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tables/table16.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Peter Steward\OneDrive - CGIAR\ERA\Data Entry\Data Entry 2020\Excel Form\"/>
    </mc:Choice>
  </mc:AlternateContent>
  <xr:revisionPtr revIDLastSave="0" documentId="13_ncr:1_{007F16DF-3665-45C6-A49E-07DFDEBAD744}" xr6:coauthVersionLast="47" xr6:coauthVersionMax="47" xr10:uidLastSave="{00000000-0000-0000-0000-000000000000}"/>
  <bookViews>
    <workbookView xWindow="-93" yWindow="-93" windowWidth="25786" windowHeight="13866" tabRatio="826" activeTab="1" xr2:uid="{5F60AD94-7003-4117-8A72-9FFFD64A9335}"/>
  </bookViews>
  <sheets>
    <sheet name="Intro" sheetId="43" r:id="rId1"/>
    <sheet name="Pub" sheetId="1" r:id="rId2"/>
    <sheet name="Pub.Out" sheetId="80" state="hidden" r:id="rId3"/>
    <sheet name="Site" sheetId="3" r:id="rId4"/>
    <sheet name="Site.Out" sheetId="56" state="hidden" r:id="rId5"/>
    <sheet name="Site.L" sheetId="4" state="hidden" r:id="rId6"/>
    <sheet name="Site.Soils" sheetId="5" r:id="rId7"/>
    <sheet name="Soils.Out" sheetId="57" state="hidden" r:id="rId8"/>
    <sheet name="Times" sheetId="26" r:id="rId9"/>
    <sheet name="ExpD" sheetId="6" r:id="rId10"/>
    <sheet name="ExpD.Out" sheetId="83" state="hidden" r:id="rId11"/>
    <sheet name="Products" sheetId="48" r:id="rId12"/>
    <sheet name="Prod.Out" sheetId="82" state="hidden" r:id="rId13"/>
    <sheet name="EUs" sheetId="21" state="hidden" r:id="rId14"/>
    <sheet name="Variety" sheetId="46" r:id="rId15"/>
    <sheet name="Var.Out" sheetId="61" state="hidden" r:id="rId16"/>
    <sheet name="Var.L" sheetId="29" state="hidden" r:id="rId17"/>
    <sheet name="Plant" sheetId="31" r:id="rId18"/>
    <sheet name="AgFor" sheetId="49" r:id="rId19"/>
    <sheet name="AF.Out" sheetId="58" state="hidden" r:id="rId20"/>
    <sheet name="Tree.L" sheetId="38" state="hidden" r:id="rId21"/>
    <sheet name="Tillage" sheetId="9" r:id="rId22"/>
    <sheet name="Till.Out" sheetId="59" state="hidden" r:id="rId23"/>
    <sheet name="Plant.Out" sheetId="60" state="hidden" r:id="rId24"/>
    <sheet name="Fert.Out" sheetId="63" state="hidden" r:id="rId25"/>
    <sheet name="Fert.L" sheetId="24" state="hidden" r:id="rId26"/>
    <sheet name="Fertilizer" sheetId="23" r:id="rId27"/>
    <sheet name="Chems" sheetId="35" r:id="rId28"/>
    <sheet name="Chems.Out" sheetId="62" state="hidden" r:id="rId29"/>
    <sheet name="Chem.L" sheetId="36" state="hidden" r:id="rId30"/>
    <sheet name="Residues" sheetId="13" r:id="rId31"/>
    <sheet name="Residues.Out" sheetId="64" state="hidden" r:id="rId32"/>
    <sheet name="Residue.L" sheetId="37" state="hidden" r:id="rId33"/>
    <sheet name="Weed" sheetId="42" r:id="rId34"/>
    <sheet name="Weed.Out" sheetId="65" state="hidden" r:id="rId35"/>
    <sheet name="Harvest" sheetId="32" r:id="rId36"/>
    <sheet name="Harvest.Out" sheetId="66" state="hidden" r:id="rId37"/>
    <sheet name="pH" sheetId="33" r:id="rId38"/>
    <sheet name="pH.Out" sheetId="67" state="hidden" r:id="rId39"/>
    <sheet name="Other.Out" sheetId="70" state="hidden" r:id="rId40"/>
    <sheet name="WaterHarvest" sheetId="25" r:id="rId41"/>
    <sheet name="WH.Out" sheetId="68" state="hidden" r:id="rId42"/>
    <sheet name="Irrigat" sheetId="30" r:id="rId43"/>
    <sheet name="Irrig.Out" sheetId="69" state="hidden" r:id="rId44"/>
    <sheet name="Animals.Out" sheetId="71" state="hidden" r:id="rId45"/>
    <sheet name="Other" sheetId="53" r:id="rId46"/>
    <sheet name="Animals" sheetId="54" r:id="rId47"/>
    <sheet name="PH.Energy" sheetId="55" r:id="rId48"/>
    <sheet name="PH.E.Out" sheetId="72" state="hidden" r:id="rId49"/>
    <sheet name="Make.Trt" sheetId="12" r:id="rId50"/>
    <sheet name="MT.Out" sheetId="73" state="hidden" r:id="rId51"/>
    <sheet name="Intercrop" sheetId="52" r:id="rId52"/>
    <sheet name="Int.Out" sheetId="75" state="hidden" r:id="rId53"/>
    <sheet name="Rotation" sheetId="47" r:id="rId54"/>
    <sheet name="Rot.Out" sheetId="76" state="hidden" r:id="rId55"/>
    <sheet name="Outcomes" sheetId="18" r:id="rId56"/>
    <sheet name="Out.Out" sheetId="78" state="hidden" r:id="rId57"/>
    <sheet name="Outcodes" sheetId="20" state="hidden" r:id="rId58"/>
    <sheet name="ED.LookUps" sheetId="79" state="hidden" r:id="rId59"/>
    <sheet name="Data.Out" sheetId="77" state="hidden" r:id="rId60"/>
    <sheet name="Bib.L" sheetId="39" state="hidden" r:id="rId61"/>
    <sheet name="EnterData" sheetId="7" r:id="rId62"/>
    <sheet name="Evaluate" sheetId="22" r:id="rId63"/>
    <sheet name="Lists" sheetId="2" r:id="rId64"/>
    <sheet name="T.List" sheetId="40" state="hidden" r:id="rId65"/>
    <sheet name="Prac.L" sheetId="10" r:id="rId66"/>
    <sheet name="Base.Out" sheetId="84" r:id="rId67"/>
    <sheet name="Out.L" sheetId="19" state="hidden" r:id="rId68"/>
  </sheets>
  <functionGroups builtInGroupCount="19"/>
  <definedNames>
    <definedName name="_xlnm._FilterDatabase" localSheetId="61" hidden="1">EnterData!$A$4:$Y$739</definedName>
    <definedName name="_xlnm._FilterDatabase" localSheetId="13" hidden="1">EUs!$A$1:$L$252</definedName>
    <definedName name="_xlnm._FilterDatabase" localSheetId="26" hidden="1">Fertilizer!$G$26:$G$81</definedName>
    <definedName name="_xlnm._FilterDatabase" localSheetId="57" hidden="1">Outcodes!$A$1:$G$95</definedName>
    <definedName name="_xlnm._FilterDatabase" localSheetId="17" hidden="1">Plant!#REF!</definedName>
    <definedName name="_xlnm._FilterDatabase" localSheetId="5" hidden="1">Site.L!$A$1:$F$1188</definedName>
    <definedName name="_xlnm._FilterDatabase" localSheetId="6" hidden="1">Site.Soils!$C$32:$R$37</definedName>
    <definedName name="_xlnm._FilterDatabase" localSheetId="21" hidden="1">Tillage!$C$13:$C$34</definedName>
    <definedName name="_xlnm._FilterDatabase" localSheetId="8" hidden="1">Times!$E$6:$F$7</definedName>
    <definedName name="_xlnm._FilterDatabase" localSheetId="20" hidden="1">Tree.L!$A$1:$G$324</definedName>
    <definedName name="_xlnm._FilterDatabase" localSheetId="16" hidden="1">Var.L!$A$1:$G$1235</definedName>
    <definedName name="AgroF_Int">Agroforestry_Int[Subpractice]</definedName>
    <definedName name="AlH.Unit">AlH.Unit1[Soil.AlH.Unit]</definedName>
    <definedName name="Animal_Survival">Animal_Survival1[[#All],[Animal_Survival]]</definedName>
    <definedName name="AnimalBreed">AnimalBreed1[Subpractice]</definedName>
    <definedName name="AnimalManure">AnimalManure1[Subpractice]</definedName>
    <definedName name="AnimalPasture">AnimalPasture1[Subpractice]</definedName>
    <definedName name="BD.Unit">BD.Unit1[Soil.BD.Unit]</definedName>
    <definedName name="Biochar">Biochar1[Biochar]</definedName>
    <definedName name="Biodiversity">Biodiversity1[Biodiversity]</definedName>
    <definedName name="BioFertilizer">BioFertilizer1[BioFertilizer]</definedName>
    <definedName name="Biosolid">Biosolid1[Biosolid]</definedName>
    <definedName name="Ca.Unit">Ca.Unit1[Soil.Ca.Unit]</definedName>
    <definedName name="Carbon_Stock">Carbon_Stock1[[#All],[Carbon_Stock]]</definedName>
    <definedName name="Carbon_Stocks">Carbon_Stocks1[[#All],[Carbon_Stocks]]</definedName>
    <definedName name="CEC.Unit">CEC.Unit1[Soil.CEC.Unit]</definedName>
    <definedName name="Chem.AI.Unit">Chem.AI.Unit1[C.AI.Unit]</definedName>
    <definedName name="Chem.Unit">Chem.Unit1[C.Unit]</definedName>
    <definedName name="Compost">Compost1[Compost]</definedName>
    <definedName name="Cookstove">Cookstove1[[#All],[Cookstove]]</definedName>
    <definedName name="Costs">Costs1[Costs]</definedName>
    <definedName name="Costs_Cookstove">Costs_Cookstove1[[#All],[Costs_Cookstove]]</definedName>
    <definedName name="Crop.Trait">Crop.Trait1[Crop.Trait]</definedName>
    <definedName name="Crop.Var.Type">Crop.Var.Type1[Var.Type]</definedName>
    <definedName name="Diet.Comp.Unit">Diet.Comp.Unit1[Diet.Unit]</definedName>
    <definedName name="Diet.Items">Diet.Items1[Diet.Item.Types]</definedName>
    <definedName name="Diet.Process">Diet.Process1[D.Process]</definedName>
    <definedName name="Diet.Source">Diet.Source1[D.Source]</definedName>
    <definedName name="Diet.Unit.Amount">Diet.Unit.Amount1[D.Unit.Amount]</definedName>
    <definedName name="Diet.Unit.Animals">Diet.Unit.Animals1[D.Unit.Animals]</definedName>
    <definedName name="Diet.Unit.Time">Diet.Unit.Time1[D.Unit.Time]</definedName>
    <definedName name="Economic_Performance">Economic_Performance1[Economic_Performance]</definedName>
    <definedName name="Economics">Economics1[Economics]</definedName>
    <definedName name="Efficiency">Efficiency1[[#All],[Efficiency]]</definedName>
    <definedName name="Efficiency_Cookstove">Efficiency_Cookstove1[[#All],[Efficiency_Cookstove]]</definedName>
    <definedName name="Emissions">Emissions1[[#All],[Emissions]]</definedName>
    <definedName name="Emissions_Cookstove">Emissions_Cookstove1[[#All],[Emissions_Cookstove]]</definedName>
    <definedName name="Energy">Energy1[Subpractice]</definedName>
    <definedName name="Error">Errors1[Error.Type]</definedName>
    <definedName name="F.Category">F.Category1[F.Category]</definedName>
    <definedName name="F.Codes">Fert.Out!$L$2:$S$31</definedName>
    <definedName name="F.Level.Name">Fert.Out!$A$2:$A$31</definedName>
    <definedName name="F.Method">F.Method1[F.Method]</definedName>
    <definedName name="F.Unit">F.Unit1[F.Unit]</definedName>
    <definedName name="FC.Unit">FC.Unit1[Soil.FC.Unit]</definedName>
    <definedName name="FeedAddition">FeedAddition1[Subpractice]</definedName>
    <definedName name="FeedProcess">FeedProcess1[Subpractice]</definedName>
    <definedName name="FeedSub">FeedSub1[Subpractice]</definedName>
    <definedName name="Fert.Unit">Fert.Unit1[T.Fert.Unit]</definedName>
    <definedName name="Gender_Equity">Gender_Equity1[[#All],[Gender_Equity]]</definedName>
    <definedName name="GHG_Emissions">GHG_Emissions1[[#All],[GHG_Emissions]]</definedName>
    <definedName name="H.Pracs">Harvest.Pracs[Practice]</definedName>
    <definedName name="I.Method">I.Method1[]</definedName>
    <definedName name="I.Pracs">Irrigation.Pracs[Practice]</definedName>
    <definedName name="I.Type">I.Type1[I.Type]</definedName>
    <definedName name="I.Unit">I.Unit1[I.Unit]</definedName>
    <definedName name="I.Water.Type">I.Water.Type1[I.Water.Type]</definedName>
    <definedName name="Income">Income1[Income]</definedName>
    <definedName name="Inorganic">Inorganic1[Inorganic]</definedName>
    <definedName name="Intercrop">Intercrop1[Subpractice]</definedName>
    <definedName name="Intercrop.Types">Intercrop.Types1[Intercrop.Types]</definedName>
    <definedName name="K.Unit">K.Unit1[Soil.K.Unit]</definedName>
    <definedName name="Labour">Labour1[[#All],[Labour]]</definedName>
    <definedName name="M.Fate">M.Fate1[M.Fate]</definedName>
    <definedName name="M.Name">M.Name1[M.Name]</definedName>
    <definedName name="M.Source">M.Source1[M.Source]</definedName>
    <definedName name="Manure">Manure1[Manure]</definedName>
    <definedName name="Mg.Unit">Mg.Unit1[Soil.Mg.Unit]</definedName>
    <definedName name="MicroNutrient">MicroNutrient1[MicroNutrient]</definedName>
    <definedName name="Mitigation">Mitigation1[[#All],[Mitigation]]</definedName>
    <definedName name="Mulch.Pracs">Mulch.Pracs1[Mulches]</definedName>
    <definedName name="Mulch.Unit">Mulch.Unit1[M.Unit]</definedName>
    <definedName name="N.Unit">N.Unit1[Soil.N.Unit]</definedName>
    <definedName name="NA.Unit">NA.Unit1[Soil.NA.Unit]</definedName>
    <definedName name="NonProduct_Yield">NonProduct_Yield1[NonProduct_Yield]</definedName>
    <definedName name="Organic_Other">Organic1[Organic (Other)]</definedName>
    <definedName name="P.Subtype">subtype[Product.Subtype]</definedName>
    <definedName name="P.Type">P.Type1[Soil.P.Type]</definedName>
    <definedName name="P.Unit">P.Unit1[Soil.P.Unit]</definedName>
    <definedName name="PD.Unit">PD.Unit1[Plant.Density.Unit]</definedName>
    <definedName name="Pest_and_Pathogen">Pest_and_Pathogen1[[#All],[Pest_and_Pathogen]]</definedName>
    <definedName name="pH.Material">pH.Material1[pH.Material]</definedName>
    <definedName name="pH.Method">pH.Method1[Soil.pH.Method]</definedName>
    <definedName name="pH.Pracs">pH.Pracs1[Practice]</definedName>
    <definedName name="Physical">Physical1[[#All],[Physical]]</definedName>
    <definedName name="Pillar">Pillar1[Pillar]</definedName>
    <definedName name="Plant.Methods">Plant.Methods1[Plant.Method]</definedName>
    <definedName name="PostHarvest">PostHarvest1[Subpractice]</definedName>
    <definedName name="Product.Comp">Product.Comp1[Component]</definedName>
    <definedName name="Product_Yield">Product_Yield1[Product_Yield]</definedName>
    <definedName name="Productivity">Productivity1[Productivity]</definedName>
    <definedName name="PWP.Unit">PWP.Unit1[Soil.PWP.Unit]</definedName>
    <definedName name="Resilience">Resilience1[Resilience]</definedName>
    <definedName name="Rotation.Pracs">Rotation.Pracs1[Subpractice]</definedName>
    <definedName name="Savings">Savings1[[#All],[Savings]]</definedName>
    <definedName name="Seeds">Seeds1[Practice]</definedName>
    <definedName name="Site.Admin">Site.Admin1[Site.Admin]</definedName>
    <definedName name="Site.Seasons">Site.Seasons1[Site.Seasons]</definedName>
    <definedName name="Site.Type">Site.Type1[Site.Type]</definedName>
    <definedName name="SOC.Method">SOC.Method1[SOC.Method]</definedName>
    <definedName name="SOC.Unit">SOC.Unit1[SOC.Unit]</definedName>
    <definedName name="Social">Social1[[#All],[Social]]</definedName>
    <definedName name="Soil.Class">Soil.Class1[Soil.Classification]</definedName>
    <definedName name="Soil.Texture">Soil.Texture1[Soil.Texture]</definedName>
    <definedName name="Soil_Quality">Soil_Quality1[[#All],[Soil_Quality]]</definedName>
    <definedName name="SOM.Method">SOM.Method1[SOM.Method]</definedName>
    <definedName name="SOM.Unit">SOM.Unit1[SOM.Unit]</definedName>
    <definedName name="T.Method">T.Method1[T.Method]</definedName>
    <definedName name="TAW.Unit">TAW.Unit1[Soil.TAW.Unit]</definedName>
    <definedName name="Till.Code">Till.Code1[Tillage Codes]</definedName>
    <definedName name="Till.Code.Base">Till.Code.Base1[Tillage Codes]</definedName>
    <definedName name="Till.Other">Till.Other1[Till.Other]</definedName>
    <definedName name="Tree.Materials">Tree.Materials1[Tree.Materials]</definedName>
    <definedName name="Use_Efficiency">Use_Efficiency1[[#All],[Use_Efficiency]]</definedName>
    <definedName name="W.Type">W.Type1[W.Type]</definedName>
    <definedName name="Weed.Time.Units">Weed.Time.Units1[Time.Units]</definedName>
    <definedName name="WH_Prac">WaterHarvesting1[Practice]</definedName>
    <definedName name="Yield">Yield1[Yield]</definedName>
    <definedName name="Yield_Stability">Yield_Stability1[[#All],[Yield_Stability]]</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76" l="1" a="1"/>
  <c r="A2" i="76" s="1"/>
  <c r="C2" i="73"/>
  <c r="Z30" i="57" a="1"/>
  <c r="Z30" i="57" s="1"/>
  <c r="Z29" i="57" a="1"/>
  <c r="Z29" i="57" s="1"/>
  <c r="Z28" i="57" a="1"/>
  <c r="Z28" i="57" s="1"/>
  <c r="Z27" i="57" a="1"/>
  <c r="Z27" i="57" s="1"/>
  <c r="Z26" i="57" a="1"/>
  <c r="Z26" i="57" s="1"/>
  <c r="Z25" i="57" a="1"/>
  <c r="Z25" i="57" s="1"/>
  <c r="Z24" i="57" a="1"/>
  <c r="Z24" i="57" s="1"/>
  <c r="Z23" i="57" a="1"/>
  <c r="Z23" i="57" s="1"/>
  <c r="Z22" i="57" a="1"/>
  <c r="Z22" i="57" s="1"/>
  <c r="Z21" i="57" a="1"/>
  <c r="Z21" i="57" s="1"/>
  <c r="Z20" i="57" a="1"/>
  <c r="Z20" i="57" s="1"/>
  <c r="Z19" i="57" a="1"/>
  <c r="Z19" i="57" s="1"/>
  <c r="Z18" i="57" a="1"/>
  <c r="Z18" i="57" s="1"/>
  <c r="Z17" i="57" a="1"/>
  <c r="Z17" i="57" s="1"/>
  <c r="Z16" i="57" a="1"/>
  <c r="Z16" i="57" s="1"/>
  <c r="Z15" i="57" a="1"/>
  <c r="Z15" i="57" s="1"/>
  <c r="Z14" i="57" a="1"/>
  <c r="Z14" i="57" s="1"/>
  <c r="Z13" i="57" a="1"/>
  <c r="Z13" i="57" s="1"/>
  <c r="Z12" i="57" a="1"/>
  <c r="Z12" i="57" s="1"/>
  <c r="Z11" i="57" a="1"/>
  <c r="Z11" i="57" s="1"/>
  <c r="Z10" i="57" a="1"/>
  <c r="Z10" i="57" s="1"/>
  <c r="Z9" i="57" a="1"/>
  <c r="Z9" i="57" s="1"/>
  <c r="Z8" i="57"/>
  <c r="Z8" i="57" a="1"/>
  <c r="Z7" i="57" a="1"/>
  <c r="Z7" i="57" s="1"/>
  <c r="Z6" i="57" a="1"/>
  <c r="Z6" i="57" s="1"/>
  <c r="Z5" i="57" a="1"/>
  <c r="Z5" i="57" s="1"/>
  <c r="Z4" i="57" a="1"/>
  <c r="Z4" i="57" s="1"/>
  <c r="Z3" i="57" a="1"/>
  <c r="Z3" i="57" s="1"/>
  <c r="O1" i="76" l="1" a="1"/>
  <c r="O1" i="76" s="1"/>
  <c r="G245" i="38" l="1"/>
  <c r="G244" i="38"/>
  <c r="G243" i="38"/>
  <c r="G242" i="38"/>
  <c r="G241" i="38"/>
  <c r="G240" i="38"/>
  <c r="G239" i="38"/>
  <c r="G234" i="38" l="1"/>
  <c r="J289" i="21"/>
  <c r="G221" i="38" l="1"/>
  <c r="G124" i="38"/>
  <c r="G189" i="38"/>
  <c r="G174" i="38"/>
  <c r="G224" i="38"/>
  <c r="G162" i="38"/>
  <c r="J308" i="21" l="1"/>
  <c r="K308" i="21"/>
  <c r="L308" i="21"/>
  <c r="J307" i="21" l="1"/>
  <c r="K307" i="21"/>
  <c r="L307" i="21"/>
  <c r="P41" i="75" l="1" a="1"/>
  <c r="P41" i="75" s="1"/>
  <c r="P40" i="75" a="1"/>
  <c r="P40" i="75" s="1"/>
  <c r="P39" i="75" a="1"/>
  <c r="P39" i="75" s="1"/>
  <c r="P38" i="75" a="1"/>
  <c r="P38" i="75" s="1"/>
  <c r="P37" i="75" a="1"/>
  <c r="P37" i="75" s="1"/>
  <c r="P36" i="75" a="1"/>
  <c r="P36" i="75" s="1"/>
  <c r="P35" i="75" a="1"/>
  <c r="P35" i="75" s="1"/>
  <c r="P34" i="75" a="1"/>
  <c r="P34" i="75" s="1"/>
  <c r="P33" i="75" a="1"/>
  <c r="P33" i="75" s="1"/>
  <c r="P32" i="75" a="1"/>
  <c r="P32" i="75" s="1"/>
  <c r="P31" i="75" a="1"/>
  <c r="P31" i="75" s="1"/>
  <c r="P30" i="75" a="1"/>
  <c r="P30" i="75" s="1"/>
  <c r="P29" i="75" a="1"/>
  <c r="P29" i="75" s="1"/>
  <c r="P28" i="75" a="1"/>
  <c r="P28" i="75" s="1"/>
  <c r="P27" i="75" a="1"/>
  <c r="P27" i="75" s="1"/>
  <c r="P26" i="75" a="1"/>
  <c r="P26" i="75" s="1"/>
  <c r="P25" i="75" a="1"/>
  <c r="P25" i="75" s="1"/>
  <c r="P24" i="75" a="1"/>
  <c r="P24" i="75" s="1"/>
  <c r="P23" i="75" a="1"/>
  <c r="P23" i="75" s="1"/>
  <c r="P22" i="75" a="1"/>
  <c r="P22" i="75" s="1"/>
  <c r="P21" i="75" a="1"/>
  <c r="P21" i="75" s="1"/>
  <c r="P20" i="75" a="1"/>
  <c r="P20" i="75" s="1"/>
  <c r="P19" i="75" a="1"/>
  <c r="P19" i="75" s="1"/>
  <c r="P18" i="75" a="1"/>
  <c r="P18" i="75" s="1"/>
  <c r="P17" i="75" a="1"/>
  <c r="P17" i="75" s="1"/>
  <c r="P16" i="75" a="1"/>
  <c r="P16" i="75" s="1"/>
  <c r="P15" i="75" a="1"/>
  <c r="P15" i="75" s="1"/>
  <c r="P14" i="75" a="1"/>
  <c r="P14" i="75" s="1"/>
  <c r="P13" i="75" a="1"/>
  <c r="P13" i="75" s="1"/>
  <c r="P12" i="75" a="1"/>
  <c r="P12" i="75" s="1"/>
  <c r="P11" i="75" a="1"/>
  <c r="P11" i="75" s="1"/>
  <c r="P10" i="75" a="1"/>
  <c r="P10" i="75" s="1"/>
  <c r="P9" i="75" a="1"/>
  <c r="P9" i="75" s="1"/>
  <c r="P8" i="75" a="1"/>
  <c r="P8" i="75" s="1"/>
  <c r="P7" i="75" a="1"/>
  <c r="P7" i="75" s="1"/>
  <c r="P6" i="75" a="1"/>
  <c r="P6" i="75" s="1"/>
  <c r="Q10" i="75" a="1"/>
  <c r="Q10" i="75" s="1"/>
  <c r="Q3" i="75" a="1"/>
  <c r="Q3" i="75" s="1"/>
  <c r="Q4" i="75" a="1"/>
  <c r="Q4" i="75" s="1"/>
  <c r="Q5" i="75" a="1"/>
  <c r="Q5" i="75" s="1"/>
  <c r="Q6" i="75" a="1"/>
  <c r="Q6" i="75" s="1"/>
  <c r="Q7" i="75" a="1"/>
  <c r="Q7" i="75" s="1"/>
  <c r="Q8" i="75" a="1"/>
  <c r="Q8" i="75" s="1"/>
  <c r="Q9" i="75" a="1"/>
  <c r="Q9" i="75" s="1"/>
  <c r="Q11" i="75" a="1"/>
  <c r="Q11" i="75" s="1"/>
  <c r="Q12" i="75" a="1"/>
  <c r="Q12" i="75" s="1"/>
  <c r="Q13" i="75" a="1"/>
  <c r="Q13" i="75" s="1"/>
  <c r="Q14" i="75" a="1"/>
  <c r="Q14" i="75" s="1"/>
  <c r="Q15" i="75" a="1"/>
  <c r="Q15" i="75" s="1"/>
  <c r="Q16" i="75" a="1"/>
  <c r="Q16" i="75" s="1"/>
  <c r="Q17" i="75" a="1"/>
  <c r="Q17" i="75" s="1"/>
  <c r="Q18" i="75" a="1"/>
  <c r="Q18" i="75" s="1"/>
  <c r="Q19" i="75" a="1"/>
  <c r="Q19" i="75" s="1"/>
  <c r="Q20" i="75" a="1"/>
  <c r="Q20" i="75" s="1"/>
  <c r="Q21" i="75" a="1"/>
  <c r="Q21" i="75" s="1"/>
  <c r="Q22" i="75" a="1"/>
  <c r="Q22" i="75" s="1"/>
  <c r="Q23" i="75" a="1"/>
  <c r="Q23" i="75" s="1"/>
  <c r="Q24" i="75" a="1"/>
  <c r="Q24" i="75" s="1"/>
  <c r="Q25" i="75" a="1"/>
  <c r="Q25" i="75" s="1"/>
  <c r="Q26" i="75" a="1"/>
  <c r="Q26" i="75" s="1"/>
  <c r="Q27" i="75" a="1"/>
  <c r="Q27" i="75" s="1"/>
  <c r="Q28" i="75" a="1"/>
  <c r="Q28" i="75" s="1"/>
  <c r="Q29" i="75" a="1"/>
  <c r="Q29" i="75" s="1"/>
  <c r="Q30" i="75" a="1"/>
  <c r="Q30" i="75" s="1"/>
  <c r="Q31" i="75" a="1"/>
  <c r="Q31" i="75" s="1"/>
  <c r="Q32" i="75" a="1"/>
  <c r="Q32" i="75" s="1"/>
  <c r="Q33" i="75" a="1"/>
  <c r="Q33" i="75" s="1"/>
  <c r="Q34" i="75" a="1"/>
  <c r="Q34" i="75" s="1"/>
  <c r="Q35" i="75" a="1"/>
  <c r="Q35" i="75" s="1"/>
  <c r="Q36" i="75" a="1"/>
  <c r="Q36" i="75" s="1"/>
  <c r="Q37" i="75" a="1"/>
  <c r="Q37" i="75" s="1"/>
  <c r="Q38" i="75" a="1"/>
  <c r="Q38" i="75" s="1"/>
  <c r="Q39" i="75" a="1"/>
  <c r="Q39" i="75" s="1"/>
  <c r="Q40" i="75" a="1"/>
  <c r="Q40" i="75" s="1"/>
  <c r="Q41" i="75" a="1"/>
  <c r="Q41" i="75" s="1"/>
  <c r="K306" i="21" l="1"/>
  <c r="K305" i="21"/>
  <c r="K304" i="21"/>
  <c r="K303" i="21"/>
  <c r="K302" i="21"/>
  <c r="K301" i="21"/>
  <c r="K300" i="21"/>
  <c r="K299" i="21"/>
  <c r="K298" i="21"/>
  <c r="K297" i="21"/>
  <c r="K296" i="21"/>
  <c r="K295" i="21"/>
  <c r="K294" i="21"/>
  <c r="K293" i="21"/>
  <c r="K292" i="21"/>
  <c r="K291" i="21"/>
  <c r="K290" i="21"/>
  <c r="K289" i="21"/>
  <c r="K288" i="21"/>
  <c r="K287" i="21"/>
  <c r="K286" i="21"/>
  <c r="K285" i="21"/>
  <c r="K284" i="21"/>
  <c r="K283" i="21"/>
  <c r="K282" i="21"/>
  <c r="K281" i="21"/>
  <c r="K280" i="21"/>
  <c r="K279" i="21"/>
  <c r="K278" i="21"/>
  <c r="K277" i="21"/>
  <c r="K276" i="21"/>
  <c r="K275" i="21"/>
  <c r="K274" i="21"/>
  <c r="K273" i="21"/>
  <c r="K272" i="21"/>
  <c r="K271" i="21"/>
  <c r="K270" i="21"/>
  <c r="K269" i="21"/>
  <c r="K268" i="21"/>
  <c r="K267" i="21"/>
  <c r="K266" i="21"/>
  <c r="K265" i="21"/>
  <c r="K264" i="21"/>
  <c r="K263" i="21"/>
  <c r="K262" i="21"/>
  <c r="K261" i="21"/>
  <c r="K260" i="21"/>
  <c r="K259" i="21"/>
  <c r="K258" i="21"/>
  <c r="K257" i="21"/>
  <c r="K256" i="21"/>
  <c r="K255" i="21"/>
  <c r="K254" i="21"/>
  <c r="K253" i="21"/>
  <c r="K252" i="21"/>
  <c r="K251" i="21"/>
  <c r="K250" i="21"/>
  <c r="K249" i="21"/>
  <c r="K248" i="21"/>
  <c r="K247" i="21"/>
  <c r="K246" i="21"/>
  <c r="K245" i="21"/>
  <c r="K244" i="21"/>
  <c r="K243" i="21"/>
  <c r="K242" i="21"/>
  <c r="K241" i="21"/>
  <c r="K240" i="21"/>
  <c r="K239" i="21"/>
  <c r="K238" i="21"/>
  <c r="K237" i="21"/>
  <c r="K236" i="21"/>
  <c r="K235" i="21"/>
  <c r="K234" i="21"/>
  <c r="K233" i="21"/>
  <c r="K232" i="21"/>
  <c r="K231" i="21"/>
  <c r="K230" i="21"/>
  <c r="K229" i="21"/>
  <c r="K228" i="21"/>
  <c r="K227" i="21"/>
  <c r="K226" i="21"/>
  <c r="K225" i="21"/>
  <c r="K224" i="21"/>
  <c r="K223" i="21"/>
  <c r="K222" i="21"/>
  <c r="K221" i="21"/>
  <c r="K220" i="21"/>
  <c r="K219" i="21"/>
  <c r="K218" i="21"/>
  <c r="K217" i="21"/>
  <c r="K216" i="21"/>
  <c r="K215" i="21"/>
  <c r="K214" i="21"/>
  <c r="K213" i="21"/>
  <c r="K212" i="21"/>
  <c r="K211" i="21"/>
  <c r="K210" i="21"/>
  <c r="K209" i="21"/>
  <c r="K208" i="21"/>
  <c r="K207" i="21"/>
  <c r="K206" i="21"/>
  <c r="K205" i="21"/>
  <c r="K204" i="21"/>
  <c r="K203" i="21"/>
  <c r="K202" i="21"/>
  <c r="K201" i="21"/>
  <c r="K200" i="21"/>
  <c r="K199" i="21"/>
  <c r="K198" i="21"/>
  <c r="K197" i="21"/>
  <c r="K196" i="21"/>
  <c r="K195" i="21"/>
  <c r="K194" i="21"/>
  <c r="K193" i="21"/>
  <c r="K192" i="21"/>
  <c r="K191" i="21"/>
  <c r="K190" i="21"/>
  <c r="K189" i="21"/>
  <c r="K188" i="21"/>
  <c r="K187" i="21"/>
  <c r="K186" i="21"/>
  <c r="K185" i="21"/>
  <c r="K184" i="21"/>
  <c r="K183" i="21"/>
  <c r="K182" i="21"/>
  <c r="K181" i="21"/>
  <c r="K180" i="21"/>
  <c r="K179" i="21"/>
  <c r="K178" i="21"/>
  <c r="K177" i="21"/>
  <c r="K176" i="21"/>
  <c r="K175" i="21"/>
  <c r="K174" i="21"/>
  <c r="K173" i="21"/>
  <c r="K172" i="21"/>
  <c r="K171" i="21"/>
  <c r="K170" i="21"/>
  <c r="K169" i="21"/>
  <c r="K168" i="21"/>
  <c r="K167" i="21"/>
  <c r="K166" i="21"/>
  <c r="K165" i="21"/>
  <c r="K164" i="21"/>
  <c r="K163" i="21"/>
  <c r="K162" i="21"/>
  <c r="K161" i="21"/>
  <c r="K160" i="21"/>
  <c r="K159" i="21"/>
  <c r="K158" i="21"/>
  <c r="K157" i="21"/>
  <c r="K156" i="21"/>
  <c r="K155" i="21"/>
  <c r="K154" i="21"/>
  <c r="K153" i="21"/>
  <c r="K152" i="21"/>
  <c r="K151" i="21"/>
  <c r="K150" i="21"/>
  <c r="K149" i="21"/>
  <c r="K148" i="21"/>
  <c r="K147" i="21"/>
  <c r="K146" i="21"/>
  <c r="K145" i="21"/>
  <c r="K144" i="21"/>
  <c r="K143" i="21"/>
  <c r="K142" i="21"/>
  <c r="K141" i="21"/>
  <c r="K140" i="21"/>
  <c r="K139" i="21"/>
  <c r="K138" i="21"/>
  <c r="K137" i="21"/>
  <c r="K136" i="21"/>
  <c r="K135" i="21"/>
  <c r="K134" i="21"/>
  <c r="K133" i="21"/>
  <c r="K132" i="21"/>
  <c r="K131" i="21"/>
  <c r="K130" i="21"/>
  <c r="K129" i="21"/>
  <c r="K128" i="21"/>
  <c r="K126" i="21"/>
  <c r="K125" i="21"/>
  <c r="K124" i="21"/>
  <c r="K123" i="21"/>
  <c r="K122" i="21"/>
  <c r="K121" i="21"/>
  <c r="K120" i="21"/>
  <c r="K119" i="21"/>
  <c r="K118" i="21"/>
  <c r="K117" i="21"/>
  <c r="K116" i="21"/>
  <c r="K115" i="21"/>
  <c r="K114" i="21"/>
  <c r="K113" i="21"/>
  <c r="K112" i="21"/>
  <c r="K111" i="21"/>
  <c r="K110" i="21"/>
  <c r="K109" i="21"/>
  <c r="K108" i="21"/>
  <c r="K107" i="21"/>
  <c r="K106" i="21"/>
  <c r="K105" i="21"/>
  <c r="K104" i="21"/>
  <c r="K103" i="21"/>
  <c r="K102" i="21"/>
  <c r="K101" i="21"/>
  <c r="K100" i="21"/>
  <c r="K99" i="21"/>
  <c r="K98" i="21"/>
  <c r="K97" i="21"/>
  <c r="K96" i="21"/>
  <c r="K95" i="21"/>
  <c r="K94" i="21"/>
  <c r="K93" i="21"/>
  <c r="K92" i="21"/>
  <c r="K91" i="21"/>
  <c r="K90" i="21"/>
  <c r="K89" i="21"/>
  <c r="K88" i="21"/>
  <c r="K87" i="21"/>
  <c r="K86" i="21"/>
  <c r="K85" i="21"/>
  <c r="K84" i="21"/>
  <c r="K83" i="21"/>
  <c r="K82" i="21"/>
  <c r="K81" i="21"/>
  <c r="K80" i="21"/>
  <c r="K79" i="21"/>
  <c r="K78" i="21"/>
  <c r="K77" i="21"/>
  <c r="K76" i="21"/>
  <c r="K75" i="21"/>
  <c r="K74" i="21"/>
  <c r="K73" i="21"/>
  <c r="K72" i="21"/>
  <c r="K71" i="21"/>
  <c r="K70" i="21"/>
  <c r="K69" i="21"/>
  <c r="K68" i="21"/>
  <c r="K67" i="21"/>
  <c r="K66" i="21"/>
  <c r="K65" i="21"/>
  <c r="K64" i="21"/>
  <c r="K63" i="21"/>
  <c r="K62" i="21"/>
  <c r="K61" i="21"/>
  <c r="K60" i="21"/>
  <c r="K59" i="21"/>
  <c r="K58" i="21"/>
  <c r="K57" i="21"/>
  <c r="K56" i="21"/>
  <c r="K55" i="21"/>
  <c r="K54" i="21"/>
  <c r="K53" i="21"/>
  <c r="K52" i="21"/>
  <c r="K51" i="21"/>
  <c r="K50" i="21"/>
  <c r="K49" i="21"/>
  <c r="K48" i="21"/>
  <c r="K47" i="21"/>
  <c r="K46" i="21"/>
  <c r="K45" i="21"/>
  <c r="K44" i="21"/>
  <c r="K43" i="21"/>
  <c r="K42" i="21"/>
  <c r="K41" i="21"/>
  <c r="K40" i="21"/>
  <c r="K39" i="21"/>
  <c r="K38" i="21"/>
  <c r="K37" i="21"/>
  <c r="K36" i="21"/>
  <c r="K35" i="21"/>
  <c r="K34" i="21"/>
  <c r="K33" i="21"/>
  <c r="K32" i="21"/>
  <c r="K31" i="21"/>
  <c r="K30" i="21"/>
  <c r="K29" i="21"/>
  <c r="K28" i="21"/>
  <c r="K27" i="21"/>
  <c r="K26" i="21"/>
  <c r="K25" i="21"/>
  <c r="K24" i="21"/>
  <c r="K23" i="21"/>
  <c r="K22" i="21"/>
  <c r="K21" i="21"/>
  <c r="K20" i="21"/>
  <c r="K19" i="21"/>
  <c r="K18" i="21"/>
  <c r="K17" i="21"/>
  <c r="K16" i="21"/>
  <c r="K15" i="21"/>
  <c r="K14" i="21"/>
  <c r="K13" i="21"/>
  <c r="K12" i="21"/>
  <c r="K11" i="21"/>
  <c r="K10" i="21"/>
  <c r="K9" i="21"/>
  <c r="K8" i="21"/>
  <c r="K7" i="21"/>
  <c r="K6" i="21"/>
  <c r="K5" i="21"/>
  <c r="K4" i="21"/>
  <c r="K3" i="21"/>
  <c r="K2" i="21"/>
  <c r="K127" i="21"/>
  <c r="L306" i="21" l="1"/>
  <c r="J306" i="21"/>
  <c r="L305" i="21"/>
  <c r="J305" i="21"/>
  <c r="L304" i="21" l="1"/>
  <c r="J304" i="21"/>
  <c r="L303" i="21"/>
  <c r="J303" i="21"/>
  <c r="L302" i="21"/>
  <c r="J302" i="21"/>
  <c r="C47" i="46"/>
  <c r="C46" i="46"/>
  <c r="C45" i="46"/>
  <c r="C44" i="46"/>
  <c r="C43" i="46"/>
  <c r="C42" i="46"/>
  <c r="C41" i="46"/>
  <c r="C40" i="46"/>
  <c r="C39" i="46"/>
  <c r="C38" i="46"/>
  <c r="C37" i="46"/>
  <c r="C36" i="46"/>
  <c r="C35" i="46"/>
  <c r="C34" i="46"/>
  <c r="C33" i="46"/>
  <c r="C32" i="46"/>
  <c r="C31" i="46"/>
  <c r="C30" i="46"/>
  <c r="C29" i="46"/>
  <c r="V41" i="75" l="1" a="1"/>
  <c r="V41" i="75" s="1"/>
  <c r="Z41" i="75" s="1" a="1"/>
  <c r="Z41" i="75" s="1"/>
  <c r="U41" i="75" a="1"/>
  <c r="U41" i="75" s="1"/>
  <c r="Y41" i="75" s="1" a="1"/>
  <c r="Y41" i="75" s="1"/>
  <c r="T41" i="75" a="1"/>
  <c r="T41" i="75" s="1"/>
  <c r="X41" i="75" s="1" a="1"/>
  <c r="X41" i="75" s="1"/>
  <c r="S41" i="75" a="1"/>
  <c r="S41" i="75" s="1"/>
  <c r="O41" i="75" a="1"/>
  <c r="O41" i="75" s="1"/>
  <c r="V40" i="75" a="1"/>
  <c r="V40" i="75" s="1"/>
  <c r="Z40" i="75" s="1" a="1"/>
  <c r="Z40" i="75" s="1"/>
  <c r="U40" i="75" a="1"/>
  <c r="U40" i="75" s="1"/>
  <c r="Y40" i="75" s="1" a="1"/>
  <c r="Y40" i="75" s="1"/>
  <c r="T40" i="75" a="1"/>
  <c r="T40" i="75" s="1"/>
  <c r="X40" i="75" s="1" a="1"/>
  <c r="X40" i="75" s="1"/>
  <c r="S40" i="75" a="1"/>
  <c r="S40" i="75" s="1"/>
  <c r="O40" i="75" a="1"/>
  <c r="O40" i="75" s="1"/>
  <c r="V39" i="75" a="1"/>
  <c r="V39" i="75" s="1"/>
  <c r="Z39" i="75" s="1" a="1"/>
  <c r="Z39" i="75" s="1"/>
  <c r="U39" i="75" a="1"/>
  <c r="U39" i="75" s="1"/>
  <c r="Y39" i="75" s="1" a="1"/>
  <c r="Y39" i="75" s="1"/>
  <c r="T39" i="75" a="1"/>
  <c r="T39" i="75" s="1"/>
  <c r="X39" i="75" s="1" a="1"/>
  <c r="X39" i="75" s="1"/>
  <c r="S39" i="75" a="1"/>
  <c r="S39" i="75" s="1"/>
  <c r="O39" i="75" a="1"/>
  <c r="O39" i="75" s="1"/>
  <c r="V38" i="75" a="1"/>
  <c r="V38" i="75" s="1"/>
  <c r="Z38" i="75" s="1" a="1"/>
  <c r="Z38" i="75" s="1"/>
  <c r="U38" i="75" a="1"/>
  <c r="U38" i="75" s="1"/>
  <c r="Y38" i="75" s="1" a="1"/>
  <c r="Y38" i="75" s="1"/>
  <c r="T38" i="75"/>
  <c r="X38" i="75" s="1" a="1"/>
  <c r="X38" i="75" s="1"/>
  <c r="T38" i="75" a="1"/>
  <c r="S38" i="75" a="1"/>
  <c r="S38" i="75" s="1"/>
  <c r="O38" i="75" a="1"/>
  <c r="O38" i="75" s="1"/>
  <c r="V37" i="75" a="1"/>
  <c r="V37" i="75" s="1"/>
  <c r="Z37" i="75" s="1" a="1"/>
  <c r="Z37" i="75" s="1"/>
  <c r="U37" i="75" a="1"/>
  <c r="U37" i="75" s="1"/>
  <c r="Y37" i="75" s="1" a="1"/>
  <c r="Y37" i="75" s="1"/>
  <c r="T37" i="75" a="1"/>
  <c r="T37" i="75" s="1"/>
  <c r="X37" i="75" s="1" a="1"/>
  <c r="X37" i="75" s="1"/>
  <c r="S37" i="75" a="1"/>
  <c r="S37" i="75" s="1"/>
  <c r="O37" i="75" a="1"/>
  <c r="O37" i="75" s="1"/>
  <c r="V36" i="75" a="1"/>
  <c r="V36" i="75" s="1"/>
  <c r="Z36" i="75" s="1" a="1"/>
  <c r="Z36" i="75" s="1"/>
  <c r="U36" i="75" a="1"/>
  <c r="U36" i="75" s="1"/>
  <c r="Y36" i="75" s="1" a="1"/>
  <c r="Y36" i="75" s="1"/>
  <c r="T36" i="75" a="1"/>
  <c r="T36" i="75" s="1"/>
  <c r="X36" i="75" s="1" a="1"/>
  <c r="X36" i="75" s="1"/>
  <c r="S36" i="75" a="1"/>
  <c r="S36" i="75" s="1"/>
  <c r="W36" i="75" s="1" a="1"/>
  <c r="W36" i="75" s="1"/>
  <c r="O36" i="75" a="1"/>
  <c r="O36" i="75" s="1"/>
  <c r="V35" i="75" a="1"/>
  <c r="V35" i="75" s="1"/>
  <c r="Z35" i="75" s="1" a="1"/>
  <c r="Z35" i="75" s="1"/>
  <c r="U35" i="75" a="1"/>
  <c r="U35" i="75" s="1"/>
  <c r="Y35" i="75" s="1" a="1"/>
  <c r="Y35" i="75" s="1"/>
  <c r="T35" i="75" a="1"/>
  <c r="T35" i="75" s="1"/>
  <c r="X35" i="75" s="1" a="1"/>
  <c r="X35" i="75" s="1"/>
  <c r="S35" i="75" a="1"/>
  <c r="S35" i="75" s="1"/>
  <c r="O35" i="75" a="1"/>
  <c r="O35" i="75" s="1"/>
  <c r="V34" i="75" a="1"/>
  <c r="V34" i="75" s="1"/>
  <c r="Z34" i="75" s="1" a="1"/>
  <c r="Z34" i="75" s="1"/>
  <c r="U34" i="75" a="1"/>
  <c r="U34" i="75" s="1"/>
  <c r="Y34" i="75" s="1" a="1"/>
  <c r="Y34" i="75" s="1"/>
  <c r="T34" i="75" a="1"/>
  <c r="T34" i="75" s="1"/>
  <c r="X34" i="75" s="1" a="1"/>
  <c r="X34" i="75" s="1"/>
  <c r="S34" i="75" a="1"/>
  <c r="S34" i="75" s="1"/>
  <c r="O34" i="75" a="1"/>
  <c r="O34" i="75" s="1"/>
  <c r="V33" i="75" a="1"/>
  <c r="V33" i="75" s="1"/>
  <c r="Z33" i="75" s="1" a="1"/>
  <c r="Z33" i="75" s="1"/>
  <c r="U33" i="75" a="1"/>
  <c r="U33" i="75" s="1"/>
  <c r="Y33" i="75" s="1" a="1"/>
  <c r="Y33" i="75" s="1"/>
  <c r="T33" i="75" a="1"/>
  <c r="T33" i="75" s="1"/>
  <c r="X33" i="75" s="1" a="1"/>
  <c r="X33" i="75" s="1"/>
  <c r="S33" i="75" a="1"/>
  <c r="S33" i="75" s="1"/>
  <c r="O33" i="75" a="1"/>
  <c r="O33" i="75" s="1"/>
  <c r="V32" i="75" a="1"/>
  <c r="V32" i="75" s="1"/>
  <c r="Z32" i="75" s="1" a="1"/>
  <c r="Z32" i="75" s="1"/>
  <c r="U32" i="75" a="1"/>
  <c r="U32" i="75" s="1"/>
  <c r="Y32" i="75" s="1" a="1"/>
  <c r="Y32" i="75" s="1"/>
  <c r="T32" i="75" a="1"/>
  <c r="T32" i="75" s="1"/>
  <c r="X32" i="75" s="1" a="1"/>
  <c r="X32" i="75" s="1"/>
  <c r="S32" i="75" a="1"/>
  <c r="S32" i="75" s="1"/>
  <c r="O32" i="75" a="1"/>
  <c r="O32" i="75" s="1"/>
  <c r="G32" i="75"/>
  <c r="G33" i="75"/>
  <c r="G34" i="75"/>
  <c r="G35" i="75"/>
  <c r="G36" i="75"/>
  <c r="G37" i="75"/>
  <c r="G38" i="75"/>
  <c r="G39" i="75"/>
  <c r="G40" i="75"/>
  <c r="G41" i="75"/>
  <c r="AF13" i="52" a="1"/>
  <c r="AF13" i="52" s="1"/>
  <c r="AE13" i="52" a="1"/>
  <c r="AE13" i="52" s="1"/>
  <c r="AD13" i="52" a="1"/>
  <c r="AD13" i="52" s="1"/>
  <c r="AC13" i="52" a="1"/>
  <c r="AC13" i="52" s="1"/>
  <c r="AB13" i="52" a="1"/>
  <c r="AB13" i="52" s="1"/>
  <c r="AA13" i="52" a="1"/>
  <c r="AA13" i="52" s="1"/>
  <c r="Z13" i="52" a="1"/>
  <c r="Z13" i="52" s="1"/>
  <c r="Y13" i="52" a="1"/>
  <c r="Y13" i="52" s="1"/>
  <c r="X13" i="52" a="1"/>
  <c r="X13" i="52" s="1"/>
  <c r="W13" i="52" a="1"/>
  <c r="W13" i="52" s="1"/>
  <c r="AF6" i="52"/>
  <c r="AE6" i="52"/>
  <c r="AD6" i="52"/>
  <c r="AC6" i="52"/>
  <c r="AB6" i="52"/>
  <c r="AA6" i="52"/>
  <c r="Z6" i="52"/>
  <c r="Y6" i="52"/>
  <c r="X6" i="52"/>
  <c r="W6" i="52"/>
  <c r="AF5" i="52"/>
  <c r="A31" i="75" s="1" a="1"/>
  <c r="A31" i="75" s="1"/>
  <c r="AE5" i="52"/>
  <c r="A30" i="75" s="1" a="1"/>
  <c r="A30" i="75" s="1"/>
  <c r="AD5" i="52"/>
  <c r="A29" i="75" s="1" a="1"/>
  <c r="A29" i="75" s="1"/>
  <c r="AC5" i="52"/>
  <c r="A28" i="75" s="1" a="1"/>
  <c r="A28" i="75" s="1"/>
  <c r="AB5" i="52"/>
  <c r="A27" i="75" s="1" a="1"/>
  <c r="A27" i="75" s="1"/>
  <c r="AA5" i="52"/>
  <c r="A26" i="75" s="1" a="1"/>
  <c r="A26" i="75" s="1"/>
  <c r="Z5" i="52"/>
  <c r="A25" i="75" s="1" a="1"/>
  <c r="A25" i="75" s="1"/>
  <c r="Y5" i="52"/>
  <c r="A24" i="75" s="1" a="1"/>
  <c r="A24" i="75" s="1"/>
  <c r="X5" i="52"/>
  <c r="A23" i="75" s="1" a="1"/>
  <c r="A23" i="75" s="1"/>
  <c r="W5" i="52"/>
  <c r="A22" i="75" s="1" a="1"/>
  <c r="A22" i="75" s="1"/>
  <c r="AA36" i="75" l="1"/>
  <c r="AA37" i="75"/>
  <c r="W37" i="75" a="1"/>
  <c r="W37" i="75" s="1"/>
  <c r="W40" i="75" a="1"/>
  <c r="W40" i="75" s="1"/>
  <c r="AA40" i="75"/>
  <c r="W32" i="75" a="1"/>
  <c r="W32" i="75" s="1"/>
  <c r="AA32" i="75"/>
  <c r="W41" i="75" a="1"/>
  <c r="W41" i="75" s="1"/>
  <c r="AA41" i="75"/>
  <c r="AA35" i="75"/>
  <c r="W35" i="75" a="1"/>
  <c r="W35" i="75" s="1"/>
  <c r="AA33" i="75"/>
  <c r="W33" i="75" a="1"/>
  <c r="W33" i="75" s="1"/>
  <c r="W38" i="75" a="1"/>
  <c r="W38" i="75" s="1"/>
  <c r="AA38" i="75"/>
  <c r="AA34" i="75"/>
  <c r="W34" i="75" a="1"/>
  <c r="W34" i="75" s="1"/>
  <c r="AA39" i="75"/>
  <c r="W39" i="75" a="1"/>
  <c r="W39" i="75" s="1"/>
  <c r="AD593" i="76" a="1"/>
  <c r="AD593" i="76" s="1"/>
  <c r="AC593" i="76" a="1"/>
  <c r="AC593" i="76" s="1"/>
  <c r="AB593" i="76" a="1"/>
  <c r="AB593" i="76" s="1"/>
  <c r="V593" i="76"/>
  <c r="W593" i="76" s="1" a="1"/>
  <c r="W593" i="76" s="1"/>
  <c r="AA593" i="76" s="1" a="1"/>
  <c r="AA593" i="76" s="1"/>
  <c r="U593" i="76" a="1"/>
  <c r="U593" i="76" s="1"/>
  <c r="T593" i="76" a="1"/>
  <c r="T593" i="76" s="1"/>
  <c r="S593" i="76" a="1"/>
  <c r="S593" i="76" s="1"/>
  <c r="AD592" i="76" a="1"/>
  <c r="AD592" i="76" s="1"/>
  <c r="AC592" i="76" a="1"/>
  <c r="AC592" i="76" s="1"/>
  <c r="AB592" i="76" a="1"/>
  <c r="AB592" i="76" s="1"/>
  <c r="V592" i="76"/>
  <c r="W592" i="76" s="1" a="1"/>
  <c r="W592" i="76" s="1"/>
  <c r="AA592" i="76" s="1" a="1"/>
  <c r="AA592" i="76" s="1"/>
  <c r="U592" i="76" a="1"/>
  <c r="U592" i="76" s="1"/>
  <c r="T592" i="76" a="1"/>
  <c r="T592" i="76" s="1"/>
  <c r="S592" i="76" a="1"/>
  <c r="S592" i="76" s="1"/>
  <c r="AD591" i="76" a="1"/>
  <c r="AD591" i="76" s="1"/>
  <c r="AC591" i="76" a="1"/>
  <c r="AC591" i="76" s="1"/>
  <c r="AB591" i="76" a="1"/>
  <c r="AB591" i="76" s="1"/>
  <c r="V591" i="76"/>
  <c r="W591" i="76" s="1" a="1"/>
  <c r="W591" i="76" s="1"/>
  <c r="AA591" i="76" s="1" a="1"/>
  <c r="AA591" i="76" s="1"/>
  <c r="U591" i="76" a="1"/>
  <c r="U591" i="76" s="1"/>
  <c r="T591" i="76" a="1"/>
  <c r="T591" i="76" s="1"/>
  <c r="S591" i="76" a="1"/>
  <c r="S591" i="76" s="1"/>
  <c r="AD590" i="76" a="1"/>
  <c r="AD590" i="76" s="1"/>
  <c r="AC590" i="76" a="1"/>
  <c r="AC590" i="76" s="1"/>
  <c r="AB590" i="76" a="1"/>
  <c r="AB590" i="76" s="1"/>
  <c r="V590" i="76"/>
  <c r="W590" i="76" s="1" a="1"/>
  <c r="W590" i="76" s="1"/>
  <c r="AA590" i="76" s="1" a="1"/>
  <c r="AA590" i="76" s="1"/>
  <c r="U590" i="76" a="1"/>
  <c r="U590" i="76" s="1"/>
  <c r="T590" i="76" a="1"/>
  <c r="T590" i="76" s="1"/>
  <c r="S590" i="76" a="1"/>
  <c r="S590" i="76" s="1"/>
  <c r="AD589" i="76" a="1"/>
  <c r="AD589" i="76" s="1"/>
  <c r="AC589" i="76" a="1"/>
  <c r="AC589" i="76" s="1"/>
  <c r="AB589" i="76" a="1"/>
  <c r="AB589" i="76" s="1"/>
  <c r="V589" i="76"/>
  <c r="W589" i="76" s="1" a="1"/>
  <c r="W589" i="76" s="1"/>
  <c r="AA589" i="76" s="1" a="1"/>
  <c r="AA589" i="76" s="1"/>
  <c r="U589" i="76" a="1"/>
  <c r="U589" i="76" s="1"/>
  <c r="T589" i="76" a="1"/>
  <c r="T589" i="76" s="1"/>
  <c r="S589" i="76" a="1"/>
  <c r="S589" i="76" s="1"/>
  <c r="AD588" i="76" a="1"/>
  <c r="AD588" i="76" s="1"/>
  <c r="AC588" i="76" a="1"/>
  <c r="AC588" i="76" s="1"/>
  <c r="AB588" i="76" a="1"/>
  <c r="AB588" i="76" s="1"/>
  <c r="V588" i="76"/>
  <c r="W588" i="76" s="1" a="1"/>
  <c r="W588" i="76" s="1"/>
  <c r="AA588" i="76" s="1" a="1"/>
  <c r="AA588" i="76" s="1"/>
  <c r="U588" i="76" a="1"/>
  <c r="U588" i="76" s="1"/>
  <c r="T588" i="76" a="1"/>
  <c r="T588" i="76" s="1"/>
  <c r="S588" i="76" a="1"/>
  <c r="S588" i="76" s="1"/>
  <c r="AD587" i="76" a="1"/>
  <c r="AD587" i="76" s="1"/>
  <c r="AC587" i="76" a="1"/>
  <c r="AC587" i="76" s="1"/>
  <c r="AB587" i="76" a="1"/>
  <c r="AB587" i="76" s="1"/>
  <c r="V587" i="76"/>
  <c r="W587" i="76" s="1" a="1"/>
  <c r="W587" i="76" s="1"/>
  <c r="AA587" i="76" s="1" a="1"/>
  <c r="AA587" i="76" s="1"/>
  <c r="U587" i="76" a="1"/>
  <c r="U587" i="76" s="1"/>
  <c r="T587" i="76" a="1"/>
  <c r="T587" i="76" s="1"/>
  <c r="S587" i="76" a="1"/>
  <c r="S587" i="76" s="1"/>
  <c r="AD586" i="76" a="1"/>
  <c r="AD586" i="76" s="1"/>
  <c r="AC586" i="76" a="1"/>
  <c r="AC586" i="76" s="1"/>
  <c r="AB586" i="76" a="1"/>
  <c r="AB586" i="76" s="1"/>
  <c r="V586" i="76"/>
  <c r="W586" i="76" s="1" a="1"/>
  <c r="W586" i="76" s="1"/>
  <c r="AA586" i="76" s="1" a="1"/>
  <c r="AA586" i="76" s="1"/>
  <c r="U586" i="76" a="1"/>
  <c r="U586" i="76" s="1"/>
  <c r="T586" i="76" a="1"/>
  <c r="T586" i="76" s="1"/>
  <c r="S586" i="76" a="1"/>
  <c r="S586" i="76" s="1"/>
  <c r="AD585" i="76" a="1"/>
  <c r="AD585" i="76" s="1"/>
  <c r="AC585" i="76" a="1"/>
  <c r="AC585" i="76" s="1"/>
  <c r="AB585" i="76" a="1"/>
  <c r="AB585" i="76" s="1"/>
  <c r="V585" i="76"/>
  <c r="W585" i="76" s="1" a="1"/>
  <c r="W585" i="76" s="1"/>
  <c r="AA585" i="76" s="1" a="1"/>
  <c r="AA585" i="76" s="1"/>
  <c r="U585" i="76" a="1"/>
  <c r="U585" i="76" s="1"/>
  <c r="T585" i="76" a="1"/>
  <c r="T585" i="76" s="1"/>
  <c r="S585" i="76" a="1"/>
  <c r="S585" i="76" s="1"/>
  <c r="AD584" i="76" a="1"/>
  <c r="AD584" i="76" s="1"/>
  <c r="AC584" i="76" a="1"/>
  <c r="AC584" i="76" s="1"/>
  <c r="AB584" i="76" a="1"/>
  <c r="AB584" i="76" s="1"/>
  <c r="V584" i="76"/>
  <c r="W584" i="76" s="1" a="1"/>
  <c r="W584" i="76" s="1"/>
  <c r="AA584" i="76" s="1" a="1"/>
  <c r="AA584" i="76" s="1"/>
  <c r="U584" i="76" a="1"/>
  <c r="U584" i="76" s="1"/>
  <c r="T584" i="76" a="1"/>
  <c r="T584" i="76" s="1"/>
  <c r="S584" i="76" a="1"/>
  <c r="S584" i="76" s="1"/>
  <c r="AD583" i="76" a="1"/>
  <c r="AD583" i="76" s="1"/>
  <c r="AC583" i="76" a="1"/>
  <c r="AC583" i="76" s="1"/>
  <c r="AB583" i="76" a="1"/>
  <c r="AB583" i="76" s="1"/>
  <c r="V583" i="76"/>
  <c r="W583" i="76" s="1" a="1"/>
  <c r="W583" i="76" s="1"/>
  <c r="AA583" i="76" s="1" a="1"/>
  <c r="AA583" i="76" s="1"/>
  <c r="U583" i="76" a="1"/>
  <c r="U583" i="76" s="1"/>
  <c r="T583" i="76" a="1"/>
  <c r="T583" i="76" s="1"/>
  <c r="S583" i="76" a="1"/>
  <c r="S583" i="76" s="1"/>
  <c r="AD582" i="76" a="1"/>
  <c r="AD582" i="76" s="1"/>
  <c r="AC582" i="76" a="1"/>
  <c r="AC582" i="76" s="1"/>
  <c r="AB582" i="76" a="1"/>
  <c r="AB582" i="76" s="1"/>
  <c r="V582" i="76"/>
  <c r="W582" i="76" s="1" a="1"/>
  <c r="W582" i="76" s="1"/>
  <c r="AA582" i="76" s="1" a="1"/>
  <c r="AA582" i="76" s="1"/>
  <c r="U582" i="76" a="1"/>
  <c r="U582" i="76" s="1"/>
  <c r="T582" i="76" a="1"/>
  <c r="T582" i="76" s="1"/>
  <c r="S582" i="76" a="1"/>
  <c r="S582" i="76" s="1"/>
  <c r="AD581" i="76" a="1"/>
  <c r="AD581" i="76" s="1"/>
  <c r="AC581" i="76" a="1"/>
  <c r="AC581" i="76" s="1"/>
  <c r="AB581" i="76" a="1"/>
  <c r="AB581" i="76" s="1"/>
  <c r="V581" i="76"/>
  <c r="W581" i="76" s="1" a="1"/>
  <c r="W581" i="76" s="1"/>
  <c r="AA581" i="76" s="1" a="1"/>
  <c r="AA581" i="76" s="1"/>
  <c r="U581" i="76" a="1"/>
  <c r="U581" i="76" s="1"/>
  <c r="T581" i="76" a="1"/>
  <c r="T581" i="76" s="1"/>
  <c r="S581" i="76" a="1"/>
  <c r="S581" i="76" s="1"/>
  <c r="AD580" i="76" a="1"/>
  <c r="AD580" i="76" s="1"/>
  <c r="AC580" i="76" a="1"/>
  <c r="AC580" i="76" s="1"/>
  <c r="AB580" i="76" a="1"/>
  <c r="AB580" i="76" s="1"/>
  <c r="V580" i="76"/>
  <c r="W580" i="76" s="1" a="1"/>
  <c r="W580" i="76" s="1"/>
  <c r="AA580" i="76" s="1" a="1"/>
  <c r="AA580" i="76" s="1"/>
  <c r="U580" i="76" a="1"/>
  <c r="U580" i="76" s="1"/>
  <c r="T580" i="76" a="1"/>
  <c r="T580" i="76" s="1"/>
  <c r="S580" i="76" a="1"/>
  <c r="S580" i="76" s="1"/>
  <c r="AD579" i="76" a="1"/>
  <c r="AD579" i="76" s="1"/>
  <c r="AC579" i="76" a="1"/>
  <c r="AC579" i="76" s="1"/>
  <c r="AB579" i="76" a="1"/>
  <c r="AB579" i="76" s="1"/>
  <c r="V579" i="76"/>
  <c r="W579" i="76" s="1" a="1"/>
  <c r="W579" i="76" s="1"/>
  <c r="AA579" i="76" s="1" a="1"/>
  <c r="AA579" i="76" s="1"/>
  <c r="U579" i="76" a="1"/>
  <c r="U579" i="76" s="1"/>
  <c r="T579" i="76" a="1"/>
  <c r="T579" i="76" s="1"/>
  <c r="S579" i="76" a="1"/>
  <c r="S579" i="76" s="1"/>
  <c r="AD578" i="76" a="1"/>
  <c r="AD578" i="76" s="1"/>
  <c r="AC578" i="76" a="1"/>
  <c r="AC578" i="76" s="1"/>
  <c r="AB578" i="76" a="1"/>
  <c r="AB578" i="76" s="1"/>
  <c r="V578" i="76"/>
  <c r="W578" i="76" s="1" a="1"/>
  <c r="W578" i="76" s="1"/>
  <c r="AA578" i="76" s="1" a="1"/>
  <c r="AA578" i="76" s="1"/>
  <c r="U578" i="76" a="1"/>
  <c r="U578" i="76" s="1"/>
  <c r="T578" i="76" a="1"/>
  <c r="T578" i="76" s="1"/>
  <c r="S578" i="76" a="1"/>
  <c r="S578" i="76" s="1"/>
  <c r="AD577" i="76" a="1"/>
  <c r="AD577" i="76" s="1"/>
  <c r="AC577" i="76" a="1"/>
  <c r="AC577" i="76" s="1"/>
  <c r="AB577" i="76" a="1"/>
  <c r="AB577" i="76" s="1"/>
  <c r="V577" i="76"/>
  <c r="W577" i="76" s="1" a="1"/>
  <c r="W577" i="76" s="1"/>
  <c r="AA577" i="76" s="1" a="1"/>
  <c r="AA577" i="76" s="1"/>
  <c r="U577" i="76" a="1"/>
  <c r="U577" i="76" s="1"/>
  <c r="T577" i="76" a="1"/>
  <c r="T577" i="76" s="1"/>
  <c r="S577" i="76" a="1"/>
  <c r="S577" i="76" s="1"/>
  <c r="AD576" i="76" a="1"/>
  <c r="AD576" i="76" s="1"/>
  <c r="AC576" i="76" a="1"/>
  <c r="AC576" i="76" s="1"/>
  <c r="AB576" i="76" a="1"/>
  <c r="AB576" i="76" s="1"/>
  <c r="V576" i="76"/>
  <c r="W576" i="76" s="1" a="1"/>
  <c r="W576" i="76" s="1"/>
  <c r="AA576" i="76" s="1" a="1"/>
  <c r="AA576" i="76" s="1"/>
  <c r="U576" i="76" a="1"/>
  <c r="U576" i="76" s="1"/>
  <c r="T576" i="76" a="1"/>
  <c r="T576" i="76" s="1"/>
  <c r="S576" i="76" a="1"/>
  <c r="S576" i="76" s="1"/>
  <c r="AD575" i="76" a="1"/>
  <c r="AD575" i="76" s="1"/>
  <c r="AC575" i="76" a="1"/>
  <c r="AC575" i="76" s="1"/>
  <c r="AB575" i="76" a="1"/>
  <c r="AB575" i="76" s="1"/>
  <c r="V575" i="76"/>
  <c r="W575" i="76" s="1" a="1"/>
  <c r="W575" i="76" s="1"/>
  <c r="AA575" i="76" s="1" a="1"/>
  <c r="AA575" i="76" s="1"/>
  <c r="U575" i="76" a="1"/>
  <c r="U575" i="76" s="1"/>
  <c r="T575" i="76" a="1"/>
  <c r="T575" i="76" s="1"/>
  <c r="S575" i="76" a="1"/>
  <c r="S575" i="76" s="1"/>
  <c r="AD574" i="76" a="1"/>
  <c r="AD574" i="76" s="1"/>
  <c r="AC574" i="76" a="1"/>
  <c r="AC574" i="76" s="1"/>
  <c r="AB574" i="76" a="1"/>
  <c r="AB574" i="76" s="1"/>
  <c r="V574" i="76"/>
  <c r="W574" i="76" s="1" a="1"/>
  <c r="W574" i="76" s="1"/>
  <c r="AA574" i="76" s="1" a="1"/>
  <c r="AA574" i="76" s="1"/>
  <c r="U574" i="76" a="1"/>
  <c r="U574" i="76" s="1"/>
  <c r="T574" i="76" a="1"/>
  <c r="T574" i="76" s="1"/>
  <c r="S574" i="76" a="1"/>
  <c r="S574" i="76" s="1"/>
  <c r="AD573" i="76" a="1"/>
  <c r="AD573" i="76" s="1"/>
  <c r="AC573" i="76" a="1"/>
  <c r="AC573" i="76" s="1"/>
  <c r="AB573" i="76" a="1"/>
  <c r="AB573" i="76" s="1"/>
  <c r="V573" i="76"/>
  <c r="W573" i="76" s="1" a="1"/>
  <c r="W573" i="76" s="1"/>
  <c r="AA573" i="76" s="1" a="1"/>
  <c r="AA573" i="76" s="1"/>
  <c r="U573" i="76" a="1"/>
  <c r="U573" i="76" s="1"/>
  <c r="T573" i="76" a="1"/>
  <c r="T573" i="76" s="1"/>
  <c r="S573" i="76" a="1"/>
  <c r="S573" i="76" s="1"/>
  <c r="AD572" i="76" a="1"/>
  <c r="AD572" i="76" s="1"/>
  <c r="AC572" i="76" a="1"/>
  <c r="AC572" i="76" s="1"/>
  <c r="AB572" i="76" a="1"/>
  <c r="AB572" i="76" s="1"/>
  <c r="V572" i="76"/>
  <c r="W572" i="76" s="1" a="1"/>
  <c r="W572" i="76" s="1"/>
  <c r="AA572" i="76" s="1" a="1"/>
  <c r="AA572" i="76" s="1"/>
  <c r="U572" i="76" a="1"/>
  <c r="U572" i="76" s="1"/>
  <c r="T572" i="76" a="1"/>
  <c r="T572" i="76" s="1"/>
  <c r="S572" i="76" a="1"/>
  <c r="S572" i="76" s="1"/>
  <c r="AD571" i="76" a="1"/>
  <c r="AD571" i="76" s="1"/>
  <c r="AC571" i="76" a="1"/>
  <c r="AC571" i="76" s="1"/>
  <c r="AB571" i="76" a="1"/>
  <c r="AB571" i="76" s="1"/>
  <c r="V571" i="76"/>
  <c r="W571" i="76" s="1" a="1"/>
  <c r="W571" i="76" s="1"/>
  <c r="AA571" i="76" s="1" a="1"/>
  <c r="AA571" i="76" s="1"/>
  <c r="U571" i="76" a="1"/>
  <c r="U571" i="76" s="1"/>
  <c r="T571" i="76" a="1"/>
  <c r="T571" i="76" s="1"/>
  <c r="S571" i="76" a="1"/>
  <c r="S571" i="76" s="1"/>
  <c r="AD570" i="76" a="1"/>
  <c r="AD570" i="76" s="1"/>
  <c r="AC570" i="76" a="1"/>
  <c r="AC570" i="76" s="1"/>
  <c r="AB570" i="76" a="1"/>
  <c r="AB570" i="76" s="1"/>
  <c r="V570" i="76"/>
  <c r="W570" i="76" s="1" a="1"/>
  <c r="W570" i="76" s="1"/>
  <c r="AA570" i="76" s="1" a="1"/>
  <c r="AA570" i="76" s="1"/>
  <c r="U570" i="76" a="1"/>
  <c r="U570" i="76" s="1"/>
  <c r="T570" i="76" a="1"/>
  <c r="T570" i="76" s="1"/>
  <c r="S570" i="76" a="1"/>
  <c r="S570" i="76" s="1"/>
  <c r="AD569" i="76" a="1"/>
  <c r="AD569" i="76" s="1"/>
  <c r="AC569" i="76" a="1"/>
  <c r="AC569" i="76" s="1"/>
  <c r="AB569" i="76" a="1"/>
  <c r="AB569" i="76" s="1"/>
  <c r="V569" i="76"/>
  <c r="W569" i="76" s="1" a="1"/>
  <c r="W569" i="76" s="1"/>
  <c r="AA569" i="76" s="1" a="1"/>
  <c r="AA569" i="76" s="1"/>
  <c r="U569" i="76" a="1"/>
  <c r="U569" i="76" s="1"/>
  <c r="T569" i="76" a="1"/>
  <c r="T569" i="76" s="1"/>
  <c r="S569" i="76" a="1"/>
  <c r="S569" i="76" s="1"/>
  <c r="AD568" i="76" a="1"/>
  <c r="AD568" i="76" s="1"/>
  <c r="AC568" i="76" a="1"/>
  <c r="AC568" i="76" s="1"/>
  <c r="AB568" i="76" a="1"/>
  <c r="AB568" i="76" s="1"/>
  <c r="V568" i="76"/>
  <c r="W568" i="76" s="1" a="1"/>
  <c r="W568" i="76" s="1"/>
  <c r="AA568" i="76" s="1" a="1"/>
  <c r="AA568" i="76" s="1"/>
  <c r="U568" i="76" a="1"/>
  <c r="U568" i="76" s="1"/>
  <c r="T568" i="76" a="1"/>
  <c r="T568" i="76" s="1"/>
  <c r="S568" i="76" a="1"/>
  <c r="S568" i="76" s="1"/>
  <c r="AD567" i="76" a="1"/>
  <c r="AD567" i="76" s="1"/>
  <c r="AC567" i="76" a="1"/>
  <c r="AC567" i="76" s="1"/>
  <c r="AB567" i="76" a="1"/>
  <c r="AB567" i="76" s="1"/>
  <c r="V567" i="76"/>
  <c r="W567" i="76" s="1" a="1"/>
  <c r="W567" i="76" s="1"/>
  <c r="AA567" i="76" s="1" a="1"/>
  <c r="AA567" i="76" s="1"/>
  <c r="U567" i="76" a="1"/>
  <c r="U567" i="76" s="1"/>
  <c r="T567" i="76" a="1"/>
  <c r="T567" i="76" s="1"/>
  <c r="S567" i="76" a="1"/>
  <c r="S567" i="76" s="1"/>
  <c r="AD566" i="76" a="1"/>
  <c r="AD566" i="76" s="1"/>
  <c r="AC566" i="76" a="1"/>
  <c r="AC566" i="76" s="1"/>
  <c r="AB566" i="76" a="1"/>
  <c r="AB566" i="76" s="1"/>
  <c r="V566" i="76"/>
  <c r="W566" i="76" s="1" a="1"/>
  <c r="W566" i="76" s="1"/>
  <c r="AA566" i="76" s="1" a="1"/>
  <c r="AA566" i="76" s="1"/>
  <c r="U566" i="76" a="1"/>
  <c r="U566" i="76" s="1"/>
  <c r="T566" i="76" a="1"/>
  <c r="T566" i="76" s="1"/>
  <c r="S566" i="76" a="1"/>
  <c r="S566" i="76" s="1"/>
  <c r="AD565" i="76" a="1"/>
  <c r="AD565" i="76" s="1"/>
  <c r="AC565" i="76" a="1"/>
  <c r="AC565" i="76" s="1"/>
  <c r="AB565" i="76" a="1"/>
  <c r="AB565" i="76" s="1"/>
  <c r="V565" i="76"/>
  <c r="W565" i="76" s="1" a="1"/>
  <c r="W565" i="76" s="1"/>
  <c r="AA565" i="76" s="1" a="1"/>
  <c r="AA565" i="76" s="1"/>
  <c r="U565" i="76" a="1"/>
  <c r="U565" i="76" s="1"/>
  <c r="T565" i="76" a="1"/>
  <c r="T565" i="76" s="1"/>
  <c r="S565" i="76" a="1"/>
  <c r="S565" i="76" s="1"/>
  <c r="AD564" i="76" a="1"/>
  <c r="AD564" i="76" s="1"/>
  <c r="AC564" i="76" a="1"/>
  <c r="AC564" i="76" s="1"/>
  <c r="AB564" i="76" a="1"/>
  <c r="AB564" i="76" s="1"/>
  <c r="V564" i="76"/>
  <c r="W564" i="76" s="1" a="1"/>
  <c r="W564" i="76" s="1"/>
  <c r="AA564" i="76" s="1" a="1"/>
  <c r="AA564" i="76" s="1"/>
  <c r="U564" i="76" a="1"/>
  <c r="U564" i="76" s="1"/>
  <c r="T564" i="76" a="1"/>
  <c r="T564" i="76" s="1"/>
  <c r="S564" i="76" a="1"/>
  <c r="S564" i="76" s="1"/>
  <c r="AD563" i="76" a="1"/>
  <c r="AD563" i="76" s="1"/>
  <c r="AC563" i="76" a="1"/>
  <c r="AC563" i="76" s="1"/>
  <c r="AB563" i="76" a="1"/>
  <c r="AB563" i="76" s="1"/>
  <c r="V563" i="76"/>
  <c r="W563" i="76" s="1" a="1"/>
  <c r="W563" i="76" s="1"/>
  <c r="AA563" i="76" s="1" a="1"/>
  <c r="AA563" i="76" s="1"/>
  <c r="U563" i="76" a="1"/>
  <c r="U563" i="76" s="1"/>
  <c r="T563" i="76" a="1"/>
  <c r="T563" i="76" s="1"/>
  <c r="S563" i="76" a="1"/>
  <c r="S563" i="76" s="1"/>
  <c r="AD562" i="76" a="1"/>
  <c r="AD562" i="76" s="1"/>
  <c r="AC562" i="76" a="1"/>
  <c r="AC562" i="76" s="1"/>
  <c r="AB562" i="76" a="1"/>
  <c r="AB562" i="76" s="1"/>
  <c r="V562" i="76"/>
  <c r="W562" i="76" s="1" a="1"/>
  <c r="W562" i="76" s="1"/>
  <c r="AA562" i="76" s="1" a="1"/>
  <c r="AA562" i="76" s="1"/>
  <c r="U562" i="76" a="1"/>
  <c r="U562" i="76" s="1"/>
  <c r="T562" i="76" a="1"/>
  <c r="T562" i="76" s="1"/>
  <c r="S562" i="76" a="1"/>
  <c r="S562" i="76" s="1"/>
  <c r="AD561" i="76" a="1"/>
  <c r="AD561" i="76" s="1"/>
  <c r="AC561" i="76" a="1"/>
  <c r="AC561" i="76" s="1"/>
  <c r="AB561" i="76" a="1"/>
  <c r="AB561" i="76" s="1"/>
  <c r="V561" i="76"/>
  <c r="W561" i="76" s="1" a="1"/>
  <c r="W561" i="76" s="1"/>
  <c r="AA561" i="76" s="1" a="1"/>
  <c r="AA561" i="76" s="1"/>
  <c r="U561" i="76" a="1"/>
  <c r="U561" i="76" s="1"/>
  <c r="T561" i="76" a="1"/>
  <c r="T561" i="76" s="1"/>
  <c r="S561" i="76" a="1"/>
  <c r="S561" i="76" s="1"/>
  <c r="AD560" i="76" a="1"/>
  <c r="AD560" i="76" s="1"/>
  <c r="AC560" i="76" a="1"/>
  <c r="AC560" i="76" s="1"/>
  <c r="AB560" i="76" a="1"/>
  <c r="AB560" i="76" s="1"/>
  <c r="V560" i="76"/>
  <c r="W560" i="76" s="1" a="1"/>
  <c r="W560" i="76" s="1"/>
  <c r="AA560" i="76" s="1" a="1"/>
  <c r="AA560" i="76" s="1"/>
  <c r="U560" i="76" a="1"/>
  <c r="U560" i="76" s="1"/>
  <c r="T560" i="76" a="1"/>
  <c r="T560" i="76" s="1"/>
  <c r="S560" i="76" a="1"/>
  <c r="S560" i="76" s="1"/>
  <c r="AD559" i="76" a="1"/>
  <c r="AD559" i="76" s="1"/>
  <c r="AC559" i="76" a="1"/>
  <c r="AC559" i="76" s="1"/>
  <c r="AB559" i="76" a="1"/>
  <c r="AB559" i="76" s="1"/>
  <c r="V559" i="76"/>
  <c r="W559" i="76" s="1" a="1"/>
  <c r="W559" i="76" s="1"/>
  <c r="AA559" i="76" s="1" a="1"/>
  <c r="AA559" i="76" s="1"/>
  <c r="U559" i="76" a="1"/>
  <c r="U559" i="76" s="1"/>
  <c r="T559" i="76" a="1"/>
  <c r="T559" i="76" s="1"/>
  <c r="S559" i="76" a="1"/>
  <c r="S559" i="76" s="1"/>
  <c r="AD558" i="76" a="1"/>
  <c r="AD558" i="76" s="1"/>
  <c r="AC558" i="76" a="1"/>
  <c r="AC558" i="76" s="1"/>
  <c r="AB558" i="76" a="1"/>
  <c r="AB558" i="76" s="1"/>
  <c r="V558" i="76"/>
  <c r="W558" i="76" s="1" a="1"/>
  <c r="W558" i="76" s="1"/>
  <c r="AA558" i="76" s="1" a="1"/>
  <c r="AA558" i="76" s="1"/>
  <c r="U558" i="76" a="1"/>
  <c r="U558" i="76" s="1"/>
  <c r="T558" i="76" a="1"/>
  <c r="T558" i="76" s="1"/>
  <c r="S558" i="76" a="1"/>
  <c r="S558" i="76" s="1"/>
  <c r="AD557" i="76" a="1"/>
  <c r="AD557" i="76" s="1"/>
  <c r="AC557" i="76" a="1"/>
  <c r="AC557" i="76" s="1"/>
  <c r="AB557" i="76" a="1"/>
  <c r="AB557" i="76" s="1"/>
  <c r="V557" i="76"/>
  <c r="W557" i="76" s="1" a="1"/>
  <c r="W557" i="76" s="1"/>
  <c r="AA557" i="76" s="1" a="1"/>
  <c r="AA557" i="76" s="1"/>
  <c r="U557" i="76" a="1"/>
  <c r="U557" i="76" s="1"/>
  <c r="T557" i="76" a="1"/>
  <c r="T557" i="76" s="1"/>
  <c r="S557" i="76" a="1"/>
  <c r="S557" i="76" s="1"/>
  <c r="AD556" i="76" a="1"/>
  <c r="AD556" i="76" s="1"/>
  <c r="AC556" i="76" a="1"/>
  <c r="AC556" i="76" s="1"/>
  <c r="AB556" i="76" a="1"/>
  <c r="AB556" i="76" s="1"/>
  <c r="V556" i="76"/>
  <c r="W556" i="76" s="1" a="1"/>
  <c r="W556" i="76" s="1"/>
  <c r="AA556" i="76" s="1" a="1"/>
  <c r="AA556" i="76" s="1"/>
  <c r="U556" i="76" a="1"/>
  <c r="U556" i="76" s="1"/>
  <c r="T556" i="76" a="1"/>
  <c r="T556" i="76" s="1"/>
  <c r="S556" i="76" a="1"/>
  <c r="S556" i="76" s="1"/>
  <c r="AD555" i="76" a="1"/>
  <c r="AD555" i="76" s="1"/>
  <c r="AC555" i="76" a="1"/>
  <c r="AC555" i="76" s="1"/>
  <c r="AB555" i="76" a="1"/>
  <c r="AB555" i="76" s="1"/>
  <c r="V555" i="76"/>
  <c r="W555" i="76" s="1" a="1"/>
  <c r="W555" i="76" s="1"/>
  <c r="AA555" i="76" s="1" a="1"/>
  <c r="AA555" i="76" s="1"/>
  <c r="U555" i="76" a="1"/>
  <c r="U555" i="76" s="1"/>
  <c r="T555" i="76" a="1"/>
  <c r="T555" i="76" s="1"/>
  <c r="S555" i="76" a="1"/>
  <c r="S555" i="76" s="1"/>
  <c r="AD554" i="76" a="1"/>
  <c r="AD554" i="76" s="1"/>
  <c r="AC554" i="76" a="1"/>
  <c r="AC554" i="76" s="1"/>
  <c r="AB554" i="76" a="1"/>
  <c r="AB554" i="76" s="1"/>
  <c r="V554" i="76"/>
  <c r="W554" i="76" s="1" a="1"/>
  <c r="W554" i="76" s="1"/>
  <c r="AA554" i="76" s="1" a="1"/>
  <c r="AA554" i="76" s="1"/>
  <c r="U554" i="76" a="1"/>
  <c r="U554" i="76" s="1"/>
  <c r="T554" i="76" a="1"/>
  <c r="T554" i="76" s="1"/>
  <c r="S554" i="76" a="1"/>
  <c r="S554" i="76" s="1"/>
  <c r="AD553" i="76" a="1"/>
  <c r="AD553" i="76" s="1"/>
  <c r="AC553" i="76" a="1"/>
  <c r="AC553" i="76" s="1"/>
  <c r="AB553" i="76" a="1"/>
  <c r="AB553" i="76" s="1"/>
  <c r="V553" i="76"/>
  <c r="W553" i="76" s="1" a="1"/>
  <c r="W553" i="76" s="1"/>
  <c r="AA553" i="76" s="1" a="1"/>
  <c r="AA553" i="76" s="1"/>
  <c r="U553" i="76" a="1"/>
  <c r="U553" i="76" s="1"/>
  <c r="T553" i="76" a="1"/>
  <c r="T553" i="76" s="1"/>
  <c r="S553" i="76" a="1"/>
  <c r="S553" i="76" s="1"/>
  <c r="AD552" i="76" a="1"/>
  <c r="AD552" i="76" s="1"/>
  <c r="AC552" i="76" a="1"/>
  <c r="AC552" i="76" s="1"/>
  <c r="AB552" i="76" a="1"/>
  <c r="AB552" i="76" s="1"/>
  <c r="V552" i="76"/>
  <c r="W552" i="76" s="1" a="1"/>
  <c r="W552" i="76" s="1"/>
  <c r="AA552" i="76" s="1" a="1"/>
  <c r="AA552" i="76" s="1"/>
  <c r="U552" i="76" a="1"/>
  <c r="U552" i="76" s="1"/>
  <c r="T552" i="76" a="1"/>
  <c r="T552" i="76" s="1"/>
  <c r="S552" i="76" a="1"/>
  <c r="S552" i="76" s="1"/>
  <c r="AD551" i="76" a="1"/>
  <c r="AD551" i="76" s="1"/>
  <c r="AC551" i="76" a="1"/>
  <c r="AC551" i="76" s="1"/>
  <c r="AB551" i="76" a="1"/>
  <c r="AB551" i="76" s="1"/>
  <c r="V551" i="76"/>
  <c r="W551" i="76" s="1" a="1"/>
  <c r="W551" i="76" s="1"/>
  <c r="AA551" i="76" s="1" a="1"/>
  <c r="AA551" i="76" s="1"/>
  <c r="U551" i="76" a="1"/>
  <c r="U551" i="76" s="1"/>
  <c r="T551" i="76" a="1"/>
  <c r="T551" i="76" s="1"/>
  <c r="S551" i="76" a="1"/>
  <c r="S551" i="76" s="1"/>
  <c r="AD550" i="76" a="1"/>
  <c r="AD550" i="76" s="1"/>
  <c r="AC550" i="76" a="1"/>
  <c r="AC550" i="76" s="1"/>
  <c r="AB550" i="76" a="1"/>
  <c r="AB550" i="76" s="1"/>
  <c r="V550" i="76"/>
  <c r="W550" i="76" s="1" a="1"/>
  <c r="W550" i="76" s="1"/>
  <c r="AA550" i="76" s="1" a="1"/>
  <c r="AA550" i="76" s="1"/>
  <c r="U550" i="76" a="1"/>
  <c r="U550" i="76" s="1"/>
  <c r="T550" i="76" a="1"/>
  <c r="T550" i="76" s="1"/>
  <c r="S550" i="76" a="1"/>
  <c r="S550" i="76" s="1"/>
  <c r="AD549" i="76" a="1"/>
  <c r="AD549" i="76" s="1"/>
  <c r="AC549" i="76" a="1"/>
  <c r="AC549" i="76" s="1"/>
  <c r="AB549" i="76" a="1"/>
  <c r="AB549" i="76" s="1"/>
  <c r="V549" i="76"/>
  <c r="W549" i="76" s="1" a="1"/>
  <c r="W549" i="76" s="1"/>
  <c r="AA549" i="76" s="1" a="1"/>
  <c r="AA549" i="76" s="1"/>
  <c r="U549" i="76" a="1"/>
  <c r="U549" i="76" s="1"/>
  <c r="T549" i="76" a="1"/>
  <c r="T549" i="76" s="1"/>
  <c r="S549" i="76" a="1"/>
  <c r="S549" i="76" s="1"/>
  <c r="AD548" i="76" a="1"/>
  <c r="AD548" i="76" s="1"/>
  <c r="AC548" i="76" a="1"/>
  <c r="AC548" i="76" s="1"/>
  <c r="AB548" i="76" a="1"/>
  <c r="AB548" i="76" s="1"/>
  <c r="V548" i="76"/>
  <c r="W548" i="76" s="1" a="1"/>
  <c r="W548" i="76" s="1"/>
  <c r="AA548" i="76" s="1" a="1"/>
  <c r="AA548" i="76" s="1"/>
  <c r="U548" i="76" a="1"/>
  <c r="U548" i="76" s="1"/>
  <c r="T548" i="76" a="1"/>
  <c r="T548" i="76" s="1"/>
  <c r="S548" i="76" a="1"/>
  <c r="S548" i="76" s="1"/>
  <c r="AD547" i="76" a="1"/>
  <c r="AD547" i="76" s="1"/>
  <c r="AC547" i="76" a="1"/>
  <c r="AC547" i="76" s="1"/>
  <c r="AB547" i="76" a="1"/>
  <c r="AB547" i="76" s="1"/>
  <c r="V547" i="76"/>
  <c r="W547" i="76" s="1" a="1"/>
  <c r="W547" i="76" s="1"/>
  <c r="AA547" i="76" s="1" a="1"/>
  <c r="AA547" i="76" s="1"/>
  <c r="U547" i="76" a="1"/>
  <c r="U547" i="76" s="1"/>
  <c r="T547" i="76" a="1"/>
  <c r="T547" i="76" s="1"/>
  <c r="S547" i="76" a="1"/>
  <c r="S547" i="76" s="1"/>
  <c r="AD546" i="76" a="1"/>
  <c r="AD546" i="76" s="1"/>
  <c r="AC546" i="76" a="1"/>
  <c r="AC546" i="76" s="1"/>
  <c r="AB546" i="76" a="1"/>
  <c r="AB546" i="76" s="1"/>
  <c r="V546" i="76"/>
  <c r="W546" i="76" s="1" a="1"/>
  <c r="W546" i="76" s="1"/>
  <c r="AA546" i="76" s="1" a="1"/>
  <c r="AA546" i="76" s="1"/>
  <c r="U546" i="76" a="1"/>
  <c r="U546" i="76" s="1"/>
  <c r="T546" i="76" a="1"/>
  <c r="T546" i="76" s="1"/>
  <c r="S546" i="76" a="1"/>
  <c r="S546" i="76" s="1"/>
  <c r="AD545" i="76" a="1"/>
  <c r="AD545" i="76" s="1"/>
  <c r="AC545" i="76" a="1"/>
  <c r="AC545" i="76" s="1"/>
  <c r="AB545" i="76" a="1"/>
  <c r="AB545" i="76" s="1"/>
  <c r="V545" i="76"/>
  <c r="W545" i="76" s="1" a="1"/>
  <c r="W545" i="76" s="1"/>
  <c r="AA545" i="76" s="1" a="1"/>
  <c r="AA545" i="76" s="1"/>
  <c r="U545" i="76" a="1"/>
  <c r="U545" i="76" s="1"/>
  <c r="T545" i="76" a="1"/>
  <c r="T545" i="76" s="1"/>
  <c r="S545" i="76" a="1"/>
  <c r="S545" i="76" s="1"/>
  <c r="AD544" i="76" a="1"/>
  <c r="AD544" i="76" s="1"/>
  <c r="AC544" i="76" a="1"/>
  <c r="AC544" i="76" s="1"/>
  <c r="AB544" i="76" a="1"/>
  <c r="AB544" i="76" s="1"/>
  <c r="V544" i="76"/>
  <c r="W544" i="76" s="1" a="1"/>
  <c r="W544" i="76" s="1"/>
  <c r="AA544" i="76" s="1" a="1"/>
  <c r="AA544" i="76" s="1"/>
  <c r="U544" i="76" a="1"/>
  <c r="U544" i="76" s="1"/>
  <c r="T544" i="76" a="1"/>
  <c r="T544" i="76" s="1"/>
  <c r="S544" i="76" a="1"/>
  <c r="S544" i="76" s="1"/>
  <c r="AD543" i="76" a="1"/>
  <c r="AD543" i="76" s="1"/>
  <c r="AC543" i="76" a="1"/>
  <c r="AC543" i="76" s="1"/>
  <c r="AB543" i="76" a="1"/>
  <c r="AB543" i="76" s="1"/>
  <c r="V543" i="76"/>
  <c r="W543" i="76" s="1" a="1"/>
  <c r="W543" i="76" s="1"/>
  <c r="AA543" i="76" s="1" a="1"/>
  <c r="AA543" i="76" s="1"/>
  <c r="U543" i="76" a="1"/>
  <c r="U543" i="76" s="1"/>
  <c r="T543" i="76" a="1"/>
  <c r="T543" i="76" s="1"/>
  <c r="S543" i="76" a="1"/>
  <c r="S543" i="76" s="1"/>
  <c r="AD542" i="76" a="1"/>
  <c r="AD542" i="76" s="1"/>
  <c r="AC542" i="76" a="1"/>
  <c r="AC542" i="76" s="1"/>
  <c r="AB542" i="76" a="1"/>
  <c r="AB542" i="76" s="1"/>
  <c r="V542" i="76"/>
  <c r="W542" i="76" s="1" a="1"/>
  <c r="W542" i="76" s="1"/>
  <c r="AA542" i="76" s="1" a="1"/>
  <c r="AA542" i="76" s="1"/>
  <c r="U542" i="76" a="1"/>
  <c r="U542" i="76" s="1"/>
  <c r="T542" i="76" a="1"/>
  <c r="T542" i="76" s="1"/>
  <c r="S542" i="76" a="1"/>
  <c r="S542" i="76" s="1"/>
  <c r="AD541" i="76" a="1"/>
  <c r="AD541" i="76" s="1"/>
  <c r="AC541" i="76" a="1"/>
  <c r="AC541" i="76" s="1"/>
  <c r="AB541" i="76" a="1"/>
  <c r="AB541" i="76" s="1"/>
  <c r="V541" i="76"/>
  <c r="W541" i="76" s="1" a="1"/>
  <c r="W541" i="76" s="1"/>
  <c r="AA541" i="76" s="1" a="1"/>
  <c r="AA541" i="76" s="1"/>
  <c r="U541" i="76" a="1"/>
  <c r="U541" i="76" s="1"/>
  <c r="T541" i="76" a="1"/>
  <c r="T541" i="76" s="1"/>
  <c r="S541" i="76" a="1"/>
  <c r="S541" i="76" s="1"/>
  <c r="AD540" i="76" a="1"/>
  <c r="AD540" i="76" s="1"/>
  <c r="AC540" i="76" a="1"/>
  <c r="AC540" i="76" s="1"/>
  <c r="AB540" i="76" a="1"/>
  <c r="AB540" i="76" s="1"/>
  <c r="V540" i="76"/>
  <c r="W540" i="76" s="1" a="1"/>
  <c r="W540" i="76" s="1"/>
  <c r="AA540" i="76" s="1" a="1"/>
  <c r="AA540" i="76" s="1"/>
  <c r="U540" i="76" a="1"/>
  <c r="U540" i="76" s="1"/>
  <c r="T540" i="76" a="1"/>
  <c r="T540" i="76" s="1"/>
  <c r="S540" i="76" a="1"/>
  <c r="S540" i="76" s="1"/>
  <c r="AD539" i="76" a="1"/>
  <c r="AD539" i="76" s="1"/>
  <c r="AC539" i="76" a="1"/>
  <c r="AC539" i="76" s="1"/>
  <c r="AB539" i="76" a="1"/>
  <c r="AB539" i="76" s="1"/>
  <c r="V539" i="76"/>
  <c r="W539" i="76" s="1" a="1"/>
  <c r="W539" i="76" s="1"/>
  <c r="AA539" i="76" s="1" a="1"/>
  <c r="AA539" i="76" s="1"/>
  <c r="U539" i="76" a="1"/>
  <c r="U539" i="76" s="1"/>
  <c r="T539" i="76" a="1"/>
  <c r="T539" i="76" s="1"/>
  <c r="S539" i="76" a="1"/>
  <c r="S539" i="76" s="1"/>
  <c r="AD538" i="76" a="1"/>
  <c r="AD538" i="76" s="1"/>
  <c r="AC538" i="76" a="1"/>
  <c r="AC538" i="76" s="1"/>
  <c r="AB538" i="76" a="1"/>
  <c r="AB538" i="76" s="1"/>
  <c r="V538" i="76"/>
  <c r="W538" i="76" s="1" a="1"/>
  <c r="W538" i="76" s="1"/>
  <c r="AA538" i="76" s="1" a="1"/>
  <c r="AA538" i="76" s="1"/>
  <c r="U538" i="76" a="1"/>
  <c r="U538" i="76" s="1"/>
  <c r="T538" i="76" a="1"/>
  <c r="T538" i="76" s="1"/>
  <c r="S538" i="76" a="1"/>
  <c r="S538" i="76" s="1"/>
  <c r="AD537" i="76" a="1"/>
  <c r="AD537" i="76" s="1"/>
  <c r="AC537" i="76" a="1"/>
  <c r="AC537" i="76" s="1"/>
  <c r="AB537" i="76" a="1"/>
  <c r="AB537" i="76" s="1"/>
  <c r="V537" i="76"/>
  <c r="W537" i="76" s="1" a="1"/>
  <c r="W537" i="76" s="1"/>
  <c r="AA537" i="76" s="1" a="1"/>
  <c r="AA537" i="76" s="1"/>
  <c r="U537" i="76" a="1"/>
  <c r="U537" i="76" s="1"/>
  <c r="T537" i="76" a="1"/>
  <c r="T537" i="76" s="1"/>
  <c r="S537" i="76" a="1"/>
  <c r="S537" i="76" s="1"/>
  <c r="AD536" i="76" a="1"/>
  <c r="AD536" i="76" s="1"/>
  <c r="AC536" i="76" a="1"/>
  <c r="AC536" i="76" s="1"/>
  <c r="AB536" i="76" a="1"/>
  <c r="AB536" i="76" s="1"/>
  <c r="V536" i="76"/>
  <c r="W536" i="76" s="1" a="1"/>
  <c r="W536" i="76" s="1"/>
  <c r="AA536" i="76" s="1" a="1"/>
  <c r="AA536" i="76" s="1"/>
  <c r="U536" i="76" a="1"/>
  <c r="U536" i="76" s="1"/>
  <c r="T536" i="76" a="1"/>
  <c r="T536" i="76" s="1"/>
  <c r="S536" i="76" a="1"/>
  <c r="S536" i="76" s="1"/>
  <c r="AD535" i="76" a="1"/>
  <c r="AD535" i="76" s="1"/>
  <c r="AC535" i="76" a="1"/>
  <c r="AC535" i="76" s="1"/>
  <c r="AB535" i="76" a="1"/>
  <c r="AB535" i="76" s="1"/>
  <c r="V535" i="76"/>
  <c r="W535" i="76" s="1" a="1"/>
  <c r="W535" i="76" s="1"/>
  <c r="AA535" i="76" s="1" a="1"/>
  <c r="AA535" i="76" s="1"/>
  <c r="U535" i="76" a="1"/>
  <c r="U535" i="76" s="1"/>
  <c r="T535" i="76" a="1"/>
  <c r="T535" i="76" s="1"/>
  <c r="S535" i="76" a="1"/>
  <c r="S535" i="76" s="1"/>
  <c r="AD534" i="76" a="1"/>
  <c r="AD534" i="76" s="1"/>
  <c r="AC534" i="76" a="1"/>
  <c r="AC534" i="76" s="1"/>
  <c r="AB534" i="76" a="1"/>
  <c r="AB534" i="76" s="1"/>
  <c r="V534" i="76"/>
  <c r="W534" i="76" s="1" a="1"/>
  <c r="W534" i="76" s="1"/>
  <c r="AA534" i="76" s="1" a="1"/>
  <c r="AA534" i="76" s="1"/>
  <c r="U534" i="76" a="1"/>
  <c r="U534" i="76" s="1"/>
  <c r="T534" i="76" a="1"/>
  <c r="T534" i="76" s="1"/>
  <c r="S534" i="76" a="1"/>
  <c r="S534" i="76" s="1"/>
  <c r="AD533" i="76" a="1"/>
  <c r="AD533" i="76" s="1"/>
  <c r="AC533" i="76" a="1"/>
  <c r="AC533" i="76" s="1"/>
  <c r="AB533" i="76" a="1"/>
  <c r="AB533" i="76" s="1"/>
  <c r="V533" i="76"/>
  <c r="W533" i="76" s="1" a="1"/>
  <c r="W533" i="76" s="1"/>
  <c r="AA533" i="76" s="1" a="1"/>
  <c r="AA533" i="76" s="1"/>
  <c r="U533" i="76" a="1"/>
  <c r="U533" i="76" s="1"/>
  <c r="T533" i="76" a="1"/>
  <c r="T533" i="76" s="1"/>
  <c r="S533" i="76" a="1"/>
  <c r="S533" i="76" s="1"/>
  <c r="AD532" i="76" a="1"/>
  <c r="AD532" i="76" s="1"/>
  <c r="AC532" i="76" a="1"/>
  <c r="AC532" i="76" s="1"/>
  <c r="AB532" i="76" a="1"/>
  <c r="AB532" i="76" s="1"/>
  <c r="V532" i="76"/>
  <c r="W532" i="76" s="1" a="1"/>
  <c r="W532" i="76" s="1"/>
  <c r="AA532" i="76" s="1" a="1"/>
  <c r="AA532" i="76" s="1"/>
  <c r="U532" i="76" a="1"/>
  <c r="U532" i="76" s="1"/>
  <c r="T532" i="76" a="1"/>
  <c r="T532" i="76" s="1"/>
  <c r="S532" i="76" a="1"/>
  <c r="S532" i="76" s="1"/>
  <c r="AD531" i="76" a="1"/>
  <c r="AD531" i="76" s="1"/>
  <c r="AC531" i="76" a="1"/>
  <c r="AC531" i="76" s="1"/>
  <c r="AB531" i="76" a="1"/>
  <c r="AB531" i="76" s="1"/>
  <c r="V531" i="76"/>
  <c r="W531" i="76" s="1" a="1"/>
  <c r="W531" i="76" s="1"/>
  <c r="AA531" i="76" s="1" a="1"/>
  <c r="AA531" i="76" s="1"/>
  <c r="U531" i="76" a="1"/>
  <c r="U531" i="76" s="1"/>
  <c r="T531" i="76" a="1"/>
  <c r="T531" i="76" s="1"/>
  <c r="S531" i="76" a="1"/>
  <c r="S531" i="76" s="1"/>
  <c r="AD530" i="76" a="1"/>
  <c r="AD530" i="76" s="1"/>
  <c r="AC530" i="76" a="1"/>
  <c r="AC530" i="76" s="1"/>
  <c r="AB530" i="76" a="1"/>
  <c r="AB530" i="76" s="1"/>
  <c r="V530" i="76"/>
  <c r="W530" i="76" s="1" a="1"/>
  <c r="W530" i="76" s="1"/>
  <c r="AA530" i="76" s="1" a="1"/>
  <c r="AA530" i="76" s="1"/>
  <c r="U530" i="76" a="1"/>
  <c r="U530" i="76" s="1"/>
  <c r="T530" i="76" a="1"/>
  <c r="T530" i="76" s="1"/>
  <c r="S530" i="76" a="1"/>
  <c r="S530" i="76" s="1"/>
  <c r="AD529" i="76" a="1"/>
  <c r="AD529" i="76" s="1"/>
  <c r="AC529" i="76" a="1"/>
  <c r="AC529" i="76" s="1"/>
  <c r="AB529" i="76" a="1"/>
  <c r="AB529" i="76" s="1"/>
  <c r="V529" i="76"/>
  <c r="W529" i="76" s="1" a="1"/>
  <c r="W529" i="76" s="1"/>
  <c r="AA529" i="76" s="1" a="1"/>
  <c r="AA529" i="76" s="1"/>
  <c r="U529" i="76" a="1"/>
  <c r="U529" i="76" s="1"/>
  <c r="T529" i="76" a="1"/>
  <c r="T529" i="76" s="1"/>
  <c r="S529" i="76" a="1"/>
  <c r="S529" i="76" s="1"/>
  <c r="AD528" i="76" a="1"/>
  <c r="AD528" i="76" s="1"/>
  <c r="AC528" i="76" a="1"/>
  <c r="AC528" i="76" s="1"/>
  <c r="AB528" i="76" a="1"/>
  <c r="AB528" i="76" s="1"/>
  <c r="V528" i="76"/>
  <c r="W528" i="76" s="1" a="1"/>
  <c r="W528" i="76" s="1"/>
  <c r="AA528" i="76" s="1" a="1"/>
  <c r="AA528" i="76" s="1"/>
  <c r="U528" i="76" a="1"/>
  <c r="U528" i="76" s="1"/>
  <c r="T528" i="76" a="1"/>
  <c r="T528" i="76" s="1"/>
  <c r="S528" i="76" a="1"/>
  <c r="S528" i="76" s="1"/>
  <c r="AD527" i="76" a="1"/>
  <c r="AD527" i="76" s="1"/>
  <c r="AC527" i="76" a="1"/>
  <c r="AC527" i="76" s="1"/>
  <c r="AB527" i="76" a="1"/>
  <c r="AB527" i="76" s="1"/>
  <c r="V527" i="76"/>
  <c r="W527" i="76" s="1" a="1"/>
  <c r="W527" i="76" s="1"/>
  <c r="AA527" i="76" s="1" a="1"/>
  <c r="AA527" i="76" s="1"/>
  <c r="U527" i="76" a="1"/>
  <c r="U527" i="76" s="1"/>
  <c r="T527" i="76" a="1"/>
  <c r="T527" i="76" s="1"/>
  <c r="S527" i="76" a="1"/>
  <c r="S527" i="76" s="1"/>
  <c r="AD526" i="76" a="1"/>
  <c r="AD526" i="76" s="1"/>
  <c r="AC526" i="76" a="1"/>
  <c r="AC526" i="76" s="1"/>
  <c r="AB526" i="76" a="1"/>
  <c r="AB526" i="76" s="1"/>
  <c r="V526" i="76"/>
  <c r="W526" i="76" s="1" a="1"/>
  <c r="W526" i="76" s="1"/>
  <c r="AA526" i="76" s="1" a="1"/>
  <c r="AA526" i="76" s="1"/>
  <c r="U526" i="76" a="1"/>
  <c r="U526" i="76" s="1"/>
  <c r="T526" i="76" a="1"/>
  <c r="T526" i="76" s="1"/>
  <c r="S526" i="76" a="1"/>
  <c r="S526" i="76" s="1"/>
  <c r="AD525" i="76" a="1"/>
  <c r="AD525" i="76" s="1"/>
  <c r="AC525" i="76" a="1"/>
  <c r="AC525" i="76" s="1"/>
  <c r="AB525" i="76" a="1"/>
  <c r="AB525" i="76" s="1"/>
  <c r="V525" i="76"/>
  <c r="W525" i="76" s="1" a="1"/>
  <c r="W525" i="76" s="1"/>
  <c r="AA525" i="76" s="1" a="1"/>
  <c r="AA525" i="76" s="1"/>
  <c r="U525" i="76" a="1"/>
  <c r="U525" i="76" s="1"/>
  <c r="T525" i="76" a="1"/>
  <c r="T525" i="76" s="1"/>
  <c r="S525" i="76" a="1"/>
  <c r="S525" i="76" s="1"/>
  <c r="AD524" i="76" a="1"/>
  <c r="AD524" i="76" s="1"/>
  <c r="AC524" i="76" a="1"/>
  <c r="AC524" i="76" s="1"/>
  <c r="AB524" i="76" a="1"/>
  <c r="AB524" i="76" s="1"/>
  <c r="V524" i="76"/>
  <c r="W524" i="76" s="1" a="1"/>
  <c r="W524" i="76" s="1"/>
  <c r="AA524" i="76" s="1" a="1"/>
  <c r="AA524" i="76" s="1"/>
  <c r="U524" i="76" a="1"/>
  <c r="U524" i="76" s="1"/>
  <c r="T524" i="76" a="1"/>
  <c r="T524" i="76" s="1"/>
  <c r="S524" i="76" a="1"/>
  <c r="S524" i="76" s="1"/>
  <c r="AD523" i="76" a="1"/>
  <c r="AD523" i="76" s="1"/>
  <c r="AC523" i="76" a="1"/>
  <c r="AC523" i="76" s="1"/>
  <c r="AB523" i="76" a="1"/>
  <c r="AB523" i="76" s="1"/>
  <c r="V523" i="76"/>
  <c r="W523" i="76" s="1" a="1"/>
  <c r="W523" i="76" s="1"/>
  <c r="AA523" i="76" s="1" a="1"/>
  <c r="AA523" i="76" s="1"/>
  <c r="U523" i="76" a="1"/>
  <c r="U523" i="76" s="1"/>
  <c r="T523" i="76" a="1"/>
  <c r="T523" i="76" s="1"/>
  <c r="S523" i="76" a="1"/>
  <c r="S523" i="76" s="1"/>
  <c r="AD522" i="76" a="1"/>
  <c r="AD522" i="76" s="1"/>
  <c r="AC522" i="76" a="1"/>
  <c r="AC522" i="76" s="1"/>
  <c r="AB522" i="76" a="1"/>
  <c r="AB522" i="76" s="1"/>
  <c r="V522" i="76"/>
  <c r="W522" i="76" s="1" a="1"/>
  <c r="W522" i="76" s="1"/>
  <c r="AA522" i="76" s="1" a="1"/>
  <c r="AA522" i="76" s="1"/>
  <c r="U522" i="76" a="1"/>
  <c r="U522" i="76" s="1"/>
  <c r="T522" i="76" a="1"/>
  <c r="T522" i="76" s="1"/>
  <c r="S522" i="76" a="1"/>
  <c r="S522" i="76" s="1"/>
  <c r="AD521" i="76" a="1"/>
  <c r="AD521" i="76" s="1"/>
  <c r="AC521" i="76" a="1"/>
  <c r="AC521" i="76" s="1"/>
  <c r="AB521" i="76" a="1"/>
  <c r="AB521" i="76" s="1"/>
  <c r="V521" i="76"/>
  <c r="W521" i="76" s="1" a="1"/>
  <c r="W521" i="76" s="1"/>
  <c r="AA521" i="76" s="1" a="1"/>
  <c r="AA521" i="76" s="1"/>
  <c r="U521" i="76" a="1"/>
  <c r="U521" i="76" s="1"/>
  <c r="T521" i="76" a="1"/>
  <c r="T521" i="76" s="1"/>
  <c r="S521" i="76" a="1"/>
  <c r="S521" i="76" s="1"/>
  <c r="AD520" i="76" a="1"/>
  <c r="AD520" i="76" s="1"/>
  <c r="AC520" i="76" a="1"/>
  <c r="AC520" i="76" s="1"/>
  <c r="AB520" i="76" a="1"/>
  <c r="AB520" i="76" s="1"/>
  <c r="V520" i="76"/>
  <c r="W520" i="76" s="1" a="1"/>
  <c r="W520" i="76" s="1"/>
  <c r="AA520" i="76" s="1" a="1"/>
  <c r="AA520" i="76" s="1"/>
  <c r="U520" i="76" a="1"/>
  <c r="U520" i="76" s="1"/>
  <c r="T520" i="76" a="1"/>
  <c r="T520" i="76" s="1"/>
  <c r="S520" i="76" a="1"/>
  <c r="S520" i="76" s="1"/>
  <c r="AD519" i="76" a="1"/>
  <c r="AD519" i="76" s="1"/>
  <c r="AC519" i="76" a="1"/>
  <c r="AC519" i="76" s="1"/>
  <c r="AB519" i="76" a="1"/>
  <c r="AB519" i="76" s="1"/>
  <c r="V519" i="76"/>
  <c r="W519" i="76" s="1" a="1"/>
  <c r="W519" i="76" s="1"/>
  <c r="AA519" i="76" s="1" a="1"/>
  <c r="AA519" i="76" s="1"/>
  <c r="U519" i="76" a="1"/>
  <c r="U519" i="76" s="1"/>
  <c r="T519" i="76" a="1"/>
  <c r="T519" i="76" s="1"/>
  <c r="S519" i="76" a="1"/>
  <c r="S519" i="76" s="1"/>
  <c r="AD518" i="76" a="1"/>
  <c r="AD518" i="76" s="1"/>
  <c r="AC518" i="76" a="1"/>
  <c r="AC518" i="76" s="1"/>
  <c r="AB518" i="76" a="1"/>
  <c r="AB518" i="76" s="1"/>
  <c r="V518" i="76"/>
  <c r="W518" i="76" s="1" a="1"/>
  <c r="W518" i="76" s="1"/>
  <c r="AA518" i="76" s="1" a="1"/>
  <c r="AA518" i="76" s="1"/>
  <c r="U518" i="76" a="1"/>
  <c r="U518" i="76" s="1"/>
  <c r="T518" i="76" a="1"/>
  <c r="T518" i="76" s="1"/>
  <c r="S518" i="76" a="1"/>
  <c r="S518" i="76" s="1"/>
  <c r="AD517" i="76" a="1"/>
  <c r="AD517" i="76" s="1"/>
  <c r="AC517" i="76" a="1"/>
  <c r="AC517" i="76" s="1"/>
  <c r="AB517" i="76" a="1"/>
  <c r="AB517" i="76" s="1"/>
  <c r="V517" i="76"/>
  <c r="W517" i="76" s="1" a="1"/>
  <c r="W517" i="76" s="1"/>
  <c r="AA517" i="76" s="1" a="1"/>
  <c r="AA517" i="76" s="1"/>
  <c r="U517" i="76" a="1"/>
  <c r="U517" i="76" s="1"/>
  <c r="T517" i="76" a="1"/>
  <c r="T517" i="76" s="1"/>
  <c r="S517" i="76" a="1"/>
  <c r="S517" i="76" s="1"/>
  <c r="AD516" i="76" a="1"/>
  <c r="AD516" i="76" s="1"/>
  <c r="AC516" i="76" a="1"/>
  <c r="AC516" i="76" s="1"/>
  <c r="AB516" i="76" a="1"/>
  <c r="AB516" i="76" s="1"/>
  <c r="V516" i="76"/>
  <c r="W516" i="76" s="1" a="1"/>
  <c r="W516" i="76" s="1"/>
  <c r="AA516" i="76" s="1" a="1"/>
  <c r="AA516" i="76" s="1"/>
  <c r="U516" i="76" a="1"/>
  <c r="U516" i="76" s="1"/>
  <c r="T516" i="76" a="1"/>
  <c r="T516" i="76" s="1"/>
  <c r="S516" i="76" a="1"/>
  <c r="S516" i="76" s="1"/>
  <c r="AD515" i="76" a="1"/>
  <c r="AD515" i="76" s="1"/>
  <c r="AC515" i="76" a="1"/>
  <c r="AC515" i="76" s="1"/>
  <c r="AB515" i="76" a="1"/>
  <c r="AB515" i="76" s="1"/>
  <c r="V515" i="76"/>
  <c r="W515" i="76" s="1" a="1"/>
  <c r="W515" i="76" s="1"/>
  <c r="AA515" i="76" s="1" a="1"/>
  <c r="AA515" i="76" s="1"/>
  <c r="U515" i="76" a="1"/>
  <c r="U515" i="76" s="1"/>
  <c r="T515" i="76" a="1"/>
  <c r="T515" i="76" s="1"/>
  <c r="S515" i="76" a="1"/>
  <c r="S515" i="76" s="1"/>
  <c r="AD514" i="76" a="1"/>
  <c r="AD514" i="76" s="1"/>
  <c r="AC514" i="76" a="1"/>
  <c r="AC514" i="76" s="1"/>
  <c r="AB514" i="76" a="1"/>
  <c r="AB514" i="76" s="1"/>
  <c r="V514" i="76"/>
  <c r="W514" i="76" s="1" a="1"/>
  <c r="W514" i="76" s="1"/>
  <c r="AA514" i="76" s="1" a="1"/>
  <c r="AA514" i="76" s="1"/>
  <c r="U514" i="76" a="1"/>
  <c r="U514" i="76" s="1"/>
  <c r="T514" i="76" a="1"/>
  <c r="T514" i="76" s="1"/>
  <c r="S514" i="76" a="1"/>
  <c r="S514" i="76" s="1"/>
  <c r="AD513" i="76" a="1"/>
  <c r="AD513" i="76" s="1"/>
  <c r="AC513" i="76" a="1"/>
  <c r="AC513" i="76" s="1"/>
  <c r="AB513" i="76" a="1"/>
  <c r="AB513" i="76" s="1"/>
  <c r="V513" i="76"/>
  <c r="W513" i="76" s="1" a="1"/>
  <c r="W513" i="76" s="1"/>
  <c r="AA513" i="76" s="1" a="1"/>
  <c r="AA513" i="76" s="1"/>
  <c r="U513" i="76" a="1"/>
  <c r="U513" i="76" s="1"/>
  <c r="T513" i="76" a="1"/>
  <c r="T513" i="76" s="1"/>
  <c r="S513" i="76" a="1"/>
  <c r="S513" i="76" s="1"/>
  <c r="AD512" i="76" a="1"/>
  <c r="AD512" i="76" s="1"/>
  <c r="AC512" i="76" a="1"/>
  <c r="AC512" i="76" s="1"/>
  <c r="AB512" i="76" a="1"/>
  <c r="AB512" i="76" s="1"/>
  <c r="V512" i="76"/>
  <c r="W512" i="76" s="1" a="1"/>
  <c r="W512" i="76" s="1"/>
  <c r="AA512" i="76" s="1" a="1"/>
  <c r="AA512" i="76" s="1"/>
  <c r="U512" i="76" a="1"/>
  <c r="U512" i="76" s="1"/>
  <c r="T512" i="76" a="1"/>
  <c r="T512" i="76" s="1"/>
  <c r="S512" i="76" a="1"/>
  <c r="S512" i="76" s="1"/>
  <c r="AD511" i="76" a="1"/>
  <c r="AD511" i="76" s="1"/>
  <c r="AC511" i="76" a="1"/>
  <c r="AC511" i="76" s="1"/>
  <c r="AB511" i="76" a="1"/>
  <c r="AB511" i="76" s="1"/>
  <c r="V511" i="76"/>
  <c r="W511" i="76" s="1" a="1"/>
  <c r="W511" i="76" s="1"/>
  <c r="AA511" i="76" s="1" a="1"/>
  <c r="AA511" i="76" s="1"/>
  <c r="U511" i="76" a="1"/>
  <c r="U511" i="76" s="1"/>
  <c r="T511" i="76" a="1"/>
  <c r="T511" i="76" s="1"/>
  <c r="S511" i="76" a="1"/>
  <c r="S511" i="76" s="1"/>
  <c r="AD510" i="76" a="1"/>
  <c r="AD510" i="76" s="1"/>
  <c r="AC510" i="76" a="1"/>
  <c r="AC510" i="76" s="1"/>
  <c r="AB510" i="76" a="1"/>
  <c r="AB510" i="76" s="1"/>
  <c r="V510" i="76"/>
  <c r="W510" i="76" s="1" a="1"/>
  <c r="W510" i="76" s="1"/>
  <c r="AA510" i="76" s="1" a="1"/>
  <c r="AA510" i="76" s="1"/>
  <c r="U510" i="76" a="1"/>
  <c r="U510" i="76" s="1"/>
  <c r="T510" i="76" a="1"/>
  <c r="T510" i="76" s="1"/>
  <c r="S510" i="76" a="1"/>
  <c r="S510" i="76" s="1"/>
  <c r="AD509" i="76" a="1"/>
  <c r="AD509" i="76" s="1"/>
  <c r="AC509" i="76" a="1"/>
  <c r="AC509" i="76" s="1"/>
  <c r="AB509" i="76" a="1"/>
  <c r="AB509" i="76" s="1"/>
  <c r="V509" i="76"/>
  <c r="W509" i="76" s="1" a="1"/>
  <c r="W509" i="76" s="1"/>
  <c r="AA509" i="76" s="1" a="1"/>
  <c r="AA509" i="76" s="1"/>
  <c r="U509" i="76" a="1"/>
  <c r="U509" i="76" s="1"/>
  <c r="T509" i="76" a="1"/>
  <c r="T509" i="76" s="1"/>
  <c r="S509" i="76" a="1"/>
  <c r="S509" i="76" s="1"/>
  <c r="AD508" i="76" a="1"/>
  <c r="AD508" i="76" s="1"/>
  <c r="AC508" i="76" a="1"/>
  <c r="AC508" i="76" s="1"/>
  <c r="AB508" i="76" a="1"/>
  <c r="AB508" i="76" s="1"/>
  <c r="V508" i="76"/>
  <c r="W508" i="76" s="1" a="1"/>
  <c r="W508" i="76" s="1"/>
  <c r="AA508" i="76" s="1" a="1"/>
  <c r="AA508" i="76" s="1"/>
  <c r="U508" i="76" a="1"/>
  <c r="U508" i="76" s="1"/>
  <c r="T508" i="76" a="1"/>
  <c r="T508" i="76" s="1"/>
  <c r="S508" i="76" a="1"/>
  <c r="S508" i="76" s="1"/>
  <c r="AD507" i="76" a="1"/>
  <c r="AD507" i="76" s="1"/>
  <c r="AC507" i="76" a="1"/>
  <c r="AC507" i="76" s="1"/>
  <c r="AB507" i="76" a="1"/>
  <c r="AB507" i="76" s="1"/>
  <c r="V507" i="76"/>
  <c r="W507" i="76" s="1" a="1"/>
  <c r="W507" i="76" s="1"/>
  <c r="AA507" i="76" s="1" a="1"/>
  <c r="AA507" i="76" s="1"/>
  <c r="U507" i="76" a="1"/>
  <c r="U507" i="76" s="1"/>
  <c r="T507" i="76" a="1"/>
  <c r="T507" i="76" s="1"/>
  <c r="S507" i="76" a="1"/>
  <c r="S507" i="76" s="1"/>
  <c r="AD506" i="76" a="1"/>
  <c r="AD506" i="76" s="1"/>
  <c r="AC506" i="76" a="1"/>
  <c r="AC506" i="76" s="1"/>
  <c r="AB506" i="76" a="1"/>
  <c r="AB506" i="76" s="1"/>
  <c r="V506" i="76"/>
  <c r="W506" i="76" s="1" a="1"/>
  <c r="W506" i="76" s="1"/>
  <c r="AA506" i="76" s="1" a="1"/>
  <c r="AA506" i="76" s="1"/>
  <c r="U506" i="76" a="1"/>
  <c r="U506" i="76" s="1"/>
  <c r="T506" i="76" a="1"/>
  <c r="T506" i="76" s="1"/>
  <c r="S506" i="76" a="1"/>
  <c r="S506" i="76" s="1"/>
  <c r="AD505" i="76" a="1"/>
  <c r="AD505" i="76" s="1"/>
  <c r="AC505" i="76" a="1"/>
  <c r="AC505" i="76" s="1"/>
  <c r="AB505" i="76" a="1"/>
  <c r="AB505" i="76" s="1"/>
  <c r="V505" i="76"/>
  <c r="W505" i="76" s="1" a="1"/>
  <c r="W505" i="76" s="1"/>
  <c r="AA505" i="76" s="1" a="1"/>
  <c r="AA505" i="76" s="1"/>
  <c r="U505" i="76" a="1"/>
  <c r="U505" i="76" s="1"/>
  <c r="T505" i="76" a="1"/>
  <c r="T505" i="76" s="1"/>
  <c r="S505" i="76" a="1"/>
  <c r="S505" i="76" s="1"/>
  <c r="AD504" i="76" a="1"/>
  <c r="AD504" i="76" s="1"/>
  <c r="AC504" i="76" a="1"/>
  <c r="AC504" i="76" s="1"/>
  <c r="AB504" i="76" a="1"/>
  <c r="AB504" i="76" s="1"/>
  <c r="V504" i="76"/>
  <c r="W504" i="76" s="1" a="1"/>
  <c r="W504" i="76" s="1"/>
  <c r="AA504" i="76" s="1" a="1"/>
  <c r="AA504" i="76" s="1"/>
  <c r="U504" i="76" a="1"/>
  <c r="U504" i="76" s="1"/>
  <c r="T504" i="76" a="1"/>
  <c r="T504" i="76" s="1"/>
  <c r="S504" i="76" a="1"/>
  <c r="S504" i="76" s="1"/>
  <c r="AD503" i="76" a="1"/>
  <c r="AD503" i="76" s="1"/>
  <c r="AC503" i="76" a="1"/>
  <c r="AC503" i="76" s="1"/>
  <c r="AB503" i="76" a="1"/>
  <c r="AB503" i="76" s="1"/>
  <c r="V503" i="76"/>
  <c r="W503" i="76" s="1" a="1"/>
  <c r="W503" i="76" s="1"/>
  <c r="AA503" i="76" s="1" a="1"/>
  <c r="AA503" i="76" s="1"/>
  <c r="U503" i="76" a="1"/>
  <c r="U503" i="76" s="1"/>
  <c r="T503" i="76" a="1"/>
  <c r="T503" i="76" s="1"/>
  <c r="S503" i="76" a="1"/>
  <c r="S503" i="76" s="1"/>
  <c r="AD502" i="76" a="1"/>
  <c r="AD502" i="76" s="1"/>
  <c r="AC502" i="76" a="1"/>
  <c r="AC502" i="76" s="1"/>
  <c r="AB502" i="76" a="1"/>
  <c r="AB502" i="76" s="1"/>
  <c r="V502" i="76"/>
  <c r="W502" i="76" s="1" a="1"/>
  <c r="W502" i="76" s="1"/>
  <c r="AA502" i="76" s="1" a="1"/>
  <c r="AA502" i="76" s="1"/>
  <c r="U502" i="76" a="1"/>
  <c r="U502" i="76" s="1"/>
  <c r="T502" i="76" a="1"/>
  <c r="T502" i="76" s="1"/>
  <c r="S502" i="76" a="1"/>
  <c r="S502" i="76" s="1"/>
  <c r="AD501" i="76" a="1"/>
  <c r="AD501" i="76" s="1"/>
  <c r="AC501" i="76" a="1"/>
  <c r="AC501" i="76" s="1"/>
  <c r="AB501" i="76" a="1"/>
  <c r="AB501" i="76" s="1"/>
  <c r="V501" i="76"/>
  <c r="W501" i="76" s="1" a="1"/>
  <c r="W501" i="76" s="1"/>
  <c r="AA501" i="76" s="1" a="1"/>
  <c r="AA501" i="76" s="1"/>
  <c r="U501" i="76" a="1"/>
  <c r="U501" i="76" s="1"/>
  <c r="T501" i="76" a="1"/>
  <c r="T501" i="76" s="1"/>
  <c r="S501" i="76" a="1"/>
  <c r="S501" i="76" s="1"/>
  <c r="AD500" i="76" a="1"/>
  <c r="AD500" i="76" s="1"/>
  <c r="AC500" i="76" a="1"/>
  <c r="AC500" i="76" s="1"/>
  <c r="AB500" i="76" a="1"/>
  <c r="AB500" i="76" s="1"/>
  <c r="V500" i="76"/>
  <c r="W500" i="76" s="1" a="1"/>
  <c r="W500" i="76" s="1"/>
  <c r="AA500" i="76" s="1" a="1"/>
  <c r="AA500" i="76" s="1"/>
  <c r="U500" i="76" a="1"/>
  <c r="U500" i="76" s="1"/>
  <c r="T500" i="76" a="1"/>
  <c r="T500" i="76" s="1"/>
  <c r="S500" i="76" a="1"/>
  <c r="S500" i="76" s="1"/>
  <c r="AD499" i="76" a="1"/>
  <c r="AD499" i="76" s="1"/>
  <c r="AC499" i="76" a="1"/>
  <c r="AC499" i="76" s="1"/>
  <c r="AB499" i="76" a="1"/>
  <c r="AB499" i="76" s="1"/>
  <c r="V499" i="76"/>
  <c r="W499" i="76" s="1" a="1"/>
  <c r="W499" i="76" s="1"/>
  <c r="AA499" i="76" s="1" a="1"/>
  <c r="AA499" i="76" s="1"/>
  <c r="U499" i="76" a="1"/>
  <c r="U499" i="76" s="1"/>
  <c r="T499" i="76" a="1"/>
  <c r="T499" i="76" s="1"/>
  <c r="S499" i="76" a="1"/>
  <c r="S499" i="76" s="1"/>
  <c r="AD498" i="76" a="1"/>
  <c r="AD498" i="76" s="1"/>
  <c r="AC498" i="76" a="1"/>
  <c r="AC498" i="76" s="1"/>
  <c r="AB498" i="76" a="1"/>
  <c r="AB498" i="76" s="1"/>
  <c r="V498" i="76"/>
  <c r="W498" i="76" s="1" a="1"/>
  <c r="W498" i="76" s="1"/>
  <c r="AA498" i="76" s="1" a="1"/>
  <c r="AA498" i="76" s="1"/>
  <c r="U498" i="76" a="1"/>
  <c r="U498" i="76" s="1"/>
  <c r="T498" i="76" a="1"/>
  <c r="T498" i="76" s="1"/>
  <c r="S498" i="76" a="1"/>
  <c r="S498" i="76" s="1"/>
  <c r="AD497" i="76" a="1"/>
  <c r="AD497" i="76" s="1"/>
  <c r="AC497" i="76" a="1"/>
  <c r="AC497" i="76" s="1"/>
  <c r="AB497" i="76" a="1"/>
  <c r="AB497" i="76" s="1"/>
  <c r="V497" i="76"/>
  <c r="W497" i="76" s="1" a="1"/>
  <c r="W497" i="76" s="1"/>
  <c r="AA497" i="76" s="1" a="1"/>
  <c r="AA497" i="76" s="1"/>
  <c r="U497" i="76" a="1"/>
  <c r="U497" i="76" s="1"/>
  <c r="T497" i="76" a="1"/>
  <c r="T497" i="76" s="1"/>
  <c r="S497" i="76" a="1"/>
  <c r="S497" i="76" s="1"/>
  <c r="AD496" i="76" a="1"/>
  <c r="AD496" i="76" s="1"/>
  <c r="AC496" i="76" a="1"/>
  <c r="AC496" i="76" s="1"/>
  <c r="AB496" i="76" a="1"/>
  <c r="AB496" i="76" s="1"/>
  <c r="V496" i="76"/>
  <c r="W496" i="76" s="1" a="1"/>
  <c r="W496" i="76" s="1"/>
  <c r="AA496" i="76" s="1" a="1"/>
  <c r="AA496" i="76" s="1"/>
  <c r="U496" i="76" a="1"/>
  <c r="U496" i="76" s="1"/>
  <c r="T496" i="76" a="1"/>
  <c r="T496" i="76" s="1"/>
  <c r="S496" i="76" a="1"/>
  <c r="S496" i="76" s="1"/>
  <c r="AD495" i="76" a="1"/>
  <c r="AD495" i="76" s="1"/>
  <c r="AC495" i="76" a="1"/>
  <c r="AC495" i="76" s="1"/>
  <c r="AB495" i="76" a="1"/>
  <c r="AB495" i="76" s="1"/>
  <c r="V495" i="76"/>
  <c r="W495" i="76" s="1" a="1"/>
  <c r="W495" i="76" s="1"/>
  <c r="AA495" i="76" s="1" a="1"/>
  <c r="AA495" i="76" s="1"/>
  <c r="U495" i="76" a="1"/>
  <c r="U495" i="76" s="1"/>
  <c r="T495" i="76" a="1"/>
  <c r="T495" i="76" s="1"/>
  <c r="S495" i="76" a="1"/>
  <c r="S495" i="76" s="1"/>
  <c r="AD494" i="76" a="1"/>
  <c r="AD494" i="76" s="1"/>
  <c r="AC494" i="76" a="1"/>
  <c r="AC494" i="76" s="1"/>
  <c r="AB494" i="76" a="1"/>
  <c r="AB494" i="76" s="1"/>
  <c r="V494" i="76"/>
  <c r="W494" i="76" s="1" a="1"/>
  <c r="W494" i="76" s="1"/>
  <c r="AA494" i="76" s="1" a="1"/>
  <c r="AA494" i="76" s="1"/>
  <c r="U494" i="76" a="1"/>
  <c r="U494" i="76" s="1"/>
  <c r="T494" i="76" a="1"/>
  <c r="T494" i="76" s="1"/>
  <c r="S494" i="76" a="1"/>
  <c r="S494" i="76" s="1"/>
  <c r="AD493" i="76" a="1"/>
  <c r="AD493" i="76" s="1"/>
  <c r="AC493" i="76" a="1"/>
  <c r="AC493" i="76" s="1"/>
  <c r="AB493" i="76" a="1"/>
  <c r="AB493" i="76" s="1"/>
  <c r="V493" i="76"/>
  <c r="W493" i="76" s="1" a="1"/>
  <c r="W493" i="76" s="1"/>
  <c r="AA493" i="76" s="1" a="1"/>
  <c r="AA493" i="76" s="1"/>
  <c r="U493" i="76" a="1"/>
  <c r="U493" i="76" s="1"/>
  <c r="T493" i="76" a="1"/>
  <c r="T493" i="76" s="1"/>
  <c r="S493" i="76" a="1"/>
  <c r="S493" i="76" s="1"/>
  <c r="AD492" i="76" a="1"/>
  <c r="AD492" i="76" s="1"/>
  <c r="AC492" i="76" a="1"/>
  <c r="AC492" i="76" s="1"/>
  <c r="AB492" i="76" a="1"/>
  <c r="AB492" i="76" s="1"/>
  <c r="V492" i="76"/>
  <c r="W492" i="76" s="1" a="1"/>
  <c r="W492" i="76" s="1"/>
  <c r="AA492" i="76" s="1" a="1"/>
  <c r="AA492" i="76" s="1"/>
  <c r="U492" i="76" a="1"/>
  <c r="U492" i="76" s="1"/>
  <c r="T492" i="76" a="1"/>
  <c r="T492" i="76" s="1"/>
  <c r="S492" i="76" a="1"/>
  <c r="S492" i="76" s="1"/>
  <c r="AD491" i="76" a="1"/>
  <c r="AD491" i="76" s="1"/>
  <c r="AC491" i="76" a="1"/>
  <c r="AC491" i="76" s="1"/>
  <c r="AB491" i="76" a="1"/>
  <c r="AB491" i="76" s="1"/>
  <c r="V491" i="76"/>
  <c r="W491" i="76" s="1" a="1"/>
  <c r="W491" i="76" s="1"/>
  <c r="AA491" i="76" s="1" a="1"/>
  <c r="AA491" i="76" s="1"/>
  <c r="U491" i="76" a="1"/>
  <c r="U491" i="76" s="1"/>
  <c r="T491" i="76" a="1"/>
  <c r="T491" i="76" s="1"/>
  <c r="S491" i="76" a="1"/>
  <c r="S491" i="76" s="1"/>
  <c r="AD490" i="76" a="1"/>
  <c r="AD490" i="76" s="1"/>
  <c r="AC490" i="76" a="1"/>
  <c r="AC490" i="76" s="1"/>
  <c r="AB490" i="76" a="1"/>
  <c r="AB490" i="76" s="1"/>
  <c r="V490" i="76"/>
  <c r="W490" i="76" s="1" a="1"/>
  <c r="W490" i="76" s="1"/>
  <c r="AA490" i="76" s="1" a="1"/>
  <c r="AA490" i="76" s="1"/>
  <c r="U490" i="76" a="1"/>
  <c r="U490" i="76" s="1"/>
  <c r="T490" i="76" a="1"/>
  <c r="T490" i="76" s="1"/>
  <c r="S490" i="76" a="1"/>
  <c r="S490" i="76" s="1"/>
  <c r="AD489" i="76" a="1"/>
  <c r="AD489" i="76" s="1"/>
  <c r="AC489" i="76" a="1"/>
  <c r="AC489" i="76" s="1"/>
  <c r="AB489" i="76" a="1"/>
  <c r="AB489" i="76" s="1"/>
  <c r="V489" i="76"/>
  <c r="W489" i="76" s="1" a="1"/>
  <c r="W489" i="76" s="1"/>
  <c r="AA489" i="76" s="1" a="1"/>
  <c r="AA489" i="76" s="1"/>
  <c r="U489" i="76" a="1"/>
  <c r="U489" i="76" s="1"/>
  <c r="T489" i="76" a="1"/>
  <c r="T489" i="76" s="1"/>
  <c r="S489" i="76" a="1"/>
  <c r="S489" i="76" s="1"/>
  <c r="AD488" i="76" a="1"/>
  <c r="AD488" i="76" s="1"/>
  <c r="AC488" i="76" a="1"/>
  <c r="AC488" i="76" s="1"/>
  <c r="AB488" i="76" a="1"/>
  <c r="AB488" i="76" s="1"/>
  <c r="V488" i="76"/>
  <c r="W488" i="76" s="1" a="1"/>
  <c r="W488" i="76" s="1"/>
  <c r="AA488" i="76" s="1" a="1"/>
  <c r="AA488" i="76" s="1"/>
  <c r="U488" i="76" a="1"/>
  <c r="U488" i="76" s="1"/>
  <c r="T488" i="76" a="1"/>
  <c r="T488" i="76" s="1"/>
  <c r="S488" i="76" a="1"/>
  <c r="S488" i="76" s="1"/>
  <c r="AD487" i="76" a="1"/>
  <c r="AD487" i="76" s="1"/>
  <c r="AC487" i="76" a="1"/>
  <c r="AC487" i="76" s="1"/>
  <c r="AB487" i="76" a="1"/>
  <c r="AB487" i="76" s="1"/>
  <c r="V487" i="76"/>
  <c r="W487" i="76" s="1" a="1"/>
  <c r="W487" i="76" s="1"/>
  <c r="AA487" i="76" s="1" a="1"/>
  <c r="AA487" i="76" s="1"/>
  <c r="U487" i="76" a="1"/>
  <c r="U487" i="76" s="1"/>
  <c r="T487" i="76" a="1"/>
  <c r="T487" i="76" s="1"/>
  <c r="S487" i="76" a="1"/>
  <c r="S487" i="76" s="1"/>
  <c r="AD486" i="76" a="1"/>
  <c r="AD486" i="76" s="1"/>
  <c r="AC486" i="76" a="1"/>
  <c r="AC486" i="76" s="1"/>
  <c r="AB486" i="76" a="1"/>
  <c r="AB486" i="76" s="1"/>
  <c r="V486" i="76"/>
  <c r="W486" i="76" s="1" a="1"/>
  <c r="W486" i="76" s="1"/>
  <c r="AA486" i="76" s="1" a="1"/>
  <c r="AA486" i="76" s="1"/>
  <c r="U486" i="76" a="1"/>
  <c r="U486" i="76" s="1"/>
  <c r="T486" i="76" a="1"/>
  <c r="T486" i="76" s="1"/>
  <c r="S486" i="76" a="1"/>
  <c r="S486" i="76" s="1"/>
  <c r="AD485" i="76" a="1"/>
  <c r="AD485" i="76" s="1"/>
  <c r="AC485" i="76" a="1"/>
  <c r="AC485" i="76" s="1"/>
  <c r="AB485" i="76" a="1"/>
  <c r="AB485" i="76" s="1"/>
  <c r="V485" i="76"/>
  <c r="W485" i="76" s="1" a="1"/>
  <c r="W485" i="76" s="1"/>
  <c r="AA485" i="76" s="1" a="1"/>
  <c r="AA485" i="76" s="1"/>
  <c r="U485" i="76" a="1"/>
  <c r="U485" i="76" s="1"/>
  <c r="T485" i="76" a="1"/>
  <c r="T485" i="76" s="1"/>
  <c r="S485" i="76" a="1"/>
  <c r="S485" i="76" s="1"/>
  <c r="AD484" i="76" a="1"/>
  <c r="AD484" i="76" s="1"/>
  <c r="AC484" i="76" a="1"/>
  <c r="AC484" i="76" s="1"/>
  <c r="AB484" i="76" a="1"/>
  <c r="AB484" i="76" s="1"/>
  <c r="V484" i="76"/>
  <c r="W484" i="76" s="1" a="1"/>
  <c r="W484" i="76" s="1"/>
  <c r="AA484" i="76" s="1" a="1"/>
  <c r="AA484" i="76" s="1"/>
  <c r="U484" i="76" a="1"/>
  <c r="U484" i="76" s="1"/>
  <c r="T484" i="76" a="1"/>
  <c r="T484" i="76" s="1"/>
  <c r="S484" i="76" a="1"/>
  <c r="S484" i="76" s="1"/>
  <c r="AD483" i="76" a="1"/>
  <c r="AD483" i="76" s="1"/>
  <c r="AC483" i="76" a="1"/>
  <c r="AC483" i="76" s="1"/>
  <c r="AB483" i="76" a="1"/>
  <c r="AB483" i="76" s="1"/>
  <c r="V483" i="76"/>
  <c r="W483" i="76" s="1" a="1"/>
  <c r="W483" i="76" s="1"/>
  <c r="AA483" i="76" s="1" a="1"/>
  <c r="AA483" i="76" s="1"/>
  <c r="U483" i="76" a="1"/>
  <c r="U483" i="76" s="1"/>
  <c r="T483" i="76" a="1"/>
  <c r="T483" i="76" s="1"/>
  <c r="S483" i="76" a="1"/>
  <c r="S483" i="76" s="1"/>
  <c r="AD482" i="76" a="1"/>
  <c r="AD482" i="76" s="1"/>
  <c r="AC482" i="76" a="1"/>
  <c r="AC482" i="76" s="1"/>
  <c r="AB482" i="76" a="1"/>
  <c r="AB482" i="76" s="1"/>
  <c r="V482" i="76"/>
  <c r="W482" i="76" s="1" a="1"/>
  <c r="W482" i="76" s="1"/>
  <c r="AA482" i="76" s="1" a="1"/>
  <c r="AA482" i="76" s="1"/>
  <c r="U482" i="76" a="1"/>
  <c r="U482" i="76" s="1"/>
  <c r="T482" i="76" a="1"/>
  <c r="T482" i="76" s="1"/>
  <c r="S482" i="76" a="1"/>
  <c r="S482" i="76" s="1"/>
  <c r="AD481" i="76" a="1"/>
  <c r="AD481" i="76" s="1"/>
  <c r="AC481" i="76" a="1"/>
  <c r="AC481" i="76" s="1"/>
  <c r="AB481" i="76" a="1"/>
  <c r="AB481" i="76" s="1"/>
  <c r="V481" i="76"/>
  <c r="W481" i="76" s="1" a="1"/>
  <c r="W481" i="76" s="1"/>
  <c r="AA481" i="76" s="1" a="1"/>
  <c r="AA481" i="76" s="1"/>
  <c r="U481" i="76" a="1"/>
  <c r="U481" i="76" s="1"/>
  <c r="T481" i="76" a="1"/>
  <c r="T481" i="76" s="1"/>
  <c r="S481" i="76" a="1"/>
  <c r="S481" i="76" s="1"/>
  <c r="AD480" i="76" a="1"/>
  <c r="AD480" i="76" s="1"/>
  <c r="AC480" i="76" a="1"/>
  <c r="AC480" i="76" s="1"/>
  <c r="AB480" i="76" a="1"/>
  <c r="AB480" i="76" s="1"/>
  <c r="V480" i="76"/>
  <c r="W480" i="76" s="1" a="1"/>
  <c r="W480" i="76" s="1"/>
  <c r="AA480" i="76" s="1" a="1"/>
  <c r="AA480" i="76" s="1"/>
  <c r="U480" i="76" a="1"/>
  <c r="U480" i="76" s="1"/>
  <c r="T480" i="76" a="1"/>
  <c r="T480" i="76" s="1"/>
  <c r="S480" i="76" a="1"/>
  <c r="S480" i="76" s="1"/>
  <c r="AD479" i="76" a="1"/>
  <c r="AD479" i="76" s="1"/>
  <c r="AC479" i="76" a="1"/>
  <c r="AC479" i="76" s="1"/>
  <c r="AB479" i="76" a="1"/>
  <c r="AB479" i="76" s="1"/>
  <c r="V479" i="76"/>
  <c r="W479" i="76" s="1" a="1"/>
  <c r="W479" i="76" s="1"/>
  <c r="AA479" i="76" s="1" a="1"/>
  <c r="AA479" i="76" s="1"/>
  <c r="U479" i="76" a="1"/>
  <c r="U479" i="76" s="1"/>
  <c r="T479" i="76" a="1"/>
  <c r="T479" i="76" s="1"/>
  <c r="S479" i="76" a="1"/>
  <c r="S479" i="76" s="1"/>
  <c r="AD478" i="76" a="1"/>
  <c r="AD478" i="76" s="1"/>
  <c r="AC478" i="76" a="1"/>
  <c r="AC478" i="76" s="1"/>
  <c r="AB478" i="76" a="1"/>
  <c r="AB478" i="76" s="1"/>
  <c r="V478" i="76"/>
  <c r="W478" i="76" s="1" a="1"/>
  <c r="W478" i="76" s="1"/>
  <c r="AA478" i="76" s="1" a="1"/>
  <c r="AA478" i="76" s="1"/>
  <c r="U478" i="76" a="1"/>
  <c r="U478" i="76" s="1"/>
  <c r="T478" i="76" a="1"/>
  <c r="T478" i="76" s="1"/>
  <c r="S478" i="76" a="1"/>
  <c r="S478" i="76" s="1"/>
  <c r="AD477" i="76" a="1"/>
  <c r="AD477" i="76" s="1"/>
  <c r="AC477" i="76" a="1"/>
  <c r="AC477" i="76" s="1"/>
  <c r="AB477" i="76" a="1"/>
  <c r="AB477" i="76" s="1"/>
  <c r="V477" i="76"/>
  <c r="W477" i="76" s="1" a="1"/>
  <c r="W477" i="76" s="1"/>
  <c r="AA477" i="76" s="1" a="1"/>
  <c r="AA477" i="76" s="1"/>
  <c r="U477" i="76" a="1"/>
  <c r="U477" i="76" s="1"/>
  <c r="T477" i="76" a="1"/>
  <c r="T477" i="76" s="1"/>
  <c r="S477" i="76" a="1"/>
  <c r="S477" i="76" s="1"/>
  <c r="AD476" i="76" a="1"/>
  <c r="AD476" i="76" s="1"/>
  <c r="AC476" i="76" a="1"/>
  <c r="AC476" i="76" s="1"/>
  <c r="AB476" i="76" a="1"/>
  <c r="AB476" i="76" s="1"/>
  <c r="V476" i="76"/>
  <c r="W476" i="76" s="1" a="1"/>
  <c r="W476" i="76" s="1"/>
  <c r="AA476" i="76" s="1" a="1"/>
  <c r="AA476" i="76" s="1"/>
  <c r="U476" i="76" a="1"/>
  <c r="U476" i="76" s="1"/>
  <c r="T476" i="76" a="1"/>
  <c r="T476" i="76" s="1"/>
  <c r="S476" i="76" a="1"/>
  <c r="S476" i="76" s="1"/>
  <c r="AD475" i="76" a="1"/>
  <c r="AD475" i="76" s="1"/>
  <c r="AC475" i="76" a="1"/>
  <c r="AC475" i="76" s="1"/>
  <c r="AB475" i="76" a="1"/>
  <c r="AB475" i="76" s="1"/>
  <c r="V475" i="76"/>
  <c r="W475" i="76" s="1" a="1"/>
  <c r="W475" i="76" s="1"/>
  <c r="AA475" i="76" s="1" a="1"/>
  <c r="AA475" i="76" s="1"/>
  <c r="U475" i="76" a="1"/>
  <c r="U475" i="76" s="1"/>
  <c r="T475" i="76" a="1"/>
  <c r="T475" i="76" s="1"/>
  <c r="S475" i="76" a="1"/>
  <c r="S475" i="76" s="1"/>
  <c r="AD474" i="76" a="1"/>
  <c r="AD474" i="76" s="1"/>
  <c r="AC474" i="76" a="1"/>
  <c r="AC474" i="76" s="1"/>
  <c r="AB474" i="76" a="1"/>
  <c r="AB474" i="76" s="1"/>
  <c r="V474" i="76"/>
  <c r="W474" i="76" s="1" a="1"/>
  <c r="W474" i="76" s="1"/>
  <c r="AA474" i="76" s="1" a="1"/>
  <c r="AA474" i="76" s="1"/>
  <c r="U474" i="76" a="1"/>
  <c r="U474" i="76" s="1"/>
  <c r="T474" i="76" a="1"/>
  <c r="T474" i="76" s="1"/>
  <c r="S474" i="76" a="1"/>
  <c r="S474" i="76" s="1"/>
  <c r="AD473" i="76" a="1"/>
  <c r="AD473" i="76" s="1"/>
  <c r="AC473" i="76" a="1"/>
  <c r="AC473" i="76" s="1"/>
  <c r="AB473" i="76" a="1"/>
  <c r="AB473" i="76" s="1"/>
  <c r="V473" i="76"/>
  <c r="W473" i="76" s="1" a="1"/>
  <c r="W473" i="76" s="1"/>
  <c r="AA473" i="76" s="1" a="1"/>
  <c r="AA473" i="76" s="1"/>
  <c r="U473" i="76" a="1"/>
  <c r="U473" i="76" s="1"/>
  <c r="T473" i="76" a="1"/>
  <c r="T473" i="76" s="1"/>
  <c r="S473" i="76" a="1"/>
  <c r="S473" i="76" s="1"/>
  <c r="AD472" i="76" a="1"/>
  <c r="AD472" i="76" s="1"/>
  <c r="AC472" i="76" a="1"/>
  <c r="AC472" i="76" s="1"/>
  <c r="AB472" i="76" a="1"/>
  <c r="AB472" i="76" s="1"/>
  <c r="V472" i="76"/>
  <c r="W472" i="76" s="1" a="1"/>
  <c r="W472" i="76" s="1"/>
  <c r="AA472" i="76" s="1" a="1"/>
  <c r="AA472" i="76" s="1"/>
  <c r="U472" i="76" a="1"/>
  <c r="U472" i="76" s="1"/>
  <c r="T472" i="76" a="1"/>
  <c r="T472" i="76" s="1"/>
  <c r="S472" i="76" a="1"/>
  <c r="S472" i="76" s="1"/>
  <c r="AD471" i="76" a="1"/>
  <c r="AD471" i="76" s="1"/>
  <c r="AC471" i="76" a="1"/>
  <c r="AC471" i="76" s="1"/>
  <c r="AB471" i="76" a="1"/>
  <c r="AB471" i="76" s="1"/>
  <c r="V471" i="76"/>
  <c r="W471" i="76" s="1" a="1"/>
  <c r="W471" i="76" s="1"/>
  <c r="AA471" i="76" s="1" a="1"/>
  <c r="AA471" i="76" s="1"/>
  <c r="U471" i="76" a="1"/>
  <c r="U471" i="76" s="1"/>
  <c r="T471" i="76" a="1"/>
  <c r="T471" i="76" s="1"/>
  <c r="S471" i="76" a="1"/>
  <c r="S471" i="76" s="1"/>
  <c r="AD470" i="76" a="1"/>
  <c r="AD470" i="76" s="1"/>
  <c r="AC470" i="76" a="1"/>
  <c r="AC470" i="76" s="1"/>
  <c r="AB470" i="76" a="1"/>
  <c r="AB470" i="76" s="1"/>
  <c r="V470" i="76"/>
  <c r="W470" i="76" s="1" a="1"/>
  <c r="W470" i="76" s="1"/>
  <c r="AA470" i="76" s="1" a="1"/>
  <c r="AA470" i="76" s="1"/>
  <c r="U470" i="76" a="1"/>
  <c r="U470" i="76" s="1"/>
  <c r="T470" i="76" a="1"/>
  <c r="T470" i="76" s="1"/>
  <c r="S470" i="76" a="1"/>
  <c r="S470" i="76" s="1"/>
  <c r="AD469" i="76" a="1"/>
  <c r="AD469" i="76" s="1"/>
  <c r="AC469" i="76" a="1"/>
  <c r="AC469" i="76" s="1"/>
  <c r="AB469" i="76" a="1"/>
  <c r="AB469" i="76" s="1"/>
  <c r="V469" i="76"/>
  <c r="W469" i="76" s="1" a="1"/>
  <c r="W469" i="76" s="1"/>
  <c r="AA469" i="76" s="1" a="1"/>
  <c r="AA469" i="76" s="1"/>
  <c r="U469" i="76" a="1"/>
  <c r="U469" i="76" s="1"/>
  <c r="T469" i="76" a="1"/>
  <c r="T469" i="76" s="1"/>
  <c r="S469" i="76" a="1"/>
  <c r="S469" i="76" s="1"/>
  <c r="AD468" i="76" a="1"/>
  <c r="AD468" i="76" s="1"/>
  <c r="AC468" i="76" a="1"/>
  <c r="AC468" i="76" s="1"/>
  <c r="AB468" i="76" a="1"/>
  <c r="AB468" i="76" s="1"/>
  <c r="V468" i="76"/>
  <c r="W468" i="76" s="1" a="1"/>
  <c r="W468" i="76" s="1"/>
  <c r="AA468" i="76" s="1" a="1"/>
  <c r="AA468" i="76" s="1"/>
  <c r="U468" i="76" a="1"/>
  <c r="U468" i="76" s="1"/>
  <c r="T468" i="76" a="1"/>
  <c r="T468" i="76" s="1"/>
  <c r="S468" i="76" a="1"/>
  <c r="S468" i="76" s="1"/>
  <c r="AD467" i="76" a="1"/>
  <c r="AD467" i="76" s="1"/>
  <c r="AC467" i="76" a="1"/>
  <c r="AC467" i="76" s="1"/>
  <c r="AB467" i="76" a="1"/>
  <c r="AB467" i="76" s="1"/>
  <c r="V467" i="76"/>
  <c r="W467" i="76" s="1" a="1"/>
  <c r="W467" i="76" s="1"/>
  <c r="AA467" i="76" s="1" a="1"/>
  <c r="AA467" i="76" s="1"/>
  <c r="U467" i="76" a="1"/>
  <c r="U467" i="76" s="1"/>
  <c r="T467" i="76" a="1"/>
  <c r="T467" i="76" s="1"/>
  <c r="S467" i="76" a="1"/>
  <c r="S467" i="76" s="1"/>
  <c r="AD466" i="76" a="1"/>
  <c r="AD466" i="76" s="1"/>
  <c r="AC466" i="76" a="1"/>
  <c r="AC466" i="76" s="1"/>
  <c r="AB466" i="76" a="1"/>
  <c r="AB466" i="76" s="1"/>
  <c r="V466" i="76"/>
  <c r="W466" i="76" s="1" a="1"/>
  <c r="W466" i="76" s="1"/>
  <c r="AA466" i="76" s="1" a="1"/>
  <c r="AA466" i="76" s="1"/>
  <c r="U466" i="76" a="1"/>
  <c r="U466" i="76" s="1"/>
  <c r="T466" i="76" a="1"/>
  <c r="T466" i="76" s="1"/>
  <c r="S466" i="76" a="1"/>
  <c r="S466" i="76" s="1"/>
  <c r="AD465" i="76" a="1"/>
  <c r="AD465" i="76" s="1"/>
  <c r="AC465" i="76" a="1"/>
  <c r="AC465" i="76" s="1"/>
  <c r="AB465" i="76" a="1"/>
  <c r="AB465" i="76" s="1"/>
  <c r="V465" i="76"/>
  <c r="W465" i="76" s="1" a="1"/>
  <c r="W465" i="76" s="1"/>
  <c r="AA465" i="76" s="1" a="1"/>
  <c r="AA465" i="76" s="1"/>
  <c r="U465" i="76" a="1"/>
  <c r="U465" i="76" s="1"/>
  <c r="T465" i="76" a="1"/>
  <c r="T465" i="76" s="1"/>
  <c r="S465" i="76" a="1"/>
  <c r="S465" i="76" s="1"/>
  <c r="AD464" i="76" a="1"/>
  <c r="AD464" i="76" s="1"/>
  <c r="AC464" i="76" a="1"/>
  <c r="AC464" i="76" s="1"/>
  <c r="AB464" i="76" a="1"/>
  <c r="AB464" i="76" s="1"/>
  <c r="V464" i="76"/>
  <c r="W464" i="76" s="1" a="1"/>
  <c r="W464" i="76" s="1"/>
  <c r="AA464" i="76" s="1" a="1"/>
  <c r="AA464" i="76" s="1"/>
  <c r="U464" i="76" a="1"/>
  <c r="U464" i="76" s="1"/>
  <c r="T464" i="76" a="1"/>
  <c r="T464" i="76" s="1"/>
  <c r="S464" i="76" a="1"/>
  <c r="S464" i="76" s="1"/>
  <c r="AD463" i="76" a="1"/>
  <c r="AD463" i="76" s="1"/>
  <c r="AC463" i="76" a="1"/>
  <c r="AC463" i="76" s="1"/>
  <c r="AB463" i="76" a="1"/>
  <c r="AB463" i="76" s="1"/>
  <c r="V463" i="76"/>
  <c r="W463" i="76" s="1" a="1"/>
  <c r="W463" i="76" s="1"/>
  <c r="AA463" i="76" s="1" a="1"/>
  <c r="AA463" i="76" s="1"/>
  <c r="U463" i="76" a="1"/>
  <c r="U463" i="76" s="1"/>
  <c r="T463" i="76" a="1"/>
  <c r="T463" i="76" s="1"/>
  <c r="S463" i="76" a="1"/>
  <c r="S463" i="76" s="1"/>
  <c r="AD462" i="76" a="1"/>
  <c r="AD462" i="76" s="1"/>
  <c r="AC462" i="76" a="1"/>
  <c r="AC462" i="76" s="1"/>
  <c r="AB462" i="76" a="1"/>
  <c r="AB462" i="76" s="1"/>
  <c r="V462" i="76"/>
  <c r="W462" i="76" s="1" a="1"/>
  <c r="W462" i="76" s="1"/>
  <c r="AA462" i="76" s="1" a="1"/>
  <c r="AA462" i="76" s="1"/>
  <c r="U462" i="76" a="1"/>
  <c r="U462" i="76" s="1"/>
  <c r="T462" i="76" a="1"/>
  <c r="T462" i="76" s="1"/>
  <c r="S462" i="76" a="1"/>
  <c r="S462" i="76" s="1"/>
  <c r="AD461" i="76" a="1"/>
  <c r="AD461" i="76" s="1"/>
  <c r="AC461" i="76" a="1"/>
  <c r="AC461" i="76" s="1"/>
  <c r="AB461" i="76" a="1"/>
  <c r="AB461" i="76" s="1"/>
  <c r="V461" i="76"/>
  <c r="W461" i="76" s="1" a="1"/>
  <c r="W461" i="76" s="1"/>
  <c r="AA461" i="76" s="1" a="1"/>
  <c r="AA461" i="76" s="1"/>
  <c r="U461" i="76" a="1"/>
  <c r="U461" i="76" s="1"/>
  <c r="T461" i="76" a="1"/>
  <c r="T461" i="76" s="1"/>
  <c r="S461" i="76" a="1"/>
  <c r="S461" i="76" s="1"/>
  <c r="AD460" i="76" a="1"/>
  <c r="AD460" i="76" s="1"/>
  <c r="AC460" i="76" a="1"/>
  <c r="AC460" i="76" s="1"/>
  <c r="AB460" i="76" a="1"/>
  <c r="AB460" i="76" s="1"/>
  <c r="V460" i="76"/>
  <c r="W460" i="76" s="1" a="1"/>
  <c r="W460" i="76" s="1"/>
  <c r="AA460" i="76" s="1" a="1"/>
  <c r="AA460" i="76" s="1"/>
  <c r="U460" i="76" a="1"/>
  <c r="U460" i="76" s="1"/>
  <c r="T460" i="76" a="1"/>
  <c r="T460" i="76" s="1"/>
  <c r="S460" i="76" a="1"/>
  <c r="S460" i="76" s="1"/>
  <c r="AD459" i="76" a="1"/>
  <c r="AD459" i="76" s="1"/>
  <c r="AC459" i="76" a="1"/>
  <c r="AC459" i="76" s="1"/>
  <c r="AB459" i="76" a="1"/>
  <c r="AB459" i="76" s="1"/>
  <c r="V459" i="76"/>
  <c r="W459" i="76" s="1" a="1"/>
  <c r="W459" i="76" s="1"/>
  <c r="AA459" i="76" s="1" a="1"/>
  <c r="AA459" i="76" s="1"/>
  <c r="U459" i="76" a="1"/>
  <c r="U459" i="76" s="1"/>
  <c r="T459" i="76" a="1"/>
  <c r="T459" i="76" s="1"/>
  <c r="S459" i="76" a="1"/>
  <c r="S459" i="76" s="1"/>
  <c r="AD458" i="76" a="1"/>
  <c r="AD458" i="76" s="1"/>
  <c r="AC458" i="76" a="1"/>
  <c r="AC458" i="76" s="1"/>
  <c r="AB458" i="76" a="1"/>
  <c r="AB458" i="76" s="1"/>
  <c r="V458" i="76"/>
  <c r="W458" i="76" s="1" a="1"/>
  <c r="W458" i="76" s="1"/>
  <c r="AA458" i="76" s="1" a="1"/>
  <c r="AA458" i="76" s="1"/>
  <c r="U458" i="76" a="1"/>
  <c r="U458" i="76" s="1"/>
  <c r="T458" i="76" a="1"/>
  <c r="T458" i="76" s="1"/>
  <c r="S458" i="76" a="1"/>
  <c r="S458" i="76" s="1"/>
  <c r="AD457" i="76" a="1"/>
  <c r="AD457" i="76" s="1"/>
  <c r="AC457" i="76" a="1"/>
  <c r="AC457" i="76" s="1"/>
  <c r="AB457" i="76" a="1"/>
  <c r="AB457" i="76" s="1"/>
  <c r="V457" i="76"/>
  <c r="W457" i="76" s="1" a="1"/>
  <c r="W457" i="76" s="1"/>
  <c r="AA457" i="76" s="1" a="1"/>
  <c r="AA457" i="76" s="1"/>
  <c r="U457" i="76" a="1"/>
  <c r="U457" i="76" s="1"/>
  <c r="T457" i="76" a="1"/>
  <c r="T457" i="76" s="1"/>
  <c r="S457" i="76" a="1"/>
  <c r="S457" i="76" s="1"/>
  <c r="AD456" i="76" a="1"/>
  <c r="AD456" i="76" s="1"/>
  <c r="AC456" i="76" a="1"/>
  <c r="AC456" i="76" s="1"/>
  <c r="AB456" i="76" a="1"/>
  <c r="AB456" i="76" s="1"/>
  <c r="V456" i="76"/>
  <c r="W456" i="76" s="1" a="1"/>
  <c r="W456" i="76" s="1"/>
  <c r="AA456" i="76" s="1" a="1"/>
  <c r="AA456" i="76" s="1"/>
  <c r="U456" i="76" a="1"/>
  <c r="U456" i="76" s="1"/>
  <c r="T456" i="76" a="1"/>
  <c r="T456" i="76" s="1"/>
  <c r="S456" i="76" a="1"/>
  <c r="S456" i="76" s="1"/>
  <c r="AD455" i="76" a="1"/>
  <c r="AD455" i="76" s="1"/>
  <c r="AC455" i="76" a="1"/>
  <c r="AC455" i="76" s="1"/>
  <c r="AB455" i="76" a="1"/>
  <c r="AB455" i="76" s="1"/>
  <c r="V455" i="76"/>
  <c r="W455" i="76" s="1" a="1"/>
  <c r="W455" i="76" s="1"/>
  <c r="AA455" i="76" s="1" a="1"/>
  <c r="AA455" i="76" s="1"/>
  <c r="U455" i="76" a="1"/>
  <c r="U455" i="76" s="1"/>
  <c r="T455" i="76" a="1"/>
  <c r="T455" i="76" s="1"/>
  <c r="S455" i="76" a="1"/>
  <c r="S455" i="76" s="1"/>
  <c r="AD454" i="76" a="1"/>
  <c r="AD454" i="76" s="1"/>
  <c r="AC454" i="76" a="1"/>
  <c r="AC454" i="76" s="1"/>
  <c r="AB454" i="76" a="1"/>
  <c r="AB454" i="76" s="1"/>
  <c r="V454" i="76"/>
  <c r="W454" i="76" s="1" a="1"/>
  <c r="W454" i="76" s="1"/>
  <c r="AA454" i="76" s="1" a="1"/>
  <c r="AA454" i="76" s="1"/>
  <c r="U454" i="76" a="1"/>
  <c r="U454" i="76" s="1"/>
  <c r="T454" i="76" a="1"/>
  <c r="T454" i="76" s="1"/>
  <c r="S454" i="76" a="1"/>
  <c r="S454" i="76" s="1"/>
  <c r="AD453" i="76" a="1"/>
  <c r="AD453" i="76" s="1"/>
  <c r="AC453" i="76" a="1"/>
  <c r="AC453" i="76" s="1"/>
  <c r="AB453" i="76" a="1"/>
  <c r="AB453" i="76" s="1"/>
  <c r="V453" i="76"/>
  <c r="W453" i="76" s="1" a="1"/>
  <c r="W453" i="76" s="1"/>
  <c r="AA453" i="76" s="1" a="1"/>
  <c r="AA453" i="76" s="1"/>
  <c r="U453" i="76" a="1"/>
  <c r="U453" i="76" s="1"/>
  <c r="T453" i="76" a="1"/>
  <c r="T453" i="76" s="1"/>
  <c r="S453" i="76" a="1"/>
  <c r="S453" i="76" s="1"/>
  <c r="AD452" i="76" a="1"/>
  <c r="AD452" i="76" s="1"/>
  <c r="AC452" i="76" a="1"/>
  <c r="AC452" i="76" s="1"/>
  <c r="AB452" i="76" a="1"/>
  <c r="AB452" i="76" s="1"/>
  <c r="V452" i="76"/>
  <c r="W452" i="76" s="1" a="1"/>
  <c r="W452" i="76" s="1"/>
  <c r="AA452" i="76" s="1" a="1"/>
  <c r="AA452" i="76" s="1"/>
  <c r="U452" i="76" a="1"/>
  <c r="U452" i="76" s="1"/>
  <c r="T452" i="76" a="1"/>
  <c r="T452" i="76" s="1"/>
  <c r="S452" i="76" a="1"/>
  <c r="S452" i="76" s="1"/>
  <c r="AD451" i="76" a="1"/>
  <c r="AD451" i="76" s="1"/>
  <c r="AC451" i="76" a="1"/>
  <c r="AC451" i="76" s="1"/>
  <c r="AB451" i="76" a="1"/>
  <c r="AB451" i="76" s="1"/>
  <c r="V451" i="76"/>
  <c r="W451" i="76" s="1" a="1"/>
  <c r="W451" i="76" s="1"/>
  <c r="AA451" i="76" s="1" a="1"/>
  <c r="AA451" i="76" s="1"/>
  <c r="U451" i="76" a="1"/>
  <c r="U451" i="76" s="1"/>
  <c r="T451" i="76" a="1"/>
  <c r="T451" i="76" s="1"/>
  <c r="S451" i="76" a="1"/>
  <c r="S451" i="76" s="1"/>
  <c r="AD450" i="76" a="1"/>
  <c r="AD450" i="76" s="1"/>
  <c r="AC450" i="76" a="1"/>
  <c r="AC450" i="76" s="1"/>
  <c r="AB450" i="76" a="1"/>
  <c r="AB450" i="76" s="1"/>
  <c r="V450" i="76"/>
  <c r="W450" i="76" s="1" a="1"/>
  <c r="W450" i="76" s="1"/>
  <c r="AA450" i="76" s="1" a="1"/>
  <c r="AA450" i="76" s="1"/>
  <c r="U450" i="76" a="1"/>
  <c r="U450" i="76" s="1"/>
  <c r="T450" i="76" a="1"/>
  <c r="T450" i="76" s="1"/>
  <c r="S450" i="76" a="1"/>
  <c r="S450" i="76" s="1"/>
  <c r="AD449" i="76" a="1"/>
  <c r="AD449" i="76" s="1"/>
  <c r="AC449" i="76" a="1"/>
  <c r="AC449" i="76" s="1"/>
  <c r="AB449" i="76" a="1"/>
  <c r="AB449" i="76" s="1"/>
  <c r="V449" i="76"/>
  <c r="W449" i="76" s="1" a="1"/>
  <c r="W449" i="76" s="1"/>
  <c r="AA449" i="76" s="1" a="1"/>
  <c r="AA449" i="76" s="1"/>
  <c r="U449" i="76" a="1"/>
  <c r="U449" i="76" s="1"/>
  <c r="T449" i="76" a="1"/>
  <c r="T449" i="76" s="1"/>
  <c r="S449" i="76" a="1"/>
  <c r="S449" i="76" s="1"/>
  <c r="AD448" i="76" a="1"/>
  <c r="AD448" i="76" s="1"/>
  <c r="AC448" i="76" a="1"/>
  <c r="AC448" i="76" s="1"/>
  <c r="AB448" i="76" a="1"/>
  <c r="AB448" i="76" s="1"/>
  <c r="V448" i="76"/>
  <c r="W448" i="76" s="1" a="1"/>
  <c r="W448" i="76" s="1"/>
  <c r="AA448" i="76" s="1" a="1"/>
  <c r="AA448" i="76" s="1"/>
  <c r="U448" i="76" a="1"/>
  <c r="U448" i="76" s="1"/>
  <c r="T448" i="76" a="1"/>
  <c r="T448" i="76" s="1"/>
  <c r="S448" i="76" a="1"/>
  <c r="S448" i="76" s="1"/>
  <c r="AD447" i="76" a="1"/>
  <c r="AD447" i="76" s="1"/>
  <c r="AC447" i="76" a="1"/>
  <c r="AC447" i="76" s="1"/>
  <c r="AB447" i="76" a="1"/>
  <c r="AB447" i="76" s="1"/>
  <c r="V447" i="76"/>
  <c r="W447" i="76" s="1" a="1"/>
  <c r="W447" i="76" s="1"/>
  <c r="AA447" i="76" s="1" a="1"/>
  <c r="AA447" i="76" s="1"/>
  <c r="U447" i="76" a="1"/>
  <c r="U447" i="76" s="1"/>
  <c r="T447" i="76" a="1"/>
  <c r="T447" i="76" s="1"/>
  <c r="S447" i="76" a="1"/>
  <c r="S447" i="76" s="1"/>
  <c r="AD446" i="76" a="1"/>
  <c r="AD446" i="76" s="1"/>
  <c r="AC446" i="76" a="1"/>
  <c r="AC446" i="76" s="1"/>
  <c r="AB446" i="76" a="1"/>
  <c r="AB446" i="76" s="1"/>
  <c r="V446" i="76"/>
  <c r="W446" i="76" s="1" a="1"/>
  <c r="W446" i="76" s="1"/>
  <c r="AA446" i="76" s="1" a="1"/>
  <c r="AA446" i="76" s="1"/>
  <c r="U446" i="76" a="1"/>
  <c r="U446" i="76" s="1"/>
  <c r="T446" i="76" a="1"/>
  <c r="T446" i="76" s="1"/>
  <c r="S446" i="76" a="1"/>
  <c r="S446" i="76" s="1"/>
  <c r="AD445" i="76" a="1"/>
  <c r="AD445" i="76" s="1"/>
  <c r="AC445" i="76" a="1"/>
  <c r="AC445" i="76" s="1"/>
  <c r="AB445" i="76" a="1"/>
  <c r="AB445" i="76" s="1"/>
  <c r="V445" i="76"/>
  <c r="W445" i="76" s="1" a="1"/>
  <c r="W445" i="76" s="1"/>
  <c r="AA445" i="76" s="1" a="1"/>
  <c r="AA445" i="76" s="1"/>
  <c r="U445" i="76" a="1"/>
  <c r="U445" i="76" s="1"/>
  <c r="T445" i="76" a="1"/>
  <c r="T445" i="76" s="1"/>
  <c r="S445" i="76" a="1"/>
  <c r="S445" i="76" s="1"/>
  <c r="AD444" i="76" a="1"/>
  <c r="AD444" i="76" s="1"/>
  <c r="AC444" i="76" a="1"/>
  <c r="AC444" i="76" s="1"/>
  <c r="AB444" i="76" a="1"/>
  <c r="AB444" i="76" s="1"/>
  <c r="V444" i="76"/>
  <c r="W444" i="76" s="1" a="1"/>
  <c r="W444" i="76" s="1"/>
  <c r="AA444" i="76" s="1" a="1"/>
  <c r="AA444" i="76" s="1"/>
  <c r="U444" i="76" a="1"/>
  <c r="U444" i="76" s="1"/>
  <c r="T444" i="76" a="1"/>
  <c r="T444" i="76" s="1"/>
  <c r="S444" i="76" a="1"/>
  <c r="S444" i="76" s="1"/>
  <c r="AD443" i="76" a="1"/>
  <c r="AD443" i="76" s="1"/>
  <c r="AC443" i="76" a="1"/>
  <c r="AC443" i="76" s="1"/>
  <c r="AB443" i="76" a="1"/>
  <c r="AB443" i="76" s="1"/>
  <c r="V443" i="76"/>
  <c r="W443" i="76" s="1" a="1"/>
  <c r="W443" i="76" s="1"/>
  <c r="AA443" i="76" s="1" a="1"/>
  <c r="AA443" i="76" s="1"/>
  <c r="U443" i="76" a="1"/>
  <c r="U443" i="76" s="1"/>
  <c r="T443" i="76" a="1"/>
  <c r="T443" i="76" s="1"/>
  <c r="S443" i="76" a="1"/>
  <c r="S443" i="76" s="1"/>
  <c r="AD442" i="76" a="1"/>
  <c r="AD442" i="76" s="1"/>
  <c r="AC442" i="76" a="1"/>
  <c r="AC442" i="76" s="1"/>
  <c r="AB442" i="76" a="1"/>
  <c r="AB442" i="76" s="1"/>
  <c r="V442" i="76"/>
  <c r="W442" i="76" s="1" a="1"/>
  <c r="W442" i="76" s="1"/>
  <c r="AA442" i="76" s="1" a="1"/>
  <c r="AA442" i="76" s="1"/>
  <c r="U442" i="76" a="1"/>
  <c r="U442" i="76" s="1"/>
  <c r="T442" i="76" a="1"/>
  <c r="T442" i="76" s="1"/>
  <c r="S442" i="76" a="1"/>
  <c r="S442" i="76" s="1"/>
  <c r="AD441" i="76" a="1"/>
  <c r="AD441" i="76" s="1"/>
  <c r="AC441" i="76" a="1"/>
  <c r="AC441" i="76" s="1"/>
  <c r="AB441" i="76" a="1"/>
  <c r="AB441" i="76" s="1"/>
  <c r="V441" i="76"/>
  <c r="W441" i="76" s="1" a="1"/>
  <c r="W441" i="76" s="1"/>
  <c r="AA441" i="76" s="1" a="1"/>
  <c r="AA441" i="76" s="1"/>
  <c r="U441" i="76" a="1"/>
  <c r="U441" i="76" s="1"/>
  <c r="T441" i="76" a="1"/>
  <c r="T441" i="76" s="1"/>
  <c r="S441" i="76" a="1"/>
  <c r="S441" i="76" s="1"/>
  <c r="AD440" i="76" a="1"/>
  <c r="AD440" i="76" s="1"/>
  <c r="AC440" i="76" a="1"/>
  <c r="AC440" i="76" s="1"/>
  <c r="AB440" i="76" a="1"/>
  <c r="AB440" i="76" s="1"/>
  <c r="V440" i="76"/>
  <c r="W440" i="76" s="1" a="1"/>
  <c r="W440" i="76" s="1"/>
  <c r="AA440" i="76" s="1" a="1"/>
  <c r="AA440" i="76" s="1"/>
  <c r="U440" i="76" a="1"/>
  <c r="U440" i="76" s="1"/>
  <c r="T440" i="76" a="1"/>
  <c r="T440" i="76" s="1"/>
  <c r="S440" i="76" a="1"/>
  <c r="S440" i="76" s="1"/>
  <c r="AD439" i="76" a="1"/>
  <c r="AD439" i="76" s="1"/>
  <c r="AC439" i="76" a="1"/>
  <c r="AC439" i="76" s="1"/>
  <c r="AB439" i="76" a="1"/>
  <c r="AB439" i="76" s="1"/>
  <c r="V439" i="76"/>
  <c r="W439" i="76" s="1" a="1"/>
  <c r="W439" i="76" s="1"/>
  <c r="AA439" i="76" s="1" a="1"/>
  <c r="AA439" i="76" s="1"/>
  <c r="U439" i="76" a="1"/>
  <c r="U439" i="76" s="1"/>
  <c r="T439" i="76" a="1"/>
  <c r="T439" i="76" s="1"/>
  <c r="S439" i="76" a="1"/>
  <c r="S439" i="76" s="1"/>
  <c r="AD438" i="76" a="1"/>
  <c r="AD438" i="76" s="1"/>
  <c r="AC438" i="76" a="1"/>
  <c r="AC438" i="76" s="1"/>
  <c r="AB438" i="76" a="1"/>
  <c r="AB438" i="76" s="1"/>
  <c r="V438" i="76"/>
  <c r="W438" i="76" s="1" a="1"/>
  <c r="W438" i="76" s="1"/>
  <c r="AA438" i="76" s="1" a="1"/>
  <c r="AA438" i="76" s="1"/>
  <c r="U438" i="76" a="1"/>
  <c r="U438" i="76" s="1"/>
  <c r="T438" i="76" a="1"/>
  <c r="T438" i="76" s="1"/>
  <c r="S438" i="76" a="1"/>
  <c r="S438" i="76" s="1"/>
  <c r="AD437" i="76" a="1"/>
  <c r="AD437" i="76" s="1"/>
  <c r="AC437" i="76" a="1"/>
  <c r="AC437" i="76" s="1"/>
  <c r="AB437" i="76" a="1"/>
  <c r="AB437" i="76" s="1"/>
  <c r="V437" i="76"/>
  <c r="W437" i="76" s="1" a="1"/>
  <c r="W437" i="76" s="1"/>
  <c r="AA437" i="76" s="1" a="1"/>
  <c r="AA437" i="76" s="1"/>
  <c r="U437" i="76" a="1"/>
  <c r="U437" i="76" s="1"/>
  <c r="T437" i="76" a="1"/>
  <c r="T437" i="76" s="1"/>
  <c r="S437" i="76" a="1"/>
  <c r="S437" i="76" s="1"/>
  <c r="AD436" i="76" a="1"/>
  <c r="AD436" i="76" s="1"/>
  <c r="AC436" i="76" a="1"/>
  <c r="AC436" i="76" s="1"/>
  <c r="AB436" i="76" a="1"/>
  <c r="AB436" i="76" s="1"/>
  <c r="V436" i="76"/>
  <c r="W436" i="76" s="1" a="1"/>
  <c r="W436" i="76" s="1"/>
  <c r="AA436" i="76" s="1" a="1"/>
  <c r="AA436" i="76" s="1"/>
  <c r="U436" i="76" a="1"/>
  <c r="U436" i="76" s="1"/>
  <c r="T436" i="76" a="1"/>
  <c r="T436" i="76" s="1"/>
  <c r="S436" i="76" a="1"/>
  <c r="S436" i="76" s="1"/>
  <c r="AD435" i="76" a="1"/>
  <c r="AD435" i="76" s="1"/>
  <c r="AC435" i="76" a="1"/>
  <c r="AC435" i="76" s="1"/>
  <c r="AB435" i="76" a="1"/>
  <c r="AB435" i="76" s="1"/>
  <c r="V435" i="76"/>
  <c r="W435" i="76" s="1" a="1"/>
  <c r="W435" i="76" s="1"/>
  <c r="AA435" i="76" s="1" a="1"/>
  <c r="AA435" i="76" s="1"/>
  <c r="U435" i="76" a="1"/>
  <c r="U435" i="76" s="1"/>
  <c r="T435" i="76" a="1"/>
  <c r="T435" i="76" s="1"/>
  <c r="S435" i="76" a="1"/>
  <c r="S435" i="76" s="1"/>
  <c r="AD434" i="76" a="1"/>
  <c r="AD434" i="76" s="1"/>
  <c r="AC434" i="76" a="1"/>
  <c r="AC434" i="76" s="1"/>
  <c r="AB434" i="76" a="1"/>
  <c r="AB434" i="76" s="1"/>
  <c r="V434" i="76"/>
  <c r="W434" i="76" s="1" a="1"/>
  <c r="W434" i="76" s="1"/>
  <c r="AA434" i="76" s="1" a="1"/>
  <c r="AA434" i="76" s="1"/>
  <c r="U434" i="76" a="1"/>
  <c r="U434" i="76" s="1"/>
  <c r="T434" i="76" a="1"/>
  <c r="T434" i="76" s="1"/>
  <c r="S434" i="76" a="1"/>
  <c r="S434" i="76" s="1"/>
  <c r="AD433" i="76" a="1"/>
  <c r="AD433" i="76" s="1"/>
  <c r="AC433" i="76" a="1"/>
  <c r="AC433" i="76" s="1"/>
  <c r="AB433" i="76" a="1"/>
  <c r="AB433" i="76" s="1"/>
  <c r="W433" i="76" a="1"/>
  <c r="W433" i="76" s="1"/>
  <c r="AA433" i="76" s="1" a="1"/>
  <c r="AA433" i="76" s="1"/>
  <c r="V433" i="76"/>
  <c r="U433" i="76" a="1"/>
  <c r="U433" i="76" s="1"/>
  <c r="T433" i="76" a="1"/>
  <c r="T433" i="76" s="1"/>
  <c r="S433" i="76" a="1"/>
  <c r="S433" i="76" s="1"/>
  <c r="AD432" i="76" a="1"/>
  <c r="AD432" i="76" s="1"/>
  <c r="AC432" i="76" a="1"/>
  <c r="AC432" i="76" s="1"/>
  <c r="AB432" i="76" a="1"/>
  <c r="AB432" i="76" s="1"/>
  <c r="V432" i="76"/>
  <c r="W432" i="76" s="1" a="1"/>
  <c r="W432" i="76" s="1"/>
  <c r="AA432" i="76" s="1" a="1"/>
  <c r="AA432" i="76" s="1"/>
  <c r="U432" i="76" a="1"/>
  <c r="U432" i="76" s="1"/>
  <c r="T432" i="76" a="1"/>
  <c r="T432" i="76" s="1"/>
  <c r="S432" i="76" a="1"/>
  <c r="S432" i="76" s="1"/>
  <c r="AD431" i="76" a="1"/>
  <c r="AD431" i="76" s="1"/>
  <c r="AC431" i="76" a="1"/>
  <c r="AC431" i="76" s="1"/>
  <c r="AB431" i="76" a="1"/>
  <c r="AB431" i="76" s="1"/>
  <c r="V431" i="76"/>
  <c r="W431" i="76" s="1" a="1"/>
  <c r="W431" i="76" s="1"/>
  <c r="AA431" i="76" s="1" a="1"/>
  <c r="AA431" i="76" s="1"/>
  <c r="U431" i="76" a="1"/>
  <c r="U431" i="76" s="1"/>
  <c r="T431" i="76" a="1"/>
  <c r="T431" i="76" s="1"/>
  <c r="S431" i="76" a="1"/>
  <c r="S431" i="76" s="1"/>
  <c r="AD430" i="76" a="1"/>
  <c r="AD430" i="76" s="1"/>
  <c r="AC430" i="76" a="1"/>
  <c r="AC430" i="76" s="1"/>
  <c r="AB430" i="76" a="1"/>
  <c r="AB430" i="76" s="1"/>
  <c r="V430" i="76"/>
  <c r="W430" i="76" s="1" a="1"/>
  <c r="W430" i="76" s="1"/>
  <c r="AA430" i="76" s="1" a="1"/>
  <c r="AA430" i="76" s="1"/>
  <c r="U430" i="76" a="1"/>
  <c r="U430" i="76" s="1"/>
  <c r="T430" i="76" a="1"/>
  <c r="T430" i="76" s="1"/>
  <c r="S430" i="76" a="1"/>
  <c r="S430" i="76" s="1"/>
  <c r="AD429" i="76" a="1"/>
  <c r="AD429" i="76" s="1"/>
  <c r="AC429" i="76" a="1"/>
  <c r="AC429" i="76" s="1"/>
  <c r="AB429" i="76" a="1"/>
  <c r="AB429" i="76" s="1"/>
  <c r="V429" i="76"/>
  <c r="W429" i="76" s="1" a="1"/>
  <c r="W429" i="76" s="1"/>
  <c r="AA429" i="76" s="1" a="1"/>
  <c r="AA429" i="76" s="1"/>
  <c r="U429" i="76" a="1"/>
  <c r="U429" i="76" s="1"/>
  <c r="T429" i="76" a="1"/>
  <c r="T429" i="76" s="1"/>
  <c r="S429" i="76" a="1"/>
  <c r="S429" i="76" s="1"/>
  <c r="AD428" i="76" a="1"/>
  <c r="AD428" i="76" s="1"/>
  <c r="AC428" i="76" a="1"/>
  <c r="AC428" i="76" s="1"/>
  <c r="AB428" i="76" a="1"/>
  <c r="AB428" i="76" s="1"/>
  <c r="V428" i="76"/>
  <c r="W428" i="76" s="1" a="1"/>
  <c r="W428" i="76" s="1"/>
  <c r="AA428" i="76" s="1" a="1"/>
  <c r="AA428" i="76" s="1"/>
  <c r="U428" i="76" a="1"/>
  <c r="U428" i="76" s="1"/>
  <c r="T428" i="76" a="1"/>
  <c r="T428" i="76" s="1"/>
  <c r="S428" i="76" a="1"/>
  <c r="S428" i="76" s="1"/>
  <c r="AD427" i="76" a="1"/>
  <c r="AD427" i="76" s="1"/>
  <c r="AC427" i="76" a="1"/>
  <c r="AC427" i="76" s="1"/>
  <c r="AB427" i="76" a="1"/>
  <c r="AB427" i="76" s="1"/>
  <c r="V427" i="76"/>
  <c r="W427" i="76" s="1" a="1"/>
  <c r="W427" i="76" s="1"/>
  <c r="AA427" i="76" s="1" a="1"/>
  <c r="AA427" i="76" s="1"/>
  <c r="U427" i="76" a="1"/>
  <c r="U427" i="76" s="1"/>
  <c r="T427" i="76" a="1"/>
  <c r="T427" i="76" s="1"/>
  <c r="S427" i="76" a="1"/>
  <c r="S427" i="76" s="1"/>
  <c r="AD426" i="76" a="1"/>
  <c r="AD426" i="76" s="1"/>
  <c r="AC426" i="76" a="1"/>
  <c r="AC426" i="76" s="1"/>
  <c r="AB426" i="76" a="1"/>
  <c r="AB426" i="76" s="1"/>
  <c r="V426" i="76"/>
  <c r="W426" i="76" s="1" a="1"/>
  <c r="W426" i="76" s="1"/>
  <c r="AA426" i="76" s="1" a="1"/>
  <c r="AA426" i="76" s="1"/>
  <c r="U426" i="76" a="1"/>
  <c r="U426" i="76" s="1"/>
  <c r="T426" i="76" a="1"/>
  <c r="T426" i="76" s="1"/>
  <c r="S426" i="76" a="1"/>
  <c r="S426" i="76" s="1"/>
  <c r="AD425" i="76" a="1"/>
  <c r="AD425" i="76" s="1"/>
  <c r="AC425" i="76" a="1"/>
  <c r="AC425" i="76" s="1"/>
  <c r="AB425" i="76" a="1"/>
  <c r="AB425" i="76" s="1"/>
  <c r="V425" i="76"/>
  <c r="W425" i="76" s="1" a="1"/>
  <c r="W425" i="76" s="1"/>
  <c r="AA425" i="76" s="1" a="1"/>
  <c r="AA425" i="76" s="1"/>
  <c r="U425" i="76" a="1"/>
  <c r="U425" i="76" s="1"/>
  <c r="T425" i="76" a="1"/>
  <c r="T425" i="76" s="1"/>
  <c r="S425" i="76" a="1"/>
  <c r="S425" i="76" s="1"/>
  <c r="AD424" i="76" a="1"/>
  <c r="AD424" i="76" s="1"/>
  <c r="AC424" i="76" a="1"/>
  <c r="AC424" i="76" s="1"/>
  <c r="AB424" i="76" a="1"/>
  <c r="AB424" i="76" s="1"/>
  <c r="V424" i="76"/>
  <c r="W424" i="76" s="1" a="1"/>
  <c r="W424" i="76" s="1"/>
  <c r="AA424" i="76" s="1" a="1"/>
  <c r="AA424" i="76" s="1"/>
  <c r="U424" i="76" a="1"/>
  <c r="U424" i="76" s="1"/>
  <c r="T424" i="76" a="1"/>
  <c r="T424" i="76" s="1"/>
  <c r="S424" i="76" a="1"/>
  <c r="S424" i="76" s="1"/>
  <c r="AD423" i="76" a="1"/>
  <c r="AD423" i="76" s="1"/>
  <c r="AC423" i="76" a="1"/>
  <c r="AC423" i="76" s="1"/>
  <c r="AB423" i="76" a="1"/>
  <c r="AB423" i="76" s="1"/>
  <c r="V423" i="76"/>
  <c r="W423" i="76" s="1" a="1"/>
  <c r="W423" i="76" s="1"/>
  <c r="AA423" i="76" s="1" a="1"/>
  <c r="AA423" i="76" s="1"/>
  <c r="U423" i="76" a="1"/>
  <c r="U423" i="76" s="1"/>
  <c r="T423" i="76" a="1"/>
  <c r="T423" i="76" s="1"/>
  <c r="S423" i="76" a="1"/>
  <c r="S423" i="76" s="1"/>
  <c r="AD422" i="76" a="1"/>
  <c r="AD422" i="76" s="1"/>
  <c r="AC422" i="76" a="1"/>
  <c r="AC422" i="76" s="1"/>
  <c r="AB422" i="76" a="1"/>
  <c r="AB422" i="76" s="1"/>
  <c r="V422" i="76"/>
  <c r="W422" i="76" s="1" a="1"/>
  <c r="W422" i="76" s="1"/>
  <c r="AA422" i="76" s="1" a="1"/>
  <c r="AA422" i="76" s="1"/>
  <c r="U422" i="76" a="1"/>
  <c r="U422" i="76" s="1"/>
  <c r="T422" i="76" a="1"/>
  <c r="T422" i="76" s="1"/>
  <c r="S422" i="76" a="1"/>
  <c r="S422" i="76" s="1"/>
  <c r="AD421" i="76" a="1"/>
  <c r="AD421" i="76" s="1"/>
  <c r="AC421" i="76" a="1"/>
  <c r="AC421" i="76" s="1"/>
  <c r="AB421" i="76" a="1"/>
  <c r="AB421" i="76" s="1"/>
  <c r="V421" i="76"/>
  <c r="W421" i="76" s="1" a="1"/>
  <c r="W421" i="76" s="1"/>
  <c r="AA421" i="76" s="1" a="1"/>
  <c r="AA421" i="76" s="1"/>
  <c r="U421" i="76" a="1"/>
  <c r="U421" i="76" s="1"/>
  <c r="T421" i="76" a="1"/>
  <c r="T421" i="76" s="1"/>
  <c r="S421" i="76" a="1"/>
  <c r="S421" i="76" s="1"/>
  <c r="AD420" i="76" a="1"/>
  <c r="AD420" i="76" s="1"/>
  <c r="AC420" i="76" a="1"/>
  <c r="AC420" i="76" s="1"/>
  <c r="AB420" i="76" a="1"/>
  <c r="AB420" i="76" s="1"/>
  <c r="V420" i="76"/>
  <c r="W420" i="76" s="1" a="1"/>
  <c r="W420" i="76" s="1"/>
  <c r="AA420" i="76" s="1" a="1"/>
  <c r="AA420" i="76" s="1"/>
  <c r="U420" i="76" a="1"/>
  <c r="U420" i="76" s="1"/>
  <c r="T420" i="76" a="1"/>
  <c r="T420" i="76" s="1"/>
  <c r="S420" i="76" a="1"/>
  <c r="S420" i="76" s="1"/>
  <c r="AD419" i="76" a="1"/>
  <c r="AD419" i="76" s="1"/>
  <c r="AC419" i="76" a="1"/>
  <c r="AC419" i="76" s="1"/>
  <c r="AB419" i="76" a="1"/>
  <c r="AB419" i="76" s="1"/>
  <c r="V419" i="76"/>
  <c r="W419" i="76" s="1" a="1"/>
  <c r="W419" i="76" s="1"/>
  <c r="AA419" i="76" s="1" a="1"/>
  <c r="AA419" i="76" s="1"/>
  <c r="U419" i="76" a="1"/>
  <c r="U419" i="76" s="1"/>
  <c r="T419" i="76" a="1"/>
  <c r="T419" i="76" s="1"/>
  <c r="S419" i="76" a="1"/>
  <c r="S419" i="76" s="1"/>
  <c r="AD418" i="76" a="1"/>
  <c r="AD418" i="76" s="1"/>
  <c r="AC418" i="76" a="1"/>
  <c r="AC418" i="76" s="1"/>
  <c r="AB418" i="76" a="1"/>
  <c r="AB418" i="76" s="1"/>
  <c r="V418" i="76"/>
  <c r="W418" i="76" s="1" a="1"/>
  <c r="W418" i="76" s="1"/>
  <c r="AA418" i="76" s="1" a="1"/>
  <c r="AA418" i="76" s="1"/>
  <c r="U418" i="76" a="1"/>
  <c r="U418" i="76" s="1"/>
  <c r="T418" i="76" a="1"/>
  <c r="T418" i="76" s="1"/>
  <c r="S418" i="76" a="1"/>
  <c r="S418" i="76" s="1"/>
  <c r="AD417" i="76" a="1"/>
  <c r="AD417" i="76" s="1"/>
  <c r="AC417" i="76" a="1"/>
  <c r="AC417" i="76" s="1"/>
  <c r="AB417" i="76" a="1"/>
  <c r="AB417" i="76" s="1"/>
  <c r="V417" i="76"/>
  <c r="W417" i="76" s="1" a="1"/>
  <c r="W417" i="76" s="1"/>
  <c r="AA417" i="76" s="1" a="1"/>
  <c r="AA417" i="76" s="1"/>
  <c r="U417" i="76" a="1"/>
  <c r="U417" i="76" s="1"/>
  <c r="T417" i="76" a="1"/>
  <c r="T417" i="76" s="1"/>
  <c r="S417" i="76" a="1"/>
  <c r="S417" i="76" s="1"/>
  <c r="AD416" i="76" a="1"/>
  <c r="AD416" i="76" s="1"/>
  <c r="AC416" i="76" a="1"/>
  <c r="AC416" i="76" s="1"/>
  <c r="AB416" i="76" a="1"/>
  <c r="AB416" i="76" s="1"/>
  <c r="V416" i="76"/>
  <c r="W416" i="76" s="1" a="1"/>
  <c r="W416" i="76" s="1"/>
  <c r="AA416" i="76" s="1" a="1"/>
  <c r="AA416" i="76" s="1"/>
  <c r="U416" i="76" a="1"/>
  <c r="U416" i="76" s="1"/>
  <c r="T416" i="76" a="1"/>
  <c r="T416" i="76" s="1"/>
  <c r="S416" i="76" a="1"/>
  <c r="S416" i="76" s="1"/>
  <c r="AD415" i="76" a="1"/>
  <c r="AD415" i="76" s="1"/>
  <c r="AC415" i="76" a="1"/>
  <c r="AC415" i="76" s="1"/>
  <c r="AB415" i="76" a="1"/>
  <c r="AB415" i="76" s="1"/>
  <c r="V415" i="76"/>
  <c r="W415" i="76" s="1" a="1"/>
  <c r="W415" i="76" s="1"/>
  <c r="AA415" i="76" s="1" a="1"/>
  <c r="AA415" i="76" s="1"/>
  <c r="U415" i="76" a="1"/>
  <c r="U415" i="76" s="1"/>
  <c r="T415" i="76" a="1"/>
  <c r="T415" i="76" s="1"/>
  <c r="S415" i="76" a="1"/>
  <c r="S415" i="76" s="1"/>
  <c r="AD414" i="76" a="1"/>
  <c r="AD414" i="76" s="1"/>
  <c r="AC414" i="76" a="1"/>
  <c r="AC414" i="76" s="1"/>
  <c r="AB414" i="76" a="1"/>
  <c r="AB414" i="76" s="1"/>
  <c r="V414" i="76"/>
  <c r="W414" i="76" s="1" a="1"/>
  <c r="W414" i="76" s="1"/>
  <c r="AA414" i="76" s="1" a="1"/>
  <c r="AA414" i="76" s="1"/>
  <c r="U414" i="76" a="1"/>
  <c r="U414" i="76" s="1"/>
  <c r="T414" i="76" a="1"/>
  <c r="T414" i="76" s="1"/>
  <c r="S414" i="76" a="1"/>
  <c r="S414" i="76" s="1"/>
  <c r="AD413" i="76" a="1"/>
  <c r="AD413" i="76" s="1"/>
  <c r="AC413" i="76" a="1"/>
  <c r="AC413" i="76" s="1"/>
  <c r="AB413" i="76" a="1"/>
  <c r="AB413" i="76" s="1"/>
  <c r="V413" i="76"/>
  <c r="W413" i="76" s="1" a="1"/>
  <c r="W413" i="76" s="1"/>
  <c r="AA413" i="76" s="1" a="1"/>
  <c r="AA413" i="76" s="1"/>
  <c r="U413" i="76" a="1"/>
  <c r="U413" i="76" s="1"/>
  <c r="T413" i="76" a="1"/>
  <c r="T413" i="76" s="1"/>
  <c r="S413" i="76" a="1"/>
  <c r="S413" i="76" s="1"/>
  <c r="AD412" i="76" a="1"/>
  <c r="AD412" i="76" s="1"/>
  <c r="AC412" i="76" a="1"/>
  <c r="AC412" i="76" s="1"/>
  <c r="AB412" i="76" a="1"/>
  <c r="AB412" i="76" s="1"/>
  <c r="V412" i="76"/>
  <c r="W412" i="76" s="1" a="1"/>
  <c r="W412" i="76" s="1"/>
  <c r="AA412" i="76" s="1" a="1"/>
  <c r="AA412" i="76" s="1"/>
  <c r="U412" i="76" a="1"/>
  <c r="U412" i="76" s="1"/>
  <c r="T412" i="76" a="1"/>
  <c r="T412" i="76" s="1"/>
  <c r="S412" i="76" a="1"/>
  <c r="S412" i="76" s="1"/>
  <c r="AD411" i="76" a="1"/>
  <c r="AD411" i="76" s="1"/>
  <c r="AC411" i="76" a="1"/>
  <c r="AC411" i="76" s="1"/>
  <c r="AB411" i="76" a="1"/>
  <c r="AB411" i="76" s="1"/>
  <c r="V411" i="76"/>
  <c r="W411" i="76" s="1" a="1"/>
  <c r="W411" i="76" s="1"/>
  <c r="AA411" i="76" s="1" a="1"/>
  <c r="AA411" i="76" s="1"/>
  <c r="U411" i="76" a="1"/>
  <c r="U411" i="76" s="1"/>
  <c r="T411" i="76" a="1"/>
  <c r="T411" i="76" s="1"/>
  <c r="S411" i="76" a="1"/>
  <c r="S411" i="76" s="1"/>
  <c r="AD410" i="76" a="1"/>
  <c r="AD410" i="76" s="1"/>
  <c r="AC410" i="76" a="1"/>
  <c r="AC410" i="76" s="1"/>
  <c r="AB410" i="76" a="1"/>
  <c r="AB410" i="76" s="1"/>
  <c r="V410" i="76"/>
  <c r="W410" i="76" s="1" a="1"/>
  <c r="W410" i="76" s="1"/>
  <c r="AA410" i="76" s="1" a="1"/>
  <c r="AA410" i="76" s="1"/>
  <c r="U410" i="76" a="1"/>
  <c r="U410" i="76" s="1"/>
  <c r="T410" i="76" a="1"/>
  <c r="T410" i="76" s="1"/>
  <c r="S410" i="76" a="1"/>
  <c r="S410" i="76" s="1"/>
  <c r="AD409" i="76" a="1"/>
  <c r="AD409" i="76" s="1"/>
  <c r="AC409" i="76" a="1"/>
  <c r="AC409" i="76" s="1"/>
  <c r="AB409" i="76" a="1"/>
  <c r="AB409" i="76" s="1"/>
  <c r="V409" i="76"/>
  <c r="W409" i="76" s="1" a="1"/>
  <c r="W409" i="76" s="1"/>
  <c r="AA409" i="76" s="1" a="1"/>
  <c r="AA409" i="76" s="1"/>
  <c r="U409" i="76" a="1"/>
  <c r="U409" i="76" s="1"/>
  <c r="T409" i="76" a="1"/>
  <c r="T409" i="76" s="1"/>
  <c r="S409" i="76" a="1"/>
  <c r="S409" i="76" s="1"/>
  <c r="AD408" i="76" a="1"/>
  <c r="AD408" i="76" s="1"/>
  <c r="AC408" i="76" a="1"/>
  <c r="AC408" i="76" s="1"/>
  <c r="AB408" i="76" a="1"/>
  <c r="AB408" i="76" s="1"/>
  <c r="V408" i="76"/>
  <c r="W408" i="76" s="1" a="1"/>
  <c r="W408" i="76" s="1"/>
  <c r="AA408" i="76" s="1" a="1"/>
  <c r="AA408" i="76" s="1"/>
  <c r="U408" i="76" a="1"/>
  <c r="U408" i="76" s="1"/>
  <c r="T408" i="76" a="1"/>
  <c r="T408" i="76" s="1"/>
  <c r="S408" i="76" a="1"/>
  <c r="S408" i="76" s="1"/>
  <c r="AD407" i="76" a="1"/>
  <c r="AD407" i="76" s="1"/>
  <c r="AC407" i="76" a="1"/>
  <c r="AC407" i="76" s="1"/>
  <c r="AB407" i="76" a="1"/>
  <c r="AB407" i="76" s="1"/>
  <c r="V407" i="76"/>
  <c r="W407" i="76" s="1" a="1"/>
  <c r="W407" i="76" s="1"/>
  <c r="AA407" i="76" s="1" a="1"/>
  <c r="AA407" i="76" s="1"/>
  <c r="U407" i="76" a="1"/>
  <c r="U407" i="76" s="1"/>
  <c r="T407" i="76" a="1"/>
  <c r="T407" i="76" s="1"/>
  <c r="S407" i="76" a="1"/>
  <c r="S407" i="76" s="1"/>
  <c r="AD406" i="76" a="1"/>
  <c r="AD406" i="76" s="1"/>
  <c r="AC406" i="76" a="1"/>
  <c r="AC406" i="76" s="1"/>
  <c r="AB406" i="76" a="1"/>
  <c r="AB406" i="76" s="1"/>
  <c r="V406" i="76"/>
  <c r="W406" i="76" s="1" a="1"/>
  <c r="W406" i="76" s="1"/>
  <c r="AA406" i="76" s="1" a="1"/>
  <c r="AA406" i="76" s="1"/>
  <c r="U406" i="76" a="1"/>
  <c r="U406" i="76" s="1"/>
  <c r="T406" i="76" a="1"/>
  <c r="T406" i="76" s="1"/>
  <c r="S406" i="76" a="1"/>
  <c r="S406" i="76" s="1"/>
  <c r="AD405" i="76" a="1"/>
  <c r="AD405" i="76" s="1"/>
  <c r="AC405" i="76" a="1"/>
  <c r="AC405" i="76" s="1"/>
  <c r="AB405" i="76" a="1"/>
  <c r="AB405" i="76" s="1"/>
  <c r="V405" i="76"/>
  <c r="W405" i="76" s="1" a="1"/>
  <c r="W405" i="76" s="1"/>
  <c r="AA405" i="76" s="1" a="1"/>
  <c r="AA405" i="76" s="1"/>
  <c r="U405" i="76" a="1"/>
  <c r="U405" i="76" s="1"/>
  <c r="T405" i="76" a="1"/>
  <c r="T405" i="76" s="1"/>
  <c r="S405" i="76" a="1"/>
  <c r="S405" i="76" s="1"/>
  <c r="AD404" i="76" a="1"/>
  <c r="AD404" i="76" s="1"/>
  <c r="AC404" i="76" a="1"/>
  <c r="AC404" i="76" s="1"/>
  <c r="AB404" i="76" a="1"/>
  <c r="AB404" i="76" s="1"/>
  <c r="V404" i="76"/>
  <c r="W404" i="76" s="1" a="1"/>
  <c r="W404" i="76" s="1"/>
  <c r="AA404" i="76" s="1" a="1"/>
  <c r="AA404" i="76" s="1"/>
  <c r="U404" i="76" a="1"/>
  <c r="U404" i="76" s="1"/>
  <c r="T404" i="76" a="1"/>
  <c r="T404" i="76" s="1"/>
  <c r="S404" i="76" a="1"/>
  <c r="S404" i="76" s="1"/>
  <c r="AD403" i="76" a="1"/>
  <c r="AD403" i="76" s="1"/>
  <c r="AC403" i="76" a="1"/>
  <c r="AC403" i="76" s="1"/>
  <c r="AB403" i="76" a="1"/>
  <c r="AB403" i="76" s="1"/>
  <c r="V403" i="76"/>
  <c r="W403" i="76" s="1" a="1"/>
  <c r="W403" i="76" s="1"/>
  <c r="AA403" i="76" s="1" a="1"/>
  <c r="AA403" i="76" s="1"/>
  <c r="U403" i="76" a="1"/>
  <c r="U403" i="76" s="1"/>
  <c r="T403" i="76" a="1"/>
  <c r="T403" i="76" s="1"/>
  <c r="S403" i="76" a="1"/>
  <c r="S403" i="76" s="1"/>
  <c r="AD402" i="76" a="1"/>
  <c r="AD402" i="76" s="1"/>
  <c r="AC402" i="76" a="1"/>
  <c r="AC402" i="76" s="1"/>
  <c r="AB402" i="76" a="1"/>
  <c r="AB402" i="76" s="1"/>
  <c r="V402" i="76"/>
  <c r="W402" i="76" s="1" a="1"/>
  <c r="W402" i="76" s="1"/>
  <c r="AA402" i="76" s="1" a="1"/>
  <c r="AA402" i="76" s="1"/>
  <c r="U402" i="76" a="1"/>
  <c r="U402" i="76" s="1"/>
  <c r="T402" i="76" a="1"/>
  <c r="T402" i="76" s="1"/>
  <c r="S402" i="76" a="1"/>
  <c r="S402" i="76" s="1"/>
  <c r="AD401" i="76" a="1"/>
  <c r="AD401" i="76" s="1"/>
  <c r="AC401" i="76" a="1"/>
  <c r="AC401" i="76" s="1"/>
  <c r="AB401" i="76" a="1"/>
  <c r="AB401" i="76" s="1"/>
  <c r="V401" i="76"/>
  <c r="W401" i="76" s="1" a="1"/>
  <c r="W401" i="76" s="1"/>
  <c r="AA401" i="76" s="1" a="1"/>
  <c r="AA401" i="76" s="1"/>
  <c r="U401" i="76" a="1"/>
  <c r="U401" i="76" s="1"/>
  <c r="T401" i="76" a="1"/>
  <c r="T401" i="76" s="1"/>
  <c r="S401" i="76" a="1"/>
  <c r="S401" i="76" s="1"/>
  <c r="AD400" i="76" a="1"/>
  <c r="AD400" i="76" s="1"/>
  <c r="AC400" i="76" a="1"/>
  <c r="AC400" i="76" s="1"/>
  <c r="AB400" i="76" a="1"/>
  <c r="AB400" i="76" s="1"/>
  <c r="V400" i="76"/>
  <c r="W400" i="76" s="1" a="1"/>
  <c r="W400" i="76" s="1"/>
  <c r="AA400" i="76" s="1" a="1"/>
  <c r="AA400" i="76" s="1"/>
  <c r="U400" i="76" a="1"/>
  <c r="U400" i="76" s="1"/>
  <c r="T400" i="76" a="1"/>
  <c r="T400" i="76" s="1"/>
  <c r="S400" i="76" a="1"/>
  <c r="S400" i="76" s="1"/>
  <c r="AD399" i="76" a="1"/>
  <c r="AD399" i="76" s="1"/>
  <c r="AC399" i="76" a="1"/>
  <c r="AC399" i="76" s="1"/>
  <c r="AB399" i="76" a="1"/>
  <c r="AB399" i="76" s="1"/>
  <c r="V399" i="76"/>
  <c r="W399" i="76" s="1" a="1"/>
  <c r="W399" i="76" s="1"/>
  <c r="AA399" i="76" s="1" a="1"/>
  <c r="AA399" i="76" s="1"/>
  <c r="U399" i="76" a="1"/>
  <c r="U399" i="76" s="1"/>
  <c r="T399" i="76" a="1"/>
  <c r="T399" i="76" s="1"/>
  <c r="S399" i="76" a="1"/>
  <c r="S399" i="76" s="1"/>
  <c r="AD398" i="76" a="1"/>
  <c r="AD398" i="76" s="1"/>
  <c r="AC398" i="76" a="1"/>
  <c r="AC398" i="76" s="1"/>
  <c r="AB398" i="76" a="1"/>
  <c r="AB398" i="76" s="1"/>
  <c r="V398" i="76"/>
  <c r="W398" i="76" s="1" a="1"/>
  <c r="W398" i="76" s="1"/>
  <c r="AA398" i="76" s="1" a="1"/>
  <c r="AA398" i="76" s="1"/>
  <c r="U398" i="76" a="1"/>
  <c r="U398" i="76" s="1"/>
  <c r="T398" i="76" a="1"/>
  <c r="T398" i="76" s="1"/>
  <c r="S398" i="76" a="1"/>
  <c r="S398" i="76" s="1"/>
  <c r="AD397" i="76" a="1"/>
  <c r="AD397" i="76" s="1"/>
  <c r="AC397" i="76" a="1"/>
  <c r="AC397" i="76" s="1"/>
  <c r="AB397" i="76" a="1"/>
  <c r="AB397" i="76" s="1"/>
  <c r="V397" i="76"/>
  <c r="W397" i="76" s="1" a="1"/>
  <c r="W397" i="76" s="1"/>
  <c r="AA397" i="76" s="1" a="1"/>
  <c r="AA397" i="76" s="1"/>
  <c r="U397" i="76" a="1"/>
  <c r="U397" i="76" s="1"/>
  <c r="T397" i="76" a="1"/>
  <c r="T397" i="76" s="1"/>
  <c r="S397" i="76" a="1"/>
  <c r="S397" i="76" s="1"/>
  <c r="AD396" i="76" a="1"/>
  <c r="AD396" i="76" s="1"/>
  <c r="AC396" i="76" a="1"/>
  <c r="AC396" i="76" s="1"/>
  <c r="AB396" i="76" a="1"/>
  <c r="AB396" i="76" s="1"/>
  <c r="V396" i="76"/>
  <c r="W396" i="76" s="1" a="1"/>
  <c r="W396" i="76" s="1"/>
  <c r="AA396" i="76" s="1" a="1"/>
  <c r="AA396" i="76" s="1"/>
  <c r="U396" i="76" a="1"/>
  <c r="U396" i="76" s="1"/>
  <c r="T396" i="76" a="1"/>
  <c r="T396" i="76" s="1"/>
  <c r="S396" i="76" a="1"/>
  <c r="S396" i="76" s="1"/>
  <c r="AD395" i="76" a="1"/>
  <c r="AD395" i="76" s="1"/>
  <c r="AC395" i="76" a="1"/>
  <c r="AC395" i="76" s="1"/>
  <c r="AB395" i="76" a="1"/>
  <c r="AB395" i="76" s="1"/>
  <c r="V395" i="76"/>
  <c r="W395" i="76" s="1" a="1"/>
  <c r="W395" i="76" s="1"/>
  <c r="AA395" i="76" s="1" a="1"/>
  <c r="AA395" i="76" s="1"/>
  <c r="U395" i="76" a="1"/>
  <c r="U395" i="76" s="1"/>
  <c r="T395" i="76" a="1"/>
  <c r="T395" i="76" s="1"/>
  <c r="S395" i="76" a="1"/>
  <c r="S395" i="76" s="1"/>
  <c r="AD394" i="76" a="1"/>
  <c r="AD394" i="76" s="1"/>
  <c r="AC394" i="76" a="1"/>
  <c r="AC394" i="76" s="1"/>
  <c r="AB394" i="76" a="1"/>
  <c r="AB394" i="76" s="1"/>
  <c r="V394" i="76"/>
  <c r="W394" i="76" s="1" a="1"/>
  <c r="W394" i="76" s="1"/>
  <c r="AA394" i="76" s="1" a="1"/>
  <c r="AA394" i="76" s="1"/>
  <c r="U394" i="76" a="1"/>
  <c r="U394" i="76" s="1"/>
  <c r="T394" i="76" a="1"/>
  <c r="T394" i="76" s="1"/>
  <c r="S394" i="76" a="1"/>
  <c r="S394" i="76" s="1"/>
  <c r="AD393" i="76" a="1"/>
  <c r="AD393" i="76" s="1"/>
  <c r="AC393" i="76" a="1"/>
  <c r="AC393" i="76" s="1"/>
  <c r="AB393" i="76" a="1"/>
  <c r="AB393" i="76" s="1"/>
  <c r="V393" i="76"/>
  <c r="W393" i="76" s="1" a="1"/>
  <c r="W393" i="76" s="1"/>
  <c r="AA393" i="76" s="1" a="1"/>
  <c r="AA393" i="76" s="1"/>
  <c r="U393" i="76" a="1"/>
  <c r="U393" i="76" s="1"/>
  <c r="T393" i="76" a="1"/>
  <c r="T393" i="76" s="1"/>
  <c r="S393" i="76" a="1"/>
  <c r="S393" i="76" s="1"/>
  <c r="AD392" i="76" a="1"/>
  <c r="AD392" i="76" s="1"/>
  <c r="AC392" i="76" a="1"/>
  <c r="AC392" i="76" s="1"/>
  <c r="AB392" i="76" a="1"/>
  <c r="AB392" i="76" s="1"/>
  <c r="V392" i="76"/>
  <c r="W392" i="76" s="1" a="1"/>
  <c r="W392" i="76" s="1"/>
  <c r="AA392" i="76" s="1" a="1"/>
  <c r="AA392" i="76" s="1"/>
  <c r="U392" i="76" a="1"/>
  <c r="U392" i="76" s="1"/>
  <c r="T392" i="76" a="1"/>
  <c r="T392" i="76" s="1"/>
  <c r="S392" i="76" a="1"/>
  <c r="S392" i="76" s="1"/>
  <c r="AD391" i="76" a="1"/>
  <c r="AD391" i="76" s="1"/>
  <c r="AC391" i="76" a="1"/>
  <c r="AC391" i="76" s="1"/>
  <c r="AB391" i="76" a="1"/>
  <c r="AB391" i="76" s="1"/>
  <c r="V391" i="76"/>
  <c r="W391" i="76" s="1" a="1"/>
  <c r="W391" i="76" s="1"/>
  <c r="AA391" i="76" s="1" a="1"/>
  <c r="AA391" i="76" s="1"/>
  <c r="U391" i="76" a="1"/>
  <c r="U391" i="76" s="1"/>
  <c r="T391" i="76" a="1"/>
  <c r="T391" i="76" s="1"/>
  <c r="S391" i="76" a="1"/>
  <c r="S391" i="76" s="1"/>
  <c r="AD390" i="76" a="1"/>
  <c r="AD390" i="76" s="1"/>
  <c r="AC390" i="76" a="1"/>
  <c r="AC390" i="76" s="1"/>
  <c r="AB390" i="76" a="1"/>
  <c r="AB390" i="76" s="1"/>
  <c r="V390" i="76"/>
  <c r="W390" i="76" s="1" a="1"/>
  <c r="W390" i="76" s="1"/>
  <c r="AA390" i="76" s="1" a="1"/>
  <c r="AA390" i="76" s="1"/>
  <c r="U390" i="76" a="1"/>
  <c r="U390" i="76" s="1"/>
  <c r="T390" i="76" a="1"/>
  <c r="T390" i="76" s="1"/>
  <c r="S390" i="76" a="1"/>
  <c r="S390" i="76" s="1"/>
  <c r="AD389" i="76" a="1"/>
  <c r="AD389" i="76" s="1"/>
  <c r="AC389" i="76" a="1"/>
  <c r="AC389" i="76" s="1"/>
  <c r="AB389" i="76" a="1"/>
  <c r="AB389" i="76" s="1"/>
  <c r="V389" i="76"/>
  <c r="W389" i="76" s="1" a="1"/>
  <c r="W389" i="76" s="1"/>
  <c r="AA389" i="76" s="1" a="1"/>
  <c r="AA389" i="76" s="1"/>
  <c r="U389" i="76" a="1"/>
  <c r="U389" i="76" s="1"/>
  <c r="T389" i="76" a="1"/>
  <c r="T389" i="76" s="1"/>
  <c r="S389" i="76" a="1"/>
  <c r="S389" i="76" s="1"/>
  <c r="AD388" i="76" a="1"/>
  <c r="AD388" i="76" s="1"/>
  <c r="AC388" i="76" a="1"/>
  <c r="AC388" i="76" s="1"/>
  <c r="AB388" i="76" a="1"/>
  <c r="AB388" i="76" s="1"/>
  <c r="V388" i="76"/>
  <c r="W388" i="76" s="1" a="1"/>
  <c r="W388" i="76" s="1"/>
  <c r="AA388" i="76" s="1" a="1"/>
  <c r="AA388" i="76" s="1"/>
  <c r="U388" i="76" a="1"/>
  <c r="U388" i="76" s="1"/>
  <c r="T388" i="76" a="1"/>
  <c r="T388" i="76" s="1"/>
  <c r="S388" i="76" a="1"/>
  <c r="S388" i="76" s="1"/>
  <c r="AD387" i="76" a="1"/>
  <c r="AD387" i="76" s="1"/>
  <c r="AC387" i="76" a="1"/>
  <c r="AC387" i="76" s="1"/>
  <c r="AB387" i="76" a="1"/>
  <c r="AB387" i="76" s="1"/>
  <c r="V387" i="76"/>
  <c r="W387" i="76" s="1" a="1"/>
  <c r="W387" i="76" s="1"/>
  <c r="AA387" i="76" s="1" a="1"/>
  <c r="AA387" i="76" s="1"/>
  <c r="U387" i="76" a="1"/>
  <c r="U387" i="76" s="1"/>
  <c r="T387" i="76" a="1"/>
  <c r="T387" i="76" s="1"/>
  <c r="S387" i="76" a="1"/>
  <c r="S387" i="76" s="1"/>
  <c r="AD386" i="76" a="1"/>
  <c r="AD386" i="76" s="1"/>
  <c r="AC386" i="76" a="1"/>
  <c r="AC386" i="76" s="1"/>
  <c r="AB386" i="76" a="1"/>
  <c r="AB386" i="76" s="1"/>
  <c r="V386" i="76"/>
  <c r="W386" i="76" s="1" a="1"/>
  <c r="W386" i="76" s="1"/>
  <c r="AA386" i="76" s="1" a="1"/>
  <c r="AA386" i="76" s="1"/>
  <c r="U386" i="76" a="1"/>
  <c r="U386" i="76" s="1"/>
  <c r="T386" i="76" a="1"/>
  <c r="T386" i="76" s="1"/>
  <c r="S386" i="76" a="1"/>
  <c r="S386" i="76" s="1"/>
  <c r="AD385" i="76" a="1"/>
  <c r="AD385" i="76" s="1"/>
  <c r="AC385" i="76" a="1"/>
  <c r="AC385" i="76" s="1"/>
  <c r="AB385" i="76" a="1"/>
  <c r="AB385" i="76" s="1"/>
  <c r="V385" i="76"/>
  <c r="W385" i="76" s="1" a="1"/>
  <c r="W385" i="76" s="1"/>
  <c r="AA385" i="76" s="1" a="1"/>
  <c r="AA385" i="76" s="1"/>
  <c r="U385" i="76" a="1"/>
  <c r="U385" i="76" s="1"/>
  <c r="T385" i="76" a="1"/>
  <c r="T385" i="76" s="1"/>
  <c r="S385" i="76" a="1"/>
  <c r="S385" i="76" s="1"/>
  <c r="AD384" i="76" a="1"/>
  <c r="AD384" i="76" s="1"/>
  <c r="AC384" i="76" a="1"/>
  <c r="AC384" i="76" s="1"/>
  <c r="AB384" i="76" a="1"/>
  <c r="AB384" i="76" s="1"/>
  <c r="V384" i="76"/>
  <c r="W384" i="76" s="1" a="1"/>
  <c r="W384" i="76" s="1"/>
  <c r="AA384" i="76" s="1" a="1"/>
  <c r="AA384" i="76" s="1"/>
  <c r="U384" i="76" a="1"/>
  <c r="U384" i="76" s="1"/>
  <c r="T384" i="76" a="1"/>
  <c r="T384" i="76" s="1"/>
  <c r="S384" i="76" a="1"/>
  <c r="S384" i="76" s="1"/>
  <c r="AD383" i="76" a="1"/>
  <c r="AD383" i="76" s="1"/>
  <c r="AC383" i="76" a="1"/>
  <c r="AC383" i="76" s="1"/>
  <c r="AB383" i="76" a="1"/>
  <c r="AB383" i="76" s="1"/>
  <c r="V383" i="76"/>
  <c r="W383" i="76" s="1" a="1"/>
  <c r="W383" i="76" s="1"/>
  <c r="AA383" i="76" s="1" a="1"/>
  <c r="AA383" i="76" s="1"/>
  <c r="U383" i="76" a="1"/>
  <c r="U383" i="76" s="1"/>
  <c r="T383" i="76" a="1"/>
  <c r="T383" i="76" s="1"/>
  <c r="S383" i="76" a="1"/>
  <c r="S383" i="76" s="1"/>
  <c r="AD382" i="76" a="1"/>
  <c r="AD382" i="76" s="1"/>
  <c r="AC382" i="76" a="1"/>
  <c r="AC382" i="76" s="1"/>
  <c r="AB382" i="76" a="1"/>
  <c r="AB382" i="76" s="1"/>
  <c r="V382" i="76"/>
  <c r="W382" i="76" s="1" a="1"/>
  <c r="W382" i="76" s="1"/>
  <c r="AA382" i="76" s="1" a="1"/>
  <c r="AA382" i="76" s="1"/>
  <c r="U382" i="76" a="1"/>
  <c r="U382" i="76" s="1"/>
  <c r="T382" i="76" a="1"/>
  <c r="T382" i="76" s="1"/>
  <c r="S382" i="76" a="1"/>
  <c r="S382" i="76" s="1"/>
  <c r="AD381" i="76" a="1"/>
  <c r="AD381" i="76" s="1"/>
  <c r="AC381" i="76" a="1"/>
  <c r="AC381" i="76" s="1"/>
  <c r="AB381" i="76" a="1"/>
  <c r="AB381" i="76" s="1"/>
  <c r="V381" i="76"/>
  <c r="W381" i="76" s="1" a="1"/>
  <c r="W381" i="76" s="1"/>
  <c r="AA381" i="76" s="1" a="1"/>
  <c r="AA381" i="76" s="1"/>
  <c r="U381" i="76" a="1"/>
  <c r="U381" i="76" s="1"/>
  <c r="T381" i="76" a="1"/>
  <c r="T381" i="76" s="1"/>
  <c r="S381" i="76" a="1"/>
  <c r="S381" i="76" s="1"/>
  <c r="AD380" i="76" a="1"/>
  <c r="AD380" i="76" s="1"/>
  <c r="AC380" i="76" a="1"/>
  <c r="AC380" i="76" s="1"/>
  <c r="AB380" i="76" a="1"/>
  <c r="AB380" i="76" s="1"/>
  <c r="V380" i="76"/>
  <c r="W380" i="76" s="1" a="1"/>
  <c r="W380" i="76" s="1"/>
  <c r="AA380" i="76" s="1" a="1"/>
  <c r="AA380" i="76" s="1"/>
  <c r="U380" i="76" a="1"/>
  <c r="U380" i="76" s="1"/>
  <c r="T380" i="76" a="1"/>
  <c r="T380" i="76" s="1"/>
  <c r="S380" i="76" a="1"/>
  <c r="S380" i="76" s="1"/>
  <c r="AD379" i="76" a="1"/>
  <c r="AD379" i="76" s="1"/>
  <c r="AC379" i="76" a="1"/>
  <c r="AC379" i="76" s="1"/>
  <c r="AB379" i="76" a="1"/>
  <c r="AB379" i="76" s="1"/>
  <c r="V379" i="76"/>
  <c r="W379" i="76" s="1" a="1"/>
  <c r="W379" i="76" s="1"/>
  <c r="AA379" i="76" s="1" a="1"/>
  <c r="AA379" i="76" s="1"/>
  <c r="U379" i="76" a="1"/>
  <c r="U379" i="76" s="1"/>
  <c r="T379" i="76" a="1"/>
  <c r="T379" i="76" s="1"/>
  <c r="S379" i="76" a="1"/>
  <c r="S379" i="76" s="1"/>
  <c r="AD378" i="76" a="1"/>
  <c r="AD378" i="76" s="1"/>
  <c r="AC378" i="76" a="1"/>
  <c r="AC378" i="76" s="1"/>
  <c r="AB378" i="76" a="1"/>
  <c r="AB378" i="76" s="1"/>
  <c r="V378" i="76"/>
  <c r="W378" i="76" s="1" a="1"/>
  <c r="W378" i="76" s="1"/>
  <c r="AA378" i="76" s="1" a="1"/>
  <c r="AA378" i="76" s="1"/>
  <c r="U378" i="76" a="1"/>
  <c r="U378" i="76" s="1"/>
  <c r="T378" i="76" a="1"/>
  <c r="T378" i="76" s="1"/>
  <c r="S378" i="76" a="1"/>
  <c r="S378" i="76" s="1"/>
  <c r="AD377" i="76" a="1"/>
  <c r="AD377" i="76" s="1"/>
  <c r="AC377" i="76" a="1"/>
  <c r="AC377" i="76" s="1"/>
  <c r="AB377" i="76" a="1"/>
  <c r="AB377" i="76" s="1"/>
  <c r="V377" i="76"/>
  <c r="W377" i="76" s="1" a="1"/>
  <c r="W377" i="76" s="1"/>
  <c r="AA377" i="76" s="1" a="1"/>
  <c r="AA377" i="76" s="1"/>
  <c r="U377" i="76" a="1"/>
  <c r="U377" i="76" s="1"/>
  <c r="T377" i="76" a="1"/>
  <c r="T377" i="76" s="1"/>
  <c r="S377" i="76" a="1"/>
  <c r="S377" i="76" s="1"/>
  <c r="AD376" i="76" a="1"/>
  <c r="AD376" i="76" s="1"/>
  <c r="AC376" i="76" a="1"/>
  <c r="AC376" i="76" s="1"/>
  <c r="AB376" i="76" a="1"/>
  <c r="AB376" i="76" s="1"/>
  <c r="V376" i="76"/>
  <c r="W376" i="76" s="1" a="1"/>
  <c r="W376" i="76" s="1"/>
  <c r="AA376" i="76" s="1" a="1"/>
  <c r="AA376" i="76" s="1"/>
  <c r="U376" i="76" a="1"/>
  <c r="U376" i="76" s="1"/>
  <c r="T376" i="76" a="1"/>
  <c r="T376" i="76" s="1"/>
  <c r="S376" i="76" a="1"/>
  <c r="S376" i="76" s="1"/>
  <c r="AD375" i="76" a="1"/>
  <c r="AD375" i="76" s="1"/>
  <c r="AC375" i="76" a="1"/>
  <c r="AC375" i="76" s="1"/>
  <c r="AB375" i="76" a="1"/>
  <c r="AB375" i="76" s="1"/>
  <c r="V375" i="76"/>
  <c r="W375" i="76" s="1" a="1"/>
  <c r="W375" i="76" s="1"/>
  <c r="AA375" i="76" s="1" a="1"/>
  <c r="AA375" i="76" s="1"/>
  <c r="U375" i="76" a="1"/>
  <c r="U375" i="76" s="1"/>
  <c r="T375" i="76" a="1"/>
  <c r="T375" i="76" s="1"/>
  <c r="S375" i="76" a="1"/>
  <c r="S375" i="76" s="1"/>
  <c r="AD374" i="76" a="1"/>
  <c r="AD374" i="76" s="1"/>
  <c r="AC374" i="76" a="1"/>
  <c r="AC374" i="76" s="1"/>
  <c r="AB374" i="76" a="1"/>
  <c r="AB374" i="76" s="1"/>
  <c r="V374" i="76"/>
  <c r="W374" i="76" s="1" a="1"/>
  <c r="W374" i="76" s="1"/>
  <c r="AA374" i="76" s="1" a="1"/>
  <c r="AA374" i="76" s="1"/>
  <c r="U374" i="76" a="1"/>
  <c r="U374" i="76" s="1"/>
  <c r="T374" i="76" a="1"/>
  <c r="T374" i="76" s="1"/>
  <c r="S374" i="76" a="1"/>
  <c r="S374" i="76" s="1"/>
  <c r="AD373" i="76" a="1"/>
  <c r="AD373" i="76" s="1"/>
  <c r="AC373" i="76" a="1"/>
  <c r="AC373" i="76" s="1"/>
  <c r="AB373" i="76" a="1"/>
  <c r="AB373" i="76" s="1"/>
  <c r="V373" i="76"/>
  <c r="W373" i="76" s="1" a="1"/>
  <c r="W373" i="76" s="1"/>
  <c r="AA373" i="76" s="1" a="1"/>
  <c r="AA373" i="76" s="1"/>
  <c r="U373" i="76" a="1"/>
  <c r="U373" i="76" s="1"/>
  <c r="T373" i="76" a="1"/>
  <c r="T373" i="76" s="1"/>
  <c r="S373" i="76" a="1"/>
  <c r="S373" i="76" s="1"/>
  <c r="AD372" i="76" a="1"/>
  <c r="AD372" i="76" s="1"/>
  <c r="AC372" i="76" a="1"/>
  <c r="AC372" i="76" s="1"/>
  <c r="AB372" i="76" a="1"/>
  <c r="AB372" i="76" s="1"/>
  <c r="V372" i="76"/>
  <c r="W372" i="76" s="1" a="1"/>
  <c r="W372" i="76" s="1"/>
  <c r="AA372" i="76" s="1" a="1"/>
  <c r="AA372" i="76" s="1"/>
  <c r="U372" i="76" a="1"/>
  <c r="U372" i="76" s="1"/>
  <c r="T372" i="76" a="1"/>
  <c r="T372" i="76" s="1"/>
  <c r="S372" i="76" a="1"/>
  <c r="S372" i="76" s="1"/>
  <c r="AD371" i="76" a="1"/>
  <c r="AD371" i="76" s="1"/>
  <c r="AC371" i="76" a="1"/>
  <c r="AC371" i="76" s="1"/>
  <c r="AB371" i="76" a="1"/>
  <c r="AB371" i="76" s="1"/>
  <c r="V371" i="76"/>
  <c r="W371" i="76" s="1" a="1"/>
  <c r="W371" i="76" s="1"/>
  <c r="AA371" i="76" s="1" a="1"/>
  <c r="AA371" i="76" s="1"/>
  <c r="U371" i="76" a="1"/>
  <c r="U371" i="76" s="1"/>
  <c r="T371" i="76" a="1"/>
  <c r="T371" i="76" s="1"/>
  <c r="S371" i="76" a="1"/>
  <c r="S371" i="76" s="1"/>
  <c r="AD370" i="76" a="1"/>
  <c r="AD370" i="76" s="1"/>
  <c r="AC370" i="76" a="1"/>
  <c r="AC370" i="76" s="1"/>
  <c r="AB370" i="76" a="1"/>
  <c r="AB370" i="76" s="1"/>
  <c r="V370" i="76"/>
  <c r="W370" i="76" s="1" a="1"/>
  <c r="W370" i="76" s="1"/>
  <c r="AA370" i="76" s="1" a="1"/>
  <c r="AA370" i="76" s="1"/>
  <c r="U370" i="76" a="1"/>
  <c r="U370" i="76" s="1"/>
  <c r="T370" i="76" a="1"/>
  <c r="T370" i="76" s="1"/>
  <c r="S370" i="76" a="1"/>
  <c r="S370" i="76" s="1"/>
  <c r="AD369" i="76" a="1"/>
  <c r="AD369" i="76" s="1"/>
  <c r="AC369" i="76" a="1"/>
  <c r="AC369" i="76" s="1"/>
  <c r="AB369" i="76" a="1"/>
  <c r="AB369" i="76" s="1"/>
  <c r="V369" i="76"/>
  <c r="W369" i="76" s="1" a="1"/>
  <c r="W369" i="76" s="1"/>
  <c r="AA369" i="76" s="1" a="1"/>
  <c r="AA369" i="76" s="1"/>
  <c r="U369" i="76" a="1"/>
  <c r="U369" i="76" s="1"/>
  <c r="T369" i="76" a="1"/>
  <c r="T369" i="76" s="1"/>
  <c r="S369" i="76" a="1"/>
  <c r="S369" i="76" s="1"/>
  <c r="AD368" i="76" a="1"/>
  <c r="AD368" i="76" s="1"/>
  <c r="AC368" i="76" a="1"/>
  <c r="AC368" i="76" s="1"/>
  <c r="AB368" i="76" a="1"/>
  <c r="AB368" i="76" s="1"/>
  <c r="V368" i="76"/>
  <c r="W368" i="76" s="1" a="1"/>
  <c r="W368" i="76" s="1"/>
  <c r="AA368" i="76" s="1" a="1"/>
  <c r="AA368" i="76" s="1"/>
  <c r="U368" i="76" a="1"/>
  <c r="U368" i="76" s="1"/>
  <c r="T368" i="76" a="1"/>
  <c r="T368" i="76" s="1"/>
  <c r="S368" i="76" a="1"/>
  <c r="S368" i="76" s="1"/>
  <c r="AD367" i="76" a="1"/>
  <c r="AD367" i="76" s="1"/>
  <c r="AC367" i="76" a="1"/>
  <c r="AC367" i="76" s="1"/>
  <c r="AB367" i="76" a="1"/>
  <c r="AB367" i="76" s="1"/>
  <c r="V367" i="76"/>
  <c r="W367" i="76" s="1" a="1"/>
  <c r="W367" i="76" s="1"/>
  <c r="AA367" i="76" s="1" a="1"/>
  <c r="AA367" i="76" s="1"/>
  <c r="U367" i="76" a="1"/>
  <c r="U367" i="76" s="1"/>
  <c r="T367" i="76" a="1"/>
  <c r="T367" i="76" s="1"/>
  <c r="S367" i="76" a="1"/>
  <c r="S367" i="76" s="1"/>
  <c r="AD366" i="76" a="1"/>
  <c r="AD366" i="76" s="1"/>
  <c r="AC366" i="76" a="1"/>
  <c r="AC366" i="76" s="1"/>
  <c r="AB366" i="76" a="1"/>
  <c r="AB366" i="76" s="1"/>
  <c r="V366" i="76"/>
  <c r="W366" i="76" s="1" a="1"/>
  <c r="W366" i="76" s="1"/>
  <c r="AA366" i="76" s="1" a="1"/>
  <c r="AA366" i="76" s="1"/>
  <c r="U366" i="76" a="1"/>
  <c r="U366" i="76" s="1"/>
  <c r="T366" i="76" a="1"/>
  <c r="T366" i="76" s="1"/>
  <c r="S366" i="76" a="1"/>
  <c r="S366" i="76" s="1"/>
  <c r="AD365" i="76" a="1"/>
  <c r="AD365" i="76" s="1"/>
  <c r="AC365" i="76" a="1"/>
  <c r="AC365" i="76" s="1"/>
  <c r="AB365" i="76" a="1"/>
  <c r="AB365" i="76" s="1"/>
  <c r="V365" i="76"/>
  <c r="W365" i="76" s="1" a="1"/>
  <c r="W365" i="76" s="1"/>
  <c r="AA365" i="76" s="1" a="1"/>
  <c r="AA365" i="76" s="1"/>
  <c r="U365" i="76" a="1"/>
  <c r="U365" i="76" s="1"/>
  <c r="T365" i="76" a="1"/>
  <c r="T365" i="76" s="1"/>
  <c r="S365" i="76" a="1"/>
  <c r="S365" i="76" s="1"/>
  <c r="AD364" i="76" a="1"/>
  <c r="AD364" i="76" s="1"/>
  <c r="AC364" i="76" a="1"/>
  <c r="AC364" i="76" s="1"/>
  <c r="AB364" i="76" a="1"/>
  <c r="AB364" i="76" s="1"/>
  <c r="V364" i="76"/>
  <c r="W364" i="76" s="1" a="1"/>
  <c r="W364" i="76" s="1"/>
  <c r="AA364" i="76" s="1" a="1"/>
  <c r="AA364" i="76" s="1"/>
  <c r="U364" i="76" a="1"/>
  <c r="U364" i="76" s="1"/>
  <c r="T364" i="76" a="1"/>
  <c r="T364" i="76" s="1"/>
  <c r="S364" i="76" a="1"/>
  <c r="S364" i="76" s="1"/>
  <c r="AD363" i="76" a="1"/>
  <c r="AD363" i="76" s="1"/>
  <c r="AC363" i="76" a="1"/>
  <c r="AC363" i="76" s="1"/>
  <c r="AB363" i="76" a="1"/>
  <c r="AB363" i="76" s="1"/>
  <c r="V363" i="76"/>
  <c r="W363" i="76" s="1" a="1"/>
  <c r="W363" i="76" s="1"/>
  <c r="AA363" i="76" s="1" a="1"/>
  <c r="AA363" i="76" s="1"/>
  <c r="U363" i="76" a="1"/>
  <c r="U363" i="76" s="1"/>
  <c r="T363" i="76" a="1"/>
  <c r="T363" i="76" s="1"/>
  <c r="S363" i="76" a="1"/>
  <c r="S363" i="76" s="1"/>
  <c r="AD362" i="76" a="1"/>
  <c r="AD362" i="76" s="1"/>
  <c r="AC362" i="76" a="1"/>
  <c r="AC362" i="76" s="1"/>
  <c r="AB362" i="76" a="1"/>
  <c r="AB362" i="76" s="1"/>
  <c r="V362" i="76"/>
  <c r="W362" i="76" s="1" a="1"/>
  <c r="W362" i="76" s="1"/>
  <c r="AA362" i="76" s="1" a="1"/>
  <c r="AA362" i="76" s="1"/>
  <c r="U362" i="76" a="1"/>
  <c r="U362" i="76" s="1"/>
  <c r="T362" i="76" a="1"/>
  <c r="T362" i="76" s="1"/>
  <c r="S362" i="76" a="1"/>
  <c r="S362" i="76" s="1"/>
  <c r="AD361" i="76" a="1"/>
  <c r="AD361" i="76" s="1"/>
  <c r="AC361" i="76" a="1"/>
  <c r="AC361" i="76" s="1"/>
  <c r="AB361" i="76" a="1"/>
  <c r="AB361" i="76" s="1"/>
  <c r="V361" i="76"/>
  <c r="W361" i="76" s="1" a="1"/>
  <c r="W361" i="76" s="1"/>
  <c r="AA361" i="76" s="1" a="1"/>
  <c r="AA361" i="76" s="1"/>
  <c r="U361" i="76" a="1"/>
  <c r="U361" i="76" s="1"/>
  <c r="T361" i="76" a="1"/>
  <c r="T361" i="76" s="1"/>
  <c r="S361" i="76" a="1"/>
  <c r="S361" i="76" s="1"/>
  <c r="AD360" i="76" a="1"/>
  <c r="AD360" i="76" s="1"/>
  <c r="AC360" i="76" a="1"/>
  <c r="AC360" i="76" s="1"/>
  <c r="AB360" i="76" a="1"/>
  <c r="AB360" i="76" s="1"/>
  <c r="V360" i="76"/>
  <c r="W360" i="76" s="1" a="1"/>
  <c r="W360" i="76" s="1"/>
  <c r="AA360" i="76" s="1" a="1"/>
  <c r="AA360" i="76" s="1"/>
  <c r="U360" i="76" a="1"/>
  <c r="U360" i="76" s="1"/>
  <c r="T360" i="76" a="1"/>
  <c r="T360" i="76" s="1"/>
  <c r="S360" i="76" a="1"/>
  <c r="S360" i="76" s="1"/>
  <c r="AD359" i="76" a="1"/>
  <c r="AD359" i="76" s="1"/>
  <c r="AC359" i="76" a="1"/>
  <c r="AC359" i="76" s="1"/>
  <c r="AB359" i="76" a="1"/>
  <c r="AB359" i="76" s="1"/>
  <c r="V359" i="76"/>
  <c r="W359" i="76" s="1" a="1"/>
  <c r="W359" i="76" s="1"/>
  <c r="AA359" i="76" s="1" a="1"/>
  <c r="AA359" i="76" s="1"/>
  <c r="U359" i="76" a="1"/>
  <c r="U359" i="76" s="1"/>
  <c r="T359" i="76" a="1"/>
  <c r="T359" i="76" s="1"/>
  <c r="S359" i="76" a="1"/>
  <c r="S359" i="76" s="1"/>
  <c r="AD358" i="76" a="1"/>
  <c r="AD358" i="76" s="1"/>
  <c r="AC358" i="76" a="1"/>
  <c r="AC358" i="76" s="1"/>
  <c r="AB358" i="76" a="1"/>
  <c r="AB358" i="76" s="1"/>
  <c r="V358" i="76"/>
  <c r="W358" i="76" s="1" a="1"/>
  <c r="W358" i="76" s="1"/>
  <c r="AA358" i="76" s="1" a="1"/>
  <c r="AA358" i="76" s="1"/>
  <c r="U358" i="76" a="1"/>
  <c r="U358" i="76" s="1"/>
  <c r="T358" i="76" a="1"/>
  <c r="T358" i="76" s="1"/>
  <c r="S358" i="76" a="1"/>
  <c r="S358" i="76" s="1"/>
  <c r="AD357" i="76" a="1"/>
  <c r="AD357" i="76" s="1"/>
  <c r="AC357" i="76" a="1"/>
  <c r="AC357" i="76" s="1"/>
  <c r="AB357" i="76" a="1"/>
  <c r="AB357" i="76" s="1"/>
  <c r="V357" i="76"/>
  <c r="W357" i="76" s="1" a="1"/>
  <c r="W357" i="76" s="1"/>
  <c r="AA357" i="76" s="1" a="1"/>
  <c r="AA357" i="76" s="1"/>
  <c r="U357" i="76" a="1"/>
  <c r="U357" i="76" s="1"/>
  <c r="T357" i="76" a="1"/>
  <c r="T357" i="76" s="1"/>
  <c r="S357" i="76" a="1"/>
  <c r="S357" i="76" s="1"/>
  <c r="AD356" i="76" a="1"/>
  <c r="AD356" i="76" s="1"/>
  <c r="AC356" i="76" a="1"/>
  <c r="AC356" i="76" s="1"/>
  <c r="AB356" i="76" a="1"/>
  <c r="AB356" i="76" s="1"/>
  <c r="V356" i="76"/>
  <c r="W356" i="76" s="1" a="1"/>
  <c r="W356" i="76" s="1"/>
  <c r="AA356" i="76" s="1" a="1"/>
  <c r="AA356" i="76" s="1"/>
  <c r="U356" i="76" a="1"/>
  <c r="U356" i="76" s="1"/>
  <c r="T356" i="76" a="1"/>
  <c r="T356" i="76" s="1"/>
  <c r="S356" i="76" a="1"/>
  <c r="S356" i="76" s="1"/>
  <c r="AD355" i="76" a="1"/>
  <c r="AD355" i="76" s="1"/>
  <c r="AC355" i="76" a="1"/>
  <c r="AC355" i="76" s="1"/>
  <c r="AB355" i="76" a="1"/>
  <c r="AB355" i="76" s="1"/>
  <c r="V355" i="76"/>
  <c r="W355" i="76" s="1" a="1"/>
  <c r="W355" i="76" s="1"/>
  <c r="AA355" i="76" s="1" a="1"/>
  <c r="AA355" i="76" s="1"/>
  <c r="U355" i="76" a="1"/>
  <c r="U355" i="76" s="1"/>
  <c r="T355" i="76" a="1"/>
  <c r="T355" i="76" s="1"/>
  <c r="S355" i="76" a="1"/>
  <c r="S355" i="76" s="1"/>
  <c r="AD354" i="76" a="1"/>
  <c r="AD354" i="76" s="1"/>
  <c r="AC354" i="76" a="1"/>
  <c r="AC354" i="76" s="1"/>
  <c r="AB354" i="76" a="1"/>
  <c r="AB354" i="76" s="1"/>
  <c r="V354" i="76"/>
  <c r="W354" i="76" s="1" a="1"/>
  <c r="W354" i="76" s="1"/>
  <c r="AA354" i="76" s="1" a="1"/>
  <c r="AA354" i="76" s="1"/>
  <c r="U354" i="76" a="1"/>
  <c r="U354" i="76" s="1"/>
  <c r="T354" i="76" a="1"/>
  <c r="T354" i="76" s="1"/>
  <c r="S354" i="76" a="1"/>
  <c r="S354" i="76" s="1"/>
  <c r="AD353" i="76" a="1"/>
  <c r="AD353" i="76" s="1"/>
  <c r="AC353" i="76" a="1"/>
  <c r="AC353" i="76" s="1"/>
  <c r="AB353" i="76" a="1"/>
  <c r="AB353" i="76" s="1"/>
  <c r="W353" i="76" a="1"/>
  <c r="W353" i="76" s="1"/>
  <c r="AA353" i="76" s="1" a="1"/>
  <c r="AA353" i="76" s="1"/>
  <c r="V353" i="76"/>
  <c r="U353" i="76" a="1"/>
  <c r="U353" i="76" s="1"/>
  <c r="T353" i="76" a="1"/>
  <c r="T353" i="76" s="1"/>
  <c r="S353" i="76" a="1"/>
  <c r="S353" i="76" s="1"/>
  <c r="AD352" i="76" a="1"/>
  <c r="AD352" i="76" s="1"/>
  <c r="AC352" i="76" a="1"/>
  <c r="AC352" i="76" s="1"/>
  <c r="AB352" i="76" a="1"/>
  <c r="AB352" i="76" s="1"/>
  <c r="V352" i="76"/>
  <c r="W352" i="76" s="1" a="1"/>
  <c r="W352" i="76" s="1"/>
  <c r="AA352" i="76" s="1" a="1"/>
  <c r="AA352" i="76" s="1"/>
  <c r="U352" i="76" a="1"/>
  <c r="U352" i="76" s="1"/>
  <c r="T352" i="76" a="1"/>
  <c r="T352" i="76" s="1"/>
  <c r="S352" i="76" a="1"/>
  <c r="S352" i="76" s="1"/>
  <c r="AD351" i="76" a="1"/>
  <c r="AD351" i="76" s="1"/>
  <c r="AC351" i="76" a="1"/>
  <c r="AC351" i="76" s="1"/>
  <c r="AB351" i="76" a="1"/>
  <c r="AB351" i="76" s="1"/>
  <c r="V351" i="76"/>
  <c r="W351" i="76" s="1" a="1"/>
  <c r="W351" i="76" s="1"/>
  <c r="AA351" i="76" s="1" a="1"/>
  <c r="AA351" i="76" s="1"/>
  <c r="U351" i="76" a="1"/>
  <c r="U351" i="76" s="1"/>
  <c r="T351" i="76" a="1"/>
  <c r="T351" i="76" s="1"/>
  <c r="S351" i="76" a="1"/>
  <c r="S351" i="76" s="1"/>
  <c r="AD350" i="76" a="1"/>
  <c r="AD350" i="76" s="1"/>
  <c r="AC350" i="76" a="1"/>
  <c r="AC350" i="76" s="1"/>
  <c r="AB350" i="76" a="1"/>
  <c r="AB350" i="76" s="1"/>
  <c r="V350" i="76"/>
  <c r="W350" i="76" s="1" a="1"/>
  <c r="W350" i="76" s="1"/>
  <c r="AA350" i="76" s="1" a="1"/>
  <c r="AA350" i="76" s="1"/>
  <c r="U350" i="76" a="1"/>
  <c r="U350" i="76" s="1"/>
  <c r="T350" i="76" a="1"/>
  <c r="T350" i="76" s="1"/>
  <c r="S350" i="76" a="1"/>
  <c r="S350" i="76" s="1"/>
  <c r="AD349" i="76" a="1"/>
  <c r="AD349" i="76" s="1"/>
  <c r="AC349" i="76" a="1"/>
  <c r="AC349" i="76" s="1"/>
  <c r="AB349" i="76" a="1"/>
  <c r="AB349" i="76" s="1"/>
  <c r="V349" i="76"/>
  <c r="W349" i="76" s="1" a="1"/>
  <c r="W349" i="76" s="1"/>
  <c r="AA349" i="76" s="1" a="1"/>
  <c r="AA349" i="76" s="1"/>
  <c r="U349" i="76" a="1"/>
  <c r="U349" i="76" s="1"/>
  <c r="T349" i="76" a="1"/>
  <c r="T349" i="76" s="1"/>
  <c r="S349" i="76" a="1"/>
  <c r="S349" i="76" s="1"/>
  <c r="AD348" i="76" a="1"/>
  <c r="AD348" i="76" s="1"/>
  <c r="AC348" i="76" a="1"/>
  <c r="AC348" i="76" s="1"/>
  <c r="AB348" i="76" a="1"/>
  <c r="AB348" i="76" s="1"/>
  <c r="V348" i="76"/>
  <c r="W348" i="76" s="1" a="1"/>
  <c r="W348" i="76" s="1"/>
  <c r="AA348" i="76" s="1" a="1"/>
  <c r="AA348" i="76" s="1"/>
  <c r="U348" i="76" a="1"/>
  <c r="U348" i="76" s="1"/>
  <c r="T348" i="76" a="1"/>
  <c r="T348" i="76" s="1"/>
  <c r="S348" i="76" a="1"/>
  <c r="S348" i="76" s="1"/>
  <c r="AD347" i="76" a="1"/>
  <c r="AD347" i="76" s="1"/>
  <c r="AC347" i="76" a="1"/>
  <c r="AC347" i="76" s="1"/>
  <c r="AB347" i="76" a="1"/>
  <c r="AB347" i="76" s="1"/>
  <c r="V347" i="76"/>
  <c r="W347" i="76" s="1" a="1"/>
  <c r="W347" i="76" s="1"/>
  <c r="AA347" i="76" s="1" a="1"/>
  <c r="AA347" i="76" s="1"/>
  <c r="U347" i="76" a="1"/>
  <c r="U347" i="76" s="1"/>
  <c r="T347" i="76" a="1"/>
  <c r="T347" i="76" s="1"/>
  <c r="S347" i="76" a="1"/>
  <c r="S347" i="76" s="1"/>
  <c r="AD346" i="76" a="1"/>
  <c r="AD346" i="76" s="1"/>
  <c r="AC346" i="76" a="1"/>
  <c r="AC346" i="76" s="1"/>
  <c r="AB346" i="76" a="1"/>
  <c r="AB346" i="76" s="1"/>
  <c r="V346" i="76"/>
  <c r="W346" i="76" s="1" a="1"/>
  <c r="W346" i="76" s="1"/>
  <c r="AA346" i="76" s="1" a="1"/>
  <c r="AA346" i="76" s="1"/>
  <c r="U346" i="76" a="1"/>
  <c r="U346" i="76" s="1"/>
  <c r="T346" i="76" a="1"/>
  <c r="T346" i="76" s="1"/>
  <c r="S346" i="76" a="1"/>
  <c r="S346" i="76" s="1"/>
  <c r="AD345" i="76" a="1"/>
  <c r="AD345" i="76" s="1"/>
  <c r="AC345" i="76" a="1"/>
  <c r="AC345" i="76" s="1"/>
  <c r="AB345" i="76" a="1"/>
  <c r="AB345" i="76" s="1"/>
  <c r="V345" i="76"/>
  <c r="W345" i="76" s="1" a="1"/>
  <c r="W345" i="76" s="1"/>
  <c r="AA345" i="76" s="1" a="1"/>
  <c r="AA345" i="76" s="1"/>
  <c r="U345" i="76" a="1"/>
  <c r="U345" i="76" s="1"/>
  <c r="T345" i="76" a="1"/>
  <c r="T345" i="76" s="1"/>
  <c r="S345" i="76" a="1"/>
  <c r="S345" i="76" s="1"/>
  <c r="AD344" i="76" a="1"/>
  <c r="AD344" i="76" s="1"/>
  <c r="AC344" i="76" a="1"/>
  <c r="AC344" i="76" s="1"/>
  <c r="AB344" i="76" a="1"/>
  <c r="AB344" i="76" s="1"/>
  <c r="V344" i="76"/>
  <c r="W344" i="76" s="1" a="1"/>
  <c r="W344" i="76" s="1"/>
  <c r="AA344" i="76" s="1" a="1"/>
  <c r="AA344" i="76" s="1"/>
  <c r="U344" i="76" a="1"/>
  <c r="U344" i="76" s="1"/>
  <c r="T344" i="76" a="1"/>
  <c r="T344" i="76" s="1"/>
  <c r="S344" i="76" a="1"/>
  <c r="S344" i="76" s="1"/>
  <c r="AD343" i="76" a="1"/>
  <c r="AD343" i="76" s="1"/>
  <c r="AC343" i="76" a="1"/>
  <c r="AC343" i="76" s="1"/>
  <c r="AB343" i="76" a="1"/>
  <c r="AB343" i="76" s="1"/>
  <c r="V343" i="76"/>
  <c r="W343" i="76" s="1" a="1"/>
  <c r="W343" i="76" s="1"/>
  <c r="AA343" i="76" s="1" a="1"/>
  <c r="AA343" i="76" s="1"/>
  <c r="U343" i="76" a="1"/>
  <c r="U343" i="76" s="1"/>
  <c r="T343" i="76" a="1"/>
  <c r="T343" i="76" s="1"/>
  <c r="S343" i="76" a="1"/>
  <c r="S343" i="76" s="1"/>
  <c r="AD342" i="76" a="1"/>
  <c r="AD342" i="76" s="1"/>
  <c r="AC342" i="76" a="1"/>
  <c r="AC342" i="76" s="1"/>
  <c r="AB342" i="76" a="1"/>
  <c r="AB342" i="76" s="1"/>
  <c r="V342" i="76"/>
  <c r="W342" i="76" s="1" a="1"/>
  <c r="W342" i="76" s="1"/>
  <c r="AA342" i="76" s="1" a="1"/>
  <c r="AA342" i="76" s="1"/>
  <c r="U342" i="76" a="1"/>
  <c r="U342" i="76" s="1"/>
  <c r="T342" i="76" a="1"/>
  <c r="T342" i="76" s="1"/>
  <c r="S342" i="76" a="1"/>
  <c r="S342" i="76" s="1"/>
  <c r="AD341" i="76" a="1"/>
  <c r="AD341" i="76" s="1"/>
  <c r="AC341" i="76" a="1"/>
  <c r="AC341" i="76" s="1"/>
  <c r="AB341" i="76" a="1"/>
  <c r="AB341" i="76" s="1"/>
  <c r="V341" i="76"/>
  <c r="W341" i="76" s="1" a="1"/>
  <c r="W341" i="76" s="1"/>
  <c r="AA341" i="76" s="1" a="1"/>
  <c r="AA341" i="76" s="1"/>
  <c r="U341" i="76" a="1"/>
  <c r="U341" i="76" s="1"/>
  <c r="T341" i="76" a="1"/>
  <c r="T341" i="76" s="1"/>
  <c r="S341" i="76" a="1"/>
  <c r="S341" i="76" s="1"/>
  <c r="AD340" i="76" a="1"/>
  <c r="AD340" i="76" s="1"/>
  <c r="AC340" i="76" a="1"/>
  <c r="AC340" i="76" s="1"/>
  <c r="AB340" i="76" a="1"/>
  <c r="AB340" i="76" s="1"/>
  <c r="V340" i="76"/>
  <c r="W340" i="76" s="1" a="1"/>
  <c r="W340" i="76" s="1"/>
  <c r="AA340" i="76" s="1" a="1"/>
  <c r="AA340" i="76" s="1"/>
  <c r="U340" i="76" a="1"/>
  <c r="U340" i="76" s="1"/>
  <c r="T340" i="76" a="1"/>
  <c r="T340" i="76" s="1"/>
  <c r="S340" i="76" a="1"/>
  <c r="S340" i="76" s="1"/>
  <c r="AD339" i="76" a="1"/>
  <c r="AD339" i="76" s="1"/>
  <c r="AC339" i="76" a="1"/>
  <c r="AC339" i="76" s="1"/>
  <c r="AB339" i="76" a="1"/>
  <c r="AB339" i="76" s="1"/>
  <c r="V339" i="76"/>
  <c r="W339" i="76" s="1" a="1"/>
  <c r="W339" i="76" s="1"/>
  <c r="AA339" i="76" s="1" a="1"/>
  <c r="AA339" i="76" s="1"/>
  <c r="U339" i="76" a="1"/>
  <c r="U339" i="76" s="1"/>
  <c r="T339" i="76" a="1"/>
  <c r="T339" i="76" s="1"/>
  <c r="S339" i="76" a="1"/>
  <c r="S339" i="76" s="1"/>
  <c r="AD338" i="76" a="1"/>
  <c r="AD338" i="76" s="1"/>
  <c r="AC338" i="76" a="1"/>
  <c r="AC338" i="76" s="1"/>
  <c r="AB338" i="76" a="1"/>
  <c r="AB338" i="76" s="1"/>
  <c r="V338" i="76"/>
  <c r="W338" i="76" s="1" a="1"/>
  <c r="W338" i="76" s="1"/>
  <c r="AA338" i="76" s="1" a="1"/>
  <c r="AA338" i="76" s="1"/>
  <c r="U338" i="76" a="1"/>
  <c r="U338" i="76" s="1"/>
  <c r="T338" i="76" a="1"/>
  <c r="T338" i="76" s="1"/>
  <c r="S338" i="76" a="1"/>
  <c r="S338" i="76" s="1"/>
  <c r="AD337" i="76" a="1"/>
  <c r="AD337" i="76" s="1"/>
  <c r="AC337" i="76" a="1"/>
  <c r="AC337" i="76" s="1"/>
  <c r="AB337" i="76" a="1"/>
  <c r="AB337" i="76" s="1"/>
  <c r="V337" i="76"/>
  <c r="W337" i="76" s="1" a="1"/>
  <c r="W337" i="76" s="1"/>
  <c r="AA337" i="76" s="1" a="1"/>
  <c r="AA337" i="76" s="1"/>
  <c r="U337" i="76" a="1"/>
  <c r="U337" i="76" s="1"/>
  <c r="T337" i="76" a="1"/>
  <c r="T337" i="76" s="1"/>
  <c r="S337" i="76" a="1"/>
  <c r="S337" i="76" s="1"/>
  <c r="AD336" i="76" a="1"/>
  <c r="AD336" i="76" s="1"/>
  <c r="AC336" i="76" a="1"/>
  <c r="AC336" i="76" s="1"/>
  <c r="AB336" i="76" a="1"/>
  <c r="AB336" i="76" s="1"/>
  <c r="V336" i="76"/>
  <c r="W336" i="76" s="1" a="1"/>
  <c r="W336" i="76" s="1"/>
  <c r="AA336" i="76" s="1" a="1"/>
  <c r="AA336" i="76" s="1"/>
  <c r="U336" i="76" a="1"/>
  <c r="U336" i="76" s="1"/>
  <c r="T336" i="76" a="1"/>
  <c r="T336" i="76" s="1"/>
  <c r="S336" i="76" a="1"/>
  <c r="S336" i="76" s="1"/>
  <c r="AD335" i="76" a="1"/>
  <c r="AD335" i="76" s="1"/>
  <c r="AC335" i="76" a="1"/>
  <c r="AC335" i="76" s="1"/>
  <c r="AB335" i="76" a="1"/>
  <c r="AB335" i="76" s="1"/>
  <c r="V335" i="76"/>
  <c r="W335" i="76" s="1" a="1"/>
  <c r="W335" i="76" s="1"/>
  <c r="AA335" i="76" s="1" a="1"/>
  <c r="AA335" i="76" s="1"/>
  <c r="U335" i="76" a="1"/>
  <c r="U335" i="76" s="1"/>
  <c r="T335" i="76" a="1"/>
  <c r="T335" i="76" s="1"/>
  <c r="S335" i="76" a="1"/>
  <c r="S335" i="76" s="1"/>
  <c r="AD334" i="76" a="1"/>
  <c r="AD334" i="76" s="1"/>
  <c r="AC334" i="76" a="1"/>
  <c r="AC334" i="76" s="1"/>
  <c r="AB334" i="76" a="1"/>
  <c r="AB334" i="76" s="1"/>
  <c r="V334" i="76"/>
  <c r="W334" i="76" s="1" a="1"/>
  <c r="W334" i="76" s="1"/>
  <c r="AA334" i="76" s="1" a="1"/>
  <c r="AA334" i="76" s="1"/>
  <c r="U334" i="76" a="1"/>
  <c r="U334" i="76" s="1"/>
  <c r="T334" i="76" a="1"/>
  <c r="T334" i="76" s="1"/>
  <c r="S334" i="76" a="1"/>
  <c r="S334" i="76" s="1"/>
  <c r="AD333" i="76" a="1"/>
  <c r="AD333" i="76" s="1"/>
  <c r="AC333" i="76" a="1"/>
  <c r="AC333" i="76" s="1"/>
  <c r="AB333" i="76" a="1"/>
  <c r="AB333" i="76" s="1"/>
  <c r="V333" i="76"/>
  <c r="W333" i="76" s="1" a="1"/>
  <c r="W333" i="76" s="1"/>
  <c r="AA333" i="76" s="1" a="1"/>
  <c r="AA333" i="76" s="1"/>
  <c r="U333" i="76" a="1"/>
  <c r="U333" i="76" s="1"/>
  <c r="T333" i="76" a="1"/>
  <c r="T333" i="76" s="1"/>
  <c r="S333" i="76" a="1"/>
  <c r="S333" i="76" s="1"/>
  <c r="AD332" i="76" a="1"/>
  <c r="AD332" i="76" s="1"/>
  <c r="AC332" i="76" a="1"/>
  <c r="AC332" i="76" s="1"/>
  <c r="AB332" i="76" a="1"/>
  <c r="AB332" i="76" s="1"/>
  <c r="V332" i="76"/>
  <c r="W332" i="76" s="1" a="1"/>
  <c r="W332" i="76" s="1"/>
  <c r="AA332" i="76" s="1" a="1"/>
  <c r="AA332" i="76" s="1"/>
  <c r="U332" i="76" a="1"/>
  <c r="U332" i="76" s="1"/>
  <c r="T332" i="76" a="1"/>
  <c r="T332" i="76" s="1"/>
  <c r="S332" i="76" a="1"/>
  <c r="S332" i="76" s="1"/>
  <c r="AD331" i="76" a="1"/>
  <c r="AD331" i="76" s="1"/>
  <c r="AC331" i="76" a="1"/>
  <c r="AC331" i="76" s="1"/>
  <c r="AB331" i="76" a="1"/>
  <c r="AB331" i="76" s="1"/>
  <c r="V331" i="76"/>
  <c r="W331" i="76" s="1" a="1"/>
  <c r="W331" i="76" s="1"/>
  <c r="AA331" i="76" s="1" a="1"/>
  <c r="AA331" i="76" s="1"/>
  <c r="U331" i="76" a="1"/>
  <c r="U331" i="76" s="1"/>
  <c r="T331" i="76" a="1"/>
  <c r="T331" i="76" s="1"/>
  <c r="S331" i="76" a="1"/>
  <c r="S331" i="76" s="1"/>
  <c r="AD330" i="76" a="1"/>
  <c r="AD330" i="76" s="1"/>
  <c r="AC330" i="76" a="1"/>
  <c r="AC330" i="76" s="1"/>
  <c r="AB330" i="76" a="1"/>
  <c r="AB330" i="76" s="1"/>
  <c r="V330" i="76"/>
  <c r="W330" i="76" s="1" a="1"/>
  <c r="W330" i="76" s="1"/>
  <c r="AA330" i="76" s="1" a="1"/>
  <c r="AA330" i="76" s="1"/>
  <c r="U330" i="76" a="1"/>
  <c r="U330" i="76" s="1"/>
  <c r="T330" i="76" a="1"/>
  <c r="T330" i="76" s="1"/>
  <c r="S330" i="76" a="1"/>
  <c r="S330" i="76" s="1"/>
  <c r="AD329" i="76" a="1"/>
  <c r="AD329" i="76" s="1"/>
  <c r="AC329" i="76" a="1"/>
  <c r="AC329" i="76" s="1"/>
  <c r="AB329" i="76" a="1"/>
  <c r="AB329" i="76" s="1"/>
  <c r="V329" i="76"/>
  <c r="W329" i="76" s="1" a="1"/>
  <c r="W329" i="76" s="1"/>
  <c r="AA329" i="76" s="1" a="1"/>
  <c r="AA329" i="76" s="1"/>
  <c r="U329" i="76" a="1"/>
  <c r="U329" i="76" s="1"/>
  <c r="T329" i="76" a="1"/>
  <c r="T329" i="76" s="1"/>
  <c r="S329" i="76" a="1"/>
  <c r="S329" i="76" s="1"/>
  <c r="AD328" i="76" a="1"/>
  <c r="AD328" i="76" s="1"/>
  <c r="AC328" i="76" a="1"/>
  <c r="AC328" i="76" s="1"/>
  <c r="AB328" i="76" a="1"/>
  <c r="AB328" i="76" s="1"/>
  <c r="V328" i="76"/>
  <c r="W328" i="76" s="1" a="1"/>
  <c r="W328" i="76" s="1"/>
  <c r="AA328" i="76" s="1" a="1"/>
  <c r="AA328" i="76" s="1"/>
  <c r="U328" i="76" a="1"/>
  <c r="U328" i="76" s="1"/>
  <c r="T328" i="76" a="1"/>
  <c r="T328" i="76" s="1"/>
  <c r="S328" i="76" a="1"/>
  <c r="S328" i="76" s="1"/>
  <c r="AD327" i="76" a="1"/>
  <c r="AD327" i="76" s="1"/>
  <c r="AC327" i="76" a="1"/>
  <c r="AC327" i="76" s="1"/>
  <c r="AB327" i="76" a="1"/>
  <c r="AB327" i="76" s="1"/>
  <c r="V327" i="76"/>
  <c r="W327" i="76" s="1" a="1"/>
  <c r="W327" i="76" s="1"/>
  <c r="AA327" i="76" s="1" a="1"/>
  <c r="AA327" i="76" s="1"/>
  <c r="U327" i="76" a="1"/>
  <c r="U327" i="76" s="1"/>
  <c r="T327" i="76" a="1"/>
  <c r="T327" i="76" s="1"/>
  <c r="S327" i="76" a="1"/>
  <c r="S327" i="76" s="1"/>
  <c r="AD326" i="76" a="1"/>
  <c r="AD326" i="76" s="1"/>
  <c r="AC326" i="76" a="1"/>
  <c r="AC326" i="76" s="1"/>
  <c r="AB326" i="76" a="1"/>
  <c r="AB326" i="76" s="1"/>
  <c r="V326" i="76"/>
  <c r="W326" i="76" s="1" a="1"/>
  <c r="W326" i="76" s="1"/>
  <c r="AA326" i="76" s="1" a="1"/>
  <c r="AA326" i="76" s="1"/>
  <c r="U326" i="76" a="1"/>
  <c r="U326" i="76" s="1"/>
  <c r="T326" i="76" a="1"/>
  <c r="T326" i="76" s="1"/>
  <c r="S326" i="76" a="1"/>
  <c r="S326" i="76" s="1"/>
  <c r="AD325" i="76" a="1"/>
  <c r="AD325" i="76" s="1"/>
  <c r="AC325" i="76" a="1"/>
  <c r="AC325" i="76" s="1"/>
  <c r="AB325" i="76" a="1"/>
  <c r="AB325" i="76" s="1"/>
  <c r="V325" i="76"/>
  <c r="W325" i="76" s="1" a="1"/>
  <c r="W325" i="76" s="1"/>
  <c r="AA325" i="76" s="1" a="1"/>
  <c r="AA325" i="76" s="1"/>
  <c r="U325" i="76" a="1"/>
  <c r="U325" i="76" s="1"/>
  <c r="T325" i="76" a="1"/>
  <c r="T325" i="76" s="1"/>
  <c r="S325" i="76" a="1"/>
  <c r="S325" i="76" s="1"/>
  <c r="AD324" i="76" a="1"/>
  <c r="AD324" i="76" s="1"/>
  <c r="AC324" i="76" a="1"/>
  <c r="AC324" i="76" s="1"/>
  <c r="AB324" i="76" a="1"/>
  <c r="AB324" i="76" s="1"/>
  <c r="V324" i="76"/>
  <c r="W324" i="76" s="1" a="1"/>
  <c r="W324" i="76" s="1"/>
  <c r="AA324" i="76" s="1" a="1"/>
  <c r="AA324" i="76" s="1"/>
  <c r="U324" i="76" a="1"/>
  <c r="U324" i="76" s="1"/>
  <c r="T324" i="76" a="1"/>
  <c r="T324" i="76" s="1"/>
  <c r="S324" i="76" a="1"/>
  <c r="S324" i="76" s="1"/>
  <c r="AD323" i="76" a="1"/>
  <c r="AD323" i="76" s="1"/>
  <c r="AC323" i="76" a="1"/>
  <c r="AC323" i="76" s="1"/>
  <c r="AB323" i="76" a="1"/>
  <c r="AB323" i="76" s="1"/>
  <c r="V323" i="76"/>
  <c r="W323" i="76" s="1" a="1"/>
  <c r="W323" i="76" s="1"/>
  <c r="AA323" i="76" s="1" a="1"/>
  <c r="AA323" i="76" s="1"/>
  <c r="U323" i="76" a="1"/>
  <c r="U323" i="76" s="1"/>
  <c r="T323" i="76" a="1"/>
  <c r="T323" i="76" s="1"/>
  <c r="S323" i="76" a="1"/>
  <c r="S323" i="76" s="1"/>
  <c r="AD322" i="76" a="1"/>
  <c r="AD322" i="76" s="1"/>
  <c r="AC322" i="76" a="1"/>
  <c r="AC322" i="76" s="1"/>
  <c r="AB322" i="76" a="1"/>
  <c r="AB322" i="76" s="1"/>
  <c r="V322" i="76"/>
  <c r="W322" i="76" s="1" a="1"/>
  <c r="W322" i="76" s="1"/>
  <c r="AA322" i="76" s="1" a="1"/>
  <c r="AA322" i="76" s="1"/>
  <c r="U322" i="76" a="1"/>
  <c r="U322" i="76" s="1"/>
  <c r="T322" i="76" a="1"/>
  <c r="T322" i="76" s="1"/>
  <c r="S322" i="76" a="1"/>
  <c r="S322" i="76" s="1"/>
  <c r="AD321" i="76" a="1"/>
  <c r="AD321" i="76" s="1"/>
  <c r="AC321" i="76" a="1"/>
  <c r="AC321" i="76" s="1"/>
  <c r="AB321" i="76" a="1"/>
  <c r="AB321" i="76" s="1"/>
  <c r="V321" i="76"/>
  <c r="W321" i="76" s="1" a="1"/>
  <c r="W321" i="76" s="1"/>
  <c r="AA321" i="76" s="1" a="1"/>
  <c r="AA321" i="76" s="1"/>
  <c r="U321" i="76" a="1"/>
  <c r="U321" i="76" s="1"/>
  <c r="T321" i="76" a="1"/>
  <c r="T321" i="76" s="1"/>
  <c r="S321" i="76" a="1"/>
  <c r="S321" i="76" s="1"/>
  <c r="AD320" i="76" a="1"/>
  <c r="AD320" i="76" s="1"/>
  <c r="AC320" i="76" a="1"/>
  <c r="AC320" i="76" s="1"/>
  <c r="AB320" i="76" a="1"/>
  <c r="AB320" i="76" s="1"/>
  <c r="V320" i="76"/>
  <c r="W320" i="76" s="1" a="1"/>
  <c r="W320" i="76" s="1"/>
  <c r="AA320" i="76" s="1" a="1"/>
  <c r="AA320" i="76" s="1"/>
  <c r="U320" i="76" a="1"/>
  <c r="U320" i="76" s="1"/>
  <c r="T320" i="76" a="1"/>
  <c r="T320" i="76" s="1"/>
  <c r="S320" i="76" a="1"/>
  <c r="S320" i="76" s="1"/>
  <c r="AD319" i="76" a="1"/>
  <c r="AD319" i="76" s="1"/>
  <c r="AC319" i="76" a="1"/>
  <c r="AC319" i="76" s="1"/>
  <c r="AB319" i="76" a="1"/>
  <c r="AB319" i="76" s="1"/>
  <c r="V319" i="76"/>
  <c r="W319" i="76" s="1" a="1"/>
  <c r="W319" i="76" s="1"/>
  <c r="AA319" i="76" s="1" a="1"/>
  <c r="AA319" i="76" s="1"/>
  <c r="U319" i="76" a="1"/>
  <c r="U319" i="76" s="1"/>
  <c r="T319" i="76" a="1"/>
  <c r="T319" i="76" s="1"/>
  <c r="S319" i="76" a="1"/>
  <c r="S319" i="76" s="1"/>
  <c r="AD318" i="76" a="1"/>
  <c r="AD318" i="76" s="1"/>
  <c r="AC318" i="76" a="1"/>
  <c r="AC318" i="76" s="1"/>
  <c r="AB318" i="76" a="1"/>
  <c r="AB318" i="76" s="1"/>
  <c r="V318" i="76"/>
  <c r="W318" i="76" s="1" a="1"/>
  <c r="W318" i="76" s="1"/>
  <c r="AA318" i="76" s="1" a="1"/>
  <c r="AA318" i="76" s="1"/>
  <c r="U318" i="76" a="1"/>
  <c r="U318" i="76" s="1"/>
  <c r="T318" i="76" a="1"/>
  <c r="T318" i="76" s="1"/>
  <c r="S318" i="76" a="1"/>
  <c r="S318" i="76" s="1"/>
  <c r="AD317" i="76" a="1"/>
  <c r="AD317" i="76" s="1"/>
  <c r="AC317" i="76" a="1"/>
  <c r="AC317" i="76" s="1"/>
  <c r="AB317" i="76" a="1"/>
  <c r="AB317" i="76" s="1"/>
  <c r="V317" i="76"/>
  <c r="W317" i="76" s="1" a="1"/>
  <c r="W317" i="76" s="1"/>
  <c r="AA317" i="76" s="1" a="1"/>
  <c r="AA317" i="76" s="1"/>
  <c r="U317" i="76" a="1"/>
  <c r="U317" i="76" s="1"/>
  <c r="T317" i="76" a="1"/>
  <c r="T317" i="76" s="1"/>
  <c r="S317" i="76" a="1"/>
  <c r="S317" i="76" s="1"/>
  <c r="AD316" i="76" a="1"/>
  <c r="AD316" i="76" s="1"/>
  <c r="AC316" i="76" a="1"/>
  <c r="AC316" i="76" s="1"/>
  <c r="AB316" i="76" a="1"/>
  <c r="AB316" i="76" s="1"/>
  <c r="V316" i="76"/>
  <c r="W316" i="76" s="1" a="1"/>
  <c r="W316" i="76" s="1"/>
  <c r="AA316" i="76" s="1" a="1"/>
  <c r="AA316" i="76" s="1"/>
  <c r="U316" i="76" a="1"/>
  <c r="U316" i="76" s="1"/>
  <c r="T316" i="76" a="1"/>
  <c r="T316" i="76" s="1"/>
  <c r="S316" i="76" a="1"/>
  <c r="S316" i="76" s="1"/>
  <c r="AD315" i="76" a="1"/>
  <c r="AD315" i="76" s="1"/>
  <c r="AC315" i="76" a="1"/>
  <c r="AC315" i="76" s="1"/>
  <c r="AB315" i="76" a="1"/>
  <c r="AB315" i="76" s="1"/>
  <c r="V315" i="76"/>
  <c r="W315" i="76" s="1" a="1"/>
  <c r="W315" i="76" s="1"/>
  <c r="AA315" i="76" s="1" a="1"/>
  <c r="AA315" i="76" s="1"/>
  <c r="U315" i="76" a="1"/>
  <c r="U315" i="76" s="1"/>
  <c r="T315" i="76" a="1"/>
  <c r="T315" i="76" s="1"/>
  <c r="S315" i="76" a="1"/>
  <c r="S315" i="76" s="1"/>
  <c r="AD314" i="76" a="1"/>
  <c r="AD314" i="76" s="1"/>
  <c r="AC314" i="76" a="1"/>
  <c r="AC314" i="76" s="1"/>
  <c r="AB314" i="76" a="1"/>
  <c r="AB314" i="76" s="1"/>
  <c r="V314" i="76"/>
  <c r="W314" i="76" s="1" a="1"/>
  <c r="W314" i="76" s="1"/>
  <c r="AA314" i="76" s="1" a="1"/>
  <c r="AA314" i="76" s="1"/>
  <c r="U314" i="76" a="1"/>
  <c r="U314" i="76" s="1"/>
  <c r="T314" i="76" a="1"/>
  <c r="T314" i="76" s="1"/>
  <c r="S314" i="76" a="1"/>
  <c r="S314" i="76" s="1"/>
  <c r="AD313" i="76" a="1"/>
  <c r="AD313" i="76" s="1"/>
  <c r="AC313" i="76" a="1"/>
  <c r="AC313" i="76" s="1"/>
  <c r="AB313" i="76" a="1"/>
  <c r="AB313" i="76" s="1"/>
  <c r="V313" i="76"/>
  <c r="W313" i="76" s="1" a="1"/>
  <c r="W313" i="76" s="1"/>
  <c r="AA313" i="76" s="1" a="1"/>
  <c r="AA313" i="76" s="1"/>
  <c r="U313" i="76" a="1"/>
  <c r="U313" i="76" s="1"/>
  <c r="T313" i="76" a="1"/>
  <c r="T313" i="76" s="1"/>
  <c r="S313" i="76" a="1"/>
  <c r="S313" i="76" s="1"/>
  <c r="AD312" i="76" a="1"/>
  <c r="AD312" i="76" s="1"/>
  <c r="AC312" i="76" a="1"/>
  <c r="AC312" i="76" s="1"/>
  <c r="AB312" i="76" a="1"/>
  <c r="AB312" i="76" s="1"/>
  <c r="V312" i="76"/>
  <c r="W312" i="76" s="1" a="1"/>
  <c r="W312" i="76" s="1"/>
  <c r="AA312" i="76" s="1" a="1"/>
  <c r="AA312" i="76" s="1"/>
  <c r="U312" i="76" a="1"/>
  <c r="U312" i="76" s="1"/>
  <c r="T312" i="76" a="1"/>
  <c r="T312" i="76" s="1"/>
  <c r="S312" i="76" a="1"/>
  <c r="S312" i="76" s="1"/>
  <c r="AD311" i="76" a="1"/>
  <c r="AD311" i="76" s="1"/>
  <c r="AC311" i="76" a="1"/>
  <c r="AC311" i="76" s="1"/>
  <c r="AB311" i="76" a="1"/>
  <c r="AB311" i="76" s="1"/>
  <c r="V311" i="76"/>
  <c r="W311" i="76" s="1" a="1"/>
  <c r="W311" i="76" s="1"/>
  <c r="AA311" i="76" s="1" a="1"/>
  <c r="AA311" i="76" s="1"/>
  <c r="U311" i="76" a="1"/>
  <c r="U311" i="76" s="1"/>
  <c r="T311" i="76" a="1"/>
  <c r="T311" i="76" s="1"/>
  <c r="S311" i="76" a="1"/>
  <c r="S311" i="76" s="1"/>
  <c r="AD310" i="76" a="1"/>
  <c r="AD310" i="76" s="1"/>
  <c r="AC310" i="76" a="1"/>
  <c r="AC310" i="76" s="1"/>
  <c r="AB310" i="76" a="1"/>
  <c r="AB310" i="76" s="1"/>
  <c r="V310" i="76"/>
  <c r="W310" i="76" s="1" a="1"/>
  <c r="W310" i="76" s="1"/>
  <c r="AA310" i="76" s="1" a="1"/>
  <c r="AA310" i="76" s="1"/>
  <c r="U310" i="76" a="1"/>
  <c r="U310" i="76" s="1"/>
  <c r="T310" i="76" a="1"/>
  <c r="T310" i="76" s="1"/>
  <c r="S310" i="76" a="1"/>
  <c r="S310" i="76" s="1"/>
  <c r="AD309" i="76" a="1"/>
  <c r="AD309" i="76" s="1"/>
  <c r="AC309" i="76" a="1"/>
  <c r="AC309" i="76" s="1"/>
  <c r="AB309" i="76" a="1"/>
  <c r="AB309" i="76" s="1"/>
  <c r="V309" i="76"/>
  <c r="W309" i="76" s="1" a="1"/>
  <c r="W309" i="76" s="1"/>
  <c r="AA309" i="76" s="1" a="1"/>
  <c r="AA309" i="76" s="1"/>
  <c r="U309" i="76" a="1"/>
  <c r="U309" i="76" s="1"/>
  <c r="T309" i="76" a="1"/>
  <c r="T309" i="76" s="1"/>
  <c r="S309" i="76" a="1"/>
  <c r="S309" i="76" s="1"/>
  <c r="AD308" i="76" a="1"/>
  <c r="AD308" i="76" s="1"/>
  <c r="AC308" i="76" a="1"/>
  <c r="AC308" i="76" s="1"/>
  <c r="AB308" i="76" a="1"/>
  <c r="AB308" i="76" s="1"/>
  <c r="V308" i="76"/>
  <c r="W308" i="76" s="1" a="1"/>
  <c r="W308" i="76" s="1"/>
  <c r="AA308" i="76" s="1" a="1"/>
  <c r="AA308" i="76" s="1"/>
  <c r="U308" i="76" a="1"/>
  <c r="U308" i="76" s="1"/>
  <c r="T308" i="76" a="1"/>
  <c r="T308" i="76" s="1"/>
  <c r="S308" i="76" a="1"/>
  <c r="S308" i="76" s="1"/>
  <c r="AD307" i="76" a="1"/>
  <c r="AD307" i="76" s="1"/>
  <c r="AC307" i="76" a="1"/>
  <c r="AC307" i="76" s="1"/>
  <c r="AB307" i="76" a="1"/>
  <c r="AB307" i="76" s="1"/>
  <c r="V307" i="76"/>
  <c r="W307" i="76" s="1" a="1"/>
  <c r="W307" i="76" s="1"/>
  <c r="AA307" i="76" s="1" a="1"/>
  <c r="AA307" i="76" s="1"/>
  <c r="U307" i="76" a="1"/>
  <c r="U307" i="76" s="1"/>
  <c r="T307" i="76" a="1"/>
  <c r="T307" i="76" s="1"/>
  <c r="S307" i="76" a="1"/>
  <c r="S307" i="76" s="1"/>
  <c r="AD306" i="76" a="1"/>
  <c r="AD306" i="76" s="1"/>
  <c r="AC306" i="76" a="1"/>
  <c r="AC306" i="76" s="1"/>
  <c r="AB306" i="76" a="1"/>
  <c r="AB306" i="76" s="1"/>
  <c r="V306" i="76"/>
  <c r="W306" i="76" s="1" a="1"/>
  <c r="W306" i="76" s="1"/>
  <c r="AA306" i="76" s="1" a="1"/>
  <c r="AA306" i="76" s="1"/>
  <c r="U306" i="76" a="1"/>
  <c r="U306" i="76" s="1"/>
  <c r="T306" i="76" a="1"/>
  <c r="T306" i="76" s="1"/>
  <c r="S306" i="76" a="1"/>
  <c r="S306" i="76" s="1"/>
  <c r="AD305" i="76" a="1"/>
  <c r="AD305" i="76" s="1"/>
  <c r="AC305" i="76" a="1"/>
  <c r="AC305" i="76" s="1"/>
  <c r="AB305" i="76" a="1"/>
  <c r="AB305" i="76" s="1"/>
  <c r="V305" i="76"/>
  <c r="W305" i="76" s="1" a="1"/>
  <c r="W305" i="76" s="1"/>
  <c r="AA305" i="76" s="1" a="1"/>
  <c r="AA305" i="76" s="1"/>
  <c r="U305" i="76" a="1"/>
  <c r="U305" i="76" s="1"/>
  <c r="T305" i="76" a="1"/>
  <c r="T305" i="76" s="1"/>
  <c r="S305" i="76" a="1"/>
  <c r="S305" i="76" s="1"/>
  <c r="AD304" i="76" a="1"/>
  <c r="AD304" i="76" s="1"/>
  <c r="AC304" i="76" a="1"/>
  <c r="AC304" i="76" s="1"/>
  <c r="AB304" i="76" a="1"/>
  <c r="AB304" i="76" s="1"/>
  <c r="V304" i="76"/>
  <c r="W304" i="76" s="1" a="1"/>
  <c r="W304" i="76" s="1"/>
  <c r="AA304" i="76" s="1" a="1"/>
  <c r="AA304" i="76" s="1"/>
  <c r="U304" i="76" a="1"/>
  <c r="U304" i="76" s="1"/>
  <c r="T304" i="76" a="1"/>
  <c r="T304" i="76" s="1"/>
  <c r="S304" i="76" a="1"/>
  <c r="S304" i="76" s="1"/>
  <c r="AD303" i="76" a="1"/>
  <c r="AD303" i="76" s="1"/>
  <c r="AC303" i="76" a="1"/>
  <c r="AC303" i="76" s="1"/>
  <c r="AB303" i="76" a="1"/>
  <c r="AB303" i="76" s="1"/>
  <c r="V303" i="76"/>
  <c r="W303" i="76" s="1" a="1"/>
  <c r="W303" i="76" s="1"/>
  <c r="AA303" i="76" s="1" a="1"/>
  <c r="AA303" i="76" s="1"/>
  <c r="U303" i="76" a="1"/>
  <c r="U303" i="76" s="1"/>
  <c r="T303" i="76" a="1"/>
  <c r="T303" i="76" s="1"/>
  <c r="S303" i="76" a="1"/>
  <c r="S303" i="76" s="1"/>
  <c r="AD302" i="76" a="1"/>
  <c r="AD302" i="76" s="1"/>
  <c r="AC302" i="76" a="1"/>
  <c r="AC302" i="76" s="1"/>
  <c r="AB302" i="76" a="1"/>
  <c r="AB302" i="76" s="1"/>
  <c r="V302" i="76"/>
  <c r="W302" i="76" s="1" a="1"/>
  <c r="W302" i="76" s="1"/>
  <c r="AA302" i="76" s="1" a="1"/>
  <c r="AA302" i="76" s="1"/>
  <c r="U302" i="76" a="1"/>
  <c r="U302" i="76" s="1"/>
  <c r="T302" i="76" a="1"/>
  <c r="T302" i="76" s="1"/>
  <c r="S302" i="76" a="1"/>
  <c r="S302" i="76" s="1"/>
  <c r="AD301" i="76" a="1"/>
  <c r="AD301" i="76" s="1"/>
  <c r="AC301" i="76" a="1"/>
  <c r="AC301" i="76" s="1"/>
  <c r="AB301" i="76" a="1"/>
  <c r="AB301" i="76" s="1"/>
  <c r="V301" i="76"/>
  <c r="W301" i="76" s="1" a="1"/>
  <c r="W301" i="76" s="1"/>
  <c r="AA301" i="76" s="1" a="1"/>
  <c r="AA301" i="76" s="1"/>
  <c r="U301" i="76" a="1"/>
  <c r="U301" i="76" s="1"/>
  <c r="T301" i="76" a="1"/>
  <c r="T301" i="76" s="1"/>
  <c r="S301" i="76" a="1"/>
  <c r="S301" i="76" s="1"/>
  <c r="AD300" i="76" a="1"/>
  <c r="AD300" i="76" s="1"/>
  <c r="AC300" i="76" a="1"/>
  <c r="AC300" i="76" s="1"/>
  <c r="AB300" i="76" a="1"/>
  <c r="AB300" i="76" s="1"/>
  <c r="V300" i="76"/>
  <c r="W300" i="76" s="1" a="1"/>
  <c r="W300" i="76" s="1"/>
  <c r="AA300" i="76" s="1" a="1"/>
  <c r="AA300" i="76" s="1"/>
  <c r="U300" i="76" a="1"/>
  <c r="U300" i="76" s="1"/>
  <c r="T300" i="76" a="1"/>
  <c r="T300" i="76" s="1"/>
  <c r="S300" i="76" a="1"/>
  <c r="S300" i="76" s="1"/>
  <c r="AD299" i="76" a="1"/>
  <c r="AD299" i="76" s="1"/>
  <c r="AC299" i="76" a="1"/>
  <c r="AC299" i="76" s="1"/>
  <c r="AB299" i="76" a="1"/>
  <c r="AB299" i="76" s="1"/>
  <c r="V299" i="76"/>
  <c r="W299" i="76" s="1" a="1"/>
  <c r="W299" i="76" s="1"/>
  <c r="AA299" i="76" s="1" a="1"/>
  <c r="AA299" i="76" s="1"/>
  <c r="U299" i="76" a="1"/>
  <c r="U299" i="76" s="1"/>
  <c r="T299" i="76" a="1"/>
  <c r="T299" i="76" s="1"/>
  <c r="S299" i="76" a="1"/>
  <c r="S299" i="76" s="1"/>
  <c r="AD298" i="76" a="1"/>
  <c r="AD298" i="76" s="1"/>
  <c r="AC298" i="76" a="1"/>
  <c r="AC298" i="76" s="1"/>
  <c r="AB298" i="76" a="1"/>
  <c r="AB298" i="76" s="1"/>
  <c r="V298" i="76"/>
  <c r="W298" i="76" s="1" a="1"/>
  <c r="W298" i="76" s="1"/>
  <c r="AA298" i="76" s="1" a="1"/>
  <c r="AA298" i="76" s="1"/>
  <c r="U298" i="76" a="1"/>
  <c r="U298" i="76" s="1"/>
  <c r="T298" i="76" a="1"/>
  <c r="T298" i="76" s="1"/>
  <c r="S298" i="76" a="1"/>
  <c r="S298" i="76" s="1"/>
  <c r="AD297" i="76" a="1"/>
  <c r="AD297" i="76" s="1"/>
  <c r="AC297" i="76" a="1"/>
  <c r="AC297" i="76" s="1"/>
  <c r="AB297" i="76" a="1"/>
  <c r="AB297" i="76" s="1"/>
  <c r="V297" i="76"/>
  <c r="W297" i="76" s="1" a="1"/>
  <c r="W297" i="76" s="1"/>
  <c r="AA297" i="76" s="1" a="1"/>
  <c r="AA297" i="76" s="1"/>
  <c r="U297" i="76" a="1"/>
  <c r="U297" i="76" s="1"/>
  <c r="T297" i="76" a="1"/>
  <c r="T297" i="76" s="1"/>
  <c r="S297" i="76" a="1"/>
  <c r="S297" i="76" s="1"/>
  <c r="AD296" i="76" a="1"/>
  <c r="AD296" i="76" s="1"/>
  <c r="AC296" i="76" a="1"/>
  <c r="AC296" i="76" s="1"/>
  <c r="AB296" i="76" a="1"/>
  <c r="AB296" i="76" s="1"/>
  <c r="V296" i="76"/>
  <c r="W296" i="76" s="1" a="1"/>
  <c r="W296" i="76" s="1"/>
  <c r="AA296" i="76" s="1" a="1"/>
  <c r="AA296" i="76" s="1"/>
  <c r="U296" i="76" a="1"/>
  <c r="U296" i="76" s="1"/>
  <c r="T296" i="76" a="1"/>
  <c r="T296" i="76" s="1"/>
  <c r="S296" i="76" a="1"/>
  <c r="S296" i="76" s="1"/>
  <c r="AD295" i="76" a="1"/>
  <c r="AD295" i="76" s="1"/>
  <c r="AC295" i="76" a="1"/>
  <c r="AC295" i="76" s="1"/>
  <c r="AB295" i="76" a="1"/>
  <c r="AB295" i="76" s="1"/>
  <c r="V295" i="76"/>
  <c r="W295" i="76" s="1" a="1"/>
  <c r="W295" i="76" s="1"/>
  <c r="AA295" i="76" s="1" a="1"/>
  <c r="AA295" i="76" s="1"/>
  <c r="U295" i="76" a="1"/>
  <c r="U295" i="76" s="1"/>
  <c r="T295" i="76" a="1"/>
  <c r="T295" i="76" s="1"/>
  <c r="S295" i="76" a="1"/>
  <c r="S295" i="76" s="1"/>
  <c r="AD294" i="76" a="1"/>
  <c r="AD294" i="76" s="1"/>
  <c r="AC294" i="76" a="1"/>
  <c r="AC294" i="76" s="1"/>
  <c r="AB294" i="76" a="1"/>
  <c r="AB294" i="76" s="1"/>
  <c r="V294" i="76"/>
  <c r="W294" i="76" s="1" a="1"/>
  <c r="W294" i="76" s="1"/>
  <c r="AA294" i="76" s="1" a="1"/>
  <c r="AA294" i="76" s="1"/>
  <c r="U294" i="76" a="1"/>
  <c r="U294" i="76" s="1"/>
  <c r="T294" i="76" a="1"/>
  <c r="T294" i="76" s="1"/>
  <c r="S294" i="76" a="1"/>
  <c r="S294" i="76" s="1"/>
  <c r="AD293" i="76" a="1"/>
  <c r="AD293" i="76" s="1"/>
  <c r="AC293" i="76" a="1"/>
  <c r="AC293" i="76" s="1"/>
  <c r="AB293" i="76" a="1"/>
  <c r="AB293" i="76" s="1"/>
  <c r="V293" i="76"/>
  <c r="W293" i="76" s="1" a="1"/>
  <c r="W293" i="76" s="1"/>
  <c r="AA293" i="76" s="1" a="1"/>
  <c r="AA293" i="76" s="1"/>
  <c r="U293" i="76" a="1"/>
  <c r="U293" i="76" s="1"/>
  <c r="T293" i="76" a="1"/>
  <c r="T293" i="76" s="1"/>
  <c r="S293" i="76" a="1"/>
  <c r="S293" i="76" s="1"/>
  <c r="AD292" i="76" a="1"/>
  <c r="AD292" i="76" s="1"/>
  <c r="AC292" i="76" a="1"/>
  <c r="AC292" i="76" s="1"/>
  <c r="AB292" i="76" a="1"/>
  <c r="AB292" i="76" s="1"/>
  <c r="V292" i="76"/>
  <c r="W292" i="76" s="1" a="1"/>
  <c r="W292" i="76" s="1"/>
  <c r="AA292" i="76" s="1" a="1"/>
  <c r="AA292" i="76" s="1"/>
  <c r="U292" i="76" a="1"/>
  <c r="U292" i="76" s="1"/>
  <c r="T292" i="76" a="1"/>
  <c r="T292" i="76" s="1"/>
  <c r="S292" i="76" a="1"/>
  <c r="S292" i="76" s="1"/>
  <c r="AD291" i="76" a="1"/>
  <c r="AD291" i="76" s="1"/>
  <c r="AC291" i="76" a="1"/>
  <c r="AC291" i="76" s="1"/>
  <c r="AB291" i="76" a="1"/>
  <c r="AB291" i="76" s="1"/>
  <c r="V291" i="76"/>
  <c r="W291" i="76" s="1" a="1"/>
  <c r="W291" i="76" s="1"/>
  <c r="AA291" i="76" s="1" a="1"/>
  <c r="AA291" i="76" s="1"/>
  <c r="U291" i="76" a="1"/>
  <c r="U291" i="76" s="1"/>
  <c r="T291" i="76" a="1"/>
  <c r="T291" i="76" s="1"/>
  <c r="S291" i="76" a="1"/>
  <c r="S291" i="76" s="1"/>
  <c r="AD290" i="76" a="1"/>
  <c r="AD290" i="76" s="1"/>
  <c r="AC290" i="76" a="1"/>
  <c r="AC290" i="76" s="1"/>
  <c r="AB290" i="76" a="1"/>
  <c r="AB290" i="76" s="1"/>
  <c r="V290" i="76"/>
  <c r="W290" i="76" s="1" a="1"/>
  <c r="W290" i="76" s="1"/>
  <c r="AA290" i="76" s="1" a="1"/>
  <c r="AA290" i="76" s="1"/>
  <c r="U290" i="76" a="1"/>
  <c r="U290" i="76" s="1"/>
  <c r="T290" i="76" a="1"/>
  <c r="T290" i="76" s="1"/>
  <c r="S290" i="76" a="1"/>
  <c r="S290" i="76" s="1"/>
  <c r="AD289" i="76" a="1"/>
  <c r="AD289" i="76" s="1"/>
  <c r="AC289" i="76" a="1"/>
  <c r="AC289" i="76" s="1"/>
  <c r="AB289" i="76" a="1"/>
  <c r="AB289" i="76" s="1"/>
  <c r="V289" i="76"/>
  <c r="W289" i="76" s="1" a="1"/>
  <c r="W289" i="76" s="1"/>
  <c r="AA289" i="76" s="1" a="1"/>
  <c r="AA289" i="76" s="1"/>
  <c r="U289" i="76" a="1"/>
  <c r="U289" i="76" s="1"/>
  <c r="T289" i="76" a="1"/>
  <c r="T289" i="76" s="1"/>
  <c r="S289" i="76" a="1"/>
  <c r="S289" i="76" s="1"/>
  <c r="AD288" i="76" a="1"/>
  <c r="AD288" i="76" s="1"/>
  <c r="AC288" i="76" a="1"/>
  <c r="AC288" i="76" s="1"/>
  <c r="AB288" i="76" a="1"/>
  <c r="AB288" i="76" s="1"/>
  <c r="V288" i="76"/>
  <c r="W288" i="76" s="1" a="1"/>
  <c r="W288" i="76" s="1"/>
  <c r="AA288" i="76" s="1" a="1"/>
  <c r="AA288" i="76" s="1"/>
  <c r="U288" i="76" a="1"/>
  <c r="U288" i="76" s="1"/>
  <c r="T288" i="76" a="1"/>
  <c r="T288" i="76" s="1"/>
  <c r="S288" i="76" a="1"/>
  <c r="S288" i="76" s="1"/>
  <c r="AD287" i="76" a="1"/>
  <c r="AD287" i="76" s="1"/>
  <c r="AC287" i="76" a="1"/>
  <c r="AC287" i="76" s="1"/>
  <c r="AB287" i="76" a="1"/>
  <c r="AB287" i="76" s="1"/>
  <c r="V287" i="76"/>
  <c r="W287" i="76" s="1" a="1"/>
  <c r="W287" i="76" s="1"/>
  <c r="AA287" i="76" s="1" a="1"/>
  <c r="AA287" i="76" s="1"/>
  <c r="U287" i="76" a="1"/>
  <c r="U287" i="76" s="1"/>
  <c r="T287" i="76" a="1"/>
  <c r="T287" i="76" s="1"/>
  <c r="S287" i="76" a="1"/>
  <c r="S287" i="76" s="1"/>
  <c r="AD286" i="76" a="1"/>
  <c r="AD286" i="76" s="1"/>
  <c r="AC286" i="76" a="1"/>
  <c r="AC286" i="76" s="1"/>
  <c r="AB286" i="76" a="1"/>
  <c r="AB286" i="76" s="1"/>
  <c r="V286" i="76"/>
  <c r="W286" i="76" s="1" a="1"/>
  <c r="W286" i="76" s="1"/>
  <c r="AA286" i="76" s="1" a="1"/>
  <c r="AA286" i="76" s="1"/>
  <c r="U286" i="76" a="1"/>
  <c r="U286" i="76" s="1"/>
  <c r="T286" i="76" a="1"/>
  <c r="T286" i="76" s="1"/>
  <c r="S286" i="76" a="1"/>
  <c r="S286" i="76" s="1"/>
  <c r="AD285" i="76" a="1"/>
  <c r="AD285" i="76" s="1"/>
  <c r="AC285" i="76" a="1"/>
  <c r="AC285" i="76" s="1"/>
  <c r="AB285" i="76" a="1"/>
  <c r="AB285" i="76" s="1"/>
  <c r="V285" i="76"/>
  <c r="W285" i="76" s="1" a="1"/>
  <c r="W285" i="76" s="1"/>
  <c r="AA285" i="76" s="1" a="1"/>
  <c r="AA285" i="76" s="1"/>
  <c r="U285" i="76" a="1"/>
  <c r="U285" i="76" s="1"/>
  <c r="T285" i="76" a="1"/>
  <c r="T285" i="76" s="1"/>
  <c r="S285" i="76" a="1"/>
  <c r="S285" i="76" s="1"/>
  <c r="AD284" i="76" a="1"/>
  <c r="AD284" i="76" s="1"/>
  <c r="AC284" i="76" a="1"/>
  <c r="AC284" i="76" s="1"/>
  <c r="AB284" i="76" a="1"/>
  <c r="AB284" i="76" s="1"/>
  <c r="V284" i="76"/>
  <c r="W284" i="76" s="1" a="1"/>
  <c r="W284" i="76" s="1"/>
  <c r="AA284" i="76" s="1" a="1"/>
  <c r="AA284" i="76" s="1"/>
  <c r="U284" i="76" a="1"/>
  <c r="U284" i="76" s="1"/>
  <c r="T284" i="76" a="1"/>
  <c r="T284" i="76" s="1"/>
  <c r="S284" i="76" a="1"/>
  <c r="S284" i="76" s="1"/>
  <c r="AD283" i="76" a="1"/>
  <c r="AD283" i="76" s="1"/>
  <c r="AC283" i="76" a="1"/>
  <c r="AC283" i="76" s="1"/>
  <c r="AB283" i="76" a="1"/>
  <c r="AB283" i="76" s="1"/>
  <c r="V283" i="76"/>
  <c r="W283" i="76" s="1" a="1"/>
  <c r="W283" i="76" s="1"/>
  <c r="AA283" i="76" s="1" a="1"/>
  <c r="AA283" i="76" s="1"/>
  <c r="U283" i="76" a="1"/>
  <c r="U283" i="76" s="1"/>
  <c r="T283" i="76" a="1"/>
  <c r="T283" i="76" s="1"/>
  <c r="S283" i="76" a="1"/>
  <c r="S283" i="76" s="1"/>
  <c r="AD282" i="76" a="1"/>
  <c r="AD282" i="76" s="1"/>
  <c r="AC282" i="76" a="1"/>
  <c r="AC282" i="76" s="1"/>
  <c r="AB282" i="76" a="1"/>
  <c r="AB282" i="76" s="1"/>
  <c r="V282" i="76"/>
  <c r="W282" i="76" s="1" a="1"/>
  <c r="W282" i="76" s="1"/>
  <c r="AA282" i="76" s="1" a="1"/>
  <c r="AA282" i="76" s="1"/>
  <c r="U282" i="76" a="1"/>
  <c r="U282" i="76" s="1"/>
  <c r="T282" i="76" a="1"/>
  <c r="T282" i="76" s="1"/>
  <c r="S282" i="76" a="1"/>
  <c r="S282" i="76" s="1"/>
  <c r="AD281" i="76" a="1"/>
  <c r="AD281" i="76" s="1"/>
  <c r="AC281" i="76" a="1"/>
  <c r="AC281" i="76" s="1"/>
  <c r="AB281" i="76" a="1"/>
  <c r="AB281" i="76" s="1"/>
  <c r="V281" i="76"/>
  <c r="W281" i="76" s="1" a="1"/>
  <c r="W281" i="76" s="1"/>
  <c r="AA281" i="76" s="1" a="1"/>
  <c r="AA281" i="76" s="1"/>
  <c r="U281" i="76" a="1"/>
  <c r="U281" i="76" s="1"/>
  <c r="T281" i="76" a="1"/>
  <c r="T281" i="76" s="1"/>
  <c r="S281" i="76" a="1"/>
  <c r="S281" i="76" s="1"/>
  <c r="AD280" i="76" a="1"/>
  <c r="AD280" i="76" s="1"/>
  <c r="AC280" i="76" a="1"/>
  <c r="AC280" i="76" s="1"/>
  <c r="AB280" i="76" a="1"/>
  <c r="AB280" i="76" s="1"/>
  <c r="V280" i="76"/>
  <c r="W280" i="76" s="1" a="1"/>
  <c r="W280" i="76" s="1"/>
  <c r="AA280" i="76" s="1" a="1"/>
  <c r="AA280" i="76" s="1"/>
  <c r="U280" i="76" a="1"/>
  <c r="U280" i="76" s="1"/>
  <c r="T280" i="76" a="1"/>
  <c r="T280" i="76" s="1"/>
  <c r="S280" i="76" a="1"/>
  <c r="S280" i="76" s="1"/>
  <c r="AD279" i="76" a="1"/>
  <c r="AD279" i="76" s="1"/>
  <c r="AC279" i="76" a="1"/>
  <c r="AC279" i="76" s="1"/>
  <c r="AB279" i="76" a="1"/>
  <c r="AB279" i="76" s="1"/>
  <c r="V279" i="76"/>
  <c r="W279" i="76" s="1" a="1"/>
  <c r="W279" i="76" s="1"/>
  <c r="AA279" i="76" s="1" a="1"/>
  <c r="AA279" i="76" s="1"/>
  <c r="U279" i="76" a="1"/>
  <c r="U279" i="76" s="1"/>
  <c r="T279" i="76" a="1"/>
  <c r="T279" i="76" s="1"/>
  <c r="S279" i="76" a="1"/>
  <c r="S279" i="76" s="1"/>
  <c r="AD278" i="76" a="1"/>
  <c r="AD278" i="76" s="1"/>
  <c r="AC278" i="76" a="1"/>
  <c r="AC278" i="76" s="1"/>
  <c r="AB278" i="76" a="1"/>
  <c r="AB278" i="76" s="1"/>
  <c r="V278" i="76"/>
  <c r="W278" i="76" s="1" a="1"/>
  <c r="W278" i="76" s="1"/>
  <c r="AA278" i="76" s="1" a="1"/>
  <c r="AA278" i="76" s="1"/>
  <c r="U278" i="76" a="1"/>
  <c r="U278" i="76" s="1"/>
  <c r="T278" i="76" a="1"/>
  <c r="T278" i="76" s="1"/>
  <c r="S278" i="76" a="1"/>
  <c r="S278" i="76" s="1"/>
  <c r="AD277" i="76" a="1"/>
  <c r="AD277" i="76" s="1"/>
  <c r="AC277" i="76" a="1"/>
  <c r="AC277" i="76" s="1"/>
  <c r="AB277" i="76" a="1"/>
  <c r="AB277" i="76" s="1"/>
  <c r="V277" i="76"/>
  <c r="W277" i="76" s="1" a="1"/>
  <c r="W277" i="76" s="1"/>
  <c r="AA277" i="76" s="1" a="1"/>
  <c r="AA277" i="76" s="1"/>
  <c r="U277" i="76" a="1"/>
  <c r="U277" i="76" s="1"/>
  <c r="T277" i="76" a="1"/>
  <c r="T277" i="76" s="1"/>
  <c r="S277" i="76" a="1"/>
  <c r="S277" i="76" s="1"/>
  <c r="AD276" i="76" a="1"/>
  <c r="AD276" i="76" s="1"/>
  <c r="AC276" i="76" a="1"/>
  <c r="AC276" i="76" s="1"/>
  <c r="AB276" i="76" a="1"/>
  <c r="AB276" i="76" s="1"/>
  <c r="V276" i="76"/>
  <c r="W276" i="76" s="1" a="1"/>
  <c r="W276" i="76" s="1"/>
  <c r="AA276" i="76" s="1" a="1"/>
  <c r="AA276" i="76" s="1"/>
  <c r="U276" i="76" a="1"/>
  <c r="U276" i="76" s="1"/>
  <c r="T276" i="76" a="1"/>
  <c r="T276" i="76" s="1"/>
  <c r="S276" i="76" a="1"/>
  <c r="S276" i="76" s="1"/>
  <c r="AD275" i="76" a="1"/>
  <c r="AD275" i="76" s="1"/>
  <c r="AC275" i="76" a="1"/>
  <c r="AC275" i="76" s="1"/>
  <c r="AB275" i="76" a="1"/>
  <c r="AB275" i="76" s="1"/>
  <c r="V275" i="76"/>
  <c r="W275" i="76" s="1" a="1"/>
  <c r="W275" i="76" s="1"/>
  <c r="AA275" i="76" s="1" a="1"/>
  <c r="AA275" i="76" s="1"/>
  <c r="U275" i="76" a="1"/>
  <c r="U275" i="76" s="1"/>
  <c r="T275" i="76" a="1"/>
  <c r="T275" i="76" s="1"/>
  <c r="S275" i="76" a="1"/>
  <c r="S275" i="76" s="1"/>
  <c r="AD274" i="76" a="1"/>
  <c r="AD274" i="76" s="1"/>
  <c r="AC274" i="76" a="1"/>
  <c r="AC274" i="76" s="1"/>
  <c r="AB274" i="76" a="1"/>
  <c r="AB274" i="76" s="1"/>
  <c r="V274" i="76"/>
  <c r="W274" i="76" s="1" a="1"/>
  <c r="W274" i="76" s="1"/>
  <c r="AA274" i="76" s="1" a="1"/>
  <c r="AA274" i="76" s="1"/>
  <c r="U274" i="76" a="1"/>
  <c r="U274" i="76" s="1"/>
  <c r="T274" i="76" a="1"/>
  <c r="T274" i="76" s="1"/>
  <c r="S274" i="76" a="1"/>
  <c r="S274" i="76" s="1"/>
  <c r="AD273" i="76" a="1"/>
  <c r="AD273" i="76" s="1"/>
  <c r="AC273" i="76" a="1"/>
  <c r="AC273" i="76" s="1"/>
  <c r="AB273" i="76" a="1"/>
  <c r="AB273" i="76" s="1"/>
  <c r="V273" i="76"/>
  <c r="W273" i="76" s="1" a="1"/>
  <c r="W273" i="76" s="1"/>
  <c r="AA273" i="76" s="1" a="1"/>
  <c r="AA273" i="76" s="1"/>
  <c r="U273" i="76" a="1"/>
  <c r="U273" i="76" s="1"/>
  <c r="T273" i="76" a="1"/>
  <c r="T273" i="76" s="1"/>
  <c r="S273" i="76" a="1"/>
  <c r="S273" i="76" s="1"/>
  <c r="AD272" i="76" a="1"/>
  <c r="AD272" i="76" s="1"/>
  <c r="AC272" i="76" a="1"/>
  <c r="AC272" i="76" s="1"/>
  <c r="AB272" i="76" a="1"/>
  <c r="AB272" i="76" s="1"/>
  <c r="V272" i="76"/>
  <c r="W272" i="76" s="1" a="1"/>
  <c r="W272" i="76" s="1"/>
  <c r="AA272" i="76" s="1" a="1"/>
  <c r="AA272" i="76" s="1"/>
  <c r="U272" i="76" a="1"/>
  <c r="U272" i="76" s="1"/>
  <c r="T272" i="76" a="1"/>
  <c r="T272" i="76" s="1"/>
  <c r="S272" i="76" a="1"/>
  <c r="S272" i="76" s="1"/>
  <c r="AD271" i="76" a="1"/>
  <c r="AD271" i="76" s="1"/>
  <c r="AC271" i="76" a="1"/>
  <c r="AC271" i="76" s="1"/>
  <c r="AB271" i="76" a="1"/>
  <c r="AB271" i="76" s="1"/>
  <c r="V271" i="76"/>
  <c r="W271" i="76" s="1" a="1"/>
  <c r="W271" i="76" s="1"/>
  <c r="AA271" i="76" s="1" a="1"/>
  <c r="AA271" i="76" s="1"/>
  <c r="U271" i="76" a="1"/>
  <c r="U271" i="76" s="1"/>
  <c r="T271" i="76" a="1"/>
  <c r="T271" i="76" s="1"/>
  <c r="S271" i="76" a="1"/>
  <c r="S271" i="76" s="1"/>
  <c r="AD270" i="76" a="1"/>
  <c r="AD270" i="76" s="1"/>
  <c r="AC270" i="76" a="1"/>
  <c r="AC270" i="76" s="1"/>
  <c r="AB270" i="76" a="1"/>
  <c r="AB270" i="76" s="1"/>
  <c r="V270" i="76"/>
  <c r="W270" i="76" s="1" a="1"/>
  <c r="W270" i="76" s="1"/>
  <c r="AA270" i="76" s="1" a="1"/>
  <c r="AA270" i="76" s="1"/>
  <c r="U270" i="76" a="1"/>
  <c r="U270" i="76" s="1"/>
  <c r="T270" i="76" a="1"/>
  <c r="T270" i="76" s="1"/>
  <c r="S270" i="76" a="1"/>
  <c r="S270" i="76" s="1"/>
  <c r="AD269" i="76" a="1"/>
  <c r="AD269" i="76" s="1"/>
  <c r="AC269" i="76" a="1"/>
  <c r="AC269" i="76" s="1"/>
  <c r="AB269" i="76" a="1"/>
  <c r="AB269" i="76" s="1"/>
  <c r="V269" i="76"/>
  <c r="W269" i="76" s="1" a="1"/>
  <c r="W269" i="76" s="1"/>
  <c r="AA269" i="76" s="1" a="1"/>
  <c r="AA269" i="76" s="1"/>
  <c r="U269" i="76" a="1"/>
  <c r="U269" i="76" s="1"/>
  <c r="T269" i="76" a="1"/>
  <c r="T269" i="76" s="1"/>
  <c r="S269" i="76" a="1"/>
  <c r="S269" i="76" s="1"/>
  <c r="AD268" i="76" a="1"/>
  <c r="AD268" i="76" s="1"/>
  <c r="AC268" i="76" a="1"/>
  <c r="AC268" i="76" s="1"/>
  <c r="AB268" i="76" a="1"/>
  <c r="AB268" i="76" s="1"/>
  <c r="V268" i="76"/>
  <c r="W268" i="76" s="1" a="1"/>
  <c r="W268" i="76" s="1"/>
  <c r="AA268" i="76" s="1" a="1"/>
  <c r="AA268" i="76" s="1"/>
  <c r="U268" i="76" a="1"/>
  <c r="U268" i="76" s="1"/>
  <c r="T268" i="76" a="1"/>
  <c r="T268" i="76" s="1"/>
  <c r="S268" i="76" a="1"/>
  <c r="S268" i="76" s="1"/>
  <c r="AD267" i="76" a="1"/>
  <c r="AD267" i="76" s="1"/>
  <c r="AC267" i="76" a="1"/>
  <c r="AC267" i="76" s="1"/>
  <c r="AB267" i="76" a="1"/>
  <c r="AB267" i="76" s="1"/>
  <c r="V267" i="76"/>
  <c r="W267" i="76" s="1" a="1"/>
  <c r="W267" i="76" s="1"/>
  <c r="AA267" i="76" s="1" a="1"/>
  <c r="AA267" i="76" s="1"/>
  <c r="U267" i="76" a="1"/>
  <c r="U267" i="76" s="1"/>
  <c r="T267" i="76" a="1"/>
  <c r="T267" i="76" s="1"/>
  <c r="S267" i="76" a="1"/>
  <c r="S267" i="76" s="1"/>
  <c r="AD266" i="76" a="1"/>
  <c r="AD266" i="76" s="1"/>
  <c r="AC266" i="76" a="1"/>
  <c r="AC266" i="76" s="1"/>
  <c r="AB266" i="76" a="1"/>
  <c r="AB266" i="76" s="1"/>
  <c r="V266" i="76"/>
  <c r="W266" i="76" s="1" a="1"/>
  <c r="W266" i="76" s="1"/>
  <c r="AA266" i="76" s="1" a="1"/>
  <c r="AA266" i="76" s="1"/>
  <c r="U266" i="76" a="1"/>
  <c r="U266" i="76" s="1"/>
  <c r="T266" i="76" a="1"/>
  <c r="T266" i="76" s="1"/>
  <c r="S266" i="76" a="1"/>
  <c r="S266" i="76" s="1"/>
  <c r="AD265" i="76" a="1"/>
  <c r="AD265" i="76" s="1"/>
  <c r="AC265" i="76" a="1"/>
  <c r="AC265" i="76" s="1"/>
  <c r="AB265" i="76" a="1"/>
  <c r="AB265" i="76" s="1"/>
  <c r="V265" i="76"/>
  <c r="W265" i="76" s="1" a="1"/>
  <c r="W265" i="76" s="1"/>
  <c r="AA265" i="76" s="1" a="1"/>
  <c r="AA265" i="76" s="1"/>
  <c r="U265" i="76" a="1"/>
  <c r="U265" i="76" s="1"/>
  <c r="T265" i="76" a="1"/>
  <c r="T265" i="76" s="1"/>
  <c r="S265" i="76" a="1"/>
  <c r="S265" i="76" s="1"/>
  <c r="AD264" i="76" a="1"/>
  <c r="AD264" i="76" s="1"/>
  <c r="AC264" i="76" a="1"/>
  <c r="AC264" i="76" s="1"/>
  <c r="AB264" i="76" a="1"/>
  <c r="AB264" i="76" s="1"/>
  <c r="V264" i="76"/>
  <c r="W264" i="76" s="1" a="1"/>
  <c r="W264" i="76" s="1"/>
  <c r="AA264" i="76" s="1" a="1"/>
  <c r="AA264" i="76" s="1"/>
  <c r="U264" i="76" a="1"/>
  <c r="U264" i="76" s="1"/>
  <c r="T264" i="76" a="1"/>
  <c r="T264" i="76" s="1"/>
  <c r="S264" i="76" a="1"/>
  <c r="S264" i="76" s="1"/>
  <c r="AD263" i="76" a="1"/>
  <c r="AD263" i="76" s="1"/>
  <c r="AC263" i="76" a="1"/>
  <c r="AC263" i="76" s="1"/>
  <c r="AB263" i="76" a="1"/>
  <c r="AB263" i="76" s="1"/>
  <c r="V263" i="76"/>
  <c r="W263" i="76" s="1" a="1"/>
  <c r="W263" i="76" s="1"/>
  <c r="AA263" i="76" s="1" a="1"/>
  <c r="AA263" i="76" s="1"/>
  <c r="U263" i="76" a="1"/>
  <c r="U263" i="76" s="1"/>
  <c r="T263" i="76" a="1"/>
  <c r="T263" i="76" s="1"/>
  <c r="S263" i="76" a="1"/>
  <c r="S263" i="76" s="1"/>
  <c r="AD262" i="76" a="1"/>
  <c r="AD262" i="76" s="1"/>
  <c r="AC262" i="76" a="1"/>
  <c r="AC262" i="76" s="1"/>
  <c r="AB262" i="76" a="1"/>
  <c r="AB262" i="76" s="1"/>
  <c r="V262" i="76"/>
  <c r="W262" i="76" s="1" a="1"/>
  <c r="W262" i="76" s="1"/>
  <c r="AA262" i="76" s="1" a="1"/>
  <c r="AA262" i="76" s="1"/>
  <c r="U262" i="76" a="1"/>
  <c r="U262" i="76" s="1"/>
  <c r="T262" i="76" a="1"/>
  <c r="T262" i="76" s="1"/>
  <c r="S262" i="76" a="1"/>
  <c r="S262" i="76" s="1"/>
  <c r="AD261" i="76" a="1"/>
  <c r="AD261" i="76" s="1"/>
  <c r="AC261" i="76" a="1"/>
  <c r="AC261" i="76" s="1"/>
  <c r="AB261" i="76" a="1"/>
  <c r="AB261" i="76" s="1"/>
  <c r="W261" i="76" a="1"/>
  <c r="W261" i="76" s="1"/>
  <c r="AA261" i="76" s="1" a="1"/>
  <c r="AA261" i="76" s="1"/>
  <c r="V261" i="76"/>
  <c r="U261" i="76" a="1"/>
  <c r="U261" i="76" s="1"/>
  <c r="T261" i="76" a="1"/>
  <c r="T261" i="76" s="1"/>
  <c r="S261" i="76" a="1"/>
  <c r="S261" i="76" s="1"/>
  <c r="AD260" i="76" a="1"/>
  <c r="AD260" i="76" s="1"/>
  <c r="AC260" i="76" a="1"/>
  <c r="AC260" i="76" s="1"/>
  <c r="AB260" i="76" a="1"/>
  <c r="AB260" i="76" s="1"/>
  <c r="V260" i="76"/>
  <c r="W260" i="76" s="1" a="1"/>
  <c r="W260" i="76" s="1"/>
  <c r="AA260" i="76" s="1" a="1"/>
  <c r="AA260" i="76" s="1"/>
  <c r="U260" i="76" a="1"/>
  <c r="U260" i="76" s="1"/>
  <c r="T260" i="76" a="1"/>
  <c r="T260" i="76" s="1"/>
  <c r="S260" i="76" a="1"/>
  <c r="S260" i="76" s="1"/>
  <c r="AD259" i="76" a="1"/>
  <c r="AD259" i="76" s="1"/>
  <c r="AC259" i="76" a="1"/>
  <c r="AC259" i="76" s="1"/>
  <c r="AB259" i="76" a="1"/>
  <c r="AB259" i="76" s="1"/>
  <c r="V259" i="76"/>
  <c r="W259" i="76" s="1" a="1"/>
  <c r="W259" i="76" s="1"/>
  <c r="AA259" i="76" s="1" a="1"/>
  <c r="AA259" i="76" s="1"/>
  <c r="U259" i="76" a="1"/>
  <c r="U259" i="76" s="1"/>
  <c r="T259" i="76" a="1"/>
  <c r="T259" i="76" s="1"/>
  <c r="S259" i="76" a="1"/>
  <c r="S259" i="76" s="1"/>
  <c r="AD258" i="76" a="1"/>
  <c r="AD258" i="76" s="1"/>
  <c r="AC258" i="76" a="1"/>
  <c r="AC258" i="76" s="1"/>
  <c r="AB258" i="76" a="1"/>
  <c r="AB258" i="76" s="1"/>
  <c r="V258" i="76"/>
  <c r="W258" i="76" s="1" a="1"/>
  <c r="W258" i="76" s="1"/>
  <c r="AA258" i="76" s="1" a="1"/>
  <c r="AA258" i="76" s="1"/>
  <c r="U258" i="76" a="1"/>
  <c r="U258" i="76" s="1"/>
  <c r="T258" i="76" a="1"/>
  <c r="T258" i="76" s="1"/>
  <c r="S258" i="76" a="1"/>
  <c r="S258" i="76" s="1"/>
  <c r="AD257" i="76" a="1"/>
  <c r="AD257" i="76" s="1"/>
  <c r="AC257" i="76" a="1"/>
  <c r="AC257" i="76" s="1"/>
  <c r="AB257" i="76" a="1"/>
  <c r="AB257" i="76" s="1"/>
  <c r="V257" i="76"/>
  <c r="W257" i="76" s="1" a="1"/>
  <c r="W257" i="76" s="1"/>
  <c r="AA257" i="76" s="1" a="1"/>
  <c r="AA257" i="76" s="1"/>
  <c r="U257" i="76" a="1"/>
  <c r="U257" i="76" s="1"/>
  <c r="T257" i="76" a="1"/>
  <c r="T257" i="76" s="1"/>
  <c r="S257" i="76" a="1"/>
  <c r="S257" i="76" s="1"/>
  <c r="AD256" i="76" a="1"/>
  <c r="AD256" i="76" s="1"/>
  <c r="AC256" i="76" a="1"/>
  <c r="AC256" i="76" s="1"/>
  <c r="AB256" i="76" a="1"/>
  <c r="AB256" i="76" s="1"/>
  <c r="V256" i="76"/>
  <c r="W256" i="76" s="1" a="1"/>
  <c r="W256" i="76" s="1"/>
  <c r="AA256" i="76" s="1" a="1"/>
  <c r="AA256" i="76" s="1"/>
  <c r="U256" i="76" a="1"/>
  <c r="U256" i="76" s="1"/>
  <c r="T256" i="76" a="1"/>
  <c r="T256" i="76" s="1"/>
  <c r="S256" i="76" a="1"/>
  <c r="S256" i="76" s="1"/>
  <c r="AD255" i="76" a="1"/>
  <c r="AD255" i="76" s="1"/>
  <c r="AC255" i="76" a="1"/>
  <c r="AC255" i="76" s="1"/>
  <c r="AB255" i="76" a="1"/>
  <c r="AB255" i="76" s="1"/>
  <c r="V255" i="76"/>
  <c r="W255" i="76" s="1" a="1"/>
  <c r="W255" i="76" s="1"/>
  <c r="AA255" i="76" s="1" a="1"/>
  <c r="AA255" i="76" s="1"/>
  <c r="U255" i="76" a="1"/>
  <c r="U255" i="76" s="1"/>
  <c r="T255" i="76" a="1"/>
  <c r="T255" i="76" s="1"/>
  <c r="S255" i="76" a="1"/>
  <c r="S255" i="76" s="1"/>
  <c r="AD254" i="76" a="1"/>
  <c r="AD254" i="76" s="1"/>
  <c r="AC254" i="76" a="1"/>
  <c r="AC254" i="76" s="1"/>
  <c r="AB254" i="76" a="1"/>
  <c r="AB254" i="76" s="1"/>
  <c r="V254" i="76"/>
  <c r="W254" i="76" s="1" a="1"/>
  <c r="W254" i="76" s="1"/>
  <c r="AA254" i="76" s="1" a="1"/>
  <c r="AA254" i="76" s="1"/>
  <c r="U254" i="76" a="1"/>
  <c r="U254" i="76" s="1"/>
  <c r="T254" i="76" a="1"/>
  <c r="T254" i="76" s="1"/>
  <c r="S254" i="76" a="1"/>
  <c r="S254" i="76" s="1"/>
  <c r="AD253" i="76" a="1"/>
  <c r="AD253" i="76" s="1"/>
  <c r="AC253" i="76" a="1"/>
  <c r="AC253" i="76" s="1"/>
  <c r="AB253" i="76" a="1"/>
  <c r="AB253" i="76" s="1"/>
  <c r="V253" i="76"/>
  <c r="W253" i="76" s="1" a="1"/>
  <c r="W253" i="76" s="1"/>
  <c r="AA253" i="76" s="1" a="1"/>
  <c r="AA253" i="76" s="1"/>
  <c r="U253" i="76" a="1"/>
  <c r="U253" i="76" s="1"/>
  <c r="T253" i="76" a="1"/>
  <c r="T253" i="76" s="1"/>
  <c r="S253" i="76" a="1"/>
  <c r="S253" i="76" s="1"/>
  <c r="AD252" i="76" a="1"/>
  <c r="AD252" i="76" s="1"/>
  <c r="AC252" i="76" a="1"/>
  <c r="AC252" i="76" s="1"/>
  <c r="AB252" i="76" a="1"/>
  <c r="AB252" i="76" s="1"/>
  <c r="V252" i="76"/>
  <c r="W252" i="76" s="1" a="1"/>
  <c r="W252" i="76" s="1"/>
  <c r="AA252" i="76" s="1" a="1"/>
  <c r="AA252" i="76" s="1"/>
  <c r="U252" i="76" a="1"/>
  <c r="U252" i="76" s="1"/>
  <c r="T252" i="76" a="1"/>
  <c r="T252" i="76" s="1"/>
  <c r="S252" i="76" a="1"/>
  <c r="S252" i="76" s="1"/>
  <c r="AD251" i="76" a="1"/>
  <c r="AD251" i="76" s="1"/>
  <c r="AC251" i="76" a="1"/>
  <c r="AC251" i="76" s="1"/>
  <c r="AB251" i="76" a="1"/>
  <c r="AB251" i="76" s="1"/>
  <c r="V251" i="76"/>
  <c r="W251" i="76" s="1" a="1"/>
  <c r="W251" i="76" s="1"/>
  <c r="AA251" i="76" s="1" a="1"/>
  <c r="AA251" i="76" s="1"/>
  <c r="U251" i="76" a="1"/>
  <c r="U251" i="76" s="1"/>
  <c r="T251" i="76" a="1"/>
  <c r="T251" i="76" s="1"/>
  <c r="S251" i="76" a="1"/>
  <c r="S251" i="76" s="1"/>
  <c r="AD250" i="76" a="1"/>
  <c r="AD250" i="76" s="1"/>
  <c r="AC250" i="76" a="1"/>
  <c r="AC250" i="76" s="1"/>
  <c r="AB250" i="76" a="1"/>
  <c r="AB250" i="76" s="1"/>
  <c r="V250" i="76"/>
  <c r="W250" i="76" s="1" a="1"/>
  <c r="W250" i="76" s="1"/>
  <c r="AA250" i="76" s="1" a="1"/>
  <c r="AA250" i="76" s="1"/>
  <c r="U250" i="76" a="1"/>
  <c r="U250" i="76" s="1"/>
  <c r="T250" i="76" a="1"/>
  <c r="T250" i="76" s="1"/>
  <c r="S250" i="76" a="1"/>
  <c r="S250" i="76" s="1"/>
  <c r="AD249" i="76" a="1"/>
  <c r="AD249" i="76" s="1"/>
  <c r="AC249" i="76" a="1"/>
  <c r="AC249" i="76" s="1"/>
  <c r="AB249" i="76" a="1"/>
  <c r="AB249" i="76" s="1"/>
  <c r="V249" i="76"/>
  <c r="W249" i="76" s="1" a="1"/>
  <c r="W249" i="76" s="1"/>
  <c r="AA249" i="76" s="1" a="1"/>
  <c r="AA249" i="76" s="1"/>
  <c r="U249" i="76" a="1"/>
  <c r="U249" i="76" s="1"/>
  <c r="T249" i="76" a="1"/>
  <c r="T249" i="76" s="1"/>
  <c r="S249" i="76" a="1"/>
  <c r="S249" i="76" s="1"/>
  <c r="AD248" i="76" a="1"/>
  <c r="AD248" i="76" s="1"/>
  <c r="AC248" i="76" a="1"/>
  <c r="AC248" i="76" s="1"/>
  <c r="AB248" i="76" a="1"/>
  <c r="AB248" i="76" s="1"/>
  <c r="V248" i="76"/>
  <c r="W248" i="76" s="1" a="1"/>
  <c r="W248" i="76" s="1"/>
  <c r="AA248" i="76" s="1" a="1"/>
  <c r="AA248" i="76" s="1"/>
  <c r="U248" i="76" a="1"/>
  <c r="U248" i="76" s="1"/>
  <c r="T248" i="76" a="1"/>
  <c r="T248" i="76" s="1"/>
  <c r="S248" i="76" a="1"/>
  <c r="S248" i="76" s="1"/>
  <c r="AD247" i="76" a="1"/>
  <c r="AD247" i="76" s="1"/>
  <c r="AC247" i="76" a="1"/>
  <c r="AC247" i="76" s="1"/>
  <c r="AB247" i="76" a="1"/>
  <c r="AB247" i="76" s="1"/>
  <c r="V247" i="76"/>
  <c r="W247" i="76" s="1" a="1"/>
  <c r="W247" i="76" s="1"/>
  <c r="AA247" i="76" s="1" a="1"/>
  <c r="AA247" i="76" s="1"/>
  <c r="U247" i="76" a="1"/>
  <c r="U247" i="76" s="1"/>
  <c r="T247" i="76" a="1"/>
  <c r="T247" i="76" s="1"/>
  <c r="S247" i="76" a="1"/>
  <c r="S247" i="76" s="1"/>
  <c r="AD246" i="76" a="1"/>
  <c r="AD246" i="76" s="1"/>
  <c r="AC246" i="76" a="1"/>
  <c r="AC246" i="76" s="1"/>
  <c r="AB246" i="76" a="1"/>
  <c r="AB246" i="76" s="1"/>
  <c r="V246" i="76"/>
  <c r="W246" i="76" s="1" a="1"/>
  <c r="W246" i="76" s="1"/>
  <c r="AA246" i="76" s="1" a="1"/>
  <c r="AA246" i="76" s="1"/>
  <c r="U246" i="76" a="1"/>
  <c r="U246" i="76" s="1"/>
  <c r="T246" i="76" a="1"/>
  <c r="T246" i="76" s="1"/>
  <c r="S246" i="76" a="1"/>
  <c r="S246" i="76" s="1"/>
  <c r="AD245" i="76" a="1"/>
  <c r="AD245" i="76" s="1"/>
  <c r="AC245" i="76" a="1"/>
  <c r="AC245" i="76" s="1"/>
  <c r="AB245" i="76" a="1"/>
  <c r="AB245" i="76" s="1"/>
  <c r="V245" i="76"/>
  <c r="W245" i="76" s="1" a="1"/>
  <c r="W245" i="76" s="1"/>
  <c r="AA245" i="76" s="1" a="1"/>
  <c r="AA245" i="76" s="1"/>
  <c r="U245" i="76" a="1"/>
  <c r="U245" i="76" s="1"/>
  <c r="T245" i="76" a="1"/>
  <c r="T245" i="76" s="1"/>
  <c r="S245" i="76" a="1"/>
  <c r="S245" i="76" s="1"/>
  <c r="AD244" i="76" a="1"/>
  <c r="AD244" i="76" s="1"/>
  <c r="AC244" i="76" a="1"/>
  <c r="AC244" i="76" s="1"/>
  <c r="AB244" i="76" a="1"/>
  <c r="AB244" i="76" s="1"/>
  <c r="V244" i="76"/>
  <c r="W244" i="76" s="1" a="1"/>
  <c r="W244" i="76" s="1"/>
  <c r="AA244" i="76" s="1" a="1"/>
  <c r="AA244" i="76" s="1"/>
  <c r="U244" i="76" a="1"/>
  <c r="U244" i="76" s="1"/>
  <c r="T244" i="76" a="1"/>
  <c r="T244" i="76" s="1"/>
  <c r="S244" i="76" a="1"/>
  <c r="S244" i="76" s="1"/>
  <c r="AD243" i="76" a="1"/>
  <c r="AD243" i="76" s="1"/>
  <c r="AC243" i="76" a="1"/>
  <c r="AC243" i="76" s="1"/>
  <c r="AB243" i="76" a="1"/>
  <c r="AB243" i="76" s="1"/>
  <c r="V243" i="76"/>
  <c r="W243" i="76" s="1" a="1"/>
  <c r="W243" i="76" s="1"/>
  <c r="AA243" i="76" s="1" a="1"/>
  <c r="AA243" i="76" s="1"/>
  <c r="U243" i="76" a="1"/>
  <c r="U243" i="76" s="1"/>
  <c r="T243" i="76" a="1"/>
  <c r="T243" i="76" s="1"/>
  <c r="S243" i="76" a="1"/>
  <c r="S243" i="76" s="1"/>
  <c r="AD242" i="76" a="1"/>
  <c r="AD242" i="76" s="1"/>
  <c r="AC242" i="76" a="1"/>
  <c r="AC242" i="76" s="1"/>
  <c r="AB242" i="76" a="1"/>
  <c r="AB242" i="76" s="1"/>
  <c r="V242" i="76"/>
  <c r="W242" i="76" s="1" a="1"/>
  <c r="W242" i="76" s="1"/>
  <c r="AA242" i="76" s="1" a="1"/>
  <c r="AA242" i="76" s="1"/>
  <c r="U242" i="76" a="1"/>
  <c r="U242" i="76" s="1"/>
  <c r="T242" i="76" a="1"/>
  <c r="T242" i="76" s="1"/>
  <c r="S242" i="76" a="1"/>
  <c r="S242" i="76" s="1"/>
  <c r="AD241" i="76" a="1"/>
  <c r="AD241" i="76" s="1"/>
  <c r="AC241" i="76" a="1"/>
  <c r="AC241" i="76" s="1"/>
  <c r="AB241" i="76" a="1"/>
  <c r="AB241" i="76" s="1"/>
  <c r="V241" i="76"/>
  <c r="W241" i="76" s="1" a="1"/>
  <c r="W241" i="76" s="1"/>
  <c r="AA241" i="76" s="1" a="1"/>
  <c r="AA241" i="76" s="1"/>
  <c r="U241" i="76" a="1"/>
  <c r="U241" i="76" s="1"/>
  <c r="T241" i="76" a="1"/>
  <c r="T241" i="76" s="1"/>
  <c r="S241" i="76" a="1"/>
  <c r="S241" i="76" s="1"/>
  <c r="AD240" i="76" a="1"/>
  <c r="AD240" i="76" s="1"/>
  <c r="AC240" i="76" a="1"/>
  <c r="AC240" i="76" s="1"/>
  <c r="AB240" i="76" a="1"/>
  <c r="AB240" i="76" s="1"/>
  <c r="V240" i="76"/>
  <c r="W240" i="76" s="1" a="1"/>
  <c r="W240" i="76" s="1"/>
  <c r="AA240" i="76" s="1" a="1"/>
  <c r="AA240" i="76" s="1"/>
  <c r="U240" i="76" a="1"/>
  <c r="U240" i="76" s="1"/>
  <c r="T240" i="76" a="1"/>
  <c r="T240" i="76" s="1"/>
  <c r="S240" i="76" a="1"/>
  <c r="S240" i="76" s="1"/>
  <c r="AD239" i="76" a="1"/>
  <c r="AD239" i="76" s="1"/>
  <c r="AC239" i="76" a="1"/>
  <c r="AC239" i="76" s="1"/>
  <c r="AB239" i="76" a="1"/>
  <c r="AB239" i="76" s="1"/>
  <c r="V239" i="76"/>
  <c r="W239" i="76" s="1" a="1"/>
  <c r="W239" i="76" s="1"/>
  <c r="AA239" i="76" s="1" a="1"/>
  <c r="AA239" i="76" s="1"/>
  <c r="U239" i="76" a="1"/>
  <c r="U239" i="76" s="1"/>
  <c r="T239" i="76" a="1"/>
  <c r="T239" i="76" s="1"/>
  <c r="S239" i="76" a="1"/>
  <c r="S239" i="76" s="1"/>
  <c r="AD238" i="76" a="1"/>
  <c r="AD238" i="76" s="1"/>
  <c r="AC238" i="76" a="1"/>
  <c r="AC238" i="76" s="1"/>
  <c r="AB238" i="76" a="1"/>
  <c r="AB238" i="76" s="1"/>
  <c r="V238" i="76"/>
  <c r="W238" i="76" s="1" a="1"/>
  <c r="W238" i="76" s="1"/>
  <c r="AA238" i="76" s="1" a="1"/>
  <c r="AA238" i="76" s="1"/>
  <c r="U238" i="76" a="1"/>
  <c r="U238" i="76" s="1"/>
  <c r="T238" i="76" a="1"/>
  <c r="T238" i="76" s="1"/>
  <c r="S238" i="76" a="1"/>
  <c r="S238" i="76" s="1"/>
  <c r="AD237" i="76" a="1"/>
  <c r="AD237" i="76" s="1"/>
  <c r="AC237" i="76" a="1"/>
  <c r="AC237" i="76" s="1"/>
  <c r="AB237" i="76" a="1"/>
  <c r="AB237" i="76" s="1"/>
  <c r="V237" i="76"/>
  <c r="W237" i="76" s="1" a="1"/>
  <c r="W237" i="76" s="1"/>
  <c r="AA237" i="76" s="1" a="1"/>
  <c r="AA237" i="76" s="1"/>
  <c r="U237" i="76" a="1"/>
  <c r="U237" i="76" s="1"/>
  <c r="T237" i="76" a="1"/>
  <c r="T237" i="76" s="1"/>
  <c r="S237" i="76" a="1"/>
  <c r="S237" i="76" s="1"/>
  <c r="AD236" i="76" a="1"/>
  <c r="AD236" i="76" s="1"/>
  <c r="AC236" i="76" a="1"/>
  <c r="AC236" i="76" s="1"/>
  <c r="AB236" i="76" a="1"/>
  <c r="AB236" i="76" s="1"/>
  <c r="V236" i="76"/>
  <c r="W236" i="76" s="1" a="1"/>
  <c r="W236" i="76" s="1"/>
  <c r="AA236" i="76" s="1" a="1"/>
  <c r="AA236" i="76" s="1"/>
  <c r="U236" i="76" a="1"/>
  <c r="U236" i="76" s="1"/>
  <c r="T236" i="76" a="1"/>
  <c r="T236" i="76" s="1"/>
  <c r="S236" i="76" a="1"/>
  <c r="S236" i="76" s="1"/>
  <c r="AD235" i="76" a="1"/>
  <c r="AD235" i="76" s="1"/>
  <c r="AC235" i="76" a="1"/>
  <c r="AC235" i="76" s="1"/>
  <c r="AB235" i="76" a="1"/>
  <c r="AB235" i="76" s="1"/>
  <c r="V235" i="76"/>
  <c r="W235" i="76" s="1" a="1"/>
  <c r="W235" i="76" s="1"/>
  <c r="AA235" i="76" s="1" a="1"/>
  <c r="AA235" i="76" s="1"/>
  <c r="U235" i="76" a="1"/>
  <c r="U235" i="76" s="1"/>
  <c r="T235" i="76" a="1"/>
  <c r="T235" i="76" s="1"/>
  <c r="S235" i="76" a="1"/>
  <c r="S235" i="76" s="1"/>
  <c r="AD234" i="76" a="1"/>
  <c r="AD234" i="76" s="1"/>
  <c r="AC234" i="76" a="1"/>
  <c r="AC234" i="76" s="1"/>
  <c r="AB234" i="76" a="1"/>
  <c r="AB234" i="76" s="1"/>
  <c r="V234" i="76"/>
  <c r="W234" i="76" s="1" a="1"/>
  <c r="W234" i="76" s="1"/>
  <c r="AA234" i="76" s="1" a="1"/>
  <c r="AA234" i="76" s="1"/>
  <c r="U234" i="76" a="1"/>
  <c r="U234" i="76" s="1"/>
  <c r="T234" i="76" a="1"/>
  <c r="T234" i="76" s="1"/>
  <c r="S234" i="76" a="1"/>
  <c r="S234" i="76" s="1"/>
  <c r="AD233" i="76" a="1"/>
  <c r="AD233" i="76" s="1"/>
  <c r="AC233" i="76" a="1"/>
  <c r="AC233" i="76" s="1"/>
  <c r="AB233" i="76" a="1"/>
  <c r="AB233" i="76" s="1"/>
  <c r="V233" i="76"/>
  <c r="W233" i="76" s="1" a="1"/>
  <c r="W233" i="76" s="1"/>
  <c r="AA233" i="76" s="1" a="1"/>
  <c r="AA233" i="76" s="1"/>
  <c r="U233" i="76" a="1"/>
  <c r="U233" i="76" s="1"/>
  <c r="T233" i="76" a="1"/>
  <c r="T233" i="76" s="1"/>
  <c r="S233" i="76" a="1"/>
  <c r="S233" i="76" s="1"/>
  <c r="AD232" i="76" a="1"/>
  <c r="AD232" i="76" s="1"/>
  <c r="AC232" i="76" a="1"/>
  <c r="AC232" i="76" s="1"/>
  <c r="AB232" i="76" a="1"/>
  <c r="AB232" i="76" s="1"/>
  <c r="V232" i="76"/>
  <c r="W232" i="76" s="1" a="1"/>
  <c r="W232" i="76" s="1"/>
  <c r="AA232" i="76" s="1" a="1"/>
  <c r="AA232" i="76" s="1"/>
  <c r="U232" i="76" a="1"/>
  <c r="U232" i="76" s="1"/>
  <c r="T232" i="76" a="1"/>
  <c r="T232" i="76" s="1"/>
  <c r="S232" i="76" a="1"/>
  <c r="S232" i="76" s="1"/>
  <c r="AD231" i="76" a="1"/>
  <c r="AD231" i="76" s="1"/>
  <c r="AC231" i="76" a="1"/>
  <c r="AC231" i="76" s="1"/>
  <c r="AB231" i="76" a="1"/>
  <c r="AB231" i="76" s="1"/>
  <c r="V231" i="76"/>
  <c r="W231" i="76" s="1" a="1"/>
  <c r="W231" i="76" s="1"/>
  <c r="AA231" i="76" s="1" a="1"/>
  <c r="AA231" i="76" s="1"/>
  <c r="U231" i="76" a="1"/>
  <c r="U231" i="76" s="1"/>
  <c r="T231" i="76" a="1"/>
  <c r="T231" i="76" s="1"/>
  <c r="S231" i="76" a="1"/>
  <c r="S231" i="76" s="1"/>
  <c r="AD230" i="76" a="1"/>
  <c r="AD230" i="76" s="1"/>
  <c r="AC230" i="76" a="1"/>
  <c r="AC230" i="76" s="1"/>
  <c r="AB230" i="76" a="1"/>
  <c r="AB230" i="76" s="1"/>
  <c r="V230" i="76"/>
  <c r="W230" i="76" s="1" a="1"/>
  <c r="W230" i="76" s="1"/>
  <c r="AA230" i="76" s="1" a="1"/>
  <c r="AA230" i="76" s="1"/>
  <c r="U230" i="76" a="1"/>
  <c r="U230" i="76" s="1"/>
  <c r="T230" i="76" a="1"/>
  <c r="T230" i="76" s="1"/>
  <c r="S230" i="76" a="1"/>
  <c r="S230" i="76" s="1"/>
  <c r="AD229" i="76" a="1"/>
  <c r="AD229" i="76" s="1"/>
  <c r="AC229" i="76" a="1"/>
  <c r="AC229" i="76" s="1"/>
  <c r="AB229" i="76" a="1"/>
  <c r="AB229" i="76" s="1"/>
  <c r="V229" i="76"/>
  <c r="W229" i="76" s="1" a="1"/>
  <c r="W229" i="76" s="1"/>
  <c r="AA229" i="76" s="1" a="1"/>
  <c r="AA229" i="76" s="1"/>
  <c r="U229" i="76" a="1"/>
  <c r="U229" i="76" s="1"/>
  <c r="T229" i="76" a="1"/>
  <c r="T229" i="76" s="1"/>
  <c r="S229" i="76" a="1"/>
  <c r="S229" i="76" s="1"/>
  <c r="AD228" i="76" a="1"/>
  <c r="AD228" i="76" s="1"/>
  <c r="AC228" i="76" a="1"/>
  <c r="AC228" i="76" s="1"/>
  <c r="AB228" i="76" a="1"/>
  <c r="AB228" i="76" s="1"/>
  <c r="V228" i="76"/>
  <c r="W228" i="76" s="1" a="1"/>
  <c r="W228" i="76" s="1"/>
  <c r="AA228" i="76" s="1" a="1"/>
  <c r="AA228" i="76" s="1"/>
  <c r="U228" i="76" a="1"/>
  <c r="U228" i="76" s="1"/>
  <c r="T228" i="76" a="1"/>
  <c r="T228" i="76" s="1"/>
  <c r="S228" i="76" a="1"/>
  <c r="S228" i="76" s="1"/>
  <c r="AD227" i="76" a="1"/>
  <c r="AD227" i="76" s="1"/>
  <c r="AC227" i="76" a="1"/>
  <c r="AC227" i="76" s="1"/>
  <c r="AB227" i="76" a="1"/>
  <c r="AB227" i="76" s="1"/>
  <c r="V227" i="76"/>
  <c r="W227" i="76" s="1" a="1"/>
  <c r="W227" i="76" s="1"/>
  <c r="AA227" i="76" s="1" a="1"/>
  <c r="AA227" i="76" s="1"/>
  <c r="U227" i="76" a="1"/>
  <c r="U227" i="76" s="1"/>
  <c r="T227" i="76" a="1"/>
  <c r="T227" i="76" s="1"/>
  <c r="S227" i="76" a="1"/>
  <c r="S227" i="76" s="1"/>
  <c r="AD226" i="76" a="1"/>
  <c r="AD226" i="76" s="1"/>
  <c r="AC226" i="76" a="1"/>
  <c r="AC226" i="76" s="1"/>
  <c r="AB226" i="76" a="1"/>
  <c r="AB226" i="76" s="1"/>
  <c r="V226" i="76"/>
  <c r="W226" i="76" s="1" a="1"/>
  <c r="W226" i="76" s="1"/>
  <c r="AA226" i="76" s="1" a="1"/>
  <c r="AA226" i="76" s="1"/>
  <c r="U226" i="76" a="1"/>
  <c r="U226" i="76" s="1"/>
  <c r="T226" i="76" a="1"/>
  <c r="T226" i="76" s="1"/>
  <c r="S226" i="76" a="1"/>
  <c r="S226" i="76" s="1"/>
  <c r="AD225" i="76" a="1"/>
  <c r="AD225" i="76" s="1"/>
  <c r="AC225" i="76" a="1"/>
  <c r="AC225" i="76" s="1"/>
  <c r="AB225" i="76" a="1"/>
  <c r="AB225" i="76" s="1"/>
  <c r="V225" i="76"/>
  <c r="W225" i="76" s="1" a="1"/>
  <c r="W225" i="76" s="1"/>
  <c r="AA225" i="76" s="1" a="1"/>
  <c r="AA225" i="76" s="1"/>
  <c r="U225" i="76" a="1"/>
  <c r="U225" i="76" s="1"/>
  <c r="T225" i="76" a="1"/>
  <c r="T225" i="76" s="1"/>
  <c r="S225" i="76" a="1"/>
  <c r="S225" i="76" s="1"/>
  <c r="AD224" i="76" a="1"/>
  <c r="AD224" i="76" s="1"/>
  <c r="AC224" i="76" a="1"/>
  <c r="AC224" i="76" s="1"/>
  <c r="AB224" i="76" a="1"/>
  <c r="AB224" i="76" s="1"/>
  <c r="V224" i="76"/>
  <c r="W224" i="76" s="1" a="1"/>
  <c r="W224" i="76" s="1"/>
  <c r="AA224" i="76" s="1" a="1"/>
  <c r="AA224" i="76" s="1"/>
  <c r="U224" i="76" a="1"/>
  <c r="U224" i="76" s="1"/>
  <c r="T224" i="76" a="1"/>
  <c r="T224" i="76" s="1"/>
  <c r="S224" i="76" a="1"/>
  <c r="S224" i="76" s="1"/>
  <c r="AD223" i="76" a="1"/>
  <c r="AD223" i="76" s="1"/>
  <c r="AC223" i="76" a="1"/>
  <c r="AC223" i="76" s="1"/>
  <c r="AB223" i="76" a="1"/>
  <c r="AB223" i="76" s="1"/>
  <c r="V223" i="76"/>
  <c r="W223" i="76" s="1" a="1"/>
  <c r="W223" i="76" s="1"/>
  <c r="AA223" i="76" s="1" a="1"/>
  <c r="AA223" i="76" s="1"/>
  <c r="U223" i="76" a="1"/>
  <c r="U223" i="76" s="1"/>
  <c r="T223" i="76" a="1"/>
  <c r="T223" i="76" s="1"/>
  <c r="S223" i="76" a="1"/>
  <c r="S223" i="76" s="1"/>
  <c r="AD222" i="76" a="1"/>
  <c r="AD222" i="76" s="1"/>
  <c r="AC222" i="76" a="1"/>
  <c r="AC222" i="76" s="1"/>
  <c r="AB222" i="76" a="1"/>
  <c r="AB222" i="76" s="1"/>
  <c r="V222" i="76"/>
  <c r="W222" i="76" s="1" a="1"/>
  <c r="W222" i="76" s="1"/>
  <c r="AA222" i="76" s="1" a="1"/>
  <c r="AA222" i="76" s="1"/>
  <c r="U222" i="76" a="1"/>
  <c r="U222" i="76" s="1"/>
  <c r="T222" i="76" a="1"/>
  <c r="T222" i="76" s="1"/>
  <c r="S222" i="76" a="1"/>
  <c r="S222" i="76" s="1"/>
  <c r="AD221" i="76" a="1"/>
  <c r="AD221" i="76" s="1"/>
  <c r="AC221" i="76" a="1"/>
  <c r="AC221" i="76" s="1"/>
  <c r="AB221" i="76" a="1"/>
  <c r="AB221" i="76" s="1"/>
  <c r="V221" i="76"/>
  <c r="W221" i="76" s="1" a="1"/>
  <c r="W221" i="76" s="1"/>
  <c r="AA221" i="76" s="1" a="1"/>
  <c r="AA221" i="76" s="1"/>
  <c r="U221" i="76" a="1"/>
  <c r="U221" i="76" s="1"/>
  <c r="T221" i="76" a="1"/>
  <c r="T221" i="76" s="1"/>
  <c r="S221" i="76" a="1"/>
  <c r="S221" i="76" s="1"/>
  <c r="AD220" i="76" a="1"/>
  <c r="AD220" i="76" s="1"/>
  <c r="AC220" i="76" a="1"/>
  <c r="AC220" i="76" s="1"/>
  <c r="AB220" i="76" a="1"/>
  <c r="AB220" i="76" s="1"/>
  <c r="V220" i="76"/>
  <c r="W220" i="76" s="1" a="1"/>
  <c r="W220" i="76" s="1"/>
  <c r="AA220" i="76" s="1" a="1"/>
  <c r="AA220" i="76" s="1"/>
  <c r="U220" i="76" a="1"/>
  <c r="U220" i="76" s="1"/>
  <c r="T220" i="76" a="1"/>
  <c r="T220" i="76" s="1"/>
  <c r="S220" i="76" a="1"/>
  <c r="S220" i="76" s="1"/>
  <c r="AD219" i="76" a="1"/>
  <c r="AD219" i="76" s="1"/>
  <c r="AC219" i="76" a="1"/>
  <c r="AC219" i="76" s="1"/>
  <c r="AB219" i="76" a="1"/>
  <c r="AB219" i="76" s="1"/>
  <c r="V219" i="76"/>
  <c r="W219" i="76" s="1" a="1"/>
  <c r="W219" i="76" s="1"/>
  <c r="AA219" i="76" s="1" a="1"/>
  <c r="AA219" i="76" s="1"/>
  <c r="U219" i="76" a="1"/>
  <c r="U219" i="76" s="1"/>
  <c r="T219" i="76" a="1"/>
  <c r="T219" i="76" s="1"/>
  <c r="S219" i="76" a="1"/>
  <c r="S219" i="76" s="1"/>
  <c r="AD218" i="76" a="1"/>
  <c r="AD218" i="76" s="1"/>
  <c r="AC218" i="76" a="1"/>
  <c r="AC218" i="76" s="1"/>
  <c r="AB218" i="76" a="1"/>
  <c r="AB218" i="76" s="1"/>
  <c r="V218" i="76"/>
  <c r="W218" i="76" s="1" a="1"/>
  <c r="W218" i="76" s="1"/>
  <c r="AA218" i="76" s="1" a="1"/>
  <c r="AA218" i="76" s="1"/>
  <c r="U218" i="76" a="1"/>
  <c r="U218" i="76" s="1"/>
  <c r="T218" i="76" a="1"/>
  <c r="T218" i="76" s="1"/>
  <c r="S218" i="76" a="1"/>
  <c r="S218" i="76" s="1"/>
  <c r="AD217" i="76" a="1"/>
  <c r="AD217" i="76" s="1"/>
  <c r="AC217" i="76" a="1"/>
  <c r="AC217" i="76" s="1"/>
  <c r="AB217" i="76" a="1"/>
  <c r="AB217" i="76" s="1"/>
  <c r="V217" i="76"/>
  <c r="W217" i="76" s="1" a="1"/>
  <c r="W217" i="76" s="1"/>
  <c r="AA217" i="76" s="1" a="1"/>
  <c r="AA217" i="76" s="1"/>
  <c r="U217" i="76" a="1"/>
  <c r="U217" i="76" s="1"/>
  <c r="T217" i="76" a="1"/>
  <c r="T217" i="76" s="1"/>
  <c r="S217" i="76" a="1"/>
  <c r="S217" i="76" s="1"/>
  <c r="AD216" i="76" a="1"/>
  <c r="AD216" i="76" s="1"/>
  <c r="AC216" i="76" a="1"/>
  <c r="AC216" i="76" s="1"/>
  <c r="AB216" i="76" a="1"/>
  <c r="AB216" i="76" s="1"/>
  <c r="V216" i="76"/>
  <c r="W216" i="76" s="1" a="1"/>
  <c r="W216" i="76" s="1"/>
  <c r="AA216" i="76" s="1" a="1"/>
  <c r="AA216" i="76" s="1"/>
  <c r="U216" i="76" a="1"/>
  <c r="U216" i="76" s="1"/>
  <c r="T216" i="76" a="1"/>
  <c r="T216" i="76" s="1"/>
  <c r="S216" i="76" a="1"/>
  <c r="S216" i="76" s="1"/>
  <c r="AD215" i="76" a="1"/>
  <c r="AD215" i="76" s="1"/>
  <c r="AC215" i="76" a="1"/>
  <c r="AC215" i="76" s="1"/>
  <c r="AB215" i="76" a="1"/>
  <c r="AB215" i="76" s="1"/>
  <c r="V215" i="76"/>
  <c r="W215" i="76" s="1" a="1"/>
  <c r="W215" i="76" s="1"/>
  <c r="AA215" i="76" s="1" a="1"/>
  <c r="AA215" i="76" s="1"/>
  <c r="U215" i="76" a="1"/>
  <c r="U215" i="76" s="1"/>
  <c r="T215" i="76" a="1"/>
  <c r="T215" i="76" s="1"/>
  <c r="S215" i="76" a="1"/>
  <c r="S215" i="76" s="1"/>
  <c r="AD214" i="76" a="1"/>
  <c r="AD214" i="76" s="1"/>
  <c r="AC214" i="76" a="1"/>
  <c r="AC214" i="76" s="1"/>
  <c r="AB214" i="76" a="1"/>
  <c r="AB214" i="76" s="1"/>
  <c r="V214" i="76"/>
  <c r="W214" i="76" s="1" a="1"/>
  <c r="W214" i="76" s="1"/>
  <c r="AA214" i="76" s="1" a="1"/>
  <c r="AA214" i="76" s="1"/>
  <c r="U214" i="76" a="1"/>
  <c r="U214" i="76" s="1"/>
  <c r="T214" i="76" a="1"/>
  <c r="T214" i="76" s="1"/>
  <c r="S214" i="76" a="1"/>
  <c r="S214" i="76" s="1"/>
  <c r="AD213" i="76" a="1"/>
  <c r="AD213" i="76" s="1"/>
  <c r="AC213" i="76" a="1"/>
  <c r="AC213" i="76" s="1"/>
  <c r="AB213" i="76" a="1"/>
  <c r="AB213" i="76" s="1"/>
  <c r="V213" i="76"/>
  <c r="W213" i="76" s="1" a="1"/>
  <c r="W213" i="76" s="1"/>
  <c r="AA213" i="76" s="1" a="1"/>
  <c r="AA213" i="76" s="1"/>
  <c r="U213" i="76" a="1"/>
  <c r="U213" i="76" s="1"/>
  <c r="T213" i="76" a="1"/>
  <c r="T213" i="76" s="1"/>
  <c r="S213" i="76" a="1"/>
  <c r="S213" i="76" s="1"/>
  <c r="FM736" i="77" l="1" a="1"/>
  <c r="FM736" i="77" s="1"/>
  <c r="FM735" i="77" a="1"/>
  <c r="FM735" i="77" s="1"/>
  <c r="FM734" i="77" a="1"/>
  <c r="FM734" i="77" s="1"/>
  <c r="FM733" i="77" a="1"/>
  <c r="FM733" i="77" s="1"/>
  <c r="FM732" i="77" a="1"/>
  <c r="FM732" i="77" s="1"/>
  <c r="FM731" i="77" a="1"/>
  <c r="FM731" i="77" s="1"/>
  <c r="FM730" i="77" a="1"/>
  <c r="FM730" i="77" s="1"/>
  <c r="FM729" i="77" a="1"/>
  <c r="FM729" i="77" s="1"/>
  <c r="FM728" i="77" a="1"/>
  <c r="FM728" i="77" s="1"/>
  <c r="FM727" i="77" a="1"/>
  <c r="FM727" i="77" s="1"/>
  <c r="FM726" i="77" a="1"/>
  <c r="FM726" i="77" s="1"/>
  <c r="FM725" i="77" a="1"/>
  <c r="FM725" i="77" s="1"/>
  <c r="FM724" i="77" a="1"/>
  <c r="FM724" i="77" s="1"/>
  <c r="FM723" i="77" a="1"/>
  <c r="FM723" i="77" s="1"/>
  <c r="FM722" i="77" a="1"/>
  <c r="FM722" i="77" s="1"/>
  <c r="FM721" i="77" a="1"/>
  <c r="FM721" i="77" s="1"/>
  <c r="FM720" i="77" a="1"/>
  <c r="FM720" i="77" s="1"/>
  <c r="FM719" i="77" a="1"/>
  <c r="FM719" i="77" s="1"/>
  <c r="FM718" i="77" a="1"/>
  <c r="FM718" i="77" s="1"/>
  <c r="FM717" i="77" a="1"/>
  <c r="FM717" i="77" s="1"/>
  <c r="FM716" i="77" a="1"/>
  <c r="FM716" i="77" s="1"/>
  <c r="FM715" i="77" a="1"/>
  <c r="FM715" i="77" s="1"/>
  <c r="FM714" i="77" a="1"/>
  <c r="FM714" i="77" s="1"/>
  <c r="FM713" i="77" a="1"/>
  <c r="FM713" i="77" s="1"/>
  <c r="FM712" i="77" a="1"/>
  <c r="FM712" i="77" s="1"/>
  <c r="FM711" i="77" a="1"/>
  <c r="FM711" i="77" s="1"/>
  <c r="FM710" i="77" a="1"/>
  <c r="FM710" i="77" s="1"/>
  <c r="FM709" i="77" a="1"/>
  <c r="FM709" i="77" s="1"/>
  <c r="FM708" i="77" a="1"/>
  <c r="FM708" i="77" s="1"/>
  <c r="FM707" i="77" a="1"/>
  <c r="FM707" i="77" s="1"/>
  <c r="FM706" i="77" a="1"/>
  <c r="FM706" i="77" s="1"/>
  <c r="FM705" i="77" a="1"/>
  <c r="FM705" i="77" s="1"/>
  <c r="FM704" i="77" a="1"/>
  <c r="FM704" i="77" s="1"/>
  <c r="FM703" i="77" a="1"/>
  <c r="FM703" i="77" s="1"/>
  <c r="FM702" i="77" a="1"/>
  <c r="FM702" i="77" s="1"/>
  <c r="FM701" i="77" a="1"/>
  <c r="FM701" i="77" s="1"/>
  <c r="FM700" i="77" a="1"/>
  <c r="FM700" i="77" s="1"/>
  <c r="FM699" i="77" a="1"/>
  <c r="FM699" i="77" s="1"/>
  <c r="FM698" i="77" a="1"/>
  <c r="FM698" i="77" s="1"/>
  <c r="FM697" i="77" a="1"/>
  <c r="FM697" i="77" s="1"/>
  <c r="FM696" i="77" a="1"/>
  <c r="FM696" i="77" s="1"/>
  <c r="FM695" i="77" a="1"/>
  <c r="FM695" i="77" s="1"/>
  <c r="FM694" i="77" a="1"/>
  <c r="FM694" i="77" s="1"/>
  <c r="FM693" i="77" a="1"/>
  <c r="FM693" i="77" s="1"/>
  <c r="FM692" i="77" a="1"/>
  <c r="FM692" i="77" s="1"/>
  <c r="FM691" i="77" a="1"/>
  <c r="FM691" i="77" s="1"/>
  <c r="FM690" i="77" a="1"/>
  <c r="FM690" i="77" s="1"/>
  <c r="FM689" i="77" a="1"/>
  <c r="FM689" i="77" s="1"/>
  <c r="FM688" i="77" a="1"/>
  <c r="FM688" i="77" s="1"/>
  <c r="FM687" i="77" a="1"/>
  <c r="FM687" i="77" s="1"/>
  <c r="FM686" i="77" a="1"/>
  <c r="FM686" i="77" s="1"/>
  <c r="FM685" i="77" a="1"/>
  <c r="FM685" i="77" s="1"/>
  <c r="FM684" i="77" a="1"/>
  <c r="FM684" i="77" s="1"/>
  <c r="FM683" i="77" a="1"/>
  <c r="FM683" i="77" s="1"/>
  <c r="FM682" i="77" a="1"/>
  <c r="FM682" i="77" s="1"/>
  <c r="FM681" i="77" a="1"/>
  <c r="FM681" i="77" s="1"/>
  <c r="FM680" i="77" a="1"/>
  <c r="FM680" i="77" s="1"/>
  <c r="FM679" i="77" a="1"/>
  <c r="FM679" i="77" s="1"/>
  <c r="FM678" i="77" a="1"/>
  <c r="FM678" i="77" s="1"/>
  <c r="FM677" i="77" a="1"/>
  <c r="FM677" i="77" s="1"/>
  <c r="FM676" i="77" a="1"/>
  <c r="FM676" i="77" s="1"/>
  <c r="FM675" i="77" a="1"/>
  <c r="FM675" i="77" s="1"/>
  <c r="FM674" i="77" a="1"/>
  <c r="FM674" i="77" s="1"/>
  <c r="FM673" i="77" a="1"/>
  <c r="FM673" i="77" s="1"/>
  <c r="FM672" i="77" a="1"/>
  <c r="FM672" i="77" s="1"/>
  <c r="FM671" i="77" a="1"/>
  <c r="FM671" i="77" s="1"/>
  <c r="FM670" i="77" a="1"/>
  <c r="FM670" i="77" s="1"/>
  <c r="FM669" i="77" a="1"/>
  <c r="FM669" i="77" s="1"/>
  <c r="FM668" i="77" a="1"/>
  <c r="FM668" i="77" s="1"/>
  <c r="FM667" i="77" a="1"/>
  <c r="FM667" i="77" s="1"/>
  <c r="FM666" i="77" a="1"/>
  <c r="FM666" i="77" s="1"/>
  <c r="FM665" i="77" a="1"/>
  <c r="FM665" i="77" s="1"/>
  <c r="FM664" i="77" a="1"/>
  <c r="FM664" i="77" s="1"/>
  <c r="FM663" i="77" a="1"/>
  <c r="FM663" i="77" s="1"/>
  <c r="FM662" i="77" a="1"/>
  <c r="FM662" i="77" s="1"/>
  <c r="FM661" i="77" a="1"/>
  <c r="FM661" i="77" s="1"/>
  <c r="FM660" i="77" a="1"/>
  <c r="FM660" i="77" s="1"/>
  <c r="FM659" i="77" a="1"/>
  <c r="FM659" i="77" s="1"/>
  <c r="FM658" i="77" a="1"/>
  <c r="FM658" i="77" s="1"/>
  <c r="FM657" i="77" a="1"/>
  <c r="FM657" i="77" s="1"/>
  <c r="FM656" i="77" a="1"/>
  <c r="FM656" i="77" s="1"/>
  <c r="FM655" i="77" a="1"/>
  <c r="FM655" i="77" s="1"/>
  <c r="FM654" i="77" a="1"/>
  <c r="FM654" i="77" s="1"/>
  <c r="FM653" i="77" a="1"/>
  <c r="FM653" i="77" s="1"/>
  <c r="FM652" i="77" a="1"/>
  <c r="FM652" i="77" s="1"/>
  <c r="FM651" i="77" a="1"/>
  <c r="FM651" i="77" s="1"/>
  <c r="FM650" i="77" a="1"/>
  <c r="FM650" i="77" s="1"/>
  <c r="FM649" i="77" a="1"/>
  <c r="FM649" i="77" s="1"/>
  <c r="FM648" i="77" a="1"/>
  <c r="FM648" i="77" s="1"/>
  <c r="FM647" i="77" a="1"/>
  <c r="FM647" i="77" s="1"/>
  <c r="FM646" i="77" a="1"/>
  <c r="FM646" i="77" s="1"/>
  <c r="FM645" i="77" a="1"/>
  <c r="FM645" i="77" s="1"/>
  <c r="FM644" i="77" a="1"/>
  <c r="FM644" i="77" s="1"/>
  <c r="FM643" i="77" a="1"/>
  <c r="FM643" i="77" s="1"/>
  <c r="FM642" i="77" a="1"/>
  <c r="FM642" i="77" s="1"/>
  <c r="FM641" i="77" a="1"/>
  <c r="FM641" i="77" s="1"/>
  <c r="FM640" i="77"/>
  <c r="FM640" i="77" a="1"/>
  <c r="FM639" i="77" a="1"/>
  <c r="FM639" i="77" s="1"/>
  <c r="FM638" i="77" a="1"/>
  <c r="FM638" i="77" s="1"/>
  <c r="FM637" i="77" a="1"/>
  <c r="FM637" i="77" s="1"/>
  <c r="FM636" i="77" a="1"/>
  <c r="FM636" i="77" s="1"/>
  <c r="FM635" i="77" a="1"/>
  <c r="FM635" i="77" s="1"/>
  <c r="FM634" i="77" a="1"/>
  <c r="FM634" i="77" s="1"/>
  <c r="FM633" i="77" a="1"/>
  <c r="FM633" i="77" s="1"/>
  <c r="FM632" i="77" a="1"/>
  <c r="FM632" i="77" s="1"/>
  <c r="FM631" i="77" a="1"/>
  <c r="FM631" i="77" s="1"/>
  <c r="FM630" i="77" a="1"/>
  <c r="FM630" i="77" s="1"/>
  <c r="FM629" i="77" a="1"/>
  <c r="FM629" i="77" s="1"/>
  <c r="FM628" i="77" a="1"/>
  <c r="FM628" i="77" s="1"/>
  <c r="FM627" i="77" a="1"/>
  <c r="FM627" i="77" s="1"/>
  <c r="FM626" i="77" a="1"/>
  <c r="FM626" i="77" s="1"/>
  <c r="FM625" i="77" a="1"/>
  <c r="FM625" i="77" s="1"/>
  <c r="FM624" i="77" a="1"/>
  <c r="FM624" i="77" s="1"/>
  <c r="FM623" i="77" a="1"/>
  <c r="FM623" i="77" s="1"/>
  <c r="FM622" i="77" a="1"/>
  <c r="FM622" i="77" s="1"/>
  <c r="FM621" i="77" a="1"/>
  <c r="FM621" i="77" s="1"/>
  <c r="FM620" i="77" a="1"/>
  <c r="FM620" i="77" s="1"/>
  <c r="FM619" i="77" a="1"/>
  <c r="FM619" i="77" s="1"/>
  <c r="FM618" i="77" a="1"/>
  <c r="FM618" i="77" s="1"/>
  <c r="FM617" i="77" a="1"/>
  <c r="FM617" i="77" s="1"/>
  <c r="FM616" i="77" a="1"/>
  <c r="FM616" i="77" s="1"/>
  <c r="FM615" i="77" a="1"/>
  <c r="FM615" i="77" s="1"/>
  <c r="FM614" i="77" a="1"/>
  <c r="FM614" i="77" s="1"/>
  <c r="FM613" i="77" a="1"/>
  <c r="FM613" i="77" s="1"/>
  <c r="FM612" i="77" a="1"/>
  <c r="FM612" i="77" s="1"/>
  <c r="FM611" i="77" a="1"/>
  <c r="FM611" i="77" s="1"/>
  <c r="FM610" i="77"/>
  <c r="FM610" i="77" a="1"/>
  <c r="FM609" i="77" a="1"/>
  <c r="FM609" i="77" s="1"/>
  <c r="FM608" i="77" a="1"/>
  <c r="FM608" i="77" s="1"/>
  <c r="FM607" i="77" a="1"/>
  <c r="FM607" i="77" s="1"/>
  <c r="FM606" i="77" a="1"/>
  <c r="FM606" i="77" s="1"/>
  <c r="FM605" i="77" a="1"/>
  <c r="FM605" i="77" s="1"/>
  <c r="FM604" i="77" a="1"/>
  <c r="FM604" i="77" s="1"/>
  <c r="FM603" i="77"/>
  <c r="FM603" i="77" a="1"/>
  <c r="FM602" i="77" a="1"/>
  <c r="FM602" i="77" s="1"/>
  <c r="FM601" i="77" a="1"/>
  <c r="FM601" i="77" s="1"/>
  <c r="FM600" i="77" a="1"/>
  <c r="FM600" i="77" s="1"/>
  <c r="FM599" i="77" a="1"/>
  <c r="FM599" i="77" s="1"/>
  <c r="FM598" i="77" a="1"/>
  <c r="FM598" i="77" s="1"/>
  <c r="FM597" i="77" a="1"/>
  <c r="FM597" i="77" s="1"/>
  <c r="FM596" i="77" a="1"/>
  <c r="FM596" i="77" s="1"/>
  <c r="FM595" i="77" a="1"/>
  <c r="FM595" i="77" s="1"/>
  <c r="FM594" i="77" a="1"/>
  <c r="FM594" i="77" s="1"/>
  <c r="FM593" i="77" a="1"/>
  <c r="FM593" i="77" s="1"/>
  <c r="FM592" i="77" a="1"/>
  <c r="FM592" i="77" s="1"/>
  <c r="FM591" i="77" a="1"/>
  <c r="FM591" i="77" s="1"/>
  <c r="FM590" i="77" a="1"/>
  <c r="FM590" i="77" s="1"/>
  <c r="FM589" i="77" a="1"/>
  <c r="FM589" i="77" s="1"/>
  <c r="FM588" i="77" a="1"/>
  <c r="FM588" i="77" s="1"/>
  <c r="FM587" i="77" a="1"/>
  <c r="FM587" i="77" s="1"/>
  <c r="FM586" i="77" a="1"/>
  <c r="FM586" i="77" s="1"/>
  <c r="FM585" i="77" a="1"/>
  <c r="FM585" i="77" s="1"/>
  <c r="FM584" i="77" a="1"/>
  <c r="FM584" i="77" s="1"/>
  <c r="FM583" i="77" a="1"/>
  <c r="FM583" i="77" s="1"/>
  <c r="FM582" i="77" a="1"/>
  <c r="FM582" i="77" s="1"/>
  <c r="FM581" i="77" a="1"/>
  <c r="FM581" i="77" s="1"/>
  <c r="FM580" i="77" a="1"/>
  <c r="FM580" i="77" s="1"/>
  <c r="FM579" i="77" a="1"/>
  <c r="FM579" i="77" s="1"/>
  <c r="FM578" i="77" a="1"/>
  <c r="FM578" i="77" s="1"/>
  <c r="FM577" i="77" a="1"/>
  <c r="FM577" i="77" s="1"/>
  <c r="FM576" i="77" a="1"/>
  <c r="FM576" i="77" s="1"/>
  <c r="FM575" i="77" a="1"/>
  <c r="FM575" i="77" s="1"/>
  <c r="FM574" i="77" a="1"/>
  <c r="FM574" i="77" s="1"/>
  <c r="FM573" i="77" a="1"/>
  <c r="FM573" i="77" s="1"/>
  <c r="FM572" i="77" a="1"/>
  <c r="FM572" i="77" s="1"/>
  <c r="FM571" i="77" a="1"/>
  <c r="FM571" i="77" s="1"/>
  <c r="FM570" i="77" a="1"/>
  <c r="FM570" i="77" s="1"/>
  <c r="FM569" i="77" a="1"/>
  <c r="FM569" i="77" s="1"/>
  <c r="FM568" i="77" a="1"/>
  <c r="FM568" i="77" s="1"/>
  <c r="FM567" i="77" a="1"/>
  <c r="FM567" i="77" s="1"/>
  <c r="FM566" i="77" a="1"/>
  <c r="FM566" i="77" s="1"/>
  <c r="FM565" i="77" a="1"/>
  <c r="FM565" i="77" s="1"/>
  <c r="FM564" i="77" a="1"/>
  <c r="FM564" i="77" s="1"/>
  <c r="FM563" i="77" a="1"/>
  <c r="FM563" i="77" s="1"/>
  <c r="FM562" i="77" a="1"/>
  <c r="FM562" i="77" s="1"/>
  <c r="FM561" i="77" a="1"/>
  <c r="FM561" i="77" s="1"/>
  <c r="FM560" i="77" a="1"/>
  <c r="FM560" i="77" s="1"/>
  <c r="FM559" i="77" a="1"/>
  <c r="FM559" i="77" s="1"/>
  <c r="FM558" i="77" a="1"/>
  <c r="FM558" i="77" s="1"/>
  <c r="FM557" i="77" a="1"/>
  <c r="FM557" i="77" s="1"/>
  <c r="FM556" i="77" a="1"/>
  <c r="FM556" i="77" s="1"/>
  <c r="FM555" i="77" a="1"/>
  <c r="FM555" i="77" s="1"/>
  <c r="FM554" i="77" a="1"/>
  <c r="FM554" i="77" s="1"/>
  <c r="FM553" i="77" a="1"/>
  <c r="FM553" i="77" s="1"/>
  <c r="FM552" i="77" a="1"/>
  <c r="FM552" i="77" s="1"/>
  <c r="FM551" i="77" a="1"/>
  <c r="FM551" i="77" s="1"/>
  <c r="FM550" i="77" a="1"/>
  <c r="FM550" i="77" s="1"/>
  <c r="FM549" i="77" a="1"/>
  <c r="FM549" i="77" s="1"/>
  <c r="FM548" i="77" a="1"/>
  <c r="FM548" i="77" s="1"/>
  <c r="FM547" i="77" a="1"/>
  <c r="FM547" i="77" s="1"/>
  <c r="FM546" i="77" a="1"/>
  <c r="FM546" i="77" s="1"/>
  <c r="FM545" i="77" a="1"/>
  <c r="FM545" i="77" s="1"/>
  <c r="FM544" i="77" a="1"/>
  <c r="FM544" i="77" s="1"/>
  <c r="FM543" i="77" a="1"/>
  <c r="FM543" i="77" s="1"/>
  <c r="FM542" i="77" a="1"/>
  <c r="FM542" i="77" s="1"/>
  <c r="FM541" i="77" a="1"/>
  <c r="FM541" i="77" s="1"/>
  <c r="FM540" i="77" a="1"/>
  <c r="FM540" i="77" s="1"/>
  <c r="FM539" i="77" a="1"/>
  <c r="FM539" i="77" s="1"/>
  <c r="FM538" i="77" a="1"/>
  <c r="FM538" i="77" s="1"/>
  <c r="FM537" i="77" a="1"/>
  <c r="FM537" i="77" s="1"/>
  <c r="FM536" i="77" a="1"/>
  <c r="FM536" i="77" s="1"/>
  <c r="FM535" i="77" a="1"/>
  <c r="FM535" i="77" s="1"/>
  <c r="FM534" i="77" a="1"/>
  <c r="FM534" i="77" s="1"/>
  <c r="FM533" i="77" a="1"/>
  <c r="FM533" i="77" s="1"/>
  <c r="FM532" i="77" a="1"/>
  <c r="FM532" i="77" s="1"/>
  <c r="FM531" i="77" a="1"/>
  <c r="FM531" i="77" s="1"/>
  <c r="FM530" i="77" a="1"/>
  <c r="FM530" i="77" s="1"/>
  <c r="FM529" i="77" a="1"/>
  <c r="FM529" i="77" s="1"/>
  <c r="FM528" i="77" a="1"/>
  <c r="FM528" i="77" s="1"/>
  <c r="FM527" i="77" a="1"/>
  <c r="FM527" i="77" s="1"/>
  <c r="FM526" i="77" a="1"/>
  <c r="FM526" i="77" s="1"/>
  <c r="FM525" i="77" a="1"/>
  <c r="FM525" i="77" s="1"/>
  <c r="FM524" i="77" a="1"/>
  <c r="FM524" i="77" s="1"/>
  <c r="FM523" i="77" a="1"/>
  <c r="FM523" i="77" s="1"/>
  <c r="FM522" i="77" a="1"/>
  <c r="FM522" i="77" s="1"/>
  <c r="FM521" i="77" a="1"/>
  <c r="FM521" i="77" s="1"/>
  <c r="FM520" i="77" a="1"/>
  <c r="FM520" i="77" s="1"/>
  <c r="FM519" i="77" a="1"/>
  <c r="FM519" i="77" s="1"/>
  <c r="FM518" i="77" a="1"/>
  <c r="FM518" i="77" s="1"/>
  <c r="FM517" i="77" a="1"/>
  <c r="FM517" i="77" s="1"/>
  <c r="FM516" i="77" a="1"/>
  <c r="FM516" i="77" s="1"/>
  <c r="FM515" i="77" a="1"/>
  <c r="FM515" i="77" s="1"/>
  <c r="FM514" i="77" a="1"/>
  <c r="FM514" i="77" s="1"/>
  <c r="FM513" i="77" a="1"/>
  <c r="FM513" i="77" s="1"/>
  <c r="FM512" i="77" a="1"/>
  <c r="FM512" i="77" s="1"/>
  <c r="FM511" i="77" a="1"/>
  <c r="FM511" i="77" s="1"/>
  <c r="FM510" i="77" a="1"/>
  <c r="FM510" i="77" s="1"/>
  <c r="FM509" i="77" a="1"/>
  <c r="FM509" i="77" s="1"/>
  <c r="FM508" i="77" a="1"/>
  <c r="FM508" i="77" s="1"/>
  <c r="FM507" i="77" a="1"/>
  <c r="FM507" i="77" s="1"/>
  <c r="FM506" i="77" a="1"/>
  <c r="FM506" i="77" s="1"/>
  <c r="FM505" i="77" a="1"/>
  <c r="FM505" i="77" s="1"/>
  <c r="FM504" i="77" a="1"/>
  <c r="FM504" i="77" s="1"/>
  <c r="FM503" i="77" a="1"/>
  <c r="FM503" i="77" s="1"/>
  <c r="FM502" i="77" a="1"/>
  <c r="FM502" i="77" s="1"/>
  <c r="FM501" i="77" a="1"/>
  <c r="FM501" i="77" s="1"/>
  <c r="FM500" i="77" a="1"/>
  <c r="FM500" i="77" s="1"/>
  <c r="FM499" i="77" a="1"/>
  <c r="FM499" i="77" s="1"/>
  <c r="FM498" i="77" a="1"/>
  <c r="FM498" i="77" s="1"/>
  <c r="FM497" i="77" a="1"/>
  <c r="FM497" i="77" s="1"/>
  <c r="FM496" i="77" a="1"/>
  <c r="FM496" i="77" s="1"/>
  <c r="FM495" i="77" a="1"/>
  <c r="FM495" i="77" s="1"/>
  <c r="FM494" i="77" a="1"/>
  <c r="FM494" i="77" s="1"/>
  <c r="FM493" i="77" a="1"/>
  <c r="FM493" i="77" s="1"/>
  <c r="FM492" i="77" a="1"/>
  <c r="FM492" i="77" s="1"/>
  <c r="FM491" i="77" a="1"/>
  <c r="FM491" i="77" s="1"/>
  <c r="FM490" i="77" a="1"/>
  <c r="FM490" i="77" s="1"/>
  <c r="FM489" i="77" a="1"/>
  <c r="FM489" i="77" s="1"/>
  <c r="FM488" i="77" a="1"/>
  <c r="FM488" i="77" s="1"/>
  <c r="FM487" i="77" a="1"/>
  <c r="FM487" i="77" s="1"/>
  <c r="FM486" i="77" a="1"/>
  <c r="FM486" i="77" s="1"/>
  <c r="FM485" i="77" a="1"/>
  <c r="FM485" i="77" s="1"/>
  <c r="FM484" i="77" a="1"/>
  <c r="FM484" i="77" s="1"/>
  <c r="FM483" i="77" a="1"/>
  <c r="FM483" i="77" s="1"/>
  <c r="FM482" i="77" a="1"/>
  <c r="FM482" i="77" s="1"/>
  <c r="FM481" i="77" a="1"/>
  <c r="FM481" i="77" s="1"/>
  <c r="FM480" i="77" a="1"/>
  <c r="FM480" i="77" s="1"/>
  <c r="FM479" i="77" a="1"/>
  <c r="FM479" i="77" s="1"/>
  <c r="FM478" i="77" a="1"/>
  <c r="FM478" i="77" s="1"/>
  <c r="FM477" i="77" a="1"/>
  <c r="FM477" i="77" s="1"/>
  <c r="FM476" i="77" a="1"/>
  <c r="FM476" i="77" s="1"/>
  <c r="FM475" i="77" a="1"/>
  <c r="FM475" i="77" s="1"/>
  <c r="FM474" i="77" a="1"/>
  <c r="FM474" i="77" s="1"/>
  <c r="FM473" i="77" a="1"/>
  <c r="FM473" i="77" s="1"/>
  <c r="FM472" i="77" a="1"/>
  <c r="FM472" i="77" s="1"/>
  <c r="FM471" i="77" a="1"/>
  <c r="FM471" i="77" s="1"/>
  <c r="FM470" i="77" a="1"/>
  <c r="FM470" i="77" s="1"/>
  <c r="FM469" i="77" a="1"/>
  <c r="FM469" i="77" s="1"/>
  <c r="FM468" i="77" a="1"/>
  <c r="FM468" i="77" s="1"/>
  <c r="FM467" i="77" a="1"/>
  <c r="FM467" i="77" s="1"/>
  <c r="FM466" i="77" a="1"/>
  <c r="FM466" i="77" s="1"/>
  <c r="FM465" i="77" a="1"/>
  <c r="FM465" i="77" s="1"/>
  <c r="FM464" i="77" a="1"/>
  <c r="FM464" i="77" s="1"/>
  <c r="FM463" i="77" a="1"/>
  <c r="FM463" i="77" s="1"/>
  <c r="FM462" i="77" a="1"/>
  <c r="FM462" i="77" s="1"/>
  <c r="FM461" i="77" a="1"/>
  <c r="FM461" i="77" s="1"/>
  <c r="FM460" i="77" a="1"/>
  <c r="FM460" i="77" s="1"/>
  <c r="FM459" i="77" a="1"/>
  <c r="FM459" i="77" s="1"/>
  <c r="FM458" i="77" a="1"/>
  <c r="FM458" i="77" s="1"/>
  <c r="FM457" i="77" a="1"/>
  <c r="FM457" i="77" s="1"/>
  <c r="FM456" i="77" a="1"/>
  <c r="FM456" i="77" s="1"/>
  <c r="FM455" i="77" a="1"/>
  <c r="FM455" i="77" s="1"/>
  <c r="FM454" i="77" a="1"/>
  <c r="FM454" i="77" s="1"/>
  <c r="FM453" i="77" a="1"/>
  <c r="FM453" i="77" s="1"/>
  <c r="FM452" i="77" a="1"/>
  <c r="FM452" i="77" s="1"/>
  <c r="FM451" i="77" a="1"/>
  <c r="FM451" i="77" s="1"/>
  <c r="FM450" i="77" a="1"/>
  <c r="FM450" i="77" s="1"/>
  <c r="FM449" i="77" a="1"/>
  <c r="FM449" i="77" s="1"/>
  <c r="FM448" i="77" a="1"/>
  <c r="FM448" i="77" s="1"/>
  <c r="FM447" i="77" a="1"/>
  <c r="FM447" i="77" s="1"/>
  <c r="FM446" i="77" a="1"/>
  <c r="FM446" i="77" s="1"/>
  <c r="FM445" i="77" a="1"/>
  <c r="FM445" i="77" s="1"/>
  <c r="FM444" i="77" a="1"/>
  <c r="FM444" i="77" s="1"/>
  <c r="FM443" i="77" a="1"/>
  <c r="FM443" i="77" s="1"/>
  <c r="FM442" i="77" a="1"/>
  <c r="FM442" i="77" s="1"/>
  <c r="FM441" i="77" a="1"/>
  <c r="FM441" i="77" s="1"/>
  <c r="FM440" i="77" a="1"/>
  <c r="FM440" i="77" s="1"/>
  <c r="FM439" i="77" a="1"/>
  <c r="FM439" i="77" s="1"/>
  <c r="FM438" i="77" a="1"/>
  <c r="FM438" i="77" s="1"/>
  <c r="FM437" i="77" a="1"/>
  <c r="FM437" i="77" s="1"/>
  <c r="FM436" i="77" a="1"/>
  <c r="FM436" i="77" s="1"/>
  <c r="FM435" i="77" a="1"/>
  <c r="FM435" i="77" s="1"/>
  <c r="FM434" i="77" a="1"/>
  <c r="FM434" i="77" s="1"/>
  <c r="FM433" i="77" a="1"/>
  <c r="FM433" i="77" s="1"/>
  <c r="FM432" i="77" a="1"/>
  <c r="FM432" i="77" s="1"/>
  <c r="FM431" i="77" a="1"/>
  <c r="FM431" i="77" s="1"/>
  <c r="FM430" i="77" a="1"/>
  <c r="FM430" i="77" s="1"/>
  <c r="FM429" i="77" a="1"/>
  <c r="FM429" i="77" s="1"/>
  <c r="FM428" i="77" a="1"/>
  <c r="FM428" i="77" s="1"/>
  <c r="FM427" i="77" a="1"/>
  <c r="FM427" i="77" s="1"/>
  <c r="FM426" i="77" a="1"/>
  <c r="FM426" i="77" s="1"/>
  <c r="FM425" i="77" a="1"/>
  <c r="FM425" i="77" s="1"/>
  <c r="FM424" i="77" a="1"/>
  <c r="FM424" i="77" s="1"/>
  <c r="FM423" i="77" a="1"/>
  <c r="FM423" i="77" s="1"/>
  <c r="FM422" i="77" a="1"/>
  <c r="FM422" i="77" s="1"/>
  <c r="FM421" i="77" a="1"/>
  <c r="FM421" i="77" s="1"/>
  <c r="FM420" i="77" a="1"/>
  <c r="FM420" i="77" s="1"/>
  <c r="FM419" i="77" a="1"/>
  <c r="FM419" i="77" s="1"/>
  <c r="FM418" i="77" a="1"/>
  <c r="FM418" i="77" s="1"/>
  <c r="FM417" i="77" a="1"/>
  <c r="FM417" i="77" s="1"/>
  <c r="FM416" i="77" a="1"/>
  <c r="FM416" i="77" s="1"/>
  <c r="FM415" i="77" a="1"/>
  <c r="FM415" i="77" s="1"/>
  <c r="FM414" i="77" a="1"/>
  <c r="FM414" i="77" s="1"/>
  <c r="FM413" i="77" a="1"/>
  <c r="FM413" i="77" s="1"/>
  <c r="FM412" i="77" a="1"/>
  <c r="FM412" i="77" s="1"/>
  <c r="FM411" i="77" a="1"/>
  <c r="FM411" i="77" s="1"/>
  <c r="FM410" i="77" a="1"/>
  <c r="FM410" i="77" s="1"/>
  <c r="FM409" i="77" a="1"/>
  <c r="FM409" i="77" s="1"/>
  <c r="FM408" i="77" a="1"/>
  <c r="FM408" i="77" s="1"/>
  <c r="FM407" i="77" a="1"/>
  <c r="FM407" i="77" s="1"/>
  <c r="FM406" i="77" a="1"/>
  <c r="FM406" i="77" s="1"/>
  <c r="FM405" i="77" a="1"/>
  <c r="FM405" i="77" s="1"/>
  <c r="FM404" i="77" a="1"/>
  <c r="FM404" i="77" s="1"/>
  <c r="FM403" i="77" a="1"/>
  <c r="FM403" i="77" s="1"/>
  <c r="FM402" i="77" a="1"/>
  <c r="FM402" i="77" s="1"/>
  <c r="FM401" i="77" a="1"/>
  <c r="FM401" i="77" s="1"/>
  <c r="FM400" i="77" a="1"/>
  <c r="FM400" i="77" s="1"/>
  <c r="FM399" i="77" a="1"/>
  <c r="FM399" i="77" s="1"/>
  <c r="FM398" i="77" a="1"/>
  <c r="FM398" i="77" s="1"/>
  <c r="FM397" i="77" a="1"/>
  <c r="FM397" i="77" s="1"/>
  <c r="FM396" i="77" a="1"/>
  <c r="FM396" i="77" s="1"/>
  <c r="FM395" i="77"/>
  <c r="FM395" i="77" a="1"/>
  <c r="FM394" i="77" a="1"/>
  <c r="FM394" i="77" s="1"/>
  <c r="FM393" i="77" a="1"/>
  <c r="FM393" i="77" s="1"/>
  <c r="FM392" i="77" a="1"/>
  <c r="FM392" i="77" s="1"/>
  <c r="FM391" i="77" a="1"/>
  <c r="FM391" i="77" s="1"/>
  <c r="FM390" i="77" a="1"/>
  <c r="FM390" i="77" s="1"/>
  <c r="FM389" i="77" a="1"/>
  <c r="FM389" i="77" s="1"/>
  <c r="FM388" i="77" a="1"/>
  <c r="FM388" i="77" s="1"/>
  <c r="FM387" i="77" a="1"/>
  <c r="FM387" i="77" s="1"/>
  <c r="FM386" i="77" a="1"/>
  <c r="FM386" i="77" s="1"/>
  <c r="FM385" i="77" a="1"/>
  <c r="FM385" i="77" s="1"/>
  <c r="FM384" i="77" a="1"/>
  <c r="FM384" i="77" s="1"/>
  <c r="FM383" i="77" a="1"/>
  <c r="FM383" i="77" s="1"/>
  <c r="FM382" i="77" a="1"/>
  <c r="FM382" i="77" s="1"/>
  <c r="FM381" i="77" a="1"/>
  <c r="FM381" i="77" s="1"/>
  <c r="FM380" i="77" a="1"/>
  <c r="FM380" i="77" s="1"/>
  <c r="FM379" i="77" a="1"/>
  <c r="FM379" i="77" s="1"/>
  <c r="FM378" i="77" a="1"/>
  <c r="FM378" i="77" s="1"/>
  <c r="FM377" i="77" a="1"/>
  <c r="FM377" i="77" s="1"/>
  <c r="FM376" i="77" a="1"/>
  <c r="FM376" i="77" s="1"/>
  <c r="FM375" i="77" a="1"/>
  <c r="FM375" i="77" s="1"/>
  <c r="FM374" i="77" a="1"/>
  <c r="FM374" i="77" s="1"/>
  <c r="FM373" i="77" a="1"/>
  <c r="FM373" i="77" s="1"/>
  <c r="FM372" i="77" a="1"/>
  <c r="FM372" i="77" s="1"/>
  <c r="FM371" i="77" a="1"/>
  <c r="FM371" i="77" s="1"/>
  <c r="FM370" i="77" a="1"/>
  <c r="FM370" i="77" s="1"/>
  <c r="FM369" i="77" a="1"/>
  <c r="FM369" i="77" s="1"/>
  <c r="FM368" i="77" a="1"/>
  <c r="FM368" i="77" s="1"/>
  <c r="FM367" i="77" a="1"/>
  <c r="FM367" i="77" s="1"/>
  <c r="FM366" i="77" a="1"/>
  <c r="FM366" i="77" s="1"/>
  <c r="FM365" i="77" a="1"/>
  <c r="FM365" i="77" s="1"/>
  <c r="FM364" i="77" a="1"/>
  <c r="FM364" i="77" s="1"/>
  <c r="FM363" i="77" a="1"/>
  <c r="FM363" i="77" s="1"/>
  <c r="FM362" i="77" a="1"/>
  <c r="FM362" i="77" s="1"/>
  <c r="FM361" i="77" a="1"/>
  <c r="FM361" i="77" s="1"/>
  <c r="FM360" i="77" a="1"/>
  <c r="FM360" i="77" s="1"/>
  <c r="FM359" i="77" a="1"/>
  <c r="FM359" i="77" s="1"/>
  <c r="FM358" i="77" a="1"/>
  <c r="FM358" i="77" s="1"/>
  <c r="FM357" i="77" a="1"/>
  <c r="FM357" i="77" s="1"/>
  <c r="FM356" i="77" a="1"/>
  <c r="FM356" i="77" s="1"/>
  <c r="FM355" i="77" a="1"/>
  <c r="FM355" i="77" s="1"/>
  <c r="FM354" i="77" a="1"/>
  <c r="FM354" i="77" s="1"/>
  <c r="FM353" i="77" a="1"/>
  <c r="FM353" i="77" s="1"/>
  <c r="FM352" i="77" a="1"/>
  <c r="FM352" i="77" s="1"/>
  <c r="FM351" i="77" a="1"/>
  <c r="FM351" i="77" s="1"/>
  <c r="FM350" i="77" a="1"/>
  <c r="FM350" i="77" s="1"/>
  <c r="FM349" i="77" a="1"/>
  <c r="FM349" i="77" s="1"/>
  <c r="FM348" i="77" a="1"/>
  <c r="FM348" i="77" s="1"/>
  <c r="FM347" i="77" a="1"/>
  <c r="FM347" i="77" s="1"/>
  <c r="FM346" i="77" a="1"/>
  <c r="FM346" i="77" s="1"/>
  <c r="FM345" i="77" a="1"/>
  <c r="FM345" i="77" s="1"/>
  <c r="FM344" i="77" a="1"/>
  <c r="FM344" i="77" s="1"/>
  <c r="FM343" i="77" a="1"/>
  <c r="FM343" i="77" s="1"/>
  <c r="FM342" i="77" a="1"/>
  <c r="FM342" i="77" s="1"/>
  <c r="FM341" i="77" a="1"/>
  <c r="FM341" i="77" s="1"/>
  <c r="FM340" i="77" a="1"/>
  <c r="FM340" i="77" s="1"/>
  <c r="FM339" i="77" a="1"/>
  <c r="FM339" i="77" s="1"/>
  <c r="FM338" i="77" a="1"/>
  <c r="FM338" i="77" s="1"/>
  <c r="FM337" i="77" a="1"/>
  <c r="FM337" i="77" s="1"/>
  <c r="FM336" i="77" a="1"/>
  <c r="FM336" i="77" s="1"/>
  <c r="FM335" i="77" a="1"/>
  <c r="FM335" i="77" s="1"/>
  <c r="FM334" i="77" a="1"/>
  <c r="FM334" i="77" s="1"/>
  <c r="FM333" i="77" a="1"/>
  <c r="FM333" i="77" s="1"/>
  <c r="FM332" i="77" a="1"/>
  <c r="FM332" i="77" s="1"/>
  <c r="FM331" i="77" a="1"/>
  <c r="FM331" i="77" s="1"/>
  <c r="FM330" i="77" a="1"/>
  <c r="FM330" i="77" s="1"/>
  <c r="FM329" i="77" a="1"/>
  <c r="FM329" i="77" s="1"/>
  <c r="FM328" i="77" a="1"/>
  <c r="FM328" i="77" s="1"/>
  <c r="FM327" i="77" a="1"/>
  <c r="FM327" i="77" s="1"/>
  <c r="FM326" i="77" a="1"/>
  <c r="FM326" i="77" s="1"/>
  <c r="FM325" i="77" a="1"/>
  <c r="FM325" i="77" s="1"/>
  <c r="FM324" i="77" a="1"/>
  <c r="FM324" i="77" s="1"/>
  <c r="FM323" i="77" a="1"/>
  <c r="FM323" i="77" s="1"/>
  <c r="FM322" i="77" a="1"/>
  <c r="FM322" i="77" s="1"/>
  <c r="FM321" i="77" a="1"/>
  <c r="FM321" i="77" s="1"/>
  <c r="FM320" i="77" a="1"/>
  <c r="FM320" i="77" s="1"/>
  <c r="FM319" i="77" a="1"/>
  <c r="FM319" i="77" s="1"/>
  <c r="FM318" i="77" a="1"/>
  <c r="FM318" i="77" s="1"/>
  <c r="FM317" i="77" a="1"/>
  <c r="FM317" i="77" s="1"/>
  <c r="FM316" i="77" a="1"/>
  <c r="FM316" i="77" s="1"/>
  <c r="FM315" i="77" a="1"/>
  <c r="FM315" i="77" s="1"/>
  <c r="FM314" i="77" a="1"/>
  <c r="FM314" i="77" s="1"/>
  <c r="FM313" i="77" a="1"/>
  <c r="FM313" i="77" s="1"/>
  <c r="FM312" i="77" a="1"/>
  <c r="FM312" i="77" s="1"/>
  <c r="FM311" i="77" a="1"/>
  <c r="FM311" i="77" s="1"/>
  <c r="FM310" i="77" a="1"/>
  <c r="FM310" i="77" s="1"/>
  <c r="FM309" i="77" a="1"/>
  <c r="FM309" i="77" s="1"/>
  <c r="FM308" i="77" a="1"/>
  <c r="FM308" i="77" s="1"/>
  <c r="FM307" i="77" a="1"/>
  <c r="FM307" i="77" s="1"/>
  <c r="FM306" i="77" a="1"/>
  <c r="FM306" i="77" s="1"/>
  <c r="FM305" i="77" a="1"/>
  <c r="FM305" i="77" s="1"/>
  <c r="FM304" i="77" a="1"/>
  <c r="FM304" i="77" s="1"/>
  <c r="FM303" i="77" a="1"/>
  <c r="FM303" i="77" s="1"/>
  <c r="FM302" i="77" a="1"/>
  <c r="FM302" i="77" s="1"/>
  <c r="FM301" i="77" a="1"/>
  <c r="FM301" i="77" s="1"/>
  <c r="FM300" i="77" a="1"/>
  <c r="FM300" i="77" s="1"/>
  <c r="FM299" i="77" a="1"/>
  <c r="FM299" i="77" s="1"/>
  <c r="FM298" i="77" a="1"/>
  <c r="FM298" i="77" s="1"/>
  <c r="FM297" i="77" a="1"/>
  <c r="FM297" i="77" s="1"/>
  <c r="FM296" i="77" a="1"/>
  <c r="FM296" i="77" s="1"/>
  <c r="FM295" i="77" a="1"/>
  <c r="FM295" i="77" s="1"/>
  <c r="FM294" i="77" a="1"/>
  <c r="FM294" i="77" s="1"/>
  <c r="FM293" i="77" a="1"/>
  <c r="FM293" i="77" s="1"/>
  <c r="FM292" i="77" a="1"/>
  <c r="FM292" i="77" s="1"/>
  <c r="FM291" i="77" a="1"/>
  <c r="FM291" i="77" s="1"/>
  <c r="FM290" i="77" a="1"/>
  <c r="FM290" i="77" s="1"/>
  <c r="FM289" i="77" a="1"/>
  <c r="FM289" i="77" s="1"/>
  <c r="FM288" i="77" a="1"/>
  <c r="FM288" i="77" s="1"/>
  <c r="FM287" i="77" a="1"/>
  <c r="FM287" i="77" s="1"/>
  <c r="FM286" i="77" a="1"/>
  <c r="FM286" i="77" s="1"/>
  <c r="FM285" i="77" a="1"/>
  <c r="FM285" i="77" s="1"/>
  <c r="FM284" i="77" a="1"/>
  <c r="FM284" i="77" s="1"/>
  <c r="FM283" i="77" a="1"/>
  <c r="FM283" i="77" s="1"/>
  <c r="FM282" i="77" a="1"/>
  <c r="FM282" i="77" s="1"/>
  <c r="FM281" i="77" a="1"/>
  <c r="FM281" i="77" s="1"/>
  <c r="FM280" i="77" a="1"/>
  <c r="FM280" i="77" s="1"/>
  <c r="FM279" i="77" a="1"/>
  <c r="FM279" i="77" s="1"/>
  <c r="FM278" i="77" a="1"/>
  <c r="FM278" i="77" s="1"/>
  <c r="FM277" i="77" a="1"/>
  <c r="FM277" i="77" s="1"/>
  <c r="FM276" i="77" a="1"/>
  <c r="FM276" i="77" s="1"/>
  <c r="FM275" i="77" a="1"/>
  <c r="FM275" i="77" s="1"/>
  <c r="FM274" i="77" a="1"/>
  <c r="FM274" i="77" s="1"/>
  <c r="FM273" i="77" a="1"/>
  <c r="FM273" i="77" s="1"/>
  <c r="FM272" i="77" a="1"/>
  <c r="FM272" i="77" s="1"/>
  <c r="FM271" i="77" a="1"/>
  <c r="FM271" i="77" s="1"/>
  <c r="FM270" i="77" a="1"/>
  <c r="FM270" i="77" s="1"/>
  <c r="FM269" i="77" a="1"/>
  <c r="FM269" i="77" s="1"/>
  <c r="FM268" i="77" a="1"/>
  <c r="FM268" i="77" s="1"/>
  <c r="FM267" i="77" a="1"/>
  <c r="FM267" i="77" s="1"/>
  <c r="FM266" i="77" a="1"/>
  <c r="FM266" i="77" s="1"/>
  <c r="FM265" i="77" a="1"/>
  <c r="FM265" i="77" s="1"/>
  <c r="FM264" i="77" a="1"/>
  <c r="FM264" i="77" s="1"/>
  <c r="FM263" i="77" a="1"/>
  <c r="FM263" i="77" s="1"/>
  <c r="FM262" i="77" a="1"/>
  <c r="FM262" i="77" s="1"/>
  <c r="FM261" i="77" a="1"/>
  <c r="FM261" i="77" s="1"/>
  <c r="FM260" i="77" a="1"/>
  <c r="FM260" i="77" s="1"/>
  <c r="FM259" i="77" a="1"/>
  <c r="FM259" i="77" s="1"/>
  <c r="FM258" i="77" a="1"/>
  <c r="FM258" i="77" s="1"/>
  <c r="FM257" i="77" a="1"/>
  <c r="FM257" i="77" s="1"/>
  <c r="FM256" i="77" a="1"/>
  <c r="FM256" i="77" s="1"/>
  <c r="FM255" i="77" a="1"/>
  <c r="FM255" i="77" s="1"/>
  <c r="FM254" i="77" a="1"/>
  <c r="FM254" i="77" s="1"/>
  <c r="FM253" i="77" a="1"/>
  <c r="FM253" i="77" s="1"/>
  <c r="FM252" i="77" a="1"/>
  <c r="FM252" i="77" s="1"/>
  <c r="FM251" i="77" a="1"/>
  <c r="FM251" i="77" s="1"/>
  <c r="FM250" i="77" a="1"/>
  <c r="FM250" i="77" s="1"/>
  <c r="FM249" i="77" a="1"/>
  <c r="FM249" i="77" s="1"/>
  <c r="FM248" i="77" a="1"/>
  <c r="FM248" i="77" s="1"/>
  <c r="FM247" i="77" a="1"/>
  <c r="FM247" i="77" s="1"/>
  <c r="FM246" i="77" a="1"/>
  <c r="FM246" i="77" s="1"/>
  <c r="FM245" i="77" a="1"/>
  <c r="FM245" i="77" s="1"/>
  <c r="FM244" i="77" a="1"/>
  <c r="FM244" i="77" s="1"/>
  <c r="FM243" i="77" a="1"/>
  <c r="FM243" i="77" s="1"/>
  <c r="FM242" i="77" a="1"/>
  <c r="FM242" i="77" s="1"/>
  <c r="FM241" i="77" a="1"/>
  <c r="FM241" i="77" s="1"/>
  <c r="FM240" i="77" a="1"/>
  <c r="FM240" i="77" s="1"/>
  <c r="FM239" i="77" a="1"/>
  <c r="FM239" i="77" s="1"/>
  <c r="FM238" i="77" a="1"/>
  <c r="FM238" i="77" s="1"/>
  <c r="FM237" i="77" a="1"/>
  <c r="FM237" i="77" s="1"/>
  <c r="FM236" i="77" a="1"/>
  <c r="FM236" i="77" s="1"/>
  <c r="FM235" i="77" a="1"/>
  <c r="FM235" i="77" s="1"/>
  <c r="FM234" i="77" a="1"/>
  <c r="FM234" i="77" s="1"/>
  <c r="FM233" i="77" a="1"/>
  <c r="FM233" i="77" s="1"/>
  <c r="FM232" i="77" a="1"/>
  <c r="FM232" i="77" s="1"/>
  <c r="FM231" i="77" a="1"/>
  <c r="FM231" i="77" s="1"/>
  <c r="FM230" i="77" a="1"/>
  <c r="FM230" i="77" s="1"/>
  <c r="FM229" i="77" a="1"/>
  <c r="FM229" i="77" s="1"/>
  <c r="FM228" i="77" a="1"/>
  <c r="FM228" i="77" s="1"/>
  <c r="FM227" i="77" a="1"/>
  <c r="FM227" i="77" s="1"/>
  <c r="FM226" i="77" a="1"/>
  <c r="FM226" i="77" s="1"/>
  <c r="FM225" i="77" a="1"/>
  <c r="FM225" i="77" s="1"/>
  <c r="FM224" i="77" a="1"/>
  <c r="FM224" i="77" s="1"/>
  <c r="FM223" i="77" a="1"/>
  <c r="FM223" i="77" s="1"/>
  <c r="FM222" i="77" a="1"/>
  <c r="FM222" i="77" s="1"/>
  <c r="FM221" i="77" a="1"/>
  <c r="FM221" i="77" s="1"/>
  <c r="FM220" i="77" a="1"/>
  <c r="FM220" i="77" s="1"/>
  <c r="FM219" i="77" a="1"/>
  <c r="FM219" i="77" s="1"/>
  <c r="FM218" i="77" a="1"/>
  <c r="FM218" i="77" s="1"/>
  <c r="FM217" i="77" a="1"/>
  <c r="FM217" i="77" s="1"/>
  <c r="FM216" i="77" a="1"/>
  <c r="FM216" i="77" s="1"/>
  <c r="FM215" i="77" a="1"/>
  <c r="FM215" i="77" s="1"/>
  <c r="FM214" i="77" a="1"/>
  <c r="FM214" i="77" s="1"/>
  <c r="FM213" i="77" a="1"/>
  <c r="FM213" i="77" s="1"/>
  <c r="FM212" i="77" a="1"/>
  <c r="FM212" i="77" s="1"/>
  <c r="FM211" i="77" a="1"/>
  <c r="FM211" i="77" s="1"/>
  <c r="FM210" i="77" a="1"/>
  <c r="FM210" i="77" s="1"/>
  <c r="FM209" i="77" a="1"/>
  <c r="FM209" i="77" s="1"/>
  <c r="FM208" i="77" a="1"/>
  <c r="FM208" i="77" s="1"/>
  <c r="FM207" i="77" a="1"/>
  <c r="FM207" i="77" s="1"/>
  <c r="FM206" i="77" a="1"/>
  <c r="FM206" i="77" s="1"/>
  <c r="FM205" i="77" a="1"/>
  <c r="FM205" i="77" s="1"/>
  <c r="FM204" i="77" a="1"/>
  <c r="FM204" i="77" s="1"/>
  <c r="FM203" i="77" a="1"/>
  <c r="FM203" i="77" s="1"/>
  <c r="FM202" i="77" a="1"/>
  <c r="FM202" i="77" s="1"/>
  <c r="FM201" i="77" a="1"/>
  <c r="FM201" i="77" s="1"/>
  <c r="FM200" i="77" a="1"/>
  <c r="FM200" i="77" s="1"/>
  <c r="FM199" i="77" a="1"/>
  <c r="FM199" i="77" s="1"/>
  <c r="FM198" i="77" a="1"/>
  <c r="FM198" i="77" s="1"/>
  <c r="FM197" i="77" a="1"/>
  <c r="FM197" i="77" s="1"/>
  <c r="FM196" i="77" a="1"/>
  <c r="FM196" i="77" s="1"/>
  <c r="FM195" i="77" a="1"/>
  <c r="FM195" i="77" s="1"/>
  <c r="FM194" i="77" a="1"/>
  <c r="FM194" i="77" s="1"/>
  <c r="FM193" i="77" a="1"/>
  <c r="FM193" i="77" s="1"/>
  <c r="FM192" i="77" a="1"/>
  <c r="FM192" i="77" s="1"/>
  <c r="FM191" i="77" a="1"/>
  <c r="FM191" i="77" s="1"/>
  <c r="FM190" i="77" a="1"/>
  <c r="FM190" i="77" s="1"/>
  <c r="FM189" i="77" a="1"/>
  <c r="FM189" i="77" s="1"/>
  <c r="FM188" i="77" a="1"/>
  <c r="FM188" i="77" s="1"/>
  <c r="FM187" i="77" a="1"/>
  <c r="FM187" i="77" s="1"/>
  <c r="FM186" i="77" a="1"/>
  <c r="FM186" i="77" s="1"/>
  <c r="FM185" i="77" a="1"/>
  <c r="FM185" i="77" s="1"/>
  <c r="FM184" i="77" a="1"/>
  <c r="FM184" i="77" s="1"/>
  <c r="FM183" i="77" a="1"/>
  <c r="FM183" i="77" s="1"/>
  <c r="FM182" i="77" a="1"/>
  <c r="FM182" i="77" s="1"/>
  <c r="FM181" i="77" a="1"/>
  <c r="FM181" i="77" s="1"/>
  <c r="FM180" i="77" a="1"/>
  <c r="FM180" i="77" s="1"/>
  <c r="FM179" i="77" a="1"/>
  <c r="FM179" i="77" s="1"/>
  <c r="FM178" i="77" a="1"/>
  <c r="FM178" i="77" s="1"/>
  <c r="FM177" i="77" a="1"/>
  <c r="FM177" i="77" s="1"/>
  <c r="FM176" i="77" a="1"/>
  <c r="FM176" i="77" s="1"/>
  <c r="FM175" i="77" a="1"/>
  <c r="FM175" i="77" s="1"/>
  <c r="FM174" i="77" a="1"/>
  <c r="FM174" i="77" s="1"/>
  <c r="FM173" i="77" a="1"/>
  <c r="FM173" i="77" s="1"/>
  <c r="FM172" i="77" a="1"/>
  <c r="FM172" i="77" s="1"/>
  <c r="FM171" i="77" a="1"/>
  <c r="FM171" i="77" s="1"/>
  <c r="FM170" i="77" a="1"/>
  <c r="FM170" i="77" s="1"/>
  <c r="FM169" i="77" a="1"/>
  <c r="FM169" i="77" s="1"/>
  <c r="FM168" i="77" a="1"/>
  <c r="FM168" i="77" s="1"/>
  <c r="FM167" i="77" a="1"/>
  <c r="FM167" i="77" s="1"/>
  <c r="FM166" i="77" a="1"/>
  <c r="FM166" i="77" s="1"/>
  <c r="FM165" i="77" a="1"/>
  <c r="FM165" i="77" s="1"/>
  <c r="FM164" i="77" a="1"/>
  <c r="FM164" i="77" s="1"/>
  <c r="FM163" i="77" a="1"/>
  <c r="FM163" i="77" s="1"/>
  <c r="FM162" i="77" a="1"/>
  <c r="FM162" i="77" s="1"/>
  <c r="FM161" i="77" a="1"/>
  <c r="FM161" i="77" s="1"/>
  <c r="FM160" i="77" a="1"/>
  <c r="FM160" i="77" s="1"/>
  <c r="FM159" i="77" a="1"/>
  <c r="FM159" i="77" s="1"/>
  <c r="FM158" i="77" a="1"/>
  <c r="FM158" i="77" s="1"/>
  <c r="FM157" i="77" a="1"/>
  <c r="FM157" i="77" s="1"/>
  <c r="FM156" i="77" a="1"/>
  <c r="FM156" i="77" s="1"/>
  <c r="FM155" i="77" a="1"/>
  <c r="FM155" i="77" s="1"/>
  <c r="FM154" i="77" a="1"/>
  <c r="FM154" i="77" s="1"/>
  <c r="FM153" i="77" a="1"/>
  <c r="FM153" i="77" s="1"/>
  <c r="FM152" i="77" a="1"/>
  <c r="FM152" i="77" s="1"/>
  <c r="FM151" i="77" a="1"/>
  <c r="FM151" i="77" s="1"/>
  <c r="FM150" i="77" a="1"/>
  <c r="FM150" i="77" s="1"/>
  <c r="FM149" i="77" a="1"/>
  <c r="FM149" i="77" s="1"/>
  <c r="FM148" i="77" a="1"/>
  <c r="FM148" i="77" s="1"/>
  <c r="FM147" i="77" a="1"/>
  <c r="FM147" i="77" s="1"/>
  <c r="FM146" i="77" a="1"/>
  <c r="FM146" i="77" s="1"/>
  <c r="FM145" i="77" a="1"/>
  <c r="FM145" i="77" s="1"/>
  <c r="FM144" i="77" a="1"/>
  <c r="FM144" i="77" s="1"/>
  <c r="FM143" i="77" a="1"/>
  <c r="FM143" i="77" s="1"/>
  <c r="FM142" i="77" a="1"/>
  <c r="FM142" i="77" s="1"/>
  <c r="FM141" i="77" a="1"/>
  <c r="FM141" i="77" s="1"/>
  <c r="FM140" i="77" a="1"/>
  <c r="FM140" i="77" s="1"/>
  <c r="FM139" i="77" a="1"/>
  <c r="FM139" i="77" s="1"/>
  <c r="FM138" i="77" a="1"/>
  <c r="FM138" i="77" s="1"/>
  <c r="FM137" i="77" a="1"/>
  <c r="FM137" i="77" s="1"/>
  <c r="FM136" i="77" a="1"/>
  <c r="FM136" i="77" s="1"/>
  <c r="FM135" i="77" a="1"/>
  <c r="FM135" i="77" s="1"/>
  <c r="FM134" i="77" a="1"/>
  <c r="FM134" i="77" s="1"/>
  <c r="FM133" i="77" a="1"/>
  <c r="FM133" i="77" s="1"/>
  <c r="FM132" i="77" a="1"/>
  <c r="FM132" i="77" s="1"/>
  <c r="FM131" i="77" a="1"/>
  <c r="FM131" i="77" s="1"/>
  <c r="FM130" i="77" a="1"/>
  <c r="FM130" i="77" s="1"/>
  <c r="FM129" i="77" a="1"/>
  <c r="FM129" i="77" s="1"/>
  <c r="FM128" i="77" a="1"/>
  <c r="FM128" i="77" s="1"/>
  <c r="FM127" i="77" a="1"/>
  <c r="FM127" i="77" s="1"/>
  <c r="FM126" i="77" a="1"/>
  <c r="FM126" i="77" s="1"/>
  <c r="FM125" i="77" a="1"/>
  <c r="FM125" i="77" s="1"/>
  <c r="FM124" i="77" a="1"/>
  <c r="FM124" i="77" s="1"/>
  <c r="FM123" i="77" a="1"/>
  <c r="FM123" i="77" s="1"/>
  <c r="FM122" i="77" a="1"/>
  <c r="FM122" i="77" s="1"/>
  <c r="FM121" i="77" a="1"/>
  <c r="FM121" i="77" s="1"/>
  <c r="FM120" i="77" a="1"/>
  <c r="FM120" i="77" s="1"/>
  <c r="FM119" i="77" a="1"/>
  <c r="FM119" i="77" s="1"/>
  <c r="FM118" i="77" a="1"/>
  <c r="FM118" i="77" s="1"/>
  <c r="FM117" i="77" a="1"/>
  <c r="FM117" i="77" s="1"/>
  <c r="FM116" i="77" a="1"/>
  <c r="FM116" i="77" s="1"/>
  <c r="FM115" i="77" a="1"/>
  <c r="FM115" i="77" s="1"/>
  <c r="FM114" i="77" a="1"/>
  <c r="FM114" i="77" s="1"/>
  <c r="FM113" i="77" a="1"/>
  <c r="FM113" i="77" s="1"/>
  <c r="FM112" i="77" a="1"/>
  <c r="FM112" i="77" s="1"/>
  <c r="FM111" i="77" a="1"/>
  <c r="FM111" i="77" s="1"/>
  <c r="FM110" i="77" a="1"/>
  <c r="FM110" i="77" s="1"/>
  <c r="FM109" i="77" a="1"/>
  <c r="FM109" i="77" s="1"/>
  <c r="FM108" i="77" a="1"/>
  <c r="FM108" i="77" s="1"/>
  <c r="FM107" i="77" a="1"/>
  <c r="FM107" i="77" s="1"/>
  <c r="FM106" i="77" a="1"/>
  <c r="FM106" i="77" s="1"/>
  <c r="FM105" i="77" a="1"/>
  <c r="FM105" i="77" s="1"/>
  <c r="FM104" i="77" a="1"/>
  <c r="FM104" i="77" s="1"/>
  <c r="FM103" i="77" a="1"/>
  <c r="FM103" i="77" s="1"/>
  <c r="FM102" i="77" a="1"/>
  <c r="FM102" i="77" s="1"/>
  <c r="FM101" i="77" a="1"/>
  <c r="FM101" i="77" s="1"/>
  <c r="FM100" i="77" a="1"/>
  <c r="FM100" i="77" s="1"/>
  <c r="FM99" i="77" a="1"/>
  <c r="FM99" i="77" s="1"/>
  <c r="FM98" i="77" a="1"/>
  <c r="FM98" i="77" s="1"/>
  <c r="FM97" i="77" a="1"/>
  <c r="FM97" i="77" s="1"/>
  <c r="FM96" i="77" a="1"/>
  <c r="FM96" i="77" s="1"/>
  <c r="FM95" i="77" a="1"/>
  <c r="FM95" i="77" s="1"/>
  <c r="FM94" i="77" a="1"/>
  <c r="FM94" i="77" s="1"/>
  <c r="FM93" i="77" a="1"/>
  <c r="FM93" i="77" s="1"/>
  <c r="FM92" i="77" a="1"/>
  <c r="FM92" i="77" s="1"/>
  <c r="FM91" i="77" a="1"/>
  <c r="FM91" i="77" s="1"/>
  <c r="FM90" i="77" a="1"/>
  <c r="FM90" i="77" s="1"/>
  <c r="FM89" i="77" a="1"/>
  <c r="FM89" i="77" s="1"/>
  <c r="FM88" i="77" a="1"/>
  <c r="FM88" i="77" s="1"/>
  <c r="FM87" i="77" a="1"/>
  <c r="FM87" i="77" s="1"/>
  <c r="FM86" i="77" a="1"/>
  <c r="FM86" i="77" s="1"/>
  <c r="FM85" i="77" a="1"/>
  <c r="FM85" i="77" s="1"/>
  <c r="FM84" i="77" a="1"/>
  <c r="FM84" i="77" s="1"/>
  <c r="FM83" i="77" a="1"/>
  <c r="FM83" i="77" s="1"/>
  <c r="FM82" i="77" a="1"/>
  <c r="FM82" i="77" s="1"/>
  <c r="FM81" i="77" a="1"/>
  <c r="FM81" i="77" s="1"/>
  <c r="FM80" i="77" a="1"/>
  <c r="FM80" i="77" s="1"/>
  <c r="FM79" i="77" a="1"/>
  <c r="FM79" i="77" s="1"/>
  <c r="FM78" i="77" a="1"/>
  <c r="FM78" i="77" s="1"/>
  <c r="FM77" i="77" a="1"/>
  <c r="FM77" i="77" s="1"/>
  <c r="FM76" i="77" a="1"/>
  <c r="FM76" i="77" s="1"/>
  <c r="FM75" i="77" a="1"/>
  <c r="FM75" i="77" s="1"/>
  <c r="FM74" i="77" a="1"/>
  <c r="FM74" i="77" s="1"/>
  <c r="FM73" i="77" a="1"/>
  <c r="FM73" i="77" s="1"/>
  <c r="FM72" i="77" a="1"/>
  <c r="FM72" i="77" s="1"/>
  <c r="FM71" i="77" a="1"/>
  <c r="FM71" i="77" s="1"/>
  <c r="FM70" i="77" a="1"/>
  <c r="FM70" i="77" s="1"/>
  <c r="FM69" i="77" a="1"/>
  <c r="FM69" i="77" s="1"/>
  <c r="FM68" i="77" a="1"/>
  <c r="FM68" i="77" s="1"/>
  <c r="FM67" i="77" a="1"/>
  <c r="FM67" i="77" s="1"/>
  <c r="FM66" i="77" a="1"/>
  <c r="FM66" i="77" s="1"/>
  <c r="FM65" i="77" a="1"/>
  <c r="FM65" i="77" s="1"/>
  <c r="FM64" i="77" a="1"/>
  <c r="FM64" i="77" s="1"/>
  <c r="FM63" i="77" a="1"/>
  <c r="FM63" i="77" s="1"/>
  <c r="FM62" i="77" a="1"/>
  <c r="FM62" i="77" s="1"/>
  <c r="FM61" i="77" a="1"/>
  <c r="FM61" i="77" s="1"/>
  <c r="FM60" i="77" a="1"/>
  <c r="FM60" i="77" s="1"/>
  <c r="FM59" i="77" a="1"/>
  <c r="FM59" i="77" s="1"/>
  <c r="FM58" i="77" a="1"/>
  <c r="FM58" i="77" s="1"/>
  <c r="FM57" i="77" a="1"/>
  <c r="FM57" i="77" s="1"/>
  <c r="FM56" i="77" a="1"/>
  <c r="FM56" i="77" s="1"/>
  <c r="FM55" i="77" a="1"/>
  <c r="FM55" i="77" s="1"/>
  <c r="FM54" i="77" a="1"/>
  <c r="FM54" i="77" s="1"/>
  <c r="FM53" i="77" a="1"/>
  <c r="FM53" i="77" s="1"/>
  <c r="FM52" i="77" a="1"/>
  <c r="FM52" i="77" s="1"/>
  <c r="FM51" i="77" a="1"/>
  <c r="FM51" i="77" s="1"/>
  <c r="FM50" i="77" a="1"/>
  <c r="FM50" i="77" s="1"/>
  <c r="FM49" i="77" a="1"/>
  <c r="FM49" i="77" s="1"/>
  <c r="FM48" i="77" a="1"/>
  <c r="FM48" i="77" s="1"/>
  <c r="FM47" i="77" a="1"/>
  <c r="FM47" i="77" s="1"/>
  <c r="FM46" i="77" a="1"/>
  <c r="FM46" i="77" s="1"/>
  <c r="FM45" i="77" a="1"/>
  <c r="FM45" i="77" s="1"/>
  <c r="FM44" i="77" a="1"/>
  <c r="FM44" i="77" s="1"/>
  <c r="FM43" i="77" a="1"/>
  <c r="FM43" i="77" s="1"/>
  <c r="FM42" i="77" a="1"/>
  <c r="FM42" i="77" s="1"/>
  <c r="FM41" i="77" a="1"/>
  <c r="FM41" i="77" s="1"/>
  <c r="FM40" i="77" a="1"/>
  <c r="FM40" i="77" s="1"/>
  <c r="FM39" i="77" a="1"/>
  <c r="FM39" i="77" s="1"/>
  <c r="FM38" i="77" a="1"/>
  <c r="FM38" i="77" s="1"/>
  <c r="FM37" i="77" a="1"/>
  <c r="FM37" i="77" s="1"/>
  <c r="FM36" i="77" a="1"/>
  <c r="FM36" i="77" s="1"/>
  <c r="FM35" i="77" a="1"/>
  <c r="FM35" i="77" s="1"/>
  <c r="FM34" i="77" a="1"/>
  <c r="FM34" i="77" s="1"/>
  <c r="FM33" i="77" a="1"/>
  <c r="FM33" i="77" s="1"/>
  <c r="FM32" i="77" a="1"/>
  <c r="FM32" i="77" s="1"/>
  <c r="FM31" i="77" a="1"/>
  <c r="FM31" i="77" s="1"/>
  <c r="FM30" i="77" a="1"/>
  <c r="FM30" i="77" s="1"/>
  <c r="FM29" i="77" a="1"/>
  <c r="FM29" i="77" s="1"/>
  <c r="FM28" i="77" a="1"/>
  <c r="FM28" i="77" s="1"/>
  <c r="FM27" i="77" a="1"/>
  <c r="FM27" i="77" s="1"/>
  <c r="FM26" i="77" a="1"/>
  <c r="FM26" i="77" s="1"/>
  <c r="FM25" i="77" a="1"/>
  <c r="FM25" i="77" s="1"/>
  <c r="FM24" i="77" a="1"/>
  <c r="FM24" i="77" s="1"/>
  <c r="FM23" i="77" a="1"/>
  <c r="FM23" i="77" s="1"/>
  <c r="FM22" i="77" a="1"/>
  <c r="FM22" i="77" s="1"/>
  <c r="FM21" i="77" a="1"/>
  <c r="FM21" i="77" s="1"/>
  <c r="FM20" i="77" a="1"/>
  <c r="FM20" i="77" s="1"/>
  <c r="FM19" i="77" a="1"/>
  <c r="FM19" i="77" s="1"/>
  <c r="FM18" i="77" a="1"/>
  <c r="FM18" i="77" s="1"/>
  <c r="FM17" i="77" a="1"/>
  <c r="FM17" i="77" s="1"/>
  <c r="FM16" i="77" a="1"/>
  <c r="FM16" i="77" s="1"/>
  <c r="FM15" i="77" a="1"/>
  <c r="FM15" i="77" s="1"/>
  <c r="FM14" i="77" a="1"/>
  <c r="FM14" i="77" s="1"/>
  <c r="FM13" i="77" a="1"/>
  <c r="FM13" i="77" s="1"/>
  <c r="FM12" i="77" a="1"/>
  <c r="FM12" i="77" s="1"/>
  <c r="FM11" i="77" a="1"/>
  <c r="FM11" i="77" s="1"/>
  <c r="FM10" i="77" a="1"/>
  <c r="FM10" i="77" s="1"/>
  <c r="FM9" i="77" a="1"/>
  <c r="FM9" i="77" s="1"/>
  <c r="FM8" i="77" a="1"/>
  <c r="FM8" i="77" s="1"/>
  <c r="FM7" i="77" a="1"/>
  <c r="FM7" i="77" s="1"/>
  <c r="FM6" i="77" a="1"/>
  <c r="FM6" i="77" s="1"/>
  <c r="FM5" i="77" a="1"/>
  <c r="FM5" i="77" s="1"/>
  <c r="FM4" i="77" a="1"/>
  <c r="FM4" i="77" s="1"/>
  <c r="FM3" i="77" a="1"/>
  <c r="FM3" i="77" s="1"/>
  <c r="FM2" i="77" a="1"/>
  <c r="FM2" i="77" s="1"/>
  <c r="N1" i="21" l="1" a="1"/>
  <c r="N1" i="21" s="1"/>
  <c r="CK158" i="73" l="1" a="1"/>
  <c r="CK158" i="73" s="1"/>
  <c r="CK157" i="73" a="1"/>
  <c r="CK157" i="73" s="1"/>
  <c r="CK156" i="73" a="1"/>
  <c r="CK156" i="73" s="1"/>
  <c r="CK155" i="73" a="1"/>
  <c r="CK155" i="73" s="1"/>
  <c r="CK154" i="73" a="1"/>
  <c r="CK154" i="73" s="1"/>
  <c r="CK153" i="73" a="1"/>
  <c r="CK153" i="73" s="1"/>
  <c r="CK152" i="73" a="1"/>
  <c r="CK152" i="73" s="1"/>
  <c r="CK151" i="73" a="1"/>
  <c r="CK151" i="73" s="1"/>
  <c r="CK150" i="73" a="1"/>
  <c r="CK150" i="73" s="1"/>
  <c r="CK149" i="73" a="1"/>
  <c r="CK149" i="73" s="1"/>
  <c r="CK148" i="73" a="1"/>
  <c r="CK148" i="73" s="1"/>
  <c r="CK147" i="73" a="1"/>
  <c r="CK147" i="73" s="1"/>
  <c r="CK146" i="73" a="1"/>
  <c r="CK146" i="73" s="1"/>
  <c r="CK145" i="73" a="1"/>
  <c r="CK145" i="73" s="1"/>
  <c r="CK144" i="73" a="1"/>
  <c r="CK144" i="73" s="1"/>
  <c r="CK143" i="73" a="1"/>
  <c r="CK143" i="73" s="1"/>
  <c r="CK142" i="73" a="1"/>
  <c r="CK142" i="73" s="1"/>
  <c r="CK141" i="73" a="1"/>
  <c r="CK141" i="73" s="1"/>
  <c r="CK140" i="73" a="1"/>
  <c r="CK140" i="73" s="1"/>
  <c r="CK139" i="73" a="1"/>
  <c r="CK139" i="73" s="1"/>
  <c r="CK138" i="73" a="1"/>
  <c r="CK138" i="73" s="1"/>
  <c r="CK137" i="73" a="1"/>
  <c r="CK137" i="73" s="1"/>
  <c r="CK136" i="73" a="1"/>
  <c r="CK136" i="73" s="1"/>
  <c r="CK135" i="73" a="1"/>
  <c r="CK135" i="73" s="1"/>
  <c r="CK134" i="73" a="1"/>
  <c r="CK134" i="73" s="1"/>
  <c r="CK133" i="73" a="1"/>
  <c r="CK133" i="73" s="1"/>
  <c r="CK132" i="73" a="1"/>
  <c r="CK132" i="73" s="1"/>
  <c r="CK131" i="73" a="1"/>
  <c r="CK131" i="73" s="1"/>
  <c r="CK130" i="73" a="1"/>
  <c r="CK130" i="73" s="1"/>
  <c r="CK129" i="73" a="1"/>
  <c r="CK129" i="73" s="1"/>
  <c r="CK128" i="73" a="1"/>
  <c r="CK128" i="73" s="1"/>
  <c r="CK127" i="73" a="1"/>
  <c r="CK127" i="73" s="1"/>
  <c r="CK126" i="73" a="1"/>
  <c r="CK126" i="73" s="1"/>
  <c r="CK125" i="73" a="1"/>
  <c r="CK125" i="73" s="1"/>
  <c r="CK124" i="73" a="1"/>
  <c r="CK124" i="73" s="1"/>
  <c r="CK123" i="73" a="1"/>
  <c r="CK123" i="73" s="1"/>
  <c r="CK122" i="73" a="1"/>
  <c r="CK122" i="73" s="1"/>
  <c r="CK121" i="73" a="1"/>
  <c r="CK121" i="73" s="1"/>
  <c r="CK120" i="73" a="1"/>
  <c r="CK120" i="73" s="1"/>
  <c r="CK119" i="73" a="1"/>
  <c r="CK119" i="73" s="1"/>
  <c r="CK118" i="73" a="1"/>
  <c r="CK118" i="73" s="1"/>
  <c r="CK117" i="73" a="1"/>
  <c r="CK117" i="73" s="1"/>
  <c r="CK116" i="73" a="1"/>
  <c r="CK116" i="73" s="1"/>
  <c r="CK115" i="73" a="1"/>
  <c r="CK115" i="73" s="1"/>
  <c r="CK114" i="73" a="1"/>
  <c r="CK114" i="73" s="1"/>
  <c r="CK113" i="73" a="1"/>
  <c r="CK113" i="73" s="1"/>
  <c r="CK112" i="73" a="1"/>
  <c r="CK112" i="73" s="1"/>
  <c r="CK111" i="73" a="1"/>
  <c r="CK111" i="73" s="1"/>
  <c r="CK110" i="73" a="1"/>
  <c r="CK110" i="73" s="1"/>
  <c r="CK109" i="73" a="1"/>
  <c r="CK109" i="73" s="1"/>
  <c r="CK108" i="73" a="1"/>
  <c r="CK108" i="73" s="1"/>
  <c r="CK107" i="73" a="1"/>
  <c r="CK107" i="73" s="1"/>
  <c r="CK106" i="73" a="1"/>
  <c r="CK106" i="73" s="1"/>
  <c r="CK105" i="73" a="1"/>
  <c r="CK105" i="73" s="1"/>
  <c r="CK104" i="73" a="1"/>
  <c r="CK104" i="73" s="1"/>
  <c r="CK103" i="73" a="1"/>
  <c r="CK103" i="73" s="1"/>
  <c r="CK102" i="73" a="1"/>
  <c r="CK102" i="73" s="1"/>
  <c r="CK101" i="73" a="1"/>
  <c r="CK101" i="73" s="1"/>
  <c r="CK100" i="73" a="1"/>
  <c r="CK100" i="73" s="1"/>
  <c r="CK99" i="73" a="1"/>
  <c r="CK99" i="73" s="1"/>
  <c r="CK98" i="73" a="1"/>
  <c r="CK98" i="73" s="1"/>
  <c r="CK97" i="73" a="1"/>
  <c r="CK97" i="73" s="1"/>
  <c r="CK96" i="73" a="1"/>
  <c r="CK96" i="73" s="1"/>
  <c r="CK95" i="73" a="1"/>
  <c r="CK95" i="73" s="1"/>
  <c r="CK94" i="73" a="1"/>
  <c r="CK94" i="73" s="1"/>
  <c r="CK93" i="73" a="1"/>
  <c r="CK93" i="73" s="1"/>
  <c r="CK92" i="73" a="1"/>
  <c r="CK92" i="73" s="1"/>
  <c r="CK91" i="73" a="1"/>
  <c r="CK91" i="73" s="1"/>
  <c r="CK90" i="73" a="1"/>
  <c r="CK90" i="73" s="1"/>
  <c r="CK89" i="73" a="1"/>
  <c r="CK89" i="73" s="1"/>
  <c r="CK88" i="73" a="1"/>
  <c r="CK88" i="73" s="1"/>
  <c r="CK87" i="73" a="1"/>
  <c r="CK87" i="73" s="1"/>
  <c r="CK86" i="73" a="1"/>
  <c r="CK86" i="73" s="1"/>
  <c r="CK85" i="73" a="1"/>
  <c r="CK85" i="73" s="1"/>
  <c r="CK84" i="73" a="1"/>
  <c r="CK84" i="73" s="1"/>
  <c r="CK83" i="73" a="1"/>
  <c r="CK83" i="73" s="1"/>
  <c r="CK82" i="73" a="1"/>
  <c r="CK82" i="73" s="1"/>
  <c r="CK81" i="73" a="1"/>
  <c r="CK81" i="73" s="1"/>
  <c r="CK80" i="73" a="1"/>
  <c r="CK80" i="73" s="1"/>
  <c r="CK79" i="73" a="1"/>
  <c r="CK79" i="73" s="1"/>
  <c r="CK78" i="73" a="1"/>
  <c r="CK78" i="73" s="1"/>
  <c r="CK77" i="73" a="1"/>
  <c r="CK77" i="73" s="1"/>
  <c r="CK76" i="73" a="1"/>
  <c r="CK76" i="73" s="1"/>
  <c r="CK75" i="73" a="1"/>
  <c r="CK75" i="73" s="1"/>
  <c r="CK74" i="73" a="1"/>
  <c r="CK74" i="73" s="1"/>
  <c r="CK73" i="73" a="1"/>
  <c r="CK73" i="73" s="1"/>
  <c r="CK72" i="73" a="1"/>
  <c r="CK72" i="73" s="1"/>
  <c r="CK71" i="73" a="1"/>
  <c r="CK71" i="73" s="1"/>
  <c r="CK70" i="73" a="1"/>
  <c r="CK70" i="73" s="1"/>
  <c r="CK69" i="73" a="1"/>
  <c r="CK69" i="73" s="1"/>
  <c r="CK68" i="73" a="1"/>
  <c r="CK68" i="73" s="1"/>
  <c r="CK67" i="73" a="1"/>
  <c r="CK67" i="73" s="1"/>
  <c r="CK66" i="73" a="1"/>
  <c r="CK66" i="73" s="1"/>
  <c r="CK65" i="73" a="1"/>
  <c r="CK65" i="73" s="1"/>
  <c r="CK64" i="73" a="1"/>
  <c r="CK64" i="73" s="1"/>
  <c r="CK63" i="73" a="1"/>
  <c r="CK63" i="73" s="1"/>
  <c r="CK62" i="73" a="1"/>
  <c r="CK62" i="73" s="1"/>
  <c r="CK61" i="73" a="1"/>
  <c r="CK61" i="73" s="1"/>
  <c r="CK60" i="73" a="1"/>
  <c r="CK60" i="73" s="1"/>
  <c r="CK59" i="73" a="1"/>
  <c r="CK59" i="73" s="1"/>
  <c r="CK58" i="73" a="1"/>
  <c r="CK58" i="73" s="1"/>
  <c r="CK57" i="73" a="1"/>
  <c r="CK57" i="73" s="1"/>
  <c r="CK56" i="73" a="1"/>
  <c r="CK56" i="73" s="1"/>
  <c r="CK55" i="73" a="1"/>
  <c r="CK55" i="73" s="1"/>
  <c r="CK54" i="73" a="1"/>
  <c r="CK54" i="73" s="1"/>
  <c r="CK53" i="73" a="1"/>
  <c r="CK53" i="73" s="1"/>
  <c r="CK52" i="73" a="1"/>
  <c r="CK52" i="73" s="1"/>
  <c r="CK51" i="73" a="1"/>
  <c r="CK51" i="73" s="1"/>
  <c r="CK50" i="73" a="1"/>
  <c r="CK50" i="73" s="1"/>
  <c r="CK49" i="73" a="1"/>
  <c r="CK49" i="73" s="1"/>
  <c r="CK48" i="73" a="1"/>
  <c r="CK48" i="73" s="1"/>
  <c r="CK47" i="73" a="1"/>
  <c r="CK47" i="73" s="1"/>
  <c r="CK46" i="73" a="1"/>
  <c r="CK46" i="73" s="1"/>
  <c r="CK45" i="73" a="1"/>
  <c r="CK45" i="73" s="1"/>
  <c r="CK44" i="73" a="1"/>
  <c r="CK44" i="73" s="1"/>
  <c r="CK43" i="73" a="1"/>
  <c r="CK43" i="73" s="1"/>
  <c r="CK42" i="73" a="1"/>
  <c r="CK42" i="73" s="1"/>
  <c r="CK41" i="73" a="1"/>
  <c r="CK41" i="73" s="1"/>
  <c r="CK40" i="73" a="1"/>
  <c r="CK40" i="73" s="1"/>
  <c r="CK39" i="73" a="1"/>
  <c r="CK39" i="73" s="1"/>
  <c r="CK38" i="73" a="1"/>
  <c r="CK38" i="73" s="1"/>
  <c r="CK37" i="73" a="1"/>
  <c r="CK37" i="73" s="1"/>
  <c r="CK36" i="73" a="1"/>
  <c r="CK36" i="73" s="1"/>
  <c r="CK35" i="73" a="1"/>
  <c r="CK35" i="73" s="1"/>
  <c r="CK34" i="73" a="1"/>
  <c r="CK34" i="73" s="1"/>
  <c r="CK33" i="73" a="1"/>
  <c r="CK33" i="73" s="1"/>
  <c r="CK32" i="73" a="1"/>
  <c r="CK32" i="73" s="1"/>
  <c r="CK31" i="73" a="1"/>
  <c r="CK31" i="73" s="1"/>
  <c r="CK30" i="73" a="1"/>
  <c r="CK30" i="73" s="1"/>
  <c r="CK29" i="73" a="1"/>
  <c r="CK29" i="73" s="1"/>
  <c r="CK28" i="73" a="1"/>
  <c r="CK28" i="73" s="1"/>
  <c r="CK27" i="73" a="1"/>
  <c r="CK27" i="73" s="1"/>
  <c r="CK26" i="73" a="1"/>
  <c r="CK26" i="73" s="1"/>
  <c r="CK25" i="73" a="1"/>
  <c r="CK25" i="73" s="1"/>
  <c r="CK24" i="73" a="1"/>
  <c r="CK24" i="73" s="1"/>
  <c r="CK23" i="73" a="1"/>
  <c r="CK23" i="73" s="1"/>
  <c r="CK22" i="73" a="1"/>
  <c r="CK22" i="73" s="1"/>
  <c r="CK21" i="73" a="1"/>
  <c r="CK21" i="73" s="1"/>
  <c r="CK20" i="73" a="1"/>
  <c r="CK20" i="73" s="1"/>
  <c r="CK19" i="73" a="1"/>
  <c r="CK19" i="73" s="1"/>
  <c r="CK18" i="73" a="1"/>
  <c r="CK18" i="73" s="1"/>
  <c r="CK17" i="73" a="1"/>
  <c r="CK17" i="73" s="1"/>
  <c r="CK16" i="73" a="1"/>
  <c r="CK16" i="73" s="1"/>
  <c r="CK15" i="73" a="1"/>
  <c r="CK15" i="73" s="1"/>
  <c r="CK14" i="73" a="1"/>
  <c r="CK14" i="73" s="1"/>
  <c r="CK13" i="73" a="1"/>
  <c r="CK13" i="73" s="1"/>
  <c r="CK12" i="73" a="1"/>
  <c r="CK12" i="73" s="1"/>
  <c r="CK11" i="73" a="1"/>
  <c r="CK11" i="73" s="1"/>
  <c r="CK10" i="73" a="1"/>
  <c r="CK10" i="73" s="1"/>
  <c r="CK9" i="73" a="1"/>
  <c r="CK9" i="73" s="1"/>
  <c r="CK8" i="73" a="1"/>
  <c r="CK8" i="73" s="1"/>
  <c r="CK7" i="73" a="1"/>
  <c r="CK7" i="73" s="1"/>
  <c r="CK6" i="73" a="1"/>
  <c r="CK6" i="73" s="1"/>
  <c r="CK5" i="73" a="1"/>
  <c r="CK5" i="73" s="1"/>
  <c r="CK4" i="73" a="1"/>
  <c r="CK4" i="73" s="1"/>
  <c r="CK3" i="73" a="1"/>
  <c r="CK3" i="73" s="1"/>
  <c r="G148" i="38" l="1"/>
  <c r="G35" i="38"/>
  <c r="L297" i="21"/>
  <c r="J297" i="21"/>
  <c r="L296" i="21"/>
  <c r="J296" i="21"/>
  <c r="N31" i="63" l="1"/>
  <c r="N30" i="63"/>
  <c r="N29" i="63"/>
  <c r="N28" i="63"/>
  <c r="N27" i="63"/>
  <c r="N26" i="63"/>
  <c r="N25" i="63"/>
  <c r="N24" i="63"/>
  <c r="N23" i="63"/>
  <c r="N22" i="63"/>
  <c r="N21" i="63"/>
  <c r="N20" i="63"/>
  <c r="N19" i="63"/>
  <c r="N18" i="63"/>
  <c r="N17" i="63"/>
  <c r="N16" i="63"/>
  <c r="N15" i="63"/>
  <c r="N14" i="63"/>
  <c r="N13" i="63"/>
  <c r="N12" i="63"/>
  <c r="N11" i="63"/>
  <c r="N10" i="63"/>
  <c r="N9" i="63"/>
  <c r="N8" i="63"/>
  <c r="N7" i="63"/>
  <c r="N6" i="63"/>
  <c r="N5" i="63"/>
  <c r="N4" i="63"/>
  <c r="R31" i="63" a="1"/>
  <c r="R31" i="63" s="1"/>
  <c r="R30" i="63" a="1"/>
  <c r="R30" i="63" s="1"/>
  <c r="R29" i="63" a="1"/>
  <c r="R29" i="63" s="1"/>
  <c r="R28" i="63" a="1"/>
  <c r="R28" i="63" s="1"/>
  <c r="R27" i="63" a="1"/>
  <c r="R27" i="63" s="1"/>
  <c r="R26" i="63" a="1"/>
  <c r="R26" i="63" s="1"/>
  <c r="R25" i="63" a="1"/>
  <c r="R25" i="63" s="1"/>
  <c r="R24" i="63" a="1"/>
  <c r="R24" i="63" s="1"/>
  <c r="R23" i="63" a="1"/>
  <c r="R23" i="63" s="1"/>
  <c r="R22" i="63" a="1"/>
  <c r="R22" i="63" s="1"/>
  <c r="R21" i="63" a="1"/>
  <c r="R21" i="63" s="1"/>
  <c r="R20" i="63" a="1"/>
  <c r="R20" i="63" s="1"/>
  <c r="R19" i="63" a="1"/>
  <c r="R19" i="63" s="1"/>
  <c r="R18" i="63" a="1"/>
  <c r="R18" i="63" s="1"/>
  <c r="R17" i="63" a="1"/>
  <c r="R17" i="63" s="1"/>
  <c r="R16" i="63" a="1"/>
  <c r="R16" i="63" s="1"/>
  <c r="R15" i="63" a="1"/>
  <c r="R15" i="63" s="1"/>
  <c r="R14" i="63" a="1"/>
  <c r="R14" i="63" s="1"/>
  <c r="R13" i="63" a="1"/>
  <c r="R13" i="63" s="1"/>
  <c r="R12" i="63" a="1"/>
  <c r="R12" i="63" s="1"/>
  <c r="R11" i="63" a="1"/>
  <c r="R11" i="63" s="1"/>
  <c r="R10" i="63" a="1"/>
  <c r="R10" i="63" s="1"/>
  <c r="R9" i="63" a="1"/>
  <c r="R9" i="63" s="1"/>
  <c r="R8" i="63" a="1"/>
  <c r="R8" i="63" s="1"/>
  <c r="R7" i="63" a="1"/>
  <c r="R7" i="63" s="1"/>
  <c r="R6" i="63" a="1"/>
  <c r="R6" i="63" s="1"/>
  <c r="R5" i="63" a="1"/>
  <c r="R5" i="63" s="1"/>
  <c r="R4" i="63" a="1"/>
  <c r="R4" i="63" s="1"/>
  <c r="J295" i="21" l="1"/>
  <c r="L295" i="21"/>
  <c r="Y37" i="18" l="1"/>
  <c r="X37" i="18"/>
  <c r="P37" i="18"/>
  <c r="O37" i="18"/>
  <c r="D37" i="18"/>
  <c r="C37" i="18"/>
  <c r="B37" i="18"/>
  <c r="DJ158" i="73" a="1"/>
  <c r="DJ158" i="73" s="1"/>
  <c r="DG158" i="73" a="1"/>
  <c r="DG158" i="73" s="1"/>
  <c r="DD158" i="73" a="1"/>
  <c r="DD158" i="73" s="1"/>
  <c r="DJ157" i="73" a="1"/>
  <c r="DJ157" i="73" s="1"/>
  <c r="DG157" i="73" a="1"/>
  <c r="DG157" i="73" s="1"/>
  <c r="DD157" i="73" a="1"/>
  <c r="DD157" i="73" s="1"/>
  <c r="DJ156" i="73" a="1"/>
  <c r="DJ156" i="73" s="1"/>
  <c r="DG156" i="73" a="1"/>
  <c r="DG156" i="73" s="1"/>
  <c r="DD156" i="73" a="1"/>
  <c r="DD156" i="73" s="1"/>
  <c r="DJ155" i="73" a="1"/>
  <c r="DJ155" i="73" s="1"/>
  <c r="DG155" i="73" a="1"/>
  <c r="DG155" i="73" s="1"/>
  <c r="DD155" i="73" a="1"/>
  <c r="DD155" i="73" s="1"/>
  <c r="DJ154" i="73" a="1"/>
  <c r="DJ154" i="73" s="1"/>
  <c r="DG154" i="73" a="1"/>
  <c r="DG154" i="73" s="1"/>
  <c r="DD154" i="73" a="1"/>
  <c r="DD154" i="73" s="1"/>
  <c r="DJ153" i="73" a="1"/>
  <c r="DJ153" i="73" s="1"/>
  <c r="DG153" i="73" a="1"/>
  <c r="DG153" i="73" s="1"/>
  <c r="DD153" i="73"/>
  <c r="DD153" i="73" a="1"/>
  <c r="DJ152" i="73" a="1"/>
  <c r="DJ152" i="73" s="1"/>
  <c r="DG152" i="73" a="1"/>
  <c r="DG152" i="73" s="1"/>
  <c r="DD152" i="73" a="1"/>
  <c r="DD152" i="73" s="1"/>
  <c r="DJ151" i="73" a="1"/>
  <c r="DJ151" i="73" s="1"/>
  <c r="DG151" i="73" a="1"/>
  <c r="DG151" i="73" s="1"/>
  <c r="DD151" i="73" a="1"/>
  <c r="DD151" i="73" s="1"/>
  <c r="DJ150" i="73" a="1"/>
  <c r="DJ150" i="73" s="1"/>
  <c r="DG150" i="73" a="1"/>
  <c r="DG150" i="73" s="1"/>
  <c r="DD150" i="73" a="1"/>
  <c r="DD150" i="73" s="1"/>
  <c r="DJ149" i="73" a="1"/>
  <c r="DJ149" i="73" s="1"/>
  <c r="DG149" i="73" a="1"/>
  <c r="DG149" i="73" s="1"/>
  <c r="DD149" i="73"/>
  <c r="DD149" i="73" a="1"/>
  <c r="DJ148" i="73" a="1"/>
  <c r="DJ148" i="73" s="1"/>
  <c r="DG148" i="73" a="1"/>
  <c r="DG148" i="73" s="1"/>
  <c r="DD148" i="73" a="1"/>
  <c r="DD148" i="73" s="1"/>
  <c r="DJ147" i="73" a="1"/>
  <c r="DJ147" i="73" s="1"/>
  <c r="DG147" i="73" a="1"/>
  <c r="DG147" i="73" s="1"/>
  <c r="DD147" i="73"/>
  <c r="DD147" i="73" a="1"/>
  <c r="DJ146" i="73" a="1"/>
  <c r="DJ146" i="73" s="1"/>
  <c r="DG146" i="73" a="1"/>
  <c r="DG146" i="73" s="1"/>
  <c r="DD146" i="73" a="1"/>
  <c r="DD146" i="73" s="1"/>
  <c r="DJ145" i="73" a="1"/>
  <c r="DJ145" i="73" s="1"/>
  <c r="DG145" i="73" a="1"/>
  <c r="DG145" i="73" s="1"/>
  <c r="DD145" i="73" a="1"/>
  <c r="DD145" i="73" s="1"/>
  <c r="DJ144" i="73" a="1"/>
  <c r="DJ144" i="73" s="1"/>
  <c r="DG144" i="73" a="1"/>
  <c r="DG144" i="73" s="1"/>
  <c r="DD144" i="73" a="1"/>
  <c r="DD144" i="73" s="1"/>
  <c r="DJ143" i="73" a="1"/>
  <c r="DJ143" i="73" s="1"/>
  <c r="DG143" i="73" a="1"/>
  <c r="DG143" i="73" s="1"/>
  <c r="DD143" i="73"/>
  <c r="DD143" i="73" a="1"/>
  <c r="DJ142" i="73" a="1"/>
  <c r="DJ142" i="73" s="1"/>
  <c r="DG142" i="73" a="1"/>
  <c r="DG142" i="73" s="1"/>
  <c r="DD142" i="73" a="1"/>
  <c r="DD142" i="73" s="1"/>
  <c r="DJ141" i="73" a="1"/>
  <c r="DJ141" i="73" s="1"/>
  <c r="DG141" i="73" a="1"/>
  <c r="DG141" i="73" s="1"/>
  <c r="DD141" i="73" a="1"/>
  <c r="DD141" i="73" s="1"/>
  <c r="DJ140" i="73" a="1"/>
  <c r="DJ140" i="73" s="1"/>
  <c r="DG140" i="73" a="1"/>
  <c r="DG140" i="73" s="1"/>
  <c r="DD140" i="73" a="1"/>
  <c r="DD140" i="73" s="1"/>
  <c r="DJ139" i="73" a="1"/>
  <c r="DJ139" i="73" s="1"/>
  <c r="DG139" i="73" a="1"/>
  <c r="DG139" i="73" s="1"/>
  <c r="DD139" i="73" a="1"/>
  <c r="DD139" i="73" s="1"/>
  <c r="DJ138" i="73" a="1"/>
  <c r="DJ138" i="73" s="1"/>
  <c r="DG138" i="73" a="1"/>
  <c r="DG138" i="73" s="1"/>
  <c r="DD138" i="73" a="1"/>
  <c r="DD138" i="73" s="1"/>
  <c r="DJ137" i="73" a="1"/>
  <c r="DJ137" i="73" s="1"/>
  <c r="DG137" i="73" a="1"/>
  <c r="DG137" i="73" s="1"/>
  <c r="DD137" i="73"/>
  <c r="DD137" i="73" a="1"/>
  <c r="DJ136" i="73" a="1"/>
  <c r="DJ136" i="73" s="1"/>
  <c r="DG136" i="73" a="1"/>
  <c r="DG136" i="73" s="1"/>
  <c r="DD136" i="73" a="1"/>
  <c r="DD136" i="73" s="1"/>
  <c r="DJ135" i="73" a="1"/>
  <c r="DJ135" i="73" s="1"/>
  <c r="DG135" i="73" a="1"/>
  <c r="DG135" i="73" s="1"/>
  <c r="DD135" i="73" a="1"/>
  <c r="DD135" i="73" s="1"/>
  <c r="DJ134" i="73" a="1"/>
  <c r="DJ134" i="73" s="1"/>
  <c r="DG134" i="73" a="1"/>
  <c r="DG134" i="73" s="1"/>
  <c r="DD134" i="73" a="1"/>
  <c r="DD134" i="73" s="1"/>
  <c r="DJ133" i="73" a="1"/>
  <c r="DJ133" i="73" s="1"/>
  <c r="DG133" i="73" a="1"/>
  <c r="DG133" i="73" s="1"/>
  <c r="DD133" i="73" a="1"/>
  <c r="DD133" i="73" s="1"/>
  <c r="DJ132" i="73" a="1"/>
  <c r="DJ132" i="73" s="1"/>
  <c r="DG132" i="73" a="1"/>
  <c r="DG132" i="73" s="1"/>
  <c r="DD132" i="73" a="1"/>
  <c r="DD132" i="73" s="1"/>
  <c r="DJ131" i="73" a="1"/>
  <c r="DJ131" i="73" s="1"/>
  <c r="DG131" i="73" a="1"/>
  <c r="DG131" i="73" s="1"/>
  <c r="DD131" i="73"/>
  <c r="DD131" i="73" a="1"/>
  <c r="DJ130" i="73" a="1"/>
  <c r="DJ130" i="73" s="1"/>
  <c r="DG130" i="73" a="1"/>
  <c r="DG130" i="73" s="1"/>
  <c r="DD130" i="73" a="1"/>
  <c r="DD130" i="73" s="1"/>
  <c r="DJ129" i="73" a="1"/>
  <c r="DJ129" i="73" s="1"/>
  <c r="DG129" i="73" a="1"/>
  <c r="DG129" i="73" s="1"/>
  <c r="DD129" i="73" a="1"/>
  <c r="DD129" i="73" s="1"/>
  <c r="DJ128" i="73" a="1"/>
  <c r="DJ128" i="73" s="1"/>
  <c r="DG128" i="73" a="1"/>
  <c r="DG128" i="73" s="1"/>
  <c r="DD128" i="73" a="1"/>
  <c r="DD128" i="73" s="1"/>
  <c r="DJ127" i="73" a="1"/>
  <c r="DJ127" i="73" s="1"/>
  <c r="DG127" i="73" a="1"/>
  <c r="DG127" i="73" s="1"/>
  <c r="DD127" i="73"/>
  <c r="DD127" i="73" a="1"/>
  <c r="DJ126" i="73" a="1"/>
  <c r="DJ126" i="73" s="1"/>
  <c r="DG126" i="73" a="1"/>
  <c r="DG126" i="73" s="1"/>
  <c r="DD126" i="73" a="1"/>
  <c r="DD126" i="73" s="1"/>
  <c r="DJ125" i="73" a="1"/>
  <c r="DJ125" i="73" s="1"/>
  <c r="DG125" i="73" a="1"/>
  <c r="DG125" i="73" s="1"/>
  <c r="DD125" i="73" a="1"/>
  <c r="DD125" i="73" s="1"/>
  <c r="DJ124" i="73" a="1"/>
  <c r="DJ124" i="73" s="1"/>
  <c r="DG124" i="73" a="1"/>
  <c r="DG124" i="73" s="1"/>
  <c r="DD124" i="73" a="1"/>
  <c r="DD124" i="73" s="1"/>
  <c r="DJ123" i="73" a="1"/>
  <c r="DJ123" i="73" s="1"/>
  <c r="DG123" i="73" a="1"/>
  <c r="DG123" i="73" s="1"/>
  <c r="DD123" i="73" a="1"/>
  <c r="DD123" i="73" s="1"/>
  <c r="DJ122" i="73" a="1"/>
  <c r="DJ122" i="73" s="1"/>
  <c r="DG122" i="73" a="1"/>
  <c r="DG122" i="73" s="1"/>
  <c r="DD122" i="73" a="1"/>
  <c r="DD122" i="73" s="1"/>
  <c r="DJ121" i="73" a="1"/>
  <c r="DJ121" i="73" s="1"/>
  <c r="DG121" i="73" a="1"/>
  <c r="DG121" i="73" s="1"/>
  <c r="DD121" i="73"/>
  <c r="DD121" i="73" a="1"/>
  <c r="DJ120" i="73" a="1"/>
  <c r="DJ120" i="73" s="1"/>
  <c r="DG120" i="73" a="1"/>
  <c r="DG120" i="73" s="1"/>
  <c r="DD120" i="73" a="1"/>
  <c r="DD120" i="73" s="1"/>
  <c r="DJ119" i="73" a="1"/>
  <c r="DJ119" i="73" s="1"/>
  <c r="DG119" i="73" a="1"/>
  <c r="DG119" i="73" s="1"/>
  <c r="DD119" i="73" a="1"/>
  <c r="DD119" i="73" s="1"/>
  <c r="DJ118" i="73" a="1"/>
  <c r="DJ118" i="73" s="1"/>
  <c r="DG118" i="73" a="1"/>
  <c r="DG118" i="73" s="1"/>
  <c r="DD118" i="73" a="1"/>
  <c r="DD118" i="73" s="1"/>
  <c r="DJ117" i="73" a="1"/>
  <c r="DJ117" i="73" s="1"/>
  <c r="DG117" i="73" a="1"/>
  <c r="DG117" i="73" s="1"/>
  <c r="DD117" i="73" a="1"/>
  <c r="DD117" i="73" s="1"/>
  <c r="DJ116" i="73" a="1"/>
  <c r="DJ116" i="73" s="1"/>
  <c r="DG116" i="73" a="1"/>
  <c r="DG116" i="73" s="1"/>
  <c r="DD116" i="73" a="1"/>
  <c r="DD116" i="73" s="1"/>
  <c r="DJ115" i="73" a="1"/>
  <c r="DJ115" i="73" s="1"/>
  <c r="DG115" i="73" a="1"/>
  <c r="DG115" i="73" s="1"/>
  <c r="DD115" i="73"/>
  <c r="DD115" i="73" a="1"/>
  <c r="DJ114" i="73" a="1"/>
  <c r="DJ114" i="73" s="1"/>
  <c r="DG114" i="73" a="1"/>
  <c r="DG114" i="73" s="1"/>
  <c r="DD114" i="73" a="1"/>
  <c r="DD114" i="73" s="1"/>
  <c r="DJ113" i="73" a="1"/>
  <c r="DJ113" i="73" s="1"/>
  <c r="DG113" i="73" a="1"/>
  <c r="DG113" i="73" s="1"/>
  <c r="DD113" i="73" a="1"/>
  <c r="DD113" i="73" s="1"/>
  <c r="CI158" i="73" a="1"/>
  <c r="CI158" i="73" s="1"/>
  <c r="CE158" i="73" a="1"/>
  <c r="CE158" i="73" s="1"/>
  <c r="CI157" i="73" a="1"/>
  <c r="CI157" i="73" s="1"/>
  <c r="CE157" i="73" a="1"/>
  <c r="CE157" i="73" s="1"/>
  <c r="CI156" i="73"/>
  <c r="CI156" i="73" a="1"/>
  <c r="CE156" i="73" a="1"/>
  <c r="CE156" i="73" s="1"/>
  <c r="CI155" i="73" a="1"/>
  <c r="CI155" i="73" s="1"/>
  <c r="CE155" i="73" a="1"/>
  <c r="CE155" i="73" s="1"/>
  <c r="CI154" i="73" a="1"/>
  <c r="CI154" i="73" s="1"/>
  <c r="CE154" i="73" a="1"/>
  <c r="CE154" i="73" s="1"/>
  <c r="CI153" i="73"/>
  <c r="CI153" i="73" a="1"/>
  <c r="CE153" i="73" a="1"/>
  <c r="CE153" i="73" s="1"/>
  <c r="CI152" i="73" a="1"/>
  <c r="CI152" i="73" s="1"/>
  <c r="CE152" i="73" a="1"/>
  <c r="CE152" i="73" s="1"/>
  <c r="CI151" i="73" a="1"/>
  <c r="CI151" i="73" s="1"/>
  <c r="CE151" i="73" a="1"/>
  <c r="CE151" i="73" s="1"/>
  <c r="CI150" i="73"/>
  <c r="CI150" i="73" a="1"/>
  <c r="CE150" i="73" a="1"/>
  <c r="CE150" i="73" s="1"/>
  <c r="CI149" i="73" a="1"/>
  <c r="CI149" i="73" s="1"/>
  <c r="CE149" i="73" a="1"/>
  <c r="CE149" i="73" s="1"/>
  <c r="CI148" i="73" a="1"/>
  <c r="CI148" i="73" s="1"/>
  <c r="CE148" i="73" a="1"/>
  <c r="CE148" i="73" s="1"/>
  <c r="CI147" i="73"/>
  <c r="CI147" i="73" a="1"/>
  <c r="CE147" i="73" a="1"/>
  <c r="CE147" i="73" s="1"/>
  <c r="CI146" i="73" a="1"/>
  <c r="CI146" i="73" s="1"/>
  <c r="CE146" i="73" a="1"/>
  <c r="CE146" i="73" s="1"/>
  <c r="CI145" i="73" a="1"/>
  <c r="CI145" i="73" s="1"/>
  <c r="CE145" i="73" a="1"/>
  <c r="CE145" i="73" s="1"/>
  <c r="CI144" i="73"/>
  <c r="CI144" i="73" a="1"/>
  <c r="CE144" i="73" a="1"/>
  <c r="CE144" i="73" s="1"/>
  <c r="CI143" i="73" a="1"/>
  <c r="CI143" i="73" s="1"/>
  <c r="CE143" i="73" a="1"/>
  <c r="CE143" i="73" s="1"/>
  <c r="CI142" i="73" a="1"/>
  <c r="CI142" i="73" s="1"/>
  <c r="CE142" i="73" a="1"/>
  <c r="CE142" i="73" s="1"/>
  <c r="CI141" i="73"/>
  <c r="CI141" i="73" a="1"/>
  <c r="CE141" i="73" a="1"/>
  <c r="CE141" i="73" s="1"/>
  <c r="CI140" i="73" a="1"/>
  <c r="CI140" i="73" s="1"/>
  <c r="CE140" i="73" a="1"/>
  <c r="CE140" i="73" s="1"/>
  <c r="CI139" i="73" a="1"/>
  <c r="CI139" i="73" s="1"/>
  <c r="CE139" i="73" a="1"/>
  <c r="CE139" i="73" s="1"/>
  <c r="CI138" i="73"/>
  <c r="CI138" i="73" a="1"/>
  <c r="CE138" i="73" a="1"/>
  <c r="CE138" i="73" s="1"/>
  <c r="CI137" i="73" a="1"/>
  <c r="CI137" i="73" s="1"/>
  <c r="CE137" i="73" a="1"/>
  <c r="CE137" i="73" s="1"/>
  <c r="CI136" i="73" a="1"/>
  <c r="CI136" i="73" s="1"/>
  <c r="CE136" i="73" a="1"/>
  <c r="CE136" i="73" s="1"/>
  <c r="CI135" i="73"/>
  <c r="CI135" i="73" a="1"/>
  <c r="CE135" i="73" a="1"/>
  <c r="CE135" i="73" s="1"/>
  <c r="CI134" i="73" a="1"/>
  <c r="CI134" i="73" s="1"/>
  <c r="CE134" i="73" a="1"/>
  <c r="CE134" i="73" s="1"/>
  <c r="CI133" i="73" a="1"/>
  <c r="CI133" i="73" s="1"/>
  <c r="CE133" i="73" a="1"/>
  <c r="CE133" i="73" s="1"/>
  <c r="CI132" i="73"/>
  <c r="CI132" i="73" a="1"/>
  <c r="CE132" i="73" a="1"/>
  <c r="CE132" i="73" s="1"/>
  <c r="CI131" i="73" a="1"/>
  <c r="CI131" i="73" s="1"/>
  <c r="CE131" i="73" a="1"/>
  <c r="CE131" i="73" s="1"/>
  <c r="CI130" i="73" a="1"/>
  <c r="CI130" i="73" s="1"/>
  <c r="CE130" i="73" a="1"/>
  <c r="CE130" i="73" s="1"/>
  <c r="CI129" i="73"/>
  <c r="CI129" i="73" a="1"/>
  <c r="CE129" i="73" a="1"/>
  <c r="CE129" i="73" s="1"/>
  <c r="CI128" i="73" a="1"/>
  <c r="CI128" i="73" s="1"/>
  <c r="CE128" i="73" a="1"/>
  <c r="CE128" i="73" s="1"/>
  <c r="CI127" i="73" a="1"/>
  <c r="CI127" i="73" s="1"/>
  <c r="CE127" i="73" a="1"/>
  <c r="CE127" i="73" s="1"/>
  <c r="CI126" i="73"/>
  <c r="CI126" i="73" a="1"/>
  <c r="CE126" i="73" a="1"/>
  <c r="CE126" i="73" s="1"/>
  <c r="CI125" i="73" a="1"/>
  <c r="CI125" i="73" s="1"/>
  <c r="CE125" i="73" a="1"/>
  <c r="CE125" i="73" s="1"/>
  <c r="CI124" i="73" a="1"/>
  <c r="CI124" i="73" s="1"/>
  <c r="CE124" i="73" a="1"/>
  <c r="CE124" i="73" s="1"/>
  <c r="CI123" i="73"/>
  <c r="CI123" i="73" a="1"/>
  <c r="CE123" i="73" a="1"/>
  <c r="CE123" i="73" s="1"/>
  <c r="CI122" i="73" a="1"/>
  <c r="CI122" i="73" s="1"/>
  <c r="CE122" i="73" a="1"/>
  <c r="CE122" i="73" s="1"/>
  <c r="CI121" i="73" a="1"/>
  <c r="CI121" i="73" s="1"/>
  <c r="CE121" i="73" a="1"/>
  <c r="CE121" i="73" s="1"/>
  <c r="CI120" i="73"/>
  <c r="CI120" i="73" a="1"/>
  <c r="CE120" i="73" a="1"/>
  <c r="CE120" i="73" s="1"/>
  <c r="CI119" i="73" a="1"/>
  <c r="CI119" i="73" s="1"/>
  <c r="CE119" i="73" a="1"/>
  <c r="CE119" i="73" s="1"/>
  <c r="CI118" i="73" a="1"/>
  <c r="CI118" i="73" s="1"/>
  <c r="CE118" i="73" a="1"/>
  <c r="CE118" i="73" s="1"/>
  <c r="CI117" i="73"/>
  <c r="CI117" i="73" a="1"/>
  <c r="CE117" i="73" a="1"/>
  <c r="CE117" i="73" s="1"/>
  <c r="CI116" i="73" a="1"/>
  <c r="CI116" i="73" s="1"/>
  <c r="CE116" i="73" a="1"/>
  <c r="CE116" i="73" s="1"/>
  <c r="CI115" i="73" a="1"/>
  <c r="CI115" i="73" s="1"/>
  <c r="CE115" i="73" a="1"/>
  <c r="CE115" i="73" s="1"/>
  <c r="CI114" i="73"/>
  <c r="CI114" i="73" a="1"/>
  <c r="CE114" i="73" a="1"/>
  <c r="CE114" i="73" s="1"/>
  <c r="CI113" i="73" a="1"/>
  <c r="CI113" i="73" s="1"/>
  <c r="CE113" i="73" a="1"/>
  <c r="CE113" i="73" s="1"/>
  <c r="BR158" i="73" a="1"/>
  <c r="BR158" i="73" s="1"/>
  <c r="BP158" i="73" a="1"/>
  <c r="BP158" i="73" s="1"/>
  <c r="BR157" i="73" a="1"/>
  <c r="BR157" i="73" s="1"/>
  <c r="BP157" i="73" a="1"/>
  <c r="BP157" i="73" s="1"/>
  <c r="BR156" i="73" a="1"/>
  <c r="BR156" i="73" s="1"/>
  <c r="BP156" i="73" a="1"/>
  <c r="BP156" i="73" s="1"/>
  <c r="BR155" i="73" a="1"/>
  <c r="BR155" i="73" s="1"/>
  <c r="BP155" i="73" a="1"/>
  <c r="BP155" i="73" s="1"/>
  <c r="BR154" i="73" a="1"/>
  <c r="BR154" i="73" s="1"/>
  <c r="BP154" i="73" a="1"/>
  <c r="BP154" i="73" s="1"/>
  <c r="BR153" i="73" a="1"/>
  <c r="BR153" i="73" s="1"/>
  <c r="BP153" i="73" a="1"/>
  <c r="BP153" i="73" s="1"/>
  <c r="BR152" i="73" a="1"/>
  <c r="BR152" i="73" s="1"/>
  <c r="BP152" i="73" a="1"/>
  <c r="BP152" i="73" s="1"/>
  <c r="BR151" i="73" a="1"/>
  <c r="BR151" i="73" s="1"/>
  <c r="BP151" i="73" a="1"/>
  <c r="BP151" i="73" s="1"/>
  <c r="BR150" i="73" a="1"/>
  <c r="BR150" i="73" s="1"/>
  <c r="BP150" i="73" a="1"/>
  <c r="BP150" i="73" s="1"/>
  <c r="BR149" i="73" a="1"/>
  <c r="BR149" i="73" s="1"/>
  <c r="BP149" i="73" a="1"/>
  <c r="BP149" i="73" s="1"/>
  <c r="BR148" i="73" a="1"/>
  <c r="BR148" i="73" s="1"/>
  <c r="BP148" i="73" a="1"/>
  <c r="BP148" i="73" s="1"/>
  <c r="BR147" i="73" a="1"/>
  <c r="BR147" i="73" s="1"/>
  <c r="BP147" i="73" a="1"/>
  <c r="BP147" i="73" s="1"/>
  <c r="BR146" i="73" a="1"/>
  <c r="BR146" i="73" s="1"/>
  <c r="BP146" i="73" a="1"/>
  <c r="BP146" i="73" s="1"/>
  <c r="BR145" i="73" a="1"/>
  <c r="BR145" i="73" s="1"/>
  <c r="BP145" i="73" a="1"/>
  <c r="BP145" i="73" s="1"/>
  <c r="BR144" i="73" a="1"/>
  <c r="BR144" i="73" s="1"/>
  <c r="BP144" i="73" a="1"/>
  <c r="BP144" i="73" s="1"/>
  <c r="BR143" i="73" a="1"/>
  <c r="BR143" i="73" s="1"/>
  <c r="BP143" i="73" a="1"/>
  <c r="BP143" i="73" s="1"/>
  <c r="BR142" i="73" a="1"/>
  <c r="BR142" i="73" s="1"/>
  <c r="BP142" i="73" a="1"/>
  <c r="BP142" i="73" s="1"/>
  <c r="BR141" i="73" a="1"/>
  <c r="BR141" i="73" s="1"/>
  <c r="BP141" i="73" a="1"/>
  <c r="BP141" i="73" s="1"/>
  <c r="BR140" i="73" a="1"/>
  <c r="BR140" i="73" s="1"/>
  <c r="BP140" i="73" a="1"/>
  <c r="BP140" i="73" s="1"/>
  <c r="BR139" i="73" a="1"/>
  <c r="BR139" i="73" s="1"/>
  <c r="BP139" i="73" a="1"/>
  <c r="BP139" i="73" s="1"/>
  <c r="BR138" i="73" a="1"/>
  <c r="BR138" i="73" s="1"/>
  <c r="BP138" i="73" a="1"/>
  <c r="BP138" i="73" s="1"/>
  <c r="BR137" i="73" a="1"/>
  <c r="BR137" i="73" s="1"/>
  <c r="BP137" i="73" a="1"/>
  <c r="BP137" i="73" s="1"/>
  <c r="BR136" i="73" a="1"/>
  <c r="BR136" i="73" s="1"/>
  <c r="BP136" i="73" a="1"/>
  <c r="BP136" i="73" s="1"/>
  <c r="BR135" i="73" a="1"/>
  <c r="BR135" i="73" s="1"/>
  <c r="BP135" i="73" a="1"/>
  <c r="BP135" i="73" s="1"/>
  <c r="BR134" i="73" a="1"/>
  <c r="BR134" i="73" s="1"/>
  <c r="BP134" i="73" a="1"/>
  <c r="BP134" i="73" s="1"/>
  <c r="BR133" i="73" a="1"/>
  <c r="BR133" i="73" s="1"/>
  <c r="BP133" i="73" a="1"/>
  <c r="BP133" i="73" s="1"/>
  <c r="BR132" i="73" a="1"/>
  <c r="BR132" i="73" s="1"/>
  <c r="BP132" i="73" a="1"/>
  <c r="BP132" i="73" s="1"/>
  <c r="BR131" i="73" a="1"/>
  <c r="BR131" i="73" s="1"/>
  <c r="BP131" i="73" a="1"/>
  <c r="BP131" i="73" s="1"/>
  <c r="BR130" i="73" a="1"/>
  <c r="BR130" i="73" s="1"/>
  <c r="BP130" i="73" a="1"/>
  <c r="BP130" i="73" s="1"/>
  <c r="BR129" i="73" a="1"/>
  <c r="BR129" i="73" s="1"/>
  <c r="BP129" i="73" a="1"/>
  <c r="BP129" i="73" s="1"/>
  <c r="BR128" i="73" a="1"/>
  <c r="BR128" i="73" s="1"/>
  <c r="BP128" i="73" a="1"/>
  <c r="BP128" i="73" s="1"/>
  <c r="BR127" i="73" a="1"/>
  <c r="BR127" i="73" s="1"/>
  <c r="BP127" i="73" a="1"/>
  <c r="BP127" i="73" s="1"/>
  <c r="BR126" i="73" a="1"/>
  <c r="BR126" i="73" s="1"/>
  <c r="BP126" i="73" a="1"/>
  <c r="BP126" i="73" s="1"/>
  <c r="BR125" i="73" a="1"/>
  <c r="BR125" i="73" s="1"/>
  <c r="BP125" i="73" a="1"/>
  <c r="BP125" i="73" s="1"/>
  <c r="BR124" i="73" a="1"/>
  <c r="BR124" i="73" s="1"/>
  <c r="BP124" i="73" a="1"/>
  <c r="BP124" i="73" s="1"/>
  <c r="BR123" i="73" a="1"/>
  <c r="BR123" i="73" s="1"/>
  <c r="BP123" i="73" a="1"/>
  <c r="BP123" i="73" s="1"/>
  <c r="BR122" i="73" a="1"/>
  <c r="BR122" i="73" s="1"/>
  <c r="BP122" i="73" a="1"/>
  <c r="BP122" i="73" s="1"/>
  <c r="BR121" i="73" a="1"/>
  <c r="BR121" i="73" s="1"/>
  <c r="BP121" i="73" a="1"/>
  <c r="BP121" i="73" s="1"/>
  <c r="BR120" i="73" a="1"/>
  <c r="BR120" i="73" s="1"/>
  <c r="BP120" i="73" a="1"/>
  <c r="BP120" i="73" s="1"/>
  <c r="BR119" i="73" a="1"/>
  <c r="BR119" i="73" s="1"/>
  <c r="BP119" i="73" a="1"/>
  <c r="BP119" i="73" s="1"/>
  <c r="BR118" i="73" a="1"/>
  <c r="BR118" i="73" s="1"/>
  <c r="BP118" i="73" a="1"/>
  <c r="BP118" i="73" s="1"/>
  <c r="BR117" i="73" a="1"/>
  <c r="BR117" i="73" s="1"/>
  <c r="BP117" i="73" a="1"/>
  <c r="BP117" i="73" s="1"/>
  <c r="BR116" i="73" a="1"/>
  <c r="BR116" i="73" s="1"/>
  <c r="BP116" i="73" a="1"/>
  <c r="BP116" i="73" s="1"/>
  <c r="BR115" i="73" a="1"/>
  <c r="BR115" i="73" s="1"/>
  <c r="BP115" i="73" a="1"/>
  <c r="BP115" i="73" s="1"/>
  <c r="BR114" i="73" a="1"/>
  <c r="BR114" i="73" s="1"/>
  <c r="BP114" i="73" a="1"/>
  <c r="BP114" i="73" s="1"/>
  <c r="BR113" i="73" a="1"/>
  <c r="BR113" i="73" s="1"/>
  <c r="BP113" i="73" a="1"/>
  <c r="BP113" i="73" s="1"/>
  <c r="BM158" i="73" a="1"/>
  <c r="BM158" i="73" s="1"/>
  <c r="BK158" i="73" a="1"/>
  <c r="BK158" i="73" s="1"/>
  <c r="BM157" i="73" a="1"/>
  <c r="BM157" i="73" s="1"/>
  <c r="BK157" i="73" a="1"/>
  <c r="BK157" i="73" s="1"/>
  <c r="BM156" i="73" a="1"/>
  <c r="BM156" i="73" s="1"/>
  <c r="BK156" i="73" a="1"/>
  <c r="BK156" i="73" s="1"/>
  <c r="BM155" i="73" a="1"/>
  <c r="BM155" i="73" s="1"/>
  <c r="BK155" i="73" a="1"/>
  <c r="BK155" i="73" s="1"/>
  <c r="BM154" i="73" a="1"/>
  <c r="BM154" i="73" s="1"/>
  <c r="BK154" i="73" a="1"/>
  <c r="BK154" i="73" s="1"/>
  <c r="BM153" i="73" a="1"/>
  <c r="BM153" i="73" s="1"/>
  <c r="BK153" i="73" a="1"/>
  <c r="BK153" i="73" s="1"/>
  <c r="BM152" i="73" a="1"/>
  <c r="BM152" i="73" s="1"/>
  <c r="BK152" i="73" a="1"/>
  <c r="BK152" i="73" s="1"/>
  <c r="BM151" i="73" a="1"/>
  <c r="BM151" i="73" s="1"/>
  <c r="BK151" i="73" a="1"/>
  <c r="BK151" i="73" s="1"/>
  <c r="BM150" i="73" a="1"/>
  <c r="BM150" i="73" s="1"/>
  <c r="BK150" i="73" a="1"/>
  <c r="BK150" i="73" s="1"/>
  <c r="BM149" i="73" a="1"/>
  <c r="BM149" i="73" s="1"/>
  <c r="BK149" i="73" a="1"/>
  <c r="BK149" i="73" s="1"/>
  <c r="BM148" i="73" a="1"/>
  <c r="BM148" i="73" s="1"/>
  <c r="BK148" i="73" a="1"/>
  <c r="BK148" i="73" s="1"/>
  <c r="BM147" i="73" a="1"/>
  <c r="BM147" i="73" s="1"/>
  <c r="BK147" i="73" a="1"/>
  <c r="BK147" i="73" s="1"/>
  <c r="BM146" i="73" a="1"/>
  <c r="BM146" i="73" s="1"/>
  <c r="BK146" i="73" a="1"/>
  <c r="BK146" i="73" s="1"/>
  <c r="BM145" i="73" a="1"/>
  <c r="BM145" i="73" s="1"/>
  <c r="BK145" i="73" a="1"/>
  <c r="BK145" i="73" s="1"/>
  <c r="BM144" i="73" a="1"/>
  <c r="BM144" i="73" s="1"/>
  <c r="BK144" i="73" a="1"/>
  <c r="BK144" i="73" s="1"/>
  <c r="BM143" i="73" a="1"/>
  <c r="BM143" i="73" s="1"/>
  <c r="BK143" i="73" a="1"/>
  <c r="BK143" i="73" s="1"/>
  <c r="BM142" i="73" a="1"/>
  <c r="BM142" i="73" s="1"/>
  <c r="BK142" i="73" a="1"/>
  <c r="BK142" i="73" s="1"/>
  <c r="BM141" i="73" a="1"/>
  <c r="BM141" i="73" s="1"/>
  <c r="BK141" i="73" a="1"/>
  <c r="BK141" i="73" s="1"/>
  <c r="BM140" i="73" a="1"/>
  <c r="BM140" i="73" s="1"/>
  <c r="BK140" i="73" a="1"/>
  <c r="BK140" i="73" s="1"/>
  <c r="BM139" i="73" a="1"/>
  <c r="BM139" i="73" s="1"/>
  <c r="BK139" i="73" a="1"/>
  <c r="BK139" i="73" s="1"/>
  <c r="BM138" i="73" a="1"/>
  <c r="BM138" i="73" s="1"/>
  <c r="BK138" i="73" a="1"/>
  <c r="BK138" i="73" s="1"/>
  <c r="BM137" i="73" a="1"/>
  <c r="BM137" i="73" s="1"/>
  <c r="BK137" i="73" a="1"/>
  <c r="BK137" i="73" s="1"/>
  <c r="BM136" i="73" a="1"/>
  <c r="BM136" i="73" s="1"/>
  <c r="BK136" i="73" a="1"/>
  <c r="BK136" i="73" s="1"/>
  <c r="BM135" i="73" a="1"/>
  <c r="BM135" i="73" s="1"/>
  <c r="BK135" i="73" a="1"/>
  <c r="BK135" i="73" s="1"/>
  <c r="BM134" i="73" a="1"/>
  <c r="BM134" i="73" s="1"/>
  <c r="BK134" i="73" a="1"/>
  <c r="BK134" i="73" s="1"/>
  <c r="BM133" i="73" a="1"/>
  <c r="BM133" i="73" s="1"/>
  <c r="BK133" i="73" a="1"/>
  <c r="BK133" i="73" s="1"/>
  <c r="BM132" i="73" a="1"/>
  <c r="BM132" i="73" s="1"/>
  <c r="BK132" i="73" a="1"/>
  <c r="BK132" i="73" s="1"/>
  <c r="BM131" i="73" a="1"/>
  <c r="BM131" i="73" s="1"/>
  <c r="BK131" i="73" a="1"/>
  <c r="BK131" i="73" s="1"/>
  <c r="BM130" i="73" a="1"/>
  <c r="BM130" i="73" s="1"/>
  <c r="BK130" i="73" a="1"/>
  <c r="BK130" i="73" s="1"/>
  <c r="BM129" i="73" a="1"/>
  <c r="BM129" i="73" s="1"/>
  <c r="BK129" i="73" a="1"/>
  <c r="BK129" i="73" s="1"/>
  <c r="BM128" i="73" a="1"/>
  <c r="BM128" i="73" s="1"/>
  <c r="BK128" i="73" a="1"/>
  <c r="BK128" i="73" s="1"/>
  <c r="BM127" i="73" a="1"/>
  <c r="BM127" i="73" s="1"/>
  <c r="BK127" i="73" a="1"/>
  <c r="BK127" i="73" s="1"/>
  <c r="BM126" i="73" a="1"/>
  <c r="BM126" i="73" s="1"/>
  <c r="BK126" i="73" a="1"/>
  <c r="BK126" i="73" s="1"/>
  <c r="BM125" i="73" a="1"/>
  <c r="BM125" i="73" s="1"/>
  <c r="BK125" i="73" a="1"/>
  <c r="BK125" i="73" s="1"/>
  <c r="BM124" i="73" a="1"/>
  <c r="BM124" i="73" s="1"/>
  <c r="BK124" i="73" a="1"/>
  <c r="BK124" i="73" s="1"/>
  <c r="BM123" i="73" a="1"/>
  <c r="BM123" i="73" s="1"/>
  <c r="BK123" i="73" a="1"/>
  <c r="BK123" i="73" s="1"/>
  <c r="BM122" i="73" a="1"/>
  <c r="BM122" i="73" s="1"/>
  <c r="BK122" i="73" a="1"/>
  <c r="BK122" i="73" s="1"/>
  <c r="BM121" i="73" a="1"/>
  <c r="BM121" i="73" s="1"/>
  <c r="BK121" i="73" a="1"/>
  <c r="BK121" i="73" s="1"/>
  <c r="BM120" i="73" a="1"/>
  <c r="BM120" i="73" s="1"/>
  <c r="BK120" i="73" a="1"/>
  <c r="BK120" i="73" s="1"/>
  <c r="BM119" i="73" a="1"/>
  <c r="BM119" i="73" s="1"/>
  <c r="BK119" i="73" a="1"/>
  <c r="BK119" i="73" s="1"/>
  <c r="BM118" i="73" a="1"/>
  <c r="BM118" i="73" s="1"/>
  <c r="BK118" i="73" a="1"/>
  <c r="BK118" i="73" s="1"/>
  <c r="BM117" i="73" a="1"/>
  <c r="BM117" i="73" s="1"/>
  <c r="BK117" i="73" a="1"/>
  <c r="BK117" i="73" s="1"/>
  <c r="BM116" i="73" a="1"/>
  <c r="BM116" i="73" s="1"/>
  <c r="BK116" i="73" a="1"/>
  <c r="BK116" i="73" s="1"/>
  <c r="BM115" i="73" a="1"/>
  <c r="BM115" i="73" s="1"/>
  <c r="BK115" i="73" a="1"/>
  <c r="BK115" i="73" s="1"/>
  <c r="BM114" i="73" a="1"/>
  <c r="BM114" i="73" s="1"/>
  <c r="BK114" i="73" a="1"/>
  <c r="BK114" i="73" s="1"/>
  <c r="BM113" i="73" a="1"/>
  <c r="BM113" i="73" s="1"/>
  <c r="BK113" i="73" a="1"/>
  <c r="BK113" i="73" s="1"/>
  <c r="BA158" i="73" a="1"/>
  <c r="BA158" i="73" s="1"/>
  <c r="BA157" i="73" a="1"/>
  <c r="BA157" i="73" s="1"/>
  <c r="BA156" i="73" a="1"/>
  <c r="BA156" i="73" s="1"/>
  <c r="BA155" i="73" a="1"/>
  <c r="BA155" i="73" s="1"/>
  <c r="BA154" i="73" a="1"/>
  <c r="BA154" i="73" s="1"/>
  <c r="BA153" i="73" a="1"/>
  <c r="BA153" i="73" s="1"/>
  <c r="BA152" i="73" a="1"/>
  <c r="BA152" i="73" s="1"/>
  <c r="BA151" i="73" a="1"/>
  <c r="BA151" i="73" s="1"/>
  <c r="BA150" i="73" a="1"/>
  <c r="BA150" i="73" s="1"/>
  <c r="BA149" i="73" a="1"/>
  <c r="BA149" i="73" s="1"/>
  <c r="BA148" i="73" a="1"/>
  <c r="BA148" i="73" s="1"/>
  <c r="BA147" i="73" a="1"/>
  <c r="BA147" i="73" s="1"/>
  <c r="BA146" i="73" a="1"/>
  <c r="BA146" i="73" s="1"/>
  <c r="BA145" i="73" a="1"/>
  <c r="BA145" i="73" s="1"/>
  <c r="BA144" i="73" a="1"/>
  <c r="BA144" i="73" s="1"/>
  <c r="BA143" i="73" a="1"/>
  <c r="BA143" i="73" s="1"/>
  <c r="BA142" i="73" a="1"/>
  <c r="BA142" i="73" s="1"/>
  <c r="BA141" i="73" a="1"/>
  <c r="BA141" i="73" s="1"/>
  <c r="BA140" i="73" a="1"/>
  <c r="BA140" i="73" s="1"/>
  <c r="BA139" i="73" a="1"/>
  <c r="BA139" i="73" s="1"/>
  <c r="BA138" i="73" a="1"/>
  <c r="BA138" i="73" s="1"/>
  <c r="BA137" i="73" a="1"/>
  <c r="BA137" i="73" s="1"/>
  <c r="BA136" i="73" a="1"/>
  <c r="BA136" i="73" s="1"/>
  <c r="BA135" i="73" a="1"/>
  <c r="BA135" i="73" s="1"/>
  <c r="BA134" i="73" a="1"/>
  <c r="BA134" i="73" s="1"/>
  <c r="BA133" i="73" a="1"/>
  <c r="BA133" i="73" s="1"/>
  <c r="BA132" i="73" a="1"/>
  <c r="BA132" i="73" s="1"/>
  <c r="BA131" i="73" a="1"/>
  <c r="BA131" i="73" s="1"/>
  <c r="BA130" i="73" a="1"/>
  <c r="BA130" i="73" s="1"/>
  <c r="BA129" i="73" a="1"/>
  <c r="BA129" i="73" s="1"/>
  <c r="BA128" i="73" a="1"/>
  <c r="BA128" i="73" s="1"/>
  <c r="BA127" i="73" a="1"/>
  <c r="BA127" i="73" s="1"/>
  <c r="BA126" i="73" a="1"/>
  <c r="BA126" i="73" s="1"/>
  <c r="BA125" i="73" a="1"/>
  <c r="BA125" i="73" s="1"/>
  <c r="BA124" i="73" a="1"/>
  <c r="BA124" i="73" s="1"/>
  <c r="BA123" i="73" a="1"/>
  <c r="BA123" i="73" s="1"/>
  <c r="BA122" i="73" a="1"/>
  <c r="BA122" i="73" s="1"/>
  <c r="BA121" i="73" a="1"/>
  <c r="BA121" i="73" s="1"/>
  <c r="BA120" i="73" a="1"/>
  <c r="BA120" i="73" s="1"/>
  <c r="BA119" i="73" a="1"/>
  <c r="BA119" i="73" s="1"/>
  <c r="BA118" i="73" a="1"/>
  <c r="BA118" i="73" s="1"/>
  <c r="BA117" i="73" a="1"/>
  <c r="BA117" i="73" s="1"/>
  <c r="BA116" i="73" a="1"/>
  <c r="BA116" i="73" s="1"/>
  <c r="BA115" i="73" a="1"/>
  <c r="BA115" i="73" s="1"/>
  <c r="BA114" i="73" a="1"/>
  <c r="BA114" i="73" s="1"/>
  <c r="BA113" i="73" a="1"/>
  <c r="BA113" i="73" s="1"/>
  <c r="AT158" i="73" a="1"/>
  <c r="AT158" i="73" s="1"/>
  <c r="AT157" i="73" a="1"/>
  <c r="AT157" i="73" s="1"/>
  <c r="AT156" i="73" a="1"/>
  <c r="AT156" i="73" s="1"/>
  <c r="AT155" i="73" a="1"/>
  <c r="AT155" i="73" s="1"/>
  <c r="AT154" i="73" a="1"/>
  <c r="AT154" i="73" s="1"/>
  <c r="AT153" i="73" a="1"/>
  <c r="AT153" i="73" s="1"/>
  <c r="AT152" i="73" a="1"/>
  <c r="AT152" i="73" s="1"/>
  <c r="AT151" i="73" a="1"/>
  <c r="AT151" i="73" s="1"/>
  <c r="AT150" i="73" a="1"/>
  <c r="AT150" i="73" s="1"/>
  <c r="AT149" i="73" a="1"/>
  <c r="AT149" i="73" s="1"/>
  <c r="AT148" i="73" a="1"/>
  <c r="AT148" i="73" s="1"/>
  <c r="AT147" i="73" a="1"/>
  <c r="AT147" i="73" s="1"/>
  <c r="AT146" i="73" a="1"/>
  <c r="AT146" i="73" s="1"/>
  <c r="AT145" i="73" a="1"/>
  <c r="AT145" i="73" s="1"/>
  <c r="AT144" i="73" a="1"/>
  <c r="AT144" i="73" s="1"/>
  <c r="AT143" i="73" a="1"/>
  <c r="AT143" i="73" s="1"/>
  <c r="AT142" i="73" a="1"/>
  <c r="AT142" i="73" s="1"/>
  <c r="AT141" i="73" a="1"/>
  <c r="AT141" i="73" s="1"/>
  <c r="AT140" i="73" a="1"/>
  <c r="AT140" i="73" s="1"/>
  <c r="AT139" i="73" a="1"/>
  <c r="AT139" i="73" s="1"/>
  <c r="AT138" i="73" a="1"/>
  <c r="AT138" i="73" s="1"/>
  <c r="AT137" i="73" a="1"/>
  <c r="AT137" i="73" s="1"/>
  <c r="AT136" i="73" a="1"/>
  <c r="AT136" i="73" s="1"/>
  <c r="AT135" i="73" a="1"/>
  <c r="AT135" i="73" s="1"/>
  <c r="AT134" i="73" a="1"/>
  <c r="AT134" i="73" s="1"/>
  <c r="AT133" i="73" a="1"/>
  <c r="AT133" i="73" s="1"/>
  <c r="AT132" i="73" a="1"/>
  <c r="AT132" i="73" s="1"/>
  <c r="AT131" i="73" a="1"/>
  <c r="AT131" i="73" s="1"/>
  <c r="AT130" i="73" a="1"/>
  <c r="AT130" i="73" s="1"/>
  <c r="AT129" i="73" a="1"/>
  <c r="AT129" i="73" s="1"/>
  <c r="AT128" i="73" a="1"/>
  <c r="AT128" i="73" s="1"/>
  <c r="AT127" i="73" a="1"/>
  <c r="AT127" i="73" s="1"/>
  <c r="AT126" i="73" a="1"/>
  <c r="AT126" i="73" s="1"/>
  <c r="AT125" i="73" a="1"/>
  <c r="AT125" i="73" s="1"/>
  <c r="AT124" i="73" a="1"/>
  <c r="AT124" i="73" s="1"/>
  <c r="AT123" i="73" a="1"/>
  <c r="AT123" i="73" s="1"/>
  <c r="AT122" i="73" a="1"/>
  <c r="AT122" i="73" s="1"/>
  <c r="AT121" i="73" a="1"/>
  <c r="AT121" i="73" s="1"/>
  <c r="AT120" i="73" a="1"/>
  <c r="AT120" i="73" s="1"/>
  <c r="AT119" i="73" a="1"/>
  <c r="AT119" i="73" s="1"/>
  <c r="AT118" i="73" a="1"/>
  <c r="AT118" i="73" s="1"/>
  <c r="AT117" i="73" a="1"/>
  <c r="AT117" i="73" s="1"/>
  <c r="AT116" i="73" a="1"/>
  <c r="AT116" i="73" s="1"/>
  <c r="AT115" i="73" a="1"/>
  <c r="AT115" i="73" s="1"/>
  <c r="AT114" i="73" a="1"/>
  <c r="AT114" i="73" s="1"/>
  <c r="AT113" i="73" a="1"/>
  <c r="AT113" i="73" s="1"/>
  <c r="AO158" i="73" a="1"/>
  <c r="AO158" i="73" s="1"/>
  <c r="AO157" i="73" a="1"/>
  <c r="AO157" i="73" s="1"/>
  <c r="AO156" i="73" a="1"/>
  <c r="AO156" i="73" s="1"/>
  <c r="AO155" i="73" a="1"/>
  <c r="AO155" i="73" s="1"/>
  <c r="AO154" i="73" a="1"/>
  <c r="AO154" i="73" s="1"/>
  <c r="AO153" i="73" a="1"/>
  <c r="AO153" i="73" s="1"/>
  <c r="AO152" i="73" a="1"/>
  <c r="AO152" i="73" s="1"/>
  <c r="AO151" i="73" a="1"/>
  <c r="AO151" i="73" s="1"/>
  <c r="AO150" i="73" a="1"/>
  <c r="AO150" i="73" s="1"/>
  <c r="AO149" i="73" a="1"/>
  <c r="AO149" i="73" s="1"/>
  <c r="AO148" i="73" a="1"/>
  <c r="AO148" i="73" s="1"/>
  <c r="AO147" i="73" a="1"/>
  <c r="AO147" i="73" s="1"/>
  <c r="AO146" i="73" a="1"/>
  <c r="AO146" i="73" s="1"/>
  <c r="AO145" i="73" a="1"/>
  <c r="AO145" i="73" s="1"/>
  <c r="AO144" i="73" a="1"/>
  <c r="AO144" i="73" s="1"/>
  <c r="AO143" i="73" a="1"/>
  <c r="AO143" i="73" s="1"/>
  <c r="AO142" i="73" a="1"/>
  <c r="AO142" i="73" s="1"/>
  <c r="AO141" i="73" a="1"/>
  <c r="AO141" i="73" s="1"/>
  <c r="AO140" i="73" a="1"/>
  <c r="AO140" i="73" s="1"/>
  <c r="AO139" i="73" a="1"/>
  <c r="AO139" i="73" s="1"/>
  <c r="AO138" i="73" a="1"/>
  <c r="AO138" i="73" s="1"/>
  <c r="AO137" i="73" a="1"/>
  <c r="AO137" i="73" s="1"/>
  <c r="AO136" i="73" a="1"/>
  <c r="AO136" i="73" s="1"/>
  <c r="AO135" i="73" a="1"/>
  <c r="AO135" i="73" s="1"/>
  <c r="AO134" i="73" a="1"/>
  <c r="AO134" i="73" s="1"/>
  <c r="AO133" i="73" a="1"/>
  <c r="AO133" i="73" s="1"/>
  <c r="AO132" i="73" a="1"/>
  <c r="AO132" i="73" s="1"/>
  <c r="AO131" i="73" a="1"/>
  <c r="AO131" i="73" s="1"/>
  <c r="AO130" i="73" a="1"/>
  <c r="AO130" i="73" s="1"/>
  <c r="AO129" i="73" a="1"/>
  <c r="AO129" i="73" s="1"/>
  <c r="AO128" i="73" a="1"/>
  <c r="AO128" i="73" s="1"/>
  <c r="AO127" i="73" a="1"/>
  <c r="AO127" i="73" s="1"/>
  <c r="AO126" i="73" a="1"/>
  <c r="AO126" i="73" s="1"/>
  <c r="AO125" i="73" a="1"/>
  <c r="AO125" i="73" s="1"/>
  <c r="AO124" i="73" a="1"/>
  <c r="AO124" i="73" s="1"/>
  <c r="AO123" i="73" a="1"/>
  <c r="AO123" i="73" s="1"/>
  <c r="AO122" i="73" a="1"/>
  <c r="AO122" i="73" s="1"/>
  <c r="AO121" i="73" a="1"/>
  <c r="AO121" i="73" s="1"/>
  <c r="AO120" i="73" a="1"/>
  <c r="AO120" i="73" s="1"/>
  <c r="AO119" i="73" a="1"/>
  <c r="AO119" i="73" s="1"/>
  <c r="AO118" i="73" a="1"/>
  <c r="AO118" i="73" s="1"/>
  <c r="AO117" i="73" a="1"/>
  <c r="AO117" i="73" s="1"/>
  <c r="AO116" i="73" a="1"/>
  <c r="AO116" i="73" s="1"/>
  <c r="AO115" i="73" a="1"/>
  <c r="AO115" i="73" s="1"/>
  <c r="AO114" i="73" a="1"/>
  <c r="AO114" i="73" s="1"/>
  <c r="AO113" i="73" a="1"/>
  <c r="AO113" i="73" s="1"/>
  <c r="AK158" i="73" a="1"/>
  <c r="AK158" i="73" s="1"/>
  <c r="AK157" i="73" a="1"/>
  <c r="AK157" i="73" s="1"/>
  <c r="AK156" i="73" a="1"/>
  <c r="AK156" i="73" s="1"/>
  <c r="AK155" i="73" a="1"/>
  <c r="AK155" i="73" s="1"/>
  <c r="AK154" i="73" a="1"/>
  <c r="AK154" i="73" s="1"/>
  <c r="AK153" i="73" a="1"/>
  <c r="AK153" i="73" s="1"/>
  <c r="AK152" i="73"/>
  <c r="AK152" i="73" a="1"/>
  <c r="AK151" i="73" a="1"/>
  <c r="AK151" i="73" s="1"/>
  <c r="AK150" i="73" a="1"/>
  <c r="AK150" i="73" s="1"/>
  <c r="AK149" i="73" a="1"/>
  <c r="AK149" i="73" s="1"/>
  <c r="AK148" i="73" a="1"/>
  <c r="AK148" i="73" s="1"/>
  <c r="AK147" i="73" a="1"/>
  <c r="AK147" i="73" s="1"/>
  <c r="AK146" i="73"/>
  <c r="AK146" i="73" a="1"/>
  <c r="AK145" i="73" a="1"/>
  <c r="AK145" i="73" s="1"/>
  <c r="AK144" i="73" a="1"/>
  <c r="AK144" i="73" s="1"/>
  <c r="AK143" i="73" a="1"/>
  <c r="AK143" i="73" s="1"/>
  <c r="AK142" i="73" a="1"/>
  <c r="AK142" i="73" s="1"/>
  <c r="AK141" i="73" a="1"/>
  <c r="AK141" i="73" s="1"/>
  <c r="AK140" i="73" a="1"/>
  <c r="AK140" i="73" s="1"/>
  <c r="AK139" i="73" a="1"/>
  <c r="AK139" i="73" s="1"/>
  <c r="AK138" i="73" a="1"/>
  <c r="AK138" i="73" s="1"/>
  <c r="AK137" i="73" a="1"/>
  <c r="AK137" i="73" s="1"/>
  <c r="AK136" i="73" a="1"/>
  <c r="AK136" i="73" s="1"/>
  <c r="AK135" i="73" a="1"/>
  <c r="AK135" i="73" s="1"/>
  <c r="AK134" i="73"/>
  <c r="AK134" i="73" a="1"/>
  <c r="AK133" i="73" a="1"/>
  <c r="AK133" i="73" s="1"/>
  <c r="AK132" i="73" a="1"/>
  <c r="AK132" i="73" s="1"/>
  <c r="AK131" i="73" a="1"/>
  <c r="AK131" i="73" s="1"/>
  <c r="AK130" i="73" a="1"/>
  <c r="AK130" i="73" s="1"/>
  <c r="AK129" i="73" a="1"/>
  <c r="AK129" i="73" s="1"/>
  <c r="AK128" i="73" a="1"/>
  <c r="AK128" i="73" s="1"/>
  <c r="AK127" i="73" a="1"/>
  <c r="AK127" i="73" s="1"/>
  <c r="AK126" i="73" a="1"/>
  <c r="AK126" i="73" s="1"/>
  <c r="AK125" i="73" a="1"/>
  <c r="AK125" i="73" s="1"/>
  <c r="AK124" i="73" a="1"/>
  <c r="AK124" i="73" s="1"/>
  <c r="AK123" i="73" a="1"/>
  <c r="AK123" i="73" s="1"/>
  <c r="AK122" i="73" a="1"/>
  <c r="AK122" i="73" s="1"/>
  <c r="AK121" i="73" a="1"/>
  <c r="AK121" i="73" s="1"/>
  <c r="AK120" i="73" a="1"/>
  <c r="AK120" i="73" s="1"/>
  <c r="AK119" i="73" a="1"/>
  <c r="AK119" i="73" s="1"/>
  <c r="AK118" i="73" a="1"/>
  <c r="AK118" i="73" s="1"/>
  <c r="AK117" i="73" a="1"/>
  <c r="AK117" i="73" s="1"/>
  <c r="AK116" i="73"/>
  <c r="AK116" i="73" a="1"/>
  <c r="AK115" i="73" a="1"/>
  <c r="AK115" i="73" s="1"/>
  <c r="AK114" i="73" a="1"/>
  <c r="AK114" i="73" s="1"/>
  <c r="AK113" i="73" a="1"/>
  <c r="AK113" i="73" s="1"/>
  <c r="AF158" i="73" a="1"/>
  <c r="AF158" i="73" s="1"/>
  <c r="AF157" i="73" a="1"/>
  <c r="AF157" i="73" s="1"/>
  <c r="AF156" i="73" a="1"/>
  <c r="AF156" i="73" s="1"/>
  <c r="AF155" i="73"/>
  <c r="AF155" i="73" a="1"/>
  <c r="AF154" i="73" a="1"/>
  <c r="AF154" i="73" s="1"/>
  <c r="AF153" i="73" a="1"/>
  <c r="AF153" i="73" s="1"/>
  <c r="AF152" i="73" a="1"/>
  <c r="AF152" i="73" s="1"/>
  <c r="AF151" i="73" a="1"/>
  <c r="AF151" i="73" s="1"/>
  <c r="AF150" i="73" a="1"/>
  <c r="AF150" i="73" s="1"/>
  <c r="AF149" i="73" a="1"/>
  <c r="AF149" i="73" s="1"/>
  <c r="AF148" i="73" a="1"/>
  <c r="AF148" i="73" s="1"/>
  <c r="AF147" i="73" a="1"/>
  <c r="AF147" i="73" s="1"/>
  <c r="AF146" i="73" a="1"/>
  <c r="AF146" i="73" s="1"/>
  <c r="AF145" i="73" a="1"/>
  <c r="AF145" i="73" s="1"/>
  <c r="AF144" i="73" a="1"/>
  <c r="AF144" i="73" s="1"/>
  <c r="AF143" i="73"/>
  <c r="AF143" i="73" a="1"/>
  <c r="AF142" i="73" a="1"/>
  <c r="AF142" i="73" s="1"/>
  <c r="AF141" i="73" a="1"/>
  <c r="AF141" i="73" s="1"/>
  <c r="AF140" i="73" a="1"/>
  <c r="AF140" i="73" s="1"/>
  <c r="AF139" i="73" a="1"/>
  <c r="AF139" i="73" s="1"/>
  <c r="AF138" i="73" a="1"/>
  <c r="AF138" i="73" s="1"/>
  <c r="AF137" i="73"/>
  <c r="AF137" i="73" a="1"/>
  <c r="AF136" i="73" a="1"/>
  <c r="AF136" i="73" s="1"/>
  <c r="AF135" i="73" a="1"/>
  <c r="AF135" i="73" s="1"/>
  <c r="AF134" i="73" a="1"/>
  <c r="AF134" i="73" s="1"/>
  <c r="AF133" i="73" a="1"/>
  <c r="AF133" i="73" s="1"/>
  <c r="AF132" i="73" a="1"/>
  <c r="AF132" i="73" s="1"/>
  <c r="AF131" i="73" a="1"/>
  <c r="AF131" i="73" s="1"/>
  <c r="AF130" i="73" a="1"/>
  <c r="AF130" i="73" s="1"/>
  <c r="AF129" i="73" a="1"/>
  <c r="AF129" i="73" s="1"/>
  <c r="AF128" i="73" a="1"/>
  <c r="AF128" i="73" s="1"/>
  <c r="AF127" i="73" a="1"/>
  <c r="AF127" i="73" s="1"/>
  <c r="AF126" i="73" a="1"/>
  <c r="AF126" i="73" s="1"/>
  <c r="AF125" i="73"/>
  <c r="AF125" i="73" a="1"/>
  <c r="AF124" i="73" a="1"/>
  <c r="AF124" i="73" s="1"/>
  <c r="AF123" i="73" a="1"/>
  <c r="AF123" i="73" s="1"/>
  <c r="AF122" i="73" a="1"/>
  <c r="AF122" i="73" s="1"/>
  <c r="AF121" i="73" a="1"/>
  <c r="AF121" i="73" s="1"/>
  <c r="AF120" i="73" a="1"/>
  <c r="AF120" i="73" s="1"/>
  <c r="AF119" i="73" a="1"/>
  <c r="AF119" i="73" s="1"/>
  <c r="AF118" i="73" a="1"/>
  <c r="AF118" i="73" s="1"/>
  <c r="AF117" i="73" a="1"/>
  <c r="AF117" i="73" s="1"/>
  <c r="AF116" i="73" a="1"/>
  <c r="AF116" i="73" s="1"/>
  <c r="AF115" i="73" a="1"/>
  <c r="AF115" i="73" s="1"/>
  <c r="AF114" i="73" a="1"/>
  <c r="AF114" i="73" s="1"/>
  <c r="AF113" i="73" a="1"/>
  <c r="AF113" i="73" s="1"/>
  <c r="AC158" i="73" a="1"/>
  <c r="AC158" i="73" s="1"/>
  <c r="AC157" i="73" a="1"/>
  <c r="AC157" i="73" s="1"/>
  <c r="AC156" i="73" a="1"/>
  <c r="AC156" i="73" s="1"/>
  <c r="AC155" i="73" a="1"/>
  <c r="AC155" i="73" s="1"/>
  <c r="AC154" i="73" a="1"/>
  <c r="AC154" i="73" s="1"/>
  <c r="AC153" i="73" a="1"/>
  <c r="AC153" i="73" s="1"/>
  <c r="AC152" i="73" a="1"/>
  <c r="AC152" i="73" s="1"/>
  <c r="AC151" i="73" a="1"/>
  <c r="AC151" i="73" s="1"/>
  <c r="AC150" i="73" a="1"/>
  <c r="AC150" i="73" s="1"/>
  <c r="AC149" i="73" a="1"/>
  <c r="AC149" i="73" s="1"/>
  <c r="AC148" i="73" a="1"/>
  <c r="AC148" i="73" s="1"/>
  <c r="AC147" i="73" a="1"/>
  <c r="AC147" i="73" s="1"/>
  <c r="AC146" i="73" a="1"/>
  <c r="AC146" i="73" s="1"/>
  <c r="AC145" i="73" a="1"/>
  <c r="AC145" i="73" s="1"/>
  <c r="AC144" i="73" a="1"/>
  <c r="AC144" i="73" s="1"/>
  <c r="AC143" i="73" a="1"/>
  <c r="AC143" i="73" s="1"/>
  <c r="AC142" i="73" a="1"/>
  <c r="AC142" i="73" s="1"/>
  <c r="AC141" i="73" a="1"/>
  <c r="AC141" i="73" s="1"/>
  <c r="AC140" i="73" a="1"/>
  <c r="AC140" i="73" s="1"/>
  <c r="AC139" i="73" a="1"/>
  <c r="AC139" i="73" s="1"/>
  <c r="AC138" i="73" a="1"/>
  <c r="AC138" i="73" s="1"/>
  <c r="AC137" i="73" a="1"/>
  <c r="AC137" i="73" s="1"/>
  <c r="AC136" i="73" a="1"/>
  <c r="AC136" i="73" s="1"/>
  <c r="AC135" i="73" a="1"/>
  <c r="AC135" i="73" s="1"/>
  <c r="AC134" i="73" a="1"/>
  <c r="AC134" i="73" s="1"/>
  <c r="AC133" i="73" a="1"/>
  <c r="AC133" i="73" s="1"/>
  <c r="AC132" i="73" a="1"/>
  <c r="AC132" i="73" s="1"/>
  <c r="AC131" i="73" a="1"/>
  <c r="AC131" i="73" s="1"/>
  <c r="AC130" i="73" a="1"/>
  <c r="AC130" i="73" s="1"/>
  <c r="AC129" i="73" a="1"/>
  <c r="AC129" i="73" s="1"/>
  <c r="AC128" i="73" a="1"/>
  <c r="AC128" i="73" s="1"/>
  <c r="AC127" i="73" a="1"/>
  <c r="AC127" i="73" s="1"/>
  <c r="AC126" i="73" a="1"/>
  <c r="AC126" i="73" s="1"/>
  <c r="AC125" i="73" a="1"/>
  <c r="AC125" i="73" s="1"/>
  <c r="AC124" i="73" a="1"/>
  <c r="AC124" i="73" s="1"/>
  <c r="AC123" i="73" a="1"/>
  <c r="AC123" i="73" s="1"/>
  <c r="AC122" i="73" a="1"/>
  <c r="AC122" i="73" s="1"/>
  <c r="AC121" i="73" a="1"/>
  <c r="AC121" i="73" s="1"/>
  <c r="AC120" i="73" a="1"/>
  <c r="AC120" i="73" s="1"/>
  <c r="AC119" i="73" a="1"/>
  <c r="AC119" i="73" s="1"/>
  <c r="AC118" i="73" a="1"/>
  <c r="AC118" i="73" s="1"/>
  <c r="AC117" i="73" a="1"/>
  <c r="AC117" i="73" s="1"/>
  <c r="AC116" i="73" a="1"/>
  <c r="AC116" i="73" s="1"/>
  <c r="AC115" i="73" a="1"/>
  <c r="AC115" i="73" s="1"/>
  <c r="AC114" i="73" a="1"/>
  <c r="AC114" i="73" s="1"/>
  <c r="AC113" i="73" a="1"/>
  <c r="AC113" i="73" s="1"/>
  <c r="AA158" i="73" a="1"/>
  <c r="AA158" i="73" s="1"/>
  <c r="AA157" i="73" a="1"/>
  <c r="AA157" i="73" s="1"/>
  <c r="AA156" i="73" a="1"/>
  <c r="AA156" i="73" s="1"/>
  <c r="AA155" i="73" a="1"/>
  <c r="AA155" i="73" s="1"/>
  <c r="AA154" i="73" a="1"/>
  <c r="AA154" i="73" s="1"/>
  <c r="AA153" i="73" a="1"/>
  <c r="AA153" i="73" s="1"/>
  <c r="AA152" i="73" a="1"/>
  <c r="AA152" i="73" s="1"/>
  <c r="AA151" i="73" a="1"/>
  <c r="AA151" i="73" s="1"/>
  <c r="AA150" i="73" a="1"/>
  <c r="AA150" i="73" s="1"/>
  <c r="AA149" i="73" a="1"/>
  <c r="AA149" i="73" s="1"/>
  <c r="AA148" i="73" a="1"/>
  <c r="AA148" i="73" s="1"/>
  <c r="AA147" i="73"/>
  <c r="AA147" i="73" a="1"/>
  <c r="AA146" i="73" a="1"/>
  <c r="AA146" i="73" s="1"/>
  <c r="AA145" i="73" a="1"/>
  <c r="AA145" i="73" s="1"/>
  <c r="AA144" i="73" a="1"/>
  <c r="AA144" i="73" s="1"/>
  <c r="AA143" i="73" a="1"/>
  <c r="AA143" i="73" s="1"/>
  <c r="AA142" i="73" a="1"/>
  <c r="AA142" i="73" s="1"/>
  <c r="AA141" i="73" a="1"/>
  <c r="AA141" i="73" s="1"/>
  <c r="AA140" i="73" a="1"/>
  <c r="AA140" i="73" s="1"/>
  <c r="AA139" i="73" a="1"/>
  <c r="AA139" i="73" s="1"/>
  <c r="AA138" i="73" a="1"/>
  <c r="AA138" i="73" s="1"/>
  <c r="AA137" i="73" a="1"/>
  <c r="AA137" i="73" s="1"/>
  <c r="AA136" i="73" a="1"/>
  <c r="AA136" i="73" s="1"/>
  <c r="AA135" i="73" a="1"/>
  <c r="AA135" i="73" s="1"/>
  <c r="AA134" i="73" a="1"/>
  <c r="AA134" i="73" s="1"/>
  <c r="AA133" i="73" a="1"/>
  <c r="AA133" i="73" s="1"/>
  <c r="AA132" i="73" a="1"/>
  <c r="AA132" i="73" s="1"/>
  <c r="AA131" i="73" a="1"/>
  <c r="AA131" i="73" s="1"/>
  <c r="AA130" i="73" a="1"/>
  <c r="AA130" i="73" s="1"/>
  <c r="AA129" i="73" a="1"/>
  <c r="AA129" i="73" s="1"/>
  <c r="AA128" i="73" a="1"/>
  <c r="AA128" i="73" s="1"/>
  <c r="AA127" i="73" a="1"/>
  <c r="AA127" i="73" s="1"/>
  <c r="AA126" i="73" a="1"/>
  <c r="AA126" i="73" s="1"/>
  <c r="AA125" i="73" a="1"/>
  <c r="AA125" i="73" s="1"/>
  <c r="AA124" i="73" a="1"/>
  <c r="AA124" i="73" s="1"/>
  <c r="AA123" i="73" a="1"/>
  <c r="AA123" i="73" s="1"/>
  <c r="AA122" i="73" a="1"/>
  <c r="AA122" i="73" s="1"/>
  <c r="AA121" i="73" a="1"/>
  <c r="AA121" i="73" s="1"/>
  <c r="AA120" i="73" a="1"/>
  <c r="AA120" i="73" s="1"/>
  <c r="AA119" i="73" a="1"/>
  <c r="AA119" i="73" s="1"/>
  <c r="AA118" i="73" a="1"/>
  <c r="AA118" i="73" s="1"/>
  <c r="AA117" i="73" a="1"/>
  <c r="AA117" i="73" s="1"/>
  <c r="AA116" i="73" a="1"/>
  <c r="AA116" i="73" s="1"/>
  <c r="AA115" i="73" a="1"/>
  <c r="AA115" i="73" s="1"/>
  <c r="AA114" i="73" a="1"/>
  <c r="AA114" i="73" s="1"/>
  <c r="AA113" i="73" a="1"/>
  <c r="AA113" i="73" s="1"/>
  <c r="V158" i="73" a="1"/>
  <c r="V158" i="73" s="1"/>
  <c r="V157" i="73" a="1"/>
  <c r="V157" i="73" s="1"/>
  <c r="V156" i="73" a="1"/>
  <c r="V156" i="73" s="1"/>
  <c r="V155" i="73" a="1"/>
  <c r="V155" i="73" s="1"/>
  <c r="V154" i="73" a="1"/>
  <c r="V154" i="73" s="1"/>
  <c r="V153" i="73" a="1"/>
  <c r="V153" i="73" s="1"/>
  <c r="V152" i="73" a="1"/>
  <c r="V152" i="73" s="1"/>
  <c r="V151" i="73" a="1"/>
  <c r="V151" i="73" s="1"/>
  <c r="V150" i="73" a="1"/>
  <c r="V150" i="73" s="1"/>
  <c r="V149" i="73" a="1"/>
  <c r="V149" i="73" s="1"/>
  <c r="V148" i="73" a="1"/>
  <c r="V148" i="73" s="1"/>
  <c r="V147" i="73" a="1"/>
  <c r="V147" i="73" s="1"/>
  <c r="V146" i="73" a="1"/>
  <c r="V146" i="73" s="1"/>
  <c r="V145" i="73" a="1"/>
  <c r="V145" i="73" s="1"/>
  <c r="V144" i="73" a="1"/>
  <c r="V144" i="73" s="1"/>
  <c r="V143" i="73" a="1"/>
  <c r="V143" i="73" s="1"/>
  <c r="V142" i="73" a="1"/>
  <c r="V142" i="73" s="1"/>
  <c r="V141" i="73" a="1"/>
  <c r="V141" i="73" s="1"/>
  <c r="V140" i="73" a="1"/>
  <c r="V140" i="73" s="1"/>
  <c r="V139" i="73" a="1"/>
  <c r="V139" i="73" s="1"/>
  <c r="V138" i="73" a="1"/>
  <c r="V138" i="73" s="1"/>
  <c r="V137" i="73" a="1"/>
  <c r="V137" i="73" s="1"/>
  <c r="V136" i="73" a="1"/>
  <c r="V136" i="73" s="1"/>
  <c r="V135" i="73" a="1"/>
  <c r="V135" i="73" s="1"/>
  <c r="V134" i="73" a="1"/>
  <c r="V134" i="73" s="1"/>
  <c r="V133" i="73" a="1"/>
  <c r="V133" i="73" s="1"/>
  <c r="V132" i="73" a="1"/>
  <c r="V132" i="73" s="1"/>
  <c r="V131" i="73" a="1"/>
  <c r="V131" i="73" s="1"/>
  <c r="V130" i="73" a="1"/>
  <c r="V130" i="73" s="1"/>
  <c r="V129" i="73" a="1"/>
  <c r="V129" i="73" s="1"/>
  <c r="V128" i="73" a="1"/>
  <c r="V128" i="73" s="1"/>
  <c r="V127" i="73" a="1"/>
  <c r="V127" i="73" s="1"/>
  <c r="V126" i="73" a="1"/>
  <c r="V126" i="73" s="1"/>
  <c r="V125" i="73"/>
  <c r="V125" i="73" a="1"/>
  <c r="V124" i="73" a="1"/>
  <c r="V124" i="73" s="1"/>
  <c r="V123" i="73" a="1"/>
  <c r="V123" i="73" s="1"/>
  <c r="V122" i="73" a="1"/>
  <c r="V122" i="73" s="1"/>
  <c r="V121" i="73" a="1"/>
  <c r="V121" i="73" s="1"/>
  <c r="V120" i="73" a="1"/>
  <c r="V120" i="73" s="1"/>
  <c r="V119" i="73" a="1"/>
  <c r="V119" i="73" s="1"/>
  <c r="V118" i="73" a="1"/>
  <c r="V118" i="73" s="1"/>
  <c r="V117" i="73" a="1"/>
  <c r="V117" i="73" s="1"/>
  <c r="V116" i="73" a="1"/>
  <c r="V116" i="73" s="1"/>
  <c r="V115" i="73" a="1"/>
  <c r="V115" i="73" s="1"/>
  <c r="V114" i="73" a="1"/>
  <c r="V114" i="73" s="1"/>
  <c r="V113" i="73" a="1"/>
  <c r="V113" i="73" s="1"/>
  <c r="M158" i="73" a="1"/>
  <c r="M158" i="73" s="1"/>
  <c r="M157" i="73" a="1"/>
  <c r="M157" i="73" s="1"/>
  <c r="M156" i="73" a="1"/>
  <c r="M156" i="73" s="1"/>
  <c r="M155" i="73" a="1"/>
  <c r="M155" i="73" s="1"/>
  <c r="M154" i="73" a="1"/>
  <c r="M154" i="73" s="1"/>
  <c r="M153" i="73" a="1"/>
  <c r="M153" i="73" s="1"/>
  <c r="M152" i="73" a="1"/>
  <c r="M152" i="73" s="1"/>
  <c r="M151" i="73" a="1"/>
  <c r="M151" i="73" s="1"/>
  <c r="M150" i="73" a="1"/>
  <c r="M150" i="73" s="1"/>
  <c r="M149" i="73" a="1"/>
  <c r="M149" i="73" s="1"/>
  <c r="M148" i="73" a="1"/>
  <c r="M148" i="73" s="1"/>
  <c r="M147" i="73" a="1"/>
  <c r="M147" i="73" s="1"/>
  <c r="M146" i="73" a="1"/>
  <c r="M146" i="73" s="1"/>
  <c r="A146" i="73" s="1"/>
  <c r="M145" i="73" a="1"/>
  <c r="M145" i="73" s="1"/>
  <c r="M144" i="73" a="1"/>
  <c r="M144" i="73" s="1"/>
  <c r="M143" i="73" a="1"/>
  <c r="M143" i="73" s="1"/>
  <c r="M142" i="73" a="1"/>
  <c r="M142" i="73" s="1"/>
  <c r="M141" i="73" a="1"/>
  <c r="M141" i="73" s="1"/>
  <c r="M140" i="73" a="1"/>
  <c r="M140" i="73" s="1"/>
  <c r="A140" i="73" s="1"/>
  <c r="M139" i="73" a="1"/>
  <c r="M139" i="73" s="1"/>
  <c r="M138" i="73" a="1"/>
  <c r="M138" i="73" s="1"/>
  <c r="M137" i="73" a="1"/>
  <c r="M137" i="73" s="1"/>
  <c r="M136" i="73" a="1"/>
  <c r="M136" i="73" s="1"/>
  <c r="M135" i="73" a="1"/>
  <c r="M135" i="73" s="1"/>
  <c r="M134" i="73" a="1"/>
  <c r="M134" i="73" s="1"/>
  <c r="A134" i="73" s="1"/>
  <c r="M133" i="73" a="1"/>
  <c r="M133" i="73" s="1"/>
  <c r="M132" i="73" a="1"/>
  <c r="M132" i="73" s="1"/>
  <c r="A132" i="73" s="1"/>
  <c r="M131" i="73" a="1"/>
  <c r="M131" i="73" s="1"/>
  <c r="M130" i="73" a="1"/>
  <c r="M130" i="73" s="1"/>
  <c r="M129" i="73" a="1"/>
  <c r="M129" i="73" s="1"/>
  <c r="M128" i="73" a="1"/>
  <c r="M128" i="73" s="1"/>
  <c r="M127" i="73" a="1"/>
  <c r="M127" i="73" s="1"/>
  <c r="M126" i="73" a="1"/>
  <c r="M126" i="73" s="1"/>
  <c r="M125" i="73" a="1"/>
  <c r="M125" i="73" s="1"/>
  <c r="M124" i="73" a="1"/>
  <c r="M124" i="73" s="1"/>
  <c r="M123" i="73" a="1"/>
  <c r="M123" i="73" s="1"/>
  <c r="M122" i="73" a="1"/>
  <c r="M122" i="73" s="1"/>
  <c r="A122" i="73" s="1"/>
  <c r="M121" i="73" a="1"/>
  <c r="M121" i="73" s="1"/>
  <c r="M120" i="73" a="1"/>
  <c r="M120" i="73" s="1"/>
  <c r="M119" i="73" a="1"/>
  <c r="M119" i="73" s="1"/>
  <c r="M118" i="73" a="1"/>
  <c r="M118" i="73" s="1"/>
  <c r="M117" i="73" a="1"/>
  <c r="M117" i="73" s="1"/>
  <c r="M116" i="73" a="1"/>
  <c r="M116" i="73" s="1"/>
  <c r="A116" i="73" s="1"/>
  <c r="M115" i="73" a="1"/>
  <c r="M115" i="73" s="1"/>
  <c r="M114" i="73" a="1"/>
  <c r="M114" i="73" s="1"/>
  <c r="M113" i="73" a="1"/>
  <c r="M113" i="73" s="1"/>
  <c r="B158" i="73" a="1"/>
  <c r="B158" i="73" s="1"/>
  <c r="B157" i="73" a="1"/>
  <c r="B157" i="73" s="1"/>
  <c r="B156" i="73" a="1"/>
  <c r="B156" i="73" s="1"/>
  <c r="B155" i="73" a="1"/>
  <c r="B155" i="73" s="1"/>
  <c r="B154" i="73" a="1"/>
  <c r="B154" i="73" s="1"/>
  <c r="B153" i="73" a="1"/>
  <c r="B153" i="73" s="1"/>
  <c r="B152" i="73" a="1"/>
  <c r="B152" i="73" s="1"/>
  <c r="B151" i="73" a="1"/>
  <c r="B151" i="73" s="1"/>
  <c r="B150" i="73" a="1"/>
  <c r="B150" i="73" s="1"/>
  <c r="B149" i="73" a="1"/>
  <c r="B149" i="73" s="1"/>
  <c r="B148" i="73" a="1"/>
  <c r="B148" i="73" s="1"/>
  <c r="B147" i="73" a="1"/>
  <c r="B147" i="73" s="1"/>
  <c r="B146" i="73" a="1"/>
  <c r="B146" i="73" s="1"/>
  <c r="B145" i="73" a="1"/>
  <c r="B145" i="73" s="1"/>
  <c r="B144" i="73" a="1"/>
  <c r="B144" i="73" s="1"/>
  <c r="B143" i="73" a="1"/>
  <c r="B143" i="73" s="1"/>
  <c r="B142" i="73" a="1"/>
  <c r="B142" i="73" s="1"/>
  <c r="B141" i="73" a="1"/>
  <c r="B141" i="73" s="1"/>
  <c r="B140" i="73" a="1"/>
  <c r="B140" i="73" s="1"/>
  <c r="B139" i="73" a="1"/>
  <c r="B139" i="73" s="1"/>
  <c r="B138" i="73" a="1"/>
  <c r="B138" i="73" s="1"/>
  <c r="B137" i="73" a="1"/>
  <c r="B137" i="73" s="1"/>
  <c r="B136" i="73" a="1"/>
  <c r="B136" i="73" s="1"/>
  <c r="B135" i="73" a="1"/>
  <c r="B135" i="73" s="1"/>
  <c r="B134" i="73" a="1"/>
  <c r="B134" i="73" s="1"/>
  <c r="B133" i="73" a="1"/>
  <c r="B133" i="73" s="1"/>
  <c r="B132" i="73" a="1"/>
  <c r="B132" i="73" s="1"/>
  <c r="B131" i="73" a="1"/>
  <c r="B131" i="73" s="1"/>
  <c r="B130" i="73" a="1"/>
  <c r="B130" i="73" s="1"/>
  <c r="B129" i="73" a="1"/>
  <c r="B129" i="73" s="1"/>
  <c r="B128" i="73" a="1"/>
  <c r="B128" i="73" s="1"/>
  <c r="B127" i="73" a="1"/>
  <c r="B127" i="73" s="1"/>
  <c r="B126" i="73" a="1"/>
  <c r="B126" i="73" s="1"/>
  <c r="B125" i="73" a="1"/>
  <c r="B125" i="73" s="1"/>
  <c r="B124" i="73" a="1"/>
  <c r="B124" i="73" s="1"/>
  <c r="B123" i="73" a="1"/>
  <c r="B123" i="73" s="1"/>
  <c r="B122" i="73" a="1"/>
  <c r="B122" i="73" s="1"/>
  <c r="B121" i="73" a="1"/>
  <c r="B121" i="73" s="1"/>
  <c r="B120" i="73" a="1"/>
  <c r="B120" i="73" s="1"/>
  <c r="B119" i="73" a="1"/>
  <c r="B119" i="73" s="1"/>
  <c r="B118" i="73" a="1"/>
  <c r="B118" i="73" s="1"/>
  <c r="B117" i="73" a="1"/>
  <c r="B117" i="73" s="1"/>
  <c r="B116" i="73" a="1"/>
  <c r="B116" i="73" s="1"/>
  <c r="B115" i="73" a="1"/>
  <c r="B115" i="73" s="1"/>
  <c r="B114" i="73" a="1"/>
  <c r="B114" i="73" s="1"/>
  <c r="B113" i="73" a="1"/>
  <c r="B113" i="73" s="1"/>
  <c r="A158" i="73" l="1"/>
  <c r="A120" i="73"/>
  <c r="A128" i="73"/>
  <c r="A152" i="73"/>
  <c r="A114" i="73"/>
  <c r="A126" i="73"/>
  <c r="A138" i="73"/>
  <c r="A150" i="73"/>
  <c r="A144" i="73"/>
  <c r="A156" i="73"/>
  <c r="A123" i="73"/>
  <c r="A147" i="73"/>
  <c r="A136" i="73"/>
  <c r="A118" i="73"/>
  <c r="A130" i="73"/>
  <c r="A142" i="73"/>
  <c r="A154" i="73"/>
  <c r="A135" i="73"/>
  <c r="A124" i="73"/>
  <c r="A148" i="73"/>
  <c r="A127" i="73"/>
  <c r="A139" i="73"/>
  <c r="A151" i="73"/>
  <c r="A115" i="73"/>
  <c r="A117" i="73"/>
  <c r="A129" i="73"/>
  <c r="A141" i="73"/>
  <c r="A153" i="73"/>
  <c r="A121" i="73"/>
  <c r="A133" i="73"/>
  <c r="A145" i="73"/>
  <c r="A157" i="73"/>
  <c r="A113" i="73"/>
  <c r="A125" i="73"/>
  <c r="A119" i="73"/>
  <c r="A131" i="73"/>
  <c r="A143" i="73"/>
  <c r="A137" i="73"/>
  <c r="A149" i="73"/>
  <c r="A155" i="73"/>
  <c r="C136" i="73"/>
  <c r="C137" i="73"/>
  <c r="C126" i="73"/>
  <c r="C127" i="73"/>
  <c r="C129" i="73"/>
  <c r="C119" i="73"/>
  <c r="C131" i="73"/>
  <c r="C142" i="73"/>
  <c r="C124" i="73"/>
  <c r="C158" i="73"/>
  <c r="C148" i="73"/>
  <c r="C139" i="73"/>
  <c r="C116" i="73"/>
  <c r="C151" i="73"/>
  <c r="C130" i="73"/>
  <c r="C120" i="73"/>
  <c r="C132" i="73"/>
  <c r="C143" i="73"/>
  <c r="C153" i="73"/>
  <c r="C125" i="73"/>
  <c r="C150" i="73"/>
  <c r="C152" i="73"/>
  <c r="C121" i="73"/>
  <c r="C133" i="73"/>
  <c r="C144" i="73"/>
  <c r="C154" i="73"/>
  <c r="C114" i="73"/>
  <c r="C115" i="73"/>
  <c r="C140" i="73"/>
  <c r="C117" i="73"/>
  <c r="C118" i="73"/>
  <c r="C122" i="73"/>
  <c r="C155" i="73"/>
  <c r="C157" i="73"/>
  <c r="C113" i="73"/>
  <c r="C147" i="73"/>
  <c r="C138" i="73"/>
  <c r="C149" i="73"/>
  <c r="C128" i="73"/>
  <c r="C141" i="73"/>
  <c r="C134" i="73"/>
  <c r="C145" i="73"/>
  <c r="C123" i="73"/>
  <c r="C135" i="73"/>
  <c r="C146" i="73"/>
  <c r="C156" i="73"/>
  <c r="L294" i="21"/>
  <c r="J294" i="21"/>
  <c r="L293" i="21" l="1"/>
  <c r="J293" i="21"/>
  <c r="AK2" i="63" l="1" a="1"/>
  <c r="AK2" i="63" s="1"/>
  <c r="Q61" i="23"/>
  <c r="P61" i="23"/>
  <c r="Q60" i="23"/>
  <c r="P60" i="23"/>
  <c r="Q59" i="23"/>
  <c r="P59" i="23"/>
  <c r="Q58" i="23"/>
  <c r="P58" i="23"/>
  <c r="Q57" i="23"/>
  <c r="P57" i="23"/>
  <c r="Q56" i="23"/>
  <c r="P56" i="23"/>
  <c r="Q55" i="23"/>
  <c r="P55" i="23"/>
  <c r="Q54" i="23"/>
  <c r="P54" i="23"/>
  <c r="Q53" i="23"/>
  <c r="P53" i="23"/>
  <c r="Q52" i="23"/>
  <c r="P52" i="23"/>
  <c r="Q51" i="23"/>
  <c r="P51" i="23"/>
  <c r="Q50" i="23"/>
  <c r="P50" i="23"/>
  <c r="Q49" i="23"/>
  <c r="P49" i="23"/>
  <c r="Q48" i="23"/>
  <c r="P48" i="23"/>
  <c r="Q47" i="23"/>
  <c r="P47" i="23"/>
  <c r="Q46" i="23"/>
  <c r="P46" i="23"/>
  <c r="Q45" i="23"/>
  <c r="P45" i="23"/>
  <c r="Q44" i="23"/>
  <c r="P44" i="23"/>
  <c r="Q43" i="23"/>
  <c r="P43" i="23"/>
  <c r="Q42" i="23"/>
  <c r="P42" i="23"/>
  <c r="L292" i="21" l="1"/>
  <c r="J292" i="21"/>
  <c r="L290" i="21" l="1"/>
  <c r="J290" i="21"/>
  <c r="L289" i="21" l="1"/>
  <c r="G114" i="38"/>
  <c r="G15" i="38"/>
  <c r="L288" i="21"/>
  <c r="J288" i="21"/>
  <c r="L287" i="21"/>
  <c r="J287" i="21"/>
  <c r="G25" i="72" l="1"/>
  <c r="G24" i="72"/>
  <c r="G23" i="72"/>
  <c r="G22" i="72"/>
  <c r="G21" i="72"/>
  <c r="G20" i="72"/>
  <c r="G19" i="72"/>
  <c r="G18" i="72"/>
  <c r="E25" i="72"/>
  <c r="E24" i="72"/>
  <c r="E23" i="72"/>
  <c r="E22" i="72"/>
  <c r="E21" i="72"/>
  <c r="E20" i="72"/>
  <c r="E19" i="72"/>
  <c r="E18" i="72"/>
  <c r="Q23" i="55"/>
  <c r="P23" i="55"/>
  <c r="O23" i="55"/>
  <c r="N23" i="55"/>
  <c r="M23" i="55"/>
  <c r="Q8" i="55"/>
  <c r="P8" i="55"/>
  <c r="O8" i="55"/>
  <c r="N8" i="55"/>
  <c r="M8" i="55"/>
  <c r="L284" i="21" l="1"/>
  <c r="J284" i="21"/>
  <c r="L283" i="21" l="1"/>
  <c r="J283" i="21"/>
  <c r="AK6" i="48" l="1"/>
  <c r="L282" i="21" l="1"/>
  <c r="J282" i="21"/>
  <c r="Y7" i="48" l="1"/>
  <c r="X7" i="48"/>
  <c r="W7" i="48"/>
  <c r="V7" i="48"/>
  <c r="U7" i="48"/>
  <c r="T7" i="48"/>
  <c r="S7" i="48"/>
  <c r="R7" i="48"/>
  <c r="Q7" i="48"/>
  <c r="P7" i="48"/>
  <c r="O7" i="48"/>
  <c r="N7" i="48"/>
  <c r="Y6" i="48"/>
  <c r="X6" i="48"/>
  <c r="W6" i="48"/>
  <c r="V6" i="48"/>
  <c r="U6" i="48"/>
  <c r="T6" i="48"/>
  <c r="S6" i="48"/>
  <c r="R6" i="48"/>
  <c r="Q6" i="48"/>
  <c r="P6" i="48"/>
  <c r="O6" i="48"/>
  <c r="N6" i="48"/>
  <c r="L281" i="21"/>
  <c r="J281" i="21"/>
  <c r="L280" i="21"/>
  <c r="J280" i="21"/>
  <c r="L279" i="21"/>
  <c r="J279" i="21"/>
  <c r="L278" i="21"/>
  <c r="J278" i="21"/>
  <c r="L277" i="21"/>
  <c r="J277" i="21"/>
  <c r="L276" i="21"/>
  <c r="J276" i="21"/>
  <c r="L275" i="21"/>
  <c r="J275" i="21"/>
  <c r="L274" i="21"/>
  <c r="J274" i="21"/>
  <c r="L273" i="21"/>
  <c r="J273" i="21"/>
  <c r="L272" i="21"/>
  <c r="J272" i="21"/>
  <c r="L271" i="21"/>
  <c r="J271" i="21"/>
  <c r="L270" i="21"/>
  <c r="J270" i="21"/>
  <c r="L269" i="21"/>
  <c r="J269" i="21"/>
  <c r="L268" i="21"/>
  <c r="J268" i="21"/>
  <c r="L267" i="21"/>
  <c r="J267" i="21"/>
  <c r="L266" i="21"/>
  <c r="J266" i="21"/>
  <c r="L265" i="21"/>
  <c r="J265" i="21"/>
  <c r="L264" i="21"/>
  <c r="J264" i="21"/>
  <c r="L263" i="21"/>
  <c r="J263" i="21"/>
  <c r="L262" i="21"/>
  <c r="J262" i="21"/>
  <c r="L261" i="21" l="1"/>
  <c r="J261" i="21"/>
  <c r="AS18" i="46" l="1"/>
  <c r="AR18" i="46"/>
  <c r="AQ18" i="46"/>
  <c r="AP18" i="46"/>
  <c r="AO18" i="46"/>
  <c r="AN18" i="46"/>
  <c r="AM18" i="46"/>
  <c r="AL18" i="46"/>
  <c r="AK18" i="46"/>
  <c r="AJ18" i="46"/>
  <c r="AI18" i="46"/>
  <c r="AH18" i="46"/>
  <c r="AG18" i="46"/>
  <c r="AF18" i="46"/>
  <c r="AE18" i="46"/>
  <c r="AD18" i="46"/>
  <c r="AC18" i="46"/>
  <c r="AS17" i="46"/>
  <c r="AR17" i="46"/>
  <c r="AQ17" i="46"/>
  <c r="AP17" i="46"/>
  <c r="AO17" i="46"/>
  <c r="AN17" i="46"/>
  <c r="AM17" i="46"/>
  <c r="AL17" i="46"/>
  <c r="AK17" i="46"/>
  <c r="AJ17" i="46"/>
  <c r="AI17" i="46"/>
  <c r="AH17" i="46"/>
  <c r="AG17" i="46"/>
  <c r="AF17" i="46"/>
  <c r="AE17" i="46"/>
  <c r="AD17" i="46"/>
  <c r="AC17" i="46"/>
  <c r="AS16" i="46"/>
  <c r="AR16" i="46"/>
  <c r="AQ16" i="46"/>
  <c r="AP16" i="46"/>
  <c r="AO16" i="46"/>
  <c r="AN16" i="46"/>
  <c r="AM16" i="46"/>
  <c r="AL16" i="46"/>
  <c r="AK16" i="46"/>
  <c r="AJ16" i="46"/>
  <c r="AI16" i="46"/>
  <c r="AH16" i="46"/>
  <c r="AG16" i="46"/>
  <c r="AF16" i="46"/>
  <c r="AE16" i="46"/>
  <c r="AD16" i="46"/>
  <c r="AC16" i="46"/>
  <c r="AS15" i="46"/>
  <c r="AR15" i="46"/>
  <c r="AQ15" i="46"/>
  <c r="AP15" i="46"/>
  <c r="AO15" i="46"/>
  <c r="AN15" i="46"/>
  <c r="AM15" i="46"/>
  <c r="AL15" i="46"/>
  <c r="AK15" i="46"/>
  <c r="AJ15" i="46"/>
  <c r="AI15" i="46"/>
  <c r="AH15" i="46"/>
  <c r="AG15" i="46"/>
  <c r="AF15" i="46"/>
  <c r="AE15" i="46"/>
  <c r="AD15" i="46"/>
  <c r="AC15" i="46"/>
  <c r="AS14" i="46"/>
  <c r="AR14" i="46"/>
  <c r="AQ14" i="46"/>
  <c r="AP14" i="46"/>
  <c r="AO14" i="46"/>
  <c r="AN14" i="46"/>
  <c r="AM14" i="46"/>
  <c r="AL14" i="46"/>
  <c r="AK14" i="46"/>
  <c r="AJ14" i="46"/>
  <c r="AI14" i="46"/>
  <c r="AH14" i="46"/>
  <c r="AG14" i="46"/>
  <c r="AF14" i="46"/>
  <c r="AE14" i="46"/>
  <c r="AD14" i="46"/>
  <c r="AC14" i="46"/>
  <c r="AS11" i="46"/>
  <c r="AR11" i="46"/>
  <c r="AQ11" i="46"/>
  <c r="AP11" i="46"/>
  <c r="AO11" i="46"/>
  <c r="AN11" i="46"/>
  <c r="AM11" i="46"/>
  <c r="AL11" i="46"/>
  <c r="AK11" i="46"/>
  <c r="AJ11" i="46"/>
  <c r="AI11" i="46"/>
  <c r="AH11" i="46"/>
  <c r="AG11" i="46"/>
  <c r="AF11" i="46"/>
  <c r="AE11" i="46"/>
  <c r="AD11" i="46"/>
  <c r="AC11" i="46"/>
  <c r="AS10" i="46"/>
  <c r="AR10" i="46"/>
  <c r="AQ10" i="46"/>
  <c r="AP10" i="46"/>
  <c r="AO10" i="46"/>
  <c r="AN10" i="46"/>
  <c r="AM10" i="46"/>
  <c r="AL10" i="46"/>
  <c r="AK10" i="46"/>
  <c r="AJ10" i="46"/>
  <c r="AI10" i="46"/>
  <c r="AH10" i="46"/>
  <c r="AG10" i="46"/>
  <c r="AF10" i="46"/>
  <c r="AE10" i="46"/>
  <c r="AD10" i="46"/>
  <c r="AC10" i="46"/>
  <c r="AV18" i="46"/>
  <c r="AU18" i="46"/>
  <c r="AT18" i="46"/>
  <c r="AV17" i="46"/>
  <c r="AU17" i="46"/>
  <c r="AT17" i="46"/>
  <c r="AV16" i="46"/>
  <c r="AU16" i="46"/>
  <c r="AT16" i="46"/>
  <c r="AV15" i="46"/>
  <c r="AU15" i="46"/>
  <c r="AT15" i="46"/>
  <c r="AV14" i="46"/>
  <c r="AU14" i="46"/>
  <c r="AT14" i="46"/>
  <c r="AV11" i="46"/>
  <c r="AU11" i="46"/>
  <c r="AT11" i="46"/>
  <c r="AV10" i="46"/>
  <c r="AU10" i="46"/>
  <c r="AT10" i="46"/>
  <c r="AV9" i="46"/>
  <c r="AU9" i="46"/>
  <c r="AT9" i="46"/>
  <c r="AS9" i="46"/>
  <c r="AV2" i="46"/>
  <c r="AU2" i="46"/>
  <c r="AT2" i="46"/>
  <c r="AS2" i="46"/>
  <c r="A52" i="61" a="1"/>
  <c r="A52" i="61" s="1"/>
  <c r="L260" i="21" l="1"/>
  <c r="J260" i="21"/>
  <c r="G125" i="38" l="1"/>
  <c r="G214" i="38"/>
  <c r="G78" i="38"/>
  <c r="G109" i="38"/>
  <c r="G110" i="38"/>
  <c r="L259" i="21" l="1"/>
  <c r="J259" i="21"/>
  <c r="L258" i="21" l="1"/>
  <c r="J258" i="21"/>
  <c r="L257" i="21" l="1"/>
  <c r="J257" i="21"/>
  <c r="AM2" i="3" l="1" a="1"/>
  <c r="AM2" i="3" s="1"/>
  <c r="L256" i="21" l="1"/>
  <c r="J256" i="21"/>
  <c r="L255" i="21"/>
  <c r="J255" i="21"/>
  <c r="L254" i="21"/>
  <c r="J254" i="21"/>
  <c r="AR6" i="3" l="1" a="1"/>
  <c r="AR6" i="3" s="1"/>
  <c r="L253" i="21" l="1"/>
  <c r="J253" i="21"/>
  <c r="AJ6" i="48"/>
  <c r="AI6" i="48"/>
  <c r="AH6" i="48"/>
  <c r="AG6" i="48"/>
  <c r="AF6" i="48"/>
  <c r="AE6" i="48"/>
  <c r="AD6" i="48"/>
  <c r="AC6" i="48"/>
  <c r="AB6" i="48"/>
  <c r="AA6" i="48"/>
  <c r="Z6" i="48"/>
  <c r="M6" i="48"/>
  <c r="L6" i="48"/>
  <c r="K6" i="48"/>
  <c r="J6" i="48"/>
  <c r="I6" i="48"/>
  <c r="H6" i="48"/>
  <c r="G6" i="48"/>
  <c r="F6" i="48"/>
  <c r="E6" i="48"/>
  <c r="D6" i="48"/>
  <c r="C6" i="48"/>
  <c r="L252" i="21"/>
  <c r="J252" i="21"/>
  <c r="H7" i="26" l="1"/>
  <c r="L251" i="21" l="1"/>
  <c r="J251" i="21"/>
  <c r="I110" i="23" l="1" a="1"/>
  <c r="I110" i="23" s="1"/>
  <c r="I109" i="23" a="1"/>
  <c r="I109" i="23" s="1"/>
  <c r="I108" i="23" a="1"/>
  <c r="I108" i="23" s="1"/>
  <c r="I107" i="23" a="1"/>
  <c r="I107" i="23" s="1"/>
  <c r="I106" i="23" a="1"/>
  <c r="I106" i="23" s="1"/>
  <c r="I105" i="23" a="1"/>
  <c r="I105" i="23" s="1"/>
  <c r="I104" i="23" a="1"/>
  <c r="I104" i="23" s="1"/>
  <c r="I103" i="23" a="1"/>
  <c r="I103" i="23" s="1"/>
  <c r="I102" i="23" a="1"/>
  <c r="I102" i="23" s="1"/>
  <c r="I101" i="23" a="1"/>
  <c r="I101" i="23" s="1"/>
  <c r="I100" i="23" a="1"/>
  <c r="I100" i="23" s="1"/>
  <c r="I99" i="23" a="1"/>
  <c r="I99" i="23" s="1"/>
  <c r="I98" i="23" a="1"/>
  <c r="I98" i="23" s="1"/>
  <c r="I97" i="23" a="1"/>
  <c r="I97" i="23" s="1"/>
  <c r="I96" i="23" a="1"/>
  <c r="I96" i="23" s="1"/>
  <c r="I95" i="23" a="1"/>
  <c r="I95" i="23" s="1"/>
  <c r="I94" i="23" a="1"/>
  <c r="I94" i="23" s="1"/>
  <c r="I93" i="23" a="1"/>
  <c r="I93" i="23" s="1"/>
  <c r="I92" i="23" a="1"/>
  <c r="I92" i="23" s="1"/>
  <c r="I91" i="23" a="1"/>
  <c r="I91" i="23" s="1"/>
  <c r="I90" i="23" a="1"/>
  <c r="I90" i="23" s="1"/>
  <c r="I89" i="23" a="1"/>
  <c r="I89" i="23" s="1"/>
  <c r="I88" i="23" a="1"/>
  <c r="I88" i="23" s="1"/>
  <c r="I87" i="23" a="1"/>
  <c r="I87" i="23" s="1"/>
  <c r="I86" i="23" a="1"/>
  <c r="I86" i="23" s="1"/>
  <c r="J250" i="21" l="1"/>
  <c r="L250" i="21"/>
  <c r="S31" i="63" l="1" a="1"/>
  <c r="S31" i="63" s="1"/>
  <c r="S30" i="63" a="1"/>
  <c r="S30" i="63" s="1"/>
  <c r="S29" i="63" a="1"/>
  <c r="S29" i="63" s="1"/>
  <c r="S28" i="63" a="1"/>
  <c r="S28" i="63" s="1"/>
  <c r="S27" i="63" a="1"/>
  <c r="S27" i="63" s="1"/>
  <c r="S26" i="63" a="1"/>
  <c r="S26" i="63" s="1"/>
  <c r="S25" i="63" a="1"/>
  <c r="S25" i="63" s="1"/>
  <c r="S24" i="63" a="1"/>
  <c r="S24" i="63" s="1"/>
  <c r="S23" i="63" a="1"/>
  <c r="S23" i="63" s="1"/>
  <c r="S22" i="63" a="1"/>
  <c r="S22" i="63" s="1"/>
  <c r="S21" i="63" a="1"/>
  <c r="S21" i="63" s="1"/>
  <c r="S20" i="63" a="1"/>
  <c r="S20" i="63" s="1"/>
  <c r="S19" i="63" a="1"/>
  <c r="S19" i="63" s="1"/>
  <c r="S18" i="63" a="1"/>
  <c r="S18" i="63" s="1"/>
  <c r="S17" i="63" a="1"/>
  <c r="S17" i="63" s="1"/>
  <c r="S16" i="63" a="1"/>
  <c r="S16" i="63" s="1"/>
  <c r="S15" i="63" a="1"/>
  <c r="S15" i="63" s="1"/>
  <c r="S14" i="63" a="1"/>
  <c r="S14" i="63" s="1"/>
  <c r="S13" i="63" a="1"/>
  <c r="S13" i="63" s="1"/>
  <c r="S12" i="63" a="1"/>
  <c r="S12" i="63" s="1"/>
  <c r="S11" i="63" a="1"/>
  <c r="S11" i="63" s="1"/>
  <c r="S10" i="63" a="1"/>
  <c r="S10" i="63" s="1"/>
  <c r="S9" i="63" a="1"/>
  <c r="S9" i="63" s="1"/>
  <c r="S8" i="63" a="1"/>
  <c r="S8" i="63" s="1"/>
  <c r="S7" i="63" a="1"/>
  <c r="S7" i="63" s="1"/>
  <c r="S6" i="63" a="1"/>
  <c r="S6" i="63" s="1"/>
  <c r="S5" i="63" a="1"/>
  <c r="S5" i="63" s="1"/>
  <c r="S4" i="63" a="1"/>
  <c r="S4" i="63" s="1"/>
  <c r="Q31" i="63" a="1"/>
  <c r="Q31" i="63" s="1"/>
  <c r="Q30" i="63" a="1"/>
  <c r="Q30" i="63" s="1"/>
  <c r="Q29" i="63" a="1"/>
  <c r="Q29" i="63" s="1"/>
  <c r="Q28" i="63" a="1"/>
  <c r="Q28" i="63" s="1"/>
  <c r="Q27" i="63" a="1"/>
  <c r="Q27" i="63" s="1"/>
  <c r="Q26" i="63" a="1"/>
  <c r="Q26" i="63" s="1"/>
  <c r="Q25" i="63" a="1"/>
  <c r="Q25" i="63" s="1"/>
  <c r="Q24" i="63" a="1"/>
  <c r="Q24" i="63" s="1"/>
  <c r="Q23" i="63" a="1"/>
  <c r="Q23" i="63" s="1"/>
  <c r="Q22" i="63" a="1"/>
  <c r="Q22" i="63" s="1"/>
  <c r="Q21" i="63" a="1"/>
  <c r="Q21" i="63" s="1"/>
  <c r="Q20" i="63" a="1"/>
  <c r="Q20" i="63" s="1"/>
  <c r="Q19" i="63" a="1"/>
  <c r="Q19" i="63" s="1"/>
  <c r="Q18" i="63" a="1"/>
  <c r="Q18" i="63" s="1"/>
  <c r="Q17" i="63" a="1"/>
  <c r="Q17" i="63" s="1"/>
  <c r="Q16" i="63" a="1"/>
  <c r="Q16" i="63" s="1"/>
  <c r="Q15" i="63" a="1"/>
  <c r="Q15" i="63" s="1"/>
  <c r="Q14" i="63" a="1"/>
  <c r="Q14" i="63" s="1"/>
  <c r="Q13" i="63" a="1"/>
  <c r="Q13" i="63" s="1"/>
  <c r="Q12" i="63" a="1"/>
  <c r="Q12" i="63" s="1"/>
  <c r="Q11" i="63" a="1"/>
  <c r="Q11" i="63" s="1"/>
  <c r="Q10" i="63" a="1"/>
  <c r="Q10" i="63" s="1"/>
  <c r="Q9" i="63" a="1"/>
  <c r="Q9" i="63" s="1"/>
  <c r="Q8" i="63" a="1"/>
  <c r="Q8" i="63" s="1"/>
  <c r="Q7" i="63" a="1"/>
  <c r="Q7" i="63" s="1"/>
  <c r="Q6" i="63" a="1"/>
  <c r="Q6" i="63" s="1"/>
  <c r="Q5" i="63" a="1"/>
  <c r="Q5" i="63" s="1"/>
  <c r="Q4" i="63" a="1"/>
  <c r="Q4" i="63" s="1"/>
  <c r="P31" i="63" a="1"/>
  <c r="P31" i="63" s="1"/>
  <c r="P30" i="63" a="1"/>
  <c r="P30" i="63" s="1"/>
  <c r="P29" i="63" a="1"/>
  <c r="P29" i="63" s="1"/>
  <c r="P28" i="63" a="1"/>
  <c r="P28" i="63" s="1"/>
  <c r="P27" i="63" a="1"/>
  <c r="P27" i="63" s="1"/>
  <c r="P26" i="63" a="1"/>
  <c r="P26" i="63" s="1"/>
  <c r="P25" i="63" a="1"/>
  <c r="P25" i="63" s="1"/>
  <c r="P24" i="63" a="1"/>
  <c r="P24" i="63" s="1"/>
  <c r="P23" i="63" a="1"/>
  <c r="P23" i="63" s="1"/>
  <c r="P22" i="63" a="1"/>
  <c r="P22" i="63" s="1"/>
  <c r="P21" i="63" a="1"/>
  <c r="P21" i="63" s="1"/>
  <c r="P20" i="63" a="1"/>
  <c r="P20" i="63" s="1"/>
  <c r="P19" i="63" a="1"/>
  <c r="P19" i="63" s="1"/>
  <c r="P18" i="63" a="1"/>
  <c r="P18" i="63" s="1"/>
  <c r="P17" i="63" a="1"/>
  <c r="P17" i="63" s="1"/>
  <c r="P16" i="63" a="1"/>
  <c r="P16" i="63" s="1"/>
  <c r="P15" i="63" a="1"/>
  <c r="P15" i="63" s="1"/>
  <c r="P14" i="63" a="1"/>
  <c r="P14" i="63" s="1"/>
  <c r="P13" i="63" a="1"/>
  <c r="P13" i="63" s="1"/>
  <c r="P12" i="63" a="1"/>
  <c r="P12" i="63" s="1"/>
  <c r="P11" i="63" a="1"/>
  <c r="P11" i="63" s="1"/>
  <c r="P10" i="63" a="1"/>
  <c r="P10" i="63" s="1"/>
  <c r="P9" i="63" a="1"/>
  <c r="P9" i="63" s="1"/>
  <c r="P8" i="63" a="1"/>
  <c r="P8" i="63" s="1"/>
  <c r="P7" i="63" a="1"/>
  <c r="P7" i="63" s="1"/>
  <c r="P6" i="63" a="1"/>
  <c r="P6" i="63" s="1"/>
  <c r="P5" i="63" a="1"/>
  <c r="P5" i="63" s="1"/>
  <c r="P4" i="63" a="1"/>
  <c r="P4" i="63" s="1"/>
  <c r="O31" i="63" a="1"/>
  <c r="O31" i="63" s="1"/>
  <c r="O30" i="63" a="1"/>
  <c r="O30" i="63" s="1"/>
  <c r="O29" i="63" a="1"/>
  <c r="O29" i="63" s="1"/>
  <c r="O28" i="63" a="1"/>
  <c r="O28" i="63" s="1"/>
  <c r="O27" i="63" a="1"/>
  <c r="O27" i="63" s="1"/>
  <c r="O26" i="63" a="1"/>
  <c r="O26" i="63" s="1"/>
  <c r="O25" i="63" a="1"/>
  <c r="O25" i="63" s="1"/>
  <c r="O24" i="63" a="1"/>
  <c r="O24" i="63" s="1"/>
  <c r="O23" i="63" a="1"/>
  <c r="O23" i="63" s="1"/>
  <c r="O22" i="63" a="1"/>
  <c r="O22" i="63" s="1"/>
  <c r="O21" i="63" a="1"/>
  <c r="O21" i="63" s="1"/>
  <c r="O20" i="63" a="1"/>
  <c r="O20" i="63" s="1"/>
  <c r="O19" i="63" a="1"/>
  <c r="O19" i="63" s="1"/>
  <c r="O18" i="63" a="1"/>
  <c r="O18" i="63" s="1"/>
  <c r="O17" i="63" a="1"/>
  <c r="O17" i="63" s="1"/>
  <c r="O16" i="63" a="1"/>
  <c r="O16" i="63" s="1"/>
  <c r="O15" i="63" a="1"/>
  <c r="O15" i="63" s="1"/>
  <c r="O14" i="63" a="1"/>
  <c r="O14" i="63" s="1"/>
  <c r="O13" i="63" a="1"/>
  <c r="O13" i="63" s="1"/>
  <c r="O12" i="63" a="1"/>
  <c r="O12" i="63" s="1"/>
  <c r="O11" i="63" a="1"/>
  <c r="O11" i="63" s="1"/>
  <c r="O10" i="63" a="1"/>
  <c r="O10" i="63" s="1"/>
  <c r="O9" i="63" a="1"/>
  <c r="O9" i="63" s="1"/>
  <c r="O8" i="63" a="1"/>
  <c r="O8" i="63" s="1"/>
  <c r="O7" i="63" a="1"/>
  <c r="O7" i="63" s="1"/>
  <c r="O6" i="63" a="1"/>
  <c r="O6" i="63" s="1"/>
  <c r="O5" i="63" a="1"/>
  <c r="O5" i="63" s="1"/>
  <c r="O4" i="63" a="1"/>
  <c r="O4" i="63" s="1"/>
  <c r="L249" i="21" l="1"/>
  <c r="J249" i="21"/>
  <c r="L248" i="21"/>
  <c r="J248" i="21"/>
  <c r="L247" i="21" l="1"/>
  <c r="J247" i="21"/>
  <c r="J246" i="21" l="1"/>
  <c r="L246" i="21"/>
  <c r="L245" i="21"/>
  <c r="J245" i="21"/>
  <c r="L1" i="58" l="1" a="1"/>
  <c r="L1" i="58" s="1"/>
  <c r="L31" i="63" l="1"/>
  <c r="L30" i="63"/>
  <c r="L29" i="63"/>
  <c r="L28" i="63"/>
  <c r="L27" i="63"/>
  <c r="L26" i="63"/>
  <c r="L25" i="63"/>
  <c r="L24" i="63"/>
  <c r="L23" i="63"/>
  <c r="L22" i="63"/>
  <c r="L21" i="63"/>
  <c r="L20" i="63"/>
  <c r="L19" i="63"/>
  <c r="L18" i="63"/>
  <c r="L17" i="63"/>
  <c r="L16" i="63"/>
  <c r="L15" i="63"/>
  <c r="L14" i="63"/>
  <c r="L13" i="63"/>
  <c r="L12" i="63"/>
  <c r="L11" i="63"/>
  <c r="L10" i="63"/>
  <c r="L9" i="63"/>
  <c r="L8" i="63"/>
  <c r="L7" i="63"/>
  <c r="L6" i="63"/>
  <c r="L5" i="63"/>
  <c r="L4" i="63"/>
  <c r="V31" i="75" l="1" a="1"/>
  <c r="V31" i="75" s="1"/>
  <c r="Z31" i="75" s="1" a="1"/>
  <c r="Z31" i="75" s="1"/>
  <c r="U31" i="75" a="1"/>
  <c r="U31" i="75" s="1"/>
  <c r="Y31" i="75" s="1" a="1"/>
  <c r="Y31" i="75" s="1"/>
  <c r="T31" i="75" a="1"/>
  <c r="T31" i="75" s="1"/>
  <c r="X31" i="75" s="1" a="1"/>
  <c r="X31" i="75" s="1"/>
  <c r="S31" i="75" a="1"/>
  <c r="S31" i="75" s="1"/>
  <c r="O31" i="75" a="1"/>
  <c r="O31" i="75" s="1"/>
  <c r="V30" i="75" a="1"/>
  <c r="V30" i="75" s="1"/>
  <c r="Z30" i="75" s="1" a="1"/>
  <c r="Z30" i="75" s="1"/>
  <c r="U30" i="75" a="1"/>
  <c r="U30" i="75" s="1"/>
  <c r="Y30" i="75" s="1" a="1"/>
  <c r="Y30" i="75" s="1"/>
  <c r="T30" i="75" a="1"/>
  <c r="T30" i="75" s="1"/>
  <c r="S30" i="75" a="1"/>
  <c r="S30" i="75" s="1"/>
  <c r="W30" i="75" s="1" a="1"/>
  <c r="W30" i="75" s="1"/>
  <c r="O30" i="75" a="1"/>
  <c r="O30" i="75" s="1"/>
  <c r="V29" i="75" a="1"/>
  <c r="V29" i="75" s="1"/>
  <c r="Z29" i="75" s="1" a="1"/>
  <c r="Z29" i="75" s="1"/>
  <c r="U29" i="75" a="1"/>
  <c r="U29" i="75" s="1"/>
  <c r="T29" i="75" a="1"/>
  <c r="T29" i="75" s="1"/>
  <c r="X29" i="75" s="1" a="1"/>
  <c r="X29" i="75" s="1"/>
  <c r="S29" i="75" a="1"/>
  <c r="S29" i="75" s="1"/>
  <c r="W29" i="75" s="1" a="1"/>
  <c r="W29" i="75" s="1"/>
  <c r="O29" i="75" a="1"/>
  <c r="O29" i="75" s="1"/>
  <c r="V28" i="75" a="1"/>
  <c r="V28" i="75" s="1"/>
  <c r="Z28" i="75" s="1" a="1"/>
  <c r="Z28" i="75" s="1"/>
  <c r="U28" i="75" a="1"/>
  <c r="U28" i="75" s="1"/>
  <c r="Y28" i="75" s="1" a="1"/>
  <c r="Y28" i="75" s="1"/>
  <c r="T28" i="75" a="1"/>
  <c r="T28" i="75" s="1"/>
  <c r="X28" i="75" s="1" a="1"/>
  <c r="X28" i="75" s="1"/>
  <c r="S28" i="75" a="1"/>
  <c r="S28" i="75" s="1"/>
  <c r="O28" i="75" a="1"/>
  <c r="O28" i="75" s="1"/>
  <c r="V27" i="75" a="1"/>
  <c r="V27" i="75" s="1"/>
  <c r="Z27" i="75" s="1" a="1"/>
  <c r="Z27" i="75" s="1"/>
  <c r="U27" i="75" a="1"/>
  <c r="U27" i="75" s="1"/>
  <c r="Y27" i="75" s="1" a="1"/>
  <c r="Y27" i="75" s="1"/>
  <c r="T27" i="75" a="1"/>
  <c r="T27" i="75" s="1"/>
  <c r="X27" i="75" s="1" a="1"/>
  <c r="X27" i="75" s="1"/>
  <c r="S27" i="75" a="1"/>
  <c r="S27" i="75" s="1"/>
  <c r="W27" i="75" s="1" a="1"/>
  <c r="W27" i="75" s="1"/>
  <c r="O27" i="75" a="1"/>
  <c r="O27" i="75" s="1"/>
  <c r="V26" i="75" a="1"/>
  <c r="V26" i="75" s="1"/>
  <c r="Z26" i="75" s="1" a="1"/>
  <c r="Z26" i="75" s="1"/>
  <c r="U26" i="75" a="1"/>
  <c r="U26" i="75" s="1"/>
  <c r="Y26" i="75" s="1" a="1"/>
  <c r="Y26" i="75" s="1"/>
  <c r="T26" i="75" a="1"/>
  <c r="T26" i="75" s="1"/>
  <c r="X26" i="75" s="1" a="1"/>
  <c r="X26" i="75" s="1"/>
  <c r="S26" i="75" a="1"/>
  <c r="S26" i="75" s="1"/>
  <c r="O26" i="75" a="1"/>
  <c r="O26" i="75" s="1"/>
  <c r="V25" i="75" a="1"/>
  <c r="V25" i="75" s="1"/>
  <c r="Z25" i="75" s="1" a="1"/>
  <c r="Z25" i="75" s="1"/>
  <c r="U25" i="75" a="1"/>
  <c r="U25" i="75" s="1"/>
  <c r="Y25" i="75" s="1" a="1"/>
  <c r="Y25" i="75" s="1"/>
  <c r="T25" i="75" a="1"/>
  <c r="T25" i="75" s="1"/>
  <c r="X25" i="75" s="1" a="1"/>
  <c r="X25" i="75" s="1"/>
  <c r="S25" i="75" a="1"/>
  <c r="S25" i="75" s="1"/>
  <c r="O25" i="75" a="1"/>
  <c r="O25" i="75" s="1"/>
  <c r="V24" i="75" a="1"/>
  <c r="V24" i="75" s="1"/>
  <c r="Z24" i="75" s="1" a="1"/>
  <c r="Z24" i="75" s="1"/>
  <c r="U24" i="75" a="1"/>
  <c r="U24" i="75" s="1"/>
  <c r="Y24" i="75" s="1" a="1"/>
  <c r="Y24" i="75" s="1"/>
  <c r="T24" i="75" a="1"/>
  <c r="T24" i="75" s="1"/>
  <c r="X24" i="75" s="1" a="1"/>
  <c r="X24" i="75" s="1"/>
  <c r="S24" i="75" a="1"/>
  <c r="S24" i="75" s="1"/>
  <c r="O24" i="75" a="1"/>
  <c r="O24" i="75" s="1"/>
  <c r="V23" i="75" a="1"/>
  <c r="V23" i="75" s="1"/>
  <c r="Z23" i="75" s="1" a="1"/>
  <c r="Z23" i="75" s="1"/>
  <c r="U23" i="75" a="1"/>
  <c r="U23" i="75" s="1"/>
  <c r="Y23" i="75" s="1" a="1"/>
  <c r="Y23" i="75" s="1"/>
  <c r="T23" i="75" a="1"/>
  <c r="T23" i="75" s="1"/>
  <c r="X23" i="75" s="1" a="1"/>
  <c r="X23" i="75" s="1"/>
  <c r="S23" i="75" a="1"/>
  <c r="S23" i="75" s="1"/>
  <c r="O23" i="75" a="1"/>
  <c r="O23" i="75" s="1"/>
  <c r="V22" i="75" a="1"/>
  <c r="V22" i="75" s="1"/>
  <c r="Z22" i="75" s="1" a="1"/>
  <c r="Z22" i="75" s="1"/>
  <c r="U22" i="75" a="1"/>
  <c r="U22" i="75" s="1"/>
  <c r="Y22" i="75" s="1" a="1"/>
  <c r="Y22" i="75" s="1"/>
  <c r="T22" i="75" a="1"/>
  <c r="T22" i="75" s="1"/>
  <c r="X22" i="75" s="1" a="1"/>
  <c r="X22" i="75" s="1"/>
  <c r="S22" i="75" a="1"/>
  <c r="S22" i="75" s="1"/>
  <c r="O22" i="75" a="1"/>
  <c r="O22" i="75" s="1"/>
  <c r="G31" i="75"/>
  <c r="G30" i="75"/>
  <c r="G29" i="75"/>
  <c r="G28" i="75"/>
  <c r="G27" i="75"/>
  <c r="G26" i="75"/>
  <c r="G25" i="75"/>
  <c r="G24" i="75"/>
  <c r="G23" i="75"/>
  <c r="G22" i="75"/>
  <c r="V13" i="52" a="1"/>
  <c r="V13" i="52" s="1"/>
  <c r="U13" i="52" a="1"/>
  <c r="U13" i="52" s="1"/>
  <c r="T13" i="52" a="1"/>
  <c r="T13" i="52" s="1"/>
  <c r="S13" i="52" a="1"/>
  <c r="S13" i="52" s="1"/>
  <c r="R13" i="52" a="1"/>
  <c r="R13" i="52" s="1"/>
  <c r="Q13" i="52" a="1"/>
  <c r="Q13" i="52" s="1"/>
  <c r="P13" i="52" a="1"/>
  <c r="P13" i="52" s="1"/>
  <c r="O13" i="52" a="1"/>
  <c r="O13" i="52" s="1"/>
  <c r="N13" i="52" a="1"/>
  <c r="N13" i="52" s="1"/>
  <c r="M13" i="52" a="1"/>
  <c r="M13" i="52" s="1"/>
  <c r="V6" i="52"/>
  <c r="U6" i="52"/>
  <c r="T6" i="52"/>
  <c r="S6" i="52"/>
  <c r="R6" i="52"/>
  <c r="Q6" i="52"/>
  <c r="P6" i="52"/>
  <c r="O6" i="52"/>
  <c r="N6" i="52"/>
  <c r="M6" i="52"/>
  <c r="V5" i="52"/>
  <c r="A21" i="75" s="1" a="1"/>
  <c r="A21" i="75" s="1"/>
  <c r="U5" i="52"/>
  <c r="A20" i="75" s="1" a="1"/>
  <c r="A20" i="75" s="1"/>
  <c r="T5" i="52"/>
  <c r="A19" i="75" s="1" a="1"/>
  <c r="A19" i="75" s="1"/>
  <c r="S5" i="52"/>
  <c r="A18" i="75" s="1" a="1"/>
  <c r="A18" i="75" s="1"/>
  <c r="R5" i="52"/>
  <c r="A17" i="75" s="1" a="1"/>
  <c r="A17" i="75" s="1"/>
  <c r="Q5" i="52"/>
  <c r="A16" i="75" s="1" a="1"/>
  <c r="A16" i="75" s="1"/>
  <c r="P5" i="52"/>
  <c r="A15" i="75" s="1" a="1"/>
  <c r="A15" i="75" s="1"/>
  <c r="O5" i="52"/>
  <c r="A14" i="75" s="1" a="1"/>
  <c r="A14" i="75" s="1"/>
  <c r="N5" i="52"/>
  <c r="A13" i="75" s="1" a="1"/>
  <c r="A13" i="75" s="1"/>
  <c r="M5" i="52"/>
  <c r="A12" i="75" s="1" a="1"/>
  <c r="A12" i="75" s="1"/>
  <c r="AA29" i="75" l="1"/>
  <c r="Y29" i="75" a="1"/>
  <c r="Y29" i="75" s="1"/>
  <c r="W25" i="75" a="1"/>
  <c r="W25" i="75" s="1"/>
  <c r="AA25" i="75"/>
  <c r="W26" i="75" a="1"/>
  <c r="W26" i="75" s="1"/>
  <c r="AA26" i="75"/>
  <c r="W28" i="75" a="1"/>
  <c r="W28" i="75" s="1"/>
  <c r="AA28" i="75"/>
  <c r="AA31" i="75"/>
  <c r="W31" i="75" a="1"/>
  <c r="W31" i="75" s="1"/>
  <c r="W23" i="75" a="1"/>
  <c r="W23" i="75" s="1"/>
  <c r="AA23" i="75"/>
  <c r="AA22" i="75"/>
  <c r="W22" i="75" a="1"/>
  <c r="W22" i="75" s="1"/>
  <c r="W24" i="75" a="1"/>
  <c r="W24" i="75" s="1"/>
  <c r="AA24" i="75"/>
  <c r="X30" i="75" a="1"/>
  <c r="X30" i="75" s="1"/>
  <c r="AA30" i="75"/>
  <c r="AA27" i="75"/>
  <c r="AK13" i="52" a="1"/>
  <c r="AK13" i="52" s="1"/>
  <c r="AJ13" i="52" a="1"/>
  <c r="AJ13" i="52" s="1"/>
  <c r="AI13" i="52" a="1"/>
  <c r="AI13" i="52" s="1"/>
  <c r="AH13" i="52" a="1"/>
  <c r="AH13" i="52" s="1"/>
  <c r="AG13" i="52" a="1"/>
  <c r="AG13" i="52" s="1"/>
  <c r="AK6" i="52"/>
  <c r="AJ6" i="52"/>
  <c r="AI6" i="52"/>
  <c r="AH6" i="52"/>
  <c r="AG6" i="52"/>
  <c r="AK5" i="52"/>
  <c r="A36" i="75" s="1" a="1"/>
  <c r="A36" i="75" s="1"/>
  <c r="AJ5" i="52"/>
  <c r="A35" i="75" s="1" a="1"/>
  <c r="A35" i="75" s="1"/>
  <c r="AI5" i="52"/>
  <c r="A34" i="75" s="1" a="1"/>
  <c r="A34" i="75" s="1"/>
  <c r="AH5" i="52"/>
  <c r="A33" i="75" s="1" a="1"/>
  <c r="A33" i="75" s="1"/>
  <c r="AG5" i="52"/>
  <c r="A32" i="75" s="1" a="1"/>
  <c r="A32" i="75" s="1"/>
  <c r="G21" i="75"/>
  <c r="G20" i="75"/>
  <c r="G19" i="75"/>
  <c r="G18" i="75"/>
  <c r="G17" i="75"/>
  <c r="L244" i="21" l="1"/>
  <c r="J244" i="21"/>
  <c r="L243" i="21"/>
  <c r="J243" i="21"/>
  <c r="L242" i="21"/>
  <c r="J242" i="21"/>
  <c r="L241" i="21"/>
  <c r="J241" i="21"/>
  <c r="G33" i="38" l="1"/>
  <c r="G236" i="38"/>
  <c r="G19" i="38" l="1"/>
  <c r="G235" i="38"/>
  <c r="G220" i="38"/>
  <c r="G238" i="38"/>
  <c r="G237" i="38"/>
  <c r="G233" i="38"/>
  <c r="L239" i="21"/>
  <c r="J239" i="21"/>
  <c r="L238" i="21"/>
  <c r="J238" i="21"/>
  <c r="DH74" i="2" l="1" a="1"/>
  <c r="DH74" i="2" s="1"/>
  <c r="DH73" i="2" a="1"/>
  <c r="DH73" i="2" s="1"/>
  <c r="DH72" i="2" a="1"/>
  <c r="DH72" i="2" s="1"/>
  <c r="DH71" i="2" a="1"/>
  <c r="DH71" i="2" s="1"/>
  <c r="DH70" i="2" a="1"/>
  <c r="DH70" i="2" s="1"/>
  <c r="DH69" i="2" a="1"/>
  <c r="DH69" i="2" s="1"/>
  <c r="DH68" i="2" a="1"/>
  <c r="DH68" i="2" s="1"/>
  <c r="DH67" i="2" a="1"/>
  <c r="DH67" i="2" s="1"/>
  <c r="DH66" i="2" a="1"/>
  <c r="DH66" i="2" s="1"/>
  <c r="DH65" i="2" a="1"/>
  <c r="DH65" i="2" s="1"/>
  <c r="DH64" i="2" a="1"/>
  <c r="DH64" i="2" s="1"/>
  <c r="DH63" i="2" a="1"/>
  <c r="DH63" i="2" s="1"/>
  <c r="DH62" i="2" a="1"/>
  <c r="DH62" i="2" s="1"/>
  <c r="DH61" i="2" a="1"/>
  <c r="DH61" i="2" s="1"/>
  <c r="DH60" i="2" a="1"/>
  <c r="DH60" i="2" s="1"/>
  <c r="DH59" i="2" a="1"/>
  <c r="DH59" i="2" s="1"/>
  <c r="DH58" i="2" a="1"/>
  <c r="DH58" i="2" s="1"/>
  <c r="DH57" i="2" a="1"/>
  <c r="DH57" i="2" s="1"/>
  <c r="DH56" i="2" a="1"/>
  <c r="DH56" i="2" s="1"/>
  <c r="DH55" i="2" a="1"/>
  <c r="DH55" i="2" s="1"/>
  <c r="DH54" i="2" a="1"/>
  <c r="DH54" i="2" s="1"/>
  <c r="DH53" i="2" a="1"/>
  <c r="DH53" i="2" s="1"/>
  <c r="DH52" i="2" a="1"/>
  <c r="DH52" i="2" s="1"/>
  <c r="DH51" i="2" a="1"/>
  <c r="DH51" i="2" s="1"/>
  <c r="DH50" i="2" a="1"/>
  <c r="DH50" i="2" s="1"/>
  <c r="DH49" i="2" a="1"/>
  <c r="DH49" i="2" s="1"/>
  <c r="DH48" i="2" a="1"/>
  <c r="DH48" i="2" s="1"/>
  <c r="DH47" i="2" a="1"/>
  <c r="DH47" i="2" s="1"/>
  <c r="DH46" i="2" a="1"/>
  <c r="DH46" i="2" s="1"/>
  <c r="DH45" i="2" a="1"/>
  <c r="DH45" i="2" s="1"/>
  <c r="DH44" i="2" a="1"/>
  <c r="DH44" i="2" s="1"/>
  <c r="DH43" i="2" a="1"/>
  <c r="DH43" i="2" s="1"/>
  <c r="DH42" i="2" a="1"/>
  <c r="DH42" i="2" s="1"/>
  <c r="DH41" i="2" a="1"/>
  <c r="DH41" i="2" s="1"/>
  <c r="DH40" i="2" a="1"/>
  <c r="DH40" i="2" s="1"/>
  <c r="DH39" i="2" a="1"/>
  <c r="DH39" i="2" s="1"/>
  <c r="DH38" i="2" a="1"/>
  <c r="DH38" i="2" s="1"/>
  <c r="DH37" i="2" a="1"/>
  <c r="DH37" i="2" s="1"/>
  <c r="DH36" i="2" a="1"/>
  <c r="DH36" i="2" s="1"/>
  <c r="DH35" i="2" a="1"/>
  <c r="DH35" i="2" s="1"/>
  <c r="DH34" i="2" a="1"/>
  <c r="DH34" i="2" s="1"/>
  <c r="DH33" i="2" a="1"/>
  <c r="DH33" i="2" s="1"/>
  <c r="DH32" i="2" a="1"/>
  <c r="DH32" i="2" s="1"/>
  <c r="DH2" i="2" a="1"/>
  <c r="DH2" i="2" s="1"/>
  <c r="U2" i="61" l="1" a="1"/>
  <c r="U2" i="61" s="1"/>
  <c r="AB47" i="46"/>
  <c r="AA47" i="46"/>
  <c r="Z47" i="46"/>
  <c r="Y47" i="46"/>
  <c r="X47" i="46"/>
  <c r="W47" i="46"/>
  <c r="V47" i="46"/>
  <c r="U47" i="46"/>
  <c r="T47" i="46"/>
  <c r="S47" i="46"/>
  <c r="R47" i="46"/>
  <c r="AB46" i="46"/>
  <c r="AA46" i="46"/>
  <c r="Z46" i="46"/>
  <c r="Y46" i="46"/>
  <c r="X46" i="46"/>
  <c r="W46" i="46"/>
  <c r="V46" i="46"/>
  <c r="U46" i="46"/>
  <c r="T46" i="46"/>
  <c r="S46" i="46"/>
  <c r="R46" i="46"/>
  <c r="AB45" i="46"/>
  <c r="AA45" i="46"/>
  <c r="Z45" i="46"/>
  <c r="Y45" i="46"/>
  <c r="X45" i="46"/>
  <c r="W45" i="46"/>
  <c r="V45" i="46"/>
  <c r="U45" i="46"/>
  <c r="T45" i="46"/>
  <c r="S45" i="46"/>
  <c r="R45" i="46"/>
  <c r="AB44" i="46"/>
  <c r="AA44" i="46"/>
  <c r="Z44" i="46"/>
  <c r="Y44" i="46"/>
  <c r="X44" i="46"/>
  <c r="W44" i="46"/>
  <c r="V44" i="46"/>
  <c r="U44" i="46"/>
  <c r="T44" i="46"/>
  <c r="S44" i="46"/>
  <c r="R44" i="46"/>
  <c r="AB43" i="46"/>
  <c r="AA43" i="46"/>
  <c r="Z43" i="46"/>
  <c r="Y43" i="46"/>
  <c r="X43" i="46"/>
  <c r="W43" i="46"/>
  <c r="V43" i="46"/>
  <c r="U43" i="46"/>
  <c r="T43" i="46"/>
  <c r="S43" i="46"/>
  <c r="R43" i="46"/>
  <c r="AB42" i="46"/>
  <c r="AA42" i="46"/>
  <c r="Z42" i="46"/>
  <c r="Y42" i="46"/>
  <c r="X42" i="46"/>
  <c r="W42" i="46"/>
  <c r="V42" i="46"/>
  <c r="U42" i="46"/>
  <c r="T42" i="46"/>
  <c r="S42" i="46"/>
  <c r="R42" i="46"/>
  <c r="AB41" i="46"/>
  <c r="AA41" i="46"/>
  <c r="Z41" i="46"/>
  <c r="Y41" i="46"/>
  <c r="X41" i="46"/>
  <c r="W41" i="46"/>
  <c r="V41" i="46"/>
  <c r="U41" i="46"/>
  <c r="T41" i="46"/>
  <c r="S41" i="46"/>
  <c r="R41" i="46"/>
  <c r="AB40" i="46"/>
  <c r="AA40" i="46"/>
  <c r="Z40" i="46"/>
  <c r="Y40" i="46"/>
  <c r="X40" i="46"/>
  <c r="W40" i="46"/>
  <c r="V40" i="46"/>
  <c r="U40" i="46"/>
  <c r="T40" i="46"/>
  <c r="S40" i="46"/>
  <c r="R40" i="46"/>
  <c r="AB39" i="46"/>
  <c r="AA39" i="46"/>
  <c r="Z39" i="46"/>
  <c r="Y39" i="46"/>
  <c r="X39" i="46"/>
  <c r="W39" i="46"/>
  <c r="V39" i="46"/>
  <c r="U39" i="46"/>
  <c r="T39" i="46"/>
  <c r="S39" i="46"/>
  <c r="R39" i="46"/>
  <c r="AB38" i="46"/>
  <c r="AA38" i="46"/>
  <c r="Z38" i="46"/>
  <c r="Y38" i="46"/>
  <c r="X38" i="46"/>
  <c r="W38" i="46"/>
  <c r="V38" i="46"/>
  <c r="U38" i="46"/>
  <c r="T38" i="46"/>
  <c r="S38" i="46"/>
  <c r="R38" i="46"/>
  <c r="AB37" i="46"/>
  <c r="AA37" i="46"/>
  <c r="Z37" i="46"/>
  <c r="Y37" i="46"/>
  <c r="X37" i="46"/>
  <c r="W37" i="46"/>
  <c r="V37" i="46"/>
  <c r="U37" i="46"/>
  <c r="T37" i="46"/>
  <c r="S37" i="46"/>
  <c r="R37" i="46"/>
  <c r="AB36" i="46"/>
  <c r="AA36" i="46"/>
  <c r="Z36" i="46"/>
  <c r="Y36" i="46"/>
  <c r="X36" i="46"/>
  <c r="W36" i="46"/>
  <c r="V36" i="46"/>
  <c r="U36" i="46"/>
  <c r="T36" i="46"/>
  <c r="S36" i="46"/>
  <c r="R36" i="46"/>
  <c r="AB35" i="46"/>
  <c r="AA35" i="46"/>
  <c r="Z35" i="46"/>
  <c r="Y35" i="46"/>
  <c r="X35" i="46"/>
  <c r="W35" i="46"/>
  <c r="V35" i="46"/>
  <c r="U35" i="46"/>
  <c r="T35" i="46"/>
  <c r="S35" i="46"/>
  <c r="R35" i="46"/>
  <c r="AB34" i="46"/>
  <c r="AA34" i="46"/>
  <c r="Z34" i="46"/>
  <c r="Y34" i="46"/>
  <c r="X34" i="46"/>
  <c r="W34" i="46"/>
  <c r="V34" i="46"/>
  <c r="U34" i="46"/>
  <c r="T34" i="46"/>
  <c r="S34" i="46"/>
  <c r="R34" i="46"/>
  <c r="AB33" i="46"/>
  <c r="AA33" i="46"/>
  <c r="Z33" i="46"/>
  <c r="Y33" i="46"/>
  <c r="X33" i="46"/>
  <c r="W33" i="46"/>
  <c r="V33" i="46"/>
  <c r="U33" i="46"/>
  <c r="T33" i="46"/>
  <c r="S33" i="46"/>
  <c r="R33" i="46"/>
  <c r="AB32" i="46"/>
  <c r="AA32" i="46"/>
  <c r="Z32" i="46"/>
  <c r="Y32" i="46"/>
  <c r="X32" i="46"/>
  <c r="W32" i="46"/>
  <c r="V32" i="46"/>
  <c r="U32" i="46"/>
  <c r="T32" i="46"/>
  <c r="S32" i="46"/>
  <c r="R32" i="46"/>
  <c r="AB31" i="46"/>
  <c r="AA31" i="46"/>
  <c r="Z31" i="46"/>
  <c r="Y31" i="46"/>
  <c r="X31" i="46"/>
  <c r="W31" i="46"/>
  <c r="V31" i="46"/>
  <c r="U31" i="46"/>
  <c r="T31" i="46"/>
  <c r="S31" i="46"/>
  <c r="R31" i="46"/>
  <c r="AB30" i="46"/>
  <c r="AA30" i="46"/>
  <c r="Z30" i="46"/>
  <c r="Y30" i="46"/>
  <c r="X30" i="46"/>
  <c r="W30" i="46"/>
  <c r="V30" i="46"/>
  <c r="U30" i="46"/>
  <c r="T30" i="46"/>
  <c r="S30" i="46"/>
  <c r="R30" i="46"/>
  <c r="AB29" i="46"/>
  <c r="AA29" i="46"/>
  <c r="Z29" i="46"/>
  <c r="Y29" i="46"/>
  <c r="X29" i="46"/>
  <c r="W29" i="46"/>
  <c r="V29" i="46"/>
  <c r="U29" i="46"/>
  <c r="T29" i="46"/>
  <c r="A2" i="61" a="1"/>
  <c r="A2" i="61" s="1"/>
  <c r="GT2" i="29" a="1"/>
  <c r="GT2" i="29" s="1"/>
  <c r="GS2" i="29" a="1"/>
  <c r="GS2" i="29" s="1"/>
  <c r="FO10" i="29" a="1"/>
  <c r="FO10" i="29" s="1"/>
  <c r="FN10" i="29" a="1"/>
  <c r="FN10" i="29" s="1"/>
  <c r="FM10" i="29" a="1"/>
  <c r="FM10" i="29" s="1"/>
  <c r="FO2" i="29" a="1"/>
  <c r="FO2" i="29" s="1"/>
  <c r="FN2" i="29" a="1"/>
  <c r="FN2" i="29" s="1"/>
  <c r="FM2" i="29" a="1"/>
  <c r="FM2" i="29" s="1"/>
  <c r="EF2" i="29" a="1"/>
  <c r="EF2" i="29" s="1"/>
  <c r="EE2" i="29" a="1"/>
  <c r="EE2" i="29" s="1"/>
  <c r="ED2" i="29" a="1"/>
  <c r="ED2" i="29" s="1"/>
  <c r="EC2" i="29" a="1"/>
  <c r="EC2" i="29" s="1"/>
  <c r="EB2" i="29" a="1"/>
  <c r="EB2" i="29" s="1"/>
  <c r="EA2" i="29" a="1"/>
  <c r="EA2" i="29" s="1"/>
  <c r="DZ2" i="29" a="1"/>
  <c r="DZ2" i="29" s="1"/>
  <c r="DY2" i="29" a="1"/>
  <c r="DY2" i="29" s="1"/>
  <c r="DX2" i="29" a="1"/>
  <c r="DX2" i="29" s="1"/>
  <c r="DW2" i="29" a="1"/>
  <c r="DW2" i="29" s="1"/>
  <c r="DV2" i="29" a="1"/>
  <c r="DV2" i="29" s="1"/>
  <c r="DU2" i="29" a="1"/>
  <c r="DU2" i="29" s="1"/>
  <c r="DT2" i="29" a="1"/>
  <c r="DT2" i="29" s="1"/>
  <c r="DS2" i="29" a="1"/>
  <c r="DS2" i="29" s="1"/>
  <c r="DR2" i="29" a="1"/>
  <c r="DR2" i="29" s="1"/>
  <c r="DQ2" i="29" a="1"/>
  <c r="DQ2" i="29" s="1"/>
  <c r="DP2" i="29" a="1"/>
  <c r="DP2" i="29" s="1"/>
  <c r="DO2" i="29" a="1"/>
  <c r="DO2" i="29" s="1"/>
  <c r="DN2" i="29" a="1"/>
  <c r="DN2" i="29" s="1"/>
  <c r="DM2" i="29" a="1"/>
  <c r="DM2" i="29" s="1"/>
  <c r="DL2" i="29" a="1"/>
  <c r="DL2" i="29" s="1"/>
  <c r="DK2" i="29" a="1"/>
  <c r="DK2" i="29" s="1"/>
  <c r="DJ2" i="29" a="1"/>
  <c r="DJ2" i="29" s="1"/>
  <c r="DI2" i="29" a="1"/>
  <c r="DI2" i="29" s="1"/>
  <c r="DH2" i="29" a="1"/>
  <c r="DH2" i="29" s="1"/>
  <c r="DG2" i="29" a="1"/>
  <c r="DG2" i="29" s="1"/>
  <c r="DF2" i="29" a="1"/>
  <c r="DF2" i="29" s="1"/>
  <c r="DE2" i="29" a="1"/>
  <c r="DE2" i="29" s="1"/>
  <c r="EJ2" i="29" s="1" a="1"/>
  <c r="EJ2" i="29" s="1"/>
  <c r="DD2" i="29" a="1"/>
  <c r="DD2" i="29" s="1"/>
  <c r="EI2" i="29" s="1" a="1"/>
  <c r="EI2" i="29" s="1"/>
  <c r="BV2" i="29" a="1"/>
  <c r="BV2" i="29" s="1"/>
  <c r="DA2" i="29" s="1" a="1"/>
  <c r="DA2" i="29" s="1"/>
  <c r="BU2" i="29" a="1"/>
  <c r="BU2" i="29" s="1"/>
  <c r="CZ2" i="29" s="1" a="1"/>
  <c r="CZ2" i="29" s="1"/>
  <c r="BT2" i="29" a="1"/>
  <c r="BT2" i="29" s="1"/>
  <c r="CY2" i="29" s="1" a="1"/>
  <c r="CY2" i="29" s="1"/>
  <c r="BS2" i="29" a="1"/>
  <c r="BS2" i="29" s="1"/>
  <c r="CX2" i="29" s="1" a="1"/>
  <c r="CX2" i="29" s="1"/>
  <c r="BR2" i="29" a="1"/>
  <c r="BR2" i="29" s="1"/>
  <c r="CW2" i="29" s="1" a="1"/>
  <c r="CW2" i="29" s="1"/>
  <c r="BQ2" i="29" a="1"/>
  <c r="BQ2" i="29" s="1"/>
  <c r="CV2" i="29" s="1" a="1"/>
  <c r="CV2" i="29" s="1"/>
  <c r="BP2" i="29" a="1"/>
  <c r="BP2" i="29" s="1"/>
  <c r="CU2" i="29" s="1" a="1"/>
  <c r="CU2" i="29" s="1"/>
  <c r="BO2" i="29" a="1"/>
  <c r="BO2" i="29" s="1"/>
  <c r="CT2" i="29" s="1" a="1"/>
  <c r="CT2" i="29" s="1"/>
  <c r="BN2" i="29" a="1"/>
  <c r="BN2" i="29" s="1"/>
  <c r="CS2" i="29" s="1" a="1"/>
  <c r="CS2" i="29" s="1"/>
  <c r="BM2" i="29" a="1"/>
  <c r="BM2" i="29" s="1"/>
  <c r="CR2" i="29" s="1" a="1"/>
  <c r="CR2" i="29" s="1"/>
  <c r="BL2" i="29" a="1"/>
  <c r="BL2" i="29" s="1"/>
  <c r="CQ2" i="29" s="1" a="1"/>
  <c r="CQ2" i="29" s="1"/>
  <c r="BK2" i="29" a="1"/>
  <c r="BK2" i="29" s="1"/>
  <c r="CP2" i="29" s="1" a="1"/>
  <c r="CP2" i="29" s="1"/>
  <c r="BJ2" i="29" a="1"/>
  <c r="BJ2" i="29" s="1"/>
  <c r="CO2" i="29" s="1" a="1"/>
  <c r="CO2" i="29" s="1"/>
  <c r="BI2" i="29" a="1"/>
  <c r="BI2" i="29" s="1"/>
  <c r="CN2" i="29" s="1" a="1"/>
  <c r="CN2" i="29" s="1"/>
  <c r="BH2" i="29" a="1"/>
  <c r="BH2" i="29" s="1"/>
  <c r="CM2" i="29" s="1" a="1"/>
  <c r="CM2" i="29" s="1"/>
  <c r="BG2" i="29" a="1"/>
  <c r="BG2" i="29" s="1"/>
  <c r="CL2" i="29" s="1" a="1"/>
  <c r="CL2" i="29" s="1"/>
  <c r="BF2" i="29" a="1"/>
  <c r="BF2" i="29" s="1"/>
  <c r="CK2" i="29" s="1" a="1"/>
  <c r="CK2" i="29" s="1"/>
  <c r="BE2" i="29" a="1"/>
  <c r="BE2" i="29" s="1"/>
  <c r="CJ2" i="29" s="1" a="1"/>
  <c r="CJ2" i="29" s="1"/>
  <c r="BD2" i="29" a="1"/>
  <c r="BD2" i="29" s="1"/>
  <c r="CI2" i="29" s="1" a="1"/>
  <c r="CI2" i="29" s="1"/>
  <c r="BC2" i="29" a="1"/>
  <c r="BC2" i="29" s="1"/>
  <c r="CH2" i="29" s="1" a="1"/>
  <c r="CH2" i="29" s="1"/>
  <c r="BB2" i="29" a="1"/>
  <c r="BB2" i="29" s="1"/>
  <c r="CG2" i="29" s="1" a="1"/>
  <c r="CG2" i="29" s="1"/>
  <c r="BA2" i="29" a="1"/>
  <c r="BA2" i="29" s="1"/>
  <c r="CF2" i="29" s="1" a="1"/>
  <c r="CF2" i="29" s="1"/>
  <c r="AZ2" i="29" a="1"/>
  <c r="AZ2" i="29" s="1"/>
  <c r="CE2" i="29" s="1" a="1"/>
  <c r="CE2" i="29" s="1"/>
  <c r="AY2" i="29" a="1"/>
  <c r="AY2" i="29" s="1"/>
  <c r="CD2" i="29" s="1" a="1"/>
  <c r="CD2" i="29" s="1"/>
  <c r="AX2" i="29" a="1"/>
  <c r="AX2" i="29" s="1"/>
  <c r="CC2" i="29" s="1" a="1"/>
  <c r="CC2" i="29" s="1"/>
  <c r="AW2" i="29" a="1"/>
  <c r="AW2" i="29" s="1"/>
  <c r="CB2" i="29" s="1" a="1"/>
  <c r="CB2" i="29" s="1"/>
  <c r="AV2" i="29" a="1"/>
  <c r="AV2" i="29" s="1"/>
  <c r="CA2" i="29" s="1" a="1"/>
  <c r="CA2" i="29" s="1"/>
  <c r="AU2" i="29" a="1"/>
  <c r="AU2" i="29" s="1"/>
  <c r="BZ2" i="29" s="1" a="1"/>
  <c r="BZ2" i="29" s="1"/>
  <c r="AT2" i="29" a="1"/>
  <c r="AT2" i="29" s="1"/>
  <c r="BY2" i="29" s="1" a="1"/>
  <c r="BY2" i="29" s="1"/>
  <c r="AQ2" i="29" a="1"/>
  <c r="AQ2" i="29" s="1"/>
  <c r="AP2" i="29" a="1"/>
  <c r="AP2" i="29" s="1"/>
  <c r="AO2" i="29" a="1"/>
  <c r="AO2" i="29" s="1"/>
  <c r="AN2" i="29" a="1"/>
  <c r="AN2" i="29" s="1"/>
  <c r="AM2" i="29" a="1"/>
  <c r="AM2" i="29" s="1"/>
  <c r="AL2" i="29" a="1"/>
  <c r="AL2" i="29" s="1"/>
  <c r="AK2" i="29" a="1"/>
  <c r="AK2" i="29" s="1"/>
  <c r="AJ2" i="29" a="1"/>
  <c r="AJ2" i="29" s="1"/>
  <c r="AI2" i="29" a="1"/>
  <c r="AI2" i="29" s="1"/>
  <c r="AH2" i="29" a="1"/>
  <c r="AH2" i="29" s="1"/>
  <c r="AG2" i="29" a="1"/>
  <c r="AG2" i="29" s="1"/>
  <c r="AF2" i="29" a="1"/>
  <c r="AF2" i="29" s="1"/>
  <c r="AE2" i="29" a="1"/>
  <c r="AE2" i="29" s="1"/>
  <c r="AD2" i="29" a="1"/>
  <c r="AD2" i="29" s="1"/>
  <c r="AC2" i="29" a="1"/>
  <c r="AC2" i="29" s="1"/>
  <c r="AB2" i="29" a="1"/>
  <c r="AB2" i="29" s="1"/>
  <c r="AA2" i="29" a="1"/>
  <c r="AA2" i="29" s="1"/>
  <c r="Z2" i="29" a="1"/>
  <c r="Z2" i="29" s="1"/>
  <c r="Y2" i="29" a="1"/>
  <c r="Y2" i="29" s="1"/>
  <c r="X2" i="29" a="1"/>
  <c r="X2" i="29" s="1"/>
  <c r="W2" i="29" a="1"/>
  <c r="W2" i="29" s="1"/>
  <c r="V2" i="29" a="1"/>
  <c r="V2" i="29" s="1"/>
  <c r="U2" i="29" a="1"/>
  <c r="U2" i="29" s="1"/>
  <c r="T2" i="29" a="1"/>
  <c r="T2" i="29" s="1"/>
  <c r="S2" i="29" a="1"/>
  <c r="S2" i="29" s="1"/>
  <c r="R2" i="29" a="1"/>
  <c r="R2" i="29" s="1"/>
  <c r="Q2" i="29" a="1"/>
  <c r="Q2" i="29" s="1"/>
  <c r="P2" i="29" a="1"/>
  <c r="P2" i="29" s="1"/>
  <c r="O2" i="29" a="1"/>
  <c r="O2" i="29" s="1"/>
  <c r="S29" i="46" l="1"/>
  <c r="R29" i="46"/>
  <c r="Q18" i="61"/>
  <c r="Q6" i="61"/>
  <c r="Q27" i="61"/>
  <c r="R24" i="61"/>
  <c r="Q25" i="61"/>
  <c r="R25" i="61"/>
  <c r="R31" i="61"/>
  <c r="Q17" i="61"/>
  <c r="Q5" i="61"/>
  <c r="R27" i="61"/>
  <c r="Q16" i="61"/>
  <c r="Q4" i="61"/>
  <c r="Q28" i="61"/>
  <c r="Q21" i="61"/>
  <c r="Q26" i="61"/>
  <c r="Q7" i="61"/>
  <c r="R28" i="61"/>
  <c r="Q14" i="61"/>
  <c r="Q23" i="61"/>
  <c r="Q29" i="61"/>
  <c r="R30" i="61"/>
  <c r="Q10" i="61"/>
  <c r="Q31" i="61"/>
  <c r="Q20" i="61"/>
  <c r="R26" i="61"/>
  <c r="Q3" i="61"/>
  <c r="Q13" i="61"/>
  <c r="R23" i="61"/>
  <c r="R29" i="61"/>
  <c r="Q11" i="61"/>
  <c r="Q22" i="61"/>
  <c r="Q9" i="61"/>
  <c r="Q8" i="61"/>
  <c r="Q19" i="61"/>
  <c r="Q15" i="61"/>
  <c r="Q12" i="61"/>
  <c r="Q24" i="61"/>
  <c r="Q30" i="61"/>
  <c r="S26" i="61" l="1"/>
  <c r="S27" i="61"/>
  <c r="S25" i="61"/>
  <c r="S30" i="61"/>
  <c r="S31" i="61"/>
  <c r="S28" i="61"/>
  <c r="S29" i="61"/>
  <c r="S23" i="61"/>
  <c r="S24" i="61"/>
  <c r="BE2" i="46" l="1" a="1"/>
  <c r="BE2" i="46" s="1"/>
  <c r="BH1" i="46" s="1" a="1"/>
  <c r="BH1" i="46" s="1"/>
  <c r="V18" i="46"/>
  <c r="U18" i="46"/>
  <c r="T18" i="46"/>
  <c r="S18" i="46"/>
  <c r="R18" i="46"/>
  <c r="Q18" i="46"/>
  <c r="P18" i="46"/>
  <c r="O18" i="46"/>
  <c r="N18" i="46"/>
  <c r="V16" i="46"/>
  <c r="U16" i="46"/>
  <c r="T16" i="46"/>
  <c r="S16" i="46"/>
  <c r="R16" i="46"/>
  <c r="Q16" i="46"/>
  <c r="P16" i="46"/>
  <c r="O16" i="46"/>
  <c r="N16" i="46"/>
  <c r="V11" i="46"/>
  <c r="U11" i="46"/>
  <c r="T11" i="46"/>
  <c r="S11" i="46"/>
  <c r="R11" i="46"/>
  <c r="Q11" i="46"/>
  <c r="P11" i="46"/>
  <c r="O11" i="46"/>
  <c r="N11" i="46"/>
  <c r="V10" i="46"/>
  <c r="U10" i="46"/>
  <c r="T10" i="46"/>
  <c r="S10" i="46"/>
  <c r="R10" i="46"/>
  <c r="Q10" i="46"/>
  <c r="P10" i="46"/>
  <c r="O10" i="46"/>
  <c r="N10" i="46"/>
  <c r="V9" i="46"/>
  <c r="U9" i="46"/>
  <c r="T9" i="46"/>
  <c r="S9" i="46"/>
  <c r="R9" i="46"/>
  <c r="Q9" i="46"/>
  <c r="P9" i="46"/>
  <c r="O9" i="46"/>
  <c r="N9" i="46"/>
  <c r="V2" i="46"/>
  <c r="U2" i="46"/>
  <c r="T2" i="46"/>
  <c r="S2" i="46"/>
  <c r="R2" i="46"/>
  <c r="Q2" i="46"/>
  <c r="P2" i="46"/>
  <c r="O2" i="46"/>
  <c r="N2" i="46"/>
  <c r="L236" i="21"/>
  <c r="J236" i="21"/>
  <c r="L235" i="21"/>
  <c r="J235" i="21"/>
  <c r="L234" i="21"/>
  <c r="J234" i="21"/>
  <c r="L233" i="21"/>
  <c r="J233" i="21"/>
  <c r="L232" i="21"/>
  <c r="J232" i="21"/>
  <c r="S15" i="46" l="1"/>
  <c r="Q15" i="46"/>
  <c r="V15" i="46"/>
  <c r="N15" i="46"/>
  <c r="T15" i="46"/>
  <c r="U15" i="46"/>
  <c r="O15" i="46"/>
  <c r="P15" i="46"/>
  <c r="R15" i="46"/>
  <c r="T17" i="46"/>
  <c r="GD2" i="29" a="1"/>
  <c r="GD2" i="29" s="1"/>
  <c r="GD10" i="29" a="1"/>
  <c r="GD10" i="29" s="1"/>
  <c r="HI2" i="29" a="1"/>
  <c r="HI2" i="29" s="1"/>
  <c r="EY2" i="29" a="1"/>
  <c r="EY2" i="29" s="1"/>
  <c r="P14" i="46"/>
  <c r="HE2" i="29" a="1"/>
  <c r="HE2" i="29" s="1"/>
  <c r="FZ2" i="29" a="1"/>
  <c r="FZ2" i="29" s="1"/>
  <c r="FZ10" i="29" a="1"/>
  <c r="FZ10" i="29" s="1"/>
  <c r="EU2" i="29" a="1"/>
  <c r="EU2" i="29" s="1"/>
  <c r="FX2" i="29" a="1"/>
  <c r="FX2" i="29" s="1"/>
  <c r="HC2" i="29" a="1"/>
  <c r="HC2" i="29" s="1"/>
  <c r="FX10" i="29" a="1"/>
  <c r="FX10" i="29" s="1"/>
  <c r="ES2" i="29" a="1"/>
  <c r="ES2" i="29" s="1"/>
  <c r="GA2" i="29" a="1"/>
  <c r="GA2" i="29" s="1"/>
  <c r="GA10" i="29" a="1"/>
  <c r="GA10" i="29" s="1"/>
  <c r="HF2" i="29" a="1"/>
  <c r="HF2" i="29" s="1"/>
  <c r="EV2" i="29" a="1"/>
  <c r="EV2" i="29" s="1"/>
  <c r="GB10" i="29" a="1"/>
  <c r="GB10" i="29" s="1"/>
  <c r="GB2" i="29" a="1"/>
  <c r="GB2" i="29" s="1"/>
  <c r="HG2" i="29" a="1"/>
  <c r="HG2" i="29" s="1"/>
  <c r="EW2" i="29" a="1"/>
  <c r="EW2" i="29" s="1"/>
  <c r="GC2" i="29" a="1"/>
  <c r="GC2" i="29" s="1"/>
  <c r="GC10" i="29" a="1"/>
  <c r="GC10" i="29" s="1"/>
  <c r="HH2" i="29" a="1"/>
  <c r="HH2" i="29" s="1"/>
  <c r="EX2" i="29" a="1"/>
  <c r="EX2" i="29" s="1"/>
  <c r="O14" i="46"/>
  <c r="HD2" i="29" a="1"/>
  <c r="HD2" i="29" s="1"/>
  <c r="FY2" i="29" a="1"/>
  <c r="FY2" i="29" s="1"/>
  <c r="FY10" i="29" a="1"/>
  <c r="FY10" i="29" s="1"/>
  <c r="ET2" i="29" a="1"/>
  <c r="ET2" i="29" s="1"/>
  <c r="GE10" i="29" a="1"/>
  <c r="GE10" i="29" s="1"/>
  <c r="GE2" i="29" a="1"/>
  <c r="GE2" i="29" s="1"/>
  <c r="HJ2" i="29" a="1"/>
  <c r="HJ2" i="29" s="1"/>
  <c r="EZ2" i="29" a="1"/>
  <c r="EZ2" i="29" s="1"/>
  <c r="HK2" i="29" a="1"/>
  <c r="HK2" i="29" s="1"/>
  <c r="GF2" i="29" a="1"/>
  <c r="GF2" i="29" s="1"/>
  <c r="GF10" i="29" a="1"/>
  <c r="GF10" i="29" s="1"/>
  <c r="V17" i="46"/>
  <c r="FA2" i="29" a="1"/>
  <c r="FA2" i="29" s="1"/>
  <c r="U17" i="46"/>
  <c r="U14" i="46"/>
  <c r="Q17" i="46"/>
  <c r="Q14" i="46"/>
  <c r="N14" i="46"/>
  <c r="N17" i="46"/>
  <c r="R17" i="46"/>
  <c r="R14" i="46"/>
  <c r="S17" i="46"/>
  <c r="S14" i="46"/>
  <c r="O17" i="46"/>
  <c r="P17" i="46"/>
  <c r="T14" i="46"/>
  <c r="V14" i="46"/>
  <c r="G16" i="75"/>
  <c r="G15" i="75"/>
  <c r="G14" i="75"/>
  <c r="G13" i="75"/>
  <c r="G12" i="75"/>
  <c r="G11" i="75"/>
  <c r="G10" i="75"/>
  <c r="G9" i="75"/>
  <c r="G8" i="75"/>
  <c r="G7" i="75"/>
  <c r="G6" i="75"/>
  <c r="G5" i="75"/>
  <c r="G4" i="75"/>
  <c r="G3" i="75"/>
  <c r="O3" i="75" a="1"/>
  <c r="O3" i="75" s="1"/>
  <c r="P3" i="75" a="1"/>
  <c r="P3" i="75" s="1"/>
  <c r="O4" i="75" a="1"/>
  <c r="O4" i="75" s="1"/>
  <c r="P4" i="75" a="1"/>
  <c r="P4" i="75" s="1"/>
  <c r="O5" i="75" a="1"/>
  <c r="O5" i="75" s="1"/>
  <c r="P5" i="75" a="1"/>
  <c r="P5" i="75" s="1"/>
  <c r="O6" i="75" a="1"/>
  <c r="O6" i="75" s="1"/>
  <c r="O7" i="75" a="1"/>
  <c r="O7" i="75" s="1"/>
  <c r="O8" i="75" a="1"/>
  <c r="O8" i="75" s="1"/>
  <c r="O9" i="75" a="1"/>
  <c r="O9" i="75" s="1"/>
  <c r="O10" i="75" a="1"/>
  <c r="O10" i="75" s="1"/>
  <c r="O11" i="75" a="1"/>
  <c r="O11" i="75" s="1"/>
  <c r="O12" i="75" a="1"/>
  <c r="O12" i="75" s="1"/>
  <c r="O13" i="75" a="1"/>
  <c r="O13" i="75" s="1"/>
  <c r="O14" i="75" a="1"/>
  <c r="O14" i="75" s="1"/>
  <c r="O15" i="75" a="1"/>
  <c r="O15" i="75" s="1"/>
  <c r="O16" i="75" a="1"/>
  <c r="O16" i="75" s="1"/>
  <c r="O17" i="75" a="1"/>
  <c r="O17" i="75" s="1"/>
  <c r="O18" i="75" a="1"/>
  <c r="O18" i="75" s="1"/>
  <c r="O19" i="75" a="1"/>
  <c r="O19" i="75" s="1"/>
  <c r="O20" i="75" a="1"/>
  <c r="O20" i="75" s="1"/>
  <c r="O21" i="75" a="1"/>
  <c r="O21" i="75" s="1"/>
  <c r="C5" i="7" l="1" a="1"/>
  <c r="C5" i="7" s="1"/>
  <c r="L231" i="21" l="1"/>
  <c r="J231" i="21"/>
  <c r="L230" i="21"/>
  <c r="J230" i="21"/>
  <c r="L229" i="21"/>
  <c r="J229" i="21"/>
  <c r="L228" i="21"/>
  <c r="J228" i="21"/>
  <c r="L227" i="21"/>
  <c r="J227" i="21"/>
  <c r="L226" i="21" l="1"/>
  <c r="J226" i="21"/>
  <c r="L225" i="21"/>
  <c r="J225" i="21"/>
  <c r="J33" i="20" l="1" a="1"/>
  <c r="J33" i="20" s="1"/>
  <c r="J32" i="20" a="1"/>
  <c r="J32" i="20" s="1"/>
  <c r="J31" i="20" a="1"/>
  <c r="J31" i="20" s="1"/>
  <c r="J30" i="20" a="1"/>
  <c r="J30" i="20" s="1"/>
  <c r="J29" i="20" a="1"/>
  <c r="J29" i="20" s="1"/>
  <c r="J28" i="20" a="1"/>
  <c r="J28" i="20" s="1"/>
  <c r="J27" i="20" a="1"/>
  <c r="J27" i="20" s="1"/>
  <c r="J26" i="20" a="1"/>
  <c r="J26" i="20" s="1"/>
  <c r="J25" i="20" a="1"/>
  <c r="J25" i="20" s="1"/>
  <c r="J24" i="20" a="1"/>
  <c r="J24" i="20" s="1"/>
  <c r="J23" i="20" a="1"/>
  <c r="J23" i="20" s="1"/>
  <c r="J22" i="20" a="1"/>
  <c r="J22" i="20" s="1"/>
  <c r="J21" i="20" a="1"/>
  <c r="J21" i="20" s="1"/>
  <c r="J20" i="20" a="1"/>
  <c r="J20" i="20" s="1"/>
  <c r="J19" i="20" a="1"/>
  <c r="J19" i="20" s="1"/>
  <c r="J18" i="20" a="1"/>
  <c r="J18" i="20" s="1"/>
  <c r="J17" i="20" a="1"/>
  <c r="J17" i="20" s="1"/>
  <c r="J16" i="20" a="1"/>
  <c r="J16" i="20" s="1"/>
  <c r="J15" i="20" a="1"/>
  <c r="J15" i="20" s="1"/>
  <c r="J14" i="20" a="1"/>
  <c r="J14" i="20" s="1"/>
  <c r="J13" i="20" a="1"/>
  <c r="J13" i="20" s="1"/>
  <c r="J12" i="20" a="1"/>
  <c r="J12" i="20" s="1"/>
  <c r="J11" i="20" a="1"/>
  <c r="J11" i="20" s="1"/>
  <c r="J10" i="20" a="1"/>
  <c r="J10" i="20" s="1"/>
  <c r="J9" i="20" a="1"/>
  <c r="J9" i="20" s="1"/>
  <c r="J8" i="20" a="1"/>
  <c r="J8" i="20" s="1"/>
  <c r="J7" i="20" a="1"/>
  <c r="J7" i="20" s="1"/>
  <c r="J6" i="20" a="1"/>
  <c r="J6" i="20" s="1"/>
  <c r="J5" i="20" a="1"/>
  <c r="J5" i="20" s="1"/>
  <c r="J4" i="20" a="1"/>
  <c r="J4" i="20" s="1"/>
  <c r="J3" i="20" a="1"/>
  <c r="J3" i="20" s="1"/>
  <c r="J2" i="20" a="1"/>
  <c r="J2" i="20" s="1"/>
  <c r="S45" i="31"/>
  <c r="S44" i="31"/>
  <c r="S43" i="31"/>
  <c r="S42" i="31"/>
  <c r="S41" i="31"/>
  <c r="S40" i="31"/>
  <c r="S39" i="31"/>
  <c r="S38" i="31"/>
  <c r="S37" i="31"/>
  <c r="S36" i="31"/>
  <c r="S35" i="31"/>
  <c r="S34" i="31"/>
  <c r="S33" i="31"/>
  <c r="S32" i="31"/>
  <c r="S31" i="31"/>
  <c r="S30" i="31"/>
  <c r="S29" i="31"/>
  <c r="S28" i="31"/>
  <c r="S27" i="31"/>
  <c r="S26" i="31"/>
  <c r="S25" i="31"/>
  <c r="S24" i="31"/>
  <c r="S23" i="31"/>
  <c r="S22" i="31"/>
  <c r="S21" i="31"/>
  <c r="S20" i="31"/>
  <c r="S19" i="31"/>
  <c r="S18" i="31"/>
  <c r="S17" i="31"/>
  <c r="S16" i="31"/>
  <c r="X21" i="18" l="1"/>
  <c r="Y21" i="18" s="1"/>
  <c r="P21" i="18"/>
  <c r="O21" i="18"/>
  <c r="D21" i="18"/>
  <c r="C21" i="18"/>
  <c r="B21" i="18"/>
  <c r="X20" i="18"/>
  <c r="Y20" i="18" s="1"/>
  <c r="P20" i="18"/>
  <c r="O20" i="18"/>
  <c r="D20" i="18"/>
  <c r="C20" i="18"/>
  <c r="B20" i="18"/>
  <c r="X19" i="18"/>
  <c r="Y19" i="18" s="1"/>
  <c r="P19" i="18"/>
  <c r="O19" i="18"/>
  <c r="D19" i="18"/>
  <c r="C19" i="18"/>
  <c r="B19" i="18"/>
  <c r="X18" i="18"/>
  <c r="Y18" i="18" s="1"/>
  <c r="P18" i="18"/>
  <c r="O18" i="18"/>
  <c r="D18" i="18"/>
  <c r="C18" i="18"/>
  <c r="B18" i="18"/>
  <c r="X17" i="18"/>
  <c r="Y17" i="18" s="1"/>
  <c r="P17" i="18"/>
  <c r="O17" i="18"/>
  <c r="D17" i="18"/>
  <c r="C17" i="18"/>
  <c r="B17" i="18"/>
  <c r="X16" i="18"/>
  <c r="Y16" i="18" s="1"/>
  <c r="P16" i="18"/>
  <c r="O16" i="18"/>
  <c r="D16" i="18"/>
  <c r="C16" i="18"/>
  <c r="B16" i="18"/>
  <c r="X15" i="18"/>
  <c r="Y15" i="18" s="1"/>
  <c r="P15" i="18"/>
  <c r="O15" i="18"/>
  <c r="D15" i="18"/>
  <c r="C15" i="18"/>
  <c r="B15" i="18"/>
  <c r="X14" i="18"/>
  <c r="Y14" i="18" s="1"/>
  <c r="P14" i="18"/>
  <c r="O14" i="18"/>
  <c r="D14" i="18"/>
  <c r="C14" i="18"/>
  <c r="B14" i="18"/>
  <c r="X13" i="18"/>
  <c r="Y13" i="18" s="1"/>
  <c r="P13" i="18"/>
  <c r="O13" i="18"/>
  <c r="D13" i="18"/>
  <c r="C13" i="18"/>
  <c r="B13" i="18"/>
  <c r="X12" i="18"/>
  <c r="Y12" i="18" s="1"/>
  <c r="P12" i="18"/>
  <c r="O12" i="18"/>
  <c r="D12" i="18"/>
  <c r="C12" i="18"/>
  <c r="B12" i="18"/>
  <c r="X11" i="18"/>
  <c r="Y11" i="18" s="1"/>
  <c r="P11" i="18"/>
  <c r="O11" i="18"/>
  <c r="D11" i="18"/>
  <c r="C11" i="18"/>
  <c r="B11" i="18"/>
  <c r="X10" i="18"/>
  <c r="Y10" i="18" s="1"/>
  <c r="P10" i="18"/>
  <c r="O10" i="18"/>
  <c r="D10" i="18"/>
  <c r="C10" i="18"/>
  <c r="B10" i="18"/>
  <c r="X9" i="18"/>
  <c r="Y9" i="18" s="1"/>
  <c r="P9" i="18"/>
  <c r="O9" i="18"/>
  <c r="D9" i="18"/>
  <c r="C9" i="18"/>
  <c r="B9" i="18"/>
  <c r="X8" i="18"/>
  <c r="Y8" i="18" s="1"/>
  <c r="P8" i="18"/>
  <c r="O8" i="18"/>
  <c r="D8" i="18"/>
  <c r="C8" i="18"/>
  <c r="B8" i="18"/>
  <c r="X7" i="18"/>
  <c r="Y7" i="18" s="1"/>
  <c r="P7" i="18"/>
  <c r="O7" i="18"/>
  <c r="D7" i="18"/>
  <c r="C7" i="18"/>
  <c r="B7" i="18"/>
  <c r="C33" i="7" l="1" a="1"/>
  <c r="C33" i="7" s="1"/>
  <c r="AA116" i="54" l="1" a="1"/>
  <c r="AA116" i="54" s="1"/>
  <c r="M736" i="77" l="1" a="1"/>
  <c r="M736" i="77" s="1"/>
  <c r="M735" i="77" a="1"/>
  <c r="M735" i="77" s="1"/>
  <c r="M734" i="77" a="1"/>
  <c r="M734" i="77" s="1"/>
  <c r="M733" i="77" a="1"/>
  <c r="M733" i="77" s="1"/>
  <c r="M732" i="77" a="1"/>
  <c r="M732" i="77" s="1"/>
  <c r="M731" i="77" a="1"/>
  <c r="M731" i="77" s="1"/>
  <c r="M730" i="77" a="1"/>
  <c r="M730" i="77" s="1"/>
  <c r="M729" i="77" a="1"/>
  <c r="M729" i="77" s="1"/>
  <c r="M728" i="77" a="1"/>
  <c r="M728" i="77" s="1"/>
  <c r="M727" i="77" a="1"/>
  <c r="M727" i="77" s="1"/>
  <c r="M726" i="77" a="1"/>
  <c r="M726" i="77" s="1"/>
  <c r="M725" i="77" a="1"/>
  <c r="M725" i="77" s="1"/>
  <c r="M724" i="77" a="1"/>
  <c r="M724" i="77" s="1"/>
  <c r="M723" i="77" a="1"/>
  <c r="M723" i="77" s="1"/>
  <c r="M722" i="77"/>
  <c r="M722" i="77" a="1"/>
  <c r="M721" i="77" a="1"/>
  <c r="M721" i="77" s="1"/>
  <c r="M720" i="77" a="1"/>
  <c r="M720" i="77" s="1"/>
  <c r="M719" i="77" a="1"/>
  <c r="M719" i="77" s="1"/>
  <c r="M718" i="77" a="1"/>
  <c r="M718" i="77" s="1"/>
  <c r="M717" i="77" a="1"/>
  <c r="M717" i="77" s="1"/>
  <c r="M716" i="77"/>
  <c r="M716" i="77" a="1"/>
  <c r="M715" i="77" a="1"/>
  <c r="M715" i="77" s="1"/>
  <c r="M714" i="77" a="1"/>
  <c r="M714" i="77" s="1"/>
  <c r="M713" i="77" a="1"/>
  <c r="M713" i="77" s="1"/>
  <c r="M712" i="77" a="1"/>
  <c r="M712" i="77" s="1"/>
  <c r="M711" i="77"/>
  <c r="M711" i="77" a="1"/>
  <c r="M710" i="77" a="1"/>
  <c r="M710" i="77" s="1"/>
  <c r="M709" i="77" a="1"/>
  <c r="M709" i="77" s="1"/>
  <c r="M708" i="77" a="1"/>
  <c r="M708" i="77" s="1"/>
  <c r="M707" i="77" a="1"/>
  <c r="M707" i="77" s="1"/>
  <c r="M706" i="77" a="1"/>
  <c r="M706" i="77" s="1"/>
  <c r="M705" i="77" a="1"/>
  <c r="M705" i="77" s="1"/>
  <c r="M704" i="77"/>
  <c r="M704" i="77" a="1"/>
  <c r="M703" i="77" a="1"/>
  <c r="M703" i="77" s="1"/>
  <c r="M702" i="77" a="1"/>
  <c r="M702" i="77" s="1"/>
  <c r="M701" i="77" a="1"/>
  <c r="M701" i="77" s="1"/>
  <c r="M700" i="77" a="1"/>
  <c r="M700" i="77" s="1"/>
  <c r="M699" i="77" a="1"/>
  <c r="M699" i="77" s="1"/>
  <c r="M698" i="77" a="1"/>
  <c r="M698" i="77" s="1"/>
  <c r="M697" i="77" a="1"/>
  <c r="M697" i="77" s="1"/>
  <c r="M696" i="77"/>
  <c r="M696" i="77" a="1"/>
  <c r="M695" i="77" a="1"/>
  <c r="M695" i="77" s="1"/>
  <c r="M694" i="77"/>
  <c r="M694" i="77" a="1"/>
  <c r="M693" i="77" a="1"/>
  <c r="M693" i="77" s="1"/>
  <c r="M692" i="77" a="1"/>
  <c r="M692" i="77" s="1"/>
  <c r="M691" i="77"/>
  <c r="M691" i="77" a="1"/>
  <c r="M690" i="77" a="1"/>
  <c r="M690" i="77" s="1"/>
  <c r="M689" i="77" a="1"/>
  <c r="M689" i="77" s="1"/>
  <c r="M688" i="77" a="1"/>
  <c r="M688" i="77" s="1"/>
  <c r="M687" i="77" a="1"/>
  <c r="M687" i="77" s="1"/>
  <c r="M686" i="77" a="1"/>
  <c r="M686" i="77" s="1"/>
  <c r="M685" i="77"/>
  <c r="M685" i="77" a="1"/>
  <c r="M684" i="77" a="1"/>
  <c r="M684" i="77" s="1"/>
  <c r="M683" i="77" a="1"/>
  <c r="M683" i="77" s="1"/>
  <c r="M682" i="77" a="1"/>
  <c r="M682" i="77" s="1"/>
  <c r="M681" i="77" a="1"/>
  <c r="M681" i="77" s="1"/>
  <c r="M680" i="77"/>
  <c r="M680" i="77" a="1"/>
  <c r="M679" i="77" a="1"/>
  <c r="M679" i="77" s="1"/>
  <c r="M678" i="77" a="1"/>
  <c r="M678" i="77" s="1"/>
  <c r="M677" i="77" a="1"/>
  <c r="M677" i="77" s="1"/>
  <c r="M676" i="77" a="1"/>
  <c r="M676" i="77" s="1"/>
  <c r="M675" i="77"/>
  <c r="M675" i="77" a="1"/>
  <c r="M674" i="77" a="1"/>
  <c r="M674" i="77" s="1"/>
  <c r="M673" i="77" a="1"/>
  <c r="M673" i="77" s="1"/>
  <c r="M672" i="77" a="1"/>
  <c r="M672" i="77" s="1"/>
  <c r="M671" i="77" a="1"/>
  <c r="M671" i="77" s="1"/>
  <c r="M670" i="77" a="1"/>
  <c r="M670" i="77" s="1"/>
  <c r="M669" i="77" a="1"/>
  <c r="M669" i="77" s="1"/>
  <c r="M668" i="77" a="1"/>
  <c r="M668" i="77" s="1"/>
  <c r="M667" i="77" a="1"/>
  <c r="M667" i="77" s="1"/>
  <c r="M666" i="77" a="1"/>
  <c r="M666" i="77" s="1"/>
  <c r="M665" i="77" a="1"/>
  <c r="M665" i="77" s="1"/>
  <c r="M664" i="77" a="1"/>
  <c r="M664" i="77" s="1"/>
  <c r="M663" i="77"/>
  <c r="M663" i="77" a="1"/>
  <c r="M662" i="77" a="1"/>
  <c r="M662" i="77" s="1"/>
  <c r="M661" i="77" a="1"/>
  <c r="M661" i="77" s="1"/>
  <c r="M660" i="77" a="1"/>
  <c r="M660" i="77" s="1"/>
  <c r="M659" i="77" a="1"/>
  <c r="M659" i="77" s="1"/>
  <c r="M658" i="77" a="1"/>
  <c r="M658" i="77" s="1"/>
  <c r="M657" i="77" a="1"/>
  <c r="M657" i="77" s="1"/>
  <c r="M656" i="77" a="1"/>
  <c r="M656" i="77" s="1"/>
  <c r="M655" i="77" a="1"/>
  <c r="M655" i="77" s="1"/>
  <c r="M654" i="77" a="1"/>
  <c r="M654" i="77" s="1"/>
  <c r="M653" i="77" a="1"/>
  <c r="M653" i="77" s="1"/>
  <c r="M652" i="77"/>
  <c r="M652" i="77" a="1"/>
  <c r="M651" i="77" a="1"/>
  <c r="M651" i="77" s="1"/>
  <c r="M650" i="77"/>
  <c r="M650" i="77" a="1"/>
  <c r="M649" i="77"/>
  <c r="M649" i="77" a="1"/>
  <c r="M648" i="77" a="1"/>
  <c r="M648" i="77" s="1"/>
  <c r="M647" i="77" a="1"/>
  <c r="M647" i="77" s="1"/>
  <c r="M646" i="77" a="1"/>
  <c r="M646" i="77" s="1"/>
  <c r="M645" i="77" a="1"/>
  <c r="M645" i="77" s="1"/>
  <c r="M644" i="77" a="1"/>
  <c r="M644" i="77" s="1"/>
  <c r="M643" i="77" a="1"/>
  <c r="M643" i="77" s="1"/>
  <c r="M642" i="77"/>
  <c r="M642" i="77" a="1"/>
  <c r="M641" i="77" a="1"/>
  <c r="M641" i="77" s="1"/>
  <c r="M640" i="77" a="1"/>
  <c r="M640" i="77" s="1"/>
  <c r="M639" i="77" a="1"/>
  <c r="M639" i="77" s="1"/>
  <c r="M638" i="77" a="1"/>
  <c r="M638" i="77" s="1"/>
  <c r="M637" i="77"/>
  <c r="M637" i="77" a="1"/>
  <c r="M636" i="77" a="1"/>
  <c r="M636" i="77" s="1"/>
  <c r="M635" i="77" a="1"/>
  <c r="M635" i="77" s="1"/>
  <c r="M634" i="77" a="1"/>
  <c r="M634" i="77" s="1"/>
  <c r="M633" i="77" a="1"/>
  <c r="M633" i="77" s="1"/>
  <c r="M632" i="77" a="1"/>
  <c r="M632" i="77" s="1"/>
  <c r="M631" i="77" a="1"/>
  <c r="M631" i="77" s="1"/>
  <c r="M630" i="77" a="1"/>
  <c r="M630" i="77" s="1"/>
  <c r="M629" i="77" a="1"/>
  <c r="M629" i="77" s="1"/>
  <c r="M628" i="77" a="1"/>
  <c r="M628" i="77" s="1"/>
  <c r="M627" i="77" a="1"/>
  <c r="M627" i="77" s="1"/>
  <c r="M626" i="77" a="1"/>
  <c r="M626" i="77" s="1"/>
  <c r="M625" i="77" a="1"/>
  <c r="M625" i="77" s="1"/>
  <c r="M624" i="77" a="1"/>
  <c r="M624" i="77" s="1"/>
  <c r="M623" i="77" a="1"/>
  <c r="M623" i="77" s="1"/>
  <c r="M622" i="77" a="1"/>
  <c r="M622" i="77" s="1"/>
  <c r="M621" i="77" a="1"/>
  <c r="M621" i="77" s="1"/>
  <c r="M620" i="77" a="1"/>
  <c r="M620" i="77" s="1"/>
  <c r="M619" i="77" a="1"/>
  <c r="M619" i="77" s="1"/>
  <c r="M618" i="77" a="1"/>
  <c r="M618" i="77" s="1"/>
  <c r="M617" i="77" a="1"/>
  <c r="M617" i="77" s="1"/>
  <c r="M616" i="77"/>
  <c r="M616" i="77" a="1"/>
  <c r="M615" i="77" a="1"/>
  <c r="M615" i="77" s="1"/>
  <c r="M614" i="77" a="1"/>
  <c r="M614" i="77" s="1"/>
  <c r="M613" i="77" a="1"/>
  <c r="M613" i="77" s="1"/>
  <c r="M612" i="77" a="1"/>
  <c r="M612" i="77" s="1"/>
  <c r="M611" i="77" a="1"/>
  <c r="M611" i="77" s="1"/>
  <c r="M610" i="77"/>
  <c r="M610" i="77" a="1"/>
  <c r="M609" i="77"/>
  <c r="M609" i="77" a="1"/>
  <c r="M608" i="77" a="1"/>
  <c r="M608" i="77" s="1"/>
  <c r="M607" i="77" a="1"/>
  <c r="M607" i="77" s="1"/>
  <c r="M606" i="77" a="1"/>
  <c r="M606" i="77" s="1"/>
  <c r="M605" i="77" a="1"/>
  <c r="M605" i="77" s="1"/>
  <c r="M604" i="77"/>
  <c r="M604" i="77" a="1"/>
  <c r="M603" i="77"/>
  <c r="M603" i="77" a="1"/>
  <c r="M602" i="77" a="1"/>
  <c r="M602" i="77" s="1"/>
  <c r="M601" i="77" a="1"/>
  <c r="M601" i="77" s="1"/>
  <c r="M600" i="77" a="1"/>
  <c r="M600" i="77" s="1"/>
  <c r="M599" i="77" a="1"/>
  <c r="M599" i="77" s="1"/>
  <c r="M598" i="77" a="1"/>
  <c r="M598" i="77" s="1"/>
  <c r="M597" i="77"/>
  <c r="M597" i="77" a="1"/>
  <c r="M596" i="77" a="1"/>
  <c r="M596" i="77" s="1"/>
  <c r="M595" i="77" a="1"/>
  <c r="M595" i="77" s="1"/>
  <c r="M594" i="77" a="1"/>
  <c r="M594" i="77" s="1"/>
  <c r="M593" i="77" a="1"/>
  <c r="M593" i="77" s="1"/>
  <c r="M592" i="77" a="1"/>
  <c r="M592" i="77" s="1"/>
  <c r="M591" i="77"/>
  <c r="M591" i="77" a="1"/>
  <c r="M590" i="77" a="1"/>
  <c r="M590" i="77" s="1"/>
  <c r="M589" i="77" a="1"/>
  <c r="M589" i="77" s="1"/>
  <c r="M588" i="77" a="1"/>
  <c r="M588" i="77" s="1"/>
  <c r="M587" i="77" a="1"/>
  <c r="M587" i="77" s="1"/>
  <c r="M586" i="77" a="1"/>
  <c r="M586" i="77" s="1"/>
  <c r="M585" i="77" a="1"/>
  <c r="M585" i="77" s="1"/>
  <c r="M584" i="77" a="1"/>
  <c r="M584" i="77" s="1"/>
  <c r="M583" i="77"/>
  <c r="M583" i="77" a="1"/>
  <c r="M582" i="77" a="1"/>
  <c r="M582" i="77" s="1"/>
  <c r="M581" i="77" a="1"/>
  <c r="M581" i="77" s="1"/>
  <c r="M580" i="77" a="1"/>
  <c r="M580" i="77" s="1"/>
  <c r="M579" i="77" a="1"/>
  <c r="M579" i="77" s="1"/>
  <c r="M578" i="77" a="1"/>
  <c r="M578" i="77" s="1"/>
  <c r="M577" i="77" a="1"/>
  <c r="M577" i="77" s="1"/>
  <c r="M576" i="77" a="1"/>
  <c r="M576" i="77" s="1"/>
  <c r="M575" i="77" a="1"/>
  <c r="M575" i="77" s="1"/>
  <c r="M574" i="77" a="1"/>
  <c r="M574" i="77" s="1"/>
  <c r="M573" i="77" a="1"/>
  <c r="M573" i="77" s="1"/>
  <c r="M572" i="77" a="1"/>
  <c r="M572" i="77" s="1"/>
  <c r="M571" i="77" a="1"/>
  <c r="M571" i="77" s="1"/>
  <c r="M570" i="77" a="1"/>
  <c r="M570" i="77" s="1"/>
  <c r="M569" i="77" a="1"/>
  <c r="M569" i="77" s="1"/>
  <c r="M568" i="77" a="1"/>
  <c r="M568" i="77" s="1"/>
  <c r="M567" i="77"/>
  <c r="M567" i="77" a="1"/>
  <c r="M566" i="77" a="1"/>
  <c r="M566" i="77" s="1"/>
  <c r="M565" i="77"/>
  <c r="M565" i="77" a="1"/>
  <c r="M564" i="77" a="1"/>
  <c r="M564" i="77" s="1"/>
  <c r="M563" i="77" a="1"/>
  <c r="M563" i="77" s="1"/>
  <c r="M562" i="77" a="1"/>
  <c r="M562" i="77" s="1"/>
  <c r="M561" i="77" a="1"/>
  <c r="M561" i="77" s="1"/>
  <c r="M560" i="77" a="1"/>
  <c r="M560" i="77" s="1"/>
  <c r="M559" i="77" a="1"/>
  <c r="M559" i="77" s="1"/>
  <c r="M558" i="77" a="1"/>
  <c r="M558" i="77" s="1"/>
  <c r="M557" i="77" a="1"/>
  <c r="M557" i="77" s="1"/>
  <c r="M556" i="77" a="1"/>
  <c r="M556" i="77" s="1"/>
  <c r="M555" i="77" a="1"/>
  <c r="M555" i="77" s="1"/>
  <c r="M554" i="77" a="1"/>
  <c r="M554" i="77" s="1"/>
  <c r="M553" i="77" a="1"/>
  <c r="M553" i="77" s="1"/>
  <c r="M552" i="77"/>
  <c r="M552" i="77" a="1"/>
  <c r="M551" i="77" a="1"/>
  <c r="M551" i="77" s="1"/>
  <c r="M550" i="77"/>
  <c r="M550" i="77" a="1"/>
  <c r="M549" i="77" a="1"/>
  <c r="M549" i="77" s="1"/>
  <c r="M548" i="77" a="1"/>
  <c r="M548" i="77" s="1"/>
  <c r="M547" i="77" a="1"/>
  <c r="M547" i="77" s="1"/>
  <c r="M546" i="77" a="1"/>
  <c r="M546" i="77" s="1"/>
  <c r="M545" i="77" a="1"/>
  <c r="M545" i="77" s="1"/>
  <c r="M544" i="77" a="1"/>
  <c r="M544" i="77" s="1"/>
  <c r="M543" i="77" a="1"/>
  <c r="M543" i="77" s="1"/>
  <c r="M542" i="77" a="1"/>
  <c r="M542" i="77" s="1"/>
  <c r="M541" i="77" a="1"/>
  <c r="M541" i="77" s="1"/>
  <c r="M540" i="77" a="1"/>
  <c r="M540" i="77" s="1"/>
  <c r="M539" i="77" a="1"/>
  <c r="M539" i="77" s="1"/>
  <c r="M538" i="77" a="1"/>
  <c r="M538" i="77" s="1"/>
  <c r="M537" i="77"/>
  <c r="M537" i="77" a="1"/>
  <c r="M536" i="77" a="1"/>
  <c r="M536" i="77" s="1"/>
  <c r="M535" i="77" a="1"/>
  <c r="M535" i="77" s="1"/>
  <c r="M534" i="77" a="1"/>
  <c r="M534" i="77" s="1"/>
  <c r="M533" i="77" a="1"/>
  <c r="M533" i="77" s="1"/>
  <c r="M532" i="77" a="1"/>
  <c r="M532" i="77" s="1"/>
  <c r="M531" i="77"/>
  <c r="M531" i="77" a="1"/>
  <c r="M530" i="77" a="1"/>
  <c r="M530" i="77" s="1"/>
  <c r="M529" i="77" a="1"/>
  <c r="M529" i="77" s="1"/>
  <c r="M528" i="77" a="1"/>
  <c r="M528" i="77" s="1"/>
  <c r="M527" i="77" a="1"/>
  <c r="M527" i="77" s="1"/>
  <c r="M526" i="77" a="1"/>
  <c r="M526" i="77" s="1"/>
  <c r="M525" i="77" a="1"/>
  <c r="M525" i="77" s="1"/>
  <c r="M524" i="77" a="1"/>
  <c r="M524" i="77" s="1"/>
  <c r="M523" i="77" a="1"/>
  <c r="M523" i="77" s="1"/>
  <c r="M522" i="77" a="1"/>
  <c r="M522" i="77" s="1"/>
  <c r="M521" i="77" a="1"/>
  <c r="M521" i="77" s="1"/>
  <c r="M520" i="77" a="1"/>
  <c r="M520" i="77" s="1"/>
  <c r="M519" i="77" a="1"/>
  <c r="M519" i="77" s="1"/>
  <c r="M518" i="77" a="1"/>
  <c r="M518" i="77" s="1"/>
  <c r="M517" i="77" a="1"/>
  <c r="M517" i="77" s="1"/>
  <c r="M516" i="77" a="1"/>
  <c r="M516" i="77" s="1"/>
  <c r="M515" i="77" a="1"/>
  <c r="M515" i="77" s="1"/>
  <c r="M514" i="77" a="1"/>
  <c r="M514" i="77" s="1"/>
  <c r="M513" i="77" a="1"/>
  <c r="M513" i="77" s="1"/>
  <c r="M512" i="77" a="1"/>
  <c r="M512" i="77" s="1"/>
  <c r="M511" i="77" a="1"/>
  <c r="M511" i="77" s="1"/>
  <c r="M510" i="77" a="1"/>
  <c r="M510" i="77" s="1"/>
  <c r="M509" i="77" a="1"/>
  <c r="M509" i="77" s="1"/>
  <c r="M508" i="77" a="1"/>
  <c r="M508" i="77" s="1"/>
  <c r="M507" i="77" a="1"/>
  <c r="M507" i="77" s="1"/>
  <c r="M506" i="77"/>
  <c r="M506" i="77" a="1"/>
  <c r="M505" i="77"/>
  <c r="M505" i="77" a="1"/>
  <c r="M504" i="77" a="1"/>
  <c r="M504" i="77" s="1"/>
  <c r="M503" i="77" a="1"/>
  <c r="M503" i="77" s="1"/>
  <c r="M502" i="77" a="1"/>
  <c r="M502" i="77" s="1"/>
  <c r="M501" i="77" a="1"/>
  <c r="M501" i="77" s="1"/>
  <c r="M500" i="77" a="1"/>
  <c r="M500" i="77" s="1"/>
  <c r="M499" i="77" a="1"/>
  <c r="M499" i="77" s="1"/>
  <c r="M498" i="77"/>
  <c r="M498" i="77" a="1"/>
  <c r="M497" i="77" a="1"/>
  <c r="M497" i="77" s="1"/>
  <c r="M496" i="77" a="1"/>
  <c r="M496" i="77" s="1"/>
  <c r="M495" i="77" a="1"/>
  <c r="M495" i="77" s="1"/>
  <c r="M494" i="77" a="1"/>
  <c r="M494" i="77" s="1"/>
  <c r="M493" i="77" a="1"/>
  <c r="M493" i="77" s="1"/>
  <c r="M492" i="77" a="1"/>
  <c r="M492" i="77" s="1"/>
  <c r="M491" i="77" a="1"/>
  <c r="M491" i="77" s="1"/>
  <c r="M490" i="77" a="1"/>
  <c r="M490" i="77" s="1"/>
  <c r="M489" i="77" a="1"/>
  <c r="M489" i="77" s="1"/>
  <c r="M488" i="77" a="1"/>
  <c r="M488" i="77" s="1"/>
  <c r="M487" i="77" a="1"/>
  <c r="M487" i="77" s="1"/>
  <c r="M486" i="77" a="1"/>
  <c r="M486" i="77" s="1"/>
  <c r="M485" i="77" a="1"/>
  <c r="M485" i="77" s="1"/>
  <c r="M484" i="77" a="1"/>
  <c r="M484" i="77" s="1"/>
  <c r="M483" i="77" a="1"/>
  <c r="M483" i="77" s="1"/>
  <c r="M482" i="77" a="1"/>
  <c r="M482" i="77" s="1"/>
  <c r="M481" i="77" a="1"/>
  <c r="M481" i="77" s="1"/>
  <c r="M480" i="77" a="1"/>
  <c r="M480" i="77" s="1"/>
  <c r="M479" i="77" a="1"/>
  <c r="M479" i="77" s="1"/>
  <c r="M478" i="77" a="1"/>
  <c r="M478" i="77" s="1"/>
  <c r="M477" i="77" a="1"/>
  <c r="M477" i="77" s="1"/>
  <c r="M476" i="77" a="1"/>
  <c r="M476" i="77" s="1"/>
  <c r="M475" i="77" a="1"/>
  <c r="M475" i="77" s="1"/>
  <c r="M474" i="77" a="1"/>
  <c r="M474" i="77" s="1"/>
  <c r="M473" i="77" a="1"/>
  <c r="M473" i="77" s="1"/>
  <c r="M472" i="77" a="1"/>
  <c r="M472" i="77" s="1"/>
  <c r="M471" i="77" a="1"/>
  <c r="M471" i="77" s="1"/>
  <c r="M470" i="77" a="1"/>
  <c r="M470" i="77" s="1"/>
  <c r="M469" i="77" a="1"/>
  <c r="M469" i="77" s="1"/>
  <c r="M468" i="77" a="1"/>
  <c r="M468" i="77" s="1"/>
  <c r="M467" i="77" a="1"/>
  <c r="M467" i="77" s="1"/>
  <c r="M466" i="77" a="1"/>
  <c r="M466" i="77" s="1"/>
  <c r="M465" i="77" a="1"/>
  <c r="M465" i="77" s="1"/>
  <c r="M464" i="77" a="1"/>
  <c r="M464" i="77" s="1"/>
  <c r="M463" i="77" a="1"/>
  <c r="M463" i="77" s="1"/>
  <c r="M462" i="77" a="1"/>
  <c r="M462" i="77" s="1"/>
  <c r="M461" i="77" a="1"/>
  <c r="M461" i="77" s="1"/>
  <c r="M460" i="77"/>
  <c r="M460" i="77" a="1"/>
  <c r="M459" i="77" a="1"/>
  <c r="M459" i="77" s="1"/>
  <c r="M458" i="77" a="1"/>
  <c r="M458" i="77" s="1"/>
  <c r="M457" i="77" a="1"/>
  <c r="M457" i="77" s="1"/>
  <c r="M456" i="77" a="1"/>
  <c r="M456" i="77" s="1"/>
  <c r="M455" i="77" a="1"/>
  <c r="M455" i="77" s="1"/>
  <c r="M454" i="77" a="1"/>
  <c r="M454" i="77" s="1"/>
  <c r="M453" i="77" a="1"/>
  <c r="M453" i="77" s="1"/>
  <c r="M452" i="77" a="1"/>
  <c r="M452" i="77" s="1"/>
  <c r="M451" i="77" a="1"/>
  <c r="M451" i="77" s="1"/>
  <c r="M450" i="77" a="1"/>
  <c r="M450" i="77" s="1"/>
  <c r="M449" i="77" a="1"/>
  <c r="M449" i="77" s="1"/>
  <c r="M448" i="77" a="1"/>
  <c r="M448" i="77" s="1"/>
  <c r="M447" i="77" a="1"/>
  <c r="M447" i="77" s="1"/>
  <c r="M446" i="77" a="1"/>
  <c r="M446" i="77" s="1"/>
  <c r="M445" i="77" a="1"/>
  <c r="M445" i="77" s="1"/>
  <c r="M444" i="77" a="1"/>
  <c r="M444" i="77" s="1"/>
  <c r="M443" i="77" a="1"/>
  <c r="M443" i="77" s="1"/>
  <c r="M442" i="77" a="1"/>
  <c r="M442" i="77" s="1"/>
  <c r="M441" i="77" a="1"/>
  <c r="M441" i="77" s="1"/>
  <c r="M440" i="77" a="1"/>
  <c r="M440" i="77" s="1"/>
  <c r="M439" i="77" a="1"/>
  <c r="M439" i="77" s="1"/>
  <c r="M438" i="77" a="1"/>
  <c r="M438" i="77" s="1"/>
  <c r="M437" i="77" a="1"/>
  <c r="M437" i="77" s="1"/>
  <c r="M436" i="77" a="1"/>
  <c r="M436" i="77" s="1"/>
  <c r="M435" i="77" a="1"/>
  <c r="M435" i="77" s="1"/>
  <c r="M434" i="77"/>
  <c r="M434" i="77" a="1"/>
  <c r="M433" i="77"/>
  <c r="M433" i="77" a="1"/>
  <c r="M432" i="77" a="1"/>
  <c r="M432" i="77" s="1"/>
  <c r="M431" i="77" a="1"/>
  <c r="M431" i="77" s="1"/>
  <c r="M430" i="77"/>
  <c r="M430" i="77" a="1"/>
  <c r="M429" i="77" a="1"/>
  <c r="M429" i="77" s="1"/>
  <c r="M428" i="77" a="1"/>
  <c r="M428" i="77" s="1"/>
  <c r="M427" i="77" a="1"/>
  <c r="M427" i="77" s="1"/>
  <c r="M426" i="77" a="1"/>
  <c r="M426" i="77" s="1"/>
  <c r="M425" i="77" a="1"/>
  <c r="M425" i="77" s="1"/>
  <c r="M424" i="77" a="1"/>
  <c r="M424" i="77" s="1"/>
  <c r="M423" i="77" a="1"/>
  <c r="M423" i="77" s="1"/>
  <c r="M422" i="77" a="1"/>
  <c r="M422" i="77" s="1"/>
  <c r="M421" i="77" a="1"/>
  <c r="M421" i="77" s="1"/>
  <c r="M420" i="77" a="1"/>
  <c r="M420" i="77" s="1"/>
  <c r="M419" i="77" a="1"/>
  <c r="M419" i="77" s="1"/>
  <c r="M418" i="77" a="1"/>
  <c r="M418" i="77" s="1"/>
  <c r="M417" i="77" a="1"/>
  <c r="M417" i="77" s="1"/>
  <c r="M416" i="77" a="1"/>
  <c r="M416" i="77" s="1"/>
  <c r="M415" i="77" a="1"/>
  <c r="M415" i="77" s="1"/>
  <c r="M414" i="77" a="1"/>
  <c r="M414" i="77" s="1"/>
  <c r="M413" i="77" a="1"/>
  <c r="M413" i="77" s="1"/>
  <c r="M412" i="77" a="1"/>
  <c r="M412" i="77" s="1"/>
  <c r="M411" i="77" a="1"/>
  <c r="M411" i="77" s="1"/>
  <c r="M410" i="77" a="1"/>
  <c r="M410" i="77" s="1"/>
  <c r="M409" i="77" a="1"/>
  <c r="M409" i="77" s="1"/>
  <c r="M408" i="77" a="1"/>
  <c r="M408" i="77" s="1"/>
  <c r="M407" i="77" a="1"/>
  <c r="M407" i="77" s="1"/>
  <c r="M406" i="77" a="1"/>
  <c r="M406" i="77" s="1"/>
  <c r="M405" i="77" a="1"/>
  <c r="M405" i="77" s="1"/>
  <c r="M404" i="77" a="1"/>
  <c r="M404" i="77" s="1"/>
  <c r="M403" i="77" a="1"/>
  <c r="M403" i="77" s="1"/>
  <c r="M402" i="77" a="1"/>
  <c r="M402" i="77" s="1"/>
  <c r="M401" i="77" a="1"/>
  <c r="M401" i="77" s="1"/>
  <c r="M400" i="77" a="1"/>
  <c r="M400" i="77" s="1"/>
  <c r="M399" i="77" a="1"/>
  <c r="M399" i="77" s="1"/>
  <c r="M398" i="77" a="1"/>
  <c r="M398" i="77" s="1"/>
  <c r="M397" i="77" a="1"/>
  <c r="M397" i="77" s="1"/>
  <c r="M396" i="77" a="1"/>
  <c r="M396" i="77" s="1"/>
  <c r="M395" i="77" a="1"/>
  <c r="M395" i="77" s="1"/>
  <c r="M394" i="77" a="1"/>
  <c r="M394" i="77" s="1"/>
  <c r="M393" i="77" a="1"/>
  <c r="M393" i="77" s="1"/>
  <c r="M392" i="77" a="1"/>
  <c r="M392" i="77" s="1"/>
  <c r="M391" i="77" a="1"/>
  <c r="M391" i="77" s="1"/>
  <c r="M390" i="77" a="1"/>
  <c r="M390" i="77" s="1"/>
  <c r="M389" i="77" a="1"/>
  <c r="M389" i="77" s="1"/>
  <c r="M388" i="77"/>
  <c r="M388" i="77" a="1"/>
  <c r="M387" i="77" a="1"/>
  <c r="M387" i="77" s="1"/>
  <c r="M386" i="77" a="1"/>
  <c r="M386" i="77" s="1"/>
  <c r="M385" i="77" a="1"/>
  <c r="M385" i="77" s="1"/>
  <c r="M384" i="77" a="1"/>
  <c r="M384" i="77" s="1"/>
  <c r="M383" i="77" a="1"/>
  <c r="M383" i="77" s="1"/>
  <c r="M382" i="77" a="1"/>
  <c r="M382" i="77" s="1"/>
  <c r="M381" i="77" a="1"/>
  <c r="M381" i="77" s="1"/>
  <c r="M380" i="77"/>
  <c r="M380" i="77" a="1"/>
  <c r="M379" i="77" a="1"/>
  <c r="M379" i="77" s="1"/>
  <c r="M378" i="77" a="1"/>
  <c r="M378" i="77" s="1"/>
  <c r="M377" i="77" a="1"/>
  <c r="M377" i="77" s="1"/>
  <c r="M376" i="77" a="1"/>
  <c r="M376" i="77" s="1"/>
  <c r="M375" i="77" a="1"/>
  <c r="M375" i="77" s="1"/>
  <c r="M374" i="77" a="1"/>
  <c r="M374" i="77" s="1"/>
  <c r="M373" i="77" a="1"/>
  <c r="M373" i="77" s="1"/>
  <c r="M372" i="77" a="1"/>
  <c r="M372" i="77" s="1"/>
  <c r="M371" i="77" a="1"/>
  <c r="M371" i="77" s="1"/>
  <c r="M370" i="77" a="1"/>
  <c r="M370" i="77" s="1"/>
  <c r="M369" i="77" a="1"/>
  <c r="M369" i="77" s="1"/>
  <c r="M368" i="77" a="1"/>
  <c r="M368" i="77" s="1"/>
  <c r="M367" i="77" a="1"/>
  <c r="M367" i="77" s="1"/>
  <c r="M366" i="77" a="1"/>
  <c r="M366" i="77" s="1"/>
  <c r="M365" i="77" a="1"/>
  <c r="M365" i="77" s="1"/>
  <c r="M364" i="77" a="1"/>
  <c r="M364" i="77" s="1"/>
  <c r="M363" i="77" a="1"/>
  <c r="M363" i="77" s="1"/>
  <c r="M362" i="77" a="1"/>
  <c r="M362" i="77" s="1"/>
  <c r="M361" i="77" a="1"/>
  <c r="M361" i="77" s="1"/>
  <c r="M360" i="77" a="1"/>
  <c r="M360" i="77" s="1"/>
  <c r="M359" i="77" a="1"/>
  <c r="M359" i="77" s="1"/>
  <c r="M358" i="77" a="1"/>
  <c r="M358" i="77" s="1"/>
  <c r="M357" i="77" a="1"/>
  <c r="M357" i="77" s="1"/>
  <c r="M356" i="77" a="1"/>
  <c r="M356" i="77" s="1"/>
  <c r="M355" i="77" a="1"/>
  <c r="M355" i="77" s="1"/>
  <c r="M354" i="77" a="1"/>
  <c r="M354" i="77" s="1"/>
  <c r="M353" i="77" a="1"/>
  <c r="M353" i="77" s="1"/>
  <c r="M352" i="77" a="1"/>
  <c r="M352" i="77" s="1"/>
  <c r="M351" i="77"/>
  <c r="M351" i="77" a="1"/>
  <c r="M350" i="77" a="1"/>
  <c r="M350" i="77" s="1"/>
  <c r="M349" i="77" a="1"/>
  <c r="M349" i="77" s="1"/>
  <c r="M348" i="77"/>
  <c r="M348" i="77" a="1"/>
  <c r="M347" i="77" a="1"/>
  <c r="M347" i="77" s="1"/>
  <c r="M346" i="77" a="1"/>
  <c r="M346" i="77" s="1"/>
  <c r="M345" i="77" a="1"/>
  <c r="M345" i="77" s="1"/>
  <c r="M344" i="77" a="1"/>
  <c r="M344" i="77" s="1"/>
  <c r="M343" i="77" a="1"/>
  <c r="M343" i="77" s="1"/>
  <c r="M342" i="77" a="1"/>
  <c r="M342" i="77" s="1"/>
  <c r="M341" i="77" a="1"/>
  <c r="M341" i="77" s="1"/>
  <c r="M340" i="77" a="1"/>
  <c r="M340" i="77" s="1"/>
  <c r="M339" i="77" a="1"/>
  <c r="M339" i="77" s="1"/>
  <c r="M338" i="77"/>
  <c r="M338" i="77" a="1"/>
  <c r="M337" i="77" a="1"/>
  <c r="M337" i="77" s="1"/>
  <c r="M336" i="77" a="1"/>
  <c r="M336" i="77" s="1"/>
  <c r="M335" i="77" a="1"/>
  <c r="M335" i="77" s="1"/>
  <c r="M334" i="77" a="1"/>
  <c r="M334" i="77" s="1"/>
  <c r="M333" i="77" a="1"/>
  <c r="M333" i="77" s="1"/>
  <c r="M332" i="77" a="1"/>
  <c r="M332" i="77" s="1"/>
  <c r="M331" i="77" a="1"/>
  <c r="M331" i="77" s="1"/>
  <c r="M330" i="77" a="1"/>
  <c r="M330" i="77" s="1"/>
  <c r="M329" i="77" a="1"/>
  <c r="M329" i="77" s="1"/>
  <c r="M328" i="77" a="1"/>
  <c r="M328" i="77" s="1"/>
  <c r="M327" i="77" a="1"/>
  <c r="M327" i="77" s="1"/>
  <c r="M326" i="77" a="1"/>
  <c r="M326" i="77" s="1"/>
  <c r="M325" i="77"/>
  <c r="M325" i="77" a="1"/>
  <c r="M324" i="77" a="1"/>
  <c r="M324" i="77" s="1"/>
  <c r="M323" i="77" a="1"/>
  <c r="M323" i="77" s="1"/>
  <c r="M322" i="77" a="1"/>
  <c r="M322" i="77" s="1"/>
  <c r="M321" i="77" a="1"/>
  <c r="M321" i="77" s="1"/>
  <c r="M320" i="77" a="1"/>
  <c r="M320" i="77" s="1"/>
  <c r="M319" i="77" a="1"/>
  <c r="M319" i="77" s="1"/>
  <c r="M318" i="77" a="1"/>
  <c r="M318" i="77" s="1"/>
  <c r="M317" i="77" a="1"/>
  <c r="M317" i="77" s="1"/>
  <c r="M316" i="77" a="1"/>
  <c r="M316" i="77" s="1"/>
  <c r="M315" i="77" a="1"/>
  <c r="M315" i="77" s="1"/>
  <c r="M314" i="77" a="1"/>
  <c r="M314" i="77" s="1"/>
  <c r="M313" i="77" a="1"/>
  <c r="M313" i="77" s="1"/>
  <c r="M312" i="77" a="1"/>
  <c r="M312" i="77" s="1"/>
  <c r="M311" i="77" a="1"/>
  <c r="M311" i="77" s="1"/>
  <c r="M310" i="77" a="1"/>
  <c r="M310" i="77" s="1"/>
  <c r="M309" i="77" a="1"/>
  <c r="M309" i="77" s="1"/>
  <c r="M308" i="77" a="1"/>
  <c r="M308" i="77" s="1"/>
  <c r="M307" i="77" a="1"/>
  <c r="M307" i="77" s="1"/>
  <c r="M306" i="77" a="1"/>
  <c r="M306" i="77" s="1"/>
  <c r="M305" i="77" a="1"/>
  <c r="M305" i="77" s="1"/>
  <c r="M304" i="77" a="1"/>
  <c r="M304" i="77" s="1"/>
  <c r="M303" i="77" a="1"/>
  <c r="M303" i="77" s="1"/>
  <c r="M302" i="77" a="1"/>
  <c r="M302" i="77" s="1"/>
  <c r="M301" i="77" a="1"/>
  <c r="M301" i="77" s="1"/>
  <c r="M300" i="77" a="1"/>
  <c r="M300" i="77" s="1"/>
  <c r="M299" i="77" a="1"/>
  <c r="M299" i="77" s="1"/>
  <c r="M298" i="77" a="1"/>
  <c r="M298" i="77" s="1"/>
  <c r="M297" i="77" a="1"/>
  <c r="M297" i="77" s="1"/>
  <c r="M296" i="77" a="1"/>
  <c r="M296" i="77" s="1"/>
  <c r="M295" i="77" a="1"/>
  <c r="M295" i="77" s="1"/>
  <c r="M294" i="77" a="1"/>
  <c r="M294" i="77" s="1"/>
  <c r="M293" i="77" a="1"/>
  <c r="M293" i="77" s="1"/>
  <c r="M292" i="77" a="1"/>
  <c r="M292" i="77" s="1"/>
  <c r="M291" i="77" a="1"/>
  <c r="M291" i="77" s="1"/>
  <c r="M290" i="77" a="1"/>
  <c r="M290" i="77" s="1"/>
  <c r="M289" i="77" a="1"/>
  <c r="M289" i="77" s="1"/>
  <c r="M288" i="77" a="1"/>
  <c r="M288" i="77" s="1"/>
  <c r="M287" i="77" a="1"/>
  <c r="M287" i="77" s="1"/>
  <c r="M286" i="77" a="1"/>
  <c r="M286" i="77" s="1"/>
  <c r="M285" i="77" a="1"/>
  <c r="M285" i="77" s="1"/>
  <c r="M284" i="77" a="1"/>
  <c r="M284" i="77" s="1"/>
  <c r="M283" i="77" a="1"/>
  <c r="M283" i="77" s="1"/>
  <c r="M282" i="77" a="1"/>
  <c r="M282" i="77" s="1"/>
  <c r="M281" i="77" a="1"/>
  <c r="M281" i="77" s="1"/>
  <c r="M280" i="77" a="1"/>
  <c r="M280" i="77" s="1"/>
  <c r="M279" i="77" a="1"/>
  <c r="M279" i="77" s="1"/>
  <c r="M278" i="77" a="1"/>
  <c r="M278" i="77" s="1"/>
  <c r="M277" i="77" a="1"/>
  <c r="M277" i="77" s="1"/>
  <c r="M276" i="77" a="1"/>
  <c r="M276" i="77" s="1"/>
  <c r="M275" i="77" a="1"/>
  <c r="M275" i="77" s="1"/>
  <c r="M274" i="77" a="1"/>
  <c r="M274" i="77" s="1"/>
  <c r="M273" i="77" a="1"/>
  <c r="M273" i="77" s="1"/>
  <c r="M272" i="77" a="1"/>
  <c r="M272" i="77" s="1"/>
  <c r="M271" i="77" a="1"/>
  <c r="M271" i="77" s="1"/>
  <c r="M270" i="77" a="1"/>
  <c r="M270" i="77" s="1"/>
  <c r="M269" i="77" a="1"/>
  <c r="M269" i="77" s="1"/>
  <c r="M268" i="77" a="1"/>
  <c r="M268" i="77" s="1"/>
  <c r="M267" i="77" a="1"/>
  <c r="M267" i="77" s="1"/>
  <c r="M266" i="77" a="1"/>
  <c r="M266" i="77" s="1"/>
  <c r="M265" i="77" a="1"/>
  <c r="M265" i="77" s="1"/>
  <c r="M264" i="77"/>
  <c r="M264" i="77" a="1"/>
  <c r="M263" i="77" a="1"/>
  <c r="M263" i="77" s="1"/>
  <c r="M262" i="77" a="1"/>
  <c r="M262" i="77" s="1"/>
  <c r="M261" i="77" a="1"/>
  <c r="M261" i="77" s="1"/>
  <c r="M260" i="77" a="1"/>
  <c r="M260" i="77" s="1"/>
  <c r="M259" i="77" a="1"/>
  <c r="M259" i="77" s="1"/>
  <c r="M258" i="77" a="1"/>
  <c r="M258" i="77" s="1"/>
  <c r="M257" i="77" a="1"/>
  <c r="M257" i="77" s="1"/>
  <c r="M256" i="77" a="1"/>
  <c r="M256" i="77" s="1"/>
  <c r="M255" i="77" a="1"/>
  <c r="M255" i="77" s="1"/>
  <c r="M254" i="77" a="1"/>
  <c r="M254" i="77" s="1"/>
  <c r="M253" i="77"/>
  <c r="M253" i="77" a="1"/>
  <c r="M252" i="77" a="1"/>
  <c r="M252" i="77" s="1"/>
  <c r="M251" i="77" a="1"/>
  <c r="M251" i="77" s="1"/>
  <c r="M250" i="77" a="1"/>
  <c r="M250" i="77" s="1"/>
  <c r="M249" i="77" a="1"/>
  <c r="M249" i="77" s="1"/>
  <c r="M248" i="77" a="1"/>
  <c r="M248" i="77" s="1"/>
  <c r="M247" i="77"/>
  <c r="M247" i="77" a="1"/>
  <c r="M246" i="77" a="1"/>
  <c r="M246" i="77" s="1"/>
  <c r="M245" i="77" a="1"/>
  <c r="M245" i="77" s="1"/>
  <c r="M244" i="77" a="1"/>
  <c r="M244" i="77" s="1"/>
  <c r="M243" i="77" a="1"/>
  <c r="M243" i="77" s="1"/>
  <c r="M242" i="77" a="1"/>
  <c r="M242" i="77" s="1"/>
  <c r="M241" i="77" a="1"/>
  <c r="M241" i="77" s="1"/>
  <c r="M240" i="77" a="1"/>
  <c r="M240" i="77" s="1"/>
  <c r="M239" i="77" a="1"/>
  <c r="M239" i="77" s="1"/>
  <c r="M238" i="77" a="1"/>
  <c r="M238" i="77" s="1"/>
  <c r="M237" i="77" a="1"/>
  <c r="M237" i="77" s="1"/>
  <c r="M236" i="77" a="1"/>
  <c r="M236" i="77" s="1"/>
  <c r="M235" i="77" a="1"/>
  <c r="M235" i="77" s="1"/>
  <c r="M234" i="77" a="1"/>
  <c r="M234" i="77" s="1"/>
  <c r="M233" i="77" a="1"/>
  <c r="M233" i="77" s="1"/>
  <c r="M232" i="77" a="1"/>
  <c r="M232" i="77" s="1"/>
  <c r="M231" i="77" a="1"/>
  <c r="M231" i="77" s="1"/>
  <c r="M230" i="77" a="1"/>
  <c r="M230" i="77" s="1"/>
  <c r="M229" i="77" a="1"/>
  <c r="M229" i="77" s="1"/>
  <c r="M228" i="77" a="1"/>
  <c r="M228" i="77" s="1"/>
  <c r="M227" i="77" a="1"/>
  <c r="M227" i="77" s="1"/>
  <c r="M226" i="77" a="1"/>
  <c r="M226" i="77" s="1"/>
  <c r="M225" i="77" a="1"/>
  <c r="M225" i="77" s="1"/>
  <c r="M224" i="77"/>
  <c r="M224" i="77" a="1"/>
  <c r="M223" i="77" a="1"/>
  <c r="M223" i="77" s="1"/>
  <c r="M222" i="77" a="1"/>
  <c r="M222" i="77" s="1"/>
  <c r="M221" i="77" a="1"/>
  <c r="M221" i="77" s="1"/>
  <c r="M220" i="77" a="1"/>
  <c r="M220" i="77" s="1"/>
  <c r="M219" i="77" a="1"/>
  <c r="M219" i="77" s="1"/>
  <c r="M218" i="77" a="1"/>
  <c r="M218" i="77" s="1"/>
  <c r="M217" i="77" a="1"/>
  <c r="M217" i="77" s="1"/>
  <c r="M216" i="77" a="1"/>
  <c r="M216" i="77" s="1"/>
  <c r="M215" i="77" a="1"/>
  <c r="M215" i="77" s="1"/>
  <c r="M214" i="77" a="1"/>
  <c r="M214" i="77" s="1"/>
  <c r="M213" i="77" a="1"/>
  <c r="M213" i="77" s="1"/>
  <c r="M212" i="77" a="1"/>
  <c r="M212" i="77" s="1"/>
  <c r="M211" i="77" a="1"/>
  <c r="M211" i="77" s="1"/>
  <c r="M210" i="77" a="1"/>
  <c r="M210" i="77" s="1"/>
  <c r="M209" i="77" a="1"/>
  <c r="M209" i="77" s="1"/>
  <c r="M208" i="77" a="1"/>
  <c r="M208" i="77" s="1"/>
  <c r="M207" i="77" a="1"/>
  <c r="M207" i="77" s="1"/>
  <c r="M206" i="77" a="1"/>
  <c r="M206" i="77" s="1"/>
  <c r="M205" i="77" a="1"/>
  <c r="M205" i="77" s="1"/>
  <c r="M204" i="77" a="1"/>
  <c r="M204" i="77" s="1"/>
  <c r="M203" i="77" a="1"/>
  <c r="M203" i="77" s="1"/>
  <c r="M202" i="77" a="1"/>
  <c r="M202" i="77" s="1"/>
  <c r="M201" i="77" a="1"/>
  <c r="M201" i="77" s="1"/>
  <c r="M200" i="77" a="1"/>
  <c r="M200" i="77" s="1"/>
  <c r="M199" i="77" a="1"/>
  <c r="M199" i="77" s="1"/>
  <c r="M198" i="77" a="1"/>
  <c r="M198" i="77" s="1"/>
  <c r="M197" i="77"/>
  <c r="M197" i="77" a="1"/>
  <c r="M196" i="77" a="1"/>
  <c r="M196" i="77" s="1"/>
  <c r="M195" i="77" a="1"/>
  <c r="M195" i="77" s="1"/>
  <c r="M194" i="77" a="1"/>
  <c r="M194" i="77" s="1"/>
  <c r="M193" i="77" a="1"/>
  <c r="M193" i="77" s="1"/>
  <c r="M192" i="77" a="1"/>
  <c r="M192" i="77" s="1"/>
  <c r="M191" i="77" a="1"/>
  <c r="M191" i="77" s="1"/>
  <c r="M190" i="77" a="1"/>
  <c r="M190" i="77" s="1"/>
  <c r="M189" i="77" a="1"/>
  <c r="M189" i="77" s="1"/>
  <c r="M188" i="77" a="1"/>
  <c r="M188" i="77" s="1"/>
  <c r="M187" i="77" a="1"/>
  <c r="M187" i="77" s="1"/>
  <c r="M186" i="77" a="1"/>
  <c r="M186" i="77" s="1"/>
  <c r="M185" i="77" a="1"/>
  <c r="M185" i="77" s="1"/>
  <c r="M184" i="77" a="1"/>
  <c r="M184" i="77" s="1"/>
  <c r="M183" i="77" a="1"/>
  <c r="M183" i="77" s="1"/>
  <c r="M182" i="77" a="1"/>
  <c r="M182" i="77" s="1"/>
  <c r="M181" i="77"/>
  <c r="M181" i="77" a="1"/>
  <c r="M180" i="77" a="1"/>
  <c r="M180" i="77" s="1"/>
  <c r="M179" i="77" a="1"/>
  <c r="M179" i="77" s="1"/>
  <c r="M178" i="77" a="1"/>
  <c r="M178" i="77" s="1"/>
  <c r="M177" i="77" a="1"/>
  <c r="M177" i="77" s="1"/>
  <c r="M176" i="77" a="1"/>
  <c r="M176" i="77" s="1"/>
  <c r="M175" i="77" a="1"/>
  <c r="M175" i="77" s="1"/>
  <c r="M174" i="77" a="1"/>
  <c r="M174" i="77" s="1"/>
  <c r="M173" i="77" a="1"/>
  <c r="M173" i="77" s="1"/>
  <c r="M172" i="77" a="1"/>
  <c r="M172" i="77" s="1"/>
  <c r="M171" i="77" a="1"/>
  <c r="M171" i="77" s="1"/>
  <c r="M170" i="77"/>
  <c r="M170" i="77" a="1"/>
  <c r="M169" i="77" a="1"/>
  <c r="M169" i="77" s="1"/>
  <c r="M168" i="77" a="1"/>
  <c r="M168" i="77" s="1"/>
  <c r="M167" i="77" a="1"/>
  <c r="M167" i="77" s="1"/>
  <c r="M166" i="77" a="1"/>
  <c r="M166" i="77" s="1"/>
  <c r="M165" i="77" a="1"/>
  <c r="M165" i="77" s="1"/>
  <c r="M164" i="77" a="1"/>
  <c r="M164" i="77" s="1"/>
  <c r="M163" i="77" a="1"/>
  <c r="M163" i="77" s="1"/>
  <c r="M162" i="77" a="1"/>
  <c r="M162" i="77" s="1"/>
  <c r="M161" i="77" a="1"/>
  <c r="M161" i="77" s="1"/>
  <c r="M160" i="77" a="1"/>
  <c r="M160" i="77" s="1"/>
  <c r="M159" i="77" a="1"/>
  <c r="M159" i="77" s="1"/>
  <c r="M158" i="77" a="1"/>
  <c r="M158" i="77" s="1"/>
  <c r="M157" i="77"/>
  <c r="M157" i="77" a="1"/>
  <c r="M156" i="77" a="1"/>
  <c r="M156" i="77" s="1"/>
  <c r="M155" i="77" a="1"/>
  <c r="M155" i="77" s="1"/>
  <c r="M154" i="77" a="1"/>
  <c r="M154" i="77" s="1"/>
  <c r="M153" i="77" a="1"/>
  <c r="M153" i="77" s="1"/>
  <c r="M152" i="77" a="1"/>
  <c r="M152" i="77" s="1"/>
  <c r="M151" i="77"/>
  <c r="M151" i="77" a="1"/>
  <c r="M150" i="77" a="1"/>
  <c r="M150" i="77" s="1"/>
  <c r="M149" i="77" a="1"/>
  <c r="M149" i="77" s="1"/>
  <c r="M148" i="77" a="1"/>
  <c r="M148" i="77" s="1"/>
  <c r="M147" i="77" a="1"/>
  <c r="M147" i="77" s="1"/>
  <c r="M146" i="77" a="1"/>
  <c r="M146" i="77" s="1"/>
  <c r="M145" i="77"/>
  <c r="M145" i="77" a="1"/>
  <c r="M144" i="77" a="1"/>
  <c r="M144" i="77" s="1"/>
  <c r="M143" i="77" a="1"/>
  <c r="M143" i="77" s="1"/>
  <c r="M142" i="77" a="1"/>
  <c r="M142" i="77" s="1"/>
  <c r="M141" i="77" a="1"/>
  <c r="M141" i="77" s="1"/>
  <c r="M140" i="77" a="1"/>
  <c r="M140" i="77" s="1"/>
  <c r="M139" i="77" a="1"/>
  <c r="M139" i="77" s="1"/>
  <c r="M138" i="77" a="1"/>
  <c r="M138" i="77" s="1"/>
  <c r="M137" i="77" a="1"/>
  <c r="M137" i="77" s="1"/>
  <c r="M136" i="77" a="1"/>
  <c r="M136" i="77" s="1"/>
  <c r="M135" i="77" a="1"/>
  <c r="M135" i="77" s="1"/>
  <c r="M134" i="77" a="1"/>
  <c r="M134" i="77" s="1"/>
  <c r="M133" i="77"/>
  <c r="M133" i="77" a="1"/>
  <c r="M132" i="77" a="1"/>
  <c r="M132" i="77" s="1"/>
  <c r="M131" i="77" a="1"/>
  <c r="M131" i="77" s="1"/>
  <c r="M130" i="77" a="1"/>
  <c r="M130" i="77" s="1"/>
  <c r="M129" i="77" a="1"/>
  <c r="M129" i="77" s="1"/>
  <c r="M128" i="77"/>
  <c r="M128" i="77" a="1"/>
  <c r="M127" i="77"/>
  <c r="M127" i="77" a="1"/>
  <c r="M126" i="77" a="1"/>
  <c r="M126" i="77" s="1"/>
  <c r="M125" i="77" a="1"/>
  <c r="M125" i="77" s="1"/>
  <c r="M124" i="77" a="1"/>
  <c r="M124" i="77" s="1"/>
  <c r="M123" i="77"/>
  <c r="M123" i="77" a="1"/>
  <c r="M122" i="77" a="1"/>
  <c r="M122" i="77" s="1"/>
  <c r="M121" i="77" a="1"/>
  <c r="M121" i="77" s="1"/>
  <c r="M120" i="77" a="1"/>
  <c r="M120" i="77" s="1"/>
  <c r="M119" i="77" a="1"/>
  <c r="M119" i="77" s="1"/>
  <c r="M118" i="77" a="1"/>
  <c r="M118" i="77" s="1"/>
  <c r="M117" i="77" a="1"/>
  <c r="M117" i="77" s="1"/>
  <c r="M116" i="77"/>
  <c r="M116" i="77" a="1"/>
  <c r="M115" i="77" a="1"/>
  <c r="M115" i="77" s="1"/>
  <c r="M114" i="77" a="1"/>
  <c r="M114" i="77" s="1"/>
  <c r="M113" i="77" a="1"/>
  <c r="M113" i="77" s="1"/>
  <c r="M112" i="77" a="1"/>
  <c r="M112" i="77" s="1"/>
  <c r="M111" i="77" a="1"/>
  <c r="M111" i="77" s="1"/>
  <c r="M110" i="77" a="1"/>
  <c r="M110" i="77" s="1"/>
  <c r="M109" i="77" a="1"/>
  <c r="M109" i="77" s="1"/>
  <c r="M108" i="77" a="1"/>
  <c r="M108" i="77" s="1"/>
  <c r="M107" i="77" a="1"/>
  <c r="M107" i="77" s="1"/>
  <c r="M106" i="77" a="1"/>
  <c r="M106" i="77" s="1"/>
  <c r="M105" i="77" a="1"/>
  <c r="M105" i="77" s="1"/>
  <c r="M104" i="77" a="1"/>
  <c r="M104" i="77" s="1"/>
  <c r="M103" i="77" a="1"/>
  <c r="M103" i="77" s="1"/>
  <c r="M102" i="77" a="1"/>
  <c r="M102" i="77" s="1"/>
  <c r="M101" i="77" a="1"/>
  <c r="M101" i="77" s="1"/>
  <c r="M100" i="77" a="1"/>
  <c r="M100" i="77" s="1"/>
  <c r="M99" i="77" a="1"/>
  <c r="M99" i="77" s="1"/>
  <c r="M98" i="77" a="1"/>
  <c r="M98" i="77" s="1"/>
  <c r="M97" i="77" a="1"/>
  <c r="M97" i="77" s="1"/>
  <c r="M96" i="77" a="1"/>
  <c r="M96" i="77" s="1"/>
  <c r="M95" i="77" a="1"/>
  <c r="M95" i="77" s="1"/>
  <c r="M94" i="77" a="1"/>
  <c r="M94" i="77" s="1"/>
  <c r="M93" i="77" a="1"/>
  <c r="M93" i="77" s="1"/>
  <c r="M92" i="77" a="1"/>
  <c r="M92" i="77" s="1"/>
  <c r="M91" i="77" a="1"/>
  <c r="M91" i="77" s="1"/>
  <c r="M90" i="77" a="1"/>
  <c r="M90" i="77" s="1"/>
  <c r="M89" i="77" a="1"/>
  <c r="M89" i="77" s="1"/>
  <c r="M88" i="77" a="1"/>
  <c r="M88" i="77" s="1"/>
  <c r="M87" i="77" a="1"/>
  <c r="M87" i="77" s="1"/>
  <c r="M86" i="77" a="1"/>
  <c r="M86" i="77" s="1"/>
  <c r="M85" i="77" a="1"/>
  <c r="M85" i="77" s="1"/>
  <c r="M84" i="77" a="1"/>
  <c r="M84" i="77" s="1"/>
  <c r="M83" i="77" a="1"/>
  <c r="M83" i="77" s="1"/>
  <c r="M82" i="77" a="1"/>
  <c r="M82" i="77" s="1"/>
  <c r="M81" i="77" a="1"/>
  <c r="M81" i="77" s="1"/>
  <c r="M80" i="77" a="1"/>
  <c r="M80" i="77" s="1"/>
  <c r="M79" i="77" a="1"/>
  <c r="M79" i="77" s="1"/>
  <c r="M78" i="77" a="1"/>
  <c r="M78" i="77" s="1"/>
  <c r="M77" i="77" a="1"/>
  <c r="M77" i="77" s="1"/>
  <c r="M76" i="77" a="1"/>
  <c r="M76" i="77" s="1"/>
  <c r="M75" i="77" a="1"/>
  <c r="M75" i="77" s="1"/>
  <c r="M74" i="77" a="1"/>
  <c r="M74" i="77" s="1"/>
  <c r="M73" i="77" a="1"/>
  <c r="M73" i="77" s="1"/>
  <c r="M72" i="77" a="1"/>
  <c r="M72" i="77" s="1"/>
  <c r="M71" i="77" a="1"/>
  <c r="M71" i="77" s="1"/>
  <c r="M70" i="77" a="1"/>
  <c r="M70" i="77" s="1"/>
  <c r="M69" i="77" a="1"/>
  <c r="M69" i="77" s="1"/>
  <c r="M68" i="77" a="1"/>
  <c r="M68" i="77" s="1"/>
  <c r="M67" i="77" a="1"/>
  <c r="M67" i="77" s="1"/>
  <c r="M66" i="77" a="1"/>
  <c r="M66" i="77" s="1"/>
  <c r="M65" i="77" a="1"/>
  <c r="M65" i="77" s="1"/>
  <c r="M64" i="77" a="1"/>
  <c r="M64" i="77" s="1"/>
  <c r="M63" i="77" a="1"/>
  <c r="M63" i="77" s="1"/>
  <c r="M62" i="77" a="1"/>
  <c r="M62" i="77" s="1"/>
  <c r="M61" i="77" a="1"/>
  <c r="M61" i="77" s="1"/>
  <c r="M60" i="77" a="1"/>
  <c r="M60" i="77" s="1"/>
  <c r="M59" i="77"/>
  <c r="M59" i="77" a="1"/>
  <c r="M58" i="77" a="1"/>
  <c r="M58" i="77" s="1"/>
  <c r="M57" i="77" a="1"/>
  <c r="M57" i="77" s="1"/>
  <c r="M56" i="77" a="1"/>
  <c r="M56" i="77" s="1"/>
  <c r="M55" i="77" a="1"/>
  <c r="M55" i="77" s="1"/>
  <c r="M54" i="77" a="1"/>
  <c r="M54" i="77" s="1"/>
  <c r="M53" i="77" a="1"/>
  <c r="M53" i="77" s="1"/>
  <c r="M52" i="77" a="1"/>
  <c r="M52" i="77" s="1"/>
  <c r="M51" i="77" a="1"/>
  <c r="M51" i="77" s="1"/>
  <c r="M50" i="77" a="1"/>
  <c r="M50" i="77" s="1"/>
  <c r="M49" i="77" a="1"/>
  <c r="M49" i="77" s="1"/>
  <c r="M48" i="77" a="1"/>
  <c r="M48" i="77" s="1"/>
  <c r="M47" i="77" a="1"/>
  <c r="M47" i="77" s="1"/>
  <c r="M46" i="77" a="1"/>
  <c r="M46" i="77" s="1"/>
  <c r="M45" i="77" a="1"/>
  <c r="M45" i="77" s="1"/>
  <c r="M44" i="77" a="1"/>
  <c r="M44" i="77" s="1"/>
  <c r="M43" i="77" a="1"/>
  <c r="M43" i="77" s="1"/>
  <c r="M42" i="77" a="1"/>
  <c r="M42" i="77" s="1"/>
  <c r="M41" i="77" a="1"/>
  <c r="M41" i="77" s="1"/>
  <c r="M40" i="77" a="1"/>
  <c r="M40" i="77" s="1"/>
  <c r="M39" i="77" a="1"/>
  <c r="M39" i="77" s="1"/>
  <c r="M38" i="77" a="1"/>
  <c r="M38" i="77" s="1"/>
  <c r="M37" i="77" a="1"/>
  <c r="M37" i="77" s="1"/>
  <c r="M36" i="77" a="1"/>
  <c r="M36" i="77" s="1"/>
  <c r="M35" i="77" a="1"/>
  <c r="M35" i="77" s="1"/>
  <c r="M34" i="77" a="1"/>
  <c r="M34" i="77" s="1"/>
  <c r="M33" i="77" a="1"/>
  <c r="M33" i="77" s="1"/>
  <c r="M32" i="77" a="1"/>
  <c r="M32" i="77" s="1"/>
  <c r="M31" i="77" a="1"/>
  <c r="M31" i="77" s="1"/>
  <c r="M30" i="77" a="1"/>
  <c r="M30" i="77" s="1"/>
  <c r="M29" i="77" a="1"/>
  <c r="M29" i="77" s="1"/>
  <c r="M28" i="77" a="1"/>
  <c r="M28" i="77" s="1"/>
  <c r="M27" i="77" a="1"/>
  <c r="M27" i="77" s="1"/>
  <c r="M26" i="77" a="1"/>
  <c r="M26" i="77" s="1"/>
  <c r="M25" i="77" a="1"/>
  <c r="M25" i="77" s="1"/>
  <c r="M24" i="77" a="1"/>
  <c r="M24" i="77" s="1"/>
  <c r="M23" i="77" a="1"/>
  <c r="M23" i="77" s="1"/>
  <c r="M22" i="77" a="1"/>
  <c r="M22" i="77" s="1"/>
  <c r="M21" i="77" a="1"/>
  <c r="M21" i="77" s="1"/>
  <c r="M20" i="77" a="1"/>
  <c r="M20" i="77" s="1"/>
  <c r="M19" i="77" a="1"/>
  <c r="M19" i="77" s="1"/>
  <c r="M18" i="77" a="1"/>
  <c r="M18" i="77" s="1"/>
  <c r="M17" i="77" a="1"/>
  <c r="M17" i="77" s="1"/>
  <c r="M16" i="77" a="1"/>
  <c r="M16" i="77" s="1"/>
  <c r="M15" i="77" a="1"/>
  <c r="M15" i="77" s="1"/>
  <c r="M14" i="77" a="1"/>
  <c r="M14" i="77" s="1"/>
  <c r="M13" i="77" a="1"/>
  <c r="M13" i="77" s="1"/>
  <c r="M12" i="77" a="1"/>
  <c r="M12" i="77" s="1"/>
  <c r="M11" i="77" a="1"/>
  <c r="M11" i="77" s="1"/>
  <c r="M10" i="77" a="1"/>
  <c r="M10" i="77" s="1"/>
  <c r="M9" i="77" a="1"/>
  <c r="M9" i="77" s="1"/>
  <c r="M8" i="77" a="1"/>
  <c r="M8" i="77" s="1"/>
  <c r="M7" i="77" a="1"/>
  <c r="M7" i="77" s="1"/>
  <c r="M6" i="77" a="1"/>
  <c r="M6" i="77" s="1"/>
  <c r="M5" i="77" a="1"/>
  <c r="M5" i="77" s="1"/>
  <c r="M4" i="77" a="1"/>
  <c r="M4" i="77" s="1"/>
  <c r="M3" i="77"/>
  <c r="M3" i="77" a="1"/>
  <c r="M2" i="77" a="1"/>
  <c r="M2" i="77" s="1"/>
  <c r="M1" i="77" a="1"/>
  <c r="M1" i="77" s="1"/>
  <c r="L224" i="21" l="1"/>
  <c r="J224" i="21"/>
  <c r="J223" i="21"/>
  <c r="L223" i="21"/>
  <c r="AG5" i="12" l="1" a="1"/>
  <c r="AG5" i="12" s="1"/>
  <c r="BA23" i="64"/>
  <c r="AZ23" i="64"/>
  <c r="AY23" i="64"/>
  <c r="AX23" i="64"/>
  <c r="AW23" i="64"/>
  <c r="AV23" i="64"/>
  <c r="AU23" i="64"/>
  <c r="AT23" i="64"/>
  <c r="AS23" i="64"/>
  <c r="AR23" i="64"/>
  <c r="BA22" i="64"/>
  <c r="AZ22" i="64"/>
  <c r="AY22" i="64"/>
  <c r="AX22" i="64"/>
  <c r="AW22" i="64"/>
  <c r="AV22" i="64"/>
  <c r="AU22" i="64"/>
  <c r="AT22" i="64"/>
  <c r="AS22" i="64"/>
  <c r="AR22" i="64"/>
  <c r="BA21" i="64"/>
  <c r="AZ21" i="64"/>
  <c r="AY21" i="64"/>
  <c r="AX21" i="64"/>
  <c r="AW21" i="64"/>
  <c r="AV21" i="64"/>
  <c r="AU21" i="64"/>
  <c r="AT21" i="64"/>
  <c r="AS21" i="64"/>
  <c r="AR21" i="64"/>
  <c r="BA20" i="64"/>
  <c r="AZ20" i="64"/>
  <c r="AY20" i="64"/>
  <c r="AX20" i="64"/>
  <c r="AW20" i="64"/>
  <c r="AV20" i="64"/>
  <c r="AU20" i="64"/>
  <c r="AT20" i="64"/>
  <c r="AS20" i="64"/>
  <c r="AR20" i="64"/>
  <c r="BA19" i="64"/>
  <c r="AZ19" i="64"/>
  <c r="AY19" i="64"/>
  <c r="AX19" i="64"/>
  <c r="AW19" i="64"/>
  <c r="AV19" i="64"/>
  <c r="AU19" i="64"/>
  <c r="AT19" i="64"/>
  <c r="AS19" i="64"/>
  <c r="AR19" i="64"/>
  <c r="BA18" i="64"/>
  <c r="AZ18" i="64"/>
  <c r="AY18" i="64"/>
  <c r="AX18" i="64"/>
  <c r="AW18" i="64"/>
  <c r="AV18" i="64"/>
  <c r="AU18" i="64"/>
  <c r="AT18" i="64"/>
  <c r="AS18" i="64"/>
  <c r="AR18" i="64"/>
  <c r="BA17" i="64"/>
  <c r="AZ17" i="64"/>
  <c r="AY17" i="64"/>
  <c r="AX17" i="64"/>
  <c r="AW17" i="64"/>
  <c r="AV17" i="64"/>
  <c r="AU17" i="64"/>
  <c r="AT17" i="64"/>
  <c r="AS17" i="64"/>
  <c r="AR17" i="64"/>
  <c r="BA16" i="64"/>
  <c r="AZ16" i="64"/>
  <c r="AY16" i="64"/>
  <c r="AX16" i="64"/>
  <c r="AW16" i="64"/>
  <c r="AV16" i="64"/>
  <c r="AU16" i="64"/>
  <c r="AT16" i="64"/>
  <c r="AS16" i="64"/>
  <c r="AR16" i="64"/>
  <c r="BA15" i="64"/>
  <c r="AZ15" i="64"/>
  <c r="AY15" i="64"/>
  <c r="AX15" i="64"/>
  <c r="AW15" i="64"/>
  <c r="AV15" i="64"/>
  <c r="AU15" i="64"/>
  <c r="AT15" i="64"/>
  <c r="AS15" i="64"/>
  <c r="AR15" i="64"/>
  <c r="BA14" i="64"/>
  <c r="AZ14" i="64"/>
  <c r="AY14" i="64"/>
  <c r="AX14" i="64"/>
  <c r="AW14" i="64"/>
  <c r="AV14" i="64"/>
  <c r="AU14" i="64"/>
  <c r="AT14" i="64"/>
  <c r="AS14" i="64"/>
  <c r="AR14" i="64"/>
  <c r="BA13" i="64"/>
  <c r="AZ13" i="64"/>
  <c r="AY13" i="64"/>
  <c r="AX13" i="64"/>
  <c r="AW13" i="64"/>
  <c r="AV13" i="64"/>
  <c r="AU13" i="64"/>
  <c r="AT13" i="64"/>
  <c r="AS13" i="64"/>
  <c r="AR13" i="64"/>
  <c r="BA12" i="64"/>
  <c r="AZ12" i="64"/>
  <c r="AY12" i="64"/>
  <c r="AX12" i="64"/>
  <c r="AW12" i="64"/>
  <c r="AV12" i="64"/>
  <c r="AU12" i="64"/>
  <c r="AT12" i="64"/>
  <c r="AS12" i="64"/>
  <c r="AR12" i="64"/>
  <c r="BA11" i="64"/>
  <c r="AZ11" i="64"/>
  <c r="AY11" i="64"/>
  <c r="AX11" i="64"/>
  <c r="AW11" i="64"/>
  <c r="AV11" i="64"/>
  <c r="AU11" i="64"/>
  <c r="AT11" i="64"/>
  <c r="AS11" i="64"/>
  <c r="AR11" i="64"/>
  <c r="BA10" i="64"/>
  <c r="AZ10" i="64"/>
  <c r="AY10" i="64"/>
  <c r="AX10" i="64"/>
  <c r="AW10" i="64"/>
  <c r="AV10" i="64"/>
  <c r="AU10" i="64"/>
  <c r="AT10" i="64"/>
  <c r="AS10" i="64"/>
  <c r="AR10" i="64"/>
  <c r="BA9" i="64"/>
  <c r="AZ9" i="64"/>
  <c r="AY9" i="64"/>
  <c r="AX9" i="64"/>
  <c r="AW9" i="64"/>
  <c r="AV9" i="64"/>
  <c r="AU9" i="64"/>
  <c r="AT9" i="64"/>
  <c r="AS9" i="64"/>
  <c r="AR9" i="64"/>
  <c r="BA8" i="64"/>
  <c r="AZ8" i="64"/>
  <c r="AY8" i="64"/>
  <c r="AX8" i="64"/>
  <c r="AW8" i="64"/>
  <c r="AV8" i="64"/>
  <c r="AU8" i="64"/>
  <c r="AT8" i="64"/>
  <c r="AS8" i="64"/>
  <c r="AR8" i="64"/>
  <c r="BA7" i="64"/>
  <c r="AZ7" i="64"/>
  <c r="AY7" i="64"/>
  <c r="AX7" i="64"/>
  <c r="AW7" i="64"/>
  <c r="AV7" i="64"/>
  <c r="AU7" i="64"/>
  <c r="AT7" i="64"/>
  <c r="AS7" i="64"/>
  <c r="AR7" i="64"/>
  <c r="BA6" i="64"/>
  <c r="AZ6" i="64"/>
  <c r="AY6" i="64"/>
  <c r="AX6" i="64"/>
  <c r="AW6" i="64"/>
  <c r="AV6" i="64"/>
  <c r="AU6" i="64"/>
  <c r="AT6" i="64"/>
  <c r="AS6" i="64"/>
  <c r="AR6" i="64"/>
  <c r="BA5" i="64"/>
  <c r="AZ5" i="64"/>
  <c r="AY5" i="64"/>
  <c r="AX5" i="64"/>
  <c r="AW5" i="64"/>
  <c r="AV5" i="64"/>
  <c r="AU5" i="64"/>
  <c r="AT5" i="64"/>
  <c r="AS5" i="64"/>
  <c r="AR5" i="64"/>
  <c r="BA4" i="64"/>
  <c r="AZ4" i="64"/>
  <c r="AY4" i="64"/>
  <c r="AX4" i="64"/>
  <c r="AW4" i="64"/>
  <c r="AV4" i="64"/>
  <c r="AU4" i="64"/>
  <c r="AT4" i="64"/>
  <c r="AS4" i="64"/>
  <c r="AR4" i="64"/>
  <c r="BA3" i="64"/>
  <c r="AZ3" i="64"/>
  <c r="AY3" i="64"/>
  <c r="AX3" i="64"/>
  <c r="AW3" i="64"/>
  <c r="AV3" i="64"/>
  <c r="AU3" i="64"/>
  <c r="AT3" i="64"/>
  <c r="AS3" i="64"/>
  <c r="AR3" i="64"/>
  <c r="FN736" i="77" a="1"/>
  <c r="FN736" i="77" s="1"/>
  <c r="FN735" i="77" a="1"/>
  <c r="FN735" i="77" s="1"/>
  <c r="FN734" i="77" a="1"/>
  <c r="FN734" i="77" s="1"/>
  <c r="FN733" i="77" a="1"/>
  <c r="FN733" i="77" s="1"/>
  <c r="FN732" i="77" a="1"/>
  <c r="FN732" i="77" s="1"/>
  <c r="FN731" i="77" a="1"/>
  <c r="FN731" i="77" s="1"/>
  <c r="FN730" i="77" a="1"/>
  <c r="FN730" i="77" s="1"/>
  <c r="FN729" i="77" a="1"/>
  <c r="FN729" i="77" s="1"/>
  <c r="FN728" i="77" a="1"/>
  <c r="FN728" i="77" s="1"/>
  <c r="FN727" i="77" a="1"/>
  <c r="FN727" i="77" s="1"/>
  <c r="FN726" i="77" a="1"/>
  <c r="FN726" i="77" s="1"/>
  <c r="FN725" i="77" a="1"/>
  <c r="FN725" i="77" s="1"/>
  <c r="FN724" i="77" a="1"/>
  <c r="FN724" i="77" s="1"/>
  <c r="FN723" i="77" a="1"/>
  <c r="FN723" i="77" s="1"/>
  <c r="FN722" i="77" a="1"/>
  <c r="FN722" i="77" s="1"/>
  <c r="FN721" i="77" a="1"/>
  <c r="FN721" i="77" s="1"/>
  <c r="FN720" i="77" a="1"/>
  <c r="FN720" i="77" s="1"/>
  <c r="FN719" i="77" a="1"/>
  <c r="FN719" i="77" s="1"/>
  <c r="FN718" i="77" a="1"/>
  <c r="FN718" i="77" s="1"/>
  <c r="FN717" i="77" a="1"/>
  <c r="FN717" i="77" s="1"/>
  <c r="FN716" i="77" a="1"/>
  <c r="FN716" i="77" s="1"/>
  <c r="FN715" i="77" a="1"/>
  <c r="FN715" i="77" s="1"/>
  <c r="FN714" i="77" a="1"/>
  <c r="FN714" i="77" s="1"/>
  <c r="FN713" i="77" a="1"/>
  <c r="FN713" i="77" s="1"/>
  <c r="FN712" i="77" a="1"/>
  <c r="FN712" i="77" s="1"/>
  <c r="FN711" i="77" a="1"/>
  <c r="FN711" i="77" s="1"/>
  <c r="FN710" i="77" a="1"/>
  <c r="FN710" i="77" s="1"/>
  <c r="FN709" i="77" a="1"/>
  <c r="FN709" i="77" s="1"/>
  <c r="FN708" i="77" a="1"/>
  <c r="FN708" i="77" s="1"/>
  <c r="FN707" i="77" a="1"/>
  <c r="FN707" i="77" s="1"/>
  <c r="FN706" i="77" a="1"/>
  <c r="FN706" i="77" s="1"/>
  <c r="FN705" i="77" a="1"/>
  <c r="FN705" i="77" s="1"/>
  <c r="FN704" i="77" a="1"/>
  <c r="FN704" i="77" s="1"/>
  <c r="FN703" i="77" a="1"/>
  <c r="FN703" i="77" s="1"/>
  <c r="FN702" i="77" a="1"/>
  <c r="FN702" i="77" s="1"/>
  <c r="FN701" i="77" a="1"/>
  <c r="FN701" i="77" s="1"/>
  <c r="FN700" i="77" a="1"/>
  <c r="FN700" i="77" s="1"/>
  <c r="FN699" i="77" a="1"/>
  <c r="FN699" i="77" s="1"/>
  <c r="FN698" i="77" a="1"/>
  <c r="FN698" i="77" s="1"/>
  <c r="FN697" i="77" a="1"/>
  <c r="FN697" i="77" s="1"/>
  <c r="FN696" i="77" a="1"/>
  <c r="FN696" i="77" s="1"/>
  <c r="FN695" i="77" a="1"/>
  <c r="FN695" i="77" s="1"/>
  <c r="FN694" i="77" a="1"/>
  <c r="FN694" i="77" s="1"/>
  <c r="FN693" i="77" a="1"/>
  <c r="FN693" i="77" s="1"/>
  <c r="FN692" i="77" a="1"/>
  <c r="FN692" i="77" s="1"/>
  <c r="FN691" i="77" a="1"/>
  <c r="FN691" i="77" s="1"/>
  <c r="FN690" i="77" a="1"/>
  <c r="FN690" i="77" s="1"/>
  <c r="FN689" i="77" a="1"/>
  <c r="FN689" i="77" s="1"/>
  <c r="FN688" i="77" a="1"/>
  <c r="FN688" i="77" s="1"/>
  <c r="FN687" i="77" a="1"/>
  <c r="FN687" i="77" s="1"/>
  <c r="FN686" i="77" a="1"/>
  <c r="FN686" i="77" s="1"/>
  <c r="FN685" i="77" a="1"/>
  <c r="FN685" i="77" s="1"/>
  <c r="FN684" i="77" a="1"/>
  <c r="FN684" i="77" s="1"/>
  <c r="FN683" i="77" a="1"/>
  <c r="FN683" i="77" s="1"/>
  <c r="FN682" i="77" a="1"/>
  <c r="FN682" i="77" s="1"/>
  <c r="FN681" i="77" a="1"/>
  <c r="FN681" i="77" s="1"/>
  <c r="FN680" i="77" a="1"/>
  <c r="FN680" i="77" s="1"/>
  <c r="FN679" i="77" a="1"/>
  <c r="FN679" i="77" s="1"/>
  <c r="FN678" i="77" a="1"/>
  <c r="FN678" i="77" s="1"/>
  <c r="FN677" i="77" a="1"/>
  <c r="FN677" i="77" s="1"/>
  <c r="FN676" i="77" a="1"/>
  <c r="FN676" i="77" s="1"/>
  <c r="FN675" i="77" a="1"/>
  <c r="FN675" i="77" s="1"/>
  <c r="FN674" i="77" a="1"/>
  <c r="FN674" i="77" s="1"/>
  <c r="FN673" i="77" a="1"/>
  <c r="FN673" i="77" s="1"/>
  <c r="FN672" i="77" a="1"/>
  <c r="FN672" i="77" s="1"/>
  <c r="FN671" i="77" a="1"/>
  <c r="FN671" i="77" s="1"/>
  <c r="FN670" i="77" a="1"/>
  <c r="FN670" i="77" s="1"/>
  <c r="FN669" i="77" a="1"/>
  <c r="FN669" i="77" s="1"/>
  <c r="FN668" i="77" a="1"/>
  <c r="FN668" i="77" s="1"/>
  <c r="FN667" i="77" a="1"/>
  <c r="FN667" i="77" s="1"/>
  <c r="FN666" i="77" a="1"/>
  <c r="FN666" i="77" s="1"/>
  <c r="FN665" i="77" a="1"/>
  <c r="FN665" i="77" s="1"/>
  <c r="FN664" i="77" a="1"/>
  <c r="FN664" i="77" s="1"/>
  <c r="FN663" i="77" a="1"/>
  <c r="FN663" i="77" s="1"/>
  <c r="FN662" i="77" a="1"/>
  <c r="FN662" i="77" s="1"/>
  <c r="FN661" i="77" a="1"/>
  <c r="FN661" i="77" s="1"/>
  <c r="FN660" i="77" a="1"/>
  <c r="FN660" i="77" s="1"/>
  <c r="FN659" i="77" a="1"/>
  <c r="FN659" i="77" s="1"/>
  <c r="FN658" i="77" a="1"/>
  <c r="FN658" i="77" s="1"/>
  <c r="FN657" i="77" a="1"/>
  <c r="FN657" i="77" s="1"/>
  <c r="FN656" i="77" a="1"/>
  <c r="FN656" i="77" s="1"/>
  <c r="FN655" i="77" a="1"/>
  <c r="FN655" i="77" s="1"/>
  <c r="FN654" i="77" a="1"/>
  <c r="FN654" i="77" s="1"/>
  <c r="FN653" i="77" a="1"/>
  <c r="FN653" i="77" s="1"/>
  <c r="FN652" i="77" a="1"/>
  <c r="FN652" i="77" s="1"/>
  <c r="FN651" i="77" a="1"/>
  <c r="FN651" i="77" s="1"/>
  <c r="FN650" i="77" a="1"/>
  <c r="FN650" i="77" s="1"/>
  <c r="FN649" i="77" a="1"/>
  <c r="FN649" i="77" s="1"/>
  <c r="FN648" i="77" a="1"/>
  <c r="FN648" i="77" s="1"/>
  <c r="FN647" i="77" a="1"/>
  <c r="FN647" i="77" s="1"/>
  <c r="FN646" i="77" a="1"/>
  <c r="FN646" i="77" s="1"/>
  <c r="FN645" i="77" a="1"/>
  <c r="FN645" i="77" s="1"/>
  <c r="FN644" i="77" a="1"/>
  <c r="FN644" i="77" s="1"/>
  <c r="FN643" i="77" a="1"/>
  <c r="FN643" i="77" s="1"/>
  <c r="FN642" i="77" a="1"/>
  <c r="FN642" i="77" s="1"/>
  <c r="FN641" i="77" a="1"/>
  <c r="FN641" i="77" s="1"/>
  <c r="FN640" i="77" a="1"/>
  <c r="FN640" i="77" s="1"/>
  <c r="FN639" i="77" a="1"/>
  <c r="FN639" i="77" s="1"/>
  <c r="FN638" i="77" a="1"/>
  <c r="FN638" i="77" s="1"/>
  <c r="FN637" i="77" a="1"/>
  <c r="FN637" i="77" s="1"/>
  <c r="FN636" i="77" a="1"/>
  <c r="FN636" i="77" s="1"/>
  <c r="FN635" i="77" a="1"/>
  <c r="FN635" i="77" s="1"/>
  <c r="FN634" i="77" a="1"/>
  <c r="FN634" i="77" s="1"/>
  <c r="FN633" i="77" a="1"/>
  <c r="FN633" i="77" s="1"/>
  <c r="FN632" i="77" a="1"/>
  <c r="FN632" i="77" s="1"/>
  <c r="FN631" i="77" a="1"/>
  <c r="FN631" i="77" s="1"/>
  <c r="FN630" i="77" a="1"/>
  <c r="FN630" i="77" s="1"/>
  <c r="FN629" i="77" a="1"/>
  <c r="FN629" i="77" s="1"/>
  <c r="FN628" i="77" a="1"/>
  <c r="FN628" i="77" s="1"/>
  <c r="FN627" i="77" a="1"/>
  <c r="FN627" i="77" s="1"/>
  <c r="FN626" i="77" a="1"/>
  <c r="FN626" i="77" s="1"/>
  <c r="FN625" i="77" a="1"/>
  <c r="FN625" i="77" s="1"/>
  <c r="FN624" i="77" a="1"/>
  <c r="FN624" i="77" s="1"/>
  <c r="FN623" i="77" a="1"/>
  <c r="FN623" i="77" s="1"/>
  <c r="FN622" i="77" a="1"/>
  <c r="FN622" i="77" s="1"/>
  <c r="FN621" i="77" a="1"/>
  <c r="FN621" i="77" s="1"/>
  <c r="FN620" i="77" a="1"/>
  <c r="FN620" i="77" s="1"/>
  <c r="FN619" i="77" a="1"/>
  <c r="FN619" i="77" s="1"/>
  <c r="FN618" i="77" a="1"/>
  <c r="FN618" i="77" s="1"/>
  <c r="FN617" i="77" a="1"/>
  <c r="FN617" i="77" s="1"/>
  <c r="FN616" i="77" a="1"/>
  <c r="FN616" i="77" s="1"/>
  <c r="FN615" i="77" a="1"/>
  <c r="FN615" i="77" s="1"/>
  <c r="FN614" i="77" a="1"/>
  <c r="FN614" i="77" s="1"/>
  <c r="FN613" i="77" a="1"/>
  <c r="FN613" i="77" s="1"/>
  <c r="FN612" i="77" a="1"/>
  <c r="FN612" i="77" s="1"/>
  <c r="FN611" i="77" a="1"/>
  <c r="FN611" i="77" s="1"/>
  <c r="FN610" i="77" a="1"/>
  <c r="FN610" i="77" s="1"/>
  <c r="FN609" i="77" a="1"/>
  <c r="FN609" i="77" s="1"/>
  <c r="FN608" i="77" a="1"/>
  <c r="FN608" i="77" s="1"/>
  <c r="FN607" i="77" a="1"/>
  <c r="FN607" i="77" s="1"/>
  <c r="FN606" i="77" a="1"/>
  <c r="FN606" i="77" s="1"/>
  <c r="FN605" i="77" a="1"/>
  <c r="FN605" i="77" s="1"/>
  <c r="FN604" i="77" a="1"/>
  <c r="FN604" i="77" s="1"/>
  <c r="FN603" i="77" a="1"/>
  <c r="FN603" i="77" s="1"/>
  <c r="FN602" i="77" a="1"/>
  <c r="FN602" i="77" s="1"/>
  <c r="FN601" i="77" a="1"/>
  <c r="FN601" i="77" s="1"/>
  <c r="FN600" i="77" a="1"/>
  <c r="FN600" i="77" s="1"/>
  <c r="FN599" i="77" a="1"/>
  <c r="FN599" i="77" s="1"/>
  <c r="FN598" i="77" a="1"/>
  <c r="FN598" i="77" s="1"/>
  <c r="FN597" i="77" a="1"/>
  <c r="FN597" i="77" s="1"/>
  <c r="FN596" i="77" a="1"/>
  <c r="FN596" i="77" s="1"/>
  <c r="FN595" i="77" a="1"/>
  <c r="FN595" i="77" s="1"/>
  <c r="FN594" i="77" a="1"/>
  <c r="FN594" i="77" s="1"/>
  <c r="FN593" i="77" a="1"/>
  <c r="FN593" i="77" s="1"/>
  <c r="FN592" i="77" a="1"/>
  <c r="FN592" i="77" s="1"/>
  <c r="FN591" i="77" a="1"/>
  <c r="FN591" i="77" s="1"/>
  <c r="FN590" i="77" a="1"/>
  <c r="FN590" i="77" s="1"/>
  <c r="FN589" i="77" a="1"/>
  <c r="FN589" i="77" s="1"/>
  <c r="FN588" i="77" a="1"/>
  <c r="FN588" i="77" s="1"/>
  <c r="FN587" i="77" a="1"/>
  <c r="FN587" i="77" s="1"/>
  <c r="FN586" i="77" a="1"/>
  <c r="FN586" i="77" s="1"/>
  <c r="FN585" i="77" a="1"/>
  <c r="FN585" i="77" s="1"/>
  <c r="FN584" i="77" a="1"/>
  <c r="FN584" i="77" s="1"/>
  <c r="FN583" i="77" a="1"/>
  <c r="FN583" i="77" s="1"/>
  <c r="FN582" i="77" a="1"/>
  <c r="FN582" i="77" s="1"/>
  <c r="FN581" i="77" a="1"/>
  <c r="FN581" i="77" s="1"/>
  <c r="FN580" i="77" a="1"/>
  <c r="FN580" i="77" s="1"/>
  <c r="FN579" i="77" a="1"/>
  <c r="FN579" i="77" s="1"/>
  <c r="FN578" i="77" a="1"/>
  <c r="FN578" i="77" s="1"/>
  <c r="FN577" i="77" a="1"/>
  <c r="FN577" i="77" s="1"/>
  <c r="FN576" i="77" a="1"/>
  <c r="FN576" i="77" s="1"/>
  <c r="FN575" i="77" a="1"/>
  <c r="FN575" i="77" s="1"/>
  <c r="FN574" i="77" a="1"/>
  <c r="FN574" i="77" s="1"/>
  <c r="FN573" i="77" a="1"/>
  <c r="FN573" i="77" s="1"/>
  <c r="FN572" i="77" a="1"/>
  <c r="FN572" i="77" s="1"/>
  <c r="FN571" i="77" a="1"/>
  <c r="FN571" i="77" s="1"/>
  <c r="FN570" i="77" a="1"/>
  <c r="FN570" i="77" s="1"/>
  <c r="FN569" i="77" a="1"/>
  <c r="FN569" i="77" s="1"/>
  <c r="FN568" i="77" a="1"/>
  <c r="FN568" i="77" s="1"/>
  <c r="FN567" i="77" a="1"/>
  <c r="FN567" i="77" s="1"/>
  <c r="FN566" i="77" a="1"/>
  <c r="FN566" i="77" s="1"/>
  <c r="FN565" i="77" a="1"/>
  <c r="FN565" i="77" s="1"/>
  <c r="FN564" i="77" a="1"/>
  <c r="FN564" i="77" s="1"/>
  <c r="FN563" i="77" a="1"/>
  <c r="FN563" i="77" s="1"/>
  <c r="FN562" i="77" a="1"/>
  <c r="FN562" i="77" s="1"/>
  <c r="FN561" i="77" a="1"/>
  <c r="FN561" i="77" s="1"/>
  <c r="FN560" i="77" a="1"/>
  <c r="FN560" i="77" s="1"/>
  <c r="FN559" i="77" a="1"/>
  <c r="FN559" i="77" s="1"/>
  <c r="FN558" i="77" a="1"/>
  <c r="FN558" i="77" s="1"/>
  <c r="FN557" i="77" a="1"/>
  <c r="FN557" i="77" s="1"/>
  <c r="FN556" i="77" a="1"/>
  <c r="FN556" i="77" s="1"/>
  <c r="FN555" i="77" a="1"/>
  <c r="FN555" i="77" s="1"/>
  <c r="FN554" i="77" a="1"/>
  <c r="FN554" i="77" s="1"/>
  <c r="FN553" i="77" a="1"/>
  <c r="FN553" i="77" s="1"/>
  <c r="FN552" i="77" a="1"/>
  <c r="FN552" i="77" s="1"/>
  <c r="FN551" i="77" a="1"/>
  <c r="FN551" i="77" s="1"/>
  <c r="FN550" i="77" a="1"/>
  <c r="FN550" i="77" s="1"/>
  <c r="FN549" i="77" a="1"/>
  <c r="FN549" i="77" s="1"/>
  <c r="FN548" i="77" a="1"/>
  <c r="FN548" i="77" s="1"/>
  <c r="FN547" i="77" a="1"/>
  <c r="FN547" i="77" s="1"/>
  <c r="FN546" i="77" a="1"/>
  <c r="FN546" i="77" s="1"/>
  <c r="FN545" i="77" a="1"/>
  <c r="FN545" i="77" s="1"/>
  <c r="FN544" i="77" a="1"/>
  <c r="FN544" i="77" s="1"/>
  <c r="FN543" i="77" a="1"/>
  <c r="FN543" i="77" s="1"/>
  <c r="FN542" i="77" a="1"/>
  <c r="FN542" i="77" s="1"/>
  <c r="FN541" i="77" a="1"/>
  <c r="FN541" i="77" s="1"/>
  <c r="FN540" i="77" a="1"/>
  <c r="FN540" i="77" s="1"/>
  <c r="FN539" i="77" a="1"/>
  <c r="FN539" i="77" s="1"/>
  <c r="FN538" i="77" a="1"/>
  <c r="FN538" i="77" s="1"/>
  <c r="FN537" i="77" a="1"/>
  <c r="FN537" i="77" s="1"/>
  <c r="FN536" i="77" a="1"/>
  <c r="FN536" i="77" s="1"/>
  <c r="FN535" i="77" a="1"/>
  <c r="FN535" i="77" s="1"/>
  <c r="FN534" i="77" a="1"/>
  <c r="FN534" i="77" s="1"/>
  <c r="FN533" i="77" a="1"/>
  <c r="FN533" i="77" s="1"/>
  <c r="FN532" i="77" a="1"/>
  <c r="FN532" i="77" s="1"/>
  <c r="FN531" i="77" a="1"/>
  <c r="FN531" i="77" s="1"/>
  <c r="FN530" i="77" a="1"/>
  <c r="FN530" i="77" s="1"/>
  <c r="FN529" i="77" a="1"/>
  <c r="FN529" i="77" s="1"/>
  <c r="FN528" i="77" a="1"/>
  <c r="FN528" i="77" s="1"/>
  <c r="FN527" i="77" a="1"/>
  <c r="FN527" i="77" s="1"/>
  <c r="FN526" i="77" a="1"/>
  <c r="FN526" i="77" s="1"/>
  <c r="FN525" i="77" a="1"/>
  <c r="FN525" i="77" s="1"/>
  <c r="FN524" i="77" a="1"/>
  <c r="FN524" i="77" s="1"/>
  <c r="FN523" i="77" a="1"/>
  <c r="FN523" i="77" s="1"/>
  <c r="FN522" i="77" a="1"/>
  <c r="FN522" i="77" s="1"/>
  <c r="FN521" i="77" a="1"/>
  <c r="FN521" i="77" s="1"/>
  <c r="FN520" i="77" a="1"/>
  <c r="FN520" i="77" s="1"/>
  <c r="FN519" i="77" a="1"/>
  <c r="FN519" i="77" s="1"/>
  <c r="FN518" i="77" a="1"/>
  <c r="FN518" i="77" s="1"/>
  <c r="FN517" i="77" a="1"/>
  <c r="FN517" i="77" s="1"/>
  <c r="FN516" i="77" a="1"/>
  <c r="FN516" i="77" s="1"/>
  <c r="FN515" i="77" a="1"/>
  <c r="FN515" i="77" s="1"/>
  <c r="FN514" i="77" a="1"/>
  <c r="FN514" i="77" s="1"/>
  <c r="FN513" i="77" a="1"/>
  <c r="FN513" i="77" s="1"/>
  <c r="FN512" i="77" a="1"/>
  <c r="FN512" i="77" s="1"/>
  <c r="FN511" i="77" a="1"/>
  <c r="FN511" i="77" s="1"/>
  <c r="FN510" i="77" a="1"/>
  <c r="FN510" i="77" s="1"/>
  <c r="FN509" i="77" a="1"/>
  <c r="FN509" i="77" s="1"/>
  <c r="FN508" i="77" a="1"/>
  <c r="FN508" i="77" s="1"/>
  <c r="FN507" i="77" a="1"/>
  <c r="FN507" i="77" s="1"/>
  <c r="FN506" i="77" a="1"/>
  <c r="FN506" i="77" s="1"/>
  <c r="FN505" i="77" a="1"/>
  <c r="FN505" i="77" s="1"/>
  <c r="FN504" i="77" a="1"/>
  <c r="FN504" i="77" s="1"/>
  <c r="FN503" i="77" a="1"/>
  <c r="FN503" i="77" s="1"/>
  <c r="FN502" i="77" a="1"/>
  <c r="FN502" i="77" s="1"/>
  <c r="FN501" i="77" a="1"/>
  <c r="FN501" i="77" s="1"/>
  <c r="FN500" i="77" a="1"/>
  <c r="FN500" i="77" s="1"/>
  <c r="FN499" i="77" a="1"/>
  <c r="FN499" i="77" s="1"/>
  <c r="FN498" i="77" a="1"/>
  <c r="FN498" i="77" s="1"/>
  <c r="FN497" i="77" a="1"/>
  <c r="FN497" i="77" s="1"/>
  <c r="FN496" i="77" a="1"/>
  <c r="FN496" i="77" s="1"/>
  <c r="FN495" i="77" a="1"/>
  <c r="FN495" i="77" s="1"/>
  <c r="FN494" i="77" a="1"/>
  <c r="FN494" i="77" s="1"/>
  <c r="FN493" i="77" a="1"/>
  <c r="FN493" i="77" s="1"/>
  <c r="FN492" i="77" a="1"/>
  <c r="FN492" i="77" s="1"/>
  <c r="FN491" i="77" a="1"/>
  <c r="FN491" i="77" s="1"/>
  <c r="FN490" i="77" a="1"/>
  <c r="FN490" i="77" s="1"/>
  <c r="FN489" i="77" a="1"/>
  <c r="FN489" i="77" s="1"/>
  <c r="FN488" i="77" a="1"/>
  <c r="FN488" i="77" s="1"/>
  <c r="FN487" i="77" a="1"/>
  <c r="FN487" i="77" s="1"/>
  <c r="FN486" i="77" a="1"/>
  <c r="FN486" i="77" s="1"/>
  <c r="FN485" i="77" a="1"/>
  <c r="FN485" i="77" s="1"/>
  <c r="FN484" i="77" a="1"/>
  <c r="FN484" i="77" s="1"/>
  <c r="FN483" i="77" a="1"/>
  <c r="FN483" i="77" s="1"/>
  <c r="FN482" i="77" a="1"/>
  <c r="FN482" i="77" s="1"/>
  <c r="FN481" i="77" a="1"/>
  <c r="FN481" i="77" s="1"/>
  <c r="FN480" i="77" a="1"/>
  <c r="FN480" i="77" s="1"/>
  <c r="FN479" i="77" a="1"/>
  <c r="FN479" i="77" s="1"/>
  <c r="FN478" i="77" a="1"/>
  <c r="FN478" i="77" s="1"/>
  <c r="FN477" i="77" a="1"/>
  <c r="FN477" i="77" s="1"/>
  <c r="FN476" i="77" a="1"/>
  <c r="FN476" i="77" s="1"/>
  <c r="FN475" i="77" a="1"/>
  <c r="FN475" i="77" s="1"/>
  <c r="FN474" i="77" a="1"/>
  <c r="FN474" i="77" s="1"/>
  <c r="FN473" i="77" a="1"/>
  <c r="FN473" i="77" s="1"/>
  <c r="FN472" i="77" a="1"/>
  <c r="FN472" i="77" s="1"/>
  <c r="FN471" i="77" a="1"/>
  <c r="FN471" i="77" s="1"/>
  <c r="FN470" i="77" a="1"/>
  <c r="FN470" i="77" s="1"/>
  <c r="FN469" i="77" a="1"/>
  <c r="FN469" i="77" s="1"/>
  <c r="FN468" i="77" a="1"/>
  <c r="FN468" i="77" s="1"/>
  <c r="FN467" i="77" a="1"/>
  <c r="FN467" i="77" s="1"/>
  <c r="FN466" i="77" a="1"/>
  <c r="FN466" i="77" s="1"/>
  <c r="FN465" i="77" a="1"/>
  <c r="FN465" i="77" s="1"/>
  <c r="FN464" i="77" a="1"/>
  <c r="FN464" i="77" s="1"/>
  <c r="FN463" i="77" a="1"/>
  <c r="FN463" i="77" s="1"/>
  <c r="FN462" i="77" a="1"/>
  <c r="FN462" i="77" s="1"/>
  <c r="FN461" i="77" a="1"/>
  <c r="FN461" i="77" s="1"/>
  <c r="FN460" i="77" a="1"/>
  <c r="FN460" i="77" s="1"/>
  <c r="FN459" i="77" a="1"/>
  <c r="FN459" i="77" s="1"/>
  <c r="FN458" i="77" a="1"/>
  <c r="FN458" i="77" s="1"/>
  <c r="FN457" i="77" a="1"/>
  <c r="FN457" i="77" s="1"/>
  <c r="FN456" i="77" a="1"/>
  <c r="FN456" i="77" s="1"/>
  <c r="FN455" i="77" a="1"/>
  <c r="FN455" i="77" s="1"/>
  <c r="FN454" i="77" a="1"/>
  <c r="FN454" i="77" s="1"/>
  <c r="FN453" i="77" a="1"/>
  <c r="FN453" i="77" s="1"/>
  <c r="FN452" i="77" a="1"/>
  <c r="FN452" i="77" s="1"/>
  <c r="FN451" i="77" a="1"/>
  <c r="FN451" i="77" s="1"/>
  <c r="FN450" i="77" a="1"/>
  <c r="FN450" i="77" s="1"/>
  <c r="FN449" i="77" a="1"/>
  <c r="FN449" i="77" s="1"/>
  <c r="FN448" i="77" a="1"/>
  <c r="FN448" i="77" s="1"/>
  <c r="FN447" i="77" a="1"/>
  <c r="FN447" i="77" s="1"/>
  <c r="FN446" i="77" a="1"/>
  <c r="FN446" i="77" s="1"/>
  <c r="FN445" i="77" a="1"/>
  <c r="FN445" i="77" s="1"/>
  <c r="FN444" i="77" a="1"/>
  <c r="FN444" i="77" s="1"/>
  <c r="FN443" i="77" a="1"/>
  <c r="FN443" i="77" s="1"/>
  <c r="FN442" i="77" a="1"/>
  <c r="FN442" i="77" s="1"/>
  <c r="FN441" i="77" a="1"/>
  <c r="FN441" i="77" s="1"/>
  <c r="FN440" i="77" a="1"/>
  <c r="FN440" i="77" s="1"/>
  <c r="FN439" i="77" a="1"/>
  <c r="FN439" i="77" s="1"/>
  <c r="FN438" i="77" a="1"/>
  <c r="FN438" i="77" s="1"/>
  <c r="FN437" i="77" a="1"/>
  <c r="FN437" i="77" s="1"/>
  <c r="FN436" i="77" a="1"/>
  <c r="FN436" i="77" s="1"/>
  <c r="FN435" i="77" a="1"/>
  <c r="FN435" i="77" s="1"/>
  <c r="FN434" i="77" a="1"/>
  <c r="FN434" i="77" s="1"/>
  <c r="FN433" i="77" a="1"/>
  <c r="FN433" i="77" s="1"/>
  <c r="FN432" i="77" a="1"/>
  <c r="FN432" i="77" s="1"/>
  <c r="FN431" i="77" a="1"/>
  <c r="FN431" i="77" s="1"/>
  <c r="FN430" i="77" a="1"/>
  <c r="FN430" i="77" s="1"/>
  <c r="FN429" i="77" a="1"/>
  <c r="FN429" i="77" s="1"/>
  <c r="FN428" i="77" a="1"/>
  <c r="FN428" i="77" s="1"/>
  <c r="FN427" i="77" a="1"/>
  <c r="FN427" i="77" s="1"/>
  <c r="FN426" i="77" a="1"/>
  <c r="FN426" i="77" s="1"/>
  <c r="FN425" i="77" a="1"/>
  <c r="FN425" i="77" s="1"/>
  <c r="FN424" i="77" a="1"/>
  <c r="FN424" i="77" s="1"/>
  <c r="FN423" i="77" a="1"/>
  <c r="FN423" i="77" s="1"/>
  <c r="FN422" i="77" a="1"/>
  <c r="FN422" i="77" s="1"/>
  <c r="FN421" i="77" a="1"/>
  <c r="FN421" i="77" s="1"/>
  <c r="FN420" i="77" a="1"/>
  <c r="FN420" i="77" s="1"/>
  <c r="FN419" i="77" a="1"/>
  <c r="FN419" i="77" s="1"/>
  <c r="FN418" i="77" a="1"/>
  <c r="FN418" i="77" s="1"/>
  <c r="FN417" i="77" a="1"/>
  <c r="FN417" i="77" s="1"/>
  <c r="FN416" i="77" a="1"/>
  <c r="FN416" i="77" s="1"/>
  <c r="FN415" i="77" a="1"/>
  <c r="FN415" i="77" s="1"/>
  <c r="FN414" i="77" a="1"/>
  <c r="FN414" i="77" s="1"/>
  <c r="FN413" i="77" a="1"/>
  <c r="FN413" i="77" s="1"/>
  <c r="FN412" i="77" a="1"/>
  <c r="FN412" i="77" s="1"/>
  <c r="FN411" i="77" a="1"/>
  <c r="FN411" i="77" s="1"/>
  <c r="FN410" i="77" a="1"/>
  <c r="FN410" i="77" s="1"/>
  <c r="FN409" i="77" a="1"/>
  <c r="FN409" i="77" s="1"/>
  <c r="FN408" i="77" a="1"/>
  <c r="FN408" i="77" s="1"/>
  <c r="FN407" i="77" a="1"/>
  <c r="FN407" i="77" s="1"/>
  <c r="FN406" i="77" a="1"/>
  <c r="FN406" i="77" s="1"/>
  <c r="FN405" i="77" a="1"/>
  <c r="FN405" i="77" s="1"/>
  <c r="FN404" i="77" a="1"/>
  <c r="FN404" i="77" s="1"/>
  <c r="FN403" i="77" a="1"/>
  <c r="FN403" i="77" s="1"/>
  <c r="FN402" i="77" a="1"/>
  <c r="FN402" i="77" s="1"/>
  <c r="FN401" i="77" a="1"/>
  <c r="FN401" i="77" s="1"/>
  <c r="FN400" i="77" a="1"/>
  <c r="FN400" i="77" s="1"/>
  <c r="FN399" i="77" a="1"/>
  <c r="FN399" i="77" s="1"/>
  <c r="FN398" i="77" a="1"/>
  <c r="FN398" i="77" s="1"/>
  <c r="FN397" i="77" a="1"/>
  <c r="FN397" i="77" s="1"/>
  <c r="FN396" i="77" a="1"/>
  <c r="FN396" i="77" s="1"/>
  <c r="FN395" i="77" a="1"/>
  <c r="FN395" i="77" s="1"/>
  <c r="FN394" i="77" a="1"/>
  <c r="FN394" i="77" s="1"/>
  <c r="FN393" i="77" a="1"/>
  <c r="FN393" i="77" s="1"/>
  <c r="FN392" i="77" a="1"/>
  <c r="FN392" i="77" s="1"/>
  <c r="FN391" i="77" a="1"/>
  <c r="FN391" i="77" s="1"/>
  <c r="FN390" i="77" a="1"/>
  <c r="FN390" i="77" s="1"/>
  <c r="FN389" i="77" a="1"/>
  <c r="FN389" i="77" s="1"/>
  <c r="FN388" i="77" a="1"/>
  <c r="FN388" i="77" s="1"/>
  <c r="FN387" i="77" a="1"/>
  <c r="FN387" i="77" s="1"/>
  <c r="FN386" i="77" a="1"/>
  <c r="FN386" i="77" s="1"/>
  <c r="FN385" i="77" a="1"/>
  <c r="FN385" i="77" s="1"/>
  <c r="FN384" i="77" a="1"/>
  <c r="FN384" i="77" s="1"/>
  <c r="FN383" i="77" a="1"/>
  <c r="FN383" i="77" s="1"/>
  <c r="FN382" i="77" a="1"/>
  <c r="FN382" i="77" s="1"/>
  <c r="FN381" i="77" a="1"/>
  <c r="FN381" i="77" s="1"/>
  <c r="FN380" i="77" a="1"/>
  <c r="FN380" i="77" s="1"/>
  <c r="FN379" i="77" a="1"/>
  <c r="FN379" i="77" s="1"/>
  <c r="FN378" i="77" a="1"/>
  <c r="FN378" i="77" s="1"/>
  <c r="FN377" i="77" a="1"/>
  <c r="FN377" i="77" s="1"/>
  <c r="FN376" i="77" a="1"/>
  <c r="FN376" i="77" s="1"/>
  <c r="FN375" i="77" a="1"/>
  <c r="FN375" i="77" s="1"/>
  <c r="FN374" i="77" a="1"/>
  <c r="FN374" i="77" s="1"/>
  <c r="FN373" i="77" a="1"/>
  <c r="FN373" i="77" s="1"/>
  <c r="FN372" i="77" a="1"/>
  <c r="FN372" i="77" s="1"/>
  <c r="FN371" i="77" a="1"/>
  <c r="FN371" i="77" s="1"/>
  <c r="FN370" i="77" a="1"/>
  <c r="FN370" i="77" s="1"/>
  <c r="FN369" i="77" a="1"/>
  <c r="FN369" i="77" s="1"/>
  <c r="FN368" i="77" a="1"/>
  <c r="FN368" i="77" s="1"/>
  <c r="FN367" i="77" a="1"/>
  <c r="FN367" i="77" s="1"/>
  <c r="FN366" i="77" a="1"/>
  <c r="FN366" i="77" s="1"/>
  <c r="FN365" i="77" a="1"/>
  <c r="FN365" i="77" s="1"/>
  <c r="FN364" i="77" a="1"/>
  <c r="FN364" i="77" s="1"/>
  <c r="FN363" i="77" a="1"/>
  <c r="FN363" i="77" s="1"/>
  <c r="FN362" i="77" a="1"/>
  <c r="FN362" i="77" s="1"/>
  <c r="FN361" i="77" a="1"/>
  <c r="FN361" i="77" s="1"/>
  <c r="FN360" i="77" a="1"/>
  <c r="FN360" i="77" s="1"/>
  <c r="FN359" i="77" a="1"/>
  <c r="FN359" i="77" s="1"/>
  <c r="FN358" i="77" a="1"/>
  <c r="FN358" i="77" s="1"/>
  <c r="FN357" i="77" a="1"/>
  <c r="FN357" i="77" s="1"/>
  <c r="FN356" i="77" a="1"/>
  <c r="FN356" i="77" s="1"/>
  <c r="FN355" i="77" a="1"/>
  <c r="FN355" i="77" s="1"/>
  <c r="FN354" i="77" a="1"/>
  <c r="FN354" i="77" s="1"/>
  <c r="FN353" i="77" a="1"/>
  <c r="FN353" i="77" s="1"/>
  <c r="FN352" i="77" a="1"/>
  <c r="FN352" i="77" s="1"/>
  <c r="FN351" i="77" a="1"/>
  <c r="FN351" i="77" s="1"/>
  <c r="FN350" i="77" a="1"/>
  <c r="FN350" i="77" s="1"/>
  <c r="FN349" i="77" a="1"/>
  <c r="FN349" i="77" s="1"/>
  <c r="FN348" i="77" a="1"/>
  <c r="FN348" i="77" s="1"/>
  <c r="FN347" i="77" a="1"/>
  <c r="FN347" i="77" s="1"/>
  <c r="FN346" i="77" a="1"/>
  <c r="FN346" i="77" s="1"/>
  <c r="FN345" i="77" a="1"/>
  <c r="FN345" i="77" s="1"/>
  <c r="FN344" i="77" a="1"/>
  <c r="FN344" i="77" s="1"/>
  <c r="FN343" i="77" a="1"/>
  <c r="FN343" i="77" s="1"/>
  <c r="FN342" i="77" a="1"/>
  <c r="FN342" i="77" s="1"/>
  <c r="FN341" i="77" a="1"/>
  <c r="FN341" i="77" s="1"/>
  <c r="FN340" i="77" a="1"/>
  <c r="FN340" i="77" s="1"/>
  <c r="FN339" i="77" a="1"/>
  <c r="FN339" i="77" s="1"/>
  <c r="FN338" i="77" a="1"/>
  <c r="FN338" i="77" s="1"/>
  <c r="FN337" i="77" a="1"/>
  <c r="FN337" i="77" s="1"/>
  <c r="FN336" i="77" a="1"/>
  <c r="FN336" i="77" s="1"/>
  <c r="FN335" i="77" a="1"/>
  <c r="FN335" i="77" s="1"/>
  <c r="FN334" i="77" a="1"/>
  <c r="FN334" i="77" s="1"/>
  <c r="FN333" i="77" a="1"/>
  <c r="FN333" i="77" s="1"/>
  <c r="FN332" i="77" a="1"/>
  <c r="FN332" i="77" s="1"/>
  <c r="FN331" i="77" a="1"/>
  <c r="FN331" i="77" s="1"/>
  <c r="FN330" i="77" a="1"/>
  <c r="FN330" i="77" s="1"/>
  <c r="FN329" i="77" a="1"/>
  <c r="FN329" i="77" s="1"/>
  <c r="FN328" i="77" a="1"/>
  <c r="FN328" i="77" s="1"/>
  <c r="FN327" i="77" a="1"/>
  <c r="FN327" i="77" s="1"/>
  <c r="FN326" i="77" a="1"/>
  <c r="FN326" i="77" s="1"/>
  <c r="FN325" i="77" a="1"/>
  <c r="FN325" i="77" s="1"/>
  <c r="FN324" i="77" a="1"/>
  <c r="FN324" i="77" s="1"/>
  <c r="FN323" i="77" a="1"/>
  <c r="FN323" i="77" s="1"/>
  <c r="FN322" i="77" a="1"/>
  <c r="FN322" i="77" s="1"/>
  <c r="FN321" i="77" a="1"/>
  <c r="FN321" i="77" s="1"/>
  <c r="FN320" i="77" a="1"/>
  <c r="FN320" i="77" s="1"/>
  <c r="FN319" i="77" a="1"/>
  <c r="FN319" i="77" s="1"/>
  <c r="FN318" i="77" a="1"/>
  <c r="FN318" i="77" s="1"/>
  <c r="FN317" i="77" a="1"/>
  <c r="FN317" i="77" s="1"/>
  <c r="FN316" i="77" a="1"/>
  <c r="FN316" i="77" s="1"/>
  <c r="FN315" i="77" a="1"/>
  <c r="FN315" i="77" s="1"/>
  <c r="FN314" i="77" a="1"/>
  <c r="FN314" i="77" s="1"/>
  <c r="FN313" i="77" a="1"/>
  <c r="FN313" i="77" s="1"/>
  <c r="FN312" i="77" a="1"/>
  <c r="FN312" i="77" s="1"/>
  <c r="FN311" i="77" a="1"/>
  <c r="FN311" i="77" s="1"/>
  <c r="FN310" i="77" a="1"/>
  <c r="FN310" i="77" s="1"/>
  <c r="FN309" i="77" a="1"/>
  <c r="FN309" i="77" s="1"/>
  <c r="FN308" i="77" a="1"/>
  <c r="FN308" i="77" s="1"/>
  <c r="FN307" i="77" a="1"/>
  <c r="FN307" i="77" s="1"/>
  <c r="FN306" i="77" a="1"/>
  <c r="FN306" i="77" s="1"/>
  <c r="FN305" i="77" a="1"/>
  <c r="FN305" i="77" s="1"/>
  <c r="FN304" i="77" a="1"/>
  <c r="FN304" i="77" s="1"/>
  <c r="FN303" i="77" a="1"/>
  <c r="FN303" i="77" s="1"/>
  <c r="FN302" i="77" a="1"/>
  <c r="FN302" i="77" s="1"/>
  <c r="FN301" i="77" a="1"/>
  <c r="FN301" i="77" s="1"/>
  <c r="FN300" i="77" a="1"/>
  <c r="FN300" i="77" s="1"/>
  <c r="FN299" i="77" a="1"/>
  <c r="FN299" i="77" s="1"/>
  <c r="FN298" i="77" a="1"/>
  <c r="FN298" i="77" s="1"/>
  <c r="FN297" i="77" a="1"/>
  <c r="FN297" i="77" s="1"/>
  <c r="FN296" i="77" a="1"/>
  <c r="FN296" i="77" s="1"/>
  <c r="FN295" i="77" a="1"/>
  <c r="FN295" i="77" s="1"/>
  <c r="FN294" i="77" a="1"/>
  <c r="FN294" i="77" s="1"/>
  <c r="FN293" i="77" a="1"/>
  <c r="FN293" i="77" s="1"/>
  <c r="FN292" i="77" a="1"/>
  <c r="FN292" i="77" s="1"/>
  <c r="FN291" i="77" a="1"/>
  <c r="FN291" i="77" s="1"/>
  <c r="FN290" i="77" a="1"/>
  <c r="FN290" i="77" s="1"/>
  <c r="FN289" i="77" a="1"/>
  <c r="FN289" i="77" s="1"/>
  <c r="FN288" i="77" a="1"/>
  <c r="FN288" i="77" s="1"/>
  <c r="FN287" i="77" a="1"/>
  <c r="FN287" i="77" s="1"/>
  <c r="FN286" i="77" a="1"/>
  <c r="FN286" i="77" s="1"/>
  <c r="FN285" i="77" a="1"/>
  <c r="FN285" i="77" s="1"/>
  <c r="FN284" i="77" a="1"/>
  <c r="FN284" i="77" s="1"/>
  <c r="FN283" i="77" a="1"/>
  <c r="FN283" i="77" s="1"/>
  <c r="FN282" i="77" a="1"/>
  <c r="FN282" i="77" s="1"/>
  <c r="FN281" i="77" a="1"/>
  <c r="FN281" i="77" s="1"/>
  <c r="FN280" i="77" a="1"/>
  <c r="FN280" i="77" s="1"/>
  <c r="FN279" i="77" a="1"/>
  <c r="FN279" i="77" s="1"/>
  <c r="FN278" i="77" a="1"/>
  <c r="FN278" i="77" s="1"/>
  <c r="FN277" i="77" a="1"/>
  <c r="FN277" i="77" s="1"/>
  <c r="FN276" i="77" a="1"/>
  <c r="FN276" i="77" s="1"/>
  <c r="FN275" i="77" a="1"/>
  <c r="FN275" i="77" s="1"/>
  <c r="FN274" i="77" a="1"/>
  <c r="FN274" i="77" s="1"/>
  <c r="FN273" i="77" a="1"/>
  <c r="FN273" i="77" s="1"/>
  <c r="FN272" i="77" a="1"/>
  <c r="FN272" i="77" s="1"/>
  <c r="FN271" i="77" a="1"/>
  <c r="FN271" i="77" s="1"/>
  <c r="FN270" i="77" a="1"/>
  <c r="FN270" i="77" s="1"/>
  <c r="FN269" i="77" a="1"/>
  <c r="FN269" i="77" s="1"/>
  <c r="FN268" i="77" a="1"/>
  <c r="FN268" i="77" s="1"/>
  <c r="FN267" i="77" a="1"/>
  <c r="FN267" i="77" s="1"/>
  <c r="FN266" i="77" a="1"/>
  <c r="FN266" i="77" s="1"/>
  <c r="FN265" i="77" a="1"/>
  <c r="FN265" i="77" s="1"/>
  <c r="FN264" i="77" a="1"/>
  <c r="FN264" i="77" s="1"/>
  <c r="FN263" i="77" a="1"/>
  <c r="FN263" i="77" s="1"/>
  <c r="FN262" i="77" a="1"/>
  <c r="FN262" i="77" s="1"/>
  <c r="FN261" i="77" a="1"/>
  <c r="FN261" i="77" s="1"/>
  <c r="FN260" i="77" a="1"/>
  <c r="FN260" i="77" s="1"/>
  <c r="FN259" i="77" a="1"/>
  <c r="FN259" i="77" s="1"/>
  <c r="FN258" i="77" a="1"/>
  <c r="FN258" i="77" s="1"/>
  <c r="FN257" i="77" a="1"/>
  <c r="FN257" i="77" s="1"/>
  <c r="FN256" i="77" a="1"/>
  <c r="FN256" i="77" s="1"/>
  <c r="FN255" i="77" a="1"/>
  <c r="FN255" i="77" s="1"/>
  <c r="FN254" i="77" a="1"/>
  <c r="FN254" i="77" s="1"/>
  <c r="FN253" i="77" a="1"/>
  <c r="FN253" i="77" s="1"/>
  <c r="FN252" i="77" a="1"/>
  <c r="FN252" i="77" s="1"/>
  <c r="FN251" i="77" a="1"/>
  <c r="FN251" i="77" s="1"/>
  <c r="FN250" i="77" a="1"/>
  <c r="FN250" i="77" s="1"/>
  <c r="FN249" i="77" a="1"/>
  <c r="FN249" i="77" s="1"/>
  <c r="FN248" i="77" a="1"/>
  <c r="FN248" i="77" s="1"/>
  <c r="FN247" i="77" a="1"/>
  <c r="FN247" i="77" s="1"/>
  <c r="FN246" i="77" a="1"/>
  <c r="FN246" i="77" s="1"/>
  <c r="FN245" i="77" a="1"/>
  <c r="FN245" i="77" s="1"/>
  <c r="FN244" i="77" a="1"/>
  <c r="FN244" i="77" s="1"/>
  <c r="FN243" i="77" a="1"/>
  <c r="FN243" i="77" s="1"/>
  <c r="FN242" i="77" a="1"/>
  <c r="FN242" i="77" s="1"/>
  <c r="FN241" i="77" a="1"/>
  <c r="FN241" i="77" s="1"/>
  <c r="FN240" i="77" a="1"/>
  <c r="FN240" i="77" s="1"/>
  <c r="FN239" i="77" a="1"/>
  <c r="FN239" i="77" s="1"/>
  <c r="FN238" i="77" a="1"/>
  <c r="FN238" i="77" s="1"/>
  <c r="FN237" i="77" a="1"/>
  <c r="FN237" i="77" s="1"/>
  <c r="FN236" i="77" a="1"/>
  <c r="FN236" i="77" s="1"/>
  <c r="FN235" i="77" a="1"/>
  <c r="FN235" i="77" s="1"/>
  <c r="FN234" i="77" a="1"/>
  <c r="FN234" i="77" s="1"/>
  <c r="FN233" i="77" a="1"/>
  <c r="FN233" i="77" s="1"/>
  <c r="FN232" i="77" a="1"/>
  <c r="FN232" i="77" s="1"/>
  <c r="FN231" i="77" a="1"/>
  <c r="FN231" i="77" s="1"/>
  <c r="FN230" i="77" a="1"/>
  <c r="FN230" i="77" s="1"/>
  <c r="FN229" i="77" a="1"/>
  <c r="FN229" i="77" s="1"/>
  <c r="FN228" i="77" a="1"/>
  <c r="FN228" i="77" s="1"/>
  <c r="FN227" i="77" a="1"/>
  <c r="FN227" i="77" s="1"/>
  <c r="FN226" i="77" a="1"/>
  <c r="FN226" i="77" s="1"/>
  <c r="FN225" i="77" a="1"/>
  <c r="FN225" i="77" s="1"/>
  <c r="FN224" i="77" a="1"/>
  <c r="FN224" i="77" s="1"/>
  <c r="FN223" i="77" a="1"/>
  <c r="FN223" i="77" s="1"/>
  <c r="FN222" i="77" a="1"/>
  <c r="FN222" i="77" s="1"/>
  <c r="FN221" i="77" a="1"/>
  <c r="FN221" i="77" s="1"/>
  <c r="FN220" i="77" a="1"/>
  <c r="FN220" i="77" s="1"/>
  <c r="FN219" i="77" a="1"/>
  <c r="FN219" i="77" s="1"/>
  <c r="FN218" i="77" a="1"/>
  <c r="FN218" i="77" s="1"/>
  <c r="FN217" i="77" a="1"/>
  <c r="FN217" i="77" s="1"/>
  <c r="FN216" i="77" a="1"/>
  <c r="FN216" i="77" s="1"/>
  <c r="FN215" i="77" a="1"/>
  <c r="FN215" i="77" s="1"/>
  <c r="FN214" i="77" a="1"/>
  <c r="FN214" i="77" s="1"/>
  <c r="FN213" i="77" a="1"/>
  <c r="FN213" i="77" s="1"/>
  <c r="FN212" i="77" a="1"/>
  <c r="FN212" i="77" s="1"/>
  <c r="FN211" i="77" a="1"/>
  <c r="FN211" i="77" s="1"/>
  <c r="FN210" i="77" a="1"/>
  <c r="FN210" i="77" s="1"/>
  <c r="FN209" i="77" a="1"/>
  <c r="FN209" i="77" s="1"/>
  <c r="FN208" i="77" a="1"/>
  <c r="FN208" i="77" s="1"/>
  <c r="FN207" i="77" a="1"/>
  <c r="FN207" i="77" s="1"/>
  <c r="FN206" i="77" a="1"/>
  <c r="FN206" i="77" s="1"/>
  <c r="FN205" i="77" a="1"/>
  <c r="FN205" i="77" s="1"/>
  <c r="FN204" i="77" a="1"/>
  <c r="FN204" i="77" s="1"/>
  <c r="FN203" i="77" a="1"/>
  <c r="FN203" i="77" s="1"/>
  <c r="FN202" i="77" a="1"/>
  <c r="FN202" i="77" s="1"/>
  <c r="FN201" i="77" a="1"/>
  <c r="FN201" i="77" s="1"/>
  <c r="FN200" i="77" a="1"/>
  <c r="FN200" i="77" s="1"/>
  <c r="FN199" i="77" a="1"/>
  <c r="FN199" i="77" s="1"/>
  <c r="FN198" i="77" a="1"/>
  <c r="FN198" i="77" s="1"/>
  <c r="FN197" i="77" a="1"/>
  <c r="FN197" i="77" s="1"/>
  <c r="FN196" i="77" a="1"/>
  <c r="FN196" i="77" s="1"/>
  <c r="FN195" i="77" a="1"/>
  <c r="FN195" i="77" s="1"/>
  <c r="FN194" i="77" a="1"/>
  <c r="FN194" i="77" s="1"/>
  <c r="FN193" i="77" a="1"/>
  <c r="FN193" i="77" s="1"/>
  <c r="FN192" i="77" a="1"/>
  <c r="FN192" i="77" s="1"/>
  <c r="FN191" i="77" a="1"/>
  <c r="FN191" i="77" s="1"/>
  <c r="FN190" i="77" a="1"/>
  <c r="FN190" i="77" s="1"/>
  <c r="FN189" i="77" a="1"/>
  <c r="FN189" i="77" s="1"/>
  <c r="FN188" i="77" a="1"/>
  <c r="FN188" i="77" s="1"/>
  <c r="FN187" i="77" a="1"/>
  <c r="FN187" i="77" s="1"/>
  <c r="FN186" i="77" a="1"/>
  <c r="FN186" i="77" s="1"/>
  <c r="FN185" i="77" a="1"/>
  <c r="FN185" i="77" s="1"/>
  <c r="FN184" i="77" a="1"/>
  <c r="FN184" i="77" s="1"/>
  <c r="FN183" i="77" a="1"/>
  <c r="FN183" i="77" s="1"/>
  <c r="FN182" i="77" a="1"/>
  <c r="FN182" i="77" s="1"/>
  <c r="FN181" i="77" a="1"/>
  <c r="FN181" i="77" s="1"/>
  <c r="FN180" i="77" a="1"/>
  <c r="FN180" i="77" s="1"/>
  <c r="FN179" i="77" a="1"/>
  <c r="FN179" i="77" s="1"/>
  <c r="FN178" i="77" a="1"/>
  <c r="FN178" i="77" s="1"/>
  <c r="FN177" i="77" a="1"/>
  <c r="FN177" i="77" s="1"/>
  <c r="FN176" i="77" a="1"/>
  <c r="FN176" i="77" s="1"/>
  <c r="FN175" i="77" a="1"/>
  <c r="FN175" i="77" s="1"/>
  <c r="FN174" i="77" a="1"/>
  <c r="FN174" i="77" s="1"/>
  <c r="FN173" i="77" a="1"/>
  <c r="FN173" i="77" s="1"/>
  <c r="FN172" i="77" a="1"/>
  <c r="FN172" i="77" s="1"/>
  <c r="FN171" i="77" a="1"/>
  <c r="FN171" i="77" s="1"/>
  <c r="FN170" i="77" a="1"/>
  <c r="FN170" i="77" s="1"/>
  <c r="FN169" i="77" a="1"/>
  <c r="FN169" i="77" s="1"/>
  <c r="FN168" i="77" a="1"/>
  <c r="FN168" i="77" s="1"/>
  <c r="FN167" i="77" a="1"/>
  <c r="FN167" i="77" s="1"/>
  <c r="FN166" i="77" a="1"/>
  <c r="FN166" i="77" s="1"/>
  <c r="FN165" i="77" a="1"/>
  <c r="FN165" i="77" s="1"/>
  <c r="FN164" i="77" a="1"/>
  <c r="FN164" i="77" s="1"/>
  <c r="FN163" i="77" a="1"/>
  <c r="FN163" i="77" s="1"/>
  <c r="FN162" i="77" a="1"/>
  <c r="FN162" i="77" s="1"/>
  <c r="FN161" i="77" a="1"/>
  <c r="FN161" i="77" s="1"/>
  <c r="FN160" i="77" a="1"/>
  <c r="FN160" i="77" s="1"/>
  <c r="FN159" i="77" a="1"/>
  <c r="FN159" i="77" s="1"/>
  <c r="FN158" i="77" a="1"/>
  <c r="FN158" i="77" s="1"/>
  <c r="FN157" i="77" a="1"/>
  <c r="FN157" i="77" s="1"/>
  <c r="FN156" i="77" a="1"/>
  <c r="FN156" i="77" s="1"/>
  <c r="FN155" i="77" a="1"/>
  <c r="FN155" i="77" s="1"/>
  <c r="FN154" i="77" a="1"/>
  <c r="FN154" i="77" s="1"/>
  <c r="FN153" i="77" a="1"/>
  <c r="FN153" i="77" s="1"/>
  <c r="FN152" i="77" a="1"/>
  <c r="FN152" i="77" s="1"/>
  <c r="FN151" i="77" a="1"/>
  <c r="FN151" i="77" s="1"/>
  <c r="FN150" i="77" a="1"/>
  <c r="FN150" i="77" s="1"/>
  <c r="FN149" i="77" a="1"/>
  <c r="FN149" i="77" s="1"/>
  <c r="FN148" i="77" a="1"/>
  <c r="FN148" i="77" s="1"/>
  <c r="FN147" i="77" a="1"/>
  <c r="FN147" i="77" s="1"/>
  <c r="FN146" i="77" a="1"/>
  <c r="FN146" i="77" s="1"/>
  <c r="FN145" i="77" a="1"/>
  <c r="FN145" i="77" s="1"/>
  <c r="FN144" i="77" a="1"/>
  <c r="FN144" i="77" s="1"/>
  <c r="FN143" i="77" a="1"/>
  <c r="FN143" i="77" s="1"/>
  <c r="FN142" i="77" a="1"/>
  <c r="FN142" i="77" s="1"/>
  <c r="FN141" i="77" a="1"/>
  <c r="FN141" i="77" s="1"/>
  <c r="FN140" i="77" a="1"/>
  <c r="FN140" i="77" s="1"/>
  <c r="FN139" i="77" a="1"/>
  <c r="FN139" i="77" s="1"/>
  <c r="FN138" i="77" a="1"/>
  <c r="FN138" i="77" s="1"/>
  <c r="FN137" i="77" a="1"/>
  <c r="FN137" i="77" s="1"/>
  <c r="FN136" i="77" a="1"/>
  <c r="FN136" i="77" s="1"/>
  <c r="FN135" i="77" a="1"/>
  <c r="FN135" i="77" s="1"/>
  <c r="FN134" i="77" a="1"/>
  <c r="FN134" i="77" s="1"/>
  <c r="FN133" i="77" a="1"/>
  <c r="FN133" i="77" s="1"/>
  <c r="FN132" i="77" a="1"/>
  <c r="FN132" i="77" s="1"/>
  <c r="FN131" i="77" a="1"/>
  <c r="FN131" i="77" s="1"/>
  <c r="FN130" i="77" a="1"/>
  <c r="FN130" i="77" s="1"/>
  <c r="FN129" i="77" a="1"/>
  <c r="FN129" i="77" s="1"/>
  <c r="FN128" i="77" a="1"/>
  <c r="FN128" i="77" s="1"/>
  <c r="FN127" i="77" a="1"/>
  <c r="FN127" i="77" s="1"/>
  <c r="FN126" i="77" a="1"/>
  <c r="FN126" i="77" s="1"/>
  <c r="FN125" i="77" a="1"/>
  <c r="FN125" i="77" s="1"/>
  <c r="FN124" i="77" a="1"/>
  <c r="FN124" i="77" s="1"/>
  <c r="FN123" i="77" a="1"/>
  <c r="FN123" i="77" s="1"/>
  <c r="FN122" i="77" a="1"/>
  <c r="FN122" i="77" s="1"/>
  <c r="FN121" i="77" a="1"/>
  <c r="FN121" i="77" s="1"/>
  <c r="FN120" i="77" a="1"/>
  <c r="FN120" i="77" s="1"/>
  <c r="FN119" i="77" a="1"/>
  <c r="FN119" i="77" s="1"/>
  <c r="FN118" i="77" a="1"/>
  <c r="FN118" i="77" s="1"/>
  <c r="FN117" i="77" a="1"/>
  <c r="FN117" i="77" s="1"/>
  <c r="FN116" i="77" a="1"/>
  <c r="FN116" i="77" s="1"/>
  <c r="FN115" i="77" a="1"/>
  <c r="FN115" i="77" s="1"/>
  <c r="FN114" i="77" a="1"/>
  <c r="FN114" i="77" s="1"/>
  <c r="FN113" i="77" a="1"/>
  <c r="FN113" i="77" s="1"/>
  <c r="FN112" i="77" a="1"/>
  <c r="FN112" i="77" s="1"/>
  <c r="FN111" i="77" a="1"/>
  <c r="FN111" i="77" s="1"/>
  <c r="FN110" i="77" a="1"/>
  <c r="FN110" i="77" s="1"/>
  <c r="FN109" i="77" a="1"/>
  <c r="FN109" i="77" s="1"/>
  <c r="FN108" i="77" a="1"/>
  <c r="FN108" i="77" s="1"/>
  <c r="FN107" i="77" a="1"/>
  <c r="FN107" i="77" s="1"/>
  <c r="FN106" i="77" a="1"/>
  <c r="FN106" i="77" s="1"/>
  <c r="FN105" i="77" a="1"/>
  <c r="FN105" i="77" s="1"/>
  <c r="FN104" i="77" a="1"/>
  <c r="FN104" i="77" s="1"/>
  <c r="FN103" i="77" a="1"/>
  <c r="FN103" i="77" s="1"/>
  <c r="FN102" i="77" a="1"/>
  <c r="FN102" i="77" s="1"/>
  <c r="FN101" i="77" a="1"/>
  <c r="FN101" i="77" s="1"/>
  <c r="FN100" i="77" a="1"/>
  <c r="FN100" i="77" s="1"/>
  <c r="FN99" i="77" a="1"/>
  <c r="FN99" i="77" s="1"/>
  <c r="FN98" i="77" a="1"/>
  <c r="FN98" i="77" s="1"/>
  <c r="FN97" i="77" a="1"/>
  <c r="FN97" i="77" s="1"/>
  <c r="FN96" i="77" a="1"/>
  <c r="FN96" i="77" s="1"/>
  <c r="FN95" i="77" a="1"/>
  <c r="FN95" i="77" s="1"/>
  <c r="FN94" i="77" a="1"/>
  <c r="FN94" i="77" s="1"/>
  <c r="FN93" i="77" a="1"/>
  <c r="FN93" i="77" s="1"/>
  <c r="FN92" i="77" a="1"/>
  <c r="FN92" i="77" s="1"/>
  <c r="FN91" i="77" a="1"/>
  <c r="FN91" i="77" s="1"/>
  <c r="FN90" i="77" a="1"/>
  <c r="FN90" i="77" s="1"/>
  <c r="FN89" i="77" a="1"/>
  <c r="FN89" i="77" s="1"/>
  <c r="FN88" i="77" a="1"/>
  <c r="FN88" i="77" s="1"/>
  <c r="FN87" i="77" a="1"/>
  <c r="FN87" i="77" s="1"/>
  <c r="FN86" i="77" a="1"/>
  <c r="FN86" i="77" s="1"/>
  <c r="FN85" i="77" a="1"/>
  <c r="FN85" i="77" s="1"/>
  <c r="FN84" i="77" a="1"/>
  <c r="FN84" i="77" s="1"/>
  <c r="FN83" i="77" a="1"/>
  <c r="FN83" i="77" s="1"/>
  <c r="FN82" i="77" a="1"/>
  <c r="FN82" i="77" s="1"/>
  <c r="FN81" i="77" a="1"/>
  <c r="FN81" i="77" s="1"/>
  <c r="FN80" i="77" a="1"/>
  <c r="FN80" i="77" s="1"/>
  <c r="FN79" i="77" a="1"/>
  <c r="FN79" i="77" s="1"/>
  <c r="FN78" i="77" a="1"/>
  <c r="FN78" i="77" s="1"/>
  <c r="FN77" i="77" a="1"/>
  <c r="FN77" i="77" s="1"/>
  <c r="FN76" i="77" a="1"/>
  <c r="FN76" i="77" s="1"/>
  <c r="FN75" i="77" a="1"/>
  <c r="FN75" i="77" s="1"/>
  <c r="FN74" i="77" a="1"/>
  <c r="FN74" i="77" s="1"/>
  <c r="FN73" i="77" a="1"/>
  <c r="FN73" i="77" s="1"/>
  <c r="FN72" i="77" a="1"/>
  <c r="FN72" i="77" s="1"/>
  <c r="FN71" i="77" a="1"/>
  <c r="FN71" i="77" s="1"/>
  <c r="FN70" i="77" a="1"/>
  <c r="FN70" i="77" s="1"/>
  <c r="FN69" i="77" a="1"/>
  <c r="FN69" i="77" s="1"/>
  <c r="FN68" i="77" a="1"/>
  <c r="FN68" i="77" s="1"/>
  <c r="FN67" i="77" a="1"/>
  <c r="FN67" i="77" s="1"/>
  <c r="FN66" i="77" a="1"/>
  <c r="FN66" i="77" s="1"/>
  <c r="FN65" i="77" a="1"/>
  <c r="FN65" i="77" s="1"/>
  <c r="FN64" i="77" a="1"/>
  <c r="FN64" i="77" s="1"/>
  <c r="FN63" i="77" a="1"/>
  <c r="FN63" i="77" s="1"/>
  <c r="FN62" i="77" a="1"/>
  <c r="FN62" i="77" s="1"/>
  <c r="FN61" i="77" a="1"/>
  <c r="FN61" i="77" s="1"/>
  <c r="FN60" i="77" a="1"/>
  <c r="FN60" i="77" s="1"/>
  <c r="FN59" i="77" a="1"/>
  <c r="FN59" i="77" s="1"/>
  <c r="FN58" i="77" a="1"/>
  <c r="FN58" i="77" s="1"/>
  <c r="FN57" i="77" a="1"/>
  <c r="FN57" i="77" s="1"/>
  <c r="FN56" i="77" a="1"/>
  <c r="FN56" i="77" s="1"/>
  <c r="FN55" i="77" a="1"/>
  <c r="FN55" i="77" s="1"/>
  <c r="FN54" i="77" a="1"/>
  <c r="FN54" i="77" s="1"/>
  <c r="FN53" i="77" a="1"/>
  <c r="FN53" i="77" s="1"/>
  <c r="FN52" i="77" a="1"/>
  <c r="FN52" i="77" s="1"/>
  <c r="FN51" i="77" a="1"/>
  <c r="FN51" i="77" s="1"/>
  <c r="FN50" i="77" a="1"/>
  <c r="FN50" i="77" s="1"/>
  <c r="FN49" i="77" a="1"/>
  <c r="FN49" i="77" s="1"/>
  <c r="FN48" i="77" a="1"/>
  <c r="FN48" i="77" s="1"/>
  <c r="FN47" i="77" a="1"/>
  <c r="FN47" i="77" s="1"/>
  <c r="FN46" i="77" a="1"/>
  <c r="FN46" i="77" s="1"/>
  <c r="FN45" i="77" a="1"/>
  <c r="FN45" i="77" s="1"/>
  <c r="FN44" i="77" a="1"/>
  <c r="FN44" i="77" s="1"/>
  <c r="FN43" i="77" a="1"/>
  <c r="FN43" i="77" s="1"/>
  <c r="FN42" i="77" a="1"/>
  <c r="FN42" i="77" s="1"/>
  <c r="FN41" i="77" a="1"/>
  <c r="FN41" i="77" s="1"/>
  <c r="FN40" i="77" a="1"/>
  <c r="FN40" i="77" s="1"/>
  <c r="FN39" i="77" a="1"/>
  <c r="FN39" i="77" s="1"/>
  <c r="FN38" i="77" a="1"/>
  <c r="FN38" i="77" s="1"/>
  <c r="FN37" i="77" a="1"/>
  <c r="FN37" i="77" s="1"/>
  <c r="FN36" i="77" a="1"/>
  <c r="FN36" i="77" s="1"/>
  <c r="FN35" i="77" a="1"/>
  <c r="FN35" i="77" s="1"/>
  <c r="FN34" i="77" a="1"/>
  <c r="FN34" i="77" s="1"/>
  <c r="FN33" i="77" a="1"/>
  <c r="FN33" i="77" s="1"/>
  <c r="FN32" i="77" a="1"/>
  <c r="FN32" i="77" s="1"/>
  <c r="FN31" i="77" a="1"/>
  <c r="FN31" i="77" s="1"/>
  <c r="FN30" i="77" a="1"/>
  <c r="FN30" i="77" s="1"/>
  <c r="FN29" i="77" a="1"/>
  <c r="FN29" i="77" s="1"/>
  <c r="FN28" i="77" a="1"/>
  <c r="FN28" i="77" s="1"/>
  <c r="FN27" i="77" a="1"/>
  <c r="FN27" i="77" s="1"/>
  <c r="FN26" i="77" a="1"/>
  <c r="FN26" i="77" s="1"/>
  <c r="FN25" i="77" a="1"/>
  <c r="FN25" i="77" s="1"/>
  <c r="FN24" i="77" a="1"/>
  <c r="FN24" i="77" s="1"/>
  <c r="FN23" i="77" a="1"/>
  <c r="FN23" i="77" s="1"/>
  <c r="FN22" i="77" a="1"/>
  <c r="FN22" i="77" s="1"/>
  <c r="FN21" i="77" a="1"/>
  <c r="FN21" i="77" s="1"/>
  <c r="FN20" i="77" a="1"/>
  <c r="FN20" i="77" s="1"/>
  <c r="FN19" i="77" a="1"/>
  <c r="FN19" i="77" s="1"/>
  <c r="FN18" i="77" a="1"/>
  <c r="FN18" i="77" s="1"/>
  <c r="FN17" i="77" a="1"/>
  <c r="FN17" i="77" s="1"/>
  <c r="FN16" i="77" a="1"/>
  <c r="FN16" i="77" s="1"/>
  <c r="FN15" i="77" a="1"/>
  <c r="FN15" i="77" s="1"/>
  <c r="FN14" i="77" a="1"/>
  <c r="FN14" i="77" s="1"/>
  <c r="FN13" i="77" a="1"/>
  <c r="FN13" i="77" s="1"/>
  <c r="FN12" i="77" a="1"/>
  <c r="FN12" i="77" s="1"/>
  <c r="FN11" i="77" a="1"/>
  <c r="FN11" i="77" s="1"/>
  <c r="FN10" i="77" a="1"/>
  <c r="FN10" i="77" s="1"/>
  <c r="FN9" i="77" a="1"/>
  <c r="FN9" i="77" s="1"/>
  <c r="FN8" i="77" a="1"/>
  <c r="FN8" i="77" s="1"/>
  <c r="FN7" i="77" a="1"/>
  <c r="FN7" i="77" s="1"/>
  <c r="FN6" i="77" a="1"/>
  <c r="FN6" i="77" s="1"/>
  <c r="FN5" i="77" a="1"/>
  <c r="FN5" i="77" s="1"/>
  <c r="FN4" i="77" a="1"/>
  <c r="FN4" i="77" s="1"/>
  <c r="FN3" i="77" a="1"/>
  <c r="FN3" i="77" s="1"/>
  <c r="FN2" i="77" a="1"/>
  <c r="FN2" i="77" s="1"/>
  <c r="B90" i="23" l="1"/>
  <c r="B89" i="23"/>
  <c r="B88" i="23"/>
  <c r="B87" i="23"/>
  <c r="B86" i="23"/>
  <c r="AB736" i="77" a="1"/>
  <c r="AB736" i="77" s="1"/>
  <c r="AB735" i="77" a="1"/>
  <c r="AB735" i="77" s="1"/>
  <c r="AB734" i="77" a="1"/>
  <c r="AB734" i="77" s="1"/>
  <c r="AB733" i="77" a="1"/>
  <c r="AB733" i="77" s="1"/>
  <c r="AB732" i="77" a="1"/>
  <c r="AB732" i="77" s="1"/>
  <c r="AB731" i="77" a="1"/>
  <c r="AB731" i="77" s="1"/>
  <c r="AB730" i="77" a="1"/>
  <c r="AB730" i="77" s="1"/>
  <c r="AB729" i="77" a="1"/>
  <c r="AB729" i="77" s="1"/>
  <c r="AB728" i="77" a="1"/>
  <c r="AB728" i="77" s="1"/>
  <c r="AB727" i="77" a="1"/>
  <c r="AB727" i="77" s="1"/>
  <c r="AB726" i="77" a="1"/>
  <c r="AB726" i="77" s="1"/>
  <c r="AB725" i="77" a="1"/>
  <c r="AB725" i="77" s="1"/>
  <c r="AB724" i="77" a="1"/>
  <c r="AB724" i="77" s="1"/>
  <c r="AB723" i="77" a="1"/>
  <c r="AB723" i="77" s="1"/>
  <c r="AB722" i="77" a="1"/>
  <c r="AB722" i="77" s="1"/>
  <c r="AB721" i="77" a="1"/>
  <c r="AB721" i="77" s="1"/>
  <c r="AB720" i="77" a="1"/>
  <c r="AB720" i="77" s="1"/>
  <c r="AB719" i="77" a="1"/>
  <c r="AB719" i="77" s="1"/>
  <c r="AB718" i="77" a="1"/>
  <c r="AB718" i="77" s="1"/>
  <c r="AB717" i="77" a="1"/>
  <c r="AB717" i="77" s="1"/>
  <c r="AB716" i="77" a="1"/>
  <c r="AB716" i="77" s="1"/>
  <c r="AB715" i="77" a="1"/>
  <c r="AB715" i="77" s="1"/>
  <c r="AB714" i="77" a="1"/>
  <c r="AB714" i="77" s="1"/>
  <c r="AB713" i="77" a="1"/>
  <c r="AB713" i="77" s="1"/>
  <c r="AB712" i="77" a="1"/>
  <c r="AB712" i="77" s="1"/>
  <c r="AB711" i="77" a="1"/>
  <c r="AB711" i="77" s="1"/>
  <c r="AB710" i="77" a="1"/>
  <c r="AB710" i="77" s="1"/>
  <c r="AB709" i="77" a="1"/>
  <c r="AB709" i="77" s="1"/>
  <c r="AB708" i="77" a="1"/>
  <c r="AB708" i="77" s="1"/>
  <c r="AB707" i="77" a="1"/>
  <c r="AB707" i="77" s="1"/>
  <c r="AB706" i="77" a="1"/>
  <c r="AB706" i="77" s="1"/>
  <c r="AB705" i="77" a="1"/>
  <c r="AB705" i="77" s="1"/>
  <c r="AB704" i="77" a="1"/>
  <c r="AB704" i="77" s="1"/>
  <c r="AB703" i="77" a="1"/>
  <c r="AB703" i="77" s="1"/>
  <c r="AB702" i="77" a="1"/>
  <c r="AB702" i="77" s="1"/>
  <c r="AB701" i="77" a="1"/>
  <c r="AB701" i="77" s="1"/>
  <c r="AB700" i="77" a="1"/>
  <c r="AB700" i="77" s="1"/>
  <c r="AB699" i="77" a="1"/>
  <c r="AB699" i="77" s="1"/>
  <c r="AB698" i="77" a="1"/>
  <c r="AB698" i="77" s="1"/>
  <c r="AB697" i="77" a="1"/>
  <c r="AB697" i="77" s="1"/>
  <c r="AB696" i="77" a="1"/>
  <c r="AB696" i="77" s="1"/>
  <c r="AB695" i="77" a="1"/>
  <c r="AB695" i="77" s="1"/>
  <c r="AB694" i="77" a="1"/>
  <c r="AB694" i="77" s="1"/>
  <c r="AB693" i="77" a="1"/>
  <c r="AB693" i="77" s="1"/>
  <c r="AB692" i="77" a="1"/>
  <c r="AB692" i="77" s="1"/>
  <c r="AB691" i="77" a="1"/>
  <c r="AB691" i="77" s="1"/>
  <c r="AB690" i="77" a="1"/>
  <c r="AB690" i="77" s="1"/>
  <c r="AB689" i="77" a="1"/>
  <c r="AB689" i="77" s="1"/>
  <c r="AB688" i="77" a="1"/>
  <c r="AB688" i="77" s="1"/>
  <c r="AB687" i="77" a="1"/>
  <c r="AB687" i="77" s="1"/>
  <c r="AB686" i="77" a="1"/>
  <c r="AB686" i="77" s="1"/>
  <c r="AB685" i="77" a="1"/>
  <c r="AB685" i="77" s="1"/>
  <c r="AB684" i="77" a="1"/>
  <c r="AB684" i="77" s="1"/>
  <c r="AB683" i="77" a="1"/>
  <c r="AB683" i="77" s="1"/>
  <c r="AB682" i="77" a="1"/>
  <c r="AB682" i="77" s="1"/>
  <c r="AB681" i="77" a="1"/>
  <c r="AB681" i="77" s="1"/>
  <c r="AB680" i="77" a="1"/>
  <c r="AB680" i="77" s="1"/>
  <c r="AB679" i="77" a="1"/>
  <c r="AB679" i="77" s="1"/>
  <c r="AB678" i="77" a="1"/>
  <c r="AB678" i="77" s="1"/>
  <c r="AB677" i="77" a="1"/>
  <c r="AB677" i="77" s="1"/>
  <c r="AB676" i="77" a="1"/>
  <c r="AB676" i="77" s="1"/>
  <c r="AB675" i="77" a="1"/>
  <c r="AB675" i="77" s="1"/>
  <c r="AB674" i="77" a="1"/>
  <c r="AB674" i="77" s="1"/>
  <c r="AB673" i="77" a="1"/>
  <c r="AB673" i="77" s="1"/>
  <c r="AB672" i="77" a="1"/>
  <c r="AB672" i="77" s="1"/>
  <c r="AB671" i="77" a="1"/>
  <c r="AB671" i="77" s="1"/>
  <c r="AB670" i="77" a="1"/>
  <c r="AB670" i="77" s="1"/>
  <c r="AB669" i="77" a="1"/>
  <c r="AB669" i="77" s="1"/>
  <c r="AB668" i="77" a="1"/>
  <c r="AB668" i="77" s="1"/>
  <c r="AB667" i="77" a="1"/>
  <c r="AB667" i="77" s="1"/>
  <c r="AB666" i="77" a="1"/>
  <c r="AB666" i="77" s="1"/>
  <c r="AB665" i="77" a="1"/>
  <c r="AB665" i="77" s="1"/>
  <c r="AB664" i="77" a="1"/>
  <c r="AB664" i="77" s="1"/>
  <c r="AB663" i="77" a="1"/>
  <c r="AB663" i="77" s="1"/>
  <c r="AB662" i="77" a="1"/>
  <c r="AB662" i="77" s="1"/>
  <c r="AB661" i="77" a="1"/>
  <c r="AB661" i="77" s="1"/>
  <c r="AB660" i="77" a="1"/>
  <c r="AB660" i="77" s="1"/>
  <c r="AB659" i="77" a="1"/>
  <c r="AB659" i="77" s="1"/>
  <c r="AB658" i="77" a="1"/>
  <c r="AB658" i="77" s="1"/>
  <c r="AB657" i="77" a="1"/>
  <c r="AB657" i="77" s="1"/>
  <c r="AB656" i="77" a="1"/>
  <c r="AB656" i="77" s="1"/>
  <c r="AB655" i="77" a="1"/>
  <c r="AB655" i="77" s="1"/>
  <c r="AB654" i="77" a="1"/>
  <c r="AB654" i="77" s="1"/>
  <c r="AB653" i="77" a="1"/>
  <c r="AB653" i="77" s="1"/>
  <c r="AB652" i="77" a="1"/>
  <c r="AB652" i="77" s="1"/>
  <c r="AB651" i="77" a="1"/>
  <c r="AB651" i="77" s="1"/>
  <c r="AB650" i="77" a="1"/>
  <c r="AB650" i="77" s="1"/>
  <c r="AB649" i="77" a="1"/>
  <c r="AB649" i="77" s="1"/>
  <c r="AB648" i="77" a="1"/>
  <c r="AB648" i="77" s="1"/>
  <c r="AB647" i="77" a="1"/>
  <c r="AB647" i="77" s="1"/>
  <c r="AB646" i="77" a="1"/>
  <c r="AB646" i="77" s="1"/>
  <c r="AB645" i="77" a="1"/>
  <c r="AB645" i="77" s="1"/>
  <c r="AB644" i="77" a="1"/>
  <c r="AB644" i="77" s="1"/>
  <c r="AB643" i="77" a="1"/>
  <c r="AB643" i="77" s="1"/>
  <c r="AB642" i="77" a="1"/>
  <c r="AB642" i="77" s="1"/>
  <c r="AB641" i="77" a="1"/>
  <c r="AB641" i="77" s="1"/>
  <c r="AB640" i="77" a="1"/>
  <c r="AB640" i="77" s="1"/>
  <c r="AB639" i="77" a="1"/>
  <c r="AB639" i="77" s="1"/>
  <c r="AB638" i="77" a="1"/>
  <c r="AB638" i="77" s="1"/>
  <c r="AB637" i="77" a="1"/>
  <c r="AB637" i="77" s="1"/>
  <c r="AB636" i="77" a="1"/>
  <c r="AB636" i="77" s="1"/>
  <c r="AB635" i="77" a="1"/>
  <c r="AB635" i="77" s="1"/>
  <c r="AB634" i="77" a="1"/>
  <c r="AB634" i="77" s="1"/>
  <c r="AB633" i="77" a="1"/>
  <c r="AB633" i="77" s="1"/>
  <c r="AB632" i="77" a="1"/>
  <c r="AB632" i="77" s="1"/>
  <c r="AB631" i="77" a="1"/>
  <c r="AB631" i="77" s="1"/>
  <c r="AB630" i="77" a="1"/>
  <c r="AB630" i="77" s="1"/>
  <c r="AB629" i="77" a="1"/>
  <c r="AB629" i="77" s="1"/>
  <c r="AB628" i="77" a="1"/>
  <c r="AB628" i="77" s="1"/>
  <c r="AB627" i="77" a="1"/>
  <c r="AB627" i="77" s="1"/>
  <c r="AB626" i="77" a="1"/>
  <c r="AB626" i="77" s="1"/>
  <c r="AB625" i="77" a="1"/>
  <c r="AB625" i="77" s="1"/>
  <c r="AB624" i="77" a="1"/>
  <c r="AB624" i="77" s="1"/>
  <c r="AB623" i="77" a="1"/>
  <c r="AB623" i="77" s="1"/>
  <c r="AB622" i="77" a="1"/>
  <c r="AB622" i="77" s="1"/>
  <c r="AB621" i="77" a="1"/>
  <c r="AB621" i="77" s="1"/>
  <c r="AB620" i="77" a="1"/>
  <c r="AB620" i="77" s="1"/>
  <c r="AB619" i="77" a="1"/>
  <c r="AB619" i="77" s="1"/>
  <c r="AB618" i="77" a="1"/>
  <c r="AB618" i="77" s="1"/>
  <c r="AB617" i="77" a="1"/>
  <c r="AB617" i="77" s="1"/>
  <c r="AB616" i="77" a="1"/>
  <c r="AB616" i="77" s="1"/>
  <c r="AB615" i="77" a="1"/>
  <c r="AB615" i="77" s="1"/>
  <c r="AB614" i="77" a="1"/>
  <c r="AB614" i="77" s="1"/>
  <c r="AB613" i="77" a="1"/>
  <c r="AB613" i="77" s="1"/>
  <c r="AB612" i="77" a="1"/>
  <c r="AB612" i="77" s="1"/>
  <c r="AB611" i="77" a="1"/>
  <c r="AB611" i="77" s="1"/>
  <c r="AB610" i="77" a="1"/>
  <c r="AB610" i="77" s="1"/>
  <c r="AB609" i="77" a="1"/>
  <c r="AB609" i="77" s="1"/>
  <c r="AB608" i="77" a="1"/>
  <c r="AB608" i="77" s="1"/>
  <c r="AB607" i="77" a="1"/>
  <c r="AB607" i="77" s="1"/>
  <c r="AB606" i="77" a="1"/>
  <c r="AB606" i="77" s="1"/>
  <c r="AB605" i="77" a="1"/>
  <c r="AB605" i="77" s="1"/>
  <c r="AB604" i="77" a="1"/>
  <c r="AB604" i="77" s="1"/>
  <c r="AB603" i="77" a="1"/>
  <c r="AB603" i="77" s="1"/>
  <c r="AB602" i="77" a="1"/>
  <c r="AB602" i="77" s="1"/>
  <c r="AB601" i="77" a="1"/>
  <c r="AB601" i="77" s="1"/>
  <c r="AB600" i="77" a="1"/>
  <c r="AB600" i="77" s="1"/>
  <c r="AB599" i="77" a="1"/>
  <c r="AB599" i="77" s="1"/>
  <c r="AB598" i="77" a="1"/>
  <c r="AB598" i="77" s="1"/>
  <c r="AB597" i="77" a="1"/>
  <c r="AB597" i="77" s="1"/>
  <c r="AB596" i="77" a="1"/>
  <c r="AB596" i="77" s="1"/>
  <c r="AB595" i="77" a="1"/>
  <c r="AB595" i="77" s="1"/>
  <c r="AB594" i="77" a="1"/>
  <c r="AB594" i="77" s="1"/>
  <c r="AB593" i="77" a="1"/>
  <c r="AB593" i="77" s="1"/>
  <c r="AB592" i="77" a="1"/>
  <c r="AB592" i="77" s="1"/>
  <c r="AB591" i="77" a="1"/>
  <c r="AB591" i="77" s="1"/>
  <c r="AB590" i="77" a="1"/>
  <c r="AB590" i="77" s="1"/>
  <c r="AB589" i="77" a="1"/>
  <c r="AB589" i="77" s="1"/>
  <c r="AB588" i="77" a="1"/>
  <c r="AB588" i="77" s="1"/>
  <c r="AB587" i="77" a="1"/>
  <c r="AB587" i="77" s="1"/>
  <c r="AB586" i="77" a="1"/>
  <c r="AB586" i="77" s="1"/>
  <c r="AB585" i="77" a="1"/>
  <c r="AB585" i="77" s="1"/>
  <c r="AB584" i="77" a="1"/>
  <c r="AB584" i="77" s="1"/>
  <c r="AB583" i="77" a="1"/>
  <c r="AB583" i="77" s="1"/>
  <c r="AB582" i="77" a="1"/>
  <c r="AB582" i="77" s="1"/>
  <c r="AB581" i="77" a="1"/>
  <c r="AB581" i="77" s="1"/>
  <c r="AB580" i="77" a="1"/>
  <c r="AB580" i="77" s="1"/>
  <c r="AB579" i="77" a="1"/>
  <c r="AB579" i="77" s="1"/>
  <c r="AB578" i="77" a="1"/>
  <c r="AB578" i="77" s="1"/>
  <c r="AB577" i="77" a="1"/>
  <c r="AB577" i="77" s="1"/>
  <c r="AB576" i="77" a="1"/>
  <c r="AB576" i="77" s="1"/>
  <c r="AB575" i="77" a="1"/>
  <c r="AB575" i="77" s="1"/>
  <c r="AB574" i="77" a="1"/>
  <c r="AB574" i="77" s="1"/>
  <c r="AB573" i="77" a="1"/>
  <c r="AB573" i="77" s="1"/>
  <c r="AB572" i="77" a="1"/>
  <c r="AB572" i="77" s="1"/>
  <c r="AB571" i="77" a="1"/>
  <c r="AB571" i="77" s="1"/>
  <c r="AB570" i="77" a="1"/>
  <c r="AB570" i="77" s="1"/>
  <c r="AB569" i="77" a="1"/>
  <c r="AB569" i="77" s="1"/>
  <c r="AB568" i="77" a="1"/>
  <c r="AB568" i="77" s="1"/>
  <c r="AB567" i="77" a="1"/>
  <c r="AB567" i="77" s="1"/>
  <c r="AB566" i="77" a="1"/>
  <c r="AB566" i="77" s="1"/>
  <c r="AB565" i="77" a="1"/>
  <c r="AB565" i="77" s="1"/>
  <c r="AB564" i="77" a="1"/>
  <c r="AB564" i="77" s="1"/>
  <c r="AB563" i="77" a="1"/>
  <c r="AB563" i="77" s="1"/>
  <c r="AB562" i="77" a="1"/>
  <c r="AB562" i="77" s="1"/>
  <c r="AB561" i="77" a="1"/>
  <c r="AB561" i="77" s="1"/>
  <c r="AB560" i="77" a="1"/>
  <c r="AB560" i="77" s="1"/>
  <c r="AB559" i="77" a="1"/>
  <c r="AB559" i="77" s="1"/>
  <c r="AB558" i="77" a="1"/>
  <c r="AB558" i="77" s="1"/>
  <c r="AB557" i="77" a="1"/>
  <c r="AB557" i="77" s="1"/>
  <c r="AB556" i="77" a="1"/>
  <c r="AB556" i="77" s="1"/>
  <c r="AB555" i="77" a="1"/>
  <c r="AB555" i="77" s="1"/>
  <c r="AB554" i="77" a="1"/>
  <c r="AB554" i="77" s="1"/>
  <c r="AB553" i="77" a="1"/>
  <c r="AB553" i="77" s="1"/>
  <c r="AB552" i="77" a="1"/>
  <c r="AB552" i="77" s="1"/>
  <c r="AB551" i="77" a="1"/>
  <c r="AB551" i="77" s="1"/>
  <c r="AB550" i="77" a="1"/>
  <c r="AB550" i="77" s="1"/>
  <c r="AB549" i="77" a="1"/>
  <c r="AB549" i="77" s="1"/>
  <c r="AB548" i="77" a="1"/>
  <c r="AB548" i="77" s="1"/>
  <c r="AB547" i="77" a="1"/>
  <c r="AB547" i="77" s="1"/>
  <c r="AB546" i="77" a="1"/>
  <c r="AB546" i="77" s="1"/>
  <c r="AB545" i="77" a="1"/>
  <c r="AB545" i="77" s="1"/>
  <c r="AB544" i="77" a="1"/>
  <c r="AB544" i="77" s="1"/>
  <c r="AB543" i="77" a="1"/>
  <c r="AB543" i="77" s="1"/>
  <c r="AB542" i="77" a="1"/>
  <c r="AB542" i="77" s="1"/>
  <c r="AB541" i="77" a="1"/>
  <c r="AB541" i="77" s="1"/>
  <c r="AB540" i="77" a="1"/>
  <c r="AB540" i="77" s="1"/>
  <c r="AB539" i="77" a="1"/>
  <c r="AB539" i="77" s="1"/>
  <c r="AB538" i="77" a="1"/>
  <c r="AB538" i="77" s="1"/>
  <c r="AB537" i="77" a="1"/>
  <c r="AB537" i="77" s="1"/>
  <c r="AB536" i="77" a="1"/>
  <c r="AB536" i="77" s="1"/>
  <c r="AB535" i="77" a="1"/>
  <c r="AB535" i="77" s="1"/>
  <c r="AB534" i="77" a="1"/>
  <c r="AB534" i="77" s="1"/>
  <c r="AB533" i="77" a="1"/>
  <c r="AB533" i="77" s="1"/>
  <c r="AB532" i="77" a="1"/>
  <c r="AB532" i="77" s="1"/>
  <c r="AB531" i="77" a="1"/>
  <c r="AB531" i="77" s="1"/>
  <c r="AB530" i="77" a="1"/>
  <c r="AB530" i="77" s="1"/>
  <c r="AB529" i="77" a="1"/>
  <c r="AB529" i="77" s="1"/>
  <c r="AB528" i="77" a="1"/>
  <c r="AB528" i="77" s="1"/>
  <c r="AB527" i="77" a="1"/>
  <c r="AB527" i="77" s="1"/>
  <c r="AB526" i="77" a="1"/>
  <c r="AB526" i="77" s="1"/>
  <c r="AB525" i="77" a="1"/>
  <c r="AB525" i="77" s="1"/>
  <c r="AB524" i="77" a="1"/>
  <c r="AB524" i="77" s="1"/>
  <c r="AB523" i="77" a="1"/>
  <c r="AB523" i="77" s="1"/>
  <c r="AB522" i="77" a="1"/>
  <c r="AB522" i="77" s="1"/>
  <c r="AB521" i="77" a="1"/>
  <c r="AB521" i="77" s="1"/>
  <c r="AB520" i="77" a="1"/>
  <c r="AB520" i="77" s="1"/>
  <c r="AB519" i="77" a="1"/>
  <c r="AB519" i="77" s="1"/>
  <c r="AB518" i="77" a="1"/>
  <c r="AB518" i="77" s="1"/>
  <c r="AB517" i="77" a="1"/>
  <c r="AB517" i="77" s="1"/>
  <c r="AB516" i="77" a="1"/>
  <c r="AB516" i="77" s="1"/>
  <c r="AB515" i="77" a="1"/>
  <c r="AB515" i="77" s="1"/>
  <c r="AB514" i="77" a="1"/>
  <c r="AB514" i="77" s="1"/>
  <c r="AB513" i="77" a="1"/>
  <c r="AB513" i="77" s="1"/>
  <c r="AB512" i="77" a="1"/>
  <c r="AB512" i="77" s="1"/>
  <c r="AB511" i="77" a="1"/>
  <c r="AB511" i="77" s="1"/>
  <c r="AB510" i="77" a="1"/>
  <c r="AB510" i="77" s="1"/>
  <c r="AB509" i="77" a="1"/>
  <c r="AB509" i="77" s="1"/>
  <c r="AB508" i="77" a="1"/>
  <c r="AB508" i="77" s="1"/>
  <c r="AB507" i="77" a="1"/>
  <c r="AB507" i="77" s="1"/>
  <c r="AB506" i="77" a="1"/>
  <c r="AB506" i="77" s="1"/>
  <c r="AB505" i="77" a="1"/>
  <c r="AB505" i="77" s="1"/>
  <c r="AB504" i="77" a="1"/>
  <c r="AB504" i="77" s="1"/>
  <c r="AB503" i="77" a="1"/>
  <c r="AB503" i="77" s="1"/>
  <c r="AB502" i="77" a="1"/>
  <c r="AB502" i="77" s="1"/>
  <c r="AB501" i="77" a="1"/>
  <c r="AB501" i="77" s="1"/>
  <c r="AB500" i="77" a="1"/>
  <c r="AB500" i="77" s="1"/>
  <c r="AB499" i="77" a="1"/>
  <c r="AB499" i="77" s="1"/>
  <c r="AB498" i="77" a="1"/>
  <c r="AB498" i="77" s="1"/>
  <c r="AB497" i="77" a="1"/>
  <c r="AB497" i="77" s="1"/>
  <c r="AB496" i="77" a="1"/>
  <c r="AB496" i="77" s="1"/>
  <c r="AB495" i="77" a="1"/>
  <c r="AB495" i="77" s="1"/>
  <c r="AB494" i="77" a="1"/>
  <c r="AB494" i="77" s="1"/>
  <c r="AB493" i="77" a="1"/>
  <c r="AB493" i="77" s="1"/>
  <c r="AB492" i="77" a="1"/>
  <c r="AB492" i="77" s="1"/>
  <c r="AB491" i="77" a="1"/>
  <c r="AB491" i="77" s="1"/>
  <c r="AB490" i="77" a="1"/>
  <c r="AB490" i="77" s="1"/>
  <c r="AB489" i="77" a="1"/>
  <c r="AB489" i="77" s="1"/>
  <c r="AB488" i="77" a="1"/>
  <c r="AB488" i="77" s="1"/>
  <c r="AB487" i="77" a="1"/>
  <c r="AB487" i="77" s="1"/>
  <c r="AB486" i="77" a="1"/>
  <c r="AB486" i="77" s="1"/>
  <c r="AB485" i="77" a="1"/>
  <c r="AB485" i="77" s="1"/>
  <c r="AB484" i="77" a="1"/>
  <c r="AB484" i="77" s="1"/>
  <c r="AB483" i="77" a="1"/>
  <c r="AB483" i="77" s="1"/>
  <c r="AB482" i="77" a="1"/>
  <c r="AB482" i="77" s="1"/>
  <c r="AB481" i="77" a="1"/>
  <c r="AB481" i="77" s="1"/>
  <c r="AB480" i="77" a="1"/>
  <c r="AB480" i="77" s="1"/>
  <c r="AB479" i="77" a="1"/>
  <c r="AB479" i="77" s="1"/>
  <c r="AB478" i="77" a="1"/>
  <c r="AB478" i="77" s="1"/>
  <c r="AB477" i="77" a="1"/>
  <c r="AB477" i="77" s="1"/>
  <c r="AB476" i="77" a="1"/>
  <c r="AB476" i="77" s="1"/>
  <c r="AB475" i="77" a="1"/>
  <c r="AB475" i="77" s="1"/>
  <c r="AB474" i="77" a="1"/>
  <c r="AB474" i="77" s="1"/>
  <c r="AB473" i="77" a="1"/>
  <c r="AB473" i="77" s="1"/>
  <c r="AB472" i="77" a="1"/>
  <c r="AB472" i="77" s="1"/>
  <c r="AB471" i="77" a="1"/>
  <c r="AB471" i="77" s="1"/>
  <c r="AB470" i="77" a="1"/>
  <c r="AB470" i="77" s="1"/>
  <c r="AB469" i="77" a="1"/>
  <c r="AB469" i="77" s="1"/>
  <c r="AB468" i="77" a="1"/>
  <c r="AB468" i="77" s="1"/>
  <c r="AB467" i="77" a="1"/>
  <c r="AB467" i="77" s="1"/>
  <c r="AB466" i="77" a="1"/>
  <c r="AB466" i="77" s="1"/>
  <c r="AB465" i="77" a="1"/>
  <c r="AB465" i="77" s="1"/>
  <c r="AB464" i="77" a="1"/>
  <c r="AB464" i="77" s="1"/>
  <c r="AB463" i="77" a="1"/>
  <c r="AB463" i="77" s="1"/>
  <c r="AB462" i="77" a="1"/>
  <c r="AB462" i="77" s="1"/>
  <c r="AB461" i="77" a="1"/>
  <c r="AB461" i="77" s="1"/>
  <c r="AB460" i="77" a="1"/>
  <c r="AB460" i="77" s="1"/>
  <c r="AB459" i="77" a="1"/>
  <c r="AB459" i="77" s="1"/>
  <c r="AB458" i="77" a="1"/>
  <c r="AB458" i="77" s="1"/>
  <c r="AB457" i="77" a="1"/>
  <c r="AB457" i="77" s="1"/>
  <c r="AB456" i="77" a="1"/>
  <c r="AB456" i="77" s="1"/>
  <c r="AB455" i="77" a="1"/>
  <c r="AB455" i="77" s="1"/>
  <c r="AB454" i="77" a="1"/>
  <c r="AB454" i="77" s="1"/>
  <c r="AB453" i="77" a="1"/>
  <c r="AB453" i="77" s="1"/>
  <c r="AB452" i="77" a="1"/>
  <c r="AB452" i="77" s="1"/>
  <c r="AB451" i="77" a="1"/>
  <c r="AB451" i="77" s="1"/>
  <c r="AB450" i="77" a="1"/>
  <c r="AB450" i="77" s="1"/>
  <c r="AB449" i="77" a="1"/>
  <c r="AB449" i="77" s="1"/>
  <c r="AB448" i="77" a="1"/>
  <c r="AB448" i="77" s="1"/>
  <c r="AB447" i="77" a="1"/>
  <c r="AB447" i="77" s="1"/>
  <c r="AB446" i="77" a="1"/>
  <c r="AB446" i="77" s="1"/>
  <c r="AB445" i="77" a="1"/>
  <c r="AB445" i="77" s="1"/>
  <c r="AB444" i="77" a="1"/>
  <c r="AB444" i="77" s="1"/>
  <c r="AB443" i="77" a="1"/>
  <c r="AB443" i="77" s="1"/>
  <c r="AB442" i="77" a="1"/>
  <c r="AB442" i="77" s="1"/>
  <c r="AB441" i="77" a="1"/>
  <c r="AB441" i="77" s="1"/>
  <c r="AB440" i="77" a="1"/>
  <c r="AB440" i="77" s="1"/>
  <c r="AB439" i="77" a="1"/>
  <c r="AB439" i="77" s="1"/>
  <c r="AB438" i="77" a="1"/>
  <c r="AB438" i="77" s="1"/>
  <c r="AB437" i="77" a="1"/>
  <c r="AB437" i="77" s="1"/>
  <c r="AB436" i="77" a="1"/>
  <c r="AB436" i="77" s="1"/>
  <c r="AB435" i="77" a="1"/>
  <c r="AB435" i="77" s="1"/>
  <c r="AB434" i="77" a="1"/>
  <c r="AB434" i="77" s="1"/>
  <c r="AB433" i="77" a="1"/>
  <c r="AB433" i="77" s="1"/>
  <c r="AB432" i="77" a="1"/>
  <c r="AB432" i="77" s="1"/>
  <c r="AB431" i="77" a="1"/>
  <c r="AB431" i="77" s="1"/>
  <c r="AB430" i="77" a="1"/>
  <c r="AB430" i="77" s="1"/>
  <c r="AB429" i="77" a="1"/>
  <c r="AB429" i="77" s="1"/>
  <c r="AB428" i="77" a="1"/>
  <c r="AB428" i="77" s="1"/>
  <c r="AB427" i="77" a="1"/>
  <c r="AB427" i="77" s="1"/>
  <c r="AB426" i="77" a="1"/>
  <c r="AB426" i="77" s="1"/>
  <c r="AB425" i="77" a="1"/>
  <c r="AB425" i="77" s="1"/>
  <c r="AB424" i="77" a="1"/>
  <c r="AB424" i="77" s="1"/>
  <c r="AB423" i="77" a="1"/>
  <c r="AB423" i="77" s="1"/>
  <c r="AB422" i="77" a="1"/>
  <c r="AB422" i="77" s="1"/>
  <c r="AB421" i="77" a="1"/>
  <c r="AB421" i="77" s="1"/>
  <c r="AB420" i="77" a="1"/>
  <c r="AB420" i="77" s="1"/>
  <c r="AB419" i="77" a="1"/>
  <c r="AB419" i="77" s="1"/>
  <c r="AB418" i="77" a="1"/>
  <c r="AB418" i="77" s="1"/>
  <c r="AB417" i="77" a="1"/>
  <c r="AB417" i="77" s="1"/>
  <c r="AB416" i="77" a="1"/>
  <c r="AB416" i="77" s="1"/>
  <c r="AB415" i="77" a="1"/>
  <c r="AB415" i="77" s="1"/>
  <c r="AB414" i="77" a="1"/>
  <c r="AB414" i="77" s="1"/>
  <c r="AB413" i="77" a="1"/>
  <c r="AB413" i="77" s="1"/>
  <c r="AB412" i="77" a="1"/>
  <c r="AB412" i="77" s="1"/>
  <c r="AB411" i="77" a="1"/>
  <c r="AB411" i="77" s="1"/>
  <c r="AB410" i="77" a="1"/>
  <c r="AB410" i="77" s="1"/>
  <c r="AB409" i="77" a="1"/>
  <c r="AB409" i="77" s="1"/>
  <c r="AB408" i="77" a="1"/>
  <c r="AB408" i="77" s="1"/>
  <c r="AB407" i="77" a="1"/>
  <c r="AB407" i="77" s="1"/>
  <c r="AB406" i="77" a="1"/>
  <c r="AB406" i="77" s="1"/>
  <c r="AB405" i="77" a="1"/>
  <c r="AB405" i="77" s="1"/>
  <c r="AB404" i="77" a="1"/>
  <c r="AB404" i="77" s="1"/>
  <c r="AB403" i="77" a="1"/>
  <c r="AB403" i="77" s="1"/>
  <c r="AB402" i="77" a="1"/>
  <c r="AB402" i="77" s="1"/>
  <c r="AB401" i="77" a="1"/>
  <c r="AB401" i="77" s="1"/>
  <c r="AB400" i="77" a="1"/>
  <c r="AB400" i="77" s="1"/>
  <c r="AB399" i="77" a="1"/>
  <c r="AB399" i="77" s="1"/>
  <c r="AB398" i="77" a="1"/>
  <c r="AB398" i="77" s="1"/>
  <c r="AB397" i="77" a="1"/>
  <c r="AB397" i="77" s="1"/>
  <c r="AB396" i="77" a="1"/>
  <c r="AB396" i="77" s="1"/>
  <c r="AB395" i="77" a="1"/>
  <c r="AB395" i="77" s="1"/>
  <c r="AB394" i="77" a="1"/>
  <c r="AB394" i="77" s="1"/>
  <c r="AB393" i="77" a="1"/>
  <c r="AB393" i="77" s="1"/>
  <c r="AB392" i="77" a="1"/>
  <c r="AB392" i="77" s="1"/>
  <c r="AB391" i="77" a="1"/>
  <c r="AB391" i="77" s="1"/>
  <c r="AB390" i="77" a="1"/>
  <c r="AB390" i="77" s="1"/>
  <c r="AB389" i="77" a="1"/>
  <c r="AB389" i="77" s="1"/>
  <c r="AB388" i="77" a="1"/>
  <c r="AB388" i="77" s="1"/>
  <c r="AB387" i="77" a="1"/>
  <c r="AB387" i="77" s="1"/>
  <c r="AB386" i="77" a="1"/>
  <c r="AB386" i="77" s="1"/>
  <c r="AB385" i="77" a="1"/>
  <c r="AB385" i="77" s="1"/>
  <c r="AB384" i="77" a="1"/>
  <c r="AB384" i="77" s="1"/>
  <c r="AB383" i="77" a="1"/>
  <c r="AB383" i="77" s="1"/>
  <c r="AB382" i="77" a="1"/>
  <c r="AB382" i="77" s="1"/>
  <c r="AB381" i="77" a="1"/>
  <c r="AB381" i="77" s="1"/>
  <c r="AB380" i="77" a="1"/>
  <c r="AB380" i="77" s="1"/>
  <c r="AB379" i="77" a="1"/>
  <c r="AB379" i="77" s="1"/>
  <c r="AB378" i="77" a="1"/>
  <c r="AB378" i="77" s="1"/>
  <c r="AB377" i="77" a="1"/>
  <c r="AB377" i="77" s="1"/>
  <c r="AB376" i="77" a="1"/>
  <c r="AB376" i="77" s="1"/>
  <c r="AB375" i="77" a="1"/>
  <c r="AB375" i="77" s="1"/>
  <c r="AB374" i="77" a="1"/>
  <c r="AB374" i="77" s="1"/>
  <c r="AB373" i="77" a="1"/>
  <c r="AB373" i="77" s="1"/>
  <c r="AB372" i="77" a="1"/>
  <c r="AB372" i="77" s="1"/>
  <c r="AB371" i="77" a="1"/>
  <c r="AB371" i="77" s="1"/>
  <c r="AB370" i="77" a="1"/>
  <c r="AB370" i="77" s="1"/>
  <c r="AB369" i="77" a="1"/>
  <c r="AB369" i="77" s="1"/>
  <c r="AB368" i="77" a="1"/>
  <c r="AB368" i="77" s="1"/>
  <c r="AB367" i="77" a="1"/>
  <c r="AB367" i="77" s="1"/>
  <c r="AB366" i="77" a="1"/>
  <c r="AB366" i="77" s="1"/>
  <c r="AB365" i="77" a="1"/>
  <c r="AB365" i="77" s="1"/>
  <c r="AB364" i="77" a="1"/>
  <c r="AB364" i="77" s="1"/>
  <c r="AB363" i="77" a="1"/>
  <c r="AB363" i="77" s="1"/>
  <c r="AB362" i="77" a="1"/>
  <c r="AB362" i="77" s="1"/>
  <c r="AB361" i="77" a="1"/>
  <c r="AB361" i="77" s="1"/>
  <c r="AB360" i="77" a="1"/>
  <c r="AB360" i="77" s="1"/>
  <c r="AB359" i="77" a="1"/>
  <c r="AB359" i="77" s="1"/>
  <c r="AB358" i="77" a="1"/>
  <c r="AB358" i="77" s="1"/>
  <c r="AB357" i="77" a="1"/>
  <c r="AB357" i="77" s="1"/>
  <c r="AB356" i="77" a="1"/>
  <c r="AB356" i="77" s="1"/>
  <c r="AB355" i="77" a="1"/>
  <c r="AB355" i="77" s="1"/>
  <c r="AB354" i="77" a="1"/>
  <c r="AB354" i="77" s="1"/>
  <c r="AB353" i="77" a="1"/>
  <c r="AB353" i="77" s="1"/>
  <c r="AB352" i="77" a="1"/>
  <c r="AB352" i="77" s="1"/>
  <c r="AB351" i="77" a="1"/>
  <c r="AB351" i="77" s="1"/>
  <c r="AB350" i="77" a="1"/>
  <c r="AB350" i="77" s="1"/>
  <c r="AB349" i="77" a="1"/>
  <c r="AB349" i="77" s="1"/>
  <c r="AB348" i="77" a="1"/>
  <c r="AB348" i="77" s="1"/>
  <c r="AB347" i="77" a="1"/>
  <c r="AB347" i="77" s="1"/>
  <c r="AB346" i="77" a="1"/>
  <c r="AB346" i="77" s="1"/>
  <c r="AB345" i="77" a="1"/>
  <c r="AB345" i="77" s="1"/>
  <c r="AB344" i="77" a="1"/>
  <c r="AB344" i="77" s="1"/>
  <c r="AB343" i="77" a="1"/>
  <c r="AB343" i="77" s="1"/>
  <c r="AB342" i="77" a="1"/>
  <c r="AB342" i="77" s="1"/>
  <c r="AB341" i="77" a="1"/>
  <c r="AB341" i="77" s="1"/>
  <c r="AB340" i="77" a="1"/>
  <c r="AB340" i="77" s="1"/>
  <c r="AB339" i="77" a="1"/>
  <c r="AB339" i="77" s="1"/>
  <c r="AB338" i="77" a="1"/>
  <c r="AB338" i="77" s="1"/>
  <c r="AB337" i="77" a="1"/>
  <c r="AB337" i="77" s="1"/>
  <c r="AB336" i="77" a="1"/>
  <c r="AB336" i="77" s="1"/>
  <c r="AB335" i="77" a="1"/>
  <c r="AB335" i="77" s="1"/>
  <c r="AB334" i="77" a="1"/>
  <c r="AB334" i="77" s="1"/>
  <c r="AB333" i="77" a="1"/>
  <c r="AB333" i="77" s="1"/>
  <c r="AB332" i="77" a="1"/>
  <c r="AB332" i="77" s="1"/>
  <c r="AB331" i="77" a="1"/>
  <c r="AB331" i="77" s="1"/>
  <c r="AB330" i="77" a="1"/>
  <c r="AB330" i="77" s="1"/>
  <c r="AB329" i="77" a="1"/>
  <c r="AB329" i="77" s="1"/>
  <c r="AB328" i="77" a="1"/>
  <c r="AB328" i="77" s="1"/>
  <c r="AB327" i="77" a="1"/>
  <c r="AB327" i="77" s="1"/>
  <c r="AB326" i="77" a="1"/>
  <c r="AB326" i="77" s="1"/>
  <c r="AB325" i="77" a="1"/>
  <c r="AB325" i="77" s="1"/>
  <c r="AB324" i="77" a="1"/>
  <c r="AB324" i="77" s="1"/>
  <c r="AB323" i="77" a="1"/>
  <c r="AB323" i="77" s="1"/>
  <c r="AB322" i="77" a="1"/>
  <c r="AB322" i="77" s="1"/>
  <c r="AB321" i="77" a="1"/>
  <c r="AB321" i="77" s="1"/>
  <c r="AB320" i="77" a="1"/>
  <c r="AB320" i="77" s="1"/>
  <c r="AB319" i="77" a="1"/>
  <c r="AB319" i="77" s="1"/>
  <c r="AB318" i="77" a="1"/>
  <c r="AB318" i="77" s="1"/>
  <c r="AB317" i="77" a="1"/>
  <c r="AB317" i="77" s="1"/>
  <c r="AB316" i="77" a="1"/>
  <c r="AB316" i="77" s="1"/>
  <c r="AB315" i="77" a="1"/>
  <c r="AB315" i="77" s="1"/>
  <c r="AB314" i="77" a="1"/>
  <c r="AB314" i="77" s="1"/>
  <c r="AB313" i="77" a="1"/>
  <c r="AB313" i="77" s="1"/>
  <c r="AB312" i="77" a="1"/>
  <c r="AB312" i="77" s="1"/>
  <c r="AB311" i="77" a="1"/>
  <c r="AB311" i="77" s="1"/>
  <c r="AB310" i="77" a="1"/>
  <c r="AB310" i="77" s="1"/>
  <c r="AB309" i="77" a="1"/>
  <c r="AB309" i="77" s="1"/>
  <c r="AB308" i="77" a="1"/>
  <c r="AB308" i="77" s="1"/>
  <c r="AB307" i="77" a="1"/>
  <c r="AB307" i="77" s="1"/>
  <c r="AB306" i="77" a="1"/>
  <c r="AB306" i="77" s="1"/>
  <c r="AB305" i="77" a="1"/>
  <c r="AB305" i="77" s="1"/>
  <c r="AB304" i="77" a="1"/>
  <c r="AB304" i="77" s="1"/>
  <c r="AB303" i="77" a="1"/>
  <c r="AB303" i="77" s="1"/>
  <c r="AB302" i="77" a="1"/>
  <c r="AB302" i="77" s="1"/>
  <c r="AB301" i="77" a="1"/>
  <c r="AB301" i="77" s="1"/>
  <c r="AB300" i="77" a="1"/>
  <c r="AB300" i="77" s="1"/>
  <c r="AB299" i="77" a="1"/>
  <c r="AB299" i="77" s="1"/>
  <c r="AB298" i="77" a="1"/>
  <c r="AB298" i="77" s="1"/>
  <c r="AB297" i="77" a="1"/>
  <c r="AB297" i="77" s="1"/>
  <c r="AB296" i="77" a="1"/>
  <c r="AB296" i="77" s="1"/>
  <c r="AB295" i="77" a="1"/>
  <c r="AB295" i="77" s="1"/>
  <c r="AB294" i="77" a="1"/>
  <c r="AB294" i="77" s="1"/>
  <c r="AB293" i="77" a="1"/>
  <c r="AB293" i="77" s="1"/>
  <c r="AB292" i="77" a="1"/>
  <c r="AB292" i="77" s="1"/>
  <c r="AB291" i="77" a="1"/>
  <c r="AB291" i="77" s="1"/>
  <c r="AB290" i="77" a="1"/>
  <c r="AB290" i="77" s="1"/>
  <c r="AB289" i="77" a="1"/>
  <c r="AB289" i="77" s="1"/>
  <c r="AB288" i="77" a="1"/>
  <c r="AB288" i="77" s="1"/>
  <c r="AB287" i="77" a="1"/>
  <c r="AB287" i="77" s="1"/>
  <c r="AB286" i="77" a="1"/>
  <c r="AB286" i="77" s="1"/>
  <c r="AB285" i="77" a="1"/>
  <c r="AB285" i="77" s="1"/>
  <c r="AB284" i="77" a="1"/>
  <c r="AB284" i="77" s="1"/>
  <c r="AB283" i="77" a="1"/>
  <c r="AB283" i="77" s="1"/>
  <c r="AB282" i="77" a="1"/>
  <c r="AB282" i="77" s="1"/>
  <c r="AB281" i="77" a="1"/>
  <c r="AB281" i="77" s="1"/>
  <c r="AB280" i="77" a="1"/>
  <c r="AB280" i="77" s="1"/>
  <c r="AB279" i="77" a="1"/>
  <c r="AB279" i="77" s="1"/>
  <c r="AB278" i="77" a="1"/>
  <c r="AB278" i="77" s="1"/>
  <c r="AB277" i="77" a="1"/>
  <c r="AB277" i="77" s="1"/>
  <c r="AB276" i="77" a="1"/>
  <c r="AB276" i="77" s="1"/>
  <c r="AB275" i="77" a="1"/>
  <c r="AB275" i="77" s="1"/>
  <c r="AB274" i="77" a="1"/>
  <c r="AB274" i="77" s="1"/>
  <c r="AB273" i="77" a="1"/>
  <c r="AB273" i="77" s="1"/>
  <c r="AB272" i="77" a="1"/>
  <c r="AB272" i="77" s="1"/>
  <c r="AB271" i="77" a="1"/>
  <c r="AB271" i="77" s="1"/>
  <c r="AB270" i="77" a="1"/>
  <c r="AB270" i="77" s="1"/>
  <c r="AB269" i="77" a="1"/>
  <c r="AB269" i="77" s="1"/>
  <c r="AB268" i="77" a="1"/>
  <c r="AB268" i="77" s="1"/>
  <c r="AB267" i="77" a="1"/>
  <c r="AB267" i="77" s="1"/>
  <c r="AB266" i="77" a="1"/>
  <c r="AB266" i="77" s="1"/>
  <c r="AB265" i="77" a="1"/>
  <c r="AB265" i="77" s="1"/>
  <c r="AB264" i="77" a="1"/>
  <c r="AB264" i="77" s="1"/>
  <c r="AB263" i="77" a="1"/>
  <c r="AB263" i="77" s="1"/>
  <c r="AB262" i="77" a="1"/>
  <c r="AB262" i="77" s="1"/>
  <c r="AB261" i="77" a="1"/>
  <c r="AB261" i="77" s="1"/>
  <c r="AB260" i="77" a="1"/>
  <c r="AB260" i="77" s="1"/>
  <c r="AB259" i="77" a="1"/>
  <c r="AB259" i="77" s="1"/>
  <c r="AB258" i="77" a="1"/>
  <c r="AB258" i="77" s="1"/>
  <c r="AB257" i="77" a="1"/>
  <c r="AB257" i="77" s="1"/>
  <c r="AB256" i="77" a="1"/>
  <c r="AB256" i="77" s="1"/>
  <c r="AB255" i="77" a="1"/>
  <c r="AB255" i="77" s="1"/>
  <c r="AB254" i="77" a="1"/>
  <c r="AB254" i="77" s="1"/>
  <c r="AB253" i="77" a="1"/>
  <c r="AB253" i="77" s="1"/>
  <c r="AB252" i="77" a="1"/>
  <c r="AB252" i="77" s="1"/>
  <c r="AB251" i="77" a="1"/>
  <c r="AB251" i="77" s="1"/>
  <c r="AB250" i="77" a="1"/>
  <c r="AB250" i="77" s="1"/>
  <c r="AB249" i="77" a="1"/>
  <c r="AB249" i="77" s="1"/>
  <c r="AB248" i="77" a="1"/>
  <c r="AB248" i="77" s="1"/>
  <c r="AB247" i="77" a="1"/>
  <c r="AB247" i="77" s="1"/>
  <c r="AB246" i="77" a="1"/>
  <c r="AB246" i="77" s="1"/>
  <c r="AB245" i="77" a="1"/>
  <c r="AB245" i="77" s="1"/>
  <c r="AB244" i="77" a="1"/>
  <c r="AB244" i="77" s="1"/>
  <c r="AB243" i="77" a="1"/>
  <c r="AB243" i="77" s="1"/>
  <c r="AB242" i="77" a="1"/>
  <c r="AB242" i="77" s="1"/>
  <c r="AB241" i="77" a="1"/>
  <c r="AB241" i="77" s="1"/>
  <c r="AB240" i="77" a="1"/>
  <c r="AB240" i="77" s="1"/>
  <c r="AB239" i="77" a="1"/>
  <c r="AB239" i="77" s="1"/>
  <c r="AB238" i="77" a="1"/>
  <c r="AB238" i="77" s="1"/>
  <c r="AB237" i="77" a="1"/>
  <c r="AB237" i="77" s="1"/>
  <c r="AB236" i="77" a="1"/>
  <c r="AB236" i="77" s="1"/>
  <c r="AB235" i="77" a="1"/>
  <c r="AB235" i="77" s="1"/>
  <c r="AB234" i="77" a="1"/>
  <c r="AB234" i="77" s="1"/>
  <c r="AB233" i="77" a="1"/>
  <c r="AB233" i="77" s="1"/>
  <c r="AB232" i="77" a="1"/>
  <c r="AB232" i="77" s="1"/>
  <c r="AB231" i="77" a="1"/>
  <c r="AB231" i="77" s="1"/>
  <c r="AB230" i="77" a="1"/>
  <c r="AB230" i="77" s="1"/>
  <c r="AB229" i="77" a="1"/>
  <c r="AB229" i="77" s="1"/>
  <c r="AB228" i="77" a="1"/>
  <c r="AB228" i="77" s="1"/>
  <c r="AB227" i="77" a="1"/>
  <c r="AB227" i="77" s="1"/>
  <c r="AB226" i="77" a="1"/>
  <c r="AB226" i="77" s="1"/>
  <c r="AB225" i="77" a="1"/>
  <c r="AB225" i="77" s="1"/>
  <c r="AB224" i="77" a="1"/>
  <c r="AB224" i="77" s="1"/>
  <c r="AB223" i="77" a="1"/>
  <c r="AB223" i="77" s="1"/>
  <c r="AB222" i="77" a="1"/>
  <c r="AB222" i="77" s="1"/>
  <c r="AB221" i="77" a="1"/>
  <c r="AB221" i="77" s="1"/>
  <c r="AB220" i="77" a="1"/>
  <c r="AB220" i="77" s="1"/>
  <c r="AB219" i="77" a="1"/>
  <c r="AB219" i="77" s="1"/>
  <c r="AB218" i="77" a="1"/>
  <c r="AB218" i="77" s="1"/>
  <c r="AB217" i="77" a="1"/>
  <c r="AB217" i="77" s="1"/>
  <c r="AB216" i="77" a="1"/>
  <c r="AB216" i="77" s="1"/>
  <c r="AB215" i="77" a="1"/>
  <c r="AB215" i="77" s="1"/>
  <c r="AB214" i="77" a="1"/>
  <c r="AB214" i="77" s="1"/>
  <c r="AB213" i="77" a="1"/>
  <c r="AB213" i="77" s="1"/>
  <c r="AB212" i="77" a="1"/>
  <c r="AB212" i="77" s="1"/>
  <c r="AB211" i="77" a="1"/>
  <c r="AB211" i="77" s="1"/>
  <c r="AB210" i="77" a="1"/>
  <c r="AB210" i="77" s="1"/>
  <c r="AB209" i="77" a="1"/>
  <c r="AB209" i="77" s="1"/>
  <c r="AB208" i="77" a="1"/>
  <c r="AB208" i="77" s="1"/>
  <c r="AB207" i="77" a="1"/>
  <c r="AB207" i="77" s="1"/>
  <c r="AB206" i="77" a="1"/>
  <c r="AB206" i="77" s="1"/>
  <c r="AB205" i="77" a="1"/>
  <c r="AB205" i="77" s="1"/>
  <c r="AB204" i="77" a="1"/>
  <c r="AB204" i="77" s="1"/>
  <c r="AB203" i="77" a="1"/>
  <c r="AB203" i="77" s="1"/>
  <c r="AB202" i="77" a="1"/>
  <c r="AB202" i="77" s="1"/>
  <c r="AB201" i="77" a="1"/>
  <c r="AB201" i="77" s="1"/>
  <c r="AB200" i="77" a="1"/>
  <c r="AB200" i="77" s="1"/>
  <c r="AB199" i="77" a="1"/>
  <c r="AB199" i="77" s="1"/>
  <c r="AB198" i="77" a="1"/>
  <c r="AB198" i="77" s="1"/>
  <c r="AB197" i="77" a="1"/>
  <c r="AB197" i="77" s="1"/>
  <c r="AB196" i="77" a="1"/>
  <c r="AB196" i="77" s="1"/>
  <c r="AB195" i="77" a="1"/>
  <c r="AB195" i="77" s="1"/>
  <c r="AB194" i="77" a="1"/>
  <c r="AB194" i="77" s="1"/>
  <c r="AB193" i="77" a="1"/>
  <c r="AB193" i="77" s="1"/>
  <c r="AB192" i="77" a="1"/>
  <c r="AB192" i="77" s="1"/>
  <c r="AB191" i="77" a="1"/>
  <c r="AB191" i="77" s="1"/>
  <c r="AB190" i="77" a="1"/>
  <c r="AB190" i="77" s="1"/>
  <c r="AB189" i="77" a="1"/>
  <c r="AB189" i="77" s="1"/>
  <c r="AB188" i="77" a="1"/>
  <c r="AB188" i="77" s="1"/>
  <c r="AB187" i="77" a="1"/>
  <c r="AB187" i="77" s="1"/>
  <c r="AB186" i="77" a="1"/>
  <c r="AB186" i="77" s="1"/>
  <c r="AB185" i="77" a="1"/>
  <c r="AB185" i="77" s="1"/>
  <c r="AB184" i="77" a="1"/>
  <c r="AB184" i="77" s="1"/>
  <c r="AB183" i="77" a="1"/>
  <c r="AB183" i="77" s="1"/>
  <c r="AB182" i="77" a="1"/>
  <c r="AB182" i="77" s="1"/>
  <c r="AB181" i="77" a="1"/>
  <c r="AB181" i="77" s="1"/>
  <c r="AB180" i="77" a="1"/>
  <c r="AB180" i="77" s="1"/>
  <c r="AB179" i="77" a="1"/>
  <c r="AB179" i="77" s="1"/>
  <c r="AB178" i="77" a="1"/>
  <c r="AB178" i="77" s="1"/>
  <c r="AB177" i="77" a="1"/>
  <c r="AB177" i="77" s="1"/>
  <c r="AB176" i="77" a="1"/>
  <c r="AB176" i="77" s="1"/>
  <c r="AB175" i="77" a="1"/>
  <c r="AB175" i="77" s="1"/>
  <c r="AB174" i="77" a="1"/>
  <c r="AB174" i="77" s="1"/>
  <c r="AB173" i="77" a="1"/>
  <c r="AB173" i="77" s="1"/>
  <c r="AB172" i="77" a="1"/>
  <c r="AB172" i="77" s="1"/>
  <c r="AB171" i="77" a="1"/>
  <c r="AB171" i="77" s="1"/>
  <c r="AB170" i="77" a="1"/>
  <c r="AB170" i="77" s="1"/>
  <c r="AB169" i="77" a="1"/>
  <c r="AB169" i="77" s="1"/>
  <c r="AB168" i="77" a="1"/>
  <c r="AB168" i="77" s="1"/>
  <c r="AB167" i="77" a="1"/>
  <c r="AB167" i="77" s="1"/>
  <c r="AB166" i="77" a="1"/>
  <c r="AB166" i="77" s="1"/>
  <c r="AB165" i="77" a="1"/>
  <c r="AB165" i="77" s="1"/>
  <c r="AB164" i="77" a="1"/>
  <c r="AB164" i="77" s="1"/>
  <c r="AB163" i="77" a="1"/>
  <c r="AB163" i="77" s="1"/>
  <c r="AB162" i="77" a="1"/>
  <c r="AB162" i="77" s="1"/>
  <c r="AB161" i="77" a="1"/>
  <c r="AB161" i="77" s="1"/>
  <c r="AB160" i="77" a="1"/>
  <c r="AB160" i="77" s="1"/>
  <c r="AB159" i="77" a="1"/>
  <c r="AB159" i="77" s="1"/>
  <c r="AB158" i="77" a="1"/>
  <c r="AB158" i="77" s="1"/>
  <c r="AB157" i="77" a="1"/>
  <c r="AB157" i="77" s="1"/>
  <c r="AB156" i="77" a="1"/>
  <c r="AB156" i="77" s="1"/>
  <c r="AB155" i="77" a="1"/>
  <c r="AB155" i="77" s="1"/>
  <c r="AB154" i="77" a="1"/>
  <c r="AB154" i="77" s="1"/>
  <c r="AB153" i="77" a="1"/>
  <c r="AB153" i="77" s="1"/>
  <c r="AB152" i="77" a="1"/>
  <c r="AB152" i="77" s="1"/>
  <c r="AB151" i="77" a="1"/>
  <c r="AB151" i="77" s="1"/>
  <c r="AB150" i="77" a="1"/>
  <c r="AB150" i="77" s="1"/>
  <c r="AB149" i="77" a="1"/>
  <c r="AB149" i="77" s="1"/>
  <c r="AB148" i="77" a="1"/>
  <c r="AB148" i="77" s="1"/>
  <c r="AB147" i="77" a="1"/>
  <c r="AB147" i="77" s="1"/>
  <c r="AB146" i="77" a="1"/>
  <c r="AB146" i="77" s="1"/>
  <c r="AB145" i="77" a="1"/>
  <c r="AB145" i="77" s="1"/>
  <c r="AB144" i="77" a="1"/>
  <c r="AB144" i="77" s="1"/>
  <c r="AB143" i="77" a="1"/>
  <c r="AB143" i="77" s="1"/>
  <c r="AB142" i="77" a="1"/>
  <c r="AB142" i="77" s="1"/>
  <c r="AB141" i="77" a="1"/>
  <c r="AB141" i="77" s="1"/>
  <c r="AB140" i="77" a="1"/>
  <c r="AB140" i="77" s="1"/>
  <c r="AB139" i="77" a="1"/>
  <c r="AB139" i="77" s="1"/>
  <c r="AB138" i="77" a="1"/>
  <c r="AB138" i="77" s="1"/>
  <c r="AB137" i="77" a="1"/>
  <c r="AB137" i="77" s="1"/>
  <c r="AB136" i="77" a="1"/>
  <c r="AB136" i="77" s="1"/>
  <c r="AB135" i="77" a="1"/>
  <c r="AB135" i="77" s="1"/>
  <c r="AB134" i="77" a="1"/>
  <c r="AB134" i="77" s="1"/>
  <c r="AB133" i="77" a="1"/>
  <c r="AB133" i="77" s="1"/>
  <c r="AB132" i="77" a="1"/>
  <c r="AB132" i="77" s="1"/>
  <c r="AB131" i="77" a="1"/>
  <c r="AB131" i="77" s="1"/>
  <c r="AB130" i="77" a="1"/>
  <c r="AB130" i="77" s="1"/>
  <c r="AB129" i="77" a="1"/>
  <c r="AB129" i="77" s="1"/>
  <c r="AB128" i="77" a="1"/>
  <c r="AB128" i="77" s="1"/>
  <c r="AB127" i="77" a="1"/>
  <c r="AB127" i="77" s="1"/>
  <c r="AB126" i="77" a="1"/>
  <c r="AB126" i="77" s="1"/>
  <c r="AB125" i="77" a="1"/>
  <c r="AB125" i="77" s="1"/>
  <c r="AB124" i="77" a="1"/>
  <c r="AB124" i="77" s="1"/>
  <c r="AB123" i="77" a="1"/>
  <c r="AB123" i="77" s="1"/>
  <c r="AB122" i="77" a="1"/>
  <c r="AB122" i="77" s="1"/>
  <c r="AB121" i="77" a="1"/>
  <c r="AB121" i="77" s="1"/>
  <c r="AB120" i="77" a="1"/>
  <c r="AB120" i="77" s="1"/>
  <c r="AB119" i="77" a="1"/>
  <c r="AB119" i="77" s="1"/>
  <c r="AB118" i="77" a="1"/>
  <c r="AB118" i="77" s="1"/>
  <c r="AB117" i="77" a="1"/>
  <c r="AB117" i="77" s="1"/>
  <c r="AB116" i="77" a="1"/>
  <c r="AB116" i="77" s="1"/>
  <c r="AB115" i="77" a="1"/>
  <c r="AB115" i="77" s="1"/>
  <c r="AB114" i="77" a="1"/>
  <c r="AB114" i="77" s="1"/>
  <c r="AB113" i="77" a="1"/>
  <c r="AB113" i="77" s="1"/>
  <c r="AB112" i="77" a="1"/>
  <c r="AB112" i="77" s="1"/>
  <c r="AB111" i="77" a="1"/>
  <c r="AB111" i="77" s="1"/>
  <c r="AB110" i="77" a="1"/>
  <c r="AB110" i="77" s="1"/>
  <c r="AB109" i="77" a="1"/>
  <c r="AB109" i="77" s="1"/>
  <c r="AB108" i="77" a="1"/>
  <c r="AB108" i="77" s="1"/>
  <c r="AB107" i="77" a="1"/>
  <c r="AB107" i="77" s="1"/>
  <c r="AB106" i="77" a="1"/>
  <c r="AB106" i="77" s="1"/>
  <c r="AB105" i="77" a="1"/>
  <c r="AB105" i="77" s="1"/>
  <c r="AB104" i="77" a="1"/>
  <c r="AB104" i="77" s="1"/>
  <c r="AB103" i="77" a="1"/>
  <c r="AB103" i="77" s="1"/>
  <c r="AB102" i="77" a="1"/>
  <c r="AB102" i="77" s="1"/>
  <c r="AB101" i="77" a="1"/>
  <c r="AB101" i="77" s="1"/>
  <c r="AB100" i="77" a="1"/>
  <c r="AB100" i="77" s="1"/>
  <c r="AB99" i="77" a="1"/>
  <c r="AB99" i="77" s="1"/>
  <c r="AB98" i="77" a="1"/>
  <c r="AB98" i="77" s="1"/>
  <c r="AB97" i="77" a="1"/>
  <c r="AB97" i="77" s="1"/>
  <c r="AB96" i="77" a="1"/>
  <c r="AB96" i="77" s="1"/>
  <c r="AB95" i="77" a="1"/>
  <c r="AB95" i="77" s="1"/>
  <c r="AB94" i="77" a="1"/>
  <c r="AB94" i="77" s="1"/>
  <c r="AB93" i="77" a="1"/>
  <c r="AB93" i="77" s="1"/>
  <c r="AB92" i="77" a="1"/>
  <c r="AB92" i="77" s="1"/>
  <c r="AB91" i="77" a="1"/>
  <c r="AB91" i="77" s="1"/>
  <c r="AB90" i="77" a="1"/>
  <c r="AB90" i="77" s="1"/>
  <c r="AB89" i="77" a="1"/>
  <c r="AB89" i="77" s="1"/>
  <c r="AB88" i="77" a="1"/>
  <c r="AB88" i="77" s="1"/>
  <c r="AB87" i="77" a="1"/>
  <c r="AB87" i="77" s="1"/>
  <c r="AB86" i="77" a="1"/>
  <c r="AB86" i="77" s="1"/>
  <c r="AB85" i="77" a="1"/>
  <c r="AB85" i="77" s="1"/>
  <c r="AB84" i="77" a="1"/>
  <c r="AB84" i="77" s="1"/>
  <c r="AB83" i="77" a="1"/>
  <c r="AB83" i="77" s="1"/>
  <c r="AB82" i="77" a="1"/>
  <c r="AB82" i="77" s="1"/>
  <c r="AB81" i="77" a="1"/>
  <c r="AB81" i="77" s="1"/>
  <c r="AB80" i="77" a="1"/>
  <c r="AB80" i="77" s="1"/>
  <c r="AB79" i="77" a="1"/>
  <c r="AB79" i="77" s="1"/>
  <c r="AB78" i="77" a="1"/>
  <c r="AB78" i="77" s="1"/>
  <c r="AB77" i="77" a="1"/>
  <c r="AB77" i="77" s="1"/>
  <c r="AB76" i="77" a="1"/>
  <c r="AB76" i="77" s="1"/>
  <c r="AB75" i="77" a="1"/>
  <c r="AB75" i="77" s="1"/>
  <c r="AB74" i="77" a="1"/>
  <c r="AB74" i="77" s="1"/>
  <c r="AB73" i="77" a="1"/>
  <c r="AB73" i="77" s="1"/>
  <c r="AB72" i="77" a="1"/>
  <c r="AB72" i="77" s="1"/>
  <c r="AB71" i="77" a="1"/>
  <c r="AB71" i="77" s="1"/>
  <c r="AB70" i="77" a="1"/>
  <c r="AB70" i="77" s="1"/>
  <c r="AB69" i="77" a="1"/>
  <c r="AB69" i="77" s="1"/>
  <c r="AB68" i="77" a="1"/>
  <c r="AB68" i="77" s="1"/>
  <c r="AB67" i="77" a="1"/>
  <c r="AB67" i="77" s="1"/>
  <c r="AB66" i="77" a="1"/>
  <c r="AB66" i="77" s="1"/>
  <c r="AB65" i="77" a="1"/>
  <c r="AB65" i="77" s="1"/>
  <c r="AB64" i="77" a="1"/>
  <c r="AB64" i="77" s="1"/>
  <c r="AB63" i="77" a="1"/>
  <c r="AB63" i="77" s="1"/>
  <c r="AB62" i="77" a="1"/>
  <c r="AB62" i="77" s="1"/>
  <c r="AB61" i="77" a="1"/>
  <c r="AB61" i="77" s="1"/>
  <c r="AB60" i="77" a="1"/>
  <c r="AB60" i="77" s="1"/>
  <c r="AB59" i="77" a="1"/>
  <c r="AB59" i="77" s="1"/>
  <c r="AB58" i="77" a="1"/>
  <c r="AB58" i="77" s="1"/>
  <c r="AB57" i="77" a="1"/>
  <c r="AB57" i="77" s="1"/>
  <c r="AB56" i="77" a="1"/>
  <c r="AB56" i="77" s="1"/>
  <c r="AB55" i="77" a="1"/>
  <c r="AB55" i="77" s="1"/>
  <c r="AB54" i="77" a="1"/>
  <c r="AB54" i="77" s="1"/>
  <c r="AB53" i="77" a="1"/>
  <c r="AB53" i="77" s="1"/>
  <c r="AB52" i="77" a="1"/>
  <c r="AB52" i="77" s="1"/>
  <c r="AB51" i="77" a="1"/>
  <c r="AB51" i="77" s="1"/>
  <c r="AB50" i="77" a="1"/>
  <c r="AB50" i="77" s="1"/>
  <c r="AB49" i="77" a="1"/>
  <c r="AB49" i="77" s="1"/>
  <c r="AB48" i="77" a="1"/>
  <c r="AB48" i="77" s="1"/>
  <c r="AB47" i="77" a="1"/>
  <c r="AB47" i="77" s="1"/>
  <c r="AB46" i="77" a="1"/>
  <c r="AB46" i="77" s="1"/>
  <c r="AB45" i="77" a="1"/>
  <c r="AB45" i="77" s="1"/>
  <c r="AB44" i="77" a="1"/>
  <c r="AB44" i="77" s="1"/>
  <c r="AB43" i="77" a="1"/>
  <c r="AB43" i="77" s="1"/>
  <c r="AB42" i="77" a="1"/>
  <c r="AB42" i="77" s="1"/>
  <c r="AB41" i="77" a="1"/>
  <c r="AB41" i="77" s="1"/>
  <c r="AB40" i="77" a="1"/>
  <c r="AB40" i="77" s="1"/>
  <c r="AB39" i="77" a="1"/>
  <c r="AB39" i="77" s="1"/>
  <c r="AB38" i="77" a="1"/>
  <c r="AB38" i="77" s="1"/>
  <c r="AB37" i="77" a="1"/>
  <c r="AB37" i="77" s="1"/>
  <c r="AB36" i="77" a="1"/>
  <c r="AB36" i="77" s="1"/>
  <c r="AB35" i="77" a="1"/>
  <c r="AB35" i="77" s="1"/>
  <c r="AB34" i="77" a="1"/>
  <c r="AB34" i="77" s="1"/>
  <c r="AB33" i="77" a="1"/>
  <c r="AB33" i="77" s="1"/>
  <c r="AB32" i="77" a="1"/>
  <c r="AB32" i="77" s="1"/>
  <c r="AB31" i="77" a="1"/>
  <c r="AB31" i="77" s="1"/>
  <c r="AB30" i="77" a="1"/>
  <c r="AB30" i="77" s="1"/>
  <c r="AB29" i="77" a="1"/>
  <c r="AB29" i="77" s="1"/>
  <c r="AB28" i="77" a="1"/>
  <c r="AB28" i="77" s="1"/>
  <c r="AB27" i="77" a="1"/>
  <c r="AB27" i="77" s="1"/>
  <c r="AB26" i="77" a="1"/>
  <c r="AB26" i="77" s="1"/>
  <c r="AB25" i="77" a="1"/>
  <c r="AB25" i="77" s="1"/>
  <c r="AB24" i="77" a="1"/>
  <c r="AB24" i="77" s="1"/>
  <c r="AB23" i="77" a="1"/>
  <c r="AB23" i="77" s="1"/>
  <c r="AB22" i="77" a="1"/>
  <c r="AB22" i="77" s="1"/>
  <c r="AB21" i="77" a="1"/>
  <c r="AB21" i="77" s="1"/>
  <c r="AB20" i="77" a="1"/>
  <c r="AB20" i="77" s="1"/>
  <c r="AB19" i="77" a="1"/>
  <c r="AB19" i="77" s="1"/>
  <c r="AB18" i="77" a="1"/>
  <c r="AB18" i="77" s="1"/>
  <c r="AB17" i="77" a="1"/>
  <c r="AB17" i="77" s="1"/>
  <c r="AB16" i="77" a="1"/>
  <c r="AB16" i="77" s="1"/>
  <c r="AB15" i="77" a="1"/>
  <c r="AB15" i="77" s="1"/>
  <c r="AB14" i="77" a="1"/>
  <c r="AB14" i="77" s="1"/>
  <c r="AB13" i="77" a="1"/>
  <c r="AB13" i="77" s="1"/>
  <c r="AB12" i="77" a="1"/>
  <c r="AB12" i="77" s="1"/>
  <c r="AB11" i="77" a="1"/>
  <c r="AB11" i="77" s="1"/>
  <c r="AB10" i="77" a="1"/>
  <c r="AB10" i="77" s="1"/>
  <c r="AB9" i="77" a="1"/>
  <c r="AB9" i="77" s="1"/>
  <c r="AB8" i="77" a="1"/>
  <c r="AB8" i="77" s="1"/>
  <c r="AB7" i="77" a="1"/>
  <c r="AB7" i="77" s="1"/>
  <c r="AB6" i="77" a="1"/>
  <c r="AB6" i="77" s="1"/>
  <c r="AB5" i="77" a="1"/>
  <c r="AB5" i="77" s="1"/>
  <c r="AB4" i="77" a="1"/>
  <c r="AB4" i="77" s="1"/>
  <c r="AB3" i="77" a="1"/>
  <c r="AB3" i="77" s="1"/>
  <c r="AB2" i="77" a="1"/>
  <c r="AB2" i="77" s="1"/>
  <c r="K36" i="30" l="1"/>
  <c r="J36" i="30"/>
  <c r="K35" i="30"/>
  <c r="J35" i="30"/>
  <c r="K34" i="30"/>
  <c r="J34" i="30"/>
  <c r="K33" i="30"/>
  <c r="J33" i="30"/>
  <c r="K32" i="30"/>
  <c r="J32" i="30"/>
  <c r="K31" i="30"/>
  <c r="J31" i="30"/>
  <c r="K30" i="30"/>
  <c r="J30" i="30"/>
  <c r="K29" i="30"/>
  <c r="J29" i="30"/>
  <c r="K28" i="30"/>
  <c r="J28" i="30"/>
  <c r="K27" i="30"/>
  <c r="J27" i="30"/>
  <c r="K26" i="30"/>
  <c r="J26" i="30"/>
  <c r="K25" i="30"/>
  <c r="J25" i="30"/>
  <c r="K24" i="30"/>
  <c r="J24" i="30"/>
  <c r="K23" i="30"/>
  <c r="J23" i="30"/>
  <c r="K22" i="30"/>
  <c r="J22" i="30"/>
  <c r="M15" i="30"/>
  <c r="L15" i="30"/>
  <c r="K15" i="30"/>
  <c r="J15" i="30"/>
  <c r="I15" i="30"/>
  <c r="H15" i="30"/>
  <c r="M14" i="30"/>
  <c r="L14" i="30"/>
  <c r="K14" i="30"/>
  <c r="J14" i="30"/>
  <c r="I14" i="30"/>
  <c r="H14" i="30"/>
  <c r="M10" i="30"/>
  <c r="L10" i="30"/>
  <c r="K10" i="30"/>
  <c r="J10" i="30"/>
  <c r="I10" i="30"/>
  <c r="H10" i="30"/>
  <c r="M8" i="30"/>
  <c r="L8" i="30"/>
  <c r="K8" i="30"/>
  <c r="J8" i="30"/>
  <c r="I8" i="30"/>
  <c r="H8" i="30"/>
  <c r="M7" i="30"/>
  <c r="L7" i="30"/>
  <c r="K7" i="30"/>
  <c r="J7" i="30"/>
  <c r="I7" i="30"/>
  <c r="H7" i="30"/>
  <c r="GR2" i="29" l="1" a="1"/>
  <c r="GR2" i="29" s="1"/>
  <c r="E17" i="46"/>
  <c r="D17" i="46"/>
  <c r="AZ16" i="46"/>
  <c r="AY16" i="46"/>
  <c r="AX16" i="46"/>
  <c r="AW16" i="46"/>
  <c r="AB16" i="46"/>
  <c r="AA16" i="46"/>
  <c r="Z16" i="46"/>
  <c r="Y16" i="46"/>
  <c r="X16" i="46"/>
  <c r="W16" i="46"/>
  <c r="M16" i="46"/>
  <c r="L16" i="46"/>
  <c r="K16" i="46"/>
  <c r="J16" i="46"/>
  <c r="I16" i="46"/>
  <c r="H16" i="46"/>
  <c r="G16" i="46"/>
  <c r="F16" i="46"/>
  <c r="K2" i="69" a="1"/>
  <c r="K2" i="69" s="1"/>
  <c r="G2" i="69" a="1"/>
  <c r="G2" i="69" s="1"/>
  <c r="G2" i="61" a="1"/>
  <c r="G2" i="61" s="1"/>
  <c r="AB2" i="84" s="1" a="1"/>
  <c r="AB2" i="84" s="1"/>
  <c r="G1" i="61"/>
  <c r="P47" i="46"/>
  <c r="P46" i="46"/>
  <c r="P45" i="46"/>
  <c r="P44" i="46"/>
  <c r="P43" i="46"/>
  <c r="P42" i="46"/>
  <c r="P41" i="46"/>
  <c r="P40" i="46"/>
  <c r="P39" i="46"/>
  <c r="P38" i="46"/>
  <c r="P37" i="46"/>
  <c r="P36" i="46"/>
  <c r="P35" i="46"/>
  <c r="P34" i="46"/>
  <c r="P33" i="46"/>
  <c r="P32" i="46"/>
  <c r="P31" i="46"/>
  <c r="Q34" i="46" l="1" a="1"/>
  <c r="Q34" i="46" s="1"/>
  <c r="Q35" i="46" a="1"/>
  <c r="Q35" i="46" s="1"/>
  <c r="Q37" i="46" a="1"/>
  <c r="Q37" i="46" s="1"/>
  <c r="Q36" i="46" a="1"/>
  <c r="Q36" i="46" s="1"/>
  <c r="Q47" i="46" a="1"/>
  <c r="Q47" i="46" s="1"/>
  <c r="Q46" i="46" a="1"/>
  <c r="Q46" i="46" s="1"/>
  <c r="Q33" i="46" a="1"/>
  <c r="Q33" i="46" s="1"/>
  <c r="Q45" i="46" a="1"/>
  <c r="Q45" i="46" s="1"/>
  <c r="Q32" i="46" a="1"/>
  <c r="Q32" i="46" s="1"/>
  <c r="Q44" i="46" a="1"/>
  <c r="Q44" i="46" s="1"/>
  <c r="Q31" i="46" a="1"/>
  <c r="Q31" i="46" s="1"/>
  <c r="Q42" i="46" a="1"/>
  <c r="Q42" i="46" s="1"/>
  <c r="Q43" i="46" a="1"/>
  <c r="Q43" i="46" s="1"/>
  <c r="Q40" i="46" a="1"/>
  <c r="Q40" i="46" s="1"/>
  <c r="Q39" i="46" a="1"/>
  <c r="Q39" i="46" s="1"/>
  <c r="Q41" i="46" a="1"/>
  <c r="Q41" i="46" s="1"/>
  <c r="Q38" i="46" a="1"/>
  <c r="Q38" i="46" s="1"/>
  <c r="L1" i="61" a="1"/>
  <c r="L1" i="61" s="1"/>
  <c r="A1" i="61" a="1"/>
  <c r="A1" i="61" s="1"/>
  <c r="A2" i="60" a="1"/>
  <c r="A2" i="60" s="1"/>
  <c r="E32" i="60" a="1"/>
  <c r="E32" i="60" s="1"/>
  <c r="D32" i="60" a="1"/>
  <c r="D32" i="60" s="1"/>
  <c r="E31" i="60" a="1"/>
  <c r="E31" i="60" s="1"/>
  <c r="D31" i="60" a="1"/>
  <c r="D31" i="60" s="1"/>
  <c r="E30" i="60" a="1"/>
  <c r="E30" i="60" s="1"/>
  <c r="D30" i="60" a="1"/>
  <c r="D30" i="60" s="1"/>
  <c r="E29" i="60" a="1"/>
  <c r="E29" i="60" s="1"/>
  <c r="D29" i="60" a="1"/>
  <c r="D29" i="60" s="1"/>
  <c r="E28" i="60" a="1"/>
  <c r="E28" i="60" s="1"/>
  <c r="D28" i="60" a="1"/>
  <c r="D28" i="60" s="1"/>
  <c r="E27" i="60" a="1"/>
  <c r="E27" i="60" s="1"/>
  <c r="D27" i="60" a="1"/>
  <c r="D27" i="60" s="1"/>
  <c r="E26" i="60" a="1"/>
  <c r="E26" i="60" s="1"/>
  <c r="D26" i="60" a="1"/>
  <c r="D26" i="60" s="1"/>
  <c r="E25" i="60" a="1"/>
  <c r="E25" i="60" s="1"/>
  <c r="D25" i="60" a="1"/>
  <c r="D25" i="60" s="1"/>
  <c r="E24" i="60" a="1"/>
  <c r="E24" i="60" s="1"/>
  <c r="D24" i="60" a="1"/>
  <c r="D24" i="60" s="1"/>
  <c r="AE36" i="31"/>
  <c r="W36" i="31"/>
  <c r="V36" i="31"/>
  <c r="D36" i="31"/>
  <c r="AE35" i="31"/>
  <c r="W35" i="31"/>
  <c r="V35" i="31"/>
  <c r="D35" i="31"/>
  <c r="AE34" i="31"/>
  <c r="W34" i="31"/>
  <c r="V34" i="31"/>
  <c r="D34" i="31"/>
  <c r="AE33" i="31"/>
  <c r="W33" i="31"/>
  <c r="V33" i="31"/>
  <c r="D33" i="31"/>
  <c r="AE32" i="31"/>
  <c r="W32" i="31"/>
  <c r="V32" i="31"/>
  <c r="D32" i="31"/>
  <c r="AE31" i="31"/>
  <c r="W31" i="31"/>
  <c r="V31" i="31"/>
  <c r="D31" i="31"/>
  <c r="AE30" i="31"/>
  <c r="W30" i="31"/>
  <c r="V30" i="31"/>
  <c r="D30" i="31"/>
  <c r="AE29" i="31"/>
  <c r="W29" i="31"/>
  <c r="V29" i="31"/>
  <c r="D29" i="31"/>
  <c r="AE28" i="31"/>
  <c r="W28" i="31"/>
  <c r="V28" i="31"/>
  <c r="D28" i="31"/>
  <c r="E23" i="60" a="1"/>
  <c r="E23" i="60" s="1"/>
  <c r="D23" i="60" a="1"/>
  <c r="D23" i="60" s="1"/>
  <c r="E22" i="60" a="1"/>
  <c r="E22" i="60" s="1"/>
  <c r="D22" i="60" a="1"/>
  <c r="D22" i="60" s="1"/>
  <c r="E21" i="60" a="1"/>
  <c r="E21" i="60" s="1"/>
  <c r="D21" i="60" a="1"/>
  <c r="D21" i="60" s="1"/>
  <c r="E20" i="60" a="1"/>
  <c r="E20" i="60" s="1"/>
  <c r="D20" i="60" a="1"/>
  <c r="D20" i="60" s="1"/>
  <c r="E19" i="60" a="1"/>
  <c r="E19" i="60" s="1"/>
  <c r="D19" i="60" a="1"/>
  <c r="D19" i="60" s="1"/>
  <c r="E18" i="60" a="1"/>
  <c r="E18" i="60" s="1"/>
  <c r="D18" i="60" a="1"/>
  <c r="D18" i="60" s="1"/>
  <c r="E17" i="60" a="1"/>
  <c r="E17" i="60" s="1"/>
  <c r="D17" i="60" a="1"/>
  <c r="D17" i="60" s="1"/>
  <c r="E16" i="60" a="1"/>
  <c r="E16" i="60" s="1"/>
  <c r="D16" i="60" a="1"/>
  <c r="D16" i="60" s="1"/>
  <c r="E15" i="60" a="1"/>
  <c r="E15" i="60" s="1"/>
  <c r="D15" i="60" a="1"/>
  <c r="D15" i="60" s="1"/>
  <c r="E14" i="60" a="1"/>
  <c r="E14" i="60" s="1"/>
  <c r="D14" i="60" a="1"/>
  <c r="D14" i="60" s="1"/>
  <c r="E13" i="60" a="1"/>
  <c r="E13" i="60" s="1"/>
  <c r="D13" i="60" a="1"/>
  <c r="D13" i="60" s="1"/>
  <c r="E12" i="60" a="1"/>
  <c r="E12" i="60" s="1"/>
  <c r="D12" i="60" a="1"/>
  <c r="D12" i="60" s="1"/>
  <c r="E11" i="60" a="1"/>
  <c r="E11" i="60" s="1"/>
  <c r="D11" i="60" a="1"/>
  <c r="D11" i="60" s="1"/>
  <c r="E10" i="60" a="1"/>
  <c r="E10" i="60" s="1"/>
  <c r="D10" i="60" a="1"/>
  <c r="D10" i="60" s="1"/>
  <c r="E9" i="60" a="1"/>
  <c r="E9" i="60" s="1"/>
  <c r="D9" i="60" a="1"/>
  <c r="D9" i="60" s="1"/>
  <c r="E8" i="60" a="1"/>
  <c r="E8" i="60" s="1"/>
  <c r="D8" i="60" a="1"/>
  <c r="D8" i="60" s="1"/>
  <c r="E7" i="60" a="1"/>
  <c r="E7" i="60" s="1"/>
  <c r="D7" i="60" a="1"/>
  <c r="D7" i="60" s="1"/>
  <c r="E6" i="60" a="1"/>
  <c r="E6" i="60" s="1"/>
  <c r="D6" i="60" a="1"/>
  <c r="D6" i="60" s="1"/>
  <c r="E5" i="60" a="1"/>
  <c r="E5" i="60" s="1"/>
  <c r="D5" i="60" a="1"/>
  <c r="D5" i="60" s="1"/>
  <c r="E4" i="60" a="1"/>
  <c r="E4" i="60" s="1"/>
  <c r="D4" i="60" a="1"/>
  <c r="D4" i="60" s="1"/>
  <c r="E3" i="60" a="1"/>
  <c r="E3" i="60" s="1"/>
  <c r="D3" i="60" a="1"/>
  <c r="D3" i="60" s="1"/>
  <c r="D1" i="60" a="1"/>
  <c r="D1" i="60" s="1"/>
  <c r="L1" i="84" s="1" a="1"/>
  <c r="L1" i="84" s="1"/>
  <c r="E1" i="60" a="1"/>
  <c r="E1" i="60" s="1"/>
  <c r="C2" i="59"/>
  <c r="A2" i="59" a="1"/>
  <c r="A2" i="59" s="1"/>
  <c r="E1" i="59" a="1"/>
  <c r="E1" i="59" s="1"/>
  <c r="E2" i="59" a="1"/>
  <c r="E2" i="59" s="1"/>
  <c r="C15" i="59"/>
  <c r="C14" i="59"/>
  <c r="C13" i="59"/>
  <c r="C12" i="59"/>
  <c r="C11" i="59"/>
  <c r="C10" i="59"/>
  <c r="C9" i="59"/>
  <c r="C8" i="59"/>
  <c r="C7" i="59"/>
  <c r="C6" i="59"/>
  <c r="C5" i="59"/>
  <c r="C4" i="59"/>
  <c r="C3" i="59"/>
  <c r="M134" i="54" l="1"/>
  <c r="U134" i="54"/>
  <c r="T134" i="54"/>
  <c r="S134" i="54"/>
  <c r="DH31" i="2" a="1"/>
  <c r="DH31" i="2" s="1"/>
  <c r="DH30" i="2" a="1"/>
  <c r="DH30" i="2" s="1"/>
  <c r="DH29" i="2" a="1"/>
  <c r="DH29" i="2" s="1"/>
  <c r="DH28" i="2" a="1"/>
  <c r="DH28" i="2" s="1"/>
  <c r="DH27" i="2" a="1"/>
  <c r="DH27" i="2" s="1"/>
  <c r="DH26" i="2" a="1"/>
  <c r="DH26" i="2" s="1"/>
  <c r="DH25" i="2" a="1"/>
  <c r="DH25" i="2" s="1"/>
  <c r="DH24" i="2" a="1"/>
  <c r="DH24" i="2" s="1"/>
  <c r="DH23" i="2" a="1"/>
  <c r="DH23" i="2" s="1"/>
  <c r="DH22" i="2" a="1"/>
  <c r="DH22" i="2" s="1"/>
  <c r="DH21" i="2" a="1"/>
  <c r="DH21" i="2" s="1"/>
  <c r="DH20" i="2" a="1"/>
  <c r="DH20" i="2" s="1"/>
  <c r="DH19" i="2" a="1"/>
  <c r="DH19" i="2" s="1"/>
  <c r="DH18" i="2" a="1"/>
  <c r="DH18" i="2" s="1"/>
  <c r="DH17" i="2" a="1"/>
  <c r="DH17" i="2" s="1"/>
  <c r="DH16" i="2" a="1"/>
  <c r="DH16" i="2" s="1"/>
  <c r="DH15" i="2" a="1"/>
  <c r="DH15" i="2" s="1"/>
  <c r="DH14" i="2" a="1"/>
  <c r="DH14" i="2" s="1"/>
  <c r="DH13" i="2" a="1"/>
  <c r="DH13" i="2" s="1"/>
  <c r="DH12" i="2" a="1"/>
  <c r="DH12" i="2" s="1"/>
  <c r="DH11" i="2" a="1"/>
  <c r="DH11" i="2" s="1"/>
  <c r="DH10" i="2" a="1"/>
  <c r="DH10" i="2" s="1"/>
  <c r="DH9" i="2" a="1"/>
  <c r="DH9" i="2" s="1"/>
  <c r="DH8" i="2" a="1"/>
  <c r="DH8" i="2" s="1"/>
  <c r="DH7" i="2" a="1"/>
  <c r="DH7" i="2" s="1"/>
  <c r="DH6" i="2" a="1"/>
  <c r="DH6" i="2" s="1"/>
  <c r="DH5" i="2" a="1"/>
  <c r="DH5" i="2" s="1"/>
  <c r="DH4" i="2" a="1"/>
  <c r="DH4" i="2" s="1"/>
  <c r="DH3" i="2" a="1"/>
  <c r="DH3" i="2" s="1"/>
  <c r="O38" i="18" l="1"/>
  <c r="O36" i="18"/>
  <c r="O35" i="18"/>
  <c r="O34" i="18"/>
  <c r="O33" i="18"/>
  <c r="O32" i="18"/>
  <c r="O31" i="18"/>
  <c r="O30" i="18"/>
  <c r="O29" i="18"/>
  <c r="O28" i="18"/>
  <c r="O27" i="18"/>
  <c r="O26" i="18"/>
  <c r="O25" i="18"/>
  <c r="O24" i="18"/>
  <c r="O23" i="18"/>
  <c r="O22" i="18"/>
  <c r="O6" i="18"/>
  <c r="O5" i="18"/>
  <c r="CD2" i="73" l="1" a="1"/>
  <c r="R1" i="71" a="1"/>
  <c r="R1" i="71" s="1"/>
  <c r="R2" i="71" a="1"/>
  <c r="R2" i="71" s="1"/>
  <c r="V1" i="73" l="1" a="1"/>
  <c r="V1" i="73" s="1"/>
  <c r="CI1" i="84" a="1"/>
  <c r="CI1" i="84" s="1"/>
  <c r="CD2" i="73"/>
  <c r="CE111" i="73" a="1"/>
  <c r="CE111" i="73" s="1"/>
  <c r="CE103" i="73" a="1"/>
  <c r="CE103" i="73" s="1"/>
  <c r="CE93" i="73" a="1"/>
  <c r="CE93" i="73" s="1"/>
  <c r="CE85" i="73" a="1"/>
  <c r="CE85" i="73" s="1"/>
  <c r="CE75" i="73" a="1"/>
  <c r="CE75" i="73" s="1"/>
  <c r="CE102" i="73" a="1"/>
  <c r="CE102" i="73" s="1"/>
  <c r="CE84" i="73" a="1"/>
  <c r="CE84" i="73" s="1"/>
  <c r="CE110" i="73" a="1"/>
  <c r="CE110" i="73" s="1"/>
  <c r="CE101" i="73" a="1"/>
  <c r="CE101" i="73" s="1"/>
  <c r="CE92" i="73" a="1"/>
  <c r="CE92" i="73" s="1"/>
  <c r="CE83" i="73" a="1"/>
  <c r="CE83" i="73" s="1"/>
  <c r="CE74" i="73" a="1"/>
  <c r="CE74" i="73" s="1"/>
  <c r="CE100" i="73" a="1"/>
  <c r="CE100" i="73" s="1"/>
  <c r="CE82" i="73" a="1"/>
  <c r="CE82" i="73" s="1"/>
  <c r="CE109" i="73" a="1"/>
  <c r="CE109" i="73" s="1"/>
  <c r="CE99" i="73" a="1"/>
  <c r="CE99" i="73" s="1"/>
  <c r="CE91" i="73" a="1"/>
  <c r="CE91" i="73" s="1"/>
  <c r="CE81" i="73" a="1"/>
  <c r="CE81" i="73" s="1"/>
  <c r="CE73" i="73" a="1"/>
  <c r="CE73" i="73" s="1"/>
  <c r="CE108" i="73" a="1"/>
  <c r="CE108" i="73" s="1"/>
  <c r="CE90" i="73" a="1"/>
  <c r="CE90" i="73" s="1"/>
  <c r="CE72" i="73" a="1"/>
  <c r="CE72" i="73" s="1"/>
  <c r="CE107" i="73" a="1"/>
  <c r="CE107" i="73" s="1"/>
  <c r="CE98" i="73" a="1"/>
  <c r="CE98" i="73" s="1"/>
  <c r="CE89" i="73" a="1"/>
  <c r="CE89" i="73" s="1"/>
  <c r="CE80" i="73" a="1"/>
  <c r="CE80" i="73" s="1"/>
  <c r="CE71" i="73" a="1"/>
  <c r="CE71" i="73" s="1"/>
  <c r="CE106" i="73" a="1"/>
  <c r="CE106" i="73" s="1"/>
  <c r="CE88" i="73" a="1"/>
  <c r="CE88" i="73" s="1"/>
  <c r="CE105" i="73" a="1"/>
  <c r="CE105" i="73" s="1"/>
  <c r="CE97" i="73" a="1"/>
  <c r="CE97" i="73" s="1"/>
  <c r="CE87" i="73" a="1"/>
  <c r="CE87" i="73" s="1"/>
  <c r="CE79" i="73" a="1"/>
  <c r="CE79" i="73" s="1"/>
  <c r="CE96" i="73" a="1"/>
  <c r="CE96" i="73" s="1"/>
  <c r="CE78" i="73" a="1"/>
  <c r="CE78" i="73" s="1"/>
  <c r="CE86" i="73" a="1"/>
  <c r="CE86" i="73" s="1"/>
  <c r="CE77" i="73" a="1"/>
  <c r="CE77" i="73" s="1"/>
  <c r="CE76" i="73" a="1"/>
  <c r="CE76" i="73" s="1"/>
  <c r="CE112" i="73" a="1"/>
  <c r="CE112" i="73" s="1"/>
  <c r="CE104" i="73" a="1"/>
  <c r="CE104" i="73" s="1"/>
  <c r="CE94" i="73" a="1"/>
  <c r="CE94" i="73" s="1"/>
  <c r="CE95" i="73" a="1"/>
  <c r="CE95" i="73" s="1"/>
  <c r="BG28" i="71" a="1"/>
  <c r="BG28" i="71" s="1"/>
  <c r="BG27" i="71" a="1"/>
  <c r="BG27" i="71" s="1"/>
  <c r="BG26" i="71" a="1"/>
  <c r="BG26" i="71" s="1"/>
  <c r="BG25" i="71" a="1"/>
  <c r="BG25" i="71" s="1"/>
  <c r="BG24" i="71" a="1"/>
  <c r="BG24" i="71" s="1"/>
  <c r="BG23" i="71" a="1"/>
  <c r="BG23" i="71" s="1"/>
  <c r="BG22" i="71" a="1"/>
  <c r="BG22" i="71" s="1"/>
  <c r="BG21" i="71" a="1"/>
  <c r="BG21" i="71" s="1"/>
  <c r="BG20" i="71" a="1"/>
  <c r="BG20" i="71" s="1"/>
  <c r="BG19" i="71" a="1"/>
  <c r="BG19" i="71" s="1"/>
  <c r="BG18" i="71" a="1"/>
  <c r="BG18" i="71" s="1"/>
  <c r="BG17" i="71" a="1"/>
  <c r="BG17" i="71" s="1"/>
  <c r="BG16" i="71" a="1"/>
  <c r="BG16" i="71" s="1"/>
  <c r="BG15" i="71" a="1"/>
  <c r="BG15" i="71" s="1"/>
  <c r="BG14" i="71" a="1"/>
  <c r="BG14" i="71" s="1"/>
  <c r="BG13" i="71" a="1"/>
  <c r="BG13" i="71" s="1"/>
  <c r="BG12" i="71" a="1"/>
  <c r="BG12" i="71" s="1"/>
  <c r="BG11" i="71" a="1"/>
  <c r="BG11" i="71" s="1"/>
  <c r="BG10" i="71" a="1"/>
  <c r="BG10" i="71" s="1"/>
  <c r="BG9" i="71" a="1"/>
  <c r="BG9" i="71" s="1"/>
  <c r="BG8" i="71" a="1"/>
  <c r="BG8" i="71" s="1"/>
  <c r="BG7" i="71" a="1"/>
  <c r="BG7" i="71" s="1"/>
  <c r="BC28" i="71" a="1"/>
  <c r="BC28" i="71" s="1"/>
  <c r="BC27" i="71" a="1"/>
  <c r="BC27" i="71" s="1"/>
  <c r="BC26" i="71" a="1"/>
  <c r="BC26" i="71" s="1"/>
  <c r="BC25" i="71" a="1"/>
  <c r="BC25" i="71" s="1"/>
  <c r="BC24" i="71" a="1"/>
  <c r="BC24" i="71" s="1"/>
  <c r="BC23" i="71" a="1"/>
  <c r="BC23" i="71" s="1"/>
  <c r="BC22" i="71" a="1"/>
  <c r="BC22" i="71" s="1"/>
  <c r="BC21" i="71" a="1"/>
  <c r="BC21" i="71" s="1"/>
  <c r="BC20" i="71" a="1"/>
  <c r="BC20" i="71" s="1"/>
  <c r="BC19" i="71" a="1"/>
  <c r="BC19" i="71" s="1"/>
  <c r="BC18" i="71" a="1"/>
  <c r="BC18" i="71" s="1"/>
  <c r="BC17" i="71" a="1"/>
  <c r="BC17" i="71" s="1"/>
  <c r="BC16" i="71" a="1"/>
  <c r="BC16" i="71" s="1"/>
  <c r="BC15" i="71" a="1"/>
  <c r="BC15" i="71" s="1"/>
  <c r="BC14" i="71" a="1"/>
  <c r="BC14" i="71" s="1"/>
  <c r="BC13" i="71" a="1"/>
  <c r="BC13" i="71" s="1"/>
  <c r="BC12" i="71" a="1"/>
  <c r="BC12" i="71" s="1"/>
  <c r="BC11" i="71" a="1"/>
  <c r="BC11" i="71" s="1"/>
  <c r="BC10" i="71" a="1"/>
  <c r="BC10" i="71" s="1"/>
  <c r="BC9" i="71" a="1"/>
  <c r="BC9" i="71" s="1"/>
  <c r="BC8" i="71" a="1"/>
  <c r="BC8" i="71" s="1"/>
  <c r="BC7" i="71" a="1"/>
  <c r="BC7" i="71" s="1"/>
  <c r="AG2" i="71" l="1" a="1"/>
  <c r="AG1" i="71" a="1"/>
  <c r="AG1" i="71" s="1"/>
  <c r="W134" i="54"/>
  <c r="V134" i="54"/>
  <c r="R134" i="54"/>
  <c r="Q134" i="54"/>
  <c r="P134" i="54"/>
  <c r="O134" i="54"/>
  <c r="N134" i="54"/>
  <c r="L134" i="54"/>
  <c r="K134" i="54"/>
  <c r="J134" i="54"/>
  <c r="I134" i="54"/>
  <c r="H134" i="54"/>
  <c r="AA18" i="54" a="1"/>
  <c r="AA18" i="54" s="1"/>
  <c r="AA11" i="54" a="1"/>
  <c r="AA11" i="54" s="1"/>
  <c r="AA14" i="54" a="1"/>
  <c r="AA14" i="54" s="1"/>
  <c r="AA6" i="54" a="1"/>
  <c r="AA6" i="54" s="1"/>
  <c r="AA1" i="54" a="1"/>
  <c r="AA1" i="54" s="1"/>
  <c r="BG1" i="71" l="1" a="1"/>
  <c r="BG1" i="71" s="1"/>
  <c r="BC6" i="71" a="1"/>
  <c r="BC6" i="71" s="1"/>
  <c r="BG6" i="71" a="1"/>
  <c r="BG6" i="71" s="1"/>
  <c r="AG2" i="71"/>
  <c r="BG4" i="71" a="1"/>
  <c r="BG4" i="71" s="1"/>
  <c r="BG3" i="71" a="1"/>
  <c r="BG3" i="71" s="1"/>
  <c r="BC5" i="71" a="1"/>
  <c r="BC5" i="71" s="1"/>
  <c r="BG5" i="71" a="1"/>
  <c r="BG5" i="71" s="1"/>
  <c r="BC4" i="71" a="1"/>
  <c r="BC4" i="71" s="1"/>
  <c r="BC3" i="71" a="1"/>
  <c r="BC3" i="71" s="1"/>
  <c r="P5" i="18"/>
  <c r="H1" i="61" a="1"/>
  <c r="H1" i="61" s="1"/>
  <c r="AB1" i="84" s="1" a="1"/>
  <c r="AB1" i="84" s="1"/>
  <c r="AZ18" i="46"/>
  <c r="AY18" i="46"/>
  <c r="AX18" i="46"/>
  <c r="AW18" i="46"/>
  <c r="AB18" i="46"/>
  <c r="AA18" i="46"/>
  <c r="Z18" i="46"/>
  <c r="Y18" i="46"/>
  <c r="X18" i="46"/>
  <c r="W18" i="46"/>
  <c r="M18" i="46"/>
  <c r="L18" i="46"/>
  <c r="K18" i="46"/>
  <c r="J18" i="46"/>
  <c r="I18" i="46"/>
  <c r="H18" i="46"/>
  <c r="G18" i="46"/>
  <c r="F18" i="46"/>
  <c r="E18" i="46"/>
  <c r="D18" i="46"/>
  <c r="C18" i="46"/>
  <c r="AZ2" i="46"/>
  <c r="AZ15" i="46" s="1"/>
  <c r="AY2" i="46"/>
  <c r="AY15" i="46" s="1"/>
  <c r="AX2" i="46"/>
  <c r="AX15" i="46" s="1"/>
  <c r="AW2" i="46"/>
  <c r="AW15" i="46" s="1"/>
  <c r="AB2" i="46"/>
  <c r="AB15" i="46" s="1"/>
  <c r="AA2" i="46"/>
  <c r="AA15" i="46" s="1"/>
  <c r="Z2" i="46"/>
  <c r="Z15" i="46" s="1"/>
  <c r="Y2" i="46"/>
  <c r="Y15" i="46" s="1"/>
  <c r="X2" i="46"/>
  <c r="X15" i="46" s="1"/>
  <c r="W2" i="46"/>
  <c r="W15" i="46" s="1"/>
  <c r="M2" i="46"/>
  <c r="M15" i="46" s="1"/>
  <c r="L2" i="46"/>
  <c r="L15" i="46" s="1"/>
  <c r="K2" i="46"/>
  <c r="K15" i="46" s="1"/>
  <c r="J2" i="46"/>
  <c r="J15" i="46" s="1"/>
  <c r="I2" i="46"/>
  <c r="I15" i="46" s="1"/>
  <c r="H2" i="46"/>
  <c r="H15" i="46" s="1"/>
  <c r="G2" i="46"/>
  <c r="G15" i="46" s="1"/>
  <c r="F2" i="46"/>
  <c r="F15" i="46" s="1"/>
  <c r="E2" i="46"/>
  <c r="E15" i="46" s="1"/>
  <c r="D2" i="46"/>
  <c r="C2" i="46"/>
  <c r="AK7" i="48"/>
  <c r="AJ7" i="48"/>
  <c r="AI7" i="48"/>
  <c r="AH7" i="48"/>
  <c r="AG7" i="48"/>
  <c r="AF7" i="48"/>
  <c r="AE7" i="48"/>
  <c r="AD7" i="48"/>
  <c r="AC7" i="48"/>
  <c r="AB7" i="48"/>
  <c r="AA7" i="48"/>
  <c r="Z7" i="48"/>
  <c r="M7" i="48"/>
  <c r="L7" i="48"/>
  <c r="K7" i="48"/>
  <c r="J7" i="48"/>
  <c r="I7" i="48"/>
  <c r="H7" i="48"/>
  <c r="G7" i="48"/>
  <c r="F7" i="48"/>
  <c r="E7" i="48"/>
  <c r="D7" i="48"/>
  <c r="C7" i="48"/>
  <c r="D15" i="46" l="1"/>
  <c r="C15" i="46"/>
  <c r="BC2" i="71" a="1"/>
  <c r="BC2" i="71" s="1"/>
  <c r="BG2" i="71" a="1"/>
  <c r="BG2" i="71" s="1"/>
  <c r="D1" i="58" a="1"/>
  <c r="D1" i="58" s="1"/>
  <c r="E5" i="58" a="1"/>
  <c r="E5" i="58" s="1"/>
  <c r="E6" i="58" a="1"/>
  <c r="E6" i="58" s="1"/>
  <c r="E7" i="58" a="1"/>
  <c r="E7" i="58" s="1"/>
  <c r="E8" i="58" a="1"/>
  <c r="E8" i="58" s="1"/>
  <c r="E9" i="58" a="1"/>
  <c r="E9" i="58" s="1"/>
  <c r="E10" i="58" a="1"/>
  <c r="E10" i="58" s="1"/>
  <c r="E11" i="58" a="1"/>
  <c r="E11" i="58" s="1"/>
  <c r="E12" i="58" a="1"/>
  <c r="E12" i="58" s="1"/>
  <c r="E13" i="58" a="1"/>
  <c r="E13" i="58" s="1"/>
  <c r="E14" i="58" a="1"/>
  <c r="E14" i="58" s="1"/>
  <c r="E15" i="58" a="1"/>
  <c r="E15" i="58" s="1"/>
  <c r="E16" i="58" a="1"/>
  <c r="E16" i="58" s="1"/>
  <c r="E17" i="58" a="1"/>
  <c r="E17" i="58" s="1"/>
  <c r="E18" i="58" a="1"/>
  <c r="E18" i="58" s="1"/>
  <c r="E19" i="58" a="1"/>
  <c r="E19" i="58" s="1"/>
  <c r="E20" i="58" a="1"/>
  <c r="E20" i="58" s="1"/>
  <c r="E21" i="58" a="1"/>
  <c r="E21" i="58" s="1"/>
  <c r="E22" i="58" a="1"/>
  <c r="E22" i="58" s="1"/>
  <c r="E23" i="58" a="1"/>
  <c r="E23" i="58" s="1"/>
  <c r="E24" i="58" a="1"/>
  <c r="E24" i="58" s="1"/>
  <c r="E25" i="58" a="1"/>
  <c r="E25" i="58" s="1"/>
  <c r="E26" i="58" a="1"/>
  <c r="E26" i="58" s="1"/>
  <c r="FQ2" i="29" l="1" a="1"/>
  <c r="FQ2" i="29" s="1"/>
  <c r="FQ10" i="29" a="1"/>
  <c r="FQ10" i="29" s="1"/>
  <c r="GV2" i="29" a="1"/>
  <c r="GV2" i="29" s="1"/>
  <c r="EL2" i="29" a="1"/>
  <c r="EL2" i="29" s="1"/>
  <c r="FR10" i="29" a="1"/>
  <c r="FR10" i="29" s="1"/>
  <c r="FR2" i="29" a="1"/>
  <c r="FR2" i="29" s="1"/>
  <c r="GW2" i="29" a="1"/>
  <c r="GW2" i="29" s="1"/>
  <c r="EM2" i="29" a="1"/>
  <c r="EM2" i="29" s="1"/>
  <c r="HA2" i="29" a="1"/>
  <c r="HA2" i="29" s="1"/>
  <c r="FV2" i="29" a="1"/>
  <c r="FV2" i="29" s="1"/>
  <c r="FV10" i="29" a="1"/>
  <c r="FV10" i="29" s="1"/>
  <c r="EQ2" i="29" a="1"/>
  <c r="EQ2" i="29" s="1"/>
  <c r="FP10" i="29" a="1"/>
  <c r="FP10" i="29" s="1"/>
  <c r="GU2" i="29" a="1"/>
  <c r="GU2" i="29" s="1"/>
  <c r="FP2" i="29" a="1"/>
  <c r="FP2" i="29" s="1"/>
  <c r="EK2" i="29" a="1"/>
  <c r="EK2" i="29" s="1"/>
  <c r="FS10" i="29" a="1"/>
  <c r="FS10" i="29" s="1"/>
  <c r="FS2" i="29" a="1"/>
  <c r="FS2" i="29" s="1"/>
  <c r="GX2" i="29" a="1"/>
  <c r="GX2" i="29" s="1"/>
  <c r="EN2" i="29" a="1"/>
  <c r="EN2" i="29" s="1"/>
  <c r="FW2" i="29" a="1"/>
  <c r="FW2" i="29" s="1"/>
  <c r="HB2" i="29" a="1"/>
  <c r="HB2" i="29" s="1"/>
  <c r="FW10" i="29" a="1"/>
  <c r="FW10" i="29" s="1"/>
  <c r="ER2" i="29" a="1"/>
  <c r="ER2" i="29" s="1"/>
  <c r="FT10" i="29" a="1"/>
  <c r="FT10" i="29" s="1"/>
  <c r="GY2" i="29" a="1"/>
  <c r="GY2" i="29" s="1"/>
  <c r="FT2" i="29" a="1"/>
  <c r="FT2" i="29" s="1"/>
  <c r="EO2" i="29" a="1"/>
  <c r="EO2" i="29" s="1"/>
  <c r="GZ2" i="29" a="1"/>
  <c r="GZ2" i="29" s="1"/>
  <c r="FU2" i="29" a="1"/>
  <c r="FU2" i="29" s="1"/>
  <c r="FU10" i="29" a="1"/>
  <c r="FU10" i="29" s="1"/>
  <c r="EP2" i="29" a="1"/>
  <c r="EP2" i="29" s="1"/>
  <c r="HU2" i="29" a="1"/>
  <c r="HU2" i="29" s="1"/>
  <c r="HM2" i="29" a="1"/>
  <c r="HM2" i="29" s="1"/>
  <c r="HN2" i="29" a="1"/>
  <c r="HN2" i="29" s="1"/>
  <c r="HO2" i="29" a="1"/>
  <c r="HO2" i="29" s="1"/>
  <c r="HP2" i="29" a="1"/>
  <c r="HP2" i="29" s="1"/>
  <c r="HT2" i="29" a="1"/>
  <c r="HT2" i="29" s="1"/>
  <c r="HQ2" i="29" a="1"/>
  <c r="HQ2" i="29" s="1"/>
  <c r="HR2" i="29" a="1"/>
  <c r="HR2" i="29" s="1"/>
  <c r="HS2" i="29" a="1"/>
  <c r="HS2" i="29" s="1"/>
  <c r="HL2" i="29" a="1"/>
  <c r="HL2" i="29" s="1"/>
  <c r="GJ2" i="29" a="1"/>
  <c r="GJ2" i="29" s="1"/>
  <c r="GJ10" i="29" a="1"/>
  <c r="GJ10" i="29" s="1"/>
  <c r="GK2" i="29" a="1"/>
  <c r="GK2" i="29" s="1"/>
  <c r="GK10" i="29" a="1"/>
  <c r="GK10" i="29" s="1"/>
  <c r="GL10" i="29" a="1"/>
  <c r="GL10" i="29" s="1"/>
  <c r="GL2" i="29" a="1"/>
  <c r="GL2" i="29" s="1"/>
  <c r="GN10" i="29" a="1"/>
  <c r="GN10" i="29" s="1"/>
  <c r="GN2" i="29" a="1"/>
  <c r="GN2" i="29" s="1"/>
  <c r="GM10" i="29" a="1"/>
  <c r="GM10" i="29" s="1"/>
  <c r="GM2" i="29" a="1"/>
  <c r="GM2" i="29" s="1"/>
  <c r="GP10" i="29" a="1"/>
  <c r="GP10" i="29" s="1"/>
  <c r="GP2" i="29" a="1"/>
  <c r="GP2" i="29" s="1"/>
  <c r="GG2" i="29" a="1"/>
  <c r="GG2" i="29" s="1"/>
  <c r="GG10" i="29" a="1"/>
  <c r="GG10" i="29" s="1"/>
  <c r="GO10" i="29" a="1"/>
  <c r="GO10" i="29" s="1"/>
  <c r="GO2" i="29" a="1"/>
  <c r="GO2" i="29" s="1"/>
  <c r="GH2" i="29" a="1"/>
  <c r="GH2" i="29" s="1"/>
  <c r="GH10" i="29" a="1"/>
  <c r="GH10" i="29" s="1"/>
  <c r="GI2" i="29" a="1"/>
  <c r="GI2" i="29" s="1"/>
  <c r="GI10" i="29" a="1"/>
  <c r="GI10" i="29" s="1"/>
  <c r="FB2" i="29" a="1"/>
  <c r="FB2" i="29" s="1"/>
  <c r="FC2" i="29" a="1"/>
  <c r="FC2" i="29" s="1"/>
  <c r="FD2" i="29" a="1"/>
  <c r="FD2" i="29" s="1"/>
  <c r="FE2" i="29" a="1"/>
  <c r="FE2" i="29" s="1"/>
  <c r="FF2" i="29" a="1"/>
  <c r="FF2" i="29" s="1"/>
  <c r="FG2" i="29" a="1"/>
  <c r="FG2" i="29" s="1"/>
  <c r="FH2" i="29" a="1"/>
  <c r="FH2" i="29" s="1"/>
  <c r="AX17" i="46"/>
  <c r="FI2" i="29" a="1"/>
  <c r="FI2" i="29" s="1"/>
  <c r="AY17" i="46"/>
  <c r="FJ2" i="29" a="1"/>
  <c r="FJ2" i="29" s="1"/>
  <c r="AZ17" i="46"/>
  <c r="FK2" i="29" a="1"/>
  <c r="FK2" i="29" s="1"/>
  <c r="F17" i="46"/>
  <c r="AA17" i="46"/>
  <c r="G17" i="46"/>
  <c r="I17" i="46"/>
  <c r="AB17" i="46"/>
  <c r="J17" i="46"/>
  <c r="K17" i="46"/>
  <c r="L17" i="46"/>
  <c r="Z17" i="46"/>
  <c r="H17" i="46"/>
  <c r="M17" i="46"/>
  <c r="AW17" i="46"/>
  <c r="W17" i="46"/>
  <c r="X17" i="46"/>
  <c r="Y17" i="46"/>
  <c r="L2" i="58" a="1"/>
  <c r="L2" i="58" s="1"/>
  <c r="L5" i="58" a="1"/>
  <c r="L5" i="58" s="1"/>
  <c r="AH6" i="58"/>
  <c r="AG6" i="58"/>
  <c r="AF6" i="58"/>
  <c r="AE6" i="58"/>
  <c r="AD6" i="58"/>
  <c r="AC6" i="58"/>
  <c r="AB6" i="58"/>
  <c r="AA6" i="58"/>
  <c r="Z6" i="58"/>
  <c r="Y6" i="58"/>
  <c r="X6" i="58"/>
  <c r="W6" i="58"/>
  <c r="V6" i="58"/>
  <c r="U6" i="58"/>
  <c r="T6" i="58"/>
  <c r="S6" i="58"/>
  <c r="R6" i="58"/>
  <c r="Q6" i="58"/>
  <c r="P6" i="58"/>
  <c r="O6" i="58"/>
  <c r="AP5" i="52"/>
  <c r="A41" i="75" s="1" a="1"/>
  <c r="A41" i="75" s="1"/>
  <c r="AO5" i="52"/>
  <c r="A40" i="75" s="1" a="1"/>
  <c r="A40" i="75" s="1"/>
  <c r="AN5" i="52"/>
  <c r="A39" i="75" s="1" a="1"/>
  <c r="A39" i="75" s="1"/>
  <c r="AM5" i="52"/>
  <c r="A38" i="75" s="1" a="1"/>
  <c r="A38" i="75" s="1"/>
  <c r="AL5" i="52"/>
  <c r="A37" i="75" s="1" a="1"/>
  <c r="A37" i="75" s="1"/>
  <c r="L5" i="52"/>
  <c r="A11" i="75" s="1" a="1"/>
  <c r="A11" i="75" s="1"/>
  <c r="K5" i="52"/>
  <c r="A10" i="75" s="1" a="1"/>
  <c r="A10" i="75" s="1"/>
  <c r="J5" i="52"/>
  <c r="A9" i="75" s="1" a="1"/>
  <c r="A9" i="75" s="1"/>
  <c r="I5" i="52"/>
  <c r="A8" i="75" s="1" a="1"/>
  <c r="A8" i="75" s="1"/>
  <c r="H5" i="52"/>
  <c r="A7" i="75" s="1" a="1"/>
  <c r="A7" i="75" s="1"/>
  <c r="G5" i="52"/>
  <c r="A6" i="75" s="1" a="1"/>
  <c r="A6" i="75" s="1"/>
  <c r="F5" i="52"/>
  <c r="A5" i="75" s="1" a="1"/>
  <c r="A5" i="75" s="1"/>
  <c r="E5" i="52"/>
  <c r="D5" i="52"/>
  <c r="A3" i="75" s="1" a="1"/>
  <c r="A3" i="75" s="1"/>
  <c r="C5" i="52"/>
  <c r="AP6" i="52"/>
  <c r="AO6" i="52"/>
  <c r="AN6" i="52"/>
  <c r="AM6" i="52"/>
  <c r="AL6" i="52"/>
  <c r="L6" i="52"/>
  <c r="K6" i="52"/>
  <c r="J6" i="52"/>
  <c r="I6" i="52"/>
  <c r="H6" i="52"/>
  <c r="G6" i="52"/>
  <c r="F6" i="52"/>
  <c r="E6" i="52"/>
  <c r="D6" i="52"/>
  <c r="C6" i="52"/>
  <c r="D2" i="82" a="1"/>
  <c r="D2" i="82" s="1"/>
  <c r="A2" i="82" a="1"/>
  <c r="A2" i="82" s="1"/>
  <c r="A2" i="75" l="1" a="1"/>
  <c r="A2" i="75" s="1"/>
  <c r="B2" i="75" a="1"/>
  <c r="B2" i="75" s="1"/>
  <c r="O2" i="75" s="1" a="1"/>
  <c r="O2" i="75" s="1"/>
  <c r="M2" i="75" a="1"/>
  <c r="M2" i="75" s="1"/>
  <c r="L2" i="75" a="1"/>
  <c r="L2" i="75" s="1"/>
  <c r="I2" i="75" a="1"/>
  <c r="I2" i="75" s="1"/>
  <c r="H2" i="75" a="1"/>
  <c r="H2" i="75" s="1"/>
  <c r="C2" i="75" a="1"/>
  <c r="C2" i="75" s="1"/>
  <c r="A4" i="75" a="1"/>
  <c r="A4" i="75" s="1"/>
  <c r="C2" i="82" a="1"/>
  <c r="C2" i="82" s="1"/>
  <c r="C2" i="58" a="1"/>
  <c r="C2" i="58" s="1"/>
  <c r="N6" i="58"/>
  <c r="M6" i="58"/>
  <c r="A2" i="58" a="1"/>
  <c r="F4" i="58" s="1" a="1"/>
  <c r="F4" i="58" s="1"/>
  <c r="D2" i="73" a="1"/>
  <c r="U2" i="73" a="1"/>
  <c r="F26" i="58" a="1"/>
  <c r="F26" i="58" s="1"/>
  <c r="F25" i="58" a="1"/>
  <c r="F25" i="58" s="1"/>
  <c r="F24" i="58" a="1"/>
  <c r="F24" i="58" s="1"/>
  <c r="F23" i="58" a="1"/>
  <c r="F23" i="58" s="1"/>
  <c r="F22" i="58" a="1"/>
  <c r="F22" i="58" s="1"/>
  <c r="F21" i="58" a="1"/>
  <c r="F21" i="58" s="1"/>
  <c r="F20" i="58" a="1"/>
  <c r="F20" i="58" s="1"/>
  <c r="F19" i="58" a="1"/>
  <c r="F19" i="58" s="1"/>
  <c r="F18" i="58" a="1"/>
  <c r="F18" i="58" s="1"/>
  <c r="F17" i="58" a="1"/>
  <c r="F17" i="58" s="1"/>
  <c r="F16" i="58" a="1"/>
  <c r="F16" i="58" s="1"/>
  <c r="F15" i="58" a="1"/>
  <c r="F15" i="58" s="1"/>
  <c r="F14" i="58" a="1"/>
  <c r="F14" i="58" s="1"/>
  <c r="F13" i="58" a="1"/>
  <c r="F13" i="58" s="1"/>
  <c r="F12" i="58" a="1"/>
  <c r="F12" i="58" s="1"/>
  <c r="F11" i="58" a="1"/>
  <c r="F11" i="58" s="1"/>
  <c r="F10" i="58" a="1"/>
  <c r="F10" i="58" s="1"/>
  <c r="F9" i="58" a="1"/>
  <c r="F9" i="58" s="1"/>
  <c r="F8" i="58" a="1"/>
  <c r="F8" i="58" s="1"/>
  <c r="F7" i="58" a="1"/>
  <c r="F7" i="58" s="1"/>
  <c r="F6" i="58" a="1"/>
  <c r="F6" i="58" s="1"/>
  <c r="F5" i="58" a="1"/>
  <c r="F5" i="58" s="1"/>
  <c r="Q2" i="75" l="1" a="1"/>
  <c r="Q2" i="75" s="1"/>
  <c r="P2" i="75" a="1"/>
  <c r="P2" i="75" s="1"/>
  <c r="G2" i="75"/>
  <c r="V101" i="73" a="1"/>
  <c r="V101" i="73" s="1"/>
  <c r="V89" i="73" a="1"/>
  <c r="V89" i="73" s="1"/>
  <c r="V77" i="73" a="1"/>
  <c r="V77" i="73" s="1"/>
  <c r="V112" i="73" a="1"/>
  <c r="V112" i="73" s="1"/>
  <c r="V100" i="73" a="1"/>
  <c r="V100" i="73" s="1"/>
  <c r="V88" i="73" a="1"/>
  <c r="V88" i="73" s="1"/>
  <c r="V76" i="73" a="1"/>
  <c r="V76" i="73" s="1"/>
  <c r="V111" i="73" a="1"/>
  <c r="V111" i="73" s="1"/>
  <c r="V99" i="73" a="1"/>
  <c r="V99" i="73" s="1"/>
  <c r="V87" i="73" a="1"/>
  <c r="V87" i="73" s="1"/>
  <c r="V75" i="73" a="1"/>
  <c r="V75" i="73" s="1"/>
  <c r="V110" i="73" a="1"/>
  <c r="V110" i="73" s="1"/>
  <c r="V98" i="73" a="1"/>
  <c r="V98" i="73" s="1"/>
  <c r="V86" i="73" a="1"/>
  <c r="V86" i="73" s="1"/>
  <c r="V74" i="73" a="1"/>
  <c r="V74" i="73" s="1"/>
  <c r="V109" i="73" a="1"/>
  <c r="V109" i="73" s="1"/>
  <c r="V97" i="73" a="1"/>
  <c r="V97" i="73" s="1"/>
  <c r="V85" i="73" a="1"/>
  <c r="V85" i="73" s="1"/>
  <c r="V73" i="73" a="1"/>
  <c r="V73" i="73" s="1"/>
  <c r="V108" i="73" a="1"/>
  <c r="V108" i="73" s="1"/>
  <c r="V96" i="73" a="1"/>
  <c r="V96" i="73" s="1"/>
  <c r="V84" i="73" a="1"/>
  <c r="V84" i="73" s="1"/>
  <c r="V72" i="73" a="1"/>
  <c r="V72" i="73" s="1"/>
  <c r="V107" i="73" a="1"/>
  <c r="V107" i="73" s="1"/>
  <c r="V95" i="73" a="1"/>
  <c r="V95" i="73" s="1"/>
  <c r="V83" i="73" a="1"/>
  <c r="V83" i="73" s="1"/>
  <c r="V71" i="73" a="1"/>
  <c r="V71" i="73" s="1"/>
  <c r="V105" i="73" a="1"/>
  <c r="V105" i="73" s="1"/>
  <c r="V93" i="73" a="1"/>
  <c r="V93" i="73" s="1"/>
  <c r="V81" i="73" a="1"/>
  <c r="V81" i="73" s="1"/>
  <c r="V104" i="73" a="1"/>
  <c r="V104" i="73" s="1"/>
  <c r="V92" i="73" a="1"/>
  <c r="V92" i="73" s="1"/>
  <c r="V80" i="73" a="1"/>
  <c r="V80" i="73" s="1"/>
  <c r="V78" i="73" a="1"/>
  <c r="V78" i="73" s="1"/>
  <c r="V106" i="73" a="1"/>
  <c r="V106" i="73" s="1"/>
  <c r="V103" i="73" a="1"/>
  <c r="V103" i="73" s="1"/>
  <c r="V102" i="73" a="1"/>
  <c r="V102" i="73" s="1"/>
  <c r="V94" i="73" a="1"/>
  <c r="V94" i="73" s="1"/>
  <c r="V79" i="73" a="1"/>
  <c r="V79" i="73" s="1"/>
  <c r="V91" i="73" a="1"/>
  <c r="V91" i="73" s="1"/>
  <c r="V90" i="73" a="1"/>
  <c r="V90" i="73" s="1"/>
  <c r="V82" i="73" a="1"/>
  <c r="V82" i="73" s="1"/>
  <c r="V63" i="73" a="1"/>
  <c r="V63" i="73" s="1"/>
  <c r="V51" i="73" a="1"/>
  <c r="V51" i="73" s="1"/>
  <c r="V39" i="73" a="1"/>
  <c r="V39" i="73" s="1"/>
  <c r="V27" i="73" a="1"/>
  <c r="V27" i="73" s="1"/>
  <c r="V15" i="73" a="1"/>
  <c r="V15" i="73" s="1"/>
  <c r="V49" i="73" a="1"/>
  <c r="V49" i="73" s="1"/>
  <c r="V13" i="73" a="1"/>
  <c r="V13" i="73" s="1"/>
  <c r="V70" i="73" a="1"/>
  <c r="V70" i="73" s="1"/>
  <c r="V33" i="73" a="1"/>
  <c r="V33" i="73" s="1"/>
  <c r="V56" i="73" a="1"/>
  <c r="V56" i="73" s="1"/>
  <c r="V8" i="73" a="1"/>
  <c r="V8" i="73" s="1"/>
  <c r="V43" i="73" a="1"/>
  <c r="V43" i="73" s="1"/>
  <c r="V62" i="73" a="1"/>
  <c r="V62" i="73" s="1"/>
  <c r="V50" i="73" a="1"/>
  <c r="V50" i="73" s="1"/>
  <c r="V38" i="73" a="1"/>
  <c r="V38" i="73" s="1"/>
  <c r="V26" i="73" a="1"/>
  <c r="V26" i="73" s="1"/>
  <c r="V14" i="73" a="1"/>
  <c r="V14" i="73" s="1"/>
  <c r="V61" i="73" a="1"/>
  <c r="V61" i="73" s="1"/>
  <c r="V37" i="73" a="1"/>
  <c r="V37" i="73" s="1"/>
  <c r="V25" i="73" a="1"/>
  <c r="V25" i="73" s="1"/>
  <c r="V11" i="73" a="1"/>
  <c r="V11" i="73" s="1"/>
  <c r="V46" i="73" a="1"/>
  <c r="V46" i="73" s="1"/>
  <c r="V22" i="73" a="1"/>
  <c r="V22" i="73" s="1"/>
  <c r="V69" i="73" a="1"/>
  <c r="V69" i="73" s="1"/>
  <c r="V45" i="73" a="1"/>
  <c r="V45" i="73" s="1"/>
  <c r="V9" i="73" a="1"/>
  <c r="V9" i="73" s="1"/>
  <c r="V44" i="73" a="1"/>
  <c r="V44" i="73" s="1"/>
  <c r="V32" i="73" a="1"/>
  <c r="V32" i="73" s="1"/>
  <c r="V67" i="73" a="1"/>
  <c r="V67" i="73" s="1"/>
  <c r="V31" i="73" a="1"/>
  <c r="V31" i="73" s="1"/>
  <c r="V54" i="73" a="1"/>
  <c r="V54" i="73" s="1"/>
  <c r="V42" i="73" a="1"/>
  <c r="V42" i="73" s="1"/>
  <c r="V18" i="73" a="1"/>
  <c r="V18" i="73" s="1"/>
  <c r="V53" i="73" a="1"/>
  <c r="V53" i="73" s="1"/>
  <c r="V29" i="73" a="1"/>
  <c r="V29" i="73" s="1"/>
  <c r="V17" i="73" a="1"/>
  <c r="V17" i="73" s="1"/>
  <c r="V52" i="73" a="1"/>
  <c r="V52" i="73" s="1"/>
  <c r="V28" i="73" a="1"/>
  <c r="V28" i="73" s="1"/>
  <c r="V60" i="73" a="1"/>
  <c r="V60" i="73" s="1"/>
  <c r="V48" i="73" a="1"/>
  <c r="V48" i="73" s="1"/>
  <c r="V36" i="73" a="1"/>
  <c r="V36" i="73" s="1"/>
  <c r="V24" i="73" a="1"/>
  <c r="V24" i="73" s="1"/>
  <c r="V12" i="73" a="1"/>
  <c r="V12" i="73" s="1"/>
  <c r="V59" i="73" a="1"/>
  <c r="V59" i="73" s="1"/>
  <c r="V47" i="73" a="1"/>
  <c r="V47" i="73" s="1"/>
  <c r="V35" i="73" a="1"/>
  <c r="V35" i="73" s="1"/>
  <c r="V23" i="73" a="1"/>
  <c r="V23" i="73" s="1"/>
  <c r="V58" i="73" a="1"/>
  <c r="V58" i="73" s="1"/>
  <c r="V34" i="73" a="1"/>
  <c r="V34" i="73" s="1"/>
  <c r="V10" i="73" a="1"/>
  <c r="V10" i="73" s="1"/>
  <c r="V57" i="73" a="1"/>
  <c r="V57" i="73" s="1"/>
  <c r="V21" i="73" a="1"/>
  <c r="V21" i="73" s="1"/>
  <c r="V68" i="73" a="1"/>
  <c r="V68" i="73" s="1"/>
  <c r="V20" i="73" a="1"/>
  <c r="V20" i="73" s="1"/>
  <c r="V55" i="73" a="1"/>
  <c r="V55" i="73" s="1"/>
  <c r="V19" i="73" a="1"/>
  <c r="V19" i="73" s="1"/>
  <c r="V66" i="73" a="1"/>
  <c r="V66" i="73" s="1"/>
  <c r="V30" i="73" a="1"/>
  <c r="V30" i="73" s="1"/>
  <c r="V65" i="73" a="1"/>
  <c r="V65" i="73" s="1"/>
  <c r="V41" i="73" a="1"/>
  <c r="V41" i="73" s="1"/>
  <c r="V64" i="73" a="1"/>
  <c r="V64" i="73" s="1"/>
  <c r="V40" i="73" a="1"/>
  <c r="V40" i="73" s="1"/>
  <c r="V16" i="73" a="1"/>
  <c r="V16" i="73" s="1"/>
  <c r="B111" i="73" a="1"/>
  <c r="B111" i="73" s="1"/>
  <c r="B99" i="73" a="1"/>
  <c r="B99" i="73" s="1"/>
  <c r="B87" i="73" a="1"/>
  <c r="B87" i="73" s="1"/>
  <c r="B75" i="73" a="1"/>
  <c r="B75" i="73" s="1"/>
  <c r="B110" i="73" a="1"/>
  <c r="B110" i="73" s="1"/>
  <c r="B86" i="73" a="1"/>
  <c r="B86" i="73" s="1"/>
  <c r="B74" i="73" a="1"/>
  <c r="B74" i="73" s="1"/>
  <c r="B97" i="73" a="1"/>
  <c r="B97" i="73" s="1"/>
  <c r="B107" i="73" a="1"/>
  <c r="B107" i="73" s="1"/>
  <c r="B98" i="73" a="1"/>
  <c r="B98" i="73" s="1"/>
  <c r="B109" i="73" a="1"/>
  <c r="B109" i="73" s="1"/>
  <c r="B73" i="73" a="1"/>
  <c r="B73" i="73" s="1"/>
  <c r="B95" i="73" a="1"/>
  <c r="B95" i="73" s="1"/>
  <c r="B88" i="73" a="1"/>
  <c r="B88" i="73" s="1"/>
  <c r="B85" i="73" a="1"/>
  <c r="B85" i="73" s="1"/>
  <c r="B100" i="73" a="1"/>
  <c r="B100" i="73" s="1"/>
  <c r="B108" i="73" a="1"/>
  <c r="B108" i="73" s="1"/>
  <c r="B96" i="73" a="1"/>
  <c r="B96" i="73" s="1"/>
  <c r="B84" i="73" a="1"/>
  <c r="B84" i="73" s="1"/>
  <c r="B72" i="73" a="1"/>
  <c r="B72" i="73" s="1"/>
  <c r="B76" i="73" a="1"/>
  <c r="B76" i="73" s="1"/>
  <c r="B83" i="73" a="1"/>
  <c r="B83" i="73" s="1"/>
  <c r="B112" i="73" a="1"/>
  <c r="B112" i="73" s="1"/>
  <c r="B106" i="73" a="1"/>
  <c r="B106" i="73" s="1"/>
  <c r="B94" i="73" a="1"/>
  <c r="B94" i="73" s="1"/>
  <c r="B82" i="73" a="1"/>
  <c r="B82" i="73" s="1"/>
  <c r="B105" i="73" a="1"/>
  <c r="B105" i="73" s="1"/>
  <c r="B93" i="73" a="1"/>
  <c r="B93" i="73" s="1"/>
  <c r="B81" i="73" a="1"/>
  <c r="B81" i="73" s="1"/>
  <c r="B104" i="73" a="1"/>
  <c r="B104" i="73" s="1"/>
  <c r="B103" i="73" a="1"/>
  <c r="B103" i="73" s="1"/>
  <c r="B92" i="73" a="1"/>
  <c r="B92" i="73" s="1"/>
  <c r="B80" i="73" a="1"/>
  <c r="B80" i="73" s="1"/>
  <c r="B79" i="73" a="1"/>
  <c r="B79" i="73" s="1"/>
  <c r="B91" i="73" a="1"/>
  <c r="B91" i="73" s="1"/>
  <c r="B102" i="73" a="1"/>
  <c r="B102" i="73" s="1"/>
  <c r="B90" i="73" a="1"/>
  <c r="B90" i="73" s="1"/>
  <c r="B78" i="73" a="1"/>
  <c r="B78" i="73" s="1"/>
  <c r="B101" i="73" a="1"/>
  <c r="B101" i="73" s="1"/>
  <c r="B89" i="73" a="1"/>
  <c r="B89" i="73" s="1"/>
  <c r="B77" i="73" a="1"/>
  <c r="B77" i="73" s="1"/>
  <c r="U2" i="73"/>
  <c r="V6" i="73" a="1"/>
  <c r="V6" i="73" s="1"/>
  <c r="D4" i="58" a="1"/>
  <c r="D4" i="58" s="1"/>
  <c r="E3" i="58" a="1"/>
  <c r="E3" i="58" s="1"/>
  <c r="E4" i="58" a="1"/>
  <c r="E4" i="58" s="1"/>
  <c r="A2" i="58"/>
  <c r="A2" i="84" s="1" a="1"/>
  <c r="A2" i="84" s="1"/>
  <c r="F3" i="58" a="1"/>
  <c r="F3" i="58" s="1"/>
  <c r="D2" i="73"/>
  <c r="P38" i="18"/>
  <c r="P36" i="18"/>
  <c r="P35" i="18"/>
  <c r="P34" i="18"/>
  <c r="P33" i="18"/>
  <c r="P32" i="18"/>
  <c r="P31" i="18"/>
  <c r="P30" i="18"/>
  <c r="P29" i="18"/>
  <c r="P28" i="18"/>
  <c r="P27" i="18"/>
  <c r="P26" i="18"/>
  <c r="P25" i="18"/>
  <c r="P24" i="18"/>
  <c r="P23" i="18"/>
  <c r="P22" i="18"/>
  <c r="P6" i="18"/>
  <c r="B1" i="58"/>
  <c r="A1" i="58"/>
  <c r="V2" i="63" a="1"/>
  <c r="V2" i="63" s="1"/>
  <c r="D2" i="58" l="1" a="1"/>
  <c r="D2" i="58" s="1"/>
  <c r="E2" i="58" a="1"/>
  <c r="E2" i="58" s="1"/>
  <c r="M10" i="46"/>
  <c r="AK2" i="23" a="1"/>
  <c r="AK2" i="23" s="1"/>
  <c r="AZ11" i="46" l="1"/>
  <c r="AY11" i="46"/>
  <c r="AX11" i="46"/>
  <c r="AW11" i="46"/>
  <c r="AB11" i="46"/>
  <c r="AA11" i="46"/>
  <c r="Z11" i="46"/>
  <c r="Y11" i="46"/>
  <c r="X11" i="46"/>
  <c r="W11" i="46"/>
  <c r="M11" i="46"/>
  <c r="L11" i="46"/>
  <c r="K11" i="46"/>
  <c r="J11" i="46"/>
  <c r="I11" i="46"/>
  <c r="H11" i="46"/>
  <c r="G11" i="46"/>
  <c r="F11" i="46"/>
  <c r="E11" i="46"/>
  <c r="D11" i="46"/>
  <c r="AZ10" i="46"/>
  <c r="AY10" i="46"/>
  <c r="AX10" i="46"/>
  <c r="AW10" i="46"/>
  <c r="AB10" i="46"/>
  <c r="AA10" i="46"/>
  <c r="Z10" i="46"/>
  <c r="Y10" i="46"/>
  <c r="X10" i="46"/>
  <c r="W10" i="46"/>
  <c r="L10" i="46"/>
  <c r="K10" i="46"/>
  <c r="J10" i="46"/>
  <c r="I10" i="46"/>
  <c r="H10" i="46"/>
  <c r="G10" i="46"/>
  <c r="F10" i="46"/>
  <c r="E10" i="46"/>
  <c r="D10" i="46"/>
  <c r="Q12" i="47"/>
  <c r="P12" i="47"/>
  <c r="O12" i="47"/>
  <c r="N12" i="47"/>
  <c r="M12" i="47"/>
  <c r="L12" i="47"/>
  <c r="K12" i="47"/>
  <c r="J12" i="47"/>
  <c r="I12" i="47"/>
  <c r="H12" i="47"/>
  <c r="G12" i="47"/>
  <c r="F12" i="47"/>
  <c r="E12" i="47"/>
  <c r="D12" i="47"/>
  <c r="C12" i="47"/>
  <c r="L222" i="21" l="1"/>
  <c r="L221" i="21"/>
  <c r="L220" i="21"/>
  <c r="L219" i="21"/>
  <c r="L218" i="21"/>
  <c r="L217" i="21"/>
  <c r="L216" i="21"/>
  <c r="L215" i="21"/>
  <c r="L214" i="21"/>
  <c r="L213" i="21"/>
  <c r="L212" i="21"/>
  <c r="L211" i="21"/>
  <c r="L210" i="21"/>
  <c r="L209" i="21"/>
  <c r="L208" i="21"/>
  <c r="L207" i="21"/>
  <c r="L206" i="21"/>
  <c r="L205" i="21"/>
  <c r="L204" i="21"/>
  <c r="L203" i="21"/>
  <c r="L202" i="21"/>
  <c r="L201" i="21"/>
  <c r="L200" i="21"/>
  <c r="L199" i="21"/>
  <c r="L198" i="21"/>
  <c r="L197" i="21"/>
  <c r="L196" i="21"/>
  <c r="L195" i="21"/>
  <c r="L194" i="21"/>
  <c r="L193" i="21"/>
  <c r="L192" i="21"/>
  <c r="L191" i="21"/>
  <c r="L190" i="21"/>
  <c r="L189" i="21"/>
  <c r="L188" i="21"/>
  <c r="L187" i="21"/>
  <c r="L186" i="21"/>
  <c r="L185" i="21"/>
  <c r="L184" i="21"/>
  <c r="L183" i="21"/>
  <c r="L182" i="21"/>
  <c r="L181" i="21"/>
  <c r="L180" i="21"/>
  <c r="L179" i="21"/>
  <c r="L178" i="21"/>
  <c r="L177" i="21"/>
  <c r="L176" i="21"/>
  <c r="L175" i="21"/>
  <c r="L174" i="21"/>
  <c r="L173" i="21"/>
  <c r="L172" i="21"/>
  <c r="L171" i="21"/>
  <c r="L170" i="21"/>
  <c r="L169" i="21"/>
  <c r="L168" i="21"/>
  <c r="L167" i="21"/>
  <c r="L166" i="21"/>
  <c r="L165" i="21"/>
  <c r="L164" i="21"/>
  <c r="L163" i="21"/>
  <c r="L162" i="21"/>
  <c r="L161" i="21"/>
  <c r="L160" i="21"/>
  <c r="L159" i="21"/>
  <c r="L158" i="21"/>
  <c r="L157" i="21"/>
  <c r="L156" i="21"/>
  <c r="L155" i="21"/>
  <c r="L154" i="21"/>
  <c r="L153" i="21"/>
  <c r="L152" i="21"/>
  <c r="L151" i="21"/>
  <c r="L150" i="21"/>
  <c r="L149" i="21"/>
  <c r="L148" i="21"/>
  <c r="L147" i="21"/>
  <c r="L146" i="21"/>
  <c r="L145" i="21"/>
  <c r="L144" i="21"/>
  <c r="L143" i="21"/>
  <c r="L142" i="21"/>
  <c r="L141" i="21"/>
  <c r="L140" i="21"/>
  <c r="L139" i="21"/>
  <c r="L138" i="21"/>
  <c r="L137" i="21"/>
  <c r="L136" i="21"/>
  <c r="L135" i="21"/>
  <c r="L134" i="21"/>
  <c r="L133" i="21"/>
  <c r="L132" i="21"/>
  <c r="L131" i="21"/>
  <c r="L130" i="21"/>
  <c r="L129" i="21"/>
  <c r="L128" i="21"/>
  <c r="L127" i="21"/>
  <c r="L126" i="21"/>
  <c r="L125" i="21"/>
  <c r="L124" i="21"/>
  <c r="L123" i="21"/>
  <c r="L122" i="21"/>
  <c r="L121" i="21"/>
  <c r="L120" i="21"/>
  <c r="L119" i="21"/>
  <c r="L118" i="21"/>
  <c r="L117" i="21"/>
  <c r="L116" i="21"/>
  <c r="L115" i="21"/>
  <c r="L114" i="21"/>
  <c r="L113" i="21"/>
  <c r="L112" i="21"/>
  <c r="L111" i="21"/>
  <c r="L110" i="21"/>
  <c r="L109" i="21"/>
  <c r="L108" i="21"/>
  <c r="L107" i="21"/>
  <c r="L106" i="21"/>
  <c r="L105" i="21"/>
  <c r="L104" i="21"/>
  <c r="L103" i="21"/>
  <c r="L102" i="21"/>
  <c r="L101" i="21"/>
  <c r="L100" i="21"/>
  <c r="L99" i="21"/>
  <c r="L98" i="21"/>
  <c r="L97" i="21"/>
  <c r="L96" i="21"/>
  <c r="L95" i="21"/>
  <c r="L94" i="21"/>
  <c r="L93" i="21"/>
  <c r="L92" i="21"/>
  <c r="L91" i="21"/>
  <c r="L90" i="21"/>
  <c r="L89" i="21"/>
  <c r="L88" i="21"/>
  <c r="L87" i="21"/>
  <c r="L86" i="21"/>
  <c r="L85" i="21"/>
  <c r="L84" i="21"/>
  <c r="L83" i="21"/>
  <c r="L82" i="21"/>
  <c r="L81" i="21"/>
  <c r="L80" i="21"/>
  <c r="L79" i="21"/>
  <c r="L78" i="21"/>
  <c r="L77" i="21"/>
  <c r="L76" i="21"/>
  <c r="L75" i="21"/>
  <c r="L74" i="21"/>
  <c r="L73" i="21"/>
  <c r="L72" i="21"/>
  <c r="L71" i="21"/>
  <c r="L70" i="21"/>
  <c r="L69" i="21"/>
  <c r="L68" i="21"/>
  <c r="L67" i="21"/>
  <c r="L66" i="21"/>
  <c r="L65" i="21"/>
  <c r="L64" i="21"/>
  <c r="L63" i="21"/>
  <c r="L62" i="21"/>
  <c r="L61" i="21"/>
  <c r="L60" i="21"/>
  <c r="L59" i="21"/>
  <c r="L58" i="21"/>
  <c r="L57" i="21"/>
  <c r="L56" i="21"/>
  <c r="L55" i="21"/>
  <c r="L54" i="21"/>
  <c r="L53" i="21"/>
  <c r="L52" i="21"/>
  <c r="L51" i="21"/>
  <c r="L50" i="21"/>
  <c r="L49" i="21"/>
  <c r="L48" i="21"/>
  <c r="L47" i="21"/>
  <c r="L46" i="21"/>
  <c r="L45" i="21"/>
  <c r="L44" i="21"/>
  <c r="L43" i="21"/>
  <c r="L42" i="21"/>
  <c r="L41" i="21"/>
  <c r="L40" i="21"/>
  <c r="L39" i="21"/>
  <c r="L38" i="21"/>
  <c r="L37" i="21"/>
  <c r="L36" i="21"/>
  <c r="L35" i="21"/>
  <c r="L34" i="21"/>
  <c r="L33" i="21"/>
  <c r="L32" i="21"/>
  <c r="L31" i="21"/>
  <c r="L30" i="21"/>
  <c r="L29" i="21"/>
  <c r="L28" i="21"/>
  <c r="L27" i="21"/>
  <c r="L26" i="21"/>
  <c r="L25" i="21"/>
  <c r="L24" i="21"/>
  <c r="L23" i="21"/>
  <c r="L22" i="21"/>
  <c r="L21" i="21"/>
  <c r="L20" i="21"/>
  <c r="L19" i="21"/>
  <c r="L18" i="21"/>
  <c r="L17" i="21"/>
  <c r="L16" i="21"/>
  <c r="L15" i="21"/>
  <c r="L14" i="21"/>
  <c r="L13" i="21"/>
  <c r="L12" i="21"/>
  <c r="L11" i="21"/>
  <c r="L10" i="21"/>
  <c r="L9" i="21"/>
  <c r="L8" i="21"/>
  <c r="L7" i="21"/>
  <c r="L6" i="21"/>
  <c r="L5" i="21"/>
  <c r="L4" i="21"/>
  <c r="L3" i="21"/>
  <c r="L2" i="21"/>
  <c r="AG2" i="49" a="1"/>
  <c r="AG2" i="49" s="1"/>
  <c r="AN50" i="48" s="1" a="1"/>
  <c r="AN50" i="48" s="1"/>
  <c r="F163" i="12" l="1" a="1"/>
  <c r="F163" i="12" s="1"/>
  <c r="F160" i="12"/>
  <c r="G30" i="82"/>
  <c r="G29" i="82"/>
  <c r="G28" i="82"/>
  <c r="G27" i="82"/>
  <c r="G26" i="82"/>
  <c r="G25" i="82"/>
  <c r="G24" i="82"/>
  <c r="G23" i="82"/>
  <c r="G22" i="82"/>
  <c r="G21" i="82"/>
  <c r="G20" i="82"/>
  <c r="G19" i="82"/>
  <c r="G18" i="82"/>
  <c r="G17" i="82"/>
  <c r="G16" i="82"/>
  <c r="G15" i="82"/>
  <c r="G14" i="82"/>
  <c r="G13" i="82"/>
  <c r="G12" i="82"/>
  <c r="G11" i="82"/>
  <c r="G10" i="82"/>
  <c r="G9" i="82"/>
  <c r="G8" i="82"/>
  <c r="G7" i="82"/>
  <c r="G6" i="82"/>
  <c r="G5" i="82"/>
  <c r="FX782" i="77" a="1"/>
  <c r="FX782" i="77" s="1"/>
  <c r="FX781" i="77" a="1"/>
  <c r="FX781" i="77" s="1"/>
  <c r="FX780" i="77" a="1"/>
  <c r="FX780" i="77" s="1"/>
  <c r="FX779" i="77" a="1"/>
  <c r="FX779" i="77" s="1"/>
  <c r="FX778" i="77" a="1"/>
  <c r="FX778" i="77" s="1"/>
  <c r="FX777" i="77" a="1"/>
  <c r="FX777" i="77" s="1"/>
  <c r="FX776" i="77" a="1"/>
  <c r="FX776" i="77" s="1"/>
  <c r="FX775" i="77" a="1"/>
  <c r="FX775" i="77" s="1"/>
  <c r="FX774" i="77" a="1"/>
  <c r="FX774" i="77" s="1"/>
  <c r="FX773" i="77" a="1"/>
  <c r="FX773" i="77" s="1"/>
  <c r="FX772" i="77" a="1"/>
  <c r="FX772" i="77" s="1"/>
  <c r="FX771" i="77" a="1"/>
  <c r="FX771" i="77" s="1"/>
  <c r="FX770" i="77" a="1"/>
  <c r="FX770" i="77" s="1"/>
  <c r="FX769" i="77" a="1"/>
  <c r="FX769" i="77" s="1"/>
  <c r="FX768" i="77" a="1"/>
  <c r="FX768" i="77" s="1"/>
  <c r="FX767" i="77" a="1"/>
  <c r="FX767" i="77" s="1"/>
  <c r="FX766" i="77" a="1"/>
  <c r="FX766" i="77" s="1"/>
  <c r="FX765" i="77" a="1"/>
  <c r="FX765" i="77" s="1"/>
  <c r="FX764" i="77" a="1"/>
  <c r="FX764" i="77" s="1"/>
  <c r="FX763" i="77" a="1"/>
  <c r="FX763" i="77" s="1"/>
  <c r="FX762" i="77" a="1"/>
  <c r="FX762" i="77" s="1"/>
  <c r="FX761" i="77" a="1"/>
  <c r="FX761" i="77" s="1"/>
  <c r="FX760" i="77" a="1"/>
  <c r="FX760" i="77" s="1"/>
  <c r="FX759" i="77" a="1"/>
  <c r="FX759" i="77" s="1"/>
  <c r="FX758" i="77" a="1"/>
  <c r="FX758" i="77" s="1"/>
  <c r="FX757" i="77" a="1"/>
  <c r="FX757" i="77" s="1"/>
  <c r="FX756" i="77" a="1"/>
  <c r="FX756" i="77" s="1"/>
  <c r="FX755" i="77" a="1"/>
  <c r="FX755" i="77" s="1"/>
  <c r="FX754" i="77" a="1"/>
  <c r="FX754" i="77" s="1"/>
  <c r="FX753" i="77" a="1"/>
  <c r="FX753" i="77" s="1"/>
  <c r="FX752" i="77" a="1"/>
  <c r="FX752" i="77" s="1"/>
  <c r="FX751" i="77" a="1"/>
  <c r="FX751" i="77" s="1"/>
  <c r="FX750" i="77" a="1"/>
  <c r="FX750" i="77" s="1"/>
  <c r="FX749" i="77" a="1"/>
  <c r="FX749" i="77" s="1"/>
  <c r="FX748" i="77" a="1"/>
  <c r="FX748" i="77" s="1"/>
  <c r="FX747" i="77" a="1"/>
  <c r="FX747" i="77" s="1"/>
  <c r="FX746" i="77" a="1"/>
  <c r="FX746" i="77" s="1"/>
  <c r="FX745" i="77" a="1"/>
  <c r="FX745" i="77" s="1"/>
  <c r="FX744" i="77" a="1"/>
  <c r="FX744" i="77" s="1"/>
  <c r="FX743" i="77" a="1"/>
  <c r="FX743" i="77" s="1"/>
  <c r="FX742" i="77" a="1"/>
  <c r="FX742" i="77" s="1"/>
  <c r="FX741" i="77" a="1"/>
  <c r="FX741" i="77" s="1"/>
  <c r="FX740" i="77" a="1"/>
  <c r="FX740" i="77" s="1"/>
  <c r="FX739" i="77" a="1"/>
  <c r="FX739" i="77" s="1"/>
  <c r="FX738" i="77" a="1"/>
  <c r="FX738" i="77" s="1"/>
  <c r="FX737" i="77" a="1"/>
  <c r="FX737" i="77" s="1"/>
  <c r="A33" i="77" a="1"/>
  <c r="A33" i="77" s="1"/>
  <c r="GY33" i="77" s="1" a="1"/>
  <c r="GY33" i="77" s="1"/>
  <c r="A32" i="77" a="1"/>
  <c r="A32" i="77" s="1"/>
  <c r="GY32" i="77" s="1" a="1"/>
  <c r="GY32" i="77" s="1"/>
  <c r="A31" i="77" a="1"/>
  <c r="A31" i="77" s="1"/>
  <c r="GY31" i="77" s="1" a="1"/>
  <c r="GY31" i="77" s="1"/>
  <c r="A30" i="77" a="1"/>
  <c r="A30" i="77" s="1"/>
  <c r="GY30" i="77" s="1" a="1"/>
  <c r="GY30" i="77" s="1"/>
  <c r="A29" i="77" a="1"/>
  <c r="A29" i="77" s="1"/>
  <c r="GY29" i="77" s="1" a="1"/>
  <c r="GY29" i="77" s="1"/>
  <c r="A28" i="77" a="1"/>
  <c r="A28" i="77" s="1"/>
  <c r="A27" i="77" a="1"/>
  <c r="A27" i="77" s="1"/>
  <c r="GY27" i="77" s="1" a="1"/>
  <c r="GY27" i="77" s="1"/>
  <c r="A26" i="77" a="1"/>
  <c r="A26" i="77" s="1"/>
  <c r="GY26" i="77" s="1" a="1"/>
  <c r="GY26" i="77" s="1"/>
  <c r="AL9" i="10"/>
  <c r="M31" i="63"/>
  <c r="M30" i="63"/>
  <c r="M29" i="63"/>
  <c r="M28" i="63"/>
  <c r="M27" i="63"/>
  <c r="M26" i="63"/>
  <c r="M25" i="63"/>
  <c r="M24" i="63"/>
  <c r="M23" i="63"/>
  <c r="M22" i="63"/>
  <c r="M21" i="63"/>
  <c r="M20" i="63"/>
  <c r="M19" i="63"/>
  <c r="M18" i="63"/>
  <c r="M17" i="63"/>
  <c r="M16" i="63"/>
  <c r="M15" i="63"/>
  <c r="M14" i="63"/>
  <c r="M13" i="63"/>
  <c r="M12" i="63"/>
  <c r="M11" i="63"/>
  <c r="M10" i="63"/>
  <c r="M9" i="63"/>
  <c r="M8" i="63"/>
  <c r="M7" i="63"/>
  <c r="M6" i="63"/>
  <c r="M5" i="63"/>
  <c r="FX30" i="77" l="1" a="1"/>
  <c r="FX30" i="77" s="1"/>
  <c r="FX29" i="77" a="1"/>
  <c r="FX29" i="77" s="1"/>
  <c r="FX28" i="77" a="1"/>
  <c r="FX28" i="77" s="1"/>
  <c r="GY28" i="77" a="1"/>
  <c r="GY28" i="77" s="1"/>
  <c r="FX31" i="77" a="1"/>
  <c r="FX31" i="77" s="1"/>
  <c r="FX32" i="77" a="1"/>
  <c r="FX32" i="77" s="1"/>
  <c r="FX33" i="77" a="1"/>
  <c r="FX33" i="77" s="1"/>
  <c r="FX26" i="77" a="1"/>
  <c r="FX26" i="77" s="1"/>
  <c r="FX27" i="77" a="1"/>
  <c r="FX27" i="77" s="1"/>
  <c r="T2" i="47" a="1"/>
  <c r="T2" i="47" s="1"/>
  <c r="AE2" i="73" a="1"/>
  <c r="AH2" i="49" a="1"/>
  <c r="AH2" i="49" s="1"/>
  <c r="K5" i="58"/>
  <c r="C1" i="58" s="1"/>
  <c r="A1" i="84" s="1" a="1"/>
  <c r="A1" i="84" s="1"/>
  <c r="K2" i="58" a="1"/>
  <c r="K2" i="58" s="1"/>
  <c r="L6" i="58" s="1"/>
  <c r="B2" i="58" s="1" a="1"/>
  <c r="B2" i="58" s="1"/>
  <c r="AE2" i="73" l="1"/>
  <c r="AF2" i="73" s="1" a="1"/>
  <c r="AF2" i="73" s="1"/>
  <c r="AF101" i="73" a="1"/>
  <c r="AF101" i="73" s="1"/>
  <c r="AF108" i="73" a="1"/>
  <c r="AF108" i="73" s="1"/>
  <c r="AF100" i="73" a="1"/>
  <c r="AF100" i="73" s="1"/>
  <c r="AF93" i="73" a="1"/>
  <c r="AF93" i="73" s="1"/>
  <c r="AF86" i="73" a="1"/>
  <c r="AF86" i="73" s="1"/>
  <c r="AF79" i="73" a="1"/>
  <c r="AF79" i="73" s="1"/>
  <c r="AF72" i="73" a="1"/>
  <c r="AF72" i="73" s="1"/>
  <c r="AF107" i="73" a="1"/>
  <c r="AF107" i="73" s="1"/>
  <c r="AF71" i="73" a="1"/>
  <c r="AF71" i="73" s="1"/>
  <c r="AF106" i="73" a="1"/>
  <c r="AF106" i="73" s="1"/>
  <c r="AF99" i="73" a="1"/>
  <c r="AF99" i="73" s="1"/>
  <c r="AF92" i="73" a="1"/>
  <c r="AF92" i="73" s="1"/>
  <c r="AF85" i="73" a="1"/>
  <c r="AF85" i="73" s="1"/>
  <c r="AF78" i="73" a="1"/>
  <c r="AF78" i="73" s="1"/>
  <c r="AF77" i="73" a="1"/>
  <c r="AF77" i="73" s="1"/>
  <c r="AF112" i="73" a="1"/>
  <c r="AF112" i="73" s="1"/>
  <c r="AF105" i="73" a="1"/>
  <c r="AF105" i="73" s="1"/>
  <c r="AF98" i="73" a="1"/>
  <c r="AF98" i="73" s="1"/>
  <c r="AF91" i="73" a="1"/>
  <c r="AF91" i="73" s="1"/>
  <c r="AF84" i="73" a="1"/>
  <c r="AF84" i="73" s="1"/>
  <c r="AF76" i="73" a="1"/>
  <c r="AF76" i="73" s="1"/>
  <c r="AF83" i="73" a="1"/>
  <c r="AF83" i="73" s="1"/>
  <c r="AF89" i="73" a="1"/>
  <c r="AF89" i="73" s="1"/>
  <c r="AF110" i="73" a="1"/>
  <c r="AF110" i="73" s="1"/>
  <c r="AF103" i="73" a="1"/>
  <c r="AF103" i="73" s="1"/>
  <c r="AF96" i="73" a="1"/>
  <c r="AF96" i="73" s="1"/>
  <c r="AF88" i="73" a="1"/>
  <c r="AF88" i="73" s="1"/>
  <c r="AF81" i="73" a="1"/>
  <c r="AF81" i="73" s="1"/>
  <c r="AF74" i="73" a="1"/>
  <c r="AF74" i="73" s="1"/>
  <c r="AF109" i="73" a="1"/>
  <c r="AF109" i="73" s="1"/>
  <c r="AF80" i="73" a="1"/>
  <c r="AF80" i="73" s="1"/>
  <c r="AF104" i="73" a="1"/>
  <c r="AF104" i="73" s="1"/>
  <c r="AF75" i="73" a="1"/>
  <c r="AF75" i="73" s="1"/>
  <c r="AF102" i="73" a="1"/>
  <c r="AF102" i="73" s="1"/>
  <c r="AF73" i="73" a="1"/>
  <c r="AF73" i="73" s="1"/>
  <c r="AF97" i="73" a="1"/>
  <c r="AF97" i="73" s="1"/>
  <c r="AF95" i="73" a="1"/>
  <c r="AF95" i="73" s="1"/>
  <c r="AF94" i="73" a="1"/>
  <c r="AF94" i="73" s="1"/>
  <c r="AF90" i="73" a="1"/>
  <c r="AF90" i="73" s="1"/>
  <c r="AF87" i="73" a="1"/>
  <c r="AF87" i="73" s="1"/>
  <c r="AF111" i="73" a="1"/>
  <c r="AF111" i="73" s="1"/>
  <c r="AF82" i="73" a="1"/>
  <c r="AF82" i="73" s="1"/>
  <c r="M1" i="73" a="1"/>
  <c r="M1" i="73" s="1"/>
  <c r="F2" i="58" a="1"/>
  <c r="F2" i="58" s="1"/>
  <c r="AE1" i="73" a="1"/>
  <c r="AE1" i="73" s="1"/>
  <c r="L15" i="49" l="1" a="1"/>
  <c r="L15" i="49" s="1"/>
  <c r="A2" i="57" a="1"/>
  <c r="A2" i="57" s="1"/>
  <c r="S30" i="57" a="1"/>
  <c r="S30" i="57" s="1"/>
  <c r="S29" i="57" a="1"/>
  <c r="S29" i="57" s="1"/>
  <c r="AG30" i="57" a="1"/>
  <c r="AG30" i="57" s="1"/>
  <c r="AG29" i="57" a="1"/>
  <c r="AG29" i="57" s="1"/>
  <c r="K37" i="5"/>
  <c r="AG1" i="57" s="1" a="1"/>
  <c r="AG1" i="57" s="1"/>
  <c r="J37" i="5"/>
  <c r="I37" i="5"/>
  <c r="I36" i="5"/>
  <c r="A1" i="57" a="1"/>
  <c r="A1" i="57" s="1"/>
  <c r="M36" i="5"/>
  <c r="C739" i="7" a="1"/>
  <c r="C739" i="7" s="1"/>
  <c r="C738" i="7" a="1"/>
  <c r="C738" i="7" s="1"/>
  <c r="C737" i="7" a="1"/>
  <c r="C737" i="7" s="1"/>
  <c r="C736" i="7" a="1"/>
  <c r="C736" i="7" s="1"/>
  <c r="C735" i="7" a="1"/>
  <c r="C735" i="7" s="1"/>
  <c r="C734" i="7" a="1"/>
  <c r="C734" i="7" s="1"/>
  <c r="C733" i="7" a="1"/>
  <c r="C733" i="7" s="1"/>
  <c r="C732" i="7" a="1"/>
  <c r="C732" i="7" s="1"/>
  <c r="C731" i="7" a="1"/>
  <c r="C731" i="7" s="1"/>
  <c r="C730" i="7" a="1"/>
  <c r="C730" i="7" s="1"/>
  <c r="C729" i="7" a="1"/>
  <c r="C729" i="7" s="1"/>
  <c r="C728" i="7" a="1"/>
  <c r="C728" i="7" s="1"/>
  <c r="C727" i="7" a="1"/>
  <c r="C727" i="7" s="1"/>
  <c r="C726" i="7" a="1"/>
  <c r="C726" i="7" s="1"/>
  <c r="C725" i="7" a="1"/>
  <c r="C725" i="7" s="1"/>
  <c r="C724" i="7" a="1"/>
  <c r="C724" i="7" s="1"/>
  <c r="C723" i="7" a="1"/>
  <c r="C723" i="7" s="1"/>
  <c r="C722" i="7" a="1"/>
  <c r="C722" i="7" s="1"/>
  <c r="C721" i="7" a="1"/>
  <c r="C721" i="7" s="1"/>
  <c r="C720" i="7" a="1"/>
  <c r="C720" i="7" s="1"/>
  <c r="C719" i="7" a="1"/>
  <c r="C719" i="7" s="1"/>
  <c r="C718" i="7" a="1"/>
  <c r="C718" i="7" s="1"/>
  <c r="C717" i="7" a="1"/>
  <c r="C717" i="7" s="1"/>
  <c r="C716" i="7" a="1"/>
  <c r="C716" i="7" s="1"/>
  <c r="C715" i="7" a="1"/>
  <c r="C715" i="7" s="1"/>
  <c r="C714" i="7" a="1"/>
  <c r="C714" i="7" s="1"/>
  <c r="C713" i="7" a="1"/>
  <c r="C713" i="7" s="1"/>
  <c r="C712" i="7" a="1"/>
  <c r="C712" i="7" s="1"/>
  <c r="C711" i="7" a="1"/>
  <c r="C711" i="7" s="1"/>
  <c r="C710" i="7" a="1"/>
  <c r="C710" i="7" s="1"/>
  <c r="C709" i="7" a="1"/>
  <c r="C709" i="7" s="1"/>
  <c r="C708" i="7" a="1"/>
  <c r="C708" i="7" s="1"/>
  <c r="C707" i="7" a="1"/>
  <c r="C707" i="7" s="1"/>
  <c r="C706" i="7" a="1"/>
  <c r="C706" i="7" s="1"/>
  <c r="C705" i="7" a="1"/>
  <c r="C705" i="7" s="1"/>
  <c r="C704" i="7" a="1"/>
  <c r="C704" i="7" s="1"/>
  <c r="C703" i="7" a="1"/>
  <c r="C703" i="7" s="1"/>
  <c r="C702" i="7" a="1"/>
  <c r="C702" i="7" s="1"/>
  <c r="C701" i="7" a="1"/>
  <c r="C701" i="7" s="1"/>
  <c r="C700" i="7" a="1"/>
  <c r="C700" i="7" s="1"/>
  <c r="C699" i="7" a="1"/>
  <c r="C699" i="7" s="1"/>
  <c r="C698" i="7" a="1"/>
  <c r="C698" i="7" s="1"/>
  <c r="C697" i="7" a="1"/>
  <c r="C697" i="7" s="1"/>
  <c r="C696" i="7" a="1"/>
  <c r="C696" i="7" s="1"/>
  <c r="C695" i="7" a="1"/>
  <c r="C695" i="7" s="1"/>
  <c r="C694" i="7" a="1"/>
  <c r="C694" i="7" s="1"/>
  <c r="C693" i="7" a="1"/>
  <c r="C693" i="7" s="1"/>
  <c r="C692" i="7" a="1"/>
  <c r="C692" i="7" s="1"/>
  <c r="C691" i="7" a="1"/>
  <c r="C691" i="7" s="1"/>
  <c r="C690" i="7" a="1"/>
  <c r="C690" i="7" s="1"/>
  <c r="C689" i="7" a="1"/>
  <c r="C689" i="7" s="1"/>
  <c r="C688" i="7" a="1"/>
  <c r="C688" i="7" s="1"/>
  <c r="C687" i="7" a="1"/>
  <c r="C687" i="7" s="1"/>
  <c r="C686" i="7" a="1"/>
  <c r="C686" i="7" s="1"/>
  <c r="C685" i="7" a="1"/>
  <c r="C685" i="7" s="1"/>
  <c r="C684" i="7" a="1"/>
  <c r="C684" i="7" s="1"/>
  <c r="C683" i="7" a="1"/>
  <c r="C683" i="7" s="1"/>
  <c r="C682" i="7" a="1"/>
  <c r="C682" i="7" s="1"/>
  <c r="C681" i="7" a="1"/>
  <c r="C681" i="7" s="1"/>
  <c r="C680" i="7" a="1"/>
  <c r="C680" i="7" s="1"/>
  <c r="C679" i="7" a="1"/>
  <c r="C679" i="7" s="1"/>
  <c r="C678" i="7" a="1"/>
  <c r="C678" i="7" s="1"/>
  <c r="C677" i="7" a="1"/>
  <c r="C677" i="7" s="1"/>
  <c r="C676" i="7" a="1"/>
  <c r="C676" i="7" s="1"/>
  <c r="C675" i="7" a="1"/>
  <c r="C675" i="7" s="1"/>
  <c r="C674" i="7" a="1"/>
  <c r="C674" i="7" s="1"/>
  <c r="C673" i="7" a="1"/>
  <c r="C673" i="7" s="1"/>
  <c r="C672" i="7" a="1"/>
  <c r="C672" i="7" s="1"/>
  <c r="C671" i="7" a="1"/>
  <c r="C671" i="7" s="1"/>
  <c r="C670" i="7" a="1"/>
  <c r="C670" i="7" s="1"/>
  <c r="C669" i="7" a="1"/>
  <c r="C669" i="7" s="1"/>
  <c r="C668" i="7" a="1"/>
  <c r="C668" i="7" s="1"/>
  <c r="C667" i="7" a="1"/>
  <c r="C667" i="7" s="1"/>
  <c r="C666" i="7" a="1"/>
  <c r="C666" i="7" s="1"/>
  <c r="C665" i="7" a="1"/>
  <c r="C665" i="7" s="1"/>
  <c r="C664" i="7" a="1"/>
  <c r="C664" i="7" s="1"/>
  <c r="C663" i="7" a="1"/>
  <c r="C663" i="7" s="1"/>
  <c r="C662" i="7" a="1"/>
  <c r="C662" i="7" s="1"/>
  <c r="C661" i="7" a="1"/>
  <c r="C661" i="7" s="1"/>
  <c r="C660" i="7" a="1"/>
  <c r="C660" i="7" s="1"/>
  <c r="C659" i="7" a="1"/>
  <c r="C659" i="7" s="1"/>
  <c r="C658" i="7" a="1"/>
  <c r="C658" i="7" s="1"/>
  <c r="C657" i="7" a="1"/>
  <c r="C657" i="7" s="1"/>
  <c r="C656" i="7" a="1"/>
  <c r="C656" i="7" s="1"/>
  <c r="C655" i="7" a="1"/>
  <c r="C655" i="7" s="1"/>
  <c r="C654" i="7" a="1"/>
  <c r="C654" i="7" s="1"/>
  <c r="C653" i="7" a="1"/>
  <c r="C653" i="7" s="1"/>
  <c r="C652" i="7" a="1"/>
  <c r="C652" i="7" s="1"/>
  <c r="C651" i="7" a="1"/>
  <c r="C651" i="7" s="1"/>
  <c r="C650" i="7" a="1"/>
  <c r="C650" i="7" s="1"/>
  <c r="C649" i="7" a="1"/>
  <c r="C649" i="7" s="1"/>
  <c r="C648" i="7" a="1"/>
  <c r="C648" i="7" s="1"/>
  <c r="C647" i="7" a="1"/>
  <c r="C647" i="7" s="1"/>
  <c r="C646" i="7" a="1"/>
  <c r="C646" i="7" s="1"/>
  <c r="C645" i="7" a="1"/>
  <c r="C645" i="7" s="1"/>
  <c r="C644" i="7" a="1"/>
  <c r="C644" i="7" s="1"/>
  <c r="C643" i="7" a="1"/>
  <c r="C643" i="7" s="1"/>
  <c r="C642" i="7" a="1"/>
  <c r="C642" i="7" s="1"/>
  <c r="C641" i="7" a="1"/>
  <c r="C641" i="7" s="1"/>
  <c r="C640" i="7" a="1"/>
  <c r="C640" i="7" s="1"/>
  <c r="C639" i="7" a="1"/>
  <c r="C639" i="7" s="1"/>
  <c r="C638" i="7" a="1"/>
  <c r="C638" i="7" s="1"/>
  <c r="C637" i="7" a="1"/>
  <c r="C637" i="7" s="1"/>
  <c r="C636" i="7" a="1"/>
  <c r="C636" i="7" s="1"/>
  <c r="C635" i="7" a="1"/>
  <c r="C635" i="7" s="1"/>
  <c r="C634" i="7" a="1"/>
  <c r="C634" i="7" s="1"/>
  <c r="C633" i="7" a="1"/>
  <c r="C633" i="7" s="1"/>
  <c r="C632" i="7" a="1"/>
  <c r="C632" i="7" s="1"/>
  <c r="C631" i="7" a="1"/>
  <c r="C631" i="7" s="1"/>
  <c r="C630" i="7" a="1"/>
  <c r="C630" i="7" s="1"/>
  <c r="C629" i="7" a="1"/>
  <c r="C629" i="7" s="1"/>
  <c r="C628" i="7" a="1"/>
  <c r="C628" i="7" s="1"/>
  <c r="C627" i="7" a="1"/>
  <c r="C627" i="7" s="1"/>
  <c r="C626" i="7" a="1"/>
  <c r="C626" i="7" s="1"/>
  <c r="C625" i="7" a="1"/>
  <c r="C625" i="7" s="1"/>
  <c r="C624" i="7" a="1"/>
  <c r="C624" i="7" s="1"/>
  <c r="C623" i="7" a="1"/>
  <c r="C623" i="7" s="1"/>
  <c r="C622" i="7" a="1"/>
  <c r="C622" i="7" s="1"/>
  <c r="C621" i="7" a="1"/>
  <c r="C621" i="7" s="1"/>
  <c r="C620" i="7" a="1"/>
  <c r="C620" i="7" s="1"/>
  <c r="C619" i="7" a="1"/>
  <c r="C619" i="7" s="1"/>
  <c r="C618" i="7" a="1"/>
  <c r="C618" i="7" s="1"/>
  <c r="C617" i="7" a="1"/>
  <c r="C617" i="7" s="1"/>
  <c r="C616" i="7" a="1"/>
  <c r="C616" i="7" s="1"/>
  <c r="C615" i="7" a="1"/>
  <c r="C615" i="7" s="1"/>
  <c r="C614" i="7" a="1"/>
  <c r="C614" i="7" s="1"/>
  <c r="C613" i="7" a="1"/>
  <c r="C613" i="7" s="1"/>
  <c r="C612" i="7" a="1"/>
  <c r="C612" i="7" s="1"/>
  <c r="C611" i="7" a="1"/>
  <c r="C611" i="7" s="1"/>
  <c r="C610" i="7" a="1"/>
  <c r="C610" i="7" s="1"/>
  <c r="C609" i="7" a="1"/>
  <c r="C609" i="7" s="1"/>
  <c r="C608" i="7" a="1"/>
  <c r="C608" i="7" s="1"/>
  <c r="C607" i="7" a="1"/>
  <c r="C607" i="7" s="1"/>
  <c r="C606" i="7" a="1"/>
  <c r="C606" i="7" s="1"/>
  <c r="C605" i="7" a="1"/>
  <c r="C605" i="7" s="1"/>
  <c r="C604" i="7" a="1"/>
  <c r="C604" i="7" s="1"/>
  <c r="C603" i="7" a="1"/>
  <c r="C603" i="7" s="1"/>
  <c r="C602" i="7" a="1"/>
  <c r="C602" i="7" s="1"/>
  <c r="C601" i="7" a="1"/>
  <c r="C601" i="7" s="1"/>
  <c r="C600" i="7" a="1"/>
  <c r="C600" i="7" s="1"/>
  <c r="C599" i="7" a="1"/>
  <c r="C599" i="7" s="1"/>
  <c r="C598" i="7" a="1"/>
  <c r="C598" i="7" s="1"/>
  <c r="C597" i="7" a="1"/>
  <c r="C597" i="7" s="1"/>
  <c r="C596" i="7" a="1"/>
  <c r="C596" i="7" s="1"/>
  <c r="C595" i="7" a="1"/>
  <c r="C595" i="7" s="1"/>
  <c r="C594" i="7" a="1"/>
  <c r="C594" i="7" s="1"/>
  <c r="C593" i="7" a="1"/>
  <c r="C593" i="7" s="1"/>
  <c r="C592" i="7" a="1"/>
  <c r="C592" i="7" s="1"/>
  <c r="C591" i="7" a="1"/>
  <c r="C591" i="7" s="1"/>
  <c r="C590" i="7" a="1"/>
  <c r="C590" i="7" s="1"/>
  <c r="C589" i="7" a="1"/>
  <c r="C589" i="7" s="1"/>
  <c r="C588" i="7" a="1"/>
  <c r="C588" i="7" s="1"/>
  <c r="C587" i="7" a="1"/>
  <c r="C587" i="7" s="1"/>
  <c r="C586" i="7" a="1"/>
  <c r="C586" i="7" s="1"/>
  <c r="C585" i="7" a="1"/>
  <c r="C585" i="7" s="1"/>
  <c r="C584" i="7" a="1"/>
  <c r="C584" i="7" s="1"/>
  <c r="C583" i="7" a="1"/>
  <c r="C583" i="7" s="1"/>
  <c r="C582" i="7" a="1"/>
  <c r="C582" i="7" s="1"/>
  <c r="C581" i="7" a="1"/>
  <c r="C581" i="7" s="1"/>
  <c r="C580" i="7" a="1"/>
  <c r="C580" i="7" s="1"/>
  <c r="C579" i="7" a="1"/>
  <c r="C579" i="7" s="1"/>
  <c r="C578" i="7" a="1"/>
  <c r="C578" i="7" s="1"/>
  <c r="C577" i="7" a="1"/>
  <c r="C577" i="7" s="1"/>
  <c r="C576" i="7" a="1"/>
  <c r="C576" i="7" s="1"/>
  <c r="C575" i="7" a="1"/>
  <c r="C575" i="7" s="1"/>
  <c r="C574" i="7" a="1"/>
  <c r="C574" i="7" s="1"/>
  <c r="C573" i="7" a="1"/>
  <c r="C573" i="7" s="1"/>
  <c r="C572" i="7" a="1"/>
  <c r="C572" i="7" s="1"/>
  <c r="C571" i="7" a="1"/>
  <c r="C571" i="7" s="1"/>
  <c r="C570" i="7" a="1"/>
  <c r="C570" i="7" s="1"/>
  <c r="C569" i="7" a="1"/>
  <c r="C569" i="7" s="1"/>
  <c r="C568" i="7" a="1"/>
  <c r="C568" i="7" s="1"/>
  <c r="C567" i="7" a="1"/>
  <c r="C567" i="7" s="1"/>
  <c r="C566" i="7" a="1"/>
  <c r="C566" i="7" s="1"/>
  <c r="C565" i="7" a="1"/>
  <c r="C565" i="7" s="1"/>
  <c r="C564" i="7" a="1"/>
  <c r="C564" i="7" s="1"/>
  <c r="C563" i="7" a="1"/>
  <c r="C563" i="7" s="1"/>
  <c r="C562" i="7" a="1"/>
  <c r="C562" i="7" s="1"/>
  <c r="C561" i="7" a="1"/>
  <c r="C561" i="7" s="1"/>
  <c r="C560" i="7" a="1"/>
  <c r="C560" i="7" s="1"/>
  <c r="C559" i="7" a="1"/>
  <c r="C559" i="7" s="1"/>
  <c r="C558" i="7" a="1"/>
  <c r="C558" i="7" s="1"/>
  <c r="C557" i="7" a="1"/>
  <c r="C557" i="7" s="1"/>
  <c r="C556" i="7" a="1"/>
  <c r="C556" i="7" s="1"/>
  <c r="C555" i="7" a="1"/>
  <c r="C555" i="7" s="1"/>
  <c r="C554" i="7" a="1"/>
  <c r="C554" i="7" s="1"/>
  <c r="C553" i="7" a="1"/>
  <c r="C553" i="7" s="1"/>
  <c r="C552" i="7" a="1"/>
  <c r="C552" i="7" s="1"/>
  <c r="C551" i="7" a="1"/>
  <c r="C551" i="7" s="1"/>
  <c r="C550" i="7" a="1"/>
  <c r="C550" i="7" s="1"/>
  <c r="C549" i="7" a="1"/>
  <c r="C549" i="7" s="1"/>
  <c r="C548" i="7" a="1"/>
  <c r="C548" i="7" s="1"/>
  <c r="C547" i="7" a="1"/>
  <c r="C547" i="7" s="1"/>
  <c r="C546" i="7" a="1"/>
  <c r="C546" i="7" s="1"/>
  <c r="C545" i="7" a="1"/>
  <c r="C545" i="7" s="1"/>
  <c r="C544" i="7" a="1"/>
  <c r="C544" i="7" s="1"/>
  <c r="C543" i="7" a="1"/>
  <c r="C543" i="7" s="1"/>
  <c r="C542" i="7" a="1"/>
  <c r="C542" i="7" s="1"/>
  <c r="C541" i="7" a="1"/>
  <c r="C541" i="7" s="1"/>
  <c r="C540" i="7" a="1"/>
  <c r="C540" i="7" s="1"/>
  <c r="C539" i="7" a="1"/>
  <c r="C539" i="7" s="1"/>
  <c r="C538" i="7" a="1"/>
  <c r="C538" i="7" s="1"/>
  <c r="C537" i="7" a="1"/>
  <c r="C537" i="7" s="1"/>
  <c r="C536" i="7" a="1"/>
  <c r="C536" i="7" s="1"/>
  <c r="C535" i="7" a="1"/>
  <c r="C535" i="7" s="1"/>
  <c r="C534" i="7" a="1"/>
  <c r="C534" i="7" s="1"/>
  <c r="C533" i="7" a="1"/>
  <c r="C533" i="7" s="1"/>
  <c r="C532" i="7" a="1"/>
  <c r="C532" i="7" s="1"/>
  <c r="C531" i="7" a="1"/>
  <c r="C531" i="7" s="1"/>
  <c r="C530" i="7" a="1"/>
  <c r="C530" i="7" s="1"/>
  <c r="C529" i="7" a="1"/>
  <c r="C529" i="7" s="1"/>
  <c r="C528" i="7" a="1"/>
  <c r="C528" i="7" s="1"/>
  <c r="C527" i="7" a="1"/>
  <c r="C527" i="7" s="1"/>
  <c r="C526" i="7" a="1"/>
  <c r="C526" i="7" s="1"/>
  <c r="C525" i="7" a="1"/>
  <c r="C525" i="7" s="1"/>
  <c r="C524" i="7" a="1"/>
  <c r="C524" i="7" s="1"/>
  <c r="C523" i="7" a="1"/>
  <c r="C523" i="7" s="1"/>
  <c r="C522" i="7" a="1"/>
  <c r="C522" i="7" s="1"/>
  <c r="C521" i="7" a="1"/>
  <c r="C521" i="7" s="1"/>
  <c r="C520" i="7" a="1"/>
  <c r="C520" i="7" s="1"/>
  <c r="C519" i="7" a="1"/>
  <c r="C519" i="7" s="1"/>
  <c r="C518" i="7" a="1"/>
  <c r="C518" i="7" s="1"/>
  <c r="C517" i="7" a="1"/>
  <c r="C517" i="7" s="1"/>
  <c r="C516" i="7" a="1"/>
  <c r="C516" i="7" s="1"/>
  <c r="C515" i="7" a="1"/>
  <c r="C515" i="7" s="1"/>
  <c r="C514" i="7" a="1"/>
  <c r="C514" i="7" s="1"/>
  <c r="C513" i="7" a="1"/>
  <c r="C513" i="7" s="1"/>
  <c r="C512" i="7" a="1"/>
  <c r="C512" i="7" s="1"/>
  <c r="C511" i="7" a="1"/>
  <c r="C511" i="7" s="1"/>
  <c r="C510" i="7" a="1"/>
  <c r="C510" i="7" s="1"/>
  <c r="C509" i="7" a="1"/>
  <c r="C509" i="7" s="1"/>
  <c r="C508" i="7" a="1"/>
  <c r="C508" i="7" s="1"/>
  <c r="C507" i="7" a="1"/>
  <c r="C507" i="7" s="1"/>
  <c r="C506" i="7" a="1"/>
  <c r="C506" i="7" s="1"/>
  <c r="C505" i="7" a="1"/>
  <c r="C505" i="7" s="1"/>
  <c r="C504" i="7" a="1"/>
  <c r="C504" i="7" s="1"/>
  <c r="C503" i="7" a="1"/>
  <c r="C503" i="7" s="1"/>
  <c r="C502" i="7" a="1"/>
  <c r="C502" i="7" s="1"/>
  <c r="C501" i="7" a="1"/>
  <c r="C501" i="7" s="1"/>
  <c r="C500" i="7" a="1"/>
  <c r="C500" i="7" s="1"/>
  <c r="C499" i="7" a="1"/>
  <c r="C499" i="7" s="1"/>
  <c r="C498" i="7" a="1"/>
  <c r="C498" i="7" s="1"/>
  <c r="C497" i="7" a="1"/>
  <c r="C497" i="7" s="1"/>
  <c r="C496" i="7" a="1"/>
  <c r="C496" i="7" s="1"/>
  <c r="C495" i="7" a="1"/>
  <c r="C495" i="7" s="1"/>
  <c r="C494" i="7" a="1"/>
  <c r="C494" i="7" s="1"/>
  <c r="C493" i="7" a="1"/>
  <c r="C493" i="7" s="1"/>
  <c r="C492" i="7" a="1"/>
  <c r="C492" i="7" s="1"/>
  <c r="C491" i="7" a="1"/>
  <c r="C491" i="7" s="1"/>
  <c r="C490" i="7" a="1"/>
  <c r="C490" i="7" s="1"/>
  <c r="C489" i="7" a="1"/>
  <c r="C489" i="7" s="1"/>
  <c r="C488" i="7" a="1"/>
  <c r="C488" i="7" s="1"/>
  <c r="C487" i="7" a="1"/>
  <c r="C487" i="7" s="1"/>
  <c r="C486" i="7" a="1"/>
  <c r="C486" i="7" s="1"/>
  <c r="C485" i="7" a="1"/>
  <c r="C485" i="7" s="1"/>
  <c r="C484" i="7" a="1"/>
  <c r="C484" i="7" s="1"/>
  <c r="C483" i="7" a="1"/>
  <c r="C483" i="7" s="1"/>
  <c r="C482" i="7" a="1"/>
  <c r="C482" i="7" s="1"/>
  <c r="C481" i="7" a="1"/>
  <c r="C481" i="7" s="1"/>
  <c r="C480" i="7" a="1"/>
  <c r="C480" i="7" s="1"/>
  <c r="C479" i="7" a="1"/>
  <c r="C479" i="7" s="1"/>
  <c r="C478" i="7" a="1"/>
  <c r="C478" i="7" s="1"/>
  <c r="C477" i="7" a="1"/>
  <c r="C477" i="7" s="1"/>
  <c r="C476" i="7" a="1"/>
  <c r="C476" i="7" s="1"/>
  <c r="C475" i="7" a="1"/>
  <c r="C475" i="7" s="1"/>
  <c r="C474" i="7" a="1"/>
  <c r="C474" i="7" s="1"/>
  <c r="C473" i="7" a="1"/>
  <c r="C473" i="7" s="1"/>
  <c r="C472" i="7" a="1"/>
  <c r="C472" i="7" s="1"/>
  <c r="C471" i="7" a="1"/>
  <c r="C471" i="7" s="1"/>
  <c r="C470" i="7" a="1"/>
  <c r="C470" i="7" s="1"/>
  <c r="C469" i="7" a="1"/>
  <c r="C469" i="7" s="1"/>
  <c r="C468" i="7" a="1"/>
  <c r="C468" i="7" s="1"/>
  <c r="C467" i="7" a="1"/>
  <c r="C467" i="7" s="1"/>
  <c r="C466" i="7" a="1"/>
  <c r="C466" i="7" s="1"/>
  <c r="C465" i="7" a="1"/>
  <c r="C465" i="7" s="1"/>
  <c r="C464" i="7" a="1"/>
  <c r="C464" i="7" s="1"/>
  <c r="C463" i="7" a="1"/>
  <c r="C463" i="7" s="1"/>
  <c r="C462" i="7" a="1"/>
  <c r="C462" i="7" s="1"/>
  <c r="C461" i="7" a="1"/>
  <c r="C461" i="7" s="1"/>
  <c r="C460" i="7" a="1"/>
  <c r="C460" i="7" s="1"/>
  <c r="C459" i="7" a="1"/>
  <c r="C459" i="7" s="1"/>
  <c r="C458" i="7" a="1"/>
  <c r="C458" i="7" s="1"/>
  <c r="C457" i="7" a="1"/>
  <c r="C457" i="7" s="1"/>
  <c r="C456" i="7" a="1"/>
  <c r="C456" i="7" s="1"/>
  <c r="C455" i="7" a="1"/>
  <c r="C455" i="7" s="1"/>
  <c r="C454" i="7" a="1"/>
  <c r="C454" i="7" s="1"/>
  <c r="C453" i="7" a="1"/>
  <c r="C453" i="7" s="1"/>
  <c r="C452" i="7" a="1"/>
  <c r="C452" i="7" s="1"/>
  <c r="C451" i="7" a="1"/>
  <c r="C451" i="7" s="1"/>
  <c r="C450" i="7" a="1"/>
  <c r="C450" i="7" s="1"/>
  <c r="C449" i="7" a="1"/>
  <c r="C449" i="7" s="1"/>
  <c r="C448" i="7" a="1"/>
  <c r="C448" i="7" s="1"/>
  <c r="C447" i="7" a="1"/>
  <c r="C447" i="7" s="1"/>
  <c r="C446" i="7" a="1"/>
  <c r="C446" i="7" s="1"/>
  <c r="C445" i="7" a="1"/>
  <c r="C445" i="7" s="1"/>
  <c r="C444" i="7" a="1"/>
  <c r="C444" i="7" s="1"/>
  <c r="C443" i="7" a="1"/>
  <c r="C443" i="7" s="1"/>
  <c r="C442" i="7" a="1"/>
  <c r="C442" i="7" s="1"/>
  <c r="C441" i="7" a="1"/>
  <c r="C441" i="7" s="1"/>
  <c r="C440" i="7" a="1"/>
  <c r="C440" i="7" s="1"/>
  <c r="C439" i="7" a="1"/>
  <c r="C439" i="7" s="1"/>
  <c r="C438" i="7" a="1"/>
  <c r="C438" i="7" s="1"/>
  <c r="C437" i="7" a="1"/>
  <c r="C437" i="7" s="1"/>
  <c r="C436" i="7" a="1"/>
  <c r="C436" i="7" s="1"/>
  <c r="C435" i="7" a="1"/>
  <c r="C435" i="7" s="1"/>
  <c r="C434" i="7" a="1"/>
  <c r="C434" i="7" s="1"/>
  <c r="C433" i="7" a="1"/>
  <c r="C433" i="7" s="1"/>
  <c r="C432" i="7" a="1"/>
  <c r="C432" i="7" s="1"/>
  <c r="C431" i="7" a="1"/>
  <c r="C431" i="7" s="1"/>
  <c r="C430" i="7" a="1"/>
  <c r="C430" i="7" s="1"/>
  <c r="C429" i="7" a="1"/>
  <c r="C429" i="7" s="1"/>
  <c r="C428" i="7" a="1"/>
  <c r="C428" i="7" s="1"/>
  <c r="C427" i="7" a="1"/>
  <c r="C427" i="7" s="1"/>
  <c r="C426" i="7" a="1"/>
  <c r="C426" i="7" s="1"/>
  <c r="C425" i="7" a="1"/>
  <c r="C425" i="7" s="1"/>
  <c r="C424" i="7" a="1"/>
  <c r="C424" i="7" s="1"/>
  <c r="C423" i="7" a="1"/>
  <c r="C423" i="7" s="1"/>
  <c r="C422" i="7" a="1"/>
  <c r="C422" i="7" s="1"/>
  <c r="C421" i="7" a="1"/>
  <c r="C421" i="7" s="1"/>
  <c r="C420" i="7" a="1"/>
  <c r="C420" i="7" s="1"/>
  <c r="C419" i="7" a="1"/>
  <c r="C419" i="7" s="1"/>
  <c r="C418" i="7" a="1"/>
  <c r="C418" i="7" s="1"/>
  <c r="C417" i="7" a="1"/>
  <c r="C417" i="7" s="1"/>
  <c r="C416" i="7" a="1"/>
  <c r="C416" i="7" s="1"/>
  <c r="C415" i="7" a="1"/>
  <c r="C415" i="7" s="1"/>
  <c r="C414" i="7" a="1"/>
  <c r="C414" i="7" s="1"/>
  <c r="C413" i="7" a="1"/>
  <c r="C413" i="7" s="1"/>
  <c r="C412" i="7" a="1"/>
  <c r="C412" i="7" s="1"/>
  <c r="C411" i="7" a="1"/>
  <c r="C411" i="7" s="1"/>
  <c r="C410" i="7" a="1"/>
  <c r="C410" i="7" s="1"/>
  <c r="C409" i="7" a="1"/>
  <c r="C409" i="7" s="1"/>
  <c r="C408" i="7" a="1"/>
  <c r="C408" i="7" s="1"/>
  <c r="C407" i="7" a="1"/>
  <c r="C407" i="7" s="1"/>
  <c r="C406" i="7" a="1"/>
  <c r="C406" i="7" s="1"/>
  <c r="C405" i="7" a="1"/>
  <c r="C405" i="7" s="1"/>
  <c r="C404" i="7" a="1"/>
  <c r="C404" i="7" s="1"/>
  <c r="C403" i="7" a="1"/>
  <c r="C403" i="7" s="1"/>
  <c r="C402" i="7" a="1"/>
  <c r="C402" i="7" s="1"/>
  <c r="C401" i="7" a="1"/>
  <c r="C401" i="7" s="1"/>
  <c r="C400" i="7" a="1"/>
  <c r="C400" i="7" s="1"/>
  <c r="C399" i="7" a="1"/>
  <c r="C399" i="7" s="1"/>
  <c r="C398" i="7" a="1"/>
  <c r="C398" i="7" s="1"/>
  <c r="C397" i="7" a="1"/>
  <c r="C397" i="7" s="1"/>
  <c r="C396" i="7" a="1"/>
  <c r="C396" i="7" s="1"/>
  <c r="C395" i="7" a="1"/>
  <c r="C395" i="7" s="1"/>
  <c r="C394" i="7" a="1"/>
  <c r="C394" i="7" s="1"/>
  <c r="C393" i="7" a="1"/>
  <c r="C393" i="7" s="1"/>
  <c r="C392" i="7" a="1"/>
  <c r="C392" i="7" s="1"/>
  <c r="C391" i="7" a="1"/>
  <c r="C391" i="7" s="1"/>
  <c r="C390" i="7" a="1"/>
  <c r="C390" i="7" s="1"/>
  <c r="C389" i="7" a="1"/>
  <c r="C389" i="7" s="1"/>
  <c r="C388" i="7" a="1"/>
  <c r="C388" i="7" s="1"/>
  <c r="C387" i="7" a="1"/>
  <c r="C387" i="7" s="1"/>
  <c r="C386" i="7" a="1"/>
  <c r="C386" i="7" s="1"/>
  <c r="C385" i="7" a="1"/>
  <c r="C385" i="7" s="1"/>
  <c r="C384" i="7" a="1"/>
  <c r="C384" i="7" s="1"/>
  <c r="C383" i="7" a="1"/>
  <c r="C383" i="7" s="1"/>
  <c r="C382" i="7" a="1"/>
  <c r="C382" i="7" s="1"/>
  <c r="C381" i="7" a="1"/>
  <c r="C381" i="7" s="1"/>
  <c r="C380" i="7" a="1"/>
  <c r="C380" i="7" s="1"/>
  <c r="C379" i="7" a="1"/>
  <c r="C379" i="7" s="1"/>
  <c r="C378" i="7" a="1"/>
  <c r="C378" i="7" s="1"/>
  <c r="C377" i="7" a="1"/>
  <c r="C377" i="7" s="1"/>
  <c r="C376" i="7" a="1"/>
  <c r="C376" i="7" s="1"/>
  <c r="C375" i="7" a="1"/>
  <c r="C375" i="7" s="1"/>
  <c r="C374" i="7" a="1"/>
  <c r="C374" i="7" s="1"/>
  <c r="C373" i="7" a="1"/>
  <c r="C373" i="7" s="1"/>
  <c r="C372" i="7" a="1"/>
  <c r="C372" i="7" s="1"/>
  <c r="C371" i="7" a="1"/>
  <c r="C371" i="7" s="1"/>
  <c r="C370" i="7" a="1"/>
  <c r="C370" i="7" s="1"/>
  <c r="C369" i="7" a="1"/>
  <c r="C369" i="7" s="1"/>
  <c r="C368" i="7" a="1"/>
  <c r="C368" i="7" s="1"/>
  <c r="C367" i="7" a="1"/>
  <c r="C367" i="7" s="1"/>
  <c r="C366" i="7" a="1"/>
  <c r="C366" i="7" s="1"/>
  <c r="C365" i="7" a="1"/>
  <c r="C365" i="7" s="1"/>
  <c r="C364" i="7" a="1"/>
  <c r="C364" i="7" s="1"/>
  <c r="C363" i="7" a="1"/>
  <c r="C363" i="7" s="1"/>
  <c r="C362" i="7" a="1"/>
  <c r="C362" i="7" s="1"/>
  <c r="C361" i="7" a="1"/>
  <c r="C361" i="7" s="1"/>
  <c r="C360" i="7" a="1"/>
  <c r="C360" i="7" s="1"/>
  <c r="C359" i="7" a="1"/>
  <c r="C359" i="7" s="1"/>
  <c r="C358" i="7" a="1"/>
  <c r="C358" i="7" s="1"/>
  <c r="C357" i="7" a="1"/>
  <c r="C357" i="7" s="1"/>
  <c r="C356" i="7" a="1"/>
  <c r="C356" i="7" s="1"/>
  <c r="C355" i="7" a="1"/>
  <c r="C355" i="7" s="1"/>
  <c r="C354" i="7" a="1"/>
  <c r="C354" i="7" s="1"/>
  <c r="C353" i="7" a="1"/>
  <c r="C353" i="7" s="1"/>
  <c r="C352" i="7" a="1"/>
  <c r="C352" i="7" s="1"/>
  <c r="C351" i="7" a="1"/>
  <c r="C351" i="7" s="1"/>
  <c r="C350" i="7" a="1"/>
  <c r="C350" i="7" s="1"/>
  <c r="C349" i="7" a="1"/>
  <c r="C349" i="7" s="1"/>
  <c r="C348" i="7" a="1"/>
  <c r="C348" i="7" s="1"/>
  <c r="C347" i="7" a="1"/>
  <c r="C347" i="7" s="1"/>
  <c r="C346" i="7" a="1"/>
  <c r="C346" i="7" s="1"/>
  <c r="C345" i="7" a="1"/>
  <c r="C345" i="7" s="1"/>
  <c r="C344" i="7" a="1"/>
  <c r="C344" i="7" s="1"/>
  <c r="C343" i="7" a="1"/>
  <c r="C343" i="7" s="1"/>
  <c r="C342" i="7" a="1"/>
  <c r="C342" i="7" s="1"/>
  <c r="C341" i="7" a="1"/>
  <c r="C341" i="7" s="1"/>
  <c r="C340" i="7" a="1"/>
  <c r="C340" i="7" s="1"/>
  <c r="C339" i="7" a="1"/>
  <c r="C339" i="7" s="1"/>
  <c r="C338" i="7" a="1"/>
  <c r="C338" i="7" s="1"/>
  <c r="C337" i="7" a="1"/>
  <c r="C337" i="7" s="1"/>
  <c r="C336" i="7" a="1"/>
  <c r="C336" i="7" s="1"/>
  <c r="C335" i="7" a="1"/>
  <c r="C335" i="7" s="1"/>
  <c r="C334" i="7" a="1"/>
  <c r="C334" i="7" s="1"/>
  <c r="C333" i="7" a="1"/>
  <c r="C333" i="7" s="1"/>
  <c r="C332" i="7" a="1"/>
  <c r="C332" i="7" s="1"/>
  <c r="C331" i="7" a="1"/>
  <c r="C331" i="7" s="1"/>
  <c r="C330" i="7" a="1"/>
  <c r="C330" i="7" s="1"/>
  <c r="C329" i="7" a="1"/>
  <c r="C329" i="7" s="1"/>
  <c r="C328" i="7" a="1"/>
  <c r="C328" i="7" s="1"/>
  <c r="C327" i="7" a="1"/>
  <c r="C327" i="7" s="1"/>
  <c r="C326" i="7" a="1"/>
  <c r="C326" i="7" s="1"/>
  <c r="C325" i="7" a="1"/>
  <c r="C325" i="7" s="1"/>
  <c r="C324" i="7" a="1"/>
  <c r="C324" i="7" s="1"/>
  <c r="C323" i="7" a="1"/>
  <c r="C323" i="7" s="1"/>
  <c r="C322" i="7" a="1"/>
  <c r="C322" i="7" s="1"/>
  <c r="C321" i="7" a="1"/>
  <c r="C321" i="7" s="1"/>
  <c r="C320" i="7" a="1"/>
  <c r="C320" i="7" s="1"/>
  <c r="C319" i="7" a="1"/>
  <c r="C319" i="7" s="1"/>
  <c r="C318" i="7" a="1"/>
  <c r="C318" i="7" s="1"/>
  <c r="C317" i="7" a="1"/>
  <c r="C317" i="7" s="1"/>
  <c r="C316" i="7" a="1"/>
  <c r="C316" i="7" s="1"/>
  <c r="C315" i="7" a="1"/>
  <c r="C315" i="7" s="1"/>
  <c r="C314" i="7" a="1"/>
  <c r="C314" i="7" s="1"/>
  <c r="C313" i="7" a="1"/>
  <c r="C313" i="7" s="1"/>
  <c r="C312" i="7" a="1"/>
  <c r="C312" i="7" s="1"/>
  <c r="C311" i="7" a="1"/>
  <c r="C311" i="7" s="1"/>
  <c r="C310" i="7" a="1"/>
  <c r="C310" i="7" s="1"/>
  <c r="C309" i="7" a="1"/>
  <c r="C309" i="7" s="1"/>
  <c r="C308" i="7" a="1"/>
  <c r="C308" i="7" s="1"/>
  <c r="C307" i="7" a="1"/>
  <c r="C307" i="7" s="1"/>
  <c r="C306" i="7" a="1"/>
  <c r="C306" i="7" s="1"/>
  <c r="C305" i="7" a="1"/>
  <c r="C305" i="7" s="1"/>
  <c r="C304" i="7" a="1"/>
  <c r="C304" i="7" s="1"/>
  <c r="C303" i="7" a="1"/>
  <c r="C303" i="7" s="1"/>
  <c r="C302" i="7" a="1"/>
  <c r="C302" i="7" s="1"/>
  <c r="C301" i="7" a="1"/>
  <c r="C301" i="7" s="1"/>
  <c r="C300" i="7" a="1"/>
  <c r="C300" i="7" s="1"/>
  <c r="C299" i="7" a="1"/>
  <c r="C299" i="7" s="1"/>
  <c r="C298" i="7" a="1"/>
  <c r="C298" i="7" s="1"/>
  <c r="C297" i="7" a="1"/>
  <c r="C297" i="7" s="1"/>
  <c r="C296" i="7" a="1"/>
  <c r="C296" i="7" s="1"/>
  <c r="C295" i="7" a="1"/>
  <c r="C295" i="7" s="1"/>
  <c r="C294" i="7" a="1"/>
  <c r="C294" i="7" s="1"/>
  <c r="C293" i="7" a="1"/>
  <c r="C293" i="7" s="1"/>
  <c r="C292" i="7" a="1"/>
  <c r="C292" i="7" s="1"/>
  <c r="C291" i="7" a="1"/>
  <c r="C291" i="7" s="1"/>
  <c r="C290" i="7" a="1"/>
  <c r="C290" i="7" s="1"/>
  <c r="C289" i="7" a="1"/>
  <c r="C289" i="7" s="1"/>
  <c r="C288" i="7" a="1"/>
  <c r="C288" i="7" s="1"/>
  <c r="C287" i="7" a="1"/>
  <c r="C287" i="7" s="1"/>
  <c r="C286" i="7" a="1"/>
  <c r="C286" i="7" s="1"/>
  <c r="C285" i="7" a="1"/>
  <c r="C285" i="7" s="1"/>
  <c r="C284" i="7" a="1"/>
  <c r="C284" i="7" s="1"/>
  <c r="C283" i="7" a="1"/>
  <c r="C283" i="7" s="1"/>
  <c r="C282" i="7" a="1"/>
  <c r="C282" i="7" s="1"/>
  <c r="C281" i="7" a="1"/>
  <c r="C281" i="7" s="1"/>
  <c r="C280" i="7" a="1"/>
  <c r="C280" i="7" s="1"/>
  <c r="C279" i="7" a="1"/>
  <c r="C279" i="7" s="1"/>
  <c r="C278" i="7" a="1"/>
  <c r="C278" i="7" s="1"/>
  <c r="C277" i="7" a="1"/>
  <c r="C277" i="7" s="1"/>
  <c r="C276" i="7" a="1"/>
  <c r="C276" i="7" s="1"/>
  <c r="C275" i="7" a="1"/>
  <c r="C275" i="7" s="1"/>
  <c r="C274" i="7" a="1"/>
  <c r="C274" i="7" s="1"/>
  <c r="C273" i="7" a="1"/>
  <c r="C273" i="7" s="1"/>
  <c r="C272" i="7" a="1"/>
  <c r="C272" i="7" s="1"/>
  <c r="C271" i="7" a="1"/>
  <c r="C271" i="7" s="1"/>
  <c r="C270" i="7" a="1"/>
  <c r="C270" i="7" s="1"/>
  <c r="C269" i="7" a="1"/>
  <c r="C269" i="7" s="1"/>
  <c r="C268" i="7" a="1"/>
  <c r="C268" i="7" s="1"/>
  <c r="C267" i="7" a="1"/>
  <c r="C267" i="7" s="1"/>
  <c r="C266" i="7" a="1"/>
  <c r="C266" i="7" s="1"/>
  <c r="C265" i="7" a="1"/>
  <c r="C265" i="7" s="1"/>
  <c r="C264" i="7" a="1"/>
  <c r="C264" i="7" s="1"/>
  <c r="C263" i="7" a="1"/>
  <c r="C263" i="7" s="1"/>
  <c r="C262" i="7" a="1"/>
  <c r="C262" i="7" s="1"/>
  <c r="C261" i="7" a="1"/>
  <c r="C261" i="7" s="1"/>
  <c r="C260" i="7" a="1"/>
  <c r="C260" i="7" s="1"/>
  <c r="C259" i="7" a="1"/>
  <c r="C259" i="7" s="1"/>
  <c r="C258" i="7" a="1"/>
  <c r="C258" i="7" s="1"/>
  <c r="C257" i="7" a="1"/>
  <c r="C257" i="7" s="1"/>
  <c r="C256" i="7" a="1"/>
  <c r="C256" i="7" s="1"/>
  <c r="C255" i="7" a="1"/>
  <c r="C255" i="7" s="1"/>
  <c r="C254" i="7" a="1"/>
  <c r="C254" i="7" s="1"/>
  <c r="C253" i="7" a="1"/>
  <c r="C253" i="7" s="1"/>
  <c r="C252" i="7" a="1"/>
  <c r="C252" i="7" s="1"/>
  <c r="C251" i="7" a="1"/>
  <c r="C251" i="7" s="1"/>
  <c r="C250" i="7" a="1"/>
  <c r="C250" i="7" s="1"/>
  <c r="C249" i="7" a="1"/>
  <c r="C249" i="7" s="1"/>
  <c r="C248" i="7" a="1"/>
  <c r="C248" i="7" s="1"/>
  <c r="C247" i="7" a="1"/>
  <c r="C247" i="7" s="1"/>
  <c r="C246" i="7" a="1"/>
  <c r="C246" i="7" s="1"/>
  <c r="C245" i="7" a="1"/>
  <c r="C245" i="7" s="1"/>
  <c r="C244" i="7" a="1"/>
  <c r="C244" i="7" s="1"/>
  <c r="C243" i="7" a="1"/>
  <c r="C243" i="7" s="1"/>
  <c r="C242" i="7" a="1"/>
  <c r="C242" i="7" s="1"/>
  <c r="C241" i="7" a="1"/>
  <c r="C241" i="7" s="1"/>
  <c r="C240" i="7" a="1"/>
  <c r="C240" i="7" s="1"/>
  <c r="C239" i="7" a="1"/>
  <c r="C239" i="7" s="1"/>
  <c r="C238" i="7" a="1"/>
  <c r="C238" i="7" s="1"/>
  <c r="C237" i="7" a="1"/>
  <c r="C237" i="7" s="1"/>
  <c r="C236" i="7" a="1"/>
  <c r="C236" i="7" s="1"/>
  <c r="C235" i="7" a="1"/>
  <c r="C235" i="7" s="1"/>
  <c r="C234" i="7" a="1"/>
  <c r="C234" i="7" s="1"/>
  <c r="C233" i="7" a="1"/>
  <c r="C233" i="7" s="1"/>
  <c r="C232" i="7" a="1"/>
  <c r="C232" i="7" s="1"/>
  <c r="C231" i="7" a="1"/>
  <c r="C231" i="7" s="1"/>
  <c r="C230" i="7" a="1"/>
  <c r="C230" i="7" s="1"/>
  <c r="C229" i="7" a="1"/>
  <c r="C229" i="7" s="1"/>
  <c r="C228" i="7" a="1"/>
  <c r="C228" i="7" s="1"/>
  <c r="C227" i="7" a="1"/>
  <c r="C227" i="7" s="1"/>
  <c r="C226" i="7" a="1"/>
  <c r="C226" i="7" s="1"/>
  <c r="C225" i="7" a="1"/>
  <c r="C225" i="7" s="1"/>
  <c r="C224" i="7" a="1"/>
  <c r="C224" i="7" s="1"/>
  <c r="C223" i="7" a="1"/>
  <c r="C223" i="7" s="1"/>
  <c r="C222" i="7" a="1"/>
  <c r="C222" i="7" s="1"/>
  <c r="C221" i="7" a="1"/>
  <c r="C221" i="7" s="1"/>
  <c r="C220" i="7" a="1"/>
  <c r="C220" i="7" s="1"/>
  <c r="C219" i="7" a="1"/>
  <c r="C219" i="7" s="1"/>
  <c r="C218" i="7" a="1"/>
  <c r="C218" i="7" s="1"/>
  <c r="C217" i="7" a="1"/>
  <c r="C217" i="7" s="1"/>
  <c r="C216" i="7" a="1"/>
  <c r="C216" i="7" s="1"/>
  <c r="C215" i="7" a="1"/>
  <c r="C215" i="7" s="1"/>
  <c r="C214" i="7" a="1"/>
  <c r="C214" i="7" s="1"/>
  <c r="C213" i="7" a="1"/>
  <c r="C213" i="7" s="1"/>
  <c r="C212" i="7" a="1"/>
  <c r="C212" i="7" s="1"/>
  <c r="C211" i="7" a="1"/>
  <c r="C211" i="7" s="1"/>
  <c r="C210" i="7" a="1"/>
  <c r="C210" i="7" s="1"/>
  <c r="C209" i="7" a="1"/>
  <c r="C209" i="7" s="1"/>
  <c r="C208" i="7" a="1"/>
  <c r="C208" i="7" s="1"/>
  <c r="C207" i="7" a="1"/>
  <c r="C207" i="7" s="1"/>
  <c r="C206" i="7" a="1"/>
  <c r="C206" i="7" s="1"/>
  <c r="C205" i="7" a="1"/>
  <c r="C205" i="7" s="1"/>
  <c r="C204" i="7" a="1"/>
  <c r="C204" i="7" s="1"/>
  <c r="C203" i="7" a="1"/>
  <c r="C203" i="7" s="1"/>
  <c r="C202" i="7" a="1"/>
  <c r="C202" i="7" s="1"/>
  <c r="C201" i="7" a="1"/>
  <c r="C201" i="7" s="1"/>
  <c r="C200" i="7" a="1"/>
  <c r="C200" i="7" s="1"/>
  <c r="C199" i="7" a="1"/>
  <c r="C199" i="7" s="1"/>
  <c r="C198" i="7" a="1"/>
  <c r="C198" i="7" s="1"/>
  <c r="C197" i="7" a="1"/>
  <c r="C197" i="7" s="1"/>
  <c r="C196" i="7" a="1"/>
  <c r="C196" i="7" s="1"/>
  <c r="C195" i="7" a="1"/>
  <c r="C195" i="7" s="1"/>
  <c r="C194" i="7" a="1"/>
  <c r="C194" i="7" s="1"/>
  <c r="C193" i="7" a="1"/>
  <c r="C193" i="7" s="1"/>
  <c r="C192" i="7" a="1"/>
  <c r="C192" i="7" s="1"/>
  <c r="C191" i="7" a="1"/>
  <c r="C191" i="7" s="1"/>
  <c r="C190" i="7" a="1"/>
  <c r="C190" i="7" s="1"/>
  <c r="C189" i="7" a="1"/>
  <c r="C189" i="7" s="1"/>
  <c r="C188" i="7" a="1"/>
  <c r="C188" i="7" s="1"/>
  <c r="C187" i="7" a="1"/>
  <c r="C187" i="7" s="1"/>
  <c r="C186" i="7" a="1"/>
  <c r="C186" i="7" s="1"/>
  <c r="C185" i="7" a="1"/>
  <c r="C185" i="7" s="1"/>
  <c r="C184" i="7" a="1"/>
  <c r="C184" i="7" s="1"/>
  <c r="C183" i="7" a="1"/>
  <c r="C183" i="7" s="1"/>
  <c r="C182" i="7" a="1"/>
  <c r="C182" i="7" s="1"/>
  <c r="C181" i="7" a="1"/>
  <c r="C181" i="7" s="1"/>
  <c r="C180" i="7" a="1"/>
  <c r="C180" i="7" s="1"/>
  <c r="C179" i="7" a="1"/>
  <c r="C179" i="7" s="1"/>
  <c r="C178" i="7" a="1"/>
  <c r="C178" i="7" s="1"/>
  <c r="C177" i="7" a="1"/>
  <c r="C177" i="7" s="1"/>
  <c r="C176" i="7" a="1"/>
  <c r="C176" i="7" s="1"/>
  <c r="C175" i="7" a="1"/>
  <c r="C175" i="7" s="1"/>
  <c r="C174" i="7" a="1"/>
  <c r="C174" i="7" s="1"/>
  <c r="C173" i="7" a="1"/>
  <c r="C173" i="7" s="1"/>
  <c r="C172" i="7" a="1"/>
  <c r="C172" i="7" s="1"/>
  <c r="C171" i="7" a="1"/>
  <c r="C171" i="7" s="1"/>
  <c r="C170" i="7" a="1"/>
  <c r="C170" i="7" s="1"/>
  <c r="C169" i="7" a="1"/>
  <c r="C169" i="7" s="1"/>
  <c r="C168" i="7" a="1"/>
  <c r="C168" i="7" s="1"/>
  <c r="C167" i="7" a="1"/>
  <c r="C167" i="7" s="1"/>
  <c r="C166" i="7" a="1"/>
  <c r="C166" i="7" s="1"/>
  <c r="C165" i="7" a="1"/>
  <c r="C165" i="7" s="1"/>
  <c r="C164" i="7" a="1"/>
  <c r="C164" i="7" s="1"/>
  <c r="C163" i="7" a="1"/>
  <c r="C163" i="7" s="1"/>
  <c r="C162" i="7" a="1"/>
  <c r="C162" i="7" s="1"/>
  <c r="C161" i="7" a="1"/>
  <c r="C161" i="7" s="1"/>
  <c r="C160" i="7" a="1"/>
  <c r="C160" i="7" s="1"/>
  <c r="C159" i="7" a="1"/>
  <c r="C159" i="7" s="1"/>
  <c r="C158" i="7" a="1"/>
  <c r="C158" i="7" s="1"/>
  <c r="C157" i="7" a="1"/>
  <c r="C157" i="7" s="1"/>
  <c r="C156" i="7" a="1"/>
  <c r="C156" i="7" s="1"/>
  <c r="C155" i="7" a="1"/>
  <c r="C155" i="7" s="1"/>
  <c r="C154" i="7" a="1"/>
  <c r="C154" i="7" s="1"/>
  <c r="C153" i="7" a="1"/>
  <c r="C153" i="7" s="1"/>
  <c r="C152" i="7" a="1"/>
  <c r="C152" i="7" s="1"/>
  <c r="C151" i="7" a="1"/>
  <c r="C151" i="7" s="1"/>
  <c r="C150" i="7" a="1"/>
  <c r="C150" i="7" s="1"/>
  <c r="C149" i="7" a="1"/>
  <c r="C149" i="7" s="1"/>
  <c r="C148" i="7" a="1"/>
  <c r="C148" i="7" s="1"/>
  <c r="C147" i="7" a="1"/>
  <c r="C147" i="7" s="1"/>
  <c r="C146" i="7" a="1"/>
  <c r="C146" i="7" s="1"/>
  <c r="C145" i="7" a="1"/>
  <c r="C145" i="7" s="1"/>
  <c r="C144" i="7" a="1"/>
  <c r="C144" i="7" s="1"/>
  <c r="C143" i="7" a="1"/>
  <c r="C143" i="7" s="1"/>
  <c r="C142" i="7" a="1"/>
  <c r="C142" i="7" s="1"/>
  <c r="C141" i="7" a="1"/>
  <c r="C141" i="7" s="1"/>
  <c r="C140" i="7" a="1"/>
  <c r="C140" i="7" s="1"/>
  <c r="C139" i="7" a="1"/>
  <c r="C139" i="7" s="1"/>
  <c r="C138" i="7" a="1"/>
  <c r="C138" i="7" s="1"/>
  <c r="C137" i="7" a="1"/>
  <c r="C137" i="7" s="1"/>
  <c r="C136" i="7" a="1"/>
  <c r="C136" i="7" s="1"/>
  <c r="C135" i="7" a="1"/>
  <c r="C135" i="7" s="1"/>
  <c r="C134" i="7" a="1"/>
  <c r="C134" i="7" s="1"/>
  <c r="C133" i="7" a="1"/>
  <c r="C133" i="7" s="1"/>
  <c r="C132" i="7" a="1"/>
  <c r="C132" i="7" s="1"/>
  <c r="C131" i="7" a="1"/>
  <c r="C131" i="7" s="1"/>
  <c r="C130" i="7" a="1"/>
  <c r="C130" i="7" s="1"/>
  <c r="C129" i="7" a="1"/>
  <c r="C129" i="7" s="1"/>
  <c r="C128" i="7" a="1"/>
  <c r="C128" i="7" s="1"/>
  <c r="C127" i="7" a="1"/>
  <c r="C127" i="7" s="1"/>
  <c r="C126" i="7" a="1"/>
  <c r="C126" i="7" s="1"/>
  <c r="C125" i="7" a="1"/>
  <c r="C125" i="7" s="1"/>
  <c r="C124" i="7" a="1"/>
  <c r="C124" i="7" s="1"/>
  <c r="C123" i="7" a="1"/>
  <c r="C123" i="7" s="1"/>
  <c r="C122" i="7" a="1"/>
  <c r="C122" i="7" s="1"/>
  <c r="C121" i="7" a="1"/>
  <c r="C121" i="7" s="1"/>
  <c r="C120" i="7" a="1"/>
  <c r="C120" i="7" s="1"/>
  <c r="C119" i="7" a="1"/>
  <c r="C119" i="7" s="1"/>
  <c r="C118" i="7" a="1"/>
  <c r="C118" i="7" s="1"/>
  <c r="C117" i="7" a="1"/>
  <c r="C117" i="7" s="1"/>
  <c r="C116" i="7" a="1"/>
  <c r="C116" i="7" s="1"/>
  <c r="C115" i="7" a="1"/>
  <c r="C115" i="7" s="1"/>
  <c r="C114" i="7" a="1"/>
  <c r="C114" i="7" s="1"/>
  <c r="C113" i="7" a="1"/>
  <c r="C113" i="7" s="1"/>
  <c r="C112" i="7" a="1"/>
  <c r="C112" i="7" s="1"/>
  <c r="C111" i="7" a="1"/>
  <c r="C111" i="7" s="1"/>
  <c r="C110" i="7" a="1"/>
  <c r="C110" i="7" s="1"/>
  <c r="C109" i="7" a="1"/>
  <c r="C109" i="7" s="1"/>
  <c r="C108" i="7" a="1"/>
  <c r="C108" i="7" s="1"/>
  <c r="C107" i="7" a="1"/>
  <c r="C107" i="7" s="1"/>
  <c r="C106" i="7" a="1"/>
  <c r="C106" i="7" s="1"/>
  <c r="C105" i="7" a="1"/>
  <c r="C105" i="7" s="1"/>
  <c r="C104" i="7" a="1"/>
  <c r="C104" i="7" s="1"/>
  <c r="C103" i="7" a="1"/>
  <c r="C103" i="7" s="1"/>
  <c r="C102" i="7" a="1"/>
  <c r="C102" i="7" s="1"/>
  <c r="C101" i="7" a="1"/>
  <c r="C101" i="7" s="1"/>
  <c r="C100" i="7" a="1"/>
  <c r="C100" i="7" s="1"/>
  <c r="C99" i="7" a="1"/>
  <c r="C99" i="7" s="1"/>
  <c r="C98" i="7" a="1"/>
  <c r="C98" i="7" s="1"/>
  <c r="C97" i="7" a="1"/>
  <c r="C97" i="7" s="1"/>
  <c r="C96" i="7" a="1"/>
  <c r="C96" i="7" s="1"/>
  <c r="C95" i="7" a="1"/>
  <c r="C95" i="7" s="1"/>
  <c r="C94" i="7" a="1"/>
  <c r="C94" i="7" s="1"/>
  <c r="C93" i="7" a="1"/>
  <c r="C93" i="7" s="1"/>
  <c r="C92" i="7" a="1"/>
  <c r="C92" i="7" s="1"/>
  <c r="C91" i="7" a="1"/>
  <c r="C91" i="7" s="1"/>
  <c r="C90" i="7" a="1"/>
  <c r="C90" i="7" s="1"/>
  <c r="C89" i="7" a="1"/>
  <c r="C89" i="7" s="1"/>
  <c r="C88" i="7" a="1"/>
  <c r="C88" i="7" s="1"/>
  <c r="C87" i="7" a="1"/>
  <c r="C87" i="7" s="1"/>
  <c r="C86" i="7" a="1"/>
  <c r="C86" i="7" s="1"/>
  <c r="C85" i="7" a="1"/>
  <c r="C85" i="7" s="1"/>
  <c r="C84" i="7" a="1"/>
  <c r="C84" i="7" s="1"/>
  <c r="C83" i="7" a="1"/>
  <c r="C83" i="7" s="1"/>
  <c r="C82" i="7" a="1"/>
  <c r="C82" i="7" s="1"/>
  <c r="C81" i="7" a="1"/>
  <c r="C81" i="7" s="1"/>
  <c r="C80" i="7" a="1"/>
  <c r="C80" i="7" s="1"/>
  <c r="C79" i="7" a="1"/>
  <c r="C79" i="7" s="1"/>
  <c r="C78" i="7" a="1"/>
  <c r="C78" i="7" s="1"/>
  <c r="C77" i="7" a="1"/>
  <c r="C77" i="7" s="1"/>
  <c r="C76" i="7" a="1"/>
  <c r="C76" i="7" s="1"/>
  <c r="C75" i="7" a="1"/>
  <c r="C75" i="7" s="1"/>
  <c r="C74" i="7" a="1"/>
  <c r="C74" i="7" s="1"/>
  <c r="C73" i="7" a="1"/>
  <c r="C73" i="7" s="1"/>
  <c r="C72" i="7" a="1"/>
  <c r="C72" i="7" s="1"/>
  <c r="C71" i="7" a="1"/>
  <c r="C71" i="7" s="1"/>
  <c r="C70" i="7" a="1"/>
  <c r="C70" i="7" s="1"/>
  <c r="C69" i="7" a="1"/>
  <c r="C69" i="7" s="1"/>
  <c r="C68" i="7" a="1"/>
  <c r="C68" i="7" s="1"/>
  <c r="C67" i="7" a="1"/>
  <c r="C67" i="7" s="1"/>
  <c r="C66" i="7" a="1"/>
  <c r="C66" i="7" s="1"/>
  <c r="C65" i="7" a="1"/>
  <c r="C65" i="7" s="1"/>
  <c r="C64" i="7" a="1"/>
  <c r="C64" i="7" s="1"/>
  <c r="C63" i="7" a="1"/>
  <c r="C63" i="7" s="1"/>
  <c r="C62" i="7" a="1"/>
  <c r="C62" i="7" s="1"/>
  <c r="C61" i="7" a="1"/>
  <c r="C61" i="7" s="1"/>
  <c r="C60" i="7" a="1"/>
  <c r="C60" i="7" s="1"/>
  <c r="C59" i="7" a="1"/>
  <c r="C59" i="7" s="1"/>
  <c r="C58" i="7" a="1"/>
  <c r="C58" i="7" s="1"/>
  <c r="C57" i="7" a="1"/>
  <c r="C57" i="7" s="1"/>
  <c r="C56" i="7" a="1"/>
  <c r="C56" i="7" s="1"/>
  <c r="C55" i="7" a="1"/>
  <c r="C55" i="7" s="1"/>
  <c r="C54" i="7" a="1"/>
  <c r="C54" i="7" s="1"/>
  <c r="C53" i="7" a="1"/>
  <c r="C53" i="7" s="1"/>
  <c r="C52" i="7" a="1"/>
  <c r="C52" i="7" s="1"/>
  <c r="C51" i="7" a="1"/>
  <c r="C51" i="7" s="1"/>
  <c r="C50" i="7" a="1"/>
  <c r="C50" i="7" s="1"/>
  <c r="C49" i="7" a="1"/>
  <c r="C49" i="7" s="1"/>
  <c r="C48" i="7" a="1"/>
  <c r="C48" i="7" s="1"/>
  <c r="C47" i="7" a="1"/>
  <c r="C47" i="7" s="1"/>
  <c r="C46" i="7" a="1"/>
  <c r="C46" i="7" s="1"/>
  <c r="C45" i="7" a="1"/>
  <c r="C45" i="7" s="1"/>
  <c r="C44" i="7" a="1"/>
  <c r="C44" i="7" s="1"/>
  <c r="C43" i="7" a="1"/>
  <c r="C43" i="7" s="1"/>
  <c r="C42" i="7" a="1"/>
  <c r="C42" i="7" s="1"/>
  <c r="C41" i="7" a="1"/>
  <c r="C41" i="7" s="1"/>
  <c r="C40" i="7" a="1"/>
  <c r="C40" i="7" s="1"/>
  <c r="C39" i="7" a="1"/>
  <c r="C39" i="7" s="1"/>
  <c r="C38" i="7" a="1"/>
  <c r="C38" i="7" s="1"/>
  <c r="C37" i="7" a="1"/>
  <c r="C37" i="7" s="1"/>
  <c r="C36" i="7" a="1"/>
  <c r="C36" i="7" s="1"/>
  <c r="C35" i="7" a="1"/>
  <c r="C35" i="7" s="1"/>
  <c r="C34" i="7" a="1"/>
  <c r="C34" i="7" s="1"/>
  <c r="C32" i="7" a="1"/>
  <c r="C32" i="7" s="1"/>
  <c r="C31" i="7" a="1"/>
  <c r="C31" i="7" s="1"/>
  <c r="C30" i="7" a="1"/>
  <c r="C30" i="7" s="1"/>
  <c r="C29" i="7" a="1"/>
  <c r="C29" i="7" s="1"/>
  <c r="HG736" i="77" a="1"/>
  <c r="HG736" i="77" s="1"/>
  <c r="HG735" i="77" a="1"/>
  <c r="HG735" i="77" s="1"/>
  <c r="HG734" i="77" a="1"/>
  <c r="HG734" i="77" s="1"/>
  <c r="HG733" i="77" a="1"/>
  <c r="HG733" i="77" s="1"/>
  <c r="HG732" i="77" a="1"/>
  <c r="HG732" i="77" s="1"/>
  <c r="HG731" i="77" a="1"/>
  <c r="HG731" i="77" s="1"/>
  <c r="HG730" i="77" a="1"/>
  <c r="HG730" i="77" s="1"/>
  <c r="HG729" i="77" a="1"/>
  <c r="HG729" i="77" s="1"/>
  <c r="HG728" i="77" a="1"/>
  <c r="HG728" i="77" s="1"/>
  <c r="HG727" i="77" a="1"/>
  <c r="HG727" i="77" s="1"/>
  <c r="HG726" i="77" a="1"/>
  <c r="HG726" i="77" s="1"/>
  <c r="HG725" i="77" a="1"/>
  <c r="HG725" i="77" s="1"/>
  <c r="HG724" i="77" a="1"/>
  <c r="HG724" i="77" s="1"/>
  <c r="HG723" i="77" a="1"/>
  <c r="HG723" i="77" s="1"/>
  <c r="HG722" i="77" a="1"/>
  <c r="HG722" i="77" s="1"/>
  <c r="HG721" i="77" a="1"/>
  <c r="HG721" i="77" s="1"/>
  <c r="HG720" i="77" a="1"/>
  <c r="HG720" i="77" s="1"/>
  <c r="HG719" i="77" a="1"/>
  <c r="HG719" i="77" s="1"/>
  <c r="HG718" i="77" a="1"/>
  <c r="HG718" i="77" s="1"/>
  <c r="HG717" i="77" a="1"/>
  <c r="HG717" i="77" s="1"/>
  <c r="HG716" i="77" a="1"/>
  <c r="HG716" i="77" s="1"/>
  <c r="HG715" i="77" a="1"/>
  <c r="HG715" i="77" s="1"/>
  <c r="HG714" i="77" a="1"/>
  <c r="HG714" i="77" s="1"/>
  <c r="HG713" i="77" a="1"/>
  <c r="HG713" i="77" s="1"/>
  <c r="HG712" i="77" a="1"/>
  <c r="HG712" i="77" s="1"/>
  <c r="HG711" i="77" a="1"/>
  <c r="HG711" i="77" s="1"/>
  <c r="HG710" i="77" a="1"/>
  <c r="HG710" i="77" s="1"/>
  <c r="HG709" i="77" a="1"/>
  <c r="HG709" i="77" s="1"/>
  <c r="HG708" i="77" a="1"/>
  <c r="HG708" i="77" s="1"/>
  <c r="HG707" i="77" a="1"/>
  <c r="HG707" i="77" s="1"/>
  <c r="HG706" i="77" a="1"/>
  <c r="HG706" i="77" s="1"/>
  <c r="HG705" i="77" a="1"/>
  <c r="HG705" i="77" s="1"/>
  <c r="HG704" i="77" a="1"/>
  <c r="HG704" i="77" s="1"/>
  <c r="HG703" i="77" a="1"/>
  <c r="HG703" i="77" s="1"/>
  <c r="HG702" i="77" a="1"/>
  <c r="HG702" i="77" s="1"/>
  <c r="HG701" i="77" a="1"/>
  <c r="HG701" i="77" s="1"/>
  <c r="HG700" i="77" a="1"/>
  <c r="HG700" i="77" s="1"/>
  <c r="HG699" i="77" a="1"/>
  <c r="HG699" i="77" s="1"/>
  <c r="HG698" i="77" a="1"/>
  <c r="HG698" i="77" s="1"/>
  <c r="HG697" i="77" a="1"/>
  <c r="HG697" i="77" s="1"/>
  <c r="HG696" i="77" a="1"/>
  <c r="HG696" i="77" s="1"/>
  <c r="HG695" i="77" a="1"/>
  <c r="HG695" i="77" s="1"/>
  <c r="HG694" i="77" a="1"/>
  <c r="HG694" i="77" s="1"/>
  <c r="HG693" i="77" a="1"/>
  <c r="HG693" i="77" s="1"/>
  <c r="HG692" i="77" a="1"/>
  <c r="HG692" i="77" s="1"/>
  <c r="HG691" i="77" a="1"/>
  <c r="HG691" i="77" s="1"/>
  <c r="HG690" i="77" a="1"/>
  <c r="HG690" i="77" s="1"/>
  <c r="HG689" i="77" a="1"/>
  <c r="HG689" i="77" s="1"/>
  <c r="HG688" i="77" a="1"/>
  <c r="HG688" i="77" s="1"/>
  <c r="HG687" i="77" a="1"/>
  <c r="HG687" i="77" s="1"/>
  <c r="HG686" i="77" a="1"/>
  <c r="HG686" i="77" s="1"/>
  <c r="HG685" i="77" a="1"/>
  <c r="HG685" i="77" s="1"/>
  <c r="HG684" i="77" a="1"/>
  <c r="HG684" i="77" s="1"/>
  <c r="HG683" i="77" a="1"/>
  <c r="HG683" i="77" s="1"/>
  <c r="HG682" i="77" a="1"/>
  <c r="HG682" i="77" s="1"/>
  <c r="HG681" i="77" a="1"/>
  <c r="HG681" i="77" s="1"/>
  <c r="HG680" i="77" a="1"/>
  <c r="HG680" i="77" s="1"/>
  <c r="HG679" i="77" a="1"/>
  <c r="HG679" i="77" s="1"/>
  <c r="HG678" i="77" a="1"/>
  <c r="HG678" i="77" s="1"/>
  <c r="HG677" i="77" a="1"/>
  <c r="HG677" i="77" s="1"/>
  <c r="HG676" i="77" a="1"/>
  <c r="HG676" i="77" s="1"/>
  <c r="HG675" i="77" a="1"/>
  <c r="HG675" i="77" s="1"/>
  <c r="HG674" i="77" a="1"/>
  <c r="HG674" i="77" s="1"/>
  <c r="HG673" i="77" a="1"/>
  <c r="HG673" i="77" s="1"/>
  <c r="HG672" i="77" a="1"/>
  <c r="HG672" i="77" s="1"/>
  <c r="HG671" i="77" a="1"/>
  <c r="HG671" i="77" s="1"/>
  <c r="HG670" i="77" a="1"/>
  <c r="HG670" i="77" s="1"/>
  <c r="HG669" i="77" a="1"/>
  <c r="HG669" i="77" s="1"/>
  <c r="HG668" i="77" a="1"/>
  <c r="HG668" i="77" s="1"/>
  <c r="HG667" i="77" a="1"/>
  <c r="HG667" i="77" s="1"/>
  <c r="HG666" i="77" a="1"/>
  <c r="HG666" i="77" s="1"/>
  <c r="HG665" i="77" a="1"/>
  <c r="HG665" i="77" s="1"/>
  <c r="HG664" i="77" a="1"/>
  <c r="HG664" i="77" s="1"/>
  <c r="HG663" i="77" a="1"/>
  <c r="HG663" i="77" s="1"/>
  <c r="HG662" i="77" a="1"/>
  <c r="HG662" i="77" s="1"/>
  <c r="HG661" i="77" a="1"/>
  <c r="HG661" i="77" s="1"/>
  <c r="HG660" i="77" a="1"/>
  <c r="HG660" i="77" s="1"/>
  <c r="HG659" i="77" a="1"/>
  <c r="HG659" i="77" s="1"/>
  <c r="HG658" i="77" a="1"/>
  <c r="HG658" i="77" s="1"/>
  <c r="HG657" i="77" a="1"/>
  <c r="HG657" i="77" s="1"/>
  <c r="HG656" i="77" a="1"/>
  <c r="HG656" i="77" s="1"/>
  <c r="HG655" i="77" a="1"/>
  <c r="HG655" i="77" s="1"/>
  <c r="HG654" i="77" a="1"/>
  <c r="HG654" i="77" s="1"/>
  <c r="HG653" i="77" a="1"/>
  <c r="HG653" i="77" s="1"/>
  <c r="HG652" i="77" a="1"/>
  <c r="HG652" i="77" s="1"/>
  <c r="HG651" i="77" a="1"/>
  <c r="HG651" i="77" s="1"/>
  <c r="HG650" i="77" a="1"/>
  <c r="HG650" i="77" s="1"/>
  <c r="HG649" i="77" a="1"/>
  <c r="HG649" i="77" s="1"/>
  <c r="HG648" i="77" a="1"/>
  <c r="HG648" i="77" s="1"/>
  <c r="HG647" i="77" a="1"/>
  <c r="HG647" i="77" s="1"/>
  <c r="HG646" i="77" a="1"/>
  <c r="HG646" i="77" s="1"/>
  <c r="HG645" i="77" a="1"/>
  <c r="HG645" i="77" s="1"/>
  <c r="HG644" i="77" a="1"/>
  <c r="HG644" i="77" s="1"/>
  <c r="HG643" i="77" a="1"/>
  <c r="HG643" i="77" s="1"/>
  <c r="HG642" i="77" a="1"/>
  <c r="HG642" i="77" s="1"/>
  <c r="HG641" i="77" a="1"/>
  <c r="HG641" i="77" s="1"/>
  <c r="HG640" i="77" a="1"/>
  <c r="HG640" i="77" s="1"/>
  <c r="HG639" i="77" a="1"/>
  <c r="HG639" i="77" s="1"/>
  <c r="HG638" i="77" a="1"/>
  <c r="HG638" i="77" s="1"/>
  <c r="HG637" i="77" a="1"/>
  <c r="HG637" i="77" s="1"/>
  <c r="HG636" i="77" a="1"/>
  <c r="HG636" i="77" s="1"/>
  <c r="HG635" i="77" a="1"/>
  <c r="HG635" i="77" s="1"/>
  <c r="HG634" i="77" a="1"/>
  <c r="HG634" i="77" s="1"/>
  <c r="HG633" i="77" a="1"/>
  <c r="HG633" i="77" s="1"/>
  <c r="HG632" i="77" a="1"/>
  <c r="HG632" i="77" s="1"/>
  <c r="HG631" i="77" a="1"/>
  <c r="HG631" i="77" s="1"/>
  <c r="HG630" i="77" a="1"/>
  <c r="HG630" i="77" s="1"/>
  <c r="HG629" i="77" a="1"/>
  <c r="HG629" i="77" s="1"/>
  <c r="HG628" i="77" a="1"/>
  <c r="HG628" i="77" s="1"/>
  <c r="HG627" i="77" a="1"/>
  <c r="HG627" i="77" s="1"/>
  <c r="HG626" i="77" a="1"/>
  <c r="HG626" i="77" s="1"/>
  <c r="HG625" i="77" a="1"/>
  <c r="HG625" i="77" s="1"/>
  <c r="HG624" i="77" a="1"/>
  <c r="HG624" i="77" s="1"/>
  <c r="HG623" i="77" a="1"/>
  <c r="HG623" i="77" s="1"/>
  <c r="HG622" i="77" a="1"/>
  <c r="HG622" i="77" s="1"/>
  <c r="HG621" i="77" a="1"/>
  <c r="HG621" i="77" s="1"/>
  <c r="HG620" i="77" a="1"/>
  <c r="HG620" i="77" s="1"/>
  <c r="HG619" i="77" a="1"/>
  <c r="HG619" i="77" s="1"/>
  <c r="HG618" i="77" a="1"/>
  <c r="HG618" i="77" s="1"/>
  <c r="HG617" i="77" a="1"/>
  <c r="HG617" i="77" s="1"/>
  <c r="HG616" i="77" a="1"/>
  <c r="HG616" i="77" s="1"/>
  <c r="HG615" i="77" a="1"/>
  <c r="HG615" i="77" s="1"/>
  <c r="HG614" i="77" a="1"/>
  <c r="HG614" i="77" s="1"/>
  <c r="HG613" i="77" a="1"/>
  <c r="HG613" i="77" s="1"/>
  <c r="HG612" i="77" a="1"/>
  <c r="HG612" i="77" s="1"/>
  <c r="HG611" i="77" a="1"/>
  <c r="HG611" i="77" s="1"/>
  <c r="HG610" i="77" a="1"/>
  <c r="HG610" i="77" s="1"/>
  <c r="HG609" i="77" a="1"/>
  <c r="HG609" i="77" s="1"/>
  <c r="HG608" i="77" a="1"/>
  <c r="HG608" i="77" s="1"/>
  <c r="HG607" i="77" a="1"/>
  <c r="HG607" i="77" s="1"/>
  <c r="HG606" i="77" a="1"/>
  <c r="HG606" i="77" s="1"/>
  <c r="HG605" i="77" a="1"/>
  <c r="HG605" i="77" s="1"/>
  <c r="HG604" i="77" a="1"/>
  <c r="HG604" i="77" s="1"/>
  <c r="HG603" i="77" a="1"/>
  <c r="HG603" i="77" s="1"/>
  <c r="HG602" i="77" a="1"/>
  <c r="HG602" i="77" s="1"/>
  <c r="HG601" i="77" a="1"/>
  <c r="HG601" i="77" s="1"/>
  <c r="HG600" i="77" a="1"/>
  <c r="HG600" i="77" s="1"/>
  <c r="HG599" i="77" a="1"/>
  <c r="HG599" i="77" s="1"/>
  <c r="HG598" i="77" a="1"/>
  <c r="HG598" i="77" s="1"/>
  <c r="HG597" i="77" a="1"/>
  <c r="HG597" i="77" s="1"/>
  <c r="HG596" i="77" a="1"/>
  <c r="HG596" i="77" s="1"/>
  <c r="HG595" i="77" a="1"/>
  <c r="HG595" i="77" s="1"/>
  <c r="HG594" i="77" a="1"/>
  <c r="HG594" i="77" s="1"/>
  <c r="HG593" i="77" a="1"/>
  <c r="HG593" i="77" s="1"/>
  <c r="HG592" i="77" a="1"/>
  <c r="HG592" i="77" s="1"/>
  <c r="HG591" i="77" a="1"/>
  <c r="HG591" i="77" s="1"/>
  <c r="HG590" i="77" a="1"/>
  <c r="HG590" i="77" s="1"/>
  <c r="HG589" i="77" a="1"/>
  <c r="HG589" i="77" s="1"/>
  <c r="HG588" i="77" a="1"/>
  <c r="HG588" i="77" s="1"/>
  <c r="HG587" i="77" a="1"/>
  <c r="HG587" i="77" s="1"/>
  <c r="HG586" i="77" a="1"/>
  <c r="HG586" i="77" s="1"/>
  <c r="HG585" i="77" a="1"/>
  <c r="HG585" i="77" s="1"/>
  <c r="HG584" i="77" a="1"/>
  <c r="HG584" i="77" s="1"/>
  <c r="HG583" i="77" a="1"/>
  <c r="HG583" i="77" s="1"/>
  <c r="HG582" i="77" a="1"/>
  <c r="HG582" i="77" s="1"/>
  <c r="HG581" i="77" a="1"/>
  <c r="HG581" i="77" s="1"/>
  <c r="HG580" i="77" a="1"/>
  <c r="HG580" i="77" s="1"/>
  <c r="HG579" i="77" a="1"/>
  <c r="HG579" i="77" s="1"/>
  <c r="HG578" i="77" a="1"/>
  <c r="HG578" i="77" s="1"/>
  <c r="HG577" i="77" a="1"/>
  <c r="HG577" i="77" s="1"/>
  <c r="HG576" i="77" a="1"/>
  <c r="HG576" i="77" s="1"/>
  <c r="HG575" i="77" a="1"/>
  <c r="HG575" i="77" s="1"/>
  <c r="HG574" i="77" a="1"/>
  <c r="HG574" i="77" s="1"/>
  <c r="HG573" i="77" a="1"/>
  <c r="HG573" i="77" s="1"/>
  <c r="HG572" i="77" a="1"/>
  <c r="HG572" i="77" s="1"/>
  <c r="HG571" i="77" a="1"/>
  <c r="HG571" i="77" s="1"/>
  <c r="HG570" i="77" a="1"/>
  <c r="HG570" i="77" s="1"/>
  <c r="HG569" i="77" a="1"/>
  <c r="HG569" i="77" s="1"/>
  <c r="HG568" i="77" a="1"/>
  <c r="HG568" i="77" s="1"/>
  <c r="HG567" i="77" a="1"/>
  <c r="HG567" i="77" s="1"/>
  <c r="HG566" i="77" a="1"/>
  <c r="HG566" i="77" s="1"/>
  <c r="HG565" i="77" a="1"/>
  <c r="HG565" i="77" s="1"/>
  <c r="HG564" i="77" a="1"/>
  <c r="HG564" i="77" s="1"/>
  <c r="HG563" i="77" a="1"/>
  <c r="HG563" i="77" s="1"/>
  <c r="HG562" i="77" a="1"/>
  <c r="HG562" i="77" s="1"/>
  <c r="HG561" i="77" a="1"/>
  <c r="HG561" i="77" s="1"/>
  <c r="HG560" i="77" a="1"/>
  <c r="HG560" i="77" s="1"/>
  <c r="HG559" i="77" a="1"/>
  <c r="HG559" i="77" s="1"/>
  <c r="HG558" i="77" a="1"/>
  <c r="HG558" i="77" s="1"/>
  <c r="HG557" i="77" a="1"/>
  <c r="HG557" i="77" s="1"/>
  <c r="HG556" i="77" a="1"/>
  <c r="HG556" i="77" s="1"/>
  <c r="HG555" i="77" a="1"/>
  <c r="HG555" i="77" s="1"/>
  <c r="HG554" i="77" a="1"/>
  <c r="HG554" i="77" s="1"/>
  <c r="HG553" i="77" a="1"/>
  <c r="HG553" i="77" s="1"/>
  <c r="HG552" i="77" a="1"/>
  <c r="HG552" i="77" s="1"/>
  <c r="HG551" i="77" a="1"/>
  <c r="HG551" i="77" s="1"/>
  <c r="HG550" i="77" a="1"/>
  <c r="HG550" i="77" s="1"/>
  <c r="HG549" i="77" a="1"/>
  <c r="HG549" i="77" s="1"/>
  <c r="HG548" i="77" a="1"/>
  <c r="HG548" i="77" s="1"/>
  <c r="HG547" i="77" a="1"/>
  <c r="HG547" i="77" s="1"/>
  <c r="HG546" i="77" a="1"/>
  <c r="HG546" i="77" s="1"/>
  <c r="HG545" i="77" a="1"/>
  <c r="HG545" i="77" s="1"/>
  <c r="HG544" i="77" a="1"/>
  <c r="HG544" i="77" s="1"/>
  <c r="HG543" i="77" a="1"/>
  <c r="HG543" i="77" s="1"/>
  <c r="HG542" i="77" a="1"/>
  <c r="HG542" i="77" s="1"/>
  <c r="HG541" i="77" a="1"/>
  <c r="HG541" i="77" s="1"/>
  <c r="HG540" i="77" a="1"/>
  <c r="HG540" i="77" s="1"/>
  <c r="HG539" i="77" a="1"/>
  <c r="HG539" i="77" s="1"/>
  <c r="HG538" i="77" a="1"/>
  <c r="HG538" i="77" s="1"/>
  <c r="HG537" i="77" a="1"/>
  <c r="HG537" i="77" s="1"/>
  <c r="HG536" i="77" a="1"/>
  <c r="HG536" i="77" s="1"/>
  <c r="HG535" i="77" a="1"/>
  <c r="HG535" i="77" s="1"/>
  <c r="HG534" i="77" a="1"/>
  <c r="HG534" i="77" s="1"/>
  <c r="HG533" i="77" a="1"/>
  <c r="HG533" i="77" s="1"/>
  <c r="HG532" i="77" a="1"/>
  <c r="HG532" i="77" s="1"/>
  <c r="HG531" i="77" a="1"/>
  <c r="HG531" i="77" s="1"/>
  <c r="HG530" i="77" a="1"/>
  <c r="HG530" i="77" s="1"/>
  <c r="HG529" i="77" a="1"/>
  <c r="HG529" i="77" s="1"/>
  <c r="HG528" i="77" a="1"/>
  <c r="HG528" i="77" s="1"/>
  <c r="HG527" i="77" a="1"/>
  <c r="HG527" i="77" s="1"/>
  <c r="HG526" i="77" a="1"/>
  <c r="HG526" i="77" s="1"/>
  <c r="HG525" i="77" a="1"/>
  <c r="HG525" i="77" s="1"/>
  <c r="HG524" i="77" a="1"/>
  <c r="HG524" i="77" s="1"/>
  <c r="HG523" i="77" a="1"/>
  <c r="HG523" i="77" s="1"/>
  <c r="HG522" i="77" a="1"/>
  <c r="HG522" i="77" s="1"/>
  <c r="HG521" i="77" a="1"/>
  <c r="HG521" i="77" s="1"/>
  <c r="HG520" i="77" a="1"/>
  <c r="HG520" i="77" s="1"/>
  <c r="HG519" i="77" a="1"/>
  <c r="HG519" i="77" s="1"/>
  <c r="HG518" i="77" a="1"/>
  <c r="HG518" i="77" s="1"/>
  <c r="HG517" i="77" a="1"/>
  <c r="HG517" i="77" s="1"/>
  <c r="HG516" i="77" a="1"/>
  <c r="HG516" i="77" s="1"/>
  <c r="HG515" i="77" a="1"/>
  <c r="HG515" i="77" s="1"/>
  <c r="HG514" i="77" a="1"/>
  <c r="HG514" i="77" s="1"/>
  <c r="HG513" i="77" a="1"/>
  <c r="HG513" i="77" s="1"/>
  <c r="HG512" i="77" a="1"/>
  <c r="HG512" i="77" s="1"/>
  <c r="HG511" i="77" a="1"/>
  <c r="HG511" i="77" s="1"/>
  <c r="HG510" i="77" a="1"/>
  <c r="HG510" i="77" s="1"/>
  <c r="HG509" i="77" a="1"/>
  <c r="HG509" i="77" s="1"/>
  <c r="HG508" i="77" a="1"/>
  <c r="HG508" i="77" s="1"/>
  <c r="HG507" i="77" a="1"/>
  <c r="HG507" i="77" s="1"/>
  <c r="HG506" i="77" a="1"/>
  <c r="HG506" i="77" s="1"/>
  <c r="HG505" i="77" a="1"/>
  <c r="HG505" i="77" s="1"/>
  <c r="HG504" i="77" a="1"/>
  <c r="HG504" i="77" s="1"/>
  <c r="HG503" i="77" a="1"/>
  <c r="HG503" i="77" s="1"/>
  <c r="HG502" i="77" a="1"/>
  <c r="HG502" i="77" s="1"/>
  <c r="HG501" i="77" a="1"/>
  <c r="HG501" i="77" s="1"/>
  <c r="HG500" i="77" a="1"/>
  <c r="HG500" i="77" s="1"/>
  <c r="HG499" i="77" a="1"/>
  <c r="HG499" i="77" s="1"/>
  <c r="HG498" i="77" a="1"/>
  <c r="HG498" i="77" s="1"/>
  <c r="HG497" i="77" a="1"/>
  <c r="HG497" i="77" s="1"/>
  <c r="HG496" i="77" a="1"/>
  <c r="HG496" i="77" s="1"/>
  <c r="HG495" i="77" a="1"/>
  <c r="HG495" i="77" s="1"/>
  <c r="HG494" i="77" a="1"/>
  <c r="HG494" i="77" s="1"/>
  <c r="HG493" i="77" a="1"/>
  <c r="HG493" i="77" s="1"/>
  <c r="HG492" i="77" a="1"/>
  <c r="HG492" i="77" s="1"/>
  <c r="HG491" i="77" a="1"/>
  <c r="HG491" i="77" s="1"/>
  <c r="HG490" i="77" a="1"/>
  <c r="HG490" i="77" s="1"/>
  <c r="HG489" i="77" a="1"/>
  <c r="HG489" i="77" s="1"/>
  <c r="HG488" i="77" a="1"/>
  <c r="HG488" i="77" s="1"/>
  <c r="HG487" i="77" a="1"/>
  <c r="HG487" i="77" s="1"/>
  <c r="HG486" i="77" a="1"/>
  <c r="HG486" i="77" s="1"/>
  <c r="HG485" i="77" a="1"/>
  <c r="HG485" i="77" s="1"/>
  <c r="HG484" i="77" a="1"/>
  <c r="HG484" i="77" s="1"/>
  <c r="HG483" i="77" a="1"/>
  <c r="HG483" i="77" s="1"/>
  <c r="HG482" i="77" a="1"/>
  <c r="HG482" i="77" s="1"/>
  <c r="HG481" i="77" a="1"/>
  <c r="HG481" i="77" s="1"/>
  <c r="HG480" i="77" a="1"/>
  <c r="HG480" i="77" s="1"/>
  <c r="HG479" i="77" a="1"/>
  <c r="HG479" i="77" s="1"/>
  <c r="HG478" i="77" a="1"/>
  <c r="HG478" i="77" s="1"/>
  <c r="HG477" i="77" a="1"/>
  <c r="HG477" i="77" s="1"/>
  <c r="HG476" i="77" a="1"/>
  <c r="HG476" i="77" s="1"/>
  <c r="HG475" i="77" a="1"/>
  <c r="HG475" i="77" s="1"/>
  <c r="HG474" i="77" a="1"/>
  <c r="HG474" i="77" s="1"/>
  <c r="HG473" i="77" a="1"/>
  <c r="HG473" i="77" s="1"/>
  <c r="HG472" i="77" a="1"/>
  <c r="HG472" i="77" s="1"/>
  <c r="HG471" i="77" a="1"/>
  <c r="HG471" i="77" s="1"/>
  <c r="HG470" i="77" a="1"/>
  <c r="HG470" i="77" s="1"/>
  <c r="HG469" i="77" a="1"/>
  <c r="HG469" i="77" s="1"/>
  <c r="HG468" i="77" a="1"/>
  <c r="HG468" i="77" s="1"/>
  <c r="HG467" i="77" a="1"/>
  <c r="HG467" i="77" s="1"/>
  <c r="HG466" i="77" a="1"/>
  <c r="HG466" i="77" s="1"/>
  <c r="HG465" i="77" a="1"/>
  <c r="HG465" i="77" s="1"/>
  <c r="HG464" i="77" a="1"/>
  <c r="HG464" i="77" s="1"/>
  <c r="HG463" i="77" a="1"/>
  <c r="HG463" i="77" s="1"/>
  <c r="HG462" i="77" a="1"/>
  <c r="HG462" i="77" s="1"/>
  <c r="HG461" i="77" a="1"/>
  <c r="HG461" i="77" s="1"/>
  <c r="HG460" i="77" a="1"/>
  <c r="HG460" i="77" s="1"/>
  <c r="HG459" i="77" a="1"/>
  <c r="HG459" i="77" s="1"/>
  <c r="HG458" i="77" a="1"/>
  <c r="HG458" i="77" s="1"/>
  <c r="HG457" i="77" a="1"/>
  <c r="HG457" i="77" s="1"/>
  <c r="HG456" i="77" a="1"/>
  <c r="HG456" i="77" s="1"/>
  <c r="HG455" i="77" a="1"/>
  <c r="HG455" i="77" s="1"/>
  <c r="HG454" i="77" a="1"/>
  <c r="HG454" i="77" s="1"/>
  <c r="HG453" i="77" a="1"/>
  <c r="HG453" i="77" s="1"/>
  <c r="HG452" i="77" a="1"/>
  <c r="HG452" i="77" s="1"/>
  <c r="HG451" i="77" a="1"/>
  <c r="HG451" i="77" s="1"/>
  <c r="HG450" i="77" a="1"/>
  <c r="HG450" i="77" s="1"/>
  <c r="HG449" i="77" a="1"/>
  <c r="HG449" i="77" s="1"/>
  <c r="HG448" i="77" a="1"/>
  <c r="HG448" i="77" s="1"/>
  <c r="HG447" i="77" a="1"/>
  <c r="HG447" i="77" s="1"/>
  <c r="HG446" i="77" a="1"/>
  <c r="HG446" i="77" s="1"/>
  <c r="HG445" i="77" a="1"/>
  <c r="HG445" i="77" s="1"/>
  <c r="HG444" i="77" a="1"/>
  <c r="HG444" i="77" s="1"/>
  <c r="HG443" i="77" a="1"/>
  <c r="HG443" i="77" s="1"/>
  <c r="HG442" i="77" a="1"/>
  <c r="HG442" i="77" s="1"/>
  <c r="HG441" i="77" a="1"/>
  <c r="HG441" i="77" s="1"/>
  <c r="HG440" i="77" a="1"/>
  <c r="HG440" i="77" s="1"/>
  <c r="HG439" i="77" a="1"/>
  <c r="HG439" i="77" s="1"/>
  <c r="HG438" i="77" a="1"/>
  <c r="HG438" i="77" s="1"/>
  <c r="HG437" i="77" a="1"/>
  <c r="HG437" i="77" s="1"/>
  <c r="HG436" i="77" a="1"/>
  <c r="HG436" i="77" s="1"/>
  <c r="HG435" i="77" a="1"/>
  <c r="HG435" i="77" s="1"/>
  <c r="HG434" i="77" a="1"/>
  <c r="HG434" i="77" s="1"/>
  <c r="HG433" i="77" a="1"/>
  <c r="HG433" i="77" s="1"/>
  <c r="HG432" i="77" a="1"/>
  <c r="HG432" i="77" s="1"/>
  <c r="HG431" i="77" a="1"/>
  <c r="HG431" i="77" s="1"/>
  <c r="HG430" i="77" a="1"/>
  <c r="HG430" i="77" s="1"/>
  <c r="HG429" i="77" a="1"/>
  <c r="HG429" i="77" s="1"/>
  <c r="HG428" i="77" a="1"/>
  <c r="HG428" i="77" s="1"/>
  <c r="HG427" i="77" a="1"/>
  <c r="HG427" i="77" s="1"/>
  <c r="HG426" i="77" a="1"/>
  <c r="HG426" i="77" s="1"/>
  <c r="HG425" i="77" a="1"/>
  <c r="HG425" i="77" s="1"/>
  <c r="HG424" i="77" a="1"/>
  <c r="HG424" i="77" s="1"/>
  <c r="HG423" i="77" a="1"/>
  <c r="HG423" i="77" s="1"/>
  <c r="HG422" i="77" a="1"/>
  <c r="HG422" i="77" s="1"/>
  <c r="HG421" i="77" a="1"/>
  <c r="HG421" i="77" s="1"/>
  <c r="HG420" i="77" a="1"/>
  <c r="HG420" i="77" s="1"/>
  <c r="HG419" i="77" a="1"/>
  <c r="HG419" i="77" s="1"/>
  <c r="HG418" i="77" a="1"/>
  <c r="HG418" i="77" s="1"/>
  <c r="HG417" i="77" a="1"/>
  <c r="HG417" i="77" s="1"/>
  <c r="HG416" i="77" a="1"/>
  <c r="HG416" i="77" s="1"/>
  <c r="HG415" i="77" a="1"/>
  <c r="HG415" i="77" s="1"/>
  <c r="HG414" i="77" a="1"/>
  <c r="HG414" i="77" s="1"/>
  <c r="HG413" i="77" a="1"/>
  <c r="HG413" i="77" s="1"/>
  <c r="HG412" i="77" a="1"/>
  <c r="HG412" i="77" s="1"/>
  <c r="HG411" i="77" a="1"/>
  <c r="HG411" i="77" s="1"/>
  <c r="HG410" i="77" a="1"/>
  <c r="HG410" i="77" s="1"/>
  <c r="HG409" i="77" a="1"/>
  <c r="HG409" i="77" s="1"/>
  <c r="HG408" i="77" a="1"/>
  <c r="HG408" i="77" s="1"/>
  <c r="HG407" i="77" a="1"/>
  <c r="HG407" i="77" s="1"/>
  <c r="HG406" i="77" a="1"/>
  <c r="HG406" i="77" s="1"/>
  <c r="HG405" i="77" a="1"/>
  <c r="HG405" i="77" s="1"/>
  <c r="HG404" i="77" a="1"/>
  <c r="HG404" i="77" s="1"/>
  <c r="HG403" i="77" a="1"/>
  <c r="HG403" i="77" s="1"/>
  <c r="HG402" i="77" a="1"/>
  <c r="HG402" i="77" s="1"/>
  <c r="HG401" i="77" a="1"/>
  <c r="HG401" i="77" s="1"/>
  <c r="HG400" i="77" a="1"/>
  <c r="HG400" i="77" s="1"/>
  <c r="HG399" i="77" a="1"/>
  <c r="HG399" i="77" s="1"/>
  <c r="HG398" i="77" a="1"/>
  <c r="HG398" i="77" s="1"/>
  <c r="HG397" i="77" a="1"/>
  <c r="HG397" i="77" s="1"/>
  <c r="HG396" i="77" a="1"/>
  <c r="HG396" i="77" s="1"/>
  <c r="HG395" i="77" a="1"/>
  <c r="HG395" i="77" s="1"/>
  <c r="HG394" i="77" a="1"/>
  <c r="HG394" i="77" s="1"/>
  <c r="HG393" i="77" a="1"/>
  <c r="HG393" i="77" s="1"/>
  <c r="HG392" i="77" a="1"/>
  <c r="HG392" i="77" s="1"/>
  <c r="HG391" i="77" a="1"/>
  <c r="HG391" i="77" s="1"/>
  <c r="HG390" i="77" a="1"/>
  <c r="HG390" i="77" s="1"/>
  <c r="HG389" i="77" a="1"/>
  <c r="HG389" i="77" s="1"/>
  <c r="HG388" i="77" a="1"/>
  <c r="HG388" i="77" s="1"/>
  <c r="HG387" i="77" a="1"/>
  <c r="HG387" i="77" s="1"/>
  <c r="HG386" i="77" a="1"/>
  <c r="HG386" i="77" s="1"/>
  <c r="HG385" i="77" a="1"/>
  <c r="HG385" i="77" s="1"/>
  <c r="HG384" i="77" a="1"/>
  <c r="HG384" i="77" s="1"/>
  <c r="HG383" i="77" a="1"/>
  <c r="HG383" i="77" s="1"/>
  <c r="HG382" i="77" a="1"/>
  <c r="HG382" i="77" s="1"/>
  <c r="HG381" i="77" a="1"/>
  <c r="HG381" i="77" s="1"/>
  <c r="HG380" i="77" a="1"/>
  <c r="HG380" i="77" s="1"/>
  <c r="HG379" i="77" a="1"/>
  <c r="HG379" i="77" s="1"/>
  <c r="HG378" i="77" a="1"/>
  <c r="HG378" i="77" s="1"/>
  <c r="HG377" i="77" a="1"/>
  <c r="HG377" i="77" s="1"/>
  <c r="HG376" i="77" a="1"/>
  <c r="HG376" i="77" s="1"/>
  <c r="HG375" i="77" a="1"/>
  <c r="HG375" i="77" s="1"/>
  <c r="HG374" i="77" a="1"/>
  <c r="HG374" i="77" s="1"/>
  <c r="HG373" i="77" a="1"/>
  <c r="HG373" i="77" s="1"/>
  <c r="HG372" i="77" a="1"/>
  <c r="HG372" i="77" s="1"/>
  <c r="HG371" i="77" a="1"/>
  <c r="HG371" i="77" s="1"/>
  <c r="HG370" i="77" a="1"/>
  <c r="HG370" i="77" s="1"/>
  <c r="HG369" i="77" a="1"/>
  <c r="HG369" i="77" s="1"/>
  <c r="HG368" i="77" a="1"/>
  <c r="HG368" i="77" s="1"/>
  <c r="HG367" i="77" a="1"/>
  <c r="HG367" i="77" s="1"/>
  <c r="HG366" i="77" a="1"/>
  <c r="HG366" i="77" s="1"/>
  <c r="HG365" i="77" a="1"/>
  <c r="HG365" i="77" s="1"/>
  <c r="HG364" i="77" a="1"/>
  <c r="HG364" i="77" s="1"/>
  <c r="HG363" i="77" a="1"/>
  <c r="HG363" i="77" s="1"/>
  <c r="HG362" i="77" a="1"/>
  <c r="HG362" i="77" s="1"/>
  <c r="HG361" i="77" a="1"/>
  <c r="HG361" i="77" s="1"/>
  <c r="HG360" i="77" a="1"/>
  <c r="HG360" i="77" s="1"/>
  <c r="HG359" i="77" a="1"/>
  <c r="HG359" i="77" s="1"/>
  <c r="HG358" i="77" a="1"/>
  <c r="HG358" i="77" s="1"/>
  <c r="HG357" i="77" a="1"/>
  <c r="HG357" i="77" s="1"/>
  <c r="HG356" i="77" a="1"/>
  <c r="HG356" i="77" s="1"/>
  <c r="HG355" i="77" a="1"/>
  <c r="HG355" i="77" s="1"/>
  <c r="HG354" i="77" a="1"/>
  <c r="HG354" i="77" s="1"/>
  <c r="HG353" i="77" a="1"/>
  <c r="HG353" i="77" s="1"/>
  <c r="HG352" i="77" a="1"/>
  <c r="HG352" i="77" s="1"/>
  <c r="HG351" i="77" a="1"/>
  <c r="HG351" i="77" s="1"/>
  <c r="HG350" i="77" a="1"/>
  <c r="HG350" i="77" s="1"/>
  <c r="HG349" i="77" a="1"/>
  <c r="HG349" i="77" s="1"/>
  <c r="HG348" i="77" a="1"/>
  <c r="HG348" i="77" s="1"/>
  <c r="HG347" i="77" a="1"/>
  <c r="HG347" i="77" s="1"/>
  <c r="HG346" i="77" a="1"/>
  <c r="HG346" i="77" s="1"/>
  <c r="HG345" i="77" a="1"/>
  <c r="HG345" i="77" s="1"/>
  <c r="HG344" i="77" a="1"/>
  <c r="HG344" i="77" s="1"/>
  <c r="HG343" i="77" a="1"/>
  <c r="HG343" i="77" s="1"/>
  <c r="HG342" i="77" a="1"/>
  <c r="HG342" i="77" s="1"/>
  <c r="HG341" i="77" a="1"/>
  <c r="HG341" i="77" s="1"/>
  <c r="HG340" i="77" a="1"/>
  <c r="HG340" i="77" s="1"/>
  <c r="HG339" i="77" a="1"/>
  <c r="HG339" i="77" s="1"/>
  <c r="HG338" i="77" a="1"/>
  <c r="HG338" i="77" s="1"/>
  <c r="HG337" i="77" a="1"/>
  <c r="HG337" i="77" s="1"/>
  <c r="HG336" i="77" a="1"/>
  <c r="HG336" i="77" s="1"/>
  <c r="HG335" i="77" a="1"/>
  <c r="HG335" i="77" s="1"/>
  <c r="HG334" i="77" a="1"/>
  <c r="HG334" i="77" s="1"/>
  <c r="HG333" i="77" a="1"/>
  <c r="HG333" i="77" s="1"/>
  <c r="HG332" i="77" a="1"/>
  <c r="HG332" i="77" s="1"/>
  <c r="HG331" i="77" a="1"/>
  <c r="HG331" i="77" s="1"/>
  <c r="HG330" i="77" a="1"/>
  <c r="HG330" i="77" s="1"/>
  <c r="HG329" i="77" a="1"/>
  <c r="HG329" i="77" s="1"/>
  <c r="HG328" i="77" a="1"/>
  <c r="HG328" i="77" s="1"/>
  <c r="HG327" i="77" a="1"/>
  <c r="HG327" i="77" s="1"/>
  <c r="HG326" i="77" a="1"/>
  <c r="HG326" i="77" s="1"/>
  <c r="HG325" i="77" a="1"/>
  <c r="HG325" i="77" s="1"/>
  <c r="HG324" i="77" a="1"/>
  <c r="HG324" i="77" s="1"/>
  <c r="HG323" i="77" a="1"/>
  <c r="HG323" i="77" s="1"/>
  <c r="HG322" i="77" a="1"/>
  <c r="HG322" i="77" s="1"/>
  <c r="HG321" i="77" a="1"/>
  <c r="HG321" i="77" s="1"/>
  <c r="HG320" i="77" a="1"/>
  <c r="HG320" i="77" s="1"/>
  <c r="HG319" i="77" a="1"/>
  <c r="HG319" i="77" s="1"/>
  <c r="HG318" i="77" a="1"/>
  <c r="HG318" i="77" s="1"/>
  <c r="HG317" i="77" a="1"/>
  <c r="HG317" i="77" s="1"/>
  <c r="HG316" i="77" a="1"/>
  <c r="HG316" i="77" s="1"/>
  <c r="HG315" i="77" a="1"/>
  <c r="HG315" i="77" s="1"/>
  <c r="HG314" i="77" a="1"/>
  <c r="HG314" i="77" s="1"/>
  <c r="HG313" i="77" a="1"/>
  <c r="HG313" i="77" s="1"/>
  <c r="HG312" i="77" a="1"/>
  <c r="HG312" i="77" s="1"/>
  <c r="HG311" i="77" a="1"/>
  <c r="HG311" i="77" s="1"/>
  <c r="HG310" i="77" a="1"/>
  <c r="HG310" i="77" s="1"/>
  <c r="HG309" i="77" a="1"/>
  <c r="HG309" i="77" s="1"/>
  <c r="HG308" i="77" a="1"/>
  <c r="HG308" i="77" s="1"/>
  <c r="HG307" i="77" a="1"/>
  <c r="HG307" i="77" s="1"/>
  <c r="HG306" i="77" a="1"/>
  <c r="HG306" i="77" s="1"/>
  <c r="HG305" i="77" a="1"/>
  <c r="HG305" i="77" s="1"/>
  <c r="HG304" i="77" a="1"/>
  <c r="HG304" i="77" s="1"/>
  <c r="HG303" i="77" a="1"/>
  <c r="HG303" i="77" s="1"/>
  <c r="HG302" i="77" a="1"/>
  <c r="HG302" i="77" s="1"/>
  <c r="HG301" i="77" a="1"/>
  <c r="HG301" i="77" s="1"/>
  <c r="HG300" i="77" a="1"/>
  <c r="HG300" i="77" s="1"/>
  <c r="HG299" i="77" a="1"/>
  <c r="HG299" i="77" s="1"/>
  <c r="HG298" i="77" a="1"/>
  <c r="HG298" i="77" s="1"/>
  <c r="HG297" i="77" a="1"/>
  <c r="HG297" i="77" s="1"/>
  <c r="HG296" i="77" a="1"/>
  <c r="HG296" i="77" s="1"/>
  <c r="HG295" i="77" a="1"/>
  <c r="HG295" i="77" s="1"/>
  <c r="HG294" i="77" a="1"/>
  <c r="HG294" i="77" s="1"/>
  <c r="HG293" i="77" a="1"/>
  <c r="HG293" i="77" s="1"/>
  <c r="HG292" i="77" a="1"/>
  <c r="HG292" i="77" s="1"/>
  <c r="HG291" i="77" a="1"/>
  <c r="HG291" i="77" s="1"/>
  <c r="HG290" i="77" a="1"/>
  <c r="HG290" i="77" s="1"/>
  <c r="HG289" i="77" a="1"/>
  <c r="HG289" i="77" s="1"/>
  <c r="HG288" i="77" a="1"/>
  <c r="HG288" i="77" s="1"/>
  <c r="HG287" i="77" a="1"/>
  <c r="HG287" i="77" s="1"/>
  <c r="HG286" i="77" a="1"/>
  <c r="HG286" i="77" s="1"/>
  <c r="HG285" i="77" a="1"/>
  <c r="HG285" i="77" s="1"/>
  <c r="HG284" i="77" a="1"/>
  <c r="HG284" i="77" s="1"/>
  <c r="HG283" i="77" a="1"/>
  <c r="HG283" i="77" s="1"/>
  <c r="HG282" i="77" a="1"/>
  <c r="HG282" i="77" s="1"/>
  <c r="HG281" i="77" a="1"/>
  <c r="HG281" i="77" s="1"/>
  <c r="HG280" i="77" a="1"/>
  <c r="HG280" i="77" s="1"/>
  <c r="HG279" i="77" a="1"/>
  <c r="HG279" i="77" s="1"/>
  <c r="HG278" i="77" a="1"/>
  <c r="HG278" i="77" s="1"/>
  <c r="HG277" i="77" a="1"/>
  <c r="HG277" i="77" s="1"/>
  <c r="HG276" i="77" a="1"/>
  <c r="HG276" i="77" s="1"/>
  <c r="HG275" i="77" a="1"/>
  <c r="HG275" i="77" s="1"/>
  <c r="HG274" i="77" a="1"/>
  <c r="HG274" i="77" s="1"/>
  <c r="HG273" i="77" a="1"/>
  <c r="HG273" i="77" s="1"/>
  <c r="HG272" i="77" a="1"/>
  <c r="HG272" i="77" s="1"/>
  <c r="HG271" i="77" a="1"/>
  <c r="HG271" i="77" s="1"/>
  <c r="HG270" i="77" a="1"/>
  <c r="HG270" i="77" s="1"/>
  <c r="HG269" i="77" a="1"/>
  <c r="HG269" i="77" s="1"/>
  <c r="HG268" i="77" a="1"/>
  <c r="HG268" i="77" s="1"/>
  <c r="HG267" i="77" a="1"/>
  <c r="HG267" i="77" s="1"/>
  <c r="HG266" i="77" a="1"/>
  <c r="HG266" i="77" s="1"/>
  <c r="HG265" i="77" a="1"/>
  <c r="HG265" i="77" s="1"/>
  <c r="HG264" i="77" a="1"/>
  <c r="HG264" i="77" s="1"/>
  <c r="HG263" i="77" a="1"/>
  <c r="HG263" i="77" s="1"/>
  <c r="HG262" i="77" a="1"/>
  <c r="HG262" i="77" s="1"/>
  <c r="HG261" i="77" a="1"/>
  <c r="HG261" i="77" s="1"/>
  <c r="HG260" i="77" a="1"/>
  <c r="HG260" i="77" s="1"/>
  <c r="HG259" i="77" a="1"/>
  <c r="HG259" i="77" s="1"/>
  <c r="HG258" i="77" a="1"/>
  <c r="HG258" i="77" s="1"/>
  <c r="HG257" i="77" a="1"/>
  <c r="HG257" i="77" s="1"/>
  <c r="HG256" i="77" a="1"/>
  <c r="HG256" i="77" s="1"/>
  <c r="HG255" i="77" a="1"/>
  <c r="HG255" i="77" s="1"/>
  <c r="HG254" i="77" a="1"/>
  <c r="HG254" i="77" s="1"/>
  <c r="HG253" i="77" a="1"/>
  <c r="HG253" i="77" s="1"/>
  <c r="HG252" i="77" a="1"/>
  <c r="HG252" i="77" s="1"/>
  <c r="HG251" i="77" a="1"/>
  <c r="HG251" i="77" s="1"/>
  <c r="HG250" i="77" a="1"/>
  <c r="HG250" i="77" s="1"/>
  <c r="HG249" i="77" a="1"/>
  <c r="HG249" i="77" s="1"/>
  <c r="HG248" i="77" a="1"/>
  <c r="HG248" i="77" s="1"/>
  <c r="HG247" i="77" a="1"/>
  <c r="HG247" i="77" s="1"/>
  <c r="HG246" i="77" a="1"/>
  <c r="HG246" i="77" s="1"/>
  <c r="HG245" i="77" a="1"/>
  <c r="HG245" i="77" s="1"/>
  <c r="HG244" i="77" a="1"/>
  <c r="HG244" i="77" s="1"/>
  <c r="HG243" i="77" a="1"/>
  <c r="HG243" i="77" s="1"/>
  <c r="HG242" i="77" a="1"/>
  <c r="HG242" i="77" s="1"/>
  <c r="HG241" i="77" a="1"/>
  <c r="HG241" i="77" s="1"/>
  <c r="HG240" i="77" a="1"/>
  <c r="HG240" i="77" s="1"/>
  <c r="HG239" i="77" a="1"/>
  <c r="HG239" i="77" s="1"/>
  <c r="HG238" i="77" a="1"/>
  <c r="HG238" i="77" s="1"/>
  <c r="HG237" i="77" a="1"/>
  <c r="HG237" i="77" s="1"/>
  <c r="HG236" i="77" a="1"/>
  <c r="HG236" i="77" s="1"/>
  <c r="HG235" i="77" a="1"/>
  <c r="HG235" i="77" s="1"/>
  <c r="HG234" i="77" a="1"/>
  <c r="HG234" i="77" s="1"/>
  <c r="HG233" i="77" a="1"/>
  <c r="HG233" i="77" s="1"/>
  <c r="HG232" i="77" a="1"/>
  <c r="HG232" i="77" s="1"/>
  <c r="HG231" i="77" a="1"/>
  <c r="HG231" i="77" s="1"/>
  <c r="HG230" i="77" a="1"/>
  <c r="HG230" i="77" s="1"/>
  <c r="HG229" i="77" a="1"/>
  <c r="HG229" i="77" s="1"/>
  <c r="HG228" i="77" a="1"/>
  <c r="HG228" i="77" s="1"/>
  <c r="HG227" i="77" a="1"/>
  <c r="HG227" i="77" s="1"/>
  <c r="HG226" i="77" a="1"/>
  <c r="HG226" i="77" s="1"/>
  <c r="HG225" i="77" a="1"/>
  <c r="HG225" i="77" s="1"/>
  <c r="HG224" i="77" a="1"/>
  <c r="HG224" i="77" s="1"/>
  <c r="HG223" i="77" a="1"/>
  <c r="HG223" i="77" s="1"/>
  <c r="HG222" i="77" a="1"/>
  <c r="HG222" i="77" s="1"/>
  <c r="HG221" i="77" a="1"/>
  <c r="HG221" i="77" s="1"/>
  <c r="HG220" i="77" a="1"/>
  <c r="HG220" i="77" s="1"/>
  <c r="HG219" i="77" a="1"/>
  <c r="HG219" i="77" s="1"/>
  <c r="HG218" i="77" a="1"/>
  <c r="HG218" i="77" s="1"/>
  <c r="HG217" i="77" a="1"/>
  <c r="HG217" i="77" s="1"/>
  <c r="HG216" i="77" a="1"/>
  <c r="HG216" i="77" s="1"/>
  <c r="HG215" i="77" a="1"/>
  <c r="HG215" i="77" s="1"/>
  <c r="HG214" i="77" a="1"/>
  <c r="HG214" i="77" s="1"/>
  <c r="HG213" i="77" a="1"/>
  <c r="HG213" i="77" s="1"/>
  <c r="HG212" i="77" a="1"/>
  <c r="HG212" i="77" s="1"/>
  <c r="HG211" i="77" a="1"/>
  <c r="HG211" i="77" s="1"/>
  <c r="HG210" i="77" a="1"/>
  <c r="HG210" i="77" s="1"/>
  <c r="HG209" i="77" a="1"/>
  <c r="HG209" i="77" s="1"/>
  <c r="HG208" i="77" a="1"/>
  <c r="HG208" i="77" s="1"/>
  <c r="HG207" i="77" a="1"/>
  <c r="HG207" i="77" s="1"/>
  <c r="HG206" i="77" a="1"/>
  <c r="HG206" i="77" s="1"/>
  <c r="HG205" i="77" a="1"/>
  <c r="HG205" i="77" s="1"/>
  <c r="HG204" i="77" a="1"/>
  <c r="HG204" i="77" s="1"/>
  <c r="HG203" i="77" a="1"/>
  <c r="HG203" i="77" s="1"/>
  <c r="HG202" i="77" a="1"/>
  <c r="HG202" i="77" s="1"/>
  <c r="HG201" i="77" a="1"/>
  <c r="HG201" i="77" s="1"/>
  <c r="HG200" i="77" a="1"/>
  <c r="HG200" i="77" s="1"/>
  <c r="HG199" i="77" a="1"/>
  <c r="HG199" i="77" s="1"/>
  <c r="HG198" i="77" a="1"/>
  <c r="HG198" i="77" s="1"/>
  <c r="HG197" i="77" a="1"/>
  <c r="HG197" i="77" s="1"/>
  <c r="HG196" i="77" a="1"/>
  <c r="HG196" i="77" s="1"/>
  <c r="HG195" i="77" a="1"/>
  <c r="HG195" i="77" s="1"/>
  <c r="HG194" i="77" a="1"/>
  <c r="HG194" i="77" s="1"/>
  <c r="HG193" i="77" a="1"/>
  <c r="HG193" i="77" s="1"/>
  <c r="HG192" i="77" a="1"/>
  <c r="HG192" i="77" s="1"/>
  <c r="HG191" i="77" a="1"/>
  <c r="HG191" i="77" s="1"/>
  <c r="HG190" i="77" a="1"/>
  <c r="HG190" i="77" s="1"/>
  <c r="HG189" i="77" a="1"/>
  <c r="HG189" i="77" s="1"/>
  <c r="HG188" i="77" a="1"/>
  <c r="HG188" i="77" s="1"/>
  <c r="HG187" i="77" a="1"/>
  <c r="HG187" i="77" s="1"/>
  <c r="HG186" i="77" a="1"/>
  <c r="HG186" i="77" s="1"/>
  <c r="HG185" i="77" a="1"/>
  <c r="HG185" i="77" s="1"/>
  <c r="HG184" i="77" a="1"/>
  <c r="HG184" i="77" s="1"/>
  <c r="HG183" i="77" a="1"/>
  <c r="HG183" i="77" s="1"/>
  <c r="HG182" i="77" a="1"/>
  <c r="HG182" i="77" s="1"/>
  <c r="HG181" i="77" a="1"/>
  <c r="HG181" i="77" s="1"/>
  <c r="HG180" i="77" a="1"/>
  <c r="HG180" i="77" s="1"/>
  <c r="HG179" i="77" a="1"/>
  <c r="HG179" i="77" s="1"/>
  <c r="HG178" i="77" a="1"/>
  <c r="HG178" i="77" s="1"/>
  <c r="HG177" i="77" a="1"/>
  <c r="HG177" i="77" s="1"/>
  <c r="HG176" i="77" a="1"/>
  <c r="HG176" i="77" s="1"/>
  <c r="HG175" i="77" a="1"/>
  <c r="HG175" i="77" s="1"/>
  <c r="HG174" i="77" a="1"/>
  <c r="HG174" i="77" s="1"/>
  <c r="HG173" i="77" a="1"/>
  <c r="HG173" i="77" s="1"/>
  <c r="HG172" i="77" a="1"/>
  <c r="HG172" i="77" s="1"/>
  <c r="HG171" i="77" a="1"/>
  <c r="HG171" i="77" s="1"/>
  <c r="HG170" i="77" a="1"/>
  <c r="HG170" i="77" s="1"/>
  <c r="HG169" i="77" a="1"/>
  <c r="HG169" i="77" s="1"/>
  <c r="HG168" i="77" a="1"/>
  <c r="HG168" i="77" s="1"/>
  <c r="HG167" i="77" a="1"/>
  <c r="HG167" i="77" s="1"/>
  <c r="HG166" i="77" a="1"/>
  <c r="HG166" i="77" s="1"/>
  <c r="HG165" i="77" a="1"/>
  <c r="HG165" i="77" s="1"/>
  <c r="HG164" i="77" a="1"/>
  <c r="HG164" i="77" s="1"/>
  <c r="HG163" i="77" a="1"/>
  <c r="HG163" i="77" s="1"/>
  <c r="HG162" i="77" a="1"/>
  <c r="HG162" i="77" s="1"/>
  <c r="HG161" i="77" a="1"/>
  <c r="HG161" i="77" s="1"/>
  <c r="HG160" i="77" a="1"/>
  <c r="HG160" i="77" s="1"/>
  <c r="HG159" i="77" a="1"/>
  <c r="HG159" i="77" s="1"/>
  <c r="HG158" i="77" a="1"/>
  <c r="HG158" i="77" s="1"/>
  <c r="HG157" i="77" a="1"/>
  <c r="HG157" i="77" s="1"/>
  <c r="HG156" i="77" a="1"/>
  <c r="HG156" i="77" s="1"/>
  <c r="HG155" i="77" a="1"/>
  <c r="HG155" i="77" s="1"/>
  <c r="HG154" i="77" a="1"/>
  <c r="HG154" i="77" s="1"/>
  <c r="HG153" i="77" a="1"/>
  <c r="HG153" i="77" s="1"/>
  <c r="HG152" i="77" a="1"/>
  <c r="HG152" i="77" s="1"/>
  <c r="HG151" i="77" a="1"/>
  <c r="HG151" i="77" s="1"/>
  <c r="HG150" i="77" a="1"/>
  <c r="HG150" i="77" s="1"/>
  <c r="HG149" i="77" a="1"/>
  <c r="HG149" i="77" s="1"/>
  <c r="HG148" i="77" a="1"/>
  <c r="HG148" i="77" s="1"/>
  <c r="HG147" i="77" a="1"/>
  <c r="HG147" i="77" s="1"/>
  <c r="HG146" i="77" a="1"/>
  <c r="HG146" i="77" s="1"/>
  <c r="HG145" i="77" a="1"/>
  <c r="HG145" i="77" s="1"/>
  <c r="HG144" i="77" a="1"/>
  <c r="HG144" i="77" s="1"/>
  <c r="HG143" i="77" a="1"/>
  <c r="HG143" i="77" s="1"/>
  <c r="HG142" i="77" a="1"/>
  <c r="HG142" i="77" s="1"/>
  <c r="HG141" i="77" a="1"/>
  <c r="HG141" i="77" s="1"/>
  <c r="HG140" i="77" a="1"/>
  <c r="HG140" i="77" s="1"/>
  <c r="HG139" i="77" a="1"/>
  <c r="HG139" i="77" s="1"/>
  <c r="HG138" i="77" a="1"/>
  <c r="HG138" i="77" s="1"/>
  <c r="HG137" i="77" a="1"/>
  <c r="HG137" i="77" s="1"/>
  <c r="HG136" i="77" a="1"/>
  <c r="HG136" i="77" s="1"/>
  <c r="HG135" i="77" a="1"/>
  <c r="HG135" i="77" s="1"/>
  <c r="HG134" i="77" a="1"/>
  <c r="HG134" i="77" s="1"/>
  <c r="HG133" i="77" a="1"/>
  <c r="HG133" i="77" s="1"/>
  <c r="HG132" i="77" a="1"/>
  <c r="HG132" i="77" s="1"/>
  <c r="HG131" i="77" a="1"/>
  <c r="HG131" i="77" s="1"/>
  <c r="HG130" i="77" a="1"/>
  <c r="HG130" i="77" s="1"/>
  <c r="HG129" i="77" a="1"/>
  <c r="HG129" i="77" s="1"/>
  <c r="HG128" i="77" a="1"/>
  <c r="HG128" i="77" s="1"/>
  <c r="HG127" i="77" a="1"/>
  <c r="HG127" i="77" s="1"/>
  <c r="HG126" i="77" a="1"/>
  <c r="HG126" i="77" s="1"/>
  <c r="HG125" i="77" a="1"/>
  <c r="HG125" i="77" s="1"/>
  <c r="HG124" i="77" a="1"/>
  <c r="HG124" i="77" s="1"/>
  <c r="HG123" i="77" a="1"/>
  <c r="HG123" i="77" s="1"/>
  <c r="HG122" i="77" a="1"/>
  <c r="HG122" i="77" s="1"/>
  <c r="HG121" i="77" a="1"/>
  <c r="HG121" i="77" s="1"/>
  <c r="HG120" i="77" a="1"/>
  <c r="HG120" i="77" s="1"/>
  <c r="HG119" i="77" a="1"/>
  <c r="HG119" i="77" s="1"/>
  <c r="HG118" i="77" a="1"/>
  <c r="HG118" i="77" s="1"/>
  <c r="HG117" i="77" a="1"/>
  <c r="HG117" i="77" s="1"/>
  <c r="HG116" i="77" a="1"/>
  <c r="HG116" i="77" s="1"/>
  <c r="HG115" i="77" a="1"/>
  <c r="HG115" i="77" s="1"/>
  <c r="HG114" i="77" a="1"/>
  <c r="HG114" i="77" s="1"/>
  <c r="HG113" i="77" a="1"/>
  <c r="HG113" i="77" s="1"/>
  <c r="HG112" i="77" a="1"/>
  <c r="HG112" i="77" s="1"/>
  <c r="HG111" i="77" a="1"/>
  <c r="HG111" i="77" s="1"/>
  <c r="HG110" i="77" a="1"/>
  <c r="HG110" i="77" s="1"/>
  <c r="HG109" i="77" a="1"/>
  <c r="HG109" i="77" s="1"/>
  <c r="HG108" i="77" a="1"/>
  <c r="HG108" i="77" s="1"/>
  <c r="HG107" i="77" a="1"/>
  <c r="HG107" i="77" s="1"/>
  <c r="HG106" i="77" a="1"/>
  <c r="HG106" i="77" s="1"/>
  <c r="HG105" i="77" a="1"/>
  <c r="HG105" i="77" s="1"/>
  <c r="HG104" i="77" a="1"/>
  <c r="HG104" i="77" s="1"/>
  <c r="HG103" i="77" a="1"/>
  <c r="HG103" i="77" s="1"/>
  <c r="HG102" i="77" a="1"/>
  <c r="HG102" i="77" s="1"/>
  <c r="HG101" i="77" a="1"/>
  <c r="HG101" i="77" s="1"/>
  <c r="HG100" i="77" a="1"/>
  <c r="HG100" i="77" s="1"/>
  <c r="HG99" i="77" a="1"/>
  <c r="HG99" i="77" s="1"/>
  <c r="HG98" i="77" a="1"/>
  <c r="HG98" i="77" s="1"/>
  <c r="HG97" i="77" a="1"/>
  <c r="HG97" i="77" s="1"/>
  <c r="HG96" i="77" a="1"/>
  <c r="HG96" i="77" s="1"/>
  <c r="HG95" i="77" a="1"/>
  <c r="HG95" i="77" s="1"/>
  <c r="HG94" i="77" a="1"/>
  <c r="HG94" i="77" s="1"/>
  <c r="HG93" i="77" a="1"/>
  <c r="HG93" i="77" s="1"/>
  <c r="HG92" i="77" a="1"/>
  <c r="HG92" i="77" s="1"/>
  <c r="HG91" i="77" a="1"/>
  <c r="HG91" i="77" s="1"/>
  <c r="HG90" i="77" a="1"/>
  <c r="HG90" i="77" s="1"/>
  <c r="HG89" i="77" a="1"/>
  <c r="HG89" i="77" s="1"/>
  <c r="HG88" i="77" a="1"/>
  <c r="HG88" i="77" s="1"/>
  <c r="HG87" i="77" a="1"/>
  <c r="HG87" i="77" s="1"/>
  <c r="HG86" i="77" a="1"/>
  <c r="HG86" i="77" s="1"/>
  <c r="HG85" i="77" a="1"/>
  <c r="HG85" i="77" s="1"/>
  <c r="HG84" i="77" a="1"/>
  <c r="HG84" i="77" s="1"/>
  <c r="HG83" i="77" a="1"/>
  <c r="HG83" i="77" s="1"/>
  <c r="HG82" i="77" a="1"/>
  <c r="HG82" i="77" s="1"/>
  <c r="HG81" i="77" a="1"/>
  <c r="HG81" i="77" s="1"/>
  <c r="HG80" i="77" a="1"/>
  <c r="HG80" i="77" s="1"/>
  <c r="HG79" i="77" a="1"/>
  <c r="HG79" i="77" s="1"/>
  <c r="HG78" i="77" a="1"/>
  <c r="HG78" i="77" s="1"/>
  <c r="HG77" i="77" a="1"/>
  <c r="HG77" i="77" s="1"/>
  <c r="HG76" i="77" a="1"/>
  <c r="HG76" i="77" s="1"/>
  <c r="HG75" i="77" a="1"/>
  <c r="HG75" i="77" s="1"/>
  <c r="HG74" i="77" a="1"/>
  <c r="HG74" i="77" s="1"/>
  <c r="HG73" i="77" a="1"/>
  <c r="HG73" i="77" s="1"/>
  <c r="HG72" i="77" a="1"/>
  <c r="HG72" i="77" s="1"/>
  <c r="HG71" i="77" a="1"/>
  <c r="HG71" i="77" s="1"/>
  <c r="HG70" i="77" a="1"/>
  <c r="HG70" i="77" s="1"/>
  <c r="HG69" i="77" a="1"/>
  <c r="HG69" i="77" s="1"/>
  <c r="HG68" i="77" a="1"/>
  <c r="HG68" i="77" s="1"/>
  <c r="HG67" i="77" a="1"/>
  <c r="HG67" i="77" s="1"/>
  <c r="HG66" i="77" a="1"/>
  <c r="HG66" i="77" s="1"/>
  <c r="HG65" i="77" a="1"/>
  <c r="HG65" i="77" s="1"/>
  <c r="HG64" i="77" a="1"/>
  <c r="HG64" i="77" s="1"/>
  <c r="HG63" i="77" a="1"/>
  <c r="HG63" i="77" s="1"/>
  <c r="HG62" i="77" a="1"/>
  <c r="HG62" i="77" s="1"/>
  <c r="HG61" i="77" a="1"/>
  <c r="HG61" i="77" s="1"/>
  <c r="HG60" i="77" a="1"/>
  <c r="HG60" i="77" s="1"/>
  <c r="HG59" i="77" a="1"/>
  <c r="HG59" i="77" s="1"/>
  <c r="HG58" i="77" a="1"/>
  <c r="HG58" i="77" s="1"/>
  <c r="HG57" i="77" a="1"/>
  <c r="HG57" i="77" s="1"/>
  <c r="HG56" i="77" a="1"/>
  <c r="HG56" i="77" s="1"/>
  <c r="HG55" i="77" a="1"/>
  <c r="HG55" i="77" s="1"/>
  <c r="HG54" i="77" a="1"/>
  <c r="HG54" i="77" s="1"/>
  <c r="HG53" i="77" a="1"/>
  <c r="HG53" i="77" s="1"/>
  <c r="HG52" i="77" a="1"/>
  <c r="HG52" i="77" s="1"/>
  <c r="HG51" i="77" a="1"/>
  <c r="HG51" i="77" s="1"/>
  <c r="HG50" i="77" a="1"/>
  <c r="HG50" i="77" s="1"/>
  <c r="HG49" i="77" a="1"/>
  <c r="HG49" i="77" s="1"/>
  <c r="HG48" i="77" a="1"/>
  <c r="HG48" i="77" s="1"/>
  <c r="HG47" i="77" a="1"/>
  <c r="HG47" i="77" s="1"/>
  <c r="HG46" i="77" a="1"/>
  <c r="HG46" i="77" s="1"/>
  <c r="HG45" i="77" a="1"/>
  <c r="HG45" i="77" s="1"/>
  <c r="HG44" i="77" a="1"/>
  <c r="HG44" i="77" s="1"/>
  <c r="HG43" i="77" a="1"/>
  <c r="HG43" i="77" s="1"/>
  <c r="HG42" i="77" a="1"/>
  <c r="HG42" i="77" s="1"/>
  <c r="HG41" i="77" a="1"/>
  <c r="HG41" i="77" s="1"/>
  <c r="HG40" i="77" a="1"/>
  <c r="HG40" i="77" s="1"/>
  <c r="HG39" i="77" a="1"/>
  <c r="HG39" i="77" s="1"/>
  <c r="HG38" i="77" a="1"/>
  <c r="HG38" i="77" s="1"/>
  <c r="HG37" i="77" a="1"/>
  <c r="HG37" i="77" s="1"/>
  <c r="HG36" i="77" a="1"/>
  <c r="HG36" i="77" s="1"/>
  <c r="HG35" i="77" a="1"/>
  <c r="HG35" i="77" s="1"/>
  <c r="HG34" i="77" a="1"/>
  <c r="HG34" i="77" s="1"/>
  <c r="A736" i="77" a="1"/>
  <c r="A736" i="77" s="1"/>
  <c r="A735" i="77" a="1"/>
  <c r="A735" i="77" s="1"/>
  <c r="A734" i="77" a="1"/>
  <c r="A734" i="77" s="1"/>
  <c r="A733" i="77" a="1"/>
  <c r="A733" i="77" s="1"/>
  <c r="A732" i="77" a="1"/>
  <c r="A732" i="77" s="1"/>
  <c r="A731" i="77" a="1"/>
  <c r="A731" i="77" s="1"/>
  <c r="A730" i="77" a="1"/>
  <c r="A730" i="77" s="1"/>
  <c r="A729" i="77" a="1"/>
  <c r="A729" i="77" s="1"/>
  <c r="A728" i="77" a="1"/>
  <c r="A728" i="77" s="1"/>
  <c r="A727" i="77" a="1"/>
  <c r="A727" i="77" s="1"/>
  <c r="A726" i="77" a="1"/>
  <c r="A726" i="77" s="1"/>
  <c r="A725" i="77" a="1"/>
  <c r="A725" i="77" s="1"/>
  <c r="A724" i="77" a="1"/>
  <c r="A724" i="77" s="1"/>
  <c r="A723" i="77" a="1"/>
  <c r="A723" i="77" s="1"/>
  <c r="A722" i="77" a="1"/>
  <c r="A722" i="77" s="1"/>
  <c r="A721" i="77" a="1"/>
  <c r="A721" i="77" s="1"/>
  <c r="A720" i="77" a="1"/>
  <c r="A720" i="77" s="1"/>
  <c r="A719" i="77" a="1"/>
  <c r="A719" i="77" s="1"/>
  <c r="A718" i="77" a="1"/>
  <c r="A718" i="77" s="1"/>
  <c r="A717" i="77" a="1"/>
  <c r="A717" i="77" s="1"/>
  <c r="A716" i="77" a="1"/>
  <c r="A716" i="77" s="1"/>
  <c r="A715" i="77" a="1"/>
  <c r="A715" i="77" s="1"/>
  <c r="A714" i="77" a="1"/>
  <c r="A714" i="77" s="1"/>
  <c r="A713" i="77" a="1"/>
  <c r="A713" i="77" s="1"/>
  <c r="A712" i="77" a="1"/>
  <c r="A712" i="77" s="1"/>
  <c r="A711" i="77" a="1"/>
  <c r="A711" i="77" s="1"/>
  <c r="A710" i="77" a="1"/>
  <c r="A710" i="77" s="1"/>
  <c r="A709" i="77" a="1"/>
  <c r="A709" i="77" s="1"/>
  <c r="A708" i="77" a="1"/>
  <c r="A708" i="77" s="1"/>
  <c r="A707" i="77" a="1"/>
  <c r="A707" i="77" s="1"/>
  <c r="A706" i="77" a="1"/>
  <c r="A706" i="77" s="1"/>
  <c r="A705" i="77" a="1"/>
  <c r="A705" i="77" s="1"/>
  <c r="A704" i="77" a="1"/>
  <c r="A704" i="77" s="1"/>
  <c r="A703" i="77" a="1"/>
  <c r="A703" i="77" s="1"/>
  <c r="A702" i="77" a="1"/>
  <c r="A702" i="77" s="1"/>
  <c r="A701" i="77" a="1"/>
  <c r="A701" i="77" s="1"/>
  <c r="A700" i="77" a="1"/>
  <c r="A700" i="77" s="1"/>
  <c r="A699" i="77" a="1"/>
  <c r="A699" i="77" s="1"/>
  <c r="A698" i="77" a="1"/>
  <c r="A698" i="77" s="1"/>
  <c r="A697" i="77" a="1"/>
  <c r="A697" i="77" s="1"/>
  <c r="A696" i="77" a="1"/>
  <c r="A696" i="77" s="1"/>
  <c r="A695" i="77" a="1"/>
  <c r="A695" i="77" s="1"/>
  <c r="A694" i="77" a="1"/>
  <c r="A694" i="77" s="1"/>
  <c r="A693" i="77" a="1"/>
  <c r="A693" i="77" s="1"/>
  <c r="A692" i="77" a="1"/>
  <c r="A692" i="77" s="1"/>
  <c r="A691" i="77" a="1"/>
  <c r="A691" i="77" s="1"/>
  <c r="A690" i="77" a="1"/>
  <c r="A690" i="77" s="1"/>
  <c r="A689" i="77" a="1"/>
  <c r="A689" i="77" s="1"/>
  <c r="A688" i="77" a="1"/>
  <c r="A688" i="77" s="1"/>
  <c r="A687" i="77" a="1"/>
  <c r="A687" i="77" s="1"/>
  <c r="A686" i="77" a="1"/>
  <c r="A686" i="77" s="1"/>
  <c r="A685" i="77" a="1"/>
  <c r="A685" i="77" s="1"/>
  <c r="A684" i="77" a="1"/>
  <c r="A684" i="77" s="1"/>
  <c r="A683" i="77" a="1"/>
  <c r="A683" i="77" s="1"/>
  <c r="A682" i="77" a="1"/>
  <c r="A682" i="77" s="1"/>
  <c r="A681" i="77" a="1"/>
  <c r="A681" i="77" s="1"/>
  <c r="A680" i="77" a="1"/>
  <c r="A680" i="77" s="1"/>
  <c r="A679" i="77" a="1"/>
  <c r="A679" i="77" s="1"/>
  <c r="A678" i="77" a="1"/>
  <c r="A678" i="77" s="1"/>
  <c r="A677" i="77" a="1"/>
  <c r="A677" i="77" s="1"/>
  <c r="A676" i="77" a="1"/>
  <c r="A676" i="77" s="1"/>
  <c r="A675" i="77" a="1"/>
  <c r="A675" i="77" s="1"/>
  <c r="A674" i="77" a="1"/>
  <c r="A674" i="77" s="1"/>
  <c r="A673" i="77" a="1"/>
  <c r="A673" i="77" s="1"/>
  <c r="A672" i="77" a="1"/>
  <c r="A672" i="77" s="1"/>
  <c r="A671" i="77" a="1"/>
  <c r="A671" i="77" s="1"/>
  <c r="A670" i="77" a="1"/>
  <c r="A670" i="77" s="1"/>
  <c r="A669" i="77" a="1"/>
  <c r="A669" i="77" s="1"/>
  <c r="A668" i="77" a="1"/>
  <c r="A668" i="77" s="1"/>
  <c r="A667" i="77" a="1"/>
  <c r="A667" i="77" s="1"/>
  <c r="A666" i="77" a="1"/>
  <c r="A666" i="77" s="1"/>
  <c r="A665" i="77" a="1"/>
  <c r="A665" i="77" s="1"/>
  <c r="A664" i="77" a="1"/>
  <c r="A664" i="77" s="1"/>
  <c r="A663" i="77" a="1"/>
  <c r="A663" i="77" s="1"/>
  <c r="A662" i="77" a="1"/>
  <c r="A662" i="77" s="1"/>
  <c r="A661" i="77" a="1"/>
  <c r="A661" i="77" s="1"/>
  <c r="A660" i="77" a="1"/>
  <c r="A660" i="77" s="1"/>
  <c r="A659" i="77" a="1"/>
  <c r="A659" i="77" s="1"/>
  <c r="A658" i="77" a="1"/>
  <c r="A658" i="77" s="1"/>
  <c r="A657" i="77" a="1"/>
  <c r="A657" i="77" s="1"/>
  <c r="A656" i="77" a="1"/>
  <c r="A656" i="77" s="1"/>
  <c r="A655" i="77" a="1"/>
  <c r="A655" i="77" s="1"/>
  <c r="A654" i="77" a="1"/>
  <c r="A654" i="77" s="1"/>
  <c r="A653" i="77" a="1"/>
  <c r="A653" i="77" s="1"/>
  <c r="A652" i="77" a="1"/>
  <c r="A652" i="77" s="1"/>
  <c r="A651" i="77" a="1"/>
  <c r="A651" i="77" s="1"/>
  <c r="A650" i="77" a="1"/>
  <c r="A650" i="77" s="1"/>
  <c r="A649" i="77" a="1"/>
  <c r="A649" i="77" s="1"/>
  <c r="A648" i="77" a="1"/>
  <c r="A648" i="77" s="1"/>
  <c r="A647" i="77" a="1"/>
  <c r="A647" i="77" s="1"/>
  <c r="A646" i="77" a="1"/>
  <c r="A646" i="77" s="1"/>
  <c r="A645" i="77" a="1"/>
  <c r="A645" i="77" s="1"/>
  <c r="A644" i="77" a="1"/>
  <c r="A644" i="77" s="1"/>
  <c r="A643" i="77" a="1"/>
  <c r="A643" i="77" s="1"/>
  <c r="A642" i="77" a="1"/>
  <c r="A642" i="77" s="1"/>
  <c r="A641" i="77" a="1"/>
  <c r="A641" i="77" s="1"/>
  <c r="A640" i="77" a="1"/>
  <c r="A640" i="77" s="1"/>
  <c r="A639" i="77" a="1"/>
  <c r="A639" i="77" s="1"/>
  <c r="A638" i="77" a="1"/>
  <c r="A638" i="77" s="1"/>
  <c r="A637" i="77" a="1"/>
  <c r="A637" i="77" s="1"/>
  <c r="A636" i="77" a="1"/>
  <c r="A636" i="77" s="1"/>
  <c r="A635" i="77" a="1"/>
  <c r="A635" i="77" s="1"/>
  <c r="A634" i="77" a="1"/>
  <c r="A634" i="77" s="1"/>
  <c r="A633" i="77" a="1"/>
  <c r="A633" i="77" s="1"/>
  <c r="A632" i="77" a="1"/>
  <c r="A632" i="77" s="1"/>
  <c r="A631" i="77" a="1"/>
  <c r="A631" i="77" s="1"/>
  <c r="A630" i="77" a="1"/>
  <c r="A630" i="77" s="1"/>
  <c r="A629" i="77" a="1"/>
  <c r="A629" i="77" s="1"/>
  <c r="A628" i="77" a="1"/>
  <c r="A628" i="77" s="1"/>
  <c r="A627" i="77" a="1"/>
  <c r="A627" i="77" s="1"/>
  <c r="A626" i="77" a="1"/>
  <c r="A626" i="77" s="1"/>
  <c r="A625" i="77" a="1"/>
  <c r="A625" i="77" s="1"/>
  <c r="A624" i="77" a="1"/>
  <c r="A624" i="77" s="1"/>
  <c r="A623" i="77" a="1"/>
  <c r="A623" i="77" s="1"/>
  <c r="A622" i="77" a="1"/>
  <c r="A622" i="77" s="1"/>
  <c r="A621" i="77" a="1"/>
  <c r="A621" i="77" s="1"/>
  <c r="A620" i="77" a="1"/>
  <c r="A620" i="77" s="1"/>
  <c r="A619" i="77" a="1"/>
  <c r="A619" i="77" s="1"/>
  <c r="A618" i="77" a="1"/>
  <c r="A618" i="77" s="1"/>
  <c r="A617" i="77" a="1"/>
  <c r="A617" i="77" s="1"/>
  <c r="A616" i="77" a="1"/>
  <c r="A616" i="77" s="1"/>
  <c r="A615" i="77" a="1"/>
  <c r="A615" i="77" s="1"/>
  <c r="A614" i="77" a="1"/>
  <c r="A614" i="77" s="1"/>
  <c r="A613" i="77" a="1"/>
  <c r="A613" i="77" s="1"/>
  <c r="A612" i="77" a="1"/>
  <c r="A612" i="77" s="1"/>
  <c r="A611" i="77" a="1"/>
  <c r="A611" i="77" s="1"/>
  <c r="A610" i="77" a="1"/>
  <c r="A610" i="77" s="1"/>
  <c r="A609" i="77" a="1"/>
  <c r="A609" i="77" s="1"/>
  <c r="A608" i="77" a="1"/>
  <c r="A608" i="77" s="1"/>
  <c r="A607" i="77" a="1"/>
  <c r="A607" i="77" s="1"/>
  <c r="A606" i="77" a="1"/>
  <c r="A606" i="77" s="1"/>
  <c r="A605" i="77" a="1"/>
  <c r="A605" i="77" s="1"/>
  <c r="A604" i="77" a="1"/>
  <c r="A604" i="77" s="1"/>
  <c r="A603" i="77" a="1"/>
  <c r="A603" i="77" s="1"/>
  <c r="A602" i="77" a="1"/>
  <c r="A602" i="77" s="1"/>
  <c r="A601" i="77" a="1"/>
  <c r="A601" i="77" s="1"/>
  <c r="A600" i="77" a="1"/>
  <c r="A600" i="77" s="1"/>
  <c r="A599" i="77" a="1"/>
  <c r="A599" i="77" s="1"/>
  <c r="A598" i="77" a="1"/>
  <c r="A598" i="77" s="1"/>
  <c r="A597" i="77" a="1"/>
  <c r="A597" i="77" s="1"/>
  <c r="A596" i="77" a="1"/>
  <c r="A596" i="77" s="1"/>
  <c r="A595" i="77" a="1"/>
  <c r="A595" i="77" s="1"/>
  <c r="A594" i="77" a="1"/>
  <c r="A594" i="77" s="1"/>
  <c r="A593" i="77" a="1"/>
  <c r="A593" i="77" s="1"/>
  <c r="A592" i="77" a="1"/>
  <c r="A592" i="77" s="1"/>
  <c r="A591" i="77" a="1"/>
  <c r="A591" i="77" s="1"/>
  <c r="A590" i="77" a="1"/>
  <c r="A590" i="77" s="1"/>
  <c r="A589" i="77" a="1"/>
  <c r="A589" i="77" s="1"/>
  <c r="A588" i="77" a="1"/>
  <c r="A588" i="77" s="1"/>
  <c r="A587" i="77" a="1"/>
  <c r="A587" i="77" s="1"/>
  <c r="A586" i="77" a="1"/>
  <c r="A586" i="77" s="1"/>
  <c r="A585" i="77" a="1"/>
  <c r="A585" i="77" s="1"/>
  <c r="A584" i="77" a="1"/>
  <c r="A584" i="77" s="1"/>
  <c r="A583" i="77" a="1"/>
  <c r="A583" i="77" s="1"/>
  <c r="A582" i="77" a="1"/>
  <c r="A582" i="77" s="1"/>
  <c r="A581" i="77" a="1"/>
  <c r="A581" i="77" s="1"/>
  <c r="A580" i="77" a="1"/>
  <c r="A580" i="77" s="1"/>
  <c r="A579" i="77" a="1"/>
  <c r="A579" i="77" s="1"/>
  <c r="A578" i="77" a="1"/>
  <c r="A578" i="77" s="1"/>
  <c r="A577" i="77" a="1"/>
  <c r="A577" i="77" s="1"/>
  <c r="A576" i="77" a="1"/>
  <c r="A576" i="77" s="1"/>
  <c r="A575" i="77" a="1"/>
  <c r="A575" i="77" s="1"/>
  <c r="A574" i="77" a="1"/>
  <c r="A574" i="77" s="1"/>
  <c r="A573" i="77" a="1"/>
  <c r="A573" i="77" s="1"/>
  <c r="A572" i="77" a="1"/>
  <c r="A572" i="77" s="1"/>
  <c r="A571" i="77" a="1"/>
  <c r="A571" i="77" s="1"/>
  <c r="A570" i="77" a="1"/>
  <c r="A570" i="77" s="1"/>
  <c r="A569" i="77" a="1"/>
  <c r="A569" i="77" s="1"/>
  <c r="A568" i="77" a="1"/>
  <c r="A568" i="77" s="1"/>
  <c r="A567" i="77" a="1"/>
  <c r="A567" i="77" s="1"/>
  <c r="A566" i="77" a="1"/>
  <c r="A566" i="77" s="1"/>
  <c r="A565" i="77" a="1"/>
  <c r="A565" i="77" s="1"/>
  <c r="A564" i="77" a="1"/>
  <c r="A564" i="77" s="1"/>
  <c r="A563" i="77" a="1"/>
  <c r="A563" i="77" s="1"/>
  <c r="A562" i="77" a="1"/>
  <c r="A562" i="77" s="1"/>
  <c r="A561" i="77" a="1"/>
  <c r="A561" i="77" s="1"/>
  <c r="A560" i="77" a="1"/>
  <c r="A560" i="77" s="1"/>
  <c r="A559" i="77" a="1"/>
  <c r="A559" i="77" s="1"/>
  <c r="A558" i="77" a="1"/>
  <c r="A558" i="77" s="1"/>
  <c r="A557" i="77" a="1"/>
  <c r="A557" i="77" s="1"/>
  <c r="A556" i="77" a="1"/>
  <c r="A556" i="77" s="1"/>
  <c r="A555" i="77" a="1"/>
  <c r="A555" i="77" s="1"/>
  <c r="A554" i="77" a="1"/>
  <c r="A554" i="77" s="1"/>
  <c r="A553" i="77" a="1"/>
  <c r="A553" i="77" s="1"/>
  <c r="A552" i="77" a="1"/>
  <c r="A552" i="77" s="1"/>
  <c r="A551" i="77" a="1"/>
  <c r="A551" i="77" s="1"/>
  <c r="A550" i="77" a="1"/>
  <c r="A550" i="77" s="1"/>
  <c r="A549" i="77" a="1"/>
  <c r="A549" i="77" s="1"/>
  <c r="A548" i="77" a="1"/>
  <c r="A548" i="77" s="1"/>
  <c r="A547" i="77" a="1"/>
  <c r="A547" i="77" s="1"/>
  <c r="A546" i="77" a="1"/>
  <c r="A546" i="77" s="1"/>
  <c r="A545" i="77" a="1"/>
  <c r="A545" i="77" s="1"/>
  <c r="A544" i="77" a="1"/>
  <c r="A544" i="77" s="1"/>
  <c r="A543" i="77" a="1"/>
  <c r="A543" i="77" s="1"/>
  <c r="A542" i="77" a="1"/>
  <c r="A542" i="77" s="1"/>
  <c r="A541" i="77" a="1"/>
  <c r="A541" i="77" s="1"/>
  <c r="A540" i="77" a="1"/>
  <c r="A540" i="77" s="1"/>
  <c r="A539" i="77" a="1"/>
  <c r="A539" i="77" s="1"/>
  <c r="A538" i="77" a="1"/>
  <c r="A538" i="77" s="1"/>
  <c r="A537" i="77" a="1"/>
  <c r="A537" i="77" s="1"/>
  <c r="A536" i="77" a="1"/>
  <c r="A536" i="77" s="1"/>
  <c r="A535" i="77" a="1"/>
  <c r="A535" i="77" s="1"/>
  <c r="A534" i="77" a="1"/>
  <c r="A534" i="77" s="1"/>
  <c r="A533" i="77" a="1"/>
  <c r="A533" i="77" s="1"/>
  <c r="A532" i="77" a="1"/>
  <c r="A532" i="77" s="1"/>
  <c r="A531" i="77" a="1"/>
  <c r="A531" i="77" s="1"/>
  <c r="A530" i="77" a="1"/>
  <c r="A530" i="77" s="1"/>
  <c r="A529" i="77" a="1"/>
  <c r="A529" i="77" s="1"/>
  <c r="A528" i="77" a="1"/>
  <c r="A528" i="77" s="1"/>
  <c r="A527" i="77" a="1"/>
  <c r="A527" i="77" s="1"/>
  <c r="A526" i="77" a="1"/>
  <c r="A526" i="77" s="1"/>
  <c r="A525" i="77" a="1"/>
  <c r="A525" i="77" s="1"/>
  <c r="A524" i="77" a="1"/>
  <c r="A524" i="77" s="1"/>
  <c r="A523" i="77" a="1"/>
  <c r="A523" i="77" s="1"/>
  <c r="A522" i="77" a="1"/>
  <c r="A522" i="77" s="1"/>
  <c r="A521" i="77" a="1"/>
  <c r="A521" i="77" s="1"/>
  <c r="A520" i="77" a="1"/>
  <c r="A520" i="77" s="1"/>
  <c r="A519" i="77" a="1"/>
  <c r="A519" i="77" s="1"/>
  <c r="A518" i="77" a="1"/>
  <c r="A518" i="77" s="1"/>
  <c r="A517" i="77" a="1"/>
  <c r="A517" i="77" s="1"/>
  <c r="A516" i="77" a="1"/>
  <c r="A516" i="77" s="1"/>
  <c r="A515" i="77" a="1"/>
  <c r="A515" i="77" s="1"/>
  <c r="A514" i="77" a="1"/>
  <c r="A514" i="77" s="1"/>
  <c r="A513" i="77" a="1"/>
  <c r="A513" i="77" s="1"/>
  <c r="A512" i="77" a="1"/>
  <c r="A512" i="77" s="1"/>
  <c r="A511" i="77" a="1"/>
  <c r="A511" i="77" s="1"/>
  <c r="A510" i="77" a="1"/>
  <c r="A510" i="77" s="1"/>
  <c r="A509" i="77" a="1"/>
  <c r="A509" i="77" s="1"/>
  <c r="A508" i="77" a="1"/>
  <c r="A508" i="77" s="1"/>
  <c r="A507" i="77" a="1"/>
  <c r="A507" i="77" s="1"/>
  <c r="A506" i="77" a="1"/>
  <c r="A506" i="77" s="1"/>
  <c r="A505" i="77" a="1"/>
  <c r="A505" i="77" s="1"/>
  <c r="A504" i="77" a="1"/>
  <c r="A504" i="77" s="1"/>
  <c r="A503" i="77" a="1"/>
  <c r="A503" i="77" s="1"/>
  <c r="A502" i="77" a="1"/>
  <c r="A502" i="77" s="1"/>
  <c r="A501" i="77" a="1"/>
  <c r="A501" i="77" s="1"/>
  <c r="A500" i="77" a="1"/>
  <c r="A500" i="77" s="1"/>
  <c r="A499" i="77" a="1"/>
  <c r="A499" i="77" s="1"/>
  <c r="A498" i="77" a="1"/>
  <c r="A498" i="77" s="1"/>
  <c r="A497" i="77" a="1"/>
  <c r="A497" i="77" s="1"/>
  <c r="A496" i="77" a="1"/>
  <c r="A496" i="77" s="1"/>
  <c r="A495" i="77" a="1"/>
  <c r="A495" i="77" s="1"/>
  <c r="A494" i="77" a="1"/>
  <c r="A494" i="77" s="1"/>
  <c r="A493" i="77" a="1"/>
  <c r="A493" i="77" s="1"/>
  <c r="A492" i="77" a="1"/>
  <c r="A492" i="77" s="1"/>
  <c r="A491" i="77" a="1"/>
  <c r="A491" i="77" s="1"/>
  <c r="A490" i="77" a="1"/>
  <c r="A490" i="77" s="1"/>
  <c r="A489" i="77" a="1"/>
  <c r="A489" i="77" s="1"/>
  <c r="A488" i="77" a="1"/>
  <c r="A488" i="77" s="1"/>
  <c r="A487" i="77" a="1"/>
  <c r="A487" i="77" s="1"/>
  <c r="A486" i="77" a="1"/>
  <c r="A486" i="77" s="1"/>
  <c r="A485" i="77" a="1"/>
  <c r="A485" i="77" s="1"/>
  <c r="A484" i="77" a="1"/>
  <c r="A484" i="77" s="1"/>
  <c r="A483" i="77" a="1"/>
  <c r="A483" i="77" s="1"/>
  <c r="A482" i="77" a="1"/>
  <c r="A482" i="77" s="1"/>
  <c r="A481" i="77" a="1"/>
  <c r="A481" i="77" s="1"/>
  <c r="A480" i="77" a="1"/>
  <c r="A480" i="77" s="1"/>
  <c r="A479" i="77" a="1"/>
  <c r="A479" i="77" s="1"/>
  <c r="A478" i="77" a="1"/>
  <c r="A478" i="77" s="1"/>
  <c r="A477" i="77" a="1"/>
  <c r="A477" i="77" s="1"/>
  <c r="A476" i="77" a="1"/>
  <c r="A476" i="77" s="1"/>
  <c r="A475" i="77" a="1"/>
  <c r="A475" i="77" s="1"/>
  <c r="A474" i="77" a="1"/>
  <c r="A474" i="77" s="1"/>
  <c r="A473" i="77" a="1"/>
  <c r="A473" i="77" s="1"/>
  <c r="A472" i="77" a="1"/>
  <c r="A472" i="77" s="1"/>
  <c r="A471" i="77" a="1"/>
  <c r="A471" i="77" s="1"/>
  <c r="A470" i="77" a="1"/>
  <c r="A470" i="77" s="1"/>
  <c r="A469" i="77" a="1"/>
  <c r="A469" i="77" s="1"/>
  <c r="A468" i="77" a="1"/>
  <c r="A468" i="77" s="1"/>
  <c r="A467" i="77" a="1"/>
  <c r="A467" i="77" s="1"/>
  <c r="A466" i="77" a="1"/>
  <c r="A466" i="77" s="1"/>
  <c r="A465" i="77" a="1"/>
  <c r="A465" i="77" s="1"/>
  <c r="A464" i="77" a="1"/>
  <c r="A464" i="77" s="1"/>
  <c r="A463" i="77" a="1"/>
  <c r="A463" i="77" s="1"/>
  <c r="A462" i="77" a="1"/>
  <c r="A462" i="77" s="1"/>
  <c r="A461" i="77" a="1"/>
  <c r="A461" i="77" s="1"/>
  <c r="A460" i="77" a="1"/>
  <c r="A460" i="77" s="1"/>
  <c r="A459" i="77" a="1"/>
  <c r="A459" i="77" s="1"/>
  <c r="A458" i="77" a="1"/>
  <c r="A458" i="77" s="1"/>
  <c r="A457" i="77" a="1"/>
  <c r="A457" i="77" s="1"/>
  <c r="A456" i="77" a="1"/>
  <c r="A456" i="77" s="1"/>
  <c r="A455" i="77" a="1"/>
  <c r="A455" i="77" s="1"/>
  <c r="A454" i="77" a="1"/>
  <c r="A454" i="77" s="1"/>
  <c r="A453" i="77" a="1"/>
  <c r="A453" i="77" s="1"/>
  <c r="A452" i="77" a="1"/>
  <c r="A452" i="77" s="1"/>
  <c r="A451" i="77" a="1"/>
  <c r="A451" i="77" s="1"/>
  <c r="A450" i="77" a="1"/>
  <c r="A450" i="77" s="1"/>
  <c r="A449" i="77" a="1"/>
  <c r="A449" i="77" s="1"/>
  <c r="A448" i="77" a="1"/>
  <c r="A448" i="77" s="1"/>
  <c r="A447" i="77" a="1"/>
  <c r="A447" i="77" s="1"/>
  <c r="A446" i="77" a="1"/>
  <c r="A446" i="77" s="1"/>
  <c r="A445" i="77" a="1"/>
  <c r="A445" i="77" s="1"/>
  <c r="A444" i="77" a="1"/>
  <c r="A444" i="77" s="1"/>
  <c r="A443" i="77" a="1"/>
  <c r="A443" i="77" s="1"/>
  <c r="A442" i="77" a="1"/>
  <c r="A442" i="77" s="1"/>
  <c r="A441" i="77" a="1"/>
  <c r="A441" i="77" s="1"/>
  <c r="A440" i="77" a="1"/>
  <c r="A440" i="77" s="1"/>
  <c r="A439" i="77" a="1"/>
  <c r="A439" i="77" s="1"/>
  <c r="A438" i="77" a="1"/>
  <c r="A438" i="77" s="1"/>
  <c r="A437" i="77" a="1"/>
  <c r="A437" i="77" s="1"/>
  <c r="A436" i="77" a="1"/>
  <c r="A436" i="77" s="1"/>
  <c r="A435" i="77" a="1"/>
  <c r="A435" i="77" s="1"/>
  <c r="A434" i="77" a="1"/>
  <c r="A434" i="77" s="1"/>
  <c r="A433" i="77" a="1"/>
  <c r="A433" i="77" s="1"/>
  <c r="A432" i="77" a="1"/>
  <c r="A432" i="77" s="1"/>
  <c r="A431" i="77" a="1"/>
  <c r="A431" i="77" s="1"/>
  <c r="A430" i="77" a="1"/>
  <c r="A430" i="77" s="1"/>
  <c r="A429" i="77" a="1"/>
  <c r="A429" i="77" s="1"/>
  <c r="A428" i="77" a="1"/>
  <c r="A428" i="77" s="1"/>
  <c r="A427" i="77" a="1"/>
  <c r="A427" i="77" s="1"/>
  <c r="A426" i="77" a="1"/>
  <c r="A426" i="77" s="1"/>
  <c r="A425" i="77" a="1"/>
  <c r="A425" i="77" s="1"/>
  <c r="A424" i="77" a="1"/>
  <c r="A424" i="77" s="1"/>
  <c r="A423" i="77" a="1"/>
  <c r="A423" i="77" s="1"/>
  <c r="A422" i="77" a="1"/>
  <c r="A422" i="77" s="1"/>
  <c r="A421" i="77" a="1"/>
  <c r="A421" i="77" s="1"/>
  <c r="A420" i="77" a="1"/>
  <c r="A420" i="77" s="1"/>
  <c r="A419" i="77" a="1"/>
  <c r="A419" i="77" s="1"/>
  <c r="A418" i="77" a="1"/>
  <c r="A418" i="77" s="1"/>
  <c r="A417" i="77" a="1"/>
  <c r="A417" i="77" s="1"/>
  <c r="A416" i="77" a="1"/>
  <c r="A416" i="77" s="1"/>
  <c r="A415" i="77" a="1"/>
  <c r="A415" i="77" s="1"/>
  <c r="A414" i="77" a="1"/>
  <c r="A414" i="77" s="1"/>
  <c r="A413" i="77" a="1"/>
  <c r="A413" i="77" s="1"/>
  <c r="A412" i="77" a="1"/>
  <c r="A412" i="77" s="1"/>
  <c r="A411" i="77" a="1"/>
  <c r="A411" i="77" s="1"/>
  <c r="A410" i="77" a="1"/>
  <c r="A410" i="77" s="1"/>
  <c r="A409" i="77" a="1"/>
  <c r="A409" i="77" s="1"/>
  <c r="A408" i="77" a="1"/>
  <c r="A408" i="77" s="1"/>
  <c r="A407" i="77" a="1"/>
  <c r="A407" i="77" s="1"/>
  <c r="A406" i="77" a="1"/>
  <c r="A406" i="77" s="1"/>
  <c r="A405" i="77" a="1"/>
  <c r="A405" i="77" s="1"/>
  <c r="A404" i="77" a="1"/>
  <c r="A404" i="77" s="1"/>
  <c r="A403" i="77" a="1"/>
  <c r="A403" i="77" s="1"/>
  <c r="A402" i="77" a="1"/>
  <c r="A402" i="77" s="1"/>
  <c r="A401" i="77" a="1"/>
  <c r="A401" i="77" s="1"/>
  <c r="A400" i="77" a="1"/>
  <c r="A400" i="77" s="1"/>
  <c r="A399" i="77" a="1"/>
  <c r="A399" i="77" s="1"/>
  <c r="A398" i="77" a="1"/>
  <c r="A398" i="77" s="1"/>
  <c r="A397" i="77" a="1"/>
  <c r="A397" i="77" s="1"/>
  <c r="A396" i="77" a="1"/>
  <c r="A396" i="77" s="1"/>
  <c r="A395" i="77" a="1"/>
  <c r="A395" i="77" s="1"/>
  <c r="A394" i="77" a="1"/>
  <c r="A394" i="77" s="1"/>
  <c r="A393" i="77" a="1"/>
  <c r="A393" i="77" s="1"/>
  <c r="A392" i="77" a="1"/>
  <c r="A392" i="77" s="1"/>
  <c r="A391" i="77" a="1"/>
  <c r="A391" i="77" s="1"/>
  <c r="A390" i="77" a="1"/>
  <c r="A390" i="77" s="1"/>
  <c r="A389" i="77" a="1"/>
  <c r="A389" i="77" s="1"/>
  <c r="A388" i="77" a="1"/>
  <c r="A388" i="77" s="1"/>
  <c r="A387" i="77" a="1"/>
  <c r="A387" i="77" s="1"/>
  <c r="A386" i="77" a="1"/>
  <c r="A386" i="77" s="1"/>
  <c r="A385" i="77" a="1"/>
  <c r="A385" i="77" s="1"/>
  <c r="A384" i="77" a="1"/>
  <c r="A384" i="77" s="1"/>
  <c r="A383" i="77" a="1"/>
  <c r="A383" i="77" s="1"/>
  <c r="A382" i="77" a="1"/>
  <c r="A382" i="77" s="1"/>
  <c r="A381" i="77" a="1"/>
  <c r="A381" i="77" s="1"/>
  <c r="A380" i="77" a="1"/>
  <c r="A380" i="77" s="1"/>
  <c r="A379" i="77" a="1"/>
  <c r="A379" i="77" s="1"/>
  <c r="A378" i="77" a="1"/>
  <c r="A378" i="77" s="1"/>
  <c r="A377" i="77" a="1"/>
  <c r="A377" i="77" s="1"/>
  <c r="A376" i="77" a="1"/>
  <c r="A376" i="77" s="1"/>
  <c r="A375" i="77" a="1"/>
  <c r="A375" i="77" s="1"/>
  <c r="A374" i="77" a="1"/>
  <c r="A374" i="77" s="1"/>
  <c r="A373" i="77" a="1"/>
  <c r="A373" i="77" s="1"/>
  <c r="A372" i="77" a="1"/>
  <c r="A372" i="77" s="1"/>
  <c r="A371" i="77" a="1"/>
  <c r="A371" i="77" s="1"/>
  <c r="A370" i="77" a="1"/>
  <c r="A370" i="77" s="1"/>
  <c r="A369" i="77" a="1"/>
  <c r="A369" i="77" s="1"/>
  <c r="A368" i="77" a="1"/>
  <c r="A368" i="77" s="1"/>
  <c r="A367" i="77" a="1"/>
  <c r="A367" i="77" s="1"/>
  <c r="A366" i="77" a="1"/>
  <c r="A366" i="77" s="1"/>
  <c r="A365" i="77" a="1"/>
  <c r="A365" i="77" s="1"/>
  <c r="A364" i="77" a="1"/>
  <c r="A364" i="77" s="1"/>
  <c r="A363" i="77" a="1"/>
  <c r="A363" i="77" s="1"/>
  <c r="A362" i="77" a="1"/>
  <c r="A362" i="77" s="1"/>
  <c r="A361" i="77" a="1"/>
  <c r="A361" i="77" s="1"/>
  <c r="A360" i="77" a="1"/>
  <c r="A360" i="77" s="1"/>
  <c r="A359" i="77" a="1"/>
  <c r="A359" i="77" s="1"/>
  <c r="A358" i="77" a="1"/>
  <c r="A358" i="77" s="1"/>
  <c r="A357" i="77" a="1"/>
  <c r="A357" i="77" s="1"/>
  <c r="A356" i="77" a="1"/>
  <c r="A356" i="77" s="1"/>
  <c r="A355" i="77" a="1"/>
  <c r="A355" i="77" s="1"/>
  <c r="A354" i="77" a="1"/>
  <c r="A354" i="77" s="1"/>
  <c r="A353" i="77" a="1"/>
  <c r="A353" i="77" s="1"/>
  <c r="A352" i="77" a="1"/>
  <c r="A352" i="77" s="1"/>
  <c r="A351" i="77" a="1"/>
  <c r="A351" i="77" s="1"/>
  <c r="A350" i="77" a="1"/>
  <c r="A350" i="77" s="1"/>
  <c r="A349" i="77" a="1"/>
  <c r="A349" i="77" s="1"/>
  <c r="A348" i="77" a="1"/>
  <c r="A348" i="77" s="1"/>
  <c r="A347" i="77" a="1"/>
  <c r="A347" i="77" s="1"/>
  <c r="A346" i="77" a="1"/>
  <c r="A346" i="77" s="1"/>
  <c r="A345" i="77" a="1"/>
  <c r="A345" i="77" s="1"/>
  <c r="A344" i="77" a="1"/>
  <c r="A344" i="77" s="1"/>
  <c r="A343" i="77" a="1"/>
  <c r="A343" i="77" s="1"/>
  <c r="A342" i="77" a="1"/>
  <c r="A342" i="77" s="1"/>
  <c r="A341" i="77" a="1"/>
  <c r="A341" i="77" s="1"/>
  <c r="A340" i="77" a="1"/>
  <c r="A340" i="77" s="1"/>
  <c r="A339" i="77" a="1"/>
  <c r="A339" i="77" s="1"/>
  <c r="A338" i="77" a="1"/>
  <c r="A338" i="77" s="1"/>
  <c r="A337" i="77" a="1"/>
  <c r="A337" i="77" s="1"/>
  <c r="A336" i="77" a="1"/>
  <c r="A336" i="77" s="1"/>
  <c r="A335" i="77" a="1"/>
  <c r="A335" i="77" s="1"/>
  <c r="A334" i="77" a="1"/>
  <c r="A334" i="77" s="1"/>
  <c r="A333" i="77" a="1"/>
  <c r="A333" i="77" s="1"/>
  <c r="A332" i="77" a="1"/>
  <c r="A332" i="77" s="1"/>
  <c r="A331" i="77" a="1"/>
  <c r="A331" i="77" s="1"/>
  <c r="A330" i="77" a="1"/>
  <c r="A330" i="77" s="1"/>
  <c r="A329" i="77" a="1"/>
  <c r="A329" i="77" s="1"/>
  <c r="A328" i="77" a="1"/>
  <c r="A328" i="77" s="1"/>
  <c r="A327" i="77" a="1"/>
  <c r="A327" i="77" s="1"/>
  <c r="A326" i="77" a="1"/>
  <c r="A326" i="77" s="1"/>
  <c r="A325" i="77" a="1"/>
  <c r="A325" i="77" s="1"/>
  <c r="A324" i="77" a="1"/>
  <c r="A324" i="77" s="1"/>
  <c r="A323" i="77" a="1"/>
  <c r="A323" i="77" s="1"/>
  <c r="A322" i="77" a="1"/>
  <c r="A322" i="77" s="1"/>
  <c r="A321" i="77" a="1"/>
  <c r="A321" i="77" s="1"/>
  <c r="A320" i="77" a="1"/>
  <c r="A320" i="77" s="1"/>
  <c r="A319" i="77" a="1"/>
  <c r="A319" i="77" s="1"/>
  <c r="A318" i="77" a="1"/>
  <c r="A318" i="77" s="1"/>
  <c r="A317" i="77" a="1"/>
  <c r="A317" i="77" s="1"/>
  <c r="A316" i="77" a="1"/>
  <c r="A316" i="77" s="1"/>
  <c r="A315" i="77" a="1"/>
  <c r="A315" i="77" s="1"/>
  <c r="A314" i="77" a="1"/>
  <c r="A314" i="77" s="1"/>
  <c r="A313" i="77" a="1"/>
  <c r="A313" i="77" s="1"/>
  <c r="A312" i="77" a="1"/>
  <c r="A312" i="77" s="1"/>
  <c r="A311" i="77" a="1"/>
  <c r="A311" i="77" s="1"/>
  <c r="A310" i="77" a="1"/>
  <c r="A310" i="77" s="1"/>
  <c r="A309" i="77" a="1"/>
  <c r="A309" i="77" s="1"/>
  <c r="A308" i="77" a="1"/>
  <c r="A308" i="77" s="1"/>
  <c r="A307" i="77" a="1"/>
  <c r="A307" i="77" s="1"/>
  <c r="A306" i="77" a="1"/>
  <c r="A306" i="77" s="1"/>
  <c r="A305" i="77" a="1"/>
  <c r="A305" i="77" s="1"/>
  <c r="A304" i="77" a="1"/>
  <c r="A304" i="77" s="1"/>
  <c r="A303" i="77" a="1"/>
  <c r="A303" i="77" s="1"/>
  <c r="A302" i="77" a="1"/>
  <c r="A302" i="77" s="1"/>
  <c r="A301" i="77" a="1"/>
  <c r="A301" i="77" s="1"/>
  <c r="A300" i="77" a="1"/>
  <c r="A300" i="77" s="1"/>
  <c r="A299" i="77" a="1"/>
  <c r="A299" i="77" s="1"/>
  <c r="A298" i="77" a="1"/>
  <c r="A298" i="77" s="1"/>
  <c r="A297" i="77" a="1"/>
  <c r="A297" i="77" s="1"/>
  <c r="A296" i="77" a="1"/>
  <c r="A296" i="77" s="1"/>
  <c r="A295" i="77" a="1"/>
  <c r="A295" i="77" s="1"/>
  <c r="A294" i="77" a="1"/>
  <c r="A294" i="77" s="1"/>
  <c r="A293" i="77" a="1"/>
  <c r="A293" i="77" s="1"/>
  <c r="A292" i="77" a="1"/>
  <c r="A292" i="77" s="1"/>
  <c r="A291" i="77" a="1"/>
  <c r="A291" i="77" s="1"/>
  <c r="A290" i="77" a="1"/>
  <c r="A290" i="77" s="1"/>
  <c r="A289" i="77" a="1"/>
  <c r="A289" i="77" s="1"/>
  <c r="A288" i="77" a="1"/>
  <c r="A288" i="77" s="1"/>
  <c r="A287" i="77" a="1"/>
  <c r="A287" i="77" s="1"/>
  <c r="A286" i="77" a="1"/>
  <c r="A286" i="77" s="1"/>
  <c r="A285" i="77" a="1"/>
  <c r="A285" i="77" s="1"/>
  <c r="A284" i="77" a="1"/>
  <c r="A284" i="77" s="1"/>
  <c r="A283" i="77" a="1"/>
  <c r="A283" i="77" s="1"/>
  <c r="A282" i="77" a="1"/>
  <c r="A282" i="77" s="1"/>
  <c r="A281" i="77" a="1"/>
  <c r="A281" i="77" s="1"/>
  <c r="A280" i="77" a="1"/>
  <c r="A280" i="77" s="1"/>
  <c r="A279" i="77" a="1"/>
  <c r="A279" i="77" s="1"/>
  <c r="A278" i="77" a="1"/>
  <c r="A278" i="77" s="1"/>
  <c r="A277" i="77" a="1"/>
  <c r="A277" i="77" s="1"/>
  <c r="A276" i="77" a="1"/>
  <c r="A276" i="77" s="1"/>
  <c r="A275" i="77" a="1"/>
  <c r="A275" i="77" s="1"/>
  <c r="A274" i="77" a="1"/>
  <c r="A274" i="77" s="1"/>
  <c r="A273" i="77" a="1"/>
  <c r="A273" i="77" s="1"/>
  <c r="A272" i="77" a="1"/>
  <c r="A272" i="77" s="1"/>
  <c r="A271" i="77" a="1"/>
  <c r="A271" i="77" s="1"/>
  <c r="A270" i="77" a="1"/>
  <c r="A270" i="77" s="1"/>
  <c r="A269" i="77" a="1"/>
  <c r="A269" i="77" s="1"/>
  <c r="A268" i="77" a="1"/>
  <c r="A268" i="77" s="1"/>
  <c r="A267" i="77" a="1"/>
  <c r="A267" i="77" s="1"/>
  <c r="A266" i="77" a="1"/>
  <c r="A266" i="77" s="1"/>
  <c r="A265" i="77" a="1"/>
  <c r="A265" i="77" s="1"/>
  <c r="A264" i="77" a="1"/>
  <c r="A264" i="77" s="1"/>
  <c r="A263" i="77" a="1"/>
  <c r="A263" i="77" s="1"/>
  <c r="A262" i="77" a="1"/>
  <c r="A262" i="77" s="1"/>
  <c r="A261" i="77" a="1"/>
  <c r="A261" i="77" s="1"/>
  <c r="A260" i="77" a="1"/>
  <c r="A260" i="77" s="1"/>
  <c r="A259" i="77" a="1"/>
  <c r="A259" i="77" s="1"/>
  <c r="A258" i="77" a="1"/>
  <c r="A258" i="77" s="1"/>
  <c r="A257" i="77" a="1"/>
  <c r="A257" i="77" s="1"/>
  <c r="A256" i="77" a="1"/>
  <c r="A256" i="77" s="1"/>
  <c r="A255" i="77" a="1"/>
  <c r="A255" i="77" s="1"/>
  <c r="A254" i="77" a="1"/>
  <c r="A254" i="77" s="1"/>
  <c r="A253" i="77" a="1"/>
  <c r="A253" i="77" s="1"/>
  <c r="A252" i="77" a="1"/>
  <c r="A252" i="77" s="1"/>
  <c r="A251" i="77" a="1"/>
  <c r="A251" i="77" s="1"/>
  <c r="A250" i="77" a="1"/>
  <c r="A250" i="77" s="1"/>
  <c r="A249" i="77" a="1"/>
  <c r="A249" i="77" s="1"/>
  <c r="A248" i="77" a="1"/>
  <c r="A248" i="77" s="1"/>
  <c r="A247" i="77" a="1"/>
  <c r="A247" i="77" s="1"/>
  <c r="A246" i="77" a="1"/>
  <c r="A246" i="77" s="1"/>
  <c r="A245" i="77" a="1"/>
  <c r="A245" i="77" s="1"/>
  <c r="A244" i="77" a="1"/>
  <c r="A244" i="77" s="1"/>
  <c r="A243" i="77" a="1"/>
  <c r="A243" i="77" s="1"/>
  <c r="A242" i="77" a="1"/>
  <c r="A242" i="77" s="1"/>
  <c r="A241" i="77" a="1"/>
  <c r="A241" i="77" s="1"/>
  <c r="A240" i="77" a="1"/>
  <c r="A240" i="77" s="1"/>
  <c r="A239" i="77" a="1"/>
  <c r="A239" i="77" s="1"/>
  <c r="A238" i="77" a="1"/>
  <c r="A238" i="77" s="1"/>
  <c r="A237" i="77" a="1"/>
  <c r="A237" i="77" s="1"/>
  <c r="A236" i="77" a="1"/>
  <c r="A236" i="77" s="1"/>
  <c r="A235" i="77" a="1"/>
  <c r="A235" i="77" s="1"/>
  <c r="A234" i="77" a="1"/>
  <c r="A234" i="77" s="1"/>
  <c r="A233" i="77" a="1"/>
  <c r="A233" i="77" s="1"/>
  <c r="A232" i="77" a="1"/>
  <c r="A232" i="77" s="1"/>
  <c r="A231" i="77" a="1"/>
  <c r="A231" i="77" s="1"/>
  <c r="A230" i="77" a="1"/>
  <c r="A230" i="77" s="1"/>
  <c r="A229" i="77" a="1"/>
  <c r="A229" i="77" s="1"/>
  <c r="A228" i="77" a="1"/>
  <c r="A228" i="77" s="1"/>
  <c r="A227" i="77" a="1"/>
  <c r="A227" i="77" s="1"/>
  <c r="A226" i="77" a="1"/>
  <c r="A226" i="77" s="1"/>
  <c r="A225" i="77" a="1"/>
  <c r="A225" i="77" s="1"/>
  <c r="A224" i="77" a="1"/>
  <c r="A224" i="77" s="1"/>
  <c r="A223" i="77" a="1"/>
  <c r="A223" i="77" s="1"/>
  <c r="A222" i="77" a="1"/>
  <c r="A222" i="77" s="1"/>
  <c r="A221" i="77" a="1"/>
  <c r="A221" i="77" s="1"/>
  <c r="A220" i="77" a="1"/>
  <c r="A220" i="77" s="1"/>
  <c r="A219" i="77" a="1"/>
  <c r="A219" i="77" s="1"/>
  <c r="A218" i="77" a="1"/>
  <c r="A218" i="77" s="1"/>
  <c r="A217" i="77" a="1"/>
  <c r="A217" i="77" s="1"/>
  <c r="A216" i="77" a="1"/>
  <c r="A216" i="77" s="1"/>
  <c r="A215" i="77" a="1"/>
  <c r="A215" i="77" s="1"/>
  <c r="A214" i="77" a="1"/>
  <c r="A214" i="77" s="1"/>
  <c r="A213" i="77" a="1"/>
  <c r="A213" i="77" s="1"/>
  <c r="A212" i="77" a="1"/>
  <c r="A212" i="77" s="1"/>
  <c r="A211" i="77" a="1"/>
  <c r="A211" i="77" s="1"/>
  <c r="A210" i="77" a="1"/>
  <c r="A210" i="77" s="1"/>
  <c r="A209" i="77" a="1"/>
  <c r="A209" i="77" s="1"/>
  <c r="A208" i="77" a="1"/>
  <c r="A208" i="77" s="1"/>
  <c r="A207" i="77" a="1"/>
  <c r="A207" i="77" s="1"/>
  <c r="A206" i="77" a="1"/>
  <c r="A206" i="77" s="1"/>
  <c r="A205" i="77" a="1"/>
  <c r="A205" i="77" s="1"/>
  <c r="A204" i="77" a="1"/>
  <c r="A204" i="77" s="1"/>
  <c r="A203" i="77" a="1"/>
  <c r="A203" i="77" s="1"/>
  <c r="A202" i="77" a="1"/>
  <c r="A202" i="77" s="1"/>
  <c r="A201" i="77" a="1"/>
  <c r="A201" i="77" s="1"/>
  <c r="A200" i="77" a="1"/>
  <c r="A200" i="77" s="1"/>
  <c r="A199" i="77" a="1"/>
  <c r="A199" i="77" s="1"/>
  <c r="A198" i="77" a="1"/>
  <c r="A198" i="77" s="1"/>
  <c r="A197" i="77" a="1"/>
  <c r="A197" i="77" s="1"/>
  <c r="A196" i="77" a="1"/>
  <c r="A196" i="77" s="1"/>
  <c r="A195" i="77" a="1"/>
  <c r="A195" i="77" s="1"/>
  <c r="A194" i="77" a="1"/>
  <c r="A194" i="77" s="1"/>
  <c r="A193" i="77" a="1"/>
  <c r="A193" i="77" s="1"/>
  <c r="A192" i="77" a="1"/>
  <c r="A192" i="77" s="1"/>
  <c r="A191" i="77" a="1"/>
  <c r="A191" i="77" s="1"/>
  <c r="A190" i="77" a="1"/>
  <c r="A190" i="77" s="1"/>
  <c r="A189" i="77" a="1"/>
  <c r="A189" i="77" s="1"/>
  <c r="A188" i="77" a="1"/>
  <c r="A188" i="77" s="1"/>
  <c r="A187" i="77" a="1"/>
  <c r="A187" i="77" s="1"/>
  <c r="A186" i="77" a="1"/>
  <c r="A186" i="77" s="1"/>
  <c r="A185" i="77" a="1"/>
  <c r="A185" i="77" s="1"/>
  <c r="A184" i="77" a="1"/>
  <c r="A184" i="77" s="1"/>
  <c r="A183" i="77" a="1"/>
  <c r="A183" i="77" s="1"/>
  <c r="A182" i="77" a="1"/>
  <c r="A182" i="77" s="1"/>
  <c r="A181" i="77" a="1"/>
  <c r="A181" i="77" s="1"/>
  <c r="A180" i="77" a="1"/>
  <c r="A180" i="77" s="1"/>
  <c r="A179" i="77" a="1"/>
  <c r="A179" i="77" s="1"/>
  <c r="A178" i="77" a="1"/>
  <c r="A178" i="77" s="1"/>
  <c r="A177" i="77" a="1"/>
  <c r="A177" i="77" s="1"/>
  <c r="A176" i="77" a="1"/>
  <c r="A176" i="77" s="1"/>
  <c r="A175" i="77" a="1"/>
  <c r="A175" i="77" s="1"/>
  <c r="A174" i="77" a="1"/>
  <c r="A174" i="77" s="1"/>
  <c r="A173" i="77" a="1"/>
  <c r="A173" i="77" s="1"/>
  <c r="A172" i="77" a="1"/>
  <c r="A172" i="77" s="1"/>
  <c r="A171" i="77" a="1"/>
  <c r="A171" i="77" s="1"/>
  <c r="A170" i="77" a="1"/>
  <c r="A170" i="77" s="1"/>
  <c r="A169" i="77" a="1"/>
  <c r="A169" i="77" s="1"/>
  <c r="A168" i="77" a="1"/>
  <c r="A168" i="77" s="1"/>
  <c r="A167" i="77" a="1"/>
  <c r="A167" i="77" s="1"/>
  <c r="A166" i="77" a="1"/>
  <c r="A166" i="77" s="1"/>
  <c r="A165" i="77" a="1"/>
  <c r="A165" i="77" s="1"/>
  <c r="A164" i="77" a="1"/>
  <c r="A164" i="77" s="1"/>
  <c r="A163" i="77" a="1"/>
  <c r="A163" i="77" s="1"/>
  <c r="A162" i="77" a="1"/>
  <c r="A162" i="77" s="1"/>
  <c r="A161" i="77" a="1"/>
  <c r="A161" i="77" s="1"/>
  <c r="A160" i="77" a="1"/>
  <c r="A160" i="77" s="1"/>
  <c r="A159" i="77" a="1"/>
  <c r="A159" i="77" s="1"/>
  <c r="A158" i="77" a="1"/>
  <c r="A158" i="77" s="1"/>
  <c r="A157" i="77" a="1"/>
  <c r="A157" i="77" s="1"/>
  <c r="A156" i="77" a="1"/>
  <c r="A156" i="77" s="1"/>
  <c r="A155" i="77" a="1"/>
  <c r="A155" i="77" s="1"/>
  <c r="A154" i="77" a="1"/>
  <c r="A154" i="77" s="1"/>
  <c r="A153" i="77" a="1"/>
  <c r="A153" i="77" s="1"/>
  <c r="A152" i="77" a="1"/>
  <c r="A152" i="77" s="1"/>
  <c r="A151" i="77" a="1"/>
  <c r="A151" i="77" s="1"/>
  <c r="A150" i="77" a="1"/>
  <c r="A150" i="77" s="1"/>
  <c r="A149" i="77" a="1"/>
  <c r="A149" i="77" s="1"/>
  <c r="A148" i="77" a="1"/>
  <c r="A148" i="77" s="1"/>
  <c r="A147" i="77" a="1"/>
  <c r="A147" i="77" s="1"/>
  <c r="A146" i="77" a="1"/>
  <c r="A146" i="77" s="1"/>
  <c r="A145" i="77" a="1"/>
  <c r="A145" i="77" s="1"/>
  <c r="A144" i="77" a="1"/>
  <c r="A144" i="77" s="1"/>
  <c r="A143" i="77" a="1"/>
  <c r="A143" i="77" s="1"/>
  <c r="A142" i="77" a="1"/>
  <c r="A142" i="77" s="1"/>
  <c r="A141" i="77" a="1"/>
  <c r="A141" i="77" s="1"/>
  <c r="A140" i="77" a="1"/>
  <c r="A140" i="77" s="1"/>
  <c r="A139" i="77" a="1"/>
  <c r="A139" i="77" s="1"/>
  <c r="A138" i="77" a="1"/>
  <c r="A138" i="77" s="1"/>
  <c r="A137" i="77" a="1"/>
  <c r="A137" i="77" s="1"/>
  <c r="A136" i="77" a="1"/>
  <c r="A136" i="77" s="1"/>
  <c r="A135" i="77" a="1"/>
  <c r="A135" i="77" s="1"/>
  <c r="A134" i="77" a="1"/>
  <c r="A134" i="77" s="1"/>
  <c r="A133" i="77" a="1"/>
  <c r="A133" i="77" s="1"/>
  <c r="A132" i="77" a="1"/>
  <c r="A132" i="77" s="1"/>
  <c r="A131" i="77" a="1"/>
  <c r="A131" i="77" s="1"/>
  <c r="A130" i="77" a="1"/>
  <c r="A130" i="77" s="1"/>
  <c r="A129" i="77" a="1"/>
  <c r="A129" i="77" s="1"/>
  <c r="A128" i="77" a="1"/>
  <c r="A128" i="77" s="1"/>
  <c r="A127" i="77" a="1"/>
  <c r="A127" i="77" s="1"/>
  <c r="A126" i="77" a="1"/>
  <c r="A126" i="77" s="1"/>
  <c r="A125" i="77" a="1"/>
  <c r="A125" i="77" s="1"/>
  <c r="A124" i="77" a="1"/>
  <c r="A124" i="77" s="1"/>
  <c r="A123" i="77" a="1"/>
  <c r="A123" i="77" s="1"/>
  <c r="A122" i="77" a="1"/>
  <c r="A122" i="77" s="1"/>
  <c r="A121" i="77" a="1"/>
  <c r="A121" i="77" s="1"/>
  <c r="A120" i="77" a="1"/>
  <c r="A120" i="77" s="1"/>
  <c r="A119" i="77" a="1"/>
  <c r="A119" i="77" s="1"/>
  <c r="A118" i="77" a="1"/>
  <c r="A118" i="77" s="1"/>
  <c r="A117" i="77" a="1"/>
  <c r="A117" i="77" s="1"/>
  <c r="A116" i="77" a="1"/>
  <c r="A116" i="77" s="1"/>
  <c r="A115" i="77" a="1"/>
  <c r="A115" i="77" s="1"/>
  <c r="A114" i="77" a="1"/>
  <c r="A114" i="77" s="1"/>
  <c r="A113" i="77" a="1"/>
  <c r="A113" i="77" s="1"/>
  <c r="A112" i="77" a="1"/>
  <c r="A112" i="77" s="1"/>
  <c r="A111" i="77" a="1"/>
  <c r="A111" i="77" s="1"/>
  <c r="A110" i="77" a="1"/>
  <c r="A110" i="77" s="1"/>
  <c r="A109" i="77" a="1"/>
  <c r="A109" i="77" s="1"/>
  <c r="A108" i="77" a="1"/>
  <c r="A108" i="77" s="1"/>
  <c r="A107" i="77" a="1"/>
  <c r="A107" i="77" s="1"/>
  <c r="A106" i="77" a="1"/>
  <c r="A106" i="77" s="1"/>
  <c r="A105" i="77" a="1"/>
  <c r="A105" i="77" s="1"/>
  <c r="A104" i="77" a="1"/>
  <c r="A104" i="77" s="1"/>
  <c r="A103" i="77" a="1"/>
  <c r="A103" i="77" s="1"/>
  <c r="A102" i="77" a="1"/>
  <c r="A102" i="77" s="1"/>
  <c r="A101" i="77" a="1"/>
  <c r="A101" i="77" s="1"/>
  <c r="A100" i="77" a="1"/>
  <c r="A100" i="77" s="1"/>
  <c r="A99" i="77" a="1"/>
  <c r="A99" i="77" s="1"/>
  <c r="A98" i="77" a="1"/>
  <c r="A98" i="77" s="1"/>
  <c r="A97" i="77" a="1"/>
  <c r="A97" i="77" s="1"/>
  <c r="A96" i="77" a="1"/>
  <c r="A96" i="77" s="1"/>
  <c r="A95" i="77" a="1"/>
  <c r="A95" i="77" s="1"/>
  <c r="A94" i="77" a="1"/>
  <c r="A94" i="77" s="1"/>
  <c r="A93" i="77" a="1"/>
  <c r="A93" i="77" s="1"/>
  <c r="A92" i="77" a="1"/>
  <c r="A92" i="77" s="1"/>
  <c r="A91" i="77" a="1"/>
  <c r="A91" i="77" s="1"/>
  <c r="A90" i="77" a="1"/>
  <c r="A90" i="77" s="1"/>
  <c r="A89" i="77" a="1"/>
  <c r="A89" i="77" s="1"/>
  <c r="A88" i="77" a="1"/>
  <c r="A88" i="77" s="1"/>
  <c r="A87" i="77" a="1"/>
  <c r="A87" i="77" s="1"/>
  <c r="A86" i="77" a="1"/>
  <c r="A86" i="77" s="1"/>
  <c r="A85" i="77" a="1"/>
  <c r="A85" i="77" s="1"/>
  <c r="A84" i="77" a="1"/>
  <c r="A84" i="77" s="1"/>
  <c r="A83" i="77" a="1"/>
  <c r="A83" i="77" s="1"/>
  <c r="A82" i="77" a="1"/>
  <c r="A82" i="77" s="1"/>
  <c r="A81" i="77" a="1"/>
  <c r="A81" i="77" s="1"/>
  <c r="A80" i="77" a="1"/>
  <c r="A80" i="77" s="1"/>
  <c r="A79" i="77" a="1"/>
  <c r="A79" i="77" s="1"/>
  <c r="A78" i="77" a="1"/>
  <c r="A78" i="77" s="1"/>
  <c r="A77" i="77" a="1"/>
  <c r="A77" i="77" s="1"/>
  <c r="A76" i="77" a="1"/>
  <c r="A76" i="77" s="1"/>
  <c r="A75" i="77" a="1"/>
  <c r="A75" i="77" s="1"/>
  <c r="A74" i="77" a="1"/>
  <c r="A74" i="77" s="1"/>
  <c r="A73" i="77" a="1"/>
  <c r="A73" i="77" s="1"/>
  <c r="A72" i="77" a="1"/>
  <c r="A72" i="77" s="1"/>
  <c r="A71" i="77" a="1"/>
  <c r="A71" i="77" s="1"/>
  <c r="A70" i="77" a="1"/>
  <c r="A70" i="77" s="1"/>
  <c r="A69" i="77" a="1"/>
  <c r="A69" i="77" s="1"/>
  <c r="A68" i="77" a="1"/>
  <c r="A68" i="77" s="1"/>
  <c r="A67" i="77" a="1"/>
  <c r="A67" i="77" s="1"/>
  <c r="A66" i="77" a="1"/>
  <c r="A66" i="77" s="1"/>
  <c r="A65" i="77" a="1"/>
  <c r="A65" i="77" s="1"/>
  <c r="A64" i="77" a="1"/>
  <c r="A64" i="77" s="1"/>
  <c r="A63" i="77" a="1"/>
  <c r="A63" i="77" s="1"/>
  <c r="A62" i="77" a="1"/>
  <c r="A62" i="77" s="1"/>
  <c r="A61" i="77" a="1"/>
  <c r="A61" i="77" s="1"/>
  <c r="A60" i="77" a="1"/>
  <c r="A60" i="77" s="1"/>
  <c r="A59" i="77" a="1"/>
  <c r="A59" i="77" s="1"/>
  <c r="A58" i="77" a="1"/>
  <c r="A58" i="77" s="1"/>
  <c r="A57" i="77" a="1"/>
  <c r="A57" i="77" s="1"/>
  <c r="A56" i="77" a="1"/>
  <c r="A56" i="77" s="1"/>
  <c r="A55" i="77" a="1"/>
  <c r="A55" i="77" s="1"/>
  <c r="A54" i="77" a="1"/>
  <c r="A54" i="77" s="1"/>
  <c r="A53" i="77" a="1"/>
  <c r="A53" i="77" s="1"/>
  <c r="A52" i="77" a="1"/>
  <c r="A52" i="77" s="1"/>
  <c r="A51" i="77" a="1"/>
  <c r="A51" i="77" s="1"/>
  <c r="A50" i="77" a="1"/>
  <c r="A50" i="77" s="1"/>
  <c r="A49" i="77" a="1"/>
  <c r="A49" i="77" s="1"/>
  <c r="A48" i="77" a="1"/>
  <c r="A48" i="77" s="1"/>
  <c r="A47" i="77" a="1"/>
  <c r="A47" i="77" s="1"/>
  <c r="A46" i="77" a="1"/>
  <c r="A46" i="77" s="1"/>
  <c r="A45" i="77" a="1"/>
  <c r="A45" i="77" s="1"/>
  <c r="A44" i="77" a="1"/>
  <c r="A44" i="77" s="1"/>
  <c r="A43" i="77" a="1"/>
  <c r="A43" i="77" s="1"/>
  <c r="A42" i="77" a="1"/>
  <c r="A42" i="77" s="1"/>
  <c r="A41" i="77" a="1"/>
  <c r="A41" i="77" s="1"/>
  <c r="A40" i="77" a="1"/>
  <c r="A40" i="77" s="1"/>
  <c r="A39" i="77" a="1"/>
  <c r="A39" i="77" s="1"/>
  <c r="A38" i="77" a="1"/>
  <c r="A38" i="77" s="1"/>
  <c r="A37" i="77" a="1"/>
  <c r="A37" i="77" s="1"/>
  <c r="A36" i="77" a="1"/>
  <c r="A36" i="77" s="1"/>
  <c r="A35" i="77" a="1"/>
  <c r="A35" i="77" s="1"/>
  <c r="A34" i="77" a="1"/>
  <c r="A34" i="77" s="1"/>
  <c r="AB3" i="76" a="1"/>
  <c r="AB3" i="76" s="1"/>
  <c r="AC3" i="76" a="1"/>
  <c r="AC3" i="76" s="1"/>
  <c r="AD3" i="76" a="1"/>
  <c r="AD3" i="76" s="1"/>
  <c r="AB4" i="76" a="1"/>
  <c r="AB4" i="76" s="1"/>
  <c r="AC4" i="76" a="1"/>
  <c r="AC4" i="76" s="1"/>
  <c r="AD4" i="76" a="1"/>
  <c r="AD4" i="76" s="1"/>
  <c r="AB5" i="76" a="1"/>
  <c r="AB5" i="76" s="1"/>
  <c r="AC5" i="76" a="1"/>
  <c r="AC5" i="76" s="1"/>
  <c r="AD5" i="76" a="1"/>
  <c r="AD5" i="76" s="1"/>
  <c r="AB6" i="76" a="1"/>
  <c r="AB6" i="76" s="1"/>
  <c r="AC6" i="76" a="1"/>
  <c r="AC6" i="76" s="1"/>
  <c r="AD6" i="76" a="1"/>
  <c r="AD6" i="76" s="1"/>
  <c r="AB7" i="76" a="1"/>
  <c r="AB7" i="76" s="1"/>
  <c r="AC7" i="76" a="1"/>
  <c r="AC7" i="76" s="1"/>
  <c r="AD7" i="76" a="1"/>
  <c r="AD7" i="76" s="1"/>
  <c r="AB8" i="76" a="1"/>
  <c r="AB8" i="76" s="1"/>
  <c r="AC8" i="76" a="1"/>
  <c r="AC8" i="76" s="1"/>
  <c r="AD8" i="76" a="1"/>
  <c r="AD8" i="76" s="1"/>
  <c r="AB9" i="76" a="1"/>
  <c r="AB9" i="76" s="1"/>
  <c r="AC9" i="76" a="1"/>
  <c r="AC9" i="76" s="1"/>
  <c r="AD9" i="76" a="1"/>
  <c r="AD9" i="76" s="1"/>
  <c r="AB10" i="76" a="1"/>
  <c r="AB10" i="76" s="1"/>
  <c r="AC10" i="76" a="1"/>
  <c r="AC10" i="76" s="1"/>
  <c r="AD10" i="76" a="1"/>
  <c r="AD10" i="76" s="1"/>
  <c r="AB11" i="76" a="1"/>
  <c r="AB11" i="76" s="1"/>
  <c r="AC11" i="76" a="1"/>
  <c r="AC11" i="76" s="1"/>
  <c r="AD11" i="76" a="1"/>
  <c r="AD11" i="76" s="1"/>
  <c r="AB12" i="76" a="1"/>
  <c r="AB12" i="76" s="1"/>
  <c r="AC12" i="76" a="1"/>
  <c r="AC12" i="76" s="1"/>
  <c r="AD12" i="76" a="1"/>
  <c r="AD12" i="76" s="1"/>
  <c r="AB13" i="76" a="1"/>
  <c r="AB13" i="76" s="1"/>
  <c r="AC13" i="76" a="1"/>
  <c r="AC13" i="76" s="1"/>
  <c r="AD13" i="76" a="1"/>
  <c r="AD13" i="76" s="1"/>
  <c r="AB14" i="76" a="1"/>
  <c r="AB14" i="76" s="1"/>
  <c r="AC14" i="76" a="1"/>
  <c r="AC14" i="76" s="1"/>
  <c r="AD14" i="76" a="1"/>
  <c r="AD14" i="76" s="1"/>
  <c r="AB15" i="76" a="1"/>
  <c r="AB15" i="76" s="1"/>
  <c r="AC15" i="76" a="1"/>
  <c r="AC15" i="76" s="1"/>
  <c r="AD15" i="76" a="1"/>
  <c r="AD15" i="76" s="1"/>
  <c r="AB16" i="76" a="1"/>
  <c r="AB16" i="76" s="1"/>
  <c r="AC16" i="76" a="1"/>
  <c r="AC16" i="76" s="1"/>
  <c r="AD16" i="76" a="1"/>
  <c r="AD16" i="76" s="1"/>
  <c r="AB17" i="76" a="1"/>
  <c r="AB17" i="76" s="1"/>
  <c r="AC17" i="76" a="1"/>
  <c r="AC17" i="76" s="1"/>
  <c r="AD17" i="76" a="1"/>
  <c r="AD17" i="76" s="1"/>
  <c r="AB18" i="76" a="1"/>
  <c r="AB18" i="76" s="1"/>
  <c r="AC18" i="76" a="1"/>
  <c r="AC18" i="76" s="1"/>
  <c r="AD18" i="76" a="1"/>
  <c r="AD18" i="76" s="1"/>
  <c r="AB19" i="76" a="1"/>
  <c r="AB19" i="76" s="1"/>
  <c r="AC19" i="76" a="1"/>
  <c r="AC19" i="76" s="1"/>
  <c r="AD19" i="76" a="1"/>
  <c r="AD19" i="76" s="1"/>
  <c r="AB20" i="76" a="1"/>
  <c r="AB20" i="76" s="1"/>
  <c r="AC20" i="76" a="1"/>
  <c r="AC20" i="76" s="1"/>
  <c r="AD20" i="76" a="1"/>
  <c r="AD20" i="76" s="1"/>
  <c r="AB21" i="76" a="1"/>
  <c r="AB21" i="76" s="1"/>
  <c r="AC21" i="76" a="1"/>
  <c r="AC21" i="76" s="1"/>
  <c r="AD21" i="76" a="1"/>
  <c r="AD21" i="76" s="1"/>
  <c r="AB22" i="76" a="1"/>
  <c r="AB22" i="76" s="1"/>
  <c r="AC22" i="76" a="1"/>
  <c r="AC22" i="76" s="1"/>
  <c r="AD22" i="76" a="1"/>
  <c r="AD22" i="76" s="1"/>
  <c r="AB23" i="76" a="1"/>
  <c r="AB23" i="76" s="1"/>
  <c r="AC23" i="76" a="1"/>
  <c r="AC23" i="76" s="1"/>
  <c r="AD23" i="76" a="1"/>
  <c r="AD23" i="76" s="1"/>
  <c r="AB24" i="76" a="1"/>
  <c r="AB24" i="76" s="1"/>
  <c r="AC24" i="76" a="1"/>
  <c r="AC24" i="76" s="1"/>
  <c r="AD24" i="76" a="1"/>
  <c r="AD24" i="76" s="1"/>
  <c r="AB25" i="76" a="1"/>
  <c r="AB25" i="76" s="1"/>
  <c r="AC25" i="76" a="1"/>
  <c r="AC25" i="76" s="1"/>
  <c r="AD25" i="76" a="1"/>
  <c r="AD25" i="76" s="1"/>
  <c r="AB26" i="76" a="1"/>
  <c r="AB26" i="76" s="1"/>
  <c r="AC26" i="76" a="1"/>
  <c r="AC26" i="76" s="1"/>
  <c r="AD26" i="76" a="1"/>
  <c r="AD26" i="76" s="1"/>
  <c r="AB27" i="76" a="1"/>
  <c r="AB27" i="76" s="1"/>
  <c r="AC27" i="76" a="1"/>
  <c r="AC27" i="76" s="1"/>
  <c r="AD27" i="76" a="1"/>
  <c r="AD27" i="76" s="1"/>
  <c r="AB28" i="76" a="1"/>
  <c r="AB28" i="76" s="1"/>
  <c r="AC28" i="76" a="1"/>
  <c r="AC28" i="76" s="1"/>
  <c r="AD28" i="76" a="1"/>
  <c r="AD28" i="76" s="1"/>
  <c r="AB29" i="76" a="1"/>
  <c r="AB29" i="76" s="1"/>
  <c r="AC29" i="76" a="1"/>
  <c r="AC29" i="76" s="1"/>
  <c r="AD29" i="76" a="1"/>
  <c r="AD29" i="76" s="1"/>
  <c r="AB30" i="76" a="1"/>
  <c r="AB30" i="76" s="1"/>
  <c r="AC30" i="76" a="1"/>
  <c r="AC30" i="76" s="1"/>
  <c r="AD30" i="76" a="1"/>
  <c r="AD30" i="76" s="1"/>
  <c r="AB31" i="76" a="1"/>
  <c r="AB31" i="76" s="1"/>
  <c r="AC31" i="76" a="1"/>
  <c r="AC31" i="76" s="1"/>
  <c r="AD31" i="76" a="1"/>
  <c r="AD31" i="76" s="1"/>
  <c r="AB32" i="76" a="1"/>
  <c r="AB32" i="76" s="1"/>
  <c r="AC32" i="76" a="1"/>
  <c r="AC32" i="76" s="1"/>
  <c r="AD32" i="76" a="1"/>
  <c r="AD32" i="76" s="1"/>
  <c r="AB33" i="76" a="1"/>
  <c r="AB33" i="76" s="1"/>
  <c r="AC33" i="76" a="1"/>
  <c r="AC33" i="76" s="1"/>
  <c r="AD33" i="76" a="1"/>
  <c r="AD33" i="76" s="1"/>
  <c r="AB34" i="76" a="1"/>
  <c r="AB34" i="76" s="1"/>
  <c r="AC34" i="76" a="1"/>
  <c r="AC34" i="76" s="1"/>
  <c r="AD34" i="76" a="1"/>
  <c r="AD34" i="76" s="1"/>
  <c r="AB35" i="76" a="1"/>
  <c r="AB35" i="76" s="1"/>
  <c r="AC35" i="76" a="1"/>
  <c r="AC35" i="76" s="1"/>
  <c r="AD35" i="76" a="1"/>
  <c r="AD35" i="76" s="1"/>
  <c r="AB36" i="76" a="1"/>
  <c r="AB36" i="76" s="1"/>
  <c r="AC36" i="76" a="1"/>
  <c r="AC36" i="76" s="1"/>
  <c r="AD36" i="76" a="1"/>
  <c r="AD36" i="76" s="1"/>
  <c r="AB37" i="76" a="1"/>
  <c r="AB37" i="76" s="1"/>
  <c r="AC37" i="76" a="1"/>
  <c r="AC37" i="76" s="1"/>
  <c r="AD37" i="76" a="1"/>
  <c r="AD37" i="76" s="1"/>
  <c r="AB38" i="76" a="1"/>
  <c r="AB38" i="76" s="1"/>
  <c r="AC38" i="76" a="1"/>
  <c r="AC38" i="76" s="1"/>
  <c r="AD38" i="76" a="1"/>
  <c r="AD38" i="76" s="1"/>
  <c r="AB39" i="76" a="1"/>
  <c r="AB39" i="76" s="1"/>
  <c r="AC39" i="76" a="1"/>
  <c r="AC39" i="76" s="1"/>
  <c r="AD39" i="76" a="1"/>
  <c r="AD39" i="76" s="1"/>
  <c r="AB40" i="76" a="1"/>
  <c r="AB40" i="76" s="1"/>
  <c r="AC40" i="76" a="1"/>
  <c r="AC40" i="76" s="1"/>
  <c r="AD40" i="76" a="1"/>
  <c r="AD40" i="76" s="1"/>
  <c r="AB41" i="76" a="1"/>
  <c r="AB41" i="76" s="1"/>
  <c r="AC41" i="76" a="1"/>
  <c r="AC41" i="76" s="1"/>
  <c r="AD41" i="76" a="1"/>
  <c r="AD41" i="76" s="1"/>
  <c r="AB42" i="76" a="1"/>
  <c r="AB42" i="76" s="1"/>
  <c r="AC42" i="76" a="1"/>
  <c r="AC42" i="76" s="1"/>
  <c r="AD42" i="76" a="1"/>
  <c r="AD42" i="76" s="1"/>
  <c r="AB43" i="76" a="1"/>
  <c r="AB43" i="76" s="1"/>
  <c r="AC43" i="76" a="1"/>
  <c r="AC43" i="76" s="1"/>
  <c r="AD43" i="76" a="1"/>
  <c r="AD43" i="76" s="1"/>
  <c r="AB44" i="76" a="1"/>
  <c r="AB44" i="76" s="1"/>
  <c r="AC44" i="76" a="1"/>
  <c r="AC44" i="76" s="1"/>
  <c r="AD44" i="76" a="1"/>
  <c r="AD44" i="76" s="1"/>
  <c r="AB45" i="76" a="1"/>
  <c r="AB45" i="76" s="1"/>
  <c r="AC45" i="76" a="1"/>
  <c r="AC45" i="76" s="1"/>
  <c r="AD45" i="76" a="1"/>
  <c r="AD45" i="76" s="1"/>
  <c r="AB46" i="76" a="1"/>
  <c r="AB46" i="76" s="1"/>
  <c r="AC46" i="76" a="1"/>
  <c r="AC46" i="76" s="1"/>
  <c r="AD46" i="76" a="1"/>
  <c r="AD46" i="76" s="1"/>
  <c r="AB47" i="76" a="1"/>
  <c r="AB47" i="76" s="1"/>
  <c r="AC47" i="76" a="1"/>
  <c r="AC47" i="76" s="1"/>
  <c r="AD47" i="76" a="1"/>
  <c r="AD47" i="76" s="1"/>
  <c r="AB48" i="76" a="1"/>
  <c r="AB48" i="76" s="1"/>
  <c r="AC48" i="76" a="1"/>
  <c r="AC48" i="76" s="1"/>
  <c r="AD48" i="76" a="1"/>
  <c r="AD48" i="76" s="1"/>
  <c r="AB49" i="76" a="1"/>
  <c r="AB49" i="76" s="1"/>
  <c r="AC49" i="76" a="1"/>
  <c r="AC49" i="76" s="1"/>
  <c r="AD49" i="76" a="1"/>
  <c r="AD49" i="76" s="1"/>
  <c r="AB50" i="76" a="1"/>
  <c r="AB50" i="76" s="1"/>
  <c r="AC50" i="76" a="1"/>
  <c r="AC50" i="76" s="1"/>
  <c r="AD50" i="76" a="1"/>
  <c r="AD50" i="76" s="1"/>
  <c r="AB51" i="76" a="1"/>
  <c r="AB51" i="76" s="1"/>
  <c r="AC51" i="76" a="1"/>
  <c r="AC51" i="76" s="1"/>
  <c r="AD51" i="76" a="1"/>
  <c r="AD51" i="76" s="1"/>
  <c r="AB52" i="76" a="1"/>
  <c r="AB52" i="76" s="1"/>
  <c r="AC52" i="76" a="1"/>
  <c r="AC52" i="76" s="1"/>
  <c r="AD52" i="76" a="1"/>
  <c r="AD52" i="76" s="1"/>
  <c r="AB53" i="76" a="1"/>
  <c r="AB53" i="76" s="1"/>
  <c r="AC53" i="76" a="1"/>
  <c r="AC53" i="76" s="1"/>
  <c r="AD53" i="76" a="1"/>
  <c r="AD53" i="76" s="1"/>
  <c r="AB54" i="76" a="1"/>
  <c r="AB54" i="76" s="1"/>
  <c r="AC54" i="76" a="1"/>
  <c r="AC54" i="76" s="1"/>
  <c r="AD54" i="76" a="1"/>
  <c r="AD54" i="76" s="1"/>
  <c r="AB55" i="76" a="1"/>
  <c r="AB55" i="76" s="1"/>
  <c r="AC55" i="76" a="1"/>
  <c r="AC55" i="76" s="1"/>
  <c r="AD55" i="76" a="1"/>
  <c r="AD55" i="76" s="1"/>
  <c r="AB56" i="76" a="1"/>
  <c r="AB56" i="76" s="1"/>
  <c r="AC56" i="76" a="1"/>
  <c r="AC56" i="76" s="1"/>
  <c r="AD56" i="76" a="1"/>
  <c r="AD56" i="76" s="1"/>
  <c r="AB57" i="76" a="1"/>
  <c r="AB57" i="76" s="1"/>
  <c r="AC57" i="76" a="1"/>
  <c r="AC57" i="76" s="1"/>
  <c r="AD57" i="76" a="1"/>
  <c r="AD57" i="76" s="1"/>
  <c r="AB58" i="76" a="1"/>
  <c r="AB58" i="76" s="1"/>
  <c r="AC58" i="76" a="1"/>
  <c r="AC58" i="76" s="1"/>
  <c r="AD58" i="76" a="1"/>
  <c r="AD58" i="76" s="1"/>
  <c r="AB59" i="76" a="1"/>
  <c r="AB59" i="76" s="1"/>
  <c r="AC59" i="76" a="1"/>
  <c r="AC59" i="76" s="1"/>
  <c r="AD59" i="76" a="1"/>
  <c r="AD59" i="76" s="1"/>
  <c r="AB60" i="76" a="1"/>
  <c r="AB60" i="76" s="1"/>
  <c r="AC60" i="76" a="1"/>
  <c r="AC60" i="76" s="1"/>
  <c r="AD60" i="76" a="1"/>
  <c r="AD60" i="76" s="1"/>
  <c r="AB61" i="76" a="1"/>
  <c r="AB61" i="76" s="1"/>
  <c r="AC61" i="76" a="1"/>
  <c r="AC61" i="76" s="1"/>
  <c r="AD61" i="76" a="1"/>
  <c r="AD61" i="76" s="1"/>
  <c r="AB62" i="76" a="1"/>
  <c r="AB62" i="76" s="1"/>
  <c r="AC62" i="76" a="1"/>
  <c r="AC62" i="76" s="1"/>
  <c r="AD62" i="76" a="1"/>
  <c r="AD62" i="76" s="1"/>
  <c r="AB63" i="76" a="1"/>
  <c r="AB63" i="76" s="1"/>
  <c r="AC63" i="76" a="1"/>
  <c r="AC63" i="76" s="1"/>
  <c r="AD63" i="76" a="1"/>
  <c r="AD63" i="76" s="1"/>
  <c r="AB64" i="76" a="1"/>
  <c r="AB64" i="76" s="1"/>
  <c r="AC64" i="76" a="1"/>
  <c r="AC64" i="76" s="1"/>
  <c r="AD64" i="76" a="1"/>
  <c r="AD64" i="76" s="1"/>
  <c r="AB65" i="76" a="1"/>
  <c r="AB65" i="76" s="1"/>
  <c r="AC65" i="76" a="1"/>
  <c r="AC65" i="76" s="1"/>
  <c r="AD65" i="76" a="1"/>
  <c r="AD65" i="76" s="1"/>
  <c r="AB66" i="76" a="1"/>
  <c r="AB66" i="76" s="1"/>
  <c r="AC66" i="76" a="1"/>
  <c r="AC66" i="76" s="1"/>
  <c r="AD66" i="76" a="1"/>
  <c r="AD66" i="76" s="1"/>
  <c r="AB67" i="76" a="1"/>
  <c r="AB67" i="76" s="1"/>
  <c r="AC67" i="76" a="1"/>
  <c r="AC67" i="76" s="1"/>
  <c r="AD67" i="76" a="1"/>
  <c r="AD67" i="76" s="1"/>
  <c r="AB68" i="76" a="1"/>
  <c r="AB68" i="76" s="1"/>
  <c r="AC68" i="76" a="1"/>
  <c r="AC68" i="76" s="1"/>
  <c r="AD68" i="76" a="1"/>
  <c r="AD68" i="76" s="1"/>
  <c r="AB69" i="76" a="1"/>
  <c r="AB69" i="76" s="1"/>
  <c r="AC69" i="76" a="1"/>
  <c r="AC69" i="76" s="1"/>
  <c r="AD69" i="76" a="1"/>
  <c r="AD69" i="76" s="1"/>
  <c r="AB70" i="76" a="1"/>
  <c r="AB70" i="76" s="1"/>
  <c r="AC70" i="76" a="1"/>
  <c r="AC70" i="76" s="1"/>
  <c r="AD70" i="76" a="1"/>
  <c r="AD70" i="76" s="1"/>
  <c r="AB71" i="76" a="1"/>
  <c r="AB71" i="76" s="1"/>
  <c r="AC71" i="76" a="1"/>
  <c r="AC71" i="76" s="1"/>
  <c r="AD71" i="76" a="1"/>
  <c r="AD71" i="76" s="1"/>
  <c r="AB72" i="76" a="1"/>
  <c r="AB72" i="76" s="1"/>
  <c r="AC72" i="76" a="1"/>
  <c r="AC72" i="76" s="1"/>
  <c r="AD72" i="76" a="1"/>
  <c r="AD72" i="76" s="1"/>
  <c r="AB73" i="76" a="1"/>
  <c r="AB73" i="76" s="1"/>
  <c r="AC73" i="76" a="1"/>
  <c r="AC73" i="76" s="1"/>
  <c r="AD73" i="76" a="1"/>
  <c r="AD73" i="76" s="1"/>
  <c r="AB74" i="76" a="1"/>
  <c r="AB74" i="76" s="1"/>
  <c r="AC74" i="76" a="1"/>
  <c r="AC74" i="76" s="1"/>
  <c r="AD74" i="76" a="1"/>
  <c r="AD74" i="76" s="1"/>
  <c r="AB75" i="76" a="1"/>
  <c r="AB75" i="76" s="1"/>
  <c r="AC75" i="76" a="1"/>
  <c r="AC75" i="76" s="1"/>
  <c r="AD75" i="76" a="1"/>
  <c r="AD75" i="76" s="1"/>
  <c r="AB76" i="76" a="1"/>
  <c r="AB76" i="76" s="1"/>
  <c r="AC76" i="76" a="1"/>
  <c r="AC76" i="76" s="1"/>
  <c r="AD76" i="76" a="1"/>
  <c r="AD76" i="76" s="1"/>
  <c r="AB77" i="76" a="1"/>
  <c r="AB77" i="76" s="1"/>
  <c r="AC77" i="76" a="1"/>
  <c r="AC77" i="76" s="1"/>
  <c r="AD77" i="76" a="1"/>
  <c r="AD77" i="76" s="1"/>
  <c r="AB78" i="76" a="1"/>
  <c r="AB78" i="76" s="1"/>
  <c r="AC78" i="76" a="1"/>
  <c r="AC78" i="76" s="1"/>
  <c r="AD78" i="76" a="1"/>
  <c r="AD78" i="76" s="1"/>
  <c r="AB79" i="76" a="1"/>
  <c r="AB79" i="76" s="1"/>
  <c r="AC79" i="76" a="1"/>
  <c r="AC79" i="76" s="1"/>
  <c r="AD79" i="76" a="1"/>
  <c r="AD79" i="76" s="1"/>
  <c r="AB80" i="76" a="1"/>
  <c r="AB80" i="76" s="1"/>
  <c r="AC80" i="76" a="1"/>
  <c r="AC80" i="76" s="1"/>
  <c r="AD80" i="76" a="1"/>
  <c r="AD80" i="76" s="1"/>
  <c r="AB81" i="76" a="1"/>
  <c r="AB81" i="76" s="1"/>
  <c r="AC81" i="76" a="1"/>
  <c r="AC81" i="76" s="1"/>
  <c r="AD81" i="76" a="1"/>
  <c r="AD81" i="76" s="1"/>
  <c r="AB82" i="76" a="1"/>
  <c r="AB82" i="76" s="1"/>
  <c r="AC82" i="76" a="1"/>
  <c r="AC82" i="76" s="1"/>
  <c r="AD82" i="76" a="1"/>
  <c r="AD82" i="76" s="1"/>
  <c r="AB83" i="76" a="1"/>
  <c r="AB83" i="76" s="1"/>
  <c r="AC83" i="76" a="1"/>
  <c r="AC83" i="76" s="1"/>
  <c r="AD83" i="76" a="1"/>
  <c r="AD83" i="76" s="1"/>
  <c r="AB84" i="76" a="1"/>
  <c r="AB84" i="76" s="1"/>
  <c r="AC84" i="76" a="1"/>
  <c r="AC84" i="76" s="1"/>
  <c r="AD84" i="76" a="1"/>
  <c r="AD84" i="76" s="1"/>
  <c r="AB85" i="76" a="1"/>
  <c r="AB85" i="76" s="1"/>
  <c r="AC85" i="76" a="1"/>
  <c r="AC85" i="76" s="1"/>
  <c r="AD85" i="76" a="1"/>
  <c r="AD85" i="76" s="1"/>
  <c r="AB86" i="76" a="1"/>
  <c r="AB86" i="76" s="1"/>
  <c r="AC86" i="76" a="1"/>
  <c r="AC86" i="76" s="1"/>
  <c r="AD86" i="76" a="1"/>
  <c r="AD86" i="76" s="1"/>
  <c r="AB87" i="76" a="1"/>
  <c r="AB87" i="76" s="1"/>
  <c r="AC87" i="76" a="1"/>
  <c r="AC87" i="76" s="1"/>
  <c r="AD87" i="76" a="1"/>
  <c r="AD87" i="76" s="1"/>
  <c r="AB88" i="76" a="1"/>
  <c r="AB88" i="76" s="1"/>
  <c r="AC88" i="76" a="1"/>
  <c r="AC88" i="76" s="1"/>
  <c r="AD88" i="76" a="1"/>
  <c r="AD88" i="76" s="1"/>
  <c r="AB89" i="76" a="1"/>
  <c r="AB89" i="76" s="1"/>
  <c r="AC89" i="76" a="1"/>
  <c r="AC89" i="76" s="1"/>
  <c r="AD89" i="76" a="1"/>
  <c r="AD89" i="76" s="1"/>
  <c r="AB90" i="76" a="1"/>
  <c r="AB90" i="76" s="1"/>
  <c r="AC90" i="76" a="1"/>
  <c r="AC90" i="76" s="1"/>
  <c r="AD90" i="76" a="1"/>
  <c r="AD90" i="76" s="1"/>
  <c r="AB91" i="76" a="1"/>
  <c r="AB91" i="76" s="1"/>
  <c r="AC91" i="76" a="1"/>
  <c r="AC91" i="76" s="1"/>
  <c r="AD91" i="76" a="1"/>
  <c r="AD91" i="76" s="1"/>
  <c r="AB92" i="76" a="1"/>
  <c r="AB92" i="76" s="1"/>
  <c r="AC92" i="76" a="1"/>
  <c r="AC92" i="76" s="1"/>
  <c r="AD92" i="76" a="1"/>
  <c r="AD92" i="76" s="1"/>
  <c r="AB93" i="76" a="1"/>
  <c r="AB93" i="76" s="1"/>
  <c r="AC93" i="76" a="1"/>
  <c r="AC93" i="76" s="1"/>
  <c r="AD93" i="76" a="1"/>
  <c r="AD93" i="76" s="1"/>
  <c r="AB94" i="76" a="1"/>
  <c r="AB94" i="76" s="1"/>
  <c r="AC94" i="76" a="1"/>
  <c r="AC94" i="76" s="1"/>
  <c r="AD94" i="76" a="1"/>
  <c r="AD94" i="76" s="1"/>
  <c r="AB95" i="76" a="1"/>
  <c r="AB95" i="76" s="1"/>
  <c r="AC95" i="76" a="1"/>
  <c r="AC95" i="76" s="1"/>
  <c r="AD95" i="76" a="1"/>
  <c r="AD95" i="76" s="1"/>
  <c r="AB96" i="76" a="1"/>
  <c r="AB96" i="76" s="1"/>
  <c r="AC96" i="76" a="1"/>
  <c r="AC96" i="76" s="1"/>
  <c r="AD96" i="76" a="1"/>
  <c r="AD96" i="76" s="1"/>
  <c r="AB97" i="76" a="1"/>
  <c r="AB97" i="76" s="1"/>
  <c r="AC97" i="76" a="1"/>
  <c r="AC97" i="76" s="1"/>
  <c r="AD97" i="76" a="1"/>
  <c r="AD97" i="76" s="1"/>
  <c r="AB98" i="76" a="1"/>
  <c r="AB98" i="76" s="1"/>
  <c r="AC98" i="76" a="1"/>
  <c r="AC98" i="76" s="1"/>
  <c r="AD98" i="76" a="1"/>
  <c r="AD98" i="76" s="1"/>
  <c r="AB99" i="76" a="1"/>
  <c r="AB99" i="76" s="1"/>
  <c r="AC99" i="76" a="1"/>
  <c r="AC99" i="76" s="1"/>
  <c r="AD99" i="76" a="1"/>
  <c r="AD99" i="76" s="1"/>
  <c r="AB100" i="76" a="1"/>
  <c r="AB100" i="76" s="1"/>
  <c r="AC100" i="76" a="1"/>
  <c r="AC100" i="76" s="1"/>
  <c r="AD100" i="76" a="1"/>
  <c r="AD100" i="76" s="1"/>
  <c r="AB101" i="76" a="1"/>
  <c r="AB101" i="76" s="1"/>
  <c r="AC101" i="76" a="1"/>
  <c r="AC101" i="76" s="1"/>
  <c r="AD101" i="76" a="1"/>
  <c r="AD101" i="76" s="1"/>
  <c r="AB102" i="76" a="1"/>
  <c r="AB102" i="76" s="1"/>
  <c r="AC102" i="76" a="1"/>
  <c r="AC102" i="76" s="1"/>
  <c r="AD102" i="76" a="1"/>
  <c r="AD102" i="76" s="1"/>
  <c r="AB103" i="76" a="1"/>
  <c r="AB103" i="76" s="1"/>
  <c r="AC103" i="76" a="1"/>
  <c r="AC103" i="76" s="1"/>
  <c r="AD103" i="76" a="1"/>
  <c r="AD103" i="76" s="1"/>
  <c r="AB104" i="76" a="1"/>
  <c r="AB104" i="76" s="1"/>
  <c r="AC104" i="76" a="1"/>
  <c r="AC104" i="76" s="1"/>
  <c r="AD104" i="76" a="1"/>
  <c r="AD104" i="76" s="1"/>
  <c r="AB105" i="76" a="1"/>
  <c r="AB105" i="76" s="1"/>
  <c r="AC105" i="76" a="1"/>
  <c r="AC105" i="76" s="1"/>
  <c r="AD105" i="76" a="1"/>
  <c r="AD105" i="76" s="1"/>
  <c r="AB106" i="76" a="1"/>
  <c r="AB106" i="76" s="1"/>
  <c r="AC106" i="76" a="1"/>
  <c r="AC106" i="76" s="1"/>
  <c r="AD106" i="76" a="1"/>
  <c r="AD106" i="76" s="1"/>
  <c r="AB107" i="76" a="1"/>
  <c r="AB107" i="76" s="1"/>
  <c r="AC107" i="76" a="1"/>
  <c r="AC107" i="76" s="1"/>
  <c r="AD107" i="76" a="1"/>
  <c r="AD107" i="76" s="1"/>
  <c r="AB108" i="76" a="1"/>
  <c r="AB108" i="76" s="1"/>
  <c r="AC108" i="76" a="1"/>
  <c r="AC108" i="76" s="1"/>
  <c r="AD108" i="76" a="1"/>
  <c r="AD108" i="76" s="1"/>
  <c r="AB109" i="76" a="1"/>
  <c r="AB109" i="76" s="1"/>
  <c r="AC109" i="76" a="1"/>
  <c r="AC109" i="76" s="1"/>
  <c r="AD109" i="76" a="1"/>
  <c r="AD109" i="76" s="1"/>
  <c r="AB110" i="76" a="1"/>
  <c r="AB110" i="76" s="1"/>
  <c r="AC110" i="76" a="1"/>
  <c r="AC110" i="76" s="1"/>
  <c r="AD110" i="76" a="1"/>
  <c r="AD110" i="76" s="1"/>
  <c r="AB111" i="76" a="1"/>
  <c r="AB111" i="76" s="1"/>
  <c r="AC111" i="76" a="1"/>
  <c r="AC111" i="76" s="1"/>
  <c r="AD111" i="76" a="1"/>
  <c r="AD111" i="76" s="1"/>
  <c r="AB112" i="76" a="1"/>
  <c r="AB112" i="76" s="1"/>
  <c r="AC112" i="76" a="1"/>
  <c r="AC112" i="76" s="1"/>
  <c r="AD112" i="76" a="1"/>
  <c r="AD112" i="76" s="1"/>
  <c r="AB113" i="76" a="1"/>
  <c r="AB113" i="76" s="1"/>
  <c r="AC113" i="76" a="1"/>
  <c r="AC113" i="76" s="1"/>
  <c r="AD113" i="76" a="1"/>
  <c r="AD113" i="76" s="1"/>
  <c r="AB114" i="76" a="1"/>
  <c r="AB114" i="76" s="1"/>
  <c r="AC114" i="76" a="1"/>
  <c r="AC114" i="76" s="1"/>
  <c r="AD114" i="76" a="1"/>
  <c r="AD114" i="76" s="1"/>
  <c r="AB115" i="76" a="1"/>
  <c r="AB115" i="76" s="1"/>
  <c r="AC115" i="76" a="1"/>
  <c r="AC115" i="76" s="1"/>
  <c r="AD115" i="76" a="1"/>
  <c r="AD115" i="76" s="1"/>
  <c r="AB116" i="76" a="1"/>
  <c r="AB116" i="76" s="1"/>
  <c r="AC116" i="76" a="1"/>
  <c r="AC116" i="76" s="1"/>
  <c r="AD116" i="76" a="1"/>
  <c r="AD116" i="76" s="1"/>
  <c r="AB117" i="76" a="1"/>
  <c r="AB117" i="76" s="1"/>
  <c r="AC117" i="76" a="1"/>
  <c r="AC117" i="76" s="1"/>
  <c r="AD117" i="76" a="1"/>
  <c r="AD117" i="76" s="1"/>
  <c r="AB118" i="76" a="1"/>
  <c r="AB118" i="76" s="1"/>
  <c r="AC118" i="76" a="1"/>
  <c r="AC118" i="76" s="1"/>
  <c r="AD118" i="76" a="1"/>
  <c r="AD118" i="76" s="1"/>
  <c r="AB119" i="76" a="1"/>
  <c r="AB119" i="76" s="1"/>
  <c r="AC119" i="76" a="1"/>
  <c r="AC119" i="76" s="1"/>
  <c r="AD119" i="76" a="1"/>
  <c r="AD119" i="76" s="1"/>
  <c r="AB120" i="76" a="1"/>
  <c r="AB120" i="76" s="1"/>
  <c r="AC120" i="76" a="1"/>
  <c r="AC120" i="76" s="1"/>
  <c r="AD120" i="76" a="1"/>
  <c r="AD120" i="76" s="1"/>
  <c r="AB121" i="76" a="1"/>
  <c r="AB121" i="76" s="1"/>
  <c r="AC121" i="76" a="1"/>
  <c r="AC121" i="76" s="1"/>
  <c r="AD121" i="76" a="1"/>
  <c r="AD121" i="76" s="1"/>
  <c r="AB122" i="76" a="1"/>
  <c r="AB122" i="76" s="1"/>
  <c r="AC122" i="76" a="1"/>
  <c r="AC122" i="76" s="1"/>
  <c r="AD122" i="76" a="1"/>
  <c r="AD122" i="76" s="1"/>
  <c r="AB123" i="76" a="1"/>
  <c r="AB123" i="76" s="1"/>
  <c r="AC123" i="76" a="1"/>
  <c r="AC123" i="76" s="1"/>
  <c r="AD123" i="76" a="1"/>
  <c r="AD123" i="76" s="1"/>
  <c r="AB124" i="76" a="1"/>
  <c r="AB124" i="76" s="1"/>
  <c r="AC124" i="76" a="1"/>
  <c r="AC124" i="76" s="1"/>
  <c r="AD124" i="76" a="1"/>
  <c r="AD124" i="76" s="1"/>
  <c r="AB125" i="76" a="1"/>
  <c r="AB125" i="76" s="1"/>
  <c r="AC125" i="76" a="1"/>
  <c r="AC125" i="76" s="1"/>
  <c r="AD125" i="76" a="1"/>
  <c r="AD125" i="76" s="1"/>
  <c r="AB126" i="76" a="1"/>
  <c r="AB126" i="76" s="1"/>
  <c r="AC126" i="76" a="1"/>
  <c r="AC126" i="76" s="1"/>
  <c r="AD126" i="76" a="1"/>
  <c r="AD126" i="76" s="1"/>
  <c r="AB127" i="76" a="1"/>
  <c r="AB127" i="76" s="1"/>
  <c r="AC127" i="76" a="1"/>
  <c r="AC127" i="76" s="1"/>
  <c r="AD127" i="76" a="1"/>
  <c r="AD127" i="76" s="1"/>
  <c r="AB128" i="76" a="1"/>
  <c r="AB128" i="76" s="1"/>
  <c r="AC128" i="76" a="1"/>
  <c r="AC128" i="76" s="1"/>
  <c r="AD128" i="76" a="1"/>
  <c r="AD128" i="76" s="1"/>
  <c r="AB129" i="76" a="1"/>
  <c r="AB129" i="76" s="1"/>
  <c r="AC129" i="76" a="1"/>
  <c r="AC129" i="76" s="1"/>
  <c r="AD129" i="76" a="1"/>
  <c r="AD129" i="76" s="1"/>
  <c r="AB130" i="76" a="1"/>
  <c r="AB130" i="76" s="1"/>
  <c r="AC130" i="76" a="1"/>
  <c r="AC130" i="76" s="1"/>
  <c r="AD130" i="76" a="1"/>
  <c r="AD130" i="76" s="1"/>
  <c r="AB131" i="76" a="1"/>
  <c r="AB131" i="76" s="1"/>
  <c r="AC131" i="76" a="1"/>
  <c r="AC131" i="76" s="1"/>
  <c r="AD131" i="76" a="1"/>
  <c r="AD131" i="76" s="1"/>
  <c r="AB132" i="76" a="1"/>
  <c r="AB132" i="76" s="1"/>
  <c r="AC132" i="76" a="1"/>
  <c r="AC132" i="76" s="1"/>
  <c r="AD132" i="76" a="1"/>
  <c r="AD132" i="76" s="1"/>
  <c r="AB133" i="76" a="1"/>
  <c r="AB133" i="76" s="1"/>
  <c r="AC133" i="76" a="1"/>
  <c r="AC133" i="76" s="1"/>
  <c r="AD133" i="76" a="1"/>
  <c r="AD133" i="76" s="1"/>
  <c r="AB134" i="76" a="1"/>
  <c r="AB134" i="76" s="1"/>
  <c r="AC134" i="76" a="1"/>
  <c r="AC134" i="76" s="1"/>
  <c r="AD134" i="76" a="1"/>
  <c r="AD134" i="76" s="1"/>
  <c r="AB135" i="76" a="1"/>
  <c r="AB135" i="76" s="1"/>
  <c r="AC135" i="76" a="1"/>
  <c r="AC135" i="76" s="1"/>
  <c r="AD135" i="76" a="1"/>
  <c r="AD135" i="76" s="1"/>
  <c r="AB136" i="76" a="1"/>
  <c r="AB136" i="76" s="1"/>
  <c r="AC136" i="76" a="1"/>
  <c r="AC136" i="76" s="1"/>
  <c r="AD136" i="76" a="1"/>
  <c r="AD136" i="76" s="1"/>
  <c r="AB137" i="76" a="1"/>
  <c r="AB137" i="76" s="1"/>
  <c r="AC137" i="76" a="1"/>
  <c r="AC137" i="76" s="1"/>
  <c r="AD137" i="76" a="1"/>
  <c r="AD137" i="76" s="1"/>
  <c r="AB138" i="76" a="1"/>
  <c r="AB138" i="76" s="1"/>
  <c r="AC138" i="76" a="1"/>
  <c r="AC138" i="76" s="1"/>
  <c r="AD138" i="76" a="1"/>
  <c r="AD138" i="76" s="1"/>
  <c r="AB139" i="76" a="1"/>
  <c r="AB139" i="76" s="1"/>
  <c r="AC139" i="76" a="1"/>
  <c r="AC139" i="76" s="1"/>
  <c r="AD139" i="76" a="1"/>
  <c r="AD139" i="76" s="1"/>
  <c r="AB140" i="76" a="1"/>
  <c r="AB140" i="76" s="1"/>
  <c r="AC140" i="76" a="1"/>
  <c r="AC140" i="76" s="1"/>
  <c r="AD140" i="76" a="1"/>
  <c r="AD140" i="76" s="1"/>
  <c r="AB141" i="76" a="1"/>
  <c r="AB141" i="76" s="1"/>
  <c r="AC141" i="76" a="1"/>
  <c r="AC141" i="76" s="1"/>
  <c r="AD141" i="76" a="1"/>
  <c r="AD141" i="76" s="1"/>
  <c r="AB142" i="76" a="1"/>
  <c r="AB142" i="76" s="1"/>
  <c r="AC142" i="76" a="1"/>
  <c r="AC142" i="76" s="1"/>
  <c r="AD142" i="76" a="1"/>
  <c r="AD142" i="76" s="1"/>
  <c r="AB143" i="76" a="1"/>
  <c r="AB143" i="76" s="1"/>
  <c r="AC143" i="76" a="1"/>
  <c r="AC143" i="76" s="1"/>
  <c r="AD143" i="76" a="1"/>
  <c r="AD143" i="76" s="1"/>
  <c r="AB144" i="76" a="1"/>
  <c r="AB144" i="76" s="1"/>
  <c r="AC144" i="76" a="1"/>
  <c r="AC144" i="76" s="1"/>
  <c r="AD144" i="76" a="1"/>
  <c r="AD144" i="76" s="1"/>
  <c r="AB145" i="76" a="1"/>
  <c r="AB145" i="76" s="1"/>
  <c r="AC145" i="76" a="1"/>
  <c r="AC145" i="76" s="1"/>
  <c r="AD145" i="76" a="1"/>
  <c r="AD145" i="76" s="1"/>
  <c r="AB146" i="76" a="1"/>
  <c r="AB146" i="76" s="1"/>
  <c r="AC146" i="76" a="1"/>
  <c r="AC146" i="76" s="1"/>
  <c r="AD146" i="76" a="1"/>
  <c r="AD146" i="76" s="1"/>
  <c r="AB147" i="76" a="1"/>
  <c r="AB147" i="76" s="1"/>
  <c r="AC147" i="76" a="1"/>
  <c r="AC147" i="76" s="1"/>
  <c r="AD147" i="76" a="1"/>
  <c r="AD147" i="76" s="1"/>
  <c r="AB148" i="76" a="1"/>
  <c r="AB148" i="76" s="1"/>
  <c r="AC148" i="76" a="1"/>
  <c r="AC148" i="76" s="1"/>
  <c r="AD148" i="76" a="1"/>
  <c r="AD148" i="76" s="1"/>
  <c r="AB149" i="76" a="1"/>
  <c r="AB149" i="76" s="1"/>
  <c r="AC149" i="76" a="1"/>
  <c r="AC149" i="76" s="1"/>
  <c r="AD149" i="76" a="1"/>
  <c r="AD149" i="76" s="1"/>
  <c r="AB150" i="76" a="1"/>
  <c r="AB150" i="76" s="1"/>
  <c r="AC150" i="76" a="1"/>
  <c r="AC150" i="76" s="1"/>
  <c r="AD150" i="76" a="1"/>
  <c r="AD150" i="76" s="1"/>
  <c r="AB151" i="76" a="1"/>
  <c r="AB151" i="76" s="1"/>
  <c r="AC151" i="76" a="1"/>
  <c r="AC151" i="76" s="1"/>
  <c r="AD151" i="76" a="1"/>
  <c r="AD151" i="76" s="1"/>
  <c r="AB152" i="76" a="1"/>
  <c r="AB152" i="76" s="1"/>
  <c r="AC152" i="76" a="1"/>
  <c r="AC152" i="76" s="1"/>
  <c r="AD152" i="76" a="1"/>
  <c r="AD152" i="76" s="1"/>
  <c r="AB153" i="76" a="1"/>
  <c r="AB153" i="76" s="1"/>
  <c r="AC153" i="76" a="1"/>
  <c r="AC153" i="76" s="1"/>
  <c r="AD153" i="76" a="1"/>
  <c r="AD153" i="76" s="1"/>
  <c r="AB154" i="76" a="1"/>
  <c r="AB154" i="76" s="1"/>
  <c r="AC154" i="76" a="1"/>
  <c r="AC154" i="76" s="1"/>
  <c r="AD154" i="76" a="1"/>
  <c r="AD154" i="76" s="1"/>
  <c r="AB155" i="76" a="1"/>
  <c r="AB155" i="76" s="1"/>
  <c r="AC155" i="76" a="1"/>
  <c r="AC155" i="76" s="1"/>
  <c r="AD155" i="76" a="1"/>
  <c r="AD155" i="76" s="1"/>
  <c r="AB156" i="76" a="1"/>
  <c r="AB156" i="76" s="1"/>
  <c r="AC156" i="76" a="1"/>
  <c r="AC156" i="76" s="1"/>
  <c r="AD156" i="76" a="1"/>
  <c r="AD156" i="76" s="1"/>
  <c r="AB157" i="76" a="1"/>
  <c r="AB157" i="76" s="1"/>
  <c r="AC157" i="76" a="1"/>
  <c r="AC157" i="76" s="1"/>
  <c r="AD157" i="76" a="1"/>
  <c r="AD157" i="76" s="1"/>
  <c r="AB158" i="76" a="1"/>
  <c r="AB158" i="76" s="1"/>
  <c r="AC158" i="76" a="1"/>
  <c r="AC158" i="76" s="1"/>
  <c r="AD158" i="76" a="1"/>
  <c r="AD158" i="76" s="1"/>
  <c r="AB159" i="76" a="1"/>
  <c r="AB159" i="76" s="1"/>
  <c r="AC159" i="76" a="1"/>
  <c r="AC159" i="76" s="1"/>
  <c r="AD159" i="76" a="1"/>
  <c r="AD159" i="76" s="1"/>
  <c r="AB160" i="76" a="1"/>
  <c r="AB160" i="76" s="1"/>
  <c r="AC160" i="76" a="1"/>
  <c r="AC160" i="76" s="1"/>
  <c r="AD160" i="76" a="1"/>
  <c r="AD160" i="76" s="1"/>
  <c r="AB161" i="76" a="1"/>
  <c r="AB161" i="76" s="1"/>
  <c r="AC161" i="76" a="1"/>
  <c r="AC161" i="76" s="1"/>
  <c r="AD161" i="76" a="1"/>
  <c r="AD161" i="76" s="1"/>
  <c r="AB162" i="76" a="1"/>
  <c r="AB162" i="76" s="1"/>
  <c r="AC162" i="76" a="1"/>
  <c r="AC162" i="76" s="1"/>
  <c r="AD162" i="76" a="1"/>
  <c r="AD162" i="76" s="1"/>
  <c r="AB163" i="76" a="1"/>
  <c r="AB163" i="76" s="1"/>
  <c r="AC163" i="76" a="1"/>
  <c r="AC163" i="76" s="1"/>
  <c r="AD163" i="76" a="1"/>
  <c r="AD163" i="76" s="1"/>
  <c r="AB164" i="76" a="1"/>
  <c r="AB164" i="76" s="1"/>
  <c r="AC164" i="76" a="1"/>
  <c r="AC164" i="76" s="1"/>
  <c r="AD164" i="76" a="1"/>
  <c r="AD164" i="76" s="1"/>
  <c r="AB165" i="76" a="1"/>
  <c r="AB165" i="76" s="1"/>
  <c r="AC165" i="76" a="1"/>
  <c r="AC165" i="76" s="1"/>
  <c r="AD165" i="76" a="1"/>
  <c r="AD165" i="76" s="1"/>
  <c r="AB166" i="76" a="1"/>
  <c r="AB166" i="76" s="1"/>
  <c r="AC166" i="76" a="1"/>
  <c r="AC166" i="76" s="1"/>
  <c r="AD166" i="76" a="1"/>
  <c r="AD166" i="76" s="1"/>
  <c r="AB167" i="76" a="1"/>
  <c r="AB167" i="76" s="1"/>
  <c r="AC167" i="76" a="1"/>
  <c r="AC167" i="76" s="1"/>
  <c r="AD167" i="76" a="1"/>
  <c r="AD167" i="76" s="1"/>
  <c r="AB168" i="76" a="1"/>
  <c r="AB168" i="76" s="1"/>
  <c r="AC168" i="76" a="1"/>
  <c r="AC168" i="76" s="1"/>
  <c r="AD168" i="76" a="1"/>
  <c r="AD168" i="76" s="1"/>
  <c r="AB169" i="76" a="1"/>
  <c r="AB169" i="76" s="1"/>
  <c r="AC169" i="76" a="1"/>
  <c r="AC169" i="76" s="1"/>
  <c r="AD169" i="76" a="1"/>
  <c r="AD169" i="76" s="1"/>
  <c r="AB170" i="76" a="1"/>
  <c r="AB170" i="76" s="1"/>
  <c r="AC170" i="76" a="1"/>
  <c r="AC170" i="76" s="1"/>
  <c r="AD170" i="76" a="1"/>
  <c r="AD170" i="76" s="1"/>
  <c r="AB171" i="76" a="1"/>
  <c r="AB171" i="76" s="1"/>
  <c r="AC171" i="76" a="1"/>
  <c r="AC171" i="76" s="1"/>
  <c r="AD171" i="76" a="1"/>
  <c r="AD171" i="76" s="1"/>
  <c r="AB172" i="76" a="1"/>
  <c r="AB172" i="76" s="1"/>
  <c r="AC172" i="76" a="1"/>
  <c r="AC172" i="76" s="1"/>
  <c r="AD172" i="76" a="1"/>
  <c r="AD172" i="76" s="1"/>
  <c r="AB173" i="76" a="1"/>
  <c r="AB173" i="76" s="1"/>
  <c r="AC173" i="76" a="1"/>
  <c r="AC173" i="76" s="1"/>
  <c r="AD173" i="76" a="1"/>
  <c r="AD173" i="76" s="1"/>
  <c r="AB174" i="76" a="1"/>
  <c r="AB174" i="76" s="1"/>
  <c r="AC174" i="76" a="1"/>
  <c r="AC174" i="76" s="1"/>
  <c r="AD174" i="76" a="1"/>
  <c r="AD174" i="76" s="1"/>
  <c r="AB175" i="76" a="1"/>
  <c r="AB175" i="76" s="1"/>
  <c r="AC175" i="76" a="1"/>
  <c r="AC175" i="76" s="1"/>
  <c r="AD175" i="76" a="1"/>
  <c r="AD175" i="76" s="1"/>
  <c r="AB176" i="76" a="1"/>
  <c r="AB176" i="76" s="1"/>
  <c r="AC176" i="76" a="1"/>
  <c r="AC176" i="76" s="1"/>
  <c r="AD176" i="76" a="1"/>
  <c r="AD176" i="76" s="1"/>
  <c r="AB177" i="76" a="1"/>
  <c r="AB177" i="76" s="1"/>
  <c r="AC177" i="76" a="1"/>
  <c r="AC177" i="76" s="1"/>
  <c r="AD177" i="76" a="1"/>
  <c r="AD177" i="76" s="1"/>
  <c r="AB178" i="76" a="1"/>
  <c r="AB178" i="76" s="1"/>
  <c r="AC178" i="76" a="1"/>
  <c r="AC178" i="76" s="1"/>
  <c r="AD178" i="76" a="1"/>
  <c r="AD178" i="76" s="1"/>
  <c r="AB179" i="76" a="1"/>
  <c r="AB179" i="76" s="1"/>
  <c r="AC179" i="76" a="1"/>
  <c r="AC179" i="76" s="1"/>
  <c r="AD179" i="76" a="1"/>
  <c r="AD179" i="76" s="1"/>
  <c r="AB180" i="76" a="1"/>
  <c r="AB180" i="76" s="1"/>
  <c r="AC180" i="76" a="1"/>
  <c r="AC180" i="76" s="1"/>
  <c r="AD180" i="76" a="1"/>
  <c r="AD180" i="76" s="1"/>
  <c r="AB181" i="76" a="1"/>
  <c r="AB181" i="76" s="1"/>
  <c r="AC181" i="76" a="1"/>
  <c r="AC181" i="76" s="1"/>
  <c r="AD181" i="76" a="1"/>
  <c r="AD181" i="76" s="1"/>
  <c r="AB182" i="76" a="1"/>
  <c r="AB182" i="76" s="1"/>
  <c r="AC182" i="76" a="1"/>
  <c r="AC182" i="76" s="1"/>
  <c r="AD182" i="76" a="1"/>
  <c r="AD182" i="76" s="1"/>
  <c r="AB183" i="76" a="1"/>
  <c r="AB183" i="76" s="1"/>
  <c r="AC183" i="76" a="1"/>
  <c r="AC183" i="76" s="1"/>
  <c r="AD183" i="76" a="1"/>
  <c r="AD183" i="76" s="1"/>
  <c r="AB184" i="76" a="1"/>
  <c r="AB184" i="76" s="1"/>
  <c r="AC184" i="76" a="1"/>
  <c r="AC184" i="76" s="1"/>
  <c r="AD184" i="76" a="1"/>
  <c r="AD184" i="76" s="1"/>
  <c r="AB185" i="76" a="1"/>
  <c r="AB185" i="76" s="1"/>
  <c r="AC185" i="76" a="1"/>
  <c r="AC185" i="76" s="1"/>
  <c r="AD185" i="76" a="1"/>
  <c r="AD185" i="76" s="1"/>
  <c r="AB186" i="76" a="1"/>
  <c r="AB186" i="76" s="1"/>
  <c r="AC186" i="76" a="1"/>
  <c r="AC186" i="76" s="1"/>
  <c r="AD186" i="76" a="1"/>
  <c r="AD186" i="76" s="1"/>
  <c r="AB187" i="76" a="1"/>
  <c r="AB187" i="76" s="1"/>
  <c r="AC187" i="76" a="1"/>
  <c r="AC187" i="76" s="1"/>
  <c r="AD187" i="76" a="1"/>
  <c r="AD187" i="76" s="1"/>
  <c r="AB188" i="76" a="1"/>
  <c r="AB188" i="76" s="1"/>
  <c r="AC188" i="76" a="1"/>
  <c r="AC188" i="76" s="1"/>
  <c r="AD188" i="76" a="1"/>
  <c r="AD188" i="76" s="1"/>
  <c r="AB189" i="76" a="1"/>
  <c r="AB189" i="76" s="1"/>
  <c r="AC189" i="76" a="1"/>
  <c r="AC189" i="76" s="1"/>
  <c r="AD189" i="76" a="1"/>
  <c r="AD189" i="76" s="1"/>
  <c r="AB190" i="76" a="1"/>
  <c r="AB190" i="76" s="1"/>
  <c r="AC190" i="76" a="1"/>
  <c r="AC190" i="76" s="1"/>
  <c r="AD190" i="76" a="1"/>
  <c r="AD190" i="76" s="1"/>
  <c r="AB191" i="76" a="1"/>
  <c r="AB191" i="76" s="1"/>
  <c r="AC191" i="76" a="1"/>
  <c r="AC191" i="76" s="1"/>
  <c r="AD191" i="76" a="1"/>
  <c r="AD191" i="76" s="1"/>
  <c r="AB192" i="76" a="1"/>
  <c r="AB192" i="76" s="1"/>
  <c r="AC192" i="76" a="1"/>
  <c r="AC192" i="76" s="1"/>
  <c r="AD192" i="76" a="1"/>
  <c r="AD192" i="76" s="1"/>
  <c r="AB193" i="76" a="1"/>
  <c r="AB193" i="76" s="1"/>
  <c r="AC193" i="76" a="1"/>
  <c r="AC193" i="76" s="1"/>
  <c r="AD193" i="76" a="1"/>
  <c r="AD193" i="76" s="1"/>
  <c r="AB194" i="76" a="1"/>
  <c r="AB194" i="76" s="1"/>
  <c r="AC194" i="76" a="1"/>
  <c r="AC194" i="76" s="1"/>
  <c r="AD194" i="76" a="1"/>
  <c r="AD194" i="76" s="1"/>
  <c r="AB195" i="76" a="1"/>
  <c r="AB195" i="76" s="1"/>
  <c r="AC195" i="76" a="1"/>
  <c r="AC195" i="76" s="1"/>
  <c r="AD195" i="76" a="1"/>
  <c r="AD195" i="76" s="1"/>
  <c r="AB196" i="76" a="1"/>
  <c r="AB196" i="76" s="1"/>
  <c r="AC196" i="76" a="1"/>
  <c r="AC196" i="76" s="1"/>
  <c r="AD196" i="76" a="1"/>
  <c r="AD196" i="76" s="1"/>
  <c r="AB197" i="76" a="1"/>
  <c r="AB197" i="76" s="1"/>
  <c r="AC197" i="76" a="1"/>
  <c r="AC197" i="76" s="1"/>
  <c r="AD197" i="76" a="1"/>
  <c r="AD197" i="76" s="1"/>
  <c r="AB198" i="76" a="1"/>
  <c r="AB198" i="76" s="1"/>
  <c r="AC198" i="76" a="1"/>
  <c r="AC198" i="76" s="1"/>
  <c r="AD198" i="76" a="1"/>
  <c r="AD198" i="76" s="1"/>
  <c r="AB199" i="76" a="1"/>
  <c r="AB199" i="76" s="1"/>
  <c r="AC199" i="76" a="1"/>
  <c r="AC199" i="76" s="1"/>
  <c r="AD199" i="76" a="1"/>
  <c r="AD199" i="76" s="1"/>
  <c r="AB200" i="76" a="1"/>
  <c r="AB200" i="76" s="1"/>
  <c r="AC200" i="76" a="1"/>
  <c r="AC200" i="76" s="1"/>
  <c r="AD200" i="76" a="1"/>
  <c r="AD200" i="76" s="1"/>
  <c r="AB201" i="76" a="1"/>
  <c r="AB201" i="76" s="1"/>
  <c r="AC201" i="76" a="1"/>
  <c r="AC201" i="76" s="1"/>
  <c r="AD201" i="76" a="1"/>
  <c r="AD201" i="76" s="1"/>
  <c r="AB202" i="76" a="1"/>
  <c r="AB202" i="76" s="1"/>
  <c r="AC202" i="76" a="1"/>
  <c r="AC202" i="76" s="1"/>
  <c r="AD202" i="76" a="1"/>
  <c r="AD202" i="76" s="1"/>
  <c r="AB203" i="76" a="1"/>
  <c r="AB203" i="76" s="1"/>
  <c r="AC203" i="76" a="1"/>
  <c r="AC203" i="76" s="1"/>
  <c r="AD203" i="76" a="1"/>
  <c r="AD203" i="76" s="1"/>
  <c r="AB204" i="76" a="1"/>
  <c r="AB204" i="76" s="1"/>
  <c r="AC204" i="76" a="1"/>
  <c r="AC204" i="76" s="1"/>
  <c r="AD204" i="76" a="1"/>
  <c r="AD204" i="76" s="1"/>
  <c r="AB205" i="76" a="1"/>
  <c r="AB205" i="76" s="1"/>
  <c r="AC205" i="76" a="1"/>
  <c r="AC205" i="76" s="1"/>
  <c r="AD205" i="76" a="1"/>
  <c r="AD205" i="76" s="1"/>
  <c r="AB206" i="76" a="1"/>
  <c r="AB206" i="76" s="1"/>
  <c r="AC206" i="76" a="1"/>
  <c r="AC206" i="76" s="1"/>
  <c r="AD206" i="76" a="1"/>
  <c r="AD206" i="76" s="1"/>
  <c r="AB207" i="76" a="1"/>
  <c r="AB207" i="76" s="1"/>
  <c r="AC207" i="76" a="1"/>
  <c r="AC207" i="76" s="1"/>
  <c r="AD207" i="76" a="1"/>
  <c r="AD207" i="76" s="1"/>
  <c r="AB208" i="76" a="1"/>
  <c r="AB208" i="76" s="1"/>
  <c r="AC208" i="76" a="1"/>
  <c r="AC208" i="76" s="1"/>
  <c r="AD208" i="76" a="1"/>
  <c r="AD208" i="76" s="1"/>
  <c r="AB209" i="76" a="1"/>
  <c r="AB209" i="76" s="1"/>
  <c r="AC209" i="76" a="1"/>
  <c r="AC209" i="76" s="1"/>
  <c r="AD209" i="76" a="1"/>
  <c r="AD209" i="76" s="1"/>
  <c r="AB210" i="76" a="1"/>
  <c r="AB210" i="76" s="1"/>
  <c r="AC210" i="76" a="1"/>
  <c r="AC210" i="76" s="1"/>
  <c r="AD210" i="76" a="1"/>
  <c r="AD210" i="76" s="1"/>
  <c r="AB211" i="76" a="1"/>
  <c r="AB211" i="76" s="1"/>
  <c r="AC211" i="76" a="1"/>
  <c r="AC211" i="76" s="1"/>
  <c r="AD211" i="76" a="1"/>
  <c r="AD211" i="76" s="1"/>
  <c r="AB212" i="76" a="1"/>
  <c r="AB212" i="76" s="1"/>
  <c r="AC212" i="76" a="1"/>
  <c r="AC212" i="76" s="1"/>
  <c r="AD212" i="76" a="1"/>
  <c r="AD212" i="76" s="1"/>
  <c r="Z2" i="57" l="1" a="1"/>
  <c r="Z2" i="57" s="1"/>
  <c r="AG2" i="57" a="1"/>
  <c r="AG2" i="57" s="1"/>
  <c r="GY68" i="77" a="1"/>
  <c r="GY68" i="77" s="1"/>
  <c r="FX68" i="77" a="1"/>
  <c r="FX68" i="77" s="1"/>
  <c r="GY104" i="77" a="1"/>
  <c r="GY104" i="77" s="1"/>
  <c r="FX104" i="77" a="1"/>
  <c r="FX104" i="77" s="1"/>
  <c r="GY140" i="77" a="1"/>
  <c r="GY140" i="77" s="1"/>
  <c r="FX140" i="77" a="1"/>
  <c r="FX140" i="77" s="1"/>
  <c r="GY176" i="77" a="1"/>
  <c r="GY176" i="77" s="1"/>
  <c r="FX176" i="77" a="1"/>
  <c r="FX176" i="77" s="1"/>
  <c r="GY212" i="77" a="1"/>
  <c r="GY212" i="77" s="1"/>
  <c r="FX212" i="77" a="1"/>
  <c r="FX212" i="77" s="1"/>
  <c r="GY248" i="77" a="1"/>
  <c r="GY248" i="77" s="1"/>
  <c r="FX248" i="77" a="1"/>
  <c r="FX248" i="77" s="1"/>
  <c r="GY284" i="77" a="1"/>
  <c r="GY284" i="77" s="1"/>
  <c r="FX284" i="77" a="1"/>
  <c r="FX284" i="77" s="1"/>
  <c r="GY308" i="77" a="1"/>
  <c r="GY308" i="77" s="1"/>
  <c r="FX308" i="77" a="1"/>
  <c r="FX308" i="77" s="1"/>
  <c r="GY344" i="77" a="1"/>
  <c r="GY344" i="77" s="1"/>
  <c r="FX344" i="77" a="1"/>
  <c r="FX344" i="77" s="1"/>
  <c r="GY380" i="77" a="1"/>
  <c r="GY380" i="77" s="1"/>
  <c r="FX380" i="77" a="1"/>
  <c r="FX380" i="77" s="1"/>
  <c r="GY416" i="77" a="1"/>
  <c r="GY416" i="77" s="1"/>
  <c r="FX416" i="77" a="1"/>
  <c r="FX416" i="77" s="1"/>
  <c r="GY452" i="77" a="1"/>
  <c r="GY452" i="77" s="1"/>
  <c r="FX452" i="77" a="1"/>
  <c r="FX452" i="77" s="1"/>
  <c r="GY488" i="77" a="1"/>
  <c r="GY488" i="77" s="1"/>
  <c r="FX488" i="77" a="1"/>
  <c r="FX488" i="77" s="1"/>
  <c r="GY512" i="77" a="1"/>
  <c r="GY512" i="77" s="1"/>
  <c r="FX512" i="77" a="1"/>
  <c r="FX512" i="77" s="1"/>
  <c r="GY548" i="77" a="1"/>
  <c r="GY548" i="77" s="1"/>
  <c r="FX548" i="77" a="1"/>
  <c r="FX548" i="77" s="1"/>
  <c r="GY572" i="77" a="1"/>
  <c r="GY572" i="77" s="1"/>
  <c r="FX572" i="77" a="1"/>
  <c r="FX572" i="77" s="1"/>
  <c r="GY584" i="77" a="1"/>
  <c r="GY584" i="77" s="1"/>
  <c r="FX584" i="77" a="1"/>
  <c r="FX584" i="77" s="1"/>
  <c r="GY608" i="77" a="1"/>
  <c r="GY608" i="77" s="1"/>
  <c r="FX608" i="77" a="1"/>
  <c r="FX608" i="77" s="1"/>
  <c r="GY620" i="77" a="1"/>
  <c r="GY620" i="77" s="1"/>
  <c r="FX620" i="77" a="1"/>
  <c r="FX620" i="77" s="1"/>
  <c r="GY632" i="77" a="1"/>
  <c r="GY632" i="77" s="1"/>
  <c r="FX632" i="77" a="1"/>
  <c r="FX632" i="77" s="1"/>
  <c r="GY644" i="77" a="1"/>
  <c r="GY644" i="77" s="1"/>
  <c r="FX644" i="77" a="1"/>
  <c r="FX644" i="77" s="1"/>
  <c r="GY656" i="77" a="1"/>
  <c r="GY656" i="77" s="1"/>
  <c r="FX656" i="77" a="1"/>
  <c r="FX656" i="77" s="1"/>
  <c r="GY668" i="77" a="1"/>
  <c r="GY668" i="77" s="1"/>
  <c r="FX668" i="77" a="1"/>
  <c r="FX668" i="77" s="1"/>
  <c r="GY680" i="77" a="1"/>
  <c r="GY680" i="77" s="1"/>
  <c r="FX680" i="77" a="1"/>
  <c r="FX680" i="77" s="1"/>
  <c r="GY704" i="77" a="1"/>
  <c r="GY704" i="77" s="1"/>
  <c r="FX704" i="77" a="1"/>
  <c r="FX704" i="77" s="1"/>
  <c r="GY728" i="77" a="1"/>
  <c r="GY728" i="77" s="1"/>
  <c r="FX728" i="77" a="1"/>
  <c r="FX728" i="77" s="1"/>
  <c r="GY45" i="77" a="1"/>
  <c r="GY45" i="77" s="1"/>
  <c r="FX45" i="77" a="1"/>
  <c r="FX45" i="77" s="1"/>
  <c r="GY55" i="77" a="1"/>
  <c r="GY55" i="77" s="1"/>
  <c r="FX55" i="77" a="1"/>
  <c r="FX55" i="77" s="1"/>
  <c r="GY67" i="77" a="1"/>
  <c r="GY67" i="77" s="1"/>
  <c r="FX67" i="77" a="1"/>
  <c r="FX67" i="77" s="1"/>
  <c r="GY91" i="77" a="1"/>
  <c r="GY91" i="77" s="1"/>
  <c r="FX91" i="77" a="1"/>
  <c r="FX91" i="77" s="1"/>
  <c r="GY115" i="77" a="1"/>
  <c r="GY115" i="77" s="1"/>
  <c r="FX115" i="77" a="1"/>
  <c r="FX115" i="77" s="1"/>
  <c r="GY139" i="77" a="1"/>
  <c r="GY139" i="77" s="1"/>
  <c r="FX139" i="77" a="1"/>
  <c r="FX139" i="77" s="1"/>
  <c r="GY163" i="77" a="1"/>
  <c r="GY163" i="77" s="1"/>
  <c r="FX163" i="77" a="1"/>
  <c r="FX163" i="77" s="1"/>
  <c r="GY187" i="77" a="1"/>
  <c r="GY187" i="77" s="1"/>
  <c r="FX187" i="77" a="1"/>
  <c r="FX187" i="77" s="1"/>
  <c r="GY211" i="77" a="1"/>
  <c r="GY211" i="77" s="1"/>
  <c r="FX211" i="77" a="1"/>
  <c r="FX211" i="77" s="1"/>
  <c r="GY235" i="77" a="1"/>
  <c r="GY235" i="77" s="1"/>
  <c r="FX235" i="77" a="1"/>
  <c r="FX235" i="77" s="1"/>
  <c r="GY247" i="77" a="1"/>
  <c r="GY247" i="77" s="1"/>
  <c r="FX247" i="77" a="1"/>
  <c r="FX247" i="77" s="1"/>
  <c r="GY271" i="77" a="1"/>
  <c r="GY271" i="77" s="1"/>
  <c r="FX271" i="77" a="1"/>
  <c r="FX271" i="77" s="1"/>
  <c r="GY295" i="77" a="1"/>
  <c r="GY295" i="77" s="1"/>
  <c r="FX295" i="77" a="1"/>
  <c r="FX295" i="77" s="1"/>
  <c r="GY319" i="77" a="1"/>
  <c r="GY319" i="77" s="1"/>
  <c r="FX319" i="77" a="1"/>
  <c r="FX319" i="77" s="1"/>
  <c r="GY343" i="77" a="1"/>
  <c r="GY343" i="77" s="1"/>
  <c r="FX343" i="77" a="1"/>
  <c r="FX343" i="77" s="1"/>
  <c r="GY367" i="77" a="1"/>
  <c r="GY367" i="77" s="1"/>
  <c r="FX367" i="77" a="1"/>
  <c r="FX367" i="77" s="1"/>
  <c r="GY391" i="77" a="1"/>
  <c r="GY391" i="77" s="1"/>
  <c r="FX391" i="77" a="1"/>
  <c r="FX391" i="77" s="1"/>
  <c r="GY415" i="77" a="1"/>
  <c r="GY415" i="77" s="1"/>
  <c r="FX415" i="77" a="1"/>
  <c r="FX415" i="77" s="1"/>
  <c r="GY439" i="77" a="1"/>
  <c r="GY439" i="77" s="1"/>
  <c r="FX439" i="77" a="1"/>
  <c r="FX439" i="77" s="1"/>
  <c r="GY463" i="77" a="1"/>
  <c r="GY463" i="77" s="1"/>
  <c r="FX463" i="77" a="1"/>
  <c r="FX463" i="77" s="1"/>
  <c r="GY487" i="77" a="1"/>
  <c r="GY487" i="77" s="1"/>
  <c r="FX487" i="77" a="1"/>
  <c r="FX487" i="77" s="1"/>
  <c r="GY523" i="77" a="1"/>
  <c r="GY523" i="77" s="1"/>
  <c r="FX523" i="77" a="1"/>
  <c r="FX523" i="77" s="1"/>
  <c r="GY547" i="77" a="1"/>
  <c r="GY547" i="77" s="1"/>
  <c r="FX547" i="77" a="1"/>
  <c r="FX547" i="77" s="1"/>
  <c r="GY571" i="77" a="1"/>
  <c r="GY571" i="77" s="1"/>
  <c r="FX571" i="77" a="1"/>
  <c r="FX571" i="77" s="1"/>
  <c r="GY595" i="77" a="1"/>
  <c r="GY595" i="77" s="1"/>
  <c r="FX595" i="77" a="1"/>
  <c r="FX595" i="77" s="1"/>
  <c r="GY619" i="77" a="1"/>
  <c r="GY619" i="77" s="1"/>
  <c r="FX619" i="77" a="1"/>
  <c r="FX619" i="77" s="1"/>
  <c r="GY643" i="77" a="1"/>
  <c r="GY643" i="77" s="1"/>
  <c r="FX643" i="77" a="1"/>
  <c r="FX643" i="77" s="1"/>
  <c r="GY655" i="77" a="1"/>
  <c r="GY655" i="77" s="1"/>
  <c r="FX655" i="77" a="1"/>
  <c r="FX655" i="77" s="1"/>
  <c r="GY679" i="77" a="1"/>
  <c r="GY679" i="77" s="1"/>
  <c r="FX679" i="77" a="1"/>
  <c r="FX679" i="77" s="1"/>
  <c r="GY703" i="77" a="1"/>
  <c r="GY703" i="77" s="1"/>
  <c r="FX703" i="77" a="1"/>
  <c r="FX703" i="77" s="1"/>
  <c r="GY727" i="77" a="1"/>
  <c r="GY727" i="77" s="1"/>
  <c r="FX727" i="77" a="1"/>
  <c r="FX727" i="77" s="1"/>
  <c r="GY56" i="77" a="1"/>
  <c r="GY56" i="77" s="1"/>
  <c r="FX56" i="77" a="1"/>
  <c r="FX56" i="77" s="1"/>
  <c r="GY92" i="77" a="1"/>
  <c r="GY92" i="77" s="1"/>
  <c r="FX92" i="77" a="1"/>
  <c r="FX92" i="77" s="1"/>
  <c r="GY128" i="77" a="1"/>
  <c r="GY128" i="77" s="1"/>
  <c r="FX128" i="77" a="1"/>
  <c r="FX128" i="77" s="1"/>
  <c r="GY164" i="77" a="1"/>
  <c r="GY164" i="77" s="1"/>
  <c r="FX164" i="77" a="1"/>
  <c r="FX164" i="77" s="1"/>
  <c r="GY200" i="77" a="1"/>
  <c r="GY200" i="77" s="1"/>
  <c r="FX200" i="77" a="1"/>
  <c r="FX200" i="77" s="1"/>
  <c r="GY236" i="77" a="1"/>
  <c r="GY236" i="77" s="1"/>
  <c r="FX236" i="77" a="1"/>
  <c r="FX236" i="77" s="1"/>
  <c r="GY272" i="77" a="1"/>
  <c r="GY272" i="77" s="1"/>
  <c r="FX272" i="77" a="1"/>
  <c r="FX272" i="77" s="1"/>
  <c r="GY320" i="77" a="1"/>
  <c r="GY320" i="77" s="1"/>
  <c r="FX320" i="77" a="1"/>
  <c r="FX320" i="77" s="1"/>
  <c r="GY356" i="77" a="1"/>
  <c r="GY356" i="77" s="1"/>
  <c r="FX356" i="77" a="1"/>
  <c r="FX356" i="77" s="1"/>
  <c r="GY392" i="77" a="1"/>
  <c r="GY392" i="77" s="1"/>
  <c r="FX392" i="77" a="1"/>
  <c r="FX392" i="77" s="1"/>
  <c r="GY428" i="77" a="1"/>
  <c r="GY428" i="77" s="1"/>
  <c r="FX428" i="77" a="1"/>
  <c r="FX428" i="77" s="1"/>
  <c r="GY464" i="77" a="1"/>
  <c r="GY464" i="77" s="1"/>
  <c r="FX464" i="77" a="1"/>
  <c r="FX464" i="77" s="1"/>
  <c r="GY536" i="77" a="1"/>
  <c r="GY536" i="77" s="1"/>
  <c r="FX536" i="77" a="1"/>
  <c r="FX536" i="77" s="1"/>
  <c r="GY692" i="77" a="1"/>
  <c r="GY692" i="77" s="1"/>
  <c r="FX692" i="77" a="1"/>
  <c r="FX692" i="77" s="1"/>
  <c r="GY81" i="77" a="1"/>
  <c r="GY81" i="77" s="1"/>
  <c r="FX81" i="77" a="1"/>
  <c r="FX81" i="77" s="1"/>
  <c r="GY117" i="77" a="1"/>
  <c r="GY117" i="77" s="1"/>
  <c r="FX117" i="77" a="1"/>
  <c r="FX117" i="77" s="1"/>
  <c r="GY153" i="77" a="1"/>
  <c r="GY153" i="77" s="1"/>
  <c r="FX153" i="77" a="1"/>
  <c r="FX153" i="77" s="1"/>
  <c r="GY201" i="77" a="1"/>
  <c r="GY201" i="77" s="1"/>
  <c r="FX201" i="77" a="1"/>
  <c r="FX201" i="77" s="1"/>
  <c r="GY249" i="77" a="1"/>
  <c r="GY249" i="77" s="1"/>
  <c r="FX249" i="77" a="1"/>
  <c r="FX249" i="77" s="1"/>
  <c r="GY321" i="77" a="1"/>
  <c r="GY321" i="77" s="1"/>
  <c r="FX321" i="77" a="1"/>
  <c r="FX321" i="77" s="1"/>
  <c r="GY585" i="77" a="1"/>
  <c r="GY585" i="77" s="1"/>
  <c r="FX585" i="77" a="1"/>
  <c r="FX585" i="77" s="1"/>
  <c r="GY82" i="77" a="1"/>
  <c r="GY82" i="77" s="1"/>
  <c r="FX82" i="77" a="1"/>
  <c r="FX82" i="77" s="1"/>
  <c r="GY166" i="77" a="1"/>
  <c r="GY166" i="77" s="1"/>
  <c r="FX166" i="77" a="1"/>
  <c r="FX166" i="77" s="1"/>
  <c r="GY250" i="77" a="1"/>
  <c r="GY250" i="77" s="1"/>
  <c r="FX250" i="77" a="1"/>
  <c r="FX250" i="77" s="1"/>
  <c r="GY358" i="77" a="1"/>
  <c r="GY358" i="77" s="1"/>
  <c r="FX358" i="77" a="1"/>
  <c r="FX358" i="77" s="1"/>
  <c r="GY538" i="77" a="1"/>
  <c r="GY538" i="77" s="1"/>
  <c r="FX538" i="77" a="1"/>
  <c r="FX538" i="77" s="1"/>
  <c r="GY71" i="77" a="1"/>
  <c r="GY71" i="77" s="1"/>
  <c r="FX71" i="77" a="1"/>
  <c r="FX71" i="77" s="1"/>
  <c r="GY107" i="77" a="1"/>
  <c r="GY107" i="77" s="1"/>
  <c r="FX107" i="77" a="1"/>
  <c r="FX107" i="77" s="1"/>
  <c r="GY143" i="77" a="1"/>
  <c r="GY143" i="77" s="1"/>
  <c r="FX143" i="77" a="1"/>
  <c r="FX143" i="77" s="1"/>
  <c r="GY179" i="77" a="1"/>
  <c r="GY179" i="77" s="1"/>
  <c r="FX179" i="77" a="1"/>
  <c r="FX179" i="77" s="1"/>
  <c r="GY215" i="77" a="1"/>
  <c r="GY215" i="77" s="1"/>
  <c r="FX215" i="77" a="1"/>
  <c r="FX215" i="77" s="1"/>
  <c r="GY263" i="77" a="1"/>
  <c r="GY263" i="77" s="1"/>
  <c r="FX263" i="77" a="1"/>
  <c r="FX263" i="77" s="1"/>
  <c r="GY299" i="77" a="1"/>
  <c r="GY299" i="77" s="1"/>
  <c r="FX299" i="77" a="1"/>
  <c r="FX299" i="77" s="1"/>
  <c r="GY323" i="77" a="1"/>
  <c r="GY323" i="77" s="1"/>
  <c r="FX323" i="77" a="1"/>
  <c r="FX323" i="77" s="1"/>
  <c r="GY335" i="77" a="1"/>
  <c r="GY335" i="77" s="1"/>
  <c r="FX335" i="77" a="1"/>
  <c r="FX335" i="77" s="1"/>
  <c r="GY347" i="77" a="1"/>
  <c r="GY347" i="77" s="1"/>
  <c r="FX347" i="77" a="1"/>
  <c r="FX347" i="77" s="1"/>
  <c r="GY359" i="77" a="1"/>
  <c r="GY359" i="77" s="1"/>
  <c r="FX359" i="77" a="1"/>
  <c r="FX359" i="77" s="1"/>
  <c r="GY371" i="77" a="1"/>
  <c r="GY371" i="77" s="1"/>
  <c r="FX371" i="77" a="1"/>
  <c r="FX371" i="77" s="1"/>
  <c r="GY383" i="77" a="1"/>
  <c r="GY383" i="77" s="1"/>
  <c r="FX383" i="77" a="1"/>
  <c r="FX383" i="77" s="1"/>
  <c r="GY395" i="77" a="1"/>
  <c r="GY395" i="77" s="1"/>
  <c r="FX395" i="77" a="1"/>
  <c r="FX395" i="77" s="1"/>
  <c r="GY419" i="77" a="1"/>
  <c r="GY419" i="77" s="1"/>
  <c r="FX419" i="77" a="1"/>
  <c r="FX419" i="77" s="1"/>
  <c r="GY431" i="77" a="1"/>
  <c r="GY431" i="77" s="1"/>
  <c r="FX431" i="77" a="1"/>
  <c r="FX431" i="77" s="1"/>
  <c r="GY443" i="77" a="1"/>
  <c r="GY443" i="77" s="1"/>
  <c r="FX443" i="77" a="1"/>
  <c r="FX443" i="77" s="1"/>
  <c r="GY455" i="77" a="1"/>
  <c r="GY455" i="77" s="1"/>
  <c r="FX455" i="77" a="1"/>
  <c r="FX455" i="77" s="1"/>
  <c r="GY467" i="77" a="1"/>
  <c r="GY467" i="77" s="1"/>
  <c r="FX467" i="77" a="1"/>
  <c r="FX467" i="77" s="1"/>
  <c r="GY479" i="77" a="1"/>
  <c r="GY479" i="77" s="1"/>
  <c r="FX479" i="77" a="1"/>
  <c r="FX479" i="77" s="1"/>
  <c r="GY491" i="77" a="1"/>
  <c r="GY491" i="77" s="1"/>
  <c r="FX491" i="77" a="1"/>
  <c r="FX491" i="77" s="1"/>
  <c r="GY503" i="77" a="1"/>
  <c r="GY503" i="77" s="1"/>
  <c r="FX503" i="77" a="1"/>
  <c r="FX503" i="77" s="1"/>
  <c r="GY515" i="77" a="1"/>
  <c r="GY515" i="77" s="1"/>
  <c r="FX515" i="77" a="1"/>
  <c r="FX515" i="77" s="1"/>
  <c r="GY527" i="77" a="1"/>
  <c r="GY527" i="77" s="1"/>
  <c r="FX527" i="77" a="1"/>
  <c r="FX527" i="77" s="1"/>
  <c r="GY539" i="77" a="1"/>
  <c r="GY539" i="77" s="1"/>
  <c r="FX539" i="77" a="1"/>
  <c r="FX539" i="77" s="1"/>
  <c r="GY551" i="77" a="1"/>
  <c r="GY551" i="77" s="1"/>
  <c r="FX551" i="77" a="1"/>
  <c r="FX551" i="77" s="1"/>
  <c r="GY563" i="77" a="1"/>
  <c r="GY563" i="77" s="1"/>
  <c r="FX563" i="77" a="1"/>
  <c r="FX563" i="77" s="1"/>
  <c r="GY575" i="77" a="1"/>
  <c r="GY575" i="77" s="1"/>
  <c r="FX575" i="77" a="1"/>
  <c r="FX575" i="77" s="1"/>
  <c r="GY587" i="77" a="1"/>
  <c r="GY587" i="77" s="1"/>
  <c r="FX587" i="77" a="1"/>
  <c r="FX587" i="77" s="1"/>
  <c r="GY599" i="77" a="1"/>
  <c r="GY599" i="77" s="1"/>
  <c r="FX599" i="77" a="1"/>
  <c r="FX599" i="77" s="1"/>
  <c r="GY611" i="77" a="1"/>
  <c r="GY611" i="77" s="1"/>
  <c r="FX611" i="77" a="1"/>
  <c r="FX611" i="77" s="1"/>
  <c r="GY623" i="77" a="1"/>
  <c r="GY623" i="77" s="1"/>
  <c r="FX623" i="77" a="1"/>
  <c r="FX623" i="77" s="1"/>
  <c r="GY635" i="77" a="1"/>
  <c r="GY635" i="77" s="1"/>
  <c r="FX635" i="77" a="1"/>
  <c r="FX635" i="77" s="1"/>
  <c r="GY647" i="77" a="1"/>
  <c r="GY647" i="77" s="1"/>
  <c r="FX647" i="77" a="1"/>
  <c r="FX647" i="77" s="1"/>
  <c r="GY659" i="77" a="1"/>
  <c r="GY659" i="77" s="1"/>
  <c r="FX659" i="77" a="1"/>
  <c r="FX659" i="77" s="1"/>
  <c r="GY671" i="77" a="1"/>
  <c r="GY671" i="77" s="1"/>
  <c r="FX671" i="77" a="1"/>
  <c r="FX671" i="77" s="1"/>
  <c r="GY683" i="77" a="1"/>
  <c r="GY683" i="77" s="1"/>
  <c r="FX683" i="77" a="1"/>
  <c r="FX683" i="77" s="1"/>
  <c r="GY695" i="77" a="1"/>
  <c r="GY695" i="77" s="1"/>
  <c r="FX695" i="77" a="1"/>
  <c r="FX695" i="77" s="1"/>
  <c r="GY707" i="77" a="1"/>
  <c r="GY707" i="77" s="1"/>
  <c r="FX707" i="77" a="1"/>
  <c r="FX707" i="77" s="1"/>
  <c r="GY719" i="77" a="1"/>
  <c r="GY719" i="77" s="1"/>
  <c r="FX719" i="77" a="1"/>
  <c r="FX719" i="77" s="1"/>
  <c r="GY731" i="77" a="1"/>
  <c r="GY731" i="77" s="1"/>
  <c r="FX731" i="77" a="1"/>
  <c r="FX731" i="77" s="1"/>
  <c r="GY57" i="77" a="1"/>
  <c r="GY57" i="77" s="1"/>
  <c r="FX57" i="77" a="1"/>
  <c r="FX57" i="77" s="1"/>
  <c r="GY69" i="77" a="1"/>
  <c r="GY69" i="77" s="1"/>
  <c r="FX69" i="77" a="1"/>
  <c r="FX69" i="77" s="1"/>
  <c r="GY93" i="77" a="1"/>
  <c r="GY93" i="77" s="1"/>
  <c r="FX93" i="77" a="1"/>
  <c r="FX93" i="77" s="1"/>
  <c r="GY105" i="77" a="1"/>
  <c r="GY105" i="77" s="1"/>
  <c r="FX105" i="77" a="1"/>
  <c r="FX105" i="77" s="1"/>
  <c r="GY129" i="77" a="1"/>
  <c r="GY129" i="77" s="1"/>
  <c r="FX129" i="77" a="1"/>
  <c r="FX129" i="77" s="1"/>
  <c r="GY141" i="77" a="1"/>
  <c r="GY141" i="77" s="1"/>
  <c r="FX141" i="77" a="1"/>
  <c r="FX141" i="77" s="1"/>
  <c r="GY165" i="77" a="1"/>
  <c r="GY165" i="77" s="1"/>
  <c r="FX165" i="77" a="1"/>
  <c r="FX165" i="77" s="1"/>
  <c r="GY177" i="77" a="1"/>
  <c r="GY177" i="77" s="1"/>
  <c r="FX177" i="77" a="1"/>
  <c r="FX177" i="77" s="1"/>
  <c r="GY189" i="77" a="1"/>
  <c r="GY189" i="77" s="1"/>
  <c r="FX189" i="77" a="1"/>
  <c r="FX189" i="77" s="1"/>
  <c r="GY213" i="77" a="1"/>
  <c r="GY213" i="77" s="1"/>
  <c r="FX213" i="77" a="1"/>
  <c r="FX213" i="77" s="1"/>
  <c r="GY225" i="77" a="1"/>
  <c r="GY225" i="77" s="1"/>
  <c r="FX225" i="77" a="1"/>
  <c r="FX225" i="77" s="1"/>
  <c r="GY237" i="77" a="1"/>
  <c r="GY237" i="77" s="1"/>
  <c r="FX237" i="77" a="1"/>
  <c r="FX237" i="77" s="1"/>
  <c r="GY261" i="77" a="1"/>
  <c r="GY261" i="77" s="1"/>
  <c r="FX261" i="77" a="1"/>
  <c r="FX261" i="77" s="1"/>
  <c r="GY273" i="77" a="1"/>
  <c r="GY273" i="77" s="1"/>
  <c r="FX273" i="77" a="1"/>
  <c r="FX273" i="77" s="1"/>
  <c r="GY285" i="77" a="1"/>
  <c r="GY285" i="77" s="1"/>
  <c r="FX285" i="77" a="1"/>
  <c r="FX285" i="77" s="1"/>
  <c r="GY297" i="77" a="1"/>
  <c r="GY297" i="77" s="1"/>
  <c r="FX297" i="77" a="1"/>
  <c r="FX297" i="77" s="1"/>
  <c r="GY309" i="77" a="1"/>
  <c r="GY309" i="77" s="1"/>
  <c r="FX309" i="77" a="1"/>
  <c r="FX309" i="77" s="1"/>
  <c r="GY333" i="77" a="1"/>
  <c r="GY333" i="77" s="1"/>
  <c r="FX333" i="77" a="1"/>
  <c r="FX333" i="77" s="1"/>
  <c r="GY345" i="77" a="1"/>
  <c r="GY345" i="77" s="1"/>
  <c r="FX345" i="77" a="1"/>
  <c r="FX345" i="77" s="1"/>
  <c r="GY357" i="77" a="1"/>
  <c r="GY357" i="77" s="1"/>
  <c r="FX357" i="77" a="1"/>
  <c r="FX357" i="77" s="1"/>
  <c r="GY369" i="77" a="1"/>
  <c r="GY369" i="77" s="1"/>
  <c r="FX369" i="77" a="1"/>
  <c r="FX369" i="77" s="1"/>
  <c r="GY381" i="77" a="1"/>
  <c r="GY381" i="77" s="1"/>
  <c r="FX381" i="77" a="1"/>
  <c r="FX381" i="77" s="1"/>
  <c r="GY393" i="77" a="1"/>
  <c r="GY393" i="77" s="1"/>
  <c r="FX393" i="77" a="1"/>
  <c r="FX393" i="77" s="1"/>
  <c r="GY405" i="77" a="1"/>
  <c r="GY405" i="77" s="1"/>
  <c r="FX405" i="77" a="1"/>
  <c r="FX405" i="77" s="1"/>
  <c r="GY417" i="77" a="1"/>
  <c r="GY417" i="77" s="1"/>
  <c r="FX417" i="77" a="1"/>
  <c r="FX417" i="77" s="1"/>
  <c r="GY429" i="77" a="1"/>
  <c r="GY429" i="77" s="1"/>
  <c r="FX429" i="77" a="1"/>
  <c r="FX429" i="77" s="1"/>
  <c r="GY441" i="77" a="1"/>
  <c r="GY441" i="77" s="1"/>
  <c r="FX441" i="77" a="1"/>
  <c r="FX441" i="77" s="1"/>
  <c r="GY453" i="77" a="1"/>
  <c r="GY453" i="77" s="1"/>
  <c r="FX453" i="77" a="1"/>
  <c r="FX453" i="77" s="1"/>
  <c r="GY465" i="77" a="1"/>
  <c r="GY465" i="77" s="1"/>
  <c r="FX465" i="77" a="1"/>
  <c r="FX465" i="77" s="1"/>
  <c r="GY477" i="77" a="1"/>
  <c r="GY477" i="77" s="1"/>
  <c r="FX477" i="77" a="1"/>
  <c r="FX477" i="77" s="1"/>
  <c r="GY489" i="77" a="1"/>
  <c r="GY489" i="77" s="1"/>
  <c r="FX489" i="77" a="1"/>
  <c r="FX489" i="77" s="1"/>
  <c r="GY501" i="77" a="1"/>
  <c r="GY501" i="77" s="1"/>
  <c r="FX501" i="77" a="1"/>
  <c r="FX501" i="77" s="1"/>
  <c r="GY513" i="77" a="1"/>
  <c r="GY513" i="77" s="1"/>
  <c r="FX513" i="77" a="1"/>
  <c r="FX513" i="77" s="1"/>
  <c r="GY525" i="77" a="1"/>
  <c r="GY525" i="77" s="1"/>
  <c r="FX525" i="77" a="1"/>
  <c r="FX525" i="77" s="1"/>
  <c r="GY537" i="77" a="1"/>
  <c r="GY537" i="77" s="1"/>
  <c r="FX537" i="77" a="1"/>
  <c r="FX537" i="77" s="1"/>
  <c r="GY549" i="77" a="1"/>
  <c r="GY549" i="77" s="1"/>
  <c r="FX549" i="77" a="1"/>
  <c r="FX549" i="77" s="1"/>
  <c r="GY561" i="77" a="1"/>
  <c r="GY561" i="77" s="1"/>
  <c r="FX561" i="77" a="1"/>
  <c r="FX561" i="77" s="1"/>
  <c r="GY573" i="77" a="1"/>
  <c r="GY573" i="77" s="1"/>
  <c r="FX573" i="77" a="1"/>
  <c r="FX573" i="77" s="1"/>
  <c r="GY597" i="77" a="1"/>
  <c r="GY597" i="77" s="1"/>
  <c r="FX597" i="77" a="1"/>
  <c r="FX597" i="77" s="1"/>
  <c r="GY609" i="77" a="1"/>
  <c r="GY609" i="77" s="1"/>
  <c r="FX609" i="77" a="1"/>
  <c r="FX609" i="77" s="1"/>
  <c r="GY621" i="77" a="1"/>
  <c r="GY621" i="77" s="1"/>
  <c r="FX621" i="77" a="1"/>
  <c r="FX621" i="77" s="1"/>
  <c r="GY633" i="77" a="1"/>
  <c r="GY633" i="77" s="1"/>
  <c r="FX633" i="77" a="1"/>
  <c r="FX633" i="77" s="1"/>
  <c r="GY645" i="77" a="1"/>
  <c r="GY645" i="77" s="1"/>
  <c r="FX645" i="77" a="1"/>
  <c r="FX645" i="77" s="1"/>
  <c r="GY657" i="77" a="1"/>
  <c r="GY657" i="77" s="1"/>
  <c r="FX657" i="77" a="1"/>
  <c r="FX657" i="77" s="1"/>
  <c r="GY669" i="77" a="1"/>
  <c r="GY669" i="77" s="1"/>
  <c r="FX669" i="77" a="1"/>
  <c r="FX669" i="77" s="1"/>
  <c r="GY681" i="77" a="1"/>
  <c r="GY681" i="77" s="1"/>
  <c r="FX681" i="77" a="1"/>
  <c r="FX681" i="77" s="1"/>
  <c r="GY693" i="77" a="1"/>
  <c r="GY693" i="77" s="1"/>
  <c r="FX693" i="77" a="1"/>
  <c r="FX693" i="77" s="1"/>
  <c r="GY705" i="77" a="1"/>
  <c r="GY705" i="77" s="1"/>
  <c r="FX705" i="77" a="1"/>
  <c r="FX705" i="77" s="1"/>
  <c r="GY717" i="77" a="1"/>
  <c r="GY717" i="77" s="1"/>
  <c r="FX717" i="77" a="1"/>
  <c r="FX717" i="77" s="1"/>
  <c r="GY729" i="77" a="1"/>
  <c r="GY729" i="77" s="1"/>
  <c r="FX729" i="77" a="1"/>
  <c r="FX729" i="77" s="1"/>
  <c r="GY46" i="77" a="1"/>
  <c r="GY46" i="77" s="1"/>
  <c r="FX46" i="77" a="1"/>
  <c r="FX46" i="77" s="1"/>
  <c r="GY70" i="77" a="1"/>
  <c r="GY70" i="77" s="1"/>
  <c r="FX70" i="77" a="1"/>
  <c r="FX70" i="77" s="1"/>
  <c r="GY106" i="77" a="1"/>
  <c r="GY106" i="77" s="1"/>
  <c r="FX106" i="77" a="1"/>
  <c r="FX106" i="77" s="1"/>
  <c r="GY130" i="77" a="1"/>
  <c r="GY130" i="77" s="1"/>
  <c r="FX130" i="77" a="1"/>
  <c r="FX130" i="77" s="1"/>
  <c r="GY142" i="77" a="1"/>
  <c r="GY142" i="77" s="1"/>
  <c r="FX142" i="77" a="1"/>
  <c r="FX142" i="77" s="1"/>
  <c r="GY178" i="77" a="1"/>
  <c r="GY178" i="77" s="1"/>
  <c r="FX178" i="77" a="1"/>
  <c r="FX178" i="77" s="1"/>
  <c r="GY202" i="77" a="1"/>
  <c r="GY202" i="77" s="1"/>
  <c r="FX202" i="77" a="1"/>
  <c r="FX202" i="77" s="1"/>
  <c r="GY226" i="77" a="1"/>
  <c r="GY226" i="77" s="1"/>
  <c r="FX226" i="77" a="1"/>
  <c r="FX226" i="77" s="1"/>
  <c r="GY262" i="77" a="1"/>
  <c r="GY262" i="77" s="1"/>
  <c r="FX262" i="77" a="1"/>
  <c r="FX262" i="77" s="1"/>
  <c r="GY286" i="77" a="1"/>
  <c r="GY286" i="77" s="1"/>
  <c r="FX286" i="77" a="1"/>
  <c r="FX286" i="77" s="1"/>
  <c r="GY310" i="77" a="1"/>
  <c r="GY310" i="77" s="1"/>
  <c r="FX310" i="77" a="1"/>
  <c r="FX310" i="77" s="1"/>
  <c r="GY334" i="77" a="1"/>
  <c r="GY334" i="77" s="1"/>
  <c r="FX334" i="77" a="1"/>
  <c r="FX334" i="77" s="1"/>
  <c r="GY370" i="77" a="1"/>
  <c r="GY370" i="77" s="1"/>
  <c r="FX370" i="77" a="1"/>
  <c r="FX370" i="77" s="1"/>
  <c r="GY394" i="77" a="1"/>
  <c r="GY394" i="77" s="1"/>
  <c r="FX394" i="77" a="1"/>
  <c r="FX394" i="77" s="1"/>
  <c r="GY418" i="77" a="1"/>
  <c r="GY418" i="77" s="1"/>
  <c r="FX418" i="77" a="1"/>
  <c r="FX418" i="77" s="1"/>
  <c r="GY442" i="77" a="1"/>
  <c r="GY442" i="77" s="1"/>
  <c r="FX442" i="77" a="1"/>
  <c r="FX442" i="77" s="1"/>
  <c r="GY466" i="77" a="1"/>
  <c r="GY466" i="77" s="1"/>
  <c r="FX466" i="77" a="1"/>
  <c r="FX466" i="77" s="1"/>
  <c r="GY490" i="77" a="1"/>
  <c r="GY490" i="77" s="1"/>
  <c r="FX490" i="77" a="1"/>
  <c r="FX490" i="77" s="1"/>
  <c r="GY514" i="77" a="1"/>
  <c r="GY514" i="77" s="1"/>
  <c r="FX514" i="77" a="1"/>
  <c r="FX514" i="77" s="1"/>
  <c r="GY550" i="77" a="1"/>
  <c r="GY550" i="77" s="1"/>
  <c r="FX550" i="77" a="1"/>
  <c r="FX550" i="77" s="1"/>
  <c r="GY574" i="77" a="1"/>
  <c r="GY574" i="77" s="1"/>
  <c r="FX574" i="77" a="1"/>
  <c r="FX574" i="77" s="1"/>
  <c r="GY598" i="77" a="1"/>
  <c r="GY598" i="77" s="1"/>
  <c r="FX598" i="77" a="1"/>
  <c r="FX598" i="77" s="1"/>
  <c r="GY622" i="77" a="1"/>
  <c r="GY622" i="77" s="1"/>
  <c r="FX622" i="77" a="1"/>
  <c r="FX622" i="77" s="1"/>
  <c r="GY646" i="77" a="1"/>
  <c r="GY646" i="77" s="1"/>
  <c r="FX646" i="77" a="1"/>
  <c r="FX646" i="77" s="1"/>
  <c r="GY670" i="77" a="1"/>
  <c r="GY670" i="77" s="1"/>
  <c r="FX670" i="77" a="1"/>
  <c r="FX670" i="77" s="1"/>
  <c r="GY706" i="77" a="1"/>
  <c r="GY706" i="77" s="1"/>
  <c r="FX706" i="77" a="1"/>
  <c r="FX706" i="77" s="1"/>
  <c r="GY730" i="77" a="1"/>
  <c r="GY730" i="77" s="1"/>
  <c r="FX730" i="77" a="1"/>
  <c r="FX730" i="77" s="1"/>
  <c r="GY35" i="77" a="1"/>
  <c r="GY35" i="77" s="1"/>
  <c r="FX35" i="77" a="1"/>
  <c r="FX35" i="77" s="1"/>
  <c r="GY47" i="77" a="1"/>
  <c r="GY47" i="77" s="1"/>
  <c r="FX47" i="77" a="1"/>
  <c r="FX47" i="77" s="1"/>
  <c r="GY59" i="77" a="1"/>
  <c r="GY59" i="77" s="1"/>
  <c r="FX59" i="77" a="1"/>
  <c r="FX59" i="77" s="1"/>
  <c r="GY83" i="77" a="1"/>
  <c r="GY83" i="77" s="1"/>
  <c r="FX83" i="77" a="1"/>
  <c r="FX83" i="77" s="1"/>
  <c r="GY95" i="77" a="1"/>
  <c r="GY95" i="77" s="1"/>
  <c r="FX95" i="77" a="1"/>
  <c r="FX95" i="77" s="1"/>
  <c r="GY119" i="77" a="1"/>
  <c r="GY119" i="77" s="1"/>
  <c r="FX119" i="77" a="1"/>
  <c r="FX119" i="77" s="1"/>
  <c r="GY131" i="77" a="1"/>
  <c r="GY131" i="77" s="1"/>
  <c r="FX131" i="77" a="1"/>
  <c r="FX131" i="77" s="1"/>
  <c r="GY155" i="77" a="1"/>
  <c r="GY155" i="77" s="1"/>
  <c r="FX155" i="77" a="1"/>
  <c r="FX155" i="77" s="1"/>
  <c r="GY167" i="77" a="1"/>
  <c r="GY167" i="77" s="1"/>
  <c r="FX167" i="77" a="1"/>
  <c r="FX167" i="77" s="1"/>
  <c r="GY191" i="77" a="1"/>
  <c r="GY191" i="77" s="1"/>
  <c r="FX191" i="77" a="1"/>
  <c r="FX191" i="77" s="1"/>
  <c r="GY203" i="77" a="1"/>
  <c r="GY203" i="77" s="1"/>
  <c r="FX203" i="77" a="1"/>
  <c r="FX203" i="77" s="1"/>
  <c r="GY227" i="77" a="1"/>
  <c r="GY227" i="77" s="1"/>
  <c r="FX227" i="77" a="1"/>
  <c r="FX227" i="77" s="1"/>
  <c r="GY239" i="77" a="1"/>
  <c r="GY239" i="77" s="1"/>
  <c r="FX239" i="77" a="1"/>
  <c r="FX239" i="77" s="1"/>
  <c r="GY251" i="77" a="1"/>
  <c r="GY251" i="77" s="1"/>
  <c r="FX251" i="77" a="1"/>
  <c r="FX251" i="77" s="1"/>
  <c r="GY275" i="77" a="1"/>
  <c r="GY275" i="77" s="1"/>
  <c r="FX275" i="77" a="1"/>
  <c r="FX275" i="77" s="1"/>
  <c r="GY287" i="77" a="1"/>
  <c r="GY287" i="77" s="1"/>
  <c r="FX287" i="77" a="1"/>
  <c r="FX287" i="77" s="1"/>
  <c r="GY311" i="77" a="1"/>
  <c r="GY311" i="77" s="1"/>
  <c r="FX311" i="77" a="1"/>
  <c r="FX311" i="77" s="1"/>
  <c r="GY407" i="77" a="1"/>
  <c r="GY407" i="77" s="1"/>
  <c r="FX407" i="77" a="1"/>
  <c r="FX407" i="77" s="1"/>
  <c r="GY36" i="77" a="1"/>
  <c r="GY36" i="77" s="1"/>
  <c r="FX36" i="77" a="1"/>
  <c r="FX36" i="77" s="1"/>
  <c r="GY48" i="77" a="1"/>
  <c r="GY48" i="77" s="1"/>
  <c r="FX48" i="77" a="1"/>
  <c r="FX48" i="77" s="1"/>
  <c r="GY60" i="77" a="1"/>
  <c r="GY60" i="77" s="1"/>
  <c r="FX60" i="77" a="1"/>
  <c r="FX60" i="77" s="1"/>
  <c r="GY72" i="77" a="1"/>
  <c r="GY72" i="77" s="1"/>
  <c r="FX72" i="77" a="1"/>
  <c r="FX72" i="77" s="1"/>
  <c r="GY84" i="77" a="1"/>
  <c r="GY84" i="77" s="1"/>
  <c r="FX84" i="77" a="1"/>
  <c r="FX84" i="77" s="1"/>
  <c r="GY96" i="77" a="1"/>
  <c r="GY96" i="77" s="1"/>
  <c r="FX96" i="77" a="1"/>
  <c r="FX96" i="77" s="1"/>
  <c r="GY108" i="77" a="1"/>
  <c r="GY108" i="77" s="1"/>
  <c r="FX108" i="77" a="1"/>
  <c r="FX108" i="77" s="1"/>
  <c r="GY120" i="77" a="1"/>
  <c r="GY120" i="77" s="1"/>
  <c r="FX120" i="77" a="1"/>
  <c r="FX120" i="77" s="1"/>
  <c r="GY132" i="77" a="1"/>
  <c r="GY132" i="77" s="1"/>
  <c r="FX132" i="77" a="1"/>
  <c r="FX132" i="77" s="1"/>
  <c r="GY144" i="77" a="1"/>
  <c r="GY144" i="77" s="1"/>
  <c r="FX144" i="77" a="1"/>
  <c r="FX144" i="77" s="1"/>
  <c r="GY156" i="77" a="1"/>
  <c r="GY156" i="77" s="1"/>
  <c r="FX156" i="77" a="1"/>
  <c r="FX156" i="77" s="1"/>
  <c r="GY168" i="77" a="1"/>
  <c r="GY168" i="77" s="1"/>
  <c r="FX168" i="77" a="1"/>
  <c r="FX168" i="77" s="1"/>
  <c r="GY180" i="77" a="1"/>
  <c r="GY180" i="77" s="1"/>
  <c r="FX180" i="77" a="1"/>
  <c r="FX180" i="77" s="1"/>
  <c r="GY192" i="77" a="1"/>
  <c r="GY192" i="77" s="1"/>
  <c r="FX192" i="77" a="1"/>
  <c r="FX192" i="77" s="1"/>
  <c r="GY204" i="77" a="1"/>
  <c r="GY204" i="77" s="1"/>
  <c r="FX204" i="77" a="1"/>
  <c r="FX204" i="77" s="1"/>
  <c r="GY216" i="77" a="1"/>
  <c r="GY216" i="77" s="1"/>
  <c r="FX216" i="77" a="1"/>
  <c r="FX216" i="77" s="1"/>
  <c r="GY228" i="77" a="1"/>
  <c r="GY228" i="77" s="1"/>
  <c r="FX228" i="77" a="1"/>
  <c r="FX228" i="77" s="1"/>
  <c r="GY240" i="77" a="1"/>
  <c r="GY240" i="77" s="1"/>
  <c r="FX240" i="77" a="1"/>
  <c r="FX240" i="77" s="1"/>
  <c r="GY252" i="77" a="1"/>
  <c r="GY252" i="77" s="1"/>
  <c r="FX252" i="77" a="1"/>
  <c r="FX252" i="77" s="1"/>
  <c r="GY264" i="77" a="1"/>
  <c r="GY264" i="77" s="1"/>
  <c r="FX264" i="77" a="1"/>
  <c r="FX264" i="77" s="1"/>
  <c r="GY276" i="77" a="1"/>
  <c r="GY276" i="77" s="1"/>
  <c r="FX276" i="77" a="1"/>
  <c r="FX276" i="77" s="1"/>
  <c r="GY288" i="77" a="1"/>
  <c r="GY288" i="77" s="1"/>
  <c r="FX288" i="77" a="1"/>
  <c r="FX288" i="77" s="1"/>
  <c r="GY300" i="77" a="1"/>
  <c r="GY300" i="77" s="1"/>
  <c r="FX300" i="77" a="1"/>
  <c r="FX300" i="77" s="1"/>
  <c r="GY312" i="77" a="1"/>
  <c r="GY312" i="77" s="1"/>
  <c r="FX312" i="77" a="1"/>
  <c r="FX312" i="77" s="1"/>
  <c r="GY324" i="77" a="1"/>
  <c r="GY324" i="77" s="1"/>
  <c r="FX324" i="77" a="1"/>
  <c r="FX324" i="77" s="1"/>
  <c r="GY336" i="77" a="1"/>
  <c r="GY336" i="77" s="1"/>
  <c r="FX336" i="77" a="1"/>
  <c r="FX336" i="77" s="1"/>
  <c r="GY348" i="77" a="1"/>
  <c r="GY348" i="77" s="1"/>
  <c r="FX348" i="77" a="1"/>
  <c r="FX348" i="77" s="1"/>
  <c r="GY360" i="77" a="1"/>
  <c r="GY360" i="77" s="1"/>
  <c r="FX360" i="77" a="1"/>
  <c r="FX360" i="77" s="1"/>
  <c r="GY372" i="77" a="1"/>
  <c r="GY372" i="77" s="1"/>
  <c r="FX372" i="77" a="1"/>
  <c r="FX372" i="77" s="1"/>
  <c r="GY384" i="77" a="1"/>
  <c r="GY384" i="77" s="1"/>
  <c r="FX384" i="77" a="1"/>
  <c r="FX384" i="77" s="1"/>
  <c r="GY396" i="77" a="1"/>
  <c r="GY396" i="77" s="1"/>
  <c r="FX396" i="77" a="1"/>
  <c r="FX396" i="77" s="1"/>
  <c r="GY408" i="77" a="1"/>
  <c r="GY408" i="77" s="1"/>
  <c r="FX408" i="77" a="1"/>
  <c r="FX408" i="77" s="1"/>
  <c r="GY420" i="77" a="1"/>
  <c r="GY420" i="77" s="1"/>
  <c r="FX420" i="77" a="1"/>
  <c r="FX420" i="77" s="1"/>
  <c r="GY432" i="77" a="1"/>
  <c r="GY432" i="77" s="1"/>
  <c r="FX432" i="77" a="1"/>
  <c r="FX432" i="77" s="1"/>
  <c r="GY444" i="77" a="1"/>
  <c r="GY444" i="77" s="1"/>
  <c r="FX444" i="77" a="1"/>
  <c r="FX444" i="77" s="1"/>
  <c r="GY456" i="77" a="1"/>
  <c r="GY456" i="77" s="1"/>
  <c r="FX456" i="77" a="1"/>
  <c r="FX456" i="77" s="1"/>
  <c r="GY468" i="77" a="1"/>
  <c r="GY468" i="77" s="1"/>
  <c r="FX468" i="77" a="1"/>
  <c r="FX468" i="77" s="1"/>
  <c r="GY480" i="77" a="1"/>
  <c r="GY480" i="77" s="1"/>
  <c r="FX480" i="77" a="1"/>
  <c r="FX480" i="77" s="1"/>
  <c r="GY492" i="77" a="1"/>
  <c r="GY492" i="77" s="1"/>
  <c r="FX492" i="77" a="1"/>
  <c r="FX492" i="77" s="1"/>
  <c r="GY504" i="77" a="1"/>
  <c r="GY504" i="77" s="1"/>
  <c r="FX504" i="77" a="1"/>
  <c r="FX504" i="77" s="1"/>
  <c r="GY516" i="77" a="1"/>
  <c r="GY516" i="77" s="1"/>
  <c r="FX516" i="77" a="1"/>
  <c r="FX516" i="77" s="1"/>
  <c r="GY528" i="77" a="1"/>
  <c r="GY528" i="77" s="1"/>
  <c r="FX528" i="77" a="1"/>
  <c r="FX528" i="77" s="1"/>
  <c r="GY540" i="77" a="1"/>
  <c r="GY540" i="77" s="1"/>
  <c r="FX540" i="77" a="1"/>
  <c r="FX540" i="77" s="1"/>
  <c r="GY552" i="77" a="1"/>
  <c r="GY552" i="77" s="1"/>
  <c r="FX552" i="77" a="1"/>
  <c r="FX552" i="77" s="1"/>
  <c r="GY564" i="77" a="1"/>
  <c r="GY564" i="77" s="1"/>
  <c r="FX564" i="77" a="1"/>
  <c r="FX564" i="77" s="1"/>
  <c r="GY576" i="77" a="1"/>
  <c r="GY576" i="77" s="1"/>
  <c r="FX576" i="77" a="1"/>
  <c r="FX576" i="77" s="1"/>
  <c r="GY588" i="77" a="1"/>
  <c r="GY588" i="77" s="1"/>
  <c r="FX588" i="77" a="1"/>
  <c r="FX588" i="77" s="1"/>
  <c r="GY600" i="77" a="1"/>
  <c r="GY600" i="77" s="1"/>
  <c r="FX600" i="77" a="1"/>
  <c r="FX600" i="77" s="1"/>
  <c r="GY612" i="77" a="1"/>
  <c r="GY612" i="77" s="1"/>
  <c r="FX612" i="77" a="1"/>
  <c r="FX612" i="77" s="1"/>
  <c r="GY624" i="77" a="1"/>
  <c r="GY624" i="77" s="1"/>
  <c r="FX624" i="77" a="1"/>
  <c r="FX624" i="77" s="1"/>
  <c r="GY636" i="77" a="1"/>
  <c r="GY636" i="77" s="1"/>
  <c r="FX636" i="77" a="1"/>
  <c r="FX636" i="77" s="1"/>
  <c r="GY648" i="77" a="1"/>
  <c r="GY648" i="77" s="1"/>
  <c r="FX648" i="77" a="1"/>
  <c r="FX648" i="77" s="1"/>
  <c r="GY660" i="77" a="1"/>
  <c r="GY660" i="77" s="1"/>
  <c r="FX660" i="77" a="1"/>
  <c r="FX660" i="77" s="1"/>
  <c r="GY672" i="77" a="1"/>
  <c r="GY672" i="77" s="1"/>
  <c r="FX672" i="77" a="1"/>
  <c r="FX672" i="77" s="1"/>
  <c r="GY684" i="77" a="1"/>
  <c r="GY684" i="77" s="1"/>
  <c r="FX684" i="77" a="1"/>
  <c r="FX684" i="77" s="1"/>
  <c r="GY696" i="77" a="1"/>
  <c r="GY696" i="77" s="1"/>
  <c r="FX696" i="77" a="1"/>
  <c r="FX696" i="77" s="1"/>
  <c r="GY708" i="77" a="1"/>
  <c r="GY708" i="77" s="1"/>
  <c r="FX708" i="77" a="1"/>
  <c r="FX708" i="77" s="1"/>
  <c r="GY720" i="77" a="1"/>
  <c r="GY720" i="77" s="1"/>
  <c r="FX720" i="77" a="1"/>
  <c r="FX720" i="77" s="1"/>
  <c r="GY732" i="77" a="1"/>
  <c r="GY732" i="77" s="1"/>
  <c r="FX732" i="77" a="1"/>
  <c r="FX732" i="77" s="1"/>
  <c r="GY34" i="77" a="1"/>
  <c r="GY34" i="77" s="1"/>
  <c r="FX34" i="77" a="1"/>
  <c r="FX34" i="77" s="1"/>
  <c r="GY58" i="77" a="1"/>
  <c r="GY58" i="77" s="1"/>
  <c r="FX58" i="77" a="1"/>
  <c r="FX58" i="77" s="1"/>
  <c r="GY94" i="77" a="1"/>
  <c r="GY94" i="77" s="1"/>
  <c r="FX94" i="77" a="1"/>
  <c r="FX94" i="77" s="1"/>
  <c r="GY118" i="77" a="1"/>
  <c r="GY118" i="77" s="1"/>
  <c r="FX118" i="77" a="1"/>
  <c r="FX118" i="77" s="1"/>
  <c r="GY154" i="77" a="1"/>
  <c r="GY154" i="77" s="1"/>
  <c r="FX154" i="77" a="1"/>
  <c r="FX154" i="77" s="1"/>
  <c r="GY190" i="77" a="1"/>
  <c r="GY190" i="77" s="1"/>
  <c r="FX190" i="77" a="1"/>
  <c r="FX190" i="77" s="1"/>
  <c r="GY214" i="77" a="1"/>
  <c r="GY214" i="77" s="1"/>
  <c r="FX214" i="77" a="1"/>
  <c r="FX214" i="77" s="1"/>
  <c r="GY238" i="77" a="1"/>
  <c r="GY238" i="77" s="1"/>
  <c r="FX238" i="77" a="1"/>
  <c r="FX238" i="77" s="1"/>
  <c r="GY274" i="77" a="1"/>
  <c r="GY274" i="77" s="1"/>
  <c r="FX274" i="77" a="1"/>
  <c r="FX274" i="77" s="1"/>
  <c r="GY298" i="77" a="1"/>
  <c r="GY298" i="77" s="1"/>
  <c r="FX298" i="77" a="1"/>
  <c r="FX298" i="77" s="1"/>
  <c r="GY322" i="77" a="1"/>
  <c r="GY322" i="77" s="1"/>
  <c r="FX322" i="77" a="1"/>
  <c r="FX322" i="77" s="1"/>
  <c r="GY346" i="77" a="1"/>
  <c r="GY346" i="77" s="1"/>
  <c r="FX346" i="77" a="1"/>
  <c r="FX346" i="77" s="1"/>
  <c r="GY382" i="77" a="1"/>
  <c r="GY382" i="77" s="1"/>
  <c r="FX382" i="77" a="1"/>
  <c r="FX382" i="77" s="1"/>
  <c r="GY406" i="77" a="1"/>
  <c r="GY406" i="77" s="1"/>
  <c r="FX406" i="77" a="1"/>
  <c r="FX406" i="77" s="1"/>
  <c r="GY430" i="77" a="1"/>
  <c r="GY430" i="77" s="1"/>
  <c r="FX430" i="77" a="1"/>
  <c r="FX430" i="77" s="1"/>
  <c r="GY454" i="77" a="1"/>
  <c r="GY454" i="77" s="1"/>
  <c r="FX454" i="77" a="1"/>
  <c r="FX454" i="77" s="1"/>
  <c r="GY478" i="77" a="1"/>
  <c r="GY478" i="77" s="1"/>
  <c r="FX478" i="77" a="1"/>
  <c r="FX478" i="77" s="1"/>
  <c r="GY502" i="77" a="1"/>
  <c r="GY502" i="77" s="1"/>
  <c r="FX502" i="77" a="1"/>
  <c r="FX502" i="77" s="1"/>
  <c r="GY526" i="77" a="1"/>
  <c r="GY526" i="77" s="1"/>
  <c r="FX526" i="77" a="1"/>
  <c r="FX526" i="77" s="1"/>
  <c r="GY562" i="77" a="1"/>
  <c r="GY562" i="77" s="1"/>
  <c r="FX562" i="77" a="1"/>
  <c r="FX562" i="77" s="1"/>
  <c r="GY586" i="77" a="1"/>
  <c r="GY586" i="77" s="1"/>
  <c r="FX586" i="77" a="1"/>
  <c r="FX586" i="77" s="1"/>
  <c r="GY610" i="77" a="1"/>
  <c r="GY610" i="77" s="1"/>
  <c r="FX610" i="77" a="1"/>
  <c r="FX610" i="77" s="1"/>
  <c r="GY634" i="77" a="1"/>
  <c r="GY634" i="77" s="1"/>
  <c r="FX634" i="77" a="1"/>
  <c r="FX634" i="77" s="1"/>
  <c r="GY658" i="77" a="1"/>
  <c r="GY658" i="77" s="1"/>
  <c r="FX658" i="77" a="1"/>
  <c r="FX658" i="77" s="1"/>
  <c r="GY682" i="77" a="1"/>
  <c r="GY682" i="77" s="1"/>
  <c r="FX682" i="77" a="1"/>
  <c r="FX682" i="77" s="1"/>
  <c r="GY694" i="77" a="1"/>
  <c r="GY694" i="77" s="1"/>
  <c r="FX694" i="77" a="1"/>
  <c r="FX694" i="77" s="1"/>
  <c r="GY718" i="77" a="1"/>
  <c r="GY718" i="77" s="1"/>
  <c r="FX718" i="77" a="1"/>
  <c r="FX718" i="77" s="1"/>
  <c r="GY37" i="77" a="1"/>
  <c r="GY37" i="77" s="1"/>
  <c r="FX37" i="77" a="1"/>
  <c r="FX37" i="77" s="1"/>
  <c r="GY49" i="77" a="1"/>
  <c r="GY49" i="77" s="1"/>
  <c r="FX49" i="77" a="1"/>
  <c r="FX49" i="77" s="1"/>
  <c r="GY61" i="77" a="1"/>
  <c r="GY61" i="77" s="1"/>
  <c r="FX61" i="77" a="1"/>
  <c r="FX61" i="77" s="1"/>
  <c r="GY73" i="77" a="1"/>
  <c r="GY73" i="77" s="1"/>
  <c r="FX73" i="77" a="1"/>
  <c r="FX73" i="77" s="1"/>
  <c r="GY85" i="77" a="1"/>
  <c r="GY85" i="77" s="1"/>
  <c r="FX85" i="77" a="1"/>
  <c r="FX85" i="77" s="1"/>
  <c r="GY97" i="77" a="1"/>
  <c r="GY97" i="77" s="1"/>
  <c r="FX97" i="77" a="1"/>
  <c r="FX97" i="77" s="1"/>
  <c r="GY109" i="77" a="1"/>
  <c r="GY109" i="77" s="1"/>
  <c r="FX109" i="77" a="1"/>
  <c r="FX109" i="77" s="1"/>
  <c r="GY121" i="77" a="1"/>
  <c r="GY121" i="77" s="1"/>
  <c r="FX121" i="77" a="1"/>
  <c r="FX121" i="77" s="1"/>
  <c r="GY133" i="77" a="1"/>
  <c r="GY133" i="77" s="1"/>
  <c r="FX133" i="77" a="1"/>
  <c r="FX133" i="77" s="1"/>
  <c r="GY145" i="77" a="1"/>
  <c r="GY145" i="77" s="1"/>
  <c r="FX145" i="77" a="1"/>
  <c r="FX145" i="77" s="1"/>
  <c r="GY157" i="77" a="1"/>
  <c r="GY157" i="77" s="1"/>
  <c r="FX157" i="77" a="1"/>
  <c r="FX157" i="77" s="1"/>
  <c r="GY169" i="77" a="1"/>
  <c r="GY169" i="77" s="1"/>
  <c r="FX169" i="77" a="1"/>
  <c r="FX169" i="77" s="1"/>
  <c r="GY181" i="77" a="1"/>
  <c r="GY181" i="77" s="1"/>
  <c r="FX181" i="77" a="1"/>
  <c r="FX181" i="77" s="1"/>
  <c r="GY193" i="77" a="1"/>
  <c r="GY193" i="77" s="1"/>
  <c r="FX193" i="77" a="1"/>
  <c r="FX193" i="77" s="1"/>
  <c r="GY205" i="77" a="1"/>
  <c r="GY205" i="77" s="1"/>
  <c r="FX205" i="77" a="1"/>
  <c r="FX205" i="77" s="1"/>
  <c r="GY217" i="77" a="1"/>
  <c r="GY217" i="77" s="1"/>
  <c r="FX217" i="77" a="1"/>
  <c r="FX217" i="77" s="1"/>
  <c r="GY229" i="77" a="1"/>
  <c r="GY229" i="77" s="1"/>
  <c r="FX229" i="77" a="1"/>
  <c r="FX229" i="77" s="1"/>
  <c r="GY241" i="77" a="1"/>
  <c r="GY241" i="77" s="1"/>
  <c r="FX241" i="77" a="1"/>
  <c r="FX241" i="77" s="1"/>
  <c r="GY253" i="77" a="1"/>
  <c r="GY253" i="77" s="1"/>
  <c r="FX253" i="77" a="1"/>
  <c r="FX253" i="77" s="1"/>
  <c r="GY265" i="77" a="1"/>
  <c r="GY265" i="77" s="1"/>
  <c r="FX265" i="77" a="1"/>
  <c r="FX265" i="77" s="1"/>
  <c r="GY277" i="77" a="1"/>
  <c r="GY277" i="77" s="1"/>
  <c r="FX277" i="77" a="1"/>
  <c r="FX277" i="77" s="1"/>
  <c r="GY289" i="77" a="1"/>
  <c r="GY289" i="77" s="1"/>
  <c r="FX289" i="77" a="1"/>
  <c r="FX289" i="77" s="1"/>
  <c r="GY301" i="77" a="1"/>
  <c r="GY301" i="77" s="1"/>
  <c r="FX301" i="77" a="1"/>
  <c r="FX301" i="77" s="1"/>
  <c r="GY313" i="77" a="1"/>
  <c r="GY313" i="77" s="1"/>
  <c r="FX313" i="77" a="1"/>
  <c r="FX313" i="77" s="1"/>
  <c r="GY325" i="77" a="1"/>
  <c r="GY325" i="77" s="1"/>
  <c r="FX325" i="77" a="1"/>
  <c r="FX325" i="77" s="1"/>
  <c r="GY337" i="77" a="1"/>
  <c r="GY337" i="77" s="1"/>
  <c r="FX337" i="77" a="1"/>
  <c r="FX337" i="77" s="1"/>
  <c r="GY349" i="77" a="1"/>
  <c r="GY349" i="77" s="1"/>
  <c r="FX349" i="77" a="1"/>
  <c r="FX349" i="77" s="1"/>
  <c r="GY361" i="77" a="1"/>
  <c r="GY361" i="77" s="1"/>
  <c r="FX361" i="77" a="1"/>
  <c r="FX361" i="77" s="1"/>
  <c r="GY373" i="77" a="1"/>
  <c r="GY373" i="77" s="1"/>
  <c r="FX373" i="77" a="1"/>
  <c r="FX373" i="77" s="1"/>
  <c r="GY385" i="77" a="1"/>
  <c r="GY385" i="77" s="1"/>
  <c r="FX385" i="77" a="1"/>
  <c r="FX385" i="77" s="1"/>
  <c r="GY397" i="77" a="1"/>
  <c r="GY397" i="77" s="1"/>
  <c r="FX397" i="77" a="1"/>
  <c r="FX397" i="77" s="1"/>
  <c r="GY409" i="77" a="1"/>
  <c r="GY409" i="77" s="1"/>
  <c r="FX409" i="77" a="1"/>
  <c r="FX409" i="77" s="1"/>
  <c r="GY421" i="77" a="1"/>
  <c r="GY421" i="77" s="1"/>
  <c r="FX421" i="77" a="1"/>
  <c r="FX421" i="77" s="1"/>
  <c r="GY433" i="77" a="1"/>
  <c r="GY433" i="77" s="1"/>
  <c r="FX433" i="77" a="1"/>
  <c r="FX433" i="77" s="1"/>
  <c r="GY445" i="77" a="1"/>
  <c r="GY445" i="77" s="1"/>
  <c r="FX445" i="77" a="1"/>
  <c r="FX445" i="77" s="1"/>
  <c r="GY457" i="77" a="1"/>
  <c r="GY457" i="77" s="1"/>
  <c r="FX457" i="77" a="1"/>
  <c r="FX457" i="77" s="1"/>
  <c r="GY469" i="77" a="1"/>
  <c r="GY469" i="77" s="1"/>
  <c r="FX469" i="77" a="1"/>
  <c r="FX469" i="77" s="1"/>
  <c r="GY481" i="77" a="1"/>
  <c r="GY481" i="77" s="1"/>
  <c r="FX481" i="77" a="1"/>
  <c r="FX481" i="77" s="1"/>
  <c r="GY493" i="77" a="1"/>
  <c r="GY493" i="77" s="1"/>
  <c r="FX493" i="77" a="1"/>
  <c r="FX493" i="77" s="1"/>
  <c r="GY505" i="77" a="1"/>
  <c r="GY505" i="77" s="1"/>
  <c r="FX505" i="77" a="1"/>
  <c r="FX505" i="77" s="1"/>
  <c r="GY517" i="77" a="1"/>
  <c r="GY517" i="77" s="1"/>
  <c r="FX517" i="77" a="1"/>
  <c r="FX517" i="77" s="1"/>
  <c r="GY529" i="77" a="1"/>
  <c r="GY529" i="77" s="1"/>
  <c r="FX529" i="77" a="1"/>
  <c r="FX529" i="77" s="1"/>
  <c r="GY541" i="77" a="1"/>
  <c r="GY541" i="77" s="1"/>
  <c r="FX541" i="77" a="1"/>
  <c r="FX541" i="77" s="1"/>
  <c r="GY553" i="77" a="1"/>
  <c r="GY553" i="77" s="1"/>
  <c r="FX553" i="77" a="1"/>
  <c r="FX553" i="77" s="1"/>
  <c r="GY565" i="77" a="1"/>
  <c r="GY565" i="77" s="1"/>
  <c r="FX565" i="77" a="1"/>
  <c r="FX565" i="77" s="1"/>
  <c r="GY577" i="77" a="1"/>
  <c r="GY577" i="77" s="1"/>
  <c r="FX577" i="77" a="1"/>
  <c r="FX577" i="77" s="1"/>
  <c r="GY589" i="77" a="1"/>
  <c r="GY589" i="77" s="1"/>
  <c r="FX589" i="77" a="1"/>
  <c r="FX589" i="77" s="1"/>
  <c r="GY601" i="77" a="1"/>
  <c r="GY601" i="77" s="1"/>
  <c r="FX601" i="77" a="1"/>
  <c r="FX601" i="77" s="1"/>
  <c r="GY613" i="77" a="1"/>
  <c r="GY613" i="77" s="1"/>
  <c r="FX613" i="77" a="1"/>
  <c r="FX613" i="77" s="1"/>
  <c r="GY625" i="77" a="1"/>
  <c r="GY625" i="77" s="1"/>
  <c r="FX625" i="77" a="1"/>
  <c r="FX625" i="77" s="1"/>
  <c r="GY637" i="77" a="1"/>
  <c r="GY637" i="77" s="1"/>
  <c r="FX637" i="77" a="1"/>
  <c r="FX637" i="77" s="1"/>
  <c r="GY649" i="77" a="1"/>
  <c r="GY649" i="77" s="1"/>
  <c r="FX649" i="77" a="1"/>
  <c r="FX649" i="77" s="1"/>
  <c r="GY661" i="77" a="1"/>
  <c r="GY661" i="77" s="1"/>
  <c r="FX661" i="77" a="1"/>
  <c r="FX661" i="77" s="1"/>
  <c r="GY673" i="77" a="1"/>
  <c r="GY673" i="77" s="1"/>
  <c r="FX673" i="77" a="1"/>
  <c r="FX673" i="77" s="1"/>
  <c r="GY685" i="77" a="1"/>
  <c r="GY685" i="77" s="1"/>
  <c r="FX685" i="77" a="1"/>
  <c r="FX685" i="77" s="1"/>
  <c r="GY697" i="77" a="1"/>
  <c r="GY697" i="77" s="1"/>
  <c r="FX697" i="77" a="1"/>
  <c r="FX697" i="77" s="1"/>
  <c r="GY709" i="77" a="1"/>
  <c r="GY709" i="77" s="1"/>
  <c r="FX709" i="77" a="1"/>
  <c r="FX709" i="77" s="1"/>
  <c r="GY721" i="77" a="1"/>
  <c r="GY721" i="77" s="1"/>
  <c r="FX721" i="77" a="1"/>
  <c r="FX721" i="77" s="1"/>
  <c r="GY733" i="77" a="1"/>
  <c r="GY733" i="77" s="1"/>
  <c r="FX733" i="77" a="1"/>
  <c r="FX733" i="77" s="1"/>
  <c r="GY38" i="77" a="1"/>
  <c r="GY38" i="77" s="1"/>
  <c r="FX38" i="77" a="1"/>
  <c r="FX38" i="77" s="1"/>
  <c r="GY50" i="77" a="1"/>
  <c r="GY50" i="77" s="1"/>
  <c r="FX50" i="77" a="1"/>
  <c r="FX50" i="77" s="1"/>
  <c r="GY62" i="77" a="1"/>
  <c r="GY62" i="77" s="1"/>
  <c r="FX62" i="77" a="1"/>
  <c r="FX62" i="77" s="1"/>
  <c r="GY74" i="77" a="1"/>
  <c r="GY74" i="77" s="1"/>
  <c r="FX74" i="77" a="1"/>
  <c r="FX74" i="77" s="1"/>
  <c r="GY86" i="77" a="1"/>
  <c r="GY86" i="77" s="1"/>
  <c r="FX86" i="77" a="1"/>
  <c r="FX86" i="77" s="1"/>
  <c r="GY98" i="77" a="1"/>
  <c r="GY98" i="77" s="1"/>
  <c r="FX98" i="77" a="1"/>
  <c r="FX98" i="77" s="1"/>
  <c r="GY110" i="77" a="1"/>
  <c r="GY110" i="77" s="1"/>
  <c r="FX110" i="77" a="1"/>
  <c r="FX110" i="77" s="1"/>
  <c r="GY122" i="77" a="1"/>
  <c r="GY122" i="77" s="1"/>
  <c r="FX122" i="77" a="1"/>
  <c r="FX122" i="77" s="1"/>
  <c r="GY134" i="77" a="1"/>
  <c r="GY134" i="77" s="1"/>
  <c r="FX134" i="77" a="1"/>
  <c r="FX134" i="77" s="1"/>
  <c r="GY146" i="77" a="1"/>
  <c r="GY146" i="77" s="1"/>
  <c r="FX146" i="77" a="1"/>
  <c r="FX146" i="77" s="1"/>
  <c r="GY158" i="77" a="1"/>
  <c r="GY158" i="77" s="1"/>
  <c r="FX158" i="77" a="1"/>
  <c r="FX158" i="77" s="1"/>
  <c r="GY170" i="77" a="1"/>
  <c r="GY170" i="77" s="1"/>
  <c r="FX170" i="77" a="1"/>
  <c r="FX170" i="77" s="1"/>
  <c r="GY182" i="77" a="1"/>
  <c r="GY182" i="77" s="1"/>
  <c r="FX182" i="77" a="1"/>
  <c r="FX182" i="77" s="1"/>
  <c r="GY194" i="77" a="1"/>
  <c r="GY194" i="77" s="1"/>
  <c r="FX194" i="77" a="1"/>
  <c r="FX194" i="77" s="1"/>
  <c r="GY206" i="77" a="1"/>
  <c r="GY206" i="77" s="1"/>
  <c r="FX206" i="77" a="1"/>
  <c r="FX206" i="77" s="1"/>
  <c r="GY218" i="77" a="1"/>
  <c r="GY218" i="77" s="1"/>
  <c r="FX218" i="77" a="1"/>
  <c r="FX218" i="77" s="1"/>
  <c r="GY230" i="77" a="1"/>
  <c r="GY230" i="77" s="1"/>
  <c r="FX230" i="77" a="1"/>
  <c r="FX230" i="77" s="1"/>
  <c r="GY242" i="77" a="1"/>
  <c r="GY242" i="77" s="1"/>
  <c r="FX242" i="77" a="1"/>
  <c r="FX242" i="77" s="1"/>
  <c r="GY254" i="77" a="1"/>
  <c r="GY254" i="77" s="1"/>
  <c r="FX254" i="77" a="1"/>
  <c r="FX254" i="77" s="1"/>
  <c r="GY266" i="77" a="1"/>
  <c r="GY266" i="77" s="1"/>
  <c r="FX266" i="77" a="1"/>
  <c r="FX266" i="77" s="1"/>
  <c r="GY278" i="77" a="1"/>
  <c r="GY278" i="77" s="1"/>
  <c r="FX278" i="77" a="1"/>
  <c r="FX278" i="77" s="1"/>
  <c r="GY290" i="77" a="1"/>
  <c r="GY290" i="77" s="1"/>
  <c r="FX290" i="77" a="1"/>
  <c r="FX290" i="77" s="1"/>
  <c r="GY302" i="77" a="1"/>
  <c r="GY302" i="77" s="1"/>
  <c r="FX302" i="77" a="1"/>
  <c r="FX302" i="77" s="1"/>
  <c r="GY314" i="77" a="1"/>
  <c r="GY314" i="77" s="1"/>
  <c r="FX314" i="77" a="1"/>
  <c r="FX314" i="77" s="1"/>
  <c r="GY326" i="77" a="1"/>
  <c r="GY326" i="77" s="1"/>
  <c r="FX326" i="77" a="1"/>
  <c r="FX326" i="77" s="1"/>
  <c r="GY338" i="77" a="1"/>
  <c r="GY338" i="77" s="1"/>
  <c r="FX338" i="77" a="1"/>
  <c r="FX338" i="77" s="1"/>
  <c r="GY350" i="77" a="1"/>
  <c r="GY350" i="77" s="1"/>
  <c r="FX350" i="77" a="1"/>
  <c r="FX350" i="77" s="1"/>
  <c r="GY362" i="77" a="1"/>
  <c r="GY362" i="77" s="1"/>
  <c r="FX362" i="77" a="1"/>
  <c r="FX362" i="77" s="1"/>
  <c r="GY374" i="77" a="1"/>
  <c r="GY374" i="77" s="1"/>
  <c r="FX374" i="77" a="1"/>
  <c r="FX374" i="77" s="1"/>
  <c r="GY386" i="77" a="1"/>
  <c r="GY386" i="77" s="1"/>
  <c r="FX386" i="77" a="1"/>
  <c r="FX386" i="77" s="1"/>
  <c r="GY398" i="77" a="1"/>
  <c r="GY398" i="77" s="1"/>
  <c r="FX398" i="77" a="1"/>
  <c r="FX398" i="77" s="1"/>
  <c r="GY410" i="77" a="1"/>
  <c r="GY410" i="77" s="1"/>
  <c r="FX410" i="77" a="1"/>
  <c r="FX410" i="77" s="1"/>
  <c r="GY422" i="77" a="1"/>
  <c r="GY422" i="77" s="1"/>
  <c r="FX422" i="77" a="1"/>
  <c r="FX422" i="77" s="1"/>
  <c r="GY434" i="77" a="1"/>
  <c r="GY434" i="77" s="1"/>
  <c r="FX434" i="77" a="1"/>
  <c r="FX434" i="77" s="1"/>
  <c r="GY446" i="77" a="1"/>
  <c r="GY446" i="77" s="1"/>
  <c r="FX446" i="77" a="1"/>
  <c r="FX446" i="77" s="1"/>
  <c r="GY458" i="77" a="1"/>
  <c r="GY458" i="77" s="1"/>
  <c r="FX458" i="77" a="1"/>
  <c r="FX458" i="77" s="1"/>
  <c r="GY470" i="77" a="1"/>
  <c r="GY470" i="77" s="1"/>
  <c r="FX470" i="77" a="1"/>
  <c r="FX470" i="77" s="1"/>
  <c r="GY482" i="77" a="1"/>
  <c r="GY482" i="77" s="1"/>
  <c r="FX482" i="77" a="1"/>
  <c r="FX482" i="77" s="1"/>
  <c r="GY494" i="77" a="1"/>
  <c r="GY494" i="77" s="1"/>
  <c r="FX494" i="77" a="1"/>
  <c r="FX494" i="77" s="1"/>
  <c r="GY506" i="77" a="1"/>
  <c r="GY506" i="77" s="1"/>
  <c r="FX506" i="77" a="1"/>
  <c r="FX506" i="77" s="1"/>
  <c r="GY518" i="77" a="1"/>
  <c r="GY518" i="77" s="1"/>
  <c r="FX518" i="77" a="1"/>
  <c r="FX518" i="77" s="1"/>
  <c r="GY530" i="77" a="1"/>
  <c r="GY530" i="77" s="1"/>
  <c r="FX530" i="77" a="1"/>
  <c r="FX530" i="77" s="1"/>
  <c r="GY542" i="77" a="1"/>
  <c r="GY542" i="77" s="1"/>
  <c r="FX542" i="77" a="1"/>
  <c r="FX542" i="77" s="1"/>
  <c r="GY554" i="77" a="1"/>
  <c r="GY554" i="77" s="1"/>
  <c r="FX554" i="77" a="1"/>
  <c r="FX554" i="77" s="1"/>
  <c r="GY566" i="77" a="1"/>
  <c r="GY566" i="77" s="1"/>
  <c r="FX566" i="77" a="1"/>
  <c r="FX566" i="77" s="1"/>
  <c r="GY578" i="77" a="1"/>
  <c r="GY578" i="77" s="1"/>
  <c r="FX578" i="77" a="1"/>
  <c r="FX578" i="77" s="1"/>
  <c r="GY590" i="77" a="1"/>
  <c r="GY590" i="77" s="1"/>
  <c r="FX590" i="77" a="1"/>
  <c r="FX590" i="77" s="1"/>
  <c r="GY602" i="77" a="1"/>
  <c r="GY602" i="77" s="1"/>
  <c r="FX602" i="77" a="1"/>
  <c r="FX602" i="77" s="1"/>
  <c r="GY614" i="77" a="1"/>
  <c r="GY614" i="77" s="1"/>
  <c r="FX614" i="77" a="1"/>
  <c r="FX614" i="77" s="1"/>
  <c r="GY626" i="77" a="1"/>
  <c r="GY626" i="77" s="1"/>
  <c r="FX626" i="77" a="1"/>
  <c r="FX626" i="77" s="1"/>
  <c r="GY638" i="77" a="1"/>
  <c r="GY638" i="77" s="1"/>
  <c r="FX638" i="77" a="1"/>
  <c r="FX638" i="77" s="1"/>
  <c r="GY650" i="77" a="1"/>
  <c r="GY650" i="77" s="1"/>
  <c r="FX650" i="77" a="1"/>
  <c r="FX650" i="77" s="1"/>
  <c r="GY662" i="77" a="1"/>
  <c r="GY662" i="77" s="1"/>
  <c r="FX662" i="77" a="1"/>
  <c r="FX662" i="77" s="1"/>
  <c r="GY674" i="77" a="1"/>
  <c r="GY674" i="77" s="1"/>
  <c r="FX674" i="77" a="1"/>
  <c r="FX674" i="77" s="1"/>
  <c r="GY686" i="77" a="1"/>
  <c r="GY686" i="77" s="1"/>
  <c r="FX686" i="77" a="1"/>
  <c r="FX686" i="77" s="1"/>
  <c r="GY698" i="77" a="1"/>
  <c r="GY698" i="77" s="1"/>
  <c r="FX698" i="77" a="1"/>
  <c r="FX698" i="77" s="1"/>
  <c r="GY710" i="77" a="1"/>
  <c r="GY710" i="77" s="1"/>
  <c r="FX710" i="77" a="1"/>
  <c r="FX710" i="77" s="1"/>
  <c r="GY722" i="77" a="1"/>
  <c r="GY722" i="77" s="1"/>
  <c r="FX722" i="77" a="1"/>
  <c r="FX722" i="77" s="1"/>
  <c r="GY734" i="77" a="1"/>
  <c r="GY734" i="77" s="1"/>
  <c r="FX734" i="77" a="1"/>
  <c r="FX734" i="77" s="1"/>
  <c r="GY39" i="77" a="1"/>
  <c r="GY39" i="77" s="1"/>
  <c r="FX39" i="77" a="1"/>
  <c r="FX39" i="77" s="1"/>
  <c r="GY51" i="77" a="1"/>
  <c r="GY51" i="77" s="1"/>
  <c r="FX51" i="77" a="1"/>
  <c r="FX51" i="77" s="1"/>
  <c r="GY63" i="77" a="1"/>
  <c r="GY63" i="77" s="1"/>
  <c r="FX63" i="77" a="1"/>
  <c r="FX63" i="77" s="1"/>
  <c r="GY75" i="77" a="1"/>
  <c r="GY75" i="77" s="1"/>
  <c r="FX75" i="77" a="1"/>
  <c r="FX75" i="77" s="1"/>
  <c r="GY87" i="77" a="1"/>
  <c r="GY87" i="77" s="1"/>
  <c r="FX87" i="77" a="1"/>
  <c r="FX87" i="77" s="1"/>
  <c r="GY99" i="77" a="1"/>
  <c r="GY99" i="77" s="1"/>
  <c r="FX99" i="77" a="1"/>
  <c r="FX99" i="77" s="1"/>
  <c r="GY111" i="77" a="1"/>
  <c r="GY111" i="77" s="1"/>
  <c r="FX111" i="77" a="1"/>
  <c r="FX111" i="77" s="1"/>
  <c r="GY123" i="77" a="1"/>
  <c r="GY123" i="77" s="1"/>
  <c r="FX123" i="77" a="1"/>
  <c r="FX123" i="77" s="1"/>
  <c r="GY135" i="77" a="1"/>
  <c r="GY135" i="77" s="1"/>
  <c r="FX135" i="77" a="1"/>
  <c r="FX135" i="77" s="1"/>
  <c r="GY147" i="77" a="1"/>
  <c r="GY147" i="77" s="1"/>
  <c r="FX147" i="77" a="1"/>
  <c r="FX147" i="77" s="1"/>
  <c r="GY159" i="77" a="1"/>
  <c r="GY159" i="77" s="1"/>
  <c r="FX159" i="77" a="1"/>
  <c r="FX159" i="77" s="1"/>
  <c r="GY171" i="77" a="1"/>
  <c r="GY171" i="77" s="1"/>
  <c r="FX171" i="77" a="1"/>
  <c r="FX171" i="77" s="1"/>
  <c r="GY183" i="77" a="1"/>
  <c r="GY183" i="77" s="1"/>
  <c r="FX183" i="77" a="1"/>
  <c r="FX183" i="77" s="1"/>
  <c r="GY195" i="77" a="1"/>
  <c r="GY195" i="77" s="1"/>
  <c r="FX195" i="77" a="1"/>
  <c r="FX195" i="77" s="1"/>
  <c r="GY207" i="77" a="1"/>
  <c r="GY207" i="77" s="1"/>
  <c r="FX207" i="77" a="1"/>
  <c r="FX207" i="77" s="1"/>
  <c r="GY219" i="77" a="1"/>
  <c r="GY219" i="77" s="1"/>
  <c r="FX219" i="77" a="1"/>
  <c r="FX219" i="77" s="1"/>
  <c r="GY231" i="77" a="1"/>
  <c r="GY231" i="77" s="1"/>
  <c r="FX231" i="77" a="1"/>
  <c r="FX231" i="77" s="1"/>
  <c r="GY243" i="77" a="1"/>
  <c r="GY243" i="77" s="1"/>
  <c r="FX243" i="77" a="1"/>
  <c r="FX243" i="77" s="1"/>
  <c r="GY255" i="77" a="1"/>
  <c r="GY255" i="77" s="1"/>
  <c r="FX255" i="77" a="1"/>
  <c r="FX255" i="77" s="1"/>
  <c r="GY267" i="77" a="1"/>
  <c r="GY267" i="77" s="1"/>
  <c r="FX267" i="77" a="1"/>
  <c r="FX267" i="77" s="1"/>
  <c r="GY279" i="77" a="1"/>
  <c r="GY279" i="77" s="1"/>
  <c r="FX279" i="77" a="1"/>
  <c r="FX279" i="77" s="1"/>
  <c r="GY291" i="77" a="1"/>
  <c r="GY291" i="77" s="1"/>
  <c r="FX291" i="77" a="1"/>
  <c r="FX291" i="77" s="1"/>
  <c r="GY303" i="77" a="1"/>
  <c r="GY303" i="77" s="1"/>
  <c r="FX303" i="77" a="1"/>
  <c r="FX303" i="77" s="1"/>
  <c r="GY315" i="77" a="1"/>
  <c r="GY315" i="77" s="1"/>
  <c r="FX315" i="77" a="1"/>
  <c r="FX315" i="77" s="1"/>
  <c r="GY327" i="77" a="1"/>
  <c r="GY327" i="77" s="1"/>
  <c r="FX327" i="77" a="1"/>
  <c r="FX327" i="77" s="1"/>
  <c r="GY339" i="77" a="1"/>
  <c r="GY339" i="77" s="1"/>
  <c r="FX339" i="77" a="1"/>
  <c r="FX339" i="77" s="1"/>
  <c r="GY351" i="77" a="1"/>
  <c r="GY351" i="77" s="1"/>
  <c r="FX351" i="77" a="1"/>
  <c r="FX351" i="77" s="1"/>
  <c r="GY363" i="77" a="1"/>
  <c r="GY363" i="77" s="1"/>
  <c r="FX363" i="77" a="1"/>
  <c r="FX363" i="77" s="1"/>
  <c r="GY375" i="77" a="1"/>
  <c r="GY375" i="77" s="1"/>
  <c r="FX375" i="77" a="1"/>
  <c r="FX375" i="77" s="1"/>
  <c r="GY387" i="77" a="1"/>
  <c r="GY387" i="77" s="1"/>
  <c r="FX387" i="77" a="1"/>
  <c r="FX387" i="77" s="1"/>
  <c r="GY399" i="77" a="1"/>
  <c r="GY399" i="77" s="1"/>
  <c r="FX399" i="77" a="1"/>
  <c r="FX399" i="77" s="1"/>
  <c r="GY411" i="77" a="1"/>
  <c r="GY411" i="77" s="1"/>
  <c r="FX411" i="77" a="1"/>
  <c r="FX411" i="77" s="1"/>
  <c r="GY423" i="77" a="1"/>
  <c r="GY423" i="77" s="1"/>
  <c r="FX423" i="77" a="1"/>
  <c r="FX423" i="77" s="1"/>
  <c r="GY435" i="77" a="1"/>
  <c r="GY435" i="77" s="1"/>
  <c r="FX435" i="77" a="1"/>
  <c r="FX435" i="77" s="1"/>
  <c r="GY447" i="77" a="1"/>
  <c r="GY447" i="77" s="1"/>
  <c r="FX447" i="77" a="1"/>
  <c r="FX447" i="77" s="1"/>
  <c r="GY459" i="77" a="1"/>
  <c r="GY459" i="77" s="1"/>
  <c r="FX459" i="77" a="1"/>
  <c r="FX459" i="77" s="1"/>
  <c r="GY471" i="77" a="1"/>
  <c r="GY471" i="77" s="1"/>
  <c r="FX471" i="77" a="1"/>
  <c r="FX471" i="77" s="1"/>
  <c r="GY483" i="77" a="1"/>
  <c r="GY483" i="77" s="1"/>
  <c r="FX483" i="77" a="1"/>
  <c r="FX483" i="77" s="1"/>
  <c r="GY495" i="77" a="1"/>
  <c r="GY495" i="77" s="1"/>
  <c r="FX495" i="77" a="1"/>
  <c r="FX495" i="77" s="1"/>
  <c r="GY507" i="77" a="1"/>
  <c r="GY507" i="77" s="1"/>
  <c r="FX507" i="77" a="1"/>
  <c r="FX507" i="77" s="1"/>
  <c r="GY519" i="77" a="1"/>
  <c r="GY519" i="77" s="1"/>
  <c r="FX519" i="77" a="1"/>
  <c r="FX519" i="77" s="1"/>
  <c r="GY531" i="77" a="1"/>
  <c r="GY531" i="77" s="1"/>
  <c r="FX531" i="77" a="1"/>
  <c r="FX531" i="77" s="1"/>
  <c r="GY543" i="77" a="1"/>
  <c r="GY543" i="77" s="1"/>
  <c r="FX543" i="77" a="1"/>
  <c r="FX543" i="77" s="1"/>
  <c r="GY555" i="77" a="1"/>
  <c r="GY555" i="77" s="1"/>
  <c r="FX555" i="77" a="1"/>
  <c r="FX555" i="77" s="1"/>
  <c r="GY567" i="77" a="1"/>
  <c r="GY567" i="77" s="1"/>
  <c r="FX567" i="77" a="1"/>
  <c r="FX567" i="77" s="1"/>
  <c r="GY579" i="77" a="1"/>
  <c r="GY579" i="77" s="1"/>
  <c r="FX579" i="77" a="1"/>
  <c r="FX579" i="77" s="1"/>
  <c r="GY591" i="77" a="1"/>
  <c r="GY591" i="77" s="1"/>
  <c r="FX591" i="77" a="1"/>
  <c r="FX591" i="77" s="1"/>
  <c r="GY603" i="77" a="1"/>
  <c r="GY603" i="77" s="1"/>
  <c r="FX603" i="77" a="1"/>
  <c r="FX603" i="77" s="1"/>
  <c r="GY615" i="77" a="1"/>
  <c r="GY615" i="77" s="1"/>
  <c r="FX615" i="77" a="1"/>
  <c r="FX615" i="77" s="1"/>
  <c r="GY627" i="77" a="1"/>
  <c r="GY627" i="77" s="1"/>
  <c r="FX627" i="77" a="1"/>
  <c r="FX627" i="77" s="1"/>
  <c r="GY639" i="77" a="1"/>
  <c r="GY639" i="77" s="1"/>
  <c r="FX639" i="77" a="1"/>
  <c r="FX639" i="77" s="1"/>
  <c r="GY651" i="77" a="1"/>
  <c r="GY651" i="77" s="1"/>
  <c r="FX651" i="77" a="1"/>
  <c r="FX651" i="77" s="1"/>
  <c r="GY663" i="77" a="1"/>
  <c r="GY663" i="77" s="1"/>
  <c r="FX663" i="77" a="1"/>
  <c r="FX663" i="77" s="1"/>
  <c r="GY675" i="77" a="1"/>
  <c r="GY675" i="77" s="1"/>
  <c r="FX675" i="77" a="1"/>
  <c r="FX675" i="77" s="1"/>
  <c r="GY687" i="77" a="1"/>
  <c r="GY687" i="77" s="1"/>
  <c r="FX687" i="77" a="1"/>
  <c r="FX687" i="77" s="1"/>
  <c r="GY699" i="77" a="1"/>
  <c r="GY699" i="77" s="1"/>
  <c r="FX699" i="77" a="1"/>
  <c r="FX699" i="77" s="1"/>
  <c r="GY711" i="77" a="1"/>
  <c r="GY711" i="77" s="1"/>
  <c r="FX711" i="77" a="1"/>
  <c r="FX711" i="77" s="1"/>
  <c r="FX723" i="77" a="1"/>
  <c r="FX723" i="77" s="1"/>
  <c r="GY723" i="77" a="1"/>
  <c r="GY723" i="77" s="1"/>
  <c r="FX735" i="77" a="1"/>
  <c r="FX735" i="77" s="1"/>
  <c r="GY735" i="77" a="1"/>
  <c r="GY735" i="77" s="1"/>
  <c r="FX40" i="77" a="1"/>
  <c r="FX40" i="77" s="1"/>
  <c r="GY40" i="77" a="1"/>
  <c r="GY40" i="77" s="1"/>
  <c r="FX52" i="77" a="1"/>
  <c r="FX52" i="77" s="1"/>
  <c r="GY52" i="77" a="1"/>
  <c r="GY52" i="77" s="1"/>
  <c r="FX64" i="77" a="1"/>
  <c r="FX64" i="77" s="1"/>
  <c r="GY64" i="77" a="1"/>
  <c r="GY64" i="77" s="1"/>
  <c r="FX76" i="77" a="1"/>
  <c r="FX76" i="77" s="1"/>
  <c r="GY76" i="77" a="1"/>
  <c r="GY76" i="77" s="1"/>
  <c r="FX88" i="77" a="1"/>
  <c r="FX88" i="77" s="1"/>
  <c r="GY88" i="77" a="1"/>
  <c r="GY88" i="77" s="1"/>
  <c r="FX100" i="77" a="1"/>
  <c r="FX100" i="77" s="1"/>
  <c r="GY100" i="77" a="1"/>
  <c r="GY100" i="77" s="1"/>
  <c r="FX112" i="77" a="1"/>
  <c r="FX112" i="77" s="1"/>
  <c r="GY112" i="77" a="1"/>
  <c r="GY112" i="77" s="1"/>
  <c r="FX124" i="77" a="1"/>
  <c r="FX124" i="77" s="1"/>
  <c r="GY124" i="77" a="1"/>
  <c r="GY124" i="77" s="1"/>
  <c r="FX136" i="77" a="1"/>
  <c r="FX136" i="77" s="1"/>
  <c r="GY136" i="77" a="1"/>
  <c r="GY136" i="77" s="1"/>
  <c r="FX148" i="77" a="1"/>
  <c r="FX148" i="77" s="1"/>
  <c r="GY148" i="77" a="1"/>
  <c r="GY148" i="77" s="1"/>
  <c r="FX160" i="77" a="1"/>
  <c r="FX160" i="77" s="1"/>
  <c r="GY160" i="77" a="1"/>
  <c r="GY160" i="77" s="1"/>
  <c r="FX172" i="77" a="1"/>
  <c r="FX172" i="77" s="1"/>
  <c r="GY172" i="77" a="1"/>
  <c r="GY172" i="77" s="1"/>
  <c r="FX184" i="77" a="1"/>
  <c r="FX184" i="77" s="1"/>
  <c r="GY184" i="77" a="1"/>
  <c r="GY184" i="77" s="1"/>
  <c r="FX196" i="77" a="1"/>
  <c r="FX196" i="77" s="1"/>
  <c r="GY196" i="77" a="1"/>
  <c r="GY196" i="77" s="1"/>
  <c r="FX208" i="77" a="1"/>
  <c r="FX208" i="77" s="1"/>
  <c r="GY208" i="77" a="1"/>
  <c r="GY208" i="77" s="1"/>
  <c r="FX220" i="77" a="1"/>
  <c r="FX220" i="77" s="1"/>
  <c r="GY220" i="77" a="1"/>
  <c r="GY220" i="77" s="1"/>
  <c r="GY232" i="77" a="1"/>
  <c r="GY232" i="77" s="1"/>
  <c r="FX232" i="77" a="1"/>
  <c r="FX232" i="77" s="1"/>
  <c r="FX244" i="77" a="1"/>
  <c r="FX244" i="77" s="1"/>
  <c r="GY244" i="77" a="1"/>
  <c r="GY244" i="77" s="1"/>
  <c r="GY256" i="77" a="1"/>
  <c r="GY256" i="77" s="1"/>
  <c r="FX256" i="77" a="1"/>
  <c r="FX256" i="77" s="1"/>
  <c r="GY268" i="77" a="1"/>
  <c r="GY268" i="77" s="1"/>
  <c r="FX268" i="77" a="1"/>
  <c r="FX268" i="77" s="1"/>
  <c r="GY280" i="77" a="1"/>
  <c r="GY280" i="77" s="1"/>
  <c r="FX280" i="77" a="1"/>
  <c r="FX280" i="77" s="1"/>
  <c r="GY292" i="77" a="1"/>
  <c r="GY292" i="77" s="1"/>
  <c r="FX292" i="77" a="1"/>
  <c r="FX292" i="77" s="1"/>
  <c r="GY304" i="77" a="1"/>
  <c r="GY304" i="77" s="1"/>
  <c r="FX304" i="77" a="1"/>
  <c r="FX304" i="77" s="1"/>
  <c r="GY316" i="77" a="1"/>
  <c r="GY316" i="77" s="1"/>
  <c r="FX316" i="77" a="1"/>
  <c r="FX316" i="77" s="1"/>
  <c r="GY328" i="77" a="1"/>
  <c r="GY328" i="77" s="1"/>
  <c r="FX328" i="77" a="1"/>
  <c r="FX328" i="77" s="1"/>
  <c r="GY340" i="77" a="1"/>
  <c r="GY340" i="77" s="1"/>
  <c r="FX340" i="77" a="1"/>
  <c r="FX340" i="77" s="1"/>
  <c r="GY352" i="77" a="1"/>
  <c r="GY352" i="77" s="1"/>
  <c r="FX352" i="77" a="1"/>
  <c r="FX352" i="77" s="1"/>
  <c r="GY364" i="77" a="1"/>
  <c r="GY364" i="77" s="1"/>
  <c r="FX364" i="77" a="1"/>
  <c r="FX364" i="77" s="1"/>
  <c r="GY376" i="77" a="1"/>
  <c r="GY376" i="77" s="1"/>
  <c r="FX376" i="77" a="1"/>
  <c r="FX376" i="77" s="1"/>
  <c r="GY388" i="77" a="1"/>
  <c r="GY388" i="77" s="1"/>
  <c r="FX388" i="77" a="1"/>
  <c r="FX388" i="77" s="1"/>
  <c r="GY400" i="77" a="1"/>
  <c r="GY400" i="77" s="1"/>
  <c r="FX400" i="77" a="1"/>
  <c r="FX400" i="77" s="1"/>
  <c r="GY412" i="77" a="1"/>
  <c r="GY412" i="77" s="1"/>
  <c r="FX412" i="77" a="1"/>
  <c r="FX412" i="77" s="1"/>
  <c r="GY424" i="77" a="1"/>
  <c r="GY424" i="77" s="1"/>
  <c r="FX424" i="77" a="1"/>
  <c r="FX424" i="77" s="1"/>
  <c r="GY436" i="77" a="1"/>
  <c r="GY436" i="77" s="1"/>
  <c r="FX436" i="77" a="1"/>
  <c r="FX436" i="77" s="1"/>
  <c r="FX448" i="77" a="1"/>
  <c r="FX448" i="77" s="1"/>
  <c r="GY448" i="77" a="1"/>
  <c r="GY448" i="77" s="1"/>
  <c r="FX460" i="77" a="1"/>
  <c r="FX460" i="77" s="1"/>
  <c r="GY460" i="77" a="1"/>
  <c r="GY460" i="77" s="1"/>
  <c r="FX472" i="77" a="1"/>
  <c r="FX472" i="77" s="1"/>
  <c r="GY472" i="77" a="1"/>
  <c r="GY472" i="77" s="1"/>
  <c r="FX484" i="77" a="1"/>
  <c r="FX484" i="77" s="1"/>
  <c r="GY484" i="77" a="1"/>
  <c r="GY484" i="77" s="1"/>
  <c r="FX496" i="77" a="1"/>
  <c r="FX496" i="77" s="1"/>
  <c r="GY496" i="77" a="1"/>
  <c r="GY496" i="77" s="1"/>
  <c r="FX508" i="77" a="1"/>
  <c r="FX508" i="77" s="1"/>
  <c r="GY508" i="77" a="1"/>
  <c r="GY508" i="77" s="1"/>
  <c r="FX520" i="77" a="1"/>
  <c r="FX520" i="77" s="1"/>
  <c r="GY520" i="77" a="1"/>
  <c r="GY520" i="77" s="1"/>
  <c r="FX532" i="77" a="1"/>
  <c r="FX532" i="77" s="1"/>
  <c r="GY532" i="77" a="1"/>
  <c r="GY532" i="77" s="1"/>
  <c r="FX544" i="77" a="1"/>
  <c r="FX544" i="77" s="1"/>
  <c r="GY544" i="77" a="1"/>
  <c r="GY544" i="77" s="1"/>
  <c r="FX556" i="77" a="1"/>
  <c r="FX556" i="77" s="1"/>
  <c r="GY556" i="77" a="1"/>
  <c r="GY556" i="77" s="1"/>
  <c r="FX568" i="77" a="1"/>
  <c r="FX568" i="77" s="1"/>
  <c r="GY568" i="77" a="1"/>
  <c r="GY568" i="77" s="1"/>
  <c r="FX580" i="77" a="1"/>
  <c r="FX580" i="77" s="1"/>
  <c r="GY580" i="77" a="1"/>
  <c r="GY580" i="77" s="1"/>
  <c r="FX592" i="77" a="1"/>
  <c r="FX592" i="77" s="1"/>
  <c r="GY592" i="77" a="1"/>
  <c r="GY592" i="77" s="1"/>
  <c r="FX604" i="77" a="1"/>
  <c r="FX604" i="77" s="1"/>
  <c r="GY604" i="77" a="1"/>
  <c r="GY604" i="77" s="1"/>
  <c r="FX616" i="77" a="1"/>
  <c r="FX616" i="77" s="1"/>
  <c r="GY616" i="77" a="1"/>
  <c r="GY616" i="77" s="1"/>
  <c r="FX628" i="77" a="1"/>
  <c r="FX628" i="77" s="1"/>
  <c r="GY628" i="77" a="1"/>
  <c r="GY628" i="77" s="1"/>
  <c r="FX640" i="77" a="1"/>
  <c r="FX640" i="77" s="1"/>
  <c r="GY640" i="77" a="1"/>
  <c r="GY640" i="77" s="1"/>
  <c r="FX652" i="77" a="1"/>
  <c r="FX652" i="77" s="1"/>
  <c r="GY652" i="77" a="1"/>
  <c r="GY652" i="77" s="1"/>
  <c r="FX664" i="77" a="1"/>
  <c r="FX664" i="77" s="1"/>
  <c r="GY664" i="77" a="1"/>
  <c r="GY664" i="77" s="1"/>
  <c r="FX676" i="77" a="1"/>
  <c r="FX676" i="77" s="1"/>
  <c r="GY676" i="77" a="1"/>
  <c r="GY676" i="77" s="1"/>
  <c r="FX688" i="77" a="1"/>
  <c r="FX688" i="77" s="1"/>
  <c r="GY688" i="77" a="1"/>
  <c r="GY688" i="77" s="1"/>
  <c r="FX700" i="77" a="1"/>
  <c r="FX700" i="77" s="1"/>
  <c r="GY700" i="77" a="1"/>
  <c r="GY700" i="77" s="1"/>
  <c r="FX712" i="77" a="1"/>
  <c r="FX712" i="77" s="1"/>
  <c r="GY712" i="77" a="1"/>
  <c r="GY712" i="77" s="1"/>
  <c r="FX724" i="77" a="1"/>
  <c r="FX724" i="77" s="1"/>
  <c r="GY724" i="77" a="1"/>
  <c r="GY724" i="77" s="1"/>
  <c r="FX736" i="77" a="1"/>
  <c r="FX736" i="77" s="1"/>
  <c r="GY736" i="77" a="1"/>
  <c r="GY736" i="77" s="1"/>
  <c r="GY41" i="77" a="1"/>
  <c r="GY41" i="77" s="1"/>
  <c r="FX41" i="77" a="1"/>
  <c r="FX41" i="77" s="1"/>
  <c r="GY53" i="77" a="1"/>
  <c r="GY53" i="77" s="1"/>
  <c r="FX53" i="77" a="1"/>
  <c r="FX53" i="77" s="1"/>
  <c r="GY65" i="77" a="1"/>
  <c r="GY65" i="77" s="1"/>
  <c r="FX65" i="77" a="1"/>
  <c r="FX65" i="77" s="1"/>
  <c r="GY77" i="77" a="1"/>
  <c r="GY77" i="77" s="1"/>
  <c r="FX77" i="77" a="1"/>
  <c r="FX77" i="77" s="1"/>
  <c r="GY89" i="77" a="1"/>
  <c r="GY89" i="77" s="1"/>
  <c r="FX89" i="77" a="1"/>
  <c r="FX89" i="77" s="1"/>
  <c r="GY101" i="77" a="1"/>
  <c r="GY101" i="77" s="1"/>
  <c r="FX101" i="77" a="1"/>
  <c r="FX101" i="77" s="1"/>
  <c r="GY113" i="77" a="1"/>
  <c r="GY113" i="77" s="1"/>
  <c r="FX113" i="77" a="1"/>
  <c r="FX113" i="77" s="1"/>
  <c r="GY125" i="77" a="1"/>
  <c r="GY125" i="77" s="1"/>
  <c r="FX125" i="77" a="1"/>
  <c r="FX125" i="77" s="1"/>
  <c r="GY137" i="77" a="1"/>
  <c r="GY137" i="77" s="1"/>
  <c r="FX137" i="77" a="1"/>
  <c r="FX137" i="77" s="1"/>
  <c r="GY149" i="77" a="1"/>
  <c r="GY149" i="77" s="1"/>
  <c r="FX149" i="77" a="1"/>
  <c r="FX149" i="77" s="1"/>
  <c r="GY161" i="77" a="1"/>
  <c r="GY161" i="77" s="1"/>
  <c r="FX161" i="77" a="1"/>
  <c r="FX161" i="77" s="1"/>
  <c r="GY173" i="77" a="1"/>
  <c r="GY173" i="77" s="1"/>
  <c r="FX173" i="77" a="1"/>
  <c r="FX173" i="77" s="1"/>
  <c r="GY185" i="77" a="1"/>
  <c r="GY185" i="77" s="1"/>
  <c r="FX185" i="77" a="1"/>
  <c r="FX185" i="77" s="1"/>
  <c r="GY197" i="77" a="1"/>
  <c r="GY197" i="77" s="1"/>
  <c r="FX197" i="77" a="1"/>
  <c r="FX197" i="77" s="1"/>
  <c r="GY209" i="77" a="1"/>
  <c r="GY209" i="77" s="1"/>
  <c r="FX209" i="77" a="1"/>
  <c r="FX209" i="77" s="1"/>
  <c r="GY221" i="77" a="1"/>
  <c r="GY221" i="77" s="1"/>
  <c r="FX221" i="77" a="1"/>
  <c r="FX221" i="77" s="1"/>
  <c r="GY233" i="77" a="1"/>
  <c r="GY233" i="77" s="1"/>
  <c r="FX233" i="77" a="1"/>
  <c r="FX233" i="77" s="1"/>
  <c r="GY245" i="77" a="1"/>
  <c r="GY245" i="77" s="1"/>
  <c r="FX245" i="77" a="1"/>
  <c r="FX245" i="77" s="1"/>
  <c r="GY257" i="77" a="1"/>
  <c r="GY257" i="77" s="1"/>
  <c r="FX257" i="77" a="1"/>
  <c r="FX257" i="77" s="1"/>
  <c r="GY269" i="77" a="1"/>
  <c r="GY269" i="77" s="1"/>
  <c r="FX269" i="77" a="1"/>
  <c r="FX269" i="77" s="1"/>
  <c r="GY281" i="77" a="1"/>
  <c r="GY281" i="77" s="1"/>
  <c r="FX281" i="77" a="1"/>
  <c r="FX281" i="77" s="1"/>
  <c r="GY293" i="77" a="1"/>
  <c r="GY293" i="77" s="1"/>
  <c r="FX293" i="77" a="1"/>
  <c r="FX293" i="77" s="1"/>
  <c r="GY305" i="77" a="1"/>
  <c r="GY305" i="77" s="1"/>
  <c r="FX305" i="77" a="1"/>
  <c r="FX305" i="77" s="1"/>
  <c r="GY317" i="77" a="1"/>
  <c r="GY317" i="77" s="1"/>
  <c r="FX317" i="77" a="1"/>
  <c r="FX317" i="77" s="1"/>
  <c r="GY329" i="77" a="1"/>
  <c r="GY329" i="77" s="1"/>
  <c r="FX329" i="77" a="1"/>
  <c r="FX329" i="77" s="1"/>
  <c r="GY341" i="77" a="1"/>
  <c r="GY341" i="77" s="1"/>
  <c r="FX341" i="77" a="1"/>
  <c r="FX341" i="77" s="1"/>
  <c r="GY353" i="77" a="1"/>
  <c r="GY353" i="77" s="1"/>
  <c r="FX353" i="77" a="1"/>
  <c r="FX353" i="77" s="1"/>
  <c r="GY365" i="77" a="1"/>
  <c r="GY365" i="77" s="1"/>
  <c r="FX365" i="77" a="1"/>
  <c r="FX365" i="77" s="1"/>
  <c r="GY377" i="77" a="1"/>
  <c r="GY377" i="77" s="1"/>
  <c r="FX377" i="77" a="1"/>
  <c r="FX377" i="77" s="1"/>
  <c r="GY389" i="77" a="1"/>
  <c r="GY389" i="77" s="1"/>
  <c r="FX389" i="77" a="1"/>
  <c r="FX389" i="77" s="1"/>
  <c r="GY401" i="77" a="1"/>
  <c r="GY401" i="77" s="1"/>
  <c r="FX401" i="77" a="1"/>
  <c r="FX401" i="77" s="1"/>
  <c r="GY413" i="77" a="1"/>
  <c r="GY413" i="77" s="1"/>
  <c r="FX413" i="77" a="1"/>
  <c r="FX413" i="77" s="1"/>
  <c r="GY425" i="77" a="1"/>
  <c r="GY425" i="77" s="1"/>
  <c r="FX425" i="77" a="1"/>
  <c r="FX425" i="77" s="1"/>
  <c r="GY437" i="77" a="1"/>
  <c r="GY437" i="77" s="1"/>
  <c r="FX437" i="77" a="1"/>
  <c r="FX437" i="77" s="1"/>
  <c r="FX449" i="77" a="1"/>
  <c r="FX449" i="77" s="1"/>
  <c r="GY449" i="77" a="1"/>
  <c r="GY449" i="77" s="1"/>
  <c r="FX461" i="77" a="1"/>
  <c r="FX461" i="77" s="1"/>
  <c r="GY461" i="77" a="1"/>
  <c r="GY461" i="77" s="1"/>
  <c r="GY473" i="77" a="1"/>
  <c r="GY473" i="77" s="1"/>
  <c r="FX473" i="77" a="1"/>
  <c r="FX473" i="77" s="1"/>
  <c r="GY485" i="77" a="1"/>
  <c r="GY485" i="77" s="1"/>
  <c r="FX485" i="77" a="1"/>
  <c r="FX485" i="77" s="1"/>
  <c r="FX497" i="77" a="1"/>
  <c r="FX497" i="77" s="1"/>
  <c r="GY497" i="77" a="1"/>
  <c r="GY497" i="77" s="1"/>
  <c r="GY509" i="77" a="1"/>
  <c r="GY509" i="77" s="1"/>
  <c r="FX509" i="77" a="1"/>
  <c r="FX509" i="77" s="1"/>
  <c r="FX521" i="77" a="1"/>
  <c r="FX521" i="77" s="1"/>
  <c r="GY521" i="77" a="1"/>
  <c r="GY521" i="77" s="1"/>
  <c r="FX533" i="77" a="1"/>
  <c r="FX533" i="77" s="1"/>
  <c r="GY533" i="77" a="1"/>
  <c r="GY533" i="77" s="1"/>
  <c r="GY545" i="77" a="1"/>
  <c r="GY545" i="77" s="1"/>
  <c r="FX545" i="77" a="1"/>
  <c r="FX545" i="77" s="1"/>
  <c r="GY557" i="77" a="1"/>
  <c r="GY557" i="77" s="1"/>
  <c r="FX557" i="77" a="1"/>
  <c r="FX557" i="77" s="1"/>
  <c r="FX569" i="77" a="1"/>
  <c r="FX569" i="77" s="1"/>
  <c r="GY569" i="77" a="1"/>
  <c r="GY569" i="77" s="1"/>
  <c r="GY581" i="77" a="1"/>
  <c r="GY581" i="77" s="1"/>
  <c r="FX581" i="77" a="1"/>
  <c r="FX581" i="77" s="1"/>
  <c r="FX593" i="77" a="1"/>
  <c r="FX593" i="77" s="1"/>
  <c r="GY593" i="77" a="1"/>
  <c r="GY593" i="77" s="1"/>
  <c r="FX605" i="77" a="1"/>
  <c r="FX605" i="77" s="1"/>
  <c r="GY605" i="77" a="1"/>
  <c r="GY605" i="77" s="1"/>
  <c r="GY617" i="77" a="1"/>
  <c r="GY617" i="77" s="1"/>
  <c r="FX617" i="77" a="1"/>
  <c r="FX617" i="77" s="1"/>
  <c r="GY629" i="77" a="1"/>
  <c r="GY629" i="77" s="1"/>
  <c r="FX629" i="77" a="1"/>
  <c r="FX629" i="77" s="1"/>
  <c r="FX641" i="77" a="1"/>
  <c r="FX641" i="77" s="1"/>
  <c r="GY641" i="77" a="1"/>
  <c r="GY641" i="77" s="1"/>
  <c r="GY653" i="77" a="1"/>
  <c r="GY653" i="77" s="1"/>
  <c r="FX653" i="77" a="1"/>
  <c r="FX653" i="77" s="1"/>
  <c r="FX665" i="77" a="1"/>
  <c r="FX665" i="77" s="1"/>
  <c r="GY665" i="77" a="1"/>
  <c r="GY665" i="77" s="1"/>
  <c r="FX677" i="77" a="1"/>
  <c r="FX677" i="77" s="1"/>
  <c r="GY677" i="77" a="1"/>
  <c r="GY677" i="77" s="1"/>
  <c r="GY689" i="77" a="1"/>
  <c r="GY689" i="77" s="1"/>
  <c r="FX689" i="77" a="1"/>
  <c r="FX689" i="77" s="1"/>
  <c r="GY701" i="77" a="1"/>
  <c r="GY701" i="77" s="1"/>
  <c r="FX701" i="77" a="1"/>
  <c r="FX701" i="77" s="1"/>
  <c r="FX713" i="77" a="1"/>
  <c r="FX713" i="77" s="1"/>
  <c r="GY713" i="77" a="1"/>
  <c r="GY713" i="77" s="1"/>
  <c r="FX725" i="77" a="1"/>
  <c r="FX725" i="77" s="1"/>
  <c r="GY725" i="77" a="1"/>
  <c r="GY725" i="77" s="1"/>
  <c r="GY42" i="77" a="1"/>
  <c r="GY42" i="77" s="1"/>
  <c r="FX42" i="77" a="1"/>
  <c r="FX42" i="77" s="1"/>
  <c r="GY54" i="77" a="1"/>
  <c r="GY54" i="77" s="1"/>
  <c r="FX54" i="77" a="1"/>
  <c r="FX54" i="77" s="1"/>
  <c r="GY66" i="77" a="1"/>
  <c r="GY66" i="77" s="1"/>
  <c r="FX66" i="77" a="1"/>
  <c r="FX66" i="77" s="1"/>
  <c r="GY78" i="77" a="1"/>
  <c r="GY78" i="77" s="1"/>
  <c r="FX78" i="77" a="1"/>
  <c r="FX78" i="77" s="1"/>
  <c r="GY90" i="77" a="1"/>
  <c r="GY90" i="77" s="1"/>
  <c r="FX90" i="77" a="1"/>
  <c r="FX90" i="77" s="1"/>
  <c r="GY102" i="77" a="1"/>
  <c r="GY102" i="77" s="1"/>
  <c r="FX102" i="77" a="1"/>
  <c r="FX102" i="77" s="1"/>
  <c r="GY114" i="77" a="1"/>
  <c r="GY114" i="77" s="1"/>
  <c r="FX114" i="77" a="1"/>
  <c r="FX114" i="77" s="1"/>
  <c r="GY126" i="77" a="1"/>
  <c r="GY126" i="77" s="1"/>
  <c r="FX126" i="77" a="1"/>
  <c r="FX126" i="77" s="1"/>
  <c r="GY138" i="77" a="1"/>
  <c r="GY138" i="77" s="1"/>
  <c r="FX138" i="77" a="1"/>
  <c r="FX138" i="77" s="1"/>
  <c r="GY150" i="77" a="1"/>
  <c r="GY150" i="77" s="1"/>
  <c r="FX150" i="77" a="1"/>
  <c r="FX150" i="77" s="1"/>
  <c r="GY162" i="77" a="1"/>
  <c r="GY162" i="77" s="1"/>
  <c r="FX162" i="77" a="1"/>
  <c r="FX162" i="77" s="1"/>
  <c r="GY174" i="77" a="1"/>
  <c r="GY174" i="77" s="1"/>
  <c r="FX174" i="77" a="1"/>
  <c r="FX174" i="77" s="1"/>
  <c r="GY186" i="77" a="1"/>
  <c r="GY186" i="77" s="1"/>
  <c r="FX186" i="77" a="1"/>
  <c r="FX186" i="77" s="1"/>
  <c r="GY198" i="77" a="1"/>
  <c r="GY198" i="77" s="1"/>
  <c r="FX198" i="77" a="1"/>
  <c r="FX198" i="77" s="1"/>
  <c r="GY210" i="77" a="1"/>
  <c r="GY210" i="77" s="1"/>
  <c r="FX210" i="77" a="1"/>
  <c r="FX210" i="77" s="1"/>
  <c r="GY222" i="77" a="1"/>
  <c r="GY222" i="77" s="1"/>
  <c r="FX222" i="77" a="1"/>
  <c r="FX222" i="77" s="1"/>
  <c r="GY234" i="77" a="1"/>
  <c r="GY234" i="77" s="1"/>
  <c r="FX234" i="77" a="1"/>
  <c r="FX234" i="77" s="1"/>
  <c r="GY246" i="77" a="1"/>
  <c r="GY246" i="77" s="1"/>
  <c r="FX246" i="77" a="1"/>
  <c r="FX246" i="77" s="1"/>
  <c r="GY258" i="77" a="1"/>
  <c r="GY258" i="77" s="1"/>
  <c r="FX258" i="77" a="1"/>
  <c r="FX258" i="77" s="1"/>
  <c r="GY270" i="77" a="1"/>
  <c r="GY270" i="77" s="1"/>
  <c r="FX270" i="77" a="1"/>
  <c r="FX270" i="77" s="1"/>
  <c r="GY282" i="77" a="1"/>
  <c r="GY282" i="77" s="1"/>
  <c r="FX282" i="77" a="1"/>
  <c r="FX282" i="77" s="1"/>
  <c r="FX294" i="77" a="1"/>
  <c r="FX294" i="77" s="1"/>
  <c r="GY294" i="77" a="1"/>
  <c r="GY294" i="77" s="1"/>
  <c r="GY306" i="77" a="1"/>
  <c r="GY306" i="77" s="1"/>
  <c r="FX306" i="77" a="1"/>
  <c r="FX306" i="77" s="1"/>
  <c r="GY318" i="77" a="1"/>
  <c r="GY318" i="77" s="1"/>
  <c r="FX318" i="77" a="1"/>
  <c r="FX318" i="77" s="1"/>
  <c r="GY330" i="77" a="1"/>
  <c r="GY330" i="77" s="1"/>
  <c r="FX330" i="77" a="1"/>
  <c r="FX330" i="77" s="1"/>
  <c r="GY342" i="77" a="1"/>
  <c r="GY342" i="77" s="1"/>
  <c r="FX342" i="77" a="1"/>
  <c r="FX342" i="77" s="1"/>
  <c r="GY354" i="77" a="1"/>
  <c r="GY354" i="77" s="1"/>
  <c r="FX354" i="77" a="1"/>
  <c r="FX354" i="77" s="1"/>
  <c r="FX366" i="77" a="1"/>
  <c r="FX366" i="77" s="1"/>
  <c r="GY366" i="77" a="1"/>
  <c r="GY366" i="77" s="1"/>
  <c r="GY378" i="77" a="1"/>
  <c r="GY378" i="77" s="1"/>
  <c r="FX378" i="77" a="1"/>
  <c r="FX378" i="77" s="1"/>
  <c r="GY390" i="77" a="1"/>
  <c r="GY390" i="77" s="1"/>
  <c r="FX390" i="77" a="1"/>
  <c r="FX390" i="77" s="1"/>
  <c r="GY402" i="77" a="1"/>
  <c r="GY402" i="77" s="1"/>
  <c r="FX402" i="77" a="1"/>
  <c r="FX402" i="77" s="1"/>
  <c r="GY414" i="77" a="1"/>
  <c r="GY414" i="77" s="1"/>
  <c r="FX414" i="77" a="1"/>
  <c r="FX414" i="77" s="1"/>
  <c r="GY426" i="77" a="1"/>
  <c r="GY426" i="77" s="1"/>
  <c r="FX426" i="77" a="1"/>
  <c r="FX426" i="77" s="1"/>
  <c r="FX438" i="77" a="1"/>
  <c r="FX438" i="77" s="1"/>
  <c r="GY438" i="77" a="1"/>
  <c r="GY438" i="77" s="1"/>
  <c r="FX450" i="77" a="1"/>
  <c r="FX450" i="77" s="1"/>
  <c r="GY450" i="77" a="1"/>
  <c r="GY450" i="77" s="1"/>
  <c r="FX462" i="77" a="1"/>
  <c r="FX462" i="77" s="1"/>
  <c r="GY462" i="77" a="1"/>
  <c r="GY462" i="77" s="1"/>
  <c r="GY474" i="77" a="1"/>
  <c r="GY474" i="77" s="1"/>
  <c r="FX474" i="77" a="1"/>
  <c r="FX474" i="77" s="1"/>
  <c r="GY486" i="77" a="1"/>
  <c r="GY486" i="77" s="1"/>
  <c r="FX486" i="77" a="1"/>
  <c r="FX486" i="77" s="1"/>
  <c r="FX498" i="77" a="1"/>
  <c r="FX498" i="77" s="1"/>
  <c r="GY498" i="77" a="1"/>
  <c r="GY498" i="77" s="1"/>
  <c r="FX510" i="77" a="1"/>
  <c r="FX510" i="77" s="1"/>
  <c r="GY510" i="77" a="1"/>
  <c r="GY510" i="77" s="1"/>
  <c r="FX522" i="77" a="1"/>
  <c r="FX522" i="77" s="1"/>
  <c r="GY522" i="77" a="1"/>
  <c r="GY522" i="77" s="1"/>
  <c r="FX534" i="77" a="1"/>
  <c r="FX534" i="77" s="1"/>
  <c r="GY534" i="77" a="1"/>
  <c r="GY534" i="77" s="1"/>
  <c r="GY546" i="77" a="1"/>
  <c r="GY546" i="77" s="1"/>
  <c r="FX546" i="77" a="1"/>
  <c r="FX546" i="77" s="1"/>
  <c r="GY558" i="77" a="1"/>
  <c r="GY558" i="77" s="1"/>
  <c r="FX558" i="77" a="1"/>
  <c r="FX558" i="77" s="1"/>
  <c r="FX570" i="77" a="1"/>
  <c r="FX570" i="77" s="1"/>
  <c r="GY570" i="77" a="1"/>
  <c r="GY570" i="77" s="1"/>
  <c r="FX582" i="77" a="1"/>
  <c r="FX582" i="77" s="1"/>
  <c r="GY582" i="77" a="1"/>
  <c r="GY582" i="77" s="1"/>
  <c r="FX594" i="77" a="1"/>
  <c r="FX594" i="77" s="1"/>
  <c r="GY594" i="77" a="1"/>
  <c r="GY594" i="77" s="1"/>
  <c r="FX606" i="77" a="1"/>
  <c r="FX606" i="77" s="1"/>
  <c r="GY606" i="77" a="1"/>
  <c r="GY606" i="77" s="1"/>
  <c r="GY618" i="77" a="1"/>
  <c r="GY618" i="77" s="1"/>
  <c r="FX618" i="77" a="1"/>
  <c r="FX618" i="77" s="1"/>
  <c r="GY630" i="77" a="1"/>
  <c r="GY630" i="77" s="1"/>
  <c r="FX630" i="77" a="1"/>
  <c r="FX630" i="77" s="1"/>
  <c r="FX642" i="77" a="1"/>
  <c r="FX642" i="77" s="1"/>
  <c r="GY642" i="77" a="1"/>
  <c r="GY642" i="77" s="1"/>
  <c r="FX654" i="77" a="1"/>
  <c r="FX654" i="77" s="1"/>
  <c r="GY654" i="77" a="1"/>
  <c r="GY654" i="77" s="1"/>
  <c r="FX666" i="77" a="1"/>
  <c r="FX666" i="77" s="1"/>
  <c r="GY666" i="77" a="1"/>
  <c r="GY666" i="77" s="1"/>
  <c r="FX678" i="77" a="1"/>
  <c r="FX678" i="77" s="1"/>
  <c r="GY678" i="77" a="1"/>
  <c r="GY678" i="77" s="1"/>
  <c r="GY690" i="77" a="1"/>
  <c r="GY690" i="77" s="1"/>
  <c r="FX690" i="77" a="1"/>
  <c r="FX690" i="77" s="1"/>
  <c r="GY702" i="77" a="1"/>
  <c r="GY702" i="77" s="1"/>
  <c r="FX702" i="77" a="1"/>
  <c r="FX702" i="77" s="1"/>
  <c r="FX714" i="77" a="1"/>
  <c r="FX714" i="77" s="1"/>
  <c r="GY714" i="77" a="1"/>
  <c r="GY714" i="77" s="1"/>
  <c r="GY726" i="77" a="1"/>
  <c r="GY726" i="77" s="1"/>
  <c r="FX726" i="77" a="1"/>
  <c r="FX726" i="77" s="1"/>
  <c r="GY43" i="77" a="1"/>
  <c r="GY43" i="77" s="1"/>
  <c r="FX43" i="77" a="1"/>
  <c r="FX43" i="77" s="1"/>
  <c r="GY79" i="77" a="1"/>
  <c r="GY79" i="77" s="1"/>
  <c r="FX79" i="77" a="1"/>
  <c r="FX79" i="77" s="1"/>
  <c r="GY103" i="77" a="1"/>
  <c r="GY103" i="77" s="1"/>
  <c r="FX103" i="77" a="1"/>
  <c r="FX103" i="77" s="1"/>
  <c r="GY127" i="77" a="1"/>
  <c r="GY127" i="77" s="1"/>
  <c r="FX127" i="77" a="1"/>
  <c r="FX127" i="77" s="1"/>
  <c r="GY151" i="77" a="1"/>
  <c r="GY151" i="77" s="1"/>
  <c r="FX151" i="77" a="1"/>
  <c r="FX151" i="77" s="1"/>
  <c r="GY175" i="77" a="1"/>
  <c r="GY175" i="77" s="1"/>
  <c r="FX175" i="77" a="1"/>
  <c r="FX175" i="77" s="1"/>
  <c r="GY199" i="77" a="1"/>
  <c r="GY199" i="77" s="1"/>
  <c r="FX199" i="77" a="1"/>
  <c r="FX199" i="77" s="1"/>
  <c r="GY223" i="77" a="1"/>
  <c r="GY223" i="77" s="1"/>
  <c r="FX223" i="77" a="1"/>
  <c r="FX223" i="77" s="1"/>
  <c r="GY259" i="77" a="1"/>
  <c r="GY259" i="77" s="1"/>
  <c r="FX259" i="77" a="1"/>
  <c r="FX259" i="77" s="1"/>
  <c r="GY283" i="77" a="1"/>
  <c r="GY283" i="77" s="1"/>
  <c r="FX283" i="77" a="1"/>
  <c r="FX283" i="77" s="1"/>
  <c r="GY307" i="77" a="1"/>
  <c r="GY307" i="77" s="1"/>
  <c r="FX307" i="77" a="1"/>
  <c r="FX307" i="77" s="1"/>
  <c r="GY331" i="77" a="1"/>
  <c r="GY331" i="77" s="1"/>
  <c r="FX331" i="77" a="1"/>
  <c r="FX331" i="77" s="1"/>
  <c r="GY355" i="77" a="1"/>
  <c r="GY355" i="77" s="1"/>
  <c r="FX355" i="77" a="1"/>
  <c r="FX355" i="77" s="1"/>
  <c r="GY379" i="77" a="1"/>
  <c r="GY379" i="77" s="1"/>
  <c r="FX379" i="77" a="1"/>
  <c r="FX379" i="77" s="1"/>
  <c r="GY403" i="77" a="1"/>
  <c r="GY403" i="77" s="1"/>
  <c r="FX403" i="77" a="1"/>
  <c r="FX403" i="77" s="1"/>
  <c r="GY427" i="77" a="1"/>
  <c r="GY427" i="77" s="1"/>
  <c r="FX427" i="77" a="1"/>
  <c r="FX427" i="77" s="1"/>
  <c r="GY451" i="77" a="1"/>
  <c r="GY451" i="77" s="1"/>
  <c r="FX451" i="77" a="1"/>
  <c r="FX451" i="77" s="1"/>
  <c r="GY475" i="77" a="1"/>
  <c r="GY475" i="77" s="1"/>
  <c r="FX475" i="77" a="1"/>
  <c r="FX475" i="77" s="1"/>
  <c r="GY499" i="77" a="1"/>
  <c r="GY499" i="77" s="1"/>
  <c r="FX499" i="77" a="1"/>
  <c r="FX499" i="77" s="1"/>
  <c r="GY511" i="77" a="1"/>
  <c r="GY511" i="77" s="1"/>
  <c r="FX511" i="77" a="1"/>
  <c r="FX511" i="77" s="1"/>
  <c r="GY535" i="77" a="1"/>
  <c r="GY535" i="77" s="1"/>
  <c r="FX535" i="77" a="1"/>
  <c r="FX535" i="77" s="1"/>
  <c r="GY559" i="77" a="1"/>
  <c r="GY559" i="77" s="1"/>
  <c r="FX559" i="77" a="1"/>
  <c r="FX559" i="77" s="1"/>
  <c r="GY583" i="77" a="1"/>
  <c r="GY583" i="77" s="1"/>
  <c r="FX583" i="77" a="1"/>
  <c r="FX583" i="77" s="1"/>
  <c r="GY607" i="77" a="1"/>
  <c r="GY607" i="77" s="1"/>
  <c r="FX607" i="77" a="1"/>
  <c r="FX607" i="77" s="1"/>
  <c r="GY631" i="77" a="1"/>
  <c r="GY631" i="77" s="1"/>
  <c r="FX631" i="77" a="1"/>
  <c r="FX631" i="77" s="1"/>
  <c r="GY667" i="77" a="1"/>
  <c r="GY667" i="77" s="1"/>
  <c r="FX667" i="77" a="1"/>
  <c r="FX667" i="77" s="1"/>
  <c r="GY691" i="77" a="1"/>
  <c r="GY691" i="77" s="1"/>
  <c r="FX691" i="77" a="1"/>
  <c r="FX691" i="77" s="1"/>
  <c r="GY715" i="77" a="1"/>
  <c r="GY715" i="77" s="1"/>
  <c r="FX715" i="77" a="1"/>
  <c r="FX715" i="77" s="1"/>
  <c r="GY44" i="77" a="1"/>
  <c r="GY44" i="77" s="1"/>
  <c r="FX44" i="77" a="1"/>
  <c r="FX44" i="77" s="1"/>
  <c r="GY80" i="77" a="1"/>
  <c r="GY80" i="77" s="1"/>
  <c r="FX80" i="77" a="1"/>
  <c r="FX80" i="77" s="1"/>
  <c r="GY116" i="77" a="1"/>
  <c r="GY116" i="77" s="1"/>
  <c r="FX116" i="77" a="1"/>
  <c r="FX116" i="77" s="1"/>
  <c r="GY152" i="77" a="1"/>
  <c r="GY152" i="77" s="1"/>
  <c r="FX152" i="77" a="1"/>
  <c r="FX152" i="77" s="1"/>
  <c r="GY188" i="77" a="1"/>
  <c r="GY188" i="77" s="1"/>
  <c r="FX188" i="77" a="1"/>
  <c r="FX188" i="77" s="1"/>
  <c r="GY224" i="77" a="1"/>
  <c r="GY224" i="77" s="1"/>
  <c r="FX224" i="77" a="1"/>
  <c r="FX224" i="77" s="1"/>
  <c r="GY260" i="77" a="1"/>
  <c r="GY260" i="77" s="1"/>
  <c r="FX260" i="77" a="1"/>
  <c r="FX260" i="77" s="1"/>
  <c r="GY296" i="77" a="1"/>
  <c r="GY296" i="77" s="1"/>
  <c r="FX296" i="77" a="1"/>
  <c r="FX296" i="77" s="1"/>
  <c r="GY332" i="77" a="1"/>
  <c r="GY332" i="77" s="1"/>
  <c r="FX332" i="77" a="1"/>
  <c r="FX332" i="77" s="1"/>
  <c r="GY368" i="77" a="1"/>
  <c r="GY368" i="77" s="1"/>
  <c r="FX368" i="77" a="1"/>
  <c r="FX368" i="77" s="1"/>
  <c r="GY404" i="77" a="1"/>
  <c r="GY404" i="77" s="1"/>
  <c r="FX404" i="77" a="1"/>
  <c r="FX404" i="77" s="1"/>
  <c r="GY440" i="77" a="1"/>
  <c r="GY440" i="77" s="1"/>
  <c r="FX440" i="77" a="1"/>
  <c r="FX440" i="77" s="1"/>
  <c r="GY476" i="77" a="1"/>
  <c r="GY476" i="77" s="1"/>
  <c r="FX476" i="77" a="1"/>
  <c r="FX476" i="77" s="1"/>
  <c r="GY500" i="77" a="1"/>
  <c r="GY500" i="77" s="1"/>
  <c r="FX500" i="77" a="1"/>
  <c r="FX500" i="77" s="1"/>
  <c r="GY524" i="77" a="1"/>
  <c r="GY524" i="77" s="1"/>
  <c r="FX524" i="77" a="1"/>
  <c r="FX524" i="77" s="1"/>
  <c r="GY560" i="77" a="1"/>
  <c r="GY560" i="77" s="1"/>
  <c r="FX560" i="77" a="1"/>
  <c r="FX560" i="77" s="1"/>
  <c r="GY596" i="77" a="1"/>
  <c r="GY596" i="77" s="1"/>
  <c r="FX596" i="77" a="1"/>
  <c r="FX596" i="77" s="1"/>
  <c r="GY716" i="77" a="1"/>
  <c r="GY716" i="77" s="1"/>
  <c r="FX716" i="77" a="1"/>
  <c r="FX716" i="77" s="1"/>
  <c r="CP1" i="84" a="1"/>
  <c r="CP1" i="84" s="1"/>
  <c r="CM1" i="84" a="1"/>
  <c r="CM1" i="84" s="1"/>
  <c r="AO1" i="73" a="1"/>
  <c r="AO1" i="73" s="1"/>
  <c r="CE1" i="84" l="1" a="1"/>
  <c r="CE1" i="84" s="1"/>
  <c r="CC1" i="84" a="1"/>
  <c r="CC1" i="84" s="1"/>
  <c r="BZ1" i="84" a="1"/>
  <c r="BZ1" i="84" s="1"/>
  <c r="BT1" i="84" a="1"/>
  <c r="BT1" i="84" s="1"/>
  <c r="BN1" i="84" a="1"/>
  <c r="BN1" i="84" s="1"/>
  <c r="AU1" i="84" a="1"/>
  <c r="AU1" i="84" s="1"/>
  <c r="J1" i="84" a="1"/>
  <c r="J1" i="84" s="1"/>
  <c r="G43" i="18"/>
  <c r="L44" i="20" a="1"/>
  <c r="L44" i="20" s="1"/>
  <c r="K44" i="20" a="1"/>
  <c r="K44" i="20" s="1"/>
  <c r="J44" i="20" a="1"/>
  <c r="J44" i="20" s="1"/>
  <c r="I44" i="20" a="1"/>
  <c r="I44" i="20" s="1"/>
  <c r="AP13" i="52" a="1"/>
  <c r="AP13" i="52" s="1"/>
  <c r="AO13" i="52" a="1"/>
  <c r="AO13" i="52" s="1"/>
  <c r="AN13" i="52" a="1"/>
  <c r="AN13" i="52" s="1"/>
  <c r="AM13" i="52" a="1"/>
  <c r="AM13" i="52" s="1"/>
  <c r="AL13" i="52" a="1"/>
  <c r="AL13" i="52" s="1"/>
  <c r="L13" i="52" a="1"/>
  <c r="L13" i="52" s="1"/>
  <c r="K13" i="52" a="1"/>
  <c r="K13" i="52" s="1"/>
  <c r="J13" i="52" a="1"/>
  <c r="J13" i="52" s="1"/>
  <c r="I13" i="52" a="1"/>
  <c r="I13" i="52" s="1"/>
  <c r="H13" i="52" a="1"/>
  <c r="H13" i="52" s="1"/>
  <c r="G13" i="52" a="1"/>
  <c r="G13" i="52" s="1"/>
  <c r="F13" i="52" a="1"/>
  <c r="F13" i="52" s="1"/>
  <c r="E13" i="52" a="1"/>
  <c r="E13" i="52" s="1"/>
  <c r="D13" i="52" a="1"/>
  <c r="D13" i="52" s="1"/>
  <c r="C13" i="52" a="1"/>
  <c r="C13" i="52" s="1"/>
  <c r="EQ1" i="77" a="1"/>
  <c r="EQ1" i="77" s="1"/>
  <c r="M40" i="76" a="1"/>
  <c r="M40" i="76" s="1"/>
  <c r="M39" i="76" a="1"/>
  <c r="M39" i="76" s="1"/>
  <c r="M38" i="76" a="1"/>
  <c r="M38" i="76" s="1"/>
  <c r="M37" i="76" a="1"/>
  <c r="M37" i="76" s="1"/>
  <c r="M36" i="76" a="1"/>
  <c r="M36" i="76" s="1"/>
  <c r="M35" i="76" a="1"/>
  <c r="M35" i="76" s="1"/>
  <c r="M34" i="76" a="1"/>
  <c r="M34" i="76" s="1"/>
  <c r="M33" i="76" a="1"/>
  <c r="M33" i="76" s="1"/>
  <c r="M32" i="76" a="1"/>
  <c r="M32" i="76" s="1"/>
  <c r="M31" i="76" a="1"/>
  <c r="M31" i="76" s="1"/>
  <c r="M30" i="76" a="1"/>
  <c r="M30" i="76" s="1"/>
  <c r="M29" i="76" a="1"/>
  <c r="M29" i="76" s="1"/>
  <c r="M28" i="76" a="1"/>
  <c r="M28" i="76" s="1"/>
  <c r="M27" i="76" a="1"/>
  <c r="M27" i="76" s="1"/>
  <c r="M26" i="76" a="1"/>
  <c r="M26" i="76" s="1"/>
  <c r="M25" i="76" a="1"/>
  <c r="M25" i="76" s="1"/>
  <c r="M24" i="76" a="1"/>
  <c r="M24" i="76" s="1"/>
  <c r="M23" i="76" a="1"/>
  <c r="M23" i="76" s="1"/>
  <c r="M22" i="76" a="1"/>
  <c r="M22" i="76" s="1"/>
  <c r="M21" i="76" a="1"/>
  <c r="M21" i="76" s="1"/>
  <c r="M20" i="76" a="1"/>
  <c r="M20" i="76" s="1"/>
  <c r="M19" i="76" a="1"/>
  <c r="M19" i="76" s="1"/>
  <c r="M18" i="76" a="1"/>
  <c r="M18" i="76" s="1"/>
  <c r="M17" i="76" a="1"/>
  <c r="M17" i="76" s="1"/>
  <c r="M16" i="76" a="1"/>
  <c r="M16" i="76" s="1"/>
  <c r="M15" i="76" a="1"/>
  <c r="M15" i="76" s="1"/>
  <c r="M14" i="76" a="1"/>
  <c r="M14" i="76" s="1"/>
  <c r="M13" i="76" a="1"/>
  <c r="M13" i="76" s="1"/>
  <c r="M12" i="76" a="1"/>
  <c r="M12" i="76" s="1"/>
  <c r="M11" i="76" a="1"/>
  <c r="M11" i="76" s="1"/>
  <c r="FB1" i="77" a="1"/>
  <c r="FB1" i="77" s="1"/>
  <c r="U212" i="76" a="1"/>
  <c r="U212" i="76" s="1"/>
  <c r="T212" i="76" a="1"/>
  <c r="T212" i="76" s="1"/>
  <c r="S212" i="76" a="1"/>
  <c r="S212" i="76" s="1"/>
  <c r="U211" i="76" a="1"/>
  <c r="U211" i="76" s="1"/>
  <c r="T211" i="76" a="1"/>
  <c r="T211" i="76" s="1"/>
  <c r="S211" i="76" a="1"/>
  <c r="S211" i="76" s="1"/>
  <c r="U210" i="76" a="1"/>
  <c r="U210" i="76" s="1"/>
  <c r="T210" i="76" a="1"/>
  <c r="T210" i="76" s="1"/>
  <c r="S210" i="76" a="1"/>
  <c r="S210" i="76" s="1"/>
  <c r="U209" i="76" a="1"/>
  <c r="U209" i="76" s="1"/>
  <c r="T209" i="76" a="1"/>
  <c r="T209" i="76" s="1"/>
  <c r="S209" i="76" a="1"/>
  <c r="S209" i="76" s="1"/>
  <c r="U208" i="76" a="1"/>
  <c r="U208" i="76" s="1"/>
  <c r="T208" i="76" a="1"/>
  <c r="T208" i="76" s="1"/>
  <c r="S208" i="76" a="1"/>
  <c r="S208" i="76" s="1"/>
  <c r="U207" i="76" a="1"/>
  <c r="U207" i="76" s="1"/>
  <c r="T207" i="76" a="1"/>
  <c r="T207" i="76" s="1"/>
  <c r="S207" i="76" a="1"/>
  <c r="S207" i="76" s="1"/>
  <c r="U206" i="76" a="1"/>
  <c r="U206" i="76" s="1"/>
  <c r="T206" i="76" a="1"/>
  <c r="T206" i="76" s="1"/>
  <c r="S206" i="76" a="1"/>
  <c r="S206" i="76" s="1"/>
  <c r="U205" i="76" a="1"/>
  <c r="U205" i="76" s="1"/>
  <c r="T205" i="76" a="1"/>
  <c r="T205" i="76" s="1"/>
  <c r="S205" i="76" a="1"/>
  <c r="S205" i="76" s="1"/>
  <c r="U204" i="76" a="1"/>
  <c r="U204" i="76" s="1"/>
  <c r="T204" i="76" a="1"/>
  <c r="T204" i="76" s="1"/>
  <c r="S204" i="76" a="1"/>
  <c r="S204" i="76" s="1"/>
  <c r="U203" i="76" a="1"/>
  <c r="U203" i="76" s="1"/>
  <c r="T203" i="76" a="1"/>
  <c r="T203" i="76" s="1"/>
  <c r="S203" i="76" a="1"/>
  <c r="S203" i="76" s="1"/>
  <c r="U202" i="76" a="1"/>
  <c r="U202" i="76" s="1"/>
  <c r="T202" i="76" a="1"/>
  <c r="T202" i="76" s="1"/>
  <c r="S202" i="76" a="1"/>
  <c r="S202" i="76" s="1"/>
  <c r="U201" i="76" a="1"/>
  <c r="U201" i="76" s="1"/>
  <c r="T201" i="76" a="1"/>
  <c r="T201" i="76" s="1"/>
  <c r="S201" i="76" a="1"/>
  <c r="S201" i="76" s="1"/>
  <c r="U200" i="76" a="1"/>
  <c r="U200" i="76" s="1"/>
  <c r="T200" i="76" a="1"/>
  <c r="T200" i="76" s="1"/>
  <c r="S200" i="76" a="1"/>
  <c r="S200" i="76" s="1"/>
  <c r="U199" i="76" a="1"/>
  <c r="U199" i="76" s="1"/>
  <c r="T199" i="76" a="1"/>
  <c r="T199" i="76" s="1"/>
  <c r="S199" i="76" a="1"/>
  <c r="S199" i="76" s="1"/>
  <c r="U198" i="76" a="1"/>
  <c r="U198" i="76" s="1"/>
  <c r="T198" i="76" a="1"/>
  <c r="T198" i="76" s="1"/>
  <c r="S198" i="76" a="1"/>
  <c r="S198" i="76" s="1"/>
  <c r="U197" i="76" a="1"/>
  <c r="U197" i="76" s="1"/>
  <c r="T197" i="76" a="1"/>
  <c r="T197" i="76" s="1"/>
  <c r="S197" i="76" a="1"/>
  <c r="S197" i="76" s="1"/>
  <c r="U196" i="76" a="1"/>
  <c r="U196" i="76" s="1"/>
  <c r="T196" i="76" a="1"/>
  <c r="T196" i="76" s="1"/>
  <c r="S196" i="76" a="1"/>
  <c r="S196" i="76" s="1"/>
  <c r="U195" i="76" a="1"/>
  <c r="U195" i="76" s="1"/>
  <c r="T195" i="76" a="1"/>
  <c r="T195" i="76" s="1"/>
  <c r="S195" i="76" a="1"/>
  <c r="S195" i="76" s="1"/>
  <c r="U194" i="76" a="1"/>
  <c r="U194" i="76" s="1"/>
  <c r="T194" i="76" a="1"/>
  <c r="T194" i="76" s="1"/>
  <c r="S194" i="76" a="1"/>
  <c r="S194" i="76" s="1"/>
  <c r="U193" i="76" a="1"/>
  <c r="U193" i="76" s="1"/>
  <c r="T193" i="76" a="1"/>
  <c r="T193" i="76" s="1"/>
  <c r="S193" i="76" a="1"/>
  <c r="S193" i="76" s="1"/>
  <c r="U192" i="76" a="1"/>
  <c r="U192" i="76" s="1"/>
  <c r="T192" i="76" a="1"/>
  <c r="T192" i="76" s="1"/>
  <c r="S192" i="76" a="1"/>
  <c r="S192" i="76" s="1"/>
  <c r="U191" i="76" a="1"/>
  <c r="U191" i="76" s="1"/>
  <c r="T191" i="76" a="1"/>
  <c r="T191" i="76" s="1"/>
  <c r="S191" i="76" a="1"/>
  <c r="S191" i="76" s="1"/>
  <c r="U190" i="76" a="1"/>
  <c r="U190" i="76" s="1"/>
  <c r="T190" i="76" a="1"/>
  <c r="T190" i="76" s="1"/>
  <c r="S190" i="76" a="1"/>
  <c r="S190" i="76" s="1"/>
  <c r="U189" i="76" a="1"/>
  <c r="U189" i="76" s="1"/>
  <c r="T189" i="76" a="1"/>
  <c r="T189" i="76" s="1"/>
  <c r="S189" i="76" a="1"/>
  <c r="S189" i="76" s="1"/>
  <c r="U188" i="76" a="1"/>
  <c r="U188" i="76" s="1"/>
  <c r="T188" i="76" a="1"/>
  <c r="T188" i="76" s="1"/>
  <c r="S188" i="76" a="1"/>
  <c r="S188" i="76" s="1"/>
  <c r="U187" i="76" a="1"/>
  <c r="U187" i="76" s="1"/>
  <c r="T187" i="76" a="1"/>
  <c r="T187" i="76" s="1"/>
  <c r="S187" i="76" a="1"/>
  <c r="S187" i="76" s="1"/>
  <c r="U186" i="76" a="1"/>
  <c r="U186" i="76" s="1"/>
  <c r="T186" i="76" a="1"/>
  <c r="T186" i="76" s="1"/>
  <c r="S186" i="76" a="1"/>
  <c r="S186" i="76" s="1"/>
  <c r="U185" i="76" a="1"/>
  <c r="U185" i="76" s="1"/>
  <c r="T185" i="76" a="1"/>
  <c r="T185" i="76" s="1"/>
  <c r="S185" i="76" a="1"/>
  <c r="S185" i="76" s="1"/>
  <c r="U184" i="76" a="1"/>
  <c r="U184" i="76" s="1"/>
  <c r="T184" i="76" a="1"/>
  <c r="T184" i="76" s="1"/>
  <c r="S184" i="76" a="1"/>
  <c r="S184" i="76" s="1"/>
  <c r="U183" i="76" a="1"/>
  <c r="U183" i="76" s="1"/>
  <c r="T183" i="76" a="1"/>
  <c r="T183" i="76" s="1"/>
  <c r="S183" i="76" a="1"/>
  <c r="S183" i="76" s="1"/>
  <c r="U182" i="76" a="1"/>
  <c r="U182" i="76" s="1"/>
  <c r="T182" i="76" a="1"/>
  <c r="T182" i="76" s="1"/>
  <c r="S182" i="76" a="1"/>
  <c r="S182" i="76" s="1"/>
  <c r="U181" i="76" a="1"/>
  <c r="U181" i="76" s="1"/>
  <c r="T181" i="76" a="1"/>
  <c r="T181" i="76" s="1"/>
  <c r="S181" i="76" a="1"/>
  <c r="S181" i="76" s="1"/>
  <c r="U180" i="76" a="1"/>
  <c r="U180" i="76" s="1"/>
  <c r="T180" i="76" a="1"/>
  <c r="T180" i="76" s="1"/>
  <c r="S180" i="76" a="1"/>
  <c r="S180" i="76" s="1"/>
  <c r="U179" i="76" a="1"/>
  <c r="U179" i="76" s="1"/>
  <c r="T179" i="76" a="1"/>
  <c r="T179" i="76" s="1"/>
  <c r="S179" i="76" a="1"/>
  <c r="S179" i="76" s="1"/>
  <c r="U178" i="76" a="1"/>
  <c r="U178" i="76" s="1"/>
  <c r="T178" i="76" a="1"/>
  <c r="T178" i="76" s="1"/>
  <c r="S178" i="76" a="1"/>
  <c r="S178" i="76" s="1"/>
  <c r="U177" i="76" a="1"/>
  <c r="U177" i="76" s="1"/>
  <c r="T177" i="76" a="1"/>
  <c r="T177" i="76" s="1"/>
  <c r="S177" i="76" a="1"/>
  <c r="S177" i="76" s="1"/>
  <c r="U176" i="76" a="1"/>
  <c r="U176" i="76" s="1"/>
  <c r="T176" i="76" a="1"/>
  <c r="T176" i="76" s="1"/>
  <c r="S176" i="76" a="1"/>
  <c r="S176" i="76" s="1"/>
  <c r="U175" i="76" a="1"/>
  <c r="U175" i="76" s="1"/>
  <c r="T175" i="76" a="1"/>
  <c r="T175" i="76" s="1"/>
  <c r="S175" i="76" a="1"/>
  <c r="S175" i="76" s="1"/>
  <c r="U174" i="76" a="1"/>
  <c r="U174" i="76" s="1"/>
  <c r="T174" i="76" a="1"/>
  <c r="T174" i="76" s="1"/>
  <c r="S174" i="76" a="1"/>
  <c r="S174" i="76" s="1"/>
  <c r="U173" i="76" a="1"/>
  <c r="U173" i="76" s="1"/>
  <c r="T173" i="76" a="1"/>
  <c r="T173" i="76" s="1"/>
  <c r="S173" i="76" a="1"/>
  <c r="S173" i="76" s="1"/>
  <c r="U172" i="76" a="1"/>
  <c r="U172" i="76" s="1"/>
  <c r="T172" i="76" a="1"/>
  <c r="T172" i="76" s="1"/>
  <c r="S172" i="76" a="1"/>
  <c r="S172" i="76" s="1"/>
  <c r="U171" i="76" a="1"/>
  <c r="U171" i="76" s="1"/>
  <c r="T171" i="76" a="1"/>
  <c r="T171" i="76" s="1"/>
  <c r="S171" i="76" a="1"/>
  <c r="S171" i="76" s="1"/>
  <c r="U170" i="76" a="1"/>
  <c r="U170" i="76" s="1"/>
  <c r="T170" i="76" a="1"/>
  <c r="T170" i="76" s="1"/>
  <c r="S170" i="76" a="1"/>
  <c r="S170" i="76" s="1"/>
  <c r="U169" i="76" a="1"/>
  <c r="U169" i="76" s="1"/>
  <c r="T169" i="76" a="1"/>
  <c r="T169" i="76" s="1"/>
  <c r="S169" i="76" a="1"/>
  <c r="S169" i="76" s="1"/>
  <c r="U168" i="76" a="1"/>
  <c r="U168" i="76" s="1"/>
  <c r="T168" i="76" a="1"/>
  <c r="T168" i="76" s="1"/>
  <c r="S168" i="76" a="1"/>
  <c r="S168" i="76" s="1"/>
  <c r="U167" i="76" a="1"/>
  <c r="U167" i="76" s="1"/>
  <c r="T167" i="76" a="1"/>
  <c r="T167" i="76" s="1"/>
  <c r="S167" i="76" a="1"/>
  <c r="S167" i="76" s="1"/>
  <c r="U166" i="76" a="1"/>
  <c r="U166" i="76" s="1"/>
  <c r="T166" i="76" a="1"/>
  <c r="T166" i="76" s="1"/>
  <c r="S166" i="76" a="1"/>
  <c r="S166" i="76" s="1"/>
  <c r="U165" i="76" a="1"/>
  <c r="U165" i="76" s="1"/>
  <c r="T165" i="76" a="1"/>
  <c r="T165" i="76" s="1"/>
  <c r="S165" i="76" a="1"/>
  <c r="S165" i="76" s="1"/>
  <c r="U164" i="76" a="1"/>
  <c r="U164" i="76" s="1"/>
  <c r="T164" i="76" a="1"/>
  <c r="T164" i="76" s="1"/>
  <c r="S164" i="76" a="1"/>
  <c r="S164" i="76" s="1"/>
  <c r="U163" i="76" a="1"/>
  <c r="U163" i="76" s="1"/>
  <c r="T163" i="76" a="1"/>
  <c r="T163" i="76" s="1"/>
  <c r="S163" i="76" a="1"/>
  <c r="S163" i="76" s="1"/>
  <c r="U162" i="76" a="1"/>
  <c r="U162" i="76" s="1"/>
  <c r="T162" i="76" a="1"/>
  <c r="T162" i="76" s="1"/>
  <c r="S162" i="76" a="1"/>
  <c r="S162" i="76" s="1"/>
  <c r="U161" i="76" a="1"/>
  <c r="U161" i="76" s="1"/>
  <c r="T161" i="76" a="1"/>
  <c r="T161" i="76" s="1"/>
  <c r="S161" i="76" a="1"/>
  <c r="S161" i="76" s="1"/>
  <c r="U160" i="76" a="1"/>
  <c r="U160" i="76" s="1"/>
  <c r="T160" i="76" a="1"/>
  <c r="T160" i="76" s="1"/>
  <c r="S160" i="76" a="1"/>
  <c r="S160" i="76" s="1"/>
  <c r="U159" i="76" a="1"/>
  <c r="U159" i="76" s="1"/>
  <c r="T159" i="76" a="1"/>
  <c r="T159" i="76" s="1"/>
  <c r="S159" i="76" a="1"/>
  <c r="S159" i="76" s="1"/>
  <c r="U158" i="76" a="1"/>
  <c r="U158" i="76" s="1"/>
  <c r="T158" i="76" a="1"/>
  <c r="T158" i="76" s="1"/>
  <c r="S158" i="76" a="1"/>
  <c r="S158" i="76" s="1"/>
  <c r="U157" i="76" a="1"/>
  <c r="U157" i="76" s="1"/>
  <c r="T157" i="76" a="1"/>
  <c r="T157" i="76" s="1"/>
  <c r="S157" i="76" a="1"/>
  <c r="S157" i="76" s="1"/>
  <c r="U156" i="76" a="1"/>
  <c r="U156" i="76" s="1"/>
  <c r="T156" i="76" a="1"/>
  <c r="T156" i="76" s="1"/>
  <c r="S156" i="76" a="1"/>
  <c r="S156" i="76" s="1"/>
  <c r="U155" i="76" a="1"/>
  <c r="U155" i="76" s="1"/>
  <c r="T155" i="76" a="1"/>
  <c r="T155" i="76" s="1"/>
  <c r="S155" i="76" a="1"/>
  <c r="S155" i="76" s="1"/>
  <c r="U154" i="76" a="1"/>
  <c r="U154" i="76" s="1"/>
  <c r="T154" i="76" a="1"/>
  <c r="T154" i="76" s="1"/>
  <c r="S154" i="76" a="1"/>
  <c r="S154" i="76" s="1"/>
  <c r="U153" i="76" a="1"/>
  <c r="U153" i="76" s="1"/>
  <c r="T153" i="76" a="1"/>
  <c r="T153" i="76" s="1"/>
  <c r="S153" i="76" a="1"/>
  <c r="S153" i="76" s="1"/>
  <c r="U152" i="76" a="1"/>
  <c r="U152" i="76" s="1"/>
  <c r="T152" i="76" a="1"/>
  <c r="T152" i="76" s="1"/>
  <c r="S152" i="76" a="1"/>
  <c r="S152" i="76" s="1"/>
  <c r="U151" i="76" a="1"/>
  <c r="U151" i="76" s="1"/>
  <c r="T151" i="76" a="1"/>
  <c r="T151" i="76" s="1"/>
  <c r="S151" i="76" a="1"/>
  <c r="S151" i="76" s="1"/>
  <c r="U150" i="76" a="1"/>
  <c r="U150" i="76" s="1"/>
  <c r="T150" i="76" a="1"/>
  <c r="T150" i="76" s="1"/>
  <c r="S150" i="76" a="1"/>
  <c r="S150" i="76" s="1"/>
  <c r="U149" i="76" a="1"/>
  <c r="U149" i="76" s="1"/>
  <c r="T149" i="76" a="1"/>
  <c r="T149" i="76" s="1"/>
  <c r="S149" i="76" a="1"/>
  <c r="S149" i="76" s="1"/>
  <c r="U148" i="76" a="1"/>
  <c r="U148" i="76" s="1"/>
  <c r="T148" i="76" a="1"/>
  <c r="T148" i="76" s="1"/>
  <c r="S148" i="76" a="1"/>
  <c r="S148" i="76" s="1"/>
  <c r="U147" i="76" a="1"/>
  <c r="U147" i="76" s="1"/>
  <c r="T147" i="76" a="1"/>
  <c r="T147" i="76" s="1"/>
  <c r="S147" i="76" a="1"/>
  <c r="S147" i="76" s="1"/>
  <c r="U146" i="76" a="1"/>
  <c r="U146" i="76" s="1"/>
  <c r="T146" i="76" a="1"/>
  <c r="T146" i="76" s="1"/>
  <c r="S146" i="76" a="1"/>
  <c r="S146" i="76" s="1"/>
  <c r="U145" i="76" a="1"/>
  <c r="U145" i="76" s="1"/>
  <c r="T145" i="76" a="1"/>
  <c r="T145" i="76" s="1"/>
  <c r="S145" i="76" a="1"/>
  <c r="S145" i="76" s="1"/>
  <c r="U144" i="76" a="1"/>
  <c r="U144" i="76" s="1"/>
  <c r="T144" i="76" a="1"/>
  <c r="T144" i="76" s="1"/>
  <c r="S144" i="76" a="1"/>
  <c r="S144" i="76" s="1"/>
  <c r="U143" i="76" a="1"/>
  <c r="U143" i="76" s="1"/>
  <c r="T143" i="76" a="1"/>
  <c r="T143" i="76" s="1"/>
  <c r="S143" i="76" a="1"/>
  <c r="S143" i="76" s="1"/>
  <c r="U142" i="76" a="1"/>
  <c r="U142" i="76" s="1"/>
  <c r="T142" i="76" a="1"/>
  <c r="T142" i="76" s="1"/>
  <c r="S142" i="76" a="1"/>
  <c r="S142" i="76" s="1"/>
  <c r="U141" i="76" a="1"/>
  <c r="U141" i="76" s="1"/>
  <c r="T141" i="76" a="1"/>
  <c r="T141" i="76" s="1"/>
  <c r="S141" i="76" a="1"/>
  <c r="S141" i="76" s="1"/>
  <c r="U140" i="76" a="1"/>
  <c r="U140" i="76" s="1"/>
  <c r="T140" i="76" a="1"/>
  <c r="T140" i="76" s="1"/>
  <c r="S140" i="76" a="1"/>
  <c r="S140" i="76" s="1"/>
  <c r="U139" i="76" a="1"/>
  <c r="U139" i="76" s="1"/>
  <c r="T139" i="76" a="1"/>
  <c r="T139" i="76" s="1"/>
  <c r="S139" i="76" a="1"/>
  <c r="S139" i="76" s="1"/>
  <c r="U138" i="76" a="1"/>
  <c r="U138" i="76" s="1"/>
  <c r="T138" i="76" a="1"/>
  <c r="T138" i="76" s="1"/>
  <c r="S138" i="76" a="1"/>
  <c r="S138" i="76" s="1"/>
  <c r="U137" i="76" a="1"/>
  <c r="U137" i="76" s="1"/>
  <c r="T137" i="76" a="1"/>
  <c r="T137" i="76" s="1"/>
  <c r="S137" i="76" a="1"/>
  <c r="S137" i="76" s="1"/>
  <c r="U136" i="76" a="1"/>
  <c r="U136" i="76" s="1"/>
  <c r="T136" i="76" a="1"/>
  <c r="T136" i="76" s="1"/>
  <c r="S136" i="76" a="1"/>
  <c r="S136" i="76" s="1"/>
  <c r="U135" i="76" a="1"/>
  <c r="U135" i="76" s="1"/>
  <c r="T135" i="76" a="1"/>
  <c r="T135" i="76" s="1"/>
  <c r="S135" i="76" a="1"/>
  <c r="S135" i="76" s="1"/>
  <c r="U134" i="76" a="1"/>
  <c r="U134" i="76" s="1"/>
  <c r="T134" i="76" a="1"/>
  <c r="T134" i="76" s="1"/>
  <c r="S134" i="76" a="1"/>
  <c r="S134" i="76" s="1"/>
  <c r="U133" i="76" a="1"/>
  <c r="U133" i="76" s="1"/>
  <c r="T133" i="76" a="1"/>
  <c r="T133" i="76" s="1"/>
  <c r="S133" i="76" a="1"/>
  <c r="S133" i="76" s="1"/>
  <c r="U132" i="76" a="1"/>
  <c r="U132" i="76" s="1"/>
  <c r="T132" i="76" a="1"/>
  <c r="T132" i="76" s="1"/>
  <c r="S132" i="76" a="1"/>
  <c r="S132" i="76" s="1"/>
  <c r="U131" i="76" a="1"/>
  <c r="U131" i="76" s="1"/>
  <c r="T131" i="76" a="1"/>
  <c r="T131" i="76" s="1"/>
  <c r="S131" i="76" a="1"/>
  <c r="S131" i="76" s="1"/>
  <c r="U130" i="76" a="1"/>
  <c r="U130" i="76" s="1"/>
  <c r="T130" i="76" a="1"/>
  <c r="T130" i="76" s="1"/>
  <c r="S130" i="76" a="1"/>
  <c r="S130" i="76" s="1"/>
  <c r="U129" i="76" a="1"/>
  <c r="U129" i="76" s="1"/>
  <c r="T129" i="76" a="1"/>
  <c r="T129" i="76" s="1"/>
  <c r="S129" i="76" a="1"/>
  <c r="S129" i="76" s="1"/>
  <c r="U128" i="76" a="1"/>
  <c r="U128" i="76" s="1"/>
  <c r="T128" i="76" a="1"/>
  <c r="T128" i="76" s="1"/>
  <c r="S128" i="76" a="1"/>
  <c r="S128" i="76" s="1"/>
  <c r="U127" i="76" a="1"/>
  <c r="U127" i="76" s="1"/>
  <c r="T127" i="76" a="1"/>
  <c r="T127" i="76" s="1"/>
  <c r="S127" i="76" a="1"/>
  <c r="S127" i="76" s="1"/>
  <c r="U126" i="76" a="1"/>
  <c r="U126" i="76" s="1"/>
  <c r="T126" i="76" a="1"/>
  <c r="T126" i="76" s="1"/>
  <c r="S126" i="76" a="1"/>
  <c r="S126" i="76" s="1"/>
  <c r="U125" i="76" a="1"/>
  <c r="U125" i="76" s="1"/>
  <c r="T125" i="76" a="1"/>
  <c r="T125" i="76" s="1"/>
  <c r="S125" i="76" a="1"/>
  <c r="S125" i="76" s="1"/>
  <c r="U124" i="76" a="1"/>
  <c r="U124" i="76" s="1"/>
  <c r="T124" i="76" a="1"/>
  <c r="T124" i="76" s="1"/>
  <c r="S124" i="76" a="1"/>
  <c r="S124" i="76" s="1"/>
  <c r="U123" i="76" a="1"/>
  <c r="U123" i="76" s="1"/>
  <c r="T123" i="76" a="1"/>
  <c r="T123" i="76" s="1"/>
  <c r="S123" i="76" a="1"/>
  <c r="S123" i="76" s="1"/>
  <c r="U122" i="76" a="1"/>
  <c r="U122" i="76" s="1"/>
  <c r="T122" i="76" a="1"/>
  <c r="T122" i="76" s="1"/>
  <c r="S122" i="76" a="1"/>
  <c r="S122" i="76" s="1"/>
  <c r="U121" i="76" a="1"/>
  <c r="U121" i="76" s="1"/>
  <c r="T121" i="76" a="1"/>
  <c r="T121" i="76" s="1"/>
  <c r="S121" i="76" a="1"/>
  <c r="S121" i="76" s="1"/>
  <c r="U120" i="76" a="1"/>
  <c r="U120" i="76" s="1"/>
  <c r="T120" i="76" a="1"/>
  <c r="T120" i="76" s="1"/>
  <c r="S120" i="76" a="1"/>
  <c r="S120" i="76" s="1"/>
  <c r="U119" i="76" a="1"/>
  <c r="U119" i="76" s="1"/>
  <c r="T119" i="76" a="1"/>
  <c r="T119" i="76" s="1"/>
  <c r="S119" i="76" a="1"/>
  <c r="S119" i="76" s="1"/>
  <c r="U118" i="76" a="1"/>
  <c r="U118" i="76" s="1"/>
  <c r="T118" i="76" a="1"/>
  <c r="T118" i="76" s="1"/>
  <c r="S118" i="76" a="1"/>
  <c r="S118" i="76" s="1"/>
  <c r="U117" i="76" a="1"/>
  <c r="U117" i="76" s="1"/>
  <c r="T117" i="76" a="1"/>
  <c r="T117" i="76" s="1"/>
  <c r="S117" i="76" a="1"/>
  <c r="S117" i="76" s="1"/>
  <c r="U116" i="76" a="1"/>
  <c r="U116" i="76" s="1"/>
  <c r="T116" i="76" a="1"/>
  <c r="T116" i="76" s="1"/>
  <c r="S116" i="76" a="1"/>
  <c r="S116" i="76" s="1"/>
  <c r="U115" i="76" a="1"/>
  <c r="U115" i="76" s="1"/>
  <c r="T115" i="76" a="1"/>
  <c r="T115" i="76" s="1"/>
  <c r="S115" i="76" a="1"/>
  <c r="S115" i="76" s="1"/>
  <c r="U114" i="76" a="1"/>
  <c r="U114" i="76" s="1"/>
  <c r="T114" i="76" a="1"/>
  <c r="T114" i="76" s="1"/>
  <c r="S114" i="76" a="1"/>
  <c r="S114" i="76" s="1"/>
  <c r="U113" i="76" a="1"/>
  <c r="U113" i="76" s="1"/>
  <c r="T113" i="76" a="1"/>
  <c r="T113" i="76" s="1"/>
  <c r="S113" i="76" a="1"/>
  <c r="S113" i="76" s="1"/>
  <c r="U112" i="76" a="1"/>
  <c r="U112" i="76" s="1"/>
  <c r="T112" i="76" a="1"/>
  <c r="T112" i="76" s="1"/>
  <c r="S112" i="76" a="1"/>
  <c r="S112" i="76" s="1"/>
  <c r="U111" i="76" a="1"/>
  <c r="U111" i="76" s="1"/>
  <c r="T111" i="76" a="1"/>
  <c r="T111" i="76" s="1"/>
  <c r="S111" i="76" a="1"/>
  <c r="S111" i="76" s="1"/>
  <c r="U110" i="76" a="1"/>
  <c r="U110" i="76" s="1"/>
  <c r="T110" i="76" a="1"/>
  <c r="T110" i="76" s="1"/>
  <c r="S110" i="76" a="1"/>
  <c r="S110" i="76" s="1"/>
  <c r="U109" i="76" a="1"/>
  <c r="U109" i="76" s="1"/>
  <c r="T109" i="76" a="1"/>
  <c r="T109" i="76" s="1"/>
  <c r="S109" i="76" a="1"/>
  <c r="S109" i="76" s="1"/>
  <c r="U108" i="76" a="1"/>
  <c r="U108" i="76" s="1"/>
  <c r="T108" i="76" a="1"/>
  <c r="T108" i="76" s="1"/>
  <c r="S108" i="76" a="1"/>
  <c r="S108" i="76" s="1"/>
  <c r="U107" i="76" a="1"/>
  <c r="U107" i="76" s="1"/>
  <c r="T107" i="76" a="1"/>
  <c r="T107" i="76" s="1"/>
  <c r="S107" i="76" a="1"/>
  <c r="S107" i="76" s="1"/>
  <c r="U106" i="76" a="1"/>
  <c r="U106" i="76" s="1"/>
  <c r="T106" i="76" a="1"/>
  <c r="T106" i="76" s="1"/>
  <c r="S106" i="76" a="1"/>
  <c r="S106" i="76" s="1"/>
  <c r="U105" i="76" a="1"/>
  <c r="U105" i="76" s="1"/>
  <c r="T105" i="76" a="1"/>
  <c r="T105" i="76" s="1"/>
  <c r="S105" i="76" a="1"/>
  <c r="S105" i="76" s="1"/>
  <c r="U104" i="76" a="1"/>
  <c r="U104" i="76" s="1"/>
  <c r="T104" i="76" a="1"/>
  <c r="T104" i="76" s="1"/>
  <c r="S104" i="76" a="1"/>
  <c r="S104" i="76" s="1"/>
  <c r="U103" i="76" a="1"/>
  <c r="U103" i="76" s="1"/>
  <c r="T103" i="76" a="1"/>
  <c r="T103" i="76" s="1"/>
  <c r="S103" i="76" a="1"/>
  <c r="S103" i="76" s="1"/>
  <c r="U102" i="76" a="1"/>
  <c r="U102" i="76" s="1"/>
  <c r="T102" i="76" a="1"/>
  <c r="T102" i="76" s="1"/>
  <c r="S102" i="76" a="1"/>
  <c r="S102" i="76" s="1"/>
  <c r="U101" i="76" a="1"/>
  <c r="U101" i="76" s="1"/>
  <c r="T101" i="76" a="1"/>
  <c r="T101" i="76" s="1"/>
  <c r="S101" i="76" a="1"/>
  <c r="S101" i="76" s="1"/>
  <c r="U100" i="76" a="1"/>
  <c r="U100" i="76" s="1"/>
  <c r="T100" i="76" a="1"/>
  <c r="T100" i="76" s="1"/>
  <c r="S100" i="76" a="1"/>
  <c r="S100" i="76" s="1"/>
  <c r="U99" i="76" a="1"/>
  <c r="U99" i="76" s="1"/>
  <c r="T99" i="76" a="1"/>
  <c r="T99" i="76" s="1"/>
  <c r="S99" i="76" a="1"/>
  <c r="S99" i="76" s="1"/>
  <c r="U98" i="76" a="1"/>
  <c r="U98" i="76" s="1"/>
  <c r="T98" i="76" a="1"/>
  <c r="T98" i="76" s="1"/>
  <c r="S98" i="76" a="1"/>
  <c r="S98" i="76" s="1"/>
  <c r="U97" i="76" a="1"/>
  <c r="U97" i="76" s="1"/>
  <c r="T97" i="76" a="1"/>
  <c r="T97" i="76" s="1"/>
  <c r="S97" i="76" a="1"/>
  <c r="S97" i="76" s="1"/>
  <c r="U96" i="76" a="1"/>
  <c r="U96" i="76" s="1"/>
  <c r="T96" i="76" a="1"/>
  <c r="T96" i="76" s="1"/>
  <c r="S96" i="76" a="1"/>
  <c r="S96" i="76" s="1"/>
  <c r="U95" i="76" a="1"/>
  <c r="U95" i="76" s="1"/>
  <c r="T95" i="76" a="1"/>
  <c r="T95" i="76" s="1"/>
  <c r="S95" i="76" a="1"/>
  <c r="S95" i="76" s="1"/>
  <c r="U94" i="76" a="1"/>
  <c r="U94" i="76" s="1"/>
  <c r="T94" i="76" a="1"/>
  <c r="T94" i="76" s="1"/>
  <c r="S94" i="76" a="1"/>
  <c r="S94" i="76" s="1"/>
  <c r="U93" i="76" a="1"/>
  <c r="U93" i="76" s="1"/>
  <c r="T93" i="76" a="1"/>
  <c r="T93" i="76" s="1"/>
  <c r="S93" i="76" a="1"/>
  <c r="S93" i="76" s="1"/>
  <c r="U92" i="76" a="1"/>
  <c r="U92" i="76" s="1"/>
  <c r="T92" i="76" a="1"/>
  <c r="T92" i="76" s="1"/>
  <c r="S92" i="76" a="1"/>
  <c r="S92" i="76" s="1"/>
  <c r="U91" i="76" a="1"/>
  <c r="U91" i="76" s="1"/>
  <c r="T91" i="76" a="1"/>
  <c r="T91" i="76" s="1"/>
  <c r="S91" i="76" a="1"/>
  <c r="S91" i="76" s="1"/>
  <c r="U90" i="76" a="1"/>
  <c r="U90" i="76" s="1"/>
  <c r="T90" i="76" a="1"/>
  <c r="T90" i="76" s="1"/>
  <c r="S90" i="76" a="1"/>
  <c r="S90" i="76" s="1"/>
  <c r="U89" i="76" a="1"/>
  <c r="U89" i="76" s="1"/>
  <c r="T89" i="76" a="1"/>
  <c r="T89" i="76" s="1"/>
  <c r="S89" i="76" a="1"/>
  <c r="S89" i="76" s="1"/>
  <c r="U88" i="76" a="1"/>
  <c r="U88" i="76" s="1"/>
  <c r="T88" i="76" a="1"/>
  <c r="T88" i="76" s="1"/>
  <c r="S88" i="76" a="1"/>
  <c r="S88" i="76" s="1"/>
  <c r="U87" i="76" a="1"/>
  <c r="U87" i="76" s="1"/>
  <c r="T87" i="76" a="1"/>
  <c r="T87" i="76" s="1"/>
  <c r="S87" i="76" a="1"/>
  <c r="S87" i="76" s="1"/>
  <c r="U86" i="76" a="1"/>
  <c r="U86" i="76" s="1"/>
  <c r="T86" i="76" a="1"/>
  <c r="T86" i="76" s="1"/>
  <c r="S86" i="76" a="1"/>
  <c r="S86" i="76" s="1"/>
  <c r="U85" i="76" a="1"/>
  <c r="U85" i="76" s="1"/>
  <c r="T85" i="76" a="1"/>
  <c r="T85" i="76" s="1"/>
  <c r="S85" i="76" a="1"/>
  <c r="S85" i="76" s="1"/>
  <c r="U84" i="76" a="1"/>
  <c r="U84" i="76" s="1"/>
  <c r="T84" i="76" a="1"/>
  <c r="T84" i="76" s="1"/>
  <c r="S84" i="76" a="1"/>
  <c r="S84" i="76" s="1"/>
  <c r="U83" i="76" a="1"/>
  <c r="U83" i="76" s="1"/>
  <c r="T83" i="76" a="1"/>
  <c r="T83" i="76" s="1"/>
  <c r="S83" i="76" a="1"/>
  <c r="S83" i="76" s="1"/>
  <c r="U82" i="76" a="1"/>
  <c r="U82" i="76" s="1"/>
  <c r="T82" i="76" a="1"/>
  <c r="T82" i="76" s="1"/>
  <c r="S82" i="76" a="1"/>
  <c r="S82" i="76" s="1"/>
  <c r="U81" i="76" a="1"/>
  <c r="U81" i="76" s="1"/>
  <c r="T81" i="76" a="1"/>
  <c r="T81" i="76" s="1"/>
  <c r="S81" i="76" a="1"/>
  <c r="S81" i="76" s="1"/>
  <c r="U80" i="76" a="1"/>
  <c r="U80" i="76" s="1"/>
  <c r="T80" i="76" a="1"/>
  <c r="T80" i="76" s="1"/>
  <c r="S80" i="76" a="1"/>
  <c r="S80" i="76" s="1"/>
  <c r="U79" i="76" a="1"/>
  <c r="U79" i="76" s="1"/>
  <c r="T79" i="76" a="1"/>
  <c r="T79" i="76" s="1"/>
  <c r="S79" i="76" a="1"/>
  <c r="S79" i="76" s="1"/>
  <c r="U78" i="76" a="1"/>
  <c r="U78" i="76" s="1"/>
  <c r="T78" i="76" a="1"/>
  <c r="T78" i="76" s="1"/>
  <c r="S78" i="76" a="1"/>
  <c r="S78" i="76" s="1"/>
  <c r="U77" i="76" a="1"/>
  <c r="U77" i="76" s="1"/>
  <c r="T77" i="76" a="1"/>
  <c r="T77" i="76" s="1"/>
  <c r="S77" i="76" a="1"/>
  <c r="S77" i="76" s="1"/>
  <c r="U76" i="76" a="1"/>
  <c r="U76" i="76" s="1"/>
  <c r="T76" i="76" a="1"/>
  <c r="T76" i="76" s="1"/>
  <c r="S76" i="76" a="1"/>
  <c r="S76" i="76" s="1"/>
  <c r="U75" i="76" a="1"/>
  <c r="U75" i="76" s="1"/>
  <c r="T75" i="76" a="1"/>
  <c r="T75" i="76" s="1"/>
  <c r="S75" i="76" a="1"/>
  <c r="S75" i="76" s="1"/>
  <c r="U74" i="76" a="1"/>
  <c r="U74" i="76" s="1"/>
  <c r="T74" i="76" a="1"/>
  <c r="T74" i="76" s="1"/>
  <c r="S74" i="76" a="1"/>
  <c r="S74" i="76" s="1"/>
  <c r="U73" i="76" a="1"/>
  <c r="U73" i="76" s="1"/>
  <c r="T73" i="76" a="1"/>
  <c r="T73" i="76" s="1"/>
  <c r="S73" i="76" a="1"/>
  <c r="S73" i="76" s="1"/>
  <c r="U72" i="76" a="1"/>
  <c r="U72" i="76" s="1"/>
  <c r="T72" i="76" a="1"/>
  <c r="T72" i="76" s="1"/>
  <c r="S72" i="76" a="1"/>
  <c r="S72" i="76" s="1"/>
  <c r="U71" i="76" a="1"/>
  <c r="U71" i="76" s="1"/>
  <c r="T71" i="76" a="1"/>
  <c r="T71" i="76" s="1"/>
  <c r="S71" i="76" a="1"/>
  <c r="S71" i="76" s="1"/>
  <c r="U70" i="76" a="1"/>
  <c r="U70" i="76" s="1"/>
  <c r="T70" i="76" a="1"/>
  <c r="T70" i="76" s="1"/>
  <c r="S70" i="76" a="1"/>
  <c r="S70" i="76" s="1"/>
  <c r="U69" i="76" a="1"/>
  <c r="U69" i="76" s="1"/>
  <c r="T69" i="76" a="1"/>
  <c r="T69" i="76" s="1"/>
  <c r="S69" i="76" a="1"/>
  <c r="S69" i="76" s="1"/>
  <c r="U68" i="76" a="1"/>
  <c r="U68" i="76" s="1"/>
  <c r="T68" i="76" a="1"/>
  <c r="T68" i="76" s="1"/>
  <c r="S68" i="76" a="1"/>
  <c r="S68" i="76" s="1"/>
  <c r="U67" i="76" a="1"/>
  <c r="U67" i="76" s="1"/>
  <c r="T67" i="76" a="1"/>
  <c r="T67" i="76" s="1"/>
  <c r="S67" i="76" a="1"/>
  <c r="S67" i="76" s="1"/>
  <c r="U66" i="76" a="1"/>
  <c r="U66" i="76" s="1"/>
  <c r="T66" i="76" a="1"/>
  <c r="T66" i="76" s="1"/>
  <c r="S66" i="76" a="1"/>
  <c r="S66" i="76" s="1"/>
  <c r="U65" i="76" a="1"/>
  <c r="U65" i="76" s="1"/>
  <c r="T65" i="76" a="1"/>
  <c r="T65" i="76" s="1"/>
  <c r="S65" i="76" a="1"/>
  <c r="S65" i="76" s="1"/>
  <c r="U64" i="76" a="1"/>
  <c r="U64" i="76" s="1"/>
  <c r="T64" i="76" a="1"/>
  <c r="T64" i="76" s="1"/>
  <c r="S64" i="76" a="1"/>
  <c r="S64" i="76" s="1"/>
  <c r="U63" i="76" a="1"/>
  <c r="U63" i="76" s="1"/>
  <c r="T63" i="76" a="1"/>
  <c r="T63" i="76" s="1"/>
  <c r="S63" i="76" a="1"/>
  <c r="S63" i="76" s="1"/>
  <c r="U62" i="76" a="1"/>
  <c r="U62" i="76" s="1"/>
  <c r="T62" i="76" a="1"/>
  <c r="T62" i="76" s="1"/>
  <c r="S62" i="76" a="1"/>
  <c r="S62" i="76" s="1"/>
  <c r="U61" i="76" a="1"/>
  <c r="U61" i="76" s="1"/>
  <c r="T61" i="76" a="1"/>
  <c r="T61" i="76" s="1"/>
  <c r="S61" i="76" a="1"/>
  <c r="S61" i="76" s="1"/>
  <c r="U60" i="76" a="1"/>
  <c r="U60" i="76" s="1"/>
  <c r="T60" i="76" a="1"/>
  <c r="T60" i="76" s="1"/>
  <c r="S60" i="76" a="1"/>
  <c r="S60" i="76" s="1"/>
  <c r="U59" i="76" a="1"/>
  <c r="U59" i="76" s="1"/>
  <c r="T59" i="76" a="1"/>
  <c r="T59" i="76" s="1"/>
  <c r="S59" i="76" a="1"/>
  <c r="S59" i="76" s="1"/>
  <c r="U58" i="76" a="1"/>
  <c r="U58" i="76" s="1"/>
  <c r="T58" i="76" a="1"/>
  <c r="T58" i="76" s="1"/>
  <c r="S58" i="76" a="1"/>
  <c r="S58" i="76" s="1"/>
  <c r="U57" i="76" a="1"/>
  <c r="U57" i="76" s="1"/>
  <c r="T57" i="76" a="1"/>
  <c r="T57" i="76" s="1"/>
  <c r="S57" i="76" a="1"/>
  <c r="S57" i="76" s="1"/>
  <c r="U56" i="76" a="1"/>
  <c r="U56" i="76" s="1"/>
  <c r="T56" i="76" a="1"/>
  <c r="T56" i="76" s="1"/>
  <c r="S56" i="76" a="1"/>
  <c r="S56" i="76" s="1"/>
  <c r="U55" i="76" a="1"/>
  <c r="U55" i="76" s="1"/>
  <c r="T55" i="76" a="1"/>
  <c r="T55" i="76" s="1"/>
  <c r="S55" i="76" a="1"/>
  <c r="S55" i="76" s="1"/>
  <c r="U54" i="76" a="1"/>
  <c r="U54" i="76" s="1"/>
  <c r="T54" i="76" a="1"/>
  <c r="T54" i="76" s="1"/>
  <c r="S54" i="76" a="1"/>
  <c r="S54" i="76" s="1"/>
  <c r="U53" i="76" a="1"/>
  <c r="U53" i="76" s="1"/>
  <c r="T53" i="76" a="1"/>
  <c r="T53" i="76" s="1"/>
  <c r="S53" i="76" a="1"/>
  <c r="S53" i="76" s="1"/>
  <c r="U52" i="76" a="1"/>
  <c r="U52" i="76" s="1"/>
  <c r="T52" i="76" a="1"/>
  <c r="T52" i="76" s="1"/>
  <c r="S52" i="76" a="1"/>
  <c r="S52" i="76" s="1"/>
  <c r="U51" i="76" a="1"/>
  <c r="U51" i="76" s="1"/>
  <c r="T51" i="76" a="1"/>
  <c r="T51" i="76" s="1"/>
  <c r="S51" i="76" a="1"/>
  <c r="S51" i="76" s="1"/>
  <c r="U50" i="76" a="1"/>
  <c r="U50" i="76" s="1"/>
  <c r="T50" i="76" a="1"/>
  <c r="T50" i="76" s="1"/>
  <c r="S50" i="76" a="1"/>
  <c r="S50" i="76" s="1"/>
  <c r="U49" i="76" a="1"/>
  <c r="U49" i="76" s="1"/>
  <c r="T49" i="76" a="1"/>
  <c r="T49" i="76" s="1"/>
  <c r="S49" i="76" a="1"/>
  <c r="S49" i="76" s="1"/>
  <c r="U48" i="76" a="1"/>
  <c r="U48" i="76" s="1"/>
  <c r="T48" i="76" a="1"/>
  <c r="T48" i="76" s="1"/>
  <c r="S48" i="76" a="1"/>
  <c r="S48" i="76" s="1"/>
  <c r="U47" i="76" a="1"/>
  <c r="U47" i="76" s="1"/>
  <c r="T47" i="76" a="1"/>
  <c r="T47" i="76" s="1"/>
  <c r="S47" i="76" a="1"/>
  <c r="S47" i="76" s="1"/>
  <c r="U46" i="76" a="1"/>
  <c r="U46" i="76" s="1"/>
  <c r="T46" i="76" a="1"/>
  <c r="T46" i="76" s="1"/>
  <c r="S46" i="76" a="1"/>
  <c r="S46" i="76" s="1"/>
  <c r="U45" i="76" a="1"/>
  <c r="U45" i="76" s="1"/>
  <c r="T45" i="76" a="1"/>
  <c r="T45" i="76" s="1"/>
  <c r="S45" i="76" a="1"/>
  <c r="S45" i="76" s="1"/>
  <c r="U44" i="76" a="1"/>
  <c r="U44" i="76" s="1"/>
  <c r="T44" i="76" a="1"/>
  <c r="T44" i="76" s="1"/>
  <c r="S44" i="76" a="1"/>
  <c r="S44" i="76" s="1"/>
  <c r="U43" i="76" a="1"/>
  <c r="U43" i="76" s="1"/>
  <c r="T43" i="76" a="1"/>
  <c r="T43" i="76" s="1"/>
  <c r="S43" i="76" a="1"/>
  <c r="S43" i="76" s="1"/>
  <c r="U42" i="76" a="1"/>
  <c r="U42" i="76" s="1"/>
  <c r="T42" i="76" a="1"/>
  <c r="T42" i="76" s="1"/>
  <c r="S42" i="76" a="1"/>
  <c r="S42" i="76" s="1"/>
  <c r="U41" i="76" a="1"/>
  <c r="U41" i="76" s="1"/>
  <c r="T41" i="76" a="1"/>
  <c r="T41" i="76" s="1"/>
  <c r="S41" i="76" a="1"/>
  <c r="S41" i="76" s="1"/>
  <c r="U40" i="76" a="1"/>
  <c r="U40" i="76" s="1"/>
  <c r="T40" i="76" a="1"/>
  <c r="T40" i="76" s="1"/>
  <c r="S40" i="76" a="1"/>
  <c r="S40" i="76" s="1"/>
  <c r="U39" i="76" a="1"/>
  <c r="U39" i="76" s="1"/>
  <c r="T39" i="76" a="1"/>
  <c r="T39" i="76" s="1"/>
  <c r="S39" i="76" a="1"/>
  <c r="S39" i="76" s="1"/>
  <c r="U38" i="76" a="1"/>
  <c r="U38" i="76" s="1"/>
  <c r="T38" i="76" a="1"/>
  <c r="T38" i="76" s="1"/>
  <c r="S38" i="76" a="1"/>
  <c r="S38" i="76" s="1"/>
  <c r="A2" i="83" a="1"/>
  <c r="A2" i="83" s="1"/>
  <c r="A1" i="83" a="1"/>
  <c r="A1" i="83" s="1"/>
  <c r="HK1" i="77" s="1" a="1"/>
  <c r="HK1" i="77" s="1"/>
  <c r="CE1" i="73" a="1"/>
  <c r="CE1" i="73" s="1"/>
  <c r="L40" i="76" a="1"/>
  <c r="L40" i="76" s="1"/>
  <c r="L39" i="76" a="1"/>
  <c r="L39" i="76" s="1"/>
  <c r="L38" i="76" a="1"/>
  <c r="L38" i="76" s="1"/>
  <c r="L37" i="76" a="1"/>
  <c r="L37" i="76" s="1"/>
  <c r="L36" i="76" a="1"/>
  <c r="L36" i="76" s="1"/>
  <c r="L35" i="76" a="1"/>
  <c r="L35" i="76" s="1"/>
  <c r="L34" i="76" a="1"/>
  <c r="L34" i="76" s="1"/>
  <c r="L33" i="76" a="1"/>
  <c r="L33" i="76" s="1"/>
  <c r="L32" i="76" a="1"/>
  <c r="L32" i="76" s="1"/>
  <c r="L31" i="76" a="1"/>
  <c r="L31" i="76" s="1"/>
  <c r="L30" i="76" a="1"/>
  <c r="L30" i="76" s="1"/>
  <c r="L29" i="76" a="1"/>
  <c r="L29" i="76" s="1"/>
  <c r="L28" i="76" a="1"/>
  <c r="L28" i="76" s="1"/>
  <c r="L27" i="76" a="1"/>
  <c r="L27" i="76" s="1"/>
  <c r="L26" i="76" a="1"/>
  <c r="L26" i="76" s="1"/>
  <c r="L25" i="76" a="1"/>
  <c r="L25" i="76" s="1"/>
  <c r="L24" i="76" a="1"/>
  <c r="L24" i="76" s="1"/>
  <c r="L23" i="76" a="1"/>
  <c r="L23" i="76" s="1"/>
  <c r="L22" i="76" a="1"/>
  <c r="L22" i="76" s="1"/>
  <c r="L21" i="76" a="1"/>
  <c r="L21" i="76" s="1"/>
  <c r="L20" i="76" a="1"/>
  <c r="L20" i="76" s="1"/>
  <c r="L19" i="76" a="1"/>
  <c r="L19" i="76" s="1"/>
  <c r="L18" i="76" a="1"/>
  <c r="L18" i="76" s="1"/>
  <c r="L17" i="76" a="1"/>
  <c r="L17" i="76" s="1"/>
  <c r="L16" i="76" a="1"/>
  <c r="L16" i="76" s="1"/>
  <c r="L15" i="76" a="1"/>
  <c r="L15" i="76" s="1"/>
  <c r="L14" i="76" a="1"/>
  <c r="L14" i="76" s="1"/>
  <c r="L13" i="76" a="1"/>
  <c r="L13" i="76" s="1"/>
  <c r="L12" i="76" a="1"/>
  <c r="L12" i="76" s="1"/>
  <c r="L11" i="76" a="1"/>
  <c r="L11" i="76" s="1"/>
  <c r="HK729" i="77" a="1"/>
  <c r="HK729" i="77" s="1"/>
  <c r="HK708" i="77" a="1"/>
  <c r="HK708" i="77" s="1"/>
  <c r="HK697" i="77" a="1"/>
  <c r="HK697" i="77" s="1"/>
  <c r="HK686" i="77" a="1"/>
  <c r="HK686" i="77" s="1"/>
  <c r="HK673" i="77" a="1"/>
  <c r="HK673" i="77" s="1"/>
  <c r="HK661" i="77" a="1"/>
  <c r="HK661" i="77" s="1"/>
  <c r="HK650" i="77" a="1"/>
  <c r="HK650" i="77" s="1"/>
  <c r="HK638" i="77" a="1"/>
  <c r="HK638" i="77" s="1"/>
  <c r="HK626" i="77" a="1"/>
  <c r="HK626" i="77" s="1"/>
  <c r="HK615" i="77" a="1"/>
  <c r="HK615" i="77" s="1"/>
  <c r="HK603" i="77" a="1"/>
  <c r="HK603" i="77" s="1"/>
  <c r="HK579" i="77" a="1"/>
  <c r="HK579" i="77" s="1"/>
  <c r="HK567" i="77" a="1"/>
  <c r="HK567" i="77" s="1"/>
  <c r="HK556" i="77" a="1"/>
  <c r="HK556" i="77" s="1"/>
  <c r="EQ511" i="77" a="1"/>
  <c r="EQ511" i="77" s="1"/>
  <c r="EQ499" i="77" a="1"/>
  <c r="EQ499" i="77" s="1"/>
  <c r="HK488" i="77" a="1"/>
  <c r="HK488" i="77" s="1"/>
  <c r="HK465" i="77" a="1"/>
  <c r="HK465" i="77" s="1"/>
  <c r="HK454" i="77" a="1"/>
  <c r="HK454" i="77" s="1"/>
  <c r="HK432" i="77" a="1"/>
  <c r="HK432" i="77" s="1"/>
  <c r="HK420" i="77" a="1"/>
  <c r="HK420" i="77" s="1"/>
  <c r="HK410" i="77" a="1"/>
  <c r="HK410" i="77" s="1"/>
  <c r="HK398" i="77" a="1"/>
  <c r="HK398" i="77" s="1"/>
  <c r="HK376" i="77" a="1"/>
  <c r="HK376" i="77" s="1"/>
  <c r="HK352" i="77" a="1"/>
  <c r="HK352" i="77" s="1"/>
  <c r="HK342" i="77" a="1"/>
  <c r="HK342" i="77" s="1"/>
  <c r="HK330" i="77" a="1"/>
  <c r="HK330" i="77" s="1"/>
  <c r="HK308" i="77" a="1"/>
  <c r="HK308" i="77" s="1"/>
  <c r="HK296" i="77" a="1"/>
  <c r="HK296" i="77" s="1"/>
  <c r="HK285" i="77" a="1"/>
  <c r="HK285" i="77" s="1"/>
  <c r="HK253" i="77" a="1"/>
  <c r="HK253" i="77" s="1"/>
  <c r="HK210" i="77" a="1"/>
  <c r="HK210" i="77" s="1"/>
  <c r="HK198" i="77" a="1"/>
  <c r="HK198" i="77" s="1"/>
  <c r="HK185" i="77" a="1"/>
  <c r="HK185" i="77" s="1"/>
  <c r="HK173" i="77" a="1"/>
  <c r="HK173" i="77" s="1"/>
  <c r="HK161" i="77" a="1"/>
  <c r="HK161" i="77" s="1"/>
  <c r="HK148" i="77" a="1"/>
  <c r="HK148" i="77" s="1"/>
  <c r="HK136" i="77" a="1"/>
  <c r="HK136" i="77" s="1"/>
  <c r="HK123" i="77" a="1"/>
  <c r="HK123" i="77" s="1"/>
  <c r="HK111" i="77" a="1"/>
  <c r="HK111" i="77" s="1"/>
  <c r="HK98" i="77" a="1"/>
  <c r="HK98" i="77" s="1"/>
  <c r="HK83" i="77" a="1"/>
  <c r="HK83" i="77" s="1"/>
  <c r="HK69" i="77" a="1"/>
  <c r="HK69" i="77" s="1"/>
  <c r="HK54" i="77" a="1"/>
  <c r="HK54" i="77" s="1"/>
  <c r="HK40" i="77" a="1"/>
  <c r="HK40" i="77" s="1"/>
  <c r="K34" i="9"/>
  <c r="K33" i="9"/>
  <c r="K32" i="9"/>
  <c r="K31" i="9"/>
  <c r="K30" i="9"/>
  <c r="K29" i="9"/>
  <c r="K28" i="9"/>
  <c r="K27" i="9"/>
  <c r="K26" i="9"/>
  <c r="K25" i="9"/>
  <c r="K24" i="9"/>
  <c r="K23" i="9"/>
  <c r="K22" i="9"/>
  <c r="K21" i="9"/>
  <c r="K20" i="9"/>
  <c r="K19" i="9"/>
  <c r="K18" i="9"/>
  <c r="K17" i="9"/>
  <c r="K16" i="9"/>
  <c r="K15" i="9"/>
  <c r="K14" i="9"/>
  <c r="I15" i="49"/>
  <c r="H43" i="49"/>
  <c r="G30" i="58" s="1" a="1"/>
  <c r="G30" i="58" s="1"/>
  <c r="H42" i="49"/>
  <c r="H41" i="49"/>
  <c r="H40" i="49"/>
  <c r="H39" i="49"/>
  <c r="H38" i="49"/>
  <c r="H37" i="49"/>
  <c r="H36" i="49"/>
  <c r="H35" i="49"/>
  <c r="H34" i="49"/>
  <c r="H33" i="49"/>
  <c r="H32" i="49"/>
  <c r="H31" i="49"/>
  <c r="H30" i="49"/>
  <c r="H29" i="49"/>
  <c r="H28" i="49"/>
  <c r="H27" i="49"/>
  <c r="H26" i="49"/>
  <c r="H25" i="49"/>
  <c r="H24" i="49"/>
  <c r="H23" i="49"/>
  <c r="H22" i="49"/>
  <c r="H21" i="49"/>
  <c r="H20" i="49"/>
  <c r="H19" i="49"/>
  <c r="H18" i="49"/>
  <c r="H17" i="49"/>
  <c r="H16" i="49"/>
  <c r="H15" i="49"/>
  <c r="HG1" i="77" a="1"/>
  <c r="HG1" i="77" s="1"/>
  <c r="K40" i="76" a="1"/>
  <c r="K40" i="76" s="1"/>
  <c r="J40" i="76" a="1"/>
  <c r="J40" i="76" s="1"/>
  <c r="I40" i="76" a="1"/>
  <c r="I40" i="76" s="1"/>
  <c r="K39" i="76" a="1"/>
  <c r="K39" i="76" s="1"/>
  <c r="J39" i="76" a="1"/>
  <c r="J39" i="76" s="1"/>
  <c r="I39" i="76" a="1"/>
  <c r="I39" i="76" s="1"/>
  <c r="K38" i="76" a="1"/>
  <c r="K38" i="76" s="1"/>
  <c r="J38" i="76" a="1"/>
  <c r="J38" i="76" s="1"/>
  <c r="I38" i="76" a="1"/>
  <c r="I38" i="76" s="1"/>
  <c r="K37" i="76" a="1"/>
  <c r="K37" i="76" s="1"/>
  <c r="J37" i="76" a="1"/>
  <c r="J37" i="76" s="1"/>
  <c r="I37" i="76" a="1"/>
  <c r="I37" i="76" s="1"/>
  <c r="K36" i="76" a="1"/>
  <c r="K36" i="76" s="1"/>
  <c r="J36" i="76" a="1"/>
  <c r="J36" i="76" s="1"/>
  <c r="I36" i="76" a="1"/>
  <c r="I36" i="76" s="1"/>
  <c r="K35" i="76" a="1"/>
  <c r="K35" i="76" s="1"/>
  <c r="J35" i="76" a="1"/>
  <c r="J35" i="76" s="1"/>
  <c r="I35" i="76" a="1"/>
  <c r="I35" i="76" s="1"/>
  <c r="K34" i="76" a="1"/>
  <c r="K34" i="76" s="1"/>
  <c r="J34" i="76" a="1"/>
  <c r="J34" i="76" s="1"/>
  <c r="I34" i="76" a="1"/>
  <c r="I34" i="76" s="1"/>
  <c r="K33" i="76" a="1"/>
  <c r="K33" i="76" s="1"/>
  <c r="J33" i="76" a="1"/>
  <c r="J33" i="76" s="1"/>
  <c r="I33" i="76" a="1"/>
  <c r="I33" i="76" s="1"/>
  <c r="K32" i="76" a="1"/>
  <c r="K32" i="76" s="1"/>
  <c r="J32" i="76" a="1"/>
  <c r="J32" i="76" s="1"/>
  <c r="I32" i="76" a="1"/>
  <c r="I32" i="76" s="1"/>
  <c r="K31" i="76" a="1"/>
  <c r="K31" i="76" s="1"/>
  <c r="J31" i="76" a="1"/>
  <c r="J31" i="76" s="1"/>
  <c r="I31" i="76" a="1"/>
  <c r="I31" i="76" s="1"/>
  <c r="K30" i="76" a="1"/>
  <c r="K30" i="76" s="1"/>
  <c r="J30" i="76" a="1"/>
  <c r="J30" i="76" s="1"/>
  <c r="I30" i="76" a="1"/>
  <c r="I30" i="76" s="1"/>
  <c r="K29" i="76" a="1"/>
  <c r="K29" i="76" s="1"/>
  <c r="J29" i="76" a="1"/>
  <c r="J29" i="76" s="1"/>
  <c r="I29" i="76" a="1"/>
  <c r="I29" i="76" s="1"/>
  <c r="K28" i="76" a="1"/>
  <c r="K28" i="76" s="1"/>
  <c r="J28" i="76" a="1"/>
  <c r="J28" i="76" s="1"/>
  <c r="I28" i="76" a="1"/>
  <c r="I28" i="76" s="1"/>
  <c r="K27" i="76" a="1"/>
  <c r="K27" i="76" s="1"/>
  <c r="J27" i="76" a="1"/>
  <c r="J27" i="76" s="1"/>
  <c r="I27" i="76" a="1"/>
  <c r="I27" i="76" s="1"/>
  <c r="K26" i="76" a="1"/>
  <c r="K26" i="76" s="1"/>
  <c r="J26" i="76" a="1"/>
  <c r="J26" i="76" s="1"/>
  <c r="I26" i="76" a="1"/>
  <c r="I26" i="76" s="1"/>
  <c r="K25" i="76" a="1"/>
  <c r="K25" i="76" s="1"/>
  <c r="J25" i="76" a="1"/>
  <c r="J25" i="76" s="1"/>
  <c r="I25" i="76" a="1"/>
  <c r="I25" i="76" s="1"/>
  <c r="K24" i="76" a="1"/>
  <c r="K24" i="76" s="1"/>
  <c r="J24" i="76" a="1"/>
  <c r="J24" i="76" s="1"/>
  <c r="I24" i="76" a="1"/>
  <c r="I24" i="76" s="1"/>
  <c r="K23" i="76" a="1"/>
  <c r="K23" i="76" s="1"/>
  <c r="J23" i="76" a="1"/>
  <c r="J23" i="76" s="1"/>
  <c r="I23" i="76" a="1"/>
  <c r="I23" i="76" s="1"/>
  <c r="K22" i="76" a="1"/>
  <c r="K22" i="76" s="1"/>
  <c r="J22" i="76" a="1"/>
  <c r="J22" i="76" s="1"/>
  <c r="I22" i="76" a="1"/>
  <c r="I22" i="76" s="1"/>
  <c r="K21" i="76" a="1"/>
  <c r="K21" i="76" s="1"/>
  <c r="J21" i="76" a="1"/>
  <c r="J21" i="76" s="1"/>
  <c r="I21" i="76" a="1"/>
  <c r="I21" i="76" s="1"/>
  <c r="K20" i="76" a="1"/>
  <c r="K20" i="76" s="1"/>
  <c r="J20" i="76" a="1"/>
  <c r="J20" i="76" s="1"/>
  <c r="I20" i="76" a="1"/>
  <c r="I20" i="76" s="1"/>
  <c r="K19" i="76" a="1"/>
  <c r="K19" i="76" s="1"/>
  <c r="J19" i="76" a="1"/>
  <c r="J19" i="76" s="1"/>
  <c r="I19" i="76" a="1"/>
  <c r="I19" i="76" s="1"/>
  <c r="K18" i="76" a="1"/>
  <c r="K18" i="76" s="1"/>
  <c r="J18" i="76" a="1"/>
  <c r="J18" i="76" s="1"/>
  <c r="I18" i="76" a="1"/>
  <c r="I18" i="76" s="1"/>
  <c r="K17" i="76" a="1"/>
  <c r="K17" i="76" s="1"/>
  <c r="J17" i="76" a="1"/>
  <c r="J17" i="76" s="1"/>
  <c r="I17" i="76" a="1"/>
  <c r="I17" i="76" s="1"/>
  <c r="K16" i="76" a="1"/>
  <c r="K16" i="76" s="1"/>
  <c r="J16" i="76" a="1"/>
  <c r="J16" i="76" s="1"/>
  <c r="I16" i="76" a="1"/>
  <c r="I16" i="76" s="1"/>
  <c r="K15" i="76" a="1"/>
  <c r="K15" i="76" s="1"/>
  <c r="J15" i="76" a="1"/>
  <c r="J15" i="76" s="1"/>
  <c r="I15" i="76" a="1"/>
  <c r="I15" i="76" s="1"/>
  <c r="K14" i="76" a="1"/>
  <c r="K14" i="76" s="1"/>
  <c r="J14" i="76" a="1"/>
  <c r="J14" i="76" s="1"/>
  <c r="I14" i="76" a="1"/>
  <c r="I14" i="76" s="1"/>
  <c r="K13" i="76" a="1"/>
  <c r="K13" i="76" s="1"/>
  <c r="J13" i="76" a="1"/>
  <c r="J13" i="76" s="1"/>
  <c r="I13" i="76" a="1"/>
  <c r="I13" i="76" s="1"/>
  <c r="K12" i="76" a="1"/>
  <c r="K12" i="76" s="1"/>
  <c r="J12" i="76" a="1"/>
  <c r="J12" i="76" s="1"/>
  <c r="I12" i="76" a="1"/>
  <c r="I12" i="76" s="1"/>
  <c r="K11" i="76" a="1"/>
  <c r="K11" i="76" s="1"/>
  <c r="J11" i="76" a="1"/>
  <c r="J11" i="76" s="1"/>
  <c r="I11" i="76" a="1"/>
  <c r="I11" i="76" s="1"/>
  <c r="V212" i="76"/>
  <c r="W212" i="76" s="1" a="1"/>
  <c r="W212" i="76" s="1"/>
  <c r="AA212" i="76" s="1" a="1"/>
  <c r="AA212" i="76" s="1"/>
  <c r="V211" i="76"/>
  <c r="W211" i="76" s="1" a="1"/>
  <c r="W211" i="76" s="1"/>
  <c r="AA211" i="76" s="1" a="1"/>
  <c r="AA211" i="76" s="1"/>
  <c r="V210" i="76"/>
  <c r="W210" i="76" s="1" a="1"/>
  <c r="W210" i="76" s="1"/>
  <c r="AA210" i="76" s="1" a="1"/>
  <c r="AA210" i="76" s="1"/>
  <c r="V209" i="76"/>
  <c r="W209" i="76" s="1" a="1"/>
  <c r="W209" i="76" s="1"/>
  <c r="AA209" i="76" s="1" a="1"/>
  <c r="AA209" i="76" s="1"/>
  <c r="V208" i="76"/>
  <c r="W208" i="76" s="1" a="1"/>
  <c r="W208" i="76" s="1"/>
  <c r="AA208" i="76" s="1" a="1"/>
  <c r="AA208" i="76" s="1"/>
  <c r="V207" i="76"/>
  <c r="W207" i="76" s="1" a="1"/>
  <c r="W207" i="76" s="1"/>
  <c r="AA207" i="76" s="1" a="1"/>
  <c r="AA207" i="76" s="1"/>
  <c r="V206" i="76"/>
  <c r="W206" i="76" s="1" a="1"/>
  <c r="W206" i="76" s="1"/>
  <c r="AA206" i="76" s="1" a="1"/>
  <c r="AA206" i="76" s="1"/>
  <c r="V205" i="76"/>
  <c r="W205" i="76" s="1" a="1"/>
  <c r="W205" i="76" s="1"/>
  <c r="AA205" i="76" s="1" a="1"/>
  <c r="AA205" i="76" s="1"/>
  <c r="V204" i="76"/>
  <c r="W204" i="76" s="1" a="1"/>
  <c r="W204" i="76" s="1"/>
  <c r="AA204" i="76" s="1" a="1"/>
  <c r="AA204" i="76" s="1"/>
  <c r="V203" i="76"/>
  <c r="W203" i="76" s="1" a="1"/>
  <c r="W203" i="76" s="1"/>
  <c r="AA203" i="76" s="1" a="1"/>
  <c r="AA203" i="76" s="1"/>
  <c r="V202" i="76"/>
  <c r="W202" i="76" s="1" a="1"/>
  <c r="W202" i="76" s="1"/>
  <c r="AA202" i="76" s="1" a="1"/>
  <c r="AA202" i="76" s="1"/>
  <c r="V201" i="76"/>
  <c r="W201" i="76" s="1" a="1"/>
  <c r="W201" i="76" s="1"/>
  <c r="AA201" i="76" s="1" a="1"/>
  <c r="AA201" i="76" s="1"/>
  <c r="V200" i="76"/>
  <c r="W200" i="76" s="1" a="1"/>
  <c r="W200" i="76" s="1"/>
  <c r="AA200" i="76" s="1" a="1"/>
  <c r="AA200" i="76" s="1"/>
  <c r="V199" i="76"/>
  <c r="W199" i="76" s="1" a="1"/>
  <c r="W199" i="76" s="1"/>
  <c r="AA199" i="76" s="1" a="1"/>
  <c r="AA199" i="76" s="1"/>
  <c r="V198" i="76"/>
  <c r="W198" i="76" s="1" a="1"/>
  <c r="W198" i="76" s="1"/>
  <c r="AA198" i="76" s="1" a="1"/>
  <c r="AA198" i="76" s="1"/>
  <c r="V197" i="76"/>
  <c r="W197" i="76" s="1" a="1"/>
  <c r="W197" i="76" s="1"/>
  <c r="AA197" i="76" s="1" a="1"/>
  <c r="AA197" i="76" s="1"/>
  <c r="V196" i="76"/>
  <c r="W196" i="76" s="1" a="1"/>
  <c r="W196" i="76" s="1"/>
  <c r="AA196" i="76" s="1" a="1"/>
  <c r="AA196" i="76" s="1"/>
  <c r="V195" i="76"/>
  <c r="W195" i="76" s="1" a="1"/>
  <c r="W195" i="76" s="1"/>
  <c r="AA195" i="76" s="1" a="1"/>
  <c r="AA195" i="76" s="1"/>
  <c r="V194" i="76"/>
  <c r="W194" i="76" s="1" a="1"/>
  <c r="W194" i="76" s="1"/>
  <c r="AA194" i="76" s="1" a="1"/>
  <c r="AA194" i="76" s="1"/>
  <c r="V193" i="76"/>
  <c r="W193" i="76" s="1" a="1"/>
  <c r="W193" i="76" s="1"/>
  <c r="AA193" i="76" s="1" a="1"/>
  <c r="AA193" i="76" s="1"/>
  <c r="V192" i="76"/>
  <c r="W192" i="76" s="1" a="1"/>
  <c r="W192" i="76" s="1"/>
  <c r="AA192" i="76" s="1" a="1"/>
  <c r="AA192" i="76" s="1"/>
  <c r="V191" i="76"/>
  <c r="W191" i="76" s="1" a="1"/>
  <c r="W191" i="76" s="1"/>
  <c r="AA191" i="76" s="1" a="1"/>
  <c r="AA191" i="76" s="1"/>
  <c r="V190" i="76"/>
  <c r="W190" i="76" s="1" a="1"/>
  <c r="W190" i="76" s="1"/>
  <c r="AA190" i="76" s="1" a="1"/>
  <c r="AA190" i="76" s="1"/>
  <c r="V189" i="76"/>
  <c r="W189" i="76" s="1" a="1"/>
  <c r="W189" i="76" s="1"/>
  <c r="AA189" i="76" s="1" a="1"/>
  <c r="AA189" i="76" s="1"/>
  <c r="V188" i="76"/>
  <c r="W188" i="76" s="1" a="1"/>
  <c r="W188" i="76" s="1"/>
  <c r="AA188" i="76" s="1" a="1"/>
  <c r="AA188" i="76" s="1"/>
  <c r="V187" i="76"/>
  <c r="W187" i="76" s="1" a="1"/>
  <c r="W187" i="76" s="1"/>
  <c r="AA187" i="76" s="1" a="1"/>
  <c r="AA187" i="76" s="1"/>
  <c r="V186" i="76"/>
  <c r="W186" i="76" s="1" a="1"/>
  <c r="W186" i="76" s="1"/>
  <c r="AA186" i="76" s="1" a="1"/>
  <c r="AA186" i="76" s="1"/>
  <c r="V185" i="76"/>
  <c r="W185" i="76" s="1" a="1"/>
  <c r="W185" i="76" s="1"/>
  <c r="AA185" i="76" s="1" a="1"/>
  <c r="AA185" i="76" s="1"/>
  <c r="V184" i="76"/>
  <c r="W184" i="76" s="1" a="1"/>
  <c r="W184" i="76" s="1"/>
  <c r="AA184" i="76" s="1" a="1"/>
  <c r="AA184" i="76" s="1"/>
  <c r="V183" i="76"/>
  <c r="W183" i="76" s="1" a="1"/>
  <c r="W183" i="76" s="1"/>
  <c r="AA183" i="76" s="1" a="1"/>
  <c r="AA183" i="76" s="1"/>
  <c r="V182" i="76"/>
  <c r="W182" i="76" s="1" a="1"/>
  <c r="W182" i="76" s="1"/>
  <c r="AA182" i="76" s="1" a="1"/>
  <c r="AA182" i="76" s="1"/>
  <c r="V181" i="76"/>
  <c r="W181" i="76" s="1" a="1"/>
  <c r="W181" i="76" s="1"/>
  <c r="AA181" i="76" s="1" a="1"/>
  <c r="AA181" i="76" s="1"/>
  <c r="V180" i="76"/>
  <c r="W180" i="76" s="1" a="1"/>
  <c r="W180" i="76" s="1"/>
  <c r="AA180" i="76" s="1" a="1"/>
  <c r="AA180" i="76" s="1"/>
  <c r="V179" i="76"/>
  <c r="W179" i="76" s="1" a="1"/>
  <c r="W179" i="76" s="1"/>
  <c r="AA179" i="76" s="1" a="1"/>
  <c r="AA179" i="76" s="1"/>
  <c r="V178" i="76"/>
  <c r="W178" i="76" s="1" a="1"/>
  <c r="W178" i="76" s="1"/>
  <c r="AA178" i="76" s="1" a="1"/>
  <c r="AA178" i="76" s="1"/>
  <c r="V177" i="76"/>
  <c r="W177" i="76" s="1" a="1"/>
  <c r="W177" i="76" s="1"/>
  <c r="AA177" i="76" s="1" a="1"/>
  <c r="AA177" i="76" s="1"/>
  <c r="V176" i="76"/>
  <c r="W176" i="76" s="1" a="1"/>
  <c r="W176" i="76" s="1"/>
  <c r="AA176" i="76" s="1" a="1"/>
  <c r="AA176" i="76" s="1"/>
  <c r="V175" i="76"/>
  <c r="W175" i="76" s="1" a="1"/>
  <c r="W175" i="76" s="1"/>
  <c r="AA175" i="76" s="1" a="1"/>
  <c r="AA175" i="76" s="1"/>
  <c r="V174" i="76"/>
  <c r="W174" i="76" s="1" a="1"/>
  <c r="W174" i="76" s="1"/>
  <c r="AA174" i="76" s="1" a="1"/>
  <c r="AA174" i="76" s="1"/>
  <c r="V173" i="76"/>
  <c r="W173" i="76" s="1" a="1"/>
  <c r="W173" i="76" s="1"/>
  <c r="AA173" i="76" s="1" a="1"/>
  <c r="AA173" i="76" s="1"/>
  <c r="V172" i="76"/>
  <c r="W172" i="76" s="1" a="1"/>
  <c r="W172" i="76" s="1"/>
  <c r="AA172" i="76" s="1" a="1"/>
  <c r="AA172" i="76" s="1"/>
  <c r="V171" i="76"/>
  <c r="W171" i="76" s="1" a="1"/>
  <c r="W171" i="76" s="1"/>
  <c r="AA171" i="76" s="1" a="1"/>
  <c r="AA171" i="76" s="1"/>
  <c r="V170" i="76"/>
  <c r="W170" i="76" s="1" a="1"/>
  <c r="W170" i="76" s="1"/>
  <c r="AA170" i="76" s="1" a="1"/>
  <c r="AA170" i="76" s="1"/>
  <c r="V169" i="76"/>
  <c r="W169" i="76" s="1" a="1"/>
  <c r="W169" i="76" s="1"/>
  <c r="AA169" i="76" s="1" a="1"/>
  <c r="AA169" i="76" s="1"/>
  <c r="V168" i="76"/>
  <c r="W168" i="76" s="1" a="1"/>
  <c r="W168" i="76" s="1"/>
  <c r="AA168" i="76" s="1" a="1"/>
  <c r="AA168" i="76" s="1"/>
  <c r="V167" i="76"/>
  <c r="W167" i="76" s="1" a="1"/>
  <c r="W167" i="76" s="1"/>
  <c r="AA167" i="76" s="1" a="1"/>
  <c r="AA167" i="76" s="1"/>
  <c r="V166" i="76"/>
  <c r="W166" i="76" s="1" a="1"/>
  <c r="W166" i="76" s="1"/>
  <c r="AA166" i="76" s="1" a="1"/>
  <c r="AA166" i="76" s="1"/>
  <c r="V165" i="76"/>
  <c r="W165" i="76" s="1" a="1"/>
  <c r="W165" i="76" s="1"/>
  <c r="AA165" i="76" s="1" a="1"/>
  <c r="AA165" i="76" s="1"/>
  <c r="V164" i="76"/>
  <c r="W164" i="76" s="1" a="1"/>
  <c r="W164" i="76" s="1"/>
  <c r="AA164" i="76" s="1" a="1"/>
  <c r="AA164" i="76" s="1"/>
  <c r="V163" i="76"/>
  <c r="W163" i="76" s="1" a="1"/>
  <c r="W163" i="76" s="1"/>
  <c r="AA163" i="76" s="1" a="1"/>
  <c r="AA163" i="76" s="1"/>
  <c r="V162" i="76"/>
  <c r="W162" i="76" s="1" a="1"/>
  <c r="W162" i="76" s="1"/>
  <c r="AA162" i="76" s="1" a="1"/>
  <c r="AA162" i="76" s="1"/>
  <c r="V161" i="76"/>
  <c r="W161" i="76" s="1" a="1"/>
  <c r="W161" i="76" s="1"/>
  <c r="AA161" i="76" s="1" a="1"/>
  <c r="AA161" i="76" s="1"/>
  <c r="V160" i="76"/>
  <c r="W160" i="76" s="1" a="1"/>
  <c r="W160" i="76" s="1"/>
  <c r="AA160" i="76" s="1" a="1"/>
  <c r="AA160" i="76" s="1"/>
  <c r="V159" i="76"/>
  <c r="W159" i="76" s="1" a="1"/>
  <c r="W159" i="76" s="1"/>
  <c r="AA159" i="76" s="1" a="1"/>
  <c r="AA159" i="76" s="1"/>
  <c r="V158" i="76"/>
  <c r="W158" i="76" s="1" a="1"/>
  <c r="W158" i="76" s="1"/>
  <c r="AA158" i="76" s="1" a="1"/>
  <c r="AA158" i="76" s="1"/>
  <c r="V157" i="76"/>
  <c r="W157" i="76" s="1" a="1"/>
  <c r="W157" i="76" s="1"/>
  <c r="AA157" i="76" s="1" a="1"/>
  <c r="AA157" i="76" s="1"/>
  <c r="V156" i="76"/>
  <c r="W156" i="76" s="1" a="1"/>
  <c r="W156" i="76" s="1"/>
  <c r="AA156" i="76" s="1" a="1"/>
  <c r="AA156" i="76" s="1"/>
  <c r="V155" i="76"/>
  <c r="W155" i="76" s="1" a="1"/>
  <c r="W155" i="76" s="1"/>
  <c r="AA155" i="76" s="1" a="1"/>
  <c r="AA155" i="76" s="1"/>
  <c r="V154" i="76"/>
  <c r="W154" i="76" s="1" a="1"/>
  <c r="W154" i="76" s="1"/>
  <c r="AA154" i="76" s="1" a="1"/>
  <c r="AA154" i="76" s="1"/>
  <c r="V153" i="76"/>
  <c r="W153" i="76" s="1" a="1"/>
  <c r="W153" i="76" s="1"/>
  <c r="AA153" i="76" s="1" a="1"/>
  <c r="AA153" i="76" s="1"/>
  <c r="V152" i="76"/>
  <c r="W152" i="76" s="1" a="1"/>
  <c r="W152" i="76" s="1"/>
  <c r="AA152" i="76" s="1" a="1"/>
  <c r="AA152" i="76" s="1"/>
  <c r="V151" i="76"/>
  <c r="W151" i="76" s="1" a="1"/>
  <c r="W151" i="76" s="1"/>
  <c r="AA151" i="76" s="1" a="1"/>
  <c r="AA151" i="76" s="1"/>
  <c r="V150" i="76"/>
  <c r="W150" i="76" s="1" a="1"/>
  <c r="W150" i="76" s="1"/>
  <c r="AA150" i="76" s="1" a="1"/>
  <c r="AA150" i="76" s="1"/>
  <c r="V149" i="76"/>
  <c r="W149" i="76" s="1" a="1"/>
  <c r="W149" i="76" s="1"/>
  <c r="AA149" i="76" s="1" a="1"/>
  <c r="AA149" i="76" s="1"/>
  <c r="V148" i="76"/>
  <c r="W148" i="76" s="1" a="1"/>
  <c r="W148" i="76" s="1"/>
  <c r="AA148" i="76" s="1" a="1"/>
  <c r="AA148" i="76" s="1"/>
  <c r="V147" i="76"/>
  <c r="W147" i="76" s="1" a="1"/>
  <c r="W147" i="76" s="1"/>
  <c r="AA147" i="76" s="1" a="1"/>
  <c r="AA147" i="76" s="1"/>
  <c r="V146" i="76"/>
  <c r="W146" i="76" s="1" a="1"/>
  <c r="W146" i="76" s="1"/>
  <c r="AA146" i="76" s="1" a="1"/>
  <c r="AA146" i="76" s="1"/>
  <c r="V145" i="76"/>
  <c r="W145" i="76" s="1" a="1"/>
  <c r="W145" i="76" s="1"/>
  <c r="AA145" i="76" s="1" a="1"/>
  <c r="AA145" i="76" s="1"/>
  <c r="V144" i="76"/>
  <c r="W144" i="76" s="1" a="1"/>
  <c r="W144" i="76" s="1"/>
  <c r="AA144" i="76" s="1" a="1"/>
  <c r="AA144" i="76" s="1"/>
  <c r="V143" i="76"/>
  <c r="W143" i="76" s="1" a="1"/>
  <c r="W143" i="76" s="1"/>
  <c r="AA143" i="76" s="1" a="1"/>
  <c r="AA143" i="76" s="1"/>
  <c r="V142" i="76"/>
  <c r="W142" i="76" s="1" a="1"/>
  <c r="W142" i="76" s="1"/>
  <c r="AA142" i="76" s="1" a="1"/>
  <c r="AA142" i="76" s="1"/>
  <c r="V141" i="76"/>
  <c r="W141" i="76" s="1" a="1"/>
  <c r="W141" i="76" s="1"/>
  <c r="AA141" i="76" s="1" a="1"/>
  <c r="AA141" i="76" s="1"/>
  <c r="V140" i="76"/>
  <c r="W140" i="76" s="1" a="1"/>
  <c r="W140" i="76" s="1"/>
  <c r="AA140" i="76" s="1" a="1"/>
  <c r="AA140" i="76" s="1"/>
  <c r="V139" i="76"/>
  <c r="W139" i="76" s="1" a="1"/>
  <c r="W139" i="76" s="1"/>
  <c r="AA139" i="76" s="1" a="1"/>
  <c r="AA139" i="76" s="1"/>
  <c r="V138" i="76"/>
  <c r="W138" i="76" s="1" a="1"/>
  <c r="W138" i="76" s="1"/>
  <c r="AA138" i="76" s="1" a="1"/>
  <c r="AA138" i="76" s="1"/>
  <c r="V137" i="76"/>
  <c r="W137" i="76" s="1" a="1"/>
  <c r="W137" i="76" s="1"/>
  <c r="AA137" i="76" s="1" a="1"/>
  <c r="AA137" i="76" s="1"/>
  <c r="V136" i="76"/>
  <c r="W136" i="76" s="1" a="1"/>
  <c r="W136" i="76" s="1"/>
  <c r="AA136" i="76" s="1" a="1"/>
  <c r="AA136" i="76" s="1"/>
  <c r="V135" i="76"/>
  <c r="W135" i="76" s="1" a="1"/>
  <c r="W135" i="76" s="1"/>
  <c r="AA135" i="76" s="1" a="1"/>
  <c r="AA135" i="76" s="1"/>
  <c r="V134" i="76"/>
  <c r="W134" i="76" s="1" a="1"/>
  <c r="W134" i="76" s="1"/>
  <c r="AA134" i="76" s="1" a="1"/>
  <c r="AA134" i="76" s="1"/>
  <c r="V133" i="76"/>
  <c r="W133" i="76" s="1" a="1"/>
  <c r="W133" i="76" s="1"/>
  <c r="AA133" i="76" s="1" a="1"/>
  <c r="AA133" i="76" s="1"/>
  <c r="V132" i="76"/>
  <c r="W132" i="76" s="1" a="1"/>
  <c r="W132" i="76" s="1"/>
  <c r="AA132" i="76" s="1" a="1"/>
  <c r="AA132" i="76" s="1"/>
  <c r="V131" i="76"/>
  <c r="W131" i="76" s="1" a="1"/>
  <c r="W131" i="76" s="1"/>
  <c r="AA131" i="76" s="1" a="1"/>
  <c r="AA131" i="76" s="1"/>
  <c r="V130" i="76"/>
  <c r="W130" i="76" s="1" a="1"/>
  <c r="W130" i="76" s="1"/>
  <c r="AA130" i="76" s="1" a="1"/>
  <c r="AA130" i="76" s="1"/>
  <c r="V129" i="76"/>
  <c r="W129" i="76" s="1" a="1"/>
  <c r="W129" i="76" s="1"/>
  <c r="AA129" i="76" s="1" a="1"/>
  <c r="AA129" i="76" s="1"/>
  <c r="V128" i="76"/>
  <c r="W128" i="76" s="1" a="1"/>
  <c r="W128" i="76" s="1"/>
  <c r="AA128" i="76" s="1" a="1"/>
  <c r="AA128" i="76" s="1"/>
  <c r="V127" i="76"/>
  <c r="W127" i="76" s="1" a="1"/>
  <c r="W127" i="76" s="1"/>
  <c r="AA127" i="76" s="1" a="1"/>
  <c r="AA127" i="76" s="1"/>
  <c r="V126" i="76"/>
  <c r="W126" i="76" s="1" a="1"/>
  <c r="W126" i="76" s="1"/>
  <c r="AA126" i="76" s="1" a="1"/>
  <c r="AA126" i="76" s="1"/>
  <c r="V125" i="76"/>
  <c r="W125" i="76" s="1" a="1"/>
  <c r="W125" i="76" s="1"/>
  <c r="AA125" i="76" s="1" a="1"/>
  <c r="AA125" i="76" s="1"/>
  <c r="V124" i="76"/>
  <c r="W124" i="76" s="1" a="1"/>
  <c r="W124" i="76" s="1"/>
  <c r="AA124" i="76" s="1" a="1"/>
  <c r="AA124" i="76" s="1"/>
  <c r="V123" i="76"/>
  <c r="W123" i="76" s="1" a="1"/>
  <c r="W123" i="76" s="1"/>
  <c r="AA123" i="76" s="1" a="1"/>
  <c r="AA123" i="76" s="1"/>
  <c r="V122" i="76"/>
  <c r="W122" i="76" s="1" a="1"/>
  <c r="W122" i="76" s="1"/>
  <c r="AA122" i="76" s="1" a="1"/>
  <c r="AA122" i="76" s="1"/>
  <c r="V121" i="76"/>
  <c r="W121" i="76" s="1" a="1"/>
  <c r="W121" i="76" s="1"/>
  <c r="AA121" i="76" s="1" a="1"/>
  <c r="AA121" i="76" s="1"/>
  <c r="V120" i="76"/>
  <c r="W120" i="76" s="1" a="1"/>
  <c r="W120" i="76" s="1"/>
  <c r="AA120" i="76" s="1" a="1"/>
  <c r="AA120" i="76" s="1"/>
  <c r="V119" i="76"/>
  <c r="W119" i="76" s="1" a="1"/>
  <c r="W119" i="76" s="1"/>
  <c r="AA119" i="76" s="1" a="1"/>
  <c r="AA119" i="76" s="1"/>
  <c r="V118" i="76"/>
  <c r="W118" i="76" s="1" a="1"/>
  <c r="W118" i="76" s="1"/>
  <c r="AA118" i="76" s="1" a="1"/>
  <c r="AA118" i="76" s="1"/>
  <c r="V117" i="76"/>
  <c r="W117" i="76" s="1" a="1"/>
  <c r="W117" i="76" s="1"/>
  <c r="AA117" i="76" s="1" a="1"/>
  <c r="AA117" i="76" s="1"/>
  <c r="V116" i="76"/>
  <c r="W116" i="76" s="1" a="1"/>
  <c r="W116" i="76" s="1"/>
  <c r="AA116" i="76" s="1" a="1"/>
  <c r="AA116" i="76" s="1"/>
  <c r="V115" i="76"/>
  <c r="W115" i="76" s="1" a="1"/>
  <c r="W115" i="76" s="1"/>
  <c r="AA115" i="76" s="1" a="1"/>
  <c r="AA115" i="76" s="1"/>
  <c r="V114" i="76"/>
  <c r="W114" i="76" s="1" a="1"/>
  <c r="W114" i="76" s="1"/>
  <c r="AA114" i="76" s="1" a="1"/>
  <c r="AA114" i="76" s="1"/>
  <c r="V113" i="76"/>
  <c r="W113" i="76" s="1" a="1"/>
  <c r="W113" i="76" s="1"/>
  <c r="AA113" i="76" s="1" a="1"/>
  <c r="AA113" i="76" s="1"/>
  <c r="V112" i="76"/>
  <c r="W112" i="76" s="1" a="1"/>
  <c r="W112" i="76" s="1"/>
  <c r="AA112" i="76" s="1" a="1"/>
  <c r="AA112" i="76" s="1"/>
  <c r="V111" i="76"/>
  <c r="W111" i="76" s="1" a="1"/>
  <c r="W111" i="76" s="1"/>
  <c r="AA111" i="76" s="1" a="1"/>
  <c r="AA111" i="76" s="1"/>
  <c r="V110" i="76"/>
  <c r="W110" i="76" s="1" a="1"/>
  <c r="W110" i="76" s="1"/>
  <c r="AA110" i="76" s="1" a="1"/>
  <c r="AA110" i="76" s="1"/>
  <c r="V109" i="76"/>
  <c r="W109" i="76" s="1" a="1"/>
  <c r="W109" i="76" s="1"/>
  <c r="AA109" i="76" s="1" a="1"/>
  <c r="AA109" i="76" s="1"/>
  <c r="V108" i="76"/>
  <c r="W108" i="76" s="1" a="1"/>
  <c r="W108" i="76" s="1"/>
  <c r="AA108" i="76" s="1" a="1"/>
  <c r="AA108" i="76" s="1"/>
  <c r="V107" i="76"/>
  <c r="W107" i="76" s="1" a="1"/>
  <c r="W107" i="76" s="1"/>
  <c r="AA107" i="76" s="1" a="1"/>
  <c r="AA107" i="76" s="1"/>
  <c r="V106" i="76"/>
  <c r="W106" i="76" s="1" a="1"/>
  <c r="W106" i="76" s="1"/>
  <c r="AA106" i="76" s="1" a="1"/>
  <c r="AA106" i="76" s="1"/>
  <c r="V105" i="76"/>
  <c r="W105" i="76" s="1" a="1"/>
  <c r="W105" i="76" s="1"/>
  <c r="AA105" i="76" s="1" a="1"/>
  <c r="AA105" i="76" s="1"/>
  <c r="V104" i="76"/>
  <c r="W104" i="76" s="1" a="1"/>
  <c r="W104" i="76" s="1"/>
  <c r="AA104" i="76" s="1" a="1"/>
  <c r="AA104" i="76" s="1"/>
  <c r="V103" i="76"/>
  <c r="W103" i="76" s="1" a="1"/>
  <c r="W103" i="76" s="1"/>
  <c r="AA103" i="76" s="1" a="1"/>
  <c r="AA103" i="76" s="1"/>
  <c r="V102" i="76"/>
  <c r="W102" i="76" s="1" a="1"/>
  <c r="W102" i="76" s="1"/>
  <c r="AA102" i="76" s="1" a="1"/>
  <c r="AA102" i="76" s="1"/>
  <c r="V101" i="76"/>
  <c r="W101" i="76" s="1" a="1"/>
  <c r="W101" i="76" s="1"/>
  <c r="AA101" i="76" s="1" a="1"/>
  <c r="AA101" i="76" s="1"/>
  <c r="V100" i="76"/>
  <c r="W100" i="76" s="1" a="1"/>
  <c r="W100" i="76" s="1"/>
  <c r="AA100" i="76" s="1" a="1"/>
  <c r="AA100" i="76" s="1"/>
  <c r="V99" i="76"/>
  <c r="W99" i="76" s="1" a="1"/>
  <c r="W99" i="76" s="1"/>
  <c r="AA99" i="76" s="1" a="1"/>
  <c r="AA99" i="76" s="1"/>
  <c r="V98" i="76"/>
  <c r="W98" i="76" s="1" a="1"/>
  <c r="W98" i="76" s="1"/>
  <c r="AA98" i="76" s="1" a="1"/>
  <c r="AA98" i="76" s="1"/>
  <c r="V97" i="76"/>
  <c r="W97" i="76" s="1" a="1"/>
  <c r="W97" i="76" s="1"/>
  <c r="AA97" i="76" s="1" a="1"/>
  <c r="AA97" i="76" s="1"/>
  <c r="V96" i="76"/>
  <c r="W96" i="76" s="1" a="1"/>
  <c r="W96" i="76" s="1"/>
  <c r="AA96" i="76" s="1" a="1"/>
  <c r="AA96" i="76" s="1"/>
  <c r="V95" i="76"/>
  <c r="W95" i="76" s="1" a="1"/>
  <c r="W95" i="76" s="1"/>
  <c r="AA95" i="76" s="1" a="1"/>
  <c r="AA95" i="76" s="1"/>
  <c r="V94" i="76"/>
  <c r="W94" i="76" s="1" a="1"/>
  <c r="W94" i="76" s="1"/>
  <c r="AA94" i="76" s="1" a="1"/>
  <c r="AA94" i="76" s="1"/>
  <c r="V93" i="76"/>
  <c r="W93" i="76" s="1" a="1"/>
  <c r="W93" i="76" s="1"/>
  <c r="AA93" i="76" s="1" a="1"/>
  <c r="AA93" i="76" s="1"/>
  <c r="V92" i="76"/>
  <c r="W92" i="76" s="1" a="1"/>
  <c r="W92" i="76" s="1"/>
  <c r="AA92" i="76" s="1" a="1"/>
  <c r="AA92" i="76" s="1"/>
  <c r="V91" i="76"/>
  <c r="W91" i="76" s="1" a="1"/>
  <c r="W91" i="76" s="1"/>
  <c r="AA91" i="76" s="1" a="1"/>
  <c r="AA91" i="76" s="1"/>
  <c r="V90" i="76"/>
  <c r="W90" i="76" s="1" a="1"/>
  <c r="W90" i="76" s="1"/>
  <c r="AA90" i="76" s="1" a="1"/>
  <c r="AA90" i="76" s="1"/>
  <c r="V89" i="76"/>
  <c r="W89" i="76" s="1" a="1"/>
  <c r="W89" i="76" s="1"/>
  <c r="AA89" i="76" s="1" a="1"/>
  <c r="AA89" i="76" s="1"/>
  <c r="V88" i="76"/>
  <c r="W88" i="76" s="1" a="1"/>
  <c r="W88" i="76" s="1"/>
  <c r="AA88" i="76" s="1" a="1"/>
  <c r="AA88" i="76" s="1"/>
  <c r="V87" i="76"/>
  <c r="W87" i="76" s="1" a="1"/>
  <c r="W87" i="76" s="1"/>
  <c r="AA87" i="76" s="1" a="1"/>
  <c r="AA87" i="76" s="1"/>
  <c r="V86" i="76"/>
  <c r="W86" i="76" s="1" a="1"/>
  <c r="W86" i="76" s="1"/>
  <c r="AA86" i="76" s="1" a="1"/>
  <c r="AA86" i="76" s="1"/>
  <c r="V85" i="76"/>
  <c r="W85" i="76" s="1" a="1"/>
  <c r="W85" i="76" s="1"/>
  <c r="AA85" i="76" s="1" a="1"/>
  <c r="AA85" i="76" s="1"/>
  <c r="V84" i="76"/>
  <c r="W84" i="76" s="1" a="1"/>
  <c r="W84" i="76" s="1"/>
  <c r="AA84" i="76" s="1" a="1"/>
  <c r="AA84" i="76" s="1"/>
  <c r="V83" i="76"/>
  <c r="W83" i="76" s="1" a="1"/>
  <c r="W83" i="76" s="1"/>
  <c r="AA83" i="76" s="1" a="1"/>
  <c r="AA83" i="76" s="1"/>
  <c r="V82" i="76"/>
  <c r="W82" i="76" s="1" a="1"/>
  <c r="W82" i="76" s="1"/>
  <c r="AA82" i="76" s="1" a="1"/>
  <c r="AA82" i="76" s="1"/>
  <c r="V81" i="76"/>
  <c r="W81" i="76" s="1" a="1"/>
  <c r="W81" i="76" s="1"/>
  <c r="AA81" i="76" s="1" a="1"/>
  <c r="AA81" i="76" s="1"/>
  <c r="V80" i="76"/>
  <c r="W80" i="76" s="1" a="1"/>
  <c r="W80" i="76" s="1"/>
  <c r="AA80" i="76" s="1" a="1"/>
  <c r="AA80" i="76" s="1"/>
  <c r="V79" i="76"/>
  <c r="W79" i="76" s="1" a="1"/>
  <c r="W79" i="76" s="1"/>
  <c r="AA79" i="76" s="1" a="1"/>
  <c r="AA79" i="76" s="1"/>
  <c r="V78" i="76"/>
  <c r="W78" i="76" s="1" a="1"/>
  <c r="W78" i="76" s="1"/>
  <c r="AA78" i="76" s="1" a="1"/>
  <c r="AA78" i="76" s="1"/>
  <c r="V77" i="76"/>
  <c r="W77" i="76" s="1" a="1"/>
  <c r="W77" i="76" s="1"/>
  <c r="AA77" i="76" s="1" a="1"/>
  <c r="AA77" i="76" s="1"/>
  <c r="V76" i="76"/>
  <c r="W76" i="76" s="1" a="1"/>
  <c r="W76" i="76" s="1"/>
  <c r="AA76" i="76" s="1" a="1"/>
  <c r="AA76" i="76" s="1"/>
  <c r="V75" i="76"/>
  <c r="W75" i="76" s="1" a="1"/>
  <c r="W75" i="76" s="1"/>
  <c r="AA75" i="76" s="1" a="1"/>
  <c r="AA75" i="76" s="1"/>
  <c r="V74" i="76"/>
  <c r="W74" i="76" s="1" a="1"/>
  <c r="W74" i="76" s="1"/>
  <c r="AA74" i="76" s="1" a="1"/>
  <c r="AA74" i="76" s="1"/>
  <c r="V73" i="76"/>
  <c r="W73" i="76" s="1" a="1"/>
  <c r="W73" i="76" s="1"/>
  <c r="AA73" i="76" s="1" a="1"/>
  <c r="AA73" i="76" s="1"/>
  <c r="V72" i="76"/>
  <c r="W72" i="76" s="1" a="1"/>
  <c r="W72" i="76" s="1"/>
  <c r="AA72" i="76" s="1" a="1"/>
  <c r="AA72" i="76" s="1"/>
  <c r="V71" i="76"/>
  <c r="W71" i="76" s="1" a="1"/>
  <c r="W71" i="76" s="1"/>
  <c r="AA71" i="76" s="1" a="1"/>
  <c r="AA71" i="76" s="1"/>
  <c r="V70" i="76"/>
  <c r="W70" i="76" s="1" a="1"/>
  <c r="W70" i="76" s="1"/>
  <c r="AA70" i="76" s="1" a="1"/>
  <c r="AA70" i="76" s="1"/>
  <c r="V69" i="76"/>
  <c r="W69" i="76" s="1" a="1"/>
  <c r="W69" i="76" s="1"/>
  <c r="AA69" i="76" s="1" a="1"/>
  <c r="AA69" i="76" s="1"/>
  <c r="V68" i="76"/>
  <c r="W68" i="76" s="1" a="1"/>
  <c r="W68" i="76" s="1"/>
  <c r="AA68" i="76" s="1" a="1"/>
  <c r="AA68" i="76" s="1"/>
  <c r="V67" i="76"/>
  <c r="W67" i="76" s="1" a="1"/>
  <c r="W67" i="76" s="1"/>
  <c r="AA67" i="76" s="1" a="1"/>
  <c r="AA67" i="76" s="1"/>
  <c r="V66" i="76"/>
  <c r="W66" i="76" s="1" a="1"/>
  <c r="W66" i="76" s="1"/>
  <c r="AA66" i="76" s="1" a="1"/>
  <c r="AA66" i="76" s="1"/>
  <c r="V65" i="76"/>
  <c r="W65" i="76" s="1" a="1"/>
  <c r="W65" i="76" s="1"/>
  <c r="AA65" i="76" s="1" a="1"/>
  <c r="AA65" i="76" s="1"/>
  <c r="V64" i="76"/>
  <c r="W64" i="76" s="1" a="1"/>
  <c r="W64" i="76" s="1"/>
  <c r="AA64" i="76" s="1" a="1"/>
  <c r="AA64" i="76" s="1"/>
  <c r="V63" i="76"/>
  <c r="W63" i="76" s="1" a="1"/>
  <c r="W63" i="76" s="1"/>
  <c r="AA63" i="76" s="1" a="1"/>
  <c r="AA63" i="76" s="1"/>
  <c r="V62" i="76"/>
  <c r="W62" i="76" s="1" a="1"/>
  <c r="W62" i="76" s="1"/>
  <c r="AA62" i="76" s="1" a="1"/>
  <c r="AA62" i="76" s="1"/>
  <c r="V61" i="76"/>
  <c r="W61" i="76" s="1" a="1"/>
  <c r="W61" i="76" s="1"/>
  <c r="AA61" i="76" s="1" a="1"/>
  <c r="AA61" i="76" s="1"/>
  <c r="V60" i="76"/>
  <c r="W60" i="76" s="1" a="1"/>
  <c r="W60" i="76" s="1"/>
  <c r="AA60" i="76" s="1" a="1"/>
  <c r="AA60" i="76" s="1"/>
  <c r="V59" i="76"/>
  <c r="W59" i="76" s="1" a="1"/>
  <c r="W59" i="76" s="1"/>
  <c r="AA59" i="76" s="1" a="1"/>
  <c r="AA59" i="76" s="1"/>
  <c r="V58" i="76"/>
  <c r="W58" i="76" s="1" a="1"/>
  <c r="W58" i="76" s="1"/>
  <c r="AA58" i="76" s="1" a="1"/>
  <c r="AA58" i="76" s="1"/>
  <c r="V57" i="76"/>
  <c r="W57" i="76" s="1" a="1"/>
  <c r="W57" i="76" s="1"/>
  <c r="AA57" i="76" s="1" a="1"/>
  <c r="AA57" i="76" s="1"/>
  <c r="V56" i="76"/>
  <c r="W56" i="76" s="1" a="1"/>
  <c r="W56" i="76" s="1"/>
  <c r="AA56" i="76" s="1" a="1"/>
  <c r="AA56" i="76" s="1"/>
  <c r="V55" i="76"/>
  <c r="W55" i="76" s="1" a="1"/>
  <c r="W55" i="76" s="1"/>
  <c r="AA55" i="76" s="1" a="1"/>
  <c r="AA55" i="76" s="1"/>
  <c r="V54" i="76"/>
  <c r="W54" i="76" s="1" a="1"/>
  <c r="W54" i="76" s="1"/>
  <c r="AA54" i="76" s="1" a="1"/>
  <c r="AA54" i="76" s="1"/>
  <c r="V53" i="76"/>
  <c r="W53" i="76" s="1" a="1"/>
  <c r="W53" i="76" s="1"/>
  <c r="AA53" i="76" s="1" a="1"/>
  <c r="AA53" i="76" s="1"/>
  <c r="V52" i="76"/>
  <c r="W52" i="76" s="1" a="1"/>
  <c r="W52" i="76" s="1"/>
  <c r="AA52" i="76" s="1" a="1"/>
  <c r="AA52" i="76" s="1"/>
  <c r="V51" i="76"/>
  <c r="W51" i="76" s="1" a="1"/>
  <c r="W51" i="76" s="1"/>
  <c r="AA51" i="76" s="1" a="1"/>
  <c r="AA51" i="76" s="1"/>
  <c r="V50" i="76"/>
  <c r="W50" i="76" s="1" a="1"/>
  <c r="W50" i="76" s="1"/>
  <c r="AA50" i="76" s="1" a="1"/>
  <c r="AA50" i="76" s="1"/>
  <c r="V49" i="76"/>
  <c r="W49" i="76" s="1" a="1"/>
  <c r="W49" i="76" s="1"/>
  <c r="AA49" i="76" s="1" a="1"/>
  <c r="AA49" i="76" s="1"/>
  <c r="V48" i="76"/>
  <c r="W48" i="76" s="1" a="1"/>
  <c r="W48" i="76" s="1"/>
  <c r="AA48" i="76" s="1" a="1"/>
  <c r="AA48" i="76" s="1"/>
  <c r="V47" i="76"/>
  <c r="W47" i="76" s="1" a="1"/>
  <c r="W47" i="76" s="1"/>
  <c r="AA47" i="76" s="1" a="1"/>
  <c r="AA47" i="76" s="1"/>
  <c r="V46" i="76"/>
  <c r="W46" i="76" s="1" a="1"/>
  <c r="W46" i="76" s="1"/>
  <c r="AA46" i="76" s="1" a="1"/>
  <c r="AA46" i="76" s="1"/>
  <c r="V45" i="76"/>
  <c r="W45" i="76" s="1" a="1"/>
  <c r="W45" i="76" s="1"/>
  <c r="AA45" i="76" s="1" a="1"/>
  <c r="AA45" i="76" s="1"/>
  <c r="V44" i="76"/>
  <c r="W44" i="76" s="1" a="1"/>
  <c r="W44" i="76" s="1"/>
  <c r="AA44" i="76" s="1" a="1"/>
  <c r="AA44" i="76" s="1"/>
  <c r="V43" i="76"/>
  <c r="W43" i="76" s="1" a="1"/>
  <c r="W43" i="76" s="1"/>
  <c r="AA43" i="76" s="1" a="1"/>
  <c r="AA43" i="76" s="1"/>
  <c r="V42" i="76"/>
  <c r="W42" i="76" s="1" a="1"/>
  <c r="W42" i="76" s="1"/>
  <c r="AA42" i="76" s="1" a="1"/>
  <c r="AA42" i="76" s="1"/>
  <c r="V41" i="76"/>
  <c r="W41" i="76" s="1" a="1"/>
  <c r="W41" i="76" s="1"/>
  <c r="AA41" i="76" s="1" a="1"/>
  <c r="AA41" i="76" s="1"/>
  <c r="V40" i="76"/>
  <c r="W40" i="76" s="1" a="1"/>
  <c r="W40" i="76" s="1"/>
  <c r="AA40" i="76" s="1" a="1"/>
  <c r="AA40" i="76" s="1"/>
  <c r="V39" i="76"/>
  <c r="W39" i="76" s="1" a="1"/>
  <c r="W39" i="76" s="1"/>
  <c r="AA39" i="76" s="1" a="1"/>
  <c r="AA39" i="76" s="1"/>
  <c r="V38" i="76"/>
  <c r="W38" i="76" s="1" a="1"/>
  <c r="W38" i="76" s="1"/>
  <c r="AA38" i="76" s="1" a="1"/>
  <c r="AA38" i="76" s="1"/>
  <c r="V21" i="75" a="1"/>
  <c r="V21" i="75" s="1"/>
  <c r="Z21" i="75" s="1" a="1"/>
  <c r="Z21" i="75" s="1"/>
  <c r="U21" i="75" a="1"/>
  <c r="U21" i="75" s="1"/>
  <c r="Y21" i="75" s="1" a="1"/>
  <c r="Y21" i="75" s="1"/>
  <c r="T21" i="75" a="1"/>
  <c r="T21" i="75" s="1"/>
  <c r="X21" i="75" s="1" a="1"/>
  <c r="X21" i="75" s="1"/>
  <c r="S21" i="75" a="1"/>
  <c r="S21" i="75" s="1"/>
  <c r="W21" i="75" s="1" a="1"/>
  <c r="W21" i="75" s="1"/>
  <c r="V20" i="75" a="1"/>
  <c r="V20" i="75" s="1"/>
  <c r="Z20" i="75" s="1" a="1"/>
  <c r="Z20" i="75" s="1"/>
  <c r="U20" i="75" a="1"/>
  <c r="U20" i="75" s="1"/>
  <c r="Y20" i="75" s="1" a="1"/>
  <c r="Y20" i="75" s="1"/>
  <c r="T20" i="75" a="1"/>
  <c r="T20" i="75" s="1"/>
  <c r="X20" i="75" s="1" a="1"/>
  <c r="X20" i="75" s="1"/>
  <c r="S20" i="75" a="1"/>
  <c r="S20" i="75" s="1"/>
  <c r="W20" i="75" s="1" a="1"/>
  <c r="W20" i="75" s="1"/>
  <c r="V19" i="75" a="1"/>
  <c r="V19" i="75" s="1"/>
  <c r="Z19" i="75" s="1" a="1"/>
  <c r="Z19" i="75" s="1"/>
  <c r="U19" i="75" a="1"/>
  <c r="U19" i="75" s="1"/>
  <c r="Y19" i="75" s="1" a="1"/>
  <c r="Y19" i="75" s="1"/>
  <c r="T19" i="75" a="1"/>
  <c r="T19" i="75" s="1"/>
  <c r="X19" i="75" s="1" a="1"/>
  <c r="X19" i="75" s="1"/>
  <c r="S19" i="75" a="1"/>
  <c r="S19" i="75" s="1"/>
  <c r="W19" i="75" s="1" a="1"/>
  <c r="W19" i="75" s="1"/>
  <c r="V18" i="75" a="1"/>
  <c r="V18" i="75" s="1"/>
  <c r="Z18" i="75" s="1" a="1"/>
  <c r="Z18" i="75" s="1"/>
  <c r="U18" i="75" a="1"/>
  <c r="U18" i="75" s="1"/>
  <c r="Y18" i="75" s="1" a="1"/>
  <c r="Y18" i="75" s="1"/>
  <c r="T18" i="75" a="1"/>
  <c r="T18" i="75" s="1"/>
  <c r="X18" i="75" s="1" a="1"/>
  <c r="X18" i="75" s="1"/>
  <c r="S18" i="75" a="1"/>
  <c r="S18" i="75" s="1"/>
  <c r="W18" i="75" s="1" a="1"/>
  <c r="W18" i="75" s="1"/>
  <c r="V17" i="75" a="1"/>
  <c r="V17" i="75" s="1"/>
  <c r="Z17" i="75" s="1" a="1"/>
  <c r="Z17" i="75" s="1"/>
  <c r="U17" i="75" a="1"/>
  <c r="U17" i="75" s="1"/>
  <c r="Y17" i="75" s="1" a="1"/>
  <c r="Y17" i="75" s="1"/>
  <c r="T17" i="75" a="1"/>
  <c r="T17" i="75" s="1"/>
  <c r="X17" i="75" s="1" a="1"/>
  <c r="X17" i="75" s="1"/>
  <c r="S17" i="75" a="1"/>
  <c r="S17" i="75" s="1"/>
  <c r="W17" i="75" s="1" a="1"/>
  <c r="W17" i="75" s="1"/>
  <c r="V16" i="75" a="1"/>
  <c r="V16" i="75" s="1"/>
  <c r="Z16" i="75" s="1" a="1"/>
  <c r="Z16" i="75" s="1"/>
  <c r="U16" i="75" a="1"/>
  <c r="U16" i="75" s="1"/>
  <c r="Y16" i="75" s="1" a="1"/>
  <c r="Y16" i="75" s="1"/>
  <c r="T16" i="75" a="1"/>
  <c r="T16" i="75" s="1"/>
  <c r="X16" i="75" s="1" a="1"/>
  <c r="X16" i="75" s="1"/>
  <c r="S16" i="75" a="1"/>
  <c r="S16" i="75" s="1"/>
  <c r="W16" i="75" s="1" a="1"/>
  <c r="W16" i="75" s="1"/>
  <c r="V15" i="75" a="1"/>
  <c r="V15" i="75" s="1"/>
  <c r="Z15" i="75" s="1" a="1"/>
  <c r="Z15" i="75" s="1"/>
  <c r="U15" i="75" a="1"/>
  <c r="U15" i="75" s="1"/>
  <c r="Y15" i="75" s="1" a="1"/>
  <c r="Y15" i="75" s="1"/>
  <c r="T15" i="75" a="1"/>
  <c r="T15" i="75" s="1"/>
  <c r="X15" i="75" s="1" a="1"/>
  <c r="X15" i="75" s="1"/>
  <c r="S15" i="75" a="1"/>
  <c r="S15" i="75" s="1"/>
  <c r="W15" i="75" s="1" a="1"/>
  <c r="W15" i="75" s="1"/>
  <c r="V14" i="75" a="1"/>
  <c r="V14" i="75" s="1"/>
  <c r="Z14" i="75" s="1" a="1"/>
  <c r="Z14" i="75" s="1"/>
  <c r="U14" i="75" a="1"/>
  <c r="U14" i="75" s="1"/>
  <c r="Y14" i="75" s="1" a="1"/>
  <c r="Y14" i="75" s="1"/>
  <c r="T14" i="75" a="1"/>
  <c r="T14" i="75" s="1"/>
  <c r="X14" i="75" s="1" a="1"/>
  <c r="X14" i="75" s="1"/>
  <c r="S14" i="75" a="1"/>
  <c r="S14" i="75" s="1"/>
  <c r="W14" i="75" s="1" a="1"/>
  <c r="W14" i="75" s="1"/>
  <c r="V13" i="75" a="1"/>
  <c r="V13" i="75" s="1"/>
  <c r="Z13" i="75" s="1" a="1"/>
  <c r="Z13" i="75" s="1"/>
  <c r="U13" i="75" a="1"/>
  <c r="U13" i="75" s="1"/>
  <c r="Y13" i="75" s="1" a="1"/>
  <c r="Y13" i="75" s="1"/>
  <c r="T13" i="75" a="1"/>
  <c r="T13" i="75" s="1"/>
  <c r="X13" i="75" s="1" a="1"/>
  <c r="X13" i="75" s="1"/>
  <c r="S13" i="75" a="1"/>
  <c r="S13" i="75" s="1"/>
  <c r="W13" i="75" s="1" a="1"/>
  <c r="W13" i="75" s="1"/>
  <c r="V12" i="75" a="1"/>
  <c r="V12" i="75" s="1"/>
  <c r="Z12" i="75" s="1" a="1"/>
  <c r="Z12" i="75" s="1"/>
  <c r="U12" i="75" a="1"/>
  <c r="U12" i="75" s="1"/>
  <c r="Y12" i="75" s="1" a="1"/>
  <c r="Y12" i="75" s="1"/>
  <c r="T12" i="75" a="1"/>
  <c r="T12" i="75" s="1"/>
  <c r="X12" i="75" s="1" a="1"/>
  <c r="X12" i="75" s="1"/>
  <c r="S12" i="75" a="1"/>
  <c r="S12" i="75" s="1"/>
  <c r="W12" i="75" s="1" a="1"/>
  <c r="W12" i="75" s="1"/>
  <c r="V11" i="75" a="1"/>
  <c r="V11" i="75" s="1"/>
  <c r="Z11" i="75" s="1" a="1"/>
  <c r="Z11" i="75" s="1"/>
  <c r="U11" i="75" a="1"/>
  <c r="U11" i="75" s="1"/>
  <c r="Y11" i="75" s="1" a="1"/>
  <c r="Y11" i="75" s="1"/>
  <c r="T11" i="75" a="1"/>
  <c r="T11" i="75" s="1"/>
  <c r="X11" i="75" s="1" a="1"/>
  <c r="X11" i="75" s="1"/>
  <c r="S11" i="75" a="1"/>
  <c r="S11" i="75" s="1"/>
  <c r="W11" i="75" s="1" a="1"/>
  <c r="W11" i="75" s="1"/>
  <c r="V10" i="75" a="1"/>
  <c r="V10" i="75" s="1"/>
  <c r="Z10" i="75" s="1" a="1"/>
  <c r="Z10" i="75" s="1"/>
  <c r="U10" i="75" a="1"/>
  <c r="U10" i="75" s="1"/>
  <c r="Y10" i="75" s="1" a="1"/>
  <c r="Y10" i="75" s="1"/>
  <c r="T10" i="75" a="1"/>
  <c r="T10" i="75" s="1"/>
  <c r="X10" i="75" s="1" a="1"/>
  <c r="X10" i="75" s="1"/>
  <c r="S10" i="75" a="1"/>
  <c r="S10" i="75" s="1"/>
  <c r="W10" i="75" s="1" a="1"/>
  <c r="W10" i="75" s="1"/>
  <c r="V9" i="75" a="1"/>
  <c r="V9" i="75" s="1"/>
  <c r="Z9" i="75" s="1" a="1"/>
  <c r="Z9" i="75" s="1"/>
  <c r="U9" i="75" a="1"/>
  <c r="U9" i="75" s="1"/>
  <c r="Y9" i="75" s="1" a="1"/>
  <c r="Y9" i="75" s="1"/>
  <c r="T9" i="75" a="1"/>
  <c r="T9" i="75" s="1"/>
  <c r="X9" i="75" s="1" a="1"/>
  <c r="X9" i="75" s="1"/>
  <c r="S9" i="75" a="1"/>
  <c r="S9" i="75" s="1"/>
  <c r="W9" i="75" s="1" a="1"/>
  <c r="W9" i="75" s="1"/>
  <c r="V8" i="75" a="1"/>
  <c r="V8" i="75" s="1"/>
  <c r="Z8" i="75" s="1" a="1"/>
  <c r="Z8" i="75" s="1"/>
  <c r="U8" i="75" a="1"/>
  <c r="U8" i="75" s="1"/>
  <c r="Y8" i="75" s="1" a="1"/>
  <c r="Y8" i="75" s="1"/>
  <c r="T8" i="75" a="1"/>
  <c r="T8" i="75" s="1"/>
  <c r="X8" i="75" s="1" a="1"/>
  <c r="X8" i="75" s="1"/>
  <c r="S8" i="75" a="1"/>
  <c r="S8" i="75" s="1"/>
  <c r="W8" i="75" s="1" a="1"/>
  <c r="W8" i="75" s="1"/>
  <c r="V7" i="75" a="1"/>
  <c r="V7" i="75" s="1"/>
  <c r="Z7" i="75" s="1" a="1"/>
  <c r="Z7" i="75" s="1"/>
  <c r="U7" i="75" a="1"/>
  <c r="U7" i="75" s="1"/>
  <c r="Y7" i="75" s="1" a="1"/>
  <c r="Y7" i="75" s="1"/>
  <c r="T7" i="75" a="1"/>
  <c r="T7" i="75" s="1"/>
  <c r="X7" i="75" s="1" a="1"/>
  <c r="X7" i="75" s="1"/>
  <c r="S7" i="75" a="1"/>
  <c r="S7" i="75" s="1"/>
  <c r="W7" i="75" s="1" a="1"/>
  <c r="W7" i="75" s="1"/>
  <c r="V6" i="75" a="1"/>
  <c r="V6" i="75" s="1"/>
  <c r="Z6" i="75" s="1" a="1"/>
  <c r="Z6" i="75" s="1"/>
  <c r="U6" i="75" a="1"/>
  <c r="U6" i="75" s="1"/>
  <c r="Y6" i="75" s="1" a="1"/>
  <c r="Y6" i="75" s="1"/>
  <c r="T6" i="75" a="1"/>
  <c r="T6" i="75" s="1"/>
  <c r="X6" i="75" s="1" a="1"/>
  <c r="X6" i="75" s="1"/>
  <c r="S6" i="75" a="1"/>
  <c r="S6" i="75" s="1"/>
  <c r="W6" i="75" s="1" a="1"/>
  <c r="W6" i="75" s="1"/>
  <c r="J30" i="82" a="1"/>
  <c r="J30" i="82" s="1"/>
  <c r="I30" i="82" a="1"/>
  <c r="I30" i="82" s="1"/>
  <c r="H30" i="82" a="1"/>
  <c r="H30" i="82" s="1"/>
  <c r="J29" i="82" a="1"/>
  <c r="J29" i="82" s="1"/>
  <c r="I29" i="82" a="1"/>
  <c r="I29" i="82" s="1"/>
  <c r="H29" i="82" a="1"/>
  <c r="H29" i="82" s="1"/>
  <c r="J28" i="82" a="1"/>
  <c r="J28" i="82" s="1"/>
  <c r="I28" i="82" a="1"/>
  <c r="I28" i="82" s="1"/>
  <c r="H28" i="82" a="1"/>
  <c r="H28" i="82" s="1"/>
  <c r="J27" i="82" a="1"/>
  <c r="J27" i="82" s="1"/>
  <c r="I27" i="82" a="1"/>
  <c r="I27" i="82" s="1"/>
  <c r="H27" i="82" a="1"/>
  <c r="H27" i="82" s="1"/>
  <c r="J26" i="82" a="1"/>
  <c r="J26" i="82" s="1"/>
  <c r="I26" i="82" a="1"/>
  <c r="I26" i="82" s="1"/>
  <c r="H26" i="82" a="1"/>
  <c r="H26" i="82" s="1"/>
  <c r="J25" i="82" a="1"/>
  <c r="J25" i="82" s="1"/>
  <c r="I25" i="82" a="1"/>
  <c r="I25" i="82" s="1"/>
  <c r="H25" i="82" a="1"/>
  <c r="H25" i="82" s="1"/>
  <c r="J24" i="82" a="1"/>
  <c r="J24" i="82" s="1"/>
  <c r="I24" i="82" a="1"/>
  <c r="I24" i="82" s="1"/>
  <c r="H24" i="82" a="1"/>
  <c r="H24" i="82" s="1"/>
  <c r="J23" i="82" a="1"/>
  <c r="J23" i="82" s="1"/>
  <c r="I23" i="82" a="1"/>
  <c r="I23" i="82" s="1"/>
  <c r="H23" i="82" a="1"/>
  <c r="H23" i="82" s="1"/>
  <c r="J22" i="82" a="1"/>
  <c r="J22" i="82" s="1"/>
  <c r="I22" i="82" a="1"/>
  <c r="I22" i="82" s="1"/>
  <c r="H22" i="82" a="1"/>
  <c r="H22" i="82" s="1"/>
  <c r="J21" i="82" a="1"/>
  <c r="J21" i="82" s="1"/>
  <c r="I21" i="82" a="1"/>
  <c r="I21" i="82" s="1"/>
  <c r="H21" i="82" a="1"/>
  <c r="H21" i="82" s="1"/>
  <c r="J20" i="82" a="1"/>
  <c r="J20" i="82" s="1"/>
  <c r="I20" i="82" a="1"/>
  <c r="I20" i="82" s="1"/>
  <c r="H20" i="82" a="1"/>
  <c r="H20" i="82" s="1"/>
  <c r="J19" i="82" a="1"/>
  <c r="J19" i="82" s="1"/>
  <c r="I19" i="82" a="1"/>
  <c r="I19" i="82" s="1"/>
  <c r="H19" i="82" a="1"/>
  <c r="H19" i="82" s="1"/>
  <c r="J18" i="82" a="1"/>
  <c r="J18" i="82" s="1"/>
  <c r="I18" i="82" a="1"/>
  <c r="I18" i="82" s="1"/>
  <c r="H18" i="82" a="1"/>
  <c r="H18" i="82" s="1"/>
  <c r="J17" i="82" a="1"/>
  <c r="J17" i="82" s="1"/>
  <c r="I17" i="82" a="1"/>
  <c r="I17" i="82" s="1"/>
  <c r="H17" i="82" a="1"/>
  <c r="H17" i="82" s="1"/>
  <c r="J16" i="82" a="1"/>
  <c r="J16" i="82" s="1"/>
  <c r="I16" i="82" a="1"/>
  <c r="I16" i="82" s="1"/>
  <c r="H16" i="82" a="1"/>
  <c r="H16" i="82" s="1"/>
  <c r="J15" i="82" a="1"/>
  <c r="J15" i="82" s="1"/>
  <c r="I15" i="82" a="1"/>
  <c r="I15" i="82" s="1"/>
  <c r="H15" i="82" a="1"/>
  <c r="H15" i="82" s="1"/>
  <c r="J14" i="82" a="1"/>
  <c r="J14" i="82" s="1"/>
  <c r="I14" i="82" a="1"/>
  <c r="I14" i="82" s="1"/>
  <c r="H14" i="82" a="1"/>
  <c r="H14" i="82" s="1"/>
  <c r="J13" i="82" a="1"/>
  <c r="J13" i="82" s="1"/>
  <c r="I13" i="82" a="1"/>
  <c r="I13" i="82" s="1"/>
  <c r="H13" i="82" a="1"/>
  <c r="H13" i="82" s="1"/>
  <c r="J12" i="82" a="1"/>
  <c r="J12" i="82" s="1"/>
  <c r="I12" i="82" a="1"/>
  <c r="I12" i="82" s="1"/>
  <c r="H12" i="82" a="1"/>
  <c r="H12" i="82" s="1"/>
  <c r="J11" i="82" a="1"/>
  <c r="J11" i="82" s="1"/>
  <c r="I11" i="82" a="1"/>
  <c r="I11" i="82" s="1"/>
  <c r="H11" i="82" a="1"/>
  <c r="H11" i="82" s="1"/>
  <c r="J10" i="82" a="1"/>
  <c r="J10" i="82" s="1"/>
  <c r="I10" i="82" a="1"/>
  <c r="I10" i="82" s="1"/>
  <c r="H10" i="82" a="1"/>
  <c r="H10" i="82" s="1"/>
  <c r="J9" i="82" a="1"/>
  <c r="J9" i="82" s="1"/>
  <c r="I9" i="82" a="1"/>
  <c r="I9" i="82" s="1"/>
  <c r="H9" i="82" a="1"/>
  <c r="H9" i="82" s="1"/>
  <c r="J8" i="82" a="1"/>
  <c r="J8" i="82" s="1"/>
  <c r="I8" i="82" a="1"/>
  <c r="I8" i="82" s="1"/>
  <c r="H8" i="82" a="1"/>
  <c r="H8" i="82" s="1"/>
  <c r="J7" i="82" a="1"/>
  <c r="J7" i="82" s="1"/>
  <c r="I7" i="82" a="1"/>
  <c r="I7" i="82" s="1"/>
  <c r="H7" i="82" a="1"/>
  <c r="H7" i="82" s="1"/>
  <c r="J6" i="82" a="1"/>
  <c r="J6" i="82" s="1"/>
  <c r="I6" i="82" a="1"/>
  <c r="I6" i="82" s="1"/>
  <c r="H6" i="82" a="1"/>
  <c r="H6" i="82" s="1"/>
  <c r="J222" i="21"/>
  <c r="J221" i="21"/>
  <c r="J220" i="21"/>
  <c r="J219" i="21"/>
  <c r="J218" i="21"/>
  <c r="J217" i="21"/>
  <c r="J216" i="21"/>
  <c r="J215" i="21"/>
  <c r="J214" i="21"/>
  <c r="J213" i="21"/>
  <c r="J212" i="21"/>
  <c r="J211" i="21"/>
  <c r="J210" i="21"/>
  <c r="J209" i="21"/>
  <c r="J208" i="21"/>
  <c r="J207" i="21"/>
  <c r="J206" i="21"/>
  <c r="J205" i="21"/>
  <c r="J204" i="21"/>
  <c r="J203" i="21"/>
  <c r="J202" i="21"/>
  <c r="J201" i="21"/>
  <c r="J200" i="21"/>
  <c r="J199" i="21"/>
  <c r="J198" i="21"/>
  <c r="J197" i="21"/>
  <c r="J196" i="21"/>
  <c r="J195" i="21"/>
  <c r="J194" i="21"/>
  <c r="J193" i="21"/>
  <c r="J192" i="21"/>
  <c r="J191" i="21"/>
  <c r="J190" i="21"/>
  <c r="J189" i="21"/>
  <c r="J188" i="21"/>
  <c r="J187" i="21"/>
  <c r="J186" i="21"/>
  <c r="J185" i="21"/>
  <c r="J184" i="21"/>
  <c r="J183" i="21"/>
  <c r="J182" i="21"/>
  <c r="J181" i="21"/>
  <c r="J180" i="21"/>
  <c r="J179" i="21"/>
  <c r="J178" i="21"/>
  <c r="J177" i="21"/>
  <c r="J176" i="21"/>
  <c r="J175" i="21"/>
  <c r="J174" i="21"/>
  <c r="J173" i="21"/>
  <c r="J172" i="21"/>
  <c r="J171" i="21"/>
  <c r="J170" i="21"/>
  <c r="J169" i="21"/>
  <c r="J168" i="21"/>
  <c r="J167" i="21"/>
  <c r="J166" i="21"/>
  <c r="J165" i="21"/>
  <c r="J164" i="21"/>
  <c r="J163" i="21"/>
  <c r="J162" i="21"/>
  <c r="J161" i="21"/>
  <c r="J160" i="21"/>
  <c r="J159" i="21"/>
  <c r="J158" i="21"/>
  <c r="J157" i="21"/>
  <c r="J156" i="21"/>
  <c r="J155" i="21"/>
  <c r="J154" i="21"/>
  <c r="J153" i="21"/>
  <c r="J152" i="21"/>
  <c r="J151" i="21"/>
  <c r="J150" i="21"/>
  <c r="J149" i="21"/>
  <c r="J148" i="21"/>
  <c r="J147" i="21"/>
  <c r="J146" i="21"/>
  <c r="J145" i="21"/>
  <c r="J144" i="21"/>
  <c r="J143" i="21"/>
  <c r="J142" i="21"/>
  <c r="J141" i="21"/>
  <c r="J140" i="21"/>
  <c r="J139" i="21"/>
  <c r="J138" i="21"/>
  <c r="J137" i="21"/>
  <c r="J136" i="21"/>
  <c r="J135" i="21"/>
  <c r="J134" i="21"/>
  <c r="J133" i="21"/>
  <c r="J132" i="21"/>
  <c r="J131" i="21"/>
  <c r="J130" i="21"/>
  <c r="J129" i="21"/>
  <c r="J128" i="21"/>
  <c r="J127" i="21"/>
  <c r="J126" i="21"/>
  <c r="J125" i="21"/>
  <c r="J124" i="21"/>
  <c r="J123" i="21"/>
  <c r="J122" i="21"/>
  <c r="J121" i="21"/>
  <c r="J120" i="21"/>
  <c r="J119" i="21"/>
  <c r="J118" i="21"/>
  <c r="J117" i="21"/>
  <c r="J116" i="21"/>
  <c r="J115" i="21"/>
  <c r="J114" i="21"/>
  <c r="J113" i="21"/>
  <c r="J112" i="21"/>
  <c r="J111" i="21"/>
  <c r="J110" i="21"/>
  <c r="J109" i="21"/>
  <c r="J108" i="21"/>
  <c r="J107" i="21"/>
  <c r="J106" i="21"/>
  <c r="J105" i="21"/>
  <c r="J104" i="21"/>
  <c r="J103" i="21"/>
  <c r="J102" i="21"/>
  <c r="J101" i="21"/>
  <c r="J100" i="21"/>
  <c r="J99" i="21"/>
  <c r="J98" i="21"/>
  <c r="J97" i="21"/>
  <c r="J96" i="21"/>
  <c r="J95" i="21"/>
  <c r="J94" i="21"/>
  <c r="J93" i="21"/>
  <c r="J92" i="21"/>
  <c r="J91" i="21"/>
  <c r="J90" i="21"/>
  <c r="J89" i="21"/>
  <c r="J88" i="21"/>
  <c r="J87" i="21"/>
  <c r="J86" i="21"/>
  <c r="J85" i="21"/>
  <c r="J84" i="21"/>
  <c r="J83" i="21"/>
  <c r="J82" i="21"/>
  <c r="J81" i="21"/>
  <c r="J80" i="21"/>
  <c r="J79" i="21"/>
  <c r="J78" i="21"/>
  <c r="J77" i="21"/>
  <c r="J76" i="21"/>
  <c r="J75" i="21"/>
  <c r="J74" i="21"/>
  <c r="J73" i="21"/>
  <c r="J72" i="21"/>
  <c r="J71" i="21"/>
  <c r="J70" i="21"/>
  <c r="J69" i="21"/>
  <c r="J68" i="21"/>
  <c r="J67" i="21"/>
  <c r="J66" i="21"/>
  <c r="J65" i="21"/>
  <c r="J64" i="21"/>
  <c r="J63" i="21"/>
  <c r="J62" i="21"/>
  <c r="J61" i="21"/>
  <c r="J60" i="21"/>
  <c r="J59" i="21"/>
  <c r="J58" i="21"/>
  <c r="J57" i="21"/>
  <c r="J56" i="21"/>
  <c r="J55" i="21"/>
  <c r="J54" i="21"/>
  <c r="J53" i="21"/>
  <c r="J52" i="21"/>
  <c r="J51" i="21"/>
  <c r="J50" i="21"/>
  <c r="J49" i="21"/>
  <c r="J48" i="21"/>
  <c r="J47" i="21"/>
  <c r="J46" i="21"/>
  <c r="J45" i="21"/>
  <c r="J44" i="21"/>
  <c r="J43" i="21"/>
  <c r="J42" i="21"/>
  <c r="J41" i="21"/>
  <c r="J40" i="21"/>
  <c r="J39" i="21"/>
  <c r="J38" i="21"/>
  <c r="J37" i="21"/>
  <c r="J36" i="21"/>
  <c r="J35" i="21"/>
  <c r="J34" i="21"/>
  <c r="J33" i="21"/>
  <c r="J32" i="21"/>
  <c r="J31" i="21"/>
  <c r="J30" i="21"/>
  <c r="J29" i="21"/>
  <c r="J28" i="21"/>
  <c r="J27" i="21"/>
  <c r="J26" i="21"/>
  <c r="J25" i="21"/>
  <c r="J24" i="21"/>
  <c r="J23" i="21"/>
  <c r="J22" i="21"/>
  <c r="J21" i="21"/>
  <c r="J20" i="21"/>
  <c r="J19" i="21"/>
  <c r="J18" i="21"/>
  <c r="J17" i="21"/>
  <c r="J16" i="21"/>
  <c r="J15" i="21"/>
  <c r="J14" i="21"/>
  <c r="J13" i="21"/>
  <c r="J12" i="21"/>
  <c r="J11" i="21"/>
  <c r="J10" i="21"/>
  <c r="J9" i="21"/>
  <c r="J8" i="21"/>
  <c r="J7" i="21"/>
  <c r="J6" i="21"/>
  <c r="J5" i="21"/>
  <c r="J4" i="21"/>
  <c r="J3" i="21"/>
  <c r="J2" i="21"/>
  <c r="F20" i="68"/>
  <c r="F19" i="68"/>
  <c r="F18" i="68"/>
  <c r="F17" i="68"/>
  <c r="F16" i="68"/>
  <c r="F15" i="68"/>
  <c r="F14" i="68"/>
  <c r="F13" i="68"/>
  <c r="F12" i="68"/>
  <c r="F11" i="68"/>
  <c r="F10" i="68"/>
  <c r="F9" i="68"/>
  <c r="F8" i="68"/>
  <c r="F7" i="68"/>
  <c r="F6" i="68"/>
  <c r="F5" i="68"/>
  <c r="I5" i="82" a="1"/>
  <c r="H5" i="82" a="1"/>
  <c r="J5" i="82" a="1"/>
  <c r="G2" i="58" l="1" a="1"/>
  <c r="G2" i="58" s="1"/>
  <c r="G4" i="82"/>
  <c r="H4" i="82" s="1" a="1"/>
  <c r="H4" i="82" s="1"/>
  <c r="G3" i="82"/>
  <c r="G2" i="82"/>
  <c r="V35" i="76"/>
  <c r="V34" i="76"/>
  <c r="V36" i="76"/>
  <c r="V33" i="76"/>
  <c r="V37" i="76"/>
  <c r="V32" i="76"/>
  <c r="V27" i="76"/>
  <c r="W27" i="76" s="1" a="1"/>
  <c r="W27" i="76" s="1"/>
  <c r="V29" i="76"/>
  <c r="W29" i="76" s="1" a="1"/>
  <c r="W29" i="76" s="1"/>
  <c r="V28" i="76"/>
  <c r="V30" i="76"/>
  <c r="V31" i="76"/>
  <c r="W31" i="76" s="1" a="1"/>
  <c r="W31" i="76" s="1"/>
  <c r="V26" i="76"/>
  <c r="V21" i="76"/>
  <c r="V22" i="76"/>
  <c r="V25" i="76"/>
  <c r="V23" i="76"/>
  <c r="V24" i="76"/>
  <c r="V20" i="76"/>
  <c r="V19" i="76"/>
  <c r="V18" i="76"/>
  <c r="G18" i="58" a="1"/>
  <c r="G18" i="58" s="1"/>
  <c r="G8" i="58" a="1"/>
  <c r="G8" i="58" s="1"/>
  <c r="G9" i="58" a="1"/>
  <c r="G9" i="58" s="1"/>
  <c r="G10" i="58" a="1"/>
  <c r="G10" i="58" s="1"/>
  <c r="G21" i="58" a="1"/>
  <c r="G21" i="58" s="1"/>
  <c r="G12" i="58" a="1"/>
  <c r="G12" i="58" s="1"/>
  <c r="G27" i="58" a="1"/>
  <c r="G27" i="58" s="1"/>
  <c r="G4" i="58" a="1"/>
  <c r="G4" i="58" s="1"/>
  <c r="G16" i="58" a="1"/>
  <c r="G16" i="58" s="1"/>
  <c r="G19" i="58" a="1"/>
  <c r="G19" i="58" s="1"/>
  <c r="G24" i="58" a="1"/>
  <c r="G24" i="58" s="1"/>
  <c r="G14" i="58" a="1"/>
  <c r="G14" i="58" s="1"/>
  <c r="G17" i="58" a="1"/>
  <c r="G17" i="58" s="1"/>
  <c r="G29" i="58" a="1"/>
  <c r="G29" i="58" s="1"/>
  <c r="G3" i="58" a="1"/>
  <c r="G3" i="58" s="1"/>
  <c r="G13" i="58" a="1"/>
  <c r="G13" i="58" s="1"/>
  <c r="G22" i="58" a="1"/>
  <c r="G22" i="58" s="1"/>
  <c r="G25" i="58" a="1"/>
  <c r="G25" i="58" s="1"/>
  <c r="G15" i="58" a="1"/>
  <c r="G15" i="58" s="1"/>
  <c r="G5" i="58" a="1"/>
  <c r="G5" i="58" s="1"/>
  <c r="G6" i="58" a="1"/>
  <c r="G6" i="58" s="1"/>
  <c r="G23" i="58" a="1"/>
  <c r="G23" i="58" s="1"/>
  <c r="G20" i="58" a="1"/>
  <c r="G20" i="58" s="1"/>
  <c r="G28" i="58" a="1"/>
  <c r="G28" i="58" s="1"/>
  <c r="G26" i="58" a="1"/>
  <c r="G26" i="58" s="1"/>
  <c r="G11" i="58" a="1"/>
  <c r="G11" i="58" s="1"/>
  <c r="V15" i="76"/>
  <c r="V17" i="76"/>
  <c r="V8" i="76"/>
  <c r="V9" i="76"/>
  <c r="W9" i="76" s="1" a="1"/>
  <c r="W9" i="76" s="1"/>
  <c r="V11" i="76"/>
  <c r="W11" i="76" s="1" a="1"/>
  <c r="W11" i="76" s="1"/>
  <c r="V10" i="76"/>
  <c r="V12" i="76"/>
  <c r="V13" i="76"/>
  <c r="W13" i="76" s="1" a="1"/>
  <c r="W13" i="76" s="1"/>
  <c r="V14" i="76"/>
  <c r="V16" i="76"/>
  <c r="I4" i="82" a="1"/>
  <c r="I4" i="82" s="1"/>
  <c r="G7" i="58" a="1"/>
  <c r="G7" i="58" s="1"/>
  <c r="EQ330" i="77" a="1"/>
  <c r="EQ330" i="77" s="1"/>
  <c r="EQ697" i="77" a="1"/>
  <c r="EQ697" i="77" s="1"/>
  <c r="EQ342" i="77" a="1"/>
  <c r="EQ342" i="77" s="1"/>
  <c r="EQ556" i="77" a="1"/>
  <c r="EQ556" i="77" s="1"/>
  <c r="EQ708" i="77" a="1"/>
  <c r="EQ708" i="77" s="1"/>
  <c r="EQ352" i="77" a="1"/>
  <c r="EQ352" i="77" s="1"/>
  <c r="EQ567" i="77" a="1"/>
  <c r="EQ567" i="77" s="1"/>
  <c r="EQ729" i="77" a="1"/>
  <c r="EQ729" i="77" s="1"/>
  <c r="EQ376" i="77" a="1"/>
  <c r="EQ376" i="77" s="1"/>
  <c r="EQ579" i="77" a="1"/>
  <c r="EQ579" i="77" s="1"/>
  <c r="EQ398" i="77" a="1"/>
  <c r="EQ398" i="77" s="1"/>
  <c r="EQ603" i="77" a="1"/>
  <c r="EQ603" i="77" s="1"/>
  <c r="EQ185" i="77" a="1"/>
  <c r="EQ185" i="77" s="1"/>
  <c r="EQ410" i="77" a="1"/>
  <c r="EQ410" i="77" s="1"/>
  <c r="EQ615" i="77" a="1"/>
  <c r="EQ615" i="77" s="1"/>
  <c r="EQ198" i="77" a="1"/>
  <c r="EQ198" i="77" s="1"/>
  <c r="EQ420" i="77" a="1"/>
  <c r="EQ420" i="77" s="1"/>
  <c r="EQ626" i="77" a="1"/>
  <c r="EQ626" i="77" s="1"/>
  <c r="EQ210" i="77" a="1"/>
  <c r="EQ210" i="77" s="1"/>
  <c r="EQ432" i="77" a="1"/>
  <c r="EQ432" i="77" s="1"/>
  <c r="EQ638" i="77" a="1"/>
  <c r="EQ638" i="77" s="1"/>
  <c r="EQ253" i="77" a="1"/>
  <c r="EQ253" i="77" s="1"/>
  <c r="EQ454" i="77" a="1"/>
  <c r="EQ454" i="77" s="1"/>
  <c r="EQ650" i="77" a="1"/>
  <c r="EQ650" i="77" s="1"/>
  <c r="EQ285" i="77" a="1"/>
  <c r="EQ285" i="77" s="1"/>
  <c r="EQ465" i="77" a="1"/>
  <c r="EQ465" i="77" s="1"/>
  <c r="EQ661" i="77" a="1"/>
  <c r="EQ661" i="77" s="1"/>
  <c r="EQ296" i="77" a="1"/>
  <c r="EQ296" i="77" s="1"/>
  <c r="EQ488" i="77" a="1"/>
  <c r="EQ488" i="77" s="1"/>
  <c r="EQ673" i="77" a="1"/>
  <c r="EQ673" i="77" s="1"/>
  <c r="EQ308" i="77" a="1"/>
  <c r="EQ308" i="77" s="1"/>
  <c r="EQ686" i="77" a="1"/>
  <c r="EQ686" i="77" s="1"/>
  <c r="EQ123" i="77" a="1"/>
  <c r="EQ123" i="77" s="1"/>
  <c r="EQ136" i="77" a="1"/>
  <c r="EQ136" i="77" s="1"/>
  <c r="EQ148" i="77" a="1"/>
  <c r="EQ148" i="77" s="1"/>
  <c r="EQ161" i="77" a="1"/>
  <c r="EQ161" i="77" s="1"/>
  <c r="EQ173" i="77" a="1"/>
  <c r="EQ173" i="77" s="1"/>
  <c r="EQ40" i="77" a="1"/>
  <c r="EQ40" i="77" s="1"/>
  <c r="EQ54" i="77" a="1"/>
  <c r="EQ54" i="77" s="1"/>
  <c r="EQ69" i="77" a="1"/>
  <c r="EQ69" i="77" s="1"/>
  <c r="EQ83" i="77" a="1"/>
  <c r="EQ83" i="77" s="1"/>
  <c r="EQ98" i="77" a="1"/>
  <c r="EQ98" i="77" s="1"/>
  <c r="EQ111" i="77" a="1"/>
  <c r="EQ111" i="77" s="1"/>
  <c r="HK34" i="77" a="1"/>
  <c r="HK34" i="77" s="1"/>
  <c r="EQ34" i="77" a="1"/>
  <c r="EQ34" i="77" s="1"/>
  <c r="HK35" i="77" a="1"/>
  <c r="HK35" i="77" s="1"/>
  <c r="EQ35" i="77" a="1"/>
  <c r="EQ35" i="77" s="1"/>
  <c r="HK36" i="77" a="1"/>
  <c r="HK36" i="77" s="1"/>
  <c r="EQ36" i="77" a="1"/>
  <c r="EQ36" i="77" s="1"/>
  <c r="HK37" i="77" a="1"/>
  <c r="HK37" i="77" s="1"/>
  <c r="EQ37" i="77" a="1"/>
  <c r="EQ37" i="77" s="1"/>
  <c r="HK38" i="77" a="1"/>
  <c r="HK38" i="77" s="1"/>
  <c r="EQ38" i="77" a="1"/>
  <c r="EQ38" i="77" s="1"/>
  <c r="HK39" i="77" a="1"/>
  <c r="HK39" i="77" s="1"/>
  <c r="EQ39" i="77" a="1"/>
  <c r="EQ39" i="77" s="1"/>
  <c r="HK41" i="77" a="1"/>
  <c r="HK41" i="77" s="1"/>
  <c r="EQ41" i="77" a="1"/>
  <c r="EQ41" i="77" s="1"/>
  <c r="HK42" i="77" a="1"/>
  <c r="HK42" i="77" s="1"/>
  <c r="EQ42" i="77" a="1"/>
  <c r="EQ42" i="77" s="1"/>
  <c r="HK43" i="77" a="1"/>
  <c r="HK43" i="77" s="1"/>
  <c r="EQ43" i="77" a="1"/>
  <c r="EQ43" i="77" s="1"/>
  <c r="HK44" i="77" a="1"/>
  <c r="HK44" i="77" s="1"/>
  <c r="EQ44" i="77" a="1"/>
  <c r="EQ44" i="77" s="1"/>
  <c r="HK45" i="77" a="1"/>
  <c r="HK45" i="77" s="1"/>
  <c r="EQ45" i="77" a="1"/>
  <c r="EQ45" i="77" s="1"/>
  <c r="HK46" i="77" a="1"/>
  <c r="HK46" i="77" s="1"/>
  <c r="EQ46" i="77" a="1"/>
  <c r="EQ46" i="77" s="1"/>
  <c r="HK47" i="77" a="1"/>
  <c r="HK47" i="77" s="1"/>
  <c r="EQ47" i="77" a="1"/>
  <c r="EQ47" i="77" s="1"/>
  <c r="HK48" i="77" a="1"/>
  <c r="HK48" i="77" s="1"/>
  <c r="EQ48" i="77" a="1"/>
  <c r="EQ48" i="77" s="1"/>
  <c r="HK49" i="77" a="1"/>
  <c r="HK49" i="77" s="1"/>
  <c r="EQ49" i="77" a="1"/>
  <c r="EQ49" i="77" s="1"/>
  <c r="HK50" i="77" a="1"/>
  <c r="HK50" i="77" s="1"/>
  <c r="EQ50" i="77" a="1"/>
  <c r="EQ50" i="77" s="1"/>
  <c r="HK51" i="77" a="1"/>
  <c r="HK51" i="77" s="1"/>
  <c r="EQ51" i="77" a="1"/>
  <c r="EQ51" i="77" s="1"/>
  <c r="HK52" i="77" a="1"/>
  <c r="HK52" i="77" s="1"/>
  <c r="EQ52" i="77" a="1"/>
  <c r="EQ52" i="77" s="1"/>
  <c r="HK53" i="77" a="1"/>
  <c r="HK53" i="77" s="1"/>
  <c r="EQ53" i="77" a="1"/>
  <c r="EQ53" i="77" s="1"/>
  <c r="HK55" i="77" a="1"/>
  <c r="HK55" i="77" s="1"/>
  <c r="EQ55" i="77" a="1"/>
  <c r="EQ55" i="77" s="1"/>
  <c r="HK56" i="77" a="1"/>
  <c r="HK56" i="77" s="1"/>
  <c r="EQ56" i="77" a="1"/>
  <c r="EQ56" i="77" s="1"/>
  <c r="HK57" i="77" a="1"/>
  <c r="HK57" i="77" s="1"/>
  <c r="EQ57" i="77" a="1"/>
  <c r="EQ57" i="77" s="1"/>
  <c r="HK58" i="77" a="1"/>
  <c r="HK58" i="77" s="1"/>
  <c r="EQ58" i="77" a="1"/>
  <c r="EQ58" i="77" s="1"/>
  <c r="HK59" i="77" a="1"/>
  <c r="HK59" i="77" s="1"/>
  <c r="EQ59" i="77" a="1"/>
  <c r="EQ59" i="77" s="1"/>
  <c r="HK60" i="77" a="1"/>
  <c r="HK60" i="77" s="1"/>
  <c r="EQ60" i="77" a="1"/>
  <c r="EQ60" i="77" s="1"/>
  <c r="HK61" i="77" a="1"/>
  <c r="HK61" i="77" s="1"/>
  <c r="EQ61" i="77" a="1"/>
  <c r="EQ61" i="77" s="1"/>
  <c r="HK62" i="77" a="1"/>
  <c r="HK62" i="77" s="1"/>
  <c r="EQ62" i="77" a="1"/>
  <c r="EQ62" i="77" s="1"/>
  <c r="HK63" i="77" a="1"/>
  <c r="HK63" i="77" s="1"/>
  <c r="EQ63" i="77" a="1"/>
  <c r="EQ63" i="77" s="1"/>
  <c r="HK64" i="77" a="1"/>
  <c r="HK64" i="77" s="1"/>
  <c r="EQ64" i="77" a="1"/>
  <c r="EQ64" i="77" s="1"/>
  <c r="HK65" i="77" a="1"/>
  <c r="HK65" i="77" s="1"/>
  <c r="EQ65" i="77" a="1"/>
  <c r="EQ65" i="77" s="1"/>
  <c r="HK66" i="77" a="1"/>
  <c r="HK66" i="77" s="1"/>
  <c r="EQ66" i="77" a="1"/>
  <c r="EQ66" i="77" s="1"/>
  <c r="HK67" i="77" a="1"/>
  <c r="HK67" i="77" s="1"/>
  <c r="EQ67" i="77" a="1"/>
  <c r="EQ67" i="77" s="1"/>
  <c r="HK68" i="77" a="1"/>
  <c r="HK68" i="77" s="1"/>
  <c r="EQ68" i="77" a="1"/>
  <c r="EQ68" i="77" s="1"/>
  <c r="HK70" i="77" a="1"/>
  <c r="HK70" i="77" s="1"/>
  <c r="EQ70" i="77" a="1"/>
  <c r="EQ70" i="77" s="1"/>
  <c r="HK71" i="77" a="1"/>
  <c r="HK71" i="77" s="1"/>
  <c r="EQ71" i="77" a="1"/>
  <c r="EQ71" i="77" s="1"/>
  <c r="HK72" i="77" a="1"/>
  <c r="HK72" i="77" s="1"/>
  <c r="EQ72" i="77" a="1"/>
  <c r="EQ72" i="77" s="1"/>
  <c r="HK73" i="77" a="1"/>
  <c r="HK73" i="77" s="1"/>
  <c r="EQ73" i="77" a="1"/>
  <c r="EQ73" i="77" s="1"/>
  <c r="HK74" i="77" a="1"/>
  <c r="HK74" i="77" s="1"/>
  <c r="EQ74" i="77" a="1"/>
  <c r="EQ74" i="77" s="1"/>
  <c r="HK75" i="77" a="1"/>
  <c r="HK75" i="77" s="1"/>
  <c r="EQ75" i="77" a="1"/>
  <c r="EQ75" i="77" s="1"/>
  <c r="HK76" i="77" a="1"/>
  <c r="HK76" i="77" s="1"/>
  <c r="EQ76" i="77" a="1"/>
  <c r="EQ76" i="77" s="1"/>
  <c r="HK77" i="77" a="1"/>
  <c r="HK77" i="77" s="1"/>
  <c r="EQ77" i="77" a="1"/>
  <c r="EQ77" i="77" s="1"/>
  <c r="HK78" i="77" a="1"/>
  <c r="HK78" i="77" s="1"/>
  <c r="EQ78" i="77" a="1"/>
  <c r="EQ78" i="77" s="1"/>
  <c r="HK79" i="77" a="1"/>
  <c r="HK79" i="77" s="1"/>
  <c r="EQ79" i="77" a="1"/>
  <c r="EQ79" i="77" s="1"/>
  <c r="HK80" i="77" a="1"/>
  <c r="HK80" i="77" s="1"/>
  <c r="EQ80" i="77" a="1"/>
  <c r="EQ80" i="77" s="1"/>
  <c r="HK81" i="77" a="1"/>
  <c r="HK81" i="77" s="1"/>
  <c r="EQ81" i="77" a="1"/>
  <c r="EQ81" i="77" s="1"/>
  <c r="HK82" i="77" a="1"/>
  <c r="HK82" i="77" s="1"/>
  <c r="EQ82" i="77" a="1"/>
  <c r="EQ82" i="77" s="1"/>
  <c r="HK84" i="77" a="1"/>
  <c r="HK84" i="77" s="1"/>
  <c r="EQ84" i="77" a="1"/>
  <c r="EQ84" i="77" s="1"/>
  <c r="HK85" i="77" a="1"/>
  <c r="HK85" i="77" s="1"/>
  <c r="EQ85" i="77" a="1"/>
  <c r="EQ85" i="77" s="1"/>
  <c r="HK86" i="77" a="1"/>
  <c r="HK86" i="77" s="1"/>
  <c r="EQ86" i="77" a="1"/>
  <c r="EQ86" i="77" s="1"/>
  <c r="HK87" i="77" a="1"/>
  <c r="HK87" i="77" s="1"/>
  <c r="EQ87" i="77" a="1"/>
  <c r="EQ87" i="77" s="1"/>
  <c r="HK88" i="77" a="1"/>
  <c r="HK88" i="77" s="1"/>
  <c r="EQ88" i="77" a="1"/>
  <c r="EQ88" i="77" s="1"/>
  <c r="HK89" i="77" a="1"/>
  <c r="HK89" i="77" s="1"/>
  <c r="EQ89" i="77" a="1"/>
  <c r="EQ89" i="77" s="1"/>
  <c r="HK90" i="77" a="1"/>
  <c r="HK90" i="77" s="1"/>
  <c r="EQ90" i="77" a="1"/>
  <c r="EQ90" i="77" s="1"/>
  <c r="HK91" i="77" a="1"/>
  <c r="HK91" i="77" s="1"/>
  <c r="EQ91" i="77" a="1"/>
  <c r="EQ91" i="77" s="1"/>
  <c r="HK92" i="77" a="1"/>
  <c r="HK92" i="77" s="1"/>
  <c r="EQ92" i="77" a="1"/>
  <c r="EQ92" i="77" s="1"/>
  <c r="HK93" i="77" a="1"/>
  <c r="HK93" i="77" s="1"/>
  <c r="EQ93" i="77" a="1"/>
  <c r="EQ93" i="77" s="1"/>
  <c r="HK94" i="77" a="1"/>
  <c r="HK94" i="77" s="1"/>
  <c r="EQ94" i="77" a="1"/>
  <c r="EQ94" i="77" s="1"/>
  <c r="HK95" i="77" a="1"/>
  <c r="HK95" i="77" s="1"/>
  <c r="EQ95" i="77" a="1"/>
  <c r="EQ95" i="77" s="1"/>
  <c r="HK96" i="77" a="1"/>
  <c r="HK96" i="77" s="1"/>
  <c r="EQ96" i="77" a="1"/>
  <c r="EQ96" i="77" s="1"/>
  <c r="HK97" i="77" a="1"/>
  <c r="HK97" i="77" s="1"/>
  <c r="EQ97" i="77" a="1"/>
  <c r="EQ97" i="77" s="1"/>
  <c r="HK99" i="77" a="1"/>
  <c r="HK99" i="77" s="1"/>
  <c r="EQ99" i="77" a="1"/>
  <c r="EQ99" i="77" s="1"/>
  <c r="HK100" i="77" a="1"/>
  <c r="HK100" i="77" s="1"/>
  <c r="EQ100" i="77" a="1"/>
  <c r="EQ100" i="77" s="1"/>
  <c r="HK101" i="77" a="1"/>
  <c r="HK101" i="77" s="1"/>
  <c r="EQ101" i="77" a="1"/>
  <c r="EQ101" i="77" s="1"/>
  <c r="HK102" i="77" a="1"/>
  <c r="HK102" i="77" s="1"/>
  <c r="EQ102" i="77" a="1"/>
  <c r="EQ102" i="77" s="1"/>
  <c r="HK103" i="77" a="1"/>
  <c r="HK103" i="77" s="1"/>
  <c r="EQ103" i="77" a="1"/>
  <c r="EQ103" i="77" s="1"/>
  <c r="HK104" i="77" a="1"/>
  <c r="HK104" i="77" s="1"/>
  <c r="EQ104" i="77" a="1"/>
  <c r="EQ104" i="77" s="1"/>
  <c r="HK105" i="77" a="1"/>
  <c r="HK105" i="77" s="1"/>
  <c r="EQ105" i="77" a="1"/>
  <c r="EQ105" i="77" s="1"/>
  <c r="HK106" i="77" a="1"/>
  <c r="HK106" i="77" s="1"/>
  <c r="EQ106" i="77" a="1"/>
  <c r="EQ106" i="77" s="1"/>
  <c r="HK107" i="77" a="1"/>
  <c r="HK107" i="77" s="1"/>
  <c r="EQ107" i="77" a="1"/>
  <c r="EQ107" i="77" s="1"/>
  <c r="HK108" i="77" a="1"/>
  <c r="HK108" i="77" s="1"/>
  <c r="EQ108" i="77" a="1"/>
  <c r="EQ108" i="77" s="1"/>
  <c r="HK109" i="77" a="1"/>
  <c r="HK109" i="77" s="1"/>
  <c r="EQ109" i="77" a="1"/>
  <c r="EQ109" i="77" s="1"/>
  <c r="HK110" i="77" a="1"/>
  <c r="HK110" i="77" s="1"/>
  <c r="EQ110" i="77" a="1"/>
  <c r="EQ110" i="77" s="1"/>
  <c r="HK112" i="77" a="1"/>
  <c r="HK112" i="77" s="1"/>
  <c r="EQ112" i="77" a="1"/>
  <c r="EQ112" i="77" s="1"/>
  <c r="HK113" i="77" a="1"/>
  <c r="HK113" i="77" s="1"/>
  <c r="EQ113" i="77" a="1"/>
  <c r="EQ113" i="77" s="1"/>
  <c r="HK114" i="77" a="1"/>
  <c r="HK114" i="77" s="1"/>
  <c r="EQ114" i="77" a="1"/>
  <c r="EQ114" i="77" s="1"/>
  <c r="HK115" i="77" a="1"/>
  <c r="HK115" i="77" s="1"/>
  <c r="EQ115" i="77" a="1"/>
  <c r="EQ115" i="77" s="1"/>
  <c r="HK116" i="77" a="1"/>
  <c r="HK116" i="77" s="1"/>
  <c r="EQ116" i="77" a="1"/>
  <c r="EQ116" i="77" s="1"/>
  <c r="HK117" i="77" a="1"/>
  <c r="HK117" i="77" s="1"/>
  <c r="EQ117" i="77" a="1"/>
  <c r="EQ117" i="77" s="1"/>
  <c r="HK118" i="77" a="1"/>
  <c r="HK118" i="77" s="1"/>
  <c r="EQ118" i="77" a="1"/>
  <c r="EQ118" i="77" s="1"/>
  <c r="HK119" i="77" a="1"/>
  <c r="HK119" i="77" s="1"/>
  <c r="EQ119" i="77" a="1"/>
  <c r="EQ119" i="77" s="1"/>
  <c r="HK120" i="77" a="1"/>
  <c r="HK120" i="77" s="1"/>
  <c r="EQ120" i="77" a="1"/>
  <c r="EQ120" i="77" s="1"/>
  <c r="HK121" i="77" a="1"/>
  <c r="HK121" i="77" s="1"/>
  <c r="EQ121" i="77" a="1"/>
  <c r="EQ121" i="77" s="1"/>
  <c r="HK122" i="77" a="1"/>
  <c r="HK122" i="77" s="1"/>
  <c r="EQ122" i="77" a="1"/>
  <c r="EQ122" i="77" s="1"/>
  <c r="HK124" i="77" a="1"/>
  <c r="HK124" i="77" s="1"/>
  <c r="EQ124" i="77" a="1"/>
  <c r="EQ124" i="77" s="1"/>
  <c r="HK125" i="77" a="1"/>
  <c r="HK125" i="77" s="1"/>
  <c r="EQ125" i="77" a="1"/>
  <c r="EQ125" i="77" s="1"/>
  <c r="HK126" i="77" a="1"/>
  <c r="HK126" i="77" s="1"/>
  <c r="EQ126" i="77" a="1"/>
  <c r="EQ126" i="77" s="1"/>
  <c r="HK127" i="77" a="1"/>
  <c r="HK127" i="77" s="1"/>
  <c r="EQ127" i="77" a="1"/>
  <c r="EQ127" i="77" s="1"/>
  <c r="HK128" i="77" a="1"/>
  <c r="HK128" i="77" s="1"/>
  <c r="EQ128" i="77" a="1"/>
  <c r="EQ128" i="77" s="1"/>
  <c r="HK129" i="77" a="1"/>
  <c r="HK129" i="77" s="1"/>
  <c r="EQ129" i="77" a="1"/>
  <c r="EQ129" i="77" s="1"/>
  <c r="HK130" i="77" a="1"/>
  <c r="HK130" i="77" s="1"/>
  <c r="EQ130" i="77" a="1"/>
  <c r="EQ130" i="77" s="1"/>
  <c r="HK131" i="77" a="1"/>
  <c r="HK131" i="77" s="1"/>
  <c r="EQ131" i="77" a="1"/>
  <c r="EQ131" i="77" s="1"/>
  <c r="HK132" i="77" a="1"/>
  <c r="HK132" i="77" s="1"/>
  <c r="EQ132" i="77" a="1"/>
  <c r="EQ132" i="77" s="1"/>
  <c r="HK133" i="77" a="1"/>
  <c r="HK133" i="77" s="1"/>
  <c r="EQ133" i="77" a="1"/>
  <c r="EQ133" i="77" s="1"/>
  <c r="HK134" i="77" a="1"/>
  <c r="HK134" i="77" s="1"/>
  <c r="EQ134" i="77" a="1"/>
  <c r="EQ134" i="77" s="1"/>
  <c r="HK135" i="77" a="1"/>
  <c r="HK135" i="77" s="1"/>
  <c r="EQ135" i="77" a="1"/>
  <c r="EQ135" i="77" s="1"/>
  <c r="HK137" i="77" a="1"/>
  <c r="HK137" i="77" s="1"/>
  <c r="EQ137" i="77" a="1"/>
  <c r="EQ137" i="77" s="1"/>
  <c r="HK138" i="77" a="1"/>
  <c r="HK138" i="77" s="1"/>
  <c r="EQ138" i="77" a="1"/>
  <c r="EQ138" i="77" s="1"/>
  <c r="HK139" i="77" a="1"/>
  <c r="HK139" i="77" s="1"/>
  <c r="EQ139" i="77" a="1"/>
  <c r="EQ139" i="77" s="1"/>
  <c r="HK140" i="77" a="1"/>
  <c r="HK140" i="77" s="1"/>
  <c r="EQ140" i="77" a="1"/>
  <c r="EQ140" i="77" s="1"/>
  <c r="HK141" i="77" a="1"/>
  <c r="HK141" i="77" s="1"/>
  <c r="EQ141" i="77" a="1"/>
  <c r="EQ141" i="77" s="1"/>
  <c r="HK142" i="77" a="1"/>
  <c r="HK142" i="77" s="1"/>
  <c r="EQ142" i="77" a="1"/>
  <c r="EQ142" i="77" s="1"/>
  <c r="HK143" i="77" a="1"/>
  <c r="HK143" i="77" s="1"/>
  <c r="EQ143" i="77" a="1"/>
  <c r="EQ143" i="77" s="1"/>
  <c r="HK144" i="77" a="1"/>
  <c r="HK144" i="77" s="1"/>
  <c r="EQ144" i="77" a="1"/>
  <c r="EQ144" i="77" s="1"/>
  <c r="HK145" i="77" a="1"/>
  <c r="HK145" i="77" s="1"/>
  <c r="EQ145" i="77" a="1"/>
  <c r="EQ145" i="77" s="1"/>
  <c r="HK146" i="77" a="1"/>
  <c r="HK146" i="77" s="1"/>
  <c r="EQ146" i="77" a="1"/>
  <c r="EQ146" i="77" s="1"/>
  <c r="HK147" i="77" a="1"/>
  <c r="HK147" i="77" s="1"/>
  <c r="EQ147" i="77" a="1"/>
  <c r="EQ147" i="77" s="1"/>
  <c r="HK149" i="77" a="1"/>
  <c r="HK149" i="77" s="1"/>
  <c r="EQ149" i="77" a="1"/>
  <c r="EQ149" i="77" s="1"/>
  <c r="HK150" i="77" a="1"/>
  <c r="HK150" i="77" s="1"/>
  <c r="EQ150" i="77" a="1"/>
  <c r="EQ150" i="77" s="1"/>
  <c r="HK151" i="77" a="1"/>
  <c r="HK151" i="77" s="1"/>
  <c r="EQ151" i="77" a="1"/>
  <c r="EQ151" i="77" s="1"/>
  <c r="HK152" i="77" a="1"/>
  <c r="HK152" i="77" s="1"/>
  <c r="EQ152" i="77" a="1"/>
  <c r="EQ152" i="77" s="1"/>
  <c r="HK153" i="77" a="1"/>
  <c r="HK153" i="77" s="1"/>
  <c r="EQ153" i="77" a="1"/>
  <c r="EQ153" i="77" s="1"/>
  <c r="HK154" i="77" a="1"/>
  <c r="HK154" i="77" s="1"/>
  <c r="EQ154" i="77" a="1"/>
  <c r="EQ154" i="77" s="1"/>
  <c r="HK155" i="77" a="1"/>
  <c r="HK155" i="77" s="1"/>
  <c r="EQ155" i="77" a="1"/>
  <c r="EQ155" i="77" s="1"/>
  <c r="HK156" i="77" a="1"/>
  <c r="HK156" i="77" s="1"/>
  <c r="EQ156" i="77" a="1"/>
  <c r="EQ156" i="77" s="1"/>
  <c r="HK157" i="77" a="1"/>
  <c r="HK157" i="77" s="1"/>
  <c r="EQ157" i="77" a="1"/>
  <c r="EQ157" i="77" s="1"/>
  <c r="HK158" i="77" a="1"/>
  <c r="HK158" i="77" s="1"/>
  <c r="EQ158" i="77" a="1"/>
  <c r="EQ158" i="77" s="1"/>
  <c r="HK159" i="77" a="1"/>
  <c r="HK159" i="77" s="1"/>
  <c r="EQ159" i="77" a="1"/>
  <c r="EQ159" i="77" s="1"/>
  <c r="HK160" i="77" a="1"/>
  <c r="HK160" i="77" s="1"/>
  <c r="EQ160" i="77" a="1"/>
  <c r="EQ160" i="77" s="1"/>
  <c r="HK162" i="77" a="1"/>
  <c r="HK162" i="77" s="1"/>
  <c r="EQ162" i="77" a="1"/>
  <c r="EQ162" i="77" s="1"/>
  <c r="HK163" i="77" a="1"/>
  <c r="HK163" i="77" s="1"/>
  <c r="EQ163" i="77" a="1"/>
  <c r="EQ163" i="77" s="1"/>
  <c r="HK164" i="77" a="1"/>
  <c r="HK164" i="77" s="1"/>
  <c r="EQ164" i="77" a="1"/>
  <c r="EQ164" i="77" s="1"/>
  <c r="HK165" i="77" a="1"/>
  <c r="HK165" i="77" s="1"/>
  <c r="EQ165" i="77" a="1"/>
  <c r="EQ165" i="77" s="1"/>
  <c r="HK166" i="77" a="1"/>
  <c r="HK166" i="77" s="1"/>
  <c r="EQ166" i="77" a="1"/>
  <c r="EQ166" i="77" s="1"/>
  <c r="HK167" i="77" a="1"/>
  <c r="HK167" i="77" s="1"/>
  <c r="EQ167" i="77" a="1"/>
  <c r="EQ167" i="77" s="1"/>
  <c r="HK168" i="77" a="1"/>
  <c r="HK168" i="77" s="1"/>
  <c r="EQ168" i="77" a="1"/>
  <c r="EQ168" i="77" s="1"/>
  <c r="HK169" i="77" a="1"/>
  <c r="HK169" i="77" s="1"/>
  <c r="EQ169" i="77" a="1"/>
  <c r="EQ169" i="77" s="1"/>
  <c r="HK170" i="77" a="1"/>
  <c r="HK170" i="77" s="1"/>
  <c r="EQ170" i="77" a="1"/>
  <c r="EQ170" i="77" s="1"/>
  <c r="HK171" i="77" a="1"/>
  <c r="HK171" i="77" s="1"/>
  <c r="EQ171" i="77" a="1"/>
  <c r="EQ171" i="77" s="1"/>
  <c r="HK172" i="77" a="1"/>
  <c r="HK172" i="77" s="1"/>
  <c r="EQ172" i="77" a="1"/>
  <c r="EQ172" i="77" s="1"/>
  <c r="HK174" i="77" a="1"/>
  <c r="HK174" i="77" s="1"/>
  <c r="EQ174" i="77" a="1"/>
  <c r="EQ174" i="77" s="1"/>
  <c r="HK175" i="77" a="1"/>
  <c r="HK175" i="77" s="1"/>
  <c r="EQ175" i="77" a="1"/>
  <c r="EQ175" i="77" s="1"/>
  <c r="HK176" i="77" a="1"/>
  <c r="HK176" i="77" s="1"/>
  <c r="EQ176" i="77" a="1"/>
  <c r="EQ176" i="77" s="1"/>
  <c r="HK177" i="77" a="1"/>
  <c r="HK177" i="77" s="1"/>
  <c r="EQ177" i="77" a="1"/>
  <c r="EQ177" i="77" s="1"/>
  <c r="HK178" i="77" a="1"/>
  <c r="HK178" i="77" s="1"/>
  <c r="EQ178" i="77" a="1"/>
  <c r="EQ178" i="77" s="1"/>
  <c r="HK179" i="77" a="1"/>
  <c r="HK179" i="77" s="1"/>
  <c r="EQ179" i="77" a="1"/>
  <c r="EQ179" i="77" s="1"/>
  <c r="HK180" i="77" a="1"/>
  <c r="HK180" i="77" s="1"/>
  <c r="EQ180" i="77" a="1"/>
  <c r="EQ180" i="77" s="1"/>
  <c r="HK181" i="77" a="1"/>
  <c r="HK181" i="77" s="1"/>
  <c r="EQ181" i="77" a="1"/>
  <c r="EQ181" i="77" s="1"/>
  <c r="HK182" i="77" a="1"/>
  <c r="HK182" i="77" s="1"/>
  <c r="EQ182" i="77" a="1"/>
  <c r="EQ182" i="77" s="1"/>
  <c r="HK183" i="77" a="1"/>
  <c r="HK183" i="77" s="1"/>
  <c r="EQ183" i="77" a="1"/>
  <c r="EQ183" i="77" s="1"/>
  <c r="HK184" i="77" a="1"/>
  <c r="HK184" i="77" s="1"/>
  <c r="EQ184" i="77" a="1"/>
  <c r="EQ184" i="77" s="1"/>
  <c r="HK186" i="77" a="1"/>
  <c r="HK186" i="77" s="1"/>
  <c r="EQ186" i="77" a="1"/>
  <c r="EQ186" i="77" s="1"/>
  <c r="HK187" i="77" a="1"/>
  <c r="HK187" i="77" s="1"/>
  <c r="EQ187" i="77" a="1"/>
  <c r="EQ187" i="77" s="1"/>
  <c r="HK188" i="77" a="1"/>
  <c r="HK188" i="77" s="1"/>
  <c r="EQ188" i="77" a="1"/>
  <c r="EQ188" i="77" s="1"/>
  <c r="HK189" i="77" a="1"/>
  <c r="HK189" i="77" s="1"/>
  <c r="EQ189" i="77" a="1"/>
  <c r="EQ189" i="77" s="1"/>
  <c r="HK190" i="77" a="1"/>
  <c r="HK190" i="77" s="1"/>
  <c r="EQ190" i="77" a="1"/>
  <c r="EQ190" i="77" s="1"/>
  <c r="HK191" i="77" a="1"/>
  <c r="HK191" i="77" s="1"/>
  <c r="EQ191" i="77" a="1"/>
  <c r="EQ191" i="77" s="1"/>
  <c r="HK192" i="77" a="1"/>
  <c r="HK192" i="77" s="1"/>
  <c r="EQ192" i="77" a="1"/>
  <c r="EQ192" i="77" s="1"/>
  <c r="HK193" i="77" a="1"/>
  <c r="HK193" i="77" s="1"/>
  <c r="EQ193" i="77" a="1"/>
  <c r="EQ193" i="77" s="1"/>
  <c r="HK194" i="77" a="1"/>
  <c r="HK194" i="77" s="1"/>
  <c r="EQ194" i="77" a="1"/>
  <c r="EQ194" i="77" s="1"/>
  <c r="HK195" i="77" a="1"/>
  <c r="HK195" i="77" s="1"/>
  <c r="EQ195" i="77" a="1"/>
  <c r="EQ195" i="77" s="1"/>
  <c r="HK196" i="77" a="1"/>
  <c r="HK196" i="77" s="1"/>
  <c r="EQ196" i="77" a="1"/>
  <c r="EQ196" i="77" s="1"/>
  <c r="HK197" i="77" a="1"/>
  <c r="HK197" i="77" s="1"/>
  <c r="EQ197" i="77" a="1"/>
  <c r="EQ197" i="77" s="1"/>
  <c r="HK199" i="77" a="1"/>
  <c r="HK199" i="77" s="1"/>
  <c r="EQ199" i="77" a="1"/>
  <c r="EQ199" i="77" s="1"/>
  <c r="HK200" i="77" a="1"/>
  <c r="HK200" i="77" s="1"/>
  <c r="EQ200" i="77" a="1"/>
  <c r="EQ200" i="77" s="1"/>
  <c r="HK201" i="77" a="1"/>
  <c r="HK201" i="77" s="1"/>
  <c r="EQ201" i="77" a="1"/>
  <c r="EQ201" i="77" s="1"/>
  <c r="HK202" i="77" a="1"/>
  <c r="HK202" i="77" s="1"/>
  <c r="EQ202" i="77" a="1"/>
  <c r="EQ202" i="77" s="1"/>
  <c r="HK203" i="77" a="1"/>
  <c r="HK203" i="77" s="1"/>
  <c r="EQ203" i="77" a="1"/>
  <c r="EQ203" i="77" s="1"/>
  <c r="HK204" i="77" a="1"/>
  <c r="HK204" i="77" s="1"/>
  <c r="EQ204" i="77" a="1"/>
  <c r="EQ204" i="77" s="1"/>
  <c r="HK205" i="77" a="1"/>
  <c r="HK205" i="77" s="1"/>
  <c r="EQ205" i="77" a="1"/>
  <c r="EQ205" i="77" s="1"/>
  <c r="HK206" i="77" a="1"/>
  <c r="HK206" i="77" s="1"/>
  <c r="EQ206" i="77" a="1"/>
  <c r="EQ206" i="77" s="1"/>
  <c r="HK207" i="77" a="1"/>
  <c r="HK207" i="77" s="1"/>
  <c r="EQ207" i="77" a="1"/>
  <c r="EQ207" i="77" s="1"/>
  <c r="HK208" i="77" a="1"/>
  <c r="HK208" i="77" s="1"/>
  <c r="EQ208" i="77" a="1"/>
  <c r="EQ208" i="77" s="1"/>
  <c r="HK209" i="77" a="1"/>
  <c r="HK209" i="77" s="1"/>
  <c r="EQ209" i="77" a="1"/>
  <c r="EQ209" i="77" s="1"/>
  <c r="HK211" i="77" a="1"/>
  <c r="HK211" i="77" s="1"/>
  <c r="EQ211" i="77" a="1"/>
  <c r="EQ211" i="77" s="1"/>
  <c r="HK212" i="77" a="1"/>
  <c r="HK212" i="77" s="1"/>
  <c r="EQ212" i="77" a="1"/>
  <c r="EQ212" i="77" s="1"/>
  <c r="HK213" i="77" a="1"/>
  <c r="HK213" i="77" s="1"/>
  <c r="EQ213" i="77" a="1"/>
  <c r="EQ213" i="77" s="1"/>
  <c r="HK214" i="77" a="1"/>
  <c r="HK214" i="77" s="1"/>
  <c r="EQ214" i="77" a="1"/>
  <c r="EQ214" i="77" s="1"/>
  <c r="HK215" i="77" a="1"/>
  <c r="HK215" i="77" s="1"/>
  <c r="EQ215" i="77" a="1"/>
  <c r="EQ215" i="77" s="1"/>
  <c r="HK216" i="77" a="1"/>
  <c r="HK216" i="77" s="1"/>
  <c r="EQ216" i="77" a="1"/>
  <c r="EQ216" i="77" s="1"/>
  <c r="HK217" i="77" a="1"/>
  <c r="HK217" i="77" s="1"/>
  <c r="EQ217" i="77" a="1"/>
  <c r="EQ217" i="77" s="1"/>
  <c r="HK218" i="77" a="1"/>
  <c r="HK218" i="77" s="1"/>
  <c r="EQ218" i="77" a="1"/>
  <c r="EQ218" i="77" s="1"/>
  <c r="HK219" i="77" a="1"/>
  <c r="HK219" i="77" s="1"/>
  <c r="EQ219" i="77" a="1"/>
  <c r="EQ219" i="77" s="1"/>
  <c r="HK220" i="77" a="1"/>
  <c r="HK220" i="77" s="1"/>
  <c r="EQ220" i="77" a="1"/>
  <c r="EQ220" i="77" s="1"/>
  <c r="HK221" i="77" a="1"/>
  <c r="HK221" i="77" s="1"/>
  <c r="EQ221" i="77" a="1"/>
  <c r="EQ221" i="77" s="1"/>
  <c r="HK222" i="77" a="1"/>
  <c r="HK222" i="77" s="1"/>
  <c r="EQ222" i="77" a="1"/>
  <c r="EQ222" i="77" s="1"/>
  <c r="HK223" i="77" a="1"/>
  <c r="HK223" i="77" s="1"/>
  <c r="EQ223" i="77" a="1"/>
  <c r="EQ223" i="77" s="1"/>
  <c r="HK224" i="77" a="1"/>
  <c r="HK224" i="77" s="1"/>
  <c r="EQ224" i="77" a="1"/>
  <c r="EQ224" i="77" s="1"/>
  <c r="HK225" i="77" a="1"/>
  <c r="HK225" i="77" s="1"/>
  <c r="EQ225" i="77" a="1"/>
  <c r="EQ225" i="77" s="1"/>
  <c r="HK226" i="77" a="1"/>
  <c r="HK226" i="77" s="1"/>
  <c r="EQ226" i="77" a="1"/>
  <c r="EQ226" i="77" s="1"/>
  <c r="HK227" i="77" a="1"/>
  <c r="HK227" i="77" s="1"/>
  <c r="EQ227" i="77" a="1"/>
  <c r="EQ227" i="77" s="1"/>
  <c r="HK228" i="77" a="1"/>
  <c r="HK228" i="77" s="1"/>
  <c r="EQ228" i="77" a="1"/>
  <c r="EQ228" i="77" s="1"/>
  <c r="HK229" i="77" a="1"/>
  <c r="HK229" i="77" s="1"/>
  <c r="EQ229" i="77" a="1"/>
  <c r="EQ229" i="77" s="1"/>
  <c r="HK230" i="77" a="1"/>
  <c r="HK230" i="77" s="1"/>
  <c r="EQ230" i="77" a="1"/>
  <c r="EQ230" i="77" s="1"/>
  <c r="HK231" i="77" a="1"/>
  <c r="HK231" i="77" s="1"/>
  <c r="EQ231" i="77" a="1"/>
  <c r="EQ231" i="77" s="1"/>
  <c r="HK232" i="77" a="1"/>
  <c r="HK232" i="77" s="1"/>
  <c r="EQ232" i="77" a="1"/>
  <c r="EQ232" i="77" s="1"/>
  <c r="HK233" i="77" a="1"/>
  <c r="HK233" i="77" s="1"/>
  <c r="EQ233" i="77" a="1"/>
  <c r="EQ233" i="77" s="1"/>
  <c r="HK234" i="77" a="1"/>
  <c r="HK234" i="77" s="1"/>
  <c r="EQ234" i="77" a="1"/>
  <c r="EQ234" i="77" s="1"/>
  <c r="HK235" i="77" a="1"/>
  <c r="HK235" i="77" s="1"/>
  <c r="EQ235" i="77" a="1"/>
  <c r="EQ235" i="77" s="1"/>
  <c r="HK236" i="77" a="1"/>
  <c r="HK236" i="77" s="1"/>
  <c r="EQ236" i="77" a="1"/>
  <c r="EQ236" i="77" s="1"/>
  <c r="HK237" i="77" a="1"/>
  <c r="HK237" i="77" s="1"/>
  <c r="EQ237" i="77" a="1"/>
  <c r="EQ237" i="77" s="1"/>
  <c r="HK238" i="77" a="1"/>
  <c r="HK238" i="77" s="1"/>
  <c r="EQ238" i="77" a="1"/>
  <c r="EQ238" i="77" s="1"/>
  <c r="HK239" i="77" a="1"/>
  <c r="HK239" i="77" s="1"/>
  <c r="EQ239" i="77" a="1"/>
  <c r="EQ239" i="77" s="1"/>
  <c r="HK240" i="77" a="1"/>
  <c r="HK240" i="77" s="1"/>
  <c r="EQ240" i="77" a="1"/>
  <c r="EQ240" i="77" s="1"/>
  <c r="HK241" i="77" a="1"/>
  <c r="HK241" i="77" s="1"/>
  <c r="EQ241" i="77" a="1"/>
  <c r="EQ241" i="77" s="1"/>
  <c r="HK242" i="77" a="1"/>
  <c r="HK242" i="77" s="1"/>
  <c r="EQ242" i="77" a="1"/>
  <c r="EQ242" i="77" s="1"/>
  <c r="HK243" i="77" a="1"/>
  <c r="HK243" i="77" s="1"/>
  <c r="EQ243" i="77" a="1"/>
  <c r="EQ243" i="77" s="1"/>
  <c r="HK244" i="77" a="1"/>
  <c r="HK244" i="77" s="1"/>
  <c r="EQ244" i="77" a="1"/>
  <c r="EQ244" i="77" s="1"/>
  <c r="HK245" i="77" a="1"/>
  <c r="HK245" i="77" s="1"/>
  <c r="EQ245" i="77" a="1"/>
  <c r="EQ245" i="77" s="1"/>
  <c r="HK246" i="77" a="1"/>
  <c r="HK246" i="77" s="1"/>
  <c r="EQ246" i="77" a="1"/>
  <c r="EQ246" i="77" s="1"/>
  <c r="HK247" i="77" a="1"/>
  <c r="HK247" i="77" s="1"/>
  <c r="EQ247" i="77" a="1"/>
  <c r="EQ247" i="77" s="1"/>
  <c r="HK248" i="77" a="1"/>
  <c r="HK248" i="77" s="1"/>
  <c r="EQ248" i="77" a="1"/>
  <c r="EQ248" i="77" s="1"/>
  <c r="HK249" i="77" a="1"/>
  <c r="HK249" i="77" s="1"/>
  <c r="EQ249" i="77" a="1"/>
  <c r="EQ249" i="77" s="1"/>
  <c r="HK250" i="77" a="1"/>
  <c r="HK250" i="77" s="1"/>
  <c r="EQ250" i="77" a="1"/>
  <c r="EQ250" i="77" s="1"/>
  <c r="HK251" i="77" a="1"/>
  <c r="HK251" i="77" s="1"/>
  <c r="EQ251" i="77" a="1"/>
  <c r="EQ251" i="77" s="1"/>
  <c r="HK252" i="77" a="1"/>
  <c r="HK252" i="77" s="1"/>
  <c r="EQ252" i="77" a="1"/>
  <c r="EQ252" i="77" s="1"/>
  <c r="HK254" i="77" a="1"/>
  <c r="HK254" i="77" s="1"/>
  <c r="EQ254" i="77" a="1"/>
  <c r="EQ254" i="77" s="1"/>
  <c r="HK255" i="77" a="1"/>
  <c r="HK255" i="77" s="1"/>
  <c r="EQ255" i="77" a="1"/>
  <c r="EQ255" i="77" s="1"/>
  <c r="HK256" i="77" a="1"/>
  <c r="HK256" i="77" s="1"/>
  <c r="EQ256" i="77" a="1"/>
  <c r="EQ256" i="77" s="1"/>
  <c r="HK257" i="77" a="1"/>
  <c r="HK257" i="77" s="1"/>
  <c r="EQ257" i="77" a="1"/>
  <c r="EQ257" i="77" s="1"/>
  <c r="HK258" i="77" a="1"/>
  <c r="HK258" i="77" s="1"/>
  <c r="EQ258" i="77" a="1"/>
  <c r="EQ258" i="77" s="1"/>
  <c r="HK259" i="77" a="1"/>
  <c r="HK259" i="77" s="1"/>
  <c r="EQ259" i="77" a="1"/>
  <c r="EQ259" i="77" s="1"/>
  <c r="HK260" i="77" a="1"/>
  <c r="HK260" i="77" s="1"/>
  <c r="EQ260" i="77" a="1"/>
  <c r="EQ260" i="77" s="1"/>
  <c r="HK261" i="77" a="1"/>
  <c r="HK261" i="77" s="1"/>
  <c r="EQ261" i="77" a="1"/>
  <c r="EQ261" i="77" s="1"/>
  <c r="HK262" i="77" a="1"/>
  <c r="HK262" i="77" s="1"/>
  <c r="EQ262" i="77" a="1"/>
  <c r="EQ262" i="77" s="1"/>
  <c r="HK263" i="77" a="1"/>
  <c r="HK263" i="77" s="1"/>
  <c r="EQ263" i="77" a="1"/>
  <c r="EQ263" i="77" s="1"/>
  <c r="HK264" i="77" a="1"/>
  <c r="HK264" i="77" s="1"/>
  <c r="EQ264" i="77" a="1"/>
  <c r="EQ264" i="77" s="1"/>
  <c r="HK265" i="77" a="1"/>
  <c r="HK265" i="77" s="1"/>
  <c r="EQ265" i="77" a="1"/>
  <c r="EQ265" i="77" s="1"/>
  <c r="HK266" i="77" a="1"/>
  <c r="HK266" i="77" s="1"/>
  <c r="EQ266" i="77" a="1"/>
  <c r="EQ266" i="77" s="1"/>
  <c r="HK267" i="77" a="1"/>
  <c r="HK267" i="77" s="1"/>
  <c r="EQ267" i="77" a="1"/>
  <c r="EQ267" i="77" s="1"/>
  <c r="HK268" i="77" a="1"/>
  <c r="HK268" i="77" s="1"/>
  <c r="EQ268" i="77" a="1"/>
  <c r="EQ268" i="77" s="1"/>
  <c r="HK269" i="77" a="1"/>
  <c r="HK269" i="77" s="1"/>
  <c r="EQ269" i="77" a="1"/>
  <c r="EQ269" i="77" s="1"/>
  <c r="HK270" i="77" a="1"/>
  <c r="HK270" i="77" s="1"/>
  <c r="EQ270" i="77" a="1"/>
  <c r="EQ270" i="77" s="1"/>
  <c r="HK271" i="77" a="1"/>
  <c r="HK271" i="77" s="1"/>
  <c r="EQ271" i="77" a="1"/>
  <c r="EQ271" i="77" s="1"/>
  <c r="HK272" i="77" a="1"/>
  <c r="HK272" i="77" s="1"/>
  <c r="EQ272" i="77" a="1"/>
  <c r="EQ272" i="77" s="1"/>
  <c r="HK273" i="77" a="1"/>
  <c r="HK273" i="77" s="1"/>
  <c r="EQ273" i="77" a="1"/>
  <c r="EQ273" i="77" s="1"/>
  <c r="HK274" i="77" a="1"/>
  <c r="HK274" i="77" s="1"/>
  <c r="EQ274" i="77" a="1"/>
  <c r="EQ274" i="77" s="1"/>
  <c r="HK275" i="77" a="1"/>
  <c r="HK275" i="77" s="1"/>
  <c r="EQ275" i="77" a="1"/>
  <c r="EQ275" i="77" s="1"/>
  <c r="HK276" i="77" a="1"/>
  <c r="HK276" i="77" s="1"/>
  <c r="EQ276" i="77" a="1"/>
  <c r="EQ276" i="77" s="1"/>
  <c r="HK277" i="77" a="1"/>
  <c r="HK277" i="77" s="1"/>
  <c r="EQ277" i="77" a="1"/>
  <c r="EQ277" i="77" s="1"/>
  <c r="HK278" i="77" a="1"/>
  <c r="HK278" i="77" s="1"/>
  <c r="EQ278" i="77" a="1"/>
  <c r="EQ278" i="77" s="1"/>
  <c r="HK279" i="77" a="1"/>
  <c r="HK279" i="77" s="1"/>
  <c r="EQ279" i="77" a="1"/>
  <c r="EQ279" i="77" s="1"/>
  <c r="HK280" i="77" a="1"/>
  <c r="HK280" i="77" s="1"/>
  <c r="EQ280" i="77" a="1"/>
  <c r="EQ280" i="77" s="1"/>
  <c r="HK281" i="77" a="1"/>
  <c r="HK281" i="77" s="1"/>
  <c r="EQ281" i="77" a="1"/>
  <c r="EQ281" i="77" s="1"/>
  <c r="HK282" i="77" a="1"/>
  <c r="HK282" i="77" s="1"/>
  <c r="EQ282" i="77" a="1"/>
  <c r="EQ282" i="77" s="1"/>
  <c r="HK283" i="77" a="1"/>
  <c r="HK283" i="77" s="1"/>
  <c r="EQ283" i="77" a="1"/>
  <c r="EQ283" i="77" s="1"/>
  <c r="HK284" i="77" a="1"/>
  <c r="HK284" i="77" s="1"/>
  <c r="EQ284" i="77" a="1"/>
  <c r="EQ284" i="77" s="1"/>
  <c r="HK286" i="77" a="1"/>
  <c r="HK286" i="77" s="1"/>
  <c r="EQ286" i="77" a="1"/>
  <c r="EQ286" i="77" s="1"/>
  <c r="HK287" i="77" a="1"/>
  <c r="HK287" i="77" s="1"/>
  <c r="EQ287" i="77" a="1"/>
  <c r="EQ287" i="77" s="1"/>
  <c r="HK288" i="77" a="1"/>
  <c r="HK288" i="77" s="1"/>
  <c r="EQ288" i="77" a="1"/>
  <c r="EQ288" i="77" s="1"/>
  <c r="HK289" i="77" a="1"/>
  <c r="HK289" i="77" s="1"/>
  <c r="EQ289" i="77" a="1"/>
  <c r="EQ289" i="77" s="1"/>
  <c r="HK290" i="77" a="1"/>
  <c r="HK290" i="77" s="1"/>
  <c r="EQ290" i="77" a="1"/>
  <c r="EQ290" i="77" s="1"/>
  <c r="HK291" i="77" a="1"/>
  <c r="HK291" i="77" s="1"/>
  <c r="EQ291" i="77" a="1"/>
  <c r="EQ291" i="77" s="1"/>
  <c r="HK292" i="77" a="1"/>
  <c r="HK292" i="77" s="1"/>
  <c r="EQ292" i="77" a="1"/>
  <c r="EQ292" i="77" s="1"/>
  <c r="HK293" i="77" a="1"/>
  <c r="HK293" i="77" s="1"/>
  <c r="EQ293" i="77" a="1"/>
  <c r="EQ293" i="77" s="1"/>
  <c r="HK294" i="77" a="1"/>
  <c r="HK294" i="77" s="1"/>
  <c r="EQ294" i="77" a="1"/>
  <c r="EQ294" i="77" s="1"/>
  <c r="HK295" i="77" a="1"/>
  <c r="HK295" i="77" s="1"/>
  <c r="EQ295" i="77" a="1"/>
  <c r="EQ295" i="77" s="1"/>
  <c r="HK297" i="77" a="1"/>
  <c r="HK297" i="77" s="1"/>
  <c r="EQ297" i="77" a="1"/>
  <c r="EQ297" i="77" s="1"/>
  <c r="HK298" i="77" a="1"/>
  <c r="HK298" i="77" s="1"/>
  <c r="EQ298" i="77" a="1"/>
  <c r="EQ298" i="77" s="1"/>
  <c r="HK299" i="77" a="1"/>
  <c r="HK299" i="77" s="1"/>
  <c r="EQ299" i="77" a="1"/>
  <c r="EQ299" i="77" s="1"/>
  <c r="HK300" i="77" a="1"/>
  <c r="HK300" i="77" s="1"/>
  <c r="EQ300" i="77" a="1"/>
  <c r="EQ300" i="77" s="1"/>
  <c r="HK301" i="77" a="1"/>
  <c r="HK301" i="77" s="1"/>
  <c r="EQ301" i="77" a="1"/>
  <c r="EQ301" i="77" s="1"/>
  <c r="HK302" i="77" a="1"/>
  <c r="HK302" i="77" s="1"/>
  <c r="EQ302" i="77" a="1"/>
  <c r="EQ302" i="77" s="1"/>
  <c r="HK303" i="77" a="1"/>
  <c r="HK303" i="77" s="1"/>
  <c r="EQ303" i="77" a="1"/>
  <c r="EQ303" i="77" s="1"/>
  <c r="HK304" i="77" a="1"/>
  <c r="HK304" i="77" s="1"/>
  <c r="EQ304" i="77" a="1"/>
  <c r="EQ304" i="77" s="1"/>
  <c r="HK305" i="77" a="1"/>
  <c r="HK305" i="77" s="1"/>
  <c r="EQ305" i="77" a="1"/>
  <c r="EQ305" i="77" s="1"/>
  <c r="HK306" i="77" a="1"/>
  <c r="HK306" i="77" s="1"/>
  <c r="EQ306" i="77" a="1"/>
  <c r="EQ306" i="77" s="1"/>
  <c r="HK307" i="77" a="1"/>
  <c r="HK307" i="77" s="1"/>
  <c r="EQ307" i="77" a="1"/>
  <c r="EQ307" i="77" s="1"/>
  <c r="HK309" i="77" a="1"/>
  <c r="HK309" i="77" s="1"/>
  <c r="EQ309" i="77" a="1"/>
  <c r="EQ309" i="77" s="1"/>
  <c r="HK310" i="77" a="1"/>
  <c r="HK310" i="77" s="1"/>
  <c r="EQ310" i="77" a="1"/>
  <c r="EQ310" i="77" s="1"/>
  <c r="HK311" i="77" a="1"/>
  <c r="HK311" i="77" s="1"/>
  <c r="EQ311" i="77" a="1"/>
  <c r="EQ311" i="77" s="1"/>
  <c r="HK312" i="77" a="1"/>
  <c r="HK312" i="77" s="1"/>
  <c r="EQ312" i="77" a="1"/>
  <c r="EQ312" i="77" s="1"/>
  <c r="HK313" i="77" a="1"/>
  <c r="HK313" i="77" s="1"/>
  <c r="EQ313" i="77" a="1"/>
  <c r="EQ313" i="77" s="1"/>
  <c r="HK314" i="77" a="1"/>
  <c r="HK314" i="77" s="1"/>
  <c r="EQ314" i="77" a="1"/>
  <c r="EQ314" i="77" s="1"/>
  <c r="HK315" i="77" a="1"/>
  <c r="HK315" i="77" s="1"/>
  <c r="EQ315" i="77" a="1"/>
  <c r="EQ315" i="77" s="1"/>
  <c r="HK316" i="77" a="1"/>
  <c r="HK316" i="77" s="1"/>
  <c r="EQ316" i="77" a="1"/>
  <c r="EQ316" i="77" s="1"/>
  <c r="HK317" i="77" a="1"/>
  <c r="HK317" i="77" s="1"/>
  <c r="EQ317" i="77" a="1"/>
  <c r="EQ317" i="77" s="1"/>
  <c r="HK318" i="77" a="1"/>
  <c r="HK318" i="77" s="1"/>
  <c r="EQ318" i="77" a="1"/>
  <c r="EQ318" i="77" s="1"/>
  <c r="HK319" i="77" a="1"/>
  <c r="HK319" i="77" s="1"/>
  <c r="EQ319" i="77" a="1"/>
  <c r="EQ319" i="77" s="1"/>
  <c r="HK320" i="77" a="1"/>
  <c r="HK320" i="77" s="1"/>
  <c r="EQ320" i="77" a="1"/>
  <c r="EQ320" i="77" s="1"/>
  <c r="HK321" i="77" a="1"/>
  <c r="HK321" i="77" s="1"/>
  <c r="EQ321" i="77" a="1"/>
  <c r="EQ321" i="77" s="1"/>
  <c r="HK322" i="77" a="1"/>
  <c r="HK322" i="77" s="1"/>
  <c r="EQ322" i="77" a="1"/>
  <c r="EQ322" i="77" s="1"/>
  <c r="HK323" i="77" a="1"/>
  <c r="HK323" i="77" s="1"/>
  <c r="EQ323" i="77" a="1"/>
  <c r="EQ323" i="77" s="1"/>
  <c r="HK324" i="77" a="1"/>
  <c r="HK324" i="77" s="1"/>
  <c r="EQ324" i="77" a="1"/>
  <c r="EQ324" i="77" s="1"/>
  <c r="HK325" i="77" a="1"/>
  <c r="HK325" i="77" s="1"/>
  <c r="EQ325" i="77" a="1"/>
  <c r="EQ325" i="77" s="1"/>
  <c r="HK326" i="77" a="1"/>
  <c r="HK326" i="77" s="1"/>
  <c r="EQ326" i="77" a="1"/>
  <c r="EQ326" i="77" s="1"/>
  <c r="HK327" i="77" a="1"/>
  <c r="HK327" i="77" s="1"/>
  <c r="EQ327" i="77" a="1"/>
  <c r="EQ327" i="77" s="1"/>
  <c r="HK328" i="77" a="1"/>
  <c r="HK328" i="77" s="1"/>
  <c r="EQ328" i="77" a="1"/>
  <c r="EQ328" i="77" s="1"/>
  <c r="HK329" i="77" a="1"/>
  <c r="HK329" i="77" s="1"/>
  <c r="EQ329" i="77" a="1"/>
  <c r="EQ329" i="77" s="1"/>
  <c r="HK331" i="77" a="1"/>
  <c r="HK331" i="77" s="1"/>
  <c r="EQ331" i="77" a="1"/>
  <c r="EQ331" i="77" s="1"/>
  <c r="HK332" i="77" a="1"/>
  <c r="HK332" i="77" s="1"/>
  <c r="EQ332" i="77" a="1"/>
  <c r="EQ332" i="77" s="1"/>
  <c r="HK333" i="77" a="1"/>
  <c r="HK333" i="77" s="1"/>
  <c r="EQ333" i="77" a="1"/>
  <c r="EQ333" i="77" s="1"/>
  <c r="HK334" i="77" a="1"/>
  <c r="HK334" i="77" s="1"/>
  <c r="EQ334" i="77" a="1"/>
  <c r="EQ334" i="77" s="1"/>
  <c r="HK335" i="77" a="1"/>
  <c r="HK335" i="77" s="1"/>
  <c r="EQ335" i="77" a="1"/>
  <c r="EQ335" i="77" s="1"/>
  <c r="HK336" i="77" a="1"/>
  <c r="HK336" i="77" s="1"/>
  <c r="EQ336" i="77" a="1"/>
  <c r="EQ336" i="77" s="1"/>
  <c r="HK337" i="77" a="1"/>
  <c r="HK337" i="77" s="1"/>
  <c r="EQ337" i="77" a="1"/>
  <c r="EQ337" i="77" s="1"/>
  <c r="HK338" i="77" a="1"/>
  <c r="HK338" i="77" s="1"/>
  <c r="EQ338" i="77" a="1"/>
  <c r="EQ338" i="77" s="1"/>
  <c r="HK339" i="77" a="1"/>
  <c r="HK339" i="77" s="1"/>
  <c r="EQ339" i="77" a="1"/>
  <c r="EQ339" i="77" s="1"/>
  <c r="HK340" i="77" a="1"/>
  <c r="HK340" i="77" s="1"/>
  <c r="EQ340" i="77" a="1"/>
  <c r="EQ340" i="77" s="1"/>
  <c r="HK341" i="77" a="1"/>
  <c r="HK341" i="77" s="1"/>
  <c r="EQ341" i="77" a="1"/>
  <c r="EQ341" i="77" s="1"/>
  <c r="HK343" i="77" a="1"/>
  <c r="HK343" i="77" s="1"/>
  <c r="EQ343" i="77" a="1"/>
  <c r="EQ343" i="77" s="1"/>
  <c r="HK344" i="77" a="1"/>
  <c r="HK344" i="77" s="1"/>
  <c r="EQ344" i="77" a="1"/>
  <c r="EQ344" i="77" s="1"/>
  <c r="HK345" i="77" a="1"/>
  <c r="HK345" i="77" s="1"/>
  <c r="EQ345" i="77" a="1"/>
  <c r="EQ345" i="77" s="1"/>
  <c r="HK346" i="77" a="1"/>
  <c r="HK346" i="77" s="1"/>
  <c r="EQ346" i="77" a="1"/>
  <c r="EQ346" i="77" s="1"/>
  <c r="HK347" i="77" a="1"/>
  <c r="HK347" i="77" s="1"/>
  <c r="EQ347" i="77" a="1"/>
  <c r="EQ347" i="77" s="1"/>
  <c r="HK348" i="77" a="1"/>
  <c r="HK348" i="77" s="1"/>
  <c r="EQ348" i="77" a="1"/>
  <c r="EQ348" i="77" s="1"/>
  <c r="HK349" i="77" a="1"/>
  <c r="HK349" i="77" s="1"/>
  <c r="EQ349" i="77" a="1"/>
  <c r="EQ349" i="77" s="1"/>
  <c r="HK350" i="77" a="1"/>
  <c r="HK350" i="77" s="1"/>
  <c r="EQ350" i="77" a="1"/>
  <c r="EQ350" i="77" s="1"/>
  <c r="HK351" i="77" a="1"/>
  <c r="HK351" i="77" s="1"/>
  <c r="EQ351" i="77" a="1"/>
  <c r="EQ351" i="77" s="1"/>
  <c r="HK353" i="77" a="1"/>
  <c r="HK353" i="77" s="1"/>
  <c r="EQ353" i="77" a="1"/>
  <c r="EQ353" i="77" s="1"/>
  <c r="HK354" i="77" a="1"/>
  <c r="HK354" i="77" s="1"/>
  <c r="EQ354" i="77" a="1"/>
  <c r="EQ354" i="77" s="1"/>
  <c r="HK355" i="77" a="1"/>
  <c r="HK355" i="77" s="1"/>
  <c r="EQ355" i="77" a="1"/>
  <c r="EQ355" i="77" s="1"/>
  <c r="HK356" i="77" a="1"/>
  <c r="HK356" i="77" s="1"/>
  <c r="EQ356" i="77" a="1"/>
  <c r="EQ356" i="77" s="1"/>
  <c r="HK357" i="77" a="1"/>
  <c r="HK357" i="77" s="1"/>
  <c r="EQ357" i="77" a="1"/>
  <c r="EQ357" i="77" s="1"/>
  <c r="HK358" i="77" a="1"/>
  <c r="HK358" i="77" s="1"/>
  <c r="EQ358" i="77" a="1"/>
  <c r="EQ358" i="77" s="1"/>
  <c r="HK359" i="77" a="1"/>
  <c r="HK359" i="77" s="1"/>
  <c r="EQ359" i="77" a="1"/>
  <c r="EQ359" i="77" s="1"/>
  <c r="HK360" i="77" a="1"/>
  <c r="HK360" i="77" s="1"/>
  <c r="EQ360" i="77" a="1"/>
  <c r="EQ360" i="77" s="1"/>
  <c r="HK361" i="77" a="1"/>
  <c r="HK361" i="77" s="1"/>
  <c r="EQ361" i="77" a="1"/>
  <c r="EQ361" i="77" s="1"/>
  <c r="HK362" i="77" a="1"/>
  <c r="HK362" i="77" s="1"/>
  <c r="EQ362" i="77" a="1"/>
  <c r="EQ362" i="77" s="1"/>
  <c r="HK363" i="77" a="1"/>
  <c r="HK363" i="77" s="1"/>
  <c r="EQ363" i="77" a="1"/>
  <c r="EQ363" i="77" s="1"/>
  <c r="HK364" i="77" a="1"/>
  <c r="HK364" i="77" s="1"/>
  <c r="EQ364" i="77" a="1"/>
  <c r="EQ364" i="77" s="1"/>
  <c r="HK365" i="77" a="1"/>
  <c r="HK365" i="77" s="1"/>
  <c r="EQ365" i="77" a="1"/>
  <c r="EQ365" i="77" s="1"/>
  <c r="HK366" i="77" a="1"/>
  <c r="HK366" i="77" s="1"/>
  <c r="EQ366" i="77" a="1"/>
  <c r="EQ366" i="77" s="1"/>
  <c r="HK367" i="77" a="1"/>
  <c r="HK367" i="77" s="1"/>
  <c r="EQ367" i="77" a="1"/>
  <c r="EQ367" i="77" s="1"/>
  <c r="HK368" i="77" a="1"/>
  <c r="HK368" i="77" s="1"/>
  <c r="EQ368" i="77" a="1"/>
  <c r="EQ368" i="77" s="1"/>
  <c r="HK369" i="77" a="1"/>
  <c r="HK369" i="77" s="1"/>
  <c r="EQ369" i="77" a="1"/>
  <c r="EQ369" i="77" s="1"/>
  <c r="HK370" i="77" a="1"/>
  <c r="HK370" i="77" s="1"/>
  <c r="EQ370" i="77" a="1"/>
  <c r="EQ370" i="77" s="1"/>
  <c r="HK371" i="77" a="1"/>
  <c r="HK371" i="77" s="1"/>
  <c r="EQ371" i="77" a="1"/>
  <c r="EQ371" i="77" s="1"/>
  <c r="HK372" i="77" a="1"/>
  <c r="HK372" i="77" s="1"/>
  <c r="EQ372" i="77" a="1"/>
  <c r="EQ372" i="77" s="1"/>
  <c r="HK373" i="77" a="1"/>
  <c r="HK373" i="77" s="1"/>
  <c r="EQ373" i="77" a="1"/>
  <c r="EQ373" i="77" s="1"/>
  <c r="HK374" i="77" a="1"/>
  <c r="HK374" i="77" s="1"/>
  <c r="EQ374" i="77" a="1"/>
  <c r="EQ374" i="77" s="1"/>
  <c r="HK375" i="77" a="1"/>
  <c r="HK375" i="77" s="1"/>
  <c r="EQ375" i="77" a="1"/>
  <c r="EQ375" i="77" s="1"/>
  <c r="HK377" i="77" a="1"/>
  <c r="HK377" i="77" s="1"/>
  <c r="EQ377" i="77" a="1"/>
  <c r="EQ377" i="77" s="1"/>
  <c r="HK378" i="77" a="1"/>
  <c r="HK378" i="77" s="1"/>
  <c r="EQ378" i="77" a="1"/>
  <c r="EQ378" i="77" s="1"/>
  <c r="HK379" i="77" a="1"/>
  <c r="HK379" i="77" s="1"/>
  <c r="EQ379" i="77" a="1"/>
  <c r="EQ379" i="77" s="1"/>
  <c r="HK380" i="77" a="1"/>
  <c r="HK380" i="77" s="1"/>
  <c r="EQ380" i="77" a="1"/>
  <c r="EQ380" i="77" s="1"/>
  <c r="HK381" i="77" a="1"/>
  <c r="HK381" i="77" s="1"/>
  <c r="EQ381" i="77" a="1"/>
  <c r="EQ381" i="77" s="1"/>
  <c r="HK382" i="77" a="1"/>
  <c r="HK382" i="77" s="1"/>
  <c r="EQ382" i="77" a="1"/>
  <c r="EQ382" i="77" s="1"/>
  <c r="HK383" i="77" a="1"/>
  <c r="HK383" i="77" s="1"/>
  <c r="EQ383" i="77" a="1"/>
  <c r="EQ383" i="77" s="1"/>
  <c r="HK384" i="77" a="1"/>
  <c r="HK384" i="77" s="1"/>
  <c r="EQ384" i="77" a="1"/>
  <c r="EQ384" i="77" s="1"/>
  <c r="HK385" i="77" a="1"/>
  <c r="HK385" i="77" s="1"/>
  <c r="EQ385" i="77" a="1"/>
  <c r="EQ385" i="77" s="1"/>
  <c r="HK386" i="77" a="1"/>
  <c r="HK386" i="77" s="1"/>
  <c r="EQ386" i="77" a="1"/>
  <c r="EQ386" i="77" s="1"/>
  <c r="HK387" i="77" a="1"/>
  <c r="HK387" i="77" s="1"/>
  <c r="EQ387" i="77" a="1"/>
  <c r="EQ387" i="77" s="1"/>
  <c r="HK388" i="77" a="1"/>
  <c r="HK388" i="77" s="1"/>
  <c r="EQ388" i="77" a="1"/>
  <c r="EQ388" i="77" s="1"/>
  <c r="HK389" i="77" a="1"/>
  <c r="HK389" i="77" s="1"/>
  <c r="EQ389" i="77" a="1"/>
  <c r="EQ389" i="77" s="1"/>
  <c r="HK390" i="77" a="1"/>
  <c r="HK390" i="77" s="1"/>
  <c r="EQ390" i="77" a="1"/>
  <c r="EQ390" i="77" s="1"/>
  <c r="HK391" i="77" a="1"/>
  <c r="HK391" i="77" s="1"/>
  <c r="EQ391" i="77" a="1"/>
  <c r="EQ391" i="77" s="1"/>
  <c r="HK392" i="77" a="1"/>
  <c r="HK392" i="77" s="1"/>
  <c r="EQ392" i="77" a="1"/>
  <c r="EQ392" i="77" s="1"/>
  <c r="HK393" i="77" a="1"/>
  <c r="HK393" i="77" s="1"/>
  <c r="EQ393" i="77" a="1"/>
  <c r="EQ393" i="77" s="1"/>
  <c r="HK394" i="77" a="1"/>
  <c r="HK394" i="77" s="1"/>
  <c r="EQ394" i="77" a="1"/>
  <c r="EQ394" i="77" s="1"/>
  <c r="HK395" i="77" a="1"/>
  <c r="HK395" i="77" s="1"/>
  <c r="EQ395" i="77" a="1"/>
  <c r="EQ395" i="77" s="1"/>
  <c r="HK396" i="77" a="1"/>
  <c r="HK396" i="77" s="1"/>
  <c r="EQ396" i="77" a="1"/>
  <c r="EQ396" i="77" s="1"/>
  <c r="HK397" i="77" a="1"/>
  <c r="HK397" i="77" s="1"/>
  <c r="EQ397" i="77" a="1"/>
  <c r="EQ397" i="77" s="1"/>
  <c r="HK399" i="77" a="1"/>
  <c r="HK399" i="77" s="1"/>
  <c r="EQ399" i="77" a="1"/>
  <c r="EQ399" i="77" s="1"/>
  <c r="HK400" i="77" a="1"/>
  <c r="HK400" i="77" s="1"/>
  <c r="EQ400" i="77" a="1"/>
  <c r="EQ400" i="77" s="1"/>
  <c r="HK401" i="77" a="1"/>
  <c r="HK401" i="77" s="1"/>
  <c r="EQ401" i="77" a="1"/>
  <c r="EQ401" i="77" s="1"/>
  <c r="HK402" i="77" a="1"/>
  <c r="HK402" i="77" s="1"/>
  <c r="EQ402" i="77" a="1"/>
  <c r="EQ402" i="77" s="1"/>
  <c r="HK403" i="77" a="1"/>
  <c r="HK403" i="77" s="1"/>
  <c r="EQ403" i="77" a="1"/>
  <c r="EQ403" i="77" s="1"/>
  <c r="HK404" i="77" a="1"/>
  <c r="HK404" i="77" s="1"/>
  <c r="EQ404" i="77" a="1"/>
  <c r="EQ404" i="77" s="1"/>
  <c r="HK405" i="77" a="1"/>
  <c r="HK405" i="77" s="1"/>
  <c r="EQ405" i="77" a="1"/>
  <c r="EQ405" i="77" s="1"/>
  <c r="HK406" i="77" a="1"/>
  <c r="HK406" i="77" s="1"/>
  <c r="EQ406" i="77" a="1"/>
  <c r="EQ406" i="77" s="1"/>
  <c r="HK407" i="77" a="1"/>
  <c r="HK407" i="77" s="1"/>
  <c r="EQ407" i="77" a="1"/>
  <c r="EQ407" i="77" s="1"/>
  <c r="HK408" i="77" a="1"/>
  <c r="HK408" i="77" s="1"/>
  <c r="EQ408" i="77" a="1"/>
  <c r="EQ408" i="77" s="1"/>
  <c r="HK409" i="77" a="1"/>
  <c r="HK409" i="77" s="1"/>
  <c r="EQ409" i="77" a="1"/>
  <c r="EQ409" i="77" s="1"/>
  <c r="HK411" i="77" a="1"/>
  <c r="HK411" i="77" s="1"/>
  <c r="EQ411" i="77" a="1"/>
  <c r="EQ411" i="77" s="1"/>
  <c r="HK412" i="77" a="1"/>
  <c r="HK412" i="77" s="1"/>
  <c r="EQ412" i="77" a="1"/>
  <c r="EQ412" i="77" s="1"/>
  <c r="HK413" i="77" a="1"/>
  <c r="HK413" i="77" s="1"/>
  <c r="EQ413" i="77" a="1"/>
  <c r="EQ413" i="77" s="1"/>
  <c r="HK414" i="77" a="1"/>
  <c r="HK414" i="77" s="1"/>
  <c r="EQ414" i="77" a="1"/>
  <c r="EQ414" i="77" s="1"/>
  <c r="HK415" i="77" a="1"/>
  <c r="HK415" i="77" s="1"/>
  <c r="EQ415" i="77" a="1"/>
  <c r="EQ415" i="77" s="1"/>
  <c r="HK416" i="77" a="1"/>
  <c r="HK416" i="77" s="1"/>
  <c r="EQ416" i="77" a="1"/>
  <c r="EQ416" i="77" s="1"/>
  <c r="HK417" i="77" a="1"/>
  <c r="HK417" i="77" s="1"/>
  <c r="EQ417" i="77" a="1"/>
  <c r="EQ417" i="77" s="1"/>
  <c r="HK418" i="77" a="1"/>
  <c r="HK418" i="77" s="1"/>
  <c r="EQ418" i="77" a="1"/>
  <c r="EQ418" i="77" s="1"/>
  <c r="HK419" i="77" a="1"/>
  <c r="HK419" i="77" s="1"/>
  <c r="EQ419" i="77" a="1"/>
  <c r="EQ419" i="77" s="1"/>
  <c r="HK421" i="77" a="1"/>
  <c r="HK421" i="77" s="1"/>
  <c r="EQ421" i="77" a="1"/>
  <c r="EQ421" i="77" s="1"/>
  <c r="HK422" i="77" a="1"/>
  <c r="HK422" i="77" s="1"/>
  <c r="EQ422" i="77" a="1"/>
  <c r="EQ422" i="77" s="1"/>
  <c r="HK423" i="77" a="1"/>
  <c r="HK423" i="77" s="1"/>
  <c r="EQ423" i="77" a="1"/>
  <c r="EQ423" i="77" s="1"/>
  <c r="HK424" i="77" a="1"/>
  <c r="HK424" i="77" s="1"/>
  <c r="EQ424" i="77" a="1"/>
  <c r="EQ424" i="77" s="1"/>
  <c r="HK425" i="77" a="1"/>
  <c r="HK425" i="77" s="1"/>
  <c r="EQ425" i="77" a="1"/>
  <c r="EQ425" i="77" s="1"/>
  <c r="HK426" i="77" a="1"/>
  <c r="HK426" i="77" s="1"/>
  <c r="EQ426" i="77" a="1"/>
  <c r="EQ426" i="77" s="1"/>
  <c r="HK427" i="77" a="1"/>
  <c r="HK427" i="77" s="1"/>
  <c r="EQ427" i="77" a="1"/>
  <c r="EQ427" i="77" s="1"/>
  <c r="HK428" i="77" a="1"/>
  <c r="HK428" i="77" s="1"/>
  <c r="EQ428" i="77" a="1"/>
  <c r="EQ428" i="77" s="1"/>
  <c r="HK429" i="77" a="1"/>
  <c r="HK429" i="77" s="1"/>
  <c r="EQ429" i="77" a="1"/>
  <c r="EQ429" i="77" s="1"/>
  <c r="HK430" i="77" a="1"/>
  <c r="HK430" i="77" s="1"/>
  <c r="EQ430" i="77" a="1"/>
  <c r="EQ430" i="77" s="1"/>
  <c r="HK431" i="77" a="1"/>
  <c r="HK431" i="77" s="1"/>
  <c r="EQ431" i="77" a="1"/>
  <c r="EQ431" i="77" s="1"/>
  <c r="HK433" i="77" a="1"/>
  <c r="HK433" i="77" s="1"/>
  <c r="EQ433" i="77" a="1"/>
  <c r="EQ433" i="77" s="1"/>
  <c r="HK434" i="77" a="1"/>
  <c r="HK434" i="77" s="1"/>
  <c r="EQ434" i="77" a="1"/>
  <c r="EQ434" i="77" s="1"/>
  <c r="HK435" i="77" a="1"/>
  <c r="HK435" i="77" s="1"/>
  <c r="EQ435" i="77" a="1"/>
  <c r="EQ435" i="77" s="1"/>
  <c r="HK436" i="77" a="1"/>
  <c r="HK436" i="77" s="1"/>
  <c r="EQ436" i="77" a="1"/>
  <c r="EQ436" i="77" s="1"/>
  <c r="HK437" i="77" a="1"/>
  <c r="HK437" i="77" s="1"/>
  <c r="EQ437" i="77" a="1"/>
  <c r="EQ437" i="77" s="1"/>
  <c r="HK438" i="77" a="1"/>
  <c r="HK438" i="77" s="1"/>
  <c r="EQ438" i="77" a="1"/>
  <c r="EQ438" i="77" s="1"/>
  <c r="HK439" i="77" a="1"/>
  <c r="HK439" i="77" s="1"/>
  <c r="EQ439" i="77" a="1"/>
  <c r="EQ439" i="77" s="1"/>
  <c r="HK440" i="77" a="1"/>
  <c r="HK440" i="77" s="1"/>
  <c r="EQ440" i="77" a="1"/>
  <c r="EQ440" i="77" s="1"/>
  <c r="HK441" i="77" a="1"/>
  <c r="HK441" i="77" s="1"/>
  <c r="EQ441" i="77" a="1"/>
  <c r="EQ441" i="77" s="1"/>
  <c r="HK442" i="77" a="1"/>
  <c r="HK442" i="77" s="1"/>
  <c r="EQ442" i="77" a="1"/>
  <c r="EQ442" i="77" s="1"/>
  <c r="HK443" i="77" a="1"/>
  <c r="HK443" i="77" s="1"/>
  <c r="EQ443" i="77" a="1"/>
  <c r="EQ443" i="77" s="1"/>
  <c r="HK444" i="77" a="1"/>
  <c r="HK444" i="77" s="1"/>
  <c r="EQ444" i="77" a="1"/>
  <c r="EQ444" i="77" s="1"/>
  <c r="HK445" i="77" a="1"/>
  <c r="HK445" i="77" s="1"/>
  <c r="EQ445" i="77" a="1"/>
  <c r="EQ445" i="77" s="1"/>
  <c r="HK446" i="77" a="1"/>
  <c r="HK446" i="77" s="1"/>
  <c r="EQ446" i="77" a="1"/>
  <c r="EQ446" i="77" s="1"/>
  <c r="HK447" i="77" a="1"/>
  <c r="HK447" i="77" s="1"/>
  <c r="EQ447" i="77" a="1"/>
  <c r="EQ447" i="77" s="1"/>
  <c r="HK448" i="77" a="1"/>
  <c r="HK448" i="77" s="1"/>
  <c r="EQ448" i="77" a="1"/>
  <c r="EQ448" i="77" s="1"/>
  <c r="HK449" i="77" a="1"/>
  <c r="HK449" i="77" s="1"/>
  <c r="EQ449" i="77" a="1"/>
  <c r="EQ449" i="77" s="1"/>
  <c r="HK450" i="77" a="1"/>
  <c r="HK450" i="77" s="1"/>
  <c r="EQ450" i="77" a="1"/>
  <c r="EQ450" i="77" s="1"/>
  <c r="HK451" i="77" a="1"/>
  <c r="HK451" i="77" s="1"/>
  <c r="EQ451" i="77" a="1"/>
  <c r="EQ451" i="77" s="1"/>
  <c r="HK452" i="77" a="1"/>
  <c r="HK452" i="77" s="1"/>
  <c r="EQ452" i="77" a="1"/>
  <c r="EQ452" i="77" s="1"/>
  <c r="HK453" i="77" a="1"/>
  <c r="HK453" i="77" s="1"/>
  <c r="EQ453" i="77" a="1"/>
  <c r="EQ453" i="77" s="1"/>
  <c r="HK455" i="77" a="1"/>
  <c r="HK455" i="77" s="1"/>
  <c r="EQ455" i="77" a="1"/>
  <c r="EQ455" i="77" s="1"/>
  <c r="HK456" i="77" a="1"/>
  <c r="HK456" i="77" s="1"/>
  <c r="EQ456" i="77" a="1"/>
  <c r="EQ456" i="77" s="1"/>
  <c r="HK457" i="77" a="1"/>
  <c r="HK457" i="77" s="1"/>
  <c r="EQ457" i="77" a="1"/>
  <c r="EQ457" i="77" s="1"/>
  <c r="HK458" i="77" a="1"/>
  <c r="HK458" i="77" s="1"/>
  <c r="EQ458" i="77" a="1"/>
  <c r="EQ458" i="77" s="1"/>
  <c r="HK459" i="77" a="1"/>
  <c r="HK459" i="77" s="1"/>
  <c r="EQ459" i="77" a="1"/>
  <c r="EQ459" i="77" s="1"/>
  <c r="HK460" i="77" a="1"/>
  <c r="HK460" i="77" s="1"/>
  <c r="EQ460" i="77" a="1"/>
  <c r="EQ460" i="77" s="1"/>
  <c r="HK461" i="77" a="1"/>
  <c r="HK461" i="77" s="1"/>
  <c r="EQ461" i="77" a="1"/>
  <c r="EQ461" i="77" s="1"/>
  <c r="HK462" i="77" a="1"/>
  <c r="HK462" i="77" s="1"/>
  <c r="EQ462" i="77" a="1"/>
  <c r="EQ462" i="77" s="1"/>
  <c r="HK463" i="77" a="1"/>
  <c r="HK463" i="77" s="1"/>
  <c r="EQ463" i="77" a="1"/>
  <c r="EQ463" i="77" s="1"/>
  <c r="HK464" i="77" a="1"/>
  <c r="HK464" i="77" s="1"/>
  <c r="EQ464" i="77" a="1"/>
  <c r="EQ464" i="77" s="1"/>
  <c r="HK466" i="77" a="1"/>
  <c r="HK466" i="77" s="1"/>
  <c r="EQ466" i="77" a="1"/>
  <c r="EQ466" i="77" s="1"/>
  <c r="HK467" i="77" a="1"/>
  <c r="HK467" i="77" s="1"/>
  <c r="EQ467" i="77" a="1"/>
  <c r="EQ467" i="77" s="1"/>
  <c r="HK468" i="77" a="1"/>
  <c r="HK468" i="77" s="1"/>
  <c r="EQ468" i="77" a="1"/>
  <c r="EQ468" i="77" s="1"/>
  <c r="HK469" i="77" a="1"/>
  <c r="HK469" i="77" s="1"/>
  <c r="EQ469" i="77" a="1"/>
  <c r="EQ469" i="77" s="1"/>
  <c r="HK470" i="77" a="1"/>
  <c r="HK470" i="77" s="1"/>
  <c r="EQ470" i="77" a="1"/>
  <c r="EQ470" i="77" s="1"/>
  <c r="HK471" i="77" a="1"/>
  <c r="HK471" i="77" s="1"/>
  <c r="EQ471" i="77" a="1"/>
  <c r="EQ471" i="77" s="1"/>
  <c r="HK472" i="77" a="1"/>
  <c r="HK472" i="77" s="1"/>
  <c r="EQ472" i="77" a="1"/>
  <c r="EQ472" i="77" s="1"/>
  <c r="HK473" i="77" a="1"/>
  <c r="HK473" i="77" s="1"/>
  <c r="EQ473" i="77" a="1"/>
  <c r="EQ473" i="77" s="1"/>
  <c r="HK474" i="77" a="1"/>
  <c r="HK474" i="77" s="1"/>
  <c r="EQ474" i="77" a="1"/>
  <c r="EQ474" i="77" s="1"/>
  <c r="HK475" i="77" a="1"/>
  <c r="HK475" i="77" s="1"/>
  <c r="EQ475" i="77" a="1"/>
  <c r="EQ475" i="77" s="1"/>
  <c r="HK476" i="77" a="1"/>
  <c r="HK476" i="77" s="1"/>
  <c r="EQ476" i="77" a="1"/>
  <c r="EQ476" i="77" s="1"/>
  <c r="HK477" i="77" a="1"/>
  <c r="HK477" i="77" s="1"/>
  <c r="EQ477" i="77" a="1"/>
  <c r="EQ477" i="77" s="1"/>
  <c r="HK478" i="77" a="1"/>
  <c r="HK478" i="77" s="1"/>
  <c r="EQ478" i="77" a="1"/>
  <c r="EQ478" i="77" s="1"/>
  <c r="HK479" i="77" a="1"/>
  <c r="HK479" i="77" s="1"/>
  <c r="EQ479" i="77" a="1"/>
  <c r="EQ479" i="77" s="1"/>
  <c r="HK480" i="77" a="1"/>
  <c r="HK480" i="77" s="1"/>
  <c r="EQ480" i="77" a="1"/>
  <c r="EQ480" i="77" s="1"/>
  <c r="HK481" i="77" a="1"/>
  <c r="HK481" i="77" s="1"/>
  <c r="EQ481" i="77" a="1"/>
  <c r="EQ481" i="77" s="1"/>
  <c r="HK482" i="77" a="1"/>
  <c r="HK482" i="77" s="1"/>
  <c r="EQ482" i="77" a="1"/>
  <c r="EQ482" i="77" s="1"/>
  <c r="HK483" i="77" a="1"/>
  <c r="HK483" i="77" s="1"/>
  <c r="EQ483" i="77" a="1"/>
  <c r="EQ483" i="77" s="1"/>
  <c r="HK484" i="77" a="1"/>
  <c r="HK484" i="77" s="1"/>
  <c r="EQ484" i="77" a="1"/>
  <c r="EQ484" i="77" s="1"/>
  <c r="HK485" i="77" a="1"/>
  <c r="HK485" i="77" s="1"/>
  <c r="EQ485" i="77" a="1"/>
  <c r="EQ485" i="77" s="1"/>
  <c r="HK486" i="77" a="1"/>
  <c r="HK486" i="77" s="1"/>
  <c r="EQ486" i="77" a="1"/>
  <c r="EQ486" i="77" s="1"/>
  <c r="HK487" i="77" a="1"/>
  <c r="HK487" i="77" s="1"/>
  <c r="EQ487" i="77" a="1"/>
  <c r="EQ487" i="77" s="1"/>
  <c r="HK489" i="77" a="1"/>
  <c r="HK489" i="77" s="1"/>
  <c r="EQ489" i="77" a="1"/>
  <c r="EQ489" i="77" s="1"/>
  <c r="HK490" i="77" a="1"/>
  <c r="HK490" i="77" s="1"/>
  <c r="EQ490" i="77" a="1"/>
  <c r="EQ490" i="77" s="1"/>
  <c r="HK491" i="77" a="1"/>
  <c r="HK491" i="77" s="1"/>
  <c r="EQ491" i="77" a="1"/>
  <c r="EQ491" i="77" s="1"/>
  <c r="HK492" i="77" a="1"/>
  <c r="HK492" i="77" s="1"/>
  <c r="EQ492" i="77" a="1"/>
  <c r="EQ492" i="77" s="1"/>
  <c r="HK493" i="77" a="1"/>
  <c r="HK493" i="77" s="1"/>
  <c r="EQ493" i="77" a="1"/>
  <c r="EQ493" i="77" s="1"/>
  <c r="HK494" i="77" a="1"/>
  <c r="HK494" i="77" s="1"/>
  <c r="EQ494" i="77" a="1"/>
  <c r="EQ494" i="77" s="1"/>
  <c r="HK495" i="77" a="1"/>
  <c r="HK495" i="77" s="1"/>
  <c r="EQ495" i="77" a="1"/>
  <c r="EQ495" i="77" s="1"/>
  <c r="HK496" i="77" a="1"/>
  <c r="HK496" i="77" s="1"/>
  <c r="EQ496" i="77" a="1"/>
  <c r="EQ496" i="77" s="1"/>
  <c r="HK497" i="77" a="1"/>
  <c r="HK497" i="77" s="1"/>
  <c r="EQ497" i="77" a="1"/>
  <c r="EQ497" i="77" s="1"/>
  <c r="HK498" i="77" a="1"/>
  <c r="HK498" i="77" s="1"/>
  <c r="EQ498" i="77" a="1"/>
  <c r="EQ498" i="77" s="1"/>
  <c r="HK499" i="77" a="1"/>
  <c r="HK499" i="77" s="1"/>
  <c r="HK500" i="77" a="1"/>
  <c r="HK500" i="77" s="1"/>
  <c r="EQ500" i="77" a="1"/>
  <c r="EQ500" i="77" s="1"/>
  <c r="HK501" i="77" a="1"/>
  <c r="HK501" i="77" s="1"/>
  <c r="EQ501" i="77" a="1"/>
  <c r="EQ501" i="77" s="1"/>
  <c r="HK502" i="77" a="1"/>
  <c r="HK502" i="77" s="1"/>
  <c r="EQ502" i="77" a="1"/>
  <c r="EQ502" i="77" s="1"/>
  <c r="HK503" i="77" a="1"/>
  <c r="HK503" i="77" s="1"/>
  <c r="EQ503" i="77" a="1"/>
  <c r="EQ503" i="77" s="1"/>
  <c r="HK504" i="77" a="1"/>
  <c r="HK504" i="77" s="1"/>
  <c r="EQ504" i="77" a="1"/>
  <c r="EQ504" i="77" s="1"/>
  <c r="HK505" i="77" a="1"/>
  <c r="HK505" i="77" s="1"/>
  <c r="EQ505" i="77" a="1"/>
  <c r="EQ505" i="77" s="1"/>
  <c r="HK506" i="77" a="1"/>
  <c r="HK506" i="77" s="1"/>
  <c r="EQ506" i="77" a="1"/>
  <c r="EQ506" i="77" s="1"/>
  <c r="HK507" i="77" a="1"/>
  <c r="HK507" i="77" s="1"/>
  <c r="EQ507" i="77" a="1"/>
  <c r="EQ507" i="77" s="1"/>
  <c r="HK508" i="77" a="1"/>
  <c r="HK508" i="77" s="1"/>
  <c r="EQ508" i="77" a="1"/>
  <c r="EQ508" i="77" s="1"/>
  <c r="HK509" i="77" a="1"/>
  <c r="HK509" i="77" s="1"/>
  <c r="EQ509" i="77" a="1"/>
  <c r="EQ509" i="77" s="1"/>
  <c r="HK510" i="77" a="1"/>
  <c r="HK510" i="77" s="1"/>
  <c r="EQ510" i="77" a="1"/>
  <c r="EQ510" i="77" s="1"/>
  <c r="HK511" i="77" a="1"/>
  <c r="HK511" i="77" s="1"/>
  <c r="HK512" i="77" a="1"/>
  <c r="HK512" i="77" s="1"/>
  <c r="EQ512" i="77" a="1"/>
  <c r="EQ512" i="77" s="1"/>
  <c r="HK513" i="77" a="1"/>
  <c r="HK513" i="77" s="1"/>
  <c r="EQ513" i="77" a="1"/>
  <c r="EQ513" i="77" s="1"/>
  <c r="HK514" i="77" a="1"/>
  <c r="HK514" i="77" s="1"/>
  <c r="EQ514" i="77" a="1"/>
  <c r="EQ514" i="77" s="1"/>
  <c r="HK515" i="77" a="1"/>
  <c r="HK515" i="77" s="1"/>
  <c r="EQ515" i="77" a="1"/>
  <c r="EQ515" i="77" s="1"/>
  <c r="HK516" i="77" a="1"/>
  <c r="HK516" i="77" s="1"/>
  <c r="EQ516" i="77" a="1"/>
  <c r="EQ516" i="77" s="1"/>
  <c r="HK517" i="77" a="1"/>
  <c r="HK517" i="77" s="1"/>
  <c r="EQ517" i="77" a="1"/>
  <c r="EQ517" i="77" s="1"/>
  <c r="HK518" i="77" a="1"/>
  <c r="HK518" i="77" s="1"/>
  <c r="EQ518" i="77" a="1"/>
  <c r="EQ518" i="77" s="1"/>
  <c r="HK519" i="77" a="1"/>
  <c r="HK519" i="77" s="1"/>
  <c r="EQ519" i="77" a="1"/>
  <c r="EQ519" i="77" s="1"/>
  <c r="HK520" i="77" a="1"/>
  <c r="HK520" i="77" s="1"/>
  <c r="EQ520" i="77" a="1"/>
  <c r="EQ520" i="77" s="1"/>
  <c r="HK521" i="77" a="1"/>
  <c r="HK521" i="77" s="1"/>
  <c r="EQ521" i="77" a="1"/>
  <c r="EQ521" i="77" s="1"/>
  <c r="HK522" i="77" a="1"/>
  <c r="HK522" i="77" s="1"/>
  <c r="EQ522" i="77" a="1"/>
  <c r="EQ522" i="77" s="1"/>
  <c r="HK523" i="77" a="1"/>
  <c r="HK523" i="77" s="1"/>
  <c r="EQ523" i="77" a="1"/>
  <c r="EQ523" i="77" s="1"/>
  <c r="HK524" i="77" a="1"/>
  <c r="HK524" i="77" s="1"/>
  <c r="EQ524" i="77" a="1"/>
  <c r="EQ524" i="77" s="1"/>
  <c r="HK525" i="77" a="1"/>
  <c r="HK525" i="77" s="1"/>
  <c r="EQ525" i="77" a="1"/>
  <c r="EQ525" i="77" s="1"/>
  <c r="HK526" i="77" a="1"/>
  <c r="HK526" i="77" s="1"/>
  <c r="EQ526" i="77" a="1"/>
  <c r="EQ526" i="77" s="1"/>
  <c r="HK527" i="77" a="1"/>
  <c r="HK527" i="77" s="1"/>
  <c r="EQ527" i="77" a="1"/>
  <c r="EQ527" i="77" s="1"/>
  <c r="HK528" i="77" a="1"/>
  <c r="HK528" i="77" s="1"/>
  <c r="EQ528" i="77" a="1"/>
  <c r="EQ528" i="77" s="1"/>
  <c r="HK529" i="77" a="1"/>
  <c r="HK529" i="77" s="1"/>
  <c r="EQ529" i="77" a="1"/>
  <c r="EQ529" i="77" s="1"/>
  <c r="HK530" i="77" a="1"/>
  <c r="HK530" i="77" s="1"/>
  <c r="EQ530" i="77" a="1"/>
  <c r="EQ530" i="77" s="1"/>
  <c r="HK531" i="77" a="1"/>
  <c r="HK531" i="77" s="1"/>
  <c r="EQ531" i="77" a="1"/>
  <c r="EQ531" i="77" s="1"/>
  <c r="HK532" i="77" a="1"/>
  <c r="HK532" i="77" s="1"/>
  <c r="EQ532" i="77" a="1"/>
  <c r="EQ532" i="77" s="1"/>
  <c r="HK533" i="77" a="1"/>
  <c r="HK533" i="77" s="1"/>
  <c r="EQ533" i="77" a="1"/>
  <c r="EQ533" i="77" s="1"/>
  <c r="HK534" i="77" a="1"/>
  <c r="HK534" i="77" s="1"/>
  <c r="EQ534" i="77" a="1"/>
  <c r="EQ534" i="77" s="1"/>
  <c r="HK535" i="77" a="1"/>
  <c r="HK535" i="77" s="1"/>
  <c r="EQ535" i="77" a="1"/>
  <c r="EQ535" i="77" s="1"/>
  <c r="HK536" i="77" a="1"/>
  <c r="HK536" i="77" s="1"/>
  <c r="EQ536" i="77" a="1"/>
  <c r="EQ536" i="77" s="1"/>
  <c r="HK537" i="77" a="1"/>
  <c r="HK537" i="77" s="1"/>
  <c r="EQ537" i="77" a="1"/>
  <c r="EQ537" i="77" s="1"/>
  <c r="HK538" i="77" a="1"/>
  <c r="HK538" i="77" s="1"/>
  <c r="EQ538" i="77" a="1"/>
  <c r="EQ538" i="77" s="1"/>
  <c r="HK539" i="77" a="1"/>
  <c r="HK539" i="77" s="1"/>
  <c r="EQ539" i="77" a="1"/>
  <c r="EQ539" i="77" s="1"/>
  <c r="HK540" i="77" a="1"/>
  <c r="HK540" i="77" s="1"/>
  <c r="EQ540" i="77" a="1"/>
  <c r="EQ540" i="77" s="1"/>
  <c r="HK541" i="77" a="1"/>
  <c r="HK541" i="77" s="1"/>
  <c r="EQ541" i="77" a="1"/>
  <c r="EQ541" i="77" s="1"/>
  <c r="HK542" i="77" a="1"/>
  <c r="HK542" i="77" s="1"/>
  <c r="EQ542" i="77" a="1"/>
  <c r="EQ542" i="77" s="1"/>
  <c r="HK543" i="77" a="1"/>
  <c r="HK543" i="77" s="1"/>
  <c r="EQ543" i="77" a="1"/>
  <c r="EQ543" i="77" s="1"/>
  <c r="HK544" i="77" a="1"/>
  <c r="HK544" i="77" s="1"/>
  <c r="EQ544" i="77" a="1"/>
  <c r="EQ544" i="77" s="1"/>
  <c r="HK545" i="77" a="1"/>
  <c r="HK545" i="77" s="1"/>
  <c r="EQ545" i="77" a="1"/>
  <c r="EQ545" i="77" s="1"/>
  <c r="HK546" i="77" a="1"/>
  <c r="HK546" i="77" s="1"/>
  <c r="EQ546" i="77" a="1"/>
  <c r="EQ546" i="77" s="1"/>
  <c r="HK547" i="77" a="1"/>
  <c r="HK547" i="77" s="1"/>
  <c r="EQ547" i="77" a="1"/>
  <c r="EQ547" i="77" s="1"/>
  <c r="HK548" i="77" a="1"/>
  <c r="HK548" i="77" s="1"/>
  <c r="EQ548" i="77" a="1"/>
  <c r="EQ548" i="77" s="1"/>
  <c r="HK549" i="77" a="1"/>
  <c r="HK549" i="77" s="1"/>
  <c r="EQ549" i="77" a="1"/>
  <c r="EQ549" i="77" s="1"/>
  <c r="HK550" i="77" a="1"/>
  <c r="HK550" i="77" s="1"/>
  <c r="EQ550" i="77" a="1"/>
  <c r="EQ550" i="77" s="1"/>
  <c r="HK551" i="77" a="1"/>
  <c r="HK551" i="77" s="1"/>
  <c r="EQ551" i="77" a="1"/>
  <c r="EQ551" i="77" s="1"/>
  <c r="HK552" i="77" a="1"/>
  <c r="HK552" i="77" s="1"/>
  <c r="EQ552" i="77" a="1"/>
  <c r="EQ552" i="77" s="1"/>
  <c r="HK553" i="77" a="1"/>
  <c r="HK553" i="77" s="1"/>
  <c r="EQ553" i="77" a="1"/>
  <c r="EQ553" i="77" s="1"/>
  <c r="HK554" i="77" a="1"/>
  <c r="HK554" i="77" s="1"/>
  <c r="EQ554" i="77" a="1"/>
  <c r="EQ554" i="77" s="1"/>
  <c r="HK555" i="77" a="1"/>
  <c r="HK555" i="77" s="1"/>
  <c r="EQ555" i="77" a="1"/>
  <c r="EQ555" i="77" s="1"/>
  <c r="HK557" i="77" a="1"/>
  <c r="HK557" i="77" s="1"/>
  <c r="EQ557" i="77" a="1"/>
  <c r="EQ557" i="77" s="1"/>
  <c r="HK558" i="77" a="1"/>
  <c r="HK558" i="77" s="1"/>
  <c r="EQ558" i="77" a="1"/>
  <c r="EQ558" i="77" s="1"/>
  <c r="HK559" i="77" a="1"/>
  <c r="HK559" i="77" s="1"/>
  <c r="EQ559" i="77" a="1"/>
  <c r="EQ559" i="77" s="1"/>
  <c r="HK560" i="77" a="1"/>
  <c r="HK560" i="77" s="1"/>
  <c r="EQ560" i="77" a="1"/>
  <c r="EQ560" i="77" s="1"/>
  <c r="HK561" i="77" a="1"/>
  <c r="HK561" i="77" s="1"/>
  <c r="EQ561" i="77" a="1"/>
  <c r="EQ561" i="77" s="1"/>
  <c r="HK562" i="77" a="1"/>
  <c r="HK562" i="77" s="1"/>
  <c r="EQ562" i="77" a="1"/>
  <c r="EQ562" i="77" s="1"/>
  <c r="HK563" i="77" a="1"/>
  <c r="HK563" i="77" s="1"/>
  <c r="EQ563" i="77" a="1"/>
  <c r="EQ563" i="77" s="1"/>
  <c r="HK564" i="77" a="1"/>
  <c r="HK564" i="77" s="1"/>
  <c r="EQ564" i="77" a="1"/>
  <c r="EQ564" i="77" s="1"/>
  <c r="HK565" i="77" a="1"/>
  <c r="HK565" i="77" s="1"/>
  <c r="EQ565" i="77" a="1"/>
  <c r="EQ565" i="77" s="1"/>
  <c r="HK566" i="77" a="1"/>
  <c r="HK566" i="77" s="1"/>
  <c r="EQ566" i="77" a="1"/>
  <c r="EQ566" i="77" s="1"/>
  <c r="HK568" i="77" a="1"/>
  <c r="HK568" i="77" s="1"/>
  <c r="EQ568" i="77" a="1"/>
  <c r="EQ568" i="77" s="1"/>
  <c r="HK569" i="77" a="1"/>
  <c r="HK569" i="77" s="1"/>
  <c r="EQ569" i="77" a="1"/>
  <c r="EQ569" i="77" s="1"/>
  <c r="HK570" i="77" a="1"/>
  <c r="HK570" i="77" s="1"/>
  <c r="EQ570" i="77" a="1"/>
  <c r="EQ570" i="77" s="1"/>
  <c r="HK571" i="77" a="1"/>
  <c r="HK571" i="77" s="1"/>
  <c r="EQ571" i="77" a="1"/>
  <c r="EQ571" i="77" s="1"/>
  <c r="HK572" i="77" a="1"/>
  <c r="HK572" i="77" s="1"/>
  <c r="EQ572" i="77" a="1"/>
  <c r="EQ572" i="77" s="1"/>
  <c r="HK573" i="77" a="1"/>
  <c r="HK573" i="77" s="1"/>
  <c r="EQ573" i="77" a="1"/>
  <c r="EQ573" i="77" s="1"/>
  <c r="HK574" i="77" a="1"/>
  <c r="HK574" i="77" s="1"/>
  <c r="EQ574" i="77" a="1"/>
  <c r="EQ574" i="77" s="1"/>
  <c r="HK575" i="77" a="1"/>
  <c r="HK575" i="77" s="1"/>
  <c r="EQ575" i="77" a="1"/>
  <c r="EQ575" i="77" s="1"/>
  <c r="HK576" i="77" a="1"/>
  <c r="HK576" i="77" s="1"/>
  <c r="EQ576" i="77" a="1"/>
  <c r="EQ576" i="77" s="1"/>
  <c r="HK577" i="77" a="1"/>
  <c r="HK577" i="77" s="1"/>
  <c r="EQ577" i="77" a="1"/>
  <c r="EQ577" i="77" s="1"/>
  <c r="HK578" i="77" a="1"/>
  <c r="HK578" i="77" s="1"/>
  <c r="EQ578" i="77" a="1"/>
  <c r="EQ578" i="77" s="1"/>
  <c r="HK580" i="77" a="1"/>
  <c r="HK580" i="77" s="1"/>
  <c r="EQ580" i="77" a="1"/>
  <c r="EQ580" i="77" s="1"/>
  <c r="HK581" i="77" a="1"/>
  <c r="HK581" i="77" s="1"/>
  <c r="EQ581" i="77" a="1"/>
  <c r="EQ581" i="77" s="1"/>
  <c r="HK582" i="77" a="1"/>
  <c r="HK582" i="77" s="1"/>
  <c r="EQ582" i="77" a="1"/>
  <c r="EQ582" i="77" s="1"/>
  <c r="HK583" i="77" a="1"/>
  <c r="HK583" i="77" s="1"/>
  <c r="EQ583" i="77" a="1"/>
  <c r="EQ583" i="77" s="1"/>
  <c r="HK584" i="77" a="1"/>
  <c r="HK584" i="77" s="1"/>
  <c r="EQ584" i="77" a="1"/>
  <c r="EQ584" i="77" s="1"/>
  <c r="HK585" i="77" a="1"/>
  <c r="HK585" i="77" s="1"/>
  <c r="EQ585" i="77" a="1"/>
  <c r="EQ585" i="77" s="1"/>
  <c r="HK586" i="77" a="1"/>
  <c r="HK586" i="77" s="1"/>
  <c r="EQ586" i="77" a="1"/>
  <c r="EQ586" i="77" s="1"/>
  <c r="HK587" i="77" a="1"/>
  <c r="HK587" i="77" s="1"/>
  <c r="EQ587" i="77" a="1"/>
  <c r="EQ587" i="77" s="1"/>
  <c r="HK588" i="77" a="1"/>
  <c r="HK588" i="77" s="1"/>
  <c r="EQ588" i="77" a="1"/>
  <c r="EQ588" i="77" s="1"/>
  <c r="HK589" i="77" a="1"/>
  <c r="HK589" i="77" s="1"/>
  <c r="EQ589" i="77" a="1"/>
  <c r="EQ589" i="77" s="1"/>
  <c r="HK590" i="77" a="1"/>
  <c r="HK590" i="77" s="1"/>
  <c r="EQ590" i="77" a="1"/>
  <c r="EQ590" i="77" s="1"/>
  <c r="HK591" i="77" a="1"/>
  <c r="HK591" i="77" s="1"/>
  <c r="EQ591" i="77" a="1"/>
  <c r="EQ591" i="77" s="1"/>
  <c r="HK592" i="77" a="1"/>
  <c r="HK592" i="77" s="1"/>
  <c r="EQ592" i="77" a="1"/>
  <c r="EQ592" i="77" s="1"/>
  <c r="HK593" i="77" a="1"/>
  <c r="HK593" i="77" s="1"/>
  <c r="EQ593" i="77" a="1"/>
  <c r="EQ593" i="77" s="1"/>
  <c r="HK594" i="77" a="1"/>
  <c r="HK594" i="77" s="1"/>
  <c r="EQ594" i="77" a="1"/>
  <c r="EQ594" i="77" s="1"/>
  <c r="HK595" i="77" a="1"/>
  <c r="HK595" i="77" s="1"/>
  <c r="EQ595" i="77" a="1"/>
  <c r="EQ595" i="77" s="1"/>
  <c r="HK596" i="77" a="1"/>
  <c r="HK596" i="77" s="1"/>
  <c r="EQ596" i="77" a="1"/>
  <c r="EQ596" i="77" s="1"/>
  <c r="HK597" i="77" a="1"/>
  <c r="HK597" i="77" s="1"/>
  <c r="EQ597" i="77" a="1"/>
  <c r="EQ597" i="77" s="1"/>
  <c r="HK598" i="77" a="1"/>
  <c r="HK598" i="77" s="1"/>
  <c r="EQ598" i="77" a="1"/>
  <c r="EQ598" i="77" s="1"/>
  <c r="HK599" i="77" a="1"/>
  <c r="HK599" i="77" s="1"/>
  <c r="EQ599" i="77" a="1"/>
  <c r="EQ599" i="77" s="1"/>
  <c r="HK600" i="77" a="1"/>
  <c r="HK600" i="77" s="1"/>
  <c r="EQ600" i="77" a="1"/>
  <c r="EQ600" i="77" s="1"/>
  <c r="HK601" i="77" a="1"/>
  <c r="HK601" i="77" s="1"/>
  <c r="EQ601" i="77" a="1"/>
  <c r="EQ601" i="77" s="1"/>
  <c r="HK602" i="77" a="1"/>
  <c r="HK602" i="77" s="1"/>
  <c r="EQ602" i="77" a="1"/>
  <c r="EQ602" i="77" s="1"/>
  <c r="HK604" i="77" a="1"/>
  <c r="HK604" i="77" s="1"/>
  <c r="EQ604" i="77" a="1"/>
  <c r="EQ604" i="77" s="1"/>
  <c r="HK605" i="77" a="1"/>
  <c r="HK605" i="77" s="1"/>
  <c r="EQ605" i="77" a="1"/>
  <c r="EQ605" i="77" s="1"/>
  <c r="HK606" i="77" a="1"/>
  <c r="HK606" i="77" s="1"/>
  <c r="EQ606" i="77" a="1"/>
  <c r="EQ606" i="77" s="1"/>
  <c r="HK607" i="77" a="1"/>
  <c r="HK607" i="77" s="1"/>
  <c r="EQ607" i="77" a="1"/>
  <c r="EQ607" i="77" s="1"/>
  <c r="HK608" i="77" a="1"/>
  <c r="HK608" i="77" s="1"/>
  <c r="EQ608" i="77" a="1"/>
  <c r="EQ608" i="77" s="1"/>
  <c r="HK609" i="77" a="1"/>
  <c r="HK609" i="77" s="1"/>
  <c r="EQ609" i="77" a="1"/>
  <c r="EQ609" i="77" s="1"/>
  <c r="HK610" i="77" a="1"/>
  <c r="HK610" i="77" s="1"/>
  <c r="EQ610" i="77" a="1"/>
  <c r="EQ610" i="77" s="1"/>
  <c r="HK611" i="77" a="1"/>
  <c r="HK611" i="77" s="1"/>
  <c r="EQ611" i="77" a="1"/>
  <c r="EQ611" i="77" s="1"/>
  <c r="HK612" i="77" a="1"/>
  <c r="HK612" i="77" s="1"/>
  <c r="EQ612" i="77" a="1"/>
  <c r="EQ612" i="77" s="1"/>
  <c r="HK613" i="77" a="1"/>
  <c r="HK613" i="77" s="1"/>
  <c r="EQ613" i="77" a="1"/>
  <c r="EQ613" i="77" s="1"/>
  <c r="HK614" i="77" a="1"/>
  <c r="HK614" i="77" s="1"/>
  <c r="EQ614" i="77" a="1"/>
  <c r="EQ614" i="77" s="1"/>
  <c r="HK616" i="77" a="1"/>
  <c r="HK616" i="77" s="1"/>
  <c r="EQ616" i="77" a="1"/>
  <c r="EQ616" i="77" s="1"/>
  <c r="HK617" i="77" a="1"/>
  <c r="HK617" i="77" s="1"/>
  <c r="EQ617" i="77" a="1"/>
  <c r="EQ617" i="77" s="1"/>
  <c r="HK618" i="77" a="1"/>
  <c r="HK618" i="77" s="1"/>
  <c r="EQ618" i="77" a="1"/>
  <c r="EQ618" i="77" s="1"/>
  <c r="HK619" i="77" a="1"/>
  <c r="HK619" i="77" s="1"/>
  <c r="EQ619" i="77" a="1"/>
  <c r="EQ619" i="77" s="1"/>
  <c r="HK620" i="77" a="1"/>
  <c r="HK620" i="77" s="1"/>
  <c r="EQ620" i="77" a="1"/>
  <c r="EQ620" i="77" s="1"/>
  <c r="HK621" i="77" a="1"/>
  <c r="HK621" i="77" s="1"/>
  <c r="EQ621" i="77" a="1"/>
  <c r="EQ621" i="77" s="1"/>
  <c r="HK622" i="77" a="1"/>
  <c r="HK622" i="77" s="1"/>
  <c r="EQ622" i="77" a="1"/>
  <c r="EQ622" i="77" s="1"/>
  <c r="HK623" i="77" a="1"/>
  <c r="HK623" i="77" s="1"/>
  <c r="EQ623" i="77" a="1"/>
  <c r="EQ623" i="77" s="1"/>
  <c r="HK624" i="77" a="1"/>
  <c r="HK624" i="77" s="1"/>
  <c r="EQ624" i="77" a="1"/>
  <c r="EQ624" i="77" s="1"/>
  <c r="HK625" i="77" a="1"/>
  <c r="HK625" i="77" s="1"/>
  <c r="EQ625" i="77" a="1"/>
  <c r="EQ625" i="77" s="1"/>
  <c r="HK627" i="77" a="1"/>
  <c r="HK627" i="77" s="1"/>
  <c r="EQ627" i="77" a="1"/>
  <c r="EQ627" i="77" s="1"/>
  <c r="HK628" i="77" a="1"/>
  <c r="HK628" i="77" s="1"/>
  <c r="EQ628" i="77" a="1"/>
  <c r="EQ628" i="77" s="1"/>
  <c r="HK629" i="77" a="1"/>
  <c r="HK629" i="77" s="1"/>
  <c r="EQ629" i="77" a="1"/>
  <c r="EQ629" i="77" s="1"/>
  <c r="HK630" i="77" a="1"/>
  <c r="HK630" i="77" s="1"/>
  <c r="EQ630" i="77" a="1"/>
  <c r="EQ630" i="77" s="1"/>
  <c r="HK631" i="77" a="1"/>
  <c r="HK631" i="77" s="1"/>
  <c r="EQ631" i="77" a="1"/>
  <c r="EQ631" i="77" s="1"/>
  <c r="HK632" i="77" a="1"/>
  <c r="HK632" i="77" s="1"/>
  <c r="EQ632" i="77" a="1"/>
  <c r="EQ632" i="77" s="1"/>
  <c r="HK633" i="77" a="1"/>
  <c r="HK633" i="77" s="1"/>
  <c r="EQ633" i="77" a="1"/>
  <c r="EQ633" i="77" s="1"/>
  <c r="HK634" i="77" a="1"/>
  <c r="HK634" i="77" s="1"/>
  <c r="EQ634" i="77" a="1"/>
  <c r="EQ634" i="77" s="1"/>
  <c r="HK635" i="77" a="1"/>
  <c r="HK635" i="77" s="1"/>
  <c r="EQ635" i="77" a="1"/>
  <c r="EQ635" i="77" s="1"/>
  <c r="HK636" i="77" a="1"/>
  <c r="HK636" i="77" s="1"/>
  <c r="EQ636" i="77" a="1"/>
  <c r="EQ636" i="77" s="1"/>
  <c r="HK637" i="77" a="1"/>
  <c r="HK637" i="77" s="1"/>
  <c r="EQ637" i="77" a="1"/>
  <c r="EQ637" i="77" s="1"/>
  <c r="HK639" i="77" a="1"/>
  <c r="HK639" i="77" s="1"/>
  <c r="EQ639" i="77" a="1"/>
  <c r="EQ639" i="77" s="1"/>
  <c r="HK640" i="77" a="1"/>
  <c r="HK640" i="77" s="1"/>
  <c r="EQ640" i="77" a="1"/>
  <c r="EQ640" i="77" s="1"/>
  <c r="HK641" i="77" a="1"/>
  <c r="HK641" i="77" s="1"/>
  <c r="EQ641" i="77" a="1"/>
  <c r="EQ641" i="77" s="1"/>
  <c r="HK642" i="77" a="1"/>
  <c r="HK642" i="77" s="1"/>
  <c r="EQ642" i="77" a="1"/>
  <c r="EQ642" i="77" s="1"/>
  <c r="HK643" i="77" a="1"/>
  <c r="HK643" i="77" s="1"/>
  <c r="EQ643" i="77" a="1"/>
  <c r="EQ643" i="77" s="1"/>
  <c r="HK644" i="77" a="1"/>
  <c r="HK644" i="77" s="1"/>
  <c r="EQ644" i="77" a="1"/>
  <c r="EQ644" i="77" s="1"/>
  <c r="HK645" i="77" a="1"/>
  <c r="HK645" i="77" s="1"/>
  <c r="EQ645" i="77" a="1"/>
  <c r="EQ645" i="77" s="1"/>
  <c r="HK646" i="77" a="1"/>
  <c r="HK646" i="77" s="1"/>
  <c r="EQ646" i="77" a="1"/>
  <c r="EQ646" i="77" s="1"/>
  <c r="HK647" i="77" a="1"/>
  <c r="HK647" i="77" s="1"/>
  <c r="EQ647" i="77" a="1"/>
  <c r="EQ647" i="77" s="1"/>
  <c r="HK648" i="77" a="1"/>
  <c r="HK648" i="77" s="1"/>
  <c r="EQ648" i="77" a="1"/>
  <c r="EQ648" i="77" s="1"/>
  <c r="HK649" i="77" a="1"/>
  <c r="HK649" i="77" s="1"/>
  <c r="EQ649" i="77" a="1"/>
  <c r="EQ649" i="77" s="1"/>
  <c r="HK651" i="77" a="1"/>
  <c r="HK651" i="77" s="1"/>
  <c r="EQ651" i="77" a="1"/>
  <c r="EQ651" i="77" s="1"/>
  <c r="HK652" i="77" a="1"/>
  <c r="HK652" i="77" s="1"/>
  <c r="EQ652" i="77" a="1"/>
  <c r="EQ652" i="77" s="1"/>
  <c r="HK653" i="77" a="1"/>
  <c r="HK653" i="77" s="1"/>
  <c r="EQ653" i="77" a="1"/>
  <c r="EQ653" i="77" s="1"/>
  <c r="HK654" i="77" a="1"/>
  <c r="HK654" i="77" s="1"/>
  <c r="EQ654" i="77" a="1"/>
  <c r="EQ654" i="77" s="1"/>
  <c r="HK655" i="77" a="1"/>
  <c r="HK655" i="77" s="1"/>
  <c r="EQ655" i="77" a="1"/>
  <c r="EQ655" i="77" s="1"/>
  <c r="HK656" i="77" a="1"/>
  <c r="HK656" i="77" s="1"/>
  <c r="EQ656" i="77" a="1"/>
  <c r="EQ656" i="77" s="1"/>
  <c r="HK657" i="77" a="1"/>
  <c r="HK657" i="77" s="1"/>
  <c r="EQ657" i="77" a="1"/>
  <c r="EQ657" i="77" s="1"/>
  <c r="HK658" i="77" a="1"/>
  <c r="HK658" i="77" s="1"/>
  <c r="EQ658" i="77" a="1"/>
  <c r="EQ658" i="77" s="1"/>
  <c r="HK659" i="77" a="1"/>
  <c r="HK659" i="77" s="1"/>
  <c r="EQ659" i="77" a="1"/>
  <c r="EQ659" i="77" s="1"/>
  <c r="HK660" i="77" a="1"/>
  <c r="HK660" i="77" s="1"/>
  <c r="EQ660" i="77" a="1"/>
  <c r="EQ660" i="77" s="1"/>
  <c r="HK662" i="77" a="1"/>
  <c r="HK662" i="77" s="1"/>
  <c r="EQ662" i="77" a="1"/>
  <c r="EQ662" i="77" s="1"/>
  <c r="HK663" i="77" a="1"/>
  <c r="HK663" i="77" s="1"/>
  <c r="EQ663" i="77" a="1"/>
  <c r="EQ663" i="77" s="1"/>
  <c r="HK664" i="77" a="1"/>
  <c r="HK664" i="77" s="1"/>
  <c r="EQ664" i="77" a="1"/>
  <c r="EQ664" i="77" s="1"/>
  <c r="HK665" i="77" a="1"/>
  <c r="HK665" i="77" s="1"/>
  <c r="EQ665" i="77" a="1"/>
  <c r="EQ665" i="77" s="1"/>
  <c r="HK666" i="77" a="1"/>
  <c r="HK666" i="77" s="1"/>
  <c r="EQ666" i="77" a="1"/>
  <c r="EQ666" i="77" s="1"/>
  <c r="HK667" i="77" a="1"/>
  <c r="HK667" i="77" s="1"/>
  <c r="EQ667" i="77" a="1"/>
  <c r="EQ667" i="77" s="1"/>
  <c r="HK668" i="77" a="1"/>
  <c r="HK668" i="77" s="1"/>
  <c r="EQ668" i="77" a="1"/>
  <c r="EQ668" i="77" s="1"/>
  <c r="HK669" i="77" a="1"/>
  <c r="HK669" i="77" s="1"/>
  <c r="EQ669" i="77" a="1"/>
  <c r="EQ669" i="77" s="1"/>
  <c r="HK670" i="77" a="1"/>
  <c r="HK670" i="77" s="1"/>
  <c r="EQ670" i="77" a="1"/>
  <c r="EQ670" i="77" s="1"/>
  <c r="HK671" i="77" a="1"/>
  <c r="HK671" i="77" s="1"/>
  <c r="EQ671" i="77" a="1"/>
  <c r="EQ671" i="77" s="1"/>
  <c r="HK672" i="77" a="1"/>
  <c r="HK672" i="77" s="1"/>
  <c r="EQ672" i="77" a="1"/>
  <c r="EQ672" i="77" s="1"/>
  <c r="HK674" i="77" a="1"/>
  <c r="HK674" i="77" s="1"/>
  <c r="EQ674" i="77" a="1"/>
  <c r="EQ674" i="77" s="1"/>
  <c r="HK675" i="77" a="1"/>
  <c r="HK675" i="77" s="1"/>
  <c r="EQ675" i="77" a="1"/>
  <c r="EQ675" i="77" s="1"/>
  <c r="HK676" i="77" a="1"/>
  <c r="HK676" i="77" s="1"/>
  <c r="EQ676" i="77" a="1"/>
  <c r="EQ676" i="77" s="1"/>
  <c r="HK677" i="77" a="1"/>
  <c r="HK677" i="77" s="1"/>
  <c r="EQ677" i="77" a="1"/>
  <c r="EQ677" i="77" s="1"/>
  <c r="HK678" i="77" a="1"/>
  <c r="HK678" i="77" s="1"/>
  <c r="EQ678" i="77" a="1"/>
  <c r="EQ678" i="77" s="1"/>
  <c r="HK679" i="77" a="1"/>
  <c r="HK679" i="77" s="1"/>
  <c r="EQ679" i="77" a="1"/>
  <c r="EQ679" i="77" s="1"/>
  <c r="HK680" i="77" a="1"/>
  <c r="HK680" i="77" s="1"/>
  <c r="EQ680" i="77" a="1"/>
  <c r="EQ680" i="77" s="1"/>
  <c r="HK681" i="77" a="1"/>
  <c r="HK681" i="77" s="1"/>
  <c r="EQ681" i="77" a="1"/>
  <c r="EQ681" i="77" s="1"/>
  <c r="HK682" i="77" a="1"/>
  <c r="HK682" i="77" s="1"/>
  <c r="EQ682" i="77" a="1"/>
  <c r="EQ682" i="77" s="1"/>
  <c r="HK683" i="77" a="1"/>
  <c r="HK683" i="77" s="1"/>
  <c r="EQ683" i="77" a="1"/>
  <c r="EQ683" i="77" s="1"/>
  <c r="HK684" i="77" a="1"/>
  <c r="HK684" i="77" s="1"/>
  <c r="EQ684" i="77" a="1"/>
  <c r="EQ684" i="77" s="1"/>
  <c r="HK685" i="77" a="1"/>
  <c r="HK685" i="77" s="1"/>
  <c r="EQ685" i="77" a="1"/>
  <c r="EQ685" i="77" s="1"/>
  <c r="HK687" i="77" a="1"/>
  <c r="HK687" i="77" s="1"/>
  <c r="EQ687" i="77" a="1"/>
  <c r="EQ687" i="77" s="1"/>
  <c r="HK688" i="77" a="1"/>
  <c r="HK688" i="77" s="1"/>
  <c r="EQ688" i="77" a="1"/>
  <c r="EQ688" i="77" s="1"/>
  <c r="HK689" i="77" a="1"/>
  <c r="HK689" i="77" s="1"/>
  <c r="EQ689" i="77" a="1"/>
  <c r="EQ689" i="77" s="1"/>
  <c r="HK690" i="77" a="1"/>
  <c r="HK690" i="77" s="1"/>
  <c r="EQ690" i="77" a="1"/>
  <c r="EQ690" i="77" s="1"/>
  <c r="HK691" i="77" a="1"/>
  <c r="HK691" i="77" s="1"/>
  <c r="EQ691" i="77" a="1"/>
  <c r="EQ691" i="77" s="1"/>
  <c r="HK692" i="77" a="1"/>
  <c r="HK692" i="77" s="1"/>
  <c r="EQ692" i="77" a="1"/>
  <c r="EQ692" i="77" s="1"/>
  <c r="HK693" i="77" a="1"/>
  <c r="HK693" i="77" s="1"/>
  <c r="EQ693" i="77" a="1"/>
  <c r="EQ693" i="77" s="1"/>
  <c r="HK694" i="77" a="1"/>
  <c r="HK694" i="77" s="1"/>
  <c r="EQ694" i="77" a="1"/>
  <c r="EQ694" i="77" s="1"/>
  <c r="HK695" i="77" a="1"/>
  <c r="HK695" i="77" s="1"/>
  <c r="EQ695" i="77" a="1"/>
  <c r="EQ695" i="77" s="1"/>
  <c r="HK696" i="77" a="1"/>
  <c r="HK696" i="77" s="1"/>
  <c r="EQ696" i="77" a="1"/>
  <c r="EQ696" i="77" s="1"/>
  <c r="HK698" i="77" a="1"/>
  <c r="HK698" i="77" s="1"/>
  <c r="EQ698" i="77" a="1"/>
  <c r="EQ698" i="77" s="1"/>
  <c r="HK699" i="77" a="1"/>
  <c r="HK699" i="77" s="1"/>
  <c r="EQ699" i="77" a="1"/>
  <c r="EQ699" i="77" s="1"/>
  <c r="HK700" i="77" a="1"/>
  <c r="HK700" i="77" s="1"/>
  <c r="EQ700" i="77" a="1"/>
  <c r="EQ700" i="77" s="1"/>
  <c r="HK701" i="77" a="1"/>
  <c r="HK701" i="77" s="1"/>
  <c r="EQ701" i="77" a="1"/>
  <c r="EQ701" i="77" s="1"/>
  <c r="HK702" i="77" a="1"/>
  <c r="HK702" i="77" s="1"/>
  <c r="EQ702" i="77" a="1"/>
  <c r="EQ702" i="77" s="1"/>
  <c r="HK703" i="77" a="1"/>
  <c r="HK703" i="77" s="1"/>
  <c r="EQ703" i="77" a="1"/>
  <c r="EQ703" i="77" s="1"/>
  <c r="HK704" i="77" a="1"/>
  <c r="HK704" i="77" s="1"/>
  <c r="EQ704" i="77" a="1"/>
  <c r="EQ704" i="77" s="1"/>
  <c r="HK705" i="77" a="1"/>
  <c r="HK705" i="77" s="1"/>
  <c r="EQ705" i="77" a="1"/>
  <c r="EQ705" i="77" s="1"/>
  <c r="HK706" i="77" a="1"/>
  <c r="HK706" i="77" s="1"/>
  <c r="EQ706" i="77" a="1"/>
  <c r="EQ706" i="77" s="1"/>
  <c r="HK707" i="77" a="1"/>
  <c r="HK707" i="77" s="1"/>
  <c r="EQ707" i="77" a="1"/>
  <c r="EQ707" i="77" s="1"/>
  <c r="HK709" i="77" a="1"/>
  <c r="HK709" i="77" s="1"/>
  <c r="EQ709" i="77" a="1"/>
  <c r="EQ709" i="77" s="1"/>
  <c r="HK710" i="77" a="1"/>
  <c r="HK710" i="77" s="1"/>
  <c r="EQ710" i="77" a="1"/>
  <c r="EQ710" i="77" s="1"/>
  <c r="HK711" i="77" a="1"/>
  <c r="HK711" i="77" s="1"/>
  <c r="EQ711" i="77" a="1"/>
  <c r="EQ711" i="77" s="1"/>
  <c r="HK712" i="77" a="1"/>
  <c r="HK712" i="77" s="1"/>
  <c r="EQ712" i="77" a="1"/>
  <c r="EQ712" i="77" s="1"/>
  <c r="HK714" i="77" a="1"/>
  <c r="HK714" i="77" s="1"/>
  <c r="EQ714" i="77" a="1"/>
  <c r="EQ714" i="77" s="1"/>
  <c r="HK715" i="77" a="1"/>
  <c r="HK715" i="77" s="1"/>
  <c r="EQ715" i="77" a="1"/>
  <c r="EQ715" i="77" s="1"/>
  <c r="HK716" i="77" a="1"/>
  <c r="HK716" i="77" s="1"/>
  <c r="EQ716" i="77" a="1"/>
  <c r="EQ716" i="77" s="1"/>
  <c r="HK717" i="77" a="1"/>
  <c r="HK717" i="77" s="1"/>
  <c r="EQ717" i="77" a="1"/>
  <c r="EQ717" i="77" s="1"/>
  <c r="HK718" i="77" a="1"/>
  <c r="HK718" i="77" s="1"/>
  <c r="EQ718" i="77" a="1"/>
  <c r="EQ718" i="77" s="1"/>
  <c r="HK719" i="77" a="1"/>
  <c r="HK719" i="77" s="1"/>
  <c r="EQ719" i="77" a="1"/>
  <c r="EQ719" i="77" s="1"/>
  <c r="HK720" i="77" a="1"/>
  <c r="HK720" i="77" s="1"/>
  <c r="EQ720" i="77" a="1"/>
  <c r="EQ720" i="77" s="1"/>
  <c r="HK721" i="77" a="1"/>
  <c r="HK721" i="77" s="1"/>
  <c r="EQ721" i="77" a="1"/>
  <c r="EQ721" i="77" s="1"/>
  <c r="HK722" i="77" a="1"/>
  <c r="HK722" i="77" s="1"/>
  <c r="EQ722" i="77" a="1"/>
  <c r="EQ722" i="77" s="1"/>
  <c r="HK723" i="77" a="1"/>
  <c r="HK723" i="77" s="1"/>
  <c r="EQ723" i="77" a="1"/>
  <c r="EQ723" i="77" s="1"/>
  <c r="HK724" i="77" a="1"/>
  <c r="HK724" i="77" s="1"/>
  <c r="EQ724" i="77" a="1"/>
  <c r="EQ724" i="77" s="1"/>
  <c r="HK725" i="77" a="1"/>
  <c r="HK725" i="77" s="1"/>
  <c r="EQ725" i="77" a="1"/>
  <c r="EQ725" i="77" s="1"/>
  <c r="HK726" i="77" a="1"/>
  <c r="HK726" i="77" s="1"/>
  <c r="EQ726" i="77" a="1"/>
  <c r="EQ726" i="77" s="1"/>
  <c r="HK727" i="77" a="1"/>
  <c r="HK727" i="77" s="1"/>
  <c r="EQ727" i="77" a="1"/>
  <c r="EQ727" i="77" s="1"/>
  <c r="HK728" i="77" a="1"/>
  <c r="HK728" i="77" s="1"/>
  <c r="EQ728" i="77" a="1"/>
  <c r="EQ728" i="77" s="1"/>
  <c r="HK730" i="77" a="1"/>
  <c r="HK730" i="77" s="1"/>
  <c r="EQ730" i="77" a="1"/>
  <c r="EQ730" i="77" s="1"/>
  <c r="HK731" i="77" a="1"/>
  <c r="HK731" i="77" s="1"/>
  <c r="EQ731" i="77" a="1"/>
  <c r="EQ731" i="77" s="1"/>
  <c r="HK732" i="77" a="1"/>
  <c r="HK732" i="77" s="1"/>
  <c r="EQ732" i="77" a="1"/>
  <c r="EQ732" i="77" s="1"/>
  <c r="HK733" i="77" a="1"/>
  <c r="HK733" i="77" s="1"/>
  <c r="EQ733" i="77" a="1"/>
  <c r="EQ733" i="77" s="1"/>
  <c r="HK734" i="77" a="1"/>
  <c r="HK734" i="77" s="1"/>
  <c r="EQ734" i="77" a="1"/>
  <c r="EQ734" i="77" s="1"/>
  <c r="HK735" i="77" a="1"/>
  <c r="HK735" i="77" s="1"/>
  <c r="EQ735" i="77" a="1"/>
  <c r="EQ735" i="77" s="1"/>
  <c r="HK736" i="77" a="1"/>
  <c r="HK736" i="77" s="1"/>
  <c r="EQ736" i="77" a="1"/>
  <c r="EQ736" i="77" s="1"/>
  <c r="HK713" i="77" a="1"/>
  <c r="HK713" i="77" s="1"/>
  <c r="EQ713" i="77" a="1"/>
  <c r="EQ713" i="77" s="1"/>
  <c r="AA6" i="75"/>
  <c r="AA7" i="75"/>
  <c r="AA13" i="75"/>
  <c r="AA18" i="75"/>
  <c r="AA8" i="75"/>
  <c r="AA20" i="75"/>
  <c r="AA9" i="75"/>
  <c r="AA21" i="75"/>
  <c r="AA10" i="75"/>
  <c r="AA15" i="75"/>
  <c r="AA16" i="75"/>
  <c r="AA19" i="75"/>
  <c r="AA11" i="75"/>
  <c r="AA12" i="75"/>
  <c r="AA14" i="75"/>
  <c r="AA17" i="75"/>
  <c r="J5" i="82"/>
  <c r="H5" i="82"/>
  <c r="I5" i="82"/>
  <c r="J4" i="82" l="1" a="1"/>
  <c r="J4" i="82" s="1"/>
  <c r="I2" i="80" a="1"/>
  <c r="I2" i="80" s="1"/>
  <c r="I1" i="80" a="1"/>
  <c r="I1" i="80" s="1"/>
  <c r="H2" i="80"/>
  <c r="H1" i="80"/>
  <c r="A1" i="80" a="1"/>
  <c r="A1" i="80" s="1"/>
  <c r="GY1" i="77" s="1" a="1"/>
  <c r="GY1" i="77" s="1"/>
  <c r="J735" i="79" l="1"/>
  <c r="J734" i="79"/>
  <c r="J733" i="79"/>
  <c r="J732" i="79"/>
  <c r="J731" i="79"/>
  <c r="J730" i="79"/>
  <c r="J729" i="79"/>
  <c r="J728" i="79"/>
  <c r="J727" i="79"/>
  <c r="J726" i="79"/>
  <c r="J725" i="79"/>
  <c r="J724" i="79"/>
  <c r="J723" i="79"/>
  <c r="J722" i="79"/>
  <c r="J721" i="79"/>
  <c r="J720" i="79"/>
  <c r="J719" i="79"/>
  <c r="J718" i="79"/>
  <c r="J717" i="79"/>
  <c r="J716" i="79"/>
  <c r="J715" i="79"/>
  <c r="J714" i="79"/>
  <c r="J713" i="79"/>
  <c r="J712" i="79"/>
  <c r="J711" i="79"/>
  <c r="J710" i="79"/>
  <c r="J709" i="79"/>
  <c r="J708" i="79"/>
  <c r="J707" i="79"/>
  <c r="J706" i="79"/>
  <c r="J705" i="79"/>
  <c r="J704" i="79"/>
  <c r="J703" i="79"/>
  <c r="J702" i="79"/>
  <c r="J701" i="79"/>
  <c r="J700" i="79"/>
  <c r="J699" i="79"/>
  <c r="J698" i="79"/>
  <c r="J697" i="79"/>
  <c r="J696" i="79"/>
  <c r="J695" i="79"/>
  <c r="J694" i="79"/>
  <c r="J693" i="79"/>
  <c r="J692" i="79"/>
  <c r="J691" i="79"/>
  <c r="J690" i="79"/>
  <c r="J689" i="79"/>
  <c r="J688" i="79"/>
  <c r="J687" i="79"/>
  <c r="J686" i="79"/>
  <c r="J685" i="79"/>
  <c r="J684" i="79"/>
  <c r="J683" i="79"/>
  <c r="J682" i="79"/>
  <c r="J681" i="79"/>
  <c r="J680" i="79"/>
  <c r="J679" i="79"/>
  <c r="J678" i="79"/>
  <c r="J677" i="79"/>
  <c r="J676" i="79"/>
  <c r="J675" i="79"/>
  <c r="J674" i="79"/>
  <c r="J673" i="79"/>
  <c r="J672" i="79"/>
  <c r="J671" i="79"/>
  <c r="J670" i="79"/>
  <c r="J669" i="79"/>
  <c r="J668" i="79"/>
  <c r="J667" i="79"/>
  <c r="J666" i="79"/>
  <c r="J665" i="79"/>
  <c r="J664" i="79"/>
  <c r="J663" i="79"/>
  <c r="J662" i="79"/>
  <c r="J661" i="79"/>
  <c r="J660" i="79"/>
  <c r="J659" i="79"/>
  <c r="J658" i="79"/>
  <c r="J657" i="79"/>
  <c r="J656" i="79"/>
  <c r="J655" i="79"/>
  <c r="J654" i="79"/>
  <c r="J653" i="79"/>
  <c r="J652" i="79"/>
  <c r="J651" i="79"/>
  <c r="J650" i="79"/>
  <c r="J649" i="79"/>
  <c r="J648" i="79"/>
  <c r="J647" i="79"/>
  <c r="J646" i="79"/>
  <c r="J645" i="79"/>
  <c r="J644" i="79"/>
  <c r="J643" i="79"/>
  <c r="J642" i="79"/>
  <c r="J641" i="79"/>
  <c r="J640" i="79"/>
  <c r="J639" i="79"/>
  <c r="J638" i="79"/>
  <c r="J637" i="79"/>
  <c r="J636" i="79"/>
  <c r="J635" i="79"/>
  <c r="J634" i="79"/>
  <c r="J633" i="79"/>
  <c r="J632" i="79"/>
  <c r="J631" i="79"/>
  <c r="J630" i="79"/>
  <c r="J629" i="79"/>
  <c r="J628" i="79"/>
  <c r="J627" i="79"/>
  <c r="J626" i="79"/>
  <c r="J625" i="79"/>
  <c r="J624" i="79"/>
  <c r="J623" i="79"/>
  <c r="J622" i="79"/>
  <c r="J621" i="79"/>
  <c r="J620" i="79"/>
  <c r="J619" i="79"/>
  <c r="J618" i="79"/>
  <c r="J617" i="79"/>
  <c r="J616" i="79"/>
  <c r="J615" i="79"/>
  <c r="J614" i="79"/>
  <c r="J613" i="79"/>
  <c r="J612" i="79"/>
  <c r="J611" i="79"/>
  <c r="J610" i="79"/>
  <c r="J609" i="79"/>
  <c r="J608" i="79"/>
  <c r="J607" i="79"/>
  <c r="J606" i="79"/>
  <c r="J605" i="79"/>
  <c r="J604" i="79"/>
  <c r="J603" i="79"/>
  <c r="J602" i="79"/>
  <c r="J601" i="79"/>
  <c r="J600" i="79"/>
  <c r="J599" i="79"/>
  <c r="J598" i="79"/>
  <c r="J597" i="79"/>
  <c r="J596" i="79"/>
  <c r="J595" i="79"/>
  <c r="J594" i="79"/>
  <c r="J593" i="79"/>
  <c r="J592" i="79"/>
  <c r="J591" i="79"/>
  <c r="J590" i="79"/>
  <c r="J589" i="79"/>
  <c r="J588" i="79"/>
  <c r="J587" i="79"/>
  <c r="J586" i="79"/>
  <c r="J585" i="79"/>
  <c r="J584" i="79"/>
  <c r="J583" i="79"/>
  <c r="J582" i="79"/>
  <c r="J581" i="79"/>
  <c r="J580" i="79"/>
  <c r="J579" i="79"/>
  <c r="J578" i="79"/>
  <c r="J577" i="79"/>
  <c r="J576" i="79"/>
  <c r="J575" i="79"/>
  <c r="J574" i="79"/>
  <c r="J573" i="79"/>
  <c r="J572" i="79"/>
  <c r="J571" i="79"/>
  <c r="J570" i="79"/>
  <c r="J569" i="79"/>
  <c r="J568" i="79"/>
  <c r="J567" i="79"/>
  <c r="J566" i="79"/>
  <c r="J565" i="79"/>
  <c r="J564" i="79"/>
  <c r="J563" i="79"/>
  <c r="J562" i="79"/>
  <c r="J561" i="79"/>
  <c r="J560" i="79"/>
  <c r="J559" i="79"/>
  <c r="J558" i="79"/>
  <c r="J557" i="79"/>
  <c r="J556" i="79"/>
  <c r="J555" i="79"/>
  <c r="J554" i="79"/>
  <c r="J553" i="79"/>
  <c r="J552" i="79"/>
  <c r="J551" i="79"/>
  <c r="J550" i="79"/>
  <c r="J549" i="79"/>
  <c r="J548" i="79"/>
  <c r="J547" i="79"/>
  <c r="J546" i="79"/>
  <c r="J545" i="79"/>
  <c r="J544" i="79"/>
  <c r="J543" i="79"/>
  <c r="J542" i="79"/>
  <c r="J541" i="79"/>
  <c r="J540" i="79"/>
  <c r="J539" i="79"/>
  <c r="J538" i="79"/>
  <c r="J537" i="79"/>
  <c r="J536" i="79"/>
  <c r="J535" i="79"/>
  <c r="J534" i="79"/>
  <c r="J533" i="79"/>
  <c r="J532" i="79"/>
  <c r="J531" i="79"/>
  <c r="J530" i="79"/>
  <c r="J529" i="79"/>
  <c r="J528" i="79"/>
  <c r="J527" i="79"/>
  <c r="J526" i="79"/>
  <c r="J525" i="79"/>
  <c r="J524" i="79"/>
  <c r="J523" i="79"/>
  <c r="J522" i="79"/>
  <c r="J521" i="79"/>
  <c r="J520" i="79"/>
  <c r="J519" i="79"/>
  <c r="J518" i="79"/>
  <c r="J517" i="79"/>
  <c r="J516" i="79"/>
  <c r="J515" i="79"/>
  <c r="J514" i="79"/>
  <c r="J513" i="79"/>
  <c r="J512" i="79"/>
  <c r="J511" i="79"/>
  <c r="J510" i="79"/>
  <c r="J509" i="79"/>
  <c r="J508" i="79"/>
  <c r="J507" i="79"/>
  <c r="J506" i="79"/>
  <c r="J505" i="79"/>
  <c r="J504" i="79"/>
  <c r="J503" i="79"/>
  <c r="J502" i="79"/>
  <c r="J501" i="79"/>
  <c r="J500" i="79"/>
  <c r="J499" i="79"/>
  <c r="J498" i="79"/>
  <c r="J497" i="79"/>
  <c r="J496" i="79"/>
  <c r="J495" i="79"/>
  <c r="J494" i="79"/>
  <c r="J493" i="79"/>
  <c r="J492" i="79"/>
  <c r="J491" i="79"/>
  <c r="J490" i="79"/>
  <c r="J489" i="79"/>
  <c r="J488" i="79"/>
  <c r="J487" i="79"/>
  <c r="J486" i="79"/>
  <c r="J485" i="79"/>
  <c r="J484" i="79"/>
  <c r="J483" i="79"/>
  <c r="J482" i="79"/>
  <c r="J481" i="79"/>
  <c r="J480" i="79"/>
  <c r="J479" i="79"/>
  <c r="J478" i="79"/>
  <c r="J477" i="79"/>
  <c r="J476" i="79"/>
  <c r="J475" i="79"/>
  <c r="J474" i="79"/>
  <c r="J473" i="79"/>
  <c r="J472" i="79"/>
  <c r="J471" i="79"/>
  <c r="J470" i="79"/>
  <c r="J469" i="79"/>
  <c r="J468" i="79"/>
  <c r="J467" i="79"/>
  <c r="J466" i="79"/>
  <c r="J465" i="79"/>
  <c r="J464" i="79"/>
  <c r="J463" i="79"/>
  <c r="J462" i="79"/>
  <c r="J461" i="79"/>
  <c r="J460" i="79"/>
  <c r="J459" i="79"/>
  <c r="J458" i="79"/>
  <c r="J457" i="79"/>
  <c r="J456" i="79"/>
  <c r="J455" i="79"/>
  <c r="J454" i="79"/>
  <c r="J453" i="79"/>
  <c r="J452" i="79"/>
  <c r="J451" i="79"/>
  <c r="J450" i="79"/>
  <c r="J449" i="79"/>
  <c r="J448" i="79"/>
  <c r="J447" i="79"/>
  <c r="J446" i="79"/>
  <c r="J445" i="79"/>
  <c r="J444" i="79"/>
  <c r="J443" i="79"/>
  <c r="J442" i="79"/>
  <c r="J441" i="79"/>
  <c r="J440" i="79"/>
  <c r="J439" i="79"/>
  <c r="J438" i="79"/>
  <c r="J437" i="79"/>
  <c r="J436" i="79"/>
  <c r="J435" i="79"/>
  <c r="J434" i="79"/>
  <c r="J433" i="79"/>
  <c r="J432" i="79"/>
  <c r="J431" i="79"/>
  <c r="J430" i="79"/>
  <c r="J429" i="79"/>
  <c r="J428" i="79"/>
  <c r="J427" i="79"/>
  <c r="J426" i="79"/>
  <c r="J425" i="79"/>
  <c r="J424" i="79"/>
  <c r="J423" i="79"/>
  <c r="J422" i="79"/>
  <c r="J421" i="79"/>
  <c r="J420" i="79"/>
  <c r="J419" i="79"/>
  <c r="J418" i="79"/>
  <c r="J417" i="79"/>
  <c r="J416" i="79"/>
  <c r="J415" i="79"/>
  <c r="J414" i="79"/>
  <c r="J413" i="79"/>
  <c r="J412" i="79"/>
  <c r="J411" i="79"/>
  <c r="J410" i="79"/>
  <c r="J409" i="79"/>
  <c r="J408" i="79"/>
  <c r="J407" i="79"/>
  <c r="J406" i="79"/>
  <c r="J405" i="79"/>
  <c r="J404" i="79"/>
  <c r="J403" i="79"/>
  <c r="J402" i="79"/>
  <c r="J401" i="79"/>
  <c r="J400" i="79"/>
  <c r="J399" i="79"/>
  <c r="J398" i="79"/>
  <c r="J397" i="79"/>
  <c r="J396" i="79"/>
  <c r="J395" i="79"/>
  <c r="J394" i="79"/>
  <c r="J393" i="79"/>
  <c r="J392" i="79"/>
  <c r="J391" i="79"/>
  <c r="J390" i="79"/>
  <c r="J389" i="79"/>
  <c r="J388" i="79"/>
  <c r="J387" i="79"/>
  <c r="J386" i="79"/>
  <c r="J385" i="79"/>
  <c r="J384" i="79"/>
  <c r="J383" i="79"/>
  <c r="J382" i="79"/>
  <c r="J381" i="79"/>
  <c r="J380" i="79"/>
  <c r="J379" i="79"/>
  <c r="J378" i="79"/>
  <c r="J377" i="79"/>
  <c r="J376" i="79"/>
  <c r="J375" i="79"/>
  <c r="J374" i="79"/>
  <c r="J373" i="79"/>
  <c r="J372" i="79"/>
  <c r="J371" i="79"/>
  <c r="J370" i="79"/>
  <c r="J369" i="79"/>
  <c r="J368" i="79"/>
  <c r="J367" i="79"/>
  <c r="J366" i="79"/>
  <c r="J365" i="79"/>
  <c r="J364" i="79"/>
  <c r="J363" i="79"/>
  <c r="J362" i="79"/>
  <c r="J361" i="79"/>
  <c r="J360" i="79"/>
  <c r="J359" i="79"/>
  <c r="J358" i="79"/>
  <c r="J357" i="79"/>
  <c r="J356" i="79"/>
  <c r="J355" i="79"/>
  <c r="J354" i="79"/>
  <c r="J353" i="79"/>
  <c r="J352" i="79"/>
  <c r="J351" i="79"/>
  <c r="J350" i="79"/>
  <c r="J349" i="79"/>
  <c r="J348" i="79"/>
  <c r="J347" i="79"/>
  <c r="J346" i="79"/>
  <c r="J345" i="79"/>
  <c r="J344" i="79"/>
  <c r="J343" i="79"/>
  <c r="J342" i="79"/>
  <c r="J341" i="79"/>
  <c r="J340" i="79"/>
  <c r="J339" i="79"/>
  <c r="J338" i="79"/>
  <c r="J337" i="79"/>
  <c r="J336" i="79"/>
  <c r="J335" i="79"/>
  <c r="J334" i="79"/>
  <c r="J333" i="79"/>
  <c r="J332" i="79"/>
  <c r="J331" i="79"/>
  <c r="J330" i="79"/>
  <c r="J329" i="79"/>
  <c r="J328" i="79"/>
  <c r="J327" i="79"/>
  <c r="J326" i="79"/>
  <c r="J325" i="79"/>
  <c r="J324" i="79"/>
  <c r="J323" i="79"/>
  <c r="J322" i="79"/>
  <c r="J321" i="79"/>
  <c r="J320" i="79"/>
  <c r="J319" i="79"/>
  <c r="J318" i="79"/>
  <c r="J317" i="79"/>
  <c r="J316" i="79"/>
  <c r="J315" i="79"/>
  <c r="J314" i="79"/>
  <c r="J313" i="79"/>
  <c r="J312" i="79"/>
  <c r="J311" i="79"/>
  <c r="J310" i="79"/>
  <c r="J309" i="79"/>
  <c r="J308" i="79"/>
  <c r="J307" i="79"/>
  <c r="J306" i="79"/>
  <c r="J305" i="79"/>
  <c r="J304" i="79"/>
  <c r="J303" i="79"/>
  <c r="J302" i="79"/>
  <c r="J301" i="79"/>
  <c r="J300" i="79"/>
  <c r="J299" i="79"/>
  <c r="J298" i="79"/>
  <c r="J297" i="79"/>
  <c r="J296" i="79"/>
  <c r="J295" i="79"/>
  <c r="J294" i="79"/>
  <c r="J293" i="79"/>
  <c r="J292" i="79"/>
  <c r="J291" i="79"/>
  <c r="J290" i="79"/>
  <c r="J289" i="79"/>
  <c r="J288" i="79"/>
  <c r="J287" i="79"/>
  <c r="J286" i="79"/>
  <c r="J285" i="79"/>
  <c r="J284" i="79"/>
  <c r="J283" i="79"/>
  <c r="J282" i="79"/>
  <c r="J281" i="79"/>
  <c r="J280" i="79"/>
  <c r="J279" i="79"/>
  <c r="J278" i="79"/>
  <c r="J277" i="79"/>
  <c r="J276" i="79"/>
  <c r="J275" i="79"/>
  <c r="J274" i="79"/>
  <c r="J273" i="79"/>
  <c r="J272" i="79"/>
  <c r="J271" i="79"/>
  <c r="J270" i="79"/>
  <c r="J269" i="79"/>
  <c r="J268" i="79"/>
  <c r="J267" i="79"/>
  <c r="J266" i="79"/>
  <c r="J265" i="79"/>
  <c r="J264" i="79"/>
  <c r="J263" i="79"/>
  <c r="J262" i="79"/>
  <c r="J261" i="79"/>
  <c r="J260" i="79"/>
  <c r="J259" i="79"/>
  <c r="J258" i="79"/>
  <c r="J257" i="79"/>
  <c r="J256" i="79"/>
  <c r="J255" i="79"/>
  <c r="J254" i="79"/>
  <c r="J253" i="79"/>
  <c r="J252" i="79"/>
  <c r="J251" i="79"/>
  <c r="J250" i="79"/>
  <c r="J249" i="79"/>
  <c r="J248" i="79"/>
  <c r="J247" i="79"/>
  <c r="J246" i="79"/>
  <c r="J245" i="79"/>
  <c r="J244" i="79"/>
  <c r="J243" i="79"/>
  <c r="J242" i="79"/>
  <c r="J241" i="79"/>
  <c r="J240" i="79"/>
  <c r="J239" i="79"/>
  <c r="J238" i="79"/>
  <c r="J237" i="79"/>
  <c r="J236" i="79"/>
  <c r="J235" i="79"/>
  <c r="J234" i="79"/>
  <c r="J233" i="79"/>
  <c r="J232" i="79"/>
  <c r="J231" i="79"/>
  <c r="J230" i="79"/>
  <c r="J229" i="79"/>
  <c r="J228" i="79"/>
  <c r="J227" i="79"/>
  <c r="J226" i="79"/>
  <c r="J225" i="79"/>
  <c r="J224" i="79"/>
  <c r="J223" i="79"/>
  <c r="J222" i="79"/>
  <c r="J221" i="79"/>
  <c r="J220" i="79"/>
  <c r="J219" i="79"/>
  <c r="J218" i="79"/>
  <c r="J217" i="79"/>
  <c r="J216" i="79"/>
  <c r="J215" i="79"/>
  <c r="J214" i="79"/>
  <c r="J213" i="79"/>
  <c r="J212" i="79"/>
  <c r="J211" i="79"/>
  <c r="J210" i="79"/>
  <c r="J209" i="79"/>
  <c r="J208" i="79"/>
  <c r="J207" i="79"/>
  <c r="J206" i="79"/>
  <c r="J205" i="79"/>
  <c r="J204" i="79"/>
  <c r="J203" i="79"/>
  <c r="J202" i="79"/>
  <c r="J201" i="79"/>
  <c r="J200" i="79"/>
  <c r="J199" i="79"/>
  <c r="J198" i="79"/>
  <c r="J197" i="79"/>
  <c r="J196" i="79"/>
  <c r="J195" i="79"/>
  <c r="J194" i="79"/>
  <c r="J193" i="79"/>
  <c r="J192" i="79"/>
  <c r="J191" i="79"/>
  <c r="J190" i="79"/>
  <c r="J189" i="79"/>
  <c r="J188" i="79"/>
  <c r="J187" i="79"/>
  <c r="J186" i="79"/>
  <c r="J185" i="79"/>
  <c r="J184" i="79"/>
  <c r="J183" i="79"/>
  <c r="J182" i="79"/>
  <c r="J181" i="79"/>
  <c r="J180" i="79"/>
  <c r="J179" i="79"/>
  <c r="J178" i="79"/>
  <c r="J177" i="79"/>
  <c r="J176" i="79"/>
  <c r="J175" i="79"/>
  <c r="J174" i="79"/>
  <c r="J173" i="79"/>
  <c r="J172" i="79"/>
  <c r="J171" i="79"/>
  <c r="J170" i="79"/>
  <c r="J169" i="79"/>
  <c r="J168" i="79"/>
  <c r="J167" i="79"/>
  <c r="J166" i="79"/>
  <c r="J165" i="79"/>
  <c r="J164" i="79"/>
  <c r="J163" i="79"/>
  <c r="J162" i="79"/>
  <c r="J161" i="79"/>
  <c r="J160" i="79"/>
  <c r="J159" i="79"/>
  <c r="J158" i="79"/>
  <c r="J157" i="79"/>
  <c r="J156" i="79"/>
  <c r="J155" i="79"/>
  <c r="J154" i="79"/>
  <c r="J153" i="79"/>
  <c r="J152" i="79"/>
  <c r="J151" i="79"/>
  <c r="J150" i="79"/>
  <c r="J149" i="79"/>
  <c r="J148" i="79"/>
  <c r="J147" i="79"/>
  <c r="J146" i="79"/>
  <c r="J145" i="79"/>
  <c r="J144" i="79"/>
  <c r="J143" i="79"/>
  <c r="J142" i="79"/>
  <c r="J141" i="79"/>
  <c r="J140" i="79"/>
  <c r="J139" i="79"/>
  <c r="J138" i="79"/>
  <c r="J137" i="79"/>
  <c r="J136" i="79"/>
  <c r="J135" i="79"/>
  <c r="J134" i="79"/>
  <c r="J133" i="79"/>
  <c r="J132" i="79"/>
  <c r="J131" i="79"/>
  <c r="J130" i="79"/>
  <c r="J129" i="79"/>
  <c r="J128" i="79"/>
  <c r="J127" i="79"/>
  <c r="J126" i="79"/>
  <c r="J125" i="79"/>
  <c r="J124" i="79"/>
  <c r="J123" i="79"/>
  <c r="J122" i="79"/>
  <c r="J121" i="79"/>
  <c r="J120" i="79"/>
  <c r="J119" i="79"/>
  <c r="J118" i="79"/>
  <c r="J117" i="79"/>
  <c r="J116" i="79"/>
  <c r="J115" i="79"/>
  <c r="J114" i="79"/>
  <c r="J113" i="79"/>
  <c r="J112" i="79"/>
  <c r="J111" i="79"/>
  <c r="J110" i="79"/>
  <c r="J109" i="79"/>
  <c r="J108" i="79"/>
  <c r="J107" i="79"/>
  <c r="J106" i="79"/>
  <c r="J105" i="79"/>
  <c r="J104" i="79"/>
  <c r="J103" i="79"/>
  <c r="J102" i="79"/>
  <c r="J101" i="79"/>
  <c r="J100" i="79"/>
  <c r="J99" i="79"/>
  <c r="J98" i="79"/>
  <c r="J97" i="79"/>
  <c r="J96" i="79"/>
  <c r="J95" i="79"/>
  <c r="J94" i="79"/>
  <c r="J93" i="79"/>
  <c r="J92" i="79"/>
  <c r="J91" i="79"/>
  <c r="J90" i="79"/>
  <c r="J89" i="79"/>
  <c r="J88" i="79"/>
  <c r="J87" i="79"/>
  <c r="J86" i="79"/>
  <c r="J85" i="79"/>
  <c r="J84" i="79"/>
  <c r="J83" i="79"/>
  <c r="J82" i="79"/>
  <c r="J81" i="79"/>
  <c r="J80" i="79"/>
  <c r="J79" i="79"/>
  <c r="J78" i="79"/>
  <c r="J77" i="79"/>
  <c r="J76" i="79"/>
  <c r="J75" i="79"/>
  <c r="J74" i="79"/>
  <c r="J73" i="79"/>
  <c r="J72" i="79"/>
  <c r="J71" i="79"/>
  <c r="J70" i="79"/>
  <c r="J69" i="79"/>
  <c r="J68" i="79"/>
  <c r="J67" i="79"/>
  <c r="J66" i="79"/>
  <c r="J65" i="79"/>
  <c r="J64" i="79"/>
  <c r="J63" i="79"/>
  <c r="J62" i="79"/>
  <c r="J61" i="79"/>
  <c r="J60" i="79"/>
  <c r="J59" i="79"/>
  <c r="J58" i="79"/>
  <c r="J57" i="79"/>
  <c r="J56" i="79"/>
  <c r="J55" i="79"/>
  <c r="J54" i="79"/>
  <c r="J53" i="79"/>
  <c r="J52" i="79"/>
  <c r="J51" i="79"/>
  <c r="J50" i="79"/>
  <c r="J49" i="79"/>
  <c r="J48" i="79"/>
  <c r="J47" i="79"/>
  <c r="J46" i="79"/>
  <c r="J45" i="79"/>
  <c r="J44" i="79"/>
  <c r="J43" i="79"/>
  <c r="J42" i="79"/>
  <c r="J41" i="79"/>
  <c r="J40" i="79"/>
  <c r="J39" i="79"/>
  <c r="J38" i="79"/>
  <c r="J37" i="79"/>
  <c r="J36" i="79"/>
  <c r="J35" i="79"/>
  <c r="J34" i="79"/>
  <c r="J33" i="79"/>
  <c r="J32" i="79"/>
  <c r="J31" i="79"/>
  <c r="J30" i="79"/>
  <c r="J29" i="79"/>
  <c r="J28" i="79"/>
  <c r="J27" i="79"/>
  <c r="J26" i="79"/>
  <c r="J25" i="79"/>
  <c r="J24" i="79"/>
  <c r="J23" i="79"/>
  <c r="J22" i="79"/>
  <c r="J21" i="79"/>
  <c r="J20" i="79"/>
  <c r="J19" i="79"/>
  <c r="J18" i="79"/>
  <c r="J17" i="79"/>
  <c r="J16" i="79"/>
  <c r="J15" i="79"/>
  <c r="J14" i="79"/>
  <c r="J13" i="79"/>
  <c r="J12" i="79"/>
  <c r="J11" i="79"/>
  <c r="J10" i="79"/>
  <c r="J9" i="79"/>
  <c r="J8" i="79"/>
  <c r="J7" i="79"/>
  <c r="J6" i="79"/>
  <c r="J5" i="79"/>
  <c r="J4" i="79"/>
  <c r="J3" i="79"/>
  <c r="J2" i="79"/>
  <c r="J1" i="79"/>
  <c r="A735" i="79"/>
  <c r="A734" i="79"/>
  <c r="A733" i="79"/>
  <c r="A732" i="79"/>
  <c r="A731" i="79"/>
  <c r="A730" i="79"/>
  <c r="A729" i="79"/>
  <c r="A728" i="79"/>
  <c r="A727" i="79"/>
  <c r="A726" i="79"/>
  <c r="A725" i="79"/>
  <c r="A724" i="79"/>
  <c r="A723" i="79"/>
  <c r="A722" i="79"/>
  <c r="A721" i="79"/>
  <c r="A720" i="79"/>
  <c r="A719" i="79"/>
  <c r="A718" i="79"/>
  <c r="A717" i="79"/>
  <c r="A716" i="79"/>
  <c r="A715" i="79"/>
  <c r="A714" i="79"/>
  <c r="A713" i="79"/>
  <c r="A712" i="79"/>
  <c r="A711" i="79"/>
  <c r="A710" i="79"/>
  <c r="A709" i="79"/>
  <c r="A708" i="79"/>
  <c r="A707" i="79"/>
  <c r="A706" i="79"/>
  <c r="A705" i="79"/>
  <c r="A704" i="79"/>
  <c r="A703" i="79"/>
  <c r="A702" i="79"/>
  <c r="A701" i="79"/>
  <c r="A700" i="79"/>
  <c r="A699" i="79"/>
  <c r="A698" i="79"/>
  <c r="A697" i="79"/>
  <c r="A696" i="79"/>
  <c r="A695" i="79"/>
  <c r="A694" i="79"/>
  <c r="A693" i="79"/>
  <c r="A692" i="79"/>
  <c r="A691" i="79"/>
  <c r="A690" i="79"/>
  <c r="A689" i="79"/>
  <c r="A688" i="79"/>
  <c r="A687" i="79"/>
  <c r="A686" i="79"/>
  <c r="A685" i="79"/>
  <c r="A684" i="79"/>
  <c r="A683" i="79"/>
  <c r="A682" i="79"/>
  <c r="A681" i="79"/>
  <c r="A680" i="79"/>
  <c r="A679" i="79"/>
  <c r="A678" i="79"/>
  <c r="A677" i="79"/>
  <c r="A676" i="79"/>
  <c r="A675" i="79"/>
  <c r="A674" i="79"/>
  <c r="A673" i="79"/>
  <c r="A672" i="79"/>
  <c r="A671" i="79"/>
  <c r="A670" i="79"/>
  <c r="A669" i="79"/>
  <c r="A668" i="79"/>
  <c r="A667" i="79"/>
  <c r="A666" i="79"/>
  <c r="A665" i="79"/>
  <c r="A664" i="79"/>
  <c r="A663" i="79"/>
  <c r="A662" i="79"/>
  <c r="A661" i="79"/>
  <c r="A660" i="79"/>
  <c r="A659" i="79"/>
  <c r="A658" i="79"/>
  <c r="A657" i="79"/>
  <c r="A656" i="79"/>
  <c r="A655" i="79"/>
  <c r="A654" i="79"/>
  <c r="A653" i="79"/>
  <c r="A652" i="79"/>
  <c r="A651" i="79"/>
  <c r="A650" i="79"/>
  <c r="A649" i="79"/>
  <c r="A648" i="79"/>
  <c r="A647" i="79"/>
  <c r="A646" i="79"/>
  <c r="A645" i="79"/>
  <c r="A644" i="79"/>
  <c r="A643" i="79"/>
  <c r="A642" i="79"/>
  <c r="A641" i="79"/>
  <c r="A640" i="79"/>
  <c r="A639" i="79"/>
  <c r="A638" i="79"/>
  <c r="A637" i="79"/>
  <c r="A636" i="79"/>
  <c r="A635" i="79"/>
  <c r="A634" i="79"/>
  <c r="A633" i="79"/>
  <c r="A632" i="79"/>
  <c r="A631" i="79"/>
  <c r="A630" i="79"/>
  <c r="A629" i="79"/>
  <c r="A628" i="79"/>
  <c r="A627" i="79"/>
  <c r="A626" i="79"/>
  <c r="A625" i="79"/>
  <c r="A624" i="79"/>
  <c r="A623" i="79"/>
  <c r="A622" i="79"/>
  <c r="A621" i="79"/>
  <c r="A620" i="79"/>
  <c r="A619" i="79"/>
  <c r="A618" i="79"/>
  <c r="A617" i="79"/>
  <c r="A616" i="79"/>
  <c r="A615" i="79"/>
  <c r="A614" i="79"/>
  <c r="A613" i="79"/>
  <c r="A612" i="79"/>
  <c r="A611" i="79"/>
  <c r="A610" i="79"/>
  <c r="A609" i="79"/>
  <c r="A608" i="79"/>
  <c r="A607" i="79"/>
  <c r="A606" i="79"/>
  <c r="A605" i="79"/>
  <c r="A604" i="79"/>
  <c r="A603" i="79"/>
  <c r="A602" i="79"/>
  <c r="A601" i="79"/>
  <c r="A600" i="79"/>
  <c r="A599" i="79"/>
  <c r="A598" i="79"/>
  <c r="A597" i="79"/>
  <c r="A596" i="79"/>
  <c r="A595" i="79"/>
  <c r="A594" i="79"/>
  <c r="A593" i="79"/>
  <c r="A592" i="79"/>
  <c r="A591" i="79"/>
  <c r="A590" i="79"/>
  <c r="A589" i="79"/>
  <c r="A588" i="79"/>
  <c r="A587" i="79"/>
  <c r="A586" i="79"/>
  <c r="A585" i="79"/>
  <c r="A584" i="79"/>
  <c r="A583" i="79"/>
  <c r="A582" i="79"/>
  <c r="A581" i="79"/>
  <c r="A580" i="79"/>
  <c r="A579" i="79"/>
  <c r="A578" i="79"/>
  <c r="A577" i="79"/>
  <c r="A576" i="79"/>
  <c r="A575" i="79"/>
  <c r="A574" i="79"/>
  <c r="A573" i="79"/>
  <c r="A572" i="79"/>
  <c r="A571" i="79"/>
  <c r="A570" i="79"/>
  <c r="A569" i="79"/>
  <c r="A568" i="79"/>
  <c r="A567" i="79"/>
  <c r="A566" i="79"/>
  <c r="A565" i="79"/>
  <c r="A564" i="79"/>
  <c r="A563" i="79"/>
  <c r="A562" i="79"/>
  <c r="A561" i="79"/>
  <c r="A560" i="79"/>
  <c r="A559" i="79"/>
  <c r="A558" i="79"/>
  <c r="A557" i="79"/>
  <c r="A556" i="79"/>
  <c r="A555" i="79"/>
  <c r="A554" i="79"/>
  <c r="A553" i="79"/>
  <c r="A552" i="79"/>
  <c r="A551" i="79"/>
  <c r="A550" i="79"/>
  <c r="A549" i="79"/>
  <c r="A548" i="79"/>
  <c r="A547" i="79"/>
  <c r="A546" i="79"/>
  <c r="A545" i="79"/>
  <c r="A544" i="79"/>
  <c r="A543" i="79"/>
  <c r="A542" i="79"/>
  <c r="A541" i="79"/>
  <c r="A540" i="79"/>
  <c r="A539" i="79"/>
  <c r="A538" i="79"/>
  <c r="A537" i="79"/>
  <c r="A536" i="79"/>
  <c r="A535" i="79"/>
  <c r="A534" i="79"/>
  <c r="A533" i="79"/>
  <c r="A532" i="79"/>
  <c r="A531" i="79"/>
  <c r="A530" i="79"/>
  <c r="A529" i="79"/>
  <c r="A528" i="79"/>
  <c r="A527" i="79"/>
  <c r="A526" i="79"/>
  <c r="A525" i="79"/>
  <c r="A524" i="79"/>
  <c r="A523" i="79"/>
  <c r="A522" i="79"/>
  <c r="A521" i="79"/>
  <c r="A520" i="79"/>
  <c r="A519" i="79"/>
  <c r="A518" i="79"/>
  <c r="A517" i="79"/>
  <c r="A516" i="79"/>
  <c r="A515" i="79"/>
  <c r="A514" i="79"/>
  <c r="A513" i="79"/>
  <c r="A512" i="79"/>
  <c r="A511" i="79"/>
  <c r="A510" i="79"/>
  <c r="A509" i="79"/>
  <c r="A508" i="79"/>
  <c r="A507" i="79"/>
  <c r="A506" i="79"/>
  <c r="A505" i="79"/>
  <c r="A504" i="79"/>
  <c r="A503" i="79"/>
  <c r="A502" i="79"/>
  <c r="A501" i="79"/>
  <c r="A500" i="79"/>
  <c r="A499" i="79"/>
  <c r="A498" i="79"/>
  <c r="A497" i="79"/>
  <c r="A496" i="79"/>
  <c r="A495" i="79"/>
  <c r="A494" i="79"/>
  <c r="A493" i="79"/>
  <c r="A492" i="79"/>
  <c r="A491" i="79"/>
  <c r="A490" i="79"/>
  <c r="A489" i="79"/>
  <c r="A488" i="79"/>
  <c r="A487" i="79"/>
  <c r="A486" i="79"/>
  <c r="A485" i="79"/>
  <c r="A484" i="79"/>
  <c r="A483" i="79"/>
  <c r="A482" i="79"/>
  <c r="A481" i="79"/>
  <c r="A480" i="79"/>
  <c r="A479" i="79"/>
  <c r="A478" i="79"/>
  <c r="A477" i="79"/>
  <c r="A476" i="79"/>
  <c r="A475" i="79"/>
  <c r="A474" i="79"/>
  <c r="A473" i="79"/>
  <c r="A472" i="79"/>
  <c r="A471" i="79"/>
  <c r="A470" i="79"/>
  <c r="A469" i="79"/>
  <c r="A468" i="79"/>
  <c r="A467" i="79"/>
  <c r="A466" i="79"/>
  <c r="A465" i="79"/>
  <c r="A464" i="79"/>
  <c r="A463" i="79"/>
  <c r="A462" i="79"/>
  <c r="A461" i="79"/>
  <c r="A460" i="79"/>
  <c r="A459" i="79"/>
  <c r="A458" i="79"/>
  <c r="A457" i="79"/>
  <c r="A456" i="79"/>
  <c r="A455" i="79"/>
  <c r="A454" i="79"/>
  <c r="A453" i="79"/>
  <c r="A452" i="79"/>
  <c r="A451" i="79"/>
  <c r="A450" i="79"/>
  <c r="A449" i="79"/>
  <c r="A448" i="79"/>
  <c r="A447" i="79"/>
  <c r="A446" i="79"/>
  <c r="A445" i="79"/>
  <c r="A444" i="79"/>
  <c r="A443" i="79"/>
  <c r="A442" i="79"/>
  <c r="A441" i="79"/>
  <c r="A440" i="79"/>
  <c r="A439" i="79"/>
  <c r="A438" i="79"/>
  <c r="A437" i="79"/>
  <c r="A436" i="79"/>
  <c r="A435" i="79"/>
  <c r="A434" i="79"/>
  <c r="A433" i="79"/>
  <c r="A432" i="79"/>
  <c r="A431" i="79"/>
  <c r="A430" i="79"/>
  <c r="A429" i="79"/>
  <c r="A428" i="79"/>
  <c r="A427" i="79"/>
  <c r="A426" i="79"/>
  <c r="A425" i="79"/>
  <c r="A424" i="79"/>
  <c r="A423" i="79"/>
  <c r="A422" i="79"/>
  <c r="A421" i="79"/>
  <c r="A420" i="79"/>
  <c r="A419" i="79"/>
  <c r="A418" i="79"/>
  <c r="A417" i="79"/>
  <c r="A416" i="79"/>
  <c r="A415" i="79"/>
  <c r="A414" i="79"/>
  <c r="A413" i="79"/>
  <c r="A412" i="79"/>
  <c r="A411" i="79"/>
  <c r="A410" i="79"/>
  <c r="A409" i="79"/>
  <c r="A408" i="79"/>
  <c r="A407" i="79"/>
  <c r="A406" i="79"/>
  <c r="A405" i="79"/>
  <c r="A404" i="79"/>
  <c r="A403" i="79"/>
  <c r="A402" i="79"/>
  <c r="A401" i="79"/>
  <c r="A400" i="79"/>
  <c r="A399" i="79"/>
  <c r="A398" i="79"/>
  <c r="A397" i="79"/>
  <c r="A396" i="79"/>
  <c r="A395" i="79"/>
  <c r="A394" i="79"/>
  <c r="A393" i="79"/>
  <c r="A392" i="79"/>
  <c r="A391" i="79"/>
  <c r="A390" i="79"/>
  <c r="A389" i="79"/>
  <c r="A388" i="79"/>
  <c r="A387" i="79"/>
  <c r="A386" i="79"/>
  <c r="A385" i="79"/>
  <c r="A384" i="79"/>
  <c r="A383" i="79"/>
  <c r="A382" i="79"/>
  <c r="A381" i="79"/>
  <c r="A380" i="79"/>
  <c r="A379" i="79"/>
  <c r="A378" i="79"/>
  <c r="A377" i="79"/>
  <c r="A376" i="79"/>
  <c r="A375" i="79"/>
  <c r="A374" i="79"/>
  <c r="A373" i="79"/>
  <c r="A372" i="79"/>
  <c r="A371" i="79"/>
  <c r="A370" i="79"/>
  <c r="A369" i="79"/>
  <c r="A368" i="79"/>
  <c r="A367" i="79"/>
  <c r="A366" i="79"/>
  <c r="A365" i="79"/>
  <c r="A364" i="79"/>
  <c r="A363" i="79"/>
  <c r="A362" i="79"/>
  <c r="A361" i="79"/>
  <c r="A360" i="79"/>
  <c r="A359" i="79"/>
  <c r="A358" i="79"/>
  <c r="A357" i="79"/>
  <c r="A356" i="79"/>
  <c r="A355" i="79"/>
  <c r="A354" i="79"/>
  <c r="A353" i="79"/>
  <c r="A352" i="79"/>
  <c r="A351" i="79"/>
  <c r="A350" i="79"/>
  <c r="A349" i="79"/>
  <c r="A348" i="79"/>
  <c r="A347" i="79"/>
  <c r="A346" i="79"/>
  <c r="A345" i="79"/>
  <c r="A344" i="79"/>
  <c r="A343" i="79"/>
  <c r="A342" i="79"/>
  <c r="A341" i="79"/>
  <c r="A340" i="79"/>
  <c r="A339" i="79"/>
  <c r="A338" i="79"/>
  <c r="A337" i="79"/>
  <c r="A336" i="79"/>
  <c r="A335" i="79"/>
  <c r="A334" i="79"/>
  <c r="A333" i="79"/>
  <c r="A332" i="79"/>
  <c r="A331" i="79"/>
  <c r="A330" i="79"/>
  <c r="A329" i="79"/>
  <c r="A328" i="79"/>
  <c r="A327" i="79"/>
  <c r="A326" i="79"/>
  <c r="A325" i="79"/>
  <c r="A324" i="79"/>
  <c r="A323" i="79"/>
  <c r="A322" i="79"/>
  <c r="A321" i="79"/>
  <c r="A320" i="79"/>
  <c r="A319" i="79"/>
  <c r="A318" i="79"/>
  <c r="A317" i="79"/>
  <c r="A316" i="79"/>
  <c r="A315" i="79"/>
  <c r="A314" i="79"/>
  <c r="A313" i="79"/>
  <c r="A312" i="79"/>
  <c r="A311" i="79"/>
  <c r="A310" i="79"/>
  <c r="A309" i="79"/>
  <c r="A308" i="79"/>
  <c r="A307" i="79"/>
  <c r="A306" i="79"/>
  <c r="A305" i="79"/>
  <c r="A304" i="79"/>
  <c r="A303" i="79"/>
  <c r="A302" i="79"/>
  <c r="A301" i="79"/>
  <c r="A300" i="79"/>
  <c r="A299" i="79"/>
  <c r="A298" i="79"/>
  <c r="A297" i="79"/>
  <c r="A296" i="79"/>
  <c r="A295" i="79"/>
  <c r="A294" i="79"/>
  <c r="A293" i="79"/>
  <c r="A292" i="79"/>
  <c r="A291" i="79"/>
  <c r="A290" i="79"/>
  <c r="A289" i="79"/>
  <c r="A288" i="79"/>
  <c r="A287" i="79"/>
  <c r="A286" i="79"/>
  <c r="A285" i="79"/>
  <c r="A284" i="79"/>
  <c r="A283" i="79"/>
  <c r="A282" i="79"/>
  <c r="A281" i="79"/>
  <c r="A280" i="79"/>
  <c r="A279" i="79"/>
  <c r="A278" i="79"/>
  <c r="A277" i="79"/>
  <c r="A276" i="79"/>
  <c r="A275" i="79"/>
  <c r="A274" i="79"/>
  <c r="A273" i="79"/>
  <c r="A272" i="79"/>
  <c r="A271" i="79"/>
  <c r="A270" i="79"/>
  <c r="A269" i="79"/>
  <c r="A268" i="79"/>
  <c r="A267" i="79"/>
  <c r="A266" i="79"/>
  <c r="A265" i="79"/>
  <c r="A264" i="79"/>
  <c r="A263" i="79"/>
  <c r="A262" i="79"/>
  <c r="A261" i="79"/>
  <c r="A260" i="79"/>
  <c r="A259" i="79"/>
  <c r="A258" i="79"/>
  <c r="A257" i="79"/>
  <c r="A256" i="79"/>
  <c r="A255" i="79"/>
  <c r="A254" i="79"/>
  <c r="A253" i="79"/>
  <c r="A252" i="79"/>
  <c r="A251" i="79"/>
  <c r="A250" i="79"/>
  <c r="A249" i="79"/>
  <c r="A248" i="79"/>
  <c r="A247" i="79"/>
  <c r="A246" i="79"/>
  <c r="A245" i="79"/>
  <c r="A244" i="79"/>
  <c r="A243" i="79"/>
  <c r="A242" i="79"/>
  <c r="A241" i="79"/>
  <c r="A240" i="79"/>
  <c r="A239" i="79"/>
  <c r="A238" i="79"/>
  <c r="A237" i="79"/>
  <c r="A236" i="79"/>
  <c r="A235" i="79"/>
  <c r="A234" i="79"/>
  <c r="A233" i="79"/>
  <c r="A232" i="79"/>
  <c r="A231" i="79"/>
  <c r="A230" i="79"/>
  <c r="A229" i="79"/>
  <c r="A228" i="79"/>
  <c r="A227" i="79"/>
  <c r="A226" i="79"/>
  <c r="A225" i="79"/>
  <c r="A224" i="79"/>
  <c r="A223" i="79"/>
  <c r="A222" i="79"/>
  <c r="A221" i="79"/>
  <c r="A220" i="79"/>
  <c r="A219" i="79"/>
  <c r="A218" i="79"/>
  <c r="A217" i="79"/>
  <c r="A216" i="79"/>
  <c r="A215" i="79"/>
  <c r="A214" i="79"/>
  <c r="A213" i="79"/>
  <c r="A212" i="79"/>
  <c r="A211" i="79"/>
  <c r="A210" i="79"/>
  <c r="A209" i="79"/>
  <c r="A208" i="79"/>
  <c r="A207" i="79"/>
  <c r="A206" i="79"/>
  <c r="A205" i="79"/>
  <c r="A204" i="79"/>
  <c r="A203" i="79"/>
  <c r="A202" i="79"/>
  <c r="A201" i="79"/>
  <c r="A200" i="79"/>
  <c r="A199" i="79"/>
  <c r="A198" i="79"/>
  <c r="A197" i="79"/>
  <c r="A196" i="79"/>
  <c r="A195" i="79"/>
  <c r="A194" i="79"/>
  <c r="A193" i="79"/>
  <c r="A192" i="79"/>
  <c r="A191" i="79"/>
  <c r="A190" i="79"/>
  <c r="A189" i="79"/>
  <c r="A188" i="79"/>
  <c r="A187" i="79"/>
  <c r="A186" i="79"/>
  <c r="A185" i="79"/>
  <c r="A184" i="79"/>
  <c r="A183" i="79"/>
  <c r="A182" i="79"/>
  <c r="A181" i="79"/>
  <c r="A180" i="79"/>
  <c r="A179" i="79"/>
  <c r="A178" i="79"/>
  <c r="A177" i="79"/>
  <c r="A176" i="79"/>
  <c r="A175" i="79"/>
  <c r="A174" i="79"/>
  <c r="A173" i="79"/>
  <c r="A172" i="79"/>
  <c r="A171" i="79"/>
  <c r="A170" i="79"/>
  <c r="A169" i="79"/>
  <c r="A168" i="79"/>
  <c r="A167" i="79"/>
  <c r="A166" i="79"/>
  <c r="A165" i="79"/>
  <c r="A164" i="79"/>
  <c r="A163" i="79"/>
  <c r="A162" i="79"/>
  <c r="A161" i="79"/>
  <c r="A160" i="79"/>
  <c r="A159" i="79"/>
  <c r="A158" i="79"/>
  <c r="A157" i="79"/>
  <c r="A156" i="79"/>
  <c r="A155" i="79"/>
  <c r="A154" i="79"/>
  <c r="A153" i="79"/>
  <c r="A152" i="79"/>
  <c r="A151" i="79"/>
  <c r="A150" i="79"/>
  <c r="A149" i="79"/>
  <c r="A148" i="79"/>
  <c r="A147" i="79"/>
  <c r="A146" i="79"/>
  <c r="A145" i="79"/>
  <c r="A144" i="79"/>
  <c r="A143" i="79"/>
  <c r="A142" i="79"/>
  <c r="A141" i="79"/>
  <c r="A140" i="79"/>
  <c r="A139" i="79"/>
  <c r="A138" i="79"/>
  <c r="A137" i="79"/>
  <c r="A136" i="79"/>
  <c r="A135" i="79"/>
  <c r="A134" i="79"/>
  <c r="A133" i="79"/>
  <c r="A132" i="79"/>
  <c r="A131" i="79"/>
  <c r="A130" i="79"/>
  <c r="A129" i="79"/>
  <c r="A128" i="79"/>
  <c r="A127" i="79"/>
  <c r="A126" i="79"/>
  <c r="A125" i="79"/>
  <c r="A124" i="79"/>
  <c r="A123" i="79"/>
  <c r="A122" i="79"/>
  <c r="A121" i="79"/>
  <c r="A120" i="79"/>
  <c r="A119" i="79"/>
  <c r="A118" i="79"/>
  <c r="A117" i="79"/>
  <c r="A116" i="79"/>
  <c r="A115" i="79"/>
  <c r="A114" i="79"/>
  <c r="A113" i="79"/>
  <c r="A112" i="79"/>
  <c r="A111" i="79"/>
  <c r="A110" i="79"/>
  <c r="A109" i="79"/>
  <c r="A108" i="79"/>
  <c r="A107" i="79"/>
  <c r="A106" i="79"/>
  <c r="A105" i="79"/>
  <c r="A104" i="79"/>
  <c r="A103" i="79"/>
  <c r="A102" i="79"/>
  <c r="A101" i="79"/>
  <c r="A100" i="79"/>
  <c r="A99" i="79"/>
  <c r="A98" i="79"/>
  <c r="A97" i="79"/>
  <c r="A96" i="79"/>
  <c r="A95" i="79"/>
  <c r="A94" i="79"/>
  <c r="A93" i="79"/>
  <c r="A92" i="79"/>
  <c r="A91" i="79"/>
  <c r="A90" i="79"/>
  <c r="A89" i="79"/>
  <c r="A88" i="79"/>
  <c r="A87" i="79"/>
  <c r="A86" i="79"/>
  <c r="A85" i="79"/>
  <c r="A84" i="79"/>
  <c r="A83" i="79"/>
  <c r="A82" i="79"/>
  <c r="A81" i="79"/>
  <c r="A80" i="79"/>
  <c r="A79" i="79"/>
  <c r="A78" i="79"/>
  <c r="A77" i="79"/>
  <c r="A76" i="79"/>
  <c r="A75" i="79"/>
  <c r="A74" i="79"/>
  <c r="A73" i="79"/>
  <c r="A72" i="79"/>
  <c r="A71" i="79"/>
  <c r="A70" i="79"/>
  <c r="A69" i="79"/>
  <c r="A68" i="79"/>
  <c r="A67" i="79"/>
  <c r="A66" i="79"/>
  <c r="A65" i="79"/>
  <c r="A64" i="79"/>
  <c r="A63" i="79"/>
  <c r="A62" i="79"/>
  <c r="A61" i="79"/>
  <c r="A60" i="79"/>
  <c r="A59" i="79"/>
  <c r="A58" i="79"/>
  <c r="A57" i="79"/>
  <c r="A56" i="79"/>
  <c r="A55" i="79"/>
  <c r="A54" i="79"/>
  <c r="A53" i="79"/>
  <c r="A52" i="79"/>
  <c r="A51" i="79"/>
  <c r="A50" i="79"/>
  <c r="A49" i="79"/>
  <c r="A48" i="79"/>
  <c r="A47" i="79"/>
  <c r="A46" i="79"/>
  <c r="A45" i="79"/>
  <c r="A44" i="79"/>
  <c r="A43" i="79"/>
  <c r="A42" i="79"/>
  <c r="A41" i="79"/>
  <c r="A40" i="79"/>
  <c r="A39" i="79"/>
  <c r="A38" i="79"/>
  <c r="A37" i="79"/>
  <c r="A36" i="79"/>
  <c r="A35" i="79"/>
  <c r="A34" i="79"/>
  <c r="A33" i="79"/>
  <c r="A32" i="79"/>
  <c r="A31" i="79"/>
  <c r="A30" i="79"/>
  <c r="A29" i="79"/>
  <c r="A28" i="79"/>
  <c r="A27" i="79"/>
  <c r="A26" i="79"/>
  <c r="A25" i="79"/>
  <c r="A24" i="79"/>
  <c r="A23" i="79"/>
  <c r="A22" i="79"/>
  <c r="A21" i="79"/>
  <c r="A20" i="79"/>
  <c r="A19" i="79"/>
  <c r="A18" i="79"/>
  <c r="A17" i="79"/>
  <c r="A16" i="79"/>
  <c r="A15" i="79"/>
  <c r="A14" i="79"/>
  <c r="A13" i="79"/>
  <c r="A12" i="79"/>
  <c r="A11" i="79"/>
  <c r="A10" i="79"/>
  <c r="A9" i="79"/>
  <c r="A8" i="79"/>
  <c r="A7" i="79"/>
  <c r="A6" i="79"/>
  <c r="A5" i="79"/>
  <c r="A4" i="79"/>
  <c r="A3" i="79"/>
  <c r="A2" i="79"/>
  <c r="A1" i="79"/>
  <c r="A1" i="77" a="1"/>
  <c r="A1" i="77" s="1"/>
  <c r="AM2" i="48" a="1"/>
  <c r="P1" i="21" a="1"/>
  <c r="P1" i="21" s="1"/>
  <c r="A1" i="78" a="1"/>
  <c r="A1" i="78" s="1"/>
  <c r="FN1" i="77" s="1" a="1"/>
  <c r="FN1" i="77" s="1"/>
  <c r="R2" i="21" l="1" a="1"/>
  <c r="R2" i="21" s="1"/>
  <c r="AO2" i="21" a="1"/>
  <c r="AO2" i="21" s="1"/>
  <c r="AC2" i="21" a="1"/>
  <c r="AC2" i="21" s="1"/>
  <c r="AZ2" i="21" a="1"/>
  <c r="AZ2" i="21" s="1"/>
  <c r="AN2" i="21" a="1"/>
  <c r="AN2" i="21" s="1"/>
  <c r="AY2" i="21" a="1"/>
  <c r="AY2" i="21" s="1"/>
  <c r="AA2" i="21" a="1"/>
  <c r="AA2" i="21" s="1"/>
  <c r="Y2" i="21" a="1"/>
  <c r="Y2" i="21" s="1"/>
  <c r="AV2" i="21" a="1"/>
  <c r="AV2" i="21" s="1"/>
  <c r="AJ2" i="21" a="1"/>
  <c r="AJ2" i="21" s="1"/>
  <c r="X2" i="21" a="1"/>
  <c r="X2" i="21" s="1"/>
  <c r="U2" i="21" a="1"/>
  <c r="U2" i="21" s="1"/>
  <c r="AQ2" i="21" a="1"/>
  <c r="AQ2" i="21" s="1"/>
  <c r="AL2" i="21" a="1"/>
  <c r="AL2" i="21" s="1"/>
  <c r="AU2" i="21" a="1"/>
  <c r="AU2" i="21" s="1"/>
  <c r="AI2" i="21" a="1"/>
  <c r="AI2" i="21" s="1"/>
  <c r="W2" i="21" a="1"/>
  <c r="W2" i="21" s="1"/>
  <c r="AF2" i="21" a="1"/>
  <c r="AF2" i="21" s="1"/>
  <c r="S2" i="21" a="1"/>
  <c r="S2" i="21" s="1"/>
  <c r="AX2" i="21" a="1"/>
  <c r="AX2" i="21" s="1"/>
  <c r="AT2" i="21" a="1"/>
  <c r="AT2" i="21" s="1"/>
  <c r="AH2" i="21" a="1"/>
  <c r="AH2" i="21" s="1"/>
  <c r="V2" i="21" a="1"/>
  <c r="V2" i="21" s="1"/>
  <c r="AG2" i="21" a="1"/>
  <c r="AG2" i="21" s="1"/>
  <c r="AR2" i="21" a="1"/>
  <c r="AR2" i="21" s="1"/>
  <c r="AE2" i="21" a="1"/>
  <c r="AE2" i="21" s="1"/>
  <c r="Z2" i="21" a="1"/>
  <c r="Z2" i="21" s="1"/>
  <c r="AS2" i="21" a="1"/>
  <c r="AS2" i="21" s="1"/>
  <c r="T2" i="21" a="1"/>
  <c r="T2" i="21" s="1"/>
  <c r="AK2" i="21" a="1"/>
  <c r="AK2" i="21" s="1"/>
  <c r="AP2" i="21" a="1"/>
  <c r="AP2" i="21" s="1"/>
  <c r="AD2" i="21" a="1"/>
  <c r="AD2" i="21" s="1"/>
  <c r="AB2" i="21" a="1"/>
  <c r="AB2" i="21" s="1"/>
  <c r="AM2" i="21" a="1"/>
  <c r="AM2" i="21" s="1"/>
  <c r="AW2" i="21" a="1"/>
  <c r="AW2" i="21" s="1"/>
  <c r="AM2" i="48"/>
  <c r="B14" i="48" s="1" a="1"/>
  <c r="B14" i="48" s="1"/>
  <c r="E15" i="48" s="1" a="1"/>
  <c r="E15" i="48" s="1"/>
  <c r="B89" i="79" a="1"/>
  <c r="B89" i="79" s="1"/>
  <c r="G89" i="79" s="1" a="1"/>
  <c r="G89" i="79" s="1"/>
  <c r="B125" i="79" a="1"/>
  <c r="B125" i="79" s="1"/>
  <c r="B5" i="79" a="1"/>
  <c r="B5" i="79" s="1"/>
  <c r="B149" i="79" a="1"/>
  <c r="B149" i="79" s="1"/>
  <c r="B17" i="79" a="1"/>
  <c r="B17" i="79" s="1"/>
  <c r="B161" i="79" a="1"/>
  <c r="B161" i="79" s="1"/>
  <c r="B29" i="79" a="1"/>
  <c r="B29" i="79" s="1"/>
  <c r="B500" i="79" a="1"/>
  <c r="B500" i="79" s="1"/>
  <c r="B41" i="79" a="1"/>
  <c r="B41" i="79" s="1"/>
  <c r="B647" i="79" a="1"/>
  <c r="B647" i="79" s="1"/>
  <c r="B53" i="79" a="1"/>
  <c r="B53" i="79" s="1"/>
  <c r="B65" i="79" a="1"/>
  <c r="B65" i="79" s="1"/>
  <c r="B137" i="79" a="1"/>
  <c r="B137" i="79" s="1"/>
  <c r="B77" i="79" a="1"/>
  <c r="B77" i="79" s="1"/>
  <c r="B101" i="79" a="1"/>
  <c r="B101" i="79" s="1"/>
  <c r="G101" i="79" s="1" a="1"/>
  <c r="G101" i="79" s="1"/>
  <c r="B113" i="79" a="1"/>
  <c r="B113" i="79" s="1"/>
  <c r="B4" i="79" a="1"/>
  <c r="B4" i="79" s="1"/>
  <c r="B16" i="79" a="1"/>
  <c r="B16" i="79" s="1"/>
  <c r="G16" i="79" s="1" a="1"/>
  <c r="G16" i="79" s="1"/>
  <c r="B28" i="79" a="1"/>
  <c r="B28" i="79" s="1"/>
  <c r="B40" i="79" a="1"/>
  <c r="B40" i="79" s="1"/>
  <c r="G40" i="79" s="1" a="1"/>
  <c r="G40" i="79" s="1"/>
  <c r="B52" i="79" a="1"/>
  <c r="B52" i="79" s="1"/>
  <c r="B64" i="79" a="1"/>
  <c r="B64" i="79" s="1"/>
  <c r="B76" i="79" a="1"/>
  <c r="B76" i="79" s="1"/>
  <c r="B88" i="79" a="1"/>
  <c r="B88" i="79" s="1"/>
  <c r="B100" i="79" a="1"/>
  <c r="B100" i="79" s="1"/>
  <c r="B112" i="79" a="1"/>
  <c r="B112" i="79" s="1"/>
  <c r="G112" i="79" s="1" a="1"/>
  <c r="G112" i="79" s="1"/>
  <c r="B124" i="79" a="1"/>
  <c r="B124" i="79" s="1"/>
  <c r="B136" i="79" a="1"/>
  <c r="B136" i="79" s="1"/>
  <c r="B148" i="79" a="1"/>
  <c r="B148" i="79" s="1"/>
  <c r="B160" i="79" a="1"/>
  <c r="B160" i="79" s="1"/>
  <c r="B172" i="79" a="1"/>
  <c r="B172" i="79" s="1"/>
  <c r="B184" i="79" a="1"/>
  <c r="B184" i="79" s="1"/>
  <c r="B195" i="79" a="1"/>
  <c r="B195" i="79" s="1"/>
  <c r="B205" i="79" a="1"/>
  <c r="B205" i="79" s="1"/>
  <c r="B215" i="79" a="1"/>
  <c r="B215" i="79" s="1"/>
  <c r="B224" i="79" a="1"/>
  <c r="B224" i="79" s="1"/>
  <c r="B234" i="79" a="1"/>
  <c r="B234" i="79" s="1"/>
  <c r="G234" i="79" s="1" a="1"/>
  <c r="G234" i="79" s="1"/>
  <c r="B244" i="79" a="1"/>
  <c r="B244" i="79" s="1"/>
  <c r="B255" i="79" a="1"/>
  <c r="B255" i="79" s="1"/>
  <c r="B265" i="79" a="1"/>
  <c r="B265" i="79" s="1"/>
  <c r="B275" i="79" a="1"/>
  <c r="B275" i="79" s="1"/>
  <c r="B286" i="79" a="1"/>
  <c r="B286" i="79" s="1"/>
  <c r="B297" i="79" a="1"/>
  <c r="B297" i="79" s="1"/>
  <c r="B308" i="79" a="1"/>
  <c r="B308" i="79" s="1"/>
  <c r="B319" i="79" a="1"/>
  <c r="B319" i="79" s="1"/>
  <c r="B331" i="79" a="1"/>
  <c r="B331" i="79" s="1"/>
  <c r="B342" i="79" a="1"/>
  <c r="B342" i="79" s="1"/>
  <c r="B353" i="79" a="1"/>
  <c r="B353" i="79" s="1"/>
  <c r="B364" i="79" a="1"/>
  <c r="B364" i="79" s="1"/>
  <c r="G364" i="79" s="1" a="1"/>
  <c r="G364" i="79" s="1"/>
  <c r="B375" i="79" a="1"/>
  <c r="B375" i="79" s="1"/>
  <c r="G375" i="79" s="1" a="1"/>
  <c r="G375" i="79" s="1"/>
  <c r="B386" i="79" a="1"/>
  <c r="B386" i="79" s="1"/>
  <c r="B398" i="79" a="1"/>
  <c r="B398" i="79" s="1"/>
  <c r="G398" i="79" s="1" a="1"/>
  <c r="G398" i="79" s="1"/>
  <c r="B409" i="79" a="1"/>
  <c r="B409" i="79" s="1"/>
  <c r="G409" i="79" s="1" a="1"/>
  <c r="G409" i="79" s="1"/>
  <c r="B420" i="79" a="1"/>
  <c r="B420" i="79" s="1"/>
  <c r="B431" i="79" a="1"/>
  <c r="B431" i="79" s="1"/>
  <c r="B454" i="79" a="1"/>
  <c r="B454" i="79" s="1"/>
  <c r="B465" i="79" a="1"/>
  <c r="B465" i="79" s="1"/>
  <c r="B476" i="79" a="1"/>
  <c r="B476" i="79" s="1"/>
  <c r="G476" i="79" s="1" a="1"/>
  <c r="G476" i="79" s="1"/>
  <c r="B488" i="79" a="1"/>
  <c r="B488" i="79" s="1"/>
  <c r="B499" i="79" a="1"/>
  <c r="B499" i="79" s="1"/>
  <c r="B510" i="79" a="1"/>
  <c r="B510" i="79" s="1"/>
  <c r="B521" i="79" a="1"/>
  <c r="B521" i="79" s="1"/>
  <c r="B532" i="79" a="1"/>
  <c r="B532" i="79" s="1"/>
  <c r="B544" i="79" a="1"/>
  <c r="B544" i="79" s="1"/>
  <c r="B556" i="79" a="1"/>
  <c r="B556" i="79" s="1"/>
  <c r="B566" i="79" a="1"/>
  <c r="B566" i="79" s="1"/>
  <c r="B578" i="79" a="1"/>
  <c r="B578" i="79" s="1"/>
  <c r="B590" i="79" a="1"/>
  <c r="B590" i="79" s="1"/>
  <c r="G590" i="79" s="1" a="1"/>
  <c r="G590" i="79" s="1"/>
  <c r="B600" i="79" a="1"/>
  <c r="B600" i="79" s="1"/>
  <c r="G600" i="79" s="1" a="1"/>
  <c r="G600" i="79" s="1"/>
  <c r="B612" i="79" a="1"/>
  <c r="B612" i="79" s="1"/>
  <c r="B624" i="79" a="1"/>
  <c r="B624" i="79" s="1"/>
  <c r="B635" i="79" a="1"/>
  <c r="B635" i="79" s="1"/>
  <c r="B646" i="79" a="1"/>
  <c r="B646" i="79" s="1"/>
  <c r="B658" i="79" a="1"/>
  <c r="B658" i="79" s="1"/>
  <c r="B669" i="79" a="1"/>
  <c r="B669" i="79" s="1"/>
  <c r="B680" i="79" a="1"/>
  <c r="B680" i="79" s="1"/>
  <c r="B692" i="79" a="1"/>
  <c r="B692" i="79" s="1"/>
  <c r="B703" i="79" a="1"/>
  <c r="B703" i="79" s="1"/>
  <c r="B714" i="79" a="1"/>
  <c r="B714" i="79" s="1"/>
  <c r="G714" i="79" s="1" a="1"/>
  <c r="G714" i="79" s="1"/>
  <c r="B726" i="79" a="1"/>
  <c r="B726" i="79" s="1"/>
  <c r="B185" i="79" a="1"/>
  <c r="B185" i="79" s="1"/>
  <c r="B225" i="79" a="1"/>
  <c r="B225" i="79" s="1"/>
  <c r="B245" i="79" a="1"/>
  <c r="B245" i="79" s="1"/>
  <c r="B266" i="79" a="1"/>
  <c r="B266" i="79" s="1"/>
  <c r="B309" i="79" a="1"/>
  <c r="B309" i="79" s="1"/>
  <c r="B343" i="79" a="1"/>
  <c r="B343" i="79" s="1"/>
  <c r="G343" i="79" s="1" a="1"/>
  <c r="G343" i="79" s="1"/>
  <c r="B365" i="79" a="1"/>
  <c r="B365" i="79" s="1"/>
  <c r="B387" i="79" a="1"/>
  <c r="B387" i="79" s="1"/>
  <c r="B410" i="79" a="1"/>
  <c r="B410" i="79" s="1"/>
  <c r="G410" i="79" s="1" a="1"/>
  <c r="G410" i="79" s="1"/>
  <c r="B443" i="79" a="1"/>
  <c r="B443" i="79" s="1"/>
  <c r="G443" i="79" s="1" a="1"/>
  <c r="G443" i="79" s="1"/>
  <c r="B477" i="79" a="1"/>
  <c r="B477" i="79" s="1"/>
  <c r="B511" i="79" a="1"/>
  <c r="B511" i="79" s="1"/>
  <c r="B533" i="79" a="1"/>
  <c r="B533" i="79" s="1"/>
  <c r="B579" i="79" a="1"/>
  <c r="B579" i="79" s="1"/>
  <c r="B601" i="79" a="1"/>
  <c r="B601" i="79" s="1"/>
  <c r="B625" i="79" a="1"/>
  <c r="B625" i="79" s="1"/>
  <c r="B693" i="79" a="1"/>
  <c r="B693" i="79" s="1"/>
  <c r="B6" i="79" a="1"/>
  <c r="B6" i="79" s="1"/>
  <c r="B18" i="79" a="1"/>
  <c r="B18" i="79" s="1"/>
  <c r="B30" i="79" a="1"/>
  <c r="B30" i="79" s="1"/>
  <c r="B42" i="79" a="1"/>
  <c r="B42" i="79" s="1"/>
  <c r="B54" i="79" a="1"/>
  <c r="B54" i="79" s="1"/>
  <c r="B66" i="79" a="1"/>
  <c r="B66" i="79" s="1"/>
  <c r="B78" i="79" a="1"/>
  <c r="B78" i="79" s="1"/>
  <c r="B90" i="79" a="1"/>
  <c r="B90" i="79" s="1"/>
  <c r="G90" i="79" s="1" a="1"/>
  <c r="G90" i="79" s="1"/>
  <c r="B102" i="79" a="1"/>
  <c r="B102" i="79" s="1"/>
  <c r="B114" i="79" a="1"/>
  <c r="B114" i="79" s="1"/>
  <c r="B126" i="79" a="1"/>
  <c r="B126" i="79" s="1"/>
  <c r="B138" i="79" a="1"/>
  <c r="B138" i="79" s="1"/>
  <c r="G138" i="79" s="1" a="1"/>
  <c r="G138" i="79" s="1"/>
  <c r="B150" i="79" a="1"/>
  <c r="B150" i="79" s="1"/>
  <c r="B162" i="79" a="1"/>
  <c r="B162" i="79" s="1"/>
  <c r="B174" i="79" a="1"/>
  <c r="B174" i="79" s="1"/>
  <c r="B246" i="79" a="1"/>
  <c r="B246" i="79" s="1"/>
  <c r="G246" i="79" s="1" a="1"/>
  <c r="G246" i="79" s="1"/>
  <c r="B257" i="79" a="1"/>
  <c r="B257" i="79" s="1"/>
  <c r="B267" i="79" a="1"/>
  <c r="B267" i="79" s="1"/>
  <c r="B277" i="79" a="1"/>
  <c r="B277" i="79" s="1"/>
  <c r="G277" i="79" s="1" a="1"/>
  <c r="G277" i="79" s="1"/>
  <c r="B310" i="79" a="1"/>
  <c r="B310" i="79" s="1"/>
  <c r="G310" i="79" s="1" a="1"/>
  <c r="G310" i="79" s="1"/>
  <c r="B321" i="79" a="1"/>
  <c r="B321" i="79" s="1"/>
  <c r="B332" i="79" a="1"/>
  <c r="B332" i="79" s="1"/>
  <c r="B344" i="79" a="1"/>
  <c r="B344" i="79" s="1"/>
  <c r="B355" i="79" a="1"/>
  <c r="B355" i="79" s="1"/>
  <c r="B366" i="79" a="1"/>
  <c r="B366" i="79" s="1"/>
  <c r="B377" i="79" a="1"/>
  <c r="B377" i="79" s="1"/>
  <c r="B388" i="79" a="1"/>
  <c r="B388" i="79" s="1"/>
  <c r="B400" i="79" a="1"/>
  <c r="B400" i="79" s="1"/>
  <c r="G400" i="79" s="1" a="1"/>
  <c r="G400" i="79" s="1"/>
  <c r="B411" i="79" a="1"/>
  <c r="B411" i="79" s="1"/>
  <c r="G411" i="79" s="1" a="1"/>
  <c r="G411" i="79" s="1"/>
  <c r="B422" i="79" a="1"/>
  <c r="B422" i="79" s="1"/>
  <c r="B433" i="79" a="1"/>
  <c r="B433" i="79" s="1"/>
  <c r="B444" i="79" a="1"/>
  <c r="B444" i="79" s="1"/>
  <c r="B467" i="79" a="1"/>
  <c r="B467" i="79" s="1"/>
  <c r="G467" i="79" s="1" a="1"/>
  <c r="G467" i="79" s="1"/>
  <c r="B478" i="79" a="1"/>
  <c r="B478" i="79" s="1"/>
  <c r="B489" i="79" a="1"/>
  <c r="B489" i="79" s="1"/>
  <c r="B501" i="79" a="1"/>
  <c r="B501" i="79" s="1"/>
  <c r="B512" i="79" a="1"/>
  <c r="B512" i="79" s="1"/>
  <c r="B523" i="79" a="1"/>
  <c r="B523" i="79" s="1"/>
  <c r="B534" i="79" a="1"/>
  <c r="B534" i="79" s="1"/>
  <c r="G534" i="79" s="1" a="1"/>
  <c r="G534" i="79" s="1"/>
  <c r="B546" i="79" a="1"/>
  <c r="B546" i="79" s="1"/>
  <c r="G546" i="79" s="1" a="1"/>
  <c r="G546" i="79" s="1"/>
  <c r="B557" i="79" a="1"/>
  <c r="B557" i="79" s="1"/>
  <c r="B568" i="79" a="1"/>
  <c r="B568" i="79" s="1"/>
  <c r="B580" i="79" a="1"/>
  <c r="B580" i="79" s="1"/>
  <c r="B592" i="79" a="1"/>
  <c r="B592" i="79" s="1"/>
  <c r="B602" i="79" a="1"/>
  <c r="B602" i="79" s="1"/>
  <c r="B614" i="79" a="1"/>
  <c r="B614" i="79" s="1"/>
  <c r="B626" i="79" a="1"/>
  <c r="B626" i="79" s="1"/>
  <c r="B636" i="79" a="1"/>
  <c r="B636" i="79" s="1"/>
  <c r="G636" i="79" s="1" a="1"/>
  <c r="G636" i="79" s="1"/>
  <c r="B648" i="79" a="1"/>
  <c r="B648" i="79" s="1"/>
  <c r="B660" i="79" a="1"/>
  <c r="B660" i="79" s="1"/>
  <c r="B671" i="79" a="1"/>
  <c r="B671" i="79" s="1"/>
  <c r="B682" i="79" a="1"/>
  <c r="B682" i="79" s="1"/>
  <c r="B694" i="79" a="1"/>
  <c r="B694" i="79" s="1"/>
  <c r="B705" i="79" a="1"/>
  <c r="B705" i="79" s="1"/>
  <c r="B716" i="79" a="1"/>
  <c r="B716" i="79" s="1"/>
  <c r="B728" i="79" a="1"/>
  <c r="B728" i="79" s="1"/>
  <c r="B173" i="79" a="1"/>
  <c r="B173" i="79" s="1"/>
  <c r="B216" i="79" a="1"/>
  <c r="B216" i="79" s="1"/>
  <c r="B235" i="79" a="1"/>
  <c r="B235" i="79" s="1"/>
  <c r="B256" i="79" a="1"/>
  <c r="B256" i="79" s="1"/>
  <c r="B287" i="79" a="1"/>
  <c r="B287" i="79" s="1"/>
  <c r="G287" i="79" s="1" a="1"/>
  <c r="G287" i="79" s="1"/>
  <c r="B320" i="79" a="1"/>
  <c r="B320" i="79" s="1"/>
  <c r="B354" i="79" a="1"/>
  <c r="B354" i="79" s="1"/>
  <c r="B376" i="79" a="1"/>
  <c r="B376" i="79" s="1"/>
  <c r="B399" i="79" a="1"/>
  <c r="B399" i="79" s="1"/>
  <c r="B421" i="79" a="1"/>
  <c r="B421" i="79" s="1"/>
  <c r="B466" i="79" a="1"/>
  <c r="B466" i="79" s="1"/>
  <c r="B522" i="79" a="1"/>
  <c r="B522" i="79" s="1"/>
  <c r="B545" i="79" a="1"/>
  <c r="B545" i="79" s="1"/>
  <c r="B567" i="79" a="1"/>
  <c r="B567" i="79" s="1"/>
  <c r="B591" i="79" a="1"/>
  <c r="B591" i="79" s="1"/>
  <c r="B613" i="79" a="1"/>
  <c r="B613" i="79" s="1"/>
  <c r="B704" i="79" a="1"/>
  <c r="B704" i="79" s="1"/>
  <c r="B226" i="79" a="1"/>
  <c r="B226" i="79" s="1"/>
  <c r="B7" i="79" a="1"/>
  <c r="B7" i="79" s="1"/>
  <c r="B19" i="79" a="1"/>
  <c r="B19" i="79" s="1"/>
  <c r="G19" i="79" s="1" a="1"/>
  <c r="G19" i="79" s="1"/>
  <c r="B31" i="79" a="1"/>
  <c r="B31" i="79" s="1"/>
  <c r="G31" i="79" s="1" a="1"/>
  <c r="G31" i="79" s="1"/>
  <c r="B43" i="79" a="1"/>
  <c r="B43" i="79" s="1"/>
  <c r="B55" i="79" a="1"/>
  <c r="B55" i="79" s="1"/>
  <c r="G55" i="79" s="1" a="1"/>
  <c r="G55" i="79" s="1"/>
  <c r="B67" i="79" a="1"/>
  <c r="B67" i="79" s="1"/>
  <c r="G67" i="79" s="1" a="1"/>
  <c r="G67" i="79" s="1"/>
  <c r="B79" i="79" a="1"/>
  <c r="B79" i="79" s="1"/>
  <c r="G79" i="79" s="1" a="1"/>
  <c r="G79" i="79" s="1"/>
  <c r="B91" i="79" a="1"/>
  <c r="B91" i="79" s="1"/>
  <c r="B103" i="79" a="1"/>
  <c r="B103" i="79" s="1"/>
  <c r="B115" i="79" a="1"/>
  <c r="B115" i="79" s="1"/>
  <c r="B127" i="79" a="1"/>
  <c r="B127" i="79" s="1"/>
  <c r="B139" i="79" a="1"/>
  <c r="B139" i="79" s="1"/>
  <c r="B151" i="79" a="1"/>
  <c r="B151" i="79" s="1"/>
  <c r="G151" i="79" s="1" a="1"/>
  <c r="G151" i="79" s="1"/>
  <c r="B163" i="79" a="1"/>
  <c r="B163" i="79" s="1"/>
  <c r="B175" i="79" a="1"/>
  <c r="B175" i="79" s="1"/>
  <c r="B187" i="79" a="1"/>
  <c r="B187" i="79" s="1"/>
  <c r="B197" i="79" a="1"/>
  <c r="B197" i="79" s="1"/>
  <c r="G197" i="79" s="1" a="1"/>
  <c r="G197" i="79" s="1"/>
  <c r="B208" i="79" a="1"/>
  <c r="B208" i="79" s="1"/>
  <c r="B217" i="79" a="1"/>
  <c r="B217" i="79" s="1"/>
  <c r="B236" i="79" a="1"/>
  <c r="B236" i="79" s="1"/>
  <c r="B247" i="79" a="1"/>
  <c r="B247" i="79" s="1"/>
  <c r="B258" i="79" a="1"/>
  <c r="B258" i="79" s="1"/>
  <c r="B268" i="79" a="1"/>
  <c r="B268" i="79" s="1"/>
  <c r="B278" i="79" a="1"/>
  <c r="B278" i="79" s="1"/>
  <c r="B288" i="79" a="1"/>
  <c r="B288" i="79" s="1"/>
  <c r="G288" i="79" s="1" a="1"/>
  <c r="G288" i="79" s="1"/>
  <c r="B299" i="79" a="1"/>
  <c r="B299" i="79" s="1"/>
  <c r="B311" i="79" a="1"/>
  <c r="B311" i="79" s="1"/>
  <c r="G311" i="79" s="1" a="1"/>
  <c r="G311" i="79" s="1"/>
  <c r="B322" i="79" a="1"/>
  <c r="B322" i="79" s="1"/>
  <c r="B333" i="79" a="1"/>
  <c r="B333" i="79" s="1"/>
  <c r="B356" i="79" a="1"/>
  <c r="B356" i="79" s="1"/>
  <c r="B367" i="79" a="1"/>
  <c r="B367" i="79" s="1"/>
  <c r="B378" i="79" a="1"/>
  <c r="B378" i="79" s="1"/>
  <c r="B389" i="79" a="1"/>
  <c r="B389" i="79" s="1"/>
  <c r="B401" i="79" a="1"/>
  <c r="B401" i="79" s="1"/>
  <c r="B412" i="79" a="1"/>
  <c r="B412" i="79" s="1"/>
  <c r="G412" i="79" s="1" a="1"/>
  <c r="G412" i="79" s="1"/>
  <c r="B423" i="79" a="1"/>
  <c r="B423" i="79" s="1"/>
  <c r="B434" i="79" a="1"/>
  <c r="B434" i="79" s="1"/>
  <c r="B445" i="79" a="1"/>
  <c r="B445" i="79" s="1"/>
  <c r="B456" i="79" a="1"/>
  <c r="B456" i="79" s="1"/>
  <c r="B468" i="79" a="1"/>
  <c r="B468" i="79" s="1"/>
  <c r="B479" i="79" a="1"/>
  <c r="B479" i="79" s="1"/>
  <c r="B490" i="79" a="1"/>
  <c r="B490" i="79" s="1"/>
  <c r="G490" i="79" s="1" a="1"/>
  <c r="G490" i="79" s="1"/>
  <c r="B513" i="79" a="1"/>
  <c r="B513" i="79" s="1"/>
  <c r="B524" i="79" a="1"/>
  <c r="B524" i="79" s="1"/>
  <c r="B535" i="79" a="1"/>
  <c r="B535" i="79" s="1"/>
  <c r="B547" i="79" a="1"/>
  <c r="B547" i="79" s="1"/>
  <c r="G547" i="79" s="1" a="1"/>
  <c r="G547" i="79" s="1"/>
  <c r="B558" i="79" a="1"/>
  <c r="B558" i="79" s="1"/>
  <c r="G558" i="79" s="1" a="1"/>
  <c r="G558" i="79" s="1"/>
  <c r="B569" i="79" a="1"/>
  <c r="B569" i="79" s="1"/>
  <c r="B581" i="79" a="1"/>
  <c r="B581" i="79" s="1"/>
  <c r="B603" i="79" a="1"/>
  <c r="B603" i="79" s="1"/>
  <c r="B615" i="79" a="1"/>
  <c r="B615" i="79" s="1"/>
  <c r="B627" i="79" a="1"/>
  <c r="B627" i="79" s="1"/>
  <c r="B637" i="79" a="1"/>
  <c r="B637" i="79" s="1"/>
  <c r="G637" i="79" s="1" a="1"/>
  <c r="G637" i="79" s="1"/>
  <c r="B649" i="79" a="1"/>
  <c r="B649" i="79" s="1"/>
  <c r="G649" i="79" s="1" a="1"/>
  <c r="G649" i="79" s="1"/>
  <c r="B661" i="79" a="1"/>
  <c r="B661" i="79" s="1"/>
  <c r="B683" i="79" a="1"/>
  <c r="B683" i="79" s="1"/>
  <c r="B695" i="79" a="1"/>
  <c r="B695" i="79" s="1"/>
  <c r="B706" i="79" a="1"/>
  <c r="B706" i="79" s="1"/>
  <c r="G706" i="79" s="1" a="1"/>
  <c r="G706" i="79" s="1"/>
  <c r="B717" i="79" a="1"/>
  <c r="B717" i="79" s="1"/>
  <c r="B729" i="79" a="1"/>
  <c r="B729" i="79" s="1"/>
  <c r="B206" i="79" a="1"/>
  <c r="B206" i="79" s="1"/>
  <c r="B298" i="79" a="1"/>
  <c r="B298" i="79" s="1"/>
  <c r="B455" i="79" a="1"/>
  <c r="B455" i="79" s="1"/>
  <c r="G455" i="79" s="1" a="1"/>
  <c r="G455" i="79" s="1"/>
  <c r="B727" i="79" a="1"/>
  <c r="B727" i="79" s="1"/>
  <c r="B207" i="79" a="1"/>
  <c r="B207" i="79" s="1"/>
  <c r="B8" i="79" a="1"/>
  <c r="B8" i="79" s="1"/>
  <c r="G8" i="79" s="1" a="1"/>
  <c r="G8" i="79" s="1"/>
  <c r="B20" i="79" a="1"/>
  <c r="B20" i="79" s="1"/>
  <c r="B32" i="79" a="1"/>
  <c r="B32" i="79" s="1"/>
  <c r="B44" i="79" a="1"/>
  <c r="B44" i="79" s="1"/>
  <c r="B56" i="79" a="1"/>
  <c r="B56" i="79" s="1"/>
  <c r="G56" i="79" s="1" a="1"/>
  <c r="G56" i="79" s="1"/>
  <c r="B68" i="79" a="1"/>
  <c r="B68" i="79" s="1"/>
  <c r="G68" i="79" s="1" a="1"/>
  <c r="G68" i="79" s="1"/>
  <c r="B80" i="79" a="1"/>
  <c r="B80" i="79" s="1"/>
  <c r="B92" i="79" a="1"/>
  <c r="B92" i="79" s="1"/>
  <c r="B104" i="79" a="1"/>
  <c r="B104" i="79" s="1"/>
  <c r="B116" i="79" a="1"/>
  <c r="B116" i="79" s="1"/>
  <c r="B128" i="79" a="1"/>
  <c r="B128" i="79" s="1"/>
  <c r="B140" i="79" a="1"/>
  <c r="B140" i="79" s="1"/>
  <c r="B152" i="79" a="1"/>
  <c r="B152" i="79" s="1"/>
  <c r="B164" i="79" a="1"/>
  <c r="B164" i="79" s="1"/>
  <c r="B176" i="79" a="1"/>
  <c r="B176" i="79" s="1"/>
  <c r="B188" i="79" a="1"/>
  <c r="B188" i="79" s="1"/>
  <c r="B198" i="79" a="1"/>
  <c r="B198" i="79" s="1"/>
  <c r="B218" i="79" a="1"/>
  <c r="B218" i="79" s="1"/>
  <c r="B227" i="79" a="1"/>
  <c r="B227" i="79" s="1"/>
  <c r="B237" i="79" a="1"/>
  <c r="B237" i="79" s="1"/>
  <c r="G237" i="79" s="1" a="1"/>
  <c r="G237" i="79" s="1"/>
  <c r="B248" i="79" a="1"/>
  <c r="B248" i="79" s="1"/>
  <c r="B259" i="79" a="1"/>
  <c r="B259" i="79" s="1"/>
  <c r="G259" i="79" s="1" a="1"/>
  <c r="G259" i="79" s="1"/>
  <c r="B269" i="79" a="1"/>
  <c r="B269" i="79" s="1"/>
  <c r="B279" i="79" a="1"/>
  <c r="B279" i="79" s="1"/>
  <c r="B289" i="79" a="1"/>
  <c r="B289" i="79" s="1"/>
  <c r="B300" i="79" a="1"/>
  <c r="B300" i="79" s="1"/>
  <c r="B323" i="79" a="1"/>
  <c r="B323" i="79" s="1"/>
  <c r="B334" i="79" a="1"/>
  <c r="B334" i="79" s="1"/>
  <c r="B345" i="79" a="1"/>
  <c r="B345" i="79" s="1"/>
  <c r="G345" i="79" s="1" a="1"/>
  <c r="G345" i="79" s="1"/>
  <c r="B357" i="79" a="1"/>
  <c r="B357" i="79" s="1"/>
  <c r="B368" i="79" a="1"/>
  <c r="B368" i="79" s="1"/>
  <c r="B379" i="79" a="1"/>
  <c r="B379" i="79" s="1"/>
  <c r="B390" i="79" a="1"/>
  <c r="B390" i="79" s="1"/>
  <c r="B402" i="79" a="1"/>
  <c r="B402" i="79" s="1"/>
  <c r="B413" i="79" a="1"/>
  <c r="B413" i="79" s="1"/>
  <c r="G413" i="79" s="1" a="1"/>
  <c r="G413" i="79" s="1"/>
  <c r="B424" i="79" a="1"/>
  <c r="B424" i="79" s="1"/>
  <c r="G424" i="79" s="1" a="1"/>
  <c r="G424" i="79" s="1"/>
  <c r="B435" i="79" a="1"/>
  <c r="B435" i="79" s="1"/>
  <c r="G435" i="79" s="1" a="1"/>
  <c r="G435" i="79" s="1"/>
  <c r="B446" i="79" a="1"/>
  <c r="B446" i="79" s="1"/>
  <c r="B457" i="79" a="1"/>
  <c r="B457" i="79" s="1"/>
  <c r="B469" i="79" a="1"/>
  <c r="B469" i="79" s="1"/>
  <c r="B480" i="79" a="1"/>
  <c r="B480" i="79" s="1"/>
  <c r="G480" i="79" s="1" a="1"/>
  <c r="G480" i="79" s="1"/>
  <c r="B491" i="79" a="1"/>
  <c r="B491" i="79" s="1"/>
  <c r="B502" i="79" a="1"/>
  <c r="B502" i="79" s="1"/>
  <c r="B514" i="79" a="1"/>
  <c r="B514" i="79" s="1"/>
  <c r="G514" i="79" s="1" a="1"/>
  <c r="G514" i="79" s="1"/>
  <c r="B525" i="79" a="1"/>
  <c r="B525" i="79" s="1"/>
  <c r="G525" i="79" s="1" a="1"/>
  <c r="G525" i="79" s="1"/>
  <c r="B536" i="79" a="1"/>
  <c r="B536" i="79" s="1"/>
  <c r="G536" i="79" s="1" a="1"/>
  <c r="G536" i="79" s="1"/>
  <c r="B548" i="79" a="1"/>
  <c r="B548" i="79" s="1"/>
  <c r="B559" i="79" a="1"/>
  <c r="B559" i="79" s="1"/>
  <c r="B570" i="79" a="1"/>
  <c r="B570" i="79" s="1"/>
  <c r="B582" i="79" a="1"/>
  <c r="B582" i="79" s="1"/>
  <c r="B593" i="79" a="1"/>
  <c r="B593" i="79" s="1"/>
  <c r="B604" i="79" a="1"/>
  <c r="B604" i="79" s="1"/>
  <c r="B616" i="79" a="1"/>
  <c r="B616" i="79" s="1"/>
  <c r="B628" i="79" a="1"/>
  <c r="B628" i="79" s="1"/>
  <c r="B638" i="79" a="1"/>
  <c r="B638" i="79" s="1"/>
  <c r="B650" i="79" a="1"/>
  <c r="B650" i="79" s="1"/>
  <c r="B662" i="79" a="1"/>
  <c r="B662" i="79" s="1"/>
  <c r="B672" i="79" a="1"/>
  <c r="B672" i="79" s="1"/>
  <c r="G672" i="79" s="1" a="1"/>
  <c r="G672" i="79" s="1"/>
  <c r="B684" i="79" a="1"/>
  <c r="B684" i="79" s="1"/>
  <c r="G684" i="79" s="1" a="1"/>
  <c r="G684" i="79" s="1"/>
  <c r="B696" i="79" a="1"/>
  <c r="B696" i="79" s="1"/>
  <c r="B707" i="79" a="1"/>
  <c r="B707" i="79" s="1"/>
  <c r="B718" i="79" a="1"/>
  <c r="B718" i="79" s="1"/>
  <c r="B730" i="79" a="1"/>
  <c r="B730" i="79" s="1"/>
  <c r="B196" i="79" a="1"/>
  <c r="B196" i="79" s="1"/>
  <c r="B276" i="79" a="1"/>
  <c r="B276" i="79" s="1"/>
  <c r="B432" i="79" a="1"/>
  <c r="B432" i="79" s="1"/>
  <c r="B715" i="79" a="1"/>
  <c r="B715" i="79" s="1"/>
  <c r="B9" i="79" a="1"/>
  <c r="B9" i="79" s="1"/>
  <c r="B21" i="79" a="1"/>
  <c r="B21" i="79" s="1"/>
  <c r="B33" i="79" a="1"/>
  <c r="B33" i="79" s="1"/>
  <c r="G33" i="79" s="1" a="1"/>
  <c r="G33" i="79" s="1"/>
  <c r="B45" i="79" a="1"/>
  <c r="B45" i="79" s="1"/>
  <c r="G45" i="79" s="1" a="1"/>
  <c r="G45" i="79" s="1"/>
  <c r="B57" i="79" a="1"/>
  <c r="B57" i="79" s="1"/>
  <c r="B69" i="79" a="1"/>
  <c r="B69" i="79" s="1"/>
  <c r="B81" i="79" a="1"/>
  <c r="B81" i="79" s="1"/>
  <c r="B93" i="79" a="1"/>
  <c r="B93" i="79" s="1"/>
  <c r="B105" i="79" a="1"/>
  <c r="B105" i="79" s="1"/>
  <c r="B117" i="79" a="1"/>
  <c r="B117" i="79" s="1"/>
  <c r="B129" i="79" a="1"/>
  <c r="B129" i="79" s="1"/>
  <c r="B141" i="79" a="1"/>
  <c r="B141" i="79" s="1"/>
  <c r="B153" i="79" a="1"/>
  <c r="B153" i="79" s="1"/>
  <c r="B165" i="79" a="1"/>
  <c r="B165" i="79" s="1"/>
  <c r="B177" i="79" a="1"/>
  <c r="B177" i="79" s="1"/>
  <c r="B189" i="79" a="1"/>
  <c r="B189" i="79" s="1"/>
  <c r="B199" i="79" a="1"/>
  <c r="B199" i="79" s="1"/>
  <c r="B209" i="79" a="1"/>
  <c r="B209" i="79" s="1"/>
  <c r="B219" i="79" a="1"/>
  <c r="B219" i="79" s="1"/>
  <c r="B228" i="79" a="1"/>
  <c r="B228" i="79" s="1"/>
  <c r="B238" i="79" a="1"/>
  <c r="B238" i="79" s="1"/>
  <c r="B270" i="79" a="1"/>
  <c r="B270" i="79" s="1"/>
  <c r="B280" i="79" a="1"/>
  <c r="B280" i="79" s="1"/>
  <c r="B290" i="79" a="1"/>
  <c r="B290" i="79" s="1"/>
  <c r="B301" i="79" a="1"/>
  <c r="B301" i="79" s="1"/>
  <c r="B312" i="79" a="1"/>
  <c r="B312" i="79" s="1"/>
  <c r="B324" i="79" a="1"/>
  <c r="B324" i="79" s="1"/>
  <c r="B335" i="79" a="1"/>
  <c r="B335" i="79" s="1"/>
  <c r="B346" i="79" a="1"/>
  <c r="B346" i="79" s="1"/>
  <c r="G346" i="79" s="1" a="1"/>
  <c r="G346" i="79" s="1"/>
  <c r="B369" i="79" a="1"/>
  <c r="B369" i="79" s="1"/>
  <c r="B380" i="79" a="1"/>
  <c r="B380" i="79" s="1"/>
  <c r="B391" i="79" a="1"/>
  <c r="B391" i="79" s="1"/>
  <c r="B403" i="79" a="1"/>
  <c r="B403" i="79" s="1"/>
  <c r="B414" i="79" a="1"/>
  <c r="B414" i="79" s="1"/>
  <c r="G414" i="79" s="1" a="1"/>
  <c r="G414" i="79" s="1"/>
  <c r="B425" i="79" a="1"/>
  <c r="B425" i="79" s="1"/>
  <c r="B436" i="79" a="1"/>
  <c r="B436" i="79" s="1"/>
  <c r="B447" i="79" a="1"/>
  <c r="B447" i="79" s="1"/>
  <c r="B458" i="79" a="1"/>
  <c r="B458" i="79" s="1"/>
  <c r="B470" i="79" a="1"/>
  <c r="B470" i="79" s="1"/>
  <c r="G470" i="79" s="1" a="1"/>
  <c r="G470" i="79" s="1"/>
  <c r="B481" i="79" a="1"/>
  <c r="B481" i="79" s="1"/>
  <c r="B492" i="79" a="1"/>
  <c r="B492" i="79" s="1"/>
  <c r="B503" i="79" a="1"/>
  <c r="B503" i="79" s="1"/>
  <c r="B526" i="79" a="1"/>
  <c r="B526" i="79" s="1"/>
  <c r="B537" i="79" a="1"/>
  <c r="B537" i="79" s="1"/>
  <c r="B549" i="79" a="1"/>
  <c r="B549" i="79" s="1"/>
  <c r="B560" i="79" a="1"/>
  <c r="B560" i="79" s="1"/>
  <c r="G560" i="79" s="1" a="1"/>
  <c r="G560" i="79" s="1"/>
  <c r="B571" i="79" a="1"/>
  <c r="B571" i="79" s="1"/>
  <c r="B583" i="79" a="1"/>
  <c r="B583" i="79" s="1"/>
  <c r="B594" i="79" a="1"/>
  <c r="B594" i="79" s="1"/>
  <c r="B605" i="79" a="1"/>
  <c r="B605" i="79" s="1"/>
  <c r="B617" i="79" a="1"/>
  <c r="B617" i="79" s="1"/>
  <c r="B639" i="79" a="1"/>
  <c r="B639" i="79" s="1"/>
  <c r="G639" i="79" s="1" a="1"/>
  <c r="G639" i="79" s="1"/>
  <c r="B651" i="79" a="1"/>
  <c r="B651" i="79" s="1"/>
  <c r="B663" i="79" a="1"/>
  <c r="B663" i="79" s="1"/>
  <c r="B673" i="79" a="1"/>
  <c r="B673" i="79" s="1"/>
  <c r="B685" i="79" a="1"/>
  <c r="B685" i="79" s="1"/>
  <c r="B697" i="79" a="1"/>
  <c r="B697" i="79" s="1"/>
  <c r="B719" i="79" a="1"/>
  <c r="B719" i="79" s="1"/>
  <c r="B681" i="79" a="1"/>
  <c r="B681" i="79" s="1"/>
  <c r="B186" i="79" a="1"/>
  <c r="B186" i="79" s="1"/>
  <c r="B10" i="79" a="1"/>
  <c r="B10" i="79" s="1"/>
  <c r="B22" i="79" a="1"/>
  <c r="B22" i="79" s="1"/>
  <c r="B34" i="79" a="1"/>
  <c r="B34" i="79" s="1"/>
  <c r="B46" i="79" a="1"/>
  <c r="B46" i="79" s="1"/>
  <c r="G46" i="79" s="1" a="1"/>
  <c r="G46" i="79" s="1"/>
  <c r="B58" i="79" a="1"/>
  <c r="B58" i="79" s="1"/>
  <c r="B70" i="79" a="1"/>
  <c r="B70" i="79" s="1"/>
  <c r="B82" i="79" a="1"/>
  <c r="B82" i="79" s="1"/>
  <c r="G82" i="79" s="1" a="1"/>
  <c r="G82" i="79" s="1"/>
  <c r="B94" i="79" a="1"/>
  <c r="B94" i="79" s="1"/>
  <c r="B106" i="79" a="1"/>
  <c r="B106" i="79" s="1"/>
  <c r="B118" i="79" a="1"/>
  <c r="B118" i="79" s="1"/>
  <c r="B130" i="79" a="1"/>
  <c r="B130" i="79" s="1"/>
  <c r="B142" i="79" a="1"/>
  <c r="B142" i="79" s="1"/>
  <c r="B154" i="79" a="1"/>
  <c r="B154" i="79" s="1"/>
  <c r="B166" i="79" a="1"/>
  <c r="B166" i="79" s="1"/>
  <c r="B178" i="79" a="1"/>
  <c r="B178" i="79" s="1"/>
  <c r="B190" i="79" a="1"/>
  <c r="B190" i="79" s="1"/>
  <c r="B200" i="79" a="1"/>
  <c r="B200" i="79" s="1"/>
  <c r="B210" i="79" a="1"/>
  <c r="B210" i="79" s="1"/>
  <c r="B220" i="79" a="1"/>
  <c r="B220" i="79" s="1"/>
  <c r="G220" i="79" s="1" a="1"/>
  <c r="G220" i="79" s="1"/>
  <c r="B229" i="79" a="1"/>
  <c r="B229" i="79" s="1"/>
  <c r="B239" i="79" a="1"/>
  <c r="B239" i="79" s="1"/>
  <c r="B249" i="79" a="1"/>
  <c r="B249" i="79" s="1"/>
  <c r="B260" i="79" a="1"/>
  <c r="B260" i="79" s="1"/>
  <c r="B271" i="79" a="1"/>
  <c r="B271" i="79" s="1"/>
  <c r="B281" i="79" a="1"/>
  <c r="B281" i="79" s="1"/>
  <c r="B291" i="79" a="1"/>
  <c r="B291" i="79" s="1"/>
  <c r="B302" i="79" a="1"/>
  <c r="B302" i="79" s="1"/>
  <c r="B313" i="79" a="1"/>
  <c r="B313" i="79" s="1"/>
  <c r="G313" i="79" s="1" a="1"/>
  <c r="G313" i="79" s="1"/>
  <c r="B325" i="79" a="1"/>
  <c r="B325" i="79" s="1"/>
  <c r="B336" i="79" a="1"/>
  <c r="B336" i="79" s="1"/>
  <c r="B347" i="79" a="1"/>
  <c r="B347" i="79" s="1"/>
  <c r="G347" i="79" s="1" a="1"/>
  <c r="G347" i="79" s="1"/>
  <c r="B358" i="79" a="1"/>
  <c r="B358" i="79" s="1"/>
  <c r="B370" i="79" a="1"/>
  <c r="B370" i="79" s="1"/>
  <c r="B381" i="79" a="1"/>
  <c r="B381" i="79" s="1"/>
  <c r="B392" i="79" a="1"/>
  <c r="B392" i="79" s="1"/>
  <c r="B415" i="79" a="1"/>
  <c r="B415" i="79" s="1"/>
  <c r="B426" i="79" a="1"/>
  <c r="B426" i="79" s="1"/>
  <c r="B437" i="79" a="1"/>
  <c r="B437" i="79" s="1"/>
  <c r="B448" i="79" a="1"/>
  <c r="B448" i="79" s="1"/>
  <c r="B459" i="79" a="1"/>
  <c r="B459" i="79" s="1"/>
  <c r="B471" i="79" a="1"/>
  <c r="B471" i="79" s="1"/>
  <c r="B482" i="79" a="1"/>
  <c r="B482" i="79" s="1"/>
  <c r="B493" i="79" a="1"/>
  <c r="B493" i="79" s="1"/>
  <c r="B504" i="79" a="1"/>
  <c r="B504" i="79" s="1"/>
  <c r="B515" i="79" a="1"/>
  <c r="B515" i="79" s="1"/>
  <c r="B527" i="79" a="1"/>
  <c r="B527" i="79" s="1"/>
  <c r="B538" i="79" a="1"/>
  <c r="B538" i="79" s="1"/>
  <c r="B550" i="79" a="1"/>
  <c r="B550" i="79" s="1"/>
  <c r="B561" i="79" a="1"/>
  <c r="B561" i="79" s="1"/>
  <c r="G561" i="79" s="1" a="1"/>
  <c r="G561" i="79" s="1"/>
  <c r="B572" i="79" a="1"/>
  <c r="B572" i="79" s="1"/>
  <c r="B584" i="79" a="1"/>
  <c r="B584" i="79" s="1"/>
  <c r="B595" i="79" a="1"/>
  <c r="B595" i="79" s="1"/>
  <c r="B606" i="79" a="1"/>
  <c r="B606" i="79" s="1"/>
  <c r="B618" i="79" a="1"/>
  <c r="B618" i="79" s="1"/>
  <c r="B629" i="79" a="1"/>
  <c r="B629" i="79" s="1"/>
  <c r="B640" i="79" a="1"/>
  <c r="B640" i="79" s="1"/>
  <c r="B652" i="79" a="1"/>
  <c r="B652" i="79" s="1"/>
  <c r="B664" i="79" a="1"/>
  <c r="B664" i="79" s="1"/>
  <c r="G664" i="79" s="1" a="1"/>
  <c r="G664" i="79" s="1"/>
  <c r="B674" i="79" a="1"/>
  <c r="B674" i="79" s="1"/>
  <c r="B686" i="79" a="1"/>
  <c r="B686" i="79" s="1"/>
  <c r="B698" i="79" a="1"/>
  <c r="B698" i="79" s="1"/>
  <c r="B708" i="79" a="1"/>
  <c r="B708" i="79" s="1"/>
  <c r="B720" i="79" a="1"/>
  <c r="B720" i="79" s="1"/>
  <c r="B731" i="79" a="1"/>
  <c r="B731" i="79" s="1"/>
  <c r="B11" i="79" a="1"/>
  <c r="B11" i="79" s="1"/>
  <c r="G11" i="79" s="1" a="1"/>
  <c r="G11" i="79" s="1"/>
  <c r="B23" i="79" a="1"/>
  <c r="B23" i="79" s="1"/>
  <c r="B35" i="79" a="1"/>
  <c r="B35" i="79" s="1"/>
  <c r="B47" i="79" a="1"/>
  <c r="B47" i="79" s="1"/>
  <c r="B59" i="79" a="1"/>
  <c r="B59" i="79" s="1"/>
  <c r="B71" i="79" a="1"/>
  <c r="B71" i="79" s="1"/>
  <c r="G71" i="79" s="1" a="1"/>
  <c r="G71" i="79" s="1"/>
  <c r="B83" i="79" a="1"/>
  <c r="B83" i="79" s="1"/>
  <c r="B95" i="79" a="1"/>
  <c r="B95" i="79" s="1"/>
  <c r="B107" i="79" a="1"/>
  <c r="B107" i="79" s="1"/>
  <c r="B119" i="79" a="1"/>
  <c r="B119" i="79" s="1"/>
  <c r="B131" i="79" a="1"/>
  <c r="B131" i="79" s="1"/>
  <c r="G131" i="79" s="1" a="1"/>
  <c r="G131" i="79" s="1"/>
  <c r="B143" i="79" a="1"/>
  <c r="B143" i="79" s="1"/>
  <c r="B155" i="79" a="1"/>
  <c r="B155" i="79" s="1"/>
  <c r="G155" i="79" s="1" a="1"/>
  <c r="G155" i="79" s="1"/>
  <c r="B167" i="79" a="1"/>
  <c r="B167" i="79" s="1"/>
  <c r="B179" i="79" a="1"/>
  <c r="B179" i="79" s="1"/>
  <c r="B201" i="79" a="1"/>
  <c r="B201" i="79" s="1"/>
  <c r="B211" i="79" a="1"/>
  <c r="B211" i="79" s="1"/>
  <c r="B230" i="79" a="1"/>
  <c r="B230" i="79" s="1"/>
  <c r="B250" i="79" a="1"/>
  <c r="B250" i="79" s="1"/>
  <c r="B261" i="79" a="1"/>
  <c r="B261" i="79" s="1"/>
  <c r="B272" i="79" a="1"/>
  <c r="B272" i="79" s="1"/>
  <c r="B282" i="79" a="1"/>
  <c r="B282" i="79" s="1"/>
  <c r="B292" i="79" a="1"/>
  <c r="B292" i="79" s="1"/>
  <c r="B303" i="79" a="1"/>
  <c r="B303" i="79" s="1"/>
  <c r="B314" i="79" a="1"/>
  <c r="B314" i="79" s="1"/>
  <c r="B326" i="79" a="1"/>
  <c r="B326" i="79" s="1"/>
  <c r="G326" i="79" s="1" a="1"/>
  <c r="G326" i="79" s="1"/>
  <c r="B337" i="79" a="1"/>
  <c r="B337" i="79" s="1"/>
  <c r="B348" i="79" a="1"/>
  <c r="B348" i="79" s="1"/>
  <c r="B359" i="79" a="1"/>
  <c r="B359" i="79" s="1"/>
  <c r="B382" i="79" a="1"/>
  <c r="B382" i="79" s="1"/>
  <c r="B393" i="79" a="1"/>
  <c r="B393" i="79" s="1"/>
  <c r="G393" i="79" s="1" a="1"/>
  <c r="G393" i="79" s="1"/>
  <c r="B404" i="79" a="1"/>
  <c r="B404" i="79" s="1"/>
  <c r="B416" i="79" a="1"/>
  <c r="B416" i="79" s="1"/>
  <c r="B427" i="79" a="1"/>
  <c r="B427" i="79" s="1"/>
  <c r="B438" i="79" a="1"/>
  <c r="B438" i="79" s="1"/>
  <c r="B449" i="79" a="1"/>
  <c r="B449" i="79" s="1"/>
  <c r="B460" i="79" a="1"/>
  <c r="B460" i="79" s="1"/>
  <c r="G460" i="79" s="1" a="1"/>
  <c r="G460" i="79" s="1"/>
  <c r="B472" i="79" a="1"/>
  <c r="B472" i="79" s="1"/>
  <c r="B483" i="79" a="1"/>
  <c r="B483" i="79" s="1"/>
  <c r="B494" i="79" a="1"/>
  <c r="B494" i="79" s="1"/>
  <c r="B505" i="79" a="1"/>
  <c r="B505" i="79" s="1"/>
  <c r="B516" i="79" a="1"/>
  <c r="B516" i="79" s="1"/>
  <c r="G516" i="79" s="1" a="1"/>
  <c r="G516" i="79" s="1"/>
  <c r="B539" i="79" a="1"/>
  <c r="B539" i="79" s="1"/>
  <c r="B551" i="79" a="1"/>
  <c r="B551" i="79" s="1"/>
  <c r="B562" i="79" a="1"/>
  <c r="B562" i="79" s="1"/>
  <c r="B573" i="79" a="1"/>
  <c r="B573" i="79" s="1"/>
  <c r="B585" i="79" a="1"/>
  <c r="B585" i="79" s="1"/>
  <c r="B596" i="79" a="1"/>
  <c r="B596" i="79" s="1"/>
  <c r="G596" i="79" s="1" a="1"/>
  <c r="G596" i="79" s="1"/>
  <c r="B607" i="79" a="1"/>
  <c r="B607" i="79" s="1"/>
  <c r="G607" i="79" s="1" a="1"/>
  <c r="G607" i="79" s="1"/>
  <c r="B619" i="79" a="1"/>
  <c r="B619" i="79" s="1"/>
  <c r="B630" i="79" a="1"/>
  <c r="B630" i="79" s="1"/>
  <c r="B641" i="79" a="1"/>
  <c r="B641" i="79" s="1"/>
  <c r="B653" i="79" a="1"/>
  <c r="B653" i="79" s="1"/>
  <c r="B675" i="79" a="1"/>
  <c r="B675" i="79" s="1"/>
  <c r="B687" i="79" a="1"/>
  <c r="B687" i="79" s="1"/>
  <c r="B699" i="79" a="1"/>
  <c r="B699" i="79" s="1"/>
  <c r="B709" i="79" a="1"/>
  <c r="B709" i="79" s="1"/>
  <c r="B721" i="79" a="1"/>
  <c r="B721" i="79" s="1"/>
  <c r="B732" i="79" a="1"/>
  <c r="B732" i="79" s="1"/>
  <c r="B670" i="79" a="1"/>
  <c r="B670" i="79" s="1"/>
  <c r="G670" i="79" s="1" a="1"/>
  <c r="G670" i="79" s="1"/>
  <c r="B12" i="79" a="1"/>
  <c r="B12" i="79" s="1"/>
  <c r="G12" i="79" s="1" a="1"/>
  <c r="G12" i="79" s="1"/>
  <c r="B24" i="79" a="1"/>
  <c r="B24" i="79" s="1"/>
  <c r="G24" i="79" s="1" a="1"/>
  <c r="G24" i="79" s="1"/>
  <c r="B36" i="79" a="1"/>
  <c r="B36" i="79" s="1"/>
  <c r="B48" i="79" a="1"/>
  <c r="B48" i="79" s="1"/>
  <c r="B60" i="79" a="1"/>
  <c r="B60" i="79" s="1"/>
  <c r="B72" i="79" a="1"/>
  <c r="B72" i="79" s="1"/>
  <c r="G72" i="79" s="1" a="1"/>
  <c r="G72" i="79" s="1"/>
  <c r="B84" i="79" a="1"/>
  <c r="B84" i="79" s="1"/>
  <c r="B96" i="79" a="1"/>
  <c r="B96" i="79" s="1"/>
  <c r="B108" i="79" a="1"/>
  <c r="B108" i="79" s="1"/>
  <c r="B120" i="79" a="1"/>
  <c r="B120" i="79" s="1"/>
  <c r="B132" i="79" a="1"/>
  <c r="B132" i="79" s="1"/>
  <c r="B144" i="79" a="1"/>
  <c r="B144" i="79" s="1"/>
  <c r="B156" i="79" a="1"/>
  <c r="B156" i="79" s="1"/>
  <c r="G156" i="79" s="1" a="1"/>
  <c r="G156" i="79" s="1"/>
  <c r="B168" i="79" a="1"/>
  <c r="B168" i="79" s="1"/>
  <c r="B180" i="79" a="1"/>
  <c r="B180" i="79" s="1"/>
  <c r="B191" i="79" a="1"/>
  <c r="B191" i="79" s="1"/>
  <c r="B202" i="79" a="1"/>
  <c r="B202" i="79" s="1"/>
  <c r="B212" i="79" a="1"/>
  <c r="B212" i="79" s="1"/>
  <c r="B221" i="79" a="1"/>
  <c r="B221" i="79" s="1"/>
  <c r="B240" i="79" a="1"/>
  <c r="B240" i="79" s="1"/>
  <c r="B251" i="79" a="1"/>
  <c r="B251" i="79" s="1"/>
  <c r="G251" i="79" s="1" a="1"/>
  <c r="G251" i="79" s="1"/>
  <c r="B283" i="79" a="1"/>
  <c r="B283" i="79" s="1"/>
  <c r="B293" i="79" a="1"/>
  <c r="B293" i="79" s="1"/>
  <c r="B304" i="79" a="1"/>
  <c r="B304" i="79" s="1"/>
  <c r="B315" i="79" a="1"/>
  <c r="B315" i="79" s="1"/>
  <c r="B327" i="79" a="1"/>
  <c r="B327" i="79" s="1"/>
  <c r="B338" i="79" a="1"/>
  <c r="B338" i="79" s="1"/>
  <c r="B349" i="79" a="1"/>
  <c r="B349" i="79" s="1"/>
  <c r="B360" i="79" a="1"/>
  <c r="B360" i="79" s="1"/>
  <c r="B371" i="79" a="1"/>
  <c r="B371" i="79" s="1"/>
  <c r="B383" i="79" a="1"/>
  <c r="B383" i="79" s="1"/>
  <c r="B394" i="79" a="1"/>
  <c r="B394" i="79" s="1"/>
  <c r="B405" i="79" a="1"/>
  <c r="B405" i="79" s="1"/>
  <c r="G405" i="79" s="1" a="1"/>
  <c r="G405" i="79" s="1"/>
  <c r="B428" i="79" a="1"/>
  <c r="B428" i="79" s="1"/>
  <c r="B439" i="79" a="1"/>
  <c r="B439" i="79" s="1"/>
  <c r="B450" i="79" a="1"/>
  <c r="B450" i="79" s="1"/>
  <c r="B461" i="79" a="1"/>
  <c r="B461" i="79" s="1"/>
  <c r="B473" i="79" a="1"/>
  <c r="B473" i="79" s="1"/>
  <c r="G473" i="79" s="1" a="1"/>
  <c r="G473" i="79" s="1"/>
  <c r="B484" i="79" a="1"/>
  <c r="B484" i="79" s="1"/>
  <c r="G484" i="79" s="1" a="1"/>
  <c r="G484" i="79" s="1"/>
  <c r="B495" i="79" a="1"/>
  <c r="B495" i="79" s="1"/>
  <c r="B506" i="79" a="1"/>
  <c r="B506" i="79" s="1"/>
  <c r="B517" i="79" a="1"/>
  <c r="B517" i="79" s="1"/>
  <c r="B528" i="79" a="1"/>
  <c r="B528" i="79" s="1"/>
  <c r="B540" i="79" a="1"/>
  <c r="B540" i="79" s="1"/>
  <c r="B552" i="79" a="1"/>
  <c r="B552" i="79" s="1"/>
  <c r="G552" i="79" s="1" a="1"/>
  <c r="G552" i="79" s="1"/>
  <c r="B563" i="79" a="1"/>
  <c r="B563" i="79" s="1"/>
  <c r="B574" i="79" a="1"/>
  <c r="B574" i="79" s="1"/>
  <c r="B586" i="79" a="1"/>
  <c r="B586" i="79" s="1"/>
  <c r="B597" i="79" a="1"/>
  <c r="B597" i="79" s="1"/>
  <c r="B608" i="79" a="1"/>
  <c r="B608" i="79" s="1"/>
  <c r="B620" i="79" a="1"/>
  <c r="B620" i="79" s="1"/>
  <c r="B631" i="79" a="1"/>
  <c r="B631" i="79" s="1"/>
  <c r="B642" i="79" a="1"/>
  <c r="B642" i="79" s="1"/>
  <c r="B654" i="79" a="1"/>
  <c r="B654" i="79" s="1"/>
  <c r="B665" i="79" a="1"/>
  <c r="B665" i="79" s="1"/>
  <c r="B676" i="79" a="1"/>
  <c r="B676" i="79" s="1"/>
  <c r="B688" i="79" a="1"/>
  <c r="B688" i="79" s="1"/>
  <c r="G688" i="79" s="1" a="1"/>
  <c r="G688" i="79" s="1"/>
  <c r="B700" i="79" a="1"/>
  <c r="B700" i="79" s="1"/>
  <c r="B710" i="79" a="1"/>
  <c r="B710" i="79" s="1"/>
  <c r="B722" i="79" a="1"/>
  <c r="B722" i="79" s="1"/>
  <c r="B733" i="79" a="1"/>
  <c r="B733" i="79" s="1"/>
  <c r="B13" i="79" a="1"/>
  <c r="B13" i="79" s="1"/>
  <c r="G13" i="79" s="1" a="1"/>
  <c r="G13" i="79" s="1"/>
  <c r="B25" i="79" a="1"/>
  <c r="B25" i="79" s="1"/>
  <c r="B37" i="79" a="1"/>
  <c r="B37" i="79" s="1"/>
  <c r="B49" i="79" a="1"/>
  <c r="B49" i="79" s="1"/>
  <c r="B61" i="79" a="1"/>
  <c r="B61" i="79" s="1"/>
  <c r="B73" i="79" a="1"/>
  <c r="B73" i="79" s="1"/>
  <c r="G73" i="79" s="1" a="1"/>
  <c r="G73" i="79" s="1"/>
  <c r="B85" i="79" a="1"/>
  <c r="B85" i="79" s="1"/>
  <c r="B97" i="79" a="1"/>
  <c r="B97" i="79" s="1"/>
  <c r="B109" i="79" a="1"/>
  <c r="B109" i="79" s="1"/>
  <c r="B121" i="79" a="1"/>
  <c r="B121" i="79" s="1"/>
  <c r="B133" i="79" a="1"/>
  <c r="B133" i="79" s="1"/>
  <c r="B145" i="79" a="1"/>
  <c r="B145" i="79" s="1"/>
  <c r="B157" i="79" a="1"/>
  <c r="B157" i="79" s="1"/>
  <c r="B169" i="79" a="1"/>
  <c r="B169" i="79" s="1"/>
  <c r="B181" i="79" a="1"/>
  <c r="B181" i="79" s="1"/>
  <c r="B192" i="79" a="1"/>
  <c r="B192" i="79" s="1"/>
  <c r="B213" i="79" a="1"/>
  <c r="B213" i="79" s="1"/>
  <c r="B222" i="79" a="1"/>
  <c r="B222" i="79" s="1"/>
  <c r="B231" i="79" a="1"/>
  <c r="B231" i="79" s="1"/>
  <c r="B241" i="79" a="1"/>
  <c r="B241" i="79" s="1"/>
  <c r="B252" i="79" a="1"/>
  <c r="B252" i="79" s="1"/>
  <c r="B262" i="79" a="1"/>
  <c r="B262" i="79" s="1"/>
  <c r="B273" i="79" a="1"/>
  <c r="B273" i="79" s="1"/>
  <c r="B284" i="79" a="1"/>
  <c r="B284" i="79" s="1"/>
  <c r="B294" i="79" a="1"/>
  <c r="B294" i="79" s="1"/>
  <c r="G294" i="79" s="1" a="1"/>
  <c r="G294" i="79" s="1"/>
  <c r="B305" i="79" a="1"/>
  <c r="B305" i="79" s="1"/>
  <c r="B316" i="79" a="1"/>
  <c r="B316" i="79" s="1"/>
  <c r="B328" i="79" a="1"/>
  <c r="B328" i="79" s="1"/>
  <c r="B339" i="79" a="1"/>
  <c r="B339" i="79" s="1"/>
  <c r="G339" i="79" s="1" a="1"/>
  <c r="G339" i="79" s="1"/>
  <c r="B350" i="79" a="1"/>
  <c r="B350" i="79" s="1"/>
  <c r="B361" i="79" a="1"/>
  <c r="B361" i="79" s="1"/>
  <c r="B372" i="79" a="1"/>
  <c r="B372" i="79" s="1"/>
  <c r="B395" i="79" a="1"/>
  <c r="B395" i="79" s="1"/>
  <c r="B406" i="79" a="1"/>
  <c r="B406" i="79" s="1"/>
  <c r="B417" i="79" a="1"/>
  <c r="B417" i="79" s="1"/>
  <c r="B429" i="79" a="1"/>
  <c r="B429" i="79" s="1"/>
  <c r="B440" i="79" a="1"/>
  <c r="B440" i="79" s="1"/>
  <c r="B451" i="79" a="1"/>
  <c r="B451" i="79" s="1"/>
  <c r="B462" i="79" a="1"/>
  <c r="B462" i="79" s="1"/>
  <c r="B474" i="79" a="1"/>
  <c r="B474" i="79" s="1"/>
  <c r="B485" i="79" a="1"/>
  <c r="B485" i="79" s="1"/>
  <c r="B496" i="79" a="1"/>
  <c r="B496" i="79" s="1"/>
  <c r="B507" i="79" a="1"/>
  <c r="B507" i="79" s="1"/>
  <c r="B518" i="79" a="1"/>
  <c r="B518" i="79" s="1"/>
  <c r="B529" i="79" a="1"/>
  <c r="B529" i="79" s="1"/>
  <c r="B541" i="79" a="1"/>
  <c r="B541" i="79" s="1"/>
  <c r="B553" i="79" a="1"/>
  <c r="B553" i="79" s="1"/>
  <c r="B575" i="79" a="1"/>
  <c r="B575" i="79" s="1"/>
  <c r="B587" i="79" a="1"/>
  <c r="B587" i="79" s="1"/>
  <c r="B598" i="79" a="1"/>
  <c r="B598" i="79" s="1"/>
  <c r="B609" i="79" a="1"/>
  <c r="B609" i="79" s="1"/>
  <c r="B621" i="79" a="1"/>
  <c r="B621" i="79" s="1"/>
  <c r="B632" i="79" a="1"/>
  <c r="B632" i="79" s="1"/>
  <c r="B643" i="79" a="1"/>
  <c r="B643" i="79" s="1"/>
  <c r="B655" i="79" a="1"/>
  <c r="B655" i="79" s="1"/>
  <c r="B666" i="79" a="1"/>
  <c r="B666" i="79" s="1"/>
  <c r="B677" i="79" a="1"/>
  <c r="B677" i="79" s="1"/>
  <c r="B689" i="79" a="1"/>
  <c r="B689" i="79" s="1"/>
  <c r="B711" i="79" a="1"/>
  <c r="B711" i="79" s="1"/>
  <c r="G711" i="79" s="1" a="1"/>
  <c r="G711" i="79" s="1"/>
  <c r="B723" i="79" a="1"/>
  <c r="B723" i="79" s="1"/>
  <c r="B659" i="79" a="1"/>
  <c r="B659" i="79" s="1"/>
  <c r="B2" i="79" a="1"/>
  <c r="B2" i="79" s="1"/>
  <c r="B14" i="79" a="1"/>
  <c r="B14" i="79" s="1"/>
  <c r="B26" i="79" a="1"/>
  <c r="B26" i="79" s="1"/>
  <c r="B38" i="79" a="1"/>
  <c r="B38" i="79" s="1"/>
  <c r="G38" i="79" s="1" a="1"/>
  <c r="G38" i="79" s="1"/>
  <c r="B50" i="79" a="1"/>
  <c r="B50" i="79" s="1"/>
  <c r="G50" i="79" s="1" a="1"/>
  <c r="G50" i="79" s="1"/>
  <c r="B62" i="79" a="1"/>
  <c r="B62" i="79" s="1"/>
  <c r="B74" i="79" a="1"/>
  <c r="B74" i="79" s="1"/>
  <c r="B86" i="79" a="1"/>
  <c r="B86" i="79" s="1"/>
  <c r="B98" i="79" a="1"/>
  <c r="B98" i="79" s="1"/>
  <c r="B110" i="79" a="1"/>
  <c r="B110" i="79" s="1"/>
  <c r="B122" i="79" a="1"/>
  <c r="B122" i="79" s="1"/>
  <c r="B134" i="79" a="1"/>
  <c r="B134" i="79" s="1"/>
  <c r="B146" i="79" a="1"/>
  <c r="B146" i="79" s="1"/>
  <c r="B158" i="79" a="1"/>
  <c r="B158" i="79" s="1"/>
  <c r="B170" i="79" a="1"/>
  <c r="B170" i="79" s="1"/>
  <c r="B182" i="79" a="1"/>
  <c r="B182" i="79" s="1"/>
  <c r="B193" i="79" a="1"/>
  <c r="B193" i="79" s="1"/>
  <c r="B203" i="79" a="1"/>
  <c r="B203" i="79" s="1"/>
  <c r="B214" i="79" a="1"/>
  <c r="B214" i="79" s="1"/>
  <c r="B232" i="79" a="1"/>
  <c r="B232" i="79" s="1"/>
  <c r="G232" i="79" s="1" a="1"/>
  <c r="G232" i="79" s="1"/>
  <c r="B242" i="79" a="1"/>
  <c r="B242" i="79" s="1"/>
  <c r="B253" i="79" a="1"/>
  <c r="B253" i="79" s="1"/>
  <c r="B263" i="79" a="1"/>
  <c r="B263" i="79" s="1"/>
  <c r="B274" i="79" a="1"/>
  <c r="B274" i="79" s="1"/>
  <c r="B285" i="79" a="1"/>
  <c r="B285" i="79" s="1"/>
  <c r="B295" i="79" a="1"/>
  <c r="B295" i="79" s="1"/>
  <c r="B306" i="79" a="1"/>
  <c r="B306" i="79" s="1"/>
  <c r="B317" i="79" a="1"/>
  <c r="B317" i="79" s="1"/>
  <c r="G317" i="79" s="1" a="1"/>
  <c r="G317" i="79" s="1"/>
  <c r="B329" i="79" a="1"/>
  <c r="B329" i="79" s="1"/>
  <c r="B340" i="79" a="1"/>
  <c r="B340" i="79" s="1"/>
  <c r="B351" i="79" a="1"/>
  <c r="B351" i="79" s="1"/>
  <c r="B362" i="79" a="1"/>
  <c r="B362" i="79" s="1"/>
  <c r="G362" i="79" s="1" a="1"/>
  <c r="G362" i="79" s="1"/>
  <c r="B373" i="79" a="1"/>
  <c r="B373" i="79" s="1"/>
  <c r="B384" i="79" a="1"/>
  <c r="B384" i="79" s="1"/>
  <c r="B396" i="79" a="1"/>
  <c r="B396" i="79" s="1"/>
  <c r="B407" i="79" a="1"/>
  <c r="B407" i="79" s="1"/>
  <c r="B418" i="79" a="1"/>
  <c r="B418" i="79" s="1"/>
  <c r="B441" i="79" a="1"/>
  <c r="B441" i="79" s="1"/>
  <c r="B452" i="79" a="1"/>
  <c r="B452" i="79" s="1"/>
  <c r="B463" i="79" a="1"/>
  <c r="B463" i="79" s="1"/>
  <c r="B475" i="79" a="1"/>
  <c r="B475" i="79" s="1"/>
  <c r="B486" i="79" a="1"/>
  <c r="B486" i="79" s="1"/>
  <c r="B497" i="79" a="1"/>
  <c r="B497" i="79" s="1"/>
  <c r="G497" i="79" s="1" a="1"/>
  <c r="G497" i="79" s="1"/>
  <c r="B508" i="79" a="1"/>
  <c r="B508" i="79" s="1"/>
  <c r="B519" i="79" a="1"/>
  <c r="B519" i="79" s="1"/>
  <c r="G519" i="79" s="1" a="1"/>
  <c r="G519" i="79" s="1"/>
  <c r="B530" i="79" a="1"/>
  <c r="B530" i="79" s="1"/>
  <c r="B542" i="79" a="1"/>
  <c r="B542" i="79" s="1"/>
  <c r="B554" i="79" a="1"/>
  <c r="B554" i="79" s="1"/>
  <c r="G554" i="79" s="1" a="1"/>
  <c r="G554" i="79" s="1"/>
  <c r="B564" i="79" a="1"/>
  <c r="B564" i="79" s="1"/>
  <c r="B576" i="79" a="1"/>
  <c r="B576" i="79" s="1"/>
  <c r="B588" i="79" a="1"/>
  <c r="B588" i="79" s="1"/>
  <c r="B599" i="79" a="1"/>
  <c r="B599" i="79" s="1"/>
  <c r="G599" i="79" s="1" a="1"/>
  <c r="G599" i="79" s="1"/>
  <c r="B610" i="79" a="1"/>
  <c r="B610" i="79" s="1"/>
  <c r="B622" i="79" a="1"/>
  <c r="B622" i="79" s="1"/>
  <c r="B633" i="79" a="1"/>
  <c r="B633" i="79" s="1"/>
  <c r="B644" i="79" a="1"/>
  <c r="B644" i="79" s="1"/>
  <c r="B656" i="79" a="1"/>
  <c r="B656" i="79" s="1"/>
  <c r="G656" i="79" s="1" a="1"/>
  <c r="G656" i="79" s="1"/>
  <c r="B667" i="79" a="1"/>
  <c r="B667" i="79" s="1"/>
  <c r="B678" i="79" a="1"/>
  <c r="B678" i="79" s="1"/>
  <c r="B690" i="79" a="1"/>
  <c r="B690" i="79" s="1"/>
  <c r="B701" i="79" a="1"/>
  <c r="B701" i="79" s="1"/>
  <c r="B712" i="79" a="1"/>
  <c r="B712" i="79" s="1"/>
  <c r="B724" i="79" a="1"/>
  <c r="B724" i="79" s="1"/>
  <c r="B734" i="79" a="1"/>
  <c r="B734" i="79" s="1"/>
  <c r="B3" i="79" a="1"/>
  <c r="B3" i="79" s="1"/>
  <c r="B15" i="79" a="1"/>
  <c r="B15" i="79" s="1"/>
  <c r="B27" i="79" a="1"/>
  <c r="B27" i="79" s="1"/>
  <c r="B39" i="79" a="1"/>
  <c r="B39" i="79" s="1"/>
  <c r="B51" i="79" a="1"/>
  <c r="B51" i="79" s="1"/>
  <c r="G51" i="79" s="1" a="1"/>
  <c r="G51" i="79" s="1"/>
  <c r="B63" i="79" a="1"/>
  <c r="B63" i="79" s="1"/>
  <c r="B75" i="79" a="1"/>
  <c r="B75" i="79" s="1"/>
  <c r="G75" i="79" s="1" a="1"/>
  <c r="G75" i="79" s="1"/>
  <c r="B87" i="79" a="1"/>
  <c r="B87" i="79" s="1"/>
  <c r="G87" i="79" s="1" a="1"/>
  <c r="G87" i="79" s="1"/>
  <c r="B99" i="79" a="1"/>
  <c r="B99" i="79" s="1"/>
  <c r="B111" i="79" a="1"/>
  <c r="B111" i="79" s="1"/>
  <c r="B123" i="79" a="1"/>
  <c r="B123" i="79" s="1"/>
  <c r="B135" i="79" a="1"/>
  <c r="B135" i="79" s="1"/>
  <c r="B147" i="79" a="1"/>
  <c r="B147" i="79" s="1"/>
  <c r="G147" i="79" s="1" a="1"/>
  <c r="G147" i="79" s="1"/>
  <c r="B159" i="79" a="1"/>
  <c r="B159" i="79" s="1"/>
  <c r="B171" i="79" a="1"/>
  <c r="B171" i="79" s="1"/>
  <c r="G171" i="79" s="1" a="1"/>
  <c r="G171" i="79" s="1"/>
  <c r="B183" i="79" a="1"/>
  <c r="B183" i="79" s="1"/>
  <c r="B194" i="79" a="1"/>
  <c r="B194" i="79" s="1"/>
  <c r="B204" i="79" a="1"/>
  <c r="B204" i="79" s="1"/>
  <c r="B223" i="79" a="1"/>
  <c r="B223" i="79" s="1"/>
  <c r="B233" i="79" a="1"/>
  <c r="B233" i="79" s="1"/>
  <c r="B243" i="79" a="1"/>
  <c r="B243" i="79" s="1"/>
  <c r="B254" i="79" a="1"/>
  <c r="B254" i="79" s="1"/>
  <c r="B264" i="79" a="1"/>
  <c r="B264" i="79" s="1"/>
  <c r="B296" i="79" a="1"/>
  <c r="B296" i="79" s="1"/>
  <c r="B307" i="79" a="1"/>
  <c r="B307" i="79" s="1"/>
  <c r="B318" i="79" a="1"/>
  <c r="B318" i="79" s="1"/>
  <c r="B330" i="79" a="1"/>
  <c r="B330" i="79" s="1"/>
  <c r="B341" i="79" a="1"/>
  <c r="B341" i="79" s="1"/>
  <c r="G341" i="79" s="1" a="1"/>
  <c r="G341" i="79" s="1"/>
  <c r="B352" i="79" a="1"/>
  <c r="B352" i="79" s="1"/>
  <c r="B363" i="79" a="1"/>
  <c r="B363" i="79" s="1"/>
  <c r="B374" i="79" a="1"/>
  <c r="B374" i="79" s="1"/>
  <c r="B385" i="79" a="1"/>
  <c r="B385" i="79" s="1"/>
  <c r="B397" i="79" a="1"/>
  <c r="B397" i="79" s="1"/>
  <c r="B408" i="79" a="1"/>
  <c r="B408" i="79" s="1"/>
  <c r="B419" i="79" a="1"/>
  <c r="B419" i="79" s="1"/>
  <c r="B430" i="79" a="1"/>
  <c r="B430" i="79" s="1"/>
  <c r="B442" i="79" a="1"/>
  <c r="B442" i="79" s="1"/>
  <c r="B453" i="79" a="1"/>
  <c r="B453" i="79" s="1"/>
  <c r="B464" i="79" a="1"/>
  <c r="B464" i="79" s="1"/>
  <c r="B487" i="79" a="1"/>
  <c r="B487" i="79" s="1"/>
  <c r="B498" i="79" a="1"/>
  <c r="B498" i="79" s="1"/>
  <c r="B509" i="79" a="1"/>
  <c r="B509" i="79" s="1"/>
  <c r="B520" i="79" a="1"/>
  <c r="B520" i="79" s="1"/>
  <c r="B531" i="79" a="1"/>
  <c r="B531" i="79" s="1"/>
  <c r="B543" i="79" a="1"/>
  <c r="B543" i="79" s="1"/>
  <c r="B555" i="79" a="1"/>
  <c r="B555" i="79" s="1"/>
  <c r="B565" i="79" a="1"/>
  <c r="B565" i="79" s="1"/>
  <c r="B577" i="79" a="1"/>
  <c r="B577" i="79" s="1"/>
  <c r="B589" i="79" a="1"/>
  <c r="B589" i="79" s="1"/>
  <c r="B611" i="79" a="1"/>
  <c r="B611" i="79" s="1"/>
  <c r="B623" i="79" a="1"/>
  <c r="B623" i="79" s="1"/>
  <c r="B634" i="79" a="1"/>
  <c r="B634" i="79" s="1"/>
  <c r="B645" i="79" a="1"/>
  <c r="B645" i="79" s="1"/>
  <c r="B657" i="79" a="1"/>
  <c r="B657" i="79" s="1"/>
  <c r="B668" i="79" a="1"/>
  <c r="B668" i="79" s="1"/>
  <c r="B679" i="79" a="1"/>
  <c r="B679" i="79" s="1"/>
  <c r="B691" i="79" a="1"/>
  <c r="B691" i="79" s="1"/>
  <c r="B702" i="79" a="1"/>
  <c r="B702" i="79" s="1"/>
  <c r="B713" i="79" a="1"/>
  <c r="B713" i="79" s="1"/>
  <c r="B725" i="79" a="1"/>
  <c r="B725" i="79" s="1"/>
  <c r="B735" i="79" a="1"/>
  <c r="B735" i="79" s="1"/>
  <c r="D1" i="73" a="1"/>
  <c r="D1" i="73" s="1"/>
  <c r="H40" i="76"/>
  <c r="H39" i="76"/>
  <c r="H38" i="76"/>
  <c r="H37" i="76"/>
  <c r="H36" i="76"/>
  <c r="H35" i="76"/>
  <c r="H34" i="76"/>
  <c r="H33" i="76"/>
  <c r="H32" i="76"/>
  <c r="H31" i="76"/>
  <c r="H30" i="76"/>
  <c r="H29" i="76"/>
  <c r="H28" i="76"/>
  <c r="H27" i="76"/>
  <c r="H26" i="76"/>
  <c r="H25" i="76"/>
  <c r="H24" i="76"/>
  <c r="H23" i="76"/>
  <c r="H22" i="76"/>
  <c r="H21" i="76"/>
  <c r="H20" i="76"/>
  <c r="H19" i="76"/>
  <c r="H18" i="76"/>
  <c r="H17" i="76"/>
  <c r="H16" i="76"/>
  <c r="H15" i="76"/>
  <c r="H14" i="76"/>
  <c r="H13" i="76"/>
  <c r="H12" i="76"/>
  <c r="H11" i="76"/>
  <c r="AA41" i="47" a="1"/>
  <c r="AA41" i="47" s="1"/>
  <c r="AA25" i="47" a="1"/>
  <c r="AA25" i="47" s="1"/>
  <c r="AA1" i="47" a="1"/>
  <c r="G72" i="26" a="1"/>
  <c r="G72" i="26" s="1"/>
  <c r="A2" i="78" a="1"/>
  <c r="A2" i="78" s="1"/>
  <c r="Q109" i="23" a="1"/>
  <c r="Q109" i="23" s="1"/>
  <c r="P109" i="23" a="1"/>
  <c r="P109" i="23" s="1"/>
  <c r="Q108" i="23" a="1"/>
  <c r="Q108" i="23" s="1"/>
  <c r="P108" i="23" a="1"/>
  <c r="P108" i="23" s="1"/>
  <c r="Q107" i="23" a="1"/>
  <c r="Q107" i="23" s="1"/>
  <c r="P107" i="23" a="1"/>
  <c r="P107" i="23" s="1"/>
  <c r="Q106" i="23" a="1"/>
  <c r="Q106" i="23" s="1"/>
  <c r="P106" i="23" a="1"/>
  <c r="P106" i="23" s="1"/>
  <c r="Q105" i="23" a="1"/>
  <c r="Q105" i="23" s="1"/>
  <c r="P105" i="23" a="1"/>
  <c r="P105" i="23" s="1"/>
  <c r="Q104" i="23" a="1"/>
  <c r="Q104" i="23" s="1"/>
  <c r="P104" i="23" a="1"/>
  <c r="P104" i="23" s="1"/>
  <c r="Q103" i="23" a="1"/>
  <c r="Q103" i="23" s="1"/>
  <c r="P103" i="23" a="1"/>
  <c r="P103" i="23" s="1"/>
  <c r="Q102" i="23" a="1"/>
  <c r="Q102" i="23" s="1"/>
  <c r="P102" i="23" a="1"/>
  <c r="P102" i="23" s="1"/>
  <c r="Q101" i="23" a="1"/>
  <c r="Q101" i="23" s="1"/>
  <c r="P101" i="23" a="1"/>
  <c r="P101" i="23" s="1"/>
  <c r="Q100" i="23" a="1"/>
  <c r="Q100" i="23" s="1"/>
  <c r="P100" i="23" a="1"/>
  <c r="P100" i="23" s="1"/>
  <c r="Q99" i="23" a="1"/>
  <c r="Q99" i="23" s="1"/>
  <c r="P99" i="23" a="1"/>
  <c r="P99" i="23" s="1"/>
  <c r="Q98" i="23" a="1"/>
  <c r="Q98" i="23" s="1"/>
  <c r="P98" i="23" a="1"/>
  <c r="P98" i="23" s="1"/>
  <c r="Q97" i="23" a="1"/>
  <c r="Q97" i="23" s="1"/>
  <c r="P97" i="23" a="1"/>
  <c r="P97" i="23" s="1"/>
  <c r="Q96" i="23" a="1"/>
  <c r="Q96" i="23" s="1"/>
  <c r="P96" i="23" a="1"/>
  <c r="P96" i="23" s="1"/>
  <c r="Q95" i="23" a="1"/>
  <c r="Q95" i="23" s="1"/>
  <c r="P95" i="23" a="1"/>
  <c r="P95" i="23" s="1"/>
  <c r="Q94" i="23" a="1"/>
  <c r="Q94" i="23" s="1"/>
  <c r="P94" i="23" a="1"/>
  <c r="P94" i="23" s="1"/>
  <c r="Q93" i="23" a="1"/>
  <c r="Q93" i="23" s="1"/>
  <c r="P93" i="23" a="1"/>
  <c r="P93" i="23" s="1"/>
  <c r="Q92" i="23" a="1"/>
  <c r="Q92" i="23" s="1"/>
  <c r="P92" i="23" a="1"/>
  <c r="P92" i="23" s="1"/>
  <c r="Q91" i="23" a="1"/>
  <c r="Q91" i="23" s="1"/>
  <c r="P91" i="23" a="1"/>
  <c r="P91" i="23" s="1"/>
  <c r="Q90" i="23" a="1"/>
  <c r="Q90" i="23" s="1"/>
  <c r="P90" i="23" a="1"/>
  <c r="P90" i="23" s="1"/>
  <c r="Q89" i="23" a="1"/>
  <c r="Q89" i="23" s="1"/>
  <c r="P89" i="23" a="1"/>
  <c r="P89" i="23" s="1"/>
  <c r="Q88" i="23" a="1"/>
  <c r="Q88" i="23" s="1"/>
  <c r="P88" i="23" a="1"/>
  <c r="P88" i="23" s="1"/>
  <c r="Q87" i="23" a="1"/>
  <c r="Q87" i="23" s="1"/>
  <c r="P87" i="23" a="1"/>
  <c r="P87" i="23" s="1"/>
  <c r="B2" i="63" a="1"/>
  <c r="AA62" i="36" a="1"/>
  <c r="AA62" i="36" s="1"/>
  <c r="AA63" i="36" a="1"/>
  <c r="AA63" i="36" s="1"/>
  <c r="AA64" i="36" a="1"/>
  <c r="AA64" i="36" s="1"/>
  <c r="AA65" i="36" a="1"/>
  <c r="AA65" i="36" s="1"/>
  <c r="AA66" i="36" a="1"/>
  <c r="AA66" i="36" s="1"/>
  <c r="AA67" i="36" a="1"/>
  <c r="AA67" i="36" s="1"/>
  <c r="AA68" i="36" a="1"/>
  <c r="AA68" i="36" s="1"/>
  <c r="AA69" i="36" a="1"/>
  <c r="AA69" i="36" s="1"/>
  <c r="AA70" i="36" a="1"/>
  <c r="AA70" i="36" s="1"/>
  <c r="AA71" i="36" a="1"/>
  <c r="AA71" i="36" s="1"/>
  <c r="AA72" i="36" a="1"/>
  <c r="AA72" i="36" s="1"/>
  <c r="AA73" i="36" a="1"/>
  <c r="AA73" i="36" s="1"/>
  <c r="AA74" i="36" a="1"/>
  <c r="AA74" i="36" s="1"/>
  <c r="AA75" i="36" a="1"/>
  <c r="AA75" i="36" s="1"/>
  <c r="AA76" i="36" a="1"/>
  <c r="AA76" i="36" s="1"/>
  <c r="AA77" i="36" a="1"/>
  <c r="AA77" i="36" s="1"/>
  <c r="AA78" i="36" a="1"/>
  <c r="AA78" i="36" s="1"/>
  <c r="AA79" i="36" a="1"/>
  <c r="AA79" i="36" s="1"/>
  <c r="AA80" i="36" a="1"/>
  <c r="AA80" i="36" s="1"/>
  <c r="AA81" i="36" a="1"/>
  <c r="AA81" i="36" s="1"/>
  <c r="AA61" i="36" a="1"/>
  <c r="AA61" i="36" s="1"/>
  <c r="AA60" i="36" a="1"/>
  <c r="AA60" i="36" s="1"/>
  <c r="AA59" i="36" a="1"/>
  <c r="AA59" i="36" s="1"/>
  <c r="AA58" i="36" a="1"/>
  <c r="AA58" i="36" s="1"/>
  <c r="AA57" i="36" a="1"/>
  <c r="AA57" i="36" s="1"/>
  <c r="AA56" i="36" a="1"/>
  <c r="AA56" i="36" s="1"/>
  <c r="AA55" i="36" a="1"/>
  <c r="AA55" i="36" s="1"/>
  <c r="AA54" i="36" a="1"/>
  <c r="AA54" i="36" s="1"/>
  <c r="AA53" i="36" a="1"/>
  <c r="AA53" i="36" s="1"/>
  <c r="AA52" i="36" a="1"/>
  <c r="AA52" i="36" s="1"/>
  <c r="AA51" i="36" a="1"/>
  <c r="AA51" i="36" s="1"/>
  <c r="AA50" i="36" a="1"/>
  <c r="AA50" i="36" s="1"/>
  <c r="AA49" i="36" a="1"/>
  <c r="AA49" i="36" s="1"/>
  <c r="AA48" i="36" a="1"/>
  <c r="AA48" i="36" s="1"/>
  <c r="AA47" i="36" a="1"/>
  <c r="AA47" i="36" s="1"/>
  <c r="AA46" i="36" a="1"/>
  <c r="AA46" i="36" s="1"/>
  <c r="AA45" i="36" a="1"/>
  <c r="AA45" i="36" s="1"/>
  <c r="AA44" i="36" a="1"/>
  <c r="AA44" i="36" s="1"/>
  <c r="AA43" i="36" a="1"/>
  <c r="AA43" i="36" s="1"/>
  <c r="DG1" i="73" a="1"/>
  <c r="DG1" i="73" s="1"/>
  <c r="B2" i="70" a="1"/>
  <c r="B2" i="70" s="1"/>
  <c r="A2" i="70" a="1"/>
  <c r="A2" i="70" s="1"/>
  <c r="DJ1" i="73" a="1"/>
  <c r="DJ1" i="73" s="1"/>
  <c r="A2" i="62" a="1"/>
  <c r="A2" i="62" s="1"/>
  <c r="B2" i="62" a="1"/>
  <c r="B2" i="62" s="1"/>
  <c r="B2" i="65" a="1"/>
  <c r="B2" i="65" s="1"/>
  <c r="AA1" i="73"/>
  <c r="C2" i="60" a="1"/>
  <c r="C2" i="60" s="1"/>
  <c r="G232" i="38"/>
  <c r="G231" i="38"/>
  <c r="G230" i="38"/>
  <c r="G229" i="38"/>
  <c r="G228" i="38"/>
  <c r="G227" i="38"/>
  <c r="G226" i="38"/>
  <c r="G225" i="38"/>
  <c r="G223" i="38"/>
  <c r="G222" i="38"/>
  <c r="G219" i="38"/>
  <c r="G218" i="38"/>
  <c r="G217" i="38"/>
  <c r="G216" i="38"/>
  <c r="G215" i="38"/>
  <c r="G213" i="38"/>
  <c r="G212" i="38"/>
  <c r="G211" i="38"/>
  <c r="G210" i="38"/>
  <c r="G209" i="38"/>
  <c r="G208" i="38"/>
  <c r="G207" i="38"/>
  <c r="G206" i="38"/>
  <c r="G205" i="38"/>
  <c r="G204" i="38"/>
  <c r="G203" i="38"/>
  <c r="G202" i="38"/>
  <c r="G201" i="38"/>
  <c r="G200" i="38"/>
  <c r="G199" i="38"/>
  <c r="G198" i="38"/>
  <c r="G197" i="38"/>
  <c r="G196" i="38"/>
  <c r="G195" i="38"/>
  <c r="G194" i="38"/>
  <c r="G193" i="38"/>
  <c r="G192" i="38"/>
  <c r="G191" i="38"/>
  <c r="G190" i="38"/>
  <c r="G188" i="38"/>
  <c r="G187" i="38"/>
  <c r="G186" i="38"/>
  <c r="G185" i="38"/>
  <c r="G184" i="38"/>
  <c r="G183" i="38"/>
  <c r="G182" i="38"/>
  <c r="G181" i="38"/>
  <c r="G180" i="38"/>
  <c r="G179" i="38"/>
  <c r="G178" i="38"/>
  <c r="G177" i="38"/>
  <c r="G176" i="38"/>
  <c r="G175" i="38"/>
  <c r="G173" i="38"/>
  <c r="G172" i="38"/>
  <c r="G171" i="38"/>
  <c r="G170" i="38"/>
  <c r="G169" i="38"/>
  <c r="G168" i="38"/>
  <c r="G167" i="38"/>
  <c r="G166" i="38"/>
  <c r="G165" i="38"/>
  <c r="G164" i="38"/>
  <c r="G163" i="38"/>
  <c r="G161" i="38"/>
  <c r="G160" i="38"/>
  <c r="G159" i="38"/>
  <c r="G158" i="38"/>
  <c r="G157" i="38"/>
  <c r="G156" i="38"/>
  <c r="G155" i="38"/>
  <c r="G154" i="38"/>
  <c r="G153" i="38"/>
  <c r="G152" i="38"/>
  <c r="G151" i="38"/>
  <c r="G150" i="38"/>
  <c r="G149" i="38"/>
  <c r="G147" i="38"/>
  <c r="G146" i="38"/>
  <c r="G144" i="38"/>
  <c r="G143" i="38"/>
  <c r="G142" i="38"/>
  <c r="G141" i="38"/>
  <c r="G140" i="38"/>
  <c r="G139" i="38"/>
  <c r="G138" i="38"/>
  <c r="G137" i="38"/>
  <c r="G136" i="38"/>
  <c r="G135" i="38"/>
  <c r="G134" i="38"/>
  <c r="G133" i="38"/>
  <c r="G131" i="38"/>
  <c r="G130" i="38"/>
  <c r="G132" i="38"/>
  <c r="G129" i="38"/>
  <c r="G128" i="38"/>
  <c r="G127" i="38"/>
  <c r="G126" i="38"/>
  <c r="G123" i="38"/>
  <c r="G122" i="38"/>
  <c r="G121" i="38"/>
  <c r="G120" i="38"/>
  <c r="G119" i="38"/>
  <c r="G118" i="38"/>
  <c r="G117" i="38"/>
  <c r="G116" i="38"/>
  <c r="G115" i="38"/>
  <c r="G113" i="38"/>
  <c r="G112" i="38"/>
  <c r="G108" i="38"/>
  <c r="G107" i="38"/>
  <c r="G106" i="38"/>
  <c r="G105" i="38"/>
  <c r="G104" i="38"/>
  <c r="G103" i="38"/>
  <c r="G102" i="38"/>
  <c r="G101" i="38"/>
  <c r="G100" i="38"/>
  <c r="G99" i="38"/>
  <c r="G98" i="38"/>
  <c r="G97" i="38"/>
  <c r="G96" i="38"/>
  <c r="G95" i="38"/>
  <c r="G94" i="38"/>
  <c r="G93" i="38"/>
  <c r="G91" i="38"/>
  <c r="G90" i="38"/>
  <c r="G89" i="38"/>
  <c r="G88" i="38"/>
  <c r="G87" i="38"/>
  <c r="G86" i="38"/>
  <c r="G92" i="38"/>
  <c r="G85" i="38"/>
  <c r="G84" i="38"/>
  <c r="G83" i="38"/>
  <c r="G82" i="38"/>
  <c r="G81" i="38"/>
  <c r="G80" i="38"/>
  <c r="G79" i="38"/>
  <c r="G77" i="38"/>
  <c r="G76" i="38"/>
  <c r="G75" i="38"/>
  <c r="G74" i="38"/>
  <c r="G73" i="38"/>
  <c r="G72" i="38"/>
  <c r="G71" i="38"/>
  <c r="G70" i="38"/>
  <c r="G69" i="38"/>
  <c r="G68" i="38"/>
  <c r="G67" i="38"/>
  <c r="G66" i="38"/>
  <c r="G65" i="38"/>
  <c r="G64" i="38"/>
  <c r="G63" i="38"/>
  <c r="G62" i="38"/>
  <c r="G61" i="38"/>
  <c r="G60" i="38"/>
  <c r="G59" i="38"/>
  <c r="G58" i="38"/>
  <c r="G57" i="38"/>
  <c r="G56" i="38"/>
  <c r="G55" i="38"/>
  <c r="G54" i="38"/>
  <c r="G53" i="38"/>
  <c r="G52" i="38"/>
  <c r="G51" i="38"/>
  <c r="G50" i="38"/>
  <c r="G49" i="38"/>
  <c r="G48" i="38"/>
  <c r="G47" i="38"/>
  <c r="G46" i="38"/>
  <c r="G45" i="38"/>
  <c r="G44" i="38"/>
  <c r="G43" i="38"/>
  <c r="G42" i="38"/>
  <c r="G41" i="38"/>
  <c r="G40" i="38"/>
  <c r="G39" i="38"/>
  <c r="G38" i="38"/>
  <c r="G37" i="38"/>
  <c r="G36" i="38"/>
  <c r="G34" i="38"/>
  <c r="G32" i="38"/>
  <c r="G31" i="38"/>
  <c r="G30" i="38"/>
  <c r="G29" i="38"/>
  <c r="G28" i="38"/>
  <c r="G27" i="38"/>
  <c r="G26" i="38"/>
  <c r="G25" i="38"/>
  <c r="G24" i="38"/>
  <c r="G23" i="38"/>
  <c r="G22" i="38"/>
  <c r="G21" i="38"/>
  <c r="G20" i="38"/>
  <c r="G18" i="38"/>
  <c r="G17" i="38"/>
  <c r="G16" i="38"/>
  <c r="G14" i="38"/>
  <c r="G13" i="38"/>
  <c r="G12" i="38"/>
  <c r="G11" i="38"/>
  <c r="G10" i="38"/>
  <c r="G9" i="38"/>
  <c r="G8" i="38"/>
  <c r="G7" i="38"/>
  <c r="G6" i="38"/>
  <c r="G5" i="38"/>
  <c r="G4" i="38"/>
  <c r="G3" i="38"/>
  <c r="B2" i="63" l="1"/>
  <c r="B33" i="63" s="1" a="1"/>
  <c r="B33" i="63" s="1"/>
  <c r="D33" i="63" a="1"/>
  <c r="D33" i="63" s="1"/>
  <c r="C33" i="63" a="1"/>
  <c r="C33" i="63" s="1"/>
  <c r="I2" i="82" a="1"/>
  <c r="I2" i="82" s="1"/>
  <c r="I3" i="82" a="1"/>
  <c r="I3" i="82" s="1"/>
  <c r="H3" i="82" a="1"/>
  <c r="H3" i="82" s="1"/>
  <c r="J3" i="82" a="1"/>
  <c r="J3" i="82" s="1"/>
  <c r="AA1" i="47"/>
  <c r="W121" i="47" s="1"/>
  <c r="H3" i="76"/>
  <c r="Z2" i="18" a="1"/>
  <c r="Z2" i="18" s="1"/>
  <c r="G611" i="79" a="1"/>
  <c r="G611" i="79" s="1"/>
  <c r="G453" i="79" a="1"/>
  <c r="G453" i="79" s="1"/>
  <c r="G318" i="79" a="1"/>
  <c r="G318" i="79" s="1"/>
  <c r="G159" i="79" a="1"/>
  <c r="G159" i="79" s="1"/>
  <c r="G15" i="79" a="1"/>
  <c r="G15" i="79" s="1"/>
  <c r="G622" i="79" a="1"/>
  <c r="G622" i="79" s="1"/>
  <c r="G486" i="79" a="1"/>
  <c r="G486" i="79" s="1"/>
  <c r="G340" i="79" a="1"/>
  <c r="G340" i="79" s="1"/>
  <c r="G203" i="79" a="1"/>
  <c r="G203" i="79" s="1"/>
  <c r="G62" i="79" a="1"/>
  <c r="G62" i="79" s="1"/>
  <c r="G655" i="79" a="1"/>
  <c r="G655" i="79" s="1"/>
  <c r="G507" i="79" a="1"/>
  <c r="G507" i="79" s="1"/>
  <c r="G361" i="79" a="1"/>
  <c r="G361" i="79" s="1"/>
  <c r="G231" i="79" a="1"/>
  <c r="G231" i="79" s="1"/>
  <c r="G85" i="79" a="1"/>
  <c r="G85" i="79" s="1"/>
  <c r="G676" i="79" a="1"/>
  <c r="G676" i="79" s="1"/>
  <c r="G540" i="79" a="1"/>
  <c r="G540" i="79" s="1"/>
  <c r="G394" i="79" a="1"/>
  <c r="G394" i="79" s="1"/>
  <c r="G240" i="79" a="1"/>
  <c r="G240" i="79" s="1"/>
  <c r="G96" i="79" a="1"/>
  <c r="G96" i="79" s="1"/>
  <c r="G699" i="79" a="1"/>
  <c r="G699" i="79" s="1"/>
  <c r="G551" i="79" a="1"/>
  <c r="G551" i="79" s="1"/>
  <c r="G404" i="79" a="1"/>
  <c r="G404" i="79" s="1"/>
  <c r="G261" i="79" a="1"/>
  <c r="G261" i="79" s="1"/>
  <c r="G95" i="79" a="1"/>
  <c r="G95" i="79" s="1"/>
  <c r="G686" i="79" a="1"/>
  <c r="G686" i="79" s="1"/>
  <c r="G550" i="79" a="1"/>
  <c r="G550" i="79" s="1"/>
  <c r="G415" i="79" a="1"/>
  <c r="G415" i="79" s="1"/>
  <c r="G271" i="79" a="1"/>
  <c r="G271" i="79" s="1"/>
  <c r="G142" i="79" a="1"/>
  <c r="G142" i="79" s="1"/>
  <c r="G186" i="79" a="1"/>
  <c r="G186" i="79" s="1"/>
  <c r="G583" i="79" a="1"/>
  <c r="G583" i="79" s="1"/>
  <c r="G436" i="79" a="1"/>
  <c r="G436" i="79" s="1"/>
  <c r="G290" i="79" a="1"/>
  <c r="G290" i="79" s="1"/>
  <c r="G141" i="79" a="1"/>
  <c r="G141" i="79" s="1"/>
  <c r="G715" i="79" a="1"/>
  <c r="G715" i="79" s="1"/>
  <c r="G638" i="79" a="1"/>
  <c r="G638" i="79" s="1"/>
  <c r="G502" i="79" a="1"/>
  <c r="G502" i="79" s="1"/>
  <c r="G368" i="79" a="1"/>
  <c r="G368" i="79" s="1"/>
  <c r="G227" i="79" a="1"/>
  <c r="G227" i="79" s="1"/>
  <c r="G80" i="79" a="1"/>
  <c r="G80" i="79" s="1"/>
  <c r="G729" i="79" a="1"/>
  <c r="G729" i="79" s="1"/>
  <c r="G569" i="79" a="1"/>
  <c r="G569" i="79" s="1"/>
  <c r="G423" i="79" a="1"/>
  <c r="G423" i="79" s="1"/>
  <c r="G278" i="79" a="1"/>
  <c r="G278" i="79" s="1"/>
  <c r="G139" i="79" a="1"/>
  <c r="G139" i="79" s="1"/>
  <c r="G226" i="79" a="1"/>
  <c r="G226" i="79" s="1"/>
  <c r="G320" i="79" a="1"/>
  <c r="G320" i="79" s="1"/>
  <c r="G660" i="79" a="1"/>
  <c r="G660" i="79" s="1"/>
  <c r="G523" i="79" a="1"/>
  <c r="G523" i="79" s="1"/>
  <c r="G377" i="79" a="1"/>
  <c r="G377" i="79" s="1"/>
  <c r="G162" i="79" a="1"/>
  <c r="G162" i="79" s="1"/>
  <c r="G18" i="79" a="1"/>
  <c r="G18" i="79" s="1"/>
  <c r="G365" i="79" a="1"/>
  <c r="G365" i="79" s="1"/>
  <c r="G669" i="79" a="1"/>
  <c r="G669" i="79" s="1"/>
  <c r="G532" i="79" a="1"/>
  <c r="G532" i="79" s="1"/>
  <c r="G386" i="79" a="1"/>
  <c r="G386" i="79" s="1"/>
  <c r="G255" i="79" a="1"/>
  <c r="G255" i="79" s="1"/>
  <c r="G124" i="79" a="1"/>
  <c r="G124" i="79" s="1"/>
  <c r="G5" i="79" a="1"/>
  <c r="G5" i="79" s="1"/>
  <c r="G735" i="79" a="1"/>
  <c r="G735" i="79" s="1"/>
  <c r="G589" i="79" a="1"/>
  <c r="G589" i="79" s="1"/>
  <c r="G442" i="79" a="1"/>
  <c r="G442" i="79" s="1"/>
  <c r="G307" i="79" a="1"/>
  <c r="G307" i="79" s="1"/>
  <c r="G3" i="79" a="1"/>
  <c r="G3" i="79" s="1"/>
  <c r="G610" i="79" a="1"/>
  <c r="G610" i="79" s="1"/>
  <c r="G475" i="79" a="1"/>
  <c r="G475" i="79" s="1"/>
  <c r="G329" i="79" a="1"/>
  <c r="G329" i="79" s="1"/>
  <c r="G193" i="79" a="1"/>
  <c r="G193" i="79" s="1"/>
  <c r="G643" i="79" a="1"/>
  <c r="G643" i="79" s="1"/>
  <c r="G496" i="79" a="1"/>
  <c r="G496" i="79" s="1"/>
  <c r="G350" i="79" a="1"/>
  <c r="G350" i="79" s="1"/>
  <c r="G222" i="79" a="1"/>
  <c r="G222" i="79" s="1"/>
  <c r="G665" i="79" a="1"/>
  <c r="G665" i="79" s="1"/>
  <c r="G528" i="79" a="1"/>
  <c r="G528" i="79" s="1"/>
  <c r="G383" i="79" a="1"/>
  <c r="G383" i="79" s="1"/>
  <c r="G221" i="79" a="1"/>
  <c r="G221" i="79" s="1"/>
  <c r="G84" i="79" a="1"/>
  <c r="G84" i="79" s="1"/>
  <c r="G687" i="79" a="1"/>
  <c r="G687" i="79" s="1"/>
  <c r="G539" i="79" a="1"/>
  <c r="G539" i="79" s="1"/>
  <c r="G250" i="79" a="1"/>
  <c r="G250" i="79" s="1"/>
  <c r="G83" i="79" a="1"/>
  <c r="G83" i="79" s="1"/>
  <c r="G674" i="79" a="1"/>
  <c r="G674" i="79" s="1"/>
  <c r="G538" i="79" a="1"/>
  <c r="G538" i="79" s="1"/>
  <c r="G392" i="79" a="1"/>
  <c r="G392" i="79" s="1"/>
  <c r="G260" i="79" a="1"/>
  <c r="G260" i="79" s="1"/>
  <c r="G130" i="79" a="1"/>
  <c r="G130" i="79" s="1"/>
  <c r="G681" i="79" a="1"/>
  <c r="G681" i="79" s="1"/>
  <c r="G571" i="79" a="1"/>
  <c r="G571" i="79" s="1"/>
  <c r="G425" i="79" a="1"/>
  <c r="G425" i="79" s="1"/>
  <c r="G280" i="79" a="1"/>
  <c r="G280" i="79" s="1"/>
  <c r="G129" i="79" a="1"/>
  <c r="G129" i="79" s="1"/>
  <c r="G432" i="79" a="1"/>
  <c r="G432" i="79" s="1"/>
  <c r="G628" i="79" a="1"/>
  <c r="G628" i="79" s="1"/>
  <c r="G491" i="79" a="1"/>
  <c r="G491" i="79" s="1"/>
  <c r="G357" i="79" a="1"/>
  <c r="G357" i="79" s="1"/>
  <c r="G218" i="79" a="1"/>
  <c r="G218" i="79" s="1"/>
  <c r="G717" i="79" a="1"/>
  <c r="G717" i="79" s="1"/>
  <c r="G268" i="79" a="1"/>
  <c r="G268" i="79" s="1"/>
  <c r="G127" i="79" a="1"/>
  <c r="G127" i="79" s="1"/>
  <c r="G704" i="79" a="1"/>
  <c r="G704" i="79" s="1"/>
  <c r="G648" i="79" a="1"/>
  <c r="G648" i="79" s="1"/>
  <c r="G512" i="79" a="1"/>
  <c r="G512" i="79" s="1"/>
  <c r="G366" i="79" a="1"/>
  <c r="G366" i="79" s="1"/>
  <c r="G150" i="79" a="1"/>
  <c r="G150" i="79" s="1"/>
  <c r="G6" i="79" a="1"/>
  <c r="G6" i="79" s="1"/>
  <c r="G658" i="79" a="1"/>
  <c r="G658" i="79" s="1"/>
  <c r="G521" i="79" a="1"/>
  <c r="G521" i="79" s="1"/>
  <c r="G244" i="79" a="1"/>
  <c r="G244" i="79" s="1"/>
  <c r="G77" i="79" a="1"/>
  <c r="G77" i="79" s="1"/>
  <c r="G125" i="79" a="1"/>
  <c r="G125" i="79" s="1"/>
  <c r="G668" i="79" a="1"/>
  <c r="G668" i="79" s="1"/>
  <c r="G520" i="79" a="1"/>
  <c r="G520" i="79" s="1"/>
  <c r="G374" i="79" a="1"/>
  <c r="G374" i="79" s="1"/>
  <c r="G223" i="79" a="1"/>
  <c r="G223" i="79" s="1"/>
  <c r="G678" i="79" a="1"/>
  <c r="G678" i="79" s="1"/>
  <c r="G542" i="79" a="1"/>
  <c r="G542" i="79" s="1"/>
  <c r="G396" i="79" a="1"/>
  <c r="G396" i="79" s="1"/>
  <c r="G263" i="79" a="1"/>
  <c r="G263" i="79" s="1"/>
  <c r="G122" i="79" a="1"/>
  <c r="G122" i="79" s="1"/>
  <c r="G723" i="79" a="1"/>
  <c r="G723" i="79" s="1"/>
  <c r="G575" i="79" a="1"/>
  <c r="G575" i="79" s="1"/>
  <c r="G429" i="79" a="1"/>
  <c r="G429" i="79" s="1"/>
  <c r="G284" i="79" a="1"/>
  <c r="G284" i="79" s="1"/>
  <c r="G145" i="79" a="1"/>
  <c r="G145" i="79" s="1"/>
  <c r="G733" i="79" a="1"/>
  <c r="G733" i="79" s="1"/>
  <c r="G597" i="79" a="1"/>
  <c r="G597" i="79" s="1"/>
  <c r="G461" i="79" a="1"/>
  <c r="G461" i="79" s="1"/>
  <c r="G315" i="79" a="1"/>
  <c r="G315" i="79" s="1"/>
  <c r="G314" i="79" a="1"/>
  <c r="G314" i="79" s="1"/>
  <c r="G606" i="79" a="1"/>
  <c r="G606" i="79" s="1"/>
  <c r="G471" i="79" a="1"/>
  <c r="G471" i="79" s="1"/>
  <c r="G325" i="79" a="1"/>
  <c r="G325" i="79" s="1"/>
  <c r="G200" i="79" a="1"/>
  <c r="G200" i="79" s="1"/>
  <c r="G58" i="79" a="1"/>
  <c r="G58" i="79" s="1"/>
  <c r="G651" i="79" a="1"/>
  <c r="G651" i="79" s="1"/>
  <c r="G492" i="79" a="1"/>
  <c r="G492" i="79" s="1"/>
  <c r="G199" i="79" a="1"/>
  <c r="G199" i="79" s="1"/>
  <c r="G57" i="79" a="1"/>
  <c r="G57" i="79" s="1"/>
  <c r="G696" i="79" a="1"/>
  <c r="G696" i="79" s="1"/>
  <c r="G559" i="79" a="1"/>
  <c r="G559" i="79" s="1"/>
  <c r="G279" i="79" a="1"/>
  <c r="G279" i="79" s="1"/>
  <c r="G140" i="79" a="1"/>
  <c r="G140" i="79" s="1"/>
  <c r="G207" i="79" a="1"/>
  <c r="G207" i="79" s="1"/>
  <c r="G479" i="79" a="1"/>
  <c r="G479" i="79" s="1"/>
  <c r="G333" i="79" a="1"/>
  <c r="G333" i="79" s="1"/>
  <c r="G466" i="79" a="1"/>
  <c r="G466" i="79" s="1"/>
  <c r="G716" i="79" a="1"/>
  <c r="G716" i="79" s="1"/>
  <c r="G580" i="79" a="1"/>
  <c r="G580" i="79" s="1"/>
  <c r="G433" i="79" a="1"/>
  <c r="G433" i="79" s="1"/>
  <c r="G78" i="79" a="1"/>
  <c r="G78" i="79" s="1"/>
  <c r="G511" i="79" a="1"/>
  <c r="G511" i="79" s="1"/>
  <c r="G726" i="79" a="1"/>
  <c r="G726" i="79" s="1"/>
  <c r="G454" i="79" a="1"/>
  <c r="G454" i="79" s="1"/>
  <c r="G308" i="79" a="1"/>
  <c r="G308" i="79" s="1"/>
  <c r="G184" i="79" a="1"/>
  <c r="G184" i="79" s="1"/>
  <c r="G500" i="79" a="1"/>
  <c r="G500" i="79" s="1"/>
  <c r="G725" i="79" a="1"/>
  <c r="G725" i="79" s="1"/>
  <c r="G577" i="79" a="1"/>
  <c r="G577" i="79" s="1"/>
  <c r="G430" i="79" a="1"/>
  <c r="G430" i="79" s="1"/>
  <c r="G296" i="79" a="1"/>
  <c r="G296" i="79" s="1"/>
  <c r="G135" i="79" a="1"/>
  <c r="G135" i="79" s="1"/>
  <c r="G734" i="79" a="1"/>
  <c r="G734" i="79" s="1"/>
  <c r="G463" i="79" a="1"/>
  <c r="G463" i="79" s="1"/>
  <c r="G182" i="79" a="1"/>
  <c r="G182" i="79" s="1"/>
  <c r="G632" i="79" a="1"/>
  <c r="G632" i="79" s="1"/>
  <c r="G485" i="79" a="1"/>
  <c r="G485" i="79" s="1"/>
  <c r="G213" i="79" a="1"/>
  <c r="G213" i="79" s="1"/>
  <c r="G61" i="79" a="1"/>
  <c r="G61" i="79" s="1"/>
  <c r="G654" i="79" a="1"/>
  <c r="G654" i="79" s="1"/>
  <c r="G517" i="79" a="1"/>
  <c r="G517" i="79" s="1"/>
  <c r="G371" i="79" a="1"/>
  <c r="G371" i="79" s="1"/>
  <c r="G212" i="79" a="1"/>
  <c r="G212" i="79" s="1"/>
  <c r="G675" i="79" a="1"/>
  <c r="G675" i="79" s="1"/>
  <c r="G382" i="79" a="1"/>
  <c r="G382" i="79" s="1"/>
  <c r="G230" i="79" a="1"/>
  <c r="G230" i="79" s="1"/>
  <c r="G527" i="79" a="1"/>
  <c r="G527" i="79" s="1"/>
  <c r="G381" i="79" a="1"/>
  <c r="G381" i="79" s="1"/>
  <c r="G249" i="79" a="1"/>
  <c r="G249" i="79" s="1"/>
  <c r="G118" i="79" a="1"/>
  <c r="G118" i="79" s="1"/>
  <c r="G719" i="79" a="1"/>
  <c r="G719" i="79" s="1"/>
  <c r="G270" i="79" a="1"/>
  <c r="G270" i="79" s="1"/>
  <c r="G117" i="79" a="1"/>
  <c r="G117" i="79" s="1"/>
  <c r="G276" i="79" a="1"/>
  <c r="G276" i="79" s="1"/>
  <c r="G616" i="79" a="1"/>
  <c r="G616" i="79" s="1"/>
  <c r="G198" i="79" a="1"/>
  <c r="G198" i="79" s="1"/>
  <c r="G401" i="79" a="1"/>
  <c r="G401" i="79" s="1"/>
  <c r="G258" i="79" a="1"/>
  <c r="G258" i="79" s="1"/>
  <c r="G115" i="79" a="1"/>
  <c r="G115" i="79" s="1"/>
  <c r="G613" i="79" a="1"/>
  <c r="G613" i="79" s="1"/>
  <c r="G256" i="79" a="1"/>
  <c r="G256" i="79" s="1"/>
  <c r="G501" i="79" a="1"/>
  <c r="G501" i="79" s="1"/>
  <c r="G355" i="79" a="1"/>
  <c r="G355" i="79" s="1"/>
  <c r="G693" i="79" a="1"/>
  <c r="G693" i="79" s="1"/>
  <c r="G309" i="79" a="1"/>
  <c r="G309" i="79" s="1"/>
  <c r="G646" i="79" a="1"/>
  <c r="G646" i="79" s="1"/>
  <c r="G510" i="79" a="1"/>
  <c r="G510" i="79" s="1"/>
  <c r="G100" i="79" a="1"/>
  <c r="G100" i="79" s="1"/>
  <c r="G137" i="79" a="1"/>
  <c r="G137" i="79" s="1"/>
  <c r="G713" i="79" a="1"/>
  <c r="G713" i="79" s="1"/>
  <c r="G565" i="79" a="1"/>
  <c r="G565" i="79" s="1"/>
  <c r="G419" i="79" a="1"/>
  <c r="G419" i="79" s="1"/>
  <c r="G264" i="79" a="1"/>
  <c r="G264" i="79" s="1"/>
  <c r="G123" i="79" a="1"/>
  <c r="G123" i="79" s="1"/>
  <c r="G724" i="79" a="1"/>
  <c r="G724" i="79" s="1"/>
  <c r="G588" i="79" a="1"/>
  <c r="G588" i="79" s="1"/>
  <c r="G452" i="79" a="1"/>
  <c r="G452" i="79" s="1"/>
  <c r="G306" i="79" a="1"/>
  <c r="G306" i="79" s="1"/>
  <c r="G170" i="79" a="1"/>
  <c r="G170" i="79" s="1"/>
  <c r="G26" i="79" a="1"/>
  <c r="G26" i="79" s="1"/>
  <c r="G621" i="79" a="1"/>
  <c r="G621" i="79" s="1"/>
  <c r="G474" i="79" a="1"/>
  <c r="G474" i="79" s="1"/>
  <c r="G328" i="79" a="1"/>
  <c r="G328" i="79" s="1"/>
  <c r="G192" i="79" a="1"/>
  <c r="G192" i="79" s="1"/>
  <c r="G49" i="79" a="1"/>
  <c r="G49" i="79" s="1"/>
  <c r="G642" i="79" a="1"/>
  <c r="G642" i="79" s="1"/>
  <c r="G506" i="79" a="1"/>
  <c r="G506" i="79" s="1"/>
  <c r="G360" i="79" a="1"/>
  <c r="G360" i="79" s="1"/>
  <c r="G202" i="79" a="1"/>
  <c r="G202" i="79" s="1"/>
  <c r="G60" i="79" a="1"/>
  <c r="G60" i="79" s="1"/>
  <c r="G653" i="79" a="1"/>
  <c r="G653" i="79" s="1"/>
  <c r="G505" i="79" a="1"/>
  <c r="G505" i="79" s="1"/>
  <c r="G359" i="79" a="1"/>
  <c r="G359" i="79" s="1"/>
  <c r="G211" i="79" a="1"/>
  <c r="G211" i="79" s="1"/>
  <c r="G59" i="79" a="1"/>
  <c r="G59" i="79" s="1"/>
  <c r="G652" i="79" a="1"/>
  <c r="G652" i="79" s="1"/>
  <c r="G515" i="79" a="1"/>
  <c r="G515" i="79" s="1"/>
  <c r="G370" i="79" a="1"/>
  <c r="G370" i="79" s="1"/>
  <c r="G239" i="79" a="1"/>
  <c r="G239" i="79" s="1"/>
  <c r="G106" i="79" a="1"/>
  <c r="G106" i="79" s="1"/>
  <c r="G697" i="79" a="1"/>
  <c r="G697" i="79" s="1"/>
  <c r="G549" i="79" a="1"/>
  <c r="G549" i="79" s="1"/>
  <c r="G403" i="79" a="1"/>
  <c r="G403" i="79" s="1"/>
  <c r="G238" i="79" a="1"/>
  <c r="G238" i="79" s="1"/>
  <c r="G105" i="79" a="1"/>
  <c r="G105" i="79" s="1"/>
  <c r="G196" i="79" a="1"/>
  <c r="G196" i="79" s="1"/>
  <c r="G604" i="79" a="1"/>
  <c r="G604" i="79" s="1"/>
  <c r="G469" i="79" a="1"/>
  <c r="G469" i="79" s="1"/>
  <c r="G334" i="79" a="1"/>
  <c r="G334" i="79" s="1"/>
  <c r="G188" i="79" a="1"/>
  <c r="G188" i="79" s="1"/>
  <c r="G44" i="79" a="1"/>
  <c r="G44" i="79" s="1"/>
  <c r="G695" i="79" a="1"/>
  <c r="G695" i="79" s="1"/>
  <c r="G535" i="79" a="1"/>
  <c r="G535" i="79" s="1"/>
  <c r="G389" i="79" a="1"/>
  <c r="G389" i="79" s="1"/>
  <c r="G247" i="79" a="1"/>
  <c r="G247" i="79" s="1"/>
  <c r="G103" i="79" a="1"/>
  <c r="G103" i="79" s="1"/>
  <c r="G591" i="79" a="1"/>
  <c r="G591" i="79" s="1"/>
  <c r="G235" i="79" a="1"/>
  <c r="G235" i="79" s="1"/>
  <c r="G626" i="79" a="1"/>
  <c r="G626" i="79" s="1"/>
  <c r="G489" i="79" a="1"/>
  <c r="G489" i="79" s="1"/>
  <c r="G344" i="79" a="1"/>
  <c r="G344" i="79" s="1"/>
  <c r="G126" i="79" a="1"/>
  <c r="G126" i="79" s="1"/>
  <c r="G625" i="79" a="1"/>
  <c r="G625" i="79" s="1"/>
  <c r="G266" i="79" a="1"/>
  <c r="G266" i="79" s="1"/>
  <c r="G635" i="79" a="1"/>
  <c r="G635" i="79" s="1"/>
  <c r="G499" i="79" a="1"/>
  <c r="G499" i="79" s="1"/>
  <c r="G353" i="79" a="1"/>
  <c r="G353" i="79" s="1"/>
  <c r="G224" i="79" a="1"/>
  <c r="G224" i="79" s="1"/>
  <c r="G88" i="79" a="1"/>
  <c r="G88" i="79" s="1"/>
  <c r="G65" i="79" a="1"/>
  <c r="G65" i="79" s="1"/>
  <c r="G702" i="79" a="1"/>
  <c r="G702" i="79" s="1"/>
  <c r="G555" i="79" a="1"/>
  <c r="G555" i="79" s="1"/>
  <c r="G408" i="79" a="1"/>
  <c r="G408" i="79" s="1"/>
  <c r="G254" i="79" a="1"/>
  <c r="G254" i="79" s="1"/>
  <c r="G111" i="79" a="1"/>
  <c r="G111" i="79" s="1"/>
  <c r="G712" i="79" a="1"/>
  <c r="G712" i="79" s="1"/>
  <c r="G576" i="79" a="1"/>
  <c r="G576" i="79" s="1"/>
  <c r="G441" i="79" a="1"/>
  <c r="G441" i="79" s="1"/>
  <c r="G295" i="79" a="1"/>
  <c r="G295" i="79" s="1"/>
  <c r="G158" i="79" a="1"/>
  <c r="G158" i="79" s="1"/>
  <c r="G14" i="79" a="1"/>
  <c r="G14" i="79" s="1"/>
  <c r="G609" i="79" a="1"/>
  <c r="G609" i="79" s="1"/>
  <c r="G462" i="79" a="1"/>
  <c r="G462" i="79" s="1"/>
  <c r="G316" i="79" a="1"/>
  <c r="G316" i="79" s="1"/>
  <c r="G181" i="79" a="1"/>
  <c r="G181" i="79" s="1"/>
  <c r="G37" i="79" a="1"/>
  <c r="G37" i="79" s="1"/>
  <c r="G631" i="79" a="1"/>
  <c r="G631" i="79" s="1"/>
  <c r="G495" i="79" a="1"/>
  <c r="G495" i="79" s="1"/>
  <c r="G349" i="79" a="1"/>
  <c r="G349" i="79" s="1"/>
  <c r="G191" i="79" a="1"/>
  <c r="G191" i="79" s="1"/>
  <c r="G48" i="79" a="1"/>
  <c r="G48" i="79" s="1"/>
  <c r="G641" i="79" a="1"/>
  <c r="G641" i="79" s="1"/>
  <c r="G494" i="79" a="1"/>
  <c r="G494" i="79" s="1"/>
  <c r="G348" i="79" a="1"/>
  <c r="G348" i="79" s="1"/>
  <c r="G201" i="79" a="1"/>
  <c r="G201" i="79" s="1"/>
  <c r="G47" i="79" a="1"/>
  <c r="G47" i="79" s="1"/>
  <c r="G640" i="79" a="1"/>
  <c r="G640" i="79" s="1"/>
  <c r="G504" i="79" a="1"/>
  <c r="G504" i="79" s="1"/>
  <c r="G358" i="79" a="1"/>
  <c r="G358" i="79" s="1"/>
  <c r="G229" i="79" a="1"/>
  <c r="G229" i="79" s="1"/>
  <c r="G94" i="79" a="1"/>
  <c r="G94" i="79" s="1"/>
  <c r="G685" i="79" a="1"/>
  <c r="G685" i="79" s="1"/>
  <c r="G537" i="79" a="1"/>
  <c r="G537" i="79" s="1"/>
  <c r="G391" i="79" a="1"/>
  <c r="G391" i="79" s="1"/>
  <c r="G228" i="79" a="1"/>
  <c r="G228" i="79" s="1"/>
  <c r="G93" i="79" a="1"/>
  <c r="G93" i="79" s="1"/>
  <c r="G730" i="79" a="1"/>
  <c r="G730" i="79" s="1"/>
  <c r="G593" i="79" a="1"/>
  <c r="G593" i="79" s="1"/>
  <c r="G457" i="79" a="1"/>
  <c r="G457" i="79" s="1"/>
  <c r="G323" i="79" a="1"/>
  <c r="G323" i="79" s="1"/>
  <c r="G176" i="79" a="1"/>
  <c r="G176" i="79" s="1"/>
  <c r="G32" i="79" a="1"/>
  <c r="G32" i="79" s="1"/>
  <c r="G683" i="79" a="1"/>
  <c r="G683" i="79" s="1"/>
  <c r="G524" i="79" a="1"/>
  <c r="G524" i="79" s="1"/>
  <c r="G378" i="79" a="1"/>
  <c r="G378" i="79" s="1"/>
  <c r="G236" i="79" a="1"/>
  <c r="G236" i="79" s="1"/>
  <c r="G91" i="79" a="1"/>
  <c r="G91" i="79" s="1"/>
  <c r="G567" i="79" a="1"/>
  <c r="G567" i="79" s="1"/>
  <c r="G216" i="79" a="1"/>
  <c r="G216" i="79" s="1"/>
  <c r="G614" i="79" a="1"/>
  <c r="G614" i="79" s="1"/>
  <c r="G478" i="79" a="1"/>
  <c r="G478" i="79" s="1"/>
  <c r="G332" i="79" a="1"/>
  <c r="G332" i="79" s="1"/>
  <c r="G114" i="79" a="1"/>
  <c r="G114" i="79" s="1"/>
  <c r="G601" i="79" a="1"/>
  <c r="G601" i="79" s="1"/>
  <c r="G245" i="79" a="1"/>
  <c r="G245" i="79" s="1"/>
  <c r="G624" i="79" a="1"/>
  <c r="G624" i="79" s="1"/>
  <c r="G488" i="79" a="1"/>
  <c r="G488" i="79" s="1"/>
  <c r="G342" i="79" a="1"/>
  <c r="G342" i="79" s="1"/>
  <c r="G215" i="79" a="1"/>
  <c r="G215" i="79" s="1"/>
  <c r="G76" i="79" a="1"/>
  <c r="G76" i="79" s="1"/>
  <c r="G53" i="79" a="1"/>
  <c r="G53" i="79" s="1"/>
  <c r="G691" i="79" a="1"/>
  <c r="G691" i="79" s="1"/>
  <c r="G543" i="79" a="1"/>
  <c r="G543" i="79" s="1"/>
  <c r="G397" i="79" a="1"/>
  <c r="G397" i="79" s="1"/>
  <c r="G243" i="79" a="1"/>
  <c r="G243" i="79" s="1"/>
  <c r="G99" i="79" a="1"/>
  <c r="G99" i="79" s="1"/>
  <c r="G701" i="79" a="1"/>
  <c r="G701" i="79" s="1"/>
  <c r="G564" i="79" a="1"/>
  <c r="G564" i="79" s="1"/>
  <c r="G418" i="79" a="1"/>
  <c r="G418" i="79" s="1"/>
  <c r="G285" i="79" a="1"/>
  <c r="G285" i="79" s="1"/>
  <c r="G146" i="79" a="1"/>
  <c r="G146" i="79" s="1"/>
  <c r="G2" i="79" a="1"/>
  <c r="G2" i="79" s="1"/>
  <c r="G598" i="79" a="1"/>
  <c r="G598" i="79" s="1"/>
  <c r="G451" i="79" a="1"/>
  <c r="G451" i="79" s="1"/>
  <c r="G305" i="79" a="1"/>
  <c r="G305" i="79" s="1"/>
  <c r="G169" i="79" a="1"/>
  <c r="G169" i="79" s="1"/>
  <c r="G25" i="79" a="1"/>
  <c r="G25" i="79" s="1"/>
  <c r="G620" i="79" a="1"/>
  <c r="G620" i="79" s="1"/>
  <c r="G338" i="79" a="1"/>
  <c r="G338" i="79" s="1"/>
  <c r="G180" i="79" a="1"/>
  <c r="G180" i="79" s="1"/>
  <c r="G36" i="79" a="1"/>
  <c r="G36" i="79" s="1"/>
  <c r="G630" i="79" a="1"/>
  <c r="G630" i="79" s="1"/>
  <c r="G483" i="79" a="1"/>
  <c r="G483" i="79" s="1"/>
  <c r="G337" i="79" a="1"/>
  <c r="G337" i="79" s="1"/>
  <c r="G179" i="79" a="1"/>
  <c r="G179" i="79" s="1"/>
  <c r="G35" i="79" a="1"/>
  <c r="G35" i="79" s="1"/>
  <c r="G629" i="79" a="1"/>
  <c r="G629" i="79" s="1"/>
  <c r="G493" i="79" a="1"/>
  <c r="G493" i="79" s="1"/>
  <c r="G673" i="79" a="1"/>
  <c r="G673" i="79" s="1"/>
  <c r="G526" i="79" a="1"/>
  <c r="G526" i="79" s="1"/>
  <c r="G380" i="79" a="1"/>
  <c r="G380" i="79" s="1"/>
  <c r="G219" i="79" a="1"/>
  <c r="G219" i="79" s="1"/>
  <c r="G81" i="79" a="1"/>
  <c r="G81" i="79" s="1"/>
  <c r="G718" i="79" a="1"/>
  <c r="G718" i="79" s="1"/>
  <c r="G582" i="79" a="1"/>
  <c r="G582" i="79" s="1"/>
  <c r="G446" i="79" a="1"/>
  <c r="G446" i="79" s="1"/>
  <c r="G300" i="79" a="1"/>
  <c r="G300" i="79" s="1"/>
  <c r="G164" i="79" a="1"/>
  <c r="G164" i="79" s="1"/>
  <c r="G20" i="79" a="1"/>
  <c r="G20" i="79" s="1"/>
  <c r="G661" i="79" a="1"/>
  <c r="G661" i="79" s="1"/>
  <c r="G513" i="79" a="1"/>
  <c r="G513" i="79" s="1"/>
  <c r="G367" i="79" a="1"/>
  <c r="G367" i="79" s="1"/>
  <c r="G217" i="79" a="1"/>
  <c r="G217" i="79" s="1"/>
  <c r="G545" i="79" a="1"/>
  <c r="G545" i="79" s="1"/>
  <c r="G173" i="79" a="1"/>
  <c r="G173" i="79" s="1"/>
  <c r="G602" i="79" a="1"/>
  <c r="G602" i="79" s="1"/>
  <c r="G321" i="79" a="1"/>
  <c r="G321" i="79" s="1"/>
  <c r="G102" i="79" a="1"/>
  <c r="G102" i="79" s="1"/>
  <c r="G579" i="79" a="1"/>
  <c r="G579" i="79" s="1"/>
  <c r="G225" i="79" a="1"/>
  <c r="G225" i="79" s="1"/>
  <c r="G612" i="79" a="1"/>
  <c r="G612" i="79" s="1"/>
  <c r="G331" i="79" a="1"/>
  <c r="G331" i="79" s="1"/>
  <c r="G205" i="79" a="1"/>
  <c r="G205" i="79" s="1"/>
  <c r="G64" i="79" a="1"/>
  <c r="G64" i="79" s="1"/>
  <c r="G647" i="79" a="1"/>
  <c r="G647" i="79" s="1"/>
  <c r="G679" i="79" a="1"/>
  <c r="G679" i="79" s="1"/>
  <c r="G531" i="79" a="1"/>
  <c r="G531" i="79" s="1"/>
  <c r="G385" i="79" a="1"/>
  <c r="G385" i="79" s="1"/>
  <c r="G233" i="79" a="1"/>
  <c r="G233" i="79" s="1"/>
  <c r="G690" i="79" a="1"/>
  <c r="G690" i="79" s="1"/>
  <c r="G407" i="79" a="1"/>
  <c r="G407" i="79" s="1"/>
  <c r="G274" i="79" a="1"/>
  <c r="G274" i="79" s="1"/>
  <c r="G134" i="79" a="1"/>
  <c r="G134" i="79" s="1"/>
  <c r="G659" i="79" a="1"/>
  <c r="G659" i="79" s="1"/>
  <c r="G587" i="79" a="1"/>
  <c r="G587" i="79" s="1"/>
  <c r="G440" i="79" a="1"/>
  <c r="G440" i="79" s="1"/>
  <c r="G157" i="79" a="1"/>
  <c r="G157" i="79" s="1"/>
  <c r="G608" i="79" a="1"/>
  <c r="G608" i="79" s="1"/>
  <c r="G327" i="79" a="1"/>
  <c r="G327" i="79" s="1"/>
  <c r="G168" i="79" a="1"/>
  <c r="G168" i="79" s="1"/>
  <c r="G619" i="79" a="1"/>
  <c r="G619" i="79" s="1"/>
  <c r="G472" i="79" a="1"/>
  <c r="G472" i="79" s="1"/>
  <c r="G167" i="79" a="1"/>
  <c r="G167" i="79" s="1"/>
  <c r="G23" i="79" a="1"/>
  <c r="G23" i="79" s="1"/>
  <c r="G618" i="79" a="1"/>
  <c r="G618" i="79" s="1"/>
  <c r="G482" i="79" a="1"/>
  <c r="G482" i="79" s="1"/>
  <c r="G336" i="79" a="1"/>
  <c r="G336" i="79" s="1"/>
  <c r="G210" i="79" a="1"/>
  <c r="G210" i="79" s="1"/>
  <c r="G70" i="79" a="1"/>
  <c r="G70" i="79" s="1"/>
  <c r="G663" i="79" a="1"/>
  <c r="G663" i="79" s="1"/>
  <c r="G503" i="79" a="1"/>
  <c r="G503" i="79" s="1"/>
  <c r="G369" i="79" a="1"/>
  <c r="G369" i="79" s="1"/>
  <c r="G209" i="79" a="1"/>
  <c r="G209" i="79" s="1"/>
  <c r="G69" i="79" a="1"/>
  <c r="G69" i="79" s="1"/>
  <c r="G707" i="79" a="1"/>
  <c r="G707" i="79" s="1"/>
  <c r="G570" i="79" a="1"/>
  <c r="G570" i="79" s="1"/>
  <c r="G289" i="79" a="1"/>
  <c r="G289" i="79" s="1"/>
  <c r="G152" i="79" a="1"/>
  <c r="G152" i="79" s="1"/>
  <c r="G356" i="79" a="1"/>
  <c r="G356" i="79" s="1"/>
  <c r="G208" i="79" a="1"/>
  <c r="G208" i="79" s="1"/>
  <c r="G522" i="79" a="1"/>
  <c r="G522" i="79" s="1"/>
  <c r="G728" i="79" a="1"/>
  <c r="G728" i="79" s="1"/>
  <c r="G592" i="79" a="1"/>
  <c r="G592" i="79" s="1"/>
  <c r="G444" i="79" a="1"/>
  <c r="G444" i="79" s="1"/>
  <c r="G533" i="79" a="1"/>
  <c r="G533" i="79" s="1"/>
  <c r="G185" i="79" a="1"/>
  <c r="G185" i="79" s="1"/>
  <c r="G465" i="79" a="1"/>
  <c r="G465" i="79" s="1"/>
  <c r="G319" i="79" a="1"/>
  <c r="G319" i="79" s="1"/>
  <c r="G195" i="79" a="1"/>
  <c r="G195" i="79" s="1"/>
  <c r="G52" i="79" a="1"/>
  <c r="G52" i="79" s="1"/>
  <c r="G41" i="79" a="1"/>
  <c r="G41" i="79" s="1"/>
  <c r="G657" i="79" a="1"/>
  <c r="G657" i="79" s="1"/>
  <c r="G509" i="79" a="1"/>
  <c r="G509" i="79" s="1"/>
  <c r="G363" i="79" a="1"/>
  <c r="G363" i="79" s="1"/>
  <c r="G204" i="79" a="1"/>
  <c r="G204" i="79" s="1"/>
  <c r="G63" i="79" a="1"/>
  <c r="G63" i="79" s="1"/>
  <c r="G667" i="79" a="1"/>
  <c r="G667" i="79" s="1"/>
  <c r="G530" i="79" a="1"/>
  <c r="G530" i="79" s="1"/>
  <c r="G384" i="79" a="1"/>
  <c r="G384" i="79" s="1"/>
  <c r="G253" i="79" a="1"/>
  <c r="G253" i="79" s="1"/>
  <c r="G110" i="79" a="1"/>
  <c r="G110" i="79" s="1"/>
  <c r="G553" i="79" a="1"/>
  <c r="G553" i="79" s="1"/>
  <c r="G417" i="79" a="1"/>
  <c r="G417" i="79" s="1"/>
  <c r="G273" i="79" a="1"/>
  <c r="G273" i="79" s="1"/>
  <c r="G133" i="79" a="1"/>
  <c r="G133" i="79" s="1"/>
  <c r="G722" i="79" a="1"/>
  <c r="G722" i="79" s="1"/>
  <c r="G586" i="79" a="1"/>
  <c r="G586" i="79" s="1"/>
  <c r="G450" i="79" a="1"/>
  <c r="G450" i="79" s="1"/>
  <c r="G304" i="79" a="1"/>
  <c r="G304" i="79" s="1"/>
  <c r="G144" i="79" a="1"/>
  <c r="G144" i="79" s="1"/>
  <c r="G449" i="79" a="1"/>
  <c r="G449" i="79" s="1"/>
  <c r="G303" i="79" a="1"/>
  <c r="G303" i="79" s="1"/>
  <c r="G143" i="79" a="1"/>
  <c r="G143" i="79" s="1"/>
  <c r="G731" i="79" a="1"/>
  <c r="G731" i="79" s="1"/>
  <c r="G595" i="79" a="1"/>
  <c r="G595" i="79" s="1"/>
  <c r="G459" i="79" a="1"/>
  <c r="G459" i="79" s="1"/>
  <c r="G190" i="79" a="1"/>
  <c r="G190" i="79" s="1"/>
  <c r="G481" i="79" a="1"/>
  <c r="G481" i="79" s="1"/>
  <c r="G335" i="79" a="1"/>
  <c r="G335" i="79" s="1"/>
  <c r="G189" i="79" a="1"/>
  <c r="G189" i="79" s="1"/>
  <c r="G548" i="79" a="1"/>
  <c r="G548" i="79" s="1"/>
  <c r="G269" i="79" a="1"/>
  <c r="G269" i="79" s="1"/>
  <c r="G128" i="79" a="1"/>
  <c r="G128" i="79" s="1"/>
  <c r="G727" i="79" a="1"/>
  <c r="G727" i="79" s="1"/>
  <c r="G627" i="79" a="1"/>
  <c r="G627" i="79" s="1"/>
  <c r="G468" i="79" a="1"/>
  <c r="G468" i="79" s="1"/>
  <c r="G322" i="79" a="1"/>
  <c r="G322" i="79" s="1"/>
  <c r="G187" i="79" a="1"/>
  <c r="G187" i="79" s="1"/>
  <c r="G43" i="79" a="1"/>
  <c r="G43" i="79" s="1"/>
  <c r="G421" i="79" a="1"/>
  <c r="G421" i="79" s="1"/>
  <c r="G705" i="79" a="1"/>
  <c r="G705" i="79" s="1"/>
  <c r="G568" i="79" a="1"/>
  <c r="G568" i="79" s="1"/>
  <c r="G422" i="79" a="1"/>
  <c r="G422" i="79" s="1"/>
  <c r="G267" i="79" a="1"/>
  <c r="G267" i="79" s="1"/>
  <c r="G66" i="79" a="1"/>
  <c r="G66" i="79" s="1"/>
  <c r="G477" i="79" a="1"/>
  <c r="G477" i="79" s="1"/>
  <c r="G578" i="79" a="1"/>
  <c r="G578" i="79" s="1"/>
  <c r="G431" i="79" a="1"/>
  <c r="G431" i="79" s="1"/>
  <c r="G297" i="79" a="1"/>
  <c r="G297" i="79" s="1"/>
  <c r="G172" i="79" a="1"/>
  <c r="G172" i="79" s="1"/>
  <c r="G28" i="79" a="1"/>
  <c r="G28" i="79" s="1"/>
  <c r="G29" i="79" a="1"/>
  <c r="G29" i="79" s="1"/>
  <c r="G645" i="79" a="1"/>
  <c r="G645" i="79" s="1"/>
  <c r="G498" i="79" a="1"/>
  <c r="G498" i="79" s="1"/>
  <c r="G352" i="79" a="1"/>
  <c r="G352" i="79" s="1"/>
  <c r="G194" i="79" a="1"/>
  <c r="G194" i="79" s="1"/>
  <c r="G373" i="79" a="1"/>
  <c r="G373" i="79" s="1"/>
  <c r="G242" i="79" a="1"/>
  <c r="G242" i="79" s="1"/>
  <c r="G98" i="79" a="1"/>
  <c r="G98" i="79" s="1"/>
  <c r="G689" i="79" a="1"/>
  <c r="G689" i="79" s="1"/>
  <c r="G541" i="79" a="1"/>
  <c r="G541" i="79" s="1"/>
  <c r="G406" i="79" a="1"/>
  <c r="G406" i="79" s="1"/>
  <c r="G262" i="79" a="1"/>
  <c r="G262" i="79" s="1"/>
  <c r="G121" i="79" a="1"/>
  <c r="G121" i="79" s="1"/>
  <c r="G710" i="79" a="1"/>
  <c r="G710" i="79" s="1"/>
  <c r="G574" i="79" a="1"/>
  <c r="G574" i="79" s="1"/>
  <c r="G439" i="79" a="1"/>
  <c r="G439" i="79" s="1"/>
  <c r="G293" i="79" a="1"/>
  <c r="G293" i="79" s="1"/>
  <c r="G132" i="79" a="1"/>
  <c r="G132" i="79" s="1"/>
  <c r="G732" i="79" a="1"/>
  <c r="G732" i="79" s="1"/>
  <c r="G585" i="79" a="1"/>
  <c r="G585" i="79" s="1"/>
  <c r="G438" i="79" a="1"/>
  <c r="G438" i="79" s="1"/>
  <c r="G292" i="79" a="1"/>
  <c r="G292" i="79" s="1"/>
  <c r="G720" i="79" a="1"/>
  <c r="G720" i="79" s="1"/>
  <c r="G584" i="79" a="1"/>
  <c r="G584" i="79" s="1"/>
  <c r="G448" i="79" a="1"/>
  <c r="G448" i="79" s="1"/>
  <c r="G302" i="79" a="1"/>
  <c r="G302" i="79" s="1"/>
  <c r="G178" i="79" a="1"/>
  <c r="G178" i="79" s="1"/>
  <c r="G34" i="79" a="1"/>
  <c r="G34" i="79" s="1"/>
  <c r="G617" i="79" a="1"/>
  <c r="G617" i="79" s="1"/>
  <c r="G324" i="79" a="1"/>
  <c r="G324" i="79" s="1"/>
  <c r="G177" i="79" a="1"/>
  <c r="G177" i="79" s="1"/>
  <c r="G402" i="79" a="1"/>
  <c r="G402" i="79" s="1"/>
  <c r="G116" i="79" a="1"/>
  <c r="G116" i="79" s="1"/>
  <c r="G615" i="79" a="1"/>
  <c r="G615" i="79" s="1"/>
  <c r="G456" i="79" a="1"/>
  <c r="G456" i="79" s="1"/>
  <c r="G175" i="79" a="1"/>
  <c r="G175" i="79" s="1"/>
  <c r="G399" i="79" a="1"/>
  <c r="G399" i="79" s="1"/>
  <c r="G694" i="79" a="1"/>
  <c r="G694" i="79" s="1"/>
  <c r="G557" i="79" a="1"/>
  <c r="G557" i="79" s="1"/>
  <c r="G257" i="79" a="1"/>
  <c r="G257" i="79" s="1"/>
  <c r="G54" i="79" a="1"/>
  <c r="G54" i="79" s="1"/>
  <c r="G703" i="79" a="1"/>
  <c r="G703" i="79" s="1"/>
  <c r="G566" i="79" a="1"/>
  <c r="G566" i="79" s="1"/>
  <c r="G420" i="79" a="1"/>
  <c r="G420" i="79" s="1"/>
  <c r="G286" i="79" a="1"/>
  <c r="G286" i="79" s="1"/>
  <c r="G160" i="79" a="1"/>
  <c r="G160" i="79" s="1"/>
  <c r="G161" i="79" a="1"/>
  <c r="G161" i="79" s="1"/>
  <c r="G634" i="79" a="1"/>
  <c r="G634" i="79" s="1"/>
  <c r="G487" i="79" a="1"/>
  <c r="G487" i="79" s="1"/>
  <c r="G183" i="79" a="1"/>
  <c r="G183" i="79" s="1"/>
  <c r="G39" i="79" a="1"/>
  <c r="G39" i="79" s="1"/>
  <c r="G644" i="79" a="1"/>
  <c r="G644" i="79" s="1"/>
  <c r="G508" i="79" a="1"/>
  <c r="G508" i="79" s="1"/>
  <c r="G86" i="79" a="1"/>
  <c r="G86" i="79" s="1"/>
  <c r="G677" i="79" a="1"/>
  <c r="G677" i="79" s="1"/>
  <c r="G529" i="79" a="1"/>
  <c r="G529" i="79" s="1"/>
  <c r="G395" i="79" a="1"/>
  <c r="G395" i="79" s="1"/>
  <c r="G252" i="79" a="1"/>
  <c r="G252" i="79" s="1"/>
  <c r="G109" i="79" a="1"/>
  <c r="G109" i="79" s="1"/>
  <c r="G700" i="79" a="1"/>
  <c r="G700" i="79" s="1"/>
  <c r="G563" i="79" a="1"/>
  <c r="G563" i="79" s="1"/>
  <c r="G428" i="79" a="1"/>
  <c r="G428" i="79" s="1"/>
  <c r="G283" i="79" a="1"/>
  <c r="G283" i="79" s="1"/>
  <c r="G120" i="79" a="1"/>
  <c r="G120" i="79" s="1"/>
  <c r="G721" i="79" a="1"/>
  <c r="G721" i="79" s="1"/>
  <c r="G573" i="79" a="1"/>
  <c r="G573" i="79" s="1"/>
  <c r="G427" i="79" a="1"/>
  <c r="G427" i="79" s="1"/>
  <c r="G282" i="79" a="1"/>
  <c r="G282" i="79" s="1"/>
  <c r="G119" i="79" a="1"/>
  <c r="G119" i="79" s="1"/>
  <c r="G708" i="79" a="1"/>
  <c r="G708" i="79" s="1"/>
  <c r="G572" i="79" a="1"/>
  <c r="G572" i="79" s="1"/>
  <c r="G437" i="79" a="1"/>
  <c r="G437" i="79" s="1"/>
  <c r="G291" i="79" a="1"/>
  <c r="G291" i="79" s="1"/>
  <c r="G166" i="79" a="1"/>
  <c r="G166" i="79" s="1"/>
  <c r="G22" i="79" a="1"/>
  <c r="G22" i="79" s="1"/>
  <c r="G605" i="79" a="1"/>
  <c r="G605" i="79" s="1"/>
  <c r="G458" i="79" a="1"/>
  <c r="G458" i="79" s="1"/>
  <c r="G312" i="79" a="1"/>
  <c r="G312" i="79" s="1"/>
  <c r="G165" i="79" a="1"/>
  <c r="G165" i="79" s="1"/>
  <c r="G21" i="79" a="1"/>
  <c r="G21" i="79" s="1"/>
  <c r="G662" i="79" a="1"/>
  <c r="G662" i="79" s="1"/>
  <c r="G390" i="79" a="1"/>
  <c r="G390" i="79" s="1"/>
  <c r="G248" i="79" a="1"/>
  <c r="G248" i="79" s="1"/>
  <c r="G104" i="79" a="1"/>
  <c r="G104" i="79" s="1"/>
  <c r="G298" i="79" a="1"/>
  <c r="G298" i="79" s="1"/>
  <c r="G603" i="79" a="1"/>
  <c r="G603" i="79" s="1"/>
  <c r="G445" i="79" a="1"/>
  <c r="G445" i="79" s="1"/>
  <c r="G299" i="79" a="1"/>
  <c r="G299" i="79" s="1"/>
  <c r="G163" i="79" a="1"/>
  <c r="G163" i="79" s="1"/>
  <c r="G376" i="79" a="1"/>
  <c r="G376" i="79" s="1"/>
  <c r="G682" i="79" a="1"/>
  <c r="G682" i="79" s="1"/>
  <c r="G42" i="79" a="1"/>
  <c r="G42" i="79" s="1"/>
  <c r="G692" i="79" a="1"/>
  <c r="G692" i="79" s="1"/>
  <c r="G556" i="79" a="1"/>
  <c r="G556" i="79" s="1"/>
  <c r="G275" i="79" a="1"/>
  <c r="G275" i="79" s="1"/>
  <c r="G148" i="79" a="1"/>
  <c r="G148" i="79" s="1"/>
  <c r="G4" i="79" a="1"/>
  <c r="G4" i="79" s="1"/>
  <c r="G17" i="79" a="1"/>
  <c r="G17" i="79" s="1"/>
  <c r="G623" i="79" a="1"/>
  <c r="G623" i="79" s="1"/>
  <c r="G464" i="79" a="1"/>
  <c r="G464" i="79" s="1"/>
  <c r="G330" i="79" a="1"/>
  <c r="G330" i="79" s="1"/>
  <c r="G27" i="79" a="1"/>
  <c r="G27" i="79" s="1"/>
  <c r="G633" i="79" a="1"/>
  <c r="G633" i="79" s="1"/>
  <c r="G351" i="79" a="1"/>
  <c r="G351" i="79" s="1"/>
  <c r="G214" i="79" a="1"/>
  <c r="G214" i="79" s="1"/>
  <c r="G74" i="79" a="1"/>
  <c r="G74" i="79" s="1"/>
  <c r="G666" i="79" a="1"/>
  <c r="G666" i="79" s="1"/>
  <c r="G518" i="79" a="1"/>
  <c r="G518" i="79" s="1"/>
  <c r="G372" i="79" a="1"/>
  <c r="G372" i="79" s="1"/>
  <c r="G241" i="79" a="1"/>
  <c r="G241" i="79" s="1"/>
  <c r="G97" i="79" a="1"/>
  <c r="G97" i="79" s="1"/>
  <c r="G108" i="79" a="1"/>
  <c r="G108" i="79" s="1"/>
  <c r="G709" i="79" a="1"/>
  <c r="G709" i="79" s="1"/>
  <c r="G562" i="79" a="1"/>
  <c r="G562" i="79" s="1"/>
  <c r="G416" i="79" a="1"/>
  <c r="G416" i="79" s="1"/>
  <c r="G272" i="79" a="1"/>
  <c r="G272" i="79" s="1"/>
  <c r="G107" i="79" a="1"/>
  <c r="G107" i="79" s="1"/>
  <c r="G698" i="79" a="1"/>
  <c r="G698" i="79" s="1"/>
  <c r="G426" i="79" a="1"/>
  <c r="G426" i="79" s="1"/>
  <c r="G281" i="79" a="1"/>
  <c r="G281" i="79" s="1"/>
  <c r="G154" i="79" a="1"/>
  <c r="G154" i="79" s="1"/>
  <c r="G10" i="79" a="1"/>
  <c r="G10" i="79" s="1"/>
  <c r="G594" i="79" a="1"/>
  <c r="G594" i="79" s="1"/>
  <c r="G447" i="79" a="1"/>
  <c r="G447" i="79" s="1"/>
  <c r="G301" i="79" a="1"/>
  <c r="G301" i="79" s="1"/>
  <c r="G153" i="79" a="1"/>
  <c r="G153" i="79" s="1"/>
  <c r="G9" i="79" a="1"/>
  <c r="G9" i="79" s="1"/>
  <c r="G650" i="79" a="1"/>
  <c r="G650" i="79" s="1"/>
  <c r="G379" i="79" a="1"/>
  <c r="G379" i="79" s="1"/>
  <c r="G92" i="79" a="1"/>
  <c r="G92" i="79" s="1"/>
  <c r="G206" i="79" a="1"/>
  <c r="G206" i="79" s="1"/>
  <c r="G581" i="79" a="1"/>
  <c r="G581" i="79" s="1"/>
  <c r="G434" i="79" a="1"/>
  <c r="G434" i="79" s="1"/>
  <c r="G7" i="79" a="1"/>
  <c r="G7" i="79" s="1"/>
  <c r="G354" i="79" a="1"/>
  <c r="G354" i="79" s="1"/>
  <c r="G671" i="79" a="1"/>
  <c r="G671" i="79" s="1"/>
  <c r="G388" i="79" a="1"/>
  <c r="G388" i="79" s="1"/>
  <c r="G174" i="79" a="1"/>
  <c r="G174" i="79" s="1"/>
  <c r="G30" i="79" a="1"/>
  <c r="G30" i="79" s="1"/>
  <c r="G387" i="79" a="1"/>
  <c r="G387" i="79" s="1"/>
  <c r="G680" i="79" a="1"/>
  <c r="G680" i="79" s="1"/>
  <c r="G544" i="79" a="1"/>
  <c r="G544" i="79" s="1"/>
  <c r="G265" i="79" a="1"/>
  <c r="G265" i="79" s="1"/>
  <c r="G136" i="79" a="1"/>
  <c r="G136" i="79" s="1"/>
  <c r="G113" i="79" a="1"/>
  <c r="G113" i="79" s="1"/>
  <c r="G149" i="79" a="1"/>
  <c r="G149" i="79" s="1"/>
  <c r="Q2" i="61" l="1"/>
  <c r="H2" i="82" a="1"/>
  <c r="H2" i="82" s="1"/>
  <c r="J2" i="82" a="1"/>
  <c r="J2" i="82" s="1"/>
  <c r="I7" i="76" a="1"/>
  <c r="I7" i="76" s="1"/>
  <c r="I10" i="76" a="1"/>
  <c r="I10" i="76" s="1"/>
  <c r="I9" i="76" a="1"/>
  <c r="I9" i="76" s="1"/>
  <c r="I8" i="76" a="1"/>
  <c r="I8" i="76" s="1"/>
  <c r="H9" i="76"/>
  <c r="H10" i="76"/>
  <c r="H8" i="76"/>
  <c r="I6" i="76" a="1"/>
  <c r="I6" i="76" s="1"/>
  <c r="I4" i="76" a="1"/>
  <c r="I4" i="76" s="1"/>
  <c r="I3" i="76" a="1"/>
  <c r="I3" i="76" s="1"/>
  <c r="I5" i="76" a="1"/>
  <c r="I5" i="76" s="1"/>
  <c r="AB2" i="76" a="1"/>
  <c r="AB2" i="76" s="1"/>
  <c r="AD2" i="76" a="1"/>
  <c r="AD2" i="76" s="1"/>
  <c r="AC2" i="76" a="1"/>
  <c r="AC2" i="76" s="1"/>
  <c r="H4" i="76"/>
  <c r="H6" i="76"/>
  <c r="H5" i="76"/>
  <c r="H7" i="76"/>
  <c r="D27" i="69"/>
  <c r="D26" i="69"/>
  <c r="D25" i="69"/>
  <c r="D24" i="69"/>
  <c r="D23" i="69"/>
  <c r="D22" i="69"/>
  <c r="D21" i="69"/>
  <c r="D20" i="69"/>
  <c r="D19" i="69"/>
  <c r="D18" i="69"/>
  <c r="D17" i="69"/>
  <c r="D16" i="69"/>
  <c r="D15" i="69"/>
  <c r="D14" i="69"/>
  <c r="D13" i="69"/>
  <c r="D12" i="69"/>
  <c r="D11" i="69"/>
  <c r="D10" i="69"/>
  <c r="D9" i="69"/>
  <c r="D8" i="69"/>
  <c r="D7" i="69"/>
  <c r="D6" i="69"/>
  <c r="AT1" i="73" a="1"/>
  <c r="AT1" i="73" s="1"/>
  <c r="AB19" i="13"/>
  <c r="AB20" i="13"/>
  <c r="AB21" i="13"/>
  <c r="AA21" i="13"/>
  <c r="Z21" i="13"/>
  <c r="Y21" i="13"/>
  <c r="X21" i="13"/>
  <c r="W21" i="13"/>
  <c r="V21" i="13"/>
  <c r="U21" i="13"/>
  <c r="T21" i="13"/>
  <c r="S21" i="13"/>
  <c r="R21" i="13"/>
  <c r="Q21" i="13"/>
  <c r="P21" i="13"/>
  <c r="O21" i="13"/>
  <c r="N21" i="13"/>
  <c r="M21" i="13"/>
  <c r="L21" i="13"/>
  <c r="K21" i="13"/>
  <c r="J21" i="13"/>
  <c r="I21" i="13"/>
  <c r="AA20" i="13"/>
  <c r="Z20" i="13"/>
  <c r="Y20" i="13"/>
  <c r="X20" i="13"/>
  <c r="W20" i="13"/>
  <c r="V20" i="13"/>
  <c r="U20" i="13"/>
  <c r="T20" i="13"/>
  <c r="S20" i="13"/>
  <c r="R20" i="13"/>
  <c r="Q20" i="13"/>
  <c r="P20" i="13"/>
  <c r="O20" i="13"/>
  <c r="N20" i="13"/>
  <c r="M20" i="13"/>
  <c r="L20" i="13"/>
  <c r="K20" i="13"/>
  <c r="J20" i="13"/>
  <c r="I20" i="13"/>
  <c r="AA19" i="13"/>
  <c r="Z19" i="13"/>
  <c r="Y19" i="13"/>
  <c r="X19" i="13"/>
  <c r="W19" i="13"/>
  <c r="V19" i="13"/>
  <c r="U19" i="13"/>
  <c r="T19" i="13"/>
  <c r="S19" i="13"/>
  <c r="R19" i="13"/>
  <c r="Q19" i="13"/>
  <c r="P19" i="13"/>
  <c r="O19" i="13"/>
  <c r="N19" i="13"/>
  <c r="M19" i="13"/>
  <c r="L19" i="13"/>
  <c r="K19" i="13"/>
  <c r="J19" i="13"/>
  <c r="I19" i="13"/>
  <c r="G1" i="73" a="1"/>
  <c r="G1" i="73" s="1"/>
  <c r="DD1" i="73" a="1"/>
  <c r="DD1" i="73" s="1"/>
  <c r="P11" i="25"/>
  <c r="O11" i="25"/>
  <c r="N11" i="25"/>
  <c r="M11" i="25"/>
  <c r="L11" i="25"/>
  <c r="K11" i="25"/>
  <c r="J11" i="25"/>
  <c r="I11" i="25"/>
  <c r="H11" i="25"/>
  <c r="G11" i="25"/>
  <c r="F11" i="25"/>
  <c r="E11" i="25"/>
  <c r="D11" i="25"/>
  <c r="CI1" i="73"/>
  <c r="BM1" i="73" a="1"/>
  <c r="BM1" i="73" s="1"/>
  <c r="BK1" i="73"/>
  <c r="BA1" i="73" a="1"/>
  <c r="BA1" i="73" s="1"/>
  <c r="V4" i="75" l="1" a="1"/>
  <c r="V4" i="75" s="1"/>
  <c r="Z4" i="75" s="1" a="1"/>
  <c r="Z4" i="75" s="1"/>
  <c r="U4" i="75" a="1"/>
  <c r="U4" i="75" s="1"/>
  <c r="Y4" i="75" s="1" a="1"/>
  <c r="Y4" i="75" s="1"/>
  <c r="V3" i="75" a="1"/>
  <c r="V3" i="75" s="1"/>
  <c r="Z3" i="75" s="1" a="1"/>
  <c r="Z3" i="75" s="1"/>
  <c r="U3" i="75" a="1"/>
  <c r="U3" i="75" s="1"/>
  <c r="Y3" i="75" s="1" a="1"/>
  <c r="Y3" i="75" s="1"/>
  <c r="V2" i="75" a="1"/>
  <c r="V2" i="75" s="1"/>
  <c r="Z2" i="75" s="1" a="1"/>
  <c r="Z2" i="75" s="1"/>
  <c r="U2" i="75" a="1"/>
  <c r="U2" i="75" s="1"/>
  <c r="Y2" i="75" s="1" a="1"/>
  <c r="Y2" i="75" s="1"/>
  <c r="V5" i="75" a="1"/>
  <c r="V5" i="75" s="1"/>
  <c r="Z5" i="75" s="1" a="1"/>
  <c r="Z5" i="75" s="1"/>
  <c r="U5" i="75" a="1"/>
  <c r="U5" i="75" s="1"/>
  <c r="Y5" i="75" s="1" a="1"/>
  <c r="Y5" i="75" s="1"/>
  <c r="E10" i="30"/>
  <c r="D10" i="30"/>
  <c r="D8" i="32"/>
  <c r="AK1" i="73" a="1"/>
  <c r="AK1" i="73" s="1"/>
  <c r="AC1" i="73" a="1"/>
  <c r="AC1" i="73" s="1"/>
  <c r="F23" i="55"/>
  <c r="F134" i="54"/>
  <c r="E134" i="54"/>
  <c r="D134" i="54"/>
  <c r="C134" i="54"/>
  <c r="AE2" i="71" a="1"/>
  <c r="AE2" i="71" s="1"/>
  <c r="AE1" i="71"/>
  <c r="U2" i="71" a="1"/>
  <c r="U2" i="71" s="1"/>
  <c r="U1" i="71" a="1"/>
  <c r="U1" i="71" s="1"/>
  <c r="C2" i="70" a="1"/>
  <c r="C2" i="70" s="1"/>
  <c r="CC2" i="84" s="1" a="1"/>
  <c r="CC2" i="84" s="1"/>
  <c r="K1" i="69" a="1"/>
  <c r="K1" i="69" s="1"/>
  <c r="G1" i="69" a="1"/>
  <c r="G1" i="69" s="1"/>
  <c r="F2" i="67" a="1"/>
  <c r="F2" i="67" s="1"/>
  <c r="F1" i="67" a="1"/>
  <c r="F1" i="67" s="1"/>
  <c r="D8" i="33"/>
  <c r="D2" i="66" a="1"/>
  <c r="D2" i="66" s="1"/>
  <c r="B2" i="66" a="1"/>
  <c r="C8" i="32"/>
  <c r="G2" i="65" a="1"/>
  <c r="G2" i="65" s="1"/>
  <c r="C2" i="65" a="1"/>
  <c r="C2" i="65" s="1"/>
  <c r="A2" i="65" a="1"/>
  <c r="A2" i="65" s="1"/>
  <c r="AR2" i="64" a="1"/>
  <c r="AR2" i="64" s="1"/>
  <c r="AR1" i="64" a="1"/>
  <c r="AR1" i="64" s="1"/>
  <c r="AF2" i="13" a="1"/>
  <c r="AF2" i="13" s="1"/>
  <c r="A71" i="13"/>
  <c r="A70" i="13"/>
  <c r="A69" i="13"/>
  <c r="A68" i="13"/>
  <c r="A67" i="13"/>
  <c r="A66" i="13"/>
  <c r="A65" i="13"/>
  <c r="A64" i="13"/>
  <c r="A63" i="13"/>
  <c r="A62" i="13"/>
  <c r="A61" i="13"/>
  <c r="A60" i="13"/>
  <c r="A59" i="13"/>
  <c r="A58" i="13"/>
  <c r="A57" i="13"/>
  <c r="A56" i="13"/>
  <c r="C54" i="13"/>
  <c r="B54" i="13"/>
  <c r="Y1" i="64" a="1"/>
  <c r="Y1" i="64" s="1"/>
  <c r="M2" i="64" a="1"/>
  <c r="M2" i="64" s="1"/>
  <c r="M1" i="64" a="1"/>
  <c r="M1" i="64" s="1"/>
  <c r="D45" i="31"/>
  <c r="D44" i="31"/>
  <c r="D43" i="31"/>
  <c r="D42" i="31"/>
  <c r="D41" i="31"/>
  <c r="D40" i="31"/>
  <c r="D39" i="31"/>
  <c r="D38" i="31"/>
  <c r="D37" i="31"/>
  <c r="D27" i="31"/>
  <c r="D26" i="31"/>
  <c r="D25" i="31"/>
  <c r="D24" i="31"/>
  <c r="D23" i="31"/>
  <c r="D22" i="31"/>
  <c r="D21" i="31"/>
  <c r="D20" i="31"/>
  <c r="D19" i="31"/>
  <c r="D18" i="31"/>
  <c r="D17" i="31"/>
  <c r="D16" i="31"/>
  <c r="BC1" i="71" l="1" a="1"/>
  <c r="BC1" i="71" s="1"/>
  <c r="F2" i="72" a="1"/>
  <c r="F2" i="72" s="1"/>
  <c r="B2" i="64" a="1"/>
  <c r="AD1" i="64" a="1"/>
  <c r="AD1" i="64" s="1"/>
  <c r="B2" i="66"/>
  <c r="C2" i="66" s="1"/>
  <c r="C4" i="66"/>
  <c r="C3" i="66"/>
  <c r="C6" i="66"/>
  <c r="C8" i="66"/>
  <c r="C9" i="66"/>
  <c r="C7" i="66"/>
  <c r="C10" i="66"/>
  <c r="C11" i="66"/>
  <c r="C5" i="66"/>
  <c r="AD2" i="64" a="1"/>
  <c r="M139" i="23"/>
  <c r="L139" i="23"/>
  <c r="K139" i="23"/>
  <c r="J139" i="23"/>
  <c r="J143" i="23"/>
  <c r="AK1" i="63" a="1"/>
  <c r="AK1" i="63" s="1"/>
  <c r="H139" i="23"/>
  <c r="G139" i="23"/>
  <c r="F139" i="23"/>
  <c r="E139" i="23"/>
  <c r="D139" i="23"/>
  <c r="O109" i="23" a="1"/>
  <c r="O109" i="23" s="1"/>
  <c r="N109" i="23" a="1"/>
  <c r="N109" i="23" s="1"/>
  <c r="M109" i="23" a="1"/>
  <c r="M109" i="23" s="1"/>
  <c r="L109" i="23" a="1"/>
  <c r="L109" i="23" s="1"/>
  <c r="K109" i="23" a="1"/>
  <c r="K109" i="23" s="1"/>
  <c r="O108" i="23" a="1"/>
  <c r="O108" i="23" s="1"/>
  <c r="N108" i="23" a="1"/>
  <c r="N108" i="23" s="1"/>
  <c r="M108" i="23" a="1"/>
  <c r="M108" i="23" s="1"/>
  <c r="L108" i="23" a="1"/>
  <c r="L108" i="23" s="1"/>
  <c r="K108" i="23" a="1"/>
  <c r="K108" i="23" s="1"/>
  <c r="O107" i="23" a="1"/>
  <c r="O107" i="23" s="1"/>
  <c r="N107" i="23" a="1"/>
  <c r="N107" i="23" s="1"/>
  <c r="M107" i="23" a="1"/>
  <c r="M107" i="23" s="1"/>
  <c r="L107" i="23" a="1"/>
  <c r="L107" i="23" s="1"/>
  <c r="K107" i="23" a="1"/>
  <c r="K107" i="23" s="1"/>
  <c r="O106" i="23" a="1"/>
  <c r="O106" i="23" s="1"/>
  <c r="N106" i="23" a="1"/>
  <c r="N106" i="23" s="1"/>
  <c r="M106" i="23" a="1"/>
  <c r="M106" i="23" s="1"/>
  <c r="L106" i="23" a="1"/>
  <c r="L106" i="23" s="1"/>
  <c r="K106" i="23" a="1"/>
  <c r="K106" i="23" s="1"/>
  <c r="O105" i="23" a="1"/>
  <c r="O105" i="23" s="1"/>
  <c r="N105" i="23" a="1"/>
  <c r="N105" i="23" s="1"/>
  <c r="M105" i="23" a="1"/>
  <c r="M105" i="23" s="1"/>
  <c r="L105" i="23" a="1"/>
  <c r="L105" i="23" s="1"/>
  <c r="K105" i="23" a="1"/>
  <c r="K105" i="23" s="1"/>
  <c r="O104" i="23" a="1"/>
  <c r="O104" i="23" s="1"/>
  <c r="N104" i="23" a="1"/>
  <c r="N104" i="23" s="1"/>
  <c r="M104" i="23" a="1"/>
  <c r="M104" i="23" s="1"/>
  <c r="L104" i="23" a="1"/>
  <c r="L104" i="23" s="1"/>
  <c r="K104" i="23" a="1"/>
  <c r="K104" i="23" s="1"/>
  <c r="O103" i="23" a="1"/>
  <c r="O103" i="23" s="1"/>
  <c r="N103" i="23" a="1"/>
  <c r="N103" i="23" s="1"/>
  <c r="M103" i="23" a="1"/>
  <c r="M103" i="23" s="1"/>
  <c r="L103" i="23" a="1"/>
  <c r="L103" i="23" s="1"/>
  <c r="K103" i="23" a="1"/>
  <c r="K103" i="23" s="1"/>
  <c r="O102" i="23" a="1"/>
  <c r="O102" i="23" s="1"/>
  <c r="N102" i="23" a="1"/>
  <c r="N102" i="23" s="1"/>
  <c r="M102" i="23" a="1"/>
  <c r="M102" i="23" s="1"/>
  <c r="L102" i="23" a="1"/>
  <c r="L102" i="23" s="1"/>
  <c r="K102" i="23" a="1"/>
  <c r="K102" i="23" s="1"/>
  <c r="O101" i="23" a="1"/>
  <c r="O101" i="23" s="1"/>
  <c r="N101" i="23" a="1"/>
  <c r="N101" i="23" s="1"/>
  <c r="M101" i="23" a="1"/>
  <c r="M101" i="23" s="1"/>
  <c r="L101" i="23" a="1"/>
  <c r="L101" i="23" s="1"/>
  <c r="K101" i="23" a="1"/>
  <c r="K101" i="23" s="1"/>
  <c r="O100" i="23" a="1"/>
  <c r="O100" i="23" s="1"/>
  <c r="N100" i="23" a="1"/>
  <c r="N100" i="23" s="1"/>
  <c r="M100" i="23" a="1"/>
  <c r="M100" i="23" s="1"/>
  <c r="L100" i="23" a="1"/>
  <c r="L100" i="23" s="1"/>
  <c r="K100" i="23" a="1"/>
  <c r="K100" i="23" s="1"/>
  <c r="O99" i="23" a="1"/>
  <c r="O99" i="23" s="1"/>
  <c r="N99" i="23" a="1"/>
  <c r="N99" i="23" s="1"/>
  <c r="M99" i="23" a="1"/>
  <c r="M99" i="23" s="1"/>
  <c r="L99" i="23" a="1"/>
  <c r="L99" i="23" s="1"/>
  <c r="K99" i="23" a="1"/>
  <c r="K99" i="23" s="1"/>
  <c r="O98" i="23" a="1"/>
  <c r="O98" i="23" s="1"/>
  <c r="N98" i="23" a="1"/>
  <c r="N98" i="23" s="1"/>
  <c r="M98" i="23" a="1"/>
  <c r="M98" i="23" s="1"/>
  <c r="L98" i="23" a="1"/>
  <c r="L98" i="23" s="1"/>
  <c r="K98" i="23" a="1"/>
  <c r="K98" i="23" s="1"/>
  <c r="O97" i="23" a="1"/>
  <c r="O97" i="23" s="1"/>
  <c r="N97" i="23" a="1"/>
  <c r="N97" i="23" s="1"/>
  <c r="M97" i="23" a="1"/>
  <c r="M97" i="23" s="1"/>
  <c r="L97" i="23" a="1"/>
  <c r="L97" i="23" s="1"/>
  <c r="K97" i="23" a="1"/>
  <c r="K97" i="23" s="1"/>
  <c r="O96" i="23" a="1"/>
  <c r="O96" i="23" s="1"/>
  <c r="N96" i="23" a="1"/>
  <c r="N96" i="23" s="1"/>
  <c r="M96" i="23" a="1"/>
  <c r="M96" i="23" s="1"/>
  <c r="L96" i="23" a="1"/>
  <c r="L96" i="23" s="1"/>
  <c r="K96" i="23" a="1"/>
  <c r="K96" i="23" s="1"/>
  <c r="O95" i="23" a="1"/>
  <c r="O95" i="23" s="1"/>
  <c r="N95" i="23" a="1"/>
  <c r="N95" i="23" s="1"/>
  <c r="M95" i="23" a="1"/>
  <c r="M95" i="23" s="1"/>
  <c r="L95" i="23" a="1"/>
  <c r="L95" i="23" s="1"/>
  <c r="K95" i="23" a="1"/>
  <c r="K95" i="23" s="1"/>
  <c r="O94" i="23" a="1"/>
  <c r="O94" i="23" s="1"/>
  <c r="N94" i="23" a="1"/>
  <c r="N94" i="23" s="1"/>
  <c r="M94" i="23" a="1"/>
  <c r="M94" i="23" s="1"/>
  <c r="L94" i="23" a="1"/>
  <c r="L94" i="23" s="1"/>
  <c r="K94" i="23" a="1"/>
  <c r="K94" i="23" s="1"/>
  <c r="O93" i="23" a="1"/>
  <c r="O93" i="23" s="1"/>
  <c r="N93" i="23" a="1"/>
  <c r="N93" i="23" s="1"/>
  <c r="M93" i="23" a="1"/>
  <c r="M93" i="23" s="1"/>
  <c r="L93" i="23" a="1"/>
  <c r="L93" i="23" s="1"/>
  <c r="K93" i="23" a="1"/>
  <c r="K93" i="23" s="1"/>
  <c r="O92" i="23" a="1"/>
  <c r="O92" i="23" s="1"/>
  <c r="N92" i="23" a="1"/>
  <c r="N92" i="23" s="1"/>
  <c r="M92" i="23" a="1"/>
  <c r="M92" i="23" s="1"/>
  <c r="L92" i="23" a="1"/>
  <c r="L92" i="23" s="1"/>
  <c r="K92" i="23" a="1"/>
  <c r="K92" i="23" s="1"/>
  <c r="O91" i="23" a="1"/>
  <c r="O91" i="23" s="1"/>
  <c r="N91" i="23" a="1"/>
  <c r="N91" i="23" s="1"/>
  <c r="M91" i="23" a="1"/>
  <c r="M91" i="23" s="1"/>
  <c r="L91" i="23" a="1"/>
  <c r="L91" i="23" s="1"/>
  <c r="K91" i="23" a="1"/>
  <c r="K91" i="23" s="1"/>
  <c r="O90" i="23" a="1"/>
  <c r="O90" i="23" s="1"/>
  <c r="N90" i="23" a="1"/>
  <c r="N90" i="23" s="1"/>
  <c r="M90" i="23" a="1"/>
  <c r="M90" i="23" s="1"/>
  <c r="L90" i="23" a="1"/>
  <c r="L90" i="23" s="1"/>
  <c r="K90" i="23" a="1"/>
  <c r="K90" i="23" s="1"/>
  <c r="O89" i="23" a="1"/>
  <c r="O89" i="23" s="1"/>
  <c r="N89" i="23" a="1"/>
  <c r="N89" i="23" s="1"/>
  <c r="M89" i="23" a="1"/>
  <c r="M89" i="23" s="1"/>
  <c r="L89" i="23" a="1"/>
  <c r="L89" i="23" s="1"/>
  <c r="K89" i="23" a="1"/>
  <c r="K89" i="23" s="1"/>
  <c r="O88" i="23" a="1"/>
  <c r="O88" i="23" s="1"/>
  <c r="N88" i="23" a="1"/>
  <c r="N88" i="23" s="1"/>
  <c r="M88" i="23" a="1"/>
  <c r="M88" i="23" s="1"/>
  <c r="L88" i="23" a="1"/>
  <c r="L88" i="23" s="1"/>
  <c r="K88" i="23" a="1"/>
  <c r="K88" i="23" s="1"/>
  <c r="O87" i="23" a="1"/>
  <c r="O87" i="23" s="1"/>
  <c r="N87" i="23" a="1"/>
  <c r="N87" i="23" s="1"/>
  <c r="M87" i="23" a="1"/>
  <c r="M87" i="23" s="1"/>
  <c r="L87" i="23" a="1"/>
  <c r="L87" i="23" s="1"/>
  <c r="K87" i="23" a="1"/>
  <c r="K87" i="23" s="1"/>
  <c r="J109" i="23" a="1"/>
  <c r="J109" i="23" s="1"/>
  <c r="J108" i="23" a="1"/>
  <c r="J108" i="23" s="1"/>
  <c r="J107" i="23" a="1"/>
  <c r="J107" i="23" s="1"/>
  <c r="J106" i="23" a="1"/>
  <c r="J106" i="23" s="1"/>
  <c r="J105" i="23" a="1"/>
  <c r="J105" i="23" s="1"/>
  <c r="J104" i="23" a="1"/>
  <c r="J104" i="23" s="1"/>
  <c r="J103" i="23" a="1"/>
  <c r="J103" i="23" s="1"/>
  <c r="J102" i="23" a="1"/>
  <c r="J102" i="23" s="1"/>
  <c r="J101" i="23" a="1"/>
  <c r="J101" i="23" s="1"/>
  <c r="J100" i="23" a="1"/>
  <c r="J100" i="23" s="1"/>
  <c r="J99" i="23" a="1"/>
  <c r="J99" i="23" s="1"/>
  <c r="J98" i="23" a="1"/>
  <c r="J98" i="23" s="1"/>
  <c r="J97" i="23" a="1"/>
  <c r="J97" i="23" s="1"/>
  <c r="J96" i="23" a="1"/>
  <c r="J96" i="23" s="1"/>
  <c r="J95" i="23" a="1"/>
  <c r="J95" i="23" s="1"/>
  <c r="J94" i="23" a="1"/>
  <c r="J94" i="23" s="1"/>
  <c r="J93" i="23" a="1"/>
  <c r="J93" i="23" s="1"/>
  <c r="J92" i="23" a="1"/>
  <c r="J92" i="23" s="1"/>
  <c r="J91" i="23" a="1"/>
  <c r="J91" i="23" s="1"/>
  <c r="J90" i="23" a="1"/>
  <c r="J90" i="23" s="1"/>
  <c r="J89" i="23" a="1"/>
  <c r="J89" i="23" s="1"/>
  <c r="J88" i="23" a="1"/>
  <c r="J88" i="23" s="1"/>
  <c r="J87" i="23" a="1"/>
  <c r="J87" i="23" s="1"/>
  <c r="AE178" i="23" a="1"/>
  <c r="AE178" i="23" s="1"/>
  <c r="X178" i="23" a="1"/>
  <c r="X178" i="23" s="1"/>
  <c r="AE177" i="23" a="1"/>
  <c r="AE177" i="23" s="1"/>
  <c r="X177" i="23" a="1"/>
  <c r="X177" i="23" s="1"/>
  <c r="Q177" i="23" a="1"/>
  <c r="Q177" i="23" s="1"/>
  <c r="J177" i="23" a="1"/>
  <c r="J177" i="23" s="1"/>
  <c r="C177" i="23" a="1"/>
  <c r="C177" i="23" s="1"/>
  <c r="AE176" i="23" a="1"/>
  <c r="AE176" i="23" s="1"/>
  <c r="X176" i="23" a="1"/>
  <c r="X176" i="23" s="1"/>
  <c r="Q176" i="23" a="1"/>
  <c r="Q176" i="23" s="1"/>
  <c r="J176" i="23" a="1"/>
  <c r="J176" i="23" s="1"/>
  <c r="C176" i="23" a="1"/>
  <c r="C176" i="23" s="1"/>
  <c r="AE175" i="23" a="1"/>
  <c r="AE175" i="23" s="1"/>
  <c r="X175" i="23" a="1"/>
  <c r="X175" i="23" s="1"/>
  <c r="Q175" i="23" a="1"/>
  <c r="Q175" i="23" s="1"/>
  <c r="J175" i="23" a="1"/>
  <c r="J175" i="23" s="1"/>
  <c r="C175" i="23" a="1"/>
  <c r="C175" i="23" s="1"/>
  <c r="AE174" i="23" a="1"/>
  <c r="AE174" i="23" s="1"/>
  <c r="X174" i="23" a="1"/>
  <c r="X174" i="23" s="1"/>
  <c r="Q174" i="23" a="1"/>
  <c r="Q174" i="23" s="1"/>
  <c r="J174" i="23" a="1"/>
  <c r="J174" i="23" s="1"/>
  <c r="C174" i="23" a="1"/>
  <c r="C174" i="23" s="1"/>
  <c r="AE173" i="23" a="1"/>
  <c r="AE173" i="23" s="1"/>
  <c r="X173" i="23" a="1"/>
  <c r="X173" i="23" s="1"/>
  <c r="Q173" i="23" a="1"/>
  <c r="Q173" i="23" s="1"/>
  <c r="J173" i="23" a="1"/>
  <c r="J173" i="23" s="1"/>
  <c r="C173" i="23" a="1"/>
  <c r="C173" i="23" s="1"/>
  <c r="AE172" i="23" a="1"/>
  <c r="AE172" i="23" s="1"/>
  <c r="X172" i="23" a="1"/>
  <c r="X172" i="23" s="1"/>
  <c r="Q172" i="23" a="1"/>
  <c r="Q172" i="23" s="1"/>
  <c r="J172" i="23" a="1"/>
  <c r="J172" i="23" s="1"/>
  <c r="C172" i="23" a="1"/>
  <c r="C172" i="23" s="1"/>
  <c r="AE171" i="23" a="1"/>
  <c r="AE171" i="23" s="1"/>
  <c r="X171" i="23" a="1"/>
  <c r="X171" i="23" s="1"/>
  <c r="Q171" i="23" a="1"/>
  <c r="Q171" i="23" s="1"/>
  <c r="J171" i="23" a="1"/>
  <c r="J171" i="23" s="1"/>
  <c r="C171" i="23" a="1"/>
  <c r="C171" i="23" s="1"/>
  <c r="AE170" i="23" a="1"/>
  <c r="AE170" i="23" s="1"/>
  <c r="X170" i="23" a="1"/>
  <c r="X170" i="23" s="1"/>
  <c r="Q170" i="23" a="1"/>
  <c r="Q170" i="23" s="1"/>
  <c r="J170" i="23" a="1"/>
  <c r="J170" i="23" s="1"/>
  <c r="C170" i="23" a="1"/>
  <c r="C170" i="23" s="1"/>
  <c r="AE169" i="23" a="1"/>
  <c r="AE169" i="23" s="1"/>
  <c r="X169" i="23" a="1"/>
  <c r="X169" i="23" s="1"/>
  <c r="Q169" i="23" a="1"/>
  <c r="Q169" i="23" s="1"/>
  <c r="J169" i="23" a="1"/>
  <c r="J169" i="23" s="1"/>
  <c r="C169" i="23" a="1"/>
  <c r="C169" i="23" s="1"/>
  <c r="AE168" i="23" a="1"/>
  <c r="AE168" i="23" s="1"/>
  <c r="X168" i="23" a="1"/>
  <c r="X168" i="23" s="1"/>
  <c r="Q168" i="23" a="1"/>
  <c r="Q168" i="23" s="1"/>
  <c r="J168" i="23" a="1"/>
  <c r="J168" i="23" s="1"/>
  <c r="C168" i="23" a="1"/>
  <c r="C168" i="23" s="1"/>
  <c r="AE167" i="23" a="1"/>
  <c r="AE167" i="23" s="1"/>
  <c r="X167" i="23" a="1"/>
  <c r="X167" i="23" s="1"/>
  <c r="Q167" i="23" a="1"/>
  <c r="Q167" i="23" s="1"/>
  <c r="J167" i="23" a="1"/>
  <c r="J167" i="23" s="1"/>
  <c r="C167" i="23" a="1"/>
  <c r="C167" i="23" s="1"/>
  <c r="AE166" i="23" a="1"/>
  <c r="AE166" i="23" s="1"/>
  <c r="X166" i="23" a="1"/>
  <c r="X166" i="23" s="1"/>
  <c r="Q166" i="23" a="1"/>
  <c r="Q166" i="23" s="1"/>
  <c r="J166" i="23" a="1"/>
  <c r="J166" i="23" s="1"/>
  <c r="C166" i="23" a="1"/>
  <c r="C166" i="23" s="1"/>
  <c r="AE165" i="23" a="1"/>
  <c r="AE165" i="23" s="1"/>
  <c r="X165" i="23" a="1"/>
  <c r="X165" i="23" s="1"/>
  <c r="Q165" i="23" a="1"/>
  <c r="Q165" i="23" s="1"/>
  <c r="J165" i="23" a="1"/>
  <c r="J165" i="23" s="1"/>
  <c r="C165" i="23" a="1"/>
  <c r="C165" i="23" s="1"/>
  <c r="AE164" i="23" a="1"/>
  <c r="AE164" i="23" s="1"/>
  <c r="X164" i="23" a="1"/>
  <c r="X164" i="23" s="1"/>
  <c r="Q164" i="23" a="1"/>
  <c r="Q164" i="23" s="1"/>
  <c r="J164" i="23" a="1"/>
  <c r="J164" i="23" s="1"/>
  <c r="C164" i="23" a="1"/>
  <c r="C164" i="23" s="1"/>
  <c r="AE163" i="23" a="1"/>
  <c r="AE163" i="23" s="1"/>
  <c r="X163" i="23" a="1"/>
  <c r="X163" i="23" s="1"/>
  <c r="Q163" i="23" a="1"/>
  <c r="Q163" i="23" s="1"/>
  <c r="J163" i="23" a="1"/>
  <c r="J163" i="23" s="1"/>
  <c r="C163" i="23" a="1"/>
  <c r="C163" i="23" s="1"/>
  <c r="AE162" i="23" a="1"/>
  <c r="AE162" i="23" s="1"/>
  <c r="X162" i="23" a="1"/>
  <c r="X162" i="23" s="1"/>
  <c r="Q162" i="23" a="1"/>
  <c r="Q162" i="23" s="1"/>
  <c r="J162" i="23" a="1"/>
  <c r="J162" i="23" s="1"/>
  <c r="C162" i="23" a="1"/>
  <c r="C162" i="23" s="1"/>
  <c r="AE161" i="23" a="1"/>
  <c r="AE161" i="23" s="1"/>
  <c r="X161" i="23" a="1"/>
  <c r="X161" i="23" s="1"/>
  <c r="Q161" i="23" a="1"/>
  <c r="Q161" i="23" s="1"/>
  <c r="J161" i="23" a="1"/>
  <c r="J161" i="23" s="1"/>
  <c r="C161" i="23" a="1"/>
  <c r="C161" i="23" s="1"/>
  <c r="AE160" i="23" a="1"/>
  <c r="AE160" i="23" s="1"/>
  <c r="X160" i="23" a="1"/>
  <c r="X160" i="23" s="1"/>
  <c r="Q160" i="23" a="1"/>
  <c r="Q160" i="23" s="1"/>
  <c r="J160" i="23" a="1"/>
  <c r="J160" i="23" s="1"/>
  <c r="C160" i="23" a="1"/>
  <c r="C160" i="23" s="1"/>
  <c r="AE159" i="23" a="1"/>
  <c r="AE159" i="23" s="1"/>
  <c r="X159" i="23" a="1"/>
  <c r="X159" i="23" s="1"/>
  <c r="Q159" i="23" a="1"/>
  <c r="Q159" i="23" s="1"/>
  <c r="J159" i="23" a="1"/>
  <c r="J159" i="23" s="1"/>
  <c r="C159" i="23" a="1"/>
  <c r="C159" i="23" s="1"/>
  <c r="AE158" i="23" a="1"/>
  <c r="AE158" i="23" s="1"/>
  <c r="X158" i="23" a="1"/>
  <c r="X158" i="23" s="1"/>
  <c r="Q158" i="23" a="1"/>
  <c r="Q158" i="23" s="1"/>
  <c r="J158" i="23" a="1"/>
  <c r="J158" i="23" s="1"/>
  <c r="C158" i="23" a="1"/>
  <c r="C158" i="23" s="1"/>
  <c r="AE157" i="23" a="1"/>
  <c r="AE157" i="23" s="1"/>
  <c r="X157" i="23" a="1"/>
  <c r="X157" i="23" s="1"/>
  <c r="Q157" i="23" a="1"/>
  <c r="Q157" i="23" s="1"/>
  <c r="J157" i="23" a="1"/>
  <c r="J157" i="23" s="1"/>
  <c r="C157" i="23" a="1"/>
  <c r="C157" i="23" s="1"/>
  <c r="AE156" i="23" a="1"/>
  <c r="AE156" i="23" s="1"/>
  <c r="X156" i="23" a="1"/>
  <c r="X156" i="23" s="1"/>
  <c r="Q156" i="23" a="1"/>
  <c r="Q156" i="23" s="1"/>
  <c r="J156" i="23" a="1"/>
  <c r="J156" i="23" s="1"/>
  <c r="C156" i="23" a="1"/>
  <c r="C156" i="23" s="1"/>
  <c r="AE155" i="23" a="1"/>
  <c r="AE155" i="23" s="1"/>
  <c r="X155" i="23" a="1"/>
  <c r="X155" i="23" s="1"/>
  <c r="Q155" i="23" a="1"/>
  <c r="Q155" i="23" s="1"/>
  <c r="J155" i="23" a="1"/>
  <c r="J155" i="23" s="1"/>
  <c r="C155" i="23" a="1"/>
  <c r="C155" i="23" s="1"/>
  <c r="AE154" i="23" a="1"/>
  <c r="AE154" i="23" s="1"/>
  <c r="X154" i="23" a="1"/>
  <c r="X154" i="23" s="1"/>
  <c r="Q154" i="23" a="1"/>
  <c r="Q154" i="23" s="1"/>
  <c r="AX1" i="63" l="1" a="1"/>
  <c r="AX1" i="63" s="1"/>
  <c r="AX2" i="63" a="1"/>
  <c r="AX2" i="63" s="1"/>
  <c r="AX21" i="63" a="1"/>
  <c r="AX21" i="63" s="1"/>
  <c r="AX10" i="63" a="1"/>
  <c r="AX10" i="63" s="1"/>
  <c r="AX22" i="63" a="1"/>
  <c r="AX22" i="63" s="1"/>
  <c r="AX20" i="63" a="1"/>
  <c r="AX20" i="63" s="1"/>
  <c r="AX9" i="63" a="1"/>
  <c r="AX9" i="63" s="1"/>
  <c r="AX11" i="63" a="1"/>
  <c r="AX11" i="63" s="1"/>
  <c r="AX23" i="63" a="1"/>
  <c r="AX23" i="63" s="1"/>
  <c r="AX12" i="63" a="1"/>
  <c r="AX12" i="63" s="1"/>
  <c r="AX24" i="63" a="1"/>
  <c r="AX24" i="63" s="1"/>
  <c r="AX13" i="63" a="1"/>
  <c r="AX13" i="63" s="1"/>
  <c r="AX25" i="63" a="1"/>
  <c r="AX25" i="63" s="1"/>
  <c r="AX14" i="63" a="1"/>
  <c r="AX14" i="63" s="1"/>
  <c r="AX8" i="63" a="1"/>
  <c r="AX8" i="63" s="1"/>
  <c r="AX3" i="63" a="1"/>
  <c r="AX3" i="63" s="1"/>
  <c r="AX15" i="63" a="1"/>
  <c r="AX15" i="63" s="1"/>
  <c r="AX4" i="63" a="1"/>
  <c r="AX4" i="63" s="1"/>
  <c r="AX16" i="63" a="1"/>
  <c r="AX16" i="63" s="1"/>
  <c r="AX5" i="63" a="1"/>
  <c r="AX5" i="63" s="1"/>
  <c r="AX17" i="63" a="1"/>
  <c r="AX17" i="63" s="1"/>
  <c r="AX6" i="63" a="1"/>
  <c r="AX6" i="63" s="1"/>
  <c r="AX18" i="63" a="1"/>
  <c r="AX18" i="63" s="1"/>
  <c r="AX7" i="63" a="1"/>
  <c r="AX7" i="63" s="1"/>
  <c r="AX19" i="63" a="1"/>
  <c r="AX19" i="63" s="1"/>
  <c r="H2" i="64" a="1"/>
  <c r="K12" i="64" s="1"/>
  <c r="G2" i="64" a="1"/>
  <c r="G2" i="64" s="1"/>
  <c r="A2" i="64" a="1"/>
  <c r="A2" i="64" s="1"/>
  <c r="B2" i="64"/>
  <c r="F23" i="64"/>
  <c r="F24" i="64"/>
  <c r="F25" i="64"/>
  <c r="F26" i="64"/>
  <c r="F22" i="64"/>
  <c r="F10" i="64"/>
  <c r="F11" i="64"/>
  <c r="F21" i="64"/>
  <c r="F9" i="64"/>
  <c r="F20" i="64"/>
  <c r="F8" i="64"/>
  <c r="F16" i="64"/>
  <c r="F19" i="64"/>
  <c r="F7" i="64"/>
  <c r="F18" i="64"/>
  <c r="F6" i="64"/>
  <c r="F4" i="64"/>
  <c r="F13" i="64"/>
  <c r="F12" i="64"/>
  <c r="F17" i="64"/>
  <c r="F5" i="64"/>
  <c r="F15" i="64"/>
  <c r="F3" i="64"/>
  <c r="F14" i="64"/>
  <c r="M2" i="71" a="1"/>
  <c r="M2" i="71" s="1"/>
  <c r="Q2" i="71" a="1"/>
  <c r="Q2" i="71" s="1"/>
  <c r="A2" i="71" a="1"/>
  <c r="A2" i="71" s="1"/>
  <c r="B2" i="71" a="1"/>
  <c r="P7" i="71" s="1"/>
  <c r="V7" i="73" s="1" a="1"/>
  <c r="V7" i="73" s="1"/>
  <c r="F2" i="64"/>
  <c r="AD2" i="64"/>
  <c r="B158" i="23" a="1"/>
  <c r="B158" i="23" s="1"/>
  <c r="B167" i="23" a="1"/>
  <c r="B167" i="23" s="1"/>
  <c r="B172" i="23" a="1"/>
  <c r="B172" i="23" s="1"/>
  <c r="B156" i="23" a="1"/>
  <c r="B156" i="23" s="1"/>
  <c r="B161" i="23" a="1"/>
  <c r="B161" i="23" s="1"/>
  <c r="B166" i="23" a="1"/>
  <c r="B166" i="23" s="1"/>
  <c r="B168" i="23" a="1"/>
  <c r="B168" i="23" s="1"/>
  <c r="B171" i="23" a="1"/>
  <c r="B171" i="23" s="1"/>
  <c r="B162" i="23" a="1"/>
  <c r="B162" i="23" s="1"/>
  <c r="B169" i="23" a="1"/>
  <c r="B169" i="23" s="1"/>
  <c r="B174" i="23" a="1"/>
  <c r="B174" i="23" s="1"/>
  <c r="B176" i="23" a="1"/>
  <c r="B176" i="23" s="1"/>
  <c r="B157" i="23" a="1"/>
  <c r="B157" i="23" s="1"/>
  <c r="B155" i="23" a="1"/>
  <c r="B155" i="23" s="1"/>
  <c r="B160" i="23" a="1"/>
  <c r="B160" i="23" s="1"/>
  <c r="B159" i="23" a="1"/>
  <c r="B159" i="23" s="1"/>
  <c r="B175" i="23" a="1"/>
  <c r="B175" i="23" s="1"/>
  <c r="B163" i="23" a="1"/>
  <c r="B163" i="23" s="1"/>
  <c r="B164" i="23" a="1"/>
  <c r="B164" i="23" s="1"/>
  <c r="B165" i="23" a="1"/>
  <c r="B165" i="23" s="1"/>
  <c r="B170" i="23" a="1"/>
  <c r="B170" i="23" s="1"/>
  <c r="B177" i="23" a="1"/>
  <c r="B177" i="23" s="1"/>
  <c r="B173" i="23" a="1"/>
  <c r="B173" i="23" s="1"/>
  <c r="B109" i="23"/>
  <c r="B108" i="23"/>
  <c r="B107" i="23"/>
  <c r="B106" i="23"/>
  <c r="B105" i="23"/>
  <c r="B104" i="23"/>
  <c r="B103" i="23"/>
  <c r="B102" i="23"/>
  <c r="B101" i="23"/>
  <c r="B100" i="23"/>
  <c r="B99" i="23"/>
  <c r="B98" i="23"/>
  <c r="B97" i="23"/>
  <c r="B96" i="23"/>
  <c r="B95" i="23"/>
  <c r="B94" i="23"/>
  <c r="B93" i="23"/>
  <c r="B92" i="23"/>
  <c r="B91" i="23"/>
  <c r="V1" i="63" a="1"/>
  <c r="V1" i="63" s="1"/>
  <c r="E2" i="63" a="1"/>
  <c r="D2" i="62" a="1"/>
  <c r="D2" i="62" s="1"/>
  <c r="D1" i="62" a="1"/>
  <c r="D1" i="62" s="1"/>
  <c r="G9" i="46"/>
  <c r="F9" i="46"/>
  <c r="E9" i="46"/>
  <c r="D9" i="46"/>
  <c r="C9" i="46"/>
  <c r="AZ9" i="46"/>
  <c r="AY9" i="46"/>
  <c r="AX9" i="46"/>
  <c r="AW9" i="46"/>
  <c r="AB9" i="46"/>
  <c r="AA9" i="46"/>
  <c r="Z9" i="46"/>
  <c r="Y9" i="46"/>
  <c r="X9" i="46"/>
  <c r="W9" i="46"/>
  <c r="M9" i="46"/>
  <c r="L9" i="46"/>
  <c r="K9" i="46"/>
  <c r="J9" i="46"/>
  <c r="I9" i="46"/>
  <c r="H9" i="46"/>
  <c r="M43" i="49" a="1"/>
  <c r="M43" i="49" s="1"/>
  <c r="M42" i="49" a="1"/>
  <c r="M42" i="49" s="1"/>
  <c r="M41" i="49" a="1"/>
  <c r="M41" i="49" s="1"/>
  <c r="M40" i="49" a="1"/>
  <c r="M40" i="49" s="1"/>
  <c r="M39" i="49" a="1"/>
  <c r="M39" i="49" s="1"/>
  <c r="M38" i="49" a="1"/>
  <c r="M38" i="49" s="1"/>
  <c r="M37" i="49" a="1"/>
  <c r="M37" i="49" s="1"/>
  <c r="M36" i="49" a="1"/>
  <c r="M36" i="49" s="1"/>
  <c r="M35" i="49" a="1"/>
  <c r="M35" i="49" s="1"/>
  <c r="M34" i="49" a="1"/>
  <c r="M34" i="49" s="1"/>
  <c r="M33" i="49" a="1"/>
  <c r="M33" i="49" s="1"/>
  <c r="M32" i="49" a="1"/>
  <c r="M32" i="49" s="1"/>
  <c r="M31" i="49" a="1"/>
  <c r="M31" i="49" s="1"/>
  <c r="M30" i="49" a="1"/>
  <c r="M30" i="49" s="1"/>
  <c r="M29" i="49" a="1"/>
  <c r="M29" i="49" s="1"/>
  <c r="M28" i="49" a="1"/>
  <c r="M28" i="49" s="1"/>
  <c r="M27" i="49" a="1"/>
  <c r="M27" i="49" s="1"/>
  <c r="M26" i="49" a="1"/>
  <c r="M26" i="49" s="1"/>
  <c r="M25" i="49" a="1"/>
  <c r="M25" i="49" s="1"/>
  <c r="M24" i="49" a="1"/>
  <c r="M24" i="49" s="1"/>
  <c r="M23" i="49" a="1"/>
  <c r="M23" i="49" s="1"/>
  <c r="M22" i="49" a="1"/>
  <c r="M22" i="49" s="1"/>
  <c r="M21" i="49" a="1"/>
  <c r="M21" i="49" s="1"/>
  <c r="M20" i="49" a="1"/>
  <c r="M20" i="49" s="1"/>
  <c r="M19" i="49" a="1"/>
  <c r="M19" i="49" s="1"/>
  <c r="D26" i="58" a="1"/>
  <c r="D26" i="58" s="1"/>
  <c r="N2" i="63" l="1"/>
  <c r="N3" i="63"/>
  <c r="L3" i="63"/>
  <c r="AL2" i="23" a="1"/>
  <c r="AL2" i="23" s="1"/>
  <c r="B52" i="61" a="1"/>
  <c r="B52" i="61" s="1"/>
  <c r="M4" i="63"/>
  <c r="M3" i="63"/>
  <c r="M2" i="63"/>
  <c r="T33" i="63" a="1"/>
  <c r="T33" i="63" s="1"/>
  <c r="A33" i="63" a="1"/>
  <c r="A33" i="63" s="1"/>
  <c r="E2" i="63"/>
  <c r="L2" i="63" s="1"/>
  <c r="G33" i="63" a="1"/>
  <c r="G33" i="63" s="1"/>
  <c r="I33" i="63" a="1"/>
  <c r="I33" i="63" s="1"/>
  <c r="H33" i="63" a="1"/>
  <c r="H33" i="63" s="1"/>
  <c r="F33" i="63" a="1"/>
  <c r="F33" i="63" s="1"/>
  <c r="M15" i="49" a="1"/>
  <c r="M15" i="49" s="1"/>
  <c r="M17" i="49" a="1"/>
  <c r="M17" i="49" s="1"/>
  <c r="M16" i="49" a="1"/>
  <c r="M16" i="49" s="1"/>
  <c r="M18" i="49" a="1"/>
  <c r="M18" i="49" s="1"/>
  <c r="BN2" i="84" a="1"/>
  <c r="BN2" i="84" s="1"/>
  <c r="K20" i="64"/>
  <c r="K24" i="64"/>
  <c r="K5" i="64"/>
  <c r="K4" i="64"/>
  <c r="K23" i="64"/>
  <c r="K21" i="64"/>
  <c r="K9" i="64"/>
  <c r="K18" i="64"/>
  <c r="K16" i="64"/>
  <c r="K22" i="64"/>
  <c r="K3" i="64"/>
  <c r="K6" i="64"/>
  <c r="K8" i="64"/>
  <c r="K17" i="64"/>
  <c r="K19" i="64"/>
  <c r="K15" i="64"/>
  <c r="K14" i="64"/>
  <c r="H2" i="64"/>
  <c r="K2" i="64" s="1"/>
  <c r="K26" i="64"/>
  <c r="K13" i="64"/>
  <c r="K11" i="64"/>
  <c r="K25" i="64"/>
  <c r="K10" i="64"/>
  <c r="K7" i="64"/>
  <c r="B2" i="71"/>
  <c r="P19" i="71"/>
  <c r="P5" i="71"/>
  <c r="V4" i="73" s="1" a="1"/>
  <c r="V4" i="73" s="1"/>
  <c r="P16" i="71"/>
  <c r="P15" i="71"/>
  <c r="P14" i="71"/>
  <c r="P11" i="71"/>
  <c r="P8" i="71"/>
  <c r="P18" i="71"/>
  <c r="P6" i="71"/>
  <c r="V5" i="73" s="1" a="1"/>
  <c r="V5" i="73" s="1"/>
  <c r="P17" i="71"/>
  <c r="P4" i="71"/>
  <c r="V3" i="73" s="1" a="1"/>
  <c r="V3" i="73" s="1"/>
  <c r="P3" i="71"/>
  <c r="V2" i="73" s="1" a="1"/>
  <c r="V2" i="73" s="1"/>
  <c r="P12" i="71"/>
  <c r="P22" i="71"/>
  <c r="P10" i="71"/>
  <c r="P21" i="71"/>
  <c r="P9" i="71"/>
  <c r="P13" i="71"/>
  <c r="P20" i="71"/>
  <c r="R7" i="61"/>
  <c r="R13" i="61"/>
  <c r="R19" i="61"/>
  <c r="R11" i="61"/>
  <c r="R14" i="61"/>
  <c r="R8" i="61"/>
  <c r="R9" i="61"/>
  <c r="R4" i="61"/>
  <c r="R10" i="61"/>
  <c r="R16" i="61"/>
  <c r="R22" i="61"/>
  <c r="R20" i="61"/>
  <c r="R15" i="61"/>
  <c r="R21" i="61"/>
  <c r="R5" i="61"/>
  <c r="R12" i="61"/>
  <c r="R17" i="61"/>
  <c r="R6" i="61"/>
  <c r="R18" i="61"/>
  <c r="R3" i="61"/>
  <c r="R2" i="61"/>
  <c r="S2" i="61" s="1"/>
  <c r="R739" i="7"/>
  <c r="R738" i="7"/>
  <c r="R737" i="7"/>
  <c r="R736" i="7"/>
  <c r="R735" i="7"/>
  <c r="R734" i="7"/>
  <c r="R733" i="7"/>
  <c r="R732" i="7"/>
  <c r="R731" i="7"/>
  <c r="R730" i="7"/>
  <c r="R729" i="7"/>
  <c r="R728" i="7"/>
  <c r="R727" i="7"/>
  <c r="R726" i="7"/>
  <c r="R725" i="7"/>
  <c r="R724" i="7"/>
  <c r="R723" i="7"/>
  <c r="R722" i="7"/>
  <c r="R721" i="7"/>
  <c r="R720" i="7"/>
  <c r="R719" i="7"/>
  <c r="R718" i="7"/>
  <c r="R717" i="7"/>
  <c r="R716" i="7"/>
  <c r="R715" i="7"/>
  <c r="R714" i="7"/>
  <c r="R713" i="7"/>
  <c r="R712" i="7"/>
  <c r="R711" i="7"/>
  <c r="R710" i="7"/>
  <c r="R709" i="7"/>
  <c r="R708" i="7"/>
  <c r="R707" i="7"/>
  <c r="R706" i="7"/>
  <c r="R705" i="7"/>
  <c r="R704" i="7"/>
  <c r="R703" i="7"/>
  <c r="R702" i="7"/>
  <c r="R701" i="7"/>
  <c r="R700" i="7"/>
  <c r="R699" i="7"/>
  <c r="R698" i="7"/>
  <c r="R697" i="7"/>
  <c r="R696" i="7"/>
  <c r="R695" i="7"/>
  <c r="R694" i="7"/>
  <c r="R693" i="7"/>
  <c r="R692" i="7"/>
  <c r="R691" i="7"/>
  <c r="R690" i="7"/>
  <c r="R689" i="7"/>
  <c r="R688" i="7"/>
  <c r="R687" i="7"/>
  <c r="R686" i="7"/>
  <c r="R685" i="7"/>
  <c r="R684" i="7"/>
  <c r="R683" i="7"/>
  <c r="R682" i="7"/>
  <c r="R681" i="7"/>
  <c r="R680" i="7"/>
  <c r="R679" i="7"/>
  <c r="R678" i="7"/>
  <c r="R677" i="7"/>
  <c r="R676" i="7"/>
  <c r="R675" i="7"/>
  <c r="R674" i="7"/>
  <c r="R673" i="7"/>
  <c r="R672" i="7"/>
  <c r="R671" i="7"/>
  <c r="R670" i="7"/>
  <c r="R669" i="7"/>
  <c r="R668" i="7"/>
  <c r="R667" i="7"/>
  <c r="R666" i="7"/>
  <c r="R665" i="7"/>
  <c r="R664" i="7"/>
  <c r="R663" i="7"/>
  <c r="R662" i="7"/>
  <c r="R661" i="7"/>
  <c r="R660" i="7"/>
  <c r="R659" i="7"/>
  <c r="R658" i="7"/>
  <c r="R657" i="7"/>
  <c r="R656" i="7"/>
  <c r="R655" i="7"/>
  <c r="R654" i="7"/>
  <c r="R653" i="7"/>
  <c r="R652" i="7"/>
  <c r="R651" i="7"/>
  <c r="R650" i="7"/>
  <c r="R649" i="7"/>
  <c r="R648" i="7"/>
  <c r="R647" i="7"/>
  <c r="R646" i="7"/>
  <c r="R645" i="7"/>
  <c r="R644" i="7"/>
  <c r="R643" i="7"/>
  <c r="R642" i="7"/>
  <c r="R641" i="7"/>
  <c r="R640" i="7"/>
  <c r="R639" i="7"/>
  <c r="R638" i="7"/>
  <c r="R637" i="7"/>
  <c r="R636" i="7"/>
  <c r="R635" i="7"/>
  <c r="R634" i="7"/>
  <c r="R633" i="7"/>
  <c r="R632" i="7"/>
  <c r="R631" i="7"/>
  <c r="R630" i="7"/>
  <c r="R629" i="7"/>
  <c r="R628" i="7"/>
  <c r="R627" i="7"/>
  <c r="R626" i="7"/>
  <c r="R625" i="7"/>
  <c r="R624" i="7"/>
  <c r="R623" i="7"/>
  <c r="R622" i="7"/>
  <c r="R621" i="7"/>
  <c r="R620" i="7"/>
  <c r="R619" i="7"/>
  <c r="R618" i="7"/>
  <c r="R617" i="7"/>
  <c r="R616" i="7"/>
  <c r="R615" i="7"/>
  <c r="R614" i="7"/>
  <c r="R613" i="7"/>
  <c r="R612" i="7"/>
  <c r="R611" i="7"/>
  <c r="R610" i="7"/>
  <c r="R609" i="7"/>
  <c r="R608" i="7"/>
  <c r="R607" i="7"/>
  <c r="R606" i="7"/>
  <c r="R605" i="7"/>
  <c r="R604" i="7"/>
  <c r="R603" i="7"/>
  <c r="R602" i="7"/>
  <c r="R601" i="7"/>
  <c r="R600" i="7"/>
  <c r="R599" i="7"/>
  <c r="R598" i="7"/>
  <c r="R597" i="7"/>
  <c r="R596" i="7"/>
  <c r="R595" i="7"/>
  <c r="R594" i="7"/>
  <c r="R593" i="7"/>
  <c r="R592" i="7"/>
  <c r="R591" i="7"/>
  <c r="R590" i="7"/>
  <c r="R589" i="7"/>
  <c r="R588" i="7"/>
  <c r="R587" i="7"/>
  <c r="R586" i="7"/>
  <c r="R585" i="7"/>
  <c r="R584" i="7"/>
  <c r="R583" i="7"/>
  <c r="R582" i="7"/>
  <c r="R581" i="7"/>
  <c r="R580" i="7"/>
  <c r="R579" i="7"/>
  <c r="R578" i="7"/>
  <c r="R577" i="7"/>
  <c r="R576" i="7"/>
  <c r="R575" i="7"/>
  <c r="R574" i="7"/>
  <c r="R573" i="7"/>
  <c r="R572" i="7"/>
  <c r="R571" i="7"/>
  <c r="R570" i="7"/>
  <c r="R569" i="7"/>
  <c r="R568" i="7"/>
  <c r="R567" i="7"/>
  <c r="R566" i="7"/>
  <c r="R565" i="7"/>
  <c r="R564" i="7"/>
  <c r="R563" i="7"/>
  <c r="R562" i="7"/>
  <c r="R561" i="7"/>
  <c r="R560" i="7"/>
  <c r="R559" i="7"/>
  <c r="R558" i="7"/>
  <c r="R557" i="7"/>
  <c r="R556" i="7"/>
  <c r="R555" i="7"/>
  <c r="R554" i="7"/>
  <c r="R553" i="7"/>
  <c r="R552" i="7"/>
  <c r="R551" i="7"/>
  <c r="R550" i="7"/>
  <c r="R549" i="7"/>
  <c r="R548" i="7"/>
  <c r="R547" i="7"/>
  <c r="R546" i="7"/>
  <c r="R545" i="7"/>
  <c r="R544" i="7"/>
  <c r="R543" i="7"/>
  <c r="R542" i="7"/>
  <c r="R541" i="7"/>
  <c r="R540" i="7"/>
  <c r="R539" i="7"/>
  <c r="R538" i="7"/>
  <c r="R537" i="7"/>
  <c r="R536" i="7"/>
  <c r="R535" i="7"/>
  <c r="R534" i="7"/>
  <c r="R533" i="7"/>
  <c r="R532" i="7"/>
  <c r="R531" i="7"/>
  <c r="R530" i="7"/>
  <c r="R529" i="7"/>
  <c r="R528" i="7"/>
  <c r="R527" i="7"/>
  <c r="R526" i="7"/>
  <c r="R525" i="7"/>
  <c r="R524" i="7"/>
  <c r="R523" i="7"/>
  <c r="R522" i="7"/>
  <c r="R521" i="7"/>
  <c r="R520" i="7"/>
  <c r="R519" i="7"/>
  <c r="R518" i="7"/>
  <c r="R517" i="7"/>
  <c r="R516" i="7"/>
  <c r="R515" i="7"/>
  <c r="R514" i="7"/>
  <c r="R513" i="7"/>
  <c r="R512" i="7"/>
  <c r="R511" i="7"/>
  <c r="R510" i="7"/>
  <c r="R509" i="7"/>
  <c r="R508" i="7"/>
  <c r="R507" i="7"/>
  <c r="R506" i="7"/>
  <c r="R505" i="7"/>
  <c r="R504" i="7"/>
  <c r="R503" i="7"/>
  <c r="R502" i="7"/>
  <c r="R501" i="7"/>
  <c r="R500" i="7"/>
  <c r="R499" i="7"/>
  <c r="R498" i="7"/>
  <c r="R497" i="7"/>
  <c r="R496" i="7"/>
  <c r="R495" i="7"/>
  <c r="R494" i="7"/>
  <c r="R493" i="7"/>
  <c r="R492" i="7"/>
  <c r="R491" i="7"/>
  <c r="R490" i="7"/>
  <c r="R489" i="7"/>
  <c r="R488" i="7"/>
  <c r="R487" i="7"/>
  <c r="R486" i="7"/>
  <c r="R485" i="7"/>
  <c r="R484" i="7"/>
  <c r="R483" i="7"/>
  <c r="R482" i="7"/>
  <c r="R481" i="7"/>
  <c r="R480" i="7"/>
  <c r="R479" i="7"/>
  <c r="R478" i="7"/>
  <c r="R477" i="7"/>
  <c r="R476" i="7"/>
  <c r="R475" i="7"/>
  <c r="R474" i="7"/>
  <c r="R473" i="7"/>
  <c r="R472" i="7"/>
  <c r="R471" i="7"/>
  <c r="R470" i="7"/>
  <c r="R469" i="7"/>
  <c r="R468" i="7"/>
  <c r="R467" i="7"/>
  <c r="R466" i="7"/>
  <c r="R465" i="7"/>
  <c r="R464" i="7"/>
  <c r="R463" i="7"/>
  <c r="R462" i="7"/>
  <c r="R461" i="7"/>
  <c r="R460" i="7"/>
  <c r="R459" i="7"/>
  <c r="R458" i="7"/>
  <c r="R457" i="7"/>
  <c r="R456" i="7"/>
  <c r="R455" i="7"/>
  <c r="R454" i="7"/>
  <c r="R453" i="7"/>
  <c r="R452" i="7"/>
  <c r="R451" i="7"/>
  <c r="R450" i="7"/>
  <c r="R449" i="7"/>
  <c r="R448" i="7"/>
  <c r="R447" i="7"/>
  <c r="R446" i="7"/>
  <c r="R445" i="7"/>
  <c r="R444" i="7"/>
  <c r="R443" i="7"/>
  <c r="R442" i="7"/>
  <c r="R441" i="7"/>
  <c r="R440" i="7"/>
  <c r="R439" i="7"/>
  <c r="R438" i="7"/>
  <c r="R437" i="7"/>
  <c r="R436" i="7"/>
  <c r="R435" i="7"/>
  <c r="R434" i="7"/>
  <c r="R433" i="7"/>
  <c r="R432" i="7"/>
  <c r="R431" i="7"/>
  <c r="R430" i="7"/>
  <c r="R429" i="7"/>
  <c r="R428" i="7"/>
  <c r="R427" i="7"/>
  <c r="R426" i="7"/>
  <c r="R425" i="7"/>
  <c r="R424" i="7"/>
  <c r="R423" i="7"/>
  <c r="R422" i="7"/>
  <c r="R421" i="7"/>
  <c r="R420" i="7"/>
  <c r="R419" i="7"/>
  <c r="R418" i="7"/>
  <c r="R417" i="7"/>
  <c r="R416" i="7"/>
  <c r="R415" i="7"/>
  <c r="R414" i="7"/>
  <c r="R413" i="7"/>
  <c r="R412" i="7"/>
  <c r="R411" i="7"/>
  <c r="R410" i="7"/>
  <c r="R409" i="7"/>
  <c r="R408" i="7"/>
  <c r="R407" i="7"/>
  <c r="R406" i="7"/>
  <c r="R405" i="7"/>
  <c r="R404" i="7"/>
  <c r="R403" i="7"/>
  <c r="R402" i="7"/>
  <c r="R401" i="7"/>
  <c r="R400" i="7"/>
  <c r="R399" i="7"/>
  <c r="R398" i="7"/>
  <c r="R397" i="7"/>
  <c r="R396" i="7"/>
  <c r="R395" i="7"/>
  <c r="R394" i="7"/>
  <c r="R393" i="7"/>
  <c r="R392" i="7"/>
  <c r="R391" i="7"/>
  <c r="R390" i="7"/>
  <c r="R389" i="7"/>
  <c r="R388" i="7"/>
  <c r="R387" i="7"/>
  <c r="R386" i="7"/>
  <c r="R385" i="7"/>
  <c r="R384" i="7"/>
  <c r="R383" i="7"/>
  <c r="R382" i="7"/>
  <c r="R381" i="7"/>
  <c r="R380" i="7"/>
  <c r="R379" i="7"/>
  <c r="R378" i="7"/>
  <c r="R377" i="7"/>
  <c r="R376" i="7"/>
  <c r="R375" i="7"/>
  <c r="R374" i="7"/>
  <c r="R373" i="7"/>
  <c r="R372" i="7"/>
  <c r="R371" i="7"/>
  <c r="R370" i="7"/>
  <c r="R369" i="7"/>
  <c r="R368" i="7"/>
  <c r="R367" i="7"/>
  <c r="R366" i="7"/>
  <c r="R365" i="7"/>
  <c r="R364" i="7"/>
  <c r="R363" i="7"/>
  <c r="R362" i="7"/>
  <c r="R361" i="7"/>
  <c r="R360" i="7"/>
  <c r="R359" i="7"/>
  <c r="R358" i="7"/>
  <c r="R357" i="7"/>
  <c r="R356" i="7"/>
  <c r="R355" i="7"/>
  <c r="R354" i="7"/>
  <c r="R353" i="7"/>
  <c r="R352" i="7"/>
  <c r="R351" i="7"/>
  <c r="R350" i="7"/>
  <c r="R349" i="7"/>
  <c r="R348" i="7"/>
  <c r="R347" i="7"/>
  <c r="R346" i="7"/>
  <c r="R345" i="7"/>
  <c r="R344" i="7"/>
  <c r="R343" i="7"/>
  <c r="R342" i="7"/>
  <c r="R341" i="7"/>
  <c r="R340" i="7"/>
  <c r="R339" i="7"/>
  <c r="R338" i="7"/>
  <c r="R337" i="7"/>
  <c r="R336" i="7"/>
  <c r="R335" i="7"/>
  <c r="R334" i="7"/>
  <c r="R333" i="7"/>
  <c r="R332" i="7"/>
  <c r="R331" i="7"/>
  <c r="R330" i="7"/>
  <c r="R329" i="7"/>
  <c r="R328" i="7"/>
  <c r="R327" i="7"/>
  <c r="R326" i="7"/>
  <c r="R325" i="7"/>
  <c r="R324" i="7"/>
  <c r="R323" i="7"/>
  <c r="R322" i="7"/>
  <c r="R321" i="7"/>
  <c r="R320" i="7"/>
  <c r="R319" i="7"/>
  <c r="R318" i="7"/>
  <c r="R317" i="7"/>
  <c r="R316" i="7"/>
  <c r="R315" i="7"/>
  <c r="R314" i="7"/>
  <c r="R313" i="7"/>
  <c r="R312" i="7"/>
  <c r="R311" i="7"/>
  <c r="R310" i="7"/>
  <c r="R309" i="7"/>
  <c r="R308" i="7"/>
  <c r="R307" i="7"/>
  <c r="R306" i="7"/>
  <c r="R305" i="7"/>
  <c r="R304" i="7"/>
  <c r="R303" i="7"/>
  <c r="R302" i="7"/>
  <c r="R301" i="7"/>
  <c r="R300" i="7"/>
  <c r="R299" i="7"/>
  <c r="R298" i="7"/>
  <c r="R297" i="7"/>
  <c r="R296" i="7"/>
  <c r="R295" i="7"/>
  <c r="R294" i="7"/>
  <c r="R293" i="7"/>
  <c r="R292" i="7"/>
  <c r="R291" i="7"/>
  <c r="R290" i="7"/>
  <c r="R289" i="7"/>
  <c r="R288" i="7"/>
  <c r="R287" i="7"/>
  <c r="R286" i="7"/>
  <c r="R285" i="7"/>
  <c r="R284" i="7"/>
  <c r="R283" i="7"/>
  <c r="R282" i="7"/>
  <c r="R281" i="7"/>
  <c r="R280" i="7"/>
  <c r="R279" i="7"/>
  <c r="R278" i="7"/>
  <c r="R277" i="7"/>
  <c r="R276" i="7"/>
  <c r="R275" i="7"/>
  <c r="R274" i="7"/>
  <c r="R273" i="7"/>
  <c r="R272" i="7"/>
  <c r="R271" i="7"/>
  <c r="R270" i="7"/>
  <c r="R269" i="7"/>
  <c r="R268" i="7"/>
  <c r="R267" i="7"/>
  <c r="R266" i="7"/>
  <c r="R265" i="7"/>
  <c r="R264" i="7"/>
  <c r="R263" i="7"/>
  <c r="R262" i="7"/>
  <c r="R261" i="7"/>
  <c r="R260" i="7"/>
  <c r="R259" i="7"/>
  <c r="R258" i="7"/>
  <c r="R257" i="7"/>
  <c r="R256" i="7"/>
  <c r="R255" i="7"/>
  <c r="R254" i="7"/>
  <c r="R253" i="7"/>
  <c r="R252" i="7"/>
  <c r="R251" i="7"/>
  <c r="R250" i="7"/>
  <c r="R249" i="7"/>
  <c r="R248" i="7"/>
  <c r="R247" i="7"/>
  <c r="R246" i="7"/>
  <c r="R245" i="7"/>
  <c r="R244" i="7"/>
  <c r="R243" i="7"/>
  <c r="R242" i="7"/>
  <c r="R241" i="7"/>
  <c r="R240" i="7"/>
  <c r="R239" i="7"/>
  <c r="R238" i="7"/>
  <c r="R237" i="7"/>
  <c r="R236" i="7"/>
  <c r="R235" i="7"/>
  <c r="R234" i="7"/>
  <c r="R233" i="7"/>
  <c r="R232" i="7"/>
  <c r="R231" i="7"/>
  <c r="R230" i="7"/>
  <c r="R229" i="7"/>
  <c r="R228" i="7"/>
  <c r="R227" i="7"/>
  <c r="R226" i="7"/>
  <c r="R225" i="7"/>
  <c r="R224" i="7"/>
  <c r="R223" i="7"/>
  <c r="R222" i="7"/>
  <c r="R221" i="7"/>
  <c r="R220" i="7"/>
  <c r="R219" i="7"/>
  <c r="R218" i="7"/>
  <c r="R217" i="7"/>
  <c r="R216" i="7"/>
  <c r="R215" i="7"/>
  <c r="R214" i="7"/>
  <c r="R213" i="7"/>
  <c r="R212" i="7"/>
  <c r="R211" i="7"/>
  <c r="R210" i="7"/>
  <c r="R209" i="7"/>
  <c r="R208" i="7"/>
  <c r="R207" i="7"/>
  <c r="R206" i="7"/>
  <c r="R205" i="7"/>
  <c r="R204" i="7"/>
  <c r="R203" i="7"/>
  <c r="R202" i="7"/>
  <c r="R201" i="7"/>
  <c r="R200" i="7"/>
  <c r="R199" i="7"/>
  <c r="R198" i="7"/>
  <c r="R197" i="7"/>
  <c r="R196" i="7"/>
  <c r="R195" i="7"/>
  <c r="R194" i="7"/>
  <c r="R193" i="7"/>
  <c r="R192" i="7"/>
  <c r="R191" i="7"/>
  <c r="R190" i="7"/>
  <c r="R189" i="7"/>
  <c r="R188" i="7"/>
  <c r="R187" i="7"/>
  <c r="R186" i="7"/>
  <c r="R185" i="7"/>
  <c r="R184" i="7"/>
  <c r="R183" i="7"/>
  <c r="R182" i="7"/>
  <c r="R181" i="7"/>
  <c r="R180" i="7"/>
  <c r="R179" i="7"/>
  <c r="R178" i="7"/>
  <c r="R177" i="7"/>
  <c r="R176" i="7"/>
  <c r="R175" i="7"/>
  <c r="R174" i="7"/>
  <c r="R173" i="7"/>
  <c r="R172" i="7"/>
  <c r="R171" i="7"/>
  <c r="R170" i="7"/>
  <c r="R169" i="7"/>
  <c r="R168" i="7"/>
  <c r="R167" i="7"/>
  <c r="R166" i="7"/>
  <c r="R165" i="7"/>
  <c r="R164" i="7"/>
  <c r="R163" i="7"/>
  <c r="R162" i="7"/>
  <c r="R161" i="7"/>
  <c r="R160" i="7"/>
  <c r="R159" i="7"/>
  <c r="R158" i="7"/>
  <c r="R157" i="7"/>
  <c r="R156" i="7"/>
  <c r="R155" i="7"/>
  <c r="R154" i="7"/>
  <c r="R153" i="7"/>
  <c r="R152" i="7"/>
  <c r="R151" i="7"/>
  <c r="R150" i="7"/>
  <c r="R149" i="7"/>
  <c r="R148" i="7"/>
  <c r="R147" i="7"/>
  <c r="R146" i="7"/>
  <c r="R145" i="7"/>
  <c r="R144" i="7"/>
  <c r="R143" i="7"/>
  <c r="R142" i="7"/>
  <c r="R141" i="7"/>
  <c r="R140" i="7"/>
  <c r="R139" i="7"/>
  <c r="R138" i="7"/>
  <c r="R137" i="7"/>
  <c r="R136" i="7"/>
  <c r="R135" i="7"/>
  <c r="R134" i="7"/>
  <c r="R133" i="7"/>
  <c r="R132" i="7"/>
  <c r="R131" i="7"/>
  <c r="R130" i="7"/>
  <c r="R129" i="7"/>
  <c r="R128" i="7"/>
  <c r="R127" i="7"/>
  <c r="R126" i="7"/>
  <c r="R125" i="7"/>
  <c r="R124" i="7"/>
  <c r="R123" i="7"/>
  <c r="R122" i="7"/>
  <c r="R121" i="7"/>
  <c r="R120" i="7"/>
  <c r="R119" i="7"/>
  <c r="R118" i="7"/>
  <c r="R117" i="7"/>
  <c r="R116" i="7"/>
  <c r="R115" i="7"/>
  <c r="R114" i="7"/>
  <c r="R113" i="7"/>
  <c r="R112" i="7"/>
  <c r="R111" i="7"/>
  <c r="R110" i="7"/>
  <c r="R109" i="7"/>
  <c r="R108" i="7"/>
  <c r="R107" i="7"/>
  <c r="R106" i="7"/>
  <c r="R105" i="7"/>
  <c r="R104" i="7"/>
  <c r="R103" i="7"/>
  <c r="R102" i="7"/>
  <c r="R101" i="7"/>
  <c r="R100" i="7"/>
  <c r="R99" i="7"/>
  <c r="R98" i="7"/>
  <c r="R97" i="7"/>
  <c r="R96" i="7"/>
  <c r="R95" i="7"/>
  <c r="R94" i="7"/>
  <c r="R93" i="7"/>
  <c r="R92" i="7"/>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R29" i="7"/>
  <c r="R28" i="7"/>
  <c r="R27" i="7"/>
  <c r="R26" i="7"/>
  <c r="R25" i="7"/>
  <c r="R24" i="7"/>
  <c r="R23" i="7"/>
  <c r="R22" i="7"/>
  <c r="R21" i="7"/>
  <c r="R20" i="7"/>
  <c r="R19" i="7"/>
  <c r="R18" i="7"/>
  <c r="R17" i="7"/>
  <c r="R16" i="7"/>
  <c r="R15" i="7"/>
  <c r="R14" i="7"/>
  <c r="R13" i="7"/>
  <c r="R12" i="7"/>
  <c r="R11" i="7"/>
  <c r="R10" i="7"/>
  <c r="R9" i="7"/>
  <c r="Q739" i="7"/>
  <c r="Q738" i="7"/>
  <c r="Q737" i="7"/>
  <c r="Q736" i="7"/>
  <c r="Q735" i="7"/>
  <c r="Q734" i="7"/>
  <c r="Q733" i="7"/>
  <c r="Q732" i="7"/>
  <c r="Q731" i="7"/>
  <c r="Q730" i="7"/>
  <c r="Q729" i="7"/>
  <c r="Q728" i="7"/>
  <c r="Q727" i="7"/>
  <c r="Q726" i="7"/>
  <c r="Q725" i="7"/>
  <c r="Q724" i="7"/>
  <c r="Q723" i="7"/>
  <c r="Q722" i="7"/>
  <c r="Q721" i="7"/>
  <c r="Q720" i="7"/>
  <c r="Q719" i="7"/>
  <c r="Q718" i="7"/>
  <c r="Q717" i="7"/>
  <c r="Q716" i="7"/>
  <c r="Q715" i="7"/>
  <c r="Q714" i="7"/>
  <c r="Q713" i="7"/>
  <c r="Q712" i="7"/>
  <c r="Q711" i="7"/>
  <c r="Q710" i="7"/>
  <c r="Q709" i="7"/>
  <c r="Q708" i="7"/>
  <c r="Q707" i="7"/>
  <c r="Q706" i="7"/>
  <c r="Q705" i="7"/>
  <c r="Q704" i="7"/>
  <c r="Q703" i="7"/>
  <c r="Q702" i="7"/>
  <c r="Q701" i="7"/>
  <c r="Q700" i="7"/>
  <c r="Q699" i="7"/>
  <c r="Q698" i="7"/>
  <c r="Q697" i="7"/>
  <c r="Q696" i="7"/>
  <c r="Q695" i="7"/>
  <c r="Q694" i="7"/>
  <c r="Q693" i="7"/>
  <c r="Q692" i="7"/>
  <c r="Q691" i="7"/>
  <c r="Q690" i="7"/>
  <c r="Q689" i="7"/>
  <c r="Q688" i="7"/>
  <c r="Q687" i="7"/>
  <c r="Q686" i="7"/>
  <c r="Q685" i="7"/>
  <c r="Q684" i="7"/>
  <c r="Q683" i="7"/>
  <c r="Q682" i="7"/>
  <c r="Q681" i="7"/>
  <c r="Q680" i="7"/>
  <c r="Q679" i="7"/>
  <c r="Q678" i="7"/>
  <c r="Q677" i="7"/>
  <c r="Q676" i="7"/>
  <c r="Q675" i="7"/>
  <c r="Q674" i="7"/>
  <c r="Q673" i="7"/>
  <c r="Q672" i="7"/>
  <c r="Q671" i="7"/>
  <c r="Q670" i="7"/>
  <c r="Q669" i="7"/>
  <c r="Q668" i="7"/>
  <c r="Q667" i="7"/>
  <c r="Q666" i="7"/>
  <c r="Q665" i="7"/>
  <c r="Q664" i="7"/>
  <c r="Q663" i="7"/>
  <c r="Q662" i="7"/>
  <c r="Q661" i="7"/>
  <c r="Q660" i="7"/>
  <c r="Q659" i="7"/>
  <c r="Q658" i="7"/>
  <c r="Q657" i="7"/>
  <c r="Q656" i="7"/>
  <c r="Q655" i="7"/>
  <c r="Q654" i="7"/>
  <c r="Q653" i="7"/>
  <c r="Q652" i="7"/>
  <c r="Q651" i="7"/>
  <c r="Q650" i="7"/>
  <c r="Q649" i="7"/>
  <c r="Q648" i="7"/>
  <c r="Q647" i="7"/>
  <c r="Q646" i="7"/>
  <c r="Q645" i="7"/>
  <c r="Q644" i="7"/>
  <c r="Q643" i="7"/>
  <c r="Q642" i="7"/>
  <c r="Q641" i="7"/>
  <c r="Q640" i="7"/>
  <c r="Q639" i="7"/>
  <c r="Q638" i="7"/>
  <c r="Q637" i="7"/>
  <c r="Q636" i="7"/>
  <c r="Q635" i="7"/>
  <c r="Q634" i="7"/>
  <c r="Q633" i="7"/>
  <c r="Q632" i="7"/>
  <c r="Q631" i="7"/>
  <c r="Q630" i="7"/>
  <c r="Q629" i="7"/>
  <c r="Q628" i="7"/>
  <c r="Q627" i="7"/>
  <c r="Q626" i="7"/>
  <c r="Q625" i="7"/>
  <c r="Q624" i="7"/>
  <c r="Q623" i="7"/>
  <c r="Q622" i="7"/>
  <c r="Q621" i="7"/>
  <c r="Q620" i="7"/>
  <c r="Q619" i="7"/>
  <c r="Q618" i="7"/>
  <c r="Q617" i="7"/>
  <c r="Q616" i="7"/>
  <c r="Q615" i="7"/>
  <c r="Q614" i="7"/>
  <c r="Q613" i="7"/>
  <c r="Q612" i="7"/>
  <c r="Q611" i="7"/>
  <c r="Q610" i="7"/>
  <c r="Q609" i="7"/>
  <c r="Q608" i="7"/>
  <c r="Q607" i="7"/>
  <c r="Q606" i="7"/>
  <c r="Q605" i="7"/>
  <c r="Q604" i="7"/>
  <c r="Q603" i="7"/>
  <c r="Q602" i="7"/>
  <c r="Q601" i="7"/>
  <c r="Q600" i="7"/>
  <c r="Q599" i="7"/>
  <c r="Q598" i="7"/>
  <c r="Q597" i="7"/>
  <c r="Q596" i="7"/>
  <c r="Q595" i="7"/>
  <c r="Q594" i="7"/>
  <c r="Q593" i="7"/>
  <c r="Q592" i="7"/>
  <c r="Q591" i="7"/>
  <c r="Q590" i="7"/>
  <c r="Q589" i="7"/>
  <c r="Q588" i="7"/>
  <c r="Q587" i="7"/>
  <c r="Q586" i="7"/>
  <c r="Q585" i="7"/>
  <c r="Q584" i="7"/>
  <c r="Q583" i="7"/>
  <c r="Q582" i="7"/>
  <c r="Q581" i="7"/>
  <c r="Q580" i="7"/>
  <c r="Q579" i="7"/>
  <c r="Q578" i="7"/>
  <c r="Q577" i="7"/>
  <c r="Q576" i="7"/>
  <c r="Q575" i="7"/>
  <c r="Q574" i="7"/>
  <c r="Q573" i="7"/>
  <c r="Q572" i="7"/>
  <c r="Q571" i="7"/>
  <c r="Q570" i="7"/>
  <c r="Q569" i="7"/>
  <c r="Q568" i="7"/>
  <c r="Q567" i="7"/>
  <c r="Q566" i="7"/>
  <c r="Q565" i="7"/>
  <c r="Q564" i="7"/>
  <c r="Q563" i="7"/>
  <c r="Q562" i="7"/>
  <c r="Q561" i="7"/>
  <c r="Q560" i="7"/>
  <c r="Q559" i="7"/>
  <c r="Q558" i="7"/>
  <c r="Q557" i="7"/>
  <c r="Q556" i="7"/>
  <c r="Q555" i="7"/>
  <c r="Q554" i="7"/>
  <c r="Q553" i="7"/>
  <c r="Q552" i="7"/>
  <c r="Q551" i="7"/>
  <c r="Q550" i="7"/>
  <c r="Q549" i="7"/>
  <c r="Q548" i="7"/>
  <c r="Q547" i="7"/>
  <c r="Q546" i="7"/>
  <c r="Q545" i="7"/>
  <c r="Q544" i="7"/>
  <c r="Q543" i="7"/>
  <c r="Q542" i="7"/>
  <c r="Q541" i="7"/>
  <c r="Q540" i="7"/>
  <c r="Q539" i="7"/>
  <c r="Q538" i="7"/>
  <c r="Q537" i="7"/>
  <c r="Q536" i="7"/>
  <c r="Q535" i="7"/>
  <c r="Q534" i="7"/>
  <c r="Q533" i="7"/>
  <c r="Q532" i="7"/>
  <c r="Q531" i="7"/>
  <c r="Q530" i="7"/>
  <c r="Q529" i="7"/>
  <c r="Q528" i="7"/>
  <c r="Q527" i="7"/>
  <c r="Q526" i="7"/>
  <c r="Q525" i="7"/>
  <c r="Q524" i="7"/>
  <c r="Q523" i="7"/>
  <c r="Q522" i="7"/>
  <c r="Q521" i="7"/>
  <c r="Q520" i="7"/>
  <c r="Q519" i="7"/>
  <c r="Q518" i="7"/>
  <c r="Q517" i="7"/>
  <c r="Q516" i="7"/>
  <c r="Q515" i="7"/>
  <c r="Q514" i="7"/>
  <c r="Q513" i="7"/>
  <c r="Q512" i="7"/>
  <c r="Q511" i="7"/>
  <c r="Q510" i="7"/>
  <c r="Q509" i="7"/>
  <c r="Q508" i="7"/>
  <c r="Q507" i="7"/>
  <c r="Q506" i="7"/>
  <c r="Q505" i="7"/>
  <c r="Q504" i="7"/>
  <c r="Q503" i="7"/>
  <c r="Q502" i="7"/>
  <c r="Q501" i="7"/>
  <c r="Q500" i="7"/>
  <c r="Q499" i="7"/>
  <c r="Q498" i="7"/>
  <c r="Q497" i="7"/>
  <c r="Q496" i="7"/>
  <c r="Q495" i="7"/>
  <c r="Q494" i="7"/>
  <c r="Q493" i="7"/>
  <c r="Q492" i="7"/>
  <c r="Q491" i="7"/>
  <c r="Q490" i="7"/>
  <c r="Q489" i="7"/>
  <c r="Q488" i="7"/>
  <c r="Q487" i="7"/>
  <c r="Q486" i="7"/>
  <c r="Q485" i="7"/>
  <c r="Q484" i="7"/>
  <c r="Q483" i="7"/>
  <c r="Q482" i="7"/>
  <c r="Q481" i="7"/>
  <c r="Q480" i="7"/>
  <c r="Q479" i="7"/>
  <c r="Q478" i="7"/>
  <c r="Q477" i="7"/>
  <c r="Q476" i="7"/>
  <c r="Q475" i="7"/>
  <c r="Q474" i="7"/>
  <c r="Q473" i="7"/>
  <c r="Q472" i="7"/>
  <c r="Q471" i="7"/>
  <c r="Q470" i="7"/>
  <c r="Q469" i="7"/>
  <c r="Q468" i="7"/>
  <c r="Q467" i="7"/>
  <c r="Q466" i="7"/>
  <c r="Q465" i="7"/>
  <c r="Q464" i="7"/>
  <c r="Q463" i="7"/>
  <c r="Q462" i="7"/>
  <c r="Q461" i="7"/>
  <c r="Q460" i="7"/>
  <c r="Q459" i="7"/>
  <c r="Q458" i="7"/>
  <c r="Q457" i="7"/>
  <c r="Q456" i="7"/>
  <c r="Q455" i="7"/>
  <c r="Q454" i="7"/>
  <c r="Q453" i="7"/>
  <c r="Q452" i="7"/>
  <c r="Q451" i="7"/>
  <c r="Q450" i="7"/>
  <c r="Q449" i="7"/>
  <c r="Q448" i="7"/>
  <c r="Q447" i="7"/>
  <c r="Q446" i="7"/>
  <c r="Q445" i="7"/>
  <c r="Q444" i="7"/>
  <c r="Q443" i="7"/>
  <c r="Q442" i="7"/>
  <c r="Q441" i="7"/>
  <c r="Q440" i="7"/>
  <c r="Q439" i="7"/>
  <c r="Q438" i="7"/>
  <c r="Q437" i="7"/>
  <c r="Q436" i="7"/>
  <c r="Q435" i="7"/>
  <c r="Q434" i="7"/>
  <c r="Q433" i="7"/>
  <c r="Q432" i="7"/>
  <c r="Q431" i="7"/>
  <c r="Q430" i="7"/>
  <c r="Q429" i="7"/>
  <c r="Q428" i="7"/>
  <c r="Q427" i="7"/>
  <c r="Q426" i="7"/>
  <c r="Q425" i="7"/>
  <c r="Q424" i="7"/>
  <c r="Q423" i="7"/>
  <c r="Q422" i="7"/>
  <c r="Q421" i="7"/>
  <c r="Q420" i="7"/>
  <c r="Q419" i="7"/>
  <c r="Q418" i="7"/>
  <c r="Q417" i="7"/>
  <c r="Q416" i="7"/>
  <c r="Q415" i="7"/>
  <c r="Q414" i="7"/>
  <c r="Q413" i="7"/>
  <c r="Q412" i="7"/>
  <c r="Q411" i="7"/>
  <c r="Q410" i="7"/>
  <c r="Q409" i="7"/>
  <c r="Q408" i="7"/>
  <c r="Q407" i="7"/>
  <c r="Q406" i="7"/>
  <c r="Q405" i="7"/>
  <c r="Q404" i="7"/>
  <c r="Q403" i="7"/>
  <c r="Q402" i="7"/>
  <c r="Q401" i="7"/>
  <c r="Q400" i="7"/>
  <c r="Q399" i="7"/>
  <c r="Q398" i="7"/>
  <c r="Q397" i="7"/>
  <c r="Q396" i="7"/>
  <c r="Q395" i="7"/>
  <c r="Q394" i="7"/>
  <c r="Q393" i="7"/>
  <c r="Q392" i="7"/>
  <c r="Q391" i="7"/>
  <c r="Q390" i="7"/>
  <c r="Q389" i="7"/>
  <c r="Q388" i="7"/>
  <c r="Q387" i="7"/>
  <c r="Q386" i="7"/>
  <c r="Q385" i="7"/>
  <c r="Q384" i="7"/>
  <c r="Q383" i="7"/>
  <c r="Q382" i="7"/>
  <c r="Q381" i="7"/>
  <c r="Q380" i="7"/>
  <c r="Q379" i="7"/>
  <c r="Q378" i="7"/>
  <c r="Q377" i="7"/>
  <c r="Q376" i="7"/>
  <c r="Q375" i="7"/>
  <c r="Q374" i="7"/>
  <c r="Q373" i="7"/>
  <c r="Q372" i="7"/>
  <c r="Q371" i="7"/>
  <c r="Q370" i="7"/>
  <c r="Q369" i="7"/>
  <c r="Q368" i="7"/>
  <c r="Q367" i="7"/>
  <c r="Q366" i="7"/>
  <c r="Q365" i="7"/>
  <c r="Q364" i="7"/>
  <c r="Q363" i="7"/>
  <c r="Q362" i="7"/>
  <c r="Q361" i="7"/>
  <c r="Q360" i="7"/>
  <c r="Q359" i="7"/>
  <c r="Q358" i="7"/>
  <c r="Q357" i="7"/>
  <c r="Q356" i="7"/>
  <c r="Q355" i="7"/>
  <c r="Q354" i="7"/>
  <c r="Q353" i="7"/>
  <c r="Q352" i="7"/>
  <c r="Q351" i="7"/>
  <c r="Q350" i="7"/>
  <c r="Q349" i="7"/>
  <c r="Q348" i="7"/>
  <c r="Q347" i="7"/>
  <c r="Q346" i="7"/>
  <c r="Q345" i="7"/>
  <c r="Q344" i="7"/>
  <c r="Q343" i="7"/>
  <c r="Q342" i="7"/>
  <c r="Q341" i="7"/>
  <c r="Q340" i="7"/>
  <c r="Q339" i="7"/>
  <c r="Q338" i="7"/>
  <c r="Q337" i="7"/>
  <c r="Q336" i="7"/>
  <c r="Q335" i="7"/>
  <c r="Q334" i="7"/>
  <c r="Q333" i="7"/>
  <c r="Q332" i="7"/>
  <c r="Q331" i="7"/>
  <c r="Q330" i="7"/>
  <c r="Q329" i="7"/>
  <c r="Q328" i="7"/>
  <c r="Q327" i="7"/>
  <c r="Q326" i="7"/>
  <c r="Q325" i="7"/>
  <c r="Q324" i="7"/>
  <c r="Q323" i="7"/>
  <c r="Q322" i="7"/>
  <c r="Q321" i="7"/>
  <c r="Q320" i="7"/>
  <c r="Q319" i="7"/>
  <c r="Q318" i="7"/>
  <c r="Q317" i="7"/>
  <c r="Q316" i="7"/>
  <c r="Q315" i="7"/>
  <c r="Q314" i="7"/>
  <c r="Q313" i="7"/>
  <c r="Q312" i="7"/>
  <c r="Q311" i="7"/>
  <c r="Q310" i="7"/>
  <c r="Q309" i="7"/>
  <c r="Q308" i="7"/>
  <c r="Q307" i="7"/>
  <c r="Q306" i="7"/>
  <c r="Q305" i="7"/>
  <c r="Q304" i="7"/>
  <c r="Q303" i="7"/>
  <c r="Q302" i="7"/>
  <c r="Q301" i="7"/>
  <c r="Q300" i="7"/>
  <c r="Q299" i="7"/>
  <c r="Q298" i="7"/>
  <c r="Q297" i="7"/>
  <c r="Q296" i="7"/>
  <c r="Q295" i="7"/>
  <c r="Q294" i="7"/>
  <c r="Q293" i="7"/>
  <c r="Q292" i="7"/>
  <c r="Q291" i="7"/>
  <c r="Q290" i="7"/>
  <c r="Q289" i="7"/>
  <c r="Q288" i="7"/>
  <c r="Q287" i="7"/>
  <c r="Q286" i="7"/>
  <c r="Q285" i="7"/>
  <c r="Q284" i="7"/>
  <c r="Q283" i="7"/>
  <c r="Q282" i="7"/>
  <c r="Q281" i="7"/>
  <c r="Q280" i="7"/>
  <c r="Q279" i="7"/>
  <c r="Q278" i="7"/>
  <c r="Q277" i="7"/>
  <c r="Q276" i="7"/>
  <c r="Q275" i="7"/>
  <c r="Q274" i="7"/>
  <c r="Q273" i="7"/>
  <c r="Q272" i="7"/>
  <c r="Q271" i="7"/>
  <c r="Q270" i="7"/>
  <c r="Q269" i="7"/>
  <c r="Q268" i="7"/>
  <c r="Q267" i="7"/>
  <c r="Q266" i="7"/>
  <c r="Q265" i="7"/>
  <c r="Q264" i="7"/>
  <c r="Q263" i="7"/>
  <c r="Q262" i="7"/>
  <c r="Q261" i="7"/>
  <c r="Q260" i="7"/>
  <c r="Q259" i="7"/>
  <c r="Q258" i="7"/>
  <c r="Q257" i="7"/>
  <c r="Q256" i="7"/>
  <c r="Q255" i="7"/>
  <c r="Q254" i="7"/>
  <c r="Q253" i="7"/>
  <c r="Q252" i="7"/>
  <c r="Q251" i="7"/>
  <c r="Q250" i="7"/>
  <c r="Q249" i="7"/>
  <c r="Q248" i="7"/>
  <c r="Q247" i="7"/>
  <c r="Q246" i="7"/>
  <c r="Q245" i="7"/>
  <c r="Q244" i="7"/>
  <c r="Q243" i="7"/>
  <c r="Q242" i="7"/>
  <c r="Q241" i="7"/>
  <c r="Q240" i="7"/>
  <c r="Q239" i="7"/>
  <c r="Q238" i="7"/>
  <c r="Q237" i="7"/>
  <c r="Q236" i="7"/>
  <c r="Q235" i="7"/>
  <c r="Q234" i="7"/>
  <c r="Q233" i="7"/>
  <c r="Q232" i="7"/>
  <c r="Q231" i="7"/>
  <c r="Q230" i="7"/>
  <c r="Q229" i="7"/>
  <c r="Q228" i="7"/>
  <c r="Q227" i="7"/>
  <c r="Q226" i="7"/>
  <c r="Q225" i="7"/>
  <c r="Q224" i="7"/>
  <c r="Q223" i="7"/>
  <c r="Q222" i="7"/>
  <c r="Q221" i="7"/>
  <c r="Q220" i="7"/>
  <c r="Q219" i="7"/>
  <c r="Q218" i="7"/>
  <c r="Q217" i="7"/>
  <c r="Q216" i="7"/>
  <c r="Q215" i="7"/>
  <c r="Q214" i="7"/>
  <c r="Q213" i="7"/>
  <c r="Q212" i="7"/>
  <c r="Q211" i="7"/>
  <c r="Q210" i="7"/>
  <c r="Q209" i="7"/>
  <c r="Q208" i="7"/>
  <c r="Q207" i="7"/>
  <c r="Q206" i="7"/>
  <c r="Q205" i="7"/>
  <c r="Q204" i="7"/>
  <c r="Q203" i="7"/>
  <c r="Q202" i="7"/>
  <c r="Q201" i="7"/>
  <c r="Q200" i="7"/>
  <c r="Q199" i="7"/>
  <c r="Q198" i="7"/>
  <c r="Q197" i="7"/>
  <c r="Q196" i="7"/>
  <c r="Q195" i="7"/>
  <c r="Q194" i="7"/>
  <c r="Q193" i="7"/>
  <c r="Q192" i="7"/>
  <c r="Q191" i="7"/>
  <c r="Q190" i="7"/>
  <c r="Q189" i="7"/>
  <c r="Q188" i="7"/>
  <c r="Q187" i="7"/>
  <c r="Q186" i="7"/>
  <c r="Q185" i="7"/>
  <c r="Q184" i="7"/>
  <c r="Q183" i="7"/>
  <c r="Q182" i="7"/>
  <c r="Q181" i="7"/>
  <c r="Q180" i="7"/>
  <c r="Q179" i="7"/>
  <c r="Q178" i="7"/>
  <c r="Q177" i="7"/>
  <c r="Q176" i="7"/>
  <c r="Q175" i="7"/>
  <c r="Q174" i="7"/>
  <c r="Q173" i="7"/>
  <c r="Q172" i="7"/>
  <c r="Q171" i="7"/>
  <c r="Q170" i="7"/>
  <c r="Q169" i="7"/>
  <c r="Q168" i="7"/>
  <c r="Q167" i="7"/>
  <c r="Q166" i="7"/>
  <c r="Q165" i="7"/>
  <c r="Q164" i="7"/>
  <c r="Q163" i="7"/>
  <c r="Q162" i="7"/>
  <c r="Q161" i="7"/>
  <c r="Q160" i="7"/>
  <c r="Q159" i="7"/>
  <c r="Q158" i="7"/>
  <c r="Q157" i="7"/>
  <c r="Q156" i="7"/>
  <c r="Q155" i="7"/>
  <c r="Q154" i="7"/>
  <c r="Q153" i="7"/>
  <c r="Q152" i="7"/>
  <c r="Q151" i="7"/>
  <c r="Q150" i="7"/>
  <c r="Q149" i="7"/>
  <c r="Q148" i="7"/>
  <c r="Q147" i="7"/>
  <c r="Q146" i="7"/>
  <c r="Q145" i="7"/>
  <c r="Q144" i="7"/>
  <c r="Q143" i="7"/>
  <c r="Q142" i="7"/>
  <c r="Q141" i="7"/>
  <c r="Q140" i="7"/>
  <c r="Q139" i="7"/>
  <c r="Q138" i="7"/>
  <c r="Q137" i="7"/>
  <c r="Q136" i="7"/>
  <c r="Q135" i="7"/>
  <c r="Q134" i="7"/>
  <c r="Q133" i="7"/>
  <c r="Q132" i="7"/>
  <c r="Q131" i="7"/>
  <c r="Q130" i="7"/>
  <c r="Q129" i="7"/>
  <c r="Q128" i="7"/>
  <c r="Q127" i="7"/>
  <c r="Q126" i="7"/>
  <c r="Q125" i="7"/>
  <c r="Q124" i="7"/>
  <c r="Q123" i="7"/>
  <c r="Q122" i="7"/>
  <c r="Q121" i="7"/>
  <c r="Q120" i="7"/>
  <c r="Q119" i="7"/>
  <c r="Q118" i="7"/>
  <c r="Q117" i="7"/>
  <c r="Q116" i="7"/>
  <c r="Q115" i="7"/>
  <c r="Q114" i="7"/>
  <c r="Q113" i="7"/>
  <c r="Q112" i="7"/>
  <c r="Q111" i="7"/>
  <c r="Q110" i="7"/>
  <c r="Q109" i="7"/>
  <c r="Q108" i="7"/>
  <c r="Q107" i="7"/>
  <c r="Q106" i="7"/>
  <c r="Q105" i="7"/>
  <c r="Q104" i="7"/>
  <c r="Q103" i="7"/>
  <c r="Q102" i="7"/>
  <c r="Q101" i="7"/>
  <c r="Q100" i="7"/>
  <c r="Q99" i="7"/>
  <c r="Q98" i="7"/>
  <c r="Q97" i="7"/>
  <c r="Q96" i="7"/>
  <c r="Q95" i="7"/>
  <c r="Q94" i="7"/>
  <c r="Q93" i="7"/>
  <c r="Q92" i="7"/>
  <c r="Q91" i="7"/>
  <c r="Q90" i="7"/>
  <c r="Q89" i="7"/>
  <c r="Q88" i="7"/>
  <c r="Q87" i="7"/>
  <c r="Q86" i="7"/>
  <c r="Q85" i="7"/>
  <c r="Q84" i="7"/>
  <c r="Q83" i="7"/>
  <c r="Q82" i="7"/>
  <c r="Q81" i="7"/>
  <c r="Q80" i="7"/>
  <c r="Q79" i="7"/>
  <c r="Q78" i="7"/>
  <c r="Q77" i="7"/>
  <c r="Q76" i="7"/>
  <c r="Q75" i="7"/>
  <c r="Q74" i="7"/>
  <c r="Q73" i="7"/>
  <c r="Q72" i="7"/>
  <c r="Q71" i="7"/>
  <c r="Q70" i="7"/>
  <c r="Q69" i="7"/>
  <c r="Q68" i="7"/>
  <c r="Q67" i="7"/>
  <c r="Q66" i="7"/>
  <c r="Q65" i="7"/>
  <c r="Q64" i="7"/>
  <c r="Q63" i="7"/>
  <c r="Q62" i="7"/>
  <c r="Q61" i="7"/>
  <c r="Q60" i="7"/>
  <c r="Q59" i="7"/>
  <c r="Q58" i="7"/>
  <c r="Q57" i="7"/>
  <c r="Q56" i="7"/>
  <c r="Q55" i="7"/>
  <c r="Q54" i="7"/>
  <c r="Q53" i="7"/>
  <c r="Q52" i="7"/>
  <c r="Q51" i="7"/>
  <c r="Q50" i="7"/>
  <c r="Q49" i="7"/>
  <c r="Q48" i="7"/>
  <c r="Q47" i="7"/>
  <c r="Q46" i="7"/>
  <c r="Q45" i="7"/>
  <c r="Q44" i="7"/>
  <c r="Q43" i="7"/>
  <c r="Q42" i="7"/>
  <c r="Q41" i="7"/>
  <c r="Q40" i="7"/>
  <c r="Q39" i="7"/>
  <c r="Q38" i="7"/>
  <c r="Q37" i="7"/>
  <c r="Q36" i="7"/>
  <c r="Q35" i="7"/>
  <c r="Q34" i="7"/>
  <c r="Q33" i="7"/>
  <c r="Q32" i="7"/>
  <c r="Q31" i="7"/>
  <c r="Q30" i="7"/>
  <c r="Q29" i="7"/>
  <c r="Q28" i="7"/>
  <c r="Q27" i="7"/>
  <c r="Q26" i="7"/>
  <c r="Q25" i="7"/>
  <c r="Q24" i="7"/>
  <c r="Q23" i="7"/>
  <c r="Q22" i="7"/>
  <c r="Q21" i="7"/>
  <c r="Q20" i="7"/>
  <c r="Q19" i="7"/>
  <c r="Q18" i="7"/>
  <c r="Q17" i="7"/>
  <c r="Q16" i="7"/>
  <c r="Q15" i="7"/>
  <c r="Q14" i="7"/>
  <c r="Q13" i="7"/>
  <c r="Q12" i="7"/>
  <c r="Q11" i="7"/>
  <c r="Q10" i="7"/>
  <c r="Q9" i="7"/>
  <c r="D8" i="9"/>
  <c r="S15" i="31"/>
  <c r="W45" i="31"/>
  <c r="V45" i="31"/>
  <c r="W44" i="31"/>
  <c r="V44" i="31"/>
  <c r="W43" i="31"/>
  <c r="V43" i="31"/>
  <c r="W42" i="31"/>
  <c r="V42" i="31"/>
  <c r="W41" i="31"/>
  <c r="V41" i="31"/>
  <c r="W40" i="31"/>
  <c r="V40" i="31"/>
  <c r="W39" i="31"/>
  <c r="V39" i="31"/>
  <c r="W38" i="31"/>
  <c r="V38" i="31"/>
  <c r="W37" i="31"/>
  <c r="V37" i="31"/>
  <c r="W27" i="31"/>
  <c r="V27" i="31"/>
  <c r="W26" i="31"/>
  <c r="V26" i="31"/>
  <c r="W25" i="31"/>
  <c r="V25" i="31"/>
  <c r="W24" i="31"/>
  <c r="V24" i="31"/>
  <c r="W23" i="31"/>
  <c r="V23" i="31"/>
  <c r="W22" i="31"/>
  <c r="V22" i="31"/>
  <c r="W21" i="31"/>
  <c r="V21" i="31"/>
  <c r="W20" i="31"/>
  <c r="V20" i="31"/>
  <c r="W19" i="31"/>
  <c r="V19" i="31"/>
  <c r="W18" i="31"/>
  <c r="V18" i="31"/>
  <c r="W17" i="31"/>
  <c r="V17" i="31"/>
  <c r="W16" i="31"/>
  <c r="V16" i="31"/>
  <c r="P2" i="71" l="1"/>
  <c r="CI2" i="84" s="1" a="1"/>
  <c r="CI2" i="84" s="1"/>
  <c r="S19" i="61"/>
  <c r="E33" i="63" a="1"/>
  <c r="E33" i="63" s="1"/>
  <c r="S17" i="61"/>
  <c r="S22" i="61"/>
  <c r="S18" i="61"/>
  <c r="S11" i="61"/>
  <c r="S10" i="61"/>
  <c r="S21" i="61"/>
  <c r="S5" i="61"/>
  <c r="S4" i="61"/>
  <c r="S13" i="61"/>
  <c r="S16" i="61"/>
  <c r="S9" i="61"/>
  <c r="S6" i="61"/>
  <c r="S20" i="61"/>
  <c r="S12" i="61"/>
  <c r="S14" i="61"/>
  <c r="S3" i="61"/>
  <c r="S8" i="61"/>
  <c r="S15" i="61"/>
  <c r="S7" i="61"/>
  <c r="Q36" i="5"/>
  <c r="P36" i="5"/>
  <c r="H36" i="5"/>
  <c r="D36" i="5"/>
  <c r="E36" i="5"/>
  <c r="F36" i="5"/>
  <c r="G36" i="5"/>
  <c r="J36" i="5"/>
  <c r="L36" i="5"/>
  <c r="N36" i="5"/>
  <c r="X2" i="56" a="1"/>
  <c r="T2" i="56" a="1"/>
  <c r="M2" i="56" a="1"/>
  <c r="A2" i="56" a="1"/>
  <c r="Z1" i="57" l="1" a="1"/>
  <c r="Z1" i="57" s="1"/>
  <c r="S1" i="57" a="1"/>
  <c r="S1" i="57" s="1"/>
  <c r="Q30" i="46" a="1"/>
  <c r="Q30" i="46" s="1"/>
  <c r="AG24" i="57" a="1"/>
  <c r="AG24" i="57" s="1"/>
  <c r="S24" i="57" a="1"/>
  <c r="S24" i="57" s="1"/>
  <c r="S5" i="57" a="1"/>
  <c r="S5" i="57" s="1"/>
  <c r="AG5" i="57" a="1"/>
  <c r="AG5" i="57" s="1"/>
  <c r="S17" i="57" a="1"/>
  <c r="S17" i="57" s="1"/>
  <c r="AG17" i="57" a="1"/>
  <c r="AG17" i="57" s="1"/>
  <c r="S10" i="57" a="1"/>
  <c r="S10" i="57" s="1"/>
  <c r="AG10" i="57" a="1"/>
  <c r="AG10" i="57" s="1"/>
  <c r="S22" i="57" a="1"/>
  <c r="S22" i="57" s="1"/>
  <c r="AG22" i="57" a="1"/>
  <c r="AG22" i="57" s="1"/>
  <c r="AG12" i="57" a="1"/>
  <c r="AG12" i="57" s="1"/>
  <c r="S12" i="57" a="1"/>
  <c r="S12" i="57" s="1"/>
  <c r="S15" i="57" a="1"/>
  <c r="S15" i="57" s="1"/>
  <c r="AG15" i="57" a="1"/>
  <c r="AG15" i="57" s="1"/>
  <c r="S27" i="57" a="1"/>
  <c r="S27" i="57" s="1"/>
  <c r="AG27" i="57" a="1"/>
  <c r="AG27" i="57" s="1"/>
  <c r="AG8" i="57" a="1"/>
  <c r="AG8" i="57" s="1"/>
  <c r="S8" i="57" a="1"/>
  <c r="S8" i="57" s="1"/>
  <c r="AG20" i="57" a="1"/>
  <c r="AG20" i="57" s="1"/>
  <c r="S20" i="57" a="1"/>
  <c r="S20" i="57" s="1"/>
  <c r="AG13" i="57" a="1"/>
  <c r="AG13" i="57" s="1"/>
  <c r="S13" i="57" a="1"/>
  <c r="S13" i="57" s="1"/>
  <c r="AG25" i="57" a="1"/>
  <c r="AG25" i="57" s="1"/>
  <c r="S25" i="57" a="1"/>
  <c r="S25" i="57" s="1"/>
  <c r="S6" i="57" a="1"/>
  <c r="S6" i="57" s="1"/>
  <c r="AG6" i="57" a="1"/>
  <c r="AG6" i="57" s="1"/>
  <c r="S18" i="57" a="1"/>
  <c r="S18" i="57" s="1"/>
  <c r="AG18" i="57" a="1"/>
  <c r="AG18" i="57" s="1"/>
  <c r="AG11" i="57" a="1"/>
  <c r="AG11" i="57" s="1"/>
  <c r="S11" i="57" a="1"/>
  <c r="S11" i="57" s="1"/>
  <c r="AG23" i="57" a="1"/>
  <c r="AG23" i="57" s="1"/>
  <c r="S23" i="57" a="1"/>
  <c r="S23" i="57" s="1"/>
  <c r="S3" i="57" a="1"/>
  <c r="S3" i="57" s="1"/>
  <c r="AG3" i="57" a="1"/>
  <c r="AG3" i="57" s="1"/>
  <c r="S4" i="57" a="1"/>
  <c r="S4" i="57" s="1"/>
  <c r="AG4" i="57" a="1"/>
  <c r="AG4" i="57" s="1"/>
  <c r="S16" i="57" a="1"/>
  <c r="S16" i="57" s="1"/>
  <c r="AG16" i="57" a="1"/>
  <c r="AG16" i="57" s="1"/>
  <c r="S28" i="57" a="1"/>
  <c r="S28" i="57" s="1"/>
  <c r="AG28" i="57" a="1"/>
  <c r="AG28" i="57" s="1"/>
  <c r="AG9" i="57" a="1"/>
  <c r="AG9" i="57" s="1"/>
  <c r="S9" i="57" a="1"/>
  <c r="S9" i="57" s="1"/>
  <c r="AG21" i="57" a="1"/>
  <c r="AG21" i="57" s="1"/>
  <c r="S21" i="57" a="1"/>
  <c r="S21" i="57" s="1"/>
  <c r="AG14" i="57" a="1"/>
  <c r="AG14" i="57" s="1"/>
  <c r="S14" i="57" a="1"/>
  <c r="S14" i="57" s="1"/>
  <c r="AG26" i="57" a="1"/>
  <c r="AG26" i="57" s="1"/>
  <c r="S26" i="57" a="1"/>
  <c r="S26" i="57" s="1"/>
  <c r="S7" i="57" a="1"/>
  <c r="S7" i="57" s="1"/>
  <c r="AG7" i="57" a="1"/>
  <c r="AG7" i="57" s="1"/>
  <c r="S19" i="57" a="1"/>
  <c r="S19" i="57" s="1"/>
  <c r="AG19" i="57" a="1"/>
  <c r="AG19" i="57" s="1"/>
  <c r="A2" i="63" a="1"/>
  <c r="A2" i="56"/>
  <c r="A1" i="56" s="1"/>
  <c r="B1" i="56"/>
  <c r="F1" i="56"/>
  <c r="E1" i="56"/>
  <c r="D1" i="56"/>
  <c r="C1" i="56"/>
  <c r="G1" i="56"/>
  <c r="T2" i="56"/>
  <c r="T1" i="56" s="1"/>
  <c r="W1" i="56"/>
  <c r="M2" i="56"/>
  <c r="M1" i="56" s="1"/>
  <c r="N1" i="56"/>
  <c r="X2" i="56"/>
  <c r="X1" i="56" s="1"/>
  <c r="Z1" i="56"/>
  <c r="Y1" i="56"/>
  <c r="S1" i="56"/>
  <c r="O1" i="56"/>
  <c r="AA1" i="56"/>
  <c r="P1" i="56"/>
  <c r="Q1" i="56"/>
  <c r="R1" i="56"/>
  <c r="U1" i="56"/>
  <c r="V1" i="56"/>
  <c r="E8" i="33"/>
  <c r="R3" i="63" l="1" a="1"/>
  <c r="R3" i="63" s="1"/>
  <c r="Q3" i="63" a="1"/>
  <c r="Q3" i="63" s="1"/>
  <c r="S3" i="63" a="1"/>
  <c r="S3" i="63" s="1"/>
  <c r="P3" i="63" a="1"/>
  <c r="P3" i="63" s="1"/>
  <c r="O3" i="63" a="1"/>
  <c r="O3" i="63" s="1"/>
  <c r="J27" i="63"/>
  <c r="K26" i="63"/>
  <c r="K23" i="63"/>
  <c r="K7" i="63"/>
  <c r="J13" i="63"/>
  <c r="K20" i="63"/>
  <c r="K8" i="63"/>
  <c r="J14" i="63"/>
  <c r="J18" i="63"/>
  <c r="J21" i="63"/>
  <c r="J24" i="63"/>
  <c r="K13" i="63"/>
  <c r="J22" i="63"/>
  <c r="K16" i="63"/>
  <c r="K22" i="63"/>
  <c r="J8" i="63"/>
  <c r="K21" i="63"/>
  <c r="K11" i="63"/>
  <c r="K29" i="63"/>
  <c r="J19" i="63"/>
  <c r="J25" i="63"/>
  <c r="J28" i="63"/>
  <c r="K28" i="63"/>
  <c r="K6" i="63"/>
  <c r="J20" i="63"/>
  <c r="J26" i="63"/>
  <c r="J7" i="63"/>
  <c r="J4" i="63"/>
  <c r="K19" i="63"/>
  <c r="K3" i="63"/>
  <c r="J10" i="63"/>
  <c r="K9" i="63"/>
  <c r="J16" i="63"/>
  <c r="K10" i="63"/>
  <c r="J31" i="63"/>
  <c r="K15" i="63"/>
  <c r="K25" i="63"/>
  <c r="J11" i="63"/>
  <c r="K12" i="63"/>
  <c r="K14" i="63"/>
  <c r="K17" i="63"/>
  <c r="K31" i="63"/>
  <c r="K4" i="63"/>
  <c r="J5" i="63"/>
  <c r="J29" i="63"/>
  <c r="K18" i="63"/>
  <c r="J3" i="63"/>
  <c r="J17" i="63"/>
  <c r="J23" i="63"/>
  <c r="J6" i="63"/>
  <c r="K24" i="63"/>
  <c r="J9" i="63"/>
  <c r="A2" i="63"/>
  <c r="R2" i="63" s="1" a="1"/>
  <c r="R2" i="63" s="1"/>
  <c r="K5" i="63"/>
  <c r="J12" i="63"/>
  <c r="K30" i="63"/>
  <c r="J15" i="63"/>
  <c r="K27" i="63"/>
  <c r="J30" i="63"/>
  <c r="C11" i="46"/>
  <c r="C10" i="46"/>
  <c r="P2" i="63" l="1" a="1"/>
  <c r="P2" i="63" s="1"/>
  <c r="Q2" i="63" a="1"/>
  <c r="Q2" i="63" s="1"/>
  <c r="S2" i="63" a="1"/>
  <c r="S2" i="63" s="1"/>
  <c r="O2" i="63" a="1"/>
  <c r="O2" i="63" s="1"/>
  <c r="D25" i="58" a="1"/>
  <c r="D25" i="58" s="1"/>
  <c r="N86" i="23" a="1"/>
  <c r="N86" i="23" s="1"/>
  <c r="P86" i="23" a="1"/>
  <c r="P86" i="23" s="1"/>
  <c r="Q86" i="23" a="1"/>
  <c r="Q86" i="23" s="1"/>
  <c r="P110" i="23" a="1"/>
  <c r="P110" i="23" s="1"/>
  <c r="Q110" i="23" a="1"/>
  <c r="Q110" i="23" s="1"/>
  <c r="M86" i="23" a="1"/>
  <c r="M86" i="23" s="1"/>
  <c r="J2" i="63"/>
  <c r="T27" i="63"/>
  <c r="T28" i="63"/>
  <c r="O110" i="23" a="1"/>
  <c r="O110" i="23" s="1"/>
  <c r="K86" i="23" a="1"/>
  <c r="K86" i="23" s="1"/>
  <c r="N110" i="23" a="1"/>
  <c r="N110" i="23" s="1"/>
  <c r="J110" i="23" a="1"/>
  <c r="J110" i="23" s="1"/>
  <c r="M110" i="23" a="1"/>
  <c r="M110" i="23" s="1"/>
  <c r="L110" i="23" a="1"/>
  <c r="L110" i="23" s="1"/>
  <c r="K110" i="23" a="1"/>
  <c r="K110" i="23" s="1"/>
  <c r="J86" i="23" a="1"/>
  <c r="J86" i="23" s="1"/>
  <c r="O86" i="23" a="1"/>
  <c r="O86" i="23" s="1"/>
  <c r="L86" i="23" a="1"/>
  <c r="L86" i="23" s="1"/>
  <c r="T8" i="63"/>
  <c r="T20" i="63"/>
  <c r="T31" i="63"/>
  <c r="T16" i="63"/>
  <c r="T25" i="63"/>
  <c r="T14" i="63"/>
  <c r="T29" i="63"/>
  <c r="T6" i="63"/>
  <c r="T19" i="63"/>
  <c r="T13" i="63"/>
  <c r="T5" i="63"/>
  <c r="T7" i="63"/>
  <c r="T30" i="63"/>
  <c r="T11" i="63"/>
  <c r="T22" i="63"/>
  <c r="T12" i="63"/>
  <c r="T10" i="63"/>
  <c r="T23" i="63"/>
  <c r="T21" i="63"/>
  <c r="T24" i="63"/>
  <c r="T3" i="63"/>
  <c r="T18" i="63"/>
  <c r="T4" i="63"/>
  <c r="T26" i="63"/>
  <c r="T9" i="63"/>
  <c r="Q178" i="23" a="1"/>
  <c r="Q178" i="23" s="1"/>
  <c r="J178" i="23" a="1"/>
  <c r="J178" i="23" s="1"/>
  <c r="C178" i="23" a="1"/>
  <c r="C178" i="23" s="1"/>
  <c r="T15" i="63"/>
  <c r="T17" i="63"/>
  <c r="J154" i="23" a="1"/>
  <c r="J154" i="23" s="1"/>
  <c r="C154" i="23" a="1"/>
  <c r="C154" i="23" s="1"/>
  <c r="K2" i="63"/>
  <c r="D24" i="58" a="1"/>
  <c r="D24" i="58" s="1"/>
  <c r="D18" i="58" a="1"/>
  <c r="D18" i="58" s="1"/>
  <c r="D23" i="58" a="1"/>
  <c r="D23" i="58" s="1"/>
  <c r="D17" i="58" a="1"/>
  <c r="D17" i="58" s="1"/>
  <c r="D22" i="58" a="1"/>
  <c r="D22" i="58" s="1"/>
  <c r="D16" i="58" a="1"/>
  <c r="D16" i="58" s="1"/>
  <c r="D21" i="58" a="1"/>
  <c r="D21" i="58" s="1"/>
  <c r="D20" i="58" a="1"/>
  <c r="D20" i="58" s="1"/>
  <c r="D19" i="58" a="1"/>
  <c r="D19" i="58" s="1"/>
  <c r="D15" i="58" a="1"/>
  <c r="D15" i="58" s="1"/>
  <c r="D14" i="58" a="1"/>
  <c r="D14" i="58" s="1"/>
  <c r="D13" i="58" a="1"/>
  <c r="D13" i="58" s="1"/>
  <c r="D12" i="58" a="1"/>
  <c r="D12" i="58" s="1"/>
  <c r="D11" i="58" a="1"/>
  <c r="D11" i="58" s="1"/>
  <c r="D10" i="58" a="1"/>
  <c r="D10" i="58" s="1"/>
  <c r="D9" i="58" a="1"/>
  <c r="D9" i="58" s="1"/>
  <c r="D8" i="58" a="1"/>
  <c r="D8" i="58" s="1"/>
  <c r="D7" i="58" a="1"/>
  <c r="D7" i="58" s="1"/>
  <c r="D6" i="58" a="1"/>
  <c r="D6" i="58" s="1"/>
  <c r="D5" i="58" a="1"/>
  <c r="D5" i="58" s="1"/>
  <c r="D3" i="58" a="1"/>
  <c r="D3" i="58" s="1"/>
  <c r="AG5" i="7" a="1"/>
  <c r="AG5" i="7" s="1"/>
  <c r="B154" i="23" l="1" a="1"/>
  <c r="B154" i="23" s="1"/>
  <c r="B178" i="23" a="1"/>
  <c r="B178" i="23" s="1"/>
  <c r="T2" i="63"/>
  <c r="AU2" i="84" s="1" a="1"/>
  <c r="AU2" i="84" s="1"/>
  <c r="J1" i="20" a="1"/>
  <c r="J1" i="20" s="1"/>
  <c r="AN1" i="23" a="1"/>
  <c r="AN1" i="23" s="1"/>
  <c r="AP1" i="23" s="1" a="1"/>
  <c r="AP1" i="23" s="1"/>
  <c r="AJ2" i="23" a="1"/>
  <c r="AJ2" i="23" s="1"/>
  <c r="AP40" i="23" s="1" a="1"/>
  <c r="AP40" i="23" s="1"/>
  <c r="AQ1" i="23" l="1" a="1"/>
  <c r="AQ1" i="23" s="1"/>
  <c r="AN2" i="73" a="1"/>
  <c r="Z2" i="73" a="1"/>
  <c r="DI2" i="73" a="1"/>
  <c r="AZ2" i="73" a="1"/>
  <c r="CJ2" i="73" a="1"/>
  <c r="L2" i="73" a="1"/>
  <c r="BK105" i="73" l="1" a="1"/>
  <c r="BK105" i="73" s="1"/>
  <c r="BK94" i="73" a="1"/>
  <c r="BK94" i="73" s="1"/>
  <c r="BK84" i="73" a="1"/>
  <c r="BK84" i="73" s="1"/>
  <c r="BK72" i="73" a="1"/>
  <c r="BK72" i="73" s="1"/>
  <c r="BA104" i="73" a="1"/>
  <c r="BA104" i="73" s="1"/>
  <c r="BA93" i="73" a="1"/>
  <c r="BA93" i="73" s="1"/>
  <c r="BA83" i="73" a="1"/>
  <c r="BA83" i="73" s="1"/>
  <c r="BA73" i="73" a="1"/>
  <c r="BA73" i="73" s="1"/>
  <c r="BK104" i="73" a="1"/>
  <c r="BK104" i="73" s="1"/>
  <c r="BK83" i="73" a="1"/>
  <c r="BK83" i="73" s="1"/>
  <c r="BK71" i="73" a="1"/>
  <c r="BK71" i="73" s="1"/>
  <c r="BA103" i="73" a="1"/>
  <c r="BA103" i="73" s="1"/>
  <c r="BA82" i="73" a="1"/>
  <c r="BA82" i="73" s="1"/>
  <c r="BA72" i="73" a="1"/>
  <c r="BA72" i="73" s="1"/>
  <c r="BK103" i="73" a="1"/>
  <c r="BK103" i="73" s="1"/>
  <c r="BK93" i="73" a="1"/>
  <c r="BK93" i="73" s="1"/>
  <c r="BK82" i="73" a="1"/>
  <c r="BK82" i="73" s="1"/>
  <c r="BA112" i="73" a="1"/>
  <c r="BA112" i="73" s="1"/>
  <c r="BA102" i="73" a="1"/>
  <c r="BA102" i="73" s="1"/>
  <c r="BA92" i="73" a="1"/>
  <c r="BA92" i="73" s="1"/>
  <c r="BA81" i="73" a="1"/>
  <c r="BA81" i="73" s="1"/>
  <c r="BA71" i="73" a="1"/>
  <c r="BA71" i="73" s="1"/>
  <c r="BK112" i="73" a="1"/>
  <c r="BK112" i="73" s="1"/>
  <c r="BK102" i="73" a="1"/>
  <c r="BK102" i="73" s="1"/>
  <c r="BK92" i="73" a="1"/>
  <c r="BK92" i="73" s="1"/>
  <c r="BK81" i="73" a="1"/>
  <c r="BK81" i="73" s="1"/>
  <c r="BA111" i="73" a="1"/>
  <c r="BA111" i="73" s="1"/>
  <c r="BA101" i="73" a="1"/>
  <c r="BA101" i="73" s="1"/>
  <c r="BA91" i="73" a="1"/>
  <c r="BA91" i="73" s="1"/>
  <c r="BK101" i="73" a="1"/>
  <c r="BK101" i="73" s="1"/>
  <c r="BK91" i="73" a="1"/>
  <c r="BK91" i="73" s="1"/>
  <c r="BK80" i="73" a="1"/>
  <c r="BK80" i="73" s="1"/>
  <c r="BA100" i="73" a="1"/>
  <c r="BA100" i="73" s="1"/>
  <c r="BA90" i="73" a="1"/>
  <c r="BA90" i="73" s="1"/>
  <c r="BA80" i="73" a="1"/>
  <c r="BA80" i="73" s="1"/>
  <c r="BK111" i="73" a="1"/>
  <c r="BK111" i="73" s="1"/>
  <c r="BK100" i="73" a="1"/>
  <c r="BK100" i="73" s="1"/>
  <c r="BK90" i="73" a="1"/>
  <c r="BK90" i="73" s="1"/>
  <c r="BK79" i="73" a="1"/>
  <c r="BK79" i="73" s="1"/>
  <c r="BA110" i="73" a="1"/>
  <c r="BA110" i="73" s="1"/>
  <c r="BA99" i="73" a="1"/>
  <c r="BA99" i="73" s="1"/>
  <c r="BA89" i="73" a="1"/>
  <c r="BA89" i="73" s="1"/>
  <c r="BA79" i="73" a="1"/>
  <c r="BA79" i="73" s="1"/>
  <c r="BK110" i="73" a="1"/>
  <c r="BK110" i="73" s="1"/>
  <c r="BK89" i="73" a="1"/>
  <c r="BK89" i="73" s="1"/>
  <c r="BK78" i="73" a="1"/>
  <c r="BK78" i="73" s="1"/>
  <c r="BA109" i="73" a="1"/>
  <c r="BA109" i="73" s="1"/>
  <c r="BA88" i="73" a="1"/>
  <c r="BA88" i="73" s="1"/>
  <c r="BA78" i="73" a="1"/>
  <c r="BA78" i="73" s="1"/>
  <c r="BK108" i="73" a="1"/>
  <c r="BK108" i="73" s="1"/>
  <c r="BK98" i="73" a="1"/>
  <c r="BK98" i="73" s="1"/>
  <c r="BK76" i="73" a="1"/>
  <c r="BK76" i="73" s="1"/>
  <c r="BA107" i="73" a="1"/>
  <c r="BA107" i="73" s="1"/>
  <c r="BA97" i="73" a="1"/>
  <c r="BA97" i="73" s="1"/>
  <c r="BA76" i="73" a="1"/>
  <c r="BA76" i="73" s="1"/>
  <c r="BK107" i="73" a="1"/>
  <c r="BK107" i="73" s="1"/>
  <c r="BK97" i="73" a="1"/>
  <c r="BK97" i="73" s="1"/>
  <c r="BK87" i="73" a="1"/>
  <c r="BK87" i="73" s="1"/>
  <c r="BK75" i="73" a="1"/>
  <c r="BK75" i="73" s="1"/>
  <c r="BA106" i="73" a="1"/>
  <c r="BA106" i="73" s="1"/>
  <c r="BA96" i="73" a="1"/>
  <c r="BA96" i="73" s="1"/>
  <c r="BA86" i="73" a="1"/>
  <c r="BA86" i="73" s="1"/>
  <c r="BA75" i="73" a="1"/>
  <c r="BA75" i="73" s="1"/>
  <c r="BK73" i="73" a="1"/>
  <c r="BK73" i="73" s="1"/>
  <c r="BA74" i="73" a="1"/>
  <c r="BA74" i="73" s="1"/>
  <c r="BA108" i="73" a="1"/>
  <c r="BA108" i="73" s="1"/>
  <c r="BK109" i="73" a="1"/>
  <c r="BK109" i="73" s="1"/>
  <c r="BK106" i="73" a="1"/>
  <c r="BK106" i="73" s="1"/>
  <c r="BA105" i="73" a="1"/>
  <c r="BA105" i="73" s="1"/>
  <c r="BK99" i="73" a="1"/>
  <c r="BK99" i="73" s="1"/>
  <c r="BA98" i="73" a="1"/>
  <c r="BA98" i="73" s="1"/>
  <c r="BK96" i="73" a="1"/>
  <c r="BK96" i="73" s="1"/>
  <c r="BA95" i="73" a="1"/>
  <c r="BA95" i="73" s="1"/>
  <c r="BK95" i="73" a="1"/>
  <c r="BK95" i="73" s="1"/>
  <c r="BA94" i="73" a="1"/>
  <c r="BA94" i="73" s="1"/>
  <c r="BA87" i="73" a="1"/>
  <c r="BA87" i="73" s="1"/>
  <c r="BK74" i="73" a="1"/>
  <c r="BK74" i="73" s="1"/>
  <c r="BK88" i="73" a="1"/>
  <c r="BK88" i="73" s="1"/>
  <c r="BK86" i="73" a="1"/>
  <c r="BK86" i="73" s="1"/>
  <c r="BA85" i="73" a="1"/>
  <c r="BA85" i="73" s="1"/>
  <c r="BK85" i="73" a="1"/>
  <c r="BK85" i="73" s="1"/>
  <c r="BA84" i="73" a="1"/>
  <c r="BA84" i="73" s="1"/>
  <c r="BK77" i="73" a="1"/>
  <c r="BK77" i="73" s="1"/>
  <c r="BA77" i="73" a="1"/>
  <c r="BA77" i="73" s="1"/>
  <c r="DJ105" i="73" a="1"/>
  <c r="DJ105" i="73" s="1"/>
  <c r="DJ97" i="73" a="1"/>
  <c r="DJ97" i="73" s="1"/>
  <c r="DJ89" i="73" a="1"/>
  <c r="DJ89" i="73" s="1"/>
  <c r="DJ81" i="73" a="1"/>
  <c r="DJ81" i="73" s="1"/>
  <c r="DJ73" i="73" a="1"/>
  <c r="DJ73" i="73" s="1"/>
  <c r="DJ112" i="73" a="1"/>
  <c r="DJ112" i="73" s="1"/>
  <c r="DJ88" i="73" a="1"/>
  <c r="DJ88" i="73" s="1"/>
  <c r="DJ104" i="73" a="1"/>
  <c r="DJ104" i="73" s="1"/>
  <c r="DJ96" i="73" a="1"/>
  <c r="DJ96" i="73" s="1"/>
  <c r="DJ80" i="73" a="1"/>
  <c r="DJ80" i="73" s="1"/>
  <c r="DJ72" i="73" a="1"/>
  <c r="DJ72" i="73" s="1"/>
  <c r="DJ111" i="73" a="1"/>
  <c r="DJ111" i="73" s="1"/>
  <c r="DJ103" i="73" a="1"/>
  <c r="DJ103" i="73" s="1"/>
  <c r="DJ95" i="73" a="1"/>
  <c r="DJ95" i="73" s="1"/>
  <c r="DJ87" i="73" a="1"/>
  <c r="DJ87" i="73" s="1"/>
  <c r="DJ79" i="73" a="1"/>
  <c r="DJ79" i="73" s="1"/>
  <c r="DJ71" i="73" a="1"/>
  <c r="DJ71" i="73" s="1"/>
  <c r="DJ94" i="73" a="1"/>
  <c r="DJ94" i="73" s="1"/>
  <c r="DJ110" i="73" a="1"/>
  <c r="DJ110" i="73" s="1"/>
  <c r="DJ102" i="73" a="1"/>
  <c r="DJ102" i="73" s="1"/>
  <c r="DJ86" i="73" a="1"/>
  <c r="DJ86" i="73" s="1"/>
  <c r="DJ78" i="73" a="1"/>
  <c r="DJ78" i="73" s="1"/>
  <c r="DJ109" i="73" a="1"/>
  <c r="DJ109" i="73" s="1"/>
  <c r="DJ101" i="73" a="1"/>
  <c r="DJ101" i="73" s="1"/>
  <c r="DJ93" i="73" a="1"/>
  <c r="DJ93" i="73" s="1"/>
  <c r="DJ85" i="73" a="1"/>
  <c r="DJ85" i="73" s="1"/>
  <c r="DJ77" i="73" a="1"/>
  <c r="DJ77" i="73" s="1"/>
  <c r="DJ100" i="73" a="1"/>
  <c r="DJ100" i="73" s="1"/>
  <c r="DJ76" i="73" a="1"/>
  <c r="DJ76" i="73" s="1"/>
  <c r="DJ108" i="73" a="1"/>
  <c r="DJ108" i="73" s="1"/>
  <c r="DJ92" i="73" a="1"/>
  <c r="DJ92" i="73" s="1"/>
  <c r="DJ84" i="73" a="1"/>
  <c r="DJ84" i="73" s="1"/>
  <c r="DJ107" i="73" a="1"/>
  <c r="DJ107" i="73" s="1"/>
  <c r="DJ99" i="73" a="1"/>
  <c r="DJ99" i="73" s="1"/>
  <c r="DJ91" i="73" a="1"/>
  <c r="DJ91" i="73" s="1"/>
  <c r="DJ83" i="73" a="1"/>
  <c r="DJ83" i="73" s="1"/>
  <c r="DJ75" i="73" a="1"/>
  <c r="DJ75" i="73" s="1"/>
  <c r="DJ98" i="73" a="1"/>
  <c r="DJ98" i="73" s="1"/>
  <c r="DJ90" i="73" a="1"/>
  <c r="DJ90" i="73" s="1"/>
  <c r="DJ82" i="73" a="1"/>
  <c r="DJ82" i="73" s="1"/>
  <c r="DJ74" i="73" a="1"/>
  <c r="DJ74" i="73" s="1"/>
  <c r="DJ106" i="73" a="1"/>
  <c r="DJ106" i="73" s="1"/>
  <c r="AA105" i="73" a="1"/>
  <c r="AA105" i="73" s="1"/>
  <c r="AA95" i="73" a="1"/>
  <c r="AA95" i="73" s="1"/>
  <c r="AA83" i="73" a="1"/>
  <c r="AA83" i="73" s="1"/>
  <c r="AA71" i="73" a="1"/>
  <c r="AA71" i="73" s="1"/>
  <c r="AA94" i="73" a="1"/>
  <c r="AA94" i="73" s="1"/>
  <c r="AA82" i="73" a="1"/>
  <c r="AA82" i="73" s="1"/>
  <c r="AA104" i="73" a="1"/>
  <c r="AA104" i="73" s="1"/>
  <c r="AA93" i="73" a="1"/>
  <c r="AA93" i="73" s="1"/>
  <c r="AA81" i="73" a="1"/>
  <c r="AA81" i="73" s="1"/>
  <c r="AA103" i="73" a="1"/>
  <c r="AA103" i="73" s="1"/>
  <c r="AA92" i="73" a="1"/>
  <c r="AA92" i="73" s="1"/>
  <c r="AA80" i="73" a="1"/>
  <c r="AA80" i="73" s="1"/>
  <c r="AA112" i="73" a="1"/>
  <c r="AA112" i="73" s="1"/>
  <c r="AA102" i="73" a="1"/>
  <c r="AA102" i="73" s="1"/>
  <c r="AA91" i="73" a="1"/>
  <c r="AA91" i="73" s="1"/>
  <c r="AA79" i="73" a="1"/>
  <c r="AA79" i="73" s="1"/>
  <c r="AA111" i="73" a="1"/>
  <c r="AA111" i="73" s="1"/>
  <c r="AA101" i="73" a="1"/>
  <c r="AA101" i="73" s="1"/>
  <c r="AA90" i="73" a="1"/>
  <c r="AA90" i="73" s="1"/>
  <c r="AA78" i="73" a="1"/>
  <c r="AA78" i="73" s="1"/>
  <c r="AA100" i="73" a="1"/>
  <c r="AA100" i="73" s="1"/>
  <c r="AA89" i="73" a="1"/>
  <c r="AA89" i="73" s="1"/>
  <c r="AA77" i="73" a="1"/>
  <c r="AA77" i="73" s="1"/>
  <c r="AA109" i="73" a="1"/>
  <c r="AA109" i="73" s="1"/>
  <c r="AA87" i="73" a="1"/>
  <c r="AA87" i="73" s="1"/>
  <c r="AA75" i="73" a="1"/>
  <c r="AA75" i="73" s="1"/>
  <c r="AA108" i="73" a="1"/>
  <c r="AA108" i="73" s="1"/>
  <c r="AA98" i="73" a="1"/>
  <c r="AA98" i="73" s="1"/>
  <c r="AA86" i="73" a="1"/>
  <c r="AA86" i="73" s="1"/>
  <c r="AA74" i="73" a="1"/>
  <c r="AA74" i="73" s="1"/>
  <c r="AA84" i="73" a="1"/>
  <c r="AA84" i="73" s="1"/>
  <c r="AA76" i="73" a="1"/>
  <c r="AA76" i="73" s="1"/>
  <c r="AA73" i="73" a="1"/>
  <c r="AA73" i="73" s="1"/>
  <c r="AA72" i="73" a="1"/>
  <c r="AA72" i="73" s="1"/>
  <c r="AA110" i="73" a="1"/>
  <c r="AA110" i="73" s="1"/>
  <c r="AA107" i="73" a="1"/>
  <c r="AA107" i="73" s="1"/>
  <c r="AA106" i="73" a="1"/>
  <c r="AA106" i="73" s="1"/>
  <c r="AA99" i="73" a="1"/>
  <c r="AA99" i="73" s="1"/>
  <c r="AA97" i="73" a="1"/>
  <c r="AA97" i="73" s="1"/>
  <c r="AA85" i="73" a="1"/>
  <c r="AA85" i="73" s="1"/>
  <c r="AA96" i="73" a="1"/>
  <c r="AA96" i="73" s="1"/>
  <c r="AA88" i="73" a="1"/>
  <c r="AA88" i="73" s="1"/>
  <c r="AO108" i="73" a="1"/>
  <c r="AO108" i="73" s="1"/>
  <c r="AO90" i="73" a="1"/>
  <c r="AO90" i="73" s="1"/>
  <c r="AO72" i="73" a="1"/>
  <c r="AO72" i="73" s="1"/>
  <c r="AO107" i="73" a="1"/>
  <c r="AO107" i="73" s="1"/>
  <c r="AO98" i="73" a="1"/>
  <c r="AO98" i="73" s="1"/>
  <c r="AO89" i="73" a="1"/>
  <c r="AO89" i="73" s="1"/>
  <c r="AO80" i="73" a="1"/>
  <c r="AO80" i="73" s="1"/>
  <c r="AO71" i="73" a="1"/>
  <c r="AO71" i="73" s="1"/>
  <c r="AO106" i="73" a="1"/>
  <c r="AO106" i="73" s="1"/>
  <c r="AO88" i="73" a="1"/>
  <c r="AO88" i="73" s="1"/>
  <c r="AO105" i="73" a="1"/>
  <c r="AO105" i="73" s="1"/>
  <c r="AO97" i="73" a="1"/>
  <c r="AO97" i="73" s="1"/>
  <c r="AO87" i="73" a="1"/>
  <c r="AO87" i="73" s="1"/>
  <c r="AO79" i="73" a="1"/>
  <c r="AO79" i="73" s="1"/>
  <c r="AO96" i="73" a="1"/>
  <c r="AO96" i="73" s="1"/>
  <c r="AO78" i="73" a="1"/>
  <c r="AO78" i="73" s="1"/>
  <c r="AO104" i="73" a="1"/>
  <c r="AO104" i="73" s="1"/>
  <c r="AO95" i="73" a="1"/>
  <c r="AO95" i="73" s="1"/>
  <c r="AO86" i="73" a="1"/>
  <c r="AO86" i="73" s="1"/>
  <c r="AO77" i="73" a="1"/>
  <c r="AO77" i="73" s="1"/>
  <c r="AO112" i="73" a="1"/>
  <c r="AO112" i="73" s="1"/>
  <c r="AO94" i="73" a="1"/>
  <c r="AO94" i="73" s="1"/>
  <c r="AO76" i="73" a="1"/>
  <c r="AO76" i="73" s="1"/>
  <c r="AO102" i="73" a="1"/>
  <c r="AO102" i="73" s="1"/>
  <c r="AO84" i="73" a="1"/>
  <c r="AO84" i="73" s="1"/>
  <c r="AO110" i="73" a="1"/>
  <c r="AO110" i="73" s="1"/>
  <c r="AO101" i="73" a="1"/>
  <c r="AO101" i="73" s="1"/>
  <c r="AO92" i="73" a="1"/>
  <c r="AO92" i="73" s="1"/>
  <c r="AO83" i="73" a="1"/>
  <c r="AO83" i="73" s="1"/>
  <c r="AO74" i="73" a="1"/>
  <c r="AO74" i="73" s="1"/>
  <c r="AO91" i="73" a="1"/>
  <c r="AO91" i="73" s="1"/>
  <c r="AO85" i="73" a="1"/>
  <c r="AO85" i="73" s="1"/>
  <c r="AO82" i="73" a="1"/>
  <c r="AO82" i="73" s="1"/>
  <c r="AO81" i="73" a="1"/>
  <c r="AO81" i="73" s="1"/>
  <c r="AO111" i="73" a="1"/>
  <c r="AO111" i="73" s="1"/>
  <c r="AO75" i="73" a="1"/>
  <c r="AO75" i="73" s="1"/>
  <c r="AO109" i="73" a="1"/>
  <c r="AO109" i="73" s="1"/>
  <c r="AO73" i="73" a="1"/>
  <c r="AO73" i="73" s="1"/>
  <c r="AO103" i="73" a="1"/>
  <c r="AO103" i="73" s="1"/>
  <c r="AO100" i="73" a="1"/>
  <c r="AO100" i="73" s="1"/>
  <c r="AO99" i="73" a="1"/>
  <c r="AO99" i="73" s="1"/>
  <c r="AO93" i="73" a="1"/>
  <c r="AO93" i="73" s="1"/>
  <c r="M107" i="73" a="1"/>
  <c r="M107" i="73" s="1"/>
  <c r="M95" i="73" a="1"/>
  <c r="M95" i="73" s="1"/>
  <c r="M106" i="73" a="1"/>
  <c r="M106" i="73" s="1"/>
  <c r="M94" i="73" a="1"/>
  <c r="M94" i="73" s="1"/>
  <c r="M105" i="73" a="1"/>
  <c r="M105" i="73" s="1"/>
  <c r="M93" i="73" a="1"/>
  <c r="M93" i="73" s="1"/>
  <c r="M104" i="73" a="1"/>
  <c r="M104" i="73" s="1"/>
  <c r="M92" i="73" a="1"/>
  <c r="M92" i="73" s="1"/>
  <c r="M103" i="73" a="1"/>
  <c r="M103" i="73" s="1"/>
  <c r="M91" i="73" a="1"/>
  <c r="M91" i="73" s="1"/>
  <c r="M102" i="73" a="1"/>
  <c r="M102" i="73" s="1"/>
  <c r="M90" i="73" a="1"/>
  <c r="M90" i="73" s="1"/>
  <c r="M101" i="73" a="1"/>
  <c r="M101" i="73" s="1"/>
  <c r="M89" i="73" a="1"/>
  <c r="M89" i="73" s="1"/>
  <c r="M111" i="73" a="1"/>
  <c r="M111" i="73" s="1"/>
  <c r="M99" i="73" a="1"/>
  <c r="M99" i="73" s="1"/>
  <c r="M87" i="73" a="1"/>
  <c r="M87" i="73" s="1"/>
  <c r="M110" i="73" a="1"/>
  <c r="M110" i="73" s="1"/>
  <c r="M98" i="73" a="1"/>
  <c r="M98" i="73" s="1"/>
  <c r="M86" i="73" a="1"/>
  <c r="M86" i="73" s="1"/>
  <c r="M81" i="73" a="1"/>
  <c r="M81" i="73" s="1"/>
  <c r="M80" i="73" a="1"/>
  <c r="M80" i="73" s="1"/>
  <c r="M79" i="73" a="1"/>
  <c r="M79" i="73" s="1"/>
  <c r="M112" i="73" a="1"/>
  <c r="M112" i="73" s="1"/>
  <c r="M82" i="73" a="1"/>
  <c r="M82" i="73" s="1"/>
  <c r="M109" i="73" a="1"/>
  <c r="M109" i="73" s="1"/>
  <c r="M108" i="73" a="1"/>
  <c r="M108" i="73" s="1"/>
  <c r="M78" i="73" a="1"/>
  <c r="M78" i="73" s="1"/>
  <c r="M100" i="73" a="1"/>
  <c r="M100" i="73" s="1"/>
  <c r="M77" i="73" a="1"/>
  <c r="M77" i="73" s="1"/>
  <c r="M97" i="73" a="1"/>
  <c r="M97" i="73" s="1"/>
  <c r="M76" i="73" a="1"/>
  <c r="M76" i="73" s="1"/>
  <c r="M96" i="73" a="1"/>
  <c r="M96" i="73" s="1"/>
  <c r="M85" i="73" a="1"/>
  <c r="M85" i="73" s="1"/>
  <c r="M75" i="73" a="1"/>
  <c r="M75" i="73" s="1"/>
  <c r="M88" i="73" a="1"/>
  <c r="M88" i="73" s="1"/>
  <c r="M74" i="73" a="1"/>
  <c r="M74" i="73" s="1"/>
  <c r="M73" i="73" a="1"/>
  <c r="M73" i="73" s="1"/>
  <c r="M84" i="73" a="1"/>
  <c r="M84" i="73" s="1"/>
  <c r="M72" i="73" a="1"/>
  <c r="M72" i="73" s="1"/>
  <c r="M83" i="73" a="1"/>
  <c r="M83" i="73" s="1"/>
  <c r="M71" i="73" a="1"/>
  <c r="M71" i="73" s="1"/>
  <c r="M24" i="73" a="1"/>
  <c r="M24" i="73" s="1"/>
  <c r="M35" i="73" a="1"/>
  <c r="M35" i="73" s="1"/>
  <c r="M70" i="73" a="1"/>
  <c r="M70" i="73" s="1"/>
  <c r="M58" i="73" a="1"/>
  <c r="M58" i="73" s="1"/>
  <c r="M46" i="73" a="1"/>
  <c r="M46" i="73" s="1"/>
  <c r="M34" i="73" a="1"/>
  <c r="M34" i="73" s="1"/>
  <c r="M22" i="73" a="1"/>
  <c r="M22" i="73" s="1"/>
  <c r="M69" i="73" a="1"/>
  <c r="M69" i="73" s="1"/>
  <c r="M57" i="73" a="1"/>
  <c r="M57" i="73" s="1"/>
  <c r="M45" i="73" a="1"/>
  <c r="M45" i="73" s="1"/>
  <c r="M33" i="73" a="1"/>
  <c r="M33" i="73" s="1"/>
  <c r="M21" i="73" a="1"/>
  <c r="M21" i="73" s="1"/>
  <c r="M55" i="73" a="1"/>
  <c r="M55" i="73" s="1"/>
  <c r="M31" i="73" a="1"/>
  <c r="M31" i="73" s="1"/>
  <c r="M40" i="73" a="1"/>
  <c r="M40" i="73" s="1"/>
  <c r="M63" i="73" a="1"/>
  <c r="M63" i="73" s="1"/>
  <c r="M27" i="73" a="1"/>
  <c r="M27" i="73" s="1"/>
  <c r="M38" i="73" a="1"/>
  <c r="M38" i="73" s="1"/>
  <c r="M37" i="73" a="1"/>
  <c r="M37" i="73" s="1"/>
  <c r="M60" i="73" a="1"/>
  <c r="M60" i="73" s="1"/>
  <c r="M68" i="73" a="1"/>
  <c r="M68" i="73" s="1"/>
  <c r="M56" i="73" a="1"/>
  <c r="M56" i="73" s="1"/>
  <c r="M44" i="73" a="1"/>
  <c r="M44" i="73" s="1"/>
  <c r="M32" i="73" a="1"/>
  <c r="M32" i="73" s="1"/>
  <c r="M20" i="73" a="1"/>
  <c r="M20" i="73" s="1"/>
  <c r="M67" i="73" a="1"/>
  <c r="M67" i="73" s="1"/>
  <c r="M43" i="73" a="1"/>
  <c r="M43" i="73" s="1"/>
  <c r="M19" i="73" a="1"/>
  <c r="M19" i="73" s="1"/>
  <c r="M64" i="73" a="1"/>
  <c r="M64" i="73" s="1"/>
  <c r="M28" i="73" a="1"/>
  <c r="M28" i="73" s="1"/>
  <c r="M51" i="73" a="1"/>
  <c r="M51" i="73" s="1"/>
  <c r="M62" i="73" a="1"/>
  <c r="M62" i="73" s="1"/>
  <c r="M26" i="73" a="1"/>
  <c r="M26" i="73" s="1"/>
  <c r="M61" i="73" a="1"/>
  <c r="M61" i="73" s="1"/>
  <c r="M13" i="73" a="1"/>
  <c r="M13" i="73" s="1"/>
  <c r="M36" i="73" a="1"/>
  <c r="M36" i="73" s="1"/>
  <c r="M66" i="73" a="1"/>
  <c r="M66" i="73" s="1"/>
  <c r="M54" i="73" a="1"/>
  <c r="M54" i="73" s="1"/>
  <c r="M42" i="73" a="1"/>
  <c r="M42" i="73" s="1"/>
  <c r="M30" i="73" a="1"/>
  <c r="M30" i="73" s="1"/>
  <c r="M18" i="73" a="1"/>
  <c r="M18" i="73" s="1"/>
  <c r="M65" i="73" a="1"/>
  <c r="M65" i="73" s="1"/>
  <c r="M53" i="73" a="1"/>
  <c r="M53" i="73" s="1"/>
  <c r="M41" i="73" a="1"/>
  <c r="M41" i="73" s="1"/>
  <c r="M29" i="73" a="1"/>
  <c r="M29" i="73" s="1"/>
  <c r="M17" i="73" a="1"/>
  <c r="M17" i="73" s="1"/>
  <c r="M52" i="73" a="1"/>
  <c r="M52" i="73" s="1"/>
  <c r="M16" i="73" a="1"/>
  <c r="M16" i="73" s="1"/>
  <c r="M39" i="73" a="1"/>
  <c r="M39" i="73" s="1"/>
  <c r="M15" i="73" a="1"/>
  <c r="M15" i="73" s="1"/>
  <c r="M50" i="73" a="1"/>
  <c r="M50" i="73" s="1"/>
  <c r="M14" i="73" a="1"/>
  <c r="M14" i="73" s="1"/>
  <c r="M49" i="73" a="1"/>
  <c r="M49" i="73" s="1"/>
  <c r="M25" i="73" a="1"/>
  <c r="M25" i="73" s="1"/>
  <c r="M48" i="73" a="1"/>
  <c r="M48" i="73" s="1"/>
  <c r="M59" i="73" a="1"/>
  <c r="M59" i="73" s="1"/>
  <c r="M47" i="73" a="1"/>
  <c r="M47" i="73" s="1"/>
  <c r="M23" i="73" a="1"/>
  <c r="M23" i="73" s="1"/>
  <c r="M11" i="73" a="1"/>
  <c r="M11" i="73" s="1"/>
  <c r="M12" i="73" a="1"/>
  <c r="M12" i="73" s="1"/>
  <c r="M9" i="73" a="1"/>
  <c r="M9" i="73" s="1"/>
  <c r="M10" i="73" a="1"/>
  <c r="M10" i="73" s="1"/>
  <c r="M8" i="73" a="1"/>
  <c r="M8" i="73" s="1"/>
  <c r="M7" i="73" a="1"/>
  <c r="M7" i="73" s="1"/>
  <c r="M6" i="73" a="1"/>
  <c r="M6" i="73" s="1"/>
  <c r="M5" i="73" a="1"/>
  <c r="M5" i="73" s="1"/>
  <c r="M4" i="73" a="1"/>
  <c r="M4" i="73" s="1"/>
  <c r="M3" i="73" a="1"/>
  <c r="M3" i="73" s="1"/>
  <c r="CE70" i="73" a="1"/>
  <c r="CE70" i="73" s="1"/>
  <c r="CE62" i="73" a="1"/>
  <c r="CE62" i="73" s="1"/>
  <c r="CE54" i="73" a="1"/>
  <c r="CE54" i="73" s="1"/>
  <c r="CE46" i="73" a="1"/>
  <c r="CE46" i="73" s="1"/>
  <c r="CE38" i="73" a="1"/>
  <c r="CE38" i="73" s="1"/>
  <c r="CE30" i="73" a="1"/>
  <c r="CE30" i="73" s="1"/>
  <c r="CE22" i="73" a="1"/>
  <c r="CE22" i="73" s="1"/>
  <c r="CE14" i="73" a="1"/>
  <c r="CE14" i="73" s="1"/>
  <c r="CE5" i="73" a="1"/>
  <c r="CE5" i="73" s="1"/>
  <c r="CE61" i="73" a="1"/>
  <c r="CE61" i="73" s="1"/>
  <c r="CE53" i="73" a="1"/>
  <c r="CE53" i="73" s="1"/>
  <c r="CE37" i="73" a="1"/>
  <c r="CE37" i="73" s="1"/>
  <c r="CE29" i="73" a="1"/>
  <c r="CE29" i="73" s="1"/>
  <c r="CE13" i="73" a="1"/>
  <c r="CE13" i="73" s="1"/>
  <c r="CE69" i="73" a="1"/>
  <c r="CE69" i="73" s="1"/>
  <c r="CE45" i="73" a="1"/>
  <c r="CE45" i="73" s="1"/>
  <c r="CE21" i="73" a="1"/>
  <c r="CE21" i="73" s="1"/>
  <c r="CE4" i="73" a="1"/>
  <c r="CE4" i="73" s="1"/>
  <c r="CE68" i="73" a="1"/>
  <c r="CE68" i="73" s="1"/>
  <c r="CE60" i="73" a="1"/>
  <c r="CE60" i="73" s="1"/>
  <c r="CE52" i="73" a="1"/>
  <c r="CE52" i="73" s="1"/>
  <c r="CE44" i="73" a="1"/>
  <c r="CE44" i="73" s="1"/>
  <c r="CE36" i="73" a="1"/>
  <c r="CE36" i="73" s="1"/>
  <c r="CE28" i="73" a="1"/>
  <c r="CE28" i="73" s="1"/>
  <c r="CE20" i="73" a="1"/>
  <c r="CE20" i="73" s="1"/>
  <c r="CE12" i="73" a="1"/>
  <c r="CE12" i="73" s="1"/>
  <c r="CE3" i="73" a="1"/>
  <c r="CE3" i="73" s="1"/>
  <c r="CE67" i="73" a="1"/>
  <c r="CE67" i="73" s="1"/>
  <c r="CE59" i="73" a="1"/>
  <c r="CE59" i="73" s="1"/>
  <c r="CE43" i="73" a="1"/>
  <c r="CE43" i="73" s="1"/>
  <c r="CE35" i="73" a="1"/>
  <c r="CE35" i="73" s="1"/>
  <c r="CE19" i="73" a="1"/>
  <c r="CE19" i="73" s="1"/>
  <c r="CE11" i="73" a="1"/>
  <c r="CE11" i="73" s="1"/>
  <c r="CE51" i="73" a="1"/>
  <c r="CE51" i="73" s="1"/>
  <c r="CE27" i="73" a="1"/>
  <c r="CE27" i="73" s="1"/>
  <c r="CE66" i="73" a="1"/>
  <c r="CE66" i="73" s="1"/>
  <c r="CE58" i="73" a="1"/>
  <c r="CE58" i="73" s="1"/>
  <c r="CE50" i="73" a="1"/>
  <c r="CE50" i="73" s="1"/>
  <c r="CE42" i="73" a="1"/>
  <c r="CE42" i="73" s="1"/>
  <c r="CE34" i="73" a="1"/>
  <c r="CE34" i="73" s="1"/>
  <c r="CE26" i="73" a="1"/>
  <c r="CE26" i="73" s="1"/>
  <c r="CE18" i="73" a="1"/>
  <c r="CE18" i="73" s="1"/>
  <c r="CE10" i="73" a="1"/>
  <c r="CE10" i="73" s="1"/>
  <c r="CE65" i="73" a="1"/>
  <c r="CE65" i="73" s="1"/>
  <c r="CE49" i="73" a="1"/>
  <c r="CE49" i="73" s="1"/>
  <c r="CE41" i="73" a="1"/>
  <c r="CE41" i="73" s="1"/>
  <c r="CE25" i="73" a="1"/>
  <c r="CE25" i="73" s="1"/>
  <c r="CE17" i="73" a="1"/>
  <c r="CE17" i="73" s="1"/>
  <c r="CE57" i="73" a="1"/>
  <c r="CE57" i="73" s="1"/>
  <c r="CE33" i="73" a="1"/>
  <c r="CE33" i="73" s="1"/>
  <c r="CE9" i="73" a="1"/>
  <c r="CE9" i="73" s="1"/>
  <c r="CE64" i="73" a="1"/>
  <c r="CE64" i="73" s="1"/>
  <c r="CE56" i="73" a="1"/>
  <c r="CE56" i="73" s="1"/>
  <c r="CE48" i="73" a="1"/>
  <c r="CE48" i="73" s="1"/>
  <c r="CE40" i="73" a="1"/>
  <c r="CE40" i="73" s="1"/>
  <c r="CE32" i="73" a="1"/>
  <c r="CE32" i="73" s="1"/>
  <c r="CE24" i="73" a="1"/>
  <c r="CE24" i="73" s="1"/>
  <c r="CE16" i="73" a="1"/>
  <c r="CE16" i="73" s="1"/>
  <c r="CE8" i="73" a="1"/>
  <c r="CE8" i="73" s="1"/>
  <c r="CE55" i="73" a="1"/>
  <c r="CE55" i="73" s="1"/>
  <c r="CE47" i="73" a="1"/>
  <c r="CE47" i="73" s="1"/>
  <c r="CE31" i="73" a="1"/>
  <c r="CE31" i="73" s="1"/>
  <c r="CE23" i="73" a="1"/>
  <c r="CE23" i="73" s="1"/>
  <c r="CE7" i="73" a="1"/>
  <c r="CE7" i="73" s="1"/>
  <c r="CE63" i="73" a="1"/>
  <c r="CE63" i="73" s="1"/>
  <c r="CE39" i="73" a="1"/>
  <c r="CE39" i="73" s="1"/>
  <c r="CE15" i="73" a="1"/>
  <c r="CE15" i="73" s="1"/>
  <c r="CE6" i="73" a="1"/>
  <c r="CE6" i="73" s="1"/>
  <c r="Z2" i="73"/>
  <c r="AA2" i="73" s="1" a="1"/>
  <c r="AA2" i="73" s="1"/>
  <c r="AA5" i="73" a="1"/>
  <c r="AA5" i="73" s="1"/>
  <c r="AA37" i="73" a="1"/>
  <c r="AA37" i="73" s="1"/>
  <c r="AA30" i="73" a="1"/>
  <c r="AA30" i="73" s="1"/>
  <c r="AA33" i="73" a="1"/>
  <c r="AA33" i="73" s="1"/>
  <c r="AA4" i="73" a="1"/>
  <c r="AA4" i="73" s="1"/>
  <c r="AA15" i="73" a="1"/>
  <c r="AA15" i="73" s="1"/>
  <c r="AA48" i="73" a="1"/>
  <c r="AA48" i="73" s="1"/>
  <c r="AA57" i="73" a="1"/>
  <c r="AA57" i="73" s="1"/>
  <c r="AA40" i="73" a="1"/>
  <c r="AA40" i="73" s="1"/>
  <c r="AA43" i="73" a="1"/>
  <c r="AA43" i="73" s="1"/>
  <c r="AA14" i="73" a="1"/>
  <c r="AA14" i="73" s="1"/>
  <c r="AA66" i="73" a="1"/>
  <c r="AA66" i="73" s="1"/>
  <c r="AA25" i="73" a="1"/>
  <c r="AA25" i="73" s="1"/>
  <c r="AA58" i="73" a="1"/>
  <c r="AA58" i="73" s="1"/>
  <c r="AA8" i="73" a="1"/>
  <c r="AA8" i="73" s="1"/>
  <c r="AA50" i="73" a="1"/>
  <c r="AA50" i="73" s="1"/>
  <c r="AA54" i="73" a="1"/>
  <c r="AA54" i="73" s="1"/>
  <c r="AA35" i="73" a="1"/>
  <c r="AA35" i="73" s="1"/>
  <c r="AA7" i="73" a="1"/>
  <c r="AA7" i="73" s="1"/>
  <c r="AA36" i="73" a="1"/>
  <c r="AA36" i="73" s="1"/>
  <c r="AA67" i="73" a="1"/>
  <c r="AA67" i="73" s="1"/>
  <c r="AA29" i="73" a="1"/>
  <c r="AA29" i="73" s="1"/>
  <c r="AA62" i="73" a="1"/>
  <c r="AA62" i="73" s="1"/>
  <c r="AA11" i="73" a="1"/>
  <c r="AA11" i="73" s="1"/>
  <c r="AA45" i="73" a="1"/>
  <c r="AA45" i="73" s="1"/>
  <c r="AA41" i="73" a="1"/>
  <c r="AA41" i="73" s="1"/>
  <c r="AA46" i="73" a="1"/>
  <c r="AA46" i="73" s="1"/>
  <c r="AA52" i="73" a="1"/>
  <c r="AA52" i="73" s="1"/>
  <c r="AA39" i="73" a="1"/>
  <c r="AA39" i="73" s="1"/>
  <c r="AA10" i="73" a="1"/>
  <c r="AA10" i="73" s="1"/>
  <c r="AA12" i="73" a="1"/>
  <c r="AA12" i="73" s="1"/>
  <c r="AA55" i="73" a="1"/>
  <c r="AA55" i="73" s="1"/>
  <c r="AA13" i="73" a="1"/>
  <c r="AA13" i="73" s="1"/>
  <c r="AA56" i="73" a="1"/>
  <c r="AA56" i="73" s="1"/>
  <c r="AA47" i="73" a="1"/>
  <c r="AA47" i="73" s="1"/>
  <c r="AA49" i="73" a="1"/>
  <c r="AA49" i="73" s="1"/>
  <c r="AA20" i="73" a="1"/>
  <c r="AA20" i="73" s="1"/>
  <c r="AA53" i="73" a="1"/>
  <c r="AA53" i="73" s="1"/>
  <c r="AA65" i="73" a="1"/>
  <c r="AA65" i="73" s="1"/>
  <c r="AA60" i="73" a="1"/>
  <c r="AA60" i="73" s="1"/>
  <c r="AA42" i="73" a="1"/>
  <c r="AA42" i="73" s="1"/>
  <c r="AA18" i="73" a="1"/>
  <c r="AA18" i="73" s="1"/>
  <c r="AA69" i="73" a="1"/>
  <c r="AA69" i="73" s="1"/>
  <c r="AA51" i="73" a="1"/>
  <c r="AA51" i="73" s="1"/>
  <c r="AA24" i="73" a="1"/>
  <c r="AA24" i="73" s="1"/>
  <c r="AA6" i="73" a="1"/>
  <c r="AA6" i="73" s="1"/>
  <c r="AA28" i="73" a="1"/>
  <c r="AA28" i="73" s="1"/>
  <c r="AA21" i="73" a="1"/>
  <c r="AA21" i="73" s="1"/>
  <c r="AA61" i="73" a="1"/>
  <c r="AA61" i="73" s="1"/>
  <c r="AA34" i="73" a="1"/>
  <c r="AA34" i="73" s="1"/>
  <c r="AA22" i="73" a="1"/>
  <c r="AA22" i="73" s="1"/>
  <c r="AA17" i="73" a="1"/>
  <c r="AA17" i="73" s="1"/>
  <c r="AA59" i="73" a="1"/>
  <c r="AA59" i="73" s="1"/>
  <c r="AA9" i="73" a="1"/>
  <c r="AA9" i="73" s="1"/>
  <c r="AA3" i="73" a="1"/>
  <c r="AA3" i="73" s="1"/>
  <c r="AA64" i="73" a="1"/>
  <c r="AA64" i="73" s="1"/>
  <c r="AA44" i="73" a="1"/>
  <c r="AA44" i="73" s="1"/>
  <c r="AA32" i="73" a="1"/>
  <c r="AA32" i="73" s="1"/>
  <c r="AA63" i="73" a="1"/>
  <c r="AA63" i="73" s="1"/>
  <c r="AA31" i="73" a="1"/>
  <c r="AA31" i="73" s="1"/>
  <c r="AA23" i="73" a="1"/>
  <c r="AA23" i="73" s="1"/>
  <c r="AA16" i="73" a="1"/>
  <c r="AA16" i="73" s="1"/>
  <c r="AA27" i="73" a="1"/>
  <c r="AA27" i="73" s="1"/>
  <c r="AA70" i="73" a="1"/>
  <c r="AA70" i="73" s="1"/>
  <c r="AA38" i="73" a="1"/>
  <c r="AA38" i="73" s="1"/>
  <c r="AA26" i="73" a="1"/>
  <c r="AA26" i="73" s="1"/>
  <c r="AA68" i="73" a="1"/>
  <c r="AA68" i="73" s="1"/>
  <c r="AA19" i="73" a="1"/>
  <c r="AA19" i="73" s="1"/>
  <c r="AO69" i="73" a="1"/>
  <c r="AO69" i="73" s="1"/>
  <c r="AO32" i="73" a="1"/>
  <c r="AO32" i="73" s="1"/>
  <c r="AO64" i="73" a="1"/>
  <c r="AO64" i="73" s="1"/>
  <c r="AO35" i="73" a="1"/>
  <c r="AO35" i="73" s="1"/>
  <c r="AO47" i="73" a="1"/>
  <c r="AO47" i="73" s="1"/>
  <c r="AO33" i="73" a="1"/>
  <c r="AO33" i="73" s="1"/>
  <c r="AO58" i="73" a="1"/>
  <c r="AO58" i="73" s="1"/>
  <c r="AO10" i="73" a="1"/>
  <c r="AO10" i="73" s="1"/>
  <c r="AO43" i="73" a="1"/>
  <c r="AO43" i="73" s="1"/>
  <c r="AO17" i="73" a="1"/>
  <c r="AO17" i="73" s="1"/>
  <c r="AO8" i="73" a="1"/>
  <c r="AO8" i="73" s="1"/>
  <c r="AO24" i="73" a="1"/>
  <c r="AO24" i="73" s="1"/>
  <c r="AO49" i="73" a="1"/>
  <c r="AO49" i="73" s="1"/>
  <c r="AO52" i="73" a="1"/>
  <c r="AO52" i="73" s="1"/>
  <c r="AO27" i="73" a="1"/>
  <c r="AO27" i="73" s="1"/>
  <c r="AO57" i="73" a="1"/>
  <c r="AO57" i="73" s="1"/>
  <c r="AO15" i="73" a="1"/>
  <c r="AO15" i="73" s="1"/>
  <c r="AO40" i="73" a="1"/>
  <c r="AO40" i="73" s="1"/>
  <c r="AO36" i="73" a="1"/>
  <c r="AO36" i="73" s="1"/>
  <c r="AO12" i="73" a="1"/>
  <c r="AO12" i="73" s="1"/>
  <c r="AO7" i="73" a="1"/>
  <c r="AO7" i="73" s="1"/>
  <c r="AO23" i="73" a="1"/>
  <c r="AO23" i="73" s="1"/>
  <c r="AO19" i="73" a="1"/>
  <c r="AO19" i="73" s="1"/>
  <c r="AO54" i="73" a="1"/>
  <c r="AO54" i="73" s="1"/>
  <c r="AO62" i="73" a="1"/>
  <c r="AO62" i="73" s="1"/>
  <c r="AO14" i="73" a="1"/>
  <c r="AO14" i="73" s="1"/>
  <c r="AO21" i="73" a="1"/>
  <c r="AO21" i="73" s="1"/>
  <c r="AO26" i="73" a="1"/>
  <c r="AO26" i="73" s="1"/>
  <c r="AO38" i="73" a="1"/>
  <c r="AO38" i="73" s="1"/>
  <c r="AO22" i="73" a="1"/>
  <c r="AO22" i="73" s="1"/>
  <c r="AO18" i="73" a="1"/>
  <c r="AO18" i="73" s="1"/>
  <c r="AO4" i="73" a="1"/>
  <c r="AO4" i="73" s="1"/>
  <c r="AO70" i="73" a="1"/>
  <c r="AO70" i="73" s="1"/>
  <c r="AO16" i="73" a="1"/>
  <c r="AO16" i="73" s="1"/>
  <c r="AO46" i="73" a="1"/>
  <c r="AO46" i="73" s="1"/>
  <c r="AO63" i="73" a="1"/>
  <c r="AO63" i="73" s="1"/>
  <c r="AO37" i="73" a="1"/>
  <c r="AO37" i="73" s="1"/>
  <c r="AO39" i="73" a="1"/>
  <c r="AO39" i="73" s="1"/>
  <c r="AO41" i="73" a="1"/>
  <c r="AO41" i="73" s="1"/>
  <c r="AO28" i="73" a="1"/>
  <c r="AO28" i="73" s="1"/>
  <c r="AO11" i="73" a="1"/>
  <c r="AO11" i="73" s="1"/>
  <c r="AO5" i="73" a="1"/>
  <c r="AO5" i="73" s="1"/>
  <c r="AO34" i="73" a="1"/>
  <c r="AO34" i="73" s="1"/>
  <c r="AO53" i="73" a="1"/>
  <c r="AO53" i="73" s="1"/>
  <c r="AO9" i="73" a="1"/>
  <c r="AO9" i="73" s="1"/>
  <c r="AN2" i="73"/>
  <c r="AO67" i="73" a="1"/>
  <c r="AO67" i="73" s="1"/>
  <c r="AO66" i="73" a="1"/>
  <c r="AO66" i="73" s="1"/>
  <c r="AO25" i="73" a="1"/>
  <c r="AO25" i="73" s="1"/>
  <c r="AO61" i="73" a="1"/>
  <c r="AO61" i="73" s="1"/>
  <c r="AO51" i="73" a="1"/>
  <c r="AO51" i="73" s="1"/>
  <c r="AO65" i="73" a="1"/>
  <c r="AO65" i="73" s="1"/>
  <c r="AO42" i="73" a="1"/>
  <c r="AO42" i="73" s="1"/>
  <c r="AO45" i="73" a="1"/>
  <c r="AO45" i="73" s="1"/>
  <c r="AO6" i="73" a="1"/>
  <c r="AO6" i="73" s="1"/>
  <c r="AO44" i="73" a="1"/>
  <c r="AO44" i="73" s="1"/>
  <c r="AO60" i="73" a="1"/>
  <c r="AO60" i="73" s="1"/>
  <c r="AO31" i="73" a="1"/>
  <c r="AO31" i="73" s="1"/>
  <c r="AO20" i="73" a="1"/>
  <c r="AO20" i="73" s="1"/>
  <c r="AO48" i="73" a="1"/>
  <c r="AO48" i="73" s="1"/>
  <c r="AO13" i="73" a="1"/>
  <c r="AO13" i="73" s="1"/>
  <c r="AO3" i="73" a="1"/>
  <c r="AO3" i="73" s="1"/>
  <c r="AO68" i="73" a="1"/>
  <c r="AO68" i="73" s="1"/>
  <c r="AO55" i="73" a="1"/>
  <c r="AO55" i="73" s="1"/>
  <c r="AO59" i="73" a="1"/>
  <c r="AO59" i="73" s="1"/>
  <c r="AO29" i="73" a="1"/>
  <c r="AO29" i="73" s="1"/>
  <c r="AO50" i="73" a="1"/>
  <c r="AO50" i="73" s="1"/>
  <c r="AO56" i="73" a="1"/>
  <c r="AO56" i="73" s="1"/>
  <c r="AO30" i="73" a="1"/>
  <c r="AO30" i="73" s="1"/>
  <c r="BK46" i="73" a="1"/>
  <c r="BK46" i="73" s="1"/>
  <c r="BK47" i="73" a="1"/>
  <c r="BK47" i="73" s="1"/>
  <c r="BK53" i="73" a="1"/>
  <c r="BK53" i="73" s="1"/>
  <c r="BA30" i="73" a="1"/>
  <c r="BA30" i="73" s="1"/>
  <c r="BA50" i="73" a="1"/>
  <c r="BA50" i="73" s="1"/>
  <c r="BA45" i="73" a="1"/>
  <c r="BA45" i="73" s="1"/>
  <c r="BA44" i="73" a="1"/>
  <c r="BA44" i="73" s="1"/>
  <c r="BA43" i="73" a="1"/>
  <c r="BA43" i="73" s="1"/>
  <c r="BA27" i="73" a="1"/>
  <c r="BA27" i="73" s="1"/>
  <c r="BA70" i="73" a="1"/>
  <c r="BA70" i="73" s="1"/>
  <c r="BA66" i="73" a="1"/>
  <c r="BA66" i="73" s="1"/>
  <c r="BA68" i="73" a="1"/>
  <c r="BA68" i="73" s="1"/>
  <c r="BA13" i="73" a="1"/>
  <c r="BA13" i="73" s="1"/>
  <c r="BA38" i="73" a="1"/>
  <c r="BA38" i="73" s="1"/>
  <c r="BA33" i="73" a="1"/>
  <c r="BA33" i="73" s="1"/>
  <c r="BA32" i="73" a="1"/>
  <c r="BA32" i="73" s="1"/>
  <c r="BA31" i="73" a="1"/>
  <c r="BA31" i="73" s="1"/>
  <c r="BA15" i="73" a="1"/>
  <c r="BA15" i="73" s="1"/>
  <c r="BA17" i="73" a="1"/>
  <c r="BA17" i="73" s="1"/>
  <c r="BA49" i="73" a="1"/>
  <c r="BA49" i="73" s="1"/>
  <c r="BK30" i="73" a="1"/>
  <c r="BK30" i="73" s="1"/>
  <c r="BK19" i="73" a="1"/>
  <c r="BK19" i="73" s="1"/>
  <c r="BK36" i="73" a="1"/>
  <c r="BK36" i="73" s="1"/>
  <c r="BA26" i="73" a="1"/>
  <c r="BA26" i="73" s="1"/>
  <c r="BA21" i="73" a="1"/>
  <c r="BA21" i="73" s="1"/>
  <c r="BA20" i="73" a="1"/>
  <c r="BA20" i="73" s="1"/>
  <c r="BA19" i="73" a="1"/>
  <c r="BA19" i="73" s="1"/>
  <c r="BK61" i="73" a="1"/>
  <c r="BK61" i="73" s="1"/>
  <c r="BK57" i="73" a="1"/>
  <c r="BK57" i="73" s="1"/>
  <c r="BA29" i="73" a="1"/>
  <c r="BA29" i="73" s="1"/>
  <c r="BK56" i="73" a="1"/>
  <c r="BK56" i="73" s="1"/>
  <c r="BA11" i="73" a="1"/>
  <c r="BA11" i="73" s="1"/>
  <c r="BA35" i="73" a="1"/>
  <c r="BA35" i="73" s="1"/>
  <c r="BA22" i="73" a="1"/>
  <c r="BA22" i="73" s="1"/>
  <c r="BA14" i="73" a="1"/>
  <c r="BA14" i="73" s="1"/>
  <c r="BA9" i="73" a="1"/>
  <c r="BA9" i="73" s="1"/>
  <c r="BA8" i="73" a="1"/>
  <c r="BA8" i="73" s="1"/>
  <c r="BA7" i="73" a="1"/>
  <c r="BA7" i="73" s="1"/>
  <c r="BK25" i="73" a="1"/>
  <c r="BK25" i="73" s="1"/>
  <c r="BK41" i="73" a="1"/>
  <c r="BK41" i="73" s="1"/>
  <c r="BA10" i="73" a="1"/>
  <c r="BA10" i="73" s="1"/>
  <c r="BK60" i="73" a="1"/>
  <c r="BK60" i="73" s="1"/>
  <c r="BA60" i="73" a="1"/>
  <c r="BA60" i="73" s="1"/>
  <c r="BK51" i="73" a="1"/>
  <c r="BK51" i="73" s="1"/>
  <c r="BK40" i="73" a="1"/>
  <c r="BK40" i="73" s="1"/>
  <c r="BA47" i="73" a="1"/>
  <c r="BA47" i="73" s="1"/>
  <c r="BA24" i="73" a="1"/>
  <c r="BA24" i="73" s="1"/>
  <c r="BA54" i="73" a="1"/>
  <c r="BA54" i="73" s="1"/>
  <c r="BK70" i="73" a="1"/>
  <c r="BK70" i="73" s="1"/>
  <c r="BK69" i="73" a="1"/>
  <c r="BK69" i="73" s="1"/>
  <c r="BK68" i="73" a="1"/>
  <c r="BK68" i="73" s="1"/>
  <c r="BK65" i="73" a="1"/>
  <c r="BK65" i="73" s="1"/>
  <c r="BK9" i="73" a="1"/>
  <c r="BK9" i="73" s="1"/>
  <c r="BK22" i="73" a="1"/>
  <c r="BK22" i="73" s="1"/>
  <c r="BK67" i="73" a="1"/>
  <c r="BK67" i="73" s="1"/>
  <c r="BK35" i="73" a="1"/>
  <c r="BK35" i="73" s="1"/>
  <c r="BA41" i="73" a="1"/>
  <c r="BA41" i="73" s="1"/>
  <c r="BK12" i="73" a="1"/>
  <c r="BK12" i="73" s="1"/>
  <c r="BK26" i="73" a="1"/>
  <c r="BK26" i="73" s="1"/>
  <c r="BK20" i="73" a="1"/>
  <c r="BK20" i="73" s="1"/>
  <c r="BA42" i="73" a="1"/>
  <c r="BA42" i="73" s="1"/>
  <c r="AZ2" i="73"/>
  <c r="BK2" i="73" s="1" a="1"/>
  <c r="BK2" i="73" s="1"/>
  <c r="BK59" i="73" a="1"/>
  <c r="BK59" i="73" s="1"/>
  <c r="BK58" i="73" a="1"/>
  <c r="BK58" i="73" s="1"/>
  <c r="BK44" i="73" a="1"/>
  <c r="BK44" i="73" s="1"/>
  <c r="BA58" i="73" a="1"/>
  <c r="BA58" i="73" s="1"/>
  <c r="BA69" i="73" a="1"/>
  <c r="BA69" i="73" s="1"/>
  <c r="BK4" i="73" a="1"/>
  <c r="BK4" i="73" s="1"/>
  <c r="BK50" i="73" a="1"/>
  <c r="BK50" i="73" s="1"/>
  <c r="BK66" i="73" a="1"/>
  <c r="BK66" i="73" s="1"/>
  <c r="BK62" i="73" a="1"/>
  <c r="BK62" i="73" s="1"/>
  <c r="BK10" i="73" a="1"/>
  <c r="BK10" i="73" s="1"/>
  <c r="BK64" i="73" a="1"/>
  <c r="BK64" i="73" s="1"/>
  <c r="BK49" i="73" a="1"/>
  <c r="BK49" i="73" s="1"/>
  <c r="BK38" i="73" a="1"/>
  <c r="BK38" i="73" s="1"/>
  <c r="BK48" i="73" a="1"/>
  <c r="BK48" i="73" s="1"/>
  <c r="BK34" i="73" a="1"/>
  <c r="BK34" i="73" s="1"/>
  <c r="BA40" i="73" a="1"/>
  <c r="BA40" i="73" s="1"/>
  <c r="BA36" i="73" a="1"/>
  <c r="BA36" i="73" s="1"/>
  <c r="BK32" i="73" a="1"/>
  <c r="BK32" i="73" s="1"/>
  <c r="BK21" i="73" a="1"/>
  <c r="BK21" i="73" s="1"/>
  <c r="BK6" i="73" a="1"/>
  <c r="BK6" i="73" s="1"/>
  <c r="BK45" i="73" a="1"/>
  <c r="BK45" i="73" s="1"/>
  <c r="BA53" i="73" a="1"/>
  <c r="BA53" i="73" s="1"/>
  <c r="BA61" i="73" a="1"/>
  <c r="BA61" i="73" s="1"/>
  <c r="BK54" i="73" a="1"/>
  <c r="BK54" i="73" s="1"/>
  <c r="BK39" i="73" a="1"/>
  <c r="BK39" i="73" s="1"/>
  <c r="BK28" i="73" a="1"/>
  <c r="BK28" i="73" s="1"/>
  <c r="BK37" i="73" a="1"/>
  <c r="BK37" i="73" s="1"/>
  <c r="BK24" i="73" a="1"/>
  <c r="BK24" i="73" s="1"/>
  <c r="BA18" i="73" a="1"/>
  <c r="BA18" i="73" s="1"/>
  <c r="BA16" i="73" a="1"/>
  <c r="BA16" i="73" s="1"/>
  <c r="BK15" i="73" a="1"/>
  <c r="BK15" i="73" s="1"/>
  <c r="BA52" i="73" a="1"/>
  <c r="BA52" i="73" s="1"/>
  <c r="BA67" i="73" a="1"/>
  <c r="BA67" i="73" s="1"/>
  <c r="BA6" i="73" a="1"/>
  <c r="BA6" i="73" s="1"/>
  <c r="BA4" i="73" a="1"/>
  <c r="BA4" i="73" s="1"/>
  <c r="BK55" i="73" a="1"/>
  <c r="BK55" i="73" s="1"/>
  <c r="BK63" i="73" a="1"/>
  <c r="BK63" i="73" s="1"/>
  <c r="BK43" i="73" a="1"/>
  <c r="BK43" i="73" s="1"/>
  <c r="BK29" i="73" a="1"/>
  <c r="BK29" i="73" s="1"/>
  <c r="BK18" i="73" a="1"/>
  <c r="BK18" i="73" s="1"/>
  <c r="BK27" i="73" a="1"/>
  <c r="BK27" i="73" s="1"/>
  <c r="BK13" i="73" a="1"/>
  <c r="BK13" i="73" s="1"/>
  <c r="BK5" i="73" a="1"/>
  <c r="BK5" i="73" s="1"/>
  <c r="BA48" i="73" a="1"/>
  <c r="BA48" i="73" s="1"/>
  <c r="BA46" i="73" a="1"/>
  <c r="BA46" i="73" s="1"/>
  <c r="BA65" i="73" a="1"/>
  <c r="BA65" i="73" s="1"/>
  <c r="BA5" i="73" a="1"/>
  <c r="BA5" i="73" s="1"/>
  <c r="BA12" i="73" a="1"/>
  <c r="BA12" i="73" s="1"/>
  <c r="BA23" i="73" a="1"/>
  <c r="BA23" i="73" s="1"/>
  <c r="BA25" i="73" a="1"/>
  <c r="BA25" i="73" s="1"/>
  <c r="BK33" i="73" a="1"/>
  <c r="BK33" i="73" s="1"/>
  <c r="BK8" i="73" a="1"/>
  <c r="BK8" i="73" s="1"/>
  <c r="BK7" i="73" a="1"/>
  <c r="BK7" i="73" s="1"/>
  <c r="BK17" i="73" a="1"/>
  <c r="BK17" i="73" s="1"/>
  <c r="BA63" i="73" a="1"/>
  <c r="BA63" i="73" s="1"/>
  <c r="BK42" i="73" a="1"/>
  <c r="BK42" i="73" s="1"/>
  <c r="BK52" i="73" a="1"/>
  <c r="BK52" i="73" s="1"/>
  <c r="BA28" i="73" a="1"/>
  <c r="BA28" i="73" s="1"/>
  <c r="BA51" i="73" a="1"/>
  <c r="BA51" i="73" s="1"/>
  <c r="BK11" i="73" a="1"/>
  <c r="BK11" i="73" s="1"/>
  <c r="BK14" i="73" a="1"/>
  <c r="BK14" i="73" s="1"/>
  <c r="BA64" i="73" a="1"/>
  <c r="BA64" i="73" s="1"/>
  <c r="BK31" i="73" a="1"/>
  <c r="BK31" i="73" s="1"/>
  <c r="BA62" i="73" a="1"/>
  <c r="BA62" i="73" s="1"/>
  <c r="BA57" i="73" a="1"/>
  <c r="BA57" i="73" s="1"/>
  <c r="BA56" i="73" a="1"/>
  <c r="BA56" i="73" s="1"/>
  <c r="BA55" i="73" a="1"/>
  <c r="BA55" i="73" s="1"/>
  <c r="BA39" i="73" a="1"/>
  <c r="BA39" i="73" s="1"/>
  <c r="BA59" i="73" a="1"/>
  <c r="BA59" i="73" s="1"/>
  <c r="BK16" i="73" a="1"/>
  <c r="BK16" i="73" s="1"/>
  <c r="BA34" i="73" a="1"/>
  <c r="BA34" i="73" s="1"/>
  <c r="BA37" i="73" a="1"/>
  <c r="BA37" i="73" s="1"/>
  <c r="BK23" i="73" a="1"/>
  <c r="BK23" i="73" s="1"/>
  <c r="BK3" i="73" a="1"/>
  <c r="BK3" i="73" s="1"/>
  <c r="BA3" i="73" a="1"/>
  <c r="BA3" i="73" s="1"/>
  <c r="CH2" i="73" a="1"/>
  <c r="L2" i="73"/>
  <c r="M2" i="73" s="1" a="1"/>
  <c r="M2" i="73" s="1"/>
  <c r="A2" i="73" s="1"/>
  <c r="BL2" i="73" a="1"/>
  <c r="AJ2" i="73" a="1"/>
  <c r="CJ2" i="73"/>
  <c r="CK2" i="73" s="1" a="1"/>
  <c r="CK2" i="73" s="1"/>
  <c r="AS2" i="73" a="1"/>
  <c r="DC2" i="73" a="1"/>
  <c r="CE2" i="73" a="1"/>
  <c r="CE2" i="73" s="1"/>
  <c r="DJ70" i="73" a="1"/>
  <c r="DJ70" i="73" s="1"/>
  <c r="DJ64" i="73" a="1"/>
  <c r="DJ64" i="73" s="1"/>
  <c r="DJ41" i="73" a="1"/>
  <c r="DJ41" i="73" s="1"/>
  <c r="DJ17" i="73" a="1"/>
  <c r="DJ17" i="73" s="1"/>
  <c r="DJ23" i="73" a="1"/>
  <c r="DJ23" i="73" s="1"/>
  <c r="DI2" i="73"/>
  <c r="DJ27" i="73" a="1"/>
  <c r="DJ27" i="73" s="1"/>
  <c r="DJ21" i="73" a="1"/>
  <c r="DJ21" i="73" s="1"/>
  <c r="DJ34" i="73" a="1"/>
  <c r="DJ34" i="73" s="1"/>
  <c r="DJ10" i="73" a="1"/>
  <c r="DJ10" i="73" s="1"/>
  <c r="DJ16" i="73" a="1"/>
  <c r="DJ16" i="73" s="1"/>
  <c r="DJ65" i="73" a="1"/>
  <c r="DJ65" i="73" s="1"/>
  <c r="DJ62" i="73" a="1"/>
  <c r="DJ62" i="73" s="1"/>
  <c r="DJ69" i="73" a="1"/>
  <c r="DJ69" i="73" s="1"/>
  <c r="DJ5" i="73" a="1"/>
  <c r="DJ5" i="73" s="1"/>
  <c r="DJ3" i="73" a="1"/>
  <c r="DJ3" i="73" s="1"/>
  <c r="DJ9" i="73" a="1"/>
  <c r="DJ9" i="73" s="1"/>
  <c r="DJ58" i="73" a="1"/>
  <c r="DJ58" i="73" s="1"/>
  <c r="DJ55" i="73" a="1"/>
  <c r="DJ55" i="73" s="1"/>
  <c r="DJ40" i="73" a="1"/>
  <c r="DJ40" i="73" s="1"/>
  <c r="DJ68" i="73" a="1"/>
  <c r="DJ68" i="73" s="1"/>
  <c r="DJ67" i="73" a="1"/>
  <c r="DJ67" i="73" s="1"/>
  <c r="DJ66" i="73" a="1"/>
  <c r="DJ66" i="73" s="1"/>
  <c r="DJ51" i="73" a="1"/>
  <c r="DJ51" i="73" s="1"/>
  <c r="DJ48" i="73" a="1"/>
  <c r="DJ48" i="73" s="1"/>
  <c r="DJ11" i="73" a="1"/>
  <c r="DJ11" i="73" s="1"/>
  <c r="DJ61" i="73" a="1"/>
  <c r="DJ61" i="73" s="1"/>
  <c r="DJ38" i="73" a="1"/>
  <c r="DJ38" i="73" s="1"/>
  <c r="DJ44" i="73" a="1"/>
  <c r="DJ44" i="73" s="1"/>
  <c r="DJ29" i="73" a="1"/>
  <c r="DJ29" i="73" s="1"/>
  <c r="DJ26" i="73" a="1"/>
  <c r="DJ26" i="73" s="1"/>
  <c r="DJ31" i="73" a="1"/>
  <c r="DJ31" i="73" s="1"/>
  <c r="DJ54" i="73" a="1"/>
  <c r="DJ54" i="73" s="1"/>
  <c r="DJ24" i="73" a="1"/>
  <c r="DJ24" i="73" s="1"/>
  <c r="DJ37" i="73" a="1"/>
  <c r="DJ37" i="73" s="1"/>
  <c r="DJ22" i="73" a="1"/>
  <c r="DJ22" i="73" s="1"/>
  <c r="DJ19" i="73" a="1"/>
  <c r="DJ19" i="73" s="1"/>
  <c r="DJ7" i="73" a="1"/>
  <c r="DJ7" i="73" s="1"/>
  <c r="DJ32" i="73" a="1"/>
  <c r="DJ32" i="73" s="1"/>
  <c r="DJ50" i="73" a="1"/>
  <c r="DJ50" i="73" s="1"/>
  <c r="DJ30" i="73" a="1"/>
  <c r="DJ30" i="73" s="1"/>
  <c r="DJ46" i="73" a="1"/>
  <c r="DJ46" i="73" s="1"/>
  <c r="DJ15" i="73" a="1"/>
  <c r="DJ15" i="73" s="1"/>
  <c r="DJ12" i="73" a="1"/>
  <c r="DJ12" i="73" s="1"/>
  <c r="DJ57" i="73" a="1"/>
  <c r="DJ57" i="73" s="1"/>
  <c r="DJ25" i="73" a="1"/>
  <c r="DJ25" i="73" s="1"/>
  <c r="DJ36" i="73" a="1"/>
  <c r="DJ36" i="73" s="1"/>
  <c r="DJ8" i="73" a="1"/>
  <c r="DJ8" i="73" s="1"/>
  <c r="DJ4" i="73" a="1"/>
  <c r="DJ4" i="73" s="1"/>
  <c r="DJ52" i="73" a="1"/>
  <c r="DJ52" i="73" s="1"/>
  <c r="DJ35" i="73" a="1"/>
  <c r="DJ35" i="73" s="1"/>
  <c r="DJ47" i="73" a="1"/>
  <c r="DJ47" i="73" s="1"/>
  <c r="DJ56" i="73" a="1"/>
  <c r="DJ56" i="73" s="1"/>
  <c r="DJ18" i="73" a="1"/>
  <c r="DJ18" i="73" s="1"/>
  <c r="DJ14" i="73" a="1"/>
  <c r="DJ14" i="73" s="1"/>
  <c r="DJ43" i="73" a="1"/>
  <c r="DJ43" i="73" s="1"/>
  <c r="DJ49" i="73" a="1"/>
  <c r="DJ49" i="73" s="1"/>
  <c r="DJ6" i="73" a="1"/>
  <c r="DJ6" i="73" s="1"/>
  <c r="DJ28" i="73" a="1"/>
  <c r="DJ28" i="73" s="1"/>
  <c r="DJ33" i="73" a="1"/>
  <c r="DJ33" i="73" s="1"/>
  <c r="DJ42" i="73" a="1"/>
  <c r="DJ42" i="73" s="1"/>
  <c r="DJ53" i="73" a="1"/>
  <c r="DJ53" i="73" s="1"/>
  <c r="DJ59" i="73" a="1"/>
  <c r="DJ59" i="73" s="1"/>
  <c r="DJ13" i="73" a="1"/>
  <c r="DJ13" i="73" s="1"/>
  <c r="DJ20" i="73" a="1"/>
  <c r="DJ20" i="73" s="1"/>
  <c r="DJ60" i="73" a="1"/>
  <c r="DJ60" i="73" s="1"/>
  <c r="DJ63" i="73" a="1"/>
  <c r="DJ63" i="73" s="1"/>
  <c r="DJ39" i="73" a="1"/>
  <c r="DJ39" i="73" s="1"/>
  <c r="DJ45" i="73" a="1"/>
  <c r="DJ45" i="73" s="1"/>
  <c r="AB2" i="73" a="1"/>
  <c r="BO2" i="73" a="1"/>
  <c r="G2" i="73" a="1"/>
  <c r="G2" i="73" s="1"/>
  <c r="DF2" i="73" a="1"/>
  <c r="L9" i="25"/>
  <c r="K9" i="25"/>
  <c r="J9" i="25"/>
  <c r="V12" i="35"/>
  <c r="U12" i="35"/>
  <c r="BM109" i="73" l="1" a="1"/>
  <c r="BM109" i="73" s="1"/>
  <c r="BM97" i="73" a="1"/>
  <c r="BM97" i="73" s="1"/>
  <c r="BM85" i="73" a="1"/>
  <c r="BM85" i="73" s="1"/>
  <c r="BM73" i="73" a="1"/>
  <c r="BM73" i="73" s="1"/>
  <c r="BM108" i="73" a="1"/>
  <c r="BM108" i="73" s="1"/>
  <c r="BM96" i="73" a="1"/>
  <c r="BM96" i="73" s="1"/>
  <c r="BM84" i="73" a="1"/>
  <c r="BM84" i="73" s="1"/>
  <c r="BM72" i="73" a="1"/>
  <c r="BM72" i="73" s="1"/>
  <c r="BM107" i="73" a="1"/>
  <c r="BM107" i="73" s="1"/>
  <c r="BM95" i="73" a="1"/>
  <c r="BM95" i="73" s="1"/>
  <c r="BM83" i="73" a="1"/>
  <c r="BM83" i="73" s="1"/>
  <c r="BM71" i="73" a="1"/>
  <c r="BM71" i="73" s="1"/>
  <c r="BM106" i="73" a="1"/>
  <c r="BM106" i="73" s="1"/>
  <c r="BM94" i="73" a="1"/>
  <c r="BM94" i="73" s="1"/>
  <c r="BM82" i="73" a="1"/>
  <c r="BM82" i="73" s="1"/>
  <c r="BM105" i="73" a="1"/>
  <c r="BM105" i="73" s="1"/>
  <c r="BM93" i="73" a="1"/>
  <c r="BM93" i="73" s="1"/>
  <c r="BM81" i="73" a="1"/>
  <c r="BM81" i="73" s="1"/>
  <c r="BM104" i="73" a="1"/>
  <c r="BM104" i="73" s="1"/>
  <c r="BM92" i="73" a="1"/>
  <c r="BM92" i="73" s="1"/>
  <c r="BM80" i="73" a="1"/>
  <c r="BM80" i="73" s="1"/>
  <c r="BM103" i="73" a="1"/>
  <c r="BM103" i="73" s="1"/>
  <c r="BM91" i="73" a="1"/>
  <c r="BM91" i="73" s="1"/>
  <c r="BM79" i="73" a="1"/>
  <c r="BM79" i="73" s="1"/>
  <c r="BM101" i="73" a="1"/>
  <c r="BM101" i="73" s="1"/>
  <c r="BM89" i="73" a="1"/>
  <c r="BM89" i="73" s="1"/>
  <c r="BM77" i="73" a="1"/>
  <c r="BM77" i="73" s="1"/>
  <c r="BM112" i="73" a="1"/>
  <c r="BM112" i="73" s="1"/>
  <c r="BM100" i="73" a="1"/>
  <c r="BM100" i="73" s="1"/>
  <c r="BM88" i="73" a="1"/>
  <c r="BM88" i="73" s="1"/>
  <c r="BM76" i="73" a="1"/>
  <c r="BM76" i="73" s="1"/>
  <c r="BM74" i="73" a="1"/>
  <c r="BM74" i="73" s="1"/>
  <c r="BM111" i="73" a="1"/>
  <c r="BM111" i="73" s="1"/>
  <c r="BM110" i="73" a="1"/>
  <c r="BM110" i="73" s="1"/>
  <c r="BM102" i="73" a="1"/>
  <c r="BM102" i="73" s="1"/>
  <c r="BM99" i="73" a="1"/>
  <c r="BM99" i="73" s="1"/>
  <c r="BM98" i="73" a="1"/>
  <c r="BM98" i="73" s="1"/>
  <c r="BM90" i="73" a="1"/>
  <c r="BM90" i="73" s="1"/>
  <c r="BM87" i="73" a="1"/>
  <c r="BM87" i="73" s="1"/>
  <c r="BM86" i="73" a="1"/>
  <c r="BM86" i="73" s="1"/>
  <c r="BM78" i="73" a="1"/>
  <c r="BM78" i="73" s="1"/>
  <c r="BM75" i="73" a="1"/>
  <c r="BM75" i="73" s="1"/>
  <c r="DG105" i="73" a="1"/>
  <c r="DG105" i="73" s="1"/>
  <c r="DG93" i="73" a="1"/>
  <c r="DG93" i="73" s="1"/>
  <c r="DG81" i="73" a="1"/>
  <c r="DG81" i="73" s="1"/>
  <c r="DG104" i="73" a="1"/>
  <c r="DG104" i="73" s="1"/>
  <c r="DG92" i="73" a="1"/>
  <c r="DG92" i="73" s="1"/>
  <c r="DG80" i="73" a="1"/>
  <c r="DG80" i="73" s="1"/>
  <c r="DG103" i="73" a="1"/>
  <c r="DG103" i="73" s="1"/>
  <c r="DG91" i="73" a="1"/>
  <c r="DG91" i="73" s="1"/>
  <c r="DG79" i="73" a="1"/>
  <c r="DG79" i="73" s="1"/>
  <c r="DG102" i="73" a="1"/>
  <c r="DG102" i="73" s="1"/>
  <c r="DG90" i="73" a="1"/>
  <c r="DG90" i="73" s="1"/>
  <c r="DG78" i="73" a="1"/>
  <c r="DG78" i="73" s="1"/>
  <c r="DG112" i="73" a="1"/>
  <c r="DG112" i="73" s="1"/>
  <c r="DG101" i="73" a="1"/>
  <c r="DG101" i="73" s="1"/>
  <c r="DG89" i="73" a="1"/>
  <c r="DG89" i="73" s="1"/>
  <c r="DG77" i="73" a="1"/>
  <c r="DG77" i="73" s="1"/>
  <c r="DG111" i="73" a="1"/>
  <c r="DG111" i="73" s="1"/>
  <c r="DG100" i="73" a="1"/>
  <c r="DG100" i="73" s="1"/>
  <c r="DG88" i="73" a="1"/>
  <c r="DG88" i="73" s="1"/>
  <c r="DG76" i="73" a="1"/>
  <c r="DG76" i="73" s="1"/>
  <c r="DG110" i="73" a="1"/>
  <c r="DG110" i="73" s="1"/>
  <c r="DG99" i="73" a="1"/>
  <c r="DG99" i="73" s="1"/>
  <c r="DG87" i="73" a="1"/>
  <c r="DG87" i="73" s="1"/>
  <c r="DG75" i="73" a="1"/>
  <c r="DG75" i="73" s="1"/>
  <c r="DG98" i="73" a="1"/>
  <c r="DG98" i="73" s="1"/>
  <c r="DG86" i="73" a="1"/>
  <c r="DG86" i="73" s="1"/>
  <c r="DG74" i="73" a="1"/>
  <c r="DG74" i="73" s="1"/>
  <c r="DG109" i="73" a="1"/>
  <c r="DG109" i="73" s="1"/>
  <c r="DG97" i="73" a="1"/>
  <c r="DG97" i="73" s="1"/>
  <c r="DG85" i="73" a="1"/>
  <c r="DG85" i="73" s="1"/>
  <c r="DG73" i="73" a="1"/>
  <c r="DG73" i="73" s="1"/>
  <c r="DG108" i="73" a="1"/>
  <c r="DG108" i="73" s="1"/>
  <c r="DG96" i="73" a="1"/>
  <c r="DG96" i="73" s="1"/>
  <c r="DG84" i="73" a="1"/>
  <c r="DG84" i="73" s="1"/>
  <c r="DG72" i="73" a="1"/>
  <c r="DG72" i="73" s="1"/>
  <c r="DG83" i="73" a="1"/>
  <c r="DG83" i="73" s="1"/>
  <c r="DG82" i="73" a="1"/>
  <c r="DG82" i="73" s="1"/>
  <c r="DG71" i="73" a="1"/>
  <c r="DG71" i="73" s="1"/>
  <c r="DG107" i="73" a="1"/>
  <c r="DG107" i="73" s="1"/>
  <c r="DG94" i="73" a="1"/>
  <c r="DG94" i="73" s="1"/>
  <c r="DG106" i="73" a="1"/>
  <c r="DG106" i="73" s="1"/>
  <c r="DG95" i="73" a="1"/>
  <c r="DG95" i="73" s="1"/>
  <c r="AK90" i="73" a="1"/>
  <c r="AK90" i="73" s="1"/>
  <c r="AK105" i="73" a="1"/>
  <c r="AK105" i="73" s="1"/>
  <c r="AK97" i="73" a="1"/>
  <c r="AK97" i="73" s="1"/>
  <c r="AK89" i="73" a="1"/>
  <c r="AK89" i="73" s="1"/>
  <c r="AK81" i="73" a="1"/>
  <c r="AK81" i="73" s="1"/>
  <c r="AK73" i="73" a="1"/>
  <c r="AK73" i="73" s="1"/>
  <c r="AK112" i="73" a="1"/>
  <c r="AK112" i="73" s="1"/>
  <c r="AK104" i="73" a="1"/>
  <c r="AK104" i="73" s="1"/>
  <c r="AK88" i="73" a="1"/>
  <c r="AK88" i="73" s="1"/>
  <c r="AK80" i="73" a="1"/>
  <c r="AK80" i="73" s="1"/>
  <c r="AK96" i="73" a="1"/>
  <c r="AK96" i="73" s="1"/>
  <c r="AK72" i="73" a="1"/>
  <c r="AK72" i="73" s="1"/>
  <c r="AK111" i="73" a="1"/>
  <c r="AK111" i="73" s="1"/>
  <c r="AK103" i="73" a="1"/>
  <c r="AK103" i="73" s="1"/>
  <c r="AK95" i="73" a="1"/>
  <c r="AK95" i="73" s="1"/>
  <c r="AK87" i="73" a="1"/>
  <c r="AK87" i="73" s="1"/>
  <c r="AK79" i="73" a="1"/>
  <c r="AK79" i="73" s="1"/>
  <c r="AK71" i="73" a="1"/>
  <c r="AK71" i="73" s="1"/>
  <c r="AK110" i="73" a="1"/>
  <c r="AK110" i="73" s="1"/>
  <c r="AK94" i="73" a="1"/>
  <c r="AK94" i="73" s="1"/>
  <c r="AK86" i="73" a="1"/>
  <c r="AK86" i="73" s="1"/>
  <c r="AK102" i="73" a="1"/>
  <c r="AK102" i="73" s="1"/>
  <c r="AK78" i="73" a="1"/>
  <c r="AK78" i="73" s="1"/>
  <c r="AK100" i="73" a="1"/>
  <c r="AK100" i="73" s="1"/>
  <c r="AK92" i="73" a="1"/>
  <c r="AK92" i="73" s="1"/>
  <c r="AK76" i="73" a="1"/>
  <c r="AK76" i="73" s="1"/>
  <c r="AK108" i="73" a="1"/>
  <c r="AK108" i="73" s="1"/>
  <c r="AK84" i="73" a="1"/>
  <c r="AK84" i="73" s="1"/>
  <c r="AK98" i="73" a="1"/>
  <c r="AK98" i="73" s="1"/>
  <c r="AK99" i="73" a="1"/>
  <c r="AK99" i="73" s="1"/>
  <c r="AK93" i="73" a="1"/>
  <c r="AK93" i="73" s="1"/>
  <c r="AK91" i="73" a="1"/>
  <c r="AK91" i="73" s="1"/>
  <c r="AK85" i="73" a="1"/>
  <c r="AK85" i="73" s="1"/>
  <c r="AK83" i="73" a="1"/>
  <c r="AK83" i="73" s="1"/>
  <c r="AK82" i="73" a="1"/>
  <c r="AK82" i="73" s="1"/>
  <c r="AK77" i="73" a="1"/>
  <c r="AK77" i="73" s="1"/>
  <c r="AK109" i="73" a="1"/>
  <c r="AK109" i="73" s="1"/>
  <c r="AK107" i="73" a="1"/>
  <c r="AK107" i="73" s="1"/>
  <c r="AK75" i="73" a="1"/>
  <c r="AK75" i="73" s="1"/>
  <c r="AK106" i="73" a="1"/>
  <c r="AK106" i="73" s="1"/>
  <c r="AK74" i="73" a="1"/>
  <c r="AK74" i="73" s="1"/>
  <c r="AK101" i="73" a="1"/>
  <c r="AK101" i="73" s="1"/>
  <c r="CI106" i="73" a="1"/>
  <c r="CI106" i="73" s="1"/>
  <c r="CI88" i="73" a="1"/>
  <c r="CI88" i="73" s="1"/>
  <c r="CI97" i="73" a="1"/>
  <c r="CI97" i="73" s="1"/>
  <c r="CI79" i="73" a="1"/>
  <c r="CI79" i="73" s="1"/>
  <c r="CI105" i="73" a="1"/>
  <c r="CI105" i="73" s="1"/>
  <c r="CI96" i="73" a="1"/>
  <c r="CI96" i="73" s="1"/>
  <c r="CI87" i="73" a="1"/>
  <c r="CI87" i="73" s="1"/>
  <c r="CI78" i="73" a="1"/>
  <c r="CI78" i="73" s="1"/>
  <c r="CI104" i="73" a="1"/>
  <c r="CI104" i="73" s="1"/>
  <c r="CI95" i="73" a="1"/>
  <c r="CI95" i="73" s="1"/>
  <c r="CI86" i="73" a="1"/>
  <c r="CI86" i="73" s="1"/>
  <c r="CI77" i="73" a="1"/>
  <c r="CI77" i="73" s="1"/>
  <c r="CI112" i="73" a="1"/>
  <c r="CI112" i="73" s="1"/>
  <c r="CI94" i="73" a="1"/>
  <c r="CI94" i="73" s="1"/>
  <c r="CI76" i="73" a="1"/>
  <c r="CI76" i="73" s="1"/>
  <c r="CI103" i="73" a="1"/>
  <c r="CI103" i="73" s="1"/>
  <c r="CI85" i="73" a="1"/>
  <c r="CI85" i="73" s="1"/>
  <c r="CI75" i="73" a="1"/>
  <c r="CI75" i="73" s="1"/>
  <c r="CI111" i="73" a="1"/>
  <c r="CI111" i="73" s="1"/>
  <c r="CI102" i="73" a="1"/>
  <c r="CI102" i="73" s="1"/>
  <c r="CI93" i="73" a="1"/>
  <c r="CI93" i="73" s="1"/>
  <c r="CI84" i="73" a="1"/>
  <c r="CI84" i="73" s="1"/>
  <c r="CI74" i="73" a="1"/>
  <c r="CI74" i="73" s="1"/>
  <c r="CI110" i="73" a="1"/>
  <c r="CI110" i="73" s="1"/>
  <c r="CI101" i="73" a="1"/>
  <c r="CI101" i="73" s="1"/>
  <c r="CI92" i="73" a="1"/>
  <c r="CI92" i="73" s="1"/>
  <c r="CI83" i="73" a="1"/>
  <c r="CI83" i="73" s="1"/>
  <c r="CI100" i="73" a="1"/>
  <c r="CI100" i="73" s="1"/>
  <c r="CI82" i="73" a="1"/>
  <c r="CI82" i="73" s="1"/>
  <c r="CI73" i="73" a="1"/>
  <c r="CI73" i="73" s="1"/>
  <c r="CI109" i="73" a="1"/>
  <c r="CI109" i="73" s="1"/>
  <c r="CI91" i="73" a="1"/>
  <c r="CI91" i="73" s="1"/>
  <c r="CI72" i="73" a="1"/>
  <c r="CI72" i="73" s="1"/>
  <c r="CI99" i="73" a="1"/>
  <c r="CI99" i="73" s="1"/>
  <c r="CI98" i="73" a="1"/>
  <c r="CI98" i="73" s="1"/>
  <c r="CI90" i="73" a="1"/>
  <c r="CI90" i="73" s="1"/>
  <c r="CI89" i="73" a="1"/>
  <c r="CI89" i="73" s="1"/>
  <c r="CI81" i="73" a="1"/>
  <c r="CI81" i="73" s="1"/>
  <c r="CI80" i="73" a="1"/>
  <c r="CI80" i="73" s="1"/>
  <c r="CI71" i="73" a="1"/>
  <c r="CI71" i="73" s="1"/>
  <c r="CI107" i="73" a="1"/>
  <c r="CI107" i="73" s="1"/>
  <c r="CI108" i="73" a="1"/>
  <c r="CI108" i="73" s="1"/>
  <c r="BR108" i="73" a="1"/>
  <c r="BR108" i="73" s="1"/>
  <c r="BR98" i="73" a="1"/>
  <c r="BR98" i="73" s="1"/>
  <c r="BR87" i="73" a="1"/>
  <c r="BR87" i="73" s="1"/>
  <c r="BR77" i="73" a="1"/>
  <c r="BR77" i="73" s="1"/>
  <c r="BP109" i="73" a="1"/>
  <c r="BP109" i="73" s="1"/>
  <c r="BP99" i="73" a="1"/>
  <c r="BP99" i="73" s="1"/>
  <c r="BP88" i="73" a="1"/>
  <c r="BP88" i="73" s="1"/>
  <c r="C88" i="73" s="1"/>
  <c r="BP78" i="73" a="1"/>
  <c r="BP78" i="73" s="1"/>
  <c r="BR107" i="73" a="1"/>
  <c r="BR107" i="73" s="1"/>
  <c r="BR97" i="73" a="1"/>
  <c r="BR97" i="73" s="1"/>
  <c r="BR76" i="73" a="1"/>
  <c r="BR76" i="73" s="1"/>
  <c r="BP108" i="73" a="1"/>
  <c r="BP108" i="73" s="1"/>
  <c r="C108" i="73" s="1"/>
  <c r="BP98" i="73" a="1"/>
  <c r="BP98" i="73" s="1"/>
  <c r="BP77" i="73" a="1"/>
  <c r="BP77" i="73" s="1"/>
  <c r="BR106" i="73" a="1"/>
  <c r="BR106" i="73" s="1"/>
  <c r="BR96" i="73" a="1"/>
  <c r="BR96" i="73" s="1"/>
  <c r="BR86" i="73" a="1"/>
  <c r="BR86" i="73" s="1"/>
  <c r="BR75" i="73" a="1"/>
  <c r="BR75" i="73" s="1"/>
  <c r="BP107" i="73" a="1"/>
  <c r="BP107" i="73" s="1"/>
  <c r="BP97" i="73" a="1"/>
  <c r="BP97" i="73" s="1"/>
  <c r="BP87" i="73" a="1"/>
  <c r="BP87" i="73" s="1"/>
  <c r="C87" i="73" s="1"/>
  <c r="BP76" i="73" a="1"/>
  <c r="BP76" i="73" s="1"/>
  <c r="BR105" i="73" a="1"/>
  <c r="BR105" i="73" s="1"/>
  <c r="BR95" i="73" a="1"/>
  <c r="BR95" i="73" s="1"/>
  <c r="BR85" i="73" a="1"/>
  <c r="BR85" i="73" s="1"/>
  <c r="BP106" i="73" a="1"/>
  <c r="BP106" i="73" s="1"/>
  <c r="BP96" i="73" a="1"/>
  <c r="BP96" i="73" s="1"/>
  <c r="BP86" i="73" a="1"/>
  <c r="BP86" i="73" s="1"/>
  <c r="BR94" i="73" a="1"/>
  <c r="BR94" i="73" s="1"/>
  <c r="BR84" i="73" a="1"/>
  <c r="BR84" i="73" s="1"/>
  <c r="BR74" i="73" a="1"/>
  <c r="BR74" i="73" s="1"/>
  <c r="BP95" i="73" a="1"/>
  <c r="BP95" i="73" s="1"/>
  <c r="BP85" i="73" a="1"/>
  <c r="BP85" i="73" s="1"/>
  <c r="BP75" i="73" a="1"/>
  <c r="BP75" i="73" s="1"/>
  <c r="BR104" i="73" a="1"/>
  <c r="BR104" i="73" s="1"/>
  <c r="BR93" i="73" a="1"/>
  <c r="BR93" i="73" s="1"/>
  <c r="BR83" i="73" a="1"/>
  <c r="BR83" i="73" s="1"/>
  <c r="BR73" i="73" a="1"/>
  <c r="BR73" i="73" s="1"/>
  <c r="BP105" i="73" a="1"/>
  <c r="BP105" i="73" s="1"/>
  <c r="BP94" i="73" a="1"/>
  <c r="BP94" i="73" s="1"/>
  <c r="BP84" i="73" a="1"/>
  <c r="BP84" i="73" s="1"/>
  <c r="BP74" i="73" a="1"/>
  <c r="BP74" i="73" s="1"/>
  <c r="BR103" i="73" a="1"/>
  <c r="BR103" i="73" s="1"/>
  <c r="BR82" i="73" a="1"/>
  <c r="BR82" i="73" s="1"/>
  <c r="BR72" i="73" a="1"/>
  <c r="BR72" i="73" s="1"/>
  <c r="BP104" i="73" a="1"/>
  <c r="BP104" i="73" s="1"/>
  <c r="C104" i="73" s="1"/>
  <c r="BP83" i="73" a="1"/>
  <c r="BP83" i="73" s="1"/>
  <c r="BP73" i="73" a="1"/>
  <c r="BP73" i="73" s="1"/>
  <c r="C73" i="73" s="1"/>
  <c r="BR112" i="73" a="1"/>
  <c r="BR112" i="73" s="1"/>
  <c r="BR102" i="73" a="1"/>
  <c r="BR102" i="73" s="1"/>
  <c r="BR92" i="73" a="1"/>
  <c r="BR92" i="73" s="1"/>
  <c r="BR111" i="73" a="1"/>
  <c r="BR111" i="73" s="1"/>
  <c r="BR101" i="73" a="1"/>
  <c r="BR101" i="73" s="1"/>
  <c r="BR91" i="73" a="1"/>
  <c r="BR91" i="73" s="1"/>
  <c r="BP112" i="73" a="1"/>
  <c r="BP112" i="73" s="1"/>
  <c r="C112" i="73" s="1"/>
  <c r="BP102" i="73" a="1"/>
  <c r="BP102" i="73" s="1"/>
  <c r="C102" i="73" s="1"/>
  <c r="BP92" i="73" a="1"/>
  <c r="BP92" i="73" s="1"/>
  <c r="BP71" i="73" a="1"/>
  <c r="BP71" i="73" s="1"/>
  <c r="BR100" i="73" a="1"/>
  <c r="BR100" i="73" s="1"/>
  <c r="BR90" i="73" a="1"/>
  <c r="BR90" i="73" s="1"/>
  <c r="BR80" i="73" a="1"/>
  <c r="BR80" i="73" s="1"/>
  <c r="BP101" i="73" a="1"/>
  <c r="BP101" i="73" s="1"/>
  <c r="BP91" i="73" a="1"/>
  <c r="BP91" i="73" s="1"/>
  <c r="C91" i="73" s="1"/>
  <c r="BP81" i="73" a="1"/>
  <c r="BP81" i="73" s="1"/>
  <c r="C81" i="73" s="1"/>
  <c r="BR78" i="73" a="1"/>
  <c r="BR78" i="73" s="1"/>
  <c r="BP79" i="73" a="1"/>
  <c r="BP79" i="73" s="1"/>
  <c r="C79" i="73" s="1"/>
  <c r="BR71" i="73" a="1"/>
  <c r="BR71" i="73" s="1"/>
  <c r="BP72" i="73" a="1"/>
  <c r="BP72" i="73" s="1"/>
  <c r="BP111" i="73" a="1"/>
  <c r="BP111" i="73" s="1"/>
  <c r="BP110" i="73" a="1"/>
  <c r="BP110" i="73" s="1"/>
  <c r="BR110" i="73" a="1"/>
  <c r="BR110" i="73" s="1"/>
  <c r="BP103" i="73" a="1"/>
  <c r="BP103" i="73" s="1"/>
  <c r="C103" i="73" s="1"/>
  <c r="BR109" i="73" a="1"/>
  <c r="BR109" i="73" s="1"/>
  <c r="BP100" i="73" a="1"/>
  <c r="BP100" i="73" s="1"/>
  <c r="BR99" i="73" a="1"/>
  <c r="BR99" i="73" s="1"/>
  <c r="BP93" i="73" a="1"/>
  <c r="BP93" i="73" s="1"/>
  <c r="BR89" i="73" a="1"/>
  <c r="BR89" i="73" s="1"/>
  <c r="BP90" i="73" a="1"/>
  <c r="BP90" i="73" s="1"/>
  <c r="C90" i="73" s="1"/>
  <c r="BP80" i="73" a="1"/>
  <c r="BP80" i="73" s="1"/>
  <c r="BR88" i="73" a="1"/>
  <c r="BR88" i="73" s="1"/>
  <c r="BP89" i="73" a="1"/>
  <c r="BP89" i="73" s="1"/>
  <c r="C89" i="73" s="1"/>
  <c r="BR81" i="73" a="1"/>
  <c r="BR81" i="73" s="1"/>
  <c r="BP82" i="73" a="1"/>
  <c r="BP82" i="73" s="1"/>
  <c r="BR79" i="73" a="1"/>
  <c r="BR79" i="73" s="1"/>
  <c r="DD111" i="73" a="1"/>
  <c r="DD111" i="73" s="1"/>
  <c r="DD103" i="73" a="1"/>
  <c r="DD103" i="73" s="1"/>
  <c r="DD93" i="73" a="1"/>
  <c r="DD93" i="73" s="1"/>
  <c r="DD85" i="73" a="1"/>
  <c r="DD85" i="73" s="1"/>
  <c r="DD75" i="73" a="1"/>
  <c r="DD75" i="73" s="1"/>
  <c r="DD102" i="73" a="1"/>
  <c r="DD102" i="73" s="1"/>
  <c r="DD84" i="73" a="1"/>
  <c r="DD84" i="73" s="1"/>
  <c r="DD110" i="73" a="1"/>
  <c r="DD110" i="73" s="1"/>
  <c r="DD101" i="73" a="1"/>
  <c r="DD101" i="73" s="1"/>
  <c r="DD92" i="73" a="1"/>
  <c r="DD92" i="73" s="1"/>
  <c r="DD83" i="73" a="1"/>
  <c r="DD83" i="73" s="1"/>
  <c r="DD74" i="73" a="1"/>
  <c r="DD74" i="73" s="1"/>
  <c r="DD100" i="73" a="1"/>
  <c r="DD100" i="73" s="1"/>
  <c r="DD82" i="73" a="1"/>
  <c r="DD82" i="73" s="1"/>
  <c r="DD109" i="73" a="1"/>
  <c r="DD109" i="73" s="1"/>
  <c r="DD99" i="73" a="1"/>
  <c r="DD99" i="73" s="1"/>
  <c r="DD91" i="73" a="1"/>
  <c r="DD91" i="73" s="1"/>
  <c r="DD81" i="73" a="1"/>
  <c r="DD81" i="73" s="1"/>
  <c r="DD73" i="73" a="1"/>
  <c r="DD73" i="73" s="1"/>
  <c r="DD108" i="73" a="1"/>
  <c r="DD108" i="73" s="1"/>
  <c r="DD90" i="73" a="1"/>
  <c r="DD90" i="73" s="1"/>
  <c r="DD72" i="73" a="1"/>
  <c r="DD72" i="73" s="1"/>
  <c r="DD107" i="73" a="1"/>
  <c r="DD107" i="73" s="1"/>
  <c r="DD98" i="73" a="1"/>
  <c r="DD98" i="73" s="1"/>
  <c r="DD89" i="73" a="1"/>
  <c r="DD89" i="73" s="1"/>
  <c r="DD80" i="73" a="1"/>
  <c r="DD80" i="73" s="1"/>
  <c r="DD71" i="73" a="1"/>
  <c r="DD71" i="73" s="1"/>
  <c r="DD106" i="73" a="1"/>
  <c r="DD106" i="73" s="1"/>
  <c r="DD88" i="73" a="1"/>
  <c r="DD88" i="73" s="1"/>
  <c r="DD105" i="73" a="1"/>
  <c r="DD105" i="73" s="1"/>
  <c r="DD97" i="73" a="1"/>
  <c r="DD97" i="73" s="1"/>
  <c r="DD87" i="73" a="1"/>
  <c r="DD87" i="73" s="1"/>
  <c r="DD79" i="73" a="1"/>
  <c r="DD79" i="73" s="1"/>
  <c r="DD96" i="73" a="1"/>
  <c r="DD96" i="73" s="1"/>
  <c r="DD78" i="73" a="1"/>
  <c r="DD78" i="73" s="1"/>
  <c r="DD112" i="73" a="1"/>
  <c r="DD112" i="73" s="1"/>
  <c r="DD104" i="73" a="1"/>
  <c r="DD104" i="73" s="1"/>
  <c r="DD95" i="73" a="1"/>
  <c r="DD95" i="73" s="1"/>
  <c r="DD94" i="73" a="1"/>
  <c r="DD94" i="73" s="1"/>
  <c r="DD86" i="73" a="1"/>
  <c r="DD86" i="73" s="1"/>
  <c r="DD77" i="73" a="1"/>
  <c r="DD77" i="73" s="1"/>
  <c r="DD76" i="73" a="1"/>
  <c r="DD76" i="73" s="1"/>
  <c r="AC94" i="73" a="1"/>
  <c r="AC94" i="73" s="1"/>
  <c r="AC84" i="73" a="1"/>
  <c r="AC84" i="73" s="1"/>
  <c r="AC74" i="73" a="1"/>
  <c r="AC74" i="73" s="1"/>
  <c r="AC104" i="73" a="1"/>
  <c r="AC104" i="73" s="1"/>
  <c r="AC93" i="73" a="1"/>
  <c r="AC93" i="73" s="1"/>
  <c r="AC83" i="73" a="1"/>
  <c r="AC83" i="73" s="1"/>
  <c r="AC73" i="73" a="1"/>
  <c r="AC73" i="73" s="1"/>
  <c r="AC103" i="73" a="1"/>
  <c r="AC103" i="73" s="1"/>
  <c r="AC82" i="73" a="1"/>
  <c r="AC82" i="73" s="1"/>
  <c r="AC72" i="73" a="1"/>
  <c r="AC72" i="73" s="1"/>
  <c r="AC112" i="73" a="1"/>
  <c r="AC112" i="73" s="1"/>
  <c r="AC102" i="73" a="1"/>
  <c r="AC102" i="73" s="1"/>
  <c r="AC92" i="73" a="1"/>
  <c r="AC92" i="73" s="1"/>
  <c r="AC81" i="73" a="1"/>
  <c r="AC81" i="73" s="1"/>
  <c r="AC71" i="73" a="1"/>
  <c r="AC71" i="73" s="1"/>
  <c r="AC111" i="73" a="1"/>
  <c r="AC111" i="73" s="1"/>
  <c r="AC101" i="73" a="1"/>
  <c r="AC101" i="73" s="1"/>
  <c r="AC91" i="73" a="1"/>
  <c r="AC91" i="73" s="1"/>
  <c r="AC100" i="73" a="1"/>
  <c r="AC100" i="73" s="1"/>
  <c r="AC90" i="73" a="1"/>
  <c r="AC90" i="73" s="1"/>
  <c r="AC80" i="73" a="1"/>
  <c r="AC80" i="73" s="1"/>
  <c r="AC110" i="73" a="1"/>
  <c r="AC110" i="73" s="1"/>
  <c r="AC99" i="73" a="1"/>
  <c r="AC99" i="73" s="1"/>
  <c r="AC89" i="73" a="1"/>
  <c r="AC89" i="73" s="1"/>
  <c r="AC79" i="73" a="1"/>
  <c r="AC79" i="73" s="1"/>
  <c r="AC108" i="73" a="1"/>
  <c r="AC108" i="73" s="1"/>
  <c r="AC98" i="73" a="1"/>
  <c r="AC98" i="73" s="1"/>
  <c r="AC87" i="73" a="1"/>
  <c r="AC87" i="73" s="1"/>
  <c r="AC77" i="73" a="1"/>
  <c r="AC77" i="73" s="1"/>
  <c r="AC107" i="73" a="1"/>
  <c r="AC107" i="73" s="1"/>
  <c r="AC97" i="73" a="1"/>
  <c r="AC97" i="73" s="1"/>
  <c r="AC76" i="73" a="1"/>
  <c r="AC76" i="73" s="1"/>
  <c r="AC85" i="73" a="1"/>
  <c r="AC85" i="73" s="1"/>
  <c r="AC75" i="73" a="1"/>
  <c r="AC75" i="73" s="1"/>
  <c r="AC78" i="73" a="1"/>
  <c r="AC78" i="73" s="1"/>
  <c r="AC109" i="73" a="1"/>
  <c r="AC109" i="73" s="1"/>
  <c r="AC106" i="73" a="1"/>
  <c r="AC106" i="73" s="1"/>
  <c r="AC105" i="73" a="1"/>
  <c r="AC105" i="73" s="1"/>
  <c r="AC96" i="73" a="1"/>
  <c r="AC96" i="73" s="1"/>
  <c r="AC95" i="73" a="1"/>
  <c r="AC95" i="73" s="1"/>
  <c r="AC88" i="73" a="1"/>
  <c r="AC88" i="73" s="1"/>
  <c r="AC86" i="73" a="1"/>
  <c r="AC86" i="73" s="1"/>
  <c r="AT99" i="73" a="1"/>
  <c r="AT99" i="73" s="1"/>
  <c r="AT91" i="73" a="1"/>
  <c r="AT91" i="73" s="1"/>
  <c r="AT75" i="73" a="1"/>
  <c r="AT75" i="73" s="1"/>
  <c r="AT106" i="73" a="1"/>
  <c r="AT106" i="73" s="1"/>
  <c r="AT90" i="73" a="1"/>
  <c r="AT90" i="73" s="1"/>
  <c r="A90" i="73" s="1"/>
  <c r="AT82" i="73" a="1"/>
  <c r="AT82" i="73" s="1"/>
  <c r="AT98" i="73" a="1"/>
  <c r="AT98" i="73" s="1"/>
  <c r="A98" i="73" s="1"/>
  <c r="AT89" i="73" a="1"/>
  <c r="AT89" i="73" s="1"/>
  <c r="A89" i="73" s="1"/>
  <c r="AT74" i="73" a="1"/>
  <c r="AT74" i="73" s="1"/>
  <c r="AT105" i="73" a="1"/>
  <c r="AT105" i="73" s="1"/>
  <c r="AT97" i="73" a="1"/>
  <c r="AT97" i="73" s="1"/>
  <c r="AT81" i="73" a="1"/>
  <c r="AT81" i="73" s="1"/>
  <c r="A81" i="73" s="1"/>
  <c r="AT73" i="73" a="1"/>
  <c r="AT73" i="73" s="1"/>
  <c r="AT112" i="73" a="1"/>
  <c r="AT112" i="73" s="1"/>
  <c r="AT96" i="73" a="1"/>
  <c r="AT96" i="73" s="1"/>
  <c r="A96" i="73" s="1"/>
  <c r="AT88" i="73" a="1"/>
  <c r="AT88" i="73" s="1"/>
  <c r="AT72" i="73" a="1"/>
  <c r="AT72" i="73" s="1"/>
  <c r="AT104" i="73" a="1"/>
  <c r="AT104" i="73" s="1"/>
  <c r="AT95" i="73" a="1"/>
  <c r="AT95" i="73" s="1"/>
  <c r="AT80" i="73" a="1"/>
  <c r="AT80" i="73" s="1"/>
  <c r="A80" i="73" s="1"/>
  <c r="AT71" i="73" a="1"/>
  <c r="AT71" i="73" s="1"/>
  <c r="AT111" i="73" a="1"/>
  <c r="AT111" i="73" s="1"/>
  <c r="A111" i="73" s="1"/>
  <c r="AT103" i="73" a="1"/>
  <c r="AT103" i="73" s="1"/>
  <c r="A103" i="73" s="1"/>
  <c r="AT87" i="73" a="1"/>
  <c r="AT87" i="73" s="1"/>
  <c r="AT79" i="73" a="1"/>
  <c r="AT79" i="73" s="1"/>
  <c r="AT110" i="73" a="1"/>
  <c r="AT110" i="73" s="1"/>
  <c r="A110" i="73" s="1"/>
  <c r="AT101" i="73" a="1"/>
  <c r="AT101" i="73" s="1"/>
  <c r="AT86" i="73" a="1"/>
  <c r="AT86" i="73" s="1"/>
  <c r="AT77" i="73" a="1"/>
  <c r="AT77" i="73" s="1"/>
  <c r="A77" i="73" s="1"/>
  <c r="AT109" i="73" a="1"/>
  <c r="AT109" i="73" s="1"/>
  <c r="A109" i="73" s="1"/>
  <c r="AT93" i="73" a="1"/>
  <c r="AT93" i="73" s="1"/>
  <c r="A93" i="73" s="1"/>
  <c r="AT85" i="73" a="1"/>
  <c r="AT85" i="73" s="1"/>
  <c r="AT83" i="73" a="1"/>
  <c r="AT83" i="73" s="1"/>
  <c r="AT78" i="73" a="1"/>
  <c r="AT78" i="73" s="1"/>
  <c r="AT108" i="73" a="1"/>
  <c r="AT108" i="73" s="1"/>
  <c r="AT76" i="73" a="1"/>
  <c r="AT76" i="73" s="1"/>
  <c r="AT107" i="73" a="1"/>
  <c r="AT107" i="73" s="1"/>
  <c r="AT102" i="73" a="1"/>
  <c r="AT102" i="73" s="1"/>
  <c r="A102" i="73" s="1"/>
  <c r="AT100" i="73" a="1"/>
  <c r="AT100" i="73" s="1"/>
  <c r="A100" i="73" s="1"/>
  <c r="AT94" i="73" a="1"/>
  <c r="AT94" i="73" s="1"/>
  <c r="AT84" i="73" a="1"/>
  <c r="AT84" i="73" s="1"/>
  <c r="AT92" i="73" a="1"/>
  <c r="AT92" i="73" s="1"/>
  <c r="C86" i="73"/>
  <c r="C107" i="73"/>
  <c r="C74" i="73"/>
  <c r="C96" i="73"/>
  <c r="C98" i="73"/>
  <c r="C93" i="73"/>
  <c r="B54" i="73" a="1"/>
  <c r="B54" i="73" s="1"/>
  <c r="B30" i="73" a="1"/>
  <c r="B30" i="73" s="1"/>
  <c r="B4" i="73" a="1"/>
  <c r="B4" i="73" s="1"/>
  <c r="B36" i="73" a="1"/>
  <c r="B36" i="73" s="1"/>
  <c r="B66" i="73" a="1"/>
  <c r="B66" i="73" s="1"/>
  <c r="B33" i="73" a="1"/>
  <c r="B33" i="73" s="1"/>
  <c r="B56" i="73" a="1"/>
  <c r="B56" i="73" s="1"/>
  <c r="B69" i="73" a="1"/>
  <c r="B69" i="73" s="1"/>
  <c r="B61" i="73" a="1"/>
  <c r="B61" i="73" s="1"/>
  <c r="B53" i="73" a="1"/>
  <c r="B53" i="73" s="1"/>
  <c r="B45" i="73" a="1"/>
  <c r="B45" i="73" s="1"/>
  <c r="B37" i="73" a="1"/>
  <c r="B37" i="73" s="1"/>
  <c r="B29" i="73" a="1"/>
  <c r="B29" i="73" s="1"/>
  <c r="B21" i="73" a="1"/>
  <c r="B21" i="73" s="1"/>
  <c r="B13" i="73" a="1"/>
  <c r="B13" i="73" s="1"/>
  <c r="B3" i="73" a="1"/>
  <c r="B3" i="73" s="1"/>
  <c r="B16" i="73" a="1"/>
  <c r="B16" i="73" s="1"/>
  <c r="B68" i="73" a="1"/>
  <c r="B68" i="73" s="1"/>
  <c r="B52" i="73" a="1"/>
  <c r="B52" i="73" s="1"/>
  <c r="B44" i="73" a="1"/>
  <c r="B44" i="73" s="1"/>
  <c r="B28" i="73" a="1"/>
  <c r="B28" i="73" s="1"/>
  <c r="B20" i="73" a="1"/>
  <c r="B20" i="73" s="1"/>
  <c r="B65" i="73" a="1"/>
  <c r="B65" i="73" s="1"/>
  <c r="B17" i="73" a="1"/>
  <c r="B17" i="73" s="1"/>
  <c r="B60" i="73" a="1"/>
  <c r="B60" i="73" s="1"/>
  <c r="B12" i="73" a="1"/>
  <c r="B12" i="73" s="1"/>
  <c r="B2" i="73" a="1"/>
  <c r="B2" i="73" s="1"/>
  <c r="B49" i="73" a="1"/>
  <c r="B49" i="73" s="1"/>
  <c r="B64" i="73" a="1"/>
  <c r="B64" i="73" s="1"/>
  <c r="B32" i="73" a="1"/>
  <c r="B32" i="73" s="1"/>
  <c r="B7" i="73" a="1"/>
  <c r="B7" i="73" s="1"/>
  <c r="B70" i="73" a="1"/>
  <c r="B70" i="73" s="1"/>
  <c r="B5" i="73" a="1"/>
  <c r="B5" i="73" s="1"/>
  <c r="B67" i="73" a="1"/>
  <c r="B67" i="73" s="1"/>
  <c r="B59" i="73" a="1"/>
  <c r="B59" i="73" s="1"/>
  <c r="B51" i="73" a="1"/>
  <c r="B51" i="73" s="1"/>
  <c r="B43" i="73" a="1"/>
  <c r="B43" i="73" s="1"/>
  <c r="B35" i="73" a="1"/>
  <c r="B35" i="73" s="1"/>
  <c r="B27" i="73" a="1"/>
  <c r="B27" i="73" s="1"/>
  <c r="B19" i="73" a="1"/>
  <c r="B19" i="73" s="1"/>
  <c r="B11" i="73" a="1"/>
  <c r="B11" i="73" s="1"/>
  <c r="B9" i="73" a="1"/>
  <c r="B9" i="73" s="1"/>
  <c r="B42" i="73" a="1"/>
  <c r="B42" i="73" s="1"/>
  <c r="B18" i="73" a="1"/>
  <c r="B18" i="73" s="1"/>
  <c r="B57" i="73" a="1"/>
  <c r="B57" i="73" s="1"/>
  <c r="B25" i="73" a="1"/>
  <c r="B25" i="73" s="1"/>
  <c r="B62" i="73" a="1"/>
  <c r="B62" i="73" s="1"/>
  <c r="B58" i="73" a="1"/>
  <c r="B58" i="73" s="1"/>
  <c r="B50" i="73" a="1"/>
  <c r="B50" i="73" s="1"/>
  <c r="B34" i="73" a="1"/>
  <c r="B34" i="73" s="1"/>
  <c r="B26" i="73" a="1"/>
  <c r="B26" i="73" s="1"/>
  <c r="B10" i="73" a="1"/>
  <c r="B10" i="73" s="1"/>
  <c r="B41" i="73" a="1"/>
  <c r="B41" i="73" s="1"/>
  <c r="B8" i="73" a="1"/>
  <c r="B8" i="73" s="1"/>
  <c r="B40" i="73" a="1"/>
  <c r="B40" i="73" s="1"/>
  <c r="B46" i="73" a="1"/>
  <c r="B46" i="73" s="1"/>
  <c r="B48" i="73" a="1"/>
  <c r="B48" i="73" s="1"/>
  <c r="B24" i="73" a="1"/>
  <c r="B24" i="73" s="1"/>
  <c r="B71" i="73" a="1"/>
  <c r="B71" i="73" s="1"/>
  <c r="B63" i="73" a="1"/>
  <c r="B63" i="73" s="1"/>
  <c r="B55" i="73" a="1"/>
  <c r="B55" i="73" s="1"/>
  <c r="B47" i="73" a="1"/>
  <c r="B47" i="73" s="1"/>
  <c r="B39" i="73" a="1"/>
  <c r="B39" i="73" s="1"/>
  <c r="B31" i="73" a="1"/>
  <c r="B31" i="73" s="1"/>
  <c r="B23" i="73" a="1"/>
  <c r="B23" i="73" s="1"/>
  <c r="B15" i="73" a="1"/>
  <c r="B15" i="73" s="1"/>
  <c r="B6" i="73" a="1"/>
  <c r="B6" i="73" s="1"/>
  <c r="B38" i="73" a="1"/>
  <c r="B38" i="73" s="1"/>
  <c r="B22" i="73" a="1"/>
  <c r="B22" i="73" s="1"/>
  <c r="B14" i="73" a="1"/>
  <c r="B14" i="73" s="1"/>
  <c r="BA2" i="73" a="1"/>
  <c r="BA2" i="73" s="1"/>
  <c r="AF38" i="73" a="1"/>
  <c r="AF38" i="73" s="1"/>
  <c r="AF36" i="73" a="1"/>
  <c r="AF36" i="73" s="1"/>
  <c r="AF60" i="73" a="1"/>
  <c r="AF60" i="73" s="1"/>
  <c r="AF70" i="73" a="1"/>
  <c r="AF70" i="73" s="1"/>
  <c r="AF51" i="73" a="1"/>
  <c r="AF51" i="73" s="1"/>
  <c r="AF65" i="73" a="1"/>
  <c r="AF65" i="73" s="1"/>
  <c r="AF37" i="73" a="1"/>
  <c r="AF37" i="73" s="1"/>
  <c r="AF22" i="73" a="1"/>
  <c r="AF22" i="73" s="1"/>
  <c r="AF8" i="73" a="1"/>
  <c r="AF8" i="73" s="1"/>
  <c r="AF31" i="73" a="1"/>
  <c r="AF31" i="73" s="1"/>
  <c r="AF66" i="73" a="1"/>
  <c r="AF66" i="73" s="1"/>
  <c r="AF52" i="73" a="1"/>
  <c r="AF52" i="73" s="1"/>
  <c r="AF27" i="73" a="1"/>
  <c r="AF27" i="73" s="1"/>
  <c r="AF12" i="73" a="1"/>
  <c r="AF12" i="73" s="1"/>
  <c r="AF30" i="73" a="1"/>
  <c r="AF30" i="73" s="1"/>
  <c r="AF39" i="73" a="1"/>
  <c r="AF39" i="73" s="1"/>
  <c r="AF42" i="73" a="1"/>
  <c r="AF42" i="73" s="1"/>
  <c r="AF16" i="73" a="1"/>
  <c r="AF16" i="73" s="1"/>
  <c r="AF63" i="73" a="1"/>
  <c r="AF63" i="73" s="1"/>
  <c r="AF54" i="73" a="1"/>
  <c r="AF54" i="73" s="1"/>
  <c r="AF55" i="73" a="1"/>
  <c r="AF55" i="73" s="1"/>
  <c r="AF4" i="73" a="1"/>
  <c r="AF4" i="73" s="1"/>
  <c r="AF47" i="73" a="1"/>
  <c r="AF47" i="73" s="1"/>
  <c r="AF28" i="73" a="1"/>
  <c r="AF28" i="73" s="1"/>
  <c r="AF29" i="73" a="1"/>
  <c r="AF29" i="73" s="1"/>
  <c r="AF10" i="73" a="1"/>
  <c r="AF10" i="73" s="1"/>
  <c r="AF6" i="73" a="1"/>
  <c r="AF6" i="73" s="1"/>
  <c r="AF24" i="73" a="1"/>
  <c r="AF24" i="73" s="1"/>
  <c r="AF49" i="73" a="1"/>
  <c r="AF49" i="73" s="1"/>
  <c r="AF11" i="73" a="1"/>
  <c r="AF11" i="73" s="1"/>
  <c r="AF26" i="73" a="1"/>
  <c r="AF26" i="73" s="1"/>
  <c r="AF21" i="73" a="1"/>
  <c r="AF21" i="73" s="1"/>
  <c r="AF58" i="73" a="1"/>
  <c r="AF58" i="73" s="1"/>
  <c r="AF53" i="73" a="1"/>
  <c r="AF53" i="73" s="1"/>
  <c r="AF20" i="73" a="1"/>
  <c r="AF20" i="73" s="1"/>
  <c r="AF43" i="73" a="1"/>
  <c r="AF43" i="73" s="1"/>
  <c r="AF64" i="73" a="1"/>
  <c r="AF64" i="73" s="1"/>
  <c r="AF34" i="73" a="1"/>
  <c r="AF34" i="73" s="1"/>
  <c r="AF7" i="73" a="1"/>
  <c r="AF7" i="73" s="1"/>
  <c r="AF62" i="73" a="1"/>
  <c r="AF62" i="73" s="1"/>
  <c r="AF18" i="73" a="1"/>
  <c r="AF18" i="73" s="1"/>
  <c r="AF13" i="73" a="1"/>
  <c r="AF13" i="73" s="1"/>
  <c r="AF57" i="73" a="1"/>
  <c r="AF57" i="73" s="1"/>
  <c r="AF61" i="73" a="1"/>
  <c r="AF61" i="73" s="1"/>
  <c r="AF15" i="73" a="1"/>
  <c r="AF15" i="73" s="1"/>
  <c r="AF35" i="73" a="1"/>
  <c r="AF35" i="73" s="1"/>
  <c r="AF67" i="73" a="1"/>
  <c r="AF67" i="73" s="1"/>
  <c r="AF44" i="73" a="1"/>
  <c r="AF44" i="73" s="1"/>
  <c r="AF14" i="73" a="1"/>
  <c r="AF14" i="73" s="1"/>
  <c r="AF9" i="73" a="1"/>
  <c r="AF9" i="73" s="1"/>
  <c r="AF50" i="73" a="1"/>
  <c r="AF50" i="73" s="1"/>
  <c r="AF48" i="73" a="1"/>
  <c r="AF48" i="73" s="1"/>
  <c r="AF19" i="73" a="1"/>
  <c r="AF19" i="73" s="1"/>
  <c r="AF32" i="73" a="1"/>
  <c r="AF32" i="73" s="1"/>
  <c r="AF46" i="73" a="1"/>
  <c r="AF46" i="73" s="1"/>
  <c r="AF25" i="73" a="1"/>
  <c r="AF25" i="73" s="1"/>
  <c r="AF23" i="73" a="1"/>
  <c r="AF23" i="73" s="1"/>
  <c r="AF69" i="73" a="1"/>
  <c r="AF69" i="73" s="1"/>
  <c r="AF5" i="73" a="1"/>
  <c r="AF5" i="73" s="1"/>
  <c r="AF41" i="73" a="1"/>
  <c r="AF41" i="73" s="1"/>
  <c r="AF17" i="73" a="1"/>
  <c r="AF17" i="73" s="1"/>
  <c r="AF33" i="73" a="1"/>
  <c r="AF33" i="73" s="1"/>
  <c r="AF59" i="73" a="1"/>
  <c r="AF59" i="73" s="1"/>
  <c r="AF40" i="73" a="1"/>
  <c r="AF40" i="73" s="1"/>
  <c r="AF68" i="73" a="1"/>
  <c r="AF68" i="73" s="1"/>
  <c r="AF45" i="73" a="1"/>
  <c r="AF45" i="73" s="1"/>
  <c r="AF56" i="73" a="1"/>
  <c r="AF56" i="73" s="1"/>
  <c r="AF3" i="73" a="1"/>
  <c r="AF3" i="73" s="1"/>
  <c r="BO2" i="73"/>
  <c r="BP2" i="73" s="1" a="1"/>
  <c r="BP2" i="73" s="1"/>
  <c r="BP26" i="73" a="1"/>
  <c r="BP26" i="73" s="1"/>
  <c r="BP53" i="73" a="1"/>
  <c r="BP53" i="73" s="1"/>
  <c r="BP30" i="73" a="1"/>
  <c r="BP30" i="73" s="1"/>
  <c r="BP36" i="73" a="1"/>
  <c r="BP36" i="73" s="1"/>
  <c r="BP42" i="73" a="1"/>
  <c r="BP42" i="73" s="1"/>
  <c r="BP34" i="73" a="1"/>
  <c r="BP34" i="73" s="1"/>
  <c r="BP18" i="73" a="1"/>
  <c r="BP18" i="73" s="1"/>
  <c r="BP39" i="73" a="1"/>
  <c r="BP39" i="73" s="1"/>
  <c r="BP15" i="73" a="1"/>
  <c r="BP15" i="73" s="1"/>
  <c r="BP28" i="73" a="1"/>
  <c r="BP28" i="73" s="1"/>
  <c r="BP69" i="73" a="1"/>
  <c r="BP69" i="73" s="1"/>
  <c r="BP54" i="73" a="1"/>
  <c r="BP54" i="73" s="1"/>
  <c r="BP59" i="73" a="1"/>
  <c r="BP59" i="73" s="1"/>
  <c r="BP63" i="73" a="1"/>
  <c r="BP63" i="73" s="1"/>
  <c r="BP48" i="73" a="1"/>
  <c r="BP48" i="73" s="1"/>
  <c r="BP23" i="73" a="1"/>
  <c r="BP23" i="73" s="1"/>
  <c r="BP13" i="73" a="1"/>
  <c r="BP13" i="73" s="1"/>
  <c r="BP11" i="73" a="1"/>
  <c r="BP11" i="73" s="1"/>
  <c r="BP10" i="73" a="1"/>
  <c r="BP10" i="73" s="1"/>
  <c r="BP57" i="73" a="1"/>
  <c r="BP57" i="73" s="1"/>
  <c r="BP32" i="73" a="1"/>
  <c r="BP32" i="73" s="1"/>
  <c r="BP58" i="73" a="1"/>
  <c r="BP58" i="73" s="1"/>
  <c r="BP16" i="73" a="1"/>
  <c r="BP16" i="73" s="1"/>
  <c r="BP19" i="73" a="1"/>
  <c r="BP19" i="73" s="1"/>
  <c r="BP64" i="73" a="1"/>
  <c r="BP64" i="73" s="1"/>
  <c r="BP66" i="73" a="1"/>
  <c r="BP66" i="73" s="1"/>
  <c r="BP41" i="73" a="1"/>
  <c r="BP41" i="73" s="1"/>
  <c r="BP33" i="73" a="1"/>
  <c r="BP33" i="73" s="1"/>
  <c r="BP24" i="73" a="1"/>
  <c r="BP24" i="73" s="1"/>
  <c r="BP29" i="73" a="1"/>
  <c r="BP29" i="73" s="1"/>
  <c r="BP52" i="73" a="1"/>
  <c r="BP52" i="73" s="1"/>
  <c r="BP46" i="73" a="1"/>
  <c r="BP46" i="73" s="1"/>
  <c r="BP51" i="73" a="1"/>
  <c r="BP51" i="73" s="1"/>
  <c r="BP25" i="73" a="1"/>
  <c r="BP25" i="73" s="1"/>
  <c r="BP43" i="73" a="1"/>
  <c r="BP43" i="73" s="1"/>
  <c r="BP37" i="73" a="1"/>
  <c r="BP37" i="73" s="1"/>
  <c r="BP47" i="73" a="1"/>
  <c r="BP47" i="73" s="1"/>
  <c r="BP20" i="73" a="1"/>
  <c r="BP20" i="73" s="1"/>
  <c r="BP38" i="73" a="1"/>
  <c r="BP38" i="73" s="1"/>
  <c r="BP40" i="73" a="1"/>
  <c r="BP40" i="73" s="1"/>
  <c r="BP68" i="73" a="1"/>
  <c r="BP68" i="73" s="1"/>
  <c r="BP70" i="73" a="1"/>
  <c r="BP70" i="73" s="1"/>
  <c r="BP60" i="73" a="1"/>
  <c r="BP60" i="73" s="1"/>
  <c r="BP55" i="73" a="1"/>
  <c r="BP55" i="73" s="1"/>
  <c r="BP56" i="73" a="1"/>
  <c r="BP56" i="73" s="1"/>
  <c r="BP14" i="73" a="1"/>
  <c r="BP14" i="73" s="1"/>
  <c r="BP61" i="73" a="1"/>
  <c r="BP61" i="73" s="1"/>
  <c r="BP27" i="73" a="1"/>
  <c r="BP27" i="73" s="1"/>
  <c r="BP8" i="73" a="1"/>
  <c r="BP8" i="73" s="1"/>
  <c r="BP65" i="73" a="1"/>
  <c r="BP65" i="73" s="1"/>
  <c r="BP12" i="73" a="1"/>
  <c r="BP12" i="73" s="1"/>
  <c r="BP50" i="73" a="1"/>
  <c r="BP50" i="73" s="1"/>
  <c r="BP35" i="73" a="1"/>
  <c r="BP35" i="73" s="1"/>
  <c r="BP49" i="73" a="1"/>
  <c r="BP49" i="73" s="1"/>
  <c r="BP17" i="73" a="1"/>
  <c r="BP17" i="73" s="1"/>
  <c r="BP21" i="73" a="1"/>
  <c r="BP21" i="73" s="1"/>
  <c r="BP44" i="73" a="1"/>
  <c r="BP44" i="73" s="1"/>
  <c r="BP22" i="73" a="1"/>
  <c r="BP22" i="73" s="1"/>
  <c r="BP45" i="73" a="1"/>
  <c r="BP45" i="73" s="1"/>
  <c r="BP9" i="73" a="1"/>
  <c r="BP9" i="73" s="1"/>
  <c r="BP31" i="73" a="1"/>
  <c r="BP31" i="73" s="1"/>
  <c r="BP67" i="73" a="1"/>
  <c r="BP67" i="73" s="1"/>
  <c r="BP62" i="73" a="1"/>
  <c r="BP62" i="73" s="1"/>
  <c r="BR26" i="73" a="1"/>
  <c r="BR26" i="73" s="1"/>
  <c r="BR31" i="73" a="1"/>
  <c r="BR31" i="73" s="1"/>
  <c r="BR68" i="73" a="1"/>
  <c r="BR68" i="73" s="1"/>
  <c r="BR42" i="73" a="1"/>
  <c r="BR42" i="73" s="1"/>
  <c r="BR52" i="73" a="1"/>
  <c r="BR52" i="73" s="1"/>
  <c r="BR44" i="73" a="1"/>
  <c r="BR44" i="73" s="1"/>
  <c r="BR35" i="73" a="1"/>
  <c r="BR35" i="73" s="1"/>
  <c r="BR40" i="73" a="1"/>
  <c r="BR40" i="73" s="1"/>
  <c r="BR51" i="73" a="1"/>
  <c r="BR51" i="73" s="1"/>
  <c r="BR61" i="73" a="1"/>
  <c r="BR61" i="73" s="1"/>
  <c r="BR53" i="73" a="1"/>
  <c r="BR53" i="73" s="1"/>
  <c r="BR49" i="73" a="1"/>
  <c r="BR49" i="73" s="1"/>
  <c r="BR10" i="73" a="1"/>
  <c r="BR10" i="73" s="1"/>
  <c r="BR60" i="73" a="1"/>
  <c r="BR60" i="73" s="1"/>
  <c r="BR70" i="73" a="1"/>
  <c r="BR70" i="73" s="1"/>
  <c r="BR62" i="73" a="1"/>
  <c r="BR62" i="73" s="1"/>
  <c r="BR8" i="73" a="1"/>
  <c r="BR8" i="73" s="1"/>
  <c r="BR58" i="73" a="1"/>
  <c r="BR58" i="73" s="1"/>
  <c r="BR19" i="73" a="1"/>
  <c r="BR19" i="73" s="1"/>
  <c r="BR69" i="73" a="1"/>
  <c r="BR69" i="73" s="1"/>
  <c r="BR67" i="73" a="1"/>
  <c r="BR67" i="73" s="1"/>
  <c r="BR28" i="73" a="1"/>
  <c r="BR28" i="73" s="1"/>
  <c r="BR13" i="73" a="1"/>
  <c r="BR13" i="73" s="1"/>
  <c r="BR9" i="73" a="1"/>
  <c r="BR9" i="73" s="1"/>
  <c r="BR36" i="73" a="1"/>
  <c r="BR36" i="73" s="1"/>
  <c r="BR37" i="73" a="1"/>
  <c r="BR37" i="73" s="1"/>
  <c r="BR11" i="73" a="1"/>
  <c r="BR11" i="73" s="1"/>
  <c r="BR12" i="73" a="1"/>
  <c r="BR12" i="73" s="1"/>
  <c r="BR18" i="73" a="1"/>
  <c r="BR18" i="73" s="1"/>
  <c r="BR45" i="73" a="1"/>
  <c r="BR45" i="73" s="1"/>
  <c r="BR46" i="73" a="1"/>
  <c r="BR46" i="73" s="1"/>
  <c r="BR20" i="73" a="1"/>
  <c r="BR20" i="73" s="1"/>
  <c r="BR21" i="73" a="1"/>
  <c r="BR21" i="73" s="1"/>
  <c r="BR17" i="73" a="1"/>
  <c r="BR17" i="73" s="1"/>
  <c r="BR14" i="73" a="1"/>
  <c r="BR14" i="73" s="1"/>
  <c r="BR54" i="73" a="1"/>
  <c r="BR54" i="73" s="1"/>
  <c r="BR55" i="73" a="1"/>
  <c r="BR55" i="73" s="1"/>
  <c r="BR29" i="73" a="1"/>
  <c r="BR29" i="73" s="1"/>
  <c r="BR30" i="73" a="1"/>
  <c r="BR30" i="73" s="1"/>
  <c r="BR24" i="73" a="1"/>
  <c r="BR24" i="73" s="1"/>
  <c r="BR57" i="73" a="1"/>
  <c r="BR57" i="73" s="1"/>
  <c r="BR23" i="73" a="1"/>
  <c r="BR23" i="73" s="1"/>
  <c r="BR32" i="73" a="1"/>
  <c r="BR32" i="73" s="1"/>
  <c r="BR63" i="73" a="1"/>
  <c r="BR63" i="73" s="1"/>
  <c r="BR64" i="73" a="1"/>
  <c r="BR64" i="73" s="1"/>
  <c r="BR16" i="73" a="1"/>
  <c r="BR16" i="73" s="1"/>
  <c r="BR38" i="73" a="1"/>
  <c r="BR38" i="73" s="1"/>
  <c r="BR39" i="73" a="1"/>
  <c r="BR39" i="73" s="1"/>
  <c r="BR34" i="73" a="1"/>
  <c r="BR34" i="73" s="1"/>
  <c r="BR27" i="73" a="1"/>
  <c r="BR27" i="73" s="1"/>
  <c r="BR41" i="73" a="1"/>
  <c r="BR41" i="73" s="1"/>
  <c r="BR15" i="73" a="1"/>
  <c r="BR15" i="73" s="1"/>
  <c r="BR25" i="73" a="1"/>
  <c r="BR25" i="73" s="1"/>
  <c r="BR47" i="73" a="1"/>
  <c r="BR47" i="73" s="1"/>
  <c r="BR48" i="73" a="1"/>
  <c r="BR48" i="73" s="1"/>
  <c r="BR56" i="73" a="1"/>
  <c r="BR56" i="73" s="1"/>
  <c r="BR22" i="73" a="1"/>
  <c r="BR22" i="73" s="1"/>
  <c r="BR59" i="73" a="1"/>
  <c r="BR59" i="73" s="1"/>
  <c r="BR33" i="73" a="1"/>
  <c r="BR33" i="73" s="1"/>
  <c r="BR43" i="73" a="1"/>
  <c r="BR43" i="73" s="1"/>
  <c r="BR65" i="73" a="1"/>
  <c r="BR65" i="73" s="1"/>
  <c r="BR66" i="73" a="1"/>
  <c r="BR66" i="73" s="1"/>
  <c r="BR50" i="73" a="1"/>
  <c r="BR50" i="73" s="1"/>
  <c r="DF2" i="73"/>
  <c r="DG2" i="73" s="1" a="1"/>
  <c r="DG2" i="73" s="1"/>
  <c r="DG30" i="73" a="1"/>
  <c r="DG30" i="73" s="1"/>
  <c r="DG68" i="73" a="1"/>
  <c r="DG68" i="73" s="1"/>
  <c r="DG62" i="73" a="1"/>
  <c r="DG62" i="73" s="1"/>
  <c r="DG39" i="73" a="1"/>
  <c r="DG39" i="73" s="1"/>
  <c r="DG31" i="73" a="1"/>
  <c r="DG31" i="73" s="1"/>
  <c r="DG6" i="73" a="1"/>
  <c r="DG6" i="73" s="1"/>
  <c r="DG13" i="73" a="1"/>
  <c r="DG13" i="73" s="1"/>
  <c r="DG29" i="73" a="1"/>
  <c r="DG29" i="73" s="1"/>
  <c r="DG48" i="73" a="1"/>
  <c r="DG48" i="73" s="1"/>
  <c r="DG49" i="73" a="1"/>
  <c r="DG49" i="73" s="1"/>
  <c r="DG15" i="73" a="1"/>
  <c r="DG15" i="73" s="1"/>
  <c r="DG40" i="73" a="1"/>
  <c r="DG40" i="73" s="1"/>
  <c r="DG8" i="73" a="1"/>
  <c r="DG8" i="73" s="1"/>
  <c r="DG38" i="73" a="1"/>
  <c r="DG38" i="73" s="1"/>
  <c r="DG43" i="73" a="1"/>
  <c r="DG43" i="73" s="1"/>
  <c r="DG57" i="73" a="1"/>
  <c r="DG57" i="73" s="1"/>
  <c r="DG58" i="73" a="1"/>
  <c r="DG58" i="73" s="1"/>
  <c r="DG24" i="73" a="1"/>
  <c r="DG24" i="73" s="1"/>
  <c r="DG7" i="73" a="1"/>
  <c r="DG7" i="73" s="1"/>
  <c r="DG63" i="73" a="1"/>
  <c r="DG63" i="73" s="1"/>
  <c r="DG47" i="73" a="1"/>
  <c r="DG47" i="73" s="1"/>
  <c r="DG60" i="73" a="1"/>
  <c r="DG60" i="73" s="1"/>
  <c r="DG66" i="73" a="1"/>
  <c r="DG66" i="73" s="1"/>
  <c r="DG67" i="73" a="1"/>
  <c r="DG67" i="73" s="1"/>
  <c r="DG33" i="73" a="1"/>
  <c r="DG33" i="73" s="1"/>
  <c r="DG16" i="73" a="1"/>
  <c r="DG16" i="73" s="1"/>
  <c r="DG9" i="73" a="1"/>
  <c r="DG9" i="73" s="1"/>
  <c r="DG56" i="73" a="1"/>
  <c r="DG56" i="73" s="1"/>
  <c r="DG17" i="73" a="1"/>
  <c r="DG17" i="73" s="1"/>
  <c r="DG5" i="73" a="1"/>
  <c r="DG5" i="73" s="1"/>
  <c r="DG42" i="73" a="1"/>
  <c r="DG42" i="73" s="1"/>
  <c r="DG25" i="73" a="1"/>
  <c r="DG25" i="73" s="1"/>
  <c r="DG36" i="73" a="1"/>
  <c r="DG36" i="73" s="1"/>
  <c r="DG65" i="73" a="1"/>
  <c r="DG65" i="73" s="1"/>
  <c r="DG23" i="73" a="1"/>
  <c r="DG23" i="73" s="1"/>
  <c r="DG35" i="73" a="1"/>
  <c r="DG35" i="73" s="1"/>
  <c r="DG14" i="73" a="1"/>
  <c r="DG14" i="73" s="1"/>
  <c r="DG51" i="73" a="1"/>
  <c r="DG51" i="73" s="1"/>
  <c r="DG34" i="73" a="1"/>
  <c r="DG34" i="73" s="1"/>
  <c r="DG45" i="73" a="1"/>
  <c r="DG45" i="73" s="1"/>
  <c r="DG46" i="73" a="1"/>
  <c r="DG46" i="73" s="1"/>
  <c r="DG18" i="73" a="1"/>
  <c r="DG18" i="73" s="1"/>
  <c r="DG44" i="73" a="1"/>
  <c r="DG44" i="73" s="1"/>
  <c r="DG32" i="73" a="1"/>
  <c r="DG32" i="73" s="1"/>
  <c r="DG69" i="73" a="1"/>
  <c r="DG69" i="73" s="1"/>
  <c r="DG52" i="73" a="1"/>
  <c r="DG52" i="73" s="1"/>
  <c r="DG10" i="73" a="1"/>
  <c r="DG10" i="73" s="1"/>
  <c r="DG3" i="73" a="1"/>
  <c r="DG3" i="73" s="1"/>
  <c r="DG27" i="73" a="1"/>
  <c r="DG27" i="73" s="1"/>
  <c r="DG41" i="73" a="1"/>
  <c r="DG41" i="73" s="1"/>
  <c r="DG26" i="73" a="1"/>
  <c r="DG26" i="73" s="1"/>
  <c r="DG61" i="73" a="1"/>
  <c r="DG61" i="73" s="1"/>
  <c r="DG28" i="73" a="1"/>
  <c r="DG28" i="73" s="1"/>
  <c r="DG21" i="73" a="1"/>
  <c r="DG21" i="73" s="1"/>
  <c r="DG4" i="73" a="1"/>
  <c r="DG4" i="73" s="1"/>
  <c r="DG59" i="73" a="1"/>
  <c r="DG59" i="73" s="1"/>
  <c r="DG37" i="73" a="1"/>
  <c r="DG37" i="73" s="1"/>
  <c r="DG53" i="73" a="1"/>
  <c r="DG53" i="73" s="1"/>
  <c r="DG11" i="73" a="1"/>
  <c r="DG11" i="73" s="1"/>
  <c r="DG22" i="73" a="1"/>
  <c r="DG22" i="73" s="1"/>
  <c r="DG64" i="73" a="1"/>
  <c r="DG64" i="73" s="1"/>
  <c r="DG20" i="73" a="1"/>
  <c r="DG20" i="73" s="1"/>
  <c r="DG12" i="73" a="1"/>
  <c r="DG12" i="73" s="1"/>
  <c r="DG54" i="73" a="1"/>
  <c r="DG54" i="73" s="1"/>
  <c r="DG50" i="73" a="1"/>
  <c r="DG50" i="73" s="1"/>
  <c r="DG19" i="73" a="1"/>
  <c r="DG19" i="73" s="1"/>
  <c r="DG70" i="73" a="1"/>
  <c r="DG70" i="73" s="1"/>
  <c r="DG55" i="73" a="1"/>
  <c r="DG55" i="73" s="1"/>
  <c r="DC2" i="73"/>
  <c r="DD2" i="73" s="1" a="1"/>
  <c r="DD2" i="73" s="1"/>
  <c r="DD50" i="73" a="1"/>
  <c r="DD50" i="73" s="1"/>
  <c r="DD13" i="73" a="1"/>
  <c r="DD13" i="73" s="1"/>
  <c r="DD66" i="73" a="1"/>
  <c r="DD66" i="73" s="1"/>
  <c r="DD16" i="73" a="1"/>
  <c r="DD16" i="73" s="1"/>
  <c r="DD59" i="73" a="1"/>
  <c r="DD59" i="73" s="1"/>
  <c r="DD40" i="73" a="1"/>
  <c r="DD40" i="73" s="1"/>
  <c r="DD14" i="73" a="1"/>
  <c r="DD14" i="73" s="1"/>
  <c r="DD25" i="73" a="1"/>
  <c r="DD25" i="73" s="1"/>
  <c r="DD36" i="73" a="1"/>
  <c r="DD36" i="73" s="1"/>
  <c r="DD34" i="73" a="1"/>
  <c r="DD34" i="73" s="1"/>
  <c r="DD8" i="73" a="1"/>
  <c r="DD8" i="73" s="1"/>
  <c r="DD9" i="73" a="1"/>
  <c r="DD9" i="73" s="1"/>
  <c r="DD4" i="73" a="1"/>
  <c r="DD4" i="73" s="1"/>
  <c r="DD43" i="73" a="1"/>
  <c r="DD43" i="73" s="1"/>
  <c r="DD17" i="73" a="1"/>
  <c r="DD17" i="73" s="1"/>
  <c r="DD27" i="73" a="1"/>
  <c r="DD27" i="73" s="1"/>
  <c r="DD11" i="73" a="1"/>
  <c r="DD11" i="73" s="1"/>
  <c r="DD18" i="73" a="1"/>
  <c r="DD18" i="73" s="1"/>
  <c r="DD22" i="73" a="1"/>
  <c r="DD22" i="73" s="1"/>
  <c r="DD52" i="73" a="1"/>
  <c r="DD52" i="73" s="1"/>
  <c r="DD15" i="73" a="1"/>
  <c r="DD15" i="73" s="1"/>
  <c r="DD26" i="73" a="1"/>
  <c r="DD26" i="73" s="1"/>
  <c r="DD45" i="73" a="1"/>
  <c r="DD45" i="73" s="1"/>
  <c r="DD20" i="73" a="1"/>
  <c r="DD20" i="73" s="1"/>
  <c r="DD54" i="73" a="1"/>
  <c r="DD54" i="73" s="1"/>
  <c r="DD31" i="73" a="1"/>
  <c r="DD31" i="73" s="1"/>
  <c r="DD6" i="73" a="1"/>
  <c r="DD6" i="73" s="1"/>
  <c r="DD61" i="73" a="1"/>
  <c r="DD61" i="73" s="1"/>
  <c r="DD65" i="73" a="1"/>
  <c r="DD65" i="73" s="1"/>
  <c r="DD33" i="73" a="1"/>
  <c r="DD33" i="73" s="1"/>
  <c r="DD35" i="73" a="1"/>
  <c r="DD35" i="73" s="1"/>
  <c r="DD63" i="73" a="1"/>
  <c r="DD63" i="73" s="1"/>
  <c r="DD29" i="73" a="1"/>
  <c r="DD29" i="73" s="1"/>
  <c r="DD12" i="73" a="1"/>
  <c r="DD12" i="73" s="1"/>
  <c r="DD46" i="73" a="1"/>
  <c r="DD46" i="73" s="1"/>
  <c r="DD49" i="73" a="1"/>
  <c r="DD49" i="73" s="1"/>
  <c r="DD24" i="73" a="1"/>
  <c r="DD24" i="73" s="1"/>
  <c r="DD70" i="73" a="1"/>
  <c r="DD70" i="73" s="1"/>
  <c r="DD60" i="73" a="1"/>
  <c r="DD60" i="73" s="1"/>
  <c r="DD44" i="73" a="1"/>
  <c r="DD44" i="73" s="1"/>
  <c r="DD38" i="73" a="1"/>
  <c r="DD38" i="73" s="1"/>
  <c r="DD21" i="73" a="1"/>
  <c r="DD21" i="73" s="1"/>
  <c r="DD58" i="73" a="1"/>
  <c r="DD58" i="73" s="1"/>
  <c r="DD42" i="73" a="1"/>
  <c r="DD42" i="73" s="1"/>
  <c r="DD32" i="73" a="1"/>
  <c r="DD32" i="73" s="1"/>
  <c r="DD10" i="73" a="1"/>
  <c r="DD10" i="73" s="1"/>
  <c r="DD48" i="73" a="1"/>
  <c r="DD48" i="73" s="1"/>
  <c r="DD53" i="73" a="1"/>
  <c r="DD53" i="73" s="1"/>
  <c r="DD47" i="73" a="1"/>
  <c r="DD47" i="73" s="1"/>
  <c r="DD19" i="73" a="1"/>
  <c r="DD19" i="73" s="1"/>
  <c r="DD30" i="73" a="1"/>
  <c r="DD30" i="73" s="1"/>
  <c r="DD67" i="73" a="1"/>
  <c r="DD67" i="73" s="1"/>
  <c r="DD51" i="73" a="1"/>
  <c r="DD51" i="73" s="1"/>
  <c r="DD55" i="73" a="1"/>
  <c r="DD55" i="73" s="1"/>
  <c r="DD23" i="73" a="1"/>
  <c r="DD23" i="73" s="1"/>
  <c r="DD62" i="73" a="1"/>
  <c r="DD62" i="73" s="1"/>
  <c r="DD56" i="73" a="1"/>
  <c r="DD56" i="73" s="1"/>
  <c r="DD37" i="73" a="1"/>
  <c r="DD37" i="73" s="1"/>
  <c r="DD39" i="73" a="1"/>
  <c r="DD39" i="73" s="1"/>
  <c r="DD69" i="73" a="1"/>
  <c r="DD69" i="73" s="1"/>
  <c r="DD41" i="73" a="1"/>
  <c r="DD41" i="73" s="1"/>
  <c r="DD28" i="73" a="1"/>
  <c r="DD28" i="73" s="1"/>
  <c r="DD64" i="73" a="1"/>
  <c r="DD64" i="73" s="1"/>
  <c r="DD57" i="73" a="1"/>
  <c r="DD57" i="73" s="1"/>
  <c r="DD68" i="73" a="1"/>
  <c r="DD68" i="73" s="1"/>
  <c r="DD7" i="73" a="1"/>
  <c r="DD7" i="73" s="1"/>
  <c r="AK31" i="73" a="1"/>
  <c r="AK31" i="73" s="1"/>
  <c r="AK19" i="73" a="1"/>
  <c r="AK19" i="73" s="1"/>
  <c r="AK60" i="73" a="1"/>
  <c r="AK60" i="73" s="1"/>
  <c r="AK37" i="73" a="1"/>
  <c r="AK37" i="73" s="1"/>
  <c r="AK42" i="73" a="1"/>
  <c r="AK42" i="73" s="1"/>
  <c r="AK51" i="73" a="1"/>
  <c r="AK51" i="73" s="1"/>
  <c r="AK29" i="73" a="1"/>
  <c r="AK29" i="73" s="1"/>
  <c r="AK27" i="73" a="1"/>
  <c r="AK27" i="73" s="1"/>
  <c r="AK17" i="73" a="1"/>
  <c r="AK17" i="73" s="1"/>
  <c r="AK5" i="73" a="1"/>
  <c r="AK5" i="73" s="1"/>
  <c r="AK41" i="73" a="1"/>
  <c r="AK41" i="73" s="1"/>
  <c r="AK8" i="73" a="1"/>
  <c r="AK8" i="73" s="1"/>
  <c r="AK45" i="73" a="1"/>
  <c r="AK45" i="73" s="1"/>
  <c r="AK39" i="73" a="1"/>
  <c r="AK39" i="73" s="1"/>
  <c r="AK34" i="73" a="1"/>
  <c r="AK34" i="73" s="1"/>
  <c r="AK21" i="73" a="1"/>
  <c r="AK21" i="73" s="1"/>
  <c r="AK28" i="73" a="1"/>
  <c r="AK28" i="73" s="1"/>
  <c r="AK57" i="73" a="1"/>
  <c r="AK57" i="73" s="1"/>
  <c r="AK30" i="73" a="1"/>
  <c r="AK30" i="73" s="1"/>
  <c r="AK4" i="73" a="1"/>
  <c r="AK4" i="73" s="1"/>
  <c r="AK18" i="73" a="1"/>
  <c r="AK18" i="73" s="1"/>
  <c r="AK32" i="73" a="1"/>
  <c r="AK32" i="73" s="1"/>
  <c r="AK65" i="73" a="1"/>
  <c r="AK65" i="73" s="1"/>
  <c r="AJ2" i="73"/>
  <c r="AK20" i="73" a="1"/>
  <c r="AK20" i="73" s="1"/>
  <c r="AK61" i="73" a="1"/>
  <c r="AK61" i="73" s="1"/>
  <c r="AK52" i="73" a="1"/>
  <c r="AK52" i="73" s="1"/>
  <c r="AK24" i="73" a="1"/>
  <c r="AK24" i="73" s="1"/>
  <c r="AK49" i="73" a="1"/>
  <c r="AK49" i="73" s="1"/>
  <c r="AK43" i="73" a="1"/>
  <c r="AK43" i="73" s="1"/>
  <c r="AK15" i="73" a="1"/>
  <c r="AK15" i="73" s="1"/>
  <c r="AK7" i="73" a="1"/>
  <c r="AK7" i="73" s="1"/>
  <c r="AK68" i="73" a="1"/>
  <c r="AK68" i="73" s="1"/>
  <c r="AK54" i="73" a="1"/>
  <c r="AK54" i="73" s="1"/>
  <c r="AK59" i="73" a="1"/>
  <c r="AK59" i="73" s="1"/>
  <c r="AK36" i="73" a="1"/>
  <c r="AK36" i="73" s="1"/>
  <c r="AK64" i="73" a="1"/>
  <c r="AK64" i="73" s="1"/>
  <c r="AK10" i="73" a="1"/>
  <c r="AK10" i="73" s="1"/>
  <c r="AK22" i="73" a="1"/>
  <c r="AK22" i="73" s="1"/>
  <c r="AK16" i="73" a="1"/>
  <c r="AK16" i="73" s="1"/>
  <c r="AK53" i="73" a="1"/>
  <c r="AK53" i="73" s="1"/>
  <c r="AK62" i="73" a="1"/>
  <c r="AK62" i="73" s="1"/>
  <c r="AK9" i="73" a="1"/>
  <c r="AK9" i="73" s="1"/>
  <c r="AK47" i="73" a="1"/>
  <c r="AK47" i="73" s="1"/>
  <c r="AK70" i="73" a="1"/>
  <c r="AK70" i="73" s="1"/>
  <c r="AK23" i="73" a="1"/>
  <c r="AK23" i="73" s="1"/>
  <c r="AK46" i="73" a="1"/>
  <c r="AK46" i="73" s="1"/>
  <c r="AK66" i="73" a="1"/>
  <c r="AK66" i="73" s="1"/>
  <c r="AK12" i="73" a="1"/>
  <c r="AK12" i="73" s="1"/>
  <c r="AK48" i="73" a="1"/>
  <c r="AK48" i="73" s="1"/>
  <c r="AK25" i="73" a="1"/>
  <c r="AK25" i="73" s="1"/>
  <c r="AK44" i="73" a="1"/>
  <c r="AK44" i="73" s="1"/>
  <c r="AK40" i="73" a="1"/>
  <c r="AK40" i="73" s="1"/>
  <c r="AK3" i="73" a="1"/>
  <c r="AK3" i="73" s="1"/>
  <c r="AK55" i="73" a="1"/>
  <c r="AK55" i="73" s="1"/>
  <c r="AK35" i="73" a="1"/>
  <c r="AK35" i="73" s="1"/>
  <c r="AK58" i="73" a="1"/>
  <c r="AK58" i="73" s="1"/>
  <c r="AK11" i="73" a="1"/>
  <c r="AK11" i="73" s="1"/>
  <c r="AK69" i="73" a="1"/>
  <c r="AK69" i="73" s="1"/>
  <c r="AK14" i="73" a="1"/>
  <c r="AK14" i="73" s="1"/>
  <c r="AK63" i="73" a="1"/>
  <c r="AK63" i="73" s="1"/>
  <c r="AK67" i="73" a="1"/>
  <c r="AK67" i="73" s="1"/>
  <c r="AK13" i="73" a="1"/>
  <c r="AK13" i="73" s="1"/>
  <c r="AK38" i="73" a="1"/>
  <c r="AK38" i="73" s="1"/>
  <c r="AK26" i="73" a="1"/>
  <c r="AK26" i="73" s="1"/>
  <c r="AK33" i="73" a="1"/>
  <c r="AK33" i="73" s="1"/>
  <c r="AK50" i="73" a="1"/>
  <c r="AK50" i="73" s="1"/>
  <c r="AK56" i="73" a="1"/>
  <c r="AK56" i="73" s="1"/>
  <c r="CI69" i="73" a="1"/>
  <c r="CI69" i="73" s="1"/>
  <c r="CI13" i="73" a="1"/>
  <c r="CI13" i="73" s="1"/>
  <c r="CI65" i="73" a="1"/>
  <c r="CI65" i="73" s="1"/>
  <c r="CI39" i="73" a="1"/>
  <c r="CI39" i="73" s="1"/>
  <c r="CI29" i="73" a="1"/>
  <c r="CI29" i="73" s="1"/>
  <c r="CI68" i="73" a="1"/>
  <c r="CI68" i="73" s="1"/>
  <c r="CI66" i="73" a="1"/>
  <c r="CI66" i="73" s="1"/>
  <c r="CI46" i="73" a="1"/>
  <c r="CI46" i="73" s="1"/>
  <c r="CI34" i="73" a="1"/>
  <c r="CI34" i="73" s="1"/>
  <c r="CI16" i="73" a="1"/>
  <c r="CI16" i="73" s="1"/>
  <c r="CI27" i="73" a="1"/>
  <c r="CI27" i="73" s="1"/>
  <c r="CI56" i="73" a="1"/>
  <c r="CI56" i="73" s="1"/>
  <c r="CI54" i="73" a="1"/>
  <c r="CI54" i="73" s="1"/>
  <c r="CI24" i="73" a="1"/>
  <c r="CI24" i="73" s="1"/>
  <c r="CI12" i="73" a="1"/>
  <c r="CI12" i="73" s="1"/>
  <c r="CI51" i="73" a="1"/>
  <c r="CI51" i="73" s="1"/>
  <c r="CI59" i="73" a="1"/>
  <c r="CI59" i="73" s="1"/>
  <c r="CI48" i="73" a="1"/>
  <c r="CI48" i="73" s="1"/>
  <c r="CI44" i="73" a="1"/>
  <c r="CI44" i="73" s="1"/>
  <c r="CI42" i="73" a="1"/>
  <c r="CI42" i="73" s="1"/>
  <c r="CI63" i="73" a="1"/>
  <c r="CI63" i="73" s="1"/>
  <c r="CI33" i="73" a="1"/>
  <c r="CI33" i="73" s="1"/>
  <c r="CI9" i="73" a="1"/>
  <c r="CI9" i="73" s="1"/>
  <c r="CI28" i="73" a="1"/>
  <c r="CI28" i="73" s="1"/>
  <c r="CI35" i="73" a="1"/>
  <c r="CI35" i="73" s="1"/>
  <c r="CI11" i="73" a="1"/>
  <c r="CI11" i="73" s="1"/>
  <c r="CI32" i="73" a="1"/>
  <c r="CI32" i="73" s="1"/>
  <c r="CI30" i="73" a="1"/>
  <c r="CI30" i="73" s="1"/>
  <c r="CI64" i="73" a="1"/>
  <c r="CI64" i="73" s="1"/>
  <c r="CI70" i="73" a="1"/>
  <c r="CI70" i="73" s="1"/>
  <c r="CI40" i="73" a="1"/>
  <c r="CI40" i="73" s="1"/>
  <c r="CI31" i="73" a="1"/>
  <c r="CI31" i="73" s="1"/>
  <c r="CI58" i="73" a="1"/>
  <c r="CI58" i="73" s="1"/>
  <c r="CI20" i="73" a="1"/>
  <c r="CI20" i="73" s="1"/>
  <c r="CI18" i="73" a="1"/>
  <c r="CI18" i="73" s="1"/>
  <c r="CI45" i="73" a="1"/>
  <c r="CI45" i="73" s="1"/>
  <c r="CI17" i="73" a="1"/>
  <c r="CI17" i="73" s="1"/>
  <c r="CI8" i="73" a="1"/>
  <c r="CI8" i="73" s="1"/>
  <c r="CI23" i="73" a="1"/>
  <c r="CI23" i="73" s="1"/>
  <c r="CI10" i="73" a="1"/>
  <c r="CI10" i="73" s="1"/>
  <c r="CI52" i="73" a="1"/>
  <c r="CI52" i="73" s="1"/>
  <c r="CI60" i="73" a="1"/>
  <c r="CI60" i="73" s="1"/>
  <c r="CH2" i="73"/>
  <c r="CI67" i="73" a="1"/>
  <c r="CI67" i="73" s="1"/>
  <c r="CI62" i="73" a="1"/>
  <c r="CI62" i="73" s="1"/>
  <c r="CI41" i="73" a="1"/>
  <c r="CI41" i="73" s="1"/>
  <c r="CI36" i="73" a="1"/>
  <c r="CI36" i="73" s="1"/>
  <c r="CI47" i="73" a="1"/>
  <c r="CI47" i="73" s="1"/>
  <c r="CI26" i="73" a="1"/>
  <c r="CI26" i="73" s="1"/>
  <c r="CI61" i="73" a="1"/>
  <c r="CI61" i="73" s="1"/>
  <c r="CI55" i="73" a="1"/>
  <c r="CI55" i="73" s="1"/>
  <c r="CI50" i="73" a="1"/>
  <c r="CI50" i="73" s="1"/>
  <c r="CI22" i="73" a="1"/>
  <c r="CI22" i="73" s="1"/>
  <c r="CI49" i="73" a="1"/>
  <c r="CI49" i="73" s="1"/>
  <c r="CI43" i="73" a="1"/>
  <c r="CI43" i="73" s="1"/>
  <c r="CI38" i="73" a="1"/>
  <c r="CI38" i="73" s="1"/>
  <c r="CI57" i="73" a="1"/>
  <c r="CI57" i="73" s="1"/>
  <c r="CI21" i="73" a="1"/>
  <c r="CI21" i="73" s="1"/>
  <c r="CI37" i="73" a="1"/>
  <c r="CI37" i="73" s="1"/>
  <c r="CI25" i="73" a="1"/>
  <c r="CI25" i="73" s="1"/>
  <c r="CI19" i="73" a="1"/>
  <c r="CI19" i="73" s="1"/>
  <c r="CI14" i="73" a="1"/>
  <c r="CI14" i="73" s="1"/>
  <c r="CI15" i="73" a="1"/>
  <c r="CI15" i="73" s="1"/>
  <c r="CI53" i="73" a="1"/>
  <c r="CI53" i="73" s="1"/>
  <c r="AC28" i="73" a="1"/>
  <c r="AC28" i="73" s="1"/>
  <c r="AC35" i="73" a="1"/>
  <c r="AC35" i="73" s="1"/>
  <c r="AC57" i="73" a="1"/>
  <c r="AC57" i="73" s="1"/>
  <c r="AC31" i="73" a="1"/>
  <c r="AC31" i="73" s="1"/>
  <c r="AC54" i="73" a="1"/>
  <c r="AC54" i="73" s="1"/>
  <c r="AB2" i="73"/>
  <c r="AC2" i="73" s="1" a="1"/>
  <c r="AC2" i="73" s="1"/>
  <c r="AC16" i="73" a="1"/>
  <c r="AC16" i="73" s="1"/>
  <c r="AC23" i="73" a="1"/>
  <c r="AC23" i="73" s="1"/>
  <c r="AC37" i="73" a="1"/>
  <c r="AC37" i="73" s="1"/>
  <c r="AC20" i="73" a="1"/>
  <c r="AC20" i="73" s="1"/>
  <c r="AC32" i="73" a="1"/>
  <c r="AC32" i="73" s="1"/>
  <c r="AC58" i="73" a="1"/>
  <c r="AC58" i="73" s="1"/>
  <c r="AC4" i="73" a="1"/>
  <c r="AC4" i="73" s="1"/>
  <c r="AC11" i="73" a="1"/>
  <c r="AC11" i="73" s="1"/>
  <c r="AC18" i="73" a="1"/>
  <c r="AC18" i="73" s="1"/>
  <c r="AC40" i="73" a="1"/>
  <c r="AC40" i="73" s="1"/>
  <c r="AC34" i="73" a="1"/>
  <c r="AC34" i="73" s="1"/>
  <c r="AC68" i="73" a="1"/>
  <c r="AC68" i="73" s="1"/>
  <c r="AC50" i="73" a="1"/>
  <c r="AC50" i="73" s="1"/>
  <c r="AC63" i="73" a="1"/>
  <c r="AC63" i="73" s="1"/>
  <c r="AC10" i="73" a="1"/>
  <c r="AC10" i="73" s="1"/>
  <c r="AC48" i="73" a="1"/>
  <c r="AC48" i="73" s="1"/>
  <c r="AC33" i="73" a="1"/>
  <c r="AC33" i="73" s="1"/>
  <c r="AC65" i="73" a="1"/>
  <c r="AC65" i="73" s="1"/>
  <c r="AC56" i="73" a="1"/>
  <c r="AC56" i="73" s="1"/>
  <c r="AC3" i="73" a="1"/>
  <c r="AC3" i="73" s="1"/>
  <c r="AC25" i="73" a="1"/>
  <c r="AC25" i="73" s="1"/>
  <c r="AC61" i="73" a="1"/>
  <c r="AC61" i="73" s="1"/>
  <c r="AC47" i="73" a="1"/>
  <c r="AC47" i="73" s="1"/>
  <c r="AC24" i="73" a="1"/>
  <c r="AC24" i="73" s="1"/>
  <c r="AC70" i="73" a="1"/>
  <c r="AC70" i="73" s="1"/>
  <c r="AC55" i="73" a="1"/>
  <c r="AC55" i="73" s="1"/>
  <c r="AC46" i="73" a="1"/>
  <c r="AC46" i="73" s="1"/>
  <c r="AC21" i="73" a="1"/>
  <c r="AC21" i="73" s="1"/>
  <c r="AC39" i="73" a="1"/>
  <c r="AC39" i="73" s="1"/>
  <c r="AC60" i="73" a="1"/>
  <c r="AC60" i="73" s="1"/>
  <c r="AC26" i="73" a="1"/>
  <c r="AC26" i="73" s="1"/>
  <c r="AC45" i="73" a="1"/>
  <c r="AC45" i="73" s="1"/>
  <c r="AC15" i="73" a="1"/>
  <c r="AC15" i="73" s="1"/>
  <c r="AC38" i="73" a="1"/>
  <c r="AC38" i="73" s="1"/>
  <c r="AC66" i="73" a="1"/>
  <c r="AC66" i="73" s="1"/>
  <c r="AC12" i="73" a="1"/>
  <c r="AC12" i="73" s="1"/>
  <c r="AC27" i="73" a="1"/>
  <c r="AC27" i="73" s="1"/>
  <c r="AC9" i="73" a="1"/>
  <c r="AC9" i="73" s="1"/>
  <c r="AC14" i="73" a="1"/>
  <c r="AC14" i="73" s="1"/>
  <c r="AC62" i="73" a="1"/>
  <c r="AC62" i="73" s="1"/>
  <c r="AC42" i="73" a="1"/>
  <c r="AC42" i="73" s="1"/>
  <c r="AC59" i="73" a="1"/>
  <c r="AC59" i="73" s="1"/>
  <c r="AC22" i="73" a="1"/>
  <c r="AC22" i="73" s="1"/>
  <c r="AC51" i="73" a="1"/>
  <c r="AC51" i="73" s="1"/>
  <c r="AC19" i="73" a="1"/>
  <c r="AC19" i="73" s="1"/>
  <c r="AC13" i="73" a="1"/>
  <c r="AC13" i="73" s="1"/>
  <c r="AC44" i="73" a="1"/>
  <c r="AC44" i="73" s="1"/>
  <c r="AC67" i="73" a="1"/>
  <c r="AC67" i="73" s="1"/>
  <c r="AC53" i="73" a="1"/>
  <c r="AC53" i="73" s="1"/>
  <c r="AC43" i="73" a="1"/>
  <c r="AC43" i="73" s="1"/>
  <c r="AC41" i="73" a="1"/>
  <c r="AC41" i="73" s="1"/>
  <c r="AC36" i="73" a="1"/>
  <c r="AC36" i="73" s="1"/>
  <c r="AC29" i="73" a="1"/>
  <c r="AC29" i="73" s="1"/>
  <c r="AC69" i="73" a="1"/>
  <c r="AC69" i="73" s="1"/>
  <c r="AC17" i="73" a="1"/>
  <c r="AC17" i="73" s="1"/>
  <c r="AC49" i="73" a="1"/>
  <c r="AC49" i="73" s="1"/>
  <c r="AC64" i="73" a="1"/>
  <c r="AC64" i="73" s="1"/>
  <c r="AC30" i="73" a="1"/>
  <c r="AC30" i="73" s="1"/>
  <c r="AC52" i="73" a="1"/>
  <c r="AC52" i="73" s="1"/>
  <c r="AC8" i="73" a="1"/>
  <c r="AC8" i="73" s="1"/>
  <c r="AT61" i="73" a="1"/>
  <c r="AT61" i="73" s="1"/>
  <c r="AT26" i="73" a="1"/>
  <c r="AT26" i="73" s="1"/>
  <c r="AT40" i="73" a="1"/>
  <c r="AT40" i="73" s="1"/>
  <c r="AT42" i="73" a="1"/>
  <c r="AT42" i="73" s="1"/>
  <c r="AT44" i="73" a="1"/>
  <c r="AT44" i="73" s="1"/>
  <c r="AT46" i="73" a="1"/>
  <c r="AT46" i="73" s="1"/>
  <c r="A46" i="73" s="1"/>
  <c r="AT48" i="73" a="1"/>
  <c r="AT48" i="73" s="1"/>
  <c r="AT38" i="73" a="1"/>
  <c r="AT38" i="73" s="1"/>
  <c r="AT52" i="73" a="1"/>
  <c r="AT52" i="73" s="1"/>
  <c r="AT54" i="73" a="1"/>
  <c r="AT54" i="73" s="1"/>
  <c r="AT56" i="73" a="1"/>
  <c r="AT56" i="73" s="1"/>
  <c r="AT58" i="73" a="1"/>
  <c r="AT58" i="73" s="1"/>
  <c r="A58" i="73" s="1"/>
  <c r="AT60" i="73" a="1"/>
  <c r="AT60" i="73" s="1"/>
  <c r="A60" i="73" s="1"/>
  <c r="AT50" i="73" a="1"/>
  <c r="AT50" i="73" s="1"/>
  <c r="AT64" i="73" a="1"/>
  <c r="AT64" i="73" s="1"/>
  <c r="AT66" i="73" a="1"/>
  <c r="AT66" i="73" s="1"/>
  <c r="AT68" i="73" a="1"/>
  <c r="AT68" i="73" s="1"/>
  <c r="AT70" i="73" a="1"/>
  <c r="AT70" i="73" s="1"/>
  <c r="AT13" i="73" a="1"/>
  <c r="AT13" i="73" s="1"/>
  <c r="AT62" i="73" a="1"/>
  <c r="AT62" i="73" s="1"/>
  <c r="A62" i="73" s="1"/>
  <c r="AT5" i="73" a="1"/>
  <c r="AT5" i="73" s="1"/>
  <c r="AT7" i="73" a="1"/>
  <c r="AT7" i="73" s="1"/>
  <c r="AT9" i="73" a="1"/>
  <c r="AT9" i="73" s="1"/>
  <c r="AT11" i="73" a="1"/>
  <c r="AT11" i="73" s="1"/>
  <c r="AT25" i="73" a="1"/>
  <c r="AT25" i="73" s="1"/>
  <c r="AT22" i="73" a="1"/>
  <c r="AT22" i="73" s="1"/>
  <c r="AT15" i="73" a="1"/>
  <c r="AT15" i="73" s="1"/>
  <c r="AT17" i="73" a="1"/>
  <c r="AT17" i="73" s="1"/>
  <c r="A17" i="73" s="1"/>
  <c r="AT19" i="73" a="1"/>
  <c r="AT19" i="73" s="1"/>
  <c r="AT21" i="73" a="1"/>
  <c r="AT21" i="73" s="1"/>
  <c r="A21" i="73" s="1"/>
  <c r="AT23" i="73" a="1"/>
  <c r="AT23" i="73" s="1"/>
  <c r="AT37" i="73" a="1"/>
  <c r="AT37" i="73" s="1"/>
  <c r="AT27" i="73" a="1"/>
  <c r="AT27" i="73" s="1"/>
  <c r="AT29" i="73" a="1"/>
  <c r="AT29" i="73" s="1"/>
  <c r="AT31" i="73" a="1"/>
  <c r="AT31" i="73" s="1"/>
  <c r="AT33" i="73" a="1"/>
  <c r="AT33" i="73" s="1"/>
  <c r="AT35" i="73" a="1"/>
  <c r="AT35" i="73" s="1"/>
  <c r="AT49" i="73" a="1"/>
  <c r="AT49" i="73" s="1"/>
  <c r="A49" i="73" s="1"/>
  <c r="AT39" i="73" a="1"/>
  <c r="AT39" i="73" s="1"/>
  <c r="AT41" i="73" a="1"/>
  <c r="AT41" i="73" s="1"/>
  <c r="AT43" i="73" a="1"/>
  <c r="AT43" i="73" s="1"/>
  <c r="AT45" i="73" a="1"/>
  <c r="AT45" i="73" s="1"/>
  <c r="AT47" i="73" a="1"/>
  <c r="AT47" i="73" s="1"/>
  <c r="AT51" i="73" a="1"/>
  <c r="AT51" i="73" s="1"/>
  <c r="AT53" i="73" a="1"/>
  <c r="AT53" i="73" s="1"/>
  <c r="A53" i="73" s="1"/>
  <c r="AT55" i="73" a="1"/>
  <c r="AT55" i="73" s="1"/>
  <c r="A55" i="73" s="1"/>
  <c r="AT57" i="73" a="1"/>
  <c r="AT57" i="73" s="1"/>
  <c r="A57" i="73" s="1"/>
  <c r="AT59" i="73" a="1"/>
  <c r="AT59" i="73" s="1"/>
  <c r="AT16" i="73" a="1"/>
  <c r="AT16" i="73" s="1"/>
  <c r="AT24" i="73" a="1"/>
  <c r="AT24" i="73" s="1"/>
  <c r="AT63" i="73" a="1"/>
  <c r="AT63" i="73" s="1"/>
  <c r="AT65" i="73" a="1"/>
  <c r="AT65" i="73" s="1"/>
  <c r="AT67" i="73" a="1"/>
  <c r="AT67" i="73" s="1"/>
  <c r="AT69" i="73" a="1"/>
  <c r="AT69" i="73" s="1"/>
  <c r="AT18" i="73" a="1"/>
  <c r="AT18" i="73" s="1"/>
  <c r="AT4" i="73" a="1"/>
  <c r="AT4" i="73" s="1"/>
  <c r="AT6" i="73" a="1"/>
  <c r="AT6" i="73" s="1"/>
  <c r="AT8" i="73" a="1"/>
  <c r="AT8" i="73" s="1"/>
  <c r="AT10" i="73" a="1"/>
  <c r="AT10" i="73" s="1"/>
  <c r="AT12" i="73" a="1"/>
  <c r="AT12" i="73" s="1"/>
  <c r="AT20" i="73" a="1"/>
  <c r="AT20" i="73" s="1"/>
  <c r="A20" i="73" s="1"/>
  <c r="AS2" i="73"/>
  <c r="AT2" i="73" s="1" a="1"/>
  <c r="AT2" i="73" s="1"/>
  <c r="AT14" i="73" a="1"/>
  <c r="AT14" i="73" s="1"/>
  <c r="AT28" i="73" a="1"/>
  <c r="AT28" i="73" s="1"/>
  <c r="AT30" i="73" a="1"/>
  <c r="AT30" i="73" s="1"/>
  <c r="AT32" i="73" a="1"/>
  <c r="AT32" i="73" s="1"/>
  <c r="AT34" i="73" a="1"/>
  <c r="AT34" i="73" s="1"/>
  <c r="AT36" i="73" a="1"/>
  <c r="AT36" i="73" s="1"/>
  <c r="AT3" i="73" a="1"/>
  <c r="AT3" i="73" s="1"/>
  <c r="BM53" i="73" a="1"/>
  <c r="BM53" i="73" s="1"/>
  <c r="BM26" i="73" a="1"/>
  <c r="BM26" i="73" s="1"/>
  <c r="BM42" i="73" a="1"/>
  <c r="BM42" i="73" s="1"/>
  <c r="BM62" i="73" a="1"/>
  <c r="BM62" i="73" s="1"/>
  <c r="BM51" i="73" a="1"/>
  <c r="BM51" i="73" s="1"/>
  <c r="BM60" i="73" a="1"/>
  <c r="BM60" i="73" s="1"/>
  <c r="BM16" i="73" a="1"/>
  <c r="BM16" i="73" s="1"/>
  <c r="BM25" i="73" a="1"/>
  <c r="BM25" i="73" s="1"/>
  <c r="BM50" i="73" a="1"/>
  <c r="BM50" i="73" s="1"/>
  <c r="BM56" i="73" a="1"/>
  <c r="BM56" i="73" s="1"/>
  <c r="BM40" i="73" a="1"/>
  <c r="BM40" i="73" s="1"/>
  <c r="BM27" i="73" a="1"/>
  <c r="BM27" i="73" s="1"/>
  <c r="BM32" i="73" a="1"/>
  <c r="BM32" i="73" s="1"/>
  <c r="BM61" i="73" a="1"/>
  <c r="BM61" i="73" s="1"/>
  <c r="BM39" i="73" a="1"/>
  <c r="BM39" i="73" s="1"/>
  <c r="BM44" i="73" a="1"/>
  <c r="BM44" i="73" s="1"/>
  <c r="BM30" i="73" a="1"/>
  <c r="BM30" i="73" s="1"/>
  <c r="BM8" i="73" a="1"/>
  <c r="BM8" i="73" s="1"/>
  <c r="BM3" i="73" a="1"/>
  <c r="BM3" i="73" s="1"/>
  <c r="BM49" i="73" a="1"/>
  <c r="BM49" i="73" s="1"/>
  <c r="BM21" i="73" a="1"/>
  <c r="BM21" i="73" s="1"/>
  <c r="BM29" i="73" a="1"/>
  <c r="BM29" i="73" s="1"/>
  <c r="BM34" i="73" a="1"/>
  <c r="BM34" i="73" s="1"/>
  <c r="BM5" i="73" a="1"/>
  <c r="BM5" i="73" s="1"/>
  <c r="BM59" i="73" a="1"/>
  <c r="BM59" i="73" s="1"/>
  <c r="BM4" i="73" a="1"/>
  <c r="BM4" i="73" s="1"/>
  <c r="BM31" i="73" a="1"/>
  <c r="BM31" i="73" s="1"/>
  <c r="BM54" i="73" a="1"/>
  <c r="BM54" i="73" s="1"/>
  <c r="BM14" i="73" a="1"/>
  <c r="BM14" i="73" s="1"/>
  <c r="BM33" i="73" a="1"/>
  <c r="BM33" i="73" s="1"/>
  <c r="BM18" i="73" a="1"/>
  <c r="BM18" i="73" s="1"/>
  <c r="BM23" i="73" a="1"/>
  <c r="BM23" i="73" s="1"/>
  <c r="BM48" i="73" a="1"/>
  <c r="BM48" i="73" s="1"/>
  <c r="BM38" i="73" a="1"/>
  <c r="BM38" i="73" s="1"/>
  <c r="BM9" i="73" a="1"/>
  <c r="BM9" i="73" s="1"/>
  <c r="BM12" i="73" a="1"/>
  <c r="BM12" i="73" s="1"/>
  <c r="BM20" i="73" a="1"/>
  <c r="BM20" i="73" s="1"/>
  <c r="BM70" i="73" a="1"/>
  <c r="BM70" i="73" s="1"/>
  <c r="BM15" i="73" a="1"/>
  <c r="BM15" i="73" s="1"/>
  <c r="BM69" i="73" a="1"/>
  <c r="BM69" i="73" s="1"/>
  <c r="BM67" i="73" a="1"/>
  <c r="BM67" i="73" s="1"/>
  <c r="BM10" i="73" a="1"/>
  <c r="BM10" i="73" s="1"/>
  <c r="BM58" i="73" a="1"/>
  <c r="BM58" i="73" s="1"/>
  <c r="BM41" i="73" a="1"/>
  <c r="BM41" i="73" s="1"/>
  <c r="BM17" i="73" a="1"/>
  <c r="BM17" i="73" s="1"/>
  <c r="BM57" i="73" a="1"/>
  <c r="BM57" i="73" s="1"/>
  <c r="BM55" i="73" a="1"/>
  <c r="BM55" i="73" s="1"/>
  <c r="BM66" i="73" a="1"/>
  <c r="BM66" i="73" s="1"/>
  <c r="BM37" i="73" a="1"/>
  <c r="BM37" i="73" s="1"/>
  <c r="BM24" i="73" a="1"/>
  <c r="BM24" i="73" s="1"/>
  <c r="BM52" i="73" a="1"/>
  <c r="BM52" i="73" s="1"/>
  <c r="BM64" i="73" a="1"/>
  <c r="BM64" i="73" s="1"/>
  <c r="BM45" i="73" a="1"/>
  <c r="BM45" i="73" s="1"/>
  <c r="BM43" i="73" a="1"/>
  <c r="BM43" i="73" s="1"/>
  <c r="BM47" i="73" a="1"/>
  <c r="BM47" i="73" s="1"/>
  <c r="BM19" i="73" a="1"/>
  <c r="BM19" i="73" s="1"/>
  <c r="BM35" i="73" a="1"/>
  <c r="BM35" i="73" s="1"/>
  <c r="BM22" i="73" a="1"/>
  <c r="BM22" i="73" s="1"/>
  <c r="BM28" i="73" a="1"/>
  <c r="BM28" i="73" s="1"/>
  <c r="BM36" i="73" a="1"/>
  <c r="BM36" i="73" s="1"/>
  <c r="BM11" i="73" a="1"/>
  <c r="BM11" i="73" s="1"/>
  <c r="BL2" i="73"/>
  <c r="BM2" i="73" s="1" a="1"/>
  <c r="BM2" i="73" s="1"/>
  <c r="BM13" i="73" a="1"/>
  <c r="BM13" i="73" s="1"/>
  <c r="BM63" i="73" a="1"/>
  <c r="BM63" i="73" s="1"/>
  <c r="BM65" i="73" a="1"/>
  <c r="BM65" i="73" s="1"/>
  <c r="BM68" i="73" a="1"/>
  <c r="BM68" i="73" s="1"/>
  <c r="BM46" i="73" a="1"/>
  <c r="BM46" i="73" s="1"/>
  <c r="I2" i="72" a="1"/>
  <c r="I2" i="72" s="1"/>
  <c r="T64" i="47" a="1"/>
  <c r="T64" i="47" s="1"/>
  <c r="A69" i="73" l="1"/>
  <c r="A50" i="73"/>
  <c r="A94" i="73"/>
  <c r="A85" i="73"/>
  <c r="A87" i="73"/>
  <c r="A88" i="73"/>
  <c r="A65" i="73"/>
  <c r="A112" i="73"/>
  <c r="A82" i="73"/>
  <c r="C110" i="73"/>
  <c r="C101" i="73"/>
  <c r="A19" i="73"/>
  <c r="A63" i="73"/>
  <c r="A13" i="73"/>
  <c r="A107" i="73"/>
  <c r="A71" i="73"/>
  <c r="A73" i="73"/>
  <c r="A36" i="73"/>
  <c r="A33" i="73"/>
  <c r="A34" i="73"/>
  <c r="A47" i="73"/>
  <c r="A15" i="73"/>
  <c r="A40" i="73"/>
  <c r="A32" i="73"/>
  <c r="A8" i="73"/>
  <c r="A24" i="73"/>
  <c r="A45" i="73"/>
  <c r="A29" i="73"/>
  <c r="A22" i="73"/>
  <c r="A70" i="73"/>
  <c r="A54" i="73"/>
  <c r="A26" i="73"/>
  <c r="A76" i="73"/>
  <c r="A86" i="73"/>
  <c r="A106" i="73"/>
  <c r="A67" i="73"/>
  <c r="A44" i="73"/>
  <c r="A51" i="73"/>
  <c r="A10" i="73"/>
  <c r="A31" i="73"/>
  <c r="A56" i="73"/>
  <c r="A30" i="73"/>
  <c r="A16" i="73"/>
  <c r="A43" i="73"/>
  <c r="A27" i="73"/>
  <c r="A25" i="73"/>
  <c r="A68" i="73"/>
  <c r="A52" i="73"/>
  <c r="A61" i="73"/>
  <c r="A108" i="73"/>
  <c r="A101" i="73"/>
  <c r="A95" i="73"/>
  <c r="A97" i="73"/>
  <c r="A75" i="73"/>
  <c r="A35" i="73"/>
  <c r="A12" i="73"/>
  <c r="A28" i="73"/>
  <c r="A59" i="73"/>
  <c r="A41" i="73"/>
  <c r="A37" i="73"/>
  <c r="A11" i="73"/>
  <c r="A66" i="73"/>
  <c r="A38" i="73"/>
  <c r="A92" i="73"/>
  <c r="A78" i="73"/>
  <c r="A104" i="73"/>
  <c r="A105" i="73"/>
  <c r="A91" i="73"/>
  <c r="A42" i="73"/>
  <c r="A14" i="73"/>
  <c r="A18" i="73"/>
  <c r="A39" i="73"/>
  <c r="A23" i="73"/>
  <c r="A9" i="73"/>
  <c r="A64" i="73"/>
  <c r="A48" i="73"/>
  <c r="A84" i="73"/>
  <c r="A83" i="73"/>
  <c r="A79" i="73"/>
  <c r="A72" i="73"/>
  <c r="A74" i="73"/>
  <c r="A99" i="73"/>
  <c r="C95" i="73"/>
  <c r="C105" i="73"/>
  <c r="C78" i="73"/>
  <c r="C84" i="73"/>
  <c r="C99" i="73"/>
  <c r="C76" i="73"/>
  <c r="C72" i="73"/>
  <c r="C82" i="73"/>
  <c r="C83" i="73"/>
  <c r="C75" i="73"/>
  <c r="C100" i="73"/>
  <c r="C80" i="73"/>
  <c r="C85" i="73"/>
  <c r="C106" i="73"/>
  <c r="C97" i="73"/>
  <c r="C111" i="73"/>
  <c r="C92" i="73"/>
  <c r="C94" i="73"/>
  <c r="C109" i="73"/>
  <c r="C77" i="73"/>
  <c r="C17" i="73"/>
  <c r="W28" i="76" a="1"/>
  <c r="W28" i="76" s="1"/>
  <c r="AA28" i="76" s="1" a="1"/>
  <c r="AA28" i="76" s="1"/>
  <c r="W16" i="76" a="1"/>
  <c r="W16" i="76" s="1"/>
  <c r="AA16" i="76" s="1" a="1"/>
  <c r="AA16" i="76" s="1"/>
  <c r="W15" i="76" a="1"/>
  <c r="W15" i="76" s="1"/>
  <c r="AA15" i="76" s="1" a="1"/>
  <c r="AA15" i="76" s="1"/>
  <c r="W26" i="76" a="1"/>
  <c r="W26" i="76" s="1"/>
  <c r="AA26" i="76" s="1" a="1"/>
  <c r="AA26" i="76" s="1"/>
  <c r="W14" i="76" a="1"/>
  <c r="W14" i="76" s="1"/>
  <c r="AA14" i="76" s="1" a="1"/>
  <c r="AA14" i="76" s="1"/>
  <c r="W37" i="76" a="1"/>
  <c r="W37" i="76" s="1"/>
  <c r="AA37" i="76" s="1" a="1"/>
  <c r="AA37" i="76" s="1"/>
  <c r="W25" i="76" a="1"/>
  <c r="W25" i="76" s="1"/>
  <c r="AA25" i="76" s="1" a="1"/>
  <c r="AA25" i="76" s="1"/>
  <c r="W12" i="76" a="1"/>
  <c r="W12" i="76" s="1"/>
  <c r="AA12" i="76" s="1" a="1"/>
  <c r="AA12" i="76" s="1"/>
  <c r="W36" i="76" a="1"/>
  <c r="W36" i="76" s="1"/>
  <c r="AA36" i="76" s="1" a="1"/>
  <c r="AA36" i="76" s="1"/>
  <c r="W24" i="76" a="1"/>
  <c r="W24" i="76" s="1"/>
  <c r="AA24" i="76" s="1" a="1"/>
  <c r="AA24" i="76" s="1"/>
  <c r="W23" i="76" a="1"/>
  <c r="W23" i="76" s="1"/>
  <c r="AA23" i="76" s="1" a="1"/>
  <c r="AA23" i="76" s="1"/>
  <c r="W35" i="76" a="1"/>
  <c r="W35" i="76" s="1"/>
  <c r="AA35" i="76" s="1" a="1"/>
  <c r="AA35" i="76" s="1"/>
  <c r="W34" i="76" a="1"/>
  <c r="W34" i="76" s="1"/>
  <c r="AA34" i="76" s="1" a="1"/>
  <c r="AA34" i="76" s="1"/>
  <c r="W22" i="76" a="1"/>
  <c r="W22" i="76" s="1"/>
  <c r="AA22" i="76" s="1" a="1"/>
  <c r="AA22" i="76" s="1"/>
  <c r="W33" i="76" a="1"/>
  <c r="W33" i="76" s="1"/>
  <c r="AA33" i="76" s="1" a="1"/>
  <c r="AA33" i="76" s="1"/>
  <c r="W21" i="76" a="1"/>
  <c r="W21" i="76" s="1"/>
  <c r="AA21" i="76" s="1" a="1"/>
  <c r="AA21" i="76" s="1"/>
  <c r="W8" i="76" a="1"/>
  <c r="W8" i="76" s="1"/>
  <c r="AA8" i="76" s="1" a="1"/>
  <c r="AA8" i="76" s="1"/>
  <c r="W32" i="76" a="1"/>
  <c r="W32" i="76" s="1"/>
  <c r="AA32" i="76" s="1" a="1"/>
  <c r="AA32" i="76" s="1"/>
  <c r="W20" i="76" a="1"/>
  <c r="W20" i="76" s="1"/>
  <c r="AA20" i="76" s="1" a="1"/>
  <c r="AA20" i="76" s="1"/>
  <c r="W19" i="76" a="1"/>
  <c r="W19" i="76" s="1"/>
  <c r="AA19" i="76" s="1" a="1"/>
  <c r="AA19" i="76" s="1"/>
  <c r="W10" i="76" a="1"/>
  <c r="W10" i="76" s="1"/>
  <c r="AA10" i="76" s="1" a="1"/>
  <c r="AA10" i="76" s="1"/>
  <c r="W30" i="76" a="1"/>
  <c r="W30" i="76" s="1"/>
  <c r="AA30" i="76" s="1" a="1"/>
  <c r="AA30" i="76" s="1"/>
  <c r="W18" i="76" a="1"/>
  <c r="W18" i="76" s="1"/>
  <c r="AA18" i="76" s="1" a="1"/>
  <c r="AA18" i="76" s="1"/>
  <c r="W17" i="76" a="1"/>
  <c r="W17" i="76" s="1"/>
  <c r="AA17" i="76" s="1" a="1"/>
  <c r="AA17" i="76" s="1"/>
  <c r="T10" i="76" a="1"/>
  <c r="T10" i="76" s="1"/>
  <c r="T2" i="76" a="1"/>
  <c r="T2" i="76" s="1"/>
  <c r="C71" i="73"/>
  <c r="T28" i="76" a="1"/>
  <c r="T28" i="76" s="1"/>
  <c r="T24" i="76" a="1"/>
  <c r="T24" i="76" s="1"/>
  <c r="T36" i="76" a="1"/>
  <c r="T36" i="76" s="1"/>
  <c r="AA31" i="76" a="1"/>
  <c r="AA31" i="76" s="1"/>
  <c r="T30" i="76" a="1"/>
  <c r="T30" i="76" s="1"/>
  <c r="S29" i="76" a="1"/>
  <c r="S29" i="76" s="1"/>
  <c r="T35" i="76" a="1"/>
  <c r="T35" i="76" s="1"/>
  <c r="T29" i="76" a="1"/>
  <c r="T29" i="76" s="1"/>
  <c r="T33" i="76" a="1"/>
  <c r="T33" i="76" s="1"/>
  <c r="T32" i="76" a="1"/>
  <c r="T32" i="76" s="1"/>
  <c r="U29" i="76" a="1"/>
  <c r="U29" i="76" s="1"/>
  <c r="T20" i="76" a="1"/>
  <c r="T20" i="76" s="1"/>
  <c r="T19" i="76" a="1"/>
  <c r="T19" i="76" s="1"/>
  <c r="T22" i="76" a="1"/>
  <c r="T22" i="76" s="1"/>
  <c r="T25" i="76" a="1"/>
  <c r="T25" i="76" s="1"/>
  <c r="AA29" i="76" a="1"/>
  <c r="AA29" i="76" s="1"/>
  <c r="S31" i="76" a="1"/>
  <c r="S31" i="76" s="1"/>
  <c r="T18" i="76" a="1"/>
  <c r="T18" i="76" s="1"/>
  <c r="AA27" i="76" a="1"/>
  <c r="AA27" i="76" s="1"/>
  <c r="T31" i="76" a="1"/>
  <c r="T31" i="76" s="1"/>
  <c r="T23" i="76" a="1"/>
  <c r="T23" i="76" s="1"/>
  <c r="T37" i="76" a="1"/>
  <c r="T37" i="76" s="1"/>
  <c r="U31" i="76" a="1"/>
  <c r="U31" i="76" s="1"/>
  <c r="U27" i="76" a="1"/>
  <c r="U27" i="76" s="1"/>
  <c r="S27" i="76" a="1"/>
  <c r="S27" i="76" s="1"/>
  <c r="T27" i="76" a="1"/>
  <c r="T27" i="76" s="1"/>
  <c r="T26" i="76" a="1"/>
  <c r="T26" i="76" s="1"/>
  <c r="T34" i="76" a="1"/>
  <c r="T34" i="76" s="1"/>
  <c r="T21" i="76" a="1"/>
  <c r="T21" i="76" s="1"/>
  <c r="C13" i="73"/>
  <c r="AA9" i="76" a="1"/>
  <c r="AA9" i="76" s="1"/>
  <c r="AA13" i="76" a="1"/>
  <c r="AA13" i="76" s="1"/>
  <c r="AA11" i="76" a="1"/>
  <c r="AA11" i="76" s="1"/>
  <c r="U9" i="76" a="1"/>
  <c r="U9" i="76" s="1"/>
  <c r="U11" i="76" a="1"/>
  <c r="U11" i="76" s="1"/>
  <c r="T8" i="76" a="1"/>
  <c r="T8" i="76" s="1"/>
  <c r="T12" i="76" a="1"/>
  <c r="T12" i="76" s="1"/>
  <c r="T16" i="76" a="1"/>
  <c r="T16" i="76" s="1"/>
  <c r="T14" i="76" a="1"/>
  <c r="T14" i="76" s="1"/>
  <c r="T13" i="76" a="1"/>
  <c r="T13" i="76" s="1"/>
  <c r="T17" i="76" a="1"/>
  <c r="T17" i="76" s="1"/>
  <c r="T9" i="76" a="1"/>
  <c r="T9" i="76" s="1"/>
  <c r="T11" i="76" a="1"/>
  <c r="T11" i="76" s="1"/>
  <c r="T15" i="76" a="1"/>
  <c r="T15" i="76" s="1"/>
  <c r="C41" i="73"/>
  <c r="C38" i="73"/>
  <c r="C30" i="73"/>
  <c r="C42" i="73"/>
  <c r="C23" i="73"/>
  <c r="T2" i="75" a="1"/>
  <c r="T2" i="75" s="1"/>
  <c r="X2" i="75" s="1" a="1"/>
  <c r="X2" i="75" s="1"/>
  <c r="T4" i="75" a="1"/>
  <c r="T4" i="75" s="1"/>
  <c r="X4" i="75" s="1" a="1"/>
  <c r="X4" i="75" s="1"/>
  <c r="S4" i="75" a="1"/>
  <c r="S4" i="75" s="1"/>
  <c r="S3" i="75" a="1"/>
  <c r="S3" i="75" s="1"/>
  <c r="T3" i="75" a="1"/>
  <c r="T3" i="75" s="1"/>
  <c r="X3" i="75" s="1" a="1"/>
  <c r="X3" i="75" s="1"/>
  <c r="T5" i="75" a="1"/>
  <c r="T5" i="75" s="1"/>
  <c r="X5" i="75" s="1" a="1"/>
  <c r="X5" i="75" s="1"/>
  <c r="S5" i="75" a="1"/>
  <c r="S5" i="75" s="1"/>
  <c r="S2" i="75" a="1"/>
  <c r="S2" i="75" s="1"/>
  <c r="C10" i="73"/>
  <c r="C15" i="73"/>
  <c r="C16" i="73"/>
  <c r="C27" i="73"/>
  <c r="C66" i="73"/>
  <c r="C20" i="73"/>
  <c r="C11" i="73"/>
  <c r="C12" i="73"/>
  <c r="C35" i="73"/>
  <c r="C65" i="73"/>
  <c r="C37" i="73"/>
  <c r="C61" i="73"/>
  <c r="C45" i="73"/>
  <c r="C31" i="73"/>
  <c r="C67" i="73"/>
  <c r="C49" i="73"/>
  <c r="C54" i="73"/>
  <c r="C33" i="73"/>
  <c r="C29" i="73"/>
  <c r="C62" i="73"/>
  <c r="C50" i="73"/>
  <c r="C8" i="73"/>
  <c r="C36" i="73"/>
  <c r="C22" i="73"/>
  <c r="C14" i="73"/>
  <c r="C58" i="73"/>
  <c r="C56" i="73"/>
  <c r="C51" i="73"/>
  <c r="C44" i="73"/>
  <c r="C26" i="73"/>
  <c r="C21" i="73"/>
  <c r="C55" i="73"/>
  <c r="C46" i="73"/>
  <c r="C57" i="73"/>
  <c r="C28" i="73"/>
  <c r="C70" i="73"/>
  <c r="C39" i="73"/>
  <c r="C68" i="73"/>
  <c r="C24" i="73"/>
  <c r="C18" i="73"/>
  <c r="C53" i="73"/>
  <c r="C52" i="73"/>
  <c r="C60" i="73"/>
  <c r="C40" i="73"/>
  <c r="C34" i="73"/>
  <c r="C69" i="73"/>
  <c r="C47" i="73"/>
  <c r="C48" i="73"/>
  <c r="C59" i="73"/>
  <c r="C32" i="73"/>
  <c r="C25" i="73"/>
  <c r="C63" i="73"/>
  <c r="C64" i="73"/>
  <c r="C9" i="73"/>
  <c r="C19" i="73"/>
  <c r="C43" i="73"/>
  <c r="J2" i="72" a="1"/>
  <c r="N2" i="72" a="1"/>
  <c r="N2" i="72" s="1"/>
  <c r="W11" i="13"/>
  <c r="V11" i="13"/>
  <c r="U11" i="13"/>
  <c r="T11" i="13"/>
  <c r="Y11" i="13"/>
  <c r="X11" i="13"/>
  <c r="M10" i="76" a="1"/>
  <c r="M9" i="76" a="1"/>
  <c r="K10" i="76" a="1"/>
  <c r="K9" i="76" a="1"/>
  <c r="K7" i="76" a="1"/>
  <c r="K8" i="76" a="1"/>
  <c r="K6" i="76" a="1"/>
  <c r="M9" i="76" l="1"/>
  <c r="M10" i="76"/>
  <c r="S11" i="76" a="1"/>
  <c r="S11" i="76" s="1"/>
  <c r="S9" i="76" a="1"/>
  <c r="S9" i="76" s="1"/>
  <c r="K9" i="76"/>
  <c r="K7" i="76"/>
  <c r="K6" i="76"/>
  <c r="K10" i="76"/>
  <c r="K8" i="76"/>
  <c r="AA2" i="75"/>
  <c r="W5" i="75" a="1"/>
  <c r="W5" i="75" s="1"/>
  <c r="AA5" i="75"/>
  <c r="W3" i="75" a="1"/>
  <c r="W3" i="75" s="1"/>
  <c r="AA3" i="75"/>
  <c r="W4" i="75" a="1"/>
  <c r="W4" i="75" s="1"/>
  <c r="AA4" i="75"/>
  <c r="W2" i="75" a="1"/>
  <c r="W2" i="75" s="1"/>
  <c r="M6" i="72"/>
  <c r="AC5" i="73" s="1" a="1"/>
  <c r="AC5" i="73" s="1"/>
  <c r="M13" i="72"/>
  <c r="M16" i="72"/>
  <c r="J2" i="72"/>
  <c r="M2" i="72" s="1"/>
  <c r="CP2" i="84" s="1" a="1"/>
  <c r="CP2" i="84" s="1"/>
  <c r="M3" i="72"/>
  <c r="AC6" i="73" s="1" a="1"/>
  <c r="AC6" i="73" s="1"/>
  <c r="M4" i="72"/>
  <c r="M15" i="72"/>
  <c r="M17" i="72"/>
  <c r="M7" i="72"/>
  <c r="M5" i="72"/>
  <c r="AC7" i="73" s="1" a="1"/>
  <c r="AC7" i="73" s="1"/>
  <c r="M8" i="72"/>
  <c r="M9" i="72"/>
  <c r="M10" i="72"/>
  <c r="M12" i="72"/>
  <c r="M11" i="72"/>
  <c r="M14" i="72"/>
  <c r="B2" i="60" a="1"/>
  <c r="J9" i="76" a="1"/>
  <c r="J10" i="76" a="1"/>
  <c r="J10" i="76" l="1"/>
  <c r="J9" i="76"/>
  <c r="B2" i="60"/>
  <c r="L2" i="84" s="1" a="1"/>
  <c r="L2" i="84" s="1"/>
  <c r="B7" i="12"/>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AE26" i="31"/>
  <c r="AE25" i="31"/>
  <c r="AE24" i="31"/>
  <c r="AE23" i="31"/>
  <c r="AE22" i="31"/>
  <c r="AE21" i="31"/>
  <c r="W15" i="31"/>
  <c r="V15" i="31"/>
  <c r="AE38" i="31"/>
  <c r="AB11" i="13"/>
  <c r="AA11" i="13"/>
  <c r="Z11" i="13"/>
  <c r="S11" i="13"/>
  <c r="R11" i="13"/>
  <c r="Q11" i="13"/>
  <c r="P11" i="13"/>
  <c r="O11" i="13"/>
  <c r="N11" i="13"/>
  <c r="M11" i="13"/>
  <c r="L11" i="13"/>
  <c r="K11" i="13"/>
  <c r="J11" i="13"/>
  <c r="I11" i="13"/>
  <c r="H11" i="13"/>
  <c r="G11" i="13"/>
  <c r="F11" i="13"/>
  <c r="E11" i="13"/>
  <c r="D11" i="13"/>
  <c r="Q41" i="13"/>
  <c r="P41" i="13"/>
  <c r="Q40" i="13"/>
  <c r="P40" i="13"/>
  <c r="Q39" i="13"/>
  <c r="P39" i="13"/>
  <c r="Q38" i="13"/>
  <c r="P38" i="13"/>
  <c r="S37" i="13"/>
  <c r="Q37" i="13"/>
  <c r="P37" i="13"/>
  <c r="S36" i="13"/>
  <c r="Q36" i="13"/>
  <c r="P36" i="13"/>
  <c r="S35" i="13"/>
  <c r="Q35" i="13"/>
  <c r="P35" i="13"/>
  <c r="S34" i="13"/>
  <c r="Q34" i="13"/>
  <c r="P34" i="13"/>
  <c r="Q51" i="13"/>
  <c r="Q50" i="13"/>
  <c r="Q49" i="13"/>
  <c r="Q48" i="13"/>
  <c r="Q47" i="13"/>
  <c r="Q46" i="13"/>
  <c r="Q45" i="13"/>
  <c r="Q44" i="13"/>
  <c r="Q43" i="13"/>
  <c r="Q42" i="13"/>
  <c r="Q33" i="13"/>
  <c r="Q32" i="13"/>
  <c r="Q31" i="13"/>
  <c r="Q30" i="13"/>
  <c r="Q29" i="13"/>
  <c r="Q28" i="13"/>
  <c r="B33" i="12" l="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B103" i="12" s="1"/>
  <c r="B104" i="12" s="1"/>
  <c r="B105" i="12" s="1"/>
  <c r="B106" i="12" s="1"/>
  <c r="B107" i="12" s="1"/>
  <c r="B108" i="12" s="1"/>
  <c r="B109" i="12" s="1"/>
  <c r="B110" i="12" s="1"/>
  <c r="B111" i="12" s="1"/>
  <c r="B112" i="12" s="1"/>
  <c r="B113" i="12" s="1"/>
  <c r="B114" i="12" s="1"/>
  <c r="B115" i="12" s="1"/>
  <c r="B116" i="12" s="1"/>
  <c r="B117" i="12" s="1"/>
  <c r="B118" i="12" s="1"/>
  <c r="B119" i="12" s="1"/>
  <c r="B120" i="12" s="1"/>
  <c r="B121" i="12" s="1"/>
  <c r="B122" i="12" s="1"/>
  <c r="B123" i="12" s="1"/>
  <c r="B124" i="12" s="1"/>
  <c r="B125" i="12" s="1"/>
  <c r="B126" i="12" s="1"/>
  <c r="B127" i="12" s="1"/>
  <c r="B128" i="12" s="1"/>
  <c r="B129" i="12" s="1"/>
  <c r="B130" i="12" s="1"/>
  <c r="B131" i="12" s="1"/>
  <c r="B132" i="12" s="1"/>
  <c r="B133" i="12" s="1"/>
  <c r="B134" i="12" s="1"/>
  <c r="B135" i="12" s="1"/>
  <c r="B136" i="12" s="1"/>
  <c r="B137" i="12" s="1"/>
  <c r="B138" i="12" s="1"/>
  <c r="B139" i="12" s="1"/>
  <c r="B140" i="12" s="1"/>
  <c r="B141" i="12" s="1"/>
  <c r="B142" i="12" s="1"/>
  <c r="B143" i="12" s="1"/>
  <c r="B144" i="12" s="1"/>
  <c r="B145" i="12" s="1"/>
  <c r="B146" i="12" s="1"/>
  <c r="B147" i="12" s="1"/>
  <c r="B148" i="12" s="1"/>
  <c r="B149" i="12" s="1"/>
  <c r="B150" i="12" s="1"/>
  <c r="B151" i="12" s="1"/>
  <c r="B152" i="12" s="1"/>
  <c r="B153" i="12" s="1"/>
  <c r="B154" i="12" s="1"/>
  <c r="B155" i="12" s="1"/>
  <c r="B156" i="12" s="1"/>
  <c r="B157" i="12" s="1"/>
  <c r="B158" i="12" s="1"/>
  <c r="E2" i="60" a="1"/>
  <c r="E2" i="60" s="1"/>
  <c r="D2" i="60" a="1"/>
  <c r="D2" i="60" s="1"/>
  <c r="BR4" i="73" a="1"/>
  <c r="BR4" i="73" s="1"/>
  <c r="BP5" i="73" a="1"/>
  <c r="BP5" i="73" s="1"/>
  <c r="C5" i="73" s="1"/>
  <c r="U13" i="76" s="1" a="1"/>
  <c r="U13" i="76" s="1"/>
  <c r="BR5" i="73" a="1"/>
  <c r="BR5" i="73" s="1"/>
  <c r="BP4" i="73" a="1"/>
  <c r="BP4" i="73" s="1"/>
  <c r="C4" i="73" s="1"/>
  <c r="Q66" i="23"/>
  <c r="P66" i="23"/>
  <c r="Q65" i="23"/>
  <c r="P65" i="23"/>
  <c r="Q64" i="23"/>
  <c r="P64" i="23"/>
  <c r="Q63" i="23"/>
  <c r="P63" i="23"/>
  <c r="Q62" i="23"/>
  <c r="P62" i="23"/>
  <c r="Q41" i="23"/>
  <c r="P41" i="23"/>
  <c r="Q40" i="23"/>
  <c r="P40" i="23"/>
  <c r="Q39" i="23"/>
  <c r="P39" i="23"/>
  <c r="Q38" i="23"/>
  <c r="P38" i="23"/>
  <c r="Q37" i="23"/>
  <c r="P37" i="23"/>
  <c r="Q36" i="23"/>
  <c r="P36" i="23"/>
  <c r="Q35" i="23"/>
  <c r="P35" i="23"/>
  <c r="Q34" i="23"/>
  <c r="P34" i="23"/>
  <c r="AL85" i="23" a="1"/>
  <c r="AL85" i="23" s="1"/>
  <c r="AM2" i="23" s="1" a="1"/>
  <c r="AM2" i="23" s="1"/>
  <c r="AA14" i="46"/>
  <c r="Z14" i="46"/>
  <c r="Y14" i="46"/>
  <c r="K8" i="9"/>
  <c r="J8" i="9"/>
  <c r="K6" i="9"/>
  <c r="J6" i="9"/>
  <c r="L8" i="9"/>
  <c r="L6" i="9"/>
  <c r="J33" i="49"/>
  <c r="I33" i="49"/>
  <c r="J32" i="49"/>
  <c r="I32" i="49"/>
  <c r="J31" i="49"/>
  <c r="I31" i="49"/>
  <c r="J30" i="49"/>
  <c r="I30" i="49"/>
  <c r="J29" i="49"/>
  <c r="I29" i="49"/>
  <c r="J28" i="49"/>
  <c r="I28" i="49"/>
  <c r="J27" i="49"/>
  <c r="I27" i="49"/>
  <c r="J26" i="49"/>
  <c r="I26" i="49"/>
  <c r="J25" i="49"/>
  <c r="I25" i="49"/>
  <c r="U21" i="76" l="1" a="1"/>
  <c r="U21" i="76" s="1"/>
  <c r="U25" i="76" a="1"/>
  <c r="U25" i="76" s="1"/>
  <c r="U23" i="76" a="1"/>
  <c r="U23" i="76" s="1"/>
  <c r="AI2" i="49" a="1"/>
  <c r="AI2" i="49" s="1"/>
  <c r="AD3" i="49" l="1" a="1"/>
  <c r="AD3" i="49" s="1"/>
  <c r="AC3" i="49" a="1"/>
  <c r="AC3" i="49" s="1"/>
  <c r="AB3" i="49" a="1"/>
  <c r="AB3" i="49" s="1"/>
  <c r="I161" i="12" a="1"/>
  <c r="I161" i="12" s="1"/>
  <c r="P161" i="12" a="1"/>
  <c r="P161" i="12" s="1"/>
  <c r="AA1" i="55" a="1"/>
  <c r="AA1" i="55" s="1"/>
  <c r="I160" i="12" s="1"/>
  <c r="Z1" i="55" a="1"/>
  <c r="Z1" i="55" s="1"/>
  <c r="P163" i="12" s="1" a="1"/>
  <c r="P163" i="12" s="1"/>
  <c r="W23" i="55"/>
  <c r="V23" i="55"/>
  <c r="U23" i="55"/>
  <c r="T23" i="55"/>
  <c r="S23" i="55"/>
  <c r="R23" i="55"/>
  <c r="L23" i="55"/>
  <c r="K23" i="55"/>
  <c r="J23" i="55"/>
  <c r="I23" i="55"/>
  <c r="H23" i="55"/>
  <c r="G23" i="55"/>
  <c r="E23" i="55"/>
  <c r="D23" i="55"/>
  <c r="C23" i="55"/>
  <c r="W8" i="55"/>
  <c r="V8" i="55"/>
  <c r="U8" i="55"/>
  <c r="T8" i="55"/>
  <c r="S8" i="55"/>
  <c r="R8" i="55"/>
  <c r="L8" i="55"/>
  <c r="K8" i="55"/>
  <c r="J8" i="55"/>
  <c r="I8" i="55"/>
  <c r="H8" i="55"/>
  <c r="G8" i="55"/>
  <c r="F8" i="55"/>
  <c r="E8" i="55"/>
  <c r="D8" i="55"/>
  <c r="C8" i="55"/>
  <c r="K47" i="30"/>
  <c r="J47" i="30"/>
  <c r="K46" i="30"/>
  <c r="J46" i="30"/>
  <c r="K45" i="30"/>
  <c r="J45" i="30"/>
  <c r="K44" i="30"/>
  <c r="J44" i="30"/>
  <c r="K43" i="30"/>
  <c r="J43" i="30"/>
  <c r="K42" i="30"/>
  <c r="J42" i="30"/>
  <c r="K41" i="30"/>
  <c r="J41" i="30"/>
  <c r="K40" i="30"/>
  <c r="J40" i="30"/>
  <c r="T36" i="47" a="1"/>
  <c r="T36" i="47" s="1"/>
  <c r="AA34" i="54" a="1"/>
  <c r="AA34" i="54" s="1"/>
  <c r="AB34" i="54" l="1" a="1"/>
  <c r="AB34" i="54" s="1"/>
  <c r="AC34" i="54" a="1"/>
  <c r="AC34" i="54" s="1"/>
  <c r="U2" i="47" a="1"/>
  <c r="U2" i="47" s="1"/>
  <c r="H33" i="47" a="1"/>
  <c r="H33" i="47" s="1"/>
  <c r="I163" i="12" a="1"/>
  <c r="I163" i="12" s="1"/>
  <c r="P160" i="12"/>
  <c r="A2" i="72" a="1"/>
  <c r="B2" i="72" a="1"/>
  <c r="G163" i="12" l="1" a="1"/>
  <c r="G163" i="12" s="1"/>
  <c r="G160" i="12"/>
  <c r="A2" i="72"/>
  <c r="G2" i="72" s="1"/>
  <c r="G15" i="72"/>
  <c r="G3" i="72"/>
  <c r="G14" i="72"/>
  <c r="G13" i="72"/>
  <c r="G12" i="72"/>
  <c r="G11" i="72"/>
  <c r="G10" i="72"/>
  <c r="G9" i="72"/>
  <c r="G8" i="72"/>
  <c r="G7" i="72"/>
  <c r="G6" i="72"/>
  <c r="G5" i="72"/>
  <c r="G17" i="72"/>
  <c r="G16" i="72"/>
  <c r="G4" i="72"/>
  <c r="E13" i="72"/>
  <c r="E12" i="72"/>
  <c r="E9" i="72"/>
  <c r="E11" i="72"/>
  <c r="E10" i="72"/>
  <c r="E7" i="72"/>
  <c r="E6" i="72"/>
  <c r="E14" i="72"/>
  <c r="E17" i="72"/>
  <c r="E5" i="72"/>
  <c r="E16" i="72"/>
  <c r="E4" i="72"/>
  <c r="E8" i="72"/>
  <c r="E15" i="72"/>
  <c r="E3" i="72"/>
  <c r="B2" i="72"/>
  <c r="E2" i="72" s="1"/>
  <c r="CM2" i="84" s="1" a="1"/>
  <c r="CM2" i="84" s="1"/>
  <c r="F161" i="12" a="1"/>
  <c r="F161" i="12" s="1"/>
  <c r="P2" i="35" a="1"/>
  <c r="P2" i="35" s="1"/>
  <c r="B5" i="18"/>
  <c r="B6" i="18"/>
  <c r="AK2" i="12" l="1" a="1"/>
  <c r="AK2" i="12" s="1"/>
  <c r="G161" i="12" a="1"/>
  <c r="G161" i="12" s="1"/>
  <c r="AD5" i="12" l="1" a="1"/>
  <c r="AD5" i="12" s="1"/>
  <c r="X38" i="18"/>
  <c r="Y38" i="18" s="1"/>
  <c r="X36" i="18"/>
  <c r="Y36" i="18" s="1"/>
  <c r="X35" i="18"/>
  <c r="Y35" i="18" s="1"/>
  <c r="X34" i="18"/>
  <c r="Y34" i="18" s="1"/>
  <c r="X33" i="18"/>
  <c r="Y33" i="18" s="1"/>
  <c r="X32" i="18"/>
  <c r="Y32" i="18" s="1"/>
  <c r="X31" i="18"/>
  <c r="Y31" i="18" s="1"/>
  <c r="X30" i="18"/>
  <c r="Y30" i="18" s="1"/>
  <c r="X29" i="18"/>
  <c r="Y29" i="18" s="1"/>
  <c r="X28" i="18"/>
  <c r="Y28" i="18" s="1"/>
  <c r="X27" i="18"/>
  <c r="Y27" i="18" s="1"/>
  <c r="X26" i="18"/>
  <c r="Y26" i="18" s="1"/>
  <c r="X25" i="18"/>
  <c r="Y25" i="18" s="1"/>
  <c r="X24" i="18"/>
  <c r="Y24" i="18" s="1"/>
  <c r="X23" i="18"/>
  <c r="Y23" i="18" s="1"/>
  <c r="X22" i="18"/>
  <c r="Y22" i="18" s="1"/>
  <c r="P739" i="7"/>
  <c r="O739" i="7"/>
  <c r="N739" i="7"/>
  <c r="P738" i="7"/>
  <c r="O738" i="7"/>
  <c r="N738" i="7"/>
  <c r="P737" i="7"/>
  <c r="O737" i="7"/>
  <c r="N737" i="7"/>
  <c r="P736" i="7"/>
  <c r="O736" i="7"/>
  <c r="N736" i="7"/>
  <c r="P735" i="7"/>
  <c r="O735" i="7"/>
  <c r="N735" i="7"/>
  <c r="P734" i="7"/>
  <c r="O734" i="7"/>
  <c r="N734" i="7"/>
  <c r="P733" i="7"/>
  <c r="O733" i="7"/>
  <c r="N733" i="7"/>
  <c r="P732" i="7"/>
  <c r="O732" i="7"/>
  <c r="N732" i="7"/>
  <c r="P731" i="7"/>
  <c r="O731" i="7"/>
  <c r="N731" i="7"/>
  <c r="P730" i="7"/>
  <c r="O730" i="7"/>
  <c r="N730" i="7"/>
  <c r="P729" i="7"/>
  <c r="O729" i="7"/>
  <c r="N729" i="7"/>
  <c r="P728" i="7"/>
  <c r="O728" i="7"/>
  <c r="N728" i="7"/>
  <c r="P727" i="7"/>
  <c r="O727" i="7"/>
  <c r="N727" i="7"/>
  <c r="P726" i="7"/>
  <c r="O726" i="7"/>
  <c r="N726" i="7"/>
  <c r="P725" i="7"/>
  <c r="O725" i="7"/>
  <c r="N725" i="7"/>
  <c r="P724" i="7"/>
  <c r="O724" i="7"/>
  <c r="N724" i="7"/>
  <c r="P723" i="7"/>
  <c r="O723" i="7"/>
  <c r="N723" i="7"/>
  <c r="P722" i="7"/>
  <c r="O722" i="7"/>
  <c r="N722" i="7"/>
  <c r="P721" i="7"/>
  <c r="O721" i="7"/>
  <c r="N721" i="7"/>
  <c r="P720" i="7"/>
  <c r="O720" i="7"/>
  <c r="N720" i="7"/>
  <c r="P719" i="7"/>
  <c r="O719" i="7"/>
  <c r="N719" i="7"/>
  <c r="P718" i="7"/>
  <c r="O718" i="7"/>
  <c r="N718" i="7"/>
  <c r="P717" i="7"/>
  <c r="O717" i="7"/>
  <c r="N717" i="7"/>
  <c r="P716" i="7"/>
  <c r="O716" i="7"/>
  <c r="N716" i="7"/>
  <c r="P715" i="7"/>
  <c r="O715" i="7"/>
  <c r="N715" i="7"/>
  <c r="P714" i="7"/>
  <c r="O714" i="7"/>
  <c r="N714" i="7"/>
  <c r="P713" i="7"/>
  <c r="O713" i="7"/>
  <c r="N713" i="7"/>
  <c r="P712" i="7"/>
  <c r="O712" i="7"/>
  <c r="N712" i="7"/>
  <c r="P711" i="7"/>
  <c r="O711" i="7"/>
  <c r="N711" i="7"/>
  <c r="P710" i="7"/>
  <c r="O710" i="7"/>
  <c r="N710" i="7"/>
  <c r="P709" i="7"/>
  <c r="O709" i="7"/>
  <c r="N709" i="7"/>
  <c r="P708" i="7"/>
  <c r="O708" i="7"/>
  <c r="N708" i="7"/>
  <c r="P707" i="7"/>
  <c r="O707" i="7"/>
  <c r="N707" i="7"/>
  <c r="P706" i="7"/>
  <c r="O706" i="7"/>
  <c r="N706" i="7"/>
  <c r="P705" i="7"/>
  <c r="O705" i="7"/>
  <c r="N705" i="7"/>
  <c r="P704" i="7"/>
  <c r="O704" i="7"/>
  <c r="N704" i="7"/>
  <c r="P703" i="7"/>
  <c r="O703" i="7"/>
  <c r="N703" i="7"/>
  <c r="P702" i="7"/>
  <c r="O702" i="7"/>
  <c r="N702" i="7"/>
  <c r="P701" i="7"/>
  <c r="O701" i="7"/>
  <c r="N701" i="7"/>
  <c r="P700" i="7"/>
  <c r="O700" i="7"/>
  <c r="N700" i="7"/>
  <c r="P699" i="7"/>
  <c r="O699" i="7"/>
  <c r="N699" i="7"/>
  <c r="P698" i="7"/>
  <c r="O698" i="7"/>
  <c r="N698" i="7"/>
  <c r="P697" i="7"/>
  <c r="O697" i="7"/>
  <c r="N697" i="7"/>
  <c r="P696" i="7"/>
  <c r="O696" i="7"/>
  <c r="N696" i="7"/>
  <c r="P695" i="7"/>
  <c r="O695" i="7"/>
  <c r="N695" i="7"/>
  <c r="P694" i="7"/>
  <c r="O694" i="7"/>
  <c r="N694" i="7"/>
  <c r="P693" i="7"/>
  <c r="O693" i="7"/>
  <c r="N693" i="7"/>
  <c r="P692" i="7"/>
  <c r="O692" i="7"/>
  <c r="N692" i="7"/>
  <c r="P691" i="7"/>
  <c r="O691" i="7"/>
  <c r="N691" i="7"/>
  <c r="P690" i="7"/>
  <c r="O690" i="7"/>
  <c r="N690" i="7"/>
  <c r="P689" i="7"/>
  <c r="O689" i="7"/>
  <c r="N689" i="7"/>
  <c r="P688" i="7"/>
  <c r="O688" i="7"/>
  <c r="N688" i="7"/>
  <c r="P687" i="7"/>
  <c r="O687" i="7"/>
  <c r="N687" i="7"/>
  <c r="P686" i="7"/>
  <c r="O686" i="7"/>
  <c r="N686" i="7"/>
  <c r="P685" i="7"/>
  <c r="O685" i="7"/>
  <c r="N685" i="7"/>
  <c r="P684" i="7"/>
  <c r="O684" i="7"/>
  <c r="N684" i="7"/>
  <c r="P683" i="7"/>
  <c r="O683" i="7"/>
  <c r="N683" i="7"/>
  <c r="P682" i="7"/>
  <c r="O682" i="7"/>
  <c r="N682" i="7"/>
  <c r="P681" i="7"/>
  <c r="O681" i="7"/>
  <c r="N681" i="7"/>
  <c r="P680" i="7"/>
  <c r="O680" i="7"/>
  <c r="N680" i="7"/>
  <c r="P679" i="7"/>
  <c r="O679" i="7"/>
  <c r="N679" i="7"/>
  <c r="P678" i="7"/>
  <c r="O678" i="7"/>
  <c r="N678" i="7"/>
  <c r="P677" i="7"/>
  <c r="O677" i="7"/>
  <c r="N677" i="7"/>
  <c r="P676" i="7"/>
  <c r="O676" i="7"/>
  <c r="N676" i="7"/>
  <c r="P675" i="7"/>
  <c r="O675" i="7"/>
  <c r="N675" i="7"/>
  <c r="P674" i="7"/>
  <c r="O674" i="7"/>
  <c r="N674" i="7"/>
  <c r="P673" i="7"/>
  <c r="O673" i="7"/>
  <c r="N673" i="7"/>
  <c r="P672" i="7"/>
  <c r="O672" i="7"/>
  <c r="N672" i="7"/>
  <c r="P671" i="7"/>
  <c r="O671" i="7"/>
  <c r="N671" i="7"/>
  <c r="P670" i="7"/>
  <c r="O670" i="7"/>
  <c r="N670" i="7"/>
  <c r="P669" i="7"/>
  <c r="O669" i="7"/>
  <c r="N669" i="7"/>
  <c r="P668" i="7"/>
  <c r="O668" i="7"/>
  <c r="N668" i="7"/>
  <c r="P667" i="7"/>
  <c r="O667" i="7"/>
  <c r="N667" i="7"/>
  <c r="P666" i="7"/>
  <c r="O666" i="7"/>
  <c r="N666" i="7"/>
  <c r="P665" i="7"/>
  <c r="O665" i="7"/>
  <c r="N665" i="7"/>
  <c r="P664" i="7"/>
  <c r="O664" i="7"/>
  <c r="N664" i="7"/>
  <c r="P663" i="7"/>
  <c r="O663" i="7"/>
  <c r="N663" i="7"/>
  <c r="P662" i="7"/>
  <c r="O662" i="7"/>
  <c r="N662" i="7"/>
  <c r="P661" i="7"/>
  <c r="O661" i="7"/>
  <c r="N661" i="7"/>
  <c r="P660" i="7"/>
  <c r="O660" i="7"/>
  <c r="N660" i="7"/>
  <c r="P659" i="7"/>
  <c r="O659" i="7"/>
  <c r="N659" i="7"/>
  <c r="P658" i="7"/>
  <c r="O658" i="7"/>
  <c r="N658" i="7"/>
  <c r="P657" i="7"/>
  <c r="O657" i="7"/>
  <c r="N657" i="7"/>
  <c r="P656" i="7"/>
  <c r="O656" i="7"/>
  <c r="N656" i="7"/>
  <c r="P655" i="7"/>
  <c r="O655" i="7"/>
  <c r="N655" i="7"/>
  <c r="P654" i="7"/>
  <c r="O654" i="7"/>
  <c r="N654" i="7"/>
  <c r="P653" i="7"/>
  <c r="O653" i="7"/>
  <c r="N653" i="7"/>
  <c r="P652" i="7"/>
  <c r="O652" i="7"/>
  <c r="N652" i="7"/>
  <c r="P651" i="7"/>
  <c r="O651" i="7"/>
  <c r="N651" i="7"/>
  <c r="P650" i="7"/>
  <c r="O650" i="7"/>
  <c r="N650" i="7"/>
  <c r="P649" i="7"/>
  <c r="O649" i="7"/>
  <c r="N649" i="7"/>
  <c r="P648" i="7"/>
  <c r="O648" i="7"/>
  <c r="N648" i="7"/>
  <c r="P647" i="7"/>
  <c r="O647" i="7"/>
  <c r="N647" i="7"/>
  <c r="P646" i="7"/>
  <c r="O646" i="7"/>
  <c r="N646" i="7"/>
  <c r="P645" i="7"/>
  <c r="O645" i="7"/>
  <c r="N645" i="7"/>
  <c r="P644" i="7"/>
  <c r="O644" i="7"/>
  <c r="N644" i="7"/>
  <c r="P643" i="7"/>
  <c r="O643" i="7"/>
  <c r="N643" i="7"/>
  <c r="P642" i="7"/>
  <c r="O642" i="7"/>
  <c r="N642" i="7"/>
  <c r="P641" i="7"/>
  <c r="O641" i="7"/>
  <c r="N641" i="7"/>
  <c r="P640" i="7"/>
  <c r="O640" i="7"/>
  <c r="N640" i="7"/>
  <c r="P639" i="7"/>
  <c r="O639" i="7"/>
  <c r="N639" i="7"/>
  <c r="P638" i="7"/>
  <c r="O638" i="7"/>
  <c r="N638" i="7"/>
  <c r="P637" i="7"/>
  <c r="O637" i="7"/>
  <c r="N637" i="7"/>
  <c r="P636" i="7"/>
  <c r="O636" i="7"/>
  <c r="N636" i="7"/>
  <c r="P635" i="7"/>
  <c r="O635" i="7"/>
  <c r="N635" i="7"/>
  <c r="P634" i="7"/>
  <c r="O634" i="7"/>
  <c r="N634" i="7"/>
  <c r="P633" i="7"/>
  <c r="O633" i="7"/>
  <c r="N633" i="7"/>
  <c r="P632" i="7"/>
  <c r="O632" i="7"/>
  <c r="N632" i="7"/>
  <c r="P631" i="7"/>
  <c r="O631" i="7"/>
  <c r="N631" i="7"/>
  <c r="P630" i="7"/>
  <c r="O630" i="7"/>
  <c r="N630" i="7"/>
  <c r="P629" i="7"/>
  <c r="O629" i="7"/>
  <c r="N629" i="7"/>
  <c r="P628" i="7"/>
  <c r="O628" i="7"/>
  <c r="N628" i="7"/>
  <c r="P627" i="7"/>
  <c r="O627" i="7"/>
  <c r="N627" i="7"/>
  <c r="P626" i="7"/>
  <c r="O626" i="7"/>
  <c r="N626" i="7"/>
  <c r="P625" i="7"/>
  <c r="O625" i="7"/>
  <c r="N625" i="7"/>
  <c r="P624" i="7"/>
  <c r="O624" i="7"/>
  <c r="N624" i="7"/>
  <c r="P623" i="7"/>
  <c r="O623" i="7"/>
  <c r="N623" i="7"/>
  <c r="P622" i="7"/>
  <c r="O622" i="7"/>
  <c r="N622" i="7"/>
  <c r="P621" i="7"/>
  <c r="O621" i="7"/>
  <c r="N621" i="7"/>
  <c r="P620" i="7"/>
  <c r="O620" i="7"/>
  <c r="N620" i="7"/>
  <c r="P619" i="7"/>
  <c r="O619" i="7"/>
  <c r="N619" i="7"/>
  <c r="P618" i="7"/>
  <c r="O618" i="7"/>
  <c r="N618" i="7"/>
  <c r="P617" i="7"/>
  <c r="O617" i="7"/>
  <c r="N617" i="7"/>
  <c r="P616" i="7"/>
  <c r="O616" i="7"/>
  <c r="N616" i="7"/>
  <c r="P615" i="7"/>
  <c r="O615" i="7"/>
  <c r="N615" i="7"/>
  <c r="P614" i="7"/>
  <c r="O614" i="7"/>
  <c r="N614" i="7"/>
  <c r="P613" i="7"/>
  <c r="O613" i="7"/>
  <c r="N613" i="7"/>
  <c r="P612" i="7"/>
  <c r="O612" i="7"/>
  <c r="N612" i="7"/>
  <c r="P611" i="7"/>
  <c r="O611" i="7"/>
  <c r="N611" i="7"/>
  <c r="P610" i="7"/>
  <c r="O610" i="7"/>
  <c r="N610" i="7"/>
  <c r="P609" i="7"/>
  <c r="O609" i="7"/>
  <c r="N609" i="7"/>
  <c r="P608" i="7"/>
  <c r="O608" i="7"/>
  <c r="N608" i="7"/>
  <c r="P607" i="7"/>
  <c r="O607" i="7"/>
  <c r="N607" i="7"/>
  <c r="P606" i="7"/>
  <c r="O606" i="7"/>
  <c r="N606" i="7"/>
  <c r="P605" i="7"/>
  <c r="O605" i="7"/>
  <c r="N605" i="7"/>
  <c r="P604" i="7"/>
  <c r="O604" i="7"/>
  <c r="N604" i="7"/>
  <c r="P603" i="7"/>
  <c r="O603" i="7"/>
  <c r="N603" i="7"/>
  <c r="P602" i="7"/>
  <c r="O602" i="7"/>
  <c r="N602" i="7"/>
  <c r="P601" i="7"/>
  <c r="O601" i="7"/>
  <c r="N601" i="7"/>
  <c r="P600" i="7"/>
  <c r="O600" i="7"/>
  <c r="N600" i="7"/>
  <c r="P599" i="7"/>
  <c r="O599" i="7"/>
  <c r="N599" i="7"/>
  <c r="P598" i="7"/>
  <c r="O598" i="7"/>
  <c r="N598" i="7"/>
  <c r="P597" i="7"/>
  <c r="O597" i="7"/>
  <c r="N597" i="7"/>
  <c r="P596" i="7"/>
  <c r="O596" i="7"/>
  <c r="N596" i="7"/>
  <c r="P595" i="7"/>
  <c r="O595" i="7"/>
  <c r="N595" i="7"/>
  <c r="P594" i="7"/>
  <c r="O594" i="7"/>
  <c r="N594" i="7"/>
  <c r="P593" i="7"/>
  <c r="O593" i="7"/>
  <c r="N593" i="7"/>
  <c r="P592" i="7"/>
  <c r="O592" i="7"/>
  <c r="N592" i="7"/>
  <c r="P591" i="7"/>
  <c r="O591" i="7"/>
  <c r="N591" i="7"/>
  <c r="P590" i="7"/>
  <c r="O590" i="7"/>
  <c r="N590" i="7"/>
  <c r="P589" i="7"/>
  <c r="O589" i="7"/>
  <c r="N589" i="7"/>
  <c r="P588" i="7"/>
  <c r="O588" i="7"/>
  <c r="N588" i="7"/>
  <c r="P587" i="7"/>
  <c r="O587" i="7"/>
  <c r="N587" i="7"/>
  <c r="P586" i="7"/>
  <c r="O586" i="7"/>
  <c r="N586" i="7"/>
  <c r="P585" i="7"/>
  <c r="O585" i="7"/>
  <c r="N585" i="7"/>
  <c r="P584" i="7"/>
  <c r="O584" i="7"/>
  <c r="N584" i="7"/>
  <c r="P583" i="7"/>
  <c r="O583" i="7"/>
  <c r="N583" i="7"/>
  <c r="P582" i="7"/>
  <c r="O582" i="7"/>
  <c r="N582" i="7"/>
  <c r="P581" i="7"/>
  <c r="O581" i="7"/>
  <c r="N581" i="7"/>
  <c r="P580" i="7"/>
  <c r="O580" i="7"/>
  <c r="N580" i="7"/>
  <c r="P579" i="7"/>
  <c r="O579" i="7"/>
  <c r="N579" i="7"/>
  <c r="P578" i="7"/>
  <c r="O578" i="7"/>
  <c r="N578" i="7"/>
  <c r="P577" i="7"/>
  <c r="O577" i="7"/>
  <c r="N577" i="7"/>
  <c r="P576" i="7"/>
  <c r="O576" i="7"/>
  <c r="N576" i="7"/>
  <c r="P575" i="7"/>
  <c r="O575" i="7"/>
  <c r="N575" i="7"/>
  <c r="P574" i="7"/>
  <c r="O574" i="7"/>
  <c r="N574" i="7"/>
  <c r="P573" i="7"/>
  <c r="O573" i="7"/>
  <c r="N573" i="7"/>
  <c r="P572" i="7"/>
  <c r="O572" i="7"/>
  <c r="N572" i="7"/>
  <c r="P571" i="7"/>
  <c r="O571" i="7"/>
  <c r="N571" i="7"/>
  <c r="P570" i="7"/>
  <c r="O570" i="7"/>
  <c r="N570" i="7"/>
  <c r="P569" i="7"/>
  <c r="O569" i="7"/>
  <c r="N569" i="7"/>
  <c r="P568" i="7"/>
  <c r="O568" i="7"/>
  <c r="N568" i="7"/>
  <c r="P567" i="7"/>
  <c r="O567" i="7"/>
  <c r="N567" i="7"/>
  <c r="P566" i="7"/>
  <c r="O566" i="7"/>
  <c r="N566" i="7"/>
  <c r="P565" i="7"/>
  <c r="O565" i="7"/>
  <c r="N565" i="7"/>
  <c r="P564" i="7"/>
  <c r="O564" i="7"/>
  <c r="N564" i="7"/>
  <c r="P563" i="7"/>
  <c r="O563" i="7"/>
  <c r="N563" i="7"/>
  <c r="P562" i="7"/>
  <c r="O562" i="7"/>
  <c r="N562" i="7"/>
  <c r="P561" i="7"/>
  <c r="O561" i="7"/>
  <c r="N561" i="7"/>
  <c r="P560" i="7"/>
  <c r="O560" i="7"/>
  <c r="N560" i="7"/>
  <c r="P559" i="7"/>
  <c r="O559" i="7"/>
  <c r="N559" i="7"/>
  <c r="P558" i="7"/>
  <c r="O558" i="7"/>
  <c r="N558" i="7"/>
  <c r="P557" i="7"/>
  <c r="O557" i="7"/>
  <c r="N557" i="7"/>
  <c r="P556" i="7"/>
  <c r="O556" i="7"/>
  <c r="N556" i="7"/>
  <c r="P555" i="7"/>
  <c r="O555" i="7"/>
  <c r="N555" i="7"/>
  <c r="P554" i="7"/>
  <c r="O554" i="7"/>
  <c r="N554" i="7"/>
  <c r="P553" i="7"/>
  <c r="O553" i="7"/>
  <c r="N553" i="7"/>
  <c r="P552" i="7"/>
  <c r="O552" i="7"/>
  <c r="N552" i="7"/>
  <c r="P551" i="7"/>
  <c r="O551" i="7"/>
  <c r="N551" i="7"/>
  <c r="P550" i="7"/>
  <c r="O550" i="7"/>
  <c r="N550" i="7"/>
  <c r="P549" i="7"/>
  <c r="O549" i="7"/>
  <c r="N549" i="7"/>
  <c r="P548" i="7"/>
  <c r="O548" i="7"/>
  <c r="N548" i="7"/>
  <c r="P547" i="7"/>
  <c r="O547" i="7"/>
  <c r="N547" i="7"/>
  <c r="P546" i="7"/>
  <c r="O546" i="7"/>
  <c r="N546" i="7"/>
  <c r="P545" i="7"/>
  <c r="O545" i="7"/>
  <c r="N545" i="7"/>
  <c r="P544" i="7"/>
  <c r="O544" i="7"/>
  <c r="N544" i="7"/>
  <c r="P543" i="7"/>
  <c r="O543" i="7"/>
  <c r="N543" i="7"/>
  <c r="P542" i="7"/>
  <c r="O542" i="7"/>
  <c r="N542" i="7"/>
  <c r="P541" i="7"/>
  <c r="O541" i="7"/>
  <c r="N541" i="7"/>
  <c r="P540" i="7"/>
  <c r="O540" i="7"/>
  <c r="N540" i="7"/>
  <c r="P539" i="7"/>
  <c r="O539" i="7"/>
  <c r="N539" i="7"/>
  <c r="P538" i="7"/>
  <c r="O538" i="7"/>
  <c r="N538" i="7"/>
  <c r="P537" i="7"/>
  <c r="O537" i="7"/>
  <c r="N537" i="7"/>
  <c r="P536" i="7"/>
  <c r="O536" i="7"/>
  <c r="N536" i="7"/>
  <c r="P535" i="7"/>
  <c r="O535" i="7"/>
  <c r="N535" i="7"/>
  <c r="P534" i="7"/>
  <c r="O534" i="7"/>
  <c r="N534" i="7"/>
  <c r="P533" i="7"/>
  <c r="O533" i="7"/>
  <c r="N533" i="7"/>
  <c r="P532" i="7"/>
  <c r="O532" i="7"/>
  <c r="N532" i="7"/>
  <c r="P531" i="7"/>
  <c r="O531" i="7"/>
  <c r="N531" i="7"/>
  <c r="P530" i="7"/>
  <c r="O530" i="7"/>
  <c r="N530" i="7"/>
  <c r="P529" i="7"/>
  <c r="O529" i="7"/>
  <c r="N529" i="7"/>
  <c r="P528" i="7"/>
  <c r="O528" i="7"/>
  <c r="N528" i="7"/>
  <c r="P527" i="7"/>
  <c r="O527" i="7"/>
  <c r="N527" i="7"/>
  <c r="P526" i="7"/>
  <c r="O526" i="7"/>
  <c r="N526" i="7"/>
  <c r="P525" i="7"/>
  <c r="O525" i="7"/>
  <c r="N525" i="7"/>
  <c r="P524" i="7"/>
  <c r="O524" i="7"/>
  <c r="N524" i="7"/>
  <c r="P523" i="7"/>
  <c r="O523" i="7"/>
  <c r="N523" i="7"/>
  <c r="P522" i="7"/>
  <c r="O522" i="7"/>
  <c r="N522" i="7"/>
  <c r="P521" i="7"/>
  <c r="O521" i="7"/>
  <c r="N521" i="7"/>
  <c r="P520" i="7"/>
  <c r="O520" i="7"/>
  <c r="N520" i="7"/>
  <c r="P519" i="7"/>
  <c r="O519" i="7"/>
  <c r="N519" i="7"/>
  <c r="P518" i="7"/>
  <c r="O518" i="7"/>
  <c r="N518" i="7"/>
  <c r="P517" i="7"/>
  <c r="O517" i="7"/>
  <c r="N517" i="7"/>
  <c r="P516" i="7"/>
  <c r="O516" i="7"/>
  <c r="N516" i="7"/>
  <c r="P515" i="7"/>
  <c r="O515" i="7"/>
  <c r="N515" i="7"/>
  <c r="P514" i="7"/>
  <c r="O514" i="7"/>
  <c r="N514" i="7"/>
  <c r="P513" i="7"/>
  <c r="O513" i="7"/>
  <c r="N513" i="7"/>
  <c r="P512" i="7"/>
  <c r="O512" i="7"/>
  <c r="N512" i="7"/>
  <c r="P511" i="7"/>
  <c r="O511" i="7"/>
  <c r="N511" i="7"/>
  <c r="P510" i="7"/>
  <c r="O510" i="7"/>
  <c r="N510" i="7"/>
  <c r="P509" i="7"/>
  <c r="O509" i="7"/>
  <c r="N509" i="7"/>
  <c r="P508" i="7"/>
  <c r="O508" i="7"/>
  <c r="N508" i="7"/>
  <c r="P507" i="7"/>
  <c r="O507" i="7"/>
  <c r="N507" i="7"/>
  <c r="P506" i="7"/>
  <c r="O506" i="7"/>
  <c r="N506" i="7"/>
  <c r="P505" i="7"/>
  <c r="O505" i="7"/>
  <c r="N505" i="7"/>
  <c r="P504" i="7"/>
  <c r="O504" i="7"/>
  <c r="N504" i="7"/>
  <c r="P503" i="7"/>
  <c r="O503" i="7"/>
  <c r="N503" i="7"/>
  <c r="P502" i="7"/>
  <c r="O502" i="7"/>
  <c r="N502" i="7"/>
  <c r="P501" i="7"/>
  <c r="O501" i="7"/>
  <c r="N501" i="7"/>
  <c r="P500" i="7"/>
  <c r="O500" i="7"/>
  <c r="N500" i="7"/>
  <c r="P499" i="7"/>
  <c r="O499" i="7"/>
  <c r="N499" i="7"/>
  <c r="P498" i="7"/>
  <c r="O498" i="7"/>
  <c r="N498" i="7"/>
  <c r="P497" i="7"/>
  <c r="O497" i="7"/>
  <c r="N497" i="7"/>
  <c r="P496" i="7"/>
  <c r="O496" i="7"/>
  <c r="N496" i="7"/>
  <c r="P495" i="7"/>
  <c r="O495" i="7"/>
  <c r="N495" i="7"/>
  <c r="P494" i="7"/>
  <c r="O494" i="7"/>
  <c r="N494" i="7"/>
  <c r="P493" i="7"/>
  <c r="O493" i="7"/>
  <c r="N493" i="7"/>
  <c r="P492" i="7"/>
  <c r="O492" i="7"/>
  <c r="N492" i="7"/>
  <c r="P491" i="7"/>
  <c r="O491" i="7"/>
  <c r="N491" i="7"/>
  <c r="P490" i="7"/>
  <c r="O490" i="7"/>
  <c r="N490" i="7"/>
  <c r="P489" i="7"/>
  <c r="O489" i="7"/>
  <c r="N489" i="7"/>
  <c r="P488" i="7"/>
  <c r="O488" i="7"/>
  <c r="N488" i="7"/>
  <c r="P487" i="7"/>
  <c r="O487" i="7"/>
  <c r="N487" i="7"/>
  <c r="P486" i="7"/>
  <c r="O486" i="7"/>
  <c r="N486" i="7"/>
  <c r="P485" i="7"/>
  <c r="O485" i="7"/>
  <c r="N485" i="7"/>
  <c r="P484" i="7"/>
  <c r="O484" i="7"/>
  <c r="N484" i="7"/>
  <c r="P483" i="7"/>
  <c r="O483" i="7"/>
  <c r="N483" i="7"/>
  <c r="P482" i="7"/>
  <c r="O482" i="7"/>
  <c r="N482" i="7"/>
  <c r="P481" i="7"/>
  <c r="O481" i="7"/>
  <c r="N481" i="7"/>
  <c r="P480" i="7"/>
  <c r="O480" i="7"/>
  <c r="N480" i="7"/>
  <c r="P479" i="7"/>
  <c r="O479" i="7"/>
  <c r="N479" i="7"/>
  <c r="P478" i="7"/>
  <c r="O478" i="7"/>
  <c r="N478" i="7"/>
  <c r="P477" i="7"/>
  <c r="O477" i="7"/>
  <c r="N477" i="7"/>
  <c r="P476" i="7"/>
  <c r="O476" i="7"/>
  <c r="N476" i="7"/>
  <c r="P475" i="7"/>
  <c r="O475" i="7"/>
  <c r="N475" i="7"/>
  <c r="P474" i="7"/>
  <c r="O474" i="7"/>
  <c r="N474" i="7"/>
  <c r="P473" i="7"/>
  <c r="O473" i="7"/>
  <c r="N473" i="7"/>
  <c r="P472" i="7"/>
  <c r="O472" i="7"/>
  <c r="N472" i="7"/>
  <c r="P471" i="7"/>
  <c r="O471" i="7"/>
  <c r="N471" i="7"/>
  <c r="P470" i="7"/>
  <c r="O470" i="7"/>
  <c r="N470" i="7"/>
  <c r="P469" i="7"/>
  <c r="O469" i="7"/>
  <c r="N469" i="7"/>
  <c r="P468" i="7"/>
  <c r="O468" i="7"/>
  <c r="N468" i="7"/>
  <c r="P467" i="7"/>
  <c r="O467" i="7"/>
  <c r="N467" i="7"/>
  <c r="P466" i="7"/>
  <c r="O466" i="7"/>
  <c r="N466" i="7"/>
  <c r="P465" i="7"/>
  <c r="O465" i="7"/>
  <c r="N465" i="7"/>
  <c r="P464" i="7"/>
  <c r="O464" i="7"/>
  <c r="N464" i="7"/>
  <c r="P463" i="7"/>
  <c r="O463" i="7"/>
  <c r="N463" i="7"/>
  <c r="P462" i="7"/>
  <c r="O462" i="7"/>
  <c r="N462" i="7"/>
  <c r="P461" i="7"/>
  <c r="O461" i="7"/>
  <c r="N461" i="7"/>
  <c r="P460" i="7"/>
  <c r="O460" i="7"/>
  <c r="N460" i="7"/>
  <c r="P459" i="7"/>
  <c r="O459" i="7"/>
  <c r="N459" i="7"/>
  <c r="P458" i="7"/>
  <c r="O458" i="7"/>
  <c r="N458" i="7"/>
  <c r="P457" i="7"/>
  <c r="O457" i="7"/>
  <c r="N457" i="7"/>
  <c r="P456" i="7"/>
  <c r="O456" i="7"/>
  <c r="N456" i="7"/>
  <c r="P455" i="7"/>
  <c r="O455" i="7"/>
  <c r="N455" i="7"/>
  <c r="P454" i="7"/>
  <c r="O454" i="7"/>
  <c r="N454" i="7"/>
  <c r="P453" i="7"/>
  <c r="O453" i="7"/>
  <c r="N453" i="7"/>
  <c r="P452" i="7"/>
  <c r="O452" i="7"/>
  <c r="N452" i="7"/>
  <c r="P451" i="7"/>
  <c r="O451" i="7"/>
  <c r="N451" i="7"/>
  <c r="P450" i="7"/>
  <c r="O450" i="7"/>
  <c r="N450" i="7"/>
  <c r="P449" i="7"/>
  <c r="O449" i="7"/>
  <c r="N449" i="7"/>
  <c r="P448" i="7"/>
  <c r="O448" i="7"/>
  <c r="N448" i="7"/>
  <c r="P447" i="7"/>
  <c r="O447" i="7"/>
  <c r="N447" i="7"/>
  <c r="P446" i="7"/>
  <c r="O446" i="7"/>
  <c r="N446" i="7"/>
  <c r="P445" i="7"/>
  <c r="O445" i="7"/>
  <c r="N445" i="7"/>
  <c r="P444" i="7"/>
  <c r="O444" i="7"/>
  <c r="N444" i="7"/>
  <c r="P443" i="7"/>
  <c r="O443" i="7"/>
  <c r="N443" i="7"/>
  <c r="P442" i="7"/>
  <c r="O442" i="7"/>
  <c r="N442" i="7"/>
  <c r="P441" i="7"/>
  <c r="O441" i="7"/>
  <c r="N441" i="7"/>
  <c r="P440" i="7"/>
  <c r="O440" i="7"/>
  <c r="N440" i="7"/>
  <c r="P439" i="7"/>
  <c r="O439" i="7"/>
  <c r="N439" i="7"/>
  <c r="P438" i="7"/>
  <c r="O438" i="7"/>
  <c r="N438" i="7"/>
  <c r="P437" i="7"/>
  <c r="O437" i="7"/>
  <c r="N437" i="7"/>
  <c r="P436" i="7"/>
  <c r="O436" i="7"/>
  <c r="N436" i="7"/>
  <c r="P435" i="7"/>
  <c r="O435" i="7"/>
  <c r="N435" i="7"/>
  <c r="P434" i="7"/>
  <c r="O434" i="7"/>
  <c r="N434" i="7"/>
  <c r="P433" i="7"/>
  <c r="O433" i="7"/>
  <c r="N433" i="7"/>
  <c r="P432" i="7"/>
  <c r="O432" i="7"/>
  <c r="N432" i="7"/>
  <c r="P431" i="7"/>
  <c r="O431" i="7"/>
  <c r="N431" i="7"/>
  <c r="P430" i="7"/>
  <c r="O430" i="7"/>
  <c r="N430" i="7"/>
  <c r="P429" i="7"/>
  <c r="O429" i="7"/>
  <c r="N429" i="7"/>
  <c r="P428" i="7"/>
  <c r="O428" i="7"/>
  <c r="N428" i="7"/>
  <c r="P427" i="7"/>
  <c r="O427" i="7"/>
  <c r="N427" i="7"/>
  <c r="P426" i="7"/>
  <c r="O426" i="7"/>
  <c r="N426" i="7"/>
  <c r="P425" i="7"/>
  <c r="O425" i="7"/>
  <c r="N425" i="7"/>
  <c r="P424" i="7"/>
  <c r="O424" i="7"/>
  <c r="N424" i="7"/>
  <c r="P423" i="7"/>
  <c r="O423" i="7"/>
  <c r="N423" i="7"/>
  <c r="P422" i="7"/>
  <c r="O422" i="7"/>
  <c r="N422" i="7"/>
  <c r="P421" i="7"/>
  <c r="O421" i="7"/>
  <c r="N421" i="7"/>
  <c r="P420" i="7"/>
  <c r="O420" i="7"/>
  <c r="N420" i="7"/>
  <c r="P419" i="7"/>
  <c r="O419" i="7"/>
  <c r="N419" i="7"/>
  <c r="P418" i="7"/>
  <c r="O418" i="7"/>
  <c r="N418" i="7"/>
  <c r="P417" i="7"/>
  <c r="O417" i="7"/>
  <c r="N417" i="7"/>
  <c r="P416" i="7"/>
  <c r="O416" i="7"/>
  <c r="N416" i="7"/>
  <c r="P415" i="7"/>
  <c r="O415" i="7"/>
  <c r="N415" i="7"/>
  <c r="P414" i="7"/>
  <c r="O414" i="7"/>
  <c r="N414" i="7"/>
  <c r="P413" i="7"/>
  <c r="O413" i="7"/>
  <c r="N413" i="7"/>
  <c r="P412" i="7"/>
  <c r="O412" i="7"/>
  <c r="N412" i="7"/>
  <c r="P411" i="7"/>
  <c r="O411" i="7"/>
  <c r="N411" i="7"/>
  <c r="P410" i="7"/>
  <c r="O410" i="7"/>
  <c r="N410" i="7"/>
  <c r="P409" i="7"/>
  <c r="O409" i="7"/>
  <c r="N409" i="7"/>
  <c r="P408" i="7"/>
  <c r="O408" i="7"/>
  <c r="N408" i="7"/>
  <c r="P407" i="7"/>
  <c r="O407" i="7"/>
  <c r="N407" i="7"/>
  <c r="P406" i="7"/>
  <c r="O406" i="7"/>
  <c r="N406" i="7"/>
  <c r="P405" i="7"/>
  <c r="O405" i="7"/>
  <c r="N405" i="7"/>
  <c r="P404" i="7"/>
  <c r="O404" i="7"/>
  <c r="N404" i="7"/>
  <c r="P403" i="7"/>
  <c r="O403" i="7"/>
  <c r="N403" i="7"/>
  <c r="P402" i="7"/>
  <c r="O402" i="7"/>
  <c r="N402" i="7"/>
  <c r="P401" i="7"/>
  <c r="O401" i="7"/>
  <c r="N401" i="7"/>
  <c r="P400" i="7"/>
  <c r="O400" i="7"/>
  <c r="N400" i="7"/>
  <c r="P399" i="7"/>
  <c r="O399" i="7"/>
  <c r="N399" i="7"/>
  <c r="P398" i="7"/>
  <c r="O398" i="7"/>
  <c r="N398" i="7"/>
  <c r="P397" i="7"/>
  <c r="O397" i="7"/>
  <c r="N397" i="7"/>
  <c r="P396" i="7"/>
  <c r="O396" i="7"/>
  <c r="N396" i="7"/>
  <c r="P395" i="7"/>
  <c r="O395" i="7"/>
  <c r="N395" i="7"/>
  <c r="P394" i="7"/>
  <c r="O394" i="7"/>
  <c r="N394" i="7"/>
  <c r="P393" i="7"/>
  <c r="O393" i="7"/>
  <c r="N393" i="7"/>
  <c r="P392" i="7"/>
  <c r="O392" i="7"/>
  <c r="N392" i="7"/>
  <c r="P391" i="7"/>
  <c r="O391" i="7"/>
  <c r="N391" i="7"/>
  <c r="P390" i="7"/>
  <c r="O390" i="7"/>
  <c r="N390" i="7"/>
  <c r="P389" i="7"/>
  <c r="O389" i="7"/>
  <c r="N389" i="7"/>
  <c r="P388" i="7"/>
  <c r="O388" i="7"/>
  <c r="N388" i="7"/>
  <c r="P387" i="7"/>
  <c r="O387" i="7"/>
  <c r="N387" i="7"/>
  <c r="P386" i="7"/>
  <c r="O386" i="7"/>
  <c r="N386" i="7"/>
  <c r="P385" i="7"/>
  <c r="O385" i="7"/>
  <c r="N385" i="7"/>
  <c r="P384" i="7"/>
  <c r="O384" i="7"/>
  <c r="N384" i="7"/>
  <c r="P383" i="7"/>
  <c r="O383" i="7"/>
  <c r="N383" i="7"/>
  <c r="P382" i="7"/>
  <c r="O382" i="7"/>
  <c r="N382" i="7"/>
  <c r="P381" i="7"/>
  <c r="O381" i="7"/>
  <c r="N381" i="7"/>
  <c r="P380" i="7"/>
  <c r="O380" i="7"/>
  <c r="N380" i="7"/>
  <c r="P379" i="7"/>
  <c r="O379" i="7"/>
  <c r="N379" i="7"/>
  <c r="P378" i="7"/>
  <c r="O378" i="7"/>
  <c r="N378" i="7"/>
  <c r="P377" i="7"/>
  <c r="O377" i="7"/>
  <c r="N377" i="7"/>
  <c r="P376" i="7"/>
  <c r="O376" i="7"/>
  <c r="N376" i="7"/>
  <c r="P375" i="7"/>
  <c r="O375" i="7"/>
  <c r="N375" i="7"/>
  <c r="P374" i="7"/>
  <c r="O374" i="7"/>
  <c r="N374" i="7"/>
  <c r="P373" i="7"/>
  <c r="O373" i="7"/>
  <c r="N373" i="7"/>
  <c r="P372" i="7"/>
  <c r="O372" i="7"/>
  <c r="N372" i="7"/>
  <c r="P371" i="7"/>
  <c r="O371" i="7"/>
  <c r="N371" i="7"/>
  <c r="P370" i="7"/>
  <c r="O370" i="7"/>
  <c r="N370" i="7"/>
  <c r="P369" i="7"/>
  <c r="O369" i="7"/>
  <c r="N369" i="7"/>
  <c r="P368" i="7"/>
  <c r="O368" i="7"/>
  <c r="N368" i="7"/>
  <c r="P367" i="7"/>
  <c r="O367" i="7"/>
  <c r="N367" i="7"/>
  <c r="P366" i="7"/>
  <c r="O366" i="7"/>
  <c r="N366" i="7"/>
  <c r="P365" i="7"/>
  <c r="O365" i="7"/>
  <c r="N365" i="7"/>
  <c r="P364" i="7"/>
  <c r="O364" i="7"/>
  <c r="N364" i="7"/>
  <c r="P363" i="7"/>
  <c r="O363" i="7"/>
  <c r="N363" i="7"/>
  <c r="P362" i="7"/>
  <c r="O362" i="7"/>
  <c r="N362" i="7"/>
  <c r="P361" i="7"/>
  <c r="O361" i="7"/>
  <c r="N361" i="7"/>
  <c r="P360" i="7"/>
  <c r="O360" i="7"/>
  <c r="N360" i="7"/>
  <c r="P359" i="7"/>
  <c r="O359" i="7"/>
  <c r="N359" i="7"/>
  <c r="P358" i="7"/>
  <c r="O358" i="7"/>
  <c r="N358" i="7"/>
  <c r="P357" i="7"/>
  <c r="O357" i="7"/>
  <c r="N357" i="7"/>
  <c r="P356" i="7"/>
  <c r="O356" i="7"/>
  <c r="N356" i="7"/>
  <c r="P355" i="7"/>
  <c r="O355" i="7"/>
  <c r="N355" i="7"/>
  <c r="P354" i="7"/>
  <c r="O354" i="7"/>
  <c r="N354" i="7"/>
  <c r="P353" i="7"/>
  <c r="O353" i="7"/>
  <c r="N353" i="7"/>
  <c r="P352" i="7"/>
  <c r="O352" i="7"/>
  <c r="N352" i="7"/>
  <c r="P351" i="7"/>
  <c r="O351" i="7"/>
  <c r="N351" i="7"/>
  <c r="P350" i="7"/>
  <c r="O350" i="7"/>
  <c r="N350" i="7"/>
  <c r="P349" i="7"/>
  <c r="O349" i="7"/>
  <c r="N349" i="7"/>
  <c r="P348" i="7"/>
  <c r="O348" i="7"/>
  <c r="N348" i="7"/>
  <c r="P347" i="7"/>
  <c r="O347" i="7"/>
  <c r="N347" i="7"/>
  <c r="P346" i="7"/>
  <c r="O346" i="7"/>
  <c r="N346" i="7"/>
  <c r="P345" i="7"/>
  <c r="O345" i="7"/>
  <c r="N345" i="7"/>
  <c r="P344" i="7"/>
  <c r="O344" i="7"/>
  <c r="N344" i="7"/>
  <c r="P343" i="7"/>
  <c r="O343" i="7"/>
  <c r="N343" i="7"/>
  <c r="P342" i="7"/>
  <c r="O342" i="7"/>
  <c r="N342" i="7"/>
  <c r="P341" i="7"/>
  <c r="O341" i="7"/>
  <c r="N341" i="7"/>
  <c r="P340" i="7"/>
  <c r="O340" i="7"/>
  <c r="N340" i="7"/>
  <c r="P339" i="7"/>
  <c r="O339" i="7"/>
  <c r="N339" i="7"/>
  <c r="P338" i="7"/>
  <c r="O338" i="7"/>
  <c r="N338" i="7"/>
  <c r="P337" i="7"/>
  <c r="O337" i="7"/>
  <c r="N337" i="7"/>
  <c r="P336" i="7"/>
  <c r="O336" i="7"/>
  <c r="N336" i="7"/>
  <c r="P335" i="7"/>
  <c r="O335" i="7"/>
  <c r="N335" i="7"/>
  <c r="P334" i="7"/>
  <c r="O334" i="7"/>
  <c r="N334" i="7"/>
  <c r="P333" i="7"/>
  <c r="O333" i="7"/>
  <c r="N333" i="7"/>
  <c r="P332" i="7"/>
  <c r="O332" i="7"/>
  <c r="N332" i="7"/>
  <c r="P331" i="7"/>
  <c r="O331" i="7"/>
  <c r="N331" i="7"/>
  <c r="P330" i="7"/>
  <c r="O330" i="7"/>
  <c r="N330" i="7"/>
  <c r="P329" i="7"/>
  <c r="O329" i="7"/>
  <c r="N329" i="7"/>
  <c r="P328" i="7"/>
  <c r="O328" i="7"/>
  <c r="N328" i="7"/>
  <c r="P327" i="7"/>
  <c r="O327" i="7"/>
  <c r="N327" i="7"/>
  <c r="P326" i="7"/>
  <c r="O326" i="7"/>
  <c r="N326" i="7"/>
  <c r="P325" i="7"/>
  <c r="O325" i="7"/>
  <c r="N325" i="7"/>
  <c r="P324" i="7"/>
  <c r="O324" i="7"/>
  <c r="N324" i="7"/>
  <c r="P323" i="7"/>
  <c r="O323" i="7"/>
  <c r="N323" i="7"/>
  <c r="P322" i="7"/>
  <c r="O322" i="7"/>
  <c r="N322" i="7"/>
  <c r="P321" i="7"/>
  <c r="O321" i="7"/>
  <c r="N321" i="7"/>
  <c r="P320" i="7"/>
  <c r="O320" i="7"/>
  <c r="N320" i="7"/>
  <c r="P319" i="7"/>
  <c r="O319" i="7"/>
  <c r="N319" i="7"/>
  <c r="P318" i="7"/>
  <c r="O318" i="7"/>
  <c r="N318" i="7"/>
  <c r="P317" i="7"/>
  <c r="O317" i="7"/>
  <c r="N317" i="7"/>
  <c r="P316" i="7"/>
  <c r="O316" i="7"/>
  <c r="N316" i="7"/>
  <c r="P315" i="7"/>
  <c r="O315" i="7"/>
  <c r="N315" i="7"/>
  <c r="P314" i="7"/>
  <c r="O314" i="7"/>
  <c r="N314" i="7"/>
  <c r="P313" i="7"/>
  <c r="O313" i="7"/>
  <c r="N313" i="7"/>
  <c r="P312" i="7"/>
  <c r="O312" i="7"/>
  <c r="N312" i="7"/>
  <c r="P311" i="7"/>
  <c r="O311" i="7"/>
  <c r="N311" i="7"/>
  <c r="P310" i="7"/>
  <c r="O310" i="7"/>
  <c r="N310" i="7"/>
  <c r="P309" i="7"/>
  <c r="O309" i="7"/>
  <c r="N309" i="7"/>
  <c r="P308" i="7"/>
  <c r="O308" i="7"/>
  <c r="N308" i="7"/>
  <c r="P307" i="7"/>
  <c r="O307" i="7"/>
  <c r="N307" i="7"/>
  <c r="P306" i="7"/>
  <c r="O306" i="7"/>
  <c r="N306" i="7"/>
  <c r="P305" i="7"/>
  <c r="O305" i="7"/>
  <c r="N305" i="7"/>
  <c r="P304" i="7"/>
  <c r="O304" i="7"/>
  <c r="N304" i="7"/>
  <c r="P303" i="7"/>
  <c r="O303" i="7"/>
  <c r="N303" i="7"/>
  <c r="P302" i="7"/>
  <c r="O302" i="7"/>
  <c r="N302" i="7"/>
  <c r="P301" i="7"/>
  <c r="O301" i="7"/>
  <c r="N301" i="7"/>
  <c r="P300" i="7"/>
  <c r="O300" i="7"/>
  <c r="N300" i="7"/>
  <c r="P299" i="7"/>
  <c r="O299" i="7"/>
  <c r="N299" i="7"/>
  <c r="P298" i="7"/>
  <c r="O298" i="7"/>
  <c r="N298" i="7"/>
  <c r="P297" i="7"/>
  <c r="O297" i="7"/>
  <c r="N297" i="7"/>
  <c r="P296" i="7"/>
  <c r="O296" i="7"/>
  <c r="N296" i="7"/>
  <c r="P295" i="7"/>
  <c r="O295" i="7"/>
  <c r="N295" i="7"/>
  <c r="P294" i="7"/>
  <c r="O294" i="7"/>
  <c r="N294" i="7"/>
  <c r="P293" i="7"/>
  <c r="O293" i="7"/>
  <c r="N293" i="7"/>
  <c r="P292" i="7"/>
  <c r="O292" i="7"/>
  <c r="N292" i="7"/>
  <c r="P291" i="7"/>
  <c r="O291" i="7"/>
  <c r="N291" i="7"/>
  <c r="P290" i="7"/>
  <c r="O290" i="7"/>
  <c r="N290" i="7"/>
  <c r="P289" i="7"/>
  <c r="O289" i="7"/>
  <c r="N289" i="7"/>
  <c r="P288" i="7"/>
  <c r="O288" i="7"/>
  <c r="N288" i="7"/>
  <c r="P287" i="7"/>
  <c r="O287" i="7"/>
  <c r="N287" i="7"/>
  <c r="P286" i="7"/>
  <c r="O286" i="7"/>
  <c r="N286" i="7"/>
  <c r="P285" i="7"/>
  <c r="O285" i="7"/>
  <c r="N285" i="7"/>
  <c r="P284" i="7"/>
  <c r="O284" i="7"/>
  <c r="N284" i="7"/>
  <c r="P283" i="7"/>
  <c r="O283" i="7"/>
  <c r="N283" i="7"/>
  <c r="P282" i="7"/>
  <c r="O282" i="7"/>
  <c r="N282" i="7"/>
  <c r="P281" i="7"/>
  <c r="O281" i="7"/>
  <c r="N281" i="7"/>
  <c r="P280" i="7"/>
  <c r="O280" i="7"/>
  <c r="N280" i="7"/>
  <c r="P279" i="7"/>
  <c r="O279" i="7"/>
  <c r="N279" i="7"/>
  <c r="P278" i="7"/>
  <c r="O278" i="7"/>
  <c r="N278" i="7"/>
  <c r="P277" i="7"/>
  <c r="O277" i="7"/>
  <c r="N277" i="7"/>
  <c r="P276" i="7"/>
  <c r="O276" i="7"/>
  <c r="N276" i="7"/>
  <c r="P275" i="7"/>
  <c r="O275" i="7"/>
  <c r="N275" i="7"/>
  <c r="P274" i="7"/>
  <c r="O274" i="7"/>
  <c r="N274" i="7"/>
  <c r="P273" i="7"/>
  <c r="O273" i="7"/>
  <c r="N273" i="7"/>
  <c r="P272" i="7"/>
  <c r="O272" i="7"/>
  <c r="N272" i="7"/>
  <c r="P271" i="7"/>
  <c r="O271" i="7"/>
  <c r="N271" i="7"/>
  <c r="P270" i="7"/>
  <c r="O270" i="7"/>
  <c r="N270" i="7"/>
  <c r="P269" i="7"/>
  <c r="O269" i="7"/>
  <c r="N269" i="7"/>
  <c r="P268" i="7"/>
  <c r="O268" i="7"/>
  <c r="N268" i="7"/>
  <c r="P267" i="7"/>
  <c r="O267" i="7"/>
  <c r="N267" i="7"/>
  <c r="P266" i="7"/>
  <c r="O266" i="7"/>
  <c r="N266" i="7"/>
  <c r="P265" i="7"/>
  <c r="O265" i="7"/>
  <c r="N265" i="7"/>
  <c r="P264" i="7"/>
  <c r="O264" i="7"/>
  <c r="N264" i="7"/>
  <c r="P263" i="7"/>
  <c r="O263" i="7"/>
  <c r="N263" i="7"/>
  <c r="P262" i="7"/>
  <c r="O262" i="7"/>
  <c r="N262" i="7"/>
  <c r="P261" i="7"/>
  <c r="O261" i="7"/>
  <c r="N261" i="7"/>
  <c r="P260" i="7"/>
  <c r="O260" i="7"/>
  <c r="N260" i="7"/>
  <c r="P259" i="7"/>
  <c r="O259" i="7"/>
  <c r="N259" i="7"/>
  <c r="P258" i="7"/>
  <c r="O258" i="7"/>
  <c r="N258" i="7"/>
  <c r="P257" i="7"/>
  <c r="O257" i="7"/>
  <c r="N257" i="7"/>
  <c r="P256" i="7"/>
  <c r="O256" i="7"/>
  <c r="N256" i="7"/>
  <c r="P255" i="7"/>
  <c r="O255" i="7"/>
  <c r="N255" i="7"/>
  <c r="P254" i="7"/>
  <c r="O254" i="7"/>
  <c r="N254" i="7"/>
  <c r="P253" i="7"/>
  <c r="O253" i="7"/>
  <c r="N253" i="7"/>
  <c r="P252" i="7"/>
  <c r="O252" i="7"/>
  <c r="N252" i="7"/>
  <c r="P251" i="7"/>
  <c r="O251" i="7"/>
  <c r="N251" i="7"/>
  <c r="P250" i="7"/>
  <c r="O250" i="7"/>
  <c r="N250" i="7"/>
  <c r="P249" i="7"/>
  <c r="O249" i="7"/>
  <c r="N249" i="7"/>
  <c r="P248" i="7"/>
  <c r="O248" i="7"/>
  <c r="N248" i="7"/>
  <c r="P247" i="7"/>
  <c r="O247" i="7"/>
  <c r="N247" i="7"/>
  <c r="P246" i="7"/>
  <c r="O246" i="7"/>
  <c r="N246" i="7"/>
  <c r="P245" i="7"/>
  <c r="O245" i="7"/>
  <c r="N245" i="7"/>
  <c r="P244" i="7"/>
  <c r="O244" i="7"/>
  <c r="N244" i="7"/>
  <c r="P243" i="7"/>
  <c r="O243" i="7"/>
  <c r="N243" i="7"/>
  <c r="P242" i="7"/>
  <c r="O242" i="7"/>
  <c r="N242" i="7"/>
  <c r="P241" i="7"/>
  <c r="O241" i="7"/>
  <c r="N241" i="7"/>
  <c r="P240" i="7"/>
  <c r="O240" i="7"/>
  <c r="N240" i="7"/>
  <c r="P239" i="7"/>
  <c r="O239" i="7"/>
  <c r="N239" i="7"/>
  <c r="P238" i="7"/>
  <c r="O238" i="7"/>
  <c r="N238" i="7"/>
  <c r="P237" i="7"/>
  <c r="O237" i="7"/>
  <c r="N237" i="7"/>
  <c r="P236" i="7"/>
  <c r="O236" i="7"/>
  <c r="N236" i="7"/>
  <c r="P235" i="7"/>
  <c r="O235" i="7"/>
  <c r="N235" i="7"/>
  <c r="P234" i="7"/>
  <c r="O234" i="7"/>
  <c r="N234" i="7"/>
  <c r="P233" i="7"/>
  <c r="O233" i="7"/>
  <c r="N233" i="7"/>
  <c r="P232" i="7"/>
  <c r="O232" i="7"/>
  <c r="N232" i="7"/>
  <c r="P231" i="7"/>
  <c r="O231" i="7"/>
  <c r="N231" i="7"/>
  <c r="P230" i="7"/>
  <c r="O230" i="7"/>
  <c r="N230" i="7"/>
  <c r="P229" i="7"/>
  <c r="O229" i="7"/>
  <c r="N229" i="7"/>
  <c r="P228" i="7"/>
  <c r="O228" i="7"/>
  <c r="N228" i="7"/>
  <c r="P227" i="7"/>
  <c r="O227" i="7"/>
  <c r="N227" i="7"/>
  <c r="P226" i="7"/>
  <c r="O226" i="7"/>
  <c r="N226" i="7"/>
  <c r="P225" i="7"/>
  <c r="O225" i="7"/>
  <c r="N225" i="7"/>
  <c r="P224" i="7"/>
  <c r="O224" i="7"/>
  <c r="N224" i="7"/>
  <c r="P223" i="7"/>
  <c r="O223" i="7"/>
  <c r="N223" i="7"/>
  <c r="P222" i="7"/>
  <c r="O222" i="7"/>
  <c r="N222" i="7"/>
  <c r="P221" i="7"/>
  <c r="O221" i="7"/>
  <c r="N221" i="7"/>
  <c r="P220" i="7"/>
  <c r="O220" i="7"/>
  <c r="N220" i="7"/>
  <c r="P219" i="7"/>
  <c r="O219" i="7"/>
  <c r="N219" i="7"/>
  <c r="P218" i="7"/>
  <c r="O218" i="7"/>
  <c r="N218" i="7"/>
  <c r="P217" i="7"/>
  <c r="O217" i="7"/>
  <c r="N217" i="7"/>
  <c r="P216" i="7"/>
  <c r="O216" i="7"/>
  <c r="N216" i="7"/>
  <c r="P215" i="7"/>
  <c r="O215" i="7"/>
  <c r="N215" i="7"/>
  <c r="P214" i="7"/>
  <c r="O214" i="7"/>
  <c r="N214" i="7"/>
  <c r="P213" i="7"/>
  <c r="O213" i="7"/>
  <c r="N213" i="7"/>
  <c r="P212" i="7"/>
  <c r="O212" i="7"/>
  <c r="N212" i="7"/>
  <c r="P211" i="7"/>
  <c r="O211" i="7"/>
  <c r="N211" i="7"/>
  <c r="P210" i="7"/>
  <c r="O210" i="7"/>
  <c r="N210" i="7"/>
  <c r="P209" i="7"/>
  <c r="O209" i="7"/>
  <c r="N209" i="7"/>
  <c r="P208" i="7"/>
  <c r="O208" i="7"/>
  <c r="N208" i="7"/>
  <c r="P207" i="7"/>
  <c r="O207" i="7"/>
  <c r="N207" i="7"/>
  <c r="P206" i="7"/>
  <c r="O206" i="7"/>
  <c r="N206" i="7"/>
  <c r="P205" i="7"/>
  <c r="O205" i="7"/>
  <c r="N205" i="7"/>
  <c r="P204" i="7"/>
  <c r="O204" i="7"/>
  <c r="N204" i="7"/>
  <c r="P203" i="7"/>
  <c r="O203" i="7"/>
  <c r="N203" i="7"/>
  <c r="P202" i="7"/>
  <c r="O202" i="7"/>
  <c r="N202" i="7"/>
  <c r="P201" i="7"/>
  <c r="O201" i="7"/>
  <c r="N201" i="7"/>
  <c r="P200" i="7"/>
  <c r="O200" i="7"/>
  <c r="N200" i="7"/>
  <c r="P199" i="7"/>
  <c r="O199" i="7"/>
  <c r="N199" i="7"/>
  <c r="P198" i="7"/>
  <c r="O198" i="7"/>
  <c r="N198" i="7"/>
  <c r="P197" i="7"/>
  <c r="O197" i="7"/>
  <c r="N197" i="7"/>
  <c r="P196" i="7"/>
  <c r="O196" i="7"/>
  <c r="N196" i="7"/>
  <c r="P195" i="7"/>
  <c r="O195" i="7"/>
  <c r="N195" i="7"/>
  <c r="P194" i="7"/>
  <c r="O194" i="7"/>
  <c r="N194" i="7"/>
  <c r="P193" i="7"/>
  <c r="O193" i="7"/>
  <c r="N193" i="7"/>
  <c r="P192" i="7"/>
  <c r="O192" i="7"/>
  <c r="N192" i="7"/>
  <c r="P191" i="7"/>
  <c r="O191" i="7"/>
  <c r="N191" i="7"/>
  <c r="P190" i="7"/>
  <c r="O190" i="7"/>
  <c r="N190" i="7"/>
  <c r="P189" i="7"/>
  <c r="O189" i="7"/>
  <c r="N189" i="7"/>
  <c r="P188" i="7"/>
  <c r="O188" i="7"/>
  <c r="N188" i="7"/>
  <c r="P187" i="7"/>
  <c r="O187" i="7"/>
  <c r="N187" i="7"/>
  <c r="P186" i="7"/>
  <c r="O186" i="7"/>
  <c r="N186" i="7"/>
  <c r="P185" i="7"/>
  <c r="O185" i="7"/>
  <c r="N185" i="7"/>
  <c r="P184" i="7"/>
  <c r="O184" i="7"/>
  <c r="N184" i="7"/>
  <c r="P183" i="7"/>
  <c r="O183" i="7"/>
  <c r="N183" i="7"/>
  <c r="P182" i="7"/>
  <c r="O182" i="7"/>
  <c r="N182" i="7"/>
  <c r="P181" i="7"/>
  <c r="O181" i="7"/>
  <c r="N181" i="7"/>
  <c r="P180" i="7"/>
  <c r="O180" i="7"/>
  <c r="N180" i="7"/>
  <c r="P179" i="7"/>
  <c r="O179" i="7"/>
  <c r="N179" i="7"/>
  <c r="P178" i="7"/>
  <c r="O178" i="7"/>
  <c r="N178" i="7"/>
  <c r="P177" i="7"/>
  <c r="O177" i="7"/>
  <c r="N177" i="7"/>
  <c r="P176" i="7"/>
  <c r="O176" i="7"/>
  <c r="N176" i="7"/>
  <c r="P175" i="7"/>
  <c r="O175" i="7"/>
  <c r="N175" i="7"/>
  <c r="P174" i="7"/>
  <c r="O174" i="7"/>
  <c r="N174" i="7"/>
  <c r="P173" i="7"/>
  <c r="O173" i="7"/>
  <c r="N173" i="7"/>
  <c r="P172" i="7"/>
  <c r="O172" i="7"/>
  <c r="N172" i="7"/>
  <c r="P171" i="7"/>
  <c r="O171" i="7"/>
  <c r="N171" i="7"/>
  <c r="P170" i="7"/>
  <c r="O170" i="7"/>
  <c r="N170" i="7"/>
  <c r="P169" i="7"/>
  <c r="O169" i="7"/>
  <c r="N169" i="7"/>
  <c r="P168" i="7"/>
  <c r="O168" i="7"/>
  <c r="N168" i="7"/>
  <c r="P167" i="7"/>
  <c r="O167" i="7"/>
  <c r="N167" i="7"/>
  <c r="P166" i="7"/>
  <c r="O166" i="7"/>
  <c r="N166" i="7"/>
  <c r="P165" i="7"/>
  <c r="O165" i="7"/>
  <c r="N165" i="7"/>
  <c r="P164" i="7"/>
  <c r="O164" i="7"/>
  <c r="N164" i="7"/>
  <c r="P163" i="7"/>
  <c r="O163" i="7"/>
  <c r="N163" i="7"/>
  <c r="P162" i="7"/>
  <c r="O162" i="7"/>
  <c r="N162" i="7"/>
  <c r="P161" i="7"/>
  <c r="O161" i="7"/>
  <c r="N161" i="7"/>
  <c r="P160" i="7"/>
  <c r="O160" i="7"/>
  <c r="N160" i="7"/>
  <c r="P159" i="7"/>
  <c r="O159" i="7"/>
  <c r="N159" i="7"/>
  <c r="P158" i="7"/>
  <c r="O158" i="7"/>
  <c r="N158" i="7"/>
  <c r="P157" i="7"/>
  <c r="O157" i="7"/>
  <c r="N157" i="7"/>
  <c r="P156" i="7"/>
  <c r="O156" i="7"/>
  <c r="N156" i="7"/>
  <c r="P155" i="7"/>
  <c r="O155" i="7"/>
  <c r="N155" i="7"/>
  <c r="P154" i="7"/>
  <c r="O154" i="7"/>
  <c r="N154" i="7"/>
  <c r="P153" i="7"/>
  <c r="O153" i="7"/>
  <c r="N153" i="7"/>
  <c r="P152" i="7"/>
  <c r="O152" i="7"/>
  <c r="N152" i="7"/>
  <c r="P151" i="7"/>
  <c r="O151" i="7"/>
  <c r="N151" i="7"/>
  <c r="P150" i="7"/>
  <c r="O150" i="7"/>
  <c r="N150" i="7"/>
  <c r="P149" i="7"/>
  <c r="O149" i="7"/>
  <c r="N149" i="7"/>
  <c r="P148" i="7"/>
  <c r="O148" i="7"/>
  <c r="N148" i="7"/>
  <c r="P147" i="7"/>
  <c r="O147" i="7"/>
  <c r="N147" i="7"/>
  <c r="P146" i="7"/>
  <c r="O146" i="7"/>
  <c r="N146" i="7"/>
  <c r="P145" i="7"/>
  <c r="O145" i="7"/>
  <c r="N145" i="7"/>
  <c r="P144" i="7"/>
  <c r="O144" i="7"/>
  <c r="N144" i="7"/>
  <c r="P143" i="7"/>
  <c r="O143" i="7"/>
  <c r="N143" i="7"/>
  <c r="P142" i="7"/>
  <c r="O142" i="7"/>
  <c r="N142" i="7"/>
  <c r="P141" i="7"/>
  <c r="O141" i="7"/>
  <c r="N141" i="7"/>
  <c r="P140" i="7"/>
  <c r="O140" i="7"/>
  <c r="N140" i="7"/>
  <c r="P139" i="7"/>
  <c r="O139" i="7"/>
  <c r="N139" i="7"/>
  <c r="P138" i="7"/>
  <c r="O138" i="7"/>
  <c r="N138" i="7"/>
  <c r="P137" i="7"/>
  <c r="O137" i="7"/>
  <c r="N137" i="7"/>
  <c r="P136" i="7"/>
  <c r="O136" i="7"/>
  <c r="N136" i="7"/>
  <c r="P135" i="7"/>
  <c r="O135" i="7"/>
  <c r="N135" i="7"/>
  <c r="P134" i="7"/>
  <c r="O134" i="7"/>
  <c r="N134" i="7"/>
  <c r="P133" i="7"/>
  <c r="O133" i="7"/>
  <c r="N133" i="7"/>
  <c r="P132" i="7"/>
  <c r="O132" i="7"/>
  <c r="N132" i="7"/>
  <c r="P131" i="7"/>
  <c r="O131" i="7"/>
  <c r="N131" i="7"/>
  <c r="P130" i="7"/>
  <c r="O130" i="7"/>
  <c r="N130" i="7"/>
  <c r="P129" i="7"/>
  <c r="O129" i="7"/>
  <c r="N129" i="7"/>
  <c r="P128" i="7"/>
  <c r="O128" i="7"/>
  <c r="N128" i="7"/>
  <c r="P127" i="7"/>
  <c r="O127" i="7"/>
  <c r="N127" i="7"/>
  <c r="P126" i="7"/>
  <c r="O126" i="7"/>
  <c r="N126" i="7"/>
  <c r="P125" i="7"/>
  <c r="O125" i="7"/>
  <c r="N125" i="7"/>
  <c r="P124" i="7"/>
  <c r="O124" i="7"/>
  <c r="N124" i="7"/>
  <c r="P123" i="7"/>
  <c r="O123" i="7"/>
  <c r="N123" i="7"/>
  <c r="P122" i="7"/>
  <c r="O122" i="7"/>
  <c r="N122" i="7"/>
  <c r="P121" i="7"/>
  <c r="O121" i="7"/>
  <c r="N121" i="7"/>
  <c r="P120" i="7"/>
  <c r="O120" i="7"/>
  <c r="N120" i="7"/>
  <c r="P119" i="7"/>
  <c r="O119" i="7"/>
  <c r="N119" i="7"/>
  <c r="P118" i="7"/>
  <c r="O118" i="7"/>
  <c r="N118" i="7"/>
  <c r="P117" i="7"/>
  <c r="O117" i="7"/>
  <c r="N117" i="7"/>
  <c r="P116" i="7"/>
  <c r="O116" i="7"/>
  <c r="N116" i="7"/>
  <c r="P115" i="7"/>
  <c r="O115" i="7"/>
  <c r="N115" i="7"/>
  <c r="P114" i="7"/>
  <c r="O114" i="7"/>
  <c r="N114" i="7"/>
  <c r="P113" i="7"/>
  <c r="O113" i="7"/>
  <c r="N113" i="7"/>
  <c r="P112" i="7"/>
  <c r="O112" i="7"/>
  <c r="N112" i="7"/>
  <c r="P111" i="7"/>
  <c r="O111" i="7"/>
  <c r="N111" i="7"/>
  <c r="P110" i="7"/>
  <c r="O110" i="7"/>
  <c r="N110" i="7"/>
  <c r="P109" i="7"/>
  <c r="O109" i="7"/>
  <c r="N109" i="7"/>
  <c r="P108" i="7"/>
  <c r="O108" i="7"/>
  <c r="N108" i="7"/>
  <c r="P107" i="7"/>
  <c r="O107" i="7"/>
  <c r="N107" i="7"/>
  <c r="P106" i="7"/>
  <c r="O106" i="7"/>
  <c r="N106" i="7"/>
  <c r="P105" i="7"/>
  <c r="O105" i="7"/>
  <c r="N105" i="7"/>
  <c r="P104" i="7"/>
  <c r="O104" i="7"/>
  <c r="N104" i="7"/>
  <c r="P103" i="7"/>
  <c r="O103" i="7"/>
  <c r="N103" i="7"/>
  <c r="P102" i="7"/>
  <c r="O102" i="7"/>
  <c r="N102" i="7"/>
  <c r="P101" i="7"/>
  <c r="O101" i="7"/>
  <c r="N101" i="7"/>
  <c r="P100" i="7"/>
  <c r="O100" i="7"/>
  <c r="N100" i="7"/>
  <c r="P99" i="7"/>
  <c r="O99" i="7"/>
  <c r="N99" i="7"/>
  <c r="P98" i="7"/>
  <c r="O98" i="7"/>
  <c r="N98" i="7"/>
  <c r="P97" i="7"/>
  <c r="O97" i="7"/>
  <c r="N97" i="7"/>
  <c r="P96" i="7"/>
  <c r="O96" i="7"/>
  <c r="N96" i="7"/>
  <c r="P95" i="7"/>
  <c r="O95" i="7"/>
  <c r="N95" i="7"/>
  <c r="P94" i="7"/>
  <c r="O94" i="7"/>
  <c r="N94" i="7"/>
  <c r="P93" i="7"/>
  <c r="O93" i="7"/>
  <c r="N93" i="7"/>
  <c r="P92" i="7"/>
  <c r="O92" i="7"/>
  <c r="N92" i="7"/>
  <c r="P91" i="7"/>
  <c r="O91" i="7"/>
  <c r="N91" i="7"/>
  <c r="P90" i="7"/>
  <c r="O90" i="7"/>
  <c r="N90" i="7"/>
  <c r="P89" i="7"/>
  <c r="O89" i="7"/>
  <c r="N89" i="7"/>
  <c r="P88" i="7"/>
  <c r="O88" i="7"/>
  <c r="N88" i="7"/>
  <c r="P87" i="7"/>
  <c r="O87" i="7"/>
  <c r="N87" i="7"/>
  <c r="P86" i="7"/>
  <c r="O86" i="7"/>
  <c r="N86" i="7"/>
  <c r="P85" i="7"/>
  <c r="O85" i="7"/>
  <c r="N85" i="7"/>
  <c r="P84" i="7"/>
  <c r="O84" i="7"/>
  <c r="N84" i="7"/>
  <c r="P83" i="7"/>
  <c r="O83" i="7"/>
  <c r="N83" i="7"/>
  <c r="P82" i="7"/>
  <c r="O82" i="7"/>
  <c r="N82" i="7"/>
  <c r="P81" i="7"/>
  <c r="O81" i="7"/>
  <c r="N81" i="7"/>
  <c r="P80" i="7"/>
  <c r="O80" i="7"/>
  <c r="N80" i="7"/>
  <c r="P79" i="7"/>
  <c r="O79" i="7"/>
  <c r="N79" i="7"/>
  <c r="P78" i="7"/>
  <c r="O78" i="7"/>
  <c r="N78" i="7"/>
  <c r="P77" i="7"/>
  <c r="O77" i="7"/>
  <c r="N77" i="7"/>
  <c r="P76" i="7"/>
  <c r="O76" i="7"/>
  <c r="N76" i="7"/>
  <c r="P75" i="7"/>
  <c r="O75" i="7"/>
  <c r="N75" i="7"/>
  <c r="P74" i="7"/>
  <c r="O74" i="7"/>
  <c r="N74" i="7"/>
  <c r="P73" i="7"/>
  <c r="O73" i="7"/>
  <c r="N73" i="7"/>
  <c r="P72" i="7"/>
  <c r="O72" i="7"/>
  <c r="N72" i="7"/>
  <c r="P71" i="7"/>
  <c r="O71" i="7"/>
  <c r="N71" i="7"/>
  <c r="P70" i="7"/>
  <c r="O70" i="7"/>
  <c r="N70" i="7"/>
  <c r="P69" i="7"/>
  <c r="O69" i="7"/>
  <c r="N69" i="7"/>
  <c r="P68" i="7"/>
  <c r="O68" i="7"/>
  <c r="N68" i="7"/>
  <c r="P67" i="7"/>
  <c r="O67" i="7"/>
  <c r="N67" i="7"/>
  <c r="P66" i="7"/>
  <c r="O66" i="7"/>
  <c r="N66" i="7"/>
  <c r="P65" i="7"/>
  <c r="O65" i="7"/>
  <c r="N65" i="7"/>
  <c r="P64" i="7"/>
  <c r="O64" i="7"/>
  <c r="N64" i="7"/>
  <c r="P63" i="7"/>
  <c r="O63" i="7"/>
  <c r="N63" i="7"/>
  <c r="P62" i="7"/>
  <c r="O62" i="7"/>
  <c r="N62" i="7"/>
  <c r="P61" i="7"/>
  <c r="O61" i="7"/>
  <c r="N61" i="7"/>
  <c r="P60" i="7"/>
  <c r="O60" i="7"/>
  <c r="N60" i="7"/>
  <c r="P59" i="7"/>
  <c r="O59" i="7"/>
  <c r="N59" i="7"/>
  <c r="P58" i="7"/>
  <c r="O58" i="7"/>
  <c r="N58" i="7"/>
  <c r="P57" i="7"/>
  <c r="O57" i="7"/>
  <c r="N57" i="7"/>
  <c r="P56" i="7"/>
  <c r="O56" i="7"/>
  <c r="N56" i="7"/>
  <c r="P55" i="7"/>
  <c r="O55" i="7"/>
  <c r="N55" i="7"/>
  <c r="P54" i="7"/>
  <c r="O54" i="7"/>
  <c r="N54" i="7"/>
  <c r="P53" i="7"/>
  <c r="O53" i="7"/>
  <c r="N53" i="7"/>
  <c r="P52" i="7"/>
  <c r="O52" i="7"/>
  <c r="N52" i="7"/>
  <c r="P51" i="7"/>
  <c r="O51" i="7"/>
  <c r="N51" i="7"/>
  <c r="P50" i="7"/>
  <c r="O50" i="7"/>
  <c r="N50" i="7"/>
  <c r="P49" i="7"/>
  <c r="O49" i="7"/>
  <c r="N49" i="7"/>
  <c r="P48" i="7"/>
  <c r="O48" i="7"/>
  <c r="N48" i="7"/>
  <c r="P47" i="7"/>
  <c r="O47" i="7"/>
  <c r="N47" i="7"/>
  <c r="P46" i="7"/>
  <c r="O46" i="7"/>
  <c r="N46" i="7"/>
  <c r="P45" i="7"/>
  <c r="O45" i="7"/>
  <c r="N45" i="7"/>
  <c r="P44" i="7"/>
  <c r="O44" i="7"/>
  <c r="N44" i="7"/>
  <c r="P43" i="7"/>
  <c r="O43" i="7"/>
  <c r="N43" i="7"/>
  <c r="P42" i="7"/>
  <c r="O42" i="7"/>
  <c r="N42" i="7"/>
  <c r="P41" i="7"/>
  <c r="O41" i="7"/>
  <c r="N41" i="7"/>
  <c r="P40" i="7"/>
  <c r="O40" i="7"/>
  <c r="N40" i="7"/>
  <c r="P39" i="7"/>
  <c r="O39" i="7"/>
  <c r="N39" i="7"/>
  <c r="P38" i="7"/>
  <c r="O38" i="7"/>
  <c r="N38" i="7"/>
  <c r="P37" i="7"/>
  <c r="O37" i="7"/>
  <c r="N37" i="7"/>
  <c r="P36" i="7"/>
  <c r="O36" i="7"/>
  <c r="N36" i="7"/>
  <c r="P35" i="7"/>
  <c r="O35" i="7"/>
  <c r="N35" i="7"/>
  <c r="P34" i="7"/>
  <c r="O34" i="7"/>
  <c r="N34" i="7"/>
  <c r="P33" i="7"/>
  <c r="O33" i="7"/>
  <c r="N33" i="7"/>
  <c r="P32" i="7"/>
  <c r="O32" i="7"/>
  <c r="N32" i="7"/>
  <c r="P31" i="7"/>
  <c r="O31" i="7"/>
  <c r="N31" i="7"/>
  <c r="P30" i="7"/>
  <c r="O30" i="7"/>
  <c r="N30" i="7"/>
  <c r="P29" i="7"/>
  <c r="O29" i="7"/>
  <c r="N29" i="7"/>
  <c r="P28" i="7"/>
  <c r="O28" i="7"/>
  <c r="N28" i="7"/>
  <c r="P27" i="7"/>
  <c r="O27" i="7"/>
  <c r="N27" i="7"/>
  <c r="P26" i="7"/>
  <c r="O26" i="7"/>
  <c r="N26" i="7"/>
  <c r="P25" i="7"/>
  <c r="O25" i="7"/>
  <c r="N25" i="7"/>
  <c r="P24" i="7"/>
  <c r="O24" i="7"/>
  <c r="N24" i="7"/>
  <c r="P23" i="7"/>
  <c r="O23" i="7"/>
  <c r="N23" i="7"/>
  <c r="P22" i="7"/>
  <c r="O22" i="7"/>
  <c r="N22" i="7"/>
  <c r="P21" i="7"/>
  <c r="O21" i="7"/>
  <c r="N21" i="7"/>
  <c r="P20" i="7"/>
  <c r="O20" i="7"/>
  <c r="N20" i="7"/>
  <c r="P19" i="7"/>
  <c r="O19" i="7"/>
  <c r="N19" i="7"/>
  <c r="P18" i="7"/>
  <c r="O18" i="7"/>
  <c r="N18" i="7"/>
  <c r="P17" i="7"/>
  <c r="O17" i="7"/>
  <c r="N17" i="7"/>
  <c r="P16" i="7"/>
  <c r="O16" i="7"/>
  <c r="N16" i="7"/>
  <c r="P15" i="7"/>
  <c r="O15" i="7"/>
  <c r="N15" i="7"/>
  <c r="P14" i="7"/>
  <c r="O14" i="7"/>
  <c r="N14" i="7"/>
  <c r="P13" i="7"/>
  <c r="O13" i="7"/>
  <c r="N13" i="7"/>
  <c r="P12" i="7"/>
  <c r="O12" i="7"/>
  <c r="N12" i="7"/>
  <c r="P11" i="7"/>
  <c r="O11" i="7"/>
  <c r="N11" i="7"/>
  <c r="P10" i="7"/>
  <c r="O10" i="7"/>
  <c r="N10" i="7"/>
  <c r="P9" i="7"/>
  <c r="O9" i="7"/>
  <c r="N9" i="7"/>
  <c r="M11" i="42"/>
  <c r="L11" i="42"/>
  <c r="K11" i="42"/>
  <c r="J11" i="42"/>
  <c r="I11" i="42"/>
  <c r="H11" i="42"/>
  <c r="G11" i="42"/>
  <c r="F11" i="42"/>
  <c r="E11" i="42"/>
  <c r="D11" i="42"/>
  <c r="C11" i="42"/>
  <c r="Q2" i="35" a="1"/>
  <c r="Q2" i="35" s="1"/>
  <c r="F2" i="65" l="1" a="1"/>
  <c r="H163" i="12" a="1"/>
  <c r="H163" i="12" s="1"/>
  <c r="H160" i="12"/>
  <c r="D38" i="18"/>
  <c r="C38" i="18"/>
  <c r="B38"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6" i="18"/>
  <c r="C6" i="18"/>
  <c r="F8" i="9"/>
  <c r="E8" i="9"/>
  <c r="L2" i="61" a="1"/>
  <c r="L2" i="61" s="1"/>
  <c r="J43" i="49"/>
  <c r="I30" i="58" s="1" a="1"/>
  <c r="I30" i="58" s="1"/>
  <c r="I43" i="49"/>
  <c r="H30" i="58" s="1" a="1"/>
  <c r="H30" i="58" s="1"/>
  <c r="J42" i="49"/>
  <c r="I29" i="58" s="1" a="1"/>
  <c r="I29" i="58" s="1"/>
  <c r="I42" i="49"/>
  <c r="J41" i="49"/>
  <c r="I41" i="49"/>
  <c r="J40" i="49"/>
  <c r="I40" i="49"/>
  <c r="J39" i="49"/>
  <c r="I39" i="49"/>
  <c r="J38" i="49"/>
  <c r="I38" i="49"/>
  <c r="J37" i="49"/>
  <c r="I37" i="49"/>
  <c r="J36" i="49"/>
  <c r="I36" i="49"/>
  <c r="J35" i="49"/>
  <c r="I35" i="49"/>
  <c r="J34" i="49"/>
  <c r="I34" i="49"/>
  <c r="J24" i="49"/>
  <c r="I24" i="49"/>
  <c r="J23" i="49"/>
  <c r="I23" i="49"/>
  <c r="J22" i="49"/>
  <c r="I22" i="49"/>
  <c r="J21" i="49"/>
  <c r="I21" i="49"/>
  <c r="J20" i="49"/>
  <c r="I20" i="49"/>
  <c r="J19" i="49"/>
  <c r="I19" i="49"/>
  <c r="J18" i="49"/>
  <c r="I18" i="49"/>
  <c r="J17" i="49"/>
  <c r="I17" i="49"/>
  <c r="J16" i="49"/>
  <c r="I16" i="49"/>
  <c r="T161" i="12" a="1"/>
  <c r="T161" i="12" s="1"/>
  <c r="P2" i="53" a="1"/>
  <c r="P2" i="53" s="1"/>
  <c r="T163" i="12" s="1" a="1"/>
  <c r="T163" i="12" s="1"/>
  <c r="B1" i="79" a="1"/>
  <c r="B1" i="79" s="1"/>
  <c r="G1" i="79" s="1" a="1"/>
  <c r="G1" i="79" s="1"/>
  <c r="L161" i="12" a="1"/>
  <c r="L161" i="12" s="1"/>
  <c r="Z6" i="49"/>
  <c r="Z5" i="49"/>
  <c r="Z4" i="49"/>
  <c r="AE45" i="31"/>
  <c r="AE44" i="31"/>
  <c r="AE43" i="31"/>
  <c r="AE42" i="31"/>
  <c r="AE41" i="31"/>
  <c r="AE40" i="31"/>
  <c r="AE39" i="31"/>
  <c r="AE37" i="31"/>
  <c r="AE27" i="31"/>
  <c r="AE20" i="31"/>
  <c r="AE19" i="31"/>
  <c r="AE18" i="31"/>
  <c r="AE17" i="31"/>
  <c r="AE16" i="31"/>
  <c r="D15" i="31"/>
  <c r="H2" i="58" l="1" a="1"/>
  <c r="H2" i="58" s="1"/>
  <c r="H9" i="58" a="1"/>
  <c r="H9" i="58" s="1"/>
  <c r="I23" i="58" a="1"/>
  <c r="I23" i="58" s="1"/>
  <c r="F2" i="65"/>
  <c r="BT2" i="84" s="1" a="1"/>
  <c r="BT2" i="84" s="1"/>
  <c r="DJ2" i="73" a="1"/>
  <c r="DJ2" i="73" s="1"/>
  <c r="H24" i="58" a="1"/>
  <c r="H24" i="58" s="1"/>
  <c r="I7" i="58" a="1"/>
  <c r="I7" i="58" s="1"/>
  <c r="I28" i="58" a="1"/>
  <c r="I28" i="58" s="1"/>
  <c r="I22" i="58" a="1"/>
  <c r="I22" i="58" s="1"/>
  <c r="I9" i="58" a="1"/>
  <c r="I9" i="58" s="1"/>
  <c r="I24" i="58" a="1"/>
  <c r="I24" i="58" s="1"/>
  <c r="H10" i="58" a="1"/>
  <c r="H10" i="58" s="1"/>
  <c r="H25" i="58" a="1"/>
  <c r="H25" i="58" s="1"/>
  <c r="I8" i="58" a="1"/>
  <c r="I8" i="58" s="1"/>
  <c r="I4" i="58" a="1"/>
  <c r="I4" i="58" s="1"/>
  <c r="I10" i="58" a="1"/>
  <c r="I10" i="58" s="1"/>
  <c r="I25" i="58" a="1"/>
  <c r="I25" i="58" s="1"/>
  <c r="H5" i="58" a="1"/>
  <c r="H5" i="58" s="1"/>
  <c r="H11" i="58" a="1"/>
  <c r="H11" i="58" s="1"/>
  <c r="H26" i="58" a="1"/>
  <c r="H26" i="58" s="1"/>
  <c r="I5" i="58" a="1"/>
  <c r="I5" i="58" s="1"/>
  <c r="I11" i="58" a="1"/>
  <c r="I11" i="58" s="1"/>
  <c r="I26" i="58" a="1"/>
  <c r="I26" i="58" s="1"/>
  <c r="H6" i="58" a="1"/>
  <c r="H6" i="58" s="1"/>
  <c r="H21" i="58" a="1"/>
  <c r="H21" i="58" s="1"/>
  <c r="H18" i="58" a="1"/>
  <c r="H18" i="58" s="1"/>
  <c r="H13" i="58" a="1"/>
  <c r="H13" i="58" s="1"/>
  <c r="H15" i="58" a="1"/>
  <c r="H15" i="58" s="1"/>
  <c r="H20" i="58" a="1"/>
  <c r="H20" i="58" s="1"/>
  <c r="H19" i="58" a="1"/>
  <c r="H19" i="58" s="1"/>
  <c r="H12" i="58" a="1"/>
  <c r="H12" i="58" s="1"/>
  <c r="H16" i="58" a="1"/>
  <c r="H16" i="58" s="1"/>
  <c r="H17" i="58" a="1"/>
  <c r="H17" i="58" s="1"/>
  <c r="H14" i="58" a="1"/>
  <c r="H14" i="58" s="1"/>
  <c r="H27" i="58" a="1"/>
  <c r="H27" i="58" s="1"/>
  <c r="I21" i="58" a="1"/>
  <c r="I21" i="58" s="1"/>
  <c r="I20" i="58" a="1"/>
  <c r="I20" i="58" s="1"/>
  <c r="I14" i="58" a="1"/>
  <c r="I14" i="58" s="1"/>
  <c r="I15" i="58" a="1"/>
  <c r="I15" i="58" s="1"/>
  <c r="I19" i="58" a="1"/>
  <c r="I19" i="58" s="1"/>
  <c r="I12" i="58" a="1"/>
  <c r="I12" i="58" s="1"/>
  <c r="I16" i="58" a="1"/>
  <c r="I16" i="58" s="1"/>
  <c r="I17" i="58" a="1"/>
  <c r="I17" i="58" s="1"/>
  <c r="I18" i="58" a="1"/>
  <c r="I18" i="58" s="1"/>
  <c r="I13" i="58" a="1"/>
  <c r="I13" i="58" s="1"/>
  <c r="I27" i="58" a="1"/>
  <c r="I27" i="58" s="1"/>
  <c r="H7" i="58" a="1"/>
  <c r="H7" i="58" s="1"/>
  <c r="H22" i="58" a="1"/>
  <c r="H22" i="58" s="1"/>
  <c r="H28" i="58" a="1"/>
  <c r="H28" i="58" s="1"/>
  <c r="H8" i="58" a="1"/>
  <c r="H8" i="58" s="1"/>
  <c r="H23" i="58" a="1"/>
  <c r="H23" i="58" s="1"/>
  <c r="H29" i="58" a="1"/>
  <c r="H29" i="58" s="1"/>
  <c r="H4" i="58" a="1"/>
  <c r="H4" i="58" s="1"/>
  <c r="I6" i="58" a="1"/>
  <c r="I6" i="58" s="1"/>
  <c r="H3" i="58" a="1"/>
  <c r="H3" i="58" s="1"/>
  <c r="I3" i="58" a="1"/>
  <c r="I3" i="58" s="1"/>
  <c r="BR3" i="73" a="1"/>
  <c r="BR3" i="73" s="1"/>
  <c r="AS1" i="52" a="1"/>
  <c r="AJ2" i="31" a="1"/>
  <c r="AJ2" i="31" s="1"/>
  <c r="AK2" i="31" a="1"/>
  <c r="AK2" i="31" s="1"/>
  <c r="T160" i="12"/>
  <c r="BP1" i="73" l="1" a="1"/>
  <c r="BP1" i="73" s="1"/>
  <c r="BR7" i="73" a="1"/>
  <c r="BR7" i="73" s="1"/>
  <c r="BR6" i="73" a="1"/>
  <c r="BR6" i="73" s="1"/>
  <c r="BP3" i="73" a="1"/>
  <c r="BP3" i="73" s="1"/>
  <c r="C3" i="73" s="1"/>
  <c r="BR2" i="73" a="1"/>
  <c r="BR2" i="73" s="1"/>
  <c r="AS1" i="52"/>
  <c r="BR1" i="73" a="1"/>
  <c r="BR1" i="73" s="1"/>
  <c r="AN2" i="48" a="1"/>
  <c r="CK1" i="73" l="1" a="1"/>
  <c r="CK1" i="73" s="1"/>
  <c r="U24" i="76" a="1"/>
  <c r="U24" i="76" s="1"/>
  <c r="U20" i="76" a="1"/>
  <c r="U20" i="76" s="1"/>
  <c r="U30" i="76" a="1"/>
  <c r="U30" i="76" s="1"/>
  <c r="U26" i="76" a="1"/>
  <c r="U26" i="76" s="1"/>
  <c r="U32" i="76" a="1"/>
  <c r="U32" i="76" s="1"/>
  <c r="U28" i="76" a="1"/>
  <c r="U28" i="76" s="1"/>
  <c r="U36" i="76" a="1"/>
  <c r="U36" i="76" s="1"/>
  <c r="U22" i="76" a="1"/>
  <c r="U22" i="76" s="1"/>
  <c r="U34" i="76" a="1"/>
  <c r="U34" i="76" s="1"/>
  <c r="U18" i="76" a="1"/>
  <c r="U18" i="76" s="1"/>
  <c r="U10" i="76" a="1"/>
  <c r="U10" i="76" s="1"/>
  <c r="U12" i="76" a="1"/>
  <c r="U12" i="76" s="1"/>
  <c r="U8" i="76" a="1"/>
  <c r="U8" i="76" s="1"/>
  <c r="U14" i="76" a="1"/>
  <c r="U14" i="76" s="1"/>
  <c r="U16" i="76" a="1"/>
  <c r="U16" i="76" s="1"/>
  <c r="BP6" i="73" a="1"/>
  <c r="BP6" i="73" s="1"/>
  <c r="C6" i="73" s="1"/>
  <c r="BP7" i="73" a="1"/>
  <c r="BP7" i="73" s="1"/>
  <c r="C7" i="73" s="1"/>
  <c r="U37" i="76" s="1" a="1"/>
  <c r="U37" i="76" s="1"/>
  <c r="V7" i="76"/>
  <c r="V6" i="76"/>
  <c r="V5" i="76"/>
  <c r="V4" i="76"/>
  <c r="V3" i="76"/>
  <c r="V2" i="76"/>
  <c r="W2" i="76" s="1" a="1"/>
  <c r="W2" i="76" s="1"/>
  <c r="AA2" i="76" s="1" a="1"/>
  <c r="AA2" i="76" s="1"/>
  <c r="K1" i="79" a="1"/>
  <c r="K1" i="79" s="1"/>
  <c r="FU3" i="79" a="1"/>
  <c r="FU3" i="79" s="1"/>
  <c r="AN2" i="48"/>
  <c r="AP2" i="48" s="1" a="1"/>
  <c r="M6" i="76" a="1"/>
  <c r="M7" i="76" a="1"/>
  <c r="W5" i="76" l="1" a="1"/>
  <c r="W5" i="76" s="1"/>
  <c r="AA5" i="76" s="1" a="1"/>
  <c r="AA5" i="76" s="1"/>
  <c r="W6" i="76" a="1"/>
  <c r="W6" i="76" s="1"/>
  <c r="AA6" i="76" s="1" a="1"/>
  <c r="AA6" i="76" s="1"/>
  <c r="W4" i="76" a="1"/>
  <c r="W4" i="76" s="1"/>
  <c r="AA4" i="76" s="1" a="1"/>
  <c r="AA4" i="76" s="1"/>
  <c r="W7" i="76" a="1"/>
  <c r="W7" i="76" s="1"/>
  <c r="AA7" i="76" s="1" a="1"/>
  <c r="AA7" i="76" s="1"/>
  <c r="W3" i="76" a="1"/>
  <c r="W3" i="76" s="1"/>
  <c r="AA3" i="76" s="1" a="1"/>
  <c r="AA3" i="76" s="1"/>
  <c r="U33" i="76" a="1"/>
  <c r="U33" i="76" s="1"/>
  <c r="U35" i="76" a="1"/>
  <c r="U35" i="76" s="1"/>
  <c r="M6" i="76"/>
  <c r="M7" i="76"/>
  <c r="U19" i="76" a="1"/>
  <c r="U19" i="76" s="1"/>
  <c r="U17" i="76" a="1"/>
  <c r="U17" i="76" s="1"/>
  <c r="U15" i="76" a="1"/>
  <c r="U15" i="76" s="1"/>
  <c r="K3" i="79" a="1"/>
  <c r="K3" i="79" s="1"/>
  <c r="U2" i="76" a="1"/>
  <c r="U2" i="76" s="1"/>
  <c r="U3" i="76" a="1"/>
  <c r="U3" i="76" s="1"/>
  <c r="T3" i="76" a="1"/>
  <c r="T3" i="76" s="1"/>
  <c r="U4" i="76" a="1"/>
  <c r="U4" i="76" s="1"/>
  <c r="T4" i="76" a="1"/>
  <c r="T4" i="76" s="1"/>
  <c r="U5" i="76" a="1"/>
  <c r="U5" i="76" s="1"/>
  <c r="T5" i="76" a="1"/>
  <c r="T5" i="76" s="1"/>
  <c r="U6" i="76" a="1"/>
  <c r="U6" i="76" s="1"/>
  <c r="T6" i="76" a="1"/>
  <c r="T6" i="76" s="1"/>
  <c r="U7" i="76" a="1"/>
  <c r="U7" i="76" s="1"/>
  <c r="T7" i="76" a="1"/>
  <c r="T7" i="76" s="1"/>
  <c r="FU733" i="79" a="1"/>
  <c r="FU733" i="79" s="1"/>
  <c r="FU726" i="79" a="1"/>
  <c r="FU726" i="79" s="1"/>
  <c r="FU713" i="79" a="1"/>
  <c r="FU713" i="79" s="1"/>
  <c r="FU700" i="79" a="1"/>
  <c r="FU700" i="79" s="1"/>
  <c r="FU687" i="79" a="1"/>
  <c r="FU687" i="79" s="1"/>
  <c r="FU674" i="79" a="1"/>
  <c r="FU674" i="79" s="1"/>
  <c r="FU661" i="79" a="1"/>
  <c r="FU661" i="79" s="1"/>
  <c r="FU654" i="79" a="1"/>
  <c r="FU654" i="79" s="1"/>
  <c r="FU641" i="79" a="1"/>
  <c r="FU641" i="79" s="1"/>
  <c r="FU628" i="79" a="1"/>
  <c r="FU628" i="79" s="1"/>
  <c r="FU615" i="79" a="1"/>
  <c r="FU615" i="79" s="1"/>
  <c r="FU602" i="79" a="1"/>
  <c r="FU602" i="79" s="1"/>
  <c r="FU589" i="79" a="1"/>
  <c r="FU589" i="79" s="1"/>
  <c r="FU582" i="79" a="1"/>
  <c r="FU582" i="79" s="1"/>
  <c r="FU569" i="79" a="1"/>
  <c r="FU569" i="79" s="1"/>
  <c r="FU556" i="79" a="1"/>
  <c r="FU556" i="79" s="1"/>
  <c r="FU543" i="79" a="1"/>
  <c r="FU543" i="79" s="1"/>
  <c r="FU530" i="79" a="1"/>
  <c r="FU530" i="79" s="1"/>
  <c r="FU523" i="79" a="1"/>
  <c r="FU523" i="79" s="1"/>
  <c r="FU516" i="79" a="1"/>
  <c r="FU516" i="79" s="1"/>
  <c r="FU509" i="79" a="1"/>
  <c r="FU509" i="79" s="1"/>
  <c r="FU488" i="79" a="1"/>
  <c r="FU488" i="79" s="1"/>
  <c r="FU467" i="79" a="1"/>
  <c r="FU467" i="79" s="1"/>
  <c r="FU460" i="79" a="1"/>
  <c r="FU460" i="79" s="1"/>
  <c r="FU453" i="79" a="1"/>
  <c r="FU453" i="79" s="1"/>
  <c r="FU446" i="79" a="1"/>
  <c r="FU446" i="79" s="1"/>
  <c r="FU438" i="79" a="1"/>
  <c r="FU438" i="79" s="1"/>
  <c r="FU403" i="79" a="1"/>
  <c r="FU403" i="79" s="1"/>
  <c r="FU396" i="79" a="1"/>
  <c r="FU396" i="79" s="1"/>
  <c r="FU389" i="79" a="1"/>
  <c r="FU389" i="79" s="1"/>
  <c r="FU382" i="79" a="1"/>
  <c r="FU382" i="79" s="1"/>
  <c r="FU375" i="79" a="1"/>
  <c r="FU375" i="79" s="1"/>
  <c r="FU368" i="79" a="1"/>
  <c r="FU368" i="79" s="1"/>
  <c r="FU361" i="79" a="1"/>
  <c r="FU361" i="79" s="1"/>
  <c r="FU310" i="79" a="1"/>
  <c r="FU310" i="79" s="1"/>
  <c r="FU293" i="79" a="1"/>
  <c r="FU293" i="79" s="1"/>
  <c r="FU284" i="79" a="1"/>
  <c r="FU284" i="79" s="1"/>
  <c r="FU277" i="79" a="1"/>
  <c r="FU277" i="79" s="1"/>
  <c r="FU267" i="79" a="1"/>
  <c r="FU267" i="79" s="1"/>
  <c r="FU258" i="79" a="1"/>
  <c r="FU258" i="79" s="1"/>
  <c r="FU249" i="79" a="1"/>
  <c r="FU249" i="79" s="1"/>
  <c r="FU222" i="79" a="1"/>
  <c r="FU222" i="79" s="1"/>
  <c r="FU210" i="79" a="1"/>
  <c r="FU210" i="79" s="1"/>
  <c r="FU198" i="79" a="1"/>
  <c r="FU198" i="79" s="1"/>
  <c r="FU186" i="79" a="1"/>
  <c r="FU186" i="79" s="1"/>
  <c r="FU174" i="79" a="1"/>
  <c r="FU174" i="79" s="1"/>
  <c r="FU162" i="79" a="1"/>
  <c r="FU162" i="79" s="1"/>
  <c r="FU150" i="79" a="1"/>
  <c r="FU150" i="79" s="1"/>
  <c r="FU138" i="79" a="1"/>
  <c r="FU138" i="79" s="1"/>
  <c r="FU126" i="79" a="1"/>
  <c r="FU126" i="79" s="1"/>
  <c r="FU114" i="79" a="1"/>
  <c r="FU114" i="79" s="1"/>
  <c r="FU732" i="79" a="1"/>
  <c r="FU732" i="79" s="1"/>
  <c r="FU719" i="79" a="1"/>
  <c r="FU719" i="79" s="1"/>
  <c r="FU706" i="79" a="1"/>
  <c r="FU706" i="79" s="1"/>
  <c r="FU693" i="79" a="1"/>
  <c r="FU693" i="79" s="1"/>
  <c r="FU680" i="79" a="1"/>
  <c r="FU680" i="79" s="1"/>
  <c r="FU667" i="79" a="1"/>
  <c r="FU667" i="79" s="1"/>
  <c r="FU660" i="79" a="1"/>
  <c r="FU660" i="79" s="1"/>
  <c r="FU647" i="79" a="1"/>
  <c r="FU647" i="79" s="1"/>
  <c r="FU634" i="79" a="1"/>
  <c r="FU634" i="79" s="1"/>
  <c r="FU621" i="79" a="1"/>
  <c r="FU621" i="79" s="1"/>
  <c r="FU608" i="79" a="1"/>
  <c r="FU608" i="79" s="1"/>
  <c r="FU595" i="79" a="1"/>
  <c r="FU595" i="79" s="1"/>
  <c r="FU588" i="79" a="1"/>
  <c r="FU588" i="79" s="1"/>
  <c r="FU575" i="79" a="1"/>
  <c r="FU575" i="79" s="1"/>
  <c r="FU562" i="79" a="1"/>
  <c r="FU562" i="79" s="1"/>
  <c r="FU549" i="79" a="1"/>
  <c r="FU549" i="79" s="1"/>
  <c r="FU536" i="79" a="1"/>
  <c r="FU536" i="79" s="1"/>
  <c r="FU522" i="79" a="1"/>
  <c r="FU522" i="79" s="1"/>
  <c r="FU502" i="79" a="1"/>
  <c r="FU502" i="79" s="1"/>
  <c r="FU495" i="79" a="1"/>
  <c r="FU495" i="79" s="1"/>
  <c r="FU481" i="79" a="1"/>
  <c r="FU481" i="79" s="1"/>
  <c r="FU473" i="79" a="1"/>
  <c r="FU473" i="79" s="1"/>
  <c r="FU452" i="79" a="1"/>
  <c r="FU452" i="79" s="1"/>
  <c r="FU431" i="79" a="1"/>
  <c r="FU431" i="79" s="1"/>
  <c r="FU424" i="79" a="1"/>
  <c r="FU424" i="79" s="1"/>
  <c r="FU417" i="79" a="1"/>
  <c r="FU417" i="79" s="1"/>
  <c r="FU410" i="79" a="1"/>
  <c r="FU410" i="79" s="1"/>
  <c r="FU402" i="79" a="1"/>
  <c r="FU402" i="79" s="1"/>
  <c r="FU367" i="79" a="1"/>
  <c r="FU367" i="79" s="1"/>
  <c r="FU360" i="79" a="1"/>
  <c r="FU360" i="79" s="1"/>
  <c r="FU353" i="79" a="1"/>
  <c r="FU353" i="79" s="1"/>
  <c r="FU346" i="79" a="1"/>
  <c r="FU346" i="79" s="1"/>
  <c r="FU339" i="79" a="1"/>
  <c r="FU339" i="79" s="1"/>
  <c r="FU332" i="79" a="1"/>
  <c r="FU332" i="79" s="1"/>
  <c r="FU325" i="79" a="1"/>
  <c r="FU325" i="79" s="1"/>
  <c r="FU317" i="79" a="1"/>
  <c r="FU317" i="79" s="1"/>
  <c r="FU301" i="79" a="1"/>
  <c r="FU301" i="79" s="1"/>
  <c r="FU292" i="79" a="1"/>
  <c r="FU292" i="79" s="1"/>
  <c r="FU276" i="79" a="1"/>
  <c r="FU276" i="79" s="1"/>
  <c r="FU266" i="79" a="1"/>
  <c r="FU266" i="79" s="1"/>
  <c r="FU248" i="79" a="1"/>
  <c r="FU248" i="79" s="1"/>
  <c r="FU241" i="79" a="1"/>
  <c r="FU241" i="79" s="1"/>
  <c r="FU231" i="79" a="1"/>
  <c r="FU231" i="79" s="1"/>
  <c r="FU221" i="79" a="1"/>
  <c r="FU221" i="79" s="1"/>
  <c r="FU209" i="79" a="1"/>
  <c r="FU209" i="79" s="1"/>
  <c r="FU197" i="79" a="1"/>
  <c r="FU197" i="79" s="1"/>
  <c r="FU185" i="79" a="1"/>
  <c r="FU185" i="79" s="1"/>
  <c r="FU173" i="79" a="1"/>
  <c r="FU173" i="79" s="1"/>
  <c r="FU161" i="79" a="1"/>
  <c r="FU161" i="79" s="1"/>
  <c r="FU149" i="79" a="1"/>
  <c r="FU149" i="79" s="1"/>
  <c r="FU137" i="79" a="1"/>
  <c r="FU137" i="79" s="1"/>
  <c r="FU125" i="79" a="1"/>
  <c r="FU125" i="79" s="1"/>
  <c r="FU113" i="79" a="1"/>
  <c r="FU113" i="79" s="1"/>
  <c r="FU101" i="79" a="1"/>
  <c r="FU101" i="79" s="1"/>
  <c r="FU89" i="79" a="1"/>
  <c r="FU89" i="79" s="1"/>
  <c r="FU725" i="79" a="1"/>
  <c r="FU725" i="79" s="1"/>
  <c r="FU712" i="79" a="1"/>
  <c r="FU712" i="79" s="1"/>
  <c r="FU699" i="79" a="1"/>
  <c r="FU699" i="79" s="1"/>
  <c r="FU686" i="79" a="1"/>
  <c r="FU686" i="79" s="1"/>
  <c r="FU673" i="79" a="1"/>
  <c r="FU673" i="79" s="1"/>
  <c r="FU666" i="79" a="1"/>
  <c r="FU666" i="79" s="1"/>
  <c r="FU653" i="79" a="1"/>
  <c r="FU653" i="79" s="1"/>
  <c r="FU640" i="79" a="1"/>
  <c r="FU640" i="79" s="1"/>
  <c r="FU627" i="79" a="1"/>
  <c r="FU627" i="79" s="1"/>
  <c r="FU614" i="79" a="1"/>
  <c r="FU614" i="79" s="1"/>
  <c r="FU601" i="79" a="1"/>
  <c r="FU601" i="79" s="1"/>
  <c r="FU594" i="79" a="1"/>
  <c r="FU594" i="79" s="1"/>
  <c r="FU581" i="79" a="1"/>
  <c r="FU581" i="79" s="1"/>
  <c r="FU568" i="79" a="1"/>
  <c r="FU568" i="79" s="1"/>
  <c r="FU555" i="79" a="1"/>
  <c r="FU555" i="79" s="1"/>
  <c r="FU542" i="79" a="1"/>
  <c r="FU542" i="79" s="1"/>
  <c r="FU529" i="79" a="1"/>
  <c r="FU529" i="79" s="1"/>
  <c r="FU515" i="79" a="1"/>
  <c r="FU515" i="79" s="1"/>
  <c r="FU508" i="79" a="1"/>
  <c r="FU508" i="79" s="1"/>
  <c r="FU501" i="79" a="1"/>
  <c r="FU501" i="79" s="1"/>
  <c r="FU487" i="79" a="1"/>
  <c r="FU487" i="79" s="1"/>
  <c r="FU480" i="79" a="1"/>
  <c r="FU480" i="79" s="1"/>
  <c r="FU466" i="79" a="1"/>
  <c r="FU466" i="79" s="1"/>
  <c r="FU459" i="79" a="1"/>
  <c r="FU459" i="79" s="1"/>
  <c r="FU445" i="79" a="1"/>
  <c r="FU445" i="79" s="1"/>
  <c r="FU437" i="79" a="1"/>
  <c r="FU437" i="79" s="1"/>
  <c r="FU416" i="79" a="1"/>
  <c r="FU416" i="79" s="1"/>
  <c r="FU395" i="79" a="1"/>
  <c r="FU395" i="79" s="1"/>
  <c r="FU388" i="79" a="1"/>
  <c r="FU388" i="79" s="1"/>
  <c r="FU381" i="79" a="1"/>
  <c r="FU381" i="79" s="1"/>
  <c r="FU374" i="79" a="1"/>
  <c r="FU374" i="79" s="1"/>
  <c r="FU366" i="79" a="1"/>
  <c r="FU366" i="79" s="1"/>
  <c r="FU331" i="79" a="1"/>
  <c r="FU331" i="79" s="1"/>
  <c r="FU324" i="79" a="1"/>
  <c r="FU324" i="79" s="1"/>
  <c r="FU309" i="79" a="1"/>
  <c r="FU309" i="79" s="1"/>
  <c r="FU300" i="79" a="1"/>
  <c r="FU300" i="79" s="1"/>
  <c r="FU283" i="79" a="1"/>
  <c r="FU283" i="79" s="1"/>
  <c r="FU275" i="79" a="1"/>
  <c r="FU275" i="79" s="1"/>
  <c r="FU257" i="79" a="1"/>
  <c r="FU257" i="79" s="1"/>
  <c r="FU240" i="79" a="1"/>
  <c r="FU240" i="79" s="1"/>
  <c r="FU230" i="79" a="1"/>
  <c r="FU230" i="79" s="1"/>
  <c r="FU220" i="79" a="1"/>
  <c r="FU220" i="79" s="1"/>
  <c r="FU208" i="79" a="1"/>
  <c r="FU208" i="79" s="1"/>
  <c r="FU196" i="79" a="1"/>
  <c r="FU196" i="79" s="1"/>
  <c r="FU184" i="79" a="1"/>
  <c r="FU184" i="79" s="1"/>
  <c r="FU172" i="79" a="1"/>
  <c r="FU172" i="79" s="1"/>
  <c r="FU160" i="79" a="1"/>
  <c r="FU160" i="79" s="1"/>
  <c r="FU148" i="79" a="1"/>
  <c r="FU148" i="79" s="1"/>
  <c r="FU136" i="79" a="1"/>
  <c r="FU136" i="79" s="1"/>
  <c r="FU124" i="79" a="1"/>
  <c r="FU124" i="79" s="1"/>
  <c r="FU112" i="79" a="1"/>
  <c r="FU112" i="79" s="1"/>
  <c r="FU100" i="79" a="1"/>
  <c r="FU100" i="79" s="1"/>
  <c r="FU88" i="79" a="1"/>
  <c r="FU88" i="79" s="1"/>
  <c r="FU76" i="79" a="1"/>
  <c r="FU76" i="79" s="1"/>
  <c r="FU731" i="79" a="1"/>
  <c r="FU731" i="79" s="1"/>
  <c r="FU718" i="79" a="1"/>
  <c r="FU718" i="79" s="1"/>
  <c r="FU705" i="79" a="1"/>
  <c r="FU705" i="79" s="1"/>
  <c r="FU692" i="79" a="1"/>
  <c r="FU692" i="79" s="1"/>
  <c r="FU679" i="79" a="1"/>
  <c r="FU679" i="79" s="1"/>
  <c r="FU672" i="79" a="1"/>
  <c r="FU672" i="79" s="1"/>
  <c r="FU659" i="79" a="1"/>
  <c r="FU659" i="79" s="1"/>
  <c r="FU646" i="79" a="1"/>
  <c r="FU646" i="79" s="1"/>
  <c r="FU633" i="79" a="1"/>
  <c r="FU633" i="79" s="1"/>
  <c r="FU620" i="79" a="1"/>
  <c r="FU620" i="79" s="1"/>
  <c r="FU607" i="79" a="1"/>
  <c r="FU607" i="79" s="1"/>
  <c r="FU600" i="79" a="1"/>
  <c r="FU600" i="79" s="1"/>
  <c r="FU587" i="79" a="1"/>
  <c r="FU587" i="79" s="1"/>
  <c r="FU574" i="79" a="1"/>
  <c r="FU574" i="79" s="1"/>
  <c r="FU561" i="79" a="1"/>
  <c r="FU561" i="79" s="1"/>
  <c r="FU548" i="79" a="1"/>
  <c r="FU548" i="79" s="1"/>
  <c r="FU535" i="79" a="1"/>
  <c r="FU535" i="79" s="1"/>
  <c r="FU528" i="79" a="1"/>
  <c r="FU528" i="79" s="1"/>
  <c r="FU521" i="79" a="1"/>
  <c r="FU521" i="79" s="1"/>
  <c r="FU494" i="79" a="1"/>
  <c r="FU494" i="79" s="1"/>
  <c r="FU486" i="79" a="1"/>
  <c r="FU486" i="79" s="1"/>
  <c r="FU472" i="79" a="1"/>
  <c r="FU472" i="79" s="1"/>
  <c r="FU465" i="79" a="1"/>
  <c r="FU465" i="79" s="1"/>
  <c r="FU451" i="79" a="1"/>
  <c r="FU451" i="79" s="1"/>
  <c r="FU444" i="79" a="1"/>
  <c r="FU444" i="79" s="1"/>
  <c r="FU430" i="79" a="1"/>
  <c r="FU430" i="79" s="1"/>
  <c r="FU423" i="79" a="1"/>
  <c r="FU423" i="79" s="1"/>
  <c r="FU409" i="79" a="1"/>
  <c r="FU409" i="79" s="1"/>
  <c r="FU401" i="79" a="1"/>
  <c r="FU401" i="79" s="1"/>
  <c r="FU380" i="79" a="1"/>
  <c r="FU380" i="79" s="1"/>
  <c r="FU359" i="79" a="1"/>
  <c r="FU359" i="79" s="1"/>
  <c r="FU352" i="79" a="1"/>
  <c r="FU352" i="79" s="1"/>
  <c r="FU345" i="79" a="1"/>
  <c r="FU345" i="79" s="1"/>
  <c r="FU338" i="79" a="1"/>
  <c r="FU338" i="79" s="1"/>
  <c r="FU330" i="79" a="1"/>
  <c r="FU330" i="79" s="1"/>
  <c r="FU316" i="79" a="1"/>
  <c r="FU316" i="79" s="1"/>
  <c r="FU308" i="79" a="1"/>
  <c r="FU308" i="79" s="1"/>
  <c r="FU291" i="79" a="1"/>
  <c r="FU291" i="79" s="1"/>
  <c r="FU282" i="79" a="1"/>
  <c r="FU282" i="79" s="1"/>
  <c r="FU274" i="79" a="1"/>
  <c r="FU274" i="79" s="1"/>
  <c r="FU265" i="79" a="1"/>
  <c r="FU265" i="79" s="1"/>
  <c r="FU256" i="79" a="1"/>
  <c r="FU256" i="79" s="1"/>
  <c r="FU247" i="79" a="1"/>
  <c r="FU247" i="79" s="1"/>
  <c r="FU239" i="79" a="1"/>
  <c r="FU239" i="79" s="1"/>
  <c r="FU219" i="79" a="1"/>
  <c r="FU219" i="79" s="1"/>
  <c r="FU207" i="79" a="1"/>
  <c r="FU207" i="79" s="1"/>
  <c r="FU195" i="79" a="1"/>
  <c r="FU195" i="79" s="1"/>
  <c r="FU183" i="79" a="1"/>
  <c r="FU183" i="79" s="1"/>
  <c r="FU171" i="79" a="1"/>
  <c r="FU171" i="79" s="1"/>
  <c r="FU159" i="79" a="1"/>
  <c r="FU159" i="79" s="1"/>
  <c r="FU147" i="79" a="1"/>
  <c r="FU147" i="79" s="1"/>
  <c r="FU135" i="79" a="1"/>
  <c r="FU135" i="79" s="1"/>
  <c r="FU123" i="79" a="1"/>
  <c r="FU123" i="79" s="1"/>
  <c r="FU724" i="79" a="1"/>
  <c r="FU724" i="79" s="1"/>
  <c r="FU711" i="79" a="1"/>
  <c r="FU711" i="79" s="1"/>
  <c r="FU698" i="79" a="1"/>
  <c r="FU698" i="79" s="1"/>
  <c r="FU685" i="79" a="1"/>
  <c r="FU685" i="79" s="1"/>
  <c r="FU678" i="79" a="1"/>
  <c r="FU678" i="79" s="1"/>
  <c r="FU665" i="79" a="1"/>
  <c r="FU665" i="79" s="1"/>
  <c r="FU652" i="79" a="1"/>
  <c r="FU652" i="79" s="1"/>
  <c r="FU639" i="79" a="1"/>
  <c r="FU639" i="79" s="1"/>
  <c r="FU626" i="79" a="1"/>
  <c r="FU626" i="79" s="1"/>
  <c r="FU613" i="79" a="1"/>
  <c r="FU613" i="79" s="1"/>
  <c r="FU606" i="79" a="1"/>
  <c r="FU606" i="79" s="1"/>
  <c r="FU593" i="79" a="1"/>
  <c r="FU593" i="79" s="1"/>
  <c r="FU580" i="79" a="1"/>
  <c r="FU580" i="79" s="1"/>
  <c r="FU567" i="79" a="1"/>
  <c r="FU567" i="79" s="1"/>
  <c r="FU554" i="79" a="1"/>
  <c r="FU554" i="79" s="1"/>
  <c r="FU541" i="79" a="1"/>
  <c r="FU541" i="79" s="1"/>
  <c r="FU534" i="79" a="1"/>
  <c r="FU534" i="79" s="1"/>
  <c r="FU514" i="79" a="1"/>
  <c r="FU514" i="79" s="1"/>
  <c r="FU507" i="79" a="1"/>
  <c r="FU507" i="79" s="1"/>
  <c r="FU500" i="79" a="1"/>
  <c r="FU500" i="79" s="1"/>
  <c r="FU479" i="79" a="1"/>
  <c r="FU479" i="79" s="1"/>
  <c r="FU458" i="79" a="1"/>
  <c r="FU458" i="79" s="1"/>
  <c r="FU450" i="79" a="1"/>
  <c r="FU450" i="79" s="1"/>
  <c r="FU436" i="79" a="1"/>
  <c r="FU436" i="79" s="1"/>
  <c r="FU730" i="79" a="1"/>
  <c r="FU730" i="79" s="1"/>
  <c r="FU717" i="79" a="1"/>
  <c r="FU717" i="79" s="1"/>
  <c r="FU704" i="79" a="1"/>
  <c r="FU704" i="79" s="1"/>
  <c r="FU691" i="79" a="1"/>
  <c r="FU691" i="79" s="1"/>
  <c r="FU684" i="79" a="1"/>
  <c r="FU684" i="79" s="1"/>
  <c r="FU671" i="79" a="1"/>
  <c r="FU671" i="79" s="1"/>
  <c r="FU658" i="79" a="1"/>
  <c r="FU658" i="79" s="1"/>
  <c r="FU645" i="79" a="1"/>
  <c r="FU645" i="79" s="1"/>
  <c r="FU632" i="79" a="1"/>
  <c r="FU632" i="79" s="1"/>
  <c r="FU619" i="79" a="1"/>
  <c r="FU619" i="79" s="1"/>
  <c r="FU612" i="79" a="1"/>
  <c r="FU612" i="79" s="1"/>
  <c r="FU599" i="79" a="1"/>
  <c r="FU599" i="79" s="1"/>
  <c r="FU586" i="79" a="1"/>
  <c r="FU586" i="79" s="1"/>
  <c r="FU573" i="79" a="1"/>
  <c r="FU573" i="79" s="1"/>
  <c r="FU560" i="79" a="1"/>
  <c r="FU560" i="79" s="1"/>
  <c r="FU547" i="79" a="1"/>
  <c r="FU547" i="79" s="1"/>
  <c r="FU540" i="79" a="1"/>
  <c r="FU540" i="79" s="1"/>
  <c r="FU527" i="79" a="1"/>
  <c r="FU527" i="79" s="1"/>
  <c r="FU520" i="79" a="1"/>
  <c r="FU520" i="79" s="1"/>
  <c r="FU493" i="79" a="1"/>
  <c r="FU493" i="79" s="1"/>
  <c r="FU485" i="79" a="1"/>
  <c r="FU485" i="79" s="1"/>
  <c r="FU478" i="79" a="1"/>
  <c r="FU478" i="79" s="1"/>
  <c r="FU471" i="79" a="1"/>
  <c r="FU471" i="79" s="1"/>
  <c r="FU464" i="79" a="1"/>
  <c r="FU464" i="79" s="1"/>
  <c r="FU443" i="79" a="1"/>
  <c r="FU443" i="79" s="1"/>
  <c r="FU422" i="79" a="1"/>
  <c r="FU422" i="79" s="1"/>
  <c r="FU414" i="79" a="1"/>
  <c r="FU414" i="79" s="1"/>
  <c r="FU400" i="79" a="1"/>
  <c r="FU400" i="79" s="1"/>
  <c r="FU393" i="79" a="1"/>
  <c r="FU393" i="79" s="1"/>
  <c r="FU379" i="79" a="1"/>
  <c r="FU379" i="79" s="1"/>
  <c r="FU372" i="79" a="1"/>
  <c r="FU372" i="79" s="1"/>
  <c r="FU358" i="79" a="1"/>
  <c r="FU358" i="79" s="1"/>
  <c r="FU351" i="79" a="1"/>
  <c r="FU351" i="79" s="1"/>
  <c r="FU337" i="79" a="1"/>
  <c r="FU337" i="79" s="1"/>
  <c r="FU329" i="79" a="1"/>
  <c r="FU329" i="79" s="1"/>
  <c r="FU315" i="79" a="1"/>
  <c r="FU315" i="79" s="1"/>
  <c r="FU306" i="79" a="1"/>
  <c r="FU306" i="79" s="1"/>
  <c r="FU298" i="79" a="1"/>
  <c r="FU298" i="79" s="1"/>
  <c r="FU290" i="79" a="1"/>
  <c r="FU290" i="79" s="1"/>
  <c r="FU281" i="79" a="1"/>
  <c r="FU281" i="79" s="1"/>
  <c r="FU272" i="79" a="1"/>
  <c r="FU272" i="79" s="1"/>
  <c r="FU255" i="79" a="1"/>
  <c r="FU255" i="79" s="1"/>
  <c r="FU237" i="79" a="1"/>
  <c r="FU237" i="79" s="1"/>
  <c r="FU228" i="79" a="1"/>
  <c r="FU228" i="79" s="1"/>
  <c r="FU217" i="79" a="1"/>
  <c r="FU217" i="79" s="1"/>
  <c r="FU205" i="79" a="1"/>
  <c r="FU205" i="79" s="1"/>
  <c r="FU193" i="79" a="1"/>
  <c r="FU193" i="79" s="1"/>
  <c r="FU181" i="79" a="1"/>
  <c r="FU181" i="79" s="1"/>
  <c r="FU169" i="79" a="1"/>
  <c r="FU169" i="79" s="1"/>
  <c r="FU157" i="79" a="1"/>
  <c r="FU157" i="79" s="1"/>
  <c r="FU145" i="79" a="1"/>
  <c r="FU145" i="79" s="1"/>
  <c r="FU133" i="79" a="1"/>
  <c r="FU133" i="79" s="1"/>
  <c r="FU723" i="79" a="1"/>
  <c r="FU723" i="79" s="1"/>
  <c r="FU710" i="79" a="1"/>
  <c r="FU710" i="79" s="1"/>
  <c r="FU697" i="79" a="1"/>
  <c r="FU697" i="79" s="1"/>
  <c r="FU690" i="79" a="1"/>
  <c r="FU690" i="79" s="1"/>
  <c r="FU677" i="79" a="1"/>
  <c r="FU677" i="79" s="1"/>
  <c r="FU664" i="79" a="1"/>
  <c r="FU664" i="79" s="1"/>
  <c r="FU651" i="79" a="1"/>
  <c r="FU651" i="79" s="1"/>
  <c r="FU638" i="79" a="1"/>
  <c r="FU638" i="79" s="1"/>
  <c r="FU625" i="79" a="1"/>
  <c r="FU625" i="79" s="1"/>
  <c r="FU618" i="79" a="1"/>
  <c r="FU618" i="79" s="1"/>
  <c r="FU605" i="79" a="1"/>
  <c r="FU605" i="79" s="1"/>
  <c r="FU592" i="79" a="1"/>
  <c r="FU592" i="79" s="1"/>
  <c r="FU579" i="79" a="1"/>
  <c r="FU579" i="79" s="1"/>
  <c r="FU566" i="79" a="1"/>
  <c r="FU566" i="79" s="1"/>
  <c r="FU553" i="79" a="1"/>
  <c r="FU553" i="79" s="1"/>
  <c r="FU546" i="79" a="1"/>
  <c r="FU546" i="79" s="1"/>
  <c r="FU533" i="79" a="1"/>
  <c r="FU533" i="79" s="1"/>
  <c r="FU513" i="79" a="1"/>
  <c r="FU513" i="79" s="1"/>
  <c r="FU506" i="79" a="1"/>
  <c r="FU506" i="79" s="1"/>
  <c r="FU499" i="79" a="1"/>
  <c r="FU499" i="79" s="1"/>
  <c r="FU492" i="79" a="1"/>
  <c r="FU492" i="79" s="1"/>
  <c r="FU457" i="79" a="1"/>
  <c r="FU457" i="79" s="1"/>
  <c r="FU449" i="79" a="1"/>
  <c r="FU449" i="79" s="1"/>
  <c r="FU442" i="79" a="1"/>
  <c r="FU442" i="79" s="1"/>
  <c r="FU435" i="79" a="1"/>
  <c r="FU435" i="79" s="1"/>
  <c r="FU428" i="79" a="1"/>
  <c r="FU428" i="79" s="1"/>
  <c r="FU407" i="79" a="1"/>
  <c r="FU407" i="79" s="1"/>
  <c r="FU386" i="79" a="1"/>
  <c r="FU386" i="79" s="1"/>
  <c r="FU378" i="79" a="1"/>
  <c r="FU378" i="79" s="1"/>
  <c r="FU364" i="79" a="1"/>
  <c r="FU364" i="79" s="1"/>
  <c r="FU357" i="79" a="1"/>
  <c r="FU357" i="79" s="1"/>
  <c r="FU343" i="79" a="1"/>
  <c r="FU343" i="79" s="1"/>
  <c r="FU336" i="79" a="1"/>
  <c r="FU336" i="79" s="1"/>
  <c r="FU322" i="79" a="1"/>
  <c r="FU322" i="79" s="1"/>
  <c r="FU305" i="79" a="1"/>
  <c r="FU305" i="79" s="1"/>
  <c r="FU297" i="79" a="1"/>
  <c r="FU297" i="79" s="1"/>
  <c r="FU289" i="79" a="1"/>
  <c r="FU289" i="79" s="1"/>
  <c r="FU271" i="79" a="1"/>
  <c r="FU271" i="79" s="1"/>
  <c r="FU263" i="79" a="1"/>
  <c r="FU263" i="79" s="1"/>
  <c r="FU245" i="79" a="1"/>
  <c r="FU245" i="79" s="1"/>
  <c r="FU236" i="79" a="1"/>
  <c r="FU236" i="79" s="1"/>
  <c r="FU216" i="79" a="1"/>
  <c r="FU216" i="79" s="1"/>
  <c r="FU204" i="79" a="1"/>
  <c r="FU204" i="79" s="1"/>
  <c r="FU192" i="79" a="1"/>
  <c r="FU192" i="79" s="1"/>
  <c r="FU180" i="79" a="1"/>
  <c r="FU180" i="79" s="1"/>
  <c r="FU168" i="79" a="1"/>
  <c r="FU168" i="79" s="1"/>
  <c r="FU156" i="79" a="1"/>
  <c r="FU156" i="79" s="1"/>
  <c r="FU144" i="79" a="1"/>
  <c r="FU144" i="79" s="1"/>
  <c r="FU132" i="79" a="1"/>
  <c r="FU132" i="79" s="1"/>
  <c r="FU120" i="79" a="1"/>
  <c r="FU120" i="79" s="1"/>
  <c r="FU108" i="79" a="1"/>
  <c r="FU108" i="79" s="1"/>
  <c r="FU96" i="79" a="1"/>
  <c r="FU96" i="79" s="1"/>
  <c r="FU729" i="79" a="1"/>
  <c r="FU729" i="79" s="1"/>
  <c r="FU716" i="79" a="1"/>
  <c r="FU716" i="79" s="1"/>
  <c r="FU703" i="79" a="1"/>
  <c r="FU703" i="79" s="1"/>
  <c r="FU696" i="79" a="1"/>
  <c r="FU696" i="79" s="1"/>
  <c r="FU683" i="79" a="1"/>
  <c r="FU683" i="79" s="1"/>
  <c r="FU670" i="79" a="1"/>
  <c r="FU670" i="79" s="1"/>
  <c r="FU657" i="79" a="1"/>
  <c r="FU657" i="79" s="1"/>
  <c r="FU644" i="79" a="1"/>
  <c r="FU644" i="79" s="1"/>
  <c r="FU631" i="79" a="1"/>
  <c r="FU631" i="79" s="1"/>
  <c r="FU624" i="79" a="1"/>
  <c r="FU624" i="79" s="1"/>
  <c r="FU611" i="79" a="1"/>
  <c r="FU611" i="79" s="1"/>
  <c r="FU598" i="79" a="1"/>
  <c r="FU598" i="79" s="1"/>
  <c r="FU585" i="79" a="1"/>
  <c r="FU585" i="79" s="1"/>
  <c r="FU572" i="79" a="1"/>
  <c r="FU572" i="79" s="1"/>
  <c r="FU559" i="79" a="1"/>
  <c r="FU559" i="79" s="1"/>
  <c r="FU552" i="79" a="1"/>
  <c r="FU552" i="79" s="1"/>
  <c r="FU539" i="79" a="1"/>
  <c r="FU539" i="79" s="1"/>
  <c r="FU526" i="79" a="1"/>
  <c r="FU526" i="79" s="1"/>
  <c r="FU519" i="79" a="1"/>
  <c r="FU519" i="79" s="1"/>
  <c r="FU498" i="79" a="1"/>
  <c r="FU498" i="79" s="1"/>
  <c r="FU491" i="79" a="1"/>
  <c r="FU491" i="79" s="1"/>
  <c r="FU484" i="79" a="1"/>
  <c r="FU484" i="79" s="1"/>
  <c r="FU477" i="79" a="1"/>
  <c r="FU477" i="79" s="1"/>
  <c r="FU470" i="79" a="1"/>
  <c r="FU470" i="79" s="1"/>
  <c r="FU463" i="79" a="1"/>
  <c r="FU463" i="79" s="1"/>
  <c r="FU456" i="79" a="1"/>
  <c r="FU456" i="79" s="1"/>
  <c r="FU421" i="79" a="1"/>
  <c r="FU421" i="79" s="1"/>
  <c r="FU413" i="79" a="1"/>
  <c r="FU413" i="79" s="1"/>
  <c r="FU406" i="79" a="1"/>
  <c r="FU406" i="79" s="1"/>
  <c r="FU399" i="79" a="1"/>
  <c r="FU399" i="79" s="1"/>
  <c r="FU392" i="79" a="1"/>
  <c r="FU392" i="79" s="1"/>
  <c r="FU371" i="79" a="1"/>
  <c r="FU371" i="79" s="1"/>
  <c r="FU350" i="79" a="1"/>
  <c r="FU350" i="79" s="1"/>
  <c r="FU342" i="79" a="1"/>
  <c r="FU342" i="79" s="1"/>
  <c r="FU328" i="79" a="1"/>
  <c r="FU328" i="79" s="1"/>
  <c r="FU321" i="79" a="1"/>
  <c r="FU321" i="79" s="1"/>
  <c r="FU314" i="79" a="1"/>
  <c r="FU314" i="79" s="1"/>
  <c r="FU288" i="79" a="1"/>
  <c r="FU288" i="79" s="1"/>
  <c r="FU280" i="79" a="1"/>
  <c r="FU280" i="79" s="1"/>
  <c r="FU270" i="79" a="1"/>
  <c r="FU270" i="79" s="1"/>
  <c r="FU262" i="79" a="1"/>
  <c r="FU262" i="79" s="1"/>
  <c r="FU254" i="79" a="1"/>
  <c r="FU254" i="79" s="1"/>
  <c r="FU235" i="79" a="1"/>
  <c r="FU235" i="79" s="1"/>
  <c r="FU227" i="79" a="1"/>
  <c r="FU227" i="79" s="1"/>
  <c r="FU215" i="79" a="1"/>
  <c r="FU215" i="79" s="1"/>
  <c r="FU203" i="79" a="1"/>
  <c r="FU203" i="79" s="1"/>
  <c r="FU191" i="79" a="1"/>
  <c r="FU191" i="79" s="1"/>
  <c r="FU179" i="79" a="1"/>
  <c r="FU179" i="79" s="1"/>
  <c r="FU167" i="79" a="1"/>
  <c r="FU167" i="79" s="1"/>
  <c r="FU155" i="79" a="1"/>
  <c r="FU155" i="79" s="1"/>
  <c r="FU143" i="79" a="1"/>
  <c r="FU143" i="79" s="1"/>
  <c r="FU131" i="79" a="1"/>
  <c r="FU131" i="79" s="1"/>
  <c r="FU119" i="79" a="1"/>
  <c r="FU119" i="79" s="1"/>
  <c r="FU107" i="79" a="1"/>
  <c r="FU107" i="79" s="1"/>
  <c r="FU735" i="79" a="1"/>
  <c r="FU735" i="79" s="1"/>
  <c r="FU722" i="79" a="1"/>
  <c r="FU722" i="79" s="1"/>
  <c r="FU709" i="79" a="1"/>
  <c r="FU709" i="79" s="1"/>
  <c r="FU702" i="79" a="1"/>
  <c r="FU702" i="79" s="1"/>
  <c r="FU689" i="79" a="1"/>
  <c r="FU689" i="79" s="1"/>
  <c r="FU676" i="79" a="1"/>
  <c r="FU676" i="79" s="1"/>
  <c r="FU663" i="79" a="1"/>
  <c r="FU663" i="79" s="1"/>
  <c r="FU650" i="79" a="1"/>
  <c r="FU650" i="79" s="1"/>
  <c r="FU637" i="79" a="1"/>
  <c r="FU637" i="79" s="1"/>
  <c r="FU630" i="79" a="1"/>
  <c r="FU630" i="79" s="1"/>
  <c r="FU617" i="79" a="1"/>
  <c r="FU617" i="79" s="1"/>
  <c r="FU604" i="79" a="1"/>
  <c r="FU604" i="79" s="1"/>
  <c r="FU591" i="79" a="1"/>
  <c r="FU591" i="79" s="1"/>
  <c r="FU578" i="79" a="1"/>
  <c r="FU578" i="79" s="1"/>
  <c r="FU565" i="79" a="1"/>
  <c r="FU565" i="79" s="1"/>
  <c r="FU558" i="79" a="1"/>
  <c r="FU558" i="79" s="1"/>
  <c r="FU545" i="79" a="1"/>
  <c r="FU545" i="79" s="1"/>
  <c r="FU532" i="79" a="1"/>
  <c r="FU532" i="79" s="1"/>
  <c r="FU512" i="79" a="1"/>
  <c r="FU512" i="79" s="1"/>
  <c r="FU505" i="79" a="1"/>
  <c r="FU505" i="79" s="1"/>
  <c r="FU462" i="79" a="1"/>
  <c r="FU462" i="79" s="1"/>
  <c r="FU455" i="79" a="1"/>
  <c r="FU455" i="79" s="1"/>
  <c r="FU448" i="79" a="1"/>
  <c r="FU448" i="79" s="1"/>
  <c r="FU441" i="79" a="1"/>
  <c r="FU441" i="79" s="1"/>
  <c r="FU434" i="79" a="1"/>
  <c r="FU434" i="79" s="1"/>
  <c r="FU427" i="79" a="1"/>
  <c r="FU427" i="79" s="1"/>
  <c r="FU420" i="79" a="1"/>
  <c r="FU420" i="79" s="1"/>
  <c r="FU385" i="79" a="1"/>
  <c r="FU385" i="79" s="1"/>
  <c r="FU377" i="79" a="1"/>
  <c r="FU377" i="79" s="1"/>
  <c r="FU370" i="79" a="1"/>
  <c r="FU370" i="79" s="1"/>
  <c r="FU363" i="79" a="1"/>
  <c r="FU363" i="79" s="1"/>
  <c r="FU356" i="79" a="1"/>
  <c r="FU356" i="79" s="1"/>
  <c r="FU335" i="79" a="1"/>
  <c r="FU335" i="79" s="1"/>
  <c r="FU320" i="79" a="1"/>
  <c r="FU320" i="79" s="1"/>
  <c r="FU304" i="79" a="1"/>
  <c r="FU304" i="79" s="1"/>
  <c r="FU296" i="79" a="1"/>
  <c r="FU296" i="79" s="1"/>
  <c r="FU287" i="79" a="1"/>
  <c r="FU287" i="79" s="1"/>
  <c r="FU279" i="79" a="1"/>
  <c r="FU279" i="79" s="1"/>
  <c r="FU269" i="79" a="1"/>
  <c r="FU269" i="79" s="1"/>
  <c r="FU261" i="79" a="1"/>
  <c r="FU261" i="79" s="1"/>
  <c r="FU253" i="79" a="1"/>
  <c r="FU253" i="79" s="1"/>
  <c r="FU244" i="79" a="1"/>
  <c r="FU244" i="79" s="1"/>
  <c r="FU234" i="79" a="1"/>
  <c r="FU234" i="79" s="1"/>
  <c r="FU226" i="79" a="1"/>
  <c r="FU226" i="79" s="1"/>
  <c r="FU214" i="79" a="1"/>
  <c r="FU214" i="79" s="1"/>
  <c r="FU202" i="79" a="1"/>
  <c r="FU202" i="79" s="1"/>
  <c r="FU190" i="79" a="1"/>
  <c r="FU190" i="79" s="1"/>
  <c r="FU178" i="79" a="1"/>
  <c r="FU178" i="79" s="1"/>
  <c r="FU166" i="79" a="1"/>
  <c r="FU166" i="79" s="1"/>
  <c r="FU154" i="79" a="1"/>
  <c r="FU154" i="79" s="1"/>
  <c r="FU142" i="79" a="1"/>
  <c r="FU142" i="79" s="1"/>
  <c r="FU130" i="79" a="1"/>
  <c r="FU130" i="79" s="1"/>
  <c r="FU118" i="79" a="1"/>
  <c r="FU118" i="79" s="1"/>
  <c r="FU106" i="79" a="1"/>
  <c r="FU106" i="79" s="1"/>
  <c r="FU728" i="79" a="1"/>
  <c r="FU728" i="79" s="1"/>
  <c r="FU715" i="79" a="1"/>
  <c r="FU715" i="79" s="1"/>
  <c r="FU708" i="79" a="1"/>
  <c r="FU708" i="79" s="1"/>
  <c r="FU695" i="79" a="1"/>
  <c r="FU695" i="79" s="1"/>
  <c r="FU682" i="79" a="1"/>
  <c r="FU682" i="79" s="1"/>
  <c r="FU669" i="79" a="1"/>
  <c r="FU669" i="79" s="1"/>
  <c r="FU656" i="79" a="1"/>
  <c r="FU656" i="79" s="1"/>
  <c r="FU643" i="79" a="1"/>
  <c r="FU643" i="79" s="1"/>
  <c r="FU636" i="79" a="1"/>
  <c r="FU636" i="79" s="1"/>
  <c r="FU623" i="79" a="1"/>
  <c r="FU623" i="79" s="1"/>
  <c r="FU610" i="79" a="1"/>
  <c r="FU610" i="79" s="1"/>
  <c r="FU597" i="79" a="1"/>
  <c r="FU597" i="79" s="1"/>
  <c r="FU584" i="79" a="1"/>
  <c r="FU584" i="79" s="1"/>
  <c r="FU571" i="79" a="1"/>
  <c r="FU571" i="79" s="1"/>
  <c r="FU564" i="79" a="1"/>
  <c r="FU564" i="79" s="1"/>
  <c r="FU551" i="79" a="1"/>
  <c r="FU551" i="79" s="1"/>
  <c r="FU538" i="79" a="1"/>
  <c r="FU538" i="79" s="1"/>
  <c r="FU525" i="79" a="1"/>
  <c r="FU525" i="79" s="1"/>
  <c r="FU518" i="79" a="1"/>
  <c r="FU518" i="79" s="1"/>
  <c r="FU511" i="79" a="1"/>
  <c r="FU511" i="79" s="1"/>
  <c r="FU504" i="79" a="1"/>
  <c r="FU504" i="79" s="1"/>
  <c r="FU497" i="79" a="1"/>
  <c r="FU497" i="79" s="1"/>
  <c r="FU490" i="79" a="1"/>
  <c r="FU490" i="79" s="1"/>
  <c r="FU483" i="79" a="1"/>
  <c r="FU483" i="79" s="1"/>
  <c r="FU476" i="79" a="1"/>
  <c r="FU476" i="79" s="1"/>
  <c r="FU469" i="79" a="1"/>
  <c r="FU469" i="79" s="1"/>
  <c r="FU426" i="79" a="1"/>
  <c r="FU426" i="79" s="1"/>
  <c r="FU419" i="79" a="1"/>
  <c r="FU419" i="79" s="1"/>
  <c r="FU412" i="79" a="1"/>
  <c r="FU412" i="79" s="1"/>
  <c r="FU405" i="79" a="1"/>
  <c r="FU405" i="79" s="1"/>
  <c r="FU398" i="79" a="1"/>
  <c r="FU398" i="79" s="1"/>
  <c r="FU391" i="79" a="1"/>
  <c r="FU391" i="79" s="1"/>
  <c r="FU384" i="79" a="1"/>
  <c r="FU384" i="79" s="1"/>
  <c r="FU349" i="79" a="1"/>
  <c r="FU349" i="79" s="1"/>
  <c r="FU341" i="79" a="1"/>
  <c r="FU341" i="79" s="1"/>
  <c r="FU334" i="79" a="1"/>
  <c r="FU334" i="79" s="1"/>
  <c r="FU327" i="79" a="1"/>
  <c r="FU327" i="79" s="1"/>
  <c r="FU313" i="79" a="1"/>
  <c r="FU313" i="79" s="1"/>
  <c r="FU295" i="79" a="1"/>
  <c r="FU295" i="79" s="1"/>
  <c r="FU252" i="79" a="1"/>
  <c r="FU252" i="79" s="1"/>
  <c r="FU243" i="79" a="1"/>
  <c r="FU243" i="79" s="1"/>
  <c r="FU233" i="79" a="1"/>
  <c r="FU233" i="79" s="1"/>
  <c r="FU225" i="79" a="1"/>
  <c r="FU225" i="79" s="1"/>
  <c r="FU213" i="79" a="1"/>
  <c r="FU213" i="79" s="1"/>
  <c r="FU201" i="79" a="1"/>
  <c r="FU201" i="79" s="1"/>
  <c r="FU189" i="79" a="1"/>
  <c r="FU189" i="79" s="1"/>
  <c r="FU177" i="79" a="1"/>
  <c r="FU177" i="79" s="1"/>
  <c r="FU165" i="79" a="1"/>
  <c r="FU165" i="79" s="1"/>
  <c r="FU153" i="79" a="1"/>
  <c r="FU153" i="79" s="1"/>
  <c r="FU141" i="79" a="1"/>
  <c r="FU141" i="79" s="1"/>
  <c r="FU129" i="79" a="1"/>
  <c r="FU129" i="79" s="1"/>
  <c r="FU117" i="79" a="1"/>
  <c r="FU117" i="79" s="1"/>
  <c r="FU105" i="79" a="1"/>
  <c r="FU105" i="79" s="1"/>
  <c r="FU734" i="79" a="1"/>
  <c r="FU734" i="79" s="1"/>
  <c r="FU721" i="79" a="1"/>
  <c r="FU721" i="79" s="1"/>
  <c r="FU714" i="79" a="1"/>
  <c r="FU714" i="79" s="1"/>
  <c r="FU701" i="79" a="1"/>
  <c r="FU701" i="79" s="1"/>
  <c r="FU688" i="79" a="1"/>
  <c r="FU688" i="79" s="1"/>
  <c r="FU675" i="79" a="1"/>
  <c r="FU675" i="79" s="1"/>
  <c r="FU662" i="79" a="1"/>
  <c r="FU662" i="79" s="1"/>
  <c r="FU649" i="79" a="1"/>
  <c r="FU649" i="79" s="1"/>
  <c r="FU642" i="79" a="1"/>
  <c r="FU642" i="79" s="1"/>
  <c r="FU629" i="79" a="1"/>
  <c r="FU629" i="79" s="1"/>
  <c r="FU616" i="79" a="1"/>
  <c r="FU616" i="79" s="1"/>
  <c r="FU603" i="79" a="1"/>
  <c r="FU603" i="79" s="1"/>
  <c r="FU590" i="79" a="1"/>
  <c r="FU590" i="79" s="1"/>
  <c r="FU577" i="79" a="1"/>
  <c r="FU577" i="79" s="1"/>
  <c r="FU570" i="79" a="1"/>
  <c r="FU570" i="79" s="1"/>
  <c r="FU557" i="79" a="1"/>
  <c r="FU557" i="79" s="1"/>
  <c r="FU544" i="79" a="1"/>
  <c r="FU544" i="79" s="1"/>
  <c r="FU531" i="79" a="1"/>
  <c r="FU531" i="79" s="1"/>
  <c r="FU524" i="79" a="1"/>
  <c r="FU524" i="79" s="1"/>
  <c r="FU510" i="79" a="1"/>
  <c r="FU510" i="79" s="1"/>
  <c r="FU475" i="79" a="1"/>
  <c r="FU475" i="79" s="1"/>
  <c r="FU468" i="79" a="1"/>
  <c r="FU468" i="79" s="1"/>
  <c r="FU461" i="79" a="1"/>
  <c r="FU461" i="79" s="1"/>
  <c r="FU454" i="79" a="1"/>
  <c r="FU454" i="79" s="1"/>
  <c r="FU727" i="79" a="1"/>
  <c r="FU727" i="79" s="1"/>
  <c r="FU720" i="79" a="1"/>
  <c r="FU720" i="79" s="1"/>
  <c r="FU707" i="79" a="1"/>
  <c r="FU707" i="79" s="1"/>
  <c r="FU694" i="79" a="1"/>
  <c r="FU694" i="79" s="1"/>
  <c r="FU681" i="79" a="1"/>
  <c r="FU681" i="79" s="1"/>
  <c r="FU668" i="79" a="1"/>
  <c r="FU668" i="79" s="1"/>
  <c r="FU655" i="79" a="1"/>
  <c r="FU655" i="79" s="1"/>
  <c r="FU648" i="79" a="1"/>
  <c r="FU648" i="79" s="1"/>
  <c r="FU635" i="79" a="1"/>
  <c r="FU635" i="79" s="1"/>
  <c r="FU622" i="79" a="1"/>
  <c r="FU622" i="79" s="1"/>
  <c r="FU609" i="79" a="1"/>
  <c r="FU609" i="79" s="1"/>
  <c r="FU596" i="79" a="1"/>
  <c r="FU596" i="79" s="1"/>
  <c r="FU583" i="79" a="1"/>
  <c r="FU583" i="79" s="1"/>
  <c r="FU576" i="79" a="1"/>
  <c r="FU576" i="79" s="1"/>
  <c r="FU563" i="79" a="1"/>
  <c r="FU563" i="79" s="1"/>
  <c r="FU550" i="79" a="1"/>
  <c r="FU550" i="79" s="1"/>
  <c r="FU537" i="79" a="1"/>
  <c r="FU537" i="79" s="1"/>
  <c r="FU517" i="79" a="1"/>
  <c r="FU517" i="79" s="1"/>
  <c r="FU503" i="79" a="1"/>
  <c r="FU503" i="79" s="1"/>
  <c r="FU496" i="79" a="1"/>
  <c r="FU496" i="79" s="1"/>
  <c r="FU489" i="79" a="1"/>
  <c r="FU489" i="79" s="1"/>
  <c r="FU482" i="79" a="1"/>
  <c r="FU482" i="79" s="1"/>
  <c r="FU474" i="79" a="1"/>
  <c r="FU474" i="79" s="1"/>
  <c r="FU439" i="79" a="1"/>
  <c r="FU439" i="79" s="1"/>
  <c r="FU432" i="79" a="1"/>
  <c r="FU432" i="79" s="1"/>
  <c r="FU425" i="79" a="1"/>
  <c r="FU425" i="79" s="1"/>
  <c r="FU418" i="79" a="1"/>
  <c r="FU418" i="79" s="1"/>
  <c r="FU411" i="79" a="1"/>
  <c r="FU411" i="79" s="1"/>
  <c r="FU404" i="79" a="1"/>
  <c r="FU404" i="79" s="1"/>
  <c r="FU397" i="79" a="1"/>
  <c r="FU397" i="79" s="1"/>
  <c r="FU354" i="79" a="1"/>
  <c r="FU354" i="79" s="1"/>
  <c r="FU347" i="79" a="1"/>
  <c r="FU347" i="79" s="1"/>
  <c r="FU340" i="79" a="1"/>
  <c r="FU340" i="79" s="1"/>
  <c r="FU333" i="79" a="1"/>
  <c r="FU333" i="79" s="1"/>
  <c r="FU326" i="79" a="1"/>
  <c r="FU326" i="79" s="1"/>
  <c r="FU318" i="79" a="1"/>
  <c r="FU318" i="79" s="1"/>
  <c r="FU311" i="79" a="1"/>
  <c r="FU311" i="79" s="1"/>
  <c r="FU302" i="79" a="1"/>
  <c r="FU302" i="79" s="1"/>
  <c r="FU285" i="79" a="1"/>
  <c r="FU285" i="79" s="1"/>
  <c r="FU259" i="79" a="1"/>
  <c r="FU259" i="79" s="1"/>
  <c r="FU250" i="79" a="1"/>
  <c r="FU250" i="79" s="1"/>
  <c r="FU242" i="79" a="1"/>
  <c r="FU242" i="79" s="1"/>
  <c r="FU232" i="79" a="1"/>
  <c r="FU232" i="79" s="1"/>
  <c r="FU223" i="79" a="1"/>
  <c r="FU223" i="79" s="1"/>
  <c r="FU211" i="79" a="1"/>
  <c r="FU211" i="79" s="1"/>
  <c r="FU199" i="79" a="1"/>
  <c r="FU199" i="79" s="1"/>
  <c r="FU187" i="79" a="1"/>
  <c r="FU187" i="79" s="1"/>
  <c r="FU175" i="79" a="1"/>
  <c r="FU175" i="79" s="1"/>
  <c r="FU163" i="79" a="1"/>
  <c r="FU163" i="79" s="1"/>
  <c r="FU151" i="79" a="1"/>
  <c r="FU151" i="79" s="1"/>
  <c r="FU139" i="79" a="1"/>
  <c r="FU139" i="79" s="1"/>
  <c r="FU127" i="79" a="1"/>
  <c r="FU127" i="79" s="1"/>
  <c r="FU415" i="79" a="1"/>
  <c r="FU415" i="79" s="1"/>
  <c r="FU373" i="79" a="1"/>
  <c r="FU373" i="79" s="1"/>
  <c r="FU229" i="79" a="1"/>
  <c r="FU229" i="79" s="1"/>
  <c r="FU158" i="79" a="1"/>
  <c r="FU158" i="79" s="1"/>
  <c r="FU109" i="79" a="1"/>
  <c r="FU109" i="79" s="1"/>
  <c r="FU90" i="79" a="1"/>
  <c r="FU90" i="79" s="1"/>
  <c r="FU75" i="79" a="1"/>
  <c r="FU75" i="79" s="1"/>
  <c r="FU63" i="79" a="1"/>
  <c r="FU63" i="79" s="1"/>
  <c r="FU51" i="79" a="1"/>
  <c r="FU51" i="79" s="1"/>
  <c r="FU39" i="79" a="1"/>
  <c r="FU39" i="79" s="1"/>
  <c r="FU27" i="79" a="1"/>
  <c r="FU27" i="79" s="1"/>
  <c r="FU15" i="79" a="1"/>
  <c r="FU15" i="79" s="1"/>
  <c r="FU1" i="79" a="1"/>
  <c r="FU1" i="79" s="1"/>
  <c r="FU11" i="79" a="1"/>
  <c r="FU11" i="79" s="1"/>
  <c r="FU369" i="79" a="1"/>
  <c r="FU369" i="79" s="1"/>
  <c r="FU278" i="79" a="1"/>
  <c r="FU278" i="79" s="1"/>
  <c r="FU224" i="79" a="1"/>
  <c r="FU224" i="79" s="1"/>
  <c r="FU152" i="79" a="1"/>
  <c r="FU152" i="79" s="1"/>
  <c r="FU104" i="79" a="1"/>
  <c r="FU104" i="79" s="1"/>
  <c r="FU87" i="79" a="1"/>
  <c r="FU87" i="79" s="1"/>
  <c r="FU74" i="79" a="1"/>
  <c r="FU74" i="79" s="1"/>
  <c r="FU62" i="79" a="1"/>
  <c r="FU62" i="79" s="1"/>
  <c r="FU50" i="79" a="1"/>
  <c r="FU50" i="79" s="1"/>
  <c r="FU38" i="79" a="1"/>
  <c r="FU38" i="79" s="1"/>
  <c r="FU26" i="79" a="1"/>
  <c r="FU26" i="79" s="1"/>
  <c r="FU14" i="79" a="1"/>
  <c r="FU14" i="79" s="1"/>
  <c r="FU2" i="79" a="1"/>
  <c r="FU2" i="79" s="1"/>
  <c r="FU59" i="79" a="1"/>
  <c r="FU59" i="79" s="1"/>
  <c r="FU7" i="79" a="1"/>
  <c r="FU7" i="79" s="1"/>
  <c r="FU408" i="79" a="1"/>
  <c r="FU408" i="79" s="1"/>
  <c r="FU365" i="79" a="1"/>
  <c r="FU365" i="79" s="1"/>
  <c r="FU323" i="79" a="1"/>
  <c r="FU323" i="79" s="1"/>
  <c r="FU273" i="79" a="1"/>
  <c r="FU273" i="79" s="1"/>
  <c r="FU218" i="79" a="1"/>
  <c r="FU218" i="79" s="1"/>
  <c r="FU146" i="79" a="1"/>
  <c r="FU146" i="79" s="1"/>
  <c r="FU103" i="79" a="1"/>
  <c r="FU103" i="79" s="1"/>
  <c r="FU86" i="79" a="1"/>
  <c r="FU86" i="79" s="1"/>
  <c r="FU73" i="79" a="1"/>
  <c r="FU73" i="79" s="1"/>
  <c r="FU61" i="79" a="1"/>
  <c r="FU61" i="79" s="1"/>
  <c r="FU49" i="79" a="1"/>
  <c r="FU49" i="79" s="1"/>
  <c r="FU37" i="79" a="1"/>
  <c r="FU37" i="79" s="1"/>
  <c r="FU25" i="79" a="1"/>
  <c r="FU25" i="79" s="1"/>
  <c r="FU35" i="79" a="1"/>
  <c r="FU35" i="79" s="1"/>
  <c r="FU362" i="79" a="1"/>
  <c r="FU362" i="79" s="1"/>
  <c r="FU319" i="79" a="1"/>
  <c r="FU319" i="79" s="1"/>
  <c r="FU268" i="79" a="1"/>
  <c r="FU268" i="79" s="1"/>
  <c r="FU212" i="79" a="1"/>
  <c r="FU212" i="79" s="1"/>
  <c r="FU140" i="79" a="1"/>
  <c r="FU140" i="79" s="1"/>
  <c r="FU102" i="79" a="1"/>
  <c r="FU102" i="79" s="1"/>
  <c r="FU85" i="79" a="1"/>
  <c r="FU85" i="79" s="1"/>
  <c r="FU72" i="79" a="1"/>
  <c r="FU72" i="79" s="1"/>
  <c r="FU60" i="79" a="1"/>
  <c r="FU60" i="79" s="1"/>
  <c r="FU48" i="79" a="1"/>
  <c r="FU48" i="79" s="1"/>
  <c r="FU36" i="79" a="1"/>
  <c r="FU36" i="79" s="1"/>
  <c r="FU24" i="79" a="1"/>
  <c r="FU24" i="79" s="1"/>
  <c r="FU12" i="79" a="1"/>
  <c r="FU12" i="79" s="1"/>
  <c r="FU47" i="79" a="1"/>
  <c r="FU47" i="79" s="1"/>
  <c r="FU264" i="79" a="1"/>
  <c r="FU264" i="79" s="1"/>
  <c r="FU206" i="79" a="1"/>
  <c r="FU206" i="79" s="1"/>
  <c r="FU134" i="79" a="1"/>
  <c r="FU134" i="79" s="1"/>
  <c r="FU99" i="79" a="1"/>
  <c r="FU99" i="79" s="1"/>
  <c r="FU84" i="79" a="1"/>
  <c r="FU84" i="79" s="1"/>
  <c r="FU71" i="79" a="1"/>
  <c r="FU71" i="79" s="1"/>
  <c r="FU5" i="79" a="1"/>
  <c r="FU5" i="79" s="1"/>
  <c r="FU447" i="79" a="1"/>
  <c r="FU447" i="79" s="1"/>
  <c r="FU355" i="79" a="1"/>
  <c r="FU355" i="79" s="1"/>
  <c r="FU312" i="79" a="1"/>
  <c r="FU312" i="79" s="1"/>
  <c r="FU260" i="79" a="1"/>
  <c r="FU260" i="79" s="1"/>
  <c r="FU200" i="79" a="1"/>
  <c r="FU200" i="79" s="1"/>
  <c r="FU128" i="79" a="1"/>
  <c r="FU128" i="79" s="1"/>
  <c r="FU98" i="79" a="1"/>
  <c r="FU98" i="79" s="1"/>
  <c r="FU83" i="79" a="1"/>
  <c r="FU83" i="79" s="1"/>
  <c r="FU70" i="79" a="1"/>
  <c r="FU70" i="79" s="1"/>
  <c r="FU58" i="79" a="1"/>
  <c r="FU58" i="79" s="1"/>
  <c r="FU46" i="79" a="1"/>
  <c r="FU46" i="79" s="1"/>
  <c r="FU34" i="79" a="1"/>
  <c r="FU34" i="79" s="1"/>
  <c r="FU22" i="79" a="1"/>
  <c r="FU22" i="79" s="1"/>
  <c r="FU10" i="79" a="1"/>
  <c r="FU10" i="79" s="1"/>
  <c r="FU440" i="79" a="1"/>
  <c r="FU440" i="79" s="1"/>
  <c r="FU394" i="79" a="1"/>
  <c r="FU394" i="79" s="1"/>
  <c r="FU307" i="79" a="1"/>
  <c r="FU307" i="79" s="1"/>
  <c r="FU194" i="79" a="1"/>
  <c r="FU194" i="79" s="1"/>
  <c r="FU122" i="79" a="1"/>
  <c r="FU122" i="79" s="1"/>
  <c r="FU97" i="79" a="1"/>
  <c r="FU97" i="79" s="1"/>
  <c r="FU82" i="79" a="1"/>
  <c r="FU82" i="79" s="1"/>
  <c r="FU69" i="79" a="1"/>
  <c r="FU69" i="79" s="1"/>
  <c r="FU57" i="79" a="1"/>
  <c r="FU57" i="79" s="1"/>
  <c r="FU45" i="79" a="1"/>
  <c r="FU45" i="79" s="1"/>
  <c r="FU33" i="79" a="1"/>
  <c r="FU33" i="79" s="1"/>
  <c r="FU21" i="79" a="1"/>
  <c r="FU21" i="79" s="1"/>
  <c r="FU9" i="79" a="1"/>
  <c r="FU9" i="79" s="1"/>
  <c r="FU8" i="79" a="1"/>
  <c r="FU8" i="79" s="1"/>
  <c r="FU433" i="79" a="1"/>
  <c r="FU433" i="79" s="1"/>
  <c r="FU390" i="79" a="1"/>
  <c r="FU390" i="79" s="1"/>
  <c r="FU348" i="79" a="1"/>
  <c r="FU348" i="79" s="1"/>
  <c r="FU303" i="79" a="1"/>
  <c r="FU303" i="79" s="1"/>
  <c r="FU251" i="79" a="1"/>
  <c r="FU251" i="79" s="1"/>
  <c r="FU188" i="79" a="1"/>
  <c r="FU188" i="79" s="1"/>
  <c r="FU121" i="79" a="1"/>
  <c r="FU121" i="79" s="1"/>
  <c r="FU95" i="79" a="1"/>
  <c r="FU95" i="79" s="1"/>
  <c r="FU81" i="79" a="1"/>
  <c r="FU81" i="79" s="1"/>
  <c r="FU68" i="79" a="1"/>
  <c r="FU68" i="79" s="1"/>
  <c r="FU56" i="79" a="1"/>
  <c r="FU56" i="79" s="1"/>
  <c r="FU44" i="79" a="1"/>
  <c r="FU44" i="79" s="1"/>
  <c r="FU32" i="79" a="1"/>
  <c r="FU32" i="79" s="1"/>
  <c r="FU20" i="79" a="1"/>
  <c r="FU20" i="79" s="1"/>
  <c r="FU17" i="79" a="1"/>
  <c r="FU17" i="79" s="1"/>
  <c r="FU429" i="79" a="1"/>
  <c r="FU429" i="79" s="1"/>
  <c r="FU387" i="79" a="1"/>
  <c r="FU387" i="79" s="1"/>
  <c r="FU344" i="79" a="1"/>
  <c r="FU344" i="79" s="1"/>
  <c r="FU299" i="79" a="1"/>
  <c r="FU299" i="79" s="1"/>
  <c r="FU246" i="79" a="1"/>
  <c r="FU246" i="79" s="1"/>
  <c r="FU182" i="79" a="1"/>
  <c r="FU182" i="79" s="1"/>
  <c r="FU116" i="79" a="1"/>
  <c r="FU116" i="79" s="1"/>
  <c r="FU94" i="79" a="1"/>
  <c r="FU94" i="79" s="1"/>
  <c r="FU80" i="79" a="1"/>
  <c r="FU80" i="79" s="1"/>
  <c r="FU67" i="79" a="1"/>
  <c r="FU67" i="79" s="1"/>
  <c r="FU55" i="79" a="1"/>
  <c r="FU55" i="79" s="1"/>
  <c r="FU43" i="79" a="1"/>
  <c r="FU43" i="79" s="1"/>
  <c r="FU31" i="79" a="1"/>
  <c r="FU31" i="79" s="1"/>
  <c r="FU19" i="79" a="1"/>
  <c r="FU19" i="79" s="1"/>
  <c r="FU383" i="79" a="1"/>
  <c r="FU383" i="79" s="1"/>
  <c r="FU294" i="79" a="1"/>
  <c r="FU294" i="79" s="1"/>
  <c r="FU176" i="79" a="1"/>
  <c r="FU176" i="79" s="1"/>
  <c r="FU115" i="79" a="1"/>
  <c r="FU115" i="79" s="1"/>
  <c r="FU93" i="79" a="1"/>
  <c r="FU93" i="79" s="1"/>
  <c r="FU79" i="79" a="1"/>
  <c r="FU79" i="79" s="1"/>
  <c r="FU66" i="79" a="1"/>
  <c r="FU66" i="79" s="1"/>
  <c r="FU54" i="79" a="1"/>
  <c r="FU54" i="79" s="1"/>
  <c r="FU42" i="79" a="1"/>
  <c r="FU42" i="79" s="1"/>
  <c r="FU30" i="79" a="1"/>
  <c r="FU30" i="79" s="1"/>
  <c r="FU18" i="79" a="1"/>
  <c r="FU18" i="79" s="1"/>
  <c r="FU6" i="79" a="1"/>
  <c r="FU6" i="79" s="1"/>
  <c r="FU53" i="79" a="1"/>
  <c r="FU53" i="79" s="1"/>
  <c r="FU41" i="79" a="1"/>
  <c r="FU41" i="79" s="1"/>
  <c r="FU238" i="79" a="1"/>
  <c r="FU238" i="79" s="1"/>
  <c r="FU170" i="79" a="1"/>
  <c r="FU170" i="79" s="1"/>
  <c r="FU111" i="79" a="1"/>
  <c r="FU111" i="79" s="1"/>
  <c r="FU92" i="79" a="1"/>
  <c r="FU92" i="79" s="1"/>
  <c r="FU78" i="79" a="1"/>
  <c r="FU78" i="79" s="1"/>
  <c r="FU65" i="79" a="1"/>
  <c r="FU65" i="79" s="1"/>
  <c r="FU29" i="79" a="1"/>
  <c r="FU29" i="79" s="1"/>
  <c r="FU376" i="79" a="1"/>
  <c r="FU376" i="79" s="1"/>
  <c r="FU286" i="79" a="1"/>
  <c r="FU286" i="79" s="1"/>
  <c r="FU164" i="79" a="1"/>
  <c r="FU164" i="79" s="1"/>
  <c r="FU110" i="79" a="1"/>
  <c r="FU110" i="79" s="1"/>
  <c r="FU91" i="79" a="1"/>
  <c r="FU91" i="79" s="1"/>
  <c r="FU77" i="79" a="1"/>
  <c r="FU77" i="79" s="1"/>
  <c r="FU64" i="79" a="1"/>
  <c r="FU64" i="79" s="1"/>
  <c r="FU52" i="79" a="1"/>
  <c r="FU52" i="79" s="1"/>
  <c r="FU40" i="79" a="1"/>
  <c r="FU40" i="79" s="1"/>
  <c r="FU28" i="79" a="1"/>
  <c r="FU28" i="79" s="1"/>
  <c r="FU16" i="79" a="1"/>
  <c r="FU16" i="79" s="1"/>
  <c r="FU4" i="79" a="1"/>
  <c r="FU4" i="79" s="1"/>
  <c r="FU13" i="79" a="1"/>
  <c r="FU13" i="79" s="1"/>
  <c r="FU23" i="79" a="1"/>
  <c r="FU23" i="79" s="1"/>
  <c r="K220" i="79" a="1"/>
  <c r="K220" i="79" s="1"/>
  <c r="K409" i="79" a="1"/>
  <c r="K409" i="79" s="1"/>
  <c r="K400" i="79" a="1"/>
  <c r="K400" i="79" s="1"/>
  <c r="K476" i="79" a="1"/>
  <c r="K476" i="79" s="1"/>
  <c r="K341" i="79" a="1"/>
  <c r="K341" i="79" s="1"/>
  <c r="K246" i="79" a="1"/>
  <c r="K246" i="79" s="1"/>
  <c r="K72" i="79" a="1"/>
  <c r="K72" i="79" s="1"/>
  <c r="K443" i="79" a="1"/>
  <c r="K443" i="79" s="1"/>
  <c r="K600" i="79" a="1"/>
  <c r="K600" i="79" s="1"/>
  <c r="K467" i="79" a="1"/>
  <c r="K467" i="79" s="1"/>
  <c r="K112" i="79" a="1"/>
  <c r="K112" i="79" s="1"/>
  <c r="K82" i="79" a="1"/>
  <c r="K82" i="79" s="1"/>
  <c r="K413" i="79" a="1"/>
  <c r="K413" i="79" s="1"/>
  <c r="K90" i="79" a="1"/>
  <c r="K90" i="79" s="1"/>
  <c r="K547" i="79" a="1"/>
  <c r="K547" i="79" s="1"/>
  <c r="K411" i="79" a="1"/>
  <c r="K411" i="79" s="1"/>
  <c r="K410" i="79" a="1"/>
  <c r="K410" i="79" s="1"/>
  <c r="K79" i="79" a="1"/>
  <c r="K79" i="79" s="1"/>
  <c r="K310" i="79" a="1"/>
  <c r="K310" i="79" s="1"/>
  <c r="K232" i="79" a="1"/>
  <c r="K232" i="79" s="1"/>
  <c r="K607" i="79" a="1"/>
  <c r="K607" i="79" s="1"/>
  <c r="K473" i="79" a="1"/>
  <c r="K473" i="79" s="1"/>
  <c r="K637" i="79" a="1"/>
  <c r="K637" i="79" s="1"/>
  <c r="K639" i="79" a="1"/>
  <c r="K639" i="79" s="1"/>
  <c r="K31" i="79" a="1"/>
  <c r="K31" i="79" s="1"/>
  <c r="K398" i="79" a="1"/>
  <c r="K398" i="79" s="1"/>
  <c r="K68" i="79" a="1"/>
  <c r="K68" i="79" s="1"/>
  <c r="K364" i="79" a="1"/>
  <c r="K364" i="79" s="1"/>
  <c r="K525" i="79" a="1"/>
  <c r="K525" i="79" s="1"/>
  <c r="K73" i="79" a="1"/>
  <c r="K73" i="79" s="1"/>
  <c r="K24" i="79" a="1"/>
  <c r="K24" i="79" s="1"/>
  <c r="K197" i="79" a="1"/>
  <c r="K197" i="79" s="1"/>
  <c r="K45" i="79" a="1"/>
  <c r="K45" i="79" s="1"/>
  <c r="K16" i="79" a="1"/>
  <c r="K16" i="79" s="1"/>
  <c r="K470" i="79" a="1"/>
  <c r="K470" i="79" s="1"/>
  <c r="K558" i="79" a="1"/>
  <c r="K558" i="79" s="1"/>
  <c r="K89" i="79" a="1"/>
  <c r="K89" i="79" s="1"/>
  <c r="K296" i="79" a="1"/>
  <c r="K296" i="79" s="1"/>
  <c r="K457" i="79" a="1"/>
  <c r="K457" i="79" s="1"/>
  <c r="K237" i="79" a="1"/>
  <c r="K237" i="79" s="1"/>
  <c r="K560" i="79" a="1"/>
  <c r="K560" i="79" s="1"/>
  <c r="K326" i="79" a="1"/>
  <c r="K326" i="79" s="1"/>
  <c r="K55" i="79" a="1"/>
  <c r="K55" i="79" s="1"/>
  <c r="K684" i="79" a="1"/>
  <c r="K684" i="79" s="1"/>
  <c r="K362" i="79" a="1"/>
  <c r="K362" i="79" s="1"/>
  <c r="K497" i="79" a="1"/>
  <c r="K497" i="79" s="1"/>
  <c r="K412" i="79" a="1"/>
  <c r="K412" i="79" s="1"/>
  <c r="K75" i="79" a="1"/>
  <c r="K75" i="79" s="1"/>
  <c r="K138" i="79" a="1"/>
  <c r="K138" i="79" s="1"/>
  <c r="K435" i="79" a="1"/>
  <c r="K435" i="79" s="1"/>
  <c r="K277" i="79" a="1"/>
  <c r="K277" i="79" s="1"/>
  <c r="K714" i="79" a="1"/>
  <c r="K714" i="79" s="1"/>
  <c r="K19" i="79" a="1"/>
  <c r="K19" i="79" s="1"/>
  <c r="K552" i="79" a="1"/>
  <c r="K552" i="79" s="1"/>
  <c r="K287" i="79" a="1"/>
  <c r="K287" i="79" s="1"/>
  <c r="K519" i="79" a="1"/>
  <c r="K519" i="79" s="1"/>
  <c r="K38" i="79" a="1"/>
  <c r="K38" i="79" s="1"/>
  <c r="K8" i="79" a="1"/>
  <c r="K8" i="79" s="1"/>
  <c r="K590" i="79" a="1"/>
  <c r="K590" i="79" s="1"/>
  <c r="K156" i="79" a="1"/>
  <c r="K156" i="79" s="1"/>
  <c r="K546" i="79" a="1"/>
  <c r="K546" i="79" s="1"/>
  <c r="K251" i="79" a="1"/>
  <c r="K251" i="79" s="1"/>
  <c r="K343" i="79" a="1"/>
  <c r="K343" i="79" s="1"/>
  <c r="K496" i="79" a="1"/>
  <c r="K496" i="79" s="1"/>
  <c r="K403" i="79" a="1"/>
  <c r="K403" i="79" s="1"/>
  <c r="K147" i="79" a="1"/>
  <c r="K147" i="79" s="1"/>
  <c r="K71" i="79" a="1"/>
  <c r="K71" i="79" s="1"/>
  <c r="K649" i="79" a="1"/>
  <c r="K649" i="79" s="1"/>
  <c r="K40" i="79" a="1"/>
  <c r="K40" i="79" s="1"/>
  <c r="K656" i="79" a="1"/>
  <c r="K656" i="79" s="1"/>
  <c r="K51" i="79" a="1"/>
  <c r="K51" i="79" s="1"/>
  <c r="K514" i="79" a="1"/>
  <c r="K514" i="79" s="1"/>
  <c r="K375" i="79" a="1"/>
  <c r="K375" i="79" s="1"/>
  <c r="K317" i="79" a="1"/>
  <c r="K317" i="79" s="1"/>
  <c r="K480" i="79" a="1"/>
  <c r="K480" i="79" s="1"/>
  <c r="K490" i="79" a="1"/>
  <c r="K490" i="79" s="1"/>
  <c r="K155" i="79" a="1"/>
  <c r="K155" i="79" s="1"/>
  <c r="K33" i="79" a="1"/>
  <c r="K33" i="79" s="1"/>
  <c r="K171" i="79" a="1"/>
  <c r="K171" i="79" s="1"/>
  <c r="K151" i="79" a="1"/>
  <c r="K151" i="79" s="1"/>
  <c r="K87" i="79" a="1"/>
  <c r="K87" i="79" s="1"/>
  <c r="K606" i="79" a="1"/>
  <c r="K606" i="79" s="1"/>
  <c r="K641" i="79" a="1"/>
  <c r="K641" i="79" s="1"/>
  <c r="K633" i="79" a="1"/>
  <c r="K633" i="79" s="1"/>
  <c r="K146" i="79" a="1"/>
  <c r="K146" i="79" s="1"/>
  <c r="K516" i="79" a="1"/>
  <c r="K516" i="79" s="1"/>
  <c r="K484" i="79" a="1"/>
  <c r="K484" i="79" s="1"/>
  <c r="K67" i="79" a="1"/>
  <c r="K67" i="79" s="1"/>
  <c r="K711" i="79" a="1"/>
  <c r="K711" i="79" s="1"/>
  <c r="K672" i="79" a="1"/>
  <c r="K672" i="79" s="1"/>
  <c r="K688" i="79" a="1"/>
  <c r="K688" i="79" s="1"/>
  <c r="K101" i="79" a="1"/>
  <c r="K101" i="79" s="1"/>
  <c r="K599" i="79" a="1"/>
  <c r="K599" i="79" s="1"/>
  <c r="K244" i="79" a="1"/>
  <c r="K244" i="79" s="1"/>
  <c r="K30" i="79" a="1"/>
  <c r="K30" i="79" s="1"/>
  <c r="K414" i="79" a="1"/>
  <c r="K414" i="79" s="1"/>
  <c r="K347" i="79" a="1"/>
  <c r="K347" i="79" s="1"/>
  <c r="K460" i="79" a="1"/>
  <c r="K460" i="79" s="1"/>
  <c r="K670" i="79" a="1"/>
  <c r="K670" i="79" s="1"/>
  <c r="K536" i="79" a="1"/>
  <c r="K536" i="79" s="1"/>
  <c r="K405" i="79" a="1"/>
  <c r="K405" i="79" s="1"/>
  <c r="K12" i="79" a="1"/>
  <c r="K12" i="79" s="1"/>
  <c r="K339" i="79" a="1"/>
  <c r="K339" i="79" s="1"/>
  <c r="K56" i="79" a="1"/>
  <c r="K56" i="79" s="1"/>
  <c r="K554" i="79" a="1"/>
  <c r="K554" i="79" s="1"/>
  <c r="K11" i="79" a="1"/>
  <c r="K11" i="79" s="1"/>
  <c r="K596" i="79" a="1"/>
  <c r="K596" i="79" s="1"/>
  <c r="K259" i="79" a="1"/>
  <c r="K259" i="79" s="1"/>
  <c r="K561" i="79" a="1"/>
  <c r="K561" i="79" s="1"/>
  <c r="K131" i="79" a="1"/>
  <c r="K131" i="79" s="1"/>
  <c r="K664" i="79" a="1"/>
  <c r="K664" i="79" s="1"/>
  <c r="K636" i="79" a="1"/>
  <c r="K636" i="79" s="1"/>
  <c r="K294" i="79" a="1"/>
  <c r="K294" i="79" s="1"/>
  <c r="K346" i="79" a="1"/>
  <c r="K346" i="79" s="1"/>
  <c r="K313" i="79" a="1"/>
  <c r="K313" i="79" s="1"/>
  <c r="K455" i="79" a="1"/>
  <c r="K455" i="79" s="1"/>
  <c r="K288" i="79" a="1"/>
  <c r="K288" i="79" s="1"/>
  <c r="K50" i="79" a="1"/>
  <c r="K50" i="79" s="1"/>
  <c r="K345" i="79" a="1"/>
  <c r="K345" i="79" s="1"/>
  <c r="K610" i="79" a="1"/>
  <c r="K610" i="79" s="1"/>
  <c r="K234" i="79" a="1"/>
  <c r="K234" i="79" s="1"/>
  <c r="K13" i="79" a="1"/>
  <c r="K13" i="79" s="1"/>
  <c r="K424" i="79" a="1"/>
  <c r="K424" i="79" s="1"/>
  <c r="K46" i="79" a="1"/>
  <c r="K46" i="79" s="1"/>
  <c r="K311" i="79" a="1"/>
  <c r="K311" i="79" s="1"/>
  <c r="K534" i="79" a="1"/>
  <c r="K534" i="79" s="1"/>
  <c r="K393" i="79" a="1"/>
  <c r="K393" i="79" s="1"/>
  <c r="K706" i="79" a="1"/>
  <c r="K706" i="79" s="1"/>
  <c r="K124" i="79" a="1"/>
  <c r="K124" i="79" s="1"/>
  <c r="K265" i="79" a="1"/>
  <c r="K265" i="79" s="1"/>
  <c r="K175" i="79" a="1"/>
  <c r="K175" i="79" s="1"/>
  <c r="K173" i="79" a="1"/>
  <c r="K173" i="79" s="1"/>
  <c r="K642" i="79" a="1"/>
  <c r="K642" i="79" s="1"/>
  <c r="K221" i="79" a="1"/>
  <c r="K221" i="79" s="1"/>
  <c r="K725" i="79" a="1"/>
  <c r="K725" i="79" s="1"/>
  <c r="K340" i="79" a="1"/>
  <c r="K340" i="79" s="1"/>
  <c r="K556" i="79" a="1"/>
  <c r="K556" i="79" s="1"/>
  <c r="K208" i="79" a="1"/>
  <c r="K208" i="79" s="1"/>
  <c r="K702" i="79" a="1"/>
  <c r="K702" i="79" s="1"/>
  <c r="K575" i="79" a="1"/>
  <c r="K575" i="79" s="1"/>
  <c r="K456" i="79" a="1"/>
  <c r="K456" i="79" s="1"/>
  <c r="K662" i="79" a="1"/>
  <c r="K662" i="79" s="1"/>
  <c r="K336" i="79" a="1"/>
  <c r="K336" i="79" s="1"/>
  <c r="K235" i="79" a="1"/>
  <c r="K235" i="79" s="1"/>
  <c r="K717" i="79" a="1"/>
  <c r="K717" i="79" s="1"/>
  <c r="K545" i="79" a="1"/>
  <c r="K545" i="79" s="1"/>
  <c r="K438" i="79" a="1"/>
  <c r="K438" i="79" s="1"/>
  <c r="K380" i="79" a="1"/>
  <c r="K380" i="79" s="1"/>
  <c r="K713" i="79" a="1"/>
  <c r="K713" i="79" s="1"/>
  <c r="K227" i="79" a="1"/>
  <c r="K227" i="79" s="1"/>
  <c r="K165" i="79" a="1"/>
  <c r="K165" i="79" s="1"/>
  <c r="K289" i="79" a="1"/>
  <c r="K289" i="79" s="1"/>
  <c r="K238" i="79" a="1"/>
  <c r="K238" i="79" s="1"/>
  <c r="K538" i="79" a="1"/>
  <c r="K538" i="79" s="1"/>
  <c r="K522" i="79" a="1"/>
  <c r="K522" i="79" s="1"/>
  <c r="K177" i="79" a="1"/>
  <c r="K177" i="79" s="1"/>
  <c r="K25" i="79" a="1"/>
  <c r="K25" i="79" s="1"/>
  <c r="K198" i="79" a="1"/>
  <c r="K198" i="79" s="1"/>
  <c r="K502" i="79" a="1"/>
  <c r="K502" i="79" s="1"/>
  <c r="K542" i="79" a="1"/>
  <c r="K542" i="79" s="1"/>
  <c r="K465" i="79" a="1"/>
  <c r="K465" i="79" s="1"/>
  <c r="K120" i="79" a="1"/>
  <c r="K120" i="79" s="1"/>
  <c r="K472" i="79" a="1"/>
  <c r="K472" i="79" s="1"/>
  <c r="K535" i="79" a="1"/>
  <c r="K535" i="79" s="1"/>
  <c r="K250" i="79" a="1"/>
  <c r="K250" i="79" s="1"/>
  <c r="K441" i="79" a="1"/>
  <c r="K441" i="79" s="1"/>
  <c r="K557" i="79" a="1"/>
  <c r="K557" i="79" s="1"/>
  <c r="K102" i="79" a="1"/>
  <c r="K102" i="79" s="1"/>
  <c r="K202" i="79" a="1"/>
  <c r="K202" i="79" s="1"/>
  <c r="K193" i="79" a="1"/>
  <c r="K193" i="79" s="1"/>
  <c r="K372" i="79" a="1"/>
  <c r="K372" i="79" s="1"/>
  <c r="K450" i="79" a="1"/>
  <c r="K450" i="79" s="1"/>
  <c r="K640" i="79" a="1"/>
  <c r="K640" i="79" s="1"/>
  <c r="K492" i="79" a="1"/>
  <c r="K492" i="79" s="1"/>
  <c r="K721" i="79" a="1"/>
  <c r="K721" i="79" s="1"/>
  <c r="K645" i="79" a="1"/>
  <c r="K645" i="79" s="1"/>
  <c r="K2" i="79" a="1"/>
  <c r="K2" i="79" s="1"/>
  <c r="K386" i="79" a="1"/>
  <c r="K386" i="79" s="1"/>
  <c r="K499" i="79" a="1"/>
  <c r="K499" i="79" s="1"/>
  <c r="K422" i="79" a="1"/>
  <c r="K422" i="79" s="1"/>
  <c r="K44" i="79" a="1"/>
  <c r="K44" i="79" s="1"/>
  <c r="K20" i="79" a="1"/>
  <c r="K20" i="79" s="1"/>
  <c r="K281" i="79" a="1"/>
  <c r="K281" i="79" s="1"/>
  <c r="K448" i="79" a="1"/>
  <c r="K448" i="79" s="1"/>
  <c r="K582" i="79" a="1"/>
  <c r="K582" i="79" s="1"/>
  <c r="K123" i="79" a="1"/>
  <c r="K123" i="79" s="1"/>
  <c r="K532" i="79" a="1"/>
  <c r="K532" i="79" s="1"/>
  <c r="K333" i="79" a="1"/>
  <c r="K333" i="79" s="1"/>
  <c r="K324" i="79" a="1"/>
  <c r="K324" i="79" s="1"/>
  <c r="K390" i="79" a="1"/>
  <c r="K390" i="79" s="1"/>
  <c r="K210" i="79" a="1"/>
  <c r="K210" i="79" s="1"/>
  <c r="K626" i="79" a="1"/>
  <c r="K626" i="79" s="1"/>
  <c r="K77" i="79" a="1"/>
  <c r="K77" i="79" s="1"/>
  <c r="K133" i="79" a="1"/>
  <c r="K133" i="79" s="1"/>
  <c r="K119" i="79" a="1"/>
  <c r="K119" i="79" s="1"/>
  <c r="K587" i="79" a="1"/>
  <c r="K587" i="79" s="1"/>
  <c r="K196" i="79" a="1"/>
  <c r="K196" i="79" s="1"/>
  <c r="K260" i="79" a="1"/>
  <c r="K260" i="79" s="1"/>
  <c r="K91" i="79" a="1"/>
  <c r="K91" i="79" s="1"/>
  <c r="K689" i="79" a="1"/>
  <c r="K689" i="79" s="1"/>
  <c r="K338" i="79" a="1"/>
  <c r="K338" i="79" s="1"/>
  <c r="K258" i="79" a="1"/>
  <c r="K258" i="79" s="1"/>
  <c r="K271" i="79" a="1"/>
  <c r="K271" i="79" s="1"/>
  <c r="K427" i="79" a="1"/>
  <c r="K427" i="79" s="1"/>
  <c r="K618" i="79" a="1"/>
  <c r="K618" i="79" s="1"/>
  <c r="K359" i="79" a="1"/>
  <c r="K359" i="79" s="1"/>
  <c r="K350" i="79" a="1"/>
  <c r="K350" i="79" s="1"/>
  <c r="K630" i="79" a="1"/>
  <c r="K630" i="79" s="1"/>
  <c r="K732" i="79" a="1"/>
  <c r="K732" i="79" s="1"/>
  <c r="K99" i="79" a="1"/>
  <c r="K99" i="79" s="1"/>
  <c r="K675" i="79" a="1"/>
  <c r="K675" i="79" s="1"/>
  <c r="K550" i="79" a="1"/>
  <c r="K550" i="79" s="1"/>
  <c r="K6" i="79" a="1"/>
  <c r="K6" i="79" s="1"/>
  <c r="K493" i="79" a="1"/>
  <c r="K493" i="79" s="1"/>
  <c r="K644" i="79" a="1"/>
  <c r="K644" i="79" s="1"/>
  <c r="K690" i="79" a="1"/>
  <c r="K690" i="79" s="1"/>
  <c r="K549" i="79" a="1"/>
  <c r="K549" i="79" s="1"/>
  <c r="K643" i="79" a="1"/>
  <c r="K643" i="79" s="1"/>
  <c r="K389" i="79" a="1"/>
  <c r="K389" i="79" s="1"/>
  <c r="K34" i="79" a="1"/>
  <c r="K34" i="79" s="1"/>
  <c r="K164" i="79" a="1"/>
  <c r="K164" i="79" s="1"/>
  <c r="K452" i="79" a="1"/>
  <c r="K452" i="79" s="1"/>
  <c r="K226" i="79" a="1"/>
  <c r="K226" i="79" s="1"/>
  <c r="K17" i="79" a="1"/>
  <c r="K17" i="79" s="1"/>
  <c r="K63" i="79" a="1"/>
  <c r="K63" i="79" s="1"/>
  <c r="K631" i="79" a="1"/>
  <c r="K631" i="79" s="1"/>
  <c r="K733" i="79" a="1"/>
  <c r="K733" i="79" s="1"/>
  <c r="K449" i="79" a="1"/>
  <c r="K449" i="79" s="1"/>
  <c r="K705" i="79" a="1"/>
  <c r="K705" i="79" s="1"/>
  <c r="K53" i="79" a="1"/>
  <c r="K53" i="79" s="1"/>
  <c r="K719" i="79" a="1"/>
  <c r="K719" i="79" s="1"/>
  <c r="K278" i="79" a="1"/>
  <c r="K278" i="79" s="1"/>
  <c r="K551" i="79" a="1"/>
  <c r="K551" i="79" s="1"/>
  <c r="K401" i="79" a="1"/>
  <c r="K401" i="79" s="1"/>
  <c r="K94" i="79" a="1"/>
  <c r="K94" i="79" s="1"/>
  <c r="K293" i="79" a="1"/>
  <c r="K293" i="79" s="1"/>
  <c r="K543" i="79" a="1"/>
  <c r="K543" i="79" s="1"/>
  <c r="K168" i="79" a="1"/>
  <c r="K168" i="79" s="1"/>
  <c r="K612" i="79" a="1"/>
  <c r="K612" i="79" s="1"/>
  <c r="K4" i="79" a="1"/>
  <c r="K4" i="79" s="1"/>
  <c r="K121" i="79" a="1"/>
  <c r="K121" i="79" s="1"/>
  <c r="K483" i="79" a="1"/>
  <c r="K483" i="79" s="1"/>
  <c r="K501" i="79" a="1"/>
  <c r="K501" i="79" s="1"/>
  <c r="K423" i="79" a="1"/>
  <c r="K423" i="79" s="1"/>
  <c r="K200" i="79" a="1"/>
  <c r="K200" i="79" s="1"/>
  <c r="K572" i="79" a="1"/>
  <c r="K572" i="79" s="1"/>
  <c r="K708" i="79" a="1"/>
  <c r="K708" i="79" s="1"/>
  <c r="K440" i="79" a="1"/>
  <c r="K440" i="79" s="1"/>
  <c r="K604" i="79" a="1"/>
  <c r="K604" i="79" s="1"/>
  <c r="K268" i="79" a="1"/>
  <c r="K268" i="79" s="1"/>
  <c r="K647" i="79" a="1"/>
  <c r="K647" i="79" s="1"/>
  <c r="K395" i="79" a="1"/>
  <c r="K395" i="79" s="1"/>
  <c r="K205" i="79" a="1"/>
  <c r="K205" i="79" s="1"/>
  <c r="K59" i="79" a="1"/>
  <c r="K59" i="79" s="1"/>
  <c r="K665" i="79" a="1"/>
  <c r="K665" i="79" s="1"/>
  <c r="K555" i="79" a="1"/>
  <c r="K555" i="79" s="1"/>
  <c r="K431" i="79" a="1"/>
  <c r="K431" i="79" s="1"/>
  <c r="K564" i="79" a="1"/>
  <c r="K564" i="79" s="1"/>
  <c r="K230" i="79" a="1"/>
  <c r="K230" i="79" s="1"/>
  <c r="K540" i="79" a="1"/>
  <c r="K540" i="79" s="1"/>
  <c r="K677" i="79" a="1"/>
  <c r="K677" i="79" s="1"/>
  <c r="K134" i="79" a="1"/>
  <c r="K134" i="79" s="1"/>
  <c r="K621" i="79" a="1"/>
  <c r="K621" i="79" s="1"/>
  <c r="K589" i="79" a="1"/>
  <c r="K589" i="79" s="1"/>
  <c r="K174" i="79" a="1"/>
  <c r="K174" i="79" s="1"/>
  <c r="K242" i="79" a="1"/>
  <c r="K242" i="79" s="1"/>
  <c r="K601" i="79" a="1"/>
  <c r="K601" i="79" s="1"/>
  <c r="K734" i="79" a="1"/>
  <c r="K734" i="79" s="1"/>
  <c r="K85" i="79" a="1"/>
  <c r="K85" i="79" s="1"/>
  <c r="K628" i="79" a="1"/>
  <c r="K628" i="79" s="1"/>
  <c r="K114" i="79" a="1"/>
  <c r="K114" i="79" s="1"/>
  <c r="K257" i="79" a="1"/>
  <c r="K257" i="79" s="1"/>
  <c r="K579" i="79" a="1"/>
  <c r="K579" i="79" s="1"/>
  <c r="K60" i="79" a="1"/>
  <c r="K60" i="79" s="1"/>
  <c r="K320" i="79" a="1"/>
  <c r="K320" i="79" s="1"/>
  <c r="K149" i="79" a="1"/>
  <c r="K149" i="79" s="1"/>
  <c r="K439" i="79" a="1"/>
  <c r="K439" i="79" s="1"/>
  <c r="K35" i="79" a="1"/>
  <c r="K35" i="79" s="1"/>
  <c r="K309" i="79" a="1"/>
  <c r="K309" i="79" s="1"/>
  <c r="K141" i="79" a="1"/>
  <c r="K141" i="79" s="1"/>
  <c r="K603" i="79" a="1"/>
  <c r="K603" i="79" s="1"/>
  <c r="K444" i="79" a="1"/>
  <c r="K444" i="79" s="1"/>
  <c r="K111" i="79" a="1"/>
  <c r="K111" i="79" s="1"/>
  <c r="K374" i="79" a="1"/>
  <c r="K374" i="79" s="1"/>
  <c r="K225" i="79" a="1"/>
  <c r="K225" i="79" s="1"/>
  <c r="K335" i="79" a="1"/>
  <c r="K335" i="79" s="1"/>
  <c r="K216" i="79" a="1"/>
  <c r="K216" i="79" s="1"/>
  <c r="K654" i="79" a="1"/>
  <c r="K654" i="79" s="1"/>
  <c r="K436" i="79" a="1"/>
  <c r="K436" i="79" s="1"/>
  <c r="K620" i="79" a="1"/>
  <c r="K620" i="79" s="1"/>
  <c r="K301" i="79" a="1"/>
  <c r="K301" i="79" s="1"/>
  <c r="K559" i="79" a="1"/>
  <c r="K559" i="79" s="1"/>
  <c r="K305" i="79" a="1"/>
  <c r="K305" i="79" s="1"/>
  <c r="K371" i="79" a="1"/>
  <c r="K371" i="79" s="1"/>
  <c r="K204" i="79" a="1"/>
  <c r="K204" i="79" s="1"/>
  <c r="K494" i="79" a="1"/>
  <c r="K494" i="79" s="1"/>
  <c r="K544" i="79" a="1"/>
  <c r="K544" i="79" s="1"/>
  <c r="K29" i="79" a="1"/>
  <c r="K29" i="79" s="1"/>
  <c r="K76" i="79" a="1"/>
  <c r="K76" i="79" s="1"/>
  <c r="K118" i="79" a="1"/>
  <c r="K118" i="79" s="1"/>
  <c r="K583" i="79" a="1"/>
  <c r="K583" i="79" s="1"/>
  <c r="K429" i="79" a="1"/>
  <c r="K429" i="79" s="1"/>
  <c r="K28" i="79" a="1"/>
  <c r="K28" i="79" s="1"/>
  <c r="K252" i="79" a="1"/>
  <c r="K252" i="79" s="1"/>
  <c r="K64" i="79" a="1"/>
  <c r="K64" i="79" s="1"/>
  <c r="K652" i="79" a="1"/>
  <c r="K652" i="79" s="1"/>
  <c r="K130" i="79" a="1"/>
  <c r="K130" i="79" s="1"/>
  <c r="K215" i="79" a="1"/>
  <c r="K215" i="79" s="1"/>
  <c r="K286" i="79" a="1"/>
  <c r="K286" i="79" s="1"/>
  <c r="K367" i="79" a="1"/>
  <c r="K367" i="79" s="1"/>
  <c r="K328" i="79" a="1"/>
  <c r="K328" i="79" s="1"/>
  <c r="K307" i="79" a="1"/>
  <c r="K307" i="79" s="1"/>
  <c r="K515" i="79" a="1"/>
  <c r="K515" i="79" s="1"/>
  <c r="K468" i="79" a="1"/>
  <c r="K468" i="79" s="1"/>
  <c r="K624" i="79" a="1"/>
  <c r="K624" i="79" s="1"/>
  <c r="K182" i="79" a="1"/>
  <c r="K182" i="79" s="1"/>
  <c r="K15" i="79" a="1"/>
  <c r="K15" i="79" s="1"/>
  <c r="K566" i="79" a="1"/>
  <c r="K566" i="79" s="1"/>
  <c r="K526" i="79" a="1"/>
  <c r="K526" i="79" s="1"/>
  <c r="K137" i="79" a="1"/>
  <c r="K137" i="79" s="1"/>
  <c r="K377" i="79" a="1"/>
  <c r="K377" i="79" s="1"/>
  <c r="K388" i="79" a="1"/>
  <c r="K388" i="79" s="1"/>
  <c r="K477" i="79" a="1"/>
  <c r="K477" i="79" s="1"/>
  <c r="K32" i="79" a="1"/>
  <c r="K32" i="79" s="1"/>
  <c r="K726" i="79" a="1"/>
  <c r="K726" i="79" s="1"/>
  <c r="K318" i="79" a="1"/>
  <c r="K318" i="79" s="1"/>
  <c r="K83" i="79" a="1"/>
  <c r="K83" i="79" s="1"/>
  <c r="K191" i="79" a="1"/>
  <c r="K191" i="79" s="1"/>
  <c r="K617" i="79" a="1"/>
  <c r="K617" i="79" s="1"/>
  <c r="K629" i="79" a="1"/>
  <c r="K629" i="79" s="1"/>
  <c r="K306" i="79" a="1"/>
  <c r="K306" i="79" s="1"/>
  <c r="K715" i="79" a="1"/>
  <c r="K715" i="79" s="1"/>
  <c r="K113" i="79" a="1"/>
  <c r="K113" i="79" s="1"/>
  <c r="K352" i="79" a="1"/>
  <c r="K352" i="79" s="1"/>
  <c r="K451" i="79" a="1"/>
  <c r="K451" i="79" s="1"/>
  <c r="K117" i="79" a="1"/>
  <c r="K117" i="79" s="1"/>
  <c r="K261" i="79" a="1"/>
  <c r="K261" i="79" s="1"/>
  <c r="K166" i="79" a="1"/>
  <c r="K166" i="79" s="1"/>
  <c r="K369" i="79" a="1"/>
  <c r="K369" i="79" s="1"/>
  <c r="K625" i="79" a="1"/>
  <c r="K625" i="79" s="1"/>
  <c r="K512" i="79" a="1"/>
  <c r="K512" i="79" s="1"/>
  <c r="K581" i="79" a="1"/>
  <c r="K581" i="79" s="1"/>
  <c r="K586" i="79" a="1"/>
  <c r="K586" i="79" s="1"/>
  <c r="K593" i="79" a="1"/>
  <c r="K593" i="79" s="1"/>
  <c r="K430" i="79" a="1"/>
  <c r="K430" i="79" s="1"/>
  <c r="K402" i="79" a="1"/>
  <c r="K402" i="79" s="1"/>
  <c r="K727" i="79" a="1"/>
  <c r="K727" i="79" s="1"/>
  <c r="K5" i="79" a="1"/>
  <c r="K5" i="79" s="1"/>
  <c r="K646" i="79" a="1"/>
  <c r="K646" i="79" s="1"/>
  <c r="K507" i="79" a="1"/>
  <c r="K507" i="79" s="1"/>
  <c r="K62" i="79" a="1"/>
  <c r="K62" i="79" s="1"/>
  <c r="K142" i="79" a="1"/>
  <c r="K142" i="79" s="1"/>
  <c r="K206" i="79" a="1"/>
  <c r="K206" i="79" s="1"/>
  <c r="K421" i="79" a="1"/>
  <c r="K421" i="79" s="1"/>
  <c r="K567" i="79" a="1"/>
  <c r="K567" i="79" s="1"/>
  <c r="K61" i="79" a="1"/>
  <c r="K61" i="79" s="1"/>
  <c r="K699" i="79" a="1"/>
  <c r="K699" i="79" s="1"/>
  <c r="K125" i="79" a="1"/>
  <c r="K125" i="79" s="1"/>
  <c r="K509" i="79" a="1"/>
  <c r="K509" i="79" s="1"/>
  <c r="K160" i="79" a="1"/>
  <c r="K160" i="79" s="1"/>
  <c r="K217" i="79" a="1"/>
  <c r="K217" i="79" s="1"/>
  <c r="K192" i="79" a="1"/>
  <c r="K192" i="79" s="1"/>
  <c r="K528" i="79" a="1"/>
  <c r="K528" i="79" s="1"/>
  <c r="K316" i="79" a="1"/>
  <c r="K316" i="79" s="1"/>
  <c r="K292" i="79" a="1"/>
  <c r="K292" i="79" s="1"/>
  <c r="K219" i="79" a="1"/>
  <c r="K219" i="79" s="1"/>
  <c r="K565" i="79" a="1"/>
  <c r="K565" i="79" s="1"/>
  <c r="K18" i="79" a="1"/>
  <c r="K18" i="79" s="1"/>
  <c r="K9" i="79" a="1"/>
  <c r="K9" i="79" s="1"/>
  <c r="K731" i="79" a="1"/>
  <c r="K731" i="79" s="1"/>
  <c r="K524" i="79" a="1"/>
  <c r="K524" i="79" s="1"/>
  <c r="K308" i="79" a="1"/>
  <c r="K308" i="79" s="1"/>
  <c r="K458" i="79" a="1"/>
  <c r="K458" i="79" s="1"/>
  <c r="K368" i="79" a="1"/>
  <c r="K368" i="79" s="1"/>
  <c r="K7" i="79" a="1"/>
  <c r="K7" i="79" s="1"/>
  <c r="K212" i="79" a="1"/>
  <c r="K212" i="79" s="1"/>
  <c r="K426" i="79" a="1"/>
  <c r="K426" i="79" s="1"/>
  <c r="K481" i="79" a="1"/>
  <c r="K481" i="79" s="1"/>
  <c r="K730" i="79" a="1"/>
  <c r="K730" i="79" s="1"/>
  <c r="K577" i="79" a="1"/>
  <c r="K577" i="79" s="1"/>
  <c r="K203" i="79" a="1"/>
  <c r="K203" i="79" s="1"/>
  <c r="K127" i="79" a="1"/>
  <c r="K127" i="79" s="1"/>
  <c r="K718" i="79" a="1"/>
  <c r="K718" i="79" s="1"/>
  <c r="K720" i="79" a="1"/>
  <c r="K720" i="79" s="1"/>
  <c r="K81" i="79" a="1"/>
  <c r="K81" i="79" s="1"/>
  <c r="K419" i="79" a="1"/>
  <c r="K419" i="79" s="1"/>
  <c r="K365" i="79" a="1"/>
  <c r="K365" i="79" s="1"/>
  <c r="K469" i="79" a="1"/>
  <c r="K469" i="79" s="1"/>
  <c r="K541" i="79" a="1"/>
  <c r="K541" i="79" s="1"/>
  <c r="K180" i="79" a="1"/>
  <c r="K180" i="79" s="1"/>
  <c r="K115" i="79" a="1"/>
  <c r="K115" i="79" s="1"/>
  <c r="K80" i="79" a="1"/>
  <c r="K80" i="79" s="1"/>
  <c r="K416" i="79" a="1"/>
  <c r="K416" i="79" s="1"/>
  <c r="K553" i="79" a="1"/>
  <c r="K553" i="79" s="1"/>
  <c r="K537" i="79" a="1"/>
  <c r="K537" i="79" s="1"/>
  <c r="K140" i="79" a="1"/>
  <c r="K140" i="79" s="1"/>
  <c r="K698" i="79" a="1"/>
  <c r="K698" i="79" s="1"/>
  <c r="K585" i="79" a="1"/>
  <c r="K585" i="79" s="1"/>
  <c r="K701" i="79" a="1"/>
  <c r="K701" i="79" s="1"/>
  <c r="K382" i="79" a="1"/>
  <c r="K382" i="79" s="1"/>
  <c r="K415" i="79" a="1"/>
  <c r="K415" i="79" s="1"/>
  <c r="K709" i="79" a="1"/>
  <c r="K709" i="79" s="1"/>
  <c r="K303" i="79" a="1"/>
  <c r="K303" i="79" s="1"/>
  <c r="K48" i="79" a="1"/>
  <c r="K48" i="79" s="1"/>
  <c r="K314" i="79" a="1"/>
  <c r="K314" i="79" s="1"/>
  <c r="K176" i="79" a="1"/>
  <c r="K176" i="79" s="1"/>
  <c r="K660" i="79" a="1"/>
  <c r="K660" i="79" s="1"/>
  <c r="K653" i="79" a="1"/>
  <c r="K653" i="79" s="1"/>
  <c r="K194" i="79" a="1"/>
  <c r="K194" i="79" s="1"/>
  <c r="K397" i="79" a="1"/>
  <c r="K397" i="79" s="1"/>
  <c r="K276" i="79" a="1"/>
  <c r="K276" i="79" s="1"/>
  <c r="K361" i="79" a="1"/>
  <c r="K361" i="79" s="1"/>
  <c r="K10" i="79" a="1"/>
  <c r="K10" i="79" s="1"/>
  <c r="K548" i="79" a="1"/>
  <c r="K548" i="79" s="1"/>
  <c r="K478" i="79" a="1"/>
  <c r="K478" i="79" s="1"/>
  <c r="K433" i="79" a="1"/>
  <c r="K433" i="79" s="1"/>
  <c r="K163" i="79" a="1"/>
  <c r="K163" i="79" s="1"/>
  <c r="K183" i="79" a="1"/>
  <c r="K183" i="79" s="1"/>
  <c r="K385" i="79" a="1"/>
  <c r="K385" i="79" s="1"/>
  <c r="K106" i="79" a="1"/>
  <c r="K106" i="79" s="1"/>
  <c r="K687" i="79" a="1"/>
  <c r="K687" i="79" s="1"/>
  <c r="K298" i="79" a="1"/>
  <c r="K298" i="79" s="1"/>
  <c r="K592" i="79" a="1"/>
  <c r="K592" i="79" s="1"/>
  <c r="K37" i="79" a="1"/>
  <c r="K37" i="79" s="1"/>
  <c r="K651" i="79" a="1"/>
  <c r="K651" i="79" s="1"/>
  <c r="K735" i="79" a="1"/>
  <c r="K735" i="79" s="1"/>
  <c r="K150" i="79" a="1"/>
  <c r="K150" i="79" s="1"/>
  <c r="K129" i="79" a="1"/>
  <c r="K129" i="79" s="1"/>
  <c r="K302" i="79" a="1"/>
  <c r="K302" i="79" s="1"/>
  <c r="K280" i="79" a="1"/>
  <c r="K280" i="79" s="1"/>
  <c r="K135" i="79" a="1"/>
  <c r="K135" i="79" s="1"/>
  <c r="K666" i="79" a="1"/>
  <c r="K666" i="79" s="1"/>
  <c r="K722" i="79" a="1"/>
  <c r="K722" i="79" s="1"/>
  <c r="K201" i="79" a="1"/>
  <c r="K201" i="79" s="1"/>
  <c r="K466" i="79" a="1"/>
  <c r="K466" i="79" s="1"/>
  <c r="K74" i="79" a="1"/>
  <c r="K74" i="79" s="1"/>
  <c r="K681" i="79" a="1"/>
  <c r="K681" i="79" s="1"/>
  <c r="K93" i="79" a="1"/>
  <c r="K93" i="79" s="1"/>
  <c r="K406" i="79" a="1"/>
  <c r="K406" i="79" s="1"/>
  <c r="K36" i="79" a="1"/>
  <c r="K36" i="79" s="1"/>
  <c r="K613" i="79" a="1"/>
  <c r="K613" i="79" s="1"/>
  <c r="K729" i="79" a="1"/>
  <c r="K729" i="79" s="1"/>
  <c r="K264" i="79" a="1"/>
  <c r="K264" i="79" s="1"/>
  <c r="K297" i="79" a="1"/>
  <c r="K297" i="79" s="1"/>
  <c r="K418" i="79" a="1"/>
  <c r="K418" i="79" s="1"/>
  <c r="K527" i="79" a="1"/>
  <c r="K527" i="79" s="1"/>
  <c r="K394" i="79" a="1"/>
  <c r="K394" i="79" s="1"/>
  <c r="K42" i="79" a="1"/>
  <c r="K42" i="79" s="1"/>
  <c r="K52" i="79" a="1"/>
  <c r="K52" i="79" s="1"/>
  <c r="K14" i="79" a="1"/>
  <c r="K14" i="79" s="1"/>
  <c r="K122" i="79" a="1"/>
  <c r="K122" i="79" s="1"/>
  <c r="K161" i="79" a="1"/>
  <c r="K161" i="79" s="1"/>
  <c r="K98" i="79" a="1"/>
  <c r="K98" i="79" s="1"/>
  <c r="K245" i="79" a="1"/>
  <c r="K245" i="79" s="1"/>
  <c r="K463" i="79" a="1"/>
  <c r="K463" i="79" s="1"/>
  <c r="K676" i="79" a="1"/>
  <c r="K676" i="79" s="1"/>
  <c r="K27" i="79" a="1"/>
  <c r="K27" i="79" s="1"/>
  <c r="K253" i="79" a="1"/>
  <c r="K253" i="79" s="1"/>
  <c r="K295" i="79" a="1"/>
  <c r="K295" i="79" s="1"/>
  <c r="K396" i="79" a="1"/>
  <c r="K396" i="79" s="1"/>
  <c r="K170" i="79" a="1"/>
  <c r="K170" i="79" s="1"/>
  <c r="K638" i="79" a="1"/>
  <c r="K638" i="79" s="1"/>
  <c r="K354" i="79" a="1"/>
  <c r="K354" i="79" s="1"/>
  <c r="K267" i="79" a="1"/>
  <c r="K267" i="79" s="1"/>
  <c r="K332" i="79" a="1"/>
  <c r="K332" i="79" s="1"/>
  <c r="K78" i="79" a="1"/>
  <c r="K78" i="79" s="1"/>
  <c r="K611" i="79" a="1"/>
  <c r="K611" i="79" s="1"/>
  <c r="K241" i="79" a="1"/>
  <c r="K241" i="79" s="1"/>
  <c r="K304" i="79" a="1"/>
  <c r="K304" i="79" s="1"/>
  <c r="K504" i="79" a="1"/>
  <c r="K504" i="79" s="1"/>
  <c r="K199" i="79" a="1"/>
  <c r="K199" i="79" s="1"/>
  <c r="K66" i="79" a="1"/>
  <c r="K66" i="79" s="1"/>
  <c r="K694" i="79" a="1"/>
  <c r="K694" i="79" s="1"/>
  <c r="K321" i="79" a="1"/>
  <c r="K321" i="79" s="1"/>
  <c r="K360" i="79" a="1"/>
  <c r="K360" i="79" s="1"/>
  <c r="K329" i="79" a="1"/>
  <c r="K329" i="79" s="1"/>
  <c r="K291" i="79" a="1"/>
  <c r="K291" i="79" s="1"/>
  <c r="K503" i="79" a="1"/>
  <c r="K503" i="79" s="1"/>
  <c r="K254" i="79" a="1"/>
  <c r="K254" i="79" s="1"/>
  <c r="K145" i="79" a="1"/>
  <c r="K145" i="79" s="1"/>
  <c r="K26" i="79" a="1"/>
  <c r="K26" i="79" s="1"/>
  <c r="K185" i="79" a="1"/>
  <c r="K185" i="79" s="1"/>
  <c r="K619" i="79" a="1"/>
  <c r="K619" i="79" s="1"/>
  <c r="K404" i="79" a="1"/>
  <c r="K404" i="79" s="1"/>
  <c r="K518" i="79" a="1"/>
  <c r="K518" i="79" s="1"/>
  <c r="K615" i="79" a="1"/>
  <c r="K615" i="79" s="1"/>
  <c r="K148" i="79" a="1"/>
  <c r="K148" i="79" s="1"/>
  <c r="K363" i="79" a="1"/>
  <c r="K363" i="79" s="1"/>
  <c r="K181" i="79" a="1"/>
  <c r="K181" i="79" s="1"/>
  <c r="K58" i="79" a="1"/>
  <c r="K58" i="79" s="1"/>
  <c r="K70" i="79" a="1"/>
  <c r="K70" i="79" s="1"/>
  <c r="K383" i="79" a="1"/>
  <c r="K383" i="79" s="1"/>
  <c r="K489" i="79" a="1"/>
  <c r="K489" i="79" s="1"/>
  <c r="K172" i="79" a="1"/>
  <c r="K172" i="79" s="1"/>
  <c r="K285" i="79" a="1"/>
  <c r="K285" i="79" s="1"/>
  <c r="K381" i="79" a="1"/>
  <c r="K381" i="79" s="1"/>
  <c r="K240" i="79" a="1"/>
  <c r="K240" i="79" s="1"/>
  <c r="K379" i="79" a="1"/>
  <c r="K379" i="79" s="1"/>
  <c r="K322" i="79" a="1"/>
  <c r="K322" i="79" s="1"/>
  <c r="K488" i="79" a="1"/>
  <c r="K488" i="79" s="1"/>
  <c r="K632" i="79" a="1"/>
  <c r="K632" i="79" s="1"/>
  <c r="K622" i="79" a="1"/>
  <c r="K622" i="79" s="1"/>
  <c r="K21" i="79" a="1"/>
  <c r="K21" i="79" s="1"/>
  <c r="K152" i="79" a="1"/>
  <c r="K152" i="79" s="1"/>
  <c r="K88" i="79" a="1"/>
  <c r="K88" i="79" s="1"/>
  <c r="K218" i="79" a="1"/>
  <c r="K218" i="79" s="1"/>
  <c r="K43" i="79" a="1"/>
  <c r="K43" i="79" s="1"/>
  <c r="K578" i="79" a="1"/>
  <c r="K578" i="79" s="1"/>
  <c r="K683" i="79" a="1"/>
  <c r="K683" i="79" s="1"/>
  <c r="K454" i="79" a="1"/>
  <c r="K454" i="79" s="1"/>
  <c r="K159" i="79" a="1"/>
  <c r="K159" i="79" s="1"/>
  <c r="K376" i="79" a="1"/>
  <c r="K376" i="79" s="1"/>
  <c r="K319" i="79" a="1"/>
  <c r="K319" i="79" s="1"/>
  <c r="K353" i="79" a="1"/>
  <c r="K353" i="79" s="1"/>
  <c r="K658" i="79" a="1"/>
  <c r="K658" i="79" s="1"/>
  <c r="K510" i="79" a="1"/>
  <c r="K510" i="79" s="1"/>
  <c r="K686" i="79" a="1"/>
  <c r="K686" i="79" s="1"/>
  <c r="K594" i="79" a="1"/>
  <c r="K594" i="79" s="1"/>
  <c r="K269" i="79" a="1"/>
  <c r="K269" i="79" s="1"/>
  <c r="K323" i="79" a="1"/>
  <c r="K323" i="79" s="1"/>
  <c r="K57" i="79" a="1"/>
  <c r="K57" i="79" s="1"/>
  <c r="K508" i="79" a="1"/>
  <c r="K508" i="79" s="1"/>
  <c r="K623" i="79" a="1"/>
  <c r="K623" i="79" s="1"/>
  <c r="K667" i="79" a="1"/>
  <c r="K667" i="79" s="1"/>
  <c r="K495" i="79" a="1"/>
  <c r="K495" i="79" s="1"/>
  <c r="K597" i="79" a="1"/>
  <c r="K597" i="79" s="1"/>
  <c r="K707" i="79" a="1"/>
  <c r="K707" i="79" s="1"/>
  <c r="K178" i="79" a="1"/>
  <c r="K178" i="79" s="1"/>
  <c r="K300" i="79" a="1"/>
  <c r="K300" i="79" s="1"/>
  <c r="K588" i="79" a="1"/>
  <c r="K588" i="79" s="1"/>
  <c r="K255" i="79" a="1"/>
  <c r="K255" i="79" s="1"/>
  <c r="K563" i="79" a="1"/>
  <c r="K563" i="79" s="1"/>
  <c r="K327" i="79" a="1"/>
  <c r="K327" i="79" s="1"/>
  <c r="K126" i="79" a="1"/>
  <c r="K126" i="79" s="1"/>
  <c r="K520" i="79" a="1"/>
  <c r="K520" i="79" s="1"/>
  <c r="K224" i="79" a="1"/>
  <c r="K224" i="79" s="1"/>
  <c r="K86" i="79" a="1"/>
  <c r="K86" i="79" s="1"/>
  <c r="K299" i="79" a="1"/>
  <c r="K299" i="79" s="1"/>
  <c r="K283" i="79" a="1"/>
  <c r="K283" i="79" s="1"/>
  <c r="K568" i="79" a="1"/>
  <c r="K568" i="79" s="1"/>
  <c r="K506" i="79" a="1"/>
  <c r="K506" i="79" s="1"/>
  <c r="K47" i="79" a="1"/>
  <c r="K47" i="79" s="1"/>
  <c r="K661" i="79" a="1"/>
  <c r="K661" i="79" s="1"/>
  <c r="K104" i="79" a="1"/>
  <c r="K104" i="79" s="1"/>
  <c r="K728" i="79" a="1"/>
  <c r="K728" i="79" s="1"/>
  <c r="K408" i="79" a="1"/>
  <c r="K408" i="79" s="1"/>
  <c r="K284" i="79" a="1"/>
  <c r="K284" i="79" s="1"/>
  <c r="K348" i="79" a="1"/>
  <c r="K348" i="79" s="1"/>
  <c r="K669" i="79" a="1"/>
  <c r="K669" i="79" s="1"/>
  <c r="K49" i="79" a="1"/>
  <c r="K49" i="79" s="1"/>
  <c r="K187" i="79" a="1"/>
  <c r="K187" i="79" s="1"/>
  <c r="K342" i="79" a="1"/>
  <c r="K342" i="79" s="1"/>
  <c r="K485" i="79" a="1"/>
  <c r="K485" i="79" s="1"/>
  <c r="K486" i="79" a="1"/>
  <c r="K486" i="79" s="1"/>
  <c r="K650" i="79" a="1"/>
  <c r="K650" i="79" s="1"/>
  <c r="K595" i="79" a="1"/>
  <c r="K595" i="79" s="1"/>
  <c r="K378" i="79" a="1"/>
  <c r="K378" i="79" s="1"/>
  <c r="K184" i="79" a="1"/>
  <c r="K184" i="79" s="1"/>
  <c r="K54" i="79" a="1"/>
  <c r="K54" i="79" s="1"/>
  <c r="K282" i="79" a="1"/>
  <c r="K282" i="79" s="1"/>
  <c r="K482" i="79" a="1"/>
  <c r="K482" i="79" s="1"/>
  <c r="K591" i="79" a="1"/>
  <c r="K591" i="79" s="1"/>
  <c r="K392" i="79" a="1"/>
  <c r="K392" i="79" s="1"/>
  <c r="K157" i="79" a="1"/>
  <c r="K157" i="79" s="1"/>
  <c r="K627" i="79" a="1"/>
  <c r="K627" i="79" s="1"/>
  <c r="K685" i="79" a="1"/>
  <c r="K685" i="79" s="1"/>
  <c r="K279" i="79" a="1"/>
  <c r="K279" i="79" s="1"/>
  <c r="K671" i="79" a="1"/>
  <c r="K671" i="79" s="1"/>
  <c r="K312" i="79" a="1"/>
  <c r="K312" i="79" s="1"/>
  <c r="K570" i="79" a="1"/>
  <c r="K570" i="79" s="1"/>
  <c r="K247" i="79" a="1"/>
  <c r="K247" i="79" s="1"/>
  <c r="K491" i="79" a="1"/>
  <c r="K491" i="79" s="1"/>
  <c r="K616" i="79" a="1"/>
  <c r="K616" i="79" s="1"/>
  <c r="K231" i="79" a="1"/>
  <c r="K231" i="79" s="1"/>
  <c r="K97" i="79" a="1"/>
  <c r="K97" i="79" s="1"/>
  <c r="K144" i="79" a="1"/>
  <c r="K144" i="79" s="1"/>
  <c r="K358" i="79" a="1"/>
  <c r="K358" i="79" s="1"/>
  <c r="K461" i="79" a="1"/>
  <c r="K461" i="79" s="1"/>
  <c r="K128" i="79" a="1"/>
  <c r="K128" i="79" s="1"/>
  <c r="K445" i="79" a="1"/>
  <c r="K445" i="79" s="1"/>
  <c r="K533" i="79" a="1"/>
  <c r="K533" i="79" s="1"/>
  <c r="K712" i="79" a="1"/>
  <c r="K712" i="79" s="1"/>
  <c r="K223" i="79" a="1"/>
  <c r="K223" i="79" s="1"/>
  <c r="K169" i="79" a="1"/>
  <c r="K169" i="79" s="1"/>
  <c r="K574" i="79" a="1"/>
  <c r="K574" i="79" s="1"/>
  <c r="K179" i="79" a="1"/>
  <c r="K179" i="79" s="1"/>
  <c r="K693" i="79" a="1"/>
  <c r="K693" i="79" s="1"/>
  <c r="K139" i="79" a="1"/>
  <c r="K139" i="79" s="1"/>
  <c r="K487" i="79" a="1"/>
  <c r="K487" i="79" s="1"/>
  <c r="K531" i="79" a="1"/>
  <c r="K531" i="79" s="1"/>
  <c r="K188" i="79" a="1"/>
  <c r="K188" i="79" s="1"/>
  <c r="K648" i="79" a="1"/>
  <c r="K648" i="79" s="1"/>
  <c r="K110" i="79" a="1"/>
  <c r="K110" i="79" s="1"/>
  <c r="K109" i="79" a="1"/>
  <c r="K109" i="79" s="1"/>
  <c r="K108" i="79" a="1"/>
  <c r="K108" i="79" s="1"/>
  <c r="K243" i="79" a="1"/>
  <c r="K243" i="79" s="1"/>
  <c r="K434" i="79" a="1"/>
  <c r="K434" i="79" s="1"/>
  <c r="K446" i="79" a="1"/>
  <c r="K446" i="79" s="1"/>
  <c r="K716" i="79" a="1"/>
  <c r="K716" i="79" s="1"/>
  <c r="K330" i="79" a="1"/>
  <c r="K330" i="79" s="1"/>
  <c r="K437" i="79" a="1"/>
  <c r="K437" i="79" s="1"/>
  <c r="K663" i="79" a="1"/>
  <c r="K663" i="79" s="1"/>
  <c r="K344" i="79" a="1"/>
  <c r="K344" i="79" s="1"/>
  <c r="K668" i="79" a="1"/>
  <c r="K668" i="79" s="1"/>
  <c r="K256" i="79" a="1"/>
  <c r="K256" i="79" s="1"/>
  <c r="K569" i="79" a="1"/>
  <c r="K569" i="79" s="1"/>
  <c r="K387" i="79" a="1"/>
  <c r="K387" i="79" s="1"/>
  <c r="K459" i="79" a="1"/>
  <c r="K459" i="79" s="1"/>
  <c r="K236" i="79" a="1"/>
  <c r="K236" i="79" s="1"/>
  <c r="K500" i="79" a="1"/>
  <c r="K500" i="79" s="1"/>
  <c r="K447" i="79" a="1"/>
  <c r="K447" i="79" s="1"/>
  <c r="K272" i="79" a="1"/>
  <c r="K272" i="79" s="1"/>
  <c r="K417" i="79" a="1"/>
  <c r="K417" i="79" s="1"/>
  <c r="K391" i="79" a="1"/>
  <c r="K391" i="79" s="1"/>
  <c r="K207" i="79" a="1"/>
  <c r="K207" i="79" s="1"/>
  <c r="K275" i="79" a="1"/>
  <c r="K275" i="79" s="1"/>
  <c r="K529" i="79" a="1"/>
  <c r="K529" i="79" s="1"/>
  <c r="K659" i="79" a="1"/>
  <c r="K659" i="79" s="1"/>
  <c r="K105" i="79" a="1"/>
  <c r="K105" i="79" s="1"/>
  <c r="K222" i="79" a="1"/>
  <c r="K222" i="79" s="1"/>
  <c r="K153" i="79" a="1"/>
  <c r="K153" i="79" s="1"/>
  <c r="K143" i="79" a="1"/>
  <c r="K143" i="79" s="1"/>
  <c r="K158" i="79" a="1"/>
  <c r="K158" i="79" s="1"/>
  <c r="K263" i="79" a="1"/>
  <c r="K263" i="79" s="1"/>
  <c r="K680" i="79" a="1"/>
  <c r="K680" i="79" s="1"/>
  <c r="K573" i="79" a="1"/>
  <c r="K573" i="79" s="1"/>
  <c r="K23" i="79" a="1"/>
  <c r="K23" i="79" s="1"/>
  <c r="K505" i="79" a="1"/>
  <c r="K505" i="79" s="1"/>
  <c r="K674" i="79" a="1"/>
  <c r="K674" i="79" s="1"/>
  <c r="K511" i="79" a="1"/>
  <c r="K511" i="79" s="1"/>
  <c r="K453" i="79" a="1"/>
  <c r="K453" i="79" s="1"/>
  <c r="K464" i="79" a="1"/>
  <c r="K464" i="79" s="1"/>
  <c r="K530" i="79" a="1"/>
  <c r="K530" i="79" s="1"/>
  <c r="K349" i="79" a="1"/>
  <c r="K349" i="79" s="1"/>
  <c r="K678" i="79" a="1"/>
  <c r="K678" i="79" s="1"/>
  <c r="K407" i="79" a="1"/>
  <c r="K407" i="79" s="1"/>
  <c r="K22" i="79" a="1"/>
  <c r="K22" i="79" s="1"/>
  <c r="K209" i="79" a="1"/>
  <c r="K209" i="79" s="1"/>
  <c r="K266" i="79" a="1"/>
  <c r="K266" i="79" s="1"/>
  <c r="K366" i="79" a="1"/>
  <c r="K366" i="79" s="1"/>
  <c r="K136" i="79" a="1"/>
  <c r="K136" i="79" s="1"/>
  <c r="K498" i="79" a="1"/>
  <c r="K498" i="79" s="1"/>
  <c r="K598" i="79" a="1"/>
  <c r="K598" i="79" s="1"/>
  <c r="K270" i="79" a="1"/>
  <c r="K270" i="79" s="1"/>
  <c r="K290" i="79" a="1"/>
  <c r="K290" i="79" s="1"/>
  <c r="K399" i="79" a="1"/>
  <c r="K399" i="79" s="1"/>
  <c r="K602" i="79" a="1"/>
  <c r="K602" i="79" s="1"/>
  <c r="K239" i="79" a="1"/>
  <c r="K239" i="79" s="1"/>
  <c r="K425" i="79" a="1"/>
  <c r="K425" i="79" s="1"/>
  <c r="K521" i="79" a="1"/>
  <c r="K521" i="79" s="1"/>
  <c r="K274" i="79" a="1"/>
  <c r="K274" i="79" s="1"/>
  <c r="K576" i="79" a="1"/>
  <c r="K576" i="79" s="1"/>
  <c r="K695" i="79" a="1"/>
  <c r="K695" i="79" s="1"/>
  <c r="K517" i="79" a="1"/>
  <c r="K517" i="79" s="1"/>
  <c r="K84" i="79" a="1"/>
  <c r="K84" i="79" s="1"/>
  <c r="K373" i="79" a="1"/>
  <c r="K373" i="79" s="1"/>
  <c r="K700" i="79" a="1"/>
  <c r="K700" i="79" s="1"/>
  <c r="K608" i="79" a="1"/>
  <c r="K608" i="79" s="1"/>
  <c r="K334" i="79" a="1"/>
  <c r="K334" i="79" s="1"/>
  <c r="K704" i="79" a="1"/>
  <c r="K704" i="79" s="1"/>
  <c r="K249" i="79" a="1"/>
  <c r="K249" i="79" s="1"/>
  <c r="K186" i="79" a="1"/>
  <c r="K186" i="79" s="1"/>
  <c r="K107" i="79" a="1"/>
  <c r="K107" i="79" s="1"/>
  <c r="K273" i="79" a="1"/>
  <c r="K273" i="79" s="1"/>
  <c r="K228" i="79" a="1"/>
  <c r="K228" i="79" s="1"/>
  <c r="K479" i="79" a="1"/>
  <c r="K479" i="79" s="1"/>
  <c r="K92" i="79" a="1"/>
  <c r="K92" i="79" s="1"/>
  <c r="K351" i="79" a="1"/>
  <c r="K351" i="79" s="1"/>
  <c r="K41" i="79" a="1"/>
  <c r="K41" i="79" s="1"/>
  <c r="K609" i="79" a="1"/>
  <c r="K609" i="79" s="1"/>
  <c r="K471" i="79" a="1"/>
  <c r="K471" i="79" s="1"/>
  <c r="K584" i="79" a="1"/>
  <c r="K584" i="79" s="1"/>
  <c r="K420" i="79" a="1"/>
  <c r="K420" i="79" s="1"/>
  <c r="K331" i="79" a="1"/>
  <c r="K331" i="79" s="1"/>
  <c r="K211" i="79" a="1"/>
  <c r="K211" i="79" s="1"/>
  <c r="K442" i="79" a="1"/>
  <c r="K442" i="79" s="1"/>
  <c r="K562" i="79" a="1"/>
  <c r="K562" i="79" s="1"/>
  <c r="K696" i="79" a="1"/>
  <c r="K696" i="79" s="1"/>
  <c r="K691" i="79" a="1"/>
  <c r="K691" i="79" s="1"/>
  <c r="K167" i="79" a="1"/>
  <c r="K167" i="79" s="1"/>
  <c r="K634" i="79" a="1"/>
  <c r="K634" i="79" s="1"/>
  <c r="K679" i="79" a="1"/>
  <c r="K679" i="79" s="1"/>
  <c r="K370" i="79" a="1"/>
  <c r="K370" i="79" s="1"/>
  <c r="K571" i="79" a="1"/>
  <c r="K571" i="79" s="1"/>
  <c r="K213" i="79" a="1"/>
  <c r="K213" i="79" s="1"/>
  <c r="K96" i="79" a="1"/>
  <c r="K96" i="79" s="1"/>
  <c r="K214" i="79" a="1"/>
  <c r="K214" i="79" s="1"/>
  <c r="K657" i="79" a="1"/>
  <c r="K657" i="79" s="1"/>
  <c r="K462" i="79" a="1"/>
  <c r="K462" i="79" s="1"/>
  <c r="K325" i="79" a="1"/>
  <c r="K325" i="79" s="1"/>
  <c r="K248" i="79" a="1"/>
  <c r="K248" i="79" s="1"/>
  <c r="K692" i="79" a="1"/>
  <c r="K692" i="79" s="1"/>
  <c r="K356" i="79" a="1"/>
  <c r="K356" i="79" s="1"/>
  <c r="K65" i="79" a="1"/>
  <c r="K65" i="79" s="1"/>
  <c r="K723" i="79" a="1"/>
  <c r="K723" i="79" s="1"/>
  <c r="K190" i="79" a="1"/>
  <c r="K190" i="79" s="1"/>
  <c r="K116" i="79" a="1"/>
  <c r="K116" i="79" s="1"/>
  <c r="K513" i="79" a="1"/>
  <c r="K513" i="79" s="1"/>
  <c r="K474" i="79" a="1"/>
  <c r="K474" i="79" s="1"/>
  <c r="K162" i="79" a="1"/>
  <c r="K162" i="79" s="1"/>
  <c r="K682" i="79" a="1"/>
  <c r="K682" i="79" s="1"/>
  <c r="K195" i="79" a="1"/>
  <c r="K195" i="79" s="1"/>
  <c r="K103" i="79" a="1"/>
  <c r="K103" i="79" s="1"/>
  <c r="K357" i="79" a="1"/>
  <c r="K357" i="79" s="1"/>
  <c r="K262" i="79" a="1"/>
  <c r="K262" i="79" s="1"/>
  <c r="K703" i="79" a="1"/>
  <c r="K703" i="79" s="1"/>
  <c r="K673" i="79" a="1"/>
  <c r="K673" i="79" s="1"/>
  <c r="K100" i="79" a="1"/>
  <c r="K100" i="79" s="1"/>
  <c r="K523" i="79" a="1"/>
  <c r="K523" i="79" s="1"/>
  <c r="K315" i="79" a="1"/>
  <c r="K315" i="79" s="1"/>
  <c r="K132" i="79" a="1"/>
  <c r="K132" i="79" s="1"/>
  <c r="K605" i="79" a="1"/>
  <c r="K605" i="79" s="1"/>
  <c r="K69" i="79" a="1"/>
  <c r="K69" i="79" s="1"/>
  <c r="K635" i="79" a="1"/>
  <c r="K635" i="79" s="1"/>
  <c r="K432" i="79" a="1"/>
  <c r="K432" i="79" s="1"/>
  <c r="K229" i="79" a="1"/>
  <c r="K229" i="79" s="1"/>
  <c r="K39" i="79" a="1"/>
  <c r="K39" i="79" s="1"/>
  <c r="K233" i="79" a="1"/>
  <c r="K233" i="79" s="1"/>
  <c r="K697" i="79" a="1"/>
  <c r="K697" i="79" s="1"/>
  <c r="K539" i="79" a="1"/>
  <c r="K539" i="79" s="1"/>
  <c r="K154" i="79" a="1"/>
  <c r="K154" i="79" s="1"/>
  <c r="K189" i="79" a="1"/>
  <c r="K189" i="79" s="1"/>
  <c r="K614" i="79" a="1"/>
  <c r="K614" i="79" s="1"/>
  <c r="K580" i="79" a="1"/>
  <c r="K580" i="79" s="1"/>
  <c r="K655" i="79" a="1"/>
  <c r="K655" i="79" s="1"/>
  <c r="K710" i="79" a="1"/>
  <c r="K710" i="79" s="1"/>
  <c r="K337" i="79" a="1"/>
  <c r="K337" i="79" s="1"/>
  <c r="K724" i="79" a="1"/>
  <c r="K724" i="79" s="1"/>
  <c r="K475" i="79" a="1"/>
  <c r="K475" i="79" s="1"/>
  <c r="K355" i="79" a="1"/>
  <c r="K355" i="79" s="1"/>
  <c r="K384" i="79" a="1"/>
  <c r="K384" i="79" s="1"/>
  <c r="K95" i="79" a="1"/>
  <c r="K95" i="79" s="1"/>
  <c r="K428" i="79" a="1"/>
  <c r="K428" i="79" s="1"/>
  <c r="AP2" i="48"/>
  <c r="AS84" i="52" a="1"/>
  <c r="AS84" i="52" s="1"/>
  <c r="AT1" i="52" s="1" a="1"/>
  <c r="AT1" i="52" s="1"/>
  <c r="K57" i="30"/>
  <c r="J57" i="30"/>
  <c r="K56" i="30"/>
  <c r="J56" i="30"/>
  <c r="K55" i="30"/>
  <c r="J55" i="30"/>
  <c r="K54" i="30"/>
  <c r="J54" i="30"/>
  <c r="K53" i="30"/>
  <c r="J53" i="30"/>
  <c r="K52" i="30"/>
  <c r="J52" i="30"/>
  <c r="K51" i="30"/>
  <c r="J51" i="30"/>
  <c r="K50" i="30"/>
  <c r="J50" i="30"/>
  <c r="K49" i="30"/>
  <c r="J49" i="30"/>
  <c r="K48" i="30"/>
  <c r="J48" i="30"/>
  <c r="K39" i="30"/>
  <c r="J39" i="30"/>
  <c r="K38" i="30"/>
  <c r="J38" i="30"/>
  <c r="K37" i="30"/>
  <c r="J37" i="30"/>
  <c r="K21" i="30"/>
  <c r="J21" i="30"/>
  <c r="K20" i="30"/>
  <c r="J20" i="30"/>
  <c r="S10" i="30"/>
  <c r="R10" i="30"/>
  <c r="Q10" i="30"/>
  <c r="P10" i="30"/>
  <c r="O10" i="30"/>
  <c r="N10" i="30"/>
  <c r="G10" i="30"/>
  <c r="F10" i="30"/>
  <c r="S15" i="30"/>
  <c r="R15" i="30"/>
  <c r="Q15" i="30"/>
  <c r="P15" i="30"/>
  <c r="O15" i="30"/>
  <c r="N15" i="30"/>
  <c r="G15" i="30"/>
  <c r="F15" i="30"/>
  <c r="E15" i="30"/>
  <c r="D15" i="30"/>
  <c r="S14" i="30"/>
  <c r="R14" i="30"/>
  <c r="Q14" i="30"/>
  <c r="P14" i="30"/>
  <c r="O14" i="30"/>
  <c r="N14" i="30"/>
  <c r="G14" i="30"/>
  <c r="F14" i="30"/>
  <c r="E14" i="30"/>
  <c r="D14" i="30"/>
  <c r="C15" i="30"/>
  <c r="C14" i="30"/>
  <c r="S8" i="30"/>
  <c r="R8" i="30"/>
  <c r="Q8" i="30"/>
  <c r="P8" i="30"/>
  <c r="O8" i="30"/>
  <c r="N8" i="30"/>
  <c r="G8" i="30"/>
  <c r="F8" i="30"/>
  <c r="E8" i="30"/>
  <c r="D8" i="30"/>
  <c r="S7" i="30"/>
  <c r="R7" i="30"/>
  <c r="Q7" i="30"/>
  <c r="P7" i="30"/>
  <c r="O7" i="30"/>
  <c r="N7" i="30"/>
  <c r="G7" i="30"/>
  <c r="F7" i="30"/>
  <c r="E7" i="30"/>
  <c r="D7" i="30"/>
  <c r="C8" i="30"/>
  <c r="AE2" i="13" a="1"/>
  <c r="AE2" i="13" s="1"/>
  <c r="H161" i="12" a="1"/>
  <c r="H161" i="12" s="1"/>
  <c r="U161" i="12" a="1"/>
  <c r="U161" i="12" s="1"/>
  <c r="S161" i="12" a="1"/>
  <c r="S161" i="12" s="1"/>
  <c r="R161" i="12" a="1"/>
  <c r="R161" i="12" s="1"/>
  <c r="Q161" i="12" a="1"/>
  <c r="Q161" i="12" s="1"/>
  <c r="O161" i="12" a="1"/>
  <c r="O161" i="12" s="1"/>
  <c r="N161" i="12" a="1"/>
  <c r="N161" i="12" s="1"/>
  <c r="M161" i="12" a="1"/>
  <c r="M161" i="12" s="1"/>
  <c r="K161" i="12" a="1"/>
  <c r="K161" i="12" s="1"/>
  <c r="J161" i="12" a="1"/>
  <c r="J161" i="12" s="1"/>
  <c r="AZ14" i="46"/>
  <c r="AY14" i="46"/>
  <c r="AX14" i="46"/>
  <c r="AW14" i="46"/>
  <c r="AB14" i="46"/>
  <c r="X14" i="46"/>
  <c r="W14" i="46"/>
  <c r="M14" i="46"/>
  <c r="L14" i="46"/>
  <c r="K14" i="46"/>
  <c r="J14" i="46"/>
  <c r="I14" i="46"/>
  <c r="H14" i="46"/>
  <c r="G14" i="46"/>
  <c r="F14" i="46"/>
  <c r="E14" i="46"/>
  <c r="D14" i="46"/>
  <c r="C14" i="46"/>
  <c r="DC2" i="29" a="1"/>
  <c r="DC2" i="29" s="1"/>
  <c r="E16" i="46"/>
  <c r="D16" i="46"/>
  <c r="AS2" i="29" a="1"/>
  <c r="AS2" i="29" s="1"/>
  <c r="BX2" i="29" s="1" a="1"/>
  <c r="BX2" i="29" s="1"/>
  <c r="C16" i="46" s="1"/>
  <c r="N2" i="29" a="1"/>
  <c r="N2" i="29" s="1"/>
  <c r="CH2" i="4" a="1"/>
  <c r="CH2" i="4" s="1"/>
  <c r="DQ2" i="4" s="1" a="1"/>
  <c r="DQ2" i="4" s="1"/>
  <c r="CG2" i="4" a="1"/>
  <c r="CG2" i="4" s="1"/>
  <c r="DP2" i="4" s="1" a="1"/>
  <c r="DP2" i="4" s="1"/>
  <c r="CF2" i="4" a="1"/>
  <c r="CF2" i="4" s="1"/>
  <c r="DO2" i="4" s="1" a="1"/>
  <c r="DO2" i="4" s="1"/>
  <c r="CE2" i="4" a="1"/>
  <c r="CE2" i="4" s="1"/>
  <c r="DN2" i="4" s="1" a="1"/>
  <c r="DN2" i="4" s="1"/>
  <c r="CD2" i="4" a="1"/>
  <c r="CD2" i="4" s="1"/>
  <c r="DM2" i="4" s="1" a="1"/>
  <c r="DM2" i="4" s="1"/>
  <c r="CC2" i="4" a="1"/>
  <c r="CC2" i="4" s="1"/>
  <c r="DL2" i="4" s="1" a="1"/>
  <c r="DL2" i="4" s="1"/>
  <c r="CB2" i="4" a="1"/>
  <c r="CB2" i="4" s="1"/>
  <c r="DK2" i="4" s="1" a="1"/>
  <c r="DK2" i="4" s="1"/>
  <c r="CA2" i="4" a="1"/>
  <c r="CA2" i="4" s="1"/>
  <c r="DJ2" i="4" s="1" a="1"/>
  <c r="DJ2" i="4" s="1"/>
  <c r="BZ2" i="4" a="1"/>
  <c r="BZ2" i="4" s="1"/>
  <c r="DI2" i="4" s="1" a="1"/>
  <c r="DI2" i="4" s="1"/>
  <c r="BY2" i="4" a="1"/>
  <c r="BY2" i="4" s="1"/>
  <c r="DH2" i="4" s="1" a="1"/>
  <c r="DH2" i="4" s="1"/>
  <c r="BX2" i="4" a="1"/>
  <c r="BX2" i="4" s="1"/>
  <c r="DG2" i="4" s="1" a="1"/>
  <c r="DG2" i="4" s="1"/>
  <c r="BW2" i="4" a="1"/>
  <c r="BW2" i="4" s="1"/>
  <c r="DF2" i="4" s="1" a="1"/>
  <c r="DF2" i="4" s="1"/>
  <c r="BV2" i="4" a="1"/>
  <c r="BV2" i="4" s="1"/>
  <c r="DE2" i="4" s="1" a="1"/>
  <c r="DE2" i="4" s="1"/>
  <c r="BU2" i="4" a="1"/>
  <c r="BU2" i="4" s="1"/>
  <c r="DD2" i="4" s="1" a="1"/>
  <c r="DD2" i="4" s="1"/>
  <c r="BT2" i="4" a="1"/>
  <c r="BT2" i="4" s="1"/>
  <c r="DC2" i="4" s="1" a="1"/>
  <c r="DC2" i="4" s="1"/>
  <c r="BS2" i="4" a="1"/>
  <c r="BS2" i="4" s="1"/>
  <c r="DB2" i="4" s="1" a="1"/>
  <c r="DB2" i="4" s="1"/>
  <c r="BR2" i="4" a="1"/>
  <c r="BR2" i="4" s="1"/>
  <c r="DA2" i="4" s="1" a="1"/>
  <c r="DA2" i="4" s="1"/>
  <c r="AY2" i="4" a="1"/>
  <c r="AY2" i="4" s="1"/>
  <c r="AM2" i="4" a="1"/>
  <c r="AM2" i="4" s="1"/>
  <c r="AJ2" i="4" a="1"/>
  <c r="AJ2" i="4" s="1"/>
  <c r="AX2" i="4" a="1"/>
  <c r="AX2" i="4" s="1"/>
  <c r="AW2" i="4" a="1"/>
  <c r="AW2" i="4" s="1"/>
  <c r="AV2" i="4" a="1"/>
  <c r="AV2" i="4" s="1"/>
  <c r="AU2" i="4" a="1"/>
  <c r="AU2" i="4" s="1"/>
  <c r="AT2" i="4" a="1"/>
  <c r="AT2" i="4" s="1"/>
  <c r="AS2" i="4" a="1"/>
  <c r="AS2" i="4" s="1"/>
  <c r="AR2" i="4" a="1"/>
  <c r="AR2" i="4" s="1"/>
  <c r="AQ2" i="4" a="1"/>
  <c r="AQ2" i="4" s="1"/>
  <c r="AP2" i="4" a="1"/>
  <c r="AP2" i="4" s="1"/>
  <c r="AO2" i="4" a="1"/>
  <c r="AO2" i="4" s="1"/>
  <c r="AN2" i="4" a="1"/>
  <c r="AN2" i="4" s="1"/>
  <c r="AI2" i="4" a="1"/>
  <c r="AI2" i="4" s="1"/>
  <c r="R2" i="4" a="1"/>
  <c r="R2" i="4" s="1"/>
  <c r="L10" i="76" a="1"/>
  <c r="L9" i="76" a="1"/>
  <c r="M8" i="76" a="1"/>
  <c r="L6" i="76" a="1"/>
  <c r="L7" i="76" a="1"/>
  <c r="L8" i="76" a="1"/>
  <c r="M5" i="76" a="1"/>
  <c r="K5" i="76" a="1"/>
  <c r="M4" i="76" a="1"/>
  <c r="L4" i="76" a="1"/>
  <c r="K4" i="76" a="1"/>
  <c r="M3" i="76" a="1"/>
  <c r="K3" i="76" a="1"/>
  <c r="EH2" i="29" l="1" a="1"/>
  <c r="EH2" i="29" s="1"/>
  <c r="C17" i="46" s="1"/>
  <c r="H2" i="61" s="1" a="1"/>
  <c r="H2" i="61" s="1"/>
  <c r="P30" i="46"/>
  <c r="P29" i="46"/>
  <c r="M8" i="76"/>
  <c r="U83" i="47" a="1"/>
  <c r="U83" i="47" s="1"/>
  <c r="V2" i="47" s="1" a="1"/>
  <c r="V2" i="47" s="1"/>
  <c r="W1" i="47" a="1"/>
  <c r="W1" i="47" s="1"/>
  <c r="X1" i="47" s="1" a="1"/>
  <c r="X1" i="47" s="1"/>
  <c r="M3" i="76"/>
  <c r="L8" i="76"/>
  <c r="L9" i="76"/>
  <c r="L10" i="76"/>
  <c r="L7" i="76"/>
  <c r="L6" i="76"/>
  <c r="K5" i="76"/>
  <c r="M5" i="76"/>
  <c r="BC2" i="46" a="1"/>
  <c r="BC2" i="46" s="1"/>
  <c r="L4" i="76"/>
  <c r="K4" i="76"/>
  <c r="M4" i="76"/>
  <c r="K3" i="76"/>
  <c r="E2" i="69" a="1"/>
  <c r="E2" i="69" s="1"/>
  <c r="A2" i="69" a="1"/>
  <c r="A2" i="69" s="1"/>
  <c r="B2" i="69" a="1"/>
  <c r="D5" i="69" s="1"/>
  <c r="BD2" i="46" a="1"/>
  <c r="BD2" i="46" s="1"/>
  <c r="BH25" i="46" s="1" a="1"/>
  <c r="BH25" i="46" s="1"/>
  <c r="BI2" i="46" s="1" a="1"/>
  <c r="BI2" i="46" s="1"/>
  <c r="Q72" i="23"/>
  <c r="P72" i="23"/>
  <c r="Q71" i="23"/>
  <c r="P71" i="23"/>
  <c r="Q70" i="23"/>
  <c r="P70" i="23"/>
  <c r="Q69" i="23"/>
  <c r="P69" i="23"/>
  <c r="Q68" i="23"/>
  <c r="P68" i="23"/>
  <c r="Q67" i="23"/>
  <c r="P67" i="23"/>
  <c r="Q33" i="23"/>
  <c r="P33" i="23"/>
  <c r="Q32" i="23"/>
  <c r="P32" i="23"/>
  <c r="L5" i="76" a="1"/>
  <c r="L3" i="76" a="1"/>
  <c r="Q29" i="46" l="1" a="1"/>
  <c r="Q29" i="46" s="1"/>
  <c r="S32" i="61" s="1" a="1"/>
  <c r="S32" i="61" s="1"/>
  <c r="C26" i="7" a="1"/>
  <c r="C26" i="7" s="1"/>
  <c r="A23" i="77" s="1" a="1"/>
  <c r="A23" i="77" s="1"/>
  <c r="FX23" i="77" s="1" a="1"/>
  <c r="FX23" i="77" s="1"/>
  <c r="C20" i="7" a="1"/>
  <c r="C20" i="7" s="1"/>
  <c r="A17" i="77" s="1" a="1"/>
  <c r="A17" i="77" s="1"/>
  <c r="FX17" i="77" s="1" a="1"/>
  <c r="FX17" i="77" s="1"/>
  <c r="C14" i="7" a="1"/>
  <c r="C14" i="7" s="1"/>
  <c r="A11" i="77" s="1" a="1"/>
  <c r="C12" i="7" a="1"/>
  <c r="C12" i="7" s="1"/>
  <c r="A9" i="77" s="1" a="1"/>
  <c r="C24" i="7" a="1"/>
  <c r="C24" i="7" s="1"/>
  <c r="A21" i="77" s="1" a="1"/>
  <c r="A21" i="77" s="1"/>
  <c r="FX21" i="77" s="1" a="1"/>
  <c r="FX21" i="77" s="1"/>
  <c r="C18" i="7" a="1"/>
  <c r="C18" i="7" s="1"/>
  <c r="A15" i="77" s="1" a="1"/>
  <c r="C23" i="7" a="1"/>
  <c r="C23" i="7" s="1"/>
  <c r="A20" i="77" s="1" a="1"/>
  <c r="A20" i="77" s="1"/>
  <c r="FX20" i="77" s="1" a="1"/>
  <c r="FX20" i="77" s="1"/>
  <c r="C11" i="7" a="1"/>
  <c r="C11" i="7" s="1"/>
  <c r="A8" i="77" s="1" a="1"/>
  <c r="C17" i="7" a="1"/>
  <c r="C17" i="7" s="1"/>
  <c r="A14" i="77" s="1" a="1"/>
  <c r="C25" i="7" a="1"/>
  <c r="C25" i="7" s="1"/>
  <c r="A22" i="77" s="1" a="1"/>
  <c r="C19" i="7" a="1"/>
  <c r="C19" i="7" s="1"/>
  <c r="A16" i="77" s="1" a="1"/>
  <c r="C13" i="7" a="1"/>
  <c r="C13" i="7" s="1"/>
  <c r="A10" i="77" s="1" a="1"/>
  <c r="HK27" i="77" a="1"/>
  <c r="HK27" i="77" s="1"/>
  <c r="C8" i="7" a="1"/>
  <c r="C8" i="7" s="1"/>
  <c r="A5" i="77" s="1" a="1"/>
  <c r="HK29" i="77" a="1"/>
  <c r="HK29" i="77" s="1"/>
  <c r="C6" i="7" a="1"/>
  <c r="C6" i="7" s="1"/>
  <c r="A3" i="77" s="1" a="1"/>
  <c r="HK30" i="77" a="1"/>
  <c r="HK30" i="77" s="1"/>
  <c r="A2" i="77" a="1"/>
  <c r="C7" i="7" a="1"/>
  <c r="C7" i="7" s="1"/>
  <c r="A4" i="77" s="1" a="1"/>
  <c r="HG27" i="77" a="1"/>
  <c r="HG27" i="77" s="1"/>
  <c r="EQ27" i="77" a="1"/>
  <c r="EQ27" i="77" s="1"/>
  <c r="EQ29" i="77" a="1"/>
  <c r="EQ29" i="77" s="1"/>
  <c r="HG29" i="77" a="1"/>
  <c r="HG29" i="77" s="1"/>
  <c r="HG30" i="77" a="1"/>
  <c r="HG30" i="77" s="1"/>
  <c r="EQ30" i="77" a="1"/>
  <c r="EQ30" i="77" s="1"/>
  <c r="HG33" i="77" a="1"/>
  <c r="HG33" i="77" s="1"/>
  <c r="HK33" i="77" a="1"/>
  <c r="HK33" i="77" s="1"/>
  <c r="EQ33" i="77" a="1"/>
  <c r="EQ33" i="77" s="1"/>
  <c r="HK32" i="77" a="1"/>
  <c r="HK32" i="77" s="1"/>
  <c r="EQ32" i="77" a="1"/>
  <c r="EQ32" i="77" s="1"/>
  <c r="HG32" i="77" a="1"/>
  <c r="HG32" i="77" s="1"/>
  <c r="HG31" i="77" a="1"/>
  <c r="HG31" i="77" s="1"/>
  <c r="HK31" i="77" a="1"/>
  <c r="HK31" i="77" s="1"/>
  <c r="EQ31" i="77" a="1"/>
  <c r="EQ31" i="77" s="1"/>
  <c r="L5" i="76"/>
  <c r="R163" i="12" a="1"/>
  <c r="R163" i="12" s="1"/>
  <c r="R160" i="12"/>
  <c r="CE2" i="84" a="1"/>
  <c r="CE2" i="84" s="1"/>
  <c r="L3" i="76"/>
  <c r="D3" i="69"/>
  <c r="D4" i="69"/>
  <c r="AO2" i="73" a="1"/>
  <c r="B2" i="69"/>
  <c r="D2" i="69" s="1"/>
  <c r="D9" i="25"/>
  <c r="K13" i="9"/>
  <c r="L15" i="33"/>
  <c r="L27" i="33" a="1"/>
  <c r="L27" i="33" s="1"/>
  <c r="L26" i="33" a="1"/>
  <c r="L26" i="33" s="1"/>
  <c r="L25" i="33" a="1"/>
  <c r="L25" i="33" s="1"/>
  <c r="L24" i="33" a="1"/>
  <c r="L24" i="33" s="1"/>
  <c r="L23" i="33" a="1"/>
  <c r="L23" i="33" s="1"/>
  <c r="L22" i="33" a="1"/>
  <c r="L22" i="33" s="1"/>
  <c r="L21" i="33" a="1"/>
  <c r="L21" i="33" s="1"/>
  <c r="L20" i="33" a="1"/>
  <c r="L20" i="33" s="1"/>
  <c r="L19" i="33" a="1"/>
  <c r="L19" i="33" s="1"/>
  <c r="L18" i="33" a="1"/>
  <c r="L18" i="33" s="1"/>
  <c r="L17" i="33" a="1"/>
  <c r="L17" i="33" s="1"/>
  <c r="L16" i="33" a="1"/>
  <c r="L16" i="33" s="1"/>
  <c r="A10" i="77" l="1"/>
  <c r="FX10" i="77" s="1" a="1"/>
  <c r="FX10" i="77" s="1"/>
  <c r="A16" i="77"/>
  <c r="FX16" i="77" s="1" a="1"/>
  <c r="FX16" i="77" s="1"/>
  <c r="A14" i="77"/>
  <c r="FX14" i="77" s="1" a="1"/>
  <c r="FX14" i="77" s="1"/>
  <c r="A8" i="77"/>
  <c r="FX8" i="77" s="1" a="1"/>
  <c r="FX8" i="77" s="1"/>
  <c r="A4" i="77"/>
  <c r="FX4" i="77" s="1" a="1"/>
  <c r="FX4" i="77" s="1"/>
  <c r="A15" i="77"/>
  <c r="FX15" i="77" s="1" a="1"/>
  <c r="FX15" i="77" s="1"/>
  <c r="A9" i="77"/>
  <c r="FX9" i="77" s="1" a="1"/>
  <c r="FX9" i="77" s="1"/>
  <c r="A3" i="77"/>
  <c r="FX3" i="77" s="1" a="1"/>
  <c r="FX3" i="77" s="1"/>
  <c r="A5" i="77"/>
  <c r="FX5" i="77" s="1" a="1"/>
  <c r="FX5" i="77" s="1"/>
  <c r="A11" i="77"/>
  <c r="FX11" i="77" s="1" a="1"/>
  <c r="FX11" i="77" s="1"/>
  <c r="A22" i="77"/>
  <c r="FX22" i="77" s="1" a="1"/>
  <c r="FX22" i="77" s="1"/>
  <c r="HG22" i="77" a="1"/>
  <c r="HG22" i="77" s="1"/>
  <c r="HG8" i="77" a="1"/>
  <c r="HG8" i="77" s="1"/>
  <c r="HG15" i="77" a="1"/>
  <c r="HG15" i="77" s="1"/>
  <c r="HG14" i="77" a="1"/>
  <c r="HG14" i="77" s="1"/>
  <c r="HG9" i="77" a="1"/>
  <c r="HG9" i="77" s="1"/>
  <c r="HG17" i="77" a="1"/>
  <c r="HG17" i="77" s="1"/>
  <c r="HG16" i="77" a="1"/>
  <c r="HG16" i="77" s="1"/>
  <c r="HG23" i="77" a="1"/>
  <c r="HG23" i="77" s="1"/>
  <c r="HG20" i="77" a="1"/>
  <c r="HG20" i="77" s="1"/>
  <c r="C27" i="7" a="1"/>
  <c r="C27" i="7" s="1"/>
  <c r="A24" i="77" s="1" a="1"/>
  <c r="EQ24" i="77" s="1" a="1"/>
  <c r="EQ24" i="77" s="1"/>
  <c r="C21" i="7" a="1"/>
  <c r="C21" i="7" s="1"/>
  <c r="A18" i="77" s="1" a="1"/>
  <c r="C15" i="7" a="1"/>
  <c r="C15" i="7" s="1"/>
  <c r="A12" i="77" s="1" a="1"/>
  <c r="C22" i="7" a="1"/>
  <c r="C22" i="7" s="1"/>
  <c r="A19" i="77" s="1" a="1"/>
  <c r="A19" i="77" s="1"/>
  <c r="FX19" i="77" s="1" a="1"/>
  <c r="FX19" i="77" s="1"/>
  <c r="C16" i="7" a="1"/>
  <c r="C16" i="7" s="1"/>
  <c r="A13" i="77" s="1" a="1"/>
  <c r="C28" i="7" a="1"/>
  <c r="C28" i="7" s="1"/>
  <c r="A25" i="77" s="1" a="1"/>
  <c r="A2" i="77"/>
  <c r="FX2" i="77" s="1" a="1"/>
  <c r="FX2" i="77" s="1"/>
  <c r="HG2" i="77" a="1"/>
  <c r="HG2" i="77" s="1"/>
  <c r="HG10" i="77" a="1"/>
  <c r="HG10" i="77" s="1"/>
  <c r="C9" i="7" a="1"/>
  <c r="C9" i="7" s="1"/>
  <c r="HK28" i="77" a="1"/>
  <c r="HK28" i="77" s="1"/>
  <c r="C10" i="7" a="1"/>
  <c r="C10" i="7" s="1"/>
  <c r="HG4" i="77" a="1"/>
  <c r="HG4" i="77" s="1"/>
  <c r="HG26" i="77" a="1"/>
  <c r="HG26" i="77" s="1"/>
  <c r="EQ2" i="77" a="1"/>
  <c r="EQ2" i="77" s="1"/>
  <c r="HG28" i="77" a="1"/>
  <c r="HG28" i="77" s="1"/>
  <c r="EQ28" i="77" a="1"/>
  <c r="EQ28" i="77" s="1"/>
  <c r="EQ17" i="77" a="1"/>
  <c r="EQ17" i="77" s="1"/>
  <c r="EQ3" i="77" a="1"/>
  <c r="EQ3" i="77" s="1"/>
  <c r="HG11" i="77" a="1"/>
  <c r="HG11" i="77" s="1"/>
  <c r="EQ23" i="77" a="1"/>
  <c r="EQ23" i="77" s="1"/>
  <c r="EQ15" i="77" a="1"/>
  <c r="EQ15" i="77" s="1"/>
  <c r="HG21" i="77" a="1"/>
  <c r="HG21" i="77" s="1"/>
  <c r="HG5" i="77" a="1"/>
  <c r="HG5" i="77" s="1"/>
  <c r="EQ9" i="77" a="1"/>
  <c r="EQ9" i="77" s="1"/>
  <c r="EQ14" i="77" a="1"/>
  <c r="EQ14" i="77" s="1"/>
  <c r="EQ22" i="77" a="1"/>
  <c r="EQ22" i="77" s="1"/>
  <c r="EQ16" i="77" a="1"/>
  <c r="EQ16" i="77" s="1"/>
  <c r="EQ8" i="77" a="1"/>
  <c r="EQ8" i="77" s="1"/>
  <c r="EQ20" i="77" a="1"/>
  <c r="EQ20" i="77" s="1"/>
  <c r="AO2" i="73"/>
  <c r="C7" i="1"/>
  <c r="A2" i="80" s="1" a="1"/>
  <c r="A2" i="80" s="1"/>
  <c r="T33" i="35"/>
  <c r="T32" i="35"/>
  <c r="T31" i="35"/>
  <c r="T30" i="35"/>
  <c r="T29" i="35"/>
  <c r="T28" i="35"/>
  <c r="T27" i="35"/>
  <c r="T26" i="35"/>
  <c r="T25" i="35"/>
  <c r="T24" i="35"/>
  <c r="T23" i="35"/>
  <c r="T22" i="35"/>
  <c r="T21" i="35"/>
  <c r="T20" i="35"/>
  <c r="T19" i="35"/>
  <c r="T18" i="35"/>
  <c r="T17" i="35"/>
  <c r="T16" i="35"/>
  <c r="T15" i="35"/>
  <c r="T14" i="35"/>
  <c r="T13" i="35"/>
  <c r="T12" i="35"/>
  <c r="AA3" i="36" a="1"/>
  <c r="AA3" i="36" s="1"/>
  <c r="FQ3" i="36" s="1" a="1"/>
  <c r="FQ3" i="36" s="1"/>
  <c r="AA4" i="36" a="1"/>
  <c r="AA4" i="36" s="1"/>
  <c r="FQ4" i="36" s="1" a="1"/>
  <c r="FQ4" i="36" s="1"/>
  <c r="AA5" i="36" a="1"/>
  <c r="AA5" i="36" s="1"/>
  <c r="FQ5" i="36" s="1" a="1"/>
  <c r="FQ5" i="36" s="1"/>
  <c r="AA6" i="36" a="1"/>
  <c r="AA6" i="36" s="1"/>
  <c r="FQ6" i="36" s="1" a="1"/>
  <c r="FQ6" i="36" s="1"/>
  <c r="AA7" i="36" a="1"/>
  <c r="AA7" i="36" s="1"/>
  <c r="FQ7" i="36" s="1" a="1"/>
  <c r="FQ7" i="36" s="1"/>
  <c r="AA8" i="36" a="1"/>
  <c r="AA8" i="36" s="1"/>
  <c r="FQ8" i="36" s="1" a="1"/>
  <c r="FQ8" i="36" s="1"/>
  <c r="AA9" i="36" a="1"/>
  <c r="AA9" i="36" s="1"/>
  <c r="FQ9" i="36" s="1" a="1"/>
  <c r="FQ9" i="36" s="1"/>
  <c r="AA10" i="36" a="1"/>
  <c r="AA10" i="36" s="1"/>
  <c r="FQ10" i="36" s="1" a="1"/>
  <c r="FQ10" i="36" s="1"/>
  <c r="AA11" i="36" a="1"/>
  <c r="AA11" i="36" s="1"/>
  <c r="FQ11" i="36" s="1" a="1"/>
  <c r="FQ11" i="36" s="1"/>
  <c r="AA12" i="36" a="1"/>
  <c r="AA12" i="36" s="1"/>
  <c r="FQ12" i="36" s="1" a="1"/>
  <c r="FQ12" i="36" s="1"/>
  <c r="AA13" i="36" a="1"/>
  <c r="AA13" i="36" s="1"/>
  <c r="FQ13" i="36" s="1" a="1"/>
  <c r="FQ13" i="36" s="1"/>
  <c r="AA14" i="36" a="1"/>
  <c r="AA14" i="36" s="1"/>
  <c r="FQ14" i="36" s="1" a="1"/>
  <c r="FQ14" i="36" s="1"/>
  <c r="AA15" i="36" a="1"/>
  <c r="AA15" i="36" s="1"/>
  <c r="FQ15" i="36" s="1" a="1"/>
  <c r="FQ15" i="36" s="1"/>
  <c r="AA16" i="36" a="1"/>
  <c r="AA16" i="36" s="1"/>
  <c r="FQ16" i="36" s="1" a="1"/>
  <c r="FQ16" i="36" s="1"/>
  <c r="AA17" i="36" a="1"/>
  <c r="AA17" i="36" s="1"/>
  <c r="FQ17" i="36" s="1" a="1"/>
  <c r="FQ17" i="36" s="1"/>
  <c r="AA18" i="36" a="1"/>
  <c r="AA18" i="36" s="1"/>
  <c r="FQ18" i="36" s="1" a="1"/>
  <c r="FQ18" i="36" s="1"/>
  <c r="AA19" i="36" a="1"/>
  <c r="AA19" i="36" s="1"/>
  <c r="FQ19" i="36" s="1" a="1"/>
  <c r="FQ19" i="36" s="1"/>
  <c r="AA20" i="36" a="1"/>
  <c r="AA20" i="36" s="1"/>
  <c r="FQ20" i="36" s="1" a="1"/>
  <c r="FQ20" i="36" s="1"/>
  <c r="AA21" i="36" a="1"/>
  <c r="AA21" i="36" s="1"/>
  <c r="FQ21" i="36" s="1" a="1"/>
  <c r="FQ21" i="36" s="1"/>
  <c r="AA22" i="36" a="1"/>
  <c r="AA22" i="36" s="1"/>
  <c r="FQ22" i="36" s="1" a="1"/>
  <c r="FQ22" i="36" s="1"/>
  <c r="AA23" i="36" a="1"/>
  <c r="AA23" i="36" s="1"/>
  <c r="FQ23" i="36" s="1" a="1"/>
  <c r="FQ23" i="36" s="1"/>
  <c r="AA24" i="36" a="1"/>
  <c r="AA24" i="36" s="1"/>
  <c r="FQ24" i="36" s="1" a="1"/>
  <c r="FQ24" i="36" s="1"/>
  <c r="AA25" i="36" a="1"/>
  <c r="AA25" i="36" s="1"/>
  <c r="FQ25" i="36" s="1" a="1"/>
  <c r="FQ25" i="36" s="1"/>
  <c r="AA26" i="36" a="1"/>
  <c r="AA26" i="36" s="1"/>
  <c r="FQ26" i="36" s="1" a="1"/>
  <c r="FQ26" i="36" s="1"/>
  <c r="AA27" i="36" a="1"/>
  <c r="AA27" i="36" s="1"/>
  <c r="FQ27" i="36" s="1" a="1"/>
  <c r="FQ27" i="36" s="1"/>
  <c r="AA28" i="36" a="1"/>
  <c r="AA28" i="36" s="1"/>
  <c r="FQ28" i="36" s="1" a="1"/>
  <c r="FQ28" i="36" s="1"/>
  <c r="AA29" i="36" a="1"/>
  <c r="AA29" i="36" s="1"/>
  <c r="FQ29" i="36" s="1" a="1"/>
  <c r="FQ29" i="36" s="1"/>
  <c r="AA30" i="36" a="1"/>
  <c r="AA30" i="36" s="1"/>
  <c r="FQ30" i="36" s="1" a="1"/>
  <c r="FQ30" i="36" s="1"/>
  <c r="AA31" i="36" a="1"/>
  <c r="AA31" i="36" s="1"/>
  <c r="FQ31" i="36" s="1" a="1"/>
  <c r="FQ31" i="36" s="1"/>
  <c r="AA32" i="36" a="1"/>
  <c r="AA32" i="36" s="1"/>
  <c r="FQ32" i="36" s="1" a="1"/>
  <c r="FQ32" i="36" s="1"/>
  <c r="AA33" i="36" a="1"/>
  <c r="AA33" i="36" s="1"/>
  <c r="FQ33" i="36" s="1" a="1"/>
  <c r="FQ33" i="36" s="1"/>
  <c r="AA34" i="36" a="1"/>
  <c r="AA34" i="36" s="1"/>
  <c r="AA35" i="36" a="1"/>
  <c r="AA35" i="36" s="1"/>
  <c r="AA36" i="36" a="1"/>
  <c r="AA36" i="36" s="1"/>
  <c r="AA37" i="36" a="1"/>
  <c r="AA37" i="36" s="1"/>
  <c r="AA38" i="36" a="1"/>
  <c r="AA38" i="36" s="1"/>
  <c r="AA39" i="36" a="1"/>
  <c r="AA39" i="36" s="1"/>
  <c r="AA40" i="36" a="1"/>
  <c r="AA40" i="36" s="1"/>
  <c r="AA2" i="36" a="1"/>
  <c r="AA2" i="36" s="1"/>
  <c r="FQ2" i="36" s="1" a="1"/>
  <c r="FQ2" i="36" s="1"/>
  <c r="F3" i="36" a="1"/>
  <c r="F3" i="36" s="1"/>
  <c r="F4" i="36" a="1"/>
  <c r="F4" i="36" s="1"/>
  <c r="F5" i="36" a="1"/>
  <c r="F5" i="36" s="1"/>
  <c r="F6" i="36" a="1"/>
  <c r="F6" i="36" s="1"/>
  <c r="F7" i="36" a="1"/>
  <c r="F7" i="36" s="1"/>
  <c r="F8" i="36" a="1"/>
  <c r="F8" i="36" s="1"/>
  <c r="F9" i="36" a="1"/>
  <c r="F9" i="36" s="1"/>
  <c r="F10" i="36" a="1"/>
  <c r="F10" i="36" s="1"/>
  <c r="F11" i="36" a="1"/>
  <c r="F11" i="36" s="1"/>
  <c r="F12" i="36" a="1"/>
  <c r="F12" i="36" s="1"/>
  <c r="F13" i="36" a="1"/>
  <c r="F13" i="36" s="1"/>
  <c r="F14" i="36" a="1"/>
  <c r="F14" i="36" s="1"/>
  <c r="F15" i="36" a="1"/>
  <c r="F15" i="36" s="1"/>
  <c r="F16" i="36" a="1"/>
  <c r="F16" i="36" s="1"/>
  <c r="F17" i="36" a="1"/>
  <c r="F17" i="36" s="1"/>
  <c r="F18" i="36" a="1"/>
  <c r="F18" i="36" s="1"/>
  <c r="F19" i="36" a="1"/>
  <c r="F19" i="36" s="1"/>
  <c r="F20" i="36" a="1"/>
  <c r="F20" i="36" s="1"/>
  <c r="F21" i="36" a="1"/>
  <c r="F21" i="36" s="1"/>
  <c r="F22" i="36" a="1"/>
  <c r="F22" i="36" s="1"/>
  <c r="F23" i="36" a="1"/>
  <c r="F23" i="36" s="1"/>
  <c r="F24" i="36" a="1"/>
  <c r="F24" i="36" s="1"/>
  <c r="F25" i="36" a="1"/>
  <c r="F25" i="36" s="1"/>
  <c r="F26" i="36" a="1"/>
  <c r="F26" i="36" s="1"/>
  <c r="F27" i="36" a="1"/>
  <c r="F27" i="36" s="1"/>
  <c r="F28" i="36" a="1"/>
  <c r="F28" i="36" s="1"/>
  <c r="F29" i="36" a="1"/>
  <c r="F29" i="36" s="1"/>
  <c r="F30" i="36" a="1"/>
  <c r="F30" i="36" s="1"/>
  <c r="F31" i="36" a="1"/>
  <c r="F31" i="36" s="1"/>
  <c r="F32" i="36" a="1"/>
  <c r="F32" i="36" s="1"/>
  <c r="F33" i="36" a="1"/>
  <c r="F33" i="36" s="1"/>
  <c r="F34" i="36" a="1"/>
  <c r="F34" i="36" s="1"/>
  <c r="F35" i="36" a="1"/>
  <c r="F35" i="36" s="1"/>
  <c r="F36" i="36" a="1"/>
  <c r="F36" i="36" s="1"/>
  <c r="F37" i="36" a="1"/>
  <c r="F37" i="36" s="1"/>
  <c r="F38" i="36" a="1"/>
  <c r="F38" i="36" s="1"/>
  <c r="F39" i="36" a="1"/>
  <c r="F39" i="36" s="1"/>
  <c r="F40" i="36" a="1"/>
  <c r="F40" i="36" s="1"/>
  <c r="F2" i="36" a="1"/>
  <c r="F2" i="36" s="1"/>
  <c r="E33" i="5"/>
  <c r="S2" i="57" s="1" a="1"/>
  <c r="S2" i="57" s="1"/>
  <c r="F33" i="5"/>
  <c r="A13" i="77" l="1"/>
  <c r="FX13" i="77" s="1" a="1"/>
  <c r="FX13" i="77" s="1"/>
  <c r="EQ25" i="77" a="1"/>
  <c r="EQ25" i="77" s="1"/>
  <c r="HG19" i="77" a="1"/>
  <c r="HG19" i="77" s="1"/>
  <c r="EQ12" i="77" a="1"/>
  <c r="EQ12" i="77" s="1"/>
  <c r="HG13" i="77" a="1"/>
  <c r="HG13" i="77" s="1"/>
  <c r="EQ18" i="77" a="1"/>
  <c r="EQ18" i="77" s="1"/>
  <c r="A25" i="77"/>
  <c r="FX25" i="77" s="1" a="1"/>
  <c r="FX25" i="77" s="1"/>
  <c r="HG25" i="77" a="1"/>
  <c r="HG25" i="77" s="1"/>
  <c r="A12" i="77"/>
  <c r="FX12" i="77" s="1" a="1"/>
  <c r="FX12" i="77" s="1"/>
  <c r="HG12" i="77" a="1"/>
  <c r="HG12" i="77" s="1"/>
  <c r="A18" i="77"/>
  <c r="FX18" i="77" s="1" a="1"/>
  <c r="FX18" i="77" s="1"/>
  <c r="HG18" i="77" a="1"/>
  <c r="HG18" i="77" s="1"/>
  <c r="A24" i="77"/>
  <c r="FX24" i="77" s="1" a="1"/>
  <c r="FX24" i="77" s="1"/>
  <c r="HG24" i="77" a="1"/>
  <c r="HG24" i="77" s="1"/>
  <c r="A7" i="77" a="1"/>
  <c r="A6" i="77" a="1"/>
  <c r="GY19" i="77" a="1"/>
  <c r="GY19" i="77" s="1"/>
  <c r="GY17" i="77" a="1"/>
  <c r="GY17" i="77" s="1"/>
  <c r="GY16" i="77" a="1"/>
  <c r="GY16" i="77" s="1"/>
  <c r="GY4" i="77" a="1"/>
  <c r="GY4" i="77" s="1"/>
  <c r="GY21" i="77" a="1"/>
  <c r="GY21" i="77" s="1"/>
  <c r="GY15" i="77" a="1"/>
  <c r="GY15" i="77" s="1"/>
  <c r="GY3" i="77" a="1"/>
  <c r="GY3" i="77" s="1"/>
  <c r="GY14" i="77" a="1"/>
  <c r="GY14" i="77" s="1"/>
  <c r="GY2" i="77" a="1"/>
  <c r="GY2" i="77" s="1"/>
  <c r="GY8" i="77" a="1"/>
  <c r="GY8" i="77" s="1"/>
  <c r="GY20" i="77" a="1"/>
  <c r="GY20" i="77" s="1"/>
  <c r="GY23" i="77" a="1"/>
  <c r="GY23" i="77" s="1"/>
  <c r="GY11" i="77" a="1"/>
  <c r="GY11" i="77" s="1"/>
  <c r="GY9" i="77" a="1"/>
  <c r="GY9" i="77" s="1"/>
  <c r="GY5" i="77" a="1"/>
  <c r="GY5" i="77" s="1"/>
  <c r="GY22" i="77" a="1"/>
  <c r="GY22" i="77" s="1"/>
  <c r="GY10" i="77" a="1"/>
  <c r="GY10" i="77" s="1"/>
  <c r="EQ10" i="77" a="1"/>
  <c r="EQ10" i="77" s="1"/>
  <c r="HK4" i="77" a="1"/>
  <c r="HK4" i="77" s="1"/>
  <c r="HK26" i="77" a="1"/>
  <c r="HK26" i="77" s="1"/>
  <c r="HK3" i="77" a="1"/>
  <c r="HK3" i="77" s="1"/>
  <c r="HG3" i="77" a="1"/>
  <c r="HG3" i="77" s="1"/>
  <c r="HK2" i="77" a="1"/>
  <c r="HK2" i="77" s="1"/>
  <c r="EQ26" i="77" a="1"/>
  <c r="EQ26" i="77" s="1"/>
  <c r="EQ4" i="77" a="1"/>
  <c r="EQ4" i="77" s="1"/>
  <c r="HK8" i="77" a="1"/>
  <c r="HK8" i="77" s="1"/>
  <c r="EQ13" i="77" a="1"/>
  <c r="EQ13" i="77" s="1"/>
  <c r="HK14" i="77" a="1"/>
  <c r="HK14" i="77" s="1"/>
  <c r="EQ5" i="77" a="1"/>
  <c r="EQ5" i="77" s="1"/>
  <c r="EQ21" i="77" a="1"/>
  <c r="EQ21" i="77" s="1"/>
  <c r="HK10" i="77" a="1"/>
  <c r="HK10" i="77" s="1"/>
  <c r="HK20" i="77" a="1"/>
  <c r="HK20" i="77" s="1"/>
  <c r="HK9" i="77" a="1"/>
  <c r="HK9" i="77" s="1"/>
  <c r="HK15" i="77" a="1"/>
  <c r="HK15" i="77" s="1"/>
  <c r="EQ11" i="77" a="1"/>
  <c r="EQ11" i="77" s="1"/>
  <c r="EQ19" i="77" a="1"/>
  <c r="EQ19" i="77" s="1"/>
  <c r="HK17" i="77" a="1"/>
  <c r="HK17" i="77" s="1"/>
  <c r="HK22" i="77" a="1"/>
  <c r="HK22" i="77" s="1"/>
  <c r="HK16" i="77" a="1"/>
  <c r="HK16" i="77" s="1"/>
  <c r="HK23" i="77" a="1"/>
  <c r="HK23" i="77" s="1"/>
  <c r="AB1" i="77" a="1"/>
  <c r="AB1" i="77" s="1"/>
  <c r="S8" i="26" a="1"/>
  <c r="S8" i="26" s="1"/>
  <c r="U160" i="12"/>
  <c r="Q76" i="23"/>
  <c r="P76" i="23"/>
  <c r="Q75" i="23"/>
  <c r="P75" i="23"/>
  <c r="Q74" i="23"/>
  <c r="P74" i="23"/>
  <c r="Q73" i="23"/>
  <c r="P73" i="23"/>
  <c r="B53" i="3"/>
  <c r="GY13" i="77" l="1" a="1"/>
  <c r="GY13" i="77" s="1"/>
  <c r="A7" i="77"/>
  <c r="FX7" i="77" s="1" a="1"/>
  <c r="FX7" i="77" s="1"/>
  <c r="HK12" i="77" a="1"/>
  <c r="HK12" i="77" s="1"/>
  <c r="GY12" i="77" a="1"/>
  <c r="GY12" i="77" s="1"/>
  <c r="GY18" i="77" a="1"/>
  <c r="GY18" i="77" s="1"/>
  <c r="HK24" i="77" a="1"/>
  <c r="HK24" i="77" s="1"/>
  <c r="HK18" i="77" a="1"/>
  <c r="HK18" i="77" s="1"/>
  <c r="A6" i="77"/>
  <c r="HK6" i="77" s="1" a="1"/>
  <c r="HK6" i="77" s="1"/>
  <c r="HG6" i="77" a="1"/>
  <c r="HG6" i="77" s="1"/>
  <c r="HK25" i="77" a="1"/>
  <c r="HK25" i="77" s="1"/>
  <c r="GY25" i="77" a="1"/>
  <c r="GY25" i="77" s="1"/>
  <c r="GY24" i="77" a="1"/>
  <c r="GY24" i="77" s="1"/>
  <c r="EQ6" i="77" a="1"/>
  <c r="EQ6" i="77" s="1"/>
  <c r="HG7" i="77" a="1"/>
  <c r="HG7" i="77" s="1"/>
  <c r="EQ7" i="77" a="1"/>
  <c r="EQ7" i="77" s="1"/>
  <c r="HK11" i="77" a="1"/>
  <c r="HK11" i="77" s="1"/>
  <c r="HK21" i="77" a="1"/>
  <c r="HK21" i="77" s="1"/>
  <c r="HK13" i="77" a="1"/>
  <c r="HK13" i="77" s="1"/>
  <c r="HK19" i="77" a="1"/>
  <c r="HK19" i="77" s="1"/>
  <c r="HK5" i="77" a="1"/>
  <c r="HK5" i="77" s="1"/>
  <c r="Q6" i="7"/>
  <c r="Q5" i="7"/>
  <c r="Q8" i="7"/>
  <c r="R8" i="7"/>
  <c r="R7" i="7"/>
  <c r="R6" i="7"/>
  <c r="R5" i="7"/>
  <c r="Q7" i="7"/>
  <c r="P7" i="7"/>
  <c r="O8" i="7"/>
  <c r="P8" i="7"/>
  <c r="N8" i="7"/>
  <c r="O7" i="7"/>
  <c r="N7" i="7"/>
  <c r="P6" i="7"/>
  <c r="O6" i="7"/>
  <c r="N6" i="7"/>
  <c r="N5" i="7"/>
  <c r="P5" i="7"/>
  <c r="O5" i="7"/>
  <c r="AN2" i="3" a="1"/>
  <c r="AK2" i="4" a="1"/>
  <c r="AK2" i="4" s="1"/>
  <c r="P2" i="42" a="1"/>
  <c r="P2" i="42" s="1"/>
  <c r="U163" i="12" s="1" a="1"/>
  <c r="U163" i="12" s="1"/>
  <c r="BK2" i="4" a="1"/>
  <c r="BK2" i="4" s="1"/>
  <c r="CT2" i="4" s="1" a="1"/>
  <c r="CT2" i="4" s="1"/>
  <c r="BL2" i="4" a="1"/>
  <c r="BL2" i="4" s="1"/>
  <c r="CU2" i="4" s="1" a="1"/>
  <c r="CU2" i="4" s="1"/>
  <c r="BM2" i="4" a="1"/>
  <c r="BM2" i="4" s="1"/>
  <c r="CV2" i="4" s="1" a="1"/>
  <c r="CV2" i="4" s="1"/>
  <c r="BN2" i="4" a="1"/>
  <c r="BN2" i="4" s="1"/>
  <c r="CW2" i="4" s="1" a="1"/>
  <c r="CW2" i="4" s="1"/>
  <c r="BO2" i="4" a="1"/>
  <c r="BO2" i="4" s="1"/>
  <c r="CX2" i="4" s="1" a="1"/>
  <c r="CX2" i="4" s="1"/>
  <c r="BP2" i="4" a="1"/>
  <c r="BP2" i="4" s="1"/>
  <c r="CY2" i="4" s="1" a="1"/>
  <c r="CY2" i="4" s="1"/>
  <c r="BQ2" i="4" a="1"/>
  <c r="BQ2" i="4" s="1"/>
  <c r="CZ2" i="4" s="1" a="1"/>
  <c r="CZ2" i="4" s="1"/>
  <c r="BB2" i="4" a="1"/>
  <c r="BB2" i="4" s="1"/>
  <c r="CK2" i="4" s="1" a="1"/>
  <c r="CK2" i="4" s="1"/>
  <c r="BC2" i="4" a="1"/>
  <c r="BC2" i="4" s="1"/>
  <c r="CL2" i="4" s="1" a="1"/>
  <c r="CL2" i="4" s="1"/>
  <c r="BD2" i="4" a="1"/>
  <c r="BD2" i="4" s="1"/>
  <c r="CM2" i="4" s="1" a="1"/>
  <c r="CM2" i="4" s="1"/>
  <c r="BE2" i="4" a="1"/>
  <c r="BE2" i="4" s="1"/>
  <c r="CN2" i="4" s="1" a="1"/>
  <c r="CN2" i="4" s="1"/>
  <c r="BF2" i="4" a="1"/>
  <c r="BF2" i="4" s="1"/>
  <c r="CO2" i="4" s="1" a="1"/>
  <c r="CO2" i="4" s="1"/>
  <c r="BG2" i="4" a="1"/>
  <c r="BG2" i="4" s="1"/>
  <c r="CP2" i="4" s="1" a="1"/>
  <c r="CP2" i="4" s="1"/>
  <c r="BH2" i="4" a="1"/>
  <c r="BH2" i="4" s="1"/>
  <c r="CQ2" i="4" s="1" a="1"/>
  <c r="CQ2" i="4" s="1"/>
  <c r="BI2" i="4" a="1"/>
  <c r="BI2" i="4" s="1"/>
  <c r="CR2" i="4" s="1" a="1"/>
  <c r="CR2" i="4" s="1"/>
  <c r="BJ2" i="4" a="1"/>
  <c r="BJ2" i="4" s="1"/>
  <c r="CS2" i="4" s="1" a="1"/>
  <c r="CS2" i="4" s="1"/>
  <c r="AG2" i="4" a="1"/>
  <c r="AG2" i="4" s="1"/>
  <c r="AH2" i="4" a="1"/>
  <c r="AH2" i="4" s="1"/>
  <c r="AF2" i="4" a="1"/>
  <c r="AF2" i="4" s="1"/>
  <c r="AC2" i="4" a="1"/>
  <c r="AC2" i="4" s="1"/>
  <c r="AD2" i="4" a="1"/>
  <c r="AD2" i="4" s="1"/>
  <c r="AE2" i="4" a="1"/>
  <c r="AE2" i="4" s="1"/>
  <c r="S2" i="4" a="1"/>
  <c r="S2" i="4" s="1"/>
  <c r="T2" i="4" a="1"/>
  <c r="T2" i="4" s="1"/>
  <c r="U2" i="4" a="1"/>
  <c r="U2" i="4" s="1"/>
  <c r="V2" i="4" a="1"/>
  <c r="V2" i="4" s="1"/>
  <c r="W2" i="4" a="1"/>
  <c r="W2" i="4" s="1"/>
  <c r="X2" i="4" a="1"/>
  <c r="X2" i="4" s="1"/>
  <c r="Y2" i="4" a="1"/>
  <c r="Y2" i="4" s="1"/>
  <c r="Z2" i="4" a="1"/>
  <c r="Z2" i="4" s="1"/>
  <c r="AA2" i="4" a="1"/>
  <c r="AA2" i="4" s="1"/>
  <c r="AB2" i="4" a="1"/>
  <c r="AB2" i="4" s="1"/>
  <c r="GY7" i="77" l="1" a="1"/>
  <c r="GY7" i="77" s="1"/>
  <c r="HK7" i="77" a="1"/>
  <c r="HK7" i="77" s="1"/>
  <c r="FX6" i="77" a="1"/>
  <c r="FX6" i="77" s="1"/>
  <c r="GY6" i="77" a="1"/>
  <c r="GY6" i="77" s="1"/>
  <c r="AO6" i="3" a="1"/>
  <c r="AO6" i="3" s="1"/>
  <c r="AN2" i="3"/>
  <c r="I10" i="26" s="1" a="1"/>
  <c r="I10" i="26" s="1"/>
  <c r="AL2" i="4" a="1"/>
  <c r="AL2" i="4" s="1"/>
  <c r="M163" i="12" a="1"/>
  <c r="M163" i="12" s="1"/>
  <c r="B10" i="26" l="1" a="1"/>
  <c r="G8" i="9"/>
  <c r="C5" i="18"/>
  <c r="D5" i="18"/>
  <c r="H43" i="18"/>
  <c r="P81" i="23"/>
  <c r="P80" i="23"/>
  <c r="P79" i="23"/>
  <c r="P78" i="23"/>
  <c r="P77" i="23"/>
  <c r="P31" i="23"/>
  <c r="P30" i="23"/>
  <c r="P29" i="23"/>
  <c r="P28" i="23"/>
  <c r="P27" i="23"/>
  <c r="P26" i="23"/>
  <c r="G1159" i="4"/>
  <c r="G1186" i="4"/>
  <c r="G1129" i="4"/>
  <c r="G1121" i="4"/>
  <c r="G1071" i="4"/>
  <c r="G1032" i="4"/>
  <c r="G1025" i="4"/>
  <c r="G936" i="4"/>
  <c r="G1079" i="4"/>
  <c r="G344" i="4"/>
  <c r="G352" i="4"/>
  <c r="G224" i="4"/>
  <c r="G194" i="4"/>
  <c r="G204" i="4"/>
  <c r="G165" i="4"/>
  <c r="G164" i="4"/>
  <c r="G221" i="4"/>
  <c r="G209" i="4"/>
  <c r="G152" i="4"/>
  <c r="G198" i="4"/>
  <c r="G155" i="4"/>
  <c r="G192" i="4"/>
  <c r="G225" i="4"/>
  <c r="G243" i="4"/>
  <c r="G207" i="4"/>
  <c r="G202" i="4"/>
  <c r="G199" i="4"/>
  <c r="G234" i="4"/>
  <c r="G841" i="4"/>
  <c r="G821" i="4"/>
  <c r="G573" i="4"/>
  <c r="G574" i="4"/>
  <c r="G576" i="4"/>
  <c r="G484" i="4"/>
  <c r="G483" i="4"/>
  <c r="G491" i="4"/>
  <c r="G485" i="4"/>
  <c r="G487" i="4"/>
  <c r="G488" i="4"/>
  <c r="G587" i="4"/>
  <c r="G663" i="4"/>
  <c r="G624" i="4"/>
  <c r="G1019" i="4"/>
  <c r="G1006" i="4"/>
  <c r="G991" i="4"/>
  <c r="G990" i="4"/>
  <c r="G1023" i="4"/>
  <c r="G1022" i="4"/>
  <c r="G989" i="4"/>
  <c r="G999" i="4"/>
  <c r="G998" i="4"/>
  <c r="G997" i="4"/>
  <c r="G995" i="4"/>
  <c r="G1005" i="4"/>
  <c r="G1003" i="4"/>
  <c r="G1002" i="4"/>
  <c r="G994" i="4"/>
  <c r="G1001" i="4"/>
  <c r="G996" i="4"/>
  <c r="G1004" i="4"/>
  <c r="G1000" i="4"/>
  <c r="G1013" i="4"/>
  <c r="G1015" i="4"/>
  <c r="G1014" i="4"/>
  <c r="G992" i="4"/>
  <c r="G54" i="4"/>
  <c r="G600" i="4"/>
  <c r="G595" i="4"/>
  <c r="G767" i="4"/>
  <c r="G765" i="4"/>
  <c r="G771" i="4"/>
  <c r="G760" i="4"/>
  <c r="G757" i="4"/>
  <c r="G759" i="4"/>
  <c r="G582" i="4"/>
  <c r="G570" i="4"/>
  <c r="G569" i="4"/>
  <c r="G568" i="4"/>
  <c r="G842" i="4"/>
  <c r="G860" i="4"/>
  <c r="G789" i="4"/>
  <c r="G195" i="4"/>
  <c r="G215" i="4"/>
  <c r="G222" i="4"/>
  <c r="G42" i="4"/>
  <c r="G320" i="4"/>
  <c r="G439" i="4"/>
  <c r="G328" i="4"/>
  <c r="G400" i="4"/>
  <c r="G408" i="4"/>
  <c r="G365" i="4"/>
  <c r="G364" i="4"/>
  <c r="G385" i="4"/>
  <c r="G404" i="4"/>
  <c r="G355" i="4"/>
  <c r="G317" i="4"/>
  <c r="G461" i="4"/>
  <c r="G413" i="4"/>
  <c r="G353" i="4"/>
  <c r="G316" i="4"/>
  <c r="G472" i="4"/>
  <c r="G403" i="4"/>
  <c r="G354" i="4"/>
  <c r="G414" i="4"/>
  <c r="G380" i="4"/>
  <c r="G457" i="4"/>
  <c r="G844" i="4"/>
  <c r="G852" i="4"/>
  <c r="G855" i="4"/>
  <c r="G836" i="4"/>
  <c r="G831" i="4"/>
  <c r="G298" i="4"/>
  <c r="G297" i="4"/>
  <c r="G101" i="4"/>
  <c r="G99" i="4"/>
  <c r="G110" i="4"/>
  <c r="G91" i="4"/>
  <c r="G109" i="4"/>
  <c r="G76" i="4"/>
  <c r="G566" i="4"/>
  <c r="G444" i="4"/>
  <c r="G289" i="4"/>
  <c r="G59" i="4"/>
  <c r="G191" i="4"/>
  <c r="G182" i="4"/>
  <c r="G171" i="4"/>
  <c r="G170" i="4"/>
  <c r="G169" i="4"/>
  <c r="G219" i="4"/>
  <c r="G814" i="4"/>
  <c r="G293" i="4"/>
  <c r="G285" i="4"/>
  <c r="G290" i="4"/>
  <c r="G632" i="4"/>
  <c r="G714" i="4"/>
  <c r="G711" i="4"/>
  <c r="G236" i="4"/>
  <c r="G7" i="4"/>
  <c r="G15" i="4"/>
  <c r="G16" i="4"/>
  <c r="G26" i="4"/>
  <c r="G878" i="4"/>
  <c r="G1153" i="4"/>
  <c r="G269" i="4"/>
  <c r="G367" i="4"/>
  <c r="G1136" i="4"/>
  <c r="G9" i="4"/>
  <c r="G1177" i="4"/>
  <c r="G1156" i="4"/>
  <c r="G1089" i="4"/>
  <c r="G1017" i="4"/>
  <c r="G911" i="4"/>
  <c r="G899" i="4"/>
  <c r="G897" i="4"/>
  <c r="G898" i="4"/>
  <c r="G634" i="4"/>
  <c r="G697" i="4"/>
  <c r="G575" i="4"/>
  <c r="G489" i="4"/>
  <c r="G438" i="4"/>
  <c r="G1056" i="4"/>
  <c r="G253" i="4"/>
  <c r="G428" i="4"/>
  <c r="G551" i="4"/>
  <c r="G557" i="4"/>
  <c r="G524" i="4"/>
  <c r="G540" i="4"/>
  <c r="G542" i="4"/>
  <c r="G529" i="4"/>
  <c r="G184" i="4"/>
  <c r="G188" i="4"/>
  <c r="G187" i="4"/>
  <c r="G205" i="4"/>
  <c r="G157" i="4"/>
  <c r="G200" i="4"/>
  <c r="G73" i="4"/>
  <c r="G924" i="4"/>
  <c r="G921" i="4"/>
  <c r="G920" i="4"/>
  <c r="G964" i="4"/>
  <c r="G908" i="4"/>
  <c r="G923" i="4"/>
  <c r="G946" i="4"/>
  <c r="G925" i="4"/>
  <c r="G944" i="4"/>
  <c r="G943" i="4"/>
  <c r="G957" i="4"/>
  <c r="G958" i="4"/>
  <c r="G931" i="4"/>
  <c r="G968" i="4"/>
  <c r="G960" i="4"/>
  <c r="G947" i="4"/>
  <c r="G956" i="4"/>
  <c r="G952" i="4"/>
  <c r="G896" i="4"/>
  <c r="G930" i="4"/>
  <c r="G893" i="4"/>
  <c r="G938" i="4"/>
  <c r="G902" i="4"/>
  <c r="G941" i="4"/>
  <c r="G885" i="4"/>
  <c r="G131" i="4"/>
  <c r="G887" i="4"/>
  <c r="G883" i="4"/>
  <c r="G877" i="4"/>
  <c r="G882" i="4"/>
  <c r="G881" i="4"/>
  <c r="G824" i="4"/>
  <c r="G147" i="4"/>
  <c r="G481" i="4"/>
  <c r="G271" i="4"/>
  <c r="G812" i="4"/>
  <c r="G797" i="4"/>
  <c r="G795" i="4"/>
  <c r="G794" i="4"/>
  <c r="G254" i="4"/>
  <c r="G275" i="4"/>
  <c r="G281" i="4"/>
  <c r="G276" i="4"/>
  <c r="G249" i="4"/>
  <c r="G264" i="4"/>
  <c r="G255" i="4"/>
  <c r="G602" i="4"/>
  <c r="G981" i="4"/>
  <c r="G979" i="4"/>
  <c r="G982" i="4"/>
  <c r="G43" i="4"/>
  <c r="G39" i="4"/>
  <c r="G55" i="4"/>
  <c r="G58" i="4"/>
  <c r="G71" i="4"/>
  <c r="G56" i="4"/>
  <c r="G57" i="4"/>
  <c r="G62" i="4"/>
  <c r="G67" i="4"/>
  <c r="G70" i="4"/>
  <c r="G60" i="4"/>
  <c r="G69" i="4"/>
  <c r="G1146" i="4"/>
  <c r="G1030" i="4"/>
  <c r="G1055" i="4"/>
  <c r="G907" i="4"/>
  <c r="G825" i="4"/>
  <c r="G1169" i="4"/>
  <c r="G1120" i="4"/>
  <c r="G1128" i="4"/>
  <c r="G1180" i="4"/>
  <c r="G1126" i="4"/>
  <c r="G1179" i="4"/>
  <c r="G1171" i="4"/>
  <c r="G1176" i="4"/>
  <c r="G1172" i="4"/>
  <c r="G1147" i="4"/>
  <c r="G1170" i="4"/>
  <c r="G1181" i="4"/>
  <c r="G1174" i="4"/>
  <c r="G1164" i="4"/>
  <c r="G1152" i="4"/>
  <c r="G1173" i="4"/>
  <c r="G1187" i="4"/>
  <c r="G1127" i="4"/>
  <c r="G1125" i="4"/>
  <c r="G1145" i="4"/>
  <c r="G1124" i="4"/>
  <c r="G1162" i="4"/>
  <c r="G1108" i="4"/>
  <c r="G774" i="4"/>
  <c r="G590" i="4"/>
  <c r="G1165" i="4"/>
  <c r="G1144" i="4"/>
  <c r="G586" i="4"/>
  <c r="G509" i="4"/>
  <c r="G532" i="4"/>
  <c r="G1088" i="4"/>
  <c r="G1100" i="4"/>
  <c r="G1091" i="4"/>
  <c r="G1097" i="4"/>
  <c r="G1098" i="4"/>
  <c r="G1099" i="4"/>
  <c r="G1090" i="4"/>
  <c r="G784" i="4"/>
  <c r="G605" i="4"/>
  <c r="G633" i="4"/>
  <c r="G657" i="4"/>
  <c r="G648" i="4"/>
  <c r="G678" i="4"/>
  <c r="G742" i="4"/>
  <c r="G604" i="4"/>
  <c r="G623" i="4"/>
  <c r="G739" i="4"/>
  <c r="G682" i="4"/>
  <c r="G655" i="4"/>
  <c r="G675" i="4"/>
  <c r="G639" i="4"/>
  <c r="G641" i="4"/>
  <c r="G640" i="4"/>
  <c r="G638" i="4"/>
  <c r="G978" i="4"/>
  <c r="G599" i="4"/>
  <c r="G482" i="4"/>
  <c r="G806" i="4"/>
  <c r="G31" i="4"/>
  <c r="G30" i="4"/>
  <c r="G22" i="4"/>
  <c r="G818" i="4"/>
  <c r="G805" i="4"/>
  <c r="G279" i="4"/>
  <c r="G158" i="4"/>
  <c r="G747" i="4"/>
  <c r="G695" i="4"/>
  <c r="G662" i="4"/>
  <c r="G726" i="4"/>
  <c r="G629" i="4"/>
  <c r="G658" i="4"/>
  <c r="G628" i="4"/>
  <c r="G736" i="4"/>
  <c r="G238" i="4"/>
  <c r="G160" i="4"/>
  <c r="G469" i="4"/>
  <c r="G412" i="4"/>
  <c r="G375" i="4"/>
  <c r="G377" i="4"/>
  <c r="G362" i="4"/>
  <c r="G359" i="4"/>
  <c r="G471" i="4"/>
  <c r="G467" i="4"/>
  <c r="G433" i="4"/>
  <c r="G407" i="4"/>
  <c r="G441" i="4"/>
  <c r="G379" i="4"/>
  <c r="G313" i="4"/>
  <c r="G363" i="4"/>
  <c r="G309" i="4"/>
  <c r="G330" i="4"/>
  <c r="G450" i="4"/>
  <c r="G442" i="4"/>
  <c r="G475" i="4"/>
  <c r="G396" i="4"/>
  <c r="G335" i="4"/>
  <c r="G445" i="4"/>
  <c r="G459" i="4"/>
  <c r="G322" i="4"/>
  <c r="G361" i="4"/>
  <c r="G479" i="4"/>
  <c r="G321" i="4"/>
  <c r="G124" i="4"/>
  <c r="G114" i="4"/>
  <c r="G788" i="4"/>
  <c r="G252" i="4"/>
  <c r="G213" i="4"/>
  <c r="G179" i="4"/>
  <c r="G183" i="4"/>
  <c r="G232" i="4"/>
  <c r="G332" i="4"/>
  <c r="G178" i="4"/>
  <c r="G879" i="4"/>
  <c r="G1007" i="4"/>
  <c r="G1020" i="4"/>
  <c r="G1021" i="4"/>
  <c r="G259" i="4"/>
  <c r="G425" i="4"/>
  <c r="G424" i="4"/>
  <c r="G17" i="4"/>
  <c r="G721" i="4"/>
  <c r="G828" i="4"/>
  <c r="G564" i="4"/>
  <c r="G242" i="4"/>
  <c r="G174" i="4"/>
  <c r="G827" i="4"/>
  <c r="G1116" i="4"/>
  <c r="G159" i="4"/>
  <c r="G310" i="4"/>
  <c r="G227" i="4"/>
  <c r="G214" i="4"/>
  <c r="G193" i="4"/>
  <c r="G965" i="4"/>
  <c r="G959" i="4"/>
  <c r="G292" i="4"/>
  <c r="G738" i="4"/>
  <c r="G1163" i="4"/>
  <c r="G719" i="4"/>
  <c r="G718" i="4"/>
  <c r="G651" i="4"/>
  <c r="G294" i="4"/>
  <c r="G667" i="4"/>
  <c r="G144" i="4"/>
  <c r="G1018" i="4"/>
  <c r="G1132" i="4"/>
  <c r="G1133" i="4"/>
  <c r="G78" i="4"/>
  <c r="G5" i="4"/>
  <c r="G861" i="4"/>
  <c r="G1010" i="4"/>
  <c r="G1009" i="4"/>
  <c r="G154" i="4"/>
  <c r="G201" i="4"/>
  <c r="G163" i="4"/>
  <c r="G162" i="4"/>
  <c r="G768" i="4"/>
  <c r="G592" i="4"/>
  <c r="G770" i="4"/>
  <c r="G644" i="4"/>
  <c r="G122" i="4"/>
  <c r="G782" i="4"/>
  <c r="G694" i="4"/>
  <c r="G751" i="4"/>
  <c r="G603" i="4"/>
  <c r="G98" i="4"/>
  <c r="G81" i="4"/>
  <c r="G90" i="4"/>
  <c r="G105" i="4"/>
  <c r="G452" i="4"/>
  <c r="G145" i="4"/>
  <c r="G653" i="4"/>
  <c r="G94" i="4"/>
  <c r="G95" i="4"/>
  <c r="G1033" i="4"/>
  <c r="G1028" i="4"/>
  <c r="G837" i="4"/>
  <c r="G251" i="4"/>
  <c r="G607" i="4"/>
  <c r="G327" i="4"/>
  <c r="G341" i="4"/>
  <c r="G180" i="4"/>
  <c r="G168" i="4"/>
  <c r="G823" i="4"/>
  <c r="G822" i="4"/>
  <c r="G132" i="4"/>
  <c r="G584" i="4"/>
  <c r="G761" i="4"/>
  <c r="G181" i="4"/>
  <c r="G274" i="4"/>
  <c r="G235" i="4"/>
  <c r="G44" i="4"/>
  <c r="G402" i="4"/>
  <c r="G555" i="4"/>
  <c r="G514" i="4"/>
  <c r="G505" i="4"/>
  <c r="G516" i="4"/>
  <c r="G534" i="4"/>
  <c r="G531" i="4"/>
  <c r="G522" i="4"/>
  <c r="G546" i="4"/>
  <c r="G517" i="4"/>
  <c r="G10" i="4"/>
  <c r="G668" i="4"/>
  <c r="G615" i="4"/>
  <c r="G647" i="4"/>
  <c r="G706" i="4"/>
  <c r="G679" i="4"/>
  <c r="G29" i="4"/>
  <c r="G618" i="4"/>
  <c r="G832" i="4"/>
  <c r="G830" i="4"/>
  <c r="G233" i="4"/>
  <c r="G686" i="4"/>
  <c r="G3" i="4"/>
  <c r="G129" i="4"/>
  <c r="G447" i="4"/>
  <c r="G88" i="4"/>
  <c r="G104" i="4"/>
  <c r="G150" i="4"/>
  <c r="G136" i="4"/>
  <c r="G86" i="4"/>
  <c r="G1118" i="4"/>
  <c r="G218" i="4"/>
  <c r="G231" i="4"/>
  <c r="G1039" i="4"/>
  <c r="G781" i="4"/>
  <c r="G108" i="4"/>
  <c r="G291" i="4"/>
  <c r="G970" i="4"/>
  <c r="G676" i="4"/>
  <c r="G190" i="4"/>
  <c r="G197" i="4"/>
  <c r="G239" i="4"/>
  <c r="G735" i="4"/>
  <c r="G674" i="4"/>
  <c r="G700" i="4"/>
  <c r="G665" i="4"/>
  <c r="G149" i="4"/>
  <c r="G486" i="4"/>
  <c r="G962" i="4"/>
  <c r="G331" i="4"/>
  <c r="G343" i="4"/>
  <c r="G1084" i="4"/>
  <c r="G167" i="4"/>
  <c r="G940" i="4"/>
  <c r="G83" i="4"/>
  <c r="G723" i="4"/>
  <c r="G186" i="4"/>
  <c r="G230" i="4"/>
  <c r="G133" i="4"/>
  <c r="G134" i="4"/>
  <c r="G96" i="4"/>
  <c r="G33" i="4"/>
  <c r="G304" i="4"/>
  <c r="G876" i="4"/>
  <c r="G308" i="4"/>
  <c r="G382" i="4"/>
  <c r="G346" i="4"/>
  <c r="G347" i="4"/>
  <c r="G460" i="4"/>
  <c r="G336" i="4"/>
  <c r="G458" i="4"/>
  <c r="G480" i="4"/>
  <c r="G416" i="4"/>
  <c r="G440" i="4"/>
  <c r="G417" i="4"/>
  <c r="G451" i="4"/>
  <c r="G358" i="4"/>
  <c r="G357" i="4"/>
  <c r="G334" i="4"/>
  <c r="G338" i="4"/>
  <c r="G366" i="4"/>
  <c r="G395" i="4"/>
  <c r="G399" i="4"/>
  <c r="G427" i="4"/>
  <c r="G426" i="4"/>
  <c r="G468" i="4"/>
  <c r="G398" i="4"/>
  <c r="G415" i="4"/>
  <c r="G443" i="4"/>
  <c r="G350" i="4"/>
  <c r="G311" i="4"/>
  <c r="G465" i="4"/>
  <c r="G378" i="4"/>
  <c r="G466" i="4"/>
  <c r="G348" i="4"/>
  <c r="G374" i="4"/>
  <c r="G872" i="4"/>
  <c r="G216" i="4"/>
  <c r="G210" i="4"/>
  <c r="G455" i="4"/>
  <c r="G325" i="4"/>
  <c r="G307" i="4"/>
  <c r="G453" i="4"/>
  <c r="G333" i="4"/>
  <c r="G478" i="4"/>
  <c r="G389" i="4"/>
  <c r="G370" i="4"/>
  <c r="G349" i="4"/>
  <c r="G314" i="4"/>
  <c r="G951" i="4"/>
  <c r="G1137" i="4"/>
  <c r="G835" i="4"/>
  <c r="G666" i="4"/>
  <c r="G749" i="4"/>
  <c r="G707" i="4"/>
  <c r="G884" i="4"/>
  <c r="G764" i="4"/>
  <c r="G577" i="4"/>
  <c r="G373" i="4"/>
  <c r="G351" i="4"/>
  <c r="G250" i="4"/>
  <c r="G1087" i="4"/>
  <c r="G176" i="4"/>
  <c r="G449" i="4"/>
  <c r="G894" i="4"/>
  <c r="G342" i="4"/>
  <c r="G175" i="4"/>
  <c r="G244" i="4"/>
  <c r="G266" i="4"/>
  <c r="G303" i="4"/>
  <c r="G637" i="4"/>
  <c r="G470" i="4"/>
  <c r="G418" i="4"/>
  <c r="G65" i="4"/>
  <c r="G272" i="4"/>
  <c r="G257" i="4"/>
  <c r="G256" i="4"/>
  <c r="G305" i="4"/>
  <c r="G677" i="4"/>
  <c r="G74" i="4"/>
  <c r="G972" i="4"/>
  <c r="G977" i="4"/>
  <c r="G973" i="4"/>
  <c r="G971" i="4"/>
  <c r="G983" i="4"/>
  <c r="G975" i="4"/>
  <c r="G986" i="4"/>
  <c r="G66" i="4"/>
  <c r="G211" i="4"/>
  <c r="G926" i="4"/>
  <c r="G141" i="4"/>
  <c r="G1052" i="4"/>
  <c r="G406" i="4"/>
  <c r="G437" i="4"/>
  <c r="G64" i="4"/>
  <c r="G52" i="4"/>
  <c r="G46" i="4"/>
  <c r="G463" i="4"/>
  <c r="G111" i="4"/>
  <c r="G112" i="4"/>
  <c r="G47" i="4"/>
  <c r="G18" i="4"/>
  <c r="G654" i="4"/>
  <c r="G672" i="4"/>
  <c r="G733" i="4"/>
  <c r="G725" i="4"/>
  <c r="G53" i="4"/>
  <c r="G588" i="4"/>
  <c r="G499" i="4"/>
  <c r="G490" i="4"/>
  <c r="G61" i="4"/>
  <c r="G800" i="4"/>
  <c r="G817" i="4"/>
  <c r="G368" i="4"/>
  <c r="G1080" i="4"/>
  <c r="G1042" i="4"/>
  <c r="G1044" i="4"/>
  <c r="G1043" i="4"/>
  <c r="G273" i="4"/>
  <c r="G585" i="4"/>
  <c r="G790" i="4"/>
  <c r="G786" i="4"/>
  <c r="G776" i="4"/>
  <c r="G392" i="4"/>
  <c r="G390" i="4"/>
  <c r="G391" i="4"/>
  <c r="G421" i="4"/>
  <c r="G360" i="4"/>
  <c r="G888" i="4"/>
  <c r="G889" i="4"/>
  <c r="G916" i="4"/>
  <c r="G92" i="4"/>
  <c r="G933" i="4"/>
  <c r="G208" i="4"/>
  <c r="G13" i="4"/>
  <c r="G27" i="4"/>
  <c r="G436" i="4"/>
  <c r="G901" i="4"/>
  <c r="G229" i="4"/>
  <c r="G156" i="4"/>
  <c r="G423" i="4"/>
  <c r="G85" i="4"/>
  <c r="G787" i="4"/>
  <c r="G260" i="4"/>
  <c r="G113" i="4"/>
  <c r="G845" i="4"/>
  <c r="G838" i="4"/>
  <c r="G709" i="4"/>
  <c r="G740" i="4"/>
  <c r="G280" i="4"/>
  <c r="G139" i="4"/>
  <c r="G173" i="4"/>
  <c r="G93" i="4"/>
  <c r="G777" i="4"/>
  <c r="G223" i="4"/>
  <c r="G237" i="4"/>
  <c r="G283" i="4"/>
  <c r="G282" i="4"/>
  <c r="G265" i="4"/>
  <c r="G1049" i="4"/>
  <c r="G1075" i="4"/>
  <c r="G1074" i="4"/>
  <c r="G1041" i="4"/>
  <c r="G77" i="4"/>
  <c r="G948" i="4"/>
  <c r="G580" i="4"/>
  <c r="G401" i="4"/>
  <c r="G1168" i="4"/>
  <c r="G1138" i="4"/>
  <c r="G226" i="4"/>
  <c r="G228" i="4"/>
  <c r="G583" i="4"/>
  <c r="G840" i="4"/>
  <c r="G537" i="4"/>
  <c r="G508" i="4"/>
  <c r="G554" i="4"/>
  <c r="G539" i="4"/>
  <c r="G533" i="4"/>
  <c r="G510" i="4"/>
  <c r="G504" i="4"/>
  <c r="G495" i="4"/>
  <c r="G553" i="4"/>
  <c r="G511" i="4"/>
  <c r="G527" i="4"/>
  <c r="G503" i="4"/>
  <c r="G512" i="4"/>
  <c r="G886" i="4"/>
  <c r="G550" i="4"/>
  <c r="G967" i="4"/>
  <c r="G1109" i="4"/>
  <c r="G1092" i="4"/>
  <c r="G1106" i="4"/>
  <c r="G1105" i="4"/>
  <c r="G388" i="4"/>
  <c r="G1113" i="4"/>
  <c r="G922" i="4"/>
  <c r="G1072" i="4"/>
  <c r="G1119" i="4"/>
  <c r="G870" i="4"/>
  <c r="G115" i="4"/>
  <c r="G121" i="4"/>
  <c r="G1060" i="4"/>
  <c r="G1027" i="4"/>
  <c r="G1064" i="4"/>
  <c r="G1077" i="4"/>
  <c r="G1054" i="4"/>
  <c r="G1067" i="4"/>
  <c r="G1051" i="4"/>
  <c r="G1068" i="4"/>
  <c r="G1082" i="4"/>
  <c r="G1061" i="4"/>
  <c r="G1065" i="4"/>
  <c r="G1057" i="4"/>
  <c r="G1083" i="4"/>
  <c r="G1062" i="4"/>
  <c r="G1069" i="4"/>
  <c r="G1050" i="4"/>
  <c r="G1078" i="4"/>
  <c r="G1037" i="4"/>
  <c r="G1034" i="4"/>
  <c r="G619" i="4"/>
  <c r="G862" i="4"/>
  <c r="G1040" i="4"/>
  <c r="G217" i="4"/>
  <c r="G520" i="4"/>
  <c r="G369" i="4"/>
  <c r="G473" i="4"/>
  <c r="G429" i="4"/>
  <c r="G419" i="4"/>
  <c r="G387" i="4"/>
  <c r="G1081" i="4"/>
  <c r="G1063" i="4"/>
  <c r="G1029" i="4"/>
  <c r="G890" i="4"/>
  <c r="G704" i="4"/>
  <c r="G497" i="4"/>
  <c r="G519" i="4"/>
  <c r="G507" i="4"/>
  <c r="G535" i="4"/>
  <c r="G494" i="4"/>
  <c r="G246" i="4"/>
  <c r="G1059" i="4"/>
  <c r="G14" i="4"/>
  <c r="G724" i="4"/>
  <c r="G732" i="4"/>
  <c r="G24" i="4"/>
  <c r="G11" i="4"/>
  <c r="G4" i="4"/>
  <c r="G917" i="4"/>
  <c r="G945" i="4"/>
  <c r="G935" i="4"/>
  <c r="G900" i="4"/>
  <c r="G969" i="4"/>
  <c r="G929" i="4"/>
  <c r="G918" i="4"/>
  <c r="G937" i="4"/>
  <c r="G12" i="4"/>
  <c r="G843" i="4"/>
  <c r="G839" i="4"/>
  <c r="G722" i="4"/>
  <c r="G329" i="4"/>
  <c r="G530" i="4"/>
  <c r="G143" i="4"/>
  <c r="G727" i="4"/>
  <c r="G684" i="4"/>
  <c r="G744" i="4"/>
  <c r="G659" i="4"/>
  <c r="G284" i="4"/>
  <c r="G976" i="4"/>
  <c r="G25" i="4"/>
  <c r="G741" i="4"/>
  <c r="G731" i="4"/>
  <c r="G687" i="4"/>
  <c r="G743" i="4"/>
  <c r="G267" i="4"/>
  <c r="G263" i="4"/>
  <c r="G277" i="4"/>
  <c r="G270" i="4"/>
  <c r="G954" i="4"/>
  <c r="G203" i="4"/>
  <c r="G501" i="4"/>
  <c r="G454" i="4"/>
  <c r="G151" i="4"/>
  <c r="G148" i="4"/>
  <c r="G125" i="4"/>
  <c r="G650" i="4"/>
  <c r="G1011" i="4"/>
  <c r="G702" i="4"/>
  <c r="G140" i="4"/>
  <c r="G1045" i="4"/>
  <c r="G750" i="4"/>
  <c r="G126" i="4"/>
  <c r="G1024" i="4"/>
  <c r="G596" i="4"/>
  <c r="G715" i="4"/>
  <c r="G1053" i="4"/>
  <c r="G758" i="4"/>
  <c r="G1178" i="4"/>
  <c r="G381" i="4"/>
  <c r="G868" i="4"/>
  <c r="G856" i="4"/>
  <c r="G858" i="4"/>
  <c r="G849" i="4"/>
  <c r="G851" i="4"/>
  <c r="G857" i="4"/>
  <c r="G833" i="4"/>
  <c r="G865" i="4"/>
  <c r="G859" i="4"/>
  <c r="G1073" i="4"/>
  <c r="G1048" i="4"/>
  <c r="G1026" i="4"/>
  <c r="G854" i="4"/>
  <c r="G737" i="4"/>
  <c r="G578" i="4"/>
  <c r="G431" i="4"/>
  <c r="G345" i="4"/>
  <c r="G1139" i="4"/>
  <c r="G306" i="4"/>
  <c r="G393" i="4"/>
  <c r="G422" i="4"/>
  <c r="G1086" i="4"/>
  <c r="G1093" i="4"/>
  <c r="G1111" i="4"/>
  <c r="G1085" i="4"/>
  <c r="G1112" i="4"/>
  <c r="G1096" i="4"/>
  <c r="G1114" i="4"/>
  <c r="G1110" i="4"/>
  <c r="G1095" i="4"/>
  <c r="G1102" i="4"/>
  <c r="G1103" i="4"/>
  <c r="G1094" i="4"/>
  <c r="G1104" i="4"/>
  <c r="G1115" i="4"/>
  <c r="G1101" i="4"/>
  <c r="G853" i="4"/>
  <c r="G980" i="4"/>
  <c r="G985" i="4"/>
  <c r="G984" i="4"/>
  <c r="G153" i="4"/>
  <c r="G212" i="4"/>
  <c r="G128" i="4"/>
  <c r="G912" i="4"/>
  <c r="G914" i="4"/>
  <c r="G955" i="4"/>
  <c r="G915" i="4"/>
  <c r="G1158" i="4"/>
  <c r="G1148" i="4"/>
  <c r="G1155" i="4"/>
  <c r="G1175" i="4"/>
  <c r="G1141" i="4"/>
  <c r="G1154" i="4"/>
  <c r="G1188" i="4"/>
  <c r="G1160" i="4"/>
  <c r="G1157" i="4"/>
  <c r="G1130" i="4"/>
  <c r="G1134" i="4"/>
  <c r="G572" i="4"/>
  <c r="G142" i="4"/>
  <c r="G123" i="4"/>
  <c r="G120" i="4"/>
  <c r="G117" i="4"/>
  <c r="G1012" i="4"/>
  <c r="G993" i="4"/>
  <c r="G1123" i="4"/>
  <c r="G597" i="4"/>
  <c r="G166" i="4"/>
  <c r="G324" i="4"/>
  <c r="G1016" i="4"/>
  <c r="G1058" i="4"/>
  <c r="G411" i="4"/>
  <c r="G405" i="4"/>
  <c r="G430" i="4"/>
  <c r="G474" i="4"/>
  <c r="G371" i="4"/>
  <c r="G988" i="4"/>
  <c r="G798" i="4"/>
  <c r="G89" i="4"/>
  <c r="G783" i="4"/>
  <c r="G780" i="4"/>
  <c r="G773" i="4"/>
  <c r="G496" i="4"/>
  <c r="G544" i="4"/>
  <c r="G778" i="4"/>
  <c r="G779" i="4"/>
  <c r="G323" i="4"/>
  <c r="G685" i="4"/>
  <c r="G598" i="4"/>
  <c r="G51" i="4"/>
  <c r="G571" i="4"/>
  <c r="G808" i="4"/>
  <c r="G801" i="4"/>
  <c r="G807" i="4"/>
  <c r="G813" i="4"/>
  <c r="G793" i="4"/>
  <c r="G791" i="4"/>
  <c r="G816" i="4"/>
  <c r="G792" i="4"/>
  <c r="G135" i="4"/>
  <c r="G661" i="4"/>
  <c r="G48" i="4"/>
  <c r="G45" i="4"/>
  <c r="G50" i="4"/>
  <c r="G119" i="4"/>
  <c r="G116" i="4"/>
  <c r="G118" i="4"/>
  <c r="G432" i="4"/>
  <c r="G394" i="4"/>
  <c r="G420" i="4"/>
  <c r="G1185" i="4"/>
  <c r="G1117" i="4"/>
  <c r="G1182" i="4"/>
  <c r="G1161" i="4"/>
  <c r="G500" i="4"/>
  <c r="G525" i="4"/>
  <c r="G558" i="4"/>
  <c r="G541" i="4"/>
  <c r="G502" i="4"/>
  <c r="G1107" i="4"/>
  <c r="G589" i="4"/>
  <c r="G591" i="4"/>
  <c r="G1167" i="4"/>
  <c r="G1166" i="4"/>
  <c r="G493" i="4"/>
  <c r="G548" i="4"/>
  <c r="G492" i="4"/>
  <c r="G1143" i="4"/>
  <c r="G565" i="4"/>
  <c r="G1038" i="4"/>
  <c r="G1076" i="4"/>
  <c r="G1036" i="4"/>
  <c r="G1031" i="4"/>
  <c r="G523" i="4"/>
  <c r="G35" i="4"/>
  <c r="G127" i="4"/>
  <c r="G1035" i="4"/>
  <c r="G905" i="4"/>
  <c r="G1008" i="4"/>
  <c r="G172" i="4"/>
  <c r="G850" i="4"/>
  <c r="G241" i="4"/>
  <c r="G87" i="4"/>
  <c r="G146" i="4"/>
  <c r="G49" i="4"/>
  <c r="G1151" i="4"/>
  <c r="G928" i="4"/>
  <c r="G904" i="4"/>
  <c r="G339" i="4"/>
  <c r="G863" i="4"/>
  <c r="G866" i="4"/>
  <c r="G834" i="4"/>
  <c r="G752" i="4"/>
  <c r="G268" i="4"/>
  <c r="G258" i="4"/>
  <c r="G262" i="4"/>
  <c r="G815" i="4"/>
  <c r="G802" i="4"/>
  <c r="G811" i="4"/>
  <c r="G810" i="4"/>
  <c r="G799" i="4"/>
  <c r="G804" i="4"/>
  <c r="G864" i="4"/>
  <c r="G869" i="4"/>
  <c r="G847" i="4"/>
  <c r="G669" i="4"/>
  <c r="G68" i="4"/>
  <c r="G63" i="4"/>
  <c r="G1140" i="4"/>
  <c r="G913" i="4"/>
  <c r="G934" i="4"/>
  <c r="G963" i="4"/>
  <c r="G547" i="4"/>
  <c r="G549" i="4"/>
  <c r="G895" i="4"/>
  <c r="G903" i="4"/>
  <c r="G562" i="4"/>
  <c r="G356" i="4"/>
  <c r="G680" i="4"/>
  <c r="G939" i="4"/>
  <c r="G608" i="4"/>
  <c r="G1184" i="4"/>
  <c r="G1131" i="4"/>
  <c r="G867" i="4"/>
  <c r="G581" i="4"/>
  <c r="G919" i="4"/>
  <c r="G906" i="4"/>
  <c r="G891" i="4"/>
  <c r="G102" i="4"/>
  <c r="G79" i="4"/>
  <c r="G754" i="4"/>
  <c r="G435" i="4"/>
  <c r="G698" i="4"/>
  <c r="G625" i="4"/>
  <c r="G2" i="4"/>
  <c r="G409" i="4"/>
  <c r="G383" i="4"/>
  <c r="G434" i="4"/>
  <c r="G699" i="4"/>
  <c r="G220" i="4"/>
  <c r="G528" i="4"/>
  <c r="G543" i="4"/>
  <c r="G630" i="4"/>
  <c r="G579" i="4"/>
  <c r="G987" i="4"/>
  <c r="G974" i="4"/>
  <c r="G287" i="4"/>
  <c r="G21" i="4"/>
  <c r="G614" i="4"/>
  <c r="G617" i="4"/>
  <c r="G616" i="4"/>
  <c r="G729" i="4"/>
  <c r="G643" i="4"/>
  <c r="G701" i="4"/>
  <c r="G712" i="4"/>
  <c r="G1047" i="4"/>
  <c r="G1066" i="4"/>
  <c r="G1046" i="4"/>
  <c r="G961" i="4"/>
  <c r="G909" i="4"/>
  <c r="G927" i="4"/>
  <c r="G966" i="4"/>
  <c r="G932" i="4"/>
  <c r="G953" i="4"/>
  <c r="G949" i="4"/>
  <c r="G756" i="4"/>
  <c r="G594" i="4"/>
  <c r="G769" i="4"/>
  <c r="G593" i="4"/>
  <c r="G326" i="4"/>
  <c r="G559" i="4"/>
  <c r="G560" i="4"/>
  <c r="G561" i="4"/>
  <c r="G1070" i="4"/>
  <c r="G567" i="4"/>
  <c r="G196" i="4"/>
  <c r="G34" i="4"/>
  <c r="G38" i="4"/>
  <c r="G37" i="4"/>
  <c r="G36" i="4"/>
  <c r="G32" i="4"/>
  <c r="G397" i="4"/>
  <c r="G871" i="4"/>
  <c r="G248" i="4"/>
  <c r="G601" i="4"/>
  <c r="G755" i="4"/>
  <c r="G161" i="4"/>
  <c r="G681" i="4"/>
  <c r="G631" i="4"/>
  <c r="G620" i="4"/>
  <c r="G753" i="4"/>
  <c r="G734" i="4"/>
  <c r="G689" i="4"/>
  <c r="G626" i="4"/>
  <c r="G660" i="4"/>
  <c r="G683" i="4"/>
  <c r="G691" i="4"/>
  <c r="G627" i="4"/>
  <c r="G261" i="4"/>
  <c r="G664" i="4"/>
  <c r="G728" i="4"/>
  <c r="G720" i="4"/>
  <c r="G690" i="4"/>
  <c r="G705" i="4"/>
  <c r="G717" i="4"/>
  <c r="G716" i="4"/>
  <c r="G8" i="4"/>
  <c r="G6" i="4"/>
  <c r="G19" i="4"/>
  <c r="G730" i="4"/>
  <c r="G622" i="4"/>
  <c r="G696" i="4"/>
  <c r="G656" i="4"/>
  <c r="G688" i="4"/>
  <c r="G606" i="4"/>
  <c r="G642" i="4"/>
  <c r="G673" i="4"/>
  <c r="G613" i="4"/>
  <c r="G649" i="4"/>
  <c r="G185" i="4"/>
  <c r="G942" i="4"/>
  <c r="G950" i="4"/>
  <c r="G910" i="4"/>
  <c r="G545" i="4"/>
  <c r="G708" i="4"/>
  <c r="G848" i="4"/>
  <c r="G829" i="4"/>
  <c r="G785" i="4"/>
  <c r="G693" i="4"/>
  <c r="G610" i="4"/>
  <c r="G376" i="4"/>
  <c r="G446" i="4"/>
  <c r="G775" i="4"/>
  <c r="G611" i="4"/>
  <c r="G621" i="4"/>
  <c r="G692" i="4"/>
  <c r="G72" i="4"/>
  <c r="G75" i="4"/>
  <c r="G130" i="4"/>
  <c r="G107" i="4"/>
  <c r="G106" i="4"/>
  <c r="G103" i="4"/>
  <c r="G84" i="4"/>
  <c r="G100" i="4"/>
  <c r="G80" i="4"/>
  <c r="G609" i="4"/>
  <c r="G671" i="4"/>
  <c r="G892" i="4"/>
  <c r="G296" i="4"/>
  <c r="G28" i="4"/>
  <c r="G288" i="4"/>
  <c r="G295" i="4"/>
  <c r="G301" i="4"/>
  <c r="G302" i="4"/>
  <c r="G286" i="4"/>
  <c r="G299" i="4"/>
  <c r="G300" i="4"/>
  <c r="G873" i="4"/>
  <c r="G177" i="4"/>
  <c r="G240" i="4"/>
  <c r="G245" i="4"/>
  <c r="G137" i="4"/>
  <c r="G138" i="4"/>
  <c r="G563" i="4"/>
  <c r="G40" i="4"/>
  <c r="G82" i="4"/>
  <c r="G97" i="4"/>
  <c r="G278" i="4"/>
  <c r="G20" i="4"/>
  <c r="G646" i="4"/>
  <c r="G746" i="4"/>
  <c r="G710" i="4"/>
  <c r="G748" i="4"/>
  <c r="G745" i="4"/>
  <c r="G247" i="4"/>
  <c r="G41" i="4"/>
  <c r="G635" i="4"/>
  <c r="G820" i="4"/>
  <c r="G477" i="4"/>
  <c r="G312" i="4"/>
  <c r="G319" i="4"/>
  <c r="G464" i="4"/>
  <c r="G386" i="4"/>
  <c r="G456" i="4"/>
  <c r="G384" i="4"/>
  <c r="G337" i="4"/>
  <c r="G410" i="4"/>
  <c r="G448" i="4"/>
  <c r="G318" i="4"/>
  <c r="G476" i="4"/>
  <c r="G315" i="4"/>
  <c r="G462" i="4"/>
  <c r="G340" i="4"/>
  <c r="G670" i="4"/>
  <c r="G826" i="4"/>
  <c r="G846" i="4"/>
  <c r="G189" i="4"/>
  <c r="G372" i="4"/>
  <c r="G809" i="4"/>
  <c r="G645" i="4"/>
  <c r="G713" i="4"/>
  <c r="G636" i="4"/>
  <c r="G703" i="4"/>
  <c r="G652" i="4"/>
  <c r="G875" i="4"/>
  <c r="G874" i="4"/>
  <c r="G506" i="4"/>
  <c r="G206" i="4"/>
  <c r="G23" i="4"/>
  <c r="G762" i="4"/>
  <c r="G763" i="4"/>
  <c r="G880" i="4"/>
  <c r="G612" i="4"/>
  <c r="G766" i="4"/>
  <c r="G796" i="4"/>
  <c r="G803" i="4"/>
  <c r="G819" i="4"/>
  <c r="G1149" i="4"/>
  <c r="G1122" i="4"/>
  <c r="G1150" i="4"/>
  <c r="G772" i="4"/>
  <c r="G515" i="4"/>
  <c r="G521" i="4"/>
  <c r="G498" i="4"/>
  <c r="G552" i="4"/>
  <c r="G518" i="4"/>
  <c r="G556" i="4"/>
  <c r="G538" i="4"/>
  <c r="G536" i="4"/>
  <c r="G513" i="4"/>
  <c r="G526" i="4"/>
  <c r="G1135" i="4"/>
  <c r="G1183" i="4"/>
  <c r="G1142" i="4"/>
  <c r="BA2" i="4" a="1"/>
  <c r="BA2" i="4" s="1"/>
  <c r="CJ2" i="4" s="1" a="1"/>
  <c r="CJ2" i="4" s="1"/>
  <c r="C15" i="3" l="1"/>
  <c r="D23" i="3"/>
  <c r="C23" i="3"/>
  <c r="D21" i="3"/>
  <c r="C21" i="3"/>
  <c r="D15" i="3"/>
  <c r="AF23" i="3"/>
  <c r="X23" i="3"/>
  <c r="P23" i="3"/>
  <c r="H23" i="3"/>
  <c r="V23" i="3"/>
  <c r="F23" i="3"/>
  <c r="AG23" i="3"/>
  <c r="I23" i="3"/>
  <c r="AE23" i="3"/>
  <c r="W23" i="3"/>
  <c r="O23" i="3"/>
  <c r="G23" i="3"/>
  <c r="AD23" i="3"/>
  <c r="N23" i="3"/>
  <c r="Q23" i="3"/>
  <c r="AC23" i="3"/>
  <c r="U23" i="3"/>
  <c r="M23" i="3"/>
  <c r="E23" i="3"/>
  <c r="K23" i="3"/>
  <c r="Y23" i="3"/>
  <c r="AJ23" i="3"/>
  <c r="AB23" i="3"/>
  <c r="T23" i="3"/>
  <c r="L23" i="3"/>
  <c r="AI23" i="3"/>
  <c r="AA23" i="3"/>
  <c r="S23" i="3"/>
  <c r="Z23" i="3"/>
  <c r="R23" i="3"/>
  <c r="J23" i="3"/>
  <c r="AH23" i="3"/>
  <c r="AD1" i="13" a="1"/>
  <c r="AD1" i="13" s="1"/>
  <c r="L160" i="12" s="1"/>
  <c r="AI21" i="3"/>
  <c r="V21" i="3"/>
  <c r="AH21" i="3"/>
  <c r="AG21" i="3"/>
  <c r="AF21" i="3"/>
  <c r="T21" i="3"/>
  <c r="H21" i="3"/>
  <c r="R21" i="3"/>
  <c r="AC21" i="3"/>
  <c r="E21" i="3"/>
  <c r="P21" i="3"/>
  <c r="O21" i="3"/>
  <c r="AE21" i="3"/>
  <c r="S21" i="3"/>
  <c r="G21" i="3"/>
  <c r="AD21" i="3"/>
  <c r="F21" i="3"/>
  <c r="Q21" i="3"/>
  <c r="AB21" i="3"/>
  <c r="I21" i="3"/>
  <c r="K21" i="3"/>
  <c r="AA21" i="3"/>
  <c r="J21" i="3"/>
  <c r="Z21" i="3"/>
  <c r="N21" i="3"/>
  <c r="Y21" i="3"/>
  <c r="M21" i="3"/>
  <c r="AJ21" i="3"/>
  <c r="X21" i="3"/>
  <c r="L21" i="3"/>
  <c r="W21" i="3"/>
  <c r="U21" i="3"/>
  <c r="F15" i="3"/>
  <c r="E15" i="3"/>
  <c r="H2" i="56" s="1" a="1"/>
  <c r="Y15" i="3"/>
  <c r="AJ15" i="3"/>
  <c r="AJ25" i="3" s="1"/>
  <c r="X15" i="3"/>
  <c r="X25" i="3" s="1"/>
  <c r="AB15" i="3"/>
  <c r="AB25" i="3" s="1"/>
  <c r="AI15" i="3"/>
  <c r="W15" i="3"/>
  <c r="V15" i="3"/>
  <c r="U15" i="3"/>
  <c r="AF15" i="3"/>
  <c r="AH15" i="3"/>
  <c r="AC15" i="3"/>
  <c r="AG15" i="3"/>
  <c r="AD15" i="3"/>
  <c r="T15" i="3"/>
  <c r="AA15" i="3"/>
  <c r="AA25" i="3" s="1"/>
  <c r="Z15" i="3"/>
  <c r="AE15" i="3"/>
  <c r="B10" i="26"/>
  <c r="C10" i="26" s="1"/>
  <c r="AH2" i="13" a="1"/>
  <c r="AH2" i="13" s="1"/>
  <c r="G15" i="3"/>
  <c r="H15" i="3"/>
  <c r="S15" i="3"/>
  <c r="R15" i="3"/>
  <c r="Q15" i="3"/>
  <c r="O15" i="3"/>
  <c r="N15" i="3"/>
  <c r="M15" i="3"/>
  <c r="J15" i="3"/>
  <c r="P15" i="3"/>
  <c r="K15" i="3"/>
  <c r="I15" i="3"/>
  <c r="L15" i="3"/>
  <c r="B22" i="40" a="1"/>
  <c r="B22" i="40" s="1"/>
  <c r="B21" i="40" a="1"/>
  <c r="B21" i="40" s="1"/>
  <c r="B20" i="40" a="1"/>
  <c r="B20" i="40" s="1"/>
  <c r="B19" i="40" a="1"/>
  <c r="B19" i="40" s="1"/>
  <c r="B18" i="40" a="1"/>
  <c r="B18" i="40" s="1"/>
  <c r="B17" i="40" a="1"/>
  <c r="B17" i="40" s="1"/>
  <c r="B16" i="40" a="1"/>
  <c r="B16" i="40" s="1"/>
  <c r="B15" i="40" a="1"/>
  <c r="B15" i="40" s="1"/>
  <c r="B14" i="40" a="1"/>
  <c r="B14" i="40" s="1"/>
  <c r="B13" i="40" a="1"/>
  <c r="B13" i="40" s="1"/>
  <c r="B12" i="40" a="1"/>
  <c r="B12" i="40" s="1"/>
  <c r="B11" i="40" a="1"/>
  <c r="B11" i="40" s="1"/>
  <c r="B10" i="40" a="1"/>
  <c r="B10" i="40" s="1"/>
  <c r="B9" i="40" a="1"/>
  <c r="B9" i="40" s="1"/>
  <c r="B8" i="40" a="1"/>
  <c r="B8" i="40" s="1"/>
  <c r="B7" i="40" a="1"/>
  <c r="B7" i="40" s="1"/>
  <c r="B6" i="40" a="1"/>
  <c r="B6" i="40" s="1"/>
  <c r="B5" i="40" a="1"/>
  <c r="B5" i="40" s="1"/>
  <c r="B4" i="40" a="1"/>
  <c r="B4" i="40" s="1"/>
  <c r="B3" i="40" a="1"/>
  <c r="B3" i="40" s="1"/>
  <c r="B2" i="40" a="1"/>
  <c r="B2" i="40" s="1"/>
  <c r="B1" i="40" a="1"/>
  <c r="B1" i="40" s="1"/>
  <c r="Q81" i="23"/>
  <c r="Q80" i="23"/>
  <c r="Q79" i="23"/>
  <c r="Q78" i="23"/>
  <c r="Q77" i="23"/>
  <c r="Q31" i="23"/>
  <c r="Q30" i="23"/>
  <c r="Q29" i="23"/>
  <c r="Q28" i="23"/>
  <c r="Q27" i="23"/>
  <c r="Q26" i="23"/>
  <c r="S45" i="13"/>
  <c r="S44" i="13"/>
  <c r="S43" i="13"/>
  <c r="S42" i="13"/>
  <c r="S33" i="13"/>
  <c r="S32" i="13"/>
  <c r="S31" i="13"/>
  <c r="S30" i="13"/>
  <c r="S29" i="13"/>
  <c r="S28" i="13"/>
  <c r="G2" i="37" a="1"/>
  <c r="G2" i="37" s="1"/>
  <c r="P51" i="13"/>
  <c r="P50" i="13"/>
  <c r="P49" i="13"/>
  <c r="P48" i="13"/>
  <c r="P47" i="13"/>
  <c r="P46" i="13"/>
  <c r="P45" i="13"/>
  <c r="P44" i="13"/>
  <c r="P43" i="13"/>
  <c r="P42" i="13"/>
  <c r="P33" i="13"/>
  <c r="P32" i="13"/>
  <c r="P31" i="13"/>
  <c r="P30" i="13"/>
  <c r="P29" i="13"/>
  <c r="H2" i="56" l="1"/>
  <c r="H1" i="56" s="1"/>
  <c r="I1" i="56"/>
  <c r="J2" i="56" a="1"/>
  <c r="J2" i="56" s="1"/>
  <c r="J1" i="56" s="1"/>
  <c r="V25" i="3"/>
  <c r="Z25" i="3"/>
  <c r="D25" i="3"/>
  <c r="AD25" i="3"/>
  <c r="AG25" i="3"/>
  <c r="AC25" i="3"/>
  <c r="AH25" i="3"/>
  <c r="T25" i="3"/>
  <c r="AF25" i="3"/>
  <c r="U25" i="3"/>
  <c r="W25" i="3"/>
  <c r="AE25" i="3"/>
  <c r="AI25" i="3"/>
  <c r="Y25" i="3"/>
  <c r="C11" i="26"/>
  <c r="L163" i="12" a="1"/>
  <c r="L163" i="12" s="1"/>
  <c r="M25" i="3"/>
  <c r="N25" i="3"/>
  <c r="I25" i="3"/>
  <c r="O25" i="3"/>
  <c r="K25" i="3"/>
  <c r="P25" i="3"/>
  <c r="J25" i="3"/>
  <c r="C25" i="3"/>
  <c r="E25" i="3"/>
  <c r="Q25" i="3"/>
  <c r="F25" i="3"/>
  <c r="G25" i="3"/>
  <c r="L25" i="3"/>
  <c r="S25" i="3"/>
  <c r="R25" i="3"/>
  <c r="H25" i="3"/>
  <c r="D2" i="39" a="1"/>
  <c r="D2" i="39" s="1"/>
  <c r="C71" i="26"/>
  <c r="D71" i="26" s="1"/>
  <c r="C70" i="26"/>
  <c r="D70" i="26" s="1"/>
  <c r="C67" i="26"/>
  <c r="D67" i="26" s="1"/>
  <c r="C58" i="26"/>
  <c r="D58" i="26" s="1"/>
  <c r="C55" i="26"/>
  <c r="D55" i="26" s="1"/>
  <c r="C7" i="30"/>
  <c r="S12" i="35"/>
  <c r="K1" i="56" l="1"/>
  <c r="L1" i="56"/>
  <c r="C59" i="26"/>
  <c r="C72" i="26"/>
  <c r="D72" i="26" s="1"/>
  <c r="C56" i="26"/>
  <c r="C57" i="26" s="1"/>
  <c r="D57" i="26" s="1"/>
  <c r="C68" i="26"/>
  <c r="D68" i="26" s="1"/>
  <c r="D56" i="26"/>
  <c r="M160" i="12"/>
  <c r="W2" i="30" a="1"/>
  <c r="W2" i="30" s="1"/>
  <c r="D10" i="26"/>
  <c r="C43" i="26"/>
  <c r="D43" i="26" s="1"/>
  <c r="C22" i="26"/>
  <c r="D22" i="26" s="1"/>
  <c r="C46" i="26"/>
  <c r="C47" i="26" s="1"/>
  <c r="C35" i="26"/>
  <c r="D35" i="26" s="1"/>
  <c r="C34" i="26"/>
  <c r="D34" i="26" s="1"/>
  <c r="C31" i="26"/>
  <c r="D31" i="26" s="1"/>
  <c r="C28" i="26"/>
  <c r="D28" i="26" s="1"/>
  <c r="C29" i="26"/>
  <c r="D29" i="26" s="1"/>
  <c r="D46" i="26"/>
  <c r="C69" i="26"/>
  <c r="D69" i="26" s="1"/>
  <c r="C61" i="26"/>
  <c r="C73" i="26"/>
  <c r="D73" i="26" s="1"/>
  <c r="V2" i="30" a="1"/>
  <c r="V2" i="30" s="1"/>
  <c r="E2" i="37" a="1"/>
  <c r="E2" i="37" s="1"/>
  <c r="V2" i="37" a="1"/>
  <c r="V2" i="37" s="1"/>
  <c r="U2" i="37" a="1"/>
  <c r="U2" i="37" s="1"/>
  <c r="T2" i="37" a="1"/>
  <c r="T2" i="37" s="1"/>
  <c r="S2" i="37" a="1"/>
  <c r="S2" i="37" s="1"/>
  <c r="R2" i="37" a="1"/>
  <c r="R2" i="37" s="1"/>
  <c r="Q2" i="37" a="1"/>
  <c r="Q2" i="37" s="1"/>
  <c r="P2" i="37" a="1"/>
  <c r="P2" i="37" s="1"/>
  <c r="O2" i="37" a="1"/>
  <c r="O2" i="37" s="1"/>
  <c r="N2" i="37" a="1"/>
  <c r="N2" i="37" s="1"/>
  <c r="M2" i="37" a="1"/>
  <c r="M2" i="37" s="1"/>
  <c r="L2" i="37" a="1"/>
  <c r="L2" i="37" s="1"/>
  <c r="K2" i="37" a="1"/>
  <c r="K2" i="37" s="1"/>
  <c r="J2" i="37" a="1"/>
  <c r="J2" i="37" s="1"/>
  <c r="I2" i="37" a="1"/>
  <c r="I2" i="37" s="1"/>
  <c r="H2" i="37" a="1"/>
  <c r="H2" i="37" s="1"/>
  <c r="G2" i="38"/>
  <c r="M8" i="33"/>
  <c r="L8" i="33"/>
  <c r="K8" i="33"/>
  <c r="J8" i="33"/>
  <c r="I8" i="33"/>
  <c r="H8" i="33"/>
  <c r="G8" i="33"/>
  <c r="F8" i="33"/>
  <c r="M6" i="33"/>
  <c r="L6" i="33"/>
  <c r="K6" i="33"/>
  <c r="J6" i="33"/>
  <c r="I6" i="33"/>
  <c r="H6" i="33"/>
  <c r="G6" i="33"/>
  <c r="F6" i="33"/>
  <c r="E6" i="33"/>
  <c r="C6" i="33"/>
  <c r="D6" i="33"/>
  <c r="L6" i="32"/>
  <c r="K6" i="32"/>
  <c r="J6" i="32"/>
  <c r="I6" i="32"/>
  <c r="H6" i="32"/>
  <c r="G6" i="32"/>
  <c r="F6" i="32"/>
  <c r="E6" i="32"/>
  <c r="D6" i="32"/>
  <c r="C6" i="32"/>
  <c r="L8" i="32"/>
  <c r="K8" i="32"/>
  <c r="J8" i="32"/>
  <c r="I8" i="32"/>
  <c r="H8" i="32"/>
  <c r="G8" i="32"/>
  <c r="F8" i="32"/>
  <c r="E8" i="32"/>
  <c r="CT145" i="38" l="1" a="1"/>
  <c r="CT145" i="38" s="1"/>
  <c r="CZ145" i="38" a="1"/>
  <c r="CZ145" i="38" s="1"/>
  <c r="CV145" i="38" a="1"/>
  <c r="CV145" i="38" s="1"/>
  <c r="CH145" i="38" a="1"/>
  <c r="CH145" i="38" s="1"/>
  <c r="CN145" i="38" a="1"/>
  <c r="CN145" i="38" s="1"/>
  <c r="CD145" i="38" a="1"/>
  <c r="CD145" i="38" s="1"/>
  <c r="CB145" i="38" a="1"/>
  <c r="CB145" i="38" s="1"/>
  <c r="CO145" i="38" a="1"/>
  <c r="CO145" i="38" s="1"/>
  <c r="CS145" i="38" a="1"/>
  <c r="CS145" i="38" s="1"/>
  <c r="CY145" i="38" a="1"/>
  <c r="CY145" i="38" s="1"/>
  <c r="CG145" i="38" a="1"/>
  <c r="CG145" i="38" s="1"/>
  <c r="CM145" i="38" a="1"/>
  <c r="CM145" i="38" s="1"/>
  <c r="CC145" i="38" a="1"/>
  <c r="CC145" i="38" s="1"/>
  <c r="CA145" i="38" a="1"/>
  <c r="CA145" i="38" s="1"/>
  <c r="CR145" i="38" a="1"/>
  <c r="CR145" i="38" s="1"/>
  <c r="CX145" i="38" a="1"/>
  <c r="CX145" i="38" s="1"/>
  <c r="CF145" i="38" a="1"/>
  <c r="CF145" i="38" s="1"/>
  <c r="CL145" i="38" a="1"/>
  <c r="CL145" i="38" s="1"/>
  <c r="CQ145" i="38" a="1"/>
  <c r="CQ145" i="38" s="1"/>
  <c r="BZ145" i="38" a="1"/>
  <c r="BZ145" i="38" s="1"/>
  <c r="CK145" i="38" a="1"/>
  <c r="CK145" i="38" s="1"/>
  <c r="CE145" i="38" a="1"/>
  <c r="CE145" i="38" s="1"/>
  <c r="CW145" i="38" a="1"/>
  <c r="CW145" i="38" s="1"/>
  <c r="CI145" i="38" a="1"/>
  <c r="CI145" i="38" s="1"/>
  <c r="CP145" i="38" a="1"/>
  <c r="CP145" i="38" s="1"/>
  <c r="CU145" i="38" a="1"/>
  <c r="CU145" i="38" s="1"/>
  <c r="DA145" i="38" a="1"/>
  <c r="DA145" i="38" s="1"/>
  <c r="BY145" i="38" a="1"/>
  <c r="BY145" i="38" s="1"/>
  <c r="CJ145" i="38" a="1"/>
  <c r="CJ145" i="38" s="1"/>
  <c r="AF145" i="38" a="1"/>
  <c r="AF145" i="38" s="1"/>
  <c r="AG145" i="38" a="1"/>
  <c r="AG145" i="38" s="1"/>
  <c r="AQ145" i="38" a="1"/>
  <c r="AQ145" i="38" s="1"/>
  <c r="AM145" i="38" a="1"/>
  <c r="AM145" i="38" s="1"/>
  <c r="AI145" i="38" a="1"/>
  <c r="AI145" i="38" s="1"/>
  <c r="AN145" i="38" a="1"/>
  <c r="AN145" i="38" s="1"/>
  <c r="AJ145" i="38" a="1"/>
  <c r="AJ145" i="38" s="1"/>
  <c r="AO145" i="38" a="1"/>
  <c r="AO145" i="38" s="1"/>
  <c r="AK145" i="38" a="1"/>
  <c r="AK145" i="38" s="1"/>
  <c r="AH145" i="38" a="1"/>
  <c r="AH145" i="38" s="1"/>
  <c r="AL145" i="38" a="1"/>
  <c r="AL145" i="38" s="1"/>
  <c r="AP145" i="38" a="1"/>
  <c r="AP145" i="38" s="1"/>
  <c r="AE145" i="38" a="1"/>
  <c r="AE145" i="38" s="1"/>
  <c r="S145" i="38" a="1"/>
  <c r="S145" i="38" s="1"/>
  <c r="AD145" i="38" a="1"/>
  <c r="AD145" i="38" s="1"/>
  <c r="R145" i="38" a="1"/>
  <c r="R145" i="38" s="1"/>
  <c r="AC145" i="38" a="1"/>
  <c r="AC145" i="38" s="1"/>
  <c r="Q145" i="38" a="1"/>
  <c r="Q145" i="38" s="1"/>
  <c r="AB145" i="38" a="1"/>
  <c r="AB145" i="38" s="1"/>
  <c r="P145" i="38" a="1"/>
  <c r="P145" i="38" s="1"/>
  <c r="AA145" i="38" a="1"/>
  <c r="AA145" i="38" s="1"/>
  <c r="O145" i="38" a="1"/>
  <c r="O145" i="38" s="1"/>
  <c r="Z145" i="38" a="1"/>
  <c r="Z145" i="38" s="1"/>
  <c r="Y145" i="38" a="1"/>
  <c r="Y145" i="38" s="1"/>
  <c r="X145" i="38" a="1"/>
  <c r="X145" i="38" s="1"/>
  <c r="W145" i="38" a="1"/>
  <c r="W145" i="38" s="1"/>
  <c r="V145" i="38" a="1"/>
  <c r="V145" i="38" s="1"/>
  <c r="U145" i="38" a="1"/>
  <c r="U145" i="38" s="1"/>
  <c r="T145" i="38" a="1"/>
  <c r="T145" i="38" s="1"/>
  <c r="BX145" i="38" a="1"/>
  <c r="BX145" i="38" s="1"/>
  <c r="N145" i="38" a="1"/>
  <c r="N145" i="38" s="1"/>
  <c r="N138" i="38" a="1"/>
  <c r="N138" i="38" s="1"/>
  <c r="N137" i="38" a="1"/>
  <c r="N137" i="38" s="1"/>
  <c r="FX1" i="77" a="1"/>
  <c r="FX1" i="77" s="1"/>
  <c r="N136" i="38" a="1"/>
  <c r="N136" i="38" s="1"/>
  <c r="N124" i="38" a="1"/>
  <c r="N124" i="38" s="1"/>
  <c r="N112" i="38" a="1"/>
  <c r="N112" i="38" s="1"/>
  <c r="N98" i="38" a="1"/>
  <c r="N98" i="38" s="1"/>
  <c r="N86" i="38" a="1"/>
  <c r="N86" i="38" s="1"/>
  <c r="N135" i="38" a="1"/>
  <c r="N135" i="38" s="1"/>
  <c r="N123" i="38" a="1"/>
  <c r="N123" i="38" s="1"/>
  <c r="N111" i="38" a="1"/>
  <c r="N111" i="38" s="1"/>
  <c r="N97" i="38" a="1"/>
  <c r="N97" i="38" s="1"/>
  <c r="N85" i="38" a="1"/>
  <c r="N85" i="38" s="1"/>
  <c r="N134" i="38" a="1"/>
  <c r="N134" i="38" s="1"/>
  <c r="N122" i="38" a="1"/>
  <c r="N122" i="38" s="1"/>
  <c r="N110" i="38" a="1"/>
  <c r="N110" i="38" s="1"/>
  <c r="N96" i="38" a="1"/>
  <c r="N96" i="38" s="1"/>
  <c r="N84" i="38" a="1"/>
  <c r="N84" i="38" s="1"/>
  <c r="N133" i="38" a="1"/>
  <c r="N133" i="38" s="1"/>
  <c r="N121" i="38" a="1"/>
  <c r="N121" i="38" s="1"/>
  <c r="N107" i="38" a="1"/>
  <c r="N107" i="38" s="1"/>
  <c r="N95" i="38" a="1"/>
  <c r="N95" i="38" s="1"/>
  <c r="N83" i="38" a="1"/>
  <c r="N83" i="38" s="1"/>
  <c r="N132" i="38" a="1"/>
  <c r="N132" i="38" s="1"/>
  <c r="N120" i="38" a="1"/>
  <c r="N120" i="38" s="1"/>
  <c r="N106" i="38" a="1"/>
  <c r="N106" i="38" s="1"/>
  <c r="N94" i="38" a="1"/>
  <c r="N94" i="38" s="1"/>
  <c r="N82" i="38" a="1"/>
  <c r="N82" i="38" s="1"/>
  <c r="N100" i="38" a="1"/>
  <c r="N100" i="38" s="1"/>
  <c r="N131" i="38" a="1"/>
  <c r="N131" i="38" s="1"/>
  <c r="N119" i="38" a="1"/>
  <c r="N119" i="38" s="1"/>
  <c r="N105" i="38" a="1"/>
  <c r="N105" i="38" s="1"/>
  <c r="N93" i="38" a="1"/>
  <c r="N93" i="38" s="1"/>
  <c r="N81" i="38" a="1"/>
  <c r="N81" i="38" s="1"/>
  <c r="N130" i="38" a="1"/>
  <c r="N130" i="38" s="1"/>
  <c r="N118" i="38" a="1"/>
  <c r="N118" i="38" s="1"/>
  <c r="N104" i="38" a="1"/>
  <c r="N104" i="38" s="1"/>
  <c r="N92" i="38" a="1"/>
  <c r="N92" i="38" s="1"/>
  <c r="N80" i="38" a="1"/>
  <c r="N80" i="38" s="1"/>
  <c r="N88" i="38" a="1"/>
  <c r="N88" i="38" s="1"/>
  <c r="N129" i="38" a="1"/>
  <c r="N129" i="38" s="1"/>
  <c r="N117" i="38" a="1"/>
  <c r="N117" i="38" s="1"/>
  <c r="N103" i="38" a="1"/>
  <c r="N103" i="38" s="1"/>
  <c r="N91" i="38" a="1"/>
  <c r="N91" i="38" s="1"/>
  <c r="N79" i="38" a="1"/>
  <c r="N79" i="38" s="1"/>
  <c r="N114" i="38" a="1"/>
  <c r="N114" i="38" s="1"/>
  <c r="N128" i="38" a="1"/>
  <c r="N128" i="38" s="1"/>
  <c r="N116" i="38" a="1"/>
  <c r="N116" i="38" s="1"/>
  <c r="N102" i="38" a="1"/>
  <c r="N102" i="38" s="1"/>
  <c r="N90" i="38" a="1"/>
  <c r="N90" i="38" s="1"/>
  <c r="N78" i="38" a="1"/>
  <c r="N78" i="38" s="1"/>
  <c r="N76" i="38" a="1"/>
  <c r="N76" i="38" s="1"/>
  <c r="J15" i="49" s="1"/>
  <c r="I2" i="58" s="1" a="1"/>
  <c r="I2" i="58" s="1"/>
  <c r="N127" i="38" a="1"/>
  <c r="N127" i="38" s="1"/>
  <c r="N115" i="38" a="1"/>
  <c r="N115" i="38" s="1"/>
  <c r="N101" i="38" a="1"/>
  <c r="N101" i="38" s="1"/>
  <c r="N89" i="38" a="1"/>
  <c r="N89" i="38" s="1"/>
  <c r="N77" i="38" a="1"/>
  <c r="N77" i="38" s="1"/>
  <c r="N126" i="38" a="1"/>
  <c r="N126" i="38" s="1"/>
  <c r="N125" i="38" a="1"/>
  <c r="N125" i="38" s="1"/>
  <c r="N113" i="38" a="1"/>
  <c r="N113" i="38" s="1"/>
  <c r="N99" i="38" a="1"/>
  <c r="N99" i="38" s="1"/>
  <c r="N87" i="38" a="1"/>
  <c r="N87" i="38" s="1"/>
  <c r="I2" i="38" a="1"/>
  <c r="I2" i="38" s="1"/>
  <c r="P28" i="13"/>
  <c r="Y2" i="64" s="1" a="1"/>
  <c r="Y2" i="64" s="1"/>
  <c r="A2" i="66" a="1"/>
  <c r="A2" i="66" s="1"/>
  <c r="D47" i="26"/>
  <c r="C48" i="26"/>
  <c r="C49" i="26" s="1"/>
  <c r="C30" i="26"/>
  <c r="D30" i="26" s="1"/>
  <c r="D61" i="26"/>
  <c r="C62" i="26"/>
  <c r="C36" i="26"/>
  <c r="C23" i="26"/>
  <c r="C44" i="26"/>
  <c r="C32" i="26"/>
  <c r="C60" i="26"/>
  <c r="D60" i="26" s="1"/>
  <c r="D59" i="26"/>
  <c r="O160" i="12"/>
  <c r="D48" i="26"/>
  <c r="D11" i="26"/>
  <c r="C52" i="26"/>
  <c r="C12" i="26"/>
  <c r="C8" i="33"/>
  <c r="O2" i="32" a="1"/>
  <c r="O2" i="32" s="1"/>
  <c r="J160" i="12" s="1"/>
  <c r="K160" i="12"/>
  <c r="K163" i="12" a="1"/>
  <c r="K163" i="12" s="1"/>
  <c r="S33" i="35"/>
  <c r="S32" i="35"/>
  <c r="S31" i="35"/>
  <c r="S30" i="35"/>
  <c r="S29" i="35"/>
  <c r="S28" i="35"/>
  <c r="S27" i="35"/>
  <c r="S26" i="35"/>
  <c r="S25" i="35"/>
  <c r="S24" i="35"/>
  <c r="S23" i="35"/>
  <c r="S22" i="35"/>
  <c r="S21" i="35"/>
  <c r="S20" i="35"/>
  <c r="S19" i="35"/>
  <c r="S18" i="35"/>
  <c r="S17" i="35"/>
  <c r="S16" i="35"/>
  <c r="S15" i="35"/>
  <c r="S14" i="35"/>
  <c r="S13" i="35"/>
  <c r="BT145" i="38" l="1" a="1"/>
  <c r="BT145" i="38" s="1"/>
  <c r="BU145" i="38" a="1"/>
  <c r="BU145" i="38" s="1"/>
  <c r="BS145" i="38" a="1"/>
  <c r="BS145" i="38" s="1"/>
  <c r="BR145" i="38" a="1"/>
  <c r="BR145" i="38" s="1"/>
  <c r="BQ145" i="38" a="1"/>
  <c r="BQ145" i="38" s="1"/>
  <c r="BP145" i="38" a="1"/>
  <c r="BP145" i="38" s="1"/>
  <c r="BO145" i="38" a="1"/>
  <c r="BO145" i="38" s="1"/>
  <c r="BN145" i="38" a="1"/>
  <c r="BN145" i="38" s="1"/>
  <c r="BM145" i="38" a="1"/>
  <c r="BM145" i="38" s="1"/>
  <c r="BV145" i="38" a="1"/>
  <c r="BV145" i="38" s="1"/>
  <c r="BL145" i="38" a="1"/>
  <c r="BL145" i="38" s="1"/>
  <c r="AW145" i="38" a="1"/>
  <c r="AW145" i="38" s="1"/>
  <c r="BK145" i="38" a="1"/>
  <c r="BK145" i="38" s="1"/>
  <c r="AY145" i="38" a="1"/>
  <c r="AY145" i="38" s="1"/>
  <c r="BJ145" i="38" a="1"/>
  <c r="BJ145" i="38" s="1"/>
  <c r="AV145" i="38" a="1"/>
  <c r="AV145" i="38" s="1"/>
  <c r="BI145" i="38" a="1"/>
  <c r="BI145" i="38" s="1"/>
  <c r="BH145" i="38" a="1"/>
  <c r="BH145" i="38" s="1"/>
  <c r="BG145" i="38" a="1"/>
  <c r="BG145" i="38" s="1"/>
  <c r="AU145" i="38" a="1"/>
  <c r="AU145" i="38" s="1"/>
  <c r="BF145" i="38" a="1"/>
  <c r="BF145" i="38" s="1"/>
  <c r="BE145" i="38" a="1"/>
  <c r="BE145" i="38" s="1"/>
  <c r="AT145" i="38" a="1"/>
  <c r="AT145" i="38" s="1"/>
  <c r="BD145" i="38" a="1"/>
  <c r="BD145" i="38" s="1"/>
  <c r="BB145" i="38" a="1"/>
  <c r="BB145" i="38" s="1"/>
  <c r="BC145" i="38" a="1"/>
  <c r="BC145" i="38" s="1"/>
  <c r="AX145" i="38" a="1"/>
  <c r="AX145" i="38" s="1"/>
  <c r="BA145" i="38" a="1"/>
  <c r="BA145" i="38" s="1"/>
  <c r="AZ145" i="38" a="1"/>
  <c r="AZ145" i="38" s="1"/>
  <c r="AS145" i="38" a="1"/>
  <c r="AS145" i="38" s="1"/>
  <c r="R2" i="33" a="1"/>
  <c r="R2" i="33" s="1"/>
  <c r="P2" i="33" a="1"/>
  <c r="P2" i="33" s="1"/>
  <c r="N163" i="12" s="1" a="1"/>
  <c r="N163" i="12" s="1"/>
  <c r="AK2" i="73" a="1"/>
  <c r="AK2" i="73" s="1"/>
  <c r="AK6" i="73" a="1"/>
  <c r="AK6" i="73" s="1"/>
  <c r="D2" i="67" a="1"/>
  <c r="D2" i="67" s="1"/>
  <c r="A2" i="67" a="1"/>
  <c r="A2" i="67" s="1"/>
  <c r="B2" i="67" a="1"/>
  <c r="C45" i="26"/>
  <c r="D45" i="26" s="1"/>
  <c r="D44" i="26"/>
  <c r="D23" i="26"/>
  <c r="C24" i="26"/>
  <c r="C37" i="26"/>
  <c r="D36" i="26"/>
  <c r="D62" i="26"/>
  <c r="C63" i="26"/>
  <c r="C33" i="26"/>
  <c r="D33" i="26" s="1"/>
  <c r="D32" i="26"/>
  <c r="D49" i="26"/>
  <c r="C50" i="26"/>
  <c r="N40" i="38" a="1"/>
  <c r="N40" i="38" s="1"/>
  <c r="O163" i="12" a="1"/>
  <c r="O163" i="12" s="1"/>
  <c r="D52" i="26"/>
  <c r="C53" i="26"/>
  <c r="C13" i="26"/>
  <c r="D12" i="26"/>
  <c r="J163" i="12" a="1"/>
  <c r="J163" i="12" s="1"/>
  <c r="P9" i="25"/>
  <c r="O9" i="25"/>
  <c r="N9" i="25"/>
  <c r="M9" i="25"/>
  <c r="I9" i="25"/>
  <c r="H9" i="25"/>
  <c r="G9" i="25"/>
  <c r="F9" i="25"/>
  <c r="E9" i="25"/>
  <c r="C9" i="25"/>
  <c r="H8" i="9"/>
  <c r="P8" i="9"/>
  <c r="O8" i="9"/>
  <c r="N8" i="9"/>
  <c r="M8" i="9"/>
  <c r="I8" i="9"/>
  <c r="P6" i="9"/>
  <c r="O6" i="9"/>
  <c r="N6" i="9"/>
  <c r="M6" i="9"/>
  <c r="I6" i="9"/>
  <c r="H6" i="9"/>
  <c r="G6" i="9"/>
  <c r="F6" i="9"/>
  <c r="E6" i="9"/>
  <c r="C6" i="9"/>
  <c r="D6" i="9"/>
  <c r="Q2" i="33" l="1" a="1"/>
  <c r="Q2" i="33" s="1"/>
  <c r="N28" i="38" a="1"/>
  <c r="N28" i="38" s="1"/>
  <c r="N30" i="38" a="1"/>
  <c r="N30" i="38" s="1"/>
  <c r="N43" i="38" a="1"/>
  <c r="N43" i="38" s="1"/>
  <c r="N21" i="38" a="1"/>
  <c r="N21" i="38" s="1"/>
  <c r="N36" i="38" a="1"/>
  <c r="N36" i="38" s="1"/>
  <c r="N12" i="38" a="1"/>
  <c r="N12" i="38" s="1"/>
  <c r="N23" i="38" a="1"/>
  <c r="N23" i="38" s="1"/>
  <c r="N2" i="38" a="1"/>
  <c r="N2" i="38" s="1"/>
  <c r="N24" i="38" a="1"/>
  <c r="N24" i="38" s="1"/>
  <c r="N29" i="38" a="1"/>
  <c r="N29" i="38" s="1"/>
  <c r="N41" i="38" a="1"/>
  <c r="N41" i="38" s="1"/>
  <c r="N25" i="38" a="1"/>
  <c r="N25" i="38" s="1"/>
  <c r="N13" i="38" a="1"/>
  <c r="N13" i="38" s="1"/>
  <c r="N42" i="38" a="1"/>
  <c r="N42" i="38" s="1"/>
  <c r="N31" i="38" a="1"/>
  <c r="N31" i="38" s="1"/>
  <c r="N33" i="38" a="1"/>
  <c r="N33" i="38" s="1"/>
  <c r="N38" i="38" a="1"/>
  <c r="N38" i="38" s="1"/>
  <c r="N32" i="38" a="1"/>
  <c r="N32" i="38" s="1"/>
  <c r="N5" i="38" a="1"/>
  <c r="N5" i="38" s="1"/>
  <c r="N22" i="38" a="1"/>
  <c r="N22" i="38" s="1"/>
  <c r="N34" i="38" a="1"/>
  <c r="N34" i="38" s="1"/>
  <c r="N6" i="38" a="1"/>
  <c r="N6" i="38" s="1"/>
  <c r="N8" i="38" a="1"/>
  <c r="N8" i="38" s="1"/>
  <c r="N35" i="38" a="1"/>
  <c r="N35" i="38" s="1"/>
  <c r="N37" i="38" a="1"/>
  <c r="N37" i="38" s="1"/>
  <c r="N47" i="38" a="1"/>
  <c r="N47" i="38" s="1"/>
  <c r="N26" i="38" a="1"/>
  <c r="N26" i="38" s="1"/>
  <c r="N39" i="38" a="1"/>
  <c r="N39" i="38" s="1"/>
  <c r="N17" i="38" a="1"/>
  <c r="N17" i="38" s="1"/>
  <c r="N27" i="38" a="1"/>
  <c r="N27" i="38" s="1"/>
  <c r="N57" i="38" a="1"/>
  <c r="N57" i="38" s="1"/>
  <c r="N14" i="38" a="1"/>
  <c r="N14" i="38" s="1"/>
  <c r="N16" i="38" a="1"/>
  <c r="N16" i="38" s="1"/>
  <c r="N11" i="38" a="1"/>
  <c r="N11" i="38" s="1"/>
  <c r="N15" i="38" a="1"/>
  <c r="N15" i="38" s="1"/>
  <c r="N4" i="38" a="1"/>
  <c r="N4" i="38" s="1"/>
  <c r="N48" i="38" a="1"/>
  <c r="N48" i="38" s="1"/>
  <c r="N3" i="38" a="1"/>
  <c r="N7" i="38" a="1"/>
  <c r="N7" i="38" s="1"/>
  <c r="N9" i="38" a="1"/>
  <c r="N9" i="38" s="1"/>
  <c r="N61" i="38" a="1"/>
  <c r="N61" i="38" s="1"/>
  <c r="N50" i="38" a="1"/>
  <c r="N50" i="38" s="1"/>
  <c r="N72" i="38" a="1"/>
  <c r="N72" i="38" s="1"/>
  <c r="N10" i="38" a="1"/>
  <c r="N10" i="38" s="1"/>
  <c r="N67" i="38" a="1"/>
  <c r="N67" i="38" s="1"/>
  <c r="N68" i="38" a="1"/>
  <c r="N68" i="38" s="1"/>
  <c r="N49" i="38" a="1"/>
  <c r="N49" i="38" s="1"/>
  <c r="N62" i="38" a="1"/>
  <c r="N62" i="38" s="1"/>
  <c r="N69" i="38" a="1"/>
  <c r="N69" i="38" s="1"/>
  <c r="N58" i="38" a="1"/>
  <c r="N58" i="38" s="1"/>
  <c r="N59" i="38" a="1"/>
  <c r="N59" i="38" s="1"/>
  <c r="N51" i="38" a="1"/>
  <c r="N51" i="38" s="1"/>
  <c r="N46" i="38" a="1"/>
  <c r="N46" i="38" s="1"/>
  <c r="N63" i="38" a="1"/>
  <c r="N63" i="38" s="1"/>
  <c r="N70" i="38" a="1"/>
  <c r="N70" i="38" s="1"/>
  <c r="N54" i="38" a="1"/>
  <c r="N54" i="38" s="1"/>
  <c r="N71" i="38" a="1"/>
  <c r="N71" i="38" s="1"/>
  <c r="N60" i="38" a="1"/>
  <c r="N60" i="38" s="1"/>
  <c r="N66" i="38" a="1"/>
  <c r="N66" i="38" s="1"/>
  <c r="N56" i="38" a="1"/>
  <c r="N56" i="38" s="1"/>
  <c r="N73" i="38" a="1"/>
  <c r="N73" i="38" s="1"/>
  <c r="N65" i="38" a="1"/>
  <c r="N65" i="38" s="1"/>
  <c r="N55" i="38" a="1"/>
  <c r="N55" i="38" s="1"/>
  <c r="N52" i="38" a="1"/>
  <c r="N52" i="38" s="1"/>
  <c r="N64" i="38" a="1"/>
  <c r="N64" i="38" s="1"/>
  <c r="N53" i="38" a="1"/>
  <c r="N53" i="38" s="1"/>
  <c r="BM7" i="73" a="1"/>
  <c r="BM7" i="73" s="1"/>
  <c r="BM6" i="73" a="1"/>
  <c r="BM6" i="73" s="1"/>
  <c r="N160" i="12"/>
  <c r="B2" i="67"/>
  <c r="C8" i="67"/>
  <c r="C5" i="67"/>
  <c r="C12" i="67"/>
  <c r="C10" i="67"/>
  <c r="C9" i="67"/>
  <c r="C7" i="67"/>
  <c r="C6" i="67"/>
  <c r="C4" i="67"/>
  <c r="C3" i="67"/>
  <c r="C11" i="67"/>
  <c r="B2" i="59" a="1"/>
  <c r="B2" i="59" s="1"/>
  <c r="C64" i="26"/>
  <c r="D63" i="26"/>
  <c r="D50" i="26"/>
  <c r="C51" i="26"/>
  <c r="D51" i="26" s="1"/>
  <c r="D37" i="26"/>
  <c r="C38" i="26"/>
  <c r="D53" i="26"/>
  <c r="C54" i="26"/>
  <c r="D54" i="26" s="1"/>
  <c r="C25" i="26"/>
  <c r="D24" i="26"/>
  <c r="D13" i="26"/>
  <c r="C14" i="26"/>
  <c r="T2" i="9" a="1"/>
  <c r="T2" i="9" s="1"/>
  <c r="S2" i="9" a="1"/>
  <c r="S2" i="9" s="1"/>
  <c r="G2" i="68" a="1"/>
  <c r="G2" i="68" s="1"/>
  <c r="S2" i="25" a="1"/>
  <c r="S2" i="25" s="1"/>
  <c r="Y10" i="19" a="1"/>
  <c r="Y10" i="19" s="1"/>
  <c r="A6" i="73" l="1"/>
  <c r="A7" i="73"/>
  <c r="J2" i="84" a="1"/>
  <c r="J2" i="84" s="1"/>
  <c r="CI5" i="73" a="1"/>
  <c r="CI5" i="73" s="1"/>
  <c r="CI6" i="73" a="1"/>
  <c r="CI6" i="73" s="1"/>
  <c r="CI7" i="73" a="1"/>
  <c r="CI7" i="73" s="1"/>
  <c r="C2" i="67"/>
  <c r="BZ2" i="84" a="1"/>
  <c r="BZ2" i="84" s="1"/>
  <c r="N3" i="38"/>
  <c r="CI3" i="73" a="1"/>
  <c r="CI3" i="73" s="1"/>
  <c r="CI4" i="73" a="1"/>
  <c r="CI4" i="73" s="1"/>
  <c r="A4" i="73" s="1"/>
  <c r="CI2" i="73" a="1"/>
  <c r="CI2" i="73" s="1"/>
  <c r="B2" i="68" a="1"/>
  <c r="A2" i="68" a="1"/>
  <c r="A2" i="68" s="1"/>
  <c r="S163" i="12" a="1"/>
  <c r="S163" i="12" s="1"/>
  <c r="S160" i="12"/>
  <c r="D25" i="26"/>
  <c r="C26" i="26"/>
  <c r="D38" i="26"/>
  <c r="C39" i="26"/>
  <c r="D64" i="26"/>
  <c r="C65" i="26"/>
  <c r="C15" i="26"/>
  <c r="D14" i="26"/>
  <c r="Q160" i="12"/>
  <c r="Q163" i="12" a="1"/>
  <c r="Q163" i="12" s="1"/>
  <c r="C46" i="31"/>
  <c r="S19" i="76" l="1" a="1"/>
  <c r="S19" i="76" s="1"/>
  <c r="S17" i="76" a="1"/>
  <c r="S17" i="76" s="1"/>
  <c r="S15" i="76" a="1"/>
  <c r="S15" i="76" s="1"/>
  <c r="S22" i="76" a="1"/>
  <c r="S22" i="76" s="1"/>
  <c r="S24" i="76" a="1"/>
  <c r="S24" i="76" s="1"/>
  <c r="S36" i="76" a="1"/>
  <c r="S36" i="76" s="1"/>
  <c r="S26" i="76" a="1"/>
  <c r="S26" i="76" s="1"/>
  <c r="S32" i="76" a="1"/>
  <c r="S32" i="76" s="1"/>
  <c r="S20" i="76" a="1"/>
  <c r="S20" i="76" s="1"/>
  <c r="S28" i="76" a="1"/>
  <c r="S28" i="76" s="1"/>
  <c r="S30" i="76" a="1"/>
  <c r="S30" i="76" s="1"/>
  <c r="S34" i="76" a="1"/>
  <c r="S34" i="76" s="1"/>
  <c r="S35" i="76" a="1"/>
  <c r="S35" i="76" s="1"/>
  <c r="S25" i="76" a="1"/>
  <c r="S25" i="76" s="1"/>
  <c r="S23" i="76" a="1"/>
  <c r="S23" i="76" s="1"/>
  <c r="S33" i="76" a="1"/>
  <c r="S33" i="76" s="1"/>
  <c r="S37" i="76" a="1"/>
  <c r="S37" i="76" s="1"/>
  <c r="S21" i="76" a="1"/>
  <c r="S21" i="76" s="1"/>
  <c r="DD3" i="73" a="1"/>
  <c r="DD3" i="73" s="1"/>
  <c r="S2" i="76" s="1" a="1"/>
  <c r="S2" i="76" s="1"/>
  <c r="B2" i="68"/>
  <c r="F2" i="68" s="1"/>
  <c r="F4" i="68"/>
  <c r="F3" i="68"/>
  <c r="DD5" i="73" a="1"/>
  <c r="DD5" i="73" s="1"/>
  <c r="A5" i="73" s="1"/>
  <c r="C40" i="26"/>
  <c r="D39" i="26"/>
  <c r="C27" i="26"/>
  <c r="D27" i="26" s="1"/>
  <c r="D26" i="26"/>
  <c r="D65" i="26"/>
  <c r="C66" i="26"/>
  <c r="D66" i="26" s="1"/>
  <c r="C16" i="26"/>
  <c r="D15" i="26"/>
  <c r="J8" i="76" a="1"/>
  <c r="J7" i="76" a="1"/>
  <c r="A3" i="73" l="1"/>
  <c r="J7" i="76"/>
  <c r="J8" i="76"/>
  <c r="S10" i="76" a="1"/>
  <c r="S10" i="76" s="1"/>
  <c r="S12" i="76" a="1"/>
  <c r="S12" i="76" s="1"/>
  <c r="S13" i="76" a="1"/>
  <c r="S13" i="76" s="1"/>
  <c r="S7" i="76" a="1"/>
  <c r="S7" i="76" s="1"/>
  <c r="S5" i="76" a="1"/>
  <c r="S5" i="76" s="1"/>
  <c r="S6" i="76" a="1"/>
  <c r="S6" i="76" s="1"/>
  <c r="S18" i="76" a="1"/>
  <c r="S18" i="76" s="1"/>
  <c r="S16" i="76" a="1"/>
  <c r="S16" i="76" s="1"/>
  <c r="S14" i="76" a="1"/>
  <c r="S14" i="76" s="1"/>
  <c r="S4" i="76" a="1"/>
  <c r="S4" i="76" s="1"/>
  <c r="S8" i="76" a="1"/>
  <c r="S8" i="76" s="1"/>
  <c r="C41" i="26"/>
  <c r="D40" i="26"/>
  <c r="C17" i="26"/>
  <c r="D16" i="26"/>
  <c r="J5" i="76" a="1"/>
  <c r="J6" i="76" a="1"/>
  <c r="J4" i="76" a="1"/>
  <c r="J5" i="76" l="1"/>
  <c r="FB4" i="77" s="1" a="1"/>
  <c r="FB4" i="77" s="1"/>
  <c r="J6" i="76"/>
  <c r="J4" i="76"/>
  <c r="S3" i="76" a="1"/>
  <c r="S3" i="76" s="1"/>
  <c r="D41" i="26"/>
  <c r="C42" i="26"/>
  <c r="D42" i="26" s="1"/>
  <c r="D17" i="26"/>
  <c r="C18" i="26"/>
  <c r="J3" i="76" a="1"/>
  <c r="J3" i="76" l="1"/>
  <c r="FB2" i="77" a="1"/>
  <c r="FB2" i="77" s="1"/>
  <c r="D18" i="26"/>
  <c r="C19" i="26"/>
  <c r="FB187" i="77" l="1" a="1"/>
  <c r="FB187" i="77" s="1"/>
  <c r="FB703" i="77" a="1"/>
  <c r="FB703" i="77" s="1"/>
  <c r="FB523" i="77" a="1"/>
  <c r="FB523" i="77" s="1"/>
  <c r="FB355" i="77" a="1"/>
  <c r="FB355" i="77" s="1"/>
  <c r="FB19" i="77" a="1"/>
  <c r="FB19" i="77" s="1"/>
  <c r="FB127" i="77" a="1"/>
  <c r="FB127" i="77" s="1"/>
  <c r="FB139" i="77" a="1"/>
  <c r="FB139" i="77" s="1"/>
  <c r="FB427" i="77" a="1"/>
  <c r="FB427" i="77" s="1"/>
  <c r="FB451" i="77" a="1"/>
  <c r="FB451" i="77" s="1"/>
  <c r="FB691" i="77" a="1"/>
  <c r="FB691" i="77" s="1"/>
  <c r="FB102" i="77" a="1"/>
  <c r="FB102" i="77" s="1"/>
  <c r="FB246" i="77" a="1"/>
  <c r="FB246" i="77" s="1"/>
  <c r="FB390" i="77" a="1"/>
  <c r="FB390" i="77" s="1"/>
  <c r="FB534" i="77" a="1"/>
  <c r="FB534" i="77" s="1"/>
  <c r="FB678" i="77" a="1"/>
  <c r="FB678" i="77" s="1"/>
  <c r="FB92" i="77" a="1"/>
  <c r="FB92" i="77" s="1"/>
  <c r="FB236" i="77" a="1"/>
  <c r="FB236" i="77" s="1"/>
  <c r="FB380" i="77" a="1"/>
  <c r="FB380" i="77" s="1"/>
  <c r="FB524" i="77" a="1"/>
  <c r="FB524" i="77" s="1"/>
  <c r="FB668" i="77" a="1"/>
  <c r="FB668" i="77" s="1"/>
  <c r="FB81" i="77" a="1"/>
  <c r="FB81" i="77" s="1"/>
  <c r="FB225" i="77" a="1"/>
  <c r="FB225" i="77" s="1"/>
  <c r="FB369" i="77" a="1"/>
  <c r="FB369" i="77" s="1"/>
  <c r="FB513" i="77" a="1"/>
  <c r="FB513" i="77" s="1"/>
  <c r="FB657" i="77" a="1"/>
  <c r="FB657" i="77" s="1"/>
  <c r="FB70" i="77" a="1"/>
  <c r="FB70" i="77" s="1"/>
  <c r="FB214" i="77" a="1"/>
  <c r="FB214" i="77" s="1"/>
  <c r="FB358" i="77" a="1"/>
  <c r="FB358" i="77" s="1"/>
  <c r="FB502" i="77" a="1"/>
  <c r="FB502" i="77" s="1"/>
  <c r="FB646" i="77" a="1"/>
  <c r="FB646" i="77" s="1"/>
  <c r="FB59" i="77" a="1"/>
  <c r="FB59" i="77" s="1"/>
  <c r="FB203" i="77" a="1"/>
  <c r="FB203" i="77" s="1"/>
  <c r="FB347" i="77" a="1"/>
  <c r="FB347" i="77" s="1"/>
  <c r="FB491" i="77" a="1"/>
  <c r="FB491" i="77" s="1"/>
  <c r="FB635" i="77" a="1"/>
  <c r="FB635" i="77" s="1"/>
  <c r="FB48" i="77" a="1"/>
  <c r="FB48" i="77" s="1"/>
  <c r="FB192" i="77" a="1"/>
  <c r="FB192" i="77" s="1"/>
  <c r="FB336" i="77" a="1"/>
  <c r="FB336" i="77" s="1"/>
  <c r="FB480" i="77" a="1"/>
  <c r="FB480" i="77" s="1"/>
  <c r="FB624" i="77" a="1"/>
  <c r="FB624" i="77" s="1"/>
  <c r="FB49" i="77" a="1"/>
  <c r="FB49" i="77" s="1"/>
  <c r="FB193" i="77" a="1"/>
  <c r="FB193" i="77" s="1"/>
  <c r="FB337" i="77" a="1"/>
  <c r="FB337" i="77" s="1"/>
  <c r="FB481" i="77" a="1"/>
  <c r="FB481" i="77" s="1"/>
  <c r="FB625" i="77" a="1"/>
  <c r="FB625" i="77" s="1"/>
  <c r="FB38" i="77" a="1"/>
  <c r="FB38" i="77" s="1"/>
  <c r="FB182" i="77" a="1"/>
  <c r="FB182" i="77" s="1"/>
  <c r="FB326" i="77" a="1"/>
  <c r="FB326" i="77" s="1"/>
  <c r="FB470" i="77" a="1"/>
  <c r="FB470" i="77" s="1"/>
  <c r="FB614" i="77" a="1"/>
  <c r="FB614" i="77" s="1"/>
  <c r="FB15" i="77" a="1"/>
  <c r="FB15" i="77" s="1"/>
  <c r="FB159" i="77" a="1"/>
  <c r="FB159" i="77" s="1"/>
  <c r="FB303" i="77" a="1"/>
  <c r="FB303" i="77" s="1"/>
  <c r="FB447" i="77" a="1"/>
  <c r="FB447" i="77" s="1"/>
  <c r="FB591" i="77" a="1"/>
  <c r="FB591" i="77" s="1"/>
  <c r="FB734" i="77" a="1"/>
  <c r="FB734" i="77" s="1"/>
  <c r="FB148" i="77" a="1"/>
  <c r="FB148" i="77" s="1"/>
  <c r="FB292" i="77" a="1"/>
  <c r="FB292" i="77" s="1"/>
  <c r="FB436" i="77" a="1"/>
  <c r="FB436" i="77" s="1"/>
  <c r="FB580" i="77" a="1"/>
  <c r="FB580" i="77" s="1"/>
  <c r="FB724" i="77" a="1"/>
  <c r="FB724" i="77" s="1"/>
  <c r="FB125" i="77" a="1"/>
  <c r="FB125" i="77" s="1"/>
  <c r="FB269" i="77" a="1"/>
  <c r="FB269" i="77" s="1"/>
  <c r="FB413" i="77" a="1"/>
  <c r="FB413" i="77" s="1"/>
  <c r="FB557" i="77" a="1"/>
  <c r="FB557" i="77" s="1"/>
  <c r="FB701" i="77" a="1"/>
  <c r="FB701" i="77" s="1"/>
  <c r="FB115" i="77" a="1"/>
  <c r="FB115" i="77" s="1"/>
  <c r="FB403" i="77" a="1"/>
  <c r="FB403" i="77" s="1"/>
  <c r="FB415" i="77" a="1"/>
  <c r="FB415" i="77" s="1"/>
  <c r="FB114" i="77" a="1"/>
  <c r="FB114" i="77" s="1"/>
  <c r="FB258" i="77" a="1"/>
  <c r="FB258" i="77" s="1"/>
  <c r="FB402" i="77" a="1"/>
  <c r="FB402" i="77" s="1"/>
  <c r="FB546" i="77" a="1"/>
  <c r="FB546" i="77" s="1"/>
  <c r="FB690" i="77" a="1"/>
  <c r="FB690" i="77" s="1"/>
  <c r="FB104" i="77" a="1"/>
  <c r="FB104" i="77" s="1"/>
  <c r="FB248" i="77" a="1"/>
  <c r="FB248" i="77" s="1"/>
  <c r="FB392" i="77" a="1"/>
  <c r="FB392" i="77" s="1"/>
  <c r="FB536" i="77" a="1"/>
  <c r="FB536" i="77" s="1"/>
  <c r="FB680" i="77" a="1"/>
  <c r="FB680" i="77" s="1"/>
  <c r="FB93" i="77" a="1"/>
  <c r="FB93" i="77" s="1"/>
  <c r="FB237" i="77" a="1"/>
  <c r="FB237" i="77" s="1"/>
  <c r="FB381" i="77" a="1"/>
  <c r="FB381" i="77" s="1"/>
  <c r="FB525" i="77" a="1"/>
  <c r="FB525" i="77" s="1"/>
  <c r="FB669" i="77" a="1"/>
  <c r="FB669" i="77" s="1"/>
  <c r="FB82" i="77" a="1"/>
  <c r="FB82" i="77" s="1"/>
  <c r="FB226" i="77" a="1"/>
  <c r="FB226" i="77" s="1"/>
  <c r="FB370" i="77" a="1"/>
  <c r="FB370" i="77" s="1"/>
  <c r="FB514" i="77" a="1"/>
  <c r="FB514" i="77" s="1"/>
  <c r="FB658" i="77" a="1"/>
  <c r="FB658" i="77" s="1"/>
  <c r="FB71" i="77" a="1"/>
  <c r="FB71" i="77" s="1"/>
  <c r="FB215" i="77" a="1"/>
  <c r="FB215" i="77" s="1"/>
  <c r="FB359" i="77" a="1"/>
  <c r="FB359" i="77" s="1"/>
  <c r="FB503" i="77" a="1"/>
  <c r="FB503" i="77" s="1"/>
  <c r="FB647" i="77" a="1"/>
  <c r="FB647" i="77" s="1"/>
  <c r="FB60" i="77" a="1"/>
  <c r="FB60" i="77" s="1"/>
  <c r="FB204" i="77" a="1"/>
  <c r="FB204" i="77" s="1"/>
  <c r="FB348" i="77" a="1"/>
  <c r="FB348" i="77" s="1"/>
  <c r="FB492" i="77" a="1"/>
  <c r="FB492" i="77" s="1"/>
  <c r="FB636" i="77" a="1"/>
  <c r="FB636" i="77" s="1"/>
  <c r="FB61" i="77" a="1"/>
  <c r="FB61" i="77" s="1"/>
  <c r="FB205" i="77" a="1"/>
  <c r="FB205" i="77" s="1"/>
  <c r="FB349" i="77" a="1"/>
  <c r="FB349" i="77" s="1"/>
  <c r="FB493" i="77" a="1"/>
  <c r="FB493" i="77" s="1"/>
  <c r="FB637" i="77" a="1"/>
  <c r="FB637" i="77" s="1"/>
  <c r="FB50" i="77" a="1"/>
  <c r="FB50" i="77" s="1"/>
  <c r="FB194" i="77" a="1"/>
  <c r="FB194" i="77" s="1"/>
  <c r="FB338" i="77" a="1"/>
  <c r="FB338" i="77" s="1"/>
  <c r="FB482" i="77" a="1"/>
  <c r="FB482" i="77" s="1"/>
  <c r="FB626" i="77" a="1"/>
  <c r="FB626" i="77" s="1"/>
  <c r="FB27" i="77" a="1"/>
  <c r="FB27" i="77" s="1"/>
  <c r="FB171" i="77" a="1"/>
  <c r="FB171" i="77" s="1"/>
  <c r="FB315" i="77" a="1"/>
  <c r="FB315" i="77" s="1"/>
  <c r="FB459" i="77" a="1"/>
  <c r="FB459" i="77" s="1"/>
  <c r="FB603" i="77" a="1"/>
  <c r="FB603" i="77" s="1"/>
  <c r="FB16" i="77" a="1"/>
  <c r="FB16" i="77" s="1"/>
  <c r="FB160" i="77" a="1"/>
  <c r="FB160" i="77" s="1"/>
  <c r="FB304" i="77" a="1"/>
  <c r="FB304" i="77" s="1"/>
  <c r="FB448" i="77" a="1"/>
  <c r="FB448" i="77" s="1"/>
  <c r="FB592" i="77" a="1"/>
  <c r="FB592" i="77" s="1"/>
  <c r="FB735" i="77" a="1"/>
  <c r="FB735" i="77" s="1"/>
  <c r="FB137" i="77" a="1"/>
  <c r="FB137" i="77" s="1"/>
  <c r="FB281" i="77" a="1"/>
  <c r="FB281" i="77" s="1"/>
  <c r="FB425" i="77" a="1"/>
  <c r="FB425" i="77" s="1"/>
  <c r="FB569" i="77" a="1"/>
  <c r="FB569" i="77" s="1"/>
  <c r="FB713" i="77" a="1"/>
  <c r="FB713" i="77" s="1"/>
  <c r="FB103" i="77" a="1"/>
  <c r="FB103" i="77" s="1"/>
  <c r="FB379" i="77" a="1"/>
  <c r="FB379" i="77" s="1"/>
  <c r="FB667" i="77" a="1"/>
  <c r="FB667" i="77" s="1"/>
  <c r="FB679" i="77" a="1"/>
  <c r="FB679" i="77" s="1"/>
  <c r="FB126" i="77" a="1"/>
  <c r="FB126" i="77" s="1"/>
  <c r="FB270" i="77" a="1"/>
  <c r="FB270" i="77" s="1"/>
  <c r="FB414" i="77" a="1"/>
  <c r="FB414" i="77" s="1"/>
  <c r="FB558" i="77" a="1"/>
  <c r="FB558" i="77" s="1"/>
  <c r="FB702" i="77" a="1"/>
  <c r="FB702" i="77" s="1"/>
  <c r="FB116" i="77" a="1"/>
  <c r="FB116" i="77" s="1"/>
  <c r="FB260" i="77" a="1"/>
  <c r="FB260" i="77" s="1"/>
  <c r="FB404" i="77" a="1"/>
  <c r="FB404" i="77" s="1"/>
  <c r="FB548" i="77" a="1"/>
  <c r="FB548" i="77" s="1"/>
  <c r="FB692" i="77" a="1"/>
  <c r="FB692" i="77" s="1"/>
  <c r="FB105" i="77" a="1"/>
  <c r="FB105" i="77" s="1"/>
  <c r="FB249" i="77" a="1"/>
  <c r="FB249" i="77" s="1"/>
  <c r="FB393" i="77" a="1"/>
  <c r="FB393" i="77" s="1"/>
  <c r="FB537" i="77" a="1"/>
  <c r="FB537" i="77" s="1"/>
  <c r="FB681" i="77" a="1"/>
  <c r="FB681" i="77" s="1"/>
  <c r="FB94" i="77" a="1"/>
  <c r="FB94" i="77" s="1"/>
  <c r="FB238" i="77" a="1"/>
  <c r="FB238" i="77" s="1"/>
  <c r="FB382" i="77" a="1"/>
  <c r="FB382" i="77" s="1"/>
  <c r="FB526" i="77" a="1"/>
  <c r="FB526" i="77" s="1"/>
  <c r="FB670" i="77" a="1"/>
  <c r="FB670" i="77" s="1"/>
  <c r="FB83" i="77" a="1"/>
  <c r="FB83" i="77" s="1"/>
  <c r="FB227" i="77" a="1"/>
  <c r="FB227" i="77" s="1"/>
  <c r="FB371" i="77" a="1"/>
  <c r="FB371" i="77" s="1"/>
  <c r="FB515" i="77" a="1"/>
  <c r="FB515" i="77" s="1"/>
  <c r="FB659" i="77" a="1"/>
  <c r="FB659" i="77" s="1"/>
  <c r="FB72" i="77" a="1"/>
  <c r="FB72" i="77" s="1"/>
  <c r="FB216" i="77" a="1"/>
  <c r="FB216" i="77" s="1"/>
  <c r="FB360" i="77" a="1"/>
  <c r="FB360" i="77" s="1"/>
  <c r="FB504" i="77" a="1"/>
  <c r="FB504" i="77" s="1"/>
  <c r="FB648" i="77" a="1"/>
  <c r="FB648" i="77" s="1"/>
  <c r="FB73" i="77" a="1"/>
  <c r="FB73" i="77" s="1"/>
  <c r="FB217" i="77" a="1"/>
  <c r="FB217" i="77" s="1"/>
  <c r="FB361" i="77" a="1"/>
  <c r="FB361" i="77" s="1"/>
  <c r="FB505" i="77" a="1"/>
  <c r="FB505" i="77" s="1"/>
  <c r="FB649" i="77" a="1"/>
  <c r="FB649" i="77" s="1"/>
  <c r="FB62" i="77" a="1"/>
  <c r="FB62" i="77" s="1"/>
  <c r="FB206" i="77" a="1"/>
  <c r="FB206" i="77" s="1"/>
  <c r="FB350" i="77" a="1"/>
  <c r="FB350" i="77" s="1"/>
  <c r="FB494" i="77" a="1"/>
  <c r="FB494" i="77" s="1"/>
  <c r="FB638" i="77" a="1"/>
  <c r="FB638" i="77" s="1"/>
  <c r="FB39" i="77" a="1"/>
  <c r="FB39" i="77" s="1"/>
  <c r="FB183" i="77" a="1"/>
  <c r="FB183" i="77" s="1"/>
  <c r="FB327" i="77" a="1"/>
  <c r="FB327" i="77" s="1"/>
  <c r="FB471" i="77" a="1"/>
  <c r="FB471" i="77" s="1"/>
  <c r="FB615" i="77" a="1"/>
  <c r="FB615" i="77" s="1"/>
  <c r="FB28" i="77" a="1"/>
  <c r="FB28" i="77" s="1"/>
  <c r="FB172" i="77" a="1"/>
  <c r="FB172" i="77" s="1"/>
  <c r="FB316" i="77" a="1"/>
  <c r="FB316" i="77" s="1"/>
  <c r="FB460" i="77" a="1"/>
  <c r="FB460" i="77" s="1"/>
  <c r="FB604" i="77" a="1"/>
  <c r="FB604" i="77" s="1"/>
  <c r="FB5" i="77" a="1"/>
  <c r="FB5" i="77" s="1"/>
  <c r="FB149" i="77" a="1"/>
  <c r="FB149" i="77" s="1"/>
  <c r="FB293" i="77" a="1"/>
  <c r="FB293" i="77" s="1"/>
  <c r="FB437" i="77" a="1"/>
  <c r="FB437" i="77" s="1"/>
  <c r="FB581" i="77" a="1"/>
  <c r="FB581" i="77" s="1"/>
  <c r="FB725" i="77" a="1"/>
  <c r="FB725" i="77" s="1"/>
  <c r="FB367" i="77" a="1"/>
  <c r="FB367" i="77" s="1"/>
  <c r="FB391" i="77" a="1"/>
  <c r="FB391" i="77" s="1"/>
  <c r="FB655" i="77" a="1"/>
  <c r="FB655" i="77" s="1"/>
  <c r="FB138" i="77" a="1"/>
  <c r="FB138" i="77" s="1"/>
  <c r="FB282" i="77" a="1"/>
  <c r="FB282" i="77" s="1"/>
  <c r="FB426" i="77" a="1"/>
  <c r="FB426" i="77" s="1"/>
  <c r="FB570" i="77" a="1"/>
  <c r="FB570" i="77" s="1"/>
  <c r="FB714" i="77" a="1"/>
  <c r="FB714" i="77" s="1"/>
  <c r="FB128" i="77" a="1"/>
  <c r="FB128" i="77" s="1"/>
  <c r="FB272" i="77" a="1"/>
  <c r="FB272" i="77" s="1"/>
  <c r="FB416" i="77" a="1"/>
  <c r="FB416" i="77" s="1"/>
  <c r="FB560" i="77" a="1"/>
  <c r="FB560" i="77" s="1"/>
  <c r="FB704" i="77" a="1"/>
  <c r="FB704" i="77" s="1"/>
  <c r="FB117" i="77" a="1"/>
  <c r="FB117" i="77" s="1"/>
  <c r="FB261" i="77" a="1"/>
  <c r="FB261" i="77" s="1"/>
  <c r="FB405" i="77" a="1"/>
  <c r="FB405" i="77" s="1"/>
  <c r="FB549" i="77" a="1"/>
  <c r="FB549" i="77" s="1"/>
  <c r="FB693" i="77" a="1"/>
  <c r="FB693" i="77" s="1"/>
  <c r="FB106" i="77" a="1"/>
  <c r="FB106" i="77" s="1"/>
  <c r="FB250" i="77" a="1"/>
  <c r="FB250" i="77" s="1"/>
  <c r="FB394" i="77" a="1"/>
  <c r="FB394" i="77" s="1"/>
  <c r="FB538" i="77" a="1"/>
  <c r="FB538" i="77" s="1"/>
  <c r="FB682" i="77" a="1"/>
  <c r="FB682" i="77" s="1"/>
  <c r="FB95" i="77" a="1"/>
  <c r="FB95" i="77" s="1"/>
  <c r="FB239" i="77" a="1"/>
  <c r="FB239" i="77" s="1"/>
  <c r="FB383" i="77" a="1"/>
  <c r="FB383" i="77" s="1"/>
  <c r="FB527" i="77" a="1"/>
  <c r="FB527" i="77" s="1"/>
  <c r="FB671" i="77" a="1"/>
  <c r="FB671" i="77" s="1"/>
  <c r="FB84" i="77" a="1"/>
  <c r="FB84" i="77" s="1"/>
  <c r="FB228" i="77" a="1"/>
  <c r="FB228" i="77" s="1"/>
  <c r="FB372" i="77" a="1"/>
  <c r="FB372" i="77" s="1"/>
  <c r="FB516" i="77" a="1"/>
  <c r="FB516" i="77" s="1"/>
  <c r="FB660" i="77" a="1"/>
  <c r="FB660" i="77" s="1"/>
  <c r="FB85" i="77" a="1"/>
  <c r="FB85" i="77" s="1"/>
  <c r="FB229" i="77" a="1"/>
  <c r="FB229" i="77" s="1"/>
  <c r="FB373" i="77" a="1"/>
  <c r="FB373" i="77" s="1"/>
  <c r="FB517" i="77" a="1"/>
  <c r="FB517" i="77" s="1"/>
  <c r="FB661" i="77" a="1"/>
  <c r="FB661" i="77" s="1"/>
  <c r="FB74" i="77" a="1"/>
  <c r="FB74" i="77" s="1"/>
  <c r="FB218" i="77" a="1"/>
  <c r="FB218" i="77" s="1"/>
  <c r="FB362" i="77" a="1"/>
  <c r="FB362" i="77" s="1"/>
  <c r="FB506" i="77" a="1"/>
  <c r="FB506" i="77" s="1"/>
  <c r="FB650" i="77" a="1"/>
  <c r="FB650" i="77" s="1"/>
  <c r="FB51" i="77" a="1"/>
  <c r="FB51" i="77" s="1"/>
  <c r="FB195" i="77" a="1"/>
  <c r="FB195" i="77" s="1"/>
  <c r="FB339" i="77" a="1"/>
  <c r="FB339" i="77" s="1"/>
  <c r="FB483" i="77" a="1"/>
  <c r="FB483" i="77" s="1"/>
  <c r="FB627" i="77" a="1"/>
  <c r="FB627" i="77" s="1"/>
  <c r="FB40" i="77" a="1"/>
  <c r="FB40" i="77" s="1"/>
  <c r="FB184" i="77" a="1"/>
  <c r="FB184" i="77" s="1"/>
  <c r="FB328" i="77" a="1"/>
  <c r="FB328" i="77" s="1"/>
  <c r="FB472" i="77" a="1"/>
  <c r="FB472" i="77" s="1"/>
  <c r="FB616" i="77" a="1"/>
  <c r="FB616" i="77" s="1"/>
  <c r="FB17" i="77" a="1"/>
  <c r="FB17" i="77" s="1"/>
  <c r="FB161" i="77" a="1"/>
  <c r="FB161" i="77" s="1"/>
  <c r="FB305" i="77" a="1"/>
  <c r="FB305" i="77" s="1"/>
  <c r="FB449" i="77" a="1"/>
  <c r="FB449" i="77" s="1"/>
  <c r="FB593" i="77" a="1"/>
  <c r="FB593" i="77" s="1"/>
  <c r="FB736" i="77" a="1"/>
  <c r="FB736" i="77" s="1"/>
  <c r="FB55" i="77" a="1"/>
  <c r="FB55" i="77" s="1"/>
  <c r="FB91" i="77" a="1"/>
  <c r="FB91" i="77" s="1"/>
  <c r="FB343" i="77" a="1"/>
  <c r="FB343" i="77" s="1"/>
  <c r="FB643" i="77" a="1"/>
  <c r="FB643" i="77" s="1"/>
  <c r="FB6" i="77" a="1"/>
  <c r="FB6" i="77" s="1"/>
  <c r="FB150" i="77" a="1"/>
  <c r="FB150" i="77" s="1"/>
  <c r="FB294" i="77" a="1"/>
  <c r="FB294" i="77" s="1"/>
  <c r="FB438" i="77" a="1"/>
  <c r="FB438" i="77" s="1"/>
  <c r="FB582" i="77" a="1"/>
  <c r="FB582" i="77" s="1"/>
  <c r="FB726" i="77" a="1"/>
  <c r="FB726" i="77" s="1"/>
  <c r="FB140" i="77" a="1"/>
  <c r="FB140" i="77" s="1"/>
  <c r="FB284" i="77" a="1"/>
  <c r="FB284" i="77" s="1"/>
  <c r="FB428" i="77" a="1"/>
  <c r="FB428" i="77" s="1"/>
  <c r="FB572" i="77" a="1"/>
  <c r="FB572" i="77" s="1"/>
  <c r="FB716" i="77" a="1"/>
  <c r="FB716" i="77" s="1"/>
  <c r="FB129" i="77" a="1"/>
  <c r="FB129" i="77" s="1"/>
  <c r="FB273" i="77" a="1"/>
  <c r="FB273" i="77" s="1"/>
  <c r="FB417" i="77" a="1"/>
  <c r="FB417" i="77" s="1"/>
  <c r="FB561" i="77" a="1"/>
  <c r="FB561" i="77" s="1"/>
  <c r="FB705" i="77" a="1"/>
  <c r="FB705" i="77" s="1"/>
  <c r="FB118" i="77" a="1"/>
  <c r="FB118" i="77" s="1"/>
  <c r="FB262" i="77" a="1"/>
  <c r="FB262" i="77" s="1"/>
  <c r="FB406" i="77" a="1"/>
  <c r="FB406" i="77" s="1"/>
  <c r="FB550" i="77" a="1"/>
  <c r="FB550" i="77" s="1"/>
  <c r="FB694" i="77" a="1"/>
  <c r="FB694" i="77" s="1"/>
  <c r="FB107" i="77" a="1"/>
  <c r="FB107" i="77" s="1"/>
  <c r="FB251" i="77" a="1"/>
  <c r="FB251" i="77" s="1"/>
  <c r="FB395" i="77" a="1"/>
  <c r="FB395" i="77" s="1"/>
  <c r="FB539" i="77" a="1"/>
  <c r="FB539" i="77" s="1"/>
  <c r="FB683" i="77" a="1"/>
  <c r="FB683" i="77" s="1"/>
  <c r="FB96" i="77" a="1"/>
  <c r="FB96" i="77" s="1"/>
  <c r="FB240" i="77" a="1"/>
  <c r="FB240" i="77" s="1"/>
  <c r="FB384" i="77" a="1"/>
  <c r="FB384" i="77" s="1"/>
  <c r="FB528" i="77" a="1"/>
  <c r="FB528" i="77" s="1"/>
  <c r="FB672" i="77" a="1"/>
  <c r="FB672" i="77" s="1"/>
  <c r="FB97" i="77" a="1"/>
  <c r="FB97" i="77" s="1"/>
  <c r="FB241" i="77" a="1"/>
  <c r="FB241" i="77" s="1"/>
  <c r="FB385" i="77" a="1"/>
  <c r="FB385" i="77" s="1"/>
  <c r="FB529" i="77" a="1"/>
  <c r="FB529" i="77" s="1"/>
  <c r="FB673" i="77" a="1"/>
  <c r="FB673" i="77" s="1"/>
  <c r="FB86" i="77" a="1"/>
  <c r="FB86" i="77" s="1"/>
  <c r="FB230" i="77" a="1"/>
  <c r="FB230" i="77" s="1"/>
  <c r="FB374" i="77" a="1"/>
  <c r="FB374" i="77" s="1"/>
  <c r="FB518" i="77" a="1"/>
  <c r="FB518" i="77" s="1"/>
  <c r="FB662" i="77" a="1"/>
  <c r="FB662" i="77" s="1"/>
  <c r="FB63" i="77" a="1"/>
  <c r="FB63" i="77" s="1"/>
  <c r="FB207" i="77" a="1"/>
  <c r="FB207" i="77" s="1"/>
  <c r="FB351" i="77" a="1"/>
  <c r="FB351" i="77" s="1"/>
  <c r="FB495" i="77" a="1"/>
  <c r="FB495" i="77" s="1"/>
  <c r="FB639" i="77" a="1"/>
  <c r="FB639" i="77" s="1"/>
  <c r="FB52" i="77" a="1"/>
  <c r="FB52" i="77" s="1"/>
  <c r="FB196" i="77" a="1"/>
  <c r="FB196" i="77" s="1"/>
  <c r="FB340" i="77" a="1"/>
  <c r="FB340" i="77" s="1"/>
  <c r="FB484" i="77" a="1"/>
  <c r="FB484" i="77" s="1"/>
  <c r="FB628" i="77" a="1"/>
  <c r="FB628" i="77" s="1"/>
  <c r="FB29" i="77" a="1"/>
  <c r="FB29" i="77" s="1"/>
  <c r="FB173" i="77" a="1"/>
  <c r="FB173" i="77" s="1"/>
  <c r="FB317" i="77" a="1"/>
  <c r="FB317" i="77" s="1"/>
  <c r="FB461" i="77" a="1"/>
  <c r="FB461" i="77" s="1"/>
  <c r="FB605" i="77" a="1"/>
  <c r="FB605" i="77" s="1"/>
  <c r="FB67" i="77" a="1"/>
  <c r="FB67" i="77" s="1"/>
  <c r="FB79" i="77" a="1"/>
  <c r="FB79" i="77" s="1"/>
  <c r="FB211" i="77" a="1"/>
  <c r="FB211" i="77" s="1"/>
  <c r="FB223" i="77" a="1"/>
  <c r="FB223" i="77" s="1"/>
  <c r="FB319" i="77" a="1"/>
  <c r="FB319" i="77" s="1"/>
  <c r="FB331" i="77" a="1"/>
  <c r="FB331" i="77" s="1"/>
  <c r="FB18" i="77" a="1"/>
  <c r="FB18" i="77" s="1"/>
  <c r="FB162" i="77" a="1"/>
  <c r="FB162" i="77" s="1"/>
  <c r="FB306" i="77" a="1"/>
  <c r="FB306" i="77" s="1"/>
  <c r="FB450" i="77" a="1"/>
  <c r="FB450" i="77" s="1"/>
  <c r="FB594" i="77" a="1"/>
  <c r="FB594" i="77" s="1"/>
  <c r="FB8" i="77" a="1"/>
  <c r="FB8" i="77" s="1"/>
  <c r="FB152" i="77" a="1"/>
  <c r="FB152" i="77" s="1"/>
  <c r="FB296" i="77" a="1"/>
  <c r="FB296" i="77" s="1"/>
  <c r="FB440" i="77" a="1"/>
  <c r="FB440" i="77" s="1"/>
  <c r="FB584" i="77" a="1"/>
  <c r="FB584" i="77" s="1"/>
  <c r="FB728" i="77" a="1"/>
  <c r="FB728" i="77" s="1"/>
  <c r="FB141" i="77" a="1"/>
  <c r="FB141" i="77" s="1"/>
  <c r="FB285" i="77" a="1"/>
  <c r="FB285" i="77" s="1"/>
  <c r="FB429" i="77" a="1"/>
  <c r="FB429" i="77" s="1"/>
  <c r="FB573" i="77" a="1"/>
  <c r="FB573" i="77" s="1"/>
  <c r="FB717" i="77" a="1"/>
  <c r="FB717" i="77" s="1"/>
  <c r="FB130" i="77" a="1"/>
  <c r="FB130" i="77" s="1"/>
  <c r="FB274" i="77" a="1"/>
  <c r="FB274" i="77" s="1"/>
  <c r="FB418" i="77" a="1"/>
  <c r="FB418" i="77" s="1"/>
  <c r="FB562" i="77" a="1"/>
  <c r="FB562" i="77" s="1"/>
  <c r="FB706" i="77" a="1"/>
  <c r="FB706" i="77" s="1"/>
  <c r="FB119" i="77" a="1"/>
  <c r="FB119" i="77" s="1"/>
  <c r="FB263" i="77" a="1"/>
  <c r="FB263" i="77" s="1"/>
  <c r="FB407" i="77" a="1"/>
  <c r="FB407" i="77" s="1"/>
  <c r="FB551" i="77" a="1"/>
  <c r="FB551" i="77" s="1"/>
  <c r="FB695" i="77" a="1"/>
  <c r="FB695" i="77" s="1"/>
  <c r="FB108" i="77" a="1"/>
  <c r="FB108" i="77" s="1"/>
  <c r="FB252" i="77" a="1"/>
  <c r="FB252" i="77" s="1"/>
  <c r="FB396" i="77" a="1"/>
  <c r="FB396" i="77" s="1"/>
  <c r="FB540" i="77" a="1"/>
  <c r="FB540" i="77" s="1"/>
  <c r="FB684" i="77" a="1"/>
  <c r="FB684" i="77" s="1"/>
  <c r="FB109" i="77" a="1"/>
  <c r="FB109" i="77" s="1"/>
  <c r="FB253" i="77" a="1"/>
  <c r="FB253" i="77" s="1"/>
  <c r="FB397" i="77" a="1"/>
  <c r="FB397" i="77" s="1"/>
  <c r="FB541" i="77" a="1"/>
  <c r="FB541" i="77" s="1"/>
  <c r="FB685" i="77" a="1"/>
  <c r="FB685" i="77" s="1"/>
  <c r="FB98" i="77" a="1"/>
  <c r="FB98" i="77" s="1"/>
  <c r="FB242" i="77" a="1"/>
  <c r="FB242" i="77" s="1"/>
  <c r="FB386" i="77" a="1"/>
  <c r="FB386" i="77" s="1"/>
  <c r="FB530" i="77" a="1"/>
  <c r="FB530" i="77" s="1"/>
  <c r="FB674" i="77" a="1"/>
  <c r="FB674" i="77" s="1"/>
  <c r="FB75" i="77" a="1"/>
  <c r="FB75" i="77" s="1"/>
  <c r="FB219" i="77" a="1"/>
  <c r="FB219" i="77" s="1"/>
  <c r="FB363" i="77" a="1"/>
  <c r="FB363" i="77" s="1"/>
  <c r="FB507" i="77" a="1"/>
  <c r="FB507" i="77" s="1"/>
  <c r="FB651" i="77" a="1"/>
  <c r="FB651" i="77" s="1"/>
  <c r="FB64" i="77" a="1"/>
  <c r="FB64" i="77" s="1"/>
  <c r="FB208" i="77" a="1"/>
  <c r="FB208" i="77" s="1"/>
  <c r="FB352" i="77" a="1"/>
  <c r="FB352" i="77" s="1"/>
  <c r="FB496" i="77" a="1"/>
  <c r="FB496" i="77" s="1"/>
  <c r="FB640" i="77" a="1"/>
  <c r="FB640" i="77" s="1"/>
  <c r="FB41" i="77" a="1"/>
  <c r="FB41" i="77" s="1"/>
  <c r="FB185" i="77" a="1"/>
  <c r="FB185" i="77" s="1"/>
  <c r="FB329" i="77" a="1"/>
  <c r="FB329" i="77" s="1"/>
  <c r="FB473" i="77" a="1"/>
  <c r="FB473" i="77" s="1"/>
  <c r="FB617" i="77" a="1"/>
  <c r="FB617" i="77" s="1"/>
  <c r="FB43" i="77" a="1"/>
  <c r="FB43" i="77" s="1"/>
  <c r="FB199" i="77" a="1"/>
  <c r="FB199" i="77" s="1"/>
  <c r="FB259" i="77" a="1"/>
  <c r="FB259" i="77" s="1"/>
  <c r="FB307" i="77" a="1"/>
  <c r="FB307" i="77" s="1"/>
  <c r="FB619" i="77" a="1"/>
  <c r="FB619" i="77" s="1"/>
  <c r="FB631" i="77" a="1"/>
  <c r="FB631" i="77" s="1"/>
  <c r="FB30" i="77" a="1"/>
  <c r="FB30" i="77" s="1"/>
  <c r="FB174" i="77" a="1"/>
  <c r="FB174" i="77" s="1"/>
  <c r="FB318" i="77" a="1"/>
  <c r="FB318" i="77" s="1"/>
  <c r="FB462" i="77" a="1"/>
  <c r="FB462" i="77" s="1"/>
  <c r="FB606" i="77" a="1"/>
  <c r="FB606" i="77" s="1"/>
  <c r="FB20" i="77" a="1"/>
  <c r="FB20" i="77" s="1"/>
  <c r="FB164" i="77" a="1"/>
  <c r="FB164" i="77" s="1"/>
  <c r="FB308" i="77" a="1"/>
  <c r="FB308" i="77" s="1"/>
  <c r="FB452" i="77" a="1"/>
  <c r="FB452" i="77" s="1"/>
  <c r="FB596" i="77" a="1"/>
  <c r="FB596" i="77" s="1"/>
  <c r="FB9" i="77" a="1"/>
  <c r="FB9" i="77" s="1"/>
  <c r="FB153" i="77" a="1"/>
  <c r="FB153" i="77" s="1"/>
  <c r="FB297" i="77" a="1"/>
  <c r="FB297" i="77" s="1"/>
  <c r="FB441" i="77" a="1"/>
  <c r="FB441" i="77" s="1"/>
  <c r="FB585" i="77" a="1"/>
  <c r="FB585" i="77" s="1"/>
  <c r="FB729" i="77" a="1"/>
  <c r="FB729" i="77" s="1"/>
  <c r="FB142" i="77" a="1"/>
  <c r="FB142" i="77" s="1"/>
  <c r="FB286" i="77" a="1"/>
  <c r="FB286" i="77" s="1"/>
  <c r="FB430" i="77" a="1"/>
  <c r="FB430" i="77" s="1"/>
  <c r="FB574" i="77" a="1"/>
  <c r="FB574" i="77" s="1"/>
  <c r="FB718" i="77" a="1"/>
  <c r="FB718" i="77" s="1"/>
  <c r="FB131" i="77" a="1"/>
  <c r="FB131" i="77" s="1"/>
  <c r="FB275" i="77" a="1"/>
  <c r="FB275" i="77" s="1"/>
  <c r="FB419" i="77" a="1"/>
  <c r="FB419" i="77" s="1"/>
  <c r="FB563" i="77" a="1"/>
  <c r="FB563" i="77" s="1"/>
  <c r="FB707" i="77" a="1"/>
  <c r="FB707" i="77" s="1"/>
  <c r="FB120" i="77" a="1"/>
  <c r="FB120" i="77" s="1"/>
  <c r="FB264" i="77" a="1"/>
  <c r="FB264" i="77" s="1"/>
  <c r="FB408" i="77" a="1"/>
  <c r="FB408" i="77" s="1"/>
  <c r="FB552" i="77" a="1"/>
  <c r="FB552" i="77" s="1"/>
  <c r="FB696" i="77" a="1"/>
  <c r="FB696" i="77" s="1"/>
  <c r="FB121" i="77" a="1"/>
  <c r="FB121" i="77" s="1"/>
  <c r="FB265" i="77" a="1"/>
  <c r="FB265" i="77" s="1"/>
  <c r="FB409" i="77" a="1"/>
  <c r="FB409" i="77" s="1"/>
  <c r="FB553" i="77" a="1"/>
  <c r="FB553" i="77" s="1"/>
  <c r="FB697" i="77" a="1"/>
  <c r="FB697" i="77" s="1"/>
  <c r="FB110" i="77" a="1"/>
  <c r="FB110" i="77" s="1"/>
  <c r="FB254" i="77" a="1"/>
  <c r="FB254" i="77" s="1"/>
  <c r="FB398" i="77" a="1"/>
  <c r="FB398" i="77" s="1"/>
  <c r="FB542" i="77" a="1"/>
  <c r="FB542" i="77" s="1"/>
  <c r="FB686" i="77" a="1"/>
  <c r="FB686" i="77" s="1"/>
  <c r="FB87" i="77" a="1"/>
  <c r="FB87" i="77" s="1"/>
  <c r="FB231" i="77" a="1"/>
  <c r="FB231" i="77" s="1"/>
  <c r="FB375" i="77" a="1"/>
  <c r="FB375" i="77" s="1"/>
  <c r="FB519" i="77" a="1"/>
  <c r="FB519" i="77" s="1"/>
  <c r="FB663" i="77" a="1"/>
  <c r="FB663" i="77" s="1"/>
  <c r="FB76" i="77" a="1"/>
  <c r="FB76" i="77" s="1"/>
  <c r="FB220" i="77" a="1"/>
  <c r="FB220" i="77" s="1"/>
  <c r="FB364" i="77" a="1"/>
  <c r="FB364" i="77" s="1"/>
  <c r="FB508" i="77" a="1"/>
  <c r="FB508" i="77" s="1"/>
  <c r="FB652" i="77" a="1"/>
  <c r="FB652" i="77" s="1"/>
  <c r="FB53" i="77" a="1"/>
  <c r="FB53" i="77" s="1"/>
  <c r="FB197" i="77" a="1"/>
  <c r="FB197" i="77" s="1"/>
  <c r="FB341" i="77" a="1"/>
  <c r="FB341" i="77" s="1"/>
  <c r="FB485" i="77" a="1"/>
  <c r="FB485" i="77" s="1"/>
  <c r="FB629" i="77" a="1"/>
  <c r="FB629" i="77" s="1"/>
  <c r="FB31" i="77" a="1"/>
  <c r="FB31" i="77" s="1"/>
  <c r="FB235" i="77" a="1"/>
  <c r="FB235" i="77" s="1"/>
  <c r="FB295" i="77" a="1"/>
  <c r="FB295" i="77" s="1"/>
  <c r="FB607" i="77" a="1"/>
  <c r="FB607" i="77" s="1"/>
  <c r="FB42" i="77" a="1"/>
  <c r="FB42" i="77" s="1"/>
  <c r="FB186" i="77" a="1"/>
  <c r="FB186" i="77" s="1"/>
  <c r="FB330" i="77" a="1"/>
  <c r="FB330" i="77" s="1"/>
  <c r="FB474" i="77" a="1"/>
  <c r="FB474" i="77" s="1"/>
  <c r="FB618" i="77" a="1"/>
  <c r="FB618" i="77" s="1"/>
  <c r="FB32" i="77" a="1"/>
  <c r="FB32" i="77" s="1"/>
  <c r="FB176" i="77" a="1"/>
  <c r="FB176" i="77" s="1"/>
  <c r="FB320" i="77" a="1"/>
  <c r="FB320" i="77" s="1"/>
  <c r="FB464" i="77" a="1"/>
  <c r="FB464" i="77" s="1"/>
  <c r="FB608" i="77" a="1"/>
  <c r="FB608" i="77" s="1"/>
  <c r="FB21" i="77" a="1"/>
  <c r="FB21" i="77" s="1"/>
  <c r="FB165" i="77" a="1"/>
  <c r="FB165" i="77" s="1"/>
  <c r="FB309" i="77" a="1"/>
  <c r="FB309" i="77" s="1"/>
  <c r="FB453" i="77" a="1"/>
  <c r="FB453" i="77" s="1"/>
  <c r="FB597" i="77" a="1"/>
  <c r="FB597" i="77" s="1"/>
  <c r="FB10" i="77" a="1"/>
  <c r="FB10" i="77" s="1"/>
  <c r="FB154" i="77" a="1"/>
  <c r="FB154" i="77" s="1"/>
  <c r="FB298" i="77" a="1"/>
  <c r="FB298" i="77" s="1"/>
  <c r="FB442" i="77" a="1"/>
  <c r="FB442" i="77" s="1"/>
  <c r="FB586" i="77" a="1"/>
  <c r="FB586" i="77" s="1"/>
  <c r="FB730" i="77" a="1"/>
  <c r="FB730" i="77" s="1"/>
  <c r="FB143" i="77" a="1"/>
  <c r="FB143" i="77" s="1"/>
  <c r="FB287" i="77" a="1"/>
  <c r="FB287" i="77" s="1"/>
  <c r="FB431" i="77" a="1"/>
  <c r="FB431" i="77" s="1"/>
  <c r="FB575" i="77" a="1"/>
  <c r="FB575" i="77" s="1"/>
  <c r="FB719" i="77" a="1"/>
  <c r="FB719" i="77" s="1"/>
  <c r="FB132" i="77" a="1"/>
  <c r="FB132" i="77" s="1"/>
  <c r="FB276" i="77" a="1"/>
  <c r="FB276" i="77" s="1"/>
  <c r="FB420" i="77" a="1"/>
  <c r="FB420" i="77" s="1"/>
  <c r="FB564" i="77" a="1"/>
  <c r="FB564" i="77" s="1"/>
  <c r="FB708" i="77" a="1"/>
  <c r="FB708" i="77" s="1"/>
  <c r="FB133" i="77" a="1"/>
  <c r="FB133" i="77" s="1"/>
  <c r="FB277" i="77" a="1"/>
  <c r="FB277" i="77" s="1"/>
  <c r="FB421" i="77" a="1"/>
  <c r="FB421" i="77" s="1"/>
  <c r="FB565" i="77" a="1"/>
  <c r="FB565" i="77" s="1"/>
  <c r="FB709" i="77" a="1"/>
  <c r="FB709" i="77" s="1"/>
  <c r="FB122" i="77" a="1"/>
  <c r="FB122" i="77" s="1"/>
  <c r="FB266" i="77" a="1"/>
  <c r="FB266" i="77" s="1"/>
  <c r="FB410" i="77" a="1"/>
  <c r="FB410" i="77" s="1"/>
  <c r="FB554" i="77" a="1"/>
  <c r="FB554" i="77" s="1"/>
  <c r="FB698" i="77" a="1"/>
  <c r="FB698" i="77" s="1"/>
  <c r="FB99" i="77" a="1"/>
  <c r="FB99" i="77" s="1"/>
  <c r="FB243" i="77" a="1"/>
  <c r="FB243" i="77" s="1"/>
  <c r="FB387" i="77" a="1"/>
  <c r="FB387" i="77" s="1"/>
  <c r="FB531" i="77" a="1"/>
  <c r="FB531" i="77" s="1"/>
  <c r="FB675" i="77" a="1"/>
  <c r="FB675" i="77" s="1"/>
  <c r="FB88" i="77" a="1"/>
  <c r="FB88" i="77" s="1"/>
  <c r="FB232" i="77" a="1"/>
  <c r="FB232" i="77" s="1"/>
  <c r="FB376" i="77" a="1"/>
  <c r="FB376" i="77" s="1"/>
  <c r="FB520" i="77" a="1"/>
  <c r="FB520" i="77" s="1"/>
  <c r="FB664" i="77" a="1"/>
  <c r="FB664" i="77" s="1"/>
  <c r="FB65" i="77" a="1"/>
  <c r="FB65" i="77" s="1"/>
  <c r="FB209" i="77" a="1"/>
  <c r="FB209" i="77" s="1"/>
  <c r="FB353" i="77" a="1"/>
  <c r="FB353" i="77" s="1"/>
  <c r="FB497" i="77" a="1"/>
  <c r="FB497" i="77" s="1"/>
  <c r="FB641" i="77" a="1"/>
  <c r="FB641" i="77" s="1"/>
  <c r="FB175" i="77" a="1"/>
  <c r="FB175" i="77" s="1"/>
  <c r="FB247" i="77" a="1"/>
  <c r="FB247" i="77" s="1"/>
  <c r="FB271" i="77" a="1"/>
  <c r="FB271" i="77" s="1"/>
  <c r="FB583" i="77" a="1"/>
  <c r="FB583" i="77" s="1"/>
  <c r="FB715" i="77" a="1"/>
  <c r="FB715" i="77" s="1"/>
  <c r="FB54" i="77" a="1"/>
  <c r="FB54" i="77" s="1"/>
  <c r="FB198" i="77" a="1"/>
  <c r="FB198" i="77" s="1"/>
  <c r="FB342" i="77" a="1"/>
  <c r="FB342" i="77" s="1"/>
  <c r="FB486" i="77" a="1"/>
  <c r="FB486" i="77" s="1"/>
  <c r="FB630" i="77" a="1"/>
  <c r="FB630" i="77" s="1"/>
  <c r="FB44" i="77" a="1"/>
  <c r="FB44" i="77" s="1"/>
  <c r="FB188" i="77" a="1"/>
  <c r="FB188" i="77" s="1"/>
  <c r="FB332" i="77" a="1"/>
  <c r="FB332" i="77" s="1"/>
  <c r="FB476" i="77" a="1"/>
  <c r="FB476" i="77" s="1"/>
  <c r="FB620" i="77" a="1"/>
  <c r="FB620" i="77" s="1"/>
  <c r="FB33" i="77" a="1"/>
  <c r="FB33" i="77" s="1"/>
  <c r="FB177" i="77" a="1"/>
  <c r="FB177" i="77" s="1"/>
  <c r="FB321" i="77" a="1"/>
  <c r="FB321" i="77" s="1"/>
  <c r="FB465" i="77" a="1"/>
  <c r="FB465" i="77" s="1"/>
  <c r="FB609" i="77" a="1"/>
  <c r="FB609" i="77" s="1"/>
  <c r="FB22" i="77" a="1"/>
  <c r="FB22" i="77" s="1"/>
  <c r="FB166" i="77" a="1"/>
  <c r="FB166" i="77" s="1"/>
  <c r="FB310" i="77" a="1"/>
  <c r="FB310" i="77" s="1"/>
  <c r="FB454" i="77" a="1"/>
  <c r="FB454" i="77" s="1"/>
  <c r="FB598" i="77" a="1"/>
  <c r="FB598" i="77" s="1"/>
  <c r="FB11" i="77" a="1"/>
  <c r="FB11" i="77" s="1"/>
  <c r="FB155" i="77" a="1"/>
  <c r="FB155" i="77" s="1"/>
  <c r="FB299" i="77" a="1"/>
  <c r="FB299" i="77" s="1"/>
  <c r="FB443" i="77" a="1"/>
  <c r="FB443" i="77" s="1"/>
  <c r="FB587" i="77" a="1"/>
  <c r="FB587" i="77" s="1"/>
  <c r="FB731" i="77" a="1"/>
  <c r="FB731" i="77" s="1"/>
  <c r="FB144" i="77" a="1"/>
  <c r="FB144" i="77" s="1"/>
  <c r="FB288" i="77" a="1"/>
  <c r="FB288" i="77" s="1"/>
  <c r="FB432" i="77" a="1"/>
  <c r="FB432" i="77" s="1"/>
  <c r="FB576" i="77" a="1"/>
  <c r="FB576" i="77" s="1"/>
  <c r="FB720" i="77" a="1"/>
  <c r="FB720" i="77" s="1"/>
  <c r="FB145" i="77" a="1"/>
  <c r="FB145" i="77" s="1"/>
  <c r="FB289" i="77" a="1"/>
  <c r="FB289" i="77" s="1"/>
  <c r="FB433" i="77" a="1"/>
  <c r="FB433" i="77" s="1"/>
  <c r="FB577" i="77" a="1"/>
  <c r="FB577" i="77" s="1"/>
  <c r="FB721" i="77" a="1"/>
  <c r="FB721" i="77" s="1"/>
  <c r="FB134" i="77" a="1"/>
  <c r="FB134" i="77" s="1"/>
  <c r="FB278" i="77" a="1"/>
  <c r="FB278" i="77" s="1"/>
  <c r="FB422" i="77" a="1"/>
  <c r="FB422" i="77" s="1"/>
  <c r="FB566" i="77" a="1"/>
  <c r="FB566" i="77" s="1"/>
  <c r="FB710" i="77" a="1"/>
  <c r="FB710" i="77" s="1"/>
  <c r="FB111" i="77" a="1"/>
  <c r="FB111" i="77" s="1"/>
  <c r="FB255" i="77" a="1"/>
  <c r="FB255" i="77" s="1"/>
  <c r="FB399" i="77" a="1"/>
  <c r="FB399" i="77" s="1"/>
  <c r="FB543" i="77" a="1"/>
  <c r="FB543" i="77" s="1"/>
  <c r="FB687" i="77" a="1"/>
  <c r="FB687" i="77" s="1"/>
  <c r="FB100" i="77" a="1"/>
  <c r="FB100" i="77" s="1"/>
  <c r="FB244" i="77" a="1"/>
  <c r="FB244" i="77" s="1"/>
  <c r="FB388" i="77" a="1"/>
  <c r="FB388" i="77" s="1"/>
  <c r="FB532" i="77" a="1"/>
  <c r="FB532" i="77" s="1"/>
  <c r="FB676" i="77" a="1"/>
  <c r="FB676" i="77" s="1"/>
  <c r="FB77" i="77" a="1"/>
  <c r="FB77" i="77" s="1"/>
  <c r="FB221" i="77" a="1"/>
  <c r="FB221" i="77" s="1"/>
  <c r="FB365" i="77" a="1"/>
  <c r="FB365" i="77" s="1"/>
  <c r="FB509" i="77" a="1"/>
  <c r="FB509" i="77" s="1"/>
  <c r="FB653" i="77" a="1"/>
  <c r="FB653" i="77" s="1"/>
  <c r="FB283" i="77" a="1"/>
  <c r="FB283" i="77" s="1"/>
  <c r="FB499" i="77" a="1"/>
  <c r="FB499" i="77" s="1"/>
  <c r="FB511" i="77" a="1"/>
  <c r="FB511" i="77" s="1"/>
  <c r="FB571" i="77" a="1"/>
  <c r="FB571" i="77" s="1"/>
  <c r="FB595" i="77" a="1"/>
  <c r="FB595" i="77" s="1"/>
  <c r="FB727" i="77" a="1"/>
  <c r="FB727" i="77" s="1"/>
  <c r="FB66" i="77" a="1"/>
  <c r="FB66" i="77" s="1"/>
  <c r="FB210" i="77" a="1"/>
  <c r="FB210" i="77" s="1"/>
  <c r="FB354" i="77" a="1"/>
  <c r="FB354" i="77" s="1"/>
  <c r="FB498" i="77" a="1"/>
  <c r="FB498" i="77" s="1"/>
  <c r="FB642" i="77" a="1"/>
  <c r="FB642" i="77" s="1"/>
  <c r="FB56" i="77" a="1"/>
  <c r="FB56" i="77" s="1"/>
  <c r="FB200" i="77" a="1"/>
  <c r="FB200" i="77" s="1"/>
  <c r="FB344" i="77" a="1"/>
  <c r="FB344" i="77" s="1"/>
  <c r="FB488" i="77" a="1"/>
  <c r="FB488" i="77" s="1"/>
  <c r="FB632" i="77" a="1"/>
  <c r="FB632" i="77" s="1"/>
  <c r="FB45" i="77" a="1"/>
  <c r="FB45" i="77" s="1"/>
  <c r="FB189" i="77" a="1"/>
  <c r="FB189" i="77" s="1"/>
  <c r="FB333" i="77" a="1"/>
  <c r="FB333" i="77" s="1"/>
  <c r="FB477" i="77" a="1"/>
  <c r="FB477" i="77" s="1"/>
  <c r="FB621" i="77" a="1"/>
  <c r="FB621" i="77" s="1"/>
  <c r="FB34" i="77" a="1"/>
  <c r="FB34" i="77" s="1"/>
  <c r="FB178" i="77" a="1"/>
  <c r="FB178" i="77" s="1"/>
  <c r="FB322" i="77" a="1"/>
  <c r="FB322" i="77" s="1"/>
  <c r="FB466" i="77" a="1"/>
  <c r="FB466" i="77" s="1"/>
  <c r="FB610" i="77" a="1"/>
  <c r="FB610" i="77" s="1"/>
  <c r="FB23" i="77" a="1"/>
  <c r="FB23" i="77" s="1"/>
  <c r="FB167" i="77" a="1"/>
  <c r="FB167" i="77" s="1"/>
  <c r="FB311" i="77" a="1"/>
  <c r="FB311" i="77" s="1"/>
  <c r="FB455" i="77" a="1"/>
  <c r="FB455" i="77" s="1"/>
  <c r="FB599" i="77" a="1"/>
  <c r="FB599" i="77" s="1"/>
  <c r="FB12" i="77" a="1"/>
  <c r="FB12" i="77" s="1"/>
  <c r="FB156" i="77" a="1"/>
  <c r="FB156" i="77" s="1"/>
  <c r="FB300" i="77" a="1"/>
  <c r="FB300" i="77" s="1"/>
  <c r="FB444" i="77" a="1"/>
  <c r="FB444" i="77" s="1"/>
  <c r="FB588" i="77" a="1"/>
  <c r="FB588" i="77" s="1"/>
  <c r="FB13" i="77" a="1"/>
  <c r="FB13" i="77" s="1"/>
  <c r="FB157" i="77" a="1"/>
  <c r="FB157" i="77" s="1"/>
  <c r="FB301" i="77" a="1"/>
  <c r="FB301" i="77" s="1"/>
  <c r="FB445" i="77" a="1"/>
  <c r="FB445" i="77" s="1"/>
  <c r="FB589" i="77" a="1"/>
  <c r="FB589" i="77" s="1"/>
  <c r="FB732" i="77" a="1"/>
  <c r="FB732" i="77" s="1"/>
  <c r="FB146" i="77" a="1"/>
  <c r="FB146" i="77" s="1"/>
  <c r="FB290" i="77" a="1"/>
  <c r="FB290" i="77" s="1"/>
  <c r="FB434" i="77" a="1"/>
  <c r="FB434" i="77" s="1"/>
  <c r="FB578" i="77" a="1"/>
  <c r="FB578" i="77" s="1"/>
  <c r="FB722" i="77" a="1"/>
  <c r="FB722" i="77" s="1"/>
  <c r="FB123" i="77" a="1"/>
  <c r="FB123" i="77" s="1"/>
  <c r="FB267" i="77" a="1"/>
  <c r="FB267" i="77" s="1"/>
  <c r="FB411" i="77" a="1"/>
  <c r="FB411" i="77" s="1"/>
  <c r="FB555" i="77" a="1"/>
  <c r="FB555" i="77" s="1"/>
  <c r="FB699" i="77" a="1"/>
  <c r="FB699" i="77" s="1"/>
  <c r="FB112" i="77" a="1"/>
  <c r="FB112" i="77" s="1"/>
  <c r="FB256" i="77" a="1"/>
  <c r="FB256" i="77" s="1"/>
  <c r="FB400" i="77" a="1"/>
  <c r="FB400" i="77" s="1"/>
  <c r="FB544" i="77" a="1"/>
  <c r="FB544" i="77" s="1"/>
  <c r="FB688" i="77" a="1"/>
  <c r="FB688" i="77" s="1"/>
  <c r="FB89" i="77" a="1"/>
  <c r="FB89" i="77" s="1"/>
  <c r="FB233" i="77" a="1"/>
  <c r="FB233" i="77" s="1"/>
  <c r="FB377" i="77" a="1"/>
  <c r="FB377" i="77" s="1"/>
  <c r="FB521" i="77" a="1"/>
  <c r="FB521" i="77" s="1"/>
  <c r="FB665" i="77" a="1"/>
  <c r="FB665" i="77" s="1"/>
  <c r="FB7" i="77" a="1"/>
  <c r="FB7" i="77" s="1"/>
  <c r="FB151" i="77" a="1"/>
  <c r="FB151" i="77" s="1"/>
  <c r="FB163" i="77" a="1"/>
  <c r="FB163" i="77" s="1"/>
  <c r="FB463" i="77" a="1"/>
  <c r="FB463" i="77" s="1"/>
  <c r="FB475" i="77" a="1"/>
  <c r="FB475" i="77" s="1"/>
  <c r="FB487" i="77" a="1"/>
  <c r="FB487" i="77" s="1"/>
  <c r="FB535" i="77" a="1"/>
  <c r="FB535" i="77" s="1"/>
  <c r="FB547" i="77" a="1"/>
  <c r="FB547" i="77" s="1"/>
  <c r="FB559" i="77" a="1"/>
  <c r="FB559" i="77" s="1"/>
  <c r="FB78" i="77" a="1"/>
  <c r="FB78" i="77" s="1"/>
  <c r="FB222" i="77" a="1"/>
  <c r="FB222" i="77" s="1"/>
  <c r="FB366" i="77" a="1"/>
  <c r="FB366" i="77" s="1"/>
  <c r="FB510" i="77" a="1"/>
  <c r="FB510" i="77" s="1"/>
  <c r="FB654" i="77" a="1"/>
  <c r="FB654" i="77" s="1"/>
  <c r="FB68" i="77" a="1"/>
  <c r="FB68" i="77" s="1"/>
  <c r="FB212" i="77" a="1"/>
  <c r="FB212" i="77" s="1"/>
  <c r="FB356" i="77" a="1"/>
  <c r="FB356" i="77" s="1"/>
  <c r="FB500" i="77" a="1"/>
  <c r="FB500" i="77" s="1"/>
  <c r="FB644" i="77" a="1"/>
  <c r="FB644" i="77" s="1"/>
  <c r="FB57" i="77" a="1"/>
  <c r="FB57" i="77" s="1"/>
  <c r="FB201" i="77" a="1"/>
  <c r="FB201" i="77" s="1"/>
  <c r="FB345" i="77" a="1"/>
  <c r="FB345" i="77" s="1"/>
  <c r="FB489" i="77" a="1"/>
  <c r="FB489" i="77" s="1"/>
  <c r="FB633" i="77" a="1"/>
  <c r="FB633" i="77" s="1"/>
  <c r="FB46" i="77" a="1"/>
  <c r="FB46" i="77" s="1"/>
  <c r="FB190" i="77" a="1"/>
  <c r="FB190" i="77" s="1"/>
  <c r="FB334" i="77" a="1"/>
  <c r="FB334" i="77" s="1"/>
  <c r="FB478" i="77" a="1"/>
  <c r="FB478" i="77" s="1"/>
  <c r="FB622" i="77" a="1"/>
  <c r="FB622" i="77" s="1"/>
  <c r="FB35" i="77" a="1"/>
  <c r="FB35" i="77" s="1"/>
  <c r="FB179" i="77" a="1"/>
  <c r="FB179" i="77" s="1"/>
  <c r="FB323" i="77" a="1"/>
  <c r="FB323" i="77" s="1"/>
  <c r="FB467" i="77" a="1"/>
  <c r="FB467" i="77" s="1"/>
  <c r="FB611" i="77" a="1"/>
  <c r="FB611" i="77" s="1"/>
  <c r="FB24" i="77" a="1"/>
  <c r="FB24" i="77" s="1"/>
  <c r="FB168" i="77" a="1"/>
  <c r="FB168" i="77" s="1"/>
  <c r="FB312" i="77" a="1"/>
  <c r="FB312" i="77" s="1"/>
  <c r="FB456" i="77" a="1"/>
  <c r="FB456" i="77" s="1"/>
  <c r="FB600" i="77" a="1"/>
  <c r="FB600" i="77" s="1"/>
  <c r="FB25" i="77" a="1"/>
  <c r="FB25" i="77" s="1"/>
  <c r="FB169" i="77" a="1"/>
  <c r="FB169" i="77" s="1"/>
  <c r="FB313" i="77" a="1"/>
  <c r="FB313" i="77" s="1"/>
  <c r="FB457" i="77" a="1"/>
  <c r="FB457" i="77" s="1"/>
  <c r="FB601" i="77" a="1"/>
  <c r="FB601" i="77" s="1"/>
  <c r="FB14" i="77" a="1"/>
  <c r="FB14" i="77" s="1"/>
  <c r="FB158" i="77" a="1"/>
  <c r="FB158" i="77" s="1"/>
  <c r="FB302" i="77" a="1"/>
  <c r="FB302" i="77" s="1"/>
  <c r="FB446" i="77" a="1"/>
  <c r="FB446" i="77" s="1"/>
  <c r="FB590" i="77" a="1"/>
  <c r="FB590" i="77" s="1"/>
  <c r="FB733" i="77" a="1"/>
  <c r="FB733" i="77" s="1"/>
  <c r="FB135" i="77" a="1"/>
  <c r="FB135" i="77" s="1"/>
  <c r="FB279" i="77" a="1"/>
  <c r="FB279" i="77" s="1"/>
  <c r="FB423" i="77" a="1"/>
  <c r="FB423" i="77" s="1"/>
  <c r="FB567" i="77" a="1"/>
  <c r="FB567" i="77" s="1"/>
  <c r="FB711" i="77" a="1"/>
  <c r="FB711" i="77" s="1"/>
  <c r="FB124" i="77" a="1"/>
  <c r="FB124" i="77" s="1"/>
  <c r="FB268" i="77" a="1"/>
  <c r="FB268" i="77" s="1"/>
  <c r="FB412" i="77" a="1"/>
  <c r="FB412" i="77" s="1"/>
  <c r="FB556" i="77" a="1"/>
  <c r="FB556" i="77" s="1"/>
  <c r="FB700" i="77" a="1"/>
  <c r="FB700" i="77" s="1"/>
  <c r="FB101" i="77" a="1"/>
  <c r="FB101" i="77" s="1"/>
  <c r="FB245" i="77" a="1"/>
  <c r="FB245" i="77" s="1"/>
  <c r="FB389" i="77" a="1"/>
  <c r="FB389" i="77" s="1"/>
  <c r="FB533" i="77" a="1"/>
  <c r="FB533" i="77" s="1"/>
  <c r="FB677" i="77" a="1"/>
  <c r="FB677" i="77" s="1"/>
  <c r="FB439" i="77" a="1"/>
  <c r="FB439" i="77" s="1"/>
  <c r="FB90" i="77" a="1"/>
  <c r="FB90" i="77" s="1"/>
  <c r="FB234" i="77" a="1"/>
  <c r="FB234" i="77" s="1"/>
  <c r="FB378" i="77" a="1"/>
  <c r="FB378" i="77" s="1"/>
  <c r="FB522" i="77" a="1"/>
  <c r="FB522" i="77" s="1"/>
  <c r="FB666" i="77" a="1"/>
  <c r="FB666" i="77" s="1"/>
  <c r="FB80" i="77" a="1"/>
  <c r="FB80" i="77" s="1"/>
  <c r="FB224" i="77" a="1"/>
  <c r="FB224" i="77" s="1"/>
  <c r="FB368" i="77" a="1"/>
  <c r="FB368" i="77" s="1"/>
  <c r="FB512" i="77" a="1"/>
  <c r="FB512" i="77" s="1"/>
  <c r="FB656" i="77" a="1"/>
  <c r="FB656" i="77" s="1"/>
  <c r="FB69" i="77" a="1"/>
  <c r="FB69" i="77" s="1"/>
  <c r="FB213" i="77" a="1"/>
  <c r="FB213" i="77" s="1"/>
  <c r="FB357" i="77" a="1"/>
  <c r="FB357" i="77" s="1"/>
  <c r="FB501" i="77" a="1"/>
  <c r="FB501" i="77" s="1"/>
  <c r="FB645" i="77" a="1"/>
  <c r="FB645" i="77" s="1"/>
  <c r="FB58" i="77" a="1"/>
  <c r="FB58" i="77" s="1"/>
  <c r="FB202" i="77" a="1"/>
  <c r="FB202" i="77" s="1"/>
  <c r="FB346" i="77" a="1"/>
  <c r="FB346" i="77" s="1"/>
  <c r="FB490" i="77" a="1"/>
  <c r="FB490" i="77" s="1"/>
  <c r="FB634" i="77" a="1"/>
  <c r="FB634" i="77" s="1"/>
  <c r="FB47" i="77" a="1"/>
  <c r="FB47" i="77" s="1"/>
  <c r="FB191" i="77" a="1"/>
  <c r="FB191" i="77" s="1"/>
  <c r="FB335" i="77" a="1"/>
  <c r="FB335" i="77" s="1"/>
  <c r="FB479" i="77" a="1"/>
  <c r="FB479" i="77" s="1"/>
  <c r="FB623" i="77" a="1"/>
  <c r="FB623" i="77" s="1"/>
  <c r="FB36" i="77" a="1"/>
  <c r="FB36" i="77" s="1"/>
  <c r="FB180" i="77" a="1"/>
  <c r="FB180" i="77" s="1"/>
  <c r="FB324" i="77" a="1"/>
  <c r="FB324" i="77" s="1"/>
  <c r="FB468" i="77" a="1"/>
  <c r="FB468" i="77" s="1"/>
  <c r="FB612" i="77" a="1"/>
  <c r="FB612" i="77" s="1"/>
  <c r="FB37" i="77" a="1"/>
  <c r="FB37" i="77" s="1"/>
  <c r="FB181" i="77" a="1"/>
  <c r="FB181" i="77" s="1"/>
  <c r="FB325" i="77" a="1"/>
  <c r="FB325" i="77" s="1"/>
  <c r="FB469" i="77" a="1"/>
  <c r="FB469" i="77" s="1"/>
  <c r="FB613" i="77" a="1"/>
  <c r="FB613" i="77" s="1"/>
  <c r="FB26" i="77" a="1"/>
  <c r="FB26" i="77" s="1"/>
  <c r="FB170" i="77" a="1"/>
  <c r="FB170" i="77" s="1"/>
  <c r="FB314" i="77" a="1"/>
  <c r="FB314" i="77" s="1"/>
  <c r="FB458" i="77" a="1"/>
  <c r="FB458" i="77" s="1"/>
  <c r="FB602" i="77" a="1"/>
  <c r="FB602" i="77" s="1"/>
  <c r="FB147" i="77" a="1"/>
  <c r="FB147" i="77" s="1"/>
  <c r="FB291" i="77" a="1"/>
  <c r="FB291" i="77" s="1"/>
  <c r="FB435" i="77" a="1"/>
  <c r="FB435" i="77" s="1"/>
  <c r="FB579" i="77" a="1"/>
  <c r="FB579" i="77" s="1"/>
  <c r="FB723" i="77" a="1"/>
  <c r="FB723" i="77" s="1"/>
  <c r="FB136" i="77" a="1"/>
  <c r="FB136" i="77" s="1"/>
  <c r="FB280" i="77" a="1"/>
  <c r="FB280" i="77" s="1"/>
  <c r="FB424" i="77" a="1"/>
  <c r="FB424" i="77" s="1"/>
  <c r="FB568" i="77" a="1"/>
  <c r="FB568" i="77" s="1"/>
  <c r="FB712" i="77" a="1"/>
  <c r="FB712" i="77" s="1"/>
  <c r="FB113" i="77" a="1"/>
  <c r="FB113" i="77" s="1"/>
  <c r="FB257" i="77" a="1"/>
  <c r="FB257" i="77" s="1"/>
  <c r="FB401" i="77" a="1"/>
  <c r="FB401" i="77" s="1"/>
  <c r="FB545" i="77" a="1"/>
  <c r="FB545" i="77" s="1"/>
  <c r="FB689" i="77" a="1"/>
  <c r="FB689" i="77" s="1"/>
  <c r="FB3" i="77" a="1"/>
  <c r="FB3" i="77" s="1"/>
  <c r="D19" i="26"/>
  <c r="C20" i="26"/>
  <c r="C21" i="26" l="1"/>
  <c r="D21" i="26" s="1"/>
  <c r="G10" i="26" s="1" a="1"/>
  <c r="G10" i="26" s="1"/>
  <c r="D20" i="26"/>
  <c r="H10" i="26" l="1" a="1"/>
  <c r="H10" i="26" s="1"/>
  <c r="AD5" i="7" s="1" a="1"/>
  <c r="AD5"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FM1" authorId="0" shapeId="0" xr:uid="{90821B02-59F6-4D9F-92D2-F5B204E90C05}">
      <text>
        <r>
          <rPr>
            <b/>
            <sz val="9"/>
            <color indexed="81"/>
            <rFont val="Tahoma"/>
            <family val="2"/>
          </rPr>
          <t>Pete Steward:</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tc={24766E15-8B5A-42A1-8DC7-8088070B0EC2}</author>
  </authors>
  <commentList>
    <comment ref="D13" authorId="0" shapeId="0" xr:uid="{24766E15-8B5A-42A1-8DC7-8088070B0EC2}">
      <text>
        <t>[Threaded comment]
Your version of Excel allows you to read this threaded comment; however, any edits to it will get removed if the file is opened in a newer version of Excel. Learn more: https://go.microsoft.com/fwlink/?linkid=870924
Comment:
    Should this get an NA if experimental practices are present?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G1" authorId="0" shapeId="0" xr:uid="{A50A33CA-D699-4758-91C8-AFE19F0B29B1}">
      <text>
        <r>
          <rPr>
            <b/>
            <sz val="9"/>
            <color indexed="81"/>
            <rFont val="Tahoma"/>
            <family val="2"/>
          </rPr>
          <t>Pete Steward:</t>
        </r>
        <r>
          <rPr>
            <sz val="9"/>
            <color indexed="81"/>
            <rFont val="Tahoma"/>
            <family val="2"/>
          </rPr>
          <t xml:space="preserve">
See https://www.xelplus.com/searchable-drop-down-list/</t>
        </r>
      </text>
    </comment>
    <comment ref="H1" authorId="0" shapeId="0" xr:uid="{630BF3A1-2F18-4246-80F2-2412E1D6A8CD}">
      <text>
        <r>
          <rPr>
            <b/>
            <sz val="9"/>
            <color indexed="81"/>
            <rFont val="Tahoma"/>
            <family val="2"/>
          </rPr>
          <t>Pete Steward:</t>
        </r>
        <r>
          <rPr>
            <sz val="9"/>
            <color indexed="81"/>
            <rFont val="Tahoma"/>
            <family val="2"/>
          </rPr>
          <t xml:space="preserve">
See https://www.xelplus.com/searchable-drop-down-list/</t>
        </r>
      </text>
    </comment>
    <comment ref="I1" authorId="0" shapeId="0" xr:uid="{A932E518-F2FC-40CF-8270-8FD523850DDA}">
      <text>
        <r>
          <rPr>
            <b/>
            <sz val="9"/>
            <color indexed="81"/>
            <rFont val="Tahoma"/>
            <family val="2"/>
          </rPr>
          <t>Pete Steward:</t>
        </r>
        <r>
          <rPr>
            <sz val="9"/>
            <color indexed="81"/>
            <rFont val="Tahoma"/>
            <family val="2"/>
          </rPr>
          <t xml:space="preserve">
See https://www.xelplus.com/searchable-drop-down-list/</t>
        </r>
      </text>
    </comment>
    <comment ref="J1" authorId="0" shapeId="0" xr:uid="{71CA69DD-F451-43FE-B495-7160B0B2D3EE}">
      <text>
        <r>
          <rPr>
            <b/>
            <sz val="9"/>
            <color indexed="81"/>
            <rFont val="Tahoma"/>
            <family val="2"/>
          </rPr>
          <t>Pete Steward:</t>
        </r>
        <r>
          <rPr>
            <sz val="9"/>
            <color indexed="81"/>
            <rFont val="Tahoma"/>
            <family val="2"/>
          </rPr>
          <t xml:space="preserve">
See https://www.xelplus.com/searchable-drop-down-list/</t>
        </r>
      </text>
    </comment>
    <comment ref="K1" authorId="0" shapeId="0" xr:uid="{33FD2C70-DA2F-4815-B02B-9912E7D2B54C}">
      <text>
        <r>
          <rPr>
            <b/>
            <sz val="9"/>
            <color indexed="81"/>
            <rFont val="Tahoma"/>
            <family val="2"/>
          </rPr>
          <t>Pete Steward:</t>
        </r>
        <r>
          <rPr>
            <sz val="9"/>
            <color indexed="81"/>
            <rFont val="Tahoma"/>
            <family val="2"/>
          </rPr>
          <t xml:space="preserve">
See https://www.xelplus.com/searchable-drop-down-list/</t>
        </r>
      </text>
    </comment>
    <comment ref="L1" authorId="0" shapeId="0" xr:uid="{6D89D26D-0519-4A74-8AE9-A7925451CD76}">
      <text>
        <r>
          <rPr>
            <b/>
            <sz val="9"/>
            <color indexed="81"/>
            <rFont val="Tahoma"/>
            <family val="2"/>
          </rPr>
          <t>Pete Steward:</t>
        </r>
        <r>
          <rPr>
            <sz val="9"/>
            <color indexed="81"/>
            <rFont val="Tahoma"/>
            <family val="2"/>
          </rPr>
          <t xml:space="preserve">
See https://www.xelplus.com/searchable-drop-down-list/</t>
        </r>
      </text>
    </comment>
    <comment ref="M1" authorId="0" shapeId="0" xr:uid="{AE289791-7867-48CD-AF7C-09B9C4A0741F}">
      <text>
        <r>
          <rPr>
            <b/>
            <sz val="9"/>
            <color indexed="81"/>
            <rFont val="Tahoma"/>
            <family val="2"/>
          </rPr>
          <t>Pete Steward:</t>
        </r>
        <r>
          <rPr>
            <sz val="9"/>
            <color indexed="81"/>
            <rFont val="Tahoma"/>
            <family val="2"/>
          </rPr>
          <t xml:space="preserve">
See https://www.xelplus.com/searchable-drop-down-list/</t>
        </r>
      </text>
    </comment>
    <comment ref="N1" authorId="0" shapeId="0" xr:uid="{3017D1B2-F8CE-4E27-ABB9-0E76C8BFC529}">
      <text>
        <r>
          <rPr>
            <b/>
            <sz val="9"/>
            <color indexed="81"/>
            <rFont val="Tahoma"/>
            <family val="2"/>
          </rPr>
          <t>Pete Steward:</t>
        </r>
        <r>
          <rPr>
            <sz val="9"/>
            <color indexed="81"/>
            <rFont val="Tahoma"/>
            <family val="2"/>
          </rPr>
          <t xml:space="preserve">
See https://www.xelplus.com/searchable-drop-down-list/</t>
        </r>
      </text>
    </comment>
    <comment ref="O1" authorId="0" shapeId="0" xr:uid="{BE60FB9B-356A-4E21-AF9A-B735AF581036}">
      <text>
        <r>
          <rPr>
            <b/>
            <sz val="9"/>
            <color indexed="81"/>
            <rFont val="Tahoma"/>
            <family val="2"/>
          </rPr>
          <t>Pete Steward:</t>
        </r>
        <r>
          <rPr>
            <sz val="9"/>
            <color indexed="81"/>
            <rFont val="Tahoma"/>
            <family val="2"/>
          </rPr>
          <t xml:space="preserve">
See https://www.xelplus.com/searchable-drop-down-list/</t>
        </r>
      </text>
    </comment>
    <comment ref="P1" authorId="0" shapeId="0" xr:uid="{6FA8C10E-08D0-40F4-B8E3-1EB958CCFB26}">
      <text>
        <r>
          <rPr>
            <b/>
            <sz val="9"/>
            <color indexed="81"/>
            <rFont val="Tahoma"/>
            <family val="2"/>
          </rPr>
          <t>Pete Steward:</t>
        </r>
        <r>
          <rPr>
            <sz val="9"/>
            <color indexed="81"/>
            <rFont val="Tahoma"/>
            <family val="2"/>
          </rPr>
          <t xml:space="preserve">
See https://www.xelplus.com/searchable-drop-down-list/</t>
        </r>
      </text>
    </comment>
    <comment ref="Q1" authorId="0" shapeId="0" xr:uid="{91F153ED-8CC1-4BF8-BD9A-8AED1672D4F8}">
      <text>
        <r>
          <rPr>
            <b/>
            <sz val="9"/>
            <color indexed="81"/>
            <rFont val="Tahoma"/>
            <family val="2"/>
          </rPr>
          <t>Pete Steward:</t>
        </r>
        <r>
          <rPr>
            <sz val="9"/>
            <color indexed="81"/>
            <rFont val="Tahoma"/>
            <family val="2"/>
          </rPr>
          <t xml:space="preserve">
See https://www.xelplus.com/searchable-drop-down-list/</t>
        </r>
      </text>
    </comment>
    <comment ref="R1" authorId="0" shapeId="0" xr:uid="{6463C598-A87C-485F-938F-B8E914639F15}">
      <text>
        <r>
          <rPr>
            <b/>
            <sz val="9"/>
            <color indexed="81"/>
            <rFont val="Tahoma"/>
            <family val="2"/>
          </rPr>
          <t>Pete Steward:</t>
        </r>
        <r>
          <rPr>
            <sz val="9"/>
            <color indexed="81"/>
            <rFont val="Tahoma"/>
            <family val="2"/>
          </rPr>
          <t xml:space="preserve">
See https://www.xelplus.com/searchable-drop-down-list/</t>
        </r>
      </text>
    </comment>
    <comment ref="S1" authorId="0" shapeId="0" xr:uid="{129C6858-B679-4838-B56C-76539A399DD3}">
      <text>
        <r>
          <rPr>
            <b/>
            <sz val="9"/>
            <color indexed="81"/>
            <rFont val="Tahoma"/>
            <family val="2"/>
          </rPr>
          <t>Pete Steward:</t>
        </r>
        <r>
          <rPr>
            <sz val="9"/>
            <color indexed="81"/>
            <rFont val="Tahoma"/>
            <family val="2"/>
          </rPr>
          <t xml:space="preserve">
See https://www.xelplus.com/searchable-drop-down-list/</t>
        </r>
      </text>
    </comment>
    <comment ref="T1" authorId="0" shapeId="0" xr:uid="{A73780D6-50BF-4901-B3DF-259B6DE03C53}">
      <text>
        <r>
          <rPr>
            <b/>
            <sz val="9"/>
            <color indexed="81"/>
            <rFont val="Tahoma"/>
            <family val="2"/>
          </rPr>
          <t>Pete Steward:</t>
        </r>
        <r>
          <rPr>
            <sz val="9"/>
            <color indexed="81"/>
            <rFont val="Tahoma"/>
            <family val="2"/>
          </rPr>
          <t xml:space="preserve">
See https://www.xelplus.com/searchable-drop-down-list/</t>
        </r>
      </text>
    </comment>
    <comment ref="U1" authorId="0" shapeId="0" xr:uid="{986AECAE-E801-415D-AD49-3726EA3568D8}">
      <text>
        <r>
          <rPr>
            <b/>
            <sz val="9"/>
            <color indexed="81"/>
            <rFont val="Tahoma"/>
            <family val="2"/>
          </rPr>
          <t>Pete Steward:</t>
        </r>
        <r>
          <rPr>
            <sz val="9"/>
            <color indexed="81"/>
            <rFont val="Tahoma"/>
            <family val="2"/>
          </rPr>
          <t xml:space="preserve">
See https://www.xelplus.com/searchable-drop-down-list/</t>
        </r>
      </text>
    </comment>
    <comment ref="V1" authorId="0" shapeId="0" xr:uid="{6994539D-CE03-46C6-B037-AA79875E7D46}">
      <text>
        <r>
          <rPr>
            <b/>
            <sz val="9"/>
            <color indexed="81"/>
            <rFont val="Tahoma"/>
            <family val="2"/>
          </rPr>
          <t>Pete Steward:</t>
        </r>
        <r>
          <rPr>
            <sz val="9"/>
            <color indexed="81"/>
            <rFont val="Tahoma"/>
            <family val="2"/>
          </rPr>
          <t xml:space="preserve">
See https://www.xelplus.com/searchable-drop-down-list/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Pete Steward</author>
  </authors>
  <commentList>
    <comment ref="D1" authorId="0" shapeId="0" xr:uid="{5E954879-AD81-451E-B477-1E2AF585E07C}">
      <text>
        <r>
          <rPr>
            <b/>
            <sz val="9"/>
            <color indexed="81"/>
            <rFont val="Tahoma"/>
            <family val="2"/>
          </rPr>
          <t>Pete Steward:</t>
        </r>
        <r>
          <rPr>
            <sz val="9"/>
            <color indexed="81"/>
            <rFont val="Tahoma"/>
            <family val="2"/>
          </rPr>
          <t xml:space="preserve">
See https://www.xelplus.com/searchable-drop-down-list/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<sst xmlns="http://schemas.openxmlformats.org/spreadsheetml/2006/main" count="18265" uniqueCount="6700">
  <si>
    <t>ERA DATA ENTRY WORKBOOK - CROP EXPERIMENTS WITHOUT DIVERSIFICATION
Welcome!</t>
  </si>
  <si>
    <t xml:space="preserve">This workbook is for capturing data from experiments that will be integrated into the ERA (Evidence for Resilient Agriculture) database. 
This particular workbook is designed for crop experiements that do not include diversification practices (intercropping, crop rotation, green manures, fallows or within field agroforestry practices like alleycropping). Basically diversification means that the plants grown within an experimental plot are diverse in time (e.g. a crop rotation sequence of maize one season followed by beans the next) and/or space (e.g., maize intercropped with beans planted inbetween the maize rows or wheat grown between alleys of agroforestry trees). 
</t>
  </si>
  <si>
    <t>A training manual can be found here</t>
  </si>
  <si>
    <t>Descriptions of ERA management practices, outcomes and experimental units (typically products/commodities) can be found here</t>
  </si>
  <si>
    <t>Feedback and issue reporting is here</t>
  </si>
  <si>
    <t>There are 9 sections to this workbook, we recommend that you progresss through them in order:</t>
  </si>
  <si>
    <r>
      <t xml:space="preserve">1) </t>
    </r>
    <r>
      <rPr>
        <b/>
        <sz val="10"/>
        <color theme="1"/>
        <rFont val="Bahnschrift Light Condensed"/>
        <family val="2"/>
      </rPr>
      <t>Pub</t>
    </r>
    <r>
      <rPr>
        <sz val="10"/>
        <color theme="1"/>
        <rFont val="Bahnschrift Light Condensed"/>
        <family val="2"/>
      </rPr>
      <t xml:space="preserve"> = Publication: capture bibliographic data about an experiment here.</t>
    </r>
  </si>
  <si>
    <r>
      <t xml:space="preserve">2) </t>
    </r>
    <r>
      <rPr>
        <b/>
        <sz val="10"/>
        <color theme="1"/>
        <rFont val="Bahnschrift Light Condensed"/>
        <family val="2"/>
      </rPr>
      <t>Site</t>
    </r>
    <r>
      <rPr>
        <sz val="10"/>
        <color theme="1"/>
        <rFont val="Bahnschrift Light Condensed"/>
        <family val="2"/>
      </rPr>
      <t xml:space="preserve"> &amp; </t>
    </r>
    <r>
      <rPr>
        <b/>
        <sz val="10"/>
        <color theme="1"/>
        <rFont val="Bahnschrift Light Condensed"/>
        <family val="2"/>
      </rPr>
      <t>Site Soils</t>
    </r>
    <r>
      <rPr>
        <sz val="10"/>
        <color theme="1"/>
        <rFont val="Bahnschrift Light Condensed"/>
        <family val="2"/>
      </rPr>
      <t xml:space="preserve">: captures information about experimental sites, any detailed information about soil variables should be captured in </t>
    </r>
    <r>
      <rPr>
        <b/>
        <sz val="10"/>
        <color theme="1"/>
        <rFont val="Bahnschrift Light Condensed"/>
        <family val="2"/>
      </rPr>
      <t xml:space="preserve">Site.Soils  </t>
    </r>
  </si>
  <si>
    <r>
      <t xml:space="preserve">3) </t>
    </r>
    <r>
      <rPr>
        <b/>
        <sz val="10"/>
        <color theme="1"/>
        <rFont val="Bahnschrift Light Condensed"/>
        <family val="2"/>
      </rPr>
      <t>ExpD</t>
    </r>
    <r>
      <rPr>
        <sz val="10"/>
        <color theme="1"/>
        <rFont val="Bahnschrift Light Condensed"/>
        <family val="2"/>
      </rPr>
      <t xml:space="preserve"> = Experimental design, captures information about the number of study replicates, plot sizes, etc.</t>
    </r>
  </si>
  <si>
    <r>
      <t xml:space="preserve">4) </t>
    </r>
    <r>
      <rPr>
        <b/>
        <sz val="10"/>
        <color theme="1"/>
        <rFont val="Bahnschrift Light Condensed"/>
        <family val="2"/>
      </rPr>
      <t xml:space="preserve">Practices </t>
    </r>
    <r>
      <rPr>
        <sz val="10"/>
        <color theme="1"/>
        <rFont val="Bahnschrift Light Condensed"/>
        <family val="2"/>
      </rPr>
      <t xml:space="preserve">(pale yellow tabs) = These tabs collect information about the agricultural management practices used in an experiment. Within tabs you can record base practices which apply to all treatments (e.g. 50kg of 60-30-30 NPK was applied to all treatments) or experimental practices that different between treatments (e.g. one treatment used straw mulch and another did not). Each set of experimental practices within a practice tab creates named building blocks that you will combine in the Make.Trt tab to create treatments. Base practices you do not need to consider again once they are entered in the practice tabs, they also do not require naming as the spreadsheet should autopopulate the name field with "base".
</t>
    </r>
    <r>
      <rPr>
        <b/>
        <i/>
        <sz val="10"/>
        <color theme="1"/>
        <rFont val="Bahnschrift Light Condensed"/>
        <family val="2"/>
      </rPr>
      <t xml:space="preserve">
</t>
    </r>
    <r>
      <rPr>
        <sz val="10"/>
        <color theme="1"/>
        <rFont val="Bahnschrift Light Condensed"/>
        <family val="2"/>
      </rPr>
      <t>Many practice tabs will require you to select and name a practice method that relates to a code in ERA practice definitions, this part of the data entry is critical. After you have chosen a method and named a practice you can often scroll down to tables that can collect more detail information about how the practice was implemented. There are also notes sections where you can copy paste important experimental information that you do no think the workbook captures well.
Each tab is a theme that represents a set of related practices:</t>
    </r>
  </si>
  <si>
    <r>
      <rPr>
        <b/>
        <sz val="10"/>
        <color theme="1"/>
        <rFont val="Bahnschrift Light Condensed"/>
        <family val="2"/>
      </rPr>
      <t>Chems</t>
    </r>
    <r>
      <rPr>
        <sz val="10"/>
        <color theme="1"/>
        <rFont val="Bahnschrift Light Condensed"/>
        <family val="2"/>
      </rPr>
      <t xml:space="preserve"> = Chemical applications (applications of herbicides, fungicides, insecticides, etc.)
</t>
    </r>
    <r>
      <rPr>
        <b/>
        <sz val="10"/>
        <color theme="1"/>
        <rFont val="Bahnschrift Light Condensed"/>
        <family val="2"/>
      </rPr>
      <t xml:space="preserve">Harvest </t>
    </r>
    <r>
      <rPr>
        <sz val="10"/>
        <color theme="1"/>
        <rFont val="Bahnschrift Light Condensed"/>
        <family val="2"/>
      </rPr>
      <t xml:space="preserve">= Harvest methods &amp; timing
</t>
    </r>
    <r>
      <rPr>
        <b/>
        <sz val="10"/>
        <color theme="1"/>
        <rFont val="Bahnschrift Light Condensed"/>
        <family val="2"/>
      </rPr>
      <t>Irrigat</t>
    </r>
    <r>
      <rPr>
        <sz val="10"/>
        <color theme="1"/>
        <rFont val="Bahnschrift Light Condensed"/>
        <family val="2"/>
      </rPr>
      <t xml:space="preserve"> = Irrigation methods &amp; application rates
</t>
    </r>
    <r>
      <rPr>
        <b/>
        <sz val="10"/>
        <color theme="1"/>
        <rFont val="Bahnschrift Light Condensed"/>
        <family val="2"/>
      </rPr>
      <t>Mulch</t>
    </r>
    <r>
      <rPr>
        <sz val="10"/>
        <color theme="1"/>
        <rFont val="Bahnschrift Light Condensed"/>
        <family val="2"/>
      </rPr>
      <t xml:space="preserve"> = Materials that are not from crops in the experimental plot (record these in the residues tab) applied to the surface of the plot as a mulch. Records the type of mulch &amp; application details . Does not include compost or manures (use the nutrients tab).
</t>
    </r>
    <r>
      <rPr>
        <b/>
        <sz val="10"/>
        <color theme="1"/>
        <rFont val="Bahnschrift Light Condensed"/>
        <family val="2"/>
      </rPr>
      <t xml:space="preserve">Nutrients </t>
    </r>
    <r>
      <rPr>
        <sz val="10"/>
        <color theme="1"/>
        <rFont val="Bahnschrift Light Condensed"/>
        <family val="2"/>
      </rPr>
      <t xml:space="preserve">= Inputs/fertilizers added to a plot designed to improve/increase/provide nutrients for crop growth. Nutrients can include inorganic fertilizers, compost, manure, micronutrients, biochar, biofertilizers, biosolids and other organic amendments. Records the type of fertilizer &amp; application details. 
</t>
    </r>
    <r>
      <rPr>
        <b/>
        <sz val="10"/>
        <color theme="1"/>
        <rFont val="Bahnschrift Light Condensed"/>
        <family val="2"/>
      </rPr>
      <t>Comp</t>
    </r>
    <r>
      <rPr>
        <sz val="10"/>
        <color theme="1"/>
        <rFont val="Bahnschrift Light Condensed"/>
        <family val="2"/>
      </rPr>
      <t xml:space="preserve"> = Composition of organic mulch or nutrient materials.
</t>
    </r>
    <r>
      <rPr>
        <b/>
        <sz val="10"/>
        <color theme="1"/>
        <rFont val="Bahnschrift Light Condensed"/>
        <family val="2"/>
      </rPr>
      <t>pH</t>
    </r>
    <r>
      <rPr>
        <sz val="10"/>
        <color theme="1"/>
        <rFont val="Bahnschrift Light Condensed"/>
        <family val="2"/>
      </rPr>
      <t xml:space="preserve"> = Materials &amp; application rates of materials used for amendment of soil pH (e.g. liming).
</t>
    </r>
    <r>
      <rPr>
        <b/>
        <sz val="10"/>
        <color theme="1"/>
        <rFont val="Bahnschrift Light Condensed"/>
        <family val="2"/>
      </rPr>
      <t>Plant</t>
    </r>
    <r>
      <rPr>
        <sz val="10"/>
        <color theme="1"/>
        <rFont val="Bahnschrift Light Condensed"/>
        <family val="2"/>
      </rPr>
      <t xml:space="preserve"> = Planting methods &amp; timing
</t>
    </r>
    <r>
      <rPr>
        <b/>
        <sz val="10"/>
        <color theme="1"/>
        <rFont val="Bahnschrift Light Condensed"/>
        <family val="2"/>
      </rPr>
      <t>Residues</t>
    </r>
    <r>
      <rPr>
        <sz val="10"/>
        <color theme="1"/>
        <rFont val="Bahnschrift Light Condensed"/>
        <family val="2"/>
      </rPr>
      <t xml:space="preserve"> = Fate of crop residues &amp; compositional details.
</t>
    </r>
    <r>
      <rPr>
        <b/>
        <sz val="10"/>
        <color theme="1"/>
        <rFont val="Bahnschrift Light Condensed"/>
        <family val="2"/>
      </rPr>
      <t>Tillage</t>
    </r>
    <r>
      <rPr>
        <sz val="10"/>
        <color theme="1"/>
        <rFont val="Bahnschrift Light Condensed"/>
        <family val="2"/>
      </rPr>
      <t xml:space="preserve"> = Tillage method(s) used &amp; details of tillage operations.
</t>
    </r>
    <r>
      <rPr>
        <b/>
        <sz val="10"/>
        <color theme="1"/>
        <rFont val="Bahnschrift Light Condensed"/>
        <family val="2"/>
      </rPr>
      <t>Variety</t>
    </r>
    <r>
      <rPr>
        <sz val="10"/>
        <color theme="1"/>
        <rFont val="Bahnschrift Light Condensed"/>
        <family val="2"/>
      </rPr>
      <t xml:space="preserve"> = Crop varieties used &amp; information on their basic traits.
</t>
    </r>
    <r>
      <rPr>
        <b/>
        <sz val="10"/>
        <color theme="1"/>
        <rFont val="Bahnschrift Light Condensed"/>
        <family val="2"/>
      </rPr>
      <t>WaterHarvest</t>
    </r>
    <r>
      <rPr>
        <sz val="10"/>
        <color theme="1"/>
        <rFont val="Bahnschrift Light Condensed"/>
        <family val="2"/>
      </rPr>
      <t xml:space="preserve"> = Water harvesting methods (e.g., planting basins, terraces, tied ridges, zai pits, etc.).
</t>
    </r>
    <r>
      <rPr>
        <b/>
        <sz val="10"/>
        <color theme="1"/>
        <rFont val="Bahnschrift Light Condensed"/>
        <family val="2"/>
      </rPr>
      <t>Weed</t>
    </r>
    <r>
      <rPr>
        <sz val="10"/>
        <color theme="1"/>
        <rFont val="Bahnschrift Light Condensed"/>
        <family val="2"/>
      </rPr>
      <t xml:space="preserve"> = Physical (not chemical) weeding events (typically hand weeding).</t>
    </r>
  </si>
  <si>
    <t>5) Make.Trt = create &amp; name treatments by combining the experimental practices entered in the practice tabs.</t>
  </si>
  <si>
    <r>
      <t xml:space="preserve">6) EU&amp;Out = Experimental Unit &amp; Outcomes: Choose the products (typically crop commodities) and experimental outcomes for which data are presented. Information on ERA's current product &amp; outcome portfolio can be found here </t>
    </r>
    <r>
      <rPr>
        <i/>
        <sz val="11"/>
        <color theme="1"/>
        <rFont val="Bahnschrift Light Condensed"/>
        <family val="2"/>
      </rPr>
      <t>INSERT LINK&gt;</t>
    </r>
  </si>
  <si>
    <t>7) Times = Select the cropping seasons or years for which data are presented.</t>
  </si>
  <si>
    <t>8) EnterData = Captures values and associated errors for the experimental treatments, products, outcomes and times specified in the previous tabs. Do not start data entry until you've completed all the previous tabs.</t>
  </si>
  <si>
    <t>9) Evaluate = A series of data validation checks highlighting any potential errors you need to address.</t>
  </si>
  <si>
    <t>Bibliographic Information</t>
  </si>
  <si>
    <t>Publication Code</t>
  </si>
  <si>
    <t>B.Code</t>
  </si>
  <si>
    <t>Author Last Name</t>
  </si>
  <si>
    <t>B.Author.Last</t>
  </si>
  <si>
    <t>Year Published</t>
  </si>
  <si>
    <t>B.Date</t>
  </si>
  <si>
    <t>Journal</t>
  </si>
  <si>
    <t>B.Journal</t>
  </si>
  <si>
    <t>New Journal Name Used?</t>
  </si>
  <si>
    <t>B.New</t>
  </si>
  <si>
    <t>DOI</t>
  </si>
  <si>
    <t>B.DOI</t>
  </si>
  <si>
    <t>Website</t>
  </si>
  <si>
    <t>B.Url</t>
  </si>
  <si>
    <t>Project</t>
  </si>
  <si>
    <t>ERA 2020</t>
  </si>
  <si>
    <t>B.Project</t>
  </si>
  <si>
    <r>
      <rPr>
        <b/>
        <sz val="9"/>
        <rFont val="Calibri"/>
        <family val="2"/>
        <scheme val="minor"/>
      </rPr>
      <t>Linked Publications</t>
    </r>
    <r>
      <rPr>
        <sz val="11"/>
        <rFont val="Calibri"/>
        <family val="2"/>
        <scheme val="minor"/>
      </rPr>
      <t xml:space="preserve">
</t>
    </r>
    <r>
      <rPr>
        <i/>
        <sz val="8"/>
        <rFont val="Calibri"/>
        <family val="2"/>
        <scheme val="minor"/>
      </rPr>
      <t>Publications that are referenced in this publication that may present results from the same experiment.</t>
    </r>
  </si>
  <si>
    <t>DOI/Website 1</t>
  </si>
  <si>
    <t>B.Link1</t>
  </si>
  <si>
    <t>DOI/Website 2</t>
  </si>
  <si>
    <t>B.Link2</t>
  </si>
  <si>
    <t>DOI/Website 3</t>
  </si>
  <si>
    <t>B.Link3</t>
  </si>
  <si>
    <t>DOI/Website 4</t>
  </si>
  <si>
    <t>B.Link4</t>
  </si>
  <si>
    <r>
      <t xml:space="preserve">Study Site
</t>
    </r>
    <r>
      <rPr>
        <i/>
        <sz val="8"/>
        <color theme="1"/>
        <rFont val="Calibri"/>
        <family val="2"/>
        <scheme val="minor"/>
      </rPr>
      <t>Record sites as columns.</t>
    </r>
  </si>
  <si>
    <t>SitesA</t>
  </si>
  <si>
    <t>SitesB</t>
  </si>
  <si>
    <r>
      <t xml:space="preserve">Site Name Aggregator
</t>
    </r>
    <r>
      <rPr>
        <i/>
        <sz val="7"/>
        <rFont val="Calibri"/>
        <family val="2"/>
        <scheme val="minor"/>
      </rPr>
      <t>If you have some outcomes that are site specific and some that are averaged across sites, then you can indicate the averaged sites by joinging their names. Copy the joined name to the Site Names row in the Location section of this tab. You do not need to record information for aggregated sites as the information has already been entered for thier components.</t>
    </r>
  </si>
  <si>
    <r>
      <rPr>
        <b/>
        <sz val="10"/>
        <color rgb="FF000000"/>
        <rFont val="Calibri"/>
        <family val="2"/>
        <scheme val="minor"/>
      </rPr>
      <t xml:space="preserve">Location
</t>
    </r>
    <r>
      <rPr>
        <i/>
        <sz val="8"/>
        <color rgb="FF000000"/>
        <rFont val="Calibri"/>
        <family val="2"/>
        <scheme val="minor"/>
      </rPr>
      <t>It's not uncommon for some outcomes to be presented for individual sites and for others to be aggregated groups of these sites. In this scenario data aggregated across sites can still be recorded, but you will need to join the site names together to created an aggregated site. Use the "Site Aggregator" to the right of this table to generate combined site names (names are simply joined with a ".." delimiter) and enter this in the Site Name field below and setting the "Is Site Aggregated" field to "Yes". As long as there are location data entered for the individual sites then you do not need to enter any additional information for that aggregated site.</t>
    </r>
    <r>
      <rPr>
        <b/>
        <i/>
        <sz val="10"/>
        <color rgb="FF000000"/>
        <rFont val="Calibri"/>
        <family val="2"/>
        <scheme val="minor"/>
      </rPr>
      <t xml:space="preserve"> 
</t>
    </r>
    <r>
      <rPr>
        <i/>
        <sz val="8"/>
        <color rgb="FF000000"/>
        <rFont val="Calibri"/>
        <family val="2"/>
        <scheme val="minor"/>
      </rPr>
      <t>Sometimes all outcomes in a publication are reported as the average across many sites or across a large area, these data can still be entered, but please remember to record site aggregation as "Yes" and to capture uncertainty in the location. Where results are given for a large area we record the centre point of that area.</t>
    </r>
    <r>
      <rPr>
        <b/>
        <i/>
        <sz val="10"/>
        <color rgb="FF000000"/>
        <rFont val="Calibri"/>
        <family val="2"/>
        <scheme val="minor"/>
      </rPr>
      <t xml:space="preserve">
</t>
    </r>
    <r>
      <rPr>
        <b/>
        <i/>
        <sz val="8"/>
        <color rgb="FF000000"/>
        <rFont val="Calibri"/>
        <family val="2"/>
        <scheme val="minor"/>
      </rPr>
      <t>Using GoogleMaps (a link is generated) or  Google Earth, please check the lat/long co-ordinates reported in the publication match the site names given and that they are in a sensible place, correct published values as needed. Publication locations are often inaccurate or totally wrong!</t>
    </r>
    <r>
      <rPr>
        <b/>
        <i/>
        <sz val="10"/>
        <color rgb="FF000000"/>
        <rFont val="Calibri"/>
        <family val="2"/>
        <scheme val="minor"/>
      </rPr>
      <t xml:space="preserve">
</t>
    </r>
    <r>
      <rPr>
        <i/>
        <sz val="8"/>
        <color rgb="FF000000"/>
        <rFont val="Calibri"/>
        <family val="2"/>
        <scheme val="minor"/>
      </rPr>
      <t>If  you select an existing site name that already exists in ERA, the latitude and longitude fields will auto-populate. Please check the auto-generated co-ordinates against the ones reported in the publication and in GoogleMaps/Earth. If there is a mismatch you can overwrite the autogenerated values.</t>
    </r>
  </si>
  <si>
    <t>Site Experimental Type</t>
  </si>
  <si>
    <t>Site.Type</t>
  </si>
  <si>
    <t>Country</t>
  </si>
  <si>
    <t>Values</t>
  </si>
  <si>
    <t>Combine?</t>
  </si>
  <si>
    <t>Aggregated Value:</t>
  </si>
  <si>
    <t>Site Name</t>
  </si>
  <si>
    <t>Site.ID</t>
  </si>
  <si>
    <t>Type of Spatial Accuracy</t>
  </si>
  <si>
    <t>Site.Admin</t>
  </si>
  <si>
    <t>Is Site Aggregated?</t>
  </si>
  <si>
    <t>Site.Agg</t>
  </si>
  <si>
    <t>Was Location Incorrect?</t>
  </si>
  <si>
    <t>Site.Loc.Type</t>
  </si>
  <si>
    <t>Location Corrected If Incorrect/Unspecified?</t>
  </si>
  <si>
    <t>Loc.Fixed</t>
  </si>
  <si>
    <t>Latitude Degrees</t>
  </si>
  <si>
    <t>Latitude Minutes</t>
  </si>
  <si>
    <t>Latitude Seconds</t>
  </si>
  <si>
    <t>Latitude Hemisphere</t>
  </si>
  <si>
    <t>Latitude (Decimal Degrees)</t>
  </si>
  <si>
    <t>LatD</t>
  </si>
  <si>
    <t>Latitude Uncertainty (m)</t>
  </si>
  <si>
    <t>Lat.Unc</t>
  </si>
  <si>
    <t>Longitude Degrees</t>
  </si>
  <si>
    <t>Longitude Minutes</t>
  </si>
  <si>
    <t>Longitude Seconds</t>
  </si>
  <si>
    <t>Longitude Hemisphere</t>
  </si>
  <si>
    <t>Longitude (Decimal Degrees)</t>
  </si>
  <si>
    <t>Longitude Uncertainty (m)</t>
  </si>
  <si>
    <t>Lon.Unc</t>
  </si>
  <si>
    <t>Uncertainty (Radius in m)</t>
  </si>
  <si>
    <t>Buffer.Manual</t>
  </si>
  <si>
    <t>Google Link (copy to browser to check location)</t>
  </si>
  <si>
    <t>Environment</t>
  </si>
  <si>
    <t>General contextual information, see "Site.Soils" tab for collecting detailed data on individual soil parameters.</t>
  </si>
  <si>
    <t>Seasonality</t>
  </si>
  <si>
    <t>Number of Rainy Seasons</t>
  </si>
  <si>
    <t>Rain.Seasons</t>
  </si>
  <si>
    <t>Season1 Start</t>
  </si>
  <si>
    <t>Start.S1</t>
  </si>
  <si>
    <t>Season1 End</t>
  </si>
  <si>
    <t>End.S1</t>
  </si>
  <si>
    <t>Rainy  Season 1 Length (days)</t>
  </si>
  <si>
    <t>Length.S1</t>
  </si>
  <si>
    <t>Season2 Start</t>
  </si>
  <si>
    <t>Start.S2</t>
  </si>
  <si>
    <t>Season2 End</t>
  </si>
  <si>
    <t>End.S2</t>
  </si>
  <si>
    <t>Rainy Season 2 Length (days)</t>
  </si>
  <si>
    <t>Length.S2</t>
  </si>
  <si>
    <r>
      <rPr>
        <b/>
        <i/>
        <sz val="8"/>
        <color rgb="FF000000"/>
        <rFont val="Calibri"/>
        <family val="2"/>
        <scheme val="minor"/>
      </rPr>
      <t>Climate</t>
    </r>
    <r>
      <rPr>
        <i/>
        <sz val="8"/>
        <color rgb="FF000000"/>
        <rFont val="Calibri"/>
        <family val="2"/>
        <scheme val="minor"/>
      </rPr>
      <t xml:space="preserve">
For the fields below, if ranges are presented aggregated across a number of sites across a wide area (e.g. &gt; 10km apart) do not enter these data.
Record annual or seasonal totals in the "Times" tab.</t>
    </r>
  </si>
  <si>
    <t>Mean Seasonal Precipitation (mm) - S1</t>
  </si>
  <si>
    <t>MSP</t>
  </si>
  <si>
    <t>Mean Seasonal Precipitation (mm) - S2</t>
  </si>
  <si>
    <t>Mean Annual Rainfall (mm)</t>
  </si>
  <si>
    <t>MAP</t>
  </si>
  <si>
    <t xml:space="preserve">Mean Annual Temperature (°C) </t>
  </si>
  <si>
    <t>MAT</t>
  </si>
  <si>
    <r>
      <t xml:space="preserve">Physical
</t>
    </r>
    <r>
      <rPr>
        <i/>
        <sz val="8"/>
        <color rgb="FF000000"/>
        <rFont val="Calibri"/>
        <family val="2"/>
        <scheme val="minor"/>
      </rPr>
      <t>For the fields below, if ranges are presented aggregated across a number of sites across a wide area (e.g. &gt; 10km apart) do not enter these data.</t>
    </r>
  </si>
  <si>
    <t>Elevation (masl)</t>
  </si>
  <si>
    <t/>
  </si>
  <si>
    <t>Elevation</t>
  </si>
  <si>
    <t>Slope (%)</t>
  </si>
  <si>
    <t>Slope.Perc</t>
  </si>
  <si>
    <t>Slope (°)</t>
  </si>
  <si>
    <t>Slope.Degree</t>
  </si>
  <si>
    <t>Soil Texture</t>
  </si>
  <si>
    <t>Soil.Texture</t>
  </si>
  <si>
    <t>Site Notes (General):</t>
  </si>
  <si>
    <t>Latitude</t>
  </si>
  <si>
    <t>Longitude</t>
  </si>
  <si>
    <t>Buffer</t>
  </si>
  <si>
    <t>Country-Site</t>
  </si>
  <si>
    <t>ISO.3166-1.alpha-3</t>
  </si>
  <si>
    <t>Lat.Min</t>
  </si>
  <si>
    <t>Lat.Max</t>
  </si>
  <si>
    <t>Lon.Min</t>
  </si>
  <si>
    <t>Lon.Max</t>
  </si>
  <si>
    <t>Country.Search</t>
  </si>
  <si>
    <t>Sites</t>
  </si>
  <si>
    <t>Benin</t>
  </si>
  <si>
    <t>Farm</t>
  </si>
  <si>
    <t>Adingnigon</t>
  </si>
  <si>
    <t>Algeria</t>
  </si>
  <si>
    <t>DZA</t>
  </si>
  <si>
    <t>City</t>
  </si>
  <si>
    <t>Adjanoudoho.Akpero.Boubou.Dani.Gbanlin.Gome.Magoumi.Miniffi</t>
  </si>
  <si>
    <t>Angola</t>
  </si>
  <si>
    <t>AGO</t>
  </si>
  <si>
    <t>Station</t>
  </si>
  <si>
    <t>Africa Rice Center (WARDA)</t>
  </si>
  <si>
    <t>BEN</t>
  </si>
  <si>
    <t>District</t>
  </si>
  <si>
    <t>AfricaRice, Togoudo</t>
  </si>
  <si>
    <t>Botswana</t>
  </si>
  <si>
    <t>BWA</t>
  </si>
  <si>
    <t>Facility</t>
  </si>
  <si>
    <t>Aguagon</t>
  </si>
  <si>
    <t>Burkina Faso</t>
  </si>
  <si>
    <t>BFA</t>
  </si>
  <si>
    <t>Akpero</t>
  </si>
  <si>
    <t>Burundi</t>
  </si>
  <si>
    <t>BDI</t>
  </si>
  <si>
    <t>Field</t>
  </si>
  <si>
    <t>Attotinga</t>
  </si>
  <si>
    <t>Cabo Verde</t>
  </si>
  <si>
    <t>CPV</t>
  </si>
  <si>
    <t>Irrigation Scheme</t>
  </si>
  <si>
    <t>Attotinga.Tokpa, Allada Region</t>
  </si>
  <si>
    <t>Cameroon</t>
  </si>
  <si>
    <t>CMR</t>
  </si>
  <si>
    <t>Region</t>
  </si>
  <si>
    <t>Bante</t>
  </si>
  <si>
    <t>Central African Republic</t>
  </si>
  <si>
    <t>CAF</t>
  </si>
  <si>
    <t>Sub-County</t>
  </si>
  <si>
    <t>Cana</t>
  </si>
  <si>
    <t>Comoros</t>
  </si>
  <si>
    <t>COM</t>
  </si>
  <si>
    <t>Town</t>
  </si>
  <si>
    <t>Dogue</t>
  </si>
  <si>
    <t>DRC</t>
  </si>
  <si>
    <t>COG</t>
  </si>
  <si>
    <t>Unspecified</t>
  </si>
  <si>
    <t>Chad</t>
  </si>
  <si>
    <t>TCD</t>
  </si>
  <si>
    <t>Village</t>
  </si>
  <si>
    <t>Eglime.Ouake</t>
  </si>
  <si>
    <t>Djibouti</t>
  </si>
  <si>
    <t>DJI</t>
  </si>
  <si>
    <t>Ward</t>
  </si>
  <si>
    <t>Gbanlin</t>
  </si>
  <si>
    <t>Congo (Democratic Republic of the)</t>
  </si>
  <si>
    <t>COD</t>
  </si>
  <si>
    <t>Gome</t>
  </si>
  <si>
    <t>Egypt</t>
  </si>
  <si>
    <t>EGY</t>
  </si>
  <si>
    <t>Hayakpa</t>
  </si>
  <si>
    <t>Equatorial Guinea</t>
  </si>
  <si>
    <t>GNQ</t>
  </si>
  <si>
    <t>Hayapka</t>
  </si>
  <si>
    <t>Eritrea</t>
  </si>
  <si>
    <t>ERI</t>
  </si>
  <si>
    <t>Houeto</t>
  </si>
  <si>
    <t>Ethiopia</t>
  </si>
  <si>
    <t>ETH</t>
  </si>
  <si>
    <t>IITA Conotou</t>
  </si>
  <si>
    <t>Gabon</t>
  </si>
  <si>
    <t>GAB</t>
  </si>
  <si>
    <t>INRAB, Ina</t>
  </si>
  <si>
    <t>Gambia</t>
  </si>
  <si>
    <t>GMB</t>
  </si>
  <si>
    <t>Kinwedji</t>
  </si>
  <si>
    <t>Ghana</t>
  </si>
  <si>
    <t>GHA</t>
  </si>
  <si>
    <t>Station.Farm</t>
  </si>
  <si>
    <t>Kinwedji.Deve.Totinga</t>
  </si>
  <si>
    <t>Guinea</t>
  </si>
  <si>
    <t>GIN</t>
  </si>
  <si>
    <t>Koussin-Lele.Bame.Zonmon</t>
  </si>
  <si>
    <t>Guinea Bissau</t>
  </si>
  <si>
    <t>GNB</t>
  </si>
  <si>
    <t>Lycé Agricole Médji de Sekou</t>
  </si>
  <si>
    <t>Ivory Coast</t>
  </si>
  <si>
    <t>CIV</t>
  </si>
  <si>
    <t>Miniffi</t>
  </si>
  <si>
    <t>Kenya</t>
  </si>
  <si>
    <t>KEN</t>
  </si>
  <si>
    <t>Miniffi(Dassa-Zoume).Gome(Glzoue).Akpero(Ouesse).Gbanlin(Ouesse)</t>
  </si>
  <si>
    <t>Lesotho</t>
  </si>
  <si>
    <t>LSO</t>
  </si>
  <si>
    <t>NARI, Niaouli</t>
  </si>
  <si>
    <t>Libya</t>
  </si>
  <si>
    <t>LBY</t>
  </si>
  <si>
    <t>Ouesse</t>
  </si>
  <si>
    <t>Liberia</t>
  </si>
  <si>
    <t>LBR</t>
  </si>
  <si>
    <t>Perimètre Agricole Irrigué de Deve</t>
  </si>
  <si>
    <t>Madagascar</t>
  </si>
  <si>
    <t>MDG</t>
  </si>
  <si>
    <t>Totinga, Mono Department</t>
  </si>
  <si>
    <t>Malawi</t>
  </si>
  <si>
    <t>MWI</t>
  </si>
  <si>
    <t>BCA Sebele Content Farm, Gaborone</t>
  </si>
  <si>
    <t>Mali</t>
  </si>
  <si>
    <t>MLI</t>
  </si>
  <si>
    <t>Boro</t>
  </si>
  <si>
    <t>Mauritania</t>
  </si>
  <si>
    <t>MRT</t>
  </si>
  <si>
    <t>East Central, Botswana</t>
  </si>
  <si>
    <t>Mauritius</t>
  </si>
  <si>
    <t>MUS</t>
  </si>
  <si>
    <t>Goodhope ARS</t>
  </si>
  <si>
    <t>Morocco</t>
  </si>
  <si>
    <t>MAR</t>
  </si>
  <si>
    <t>Sebele</t>
  </si>
  <si>
    <t>Mozambique</t>
  </si>
  <si>
    <t>MOZ</t>
  </si>
  <si>
    <t>South, Botswana</t>
  </si>
  <si>
    <t>Niger</t>
  </si>
  <si>
    <t>NER</t>
  </si>
  <si>
    <t>West Central, Botswana</t>
  </si>
  <si>
    <t>Nigeria</t>
  </si>
  <si>
    <t>NGA</t>
  </si>
  <si>
    <t>Central Plateau</t>
  </si>
  <si>
    <t>Rwanda</t>
  </si>
  <si>
    <t>RWA</t>
  </si>
  <si>
    <t>CIRDES, Bobo-Dioulasso</t>
  </si>
  <si>
    <t>Sao Tome &amp; Principe</t>
  </si>
  <si>
    <t>STP</t>
  </si>
  <si>
    <t>CRREA, Katchari</t>
  </si>
  <si>
    <t>Senegal</t>
  </si>
  <si>
    <t>SEN</t>
  </si>
  <si>
    <t>Dinderesso (FCD), Bobo-Dioulasso</t>
  </si>
  <si>
    <t>Seychelles</t>
  </si>
  <si>
    <t>SYC</t>
  </si>
  <si>
    <t>Lab</t>
  </si>
  <si>
    <t>Fada n'Gourma</t>
  </si>
  <si>
    <t>Sierra Leone</t>
  </si>
  <si>
    <t>SLE</t>
  </si>
  <si>
    <t>Farako-Ba Station De Recherche, Bobo-Dioulasso</t>
  </si>
  <si>
    <t>Somalia</t>
  </si>
  <si>
    <t>SOM</t>
  </si>
  <si>
    <t>Gampela</t>
  </si>
  <si>
    <t>South Africa</t>
  </si>
  <si>
    <t>ZAF</t>
  </si>
  <si>
    <t>Gulago</t>
  </si>
  <si>
    <t>Sudan</t>
  </si>
  <si>
    <t>SDN</t>
  </si>
  <si>
    <t>INAGOR Research Centre</t>
  </si>
  <si>
    <t>South Sudan</t>
  </si>
  <si>
    <t>SSD</t>
  </si>
  <si>
    <t>INERA, Saria</t>
  </si>
  <si>
    <t>Swaziland</t>
  </si>
  <si>
    <t>SWZ</t>
  </si>
  <si>
    <t>INERA,Farako-Ba</t>
  </si>
  <si>
    <t>Tanzania</t>
  </si>
  <si>
    <t>TZA</t>
  </si>
  <si>
    <t>Kaibo</t>
  </si>
  <si>
    <t>Togo</t>
  </si>
  <si>
    <t>TGO</t>
  </si>
  <si>
    <t>Kamboinse</t>
  </si>
  <si>
    <t>Tunisia</t>
  </si>
  <si>
    <t>TUN</t>
  </si>
  <si>
    <t>Kononga</t>
  </si>
  <si>
    <t>Uganda</t>
  </si>
  <si>
    <t>UGA</t>
  </si>
  <si>
    <t>Survey</t>
  </si>
  <si>
    <t>Kou Valley</t>
  </si>
  <si>
    <t>Western Sahara</t>
  </si>
  <si>
    <t>ESH</t>
  </si>
  <si>
    <t>Kouare</t>
  </si>
  <si>
    <t>Zambia</t>
  </si>
  <si>
    <t>ZMB</t>
  </si>
  <si>
    <t>Koudougou</t>
  </si>
  <si>
    <t>Zimbabwe</t>
  </si>
  <si>
    <t>ZWE</t>
  </si>
  <si>
    <t>Mediga</t>
  </si>
  <si>
    <t>Nobere</t>
  </si>
  <si>
    <t>Nobrere</t>
  </si>
  <si>
    <t>Ouagadougou</t>
  </si>
  <si>
    <t>Oula</t>
  </si>
  <si>
    <t>Poni</t>
  </si>
  <si>
    <t>Pougyango</t>
  </si>
  <si>
    <t>Sapone</t>
  </si>
  <si>
    <t>Saria</t>
  </si>
  <si>
    <t>Sokouraba</t>
  </si>
  <si>
    <t>Thiougou</t>
  </si>
  <si>
    <t>Tougouri</t>
  </si>
  <si>
    <t>Yimtenga</t>
  </si>
  <si>
    <t>ISABU Mugerero</t>
  </si>
  <si>
    <t>Karuzi</t>
  </si>
  <si>
    <t>Mashitsi Research Station</t>
  </si>
  <si>
    <t>Mparambo</t>
  </si>
  <si>
    <t>Godim</t>
  </si>
  <si>
    <t>Cameroon.Chad</t>
  </si>
  <si>
    <t>Bongor.Yagoua</t>
  </si>
  <si>
    <t>Abang</t>
  </si>
  <si>
    <t>Akok</t>
  </si>
  <si>
    <t>Andok</t>
  </si>
  <si>
    <t>Animal Experimental Farm, Dschang University</t>
  </si>
  <si>
    <t>AVRI Garoua</t>
  </si>
  <si>
    <t>Awae</t>
  </si>
  <si>
    <t>Bamenda</t>
  </si>
  <si>
    <t>Bertoua</t>
  </si>
  <si>
    <t>Dumbo Ranch</t>
  </si>
  <si>
    <t>Elig Essombala</t>
  </si>
  <si>
    <t>Essong Mintsang</t>
  </si>
  <si>
    <t>Evendissi</t>
  </si>
  <si>
    <t>Extreme Nord Province</t>
  </si>
  <si>
    <t>IAR, Yagoua</t>
  </si>
  <si>
    <t>IITA, Mbalmayo</t>
  </si>
  <si>
    <t>IRA Babungo</t>
  </si>
  <si>
    <t>IRA Mfonta, Bambui</t>
  </si>
  <si>
    <t>IRAD Dschang</t>
  </si>
  <si>
    <t>IRAD, Mankon</t>
  </si>
  <si>
    <t>Matomb</t>
  </si>
  <si>
    <t>Mengomo</t>
  </si>
  <si>
    <t>Mfou</t>
  </si>
  <si>
    <t>Minkoameyos</t>
  </si>
  <si>
    <t>Mvoutessi</t>
  </si>
  <si>
    <t>Ngoumbou</t>
  </si>
  <si>
    <t>Ngoungoumou</t>
  </si>
  <si>
    <t>Nkolfoulou</t>
  </si>
  <si>
    <t>Nkometou</t>
  </si>
  <si>
    <t>Nord Province</t>
  </si>
  <si>
    <t>Winde</t>
  </si>
  <si>
    <t>Zouana</t>
  </si>
  <si>
    <t>Afrique Centrale</t>
  </si>
  <si>
    <t>Beni</t>
  </si>
  <si>
    <t>INERA</t>
  </si>
  <si>
    <t>Kabamba</t>
  </si>
  <si>
    <t>Kiduma</t>
  </si>
  <si>
    <t>Lurhala-Burhale</t>
  </si>
  <si>
    <t>Mbuela</t>
  </si>
  <si>
    <t>Mpiana</t>
  </si>
  <si>
    <t>Al Azhar University, Nasser City, Cairo</t>
  </si>
  <si>
    <t>Alexandria University</t>
  </si>
  <si>
    <t>Behera</t>
  </si>
  <si>
    <t>Benha University</t>
  </si>
  <si>
    <t>CLAR, Sharkia</t>
  </si>
  <si>
    <t>DRC Tegzerti Research Station, Siwa Oasis</t>
  </si>
  <si>
    <t>El-Gamalia</t>
  </si>
  <si>
    <t>El-Khatatba</t>
  </si>
  <si>
    <t>El-Khattara ARS, Faculty of Agriculture, Zagazig University</t>
  </si>
  <si>
    <t>Enshas Experiment Station, WMRI, Sharkia</t>
  </si>
  <si>
    <t>Experimental Farm of Department of Animal Production, College of Agricultural Science, El-Arish</t>
  </si>
  <si>
    <t>Faculty of Agriculture Farm, Tanta University, El-Gharbia</t>
  </si>
  <si>
    <t>Faculty of Agriculture, Cairo University</t>
  </si>
  <si>
    <t>Inshas</t>
  </si>
  <si>
    <t>Ismailia</t>
  </si>
  <si>
    <t>Kafr El-Sheikh Governorate</t>
  </si>
  <si>
    <t>Kafr El-Sheikh Governorate (Kafr ash Shaykh)</t>
  </si>
  <si>
    <t>Kaluobia</t>
  </si>
  <si>
    <t>Menoufia University, Shebin El-Kom</t>
  </si>
  <si>
    <t>NIOF, Suez</t>
  </si>
  <si>
    <t>NRC Nubaria Experimental Station</t>
  </si>
  <si>
    <t>NRC, Dokki, Cairo</t>
  </si>
  <si>
    <t>NRC, Nubaria</t>
  </si>
  <si>
    <t>Sadat City University, Sadat</t>
  </si>
  <si>
    <t>SCU Experimental Farm, Ismalia</t>
  </si>
  <si>
    <t>Sedi Ghazy</t>
  </si>
  <si>
    <t>Sharkia</t>
  </si>
  <si>
    <t>Shibin El-Kom</t>
  </si>
  <si>
    <t>United Animal Production, Alexandria</t>
  </si>
  <si>
    <t>Zagazig University</t>
  </si>
  <si>
    <t>Afdeyu</t>
  </si>
  <si>
    <t>Hamelmalo Agricultural College</t>
  </si>
  <si>
    <t>Abergelle</t>
  </si>
  <si>
    <t>Adet</t>
  </si>
  <si>
    <t>Adibakel</t>
  </si>
  <si>
    <t>Adigudem</t>
  </si>
  <si>
    <t>Agbe Goat Research Station, Tembien</t>
  </si>
  <si>
    <t>Alage ATVETC</t>
  </si>
  <si>
    <t>Alamata ARC</t>
  </si>
  <si>
    <t>Alemaya University Hirna Station</t>
  </si>
  <si>
    <t>Ambo University</t>
  </si>
  <si>
    <t>Andit Tid</t>
  </si>
  <si>
    <t>Anjeni</t>
  </si>
  <si>
    <t>Arba Minch</t>
  </si>
  <si>
    <t>ARDU, Asella</t>
  </si>
  <si>
    <t>Asasa RS</t>
  </si>
  <si>
    <t>Ashoka</t>
  </si>
  <si>
    <t>ATVET College, Dilla</t>
  </si>
  <si>
    <t>Awassa</t>
  </si>
  <si>
    <t>Axum.Alamata, Mekelle</t>
  </si>
  <si>
    <t>Axum.Alamata.Wulinchinty.Melkaweba.Woldeya</t>
  </si>
  <si>
    <t>Bahir Dar University</t>
  </si>
  <si>
    <t>Bako ATVETC</t>
  </si>
  <si>
    <t>Bekoji</t>
  </si>
  <si>
    <t>Bekoji RS</t>
  </si>
  <si>
    <t>Bekoji.Robe.Gonde.Sinana.Asasa.Adet</t>
  </si>
  <si>
    <t>Beseko</t>
  </si>
  <si>
    <t>Bokoji</t>
  </si>
  <si>
    <t>Caffee Doonsaa</t>
  </si>
  <si>
    <t>Central Rift Valley</t>
  </si>
  <si>
    <t>Chefa</t>
  </si>
  <si>
    <t>Chefe Donsa</t>
  </si>
  <si>
    <t>Chiro</t>
  </si>
  <si>
    <t>Debre Tabor</t>
  </si>
  <si>
    <t>Debre Zeit</t>
  </si>
  <si>
    <t>Debub Gondar</t>
  </si>
  <si>
    <t>Demballa Wachu</t>
  </si>
  <si>
    <t>Dizi</t>
  </si>
  <si>
    <t>Dogua Tenbein</t>
  </si>
  <si>
    <t>EIAR Holetta ARS</t>
  </si>
  <si>
    <t>Estie</t>
  </si>
  <si>
    <t>Gare Arera, Dendi District</t>
  </si>
  <si>
    <t>Ginchi ARS</t>
  </si>
  <si>
    <t>Gojjam</t>
  </si>
  <si>
    <t>Guder Farm Development Centre</t>
  </si>
  <si>
    <t>Gumselasa</t>
  </si>
  <si>
    <t>Gununo</t>
  </si>
  <si>
    <t>Hagere Selam, May Zegzeg</t>
  </si>
  <si>
    <t>Haramaya University</t>
  </si>
  <si>
    <t>Hararghe</t>
  </si>
  <si>
    <t>Hawassa University, Hawassa</t>
  </si>
  <si>
    <t>Hunde</t>
  </si>
  <si>
    <t>Ifa Haramaya.Tuji Gebisa, Haro Maya District</t>
  </si>
  <si>
    <t>ILRI, Addis Ababa</t>
  </si>
  <si>
    <t>ILRI, Debre Zeit</t>
  </si>
  <si>
    <t>Jimma Agriculture Research Centre (JARC) of EIAR</t>
  </si>
  <si>
    <t>Jimma University College of Agriculture and Veterinary Medicine</t>
  </si>
  <si>
    <t>Koga</t>
  </si>
  <si>
    <t>Kombolcha ATVETC</t>
  </si>
  <si>
    <t>Kombolcha ATVETC, South Wollo</t>
  </si>
  <si>
    <t>Kulumsa</t>
  </si>
  <si>
    <t>Leye</t>
  </si>
  <si>
    <t>Maichew</t>
  </si>
  <si>
    <t>Maybar</t>
  </si>
  <si>
    <t>Maynet</t>
  </si>
  <si>
    <t>Mekelle University</t>
  </si>
  <si>
    <t>Melkasa</t>
  </si>
  <si>
    <t>Melkawoba</t>
  </si>
  <si>
    <t>Negasi-amba</t>
  </si>
  <si>
    <t>Sekota</t>
  </si>
  <si>
    <t>Serity</t>
  </si>
  <si>
    <t>Sheraro</t>
  </si>
  <si>
    <t>Shola</t>
  </si>
  <si>
    <t>Sinana ARC</t>
  </si>
  <si>
    <t>Sirinka ARC</t>
  </si>
  <si>
    <t>Soddo</t>
  </si>
  <si>
    <t>Soddo (utisol)</t>
  </si>
  <si>
    <t>Tigrai</t>
  </si>
  <si>
    <t>Weldiya</t>
  </si>
  <si>
    <t>Werer Agricultural Research Center (WARC)</t>
  </si>
  <si>
    <t>Wereta</t>
  </si>
  <si>
    <t>Wetet Abay</t>
  </si>
  <si>
    <t>Wogda</t>
  </si>
  <si>
    <t>Wondo Genet</t>
  </si>
  <si>
    <t>Wulinchity</t>
  </si>
  <si>
    <t>Wulinchity.Melkaweba, Nazareth</t>
  </si>
  <si>
    <t>Zenzelima Campus, Bahir Dar University</t>
  </si>
  <si>
    <t>ITC HQ, Kerr Serigne</t>
  </si>
  <si>
    <t>Old Yundum Tandako Station</t>
  </si>
  <si>
    <t>Sapu</t>
  </si>
  <si>
    <t>Adjeikrom</t>
  </si>
  <si>
    <t>Akumadan</t>
  </si>
  <si>
    <t>Antado.Kissi.Ayensudo.Tumentu.Nvuma.Aiyinase.Menzezor.Nuba</t>
  </si>
  <si>
    <t>Antado.Kissie.Ayensudo.Tumentu.Nvuma.Aiyinase.Menezezor.Nuba</t>
  </si>
  <si>
    <t>Atwima District</t>
  </si>
  <si>
    <t>Atwima.Tano.Wenchi</t>
  </si>
  <si>
    <t>Breman</t>
  </si>
  <si>
    <t>Bush Farm (plinthosol)</t>
  </si>
  <si>
    <t>Bush Farm (regesol)</t>
  </si>
  <si>
    <t>CRI Fumesua</t>
  </si>
  <si>
    <t>CRIG, New Tafo, Akyem</t>
  </si>
  <si>
    <t>CSIR, Achimota</t>
  </si>
  <si>
    <t>CSIR, Nyankpala</t>
  </si>
  <si>
    <t>Ejura</t>
  </si>
  <si>
    <t>Ejura Agricultural College</t>
  </si>
  <si>
    <t>Juaso</t>
  </si>
  <si>
    <t>KNUST, Kumasi</t>
  </si>
  <si>
    <t>Kpong</t>
  </si>
  <si>
    <t>Kwadaso</t>
  </si>
  <si>
    <t>Greenhouse</t>
  </si>
  <si>
    <t>MFA Experimental Site, Kpeve</t>
  </si>
  <si>
    <t>Navrongo</t>
  </si>
  <si>
    <t>Nyankpala</t>
  </si>
  <si>
    <t>Oil Palm Research Institute, Kusi</t>
  </si>
  <si>
    <t>Tamale</t>
  </si>
  <si>
    <t>University of Cape Coast</t>
  </si>
  <si>
    <t>University of Ghana</t>
  </si>
  <si>
    <t>University of Ghana Farm, Accra</t>
  </si>
  <si>
    <t>Wenchi</t>
  </si>
  <si>
    <t>Wenchi District</t>
  </si>
  <si>
    <t>Wiwaso</t>
  </si>
  <si>
    <t>Bareng ARS</t>
  </si>
  <si>
    <t>CRRAB Bordo, Kankan</t>
  </si>
  <si>
    <t>Bouake</t>
  </si>
  <si>
    <t>Boundiali, Poundiou</t>
  </si>
  <si>
    <t>CNRA, Man</t>
  </si>
  <si>
    <t>CSRS Bringakro</t>
  </si>
  <si>
    <t>Danane</t>
  </si>
  <si>
    <t>Danane, Yotta</t>
  </si>
  <si>
    <t>Ferkessedougou</t>
  </si>
  <si>
    <t>Gagnoa</t>
  </si>
  <si>
    <t>Gagnoa, Guessihio</t>
  </si>
  <si>
    <t>Garango</t>
  </si>
  <si>
    <t>Guéssihio</t>
  </si>
  <si>
    <t>Lamto Reserve</t>
  </si>
  <si>
    <t>Man</t>
  </si>
  <si>
    <t>Mbe</t>
  </si>
  <si>
    <t>Mbé</t>
  </si>
  <si>
    <t>Poundiou</t>
  </si>
  <si>
    <t>Sangoué Forest Station</t>
  </si>
  <si>
    <t>Soubré</t>
  </si>
  <si>
    <t>Tai</t>
  </si>
  <si>
    <t>Tai NP</t>
  </si>
  <si>
    <t>Aludeka</t>
  </si>
  <si>
    <t>Alupe</t>
  </si>
  <si>
    <t>Baraton, Nandi</t>
  </si>
  <si>
    <t>Baringo</t>
  </si>
  <si>
    <t>Bokoli</t>
  </si>
  <si>
    <t>Bondo District</t>
  </si>
  <si>
    <t>Bugar, Elgeyo Marakwet</t>
  </si>
  <si>
    <t>Bukura Agricultural College</t>
  </si>
  <si>
    <t>Bungoma</t>
  </si>
  <si>
    <t>Busia</t>
  </si>
  <si>
    <t>Busia &amp; Teso Districts</t>
  </si>
  <si>
    <t>Butere &amp; Mumias District</t>
  </si>
  <si>
    <t>Catholic Diocese, Homa Bay</t>
  </si>
  <si>
    <t>Chebunyo, Kericho</t>
  </si>
  <si>
    <t>Chepkumia, Nandi</t>
  </si>
  <si>
    <t>Coffee Research Foundation, Ruiru</t>
  </si>
  <si>
    <t>Don Bosco Boys Secondary, Embu</t>
  </si>
  <si>
    <t>Ebukanga Primary, Kakamega</t>
  </si>
  <si>
    <t>Egerton University (Tatton Agricultural Park)</t>
  </si>
  <si>
    <t>Egerton University Farm, Njoro</t>
  </si>
  <si>
    <t>Eldama Ravine, Baringo</t>
  </si>
  <si>
    <t>Embu District</t>
  </si>
  <si>
    <t>Emuhaia</t>
  </si>
  <si>
    <t>Gatanga Division</t>
  </si>
  <si>
    <t>Githunguri, Kiambu</t>
  </si>
  <si>
    <t>Homa Bay</t>
  </si>
  <si>
    <t>Homa Bay District</t>
  </si>
  <si>
    <t>ICIPE Campus, Mbita Point</t>
  </si>
  <si>
    <t>ICIPE Kasarani, Nairobi</t>
  </si>
  <si>
    <t>ICIPE, Mbita Point</t>
  </si>
  <si>
    <t>Iganjo Dairy Farm, Ruiru</t>
  </si>
  <si>
    <t>Iluni, Machakos</t>
  </si>
  <si>
    <t>IRLI, Nairobi</t>
  </si>
  <si>
    <t>Isiolo</t>
  </si>
  <si>
    <t>JKUAT, Thika</t>
  </si>
  <si>
    <t>Julius Farm, West Bunyore</t>
  </si>
  <si>
    <t>Kaberwa Forest Station, Mount Elgon</t>
  </si>
  <si>
    <t>Kabras</t>
  </si>
  <si>
    <t>Kakamega</t>
  </si>
  <si>
    <t>Kakamega County</t>
  </si>
  <si>
    <t>Kakamega.Vihiga</t>
  </si>
  <si>
    <t>Kakuma</t>
  </si>
  <si>
    <t>Kalalu</t>
  </si>
  <si>
    <t>KALRO Naivasha</t>
  </si>
  <si>
    <t>KALRO/Kirege Primary School, Chuka</t>
  </si>
  <si>
    <t>Kamakoiwa, Bungoma</t>
  </si>
  <si>
    <t>Kampi ya Mawe Agricultural Field Station</t>
  </si>
  <si>
    <t>Kand.Kareti</t>
  </si>
  <si>
    <t>Kapenguria, West Pokot</t>
  </si>
  <si>
    <t>Karemo, Siaya</t>
  </si>
  <si>
    <t>KARI Embu</t>
  </si>
  <si>
    <t>KARI Mtwapa</t>
  </si>
  <si>
    <t>KARI, Alupe</t>
  </si>
  <si>
    <t>KARI, Kakamega</t>
  </si>
  <si>
    <t>KARI, Katumani (ICRAF Machakos)</t>
  </si>
  <si>
    <t>KARI, Kiboko</t>
  </si>
  <si>
    <t>KARI, Kitale</t>
  </si>
  <si>
    <t>Kavutiri, Embu</t>
  </si>
  <si>
    <t>Kendu Bay</t>
  </si>
  <si>
    <t>Kerugoya</t>
  </si>
  <si>
    <t>Kiamokama</t>
  </si>
  <si>
    <t>Kiamokama, Kiisi</t>
  </si>
  <si>
    <t>Kianjuki</t>
  </si>
  <si>
    <t>Kibing'oti</t>
  </si>
  <si>
    <t>Kibos</t>
  </si>
  <si>
    <t>Kirege</t>
  </si>
  <si>
    <t>Kisii District</t>
  </si>
  <si>
    <t>Kitale</t>
  </si>
  <si>
    <t>Kuria District</t>
  </si>
  <si>
    <t>Kwang'amor</t>
  </si>
  <si>
    <t>Kwang'amor.Mungatsi.Nambale.Ugunja.KARI</t>
  </si>
  <si>
    <t>Lubao</t>
  </si>
  <si>
    <t>Machakos</t>
  </si>
  <si>
    <t>Machanga</t>
  </si>
  <si>
    <t>Maguga</t>
  </si>
  <si>
    <t>Majengo</t>
  </si>
  <si>
    <t>Mangu</t>
  </si>
  <si>
    <t>Maragoli, Vihiga</t>
  </si>
  <si>
    <t>Marung'a</t>
  </si>
  <si>
    <t>Maseno</t>
  </si>
  <si>
    <t>Maseno Research Station</t>
  </si>
  <si>
    <t>Maseno Veterinary Farm and Agricultural Training Center</t>
  </si>
  <si>
    <t>Matanya</t>
  </si>
  <si>
    <t>Matanya, Laikipia</t>
  </si>
  <si>
    <t>Matayos, Busia</t>
  </si>
  <si>
    <t>Mau Summit, Nakuru</t>
  </si>
  <si>
    <t>Mbere</t>
  </si>
  <si>
    <t>Meru</t>
  </si>
  <si>
    <t>Migori District</t>
  </si>
  <si>
    <t>MMUST Kakamega</t>
  </si>
  <si>
    <t>Moi TTC, Uasin Gishu</t>
  </si>
  <si>
    <t>Moi University Farm</t>
  </si>
  <si>
    <t>Mpala Ranch, Laikipia</t>
  </si>
  <si>
    <t>Msinde-Etole</t>
  </si>
  <si>
    <t>Muange</t>
  </si>
  <si>
    <t>Mucwa, Meru South District</t>
  </si>
  <si>
    <t>Mukuuni</t>
  </si>
  <si>
    <t>Mungatsi</t>
  </si>
  <si>
    <t>Museno</t>
  </si>
  <si>
    <t>Mwala</t>
  </si>
  <si>
    <t>Mwea</t>
  </si>
  <si>
    <t>Naivasha, Gil Gil, Nakuru</t>
  </si>
  <si>
    <t>Nakuru</t>
  </si>
  <si>
    <t>Nakuru District</t>
  </si>
  <si>
    <t>Nambale</t>
  </si>
  <si>
    <t>NARL, Kabete</t>
  </si>
  <si>
    <t>Naro Moru</t>
  </si>
  <si>
    <t>Ndori</t>
  </si>
  <si>
    <t>Njabini, Nyandarua</t>
  </si>
  <si>
    <t>Nyabeda</t>
  </si>
  <si>
    <t>Nyabeda, Siaya</t>
  </si>
  <si>
    <t>Nyando</t>
  </si>
  <si>
    <t>Nyanza</t>
  </si>
  <si>
    <t>Ochinga</t>
  </si>
  <si>
    <t>Ol Joro Orok, Nyandarua</t>
  </si>
  <si>
    <t>Ol Ngarua, Laikipia</t>
  </si>
  <si>
    <t>Ondele</t>
  </si>
  <si>
    <t>Osita</t>
  </si>
  <si>
    <t>Otamba, Kiisi</t>
  </si>
  <si>
    <t>Oyugis</t>
  </si>
  <si>
    <t>Pwani University, Kilife</t>
  </si>
  <si>
    <t>Rachuonyo District</t>
  </si>
  <si>
    <t>Rachuonyo, Kiisi</t>
  </si>
  <si>
    <t>Rotian. Narok</t>
  </si>
  <si>
    <t>Sega</t>
  </si>
  <si>
    <t>Shimba Hills</t>
  </si>
  <si>
    <t>Shinyalu</t>
  </si>
  <si>
    <t>Siaya</t>
  </si>
  <si>
    <t>Siaya District</t>
  </si>
  <si>
    <t>Siaya.Kisumu.Vihiga</t>
  </si>
  <si>
    <t>Sosiot, Kericho</t>
  </si>
  <si>
    <t>South-west Kenya</t>
  </si>
  <si>
    <t>Southwest Kisumu</t>
  </si>
  <si>
    <t>Suba District</t>
  </si>
  <si>
    <t>Tesco</t>
  </si>
  <si>
    <t>Teso</t>
  </si>
  <si>
    <t>Tikiri</t>
  </si>
  <si>
    <t>Tongaren, Bungoma</t>
  </si>
  <si>
    <t>Trans Nzoia District</t>
  </si>
  <si>
    <t>Tulaga, Nyandarua</t>
  </si>
  <si>
    <t>Tunyai</t>
  </si>
  <si>
    <t>Turbo, Usain Gishu</t>
  </si>
  <si>
    <t>Turkana</t>
  </si>
  <si>
    <t>Ugunja</t>
  </si>
  <si>
    <t>University of Eldoret</t>
  </si>
  <si>
    <t>Upepo, Laikipia</t>
  </si>
  <si>
    <t>Vihiga District</t>
  </si>
  <si>
    <t>Vihiga.Siaya</t>
  </si>
  <si>
    <t>Virhembe</t>
  </si>
  <si>
    <t>Weruga, Taita</t>
  </si>
  <si>
    <t>Western Kenya</t>
  </si>
  <si>
    <t>Sebha ARS</t>
  </si>
  <si>
    <t>Ambalavao</t>
  </si>
  <si>
    <t>Ambatofotsy.Fianarantsoa</t>
  </si>
  <si>
    <t>Ambatondrazaka.Imerimandroso.Antsirabe.Fianarantsoa</t>
  </si>
  <si>
    <t>Andranomanelatra</t>
  </si>
  <si>
    <t>Beforona</t>
  </si>
  <si>
    <t>CDIA Beforona</t>
  </si>
  <si>
    <t>Malagasy Highlands</t>
  </si>
  <si>
    <t>Soatanana</t>
  </si>
  <si>
    <t>TAFA Antsirabe</t>
  </si>
  <si>
    <t>Balaka Market, Manjawira EPA, Ntcheu</t>
  </si>
  <si>
    <t>Balaka.Ntonda</t>
  </si>
  <si>
    <t>Bembeke</t>
  </si>
  <si>
    <t>Bembeke RS</t>
  </si>
  <si>
    <t>Bembeke.Mathambi.Mbawa.Chitedze.Kamwendo</t>
  </si>
  <si>
    <t>Bolero</t>
  </si>
  <si>
    <t>Chingale ADP, Zomba</t>
  </si>
  <si>
    <t>Chinguluwe, Salima</t>
  </si>
  <si>
    <t>Chipala.Kazomba. Mbawa.Mhuju</t>
  </si>
  <si>
    <t>Chipeni, Dowa</t>
  </si>
  <si>
    <t>Chisepo</t>
  </si>
  <si>
    <t>Chitala.Kasinthula</t>
  </si>
  <si>
    <t>Chitedze</t>
  </si>
  <si>
    <t>Chitedze ARS</t>
  </si>
  <si>
    <t>Chitedze ARS (LT CA Trial)</t>
  </si>
  <si>
    <t>Dedza</t>
  </si>
  <si>
    <t>Domasi</t>
  </si>
  <si>
    <t>Ekwendeni</t>
  </si>
  <si>
    <t>Enyezini</t>
  </si>
  <si>
    <t>Enyezini.Mbawa.Mhuju.Tapp.Lomadef.Kalembo.Simlemba.Bolero.Katowo</t>
  </si>
  <si>
    <t>Herbert, Balaka</t>
  </si>
  <si>
    <t>Herbert.Lemu.Malula, Balaka</t>
  </si>
  <si>
    <t>Kalembo</t>
  </si>
  <si>
    <t>Kamwendo</t>
  </si>
  <si>
    <t>Kasinthula ARC, Chikwawa</t>
  </si>
  <si>
    <t>Katowo</t>
  </si>
  <si>
    <t>Lemu, Balaka</t>
  </si>
  <si>
    <t>Lifuwu</t>
  </si>
  <si>
    <t>Lilongwe</t>
  </si>
  <si>
    <t>Linga, Nkhotakota</t>
  </si>
  <si>
    <t>Lomadef</t>
  </si>
  <si>
    <t>LUANAR Bunda College</t>
  </si>
  <si>
    <t>LUANAR Bunda College Aquaculture Ponds</t>
  </si>
  <si>
    <t>Machinga</t>
  </si>
  <si>
    <t>Makoka ARS, Zomba</t>
  </si>
  <si>
    <t>Malula, Balaka</t>
  </si>
  <si>
    <t>Mangochi</t>
  </si>
  <si>
    <t>Matandika, Machinga</t>
  </si>
  <si>
    <t>Mathambi</t>
  </si>
  <si>
    <t>Mbawa</t>
  </si>
  <si>
    <t>Mhuju</t>
  </si>
  <si>
    <t>MPTF</t>
  </si>
  <si>
    <t>Mulanje</t>
  </si>
  <si>
    <t>Mwansambo, Nkhotakota</t>
  </si>
  <si>
    <t>Mzimba</t>
  </si>
  <si>
    <t>National Aquaculture Centre, Domasi</t>
  </si>
  <si>
    <t>Ngwege</t>
  </si>
  <si>
    <t>Nkhande</t>
  </si>
  <si>
    <t>Nkhotakota.Dowa</t>
  </si>
  <si>
    <t>Ntonda EPA</t>
  </si>
  <si>
    <t>Ntonda, Manjawira EPA, Ntcheu</t>
  </si>
  <si>
    <t>Nyambi</t>
  </si>
  <si>
    <t>Nzombe</t>
  </si>
  <si>
    <t>Salima</t>
  </si>
  <si>
    <t>Simlemba</t>
  </si>
  <si>
    <t>Songani</t>
  </si>
  <si>
    <t>Tapp</t>
  </si>
  <si>
    <t>Thyolo</t>
  </si>
  <si>
    <t>Zidyana, Nkhotakota</t>
  </si>
  <si>
    <t>Cinzana</t>
  </si>
  <si>
    <t>Cinzana ARS</t>
  </si>
  <si>
    <t>Cinzanan ARS</t>
  </si>
  <si>
    <t>Finkolo</t>
  </si>
  <si>
    <t>Goundam.Dire</t>
  </si>
  <si>
    <t>Office du Niger</t>
  </si>
  <si>
    <t>Sanakoroba</t>
  </si>
  <si>
    <t>Siguidolo</t>
  </si>
  <si>
    <t>Siribougou</t>
  </si>
  <si>
    <t>Sougoumba</t>
  </si>
  <si>
    <t>Tafla</t>
  </si>
  <si>
    <t>Tinfounga</t>
  </si>
  <si>
    <t>Foum Gleita</t>
  </si>
  <si>
    <t>Belle Vue</t>
  </si>
  <si>
    <t>Pamplemousses</t>
  </si>
  <si>
    <t>Reduit</t>
  </si>
  <si>
    <t>Rodrigues Island</t>
  </si>
  <si>
    <t>Union Park</t>
  </si>
  <si>
    <t>IAV Hassan II Gharb Experimental Station</t>
  </si>
  <si>
    <t>INRA Saada</t>
  </si>
  <si>
    <t>INRA, Settat</t>
  </si>
  <si>
    <t>INRA, Tassout</t>
  </si>
  <si>
    <t>Institut Agronomique et Vétérinaire Hassan II, Rabat</t>
  </si>
  <si>
    <t>NSA, Meknes</t>
  </si>
  <si>
    <t>Skhirate</t>
  </si>
  <si>
    <t>Tafilalet AES (SMVAT)</t>
  </si>
  <si>
    <t>Barue</t>
  </si>
  <si>
    <t>Matola</t>
  </si>
  <si>
    <t>NARI, Chokwé</t>
  </si>
  <si>
    <t>Ruaca</t>
  </si>
  <si>
    <t>Sussundenga Research Station</t>
  </si>
  <si>
    <t>Vunduzi</t>
  </si>
  <si>
    <t>Banizoumbou</t>
  </si>
  <si>
    <t>Bengou</t>
  </si>
  <si>
    <t>Birni N'Konni</t>
  </si>
  <si>
    <t>Boundou</t>
  </si>
  <si>
    <t>CERRA, Maradi</t>
  </si>
  <si>
    <t>Damari</t>
  </si>
  <si>
    <t>Gaya Station</t>
  </si>
  <si>
    <t>Goberi</t>
  </si>
  <si>
    <t>Abakaliki</t>
  </si>
  <si>
    <t>Abakaliki.Orhionmwon</t>
  </si>
  <si>
    <t>Abeokuta</t>
  </si>
  <si>
    <t>Abet</t>
  </si>
  <si>
    <t>Adamawa</t>
  </si>
  <si>
    <t>Ado Ekiti</t>
  </si>
  <si>
    <t>Afikuyomi</t>
  </si>
  <si>
    <t>Agricultural Research Farm, Adeyemi College, Ondo</t>
  </si>
  <si>
    <t>Agricultural Sciences Farm, UN, Nsukka</t>
  </si>
  <si>
    <t>Ahmadu Bello University, Zaria</t>
  </si>
  <si>
    <t>Ajegunle Farm Settlement</t>
  </si>
  <si>
    <t>Ajibode</t>
  </si>
  <si>
    <t>Ajibode (farm 1)</t>
  </si>
  <si>
    <t>Alabata</t>
  </si>
  <si>
    <t>Animal Sciences Farm, UN, Nsukka</t>
  </si>
  <si>
    <t>Apomu</t>
  </si>
  <si>
    <t>ATBU, Bauchi</t>
  </si>
  <si>
    <t>Ayepe</t>
  </si>
  <si>
    <t>Azir</t>
  </si>
  <si>
    <t>Benue River Basin</t>
  </si>
  <si>
    <t>College Research Farm, Ila-Orangun</t>
  </si>
  <si>
    <t>DanBirni</t>
  </si>
  <si>
    <t>Dunki</t>
  </si>
  <si>
    <t>Durante Fish Industries Limited, Ibadan</t>
  </si>
  <si>
    <t>Egbeda</t>
  </si>
  <si>
    <t>Ekiti State</t>
  </si>
  <si>
    <t>Fashola</t>
  </si>
  <si>
    <t>FCA Research Farm, Ishiagu</t>
  </si>
  <si>
    <t>FCAHPT, Ibadan</t>
  </si>
  <si>
    <t>FCWM Teaching and Research Farm, New-Bussa</t>
  </si>
  <si>
    <t>Federal Polytechnic Bida Experimental Farm</t>
  </si>
  <si>
    <t>FRIN, Gambari</t>
  </si>
  <si>
    <t>FRIN, Ikom</t>
  </si>
  <si>
    <t>FRIN, Ore</t>
  </si>
  <si>
    <t>FRIN, Sabopa</t>
  </si>
  <si>
    <t>FUAM Research Farm, Makurdi</t>
  </si>
  <si>
    <t>FUAM, Makurdi</t>
  </si>
  <si>
    <t>FUNAAB, Abeokuta</t>
  </si>
  <si>
    <t>Funafuna Cattle Multiplication Ranch</t>
  </si>
  <si>
    <t>FUT Teaching and Research Farm, Owerri</t>
  </si>
  <si>
    <t>FUT, Akure</t>
  </si>
  <si>
    <t>FUT, Minna</t>
  </si>
  <si>
    <t>FUTO Teaching and Research Farm, Owerri</t>
  </si>
  <si>
    <t>Gadza</t>
  </si>
  <si>
    <t>Gambari</t>
  </si>
  <si>
    <t>Ganawuri</t>
  </si>
  <si>
    <t>Gidan Kaura</t>
  </si>
  <si>
    <t>Gobirawa</t>
  </si>
  <si>
    <t>Heipang</t>
  </si>
  <si>
    <t>IAR Farm, Ahmadu Bello University, Samaru</t>
  </si>
  <si>
    <t>IAR&amp;T, Ibadan</t>
  </si>
  <si>
    <t>IAR/Amadu Bello University, Shika Farm</t>
  </si>
  <si>
    <t>Ibadan</t>
  </si>
  <si>
    <t>Ibadan (private fish farm)</t>
  </si>
  <si>
    <t>Idi-Ishin</t>
  </si>
  <si>
    <t>Igalaland</t>
  </si>
  <si>
    <t>Igbariam</t>
  </si>
  <si>
    <t>IITA, Ibadan</t>
  </si>
  <si>
    <t>IITA, Minjibir</t>
  </si>
  <si>
    <t>IITA, Onne</t>
  </si>
  <si>
    <t>Ikole</t>
  </si>
  <si>
    <t>Ikom.Ore.Gambari.Sapoba</t>
  </si>
  <si>
    <t>Ikwo</t>
  </si>
  <si>
    <t>Ila-Orangun</t>
  </si>
  <si>
    <t>ILCA, Kachia Grazing Reserve</t>
  </si>
  <si>
    <t>Ilora</t>
  </si>
  <si>
    <t>Institute for Agricultural Research, Ikenne</t>
  </si>
  <si>
    <t>Irrigation Research Station, Kadawa</t>
  </si>
  <si>
    <t>Isuada</t>
  </si>
  <si>
    <t>Kaduna</t>
  </si>
  <si>
    <t>Kaduna.Bauchi</t>
  </si>
  <si>
    <t>Kano</t>
  </si>
  <si>
    <t>Kasuwan Magani</t>
  </si>
  <si>
    <t>Kontagora</t>
  </si>
  <si>
    <t>Kpite</t>
  </si>
  <si>
    <t>Ksuwan Magani.Rimau</t>
  </si>
  <si>
    <t>Kurmin Biri</t>
  </si>
  <si>
    <t>LAUTECH Farm, Ogbomoso</t>
  </si>
  <si>
    <t>LSU, Ojo, Lagos</t>
  </si>
  <si>
    <t>Mahuta village</t>
  </si>
  <si>
    <t>Makurdi.Abet.Kontagora.Ganawuri</t>
  </si>
  <si>
    <t>Ministry of Agriculture Demonstration Farm, Yenagoa</t>
  </si>
  <si>
    <t>Miringa</t>
  </si>
  <si>
    <t>Miringa.Azir</t>
  </si>
  <si>
    <t>Mokwa</t>
  </si>
  <si>
    <t>Moloko-Ashipa</t>
  </si>
  <si>
    <t>MOUA Fish Farm, Umudike</t>
  </si>
  <si>
    <t>NAPRI, Shika</t>
  </si>
  <si>
    <t>NCRI Badeggi Farm</t>
  </si>
  <si>
    <t>NHRI, Ibadan</t>
  </si>
  <si>
    <t>NIFF, New-Bussa</t>
  </si>
  <si>
    <t>NRCRI Research Farm, Umudike</t>
  </si>
  <si>
    <t>NVRI, Vom</t>
  </si>
  <si>
    <t>OAU Teaching &amp; Research Farm, Ile-Ife</t>
  </si>
  <si>
    <t>Oniyo</t>
  </si>
  <si>
    <t>OOU College of Agricultural Science Teaching &amp; Reseach Farm, Ayetoro</t>
  </si>
  <si>
    <t>Osun Rainforest</t>
  </si>
  <si>
    <t>Owo</t>
  </si>
  <si>
    <t>Oyo</t>
  </si>
  <si>
    <t>RSU Teaching &amp; Research Farm, Port Harcourt</t>
  </si>
  <si>
    <t>Rubber Research Institute,Iyanomo</t>
  </si>
  <si>
    <t>Rufus Giwa Polytechnic Teaching and Research Farm, Owo</t>
  </si>
  <si>
    <t>Sabon-Gari</t>
  </si>
  <si>
    <t>Samaru</t>
  </si>
  <si>
    <t>Southern Bauchi State</t>
  </si>
  <si>
    <t>Teaching &amp; Research Farm, FUT, Akure</t>
  </si>
  <si>
    <t>Teaching and Research Farm, Ambrose Alli University, Ekpoma</t>
  </si>
  <si>
    <t>Teaching and Research Farm, Enugu-Agbani Campus, ESUT</t>
  </si>
  <si>
    <t>Tilla</t>
  </si>
  <si>
    <t>Tumu</t>
  </si>
  <si>
    <t>Umuagwo</t>
  </si>
  <si>
    <t>Ungwa Shamaki &amp; Tashan Kaya Villages, Kaduna State</t>
  </si>
  <si>
    <t>UNIMAID Research Farm</t>
  </si>
  <si>
    <t>University of Benin Horticultural Garden</t>
  </si>
  <si>
    <t>University of Benin Research Farm</t>
  </si>
  <si>
    <t>University of Calabar</t>
  </si>
  <si>
    <t>University of Calabar Teaching &amp; Research Farm</t>
  </si>
  <si>
    <t>University of Ibadan</t>
  </si>
  <si>
    <t>University of Ibadan Campus</t>
  </si>
  <si>
    <t>University of Ibadan Research Farm</t>
  </si>
  <si>
    <t>University of Ibadan, Ibadan</t>
  </si>
  <si>
    <t>University of Jos, Jos</t>
  </si>
  <si>
    <t>University of Lagos, Akoka, Lagos</t>
  </si>
  <si>
    <t>University of Llorin Teaching &amp; Research Farm</t>
  </si>
  <si>
    <t>Yandev</t>
  </si>
  <si>
    <t>Zaria.DanBirni.Gobirawa.Dunki.Samaru</t>
  </si>
  <si>
    <t>ICRISAT Sahelian Centre, Sadore</t>
  </si>
  <si>
    <t>ICRISAT, Niamey</t>
  </si>
  <si>
    <t>INRAN N'Dounga</t>
  </si>
  <si>
    <t>INRAN, Konni</t>
  </si>
  <si>
    <t>INRAN, Maradi</t>
  </si>
  <si>
    <t>Kabaredgi</t>
  </si>
  <si>
    <t>Kakasi</t>
  </si>
  <si>
    <t>Kalapate</t>
  </si>
  <si>
    <t>Kalapate ARS</t>
  </si>
  <si>
    <t>Ndounga</t>
  </si>
  <si>
    <t>Niamey</t>
  </si>
  <si>
    <t>Ouallam</t>
  </si>
  <si>
    <t>Samadey</t>
  </si>
  <si>
    <t>Tara</t>
  </si>
  <si>
    <t>Tchigo Tagui</t>
  </si>
  <si>
    <t>API Farm, Gabiro</t>
  </si>
  <si>
    <t>Buberuka</t>
  </si>
  <si>
    <t>Buberuka (highlands &amp; central plateau)</t>
  </si>
  <si>
    <t>Cyarwa, Butare Town</t>
  </si>
  <si>
    <t>Gakuta, ARS</t>
  </si>
  <si>
    <t>Gatumba Mining District, Ngororero (mined)</t>
  </si>
  <si>
    <t>Gatumba Mining District, Ngororero (unmined)</t>
  </si>
  <si>
    <t>ISAR, Buberuka</t>
  </si>
  <si>
    <t>ISAR, Butare</t>
  </si>
  <si>
    <t>Kagasa</t>
  </si>
  <si>
    <t>Maraba</t>
  </si>
  <si>
    <t>Mata</t>
  </si>
  <si>
    <t>Mukura, Butare Town</t>
  </si>
  <si>
    <t>Nyamata</t>
  </si>
  <si>
    <t>RAB Songa</t>
  </si>
  <si>
    <t>Rwerere</t>
  </si>
  <si>
    <t>Save, Gisagara</t>
  </si>
  <si>
    <t>AfricaRice, Fanaye</t>
  </si>
  <si>
    <t>AfricaRice, Ndiaye</t>
  </si>
  <si>
    <t>Baback</t>
  </si>
  <si>
    <t>Baback.Keur Sidy.Ndiakane.Diakael Dig</t>
  </si>
  <si>
    <t>Blouf</t>
  </si>
  <si>
    <t>Diakael Dig</t>
  </si>
  <si>
    <t>ENSA, Thies</t>
  </si>
  <si>
    <t>Gandigal</t>
  </si>
  <si>
    <t>Guede</t>
  </si>
  <si>
    <t>Guia</t>
  </si>
  <si>
    <t>ISRA/CNRA, Bambey</t>
  </si>
  <si>
    <t>Kalounayes</t>
  </si>
  <si>
    <t>Lagnaer.Mbotile</t>
  </si>
  <si>
    <t>Louga</t>
  </si>
  <si>
    <t>Ndianda</t>
  </si>
  <si>
    <t>Nianga</t>
  </si>
  <si>
    <t>Nianga.Giua-4.Oumar Youness</t>
  </si>
  <si>
    <t>Niayes</t>
  </si>
  <si>
    <t>Nioro</t>
  </si>
  <si>
    <t>Nkiakane</t>
  </si>
  <si>
    <t>Oumar Youness</t>
  </si>
  <si>
    <t>Sob</t>
  </si>
  <si>
    <t>Thiagar</t>
  </si>
  <si>
    <t>Thilmakha</t>
  </si>
  <si>
    <t>Ziguinchor Region</t>
  </si>
  <si>
    <t>Agronomy Experimental Farm, NCU, Njala</t>
  </si>
  <si>
    <t>Rice Research Station, Rokupr</t>
  </si>
  <si>
    <t>Bonka</t>
  </si>
  <si>
    <t>Doy Gaab</t>
  </si>
  <si>
    <t>Doy Gaab.Bonka</t>
  </si>
  <si>
    <t>Alfred Nzo.Amathole.Chris Hani.Joe Qabi.OR Tambo Districts, Eastern Cape Province</t>
  </si>
  <si>
    <t>ARC Irene</t>
  </si>
  <si>
    <t>ARC Poultry Unit, Glen</t>
  </si>
  <si>
    <t>ARC Small Grain, Bethlehem</t>
  </si>
  <si>
    <t>ARC, Nietvoorbij</t>
  </si>
  <si>
    <t>ARC-API, Centurion</t>
  </si>
  <si>
    <t>Baynesfield Estate</t>
  </si>
  <si>
    <t>Bloemfontein</t>
  </si>
  <si>
    <t>Bokgaga</t>
  </si>
  <si>
    <t>Cedara Research Institute</t>
  </si>
  <si>
    <t>Cedara Research Station</t>
  </si>
  <si>
    <t>Cedara Research Station (2)</t>
  </si>
  <si>
    <t>Central Animal Service, Faculty of Health Sciences, University of the Witwatersrand.</t>
  </si>
  <si>
    <t>Fort Cox College</t>
  </si>
  <si>
    <t>Fort Hare</t>
  </si>
  <si>
    <t>Glen Agricultural College</t>
  </si>
  <si>
    <t>Gqumahashe</t>
  </si>
  <si>
    <t>Grootfontein Agricultural Research Institute</t>
  </si>
  <si>
    <t>Honeydale Reseach Farm, Fort Hare University</t>
  </si>
  <si>
    <t>Kenilworth Experimental Farm</t>
  </si>
  <si>
    <t>KZNU Research &amp; Training Farm, Ukulinga</t>
  </si>
  <si>
    <t>Landau Colliery</t>
  </si>
  <si>
    <t>Langgewens Experimental Farm</t>
  </si>
  <si>
    <t>Limpopo University</t>
  </si>
  <si>
    <t>Mafarana</t>
  </si>
  <si>
    <t>Magusheni</t>
  </si>
  <si>
    <t>Mothiba</t>
  </si>
  <si>
    <t>Nkwaleni</t>
  </si>
  <si>
    <t>NWU Experimental Farm, Molelwane</t>
  </si>
  <si>
    <t>Ogogwini</t>
  </si>
  <si>
    <t>Paddock</t>
  </si>
  <si>
    <t>Parady</t>
  </si>
  <si>
    <t>Perskebult</t>
  </si>
  <si>
    <t>Phaudi</t>
  </si>
  <si>
    <t>Potshini, Kwa-Zulu Natal</t>
  </si>
  <si>
    <t>Roodeplaat</t>
  </si>
  <si>
    <t>SASRI, Mount Edgecombe</t>
  </si>
  <si>
    <t>SASRI, Pongola</t>
  </si>
  <si>
    <t>Thohoyandou, Limpopo</t>
  </si>
  <si>
    <t>UKZN Ukilinga Research Farm, Pietermaritzburg</t>
  </si>
  <si>
    <t>University of Fort Hare Research Farm</t>
  </si>
  <si>
    <t>University of the Free State, Bloemfontein</t>
  </si>
  <si>
    <t>UP Hatfield Experimental Farm, Pretoria</t>
  </si>
  <si>
    <t>Venda Experimental Farm, Thohoyandou</t>
  </si>
  <si>
    <t>WCDA Elsenburg Research Farm</t>
  </si>
  <si>
    <t>WCDA Outeniqua Research Farm</t>
  </si>
  <si>
    <t>Welgevallen Experimental Farm, Stellenbosch</t>
  </si>
  <si>
    <t>Wild Coast Abalone</t>
  </si>
  <si>
    <t>Ad-Damazin ARS</t>
  </si>
  <si>
    <t>El Obied</t>
  </si>
  <si>
    <t>Eldemokeya Forest Reserve</t>
  </si>
  <si>
    <t>Gezira Research Farm, Wad Medani</t>
  </si>
  <si>
    <t>Gezira Research Station, Wad Medani</t>
  </si>
  <si>
    <t>Hillat Kuku</t>
  </si>
  <si>
    <t>Khartoum</t>
  </si>
  <si>
    <t>Maatug Research Substation, Gezira Scheme</t>
  </si>
  <si>
    <t>Nabag</t>
  </si>
  <si>
    <t>Omdurman</t>
  </si>
  <si>
    <t>Qal en Nahal Refugee Settlement</t>
  </si>
  <si>
    <t>Rahad Research Station, El Fau</t>
  </si>
  <si>
    <t>Sinnar State</t>
  </si>
  <si>
    <t>Malkerns</t>
  </si>
  <si>
    <t>Malkerns Research Station</t>
  </si>
  <si>
    <t>Mhlume</t>
  </si>
  <si>
    <t>ARI Hombolo</t>
  </si>
  <si>
    <t>ARTI Ilonga</t>
  </si>
  <si>
    <t>Arusha</t>
  </si>
  <si>
    <t>Arusha.Arumeru</t>
  </si>
  <si>
    <t>Babati</t>
  </si>
  <si>
    <t>Beregga, Kilosa District</t>
  </si>
  <si>
    <t>Chamwino - Idifu</t>
  </si>
  <si>
    <t>Chamwino - Ilolo</t>
  </si>
  <si>
    <t>Changarawe, Kilosa</t>
  </si>
  <si>
    <t>Cheju</t>
  </si>
  <si>
    <t>Dodoma</t>
  </si>
  <si>
    <t>Gairo</t>
  </si>
  <si>
    <t>Gairo Division, Kilosa District</t>
  </si>
  <si>
    <t>Haydom Farm, Manyara Region</t>
  </si>
  <si>
    <t>ICRAF, Meatu</t>
  </si>
  <si>
    <t>Idifu</t>
  </si>
  <si>
    <t>Igabiro</t>
  </si>
  <si>
    <t>Igurusi IZTIS</t>
  </si>
  <si>
    <t>Ikuwala</t>
  </si>
  <si>
    <t>Ilakala, Kilosa</t>
  </si>
  <si>
    <t>IlongaIR.IlongaRF.Kibaha.Selian.Ismani</t>
  </si>
  <si>
    <t>Inland plains, Mkumba</t>
  </si>
  <si>
    <t>Ismani</t>
  </si>
  <si>
    <t>Kibaha</t>
  </si>
  <si>
    <t>Kilimanjaro</t>
  </si>
  <si>
    <t>Kizimbani</t>
  </si>
  <si>
    <t>Koani</t>
  </si>
  <si>
    <t>Kolero</t>
  </si>
  <si>
    <t>Kwalei</t>
  </si>
  <si>
    <t>LPRI Mpwapwa</t>
  </si>
  <si>
    <t>Lubonde</t>
  </si>
  <si>
    <t>Lushoto District, Tanga</t>
  </si>
  <si>
    <t>LZARDI, Ukiriguru</t>
  </si>
  <si>
    <t>Mafiga</t>
  </si>
  <si>
    <t>Magadu Research Farm, University of Sokoine</t>
  </si>
  <si>
    <t>Mahonda</t>
  </si>
  <si>
    <t>Makanya</t>
  </si>
  <si>
    <t>Makanya Catchment</t>
  </si>
  <si>
    <t>Makonde Plateau</t>
  </si>
  <si>
    <t>Matanga Twani</t>
  </si>
  <si>
    <t>Mbola</t>
  </si>
  <si>
    <t>Migombani</t>
  </si>
  <si>
    <t>Mkundi</t>
  </si>
  <si>
    <t>Mkwaya</t>
  </si>
  <si>
    <t>Morogoro</t>
  </si>
  <si>
    <t>Morogoro Municipality</t>
  </si>
  <si>
    <t>Mpangala</t>
  </si>
  <si>
    <t>Mpwapwa</t>
  </si>
  <si>
    <t>Msaani</t>
  </si>
  <si>
    <t>Msimba</t>
  </si>
  <si>
    <t>Ngulwi</t>
  </si>
  <si>
    <t>Ngwazi, Mufindi</t>
  </si>
  <si>
    <t>Nkundi</t>
  </si>
  <si>
    <t>Nyashimba</t>
  </si>
  <si>
    <t>Rundugai</t>
  </si>
  <si>
    <t>Rungwe</t>
  </si>
  <si>
    <t>Sasanda</t>
  </si>
  <si>
    <t>SEDC, Dar es Salaam</t>
  </si>
  <si>
    <t>Selian</t>
  </si>
  <si>
    <t>Shashui</t>
  </si>
  <si>
    <t>Shebomeza</t>
  </si>
  <si>
    <t>Shebomeza.Mlesa.Mashewa.Kimbo</t>
  </si>
  <si>
    <t>Shinyanga</t>
  </si>
  <si>
    <t>Soni</t>
  </si>
  <si>
    <t>SUA Farm, Morogoro</t>
  </si>
  <si>
    <t>SUA Farm, Morogoro (Dairy)</t>
  </si>
  <si>
    <t>SUA Solomon Mahlangu Campus, Mazimbu</t>
  </si>
  <si>
    <t>Suluti</t>
  </si>
  <si>
    <t>Tanga</t>
  </si>
  <si>
    <t>TARI, Mlingano</t>
  </si>
  <si>
    <t>Tumbi</t>
  </si>
  <si>
    <t>Ubiri</t>
  </si>
  <si>
    <t>Upenja</t>
  </si>
  <si>
    <t>Usangu Basin</t>
  </si>
  <si>
    <t>Amoutchou</t>
  </si>
  <si>
    <t>Atakpame</t>
  </si>
  <si>
    <t>Djaka Kopé</t>
  </si>
  <si>
    <t>Glidji</t>
  </si>
  <si>
    <t>Kaboli</t>
  </si>
  <si>
    <t>Kazaboua</t>
  </si>
  <si>
    <t>Koukombo</t>
  </si>
  <si>
    <t>Kuokombo</t>
  </si>
  <si>
    <t>Mango.Koukombo</t>
  </si>
  <si>
    <t>Sarakawa</t>
  </si>
  <si>
    <t>Seve Kpota</t>
  </si>
  <si>
    <t>Sevekpota</t>
  </si>
  <si>
    <t>University of Lome Research Farm</t>
  </si>
  <si>
    <t>Beja</t>
  </si>
  <si>
    <t>Beja.Siliana</t>
  </si>
  <si>
    <t>Bou Hedma National Park</t>
  </si>
  <si>
    <t>Bousalem</t>
  </si>
  <si>
    <t>Farm 11, Kairouan District</t>
  </si>
  <si>
    <t>Farm 12, Kairouan District</t>
  </si>
  <si>
    <t>Farm 13, Kairouan District</t>
  </si>
  <si>
    <t>Farm 14, Kairouan District</t>
  </si>
  <si>
    <t>Farm 15, Kairouan District</t>
  </si>
  <si>
    <t>Farm 16, Kairouan District</t>
  </si>
  <si>
    <t>Farm 3, Kairouan District</t>
  </si>
  <si>
    <t>Farm 4, Kairouan District</t>
  </si>
  <si>
    <t>Farm 5, Kairouan District</t>
  </si>
  <si>
    <t>Farm 6, Kairouan District</t>
  </si>
  <si>
    <t>Farm 8, Kairouan District</t>
  </si>
  <si>
    <t>IDRA, Médenine</t>
  </si>
  <si>
    <t>INRAT Bourbia</t>
  </si>
  <si>
    <t>INRAT Dairy Experimental Farm, Lafereg, Beja</t>
  </si>
  <si>
    <t>INRAT, Mornag</t>
  </si>
  <si>
    <t>Institute De L'olivier Taous Experimental Station, Sfax</t>
  </si>
  <si>
    <t>INSTM, Bechima, Gabes</t>
  </si>
  <si>
    <t>Kef</t>
  </si>
  <si>
    <t>Krib</t>
  </si>
  <si>
    <t>Le Fahs</t>
  </si>
  <si>
    <t>Mahassen</t>
  </si>
  <si>
    <t>Mannouba Support Research Station</t>
  </si>
  <si>
    <t>Mateur</t>
  </si>
  <si>
    <t>Morna</t>
  </si>
  <si>
    <t>North-west Tunisia</t>
  </si>
  <si>
    <t>OEP Experimental Farm, Jebibina</t>
  </si>
  <si>
    <t>Pasture and Livestock Agency Farm,  Saouef</t>
  </si>
  <si>
    <t>Siliana</t>
  </si>
  <si>
    <t>Arapia, Soroti</t>
  </si>
  <si>
    <t>Buikwe</t>
  </si>
  <si>
    <t>Bulegeni ARDC</t>
  </si>
  <si>
    <t>Bushenyi</t>
  </si>
  <si>
    <t>Bushenyi.Ibanda</t>
  </si>
  <si>
    <t>Busitema University Farm, Arapai</t>
  </si>
  <si>
    <t>Buyende</t>
  </si>
  <si>
    <t>Eastern</t>
  </si>
  <si>
    <t>IITA, Sendusu (NaCRRI, Namulonge)</t>
  </si>
  <si>
    <t>Kabarole.Kasese</t>
  </si>
  <si>
    <t>Kabulasoke</t>
  </si>
  <si>
    <t>Kachwekano District Farm Institute</t>
  </si>
  <si>
    <t>Kadesok</t>
  </si>
  <si>
    <t>Kalegebanda</t>
  </si>
  <si>
    <t>Kapolin</t>
  </si>
  <si>
    <t>Kapolin.Opwetta.Kadesok</t>
  </si>
  <si>
    <t>Kawanda ARS</t>
  </si>
  <si>
    <t>Kibale Technology Verification Centre (TVC)</t>
  </si>
  <si>
    <t>Kigezi High School, Kabale</t>
  </si>
  <si>
    <t>Kigezi High School, Kabale (1)</t>
  </si>
  <si>
    <t>Kigezi High School, Kabale (2)</t>
  </si>
  <si>
    <t>Kireka</t>
  </si>
  <si>
    <t>Kisiro</t>
  </si>
  <si>
    <t>Kisiro.Minani.NaCRRI</t>
  </si>
  <si>
    <t>Kongta</t>
  </si>
  <si>
    <t>Lukwanga</t>
  </si>
  <si>
    <t>Luwero</t>
  </si>
  <si>
    <t>Luwero.Kayunga</t>
  </si>
  <si>
    <t>Makerere University ARI, Kabanyolo</t>
  </si>
  <si>
    <t>Masaka</t>
  </si>
  <si>
    <t>Masaka &amp; Rakai Districts</t>
  </si>
  <si>
    <t>Masaka.Rakai</t>
  </si>
  <si>
    <t>Masindi.Kibaale.Kamwenge.Hoima.Luwero.Mbarara.Wakiso.Mpigi.Mubende.Kiboga</t>
  </si>
  <si>
    <t>Mbale</t>
  </si>
  <si>
    <t>Mbale District</t>
  </si>
  <si>
    <t>Mbale.Manafwa.Sironko.Budada</t>
  </si>
  <si>
    <t>Mbarara</t>
  </si>
  <si>
    <t>Mbarara &amp; Bushenyi Districts</t>
  </si>
  <si>
    <t>Minani</t>
  </si>
  <si>
    <t>Mpigi</t>
  </si>
  <si>
    <t>Mukono</t>
  </si>
  <si>
    <t>Muyogo</t>
  </si>
  <si>
    <t>NaCRRI, Namulonge</t>
  </si>
  <si>
    <t>NaFORRI, Kifu</t>
  </si>
  <si>
    <t>NARO/NLRRI Namulonge</t>
  </si>
  <si>
    <t>Nemba</t>
  </si>
  <si>
    <t>Odwarat</t>
  </si>
  <si>
    <t>Ogwanya</t>
  </si>
  <si>
    <t>Opwetta</t>
  </si>
  <si>
    <t>Rakai</t>
  </si>
  <si>
    <t>Rubale</t>
  </si>
  <si>
    <t>Ruhiira</t>
  </si>
  <si>
    <t>Senge Farm, Kawanda</t>
  </si>
  <si>
    <t>Serere Research Centre</t>
  </si>
  <si>
    <t>Wakiso</t>
  </si>
  <si>
    <t>Wasiko, Mukono, Luwero &amp; Mpigi Districts</t>
  </si>
  <si>
    <t>ZARDI, Ngetta</t>
  </si>
  <si>
    <t>Chibote</t>
  </si>
  <si>
    <t>Chienge</t>
  </si>
  <si>
    <t>Chipata</t>
  </si>
  <si>
    <t>Chongwe</t>
  </si>
  <si>
    <t>Eastern Province</t>
  </si>
  <si>
    <t>GART, Chimbombo</t>
  </si>
  <si>
    <t>Kalembwe</t>
  </si>
  <si>
    <t>Kapalala</t>
  </si>
  <si>
    <t>Katuta</t>
  </si>
  <si>
    <t>Kazembe</t>
  </si>
  <si>
    <t>Luangwa (AEZ I)</t>
  </si>
  <si>
    <t>Luangwa (AEZ II)</t>
  </si>
  <si>
    <t>Luangwa (AEZ III)</t>
  </si>
  <si>
    <t>Malende</t>
  </si>
  <si>
    <t>Mansa TAS</t>
  </si>
  <si>
    <t>Matanda</t>
  </si>
  <si>
    <t>Milambo</t>
  </si>
  <si>
    <t>Miponda</t>
  </si>
  <si>
    <t>Misamfu ARS</t>
  </si>
  <si>
    <t>Misamfu ARS (mufulira soil)</t>
  </si>
  <si>
    <t>Monze FTC</t>
  </si>
  <si>
    <t>Monze.Mumbwa.Chipata.Sinazongwe</t>
  </si>
  <si>
    <t>Msekera RS</t>
  </si>
  <si>
    <t>Mubende</t>
  </si>
  <si>
    <t>Mulwe</t>
  </si>
  <si>
    <t>Muyembe</t>
  </si>
  <si>
    <t>Mwenda</t>
  </si>
  <si>
    <t>Mwende</t>
  </si>
  <si>
    <t>Njipi</t>
  </si>
  <si>
    <t>University of Zambia</t>
  </si>
  <si>
    <t>9 sites</t>
  </si>
  <si>
    <t>Bindura University Nursery</t>
  </si>
  <si>
    <t>Chibero College of Agriculture</t>
  </si>
  <si>
    <t>Chiduku</t>
  </si>
  <si>
    <t>Chikato</t>
  </si>
  <si>
    <t>Chikomba</t>
  </si>
  <si>
    <t>Chikwaka</t>
  </si>
  <si>
    <t>Chinyika</t>
  </si>
  <si>
    <t>Chinyika.Chiduku</t>
  </si>
  <si>
    <t>Chiredzi RS</t>
  </si>
  <si>
    <t>Cotton Training Center</t>
  </si>
  <si>
    <t>CRI, Kadoma</t>
  </si>
  <si>
    <t>Domboshava</t>
  </si>
  <si>
    <t>Domboshawa Training Centre</t>
  </si>
  <si>
    <t>Dufuya</t>
  </si>
  <si>
    <t>Goromonzi</t>
  </si>
  <si>
    <t>Goromonzi &amp; Murehwa Districts</t>
  </si>
  <si>
    <t>Grasslands RS, Marondera</t>
  </si>
  <si>
    <t>Gwebi</t>
  </si>
  <si>
    <t>Henderson RS</t>
  </si>
  <si>
    <t>Hereford</t>
  </si>
  <si>
    <t>Hwedza</t>
  </si>
  <si>
    <t>IAE, Harare</t>
  </si>
  <si>
    <t>Kadoma</t>
  </si>
  <si>
    <t>Kuwirirana</t>
  </si>
  <si>
    <t>Lemoni (NR II)</t>
  </si>
  <si>
    <t>Lucydale</t>
  </si>
  <si>
    <t>Madziwa</t>
  </si>
  <si>
    <t>Makoholi</t>
  </si>
  <si>
    <t>Makosa</t>
  </si>
  <si>
    <t>Maneyne Communal Lands (NR III)</t>
  </si>
  <si>
    <t>Manjonjo</t>
  </si>
  <si>
    <t>Manwende</t>
  </si>
  <si>
    <t>Marange Communal Lands (NR IV)</t>
  </si>
  <si>
    <t>Masvingo</t>
  </si>
  <si>
    <t>Matiza</t>
  </si>
  <si>
    <t>Matopos RS</t>
  </si>
  <si>
    <t>Mbire</t>
  </si>
  <si>
    <t>Midlands State University, Gweru</t>
  </si>
  <si>
    <t>Mpofu</t>
  </si>
  <si>
    <t>Murehwa</t>
  </si>
  <si>
    <t>Murewa</t>
  </si>
  <si>
    <t>Ncube</t>
  </si>
  <si>
    <t>Negari</t>
  </si>
  <si>
    <t>Neshuro</t>
  </si>
  <si>
    <t>Nyarukunda</t>
  </si>
  <si>
    <t>Nyathi</t>
  </si>
  <si>
    <t>Panmure</t>
  </si>
  <si>
    <t>Runde</t>
  </si>
  <si>
    <t>Ruzvidzo</t>
  </si>
  <si>
    <t>Save Valley Experimental Station</t>
  </si>
  <si>
    <t>Shazhaume</t>
  </si>
  <si>
    <t>Shurugwi</t>
  </si>
  <si>
    <t>Sibanda</t>
  </si>
  <si>
    <t>Tsholotsho</t>
  </si>
  <si>
    <t>University of Zimbabwe Farm</t>
  </si>
  <si>
    <t>Ward 21</t>
  </si>
  <si>
    <t>Zholube</t>
  </si>
  <si>
    <t>Zimuto</t>
  </si>
  <si>
    <t>Zvimba</t>
  </si>
  <si>
    <t>Bindura.Chirumhanzu.Chivi.Gokwe.Hwange.Insiza.Mangwe.Masvingo.Mt Darwin.Murehwa.Nkayi.Nyanga</t>
  </si>
  <si>
    <t>Chivi.Mudzi.Gutu</t>
  </si>
  <si>
    <t>Iganga</t>
  </si>
  <si>
    <t>Kiziba</t>
  </si>
  <si>
    <t>Kahangi</t>
  </si>
  <si>
    <t>Matayisa.Bundinyama</t>
  </si>
  <si>
    <t>Kassena Nankana District</t>
  </si>
  <si>
    <t>Chilumba</t>
  </si>
  <si>
    <t>Niakhar</t>
  </si>
  <si>
    <t>ARC Giza</t>
  </si>
  <si>
    <t>Gome.Akpero.Gbanlin</t>
  </si>
  <si>
    <t>Adami Tulu</t>
  </si>
  <si>
    <t>Harshin</t>
  </si>
  <si>
    <t>Lilongwe ADD</t>
  </si>
  <si>
    <t>Machinga.Kasungu</t>
  </si>
  <si>
    <t>Balaka District</t>
  </si>
  <si>
    <r>
      <t xml:space="preserve">Soil Parameters 
</t>
    </r>
    <r>
      <rPr>
        <i/>
        <sz val="8"/>
        <color theme="1"/>
        <rFont val="Calibri"/>
        <family val="2"/>
        <scheme val="minor"/>
      </rPr>
      <t>Record detailed descriptions of soil parameters here. You can add multiple lines for multiple depths per site.Do not record any data for aggregated sites or sites that cover than an area greater than a few square km.</t>
    </r>
  </si>
  <si>
    <t>Depth (cm)</t>
  </si>
  <si>
    <t>Variables</t>
  </si>
  <si>
    <t>Site</t>
  </si>
  <si>
    <t>Upper</t>
  </si>
  <si>
    <t>Lower</t>
  </si>
  <si>
    <t>Sand (%)</t>
  </si>
  <si>
    <t>Silt (%)</t>
  </si>
  <si>
    <t>Clay (%)</t>
  </si>
  <si>
    <t>Bulk Density (BD)</t>
  </si>
  <si>
    <t>Total Carbon (TC)</t>
  </si>
  <si>
    <t>Soil Organic Carbon Content (SOC)</t>
  </si>
  <si>
    <t>Soil Organic Matter Content (SOM)</t>
  </si>
  <si>
    <t>Soil pH</t>
  </si>
  <si>
    <t>Cation Exchange Capacity (CEC)</t>
  </si>
  <si>
    <t>Electrical Conductivity (EC)</t>
  </si>
  <si>
    <t>Water Holding Capacity</t>
  </si>
  <si>
    <t>Total Nitrogen (TN)</t>
  </si>
  <si>
    <t>Ammonium
(NH4+)</t>
  </si>
  <si>
    <t>Nitrate
(NO3-)</t>
  </si>
  <si>
    <t>Available Nitrogen (AN)</t>
  </si>
  <si>
    <t>Units and/or Methods of Measurement For Soil Variables</t>
  </si>
  <si>
    <t>Unit:</t>
  </si>
  <si>
    <t>%</t>
  </si>
  <si>
    <t>NA</t>
  </si>
  <si>
    <t>Method:</t>
  </si>
  <si>
    <t>Soil.Upper</t>
  </si>
  <si>
    <t>Soil.Lower</t>
  </si>
  <si>
    <t>SND</t>
  </si>
  <si>
    <t>SLT</t>
  </si>
  <si>
    <t>CLY</t>
  </si>
  <si>
    <t>Soil.BD</t>
  </si>
  <si>
    <t>Soil.TC</t>
  </si>
  <si>
    <t>Soil.SOC</t>
  </si>
  <si>
    <t>Soil.SOM</t>
  </si>
  <si>
    <t>Soil.pH</t>
  </si>
  <si>
    <t>Soil.CEC</t>
  </si>
  <si>
    <t>Soil.EC</t>
  </si>
  <si>
    <t>Soil.FC</t>
  </si>
  <si>
    <t>Soil.TN</t>
  </si>
  <si>
    <t>Soil.NH4</t>
  </si>
  <si>
    <t>Soil.NO3</t>
  </si>
  <si>
    <t>Soil.AN</t>
  </si>
  <si>
    <t>Soil.N.Unit</t>
  </si>
  <si>
    <t>Experimental Design</t>
  </si>
  <si>
    <t>EX.Design</t>
  </si>
  <si>
    <t>Experimental Design:</t>
  </si>
  <si>
    <t>EX.Plot.Size</t>
  </si>
  <si>
    <t>Size of Experimental Plot (m2)</t>
  </si>
  <si>
    <t>EX.HPlot.Size</t>
  </si>
  <si>
    <t>Size of Harvested Plot (m2)</t>
  </si>
  <si>
    <t>EX.Notes</t>
  </si>
  <si>
    <t>Design Notes
&amp;
Previous Management (before the experiment began)</t>
  </si>
  <si>
    <t>Design Notes (General):</t>
  </si>
  <si>
    <r>
      <t xml:space="preserve">Products/Components
</t>
    </r>
    <r>
      <rPr>
        <i/>
        <sz val="8"/>
        <color theme="1"/>
        <rFont val="Calibri"/>
        <family val="2"/>
        <scheme val="minor"/>
      </rPr>
      <t>Select all products for which outcomes are reported in the experiment and any crops in rotation (inc. green manure or improved fallow) or intercropping plots (inc. green manure). If outcomes are reported averaged across products, record all individual products here and create a combined below or in the EnterData Tab.</t>
    </r>
    <r>
      <rPr>
        <b/>
        <sz val="11"/>
        <color theme="1"/>
        <rFont val="Calibri"/>
        <family val="2"/>
        <scheme val="minor"/>
      </rPr>
      <t xml:space="preserve">
</t>
    </r>
    <r>
      <rPr>
        <i/>
        <sz val="8"/>
        <color theme="1"/>
        <rFont val="Calibri"/>
        <family val="2"/>
        <scheme val="minor"/>
      </rPr>
      <t>If you add a new product please record it's scientific name, whether or not it is nitrogen fixing (you can use if it is leguminous as a proxy for this) and if it is a woody plant (tree/shrub).</t>
    </r>
  </si>
  <si>
    <t xml:space="preserve">Products.Simple </t>
  </si>
  <si>
    <t>Products.Simple2</t>
  </si>
  <si>
    <t>Combined with Agfor</t>
  </si>
  <si>
    <t>Product.Subtype</t>
  </si>
  <si>
    <t>Product</t>
  </si>
  <si>
    <t>Scientific Name</t>
  </si>
  <si>
    <t>New Product?</t>
  </si>
  <si>
    <t>New Species (Product) Scientific Name</t>
  </si>
  <si>
    <t>Is New Species Nfixing?</t>
  </si>
  <si>
    <t>Is New Species Woody?</t>
  </si>
  <si>
    <t>Aggregate Products?</t>
  </si>
  <si>
    <r>
      <t xml:space="preserve">Aggregated Product Name
</t>
    </r>
    <r>
      <rPr>
        <i/>
        <sz val="8"/>
        <color theme="1"/>
        <rFont val="Calibri"/>
        <family val="2"/>
        <scheme val="minor"/>
      </rPr>
      <t>You do not need to fill Subtype when adding an aggregated product</t>
    </r>
  </si>
  <si>
    <t>P.Product.Subtype</t>
  </si>
  <si>
    <t>P.Product</t>
  </si>
  <si>
    <t>P.New</t>
  </si>
  <si>
    <t>P.New.Name</t>
  </si>
  <si>
    <t>P.New.Nfix</t>
  </si>
  <si>
    <t>P.New.Tree</t>
  </si>
  <si>
    <t>P.Aggregated</t>
  </si>
  <si>
    <t>P.Mulched</t>
  </si>
  <si>
    <t>P.Incorp</t>
  </si>
  <si>
    <t>P.Unknown.Fate</t>
  </si>
  <si>
    <t>EU</t>
  </si>
  <si>
    <t>Product.Type</t>
  </si>
  <si>
    <t>Product.Simple</t>
  </si>
  <si>
    <t>Component</t>
  </si>
  <si>
    <t>Species</t>
  </si>
  <si>
    <t>Nfix</t>
  </si>
  <si>
    <t>Tree</t>
  </si>
  <si>
    <t>Mulched</t>
  </si>
  <si>
    <t>Incorp</t>
  </si>
  <si>
    <t>Unknown.Fate</t>
  </si>
  <si>
    <t>Search</t>
  </si>
  <si>
    <t xml:space="preserve">Cut Others </t>
  </si>
  <si>
    <t>n8</t>
  </si>
  <si>
    <t>Plant Product</t>
  </si>
  <si>
    <t>Cash Crops</t>
  </si>
  <si>
    <t>Aloe</t>
  </si>
  <si>
    <t>Leaf</t>
  </si>
  <si>
    <t>Aloe vera;Aloe sp.</t>
  </si>
  <si>
    <t>No</t>
  </si>
  <si>
    <t>c1</t>
  </si>
  <si>
    <t>Cereals</t>
  </si>
  <si>
    <t>Grain (Other)</t>
  </si>
  <si>
    <t>Other Grain</t>
  </si>
  <si>
    <t>Seed</t>
  </si>
  <si>
    <t>l2.1</t>
  </si>
  <si>
    <t>Cocoa or Cacao (Beans)</t>
  </si>
  <si>
    <t>Cocoa</t>
  </si>
  <si>
    <t>Theobroma cacao</t>
  </si>
  <si>
    <t>Yes</t>
  </si>
  <si>
    <t>c8</t>
  </si>
  <si>
    <t>Millet (Other)</t>
  </si>
  <si>
    <t>Other Millet</t>
  </si>
  <si>
    <t>Echinocola sp.</t>
  </si>
  <si>
    <t>l2.2</t>
  </si>
  <si>
    <t>Cocoa or Cacao (Butter)</t>
  </si>
  <si>
    <t>Oil</t>
  </si>
  <si>
    <t>d1</t>
  </si>
  <si>
    <t>Fibre &amp; Wood</t>
  </si>
  <si>
    <t>Fiber (Other)</t>
  </si>
  <si>
    <t>Other Fiber</t>
  </si>
  <si>
    <t>Fibre</t>
  </si>
  <si>
    <t>See Species</t>
  </si>
  <si>
    <t>l2.3</t>
  </si>
  <si>
    <t>Cocoa or Cacao (Pods)</t>
  </si>
  <si>
    <t>Fruit</t>
  </si>
  <si>
    <t>b1</t>
  </si>
  <si>
    <t>Fruits</t>
  </si>
  <si>
    <t>Berries (Other)</t>
  </si>
  <si>
    <t>Other Berries</t>
  </si>
  <si>
    <t>l14</t>
  </si>
  <si>
    <t>Cupuaçu</t>
  </si>
  <si>
    <t>Theobroma grandiflorum</t>
  </si>
  <si>
    <t>e7</t>
  </si>
  <si>
    <t>Citrus (Other)</t>
  </si>
  <si>
    <t>Other Citrus</t>
  </si>
  <si>
    <t>Citrus sp.</t>
  </si>
  <si>
    <t>l4</t>
  </si>
  <si>
    <t>Coffee</t>
  </si>
  <si>
    <t>Coffea sp.</t>
  </si>
  <si>
    <t>e8</t>
  </si>
  <si>
    <t>Fruit (Other)</t>
  </si>
  <si>
    <t>Other Fruit</t>
  </si>
  <si>
    <t>l11</t>
  </si>
  <si>
    <t>Tea</t>
  </si>
  <si>
    <t>Camellia sinensis</t>
  </si>
  <si>
    <t>e34</t>
  </si>
  <si>
    <t>Palm Fruit (Other)</t>
  </si>
  <si>
    <t>Other Palm Fruit</t>
  </si>
  <si>
    <t>l6</t>
  </si>
  <si>
    <t>Hops</t>
  </si>
  <si>
    <t>Flower</t>
  </si>
  <si>
    <t>Humulus lupulus</t>
  </si>
  <si>
    <t>f1</t>
  </si>
  <si>
    <t>Nuts</t>
  </si>
  <si>
    <t>Nut (Other)</t>
  </si>
  <si>
    <t>Other Nut</t>
  </si>
  <si>
    <t>l7</t>
  </si>
  <si>
    <t>Yerba Mate</t>
  </si>
  <si>
    <t>Ilex paraguariensis</t>
  </si>
  <si>
    <t>g1</t>
  </si>
  <si>
    <t>Seeds and Oils</t>
  </si>
  <si>
    <t>Oil (Other)</t>
  </si>
  <si>
    <t>Other Oil</t>
  </si>
  <si>
    <t>l15</t>
  </si>
  <si>
    <t>Hibiscus or Roselle (Flowers)</t>
  </si>
  <si>
    <t>Hibiscus</t>
  </si>
  <si>
    <t>Hibiscus sp.</t>
  </si>
  <si>
    <t>f19</t>
  </si>
  <si>
    <t>Seed (Other)</t>
  </si>
  <si>
    <t>Other Seed</t>
  </si>
  <si>
    <t>l12</t>
  </si>
  <si>
    <t>Tobacco</t>
  </si>
  <si>
    <t>Nicotiana sp.</t>
  </si>
  <si>
    <t>h1</t>
  </si>
  <si>
    <t>Legumes</t>
  </si>
  <si>
    <t>Pulses (Other)</t>
  </si>
  <si>
    <t>Other Pulse</t>
  </si>
  <si>
    <t>Grain</t>
  </si>
  <si>
    <t>n4</t>
  </si>
  <si>
    <t>Flowers (Horticulture)</t>
  </si>
  <si>
    <t>Cut Flowers</t>
  </si>
  <si>
    <t>h2</t>
  </si>
  <si>
    <t>Beans (Other)</t>
  </si>
  <si>
    <t>Other Bean</t>
  </si>
  <si>
    <t>l9.1</t>
  </si>
  <si>
    <t>Sugar Cane (Cane)</t>
  </si>
  <si>
    <t>Sugar Cane</t>
  </si>
  <si>
    <t>Stem</t>
  </si>
  <si>
    <t>Saccharum sp.</t>
  </si>
  <si>
    <t>i1</t>
  </si>
  <si>
    <t>Starchy Staples</t>
  </si>
  <si>
    <t>Starchy Staple (Other)</t>
  </si>
  <si>
    <t>Other Stachy Staple</t>
  </si>
  <si>
    <t>l9.2</t>
  </si>
  <si>
    <t>Sugar Cane (Sugar)</t>
  </si>
  <si>
    <t>Sugar</t>
  </si>
  <si>
    <t>j1</t>
  </si>
  <si>
    <t>Spices</t>
  </si>
  <si>
    <t>Spice (Other)</t>
  </si>
  <si>
    <t>Other Spice</t>
  </si>
  <si>
    <t>l13</t>
  </si>
  <si>
    <t>Stevia</t>
  </si>
  <si>
    <t>Stevia rebaudiana</t>
  </si>
  <si>
    <t>k1</t>
  </si>
  <si>
    <t>Vegetables</t>
  </si>
  <si>
    <t>Vegetables (Other)</t>
  </si>
  <si>
    <t>Other Veg</t>
  </si>
  <si>
    <t>l5</t>
  </si>
  <si>
    <t>Rubber</t>
  </si>
  <si>
    <t>Sap</t>
  </si>
  <si>
    <t>Hevea brasiliensis</t>
  </si>
  <si>
    <t>k3</t>
  </si>
  <si>
    <t>Leafy Green (Other)</t>
  </si>
  <si>
    <t>Other Leafy Green</t>
  </si>
  <si>
    <t>l17</t>
  </si>
  <si>
    <t>Gum Arabic</t>
  </si>
  <si>
    <t>Acacia senegal (for example)</t>
  </si>
  <si>
    <t>l1</t>
  </si>
  <si>
    <t>Cash Crops (Other)</t>
  </si>
  <si>
    <t>Other Cash Crop</t>
  </si>
  <si>
    <t>h16</t>
  </si>
  <si>
    <t>Guar Gum or Cluster Bean</t>
  </si>
  <si>
    <t>Guar Gum</t>
  </si>
  <si>
    <t>Flour</t>
  </si>
  <si>
    <t>Cyamopsis tetragonoloba</t>
  </si>
  <si>
    <t>l10</t>
  </si>
  <si>
    <t>Sugar (Other)</t>
  </si>
  <si>
    <t>Other Sugar</t>
  </si>
  <si>
    <t>c2</t>
  </si>
  <si>
    <t>Amaranth (Grain)</t>
  </si>
  <si>
    <t>Amaranth Grain</t>
  </si>
  <si>
    <t>Amaranthus sp.</t>
  </si>
  <si>
    <t>o6</t>
  </si>
  <si>
    <t>Fodders</t>
  </si>
  <si>
    <t>Fodder (Other)</t>
  </si>
  <si>
    <t>Other Fodder</t>
  </si>
  <si>
    <t>Biomass</t>
  </si>
  <si>
    <t>c3</t>
  </si>
  <si>
    <t>Barley</t>
  </si>
  <si>
    <t>Hordeum vulgare</t>
  </si>
  <si>
    <t>a11</t>
  </si>
  <si>
    <t>Animal Product</t>
  </si>
  <si>
    <t>Eggs (Stored)</t>
  </si>
  <si>
    <t>Stored Eggs (Other)</t>
  </si>
  <si>
    <t>c4</t>
  </si>
  <si>
    <t>Buckwheat</t>
  </si>
  <si>
    <t>Fagopyrum esculentum</t>
  </si>
  <si>
    <t>a1</t>
  </si>
  <si>
    <t>Meat</t>
  </si>
  <si>
    <t>Animal (Other)</t>
  </si>
  <si>
    <t>Other Animal</t>
  </si>
  <si>
    <t>c6</t>
  </si>
  <si>
    <t>Fonio</t>
  </si>
  <si>
    <t>Digitaria sp.</t>
  </si>
  <si>
    <t>a4</t>
  </si>
  <si>
    <t>Poultry</t>
  </si>
  <si>
    <t>Bird (Other)</t>
  </si>
  <si>
    <t>Other Bird</t>
  </si>
  <si>
    <t>c7</t>
  </si>
  <si>
    <t>Maize</t>
  </si>
  <si>
    <t>Zea mays</t>
  </si>
  <si>
    <t>c16</t>
  </si>
  <si>
    <t>Finger Millet</t>
  </si>
  <si>
    <t>Eleusine sp.;Eleusine coracana</t>
  </si>
  <si>
    <t>c17</t>
  </si>
  <si>
    <t>Pearl Millet</t>
  </si>
  <si>
    <t>Pennisetum glaucum</t>
  </si>
  <si>
    <t>c9</t>
  </si>
  <si>
    <t>Oats</t>
  </si>
  <si>
    <t>Avena sativa</t>
  </si>
  <si>
    <t>c10</t>
  </si>
  <si>
    <t>Quinoa</t>
  </si>
  <si>
    <t>Chenopodium quinoa</t>
  </si>
  <si>
    <t>c11</t>
  </si>
  <si>
    <t>Rice</t>
  </si>
  <si>
    <t>Oryza sativa</t>
  </si>
  <si>
    <t>c12</t>
  </si>
  <si>
    <t>Rye</t>
  </si>
  <si>
    <t>Secale cereale</t>
  </si>
  <si>
    <t>c13</t>
  </si>
  <si>
    <t>Sorghum</t>
  </si>
  <si>
    <t>Sorghum bicolor</t>
  </si>
  <si>
    <t>c14</t>
  </si>
  <si>
    <t>Wheat</t>
  </si>
  <si>
    <t>Triticum aestivum</t>
  </si>
  <si>
    <t>c15</t>
  </si>
  <si>
    <t>Teff</t>
  </si>
  <si>
    <t>Eragrostis tef</t>
  </si>
  <si>
    <t>d2</t>
  </si>
  <si>
    <t>Agave</t>
  </si>
  <si>
    <t>Agave sp.</t>
  </si>
  <si>
    <t>d4</t>
  </si>
  <si>
    <t>Coir (Coconut Fiber)</t>
  </si>
  <si>
    <t>Coir</t>
  </si>
  <si>
    <t>Cocos nucifera</t>
  </si>
  <si>
    <t>d5.2</t>
  </si>
  <si>
    <t>Cotton (Lint or Fibre)</t>
  </si>
  <si>
    <t>Cotton</t>
  </si>
  <si>
    <t>Gossypium sp.</t>
  </si>
  <si>
    <t>d6</t>
  </si>
  <si>
    <t>Flax</t>
  </si>
  <si>
    <t>Linum usitatissimum</t>
  </si>
  <si>
    <t>d7</t>
  </si>
  <si>
    <t>Hemp</t>
  </si>
  <si>
    <t>Cannabis sativa ssp. indica</t>
  </si>
  <si>
    <t>d8</t>
  </si>
  <si>
    <t>Jute</t>
  </si>
  <si>
    <t>Corchorus capsularis</t>
  </si>
  <si>
    <t>d9</t>
  </si>
  <si>
    <t>Kapok</t>
  </si>
  <si>
    <t>Ceipa sp.</t>
  </si>
  <si>
    <t>d10</t>
  </si>
  <si>
    <t>Manila or Abaca</t>
  </si>
  <si>
    <t>Manila</t>
  </si>
  <si>
    <t>Musa textilis</t>
  </si>
  <si>
    <t>d11</t>
  </si>
  <si>
    <t>Ramie</t>
  </si>
  <si>
    <t>Boehmeria nivea</t>
  </si>
  <si>
    <t>d13</t>
  </si>
  <si>
    <t>Silkworm Cocoon</t>
  </si>
  <si>
    <t>Silk Cocoon</t>
  </si>
  <si>
    <t>d14</t>
  </si>
  <si>
    <t>Sisal</t>
  </si>
  <si>
    <t>Agave sisalana</t>
  </si>
  <si>
    <t>d15</t>
  </si>
  <si>
    <t>Roselle or Hibiscus (Fibre)</t>
  </si>
  <si>
    <t>l16</t>
  </si>
  <si>
    <t>Vetiver</t>
  </si>
  <si>
    <t>Chrysopogon sp.</t>
  </si>
  <si>
    <t>l18.1</t>
  </si>
  <si>
    <t>Bamboo</t>
  </si>
  <si>
    <t>Wood</t>
  </si>
  <si>
    <t>Bambusa sp.</t>
  </si>
  <si>
    <t>l18.2</t>
  </si>
  <si>
    <t>r1</t>
  </si>
  <si>
    <t>Timber</t>
  </si>
  <si>
    <t>r2</t>
  </si>
  <si>
    <t>Firewood</t>
  </si>
  <si>
    <t>r3</t>
  </si>
  <si>
    <t>Charcoal</t>
  </si>
  <si>
    <t>o4</t>
  </si>
  <si>
    <t>Napier Grass</t>
  </si>
  <si>
    <t>Pennisetum purpureum</t>
  </si>
  <si>
    <t>e1</t>
  </si>
  <si>
    <t>Apple</t>
  </si>
  <si>
    <t>Malus domestica</t>
  </si>
  <si>
    <t>e2</t>
  </si>
  <si>
    <t>Apricot</t>
  </si>
  <si>
    <t>Prunus armeniaca</t>
  </si>
  <si>
    <t>e3</t>
  </si>
  <si>
    <t>Avocado</t>
  </si>
  <si>
    <t>Persea americana</t>
  </si>
  <si>
    <t>e4</t>
  </si>
  <si>
    <t>Banana (Ripe Sweet)</t>
  </si>
  <si>
    <t>Banana Sweet</t>
  </si>
  <si>
    <t>Musa sp.</t>
  </si>
  <si>
    <t>b2</t>
  </si>
  <si>
    <t>Blueberry</t>
  </si>
  <si>
    <t>Vaccinium corymbosum</t>
  </si>
  <si>
    <t>e5</t>
  </si>
  <si>
    <t>Cashew Apple</t>
  </si>
  <si>
    <t>Anacardium occidentale</t>
  </si>
  <si>
    <t>b3</t>
  </si>
  <si>
    <t>Cherry</t>
  </si>
  <si>
    <t>Prunus avium;Prunus cerasus</t>
  </si>
  <si>
    <t>b4</t>
  </si>
  <si>
    <t>Cranberry</t>
  </si>
  <si>
    <t>Vaccinium oxycoccos;Vaccinium macrocarpum</t>
  </si>
  <si>
    <t>l3</t>
  </si>
  <si>
    <t>Coconut</t>
  </si>
  <si>
    <t>b5</t>
  </si>
  <si>
    <t>Currant</t>
  </si>
  <si>
    <t>Ribes sp.</t>
  </si>
  <si>
    <t>e40</t>
  </si>
  <si>
    <t>Date</t>
  </si>
  <si>
    <t>Phoenix dactylifera</t>
  </si>
  <si>
    <t>e6</t>
  </si>
  <si>
    <t>Fig</t>
  </si>
  <si>
    <t>Ficus sp.</t>
  </si>
  <si>
    <t>b6</t>
  </si>
  <si>
    <t>Gooseberry</t>
  </si>
  <si>
    <t>Ribes grossularia</t>
  </si>
  <si>
    <t>e10</t>
  </si>
  <si>
    <t>Grapefruit &amp; Pomelo</t>
  </si>
  <si>
    <t>Citrus maxima;Citrus sp.</t>
  </si>
  <si>
    <t>e11</t>
  </si>
  <si>
    <t>Grape (Wine)</t>
  </si>
  <si>
    <t>Grape</t>
  </si>
  <si>
    <t>Vitis sp.</t>
  </si>
  <si>
    <t>e44</t>
  </si>
  <si>
    <t>Grape (Table)</t>
  </si>
  <si>
    <t>e41</t>
  </si>
  <si>
    <t>Guava</t>
  </si>
  <si>
    <t>Psidium guajava</t>
  </si>
  <si>
    <t>e12</t>
  </si>
  <si>
    <t>Kiwifruit</t>
  </si>
  <si>
    <t>Actinidia sp.</t>
  </si>
  <si>
    <t>e13</t>
  </si>
  <si>
    <t>Lemon &amp; Lime</t>
  </si>
  <si>
    <t>Citrus limon;Citrus hystrix;and other species</t>
  </si>
  <si>
    <t>e14</t>
  </si>
  <si>
    <t>Mango</t>
  </si>
  <si>
    <t>Mangifera indica</t>
  </si>
  <si>
    <t>e42</t>
  </si>
  <si>
    <t>Mangosteen</t>
  </si>
  <si>
    <t>Garcinia mangostana</t>
  </si>
  <si>
    <t>e31</t>
  </si>
  <si>
    <t>Melon</t>
  </si>
  <si>
    <t>Cucumis melo</t>
  </si>
  <si>
    <t>g6.1</t>
  </si>
  <si>
    <t>Olive (Fruits)</t>
  </si>
  <si>
    <t>Olive</t>
  </si>
  <si>
    <t>Olea europaea</t>
  </si>
  <si>
    <t>e17</t>
  </si>
  <si>
    <t>Orange</t>
  </si>
  <si>
    <t>Citrus sinensis</t>
  </si>
  <si>
    <t>e18</t>
  </si>
  <si>
    <t>Papaya or Pawpaw</t>
  </si>
  <si>
    <t>Papaya</t>
  </si>
  <si>
    <t>Carica papaya</t>
  </si>
  <si>
    <t>e19</t>
  </si>
  <si>
    <t>Peach &amp; Nectarine</t>
  </si>
  <si>
    <t>Prunus persica</t>
  </si>
  <si>
    <t>e20</t>
  </si>
  <si>
    <t>Pear</t>
  </si>
  <si>
    <t>Pyrus sp.</t>
  </si>
  <si>
    <t>e21</t>
  </si>
  <si>
    <t>Persimmon</t>
  </si>
  <si>
    <t>Diospyros sp.</t>
  </si>
  <si>
    <t>e22</t>
  </si>
  <si>
    <t>Pineapple</t>
  </si>
  <si>
    <t>Ananas comosus</t>
  </si>
  <si>
    <t>e24</t>
  </si>
  <si>
    <t>Plum</t>
  </si>
  <si>
    <t>Prunus sp.</t>
  </si>
  <si>
    <t>e32</t>
  </si>
  <si>
    <t>Pomegranate</t>
  </si>
  <si>
    <t>Punica granatum</t>
  </si>
  <si>
    <t>e25</t>
  </si>
  <si>
    <t>Quince</t>
  </si>
  <si>
    <t>Cydonia oblonga</t>
  </si>
  <si>
    <t>b7</t>
  </si>
  <si>
    <t>Raspberry &amp; Blackberry</t>
  </si>
  <si>
    <t>Rubus sp.</t>
  </si>
  <si>
    <t>e33</t>
  </si>
  <si>
    <t>Sapodilla or Nispero</t>
  </si>
  <si>
    <t>Sapodilla</t>
  </si>
  <si>
    <t>Manilkara zapota</t>
  </si>
  <si>
    <t>b8</t>
  </si>
  <si>
    <t>Strawberry</t>
  </si>
  <si>
    <t>Fragaria sp</t>
  </si>
  <si>
    <t>e43</t>
  </si>
  <si>
    <t>Tamarind</t>
  </si>
  <si>
    <t>Tamarindus indica</t>
  </si>
  <si>
    <t>e26</t>
  </si>
  <si>
    <t>Tangerine &amp; Mandarine</t>
  </si>
  <si>
    <t>Citrus tangerina;Citrus reticulata</t>
  </si>
  <si>
    <t>e28</t>
  </si>
  <si>
    <t>Watermelon</t>
  </si>
  <si>
    <t>Citrullus lanatus</t>
  </si>
  <si>
    <t>e29</t>
  </si>
  <si>
    <t>Passionfruit</t>
  </si>
  <si>
    <t>Passiflora edulis</t>
  </si>
  <si>
    <t>e35</t>
  </si>
  <si>
    <t>Jujube</t>
  </si>
  <si>
    <t>Ziziphus jujuba</t>
  </si>
  <si>
    <t>h3</t>
  </si>
  <si>
    <t>Mung Bean or Green Gram</t>
  </si>
  <si>
    <t>Mung Bean</t>
  </si>
  <si>
    <t>Vigna radiata</t>
  </si>
  <si>
    <t>h4</t>
  </si>
  <si>
    <t>Peas</t>
  </si>
  <si>
    <t>Pisum sativum</t>
  </si>
  <si>
    <t>h5</t>
  </si>
  <si>
    <t>Bambara Nut</t>
  </si>
  <si>
    <t>Vigna subterranea</t>
  </si>
  <si>
    <t>h6</t>
  </si>
  <si>
    <t>Broad or Fava Bean</t>
  </si>
  <si>
    <t>Fava Bean</t>
  </si>
  <si>
    <t>Vicia faba</t>
  </si>
  <si>
    <t>h7</t>
  </si>
  <si>
    <t>Chickpea</t>
  </si>
  <si>
    <t>Cicer arietinum</t>
  </si>
  <si>
    <t>h8</t>
  </si>
  <si>
    <t>Cowpea</t>
  </si>
  <si>
    <t>Vigna sinensis;Vigna unguiculata</t>
  </si>
  <si>
    <t>h9</t>
  </si>
  <si>
    <t>Groundnut or Peanut</t>
  </si>
  <si>
    <t>Groundnut</t>
  </si>
  <si>
    <t>Arachis sp.</t>
  </si>
  <si>
    <t>h10</t>
  </si>
  <si>
    <t>Lentil</t>
  </si>
  <si>
    <t>Lens culinaris</t>
  </si>
  <si>
    <t>h11</t>
  </si>
  <si>
    <t>Lupin</t>
  </si>
  <si>
    <t>Lupinus sp.</t>
  </si>
  <si>
    <t>h12</t>
  </si>
  <si>
    <t>Pigeon Pea</t>
  </si>
  <si>
    <t>Cajanus cajan</t>
  </si>
  <si>
    <t>h13</t>
  </si>
  <si>
    <t>Soybean</t>
  </si>
  <si>
    <t>Glycine max</t>
  </si>
  <si>
    <t>h14</t>
  </si>
  <si>
    <t>Common Bean</t>
  </si>
  <si>
    <t>Phaeseolus vulgaris</t>
  </si>
  <si>
    <t>h15</t>
  </si>
  <si>
    <t>French Bean</t>
  </si>
  <si>
    <t>h17</t>
  </si>
  <si>
    <t>Long Bean</t>
  </si>
  <si>
    <t>Vigna unguiculata</t>
  </si>
  <si>
    <t>h18</t>
  </si>
  <si>
    <t>Rice Bean</t>
  </si>
  <si>
    <t>Vigna umbellata</t>
  </si>
  <si>
    <t>h19</t>
  </si>
  <si>
    <t>Horsegram</t>
  </si>
  <si>
    <t>Dolichos uniflorus</t>
  </si>
  <si>
    <t>h21</t>
  </si>
  <si>
    <t>Black Gram</t>
  </si>
  <si>
    <t>Vigna mungo</t>
  </si>
  <si>
    <t>h22</t>
  </si>
  <si>
    <t>Lablab</t>
  </si>
  <si>
    <t>Lablab purpureus;Dolichos lablab</t>
  </si>
  <si>
    <t>h23</t>
  </si>
  <si>
    <t>Velvet Bean, Mucuna</t>
  </si>
  <si>
    <t>Velvet Bean</t>
  </si>
  <si>
    <t>Mucuna pruriens</t>
  </si>
  <si>
    <t>h24</t>
  </si>
  <si>
    <t>African Yam Bean</t>
  </si>
  <si>
    <t>Sphenostylis stenocarpa;Sphenostylis sp.</t>
  </si>
  <si>
    <t>h25</t>
  </si>
  <si>
    <t>Lima, Butter, Sieva or Madagascar Bean</t>
  </si>
  <si>
    <t>Butter Bean</t>
  </si>
  <si>
    <t>Phaseolus lunatus</t>
  </si>
  <si>
    <t>a5</t>
  </si>
  <si>
    <t>Livestock (Mammal)</t>
  </si>
  <si>
    <t>Buffalo</t>
  </si>
  <si>
    <t>Bubalus bubalis</t>
  </si>
  <si>
    <t>a6</t>
  </si>
  <si>
    <t>Camel (Meat)</t>
  </si>
  <si>
    <t>Camel</t>
  </si>
  <si>
    <t>Camelus dromedarius</t>
  </si>
  <si>
    <t>a8</t>
  </si>
  <si>
    <t>Cattle (Meat)</t>
  </si>
  <si>
    <t>Cattle</t>
  </si>
  <si>
    <t>a13</t>
  </si>
  <si>
    <t>Goat (Meat)</t>
  </si>
  <si>
    <t>Goat</t>
  </si>
  <si>
    <t>Capra aegagrus hircus</t>
  </si>
  <si>
    <t>a16</t>
  </si>
  <si>
    <t>Pig</t>
  </si>
  <si>
    <t>Pigs</t>
  </si>
  <si>
    <t>Sus scrofa domesticus</t>
  </si>
  <si>
    <t>a18</t>
  </si>
  <si>
    <t>Rabbit</t>
  </si>
  <si>
    <t>Oryctolagus cuniculus domesticus</t>
  </si>
  <si>
    <t>a20</t>
  </si>
  <si>
    <t>Sheep (Meat)</t>
  </si>
  <si>
    <t>Sheep</t>
  </si>
  <si>
    <t>Ovis aries</t>
  </si>
  <si>
    <t>a14</t>
  </si>
  <si>
    <t>Horse</t>
  </si>
  <si>
    <t>Equus ferus caballus</t>
  </si>
  <si>
    <t>a15</t>
  </si>
  <si>
    <t>Donkey &amp; Mule</t>
  </si>
  <si>
    <t>Equus africanus asinus</t>
  </si>
  <si>
    <t>a6.1</t>
  </si>
  <si>
    <t>Camel (Milk)</t>
  </si>
  <si>
    <t>Milk</t>
  </si>
  <si>
    <t>a8.1</t>
  </si>
  <si>
    <t>Cattle (Milk)</t>
  </si>
  <si>
    <t>a13.1</t>
  </si>
  <si>
    <t>Goat (Milk)</t>
  </si>
  <si>
    <t>a20.1</t>
  </si>
  <si>
    <t>Sheep (Milk)</t>
  </si>
  <si>
    <t>f2</t>
  </si>
  <si>
    <t>Almond</t>
  </si>
  <si>
    <t>Prunus dulcis (Prunus amygdalus)</t>
  </si>
  <si>
    <t>f3</t>
  </si>
  <si>
    <t>Areca or Betel Nut</t>
  </si>
  <si>
    <t>Areca Nut</t>
  </si>
  <si>
    <t>Areca catechu</t>
  </si>
  <si>
    <t>f4</t>
  </si>
  <si>
    <t>Brazil Nuts</t>
  </si>
  <si>
    <t>Bertholletia excelsa</t>
  </si>
  <si>
    <t>f5</t>
  </si>
  <si>
    <t>Cashew Nut</t>
  </si>
  <si>
    <t>f13</t>
  </si>
  <si>
    <t>Pistachio Nut</t>
  </si>
  <si>
    <t>Pistacia vera</t>
  </si>
  <si>
    <t>f6</t>
  </si>
  <si>
    <t>Chestnut</t>
  </si>
  <si>
    <t>Castanea sp.</t>
  </si>
  <si>
    <t>f7</t>
  </si>
  <si>
    <t>Hazelnut</t>
  </si>
  <si>
    <t>Corylus avellana</t>
  </si>
  <si>
    <t>f8</t>
  </si>
  <si>
    <t>Shea Nut</t>
  </si>
  <si>
    <t>Vitellaria paradoxa</t>
  </si>
  <si>
    <t>f9</t>
  </si>
  <si>
    <t>Kola Nut</t>
  </si>
  <si>
    <t>Cola sp.</t>
  </si>
  <si>
    <t>f18</t>
  </si>
  <si>
    <t>Walnut</t>
  </si>
  <si>
    <t>Juglans sp.</t>
  </si>
  <si>
    <t>a7</t>
  </si>
  <si>
    <t>Livestock (Poultry)</t>
  </si>
  <si>
    <t>Chicken (Meat)</t>
  </si>
  <si>
    <t>Chicken</t>
  </si>
  <si>
    <t>Gallus gallus domesticus</t>
  </si>
  <si>
    <t>a7.1</t>
  </si>
  <si>
    <t>Chicken (Eggs)</t>
  </si>
  <si>
    <t>Eggs</t>
  </si>
  <si>
    <t>a9</t>
  </si>
  <si>
    <t>Duck</t>
  </si>
  <si>
    <t>Anas platyrhynchos domesticus</t>
  </si>
  <si>
    <t>a12</t>
  </si>
  <si>
    <t>Geese</t>
  </si>
  <si>
    <t>a22</t>
  </si>
  <si>
    <t>Turkey</t>
  </si>
  <si>
    <t>Meleagris gallopavo</t>
  </si>
  <si>
    <t>a23</t>
  </si>
  <si>
    <t>Seafood</t>
  </si>
  <si>
    <t>Crustacean</t>
  </si>
  <si>
    <t>a24</t>
  </si>
  <si>
    <t>Fish</t>
  </si>
  <si>
    <t>a25</t>
  </si>
  <si>
    <t>Shellfish</t>
  </si>
  <si>
    <t>a26</t>
  </si>
  <si>
    <t>Cephalapod</t>
  </si>
  <si>
    <t>a21</t>
  </si>
  <si>
    <t>Snail</t>
  </si>
  <si>
    <t>g4</t>
  </si>
  <si>
    <t>Palm Oil</t>
  </si>
  <si>
    <t>Elaeis guineensis</t>
  </si>
  <si>
    <t>g6.2</t>
  </si>
  <si>
    <t>Olive (Oil)</t>
  </si>
  <si>
    <t>g7</t>
  </si>
  <si>
    <t>Palm Kernel</t>
  </si>
  <si>
    <t>g8</t>
  </si>
  <si>
    <t>Canola or Rape (Seed)</t>
  </si>
  <si>
    <t>Canola</t>
  </si>
  <si>
    <t>Brassica napus;Brassica rapa subsp. oleifera (syn. B. campestris);Brassica juncea</t>
  </si>
  <si>
    <t>g8.1</t>
  </si>
  <si>
    <t>Canola or Rape (Oil)</t>
  </si>
  <si>
    <t>g9.1</t>
  </si>
  <si>
    <t>Sunflower (Seed)</t>
  </si>
  <si>
    <t>Sunflower</t>
  </si>
  <si>
    <t>Helianthus annuus</t>
  </si>
  <si>
    <t>g9.2</t>
  </si>
  <si>
    <t>Sunflower (Oil)</t>
  </si>
  <si>
    <t>f15</t>
  </si>
  <si>
    <t>Safflower Seed</t>
  </si>
  <si>
    <t>Safflower</t>
  </si>
  <si>
    <t>Carthamus tinctorius</t>
  </si>
  <si>
    <t>f16</t>
  </si>
  <si>
    <t>Sesame Seed</t>
  </si>
  <si>
    <t>Sesame</t>
  </si>
  <si>
    <t>Sesamum indiucm</t>
  </si>
  <si>
    <t>g12</t>
  </si>
  <si>
    <t>Niger Seed</t>
  </si>
  <si>
    <t>Guizotia abyssinica</t>
  </si>
  <si>
    <t>g2</t>
  </si>
  <si>
    <t>Castor Seed</t>
  </si>
  <si>
    <t>Castor</t>
  </si>
  <si>
    <t>Ricinus communis</t>
  </si>
  <si>
    <t>g3</t>
  </si>
  <si>
    <t>Jojoba</t>
  </si>
  <si>
    <t>Simmondsia chinensis</t>
  </si>
  <si>
    <t>f10</t>
  </si>
  <si>
    <t>Linseed</t>
  </si>
  <si>
    <t>Linum sp.</t>
  </si>
  <si>
    <t>f17</t>
  </si>
  <si>
    <t>Tung Seed</t>
  </si>
  <si>
    <t>Tung</t>
  </si>
  <si>
    <t>Vernicia fordii</t>
  </si>
  <si>
    <t>g10</t>
  </si>
  <si>
    <t>Tallowtree Seed</t>
  </si>
  <si>
    <t>Tallowtree</t>
  </si>
  <si>
    <t>Triadica sebifera</t>
  </si>
  <si>
    <t>g11.1</t>
  </si>
  <si>
    <t>Jatropha (Seed)</t>
  </si>
  <si>
    <t>Jatropha</t>
  </si>
  <si>
    <t>Jatropha curcas</t>
  </si>
  <si>
    <t>g11.2</t>
  </si>
  <si>
    <t>Jatropha (Oil)</t>
  </si>
  <si>
    <t>d5.1</t>
  </si>
  <si>
    <t>Cotton (Seed)</t>
  </si>
  <si>
    <t>j2</t>
  </si>
  <si>
    <t>Anise</t>
  </si>
  <si>
    <t>Pimpinella anisum</t>
  </si>
  <si>
    <t>j3</t>
  </si>
  <si>
    <t>Cardamom</t>
  </si>
  <si>
    <t>Elettaria sp.;Amomum sp.</t>
  </si>
  <si>
    <t>j5</t>
  </si>
  <si>
    <t>Cinnamon</t>
  </si>
  <si>
    <t>Bark</t>
  </si>
  <si>
    <t>Cinnamomum sp.</t>
  </si>
  <si>
    <t>j6</t>
  </si>
  <si>
    <t>Cloves</t>
  </si>
  <si>
    <t>Syzygium aromaticum</t>
  </si>
  <si>
    <t>j12</t>
  </si>
  <si>
    <t>Coriander (Seed)</t>
  </si>
  <si>
    <t>Coriander</t>
  </si>
  <si>
    <t>Coriandrum sativum</t>
  </si>
  <si>
    <t>j11</t>
  </si>
  <si>
    <t>Cumin</t>
  </si>
  <si>
    <t>Cuminum cyminum</t>
  </si>
  <si>
    <t>i6</t>
  </si>
  <si>
    <t>Ginger</t>
  </si>
  <si>
    <t>Root</t>
  </si>
  <si>
    <t>Zingiber officinale</t>
  </si>
  <si>
    <t>j7</t>
  </si>
  <si>
    <t>Nutmeg &amp; Mace</t>
  </si>
  <si>
    <t>Seed&amp;Fruit</t>
  </si>
  <si>
    <t>Myristica fragrans</t>
  </si>
  <si>
    <t>f12</t>
  </si>
  <si>
    <t>Mustard Seed</t>
  </si>
  <si>
    <t>Brassica sp.</t>
  </si>
  <si>
    <t>j8</t>
  </si>
  <si>
    <t>Pepper</t>
  </si>
  <si>
    <t>Piper sp.</t>
  </si>
  <si>
    <t>j9</t>
  </si>
  <si>
    <t>Mint</t>
  </si>
  <si>
    <t>Mentha sp.</t>
  </si>
  <si>
    <t>j13</t>
  </si>
  <si>
    <t>Star Anise or Badium</t>
  </si>
  <si>
    <t>Star Anise</t>
  </si>
  <si>
    <t>Illicium verum</t>
  </si>
  <si>
    <t>i13</t>
  </si>
  <si>
    <t>Turmeric</t>
  </si>
  <si>
    <t>Curcum longa</t>
  </si>
  <si>
    <t>j10</t>
  </si>
  <si>
    <t>Vanilla</t>
  </si>
  <si>
    <t>Vanilla sp.</t>
  </si>
  <si>
    <t>e23</t>
  </si>
  <si>
    <t>Plantains and Cooking Banana</t>
  </si>
  <si>
    <t>Cooking Banana</t>
  </si>
  <si>
    <t>i3</t>
  </si>
  <si>
    <t>Cassava or Yuca</t>
  </si>
  <si>
    <t>Cassava</t>
  </si>
  <si>
    <t>Manihot esculenta</t>
  </si>
  <si>
    <t>i7</t>
  </si>
  <si>
    <t>Potato</t>
  </si>
  <si>
    <t>Solanum tuberosum</t>
  </si>
  <si>
    <t>i9</t>
  </si>
  <si>
    <t>Sweet Potato</t>
  </si>
  <si>
    <t>Ipomoea batatas</t>
  </si>
  <si>
    <t>i10</t>
  </si>
  <si>
    <t>Taro or Old Cocoyam or Arrowroot</t>
  </si>
  <si>
    <t>Taro</t>
  </si>
  <si>
    <t>Colocasia esculenta</t>
  </si>
  <si>
    <t>i11</t>
  </si>
  <si>
    <t>Yam</t>
  </si>
  <si>
    <t>Dioscorea sp.</t>
  </si>
  <si>
    <t>i14</t>
  </si>
  <si>
    <t>Yautia or New Cocoyam</t>
  </si>
  <si>
    <t>New Cocoyam</t>
  </si>
  <si>
    <t>Xanthosoma sp.</t>
  </si>
  <si>
    <t>s2</t>
  </si>
  <si>
    <t>Agroforestry Residues</t>
  </si>
  <si>
    <t>k4</t>
  </si>
  <si>
    <t>Artichoke</t>
  </si>
  <si>
    <t>Artichokes</t>
  </si>
  <si>
    <t>Cynara cardunculus</t>
  </si>
  <si>
    <t>k5</t>
  </si>
  <si>
    <t>Asparagus</t>
  </si>
  <si>
    <t>Stalk</t>
  </si>
  <si>
    <t>Asparagus officinalis</t>
  </si>
  <si>
    <t>i8</t>
  </si>
  <si>
    <t>Beetroot</t>
  </si>
  <si>
    <t>Beta vulgaris</t>
  </si>
  <si>
    <t>k6</t>
  </si>
  <si>
    <t>Cabbage</t>
  </si>
  <si>
    <t>Brassica oleracea</t>
  </si>
  <si>
    <t>k18</t>
  </si>
  <si>
    <t>Capsicum or Bell Pepper</t>
  </si>
  <si>
    <t>Capsicum</t>
  </si>
  <si>
    <t>Capsicum annuum</t>
  </si>
  <si>
    <t>j4</t>
  </si>
  <si>
    <t>Chili &amp; Hot Peppers</t>
  </si>
  <si>
    <t>Chili</t>
  </si>
  <si>
    <t>Capsicum sp.</t>
  </si>
  <si>
    <t>i2</t>
  </si>
  <si>
    <t>Carrot &amp; Parsnip</t>
  </si>
  <si>
    <t>Daucus carota;Pastinaca sativa</t>
  </si>
  <si>
    <t>k7</t>
  </si>
  <si>
    <t>Cauliflower &amp; Broccoli</t>
  </si>
  <si>
    <t>k17</t>
  </si>
  <si>
    <t>Celery</t>
  </si>
  <si>
    <t>Apium graveolens</t>
  </si>
  <si>
    <t>k8</t>
  </si>
  <si>
    <t>Cucumber</t>
  </si>
  <si>
    <t>Cucumis sativus</t>
  </si>
  <si>
    <t>k16</t>
  </si>
  <si>
    <t>Eggplant</t>
  </si>
  <si>
    <t>Solanum melongena</t>
  </si>
  <si>
    <t>k27</t>
  </si>
  <si>
    <t>Endive</t>
  </si>
  <si>
    <t>Cichorium endivia</t>
  </si>
  <si>
    <t>k26</t>
  </si>
  <si>
    <t>Fennel</t>
  </si>
  <si>
    <t>Bulb</t>
  </si>
  <si>
    <t>Foeniculum vulgare</t>
  </si>
  <si>
    <t>i5</t>
  </si>
  <si>
    <t>Garlic</t>
  </si>
  <si>
    <t>Allium sativum</t>
  </si>
  <si>
    <t>k25</t>
  </si>
  <si>
    <t>Kale</t>
  </si>
  <si>
    <t>k9</t>
  </si>
  <si>
    <t>Leeks</t>
  </si>
  <si>
    <t>Allium ampeloprasum</t>
  </si>
  <si>
    <t>k10</t>
  </si>
  <si>
    <t>Lettuce</t>
  </si>
  <si>
    <t>Lactuca sativa</t>
  </si>
  <si>
    <t>l8</t>
  </si>
  <si>
    <t>Mushroom &amp; Truffle</t>
  </si>
  <si>
    <t>Mushroom</t>
  </si>
  <si>
    <t>k11</t>
  </si>
  <si>
    <t>Okra</t>
  </si>
  <si>
    <t>Abelmoschus esculentus</t>
  </si>
  <si>
    <t>k12.1</t>
  </si>
  <si>
    <t>Onion and Shallot (Total Yield)</t>
  </si>
  <si>
    <t>Onion</t>
  </si>
  <si>
    <t>Allium cepa</t>
  </si>
  <si>
    <t>k12.2</t>
  </si>
  <si>
    <t>Onion and Shallot (Marketable Yield)</t>
  </si>
  <si>
    <t>k12.3</t>
  </si>
  <si>
    <t>Onion and Shallot (Non-marketable Yield)</t>
  </si>
  <si>
    <t>k13</t>
  </si>
  <si>
    <t>Scallions, Green Onions or Spring Onions</t>
  </si>
  <si>
    <t>Spring Onion</t>
  </si>
  <si>
    <t>Allium sp.</t>
  </si>
  <si>
    <t>k14</t>
  </si>
  <si>
    <t>Pumpkin &amp; Winter Squash</t>
  </si>
  <si>
    <t>Pumpkin</t>
  </si>
  <si>
    <t>Cucurbita pepo;Cucurbita maxima;Cucurbita moschata</t>
  </si>
  <si>
    <t>k19</t>
  </si>
  <si>
    <t>Zucchini &amp; Summer Squash</t>
  </si>
  <si>
    <t>Zucchini</t>
  </si>
  <si>
    <t>Cucurbita pepo</t>
  </si>
  <si>
    <t>k15</t>
  </si>
  <si>
    <t>Spinach</t>
  </si>
  <si>
    <t>Spinacia oleracea</t>
  </si>
  <si>
    <t>k23</t>
  </si>
  <si>
    <t>Swiss Chard</t>
  </si>
  <si>
    <t>k24</t>
  </si>
  <si>
    <t>Sunchoke</t>
  </si>
  <si>
    <t>Helianthus tuberosus</t>
  </si>
  <si>
    <t>e27.1</t>
  </si>
  <si>
    <t>Tomato (Total Yield)</t>
  </si>
  <si>
    <t>Tomato</t>
  </si>
  <si>
    <t>Solanum lycopersicum</t>
  </si>
  <si>
    <t>e27.2</t>
  </si>
  <si>
    <t>Tomato (Marketable Yield)</t>
  </si>
  <si>
    <t>e27.3</t>
  </si>
  <si>
    <t>Tomato (Non-marketable Yield)</t>
  </si>
  <si>
    <t>k20</t>
  </si>
  <si>
    <t>Radish &amp; Daikon</t>
  </si>
  <si>
    <t>Radish</t>
  </si>
  <si>
    <t>Raphanus sativus</t>
  </si>
  <si>
    <t>k21</t>
  </si>
  <si>
    <t>Turnip</t>
  </si>
  <si>
    <t>Brassica rapa</t>
  </si>
  <si>
    <t>k22</t>
  </si>
  <si>
    <t>Bitter Melon</t>
  </si>
  <si>
    <t>Momordica charantia</t>
  </si>
  <si>
    <t>k28</t>
  </si>
  <si>
    <t>Amaranth (Leaf)</t>
  </si>
  <si>
    <t>Amaranth</t>
  </si>
  <si>
    <t>k29</t>
  </si>
  <si>
    <t>Rape or Canola (Leaf)</t>
  </si>
  <si>
    <t>Rape</t>
  </si>
  <si>
    <t>l20.1</t>
  </si>
  <si>
    <t>Sugar Beet (Root)</t>
  </si>
  <si>
    <t>Sugar Beet</t>
  </si>
  <si>
    <t>Beta vulgaris vulgaris</t>
  </si>
  <si>
    <t>l20.2</t>
  </si>
  <si>
    <t>Sugar Beet (Sugar)</t>
  </si>
  <si>
    <t>o1</t>
  </si>
  <si>
    <t>Unspecified Fodder (Grass)</t>
  </si>
  <si>
    <t>Unspecified Grass</t>
  </si>
  <si>
    <t>h26</t>
  </si>
  <si>
    <t>Egyptian Clover</t>
  </si>
  <si>
    <t>Trifolium alexandrinum</t>
  </si>
  <si>
    <t>o7</t>
  </si>
  <si>
    <t>Brachiaria decumbens</t>
  </si>
  <si>
    <t>o8</t>
  </si>
  <si>
    <t>Brachiaria humidicola</t>
  </si>
  <si>
    <t>o9</t>
  </si>
  <si>
    <t>Brachiaria  brizantha</t>
  </si>
  <si>
    <t>o10</t>
  </si>
  <si>
    <t>Brachiaria hybrid</t>
  </si>
  <si>
    <t>o11</t>
  </si>
  <si>
    <t>Chloris gayana</t>
  </si>
  <si>
    <t>j14</t>
  </si>
  <si>
    <t>Dill</t>
  </si>
  <si>
    <t>Anethum graveolens</t>
  </si>
  <si>
    <t>j14.1</t>
  </si>
  <si>
    <t>k30</t>
  </si>
  <si>
    <t>Arugula or Rocket</t>
  </si>
  <si>
    <t>Rocket</t>
  </si>
  <si>
    <t>Eruca vesicaria</t>
  </si>
  <si>
    <t>d16</t>
  </si>
  <si>
    <t>Jute Mallow or Nalta Jute</t>
  </si>
  <si>
    <t>Jute Mallow</t>
  </si>
  <si>
    <t>Corchorus olitorius</t>
  </si>
  <si>
    <t>k31</t>
  </si>
  <si>
    <t>Common Purslane</t>
  </si>
  <si>
    <t>Portulaca oleracea</t>
  </si>
  <si>
    <t>a34</t>
  </si>
  <si>
    <t>Domestic Guineafowl</t>
  </si>
  <si>
    <t>Guineafowl</t>
  </si>
  <si>
    <t>Numida meleagris</t>
  </si>
  <si>
    <t>o12</t>
  </si>
  <si>
    <t>Cocksfoot</t>
  </si>
  <si>
    <t>Dactylis glomerata</t>
  </si>
  <si>
    <t>o13</t>
  </si>
  <si>
    <t>Tall Fescue</t>
  </si>
  <si>
    <t>Festuca arundinacea</t>
  </si>
  <si>
    <t>a35</t>
  </si>
  <si>
    <t>Guinea Pig</t>
  </si>
  <si>
    <t>Cavia porcellus</t>
  </si>
  <si>
    <t>o14</t>
  </si>
  <si>
    <t>Kikuyu Grass</t>
  </si>
  <si>
    <t>Pennisetum clandestinum</t>
  </si>
  <si>
    <t>o15</t>
  </si>
  <si>
    <t>Westerwold Ryegrass</t>
  </si>
  <si>
    <t>Lolium westerwoldicum</t>
  </si>
  <si>
    <t>o16</t>
  </si>
  <si>
    <t>Smutsfinger Grass</t>
  </si>
  <si>
    <t>Digitaria eriantha</t>
  </si>
  <si>
    <t>o17</t>
  </si>
  <si>
    <t>Hairy or Fodder Vetch</t>
  </si>
  <si>
    <t>Hairy Vetch</t>
  </si>
  <si>
    <t>Vicia villosa</t>
  </si>
  <si>
    <t>o18</t>
  </si>
  <si>
    <t>Ryegrass sp</t>
  </si>
  <si>
    <t>Lolium sp.</t>
  </si>
  <si>
    <t>o19</t>
  </si>
  <si>
    <t>Blue Lupin</t>
  </si>
  <si>
    <t>Lupinus angustifolius</t>
  </si>
  <si>
    <t>o20</t>
  </si>
  <si>
    <t>Jointvetche</t>
  </si>
  <si>
    <t>Aeschynomene histrix</t>
  </si>
  <si>
    <t>h27</t>
  </si>
  <si>
    <t>Jack Bean</t>
  </si>
  <si>
    <t>Canavalia ensiformis</t>
  </si>
  <si>
    <t>o21</t>
  </si>
  <si>
    <t>Fodder Radish</t>
  </si>
  <si>
    <t>k32</t>
  </si>
  <si>
    <t>Waterleaf</t>
  </si>
  <si>
    <t>Talinum fruticosum</t>
  </si>
  <si>
    <t>o22</t>
  </si>
  <si>
    <t>Vetiver Grass</t>
  </si>
  <si>
    <t>Chrysopogon zizanioides</t>
  </si>
  <si>
    <t>k33</t>
  </si>
  <si>
    <t>Fluted Pumpkin</t>
  </si>
  <si>
    <t>Telfairia occidentalis</t>
  </si>
  <si>
    <t>o23</t>
  </si>
  <si>
    <t>Fodder (Natural Vegetation)</t>
  </si>
  <si>
    <t>o24</t>
  </si>
  <si>
    <t>Stipagrostis uniplumis</t>
  </si>
  <si>
    <t>o25</t>
  </si>
  <si>
    <t>Tassel Three-awn</t>
  </si>
  <si>
    <t>Aristida congesta</t>
  </si>
  <si>
    <t>o26</t>
  </si>
  <si>
    <t>Sickle Grass</t>
  </si>
  <si>
    <t>Pogonarthria squarrosa</t>
  </si>
  <si>
    <t>h28</t>
  </si>
  <si>
    <t>Grass Pea, Indian Pea, Blue Sweet Pea, Chickling Pea, White Pea, White Vetch</t>
  </si>
  <si>
    <t>Indian Pea</t>
  </si>
  <si>
    <t>Lathyrus sativus</t>
  </si>
  <si>
    <t>c18</t>
  </si>
  <si>
    <t>Durum Wheat</t>
  </si>
  <si>
    <t>Triticum durum</t>
  </si>
  <si>
    <t>c19</t>
  </si>
  <si>
    <t>Triticale</t>
  </si>
  <si>
    <t>× Triticosecale</t>
  </si>
  <si>
    <t>o27</t>
  </si>
  <si>
    <t>Tick Clover sp</t>
  </si>
  <si>
    <t>Desmodium Sp.</t>
  </si>
  <si>
    <t>o28</t>
  </si>
  <si>
    <t>Centrosema pascuorum</t>
  </si>
  <si>
    <t>s3</t>
  </si>
  <si>
    <t>Non Product</t>
  </si>
  <si>
    <t>Cover Crop</t>
  </si>
  <si>
    <t>Ornithopus sativus</t>
  </si>
  <si>
    <t>s4</t>
  </si>
  <si>
    <t>Medicago truncatula</t>
  </si>
  <si>
    <t>s5</t>
  </si>
  <si>
    <t>Felicia heterophylla</t>
  </si>
  <si>
    <t>s6</t>
  </si>
  <si>
    <t>Dimorphotheca pluvialis</t>
  </si>
  <si>
    <t>s7</t>
  </si>
  <si>
    <t>Senecio elegans</t>
  </si>
  <si>
    <t>s8</t>
  </si>
  <si>
    <t>Geranium incanum</t>
  </si>
  <si>
    <t>s9</t>
  </si>
  <si>
    <t>Hermannia pinnata</t>
  </si>
  <si>
    <t>s10</t>
  </si>
  <si>
    <t>Helichrysum petiolare</t>
  </si>
  <si>
    <t>s11</t>
  </si>
  <si>
    <t>Pelargonium capitatum</t>
  </si>
  <si>
    <t>s12</t>
  </si>
  <si>
    <t>Gazania krebsiana</t>
  </si>
  <si>
    <t>s13</t>
  </si>
  <si>
    <t>Steirodiscus tagetes</t>
  </si>
  <si>
    <t>s14</t>
  </si>
  <si>
    <t>Heliophyla coronopifolia</t>
  </si>
  <si>
    <t>s15</t>
  </si>
  <si>
    <t>Lessertia frutescens</t>
  </si>
  <si>
    <t>s16</t>
  </si>
  <si>
    <t>Roella ciliata</t>
  </si>
  <si>
    <t>s17</t>
  </si>
  <si>
    <t>Monopsis lutea</t>
  </si>
  <si>
    <t>s18</t>
  </si>
  <si>
    <t>Cleretum bellidiforme</t>
  </si>
  <si>
    <t>s19</t>
  </si>
  <si>
    <t>Lampranthus multiradiatus</t>
  </si>
  <si>
    <t>s20</t>
  </si>
  <si>
    <t>Drosanthemum striatum</t>
  </si>
  <si>
    <t>s21</t>
  </si>
  <si>
    <t>Drosanthemum speciosum</t>
  </si>
  <si>
    <t>s22</t>
  </si>
  <si>
    <t>Drosanthemum floribundum</t>
  </si>
  <si>
    <t>o29</t>
  </si>
  <si>
    <t>Guinea Grass</t>
  </si>
  <si>
    <t>Megathyrsus maximus</t>
  </si>
  <si>
    <t>k34</t>
  </si>
  <si>
    <t>Ethiopian Eggplant</t>
  </si>
  <si>
    <t>Solanum aethiopicum</t>
  </si>
  <si>
    <t>o30</t>
  </si>
  <si>
    <t>Desho Grass</t>
  </si>
  <si>
    <t>Pennisetum pedicellatum</t>
  </si>
  <si>
    <t>a36</t>
  </si>
  <si>
    <t>Ostrich</t>
  </si>
  <si>
    <t>Struthio camelus</t>
  </si>
  <si>
    <t>a36.1</t>
  </si>
  <si>
    <t>o31</t>
  </si>
  <si>
    <t>Alfalfa</t>
  </si>
  <si>
    <t>Medicago sativa</t>
  </si>
  <si>
    <t>o31.1</t>
  </si>
  <si>
    <t>k35</t>
  </si>
  <si>
    <t>Calabash or Bottle Gourd</t>
  </si>
  <si>
    <t>Calabash</t>
  </si>
  <si>
    <t>Lagenaria siceraria</t>
  </si>
  <si>
    <t>l21</t>
  </si>
  <si>
    <t>Pelargonium sidoides</t>
  </si>
  <si>
    <t>a37</t>
  </si>
  <si>
    <t>Collector Urchin</t>
  </si>
  <si>
    <t>Tripneustes gratilla</t>
  </si>
  <si>
    <t>o32</t>
  </si>
  <si>
    <t>Subterranean Clover</t>
  </si>
  <si>
    <t>Trifolium subterraneum</t>
  </si>
  <si>
    <t>o33</t>
  </si>
  <si>
    <t>Congo Grass</t>
  </si>
  <si>
    <t>Brachiaria ruziziensis</t>
  </si>
  <si>
    <t>h29</t>
  </si>
  <si>
    <t>Unspecified Legume</t>
  </si>
  <si>
    <t>s23</t>
  </si>
  <si>
    <t>Unspecified Cover Crop</t>
  </si>
  <si>
    <t>l9.3</t>
  </si>
  <si>
    <t>Saccharum officinarum</t>
  </si>
  <si>
    <t>l9.4</t>
  </si>
  <si>
    <t>m1</t>
  </si>
  <si>
    <t>Energy Production</t>
  </si>
  <si>
    <t>Cookstove</t>
  </si>
  <si>
    <t>m2</t>
  </si>
  <si>
    <t>Biodigester</t>
  </si>
  <si>
    <t>m5</t>
  </si>
  <si>
    <t>Biogas</t>
  </si>
  <si>
    <t>m6</t>
  </si>
  <si>
    <t>Other Fuel</t>
  </si>
  <si>
    <t>o34</t>
  </si>
  <si>
    <t>Buffel Grass</t>
  </si>
  <si>
    <t>Cenchrus ciliaris</t>
  </si>
  <si>
    <t>o35</t>
  </si>
  <si>
    <t>Enteropogon monostachyos</t>
  </si>
  <si>
    <t>o36</t>
  </si>
  <si>
    <t>Eragrostis superba</t>
  </si>
  <si>
    <t>r1.1</t>
  </si>
  <si>
    <t>Patula Pine</t>
  </si>
  <si>
    <t>Pinus patula</t>
  </si>
  <si>
    <t>o37</t>
  </si>
  <si>
    <t>Stylosanthes hamata</t>
  </si>
  <si>
    <t>o39</t>
  </si>
  <si>
    <t>Sunn Hemp</t>
  </si>
  <si>
    <t>Crotalaria juncea</t>
  </si>
  <si>
    <t>o38</t>
  </si>
  <si>
    <t>Stylosanthes guianensis</t>
  </si>
  <si>
    <t>k1.1</t>
  </si>
  <si>
    <t>Vegetables (Unspecified)</t>
  </si>
  <si>
    <t>b27</t>
  </si>
  <si>
    <t>b41</t>
  </si>
  <si>
    <t>b40</t>
  </si>
  <si>
    <t>o40</t>
  </si>
  <si>
    <t>Themeda triandra</t>
  </si>
  <si>
    <t>b27.2</t>
  </si>
  <si>
    <t>b41.2</t>
  </si>
  <si>
    <t>b40.2</t>
  </si>
  <si>
    <t>l9.5</t>
  </si>
  <si>
    <t>Sweetcane (Cane)</t>
  </si>
  <si>
    <t>Sweetcane</t>
  </si>
  <si>
    <t>Saccharum arundinaceum</t>
  </si>
  <si>
    <t>l9.6</t>
  </si>
  <si>
    <t>Sweetcane (Sugar)</t>
  </si>
  <si>
    <t>o48</t>
  </si>
  <si>
    <t>Andropogon gayanus</t>
  </si>
  <si>
    <r>
      <t xml:space="preserve">Crop, Tree or Animal Varieties, Species &amp; Subspecies
</t>
    </r>
    <r>
      <rPr>
        <i/>
        <sz val="8"/>
        <color theme="1"/>
        <rFont val="Calibri"/>
        <family val="2"/>
        <scheme val="minor"/>
      </rPr>
      <t xml:space="preserve">Record tree or shrub varieties in the "AgF_GreenM_Fallow" tab.
If results are aggregated across a number of varieties then you can associate multiple varieties with a practice level at the base of this tab.
In multi-season experiments where varieties may change over time within a treatment (e.g., one short-season variety of maize is substituted for another) we don't want to create separate treatments for each variety within that treatment. In this situation please specify the variety when entering data in the "EnterData" tab.
</t>
    </r>
  </si>
  <si>
    <t>Not Base</t>
  </si>
  <si>
    <t>Inc Base</t>
  </si>
  <si>
    <t>Aggregated</t>
  </si>
  <si>
    <t>Combined</t>
  </si>
  <si>
    <t>V.Product</t>
  </si>
  <si>
    <t>V.Var</t>
  </si>
  <si>
    <t>Variety/Cultivar</t>
  </si>
  <si>
    <t>V.Species</t>
  </si>
  <si>
    <t>V.Subpecies</t>
  </si>
  <si>
    <t>Subspecies</t>
  </si>
  <si>
    <t>V.Crop.Practice</t>
  </si>
  <si>
    <t>Choose Crop Practice</t>
  </si>
  <si>
    <t>V.Animal.Practice</t>
  </si>
  <si>
    <t>Choose Animal Practice</t>
  </si>
  <si>
    <t>Crop Practice Description</t>
  </si>
  <si>
    <t>Animal Practice Description</t>
  </si>
  <si>
    <t>V.Base</t>
  </si>
  <si>
    <t>Base Practice?</t>
  </si>
  <si>
    <t>V.New.Crop</t>
  </si>
  <si>
    <t>New Crop?</t>
  </si>
  <si>
    <t>V.New.Var</t>
  </si>
  <si>
    <t>New Variety?</t>
  </si>
  <si>
    <t>V.New.Species</t>
  </si>
  <si>
    <t>New Species?</t>
  </si>
  <si>
    <t>V.New.SubSpecies</t>
  </si>
  <si>
    <t>New Subpecies?</t>
  </si>
  <si>
    <t>V.Type</t>
  </si>
  <si>
    <t>Type</t>
  </si>
  <si>
    <t>V.Trait1</t>
  </si>
  <si>
    <t>Trait1</t>
  </si>
  <si>
    <t>V.Trait2</t>
  </si>
  <si>
    <t>Trait2</t>
  </si>
  <si>
    <t>V.Trait3</t>
  </si>
  <si>
    <t>Trait3</t>
  </si>
  <si>
    <t>V.Maturity</t>
  </si>
  <si>
    <t>Time to Maturity (days)</t>
  </si>
  <si>
    <r>
      <t xml:space="preserve">Combine Varieties/Species (If required)
</t>
    </r>
    <r>
      <rPr>
        <i/>
        <sz val="8"/>
        <color theme="1"/>
        <rFont val="Calibri"/>
        <family val="2"/>
        <scheme val="minor"/>
      </rPr>
      <t>Some experiments aggregated results across varieties, for convience you can combine varieties here (or in the EnterData Tab). Please only combine varieties that are from the same product.</t>
    </r>
    <r>
      <rPr>
        <b/>
        <sz val="11"/>
        <color theme="1"/>
        <rFont val="Calibri"/>
        <family val="2"/>
        <scheme val="minor"/>
      </rPr>
      <t xml:space="preserve">
</t>
    </r>
    <r>
      <rPr>
        <i/>
        <sz val="8"/>
        <color theme="1"/>
        <rFont val="Calibri"/>
        <family val="2"/>
        <scheme val="minor"/>
      </rPr>
      <t>Note, if you want to add aggregated values, you will need to include all practices (varieties/species) in this table whether they are aggregated or not. For non-aggregated values you do not need to associate any varieties.</t>
    </r>
  </si>
  <si>
    <t>Practice Name</t>
  </si>
  <si>
    <t>Variety1</t>
  </si>
  <si>
    <t>Variety2</t>
  </si>
  <si>
    <t>Variety3</t>
  </si>
  <si>
    <t>Variety4</t>
  </si>
  <si>
    <t>Variety5</t>
  </si>
  <si>
    <t>Variety6</t>
  </si>
  <si>
    <t>Variety7</t>
  </si>
  <si>
    <t>Variety8</t>
  </si>
  <si>
    <t>Variety9</t>
  </si>
  <si>
    <t>Variety10</t>
  </si>
  <si>
    <t>Variety11</t>
  </si>
  <si>
    <t>Combined Prac</t>
  </si>
  <si>
    <t>V.Code.Crop</t>
  </si>
  <si>
    <t>V.Code.Animal</t>
  </si>
  <si>
    <t>V.Codes</t>
  </si>
  <si>
    <t>Join</t>
  </si>
  <si>
    <t>Variety</t>
  </si>
  <si>
    <t>Trait</t>
  </si>
  <si>
    <t>Var.Type</t>
  </si>
  <si>
    <t>Crop.Trait</t>
  </si>
  <si>
    <t>CropSearch.Crop</t>
  </si>
  <si>
    <t>CropSearch.Variety</t>
  </si>
  <si>
    <t>Variety.Search</t>
  </si>
  <si>
    <t>CropSearch.Species</t>
  </si>
  <si>
    <t>Species.Search</t>
  </si>
  <si>
    <t>Akidi</t>
  </si>
  <si>
    <t>Hybrid</t>
  </si>
  <si>
    <t>Drought tolerance</t>
  </si>
  <si>
    <t>Dark brown</t>
  </si>
  <si>
    <t>OPV</t>
  </si>
  <si>
    <t>Heat tolerance</t>
  </si>
  <si>
    <t>Musa AAA</t>
  </si>
  <si>
    <t>Composite</t>
  </si>
  <si>
    <t>Early maturity</t>
  </si>
  <si>
    <t>Musa AAA cv Nakyetengu</t>
  </si>
  <si>
    <t>Cultivar</t>
  </si>
  <si>
    <t>Salinity tolerance</t>
  </si>
  <si>
    <t>Giza 123</t>
  </si>
  <si>
    <t>Local</t>
  </si>
  <si>
    <t>Disease resistance</t>
  </si>
  <si>
    <t>HB 42</t>
  </si>
  <si>
    <t>Improved yield</t>
  </si>
  <si>
    <t>Egusi-bara</t>
  </si>
  <si>
    <t>Copenhagen market</t>
  </si>
  <si>
    <t>Grandslam</t>
  </si>
  <si>
    <t>Tower</t>
  </si>
  <si>
    <t>Bako local</t>
  </si>
  <si>
    <t>California wonder</t>
  </si>
  <si>
    <t>Brazilia</t>
  </si>
  <si>
    <t>Nantes</t>
  </si>
  <si>
    <t>01/1316</t>
  </si>
  <si>
    <t>91/02324</t>
  </si>
  <si>
    <t>96/1632</t>
  </si>
  <si>
    <t>96/1708</t>
  </si>
  <si>
    <t>97/0162</t>
  </si>
  <si>
    <t>97/3200</t>
  </si>
  <si>
    <t>97/4763</t>
  </si>
  <si>
    <t>97/4769</t>
  </si>
  <si>
    <t>97/4779</t>
  </si>
  <si>
    <t>98/0002</t>
  </si>
  <si>
    <t>98/0505</t>
  </si>
  <si>
    <t>98/0510</t>
  </si>
  <si>
    <t>98/0581</t>
  </si>
  <si>
    <t>98/2101</t>
  </si>
  <si>
    <t>98/2132</t>
  </si>
  <si>
    <t>Ankra</t>
  </si>
  <si>
    <t>Beatrice</t>
  </si>
  <si>
    <t>BEN 86052</t>
  </si>
  <si>
    <t>Bengsogla</t>
  </si>
  <si>
    <t>Chamandanda</t>
  </si>
  <si>
    <t>CRI Agbelifia</t>
  </si>
  <si>
    <t>Gblemoduade</t>
  </si>
  <si>
    <t>Idileru</t>
  </si>
  <si>
    <t>Kalawe</t>
  </si>
  <si>
    <t>Liyayi</t>
  </si>
  <si>
    <t>Maunjili</t>
  </si>
  <si>
    <t>Mbundumali</t>
  </si>
  <si>
    <t>MK05/0297</t>
  </si>
  <si>
    <t>MM 96/4884</t>
  </si>
  <si>
    <t>MM 96/5280</t>
  </si>
  <si>
    <t>Mpale</t>
  </si>
  <si>
    <t>Mulola</t>
  </si>
  <si>
    <t>Nase 3</t>
  </si>
  <si>
    <t>Odongbo</t>
  </si>
  <si>
    <t>Phoso</t>
  </si>
  <si>
    <t>RAV4</t>
  </si>
  <si>
    <t>Sauti</t>
  </si>
  <si>
    <t>Sawasawa</t>
  </si>
  <si>
    <t>TME 419</t>
  </si>
  <si>
    <t>TME 7</t>
  </si>
  <si>
    <t>TMS 30395</t>
  </si>
  <si>
    <t>TMS 4(2)1425</t>
  </si>
  <si>
    <t>TMS 9193</t>
  </si>
  <si>
    <t>TMS 91934</t>
  </si>
  <si>
    <t>TMS I 92/0067</t>
  </si>
  <si>
    <t>TMS4(2)1425</t>
  </si>
  <si>
    <t>Yizaso</t>
  </si>
  <si>
    <t>Green valient</t>
  </si>
  <si>
    <t>ICCV3110</t>
  </si>
  <si>
    <t>ICCV4306</t>
  </si>
  <si>
    <t>ICCV7307</t>
  </si>
  <si>
    <t>ICCV924</t>
  </si>
  <si>
    <t>ICCV92944</t>
  </si>
  <si>
    <t>ICCV95423</t>
  </si>
  <si>
    <t>NHVIB</t>
  </si>
  <si>
    <t>Basketed Amazon Pa7 x Na32</t>
  </si>
  <si>
    <t>Cacao hybrid</t>
  </si>
  <si>
    <t>H109</t>
  </si>
  <si>
    <t>H117</t>
  </si>
  <si>
    <t>H125</t>
  </si>
  <si>
    <t>H140</t>
  </si>
  <si>
    <t>Arabica</t>
  </si>
  <si>
    <t>Arabica 74110</t>
  </si>
  <si>
    <t>Arabica 75227</t>
  </si>
  <si>
    <t>Arabica F-59</t>
  </si>
  <si>
    <t>CNRA 182</t>
  </si>
  <si>
    <t>CNRA 197</t>
  </si>
  <si>
    <t>CNRA 461</t>
  </si>
  <si>
    <t>CNRA 477</t>
  </si>
  <si>
    <t>CNRA 505</t>
  </si>
  <si>
    <t>Canephora</t>
  </si>
  <si>
    <t>Robusta</t>
  </si>
  <si>
    <t>S.L.28</t>
  </si>
  <si>
    <t>A-197</t>
  </si>
  <si>
    <t>Bataaf</t>
  </si>
  <si>
    <t>BCM-B2</t>
  </si>
  <si>
    <t>CAL143</t>
  </si>
  <si>
    <t>Canadian wonder</t>
  </si>
  <si>
    <t>CODMLB 001</t>
  </si>
  <si>
    <t>Dark Red</t>
  </si>
  <si>
    <t>DRK57</t>
  </si>
  <si>
    <t>GLP 190</t>
  </si>
  <si>
    <t>GLP 2</t>
  </si>
  <si>
    <t>Gofta</t>
  </si>
  <si>
    <t>Inyumba 3</t>
  </si>
  <si>
    <t>IZ-301-1</t>
  </si>
  <si>
    <t>K 132</t>
  </si>
  <si>
    <t>Kalima</t>
  </si>
  <si>
    <t>KK22</t>
  </si>
  <si>
    <t>MAM-25</t>
  </si>
  <si>
    <t>MLB 49</t>
  </si>
  <si>
    <t>Nanyati</t>
  </si>
  <si>
    <t>Nasaka</t>
  </si>
  <si>
    <t>Nyayo</t>
  </si>
  <si>
    <t>OMO-95</t>
  </si>
  <si>
    <t>RAO55</t>
  </si>
  <si>
    <t>Roba-1</t>
  </si>
  <si>
    <t>Rosecoco</t>
  </si>
  <si>
    <t>RWR221</t>
  </si>
  <si>
    <t>RWV1129</t>
  </si>
  <si>
    <t>Small red</t>
  </si>
  <si>
    <t>TY3396-12</t>
  </si>
  <si>
    <t>Var G 2333</t>
  </si>
  <si>
    <t>AAB</t>
  </si>
  <si>
    <t>Agbagba</t>
  </si>
  <si>
    <t>Apantu pa</t>
  </si>
  <si>
    <t>BITA3</t>
  </si>
  <si>
    <t>Ebang</t>
  </si>
  <si>
    <t>Essong</t>
  </si>
  <si>
    <t>PITA 14</t>
  </si>
  <si>
    <t>PITA 23</t>
  </si>
  <si>
    <t>Albar SZ9134</t>
  </si>
  <si>
    <t>Barakat</t>
  </si>
  <si>
    <t>IL74</t>
  </si>
  <si>
    <t>Irma A1239</t>
  </si>
  <si>
    <t>Irma BLT-PF</t>
  </si>
  <si>
    <t>Sam 71</t>
  </si>
  <si>
    <t>Samaru 72</t>
  </si>
  <si>
    <t>Stam59A</t>
  </si>
  <si>
    <t>Cover Crop or Green Manure</t>
  </si>
  <si>
    <t>s1</t>
  </si>
  <si>
    <t>CIAT 18744</t>
  </si>
  <si>
    <t>Cochise (dwarf fescue)</t>
  </si>
  <si>
    <t>Fiord</t>
  </si>
  <si>
    <t>Usgen 18</t>
  </si>
  <si>
    <t>58-57</t>
  </si>
  <si>
    <t>86D 719</t>
  </si>
  <si>
    <t>Achishuru2</t>
  </si>
  <si>
    <t>Adom</t>
  </si>
  <si>
    <t>Asontem</t>
  </si>
  <si>
    <t>Asuntem</t>
  </si>
  <si>
    <t>Ayiyi</t>
  </si>
  <si>
    <t>B111-2</t>
  </si>
  <si>
    <t>Bambey 21</t>
  </si>
  <si>
    <t>Black eye</t>
  </si>
  <si>
    <t>Blackeye bean</t>
  </si>
  <si>
    <t>Blll-2</t>
  </si>
  <si>
    <t>Brown IT 124</t>
  </si>
  <si>
    <t>California Blackeye 5</t>
  </si>
  <si>
    <t>Carioca</t>
  </si>
  <si>
    <t>CBC2</t>
  </si>
  <si>
    <t>CP-21</t>
  </si>
  <si>
    <t>Dan-illa</t>
  </si>
  <si>
    <t>Dr Saunders</t>
  </si>
  <si>
    <t>Ein El Gazal</t>
  </si>
  <si>
    <t>Foumbot local</t>
  </si>
  <si>
    <t>IAR48</t>
  </si>
  <si>
    <t>Ife brown</t>
  </si>
  <si>
    <t>IT 18</t>
  </si>
  <si>
    <t>IT 82D-716</t>
  </si>
  <si>
    <t>IT 82E-9</t>
  </si>
  <si>
    <t>IT 84D-449</t>
  </si>
  <si>
    <t>IT 84E-124</t>
  </si>
  <si>
    <t>IT 84S-2246-4</t>
  </si>
  <si>
    <t>IT 85S-2246-4</t>
  </si>
  <si>
    <t>IT 87D-611-3</t>
  </si>
  <si>
    <t>IT 89KD-288</t>
  </si>
  <si>
    <t>IT 90K-284-2</t>
  </si>
  <si>
    <t>IT 93K-452-1</t>
  </si>
  <si>
    <t>IT 93KZ45615</t>
  </si>
  <si>
    <t>IT 97K-499-35</t>
  </si>
  <si>
    <t>ITH 98-46</t>
  </si>
  <si>
    <t>K 80</t>
  </si>
  <si>
    <t>Kafanji</t>
  </si>
  <si>
    <t>KVX611</t>
  </si>
  <si>
    <t>Landrace</t>
  </si>
  <si>
    <t>Legon prolific</t>
  </si>
  <si>
    <t>Mougne</t>
  </si>
  <si>
    <t>Moussa</t>
  </si>
  <si>
    <t>N'diambour</t>
  </si>
  <si>
    <t>Prima</t>
  </si>
  <si>
    <t>Soronko</t>
  </si>
  <si>
    <t>Suvita 2</t>
  </si>
  <si>
    <t>Temne</t>
  </si>
  <si>
    <t>TN 5-78</t>
  </si>
  <si>
    <t>TN5-78</t>
  </si>
  <si>
    <t>TN88-63</t>
  </si>
  <si>
    <t>Tumaini</t>
  </si>
  <si>
    <t>TVU 1509</t>
  </si>
  <si>
    <t>TVU 2246</t>
  </si>
  <si>
    <t>Tvx 3236</t>
  </si>
  <si>
    <t>TVX4659-03E</t>
  </si>
  <si>
    <t>VITA 5</t>
  </si>
  <si>
    <t>VITA 6</t>
  </si>
  <si>
    <t>Vuli-1</t>
  </si>
  <si>
    <t>Zimbabwe Red</t>
  </si>
  <si>
    <t>Beta-Alpha</t>
  </si>
  <si>
    <t>Danish seed</t>
  </si>
  <si>
    <t>Sewey</t>
  </si>
  <si>
    <t>Marvel</t>
  </si>
  <si>
    <t>CS-20DK</t>
  </si>
  <si>
    <t>Giza 3</t>
  </si>
  <si>
    <t>Giza 461</t>
  </si>
  <si>
    <t>Giza 716</t>
  </si>
  <si>
    <t>Cyprinus carpio</t>
  </si>
  <si>
    <t>El-Manzalah (MCF)</t>
  </si>
  <si>
    <t>Clarias gariepinus</t>
  </si>
  <si>
    <t>El-Qanater (QCF)</t>
  </si>
  <si>
    <t>Qanater (QCF) x El-Manzalah (MCF)</t>
  </si>
  <si>
    <t>Til-aqua red NMT</t>
  </si>
  <si>
    <t>Oreochromis niloticus</t>
  </si>
  <si>
    <t>Tilapia rendalli</t>
  </si>
  <si>
    <t>Oreochromis niloticus x Oreochromis mossambicus</t>
  </si>
  <si>
    <t>Oreochromis mossambicus</t>
  </si>
  <si>
    <t>Oreochromis shiranus</t>
  </si>
  <si>
    <t>Labeo victorianus</t>
  </si>
  <si>
    <t>Labeo senegalensis</t>
  </si>
  <si>
    <t>Heterobranchus longifilis</t>
  </si>
  <si>
    <t>Heterobranchus bidorsalis</t>
  </si>
  <si>
    <t>Clarias isheriensis</t>
  </si>
  <si>
    <t>Clarias gariepinus x Heterobranchus bidorsalis</t>
  </si>
  <si>
    <t>Fodder Grass</t>
  </si>
  <si>
    <t>Ermelo</t>
  </si>
  <si>
    <t>Eragrostis curvula</t>
  </si>
  <si>
    <t>Gatton</t>
  </si>
  <si>
    <t>Panicum maximum</t>
  </si>
  <si>
    <t>Hera</t>
  </si>
  <si>
    <t>Irene</t>
  </si>
  <si>
    <t>Katambora</t>
  </si>
  <si>
    <t>Kawanda 4 (KW4)</t>
  </si>
  <si>
    <t>S10LA x P97</t>
  </si>
  <si>
    <t>S10LA x P99</t>
  </si>
  <si>
    <t>Tift 23A x P81</t>
  </si>
  <si>
    <t>Triumph</t>
  </si>
  <si>
    <t>Fodder Legume</t>
  </si>
  <si>
    <t>o2</t>
  </si>
  <si>
    <t>ABT805</t>
  </si>
  <si>
    <t>Africaine</t>
  </si>
  <si>
    <t>Ameristand 801S</t>
  </si>
  <si>
    <t>Coussouls</t>
  </si>
  <si>
    <t>Ecotypo siciliano</t>
  </si>
  <si>
    <t>Erfoud1</t>
  </si>
  <si>
    <t>Gabes2355</t>
  </si>
  <si>
    <t>ILCA6301</t>
  </si>
  <si>
    <t>Trifolium quartinianum</t>
  </si>
  <si>
    <t>Magali</t>
  </si>
  <si>
    <t>Mamuntanas</t>
  </si>
  <si>
    <t>Melissa</t>
  </si>
  <si>
    <t>PAN 4860</t>
  </si>
  <si>
    <t>Penngift</t>
  </si>
  <si>
    <t>Coronilla varia</t>
  </si>
  <si>
    <t>Prosementi</t>
  </si>
  <si>
    <t>Rich2</t>
  </si>
  <si>
    <t>Sardi10</t>
  </si>
  <si>
    <t>Siriver</t>
  </si>
  <si>
    <t>Tamantit</t>
  </si>
  <si>
    <t>Verano</t>
  </si>
  <si>
    <t>Windsor</t>
  </si>
  <si>
    <t>Astragalus cicer</t>
  </si>
  <si>
    <t>Fodder Tree</t>
  </si>
  <si>
    <t>o3</t>
  </si>
  <si>
    <t>Accession 15/84</t>
  </si>
  <si>
    <t>Locale de Niatia</t>
  </si>
  <si>
    <t>Line A</t>
  </si>
  <si>
    <t>Line B</t>
  </si>
  <si>
    <t>Line C</t>
  </si>
  <si>
    <t>Line D</t>
  </si>
  <si>
    <t>Line E</t>
  </si>
  <si>
    <t>Line F</t>
  </si>
  <si>
    <t>Chardonnay 99 richter</t>
  </si>
  <si>
    <t>110R rootstock</t>
  </si>
  <si>
    <t>Danlas</t>
  </si>
  <si>
    <t>28-206</t>
  </si>
  <si>
    <t>55-437</t>
  </si>
  <si>
    <t>69-101</t>
  </si>
  <si>
    <t>77-33</t>
  </si>
  <si>
    <t>A-26</t>
  </si>
  <si>
    <t>CG7</t>
  </si>
  <si>
    <t>Egret</t>
  </si>
  <si>
    <t>Falcon</t>
  </si>
  <si>
    <t>Gubeish</t>
  </si>
  <si>
    <t>ICGV12991</t>
  </si>
  <si>
    <t>Kumawu</t>
  </si>
  <si>
    <t>M572-801</t>
  </si>
  <si>
    <t>MH 383</t>
  </si>
  <si>
    <t>Nwakara</t>
  </si>
  <si>
    <t>RMP12</t>
  </si>
  <si>
    <t>S-61</t>
  </si>
  <si>
    <t>Virginia variegated</t>
  </si>
  <si>
    <t>HF G75</t>
  </si>
  <si>
    <t>Seb</t>
  </si>
  <si>
    <t>ILRI147</t>
  </si>
  <si>
    <t>Rongai</t>
  </si>
  <si>
    <t>8644-27</t>
  </si>
  <si>
    <t>9011-30</t>
  </si>
  <si>
    <t>9134-14</t>
  </si>
  <si>
    <t>Abeleehi</t>
  </si>
  <si>
    <t>Across 86 Pool 16</t>
  </si>
  <si>
    <t>Across 94 TZE Comp5-W</t>
  </si>
  <si>
    <t>Across 95 TZEE Comp4-C3</t>
  </si>
  <si>
    <t>Across 97 TZL Comp1-W</t>
  </si>
  <si>
    <t>Babungo</t>
  </si>
  <si>
    <t>BH140</t>
  </si>
  <si>
    <t>Borno-Acc-10</t>
  </si>
  <si>
    <t>BR-9928</t>
  </si>
  <si>
    <t>BR-9928-DMR</t>
  </si>
  <si>
    <t>Bui yellow x C 10</t>
  </si>
  <si>
    <t>CMS 8507</t>
  </si>
  <si>
    <t>CMS 8704</t>
  </si>
  <si>
    <t>CMS 8705</t>
  </si>
  <si>
    <t>Coca</t>
  </si>
  <si>
    <t>Composite 2</t>
  </si>
  <si>
    <t>Composite 4</t>
  </si>
  <si>
    <t>DH02</t>
  </si>
  <si>
    <t>DK 8031</t>
  </si>
  <si>
    <t>DKC 8033</t>
  </si>
  <si>
    <t>DKC 8053</t>
  </si>
  <si>
    <t>DKC 9089</t>
  </si>
  <si>
    <t>DMR</t>
  </si>
  <si>
    <t>DMR-ESR-W</t>
  </si>
  <si>
    <t>DMR-ESR-Y</t>
  </si>
  <si>
    <t>DMR-LSR-W</t>
  </si>
  <si>
    <t>DMR-SR-W</t>
  </si>
  <si>
    <t>DMR-SR-W TZ8843</t>
  </si>
  <si>
    <t>DMR-SR-Y</t>
  </si>
  <si>
    <t>Dorke SR</t>
  </si>
  <si>
    <t>Duma</t>
  </si>
  <si>
    <t>EAH-75</t>
  </si>
  <si>
    <t>Ekona 83 TZSR-4-1</t>
  </si>
  <si>
    <t>Ekona mixed color (EMC)</t>
  </si>
  <si>
    <t>Emap11</t>
  </si>
  <si>
    <t>F 7928</t>
  </si>
  <si>
    <t>FARTZ 7</t>
  </si>
  <si>
    <t>FARZ 27</t>
  </si>
  <si>
    <t>FARZ 34</t>
  </si>
  <si>
    <t>FARZ 34 (TZB)</t>
  </si>
  <si>
    <t>Ferke 81-28</t>
  </si>
  <si>
    <t>Gbade</t>
  </si>
  <si>
    <t>Gbogbe</t>
  </si>
  <si>
    <t>H 502</t>
  </si>
  <si>
    <t>H 505</t>
  </si>
  <si>
    <t>H 511</t>
  </si>
  <si>
    <t>H 512</t>
  </si>
  <si>
    <t>H 513</t>
  </si>
  <si>
    <t>H 612</t>
  </si>
  <si>
    <t>H 614</t>
  </si>
  <si>
    <t>H 614D</t>
  </si>
  <si>
    <t>H 625</t>
  </si>
  <si>
    <t>H 622</t>
  </si>
  <si>
    <t>H 624</t>
  </si>
  <si>
    <t>H 627</t>
  </si>
  <si>
    <t>H 6304</t>
  </si>
  <si>
    <t>HB</t>
  </si>
  <si>
    <t>HB 512</t>
  </si>
  <si>
    <t>HB 513</t>
  </si>
  <si>
    <t>HB 520</t>
  </si>
  <si>
    <t>HB 614D</t>
  </si>
  <si>
    <t>HC 4141</t>
  </si>
  <si>
    <t>Ikenne</t>
  </si>
  <si>
    <t>Ikenne 81-49-SR</t>
  </si>
  <si>
    <t>IR</t>
  </si>
  <si>
    <t>IR-CIMMYT</t>
  </si>
  <si>
    <t>IRAT171</t>
  </si>
  <si>
    <t>IyFD-C0</t>
  </si>
  <si>
    <t>Katsina-AccNo1</t>
  </si>
  <si>
    <t>Katsina-Cae-1</t>
  </si>
  <si>
    <t>Katumani</t>
  </si>
  <si>
    <t>Katumani B</t>
  </si>
  <si>
    <t>Katumani composite</t>
  </si>
  <si>
    <t>Katumani composite B</t>
  </si>
  <si>
    <t>Kilima</t>
  </si>
  <si>
    <t>KRN-1</t>
  </si>
  <si>
    <t>KSTP94</t>
  </si>
  <si>
    <t>Local white</t>
  </si>
  <si>
    <t>Longe 1</t>
  </si>
  <si>
    <t>Longe 4</t>
  </si>
  <si>
    <t>Maseno double cobber</t>
  </si>
  <si>
    <t>Mexican17</t>
  </si>
  <si>
    <t>MH 17</t>
  </si>
  <si>
    <t>MH 18</t>
  </si>
  <si>
    <t>MH 41</t>
  </si>
  <si>
    <t>MM 603</t>
  </si>
  <si>
    <t>MM 604</t>
  </si>
  <si>
    <t>MM 612</t>
  </si>
  <si>
    <t>MM 752</t>
  </si>
  <si>
    <t>MMV 400</t>
  </si>
  <si>
    <t>MOK TRZ 87</t>
  </si>
  <si>
    <t>MRI 624</t>
  </si>
  <si>
    <t>Mus 1</t>
  </si>
  <si>
    <t>NCSM 41</t>
  </si>
  <si>
    <t>NCSM 51</t>
  </si>
  <si>
    <t>NH1</t>
  </si>
  <si>
    <t>NSCM 41</t>
  </si>
  <si>
    <t>Nyamula</t>
  </si>
  <si>
    <t>Oba super 1</t>
  </si>
  <si>
    <t>Oba super 2</t>
  </si>
  <si>
    <t>Okomasa</t>
  </si>
  <si>
    <t>Open pollinated</t>
  </si>
  <si>
    <t>OPV ZM421</t>
  </si>
  <si>
    <t>P3 Kollo</t>
  </si>
  <si>
    <t>PAN 11</t>
  </si>
  <si>
    <t>PAN 5195</t>
  </si>
  <si>
    <t>PAN 6236 B</t>
  </si>
  <si>
    <t>PAN 67</t>
  </si>
  <si>
    <t>PAN 6710</t>
  </si>
  <si>
    <t>Pioneer</t>
  </si>
  <si>
    <t>Pioneer 30G19</t>
  </si>
  <si>
    <t>Pioneer 327</t>
  </si>
  <si>
    <t>Pioneer 3452</t>
  </si>
  <si>
    <t>Pool 16</t>
  </si>
  <si>
    <t>Pool 16-DT</t>
  </si>
  <si>
    <t>Poza rica</t>
  </si>
  <si>
    <t>Pris601</t>
  </si>
  <si>
    <t>R201</t>
  </si>
  <si>
    <t>R215</t>
  </si>
  <si>
    <t>Retained seed</t>
  </si>
  <si>
    <t>RH-240</t>
  </si>
  <si>
    <t>S-123B1210:B1230</t>
  </si>
  <si>
    <t>Safita2</t>
  </si>
  <si>
    <t>SC401</t>
  </si>
  <si>
    <t>SC402</t>
  </si>
  <si>
    <t>SC403</t>
  </si>
  <si>
    <t>SC501</t>
  </si>
  <si>
    <t>SC525</t>
  </si>
  <si>
    <t>SC627</t>
  </si>
  <si>
    <t>SC6325</t>
  </si>
  <si>
    <t>SC635</t>
  </si>
  <si>
    <t>Silver King</t>
  </si>
  <si>
    <t>Single cross 10</t>
  </si>
  <si>
    <t>SNK 2147</t>
  </si>
  <si>
    <t>SNK 2340</t>
  </si>
  <si>
    <t>SR21</t>
  </si>
  <si>
    <t>SR52</t>
  </si>
  <si>
    <t>Staha</t>
  </si>
  <si>
    <t>STR-EV-IWD</t>
  </si>
  <si>
    <t>Suwan-1-Y</t>
  </si>
  <si>
    <t>Suwan-ISR-Y</t>
  </si>
  <si>
    <t>SV4</t>
  </si>
  <si>
    <t>Tan250</t>
  </si>
  <si>
    <t>TMV 1 ST</t>
  </si>
  <si>
    <t>TMV-1</t>
  </si>
  <si>
    <t>TMV-2+145</t>
  </si>
  <si>
    <t>TZB</t>
  </si>
  <si>
    <t>TZB Composite</t>
  </si>
  <si>
    <t>TZB S C2</t>
  </si>
  <si>
    <t>TZBR</t>
  </si>
  <si>
    <t>TZE</t>
  </si>
  <si>
    <t>TZE Comp 1</t>
  </si>
  <si>
    <t>TZE Comp 3</t>
  </si>
  <si>
    <t>TZE Comp 311</t>
  </si>
  <si>
    <t>TZE Comp 3x4</t>
  </si>
  <si>
    <t>TZE Comp 5</t>
  </si>
  <si>
    <t>TZE Composite 3 C1</t>
  </si>
  <si>
    <t>TZER</t>
  </si>
  <si>
    <t>TZER-W</t>
  </si>
  <si>
    <t>TZESR-W</t>
  </si>
  <si>
    <t>TZL Comp 1</t>
  </si>
  <si>
    <t>TZL Comp 4</t>
  </si>
  <si>
    <t>TZPB-SRW</t>
  </si>
  <si>
    <t>TZSR</t>
  </si>
  <si>
    <t>TZSR composite</t>
  </si>
  <si>
    <t>TZSR-Y-1</t>
  </si>
  <si>
    <t>UH 615</t>
  </si>
  <si>
    <t>Ukiliguru</t>
  </si>
  <si>
    <t>Ukiriguru composite A</t>
  </si>
  <si>
    <t>V-37</t>
  </si>
  <si>
    <t>Western yellow</t>
  </si>
  <si>
    <t>WH505</t>
  </si>
  <si>
    <t>WS 303</t>
  </si>
  <si>
    <t>ZM-10</t>
  </si>
  <si>
    <t>ZM421</t>
  </si>
  <si>
    <t>ZM423</t>
  </si>
  <si>
    <t>ZM521</t>
  </si>
  <si>
    <t>ZM525</t>
  </si>
  <si>
    <t>ZM607</t>
  </si>
  <si>
    <t>ZM621</t>
  </si>
  <si>
    <t>ZS 261</t>
  </si>
  <si>
    <t>Western local</t>
  </si>
  <si>
    <t>KVR 26 N26</t>
  </si>
  <si>
    <t>Bana</t>
  </si>
  <si>
    <t>Essete</t>
  </si>
  <si>
    <t>Fogera</t>
  </si>
  <si>
    <t>Overberg</t>
  </si>
  <si>
    <t>TAE 38</t>
  </si>
  <si>
    <t>UM 38</t>
  </si>
  <si>
    <t>g6.1-g6.2</t>
  </si>
  <si>
    <t>Chemlali</t>
  </si>
  <si>
    <t>Chetoui</t>
  </si>
  <si>
    <t>Picholine marocaine</t>
  </si>
  <si>
    <t>Bombay red</t>
  </si>
  <si>
    <t>Composite IV</t>
  </si>
  <si>
    <t>DZT-Sht-78</t>
  </si>
  <si>
    <t>Red creole</t>
  </si>
  <si>
    <t>Agege I</t>
  </si>
  <si>
    <t>Washington navel</t>
  </si>
  <si>
    <t>Deli O x P ex OPRC</t>
  </si>
  <si>
    <t>Carnival</t>
  </si>
  <si>
    <t>Early swell</t>
  </si>
  <si>
    <t>Borno</t>
  </si>
  <si>
    <t>Darinkoba</t>
  </si>
  <si>
    <t>Ex-Borno</t>
  </si>
  <si>
    <t>HKP</t>
  </si>
  <si>
    <t>ICMV 89305</t>
  </si>
  <si>
    <t>ICMV IS 89305</t>
  </si>
  <si>
    <t>IKMP5</t>
  </si>
  <si>
    <t>IKMP8201</t>
  </si>
  <si>
    <t>ITMV</t>
  </si>
  <si>
    <t>ITMV 8001</t>
  </si>
  <si>
    <t>Local landrace</t>
  </si>
  <si>
    <t>PAN 6611</t>
  </si>
  <si>
    <t>SA standard</t>
  </si>
  <si>
    <t>Sadore local</t>
  </si>
  <si>
    <t>Serere 6A</t>
  </si>
  <si>
    <t>Sosap</t>
  </si>
  <si>
    <t>Souna</t>
  </si>
  <si>
    <t>Souna 3</t>
  </si>
  <si>
    <t>Toroniou</t>
  </si>
  <si>
    <t>Toroniou c1</t>
  </si>
  <si>
    <t>Zatib</t>
  </si>
  <si>
    <t>Ater</t>
  </si>
  <si>
    <t>Dekoko</t>
  </si>
  <si>
    <t>Kyondo</t>
  </si>
  <si>
    <t>Atarodo</t>
  </si>
  <si>
    <t>Sombo</t>
  </si>
  <si>
    <t>Tatase</t>
  </si>
  <si>
    <t>Babati white</t>
  </si>
  <si>
    <t>CEAP00053</t>
  </si>
  <si>
    <t>CEAP00068</t>
  </si>
  <si>
    <t>Determinate dwarf</t>
  </si>
  <si>
    <t>Ex Chitedze</t>
  </si>
  <si>
    <t>ICPL 86015</t>
  </si>
  <si>
    <t>Kat 50/3</t>
  </si>
  <si>
    <t>Kat 777</t>
  </si>
  <si>
    <t>QP37</t>
  </si>
  <si>
    <t>Anet</t>
  </si>
  <si>
    <t>B53</t>
  </si>
  <si>
    <t>Cara</t>
  </si>
  <si>
    <t>Condea</t>
  </si>
  <si>
    <t>Cruza</t>
  </si>
  <si>
    <t>Kenya Baraka</t>
  </si>
  <si>
    <t>Pimpernel</t>
  </si>
  <si>
    <t>Utila</t>
  </si>
  <si>
    <t>Victora clone 388611.22</t>
  </si>
  <si>
    <t>Victoria</t>
  </si>
  <si>
    <t>English giant</t>
  </si>
  <si>
    <t>Giant</t>
  </si>
  <si>
    <t>Giant essex</t>
  </si>
  <si>
    <t>B 6144F-MR-6–0-0</t>
  </si>
  <si>
    <t>CT6510–24–1-2</t>
  </si>
  <si>
    <t>IR 70210–39-CPA-7–1-1–4-2</t>
  </si>
  <si>
    <t>IR 74371–3-1–1</t>
  </si>
  <si>
    <t>IR 74371–46–1-1</t>
  </si>
  <si>
    <t>IR 74371–54–1-1</t>
  </si>
  <si>
    <t>IR 78878–53–2-2–2</t>
  </si>
  <si>
    <t>PSBRc 9</t>
  </si>
  <si>
    <t>UPL RI-7</t>
  </si>
  <si>
    <t>WAB450-IBP-38-HB (NERICA1)</t>
  </si>
  <si>
    <t>WAB881–10–37–18–7-P4-HB</t>
  </si>
  <si>
    <t>Yumenohatamochi</t>
  </si>
  <si>
    <t>Temperate Japonica</t>
  </si>
  <si>
    <t>IR 68098-B-78–2-2-B-1</t>
  </si>
  <si>
    <t>Indica</t>
  </si>
  <si>
    <t>IR 70181–32-PMI-1–1-5–1</t>
  </si>
  <si>
    <t>IR 70181–3-PMI-1-UBN-1-B-1–1</t>
  </si>
  <si>
    <t>IR 70213–10-CPA-4–2-2–2</t>
  </si>
  <si>
    <t>IR 70213–10-CPA-4–2-3–2</t>
  </si>
  <si>
    <t>IR 71726–18–2-1–2</t>
  </si>
  <si>
    <t>PSBRc 80</t>
  </si>
  <si>
    <t>PSBRc 82</t>
  </si>
  <si>
    <t>WAS 114-B-IDSA-B-WAS-1–3</t>
  </si>
  <si>
    <t>WAS 122-IDSA 13-WAS 10-FKR 1 (NERICA-L-6)</t>
  </si>
  <si>
    <t>Indica × O. glaberrima</t>
  </si>
  <si>
    <t>WAS 127-IDSA-2-WAS 3–6-FKR 1 (NERICA-L-24)</t>
  </si>
  <si>
    <t>WAS 161-B-6–4-FKR 1 (NERICA-L-35)</t>
  </si>
  <si>
    <t>WAS 191–4-10 (NERICA-L-54)</t>
  </si>
  <si>
    <t>WAS 191–10–4-FKR 1</t>
  </si>
  <si>
    <t>IR 72</t>
  </si>
  <si>
    <t>WITA4</t>
  </si>
  <si>
    <t>Adny11</t>
  </si>
  <si>
    <t>B 6144F-MR-6-0-0</t>
  </si>
  <si>
    <t>Barafita</t>
  </si>
  <si>
    <t>Basmati 370</t>
  </si>
  <si>
    <t>BG90-2</t>
  </si>
  <si>
    <t>Bouakea 189</t>
  </si>
  <si>
    <t>BW3110-9</t>
  </si>
  <si>
    <t>CG14</t>
  </si>
  <si>
    <t>CG14 x WAB56-104</t>
  </si>
  <si>
    <t>CT6510-24-1-2</t>
  </si>
  <si>
    <t>D52</t>
  </si>
  <si>
    <t>FARO 11</t>
  </si>
  <si>
    <t>FARO 317-1-1-1</t>
  </si>
  <si>
    <t>FARO 52</t>
  </si>
  <si>
    <t>FOFIFA 161</t>
  </si>
  <si>
    <t>IAC 165</t>
  </si>
  <si>
    <t>IR 68098-B-78-2-2-B-1</t>
  </si>
  <si>
    <t>IR 70181-3-PMI-1-UBN-1-B-1-1</t>
  </si>
  <si>
    <t>IR 70181-32-PMI-1-1-5-1</t>
  </si>
  <si>
    <t>IR 70210-39-CPA-7-1-1-4-2</t>
  </si>
  <si>
    <t>IR 70213-10-CPA-4-2-2-2</t>
  </si>
  <si>
    <t>IR 70213-10-CPA-4-2-3-2</t>
  </si>
  <si>
    <t>IR 71726-18-2-1-2</t>
  </si>
  <si>
    <t>IR 74371-3-1-1</t>
  </si>
  <si>
    <t>IR 74371-46-1-1</t>
  </si>
  <si>
    <t>IR 74371-54-1-1</t>
  </si>
  <si>
    <t>IR 78878-53-2-2-2</t>
  </si>
  <si>
    <t>IR-841</t>
  </si>
  <si>
    <t>IR52</t>
  </si>
  <si>
    <t>ISDA 6</t>
  </si>
  <si>
    <t>IT A118</t>
  </si>
  <si>
    <t>IT A123</t>
  </si>
  <si>
    <t>IT A212</t>
  </si>
  <si>
    <t>IT A312</t>
  </si>
  <si>
    <t>Japonica</t>
  </si>
  <si>
    <t>Jaya</t>
  </si>
  <si>
    <t>NERICA</t>
  </si>
  <si>
    <t>NERICA 1</t>
  </si>
  <si>
    <t>NERICA 10</t>
  </si>
  <si>
    <t>NERICA 11</t>
  </si>
  <si>
    <t>NERICA 12</t>
  </si>
  <si>
    <t>NERICA 13</t>
  </si>
  <si>
    <t>NERICA 14</t>
  </si>
  <si>
    <t>NERICA 2</t>
  </si>
  <si>
    <t>NERICA 3</t>
  </si>
  <si>
    <t>NERICA 4</t>
  </si>
  <si>
    <t>NERICA 5</t>
  </si>
  <si>
    <t>NERICA 6</t>
  </si>
  <si>
    <t>NERICA 7</t>
  </si>
  <si>
    <t>NERICA 8</t>
  </si>
  <si>
    <t>NERICA 9</t>
  </si>
  <si>
    <t>NERICA-L-24</t>
  </si>
  <si>
    <t>NERICA-L-26</t>
  </si>
  <si>
    <t>NERICA-L-35</t>
  </si>
  <si>
    <t>NERICA-L-54</t>
  </si>
  <si>
    <t>NERICA-L-6</t>
  </si>
  <si>
    <t>Pishori</t>
  </si>
  <si>
    <t>RPKN2</t>
  </si>
  <si>
    <t>Sahel108</t>
  </si>
  <si>
    <t>Senga</t>
  </si>
  <si>
    <t>Supa</t>
  </si>
  <si>
    <t>WAB 56-104</t>
  </si>
  <si>
    <t>WAB 56-125</t>
  </si>
  <si>
    <t>WAB 56-50</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</si>
  <si>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</si>
  <si>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</si>
  <si>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</si>
  <si>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</si>
  <si>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</si>
  <si>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</si>
  <si>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</si>
  <si>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</si>
  <si>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</si>
  <si>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</si>
  <si>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</si>
  <si>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</si>
  <si>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</si>
  <si>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</si>
  <si>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</si>
  <si>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</si>
  <si>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</si>
  <si>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</si>
  <si>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</si>
  <si>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</si>
  <si>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</si>
  <si>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</si>
  <si>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WAB56-104</t>
  </si>
  <si>
    <t>WAB881-10-37-18-7-P4-HB</t>
  </si>
  <si>
    <t>WABC165</t>
  </si>
  <si>
    <t>WAS 114-B-IDSA-B-WAS-1-3</t>
  </si>
  <si>
    <t>WAS 191-10-4-FKR 1</t>
  </si>
  <si>
    <t>Wassa</t>
  </si>
  <si>
    <t>GT 1 clone</t>
  </si>
  <si>
    <t>NIG 800 series</t>
  </si>
  <si>
    <t>Caramba</t>
  </si>
  <si>
    <t>Midmar</t>
  </si>
  <si>
    <t>SSR 1</t>
  </si>
  <si>
    <t>El-Obeid-1</t>
  </si>
  <si>
    <t>Kenana2</t>
  </si>
  <si>
    <t>Andiwo</t>
  </si>
  <si>
    <t>Andiwo brown</t>
  </si>
  <si>
    <t>Andiwo white</t>
  </si>
  <si>
    <t>Chibal</t>
  </si>
  <si>
    <t>CSM 219</t>
  </si>
  <si>
    <t>CSM 219E</t>
  </si>
  <si>
    <t>Dabar</t>
  </si>
  <si>
    <t>Epurpur</t>
  </si>
  <si>
    <t>ETS-2752</t>
  </si>
  <si>
    <t>Gambella 1107</t>
  </si>
  <si>
    <t>Ganseber</t>
  </si>
  <si>
    <t>Gaya</t>
  </si>
  <si>
    <t>ICSV 1049</t>
  </si>
  <si>
    <t>ICSV III</t>
  </si>
  <si>
    <t>ICSV1049</t>
  </si>
  <si>
    <t>IRAT204</t>
  </si>
  <si>
    <t>Kadaga</t>
  </si>
  <si>
    <t>Karura 5912</t>
  </si>
  <si>
    <t>KBL</t>
  </si>
  <si>
    <t>Kutbie</t>
  </si>
  <si>
    <t>LBR5</t>
  </si>
  <si>
    <t>LBR8</t>
  </si>
  <si>
    <t>Local djigourti</t>
  </si>
  <si>
    <t>LRB5</t>
  </si>
  <si>
    <t>LRB8</t>
  </si>
  <si>
    <t>Macia</t>
  </si>
  <si>
    <t>Ochuti</t>
  </si>
  <si>
    <t>PAN 888</t>
  </si>
  <si>
    <t>Paul biya</t>
  </si>
  <si>
    <t>PP 290 shambuko</t>
  </si>
  <si>
    <t>RDB-M1</t>
  </si>
  <si>
    <t>Samsorg-16</t>
  </si>
  <si>
    <t>Samsorg-16 (FFBL)</t>
  </si>
  <si>
    <t>Sariaso 14</t>
  </si>
  <si>
    <t>Segaolane</t>
  </si>
  <si>
    <t>Sekedo</t>
  </si>
  <si>
    <t>Seredo</t>
  </si>
  <si>
    <t>Seredoa</t>
  </si>
  <si>
    <t>Shokani</t>
  </si>
  <si>
    <t>Siriaso 2</t>
  </si>
  <si>
    <t>SV2</t>
  </si>
  <si>
    <t>Tegemeo</t>
  </si>
  <si>
    <t>Wad Ahmed</t>
  </si>
  <si>
    <t>Yarwashsa</t>
  </si>
  <si>
    <t>Anidaso</t>
  </si>
  <si>
    <t>Bossier</t>
  </si>
  <si>
    <t>Crowford</t>
  </si>
  <si>
    <t>Essex</t>
  </si>
  <si>
    <t>Highveld top</t>
  </si>
  <si>
    <t>Ibis</t>
  </si>
  <si>
    <t>LS 555</t>
  </si>
  <si>
    <t>Magoye</t>
  </si>
  <si>
    <t>Palmetto</t>
  </si>
  <si>
    <t>PAN 520R</t>
  </si>
  <si>
    <t>Samsoy-2</t>
  </si>
  <si>
    <t>SB20</t>
  </si>
  <si>
    <t>TGm1251</t>
  </si>
  <si>
    <t>TGm1511</t>
  </si>
  <si>
    <t>TGm1566</t>
  </si>
  <si>
    <t>TGm1196</t>
  </si>
  <si>
    <t>TGX 1448-2E</t>
  </si>
  <si>
    <t>TGX 14482 E</t>
  </si>
  <si>
    <t>TGX 1485-1D</t>
  </si>
  <si>
    <t>TGX 1485ID</t>
  </si>
  <si>
    <t>TGX 1830-20E</t>
  </si>
  <si>
    <t>TGX 1904-6F</t>
  </si>
  <si>
    <t>TGX 306-036C</t>
  </si>
  <si>
    <t>TGX 536-02D</t>
  </si>
  <si>
    <t>TGX-I805-I7 F</t>
  </si>
  <si>
    <t>TGX536-02D</t>
  </si>
  <si>
    <t>Swiss chard</t>
  </si>
  <si>
    <t>Bida local</t>
  </si>
  <si>
    <t>N14</t>
  </si>
  <si>
    <t>NCo 376</t>
  </si>
  <si>
    <t>NCS 008</t>
  </si>
  <si>
    <t>l9.2-l9.1</t>
  </si>
  <si>
    <t>R570</t>
  </si>
  <si>
    <t>AFG 5551</t>
  </si>
  <si>
    <t>Florasol</t>
  </si>
  <si>
    <t>g9.1-g9.2</t>
  </si>
  <si>
    <t>Funtua</t>
  </si>
  <si>
    <t>Mopane</t>
  </si>
  <si>
    <t>Ofryfelle</t>
  </si>
  <si>
    <t>Vidoc hybrid</t>
  </si>
  <si>
    <t>#29</t>
  </si>
  <si>
    <t>#39</t>
  </si>
  <si>
    <t>87/00/87</t>
  </si>
  <si>
    <t>93/29</t>
  </si>
  <si>
    <t>CIP/384321.3</t>
  </si>
  <si>
    <t>Ex-Igbariam</t>
  </si>
  <si>
    <t>NASPOT 1</t>
  </si>
  <si>
    <t>NASPOT 2</t>
  </si>
  <si>
    <t>NASPOT 5</t>
  </si>
  <si>
    <t>NASPOT 6</t>
  </si>
  <si>
    <t>Nsasagatebo</t>
  </si>
  <si>
    <t>Osukut</t>
  </si>
  <si>
    <t>TIS 8164</t>
  </si>
  <si>
    <t>TIS 87/0087</t>
  </si>
  <si>
    <t>Ede ofe</t>
  </si>
  <si>
    <t>Clone 6/8</t>
  </si>
  <si>
    <t>Manow</t>
  </si>
  <si>
    <t>DZ-CR-37</t>
  </si>
  <si>
    <t>Akure local</t>
  </si>
  <si>
    <t>Floradade</t>
  </si>
  <si>
    <t>Heinz</t>
  </si>
  <si>
    <t>HHAe-58</t>
  </si>
  <si>
    <t>Ife no. 1</t>
  </si>
  <si>
    <t>e27.1-e27.2</t>
  </si>
  <si>
    <t>Rio grande</t>
  </si>
  <si>
    <t>Roma</t>
  </si>
  <si>
    <t>e27.3-e27.2-e27.1</t>
  </si>
  <si>
    <t>Roma VF</t>
  </si>
  <si>
    <t>Roma VFN</t>
  </si>
  <si>
    <t>Rossol</t>
  </si>
  <si>
    <t>Xina</t>
  </si>
  <si>
    <t>Zeenat</t>
  </si>
  <si>
    <t>Achtar</t>
  </si>
  <si>
    <t>ACSAD 65</t>
  </si>
  <si>
    <t>Agbeacon</t>
  </si>
  <si>
    <t>Bacchus</t>
  </si>
  <si>
    <t>Betta</t>
  </si>
  <si>
    <t>Cloc 1</t>
  </si>
  <si>
    <t>Cocorit</t>
  </si>
  <si>
    <t>Condor</t>
  </si>
  <si>
    <t>Dashen</t>
  </si>
  <si>
    <t>Enkoy</t>
  </si>
  <si>
    <t>ET-13</t>
  </si>
  <si>
    <t>Inia</t>
  </si>
  <si>
    <t>Karim</t>
  </si>
  <si>
    <t>Keyperounda</t>
  </si>
  <si>
    <t>Khiar</t>
  </si>
  <si>
    <t>LA V17</t>
  </si>
  <si>
    <t>LA V18</t>
  </si>
  <si>
    <t>Marzak</t>
  </si>
  <si>
    <t>Massa</t>
  </si>
  <si>
    <t>Merchouch 8</t>
  </si>
  <si>
    <t>Njoro BW2</t>
  </si>
  <si>
    <t>Norteno</t>
  </si>
  <si>
    <t>Omrabiaa</t>
  </si>
  <si>
    <t>Razzak</t>
  </si>
  <si>
    <t>Rex</t>
  </si>
  <si>
    <t>Romay</t>
  </si>
  <si>
    <t>Rugezi</t>
  </si>
  <si>
    <t>Sakha69</t>
  </si>
  <si>
    <t>Tilila</t>
  </si>
  <si>
    <t>Ude</t>
  </si>
  <si>
    <t>US2007</t>
  </si>
  <si>
    <t>Early Maturing</t>
  </si>
  <si>
    <t>Dioscorea rotundata</t>
  </si>
  <si>
    <t>Ewuru</t>
  </si>
  <si>
    <t>Igbakumo</t>
  </si>
  <si>
    <t>Kokoro</t>
  </si>
  <si>
    <t>Late Maturing</t>
  </si>
  <si>
    <t>Dioscorea rotundata-Dioscorea alata</t>
  </si>
  <si>
    <t>Nwopoko</t>
  </si>
  <si>
    <t>TDa 95/00010</t>
  </si>
  <si>
    <t>TDR 131</t>
  </si>
  <si>
    <t>55% Kamorai x 30% Boer x 15% East African indigenous</t>
  </si>
  <si>
    <t>Adilo</t>
  </si>
  <si>
    <t>AF Bosbek</t>
  </si>
  <si>
    <t>Afar</t>
  </si>
  <si>
    <t>Afrabo</t>
  </si>
  <si>
    <t>Africander</t>
  </si>
  <si>
    <t>Afrikaner</t>
  </si>
  <si>
    <t>Anak heavy strain</t>
  </si>
  <si>
    <t>Anak 2000</t>
  </si>
  <si>
    <t>Anglo-Nubian</t>
  </si>
  <si>
    <t>Ankole x Friesian</t>
  </si>
  <si>
    <t>Ankole x Jersey</t>
  </si>
  <si>
    <t>Arbor acre</t>
  </si>
  <si>
    <t>Arsi</t>
  </si>
  <si>
    <t>Arsi-bale</t>
  </si>
  <si>
    <t>Aviagen</t>
  </si>
  <si>
    <t>Ayrshire</t>
  </si>
  <si>
    <t>Ayrshire x Friesian</t>
  </si>
  <si>
    <t>Baladi</t>
  </si>
  <si>
    <t>Barbarine</t>
  </si>
  <si>
    <t>Barbarine*Queue finede l'ouest*Noire de tibar</t>
  </si>
  <si>
    <t>Barki</t>
  </si>
  <si>
    <t>Berkshire*Berkshire x Yorkshire</t>
  </si>
  <si>
    <t>Black australorp</t>
  </si>
  <si>
    <t>Blackhead persian</t>
  </si>
  <si>
    <t>Boer South African indigenous</t>
  </si>
  <si>
    <t>Boer x Arsi-Bale</t>
  </si>
  <si>
    <t>Boer x Galla</t>
  </si>
  <si>
    <t>Boer*Ethiopian local</t>
  </si>
  <si>
    <t>Bonga</t>
  </si>
  <si>
    <t>Boran</t>
  </si>
  <si>
    <t>Bos indicus x Bos taurus</t>
  </si>
  <si>
    <t>Bos taurus x Tanzanian zebu</t>
  </si>
  <si>
    <t>Bos taurus x Bos indicus</t>
  </si>
  <si>
    <t>Bos taurus x Mpwapwa</t>
  </si>
  <si>
    <t>Bosbek broiler</t>
  </si>
  <si>
    <t>Broiler</t>
  </si>
  <si>
    <t>Brungus</t>
  </si>
  <si>
    <t>Bunjai</t>
  </si>
  <si>
    <t>Cobb 500 broiler</t>
  </si>
  <si>
    <t>Cobb broiler</t>
  </si>
  <si>
    <t>Commercial crossbred</t>
  </si>
  <si>
    <t>Crossbreed</t>
  </si>
  <si>
    <t>Crossbreed friesian</t>
  </si>
  <si>
    <t>Crossbreed grower</t>
  </si>
  <si>
    <t>Crossbreed grower (Boar)</t>
  </si>
  <si>
    <t>Crossbreed grower (Gilt)</t>
  </si>
  <si>
    <t>Damascus</t>
  </si>
  <si>
    <t>Demeshgi</t>
  </si>
  <si>
    <t>Djallonke</t>
  </si>
  <si>
    <t>Dorper</t>
  </si>
  <si>
    <t>Dorper x Blackhead ogaden</t>
  </si>
  <si>
    <t>Dorper x Hararghe highland lamb</t>
  </si>
  <si>
    <t>Dorper*Ethiopian local</t>
  </si>
  <si>
    <t>Dutch friesian</t>
  </si>
  <si>
    <t>Dutch x Zealand white</t>
  </si>
  <si>
    <t>East African</t>
  </si>
  <si>
    <t>Egyptian buffalo</t>
  </si>
  <si>
    <t>Egyptian buffalo x Italian buffalo</t>
  </si>
  <si>
    <t>Ethiopian highland</t>
  </si>
  <si>
    <t>Ethiopian lowland</t>
  </si>
  <si>
    <t>Ethiopian menz</t>
  </si>
  <si>
    <t>Farta</t>
  </si>
  <si>
    <t>Freisian x Ayrshire x Jersey</t>
  </si>
  <si>
    <t>Friesian</t>
  </si>
  <si>
    <t>Friesian x Arsi</t>
  </si>
  <si>
    <t>Friesian x Ayrshire</t>
  </si>
  <si>
    <t>Friesian x Boran</t>
  </si>
  <si>
    <t>Friesian x Boran dairy</t>
  </si>
  <si>
    <t>Friesian x Zebu</t>
  </si>
  <si>
    <t>Friesian*Sahiwal</t>
  </si>
  <si>
    <t>Fulbe</t>
  </si>
  <si>
    <t>German alpine x Small East African</t>
  </si>
  <si>
    <t>Guernsey</t>
  </si>
  <si>
    <t>Hacco black</t>
  </si>
  <si>
    <t>Hairy thin tail</t>
  </si>
  <si>
    <t>Haliotis midae</t>
  </si>
  <si>
    <t>Hararghe highland</t>
  </si>
  <si>
    <t>Harco</t>
  </si>
  <si>
    <t>Hereford x Sussex</t>
  </si>
  <si>
    <t>Heterobranchus longifilis*Oreochromis niloticus</t>
  </si>
  <si>
    <t>Holstein</t>
  </si>
  <si>
    <t>Holstein x Friesian*Holstein x Native brown of atlas</t>
  </si>
  <si>
    <t>Holstein-Friesian</t>
  </si>
  <si>
    <t>Holstein*Mashona</t>
  </si>
  <si>
    <t>Hubbard</t>
  </si>
  <si>
    <t>Hy-line</t>
  </si>
  <si>
    <t>Hy-line brown</t>
  </si>
  <si>
    <t>Hy-line silver-brown</t>
  </si>
  <si>
    <t>Indigenous x Holstein-Friesian</t>
  </si>
  <si>
    <t>ISA brown</t>
  </si>
  <si>
    <t>ISA brown layer</t>
  </si>
  <si>
    <t>Jersey</t>
  </si>
  <si>
    <t>Kirdi</t>
  </si>
  <si>
    <t>Koekoek</t>
  </si>
  <si>
    <t>Landrace x Large white</t>
  </si>
  <si>
    <t>Landrace x Pietrain</t>
  </si>
  <si>
    <t>Landrace*Large white</t>
  </si>
  <si>
    <t>Large white</t>
  </si>
  <si>
    <t>Large white x Duroc</t>
  </si>
  <si>
    <t>Large white x Landrace</t>
  </si>
  <si>
    <t>Large white x South African landrace boars</t>
  </si>
  <si>
    <t>Large white x South African landrace x Duroc piglets</t>
  </si>
  <si>
    <t>Large white*Landrace</t>
  </si>
  <si>
    <t>Large white*Landrace*Hampshire*Duroc</t>
  </si>
  <si>
    <t>Large white*Large white x landrace</t>
  </si>
  <si>
    <t>Leghorn</t>
  </si>
  <si>
    <t>Local highland</t>
  </si>
  <si>
    <t>Lohmann brown</t>
  </si>
  <si>
    <t>Lohmann brown layers x Villave naked neck males</t>
  </si>
  <si>
    <t>Lohmann brown layers x Villave naked neck males x Lohmann brown x Village nacked neck</t>
  </si>
  <si>
    <t>Mashona crossbred</t>
  </si>
  <si>
    <t>Mashona</t>
  </si>
  <si>
    <t>Mashona x Jersey x Red dane</t>
  </si>
  <si>
    <t>Maure</t>
  </si>
  <si>
    <t>Menz</t>
  </si>
  <si>
    <t>Menz highland</t>
  </si>
  <si>
    <t>Menz*Awassi</t>
  </si>
  <si>
    <t>Merino</t>
  </si>
  <si>
    <t>Merino ewes</t>
  </si>
  <si>
    <t>Merino ewes*South African mutton merino</t>
  </si>
  <si>
    <t>Merino lamb</t>
  </si>
  <si>
    <t>Mixed breed</t>
  </si>
  <si>
    <t>Mixed East African</t>
  </si>
  <si>
    <t>Mubende local</t>
  </si>
  <si>
    <t>Mukota</t>
  </si>
  <si>
    <t>Mukota x Large white</t>
  </si>
  <si>
    <t>Multiparous Jersey</t>
  </si>
  <si>
    <t>Mutton Merino</t>
  </si>
  <si>
    <t>Muturu</t>
  </si>
  <si>
    <t>N'Dama</t>
  </si>
  <si>
    <t>N'Dama x Holstein-Freiseian</t>
  </si>
  <si>
    <t>N'Dama x Jersey</t>
  </si>
  <si>
    <t>Nguni</t>
  </si>
  <si>
    <t>Nkone x Jersey*Tuli x Jersey</t>
  </si>
  <si>
    <t>Nkone*Tuli</t>
  </si>
  <si>
    <t>Norwegian landrace x Local Tanzania cross breed</t>
  </si>
  <si>
    <t>Norwegian x Saanen x Tanzania local</t>
  </si>
  <si>
    <t>Nubian</t>
  </si>
  <si>
    <t>Ossimi</t>
  </si>
  <si>
    <t>Oudah bicolour</t>
  </si>
  <si>
    <t>Oudah rams</t>
  </si>
  <si>
    <t>Ovambo</t>
  </si>
  <si>
    <t>Pekin</t>
  </si>
  <si>
    <t>Peul oudah</t>
  </si>
  <si>
    <t>Potchefstroom koekoec</t>
  </si>
  <si>
    <t>Primiparous boran</t>
  </si>
  <si>
    <t>Rahmani</t>
  </si>
  <si>
    <t>Rahmani x Barki</t>
  </si>
  <si>
    <t>Red dane</t>
  </si>
  <si>
    <t>Red maasai</t>
  </si>
  <si>
    <t>Red sokoto</t>
  </si>
  <si>
    <t>Rhode Island red</t>
  </si>
  <si>
    <t>Ross</t>
  </si>
  <si>
    <t>Ross 308</t>
  </si>
  <si>
    <t>Ross broilers</t>
  </si>
  <si>
    <t>Ross white</t>
  </si>
  <si>
    <t>Saanen</t>
  </si>
  <si>
    <t>Sahiwal</t>
  </si>
  <si>
    <t>Sanga</t>
  </si>
  <si>
    <t>Short-horn zebu steers</t>
  </si>
  <si>
    <t>Sicilo-Sarde ewes</t>
  </si>
  <si>
    <t>Sidama</t>
  </si>
  <si>
    <t>Simada</t>
  </si>
  <si>
    <t>SimGoud (Italian Simmental x Zebu)</t>
  </si>
  <si>
    <t>Small East African</t>
  </si>
  <si>
    <t>Small East African x Norwegian</t>
  </si>
  <si>
    <t>Sokoto</t>
  </si>
  <si>
    <t>Somali</t>
  </si>
  <si>
    <t>South African dorper</t>
  </si>
  <si>
    <t>South African merino</t>
  </si>
  <si>
    <t>South African mutton merino</t>
  </si>
  <si>
    <t>South African mutton merino ewes</t>
  </si>
  <si>
    <t>Southeast Nigeria dwarf</t>
  </si>
  <si>
    <t>Starbro</t>
  </si>
  <si>
    <t>Tanzania Shorthorn Zebu</t>
  </si>
  <si>
    <t>Tigray highland</t>
  </si>
  <si>
    <t>Timahdite</t>
  </si>
  <si>
    <t>Toggenburg x Saanen</t>
  </si>
  <si>
    <t>Tswana</t>
  </si>
  <si>
    <t>Tuarine x zebu</t>
  </si>
  <si>
    <t>Washera</t>
  </si>
  <si>
    <t>West African djallonke</t>
  </si>
  <si>
    <t>West African dwarf</t>
  </si>
  <si>
    <t>West African dwarf x Sahelian</t>
  </si>
  <si>
    <t>West African long-legged</t>
  </si>
  <si>
    <t>White fulani</t>
  </si>
  <si>
    <t>White fulani*Brown swiss</t>
  </si>
  <si>
    <t>Windsnyer</t>
  </si>
  <si>
    <t>Wollo*Awassi</t>
  </si>
  <si>
    <t>Yaffa</t>
  </si>
  <si>
    <t>Yankasa</t>
  </si>
  <si>
    <t>Yorkshire</t>
  </si>
  <si>
    <t>Zebu</t>
  </si>
  <si>
    <t>Fenneropenaeus indicus</t>
  </si>
  <si>
    <t>Cortunix cortuni japonica</t>
  </si>
  <si>
    <r>
      <t xml:space="preserve">Planting Information
</t>
    </r>
    <r>
      <rPr>
        <i/>
        <sz val="8"/>
        <color theme="1"/>
        <rFont val="Calibri"/>
        <family val="2"/>
        <scheme val="minor"/>
      </rPr>
      <t>Do not change the name of agroforestry, fallow or green manure practices.</t>
    </r>
  </si>
  <si>
    <t>Exp. Practices</t>
  </si>
  <si>
    <t>Exp Practices 2</t>
  </si>
  <si>
    <t>Choose Product:</t>
  </si>
  <si>
    <t>Name Practice:</t>
  </si>
  <si>
    <t>Base</t>
  </si>
  <si>
    <t>Does practice structure outcome reporting?</t>
  </si>
  <si>
    <t>Notes:</t>
  </si>
  <si>
    <t>Record Details</t>
  </si>
  <si>
    <t>P.Level.Name</t>
  </si>
  <si>
    <t>P.Method</t>
  </si>
  <si>
    <t>Plant.Density</t>
  </si>
  <si>
    <t>Plant.Density.Unit</t>
  </si>
  <si>
    <t>Plant.Row</t>
  </si>
  <si>
    <t>Plant.Station</t>
  </si>
  <si>
    <t>Plant.Seeds</t>
  </si>
  <si>
    <t>Plant.Thin</t>
  </si>
  <si>
    <t>Plant.Tram.Row</t>
  </si>
  <si>
    <t>Plant.Tram.N</t>
  </si>
  <si>
    <t>Plant.Intercrop</t>
  </si>
  <si>
    <t>Plant.Block.Rows</t>
  </si>
  <si>
    <t>Plant.Block.Perc</t>
  </si>
  <si>
    <t>Plant.Block.Width</t>
  </si>
  <si>
    <r>
      <t>Tramlines or Paired Rows</t>
    </r>
    <r>
      <rPr>
        <sz val="11"/>
        <color theme="1"/>
        <rFont val="Calibri"/>
        <family val="2"/>
        <scheme val="minor"/>
      </rPr>
      <t xml:space="preserve">
</t>
    </r>
    <r>
      <rPr>
        <i/>
        <sz val="11"/>
        <color theme="1"/>
        <rFont val="Calibri"/>
        <family val="2"/>
        <scheme val="minor"/>
      </rPr>
      <t>Use cols left to record spacing within paired rows. Record arrangement of row "pairs" here.</t>
    </r>
  </si>
  <si>
    <r>
      <t>Intercropping</t>
    </r>
    <r>
      <rPr>
        <sz val="9"/>
        <color theme="1"/>
        <rFont val="Calibri"/>
        <family val="2"/>
        <scheme val="minor"/>
      </rPr>
      <t xml:space="preserve"> (see right for Type descriptions)</t>
    </r>
  </si>
  <si>
    <t>Practice</t>
  </si>
  <si>
    <t>Planting Method</t>
  </si>
  <si>
    <t>Planting Method Definition</t>
  </si>
  <si>
    <t>Planting  Density</t>
  </si>
  <si>
    <t>Planting  Density Unit</t>
  </si>
  <si>
    <t>Row Width/Spacing (cm)</t>
  </si>
  <si>
    <t>Spacing  of Plantings Stations Within Rows (cm)</t>
  </si>
  <si>
    <t>Seeds/Station</t>
  </si>
  <si>
    <t>Plants/Station after Thinning</t>
  </si>
  <si>
    <t>"Paired" Row Width/Spacing (cm)</t>
  </si>
  <si>
    <t>Number of Rows In "Pairing"</t>
  </si>
  <si>
    <t>Number of Rows In Block/Alley</t>
  </si>
  <si>
    <t>% of plot if Block/Alley</t>
  </si>
  <si>
    <t>Width of Block/Alley (cm)</t>
  </si>
  <si>
    <t>Description of Intercrop Type</t>
  </si>
  <si>
    <t>New Unit?</t>
  </si>
  <si>
    <t>New Planting Method?</t>
  </si>
  <si>
    <r>
      <t xml:space="preserve">Agroforestry
</t>
    </r>
    <r>
      <rPr>
        <i/>
        <sz val="8"/>
        <color theme="1"/>
        <rFont val="Calibri"/>
        <family val="2"/>
        <scheme val="minor"/>
      </rPr>
      <t>Record the application of tree prunings in the "Crop Residues&amp;Mulch" tab. Unless the fate of pruned or coppiced materials is unknown.
Agroforesty that is a type of intercropping or rotation can be found in the "Intercropping"/"Rotation" tabs.</t>
    </r>
  </si>
  <si>
    <t>Subpractice</t>
  </si>
  <si>
    <t>Code</t>
  </si>
  <si>
    <t>Description</t>
  </si>
  <si>
    <t>Trees</t>
  </si>
  <si>
    <t>Other</t>
  </si>
  <si>
    <t>Experimental Practices</t>
  </si>
  <si>
    <t>Boundary Planting</t>
  </si>
  <si>
    <t>Silvopasture</t>
  </si>
  <si>
    <t>Other Agroforestry*</t>
  </si>
  <si>
    <t>*Please record details in Notes</t>
  </si>
  <si>
    <t>P.Name</t>
  </si>
  <si>
    <t>Notes</t>
  </si>
  <si>
    <t>Record Species Associated With Agroforestry</t>
  </si>
  <si>
    <t>AF.Tree</t>
  </si>
  <si>
    <t>AF.Subspecies</t>
  </si>
  <si>
    <t>AF.Var</t>
  </si>
  <si>
    <r>
      <rPr>
        <b/>
        <sz val="9"/>
        <color theme="1"/>
        <rFont val="Calibri"/>
        <family val="2"/>
        <scheme val="minor"/>
      </rPr>
      <t>Tree or Shrub</t>
    </r>
    <r>
      <rPr>
        <sz val="9"/>
        <color theme="1"/>
        <rFont val="Calibri"/>
        <family val="2"/>
        <scheme val="minor"/>
      </rPr>
      <t xml:space="preserve">
</t>
    </r>
    <r>
      <rPr>
        <i/>
        <sz val="9"/>
        <color theme="1"/>
        <rFont val="Calibri"/>
        <family val="2"/>
        <scheme val="minor"/>
      </rPr>
      <t>Please use scientific name</t>
    </r>
  </si>
  <si>
    <t>New Tree?</t>
  </si>
  <si>
    <t>New Subspecies?</t>
  </si>
  <si>
    <t>AF.New.Tree</t>
  </si>
  <si>
    <t>AF.New.Subsp</t>
  </si>
  <si>
    <t>AF.New.Var</t>
  </si>
  <si>
    <t>AF.Level.Name</t>
  </si>
  <si>
    <t>AF.Codes</t>
  </si>
  <si>
    <t>Tree.Name.New</t>
  </si>
  <si>
    <t>WFO.Code</t>
  </si>
  <si>
    <t>Tree.Subspecies</t>
  </si>
  <si>
    <t>Tree.Variety</t>
  </si>
  <si>
    <t>Tree.Nfix</t>
  </si>
  <si>
    <t>Tree.Final</t>
  </si>
  <si>
    <t>Tree.Unique</t>
  </si>
  <si>
    <t>Tree.Materials</t>
  </si>
  <si>
    <t>TreeSearch.Mulch</t>
  </si>
  <si>
    <t>Acacia albida</t>
  </si>
  <si>
    <t>Faidherbia albida</t>
  </si>
  <si>
    <t>wfo-0000186081</t>
  </si>
  <si>
    <t>Y</t>
  </si>
  <si>
    <t>Branches/Twigs</t>
  </si>
  <si>
    <t>Acacia angustissima</t>
  </si>
  <si>
    <t>wfo-0000182075</t>
  </si>
  <si>
    <t>cuspidata</t>
  </si>
  <si>
    <t>hirta</t>
  </si>
  <si>
    <t>Leaves</t>
  </si>
  <si>
    <t>leucothrix</t>
  </si>
  <si>
    <t>Leaves &amp; Branches/Twigs</t>
  </si>
  <si>
    <t>shrevei</t>
  </si>
  <si>
    <t>Pods (Empty)</t>
  </si>
  <si>
    <t>smithi</t>
  </si>
  <si>
    <t>Seeds</t>
  </si>
  <si>
    <t>suffrutescens</t>
  </si>
  <si>
    <t>texensis</t>
  </si>
  <si>
    <t>Acacia auriculiformis</t>
  </si>
  <si>
    <t>wfo-0000173754</t>
  </si>
  <si>
    <t>Acacia brevispica</t>
  </si>
  <si>
    <t>wfo-0000190322</t>
  </si>
  <si>
    <t>dregeana</t>
  </si>
  <si>
    <t>Acacia caerulescens</t>
  </si>
  <si>
    <t>wfo-0000201063</t>
  </si>
  <si>
    <t>Acacia crassicarpa</t>
  </si>
  <si>
    <t>wfo-0000202545</t>
  </si>
  <si>
    <t>Acacia cyanophylla</t>
  </si>
  <si>
    <t>wfo-0000192034</t>
  </si>
  <si>
    <t>Acacia decurrens</t>
  </si>
  <si>
    <t>wfo-0000192434</t>
  </si>
  <si>
    <t>Acacia ferruginea</t>
  </si>
  <si>
    <t>wfo-0000185534</t>
  </si>
  <si>
    <t>Acacia holosericea</t>
  </si>
  <si>
    <t>wfo-0000205482</t>
  </si>
  <si>
    <t>Acacia karroo</t>
  </si>
  <si>
    <t>wfo-0000200538</t>
  </si>
  <si>
    <t>transvaalensis</t>
  </si>
  <si>
    <t>Vachellia karroo</t>
  </si>
  <si>
    <t>wfo-0000510579</t>
  </si>
  <si>
    <t>Acacia leptocarpa</t>
  </si>
  <si>
    <t>wfo-0000202542</t>
  </si>
  <si>
    <t>TreeSearch.Nutrients</t>
  </si>
  <si>
    <t>Acacia mangium</t>
  </si>
  <si>
    <t>wfo-0000202567</t>
  </si>
  <si>
    <t>Acacia nilotica</t>
  </si>
  <si>
    <t>wfo-0000205536</t>
  </si>
  <si>
    <t>adstringens</t>
  </si>
  <si>
    <t>cupressiformis</t>
  </si>
  <si>
    <t>indica</t>
  </si>
  <si>
    <t>krauddiana</t>
  </si>
  <si>
    <t>subalata</t>
  </si>
  <si>
    <t>tomentosa</t>
  </si>
  <si>
    <t>adansoniana</t>
  </si>
  <si>
    <t>Acacia polyacantha</t>
  </si>
  <si>
    <t>wfo-0000209605</t>
  </si>
  <si>
    <t>campylacantha</t>
  </si>
  <si>
    <t>Acacia raddiana</t>
  </si>
  <si>
    <t>Acacia tortilis</t>
  </si>
  <si>
    <t>wfo-0000211285</t>
  </si>
  <si>
    <t>Acacia saligna</t>
  </si>
  <si>
    <t>wfo-0000201500</t>
  </si>
  <si>
    <t>Acacia senegal</t>
  </si>
  <si>
    <t>wfo-0000210855</t>
  </si>
  <si>
    <t>trispinosa</t>
  </si>
  <si>
    <t>samoryana</t>
  </si>
  <si>
    <t>Acacia seyal</t>
  </si>
  <si>
    <t>Vachellia seyal</t>
  </si>
  <si>
    <t>wfo-0001284777</t>
  </si>
  <si>
    <t>Acacia sieberiana</t>
  </si>
  <si>
    <t>wfo-0000211037</t>
  </si>
  <si>
    <t>woodii</t>
  </si>
  <si>
    <t>Acacia sp</t>
  </si>
  <si>
    <t>wfo-4000000074</t>
  </si>
  <si>
    <t>wfo-0000211235</t>
  </si>
  <si>
    <t>heteracantha</t>
  </si>
  <si>
    <t>raddiana</t>
  </si>
  <si>
    <t>spirocarpa</t>
  </si>
  <si>
    <t>Acacia toxicaria</t>
  </si>
  <si>
    <t>wfo-0000538866</t>
  </si>
  <si>
    <t>welwitschii</t>
  </si>
  <si>
    <t>Acacia tumida</t>
  </si>
  <si>
    <t>wfo-0000185331</t>
  </si>
  <si>
    <t>Acioa barteri</t>
  </si>
  <si>
    <t>Dactyladenia barteri</t>
  </si>
  <si>
    <t>wfo-0000831241</t>
  </si>
  <si>
    <t>Acrocarpus fraxinifolius</t>
  </si>
  <si>
    <t>wfo-0000211685</t>
  </si>
  <si>
    <t>guangxiensis</t>
  </si>
  <si>
    <t>N</t>
  </si>
  <si>
    <t>Adansonia digitata</t>
  </si>
  <si>
    <t>wfo-0000519672</t>
  </si>
  <si>
    <t>Afzelia africana</t>
  </si>
  <si>
    <t>wfo-0000213207</t>
  </si>
  <si>
    <t>Albizia chinensis</t>
  </si>
  <si>
    <t>wfo-0000182103</t>
  </si>
  <si>
    <t>smithiana</t>
  </si>
  <si>
    <t>TreeSearch.Agfor</t>
  </si>
  <si>
    <t>Albizia coriaria</t>
  </si>
  <si>
    <t>wfo-0000179906</t>
  </si>
  <si>
    <t>Albizia gummifera</t>
  </si>
  <si>
    <t>wfo-0000183535</t>
  </si>
  <si>
    <t>Albizia lebbeck</t>
  </si>
  <si>
    <t>wfo-0000184271</t>
  </si>
  <si>
    <t>Albizia zygia</t>
  </si>
  <si>
    <t>wfo-0000173024</t>
  </si>
  <si>
    <t>Alchornea cordifolia</t>
  </si>
  <si>
    <t>wfo-0000938571</t>
  </si>
  <si>
    <t>Alnus acuminata</t>
  </si>
  <si>
    <t>wfo-0000944034</t>
  </si>
  <si>
    <t>arguta</t>
  </si>
  <si>
    <t>glabrata</t>
  </si>
  <si>
    <t>Antiaris toxicaria</t>
  </si>
  <si>
    <t>wfo-0000538857</t>
  </si>
  <si>
    <t>humbertii</t>
  </si>
  <si>
    <t>macrophylla</t>
  </si>
  <si>
    <t>madagascariensis</t>
  </si>
  <si>
    <t>africana</t>
  </si>
  <si>
    <t>usambarensis</t>
  </si>
  <si>
    <t>Argyrolobium uniflorum</t>
  </si>
  <si>
    <t>wfo-0000213237</t>
  </si>
  <si>
    <t>Artocarpus heterophyllus</t>
  </si>
  <si>
    <t>wfo-0000550491</t>
  </si>
  <si>
    <t>Artocarpus incisus</t>
  </si>
  <si>
    <t>Artocarpus altilis</t>
  </si>
  <si>
    <t>wfo-0000550425</t>
  </si>
  <si>
    <t>Atriplex nummularia</t>
  </si>
  <si>
    <t>wfo-0000556344</t>
  </si>
  <si>
    <t>Azadirachta indica</t>
  </si>
  <si>
    <t>wfo-0000557668</t>
  </si>
  <si>
    <t>Bauhinia rufescens</t>
  </si>
  <si>
    <t>wfo-0000213186</t>
  </si>
  <si>
    <t>Berchemia discolor</t>
  </si>
  <si>
    <t>wfo-0000564133</t>
  </si>
  <si>
    <t>Brachystegia spiciformis</t>
  </si>
  <si>
    <t>wfo-0000213969</t>
  </si>
  <si>
    <t>latifoliolata</t>
  </si>
  <si>
    <t>mpalensis</t>
  </si>
  <si>
    <t>wfo-0000179103</t>
  </si>
  <si>
    <t>Calliandra calothyrsus</t>
  </si>
  <si>
    <t>wfo-0001050431</t>
  </si>
  <si>
    <t>Calopogonium mucunoides</t>
  </si>
  <si>
    <t>wfo-0000179119</t>
  </si>
  <si>
    <t>Cassia siamea</t>
  </si>
  <si>
    <t>Senna siamea</t>
  </si>
  <si>
    <t>wfo-0000164745</t>
  </si>
  <si>
    <t>Cassia spectabilis</t>
  </si>
  <si>
    <t>Senna spectabilis</t>
  </si>
  <si>
    <t>wfo-0000164878</t>
  </si>
  <si>
    <t>excelsa</t>
  </si>
  <si>
    <t>Casuarina equisetifolia</t>
  </si>
  <si>
    <t>wfo-0000590663</t>
  </si>
  <si>
    <t>incana</t>
  </si>
  <si>
    <t>Casuarina glauca</t>
  </si>
  <si>
    <t>wfo-0000590675</t>
  </si>
  <si>
    <t>Catha edulis</t>
  </si>
  <si>
    <t>wfo-0000590815</t>
  </si>
  <si>
    <t>Variety Search</t>
  </si>
  <si>
    <t>Cedrela odorata</t>
  </si>
  <si>
    <t>wfo-0000592446</t>
  </si>
  <si>
    <t>Cedrela serrata</t>
  </si>
  <si>
    <t>wfo-0000592468</t>
  </si>
  <si>
    <t>Celtis mildbraedii</t>
  </si>
  <si>
    <t>wfo-0000593631</t>
  </si>
  <si>
    <t>Centrosema pubescens</t>
  </si>
  <si>
    <t>wfo-0000179155</t>
  </si>
  <si>
    <t>Chamaecytisus palmensis</t>
  </si>
  <si>
    <t>Cytisus proliferus</t>
  </si>
  <si>
    <t>wfo-0000185459</t>
  </si>
  <si>
    <t>Chromolaena odorata</t>
  </si>
  <si>
    <t>wfo-0000067484</t>
  </si>
  <si>
    <t>Cinnamomum cassia</t>
  </si>
  <si>
    <t>wfo-0000604975</t>
  </si>
  <si>
    <t>Combretum apiculatum</t>
  </si>
  <si>
    <t>wfo-0000616083</t>
  </si>
  <si>
    <t>leutweinii</t>
  </si>
  <si>
    <t>Cordia abyssinica</t>
  </si>
  <si>
    <t>Cordia africana</t>
  </si>
  <si>
    <t>wfo-0000620224</t>
  </si>
  <si>
    <t>Crotalaria agatiflora</t>
  </si>
  <si>
    <t>wfo-0000206398</t>
  </si>
  <si>
    <t>engleri</t>
  </si>
  <si>
    <t>erlangeri</t>
  </si>
  <si>
    <t>imperialis</t>
  </si>
  <si>
    <t>Crotalaria grahamiana</t>
  </si>
  <si>
    <t>wfo-0000185075</t>
  </si>
  <si>
    <t>wfo-0000210925</t>
  </si>
  <si>
    <t>Crotalaria ochrolueca</t>
  </si>
  <si>
    <t>wfo-0000209242</t>
  </si>
  <si>
    <t>Crotalaria sp</t>
  </si>
  <si>
    <t>wfo-4000009787</t>
  </si>
  <si>
    <t>Crotalaria zanzibarica</t>
  </si>
  <si>
    <t>Crotalaria trichotoma</t>
  </si>
  <si>
    <t>wfo-0000186157</t>
  </si>
  <si>
    <t>Croton macrostachyus</t>
  </si>
  <si>
    <t>wfo-0000931591</t>
  </si>
  <si>
    <t>Croton megalocarpus</t>
  </si>
  <si>
    <t>wfo-0000931666</t>
  </si>
  <si>
    <t>Cupressus lusitanica</t>
  </si>
  <si>
    <t>wfo-0000630722</t>
  </si>
  <si>
    <t>benthamii</t>
  </si>
  <si>
    <t>palmensis</t>
  </si>
  <si>
    <t>Desmodium discolor</t>
  </si>
  <si>
    <t>wfo-0000177089</t>
  </si>
  <si>
    <t>villosum</t>
  </si>
  <si>
    <t>Desmodium distortum</t>
  </si>
  <si>
    <t>wfo-0000177100</t>
  </si>
  <si>
    <t>pabulare</t>
  </si>
  <si>
    <t>Desmodium intortum</t>
  </si>
  <si>
    <t>wfo-0000177239</t>
  </si>
  <si>
    <t>Desmodium uncinatum</t>
  </si>
  <si>
    <t>wfo-0000177526</t>
  </si>
  <si>
    <t>gracile</t>
  </si>
  <si>
    <t>Dodonaea viscosa</t>
  </si>
  <si>
    <t>uncinatum</t>
  </si>
  <si>
    <t>wfo-0000653170</t>
  </si>
  <si>
    <t>angustifolia</t>
  </si>
  <si>
    <t>angustissima</t>
  </si>
  <si>
    <t>arizonica</t>
  </si>
  <si>
    <t>cuneata</t>
  </si>
  <si>
    <t>Entada abyssinica</t>
  </si>
  <si>
    <t>wfo-0000947985</t>
  </si>
  <si>
    <t>Entandrophragma angolense</t>
  </si>
  <si>
    <t>wfo-0000668205</t>
  </si>
  <si>
    <t>Subspecies Search</t>
  </si>
  <si>
    <t>Entandrophragma cylindricum</t>
  </si>
  <si>
    <t>wfo-0000668215</t>
  </si>
  <si>
    <t>ugoensis</t>
  </si>
  <si>
    <t>Eriosema ellipticum</t>
  </si>
  <si>
    <t>wfo-0000195421</t>
  </si>
  <si>
    <t>Erythrina abyssinica</t>
  </si>
  <si>
    <t>wfo-0000205748</t>
  </si>
  <si>
    <t>Erythrina poeppigiana</t>
  </si>
  <si>
    <t>wfo-0000180423</t>
  </si>
  <si>
    <t>abyssinica</t>
  </si>
  <si>
    <t>Eucalpytus sp</t>
  </si>
  <si>
    <t>wfo-4000014088</t>
  </si>
  <si>
    <t>Eucalyptus alba</t>
  </si>
  <si>
    <t>wfo-0000165906</t>
  </si>
  <si>
    <t>Eucalyptus camaldulensis</t>
  </si>
  <si>
    <t>wfo-0000954367</t>
  </si>
  <si>
    <t>australasica</t>
  </si>
  <si>
    <t>Eucalyptus globulus</t>
  </si>
  <si>
    <t>wfo-0000954597</t>
  </si>
  <si>
    <t>obtusa</t>
  </si>
  <si>
    <t>Eucalyptus saligna</t>
  </si>
  <si>
    <t>wfo-0000954998</t>
  </si>
  <si>
    <t>bicostata</t>
  </si>
  <si>
    <t>maidenii</t>
  </si>
  <si>
    <t>pseudoglobulus</t>
  </si>
  <si>
    <t>Euclea schimperi</t>
  </si>
  <si>
    <t>Euclea racemosa</t>
  </si>
  <si>
    <t>wfo-0000955842</t>
  </si>
  <si>
    <t>protrusa</t>
  </si>
  <si>
    <t>pallidivalvis</t>
  </si>
  <si>
    <t>wfo-0000681128</t>
  </si>
  <si>
    <t>Fernandoa madagascariensis</t>
  </si>
  <si>
    <t>wfo-0000782337</t>
  </si>
  <si>
    <t>Ficus exasperata</t>
  </si>
  <si>
    <t>wfo-0000688289</t>
  </si>
  <si>
    <t>Ficus natalensis</t>
  </si>
  <si>
    <t>Ficus ovata</t>
  </si>
  <si>
    <t>Ficus laurifolia</t>
  </si>
  <si>
    <t>wfo-0000689419</t>
  </si>
  <si>
    <t>leprieurii</t>
  </si>
  <si>
    <t>Ficus polita</t>
  </si>
  <si>
    <t>wfo-0000689024</t>
  </si>
  <si>
    <t>Ficus sur</t>
  </si>
  <si>
    <t>wfo-0001084781</t>
  </si>
  <si>
    <t>Flemingia congesta</t>
  </si>
  <si>
    <t>Flemingia macrophylla</t>
  </si>
  <si>
    <t>wfo-0000194840</t>
  </si>
  <si>
    <t>nana</t>
  </si>
  <si>
    <t>Flemingia sp</t>
  </si>
  <si>
    <t>wfo-0000690530</t>
  </si>
  <si>
    <t>Gliricida sepium</t>
  </si>
  <si>
    <t>Gliricidia</t>
  </si>
  <si>
    <t>wfo-0000178022</t>
  </si>
  <si>
    <t>Gliricidia maculata</t>
  </si>
  <si>
    <t>wfo-0000191662</t>
  </si>
  <si>
    <t>Gliricidia sepium</t>
  </si>
  <si>
    <t>Glycine wightii</t>
  </si>
  <si>
    <t>Neonotonia wightii</t>
  </si>
  <si>
    <t>wfo-0000184360</t>
  </si>
  <si>
    <t>Gmelina arborea</t>
  </si>
  <si>
    <t>wfo-0000181483</t>
  </si>
  <si>
    <t>canascens</t>
  </si>
  <si>
    <t>glaucescens</t>
  </si>
  <si>
    <t>Grevillea robusta</t>
  </si>
  <si>
    <t>wfo-0000974016</t>
  </si>
  <si>
    <t>compacta</t>
  </si>
  <si>
    <t>forsteri</t>
  </si>
  <si>
    <t>Guiera senegalensis</t>
  </si>
  <si>
    <t>wfo-0000709544</t>
  </si>
  <si>
    <t>Harrisonia abyssinica</t>
  </si>
  <si>
    <t>wfo-0000711729</t>
  </si>
  <si>
    <t>TreeSearch.Variety</t>
  </si>
  <si>
    <t>TreeSearch.Product</t>
  </si>
  <si>
    <t>Indigofera sp</t>
  </si>
  <si>
    <t>wfo-4000019058</t>
  </si>
  <si>
    <t>wfo-0000715900</t>
  </si>
  <si>
    <t>Julbernardia globiflora</t>
  </si>
  <si>
    <t>wfo-0000219580</t>
  </si>
  <si>
    <t>Juniperus procera</t>
  </si>
  <si>
    <t>wfo-0000355729</t>
  </si>
  <si>
    <t>Khaya senegalensis</t>
  </si>
  <si>
    <t>wfo-0000169101</t>
  </si>
  <si>
    <t>Lablab purpureus</t>
  </si>
  <si>
    <t>wfo-0000356989</t>
  </si>
  <si>
    <t>uncinatus</t>
  </si>
  <si>
    <t>benglensis</t>
  </si>
  <si>
    <t>Leucaena diversifolia</t>
  </si>
  <si>
    <t>wfo-0000181603</t>
  </si>
  <si>
    <t>Leucaena leucocephala</t>
  </si>
  <si>
    <t>wfo-0000173706</t>
  </si>
  <si>
    <t>wfo-0000164084</t>
  </si>
  <si>
    <t>Leucaena pallida</t>
  </si>
  <si>
    <t>Leucaena trichandra</t>
  </si>
  <si>
    <t>wfo-0000192527</t>
  </si>
  <si>
    <t>Lippia javanica</t>
  </si>
  <si>
    <t>wfo-0000192519</t>
  </si>
  <si>
    <t>Macroptilium atropurpureum</t>
  </si>
  <si>
    <t>wfo-0000228924</t>
  </si>
  <si>
    <t>glabrum</t>
  </si>
  <si>
    <t>macranthum</t>
  </si>
  <si>
    <t>Macrotyloma axillare</t>
  </si>
  <si>
    <t>wfo-0000181719</t>
  </si>
  <si>
    <t>Macrotyloma daltonii</t>
  </si>
  <si>
    <t>wfo-0000181878</t>
  </si>
  <si>
    <t>Maesopsis eminii</t>
  </si>
  <si>
    <t>wfo-0000181770</t>
  </si>
  <si>
    <t>eminii</t>
  </si>
  <si>
    <t>wfo-0000452431</t>
  </si>
  <si>
    <t>Markhamia lutea</t>
  </si>
  <si>
    <t>wfo-0000371248</t>
  </si>
  <si>
    <t>Melia azedarach</t>
  </si>
  <si>
    <t>wfo-0000779039</t>
  </si>
  <si>
    <t>Melia volkensii</t>
  </si>
  <si>
    <t>wfo-0000450150</t>
  </si>
  <si>
    <t>Milicia excelsa</t>
  </si>
  <si>
    <t>wfo-0001083775</t>
  </si>
  <si>
    <t>Milletia ferruginea</t>
  </si>
  <si>
    <t>wfo-0000447908</t>
  </si>
  <si>
    <t>Millettia thonningii</t>
  </si>
  <si>
    <t>wfo-0000200787</t>
  </si>
  <si>
    <t>Moringa oleifera</t>
  </si>
  <si>
    <t>Moringa stenopetala</t>
  </si>
  <si>
    <t>wfo-0001085051</t>
  </si>
  <si>
    <t>Newbouldia laevis</t>
  </si>
  <si>
    <t>wfo-0001085058</t>
  </si>
  <si>
    <t>wfo-0000779153</t>
  </si>
  <si>
    <t>wfo-0000817273</t>
  </si>
  <si>
    <t>guanchica</t>
  </si>
  <si>
    <t>laperrinei</t>
  </si>
  <si>
    <t>maroccana</t>
  </si>
  <si>
    <t>cersiformis</t>
  </si>
  <si>
    <t>Opuntia ficus-indica</t>
  </si>
  <si>
    <t>gymnocarpa</t>
  </si>
  <si>
    <t>Palm</t>
  </si>
  <si>
    <t>wfo-0000385761</t>
  </si>
  <si>
    <t>Parkia biglobosa</t>
  </si>
  <si>
    <t>wfo-0000179230</t>
  </si>
  <si>
    <t>Paulownia fortunei</t>
  </si>
  <si>
    <t>Piliostigma reticulatum</t>
  </si>
  <si>
    <t>Bauhinia reticulata</t>
  </si>
  <si>
    <t>wfo-0001137343</t>
  </si>
  <si>
    <t>wfo-0000170402</t>
  </si>
  <si>
    <t>longipedunculata</t>
  </si>
  <si>
    <t>Pithecellobium dulce</t>
  </si>
  <si>
    <t>wfo-0000481882</t>
  </si>
  <si>
    <t>Podocarpus falcatus</t>
  </si>
  <si>
    <t>wfo-0000178252</t>
  </si>
  <si>
    <t>Poupartia silvatica</t>
  </si>
  <si>
    <t>wfo-0000393861</t>
  </si>
  <si>
    <t>Prosopis africana</t>
  </si>
  <si>
    <t>wfo-0001099533</t>
  </si>
  <si>
    <t>Prosopis juliflora</t>
  </si>
  <si>
    <t>wfo-0000168965</t>
  </si>
  <si>
    <t>horrida</t>
  </si>
  <si>
    <t>inermis</t>
  </si>
  <si>
    <t>Prunus africana</t>
  </si>
  <si>
    <t>wfo-0000172293</t>
  </si>
  <si>
    <t>wfo-0000995790</t>
  </si>
  <si>
    <t>Pterocarpus erinaceus</t>
  </si>
  <si>
    <t>wfo-0000984084</t>
  </si>
  <si>
    <t>Pterocarpus lucens</t>
  </si>
  <si>
    <t>wfo-0000172693</t>
  </si>
  <si>
    <t>antunesii</t>
  </si>
  <si>
    <t>Pterocarpus santalinoides</t>
  </si>
  <si>
    <t>wfo-0000172748</t>
  </si>
  <si>
    <t>Pueraria phaseoloides</t>
  </si>
  <si>
    <t>wfo-0000172847</t>
  </si>
  <si>
    <t>javanica</t>
  </si>
  <si>
    <t>subspicta</t>
  </si>
  <si>
    <t>Quillaja saponaria</t>
  </si>
  <si>
    <t>wfo-0000183806</t>
  </si>
  <si>
    <t>Ricinodendron heudelotii</t>
  </si>
  <si>
    <t>wfo-0000992034</t>
  </si>
  <si>
    <t>africanum</t>
  </si>
  <si>
    <t>tomentellum</t>
  </si>
  <si>
    <t>Rosmarinus officinalis</t>
  </si>
  <si>
    <t>wfo-0000297055</t>
  </si>
  <si>
    <t>Schefflera abyssinica</t>
  </si>
  <si>
    <t>wfo-0000298062</t>
  </si>
  <si>
    <t>Senna didymobotrya</t>
  </si>
  <si>
    <t>wfo-0000305601</t>
  </si>
  <si>
    <t>Senna occidentalis</t>
  </si>
  <si>
    <t>wfo-0000163726</t>
  </si>
  <si>
    <t>wfo-0000164430</t>
  </si>
  <si>
    <t>Sesbania cinerascens</t>
  </si>
  <si>
    <t>Sesbania goetzei</t>
  </si>
  <si>
    <t>wfo-0000178054</t>
  </si>
  <si>
    <t>goetzei</t>
  </si>
  <si>
    <t>Sesbania macrantha</t>
  </si>
  <si>
    <t>wfo-0000178101</t>
  </si>
  <si>
    <t>macrantha</t>
  </si>
  <si>
    <t>Sesbania rostrata</t>
  </si>
  <si>
    <t>wfo-0000178241</t>
  </si>
  <si>
    <t>Sesbania sesban</t>
  </si>
  <si>
    <t>wfo-0000178404</t>
  </si>
  <si>
    <t>punctata</t>
  </si>
  <si>
    <t>bicolor</t>
  </si>
  <si>
    <t>Spathodea campanulata</t>
  </si>
  <si>
    <t>wfo-0000178461</t>
  </si>
  <si>
    <t>Spondias mombin</t>
  </si>
  <si>
    <t>wfo-0000435470</t>
  </si>
  <si>
    <t>wfo-0000779723</t>
  </si>
  <si>
    <t>wfo-0000176386</t>
  </si>
  <si>
    <t>Syzygium guineense</t>
  </si>
  <si>
    <t>wfo-0000182089</t>
  </si>
  <si>
    <t>huillense</t>
  </si>
  <si>
    <t>wfo-0000318724</t>
  </si>
  <si>
    <t>urophyllum</t>
  </si>
  <si>
    <t>littorale</t>
  </si>
  <si>
    <t>wfo-0000170926</t>
  </si>
  <si>
    <t>Tarenna sp</t>
  </si>
  <si>
    <t>wfo-4000037591</t>
  </si>
  <si>
    <t>Tephrosia candida</t>
  </si>
  <si>
    <t>Tephrosia diversifolia</t>
  </si>
  <si>
    <t>wfo-0000201856</t>
  </si>
  <si>
    <t>Tephrosia sp</t>
  </si>
  <si>
    <t>wfo-4000037774</t>
  </si>
  <si>
    <t>Tephrosia vogelii</t>
  </si>
  <si>
    <t>wfo-0000164659</t>
  </si>
  <si>
    <t>Terminalia brownii</t>
  </si>
  <si>
    <t>wfo-0000204544</t>
  </si>
  <si>
    <t>Terminalia ivoresensis</t>
  </si>
  <si>
    <t>wfo-0001296425</t>
  </si>
  <si>
    <t>Terminalia sericea</t>
  </si>
  <si>
    <t>wfo-0000408726</t>
  </si>
  <si>
    <t>Terminalia superba</t>
  </si>
  <si>
    <t>wfo-0000408491</t>
  </si>
  <si>
    <t>Tetracarpidium conophorum</t>
  </si>
  <si>
    <t>Plukenetia conophora</t>
  </si>
  <si>
    <t>wfo-0000408519</t>
  </si>
  <si>
    <t>wfo-0000279028</t>
  </si>
  <si>
    <t>sphaerocarpum</t>
  </si>
  <si>
    <t>Tithonia diversifolia</t>
  </si>
  <si>
    <t>wfo-0000458440</t>
  </si>
  <si>
    <t>Uapaca kirkiana</t>
  </si>
  <si>
    <t>wfo-0000018279</t>
  </si>
  <si>
    <t>Unspecified Tree</t>
  </si>
  <si>
    <t>wfo-0000329049</t>
  </si>
  <si>
    <t>nilotica</t>
  </si>
  <si>
    <t>Ziziphus mauritiana</t>
  </si>
  <si>
    <t>wfo-0000332885</t>
  </si>
  <si>
    <t>Acacia etbaica</t>
  </si>
  <si>
    <t>wfo-0000195087</t>
  </si>
  <si>
    <t>wfo-0000653174</t>
  </si>
  <si>
    <t xml:space="preserve">angustifolia </t>
  </si>
  <si>
    <t>Carissa spinarum</t>
  </si>
  <si>
    <t>wfo-0000803913</t>
  </si>
  <si>
    <t>Stereospermum kunthianum</t>
  </si>
  <si>
    <t>wfo-0000779673</t>
  </si>
  <si>
    <t>Searsia pyroides</t>
  </si>
  <si>
    <t>wfo-0000402325</t>
  </si>
  <si>
    <t>Senna singueana</t>
  </si>
  <si>
    <t>wfo-0000184163</t>
  </si>
  <si>
    <t>Balanites aegyptiaca</t>
  </si>
  <si>
    <t>wfo-0000313273</t>
  </si>
  <si>
    <r>
      <t xml:space="preserve">Tillage Management
</t>
    </r>
    <r>
      <rPr>
        <i/>
        <sz val="8"/>
        <color theme="1"/>
        <rFont val="Calibri"/>
        <family val="2"/>
        <scheme val="minor"/>
      </rPr>
      <t>If you have a base practice of conventional tillage you cannot have reduced or no-tillage as an experimental practices and vice-versa.
Ridge &amp; Furrow is "Conventional" if there is no comparison to pratice with more intensive tillage (e.g. mouldboard plough), if it is compared to a more intensive tillage practice then it is recorded "Reduced".</t>
    </r>
  </si>
  <si>
    <t>Exp. Practices2</t>
  </si>
  <si>
    <t>Base Practice</t>
  </si>
  <si>
    <t>Choose Practice:</t>
  </si>
  <si>
    <t>Definition</t>
  </si>
  <si>
    <t>Record Tillage Details</t>
  </si>
  <si>
    <t>T.Level.Name</t>
  </si>
  <si>
    <t>T.Method</t>
  </si>
  <si>
    <t>T.Method.Other</t>
  </si>
  <si>
    <t>T.Depth</t>
  </si>
  <si>
    <t>T.Freq</t>
  </si>
  <si>
    <t>T.Strip.P</t>
  </si>
  <si>
    <t>T.Strip.WT</t>
  </si>
  <si>
    <t>T.Strip.WU</t>
  </si>
  <si>
    <t>Tillage Method or Implement</t>
  </si>
  <si>
    <t>Other Soil Prep Methods</t>
  </si>
  <si>
    <t>Tillage Depth (cm)</t>
  </si>
  <si>
    <t>Tillage Frequency Per Season</t>
  </si>
  <si>
    <t>% Field Tilled</t>
  </si>
  <si>
    <t>Tilled Strip Width (cm)</t>
  </si>
  <si>
    <t>Untilled Strip Width (cm)</t>
  </si>
  <si>
    <t>New Tillage Method?</t>
  </si>
  <si>
    <t>Till.Practice</t>
  </si>
  <si>
    <t>T.Code</t>
  </si>
  <si>
    <t>P.Structure</t>
  </si>
  <si>
    <t>F.Level.Name</t>
  </si>
  <si>
    <t>F.NO</t>
  </si>
  <si>
    <t>F.PO</t>
  </si>
  <si>
    <t>F.KO</t>
  </si>
  <si>
    <t>F.NI</t>
  </si>
  <si>
    <t>F.PI</t>
  </si>
  <si>
    <t>F.P2O5</t>
  </si>
  <si>
    <t>F.KI</t>
  </si>
  <si>
    <t>F.K2O</t>
  </si>
  <si>
    <t>F.O.Unit</t>
  </si>
  <si>
    <t>F.I.Unit</t>
  </si>
  <si>
    <t>F.NI.Code</t>
  </si>
  <si>
    <t>F.PI.Code</t>
  </si>
  <si>
    <t>F.KI.Code</t>
  </si>
  <si>
    <t>F.Urea</t>
  </si>
  <si>
    <t>F.Compost</t>
  </si>
  <si>
    <t>F.Manure</t>
  </si>
  <si>
    <t>F.Biosolid</t>
  </si>
  <si>
    <t>F.MicroN</t>
  </si>
  <si>
    <t>F.Codes</t>
  </si>
  <si>
    <t xml:space="preserve">Name </t>
  </si>
  <si>
    <t>F.Category</t>
  </si>
  <si>
    <t>F.Method</t>
  </si>
  <si>
    <t>Manure</t>
  </si>
  <si>
    <t>Compost</t>
  </si>
  <si>
    <t>Inorganic</t>
  </si>
  <si>
    <t>Organic (Other)</t>
  </si>
  <si>
    <t>BioFertilizer</t>
  </si>
  <si>
    <t>MicroNutrient</t>
  </si>
  <si>
    <t>Biosolid</t>
  </si>
  <si>
    <t>Biochar</t>
  </si>
  <si>
    <t>F.Unit</t>
  </si>
  <si>
    <t>Cattle Farmyard Manure (FYM)</t>
  </si>
  <si>
    <t>Banding (Double)</t>
  </si>
  <si>
    <t>Bat Manure</t>
  </si>
  <si>
    <t>Aleshinloye Grade B</t>
  </si>
  <si>
    <t>Ammonia (NH3, 82-0-0)</t>
  </si>
  <si>
    <t>Amino Acid</t>
  </si>
  <si>
    <t>Nitrobine</t>
  </si>
  <si>
    <t>Borax (Na2H4B4O9·nH2O)</t>
  </si>
  <si>
    <t>Human Faecal Waste</t>
  </si>
  <si>
    <t>Acacia</t>
  </si>
  <si>
    <t>% of Total</t>
  </si>
  <si>
    <t>Cattle Manure</t>
  </si>
  <si>
    <t>Banding (Side)</t>
  </si>
  <si>
    <t>Cattle &amp; Pig Manure</t>
  </si>
  <si>
    <t>Bagasse</t>
  </si>
  <si>
    <t>Ammonium Chloride (NH4Cl, 25.5-0-0)</t>
  </si>
  <si>
    <t>Chromolaena odorata Ash</t>
  </si>
  <si>
    <t>Phosphorine</t>
  </si>
  <si>
    <t>Boric Acid (H3BO3)</t>
  </si>
  <si>
    <t>Sewage Sludge</t>
  </si>
  <si>
    <t>Acacia seyal Charcoal</t>
  </si>
  <si>
    <t>cm3/ha</t>
  </si>
  <si>
    <t>Farmyard Manure (FYM)</t>
  </si>
  <si>
    <t>Banding (Single)</t>
  </si>
  <si>
    <t>Banana Waste</t>
  </si>
  <si>
    <t>Ammonium Dihydrogen Phosphate (ADP, 12:52:0)</t>
  </si>
  <si>
    <t>Cocoa Husk Powder</t>
  </si>
  <si>
    <t>Boron (B)</t>
  </si>
  <si>
    <t>g/l</t>
  </si>
  <si>
    <t>Goat Farmyard Manure</t>
  </si>
  <si>
    <t>Basal</t>
  </si>
  <si>
    <t>Bokashi Compost</t>
  </si>
  <si>
    <t>Ammonium Nitrate (NH4NO3, 33.5-0-0)</t>
  </si>
  <si>
    <t>Cocoa Pod Waste</t>
  </si>
  <si>
    <t>Calcium (Ca)</t>
  </si>
  <si>
    <t>g/m2</t>
  </si>
  <si>
    <t>Goat Manure</t>
  </si>
  <si>
    <t>Base Dressing</t>
  </si>
  <si>
    <t>Cattle Manure Vermicompost</t>
  </si>
  <si>
    <t>Botanical Waste Compost</t>
  </si>
  <si>
    <t>Ammonium Sulphate ((NH4)2SO4, 21-0-0-24S)</t>
  </si>
  <si>
    <t>Cocoa Pod Waste Ash</t>
  </si>
  <si>
    <t>Chloride (Cl)</t>
  </si>
  <si>
    <t>Cacao Shell</t>
  </si>
  <si>
    <t>kg/fedan</t>
  </si>
  <si>
    <t>Horse Farmyard Manure (FYM)</t>
  </si>
  <si>
    <t>Briquette</t>
  </si>
  <si>
    <t>Cattle Manure (High N)</t>
  </si>
  <si>
    <t>Burned Wood</t>
  </si>
  <si>
    <t>Ammonium Sulphate Nitrate (ASN, 26-0-0-16S)</t>
  </si>
  <si>
    <t>Humic Acid</t>
  </si>
  <si>
    <t>Copper (Cu)</t>
  </si>
  <si>
    <t>Cacao Shell (Acid Leached)</t>
  </si>
  <si>
    <t>kg/ha</t>
  </si>
  <si>
    <t>Horse Manure</t>
  </si>
  <si>
    <t>Organic_Other</t>
  </si>
  <si>
    <t>Broadcast</t>
  </si>
  <si>
    <t>Cattle Manure (Low N)</t>
  </si>
  <si>
    <t>Compost Tea</t>
  </si>
  <si>
    <t>Ash (Unspecified)</t>
  </si>
  <si>
    <t>ORGA</t>
  </si>
  <si>
    <t>Iron (Fe)</t>
  </si>
  <si>
    <t>Cacao Shell (Water Leached)</t>
  </si>
  <si>
    <t>l/ha</t>
  </si>
  <si>
    <t>Pig Farmyard Manure (FYM)</t>
  </si>
  <si>
    <t>Dollop</t>
  </si>
  <si>
    <t>Chicken Farmyard Manure (FYM)</t>
  </si>
  <si>
    <t>Cowpea Haulms</t>
  </si>
  <si>
    <t>Boronated SUPA</t>
  </si>
  <si>
    <t>Palm Bunch Ash</t>
  </si>
  <si>
    <t>Magnesium (Mg)</t>
  </si>
  <si>
    <t>Coconut Shell</t>
  </si>
  <si>
    <t>m3/ha</t>
  </si>
  <si>
    <t>Pig Manure</t>
  </si>
  <si>
    <t>Drill</t>
  </si>
  <si>
    <t>Chicken Manure</t>
  </si>
  <si>
    <t>Dried Neem Leaves</t>
  </si>
  <si>
    <t>Calcium Ammonium Nitrate (CAN, 27-0-0)</t>
  </si>
  <si>
    <t>Potassium Humate</t>
  </si>
  <si>
    <t>Magnesium Sulphate (MgSO4)</t>
  </si>
  <si>
    <t>Mg/ha</t>
  </si>
  <si>
    <t>Poultry Litter (FYM)</t>
  </si>
  <si>
    <t>Fertigation (Irrigation Water)</t>
  </si>
  <si>
    <t>Farmyard Manure (FYM, Unspecified)</t>
  </si>
  <si>
    <t>Filtermud</t>
  </si>
  <si>
    <t>Calcium Sulfate (CaSO4)</t>
  </si>
  <si>
    <t>Rice Husk Ash</t>
  </si>
  <si>
    <t>Magnetite (Fe3O4)</t>
  </si>
  <si>
    <t>Eucalyptus Wood</t>
  </si>
  <si>
    <t>ml/ha</t>
  </si>
  <si>
    <t>Poultry Manure</t>
  </si>
  <si>
    <t>Foliar</t>
  </si>
  <si>
    <t>Goat &amp; Sheep Manure</t>
  </si>
  <si>
    <t>Jatropha Cake</t>
  </si>
  <si>
    <t>Calcium Superphosphate (Ca(H2PO4)2·H2O, 0-21.4-0)</t>
  </si>
  <si>
    <t>Rice Husk Dust</t>
  </si>
  <si>
    <t>Manganese (Mn)</t>
  </si>
  <si>
    <t>Hardwood</t>
  </si>
  <si>
    <t>ml/l</t>
  </si>
  <si>
    <t>Rabbit Farmyard Manure (FYM)</t>
  </si>
  <si>
    <t>Liquid Injection</t>
  </si>
  <si>
    <t>Leaves &amp; Branches</t>
  </si>
  <si>
    <t>Compound D</t>
  </si>
  <si>
    <t>Rice Mill Waste</t>
  </si>
  <si>
    <t>Molybdenum (Mo)</t>
  </si>
  <si>
    <t>Lantana camara</t>
  </si>
  <si>
    <t>t/fedan</t>
  </si>
  <si>
    <t>Rabbit Manure</t>
  </si>
  <si>
    <t>Microdosing</t>
  </si>
  <si>
    <t>Maize Stover</t>
  </si>
  <si>
    <t>Compound L</t>
  </si>
  <si>
    <t>Rice Mill Waste Ash</t>
  </si>
  <si>
    <t>Nickel (Ni)</t>
  </si>
  <si>
    <t>Maize Cobs</t>
  </si>
  <si>
    <t>t/ha</t>
  </si>
  <si>
    <t>Sheep Farmyard Manure (FYM)</t>
  </si>
  <si>
    <t>Pellet</t>
  </si>
  <si>
    <t>Gromor (Unspecified)</t>
  </si>
  <si>
    <t>Maize Straw (Shredded)</t>
  </si>
  <si>
    <t>Diammonium Phosphate (DAP, 18-46-0)</t>
  </si>
  <si>
    <t>Sawdust</t>
  </si>
  <si>
    <t>Sodium Borate (Na2H4B4O9·nH2O)</t>
  </si>
  <si>
    <t>Miscanthus Straw</t>
  </si>
  <si>
    <t xml:space="preserve">Unspecified </t>
  </si>
  <si>
    <t>Sheep Manure</t>
  </si>
  <si>
    <t>Plough Furrow (Single Band Placement)</t>
  </si>
  <si>
    <t>Gromor Accelerator Chicken Manure Pellets</t>
  </si>
  <si>
    <t>Mixed Compost</t>
  </si>
  <si>
    <t>Dipotassium Oxide (K2O, 0-0-83)</t>
  </si>
  <si>
    <t>Sawdust Ash</t>
  </si>
  <si>
    <t>Zinc (Zn)</t>
  </si>
  <si>
    <t>Palm Kernal Shell</t>
  </si>
  <si>
    <t>w/w (0-7cm)</t>
  </si>
  <si>
    <t>Unspecified Farmyard Manure (FYM)</t>
  </si>
  <si>
    <t>Ring</t>
  </si>
  <si>
    <t>Guano</t>
  </si>
  <si>
    <t>Olive Mill Waste</t>
  </si>
  <si>
    <t>Feldspar</t>
  </si>
  <si>
    <t>Zinc Sulfate (ZnSO4)</t>
  </si>
  <si>
    <t>Rape Straw</t>
  </si>
  <si>
    <t>l/m2</t>
  </si>
  <si>
    <t>Unspecified Manure</t>
  </si>
  <si>
    <t>Starter Solution</t>
  </si>
  <si>
    <t xml:space="preserve">Olive Mill Wastewater Sludge </t>
  </si>
  <si>
    <t>Gypsum (CaSO4·2H2O)</t>
  </si>
  <si>
    <t>Trehalose</t>
  </si>
  <si>
    <t>Rice Hulls</t>
  </si>
  <si>
    <t>Top/Surface/Side Dressing</t>
  </si>
  <si>
    <t>Rice Bran</t>
  </si>
  <si>
    <t>K (Unspecified)</t>
  </si>
  <si>
    <t>Wheat Straw Ash</t>
  </si>
  <si>
    <t>Rice Husks</t>
  </si>
  <si>
    <t>Sorghum Straw Compost</t>
  </si>
  <si>
    <t>Manure &amp; Rice Straw</t>
  </si>
  <si>
    <t>Rice Straw</t>
  </si>
  <si>
    <t>K2O (Unspecified)</t>
  </si>
  <si>
    <t>Wood Ash</t>
  </si>
  <si>
    <t>Unspecified Compost</t>
  </si>
  <si>
    <t>Gaseous Injection</t>
  </si>
  <si>
    <t>Mixed Species Manure</t>
  </si>
  <si>
    <t>Sorghum Straw</t>
  </si>
  <si>
    <t>K-Biopota (42% K2O)</t>
  </si>
  <si>
    <t>Wood Shavings</t>
  </si>
  <si>
    <t>Sugarcane Straw</t>
  </si>
  <si>
    <t>Monoammonium Phosphate (MAP, 12:52:0)</t>
  </si>
  <si>
    <t>Softwood</t>
  </si>
  <si>
    <t>Tithonia</t>
  </si>
  <si>
    <t>Monocalcium Phosphate (Ca(H2PO4)2·H2O, 0-21.4-0)</t>
  </si>
  <si>
    <t>Switchgrass</t>
  </si>
  <si>
    <t>Pig Manure (Liquid)</t>
  </si>
  <si>
    <t>Monopotassium phosphate (MKP, KH2PO4,  0-52-34)</t>
  </si>
  <si>
    <t>Tectona grandis</t>
  </si>
  <si>
    <t>Pigeon Manure Tea</t>
  </si>
  <si>
    <t>Vermicast</t>
  </si>
  <si>
    <t>Muriate of Potash (KCl, 0-0-52)</t>
  </si>
  <si>
    <t>Wheat Straw</t>
  </si>
  <si>
    <t>Water Hyacinth</t>
  </si>
  <si>
    <t>N (Unspecified)</t>
  </si>
  <si>
    <t>NH4 (Unspecified)</t>
  </si>
  <si>
    <t>Compound D (8-4-7)</t>
  </si>
  <si>
    <t>NPK</t>
  </si>
  <si>
    <t>NPS</t>
  </si>
  <si>
    <t>Orthophosphoric Acid (H3PO4, 0-54-0)</t>
  </si>
  <si>
    <t>P (Unspecified)</t>
  </si>
  <si>
    <t>P2O5 (Unspecified)</t>
  </si>
  <si>
    <t>Phosphoric Acid (H3PO4, 0-54-0)</t>
  </si>
  <si>
    <t>Potassium Chloride (KCl, 0-0-52)</t>
  </si>
  <si>
    <t>Potassium Oxide (K2O, 0-0-83)</t>
  </si>
  <si>
    <t>Potassium Nitrate (KNO3, 13-0-44)</t>
  </si>
  <si>
    <t>Rock Phosphate (P2O5)</t>
  </si>
  <si>
    <t>Single Super Phosphate (SSP, 0-20-0-11S-21Ca)</t>
  </si>
  <si>
    <t>Potassium Sulphate (K2SO4, 0-0-51)</t>
  </si>
  <si>
    <t>Sodium Nitrate (NaNO3, 16-0-0)</t>
  </si>
  <si>
    <t>Potassium Sulphate Dihydrate (K2SO4 H2O)</t>
  </si>
  <si>
    <t>SUPA</t>
  </si>
  <si>
    <t>Rock Phosphate</t>
  </si>
  <si>
    <t>Sylvite (KCl, 0-0-52)</t>
  </si>
  <si>
    <t>Rock Phosphate (Busumbu)</t>
  </si>
  <si>
    <t>Triple Super Phosphate (TSP, 45-0-0-15Ca)</t>
  </si>
  <si>
    <t>Rock Phosphate (Kodjari)</t>
  </si>
  <si>
    <t>Urea (CH4N2O, 46-0-0)</t>
  </si>
  <si>
    <t>Rock Phosphate (Minjingu)</t>
  </si>
  <si>
    <t>Urea Phosphate (17-44-0)</t>
  </si>
  <si>
    <t>Rock Phosphate (Tahoua)</t>
  </si>
  <si>
    <t>Organic</t>
  </si>
  <si>
    <t>Sulphur</t>
  </si>
  <si>
    <t>Super Phosphate (Unspecified)</t>
  </si>
  <si>
    <t>Triple Super Phosphate (TSP, 0-45-0-15Ca)</t>
  </si>
  <si>
    <t>Urea (Prilled, CH4N2O, 46-0-0)</t>
  </si>
  <si>
    <t>Urea (Supergranulated, CH4N2O, 46-0-0)</t>
  </si>
  <si>
    <t>Urea Phosphate (CH7N2O5P, 17-44-0)</t>
  </si>
  <si>
    <t>Risk Husk</t>
  </si>
  <si>
    <t>Nutrient Management</t>
  </si>
  <si>
    <t>Fert</t>
  </si>
  <si>
    <t>FertA</t>
  </si>
  <si>
    <t>FertB</t>
  </si>
  <si>
    <t>Includes inorganic fertilizers (NPK, Urea, Di-ammonium Phosphate, etc.), organic fertilizers (compost, manure, etc.), biosolids (e.g., sewage sludge) and other (processed) organic materials that come from outside the field that are incorporated into the soil (e.g. sawdust, or waste from sugar or ethanol production processing). Do not include non-composted plant residues.
At present ERA does not record the residual effects of fertilizer addition (effects after the season of application), we record only effects during the seasons in which fertilizers were applied. If residual effects are present in a study then please record "Yes" for "Are Residual Effects Present?".</t>
  </si>
  <si>
    <t>Name Practices</t>
  </si>
  <si>
    <r>
      <t xml:space="preserve">Record Total Rates of N (Nitrogen), P (Phosphorous) and K (Potassium)
</t>
    </r>
    <r>
      <rPr>
        <i/>
        <sz val="8"/>
        <color theme="1"/>
        <rFont val="Calibri"/>
        <family val="2"/>
        <scheme val="minor"/>
      </rPr>
      <t>Elemental P or K is not the same as P2O5 or K20 equivalent (N-P-K fertilizer rating is not the same thing as Elemental P or K, although it is for N).</t>
    </r>
  </si>
  <si>
    <r>
      <t xml:space="preserve">Total Organic Elemental NPK
</t>
    </r>
    <r>
      <rPr>
        <i/>
        <sz val="9"/>
        <color theme="1"/>
        <rFont val="Calibri"/>
        <family val="2"/>
        <scheme val="minor"/>
      </rPr>
      <t>(e.g., compost, manure, biosolid)</t>
    </r>
  </si>
  <si>
    <t>Elemental N</t>
  </si>
  <si>
    <t>Elemental P</t>
  </si>
  <si>
    <t>Elemental K</t>
  </si>
  <si>
    <t>Organic Unit of Measurement:</t>
  </si>
  <si>
    <t>Total Inorganic NPK</t>
  </si>
  <si>
    <t>P2O5</t>
  </si>
  <si>
    <t>K2O</t>
  </si>
  <si>
    <t>Inorganic Unit of Measurement:</t>
  </si>
  <si>
    <t xml:space="preserve"> Record how and when individual nutrients were applied</t>
  </si>
  <si>
    <t>F.Name</t>
  </si>
  <si>
    <t>F.Type</t>
  </si>
  <si>
    <t>F.NPK</t>
  </si>
  <si>
    <t>F.Amount</t>
  </si>
  <si>
    <t>F.Source</t>
  </si>
  <si>
    <t>F.Fate</t>
  </si>
  <si>
    <t>F.Date</t>
  </si>
  <si>
    <t>F.Date.Stage</t>
  </si>
  <si>
    <t>F.Date.DAP</t>
  </si>
  <si>
    <t>F.Date.DAE</t>
  </si>
  <si>
    <t>F.Date.Text</t>
  </si>
  <si>
    <r>
      <t>Application Date</t>
    </r>
    <r>
      <rPr>
        <i/>
        <sz val="7"/>
        <color theme="1"/>
        <rFont val="Calibri"/>
        <family val="2"/>
        <scheme val="minor"/>
      </rPr>
      <t xml:space="preserve">
Leave blank if unspecified</t>
    </r>
  </si>
  <si>
    <t>Nutrient Class</t>
  </si>
  <si>
    <t>Name</t>
  </si>
  <si>
    <t>N-P-K Rating 
(N-P2O5-K20)</t>
  </si>
  <si>
    <t>Amount Applied</t>
  </si>
  <si>
    <t>Unit of Application</t>
  </si>
  <si>
    <t xml:space="preserve"> Application Method</t>
  </si>
  <si>
    <t>Source of Material</t>
  </si>
  <si>
    <t>Fate</t>
  </si>
  <si>
    <t>dd/mm</t>
  </si>
  <si>
    <t>Crop Stage</t>
  </si>
  <si>
    <t>Days Before/After Planting</t>
  </si>
  <si>
    <t>Days After Emergence</t>
  </si>
  <si>
    <t>Text Description</t>
  </si>
  <si>
    <t>New Name?</t>
  </si>
  <si>
    <t>New Application Method?</t>
  </si>
  <si>
    <r>
      <t xml:space="preserve">Combine Practices (If required)
</t>
    </r>
    <r>
      <rPr>
        <i/>
        <sz val="8"/>
        <color theme="1"/>
        <rFont val="Calibri"/>
        <family val="2"/>
        <scheme val="minor"/>
      </rPr>
      <t>If the experiment used a crossed design of two nutrient management practices (e.g., practice 1 = 30, 60 kg/ha rock phosphate x practice 2 = manure, sugar bagasse or compost) then you use this table to combine the practices.</t>
    </r>
  </si>
  <si>
    <t>Sub-Practice1</t>
  </si>
  <si>
    <t>Sub-Practice2</t>
  </si>
  <si>
    <t>Sub-Practice3</t>
  </si>
  <si>
    <t>Sub-Practice4</t>
  </si>
  <si>
    <t>Sub-Practice5</t>
  </si>
  <si>
    <t>Codes</t>
  </si>
  <si>
    <r>
      <t xml:space="preserve">Record Composition Details
</t>
    </r>
    <r>
      <rPr>
        <i/>
        <sz val="8"/>
        <color theme="1"/>
        <rFont val="Calibri"/>
        <family val="2"/>
        <scheme val="minor"/>
      </rPr>
      <t>This section is for organic nutrients  only.</t>
    </r>
  </si>
  <si>
    <t>F.DW</t>
  </si>
  <si>
    <t>F.DM</t>
  </si>
  <si>
    <t>F.OC</t>
  </si>
  <si>
    <t>F.N</t>
  </si>
  <si>
    <t>F.TN</t>
  </si>
  <si>
    <t>F.AN</t>
  </si>
  <si>
    <t>F.CN</t>
  </si>
  <si>
    <t>F.P</t>
  </si>
  <si>
    <t>F.TP</t>
  </si>
  <si>
    <t>F.AP</t>
  </si>
  <si>
    <t>F.K</t>
  </si>
  <si>
    <t>F.pH</t>
  </si>
  <si>
    <t>Nutrient</t>
  </si>
  <si>
    <t>Dry Weight?</t>
  </si>
  <si>
    <t>Dry Matter</t>
  </si>
  <si>
    <t>Organic Carbon (OC)</t>
  </si>
  <si>
    <t>Nitrogen (Unspecified)</t>
  </si>
  <si>
    <t>Carbon: Nitrogen (C/N) Ratio</t>
  </si>
  <si>
    <t>Phosphorous (Unspecified)</t>
  </si>
  <si>
    <t>Total Phosphorous (TP)</t>
  </si>
  <si>
    <t>Available Phosphorous (AP)</t>
  </si>
  <si>
    <t>Potassium (K)</t>
  </si>
  <si>
    <t>pH</t>
  </si>
  <si>
    <t>F.pH.Method</t>
  </si>
  <si>
    <t>Unit/Method</t>
  </si>
  <si>
    <t>General Notes</t>
  </si>
  <si>
    <t>Chemical Management</t>
  </si>
  <si>
    <t>Practice Name:</t>
  </si>
  <si>
    <t>Record Chemical Application Details</t>
  </si>
  <si>
    <t>C.Activity</t>
  </si>
  <si>
    <t>C.Type</t>
  </si>
  <si>
    <t>C.Name</t>
  </si>
  <si>
    <t>C.IUPAC</t>
  </si>
  <si>
    <t>C.AI.Amount</t>
  </si>
  <si>
    <t>C.AI.Unit</t>
  </si>
  <si>
    <t>C.Amount</t>
  </si>
  <si>
    <t>C.Unit</t>
  </si>
  <si>
    <t>C.Applications</t>
  </si>
  <si>
    <t>C.Date</t>
  </si>
  <si>
    <t>C.Date.Stage</t>
  </si>
  <si>
    <t>C.Date.DAP</t>
  </si>
  <si>
    <t>C.Date.Text</t>
  </si>
  <si>
    <t>Application Date</t>
  </si>
  <si>
    <t>Type of Chemical Applied</t>
  </si>
  <si>
    <t>Name of Chemical/Product Applied</t>
  </si>
  <si>
    <t>IUPAC Name of Chemical/Product Applied</t>
  </si>
  <si>
    <t>Active Ingredient Amount in Product</t>
  </si>
  <si>
    <t>Active Ingredient Unit</t>
  </si>
  <si>
    <t>Application Rate or Amount</t>
  </si>
  <si>
    <t>Total Number of Applications</t>
  </si>
  <si>
    <t>Days before/after planting</t>
  </si>
  <si>
    <t>New Chemical?</t>
  </si>
  <si>
    <t>New AI Unit?</t>
  </si>
  <si>
    <t>New Application Unit?</t>
  </si>
  <si>
    <t>C.Structure</t>
  </si>
  <si>
    <t>C.Code</t>
  </si>
  <si>
    <t>IUPAC</t>
  </si>
  <si>
    <t>TypeSearch</t>
  </si>
  <si>
    <t>TypeSearch.Name</t>
  </si>
  <si>
    <t>H1</t>
  </si>
  <si>
    <t>Herbicide</t>
  </si>
  <si>
    <t>Paraquat; Paraquat dichloride; Methyl viologen dichloride; Crisquat; Dexuron; Esgram; Gramuron; Ortho Paraquat CL; Para-col; Pillarxone; Tota-col; Toxer Total; PP148; Cyclone; Gramixel; Gramoxone; Pathclear; AH 501</t>
  </si>
  <si>
    <t>1,1′-Dimethyl-4,4′-bipyridinium dichloride</t>
  </si>
  <si>
    <t>H2</t>
  </si>
  <si>
    <t>Atrazine; G-30027; Aatrex; Aktikon; Alazine; Atred; Atranex; Atrataf; Atratol; Azinotox; Crisazina; Farmco Atrazine; Gesaprim; Giffex 4L; Malermais; Primatol; Simazat; Zeaphos</t>
  </si>
  <si>
    <t>6-chloro-N2-ethyl-N4-(propan-2-yl)-1,3,5-triazine-2,4-diamine</t>
  </si>
  <si>
    <t>H3</t>
  </si>
  <si>
    <t>Glyphosate; Roundup; Rodeo; Pondmaster</t>
  </si>
  <si>
    <t>N-(phosphonomethyl)glycine</t>
  </si>
  <si>
    <t>H4</t>
  </si>
  <si>
    <t>Primagram (Metolachlor + Atrazine)</t>
  </si>
  <si>
    <t>Combination (Metolachlor + Atrazine)</t>
  </si>
  <si>
    <t>H5</t>
  </si>
  <si>
    <t>Metolachlor; Bicep; CGA-24705; Dual; Pennant; Pimagram</t>
  </si>
  <si>
    <t>(RS)-2-Chloro-N-(2-ethyl-6-methyl-phenyl)-N-(1-methoxypropan-2-yl)acetamide</t>
  </si>
  <si>
    <t>H6</t>
  </si>
  <si>
    <t>Diuron; Di-on; Crisuron; Diater; Karmex; Unidron</t>
  </si>
  <si>
    <t>3-(3,4-dichlorophenyl)-1,1-dimethylurea</t>
  </si>
  <si>
    <t>H7</t>
  </si>
  <si>
    <t>Alachlor; Lasso; Lariat; Crop Star; Butachlor</t>
  </si>
  <si>
    <t>2-chloro-N-(2,6-diethylphenyl)-N-(methoxymethyl) acetamide</t>
  </si>
  <si>
    <t>H8</t>
  </si>
  <si>
    <t>Chlorosufluron; Glean</t>
  </si>
  <si>
    <t>2-chloro-N-[(4-methoxy-6-methyl-1,3,5-triazin-2-yl) aminocarbonyl]-benzenesulfonamide</t>
  </si>
  <si>
    <t>H9</t>
  </si>
  <si>
    <t>Propanil; Tamarice; Bay 30130; Cekupropanil; Prop-Job; Chem-Rice; DPA; Strel; S 10145; Vertac; Dropaven; Propanilo; Supernox; Erban; FW-734; Herbax; Propanex; Riselect; Stampede; Stam-F-34; Stam M-4; Surcopur; Surpur and Wham EZ</t>
  </si>
  <si>
    <t>N-(3,4-Dichlorophenyl)propanamide</t>
  </si>
  <si>
    <t>H10</t>
  </si>
  <si>
    <t>Imazaquin; Ala-Scept; Scepter; Squadron; Tri-Scept; Partner</t>
  </si>
  <si>
    <t>(2-[ 4,5-dihydro-4-methyl-4-( l-methylethyl)-5-oxo-1H-imidazol2yl]-3-quinolinecarboxylic acid</t>
  </si>
  <si>
    <t>I1</t>
  </si>
  <si>
    <t>Insecticide</t>
  </si>
  <si>
    <t>Phosphamidon; Dimecron</t>
  </si>
  <si>
    <t>O,O-dimethyl-O-(2-chloro-2-diethyl carbamoyl-1-methyl-vinyl) phosphate</t>
  </si>
  <si>
    <t>I2</t>
  </si>
  <si>
    <t>Carbofuran; Furadan; Bay 70143; Curaterr; D 1221; ENT 27164; Yaltox; Furacarb</t>
  </si>
  <si>
    <t>2,2-Dimethyl-2,3-dihydro-1-benzofuran-7-yl methylcarbamate</t>
  </si>
  <si>
    <t>I3</t>
  </si>
  <si>
    <t>Hexythiazox</t>
  </si>
  <si>
    <t>(5-(4-chlorophenyl)-N-cyclohexyl-4-methyl-2-oxo-3-thiazolidenecarboxamide) (DPX-Y5893)</t>
  </si>
  <si>
    <t>I4</t>
  </si>
  <si>
    <t>Thiamethoxam; Actara</t>
  </si>
  <si>
    <t>4H-1,3,5-oxadiazin-4-imine,3-[(2-chloro-5-thiazolyl)methyl] tetrahydro-5-methyl-N-nitro)</t>
  </si>
  <si>
    <t>F1</t>
  </si>
  <si>
    <t>Fungicide</t>
  </si>
  <si>
    <t>Mancozeb; Penncozeb; Trimanoc; Vondozeb; Dithane; Manzeb; Nemispot; Manzane</t>
  </si>
  <si>
    <t>Combination (Maneb and Zineb)</t>
  </si>
  <si>
    <t>F2</t>
  </si>
  <si>
    <t>Maneb</t>
  </si>
  <si>
    <t>[[2-[(Dithiocarboxy)amino]ethyl]carbamodithioato]](2-)-kS,kS']manganese</t>
  </si>
  <si>
    <t>F3</t>
  </si>
  <si>
    <t>Zineb</t>
  </si>
  <si>
    <t>zinc ethane-1,2-diylbis(dithiocarbamate)</t>
  </si>
  <si>
    <t>Seed Coating</t>
  </si>
  <si>
    <t>Animal - Acaricide</t>
  </si>
  <si>
    <t>Animal - Antibiotic</t>
  </si>
  <si>
    <t>Animal - Antiinflammatory</t>
  </si>
  <si>
    <t>Animal - Vaccine</t>
  </si>
  <si>
    <t>Animal - Antihelmintic</t>
  </si>
  <si>
    <t>Animal - Growth Promotor</t>
  </si>
  <si>
    <t>Animal - Antimicrobial</t>
  </si>
  <si>
    <t xml:space="preserve">Animal - Antiparasitic </t>
  </si>
  <si>
    <t>Animal - Antinematodal</t>
  </si>
  <si>
    <t>Animal - Anticestodal</t>
  </si>
  <si>
    <t>Animal - Antitrematodal</t>
  </si>
  <si>
    <t>Animal - Antilung worm</t>
  </si>
  <si>
    <t>Animal - Antifilarial</t>
  </si>
  <si>
    <t>Animal - Antiprotozoal</t>
  </si>
  <si>
    <t>Animal - Insecticide</t>
  </si>
  <si>
    <t>TypeSearch.IUPAC</t>
  </si>
  <si>
    <r>
      <t xml:space="preserve">Mulches, Residues, Prunings
</t>
    </r>
    <r>
      <rPr>
        <i/>
        <sz val="8"/>
        <color theme="1"/>
        <rFont val="Calibri"/>
        <family val="2"/>
        <scheme val="minor"/>
      </rPr>
      <t xml:space="preserve">This tab is primarily for the addition of non-composted organic materials that </t>
    </r>
    <r>
      <rPr>
        <b/>
        <i/>
        <u/>
        <sz val="8"/>
        <color theme="1"/>
        <rFont val="Calibri"/>
        <family val="2"/>
        <scheme val="minor"/>
      </rPr>
      <t>DO NOT come from experimental crops</t>
    </r>
    <r>
      <rPr>
        <i/>
        <sz val="8"/>
        <color theme="1"/>
        <rFont val="Calibri"/>
        <family val="2"/>
        <scheme val="minor"/>
      </rPr>
      <t xml:space="preserve">, use the crop residue column in the Make.Trt, Intercrop or Rotation tabs to record residues from a preceeding season.
Record mulching of compost or manure in the Nutrients practice tab. </t>
    </r>
  </si>
  <si>
    <t>Mulch</t>
  </si>
  <si>
    <t>all names</t>
  </si>
  <si>
    <t>Component1</t>
  </si>
  <si>
    <t>Component2</t>
  </si>
  <si>
    <t>Component3</t>
  </si>
  <si>
    <t>Component4</t>
  </si>
  <si>
    <t>Not Mulched</t>
  </si>
  <si>
    <r>
      <t>Mulch Definition</t>
    </r>
    <r>
      <rPr>
        <i/>
        <sz val="8"/>
        <color theme="1"/>
        <rFont val="Bahnschrift Light Condensed"/>
        <family val="2"/>
      </rPr>
      <t xml:space="preserve">
Only shows for 1st Component Chosen</t>
    </r>
  </si>
  <si>
    <r>
      <t xml:space="preserve">Record Total Rates of </t>
    </r>
    <r>
      <rPr>
        <b/>
        <u/>
        <sz val="11"/>
        <color theme="1"/>
        <rFont val="Calibri"/>
        <family val="2"/>
        <scheme val="minor"/>
      </rPr>
      <t>Elemental</t>
    </r>
    <r>
      <rPr>
        <b/>
        <sz val="11"/>
        <color theme="1"/>
        <rFont val="Calibri"/>
        <family val="2"/>
        <scheme val="minor"/>
      </rPr>
      <t xml:space="preserve"> N (Nitrogen), P (Phosphorous) and K (Potassium)</t>
    </r>
  </si>
  <si>
    <t>Total Organic Elemental NPK</t>
  </si>
  <si>
    <t>Record Crop/Residue Mulch Application Details</t>
  </si>
  <si>
    <t>M.Level.Name</t>
  </si>
  <si>
    <t>M.Tree</t>
  </si>
  <si>
    <t>M.Material</t>
  </si>
  <si>
    <t>M.Source</t>
  </si>
  <si>
    <t>M.Amount</t>
  </si>
  <si>
    <t>M.Unit</t>
  </si>
  <si>
    <t>M.Fate</t>
  </si>
  <si>
    <t>M.Cover</t>
  </si>
  <si>
    <t>M.Date</t>
  </si>
  <si>
    <t>M.Date.Stage</t>
  </si>
  <si>
    <t>M.Date.DAP</t>
  </si>
  <si>
    <t>M.Date.Text</t>
  </si>
  <si>
    <t>M.New.Tree</t>
  </si>
  <si>
    <t>M.New.Material</t>
  </si>
  <si>
    <t>M.Material.Type</t>
  </si>
  <si>
    <t>M.Material.Type,New</t>
  </si>
  <si>
    <r>
      <t xml:space="preserve">Application Date
</t>
    </r>
    <r>
      <rPr>
        <i/>
        <sz val="7"/>
        <color rgb="FF000000"/>
        <rFont val="Calibri"/>
        <family val="2"/>
        <scheme val="minor"/>
      </rPr>
      <t>Leave blank if unspecified</t>
    </r>
  </si>
  <si>
    <r>
      <t>Site</t>
    </r>
    <r>
      <rPr>
        <b/>
        <i/>
        <sz val="9"/>
        <color theme="0" tint="-4.9989318521683403E-2"/>
        <rFont val="Calibri"/>
        <family val="2"/>
        <scheme val="minor"/>
      </rPr>
      <t xml:space="preserve">
</t>
    </r>
    <r>
      <rPr>
        <i/>
        <sz val="7"/>
        <color theme="0" tint="-4.9989318521683403E-2"/>
        <rFont val="Calibri"/>
        <family val="2"/>
        <scheme val="minor"/>
      </rPr>
      <t>Leave blank if practice same across all sites</t>
    </r>
  </si>
  <si>
    <r>
      <t xml:space="preserve">Tree
</t>
    </r>
    <r>
      <rPr>
        <i/>
        <sz val="8"/>
        <color rgb="FF000000"/>
        <rFont val="Calibri"/>
        <family val="2"/>
        <scheme val="minor"/>
      </rPr>
      <t>Only fill if material is from tree or shrub</t>
    </r>
  </si>
  <si>
    <t>Mulch Material Applied</t>
  </si>
  <si>
    <t>Amount of Material Applied</t>
  </si>
  <si>
    <t>Unit of Material Application</t>
  </si>
  <si>
    <t>The Fate of The Material</t>
  </si>
  <si>
    <t>Coverage of Material Applied as Mulch (%)</t>
  </si>
  <si>
    <t>Text Description </t>
  </si>
  <si>
    <t>New Tree Added?</t>
  </si>
  <si>
    <t>New Material Added?</t>
  </si>
  <si>
    <t>Select Material Type For Any New Materials Added</t>
  </si>
  <si>
    <t>New Material Type?</t>
  </si>
  <si>
    <r>
      <t xml:space="preserve">Composition Details
</t>
    </r>
    <r>
      <rPr>
        <i/>
        <sz val="9"/>
        <color theme="1"/>
        <rFont val="Calibri"/>
        <family val="2"/>
        <scheme val="minor"/>
      </rPr>
      <t xml:space="preserve">Record details for organic mulch materials and/or crop residues  </t>
    </r>
  </si>
  <si>
    <t>M.DW</t>
  </si>
  <si>
    <t>M.DM</t>
  </si>
  <si>
    <t>M.OC</t>
  </si>
  <si>
    <t>M.N</t>
  </si>
  <si>
    <t>M.TN</t>
  </si>
  <si>
    <t>M.AN</t>
  </si>
  <si>
    <t>M.CN</t>
  </si>
  <si>
    <t>M.P</t>
  </si>
  <si>
    <t>M.TP</t>
  </si>
  <si>
    <t>M.AP</t>
  </si>
  <si>
    <t>M.K</t>
  </si>
  <si>
    <t>M.pH</t>
  </si>
  <si>
    <t>Mulch: Tree</t>
  </si>
  <si>
    <t>Mulch: Other</t>
  </si>
  <si>
    <t>M.DM.Unit</t>
  </si>
  <si>
    <t>M.OC.Unit</t>
  </si>
  <si>
    <t>M.N.Unit</t>
  </si>
  <si>
    <t>M.TN.Unit</t>
  </si>
  <si>
    <t>M.AN.Unit</t>
  </si>
  <si>
    <t>M.P.Unit</t>
  </si>
  <si>
    <t>M.TP.Unit</t>
  </si>
  <si>
    <t>M.AP.Unit</t>
  </si>
  <si>
    <t>M.K.Unit</t>
  </si>
  <si>
    <t>M.pH.Method</t>
  </si>
  <si>
    <t>P1</t>
  </si>
  <si>
    <t>P2</t>
  </si>
  <si>
    <t>P3</t>
  </si>
  <si>
    <t>P4</t>
  </si>
  <si>
    <t>M.Codes</t>
  </si>
  <si>
    <t>M.Notes</t>
  </si>
  <si>
    <t>M.NO</t>
  </si>
  <si>
    <t>M.PO</t>
  </si>
  <si>
    <t>M.KO</t>
  </si>
  <si>
    <t>M.Code</t>
  </si>
  <si>
    <t>M.Type</t>
  </si>
  <si>
    <t>M.Name</t>
  </si>
  <si>
    <t>M.Type.Unique</t>
  </si>
  <si>
    <t>NameSearch</t>
  </si>
  <si>
    <t>CR1</t>
  </si>
  <si>
    <t>Crop Residue</t>
  </si>
  <si>
    <t>Black Polyethene</t>
  </si>
  <si>
    <t>CP1</t>
  </si>
  <si>
    <t>Crop Processing Byproduct</t>
  </si>
  <si>
    <t>Cocoa Husk</t>
  </si>
  <si>
    <t>CP2</t>
  </si>
  <si>
    <t>Corn Cob</t>
  </si>
  <si>
    <t>CP3</t>
  </si>
  <si>
    <t>CR2</t>
  </si>
  <si>
    <t>Grass</t>
  </si>
  <si>
    <t>P</t>
  </si>
  <si>
    <t>Plastic</t>
  </si>
  <si>
    <t>TB1</t>
  </si>
  <si>
    <t>Timber Byproduct</t>
  </si>
  <si>
    <t>Stover</t>
  </si>
  <si>
    <t>Straw (Unspecified)</t>
  </si>
  <si>
    <r>
      <t xml:space="preserve">Weeding Practices
</t>
    </r>
    <r>
      <rPr>
        <i/>
        <sz val="8"/>
        <color theme="1"/>
        <rFont val="Calibri"/>
        <family val="2"/>
        <scheme val="minor"/>
      </rPr>
      <t>This section is for physical weeding practices only, herbicide applications should be noted under the chemicals tab.</t>
    </r>
  </si>
  <si>
    <t>Weeding Method</t>
  </si>
  <si>
    <t>Frequency</t>
  </si>
  <si>
    <t>Frequency Time Unit</t>
  </si>
  <si>
    <t>New Method?</t>
  </si>
  <si>
    <t>W.Level.Name</t>
  </si>
  <si>
    <t>W.Structure</t>
  </si>
  <si>
    <t>W.Method</t>
  </si>
  <si>
    <t>W.Freq</t>
  </si>
  <si>
    <t>W.Freq.Time</t>
  </si>
  <si>
    <t>W.New.Method</t>
  </si>
  <si>
    <t>W.Notes</t>
  </si>
  <si>
    <t>Harvest Practices</t>
  </si>
  <si>
    <r>
      <t xml:space="preserve">Practices
</t>
    </r>
    <r>
      <rPr>
        <i/>
        <sz val="8"/>
        <color theme="1"/>
        <rFont val="Calibri"/>
        <family val="2"/>
        <scheme val="minor"/>
      </rPr>
      <t>Note there is no base practice for harvest practices, if you do not have an experiment comparing different harvest methods then you do not need to enter anything in this section.</t>
    </r>
  </si>
  <si>
    <t>H.Level.Name</t>
  </si>
  <si>
    <t>H.Prac</t>
  </si>
  <si>
    <t>H.Code</t>
  </si>
  <si>
    <t>H.Notes</t>
  </si>
  <si>
    <t>pH Amendment</t>
  </si>
  <si>
    <t>Names</t>
  </si>
  <si>
    <t>Experimental  Practices</t>
  </si>
  <si>
    <t xml:space="preserve"> Record material used and how it was applied</t>
  </si>
  <si>
    <t>pH.Level.Name</t>
  </si>
  <si>
    <t>pH.Material</t>
  </si>
  <si>
    <t>pH.ECCE</t>
  </si>
  <si>
    <t>pH.CCE</t>
  </si>
  <si>
    <t>pH.CaCO3</t>
  </si>
  <si>
    <t>pH.MgCO3</t>
  </si>
  <si>
    <t>pH.Amount</t>
  </si>
  <si>
    <t>pH.Unit</t>
  </si>
  <si>
    <t>Material Applied</t>
  </si>
  <si>
    <t xml:space="preserve"> Effective Calcium Carbonate Equivalent (ECCE)</t>
  </si>
  <si>
    <t>Calcium Carbonate Equivalent (CCE)</t>
  </si>
  <si>
    <t>% Calcium Carbonate (CaCO3)</t>
  </si>
  <si>
    <t>% Magnesium Carbonate (MgCO3)</t>
  </si>
  <si>
    <t>pH.Prac</t>
  </si>
  <si>
    <t>pH.Codes</t>
  </si>
  <si>
    <t>pH.Notes</t>
  </si>
  <si>
    <t>O.Level.Name</t>
  </si>
  <si>
    <t>O.Structure</t>
  </si>
  <si>
    <t>O.Notes</t>
  </si>
  <si>
    <t>Water Harvesting</t>
  </si>
  <si>
    <t>Choose Practice(s)</t>
  </si>
  <si>
    <r>
      <t xml:space="preserve">Definition
</t>
    </r>
    <r>
      <rPr>
        <i/>
        <sz val="9"/>
        <color theme="1"/>
        <rFont val="Bahnschrift Light Condensed"/>
        <family val="2"/>
      </rPr>
      <t>Works with 1st row of practices only</t>
    </r>
  </si>
  <si>
    <t>WH.Notes</t>
  </si>
  <si>
    <r>
      <rPr>
        <b/>
        <sz val="9"/>
        <color theme="1"/>
        <rFont val="Calibri"/>
        <family val="2"/>
        <scheme val="minor"/>
      </rPr>
      <t>Notes</t>
    </r>
    <r>
      <rPr>
        <sz val="11"/>
        <color theme="1"/>
        <rFont val="Calibri"/>
        <family val="2"/>
        <scheme val="minor"/>
      </rPr>
      <t xml:space="preserve">
</t>
    </r>
    <r>
      <rPr>
        <i/>
        <sz val="8"/>
        <color theme="1"/>
        <rFont val="Calibri"/>
        <family val="2"/>
        <scheme val="minor"/>
      </rPr>
      <t>Describe "Other" Practices here</t>
    </r>
  </si>
  <si>
    <t>WH.Level.Name</t>
  </si>
  <si>
    <t>WH.Codes</t>
  </si>
  <si>
    <r>
      <t xml:space="preserve">Irrigation Practices
</t>
    </r>
    <r>
      <rPr>
        <i/>
        <sz val="8"/>
        <color theme="1"/>
        <rFont val="Calibri"/>
        <family val="2"/>
        <scheme val="minor"/>
      </rPr>
      <t>Where you have the amount irrigation water specified as a different amount for different treatments and/or growings seasons, you might find it more efficient to enter this manually using the EnterData tab.</t>
    </r>
  </si>
  <si>
    <t>Base Practice(s)</t>
  </si>
  <si>
    <t>Experimental  Practices(s)</t>
  </si>
  <si>
    <t>Choose Application Method:</t>
  </si>
  <si>
    <t>Choose Application Strategy:</t>
  </si>
  <si>
    <t>Definition Method</t>
  </si>
  <si>
    <t>Definition Strategy</t>
  </si>
  <si>
    <r>
      <t xml:space="preserve">Notes
</t>
    </r>
    <r>
      <rPr>
        <i/>
        <sz val="8"/>
        <color theme="1"/>
        <rFont val="Calibri"/>
        <family val="2"/>
        <scheme val="minor"/>
      </rPr>
      <t>It's especially important to describe the irrigation methods here as ERA's capacity to record irrigation papers is limited and we will use these data to develop in future.</t>
    </r>
  </si>
  <si>
    <t>New Strategy?</t>
  </si>
  <si>
    <r>
      <t xml:space="preserve">Record Irrigation Details
</t>
    </r>
    <r>
      <rPr>
        <i/>
        <sz val="8"/>
        <color theme="1"/>
        <rFont val="Calibri"/>
        <family val="2"/>
        <scheme val="minor"/>
      </rPr>
      <t>Where you have the amount irrigation water specified as a different amount for different treatments and/or growings seasons, you might find it more efficient to record the amount and unit of application manually using the EnterData tab.</t>
    </r>
  </si>
  <si>
    <t>I.Name</t>
  </si>
  <si>
    <t>I.Amount</t>
  </si>
  <si>
    <t>I.Unit</t>
  </si>
  <si>
    <t>I.Water.Type</t>
  </si>
  <si>
    <t>I.New.Unit</t>
  </si>
  <si>
    <t>I.New.Type</t>
  </si>
  <si>
    <t>Amount of Water Applied</t>
  </si>
  <si>
    <t>Unit of Water Application</t>
  </si>
  <si>
    <t>Type of Water Applied</t>
  </si>
  <si>
    <t>New Water Type?</t>
  </si>
  <si>
    <t>I.Level.Name</t>
  </si>
  <si>
    <t>I.Method</t>
  </si>
  <si>
    <t>I.Strategy</t>
  </si>
  <si>
    <t>I.Codes</t>
  </si>
  <si>
    <t>I.Notes</t>
  </si>
  <si>
    <t>A.Level.Name</t>
  </si>
  <si>
    <t>P5</t>
  </si>
  <si>
    <t>P6</t>
  </si>
  <si>
    <t>P7</t>
  </si>
  <si>
    <t>P8</t>
  </si>
  <si>
    <t>P9</t>
  </si>
  <si>
    <t>P10</t>
  </si>
  <si>
    <t>P11</t>
  </si>
  <si>
    <t>P12</t>
  </si>
  <si>
    <t>P13</t>
  </si>
  <si>
    <t>P14</t>
  </si>
  <si>
    <t>A.Codes</t>
  </si>
  <si>
    <t>A.Notes</t>
  </si>
  <si>
    <r>
      <t xml:space="preserve">Other Practices
</t>
    </r>
    <r>
      <rPr>
        <i/>
        <sz val="8"/>
        <color theme="1"/>
        <rFont val="Calibri"/>
        <family val="2"/>
        <scheme val="minor"/>
      </rPr>
      <t>This section is for non-ERA practices that may structure data entry</t>
    </r>
  </si>
  <si>
    <t>Animals</t>
  </si>
  <si>
    <t>Feed Addition</t>
  </si>
  <si>
    <r>
      <t>Choose Practices</t>
    </r>
    <r>
      <rPr>
        <sz val="8"/>
        <color theme="1"/>
        <rFont val="Calibri"/>
        <family val="2"/>
        <scheme val="minor"/>
      </rPr>
      <t xml:space="preserve"> (see right for practice descriptions)</t>
    </r>
    <r>
      <rPr>
        <b/>
        <sz val="10"/>
        <color theme="1"/>
        <rFont val="Calibri"/>
        <family val="2"/>
        <scheme val="minor"/>
      </rPr>
      <t xml:space="preserve">
</t>
    </r>
    <r>
      <rPr>
        <i/>
        <sz val="8"/>
        <color theme="1"/>
        <rFont val="Calibri"/>
        <family val="2"/>
        <scheme val="minor"/>
      </rPr>
      <t>Feed Addition Control: You can use the base practice column to specify a control diet (basal diet), noting the the base diet is the Feed Addition Control.
Feed Substitution Control: You should not use the base diet column to specify a feed substitution control, but you can use the base column to specify any components that are the same across diets in a substitution expriement.</t>
    </r>
  </si>
  <si>
    <t>Feed Substitution</t>
  </si>
  <si>
    <t>Feed Addition Control</t>
  </si>
  <si>
    <t>Feed Proecssing</t>
  </si>
  <si>
    <t>Feed Substitution Control</t>
  </si>
  <si>
    <t>Feed Processing</t>
  </si>
  <si>
    <t>Manure Management</t>
  </si>
  <si>
    <t>Pasture Management</t>
  </si>
  <si>
    <t>Improved Pasture Management</t>
  </si>
  <si>
    <t>Aquasilviculture</t>
  </si>
  <si>
    <t>A.Grazing</t>
  </si>
  <si>
    <t>Grazing</t>
  </si>
  <si>
    <t>A.Hay</t>
  </si>
  <si>
    <t>Fed Grass/Hay</t>
  </si>
  <si>
    <t>An aquaculture practice in combination with a sylviculture practice in close spatial proximity. The classic example of this practice is fish or crustacean farming in mangroves, to conserve or restore mangrove trees and produce food.</t>
  </si>
  <si>
    <r>
      <t xml:space="preserve">Record Details of Diet Experiments
</t>
    </r>
    <r>
      <rPr>
        <i/>
        <sz val="8"/>
        <color theme="1"/>
        <rFont val="Calibri"/>
        <family val="2"/>
        <scheme val="minor"/>
      </rPr>
      <t>Note you can record details about the composition of a diet (e.g. % of nitrogen, carbon etc.) in the Diet Composition table below this one.</t>
    </r>
  </si>
  <si>
    <t>D.Type</t>
  </si>
  <si>
    <t>D.Item</t>
  </si>
  <si>
    <t>D.Source</t>
  </si>
  <si>
    <t>D.Process</t>
  </si>
  <si>
    <t>D.Amount</t>
  </si>
  <si>
    <t>D.Ad.lib</t>
  </si>
  <si>
    <t>D.Unit.Amount</t>
  </si>
  <si>
    <t>D.Unit.Time</t>
  </si>
  <si>
    <t>D.Unit.Animals</t>
  </si>
  <si>
    <t>D.New.Item</t>
  </si>
  <si>
    <t>Diet Item Type</t>
  </si>
  <si>
    <t>Diet Item</t>
  </si>
  <si>
    <t>Source</t>
  </si>
  <si>
    <t>Processing</t>
  </si>
  <si>
    <t>Amount</t>
  </si>
  <si>
    <t>Ad Libitum?</t>
  </si>
  <si>
    <t>Unit Amount</t>
  </si>
  <si>
    <t>Unit Time</t>
  </si>
  <si>
    <t>Unit Animals</t>
  </si>
  <si>
    <t>New Diet Item?</t>
  </si>
  <si>
    <t>Add Diet Item Type Definitions</t>
  </si>
  <si>
    <t>Record Composition of Diet Elements</t>
  </si>
  <si>
    <t>D.DM</t>
  </si>
  <si>
    <t>D.CP</t>
  </si>
  <si>
    <t>D.N</t>
  </si>
  <si>
    <t>D.Carbon</t>
  </si>
  <si>
    <t>D.CN</t>
  </si>
  <si>
    <t>DC.Phos</t>
  </si>
  <si>
    <t>DC.Calcium</t>
  </si>
  <si>
    <t>DC.CFibre</t>
  </si>
  <si>
    <t>DC.NDF</t>
  </si>
  <si>
    <t>DC.ADF</t>
  </si>
  <si>
    <t>DC.ADL</t>
  </si>
  <si>
    <t>DC.Ash</t>
  </si>
  <si>
    <t>DC.EE</t>
  </si>
  <si>
    <t>DC.NFE</t>
  </si>
  <si>
    <t>DC.NDS</t>
  </si>
  <si>
    <t>DC.Moisture</t>
  </si>
  <si>
    <t>DC.ME</t>
  </si>
  <si>
    <t>DC.DE</t>
  </si>
  <si>
    <t>DC.NE</t>
  </si>
  <si>
    <t>DC.GE</t>
  </si>
  <si>
    <t>DC.Cfat</t>
  </si>
  <si>
    <t>Diet or Diet Item</t>
  </si>
  <si>
    <t>Crude Protein</t>
  </si>
  <si>
    <t>Nitrogen</t>
  </si>
  <si>
    <t>Carbon</t>
  </si>
  <si>
    <t>Carbon:Nitrogen (C/N) Ratio</t>
  </si>
  <si>
    <t>Phosphorus</t>
  </si>
  <si>
    <t>Calcium</t>
  </si>
  <si>
    <t>Crude Fibre</t>
  </si>
  <si>
    <t>Neutral Detergent Fibre (NDF)</t>
  </si>
  <si>
    <t>Acid Detergent Fibre (ADF)</t>
  </si>
  <si>
    <t>Acid Detergent Lignin (ADL)</t>
  </si>
  <si>
    <t>Ash</t>
  </si>
  <si>
    <t>Ether Extract (EE)</t>
  </si>
  <si>
    <t>Nitrogen Free Extracts (NFE)</t>
  </si>
  <si>
    <t>Neutral Detergent Solubles (NDS)</t>
  </si>
  <si>
    <t>Moisture</t>
  </si>
  <si>
    <t>Metabolizable Energy (ME)</t>
  </si>
  <si>
    <t>Digestible Energy (DE)</t>
  </si>
  <si>
    <t>Net Energy (NE)</t>
  </si>
  <si>
    <t>Gross Energy (GE)</t>
  </si>
  <si>
    <t>Crude Fat</t>
  </si>
  <si>
    <t>Unit of Measurement</t>
  </si>
  <si>
    <t>Post Harvest</t>
  </si>
  <si>
    <r>
      <t xml:space="preserve">Definition
</t>
    </r>
    <r>
      <rPr>
        <i/>
        <sz val="7"/>
        <color theme="1"/>
        <rFont val="Bahnschrift Light"/>
        <family val="2"/>
      </rPr>
      <t>Work on 1st practice only</t>
    </r>
  </si>
  <si>
    <t>Seed Source:</t>
  </si>
  <si>
    <t>Biogas or Cookstoves</t>
  </si>
  <si>
    <t>PO.Level.Name</t>
  </si>
  <si>
    <t>PO.Codes</t>
  </si>
  <si>
    <t>PO.Notes</t>
  </si>
  <si>
    <t>PO.Source</t>
  </si>
  <si>
    <t>E.Level.Name</t>
  </si>
  <si>
    <t>E.Codes</t>
  </si>
  <si>
    <t>E.Notes</t>
  </si>
  <si>
    <t>Create Treatments</t>
  </si>
  <si>
    <r>
      <rPr>
        <b/>
        <sz val="10"/>
        <rFont val="Calibri"/>
        <family val="2"/>
        <scheme val="minor"/>
      </rPr>
      <t xml:space="preserve">Text Aggregator </t>
    </r>
    <r>
      <rPr>
        <b/>
        <sz val="9"/>
        <rFont val="Calibri"/>
        <family val="2"/>
        <scheme val="minor"/>
      </rPr>
      <t xml:space="preserve">
</t>
    </r>
    <r>
      <rPr>
        <i/>
        <sz val="8"/>
        <rFont val="Calibri"/>
        <family val="2"/>
        <scheme val="minor"/>
      </rPr>
      <t>Sometimes outcomes are given averaged across multiple treatments, products or crop varieties. Use this section to auto-generate combined names and copy these left to use when entering data.</t>
    </r>
  </si>
  <si>
    <t>Vars1</t>
  </si>
  <si>
    <t>Vars2</t>
  </si>
  <si>
    <r>
      <rPr>
        <b/>
        <i/>
        <sz val="8"/>
        <rFont val="Calibri"/>
        <family val="2"/>
        <scheme val="minor"/>
      </rPr>
      <t>Each</t>
    </r>
    <r>
      <rPr>
        <i/>
        <sz val="8"/>
        <rFont val="Calibri"/>
        <family val="2"/>
        <scheme val="minor"/>
      </rPr>
      <t xml:space="preserve"> treatment is a row in the table below. It is created by selecting different combinations of practices from the practice theme tabs you have entered data for (columns). Make sure you give each combined practices a treatment name. </t>
    </r>
    <r>
      <rPr>
        <b/>
        <i/>
        <sz val="8"/>
        <rFont val="Calibri"/>
        <family val="2"/>
        <scheme val="minor"/>
      </rPr>
      <t>If a treatment</t>
    </r>
    <r>
      <rPr>
        <i/>
        <sz val="8"/>
        <rFont val="Calibri"/>
        <family val="2"/>
        <scheme val="minor"/>
      </rPr>
      <t xml:space="preserve"> is noted as an experimental control, farmer check, traditional or business-as-usual management by the publication authors please choose "Yes" in the "Control?" column. </t>
    </r>
    <r>
      <rPr>
        <b/>
        <i/>
        <sz val="8"/>
        <rFont val="Calibri"/>
        <family val="2"/>
        <scheme val="minor"/>
      </rPr>
      <t>Note the start</t>
    </r>
    <r>
      <rPr>
        <i/>
        <sz val="8"/>
        <rFont val="Calibri"/>
        <family val="2"/>
        <scheme val="minor"/>
      </rPr>
      <t xml:space="preserve"> year/season of  a treatment in the "Start" columns. This is particularly relevant for reduced or no-tillage experiments. Where a practice is "reset" during the course of an experiment (e.g., there is alternating tillage one season and no-till the next) then the Start Year &amp;Season should be listed per observation when entering data in the "EnterData" tab. </t>
    </r>
    <r>
      <rPr>
        <b/>
        <i/>
        <sz val="8"/>
        <rFont val="Calibri"/>
        <family val="2"/>
        <scheme val="minor"/>
      </rPr>
      <t xml:space="preserve">If outcomes are </t>
    </r>
    <r>
      <rPr>
        <i/>
        <sz val="8"/>
        <rFont val="Calibri"/>
        <family val="2"/>
        <scheme val="minor"/>
      </rPr>
      <t xml:space="preserve">reported averaged across treatments, record all individual treatments here and then you can combine in the EnterData Tab. </t>
    </r>
    <r>
      <rPr>
        <b/>
        <i/>
        <sz val="8"/>
        <rFont val="Calibri"/>
        <family val="2"/>
        <scheme val="minor"/>
      </rPr>
      <t>Note for Agroforestry mulching</t>
    </r>
    <r>
      <rPr>
        <i/>
        <sz val="8"/>
        <rFont val="Calibri"/>
        <family val="2"/>
        <scheme val="minor"/>
      </rPr>
      <t xml:space="preserve"> (i.e., residues from the trees are applied to the field) please make sure you have also recorded this in the residues tab as an agroforestry practice.</t>
    </r>
  </si>
  <si>
    <t>T.Name</t>
  </si>
  <si>
    <t>T.Comp</t>
  </si>
  <si>
    <t>T.Residue.Prev</t>
  </si>
  <si>
    <t>T.Control</t>
  </si>
  <si>
    <t>T.Reps</t>
  </si>
  <si>
    <t>T.Animals</t>
  </si>
  <si>
    <t>T.Start.Year</t>
  </si>
  <si>
    <t>T.Start.Season</t>
  </si>
  <si>
    <r>
      <t xml:space="preserve">Combine Practices Into Treatments </t>
    </r>
    <r>
      <rPr>
        <i/>
        <sz val="8"/>
        <color theme="1"/>
        <rFont val="Calibri"/>
        <family val="2"/>
        <scheme val="minor"/>
      </rPr>
      <t>(Don't forget to fill the Residue Fate and Control?/Replicates/Start Year/Start Season columns as appropriate)</t>
    </r>
  </si>
  <si>
    <r>
      <rPr>
        <b/>
        <sz val="10"/>
        <rFont val="Calibri"/>
        <family val="2"/>
        <scheme val="minor"/>
      </rPr>
      <t>Aggregated Value</t>
    </r>
    <r>
      <rPr>
        <b/>
        <sz val="9"/>
        <rFont val="Calibri"/>
        <family val="2"/>
        <scheme val="minor"/>
      </rPr>
      <t xml:space="preserve">
</t>
    </r>
    <r>
      <rPr>
        <i/>
        <sz val="8"/>
        <rFont val="Calibri"/>
        <family val="2"/>
        <scheme val="minor"/>
      </rPr>
      <t>Remember to use "paste as values" when copy pasting text</t>
    </r>
  </si>
  <si>
    <t xml:space="preserve">Name Treatment: </t>
  </si>
  <si>
    <t>Product or Component</t>
  </si>
  <si>
    <t>Fate of Crop Residues From The Previous Season</t>
  </si>
  <si>
    <t>Agroforestry</t>
  </si>
  <si>
    <t>Chemicals</t>
  </si>
  <si>
    <t>Energy</t>
  </si>
  <si>
    <t>Harvest</t>
  </si>
  <si>
    <t>Irrigation</t>
  </si>
  <si>
    <t>Residues</t>
  </si>
  <si>
    <t>Fertilizer</t>
  </si>
  <si>
    <t>Planting</t>
  </si>
  <si>
    <t>Postharvest</t>
  </si>
  <si>
    <t>Tillage</t>
  </si>
  <si>
    <t>WaterHarvest</t>
  </si>
  <si>
    <t>Weeding</t>
  </si>
  <si>
    <t>Control?</t>
  </si>
  <si>
    <t>Replicates</t>
  </si>
  <si>
    <t>Animals/Rep</t>
  </si>
  <si>
    <t>Start Year</t>
  </si>
  <si>
    <t>Start Season</t>
  </si>
  <si>
    <t>T1</t>
  </si>
  <si>
    <t>No Practices:</t>
  </si>
  <si>
    <t>Practices Used:</t>
  </si>
  <si>
    <t>Practice Names:</t>
  </si>
  <si>
    <t>T.Codes</t>
  </si>
  <si>
    <t>T.Residue.Code</t>
  </si>
  <si>
    <t>T.Structure</t>
  </si>
  <si>
    <t>C.Level.Name</t>
  </si>
  <si>
    <t>V.Level.Name</t>
  </si>
  <si>
    <r>
      <t xml:space="preserve">Combine Treatments To Make Intercrops
</t>
    </r>
    <r>
      <rPr>
        <sz val="11"/>
        <rFont val="Calibri"/>
        <family val="2"/>
        <scheme val="minor"/>
      </rPr>
      <t>This includes the "Green Manures in Space" and Agroforestry practices usch as alleycropping, scattered trees, parklands, multistrata agroforestry and any other agroforestry that involves the spatial integration of multiple crops.
Note for Agroforestry mulching (i.e., residues from the trees are applied to the field) please make sure you have also recorded this in the residues tab as an agroforestry practice.</t>
    </r>
  </si>
  <si>
    <t>Choose Intercropping Practice (Non-Agroforestry)</t>
  </si>
  <si>
    <t>Choose Intercropping  Practice (Agroforestry)</t>
  </si>
  <si>
    <t>Treatment 1</t>
  </si>
  <si>
    <t>Treatment 2</t>
  </si>
  <si>
    <t>Treatment 3</t>
  </si>
  <si>
    <t>Treatment 4</t>
  </si>
  <si>
    <t>Intercrop Treatment Name</t>
  </si>
  <si>
    <t>Reps</t>
  </si>
  <si>
    <t>IN.Level.Name</t>
  </si>
  <si>
    <t>IN.Comp1</t>
  </si>
  <si>
    <t>IN.Comp2</t>
  </si>
  <si>
    <t>IN.Comp3</t>
  </si>
  <si>
    <t>IN.Comp4</t>
  </si>
  <si>
    <t>IN.Comp.N</t>
  </si>
  <si>
    <t>IN.Residue.Fate</t>
  </si>
  <si>
    <t>IN.Reps</t>
  </si>
  <si>
    <t>IN.Control</t>
  </si>
  <si>
    <t>IN.Notes</t>
  </si>
  <si>
    <t>IN.Code</t>
  </si>
  <si>
    <t>IN.Start.Year</t>
  </si>
  <si>
    <t>IN.Start.Season</t>
  </si>
  <si>
    <t>IN.T.Codes</t>
  </si>
  <si>
    <t>IN.Residue.Code</t>
  </si>
  <si>
    <t>IN.T.Structure</t>
  </si>
  <si>
    <t>IN.Prod1</t>
  </si>
  <si>
    <t>IN.Prod2</t>
  </si>
  <si>
    <t>IN.Prod3</t>
  </si>
  <si>
    <t>IN.Prod4</t>
  </si>
  <si>
    <t>IN.Res1</t>
  </si>
  <si>
    <t>IN.Res2</t>
  </si>
  <si>
    <t>IN.Res3</t>
  </si>
  <si>
    <t>IN.Res4</t>
  </si>
  <si>
    <t>IN.Prods.Alll</t>
  </si>
  <si>
    <r>
      <t xml:space="preserve">Crop Rotation &amp; Other Temporal Sequences
</t>
    </r>
    <r>
      <rPr>
        <i/>
        <sz val="8"/>
        <color theme="1"/>
        <rFont val="Calibri"/>
        <family val="2"/>
        <scheme val="minor"/>
      </rPr>
      <t>This includes "Green Manures in Space", "Agroforestry Fallow" and "Improved Fallow" practices. You will need to create products for these practices and treatments for them in the Make.Trt tab.
For the difference between green manures and fallows see: https://drive.google.com/open?id=16W_eqEDnPIXLj23Vw6EwjRPZy5EOB4Ez</t>
    </r>
    <r>
      <rPr>
        <b/>
        <sz val="11"/>
        <color theme="1"/>
        <rFont val="Calibri"/>
        <family val="2"/>
        <scheme val="minor"/>
      </rPr>
      <t xml:space="preserve">
</t>
    </r>
    <r>
      <rPr>
        <b/>
        <i/>
        <u/>
        <sz val="8"/>
        <color theme="1"/>
        <rFont val="Calibri"/>
        <family val="2"/>
        <scheme val="minor"/>
      </rPr>
      <t>Please use the HARVEST YEAR</t>
    </r>
    <r>
      <rPr>
        <i/>
        <sz val="8"/>
        <color theme="1"/>
        <rFont val="Calibri"/>
        <family val="2"/>
        <scheme val="minor"/>
      </rPr>
      <t xml:space="preserve"> to describe the Start Year and Phase Year of the sequence as per reporting outcomes from the time tab.</t>
    </r>
  </si>
  <si>
    <t>Pracs</t>
  </si>
  <si>
    <t>Pracs2</t>
  </si>
  <si>
    <t>All</t>
  </si>
  <si>
    <t>Name Treatment:</t>
  </si>
  <si>
    <t>Reps:</t>
  </si>
  <si>
    <t>Control?:</t>
  </si>
  <si>
    <t>All Phases?:</t>
  </si>
  <si>
    <t>Start Year:</t>
  </si>
  <si>
    <t>Start Season:</t>
  </si>
  <si>
    <t>Make Temporal Sequences</t>
  </si>
  <si>
    <t>"Rotation" Treatment</t>
  </si>
  <si>
    <t>Time</t>
  </si>
  <si>
    <t xml:space="preserve">Temporal Component </t>
  </si>
  <si>
    <t>Fate Crop Residues The Previous Season</t>
  </si>
  <si>
    <t>Rotations</t>
  </si>
  <si>
    <t>R.User.Code</t>
  </si>
  <si>
    <t>R.Level.Name</t>
  </si>
  <si>
    <t>R.Reps</t>
  </si>
  <si>
    <t>R.Control</t>
  </si>
  <si>
    <t>R.Phases</t>
  </si>
  <si>
    <t>R.Start.Year</t>
  </si>
  <si>
    <t>R.Start.Season</t>
  </si>
  <si>
    <t>R.Code</t>
  </si>
  <si>
    <t>R.T.Level.Names.All</t>
  </si>
  <si>
    <t>R.T.Codes.All</t>
  </si>
  <si>
    <t>R.Residue.Codes.All</t>
  </si>
  <si>
    <t>R.All.Products</t>
  </si>
  <si>
    <t>R.All.Structure</t>
  </si>
  <si>
    <t>R.T.Codes</t>
  </si>
  <si>
    <t>R.Residues.Codes</t>
  </si>
  <si>
    <t>R.Structure</t>
  </si>
  <si>
    <t>R.Intercrop</t>
  </si>
  <si>
    <t>R.Prod1</t>
  </si>
  <si>
    <t>R.Prod2</t>
  </si>
  <si>
    <t>R.Prod3</t>
  </si>
  <si>
    <t>R.Prod4</t>
  </si>
  <si>
    <t>R.Res1</t>
  </si>
  <si>
    <t>R.Res2</t>
  </si>
  <si>
    <t>R.Res3</t>
  </si>
  <si>
    <t>R.Res14</t>
  </si>
  <si>
    <t>Outcome Reporting Times (Years x Seasons)</t>
  </si>
  <si>
    <t>If you have a publication with multiple sites some being bimodal and some unimodal you can use the "Add Years?" column to add in any year values that cannot be generated using the Outcome Years and Outcome Seasons boxes. 
If you need to indicate an outcome was recorded between seasons (e.g., taken in the dry season) then use "-5" to indicate this, e.g. 2000-5 or 2000.1-5. Make sure you use the dash rather than a dot.
For outcomes like soil moisture recorded on a specific date you should use the Sampling Date column in the EnterData tab to indicate this date.
For PostHarvest storage outcomes, use planting date to indicate when a product was stored and harvest date to indicate when losses/pest numbers were assessed.
Aggregated Years - if it's just a few aggregated years or a non-consecutive sequence of years then please aggregate the years using the ".." delimiter in the EnterData tab. If it is a long-term term trial aggregated over many consecutive years (e.g. &gt;5 years) then you can create a aggregated name using a "-" between the min and max years of the sequence (e.g. 1982-2000 would indicate the 19 years from 1982 to 2000 inclusive). Add this name to the "Add Years?" column below.</t>
  </si>
  <si>
    <r>
      <t>Red date values</t>
    </r>
    <r>
      <rPr>
        <sz val="8"/>
        <color theme="1"/>
        <rFont val="Calibri"/>
        <family val="2"/>
        <scheme val="minor"/>
      </rPr>
      <t xml:space="preserve"> can mean a number of things:
1) End date is before start date
2) End date - start date &gt; 300 days
3) Plant Start - Harvest Start &gt;365 or &lt;30 days different (same  for end dates)
4) Dates are &gt; 1 year different from the Time specified.</t>
    </r>
  </si>
  <si>
    <t>Outcome Years</t>
  </si>
  <si>
    <t>Outcome Seasons</t>
  </si>
  <si>
    <t>Planting &amp; Harvest Dates</t>
  </si>
  <si>
    <t>Start</t>
  </si>
  <si>
    <t>End</t>
  </si>
  <si>
    <t>&gt;1 growing season per year?</t>
  </si>
  <si>
    <t>Bimodal Seasons</t>
  </si>
  <si>
    <t>Other No. Seasons</t>
  </si>
  <si>
    <t>Total Precipitation (mm)</t>
  </si>
  <si>
    <r>
      <t xml:space="preserve">Planting Date (dd/mm/yy)
</t>
    </r>
    <r>
      <rPr>
        <i/>
        <sz val="7"/>
        <color theme="1"/>
        <rFont val="Calibri"/>
        <family val="2"/>
        <scheme val="minor"/>
      </rPr>
      <t>(Storage Date for Postharvest)</t>
    </r>
  </si>
  <si>
    <r>
      <t xml:space="preserve">Harvest  (dd/mm/yy)
</t>
    </r>
    <r>
      <rPr>
        <i/>
        <sz val="7"/>
        <rFont val="Calibri"/>
        <family val="2"/>
        <scheme val="minor"/>
      </rPr>
      <t>(Sampling Date for Postharvest)</t>
    </r>
  </si>
  <si>
    <r>
      <t xml:space="preserve">Harvest Days After Planting
</t>
    </r>
    <r>
      <rPr>
        <i/>
        <sz val="7"/>
        <rFont val="Calibri"/>
        <family val="2"/>
        <scheme val="minor"/>
      </rPr>
      <t>(Days after Storage for Postharvest)</t>
    </r>
  </si>
  <si>
    <r>
      <rPr>
        <b/>
        <sz val="11"/>
        <color theme="1"/>
        <rFont val="Calibri"/>
        <family val="2"/>
        <scheme val="minor"/>
      </rPr>
      <t>What to do if dates are presented as text like "mid-May" or "early 2000"?</t>
    </r>
    <r>
      <rPr>
        <b/>
        <sz val="12"/>
        <color theme="1"/>
        <rFont val="Calibri"/>
        <family val="2"/>
        <scheme val="minor"/>
      </rPr>
      <t xml:space="preserve">
</t>
    </r>
    <r>
      <rPr>
        <b/>
        <sz val="11"/>
        <color theme="1"/>
        <rFont val="Calibri"/>
        <family val="2"/>
        <scheme val="minor"/>
      </rPr>
      <t xml:space="preserve">
</t>
    </r>
    <r>
      <rPr>
        <sz val="8"/>
        <color theme="1"/>
        <rFont val="Calibri"/>
        <family val="2"/>
        <scheme val="minor"/>
      </rPr>
      <t>1) "</t>
    </r>
    <r>
      <rPr>
        <b/>
        <sz val="8"/>
        <color theme="1"/>
        <rFont val="Calibri"/>
        <family val="2"/>
        <scheme val="minor"/>
      </rPr>
      <t>Month"</t>
    </r>
    <r>
      <rPr>
        <sz val="8"/>
        <color theme="1"/>
        <rFont val="Calibri"/>
        <family val="2"/>
        <scheme val="minor"/>
      </rPr>
      <t>: set start to day 1 of the month and end to the last day of the month (e.g., "</t>
    </r>
    <r>
      <rPr>
        <b/>
        <sz val="8"/>
        <color theme="1"/>
        <rFont val="Calibri"/>
        <family val="2"/>
        <scheme val="minor"/>
      </rPr>
      <t>May 2000</t>
    </r>
    <r>
      <rPr>
        <sz val="8"/>
        <color theme="1"/>
        <rFont val="Calibri"/>
        <family val="2"/>
        <scheme val="minor"/>
      </rPr>
      <t xml:space="preserve">": Start = 01/05/2000; End = 31/05/2000);
2) </t>
    </r>
    <r>
      <rPr>
        <b/>
        <sz val="8"/>
        <color theme="1"/>
        <rFont val="Calibri"/>
        <family val="2"/>
        <scheme val="minor"/>
      </rPr>
      <t>Early "Month"</t>
    </r>
    <r>
      <rPr>
        <sz val="8"/>
        <color theme="1"/>
        <rFont val="Calibri"/>
        <family val="2"/>
        <scheme val="minor"/>
      </rPr>
      <t>: set start to day 1 of the month and end to day 10 of the month (e.g., "</t>
    </r>
    <r>
      <rPr>
        <b/>
        <sz val="8"/>
        <color theme="1"/>
        <rFont val="Calibri"/>
        <family val="2"/>
        <scheme val="minor"/>
      </rPr>
      <t>early May 2000</t>
    </r>
    <r>
      <rPr>
        <sz val="8"/>
        <color theme="1"/>
        <rFont val="Calibri"/>
        <family val="2"/>
        <scheme val="minor"/>
      </rPr>
      <t xml:space="preserve">": Start = 01/05/2000; End = 10/05/2000);
3) </t>
    </r>
    <r>
      <rPr>
        <b/>
        <sz val="8"/>
        <color theme="1"/>
        <rFont val="Calibri"/>
        <family val="2"/>
        <scheme val="minor"/>
      </rPr>
      <t>Mid "Month"</t>
    </r>
    <r>
      <rPr>
        <sz val="8"/>
        <color theme="1"/>
        <rFont val="Calibri"/>
        <family val="2"/>
        <scheme val="minor"/>
      </rPr>
      <t>: set start to day 11 of the month and end to day 20 of the month (e.g., "</t>
    </r>
    <r>
      <rPr>
        <b/>
        <sz val="8"/>
        <color theme="1"/>
        <rFont val="Calibri"/>
        <family val="2"/>
        <scheme val="minor"/>
      </rPr>
      <t>mid-May 2000</t>
    </r>
    <r>
      <rPr>
        <sz val="8"/>
        <color theme="1"/>
        <rFont val="Calibri"/>
        <family val="2"/>
        <scheme val="minor"/>
      </rPr>
      <t xml:space="preserve">": Start = 11/05/2000; End = 20/05/2000);
4) </t>
    </r>
    <r>
      <rPr>
        <b/>
        <sz val="8"/>
        <color theme="1"/>
        <rFont val="Calibri"/>
        <family val="2"/>
        <scheme val="minor"/>
      </rPr>
      <t>Late or End "Month"</t>
    </r>
    <r>
      <rPr>
        <sz val="8"/>
        <color theme="1"/>
        <rFont val="Calibri"/>
        <family val="2"/>
        <scheme val="minor"/>
      </rPr>
      <t>: set start to day 21 of the month and end to the last day of the month (e.g., "</t>
    </r>
    <r>
      <rPr>
        <b/>
        <sz val="8"/>
        <color theme="1"/>
        <rFont val="Calibri"/>
        <family val="2"/>
        <scheme val="minor"/>
      </rPr>
      <t>late May 2000</t>
    </r>
    <r>
      <rPr>
        <sz val="8"/>
        <color theme="1"/>
        <rFont val="Calibri"/>
        <family val="2"/>
        <scheme val="minor"/>
      </rPr>
      <t xml:space="preserve">": Start = 21/05/2000; End = 31/05/2000);
What to do if dates are presented as text like "mid-May"?
5) </t>
    </r>
    <r>
      <rPr>
        <b/>
        <sz val="8"/>
        <color theme="1"/>
        <rFont val="Calibri"/>
        <family val="2"/>
        <scheme val="minor"/>
      </rPr>
      <t>Early "Year"</t>
    </r>
    <r>
      <rPr>
        <sz val="8"/>
        <color theme="1"/>
        <rFont val="Calibri"/>
        <family val="2"/>
        <scheme val="minor"/>
      </rPr>
      <t>: set start to 01/01 and end 31/03 (e.g., "</t>
    </r>
    <r>
      <rPr>
        <b/>
        <sz val="8"/>
        <color theme="1"/>
        <rFont val="Calibri"/>
        <family val="2"/>
        <scheme val="minor"/>
      </rPr>
      <t>early 2000</t>
    </r>
    <r>
      <rPr>
        <sz val="8"/>
        <color theme="1"/>
        <rFont val="Calibri"/>
        <family val="2"/>
        <scheme val="minor"/>
      </rPr>
      <t xml:space="preserve">": Start = 01/01/2000; End = 31/03/2000);
6) </t>
    </r>
    <r>
      <rPr>
        <b/>
        <sz val="8"/>
        <color theme="1"/>
        <rFont val="Calibri"/>
        <family val="2"/>
        <scheme val="minor"/>
      </rPr>
      <t>Mid "Year</t>
    </r>
    <r>
      <rPr>
        <sz val="8"/>
        <color theme="1"/>
        <rFont val="Calibri"/>
        <family val="2"/>
        <scheme val="minor"/>
      </rPr>
      <t>": set start to 01/05 and end to 31/08 (e.g., "</t>
    </r>
    <r>
      <rPr>
        <b/>
        <sz val="8"/>
        <color theme="1"/>
        <rFont val="Calibri"/>
        <family val="2"/>
        <scheme val="minor"/>
      </rPr>
      <t>mid 2000</t>
    </r>
    <r>
      <rPr>
        <sz val="8"/>
        <color theme="1"/>
        <rFont val="Calibri"/>
        <family val="2"/>
        <scheme val="minor"/>
      </rPr>
      <t xml:space="preserve">": Start = 01/05/2000; End = 31/08/2000);
7) </t>
    </r>
    <r>
      <rPr>
        <b/>
        <sz val="8"/>
        <color theme="1"/>
        <rFont val="Calibri"/>
        <family val="2"/>
        <scheme val="minor"/>
      </rPr>
      <t>Late or End "Year"</t>
    </r>
    <r>
      <rPr>
        <sz val="8"/>
        <color theme="1"/>
        <rFont val="Calibri"/>
        <family val="2"/>
        <scheme val="minor"/>
      </rPr>
      <t>: set start to 01/10 and end to 31/12 (e.g., "late 2000": Start = 01/10/2000; End = 31/12/2000);</t>
    </r>
  </si>
  <si>
    <t>Seasonal</t>
  </si>
  <si>
    <t>Annual</t>
  </si>
  <si>
    <t xml:space="preserve">Start </t>
  </si>
  <si>
    <t xml:space="preserve">End </t>
  </si>
  <si>
    <t>Start Date</t>
  </si>
  <si>
    <t xml:space="preserve"> End Date</t>
  </si>
  <si>
    <t>Year</t>
  </si>
  <si>
    <t>Season</t>
  </si>
  <si>
    <t>Remove?</t>
  </si>
  <si>
    <t>Add Years?</t>
  </si>
  <si>
    <t>Filtered Times</t>
  </si>
  <si>
    <t>Site(s)</t>
  </si>
  <si>
    <r>
      <rPr>
        <b/>
        <sz val="10"/>
        <color theme="1"/>
        <rFont val="Calibri"/>
        <family val="2"/>
        <scheme val="minor"/>
      </rPr>
      <t>Outcomes</t>
    </r>
    <r>
      <rPr>
        <i/>
        <sz val="10"/>
        <color theme="1"/>
        <rFont val="Calibri"/>
        <family val="2"/>
        <scheme val="minor"/>
      </rPr>
      <t xml:space="preserve"> - </t>
    </r>
    <r>
      <rPr>
        <i/>
        <sz val="8"/>
        <color theme="1"/>
        <rFont val="Calibri"/>
        <family val="2"/>
        <scheme val="minor"/>
      </rPr>
      <t>Select all relevant outcomes reported in the experiment.</t>
    </r>
    <r>
      <rPr>
        <b/>
        <i/>
        <sz val="11"/>
        <color theme="1"/>
        <rFont val="Calibri"/>
        <family val="2"/>
        <scheme val="minor"/>
      </rPr>
      <t xml:space="preserve"> 
</t>
    </r>
    <r>
      <rPr>
        <b/>
        <i/>
        <sz val="8"/>
        <color theme="1"/>
        <rFont val="Calibri"/>
        <family val="2"/>
        <scheme val="minor"/>
      </rPr>
      <t xml:space="preserve">Units: </t>
    </r>
    <r>
      <rPr>
        <i/>
        <sz val="8"/>
        <color theme="1"/>
        <rFont val="Calibri"/>
        <family val="2"/>
        <scheme val="minor"/>
      </rPr>
      <t>Always use a "/" separator to indicate "unit x" per "unit y".</t>
    </r>
    <r>
      <rPr>
        <b/>
        <i/>
        <sz val="11"/>
        <color theme="1"/>
        <rFont val="Calibri"/>
        <family val="2"/>
        <scheme val="minor"/>
      </rPr>
      <t xml:space="preserve"> </t>
    </r>
    <r>
      <rPr>
        <i/>
        <sz val="8"/>
        <color theme="1"/>
        <rFont val="Calibri"/>
        <family val="2"/>
        <scheme val="minor"/>
      </rPr>
      <t xml:space="preserve">Refer to number of animals as "individuals" in units. Use the "Species/Item/Group" column to indicate anything that qualifies an outcome, for example if you had numbers of beneficial "Insect A" per plant as an outcome, you'd record "individuals/plant" as the unit and "Insect A" in the "Species/Item/Group" column. Only capitalize units that require a capital letter, such as megagrams "Mg".
</t>
    </r>
  </si>
  <si>
    <t>Outcomes</t>
  </si>
  <si>
    <t>Out.Subind</t>
  </si>
  <si>
    <t>Out.Unit</t>
  </si>
  <si>
    <t>Out.Depth.Upper</t>
  </si>
  <si>
    <t>Out.Depth.Lower</t>
  </si>
  <si>
    <t>Out.Group</t>
  </si>
  <si>
    <t>Out.NPV.Rate</t>
  </si>
  <si>
    <t>Out.NPV.Time</t>
  </si>
  <si>
    <t>Out.WG.Start</t>
  </si>
  <si>
    <t>Out.WG.Unit</t>
  </si>
  <si>
    <t>Out.WG.Days</t>
  </si>
  <si>
    <t>Out.Code.Joined</t>
  </si>
  <si>
    <t>Soil Outcome Depths (cm)</t>
  </si>
  <si>
    <t>Discount Rate and Period (typically for NPV)</t>
  </si>
  <si>
    <t>Weight Gain</t>
  </si>
  <si>
    <t>Pillar</t>
  </si>
  <si>
    <t>Subpillar</t>
  </si>
  <si>
    <t>Indicator</t>
  </si>
  <si>
    <t>Subindicator</t>
  </si>
  <si>
    <t>Unit</t>
  </si>
  <si>
    <t>Species/Item/Group</t>
  </si>
  <si>
    <t>Discount Rate (%)</t>
  </si>
  <si>
    <t>Period (Years)</t>
  </si>
  <si>
    <t>Mean Starting Weight</t>
  </si>
  <si>
    <t>Starting Weight Unit</t>
  </si>
  <si>
    <t>Duration (Days)</t>
  </si>
  <si>
    <t>Lookup values by categories</t>
  </si>
  <si>
    <t>Subindicator.Short</t>
  </si>
  <si>
    <t>Out.Search</t>
  </si>
  <si>
    <t>Productivity</t>
  </si>
  <si>
    <t>Yield</t>
  </si>
  <si>
    <t>Product Yield</t>
  </si>
  <si>
    <t>Crop Yield</t>
  </si>
  <si>
    <t>Plant product produced (i.e., yield) per unit area land. Units are typically yield/area or yield/plant, but can include proportions for outcomes such as oil yields per kg crop and LER (land equivalent ratio).</t>
  </si>
  <si>
    <t>Non-Product Yield</t>
  </si>
  <si>
    <t>Biomass Yield</t>
  </si>
  <si>
    <t>The yield of non-product components left over once the product component has been harvested (e.g. the biomass/stover left after grain has been harvested).</t>
  </si>
  <si>
    <t>Change in animal weight over a specified time period. Please try to standardise to g per animal per day (g/individual/day). Values for this outcome can be negative (the animal loses weight) or positive.</t>
  </si>
  <si>
    <t>Meat Yield</t>
  </si>
  <si>
    <t>Meat yields. Please try and standardise units kg/individual, you may specify the type of meat or weight measurement though (e.g. carcass weight kg/individual).</t>
  </si>
  <si>
    <t>Milk Yield</t>
  </si>
  <si>
    <t>Milk yields. Please specify absolute values and not change in yield relative to a base value. Please try and standardise to litres per animal per day (l/individual/day).</t>
  </si>
  <si>
    <t>Egg Yield</t>
  </si>
  <si>
    <t>Egg yields, such as number of eggs per hen(s) per day(s). Please try and standardise units to eggs per one individual per day. (eggs/individual/day).</t>
  </si>
  <si>
    <t>Other Animal Product Yield</t>
  </si>
  <si>
    <t>Animal Yield (Other)</t>
  </si>
  <si>
    <t>Animal products that are not meat, egg, milk or offsping, for example wool, hides and honey.</t>
  </si>
  <si>
    <t>Reproductive Yield</t>
  </si>
  <si>
    <t>Repro Yield</t>
  </si>
  <si>
    <t>Number of offpsring produced.</t>
  </si>
  <si>
    <t>Economics</t>
  </si>
  <si>
    <t>Income</t>
  </si>
  <si>
    <t>Gross Return</t>
  </si>
  <si>
    <t>Total income, revenue or returns without consideration of costs. Please standardize area denominators to ha where possible. Convert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return. This can be denoted using &lt;P&gt;Fertilizer|b17-b23</t>
  </si>
  <si>
    <t>Net Return</t>
  </si>
  <si>
    <t xml:space="preserve">Net returns = income - total costs. Values for this outcome can be negative or positive. Please standardize area denominators to ha where possible. Convert currences to USD (present $ in units) if exchange rates are presented in the paper. Record values in non-USD currency using the ISO 4217 country currency code in the units. </t>
  </si>
  <si>
    <t>Gross Margin</t>
  </si>
  <si>
    <t>Gross margin = revenue - variable costs. Values for this outcome can be negative or positive. Please standardize area denominators to ha where possible.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Gross margin. This can be denoted using &lt;P&gt;Fertilizer|b17-b23</t>
  </si>
  <si>
    <t>Economic Performance</t>
  </si>
  <si>
    <t>Benefit Cost Ratio (GRTC)</t>
  </si>
  <si>
    <t>BC Ratio (GRTC)</t>
  </si>
  <si>
    <t>The ratio of gross returns to total costs (gross returns/total costs).  Partial economic outcomes are used when not all costs are considered, e.g. only fertilizer costs are used to calculate BC ratio. This can be denoted using &lt;P&gt;Fertilizer|b17-b23</t>
  </si>
  <si>
    <t>Benefit Cost Ratio (NRTC)</t>
  </si>
  <si>
    <t>NBC Ratio (NRTC)</t>
  </si>
  <si>
    <t>The ratio of net returns to total costs (net returns/total costs). Partial economic outcomes are used when not all costs are considered, e.g. only fertilizer costs are used to calculate BC ratio. This can be denoted using &lt;P&gt;Fertilizer|b17-b23</t>
  </si>
  <si>
    <t>Benefit Cost Ratio (GRVC)</t>
  </si>
  <si>
    <t>BC Ratio (GRVC)</t>
  </si>
  <si>
    <t>The ratio of gross returns to variable costs (gross returns/variable costs). Partial economic outcomes are used when not all costs are considered, e.g. only fertilizer costs are used to calculate BC ratio. This can be denoted using &lt;P&gt;Fertilizer|b17-b23</t>
  </si>
  <si>
    <t>Benefit Cost Ratio (NRVC)</t>
  </si>
  <si>
    <t>NBC Ratio (NRVC)</t>
  </si>
  <si>
    <t>The ratio of net returns to variable costs (net returns/variable costs). Partial economic outcomes are used when not all costs are considered, e.g. only fertilizer costs are used to calculate BC ratio. This can be denoted using &lt;P&gt;Fertilizer|b17-b23</t>
  </si>
  <si>
    <t>Benefit Cost Ratio (Unspecified)</t>
  </si>
  <si>
    <t>BC Ratio (Unsp.)</t>
  </si>
  <si>
    <t>The ratio of benefits to costs when the exact formulation is not specified. Partial economic outcomes are used when not all costs are considered, e.g. only fertilizer costs are used to calculate BC ratio. This can be denoted using &lt;P&gt;Fertilizer|b17-b23</t>
  </si>
  <si>
    <t>Cost Benefit Ratio (TCGR)</t>
  </si>
  <si>
    <t>CB Ratio (TCGR)</t>
  </si>
  <si>
    <t>The ratio of total costs to gross returns (total costs/gross returns). Partial economic outcomes are used when not all costs are considered, e.g. only fertilizer costs are used to calculate CB ratio. This can be denoted using &lt;P&gt;Fertilizer|b17-b23</t>
  </si>
  <si>
    <t>Cost Benefit Ratio (TCNR)</t>
  </si>
  <si>
    <t>CNB Ratio (TCNR)</t>
  </si>
  <si>
    <t>The ratio of total costs to net returns (total costs/net returns). Partial economic outcomes are used when not all costs are considered, e.g. only fertilizer costs are used to calculate CB ratio. This can be denoted using &lt;P&gt;Fertilizer|b17-b23</t>
  </si>
  <si>
    <t>Cost Benefit Ratio (VCGR)</t>
  </si>
  <si>
    <t>CB Ratio (VCGR)</t>
  </si>
  <si>
    <t>The ratio of variable costs to gross returns (variable costs/gross returns). Partial economic outcomes are used when not all costs are considered, e.g. only fertilizer costs are used to calculate CB ratio. This can be denoted using &lt;P&gt;Fertilizer|b17-b23</t>
  </si>
  <si>
    <t>Cost Benefit Ratio (VCNR)</t>
  </si>
  <si>
    <t>CNB Ratio (VCNR)</t>
  </si>
  <si>
    <t>The ratio of variable costs to net returns (variable costs/net returns). Partial economic outcomes are used when not all costs are considered, e.g. only fertilizer costs are used to calculate CB ratio. This can be denoted using &lt;P&gt;Fertilizer|b17-b23</t>
  </si>
  <si>
    <t>Net Present Value</t>
  </si>
  <si>
    <t>NPV</t>
  </si>
  <si>
    <t>Net Present Value = the value in the present of a sum of money, in contrast to some future value it will have when it has been invested at compound interest. Convert local currences to USD (present $ in units) if exchange rates are presented in the paper. Record values in non-USD currency using the ISO 4217 country currency code in the units. Partial economic outcomes are used when not all costs are considered, e.g. only fertilizer costs are used to calculate NPV. This can be denoted using &lt;P&gt;Fertilizer|b17-b23</t>
  </si>
  <si>
    <t>Payback Period</t>
  </si>
  <si>
    <t>The period of time required to recoup the funds expended in investment.</t>
  </si>
  <si>
    <t>Resilience</t>
  </si>
  <si>
    <t>Social</t>
  </si>
  <si>
    <t>Labour</t>
  </si>
  <si>
    <t>Labour Person Hours</t>
  </si>
  <si>
    <t>Labour (Person Hours)</t>
  </si>
  <si>
    <t>Quantity of work per task, season, or unit land</t>
  </si>
  <si>
    <t>Labour Value</t>
  </si>
  <si>
    <t>Value of labor</t>
  </si>
  <si>
    <t>Return on Investment</t>
  </si>
  <si>
    <t>ROI</t>
  </si>
  <si>
    <t>Return on investment is the gain or loss relative to the amount invested. This is usually presented as a ratio. Please convert any % values to proportions. Partial economic outcomes are used when not all costs are considered, e.g. only fertilizer costs are used to calculate ROI. This can be denoted using &lt;P&gt;Fertilizer|b17-b23</t>
  </si>
  <si>
    <t>Internal Rate of Return</t>
  </si>
  <si>
    <t>IRR</t>
  </si>
  <si>
    <t>Internal Rate of Return is the interest rate at which the net present value of all cash flows equal zero. Partial economic outcomes are used when not all costs are considered, e.g. only fertilizer costs are used to calculate IRR. This can be denoted using &lt;P&gt;Fertilizer|b17-b23</t>
  </si>
  <si>
    <t>Marginal Rate of Return</t>
  </si>
  <si>
    <t>MRR</t>
  </si>
  <si>
    <t>Marginal Rate of Return is the amount of revenue per additional item, divided by marginal costs. Partial economic outcomes are used when not all costs are considered, e.g. only fertilizer costs are used to calculate MRR. This can be denoted using &lt;P&gt;Fertilizer|b17-b23</t>
  </si>
  <si>
    <t>Costs</t>
  </si>
  <si>
    <t>Total Cost</t>
  </si>
  <si>
    <t>Total production costs per, for example, unit land or unit product. Please standardize area denominators to ha where possible. Convert local currences to USD (present $ in units) if exchange rates are presented in the paper. Record values in non-USD currency using the ISO 4217 country currency code in the units.</t>
  </si>
  <si>
    <t>Fixed Cost</t>
  </si>
  <si>
    <t>Cost that are constant whatever the amount of goods produced, for example land rental costs. Please standardize area denominators to ha where possible. Convert local currences to USD (present $ in units) if exchange rates are presented in the paper record values in the local currency using the ISO 4217 country currency code in the units.</t>
  </si>
  <si>
    <t>Variable Cost</t>
  </si>
  <si>
    <t>Costs of inputs (labour, seeds, fertilizers, herbicides, tilling, etc.) that vary with the level of output. The total variable cost can include labour. Please standardize area denominators to ha where possible. Convert local currences to USD (present $ in units) if exchange rates are presented in the paper. Record non-USD local units using the ISO 4217 country currency code. Partial economic outcomes are used when not all costs are considered, e.g. only fertilizer costs are used to calculate variable costs. This can be denoted using &lt;P&gt;Fertilizer|b17-b23</t>
  </si>
  <si>
    <t>Labour Cost</t>
  </si>
  <si>
    <t>Labour costs only. Please standardize area denominators to ha where possible. Convert local currences to USD (present $ in units) if exchange rates are presented in the paper. Record values in non-USD currency using the ISO 4217 country currency code in the units.</t>
  </si>
  <si>
    <t>Physical</t>
  </si>
  <si>
    <t>Biodiversity</t>
  </si>
  <si>
    <t>The species richness or diversity (such as the Shannon or Simpsons index) of a community of organisms within the experimental field. There should be no clear indication that the group is beneficial or problematic for production. Beneficial organisms should be recorded in subindicator "Beneficial Organisims". Do not record outcomes with units as mass or number of organisms.</t>
  </si>
  <si>
    <t>Pest &amp; Pathogen</t>
  </si>
  <si>
    <t>Pest &amp; Pathogen (Losses)</t>
  </si>
  <si>
    <t>Pest Path (Loss)</t>
  </si>
  <si>
    <t>Relative reduction in some measure of crop health, production or quality due to pest/disease. This outcome is for post-harvest storage of products only (e.g., grain borers damaging shelled maized).</t>
  </si>
  <si>
    <t>Pest &amp; Pathogen (Product Weight)</t>
  </si>
  <si>
    <t>Pest Path (Prod)</t>
  </si>
  <si>
    <t>Amount of stored crop left after being stored. This outcome is for post-harvest storage of products only where pests or diseases are damaging the product.</t>
  </si>
  <si>
    <t>Pest &amp; Pathogen (Numbers)</t>
  </si>
  <si>
    <t>Pest Path (Cont)</t>
  </si>
  <si>
    <t>The number or amount of pest or pathogen present. This outcome is for post-harvest stroage of products only (e.g., grain borers damaging shelled maized).</t>
  </si>
  <si>
    <t>Soil Quality</t>
  </si>
  <si>
    <t>Erosion</t>
  </si>
  <si>
    <t>Quantity or extent of soil movement due to water or wind</t>
  </si>
  <si>
    <t>Runoff</t>
  </si>
  <si>
    <t>Quantity of water moving off site</t>
  </si>
  <si>
    <t>Infiltration Rate</t>
  </si>
  <si>
    <t>Infiltration</t>
  </si>
  <si>
    <t>The rate of water movement into the soil.</t>
  </si>
  <si>
    <t>Soil Organic Matter</t>
  </si>
  <si>
    <t>Stock or concentration of Soil Organic Matter (SOM), do not confuse with soil organic carbon (SOC) or total carbon.</t>
  </si>
  <si>
    <t>Soil Organic Carbon</t>
  </si>
  <si>
    <t>SOC</t>
  </si>
  <si>
    <t>Stock or concentration in soil organic carbon (SOC), do not confuse with soil organic matter (SOM) or total carbon.</t>
  </si>
  <si>
    <t>Soil Organic Carbon (Change)</t>
  </si>
  <si>
    <t>SOC (Change)</t>
  </si>
  <si>
    <t>Change in soil organic carbon (SOC). This could be the change in SOC between the start and end of an experiment.</t>
  </si>
  <si>
    <t>Soil Total Nitrogen</t>
  </si>
  <si>
    <t>Soil TN</t>
  </si>
  <si>
    <t>Stock or concentration of nitrogen in the soil reported as total nitrogen (TN).</t>
  </si>
  <si>
    <t>Soil Available Nitrogen</t>
  </si>
  <si>
    <t>Soil AN</t>
  </si>
  <si>
    <t>Stock or concentration of nitrogen in the soil reported as available nitrogen (NO3 + NH4).</t>
  </si>
  <si>
    <t>Soil NO3</t>
  </si>
  <si>
    <t>Stock or concentration of nitrogen in the soil reported as nitrate (NO3).</t>
  </si>
  <si>
    <t>Soil NH4</t>
  </si>
  <si>
    <t>Stock or concentration of nitrogen in the soil reported as ammonium (NH4).</t>
  </si>
  <si>
    <t>Cation Exchange Capacity</t>
  </si>
  <si>
    <t>CEC</t>
  </si>
  <si>
    <t>Cation exchange capacity.</t>
  </si>
  <si>
    <t>Soil Moisture</t>
  </si>
  <si>
    <t>Measure of water in soil.</t>
  </si>
  <si>
    <t>Efficiency</t>
  </si>
  <si>
    <t>Water Use</t>
  </si>
  <si>
    <t>Water Use (Unspecified)</t>
  </si>
  <si>
    <t>WU</t>
  </si>
  <si>
    <t>Water used to produce crops (e.g., per unit product or unit land).</t>
  </si>
  <si>
    <t>Water Use Efficiency</t>
  </si>
  <si>
    <t>WUE</t>
  </si>
  <si>
    <t>Product produced per unit water (includes rainfall).</t>
  </si>
  <si>
    <t>Water Use (Total)</t>
  </si>
  <si>
    <t>WUtot</t>
  </si>
  <si>
    <t>Total water used to produce crops (irrigation + rainfall).</t>
  </si>
  <si>
    <t>Water Use (Irrigation)</t>
  </si>
  <si>
    <t>WUirrig</t>
  </si>
  <si>
    <t>Irrigation water used to produce crops (irrigation only, not rainfall).</t>
  </si>
  <si>
    <t>Fertilizer Use Efficiency</t>
  </si>
  <si>
    <t>Nitrogen ARE (Unspecificed)</t>
  </si>
  <si>
    <t>NUE (Unspecificed)</t>
  </si>
  <si>
    <t>Apparent N recovery efficiency. Use this code if it is unclear whether above-ground biomass or a sub-component (e.g. grain) was used in calculations. Formula = (N.treatment - N.control)/N input. Also called Agronomic Nitrogen Efficiency (note this is not the same as Agronomic Efficiency 257.1). Units should be absent or a % as the outcome is a ratio. The control must be a zero N treatment where no nitrogen fertilizer was added.</t>
  </si>
  <si>
    <t>Nitrogen Use Efficiency (ARE Product)</t>
  </si>
  <si>
    <t>NUE (ARE Prod)</t>
  </si>
  <si>
    <t xml:space="preserve">Apparent N recovery efficiency in crop product component (e.g. grain). Formula = (N.treatment - N.control)/N input. Units should be absent or a % as the outcome is a ratio. The control must be a zero N treatment where no nitrogen fertilizer was added.
</t>
  </si>
  <si>
    <t>Nitrogen Use Efficiency (ARE AGB)</t>
  </si>
  <si>
    <t>NUE (ARE AGB)</t>
  </si>
  <si>
    <t>Apparent N recovery efficiency in crop above ground biomass (the whole plant, grain + biomass). Formula = (N.treatment - N.control)/N input. Units should be absent or a % as the outcome is a ratio. Units should be absent or a % as the outcome is a ratio. The control must be a zero N treatment where no nitrogen fertilizer was added.</t>
  </si>
  <si>
    <t>Nitrogen Use Efficiency (Isotopic Product)</t>
  </si>
  <si>
    <t>NUE (Iso Prod)</t>
  </si>
  <si>
    <t>Nitrogen use efficiency of a crop product component (e.g., grain) measured using nitrogen-15 stable isotope methods. Formula =15N/N.input. The product component of the crop is used (e.g., grain).</t>
  </si>
  <si>
    <t>Nitrogen Use Efficiency (Isotopic AGB)</t>
  </si>
  <si>
    <t>NUE (Iso AGB)</t>
  </si>
  <si>
    <t>Nitrogen use efficiency of aboveground biomass (the whole plant, grain + biomass) measured using nitrogen-15 stable isotope methods. Formula =15N/N.input.</t>
  </si>
  <si>
    <t>Nitrogen Use Efficiency (PNB Product)</t>
  </si>
  <si>
    <t>NUE (PNB Prod)</t>
  </si>
  <si>
    <t>Partial nitrogen balance of a crop product component (e.g., grain). Formula = N.product/N.input. The product component of the crop is used (e.g., grain).</t>
  </si>
  <si>
    <t>Nitrogen Use Efficiency (PNB AGB)</t>
  </si>
  <si>
    <t>NUE (PNB AGB)</t>
  </si>
  <si>
    <t>Partial nitrogen balance for crop aboveground biomass (the whole plant, grain + biomass). Formula = N.product/N.input.</t>
  </si>
  <si>
    <t>Phosphorus Use Efficiency (Unspecified)</t>
  </si>
  <si>
    <t>PUE (Unspecified)</t>
  </si>
  <si>
    <t>Apparent P recovery efficiency. Use this code if it is unclear whether above-ground biomass or a sub-component (e.g. grain) was used in calculations. Formula = (P.treatment - P.control)/P input. Also called Agronomic P efficiency. Units should be absent or a % as the outcome is a ratio. The control must be a zero P trial where no Phosphorus fertilizer was added.</t>
  </si>
  <si>
    <t>Phosphorus Use Efficiency (ARE Product)</t>
  </si>
  <si>
    <t>PUE (ARE Prod)</t>
  </si>
  <si>
    <t>Apparent P recovery efficiency iP crop product component (e.g. grain). Formula = (P.treatment - P.control)/P input. Units should be absent or a % as the outcome is a ratio. The control must be a zero P trial where no Phosphorus fertilizer was added.</t>
  </si>
  <si>
    <t>Phosphorus Use Efficiency (ARE AGB)</t>
  </si>
  <si>
    <t>PUE (ARE AGB)</t>
  </si>
  <si>
    <t>Apparent P recovery efficiency iP crop above ground biomass (the whole plant, grain + biomass). Formula = (P.treatment - P.control)/P input. Units should be absent or a % as the outcome is a ratio. Units should be absent or a % as the outcome is a ratio. The control must be a zero P trial where no Phosphorus fertilizer was added.</t>
  </si>
  <si>
    <t>Potassium Use Efficiency (Unspecified)</t>
  </si>
  <si>
    <t>KUE (Unspecified)</t>
  </si>
  <si>
    <t>Also called Agronomic K efficiency. Given as (treatment biomass or grain yield - control biomass or grain yield)/ K input. Use this code if it is unclear whether above-ground biomass or a sub-component (e.g. grain) was used in calculations. Units should be absent or a % as the outcome is a ratio. The control must be a zero K treatment where no nitrogen fertilizer was added.</t>
  </si>
  <si>
    <t>Potassium Use Efficiency (ARE Product)</t>
  </si>
  <si>
    <t>KUE (ARE Prod)</t>
  </si>
  <si>
    <t xml:space="preserve">Apparent K recovery efficiency in crop product component (e.g. grain). Formula = (K.treatment - K.control)/K input. Units should be absent or a % as the outcome is a ratio. The control must be a zero K treatment where no K fertilizer was added.
</t>
  </si>
  <si>
    <t>Potassium Use Efficiency (ARE AGB)</t>
  </si>
  <si>
    <t>KUE (ARE AGB)</t>
  </si>
  <si>
    <t>Apparent K recovery efficiency in crop above ground biomass (the whole plant, grain + biomass). Formula = (K.treatment - K.control)/K input. Units should be absent or a % as the outcome is a ratio. Units should be absent or a % as the outcome is a ratio. The control must be a zeroK treatment where no K fertilizer was added.</t>
  </si>
  <si>
    <t>Animal Survival</t>
  </si>
  <si>
    <t>Animal offspring that survive to production. Not used for plant survival.</t>
  </si>
  <si>
    <t>Animal Mortality</t>
  </si>
  <si>
    <t>Animals that do not survive.</t>
  </si>
  <si>
    <t>Nitrogen (Apparent Efficiency)</t>
  </si>
  <si>
    <t>Animal Products Only. Integration of N into production. Formula = N.retained/N.supplied.</t>
  </si>
  <si>
    <t>Gender Equity</t>
  </si>
  <si>
    <t>Labour Female</t>
  </si>
  <si>
    <t>Labour (Female)</t>
  </si>
  <si>
    <t>Number of hours per task, per season</t>
  </si>
  <si>
    <t>Labour Male</t>
  </si>
  <si>
    <t>Labour (Male)</t>
  </si>
  <si>
    <t>Income Female</t>
  </si>
  <si>
    <t>Income (Female)</t>
  </si>
  <si>
    <t>Quantity of $</t>
  </si>
  <si>
    <t>Income Male</t>
  </si>
  <si>
    <t>Income (Male)</t>
  </si>
  <si>
    <t>Total Factor Productivity</t>
  </si>
  <si>
    <t>TFP</t>
  </si>
  <si>
    <t>Weight of output (kg) per quantity of input (kg). Can be any input and any output.</t>
  </si>
  <si>
    <t>Agronomic Efficiency</t>
  </si>
  <si>
    <t>The yield change in the treatment compared to the control, per unit of nitrogen input. Formula = (Yt -Yc)/N. Also called Agronomic Effectiveness.</t>
  </si>
  <si>
    <t>Nitrogen Factor Productivity</t>
  </si>
  <si>
    <t>Crop yield divided by amount of nitrogen applied (Yield/N).</t>
  </si>
  <si>
    <t>Protein Conversion Ratio (Out In)</t>
  </si>
  <si>
    <t>PCR (Out In)</t>
  </si>
  <si>
    <t>Weight gain relative to protein input.</t>
  </si>
  <si>
    <t>Protein Conversion Ratio (In Out)</t>
  </si>
  <si>
    <t>PCR (In Out)</t>
  </si>
  <si>
    <t>Protein input relative to weight gain</t>
  </si>
  <si>
    <t>Feed Conversion Ratio (Out In)</t>
  </si>
  <si>
    <t>FCR (Out In)</t>
  </si>
  <si>
    <t>Gain/Intake (e.g. weight gained/feed supplied), a ratio that should be less than 1.</t>
  </si>
  <si>
    <t>Feed Conversion Ratio (In Out)</t>
  </si>
  <si>
    <t>FCR (In Out)</t>
  </si>
  <si>
    <t>Intake /Gain (e.g. feed supplied/weight gained), a ratio that should be greter than 1.</t>
  </si>
  <si>
    <t>Beneficial Organisms</t>
  </si>
  <si>
    <t>Beneficial Org</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</si>
  <si>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</si>
  <si>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Yield Stability</t>
  </si>
  <si>
    <t>The variability in yields between seasons or between years.</t>
  </si>
  <si>
    <t>Mitigation</t>
  </si>
  <si>
    <t>Emissions</t>
  </si>
  <si>
    <t>CO2 Equivalent Emissions</t>
  </si>
  <si>
    <t>CO2 Equivalent</t>
  </si>
  <si>
    <t>Emissions over time expressed as CO2 eq</t>
  </si>
  <si>
    <t>Methane Emissions</t>
  </si>
  <si>
    <t>CH4</t>
  </si>
  <si>
    <t>Emissions or consumption of gas over time</t>
  </si>
  <si>
    <t>Nitrous Oxide Emissions</t>
  </si>
  <si>
    <t>NOX</t>
  </si>
  <si>
    <t>Carbon dioxide emissions</t>
  </si>
  <si>
    <t>CO2</t>
  </si>
  <si>
    <t>Emissions of gas over time</t>
  </si>
  <si>
    <t>Carbon Stocks</t>
  </si>
  <si>
    <t>Soil Carbon Stocks</t>
  </si>
  <si>
    <t>Quantity in C pool or stock change. should be Total Carbon, and reported on soil profiles of at least 30cm or more</t>
  </si>
  <si>
    <t>Aboveground Biomass</t>
  </si>
  <si>
    <t>C Stock (Above)</t>
  </si>
  <si>
    <t>Quantity in C pool</t>
  </si>
  <si>
    <t>Belowground Biomass</t>
  </si>
  <si>
    <t>C Stock (Below)</t>
  </si>
  <si>
    <t>Emissions Intensity</t>
  </si>
  <si>
    <t>Emissions per unit of output, Cumulative emissions relative to production</t>
  </si>
  <si>
    <t>Savings</t>
  </si>
  <si>
    <t>Fuel Savings</t>
  </si>
  <si>
    <t>The amount of fuel saved with a cookstove (fuel consumtion of improved stove - fuel comsupmtion of control stove)/fuel consumption of control stove.</t>
  </si>
  <si>
    <t>Cooking Time</t>
  </si>
  <si>
    <t>The amount of time taken to cook a particular food.</t>
  </si>
  <si>
    <t>Unitless ratio</t>
  </si>
  <si>
    <t>Specific Fuel Use</t>
  </si>
  <si>
    <t>Ratio of fuel consumed to food cooked. Weight Food Cooked/Weight Fuel Used.</t>
  </si>
  <si>
    <t>Fuel Use</t>
  </si>
  <si>
    <t>The amount of fuel used in a cookstove.</t>
  </si>
  <si>
    <t>Cookstove Emissions</t>
  </si>
  <si>
    <t>Cookstove emissions of gases other than CO2, methane and nitrous oxide.</t>
  </si>
  <si>
    <t>Land Equivalent Ratio</t>
  </si>
  <si>
    <t>LER</t>
  </si>
  <si>
    <t>The land equivalent ratio describes the relative land area required under sole cropping (monoculture) to produce the same yield as under intercropping (polyculture).</t>
  </si>
  <si>
    <t>R.Residue.Fate</t>
  </si>
  <si>
    <t>Journal.Search</t>
  </si>
  <si>
    <t>Agronomy Journal</t>
  </si>
  <si>
    <t>AGRON J</t>
  </si>
  <si>
    <t>Asian-Australasian Journal of Animal Sciences</t>
  </si>
  <si>
    <t>ASIAN AUSTRAL J ANIM</t>
  </si>
  <si>
    <t>Archiv Fur Tierernahrung-Archives of Animal Nutrition</t>
  </si>
  <si>
    <t>ARCH TIERERNAHR</t>
  </si>
  <si>
    <t>Journal of Applied Animal Research</t>
  </si>
  <si>
    <t>J APPL ANIM RES</t>
  </si>
  <si>
    <t>Annals of Animal Science</t>
  </si>
  <si>
    <t>ANN ANIM SCI</t>
  </si>
  <si>
    <t>Archives of Agronomy and Soil Science</t>
  </si>
  <si>
    <t>ARCH ACKER PFL BODEN</t>
  </si>
  <si>
    <t>Annals of Botany</t>
  </si>
  <si>
    <t>ARCH AGRON SOIL SCI</t>
  </si>
  <si>
    <t>Journal of Agronomy and Crop Science</t>
  </si>
  <si>
    <t>J AGRON CROP SCI</t>
  </si>
  <si>
    <t>Agricultural Economics</t>
  </si>
  <si>
    <t>AGR ECON</t>
  </si>
  <si>
    <t>Agriculture Ecosystems &amp; Environment</t>
  </si>
  <si>
    <t>AGR ECOSYST ENVIRON</t>
  </si>
  <si>
    <t>Archiv fur Geflugelkunde</t>
  </si>
  <si>
    <t>ARCH GEFLUGELKD</t>
  </si>
  <si>
    <t>Agricultural and Forest Meteorology</t>
  </si>
  <si>
    <t>AGR FOREST METEOROL</t>
  </si>
  <si>
    <t>Agroforestry Systems</t>
  </si>
  <si>
    <t>AGROFOREST SYST</t>
  </si>
  <si>
    <t>Animal Feed Science</t>
  </si>
  <si>
    <t>ANIM FEED SCI TECH</t>
  </si>
  <si>
    <t>Animal Feed Science and Technology</t>
  </si>
  <si>
    <t>Agronomie</t>
  </si>
  <si>
    <t>AGRONOMIE</t>
  </si>
  <si>
    <t>Applied Geography</t>
  </si>
  <si>
    <t>APPL GEOGR</t>
  </si>
  <si>
    <t>Agrekon</t>
  </si>
  <si>
    <t>AGREKON</t>
  </si>
  <si>
    <t>Agronomy-Basel</t>
  </si>
  <si>
    <t>AGRON J-BASEL</t>
  </si>
  <si>
    <t>Acta Horticulturae</t>
  </si>
  <si>
    <t>ACTA HORTI</t>
  </si>
  <si>
    <t>Aquaculture International</t>
  </si>
  <si>
    <t>AQUACULT INT</t>
  </si>
  <si>
    <t>American Journal of Agricultural Economics</t>
  </si>
  <si>
    <t>AM J AGR ECON</t>
  </si>
  <si>
    <t>African Journal of Agricultural Research</t>
  </si>
  <si>
    <t>AFR J AGRIC RES</t>
  </si>
  <si>
    <t>African Journal of Aquatic Science</t>
  </si>
  <si>
    <t>AFR J AQUAT SCI</t>
  </si>
  <si>
    <t>Asian Journal of Animal and Veterinary Advances</t>
  </si>
  <si>
    <t>ASIAN J ANIM VET ADV</t>
  </si>
  <si>
    <t>African Journal of Biotechnology</t>
  </si>
  <si>
    <t>AFR J BIOTECHNOL</t>
  </si>
  <si>
    <t>Australian Journal of Crop Science</t>
  </si>
  <si>
    <t>AUST J CROP SCI</t>
  </si>
  <si>
    <t>Asian Journal of Crop Science</t>
  </si>
  <si>
    <t>ASIAN J CROP SCI</t>
  </si>
  <si>
    <t>African Journal of Ecology</t>
  </si>
  <si>
    <t>AFR J ECOL</t>
  </si>
  <si>
    <t>Australian Journal of Experimental Agriculture</t>
  </si>
  <si>
    <t>AUST J EXP AGR</t>
  </si>
  <si>
    <t>American journal of enology and viticulture</t>
  </si>
  <si>
    <t>AM J ENOL VITICULT</t>
  </si>
  <si>
    <t>Asian Journal of Plant Sciences</t>
  </si>
  <si>
    <t>ASIAN J CLANT SCI</t>
  </si>
  <si>
    <t>African Journal of Range &amp; Forage Science</t>
  </si>
  <si>
    <t>AFR J RANGE FOR SCI</t>
  </si>
  <si>
    <t>Australian Journal of Soil Research</t>
  </si>
  <si>
    <t>AUST J SOIL RES</t>
  </si>
  <si>
    <t>Arid Land Research and Management</t>
  </si>
  <si>
    <t>ARID LAND RES MANAG</t>
  </si>
  <si>
    <t>Agricultural Mechanization in Asia, Africa &amp; Latin America</t>
  </si>
  <si>
    <t>AMA-AGR MECH ASIA AF</t>
  </si>
  <si>
    <t>Aquaculture Nutrition</t>
  </si>
  <si>
    <t>AQUACULT NUTR</t>
  </si>
  <si>
    <t>Animal</t>
  </si>
  <si>
    <t>ANIMAL</t>
  </si>
  <si>
    <t>Animal Nutrition</t>
  </si>
  <si>
    <t>ANIM NUTR</t>
  </si>
  <si>
    <t>Animal Science</t>
  </si>
  <si>
    <t>ANIM SCI</t>
  </si>
  <si>
    <t>Acta Oecologica-International Journal of Ecology</t>
  </si>
  <si>
    <t>ACTA OECOL</t>
  </si>
  <si>
    <t>Animal Production</t>
  </si>
  <si>
    <t>ANIM PROD</t>
  </si>
  <si>
    <t>Animal Production Science</t>
  </si>
  <si>
    <t>ANIM PROD SCI</t>
  </si>
  <si>
    <t>Aquaculture</t>
  </si>
  <si>
    <t>AQUACULTURE</t>
  </si>
  <si>
    <t>Aquaculture Research</t>
  </si>
  <si>
    <t>AQUAC RES</t>
  </si>
  <si>
    <t>Agricultural Systems</t>
  </si>
  <si>
    <t>AGR SYST</t>
  </si>
  <si>
    <t>Agronomy for Sustainable Development</t>
  </si>
  <si>
    <t>AGRON SUSTAIN DEV</t>
  </si>
  <si>
    <t>Applied Soil Ecology</t>
  </si>
  <si>
    <t>APPL SOIL ECOL</t>
  </si>
  <si>
    <t>Annales De La Societe Entomologique De France</t>
  </si>
  <si>
    <t>ANN SOC ENTOMOL FR</t>
  </si>
  <si>
    <t>Agroecology and Sustainable Food Systems</t>
  </si>
  <si>
    <t>AGROECOL SUST FOOD</t>
  </si>
  <si>
    <t>Animal Science Journal</t>
  </si>
  <si>
    <t>ANIM SCI J</t>
  </si>
  <si>
    <t>Arid Soil Research and Rehabilitation</t>
  </si>
  <si>
    <t>ARID SOIL RES REHAB</t>
  </si>
  <si>
    <t>Agricultural Water Management</t>
  </si>
  <si>
    <t>AGR WATER MANAGE</t>
  </si>
  <si>
    <t>Archivos de Zootecnia</t>
  </si>
  <si>
    <t>ARCH ZOOTEC</t>
  </si>
  <si>
    <t>Biological Agriculture &amp; Horticulture</t>
  </si>
  <si>
    <t>BIOL AGRIC HORTIC</t>
  </si>
  <si>
    <t>Biotechnologie Agronomie Societe Et Environnement</t>
  </si>
  <si>
    <t>BIOTECHNOL AGRON SOC</t>
  </si>
  <si>
    <t>Biomass &amp; Bioenergy</t>
  </si>
  <si>
    <t>BIOMASS BIOENERG</t>
  </si>
  <si>
    <t>BioEnergy Research</t>
  </si>
  <si>
    <t>BIOENERG RES</t>
  </si>
  <si>
    <t>Biology and Fertility of Soils</t>
  </si>
  <si>
    <t>BIOL FERT SOILS</t>
  </si>
  <si>
    <t>Bodenkultur</t>
  </si>
  <si>
    <t>BODENKULTUR</t>
  </si>
  <si>
    <t>British Poultry Science</t>
  </si>
  <si>
    <t>BRIT POULTRY SCI</t>
  </si>
  <si>
    <t>Proceedings of the British Society of Animal Production</t>
  </si>
  <si>
    <t>P BRIT SOC ANIM PROD</t>
  </si>
  <si>
    <t>Bioresource Technology</t>
  </si>
  <si>
    <t>BIORESOURCE TECHNO</t>
  </si>
  <si>
    <t>Catena</t>
  </si>
  <si>
    <t>CATENA</t>
  </si>
  <si>
    <t>Ciência e Agrotecnologia</t>
  </si>
  <si>
    <t>CIENC AGROTEC</t>
  </si>
  <si>
    <t>Communications in Biometry and Crop Science</t>
  </si>
  <si>
    <t>COMMUN BIOM CROP SCI</t>
  </si>
  <si>
    <t>Chemistry and Ecology</t>
  </si>
  <si>
    <t>CHEM ECOL</t>
  </si>
  <si>
    <t>Chilean Journal of Agricultural Research</t>
  </si>
  <si>
    <t>CHIL J AGR RES</t>
  </si>
  <si>
    <t>Crop Protection</t>
  </si>
  <si>
    <t>CROP PROT</t>
  </si>
  <si>
    <t>Cereal Research Communications</t>
  </si>
  <si>
    <t>CEREAL RES COMMUN</t>
  </si>
  <si>
    <t>Crop Science</t>
  </si>
  <si>
    <t>CROP SCI</t>
  </si>
  <si>
    <t>Communications in Soil Science and Plant Analysis</t>
  </si>
  <si>
    <t>COMMUN SOIL SCI PLAN</t>
  </si>
  <si>
    <t>Experimental Agriculture</t>
  </si>
  <si>
    <t>EXP AGR</t>
  </si>
  <si>
    <t>East African Agricultural and Forestry Journal</t>
  </si>
  <si>
    <t>E AFR AGR FORESTRY J</t>
  </si>
  <si>
    <t>Ecological Applications</t>
  </si>
  <si>
    <t>ECOL APPL</t>
  </si>
  <si>
    <t>Environmental Conservation</t>
  </si>
  <si>
    <t>ENVIRON CONSERV</t>
  </si>
  <si>
    <t>Ecosystems</t>
  </si>
  <si>
    <t>ECOSYSTEMS</t>
  </si>
  <si>
    <t>Environment Development and Sustainability</t>
  </si>
  <si>
    <t>ENVIRON DEV SUSTAIN</t>
  </si>
  <si>
    <t>Ecohydrology and Hydrobiology</t>
  </si>
  <si>
    <t>ECOHYDROL HYDROBIOL</t>
  </si>
  <si>
    <t>Environment International</t>
  </si>
  <si>
    <t>ENVIRON INT</t>
  </si>
  <si>
    <t>European Journal of Agronomy</t>
  </si>
  <si>
    <t>EUR J AGRON</t>
  </si>
  <si>
    <t>Egyptian Journal of Biological Pest Control</t>
  </si>
  <si>
    <t>EGYPT J BIOL PEST CO</t>
  </si>
  <si>
    <t>European Journal of Soil Science</t>
  </si>
  <si>
    <t>EUR J SOIL SCI</t>
  </si>
  <si>
    <t>Environmental Management</t>
  </si>
  <si>
    <t>ENVIRON MANAGE</t>
  </si>
  <si>
    <t>Environmental Monitoring and Assessment</t>
  </si>
  <si>
    <t>ENVIRON MONIT ASSESS</t>
  </si>
  <si>
    <t>European Poultry Science</t>
  </si>
  <si>
    <t>EUR POULTRY SCI</t>
  </si>
  <si>
    <t>Environmental and Resource Economics</t>
  </si>
  <si>
    <t>ENVIRON RESOUR ECON</t>
  </si>
  <si>
    <t>Environmental Research Letters</t>
  </si>
  <si>
    <t>ENVIRON RES LETT</t>
  </si>
  <si>
    <t>Energy for Sustainable Development</t>
  </si>
  <si>
    <t>ENERGY SUSTAIN DEV</t>
  </si>
  <si>
    <t>Energy Sustainability and Society</t>
  </si>
  <si>
    <t>ENERGY SUSTAIN SOC</t>
  </si>
  <si>
    <t>Environmental Science &amp; Technology</t>
  </si>
  <si>
    <t>ENVIRON SCI TECHNOL</t>
  </si>
  <si>
    <t>Euphytica</t>
  </si>
  <si>
    <t>EUPHYTICA</t>
  </si>
  <si>
    <t>Field Actions Science Report</t>
  </si>
  <si>
    <t>FIELD CROPS SCI REP</t>
  </si>
  <si>
    <t>Food Chemistry</t>
  </si>
  <si>
    <t>FOOD CHEM</t>
  </si>
  <si>
    <t>Field Crops Research</t>
  </si>
  <si>
    <t>FIELD CROP RES</t>
  </si>
  <si>
    <t>Forest Ecology and Management</t>
  </si>
  <si>
    <t>FOREST ECOL MANAG</t>
  </si>
  <si>
    <t>Flora</t>
  </si>
  <si>
    <t>FLORA</t>
  </si>
  <si>
    <t>Fertilizer Research</t>
  </si>
  <si>
    <t>FERT RES</t>
  </si>
  <si>
    <t>Fish &amp; Shellfish Immunology</t>
  </si>
  <si>
    <t>FISH SHELLFISH IMMUN</t>
  </si>
  <si>
    <t>Grasas Y Aceites</t>
  </si>
  <si>
    <t>GRASAS ACEITES</t>
  </si>
  <si>
    <t>Global Change Biology</t>
  </si>
  <si>
    <t>GLOB CHANGE BIOL</t>
  </si>
  <si>
    <t>Geoderma</t>
  </si>
  <si>
    <t>GEODERMA</t>
  </si>
  <si>
    <t>Geographical Journal</t>
  </si>
  <si>
    <t>GEOGR J</t>
  </si>
  <si>
    <t>Helia</t>
  </si>
  <si>
    <t>HELIA</t>
  </si>
  <si>
    <t>Hortscience</t>
  </si>
  <si>
    <t>HORTSCIENCE</t>
  </si>
  <si>
    <t>Indoor Air</t>
  </si>
  <si>
    <t>INDOOR AIR</t>
  </si>
  <si>
    <t>International Agrophysics</t>
  </si>
  <si>
    <t>INT AGROPHYS</t>
  </si>
  <si>
    <t>Industrial Crops and Products</t>
  </si>
  <si>
    <t>IND CROP PROD</t>
  </si>
  <si>
    <t>Irrigation and Drainage</t>
  </si>
  <si>
    <t>IRRIG DRAIN</t>
  </si>
  <si>
    <t>Israeli Journal of Aquaculture-Bamidgeh</t>
  </si>
  <si>
    <t>ISR J AQUACULT-BAMID</t>
  </si>
  <si>
    <t>International Journal of Agriculture and Biology</t>
  </si>
  <si>
    <t>INT J AGRIC BIOL</t>
  </si>
  <si>
    <t>International Journal of Agricultural Sustainability</t>
  </si>
  <si>
    <t>INT J AGR SUSTAIN</t>
  </si>
  <si>
    <t>Italian Journal of Animal Science</t>
  </si>
  <si>
    <t>ITAL J ANIM SCI</t>
  </si>
  <si>
    <t>International Journal of Environmental Research and Public Health</t>
  </si>
  <si>
    <t>INT J ENV RES PUB HE</t>
  </si>
  <si>
    <t>Indian Journal of Fisheries</t>
  </si>
  <si>
    <t>INDIAN J FISH</t>
  </si>
  <si>
    <t>International Journal of Food Engineering</t>
  </si>
  <si>
    <t>INT J FOOD ENG</t>
  </si>
  <si>
    <t>International Journal of Morphology</t>
  </si>
  <si>
    <t>INT J MORPHOL</t>
  </si>
  <si>
    <t>International Journal of Pest Management</t>
  </si>
  <si>
    <t>INT J PEST MANAGE</t>
  </si>
  <si>
    <t>International Journal of Plant Production</t>
  </si>
  <si>
    <t>INT J PLANT PROD</t>
  </si>
  <si>
    <t>International Journal of Poultry Science</t>
  </si>
  <si>
    <t>INT J POULT SCI</t>
  </si>
  <si>
    <t>International Journal of Physical and Social Sciences</t>
  </si>
  <si>
    <t>INT J PHYS SCI </t>
  </si>
  <si>
    <t>International Journal of Soil Science</t>
  </si>
  <si>
    <t>INT J SOIL SCI</t>
  </si>
  <si>
    <t>International Journal of Vegetable Science</t>
  </si>
  <si>
    <t>INT J VEG SCI</t>
  </si>
  <si>
    <t>Irrigation Science</t>
  </si>
  <si>
    <t>IRRIGATION SC</t>
  </si>
  <si>
    <t>International Soil and Water Conservation Research</t>
  </si>
  <si>
    <t>INT SOIL WATER CONSERV RES</t>
  </si>
  <si>
    <t>Journal of Agronomy and Crop Science-Zeitschrift Fur Acker Und Pflanzenbau</t>
  </si>
  <si>
    <t>Journal of Arid Environments</t>
  </si>
  <si>
    <t>J ARID ENVIRON</t>
  </si>
  <si>
    <t>Journal of Agricultural Engineering Research</t>
  </si>
  <si>
    <t>J AGR ENG RES</t>
  </si>
  <si>
    <t>Journal of Agricultural and Food Chemistry</t>
  </si>
  <si>
    <t>J AGR FOOD CHEM</t>
  </si>
  <si>
    <t>Journal of Animal and Feed Sciences</t>
  </si>
  <si>
    <t>J ANIM FEED SCI</t>
  </si>
  <si>
    <t>Journal of Applied Ichthyology</t>
  </si>
  <si>
    <t>J APPL ICHTHYO</t>
  </si>
  <si>
    <t>Journal of Animal Physiology and Animal Nutrition</t>
  </si>
  <si>
    <t>J ANIM PHYSIOL AN N</t>
  </si>
  <si>
    <t>Journal of Animal Physiology and Animal Nutrition-Zeitschrift Fur Tierphysiologie Tierernahrung Und Futtermittelkunde</t>
  </si>
  <si>
    <t>Journal of Animal and Plant Sciences</t>
  </si>
  <si>
    <t>J ANIM PLANT SCI</t>
  </si>
  <si>
    <t>Journal of Agriculture and Rural Development in the Tropics and Subtropics</t>
  </si>
  <si>
    <t>J AGR RURAL DEV TROP</t>
  </si>
  <si>
    <t>Journal of Agricultural Science</t>
  </si>
  <si>
    <t>J AGR SCI</t>
  </si>
  <si>
    <t>Journal of Agriculture in the Tropics and Subtropics</t>
  </si>
  <si>
    <t>J AGRIC TROP SUBTROP</t>
  </si>
  <si>
    <t>Journal of Animal and Veterinary Advances</t>
  </si>
  <si>
    <t>J ANIM VET ADV</t>
  </si>
  <si>
    <t>Journal of Cereal Science</t>
  </si>
  <si>
    <t>J CEREAL SCI</t>
  </si>
  <si>
    <t>Journal of Economic Entomology</t>
  </si>
  <si>
    <t>J ECON ENTOMOL</t>
  </si>
  <si>
    <t>Journal of Environmental Quality</t>
  </si>
  <si>
    <t>J ENVIRON QUAL</t>
  </si>
  <si>
    <t>Journal of Fisheries</t>
  </si>
  <si>
    <t>J FISH</t>
  </si>
  <si>
    <t>Journal of Food Agriculture &amp; Environment</t>
  </si>
  <si>
    <t>J FOOD AGRIC ENVIRON</t>
  </si>
  <si>
    <t>Journal of the Faculty of Agriculture, Kyushu University</t>
  </si>
  <si>
    <t>J FAC AGR KYUSHU U</t>
  </si>
  <si>
    <t>Journal of Fisheries and Aquatic Science</t>
  </si>
  <si>
    <t>J FISH AQUAT SCI</t>
  </si>
  <si>
    <t>Journal of Forestry Research</t>
  </si>
  <si>
    <t>J FORESTRY RES</t>
  </si>
  <si>
    <t>Journal of the Grassland Society of Southern Africa</t>
  </si>
  <si>
    <t>J GRASSLAND SOC S AFR</t>
  </si>
  <si>
    <t>Journal of Health Economics</t>
  </si>
  <si>
    <t>J HEALTH ECON</t>
  </si>
  <si>
    <t>Journal of Horticultural Science &amp; Biotechnology</t>
  </si>
  <si>
    <t>J HORTIC SCI BIOTECH</t>
  </si>
  <si>
    <t>Journal of Nutrition and Metabolism</t>
  </si>
  <si>
    <t>J NUTR METAB</t>
  </si>
  <si>
    <t>Zeitschrift Fur Pflanzenkrankheiten Und Pflanzenschutz-Journal of Plant Diseases and Protection</t>
  </si>
  <si>
    <t>Z PFLANZENK PFLANZEN</t>
  </si>
  <si>
    <t>Journal of Plant Nutrition</t>
  </si>
  <si>
    <t>J PLANT NUTR</t>
  </si>
  <si>
    <t>Journal of Plant Nutrition and Soil Science-Zeitschrift Fur Pflanzenernahrung Und Bodenkunde</t>
  </si>
  <si>
    <t>Z PFLANZ BODENKUNDE</t>
  </si>
  <si>
    <t>Journal of Plant Nutrition and Soil Science</t>
  </si>
  <si>
    <t>J PLANT NUTR SOIL SC</t>
  </si>
  <si>
    <t>Journal of Range Management</t>
  </si>
  <si>
    <t>J RANGE MANAGE</t>
  </si>
  <si>
    <t>Journal of Sustainable Agriculture</t>
  </si>
  <si>
    <t>J SUSTAIN AGR</t>
  </si>
  <si>
    <t>Journal of Sustainable Forestry</t>
  </si>
  <si>
    <t>J SUSTAIN FOREST</t>
  </si>
  <si>
    <t>Journal of the Science of Food and Agriculture</t>
  </si>
  <si>
    <t>J SCI FOOD AGR</t>
  </si>
  <si>
    <t>Journal of Swine Health and Production</t>
  </si>
  <si>
    <t>J SWINE HEALTH PROD</t>
  </si>
  <si>
    <t>Journal of Stored Products Research</t>
  </si>
  <si>
    <t>J STORED PROD RES</t>
  </si>
  <si>
    <t>Journal of Soil Science and Plant Nutrition</t>
  </si>
  <si>
    <t>J SOIL SCI PLANT NUT</t>
  </si>
  <si>
    <t>Journal of Soil and Water Conservation</t>
  </si>
  <si>
    <t>J SOIL WATER CONSERV</t>
  </si>
  <si>
    <t>Land Degradation &amp; Development</t>
  </si>
  <si>
    <t>LAND DEGRAD DEV</t>
  </si>
  <si>
    <t>Life Science Journal-Acta Zhengzhou University Overseas Edition</t>
  </si>
  <si>
    <t>LIFE SCI J</t>
  </si>
  <si>
    <t>Livestock Production Science</t>
  </si>
  <si>
    <t>LIVEST PROD SC</t>
  </si>
  <si>
    <t>Livestock Research for Rural Development</t>
  </si>
  <si>
    <t> LIVESTOCK RES RURAL DEV </t>
  </si>
  <si>
    <t>Livestock Science</t>
  </si>
  <si>
    <t>LIVEST SCI</t>
  </si>
  <si>
    <t>Life Science Journal</t>
  </si>
  <si>
    <t>Maydica</t>
  </si>
  <si>
    <t>MAYDICA</t>
  </si>
  <si>
    <t>Mountain Research and Development</t>
  </si>
  <si>
    <t>MT RES DEV</t>
  </si>
  <si>
    <t>Meat Science</t>
  </si>
  <si>
    <t>MEAT SCI</t>
  </si>
  <si>
    <t>Nutrient Cycling in Agroecosystems</t>
  </si>
  <si>
    <t>NUTR CYCL AGROECOSYS</t>
  </si>
  <si>
    <t>Njas-Wageningen Journal of Life Sciences</t>
  </si>
  <si>
    <t>NJAS-WAGEN J LIFE SC</t>
  </si>
  <si>
    <t>Netherlands Journal of Agricultural Science</t>
  </si>
  <si>
    <t>NETH J AGR SCI</t>
  </si>
  <si>
    <t>New Medit</t>
  </si>
  <si>
    <t>NEW MEDIT</t>
  </si>
  <si>
    <t>New Zealand Journal of Agricultural Research</t>
  </si>
  <si>
    <t>NEW ZEAL J AGR RES</t>
  </si>
  <si>
    <t>Outlook on Agriculture</t>
  </si>
  <si>
    <t>OUTLOOK AGR</t>
  </si>
  <si>
    <t>Plant Breeding</t>
  </si>
  <si>
    <t>PLANT BREEDING</t>
  </si>
  <si>
    <t>Physics and Chemistry of the Earth</t>
  </si>
  <si>
    <t>PHYS CHEM EARTH</t>
  </si>
  <si>
    <t>Physics and Chemistry of the Earth Part B-Hydrology Oceans and Atmosphere</t>
  </si>
  <si>
    <t>PHYS CHEM EARTH PT B</t>
  </si>
  <si>
    <t>Physical Geography</t>
  </si>
  <si>
    <t>PROG PHYS GEOG</t>
  </si>
  <si>
    <t>Phytoparasitica</t>
  </si>
  <si>
    <t>PHYTOPARASITICA</t>
  </si>
  <si>
    <t>Pakistan Journal of Agricultural Sciences</t>
  </si>
  <si>
    <t>PAK J AGR SCI</t>
  </si>
  <si>
    <t>Pakistan Journal of Biological Sciences</t>
  </si>
  <si>
    <t>PAK J BIOL SCI</t>
  </si>
  <si>
    <t>Pakistan Journal of Zoology</t>
  </si>
  <si>
    <t>PAK J ZOOL</t>
  </si>
  <si>
    <t>Proceedings of the National Academy of Sciences of the United States of America</t>
  </si>
  <si>
    <t>P NATL ACAD SCI USA</t>
  </si>
  <si>
    <t>Plos One</t>
  </si>
  <si>
    <t>PLOS ONE</t>
  </si>
  <si>
    <t>Poultry Science</t>
  </si>
  <si>
    <t>POULTRY SC</t>
  </si>
  <si>
    <t>Plant Pathology</t>
  </si>
  <si>
    <t>PLANT PATHOL</t>
  </si>
  <si>
    <t>Plant Production Science</t>
  </si>
  <si>
    <t>PLANT PROD SCI</t>
  </si>
  <si>
    <t>Plant and Soil</t>
  </si>
  <si>
    <t>PLANT SOIL</t>
  </si>
  <si>
    <t>International Sugar Journal</t>
  </si>
  <si>
    <t>INT SUGAR J</t>
  </si>
  <si>
    <t>Plant Science</t>
  </si>
  <si>
    <t>PLANT SCI</t>
  </si>
  <si>
    <t>Pakistan Veterinary Journal</t>
  </si>
  <si>
    <t>PAK VET J</t>
  </si>
  <si>
    <t>Preventive Veterinary Medicine</t>
  </si>
  <si>
    <t>PREV VET MED</t>
  </si>
  <si>
    <t>Paddy and Water Environment</t>
  </si>
  <si>
    <t>PADDY WATER ENVIRON</t>
  </si>
  <si>
    <t>Renewable Agriculture and Food Systems</t>
  </si>
  <si>
    <t>RENEW AGR FOOD SYST</t>
  </si>
  <si>
    <t>Research on Crops</t>
  </si>
  <si>
    <t>RES CROP</t>
  </si>
  <si>
    <t>Reproduction in Domestic Animals</t>
  </si>
  <si>
    <t>REPROD DOMEST ANIM</t>
  </si>
  <si>
    <t>Renewable Energy</t>
  </si>
  <si>
    <t>RENEW ENERG</t>
  </si>
  <si>
    <t>Rangeland Journal</t>
  </si>
  <si>
    <t>RANGELAND J</t>
  </si>
  <si>
    <t>Research Journal of Applied Sciences, Engineering and Technology</t>
  </si>
  <si>
    <t>RES J APPL SCI ENG TECH</t>
  </si>
  <si>
    <t>Reproduction Nutrition Development</t>
  </si>
  <si>
    <t>REPROD NUTR DEV</t>
  </si>
  <si>
    <t>Renewable &amp; Sustainable Energy Reviews</t>
  </si>
  <si>
    <t>RENEW SUST ENERG REV</t>
  </si>
  <si>
    <t>Scientia Agricola</t>
  </si>
  <si>
    <t>SCI AGR</t>
  </si>
  <si>
    <t>South African Journal of Animal Science</t>
  </si>
  <si>
    <t>S AFR J ANIM SCI</t>
  </si>
  <si>
    <t>South African Journal of Animal Science-Suid-Afrikaanse Tydskrif Vir Veekunde</t>
  </si>
  <si>
    <t>South African Journal of Enology and Viticulture</t>
  </si>
  <si>
    <t>S AFR J ENOL VITIC</t>
  </si>
  <si>
    <t>South African Journal of Plant and Soil</t>
  </si>
  <si>
    <t>S AFR J PLANT SOIL</t>
  </si>
  <si>
    <t>Soil Biology &amp; Biochemistry</t>
  </si>
  <si>
    <t>SOIL BIOL BIOCHEM</t>
  </si>
  <si>
    <t>Scienceasia</t>
  </si>
  <si>
    <t>SCIENCEASIA</t>
  </si>
  <si>
    <t>Secheresse (Montrouge)</t>
  </si>
  <si>
    <t>SECHERESSE</t>
  </si>
  <si>
    <t>Sustainable Energy Technologies and Assessments</t>
  </si>
  <si>
    <t>SUST ENERG FOOD ASSES</t>
  </si>
  <si>
    <t>Scientia Horticulturae</t>
  </si>
  <si>
    <t>SCI HORTIC-AMSTERDAM</t>
  </si>
  <si>
    <t>Spanish Journal of Agricultural Research</t>
  </si>
  <si>
    <t>SPAN J AGRIC RES</t>
  </si>
  <si>
    <t>Scientific Research and Essays</t>
  </si>
  <si>
    <t>SCI RES ESSAYS</t>
  </si>
  <si>
    <t>Small Ruminant Research</t>
  </si>
  <si>
    <t>SMALL RUMINANT RES</t>
  </si>
  <si>
    <t>Soil Science</t>
  </si>
  <si>
    <t>SOIL SCI</t>
  </si>
  <si>
    <t>Soil Science Society of America Journal</t>
  </si>
  <si>
    <t>SOIL SCI SOC AM J</t>
  </si>
  <si>
    <t>Social Science &amp; Medicine</t>
  </si>
  <si>
    <t>SOC SCI MED</t>
  </si>
  <si>
    <t>Soil Science and Plant Nutrition</t>
  </si>
  <si>
    <t>SOIL SCI PLANT NUTR</t>
  </si>
  <si>
    <t>Soil Technology</t>
  </si>
  <si>
    <t>SOIL TECHNOL</t>
  </si>
  <si>
    <t>Soil and Tillage Research</t>
  </si>
  <si>
    <t>SOIL TILL RES</t>
  </si>
  <si>
    <t>Soil Use and Management</t>
  </si>
  <si>
    <t>SOIL USE MANAGE</t>
  </si>
  <si>
    <t>Scientific World Journal</t>
  </si>
  <si>
    <t>SCI WORLD J</t>
  </si>
  <si>
    <t>Soil and Water Research</t>
  </si>
  <si>
    <t>SOIL WATER RES</t>
  </si>
  <si>
    <t>Symbiosis</t>
  </si>
  <si>
    <t>SYMBIOSIS</t>
  </si>
  <si>
    <t>Tropical Agriculture</t>
  </si>
  <si>
    <t>TROP AGR</t>
  </si>
  <si>
    <t>Tropical Animal Health and Production</t>
  </si>
  <si>
    <t>TROP ANIM HEALTH PRO</t>
  </si>
  <si>
    <t>Tropical Grasslands</t>
  </si>
  <si>
    <t>TROP GRASSLANDS</t>
  </si>
  <si>
    <t>Tropical Grasslands-Forrajes Tropicales</t>
  </si>
  <si>
    <t>Turkish Journal of Fisheries and Aquatic Sciences</t>
  </si>
  <si>
    <t>TURK J FISH AQUAT SC</t>
  </si>
  <si>
    <t>Tropical Pest Management</t>
  </si>
  <si>
    <t>TROP PEST MANAGE</t>
  </si>
  <si>
    <t>Tropical Plant Pathology</t>
  </si>
  <si>
    <t>TROP PLANT PATHOL</t>
  </si>
  <si>
    <t>Tropenlandwirt</t>
  </si>
  <si>
    <t>TROPENLANDWIRT</t>
  </si>
  <si>
    <t>Tropical and Subtropical Agroecosystems</t>
  </si>
  <si>
    <t>TROP SUBTROP AGROECOSYST</t>
  </si>
  <si>
    <t>Taiwan Water Conservancy</t>
  </si>
  <si>
    <t>TAIWAN WATER CONSERV</t>
  </si>
  <si>
    <t>Veterinary Record</t>
  </si>
  <si>
    <t>VET REC</t>
  </si>
  <si>
    <t>Veterinary Research Communications</t>
  </si>
  <si>
    <t>VET RES COMMUN</t>
  </si>
  <si>
    <t>West African Journal of Applied Ecology</t>
  </si>
  <si>
    <t>WEST AFR J APPL ECOL</t>
  </si>
  <si>
    <t>World Applied Sciences Journal</t>
  </si>
  <si>
    <t>WORLD APPL SCI J</t>
  </si>
  <si>
    <t>Water Sa</t>
  </si>
  <si>
    <t>WATER SA</t>
  </si>
  <si>
    <t>Water Science and Technology</t>
  </si>
  <si>
    <t>WATER SCI TECHNOL</t>
  </si>
  <si>
    <t>Zeitschrift fur Geomorphologie</t>
  </si>
  <si>
    <t>Z GEOMORPHOL</t>
  </si>
  <si>
    <t>Zeitschrift Fur Pflanzenernahrung Und Bodenkunde</t>
  </si>
  <si>
    <t>Aims Agriculture and Food</t>
  </si>
  <si>
    <t>AIMS AGR FOOD</t>
  </si>
  <si>
    <r>
      <t>Aggregate Values:</t>
    </r>
    <r>
      <rPr>
        <sz val="8"/>
        <rFont val="Calibri"/>
        <family val="2"/>
        <scheme val="minor"/>
      </rPr>
      <t xml:space="preserve"> For outcomes aggregated across Sites, Varieties, Products or Treatments using the relevant practice tab to create aggregated names. You can create aggregated times using the boxes to the far right. You may not aggregated by outcome.</t>
    </r>
    <r>
      <rPr>
        <b/>
        <sz val="8"/>
        <rFont val="Calibri"/>
        <family val="2"/>
        <scheme val="minor"/>
      </rPr>
      <t xml:space="preserve">
Rotation &amp; Intercrops:</t>
    </r>
    <r>
      <rPr>
        <sz val="8"/>
        <rFont val="Calibri"/>
        <family val="2"/>
        <scheme val="minor"/>
      </rPr>
      <t xml:space="preserve"> If reporting an outcome from a rotation/intercropping treatment use the Rotation/Intercropping columns to note the specific intercropping/rotation treatment. Use the Treatment column to note the specific component of the Rotation/Intercrop an outcome is being reported from. If you are reporting an outcome from an intercrop in a rotation sequence specify both the rotation and intercrop. If you are reporting an outcome averaged across the intercropping and/or rotation system then leave the Treatment column blank.</t>
    </r>
  </si>
  <si>
    <r>
      <rPr>
        <b/>
        <sz val="10"/>
        <color theme="1"/>
        <rFont val="Calibri"/>
        <family val="2"/>
        <scheme val="minor"/>
      </rPr>
      <t xml:space="preserve">Time Aggregator </t>
    </r>
    <r>
      <rPr>
        <b/>
        <sz val="9"/>
        <color theme="1"/>
        <rFont val="Calibri"/>
        <family val="2"/>
        <scheme val="minor"/>
      </rPr>
      <t xml:space="preserve">
</t>
    </r>
    <r>
      <rPr>
        <i/>
        <sz val="8"/>
        <color theme="1"/>
        <rFont val="Calibri"/>
        <family val="2"/>
        <scheme val="minor"/>
      </rPr>
      <t>Sometimes outcomes are given averaged across multiple times. Use this section to auto-generate combined names and copy these into the time tab when entering data.</t>
    </r>
  </si>
  <si>
    <t>ED.Site.ID</t>
  </si>
  <si>
    <t>ED.Treatment</t>
  </si>
  <si>
    <t>ED.Product.Simple</t>
  </si>
  <si>
    <t>ED.Product.Comp</t>
  </si>
  <si>
    <t>ED.Int</t>
  </si>
  <si>
    <t>ED.Rot</t>
  </si>
  <si>
    <t>ED.M.Year</t>
  </si>
  <si>
    <t>ED.Outcome</t>
  </si>
  <si>
    <t>ED.Mean.T</t>
  </si>
  <si>
    <t>ED.Error</t>
  </si>
  <si>
    <t>ED.Error.Type</t>
  </si>
  <si>
    <t>ED.Data.Loc</t>
  </si>
  <si>
    <t>ED.Plant.Start</t>
  </si>
  <si>
    <t>ED.Plant.End</t>
  </si>
  <si>
    <t>ED.Harvest.Start</t>
  </si>
  <si>
    <t>ED.Harvest.End</t>
  </si>
  <si>
    <t>ED.Harvest.DAS</t>
  </si>
  <si>
    <t>ED.Sample.Start</t>
  </si>
  <si>
    <t>ED.Sample.End</t>
  </si>
  <si>
    <t>ED.Sample.DAS</t>
  </si>
  <si>
    <t>ED.Reps</t>
  </si>
  <si>
    <t>ED.Variety</t>
  </si>
  <si>
    <t>ED.Start.Year</t>
  </si>
  <si>
    <t>ED.Start.Season</t>
  </si>
  <si>
    <t>ED.I.Amount</t>
  </si>
  <si>
    <t>ED.I.Unit</t>
  </si>
  <si>
    <t>ED.Comparison</t>
  </si>
  <si>
    <r>
      <t xml:space="preserve">Sampling Date
</t>
    </r>
    <r>
      <rPr>
        <i/>
        <sz val="7"/>
        <rFont val="Calibri"/>
        <family val="2"/>
        <scheme val="minor"/>
      </rPr>
      <t>(Can be used with soil moisture outcomes, for example)</t>
    </r>
  </si>
  <si>
    <t>Treatment Start Dates</t>
  </si>
  <si>
    <t>Irrigation/Rainfall Intensity</t>
  </si>
  <si>
    <t>Choose Component:</t>
  </si>
  <si>
    <t>Times</t>
  </si>
  <si>
    <t>Treatment</t>
  </si>
  <si>
    <r>
      <t xml:space="preserve">Product Component
</t>
    </r>
    <r>
      <rPr>
        <i/>
        <sz val="7"/>
        <color theme="1"/>
        <rFont val="Calibri"/>
        <family val="2"/>
        <scheme val="minor"/>
      </rPr>
      <t>(If Inappropriate Choose "NA")</t>
    </r>
  </si>
  <si>
    <t>Intercropping</t>
  </si>
  <si>
    <t>Rotation</t>
  </si>
  <si>
    <t>Outcome</t>
  </si>
  <si>
    <t>Value</t>
  </si>
  <si>
    <t>Error</t>
  </si>
  <si>
    <t>Error Type:</t>
  </si>
  <si>
    <t>Publication Figure/Table</t>
  </si>
  <si>
    <t xml:space="preserve"> End</t>
  </si>
  <si>
    <t>Days After Planting</t>
  </si>
  <si>
    <t>Comparison Treatment (e.g. for fertilizer use efficiency outcomes)</t>
  </si>
  <si>
    <r>
      <rPr>
        <b/>
        <sz val="10"/>
        <color theme="1"/>
        <rFont val="Calibri"/>
        <family val="2"/>
        <scheme val="minor"/>
      </rPr>
      <t>Aggregated Value</t>
    </r>
    <r>
      <rPr>
        <b/>
        <sz val="9"/>
        <color theme="1"/>
        <rFont val="Calibri"/>
        <family val="2"/>
        <scheme val="minor"/>
      </rPr>
      <t xml:space="preserve">
</t>
    </r>
    <r>
      <rPr>
        <i/>
        <sz val="8"/>
        <color theme="1"/>
        <rFont val="Calibri"/>
        <family val="2"/>
        <scheme val="minor"/>
      </rPr>
      <t>Remember to use "paste as values" when copy pasting text</t>
    </r>
  </si>
  <si>
    <t>Some Validation Checks for the User to Investigate.</t>
  </si>
  <si>
    <t>1) Name duplicates are present in practice level names, or treatments.</t>
  </si>
  <si>
    <t>2) Non-matches between practice names in different places.</t>
  </si>
  <si>
    <t>Site.Seasons</t>
  </si>
  <si>
    <t>Soil.Classification</t>
  </si>
  <si>
    <t>Texture.Unit</t>
  </si>
  <si>
    <t>SOC.Unit</t>
  </si>
  <si>
    <t>SOC.Method</t>
  </si>
  <si>
    <t>SOM.Unit</t>
  </si>
  <si>
    <t>SOM.Method</t>
  </si>
  <si>
    <t>Soil.pH.Method</t>
  </si>
  <si>
    <t>Soil.BD.Unit</t>
  </si>
  <si>
    <t>Soil.FC.Unit</t>
  </si>
  <si>
    <t>Soil.PWP.Unit</t>
  </si>
  <si>
    <t>Soil.TAW.Unit</t>
  </si>
  <si>
    <t>Soil.P.Unit</t>
  </si>
  <si>
    <t>Soil.P.Type</t>
  </si>
  <si>
    <t>Soil.CEC.Unit</t>
  </si>
  <si>
    <t>Soil.NA.Unit</t>
  </si>
  <si>
    <t>Soil.K.Unit</t>
  </si>
  <si>
    <t>Soil.Ca.Unit</t>
  </si>
  <si>
    <t>Soil.Mg.Unit</t>
  </si>
  <si>
    <t>Soil.AlH.Unit</t>
  </si>
  <si>
    <t>T.Fert.Unit</t>
  </si>
  <si>
    <t>Plant.Method</t>
  </si>
  <si>
    <t>W.Type</t>
  </si>
  <si>
    <t>I.Type</t>
  </si>
  <si>
    <t>Error.Type</t>
  </si>
  <si>
    <t>WH.Type</t>
  </si>
  <si>
    <t>WH.Description</t>
  </si>
  <si>
    <t>Components</t>
  </si>
  <si>
    <t>Intercrop.Types</t>
  </si>
  <si>
    <t>Till.Other</t>
  </si>
  <si>
    <t>Time.Units</t>
  </si>
  <si>
    <t>Diet.Unit</t>
  </si>
  <si>
    <t>Diet.Item.Types</t>
  </si>
  <si>
    <t>Item</t>
  </si>
  <si>
    <t>Item.Type</t>
  </si>
  <si>
    <t>Animal.Tab Filter</t>
  </si>
  <si>
    <t>Jan</t>
  </si>
  <si>
    <t>USDA</t>
  </si>
  <si>
    <t>Clay</t>
  </si>
  <si>
    <t>g/kg</t>
  </si>
  <si>
    <t>Anderson &amp; Ingram (Colorimetric)</t>
  </si>
  <si>
    <t>Automated Carbon Analyser (ACA)</t>
  </si>
  <si>
    <t>CaCl2 (1:2 Soil:0.01 M CaCl2)</t>
  </si>
  <si>
    <t>g/cm3</t>
  </si>
  <si>
    <t>% (−33 kPA/kg)</t>
  </si>
  <si>
    <t>Total P</t>
  </si>
  <si>
    <t>Broadcasting</t>
  </si>
  <si>
    <t>Scattering of seeds (definition needs improvement).</t>
  </si>
  <si>
    <t>plants/ha</t>
  </si>
  <si>
    <t>% Cover</t>
  </si>
  <si>
    <t>In-field</t>
  </si>
  <si>
    <t>Burned</t>
  </si>
  <si>
    <t>Chain Harrow</t>
  </si>
  <si>
    <t>Hand Weeding (Pulling)</t>
  </si>
  <si>
    <t>Drip</t>
  </si>
  <si>
    <t>d</t>
  </si>
  <si>
    <t>SE (Standard Error)</t>
  </si>
  <si>
    <t>Cisterns and Tanks</t>
  </si>
  <si>
    <t>The active collection and storage of water runoff for irrigation purposes.</t>
  </si>
  <si>
    <t>Limestone</t>
  </si>
  <si>
    <t>Alleycropping</t>
  </si>
  <si>
    <t>Rows of trees intercropped with crops, the latter usually in blocks of multiple rows (e.g., tree row, 10 rows wheat, tree row, etc.)</t>
  </si>
  <si>
    <t>Raised Beds</t>
  </si>
  <si>
    <t>season</t>
  </si>
  <si>
    <t>Brewed</t>
  </si>
  <si>
    <t>On-farm</t>
  </si>
  <si>
    <t>% of Diet</t>
  </si>
  <si>
    <t>day</t>
  </si>
  <si>
    <t>individual</t>
  </si>
  <si>
    <t>Agroforestry Fodders</t>
  </si>
  <si>
    <t>Aggregated_Product</t>
  </si>
  <si>
    <t>Chicken Offal Meal</t>
  </si>
  <si>
    <t>Farm &amp; Station</t>
  </si>
  <si>
    <t>Feb</t>
  </si>
  <si>
    <t>WRB</t>
  </si>
  <si>
    <t>Clay Loam</t>
  </si>
  <si>
    <t>Automated Analyser</t>
  </si>
  <si>
    <t>Automated Dry Combustion (ADC)</t>
  </si>
  <si>
    <t>CaCl2 (1:2.5 Soil:0.01 M CaCl2)</t>
  </si>
  <si>
    <t>Mg/m3</t>
  </si>
  <si>
    <t>m3/m3 (−33 kPA/kg)</t>
  </si>
  <si>
    <t>m3/m3</t>
  </si>
  <si>
    <t>cmol/kg</t>
  </si>
  <si>
    <t>Available P</t>
  </si>
  <si>
    <t>cmolc/kg</t>
  </si>
  <si>
    <t>% Sites</t>
  </si>
  <si>
    <t>Dibble Stick</t>
  </si>
  <si>
    <t>Hand planting seed into small holes created by a stick.</t>
  </si>
  <si>
    <t>plants/m2</t>
  </si>
  <si>
    <t>Off-farm (collected)</t>
  </si>
  <si>
    <t>Burned/Grazed</t>
  </si>
  <si>
    <t>Chisel Plough</t>
  </si>
  <si>
    <t>Hand Hoe</t>
  </si>
  <si>
    <t>Sprinkler</t>
  </si>
  <si>
    <t>% Field Capacity (θfc) at −33 kPA/kg</t>
  </si>
  <si>
    <t>Grey</t>
  </si>
  <si>
    <t>SD (Standard Deviation)</t>
  </si>
  <si>
    <t>Zai Pits</t>
  </si>
  <si>
    <t>Small pits to capture water in degraded land. Pits are filled with manure, compost or other nutrient sources before the rainy season. Crops are planted directly into the pits. Typically identified by the author.</t>
  </si>
  <si>
    <t>Whole Plant</t>
  </si>
  <si>
    <t>Dolomitic Lime</t>
  </si>
  <si>
    <t>Alternating Rows</t>
  </si>
  <si>
    <t>Intercrops are planted in alternating rows and no two adjacent rows contain the same crop, e.g. row 1 = maize, row 2 = beans, row 3 = maize, row 4 = beans.</t>
  </si>
  <si>
    <t>Ridge &amp; Furrow</t>
  </si>
  <si>
    <t>month</t>
  </si>
  <si>
    <t>Chopped</t>
  </si>
  <si>
    <t>Purchased</t>
  </si>
  <si>
    <t>% Body Mass (BM)</t>
  </si>
  <si>
    <t>week</t>
  </si>
  <si>
    <t>all animals in replicate</t>
  </si>
  <si>
    <t>g</t>
  </si>
  <si>
    <t>Biomass/Fodder</t>
  </si>
  <si>
    <t>Feather Meal</t>
  </si>
  <si>
    <t>Mar</t>
  </si>
  <si>
    <t>Loam</t>
  </si>
  <si>
    <t>Elemental Analyser Isotope Ration Mass Spectrometer (EA-IRMS)</t>
  </si>
  <si>
    <t>CaCl2 (1:5 Soil:0.01 M CaCl2)</t>
  </si>
  <si>
    <t>t/m3</t>
  </si>
  <si>
    <t>Organic P</t>
  </si>
  <si>
    <t>d/ms</t>
  </si>
  <si>
    <t>Direct Drilling/Sowing</t>
  </si>
  <si>
    <t>Sowing seed without prior ploughing or hoeing of the seedbed.</t>
  </si>
  <si>
    <t>cm (depth)</t>
  </si>
  <si>
    <t>Off-farm (purchased)</t>
  </si>
  <si>
    <t>Grazed</t>
  </si>
  <si>
    <t>Disc</t>
  </si>
  <si>
    <t>g/ha</t>
  </si>
  <si>
    <t>Flail</t>
  </si>
  <si>
    <t>Flood</t>
  </si>
  <si>
    <t>Ground</t>
  </si>
  <si>
    <t>CV (Co-efficient of Variation)</t>
  </si>
  <si>
    <t>Stone Rows</t>
  </si>
  <si>
    <t>Stones piled in rows within a field, typically along contour lines, for the purpose of rainwater harvesting or soil water conservation.</t>
  </si>
  <si>
    <t>Calcitic Lime</t>
  </si>
  <si>
    <t>Block Plantings</t>
  </si>
  <si>
    <t>One or more intercrops are planted in blocks of rows so that the same crop can be in adjacent rows, e.g. row 1 = maize, row 2 = maize, row 3 = beans, row 4 = beans.</t>
  </si>
  <si>
    <t>Planting Basins</t>
  </si>
  <si>
    <t>Concentrated</t>
  </si>
  <si>
    <t>ad libitum</t>
  </si>
  <si>
    <t>experiment</t>
  </si>
  <si>
    <t>Animal Manures</t>
  </si>
  <si>
    <t>CashCrops</t>
  </si>
  <si>
    <t>Biomass/Fodder - Above + Below Ground</t>
  </si>
  <si>
    <t>Fish Meal</t>
  </si>
  <si>
    <t>Apr</t>
  </si>
  <si>
    <t>FAO</t>
  </si>
  <si>
    <t>Loamy Sand</t>
  </si>
  <si>
    <t>kg/m3</t>
  </si>
  <si>
    <t>Dichromate Oxidation (Nelson &amp; Sommers)</t>
  </si>
  <si>
    <t>ETDA</t>
  </si>
  <si>
    <t>CaCl2 (Unspecified Ratio Soil:0.01M CaCl2)</t>
  </si>
  <si>
    <t>kg/dm3</t>
  </si>
  <si>
    <t>Inorganic P</t>
  </si>
  <si>
    <t>Ds/m</t>
  </si>
  <si>
    <t>meq/100g</t>
  </si>
  <si>
    <t>Mechanical placement of seeds in bands.</t>
  </si>
  <si>
    <t>Incorporated</t>
  </si>
  <si>
    <t>Disc Harrrow</t>
  </si>
  <si>
    <t>mg/kg</t>
  </si>
  <si>
    <t>Furrow</t>
  </si>
  <si>
    <t>% Potential Evapotranspiration (ETp)</t>
  </si>
  <si>
    <t>Rain</t>
  </si>
  <si>
    <t>Grass Strips</t>
  </si>
  <si>
    <t>Strips of grass within a field or farm created for erosion control, typically they are placed along contour lines.</t>
  </si>
  <si>
    <t>Chalk</t>
  </si>
  <si>
    <t>Main Crop</t>
  </si>
  <si>
    <t>This is the main crop which is planted on every row in the experimental plot. An intercrop is squeezed into the interrow spacing of the main crop, but this does not effect the normal spacing of the main crop (i.e., the main crop spacing is the same as a mono-crop control with no intercrop).</t>
  </si>
  <si>
    <t>total</t>
  </si>
  <si>
    <t>Crushed</t>
  </si>
  <si>
    <t>kg</t>
  </si>
  <si>
    <t>Crop Byproduct</t>
  </si>
  <si>
    <t>Biomass/Fodder - Above Ground</t>
  </si>
  <si>
    <t>Maggot Meal</t>
  </si>
  <si>
    <t>May</t>
  </si>
  <si>
    <t>UNESCO</t>
  </si>
  <si>
    <t>Sand</t>
  </si>
  <si>
    <t>Humic Matter Colorimetry (HMC)</t>
  </si>
  <si>
    <t>H2O (1:1 Soil:Water)</t>
  </si>
  <si>
    <t>Extractable P</t>
  </si>
  <si>
    <t>mmol/kg</t>
  </si>
  <si>
    <t>Ratoon</t>
  </si>
  <si>
    <t>Ratooning is the agricultural practice of harvesting a monocot crop by cutting most of the above-ground portion but leaving the roots and the growing shoot apices intact to produce a fresh crop in the next season.</t>
  </si>
  <si>
    <t>Mulched (left on surface)</t>
  </si>
  <si>
    <t>Disc Plough</t>
  </si>
  <si>
    <t>mg/l</t>
  </si>
  <si>
    <t>Manual</t>
  </si>
  <si>
    <t>mm</t>
  </si>
  <si>
    <t>Small planting pits dug to capture water, crops are planted directly into the pits. If pits are dug one year and then kept across many seasons, after season one this can be considered a form of reduced tillage, this will typically be identified by the author.</t>
  </si>
  <si>
    <t>Hydrated Lime</t>
  </si>
  <si>
    <t>Minor Crop</t>
  </si>
  <si>
    <t>This is the minor intercrop which is planted inbetween every main-crop row in the experimental plot. An intercrop is squeezed into the interrow spacing of the main crop, but this does not effect the normal spacing of the main crop (i.e., the main crop spacing is the same as a mono-crop control with no intercrop).</t>
  </si>
  <si>
    <t>Dried</t>
  </si>
  <si>
    <t>kg/kg</t>
  </si>
  <si>
    <t>Fibre_or_Wood</t>
  </si>
  <si>
    <t>Biomass/Fodder - Below Ground</t>
  </si>
  <si>
    <t>Cotton Seed Cake CSC</t>
  </si>
  <si>
    <t>Jun</t>
  </si>
  <si>
    <t>FAO/UNESCO</t>
  </si>
  <si>
    <t>Sandy Clay</t>
  </si>
  <si>
    <t>mg/g</t>
  </si>
  <si>
    <t>Laser-induced Breakdown Spectroscopy (LIBS)</t>
  </si>
  <si>
    <t>H2O (1:10 Soil:Water)</t>
  </si>
  <si>
    <t>kg/t</t>
  </si>
  <si>
    <t>Transplanting</t>
  </si>
  <si>
    <t>Plant establishment with seedlings or nursery stock.</t>
  </si>
  <si>
    <t>l</t>
  </si>
  <si>
    <t>Construction or enhancement of water capture and storage using small dams (e.g. Chaco dams).</t>
  </si>
  <si>
    <t>Gypsum</t>
  </si>
  <si>
    <t>Other Agroforestry</t>
  </si>
  <si>
    <t>Some combination of trees and crops in the same plot, try and record % of field that is trees vs. crop in this instance.  Please use Notes to describe.</t>
  </si>
  <si>
    <t>Dried (Air)</t>
  </si>
  <si>
    <t>kg/kg DM</t>
  </si>
  <si>
    <t>Herbaceous Fodders</t>
  </si>
  <si>
    <t>Biomass/Fodder - Branches</t>
  </si>
  <si>
    <t>Fermented Spent Sorghum</t>
  </si>
  <si>
    <t>July</t>
  </si>
  <si>
    <t>Sandy Clay Loam</t>
  </si>
  <si>
    <t>Mass Loss on Ingnition (LOI)</t>
  </si>
  <si>
    <t>H2O (1:2 Soil:Water)</t>
  </si>
  <si>
    <t>lb/a</t>
  </si>
  <si>
    <t>mS/m</t>
  </si>
  <si>
    <t>ppm</t>
  </si>
  <si>
    <t>pmm</t>
  </si>
  <si>
    <t>Planting method not described in publication.</t>
  </si>
  <si>
    <t>Harrow</t>
  </si>
  <si>
    <t>EC</t>
  </si>
  <si>
    <t>h/day</t>
  </si>
  <si>
    <t>The soil of steeply sloping fields is dug into large steps.</t>
  </si>
  <si>
    <t>Oyster Shells</t>
  </si>
  <si>
    <t>Other Intercropping Arrangement</t>
  </si>
  <si>
    <t>Intercropping not decribed  by other categories. Please use Notes to describe.</t>
  </si>
  <si>
    <t>Ensiled</t>
  </si>
  <si>
    <t>mg</t>
  </si>
  <si>
    <t>Other Feed</t>
  </si>
  <si>
    <t>Biomass/Fodder - Leaf Litter</t>
  </si>
  <si>
    <t>Groundnut Cake</t>
  </si>
  <si>
    <t>Aug</t>
  </si>
  <si>
    <t>Sandy Loam</t>
  </si>
  <si>
    <t>Mid-infrared Spectroscopy (MIR)</t>
  </si>
  <si>
    <t>H2O (1:2.5 Soil:Water)</t>
  </si>
  <si>
    <t>Removed</t>
  </si>
  <si>
    <t>Harrow (1 Disc)</t>
  </si>
  <si>
    <t>WP</t>
  </si>
  <si>
    <t>h</t>
  </si>
  <si>
    <t>A permanent or semi-permanent ridge of soil or stone that slow water from moving off-site, contour bunds, stone bunds, semicircular bunds.</t>
  </si>
  <si>
    <t>Within Row</t>
  </si>
  <si>
    <t>Different crops are intercropped within the same planting row.</t>
  </si>
  <si>
    <t>Fermented</t>
  </si>
  <si>
    <t>Crop Product</t>
  </si>
  <si>
    <t>Biomass/Fodder - Leaves</t>
  </si>
  <si>
    <t>Maize Offal</t>
  </si>
  <si>
    <t>Sep</t>
  </si>
  <si>
    <t>Silt</t>
  </si>
  <si>
    <t>Visible &amp; Near-infrared Spectroscopy (Vis-NIR)</t>
  </si>
  <si>
    <t>H2O (1:5 Soil:Water)</t>
  </si>
  <si>
    <t>Retained (unknown if mulched/incorp.)</t>
  </si>
  <si>
    <t>Harrow (2 Discs)</t>
  </si>
  <si>
    <t>SL</t>
  </si>
  <si>
    <t>% Crop Water Requirement</t>
  </si>
  <si>
    <t>The mounding of soil to allow movement and storage of water in a furrow next to the ridge. Ridges are usually remade each season.</t>
  </si>
  <si>
    <t>mg/g DM</t>
  </si>
  <si>
    <t>Entire Diet</t>
  </si>
  <si>
    <t>Biomass/Fodder - Leaves + Stalks/Branches</t>
  </si>
  <si>
    <t>Palm Kernal Cake</t>
  </si>
  <si>
    <t>Oct</t>
  </si>
  <si>
    <t>Silt Loam</t>
  </si>
  <si>
    <t>Walkley &amp; Black (WB)</t>
  </si>
  <si>
    <t>Walkley-Black (WB)</t>
  </si>
  <si>
    <t>H2O (Unspecified Ratio Soil:Water)</t>
  </si>
  <si>
    <t>Moldboard Plough</t>
  </si>
  <si>
    <t>SP</t>
  </si>
  <si>
    <t>Basins are made by digging out shallow furrows along the contour lines of a slope and making ridges on the downside of the furrows. These are “tied” together by slightly lower ridges which are made at regular intervals along the furrows. If teid ridges are dug one year and then kept across many seasons, after season one this can be considered a form of reduced tillage, this will typically be identified by the author.</t>
  </si>
  <si>
    <t>Milled</t>
  </si>
  <si>
    <t>Seeds_and_Oils</t>
  </si>
  <si>
    <t>Biomass/Fodder - Stalks</t>
  </si>
  <si>
    <t>Rice Offal</t>
  </si>
  <si>
    <t>Nov</t>
  </si>
  <si>
    <t>Silty Clay</t>
  </si>
  <si>
    <t>Walkley &amp; Black + Allison (WB + A)</t>
  </si>
  <si>
    <t>KCl (1:2.5 Soil:KCl)</t>
  </si>
  <si>
    <t>Ox-drawn Tine</t>
  </si>
  <si>
    <t>SC</t>
  </si>
  <si>
    <t>mm/h</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</si>
  <si>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 Typically identified by the author.</t>
  </si>
  <si>
    <t>Milled (Hammer)</t>
  </si>
  <si>
    <t>mg/kg DM</t>
  </si>
  <si>
    <t>Biomass/Fodder - Stalks/Branches</t>
  </si>
  <si>
    <t>Sorgum Offal</t>
  </si>
  <si>
    <t>Dec</t>
  </si>
  <si>
    <t>Silty Clay Loam</t>
  </si>
  <si>
    <t>KCl (Unspecified Ratio Soil:KCl)</t>
  </si>
  <si>
    <t>Ripper</t>
  </si>
  <si>
    <t>CS</t>
  </si>
  <si>
    <t>l/h</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</si>
  <si>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 Typically identified by the author.</t>
  </si>
  <si>
    <t>Pelleted</t>
  </si>
  <si>
    <t>MJ/kg</t>
  </si>
  <si>
    <t>Starchy_Staples</t>
  </si>
  <si>
    <t>Biomass/Fodder - Stover</t>
  </si>
  <si>
    <t>Wheat Offal</t>
  </si>
  <si>
    <t>Mid-Jan</t>
  </si>
  <si>
    <t>Roller Harrow</t>
  </si>
  <si>
    <t>WG</t>
  </si>
  <si>
    <t>m3/h</t>
  </si>
  <si>
    <t>Unspecified Chemical</t>
  </si>
  <si>
    <t>MJ/kg DM</t>
  </si>
  <si>
    <t>Maize Grain</t>
  </si>
  <si>
    <t>Mid-Feb</t>
  </si>
  <si>
    <t>Rotary Plough</t>
  </si>
  <si>
    <t>GR</t>
  </si>
  <si>
    <t>Unspecified Mechanical</t>
  </si>
  <si>
    <t>g/100g DM</t>
  </si>
  <si>
    <t>Bulb (Marketable Yield)</t>
  </si>
  <si>
    <t>Maize Meal</t>
  </si>
  <si>
    <t>Mid-Mar</t>
  </si>
  <si>
    <t>Spring Harrow</t>
  </si>
  <si>
    <t>Urea Treated</t>
  </si>
  <si>
    <t>Bulb (Non-Marketable Yield)</t>
  </si>
  <si>
    <t>Rice Grain</t>
  </si>
  <si>
    <t>Mid-Apr</t>
  </si>
  <si>
    <t>Sub-soiler</t>
  </si>
  <si>
    <t>Wilted</t>
  </si>
  <si>
    <t>Bulb (Total Yield)</t>
  </si>
  <si>
    <t>Sorghum Grain</t>
  </si>
  <si>
    <t>Mid-May</t>
  </si>
  <si>
    <t>Tine Ripper</t>
  </si>
  <si>
    <t>Bulb (Unspecified)</t>
  </si>
  <si>
    <t>Soybean Grain</t>
  </si>
  <si>
    <t>Mid-Jun</t>
  </si>
  <si>
    <t>Cane</t>
  </si>
  <si>
    <t>Soybean Meal</t>
  </si>
  <si>
    <t>Mid-July</t>
  </si>
  <si>
    <t>Wheat Grain</t>
  </si>
  <si>
    <t>Mid-Aug</t>
  </si>
  <si>
    <t>Corm (Marketable Yield)</t>
  </si>
  <si>
    <t>Mid-Sep</t>
  </si>
  <si>
    <t>Corm (Non-Marketable Yield)</t>
  </si>
  <si>
    <t>Clover</t>
  </si>
  <si>
    <t>Mid-Oct</t>
  </si>
  <si>
    <t>Corm (Total Yield)</t>
  </si>
  <si>
    <t>Hay</t>
  </si>
  <si>
    <t>Mid-Nov</t>
  </si>
  <si>
    <t>Corm (Unspecified)</t>
  </si>
  <si>
    <t>Silage</t>
  </si>
  <si>
    <t>Mid-Dec</t>
  </si>
  <si>
    <t>Cormel (Marketable Yield)</t>
  </si>
  <si>
    <t>Bone Ash</t>
  </si>
  <si>
    <t>Early-Jan</t>
  </si>
  <si>
    <t>Cormel (Non-Marketable Yield)</t>
  </si>
  <si>
    <t>Carboxymethyl Cellulose</t>
  </si>
  <si>
    <t>Early-Feb</t>
  </si>
  <si>
    <t>Cormel (Total Yield)</t>
  </si>
  <si>
    <t>Early-Mar</t>
  </si>
  <si>
    <t>Cormel (Unspecified)</t>
  </si>
  <si>
    <t>Lysine</t>
  </si>
  <si>
    <t>Early-Apr</t>
  </si>
  <si>
    <t>Methionine</t>
  </si>
  <si>
    <t>Early-May</t>
  </si>
  <si>
    <t>Fibre/Lint</t>
  </si>
  <si>
    <t>Molasses</t>
  </si>
  <si>
    <t>Early-Jun</t>
  </si>
  <si>
    <t>Flowers</t>
  </si>
  <si>
    <t>Salt</t>
  </si>
  <si>
    <t>Early-July</t>
  </si>
  <si>
    <t>Fruit (Marketable Yield)</t>
  </si>
  <si>
    <t>Vitamin C</t>
  </si>
  <si>
    <t>Early-Aug</t>
  </si>
  <si>
    <t>Fruit (Non-Marketable Yield)</t>
  </si>
  <si>
    <t>Early-Sep</t>
  </si>
  <si>
    <t>Fruit (Total Yield)</t>
  </si>
  <si>
    <t>Early-Oct</t>
  </si>
  <si>
    <t>Fruit (Unspecified)</t>
  </si>
  <si>
    <t>Early-Nov</t>
  </si>
  <si>
    <t>Grain/Seed</t>
  </si>
  <si>
    <t>Early-Dec</t>
  </si>
  <si>
    <t>Gum/Sap</t>
  </si>
  <si>
    <t>Late-Jan</t>
  </si>
  <si>
    <t>Hide</t>
  </si>
  <si>
    <t>Late-Feb</t>
  </si>
  <si>
    <t>Honey</t>
  </si>
  <si>
    <t>Late-Mar</t>
  </si>
  <si>
    <t>Juice</t>
  </si>
  <si>
    <t>Late-Apr</t>
  </si>
  <si>
    <t>Late-May</t>
  </si>
  <si>
    <t>Meal/Flour</t>
  </si>
  <si>
    <t>Late-Jun</t>
  </si>
  <si>
    <t>Late-July</t>
  </si>
  <si>
    <t>Meat - Carcass</t>
  </si>
  <si>
    <t>Late-Aug</t>
  </si>
  <si>
    <t>Meat - Carcass Defeathered</t>
  </si>
  <si>
    <t>Late-Sep</t>
  </si>
  <si>
    <t>Meat - Cold Carcass</t>
  </si>
  <si>
    <t>Late-Oct</t>
  </si>
  <si>
    <t>Meat - Dressed</t>
  </si>
  <si>
    <t>Late-Nov</t>
  </si>
  <si>
    <t>Meat - Empty Carcass</t>
  </si>
  <si>
    <t>Late-Dec</t>
  </si>
  <si>
    <t>Meat - Eviscerated</t>
  </si>
  <si>
    <t>Meat - Hot Carcass</t>
  </si>
  <si>
    <t>Meat - Internal Fat</t>
  </si>
  <si>
    <t>Meat - Non-carcass</t>
  </si>
  <si>
    <t>Meat - Slaughter Body</t>
  </si>
  <si>
    <t>Meat - Subcutaneous Fat</t>
  </si>
  <si>
    <t>Mixed</t>
  </si>
  <si>
    <t>Nuts+Shells</t>
  </si>
  <si>
    <t>Shells</t>
  </si>
  <si>
    <t>Stalks</t>
  </si>
  <si>
    <t>Stalks+Leaves</t>
  </si>
  <si>
    <t>Tuber/Root</t>
  </si>
  <si>
    <t>Tuber/Root (Marketable Yield)</t>
  </si>
  <si>
    <t>Tuber/Root (Non-Marketable Yield)</t>
  </si>
  <si>
    <t>Tuber/Root (Tops)</t>
  </si>
  <si>
    <t>Tuber/Root (Total Yield)</t>
  </si>
  <si>
    <t>Tuber/Root (Unspecified)</t>
  </si>
  <si>
    <t>Wood - Firewood</t>
  </si>
  <si>
    <t>Wood - Timber</t>
  </si>
  <si>
    <t>Wool</t>
  </si>
  <si>
    <t>T.Search</t>
  </si>
  <si>
    <t>Tillage Codes</t>
  </si>
  <si>
    <t>Short</t>
  </si>
  <si>
    <t>Mulches</t>
  </si>
  <si>
    <t>Conventional (h6)</t>
  </si>
  <si>
    <t>Tillage that is not considered to be reduced, typically includes methods such as moldboard plough which invert the upper layers of the soil.</t>
  </si>
  <si>
    <t>ConvTill</t>
  </si>
  <si>
    <t>Mulch - Herb N-fixing (b27.1)</t>
  </si>
  <si>
    <t>b27.1</t>
  </si>
  <si>
    <t>Mulching with herbaceous plant residues from a nitrogen fixing (leguminous) plant, residues remain on soil surface and are not incorporated or burnt (for example). Residues can be from the field or brought to the field from outside field boundaries.</t>
  </si>
  <si>
    <t>Bunds (b71.1)</t>
  </si>
  <si>
    <t>b71.1</t>
  </si>
  <si>
    <t>Bunds</t>
  </si>
  <si>
    <t>Improved Harvest Technique (f1)</t>
  </si>
  <si>
    <t>Harv.Tech</t>
  </si>
  <si>
    <t>Changing the manner in which crops are harvested, for example using a new tool.</t>
  </si>
  <si>
    <t>Drip (b34)</t>
  </si>
  <si>
    <t>b34</t>
  </si>
  <si>
    <t>The use of plastic pipes to drip water into the soil at low pressure.</t>
  </si>
  <si>
    <t>Alternate Partial Rootzone Irrigation (b36)</t>
  </si>
  <si>
    <t>b36</t>
  </si>
  <si>
    <t>APRI</t>
  </si>
  <si>
    <t>Part of the root is exposed to drying soil and the remaining is irrigated in accordance with crop requirements and soil drying rate. This practice is also called partial root zone drying (PRD).</t>
  </si>
  <si>
    <t>Liming or Ca Addition (b32)</t>
  </si>
  <si>
    <t>Liming</t>
  </si>
  <si>
    <t>Application of lime (e.g., dolomite) or forms of calcium (e.g. oyster shells) to the field to raise the pH.</t>
  </si>
  <si>
    <t>Drought Tolerant Variety</t>
  </si>
  <si>
    <t>Drought</t>
  </si>
  <si>
    <t>An improved crop variety bred for potential resistance to drought.</t>
  </si>
  <si>
    <t>Tree Windbreak</t>
  </si>
  <si>
    <t>Barriers of trees or shrubs that protect crops and forage against wind. Planted along border(s) of fields.</t>
  </si>
  <si>
    <t>FMNR</t>
  </si>
  <si>
    <t>Farmer Managed Natural Regeneration (FMNR)</t>
  </si>
  <si>
    <t>Systematic regrowth of trees or shrubs on agricultural, forest or pasture land. FMNR is used in areas where there are stumps that can coppice or seeds that can germinate. Typically defined as FMNR by author in text. Sometimes called farmer assisted regeneration.</t>
  </si>
  <si>
    <t>Green Manure (Mixed In Space)</t>
  </si>
  <si>
    <t>b13.2</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</si>
  <si>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 Green manures may be associated  Mulch codes if their residues remain on the surface of the field or residue incorporation subpractices when ploughed into the field.</t>
  </si>
  <si>
    <t>d17.1</t>
  </si>
  <si>
    <t>Byproduct Fodders</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</si>
  <si>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 Feeds are added compared to a control practice (basal diet) such as hay ad libitum or hay ad libitum + maize stover.</t>
  </si>
  <si>
    <t>h10.3</t>
  </si>
  <si>
    <t>Conventional Manure Handling</t>
  </si>
  <si>
    <t>Conventional manure handling (farmer practice)</t>
  </si>
  <si>
    <t>d18.1</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</si>
  <si>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</si>
  <si>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d22.1</t>
  </si>
  <si>
    <t>Chemically Processed Feed</t>
  </si>
  <si>
    <t>Fodders that have been chemically processed, for example urea-treated stover or fermented fodders. Silage is a type of fodder made from green foliage crops which have been preserved by acidification, achieved through fermentation.</t>
  </si>
  <si>
    <t>Improved Breeds</t>
  </si>
  <si>
    <t>The use of improved animal breeds, these are animals bred for specific traits usually productivity (typically breeds exotic to Africa like Friesen, Holstein or Jersey cows).</t>
  </si>
  <si>
    <t>Rotational Grazing</t>
  </si>
  <si>
    <t>The movement of animals between different paddocks at intervals.</t>
  </si>
  <si>
    <t>Harvest Technique</t>
  </si>
  <si>
    <t>Biogas Instead of Traditional Energy</t>
  </si>
  <si>
    <t>Biogas production from from anaerobic biodigesters. The comparison for this practice can be wood fuel or charcoal production as traditional energy sources (the outcomes would be cost, labor, fuel use, cooking time, etc.).</t>
  </si>
  <si>
    <t>b3.1</t>
  </si>
  <si>
    <t>Rotation (N fixing)</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</si>
  <si>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t>
  </si>
  <si>
    <t>Reduced (b39)</t>
  </si>
  <si>
    <t>b39</t>
  </si>
  <si>
    <t>Any tillage practice which reduces, but does not eliminate (no or zero tillage), soil disturbance. Typically defined by the author. Examples include strip tillage, ripping, subsoiling or reducing the number of tillage passes or depth of tillage. Reduced tillage can be compared to conventional tillage.</t>
  </si>
  <si>
    <t>RedTill</t>
  </si>
  <si>
    <t>Mulch - Herb Non-N-fixing (b27.2)</t>
  </si>
  <si>
    <t>Mulching with herbaceous plant residues from a non-nitrogen fixing (not leguminous) plant, residues remain on soil surface and are not incorporated or burnt (for example). Residues can be from the field or brought to the field from outside field boundaries.</t>
  </si>
  <si>
    <t>Cisterns and Tanks (b35)</t>
  </si>
  <si>
    <t>b35</t>
  </si>
  <si>
    <t>Cistern</t>
  </si>
  <si>
    <t>Changed Harvest Timing (f2)</t>
  </si>
  <si>
    <t>Harv.Time</t>
  </si>
  <si>
    <t>Changing the time when crops are harvested, for example moving to piecemeal harvesting from all-at-once or havesting in the morning compared to the heat of the day.</t>
  </si>
  <si>
    <t>Other (b53)</t>
  </si>
  <si>
    <t>b53</t>
  </si>
  <si>
    <t>Other Irrig.</t>
  </si>
  <si>
    <t>An irrigation methods not captured by any other practice description, please describe the method in the Notes section for this practice level.</t>
  </si>
  <si>
    <t>Deficit (b37)</t>
  </si>
  <si>
    <t>b37</t>
  </si>
  <si>
    <t>Deficit</t>
  </si>
  <si>
    <t>Application of water below full crop requirements compared to a control of conventional irrigation.</t>
  </si>
  <si>
    <t>No Liming (control)</t>
  </si>
  <si>
    <t>No Liming</t>
  </si>
  <si>
    <t>No pH Amendment (this practice should only be used as a control for a liming practice, do not use if no-liming is present in the expeirment).</t>
  </si>
  <si>
    <t>Heat Tolerant Variety</t>
  </si>
  <si>
    <t>Heat</t>
  </si>
  <si>
    <t>An improved crop variety bred for potential resistance to heat.</t>
  </si>
  <si>
    <t>Living Fences or Hedgerows</t>
  </si>
  <si>
    <t>a10</t>
  </si>
  <si>
    <t>Living fence and hedges are planted in rows around the edge of the field to reduce the effect of wind or runoff on crops. Note early agroforestry papers named alleycropping 'hedgerows', but any form of hedge intercropped within a field should be categorized as alleycropping.</t>
  </si>
  <si>
    <t>Alleycropping (N fixing)</t>
  </si>
  <si>
    <t>a3</t>
  </si>
  <si>
    <t>Intercropping with rows or alleys of nitrogen fixing trees or woody shrubs.</t>
  </si>
  <si>
    <t>Green Manure (N fixing In Space)</t>
  </si>
  <si>
    <t>b11.2</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</si>
  <si>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 Green manures may be associated with Mulch if their residues remain on the surface of the field or residue incorporation subpractices when ploughed into the field.</t>
  </si>
  <si>
    <t>d17.2</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</si>
  <si>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control practice (basal diet) such as hay ad libitum or hay ad libitum + maize stover.</t>
  </si>
  <si>
    <t>Manure Collection</t>
  </si>
  <si>
    <t>Techniques to collect manure, e.g, frequency.</t>
  </si>
  <si>
    <t>d18.2</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</si>
  <si>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</si>
  <si>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d22.2</t>
  </si>
  <si>
    <t>Mechanically Processed Feed</t>
  </si>
  <si>
    <t>Fodders or plant wastes that have been mechanically processed, for example chopped or pelletted grasses or ground orange peel.</t>
  </si>
  <si>
    <t>Hybridization or Cross Breeding</t>
  </si>
  <si>
    <t>The use of animal cross breeds produced by the mating (hybridization) of individuals of different breeds, varieties, or species.</t>
  </si>
  <si>
    <t>Improved Pasture (N fixing)</t>
  </si>
  <si>
    <t>The planting of pastures with leguminous forages.</t>
  </si>
  <si>
    <t>Harvesting Timing</t>
  </si>
  <si>
    <t>Biofertilizer Feedstock</t>
  </si>
  <si>
    <t>Fertilizer (biofertilizer) produced using a biodigestor slurry.</t>
  </si>
  <si>
    <t>b3.2</t>
  </si>
  <si>
    <t>Rotation (Non N fixing)</t>
  </si>
  <si>
    <t>A crop rotation sequence with two or more non-legumes.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</si>
  <si>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No/Zero Tillage (b38)</t>
  </si>
  <si>
    <t>b38</t>
  </si>
  <si>
    <t>No or zero tillage as defined by the author. Planted may use a dibble stick or other direct seeding methods. Zero tillage can be compared to to reduced or conventional tillage.</t>
  </si>
  <si>
    <t>NoTill</t>
  </si>
  <si>
    <t>Mulch - Herb Mixed N-fixing &amp; Non-N-fixing (b27.3)</t>
  </si>
  <si>
    <t>b27.3</t>
  </si>
  <si>
    <t>Mulching with a mixture of herbaceous plant residues from both nitrogen-fixing (leguminous) and non-nitrogen fixing plant, residues remain on soil surface and are not incorporated or burnt (for example). Residues can be from the field or brought to the field from outside field boundaries.</t>
  </si>
  <si>
    <t>Dam (b68)</t>
  </si>
  <si>
    <t>b68</t>
  </si>
  <si>
    <t>Dam</t>
  </si>
  <si>
    <t>Traditional/Normal Harvest Practice (h17)</t>
  </si>
  <si>
    <t>Harv.Norm</t>
  </si>
  <si>
    <t>Harvesting at usual times or with usual tools, it is a control for harvesting technique and harvesting timing</t>
  </si>
  <si>
    <t>Sprinkler (b72)</t>
  </si>
  <si>
    <t>b72</t>
  </si>
  <si>
    <t>Sprinker</t>
  </si>
  <si>
    <t>Application of irrigation through sprinkler technology.</t>
  </si>
  <si>
    <t>Fully Irrigated (h7)</t>
  </si>
  <si>
    <t>Full Irrig.</t>
  </si>
  <si>
    <t>A fully irrigated control that can be compared to experimental treatments apply less water (e.g. deficit irrigation).</t>
  </si>
  <si>
    <t>Salinity Tolerant Variety</t>
  </si>
  <si>
    <t>Salinity</t>
  </si>
  <si>
    <t>An improved crop variety bred for potential resistance to salinity.</t>
  </si>
  <si>
    <t>Combination of trees or shrubs with forage (pasture grass) and livestock</t>
  </si>
  <si>
    <t>Alleycropping (Non N fixing)</t>
  </si>
  <si>
    <t>Intercropping with rows or alleys of trees or woody shrubs that do not fix nitrogen.</t>
  </si>
  <si>
    <t>Green Manure (Non N fixing In Space)</t>
  </si>
  <si>
    <t>b12.2</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</si>
  <si>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 Green manures may be associated if their residues remain on the surface of the field or residue incorporation subpractices when ploughed into the field.</t>
  </si>
  <si>
    <t>d17.3</t>
  </si>
  <si>
    <t>Feeds added to animal diets that are from agroforestry shrub or tree fodders or other woody plants. Feeds are added compared to a control practice (basal diet) such as hay ad libitum or hay ad libitum + maize stover.</t>
  </si>
  <si>
    <t>Manure Storage</t>
  </si>
  <si>
    <t>Techniques to store manure, e.g. heaps or pits.</t>
  </si>
  <si>
    <t>d18.3</t>
  </si>
  <si>
    <t>Components of a basal diet fully or partially substituted for agroforestry shrub or tree fodders (woody plants).</t>
  </si>
  <si>
    <t>d22.3</t>
  </si>
  <si>
    <t>Concentrated Feed</t>
  </si>
  <si>
    <t>Non-forage feeds rich in energy and protein. Concentrates include feeds such as maize bran, cotton seed cake, molasses, fish meal and bean cake. Non-forage feeds may use energy or protein rich part plants such as seeds, whereas forage feeds are mainly plant leaves and stems, whereas</t>
  </si>
  <si>
    <t>h55.1</t>
  </si>
  <si>
    <t>Unimproved Breed</t>
  </si>
  <si>
    <t>A local or otherwise unimproved breed, used as a control for improved breeds/hybrid and cross breeds.</t>
  </si>
  <si>
    <t>d12</t>
  </si>
  <si>
    <t>Improved Pasture (Non N fixing)</t>
  </si>
  <si>
    <t>The planting of pastures with non-leguminous forages.</t>
  </si>
  <si>
    <t>Improved Drying</t>
  </si>
  <si>
    <t>Changing the manner in which crops are dried.</t>
  </si>
  <si>
    <t>Changed Biomass Feedstocks</t>
  </si>
  <si>
    <t>Switching biomass feedstocks (for biodigestors only).</t>
  </si>
  <si>
    <t>b43</t>
  </si>
  <si>
    <t>Rotation (N fixing &amp; Non N fixing)</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</si>
  <si>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t>
  </si>
  <si>
    <t>Mulch - Herb Unspecified (b27)</t>
  </si>
  <si>
    <t>Mulching with plant residues from an unspecified leguminous plant type, residues remain on soil surface and are not incorporated or burnt (for example). Residues can be from the field or brought to the field from outside field boundaries.</t>
  </si>
  <si>
    <t>Fanya Juu or Fanya Chini (b56)</t>
  </si>
  <si>
    <t>b56</t>
  </si>
  <si>
    <t>Fanya Juu or Chini</t>
  </si>
  <si>
    <t>Flood (Complete)</t>
  </si>
  <si>
    <t>Irrigation water flows over the surface of the field covering it completely.</t>
  </si>
  <si>
    <t>Supplemental (b54)</t>
  </si>
  <si>
    <t>b54</t>
  </si>
  <si>
    <t>Supplement</t>
  </si>
  <si>
    <t>The use of irrigation to augment growth, but not applied continuously. Could also be called intermittent irrigation.</t>
  </si>
  <si>
    <t>Early Maturity/Short Season Variety</t>
  </si>
  <si>
    <t>Early Mat.</t>
  </si>
  <si>
    <t>b69</t>
  </si>
  <si>
    <t>An improved crop variety bred for early maturity or a shorter growing season.</t>
  </si>
  <si>
    <t>Agrosilvopastoral System</t>
  </si>
  <si>
    <t>Combination of livestock production systems (pastures) with trees or shrubs and crops.</t>
  </si>
  <si>
    <t>Alleycropping (Mixed)</t>
  </si>
  <si>
    <t>a4.1</t>
  </si>
  <si>
    <t>Intercropping with rows or alleys of a mixture of trees or woody shrubs of which some but not all fix nitrogen.</t>
  </si>
  <si>
    <t>Intercrop (N fixing &amp; Non N fixing)</t>
  </si>
  <si>
    <t>b25</t>
  </si>
  <si>
    <t>An intercropping system with a legume and non-legume. 
Intercropping is where more than one crop is grown at the same time in the same area of management (typically a single field), this in diversification in space rather than diversification in time. If in combination with a rotation sequence intercropping should be present in every year of the cropping cycle, if it is not consider using partial intercrop codes. Crops should be grown for harvest and not as cover crop or green manure (if the latter see the green manure practices).</t>
  </si>
  <si>
    <t>d17.4</t>
  </si>
  <si>
    <t>Feeds added to animal diets that are animal manures. Feeds are added compared to a control practice (basal diet) such as hay ad libitum or hay ad libitum + maize stover.</t>
  </si>
  <si>
    <t>Manure Treatment</t>
  </si>
  <si>
    <t>Techniques for treatment of manure.</t>
  </si>
  <si>
    <t>d18.4</t>
  </si>
  <si>
    <t>Components of a basal diet fully or partially substituted for animal manures.</t>
  </si>
  <si>
    <t>Characteristics of variety are not specified.</t>
  </si>
  <si>
    <t>d19</t>
  </si>
  <si>
    <t>Controlled Grazing</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</si>
  <si>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</si>
  <si>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Improved Chemical Storage</t>
  </si>
  <si>
    <t>Using naturally derived or manufactured chemicals such as pesticides or preservatives improve storage. This could include adding actellic dust or fungicide to maize bags or fumigation of stores.</t>
  </si>
  <si>
    <t>Conventional Biomass Feedstocks</t>
  </si>
  <si>
    <t>Use of normal/usual feedstocks</t>
  </si>
  <si>
    <t>b44</t>
  </si>
  <si>
    <t>Complex Rotation</t>
  </si>
  <si>
    <t>A crop rotation sequence with three or more species or rotations with different annual cycles. If intercropping is present in a complex rotation then this component should have captured in the intercropping tab.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</si>
  <si>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Mulch - Tree N-fixing (a16.1)</t>
  </si>
  <si>
    <t>a16.1</t>
  </si>
  <si>
    <t>Mulching with woody plant residues from a nitrogen fixing (leguminous) plant, residues remain on soil surface and are not incorporated or burnt (for example). Residues can be from the field or brought to the field from outside field boundaries.</t>
  </si>
  <si>
    <t>Grass Strips (b46)</t>
  </si>
  <si>
    <t>b46</t>
  </si>
  <si>
    <t>GrassStrip</t>
  </si>
  <si>
    <t>Flood (Furrow)</t>
  </si>
  <si>
    <t>Irrigation water flows over the surface of the field in furrows, partially covering it.</t>
  </si>
  <si>
    <t>Unspec.</t>
  </si>
  <si>
    <t>Irrigation strategy is not described.</t>
  </si>
  <si>
    <t>Other Improved Variety (Traits Known)</t>
  </si>
  <si>
    <t>Improv. Other</t>
  </si>
  <si>
    <t>An improved crop variety not bred for traits listed amongst the variety practices (early maturity/shorter growing season or resistance to drought, heat or salinity). This could be a variety bred only for improved yields.</t>
  </si>
  <si>
    <t>a99</t>
  </si>
  <si>
    <t>Alleycropping (Unspecified)</t>
  </si>
  <si>
    <t>Intercropping with rows or alleys of trees or woody shrubs where no information about the type of plant is given.</t>
  </si>
  <si>
    <t>Intercrop (N fixing)</t>
  </si>
  <si>
    <t>b50.2</t>
  </si>
  <si>
    <t>An intercropping system with two or more legumes (edible or marketable).
Intercropping is where more than one crop is grown at the same time in the same area of management (typically a single field), this in diversification in space rather than diversification in time. If in combination with a rotation sequence intercropping should be present in every year of the cropping cycle, if it is not consider using partial intercrop codes. Crops should be grown for harvest and not as cover crop or green manure (if the latter see the green manure practices).</t>
  </si>
  <si>
    <t>d17.5</t>
  </si>
  <si>
    <t>Feeds added to animal diets that are non-plant or non-manure based materials. These typically include materials that are the by-product of animal processing (e.g., bone meal or fish meal). Feeds are added compared to a control practice (basal diet) such as hay ad libitum or hay ad libitum + maize stover.</t>
  </si>
  <si>
    <t>d18.5</t>
  </si>
  <si>
    <t>Components of a basal diet fully or partially substituted for non-plant or non-manure based materials. These typically include materials for the by-product of animal processing (e.g., bone meal or fish meal).</t>
  </si>
  <si>
    <t>d20</t>
  </si>
  <si>
    <t>Cut &amp; Carry</t>
  </si>
  <si>
    <t>A system where animals are confined and feed is brought to them, also known as zero grazing.</t>
  </si>
  <si>
    <t>Improved Physical Storage</t>
  </si>
  <si>
    <t>Improving the way food stuffs are stored such as Purdue improved crop storage (PICS) bags, use of granaries or improvements to granaries.</t>
  </si>
  <si>
    <t>Predominant Biodigestor Model</t>
  </si>
  <si>
    <t>Other Temporal Sequence</t>
  </si>
  <si>
    <t>Some other temporal sequence of activities that cannot be classified as a crop rotation.</t>
  </si>
  <si>
    <t>Mulch - Tree Non-N-fixing (a17.1)</t>
  </si>
  <si>
    <t>a17.1</t>
  </si>
  <si>
    <t>Mulching with woody plant residues from a non-nitrogen fixing (not leguminous) plant, residues remain on soil surface and are not incorporated or burnt (for example). Residues can be from the field or brought to the field from outside field boundaries.</t>
  </si>
  <si>
    <t>Microcatchments (b52)</t>
  </si>
  <si>
    <t>b52</t>
  </si>
  <si>
    <t>Microcatch</t>
  </si>
  <si>
    <t>Irrigation method is not described.</t>
  </si>
  <si>
    <t>Improved Variety (Trait Unknown)</t>
  </si>
  <si>
    <t>Improv. Unknown</t>
  </si>
  <si>
    <t>An improved crop variety with no associated trait information.</t>
  </si>
  <si>
    <t>Parklands</t>
  </si>
  <si>
    <t>Intercropping under scattered or regularly planted trees. Typically named parklands in the document text.</t>
  </si>
  <si>
    <t>Intercrop (Non N fixing)</t>
  </si>
  <si>
    <t>b50.1</t>
  </si>
  <si>
    <t>An intercropping system with two non-legumes.
Intercropping is where more than one crop is grown at the same time in the same area of management (typically a single field), this in diversification in space rather than diversification in time. If in combination with a rotation sequence intercropping should be present in every year of the cropping cycle, if it is not consider using partial intercrop codes. Crops should be grown for harvest and not as cover crop or green manure (if the latter see the green manure practices).</t>
  </si>
  <si>
    <t>Conventional Pasture Management</t>
  </si>
  <si>
    <t>Conventional pasture management, this could be the traditional or farmer practice or a practice the authors state is unimproved.</t>
  </si>
  <si>
    <t>Traditional Harvest Method</t>
  </si>
  <si>
    <t>Improved Cookstoves</t>
  </si>
  <si>
    <t>Improved cookstove designed to burn biomass fuels in a cleaner and more efficient manner than conventional practice (e.g., traditional three-stone fires).</t>
  </si>
  <si>
    <t>a19.1</t>
  </si>
  <si>
    <t>Agroforestry Fallow (N fixing)</t>
  </si>
  <si>
    <t>Planting fallows with short-rotation woody or perennial species that fix nitrogen.</t>
  </si>
  <si>
    <t>Mulch - Tree Mixed N-fixing &amp; Non-N-fixing (XXX)</t>
  </si>
  <si>
    <t>XXX</t>
  </si>
  <si>
    <t>Mulching with a mixture of woody plant residues from both nitrogen-fixing (leguminous) and non-nitrogen fixing plant, residues remain on soil surface and are not incorporated or burnt (for example). Residues can be from the field or brought to the field from outside field boundaries.</t>
  </si>
  <si>
    <t>Other Water Harvesting Practice</t>
  </si>
  <si>
    <t>b99</t>
  </si>
  <si>
    <t>Other WH Practice</t>
  </si>
  <si>
    <t>A water harvesting practice not captured in the ERA descriptions.</t>
  </si>
  <si>
    <t>Unimproved Variety</t>
  </si>
  <si>
    <t>Unimprov.</t>
  </si>
  <si>
    <t>h55</t>
  </si>
  <si>
    <t>Farmer's variety or local variety</t>
  </si>
  <si>
    <t>Scattered Trees</t>
  </si>
  <si>
    <t>Unspecified sparse or scattered trees incorporated into croplands, pastures or rangelands.</t>
  </si>
  <si>
    <t>Intercrop (Unspecified)</t>
  </si>
  <si>
    <t>b50.4</t>
  </si>
  <si>
    <t>Only use this practice where there are no details presented about an intercropping paper. All we know is that intercropping was present.</t>
  </si>
  <si>
    <t>Unimproved/No Storage Structure</t>
  </si>
  <si>
    <t>Storing feeds/seeds in an improved manner and a control of improved physical storage</t>
  </si>
  <si>
    <t>Unimproved Cookstove</t>
  </si>
  <si>
    <t>A control for improved stove/ conventional stove</t>
  </si>
  <si>
    <t>a19.2</t>
  </si>
  <si>
    <t>Agroforestry Fallow (Non N fixing)</t>
  </si>
  <si>
    <t>Planting fallows with short-rotation woody or perennial species that do not fix nitrogen.</t>
  </si>
  <si>
    <t>Mulch - Tree Unspecified (a15.1)</t>
  </si>
  <si>
    <t>a15.1</t>
  </si>
  <si>
    <t>Mulching with plant residues from an unspecified woody plant type, residues remain on soil surface and are not incorporated or burnt (for example). Residues can be from the field or brought to the field from outside field boundaries.</t>
  </si>
  <si>
    <t>Planting Basins (b47)</t>
  </si>
  <si>
    <t>b47</t>
  </si>
  <si>
    <t>PlantBasin</t>
  </si>
  <si>
    <t>Multistrata Agroforestry</t>
  </si>
  <si>
    <t>Multistorey systems agroforestry systems have several spatial strata occupied by different tree (i.e. woody) crops (coffee, tea, cacao, banana etc). If shade trees include two or more vegetation layers and more than one tree species. Typically identified as multistrata in the document text.
- include two or more vegetation layers and more than one tree species 
- multiple tree crop species and crops (N-fixing legume cover crops)</t>
  </si>
  <si>
    <t>Unimproved/No Preservation Technique</t>
  </si>
  <si>
    <t>Traditional ways of preserving feeds/seeds and a control of improved chemical storage</t>
  </si>
  <si>
    <t>c5</t>
  </si>
  <si>
    <t>Changed Cookstove Fuel</t>
  </si>
  <si>
    <t>Switching biomass feedstocks (for cookstoves only).</t>
  </si>
  <si>
    <t>a19.3</t>
  </si>
  <si>
    <t>Agroforestry Fallow (Unspecified)</t>
  </si>
  <si>
    <t>Planting fallows with short-rotation woody or perennial species of an unknown type.</t>
  </si>
  <si>
    <t>Mulch - Other Material (b51)</t>
  </si>
  <si>
    <t>b51</t>
  </si>
  <si>
    <t>Mulching with something other than plant residues or plastic, this can include the byproducts of crop processing such as bagasse or sawdust. Leaves, cobs, nut shells should be included in herb/tree categories.</t>
  </si>
  <si>
    <t>Ridge &amp; Furrow (b71.2)</t>
  </si>
  <si>
    <t>b71.2</t>
  </si>
  <si>
    <t>The mounding of soil to allow movement and storage of water in a furrow next to the ridge. Ridges are usually remade each season. Record ridge and furrow as a conventional practice if it is the base practice else use the direction of comparison to classify if it is reduced (e.g. when compared to more tillage) or conventional (e.g. compared to no-till).</t>
  </si>
  <si>
    <t>h30</t>
  </si>
  <si>
    <t>Unimproved Drying Technique</t>
  </si>
  <si>
    <t>A control for improved drying</t>
  </si>
  <si>
    <t>Conventional Cookstove Fuel</t>
  </si>
  <si>
    <t>Use of traditional stoves for burning biomass fuels lile traditional three-stone; a control for improved cookstoves</t>
  </si>
  <si>
    <t>b60</t>
  </si>
  <si>
    <t>Improved Fallow (Unspecified)</t>
  </si>
  <si>
    <t>Planting fallows with unspecified/mixed plant species to improve soil health, typically lasting more than one season.</t>
  </si>
  <si>
    <t>Mulch - Plastic (b26)</t>
  </si>
  <si>
    <t>b26</t>
  </si>
  <si>
    <t>Mulching with plastic.</t>
  </si>
  <si>
    <t>Stone Rows (b45)</t>
  </si>
  <si>
    <t>b45</t>
  </si>
  <si>
    <t>Stone</t>
  </si>
  <si>
    <t>b60.1</t>
  </si>
  <si>
    <t>Improved Fallow (N fixing)</t>
  </si>
  <si>
    <t>Planting fallows with nitrogen-fixing (leguminous) plant species to improve soil health, typically lasting more than one season.</t>
  </si>
  <si>
    <t>Mulch - Unspecified Material</t>
  </si>
  <si>
    <t>Mulching occurred, but the material was not specified and cannot be inferred.</t>
  </si>
  <si>
    <t>Terraces (b70)</t>
  </si>
  <si>
    <t>b70</t>
  </si>
  <si>
    <t>Terrace</t>
  </si>
  <si>
    <t>b60.2</t>
  </si>
  <si>
    <t>Improved Fallow (Non N fixing)</t>
  </si>
  <si>
    <t>Planting fallows with non nitrogen-fixing (not leguminous) plant species to improve soil health, lasting more than one season.</t>
  </si>
  <si>
    <t>Incorp. - Herb N-fixing (b41.1)</t>
  </si>
  <si>
    <t>b41.1</t>
  </si>
  <si>
    <t>Incorporation of herbaceous plant residues from a nitrogen fixing (leguminous) plant. Residues can be from the field or brought to the field from outside field boundaries.</t>
  </si>
  <si>
    <t>Tied Ridges (b71.3)</t>
  </si>
  <si>
    <t>b71.3</t>
  </si>
  <si>
    <t>TiedRidge</t>
  </si>
  <si>
    <t>Natural or Bare Fallow</t>
  </si>
  <si>
    <t>A fallowing practice where the land is left unmanaged between production periods. This is the control practice for improved fallows.</t>
  </si>
  <si>
    <t>Incorp. - Herb Non-N-fixing (b41.2)</t>
  </si>
  <si>
    <t>Incorporation of herbaceous plant residues from a non-nitrogen fixing (not leguminous) plant. Residues can be from the field or brought to the field from outside field boundaries.</t>
  </si>
  <si>
    <t>Trench (b58)</t>
  </si>
  <si>
    <t>b58</t>
  </si>
  <si>
    <t>Trench</t>
  </si>
  <si>
    <t>A trench dug along the contour lines of a field to capture water. This practice should have no associated bunds or banks with the trench.</t>
  </si>
  <si>
    <t>b11.1</t>
  </si>
  <si>
    <t>Green Manure (N fixing In 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</si>
  <si>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 Green manures may be associated with Mulch if their residues remain on the surface of the field or residue incorporation subpractices when ploughed into the field.</t>
  </si>
  <si>
    <t>Incorp. - Herb Mixed N-fixing &amp; Non-N-fixing (b41.3)</t>
  </si>
  <si>
    <t>b41.3</t>
  </si>
  <si>
    <t>Incorporation of a mixture of herbaceous plant residues from both nitrogen-fixing (leguminous) and non-nitrogen fixing plant. Residues can be from the field or brought to the field from outside field boundaries.</t>
  </si>
  <si>
    <t>Zai Pits (b33)</t>
  </si>
  <si>
    <t>b33</t>
  </si>
  <si>
    <t>Zai</t>
  </si>
  <si>
    <t>b12.1</t>
  </si>
  <si>
    <t>Green Manure (Non N fixing In 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</si>
  <si>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 Green manures may be associated with Mulch  in the if their residues remain on the surface of the field or residue incorporation subpractices when ploughed into the field.</t>
  </si>
  <si>
    <t>Incorp. - Herb Unspecified (b41)</t>
  </si>
  <si>
    <t>Incorporation of plant residues from an unspecified leguminous plant type. Residues can be from the field or brought to the field from outside field boundaries.</t>
  </si>
  <si>
    <t>b59</t>
  </si>
  <si>
    <t>Intercropping or Rotation (N fixing &amp; Non N fixing)</t>
  </si>
  <si>
    <t>Only use this practices where a paper states that legume intercropping or rotation was used, but the outcomes do not distinguish between the two. This outcome will typically relate to farmer trials or surveys.</t>
  </si>
  <si>
    <t>Incorp. - Tree N-fixing (a16.2)</t>
  </si>
  <si>
    <t>a16.2</t>
  </si>
  <si>
    <t>Incorporation of woody plant residues from a nitrogen fixing (leguminous) plant. Residues can be from the field or brought to the field from outside field boundaries.</t>
  </si>
  <si>
    <t>Incorp. - Tree Non-N-fixing (a17.2)</t>
  </si>
  <si>
    <t>a17.2</t>
  </si>
  <si>
    <t>Incorporation of woody plant residues from a non-nitrogen fixing (not leguminous) plant. Residues can be from the field or brought to the field from outside field boundaries.</t>
  </si>
  <si>
    <t>Incorp. - Tree Mixed N-fixing &amp; Non-N-fixing (a15.2)</t>
  </si>
  <si>
    <t>a15.2</t>
  </si>
  <si>
    <t>Incorporation of a mixture of woody plant residues from both nitrogen-fixing (leguminous) and non-nitrogen fixing plant. Residues can be from the field or brought to the field from outside field boundaries.</t>
  </si>
  <si>
    <t>Incorp. - Tree Unspecified (b42)</t>
  </si>
  <si>
    <t>Incorporation of plant residues from an unspecified woody plant type. Residues can be from the field or brought to the field from outside field boundaries.</t>
  </si>
  <si>
    <t>Retained - Fate Unk. - Herb N-fixing (b40.1)</t>
  </si>
  <si>
    <t>b40.1</t>
  </si>
  <si>
    <t>Herbaceous plant residues from a nitrogen fixing (leguminous) plant added, but their fate is unknown. Residues can be from the field or brought to the field from outside field boundaries.</t>
  </si>
  <si>
    <t>Retained - Fate Unk. - Herb Non-N-fixing (b40.2)</t>
  </si>
  <si>
    <t>Herbaceous plant residues from a non-nitrogen fixing (not leguminous) plant added, but their fate is unknown. Residues can be from the field or brought to the field from outside field boundaries.</t>
  </si>
  <si>
    <t>Retained - Fate Unk. - Herb Mixed N-fixing &amp; Non-N-fixing (b40.3)</t>
  </si>
  <si>
    <t>b40.3</t>
  </si>
  <si>
    <t>A mixture of herbaceous plant residues from both nitrogen-fixing (leguminous) and non-nitrogen fixing plant added, but their fate is unknown. Residues can be from the field or brought to the field from outside field boundaries.</t>
  </si>
  <si>
    <t>Retained - Fate Unk. - Herb Unspecified (b40)</t>
  </si>
  <si>
    <t>Plant residues from an unspecified leguminous plant type added, but their fate is unknown. Residues can be from the field or brought to the field from outside field boundaries.</t>
  </si>
  <si>
    <t>Retained - Fate Unk. - Tree N-fixing (a16)</t>
  </si>
  <si>
    <t>Woody plant residues from a nitrogen fixing (leguminous) plant added, but their fate is unknown. Residues can be from the field or brought to the field from outside field boundaries.</t>
  </si>
  <si>
    <t>Retained - Fate Unk. - Tree Non-N-fixing (a17)</t>
  </si>
  <si>
    <t>a17</t>
  </si>
  <si>
    <t>Woody plant residues from a non-nitrogen fixing (not leguminous) plant added, but their fate is unknown. Residues can be from the field or brought to the field from outside field boundaries.</t>
  </si>
  <si>
    <t>Retained - Fate Unk. - Tree Mixed N-fixing &amp; Non-N-fixing (a16.5)</t>
  </si>
  <si>
    <t>a16.5</t>
  </si>
  <si>
    <t>A mixture of woody plant residues from both nitrogen-fixing (leguminous) and non-nitrogen fixing plant added, but their fate is unknown. Residues can be from the field or brought to the field from outside field boundaries.</t>
  </si>
  <si>
    <t>Retained - Fate Unk. - Tree Unspecified (a15)</t>
  </si>
  <si>
    <t>Plant residues from an unspecified woody plant type added, but their fate is unknown. Residues can be from the field or brought to the field from outside field boundaries.</t>
  </si>
  <si>
    <t>Product_Yield</t>
  </si>
  <si>
    <t>NonProduct_Yield</t>
  </si>
  <si>
    <t>Economic_Performance</t>
  </si>
  <si>
    <t>Pest_and_Pathogen</t>
  </si>
  <si>
    <t>Soil_Quality</t>
  </si>
  <si>
    <t>Yield_Stability</t>
  </si>
  <si>
    <t>Animal_Survival</t>
  </si>
  <si>
    <t>Use_Efficiency</t>
  </si>
  <si>
    <t>Gender_Equity</t>
  </si>
  <si>
    <t>GHG_Emissions</t>
  </si>
  <si>
    <t>Carbon_Stocks</t>
  </si>
  <si>
    <t>Carbon_Stock</t>
  </si>
  <si>
    <t>Costs_Cookstove</t>
  </si>
  <si>
    <t>Efficiency_Cookstove</t>
  </si>
  <si>
    <t>Emissions_Cookstove</t>
  </si>
  <si>
    <t>Crop_Yield</t>
  </si>
  <si>
    <t>Biomass_Yield</t>
  </si>
  <si>
    <t>Gross_Return</t>
  </si>
  <si>
    <t>Total_Cost</t>
  </si>
  <si>
    <t>Benefit_Cost_Ratio</t>
  </si>
  <si>
    <t>Pest_and_Pathogen_Losses</t>
  </si>
  <si>
    <t>Water_Use</t>
  </si>
  <si>
    <t>Labour_Female</t>
  </si>
  <si>
    <t>Labour_Person_Hours</t>
  </si>
  <si>
    <t>CO2_Equivalent_Emissions</t>
  </si>
  <si>
    <t>Soil_Carbon_Stocks</t>
  </si>
  <si>
    <t>Fuel_Use</t>
  </si>
  <si>
    <t>Fuel_Savings</t>
  </si>
  <si>
    <t>Cooking_Time</t>
  </si>
  <si>
    <t>Cookstove_Emissions</t>
  </si>
  <si>
    <t>Net_Return</t>
  </si>
  <si>
    <t>Fixed_Cost</t>
  </si>
  <si>
    <t>Net_Benefit_Cost_Ratio</t>
  </si>
  <si>
    <t>Beneficial_Organisms</t>
  </si>
  <si>
    <t>Pest_and_Pathogen_Numbers</t>
  </si>
  <si>
    <t>Animal_Mortality</t>
  </si>
  <si>
    <t>Water_Use_Efficiency</t>
  </si>
  <si>
    <t>Labour_Male</t>
  </si>
  <si>
    <t>Labour_Value</t>
  </si>
  <si>
    <t>Methane_Emissions</t>
  </si>
  <si>
    <t>Aboveground_Biomass</t>
  </si>
  <si>
    <t>Specific_Fuel_Use</t>
  </si>
  <si>
    <t>Gross_Margin</t>
  </si>
  <si>
    <t>Variable_Cost</t>
  </si>
  <si>
    <t>Cost_Benefit_Ratio</t>
  </si>
  <si>
    <t>Soil_Organic_Matter</t>
  </si>
  <si>
    <t>Nitrogen_Use_Efficiency_Unspecificed</t>
  </si>
  <si>
    <t>Income_Female</t>
  </si>
  <si>
    <t>Nitrous_Oxide_Emissions</t>
  </si>
  <si>
    <t>Belowground_Biomass</t>
  </si>
  <si>
    <t>Labour_Cost</t>
  </si>
  <si>
    <t>Cost_Net_Benefit_Ratio</t>
  </si>
  <si>
    <t>Soil_Organic_Carbon</t>
  </si>
  <si>
    <t>Nitrogen_Use_Efficiency_ARE_Product</t>
  </si>
  <si>
    <t>Income_Male</t>
  </si>
  <si>
    <t>Carbon_dioxide_emissions</t>
  </si>
  <si>
    <t>Net_Present_Value</t>
  </si>
  <si>
    <t>Soil_Organic_Carbon_Change</t>
  </si>
  <si>
    <t>Nitrogen_Use_Efficiency_ARE_Non-product</t>
  </si>
  <si>
    <t>Emissions_Intensity</t>
  </si>
  <si>
    <t>Payback_Period</t>
  </si>
  <si>
    <t>Soil_Nitrogen</t>
  </si>
  <si>
    <t>Nitrogen_Use_Efficiency_Isotopic_Product</t>
  </si>
  <si>
    <t>Return_on_Investment</t>
  </si>
  <si>
    <t>Soil_Moisture</t>
  </si>
  <si>
    <t>Nitrogen_Use_Efficiency_Isotopic_Non-product</t>
  </si>
  <si>
    <t>Internal_Rate_of_Return</t>
  </si>
  <si>
    <t>Infiltration_Rate</t>
  </si>
  <si>
    <t>Nitrogen_Use_Efficiency_PNB_Product</t>
  </si>
  <si>
    <t>Marginal_Rate_of_Return</t>
  </si>
  <si>
    <t>Cation_Exchange_Capacity</t>
  </si>
  <si>
    <t>Nitrogen_Use_Efficiency_PNB_Non-product</t>
  </si>
  <si>
    <t>Phosphorus_Use_Efficiency</t>
  </si>
  <si>
    <t>Phosphorous_Use_Efficiency_ARE_Product</t>
  </si>
  <si>
    <t>Phosphorous_Use_Efficiency_ARE_Non-product</t>
  </si>
  <si>
    <t>Potassium_Use_Efficiency</t>
  </si>
  <si>
    <t>Potassium_Use_Efficiency_ARE_Product</t>
  </si>
  <si>
    <t>Potassium_Use_Efficiency_ARE_Non-product</t>
  </si>
  <si>
    <t>Total_Factor_Productivity</t>
  </si>
  <si>
    <t>Nitrogen_Apparent_Efficiency</t>
  </si>
  <si>
    <t>Feed_Conversion_Ratio_Out_In</t>
  </si>
  <si>
    <t>Feed_Conversion_Ratio_In_Out</t>
  </si>
  <si>
    <t>Protein_Conversion_Ratio_Out_In</t>
  </si>
  <si>
    <t>Protein_Conversion_Ratio_In_Out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</si>
</sst>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dd/mm/yyyy;@"/>
    <numFmt numFmtId="166" formatCode="0.0000"/>
  </numFmts>
  <fonts count="135" x14ac:knownFonts="1">
    <font>
      <sz val="11"/>
      <color theme="1"/>
      <name val="Calibri"/>
      <family val="2"/>
      <scheme val="minor"/>
    </font>
    <font>
      <b/>
      <sz val="11"/>
      <color theme="1"/>
      <name val="Calibri"/>
      <family val="2"/>
      <scheme val="minor"/>
    </font>
    <font>
      <sz val="10"/>
      <color theme="1"/>
      <name val="Arial"/>
      <family val="2"/>
    </font>
    <font>
      <i/>
      <sz val="11"/>
      <color theme="1"/>
      <name val="Calibri"/>
      <family val="2"/>
      <scheme val="minor"/>
    </font>
    <font>
      <sz val="9"/>
      <color indexed="81"/>
      <name val="Tahoma"/>
      <family val="2"/>
    </font>
    <font>
      <sz val="9"/>
      <color theme="1"/>
      <name val="Calibri"/>
      <family val="2"/>
      <scheme val="minor"/>
    </font>
    <font>
      <sz val="9"/>
      <color rgb="FF000000"/>
      <name val="Calibri"/>
      <family val="2"/>
      <scheme val="minor"/>
    </font>
    <font>
      <i/>
      <sz val="8"/>
      <name val="Calibri"/>
      <family val="2"/>
      <scheme val="minor"/>
    </font>
    <font>
      <b/>
      <sz val="8"/>
      <color theme="1"/>
      <name val="Calibri"/>
      <family val="2"/>
      <scheme val="minor"/>
    </font>
    <font>
      <sz val="8"/>
      <color theme="1"/>
      <name val="Calibri"/>
      <family val="2"/>
      <scheme val="minor"/>
    </font>
    <font>
      <i/>
      <sz val="8"/>
      <color theme="1"/>
      <name val="Calibri"/>
      <family val="2"/>
      <scheme val="minor"/>
    </font>
    <font>
      <sz val="11"/>
      <name val="Calibri"/>
      <family val="2"/>
      <scheme val="minor"/>
    </font>
    <font>
      <sz val="6"/>
      <color theme="1"/>
      <name val="Bahnschrift Light"/>
      <family val="2"/>
    </font>
    <font>
      <b/>
      <sz val="9"/>
      <color theme="1"/>
      <name val="Calibri"/>
      <family val="2"/>
      <scheme val="minor"/>
    </font>
    <font>
      <sz val="11"/>
      <color theme="0" tint="-4.9989318521683403E-2"/>
      <name val="Calibri"/>
      <family val="2"/>
      <scheme val="minor"/>
    </font>
    <font>
      <sz val="10"/>
      <color theme="1"/>
      <name val="Calibri"/>
      <family val="2"/>
      <scheme val="minor"/>
    </font>
    <font>
      <sz val="8"/>
      <name val="Calibri"/>
      <family val="2"/>
      <scheme val="minor"/>
    </font>
    <font>
      <b/>
      <sz val="8"/>
      <name val="Calibri"/>
      <family val="2"/>
      <scheme val="minor"/>
    </font>
    <font>
      <i/>
      <sz val="6"/>
      <color rgb="FFFF0000"/>
      <name val="Calibri"/>
      <family val="2"/>
      <scheme val="minor"/>
    </font>
    <font>
      <b/>
      <sz val="10"/>
      <color theme="1"/>
      <name val="Calibri"/>
      <family val="2"/>
      <scheme val="minor"/>
    </font>
    <font>
      <i/>
      <sz val="9"/>
      <color rgb="FFE06666"/>
      <name val="Calibri"/>
      <family val="2"/>
      <scheme val="minor"/>
    </font>
    <font>
      <b/>
      <sz val="11"/>
      <name val="Calibri"/>
      <family val="2"/>
      <scheme val="minor"/>
    </font>
    <font>
      <b/>
      <sz val="11"/>
      <color theme="1"/>
      <name val="Bahnschrift Light"/>
      <family val="2"/>
    </font>
    <font>
      <sz val="7"/>
      <color theme="1"/>
      <name val="Bahnschrift Light"/>
      <family val="2"/>
    </font>
    <font>
      <sz val="8"/>
      <color theme="1"/>
      <name val="Arial"/>
      <family val="2"/>
    </font>
    <font>
      <b/>
      <i/>
      <sz val="11"/>
      <color theme="1"/>
      <name val="Calibri"/>
      <family val="2"/>
      <scheme val="minor"/>
    </font>
    <font>
      <b/>
      <sz val="9"/>
      <color indexed="81"/>
      <name val="Tahoma"/>
      <family val="2"/>
    </font>
    <font>
      <sz val="6"/>
      <color theme="1"/>
      <name val="Calibri"/>
      <family val="2"/>
      <scheme val="minor"/>
    </font>
    <font>
      <sz val="6"/>
      <color rgb="FFFF0000"/>
      <name val="Calibri"/>
      <family val="2"/>
      <scheme val="minor"/>
    </font>
    <font>
      <sz val="8"/>
      <color theme="1"/>
      <name val="Bahnschrift Light"/>
      <family val="2"/>
    </font>
    <font>
      <b/>
      <sz val="8"/>
      <color theme="0"/>
      <name val="Calibri"/>
      <family val="2"/>
      <scheme val="minor"/>
    </font>
    <font>
      <sz val="11"/>
      <color theme="1"/>
      <name val="Arial Nova Cond Light"/>
      <family val="2"/>
    </font>
    <font>
      <b/>
      <sz val="11"/>
      <color theme="1"/>
      <name val="Bahnschrift Light Condensed"/>
      <family val="2"/>
    </font>
    <font>
      <sz val="6"/>
      <color theme="1"/>
      <name val="Bahnschrift Light Condensed"/>
      <family val="2"/>
    </font>
    <font>
      <sz val="9"/>
      <color theme="1"/>
      <name val="Bahnschrift Light"/>
      <family val="2"/>
    </font>
    <font>
      <i/>
      <sz val="9"/>
      <color theme="1"/>
      <name val="Calibri"/>
      <family val="2"/>
      <scheme val="minor"/>
    </font>
    <font>
      <sz val="9"/>
      <color theme="1"/>
      <name val="Bahnschrift Light Condensed"/>
      <family val="2"/>
    </font>
    <font>
      <sz val="11"/>
      <color rgb="FFFF0000"/>
      <name val="Calibri"/>
      <family val="2"/>
      <scheme val="minor"/>
    </font>
    <font>
      <sz val="11"/>
      <color theme="0" tint="-0.249977111117893"/>
      <name val="Calibri"/>
      <family val="2"/>
      <scheme val="minor"/>
    </font>
    <font>
      <sz val="9"/>
      <color theme="0" tint="-0.249977111117893"/>
      <name val="Calibri"/>
      <family val="2"/>
      <scheme val="minor"/>
    </font>
    <font>
      <sz val="6"/>
      <color theme="0" tint="-4.9989318521683403E-2"/>
      <name val="Calibri"/>
      <family val="2"/>
      <scheme val="minor"/>
    </font>
    <font>
      <i/>
      <sz val="6"/>
      <color theme="0" tint="-4.9989318521683403E-2"/>
      <name val="Calibri"/>
      <family val="2"/>
      <scheme val="minor"/>
    </font>
    <font>
      <sz val="11"/>
      <color theme="0" tint="-0.14999847407452621"/>
      <name val="Calibri"/>
      <family val="2"/>
      <scheme val="minor"/>
    </font>
    <font>
      <sz val="6"/>
      <color theme="0" tint="-0.14999847407452621"/>
      <name val="Calibri"/>
      <family val="2"/>
      <scheme val="minor"/>
    </font>
    <font>
      <i/>
      <sz val="6"/>
      <color theme="0" tint="-0.14999847407452621"/>
      <name val="Calibri"/>
      <family val="2"/>
      <scheme val="minor"/>
    </font>
    <font>
      <sz val="9"/>
      <color theme="0" tint="-0.14999847407452621"/>
      <name val="Calibri"/>
      <family val="2"/>
      <scheme val="minor"/>
    </font>
    <font>
      <sz val="8"/>
      <color theme="0" tint="-0.249977111117893"/>
      <name val="Calibri"/>
      <family val="2"/>
      <scheme val="minor"/>
    </font>
    <font>
      <i/>
      <sz val="11"/>
      <color rgb="FFFF0000"/>
      <name val="Calibri"/>
      <family val="2"/>
      <scheme val="minor"/>
    </font>
    <font>
      <sz val="8"/>
      <color theme="0" tint="-0.14999847407452621"/>
      <name val="Calibri"/>
      <family val="2"/>
      <scheme val="minor"/>
    </font>
    <font>
      <b/>
      <sz val="9"/>
      <color rgb="FF000000"/>
      <name val="Calibri"/>
      <family val="2"/>
      <scheme val="minor"/>
    </font>
    <font>
      <i/>
      <sz val="8"/>
      <color rgb="FF000000"/>
      <name val="Calibri"/>
      <family val="2"/>
      <scheme val="minor"/>
    </font>
    <font>
      <b/>
      <sz val="8"/>
      <color theme="0" tint="-0.14999847407452621"/>
      <name val="Calibri"/>
      <family val="2"/>
      <scheme val="minor"/>
    </font>
    <font>
      <b/>
      <sz val="8"/>
      <color theme="1"/>
      <name val="Bahnschrift Light Condensed"/>
      <family val="2"/>
    </font>
    <font>
      <sz val="8"/>
      <color theme="1"/>
      <name val="Bahnschrift Light Condensed"/>
      <family val="2"/>
    </font>
    <font>
      <b/>
      <sz val="12"/>
      <color theme="1"/>
      <name val="Calibri"/>
      <family val="2"/>
      <scheme val="minor"/>
    </font>
    <font>
      <b/>
      <sz val="9"/>
      <color theme="1"/>
      <name val="Bahnschrift Light Condensed"/>
      <family val="2"/>
    </font>
    <font>
      <i/>
      <sz val="7"/>
      <color theme="1"/>
      <name val="Calibri"/>
      <family val="2"/>
      <scheme val="minor"/>
    </font>
    <font>
      <b/>
      <sz val="10"/>
      <color rgb="FF000000"/>
      <name val="Calibri"/>
      <family val="2"/>
      <scheme val="minor"/>
    </font>
    <font>
      <b/>
      <i/>
      <sz val="10"/>
      <color rgb="FF000000"/>
      <name val="Calibri"/>
      <family val="2"/>
      <scheme val="minor"/>
    </font>
    <font>
      <sz val="11"/>
      <color theme="1"/>
      <name val="Bahnschrift Light Condensed"/>
      <family val="2"/>
    </font>
    <font>
      <sz val="7"/>
      <color theme="1"/>
      <name val="Calibri"/>
      <family val="2"/>
      <scheme val="minor"/>
    </font>
    <font>
      <sz val="8"/>
      <color rgb="FF000000"/>
      <name val="Calibri"/>
      <family val="2"/>
      <scheme val="minor"/>
    </font>
    <font>
      <sz val="6"/>
      <name val="Calibri"/>
      <family val="2"/>
      <scheme val="minor"/>
    </font>
    <font>
      <b/>
      <sz val="9"/>
      <name val="Calibri"/>
      <family val="2"/>
      <scheme val="minor"/>
    </font>
    <font>
      <sz val="9"/>
      <name val="Bahnschrift Light Condensed"/>
      <family val="2"/>
    </font>
    <font>
      <sz val="9"/>
      <color theme="0" tint="-0.14999847407452621"/>
      <name val="Bahnschrift Light Condensed"/>
      <family val="2"/>
    </font>
    <font>
      <i/>
      <sz val="7"/>
      <color rgb="FFFF0000"/>
      <name val="Calibri"/>
      <family val="2"/>
      <scheme val="minor"/>
    </font>
    <font>
      <i/>
      <sz val="8"/>
      <color theme="0" tint="-0.14999847407452621"/>
      <name val="Calibri"/>
      <family val="2"/>
      <scheme val="minor"/>
    </font>
    <font>
      <b/>
      <sz val="9"/>
      <color theme="0" tint="-4.9989318521683403E-2"/>
      <name val="Calibri"/>
      <family val="2"/>
      <scheme val="minor"/>
    </font>
    <font>
      <b/>
      <i/>
      <sz val="9"/>
      <color theme="0" tint="-4.9989318521683403E-2"/>
      <name val="Calibri"/>
      <family val="2"/>
      <scheme val="minor"/>
    </font>
    <font>
      <i/>
      <sz val="7"/>
      <color theme="0" tint="-4.9989318521683403E-2"/>
      <name val="Calibri"/>
      <family val="2"/>
      <scheme val="minor"/>
    </font>
    <font>
      <sz val="5"/>
      <color theme="1"/>
      <name val="Calibri"/>
      <family val="2"/>
      <scheme val="minor"/>
    </font>
    <font>
      <sz val="5"/>
      <color theme="0" tint="-0.14999847407452621"/>
      <name val="Calibri"/>
      <family val="2"/>
      <scheme val="minor"/>
    </font>
    <font>
      <sz val="5"/>
      <color theme="0" tint="-4.9989318521683403E-2"/>
      <name val="Calibri"/>
      <family val="2"/>
      <scheme val="minor"/>
    </font>
    <font>
      <i/>
      <sz val="7"/>
      <color rgb="FF000000"/>
      <name val="Calibri"/>
      <family val="2"/>
      <scheme val="minor"/>
    </font>
    <font>
      <b/>
      <sz val="9"/>
      <color theme="1"/>
      <name val="Bahnschrift Light"/>
      <family val="2"/>
    </font>
    <font>
      <b/>
      <sz val="8"/>
      <color theme="1"/>
      <name val="Bahnschrift Light"/>
      <family val="2"/>
    </font>
    <font>
      <i/>
      <sz val="11"/>
      <color rgb="FFFF7C80"/>
      <name val="Calibri"/>
      <family val="2"/>
      <scheme val="minor"/>
    </font>
    <font>
      <i/>
      <sz val="10"/>
      <name val="Calibri"/>
      <family val="2"/>
      <scheme val="minor"/>
    </font>
    <font>
      <i/>
      <sz val="7"/>
      <name val="Calibri"/>
      <family val="2"/>
      <scheme val="minor"/>
    </font>
    <font>
      <sz val="7"/>
      <name val="Calibri"/>
      <family val="2"/>
      <scheme val="minor"/>
    </font>
    <font>
      <u/>
      <sz val="11"/>
      <color theme="10"/>
      <name val="Calibri"/>
      <family val="2"/>
      <scheme val="minor"/>
    </font>
    <font>
      <sz val="10"/>
      <color theme="1"/>
      <name val="Bahnschrift Light Condensed"/>
      <family val="2"/>
    </font>
    <font>
      <b/>
      <sz val="10"/>
      <color theme="1"/>
      <name val="Bahnschrift Light Condensed"/>
      <family val="2"/>
    </font>
    <font>
      <b/>
      <i/>
      <sz val="10"/>
      <color theme="1"/>
      <name val="Bahnschrift Light Condensed"/>
      <family val="2"/>
    </font>
    <font>
      <i/>
      <sz val="11"/>
      <color theme="1"/>
      <name val="Bahnschrift Light Condensed"/>
      <family val="2"/>
    </font>
    <font>
      <b/>
      <i/>
      <sz val="8"/>
      <color rgb="FF000000"/>
      <name val="Calibri"/>
      <family val="2"/>
      <scheme val="minor"/>
    </font>
    <font>
      <b/>
      <i/>
      <sz val="6"/>
      <color theme="0" tint="-0.14999847407452621"/>
      <name val="Calibri"/>
      <family val="2"/>
      <scheme val="minor"/>
    </font>
    <font>
      <i/>
      <sz val="9"/>
      <color theme="1"/>
      <name val="Bahnschrift Light Condensed"/>
      <family val="2"/>
    </font>
    <font>
      <sz val="8"/>
      <color theme="0" tint="-4.9989318521683403E-2"/>
      <name val="Calibri"/>
      <family val="2"/>
      <scheme val="minor"/>
    </font>
    <font>
      <sz val="9"/>
      <color theme="0" tint="-4.9989318521683403E-2"/>
      <name val="Calibri"/>
      <family val="2"/>
      <scheme val="minor"/>
    </font>
    <font>
      <sz val="8"/>
      <color theme="1" tint="0.34998626667073579"/>
      <name val="Bahnschrift Light Condensed"/>
      <family val="2"/>
    </font>
    <font>
      <sz val="8"/>
      <color theme="0" tint="-0.14999847407452621"/>
      <name val="Bahnschrift Light Condensed"/>
      <family val="2"/>
    </font>
    <font>
      <sz val="8"/>
      <name val="Bahnschrift Light Condensed"/>
      <family val="2"/>
    </font>
    <font>
      <b/>
      <sz val="8"/>
      <name val="Bahnschrift Light Condensed"/>
      <family val="2"/>
    </font>
    <font>
      <b/>
      <sz val="8"/>
      <color theme="0" tint="-0.14999847407452621"/>
      <name val="Bahnschrift Light Condensed"/>
      <family val="2"/>
    </font>
    <font>
      <b/>
      <sz val="8"/>
      <color theme="0" tint="-0.14999847407452621"/>
      <name val="Calibri"/>
      <family val="2"/>
    </font>
    <font>
      <sz val="8"/>
      <color theme="0" tint="-0.14999847407452621"/>
      <name val="Calibri"/>
      <family val="2"/>
    </font>
    <font>
      <b/>
      <u/>
      <sz val="11"/>
      <color theme="1"/>
      <name val="Calibri"/>
      <family val="2"/>
      <scheme val="minor"/>
    </font>
    <font>
      <sz val="10"/>
      <color theme="0" tint="-0.14999847407452621"/>
      <name val="Calibri"/>
      <family val="2"/>
      <scheme val="minor"/>
    </font>
    <font>
      <b/>
      <sz val="6"/>
      <color theme="1"/>
      <name val="Bahnschrift Light"/>
      <family val="2"/>
    </font>
    <font>
      <b/>
      <i/>
      <sz val="9"/>
      <color rgb="FFFF0000"/>
      <name val="Calibri"/>
      <family val="2"/>
      <scheme val="minor"/>
    </font>
    <font>
      <b/>
      <sz val="10"/>
      <color theme="1"/>
      <name val="Bahnschrift Light"/>
      <family val="2"/>
    </font>
    <font>
      <sz val="6"/>
      <color theme="0" tint="-0.14999847407452621"/>
      <name val="Bahnschrift Light Condensed"/>
      <family val="2"/>
    </font>
    <font>
      <i/>
      <sz val="7"/>
      <color theme="1"/>
      <name val="Bahnschrift Light"/>
      <family val="2"/>
    </font>
    <font>
      <b/>
      <sz val="8"/>
      <color rgb="FF000000"/>
      <name val="Calibri"/>
      <family val="2"/>
      <scheme val="minor"/>
    </font>
    <font>
      <b/>
      <sz val="11"/>
      <color theme="0" tint="-4.9989318521683403E-2"/>
      <name val="Calibri"/>
      <family val="2"/>
      <scheme val="minor"/>
    </font>
    <font>
      <b/>
      <sz val="8"/>
      <color theme="0" tint="-4.9989318521683403E-2"/>
      <name val="Calibri"/>
      <family val="2"/>
      <scheme val="minor"/>
    </font>
    <font>
      <i/>
      <sz val="8"/>
      <color theme="1"/>
      <name val="Bahnschrift Light Condensed"/>
      <family val="2"/>
    </font>
    <font>
      <sz val="6"/>
      <color theme="0" tint="-4.9989318521683403E-2"/>
      <name val="Bahnschrift Light Condensed"/>
      <family val="2"/>
    </font>
    <font>
      <b/>
      <sz val="6"/>
      <color theme="0" tint="-0.14999847407452621"/>
      <name val="Calibri"/>
      <family val="2"/>
      <scheme val="minor"/>
    </font>
    <font>
      <sz val="8"/>
      <color theme="0" tint="-0.499984740745262"/>
      <name val="Calibri"/>
      <family val="2"/>
      <scheme val="minor"/>
    </font>
    <font>
      <sz val="9"/>
      <color theme="0" tint="-0.499984740745262"/>
      <name val="Calibri"/>
      <family val="2"/>
      <scheme val="minor"/>
    </font>
    <font>
      <b/>
      <sz val="11"/>
      <name val="Bahnschrift Light Condensed"/>
      <family val="2"/>
    </font>
    <font>
      <b/>
      <i/>
      <sz val="8"/>
      <color rgb="FFFF0000"/>
      <name val="Calibri"/>
      <family val="2"/>
      <scheme val="minor"/>
    </font>
    <font>
      <i/>
      <sz val="8"/>
      <color rgb="FFFF0000"/>
      <name val="Calibri"/>
      <family val="2"/>
      <scheme val="minor"/>
    </font>
    <font>
      <b/>
      <sz val="8"/>
      <color theme="0" tint="-0.249977111117893"/>
      <name val="Bahnschrift Light Condensed"/>
      <family val="2"/>
    </font>
    <font>
      <sz val="8"/>
      <color theme="0" tint="-0.249977111117893"/>
      <name val="Bahnschrift Light Condensed"/>
      <family val="2"/>
    </font>
    <font>
      <sz val="6"/>
      <color theme="0" tint="-0.249977111117893"/>
      <name val="Calibri"/>
      <family val="2"/>
      <scheme val="minor"/>
    </font>
    <font>
      <sz val="8"/>
      <color theme="0" tint="-4.9989318521683403E-2"/>
      <name val="Bahnschrift Light Condensed"/>
      <family val="2"/>
    </font>
    <font>
      <b/>
      <i/>
      <sz val="8"/>
      <color theme="1"/>
      <name val="Calibri"/>
      <family val="2"/>
      <scheme val="minor"/>
    </font>
    <font>
      <sz val="8"/>
      <color theme="1"/>
      <name val="Calibri"/>
      <family val="2"/>
    </font>
    <font>
      <i/>
      <sz val="10"/>
      <color theme="1"/>
      <name val="Calibri"/>
      <family val="2"/>
      <scheme val="minor"/>
    </font>
    <font>
      <b/>
      <i/>
      <u/>
      <sz val="8"/>
      <color theme="1"/>
      <name val="Calibri"/>
      <family val="2"/>
      <scheme val="minor"/>
    </font>
    <font>
      <sz val="5"/>
      <color theme="1"/>
      <name val="Bahnschrift Light Condensed"/>
      <family val="2"/>
    </font>
    <font>
      <b/>
      <sz val="10"/>
      <name val="Calibri"/>
      <family val="2"/>
      <scheme val="minor"/>
    </font>
    <font>
      <b/>
      <sz val="9"/>
      <name val="Bahnschrift Light Condensed"/>
      <family val="2"/>
    </font>
    <font>
      <sz val="9"/>
      <name val="Calibri"/>
      <family val="2"/>
      <scheme val="minor"/>
    </font>
    <font>
      <b/>
      <i/>
      <sz val="14"/>
      <color theme="1"/>
      <name val="Calibri"/>
      <family val="2"/>
      <scheme val="minor"/>
    </font>
    <font>
      <b/>
      <i/>
      <sz val="8"/>
      <name val="Calibri"/>
      <family val="2"/>
      <scheme val="minor"/>
    </font>
    <font>
      <sz val="10"/>
      <color rgb="FF000000"/>
      <name val="Arial"/>
      <family val="2"/>
    </font>
    <font>
      <sz val="8"/>
      <color rgb="FF000000"/>
      <name val="Calibri"/>
      <family val="2"/>
    </font>
    <font>
      <b/>
      <sz val="11"/>
      <color theme="1"/>
      <name val="Bembo"/>
      <family val="1"/>
    </font>
    <font>
      <sz val="11"/>
      <color theme="1"/>
      <name val="Bembo"/>
      <family val="1"/>
    </font>
    <font>
      <sz val="10"/>
      <color rgb="FF000000"/>
      <name val="Bembo"/>
      <family val="1"/>
    </font>
  </fonts>
  <fills count="16">
    <fill>
      <patternFill patternType="none"/>
    </fill>
    <fill>
      <patternFill patternType="gray125"/>
    </fill>
    <fill>
      <patternFill patternType="solid">
        <fgColor theme="0" tint="-4.9989318521683403E-2"/>
        <bgColor indexed="64"/>
      </patternFill>
    </fill>
    <fill>
      <patternFill patternType="solid">
        <fgColor rgb="FFFFF2CC"/>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theme="1"/>
        <bgColor theme="1"/>
      </patternFill>
    </fill>
    <fill>
      <patternFill patternType="solid">
        <fgColor theme="4" tint="0.79998168889431442"/>
        <bgColor indexed="64"/>
      </patternFill>
    </fill>
    <fill>
      <patternFill patternType="solid">
        <fgColor theme="0"/>
        <bgColor theme="5"/>
      </patternFill>
    </fill>
    <fill>
      <patternFill patternType="solid">
        <fgColor theme="7" tint="0.39997558519241921"/>
        <bgColor indexed="64"/>
      </patternFill>
    </fill>
    <fill>
      <patternFill patternType="solid">
        <fgColor rgb="FFFFFFFF"/>
        <bgColor indexed="64"/>
      </patternFill>
    </fill>
  </fills>
  <borders count="6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theme="1"/>
      </left>
      <right style="thin">
        <color theme="1"/>
      </right>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theme="1"/>
      </left>
      <right/>
      <top/>
      <bottom/>
      <diagonal/>
    </border>
    <border>
      <left/>
      <right style="thin">
        <color theme="1"/>
      </right>
      <top/>
      <bottom/>
      <diagonal/>
    </border>
    <border>
      <left/>
      <right style="thin">
        <color indexed="64"/>
      </right>
      <top style="medium">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style="thin">
        <color indexed="64"/>
      </top>
      <bottom style="medium">
        <color indexed="64"/>
      </bottom>
      <diagonal/>
    </border>
    <border>
      <left style="thin">
        <color indexed="64"/>
      </left>
      <right/>
      <top style="thin">
        <color theme="1"/>
      </top>
      <bottom/>
      <diagonal/>
    </border>
    <border>
      <left/>
      <right style="thin">
        <color indexed="64"/>
      </right>
      <top style="thin">
        <color theme="1"/>
      </top>
      <bottom style="thin">
        <color theme="1"/>
      </bottom>
      <diagonal/>
    </border>
    <border>
      <left/>
      <right style="medium">
        <color indexed="64"/>
      </right>
      <top style="thin">
        <color indexed="64"/>
      </top>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s>
  <cellStyleXfs count="2">
    <xf numFmtId="0" fontId="0" fillId="0" borderId="0"/>
    <xf numFmtId="0" fontId="81" fillId="0" borderId="0" applyNumberFormat="0" applyFill="0" applyBorder="0" applyAlignment="0" applyProtection="0"/>
  </cellStyleXfs>
  <cellXfs count="903">
    <xf numFmtId="0" fontId="0" fillId="0" borderId="0" xfId="0"/>
    <xf numFmtId="0" fontId="1" fillId="0" borderId="0" xfId="0" applyFont="1"/>
    <xf numFmtId="0" fontId="1" fillId="0" borderId="0" xfId="0" applyFont="1" applyAlignment="1">
      <alignment horizontal="center" vertical="center"/>
    </xf>
    <xf numFmtId="0" fontId="8" fillId="0" borderId="0" xfId="0" applyFont="1"/>
    <xf numFmtId="0" fontId="9" fillId="0" borderId="0" xfId="0" applyFont="1"/>
    <xf numFmtId="0" fontId="9" fillId="0" borderId="7" xfId="0" applyFont="1" applyBorder="1"/>
    <xf numFmtId="0" fontId="1" fillId="2" borderId="0" xfId="0" applyFont="1" applyFill="1"/>
    <xf numFmtId="0" fontId="0" fillId="2" borderId="0" xfId="0" applyFill="1"/>
    <xf numFmtId="0" fontId="0" fillId="2" borderId="14" xfId="0" applyFill="1" applyBorder="1"/>
    <xf numFmtId="0" fontId="0" fillId="2" borderId="15" xfId="0" applyFill="1" applyBorder="1"/>
    <xf numFmtId="0" fontId="0" fillId="2" borderId="25" xfId="0" applyFill="1" applyBorder="1"/>
    <xf numFmtId="0" fontId="0" fillId="2" borderId="24" xfId="0" applyFill="1" applyBorder="1"/>
    <xf numFmtId="0" fontId="0" fillId="2" borderId="26" xfId="0" applyFill="1" applyBorder="1"/>
    <xf numFmtId="0" fontId="0" fillId="2" borderId="1" xfId="0" applyFill="1" applyBorder="1"/>
    <xf numFmtId="0" fontId="0" fillId="2" borderId="27" xfId="0" applyFill="1" applyBorder="1"/>
    <xf numFmtId="0" fontId="3" fillId="2" borderId="0" xfId="0" applyFont="1" applyFill="1"/>
    <xf numFmtId="0" fontId="0" fillId="0" borderId="0" xfId="0" applyAlignment="1">
      <alignment wrapText="1"/>
    </xf>
    <xf numFmtId="0" fontId="0" fillId="2" borderId="33" xfId="0" applyFill="1" applyBorder="1"/>
    <xf numFmtId="0" fontId="0" fillId="2" borderId="41" xfId="0" applyFill="1" applyBorder="1"/>
    <xf numFmtId="0" fontId="0" fillId="2" borderId="32" xfId="0" applyFill="1" applyBorder="1"/>
    <xf numFmtId="0" fontId="9" fillId="2" borderId="0" xfId="0" applyFont="1" applyFill="1"/>
    <xf numFmtId="0" fontId="2" fillId="2" borderId="0" xfId="0" applyFont="1" applyFill="1" applyAlignment="1">
      <alignment vertical="center" wrapText="1"/>
    </xf>
    <xf numFmtId="0" fontId="1" fillId="2" borderId="0" xfId="0" applyFont="1" applyFill="1" applyAlignment="1">
      <alignment horizontal="center" vertical="center"/>
    </xf>
    <xf numFmtId="0" fontId="0" fillId="2" borderId="0" xfId="0" applyFill="1" applyAlignment="1">
      <alignment horizontal="center"/>
    </xf>
    <xf numFmtId="0" fontId="0" fillId="2" borderId="0" xfId="0" applyFill="1" applyAlignment="1">
      <alignment wrapText="1"/>
    </xf>
    <xf numFmtId="0" fontId="20" fillId="2" borderId="0" xfId="0" applyFont="1" applyFill="1" applyAlignment="1">
      <alignment horizontal="center" vertical="center" wrapText="1"/>
    </xf>
    <xf numFmtId="0" fontId="5" fillId="2" borderId="0" xfId="0" applyFont="1" applyFill="1" applyAlignment="1">
      <alignment horizontal="center" vertical="center"/>
    </xf>
    <xf numFmtId="0" fontId="23" fillId="2" borderId="0" xfId="0" applyFont="1" applyFill="1"/>
    <xf numFmtId="0" fontId="13" fillId="7" borderId="2" xfId="0" applyFont="1" applyFill="1" applyBorder="1" applyAlignment="1">
      <alignment horizontal="center" vertical="center" wrapText="1"/>
    </xf>
    <xf numFmtId="0" fontId="8" fillId="0" borderId="1" xfId="0" applyFont="1" applyBorder="1"/>
    <xf numFmtId="0" fontId="9" fillId="2" borderId="14" xfId="0" applyFont="1" applyFill="1" applyBorder="1"/>
    <xf numFmtId="0" fontId="9" fillId="2" borderId="32" xfId="0" applyFont="1" applyFill="1" applyBorder="1"/>
    <xf numFmtId="0" fontId="9" fillId="2" borderId="33" xfId="0" applyFont="1" applyFill="1" applyBorder="1"/>
    <xf numFmtId="0" fontId="24" fillId="2" borderId="0" xfId="0" applyFont="1" applyFill="1" applyAlignment="1">
      <alignment vertical="center" wrapText="1"/>
    </xf>
    <xf numFmtId="0" fontId="1" fillId="2" borderId="0" xfId="0" applyFont="1" applyFill="1" applyAlignment="1">
      <alignment horizontal="center" wrapText="1"/>
    </xf>
    <xf numFmtId="0" fontId="1" fillId="2" borderId="14" xfId="0" applyFont="1" applyFill="1" applyBorder="1" applyAlignment="1">
      <alignment horizontal="center" wrapText="1"/>
    </xf>
    <xf numFmtId="0" fontId="19" fillId="2" borderId="0" xfId="0" applyFont="1" applyFill="1" applyAlignment="1">
      <alignment horizontal="center" vertical="center" wrapText="1"/>
    </xf>
    <xf numFmtId="0" fontId="18" fillId="2" borderId="0" xfId="0" applyFont="1" applyFill="1" applyAlignment="1">
      <alignment horizontal="center"/>
    </xf>
    <xf numFmtId="0" fontId="15" fillId="2" borderId="0" xfId="0" applyFont="1" applyFill="1" applyAlignment="1">
      <alignment vertical="center" wrapText="1"/>
    </xf>
    <xf numFmtId="0" fontId="5" fillId="2" borderId="14" xfId="0" applyFont="1" applyFill="1" applyBorder="1"/>
    <xf numFmtId="0" fontId="5" fillId="2" borderId="0" xfId="0" applyFont="1" applyFill="1" applyAlignment="1">
      <alignment vertical="center" wrapText="1"/>
    </xf>
    <xf numFmtId="0" fontId="27" fillId="2" borderId="0" xfId="0" applyFont="1" applyFill="1"/>
    <xf numFmtId="0" fontId="27" fillId="0" borderId="0" xfId="0" applyFont="1"/>
    <xf numFmtId="0" fontId="12" fillId="2" borderId="0" xfId="0" applyFont="1" applyFill="1" applyAlignment="1">
      <alignment vertical="center" wrapText="1"/>
    </xf>
    <xf numFmtId="0" fontId="22" fillId="2" borderId="0" xfId="0" applyFont="1" applyFill="1" applyAlignment="1">
      <alignment horizontal="center" vertical="center"/>
    </xf>
    <xf numFmtId="0" fontId="1" fillId="2" borderId="0" xfId="0" applyFont="1" applyFill="1" applyAlignment="1">
      <alignment horizontal="center"/>
    </xf>
    <xf numFmtId="0" fontId="0" fillId="0" borderId="0" xfId="0" applyAlignment="1">
      <alignment vertical="center"/>
    </xf>
    <xf numFmtId="0" fontId="0" fillId="2" borderId="0" xfId="0" applyFill="1" applyAlignment="1">
      <alignment vertical="center"/>
    </xf>
    <xf numFmtId="0" fontId="0" fillId="2" borderId="14" xfId="0" applyFill="1" applyBorder="1" applyAlignment="1">
      <alignment vertical="center"/>
    </xf>
    <xf numFmtId="0" fontId="0" fillId="2" borderId="15" xfId="0" applyFill="1" applyBorder="1" applyAlignment="1">
      <alignment vertical="center"/>
    </xf>
    <xf numFmtId="0" fontId="31" fillId="2" borderId="0" xfId="0" applyFont="1" applyFill="1"/>
    <xf numFmtId="0" fontId="33" fillId="2" borderId="0" xfId="0" applyFont="1" applyFill="1" applyAlignment="1">
      <alignment vertical="center" wrapText="1"/>
    </xf>
    <xf numFmtId="0" fontId="33" fillId="2" borderId="49" xfId="0" applyFont="1" applyFill="1" applyBorder="1" applyAlignment="1">
      <alignment vertical="center" wrapText="1"/>
    </xf>
    <xf numFmtId="0" fontId="1" fillId="7" borderId="9" xfId="0" applyFont="1" applyFill="1" applyBorder="1"/>
    <xf numFmtId="0" fontId="30" fillId="11" borderId="53" xfId="0" applyFont="1" applyFill="1" applyBorder="1"/>
    <xf numFmtId="0" fontId="30" fillId="11" borderId="0" xfId="0" applyFont="1" applyFill="1"/>
    <xf numFmtId="0" fontId="30" fillId="11" borderId="54" xfId="0" applyFont="1" applyFill="1" applyBorder="1"/>
    <xf numFmtId="0" fontId="5" fillId="2" borderId="0" xfId="0" applyFont="1" applyFill="1"/>
    <xf numFmtId="0" fontId="5" fillId="0" borderId="0" xfId="0" applyFont="1"/>
    <xf numFmtId="0" fontId="0" fillId="2" borderId="32" xfId="0" applyFill="1" applyBorder="1" applyAlignment="1">
      <alignment vertical="center"/>
    </xf>
    <xf numFmtId="0" fontId="18" fillId="2" borderId="0" xfId="0" applyFont="1" applyFill="1"/>
    <xf numFmtId="0" fontId="18" fillId="0" borderId="0" xfId="0" applyFont="1"/>
    <xf numFmtId="0" fontId="1" fillId="2" borderId="14" xfId="0" applyFont="1" applyFill="1" applyBorder="1" applyAlignment="1">
      <alignment horizontal="center" vertical="center"/>
    </xf>
    <xf numFmtId="0" fontId="5" fillId="7" borderId="2" xfId="0" applyFont="1" applyFill="1" applyBorder="1" applyAlignment="1">
      <alignment horizontal="center" vertical="center" wrapText="1"/>
    </xf>
    <xf numFmtId="0" fontId="0" fillId="2" borderId="29" xfId="0" applyFill="1" applyBorder="1"/>
    <xf numFmtId="0" fontId="28" fillId="2" borderId="0" xfId="0" applyFont="1" applyFill="1"/>
    <xf numFmtId="0" fontId="0" fillId="2" borderId="39" xfId="0" applyFill="1" applyBorder="1"/>
    <xf numFmtId="0" fontId="5" fillId="2" borderId="33" xfId="0" applyFont="1" applyFill="1" applyBorder="1"/>
    <xf numFmtId="0" fontId="38" fillId="2" borderId="0" xfId="0" applyFont="1" applyFill="1"/>
    <xf numFmtId="0" fontId="38" fillId="0" borderId="0" xfId="0" applyFont="1"/>
    <xf numFmtId="0" fontId="38" fillId="2" borderId="0" xfId="0" applyFont="1" applyFill="1" applyAlignment="1">
      <alignment vertical="center"/>
    </xf>
    <xf numFmtId="0" fontId="14" fillId="2" borderId="0" xfId="0" applyFont="1" applyFill="1"/>
    <xf numFmtId="0" fontId="14" fillId="0" borderId="0" xfId="0" applyFont="1"/>
    <xf numFmtId="0" fontId="40" fillId="2" borderId="0" xfId="0" applyFont="1" applyFill="1"/>
    <xf numFmtId="0" fontId="40" fillId="0" borderId="0" xfId="0" applyFont="1"/>
    <xf numFmtId="0" fontId="41" fillId="2" borderId="0" xfId="0" applyFont="1" applyFill="1"/>
    <xf numFmtId="0" fontId="41" fillId="0" borderId="0" xfId="0" applyFont="1"/>
    <xf numFmtId="0" fontId="42" fillId="2" borderId="0" xfId="0" applyFont="1" applyFill="1"/>
    <xf numFmtId="0" fontId="43" fillId="2" borderId="0" xfId="0" applyFont="1" applyFill="1"/>
    <xf numFmtId="0" fontId="44" fillId="2" borderId="0" xfId="0" applyFont="1" applyFill="1"/>
    <xf numFmtId="0" fontId="42" fillId="0" borderId="0" xfId="0" applyFont="1"/>
    <xf numFmtId="0" fontId="21" fillId="2" borderId="0" xfId="0" applyFont="1" applyFill="1" applyAlignment="1">
      <alignment horizontal="center"/>
    </xf>
    <xf numFmtId="0" fontId="34" fillId="2" borderId="0" xfId="0" applyFont="1" applyFill="1" applyAlignment="1">
      <alignment horizontal="center" vertical="center"/>
    </xf>
    <xf numFmtId="0" fontId="5" fillId="2" borderId="0" xfId="0" applyFont="1" applyFill="1" applyAlignment="1">
      <alignment horizontal="center"/>
    </xf>
    <xf numFmtId="0" fontId="0" fillId="2" borderId="0" xfId="0" applyFill="1" applyAlignment="1">
      <alignment horizontal="center" wrapText="1"/>
    </xf>
    <xf numFmtId="0" fontId="37" fillId="2" borderId="0" xfId="0" applyFont="1" applyFill="1"/>
    <xf numFmtId="0" fontId="46" fillId="2" borderId="0" xfId="0" applyFont="1" applyFill="1"/>
    <xf numFmtId="0" fontId="46" fillId="2" borderId="0" xfId="0" applyFont="1" applyFill="1" applyAlignment="1">
      <alignment vertical="center"/>
    </xf>
    <xf numFmtId="0" fontId="46" fillId="0" borderId="0" xfId="0" applyFont="1"/>
    <xf numFmtId="0" fontId="9" fillId="2" borderId="0" xfId="0" applyFont="1" applyFill="1" applyAlignment="1">
      <alignment horizontal="center" vertical="center"/>
    </xf>
    <xf numFmtId="0" fontId="47" fillId="2" borderId="0" xfId="0" applyFont="1" applyFill="1"/>
    <xf numFmtId="0" fontId="9" fillId="0" borderId="22" xfId="0" applyFont="1" applyBorder="1"/>
    <xf numFmtId="0" fontId="9" fillId="0" borderId="50" xfId="0" applyFont="1" applyBorder="1"/>
    <xf numFmtId="0" fontId="9" fillId="0" borderId="23" xfId="0" applyFont="1" applyBorder="1"/>
    <xf numFmtId="0" fontId="9" fillId="0" borderId="24" xfId="0" applyFont="1" applyBorder="1"/>
    <xf numFmtId="0" fontId="9" fillId="0" borderId="25" xfId="0" applyFont="1" applyBorder="1"/>
    <xf numFmtId="0" fontId="48" fillId="2" borderId="0" xfId="0" applyFont="1" applyFill="1"/>
    <xf numFmtId="0" fontId="48" fillId="0" borderId="0" xfId="0" applyFont="1"/>
    <xf numFmtId="0" fontId="45" fillId="2" borderId="0" xfId="0" applyFont="1" applyFill="1"/>
    <xf numFmtId="0" fontId="45" fillId="0" borderId="0" xfId="0" applyFont="1"/>
    <xf numFmtId="0" fontId="0" fillId="2" borderId="30" xfId="0" applyFill="1" applyBorder="1"/>
    <xf numFmtId="0" fontId="21" fillId="2" borderId="30" xfId="0" applyFont="1" applyFill="1" applyBorder="1" applyAlignment="1">
      <alignment horizontal="center" vertical="center" wrapText="1"/>
    </xf>
    <xf numFmtId="0" fontId="32" fillId="2" borderId="0" xfId="0" applyFont="1" applyFill="1"/>
    <xf numFmtId="0" fontId="29" fillId="2" borderId="0" xfId="0" applyFont="1" applyFill="1" applyAlignment="1">
      <alignment horizontal="center" vertical="center" wrapText="1"/>
    </xf>
    <xf numFmtId="0" fontId="34" fillId="2" borderId="0" xfId="0" applyFont="1" applyFill="1" applyAlignment="1">
      <alignment horizontal="center" vertical="center" wrapText="1"/>
    </xf>
    <xf numFmtId="0" fontId="0" fillId="2" borderId="33" xfId="0" applyFill="1" applyBorder="1" applyAlignment="1">
      <alignment horizontal="center" wrapText="1"/>
    </xf>
    <xf numFmtId="0" fontId="13" fillId="2" borderId="0" xfId="0" applyFont="1" applyFill="1" applyAlignment="1">
      <alignment vertical="center" wrapText="1"/>
    </xf>
    <xf numFmtId="0" fontId="8" fillId="7" borderId="2" xfId="0" applyFont="1" applyFill="1" applyBorder="1" applyAlignment="1">
      <alignment horizontal="center" vertical="center"/>
    </xf>
    <xf numFmtId="0" fontId="8" fillId="4" borderId="2" xfId="0" applyFont="1" applyFill="1" applyBorder="1" applyAlignment="1">
      <alignment horizontal="center" vertical="center"/>
    </xf>
    <xf numFmtId="0" fontId="8" fillId="7" borderId="16"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7" xfId="0" applyFont="1" applyFill="1" applyBorder="1" applyAlignment="1">
      <alignment horizontal="center" vertical="center" wrapText="1"/>
    </xf>
    <xf numFmtId="0" fontId="52" fillId="2" borderId="0" xfId="0" applyFont="1" applyFill="1" applyAlignment="1">
      <alignment horizontal="center" vertical="center" wrapText="1"/>
    </xf>
    <xf numFmtId="0" fontId="53" fillId="2" borderId="0" xfId="0" applyFont="1" applyFill="1" applyAlignment="1">
      <alignment horizontal="center" vertical="center" wrapText="1"/>
    </xf>
    <xf numFmtId="0" fontId="52" fillId="2" borderId="0" xfId="0" applyFont="1" applyFill="1" applyAlignment="1">
      <alignment horizontal="center" vertical="center"/>
    </xf>
    <xf numFmtId="0" fontId="36" fillId="2" borderId="0" xfId="0" applyFont="1" applyFill="1" applyAlignment="1">
      <alignment horizontal="center"/>
    </xf>
    <xf numFmtId="0" fontId="0" fillId="2" borderId="14" xfId="0" applyFill="1" applyBorder="1" applyAlignment="1">
      <alignment wrapText="1"/>
    </xf>
    <xf numFmtId="0" fontId="5" fillId="2" borderId="33" xfId="0" applyFont="1" applyFill="1" applyBorder="1" applyAlignment="1">
      <alignment horizontal="center"/>
    </xf>
    <xf numFmtId="0" fontId="53" fillId="2" borderId="33" xfId="0" applyFont="1" applyFill="1" applyBorder="1" applyAlignment="1">
      <alignment horizontal="center" vertical="center" wrapText="1"/>
    </xf>
    <xf numFmtId="0" fontId="37" fillId="2" borderId="0" xfId="0" applyFont="1" applyFill="1" applyAlignment="1">
      <alignment vertical="center"/>
    </xf>
    <xf numFmtId="0" fontId="36" fillId="2" borderId="0" xfId="0" applyFont="1" applyFill="1" applyAlignment="1">
      <alignment horizontal="center" vertical="center"/>
    </xf>
    <xf numFmtId="0" fontId="55" fillId="2" borderId="0" xfId="0" applyFont="1" applyFill="1" applyAlignment="1">
      <alignment horizontal="center" vertical="center"/>
    </xf>
    <xf numFmtId="0" fontId="1" fillId="7" borderId="19" xfId="0" applyFont="1" applyFill="1" applyBorder="1" applyAlignment="1">
      <alignment vertical="center"/>
    </xf>
    <xf numFmtId="0" fontId="58" fillId="2" borderId="0" xfId="0" applyFont="1" applyFill="1" applyAlignment="1">
      <alignment vertical="center" wrapText="1"/>
    </xf>
    <xf numFmtId="0" fontId="0" fillId="10" borderId="0" xfId="0" applyFill="1"/>
    <xf numFmtId="0" fontId="3" fillId="2" borderId="39" xfId="0" applyFont="1" applyFill="1" applyBorder="1"/>
    <xf numFmtId="0" fontId="44" fillId="2" borderId="15" xfId="0" applyFont="1" applyFill="1" applyBorder="1" applyAlignment="1">
      <alignment vertical="center"/>
    </xf>
    <xf numFmtId="0" fontId="9" fillId="0" borderId="2" xfId="0" applyFont="1" applyBorder="1" applyAlignment="1" applyProtection="1">
      <alignment horizontal="center"/>
      <protection locked="0"/>
    </xf>
    <xf numFmtId="0" fontId="44" fillId="2" borderId="0" xfId="0" applyFont="1" applyFill="1" applyAlignment="1">
      <alignment horizontal="center"/>
    </xf>
    <xf numFmtId="0" fontId="9" fillId="0" borderId="2" xfId="0" applyFont="1" applyBorder="1" applyAlignment="1" applyProtection="1">
      <alignment horizontal="center" vertical="center"/>
      <protection locked="0"/>
    </xf>
    <xf numFmtId="0" fontId="9" fillId="0" borderId="36" xfId="0" applyFont="1" applyBorder="1" applyAlignment="1" applyProtection="1">
      <alignment horizontal="center" vertical="center"/>
      <protection locked="0"/>
    </xf>
    <xf numFmtId="0" fontId="44" fillId="2" borderId="0" xfId="0" applyFont="1" applyFill="1" applyAlignment="1">
      <alignment horizontal="center" vertical="center" wrapText="1"/>
    </xf>
    <xf numFmtId="0" fontId="5" fillId="0" borderId="2" xfId="0" applyFont="1" applyBorder="1" applyAlignment="1" applyProtection="1">
      <alignment horizontal="center" vertical="center"/>
      <protection locked="0"/>
    </xf>
    <xf numFmtId="0" fontId="5" fillId="10" borderId="2" xfId="0" applyFont="1" applyFill="1" applyBorder="1" applyAlignment="1" applyProtection="1">
      <alignment horizontal="center"/>
      <protection locked="0"/>
    </xf>
    <xf numFmtId="0" fontId="42" fillId="2" borderId="14" xfId="0" applyFont="1" applyFill="1" applyBorder="1"/>
    <xf numFmtId="0" fontId="42" fillId="2" borderId="32" xfId="0" applyFont="1" applyFill="1" applyBorder="1"/>
    <xf numFmtId="0" fontId="5" fillId="0" borderId="46" xfId="0" applyFont="1" applyBorder="1" applyAlignment="1" applyProtection="1">
      <alignment horizontal="center"/>
      <protection locked="0"/>
    </xf>
    <xf numFmtId="0" fontId="5" fillId="0" borderId="47"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9" fillId="10" borderId="21" xfId="0" applyFont="1" applyFill="1" applyBorder="1" applyProtection="1">
      <protection locked="0"/>
    </xf>
    <xf numFmtId="0" fontId="32" fillId="2" borderId="0" xfId="0" applyFont="1" applyFill="1" applyAlignment="1">
      <alignment horizontal="center"/>
    </xf>
    <xf numFmtId="0" fontId="11" fillId="2" borderId="0" xfId="0" applyFont="1" applyFill="1"/>
    <xf numFmtId="0" fontId="62" fillId="2" borderId="0" xfId="0" applyFont="1" applyFill="1"/>
    <xf numFmtId="0" fontId="11" fillId="2" borderId="0" xfId="0" applyFont="1" applyFill="1" applyAlignment="1">
      <alignment vertical="center"/>
    </xf>
    <xf numFmtId="0" fontId="64" fillId="2" borderId="0" xfId="0" applyFont="1" applyFill="1" applyAlignment="1">
      <alignment horizontal="center" vertical="center"/>
    </xf>
    <xf numFmtId="0" fontId="65" fillId="2" borderId="0" xfId="0" applyFont="1" applyFill="1" applyAlignment="1">
      <alignment horizontal="center" vertical="center"/>
    </xf>
    <xf numFmtId="0" fontId="48" fillId="2" borderId="0" xfId="0" applyFont="1" applyFill="1" applyAlignment="1">
      <alignment vertical="center"/>
    </xf>
    <xf numFmtId="0" fontId="27" fillId="2" borderId="14" xfId="0" applyFont="1" applyFill="1" applyBorder="1"/>
    <xf numFmtId="0" fontId="66" fillId="2" borderId="0" xfId="0" applyFont="1" applyFill="1" applyAlignment="1">
      <alignment horizontal="center" vertical="center" wrapText="1"/>
    </xf>
    <xf numFmtId="0" fontId="66" fillId="2" borderId="0" xfId="0" applyFont="1" applyFill="1" applyAlignment="1">
      <alignment horizontal="left" vertical="center"/>
    </xf>
    <xf numFmtId="0" fontId="42" fillId="2" borderId="25" xfId="0" applyFont="1" applyFill="1" applyBorder="1"/>
    <xf numFmtId="0" fontId="0" fillId="2" borderId="0" xfId="0" applyFill="1" applyAlignment="1">
      <alignment horizontal="center" vertical="center"/>
    </xf>
    <xf numFmtId="0" fontId="67" fillId="2" borderId="0" xfId="0" applyFont="1" applyFill="1" applyAlignment="1">
      <alignment vertical="center"/>
    </xf>
    <xf numFmtId="0" fontId="67" fillId="2" borderId="14" xfId="0" applyFont="1" applyFill="1" applyBorder="1" applyAlignment="1">
      <alignment vertical="center"/>
    </xf>
    <xf numFmtId="0" fontId="67" fillId="2" borderId="15" xfId="0" applyFont="1" applyFill="1" applyBorder="1" applyAlignment="1">
      <alignment vertical="center"/>
    </xf>
    <xf numFmtId="0" fontId="1" fillId="2" borderId="15" xfId="0" applyFont="1" applyFill="1" applyBorder="1" applyAlignment="1">
      <alignment horizontal="center" vertical="center"/>
    </xf>
    <xf numFmtId="0" fontId="23" fillId="2" borderId="1" xfId="0" applyFont="1" applyFill="1" applyBorder="1" applyAlignment="1">
      <alignment horizontal="center" vertical="center" wrapText="1"/>
    </xf>
    <xf numFmtId="0" fontId="23" fillId="2" borderId="49" xfId="0" applyFont="1" applyFill="1" applyBorder="1" applyAlignment="1">
      <alignment horizontal="center" vertical="center" wrapText="1"/>
    </xf>
    <xf numFmtId="0" fontId="67" fillId="2" borderId="14" xfId="0" applyFont="1" applyFill="1" applyBorder="1" applyAlignment="1">
      <alignment horizontal="center" vertical="center"/>
    </xf>
    <xf numFmtId="0" fontId="68" fillId="2" borderId="0" xfId="0" applyFont="1" applyFill="1" applyAlignment="1">
      <alignment horizontal="center" vertical="center" wrapText="1"/>
    </xf>
    <xf numFmtId="0" fontId="17" fillId="10" borderId="0" xfId="0" applyFont="1" applyFill="1"/>
    <xf numFmtId="0" fontId="16" fillId="10" borderId="0" xfId="0" applyFont="1" applyFill="1"/>
    <xf numFmtId="0" fontId="16" fillId="13" borderId="0" xfId="0" applyFont="1" applyFill="1"/>
    <xf numFmtId="0" fontId="13" fillId="2" borderId="14" xfId="0" applyFont="1" applyFill="1" applyBorder="1"/>
    <xf numFmtId="0" fontId="13" fillId="2" borderId="0" xfId="0" applyFont="1" applyFill="1"/>
    <xf numFmtId="0" fontId="43" fillId="2" borderId="29" xfId="0" applyFont="1" applyFill="1" applyBorder="1"/>
    <xf numFmtId="0" fontId="68" fillId="2" borderId="14" xfId="0" applyFont="1" applyFill="1" applyBorder="1" applyAlignment="1">
      <alignment horizontal="center" vertical="center" wrapText="1"/>
    </xf>
    <xf numFmtId="0" fontId="0" fillId="2" borderId="14" xfId="0" applyFill="1" applyBorder="1" applyProtection="1">
      <protection locked="0"/>
    </xf>
    <xf numFmtId="0" fontId="71" fillId="2" borderId="0" xfId="0" applyFont="1" applyFill="1"/>
    <xf numFmtId="0" fontId="72" fillId="2" borderId="0" xfId="0" applyFont="1" applyFill="1"/>
    <xf numFmtId="0" fontId="73" fillId="2" borderId="0" xfId="0" applyFont="1" applyFill="1"/>
    <xf numFmtId="0" fontId="73" fillId="0" borderId="0" xfId="0" applyFont="1"/>
    <xf numFmtId="0" fontId="71" fillId="0" borderId="0" xfId="0" applyFont="1"/>
    <xf numFmtId="0" fontId="75" fillId="2" borderId="0" xfId="0" applyFont="1" applyFill="1" applyAlignment="1">
      <alignment horizontal="center" vertical="center"/>
    </xf>
    <xf numFmtId="0" fontId="22" fillId="2" borderId="0" xfId="0" applyFont="1" applyFill="1"/>
    <xf numFmtId="0" fontId="0" fillId="2" borderId="0" xfId="0" applyFill="1" applyProtection="1">
      <protection locked="0"/>
    </xf>
    <xf numFmtId="0" fontId="76" fillId="2" borderId="0" xfId="0" applyFont="1" applyFill="1"/>
    <xf numFmtId="0" fontId="76" fillId="2" borderId="15" xfId="0" applyFont="1" applyFill="1" applyBorder="1"/>
    <xf numFmtId="0" fontId="9" fillId="2" borderId="41" xfId="0" applyFont="1" applyFill="1" applyBorder="1"/>
    <xf numFmtId="0" fontId="60" fillId="2" borderId="15" xfId="0" applyFont="1" applyFill="1" applyBorder="1"/>
    <xf numFmtId="0" fontId="60" fillId="2" borderId="0" xfId="0" applyFont="1" applyFill="1"/>
    <xf numFmtId="0" fontId="60" fillId="0" borderId="2" xfId="0" applyFont="1" applyBorder="1" applyAlignment="1" applyProtection="1">
      <alignment horizontal="left" vertical="center" wrapText="1"/>
      <protection locked="0"/>
    </xf>
    <xf numFmtId="0" fontId="77" fillId="2" borderId="0" xfId="0" applyFont="1" applyFill="1"/>
    <xf numFmtId="0" fontId="60" fillId="2" borderId="0" xfId="0" applyFont="1" applyFill="1" applyAlignment="1" applyProtection="1">
      <alignment wrapText="1"/>
      <protection locked="0"/>
    </xf>
    <xf numFmtId="0" fontId="13" fillId="2" borderId="33" xfId="0" applyFont="1" applyFill="1" applyBorder="1" applyAlignment="1">
      <alignment vertical="center" wrapText="1"/>
    </xf>
    <xf numFmtId="0" fontId="56" fillId="2" borderId="15" xfId="0" applyFont="1" applyFill="1" applyBorder="1"/>
    <xf numFmtId="0" fontId="25" fillId="2" borderId="0" xfId="0" applyFont="1" applyFill="1"/>
    <xf numFmtId="0" fontId="3" fillId="2" borderId="41" xfId="0" applyFont="1" applyFill="1" applyBorder="1"/>
    <xf numFmtId="0" fontId="49" fillId="2" borderId="0" xfId="0" applyFont="1" applyFill="1" applyAlignment="1">
      <alignment vertical="center" wrapText="1"/>
    </xf>
    <xf numFmtId="14" fontId="9" fillId="0" borderId="2" xfId="0" applyNumberFormat="1" applyFont="1" applyBorder="1" applyAlignment="1" applyProtection="1">
      <alignment horizontal="center" vertical="center"/>
      <protection locked="0"/>
    </xf>
    <xf numFmtId="0" fontId="9" fillId="10" borderId="2" xfId="0" applyFont="1" applyFill="1" applyBorder="1" applyAlignment="1" applyProtection="1">
      <alignment horizontal="center" vertical="center"/>
      <protection locked="0"/>
    </xf>
    <xf numFmtId="0" fontId="1" fillId="7" borderId="37" xfId="0" applyFont="1" applyFill="1" applyBorder="1" applyAlignment="1">
      <alignment vertical="center"/>
    </xf>
    <xf numFmtId="0" fontId="8" fillId="2" borderId="0" xfId="0" applyFont="1" applyFill="1" applyAlignment="1">
      <alignment horizontal="center" vertical="center" wrapText="1"/>
    </xf>
    <xf numFmtId="0" fontId="27" fillId="0" borderId="2" xfId="0" applyFont="1" applyBorder="1" applyAlignment="1" applyProtection="1">
      <alignment horizontal="center" vertical="center" wrapText="1"/>
      <protection locked="0"/>
    </xf>
    <xf numFmtId="0" fontId="18" fillId="2" borderId="15" xfId="0" applyFont="1" applyFill="1" applyBorder="1"/>
    <xf numFmtId="0" fontId="53" fillId="2" borderId="0" xfId="0" applyFont="1" applyFill="1" applyAlignment="1">
      <alignment horizontal="center"/>
    </xf>
    <xf numFmtId="0" fontId="13" fillId="7" borderId="2" xfId="0" applyFont="1" applyFill="1" applyBorder="1" applyAlignment="1">
      <alignment horizontal="center" vertical="center"/>
    </xf>
    <xf numFmtId="0" fontId="0" fillId="0" borderId="0" xfId="0" applyAlignment="1">
      <alignment vertical="top"/>
    </xf>
    <xf numFmtId="0" fontId="59" fillId="0" borderId="0" xfId="0" applyFont="1"/>
    <xf numFmtId="0" fontId="59" fillId="0" borderId="0" xfId="0" applyFont="1" applyAlignment="1">
      <alignment vertical="top"/>
    </xf>
    <xf numFmtId="0" fontId="13" fillId="2" borderId="0" xfId="0" applyFont="1" applyFill="1" applyAlignment="1">
      <alignment horizontal="center" vertical="center"/>
    </xf>
    <xf numFmtId="0" fontId="0" fillId="0" borderId="19" xfId="0" applyBorder="1" applyProtection="1">
      <protection locked="0"/>
    </xf>
    <xf numFmtId="0" fontId="0" fillId="0" borderId="51" xfId="0" applyBorder="1" applyProtection="1">
      <protection locked="0"/>
    </xf>
    <xf numFmtId="0" fontId="0" fillId="0" borderId="20" xfId="0" applyBorder="1" applyProtection="1">
      <protection locked="0"/>
    </xf>
    <xf numFmtId="0" fontId="44" fillId="2" borderId="41" xfId="0" applyFont="1" applyFill="1" applyBorder="1" applyAlignment="1">
      <alignment vertical="center"/>
    </xf>
    <xf numFmtId="0" fontId="9" fillId="2" borderId="0" xfId="0" applyFont="1" applyFill="1" applyProtection="1">
      <protection locked="0"/>
    </xf>
    <xf numFmtId="0" fontId="81" fillId="0" borderId="0" xfId="1" applyAlignment="1">
      <alignment vertical="top"/>
    </xf>
    <xf numFmtId="0" fontId="27" fillId="2" borderId="2" xfId="0" applyFont="1" applyFill="1" applyBorder="1" applyAlignment="1" applyProtection="1">
      <alignment horizontal="center" wrapText="1"/>
      <protection locked="0"/>
    </xf>
    <xf numFmtId="49" fontId="0" fillId="2" borderId="0" xfId="0" applyNumberFormat="1" applyFill="1" applyAlignment="1">
      <alignment horizontal="center" vertical="center"/>
    </xf>
    <xf numFmtId="49" fontId="0" fillId="2" borderId="33" xfId="0" applyNumberFormat="1" applyFill="1" applyBorder="1" applyAlignment="1">
      <alignment horizontal="center" vertical="center"/>
    </xf>
    <xf numFmtId="0" fontId="0" fillId="2" borderId="33" xfId="0" applyFill="1" applyBorder="1"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xf>
    <xf numFmtId="0" fontId="1" fillId="2" borderId="0" xfId="0" applyFont="1" applyFill="1" applyAlignment="1">
      <alignment wrapText="1"/>
    </xf>
    <xf numFmtId="1" fontId="0" fillId="2" borderId="0" xfId="0" applyNumberFormat="1" applyFill="1" applyAlignment="1">
      <alignment horizontal="center" vertical="center"/>
    </xf>
    <xf numFmtId="1" fontId="0" fillId="2" borderId="33" xfId="0" applyNumberFormat="1" applyFill="1" applyBorder="1" applyAlignment="1">
      <alignment horizontal="center" vertical="center"/>
    </xf>
    <xf numFmtId="1" fontId="0" fillId="0" borderId="0" xfId="0" applyNumberFormat="1" applyAlignment="1">
      <alignment horizontal="center" vertical="center"/>
    </xf>
    <xf numFmtId="0" fontId="9" fillId="0" borderId="58" xfId="0" applyFont="1" applyBorder="1"/>
    <xf numFmtId="0" fontId="9" fillId="0" borderId="2" xfId="0" applyFont="1" applyBorder="1" applyAlignment="1" applyProtection="1">
      <alignment horizontal="center" vertical="center" wrapText="1"/>
      <protection locked="0"/>
    </xf>
    <xf numFmtId="0" fontId="5" fillId="14" borderId="2" xfId="0" applyFont="1" applyFill="1" applyBorder="1" applyAlignment="1">
      <alignment horizontal="center" vertical="center" wrapText="1"/>
    </xf>
    <xf numFmtId="0" fontId="44" fillId="2" borderId="1" xfId="0" applyFont="1" applyFill="1" applyBorder="1" applyAlignment="1">
      <alignment horizontal="center" vertical="center"/>
    </xf>
    <xf numFmtId="0" fontId="53" fillId="2" borderId="0" xfId="0" applyFont="1" applyFill="1" applyAlignment="1">
      <alignment horizontal="center" vertical="center"/>
    </xf>
    <xf numFmtId="0" fontId="87" fillId="2" borderId="0" xfId="0" applyFont="1" applyFill="1" applyAlignment="1">
      <alignment horizontal="center" vertical="center"/>
    </xf>
    <xf numFmtId="0" fontId="12" fillId="2" borderId="0" xfId="0" applyFont="1" applyFill="1" applyAlignment="1">
      <alignment horizontal="center" vertical="center" wrapText="1"/>
    </xf>
    <xf numFmtId="0" fontId="44" fillId="2" borderId="14" xfId="0" applyFont="1" applyFill="1" applyBorder="1" applyAlignment="1">
      <alignment horizontal="center" vertical="center"/>
    </xf>
    <xf numFmtId="0" fontId="43" fillId="2" borderId="14" xfId="0" applyFont="1" applyFill="1" applyBorder="1" applyAlignment="1">
      <alignment horizontal="center" vertical="center"/>
    </xf>
    <xf numFmtId="0" fontId="13" fillId="2" borderId="33" xfId="0" applyFont="1" applyFill="1" applyBorder="1"/>
    <xf numFmtId="0" fontId="5" fillId="2" borderId="33" xfId="0" applyFont="1" applyFill="1" applyBorder="1" applyAlignment="1">
      <alignment vertical="center"/>
    </xf>
    <xf numFmtId="0" fontId="8" fillId="8" borderId="2" xfId="0" applyFont="1" applyFill="1" applyBorder="1" applyAlignment="1">
      <alignment horizontal="center" vertical="center" wrapText="1"/>
    </xf>
    <xf numFmtId="0" fontId="33" fillId="2" borderId="0" xfId="0" applyFont="1" applyFill="1" applyAlignment="1" applyProtection="1">
      <alignment vertical="center" wrapText="1"/>
      <protection locked="0"/>
    </xf>
    <xf numFmtId="0" fontId="27" fillId="0" borderId="28" xfId="0" applyFont="1" applyBorder="1" applyAlignment="1" applyProtection="1">
      <alignment horizontal="center" vertical="center" wrapText="1"/>
      <protection locked="0"/>
    </xf>
    <xf numFmtId="0" fontId="55" fillId="2" borderId="0" xfId="0" applyFont="1" applyFill="1" applyAlignment="1">
      <alignment horizontal="center" vertical="center" wrapText="1"/>
    </xf>
    <xf numFmtId="0" fontId="9" fillId="0" borderId="3" xfId="0" applyFont="1" applyBorder="1" applyAlignment="1" applyProtection="1">
      <alignment horizontal="center" vertical="center"/>
      <protection locked="0"/>
    </xf>
    <xf numFmtId="0" fontId="9" fillId="2" borderId="0" xfId="0" applyFont="1" applyFill="1" applyAlignment="1">
      <alignment wrapText="1"/>
    </xf>
    <xf numFmtId="0" fontId="82" fillId="0" borderId="0" xfId="0" applyFont="1" applyAlignment="1">
      <alignment horizontal="left" vertical="top" wrapText="1"/>
    </xf>
    <xf numFmtId="0" fontId="8" fillId="7" borderId="2" xfId="0" applyFont="1" applyFill="1" applyBorder="1" applyAlignment="1">
      <alignment horizontal="center" vertical="center" wrapText="1"/>
    </xf>
    <xf numFmtId="0" fontId="1" fillId="7" borderId="34" xfId="0" applyFont="1" applyFill="1" applyBorder="1" applyAlignment="1">
      <alignment horizontal="center" vertical="center"/>
    </xf>
    <xf numFmtId="0" fontId="13" fillId="2" borderId="0" xfId="0" applyFont="1" applyFill="1" applyAlignment="1">
      <alignment horizontal="center" vertical="center" wrapText="1"/>
    </xf>
    <xf numFmtId="0" fontId="27" fillId="2" borderId="0" xfId="0" applyFont="1" applyFill="1" applyAlignment="1" applyProtection="1">
      <alignment horizontal="center" vertical="center" wrapText="1"/>
      <protection locked="0"/>
    </xf>
    <xf numFmtId="0" fontId="13" fillId="7" borderId="2" xfId="0" applyFont="1" applyFill="1" applyBorder="1" applyAlignment="1">
      <alignment vertical="center" wrapText="1"/>
    </xf>
    <xf numFmtId="0" fontId="0" fillId="2" borderId="0" xfId="0" applyFill="1" applyAlignment="1" applyProtection="1">
      <alignment horizontal="center" vertical="center"/>
      <protection locked="0"/>
    </xf>
    <xf numFmtId="0" fontId="58" fillId="7" borderId="29" xfId="0" applyFont="1" applyFill="1" applyBorder="1" applyAlignment="1">
      <alignment vertical="center" wrapText="1"/>
    </xf>
    <xf numFmtId="0" fontId="58" fillId="7" borderId="40" xfId="0" applyFont="1" applyFill="1" applyBorder="1" applyAlignment="1">
      <alignment vertical="center" wrapText="1"/>
    </xf>
    <xf numFmtId="0" fontId="1" fillId="7" borderId="34" xfId="0" applyFont="1" applyFill="1" applyBorder="1" applyAlignment="1">
      <alignment wrapText="1"/>
    </xf>
    <xf numFmtId="0" fontId="1" fillId="7" borderId="35" xfId="0" applyFont="1" applyFill="1" applyBorder="1"/>
    <xf numFmtId="0" fontId="1" fillId="7" borderId="40" xfId="0" applyFont="1" applyFill="1" applyBorder="1"/>
    <xf numFmtId="0" fontId="1" fillId="7" borderId="35" xfId="0" applyFont="1" applyFill="1" applyBorder="1" applyAlignment="1">
      <alignment wrapText="1"/>
    </xf>
    <xf numFmtId="0" fontId="57" fillId="7" borderId="29" xfId="0" applyFont="1" applyFill="1" applyBorder="1" applyAlignment="1">
      <alignment vertical="center" wrapText="1"/>
    </xf>
    <xf numFmtId="0" fontId="57" fillId="7" borderId="30" xfId="0" applyFont="1" applyFill="1" applyBorder="1" applyAlignment="1">
      <alignment vertical="center" wrapText="1"/>
    </xf>
    <xf numFmtId="0" fontId="57" fillId="7" borderId="39" xfId="0" applyFont="1" applyFill="1" applyBorder="1" applyAlignment="1">
      <alignment vertical="center" wrapText="1"/>
    </xf>
    <xf numFmtId="0" fontId="50" fillId="7" borderId="32" xfId="0" applyFont="1" applyFill="1" applyBorder="1" applyAlignment="1">
      <alignment vertical="center" wrapText="1"/>
    </xf>
    <xf numFmtId="0" fontId="50" fillId="7" borderId="33" xfId="0" applyFont="1" applyFill="1" applyBorder="1" applyAlignment="1">
      <alignment vertical="center" wrapText="1"/>
    </xf>
    <xf numFmtId="0" fontId="50" fillId="7" borderId="41" xfId="0" applyFont="1" applyFill="1" applyBorder="1" applyAlignment="1">
      <alignment vertical="center" wrapText="1"/>
    </xf>
    <xf numFmtId="0" fontId="50" fillId="7" borderId="15" xfId="0" applyFont="1" applyFill="1" applyBorder="1" applyAlignment="1">
      <alignment vertical="center" wrapText="1"/>
    </xf>
    <xf numFmtId="0" fontId="49" fillId="7" borderId="2" xfId="0" applyFont="1" applyFill="1" applyBorder="1" applyAlignment="1">
      <alignment vertical="center" wrapText="1"/>
    </xf>
    <xf numFmtId="0" fontId="50" fillId="2" borderId="14" xfId="0" applyFont="1" applyFill="1" applyBorder="1" applyAlignment="1">
      <alignment horizontal="center" vertical="center" wrapText="1"/>
    </xf>
    <xf numFmtId="0" fontId="50" fillId="2" borderId="0" xfId="0" applyFont="1" applyFill="1" applyAlignment="1">
      <alignment horizontal="center" vertical="center" wrapText="1"/>
    </xf>
    <xf numFmtId="0" fontId="50" fillId="2" borderId="15" xfId="0" applyFont="1" applyFill="1" applyBorder="1" applyAlignment="1">
      <alignment horizontal="center" vertical="center" wrapText="1"/>
    </xf>
    <xf numFmtId="0" fontId="0" fillId="2" borderId="50"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50" fillId="7" borderId="49" xfId="0" applyFont="1" applyFill="1" applyBorder="1" applyAlignment="1">
      <alignment vertical="center" wrapText="1"/>
    </xf>
    <xf numFmtId="0" fontId="50" fillId="7" borderId="49" xfId="0" applyFont="1" applyFill="1" applyBorder="1" applyAlignment="1">
      <alignment horizontal="center" vertical="center" wrapText="1"/>
    </xf>
    <xf numFmtId="0" fontId="50" fillId="7" borderId="28" xfId="0" applyFont="1" applyFill="1" applyBorder="1" applyAlignment="1">
      <alignment horizontal="center" vertical="center" wrapText="1"/>
    </xf>
    <xf numFmtId="0" fontId="49" fillId="2" borderId="50" xfId="0" applyFont="1" applyFill="1" applyBorder="1" applyAlignment="1">
      <alignment vertical="center" wrapText="1"/>
    </xf>
    <xf numFmtId="0" fontId="49" fillId="2" borderId="1" xfId="0" applyFont="1" applyFill="1" applyBorder="1" applyAlignment="1">
      <alignment vertical="center" wrapText="1"/>
    </xf>
    <xf numFmtId="0" fontId="50" fillId="7" borderId="28" xfId="0" applyFont="1" applyFill="1" applyBorder="1" applyAlignment="1">
      <alignment vertical="center" wrapText="1"/>
    </xf>
    <xf numFmtId="0" fontId="1" fillId="2" borderId="15" xfId="0" applyFont="1" applyFill="1" applyBorder="1" applyAlignment="1">
      <alignment horizontal="center"/>
    </xf>
    <xf numFmtId="0" fontId="5" fillId="2" borderId="0" xfId="0" applyFont="1" applyFill="1" applyAlignment="1" applyProtection="1">
      <alignment horizontal="center" vertical="center"/>
      <protection locked="0"/>
    </xf>
    <xf numFmtId="0" fontId="5" fillId="2" borderId="0" xfId="0" applyFont="1" applyFill="1" applyProtection="1">
      <protection locked="0"/>
    </xf>
    <xf numFmtId="0" fontId="1" fillId="7" borderId="35" xfId="0" applyFont="1" applyFill="1" applyBorder="1" applyAlignment="1">
      <alignment vertical="center" wrapText="1"/>
    </xf>
    <xf numFmtId="0" fontId="1" fillId="7" borderId="40" xfId="0" applyFont="1" applyFill="1" applyBorder="1" applyAlignment="1">
      <alignment vertical="center" wrapText="1"/>
    </xf>
    <xf numFmtId="0" fontId="45" fillId="2" borderId="33" xfId="0" applyFont="1" applyFill="1" applyBorder="1"/>
    <xf numFmtId="0" fontId="90" fillId="2" borderId="0" xfId="0" applyFont="1" applyFill="1"/>
    <xf numFmtId="0" fontId="6" fillId="2" borderId="0" xfId="0" applyFont="1" applyFill="1" applyAlignment="1">
      <alignment horizontal="center" vertical="center" wrapText="1"/>
    </xf>
    <xf numFmtId="0" fontId="0" fillId="0" borderId="42" xfId="0" applyBorder="1" applyAlignment="1" applyProtection="1">
      <alignment horizontal="center"/>
      <protection locked="0"/>
    </xf>
    <xf numFmtId="0" fontId="48" fillId="2" borderId="0" xfId="0" applyFont="1" applyFill="1" applyAlignment="1">
      <alignment horizontal="center" vertical="center" wrapText="1"/>
    </xf>
    <xf numFmtId="0" fontId="1" fillId="2" borderId="14"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5" xfId="0" applyFont="1" applyFill="1" applyBorder="1" applyAlignment="1">
      <alignment horizontal="center" vertical="center" wrapText="1"/>
    </xf>
    <xf numFmtId="0" fontId="44" fillId="2" borderId="0" xfId="0" applyFont="1" applyFill="1" applyAlignment="1">
      <alignment horizontal="center" vertical="center"/>
    </xf>
    <xf numFmtId="0" fontId="5" fillId="2" borderId="33" xfId="0" applyFont="1" applyFill="1" applyBorder="1" applyAlignment="1" applyProtection="1">
      <alignment horizontal="center" vertical="center"/>
      <protection locked="0"/>
    </xf>
    <xf numFmtId="0" fontId="5" fillId="2" borderId="33" xfId="0" applyFont="1" applyFill="1" applyBorder="1" applyAlignment="1">
      <alignment horizontal="center" vertical="center"/>
    </xf>
    <xf numFmtId="0" fontId="27" fillId="2" borderId="33" xfId="0" applyFont="1" applyFill="1" applyBorder="1" applyAlignment="1" applyProtection="1">
      <alignment horizontal="left" vertical="center"/>
      <protection locked="0"/>
    </xf>
    <xf numFmtId="0" fontId="91" fillId="2" borderId="0" xfId="0" applyFont="1" applyFill="1"/>
    <xf numFmtId="0" fontId="9" fillId="0" borderId="59" xfId="0" applyFont="1" applyBorder="1"/>
    <xf numFmtId="0" fontId="9" fillId="0" borderId="60" xfId="0" applyFont="1" applyBorder="1"/>
    <xf numFmtId="0" fontId="9" fillId="0" borderId="61" xfId="0" applyFont="1" applyBorder="1"/>
    <xf numFmtId="0" fontId="5" fillId="0" borderId="2" xfId="0" applyFont="1" applyBorder="1" applyAlignment="1" applyProtection="1">
      <alignment horizontal="center" vertical="center" wrapText="1"/>
      <protection locked="0"/>
    </xf>
    <xf numFmtId="0" fontId="43" fillId="2" borderId="0" xfId="0" applyFont="1" applyFill="1" applyAlignment="1">
      <alignment horizontal="center" vertical="center"/>
    </xf>
    <xf numFmtId="0" fontId="0" fillId="2" borderId="15" xfId="0" applyFill="1" applyBorder="1" applyAlignment="1">
      <alignment horizontal="center" vertical="center"/>
    </xf>
    <xf numFmtId="0" fontId="14" fillId="2" borderId="0" xfId="0" applyFont="1" applyFill="1" applyAlignment="1">
      <alignment horizontal="center" vertical="center"/>
    </xf>
    <xf numFmtId="0" fontId="42" fillId="2" borderId="0" xfId="0" applyFont="1" applyFill="1" applyAlignment="1">
      <alignment horizontal="center" vertical="center"/>
    </xf>
    <xf numFmtId="0" fontId="89" fillId="2" borderId="0" xfId="0" applyFont="1" applyFill="1" applyAlignment="1">
      <alignment horizontal="center" vertical="center"/>
    </xf>
    <xf numFmtId="0" fontId="45" fillId="2" borderId="0" xfId="0" applyFont="1" applyFill="1" applyAlignment="1">
      <alignment horizontal="center" vertical="center"/>
    </xf>
    <xf numFmtId="0" fontId="51" fillId="2" borderId="0" xfId="0" applyFont="1" applyFill="1" applyProtection="1">
      <protection locked="0"/>
    </xf>
    <xf numFmtId="0" fontId="92" fillId="2" borderId="0" xfId="0" applyFont="1" applyFill="1" applyAlignment="1">
      <alignment horizontal="center" vertical="center" wrapText="1"/>
    </xf>
    <xf numFmtId="0" fontId="94" fillId="2" borderId="0" xfId="0" applyFont="1" applyFill="1" applyAlignment="1">
      <alignment horizontal="left" vertical="center"/>
    </xf>
    <xf numFmtId="0" fontId="29" fillId="2" borderId="0" xfId="0" applyFont="1" applyFill="1" applyAlignment="1">
      <alignment horizontal="center" vertical="center"/>
    </xf>
    <xf numFmtId="0" fontId="76" fillId="2" borderId="0" xfId="0" applyFont="1" applyFill="1" applyAlignment="1">
      <alignment horizontal="center" vertical="center" wrapText="1"/>
    </xf>
    <xf numFmtId="0" fontId="29" fillId="2" borderId="0" xfId="0" applyFont="1" applyFill="1"/>
    <xf numFmtId="0" fontId="43" fillId="2" borderId="0" xfId="0" applyFont="1" applyFill="1" applyAlignment="1">
      <alignment horizontal="center" vertical="center" wrapText="1"/>
    </xf>
    <xf numFmtId="0" fontId="43" fillId="2" borderId="15" xfId="0" applyFont="1" applyFill="1" applyBorder="1"/>
    <xf numFmtId="0" fontId="43" fillId="0" borderId="0" xfId="0" applyFont="1"/>
    <xf numFmtId="0" fontId="53" fillId="2" borderId="0" xfId="0" applyFont="1" applyFill="1"/>
    <xf numFmtId="0" fontId="53" fillId="2" borderId="0" xfId="0" applyFont="1" applyFill="1" applyAlignment="1">
      <alignment horizontal="left" vertical="center"/>
    </xf>
    <xf numFmtId="0" fontId="53" fillId="0" borderId="0" xfId="0" applyFont="1" applyAlignment="1">
      <alignment horizontal="left" vertical="center"/>
    </xf>
    <xf numFmtId="0" fontId="53" fillId="2" borderId="0" xfId="0" applyFont="1" applyFill="1" applyAlignment="1">
      <alignment horizontal="left" vertical="center" wrapText="1"/>
    </xf>
    <xf numFmtId="0" fontId="52" fillId="2" borderId="0" xfId="0" applyFont="1" applyFill="1" applyAlignment="1">
      <alignment horizontal="left" vertical="center"/>
    </xf>
    <xf numFmtId="0" fontId="8" fillId="0" borderId="0" xfId="0" applyFont="1" applyAlignment="1">
      <alignment horizontal="center"/>
    </xf>
    <xf numFmtId="0" fontId="9" fillId="0" borderId="0" xfId="0" applyFont="1" applyAlignment="1">
      <alignment horizontal="center"/>
    </xf>
    <xf numFmtId="0" fontId="27" fillId="2" borderId="0" xfId="0" applyFont="1" applyFill="1" applyAlignment="1">
      <alignment vertical="center"/>
    </xf>
    <xf numFmtId="0" fontId="0" fillId="2" borderId="15" xfId="0" applyFill="1" applyBorder="1" applyAlignment="1">
      <alignment horizontal="center"/>
    </xf>
    <xf numFmtId="0" fontId="1" fillId="2" borderId="24" xfId="0" applyFont="1" applyFill="1" applyBorder="1" applyAlignment="1">
      <alignment horizontal="center"/>
    </xf>
    <xf numFmtId="0" fontId="46" fillId="2" borderId="0" xfId="0" applyFont="1" applyFill="1" applyAlignment="1">
      <alignment horizontal="center" wrapText="1"/>
    </xf>
    <xf numFmtId="0" fontId="21" fillId="2" borderId="39" xfId="0" applyFont="1" applyFill="1" applyBorder="1" applyAlignment="1">
      <alignment horizontal="center" vertical="center" wrapText="1"/>
    </xf>
    <xf numFmtId="0" fontId="21" fillId="2" borderId="0" xfId="0" applyFont="1" applyFill="1" applyAlignment="1">
      <alignment horizontal="center" vertical="center" wrapText="1"/>
    </xf>
    <xf numFmtId="0" fontId="21" fillId="2" borderId="15" xfId="0" applyFont="1" applyFill="1" applyBorder="1" applyAlignment="1">
      <alignment horizontal="center" vertical="center" wrapText="1"/>
    </xf>
    <xf numFmtId="0" fontId="30" fillId="11" borderId="0" xfId="0" applyFont="1" applyFill="1" applyAlignment="1">
      <alignment horizontal="center"/>
    </xf>
    <xf numFmtId="0" fontId="9" fillId="0" borderId="2" xfId="0" applyFont="1" applyBorder="1" applyAlignment="1">
      <alignment horizontal="left" vertical="center"/>
    </xf>
    <xf numFmtId="0" fontId="9" fillId="0" borderId="0" xfId="0" applyFont="1" applyAlignment="1">
      <alignment horizontal="left" vertical="center"/>
    </xf>
    <xf numFmtId="0" fontId="48" fillId="2" borderId="0" xfId="0" applyFont="1" applyFill="1" applyAlignment="1">
      <alignment wrapText="1"/>
    </xf>
    <xf numFmtId="0" fontId="67" fillId="2" borderId="0" xfId="0" applyFont="1" applyFill="1"/>
    <xf numFmtId="0" fontId="95" fillId="2" borderId="0" xfId="0" applyFont="1" applyFill="1" applyAlignment="1">
      <alignment vertical="center" wrapText="1"/>
    </xf>
    <xf numFmtId="0" fontId="48" fillId="2" borderId="0" xfId="0" applyFont="1" applyFill="1" applyAlignment="1">
      <alignment vertical="center" wrapText="1"/>
    </xf>
    <xf numFmtId="0" fontId="51" fillId="2" borderId="0" xfId="0" applyFont="1" applyFill="1" applyAlignment="1">
      <alignment horizontal="center"/>
    </xf>
    <xf numFmtId="0" fontId="95" fillId="2" borderId="0" xfId="0" applyFont="1" applyFill="1" applyAlignment="1">
      <alignment horizontal="center" vertical="center" wrapText="1"/>
    </xf>
    <xf numFmtId="0" fontId="96" fillId="7" borderId="2" xfId="0" applyFont="1" applyFill="1" applyBorder="1" applyAlignment="1">
      <alignment horizontal="center" vertical="center" wrapText="1"/>
    </xf>
    <xf numFmtId="0" fontId="92" fillId="2" borderId="0" xfId="0" applyFont="1" applyFill="1" applyAlignment="1">
      <alignment horizontal="center" vertical="center"/>
    </xf>
    <xf numFmtId="0" fontId="97" fillId="2" borderId="0" xfId="0" applyFont="1" applyFill="1" applyAlignment="1" applyProtection="1">
      <alignment horizontal="center" vertical="center"/>
      <protection locked="0"/>
    </xf>
    <xf numFmtId="0" fontId="9" fillId="10" borderId="2" xfId="0" applyFont="1" applyFill="1" applyBorder="1" applyAlignment="1" applyProtection="1">
      <alignment horizontal="center" vertical="center" wrapText="1"/>
      <protection locked="0"/>
    </xf>
    <xf numFmtId="0" fontId="99" fillId="2" borderId="0" xfId="0" applyFont="1" applyFill="1" applyAlignment="1">
      <alignment horizontal="center" vertical="center"/>
    </xf>
    <xf numFmtId="0" fontId="100" fillId="2" borderId="0" xfId="0" applyFont="1" applyFill="1" applyAlignment="1">
      <alignment horizontal="left" vertical="center"/>
    </xf>
    <xf numFmtId="0" fontId="9" fillId="2" borderId="33" xfId="0" applyFont="1" applyFill="1" applyBorder="1" applyAlignment="1">
      <alignment wrapText="1"/>
    </xf>
    <xf numFmtId="0" fontId="22" fillId="2" borderId="0" xfId="0" applyFont="1" applyFill="1" applyAlignment="1">
      <alignment wrapText="1"/>
    </xf>
    <xf numFmtId="0" fontId="9" fillId="2" borderId="14" xfId="0" applyFont="1" applyFill="1" applyBorder="1" applyAlignment="1">
      <alignment vertical="center"/>
    </xf>
    <xf numFmtId="0" fontId="9" fillId="2" borderId="0" xfId="0" applyFont="1" applyFill="1" applyAlignment="1">
      <alignment vertical="center"/>
    </xf>
    <xf numFmtId="0" fontId="9" fillId="2" borderId="15" xfId="0" applyFont="1" applyFill="1" applyBorder="1" applyAlignment="1">
      <alignment horizontal="center" vertical="center"/>
    </xf>
    <xf numFmtId="0" fontId="63" fillId="2" borderId="0" xfId="0" applyFont="1" applyFill="1" applyAlignment="1">
      <alignment horizontal="center" vertical="center"/>
    </xf>
    <xf numFmtId="0" fontId="35" fillId="2" borderId="0" xfId="0" applyFont="1" applyFill="1"/>
    <xf numFmtId="0" fontId="5" fillId="2" borderId="15" xfId="0" applyFont="1" applyFill="1" applyBorder="1"/>
    <xf numFmtId="0" fontId="63" fillId="2" borderId="0" xfId="0" applyFont="1" applyFill="1" applyAlignment="1">
      <alignment vertical="center"/>
    </xf>
    <xf numFmtId="0" fontId="101" fillId="2" borderId="0" xfId="0" applyFont="1" applyFill="1"/>
    <xf numFmtId="0" fontId="102" fillId="2" borderId="0" xfId="0" applyFont="1" applyFill="1" applyAlignment="1">
      <alignment horizontal="center" vertical="center"/>
    </xf>
    <xf numFmtId="0" fontId="9" fillId="2" borderId="15" xfId="0" applyFont="1" applyFill="1" applyBorder="1"/>
    <xf numFmtId="0" fontId="33" fillId="2" borderId="0" xfId="0" applyFont="1" applyFill="1" applyAlignment="1" applyProtection="1">
      <alignment horizontal="center" vertical="center"/>
      <protection locked="0"/>
    </xf>
    <xf numFmtId="0" fontId="53" fillId="2" borderId="33" xfId="0" applyFont="1" applyFill="1" applyBorder="1" applyAlignment="1">
      <alignment horizontal="center" vertical="center"/>
    </xf>
    <xf numFmtId="0" fontId="48" fillId="2" borderId="15" xfId="0" applyFont="1" applyFill="1" applyBorder="1"/>
    <xf numFmtId="0" fontId="48" fillId="2" borderId="15" xfId="0" applyFont="1" applyFill="1" applyBorder="1" applyAlignment="1">
      <alignment wrapText="1"/>
    </xf>
    <xf numFmtId="0" fontId="48" fillId="2" borderId="41" xfId="0" applyFont="1" applyFill="1" applyBorder="1"/>
    <xf numFmtId="0" fontId="13" fillId="14" borderId="10" xfId="0" applyFont="1" applyFill="1" applyBorder="1" applyAlignment="1">
      <alignment horizontal="center" vertical="center"/>
    </xf>
    <xf numFmtId="0" fontId="13" fillId="7" borderId="10" xfId="0" applyFont="1" applyFill="1" applyBorder="1" applyAlignment="1">
      <alignment horizontal="center" vertical="center"/>
    </xf>
    <xf numFmtId="0" fontId="43" fillId="2" borderId="30" xfId="0" applyFont="1" applyFill="1" applyBorder="1" applyAlignment="1">
      <alignment horizontal="center"/>
    </xf>
    <xf numFmtId="0" fontId="49" fillId="2" borderId="0" xfId="0" applyFont="1" applyFill="1" applyAlignment="1">
      <alignment horizontal="center" vertical="center" wrapText="1"/>
    </xf>
    <xf numFmtId="0" fontId="5" fillId="2" borderId="0" xfId="0" applyFont="1" applyFill="1" applyAlignment="1" applyProtection="1">
      <alignment horizontal="center"/>
      <protection locked="0"/>
    </xf>
    <xf numFmtId="0" fontId="43" fillId="2" borderId="39" xfId="0" applyFont="1" applyFill="1" applyBorder="1" applyAlignment="1">
      <alignment horizontal="center"/>
    </xf>
    <xf numFmtId="0" fontId="36" fillId="2" borderId="0" xfId="0" applyFont="1" applyFill="1" applyAlignment="1">
      <alignment horizontal="center" vertical="center" wrapText="1"/>
    </xf>
    <xf numFmtId="0" fontId="19" fillId="7" borderId="2" xfId="0" applyFont="1" applyFill="1" applyBorder="1" applyAlignment="1">
      <alignment horizontal="center" vertical="center"/>
    </xf>
    <xf numFmtId="0" fontId="29" fillId="2" borderId="0" xfId="0" applyFont="1" applyFill="1" applyAlignment="1">
      <alignment wrapText="1"/>
    </xf>
    <xf numFmtId="0" fontId="12" fillId="2" borderId="0" xfId="0" applyFont="1" applyFill="1" applyAlignment="1">
      <alignment horizontal="left" vertical="center" wrapText="1"/>
    </xf>
    <xf numFmtId="0" fontId="30" fillId="11" borderId="59" xfId="0" applyFont="1" applyFill="1" applyBorder="1"/>
    <xf numFmtId="0" fontId="30" fillId="11" borderId="61" xfId="0" applyFont="1" applyFill="1" applyBorder="1"/>
    <xf numFmtId="0" fontId="9" fillId="6" borderId="2" xfId="0" applyFont="1" applyFill="1" applyBorder="1" applyAlignment="1">
      <alignment horizontal="center" vertical="center"/>
    </xf>
    <xf numFmtId="0" fontId="13" fillId="7" borderId="2" xfId="0" applyFont="1" applyFill="1" applyBorder="1" applyAlignment="1">
      <alignment horizontal="center"/>
    </xf>
    <xf numFmtId="0" fontId="21" fillId="2" borderId="14" xfId="0" applyFont="1" applyFill="1" applyBorder="1" applyAlignment="1">
      <alignment horizontal="center" vertical="center" wrapText="1"/>
    </xf>
    <xf numFmtId="0" fontId="9" fillId="2" borderId="33" xfId="0" applyFont="1" applyFill="1" applyBorder="1" applyAlignment="1">
      <alignment horizontal="center" vertical="center"/>
    </xf>
    <xf numFmtId="0" fontId="13" fillId="7" borderId="10" xfId="0" applyFont="1" applyFill="1" applyBorder="1" applyAlignment="1">
      <alignment horizontal="center"/>
    </xf>
    <xf numFmtId="0" fontId="72" fillId="2" borderId="0" xfId="0" applyFont="1" applyFill="1" applyAlignment="1">
      <alignment horizontal="center" vertical="center"/>
    </xf>
    <xf numFmtId="0" fontId="72" fillId="0" borderId="0" xfId="0" applyFont="1" applyAlignment="1">
      <alignment horizontal="center" vertical="center"/>
    </xf>
    <xf numFmtId="0" fontId="9" fillId="0" borderId="10" xfId="0" applyFont="1" applyBorder="1" applyAlignment="1" applyProtection="1">
      <alignment horizontal="center" vertical="center"/>
      <protection locked="0"/>
    </xf>
    <xf numFmtId="0" fontId="9" fillId="2" borderId="24" xfId="0" applyFont="1" applyFill="1" applyBorder="1" applyAlignment="1">
      <alignment horizontal="center" vertical="center"/>
    </xf>
    <xf numFmtId="0" fontId="13" fillId="12" borderId="2" xfId="0" applyFont="1" applyFill="1" applyBorder="1" applyAlignment="1">
      <alignment horizontal="center" vertical="center"/>
    </xf>
    <xf numFmtId="0" fontId="13" fillId="4" borderId="2" xfId="0" applyFont="1" applyFill="1" applyBorder="1" applyAlignment="1">
      <alignment horizontal="center" vertical="center"/>
    </xf>
    <xf numFmtId="0" fontId="1" fillId="7" borderId="35" xfId="0" applyFont="1" applyFill="1" applyBorder="1" applyAlignment="1">
      <alignment vertical="center"/>
    </xf>
    <xf numFmtId="0" fontId="1" fillId="7" borderId="40" xfId="0" applyFont="1" applyFill="1" applyBorder="1" applyAlignment="1">
      <alignment vertical="center"/>
    </xf>
    <xf numFmtId="0" fontId="10" fillId="7" borderId="33" xfId="0" applyFont="1" applyFill="1" applyBorder="1" applyAlignment="1">
      <alignment vertical="center" wrapText="1"/>
    </xf>
    <xf numFmtId="0" fontId="10" fillId="7" borderId="41" xfId="0" applyFont="1" applyFill="1" applyBorder="1" applyAlignment="1">
      <alignment vertical="center" wrapText="1"/>
    </xf>
    <xf numFmtId="0" fontId="21" fillId="7" borderId="30" xfId="0" applyFont="1" applyFill="1" applyBorder="1" applyAlignment="1">
      <alignment vertical="center" wrapText="1"/>
    </xf>
    <xf numFmtId="0" fontId="21" fillId="7" borderId="39" xfId="0" applyFont="1" applyFill="1" applyBorder="1" applyAlignment="1">
      <alignment vertical="center" wrapText="1"/>
    </xf>
    <xf numFmtId="0" fontId="1" fillId="7" borderId="32" xfId="0" applyFont="1" applyFill="1" applyBorder="1" applyAlignment="1">
      <alignment vertical="center"/>
    </xf>
    <xf numFmtId="0" fontId="61" fillId="2" borderId="33" xfId="0" applyFont="1" applyFill="1" applyBorder="1"/>
    <xf numFmtId="0" fontId="16" fillId="10" borderId="2" xfId="0" applyFont="1" applyFill="1" applyBorder="1" applyAlignment="1" applyProtection="1">
      <alignment horizontal="center"/>
      <protection locked="0"/>
    </xf>
    <xf numFmtId="0" fontId="55" fillId="2" borderId="49" xfId="0" applyFont="1" applyFill="1" applyBorder="1" applyAlignment="1">
      <alignment horizontal="center" vertical="center" wrapText="1"/>
    </xf>
    <xf numFmtId="0" fontId="9" fillId="0" borderId="0" xfId="0" applyFont="1" applyAlignment="1">
      <alignment vertical="center"/>
    </xf>
    <xf numFmtId="0" fontId="5" fillId="6" borderId="2" xfId="0" applyFont="1" applyFill="1" applyBorder="1" applyAlignment="1">
      <alignment horizontal="center" vertical="center"/>
    </xf>
    <xf numFmtId="0" fontId="102" fillId="2" borderId="0" xfId="0" applyFont="1" applyFill="1" applyAlignment="1">
      <alignment horizontal="center" vertical="center" wrapText="1"/>
    </xf>
    <xf numFmtId="0" fontId="13" fillId="6" borderId="2" xfId="0" applyFont="1" applyFill="1" applyBorder="1" applyAlignment="1">
      <alignment horizontal="center"/>
    </xf>
    <xf numFmtId="0" fontId="63" fillId="7" borderId="2" xfId="0" applyFont="1" applyFill="1" applyBorder="1" applyAlignment="1">
      <alignment horizontal="center" vertical="center"/>
    </xf>
    <xf numFmtId="0" fontId="63" fillId="7" borderId="2" xfId="0" applyFont="1" applyFill="1" applyBorder="1" applyAlignment="1">
      <alignment horizontal="center" vertical="center" wrapText="1"/>
    </xf>
    <xf numFmtId="0" fontId="13" fillId="6" borderId="2" xfId="0" applyFont="1" applyFill="1" applyBorder="1" applyAlignment="1">
      <alignment horizontal="center" vertical="center"/>
    </xf>
    <xf numFmtId="0" fontId="0" fillId="2" borderId="0" xfId="0" applyFill="1" applyAlignment="1">
      <alignment horizontal="left"/>
    </xf>
    <xf numFmtId="0" fontId="0" fillId="0" borderId="0" xfId="0" applyAlignment="1">
      <alignment horizontal="left"/>
    </xf>
    <xf numFmtId="0" fontId="19" fillId="7" borderId="35" xfId="0" applyFont="1" applyFill="1" applyBorder="1" applyAlignment="1">
      <alignment vertical="center"/>
    </xf>
    <xf numFmtId="0" fontId="19" fillId="7" borderId="40" xfId="0" applyFont="1" applyFill="1" applyBorder="1" applyAlignment="1">
      <alignment vertical="center"/>
    </xf>
    <xf numFmtId="0" fontId="21" fillId="7" borderId="35" xfId="0" applyFont="1" applyFill="1" applyBorder="1" applyAlignment="1">
      <alignment vertical="center" wrapText="1"/>
    </xf>
    <xf numFmtId="0" fontId="21" fillId="7" borderId="40" xfId="0" applyFont="1" applyFill="1" applyBorder="1" applyAlignment="1">
      <alignment vertical="center" wrapText="1"/>
    </xf>
    <xf numFmtId="0" fontId="33" fillId="2" borderId="0" xfId="0" applyFont="1" applyFill="1" applyAlignment="1">
      <alignment horizontal="left" vertical="center"/>
    </xf>
    <xf numFmtId="0" fontId="33" fillId="2" borderId="0" xfId="0" applyFont="1" applyFill="1" applyAlignment="1" applyProtection="1">
      <alignment horizontal="left" vertical="center"/>
      <protection locked="0"/>
    </xf>
    <xf numFmtId="0" fontId="0" fillId="2" borderId="0" xfId="0" applyFill="1" applyAlignment="1">
      <alignment horizontal="left" vertical="center"/>
    </xf>
    <xf numFmtId="0" fontId="103" fillId="2" borderId="0" xfId="0" applyFont="1" applyFill="1" applyAlignment="1">
      <alignment horizontal="left" vertical="center"/>
    </xf>
    <xf numFmtId="0" fontId="72" fillId="2" borderId="0" xfId="0" applyFont="1" applyFill="1" applyAlignment="1">
      <alignment horizontal="left" vertical="center"/>
    </xf>
    <xf numFmtId="0" fontId="72" fillId="0" borderId="0" xfId="0" applyFont="1" applyAlignment="1">
      <alignment horizontal="left" vertical="center"/>
    </xf>
    <xf numFmtId="0" fontId="43" fillId="2" borderId="0" xfId="0" applyFont="1" applyFill="1" applyAlignment="1">
      <alignment horizontal="left" vertical="center"/>
    </xf>
    <xf numFmtId="0" fontId="0" fillId="0" borderId="0" xfId="0" applyAlignment="1">
      <alignment horizontal="left" vertical="center"/>
    </xf>
    <xf numFmtId="0" fontId="1" fillId="2" borderId="0" xfId="0" applyFont="1" applyFill="1" applyAlignment="1">
      <alignment vertical="center"/>
    </xf>
    <xf numFmtId="0" fontId="43" fillId="2" borderId="15" xfId="0" applyFont="1" applyFill="1" applyBorder="1" applyAlignment="1">
      <alignment horizontal="center" vertical="center"/>
    </xf>
    <xf numFmtId="0" fontId="19" fillId="2" borderId="0" xfId="0" applyFont="1" applyFill="1" applyAlignment="1">
      <alignment vertical="center"/>
    </xf>
    <xf numFmtId="0" fontId="5" fillId="0" borderId="51" xfId="0" applyFont="1" applyBorder="1" applyAlignment="1" applyProtection="1">
      <alignment horizontal="center" vertical="center"/>
      <protection locked="0"/>
    </xf>
    <xf numFmtId="0" fontId="5" fillId="0" borderId="20"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0" fontId="60" fillId="0" borderId="4" xfId="0" applyFont="1" applyBorder="1" applyAlignment="1" applyProtection="1">
      <alignment horizontal="center" vertical="center" wrapText="1"/>
      <protection locked="0"/>
    </xf>
    <xf numFmtId="0" fontId="60" fillId="0" borderId="5" xfId="0" applyFont="1" applyBorder="1" applyAlignment="1" applyProtection="1">
      <alignment horizontal="center" vertical="center" wrapText="1"/>
      <protection locked="0"/>
    </xf>
    <xf numFmtId="0" fontId="60" fillId="0" borderId="36" xfId="0" applyFont="1" applyBorder="1" applyAlignment="1" applyProtection="1">
      <alignment horizontal="center" vertical="center" wrapText="1"/>
      <protection locked="0"/>
    </xf>
    <xf numFmtId="0" fontId="0" fillId="2" borderId="14" xfId="0" applyFill="1" applyBorder="1" applyAlignment="1">
      <alignment horizontal="center" vertical="center" wrapText="1"/>
    </xf>
    <xf numFmtId="0" fontId="13" fillId="14" borderId="2" xfId="0" applyFont="1" applyFill="1" applyBorder="1" applyAlignment="1">
      <alignment horizontal="center" vertical="center" wrapText="1"/>
    </xf>
    <xf numFmtId="0" fontId="1" fillId="12" borderId="2" xfId="0" applyFont="1" applyFill="1" applyBorder="1" applyAlignment="1">
      <alignment horizontal="center"/>
    </xf>
    <xf numFmtId="0" fontId="0" fillId="0" borderId="3" xfId="0" applyBorder="1" applyAlignment="1" applyProtection="1">
      <alignment horizontal="center"/>
      <protection locked="0"/>
    </xf>
    <xf numFmtId="0" fontId="1" fillId="5" borderId="2" xfId="0" applyFont="1" applyFill="1" applyBorder="1" applyAlignment="1">
      <alignment horizontal="center"/>
    </xf>
    <xf numFmtId="0" fontId="35" fillId="2" borderId="2" xfId="0" applyFont="1" applyFill="1" applyBorder="1" applyAlignment="1">
      <alignment horizontal="center" vertical="center"/>
    </xf>
    <xf numFmtId="0" fontId="0" fillId="0" borderId="0" xfId="0" applyAlignment="1">
      <alignment horizontal="center"/>
    </xf>
    <xf numFmtId="0" fontId="9" fillId="0" borderId="5" xfId="0" applyFont="1" applyBorder="1" applyAlignment="1" applyProtection="1">
      <alignment horizontal="center" vertical="center" wrapText="1"/>
      <protection locked="0"/>
    </xf>
    <xf numFmtId="0" fontId="9" fillId="0" borderId="36" xfId="0" applyFont="1" applyBorder="1" applyAlignment="1" applyProtection="1">
      <alignment horizontal="center" vertical="center" wrapText="1"/>
      <protection locked="0"/>
    </xf>
    <xf numFmtId="0" fontId="9" fillId="10" borderId="2" xfId="0" applyFont="1" applyFill="1" applyBorder="1" applyAlignment="1" applyProtection="1">
      <alignment horizontal="center"/>
      <protection locked="0"/>
    </xf>
    <xf numFmtId="0" fontId="9" fillId="10" borderId="2" xfId="0" applyFont="1" applyFill="1" applyBorder="1" applyAlignment="1" applyProtection="1">
      <alignment horizontal="center" wrapText="1"/>
      <protection locked="0"/>
    </xf>
    <xf numFmtId="0" fontId="5" fillId="2" borderId="0" xfId="0" applyFont="1" applyFill="1" applyAlignment="1">
      <alignment wrapText="1"/>
    </xf>
    <xf numFmtId="0" fontId="45" fillId="2" borderId="0" xfId="0" applyFont="1" applyFill="1" applyAlignment="1">
      <alignment wrapText="1"/>
    </xf>
    <xf numFmtId="0" fontId="36" fillId="2" borderId="0" xfId="0" applyFont="1" applyFill="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27" fillId="2" borderId="0" xfId="0" applyFont="1" applyFill="1" applyAlignment="1">
      <alignment horizontal="left" vertical="center" wrapText="1"/>
    </xf>
    <xf numFmtId="49" fontId="9" fillId="10" borderId="2" xfId="0" applyNumberFormat="1" applyFont="1" applyFill="1" applyBorder="1" applyAlignment="1" applyProtection="1">
      <alignment horizontal="center" vertical="center" wrapText="1"/>
      <protection locked="0"/>
    </xf>
    <xf numFmtId="14" fontId="9" fillId="10" borderId="2" xfId="0" applyNumberFormat="1" applyFont="1" applyFill="1" applyBorder="1" applyAlignment="1" applyProtection="1">
      <alignment horizontal="center" vertical="center" wrapText="1"/>
      <protection locked="0"/>
    </xf>
    <xf numFmtId="0" fontId="19" fillId="6" borderId="2" xfId="0" applyFont="1" applyFill="1" applyBorder="1" applyAlignment="1">
      <alignment horizontal="center"/>
    </xf>
    <xf numFmtId="1" fontId="9" fillId="10" borderId="2" xfId="0" applyNumberFormat="1" applyFont="1" applyFill="1" applyBorder="1" applyAlignment="1" applyProtection="1">
      <alignment horizontal="center" vertical="center" wrapText="1"/>
      <protection locked="0"/>
    </xf>
    <xf numFmtId="14" fontId="9" fillId="10" borderId="2" xfId="0" applyNumberFormat="1" applyFont="1" applyFill="1" applyBorder="1" applyAlignment="1" applyProtection="1">
      <alignment wrapText="1"/>
      <protection locked="0"/>
    </xf>
    <xf numFmtId="1" fontId="8" fillId="7" borderId="2" xfId="0" applyNumberFormat="1" applyFont="1" applyFill="1" applyBorder="1" applyAlignment="1">
      <alignment horizontal="center" vertical="center" wrapText="1"/>
    </xf>
    <xf numFmtId="14" fontId="9" fillId="0" borderId="2" xfId="0" applyNumberFormat="1" applyFont="1" applyBorder="1" applyAlignment="1" applyProtection="1">
      <alignment horizontal="center" vertical="center" wrapText="1"/>
      <protection locked="0"/>
    </xf>
    <xf numFmtId="0" fontId="76" fillId="2" borderId="0" xfId="0" applyFont="1" applyFill="1" applyAlignment="1">
      <alignment horizontal="center" vertical="center"/>
    </xf>
    <xf numFmtId="0" fontId="0" fillId="6" borderId="2" xfId="0" applyFill="1" applyBorder="1" applyAlignment="1">
      <alignment horizontal="center"/>
    </xf>
    <xf numFmtId="0" fontId="0" fillId="7" borderId="2" xfId="0" applyFill="1" applyBorder="1" applyAlignment="1">
      <alignment horizontal="center" vertical="center" wrapText="1"/>
    </xf>
    <xf numFmtId="0" fontId="19" fillId="7" borderId="34" xfId="0" applyFont="1" applyFill="1" applyBorder="1"/>
    <xf numFmtId="0" fontId="19" fillId="6" borderId="2" xfId="0" applyFont="1" applyFill="1" applyBorder="1" applyAlignment="1">
      <alignment horizontal="center" wrapText="1"/>
    </xf>
    <xf numFmtId="0" fontId="1" fillId="7" borderId="2" xfId="0" applyFont="1" applyFill="1" applyBorder="1" applyAlignment="1">
      <alignment wrapText="1"/>
    </xf>
    <xf numFmtId="0" fontId="5" fillId="6" borderId="2" xfId="0" applyFont="1" applyFill="1" applyBorder="1" applyAlignment="1">
      <alignment horizontal="center" vertical="center" wrapText="1"/>
    </xf>
    <xf numFmtId="0" fontId="9" fillId="0" borderId="4" xfId="0" applyFont="1" applyBorder="1" applyAlignment="1" applyProtection="1">
      <alignment horizontal="center" vertical="center" wrapText="1"/>
      <protection locked="0"/>
    </xf>
    <xf numFmtId="0" fontId="5" fillId="6" borderId="2" xfId="0" applyFont="1" applyFill="1" applyBorder="1" applyAlignment="1">
      <alignment horizontal="center"/>
    </xf>
    <xf numFmtId="0" fontId="9" fillId="6" borderId="2" xfId="0" applyFont="1" applyFill="1" applyBorder="1" applyAlignment="1">
      <alignment horizontal="center" vertical="center" wrapText="1"/>
    </xf>
    <xf numFmtId="0" fontId="60" fillId="0" borderId="2" xfId="0" applyFont="1" applyBorder="1" applyAlignment="1" applyProtection="1">
      <alignment horizontal="center" vertical="center" wrapText="1"/>
      <protection locked="0"/>
    </xf>
    <xf numFmtId="0" fontId="9" fillId="2" borderId="2" xfId="0" applyFont="1" applyFill="1" applyBorder="1" applyAlignment="1">
      <alignment horizontal="center" vertical="center" wrapText="1"/>
    </xf>
    <xf numFmtId="0" fontId="1" fillId="7" borderId="2" xfId="0" applyFont="1" applyFill="1" applyBorder="1" applyAlignment="1">
      <alignment horizontal="center" vertical="center"/>
    </xf>
    <xf numFmtId="0" fontId="60" fillId="10" borderId="2" xfId="0" applyFont="1" applyFill="1" applyBorder="1" applyAlignment="1" applyProtection="1">
      <alignment horizontal="center" vertical="center" wrapText="1"/>
      <protection locked="0"/>
    </xf>
    <xf numFmtId="0" fontId="60" fillId="10" borderId="2" xfId="0" applyFont="1" applyFill="1" applyBorder="1" applyAlignment="1" applyProtection="1">
      <alignment vertical="center" wrapText="1"/>
      <protection locked="0"/>
    </xf>
    <xf numFmtId="0" fontId="105" fillId="14" borderId="2" xfId="0" applyFont="1" applyFill="1" applyBorder="1" applyAlignment="1">
      <alignment horizontal="center" vertical="center" wrapText="1"/>
    </xf>
    <xf numFmtId="0" fontId="105" fillId="3" borderId="2" xfId="0" applyFont="1" applyFill="1" applyBorder="1" applyAlignment="1">
      <alignment horizontal="center" vertical="center" wrapText="1"/>
    </xf>
    <xf numFmtId="0" fontId="13" fillId="6" borderId="2" xfId="0" applyFont="1" applyFill="1" applyBorder="1" applyAlignment="1">
      <alignment horizontal="center" vertical="center" wrapText="1"/>
    </xf>
    <xf numFmtId="0" fontId="19" fillId="14" borderId="2" xfId="0" applyFont="1" applyFill="1" applyBorder="1" applyAlignment="1">
      <alignment horizontal="center" vertical="center"/>
    </xf>
    <xf numFmtId="0" fontId="19" fillId="7" borderId="2" xfId="0" applyFont="1" applyFill="1" applyBorder="1" applyAlignment="1">
      <alignment horizontal="center"/>
    </xf>
    <xf numFmtId="0" fontId="13" fillId="12" borderId="2" xfId="0" applyFont="1" applyFill="1" applyBorder="1" applyAlignment="1">
      <alignment horizontal="center" vertical="center" wrapText="1"/>
    </xf>
    <xf numFmtId="0" fontId="27" fillId="10" borderId="2" xfId="0" applyFont="1" applyFill="1" applyBorder="1" applyAlignment="1" applyProtection="1">
      <alignment wrapText="1"/>
      <protection locked="0"/>
    </xf>
    <xf numFmtId="0" fontId="16" fillId="10" borderId="2" xfId="0" applyFont="1" applyFill="1" applyBorder="1" applyAlignment="1" applyProtection="1">
      <alignment horizontal="center" vertical="center" wrapText="1"/>
      <protection locked="0"/>
    </xf>
    <xf numFmtId="0" fontId="56" fillId="2" borderId="2" xfId="0" applyFont="1" applyFill="1" applyBorder="1" applyAlignment="1">
      <alignment horizontal="center" vertical="center" wrapText="1"/>
    </xf>
    <xf numFmtId="0" fontId="56" fillId="2" borderId="17" xfId="0" applyFont="1" applyFill="1" applyBorder="1" applyAlignment="1">
      <alignment horizontal="center" vertical="center" wrapText="1"/>
    </xf>
    <xf numFmtId="0" fontId="56" fillId="2" borderId="18" xfId="0" applyFont="1" applyFill="1" applyBorder="1" applyAlignment="1">
      <alignment horizontal="center" vertical="center" wrapText="1"/>
    </xf>
    <xf numFmtId="1" fontId="9" fillId="0" borderId="2" xfId="0" applyNumberFormat="1" applyFont="1" applyBorder="1" applyAlignment="1" applyProtection="1">
      <alignment horizontal="center" vertical="center" wrapText="1"/>
      <protection locked="0"/>
    </xf>
    <xf numFmtId="0" fontId="9" fillId="0" borderId="13" xfId="0" applyFont="1" applyBorder="1" applyAlignment="1" applyProtection="1">
      <alignment horizontal="center" vertical="center" wrapText="1"/>
      <protection locked="0"/>
    </xf>
    <xf numFmtId="1" fontId="9" fillId="0" borderId="6" xfId="0" applyNumberFormat="1" applyFont="1" applyBorder="1" applyAlignment="1" applyProtection="1">
      <alignment horizontal="center" vertical="center" wrapText="1"/>
      <protection locked="0"/>
    </xf>
    <xf numFmtId="0" fontId="9" fillId="0" borderId="6" xfId="0" applyFont="1" applyBorder="1" applyAlignment="1" applyProtection="1">
      <alignment horizontal="center" vertical="center" wrapText="1"/>
      <protection locked="0"/>
    </xf>
    <xf numFmtId="0" fontId="49" fillId="14" borderId="2" xfId="0" applyFont="1" applyFill="1" applyBorder="1" applyAlignment="1">
      <alignment vertical="center" wrapText="1"/>
    </xf>
    <xf numFmtId="0" fontId="13" fillId="14" borderId="2" xfId="0" applyFont="1" applyFill="1" applyBorder="1" applyAlignment="1">
      <alignment vertical="center" wrapText="1"/>
    </xf>
    <xf numFmtId="0" fontId="58" fillId="7" borderId="30" xfId="0" applyFont="1" applyFill="1" applyBorder="1" applyAlignment="1">
      <alignment vertical="center" wrapText="1"/>
    </xf>
    <xf numFmtId="0" fontId="8" fillId="7" borderId="2" xfId="0" applyFont="1" applyFill="1" applyBorder="1" applyAlignment="1">
      <alignment vertical="center" wrapText="1"/>
    </xf>
    <xf numFmtId="0" fontId="1" fillId="7" borderId="34" xfId="0" applyFont="1" applyFill="1" applyBorder="1"/>
    <xf numFmtId="0" fontId="106" fillId="2" borderId="0" xfId="0" applyFont="1" applyFill="1"/>
    <xf numFmtId="0" fontId="107" fillId="2" borderId="0" xfId="0" applyFont="1" applyFill="1"/>
    <xf numFmtId="0" fontId="43" fillId="2" borderId="0" xfId="0" applyFont="1" applyFill="1" applyAlignment="1">
      <alignment horizontal="center"/>
    </xf>
    <xf numFmtId="0" fontId="43" fillId="2" borderId="15" xfId="0" applyFont="1" applyFill="1" applyBorder="1" applyAlignment="1">
      <alignment horizontal="center"/>
    </xf>
    <xf numFmtId="0" fontId="49" fillId="2" borderId="15" xfId="0" applyFont="1" applyFill="1" applyBorder="1" applyAlignment="1">
      <alignment horizontal="center" vertical="center" wrapText="1"/>
    </xf>
    <xf numFmtId="0" fontId="5" fillId="2" borderId="15" xfId="0" applyFont="1" applyFill="1" applyBorder="1" applyAlignment="1" applyProtection="1">
      <alignment horizontal="center"/>
      <protection locked="0"/>
    </xf>
    <xf numFmtId="0" fontId="1" fillId="7" borderId="34" xfId="0" applyFont="1" applyFill="1" applyBorder="1" applyAlignment="1">
      <alignment vertical="center" wrapText="1"/>
    </xf>
    <xf numFmtId="0" fontId="13" fillId="2" borderId="1" xfId="0" applyFont="1" applyFill="1" applyBorder="1"/>
    <xf numFmtId="0" fontId="5" fillId="2" borderId="33" xfId="0" applyFont="1" applyFill="1" applyBorder="1" applyAlignment="1">
      <alignment horizontal="center" vertical="center" wrapText="1"/>
    </xf>
    <xf numFmtId="0" fontId="16" fillId="10" borderId="2" xfId="0" applyFont="1" applyFill="1"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2" borderId="62" xfId="0" applyFill="1" applyBorder="1"/>
    <xf numFmtId="0" fontId="32" fillId="2" borderId="0" xfId="0" applyFont="1" applyFill="1" applyAlignment="1">
      <alignment horizontal="center" vertical="center" wrapText="1"/>
    </xf>
    <xf numFmtId="0" fontId="13" fillId="2" borderId="25" xfId="0" applyFont="1" applyFill="1" applyBorder="1"/>
    <xf numFmtId="0" fontId="63" fillId="7" borderId="2" xfId="0" applyFont="1" applyFill="1" applyBorder="1" applyAlignment="1" applyProtection="1">
      <alignment horizontal="center" vertical="center"/>
      <protection locked="0"/>
    </xf>
    <xf numFmtId="0" fontId="1" fillId="7" borderId="32" xfId="0" applyFont="1" applyFill="1" applyBorder="1" applyAlignment="1">
      <alignment vertical="center" wrapText="1"/>
    </xf>
    <xf numFmtId="0" fontId="1" fillId="2" borderId="0" xfId="0" applyFont="1" applyFill="1" applyAlignment="1">
      <alignment vertical="center" wrapText="1"/>
    </xf>
    <xf numFmtId="0" fontId="93" fillId="2" borderId="0" xfId="0" applyFont="1" applyFill="1" applyAlignment="1">
      <alignment horizontal="left" vertical="center" wrapText="1"/>
    </xf>
    <xf numFmtId="0" fontId="93" fillId="2" borderId="0" xfId="0" applyFont="1" applyFill="1" applyAlignment="1">
      <alignment horizontal="left" vertical="center"/>
    </xf>
    <xf numFmtId="0" fontId="44" fillId="2" borderId="32" xfId="0" applyFont="1" applyFill="1" applyBorder="1" applyAlignment="1">
      <alignment horizontal="center" vertical="center"/>
    </xf>
    <xf numFmtId="0" fontId="9" fillId="0" borderId="0" xfId="0" applyFont="1" applyAlignment="1">
      <alignment horizontal="center" vertical="center"/>
    </xf>
    <xf numFmtId="0" fontId="5" fillId="12" borderId="2" xfId="0" applyFont="1" applyFill="1" applyBorder="1" applyAlignment="1" applyProtection="1">
      <alignment horizontal="center" vertical="center"/>
      <protection locked="0"/>
    </xf>
    <xf numFmtId="0" fontId="8" fillId="12" borderId="2" xfId="0" applyFont="1" applyFill="1" applyBorder="1" applyAlignment="1" applyProtection="1">
      <alignment horizontal="center" vertical="center" wrapText="1"/>
      <protection locked="0"/>
    </xf>
    <xf numFmtId="0" fontId="9" fillId="10" borderId="10" xfId="0" applyFont="1" applyFill="1" applyBorder="1" applyAlignment="1" applyProtection="1">
      <alignment horizontal="center" vertical="center"/>
      <protection locked="0"/>
    </xf>
    <xf numFmtId="0" fontId="5" fillId="7" borderId="2" xfId="0" applyFont="1" applyFill="1" applyBorder="1" applyAlignment="1">
      <alignment vertical="center" wrapText="1"/>
    </xf>
    <xf numFmtId="0" fontId="5" fillId="0" borderId="2" xfId="0" applyFont="1" applyBorder="1" applyAlignment="1">
      <alignment horizontal="center"/>
    </xf>
    <xf numFmtId="0" fontId="5" fillId="7" borderId="22" xfId="0" applyFont="1" applyFill="1" applyBorder="1" applyAlignment="1">
      <alignment vertical="center" wrapText="1"/>
    </xf>
    <xf numFmtId="0" fontId="6" fillId="7" borderId="24" xfId="0" applyFont="1" applyFill="1" applyBorder="1" applyAlignment="1">
      <alignment vertical="center" wrapText="1"/>
    </xf>
    <xf numFmtId="0" fontId="6" fillId="14" borderId="24" xfId="0" applyFont="1" applyFill="1" applyBorder="1" applyAlignment="1">
      <alignment vertical="center" wrapText="1"/>
    </xf>
    <xf numFmtId="0" fontId="5" fillId="2" borderId="2" xfId="0" applyFont="1" applyFill="1" applyBorder="1" applyAlignment="1">
      <alignment horizontal="center" vertical="center" wrapText="1"/>
    </xf>
    <xf numFmtId="0" fontId="5" fillId="7" borderId="24" xfId="0" applyFont="1" applyFill="1" applyBorder="1" applyAlignment="1">
      <alignment vertical="center" wrapText="1"/>
    </xf>
    <xf numFmtId="0" fontId="5" fillId="7" borderId="26" xfId="0" applyFont="1" applyFill="1" applyBorder="1" applyAlignment="1">
      <alignment vertical="center" wrapText="1"/>
    </xf>
    <xf numFmtId="0" fontId="0" fillId="2" borderId="22" xfId="0" applyFill="1" applyBorder="1"/>
    <xf numFmtId="0" fontId="58" fillId="2" borderId="50" xfId="0" applyFont="1" applyFill="1" applyBorder="1" applyAlignment="1">
      <alignment vertical="center" wrapText="1"/>
    </xf>
    <xf numFmtId="0" fontId="58" fillId="2" borderId="50" xfId="0" applyFont="1" applyFill="1" applyBorder="1" applyAlignment="1">
      <alignment horizontal="center" vertical="center" wrapText="1"/>
    </xf>
    <xf numFmtId="0" fontId="53" fillId="0" borderId="0" xfId="0" applyFont="1" applyAlignment="1">
      <alignment horizontal="center" vertical="center"/>
    </xf>
    <xf numFmtId="0" fontId="1" fillId="7" borderId="34" xfId="0" applyFont="1" applyFill="1" applyBorder="1" applyAlignment="1">
      <alignment vertical="center"/>
    </xf>
    <xf numFmtId="0" fontId="8" fillId="7" borderId="13" xfId="0" applyFont="1" applyFill="1" applyBorder="1" applyAlignment="1">
      <alignment horizontal="center" vertical="center" wrapText="1"/>
    </xf>
    <xf numFmtId="0" fontId="9" fillId="0" borderId="13" xfId="0" applyFont="1" applyBorder="1" applyAlignment="1" applyProtection="1">
      <alignment horizontal="center"/>
      <protection locked="0"/>
    </xf>
    <xf numFmtId="0" fontId="0" fillId="2" borderId="45" xfId="0" applyFill="1" applyBorder="1"/>
    <xf numFmtId="0" fontId="13" fillId="7" borderId="9" xfId="0" applyFont="1" applyFill="1" applyBorder="1" applyAlignment="1">
      <alignment horizontal="center" vertical="center" wrapText="1"/>
    </xf>
    <xf numFmtId="0" fontId="7" fillId="7" borderId="32" xfId="0" applyFont="1" applyFill="1" applyBorder="1" applyAlignment="1">
      <alignment vertical="center" wrapText="1"/>
    </xf>
    <xf numFmtId="0" fontId="7" fillId="7" borderId="33" xfId="0" applyFont="1" applyFill="1" applyBorder="1" applyAlignment="1">
      <alignment vertical="center" wrapText="1"/>
    </xf>
    <xf numFmtId="0" fontId="7" fillId="7" borderId="41" xfId="0" applyFont="1" applyFill="1" applyBorder="1" applyAlignment="1">
      <alignment vertical="center" wrapText="1"/>
    </xf>
    <xf numFmtId="0" fontId="21" fillId="7" borderId="29" xfId="0" applyFont="1" applyFill="1" applyBorder="1" applyAlignment="1">
      <alignment vertical="center" wrapText="1"/>
    </xf>
    <xf numFmtId="0" fontId="59" fillId="2" borderId="0" xfId="0" applyFont="1" applyFill="1" applyAlignment="1">
      <alignment horizontal="center" vertical="center"/>
    </xf>
    <xf numFmtId="0" fontId="0" fillId="10" borderId="2" xfId="0" applyFill="1" applyBorder="1" applyAlignment="1" applyProtection="1">
      <alignment horizontal="center"/>
      <protection locked="0"/>
    </xf>
    <xf numFmtId="0" fontId="9" fillId="0" borderId="64" xfId="0" applyFont="1" applyBorder="1"/>
    <xf numFmtId="0" fontId="9" fillId="0" borderId="63" xfId="0" applyFont="1" applyBorder="1"/>
    <xf numFmtId="0" fontId="33" fillId="2" borderId="0" xfId="0" applyFont="1" applyFill="1" applyAlignment="1">
      <alignment horizontal="center" vertical="center" wrapText="1"/>
    </xf>
    <xf numFmtId="0" fontId="33" fillId="2" borderId="15" xfId="0" applyFont="1" applyFill="1" applyBorder="1" applyAlignment="1">
      <alignment horizontal="center" vertical="center" wrapText="1"/>
    </xf>
    <xf numFmtId="0" fontId="109" fillId="2" borderId="0" xfId="0" applyFont="1" applyFill="1" applyAlignment="1">
      <alignment horizontal="center" vertical="center" wrapText="1"/>
    </xf>
    <xf numFmtId="0" fontId="103" fillId="2" borderId="0" xfId="0" applyFont="1" applyFill="1" applyAlignment="1">
      <alignment horizontal="center" vertical="center" wrapText="1"/>
    </xf>
    <xf numFmtId="0" fontId="33" fillId="0" borderId="0" xfId="0" applyFont="1" applyAlignment="1">
      <alignment horizontal="center" vertical="center" wrapText="1"/>
    </xf>
    <xf numFmtId="0" fontId="82" fillId="2" borderId="0" xfId="0" applyFont="1" applyFill="1" applyAlignment="1">
      <alignment horizontal="center" vertical="center" wrapText="1"/>
    </xf>
    <xf numFmtId="0" fontId="1" fillId="7" borderId="33" xfId="0" applyFont="1" applyFill="1" applyBorder="1" applyAlignment="1">
      <alignment horizontal="center" vertical="center" wrapText="1"/>
    </xf>
    <xf numFmtId="0" fontId="49" fillId="3" borderId="2" xfId="0" applyFont="1" applyFill="1" applyBorder="1" applyAlignment="1">
      <alignment horizontal="center" vertical="center" wrapText="1"/>
    </xf>
    <xf numFmtId="0" fontId="9" fillId="0" borderId="1" xfId="0" applyFont="1" applyBorder="1"/>
    <xf numFmtId="0" fontId="9" fillId="0" borderId="0" xfId="0" applyFont="1" applyAlignment="1">
      <alignment wrapText="1"/>
    </xf>
    <xf numFmtId="49" fontId="5" fillId="0" borderId="2" xfId="0" applyNumberFormat="1" applyFont="1" applyBorder="1" applyAlignment="1" applyProtection="1">
      <alignment horizontal="center" vertical="center" wrapText="1"/>
      <protection locked="0"/>
    </xf>
    <xf numFmtId="1" fontId="5" fillId="0" borderId="2" xfId="0" applyNumberFormat="1" applyFont="1" applyBorder="1" applyAlignment="1" applyProtection="1">
      <alignment horizontal="center" vertical="center" wrapText="1"/>
      <protection locked="0"/>
    </xf>
    <xf numFmtId="49" fontId="5" fillId="10" borderId="2" xfId="0" applyNumberFormat="1" applyFont="1" applyFill="1" applyBorder="1" applyAlignment="1" applyProtection="1">
      <alignment horizontal="center" vertical="center" wrapText="1"/>
      <protection locked="0"/>
    </xf>
    <xf numFmtId="49" fontId="9" fillId="0" borderId="2" xfId="0" applyNumberFormat="1" applyFont="1" applyBorder="1" applyAlignment="1" applyProtection="1">
      <alignment horizontal="center" vertical="center" wrapText="1"/>
      <protection locked="0"/>
    </xf>
    <xf numFmtId="0" fontId="44" fillId="2" borderId="30" xfId="0" applyFont="1" applyFill="1" applyBorder="1" applyAlignment="1">
      <alignment horizontal="center" vertical="center" wrapText="1"/>
    </xf>
    <xf numFmtId="0" fontId="1" fillId="7" borderId="33" xfId="0" applyFont="1" applyFill="1" applyBorder="1" applyAlignment="1">
      <alignment vertical="center" wrapText="1"/>
    </xf>
    <xf numFmtId="0" fontId="13" fillId="7" borderId="3" xfId="0" applyFont="1" applyFill="1" applyBorder="1" applyAlignment="1">
      <alignment horizontal="center" vertical="center" wrapText="1"/>
    </xf>
    <xf numFmtId="0" fontId="13" fillId="7" borderId="10" xfId="0" applyFont="1" applyFill="1" applyBorder="1" applyAlignment="1">
      <alignment vertical="center" wrapText="1"/>
    </xf>
    <xf numFmtId="0" fontId="13" fillId="7" borderId="49" xfId="0" applyFont="1" applyFill="1" applyBorder="1" applyAlignment="1">
      <alignment vertical="center"/>
    </xf>
    <xf numFmtId="0" fontId="13" fillId="7" borderId="28" xfId="0" applyFont="1" applyFill="1" applyBorder="1" applyAlignment="1">
      <alignment vertical="center" wrapText="1"/>
    </xf>
    <xf numFmtId="0" fontId="1" fillId="7" borderId="29" xfId="0" applyFont="1" applyFill="1" applyBorder="1" applyAlignment="1" applyProtection="1">
      <alignment wrapText="1"/>
      <protection locked="0"/>
    </xf>
    <xf numFmtId="0" fontId="1" fillId="7" borderId="30" xfId="0" applyFont="1" applyFill="1" applyBorder="1" applyProtection="1">
      <protection locked="0"/>
    </xf>
    <xf numFmtId="0" fontId="48" fillId="2" borderId="0" xfId="0" applyFont="1" applyFill="1" applyAlignment="1">
      <alignment horizontal="center" vertical="center"/>
    </xf>
    <xf numFmtId="0" fontId="48" fillId="0" borderId="0" xfId="0" applyFont="1" applyAlignment="1">
      <alignment horizontal="center" vertical="center"/>
    </xf>
    <xf numFmtId="0" fontId="110" fillId="2" borderId="14" xfId="0" applyFont="1" applyFill="1" applyBorder="1" applyAlignment="1">
      <alignment horizontal="center" vertical="center" wrapText="1"/>
    </xf>
    <xf numFmtId="0" fontId="110" fillId="2" borderId="0" xfId="0" applyFont="1" applyFill="1" applyAlignment="1">
      <alignment horizontal="center" vertical="center" wrapText="1"/>
    </xf>
    <xf numFmtId="0" fontId="110" fillId="2" borderId="15" xfId="0" applyFont="1" applyFill="1" applyBorder="1" applyAlignment="1">
      <alignment horizontal="center" vertical="center" wrapText="1"/>
    </xf>
    <xf numFmtId="0" fontId="27" fillId="2" borderId="32" xfId="0" applyFont="1" applyFill="1" applyBorder="1"/>
    <xf numFmtId="0" fontId="111" fillId="2" borderId="0" xfId="0" applyFont="1" applyFill="1" applyAlignment="1">
      <alignment horizontal="center" vertical="center"/>
    </xf>
    <xf numFmtId="0" fontId="112" fillId="2" borderId="0" xfId="0" applyFont="1" applyFill="1" applyAlignment="1">
      <alignment horizontal="center"/>
    </xf>
    <xf numFmtId="0" fontId="53" fillId="2" borderId="15" xfId="0" applyFont="1" applyFill="1" applyBorder="1" applyAlignment="1">
      <alignment horizontal="center" vertical="center"/>
    </xf>
    <xf numFmtId="0" fontId="0" fillId="2" borderId="48" xfId="0" applyFill="1" applyBorder="1"/>
    <xf numFmtId="0" fontId="67" fillId="2" borderId="30" xfId="0" applyFont="1" applyFill="1" applyBorder="1" applyAlignment="1">
      <alignment horizontal="center" vertical="center" wrapText="1"/>
    </xf>
    <xf numFmtId="0" fontId="48" fillId="2" borderId="29" xfId="0" applyFont="1" applyFill="1" applyBorder="1"/>
    <xf numFmtId="0" fontId="48" fillId="2" borderId="39" xfId="0" applyFont="1" applyFill="1" applyBorder="1"/>
    <xf numFmtId="0" fontId="9" fillId="0" borderId="1" xfId="0" applyFont="1" applyBorder="1" applyAlignment="1">
      <alignment horizontal="center" vertical="center"/>
    </xf>
    <xf numFmtId="0" fontId="27" fillId="10" borderId="2" xfId="0" applyFont="1" applyFill="1" applyBorder="1" applyAlignment="1" applyProtection="1">
      <alignment horizontal="center" vertical="center" wrapText="1"/>
      <protection locked="0"/>
    </xf>
    <xf numFmtId="0" fontId="33" fillId="2" borderId="25" xfId="0" applyFont="1" applyFill="1" applyBorder="1" applyAlignment="1">
      <alignment vertical="center" wrapText="1"/>
    </xf>
    <xf numFmtId="0" fontId="43" fillId="2" borderId="30" xfId="0" applyFont="1" applyFill="1" applyBorder="1" applyAlignment="1">
      <alignment horizontal="center" vertical="center"/>
    </xf>
    <xf numFmtId="0" fontId="0" fillId="2" borderId="14" xfId="0" applyFill="1" applyBorder="1" applyAlignment="1">
      <alignment horizontal="center" vertical="center"/>
    </xf>
    <xf numFmtId="0" fontId="67" fillId="2" borderId="0" xfId="0" applyFont="1" applyFill="1" applyAlignment="1">
      <alignment horizontal="center" vertical="center" wrapText="1"/>
    </xf>
    <xf numFmtId="0" fontId="67" fillId="2" borderId="56" xfId="0" applyFont="1" applyFill="1" applyBorder="1" applyAlignment="1">
      <alignment horizontal="center" vertical="center"/>
    </xf>
    <xf numFmtId="0" fontId="14" fillId="0" borderId="0" xfId="0" applyFont="1" applyAlignment="1">
      <alignment horizontal="center" vertical="center"/>
    </xf>
    <xf numFmtId="0" fontId="0" fillId="2" borderId="44" xfId="0" applyFill="1" applyBorder="1"/>
    <xf numFmtId="0" fontId="1" fillId="7" borderId="29" xfId="0" applyFont="1" applyFill="1" applyBorder="1" applyAlignment="1">
      <alignment wrapText="1"/>
    </xf>
    <xf numFmtId="0" fontId="1" fillId="7" borderId="30" xfId="0" applyFont="1" applyFill="1" applyBorder="1" applyAlignment="1">
      <alignment vertical="center" wrapText="1"/>
    </xf>
    <xf numFmtId="0" fontId="1" fillId="7" borderId="39" xfId="0" applyFont="1" applyFill="1" applyBorder="1" applyAlignment="1">
      <alignment vertical="center" wrapText="1"/>
    </xf>
    <xf numFmtId="0" fontId="43" fillId="2" borderId="22" xfId="0" applyFont="1" applyFill="1" applyBorder="1"/>
    <xf numFmtId="0" fontId="43" fillId="2" borderId="50" xfId="0" applyFont="1" applyFill="1" applyBorder="1" applyAlignment="1">
      <alignment horizontal="center" vertical="center"/>
    </xf>
    <xf numFmtId="0" fontId="44" fillId="2" borderId="50" xfId="0" applyFont="1" applyFill="1" applyBorder="1" applyAlignment="1">
      <alignment horizontal="center" vertical="center"/>
    </xf>
    <xf numFmtId="0" fontId="43" fillId="2" borderId="65" xfId="0" applyFont="1" applyFill="1" applyBorder="1" applyAlignment="1">
      <alignment horizontal="center"/>
    </xf>
    <xf numFmtId="0" fontId="43" fillId="2" borderId="50" xfId="0" applyFont="1" applyFill="1" applyBorder="1" applyAlignment="1">
      <alignment horizontal="center"/>
    </xf>
    <xf numFmtId="0" fontId="43" fillId="2" borderId="23" xfId="0" applyFont="1" applyFill="1" applyBorder="1" applyAlignment="1">
      <alignment horizontal="center"/>
    </xf>
    <xf numFmtId="0" fontId="0" fillId="2" borderId="24" xfId="0" applyFill="1" applyBorder="1" applyAlignment="1">
      <alignment horizontal="center" vertical="center"/>
    </xf>
    <xf numFmtId="0" fontId="0" fillId="2" borderId="25" xfId="0" applyFill="1" applyBorder="1" applyAlignment="1">
      <alignment horizontal="center" vertical="center"/>
    </xf>
    <xf numFmtId="0" fontId="5" fillId="2" borderId="1" xfId="0" applyFont="1" applyFill="1" applyBorder="1" applyAlignment="1">
      <alignment horizontal="center" vertical="center" wrapText="1"/>
    </xf>
    <xf numFmtId="0" fontId="35" fillId="2" borderId="3" xfId="0" applyFont="1" applyFill="1" applyBorder="1" applyAlignment="1">
      <alignment horizontal="center" vertical="center"/>
    </xf>
    <xf numFmtId="0" fontId="9" fillId="0" borderId="13" xfId="0" applyFont="1" applyBorder="1" applyAlignment="1" applyProtection="1">
      <alignment horizontal="center" vertical="center"/>
      <protection locked="0"/>
    </xf>
    <xf numFmtId="0" fontId="48" fillId="2" borderId="24" xfId="0" applyFont="1" applyFill="1" applyBorder="1" applyAlignment="1">
      <alignment horizontal="center" vertical="center"/>
    </xf>
    <xf numFmtId="0" fontId="48" fillId="2" borderId="15" xfId="0" applyFont="1" applyFill="1" applyBorder="1" applyAlignment="1">
      <alignment horizontal="center" vertical="center"/>
    </xf>
    <xf numFmtId="0" fontId="32" fillId="2" borderId="0" xfId="0" applyFont="1" applyFill="1" applyAlignment="1">
      <alignment horizontal="center" vertical="center"/>
    </xf>
    <xf numFmtId="0" fontId="113" fillId="2" borderId="0" xfId="0" applyFont="1" applyFill="1" applyAlignment="1">
      <alignment horizontal="center" vertical="center"/>
    </xf>
    <xf numFmtId="0" fontId="59" fillId="2" borderId="0" xfId="0" applyFont="1" applyFill="1"/>
    <xf numFmtId="0" fontId="60" fillId="2" borderId="0" xfId="0" applyFont="1" applyFill="1" applyAlignment="1" applyProtection="1">
      <alignment horizontal="center" vertical="center" wrapText="1"/>
      <protection locked="0"/>
    </xf>
    <xf numFmtId="0" fontId="56" fillId="2" borderId="0" xfId="0" applyFont="1" applyFill="1" applyAlignment="1">
      <alignment horizontal="center" vertical="center" wrapText="1"/>
    </xf>
    <xf numFmtId="0" fontId="67" fillId="2" borderId="0" xfId="0" applyFont="1" applyFill="1" applyAlignment="1">
      <alignment horizontal="center" vertical="center"/>
    </xf>
    <xf numFmtId="0" fontId="44" fillId="2" borderId="29" xfId="0" applyFont="1" applyFill="1" applyBorder="1" applyAlignment="1">
      <alignment horizontal="center" vertical="center"/>
    </xf>
    <xf numFmtId="0" fontId="44" fillId="2" borderId="30" xfId="0" applyFont="1" applyFill="1" applyBorder="1" applyAlignment="1">
      <alignment horizontal="center" vertical="center"/>
    </xf>
    <xf numFmtId="0" fontId="87" fillId="2" borderId="30" xfId="0" applyFont="1" applyFill="1" applyBorder="1" applyAlignment="1">
      <alignment horizontal="center" vertical="center" wrapText="1"/>
    </xf>
    <xf numFmtId="0" fontId="87" fillId="2" borderId="30" xfId="0" applyFont="1" applyFill="1" applyBorder="1" applyAlignment="1">
      <alignment horizontal="center" vertical="center"/>
    </xf>
    <xf numFmtId="0" fontId="44" fillId="2" borderId="39" xfId="0" applyFont="1" applyFill="1" applyBorder="1" applyAlignment="1">
      <alignment horizontal="center" vertical="center"/>
    </xf>
    <xf numFmtId="0" fontId="51" fillId="2" borderId="0" xfId="0" applyFont="1" applyFill="1" applyAlignment="1">
      <alignment horizontal="center" vertical="center"/>
    </xf>
    <xf numFmtId="0" fontId="114" fillId="2" borderId="0" xfId="0" applyFont="1" applyFill="1" applyAlignment="1">
      <alignment horizontal="center" vertical="center"/>
    </xf>
    <xf numFmtId="0" fontId="115" fillId="2" borderId="0" xfId="0" applyFont="1" applyFill="1" applyAlignment="1">
      <alignment horizontal="center" vertical="center"/>
    </xf>
    <xf numFmtId="0" fontId="13" fillId="2" borderId="24" xfId="0" applyFont="1" applyFill="1" applyBorder="1" applyAlignment="1">
      <alignment vertical="center" wrapText="1"/>
    </xf>
    <xf numFmtId="0" fontId="60" fillId="2" borderId="0" xfId="0" applyFont="1" applyFill="1" applyAlignment="1" applyProtection="1">
      <alignment vertical="center" wrapText="1"/>
      <protection locked="0"/>
    </xf>
    <xf numFmtId="0" fontId="1" fillId="7" borderId="32" xfId="0" applyFont="1" applyFill="1" applyBorder="1"/>
    <xf numFmtId="0" fontId="31" fillId="2" borderId="50" xfId="0" applyFont="1" applyFill="1" applyBorder="1"/>
    <xf numFmtId="0" fontId="31" fillId="2" borderId="23" xfId="0" applyFont="1" applyFill="1" applyBorder="1"/>
    <xf numFmtId="0" fontId="13" fillId="2" borderId="24" xfId="0" applyFont="1" applyFill="1" applyBorder="1"/>
    <xf numFmtId="0" fontId="31" fillId="2" borderId="25" xfId="0" applyFont="1" applyFill="1" applyBorder="1"/>
    <xf numFmtId="0" fontId="60" fillId="2" borderId="25" xfId="0" applyFont="1" applyFill="1" applyBorder="1" applyAlignment="1" applyProtection="1">
      <alignment vertical="center" wrapText="1"/>
      <protection locked="0"/>
    </xf>
    <xf numFmtId="0" fontId="5" fillId="2" borderId="25" xfId="0" applyFont="1" applyFill="1" applyBorder="1" applyAlignment="1" applyProtection="1">
      <alignment horizontal="center" vertical="center"/>
      <protection locked="0"/>
    </xf>
    <xf numFmtId="0" fontId="1" fillId="7" borderId="10" xfId="0" applyFont="1" applyFill="1" applyBorder="1" applyAlignment="1">
      <alignment vertical="center" wrapText="1"/>
    </xf>
    <xf numFmtId="0" fontId="60" fillId="7" borderId="49" xfId="0" applyFont="1" applyFill="1" applyBorder="1" applyAlignment="1" applyProtection="1">
      <alignment vertical="center" wrapText="1"/>
      <protection locked="0"/>
    </xf>
    <xf numFmtId="0" fontId="60" fillId="7" borderId="28" xfId="0" applyFont="1" applyFill="1" applyBorder="1" applyAlignment="1" applyProtection="1">
      <alignment vertical="center" wrapText="1"/>
      <protection locked="0"/>
    </xf>
    <xf numFmtId="0" fontId="1" fillId="7" borderId="49" xfId="0" applyFont="1" applyFill="1" applyBorder="1" applyAlignment="1">
      <alignment vertical="center"/>
    </xf>
    <xf numFmtId="0" fontId="1" fillId="7" borderId="28" xfId="0" applyFont="1" applyFill="1" applyBorder="1" applyAlignment="1">
      <alignment vertical="center"/>
    </xf>
    <xf numFmtId="0" fontId="9" fillId="9" borderId="0" xfId="0" applyFont="1" applyFill="1"/>
    <xf numFmtId="0" fontId="13" fillId="7" borderId="28" xfId="0" applyFont="1" applyFill="1" applyBorder="1" applyAlignment="1">
      <alignment horizontal="center" vertical="center"/>
    </xf>
    <xf numFmtId="0" fontId="13" fillId="7" borderId="23" xfId="0" applyFont="1" applyFill="1" applyBorder="1" applyAlignment="1">
      <alignment horizontal="center" vertical="center"/>
    </xf>
    <xf numFmtId="0" fontId="21" fillId="7" borderId="22" xfId="0" applyFont="1" applyFill="1" applyBorder="1" applyAlignment="1">
      <alignment vertical="center" wrapText="1"/>
    </xf>
    <xf numFmtId="0" fontId="10" fillId="7" borderId="66" xfId="0" applyFont="1" applyFill="1" applyBorder="1" applyAlignment="1">
      <alignment vertical="center" wrapText="1"/>
    </xf>
    <xf numFmtId="0" fontId="116" fillId="2" borderId="0" xfId="0" applyFont="1" applyFill="1" applyAlignment="1">
      <alignment horizontal="center" vertical="center"/>
    </xf>
    <xf numFmtId="0" fontId="117" fillId="2" borderId="0" xfId="0" applyFont="1" applyFill="1" applyAlignment="1">
      <alignment horizontal="center" vertical="center"/>
    </xf>
    <xf numFmtId="49" fontId="5" fillId="6" borderId="2" xfId="0" applyNumberFormat="1" applyFont="1" applyFill="1" applyBorder="1" applyAlignment="1">
      <alignment horizontal="center"/>
    </xf>
    <xf numFmtId="49" fontId="5" fillId="0" borderId="2" xfId="0" applyNumberFormat="1" applyFont="1" applyBorder="1" applyAlignment="1" applyProtection="1">
      <alignment horizontal="center" vertical="center"/>
      <protection locked="0"/>
    </xf>
    <xf numFmtId="0" fontId="1" fillId="5" borderId="3" xfId="0" applyFont="1" applyFill="1" applyBorder="1" applyAlignment="1">
      <alignment horizontal="center"/>
    </xf>
    <xf numFmtId="0" fontId="9" fillId="10" borderId="10" xfId="0" applyFont="1" applyFill="1" applyBorder="1" applyAlignment="1" applyProtection="1">
      <alignment horizontal="center" vertical="center" wrapText="1"/>
      <protection locked="0"/>
    </xf>
    <xf numFmtId="0" fontId="118" fillId="2" borderId="0" xfId="0" applyFont="1" applyFill="1" applyAlignment="1">
      <alignment horizontal="center" vertical="center" wrapText="1"/>
    </xf>
    <xf numFmtId="164" fontId="9" fillId="0" borderId="2" xfId="0" applyNumberFormat="1" applyFont="1" applyBorder="1" applyAlignment="1" applyProtection="1">
      <alignment horizontal="center" vertical="center" wrapText="1"/>
      <protection locked="0"/>
    </xf>
    <xf numFmtId="0" fontId="8" fillId="6" borderId="3" xfId="0" applyFont="1" applyFill="1" applyBorder="1" applyAlignment="1">
      <alignment horizontal="center" vertical="center"/>
    </xf>
    <xf numFmtId="0" fontId="8" fillId="7" borderId="3" xfId="0" applyFont="1" applyFill="1" applyBorder="1" applyAlignment="1">
      <alignment horizontal="center" vertical="center"/>
    </xf>
    <xf numFmtId="0" fontId="8" fillId="8" borderId="3" xfId="0" applyFont="1" applyFill="1" applyBorder="1" applyAlignment="1">
      <alignment horizontal="center" vertical="center"/>
    </xf>
    <xf numFmtId="0" fontId="9" fillId="2" borderId="1" xfId="0" applyFont="1" applyFill="1" applyBorder="1" applyAlignment="1">
      <alignment horizontal="center" vertical="center"/>
    </xf>
    <xf numFmtId="0" fontId="13" fillId="7" borderId="3" xfId="0" applyFont="1" applyFill="1" applyBorder="1" applyAlignment="1">
      <alignment horizontal="center" vertical="center"/>
    </xf>
    <xf numFmtId="49" fontId="0" fillId="2" borderId="0" xfId="0" applyNumberFormat="1" applyFill="1"/>
    <xf numFmtId="0" fontId="119" fillId="2" borderId="0" xfId="0" applyFont="1" applyFill="1" applyAlignment="1">
      <alignment horizontal="center" vertical="center"/>
    </xf>
    <xf numFmtId="0" fontId="119" fillId="2" borderId="0" xfId="0" applyFont="1" applyFill="1" applyAlignment="1">
      <alignment horizontal="center" vertical="center" wrapText="1"/>
    </xf>
    <xf numFmtId="0" fontId="119" fillId="2" borderId="33" xfId="0" applyFont="1" applyFill="1" applyBorder="1" applyAlignment="1">
      <alignment horizontal="center" vertical="center"/>
    </xf>
    <xf numFmtId="0" fontId="89" fillId="2" borderId="0" xfId="0" applyFont="1" applyFill="1" applyAlignment="1">
      <alignment horizontal="center" vertical="center" wrapText="1"/>
    </xf>
    <xf numFmtId="0" fontId="0" fillId="2" borderId="42" xfId="0" applyFill="1" applyBorder="1"/>
    <xf numFmtId="0" fontId="13" fillId="7" borderId="4" xfId="0" applyFont="1" applyFill="1" applyBorder="1" applyAlignment="1">
      <alignment horizontal="center" vertical="center"/>
    </xf>
    <xf numFmtId="0" fontId="13" fillId="7" borderId="9" xfId="0" applyFont="1" applyFill="1" applyBorder="1" applyAlignment="1">
      <alignment horizontal="center" vertical="center"/>
    </xf>
    <xf numFmtId="0" fontId="8" fillId="5" borderId="26" xfId="0" applyFont="1" applyFill="1" applyBorder="1" applyAlignment="1">
      <alignment horizontal="center" vertical="center"/>
    </xf>
    <xf numFmtId="0" fontId="9" fillId="0" borderId="10" xfId="0" applyFont="1" applyBorder="1" applyAlignment="1" applyProtection="1">
      <alignment horizontal="center" vertical="center" wrapText="1"/>
      <protection locked="0"/>
    </xf>
    <xf numFmtId="0" fontId="8" fillId="6" borderId="27" xfId="0" applyFont="1" applyFill="1" applyBorder="1" applyAlignment="1">
      <alignment horizontal="center" vertical="center"/>
    </xf>
    <xf numFmtId="0" fontId="9" fillId="0" borderId="28" xfId="0" applyFont="1" applyBorder="1" applyAlignment="1" applyProtection="1">
      <alignment horizontal="center" vertical="center" wrapText="1"/>
      <protection locked="0"/>
    </xf>
    <xf numFmtId="0" fontId="13" fillId="7" borderId="49" xfId="0" applyFont="1" applyFill="1" applyBorder="1" applyAlignment="1">
      <alignment horizontal="center" vertical="center" wrapText="1"/>
    </xf>
    <xf numFmtId="0" fontId="87" fillId="2" borderId="23" xfId="0" applyFont="1" applyFill="1" applyBorder="1" applyAlignment="1">
      <alignment vertical="center"/>
    </xf>
    <xf numFmtId="0" fontId="44" fillId="2" borderId="25" xfId="0" applyFont="1" applyFill="1" applyBorder="1" applyAlignment="1">
      <alignment vertical="center"/>
    </xf>
    <xf numFmtId="0" fontId="43" fillId="2" borderId="25" xfId="0" applyFont="1" applyFill="1" applyBorder="1"/>
    <xf numFmtId="0" fontId="18" fillId="2" borderId="25" xfId="0" applyFont="1" applyFill="1" applyBorder="1" applyAlignment="1">
      <alignment vertical="center"/>
    </xf>
    <xf numFmtId="0" fontId="27" fillId="2" borderId="25" xfId="0" applyFont="1" applyFill="1" applyBorder="1"/>
    <xf numFmtId="0" fontId="27" fillId="2" borderId="27" xfId="0" applyFont="1" applyFill="1" applyBorder="1"/>
    <xf numFmtId="165" fontId="9" fillId="0" borderId="2" xfId="0" applyNumberFormat="1" applyFont="1" applyBorder="1" applyAlignment="1" applyProtection="1">
      <alignment horizontal="center" vertical="center"/>
      <protection locked="0"/>
    </xf>
    <xf numFmtId="165" fontId="9" fillId="0" borderId="2" xfId="0" applyNumberFormat="1" applyFont="1" applyBorder="1" applyAlignment="1" applyProtection="1">
      <alignment horizontal="center" vertical="center" wrapText="1"/>
      <protection locked="0"/>
    </xf>
    <xf numFmtId="0" fontId="52" fillId="2" borderId="24" xfId="0" applyFont="1" applyFill="1" applyBorder="1" applyAlignment="1">
      <alignment horizontal="center" vertical="center"/>
    </xf>
    <xf numFmtId="0" fontId="53" fillId="2" borderId="24" xfId="0" applyFont="1" applyFill="1" applyBorder="1" applyAlignment="1" applyProtection="1">
      <alignment horizontal="center" vertical="center" wrapText="1"/>
      <protection locked="0"/>
    </xf>
    <xf numFmtId="0" fontId="8" fillId="5" borderId="28" xfId="0" applyFont="1" applyFill="1" applyBorder="1" applyAlignment="1">
      <alignment horizontal="center" vertical="center" wrapText="1"/>
    </xf>
    <xf numFmtId="0" fontId="1" fillId="7" borderId="40" xfId="0" applyFont="1" applyFill="1" applyBorder="1" applyAlignment="1">
      <alignment wrapText="1"/>
    </xf>
    <xf numFmtId="0" fontId="0" fillId="10" borderId="2" xfId="0" applyFill="1" applyBorder="1" applyProtection="1">
      <protection locked="0"/>
    </xf>
    <xf numFmtId="0" fontId="83" fillId="2" borderId="0" xfId="0" applyFont="1" applyFill="1" applyAlignment="1">
      <alignment horizontal="center" vertical="center" wrapText="1"/>
    </xf>
    <xf numFmtId="0" fontId="5" fillId="0" borderId="49" xfId="0" applyFont="1" applyBorder="1" applyAlignment="1" applyProtection="1">
      <alignment vertical="center"/>
      <protection locked="0"/>
    </xf>
    <xf numFmtId="0" fontId="8" fillId="2" borderId="1" xfId="0" applyFont="1" applyFill="1" applyBorder="1" applyAlignment="1">
      <alignment horizontal="center" vertical="center"/>
    </xf>
    <xf numFmtId="0" fontId="8" fillId="7" borderId="3" xfId="0" applyFont="1" applyFill="1" applyBorder="1" applyAlignment="1">
      <alignment horizontal="center" vertical="center" wrapText="1"/>
    </xf>
    <xf numFmtId="0" fontId="5" fillId="2" borderId="1" xfId="0" applyFont="1" applyFill="1" applyBorder="1" applyAlignment="1" applyProtection="1">
      <alignment vertical="center"/>
      <protection locked="0"/>
    </xf>
    <xf numFmtId="0" fontId="19" fillId="6" borderId="2" xfId="0" applyFont="1" applyFill="1" applyBorder="1" applyAlignment="1">
      <alignment horizontal="center" vertical="center"/>
    </xf>
    <xf numFmtId="0" fontId="1" fillId="7" borderId="11" xfId="0" applyFont="1" applyFill="1" applyBorder="1" applyAlignment="1">
      <alignment wrapText="1"/>
    </xf>
    <xf numFmtId="0" fontId="1" fillId="7" borderId="12" xfId="0" applyFont="1" applyFill="1" applyBorder="1" applyAlignment="1">
      <alignment wrapText="1"/>
    </xf>
    <xf numFmtId="0" fontId="1" fillId="7" borderId="55" xfId="0" applyFont="1" applyFill="1" applyBorder="1" applyAlignment="1">
      <alignment wrapText="1"/>
    </xf>
    <xf numFmtId="0" fontId="8" fillId="7" borderId="43" xfId="0" applyFont="1" applyFill="1" applyBorder="1" applyAlignment="1">
      <alignment horizontal="center" vertical="center" wrapText="1"/>
    </xf>
    <xf numFmtId="0" fontId="13" fillId="7" borderId="10" xfId="0" applyFont="1" applyFill="1" applyBorder="1"/>
    <xf numFmtId="0" fontId="13" fillId="7" borderId="49" xfId="0" applyFont="1" applyFill="1" applyBorder="1"/>
    <xf numFmtId="0" fontId="13" fillId="7" borderId="28" xfId="0" applyFont="1" applyFill="1" applyBorder="1"/>
    <xf numFmtId="49" fontId="9" fillId="0" borderId="6" xfId="0" applyNumberFormat="1" applyFont="1" applyBorder="1" applyAlignment="1" applyProtection="1">
      <alignment horizontal="center" vertical="center" wrapText="1"/>
      <protection locked="0"/>
    </xf>
    <xf numFmtId="0" fontId="10" fillId="0" borderId="2" xfId="0" applyFont="1" applyBorder="1" applyAlignment="1" applyProtection="1">
      <alignment horizontal="center" vertical="center" wrapText="1"/>
      <protection locked="0"/>
    </xf>
    <xf numFmtId="0" fontId="60" fillId="0" borderId="17" xfId="0" applyFont="1" applyBorder="1" applyAlignment="1" applyProtection="1">
      <alignment horizontal="center" vertical="center" wrapText="1"/>
      <protection locked="0"/>
    </xf>
    <xf numFmtId="0" fontId="79" fillId="2" borderId="2" xfId="0" applyFont="1" applyFill="1" applyBorder="1" applyAlignment="1">
      <alignment horizontal="center" vertical="center" wrapText="1"/>
    </xf>
    <xf numFmtId="0" fontId="1" fillId="7" borderId="49" xfId="0" applyFont="1" applyFill="1" applyBorder="1"/>
    <xf numFmtId="0" fontId="1" fillId="7" borderId="28" xfId="0" applyFont="1" applyFill="1" applyBorder="1"/>
    <xf numFmtId="0" fontId="13" fillId="7" borderId="49" xfId="0" applyFont="1" applyFill="1" applyBorder="1" applyAlignment="1">
      <alignment vertical="center" wrapText="1"/>
    </xf>
    <xf numFmtId="0" fontId="30" fillId="11" borderId="53" xfId="0" applyFont="1" applyFill="1" applyBorder="1" applyAlignment="1">
      <alignment horizontal="center" vertical="center"/>
    </xf>
    <xf numFmtId="0" fontId="30" fillId="11" borderId="0" xfId="0" applyFont="1" applyFill="1" applyAlignment="1">
      <alignment horizontal="center" vertical="center"/>
    </xf>
    <xf numFmtId="0" fontId="9" fillId="0" borderId="60" xfId="0" applyFont="1" applyBorder="1" applyAlignment="1">
      <alignment horizontal="center" vertical="center"/>
    </xf>
    <xf numFmtId="0" fontId="9" fillId="0" borderId="6" xfId="0" applyFont="1" applyBorder="1" applyAlignment="1">
      <alignment horizontal="left" vertical="center"/>
    </xf>
    <xf numFmtId="0" fontId="9" fillId="2" borderId="24" xfId="0" applyFont="1" applyFill="1" applyBorder="1" applyAlignment="1" applyProtection="1">
      <alignment horizontal="center" vertical="center"/>
      <protection locked="0"/>
    </xf>
    <xf numFmtId="0" fontId="21" fillId="2" borderId="0" xfId="0" applyFont="1" applyFill="1" applyProtection="1">
      <protection locked="0"/>
    </xf>
    <xf numFmtId="0" fontId="1" fillId="7" borderId="67" xfId="0" applyFont="1" applyFill="1" applyBorder="1" applyProtection="1">
      <protection locked="0"/>
    </xf>
    <xf numFmtId="0" fontId="1" fillId="2" borderId="25" xfId="0" applyFont="1" applyFill="1" applyBorder="1" applyAlignment="1">
      <alignment horizontal="center"/>
    </xf>
    <xf numFmtId="0" fontId="39" fillId="2" borderId="25" xfId="0" applyFont="1" applyFill="1" applyBorder="1" applyAlignment="1">
      <alignment horizontal="center"/>
    </xf>
    <xf numFmtId="0" fontId="0" fillId="2" borderId="68" xfId="0" applyFill="1" applyBorder="1"/>
    <xf numFmtId="0" fontId="53" fillId="2" borderId="0" xfId="0" applyFont="1" applyFill="1" applyAlignment="1">
      <alignment horizontal="left"/>
    </xf>
    <xf numFmtId="0" fontId="53" fillId="0" borderId="0" xfId="0" applyFont="1" applyAlignment="1">
      <alignment horizontal="left"/>
    </xf>
    <xf numFmtId="0" fontId="16" fillId="0" borderId="0" xfId="0" applyFont="1"/>
    <xf numFmtId="0" fontId="8" fillId="10" borderId="2" xfId="0" applyFont="1" applyFill="1" applyBorder="1" applyAlignment="1" applyProtection="1">
      <alignment horizontal="center" vertical="center" wrapText="1"/>
      <protection locked="0"/>
    </xf>
    <xf numFmtId="0" fontId="8" fillId="10" borderId="2" xfId="0" applyFont="1" applyFill="1" applyBorder="1" applyAlignment="1" applyProtection="1">
      <alignment horizontal="center" vertical="center"/>
      <protection locked="0"/>
    </xf>
    <xf numFmtId="0" fontId="9" fillId="0" borderId="60" xfId="0" applyFont="1" applyBorder="1" applyAlignment="1">
      <alignment horizontal="left" vertical="center"/>
    </xf>
    <xf numFmtId="0" fontId="9" fillId="0" borderId="61" xfId="0" applyFont="1" applyBorder="1" applyAlignment="1">
      <alignment horizontal="left" vertical="center"/>
    </xf>
    <xf numFmtId="0" fontId="9" fillId="0" borderId="6" xfId="0" applyFont="1" applyBorder="1" applyAlignment="1">
      <alignment horizontal="center" vertical="center"/>
    </xf>
    <xf numFmtId="0" fontId="55" fillId="2" borderId="0" xfId="0" applyFont="1" applyFill="1" applyAlignment="1" applyProtection="1">
      <alignment horizontal="center" vertical="center"/>
      <protection locked="0"/>
    </xf>
    <xf numFmtId="0" fontId="124" fillId="2" borderId="0" xfId="0" applyFont="1" applyFill="1" applyAlignment="1" applyProtection="1">
      <alignment horizontal="center" vertical="center" wrapText="1"/>
      <protection locked="0"/>
    </xf>
    <xf numFmtId="0" fontId="124" fillId="2" borderId="0" xfId="0" applyFont="1" applyFill="1" applyAlignment="1" applyProtection="1">
      <alignment horizontal="center" vertical="top" wrapText="1"/>
      <protection locked="0"/>
    </xf>
    <xf numFmtId="0" fontId="67" fillId="2" borderId="0" xfId="0" applyFont="1" applyFill="1" applyAlignment="1">
      <alignment vertical="center" wrapText="1"/>
    </xf>
    <xf numFmtId="0" fontId="83" fillId="12" borderId="2" xfId="0" applyFont="1" applyFill="1" applyBorder="1" applyAlignment="1">
      <alignment horizontal="center" vertical="center"/>
    </xf>
    <xf numFmtId="0" fontId="82" fillId="0" borderId="2" xfId="0" applyFont="1" applyBorder="1" applyAlignment="1" applyProtection="1">
      <alignment horizontal="center" vertical="center"/>
      <protection locked="0"/>
    </xf>
    <xf numFmtId="0" fontId="53" fillId="10" borderId="2" xfId="0" applyFont="1" applyFill="1" applyBorder="1" applyAlignment="1" applyProtection="1">
      <alignment horizontal="center" vertical="center"/>
      <protection locked="0"/>
    </xf>
    <xf numFmtId="0" fontId="126" fillId="7" borderId="0" xfId="0" applyFont="1" applyFill="1" applyAlignment="1">
      <alignment horizontal="center" vertical="center"/>
    </xf>
    <xf numFmtId="0" fontId="127" fillId="10" borderId="2" xfId="0" applyFont="1" applyFill="1" applyBorder="1" applyAlignment="1" applyProtection="1">
      <alignment horizontal="center" vertical="center"/>
      <protection locked="0"/>
    </xf>
    <xf numFmtId="0" fontId="16" fillId="10" borderId="3" xfId="0" applyFont="1" applyFill="1" applyBorder="1" applyAlignment="1" applyProtection="1">
      <alignment horizontal="center" vertical="center"/>
      <protection locked="0"/>
    </xf>
    <xf numFmtId="0" fontId="13" fillId="14" borderId="2" xfId="0" applyFont="1" applyFill="1" applyBorder="1" applyAlignment="1">
      <alignment horizontal="center" vertical="center"/>
    </xf>
    <xf numFmtId="0" fontId="0" fillId="9" borderId="0" xfId="0" applyFill="1"/>
    <xf numFmtId="0" fontId="52" fillId="2" borderId="0" xfId="0" applyFont="1" applyFill="1" applyAlignment="1">
      <alignment horizontal="center"/>
    </xf>
    <xf numFmtId="0" fontId="53" fillId="2" borderId="0" xfId="0" applyFont="1" applyFill="1" applyAlignment="1" applyProtection="1">
      <alignment horizontal="center" wrapText="1"/>
      <protection locked="0"/>
    </xf>
    <xf numFmtId="0" fontId="9" fillId="2" borderId="15" xfId="0" applyFont="1" applyFill="1" applyBorder="1" applyAlignment="1">
      <alignment horizontal="center"/>
    </xf>
    <xf numFmtId="0" fontId="89" fillId="2" borderId="0" xfId="0" applyFont="1" applyFill="1" applyAlignment="1">
      <alignment horizontal="center"/>
    </xf>
    <xf numFmtId="0" fontId="48" fillId="2" borderId="0" xfId="0" applyFont="1" applyFill="1" applyAlignment="1">
      <alignment horizontal="center"/>
    </xf>
    <xf numFmtId="0" fontId="9" fillId="2" borderId="0" xfId="0" applyFont="1" applyFill="1" applyAlignment="1">
      <alignment horizontal="center"/>
    </xf>
    <xf numFmtId="0" fontId="43" fillId="2" borderId="14" xfId="0" applyFont="1" applyFill="1" applyBorder="1" applyAlignment="1">
      <alignment horizontal="left"/>
    </xf>
    <xf numFmtId="0" fontId="103" fillId="2" borderId="14" xfId="0" applyFont="1" applyFill="1" applyBorder="1" applyAlignment="1">
      <alignment horizontal="left" vertical="center" wrapText="1"/>
    </xf>
    <xf numFmtId="0" fontId="43" fillId="2" borderId="14" xfId="0" applyFont="1" applyFill="1" applyBorder="1" applyAlignment="1">
      <alignment horizontal="left" vertical="center"/>
    </xf>
    <xf numFmtId="0" fontId="9" fillId="2" borderId="2" xfId="0" applyFont="1" applyFill="1" applyBorder="1" applyAlignment="1">
      <alignment horizontal="center" vertical="center"/>
    </xf>
    <xf numFmtId="0" fontId="72" fillId="2" borderId="14" xfId="0" applyFont="1" applyFill="1" applyBorder="1" applyAlignment="1">
      <alignment horizontal="center" vertical="center"/>
    </xf>
    <xf numFmtId="0" fontId="52" fillId="9" borderId="0" xfId="0" applyFont="1" applyFill="1" applyAlignment="1">
      <alignment horizontal="center" vertical="center"/>
    </xf>
    <xf numFmtId="0" fontId="0" fillId="2" borderId="50" xfId="0" applyFill="1" applyBorder="1"/>
    <xf numFmtId="0" fontId="87" fillId="2" borderId="29" xfId="0" applyFont="1" applyFill="1" applyBorder="1" applyAlignment="1">
      <alignment horizontal="center" vertical="center" wrapText="1"/>
    </xf>
    <xf numFmtId="0" fontId="43" fillId="2" borderId="39" xfId="0" applyFont="1" applyFill="1" applyBorder="1"/>
    <xf numFmtId="0" fontId="43" fillId="0" borderId="0" xfId="0" applyFont="1" applyAlignment="1">
      <alignment horizontal="center" vertical="center"/>
    </xf>
    <xf numFmtId="0" fontId="13" fillId="7" borderId="0" xfId="0" applyFont="1" applyFill="1" applyAlignment="1">
      <alignment horizontal="center" vertical="center" wrapText="1"/>
    </xf>
    <xf numFmtId="0" fontId="13" fillId="7" borderId="6" xfId="0" applyFont="1" applyFill="1" applyBorder="1" applyAlignment="1">
      <alignment horizontal="center" vertical="center" wrapText="1"/>
    </xf>
    <xf numFmtId="0" fontId="9" fillId="2" borderId="2" xfId="0" applyFont="1" applyFill="1" applyBorder="1" applyAlignment="1" applyProtection="1">
      <alignment horizontal="center" vertical="center" wrapText="1"/>
      <protection locked="0"/>
    </xf>
    <xf numFmtId="166" fontId="9" fillId="0" borderId="2" xfId="0" applyNumberFormat="1" applyFont="1" applyBorder="1" applyAlignment="1" applyProtection="1">
      <alignment horizontal="center" vertical="center" wrapText="1"/>
      <protection locked="0"/>
    </xf>
    <xf numFmtId="0" fontId="62" fillId="10" borderId="2" xfId="0" applyFont="1" applyFill="1" applyBorder="1" applyAlignment="1" applyProtection="1">
      <alignment horizontal="center" vertical="center" wrapText="1"/>
      <protection locked="0"/>
    </xf>
    <xf numFmtId="0" fontId="1" fillId="7" borderId="2" xfId="0" applyFont="1" applyFill="1" applyBorder="1" applyAlignment="1">
      <alignment horizontal="center" vertical="center" wrapText="1"/>
    </xf>
    <xf numFmtId="0" fontId="1" fillId="7" borderId="52" xfId="0" applyFont="1" applyFill="1" applyBorder="1" applyAlignment="1">
      <alignment vertical="center" wrapText="1"/>
    </xf>
    <xf numFmtId="0" fontId="1" fillId="7" borderId="34" xfId="0" applyFont="1" applyFill="1" applyBorder="1" applyAlignment="1">
      <alignment vertical="top" wrapText="1"/>
    </xf>
    <xf numFmtId="0" fontId="13" fillId="7" borderId="10" xfId="0" applyFont="1" applyFill="1" applyBorder="1" applyAlignment="1">
      <alignment horizontal="center" vertical="center" wrapText="1"/>
    </xf>
    <xf numFmtId="0" fontId="13" fillId="6" borderId="10" xfId="0" applyFont="1" applyFill="1" applyBorder="1" applyAlignment="1">
      <alignment horizontal="center"/>
    </xf>
    <xf numFmtId="0" fontId="13" fillId="4" borderId="28" xfId="0" applyFont="1" applyFill="1" applyBorder="1"/>
    <xf numFmtId="0" fontId="5" fillId="0" borderId="3" xfId="0" applyFont="1" applyBorder="1" applyAlignment="1" applyProtection="1">
      <alignment horizontal="center" vertical="center" wrapText="1"/>
      <protection locked="0"/>
    </xf>
    <xf numFmtId="0" fontId="13" fillId="4" borderId="10" xfId="0" applyFont="1" applyFill="1" applyBorder="1"/>
    <xf numFmtId="0" fontId="13" fillId="4" borderId="49" xfId="0" applyFont="1" applyFill="1" applyBorder="1"/>
    <xf numFmtId="0" fontId="1" fillId="7" borderId="35" xfId="0" applyFont="1" applyFill="1" applyBorder="1" applyAlignment="1">
      <alignment vertical="top" wrapText="1"/>
    </xf>
    <xf numFmtId="0" fontId="1" fillId="7" borderId="40" xfId="0" applyFont="1" applyFill="1" applyBorder="1" applyAlignment="1">
      <alignment vertical="top" wrapText="1"/>
    </xf>
    <xf numFmtId="0" fontId="0" fillId="2" borderId="56" xfId="0" applyFill="1" applyBorder="1"/>
    <xf numFmtId="0" fontId="5" fillId="0" borderId="2" xfId="0" applyFont="1" applyBorder="1" applyAlignment="1" applyProtection="1">
      <alignment horizontal="center"/>
      <protection locked="0"/>
    </xf>
    <xf numFmtId="0" fontId="53" fillId="10" borderId="3" xfId="0" applyFont="1" applyFill="1" applyBorder="1" applyAlignment="1" applyProtection="1">
      <alignment horizontal="center" vertical="center"/>
      <protection locked="0"/>
    </xf>
    <xf numFmtId="0" fontId="0" fillId="2" borderId="50" xfId="0" applyFill="1" applyBorder="1" applyAlignment="1">
      <alignment horizontal="center"/>
    </xf>
    <xf numFmtId="0" fontId="0" fillId="2" borderId="12" xfId="0" applyFill="1" applyBorder="1"/>
    <xf numFmtId="0" fontId="1" fillId="7" borderId="34" xfId="0" applyFont="1" applyFill="1" applyBorder="1" applyAlignment="1">
      <alignment horizontal="center" vertical="center" wrapText="1"/>
    </xf>
    <xf numFmtId="0" fontId="46" fillId="2" borderId="1" xfId="0" applyFont="1" applyFill="1" applyBorder="1"/>
    <xf numFmtId="0" fontId="48" fillId="2" borderId="1" xfId="0" applyFont="1" applyFill="1" applyBorder="1"/>
    <xf numFmtId="0" fontId="64" fillId="2" borderId="0" xfId="0" applyFont="1" applyFill="1"/>
    <xf numFmtId="0" fontId="128" fillId="2" borderId="0" xfId="0" applyFont="1" applyFill="1" applyAlignment="1" applyProtection="1">
      <alignment horizontal="center" vertical="center" wrapText="1"/>
      <protection locked="0"/>
    </xf>
    <xf numFmtId="46" fontId="9" fillId="0" borderId="2" xfId="0" applyNumberFormat="1" applyFont="1" applyBorder="1" applyAlignment="1" applyProtection="1">
      <alignment horizontal="center" vertical="center" wrapText="1"/>
      <protection locked="0"/>
    </xf>
    <xf numFmtId="0" fontId="130" fillId="0" borderId="0" xfId="0" applyFont="1"/>
    <xf numFmtId="0" fontId="8" fillId="9" borderId="0" xfId="0" applyFont="1" applyFill="1"/>
    <xf numFmtId="0" fontId="2" fillId="0" borderId="0" xfId="0" applyFont="1"/>
    <xf numFmtId="0" fontId="121" fillId="10" borderId="2" xfId="0" applyFont="1" applyFill="1" applyBorder="1" applyAlignment="1" applyProtection="1">
      <alignment horizontal="center" vertical="center"/>
      <protection locked="0"/>
    </xf>
    <xf numFmtId="0" fontId="121" fillId="10" borderId="2" xfId="0" applyFont="1" applyFill="1" applyBorder="1" applyAlignment="1" applyProtection="1">
      <alignment horizontal="center" vertical="center" wrapText="1"/>
      <protection locked="0"/>
    </xf>
    <xf numFmtId="0" fontId="30" fillId="11" borderId="54" xfId="0" applyFont="1" applyFill="1" applyBorder="1" applyAlignment="1">
      <alignment horizontal="left" vertical="center"/>
    </xf>
    <xf numFmtId="0" fontId="9" fillId="10" borderId="0" xfId="0" applyFont="1" applyFill="1"/>
    <xf numFmtId="0" fontId="9" fillId="0" borderId="0" xfId="0" applyFont="1" applyAlignment="1" applyProtection="1">
      <alignment horizontal="center" vertical="center" wrapText="1"/>
      <protection locked="0"/>
    </xf>
    <xf numFmtId="0" fontId="9" fillId="15" borderId="0" xfId="0" applyFont="1" applyFill="1" applyAlignment="1">
      <alignment vertical="center"/>
    </xf>
    <xf numFmtId="0" fontId="21" fillId="7" borderId="34" xfId="0" applyFont="1" applyFill="1" applyBorder="1" applyAlignment="1">
      <alignment vertical="center" wrapText="1"/>
    </xf>
    <xf numFmtId="0" fontId="131" fillId="0" borderId="0" xfId="0" applyFont="1" applyAlignment="1">
      <alignment wrapText="1"/>
    </xf>
    <xf numFmtId="0" fontId="131" fillId="0" borderId="0" xfId="0" applyFont="1"/>
    <xf numFmtId="0" fontId="61" fillId="0" borderId="0" xfId="0" applyFont="1"/>
    <xf numFmtId="0" fontId="53" fillId="2" borderId="0" xfId="0" applyFont="1" applyFill="1" applyAlignment="1" applyProtection="1">
      <alignment wrapText="1"/>
      <protection locked="0"/>
    </xf>
    <xf numFmtId="0" fontId="53" fillId="2" borderId="0" xfId="0" applyFont="1" applyFill="1" applyAlignment="1" applyProtection="1">
      <alignment horizontal="left" vertical="center"/>
      <protection locked="0"/>
    </xf>
    <xf numFmtId="0" fontId="132" fillId="0" borderId="0" xfId="0" applyFont="1"/>
    <xf numFmtId="0" fontId="133" fillId="0" borderId="0" xfId="0" applyFont="1"/>
    <xf numFmtId="0" fontId="134" fillId="0" borderId="0" xfId="0" applyFont="1"/>
    <xf numFmtId="0" fontId="82" fillId="0" borderId="0" xfId="0" applyFont="1" applyAlignment="1">
      <alignment horizontal="left" vertical="top" wrapText="1"/>
    </xf>
    <xf numFmtId="0" fontId="81" fillId="0" borderId="0" xfId="1" applyAlignment="1">
      <alignment horizontal="left" vertical="top" wrapText="1"/>
    </xf>
    <xf numFmtId="0" fontId="1" fillId="7" borderId="22" xfId="0" applyFont="1" applyFill="1" applyBorder="1" applyAlignment="1">
      <alignment horizontal="center" vertical="center" wrapText="1"/>
    </xf>
    <xf numFmtId="0" fontId="1" fillId="7" borderId="50" xfId="0" applyFont="1" applyFill="1" applyBorder="1" applyAlignment="1">
      <alignment horizontal="center" vertical="center"/>
    </xf>
    <xf numFmtId="0" fontId="1" fillId="7" borderId="23" xfId="0" applyFont="1" applyFill="1" applyBorder="1" applyAlignment="1">
      <alignment horizontal="center" vertical="center"/>
    </xf>
    <xf numFmtId="0" fontId="1" fillId="7" borderId="26" xfId="0" applyFont="1" applyFill="1" applyBorder="1" applyAlignment="1">
      <alignment horizontal="center" vertical="center"/>
    </xf>
    <xf numFmtId="0" fontId="1" fillId="7" borderId="1" xfId="0" applyFont="1" applyFill="1" applyBorder="1" applyAlignment="1">
      <alignment horizontal="center" vertical="center"/>
    </xf>
    <xf numFmtId="0" fontId="1" fillId="7" borderId="27" xfId="0" applyFont="1" applyFill="1" applyBorder="1" applyAlignment="1">
      <alignment horizontal="center" vertical="center"/>
    </xf>
    <xf numFmtId="0" fontId="82" fillId="0" borderId="0" xfId="0" applyFont="1" applyAlignment="1">
      <alignment horizontal="left" vertical="center"/>
    </xf>
    <xf numFmtId="0" fontId="11" fillId="7" borderId="10" xfId="0" applyFont="1" applyFill="1" applyBorder="1" applyAlignment="1">
      <alignment horizontal="center" wrapText="1"/>
    </xf>
    <xf numFmtId="0" fontId="11" fillId="7" borderId="28" xfId="0" applyFont="1" applyFill="1" applyBorder="1" applyAlignment="1">
      <alignment horizontal="center" wrapText="1"/>
    </xf>
    <xf numFmtId="0" fontId="57" fillId="7" borderId="10" xfId="0" applyFont="1" applyFill="1" applyBorder="1" applyAlignment="1">
      <alignment horizontal="center" vertical="center" wrapText="1"/>
    </xf>
    <xf numFmtId="0" fontId="57" fillId="7" borderId="49" xfId="0" applyFont="1" applyFill="1" applyBorder="1" applyAlignment="1">
      <alignment horizontal="center" vertical="center" wrapText="1"/>
    </xf>
    <xf numFmtId="0" fontId="57" fillId="7" borderId="28" xfId="0" applyFont="1" applyFill="1" applyBorder="1" applyAlignment="1">
      <alignment horizontal="center" vertical="center" wrapText="1"/>
    </xf>
    <xf numFmtId="0" fontId="86" fillId="7" borderId="10" xfId="0" applyFont="1" applyFill="1" applyBorder="1" applyAlignment="1">
      <alignment horizontal="center" vertical="center" wrapText="1"/>
    </xf>
    <xf numFmtId="0" fontId="86" fillId="7" borderId="49" xfId="0" applyFont="1" applyFill="1" applyBorder="1" applyAlignment="1">
      <alignment horizontal="center" vertical="center" wrapText="1"/>
    </xf>
    <xf numFmtId="0" fontId="50" fillId="7" borderId="10" xfId="0" applyFont="1" applyFill="1" applyBorder="1" applyAlignment="1">
      <alignment horizontal="center" vertical="center" wrapText="1"/>
    </xf>
    <xf numFmtId="0" fontId="50" fillId="7" borderId="49" xfId="0" applyFont="1" applyFill="1" applyBorder="1" applyAlignment="1">
      <alignment horizontal="center" vertical="center" wrapText="1"/>
    </xf>
    <xf numFmtId="0" fontId="60" fillId="2" borderId="0" xfId="0" applyFont="1" applyFill="1" applyAlignment="1" applyProtection="1">
      <alignment horizontal="center" vertical="center" wrapText="1"/>
      <protection locked="0"/>
    </xf>
    <xf numFmtId="0" fontId="13" fillId="2" borderId="0" xfId="0" applyFont="1" applyFill="1" applyAlignment="1">
      <alignment horizontal="center" vertical="center" wrapText="1"/>
    </xf>
    <xf numFmtId="0" fontId="78" fillId="2" borderId="0" xfId="0" applyFont="1" applyFill="1" applyAlignment="1">
      <alignment horizontal="center" vertical="center" wrapText="1"/>
    </xf>
    <xf numFmtId="0" fontId="58" fillId="7" borderId="30" xfId="0" applyFont="1" applyFill="1" applyBorder="1" applyAlignment="1">
      <alignment horizontal="center" vertical="center" wrapText="1"/>
    </xf>
    <xf numFmtId="0" fontId="1" fillId="7" borderId="35" xfId="0" applyFont="1" applyFill="1" applyBorder="1" applyAlignment="1">
      <alignment horizontal="center" wrapText="1"/>
    </xf>
    <xf numFmtId="0" fontId="57" fillId="7" borderId="30" xfId="0" applyFont="1" applyFill="1" applyBorder="1" applyAlignment="1">
      <alignment horizontal="center" vertical="center" wrapText="1"/>
    </xf>
    <xf numFmtId="0" fontId="50" fillId="7" borderId="33"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1" fillId="7" borderId="12" xfId="0" applyFont="1" applyFill="1" applyBorder="1" applyAlignment="1">
      <alignment horizontal="center" wrapText="1"/>
    </xf>
    <xf numFmtId="0" fontId="1" fillId="7" borderId="2" xfId="0" applyFont="1" applyFill="1" applyBorder="1" applyAlignment="1">
      <alignment horizontal="center" wrapText="1"/>
    </xf>
    <xf numFmtId="0" fontId="0" fillId="2" borderId="0" xfId="0" applyFill="1" applyAlignment="1">
      <alignment horizontal="left" vertical="top" wrapText="1"/>
    </xf>
    <xf numFmtId="0" fontId="1" fillId="7" borderId="34" xfId="0" applyFont="1" applyFill="1" applyBorder="1" applyAlignment="1">
      <alignment horizontal="center"/>
    </xf>
    <xf numFmtId="0" fontId="1" fillId="7" borderId="35" xfId="0" applyFont="1" applyFill="1" applyBorder="1" applyAlignment="1">
      <alignment horizontal="center"/>
    </xf>
    <xf numFmtId="0" fontId="1" fillId="7" borderId="40" xfId="0" applyFont="1" applyFill="1" applyBorder="1" applyAlignment="1">
      <alignment horizontal="center"/>
    </xf>
    <xf numFmtId="0" fontId="13" fillId="7" borderId="38" xfId="0" applyFont="1" applyFill="1" applyBorder="1" applyAlignment="1">
      <alignment horizontal="center"/>
    </xf>
    <xf numFmtId="0" fontId="13" fillId="7" borderId="31" xfId="0" applyFont="1" applyFill="1" applyBorder="1" applyAlignment="1">
      <alignment horizontal="center"/>
    </xf>
    <xf numFmtId="0" fontId="13" fillId="7" borderId="29" xfId="0" applyFont="1" applyFill="1" applyBorder="1" applyAlignment="1">
      <alignment horizontal="center"/>
    </xf>
    <xf numFmtId="0" fontId="13" fillId="7" borderId="30" xfId="0" applyFont="1" applyFill="1" applyBorder="1" applyAlignment="1">
      <alignment horizontal="center"/>
    </xf>
    <xf numFmtId="0" fontId="13" fillId="7" borderId="39" xfId="0" applyFont="1" applyFill="1" applyBorder="1" applyAlignment="1">
      <alignment horizontal="center"/>
    </xf>
    <xf numFmtId="49" fontId="8" fillId="7" borderId="2" xfId="0" applyNumberFormat="1" applyFont="1" applyFill="1" applyBorder="1" applyAlignment="1">
      <alignment horizontal="center" vertical="center" wrapText="1"/>
    </xf>
    <xf numFmtId="0" fontId="1" fillId="2" borderId="0" xfId="0" applyFont="1" applyFill="1" applyAlignment="1">
      <alignment horizontal="center" wrapText="1"/>
    </xf>
    <xf numFmtId="0" fontId="17" fillId="7" borderId="10" xfId="0" applyFont="1" applyFill="1" applyBorder="1" applyAlignment="1">
      <alignment horizontal="center" vertical="center" wrapText="1"/>
    </xf>
    <xf numFmtId="0" fontId="17" fillId="7" borderId="28" xfId="0" applyFont="1" applyFill="1" applyBorder="1" applyAlignment="1">
      <alignment horizontal="center" vertical="center" wrapText="1"/>
    </xf>
    <xf numFmtId="0" fontId="17" fillId="7" borderId="6" xfId="0" applyFont="1" applyFill="1" applyBorder="1" applyAlignment="1">
      <alignment horizontal="center" vertical="center" wrapText="1"/>
    </xf>
    <xf numFmtId="0" fontId="17" fillId="7" borderId="3" xfId="0" applyFont="1" applyFill="1" applyBorder="1" applyAlignment="1">
      <alignment horizontal="center" vertical="center" wrapText="1"/>
    </xf>
    <xf numFmtId="0" fontId="8" fillId="2" borderId="0" xfId="0" applyFont="1" applyFill="1" applyAlignment="1">
      <alignment horizontal="left" vertical="center" wrapText="1"/>
    </xf>
    <xf numFmtId="0" fontId="10" fillId="2" borderId="0" xfId="0" applyFont="1" applyFill="1" applyAlignment="1">
      <alignment horizontal="center" vertical="center" wrapText="1"/>
    </xf>
    <xf numFmtId="0" fontId="120" fillId="2" borderId="0" xfId="0" applyFont="1" applyFill="1" applyAlignment="1">
      <alignment horizontal="center" vertical="center" wrapText="1"/>
    </xf>
    <xf numFmtId="0" fontId="1" fillId="7" borderId="34" xfId="0" applyFont="1" applyFill="1" applyBorder="1" applyAlignment="1">
      <alignment horizontal="center" wrapText="1"/>
    </xf>
    <xf numFmtId="0" fontId="1" fillId="7" borderId="40" xfId="0" applyFont="1" applyFill="1" applyBorder="1" applyAlignment="1">
      <alignment horizontal="center" wrapText="1"/>
    </xf>
    <xf numFmtId="0" fontId="0" fillId="10" borderId="2" xfId="0" applyFill="1" applyBorder="1" applyAlignment="1" applyProtection="1">
      <alignment horizontal="center"/>
      <protection locked="0"/>
    </xf>
    <xf numFmtId="0" fontId="19" fillId="7" borderId="2" xfId="0" applyFont="1" applyFill="1" applyBorder="1" applyAlignment="1">
      <alignment horizontal="center" vertical="center" wrapText="1"/>
    </xf>
    <xf numFmtId="0" fontId="19" fillId="7" borderId="2" xfId="0" applyFont="1" applyFill="1" applyBorder="1" applyAlignment="1">
      <alignment horizontal="center" vertical="center"/>
    </xf>
    <xf numFmtId="0" fontId="1" fillId="7" borderId="34" xfId="0" applyFont="1" applyFill="1" applyBorder="1" applyAlignment="1">
      <alignment horizontal="center" vertical="center" wrapText="1"/>
    </xf>
    <xf numFmtId="0" fontId="1" fillId="7" borderId="35" xfId="0" applyFont="1" applyFill="1" applyBorder="1" applyAlignment="1">
      <alignment horizontal="center" vertical="center"/>
    </xf>
    <xf numFmtId="0" fontId="1" fillId="7" borderId="40" xfId="0" applyFont="1" applyFill="1" applyBorder="1" applyAlignment="1">
      <alignment horizontal="center" vertical="center"/>
    </xf>
    <xf numFmtId="0" fontId="1" fillId="7" borderId="35"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3" fillId="4" borderId="2" xfId="0" applyFont="1" applyFill="1" applyBorder="1" applyAlignment="1">
      <alignment horizontal="center" vertical="center"/>
    </xf>
    <xf numFmtId="0" fontId="19" fillId="7" borderId="34" xfId="0" applyFont="1" applyFill="1" applyBorder="1" applyAlignment="1">
      <alignment horizontal="center"/>
    </xf>
    <xf numFmtId="0" fontId="19" fillId="7" borderId="35" xfId="0" applyFont="1" applyFill="1" applyBorder="1" applyAlignment="1">
      <alignment horizontal="center"/>
    </xf>
    <xf numFmtId="0" fontId="19" fillId="7" borderId="40" xfId="0" applyFont="1" applyFill="1" applyBorder="1" applyAlignment="1">
      <alignment horizontal="center"/>
    </xf>
    <xf numFmtId="0" fontId="1" fillId="7" borderId="30" xfId="0" applyFont="1" applyFill="1" applyBorder="1" applyAlignment="1" applyProtection="1">
      <alignment horizontal="center" vertical="center" wrapText="1"/>
      <protection locked="0"/>
    </xf>
    <xf numFmtId="0" fontId="13" fillId="4" borderId="2" xfId="0" applyFont="1" applyFill="1" applyBorder="1" applyAlignment="1">
      <alignment horizontal="center"/>
    </xf>
    <xf numFmtId="0" fontId="21" fillId="7" borderId="30" xfId="0" applyFont="1" applyFill="1" applyBorder="1" applyAlignment="1">
      <alignment horizontal="center" vertical="center" wrapText="1"/>
    </xf>
    <xf numFmtId="0" fontId="13" fillId="5" borderId="6" xfId="0" applyFont="1" applyFill="1" applyBorder="1" applyAlignment="1">
      <alignment horizontal="center" vertical="center" wrapText="1"/>
    </xf>
    <xf numFmtId="0" fontId="13" fillId="5" borderId="42" xfId="0" applyFont="1" applyFill="1" applyBorder="1" applyAlignment="1">
      <alignment horizontal="center" vertical="center" wrapText="1"/>
    </xf>
    <xf numFmtId="0" fontId="13" fillId="5" borderId="3" xfId="0" applyFont="1" applyFill="1" applyBorder="1" applyAlignment="1">
      <alignment horizontal="center" vertical="center" wrapText="1"/>
    </xf>
    <xf numFmtId="0" fontId="10" fillId="7" borderId="33"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6" fillId="10" borderId="34" xfId="0" applyFont="1" applyFill="1" applyBorder="1" applyAlignment="1" applyProtection="1">
      <alignment horizontal="center" vertical="center"/>
      <protection locked="0"/>
    </xf>
    <xf numFmtId="0" fontId="16" fillId="10" borderId="35" xfId="0" applyFont="1" applyFill="1" applyBorder="1" applyAlignment="1" applyProtection="1">
      <alignment horizontal="center" vertical="center"/>
      <protection locked="0"/>
    </xf>
    <xf numFmtId="0" fontId="16" fillId="10" borderId="40" xfId="0" applyFont="1" applyFill="1" applyBorder="1" applyAlignment="1" applyProtection="1">
      <alignment horizontal="center" vertical="center"/>
      <protection locked="0"/>
    </xf>
    <xf numFmtId="0" fontId="13" fillId="12" borderId="2" xfId="0" applyFont="1" applyFill="1" applyBorder="1" applyAlignment="1">
      <alignment horizontal="center" vertical="center" wrapText="1"/>
    </xf>
    <xf numFmtId="0" fontId="13" fillId="12" borderId="2" xfId="0" applyFont="1" applyFill="1" applyBorder="1" applyAlignment="1">
      <alignment horizontal="center" vertical="center"/>
    </xf>
    <xf numFmtId="0" fontId="19" fillId="4" borderId="2" xfId="0" applyFont="1" applyFill="1" applyBorder="1" applyAlignment="1">
      <alignment horizontal="center"/>
    </xf>
    <xf numFmtId="0" fontId="5" fillId="7" borderId="10" xfId="0" applyFont="1" applyFill="1" applyBorder="1" applyAlignment="1">
      <alignment horizontal="center" vertical="center" wrapText="1"/>
    </xf>
    <xf numFmtId="0" fontId="5" fillId="7" borderId="49" xfId="0" applyFont="1" applyFill="1" applyBorder="1" applyAlignment="1">
      <alignment horizontal="center" vertical="center" wrapText="1"/>
    </xf>
    <xf numFmtId="0" fontId="5" fillId="7" borderId="57" xfId="0" applyFont="1" applyFill="1" applyBorder="1" applyAlignment="1">
      <alignment horizontal="center" vertical="center" wrapText="1"/>
    </xf>
    <xf numFmtId="0" fontId="80" fillId="10" borderId="10" xfId="0" applyFont="1" applyFill="1" applyBorder="1" applyAlignment="1" applyProtection="1">
      <alignment horizontal="center" vertical="center" wrapText="1"/>
      <protection locked="0"/>
    </xf>
    <xf numFmtId="0" fontId="80" fillId="10" borderId="49" xfId="0" applyFont="1" applyFill="1" applyBorder="1" applyAlignment="1" applyProtection="1">
      <alignment horizontal="center" vertical="center" wrapText="1"/>
      <protection locked="0"/>
    </xf>
    <xf numFmtId="0" fontId="80" fillId="10" borderId="28" xfId="0" applyFont="1" applyFill="1" applyBorder="1" applyAlignment="1" applyProtection="1">
      <alignment horizontal="center" vertical="center" wrapText="1"/>
      <protection locked="0"/>
    </xf>
    <xf numFmtId="0" fontId="1" fillId="7" borderId="49" xfId="0" applyFont="1" applyFill="1" applyBorder="1" applyAlignment="1">
      <alignment horizontal="center" vertical="center" wrapText="1"/>
    </xf>
    <xf numFmtId="0" fontId="13" fillId="12" borderId="6" xfId="0" applyFont="1" applyFill="1" applyBorder="1" applyAlignment="1">
      <alignment horizontal="center" vertical="center" wrapText="1"/>
    </xf>
    <xf numFmtId="0" fontId="13" fillId="12" borderId="42" xfId="0" applyFont="1" applyFill="1" applyBorder="1" applyAlignment="1">
      <alignment horizontal="center" vertical="center" wrapText="1"/>
    </xf>
    <xf numFmtId="0" fontId="13" fillId="12" borderId="3" xfId="0" applyFont="1" applyFill="1" applyBorder="1" applyAlignment="1">
      <alignment horizontal="center" vertical="center" wrapText="1"/>
    </xf>
    <xf numFmtId="0" fontId="13" fillId="2" borderId="14" xfId="0" applyFont="1" applyFill="1" applyBorder="1" applyAlignment="1">
      <alignment horizontal="center" vertical="center"/>
    </xf>
    <xf numFmtId="0" fontId="1" fillId="7" borderId="30" xfId="0" applyFont="1" applyFill="1" applyBorder="1" applyAlignment="1">
      <alignment horizontal="center" vertical="center" wrapText="1"/>
    </xf>
    <xf numFmtId="0" fontId="19" fillId="4" borderId="10" xfId="0" applyFont="1" applyFill="1" applyBorder="1" applyAlignment="1">
      <alignment horizontal="center"/>
    </xf>
    <xf numFmtId="0" fontId="19" fillId="4" borderId="49" xfId="0" applyFont="1" applyFill="1" applyBorder="1" applyAlignment="1">
      <alignment horizontal="center"/>
    </xf>
    <xf numFmtId="0" fontId="19" fillId="4" borderId="28" xfId="0" applyFont="1" applyFill="1" applyBorder="1" applyAlignment="1">
      <alignment horizontal="center"/>
    </xf>
    <xf numFmtId="0" fontId="49" fillId="3" borderId="2" xfId="0" applyFont="1" applyFill="1" applyBorder="1" applyAlignment="1">
      <alignment horizontal="center" vertical="center" wrapText="1"/>
    </xf>
    <xf numFmtId="0" fontId="1" fillId="7" borderId="33" xfId="0" applyFont="1" applyFill="1" applyBorder="1" applyAlignment="1">
      <alignment horizontal="center"/>
    </xf>
    <xf numFmtId="0" fontId="1" fillId="7" borderId="41" xfId="0" applyFont="1" applyFill="1" applyBorder="1" applyAlignment="1">
      <alignment horizontal="center"/>
    </xf>
    <xf numFmtId="0" fontId="1" fillId="4" borderId="29" xfId="0" applyFont="1" applyFill="1" applyBorder="1" applyAlignment="1">
      <alignment horizontal="center" wrapText="1"/>
    </xf>
    <xf numFmtId="0" fontId="1" fillId="4" borderId="30" xfId="0" applyFont="1" applyFill="1" applyBorder="1" applyAlignment="1">
      <alignment horizontal="center"/>
    </xf>
    <xf numFmtId="0" fontId="1" fillId="4" borderId="39" xfId="0" applyFont="1" applyFill="1" applyBorder="1" applyAlignment="1">
      <alignment horizontal="center"/>
    </xf>
    <xf numFmtId="0" fontId="19" fillId="4" borderId="2" xfId="0" applyFont="1" applyFill="1" applyBorder="1" applyAlignment="1">
      <alignment horizontal="center" wrapText="1"/>
    </xf>
    <xf numFmtId="0" fontId="1" fillId="7" borderId="4" xfId="0" applyFont="1" applyFill="1" applyBorder="1" applyAlignment="1">
      <alignment horizontal="center" vertical="center"/>
    </xf>
    <xf numFmtId="0" fontId="1" fillId="7" borderId="5" xfId="0" applyFont="1" applyFill="1" applyBorder="1" applyAlignment="1">
      <alignment horizontal="center" vertical="center"/>
    </xf>
    <xf numFmtId="0" fontId="1" fillId="7" borderId="36" xfId="0" applyFont="1" applyFill="1" applyBorder="1" applyAlignment="1">
      <alignment horizontal="center" vertical="center"/>
    </xf>
    <xf numFmtId="0" fontId="13" fillId="7" borderId="2" xfId="0" applyFont="1" applyFill="1" applyBorder="1" applyAlignment="1">
      <alignment horizontal="center" vertical="center" wrapText="1"/>
    </xf>
    <xf numFmtId="0" fontId="1" fillId="7" borderId="34" xfId="0" applyFont="1" applyFill="1" applyBorder="1" applyAlignment="1">
      <alignment horizontal="center" vertical="center"/>
    </xf>
    <xf numFmtId="0" fontId="1" fillId="7" borderId="32" xfId="0" applyFont="1" applyFill="1" applyBorder="1" applyAlignment="1">
      <alignment horizontal="center" vertical="center" wrapText="1"/>
    </xf>
    <xf numFmtId="0" fontId="1" fillId="7" borderId="33" xfId="0" applyFont="1" applyFill="1" applyBorder="1" applyAlignment="1">
      <alignment horizontal="center" vertical="center"/>
    </xf>
    <xf numFmtId="0" fontId="1" fillId="7" borderId="41" xfId="0" applyFont="1" applyFill="1" applyBorder="1" applyAlignment="1">
      <alignment horizontal="center" vertical="center"/>
    </xf>
    <xf numFmtId="0" fontId="1" fillId="7" borderId="35" xfId="0" applyFont="1" applyFill="1" applyBorder="1" applyAlignment="1">
      <alignment horizontal="center" vertical="top" wrapText="1"/>
    </xf>
    <xf numFmtId="0" fontId="19" fillId="7" borderId="34" xfId="0" applyFont="1" applyFill="1" applyBorder="1" applyAlignment="1">
      <alignment horizontal="center" vertical="center" wrapText="1"/>
    </xf>
    <xf numFmtId="0" fontId="19" fillId="7" borderId="35" xfId="0" applyFont="1" applyFill="1" applyBorder="1" applyAlignment="1">
      <alignment horizontal="center" vertical="center" wrapText="1"/>
    </xf>
    <xf numFmtId="0" fontId="21" fillId="7" borderId="34" xfId="0" applyFont="1" applyFill="1" applyBorder="1" applyAlignment="1">
      <alignment horizontal="center" vertical="center" wrapText="1"/>
    </xf>
    <xf numFmtId="0" fontId="21" fillId="7" borderId="35" xfId="0" applyFont="1" applyFill="1" applyBorder="1" applyAlignment="1">
      <alignment horizontal="center" vertical="center" wrapText="1"/>
    </xf>
    <xf numFmtId="0" fontId="19" fillId="7" borderId="29" xfId="0" applyFont="1" applyFill="1" applyBorder="1" applyAlignment="1">
      <alignment horizontal="center" vertical="center" wrapText="1"/>
    </xf>
    <xf numFmtId="0" fontId="19" fillId="7" borderId="30" xfId="0" applyFont="1" applyFill="1" applyBorder="1" applyAlignment="1">
      <alignment horizontal="center" vertical="center" wrapText="1"/>
    </xf>
    <xf numFmtId="0" fontId="1" fillId="7" borderId="10" xfId="0" applyFont="1" applyFill="1" applyBorder="1" applyAlignment="1">
      <alignment horizontal="center" vertical="center"/>
    </xf>
    <xf numFmtId="0" fontId="1" fillId="7" borderId="49" xfId="0" applyFont="1" applyFill="1" applyBorder="1" applyAlignment="1">
      <alignment horizontal="center" vertical="center"/>
    </xf>
    <xf numFmtId="0" fontId="21" fillId="7" borderId="40" xfId="0" applyFont="1" applyFill="1" applyBorder="1" applyAlignment="1">
      <alignment horizontal="center" vertical="center" wrapText="1"/>
    </xf>
    <xf numFmtId="0" fontId="13" fillId="2" borderId="1" xfId="0" applyFont="1" applyFill="1" applyBorder="1" applyAlignment="1">
      <alignment horizontal="center"/>
    </xf>
    <xf numFmtId="0" fontId="7" fillId="7" borderId="33" xfId="0" applyFont="1" applyFill="1" applyBorder="1" applyAlignment="1">
      <alignment horizontal="center" vertical="center" wrapText="1"/>
    </xf>
    <xf numFmtId="0" fontId="63" fillId="7" borderId="2" xfId="0" applyFont="1" applyFill="1" applyBorder="1" applyAlignment="1">
      <alignment horizontal="center" vertical="center" wrapText="1"/>
    </xf>
    <xf numFmtId="0" fontId="13" fillId="7" borderId="10" xfId="0" applyFont="1" applyFill="1" applyBorder="1" applyAlignment="1">
      <alignment horizontal="center" vertical="center" wrapText="1"/>
    </xf>
    <xf numFmtId="0" fontId="13" fillId="7" borderId="49" xfId="0" applyFont="1" applyFill="1" applyBorder="1" applyAlignment="1">
      <alignment horizontal="center" vertical="center"/>
    </xf>
    <xf numFmtId="0" fontId="13" fillId="7" borderId="28" xfId="0" applyFont="1" applyFill="1" applyBorder="1" applyAlignment="1">
      <alignment horizontal="center" vertical="center"/>
    </xf>
    <xf numFmtId="0" fontId="1" fillId="7" borderId="2" xfId="0" applyFont="1" applyFill="1" applyBorder="1" applyAlignment="1">
      <alignment horizontal="center" vertical="center"/>
    </xf>
    <xf numFmtId="0" fontId="8" fillId="7" borderId="10" xfId="0" applyFont="1" applyFill="1" applyBorder="1" applyAlignment="1">
      <alignment horizontal="center" vertical="center" wrapText="1"/>
    </xf>
    <xf numFmtId="0" fontId="8" fillId="2" borderId="24" xfId="0" applyFont="1" applyFill="1" applyBorder="1" applyAlignment="1">
      <alignment horizontal="center" vertical="center"/>
    </xf>
    <xf numFmtId="0" fontId="13" fillId="4" borderId="10" xfId="0" applyFont="1" applyFill="1" applyBorder="1" applyAlignment="1">
      <alignment horizontal="center" vertical="center"/>
    </xf>
    <xf numFmtId="0" fontId="13" fillId="4" borderId="49" xfId="0" applyFont="1" applyFill="1" applyBorder="1" applyAlignment="1">
      <alignment horizontal="center" vertical="center"/>
    </xf>
    <xf numFmtId="0" fontId="13" fillId="4" borderId="28" xfId="0" applyFont="1" applyFill="1" applyBorder="1" applyAlignment="1">
      <alignment horizontal="center" vertical="center"/>
    </xf>
    <xf numFmtId="0" fontId="12" fillId="2" borderId="0" xfId="0" applyFont="1" applyFill="1" applyAlignment="1">
      <alignment horizontal="left" wrapText="1"/>
    </xf>
    <xf numFmtId="0" fontId="12" fillId="2" borderId="15" xfId="0" applyFont="1" applyFill="1" applyBorder="1" applyAlignment="1">
      <alignment horizontal="left" wrapText="1"/>
    </xf>
    <xf numFmtId="0" fontId="59" fillId="2" borderId="0" xfId="0" applyFont="1" applyFill="1" applyAlignment="1">
      <alignment horizontal="center"/>
    </xf>
    <xf numFmtId="49" fontId="1" fillId="7" borderId="35" xfId="0" applyNumberFormat="1" applyFont="1" applyFill="1" applyBorder="1" applyAlignment="1">
      <alignment horizontal="center" vertical="center" wrapText="1"/>
    </xf>
    <xf numFmtId="0" fontId="13" fillId="7" borderId="10" xfId="0" applyFont="1" applyFill="1" applyBorder="1" applyAlignment="1">
      <alignment horizontal="center" vertical="center"/>
    </xf>
    <xf numFmtId="0" fontId="13" fillId="7" borderId="49" xfId="0" applyFont="1" applyFill="1" applyBorder="1" applyAlignment="1">
      <alignment horizontal="center" vertical="center" wrapText="1"/>
    </xf>
    <xf numFmtId="0" fontId="17" fillId="2" borderId="0" xfId="0" applyFont="1" applyFill="1" applyAlignment="1">
      <alignment horizontal="left" vertical="top" wrapText="1"/>
    </xf>
    <xf numFmtId="0" fontId="13" fillId="7" borderId="34" xfId="0" applyFont="1" applyFill="1" applyBorder="1" applyAlignment="1">
      <alignment horizontal="center" wrapText="1"/>
    </xf>
    <xf numFmtId="0" fontId="13" fillId="7" borderId="35" xfId="0" applyFont="1" applyFill="1" applyBorder="1" applyAlignment="1">
      <alignment horizontal="center"/>
    </xf>
    <xf numFmtId="0" fontId="13" fillId="7" borderId="40" xfId="0" applyFont="1" applyFill="1" applyBorder="1" applyAlignment="1">
      <alignment horizontal="center"/>
    </xf>
    <xf numFmtId="0" fontId="10" fillId="2" borderId="35" xfId="0" applyFont="1" applyFill="1" applyBorder="1" applyAlignment="1">
      <alignment horizontal="left" vertical="center" wrapText="1"/>
    </xf>
    <xf numFmtId="0" fontId="10" fillId="2" borderId="30" xfId="0" applyFont="1" applyFill="1" applyBorder="1" applyAlignment="1">
      <alignment horizontal="left" vertical="center" wrapText="1"/>
    </xf>
    <xf numFmtId="0" fontId="17" fillId="7" borderId="49" xfId="0" applyFont="1" applyFill="1" applyBorder="1" applyAlignment="1">
      <alignment horizontal="center" vertical="center" wrapText="1"/>
    </xf>
    <xf numFmtId="0" fontId="17" fillId="7" borderId="2" xfId="0" applyFont="1" applyFill="1" applyBorder="1" applyAlignment="1">
      <alignment horizontal="center" vertical="center" wrapText="1"/>
    </xf>
    <xf numFmtId="0" fontId="128" fillId="2" borderId="0" xfId="0" applyFont="1" applyFill="1" applyAlignment="1" applyProtection="1">
      <alignment horizontal="center" vertical="center" wrapText="1"/>
      <protection locked="0"/>
    </xf>
  </cellXfs>
  <cellStyles count="2">
    <cellStyle name="Hyperlink" xfId="1" builtinId="8"/>
    <cellStyle name="Normal" xfId="0" builtinId="0"/>
  </cellStyles>
  <dxfs count="737">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1"/>
          <bgColor theme="1"/>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border diagonalUp="0" diagonalDown="0">
        <left/>
        <right style="thin">
          <color theme="1"/>
        </right>
        <top style="thin">
          <color theme="1"/>
        </top>
        <bottom/>
        <vertical/>
        <horizontal/>
      </border>
    </dxf>
    <dxf>
      <font>
        <b val="0"/>
        <i val="0"/>
        <strike val="0"/>
        <condense val="0"/>
        <extend val="0"/>
        <outline val="0"/>
        <shadow val="0"/>
        <u val="none"/>
        <vertAlign val="baseline"/>
        <sz val="8"/>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8"/>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theme="1"/>
        </left>
        <right/>
        <top style="thin">
          <color theme="1"/>
        </top>
        <bottom/>
        <vertical/>
        <horizontal/>
      </border>
    </dxf>
    <dxf>
      <border outline="0">
        <top style="thin">
          <color theme="1"/>
        </top>
      </border>
    </dxf>
    <dxf>
      <font>
        <b/>
        <i val="0"/>
        <strike val="0"/>
        <condense val="0"/>
        <extend val="0"/>
        <outline val="0"/>
        <shadow val="0"/>
        <u val="none"/>
        <vertAlign val="baseline"/>
        <sz val="8"/>
        <color theme="0"/>
        <name val="Calibri"/>
        <family val="2"/>
        <scheme val="minor"/>
      </font>
      <fill>
        <patternFill patternType="solid">
          <fgColor theme="1"/>
          <bgColor theme="1"/>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bottom style="thin">
          <color indexed="64"/>
        </bottom>
      </border>
    </dxf>
    <dxf>
      <font>
        <b val="0"/>
        <i val="0"/>
        <strike val="0"/>
        <condense val="0"/>
        <extend val="0"/>
        <outline val="0"/>
        <shadow val="0"/>
        <u val="none"/>
        <vertAlign val="baseline"/>
        <sz val="8"/>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border diagonalUp="0" diagonalDown="0">
        <left/>
        <right style="thin">
          <color indexed="64"/>
        </right>
        <top/>
        <bottom/>
        <vertical/>
        <horizontal/>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border diagonalUp="0" diagonalDown="0">
        <left style="thin">
          <color indexed="64"/>
        </left>
        <right/>
        <top/>
        <bottom/>
        <vertical/>
        <horizontal/>
      </border>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border outline="0">
        <top style="thin">
          <color theme="1"/>
        </top>
      </border>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1"/>
          <bgColor theme="1"/>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border outline="0">
        <bottom style="thin">
          <color indexed="64"/>
        </bottom>
      </border>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border diagonalUp="0" diagonalDown="0">
        <left style="thin">
          <color theme="1"/>
        </left>
        <right style="thin">
          <color theme="1"/>
        </right>
        <top style="thin">
          <color theme="1"/>
        </top>
        <bottom/>
        <vertical/>
        <horizontal/>
      </border>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dxf>
    <dxf>
      <fill>
        <patternFill>
          <bgColor rgb="FFFF9999"/>
        </patternFill>
      </fill>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theme="0"/>
        </patternFill>
      </fill>
    </dxf>
    <dxf>
      <fill>
        <patternFill>
          <bgColor rgb="FFFF9999"/>
        </patternFill>
      </fill>
    </dxf>
    <dxf>
      <fill>
        <patternFill>
          <bgColor rgb="FFFF9999"/>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ont>
        <b/>
        <i val="0"/>
        <color auto="1"/>
      </font>
      <fill>
        <patternFill>
          <bgColor theme="7" tint="0.79998168889431442"/>
        </patternFill>
      </fill>
      <border>
        <left style="thin">
          <color auto="1"/>
        </left>
        <right style="thin">
          <color auto="1"/>
        </right>
        <top style="thin">
          <color auto="1"/>
        </top>
        <bottom style="thin">
          <color auto="1"/>
        </bottom>
      </border>
    </dxf>
    <dxf>
      <font>
        <b/>
        <i val="0"/>
        <color auto="1"/>
      </font>
      <fill>
        <patternFill>
          <bgColor theme="7" tint="0.79998168889431442"/>
        </patternFill>
      </fill>
      <border>
        <left style="thin">
          <color auto="1"/>
        </left>
        <right style="thin">
          <color auto="1"/>
        </right>
        <top style="thin">
          <color auto="1"/>
        </top>
        <bottom style="thin">
          <color auto="1"/>
        </bottom>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FF9999"/>
        </patternFill>
      </fill>
    </dxf>
    <dxf>
      <fill>
        <patternFill>
          <bgColor rgb="FFFF9999"/>
        </patternFill>
      </fill>
    </dxf>
    <dxf>
      <fill>
        <patternFill>
          <bgColor rgb="FFFFFF00"/>
        </patternFill>
      </fill>
    </dxf>
    <dxf>
      <fill>
        <patternFill>
          <bgColor rgb="FFFF9999"/>
        </patternFill>
      </fill>
    </dxf>
    <dxf>
      <fill>
        <patternFill>
          <bgColor rgb="FFFFFF00"/>
        </patternFill>
      </fill>
    </dxf>
    <dxf>
      <fill>
        <patternFill>
          <bgColor rgb="FFFF9999"/>
        </patternFill>
      </fill>
    </dxf>
    <dxf>
      <fill>
        <patternFill>
          <bgColor rgb="FFFFFF00"/>
        </patternFill>
      </fill>
    </dxf>
    <dxf>
      <fill>
        <patternFill>
          <bgColor rgb="FFFF9999"/>
        </patternFill>
      </fill>
    </dxf>
    <dxf>
      <fill>
        <patternFill>
          <bgColor rgb="FFFFFF0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FF00"/>
        </patternFill>
      </fill>
    </dxf>
    <dxf>
      <fill>
        <patternFill>
          <bgColor rgb="FFFF9999"/>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ont>
        <color rgb="FF9C0006"/>
      </font>
      <fill>
        <patternFill>
          <bgColor rgb="FFFFC7CE"/>
        </patternFill>
      </fill>
    </dxf>
    <dxf>
      <fill>
        <patternFill>
          <bgColor rgb="FFFF9999"/>
        </patternFill>
      </fill>
    </dxf>
    <dxf>
      <fill>
        <patternFill>
          <bgColor rgb="FFFF9999"/>
        </patternFill>
      </fill>
    </dxf>
    <dxf>
      <font>
        <color rgb="FF9C0006"/>
      </font>
      <fill>
        <patternFill>
          <bgColor rgb="FFFFC7CE"/>
        </patternFill>
      </fill>
    </dxf>
    <dxf>
      <fill>
        <patternFill>
          <bgColor theme="0" tint="-4.9989318521683403E-2"/>
        </patternFill>
      </fill>
    </dxf>
    <dxf>
      <fill>
        <patternFill>
          <bgColor rgb="FFFF9999"/>
        </patternFill>
      </fill>
    </dxf>
    <dxf>
      <fill>
        <patternFill>
          <bgColor rgb="FFFF9999"/>
        </patternFill>
      </fill>
    </dxf>
    <dxf>
      <font>
        <color rgb="FF9C0006"/>
      </font>
      <fill>
        <patternFill>
          <bgColor rgb="FFFFC7CE"/>
        </patternFill>
      </fill>
    </dxf>
    <dxf>
      <font>
        <color rgb="FF9C0006"/>
      </font>
      <fill>
        <patternFill>
          <bgColor rgb="FFFFC7CE"/>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theme="0" tint="-4.9989318521683403E-2"/>
        </patternFill>
      </fill>
    </dxf>
    <dxf>
      <fill>
        <patternFill>
          <bgColor rgb="FFFF9999"/>
        </patternFill>
      </fill>
    </dxf>
    <dxf>
      <fill>
        <patternFill>
          <bgColor rgb="FFFF9999"/>
        </patternFill>
      </fill>
    </dxf>
    <dxf>
      <fill>
        <patternFill>
          <bgColor theme="0" tint="-4.9989318521683403E-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patternType="solid">
          <fgColor auto="1"/>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i val="0"/>
        <strike val="0"/>
        <condense val="0"/>
        <extend val="0"/>
        <outline val="0"/>
        <shadow val="0"/>
        <u val="none"/>
        <vertAlign val="baseline"/>
        <sz val="8"/>
        <color theme="1"/>
        <name val="Calibri"/>
        <family val="2"/>
        <scheme val="minor"/>
      </font>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tint="-4.9989318521683403E-2"/>
        </patternFill>
      </fill>
      <border>
        <left/>
        <right/>
        <top/>
        <bottom/>
        <vertical/>
        <horizontal/>
      </border>
    </dxf>
    <dxf>
      <fill>
        <patternFill>
          <bgColor rgb="FFFF9999"/>
        </patternFill>
      </fill>
    </dxf>
    <dxf>
      <fill>
        <patternFill>
          <bgColor theme="0" tint="-4.9989318521683403E-2"/>
        </patternFill>
      </fill>
      <border>
        <left/>
        <right/>
        <top/>
        <bottom/>
        <vertical/>
        <horizontal/>
      </border>
    </dxf>
    <dxf>
      <fill>
        <patternFill>
          <bgColor rgb="FFFF9999"/>
        </patternFill>
      </fill>
    </dxf>
    <dxf>
      <fill>
        <patternFill>
          <bgColor theme="0" tint="-4.9989318521683403E-2"/>
        </patternFill>
      </fill>
      <border>
        <left/>
        <right/>
        <top/>
        <bottom/>
        <vertical/>
        <horizontal/>
      </border>
    </dxf>
    <dxf>
      <fill>
        <patternFill>
          <bgColor rgb="FFFF9999"/>
        </patternFill>
      </fill>
    </dxf>
    <dxf>
      <fill>
        <patternFill>
          <bgColor rgb="FFFF9999"/>
        </patternFill>
      </fill>
    </dxf>
    <dxf>
      <fill>
        <patternFill>
          <bgColor rgb="FFFF9999"/>
        </patternFill>
      </fill>
    </dxf>
    <dxf>
      <fill>
        <patternFill>
          <bgColor theme="0" tint="-4.9989318521683403E-2"/>
        </patternFill>
      </fill>
      <border>
        <left/>
        <right/>
        <top/>
        <bottom/>
        <vertical/>
        <horizontal/>
      </border>
    </dxf>
    <dxf>
      <fill>
        <patternFill>
          <bgColor rgb="FFFF9999"/>
        </patternFill>
      </fill>
    </dxf>
    <dxf>
      <fill>
        <patternFill>
          <bgColor theme="0" tint="-4.9989318521683403E-2"/>
        </patternFill>
      </fill>
      <border>
        <left/>
        <right/>
        <top/>
        <bottom/>
        <vertical/>
        <horizontal/>
      </border>
    </dxf>
    <dxf>
      <fill>
        <patternFill>
          <bgColor rgb="FFFF9999"/>
        </patternFill>
      </fill>
    </dxf>
    <dxf>
      <fill>
        <patternFill>
          <bgColor theme="0" tint="-4.9989318521683403E-2"/>
        </patternFill>
      </fill>
      <border>
        <left/>
        <right/>
        <top/>
        <bottom/>
        <vertical/>
        <horizontal/>
      </border>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ont>
        <b val="0"/>
        <i val="0"/>
        <strike val="0"/>
        <condense val="0"/>
        <extend val="0"/>
        <outline val="0"/>
        <shadow val="0"/>
        <u val="none"/>
        <vertAlign val="baseline"/>
        <sz val="8"/>
        <color theme="1"/>
        <name val="Calibri"/>
        <family val="2"/>
        <scheme val="minor"/>
      </font>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ont>
        <color auto="1"/>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rgb="FFFF9999"/>
        </patternFill>
      </fill>
    </dxf>
    <dxf>
      <fill>
        <patternFill>
          <bgColor theme="0" tint="-4.9989318521683403E-2"/>
        </patternFill>
      </fill>
    </dxf>
    <dxf>
      <fill>
        <patternFill>
          <bgColor rgb="FFFF9999"/>
        </patternFill>
      </fill>
    </dxf>
    <dxf>
      <fill>
        <patternFill>
          <bgColor theme="0" tint="-4.9989318521683403E-2"/>
        </patternFill>
      </fill>
    </dxf>
    <dxf>
      <fill>
        <patternFill>
          <bgColor rgb="FFFF9999"/>
        </patternFill>
      </fill>
    </dxf>
  </dxfs>
  <tableStyles count="0" defaultTableStyle="TableStyleMedium2" defaultPivotStyle="PivotStyleLight16"/>
  <colors>
    <mruColors>
      <color rgb="FFFF9999"/>
      <color rgb="FFFF9966"/>
      <color rgb="FFFF7C80"/>
      <color rgb="FFFFCCCC"/>
      <color rgb="FFFFCC99"/>
      <color rgb="FFFFCCFF"/>
      <color rgb="FFFFFFFF"/>
      <color rgb="FFB387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microsoft.com/office/2017/06/relationships/rdRichValueStructure" Target="richData/rdrichvaluestructure.xml"/><Relationship Id="rId79"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theme" Target="theme/theme1.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eetMetadata" Target="metadata.xml"/><Relationship Id="rId80"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75"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 Target="richData/rdrichvalue.xml"/><Relationship Id="rId78" Type="http://schemas.openxmlformats.org/officeDocument/2006/relationships/customXml" Target="../customXml/item1.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17/10/relationships/person" Target="persons/person.xml"/><Relationship Id="rId7" Type="http://schemas.openxmlformats.org/officeDocument/2006/relationships/worksheet" Target="worksheets/sheet7.xml"/><Relationship Id="rId71"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94403</xdr:colOff>
      <xdr:row>0</xdr:row>
      <xdr:rowOff>8467</xdr:rowOff>
    </xdr:from>
    <xdr:to>
      <xdr:col>3</xdr:col>
      <xdr:colOff>540287</xdr:colOff>
      <xdr:row>17</xdr:row>
      <xdr:rowOff>399388</xdr:rowOff>
    </xdr:to>
    <xdr:pic>
      <xdr:nvPicPr>
        <xdr:cNvPr id="3" name="Picture 2">
          <a:extLst>
            <a:ext uri="{FF2B5EF4-FFF2-40B4-BE49-F238E27FC236}">
              <a16:creationId xmlns:a16="http://schemas.microsoft.com/office/drawing/2014/main" id="{7CF14F41-B7C6-418C-88B2-358BDFBA937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403" y="8467"/>
          <a:ext cx="2366124" cy="450572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Pete Steward" id="{E4F1373A-84FA-49B4-8DFF-151193B124CA}" userId="7965dc18928141c0"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F2DF9825-FDA5-4F19-8B15-6B2CD2D58959}" name="Site.Admin1" displayName="Site.Admin1" ref="P1:P14" totalsRowShown="0" headerRowDxfId="701" dataDxfId="700">
  <autoFilter ref="P1:P14" xr:uid="{8E828CC1-C975-4AE6-B677-C3105F1889D5}"/>
  <sortState xmlns:xlrd2="http://schemas.microsoft.com/office/spreadsheetml/2017/richdata2" ref="P2:P14">
    <sortCondition ref="P1:P14"/>
  </sortState>
  <tableColumns count="1">
    <tableColumn id="1" xr3:uid="{87401968-739A-45E9-8952-39DF91B3B382}" name="Site.Admin" dataDxfId="69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9A803DDE-82B2-471C-A4B0-0C4ABAF433B5}" name="Crop.Trait1" displayName="Crop.Trait1" ref="L1:L8" totalsRowShown="0" headerRowDxfId="650" dataDxfId="649">
  <autoFilter ref="L1:L8" xr:uid="{3246F08D-C82C-436D-9CAF-0284C22FAC7C}"/>
  <tableColumns count="1">
    <tableColumn id="1" xr3:uid="{F669A527-E814-4BF9-B1B5-C546D649F518}" name="Crop.Trait" dataDxfId="648"/>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F4B5547E-1E51-4D60-A7EC-DACEF30C50B0}" name="Crop.Var.Type1" displayName="Crop.Var.Type1" ref="J1:J7" totalsRowShown="0" headerRowDxfId="647" dataDxfId="646">
  <autoFilter ref="J1:J7" xr:uid="{94200AE8-9122-4411-A6B1-E147E0F92D2D}"/>
  <tableColumns count="1">
    <tableColumn id="1" xr3:uid="{FA850196-6B69-4433-8D38-E97BF82A1C5E}" name="Var.Type" dataDxfId="64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6A8116E-1153-411F-A97A-BCE4964E6FCA}" name="Tree.Materials1" displayName="Tree.Materials1" ref="L1:L8" totalsRowShown="0" headerRowDxfId="625" dataDxfId="624">
  <autoFilter ref="L1:L8" xr:uid="{6FE145E3-4652-47F2-BF4C-D97C94A09E15}"/>
  <tableColumns count="1">
    <tableColumn id="1" xr3:uid="{37AA83FB-BE86-48A7-8CB8-6E4DC5F807D1}" name="Tree.Materials" dataDxfId="623"/>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2E63C8-A5C3-4671-9D37-0F0F637EF406}" name="F.Category1" displayName="F.Category1" ref="D1:D8" totalsRowShown="0" headerRowDxfId="612" dataDxfId="611">
  <autoFilter ref="D1:D8" xr:uid="{247A9C86-3DA9-47B8-AFF6-D034255DE50D}"/>
  <sortState xmlns:xlrd2="http://schemas.microsoft.com/office/spreadsheetml/2017/richdata2" ref="D2:D8">
    <sortCondition ref="D1:D8"/>
  </sortState>
  <tableColumns count="1">
    <tableColumn id="1" xr3:uid="{63798DAE-3493-4130-A70B-DD867C3B0038}" name="F.Category" dataDxfId="610"/>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A20E49-4DAE-4E9D-BD05-EDA26362BFB0}" name="F.Method1" displayName="F.Method1" ref="F1:F21" totalsRowShown="0" headerRowDxfId="609" dataDxfId="608">
  <autoFilter ref="F1:F21" xr:uid="{2FD69FDA-9661-4AA6-867A-A825F7B7A346}"/>
  <sortState xmlns:xlrd2="http://schemas.microsoft.com/office/spreadsheetml/2017/richdata2" ref="F2:F20">
    <sortCondition ref="F1:F20"/>
  </sortState>
  <tableColumns count="1">
    <tableColumn id="1" xr3:uid="{52886075-CFF5-4411-94ED-A1A719996256}" name="F.Method" dataDxfId="607"/>
  </tableColumns>
  <tableStyleInfo name="TableStyleLight1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CC9D02-840D-4CE0-B2E7-0A5EF55CC4EF}" name="Manure1" displayName="Manure1" ref="H1:H32" totalsRowShown="0" headerRowDxfId="606" dataDxfId="605">
  <autoFilter ref="H1:H32" xr:uid="{3930B9EF-C335-41B0-A32C-B61FDD38C629}"/>
  <sortState xmlns:xlrd2="http://schemas.microsoft.com/office/spreadsheetml/2017/richdata2" ref="H2:H32">
    <sortCondition ref="H1:H32"/>
  </sortState>
  <tableColumns count="1">
    <tableColumn id="1" xr3:uid="{00D89EE3-0AAB-4C91-BA67-4F54EE2AEF43}" name="Manure" dataDxfId="604"/>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CC0AD4-0FDF-4699-9490-5D80B050049D}" name="Compost1" displayName="Compost1" ref="J1:J26" totalsRowShown="0" headerRowDxfId="603" dataDxfId="602">
  <autoFilter ref="J1:J26" xr:uid="{2B19BD33-0E43-4DF3-937C-6B262083B431}"/>
  <sortState xmlns:xlrd2="http://schemas.microsoft.com/office/spreadsheetml/2017/richdata2" ref="J2:J26">
    <sortCondition ref="J1:J26"/>
  </sortState>
  <tableColumns count="1">
    <tableColumn id="1" xr3:uid="{0E3EE712-B464-4A50-AC0E-BCAEC2192FB3}" name="Compost" dataDxfId="601"/>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86C8F3-D4D1-438D-8531-08F83591DCAE}" name="Inorganic1" displayName="Inorganic1" ref="L1:L55" totalsRowShown="0" headerRowDxfId="600" dataDxfId="599">
  <autoFilter ref="L1:L55" xr:uid="{58ED8BDB-05F0-4384-A4EA-25E331EA4753}"/>
  <sortState xmlns:xlrd2="http://schemas.microsoft.com/office/spreadsheetml/2017/richdata2" ref="L2:L55">
    <sortCondition ref="L1:L55"/>
  </sortState>
  <tableColumns count="1">
    <tableColumn id="1" xr3:uid="{31CAD332-9C69-4536-8DC7-2DB5E4172563}" name="Inorganic" dataDxfId="598"/>
  </tableColumns>
  <tableStyleInfo name="TableStyleLight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711F273-1EDD-434D-8F1F-5B9F0B274511}" name="Organic1" displayName="Organic1" ref="N1:N21" totalsRowShown="0" headerRowDxfId="597" dataDxfId="596">
  <autoFilter ref="N1:N21" xr:uid="{5C2FC746-E071-41D9-8D6C-3747CDE7F510}"/>
  <sortState xmlns:xlrd2="http://schemas.microsoft.com/office/spreadsheetml/2017/richdata2" ref="N2:N21">
    <sortCondition ref="N1:N21"/>
  </sortState>
  <tableColumns count="1">
    <tableColumn id="1" xr3:uid="{858CF688-7DEC-4BC6-B57A-599F69C0D596}" name="Organic (Other)" dataDxfId="595"/>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7779B-94DD-409F-A557-89F214E7EDC2}" name="BioFertilizer1" displayName="BioFertilizer1" ref="P1:P3" totalsRowShown="0" headerRowDxfId="594" dataDxfId="593">
  <autoFilter ref="P1:P3" xr:uid="{88EB9EC7-837C-4EBD-A6FF-8B962980F3C7}"/>
  <sortState xmlns:xlrd2="http://schemas.microsoft.com/office/spreadsheetml/2017/richdata2" ref="P2:P3">
    <sortCondition ref="P1:P3"/>
  </sortState>
  <tableColumns count="1">
    <tableColumn id="1" xr3:uid="{69D26703-0EC8-4BAF-8345-D2C35043FF05}" name="BioFertilizer" dataDxfId="592"/>
  </tableColumns>
  <tableStyleInfo name="TableStyleLight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87095C3-A82F-4612-824A-01778E755B2D}" name="MicroNutrient1" displayName="MicroNutrient1" ref="R1:R17" totalsRowShown="0" headerRowDxfId="591" dataDxfId="590">
  <autoFilter ref="R1:R17" xr:uid="{CD957098-1A1A-4B04-B734-2BD85DA86C66}"/>
  <sortState xmlns:xlrd2="http://schemas.microsoft.com/office/spreadsheetml/2017/richdata2" ref="R2:R17">
    <sortCondition ref="R1:R17"/>
  </sortState>
  <tableColumns count="1">
    <tableColumn id="1" xr3:uid="{A54B9340-1DA8-494F-90F4-1EA0746AC876}" name="MicroNutrient" dataDxfId="589"/>
  </tableColumns>
  <tableStyleInfo name="TableStyleLight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A7FB2D0-AF38-428C-977D-6D4815F8EEAC}" name="Biosolid1" displayName="Biosolid1" ref="T1:T3" totalsRowShown="0" headerRowDxfId="588" dataDxfId="587">
  <autoFilter ref="T1:T3" xr:uid="{3ED06A5A-B15B-401F-B18B-7A571F57BF67}"/>
  <sortState xmlns:xlrd2="http://schemas.microsoft.com/office/spreadsheetml/2017/richdata2" ref="T2:T3">
    <sortCondition ref="T1:T3"/>
  </sortState>
  <tableColumns count="1">
    <tableColumn id="1" xr3:uid="{9F2A2E88-702A-46D7-8FB0-1945E46C555B}" name="Biosolid" dataDxfId="586"/>
  </tableColumns>
  <tableStyleInfo name="TableStyleLight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9B58CE65-26BC-4678-BF1A-E5D7C2F68AB2}" name="F.Unit1" displayName="F.Unit1" ref="X1:X17" totalsRowShown="0" headerRowDxfId="585" dataDxfId="584">
  <autoFilter ref="X1:X17" xr:uid="{D6ADEFE9-9030-4F1E-B279-7CBAE9C5BA3D}"/>
  <sortState xmlns:xlrd2="http://schemas.microsoft.com/office/spreadsheetml/2017/richdata2" ref="X2:X16">
    <sortCondition ref="X1:X16"/>
  </sortState>
  <tableColumns count="1">
    <tableColumn id="1" xr3:uid="{5BE1AE26-8FC5-4B83-B05C-D068FEEE6461}" name="F.Unit" dataDxfId="583"/>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9ACEFF98-6BF0-4F49-A716-DCBFEF4B8EB2}" name="Biochar1" displayName="Biochar1" ref="V1:V25" totalsRowShown="0" headerRowDxfId="582" dataDxfId="581">
  <autoFilter ref="V1:V25" xr:uid="{E30DEFBA-C399-4B9E-9A5E-E9752526BA56}"/>
  <sortState xmlns:xlrd2="http://schemas.microsoft.com/office/spreadsheetml/2017/richdata2" ref="V2:V25">
    <sortCondition ref="V1:V25"/>
  </sortState>
  <tableColumns count="1">
    <tableColumn id="1" xr3:uid="{D7BC1AEA-8D5C-4D83-B7F2-DE4B0B569FF1}" name="Biochar" dataDxfId="580"/>
  </tableColumns>
  <tableStyleInfo name="TableStyleLight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15CDE0E0-201A-4B7F-97E1-919B6CF0DDC2}" name="M.Name1" displayName="M.Name1" ref="C1:C13" totalsRowShown="0" headerRowDxfId="532" dataDxfId="531">
  <autoFilter ref="C1:C13" xr:uid="{6B016289-12B0-472B-A3C4-3A67B8F4EBDD}"/>
  <sortState xmlns:xlrd2="http://schemas.microsoft.com/office/spreadsheetml/2017/richdata2" ref="C2:C13">
    <sortCondition ref="C1:C13"/>
  </sortState>
  <tableColumns count="1">
    <tableColumn id="1" xr3:uid="{80081D2F-CEC0-4652-AA0B-5885C6498D0D}" name="M.Name" dataDxfId="530"/>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62AFFB40-3700-4C9D-BDC9-B4155380257D}" name="Plant.Methods1" displayName="Plant.Methods1" ref="AW1:AX8" totalsRowShown="0" headerRowDxfId="361" dataDxfId="360">
  <autoFilter ref="AW1:AX8" xr:uid="{E52A628C-A4BC-4236-8C33-D14BF7C253FD}"/>
  <sortState xmlns:xlrd2="http://schemas.microsoft.com/office/spreadsheetml/2017/richdata2" ref="AW2:AX8">
    <sortCondition ref="AW1:AW8"/>
  </sortState>
  <tableColumns count="2">
    <tableColumn id="1" xr3:uid="{61A16D80-7046-4A9C-878E-B31B6371CBCD}" name="Plant.Method" dataDxfId="359"/>
    <tableColumn id="2" xr3:uid="{3AD94F21-6AEA-4A1C-B510-FEBC09FAA223}" name="Definition" dataDxfId="358"/>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57CC2545-5AB1-42DA-B2D0-C47EFF89A2CE}" name="M.Source1" displayName="M.Source1" ref="BD1:BD6" totalsRowShown="0" headerRowDxfId="357" dataDxfId="356">
  <autoFilter ref="BD1:BD6" xr:uid="{38B09A52-20E9-40E5-A2EB-CC7168E84946}"/>
  <sortState xmlns:xlrd2="http://schemas.microsoft.com/office/spreadsheetml/2017/richdata2" ref="BD2:BD6">
    <sortCondition ref="BD1:BD6"/>
  </sortState>
  <tableColumns count="1">
    <tableColumn id="1" xr3:uid="{DE083087-64AC-4BC7-9F6C-A5F5DD6BFA48}" name="M.Source" dataDxfId="355"/>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46A26532-D00E-48B9-886D-C6EA46CFF9E6}" name="Errors1" displayName="Errors1" ref="BX1:BX5" totalsRowShown="0" headerRowDxfId="354" dataDxfId="353">
  <autoFilter ref="BX1:BX5" xr:uid="{1965E95E-02C5-471C-8823-D17B6D5936AD}"/>
  <tableColumns count="1">
    <tableColumn id="1" xr3:uid="{290D44E4-D169-4CB6-85B9-EDA21F202AA5}" name="Error.Type" dataDxfId="352"/>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18A1C6F-E6B1-4A1E-94D6-1D8DC552DD4E}" name="SOC.Method1" displayName="SOC.Method1" ref="M1:M12" totalsRowShown="0" headerRowDxfId="351" dataDxfId="350">
  <autoFilter ref="M1:M12" xr:uid="{A85DC07D-BFF1-4DF7-AEAA-2FDC1C2383F0}"/>
  <sortState xmlns:xlrd2="http://schemas.microsoft.com/office/spreadsheetml/2017/richdata2" ref="M2:M12">
    <sortCondition ref="M1:M12"/>
  </sortState>
  <tableColumns count="1">
    <tableColumn id="1" xr3:uid="{07A6EF86-0E44-4702-80DB-174EEBC76F32}" name="SOC.Method" dataDxfId="349"/>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7EB2AEF6-3E1E-4298-ADD3-67DA0A200749}" name="SOM.Method1" displayName="SOM.Method1" ref="Q1:Q11" totalsRowShown="0" headerRowDxfId="348" dataDxfId="347">
  <autoFilter ref="Q1:Q11" xr:uid="{F5CC1219-7A26-4C64-B3FA-CAEB362D8F7A}"/>
  <sortState xmlns:xlrd2="http://schemas.microsoft.com/office/spreadsheetml/2017/richdata2" ref="Q2:Q11">
    <sortCondition ref="Q1:Q11"/>
  </sortState>
  <tableColumns count="1">
    <tableColumn id="1" xr3:uid="{D2479CA0-D60D-4ED5-B428-7E345CDC910D}" name="SOM.Method" dataDxfId="346"/>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AF149FAA-18F8-48BA-B248-DBAEC944831D}" name="pH.Method1" displayName="pH.Method1" ref="S1:S14" totalsRowShown="0" headerRowDxfId="345" dataDxfId="344">
  <autoFilter ref="S1:S14" xr:uid="{4373989C-0649-47EE-9507-035F5891800B}"/>
  <sortState xmlns:xlrd2="http://schemas.microsoft.com/office/spreadsheetml/2017/richdata2" ref="S2:S14">
    <sortCondition ref="S1:S14"/>
  </sortState>
  <tableColumns count="1">
    <tableColumn id="1" xr3:uid="{7D1ADBC6-362F-4A64-A72D-BD5AB1E135A3}" name="Soil.pH.Method" dataDxfId="34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6BA81C3E-4000-43A0-9BAC-82D7527AF80E}" name="SOC.Unit1" displayName="SOC.Unit1" ref="K1:K7" totalsRowShown="0" headerRowDxfId="342" dataDxfId="341">
  <autoFilter ref="K1:K7" xr:uid="{4B2C50B9-1D6C-4F72-A918-95759CB440CA}"/>
  <tableColumns count="1">
    <tableColumn id="1" xr3:uid="{2D41594B-3308-4B02-A76A-7FE2C894B063}" name="SOC.Unit" dataDxfId="340"/>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160A0F7-9830-442E-837C-DDB077C86FD4}" name="BD.Unit1" displayName="BD.Unit1" ref="U1:U5" totalsRowShown="0" headerRowDxfId="339" dataDxfId="338">
  <autoFilter ref="U1:U5" xr:uid="{D909E721-2421-4849-AF5B-7F8947FC1140}"/>
  <tableColumns count="1">
    <tableColumn id="1" xr3:uid="{62F03802-0896-4772-828A-9D7E4914C1F3}" name="Soil.BD.Unit" dataDxfId="337"/>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FF3758F-9DA3-47E9-A1D9-0ACA62C472C5}" name="FC.Unit1" displayName="FC.Unit1" ref="W1:W3" totalsRowShown="0" headerRowDxfId="336" dataDxfId="335">
  <autoFilter ref="W1:W3" xr:uid="{91C1DBDB-C39C-4D3A-8899-54342D9D93D5}"/>
  <tableColumns count="1">
    <tableColumn id="1" xr3:uid="{88D12D63-1D66-4A15-B86C-A9CA53010056}" name="Soil.FC.Unit" dataDxfId="334"/>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E3D2B3F3-E7C6-496A-98F8-7C47B2F78106}" name="PWP.Unit1" displayName="PWP.Unit1" ref="Y1:Y3" totalsRowShown="0" headerRowDxfId="333" dataDxfId="332">
  <autoFilter ref="Y1:Y3" xr:uid="{C23B0C18-9EA4-4BDC-A9D0-2B8B1C5CE0DD}"/>
  <tableColumns count="1">
    <tableColumn id="1" xr3:uid="{F6745A40-6D7A-4257-A54C-B339674E3DF4}" name="Soil.PWP.Unit" dataDxfId="331"/>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6D65FC2E-2BC7-44F8-BC70-4BB672660F49}" name="TAW.Unit1" displayName="TAW.Unit1" ref="AA1:AA3" totalsRowShown="0" headerRowDxfId="330" dataDxfId="329">
  <autoFilter ref="AA1:AA3" xr:uid="{10F23B3F-AEFF-48D1-91B9-5EC5E0DEF52B}"/>
  <tableColumns count="1">
    <tableColumn id="1" xr3:uid="{BEAEA0DF-CCDC-458F-A577-E697A9FB4156}" name="Soil.TAW.Unit" dataDxfId="328"/>
  </tableColumns>
  <tableStyleInfo name="TableStyleLight8"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64780C38-A883-4011-9DDB-1E24265A4AD8}" name="P.Unit1" displayName="P.Unit1" ref="AC1:AC11" totalsRowShown="0" headerRowDxfId="327" dataDxfId="326">
  <autoFilter ref="AC1:AC11" xr:uid="{0D5EA13D-58E6-42A6-8E30-4A3729FC6009}"/>
  <sortState xmlns:xlrd2="http://schemas.microsoft.com/office/spreadsheetml/2017/richdata2" ref="AC2:AC11">
    <sortCondition ref="AC1:AC11"/>
  </sortState>
  <tableColumns count="1">
    <tableColumn id="1" xr3:uid="{D93D289C-7127-411F-B295-7C9970838579}" name="Soil.P.Unit" dataDxfId="325"/>
  </tableColumns>
  <tableStyleInfo name="TableStyleLight8"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3514AA4-C7EC-41BC-9AD4-D6A27770B2D1}" name="P.Type1" displayName="P.Type1" ref="AE1:AE6" totalsRowShown="0" headerRowDxfId="324" dataDxfId="323">
  <autoFilter ref="AE1:AE6" xr:uid="{C752D944-A167-4DC1-9ACE-70B7BDDBEABD}"/>
  <tableColumns count="1">
    <tableColumn id="1" xr3:uid="{125BB3B2-C44D-4891-A084-869C893FCF69}" name="Soil.P.Type" dataDxfId="322"/>
  </tableColumns>
  <tableStyleInfo name="TableStyleLight8"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DD61CBB1-09BE-4C35-AAC1-BF15BB2945D3}" name="N.Unit1" displayName="N.Unit1" ref="AG1:AG12" totalsRowShown="0" headerRowDxfId="321" dataDxfId="320">
  <autoFilter ref="AG1:AG12" xr:uid="{8E5AB5D0-4B5A-4C17-8FC3-049AAA0FBB51}"/>
  <sortState xmlns:xlrd2="http://schemas.microsoft.com/office/spreadsheetml/2017/richdata2" ref="AG2:AG12">
    <sortCondition ref="AG1:AG12"/>
  </sortState>
  <tableColumns count="1">
    <tableColumn id="1" xr3:uid="{2605AAF7-40A4-400D-AD6C-9DEDD7B9D92F}" name="Soil.N.Unit" dataDxfId="319"/>
  </tableColumns>
  <tableStyleInfo name="TableStyleLight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846FFF5-C6D0-402E-A356-E20480FF3602}" name="CEC.Unit1" displayName="CEC.Unit1" ref="AI1:AI9" totalsRowShown="0" headerRowDxfId="318" dataDxfId="317">
  <autoFilter ref="AI1:AI9" xr:uid="{92656D98-154D-48FA-B3BB-E9AD0E936409}"/>
  <sortState xmlns:xlrd2="http://schemas.microsoft.com/office/spreadsheetml/2017/richdata2" ref="AI2:AI8">
    <sortCondition ref="AI1:AI8"/>
  </sortState>
  <tableColumns count="1">
    <tableColumn id="1" xr3:uid="{D91AAC6D-C9E1-487E-B1D8-9144B2D30C3B}" name="Soil.CEC.Unit" dataDxfId="316"/>
  </tableColumns>
  <tableStyleInfo name="TableStyleLight8"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9F997B63-5674-469A-9ADB-2EA4D6A70B1E}" name="NA.Unit1" displayName="NA.Unit1" ref="AK1:AK8" totalsRowShown="0" headerRowDxfId="315" dataDxfId="314">
  <autoFilter ref="AK1:AK8" xr:uid="{CFC10080-3EC4-429D-AC7D-C596B0BA520A}"/>
  <sortState xmlns:xlrd2="http://schemas.microsoft.com/office/spreadsheetml/2017/richdata2" ref="AK2:AK6">
    <sortCondition ref="AK1:AK6"/>
  </sortState>
  <tableColumns count="1">
    <tableColumn id="1" xr3:uid="{AB9A797A-A227-4657-A31A-3185E1EC2C2D}" name="Soil.NA.Unit" dataDxfId="313"/>
  </tableColumns>
  <tableStyleInfo name="TableStyleLight8"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B514EE6-26B4-4412-AD4E-CD36C1CAA719}" name="K.Unit1" displayName="K.Unit1" ref="AM1:AM11" totalsRowShown="0" headerRowDxfId="312" dataDxfId="311">
  <autoFilter ref="AM1:AM11" xr:uid="{D65730F0-9AF7-45DC-A8D9-02E5EB80EA59}"/>
  <sortState xmlns:xlrd2="http://schemas.microsoft.com/office/spreadsheetml/2017/richdata2" ref="AM2:AM11">
    <sortCondition ref="AM1:AM11"/>
  </sortState>
  <tableColumns count="1">
    <tableColumn id="1" xr3:uid="{B8BEC873-747A-4D2F-879D-C3A9947AAC34}" name="Soil.K.Unit" dataDxfId="310"/>
  </tableColumns>
  <tableStyleInfo name="TableStyleLight8"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809CE8A1-7A3E-4A76-809D-E134A6353B06}" name="Ca.Unit1" displayName="Ca.Unit1" ref="AO1:AO8" totalsRowShown="0" headerRowDxfId="309" dataDxfId="308">
  <autoFilter ref="AO1:AO8" xr:uid="{3BDBB943-3632-45AF-B455-03A411CDD79E}"/>
  <sortState xmlns:xlrd2="http://schemas.microsoft.com/office/spreadsheetml/2017/richdata2" ref="AO2:AO6">
    <sortCondition ref="AO1:AO6"/>
  </sortState>
  <tableColumns count="1">
    <tableColumn id="1" xr3:uid="{0C823A96-E52D-4176-AD77-D9BA7CC28D08}" name="Soil.Ca.Unit" dataDxfId="307"/>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233FBE89-588F-4545-88C3-447CC990C3D7}" name="Mg.Unit1" displayName="Mg.Unit1" ref="AQ1:AQ8" totalsRowShown="0" headerRowDxfId="306" dataDxfId="305">
  <autoFilter ref="AQ1:AQ8" xr:uid="{D8FF82EC-D06B-4DA3-A7D0-9693FDE5591B}"/>
  <sortState xmlns:xlrd2="http://schemas.microsoft.com/office/spreadsheetml/2017/richdata2" ref="AQ2:AQ6">
    <sortCondition ref="AQ1:AQ6"/>
  </sortState>
  <tableColumns count="1">
    <tableColumn id="1" xr3:uid="{7EA2E00D-827C-464F-B57E-E7D72EF26FA5}" name="Soil.Mg.Unit" dataDxfId="304"/>
  </tableColumns>
  <tableStyleInfo name="TableStyleLight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95A2396E-09C3-419E-AA6D-44B82660183E}" name="AlH.Unit1" displayName="AlH.Unit1" ref="AS1:AS8" totalsRowShown="0" headerRowDxfId="303" dataDxfId="302">
  <autoFilter ref="AS1:AS8" xr:uid="{24A11CA9-FCE0-4EE6-8FE8-54BD80C3DAE8}"/>
  <sortState xmlns:xlrd2="http://schemas.microsoft.com/office/spreadsheetml/2017/richdata2" ref="AS2:AS6">
    <sortCondition ref="AS1:AS6"/>
  </sortState>
  <tableColumns count="1">
    <tableColumn id="1" xr3:uid="{342C45B4-8A1C-4BD9-93AD-32DCF9EC99DE}" name="Soil.AlH.Unit" dataDxfId="301"/>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D33FEABE-3027-46C3-BD23-B4D83AB22308}" name="Fert.Unit1" displayName="Fert.Unit1" ref="AU1:AU4" totalsRowShown="0" headerRowDxfId="300" dataDxfId="299">
  <autoFilter ref="AU1:AU4" xr:uid="{A9FBB1EF-5B64-4BE4-B932-78C6C69AF945}"/>
  <tableColumns count="1">
    <tableColumn id="1" xr3:uid="{952B1061-73E6-4098-A870-F92202AA249C}" name="T.Fert.Unit" dataDxfId="298"/>
  </tableColumns>
  <tableStyleInfo name="TableStyleLight8"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656986A4-52CA-415B-A925-78AA06BC24AE}" name="Site.Type1" displayName="Site.Type1" ref="A1:A7" totalsRowShown="0" headerRowDxfId="297" dataDxfId="296">
  <autoFilter ref="A1:A7" xr:uid="{3078C72A-2A24-45D2-A1F7-67772638FCF4}"/>
  <sortState xmlns:xlrd2="http://schemas.microsoft.com/office/spreadsheetml/2017/richdata2" ref="A2:A7">
    <sortCondition ref="A1:A7"/>
  </sortState>
  <tableColumns count="1">
    <tableColumn id="1" xr3:uid="{84A0DD14-346C-4550-8FE2-775626405334}" name="Site.Type" dataDxfId="295"/>
  </tableColumns>
  <tableStyleInfo name="TableStyleLight8"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32708C1A-0D2C-4CD7-B2C2-B109C4BAB759}" name="Soil.Class1" displayName="Soil.Class1" ref="E1:E7" totalsRowShown="0" headerRowDxfId="294" dataDxfId="293">
  <autoFilter ref="E1:E7" xr:uid="{4671199C-71B1-4CA1-AE6F-962612EE2EB5}"/>
  <tableColumns count="1">
    <tableColumn id="1" xr3:uid="{EA2DE459-C673-4A55-AFBD-2C462A27F7DE}" name="Soil.Classification" dataDxfId="292"/>
  </tableColumns>
  <tableStyleInfo name="TableStyleLight8"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55DD72C-5236-46CA-9338-C7B80927CAB6}" name="Soil.Texture1" displayName="Soil.Texture1" ref="G1:G13" totalsRowShown="0" headerRowDxfId="291" dataDxfId="290">
  <autoFilter ref="G1:G13" xr:uid="{0601557A-7F1D-4865-B251-1BCA8EFC81C3}"/>
  <sortState xmlns:xlrd2="http://schemas.microsoft.com/office/spreadsheetml/2017/richdata2" ref="G2:G13">
    <sortCondition ref="G1:G13"/>
  </sortState>
  <tableColumns count="1">
    <tableColumn id="1" xr3:uid="{2A8D36ED-4FCD-4430-88D3-C54D0DCED12A}" name="Soil.Texture" dataDxfId="289"/>
  </tableColumns>
  <tableStyleInfo name="TableStyleLight8"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B29899C5-61D2-4443-AA37-D553495034DF}" name="Chem.AI.Unit1" displayName="Chem.AI.Unit1" ref="BL1:BL15" totalsRowShown="0" headerRowDxfId="288" dataDxfId="287">
  <autoFilter ref="BL1:BL15" xr:uid="{EB4EA27E-C325-4EC9-94DD-8CDE8D5ED504}"/>
  <sortState xmlns:xlrd2="http://schemas.microsoft.com/office/spreadsheetml/2017/richdata2" ref="BL2:BL7">
    <sortCondition ref="BL1:BL7"/>
  </sortState>
  <tableColumns count="1">
    <tableColumn id="1" xr3:uid="{7BCC88A6-9BB6-44D0-BF39-ADD50E6D97B0}" name="C.AI.Unit" dataDxfId="286"/>
  </tableColumns>
  <tableStyleInfo name="TableStyleLight8"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049D742C-0439-4701-B3DD-27570E1028EC}" name="Chem.Unit1" displayName="Chem.Unit1" ref="BN1:BN8" totalsRowShown="0" headerRowDxfId="285" dataDxfId="284">
  <autoFilter ref="BN1:BN8" xr:uid="{C2B7CB14-F907-4287-B278-03D78088D7AD}"/>
  <tableColumns count="1">
    <tableColumn id="1" xr3:uid="{43A9B7C6-C351-4089-A2A0-800012615516}" name="C.Unit" dataDxfId="283"/>
  </tableColumns>
  <tableStyleInfo name="TableStyleLight8"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9E9141A9-BD0D-4BB4-AF97-F6B9EBC33A0C}" name="I.Type1" displayName="I.Type1" ref="BR1:BR5" totalsRowShown="0" headerRowDxfId="282" dataDxfId="281">
  <autoFilter ref="BR1:BR5" xr:uid="{0C410EB1-3802-4CB1-99CF-29C153AB8DE3}"/>
  <tableColumns count="1">
    <tableColumn id="1" xr3:uid="{03B22591-5A76-4F3E-8B77-08F795CA15E4}" name="I.Type" dataDxfId="280"/>
  </tableColumns>
  <tableStyleInfo name="TableStyleLight8"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00FACA62-0CDB-4E45-B383-07194D9ECB2F}" name="I.Unit1" displayName="I.Unit1" ref="BT1:BT14" totalsRowShown="0" headerRowDxfId="279" dataDxfId="278">
  <autoFilter ref="BT1:BT14" xr:uid="{030D5104-B4D6-4795-A2B3-80BD18A209E2}"/>
  <tableColumns count="1">
    <tableColumn id="1" xr3:uid="{7F06CE2B-CDA2-4683-8427-C9C17A7385A8}" name="I.Unit" dataDxfId="277"/>
  </tableColumns>
  <tableStyleInfo name="TableStyleLight8"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9F80C402-4567-4647-93A6-C633007BCF38}" name="I.Water.Type1" displayName="I.Water.Type1" ref="BV1:BV5" totalsRowShown="0" headerRowDxfId="276" dataDxfId="275">
  <autoFilter ref="BV1:BV5" xr:uid="{A8788BE9-808C-4A57-9F83-BE298E4F4B44}"/>
  <tableColumns count="1">
    <tableColumn id="1" xr3:uid="{2CE7DEF6-6FC4-4E78-82B4-FE7F49D1F49B}" name="I.Water.Type" dataDxfId="274"/>
  </tableColumns>
  <tableStyleInfo name="TableStyleLight8"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37D81DEA-4A9F-4F32-ABC8-C7B894CFF031}" name="M.Fate1" displayName="M.Fate1" ref="BF1:BF11" totalsRowShown="0" headerRowDxfId="273" dataDxfId="272">
  <autoFilter ref="BF1:BF11" xr:uid="{4569E02E-92F1-4372-AB02-CC803DD341C3}"/>
  <sortState xmlns:xlrd2="http://schemas.microsoft.com/office/spreadsheetml/2017/richdata2" ref="BF2:BF11">
    <sortCondition ref="BF1:BF11"/>
  </sortState>
  <tableColumns count="1">
    <tableColumn id="1" xr3:uid="{7035ABAC-8D31-4303-A7F8-0840ADEC3D0C}" name="M.Fate" dataDxfId="271"/>
  </tableColumns>
  <tableStyleInfo name="TableStyleLight8"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CF55BEA5-2242-444A-9D90-1A11B2F67AD1}" name="T.Method1" displayName="T.Method1" ref="BH1:BH18" totalsRowShown="0" headerRowDxfId="270" dataDxfId="269">
  <autoFilter ref="BH1:BH18" xr:uid="{541E4758-5755-4041-898E-15E2C4510B67}"/>
  <sortState xmlns:xlrd2="http://schemas.microsoft.com/office/spreadsheetml/2017/richdata2" ref="BH2:BH18">
    <sortCondition ref="BH1:BH18"/>
  </sortState>
  <tableColumns count="1">
    <tableColumn id="1" xr3:uid="{621F6C35-9361-4EBD-9F5C-D51448712572}" name="T.Method" dataDxfId="268"/>
  </tableColumns>
  <tableStyleInfo name="TableStyleLight8"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DE28B793-71F8-42C5-B1B1-6CE11A14EE23}" name="Mulch.Unit1" displayName="Mulch.Unit1" ref="BB1:BB7" totalsRowShown="0" headerRowDxfId="267" dataDxfId="266">
  <autoFilter ref="BB1:BB7" xr:uid="{1F0E4FDA-4D3B-472A-9E0E-0521F69D8051}"/>
  <tableColumns count="1">
    <tableColumn id="1" xr3:uid="{826DED3D-29CA-48BE-A6C3-CB6C48F13A45}" name="M.Unit" dataDxfId="265"/>
  </tableColumns>
  <tableStyleInfo name="TableStyleLight8"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E89A35C3-B770-495D-AF6B-6E3CDDAAF24F}" name="PD.Unit1" displayName="PD.Unit1" ref="AZ1:AZ3" totalsRowShown="0" headerRowDxfId="264" dataDxfId="263">
  <autoFilter ref="AZ1:AZ3" xr:uid="{FB859CC7-9EAE-4AE6-924B-9F3D28F5C136}"/>
  <tableColumns count="1">
    <tableColumn id="1" xr3:uid="{C9E64017-0703-442F-AD54-22F97CC9A472}" name="Plant.Density.Unit" dataDxfId="262"/>
  </tableColumns>
  <tableStyleInfo name="TableStyleLight8"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E991B19-6732-4F58-A6B1-04397C0117FB}" name="Site.Seasons1" displayName="Site.Seasons1" ref="C1:C49" totalsRowShown="0" headerRowDxfId="261" dataDxfId="260">
  <autoFilter ref="C1:C49" xr:uid="{31ED571B-88F4-4F63-98FC-2E827E77FF0C}"/>
  <tableColumns count="1">
    <tableColumn id="1" xr3:uid="{0509546B-3188-40D6-9E1D-F408F541DF1D}" name="Site.Seasons" dataDxfId="259"/>
  </tableColumns>
  <tableStyleInfo name="TableStyleLight8"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D08B6F27-15BE-45CC-BF37-9101520B9511}" name="W.Type1" displayName="W.Type1" ref="BP1:BP6" totalsRowShown="0" headerRowDxfId="258" dataDxfId="257">
  <autoFilter ref="BP1:BP6" xr:uid="{B49AA921-7ED1-4D41-AA01-D17BCBAC7317}"/>
  <tableColumns count="1">
    <tableColumn id="1" xr3:uid="{9749BC22-0153-40F9-9556-62F60D736954}" name="W.Type" dataDxfId="256"/>
  </tableColumns>
  <tableStyleInfo name="TableStyleLight8"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D0381056-4A6D-442C-A474-DE69C662EE7D}" name="SOM.Unit1" displayName="SOM.Unit1" ref="O1:O7" totalsRowShown="0" headerRowDxfId="255" dataDxfId="254">
  <autoFilter ref="O1:O7" xr:uid="{5F4A4B72-A49A-4B33-ACA0-DDA58FE634F0}"/>
  <tableColumns count="1">
    <tableColumn id="1" xr3:uid="{7B507189-5C47-4514-A18C-D017A6D370E4}" name="SOM.Unit" dataDxfId="253"/>
  </tableColumns>
  <tableStyleInfo name="TableStyleLight8"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198442F-70C1-4E1A-BAE5-79E25951421E}" name="Texture.Unit1" displayName="Texture.Unit1" ref="I1:I3" totalsRowShown="0" headerRowDxfId="252" dataDxfId="251">
  <autoFilter ref="I1:I3" xr:uid="{F6F18EBA-5EE7-47C5-8652-B41FDBD63CAD}"/>
  <tableColumns count="1">
    <tableColumn id="1" xr3:uid="{FF0EFDE2-BA54-4F27-858C-3FBB3F7BDFC1}" name="Texture.Unit" dataDxfId="250"/>
  </tableColumns>
  <tableStyleInfo name="TableStyleLight8"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9EDC718-9CE6-4388-9B44-97D066ED10F9}" name="pH.Material1" displayName="pH.Material1" ref="CD1:CD8" totalsRowShown="0" headerRowDxfId="249" dataDxfId="248">
  <autoFilter ref="CD1:CD8" xr:uid="{69AE0910-7780-4B15-B457-110054F23268}"/>
  <tableColumns count="1">
    <tableColumn id="1" xr3:uid="{05342398-5D55-4397-8C1E-C93663216A90}" name="pH.Material" dataDxfId="247"/>
  </tableColumns>
  <tableStyleInfo name="TableStyleLight8"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64AA820D-3C14-4762-9481-2BFDAD47DA55}" name="Intercrop.Types1" displayName="Intercrop.Types1" ref="CF1:CG9" totalsRowShown="0" headerRowDxfId="246" dataDxfId="245">
  <autoFilter ref="CF1:CG9" xr:uid="{E5501646-0442-46EE-9B32-8C6A916022BE}"/>
  <sortState xmlns:xlrd2="http://schemas.microsoft.com/office/spreadsheetml/2017/richdata2" ref="CF2:CG7">
    <sortCondition ref="CF1:CF7"/>
  </sortState>
  <tableColumns count="2">
    <tableColumn id="1" xr3:uid="{C0A0ADC2-D0C7-46FE-89C0-8CEAFF81D0B7}" name="Intercrop.Types" dataDxfId="244"/>
    <tableColumn id="2" xr3:uid="{AA3372EB-D8E3-49B7-9285-71EDAB7CC38E}" name="Description" dataDxfId="243"/>
  </tableColumns>
  <tableStyleInfo name="TableStyleLight8"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24B5D03A-88D7-4FA1-8576-E51ED4E35334}" name="Till.Other1" displayName="Till.Other1" ref="CI1:CI5" totalsRowShown="0" headerRowDxfId="242" dataDxfId="241">
  <autoFilter ref="CI1:CI5" xr:uid="{52E84CD0-9818-492F-8F2F-6F93447DDDD1}"/>
  <tableColumns count="1">
    <tableColumn id="1" xr3:uid="{4E9B9E33-666F-447C-8C3B-87ED463D4F73}" name="Till.Other" dataDxfId="240"/>
  </tableColumns>
  <tableStyleInfo name="TableStyleLight8"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C11DFDCA-ED46-47B7-830E-AD529FAD288A}" name="Weed.Time.Units1" displayName="Weed.Time.Units1" ref="CK1:CK5" totalsRowShown="0" headerRowDxfId="239" dataDxfId="238">
  <autoFilter ref="CK1:CK5" xr:uid="{6FEC206B-FCF2-4665-A4EC-47756C27FDFB}"/>
  <tableColumns count="1">
    <tableColumn id="1" xr3:uid="{B8448D49-9751-449B-93AC-566C81E4B62A}" name="Time.Units" dataDxfId="237"/>
  </tableColumns>
  <tableStyleInfo name="TableStyleLight8"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8A76CEF2-23C7-4809-8C28-5A53AEA2496E}" name="Diet.Process1" displayName="Diet.Process1" ref="CM1:CM17" totalsRowShown="0" headerRowDxfId="236" dataDxfId="235">
  <autoFilter ref="CM1:CM17" xr:uid="{271240D6-E791-4B19-9492-87F41333BA7A}"/>
  <sortState xmlns:xlrd2="http://schemas.microsoft.com/office/spreadsheetml/2017/richdata2" ref="CM2:CM17">
    <sortCondition ref="CM1:CM17"/>
  </sortState>
  <tableColumns count="1">
    <tableColumn id="1" xr3:uid="{4A8AD88B-DA68-4B65-851E-39B9D6BF111B}" name="D.Process" dataDxfId="234"/>
  </tableColumns>
  <tableStyleInfo name="TableStyleLight8"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1F3B8124-A53D-4971-AD37-164B25DAEB65}" name="Diet.Source1" displayName="Diet.Source1" ref="CO1:CO3" totalsRowShown="0" headerRowDxfId="233" dataDxfId="232">
  <autoFilter ref="CO1:CO3" xr:uid="{02AD763E-5CBC-499E-9CA2-22DBF74AE621}"/>
  <tableColumns count="1">
    <tableColumn id="1" xr3:uid="{A38C15EE-459A-41E1-9061-EE1B71132BEE}" name="D.Source" dataDxfId="231"/>
  </tableColumns>
  <tableStyleInfo name="TableStyleLight8"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2E0B15B6-5B03-4D1F-A426-05038E341A35}" name="Diet.Unit.Amount1" displayName="Diet.Unit.Amount1" ref="CQ1:CQ9" totalsRowShown="0" headerRowDxfId="230" dataDxfId="229">
  <autoFilter ref="CQ1:CQ9" xr:uid="{960200A9-2E0A-4E0C-AD8A-C515F6C4699F}"/>
  <sortState xmlns:xlrd2="http://schemas.microsoft.com/office/spreadsheetml/2017/richdata2" ref="CQ2:CQ9">
    <sortCondition ref="CQ1:CQ9"/>
  </sortState>
  <tableColumns count="1">
    <tableColumn id="1" xr3:uid="{BDE708EC-0897-44F4-981D-ACDA9DDB2B5A}" name="D.Unit.Amount" dataDxfId="228"/>
  </tableColumns>
  <tableStyleInfo name="TableStyleLight8"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CB3693F8-707A-4861-A7F2-B8C31D529C15}" name="Diet.Unit.Time1" displayName="Diet.Unit.Time1" ref="CS1:CS4" totalsRowShown="0" headerRowDxfId="227" dataDxfId="226">
  <autoFilter ref="CS1:CS4" xr:uid="{B67C3A5E-0CF3-48B1-BD49-AF0CC410ECE0}"/>
  <tableColumns count="1">
    <tableColumn id="1" xr3:uid="{7019DE8B-429A-4886-A5EF-C32512F87D60}" name="D.Unit.Time" dataDxfId="225"/>
  </tableColumns>
  <tableStyleInfo name="TableStyleLight8"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B8CD8662-7F3F-450E-847C-832344BE94D7}" name="Diet.Unit.Animals1" displayName="Diet.Unit.Animals1" ref="CU1:CU3" totalsRowShown="0" headerRowDxfId="224" dataDxfId="223">
  <autoFilter ref="CU1:CU3" xr:uid="{B9A0214E-05F4-4474-8AE7-98BFCBAE36F1}"/>
  <tableColumns count="1">
    <tableColumn id="1" xr3:uid="{EA43E920-A2C9-4489-B747-DA6BA0BA1629}" name="D.Unit.Animals" dataDxfId="222"/>
  </tableColumns>
  <tableStyleInfo name="TableStyleLight8"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3709C55F-0C60-48B4-8862-40C87FA37C51}" name="Diet.Comp.Unit1" displayName="Diet.Comp.Unit1" ref="CX1:CX15" totalsRowShown="0" headerRowDxfId="221" dataDxfId="220">
  <autoFilter ref="CX1:CX15" xr:uid="{22D2CF00-EF8E-4F3F-9719-AC151D2B6FF7}"/>
  <sortState xmlns:xlrd2="http://schemas.microsoft.com/office/spreadsheetml/2017/richdata2" ref="CX2:CX15">
    <sortCondition ref="CX1:CX15"/>
  </sortState>
  <tableColumns count="1">
    <tableColumn id="1" xr3:uid="{ADD3B225-A34E-4065-ADB6-266243434135}" name="Diet.Unit" dataDxfId="219"/>
  </tableColumns>
  <tableStyleInfo name="TableStyleLight8"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A331057-5BCD-4802-BB29-A7AB41C13D44}" name="Diet.Items1" displayName="Diet.Items1" ref="CZ1:CZ10" totalsRowShown="0" headerRowDxfId="218" dataDxfId="217">
  <autoFilter ref="CZ1:CZ10" xr:uid="{E7C622ED-AF12-4272-9011-A3DD842F5BD7}"/>
  <sortState xmlns:xlrd2="http://schemas.microsoft.com/office/spreadsheetml/2017/richdata2" ref="CZ2:CZ8">
    <sortCondition ref="CZ1:CZ8"/>
  </sortState>
  <tableColumns count="1">
    <tableColumn id="1" xr3:uid="{91A63DFE-009B-48EF-80CE-CE1977BCE99B}" name="Diet.Item.Types" dataDxfId="216"/>
  </tableColumns>
  <tableStyleInfo name="TableStyleLight8"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AD447BE-0228-4840-81A3-DD80BF422549}" name="Table15" displayName="Table15" ref="DF1:DG32" totalsRowShown="0" headerRowDxfId="215" dataDxfId="214">
  <autoFilter ref="DF1:DG32" xr:uid="{F9DA0BFE-A23E-44EB-B272-86320DFF9E5B}"/>
  <sortState xmlns:xlrd2="http://schemas.microsoft.com/office/spreadsheetml/2017/richdata2" ref="DF2:DG32">
    <sortCondition ref="DG1:DG32"/>
  </sortState>
  <tableColumns count="2">
    <tableColumn id="1" xr3:uid="{2B4BA296-1408-4D6B-9BC1-E555F136CDDC}" name="Item" dataDxfId="213"/>
    <tableColumn id="2" xr3:uid="{AD52C491-B9AF-436D-AF38-86A50FC7B52B}" name="Item.Type" dataDxfId="212"/>
  </tableColumns>
  <tableStyleInfo name="TableStyleLight8"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D0CE10-1414-4AF2-ADFE-ADE9A976A147}" name="subtype" displayName="subtype" ref="DB1:DB15" totalsRowShown="0" headerRowDxfId="211" dataDxfId="210">
  <autoFilter ref="DB1:DB15" xr:uid="{D6BB3D02-0718-456F-8A82-37862391DC67}"/>
  <sortState xmlns:xlrd2="http://schemas.microsoft.com/office/spreadsheetml/2017/richdata2" ref="DB2:DB15">
    <sortCondition ref="DB1:DB15"/>
  </sortState>
  <tableColumns count="1">
    <tableColumn id="1" xr3:uid="{F0C9F4C6-54F0-4ECC-8CF0-B90843BBAFAF}" name="Product.Subtype" dataDxfId="209"/>
  </tableColumns>
  <tableStyleInfo name="TableStyleLight8"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D421094B-9150-45C1-9902-FA14A6A338CC}" name="Product.Comp1" displayName="Product.Comp1" ref="DD1:DD75" totalsRowShown="0" headerRowDxfId="208" dataDxfId="207">
  <autoFilter ref="DD1:DD75" xr:uid="{8D3BF6CF-A496-48F1-AD50-2E7C8A783304}"/>
  <sortState xmlns:xlrd2="http://schemas.microsoft.com/office/spreadsheetml/2017/richdata2" ref="DD2:DD75">
    <sortCondition ref="DD1:DD75"/>
  </sortState>
  <tableColumns count="1">
    <tableColumn id="1" xr3:uid="{DB44640C-EB7A-4B60-9E73-560381B29559}" name="Component" dataDxfId="206"/>
  </tableColumns>
  <tableStyleInfo name="TableStyleLight8"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9A599F9-9C4A-4E5B-8D76-5C3229A2DD9C}" name="WaterHarvesting1" displayName="WaterHarvesting1" ref="L1:O15" totalsRowShown="0" headerRowDxfId="205" dataDxfId="203" headerRowBorderDxfId="204">
  <autoFilter ref="L1:O15" xr:uid="{B67AA417-3FA0-4D1B-938F-EC16BF2CC1AC}"/>
  <sortState xmlns:xlrd2="http://schemas.microsoft.com/office/spreadsheetml/2017/richdata2" ref="L2:O15">
    <sortCondition ref="L1:L15"/>
  </sortState>
  <tableColumns count="4">
    <tableColumn id="1" xr3:uid="{4E306B32-AD79-4538-AA83-D9426FF90B87}" name="Practice" dataDxfId="202"/>
    <tableColumn id="4" xr3:uid="{0D08BC85-04D0-45C1-A6FE-F1D908B70B7A}" name="Code" dataDxfId="201"/>
    <tableColumn id="3" xr3:uid="{815F7F2E-6D6F-426C-AD8F-20AFCD999E78}" name="Short" dataDxfId="200"/>
    <tableColumn id="2" xr3:uid="{00DBDD38-47C3-4089-BE61-A54D25818DC8}" name="Description" dataDxfId="199"/>
  </tableColumns>
  <tableStyleInfo name="TableStyleLight8"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20AAA01-7A9B-476C-BF04-F94E7C7EA288}" name="Harvest.Pracs" displayName="Harvest.Pracs" ref="Q1:T4" totalsRowShown="0" headerRowDxfId="198" dataDxfId="197">
  <autoFilter ref="Q1:T4" xr:uid="{1FF855A6-D5D9-492C-AC1A-3DC5FE39B49E}"/>
  <tableColumns count="4">
    <tableColumn id="1" xr3:uid="{74133F2E-64C8-433C-BED0-64E0CEB0905F}" name="Practice" dataDxfId="196"/>
    <tableColumn id="4" xr3:uid="{F471E6CF-AEAC-4184-9F38-1B09E1D4BB0A}" name="Code" dataDxfId="195"/>
    <tableColumn id="2" xr3:uid="{568BE2EB-E7C2-4AD0-92FD-D0E95ED9DEA0}" name="Short" dataDxfId="194"/>
    <tableColumn id="3" xr3:uid="{86F851E0-EF06-42B6-A2A3-FAA2BE0122CF}" name="Description" dataDxfId="193"/>
  </tableColumns>
  <tableStyleInfo name="TableStyleLight8"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F70D15A6-6E4F-4C80-B0AA-E791BCFB9A06}" name="Irrigation.Pracs" displayName="Irrigation.Pracs" ref="V1:Y7" totalsRowShown="0" headerRowDxfId="192" dataDxfId="191">
  <autoFilter ref="V1:Y7" xr:uid="{C1354DEE-936C-4855-9E91-D8FBDEF8A431}"/>
  <sortState xmlns:xlrd2="http://schemas.microsoft.com/office/spreadsheetml/2017/richdata2" ref="V2:Y6">
    <sortCondition ref="V1:V6"/>
  </sortState>
  <tableColumns count="4">
    <tableColumn id="1" xr3:uid="{FACA8C19-EBC7-476E-A34F-772B02288C05}" name="Practice" dataDxfId="190"/>
    <tableColumn id="4" xr3:uid="{3E62EF20-6D3B-44D0-9E9D-9C1EE45AF301}" name="Code" dataDxfId="189"/>
    <tableColumn id="2" xr3:uid="{989D58E1-4887-45DE-B2AD-A6D83F03DFEA}" name="Short" dataDxfId="188"/>
    <tableColumn id="3" xr3:uid="{049064CB-1A21-470C-8A77-1B33B8153B95}" name="Description" dataDxfId="187"/>
  </tableColumns>
  <tableStyleInfo name="TableStyleLight8"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B18CC6D-DA0C-4FCB-8915-1A8CA2253D79}" name="pH.Pracs1" displayName="pH.Pracs1" ref="AF1:AH3" totalsRowShown="0" headerRowDxfId="186" dataDxfId="185" tableBorderDxfId="184">
  <autoFilter ref="AF1:AH3" xr:uid="{C9F8A20D-E954-431C-80BE-7349B4956D80}"/>
  <tableColumns count="3">
    <tableColumn id="1" xr3:uid="{4B200E74-2290-4033-9B30-B45983196775}" name="Practice" dataDxfId="183"/>
    <tableColumn id="2" xr3:uid="{AE21EBA2-53ED-413F-ACDB-9185C3F18B37}" name="Short" dataDxfId="182"/>
    <tableColumn id="3" xr3:uid="{C72D5AB9-3D94-488B-9FE1-AA0867C50742}" name="Description" dataDxfId="181"/>
  </tableColumns>
  <tableStyleInfo name="TableStyleLight8"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43E564A-3AEF-4E66-BB38-2B6FC5758193}" name="Seeds1" displayName="Seeds1" ref="AJ1:AM9" totalsRowShown="0" headerRowDxfId="180" dataDxfId="179">
  <autoFilter ref="AJ1:AM9" xr:uid="{CAEC5EE1-79FC-43EE-927F-54E2E20C0EF7}"/>
  <tableColumns count="4">
    <tableColumn id="1" xr3:uid="{02701B9D-0229-4234-AA36-FA2502B90298}" name="Practice" dataDxfId="178"/>
    <tableColumn id="2" xr3:uid="{E96D5377-D83C-4D04-8496-41B19B0F9683}" name="Short" dataDxfId="177"/>
    <tableColumn id="4" xr3:uid="{83FFD9A5-0F8A-4DFA-8BE8-490703D3F4FC}" name="Code" dataDxfId="176"/>
    <tableColumn id="3" xr3:uid="{B84826AA-BB0F-4BDB-B259-63C389483FE8}" name="Description" dataDxfId="175"/>
  </tableColumns>
  <tableStyleInfo name="TableStyleLight8"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85C59805-421B-4AB0-A368-51A1DA17A117}" name="Till.Code1" displayName="Till.Code1" ref="A1:D4" totalsRowShown="0" headerRowDxfId="174" dataDxfId="172" headerRowBorderDxfId="173">
  <autoFilter ref="A1:D4" xr:uid="{D211F851-559A-4F62-91A6-D199B2DF9288}"/>
  <tableColumns count="4">
    <tableColumn id="1" xr3:uid="{16FA606B-782B-40F7-8BAA-89ABCF86F25A}" name="Tillage Codes" dataDxfId="171"/>
    <tableColumn id="4" xr3:uid="{8CC5AC4A-D7B8-498C-B4DC-B04373937DC3}" name="Code" dataDxfId="170"/>
    <tableColumn id="2" xr3:uid="{EFDDFE21-5FE6-4618-A7CA-604CB31185C0}" name="Description" dataDxfId="169"/>
    <tableColumn id="3" xr3:uid="{0742A436-C83F-43B5-966B-BB0346508586}" name="Short" dataDxfId="168"/>
  </tableColumns>
  <tableStyleInfo name="TableStyleLight8"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B3D86104-E55D-4638-8018-F18812D95ACC}" name="Till.Code.Base1" displayName="Till.Code.Base1" ref="F1:F4" totalsRowShown="0" headerRowDxfId="167" dataDxfId="166">
  <autoFilter ref="F1:F4" xr:uid="{85D24317-1FE6-4D80-8164-AFCE36273F7A}"/>
  <tableColumns count="1">
    <tableColumn id="1" xr3:uid="{F520387D-9AF2-48B0-A9BB-AAAF404B0CF5}" name="Tillage Codes" dataDxfId="165"/>
  </tableColumns>
  <tableStyleInfo name="TableStyleLight8"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91CA5F43-7EC0-4015-929E-6A1D8347CFD2}" name="I.Method1" displayName="I.Method1" ref="AA1:AD6" totalsRowShown="0" headerRowDxfId="164" tableBorderDxfId="163">
  <autoFilter ref="AA1:AD6" xr:uid="{4455ECB5-CC81-4C1E-96A6-5213AF4FD596}"/>
  <sortState xmlns:xlrd2="http://schemas.microsoft.com/office/spreadsheetml/2017/richdata2" ref="AA2:AD5">
    <sortCondition ref="AA1:AA5"/>
  </sortState>
  <tableColumns count="4">
    <tableColumn id="1" xr3:uid="{C74C5F40-E8F9-41B7-B7A0-13589AA0233A}" name="Practice" dataDxfId="162"/>
    <tableColumn id="4" xr3:uid="{B9A5F435-547D-41A5-970A-4D58AE7CC0FD}" name="Code" dataDxfId="161"/>
    <tableColumn id="2" xr3:uid="{D2C77667-D766-4701-AB9C-866BA7B69AA6}" name="Short" dataDxfId="160"/>
    <tableColumn id="3" xr3:uid="{F1196B98-F482-4820-91E8-24946151ECB7}" name="Description" dataDxfId="159"/>
  </tableColumns>
  <tableStyleInfo name="TableStyleLight8"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2436403D-5FC2-471F-9DF3-D3DDF18E0737}" name="Agroforestry.Pracs" displayName="Agroforestry.Pracs" ref="AO1:AR6" totalsRowShown="0" headerRowDxfId="158">
  <autoFilter ref="AO1:AR6" xr:uid="{279AAB66-5AD2-4B2A-874A-C6944095D182}"/>
  <tableColumns count="4">
    <tableColumn id="1" xr3:uid="{CCD57BBC-C5F0-4E4A-A3D5-D48F4D82855D}" name="Practice" dataDxfId="157"/>
    <tableColumn id="2" xr3:uid="{E613BBFE-A794-48E4-ACD1-61300A1E9801}" name="Subpractice" dataDxfId="156"/>
    <tableColumn id="4" xr3:uid="{861E7DC9-E28D-4473-AE02-B2D4B528A87C}" name="Code" dataDxfId="155"/>
    <tableColumn id="3" xr3:uid="{FBA99B4E-A379-44DE-8915-B6DF2E2EF58D}" name="Description" dataDxfId="154"/>
  </tableColumns>
  <tableStyleInfo name="TableStyleLight8"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BBA34A0-DD16-41E1-9005-42F4376C8343}" name="Intercrop1" displayName="Intercrop1" ref="AY1:BA8" totalsRowShown="0" dataDxfId="153">
  <autoFilter ref="AY1:BA8" xr:uid="{B82E8894-C2AF-4E47-979E-2D98DDB362AF}"/>
  <sortState xmlns:xlrd2="http://schemas.microsoft.com/office/spreadsheetml/2017/richdata2" ref="AY2:BA8">
    <sortCondition ref="AY1:AY8"/>
  </sortState>
  <tableColumns count="3">
    <tableColumn id="1" xr3:uid="{B45C2F17-8551-4FDF-A7C2-7808DF7A8744}" name="Subpractice" dataDxfId="152"/>
    <tableColumn id="2" xr3:uid="{467CDBCC-08D3-43BA-A953-9CAAFE2269BC}" name="Code" dataDxfId="151"/>
    <tableColumn id="3" xr3:uid="{971F1CA5-4C9C-4672-B715-C7F291489D73}" name="Description" dataDxfId="150"/>
  </tableColumns>
  <tableStyleInfo name="TableStyleLight8"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616FC877-81D9-45F1-9B15-1B31D93D5231}" name="FeedAddition1" displayName="FeedAddition1" ref="BC1:BE6" totalsRowShown="0" dataDxfId="149">
  <autoFilter ref="BC1:BE6" xr:uid="{5036C809-88CB-46FD-A360-AD4B421A3161}"/>
  <tableColumns count="3">
    <tableColumn id="1" xr3:uid="{EF706B78-01DB-414B-B1CF-C02E0E76A753}" name="Code" dataDxfId="148"/>
    <tableColumn id="2" xr3:uid="{A4FECAB0-9235-48B2-9852-4BE83DF664F0}" name="Subpractice" dataDxfId="147"/>
    <tableColumn id="3" xr3:uid="{81B713EF-FE22-4175-AB38-014C95AEE0FF}" name="Description" dataDxfId="146"/>
  </tableColumns>
  <tableStyleInfo name="TableStyleLight8"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649E233-2F05-4FA6-A3B0-F687E7E2D87D}" name="AnimalManure1" displayName="AnimalManure1" ref="BG1:BI5" totalsRowShown="0" dataDxfId="145" tableBorderDxfId="144">
  <autoFilter ref="BG1:BI5" xr:uid="{46523068-D0CD-439F-8FEE-74EAB87A1CDF}"/>
  <tableColumns count="3">
    <tableColumn id="1" xr3:uid="{E549079D-5505-4A18-ACF0-8A4FA75B6884}" name="Code" dataDxfId="143"/>
    <tableColumn id="2" xr3:uid="{290F5A5C-9A18-4F99-BF52-1F03401D16BE}" name="Subpractice" dataDxfId="142"/>
    <tableColumn id="3" xr3:uid="{B7137095-9519-4E30-85B3-AAF5B9612376}" name="Description" dataDxfId="141"/>
  </tableColumns>
  <tableStyleInfo name="TableStyleLight8"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31D818EB-2AD1-4D90-84A7-BD9485EE60CB}" name="FeedSub1" displayName="FeedSub1" ref="BK1:BM6" totalsRowShown="0" dataDxfId="140" tableBorderDxfId="139">
  <autoFilter ref="BK1:BM6" xr:uid="{2D462752-5FF6-47AB-9539-E39D64A26126}"/>
  <tableColumns count="3">
    <tableColumn id="1" xr3:uid="{028331C6-A964-4B0A-A14D-6C1D59C28CB5}" name="Code" dataDxfId="138"/>
    <tableColumn id="2" xr3:uid="{CF05C0CB-907D-4FA7-A9B8-B1E06A7CA5DC}" name="Subpractice" dataDxfId="137"/>
    <tableColumn id="3" xr3:uid="{D544FC6F-FB5D-4150-A299-67984E50D18A}" name="Description" dataDxfId="136"/>
  </tableColumns>
  <tableStyleInfo name="TableStyleLight8"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2951C7D7-CE97-4814-93DC-F5181C933E3D}" name="FeedProcess1" displayName="FeedProcess1" ref="BO1:BQ4" totalsRowShown="0" dataDxfId="135" tableBorderDxfId="134">
  <autoFilter ref="BO1:BQ4" xr:uid="{16D1390A-43BC-4889-84E3-0CD68B96C2E0}"/>
  <tableColumns count="3">
    <tableColumn id="1" xr3:uid="{4A5271E2-C2AC-46B6-BF21-486C251C1672}" name="Code" dataDxfId="133"/>
    <tableColumn id="2" xr3:uid="{B41D9FA5-09D8-4BD1-9CA4-74A6B49198F3}" name="Subpractice" dataDxfId="132"/>
    <tableColumn id="3" xr3:uid="{F4D5B2F8-8613-471C-9044-9F64D7CBD465}" name="Description" dataDxfId="131"/>
  </tableColumns>
  <tableStyleInfo name="TableStyleLight8"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FFFEE9B2-8240-43EA-BAE2-AE28A22CF76A}" name="AnimalBreed1" displayName="AnimalBreed1" ref="BS1:BU5" totalsRowShown="0" dataDxfId="130" tableBorderDxfId="129">
  <autoFilter ref="BS1:BU5" xr:uid="{3D719F38-F8C0-45F1-A586-21D0E600775C}"/>
  <tableColumns count="3">
    <tableColumn id="1" xr3:uid="{9D5D7429-D9A2-4FD5-9EFF-88898132DDCE}" name="Code" dataDxfId="128"/>
    <tableColumn id="2" xr3:uid="{7A962AD1-4CA2-4EF8-A7CD-2A5C16423E01}" name="Subpractice" dataDxfId="127"/>
    <tableColumn id="3" xr3:uid="{CDCDA50D-BB72-4363-ABD1-60525EE0D9E9}" name="Description" dataDxfId="126"/>
  </tableColumns>
  <tableStyleInfo name="TableStyleLight8"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153D0DD9-53FE-4254-B9B0-777DAA5ECCAC}" name="AnimalPasture1" displayName="AnimalPasture1" ref="BW1:BY7" totalsRowShown="0" dataDxfId="125" tableBorderDxfId="124">
  <autoFilter ref="BW1:BY7" xr:uid="{3CED796B-3F0E-4DED-9127-977B5AEF6D46}"/>
  <tableColumns count="3">
    <tableColumn id="1" xr3:uid="{21352CE8-C8FF-4670-85F6-40B9A2C631ED}" name="Code" dataDxfId="123"/>
    <tableColumn id="2" xr3:uid="{D6AF88DD-D928-49C9-8528-E6AA2989D698}" name="Subpractice" dataDxfId="122"/>
    <tableColumn id="3" xr3:uid="{A565FEB3-BE0F-486B-98CE-C6E6C49F9422}" name="Description" dataDxfId="121"/>
  </tableColumns>
  <tableStyleInfo name="TableStyleLight8"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5FC29276-727A-4A4E-80E6-CCDD6F2FD6FE}" name="PostHarvest1" displayName="PostHarvest1" ref="CA1:CC10" totalsRowShown="0" headerRowDxfId="120" dataDxfId="119">
  <autoFilter ref="CA1:CC10" xr:uid="{FF7D8C99-C497-48F4-891C-409CF284F5C1}"/>
  <tableColumns count="3">
    <tableColumn id="1" xr3:uid="{A08FC67B-10C3-41CE-BBE8-A70D2CEC5A9B}" name="Code" dataDxfId="118"/>
    <tableColumn id="2" xr3:uid="{3D5483D4-F118-4711-95D2-D16A5FAE95F8}" name="Subpractice" dataDxfId="117"/>
    <tableColumn id="3" xr3:uid="{B5D31288-B448-4278-A4E3-991CA99F2DD4}" name="Description" dataDxfId="116"/>
  </tableColumns>
  <tableStyleInfo name="TableStyleLight8"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E86101A-5D1D-4D5B-A76B-CEA3AB68A946}" name="Energy1" displayName="Energy1" ref="CE1:CG10" totalsRowShown="0" headerRowDxfId="115" dataDxfId="114" tableBorderDxfId="113">
  <autoFilter ref="CE1:CG10" xr:uid="{BCB97541-8E7A-42FD-8804-A4E245E6A9F0}"/>
  <tableColumns count="3">
    <tableColumn id="1" xr3:uid="{9189C3EF-205A-40BF-B5A9-EDC497F65EEF}" name="Code" dataDxfId="112"/>
    <tableColumn id="2" xr3:uid="{BA5D35D6-62D9-44EB-AFA1-8D17915441CA}" name="Subpractice" dataDxfId="111"/>
    <tableColumn id="3" xr3:uid="{156F702E-7FF1-49E7-BCB1-D3E9D71552B2}" name="Description" dataDxfId="110"/>
  </tableColumns>
  <tableStyleInfo name="TableStyleLight8"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B40F9FB6-1B97-4FBB-A395-13567EE7F51A}" name="Mulch.Pracs1" displayName="Mulch.Pracs1" ref="H1:J28" totalsRowShown="0" headerRowDxfId="109" dataDxfId="108">
  <autoFilter ref="H1:J28" xr:uid="{4CB2FF71-8D74-49BF-ACCF-9B487F089793}"/>
  <tableColumns count="3">
    <tableColumn id="1" xr3:uid="{0B1E7661-D4D1-4067-96EC-76E651D7F4F6}" name="Mulches" dataDxfId="107"/>
    <tableColumn id="3" xr3:uid="{715EE642-5D6B-4B44-95E1-B1B57781FC5D}" name="Code" dataDxfId="106"/>
    <tableColumn id="2" xr3:uid="{4BFE0B18-8B82-43D8-9F18-706685C6D5D0}" name="Description" dataDxfId="105"/>
  </tableColumns>
  <tableStyleInfo name="TableStyleLight8"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5C8FECBE-346D-423F-A433-B5AB04915AEA}" name="Rotation.Pracs1" displayName="Rotation.Pracs1" ref="CI1:CK16" totalsRowShown="0" headerRowDxfId="104" dataDxfId="103" tableBorderDxfId="102">
  <autoFilter ref="CI1:CK16" xr:uid="{D8CAAD70-FA75-42DE-8647-AA8FE5E8AE7E}"/>
  <tableColumns count="3">
    <tableColumn id="1" xr3:uid="{549E7C16-15BB-4EE8-9A1D-823DBFEB89A2}" name="Code" dataDxfId="101"/>
    <tableColumn id="2" xr3:uid="{ED01681F-B26B-4988-B4C1-0C544E60AC71}" name="Subpractice" dataDxfId="100"/>
    <tableColumn id="3" xr3:uid="{CB7B0ECA-D06D-4E4B-9B63-E6A225DA07DB}" name="Description" dataDxfId="99"/>
  </tableColumns>
  <tableStyleInfo name="TableStyleLight8"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3E1D546-D981-4BD8-9641-10796B67D813}" name="Agroforestry_Int" displayName="Agroforestry_Int" ref="AT1:AW10" totalsRowShown="0" headerRowDxfId="98">
  <autoFilter ref="AT1:AW10" xr:uid="{D01F429D-54A8-4672-BD71-92E9697D0956}"/>
  <tableColumns count="4">
    <tableColumn id="1" xr3:uid="{597FA611-41AC-48CD-8D95-E0BF4911CF3A}" name="Practice" dataDxfId="97"/>
    <tableColumn id="2" xr3:uid="{647440AA-8474-408C-9D65-DF7F45CFE935}" name="Subpractice" dataDxfId="96"/>
    <tableColumn id="4" xr3:uid="{202A93F4-9B74-457C-ACBE-6EC201DD095F}" name="Code" dataDxfId="95"/>
    <tableColumn id="3" xr3:uid="{A59683B2-7BCA-4D19-951A-3DD19F4C0077}" name="Description" dataDxfId="94"/>
  </tableColumns>
  <tableStyleInfo name="TableStyleLight8"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61A2E1D-6D69-4FA5-9D25-C038BB42C7C3}" name="Pillar1" displayName="Pillar1" ref="A1:A4" totalsRowShown="0" headerRowDxfId="93" dataDxfId="92">
  <autoFilter ref="A1:A4" xr:uid="{75722E76-C720-4B9C-8248-02BE6A33F039}"/>
  <tableColumns count="1">
    <tableColumn id="1" xr3:uid="{75A12642-2BC1-4F95-810F-5BCBF102336C}" name="Pillar" dataDxfId="91"/>
  </tableColumns>
  <tableStyleInfo name="TableStyleLight8"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3B23575-8463-4FEA-A96B-7363F3700E60}" name="Productivity1" displayName="Productivity1" ref="C1:C3" totalsRowShown="0" headerRowDxfId="90" dataDxfId="89">
  <autoFilter ref="C1:C3" xr:uid="{679702C4-8FA9-42A3-8678-77AD47C429CA}"/>
  <tableColumns count="1">
    <tableColumn id="1" xr3:uid="{92427B49-178C-4346-A21D-36BE53BBA01B}" name="Productivity" dataDxfId="88"/>
  </tableColumns>
  <tableStyleInfo name="TableStyleLight8"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3BF57C9-4E55-424F-9873-6D65E8D088BC}" name="Yield1" displayName="Yield1" ref="E1:E3" totalsRowShown="0" headerRowDxfId="87" dataDxfId="86">
  <autoFilter ref="E1:E3" xr:uid="{E6A7B302-B40E-424B-862E-BFAE3273361E}"/>
  <tableColumns count="1">
    <tableColumn id="1" xr3:uid="{0788E1A9-E1E9-4943-BF54-BF0E93E73EC6}" name="Yield" dataDxfId="85"/>
  </tableColumns>
  <tableStyleInfo name="TableStyleLight8"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854DCAC-25EC-4DBA-92B5-A4F64CB89334}" name="Product_Yield1" displayName="Product_Yield1" ref="G1:G8" totalsRowShown="0" headerRowDxfId="84" dataDxfId="83">
  <autoFilter ref="G1:G8" xr:uid="{3ADC0A36-EF6B-41EA-841B-5909EDD88F6B}"/>
  <tableColumns count="1">
    <tableColumn id="1" xr3:uid="{B59DC8DB-C6B5-40DD-8EE8-4208C4535EEC}" name="Product_Yield" dataDxfId="82"/>
  </tableColumns>
  <tableStyleInfo name="TableStyleLight8"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E4DC1D2-0716-4D74-BD5D-A31D8277A837}" name="NonProduct_Yield1" displayName="NonProduct_Yield1" ref="I1:I2" totalsRowShown="0" headerRowDxfId="81" dataDxfId="80">
  <autoFilter ref="I1:I2" xr:uid="{3B856C56-FBA9-4ADC-93BB-BADF4640CA5C}"/>
  <tableColumns count="1">
    <tableColumn id="1" xr3:uid="{28514F3C-5482-4854-A29A-CDE7644A665B}" name="NonProduct_Yield" dataDxfId="79"/>
  </tableColumns>
  <tableStyleInfo name="TableStyleLight8"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D3157F5-4899-4559-9FE8-DDD1EBE5AA24}" name="Economics1" displayName="Economics1" ref="K1:K4" totalsRowShown="0" headerRowDxfId="78" dataDxfId="77">
  <autoFilter ref="K1:K4" xr:uid="{2A799606-2ECD-4969-9695-1FBD1326F050}"/>
  <tableColumns count="1">
    <tableColumn id="1" xr3:uid="{7AF392FF-9706-48E5-899E-D9AA297E67FB}" name="Economics" dataDxfId="76"/>
  </tableColumns>
  <tableStyleInfo name="TableStyleLight8"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78EC444-EB7B-47E6-9143-0A90DB3668AE}" name="Income1" displayName="Income1" ref="M1:M4" totalsRowShown="0" headerRowDxfId="75" dataDxfId="74">
  <autoFilter ref="M1:M4" xr:uid="{23866650-DE2A-4931-84AB-0ECDA839CF28}"/>
  <tableColumns count="1">
    <tableColumn id="1" xr3:uid="{1B3D2175-50A7-4465-B612-A6C8A35CE9BA}" name="Income" dataDxfId="73"/>
  </tableColumns>
  <tableStyleInfo name="TableStyleLight8"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DE1D3AB-20BC-442D-A6CB-2A7ACB378CCA}" name="Costs1" displayName="Costs1" ref="O1:O5" totalsRowShown="0" headerRowDxfId="72" dataDxfId="71">
  <autoFilter ref="O1:O5" xr:uid="{57C1222A-C161-4F72-9B87-FD725310629C}"/>
  <tableColumns count="1">
    <tableColumn id="1" xr3:uid="{F3AEF0B6-026D-414C-AA00-5D61E8674643}" name="Costs" dataDxfId="70"/>
  </tableColumns>
  <tableStyleInfo name="TableStyleLight8"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0D7C022-58FF-4EB3-B10E-A2C63CB4EF77}" name="Economic_Performance1" displayName="Economic_Performance1" ref="Q1:Q10" totalsRowShown="0" headerRowDxfId="69" dataDxfId="68">
  <autoFilter ref="Q1:Q10" xr:uid="{781F9230-0ECD-471A-8924-6F890D128406}"/>
  <tableColumns count="1">
    <tableColumn id="1" xr3:uid="{CEB324E1-2A06-499C-AD50-382E6DDE85B5}" name="Economic_Performance" dataDxfId="67"/>
  </tableColumns>
  <tableStyleInfo name="TableStyleLight8"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D937953-C194-4A15-BE89-45C98E1ECFD8}" name="Resilience1" displayName="Resilience1" ref="S1:S4" totalsRowShown="0" headerRowDxfId="66" dataDxfId="65">
  <autoFilter ref="S1:S4" xr:uid="{8FB03779-E3E7-4809-9B94-7377F01D5416}"/>
  <tableColumns count="1">
    <tableColumn id="1" xr3:uid="{5272AA66-3849-4C0F-BDBD-2278EB764487}" name="Resilience" dataDxfId="64"/>
  </tableColumns>
  <tableStyleInfo name="TableStyleLight8"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8F8CABB-ADEB-4934-8FAD-CC37843BECAC}" name="Physical1" displayName="Physical1" ref="U1:U6" totalsRowShown="0" headerRowDxfId="63" dataDxfId="62">
  <autoFilter ref="U1:U6" xr:uid="{45A57DCD-8529-4E88-91D7-83CA1B10A56F}"/>
  <tableColumns count="1">
    <tableColumn id="1" xr3:uid="{6D8683C4-C492-4A6E-BDE6-E532FC56A4F6}" name="Physical" dataDxfId="61"/>
  </tableColumns>
  <tableStyleInfo name="TableStyleLight8"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4A6F539-0E02-4283-8262-703C543C0ADB}" name="Biodiversity1" displayName="Biodiversity1" ref="W1:W3" totalsRowShown="0" headerRowDxfId="60" dataDxfId="59">
  <autoFilter ref="W1:W3" xr:uid="{8E8C1679-5398-4A93-B9F0-9AD11D7DBF2E}"/>
  <tableColumns count="1">
    <tableColumn id="1" xr3:uid="{0BC203CF-ABCD-48AA-9EF3-D835BB514093}" name="Biodiversity" dataDxfId="58"/>
  </tableColumns>
  <tableStyleInfo name="TableStyleLight8"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34BEBFCE-D159-4251-88C5-276CB6E5290F}" name="Pest_and_Pathogen1" displayName="Pest_and_Pathogen1" ref="Y1:Y3" totalsRowShown="0" headerRowDxfId="57" dataDxfId="56">
  <autoFilter ref="Y1:Y3" xr:uid="{2AAC021B-235E-4DDD-A81C-0C9ACCB5FF90}"/>
  <tableColumns count="1">
    <tableColumn id="1" xr3:uid="{46595AAA-1B1F-4A30-A29B-FDF9EE40107D}" name="Pest_and_Pathogen" dataDxfId="55"/>
  </tableColumns>
  <tableStyleInfo name="TableStyleLight8"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1AE81B5-4080-457E-A768-C78AD23C3241}" name="Soil_Quality1" displayName="Soil_Quality1" ref="AA1:AA10" totalsRowShown="0" headerRowDxfId="54" dataDxfId="53">
  <autoFilter ref="AA1:AA10" xr:uid="{699AF7DD-0F36-4367-9644-60DF4CCD758F}"/>
  <tableColumns count="1">
    <tableColumn id="1" xr3:uid="{B3730EE2-B6B9-4E4B-89F5-6BB744E91515}" name="Soil_Quality" dataDxfId="52"/>
  </tableColumns>
  <tableStyleInfo name="TableStyleLight8"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C0921CD-34BE-458A-9C36-03A0ABBBB6F7}" name="Yield_Stability1" displayName="Yield_Stability1" ref="AC1:AC2" totalsRowShown="0" headerRowDxfId="51" dataDxfId="50">
  <autoFilter ref="AC1:AC2" xr:uid="{56CF6AB0-CD9F-4219-A3D5-4D5B5884A4F0}"/>
  <tableColumns count="1">
    <tableColumn id="1" xr3:uid="{AF7074C7-8C1C-4762-9736-ED45BFAD63A6}" name="Yield_Stability" dataDxfId="49"/>
  </tableColumns>
  <tableStyleInfo name="TableStyleLight8"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1681108-6401-4B65-8037-F4983601A396}" name="Animal_Survival1" displayName="Animal_Survival1" ref="AE1:AE3" totalsRowShown="0" headerRowDxfId="48" dataDxfId="47">
  <autoFilter ref="AE1:AE3" xr:uid="{84D1E936-49F0-439D-8556-2AE0F5FCAF53}"/>
  <tableColumns count="1">
    <tableColumn id="1" xr3:uid="{F0BF2A26-0E23-46E8-915C-DAE54E40C833}" name="Animal_Survival" dataDxfId="46"/>
  </tableColumns>
  <tableStyleInfo name="TableStyleLight8"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1A3EF1B-7A22-46BD-AEA1-1635F1AB3D71}" name="Efficiency1" displayName="Efficiency1" ref="AG1:AG2" totalsRowShown="0" headerRowDxfId="45" dataDxfId="44">
  <autoFilter ref="AG1:AG2" xr:uid="{51B9A654-F7BB-4205-AF7B-EF69A7F963CC}"/>
  <tableColumns count="1">
    <tableColumn id="1" xr3:uid="{7BA17EDD-1A3C-4CFF-8D76-AF94442E4093}" name="Efficiency" dataDxfId="43"/>
  </tableColumns>
  <tableStyleInfo name="TableStyleLight8"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BBED11B1-B9A0-4260-A44E-4E0166199D96}" name="Use_Efficiency1" displayName="Use_Efficiency1" ref="AI1:AI22" totalsRowShown="0" headerRowDxfId="42" dataDxfId="41">
  <autoFilter ref="AI1:AI22" xr:uid="{210F0A78-1843-4D23-ACF8-5CD26B01245D}"/>
  <tableColumns count="1">
    <tableColumn id="1" xr3:uid="{2A4B1A93-201D-4201-8FDD-FE4F9EF91B27}" name="Use_Efficiency" dataDxfId="40"/>
  </tableColumns>
  <tableStyleInfo name="TableStyleLight8"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7082716-55D9-47FC-A34E-EABCA11C08CF}" name="Social1" displayName="Social1" ref="AK1:AK3" totalsRowShown="0" headerRowDxfId="39" dataDxfId="38">
  <autoFilter ref="AK1:AK3" xr:uid="{28912607-74BB-4119-96DE-6AC9E8F2AF33}"/>
  <tableColumns count="1">
    <tableColumn id="1" xr3:uid="{9EC0D2C6-EC40-4DF2-AD75-23A2D79514A5}" name="Social" dataDxfId="37"/>
  </tableColumns>
  <tableStyleInfo name="TableStyleLight8"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9023E4F-DE05-47F8-BF0F-5F79F45AD8D6}" name="Gender_Equity1" displayName="Gender_Equity1" ref="AM1:AM5" totalsRowShown="0" headerRowDxfId="36" dataDxfId="35">
  <autoFilter ref="AM1:AM5" xr:uid="{E402051F-19EB-49D9-9844-D664CFBF2B5A}"/>
  <tableColumns count="1">
    <tableColumn id="1" xr3:uid="{C13A7DD7-016F-4605-910A-20362BA6B264}" name="Gender_Equity" dataDxfId="34"/>
  </tableColumns>
  <tableStyleInfo name="TableStyleLight8"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9A85BFE-5F18-45D6-B461-AB9364251BED}" name="Labour1" displayName="Labour1" ref="AO1:AO3" totalsRowShown="0" headerRowDxfId="33" dataDxfId="32">
  <autoFilter ref="AO1:AO3" xr:uid="{601BF9BC-5AC4-4B30-B93F-0DA2E22F2350}"/>
  <tableColumns count="1">
    <tableColumn id="1" xr3:uid="{5D3DF0B2-0460-460E-936F-5E900AA80B89}" name="Labour" dataDxfId="31"/>
  </tableColumns>
  <tableStyleInfo name="TableStyleLight8"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EA0C957-74A7-4CE6-81D9-34E5C7465516}" name="Mitigation1" displayName="Mitigation1" ref="AQ1:AQ4" totalsRowShown="0" headerRowDxfId="30" dataDxfId="29">
  <autoFilter ref="AQ1:AQ4" xr:uid="{A758ABAA-181E-401C-843A-7BB83ABDBD21}"/>
  <tableColumns count="1">
    <tableColumn id="1" xr3:uid="{FE6C23B3-1250-4B6F-93F0-24EC28D01681}" name="Mitigation" dataDxfId="28"/>
  </tableColumns>
  <tableStyleInfo name="TableStyleLight8"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6B32CB13-A243-43F2-B878-08A409839B5B}" name="Emissions1" displayName="Emissions1" ref="AS1:AS2" totalsRowShown="0" headerRowDxfId="27" dataDxfId="26">
  <autoFilter ref="AS1:AS2" xr:uid="{235F1449-61E0-4C3E-BDF9-0DD26BB63EDF}"/>
  <tableColumns count="1">
    <tableColumn id="1" xr3:uid="{DB22DAE7-804A-4A0A-B3D6-7C743E46246B}" name="Emissions" dataDxfId="25"/>
  </tableColumns>
  <tableStyleInfo name="TableStyleLight8"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189BC6B-A4E9-43D8-94EB-7D063239E4F0}" name="GHG_Emissions1" displayName="GHG_Emissions1" ref="AU1:AU6" totalsRowShown="0" headerRowDxfId="24" dataDxfId="23">
  <autoFilter ref="AU1:AU6" xr:uid="{00ABAA31-31DA-4450-A91E-BCFAA016B583}"/>
  <tableColumns count="1">
    <tableColumn id="1" xr3:uid="{5745D44B-3FFA-4F06-94EB-C71B45C1EF54}" name="GHG_Emissions" dataDxfId="22"/>
  </tableColumns>
  <tableStyleInfo name="TableStyleLight8"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EE0D3624-7B67-4B71-97DB-D77C1F577AB7}" name="Carbon_Stocks1" displayName="Carbon_Stocks1" ref="AW1:AW2" totalsRowShown="0" headerRowDxfId="21" dataDxfId="20">
  <autoFilter ref="AW1:AW2" xr:uid="{FFA2A438-D32F-4B92-B5BA-6453DE8D860A}"/>
  <tableColumns count="1">
    <tableColumn id="1" xr3:uid="{D2844602-C551-4002-8EDD-191559202CAB}" name="Carbon_Stocks" dataDxfId="19"/>
  </tableColumns>
  <tableStyleInfo name="TableStyleLight8"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DF33590-7954-432E-AAD6-E37D5612F176}" name="Carbon_Stock1" displayName="Carbon_Stock1" ref="AY1:AY4" totalsRowShown="0" headerRowDxfId="18" dataDxfId="17">
  <autoFilter ref="AY1:AY4" xr:uid="{568DC7A2-757C-4093-B0FE-5630B5504E82}"/>
  <tableColumns count="1">
    <tableColumn id="1" xr3:uid="{EAB3404C-B72B-4636-8055-8B10F99E6853}" name="Carbon_Stock" dataDxfId="16"/>
  </tableColumns>
  <tableStyleInfo name="TableStyleLight8"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2A1F5B6-1EDA-471D-B5D3-05C97F2F7706}" name="Cookstove1" displayName="Cookstove1" ref="BA1:BA5" totalsRowShown="0" headerRowDxfId="15" dataDxfId="14">
  <autoFilter ref="BA1:BA5" xr:uid="{D0074876-79EA-4985-87F6-6C30AF7032FA}"/>
  <tableColumns count="1">
    <tableColumn id="1" xr3:uid="{DF155B22-EF28-48BE-A210-727169E4AF17}" name="Cookstove" dataDxfId="13"/>
  </tableColumns>
  <tableStyleInfo name="TableStyleLight8"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9FE6A97-EC43-4348-9BB3-73215C232A33}" name="Costs_Cookstove1" displayName="Costs_Cookstove1" ref="BC1:BC2" totalsRowShown="0" headerRowDxfId="12" dataDxfId="11" tableBorderDxfId="10">
  <autoFilter ref="BC1:BC2" xr:uid="{210ED0BB-F67C-497B-896A-0D5EC0FF3D8B}"/>
  <tableColumns count="1">
    <tableColumn id="1" xr3:uid="{AED70C34-B9F6-46E7-BDB3-B84A80A88E11}" name="Costs_Cookstove" dataDxfId="9"/>
  </tableColumns>
  <tableStyleInfo name="TableStyleLight8"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EEBD1A1-2117-4464-BF67-E22E92844558}" name="Savings1" displayName="Savings1" ref="BE1:BE2" totalsRowShown="0" headerRowDxfId="8" dataDxfId="7">
  <autoFilter ref="BE1:BE2" xr:uid="{B6EC393B-8D83-4BDF-8DA4-30553A0A6DC7}"/>
  <tableColumns count="1">
    <tableColumn id="1" xr3:uid="{40169CF9-D0F7-4934-A0D3-BD6CAA10F39D}" name="Savings" dataDxfId="6"/>
  </tableColumns>
  <tableStyleInfo name="TableStyleLight8"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89467F92-65BD-43DB-87E5-E29034E96A81}" name="Efficiency_Cookstove1" displayName="Efficiency_Cookstove1" ref="BG1:BG3" totalsRowShown="0" headerRowDxfId="5" dataDxfId="4">
  <autoFilter ref="BG1:BG3" xr:uid="{AD32A3F2-CE90-4AF7-987A-1B85DC2EB905}"/>
  <tableColumns count="1">
    <tableColumn id="1" xr3:uid="{C65BF2F4-AEA5-4A0A-8174-F375907E7971}" name="Efficiency_Cookstove" dataDxfId="3"/>
  </tableColumns>
  <tableStyleInfo name="TableStyleMedium1"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5105BC-BEB4-4458-B12C-31325561959E}" name="Emissions_Cookstove1" displayName="Emissions_Cookstove1" ref="BI1:BI2" totalsRowShown="0" headerRowDxfId="2" dataDxfId="1">
  <autoFilter ref="BI1:BI2" xr:uid="{CBD65272-74A5-4557-B146-DE5FAD6956E3}"/>
  <tableColumns count="1">
    <tableColumn id="1" xr3:uid="{0C839A92-9A75-4805-B7B2-667064EB3E48}" name="Emissions_Cookstov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3" dT="2020-02-10T06:21:00.04" personId="{E4F1373A-84FA-49B4-8DFF-151193B124CA}" id="{24766E15-8B5A-42A1-8DC7-8088070B0EC2}">
    <text>Should this get an NA if experimental practices are present?</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docs.google.com/spreadsheets/d/1-TqOhcIRBpKv5mG9BdfPqYpEUgoqPMUXumNnMXRFscY/edit" TargetMode="External"/><Relationship Id="rId2" Type="http://schemas.openxmlformats.org/officeDocument/2006/relationships/hyperlink" Target="https://docs.google.com/spreadsheets/d/1-TqOhcIRBpKv5mG9BdfPqYpEUgoqPMUXumNnMXRFscY/edit" TargetMode="External"/><Relationship Id="rId1" Type="http://schemas.openxmlformats.org/officeDocument/2006/relationships/hyperlink" Target="https://docs.google.com/document/d/1UeH-1-KzOcELHoz4AvqVyIZcQe_3RQFOm3eTZCVWCnw/edit?usp=sharin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docs.google.com/document/d/1-4MmDDj0n2MKXAHGeSigGTiWpsAuep77-1mds6dEEuo/edi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oil.bd/"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1.vml"/><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table" Target="../tables/table5.xml"/><Relationship Id="rId1" Type="http://schemas.openxmlformats.org/officeDocument/2006/relationships/printerSettings" Target="../printerSettings/printerSettings18.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4" Type="http://schemas.microsoft.com/office/2017/10/relationships/threadedComment" Target="../threadedComments/threadedComment1.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vmlDrawing" Target="../drawings/vmlDrawing3.vml"/><Relationship Id="rId1" Type="http://schemas.openxmlformats.org/officeDocument/2006/relationships/printerSettings" Target="../printerSettings/printerSettings23.bin"/><Relationship Id="rId4" Type="http://schemas.openxmlformats.org/officeDocument/2006/relationships/comments" Target="../comments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4.xml.rels><?xml version="1.0" encoding="UTF-8" standalone="yes"?>
<Relationships xmlns="http://schemas.openxmlformats.org/package/2006/relationships"><Relationship Id="rId13" Type="http://schemas.openxmlformats.org/officeDocument/2006/relationships/table" Target="../tables/table28.xml"/><Relationship Id="rId18" Type="http://schemas.openxmlformats.org/officeDocument/2006/relationships/table" Target="../tables/table33.xml"/><Relationship Id="rId26" Type="http://schemas.openxmlformats.org/officeDocument/2006/relationships/table" Target="../tables/table41.xml"/><Relationship Id="rId39" Type="http://schemas.openxmlformats.org/officeDocument/2006/relationships/table" Target="../tables/table54.xml"/><Relationship Id="rId21" Type="http://schemas.openxmlformats.org/officeDocument/2006/relationships/table" Target="../tables/table36.xml"/><Relationship Id="rId34" Type="http://schemas.openxmlformats.org/officeDocument/2006/relationships/table" Target="../tables/table49.xml"/><Relationship Id="rId42" Type="http://schemas.openxmlformats.org/officeDocument/2006/relationships/table" Target="../tables/table57.xml"/><Relationship Id="rId47" Type="http://schemas.openxmlformats.org/officeDocument/2006/relationships/table" Target="../tables/table62.xml"/><Relationship Id="rId50" Type="http://schemas.openxmlformats.org/officeDocument/2006/relationships/table" Target="../tables/table65.xml"/><Relationship Id="rId7" Type="http://schemas.openxmlformats.org/officeDocument/2006/relationships/table" Target="../tables/table22.xml"/><Relationship Id="rId2" Type="http://schemas.openxmlformats.org/officeDocument/2006/relationships/table" Target="../tables/table17.xml"/><Relationship Id="rId16" Type="http://schemas.openxmlformats.org/officeDocument/2006/relationships/table" Target="../tables/table31.xml"/><Relationship Id="rId29" Type="http://schemas.openxmlformats.org/officeDocument/2006/relationships/table" Target="../tables/table44.xml"/><Relationship Id="rId11" Type="http://schemas.openxmlformats.org/officeDocument/2006/relationships/table" Target="../tables/table26.xml"/><Relationship Id="rId24" Type="http://schemas.openxmlformats.org/officeDocument/2006/relationships/table" Target="../tables/table39.xml"/><Relationship Id="rId32" Type="http://schemas.openxmlformats.org/officeDocument/2006/relationships/table" Target="../tables/table47.xml"/><Relationship Id="rId37" Type="http://schemas.openxmlformats.org/officeDocument/2006/relationships/table" Target="../tables/table52.xml"/><Relationship Id="rId40" Type="http://schemas.openxmlformats.org/officeDocument/2006/relationships/table" Target="../tables/table55.xml"/><Relationship Id="rId45" Type="http://schemas.openxmlformats.org/officeDocument/2006/relationships/table" Target="../tables/table60.xml"/><Relationship Id="rId5" Type="http://schemas.openxmlformats.org/officeDocument/2006/relationships/table" Target="../tables/table20.xml"/><Relationship Id="rId15" Type="http://schemas.openxmlformats.org/officeDocument/2006/relationships/table" Target="../tables/table30.xml"/><Relationship Id="rId23" Type="http://schemas.openxmlformats.org/officeDocument/2006/relationships/table" Target="../tables/table38.xml"/><Relationship Id="rId28" Type="http://schemas.openxmlformats.org/officeDocument/2006/relationships/table" Target="../tables/table43.xml"/><Relationship Id="rId36" Type="http://schemas.openxmlformats.org/officeDocument/2006/relationships/table" Target="../tables/table51.xml"/><Relationship Id="rId49" Type="http://schemas.openxmlformats.org/officeDocument/2006/relationships/table" Target="../tables/table64.xml"/><Relationship Id="rId10" Type="http://schemas.openxmlformats.org/officeDocument/2006/relationships/table" Target="../tables/table25.xml"/><Relationship Id="rId19" Type="http://schemas.openxmlformats.org/officeDocument/2006/relationships/table" Target="../tables/table34.xml"/><Relationship Id="rId31" Type="http://schemas.openxmlformats.org/officeDocument/2006/relationships/table" Target="../tables/table46.xml"/><Relationship Id="rId44" Type="http://schemas.openxmlformats.org/officeDocument/2006/relationships/table" Target="../tables/table59.xml"/><Relationship Id="rId52" Type="http://schemas.openxmlformats.org/officeDocument/2006/relationships/table" Target="../tables/table67.xml"/><Relationship Id="rId4" Type="http://schemas.openxmlformats.org/officeDocument/2006/relationships/table" Target="../tables/table19.xml"/><Relationship Id="rId9" Type="http://schemas.openxmlformats.org/officeDocument/2006/relationships/table" Target="../tables/table24.xml"/><Relationship Id="rId14" Type="http://schemas.openxmlformats.org/officeDocument/2006/relationships/table" Target="../tables/table29.xml"/><Relationship Id="rId22" Type="http://schemas.openxmlformats.org/officeDocument/2006/relationships/table" Target="../tables/table37.xml"/><Relationship Id="rId27" Type="http://schemas.openxmlformats.org/officeDocument/2006/relationships/table" Target="../tables/table42.xml"/><Relationship Id="rId30" Type="http://schemas.openxmlformats.org/officeDocument/2006/relationships/table" Target="../tables/table45.xml"/><Relationship Id="rId35" Type="http://schemas.openxmlformats.org/officeDocument/2006/relationships/table" Target="../tables/table50.xml"/><Relationship Id="rId43" Type="http://schemas.openxmlformats.org/officeDocument/2006/relationships/table" Target="../tables/table58.xml"/><Relationship Id="rId48" Type="http://schemas.openxmlformats.org/officeDocument/2006/relationships/table" Target="../tables/table63.xml"/><Relationship Id="rId8" Type="http://schemas.openxmlformats.org/officeDocument/2006/relationships/table" Target="../tables/table23.xml"/><Relationship Id="rId51" Type="http://schemas.openxmlformats.org/officeDocument/2006/relationships/table" Target="../tables/table66.xml"/><Relationship Id="rId3" Type="http://schemas.openxmlformats.org/officeDocument/2006/relationships/table" Target="../tables/table18.xml"/><Relationship Id="rId12" Type="http://schemas.openxmlformats.org/officeDocument/2006/relationships/table" Target="../tables/table27.xml"/><Relationship Id="rId17" Type="http://schemas.openxmlformats.org/officeDocument/2006/relationships/table" Target="../tables/table32.xml"/><Relationship Id="rId25" Type="http://schemas.openxmlformats.org/officeDocument/2006/relationships/table" Target="../tables/table40.xml"/><Relationship Id="rId33" Type="http://schemas.openxmlformats.org/officeDocument/2006/relationships/table" Target="../tables/table48.xml"/><Relationship Id="rId38" Type="http://schemas.openxmlformats.org/officeDocument/2006/relationships/table" Target="../tables/table53.xml"/><Relationship Id="rId46" Type="http://schemas.openxmlformats.org/officeDocument/2006/relationships/table" Target="../tables/table61.xml"/><Relationship Id="rId20" Type="http://schemas.openxmlformats.org/officeDocument/2006/relationships/table" Target="../tables/table35.xml"/><Relationship Id="rId41" Type="http://schemas.openxmlformats.org/officeDocument/2006/relationships/table" Target="../tables/table56.xml"/><Relationship Id="rId1" Type="http://schemas.openxmlformats.org/officeDocument/2006/relationships/printerSettings" Target="../printerSettings/printerSettings35.bin"/><Relationship Id="rId6" Type="http://schemas.openxmlformats.org/officeDocument/2006/relationships/table" Target="../tables/table21.xml"/></Relationships>
</file>

<file path=xl/worksheets/_rels/sheet66.xml.rels><?xml version="1.0" encoding="UTF-8" standalone="yes"?>
<Relationships xmlns="http://schemas.openxmlformats.org/package/2006/relationships"><Relationship Id="rId8" Type="http://schemas.openxmlformats.org/officeDocument/2006/relationships/table" Target="../tables/table74.xml"/><Relationship Id="rId13" Type="http://schemas.openxmlformats.org/officeDocument/2006/relationships/table" Target="../tables/table79.xml"/><Relationship Id="rId18" Type="http://schemas.openxmlformats.org/officeDocument/2006/relationships/table" Target="../tables/table84.xml"/><Relationship Id="rId3" Type="http://schemas.openxmlformats.org/officeDocument/2006/relationships/table" Target="../tables/table69.xml"/><Relationship Id="rId21" Type="http://schemas.openxmlformats.org/officeDocument/2006/relationships/table" Target="../tables/table87.xml"/><Relationship Id="rId7" Type="http://schemas.openxmlformats.org/officeDocument/2006/relationships/table" Target="../tables/table73.xml"/><Relationship Id="rId12" Type="http://schemas.openxmlformats.org/officeDocument/2006/relationships/table" Target="../tables/table78.xml"/><Relationship Id="rId17" Type="http://schemas.openxmlformats.org/officeDocument/2006/relationships/table" Target="../tables/table83.xml"/><Relationship Id="rId2" Type="http://schemas.openxmlformats.org/officeDocument/2006/relationships/table" Target="../tables/table68.xml"/><Relationship Id="rId16" Type="http://schemas.openxmlformats.org/officeDocument/2006/relationships/table" Target="../tables/table82.xml"/><Relationship Id="rId20" Type="http://schemas.openxmlformats.org/officeDocument/2006/relationships/table" Target="../tables/table86.xml"/><Relationship Id="rId1" Type="http://schemas.openxmlformats.org/officeDocument/2006/relationships/printerSettings" Target="../printerSettings/printerSettings36.bin"/><Relationship Id="rId6" Type="http://schemas.openxmlformats.org/officeDocument/2006/relationships/table" Target="../tables/table72.xml"/><Relationship Id="rId11" Type="http://schemas.openxmlformats.org/officeDocument/2006/relationships/table" Target="../tables/table77.xml"/><Relationship Id="rId5" Type="http://schemas.openxmlformats.org/officeDocument/2006/relationships/table" Target="../tables/table71.xml"/><Relationship Id="rId15" Type="http://schemas.openxmlformats.org/officeDocument/2006/relationships/table" Target="../tables/table81.xml"/><Relationship Id="rId10" Type="http://schemas.openxmlformats.org/officeDocument/2006/relationships/table" Target="../tables/table76.xml"/><Relationship Id="rId19" Type="http://schemas.openxmlformats.org/officeDocument/2006/relationships/table" Target="../tables/table85.xml"/><Relationship Id="rId4" Type="http://schemas.openxmlformats.org/officeDocument/2006/relationships/table" Target="../tables/table70.xml"/><Relationship Id="rId9" Type="http://schemas.openxmlformats.org/officeDocument/2006/relationships/table" Target="../tables/table75.xml"/><Relationship Id="rId14" Type="http://schemas.openxmlformats.org/officeDocument/2006/relationships/table" Target="../tables/table80.xml"/><Relationship Id="rId22" Type="http://schemas.openxmlformats.org/officeDocument/2006/relationships/table" Target="../tables/table88.xml"/></Relationships>
</file>

<file path=xl/worksheets/_rels/sheet68.xml.rels><?xml version="1.0" encoding="UTF-8" standalone="yes"?>
<Relationships xmlns="http://schemas.openxmlformats.org/package/2006/relationships"><Relationship Id="rId8" Type="http://schemas.openxmlformats.org/officeDocument/2006/relationships/table" Target="../tables/table95.xml"/><Relationship Id="rId13" Type="http://schemas.openxmlformats.org/officeDocument/2006/relationships/table" Target="../tables/table100.xml"/><Relationship Id="rId18" Type="http://schemas.openxmlformats.org/officeDocument/2006/relationships/table" Target="../tables/table105.xml"/><Relationship Id="rId26" Type="http://schemas.openxmlformats.org/officeDocument/2006/relationships/table" Target="../tables/table113.xml"/><Relationship Id="rId3" Type="http://schemas.openxmlformats.org/officeDocument/2006/relationships/table" Target="../tables/table90.xml"/><Relationship Id="rId21" Type="http://schemas.openxmlformats.org/officeDocument/2006/relationships/table" Target="../tables/table108.xml"/><Relationship Id="rId7" Type="http://schemas.openxmlformats.org/officeDocument/2006/relationships/table" Target="../tables/table94.xml"/><Relationship Id="rId12" Type="http://schemas.openxmlformats.org/officeDocument/2006/relationships/table" Target="../tables/table99.xml"/><Relationship Id="rId17" Type="http://schemas.openxmlformats.org/officeDocument/2006/relationships/table" Target="../tables/table104.xml"/><Relationship Id="rId25" Type="http://schemas.openxmlformats.org/officeDocument/2006/relationships/table" Target="../tables/table112.xml"/><Relationship Id="rId2" Type="http://schemas.openxmlformats.org/officeDocument/2006/relationships/table" Target="../tables/table89.xml"/><Relationship Id="rId16" Type="http://schemas.openxmlformats.org/officeDocument/2006/relationships/table" Target="../tables/table103.xml"/><Relationship Id="rId20" Type="http://schemas.openxmlformats.org/officeDocument/2006/relationships/table" Target="../tables/table107.xml"/><Relationship Id="rId29" Type="http://schemas.openxmlformats.org/officeDocument/2006/relationships/table" Target="../tables/table116.xml"/><Relationship Id="rId1" Type="http://schemas.openxmlformats.org/officeDocument/2006/relationships/printerSettings" Target="../printerSettings/printerSettings37.bin"/><Relationship Id="rId6" Type="http://schemas.openxmlformats.org/officeDocument/2006/relationships/table" Target="../tables/table93.xml"/><Relationship Id="rId11" Type="http://schemas.openxmlformats.org/officeDocument/2006/relationships/table" Target="../tables/table98.xml"/><Relationship Id="rId24" Type="http://schemas.openxmlformats.org/officeDocument/2006/relationships/table" Target="../tables/table111.xml"/><Relationship Id="rId32" Type="http://schemas.openxmlformats.org/officeDocument/2006/relationships/table" Target="../tables/table119.xml"/><Relationship Id="rId5" Type="http://schemas.openxmlformats.org/officeDocument/2006/relationships/table" Target="../tables/table92.xml"/><Relationship Id="rId15" Type="http://schemas.openxmlformats.org/officeDocument/2006/relationships/table" Target="../tables/table102.xml"/><Relationship Id="rId23" Type="http://schemas.openxmlformats.org/officeDocument/2006/relationships/table" Target="../tables/table110.xml"/><Relationship Id="rId28" Type="http://schemas.openxmlformats.org/officeDocument/2006/relationships/table" Target="../tables/table115.xml"/><Relationship Id="rId10" Type="http://schemas.openxmlformats.org/officeDocument/2006/relationships/table" Target="../tables/table97.xml"/><Relationship Id="rId19" Type="http://schemas.openxmlformats.org/officeDocument/2006/relationships/table" Target="../tables/table106.xml"/><Relationship Id="rId31" Type="http://schemas.openxmlformats.org/officeDocument/2006/relationships/table" Target="../tables/table118.xml"/><Relationship Id="rId4" Type="http://schemas.openxmlformats.org/officeDocument/2006/relationships/table" Target="../tables/table91.xml"/><Relationship Id="rId9" Type="http://schemas.openxmlformats.org/officeDocument/2006/relationships/table" Target="../tables/table96.xml"/><Relationship Id="rId14" Type="http://schemas.openxmlformats.org/officeDocument/2006/relationships/table" Target="../tables/table101.xml"/><Relationship Id="rId22" Type="http://schemas.openxmlformats.org/officeDocument/2006/relationships/table" Target="../tables/table109.xml"/><Relationship Id="rId27" Type="http://schemas.openxmlformats.org/officeDocument/2006/relationships/table" Target="../tables/table114.xml"/><Relationship Id="rId30" Type="http://schemas.openxmlformats.org/officeDocument/2006/relationships/table" Target="../tables/table1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F9A9-651E-4345-BA6C-95751550D62D}">
  <sheetPr codeName="Sheet6"/>
  <dimension ref="A1:V34"/>
  <sheetViews>
    <sheetView workbookViewId="0">
      <selection activeCell="A7" sqref="A7:XFD7"/>
    </sheetView>
  </sheetViews>
  <sheetFormatPr defaultRowHeight="14.35" x14ac:dyDescent="0.5"/>
  <cols>
    <col min="5" max="5" width="3.17578125" customWidth="1"/>
    <col min="22" max="22" width="29.17578125" customWidth="1"/>
  </cols>
  <sheetData>
    <row r="1" spans="1:22" x14ac:dyDescent="0.5">
      <c r="A1" s="764" t="s">
        <v>0</v>
      </c>
      <c r="B1" s="765"/>
      <c r="C1" s="765"/>
      <c r="D1" s="765"/>
      <c r="E1" s="765"/>
      <c r="F1" s="765"/>
      <c r="G1" s="765"/>
      <c r="H1" s="765"/>
      <c r="I1" s="765"/>
      <c r="J1" s="765"/>
      <c r="K1" s="765"/>
      <c r="L1" s="765"/>
      <c r="M1" s="765"/>
      <c r="N1" s="765"/>
      <c r="O1" s="765"/>
      <c r="P1" s="765"/>
      <c r="Q1" s="765"/>
      <c r="R1" s="765"/>
      <c r="S1" s="765"/>
      <c r="T1" s="765"/>
      <c r="U1" s="765"/>
      <c r="V1" s="766"/>
    </row>
    <row r="2" spans="1:22" x14ac:dyDescent="0.5">
      <c r="A2" s="767"/>
      <c r="B2" s="768"/>
      <c r="C2" s="768"/>
      <c r="D2" s="768"/>
      <c r="E2" s="768"/>
      <c r="F2" s="768"/>
      <c r="G2" s="768"/>
      <c r="H2" s="768"/>
      <c r="I2" s="768"/>
      <c r="J2" s="768"/>
      <c r="K2" s="768"/>
      <c r="L2" s="768"/>
      <c r="M2" s="768"/>
      <c r="N2" s="768"/>
      <c r="O2" s="768"/>
      <c r="P2" s="768"/>
      <c r="Q2" s="768"/>
      <c r="R2" s="768"/>
      <c r="S2" s="768"/>
      <c r="T2" s="768"/>
      <c r="U2" s="768"/>
      <c r="V2" s="769"/>
    </row>
    <row r="4" spans="1:22" ht="14.5" customHeight="1" x14ac:dyDescent="0.5">
      <c r="E4" s="762" t="s">
        <v>1</v>
      </c>
      <c r="F4" s="762"/>
      <c r="G4" s="762"/>
      <c r="H4" s="762"/>
      <c r="I4" s="762"/>
      <c r="J4" s="762"/>
      <c r="K4" s="762"/>
      <c r="L4" s="762"/>
      <c r="M4" s="762"/>
      <c r="N4" s="762"/>
      <c r="O4" s="762"/>
      <c r="P4" s="762"/>
      <c r="Q4" s="762"/>
      <c r="R4" s="762"/>
      <c r="S4" s="762"/>
      <c r="T4" s="762"/>
      <c r="U4" s="762"/>
      <c r="V4" s="762"/>
    </row>
    <row r="5" spans="1:22" x14ac:dyDescent="0.5">
      <c r="E5" s="762"/>
      <c r="F5" s="762"/>
      <c r="G5" s="762"/>
      <c r="H5" s="762"/>
      <c r="I5" s="762"/>
      <c r="J5" s="762"/>
      <c r="K5" s="762"/>
      <c r="L5" s="762"/>
      <c r="M5" s="762"/>
      <c r="N5" s="762"/>
      <c r="O5" s="762"/>
      <c r="P5" s="762"/>
      <c r="Q5" s="762"/>
      <c r="R5" s="762"/>
      <c r="S5" s="762"/>
      <c r="T5" s="762"/>
      <c r="U5" s="762"/>
      <c r="V5" s="762"/>
    </row>
    <row r="6" spans="1:22" x14ac:dyDescent="0.5">
      <c r="E6" s="762"/>
      <c r="F6" s="762"/>
      <c r="G6" s="762"/>
      <c r="H6" s="762"/>
      <c r="I6" s="762"/>
      <c r="J6" s="762"/>
      <c r="K6" s="762"/>
      <c r="L6" s="762"/>
      <c r="M6" s="762"/>
      <c r="N6" s="762"/>
      <c r="O6" s="762"/>
      <c r="P6" s="762"/>
      <c r="Q6" s="762"/>
      <c r="R6" s="762"/>
      <c r="S6" s="762"/>
      <c r="T6" s="762"/>
      <c r="U6" s="762"/>
      <c r="V6" s="762"/>
    </row>
    <row r="7" spans="1:22" s="1" customFormat="1" ht="30.75" customHeight="1" x14ac:dyDescent="0.5">
      <c r="E7" s="762"/>
      <c r="F7" s="762"/>
      <c r="G7" s="762"/>
      <c r="H7" s="762"/>
      <c r="I7" s="762"/>
      <c r="J7" s="762"/>
      <c r="K7" s="762"/>
      <c r="L7" s="762"/>
      <c r="M7" s="762"/>
      <c r="N7" s="762"/>
      <c r="O7" s="762"/>
      <c r="P7" s="762"/>
      <c r="Q7" s="762"/>
      <c r="R7" s="762"/>
      <c r="S7" s="762"/>
      <c r="T7" s="762"/>
      <c r="U7" s="762"/>
      <c r="V7" s="762"/>
    </row>
    <row r="8" spans="1:22" ht="4.75" customHeight="1" x14ac:dyDescent="0.5">
      <c r="E8" s="234"/>
      <c r="F8" s="234"/>
      <c r="G8" s="234"/>
      <c r="H8" s="234"/>
      <c r="I8" s="234"/>
      <c r="J8" s="234"/>
      <c r="K8" s="234"/>
      <c r="L8" s="234"/>
      <c r="M8" s="234"/>
      <c r="N8" s="234"/>
      <c r="O8" s="234"/>
      <c r="P8" s="234"/>
      <c r="Q8" s="234"/>
      <c r="R8" s="234"/>
      <c r="S8" s="234"/>
      <c r="T8" s="234"/>
      <c r="U8" s="234"/>
      <c r="V8" s="234"/>
    </row>
    <row r="9" spans="1:22" ht="15" customHeight="1" x14ac:dyDescent="0.5">
      <c r="E9" s="763" t="s">
        <v>2</v>
      </c>
      <c r="F9" s="763"/>
      <c r="G9" s="763"/>
      <c r="H9" s="763"/>
      <c r="I9" s="763"/>
      <c r="J9" s="763"/>
      <c r="K9" s="763"/>
      <c r="L9" s="763"/>
      <c r="M9" s="763"/>
      <c r="N9" s="763"/>
      <c r="O9" s="763"/>
      <c r="P9" s="763"/>
      <c r="Q9" s="763"/>
      <c r="R9" s="763"/>
      <c r="S9" s="763"/>
      <c r="T9" s="763"/>
      <c r="U9" s="763"/>
      <c r="V9" s="763"/>
    </row>
    <row r="10" spans="1:22" ht="15" customHeight="1" x14ac:dyDescent="0.5">
      <c r="E10" s="763" t="s">
        <v>3</v>
      </c>
      <c r="F10" s="763"/>
      <c r="G10" s="763"/>
      <c r="H10" s="763"/>
      <c r="I10" s="763"/>
      <c r="J10" s="763"/>
      <c r="K10" s="763"/>
      <c r="L10" s="763"/>
      <c r="M10" s="763"/>
      <c r="N10" s="763"/>
      <c r="O10" s="763"/>
      <c r="P10" s="763"/>
      <c r="Q10" s="763"/>
      <c r="R10" s="763"/>
      <c r="S10" s="763"/>
      <c r="T10" s="763"/>
      <c r="U10" s="763"/>
      <c r="V10" s="763"/>
    </row>
    <row r="11" spans="1:22" ht="15" customHeight="1" x14ac:dyDescent="0.5">
      <c r="E11" s="763" t="s">
        <v>4</v>
      </c>
      <c r="F11" s="763"/>
      <c r="G11" s="763"/>
      <c r="H11" s="763"/>
      <c r="I11" s="763"/>
      <c r="J11" s="763"/>
      <c r="K11" s="763"/>
      <c r="L11" s="763"/>
      <c r="M11" s="763"/>
      <c r="N11" s="763"/>
      <c r="O11" s="763"/>
      <c r="P11" s="763"/>
      <c r="Q11" s="763"/>
      <c r="R11" s="763"/>
      <c r="S11" s="763"/>
      <c r="T11" s="763"/>
      <c r="U11" s="763"/>
      <c r="V11" s="763"/>
    </row>
    <row r="12" spans="1:22" ht="4.75" customHeight="1" x14ac:dyDescent="0.5">
      <c r="E12" s="234"/>
      <c r="F12" s="234"/>
      <c r="G12" s="234"/>
      <c r="H12" s="234"/>
      <c r="I12" s="234"/>
      <c r="J12" s="234"/>
      <c r="K12" s="234"/>
      <c r="L12" s="234"/>
      <c r="M12" s="234"/>
      <c r="N12" s="234"/>
      <c r="O12" s="234"/>
      <c r="P12" s="234"/>
      <c r="Q12" s="234"/>
      <c r="R12" s="234"/>
      <c r="S12" s="234"/>
      <c r="T12" s="234"/>
      <c r="U12" s="234"/>
      <c r="V12" s="234"/>
    </row>
    <row r="13" spans="1:22" ht="15" customHeight="1" x14ac:dyDescent="0.5">
      <c r="E13" s="762" t="s">
        <v>5</v>
      </c>
      <c r="F13" s="762"/>
      <c r="G13" s="762"/>
      <c r="H13" s="762"/>
      <c r="I13" s="762"/>
      <c r="J13" s="762"/>
      <c r="K13" s="762"/>
      <c r="L13" s="762"/>
      <c r="M13" s="762"/>
      <c r="N13" s="762"/>
      <c r="O13" s="762"/>
      <c r="P13" s="762"/>
      <c r="Q13" s="762"/>
      <c r="R13" s="762"/>
      <c r="S13" s="762"/>
      <c r="T13" s="762"/>
      <c r="U13" s="762"/>
      <c r="V13" s="762"/>
    </row>
    <row r="14" spans="1:22" x14ac:dyDescent="0.5">
      <c r="E14" s="770" t="s">
        <v>6</v>
      </c>
      <c r="F14" s="770"/>
      <c r="G14" s="770"/>
      <c r="H14" s="770"/>
      <c r="I14" s="770"/>
      <c r="J14" s="770"/>
      <c r="K14" s="770"/>
      <c r="L14" s="770"/>
      <c r="M14" s="770"/>
      <c r="N14" s="770"/>
      <c r="O14" s="770"/>
      <c r="P14" s="770"/>
      <c r="Q14" s="770"/>
      <c r="R14" s="770"/>
      <c r="S14" s="770"/>
      <c r="T14" s="770"/>
      <c r="U14" s="770"/>
      <c r="V14" s="770"/>
    </row>
    <row r="15" spans="1:22" x14ac:dyDescent="0.5">
      <c r="E15" s="770" t="s">
        <v>7</v>
      </c>
      <c r="F15" s="770"/>
      <c r="G15" s="770"/>
      <c r="H15" s="770"/>
      <c r="I15" s="770"/>
      <c r="J15" s="770"/>
      <c r="K15" s="770"/>
      <c r="L15" s="770"/>
      <c r="M15" s="770"/>
      <c r="N15" s="770"/>
      <c r="O15" s="770"/>
      <c r="P15" s="770"/>
      <c r="Q15" s="770"/>
      <c r="R15" s="770"/>
      <c r="S15" s="770"/>
      <c r="T15" s="770"/>
      <c r="U15" s="770"/>
      <c r="V15" s="770"/>
    </row>
    <row r="16" spans="1:22" x14ac:dyDescent="0.5">
      <c r="E16" s="770" t="s">
        <v>8</v>
      </c>
      <c r="F16" s="770"/>
      <c r="G16" s="770"/>
      <c r="H16" s="770"/>
      <c r="I16" s="770"/>
      <c r="J16" s="770"/>
      <c r="K16" s="770"/>
      <c r="L16" s="770"/>
      <c r="M16" s="770"/>
      <c r="N16" s="770"/>
      <c r="O16" s="770"/>
      <c r="P16" s="770"/>
      <c r="Q16" s="770"/>
      <c r="R16" s="770"/>
      <c r="S16" s="770"/>
      <c r="T16" s="770"/>
      <c r="U16" s="770"/>
      <c r="V16" s="770"/>
    </row>
    <row r="17" spans="5:22" ht="94.75" customHeight="1" x14ac:dyDescent="0.5">
      <c r="E17" s="762" t="s">
        <v>9</v>
      </c>
      <c r="F17" s="762"/>
      <c r="G17" s="762"/>
      <c r="H17" s="762"/>
      <c r="I17" s="762"/>
      <c r="J17" s="762"/>
      <c r="K17" s="762"/>
      <c r="L17" s="762"/>
      <c r="M17" s="762"/>
      <c r="N17" s="762"/>
      <c r="O17" s="762"/>
      <c r="P17" s="762"/>
      <c r="Q17" s="762"/>
      <c r="R17" s="762"/>
      <c r="S17" s="762"/>
      <c r="T17" s="762"/>
      <c r="U17" s="762"/>
      <c r="V17" s="762"/>
    </row>
    <row r="18" spans="5:22" ht="180" customHeight="1" x14ac:dyDescent="0.5">
      <c r="E18" s="198"/>
      <c r="F18" s="762" t="s">
        <v>10</v>
      </c>
      <c r="G18" s="762"/>
      <c r="H18" s="762"/>
      <c r="I18" s="762"/>
      <c r="J18" s="762"/>
      <c r="K18" s="762"/>
      <c r="L18" s="762"/>
      <c r="M18" s="762"/>
      <c r="N18" s="762"/>
      <c r="O18" s="762"/>
      <c r="P18" s="762"/>
      <c r="Q18" s="762"/>
      <c r="R18" s="762"/>
      <c r="S18" s="762"/>
      <c r="T18" s="762"/>
      <c r="U18" s="762"/>
      <c r="V18" s="762"/>
    </row>
    <row r="19" spans="5:22" x14ac:dyDescent="0.5">
      <c r="E19" s="199" t="s">
        <v>11</v>
      </c>
      <c r="F19" s="199"/>
      <c r="G19" s="199"/>
      <c r="H19" s="199"/>
      <c r="I19" s="199"/>
      <c r="J19" s="199"/>
      <c r="K19" s="199"/>
      <c r="L19" s="199"/>
      <c r="M19" s="199"/>
      <c r="N19" s="199"/>
      <c r="O19" s="199"/>
      <c r="P19" s="199"/>
      <c r="Q19" s="199"/>
      <c r="R19" s="199"/>
      <c r="S19" s="199"/>
      <c r="T19" s="199"/>
      <c r="U19" s="199"/>
      <c r="V19" s="199"/>
    </row>
    <row r="20" spans="5:22" x14ac:dyDescent="0.5">
      <c r="E20" s="199" t="s">
        <v>12</v>
      </c>
      <c r="F20" s="199"/>
      <c r="G20" s="199"/>
      <c r="H20" s="199"/>
      <c r="I20" s="199"/>
      <c r="J20" s="199"/>
      <c r="K20" s="199"/>
      <c r="L20" s="199"/>
      <c r="M20" s="199"/>
      <c r="N20" s="199"/>
      <c r="O20" s="199"/>
      <c r="P20" s="199"/>
      <c r="Q20" s="199"/>
      <c r="R20" s="199"/>
      <c r="S20" s="199"/>
      <c r="T20" s="199"/>
      <c r="U20" s="199"/>
      <c r="V20" s="199"/>
    </row>
    <row r="21" spans="5:22" x14ac:dyDescent="0.5">
      <c r="E21" s="199" t="s">
        <v>13</v>
      </c>
      <c r="F21" s="199"/>
      <c r="G21" s="199"/>
      <c r="H21" s="199"/>
      <c r="I21" s="199"/>
      <c r="J21" s="199"/>
      <c r="K21" s="199"/>
      <c r="L21" s="199"/>
      <c r="M21" s="199"/>
      <c r="N21" s="199"/>
      <c r="O21" s="199"/>
      <c r="P21" s="199"/>
      <c r="Q21" s="199"/>
      <c r="R21" s="199"/>
      <c r="S21" s="199"/>
      <c r="T21" s="199"/>
      <c r="U21" s="199"/>
      <c r="V21" s="199"/>
    </row>
    <row r="22" spans="5:22" x14ac:dyDescent="0.5">
      <c r="E22" s="199" t="s">
        <v>14</v>
      </c>
      <c r="F22" s="199"/>
      <c r="G22" s="199"/>
      <c r="H22" s="199"/>
      <c r="I22" s="199"/>
      <c r="J22" s="199"/>
      <c r="K22" s="199"/>
      <c r="L22" s="199"/>
      <c r="M22" s="199"/>
      <c r="N22" s="199"/>
      <c r="O22" s="199"/>
      <c r="P22" s="199"/>
      <c r="Q22" s="199"/>
      <c r="R22" s="199"/>
      <c r="S22" s="199"/>
      <c r="T22" s="199"/>
      <c r="U22" s="199"/>
      <c r="V22" s="199"/>
    </row>
    <row r="23" spans="5:22" x14ac:dyDescent="0.5">
      <c r="E23" s="199" t="s">
        <v>15</v>
      </c>
      <c r="F23" s="199"/>
      <c r="G23" s="199"/>
      <c r="H23" s="199"/>
      <c r="I23" s="199"/>
      <c r="J23" s="199"/>
      <c r="K23" s="199"/>
      <c r="L23" s="199"/>
      <c r="M23" s="199"/>
      <c r="N23" s="199"/>
      <c r="O23" s="199"/>
      <c r="P23" s="199"/>
      <c r="Q23" s="199"/>
      <c r="R23" s="199"/>
      <c r="S23" s="199"/>
      <c r="T23" s="199"/>
      <c r="U23" s="199"/>
      <c r="V23" s="199"/>
    </row>
    <row r="24" spans="5:22" x14ac:dyDescent="0.5">
      <c r="E24" s="197"/>
      <c r="F24" s="197"/>
      <c r="G24" s="197"/>
      <c r="H24" s="197"/>
      <c r="I24" s="197"/>
      <c r="J24" s="197"/>
      <c r="K24" s="197"/>
      <c r="L24" s="197"/>
      <c r="M24" s="197"/>
      <c r="N24" s="197"/>
      <c r="O24" s="197"/>
      <c r="P24" s="197"/>
      <c r="Q24" s="197"/>
      <c r="R24" s="197"/>
      <c r="S24" s="197"/>
      <c r="T24" s="197"/>
      <c r="U24" s="197"/>
      <c r="V24" s="197"/>
    </row>
    <row r="25" spans="5:22" x14ac:dyDescent="0.5">
      <c r="F25" s="197"/>
      <c r="G25" s="197"/>
      <c r="H25" s="197"/>
      <c r="I25" s="197"/>
      <c r="J25" s="197"/>
      <c r="K25" s="197"/>
      <c r="L25" s="197"/>
      <c r="M25" s="197"/>
      <c r="N25" s="197"/>
      <c r="O25" s="197"/>
      <c r="P25" s="197"/>
      <c r="Q25" s="197"/>
      <c r="R25" s="197"/>
      <c r="S25" s="197"/>
      <c r="T25" s="197"/>
      <c r="U25" s="197"/>
      <c r="V25" s="197"/>
    </row>
    <row r="26" spans="5:22" x14ac:dyDescent="0.5">
      <c r="F26" s="197"/>
      <c r="G26" s="197"/>
      <c r="H26" s="197"/>
      <c r="I26" s="197"/>
      <c r="J26" s="197"/>
      <c r="K26" s="197"/>
      <c r="L26" s="197"/>
      <c r="M26" s="197"/>
      <c r="N26" s="197"/>
      <c r="O26" s="197"/>
      <c r="P26" s="197"/>
      <c r="Q26" s="197"/>
      <c r="R26" s="197"/>
      <c r="S26" s="197"/>
      <c r="T26" s="197"/>
      <c r="U26" s="197"/>
      <c r="V26" s="197"/>
    </row>
    <row r="27" spans="5:22" x14ac:dyDescent="0.5">
      <c r="E27" s="197"/>
      <c r="F27" s="197"/>
      <c r="G27" s="197"/>
      <c r="H27" s="197"/>
      <c r="I27" s="197"/>
      <c r="J27" s="197"/>
      <c r="K27" s="197"/>
      <c r="L27" s="197"/>
      <c r="M27" s="197"/>
      <c r="N27" s="197"/>
      <c r="O27" s="197"/>
      <c r="P27" s="197"/>
      <c r="Q27" s="197"/>
      <c r="R27" s="197"/>
      <c r="S27" s="197"/>
      <c r="T27" s="197"/>
      <c r="U27" s="197"/>
      <c r="V27" s="197"/>
    </row>
    <row r="28" spans="5:22" x14ac:dyDescent="0.5">
      <c r="E28" s="197"/>
    </row>
    <row r="30" spans="5:22" x14ac:dyDescent="0.5">
      <c r="E30" s="197"/>
    </row>
    <row r="32" spans="5:22" x14ac:dyDescent="0.5">
      <c r="E32" s="197"/>
    </row>
    <row r="33" spans="4:4" x14ac:dyDescent="0.5">
      <c r="D33" s="197"/>
    </row>
    <row r="34" spans="4:4" x14ac:dyDescent="0.5">
      <c r="D34" s="206"/>
    </row>
  </sheetData>
  <mergeCells count="11">
    <mergeCell ref="A1:V2"/>
    <mergeCell ref="E4:V7"/>
    <mergeCell ref="E14:V14"/>
    <mergeCell ref="E15:V15"/>
    <mergeCell ref="E16:V16"/>
    <mergeCell ref="F18:V18"/>
    <mergeCell ref="E13:V13"/>
    <mergeCell ref="E9:V9"/>
    <mergeCell ref="E11:V11"/>
    <mergeCell ref="E10:V10"/>
    <mergeCell ref="E17:V17"/>
  </mergeCells>
  <hyperlinks>
    <hyperlink ref="E9:I9" r:id="rId1" display="A training manual can be found here." xr:uid="{3D8A480A-14DF-44D6-82C8-495AF3E7DE95}"/>
    <hyperlink ref="E11" r:id="rId2" location="gid=414275877" display="A descriptions of management practices, outcomes and experimental units (typically products/commodities) can be found here." xr:uid="{366C4179-AD62-4010-8030-77F0E2C36E3D}"/>
    <hyperlink ref="E10" r:id="rId3" location="gid=414275877" display="A descriptions of management practices, outcomes and experimental units (typically products/commodities) can be found here." xr:uid="{5D7A5DEB-3554-478F-BC5D-B28AAED7DA15}"/>
    <hyperlink ref="E11:V11" r:id="rId4" display="Feedback and issue reporting is here" xr:uid="{0F700817-4F21-40EC-B49A-05BF38979B27}"/>
  </hyperlinks>
  <pageMargins left="0.7" right="0.7" top="0.75" bottom="0.75" header="0.3" footer="0.3"/>
  <pageSetup paperSize="9"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6C935-6866-44AD-986B-FE4F50242602}">
  <sheetPr codeName="Sheet1">
    <tabColor theme="9" tint="0.79998168889431442"/>
  </sheetPr>
  <dimension ref="A1:U121"/>
  <sheetViews>
    <sheetView tabSelected="1" workbookViewId="0">
      <selection activeCell="C10" sqref="C10"/>
    </sheetView>
  </sheetViews>
  <sheetFormatPr defaultColWidth="9" defaultRowHeight="14.35" x14ac:dyDescent="0.5"/>
  <cols>
    <col min="1" max="1" width="2.46875" customWidth="1"/>
    <col min="2" max="2" width="21.8203125" customWidth="1"/>
    <col min="3" max="3" width="31.52734375" customWidth="1"/>
    <col min="4" max="4" width="5.52734375" style="42" bestFit="1" customWidth="1"/>
    <col min="5" max="5" width="30.52734375" bestFit="1" customWidth="1"/>
    <col min="6" max="21" width="9" style="7"/>
  </cols>
  <sheetData>
    <row r="1" spans="1:18" ht="22.75" customHeight="1" x14ac:dyDescent="0.5">
      <c r="A1" s="773" t="s">
        <v>16</v>
      </c>
      <c r="B1" s="774"/>
      <c r="C1" s="774"/>
      <c r="D1" s="775"/>
      <c r="E1" s="123"/>
      <c r="F1" s="123"/>
      <c r="G1" s="123"/>
      <c r="H1" s="123"/>
      <c r="I1" s="123"/>
      <c r="J1" s="123"/>
      <c r="K1" s="123"/>
      <c r="L1" s="123"/>
      <c r="Q1" s="124"/>
      <c r="R1" s="124"/>
    </row>
    <row r="2" spans="1:18" ht="5.25" customHeight="1" x14ac:dyDescent="0.5">
      <c r="A2" s="502"/>
      <c r="B2" s="503"/>
      <c r="C2" s="504"/>
      <c r="D2" s="638"/>
      <c r="E2" s="123"/>
      <c r="F2" s="123"/>
      <c r="G2" s="123"/>
      <c r="H2" s="123"/>
      <c r="I2" s="123"/>
      <c r="J2" s="123"/>
      <c r="K2" s="123"/>
      <c r="L2" s="123"/>
      <c r="Q2" s="124"/>
      <c r="R2" s="124"/>
    </row>
    <row r="3" spans="1:18" x14ac:dyDescent="0.5">
      <c r="A3" s="11"/>
      <c r="B3" s="496" t="s">
        <v>17</v>
      </c>
      <c r="C3" s="218"/>
      <c r="D3" s="639" t="s">
        <v>18</v>
      </c>
      <c r="E3" s="7"/>
      <c r="Q3" s="124"/>
      <c r="R3" s="124"/>
    </row>
    <row r="4" spans="1:18" x14ac:dyDescent="0.5">
      <c r="A4" s="11"/>
      <c r="B4" s="497" t="s">
        <v>19</v>
      </c>
      <c r="C4" s="218"/>
      <c r="D4" s="639" t="s">
        <v>20</v>
      </c>
      <c r="E4" s="7"/>
      <c r="Q4" s="124"/>
      <c r="R4" s="124"/>
    </row>
    <row r="5" spans="1:18" x14ac:dyDescent="0.5">
      <c r="A5" s="11"/>
      <c r="B5" s="497" t="s">
        <v>21</v>
      </c>
      <c r="C5" s="461"/>
      <c r="D5" s="639" t="s">
        <v>22</v>
      </c>
      <c r="E5" s="7"/>
      <c r="Q5" s="124"/>
      <c r="R5" s="124"/>
    </row>
    <row r="6" spans="1:18" x14ac:dyDescent="0.5">
      <c r="A6" s="11"/>
      <c r="B6" s="498" t="s">
        <v>23</v>
      </c>
      <c r="C6" s="329"/>
      <c r="D6" s="639" t="s">
        <v>24</v>
      </c>
      <c r="E6" s="7"/>
      <c r="Q6" s="124"/>
      <c r="R6" s="124"/>
    </row>
    <row r="7" spans="1:18" x14ac:dyDescent="0.5">
      <c r="A7" s="11"/>
      <c r="B7" s="497" t="s">
        <v>25</v>
      </c>
      <c r="C7" s="499" t="str">
        <f>IF(ISBLANK(C6),"",IFERROR(IF(MATCH(C6,Bib.L!A:A,0)&gt;0,"No",""),"Yes"))</f>
        <v/>
      </c>
      <c r="D7" s="639" t="s">
        <v>26</v>
      </c>
      <c r="E7" s="7"/>
      <c r="Q7" s="124"/>
      <c r="R7" s="124"/>
    </row>
    <row r="8" spans="1:18" x14ac:dyDescent="0.5">
      <c r="A8" s="11"/>
      <c r="B8" s="500" t="s">
        <v>27</v>
      </c>
      <c r="C8" s="218"/>
      <c r="D8" s="639" t="s">
        <v>28</v>
      </c>
      <c r="E8" s="7"/>
      <c r="Q8" s="124"/>
      <c r="R8" s="124"/>
    </row>
    <row r="9" spans="1:18" x14ac:dyDescent="0.5">
      <c r="A9" s="11"/>
      <c r="B9" s="501" t="s">
        <v>29</v>
      </c>
      <c r="C9" s="218"/>
      <c r="D9" s="639" t="s">
        <v>30</v>
      </c>
      <c r="E9" s="7"/>
      <c r="Q9" s="124"/>
      <c r="R9" s="124"/>
    </row>
    <row r="10" spans="1:18" s="7" customFormat="1" ht="5.25" customHeight="1" x14ac:dyDescent="0.5">
      <c r="A10" s="11"/>
      <c r="B10" s="40"/>
      <c r="C10" s="23"/>
      <c r="D10" s="640"/>
      <c r="Q10" s="124"/>
      <c r="R10" s="124"/>
    </row>
    <row r="11" spans="1:18" s="7" customFormat="1" x14ac:dyDescent="0.5">
      <c r="A11" s="11"/>
      <c r="B11" s="494" t="s">
        <v>31</v>
      </c>
      <c r="C11" s="495" t="s">
        <v>32</v>
      </c>
      <c r="D11" s="639" t="s">
        <v>33</v>
      </c>
      <c r="Q11" s="124"/>
      <c r="R11" s="124"/>
    </row>
    <row r="12" spans="1:18" s="7" customFormat="1" ht="5.25" customHeight="1" x14ac:dyDescent="0.5">
      <c r="A12" s="11"/>
      <c r="B12" s="57"/>
      <c r="D12" s="641"/>
      <c r="Q12" s="124"/>
      <c r="R12" s="124"/>
    </row>
    <row r="13" spans="1:18" s="7" customFormat="1" ht="36.75" customHeight="1" x14ac:dyDescent="0.5">
      <c r="A13" s="11"/>
      <c r="B13" s="771" t="s">
        <v>34</v>
      </c>
      <c r="C13" s="772"/>
      <c r="D13" s="642"/>
      <c r="Q13" s="124"/>
      <c r="R13" s="124"/>
    </row>
    <row r="14" spans="1:18" s="7" customFormat="1" x14ac:dyDescent="0.5">
      <c r="A14" s="11"/>
      <c r="B14" s="500" t="s">
        <v>35</v>
      </c>
      <c r="C14" s="426"/>
      <c r="D14" s="639" t="s">
        <v>36</v>
      </c>
      <c r="Q14" s="124"/>
      <c r="R14" s="124"/>
    </row>
    <row r="15" spans="1:18" s="7" customFormat="1" x14ac:dyDescent="0.5">
      <c r="A15" s="11"/>
      <c r="B15" s="500" t="s">
        <v>37</v>
      </c>
      <c r="C15" s="218"/>
      <c r="D15" s="639" t="s">
        <v>38</v>
      </c>
      <c r="Q15" s="124"/>
      <c r="R15" s="124"/>
    </row>
    <row r="16" spans="1:18" s="7" customFormat="1" x14ac:dyDescent="0.5">
      <c r="A16" s="11"/>
      <c r="B16" s="500" t="s">
        <v>39</v>
      </c>
      <c r="C16" s="218"/>
      <c r="D16" s="639" t="s">
        <v>40</v>
      </c>
      <c r="Q16" s="124"/>
      <c r="R16" s="124"/>
    </row>
    <row r="17" spans="1:18" s="7" customFormat="1" x14ac:dyDescent="0.5">
      <c r="A17" s="11"/>
      <c r="B17" s="501" t="s">
        <v>41</v>
      </c>
      <c r="C17" s="218"/>
      <c r="D17" s="639" t="s">
        <v>42</v>
      </c>
      <c r="Q17" s="124"/>
      <c r="R17" s="124"/>
    </row>
    <row r="18" spans="1:18" s="7" customFormat="1" ht="5.25" customHeight="1" x14ac:dyDescent="0.5">
      <c r="A18" s="12"/>
      <c r="B18" s="13"/>
      <c r="C18" s="13"/>
      <c r="D18" s="643"/>
      <c r="Q18" s="124"/>
      <c r="R18" s="124"/>
    </row>
    <row r="19" spans="1:18" s="7" customFormat="1" x14ac:dyDescent="0.5">
      <c r="D19" s="41"/>
      <c r="Q19" s="124"/>
      <c r="R19" s="124"/>
    </row>
    <row r="20" spans="1:18" s="7" customFormat="1" x14ac:dyDescent="0.5">
      <c r="B20" s="15"/>
      <c r="C20" s="15"/>
      <c r="D20" s="41"/>
      <c r="Q20" s="124"/>
      <c r="R20" s="124"/>
    </row>
    <row r="21" spans="1:18" s="7" customFormat="1" x14ac:dyDescent="0.5">
      <c r="D21" s="41"/>
      <c r="Q21" s="124"/>
      <c r="R21" s="124"/>
    </row>
    <row r="22" spans="1:18" s="7" customFormat="1" x14ac:dyDescent="0.5">
      <c r="D22" s="41"/>
      <c r="Q22" s="124"/>
      <c r="R22" s="124"/>
    </row>
    <row r="23" spans="1:18" s="7" customFormat="1" x14ac:dyDescent="0.5">
      <c r="D23" s="41"/>
      <c r="Q23" s="124"/>
      <c r="R23" s="124"/>
    </row>
    <row r="24" spans="1:18" s="7" customFormat="1" x14ac:dyDescent="0.5">
      <c r="D24" s="41"/>
      <c r="Q24" s="124"/>
      <c r="R24" s="124"/>
    </row>
    <row r="25" spans="1:18" s="7" customFormat="1" x14ac:dyDescent="0.5">
      <c r="D25" s="41"/>
      <c r="Q25" s="124"/>
      <c r="R25" s="124"/>
    </row>
    <row r="26" spans="1:18" s="7" customFormat="1" x14ac:dyDescent="0.5">
      <c r="D26" s="41"/>
      <c r="Q26" s="124"/>
      <c r="R26" s="124"/>
    </row>
    <row r="27" spans="1:18" s="7" customFormat="1" x14ac:dyDescent="0.5">
      <c r="D27" s="41"/>
      <c r="Q27" s="124"/>
      <c r="R27" s="124"/>
    </row>
    <row r="28" spans="1:18" s="7" customFormat="1" x14ac:dyDescent="0.5">
      <c r="D28" s="41"/>
      <c r="Q28" s="124"/>
      <c r="R28" s="124"/>
    </row>
    <row r="29" spans="1:18" s="7" customFormat="1" x14ac:dyDescent="0.5">
      <c r="D29" s="41"/>
      <c r="Q29" s="124"/>
      <c r="R29" s="124"/>
    </row>
    <row r="30" spans="1:18" s="7" customFormat="1" x14ac:dyDescent="0.5">
      <c r="D30" s="41"/>
      <c r="Q30" s="124"/>
      <c r="R30" s="124"/>
    </row>
    <row r="31" spans="1:18" s="7" customFormat="1" x14ac:dyDescent="0.5">
      <c r="D31" s="41"/>
      <c r="Q31" s="124"/>
      <c r="R31" s="124"/>
    </row>
    <row r="32" spans="1:18" s="7" customFormat="1" x14ac:dyDescent="0.5">
      <c r="D32" s="41"/>
      <c r="Q32" s="124"/>
      <c r="R32" s="124"/>
    </row>
    <row r="33" spans="1:18" s="7" customFormat="1" x14ac:dyDescent="0.5">
      <c r="D33" s="41"/>
      <c r="Q33" s="124"/>
      <c r="R33" s="124"/>
    </row>
    <row r="34" spans="1:18" s="7" customFormat="1" x14ac:dyDescent="0.5">
      <c r="D34" s="41"/>
      <c r="Q34" s="124"/>
      <c r="R34" s="124"/>
    </row>
    <row r="35" spans="1:18" s="7" customFormat="1" x14ac:dyDescent="0.5">
      <c r="D35" s="41"/>
      <c r="Q35" s="124"/>
      <c r="R35" s="124"/>
    </row>
    <row r="36" spans="1:18" s="7" customFormat="1" x14ac:dyDescent="0.5">
      <c r="D36" s="41"/>
      <c r="Q36" s="124"/>
      <c r="R36" s="124"/>
    </row>
    <row r="37" spans="1:18" s="7" customFormat="1" x14ac:dyDescent="0.5">
      <c r="D37" s="41"/>
      <c r="Q37" s="124"/>
      <c r="R37" s="124"/>
    </row>
    <row r="38" spans="1:18" s="7" customFormat="1" x14ac:dyDescent="0.5">
      <c r="D38" s="41"/>
      <c r="Q38" s="124"/>
      <c r="R38" s="124"/>
    </row>
    <row r="39" spans="1:18" s="7" customFormat="1" x14ac:dyDescent="0.5">
      <c r="D39" s="41"/>
      <c r="Q39" s="124"/>
      <c r="R39" s="124"/>
    </row>
    <row r="40" spans="1:18" s="7" customFormat="1" x14ac:dyDescent="0.5">
      <c r="D40" s="41"/>
      <c r="Q40" s="124"/>
      <c r="R40" s="124"/>
    </row>
    <row r="41" spans="1:18" s="7" customFormat="1" x14ac:dyDescent="0.5">
      <c r="D41" s="41"/>
      <c r="Q41" s="124"/>
      <c r="R41" s="124"/>
    </row>
    <row r="42" spans="1:18" s="7" customFormat="1" x14ac:dyDescent="0.5">
      <c r="D42" s="41"/>
      <c r="Q42" s="124"/>
      <c r="R42" s="124"/>
    </row>
    <row r="43" spans="1:18" x14ac:dyDescent="0.5">
      <c r="A43" s="7"/>
      <c r="B43" s="7"/>
      <c r="C43" s="7"/>
      <c r="D43" s="41"/>
      <c r="E43" s="7"/>
    </row>
    <row r="44" spans="1:18" x14ac:dyDescent="0.5">
      <c r="A44" s="7"/>
      <c r="B44" s="7"/>
      <c r="C44" s="7"/>
      <c r="D44" s="41"/>
      <c r="E44" s="7"/>
    </row>
    <row r="45" spans="1:18" x14ac:dyDescent="0.5">
      <c r="A45" s="7"/>
      <c r="B45" s="7"/>
      <c r="C45" s="7"/>
      <c r="D45" s="41"/>
      <c r="E45" s="7"/>
    </row>
    <row r="46" spans="1:18" x14ac:dyDescent="0.5">
      <c r="A46" s="7"/>
      <c r="B46" s="7"/>
      <c r="C46" s="7"/>
      <c r="D46" s="41"/>
      <c r="E46" s="7"/>
    </row>
    <row r="47" spans="1:18" x14ac:dyDescent="0.5">
      <c r="A47" s="7"/>
      <c r="B47" s="7"/>
      <c r="C47" s="7"/>
      <c r="D47" s="41"/>
      <c r="E47" s="7"/>
    </row>
    <row r="48" spans="1:18" x14ac:dyDescent="0.5">
      <c r="A48" s="7"/>
      <c r="B48" s="7"/>
      <c r="C48" s="7"/>
      <c r="D48" s="41"/>
      <c r="E48" s="7"/>
    </row>
    <row r="49" spans="1:5" x14ac:dyDescent="0.5">
      <c r="A49" s="7"/>
      <c r="B49" s="7"/>
      <c r="C49" s="7"/>
      <c r="D49" s="41"/>
      <c r="E49" s="7"/>
    </row>
    <row r="50" spans="1:5" x14ac:dyDescent="0.5">
      <c r="A50" s="7"/>
      <c r="B50" s="7"/>
      <c r="C50" s="7"/>
      <c r="D50" s="41"/>
      <c r="E50" s="7"/>
    </row>
    <row r="51" spans="1:5" x14ac:dyDescent="0.5">
      <c r="A51" s="7"/>
      <c r="B51" s="7"/>
      <c r="C51" s="7"/>
      <c r="D51" s="41"/>
      <c r="E51" s="7"/>
    </row>
    <row r="52" spans="1:5" x14ac:dyDescent="0.5">
      <c r="A52" s="7"/>
    </row>
    <row r="53" spans="1:5" x14ac:dyDescent="0.5">
      <c r="A53" s="7"/>
    </row>
    <row r="54" spans="1:5" x14ac:dyDescent="0.5">
      <c r="A54" s="7"/>
    </row>
    <row r="55" spans="1:5" x14ac:dyDescent="0.5">
      <c r="A55" s="7"/>
    </row>
    <row r="56" spans="1:5" x14ac:dyDescent="0.5">
      <c r="A56" s="7"/>
    </row>
    <row r="57" spans="1:5" x14ac:dyDescent="0.5">
      <c r="A57" s="7"/>
    </row>
    <row r="58" spans="1:5" x14ac:dyDescent="0.5">
      <c r="A58" s="7"/>
    </row>
    <row r="59" spans="1:5" x14ac:dyDescent="0.5">
      <c r="A59" s="7"/>
    </row>
    <row r="60" spans="1:5" x14ac:dyDescent="0.5">
      <c r="A60" s="7"/>
    </row>
    <row r="61" spans="1:5" x14ac:dyDescent="0.5">
      <c r="A61" s="7"/>
    </row>
    <row r="62" spans="1:5" x14ac:dyDescent="0.5">
      <c r="A62" s="7"/>
    </row>
    <row r="63" spans="1:5" x14ac:dyDescent="0.5">
      <c r="A63" s="7"/>
    </row>
    <row r="64" spans="1:5" x14ac:dyDescent="0.5">
      <c r="A64" s="7"/>
    </row>
    <row r="65" spans="1:1" x14ac:dyDescent="0.5">
      <c r="A65" s="7"/>
    </row>
    <row r="66" spans="1:1" x14ac:dyDescent="0.5">
      <c r="A66" s="7"/>
    </row>
    <row r="67" spans="1:1" x14ac:dyDescent="0.5">
      <c r="A67" s="7"/>
    </row>
    <row r="68" spans="1:1" x14ac:dyDescent="0.5">
      <c r="A68" s="7"/>
    </row>
    <row r="69" spans="1:1" x14ac:dyDescent="0.5">
      <c r="A69" s="7"/>
    </row>
    <row r="70" spans="1:1" x14ac:dyDescent="0.5">
      <c r="A70" s="7"/>
    </row>
    <row r="71" spans="1:1" x14ac:dyDescent="0.5">
      <c r="A71" s="7"/>
    </row>
    <row r="72" spans="1:1" x14ac:dyDescent="0.5">
      <c r="A72" s="7"/>
    </row>
    <row r="73" spans="1:1" x14ac:dyDescent="0.5">
      <c r="A73" s="7"/>
    </row>
    <row r="74" spans="1:1" x14ac:dyDescent="0.5">
      <c r="A74" s="7"/>
    </row>
    <row r="75" spans="1:1" x14ac:dyDescent="0.5">
      <c r="A75" s="7"/>
    </row>
    <row r="76" spans="1:1" x14ac:dyDescent="0.5">
      <c r="A76" s="7"/>
    </row>
    <row r="77" spans="1:1" x14ac:dyDescent="0.5">
      <c r="A77" s="7"/>
    </row>
    <row r="78" spans="1:1" x14ac:dyDescent="0.5">
      <c r="A78" s="7"/>
    </row>
    <row r="79" spans="1:1" x14ac:dyDescent="0.5">
      <c r="A79" s="7"/>
    </row>
    <row r="80" spans="1:1" x14ac:dyDescent="0.5">
      <c r="A80" s="7"/>
    </row>
    <row r="81" spans="1:1" x14ac:dyDescent="0.5">
      <c r="A81" s="7"/>
    </row>
    <row r="82" spans="1:1" x14ac:dyDescent="0.5">
      <c r="A82" s="7"/>
    </row>
    <row r="83" spans="1:1" x14ac:dyDescent="0.5">
      <c r="A83" s="7"/>
    </row>
    <row r="84" spans="1:1" x14ac:dyDescent="0.5">
      <c r="A84" s="7"/>
    </row>
    <row r="85" spans="1:1" x14ac:dyDescent="0.5">
      <c r="A85" s="7"/>
    </row>
    <row r="86" spans="1:1" x14ac:dyDescent="0.5">
      <c r="A86" s="7"/>
    </row>
    <row r="87" spans="1:1" x14ac:dyDescent="0.5">
      <c r="A87" s="7"/>
    </row>
    <row r="88" spans="1:1" x14ac:dyDescent="0.5">
      <c r="A88" s="7"/>
    </row>
    <row r="89" spans="1:1" x14ac:dyDescent="0.5">
      <c r="A89" s="7"/>
    </row>
    <row r="90" spans="1:1" x14ac:dyDescent="0.5">
      <c r="A90" s="7"/>
    </row>
    <row r="91" spans="1:1" x14ac:dyDescent="0.5">
      <c r="A91" s="7"/>
    </row>
    <row r="92" spans="1:1" x14ac:dyDescent="0.5">
      <c r="A92" s="7"/>
    </row>
    <row r="93" spans="1:1" x14ac:dyDescent="0.5">
      <c r="A93" s="7"/>
    </row>
    <row r="94" spans="1:1" x14ac:dyDescent="0.5">
      <c r="A94" s="7"/>
    </row>
    <row r="95" spans="1:1" x14ac:dyDescent="0.5">
      <c r="A95" s="7"/>
    </row>
    <row r="96" spans="1:1" x14ac:dyDescent="0.5">
      <c r="A96" s="7"/>
    </row>
    <row r="97" spans="1:1" x14ac:dyDescent="0.5">
      <c r="A97" s="7"/>
    </row>
    <row r="98" spans="1:1" x14ac:dyDescent="0.5">
      <c r="A98" s="7"/>
    </row>
    <row r="99" spans="1:1" x14ac:dyDescent="0.5">
      <c r="A99" s="7"/>
    </row>
    <row r="100" spans="1:1" x14ac:dyDescent="0.5">
      <c r="A100" s="7"/>
    </row>
    <row r="101" spans="1:1" x14ac:dyDescent="0.5">
      <c r="A101" s="7"/>
    </row>
    <row r="102" spans="1:1" x14ac:dyDescent="0.5">
      <c r="A102" s="7"/>
    </row>
    <row r="103" spans="1:1" x14ac:dyDescent="0.5">
      <c r="A103" s="7"/>
    </row>
    <row r="104" spans="1:1" x14ac:dyDescent="0.5">
      <c r="A104" s="7"/>
    </row>
    <row r="105" spans="1:1" x14ac:dyDescent="0.5">
      <c r="A105" s="7"/>
    </row>
    <row r="106" spans="1:1" x14ac:dyDescent="0.5">
      <c r="A106" s="7"/>
    </row>
    <row r="107" spans="1:1" x14ac:dyDescent="0.5">
      <c r="A107" s="7"/>
    </row>
    <row r="108" spans="1:1" x14ac:dyDescent="0.5">
      <c r="A108" s="7"/>
    </row>
    <row r="109" spans="1:1" x14ac:dyDescent="0.5">
      <c r="A109" s="7"/>
    </row>
    <row r="110" spans="1:1" x14ac:dyDescent="0.5">
      <c r="A110" s="7"/>
    </row>
    <row r="111" spans="1:1" x14ac:dyDescent="0.5">
      <c r="A111" s="7"/>
    </row>
    <row r="112" spans="1:1" x14ac:dyDescent="0.5">
      <c r="A112" s="7"/>
    </row>
    <row r="113" spans="1:1" x14ac:dyDescent="0.5">
      <c r="A113" s="7"/>
    </row>
    <row r="114" spans="1:1" x14ac:dyDescent="0.5">
      <c r="A114" s="7"/>
    </row>
    <row r="115" spans="1:1" x14ac:dyDescent="0.5">
      <c r="A115" s="7"/>
    </row>
    <row r="116" spans="1:1" x14ac:dyDescent="0.5">
      <c r="A116" s="7"/>
    </row>
    <row r="117" spans="1:1" x14ac:dyDescent="0.5">
      <c r="A117" s="7"/>
    </row>
    <row r="118" spans="1:1" x14ac:dyDescent="0.5">
      <c r="A118" s="7"/>
    </row>
    <row r="119" spans="1:1" x14ac:dyDescent="0.5">
      <c r="A119" s="7"/>
    </row>
    <row r="120" spans="1:1" x14ac:dyDescent="0.5">
      <c r="A120" s="7"/>
    </row>
    <row r="121" spans="1:1" x14ac:dyDescent="0.5">
      <c r="A121" s="7"/>
    </row>
  </sheetData>
  <sheetProtection sheet="1" formatColumns="0" formatRows="0" selectLockedCells="1"/>
  <mergeCells count="2">
    <mergeCell ref="B13:C13"/>
    <mergeCell ref="A1:D1"/>
  </mergeCells>
  <conditionalFormatting sqref="C3:C6">
    <cfRule type="containsBlanks" dxfId="736" priority="17">
      <formula>LEN(TRIM(C3))=0</formula>
    </cfRule>
  </conditionalFormatting>
  <conditionalFormatting sqref="C9">
    <cfRule type="expression" dxfId="735" priority="9">
      <formula>NOT(ISBLANK($C$8))</formula>
    </cfRule>
    <cfRule type="expression" dxfId="734" priority="12">
      <formula>AND(ISBLANK($C$9),ISBLANK($C$8))</formula>
    </cfRule>
  </conditionalFormatting>
  <conditionalFormatting sqref="C8">
    <cfRule type="expression" dxfId="733" priority="10">
      <formula>NOT(ISBLANK($C$9))</formula>
    </cfRule>
    <cfRule type="expression" dxfId="732" priority="11">
      <formula>AND(ISBLANK($C$8),ISBLANK($C$9))</formula>
    </cfRule>
  </conditionalFormatting>
  <dataValidations xWindow="2490" yWindow="841" count="5">
    <dataValidation type="whole" errorStyle="warning" allowBlank="1" showInputMessage="1" showErrorMessage="1" errorTitle="Year Published" error="Check Year Is Correct as this value is either &lt;1950 or &gt;2019" promptTitle="Publication Year" prompt="The year of publication." sqref="C5" xr:uid="{028E41D1-4B02-45C6-B5BA-1F40D27F3AA4}">
      <formula1>1950</formula1>
      <formula2>2019</formula2>
    </dataValidation>
    <dataValidation allowBlank="1" showInputMessage="1" showErrorMessage="1" promptTitle="Publication Code" prompt="Each paper is assigned a unique code, that consists of your intials followed by a sequential four digit number, e.g. NN0001." sqref="C3" xr:uid="{2B79EBC2-9A07-43BA-9C65-98E72775A22D}"/>
    <dataValidation allowBlank="1" showInputMessage="1" showErrorMessage="1" promptTitle="DOI" prompt="Digital object identifier (DOI) for the publication (e.g. 10.1080/03650340.2017.1411589). _x000a_Do not include https:// when entering this. If there is no DOI for a publication then report the website of the article." sqref="C8 C14:C17" xr:uid="{2CB8FCD2-587B-41C1-ABB3-2D6501CF0780}"/>
    <dataValidation allowBlank="1" showInputMessage="1" showErrorMessage="1" promptTitle="Website" prompt="For a publication with no DOI, please enter the full website address where it can be found." sqref="C9" xr:uid="{03E14021-D45A-44B6-9F27-7F618891B6EC}"/>
    <dataValidation allowBlank="1" showInputMessage="1" showErrorMessage="1" promptTitle="Author Last Name" prompt="Publication first author's surname." sqref="C4" xr:uid="{A8FB9CA2-D7BF-409B-A7BA-359000CBCA69}"/>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2490" yWindow="841" count="1">
        <x14:dataValidation type="list" errorStyle="warning" allowBlank="1" showInputMessage="1" error="This value does not match an existing journal in the list, if you are not adding a new journal name then please check the spelling." promptTitle="Journal" prompt="Name of journal this research is published in." xr:uid="{4B467849-84A3-4049-A5B5-D7A99712B7F5}">
          <x14:formula1>
            <xm:f>_xlfn.ANCHORARRAY(Bib.L!$D$2)</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45694-27A0-4C0F-A137-8EB6D054CA58}">
  <sheetPr codeName="Sheet52"/>
  <dimension ref="A1:L2"/>
  <sheetViews>
    <sheetView workbookViewId="0"/>
  </sheetViews>
  <sheetFormatPr defaultColWidth="8.8203125" defaultRowHeight="10.35" x14ac:dyDescent="0.35"/>
  <cols>
    <col min="1" max="16384" width="8.8203125" style="4"/>
  </cols>
  <sheetData>
    <row r="1" spans="1:12" x14ac:dyDescent="0.35">
      <c r="A1" s="4" t="str" cm="1">
        <f t="array" ref="A1:G1">TRANSPOSE(Pub!D3:D9)</f>
        <v>B.Code</v>
      </c>
      <c r="B1" s="4" t="str">
        <v>B.Author.Last</v>
      </c>
      <c r="C1" s="4" t="str">
        <v>B.Date</v>
      </c>
      <c r="D1" s="4" t="str">
        <v>B.Journal</v>
      </c>
      <c r="E1" s="4" t="str">
        <v>B.New</v>
      </c>
      <c r="F1" s="4" t="str">
        <v>B.DOI</v>
      </c>
      <c r="G1" s="4" t="str">
        <v>B.Url</v>
      </c>
      <c r="H1" s="4" t="str">
        <f>Pub!D11</f>
        <v>B.Project</v>
      </c>
      <c r="I1" s="4" t="str" cm="1">
        <f t="array" ref="I1:L1">TRANSPOSE(Pub!D14:D17)</f>
        <v>B.Link1</v>
      </c>
      <c r="J1" s="4" t="str">
        <v>B.Link2</v>
      </c>
      <c r="K1" s="4" t="str">
        <v>B.Link3</v>
      </c>
      <c r="L1" s="4" t="str">
        <v>B.Link4</v>
      </c>
    </row>
    <row r="2" spans="1:12" x14ac:dyDescent="0.35">
      <c r="A2" s="4" cm="1">
        <f t="array" ref="A2:G2">TRANSPOSE(Pub!C3:C9)</f>
        <v>0</v>
      </c>
      <c r="B2" s="4">
        <v>0</v>
      </c>
      <c r="C2" s="4">
        <v>0</v>
      </c>
      <c r="D2" s="4">
        <v>0</v>
      </c>
      <c r="E2" s="4" t="str">
        <v/>
      </c>
      <c r="F2" s="4">
        <v>0</v>
      </c>
      <c r="G2" s="4">
        <v>0</v>
      </c>
      <c r="H2" s="4" t="str">
        <f>Pub!C11</f>
        <v>ERA 2020</v>
      </c>
      <c r="I2" s="4" cm="1">
        <f t="array" ref="I2:L2">TRANSPOSE(Pub!C14:C17)</f>
        <v>0</v>
      </c>
      <c r="J2" s="4">
        <v>0</v>
      </c>
      <c r="K2" s="4">
        <v>0</v>
      </c>
      <c r="L2" s="4">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1E7-05E4-4C90-94FB-053D910DB282}">
  <sheetPr codeName="Sheet2">
    <tabColor theme="9" tint="0.59999389629810485"/>
  </sheetPr>
  <dimension ref="A1:BH112"/>
  <sheetViews>
    <sheetView zoomScale="85" zoomScaleNormal="85" workbookViewId="0">
      <selection activeCell="C51" sqref="C51"/>
    </sheetView>
  </sheetViews>
  <sheetFormatPr defaultColWidth="9" defaultRowHeight="14.35" x14ac:dyDescent="0.5"/>
  <cols>
    <col min="1" max="1" width="3" style="7" customWidth="1"/>
    <col min="2" max="2" width="28.17578125" customWidth="1"/>
    <col min="3" max="3" width="14.46875" bestFit="1" customWidth="1"/>
    <col min="4" max="11" width="12.52734375" customWidth="1"/>
    <col min="12" max="12" width="19.52734375" bestFit="1" customWidth="1"/>
    <col min="13" max="36" width="12.52734375" customWidth="1"/>
    <col min="37" max="37" width="3" style="15" customWidth="1"/>
    <col min="38" max="38" width="3.46875" customWidth="1"/>
    <col min="39" max="40" width="5.46875" style="97" customWidth="1"/>
    <col min="41" max="41" width="20" bestFit="1" customWidth="1"/>
    <col min="44" max="44" width="19.52734375" bestFit="1" customWidth="1"/>
  </cols>
  <sheetData>
    <row r="1" spans="1:60" ht="25.5" customHeight="1" thickBot="1" x14ac:dyDescent="0.55000000000000004">
      <c r="A1" s="243"/>
      <c r="B1" s="784" t="s">
        <v>43</v>
      </c>
      <c r="C1" s="784"/>
      <c r="D1" s="784"/>
      <c r="E1" s="784"/>
      <c r="F1" s="784"/>
      <c r="G1" s="784"/>
      <c r="H1" s="784"/>
      <c r="I1" s="784"/>
      <c r="J1" s="784"/>
      <c r="K1" s="784"/>
      <c r="L1" s="784"/>
      <c r="M1" s="784"/>
      <c r="N1" s="784"/>
      <c r="O1" s="784"/>
      <c r="P1" s="784"/>
      <c r="Q1" s="784"/>
      <c r="R1" s="246"/>
      <c r="S1" s="246"/>
      <c r="T1" s="246"/>
      <c r="U1" s="246"/>
      <c r="V1" s="246"/>
      <c r="W1" s="246"/>
      <c r="X1" s="246"/>
      <c r="Y1" s="246"/>
      <c r="Z1" s="246"/>
      <c r="AA1" s="246"/>
      <c r="AB1" s="246"/>
      <c r="AC1" s="246"/>
      <c r="AD1" s="246"/>
      <c r="AE1" s="246"/>
      <c r="AF1" s="246"/>
      <c r="AG1" s="246"/>
      <c r="AH1" s="246"/>
      <c r="AI1" s="246"/>
      <c r="AJ1" s="246"/>
      <c r="AK1" s="245"/>
      <c r="AL1" s="7"/>
      <c r="AM1" s="96" t="s">
        <v>44</v>
      </c>
      <c r="AN1" s="96" t="s">
        <v>45</v>
      </c>
      <c r="AO1" s="7"/>
      <c r="AP1" s="90"/>
      <c r="AQ1" s="7"/>
      <c r="AR1" s="7"/>
      <c r="AS1" s="7"/>
      <c r="AT1" s="7"/>
      <c r="AU1" s="7"/>
      <c r="AV1" s="7"/>
      <c r="AW1" s="7"/>
      <c r="AX1" s="7"/>
      <c r="AY1" s="7"/>
      <c r="AZ1" s="7"/>
      <c r="BA1" s="7"/>
      <c r="BB1" s="7"/>
      <c r="BC1" s="7"/>
      <c r="BD1" s="7"/>
      <c r="BE1" s="7"/>
      <c r="BF1" s="7"/>
      <c r="BG1" s="7"/>
      <c r="BH1" s="7"/>
    </row>
    <row r="2" spans="1:60" ht="5.25" customHeight="1" thickBot="1" x14ac:dyDescent="0.55000000000000004">
      <c r="A2" s="64"/>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25"/>
      <c r="AL2" s="7"/>
      <c r="AM2" s="96" t="str" cm="1">
        <f t="array" ref="AM2">IFERROR(TRANSPOSE(_xlfn.UNIQUE(_xlfn._xlws.FILTER($C6:$AJ6,$C6:$AJ6&lt;&gt;""))),"Error No Site Names Specified")</f>
        <v>Error No Site Names Specified</v>
      </c>
      <c r="AN2" s="96" t="str" cm="1">
        <f t="array" ref="AN2">_xlfn.UNIQUE(_xlfn._xlws.FILTER(_xlfn.ANCHORARRAY(AM2),_xlfn.ANCHORARRAY(AM2)&lt;&gt;".."))</f>
        <v>Error No Site Names Specified</v>
      </c>
      <c r="AO2" s="782" t="s">
        <v>46</v>
      </c>
      <c r="AP2" s="782"/>
      <c r="AQ2" s="782"/>
      <c r="AR2" s="782"/>
      <c r="AS2" s="782"/>
      <c r="AT2" s="782"/>
      <c r="AU2" s="7"/>
      <c r="AV2" s="7"/>
      <c r="AW2" s="7"/>
      <c r="AX2" s="7"/>
      <c r="AY2" s="7"/>
      <c r="AZ2" s="7"/>
      <c r="BA2" s="7"/>
      <c r="BB2" s="7"/>
      <c r="BC2" s="7"/>
      <c r="BD2" s="7"/>
      <c r="BE2" s="7"/>
      <c r="BF2" s="7"/>
      <c r="BG2" s="7"/>
      <c r="BH2" s="7"/>
    </row>
    <row r="3" spans="1:60" ht="79.75" customHeight="1" thickBot="1" x14ac:dyDescent="0.55000000000000004">
      <c r="A3" s="241"/>
      <c r="B3" s="783" t="s">
        <v>47</v>
      </c>
      <c r="C3" s="783"/>
      <c r="D3" s="783"/>
      <c r="E3" s="783"/>
      <c r="F3" s="783"/>
      <c r="G3" s="783"/>
      <c r="H3" s="783"/>
      <c r="I3" s="783"/>
      <c r="J3" s="783"/>
      <c r="K3" s="783"/>
      <c r="L3" s="783"/>
      <c r="M3" s="783"/>
      <c r="N3" s="783"/>
      <c r="O3" s="783"/>
      <c r="P3" s="783"/>
      <c r="Q3" s="783"/>
      <c r="R3" s="467"/>
      <c r="S3" s="467"/>
      <c r="T3" s="467"/>
      <c r="U3" s="467"/>
      <c r="V3" s="467"/>
      <c r="W3" s="467"/>
      <c r="X3" s="467"/>
      <c r="Y3" s="467"/>
      <c r="Z3" s="467"/>
      <c r="AA3" s="467"/>
      <c r="AB3" s="467"/>
      <c r="AC3" s="467"/>
      <c r="AD3" s="467"/>
      <c r="AE3" s="467"/>
      <c r="AF3" s="467"/>
      <c r="AG3" s="467"/>
      <c r="AH3" s="467"/>
      <c r="AI3" s="467"/>
      <c r="AJ3" s="467"/>
      <c r="AK3" s="242"/>
      <c r="AL3" s="7"/>
      <c r="AM3" s="96"/>
      <c r="AN3" s="96"/>
      <c r="AO3" s="782"/>
      <c r="AP3" s="782"/>
      <c r="AQ3" s="782"/>
      <c r="AR3" s="782"/>
      <c r="AS3" s="782"/>
      <c r="AT3" s="782"/>
      <c r="AU3" s="7"/>
      <c r="AV3" s="7"/>
      <c r="AW3" s="7"/>
      <c r="AX3" s="7"/>
      <c r="AY3" s="7"/>
      <c r="AZ3" s="7"/>
      <c r="BA3" s="7"/>
      <c r="BB3" s="7"/>
      <c r="BC3" s="7"/>
      <c r="BD3" s="7"/>
      <c r="BE3" s="7"/>
      <c r="BF3" s="7"/>
      <c r="BG3" s="7"/>
      <c r="BH3" s="7"/>
    </row>
    <row r="4" spans="1:60" ht="14.7" thickBot="1" x14ac:dyDescent="0.55000000000000004">
      <c r="A4" s="64"/>
      <c r="B4" s="239" t="s">
        <v>48</v>
      </c>
      <c r="C4" s="218"/>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218"/>
      <c r="AD4" s="218"/>
      <c r="AE4" s="218"/>
      <c r="AF4" s="218"/>
      <c r="AG4" s="218"/>
      <c r="AH4" s="218"/>
      <c r="AI4" s="218"/>
      <c r="AJ4" s="218"/>
      <c r="AK4" s="126" t="s">
        <v>49</v>
      </c>
      <c r="AL4" s="7"/>
      <c r="AM4" s="96"/>
      <c r="AN4" s="96"/>
      <c r="AO4" s="782"/>
      <c r="AP4" s="782"/>
      <c r="AQ4" s="782"/>
      <c r="AR4" s="782"/>
      <c r="AS4" s="782"/>
      <c r="AT4" s="782"/>
      <c r="AU4" s="7"/>
      <c r="AV4" s="7"/>
      <c r="AW4" s="7"/>
      <c r="AX4" s="7"/>
      <c r="AY4" s="7"/>
      <c r="AZ4" s="7"/>
      <c r="BA4" s="7"/>
      <c r="BB4" s="7"/>
      <c r="BC4" s="7"/>
      <c r="BD4" s="7"/>
      <c r="BE4" s="7"/>
      <c r="BF4" s="7"/>
      <c r="BG4" s="7"/>
      <c r="BH4" s="7"/>
    </row>
    <row r="5" spans="1:60" ht="14.7" thickBot="1" x14ac:dyDescent="0.55000000000000004">
      <c r="A5" s="8"/>
      <c r="B5" s="465" t="s">
        <v>50</v>
      </c>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126" t="s">
        <v>50</v>
      </c>
      <c r="AL5" s="7"/>
      <c r="AM5" s="96"/>
      <c r="AN5" s="96"/>
      <c r="AO5" s="200" t="s">
        <v>51</v>
      </c>
      <c r="AP5" s="191" t="s">
        <v>52</v>
      </c>
      <c r="AQ5" s="7"/>
      <c r="AR5" s="122" t="s">
        <v>53</v>
      </c>
      <c r="AS5" s="7"/>
      <c r="AT5" s="7"/>
      <c r="AU5" s="7"/>
      <c r="AV5" s="7"/>
      <c r="AW5" s="7"/>
      <c r="AX5" s="7"/>
      <c r="AY5" s="7"/>
      <c r="AZ5" s="7"/>
      <c r="BA5" s="7"/>
      <c r="BB5" s="7"/>
      <c r="BC5" s="7"/>
      <c r="BD5" s="7"/>
      <c r="BE5" s="7"/>
      <c r="BF5" s="7"/>
      <c r="BG5" s="7"/>
      <c r="BH5" s="7"/>
    </row>
    <row r="6" spans="1:60" ht="14.7" thickBot="1" x14ac:dyDescent="0.55000000000000004">
      <c r="A6" s="8"/>
      <c r="B6" s="466" t="s">
        <v>54</v>
      </c>
      <c r="C6" s="218"/>
      <c r="D6" s="218"/>
      <c r="E6" s="218"/>
      <c r="F6" s="218"/>
      <c r="G6" s="218"/>
      <c r="H6" s="218"/>
      <c r="I6" s="218"/>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126" t="s">
        <v>55</v>
      </c>
      <c r="AL6" s="7"/>
      <c r="AM6" s="96"/>
      <c r="AN6" s="96"/>
      <c r="AO6" s="26" t="str" cm="1">
        <f t="array" ref="AO6">_xlfn.ANCHORARRAY(AM2)</f>
        <v>Error No Site Names Specified</v>
      </c>
      <c r="AP6" s="201"/>
      <c r="AQ6" s="7"/>
      <c r="AR6" s="139" t="str" cm="1">
        <f t="array" ref="AR6">IFERROR(_xlfn.TEXTJOIN("..",TRUE,TRANSPOSE(_xlfn._xlws.FILTER(AO6:AO44,AP6:AP44="Yes"))),"No values selected")</f>
        <v>No values selected</v>
      </c>
      <c r="AS6" s="7"/>
      <c r="AT6" s="7"/>
      <c r="AU6" s="7"/>
      <c r="AV6" s="7"/>
      <c r="AW6" s="7"/>
      <c r="AX6" s="7"/>
      <c r="AY6" s="7"/>
      <c r="AZ6" s="7"/>
      <c r="BA6" s="7"/>
      <c r="BB6" s="7"/>
      <c r="BC6" s="7"/>
      <c r="BD6" s="7"/>
      <c r="BE6" s="7"/>
      <c r="BF6" s="7"/>
      <c r="BG6" s="7"/>
      <c r="BH6" s="7"/>
    </row>
    <row r="7" spans="1:60" x14ac:dyDescent="0.5">
      <c r="A7" s="8"/>
      <c r="B7" s="239" t="s">
        <v>56</v>
      </c>
      <c r="C7" s="218"/>
      <c r="D7" s="218"/>
      <c r="E7" s="218"/>
      <c r="F7" s="218"/>
      <c r="G7" s="218"/>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218"/>
      <c r="AI7" s="218"/>
      <c r="AJ7" s="218"/>
      <c r="AK7" s="126" t="s">
        <v>57</v>
      </c>
      <c r="AL7" s="7"/>
      <c r="AM7" s="96"/>
      <c r="AN7" s="96"/>
      <c r="AO7" s="26"/>
      <c r="AP7" s="202"/>
      <c r="AQ7" s="7"/>
      <c r="AR7" s="205"/>
      <c r="AS7" s="7"/>
      <c r="AT7" s="7"/>
      <c r="AU7" s="7"/>
      <c r="AV7" s="7"/>
      <c r="AW7" s="7"/>
      <c r="AX7" s="7"/>
      <c r="AY7" s="7"/>
      <c r="AZ7" s="7"/>
      <c r="BA7" s="7"/>
      <c r="BB7" s="7"/>
      <c r="BC7" s="7"/>
      <c r="BD7" s="7"/>
      <c r="BE7" s="7"/>
      <c r="BF7" s="7"/>
      <c r="BG7" s="7"/>
      <c r="BH7" s="7"/>
    </row>
    <row r="8" spans="1:60" x14ac:dyDescent="0.5">
      <c r="A8" s="8"/>
      <c r="B8" s="239" t="s">
        <v>58</v>
      </c>
      <c r="C8" s="218"/>
      <c r="D8" s="218"/>
      <c r="E8" s="218"/>
      <c r="F8" s="218"/>
      <c r="G8" s="218"/>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126" t="s">
        <v>59</v>
      </c>
      <c r="AL8" s="7"/>
      <c r="AM8" s="96"/>
      <c r="AN8" s="96"/>
      <c r="AO8" s="26"/>
      <c r="AP8" s="203"/>
      <c r="AQ8" s="7"/>
      <c r="AR8" s="7"/>
      <c r="AS8" s="7"/>
      <c r="AT8" s="7"/>
      <c r="AU8" s="7"/>
      <c r="AV8" s="7"/>
      <c r="AW8" s="7"/>
      <c r="AX8" s="7"/>
      <c r="AY8" s="7"/>
      <c r="AZ8" s="7"/>
      <c r="BA8" s="7"/>
      <c r="BB8" s="7"/>
      <c r="BC8" s="7"/>
      <c r="BD8" s="7"/>
      <c r="BE8" s="7"/>
      <c r="BF8" s="7"/>
      <c r="BG8" s="7"/>
      <c r="BH8" s="7"/>
    </row>
    <row r="9" spans="1:60" x14ac:dyDescent="0.5">
      <c r="A9" s="8"/>
      <c r="B9" s="239" t="s">
        <v>60</v>
      </c>
      <c r="C9" s="218"/>
      <c r="D9" s="218"/>
      <c r="E9" s="218"/>
      <c r="F9" s="218"/>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126" t="s">
        <v>61</v>
      </c>
      <c r="AL9" s="7"/>
      <c r="AM9" s="96"/>
      <c r="AN9" s="96"/>
      <c r="AO9" s="26"/>
      <c r="AP9" s="203"/>
      <c r="AQ9" s="7"/>
      <c r="AR9" s="7"/>
      <c r="AS9" s="7"/>
      <c r="AT9" s="7"/>
      <c r="AU9" s="7"/>
      <c r="AV9" s="7"/>
      <c r="AW9" s="7"/>
      <c r="AX9" s="7"/>
      <c r="AY9" s="7"/>
      <c r="AZ9" s="7"/>
      <c r="BA9" s="7"/>
      <c r="BB9" s="7"/>
      <c r="BC9" s="7"/>
      <c r="BD9" s="7"/>
      <c r="BE9" s="7"/>
      <c r="BF9" s="7"/>
      <c r="BG9" s="7"/>
      <c r="BH9" s="7"/>
    </row>
    <row r="10" spans="1:60" x14ac:dyDescent="0.5">
      <c r="A10" s="8"/>
      <c r="B10" s="468" t="s">
        <v>62</v>
      </c>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126" t="s">
        <v>63</v>
      </c>
      <c r="AL10" s="7"/>
      <c r="AM10" s="96"/>
      <c r="AN10" s="96"/>
      <c r="AO10" s="26"/>
      <c r="AP10" s="203"/>
      <c r="AQ10" s="7"/>
      <c r="AR10" s="7"/>
      <c r="AS10" s="7"/>
      <c r="AT10" s="7"/>
      <c r="AU10" s="7"/>
      <c r="AV10" s="7"/>
      <c r="AW10" s="7"/>
      <c r="AX10" s="7"/>
      <c r="AY10" s="7"/>
      <c r="AZ10" s="7"/>
      <c r="BA10" s="7"/>
      <c r="BB10" s="7"/>
      <c r="BC10" s="7"/>
      <c r="BD10" s="7"/>
      <c r="BE10" s="7"/>
      <c r="BF10" s="7"/>
      <c r="BG10" s="7"/>
      <c r="BH10" s="7"/>
    </row>
    <row r="11" spans="1:60" x14ac:dyDescent="0.5">
      <c r="A11" s="8"/>
      <c r="B11" s="239" t="s">
        <v>64</v>
      </c>
      <c r="C11" s="218"/>
      <c r="D11" s="218"/>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126"/>
      <c r="AL11" s="7"/>
      <c r="AM11" s="96"/>
      <c r="AN11" s="96"/>
      <c r="AO11" s="26"/>
      <c r="AP11" s="203"/>
      <c r="AQ11" s="7"/>
      <c r="AR11" s="7"/>
      <c r="AS11" s="7"/>
      <c r="AT11" s="7"/>
      <c r="AU11" s="7"/>
      <c r="AV11" s="7"/>
      <c r="AW11" s="7"/>
      <c r="AX11" s="7"/>
      <c r="AY11" s="7"/>
      <c r="AZ11" s="7"/>
      <c r="BA11" s="7"/>
      <c r="BB11" s="7"/>
      <c r="BC11" s="7"/>
      <c r="BD11" s="7"/>
      <c r="BE11" s="7"/>
      <c r="BF11" s="7"/>
      <c r="BG11" s="7"/>
      <c r="BH11" s="7"/>
    </row>
    <row r="12" spans="1:60" x14ac:dyDescent="0.5">
      <c r="A12" s="8"/>
      <c r="B12" s="239" t="s">
        <v>65</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126"/>
      <c r="AL12" s="7"/>
      <c r="AM12" s="96"/>
      <c r="AN12" s="96"/>
      <c r="AO12" s="26"/>
      <c r="AP12" s="203"/>
      <c r="AQ12" s="7"/>
      <c r="AR12" s="7"/>
      <c r="AS12" s="7"/>
      <c r="AT12" s="7"/>
      <c r="AU12" s="7"/>
      <c r="AV12" s="7"/>
      <c r="AW12" s="7"/>
      <c r="AX12" s="7"/>
      <c r="AY12" s="7"/>
      <c r="AZ12" s="7"/>
      <c r="BA12" s="7"/>
      <c r="BB12" s="7"/>
      <c r="BC12" s="7"/>
      <c r="BD12" s="7"/>
      <c r="BE12" s="7"/>
      <c r="BF12" s="7"/>
      <c r="BG12" s="7"/>
      <c r="BH12" s="7"/>
    </row>
    <row r="13" spans="1:60" x14ac:dyDescent="0.5">
      <c r="A13" s="8"/>
      <c r="B13" s="239" t="s">
        <v>66</v>
      </c>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126"/>
      <c r="AL13" s="7"/>
      <c r="AM13" s="96"/>
      <c r="AN13" s="96"/>
      <c r="AO13" s="26"/>
      <c r="AP13" s="203"/>
      <c r="AQ13" s="7"/>
      <c r="AR13" s="7"/>
      <c r="AS13" s="7"/>
      <c r="AT13" s="7"/>
      <c r="AU13" s="7"/>
      <c r="AV13" s="7"/>
      <c r="AW13" s="7"/>
      <c r="AX13" s="7"/>
      <c r="AY13" s="7"/>
      <c r="AZ13" s="7"/>
      <c r="BA13" s="7"/>
      <c r="BB13" s="7"/>
      <c r="BC13" s="7"/>
      <c r="BD13" s="7"/>
      <c r="BE13" s="7"/>
      <c r="BF13" s="7"/>
      <c r="BG13" s="7"/>
      <c r="BH13" s="7"/>
    </row>
    <row r="14" spans="1:60" x14ac:dyDescent="0.5">
      <c r="A14" s="8"/>
      <c r="B14" s="239" t="s">
        <v>67</v>
      </c>
      <c r="C14" s="218"/>
      <c r="D14" s="218"/>
      <c r="E14" s="218"/>
      <c r="F14" s="218"/>
      <c r="G14" s="218"/>
      <c r="H14" s="218"/>
      <c r="I14" s="218"/>
      <c r="J14" s="218"/>
      <c r="K14" s="218"/>
      <c r="L14" s="218"/>
      <c r="M14" s="218"/>
      <c r="N14" s="218"/>
      <c r="O14" s="218"/>
      <c r="P14" s="218"/>
      <c r="Q14" s="218"/>
      <c r="R14" s="218"/>
      <c r="S14" s="218"/>
      <c r="T14" s="218"/>
      <c r="U14" s="218"/>
      <c r="V14" s="218"/>
      <c r="W14" s="218"/>
      <c r="X14" s="218"/>
      <c r="Y14" s="218"/>
      <c r="Z14" s="218"/>
      <c r="AA14" s="218"/>
      <c r="AB14" s="218"/>
      <c r="AC14" s="218"/>
      <c r="AD14" s="218"/>
      <c r="AE14" s="218"/>
      <c r="AF14" s="218"/>
      <c r="AG14" s="218"/>
      <c r="AH14" s="218"/>
      <c r="AI14" s="218"/>
      <c r="AJ14" s="218"/>
      <c r="AK14" s="126"/>
      <c r="AL14" s="7"/>
      <c r="AM14" s="96"/>
      <c r="AN14" s="96"/>
      <c r="AO14" s="26"/>
      <c r="AP14" s="203"/>
      <c r="AQ14" s="7"/>
      <c r="AR14" s="7"/>
      <c r="AS14" s="7"/>
      <c r="AT14" s="7"/>
      <c r="AU14" s="7"/>
      <c r="AV14" s="7"/>
      <c r="AW14" s="7"/>
      <c r="AX14" s="7"/>
      <c r="AY14" s="7"/>
      <c r="AZ14" s="7"/>
      <c r="BA14" s="7"/>
      <c r="BB14" s="7"/>
      <c r="BC14" s="7"/>
      <c r="BD14" s="7"/>
      <c r="BE14" s="7"/>
      <c r="BF14" s="7"/>
      <c r="BG14" s="7"/>
      <c r="BH14" s="7"/>
    </row>
    <row r="15" spans="1:60" x14ac:dyDescent="0.5">
      <c r="A15" s="8"/>
      <c r="B15" s="239" t="s">
        <v>68</v>
      </c>
      <c r="C15" s="720" t="str">
        <f>IF(ISNUMBER(C11),IF(ISBLANK(C14),"ERROR! Fill Above",IF(C14="N",IF(ISNUMBER(C12),IF(ISNUMBER(C13),ROUND(C11+C12/60+C13/3600,5),ROUND(C11+C12/60,5)),ROUND(C11,5)),-IF(ISNUMBER(C12),IF(ISNUMBER(C13),ROUND(C11+C12/60+C13/3600,5),ROUND(C11+C12/60,5)),ROUND(C11,5)))),IFERROR(INDEX(Site.L!$A:$A,MATCH(CONCATENATE(Site!C$5,"-",Site!C$6),Site.L!$G:$G,0)),""))</f>
        <v/>
      </c>
      <c r="D15" s="218" t="str">
        <f>IF(ISNUMBER(D11),IF(ISBLANK(D14),"ERROR! Fill Above",IF(D14="N",IF(ISNUMBER(D12),IF(ISNUMBER(D13),ROUND(D11+D12/60+D13/3600,5),ROUND(D11+D12/60,5)),ROUND(D11,5)),-IF(ISNUMBER(D12),IF(ISNUMBER(D13),ROUND(D11+D12/60+D13/3600,5),ROUND(D11+D12/60,5)),ROUND(D11,5)))),IFERROR(INDEX(Site.L!$A:$A,MATCH(CONCATENATE(Site!D$5,"-",Site!D$6),Site.L!$G:$G,0)),""))</f>
        <v/>
      </c>
      <c r="E15" s="218" t="str">
        <f>IF(ISNUMBER(E11),IF(ISBLANK(E14),"ERROR! Fill Above",IF(E14="N",IF(ISNUMBER(E12),IF(ISNUMBER(E13),ROUND(E11+E12/60+E13/3600,5),ROUND(E11+E12/60,5)),ROUND(E11,5)),-IF(ISNUMBER(E12),IF(ISNUMBER(E13),ROUND(E11+E12/60+E13/3600,5),ROUND(E11+E12/60,5)),ROUND(E11,5)))),IFERROR(INDEX(Site.L!$A:$A,MATCH(CONCATENATE(Site!E$5,"-",Site!E$6),Site.L!$G:$G,0)),""))</f>
        <v/>
      </c>
      <c r="F15" s="218" t="str">
        <f>IF(ISNUMBER(F11),IF(ISBLANK(F14),"ERROR! Fill Above",IF(F14="N",IF(ISNUMBER(F12),IF(ISNUMBER(F13),ROUND(F11+F12/60+F13/3600,5),ROUND(F11+F12/60,5)),ROUND(F11,5)),-IF(ISNUMBER(F12),IF(ISNUMBER(F13),ROUND(F11+F12/60+F13/3600,5),ROUND(F11+F12/60,5)),ROUND(F11,5)))),IFERROR(INDEX(Site.L!$A:$A,MATCH(CONCATENATE(Site!F$5,"-",Site!F$6),Site.L!$G:$G,0)),""))</f>
        <v/>
      </c>
      <c r="G15" s="218" t="str">
        <f>IF(ISNUMBER(G11),IF(ISBLANK(G14),"ERROR! Fill Above",IF(G14="N",IF(ISNUMBER(G12),IF(ISNUMBER(G13),ROUND(G11+G12/60+G13/3600,5),ROUND(G11+G12/60,5)),ROUND(G11,5)),-IF(ISNUMBER(G12),IF(ISNUMBER(G13),ROUND(G11+G12/60+G13/3600,5),ROUND(G11+G12/60,5)),ROUND(G11,5)))),IFERROR(INDEX(Site.L!$A:$A,MATCH(CONCATENATE(Site!G$5,"-",Site!G$6),Site.L!$G:$G,0)),""))</f>
        <v/>
      </c>
      <c r="H15" s="218" t="str">
        <f>IF(ISNUMBER(H11),IF(ISBLANK(H14),"ERROR! Fill Above",IF(H14="N",IF(ISNUMBER(H12),IF(ISNUMBER(H13),ROUND(H11+H12/60+H13/3600,5),ROUND(H11+H12/60,5)),ROUND(H11,5)),-IF(ISNUMBER(H12),IF(ISNUMBER(H13),ROUND(H11+H12/60+H13/3600,5),ROUND(H11+H12/60,5)),ROUND(H11,5)))),IFERROR(INDEX(Site.L!$A:$A,MATCH(CONCATENATE(Site!H$5,"-",Site!H$6),Site.L!$G:$G,0)),""))</f>
        <v/>
      </c>
      <c r="I15" s="218" t="str">
        <f>IF(ISNUMBER(I11),IF(ISBLANK(I14),"ERROR! Fill Above",IF(I14="N",IF(ISNUMBER(I12),IF(ISNUMBER(I13),ROUND(I11+I12/60+I13/3600,5),ROUND(I11+I12/60,5)),ROUND(I11,5)),-IF(ISNUMBER(I12),IF(ISNUMBER(I13),ROUND(I11+I12/60+I13/3600,5),ROUND(I11+I12/60,5)),ROUND(I11,5)))),IFERROR(INDEX(Site.L!$A:$A,MATCH(CONCATENATE(Site!I$5,"-",Site!I$6),Site.L!$G:$G,0)),""))</f>
        <v/>
      </c>
      <c r="J15" s="218" t="str">
        <f>IF(ISNUMBER(J11),IF(ISBLANK(J14),"ERROR! Fill Above",IF(J14="N",IF(ISNUMBER(J12),IF(ISNUMBER(J13),ROUND(J11+J12/60+J13/3600,5),ROUND(J11+J12/60,5)),ROUND(J11,5)),-IF(ISNUMBER(J12),IF(ISNUMBER(J13),ROUND(J11+J12/60+J13/3600,5),ROUND(J11+J12/60,5)),ROUND(J11,5)))),IFERROR(INDEX(Site.L!$A:$A,MATCH(CONCATENATE(Site!J$5,"-",Site!J$6),Site.L!$G:$G,0)),""))</f>
        <v/>
      </c>
      <c r="K15" s="218" t="str">
        <f>IF(ISNUMBER(K11),IF(ISBLANK(K14),"ERROR! Fill Above",IF(K14="N",IF(ISNUMBER(K12),IF(ISNUMBER(K13),ROUND(K11+K12/60+K13/3600,5),ROUND(K11+K12/60,5)),ROUND(K11,5)),-IF(ISNUMBER(K12),IF(ISNUMBER(K13),ROUND(K11+K12/60+K13/3600,5),ROUND(K11+K12/60,5)),ROUND(K11,5)))),IFERROR(INDEX(Site.L!$A:$A,MATCH(CONCATENATE(Site!K$5,"-",Site!K$6),Site.L!$G:$G,0)),""))</f>
        <v/>
      </c>
      <c r="L15" s="218" t="str">
        <f>IF(ISNUMBER(L11),IF(ISBLANK(L14),"ERROR! Fill Above",IF(L14="N",IF(ISNUMBER(L12),IF(ISNUMBER(L13),ROUND(L11+L12/60+L13/3600,5),ROUND(L11+L12/60,5)),ROUND(L11,5)),-IF(ISNUMBER(L12),IF(ISNUMBER(L13),ROUND(L11+L12/60+L13/3600,5),ROUND(L11+L12/60,5)),ROUND(L11,5)))),IFERROR(INDEX(Site.L!$A:$A,MATCH(CONCATENATE(Site!L$5,"-",Site!L$6),Site.L!$G:$G,0)),""))</f>
        <v/>
      </c>
      <c r="M15" s="218" t="str">
        <f>IF(ISNUMBER(M11),IF(ISBLANK(M14),"ERROR! Fill Above",IF(M14="N",IF(ISNUMBER(M12),IF(ISNUMBER(M13),ROUND(M11+M12/60+M13/3600,5),ROUND(M11+M12/60,5)),ROUND(M11,5)),-IF(ISNUMBER(M12),IF(ISNUMBER(M13),ROUND(M11+M12/60+M13/3600,5),ROUND(M11+M12/60,5)),ROUND(M11,5)))),IFERROR(INDEX(Site.L!$A:$A,MATCH(CONCATENATE(Site!M$5,"-",Site!M$6),Site.L!$G:$G,0)),""))</f>
        <v/>
      </c>
      <c r="N15" s="218" t="str">
        <f>IF(ISNUMBER(N11),IF(ISBLANK(N14),"ERROR! Fill Above",IF(N14="N",IF(ISNUMBER(N12),IF(ISNUMBER(N13),ROUND(N11+N12/60+N13/3600,5),ROUND(N11+N12/60,5)),ROUND(N11,5)),-IF(ISNUMBER(N12),IF(ISNUMBER(N13),ROUND(N11+N12/60+N13/3600,5),ROUND(N11+N12/60,5)),ROUND(N11,5)))),IFERROR(INDEX(Site.L!$A:$A,MATCH(CONCATENATE(Site!N$5,"-",Site!N$6),Site.L!$G:$G,0)),""))</f>
        <v/>
      </c>
      <c r="O15" s="218" t="str">
        <f>IF(ISNUMBER(O11),IF(ISBLANK(O14),"ERROR! Fill Above",IF(O14="N",IF(ISNUMBER(O12),IF(ISNUMBER(O13),ROUND(O11+O12/60+O13/3600,5),ROUND(O11+O12/60,5)),ROUND(O11,5)),-IF(ISNUMBER(O12),IF(ISNUMBER(O13),ROUND(O11+O12/60+O13/3600,5),ROUND(O11+O12/60,5)),ROUND(O11,5)))),IFERROR(INDEX(Site.L!$A:$A,MATCH(CONCATENATE(Site!O$5,"-",Site!O$6),Site.L!$G:$G,0)),""))</f>
        <v/>
      </c>
      <c r="P15" s="218" t="str">
        <f>IF(ISNUMBER(P11),IF(ISBLANK(P14),"ERROR! Fill Above",IF(P14="N",IF(ISNUMBER(P12),IF(ISNUMBER(P13),ROUND(P11+P12/60+P13/3600,5),ROUND(P11+P12/60,5)),ROUND(P11,5)),-IF(ISNUMBER(P12),IF(ISNUMBER(P13),ROUND(P11+P12/60+P13/3600,5),ROUND(P11+P12/60,5)),ROUND(P11,5)))),IFERROR(INDEX(Site.L!$A:$A,MATCH(CONCATENATE(Site!P$5,"-",Site!P$6),Site.L!$G:$G,0)),""))</f>
        <v/>
      </c>
      <c r="Q15" s="218" t="str">
        <f>IF(ISNUMBER(Q11),IF(ISBLANK(Q14),"ERROR! Fill Above",IF(Q14="N",IF(ISNUMBER(Q12),IF(ISNUMBER(Q13),ROUND(Q11+Q12/60+Q13/3600,5),ROUND(Q11+Q12/60,5)),ROUND(Q11,5)),-IF(ISNUMBER(Q12),IF(ISNUMBER(Q13),ROUND(Q11+Q12/60+Q13/3600,5),ROUND(Q11+Q12/60,5)),ROUND(Q11,5)))),IFERROR(INDEX(Site.L!$A:$A,MATCH(CONCATENATE(Site!Q$5,"-",Site!Q$6),Site.L!$G:$G,0)),""))</f>
        <v/>
      </c>
      <c r="R15" s="218" t="str">
        <f>IF(ISNUMBER(R11),IF(ISBLANK(R14),"ERROR! Fill Above",IF(R14="N",IF(ISNUMBER(R12),IF(ISNUMBER(R13),ROUND(R11+R12/60+R13/3600,5),ROUND(R11+R12/60,5)),ROUND(R11,5)),-IF(ISNUMBER(R12),IF(ISNUMBER(R13),ROUND(R11+R12/60+R13/3600,5),ROUND(R11+R12/60,5)),ROUND(R11,5)))),IFERROR(INDEX(Site.L!$A:$A,MATCH(CONCATENATE(Site!R$5,"-",Site!R$6),Site.L!$G:$G,0)),""))</f>
        <v/>
      </c>
      <c r="S15" s="218" t="str">
        <f>IF(ISNUMBER(S11),IF(ISBLANK(S14),"ERROR! Fill Above",IF(S14="N",IF(ISNUMBER(S12),IF(ISNUMBER(S13),ROUND(S11+S12/60+S13/3600,5),ROUND(S11+S12/60,5)),ROUND(S11,5)),-IF(ISNUMBER(S12),IF(ISNUMBER(S13),ROUND(S11+S12/60+S13/3600,5),ROUND(S11+S12/60,5)),ROUND(S11,5)))),IFERROR(INDEX(Site.L!$A:$A,MATCH(CONCATENATE(Site!S$5,"-",Site!S$6),Site.L!$G:$G,0)),""))</f>
        <v/>
      </c>
      <c r="T15" s="218" t="str">
        <f>IF(ISNUMBER(T11),IF(ISBLANK(T14),"ERROR! Fill Above",IF(T14="N",IF(ISNUMBER(T12),IF(ISNUMBER(T13),ROUND(T11+T12/60+T13/3600,5),ROUND(T11+T12/60,5)),ROUND(T11,5)),-IF(ISNUMBER(T12),IF(ISNUMBER(T13),ROUND(T11+T12/60+T13/3600,5),ROUND(T11+T12/60,5)),ROUND(T11,5)))),IFERROR(INDEX(Site.L!$A:$A,MATCH(CONCATENATE(Site!T$5,"-",Site!T$6),Site.L!$G:$G,0)),""))</f>
        <v/>
      </c>
      <c r="U15" s="218" t="str">
        <f>IF(ISNUMBER(U11),IF(ISBLANK(U14),"ERROR! Fill Above",IF(U14="N",IF(ISNUMBER(U12),IF(ISNUMBER(U13),ROUND(U11+U12/60+U13/3600,5),ROUND(U11+U12/60,5)),ROUND(U11,5)),-IF(ISNUMBER(U12),IF(ISNUMBER(U13),ROUND(U11+U12/60+U13/3600,5),ROUND(U11+U12/60,5)),ROUND(U11,5)))),IFERROR(INDEX(Site.L!$A:$A,MATCH(CONCATENATE(Site!U$5,"-",Site!U$6),Site.L!$G:$G,0)),""))</f>
        <v/>
      </c>
      <c r="V15" s="218" t="str">
        <f>IF(ISNUMBER(V11),IF(ISBLANK(V14),"ERROR! Fill Above",IF(V14="N",IF(ISNUMBER(V12),IF(ISNUMBER(V13),ROUND(V11+V12/60+V13/3600,5),ROUND(V11+V12/60,5)),ROUND(V11,5)),-IF(ISNUMBER(V12),IF(ISNUMBER(V13),ROUND(V11+V12/60+V13/3600,5),ROUND(V11+V12/60,5)),ROUND(V11,5)))),IFERROR(INDEX(Site.L!$A:$A,MATCH(CONCATENATE(Site!V$5,"-",Site!V$6),Site.L!$G:$G,0)),""))</f>
        <v/>
      </c>
      <c r="W15" s="218" t="str">
        <f>IF(ISNUMBER(W11),IF(ISBLANK(W14),"ERROR! Fill Above",IF(W14="N",IF(ISNUMBER(W12),IF(ISNUMBER(W13),ROUND(W11+W12/60+W13/3600,5),ROUND(W11+W12/60,5)),ROUND(W11,5)),-IF(ISNUMBER(W12),IF(ISNUMBER(W13),ROUND(W11+W12/60+W13/3600,5),ROUND(W11+W12/60,5)),ROUND(W11,5)))),IFERROR(INDEX(Site.L!$A:$A,MATCH(CONCATENATE(Site!W$5,"-",Site!W$6),Site.L!$G:$G,0)),""))</f>
        <v/>
      </c>
      <c r="X15" s="218" t="str">
        <f>IF(ISNUMBER(X11),IF(ISBLANK(X14),"ERROR! Fill Above",IF(X14="N",IF(ISNUMBER(X12),IF(ISNUMBER(X13),ROUND(X11+X12/60+X13/3600,5),ROUND(X11+X12/60,5)),ROUND(X11,5)),-IF(ISNUMBER(X12),IF(ISNUMBER(X13),ROUND(X11+X12/60+X13/3600,5),ROUND(X11+X12/60,5)),ROUND(X11,5)))),IFERROR(INDEX(Site.L!$A:$A,MATCH(CONCATENATE(Site!X$5,"-",Site!X$6),Site.L!$G:$G,0)),""))</f>
        <v/>
      </c>
      <c r="Y15" s="218" t="str">
        <f>IF(ISNUMBER(Y11),IF(ISBLANK(Y14),"ERROR! Fill Above",IF(Y14="N",IF(ISNUMBER(Y12),IF(ISNUMBER(Y13),ROUND(Y11+Y12/60+Y13/3600,5),ROUND(Y11+Y12/60,5)),ROUND(Y11,5)),-IF(ISNUMBER(Y12),IF(ISNUMBER(Y13),ROUND(Y11+Y12/60+Y13/3600,5),ROUND(Y11+Y12/60,5)),ROUND(Y11,5)))),IFERROR(INDEX(Site.L!$A:$A,MATCH(CONCATENATE(Site!Y$5,"-",Site!Y$6),Site.L!$G:$G,0)),""))</f>
        <v/>
      </c>
      <c r="Z15" s="218" t="str">
        <f>IF(ISNUMBER(Z11),IF(ISBLANK(Z14),"ERROR! Fill Above",IF(Z14="N",IF(ISNUMBER(Z12),IF(ISNUMBER(Z13),ROUND(Z11+Z12/60+Z13/3600,5),ROUND(Z11+Z12/60,5)),ROUND(Z11,5)),-IF(ISNUMBER(Z12),IF(ISNUMBER(Z13),ROUND(Z11+Z12/60+Z13/3600,5),ROUND(Z11+Z12/60,5)),ROUND(Z11,5)))),IFERROR(INDEX(Site.L!$A:$A,MATCH(CONCATENATE(Site!Z$5,"-",Site!Z$6),Site.L!$G:$G,0)),""))</f>
        <v/>
      </c>
      <c r="AA15" s="218" t="str">
        <f>IF(ISNUMBER(AA11),IF(ISBLANK(AA14),"ERROR! Fill Above",IF(AA14="N",IF(ISNUMBER(AA12),IF(ISNUMBER(AA13),ROUND(AA11+AA12/60+AA13/3600,5),ROUND(AA11+AA12/60,5)),ROUND(AA11,5)),-IF(ISNUMBER(AA12),IF(ISNUMBER(AA13),ROUND(AA11+AA12/60+AA13/3600,5),ROUND(AA11+AA12/60,5)),ROUND(AA11,5)))),IFERROR(INDEX(Site.L!$A:$A,MATCH(CONCATENATE(Site!AA$5,"-",Site!AA$6),Site.L!$G:$G,0)),""))</f>
        <v/>
      </c>
      <c r="AB15" s="218" t="str">
        <f>IF(ISNUMBER(AB11),IF(ISBLANK(AB14),"ERROR! Fill Above",IF(AB14="N",IF(ISNUMBER(AB12),IF(ISNUMBER(AB13),ROUND(AB11+AB12/60+AB13/3600,5),ROUND(AB11+AB12/60,5)),ROUND(AB11,5)),-IF(ISNUMBER(AB12),IF(ISNUMBER(AB13),ROUND(AB11+AB12/60+AB13/3600,5),ROUND(AB11+AB12/60,5)),ROUND(AB11,5)))),IFERROR(INDEX(Site.L!$A:$A,MATCH(CONCATENATE(Site!AB$5,"-",Site!AB$6),Site.L!$G:$G,0)),""))</f>
        <v/>
      </c>
      <c r="AC15" s="218" t="str">
        <f>IF(ISNUMBER(AC11),IF(ISBLANK(AC14),"ERROR! Fill Above",IF(AC14="N",IF(ISNUMBER(AC12),IF(ISNUMBER(AC13),ROUND(AC11+AC12/60+AC13/3600,5),ROUND(AC11+AC12/60,5)),ROUND(AC11,5)),-IF(ISNUMBER(AC12),IF(ISNUMBER(AC13),ROUND(AC11+AC12/60+AC13/3600,5),ROUND(AC11+AC12/60,5)),ROUND(AC11,5)))),IFERROR(INDEX(Site.L!$A:$A,MATCH(CONCATENATE(Site!AC$5,"-",Site!AC$6),Site.L!$G:$G,0)),""))</f>
        <v/>
      </c>
      <c r="AD15" s="218" t="str">
        <f>IF(ISNUMBER(AD11),IF(ISBLANK(AD14),"ERROR! Fill Above",IF(AD14="N",IF(ISNUMBER(AD12),IF(ISNUMBER(AD13),ROUND(AD11+AD12/60+AD13/3600,5),ROUND(AD11+AD12/60,5)),ROUND(AD11,5)),-IF(ISNUMBER(AD12),IF(ISNUMBER(AD13),ROUND(AD11+AD12/60+AD13/3600,5),ROUND(AD11+AD12/60,5)),ROUND(AD11,5)))),IFERROR(INDEX(Site.L!$A:$A,MATCH(CONCATENATE(Site!AD$5,"-",Site!AD$6),Site.L!$G:$G,0)),""))</f>
        <v/>
      </c>
      <c r="AE15" s="218" t="str">
        <f>IF(ISNUMBER(AE11),IF(ISBLANK(AE14),"ERROR! Fill Above",IF(AE14="N",IF(ISNUMBER(AE12),IF(ISNUMBER(AE13),ROUND(AE11+AE12/60+AE13/3600,5),ROUND(AE11+AE12/60,5)),ROUND(AE11,5)),-IF(ISNUMBER(AE12),IF(ISNUMBER(AE13),ROUND(AE11+AE12/60+AE13/3600,5),ROUND(AE11+AE12/60,5)),ROUND(AE11,5)))),IFERROR(INDEX(Site.L!$A:$A,MATCH(CONCATENATE(Site!AE$5,"-",Site!AE$6),Site.L!$G:$G,0)),""))</f>
        <v/>
      </c>
      <c r="AF15" s="218" t="str">
        <f>IF(ISNUMBER(AF11),IF(ISBLANK(AF14),"ERROR! Fill Above",IF(AF14="N",IF(ISNUMBER(AF12),IF(ISNUMBER(AF13),ROUND(AF11+AF12/60+AF13/3600,5),ROUND(AF11+AF12/60,5)),ROUND(AF11,5)),-IF(ISNUMBER(AF12),IF(ISNUMBER(AF13),ROUND(AF11+AF12/60+AF13/3600,5),ROUND(AF11+AF12/60,5)),ROUND(AF11,5)))),IFERROR(INDEX(Site.L!$A:$A,MATCH(CONCATENATE(Site!AF$5,"-",Site!AF$6),Site.L!$G:$G,0)),""))</f>
        <v/>
      </c>
      <c r="AG15" s="218" t="str">
        <f>IF(ISNUMBER(AG11),IF(ISBLANK(AG14),"ERROR! Fill Above",IF(AG14="N",IF(ISNUMBER(AG12),IF(ISNUMBER(AG13),ROUND(AG11+AG12/60+AG13/3600,5),ROUND(AG11+AG12/60,5)),ROUND(AG11,5)),-IF(ISNUMBER(AG12),IF(ISNUMBER(AG13),ROUND(AG11+AG12/60+AG13/3600,5),ROUND(AG11+AG12/60,5)),ROUND(AG11,5)))),IFERROR(INDEX(Site.L!$A:$A,MATCH(CONCATENATE(Site!AG$5,"-",Site!AG$6),Site.L!$G:$G,0)),""))</f>
        <v/>
      </c>
      <c r="AH15" s="218" t="str">
        <f>IF(ISNUMBER(AH11),IF(ISBLANK(AH14),"ERROR! Fill Above",IF(AH14="N",IF(ISNUMBER(AH12),IF(ISNUMBER(AH13),ROUND(AH11+AH12/60+AH13/3600,5),ROUND(AH11+AH12/60,5)),ROUND(AH11,5)),-IF(ISNUMBER(AH12),IF(ISNUMBER(AH13),ROUND(AH11+AH12/60+AH13/3600,5),ROUND(AH11+AH12/60,5)),ROUND(AH11,5)))),IFERROR(INDEX(Site.L!$A:$A,MATCH(CONCATENATE(Site!AH$5,"-",Site!AH$6),Site.L!$G:$G,0)),""))</f>
        <v/>
      </c>
      <c r="AI15" s="218" t="str">
        <f>IF(ISNUMBER(AI11),IF(ISBLANK(AI14),"ERROR! Fill Above",IF(AI14="N",IF(ISNUMBER(AI12),IF(ISNUMBER(AI13),ROUND(AI11+AI12/60+AI13/3600,5),ROUND(AI11+AI12/60,5)),ROUND(AI11,5)),-IF(ISNUMBER(AI12),IF(ISNUMBER(AI13),ROUND(AI11+AI12/60+AI13/3600,5),ROUND(AI11+AI12/60,5)),ROUND(AI11,5)))),IFERROR(INDEX(Site.L!$A:$A,MATCH(CONCATENATE(Site!AI$5,"-",Site!AI$6),Site.L!$G:$G,0)),""))</f>
        <v/>
      </c>
      <c r="AJ15" s="218" t="str">
        <f>IF(ISNUMBER(AJ11),IF(ISBLANK(AJ14),"ERROR! Fill Above",IF(AJ14="N",IF(ISNUMBER(AJ12),IF(ISNUMBER(AJ13),ROUND(AJ11+AJ12/60+AJ13/3600,5),ROUND(AJ11+AJ12/60,5)),ROUND(AJ11,5)),-IF(ISNUMBER(AJ12),IF(ISNUMBER(AJ13),ROUND(AJ11+AJ12/60+AJ13/3600,5),ROUND(AJ11+AJ12/60,5)),ROUND(AJ11,5)))),IFERROR(INDEX(Site.L!$A:$A,MATCH(CONCATENATE(Site!AJ$5,"-",Site!AJ$6),Site.L!$G:$G,0)),""))</f>
        <v/>
      </c>
      <c r="AK15" s="126" t="s">
        <v>69</v>
      </c>
      <c r="AL15" s="7"/>
      <c r="AM15" s="96"/>
      <c r="AN15" s="96"/>
      <c r="AO15" s="26"/>
      <c r="AP15" s="203"/>
      <c r="AQ15" s="7"/>
      <c r="AR15" s="7"/>
      <c r="AS15" s="7"/>
      <c r="AT15" s="7"/>
      <c r="AU15" s="7"/>
      <c r="AV15" s="7"/>
      <c r="AW15" s="7"/>
      <c r="AX15" s="7"/>
      <c r="AY15" s="7"/>
      <c r="AZ15" s="7"/>
      <c r="BA15" s="7"/>
      <c r="BB15" s="7"/>
      <c r="BC15" s="7"/>
      <c r="BD15" s="7"/>
      <c r="BE15" s="7"/>
      <c r="BF15" s="7"/>
      <c r="BG15" s="7"/>
      <c r="BH15" s="7"/>
    </row>
    <row r="16" spans="1:60" x14ac:dyDescent="0.5">
      <c r="A16" s="8"/>
      <c r="B16" s="239" t="s">
        <v>70</v>
      </c>
      <c r="C16" s="218"/>
      <c r="D16" s="218"/>
      <c r="E16" s="218"/>
      <c r="F16" s="218"/>
      <c r="G16" s="218"/>
      <c r="H16" s="218"/>
      <c r="I16" s="218"/>
      <c r="J16" s="218"/>
      <c r="K16" s="218"/>
      <c r="L16" s="218"/>
      <c r="M16" s="218"/>
      <c r="N16" s="218"/>
      <c r="O16" s="218"/>
      <c r="P16" s="218"/>
      <c r="Q16" s="218"/>
      <c r="R16" s="218"/>
      <c r="S16" s="218"/>
      <c r="T16" s="218"/>
      <c r="U16" s="218"/>
      <c r="V16" s="218"/>
      <c r="W16" s="218"/>
      <c r="X16" s="218"/>
      <c r="Y16" s="218"/>
      <c r="Z16" s="218"/>
      <c r="AA16" s="218"/>
      <c r="AB16" s="218"/>
      <c r="AC16" s="218"/>
      <c r="AD16" s="218"/>
      <c r="AE16" s="218"/>
      <c r="AF16" s="218"/>
      <c r="AG16" s="218"/>
      <c r="AH16" s="218"/>
      <c r="AI16" s="218"/>
      <c r="AJ16" s="218"/>
      <c r="AK16" s="126" t="s">
        <v>71</v>
      </c>
      <c r="AL16" s="7"/>
      <c r="AM16" s="96"/>
      <c r="AN16" s="96"/>
      <c r="AO16" s="26"/>
      <c r="AP16" s="203"/>
      <c r="AQ16" s="7"/>
      <c r="AR16" s="7"/>
      <c r="AS16" s="7"/>
      <c r="AT16" s="7"/>
      <c r="AU16" s="7"/>
      <c r="AV16" s="7"/>
      <c r="AW16" s="7"/>
      <c r="AX16" s="7"/>
      <c r="AY16" s="7"/>
      <c r="AZ16" s="7"/>
      <c r="BA16" s="7"/>
      <c r="BB16" s="7"/>
      <c r="BC16" s="7"/>
      <c r="BD16" s="7"/>
      <c r="BE16" s="7"/>
      <c r="BF16" s="7"/>
      <c r="BG16" s="7"/>
      <c r="BH16" s="7"/>
    </row>
    <row r="17" spans="1:60" x14ac:dyDescent="0.5">
      <c r="A17" s="8"/>
      <c r="B17" s="239" t="s">
        <v>72</v>
      </c>
      <c r="C17" s="218"/>
      <c r="D17" s="218"/>
      <c r="E17" s="218"/>
      <c r="F17" s="218"/>
      <c r="G17" s="218"/>
      <c r="H17" s="218"/>
      <c r="I17" s="218"/>
      <c r="J17" s="218"/>
      <c r="K17" s="218"/>
      <c r="L17" s="218"/>
      <c r="M17" s="218"/>
      <c r="N17" s="218"/>
      <c r="O17" s="218"/>
      <c r="P17" s="218"/>
      <c r="Q17" s="218"/>
      <c r="R17" s="218"/>
      <c r="S17" s="218"/>
      <c r="T17" s="218"/>
      <c r="U17" s="218"/>
      <c r="V17" s="218"/>
      <c r="W17" s="218"/>
      <c r="X17" s="218"/>
      <c r="Y17" s="218"/>
      <c r="Z17" s="218"/>
      <c r="AA17" s="218"/>
      <c r="AB17" s="218"/>
      <c r="AC17" s="218"/>
      <c r="AD17" s="218"/>
      <c r="AE17" s="218"/>
      <c r="AF17" s="218"/>
      <c r="AG17" s="218"/>
      <c r="AH17" s="218"/>
      <c r="AI17" s="218"/>
      <c r="AJ17" s="218"/>
      <c r="AK17" s="126"/>
      <c r="AL17" s="7"/>
      <c r="AM17" s="96"/>
      <c r="AN17" s="96"/>
      <c r="AO17" s="26"/>
      <c r="AP17" s="203"/>
      <c r="AQ17" s="7"/>
      <c r="AR17" s="7"/>
      <c r="AS17" s="7"/>
      <c r="AT17" s="7"/>
      <c r="AU17" s="7"/>
      <c r="AV17" s="7"/>
      <c r="AW17" s="7"/>
      <c r="AX17" s="7"/>
      <c r="AY17" s="7"/>
      <c r="AZ17" s="7"/>
      <c r="BA17" s="7"/>
      <c r="BB17" s="7"/>
      <c r="BC17" s="7"/>
      <c r="BD17" s="7"/>
      <c r="BE17" s="7"/>
      <c r="BF17" s="7"/>
      <c r="BG17" s="7"/>
      <c r="BH17" s="7"/>
    </row>
    <row r="18" spans="1:60" x14ac:dyDescent="0.5">
      <c r="A18" s="8"/>
      <c r="B18" s="239" t="s">
        <v>73</v>
      </c>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126"/>
      <c r="AL18" s="7"/>
      <c r="AM18" s="96"/>
      <c r="AN18" s="96"/>
      <c r="AO18" s="26"/>
      <c r="AP18" s="203"/>
      <c r="AQ18" s="7"/>
      <c r="AR18" s="7"/>
      <c r="AS18" s="7"/>
      <c r="AT18" s="7"/>
      <c r="AU18" s="7"/>
      <c r="AV18" s="7"/>
      <c r="AW18" s="7"/>
      <c r="AX18" s="7"/>
      <c r="AY18" s="7"/>
      <c r="AZ18" s="7"/>
      <c r="BA18" s="7"/>
      <c r="BB18" s="7"/>
      <c r="BC18" s="7"/>
      <c r="BD18" s="7"/>
      <c r="BE18" s="7"/>
      <c r="BF18" s="7"/>
      <c r="BG18" s="7"/>
      <c r="BH18" s="7"/>
    </row>
    <row r="19" spans="1:60" x14ac:dyDescent="0.5">
      <c r="A19" s="8"/>
      <c r="B19" s="239" t="s">
        <v>74</v>
      </c>
      <c r="C19" s="218"/>
      <c r="D19" s="218"/>
      <c r="E19" s="218"/>
      <c r="F19" s="218"/>
      <c r="G19" s="218"/>
      <c r="H19" s="218"/>
      <c r="I19" s="218"/>
      <c r="J19" s="218"/>
      <c r="K19" s="218"/>
      <c r="L19" s="218"/>
      <c r="M19" s="218"/>
      <c r="N19" s="218"/>
      <c r="O19" s="218"/>
      <c r="P19" s="218"/>
      <c r="Q19" s="218"/>
      <c r="R19" s="218"/>
      <c r="S19" s="218"/>
      <c r="T19" s="218"/>
      <c r="U19" s="218"/>
      <c r="V19" s="218"/>
      <c r="W19" s="218"/>
      <c r="X19" s="218"/>
      <c r="Y19" s="218"/>
      <c r="Z19" s="218"/>
      <c r="AA19" s="218"/>
      <c r="AB19" s="218"/>
      <c r="AC19" s="218"/>
      <c r="AD19" s="218"/>
      <c r="AE19" s="218"/>
      <c r="AF19" s="218"/>
      <c r="AG19" s="218"/>
      <c r="AH19" s="218"/>
      <c r="AI19" s="218"/>
      <c r="AJ19" s="218"/>
      <c r="AK19" s="126"/>
      <c r="AL19" s="7"/>
      <c r="AM19" s="96"/>
      <c r="AN19" s="96"/>
      <c r="AO19" s="26"/>
      <c r="AP19" s="203"/>
      <c r="AQ19" s="7"/>
      <c r="AR19" s="7"/>
      <c r="AS19" s="7"/>
      <c r="AT19" s="7"/>
      <c r="AU19" s="7"/>
      <c r="AV19" s="7"/>
      <c r="AW19" s="7"/>
      <c r="AX19" s="7"/>
      <c r="AY19" s="7"/>
      <c r="AZ19" s="7"/>
      <c r="BA19" s="7"/>
      <c r="BB19" s="7"/>
      <c r="BC19" s="7"/>
      <c r="BD19" s="7"/>
      <c r="BE19" s="7"/>
      <c r="BF19" s="7"/>
      <c r="BG19" s="7"/>
      <c r="BH19" s="7"/>
    </row>
    <row r="20" spans="1:60" x14ac:dyDescent="0.5">
      <c r="A20" s="8"/>
      <c r="B20" s="239" t="s">
        <v>75</v>
      </c>
      <c r="C20" s="218"/>
      <c r="D20" s="218"/>
      <c r="E20" s="218"/>
      <c r="F20" s="218"/>
      <c r="G20" s="218"/>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126"/>
      <c r="AL20" s="7"/>
      <c r="AM20" s="96"/>
      <c r="AN20" s="96"/>
      <c r="AO20" s="26"/>
      <c r="AP20" s="203"/>
      <c r="AQ20" s="7"/>
      <c r="AR20" s="7"/>
      <c r="AS20" s="7"/>
      <c r="AT20" s="7"/>
      <c r="AU20" s="7"/>
      <c r="AV20" s="7"/>
      <c r="AW20" s="7"/>
      <c r="AX20" s="7"/>
      <c r="AY20" s="7"/>
      <c r="AZ20" s="7"/>
      <c r="BA20" s="7"/>
      <c r="BB20" s="7"/>
      <c r="BC20" s="7"/>
      <c r="BD20" s="7"/>
      <c r="BE20" s="7"/>
      <c r="BF20" s="7"/>
      <c r="BG20" s="7"/>
      <c r="BH20" s="7"/>
    </row>
    <row r="21" spans="1:60" x14ac:dyDescent="0.5">
      <c r="A21" s="8"/>
      <c r="B21" s="239" t="s">
        <v>76</v>
      </c>
      <c r="C21" s="218" t="str">
        <f>IF(ISNUMBER(C17),IF(ISBLANK(C20),"ERROR! Fill Above",IF(C20="E",IF(ISNUMBER(C18),IF(ISNUMBER(C19),ROUND(C17+C18/60+C19/3600,5),ROUND(C17+C18/60,5)),ROUND(C17,5)),-IF(ISNUMBER(C18),IF(ISNUMBER(C19),ROUND(C17+C18/60+C19/3600,5),ROUND(C17+C18/60,5)),ROUND(C17,5)))),IFERROR(INDEX(Site.L!$B:$B,MATCH(CONCATENATE(Site!C$5,"-",Site!C6),Site.L!$G:$G,0)),""))</f>
        <v/>
      </c>
      <c r="D21" s="218" t="str">
        <f>IF(ISNUMBER(D17),IF(ISBLANK(D20),"ERROR! Fill Above",IF(D20="E",IF(ISNUMBER(D18),IF(ISNUMBER(D19),ROUND(D17+D18/60+D19/3600,5),ROUND(D17+D18/60,5)),ROUND(D17,5)),-IF(ISNUMBER(D18),IF(ISNUMBER(D19),ROUND(D17+D18/60+D19/3600,5),ROUND(D17+D18/60,5)),ROUND(D17,5)))),IFERROR(INDEX(Site.L!$B:$B,MATCH(CONCATENATE(Site!D$5,"-",Site!D6),Site.L!$G:$G,0)),""))</f>
        <v/>
      </c>
      <c r="E21" s="218" t="str">
        <f>IF(ISNUMBER(E17),IF(ISBLANK(E20),"ERROR! Fill Above",IF(E20="E",IF(ISNUMBER(E18),IF(ISNUMBER(E19),ROUND(E17+E18/60+E19/3600,5),ROUND(E17+E18/60,5)),ROUND(E17,5)),-IF(ISNUMBER(E18),IF(ISNUMBER(E19),ROUND(E17+E18/60+E19/3600,5),ROUND(E17+E18/60,5)),ROUND(E17,5)))),IFERROR(INDEX(Site.L!$B:$B,MATCH(CONCATENATE(Site!E$5,"-",Site!E6),Site.L!$G:$G,0)),""))</f>
        <v/>
      </c>
      <c r="F21" s="218" t="str">
        <f>IF(ISNUMBER(F17),IF(ISBLANK(F20),"ERROR! Fill Above",IF(F20="E",IF(ISNUMBER(F18),IF(ISNUMBER(F19),ROUND(F17+F18/60+F19/3600,5),ROUND(F17+F18/60,5)),ROUND(F17,5)),-IF(ISNUMBER(F18),IF(ISNUMBER(F19),ROUND(F17+F18/60+F19/3600,5),ROUND(F17+F18/60,5)),ROUND(F17,5)))),IFERROR(INDEX(Site.L!$B:$B,MATCH(CONCATENATE(Site!F$5,"-",Site!F6),Site.L!$G:$G,0)),""))</f>
        <v/>
      </c>
      <c r="G21" s="218" t="str">
        <f>IF(ISNUMBER(G17),IF(ISBLANK(G20),"ERROR! Fill Above",IF(G20="E",IF(ISNUMBER(G18),IF(ISNUMBER(G19),ROUND(G17+G18/60+G19/3600,5),ROUND(G17+G18/60,5)),ROUND(G17,5)),-IF(ISNUMBER(G18),IF(ISNUMBER(G19),ROUND(G17+G18/60+G19/3600,5),ROUND(G17+G18/60,5)),ROUND(G17,5)))),IFERROR(INDEX(Site.L!$B:$B,MATCH(CONCATENATE(Site!G$5,"-",Site!G6),Site.L!$G:$G,0)),""))</f>
        <v/>
      </c>
      <c r="H21" s="218" t="str">
        <f>IF(ISNUMBER(H17),IF(ISBLANK(H20),"ERROR! Fill Above",IF(H20="E",IF(ISNUMBER(H18),IF(ISNUMBER(H19),ROUND(H17+H18/60+H19/3600,5),ROUND(H17+H18/60,5)),ROUND(H17,5)),-IF(ISNUMBER(H18),IF(ISNUMBER(H19),ROUND(H17+H18/60+H19/3600,5),ROUND(H17+H18/60,5)),ROUND(H17,5)))),IFERROR(INDEX(Site.L!$B:$B,MATCH(CONCATENATE(Site!H$5,"-",Site!H6),Site.L!$G:$G,0)),""))</f>
        <v/>
      </c>
      <c r="I21" s="218" t="str">
        <f>IF(ISNUMBER(I17),IF(ISBLANK(I20),"ERROR! Fill Above",IF(I20="E",IF(ISNUMBER(I18),IF(ISNUMBER(I19),ROUND(I17+I18/60+I19/3600,5),ROUND(I17+I18/60,5)),ROUND(I17,5)),-IF(ISNUMBER(I18),IF(ISNUMBER(I19),ROUND(I17+I18/60+I19/3600,5),ROUND(I17+I18/60,5)),ROUND(I17,5)))),IFERROR(INDEX(Site.L!$B:$B,MATCH(CONCATENATE(Site!I$5,"-",Site!I6),Site.L!$G:$G,0)),""))</f>
        <v/>
      </c>
      <c r="J21" s="218" t="str">
        <f>IF(ISNUMBER(J17),IF(ISBLANK(J20),"ERROR! Fill Above",IF(J20="E",IF(ISNUMBER(J18),IF(ISNUMBER(J19),ROUND(J17+J18/60+J19/3600,5),ROUND(J17+J18/60,5)),ROUND(J17,5)),-IF(ISNUMBER(J18),IF(ISNUMBER(J19),ROUND(J17+J18/60+J19/3600,5),ROUND(J17+J18/60,5)),ROUND(J17,5)))),IFERROR(INDEX(Site.L!$B:$B,MATCH(CONCATENATE(Site!J$5,"-",Site!J6),Site.L!$G:$G,0)),""))</f>
        <v/>
      </c>
      <c r="K21" s="218" t="str">
        <f>IF(ISNUMBER(K17),IF(ISBLANK(K20),"ERROR! Fill Above",IF(K20="E",IF(ISNUMBER(K18),IF(ISNUMBER(K19),ROUND(K17+K18/60+K19/3600,5),ROUND(K17+K18/60,5)),ROUND(K17,5)),-IF(ISNUMBER(K18),IF(ISNUMBER(K19),ROUND(K17+K18/60+K19/3600,5),ROUND(K17+K18/60,5)),ROUND(K17,5)))),IFERROR(INDEX(Site.L!$B:$B,MATCH(CONCATENATE(Site!K$5,"-",Site!K6),Site.L!$G:$G,0)),""))</f>
        <v/>
      </c>
      <c r="L21" s="218" t="str">
        <f>IF(ISNUMBER(L17),IF(ISBLANK(L20),"ERROR! Fill Above",IF(L20="E",IF(ISNUMBER(L18),IF(ISNUMBER(L19),ROUND(L17+L18/60+L19/3600,5),ROUND(L17+L18/60,5)),ROUND(L17,5)),-IF(ISNUMBER(L18),IF(ISNUMBER(L19),ROUND(L17+L18/60+L19/3600,5),ROUND(L17+L18/60,5)),ROUND(L17,5)))),IFERROR(INDEX(Site.L!$B:$B,MATCH(CONCATENATE(Site!L$5,"-",Site!L6),Site.L!$G:$G,0)),""))</f>
        <v/>
      </c>
      <c r="M21" s="218" t="str">
        <f>IF(ISNUMBER(M17),IF(ISBLANK(M20),"ERROR! Fill Above",IF(M20="E",IF(ISNUMBER(M18),IF(ISNUMBER(M19),ROUND(M17+M18/60+M19/3600,5),ROUND(M17+M18/60,5)),ROUND(M17,5)),-IF(ISNUMBER(M18),IF(ISNUMBER(M19),ROUND(M17+M18/60+M19/3600,5),ROUND(M17+M18/60,5)),ROUND(M17,5)))),IFERROR(INDEX(Site.L!$B:$B,MATCH(CONCATENATE(Site!M$5,"-",Site!M6),Site.L!$G:$G,0)),""))</f>
        <v/>
      </c>
      <c r="N21" s="218" t="str">
        <f>IF(ISNUMBER(N17),IF(ISBLANK(N20),"ERROR! Fill Above",IF(N20="E",IF(ISNUMBER(N18),IF(ISNUMBER(N19),ROUND(N17+N18/60+N19/3600,5),ROUND(N17+N18/60,5)),ROUND(N17,5)),-IF(ISNUMBER(N18),IF(ISNUMBER(N19),ROUND(N17+N18/60+N19/3600,5),ROUND(N17+N18/60,5)),ROUND(N17,5)))),IFERROR(INDEX(Site.L!$B:$B,MATCH(CONCATENATE(Site!N$5,"-",Site!N6),Site.L!$G:$G,0)),""))</f>
        <v/>
      </c>
      <c r="O21" s="218" t="str">
        <f>IF(ISNUMBER(O17),IF(ISBLANK(O20),"ERROR! Fill Above",IF(O20="E",IF(ISNUMBER(O18),IF(ISNUMBER(O19),ROUND(O17+O18/60+O19/3600,5),ROUND(O17+O18/60,5)),ROUND(O17,5)),-IF(ISNUMBER(O18),IF(ISNUMBER(O19),ROUND(O17+O18/60+O19/3600,5),ROUND(O17+O18/60,5)),ROUND(O17,5)))),IFERROR(INDEX(Site.L!$B:$B,MATCH(CONCATENATE(Site!O$5,"-",Site!O6),Site.L!$G:$G,0)),""))</f>
        <v/>
      </c>
      <c r="P21" s="218" t="str">
        <f>IF(ISNUMBER(P17),IF(ISBLANK(P20),"ERROR! Fill Above",IF(P20="E",IF(ISNUMBER(P18),IF(ISNUMBER(P19),ROUND(P17+P18/60+P19/3600,5),ROUND(P17+P18/60,5)),ROUND(P17,5)),-IF(ISNUMBER(P18),IF(ISNUMBER(P19),ROUND(P17+P18/60+P19/3600,5),ROUND(P17+P18/60,5)),ROUND(P17,5)))),IFERROR(INDEX(Site.L!$B:$B,MATCH(CONCATENATE(Site!P$5,"-",Site!P6),Site.L!$G:$G,0)),""))</f>
        <v/>
      </c>
      <c r="Q21" s="218" t="str">
        <f>IF(ISNUMBER(Q17),IF(ISBLANK(Q20),"ERROR! Fill Above",IF(Q20="E",IF(ISNUMBER(Q18),IF(ISNUMBER(Q19),ROUND(Q17+Q18/60+Q19/3600,5),ROUND(Q17+Q18/60,5)),ROUND(Q17,5)),-IF(ISNUMBER(Q18),IF(ISNUMBER(Q19),ROUND(Q17+Q18/60+Q19/3600,5),ROUND(Q17+Q18/60,5)),ROUND(Q17,5)))),IFERROR(INDEX(Site.L!$B:$B,MATCH(CONCATENATE(Site!Q$5,"-",Site!Q6),Site.L!$G:$G,0)),""))</f>
        <v/>
      </c>
      <c r="R21" s="218" t="str">
        <f>IF(ISNUMBER(R17),IF(ISBLANK(R20),"ERROR! Fill Above",IF(R20="E",IF(ISNUMBER(R18),IF(ISNUMBER(R19),ROUND(R17+R18/60+R19/3600,5),ROUND(R17+R18/60,5)),ROUND(R17,5)),-IF(ISNUMBER(R18),IF(ISNUMBER(R19),ROUND(R17+R18/60+R19/3600,5),ROUND(R17+R18/60,5)),ROUND(R17,5)))),IFERROR(INDEX(Site.L!$B:$B,MATCH(CONCATENATE(Site!R$5,"-",Site!R6),Site.L!$G:$G,0)),""))</f>
        <v/>
      </c>
      <c r="S21" s="218" t="str">
        <f>IF(ISNUMBER(S17),IF(ISBLANK(S20),"ERROR! Fill Above",IF(S20="E",IF(ISNUMBER(S18),IF(ISNUMBER(S19),ROUND(S17+S18/60+S19/3600,5),ROUND(S17+S18/60,5)),ROUND(S17,5)),-IF(ISNUMBER(S18),IF(ISNUMBER(S19),ROUND(S17+S18/60+S19/3600,5),ROUND(S17+S18/60,5)),ROUND(S17,5)))),IFERROR(INDEX(Site.L!$B:$B,MATCH(CONCATENATE(Site!S$5,"-",Site!S6),Site.L!$G:$G,0)),""))</f>
        <v/>
      </c>
      <c r="T21" s="218" t="str">
        <f>IF(ISNUMBER(T17),IF(ISBLANK(T20),"ERROR! Fill Above",IF(T20="E",IF(ISNUMBER(T18),IF(ISNUMBER(T19),ROUND(T17+T18/60+T19/3600,5),ROUND(T17+T18/60,5)),ROUND(T17,5)),-IF(ISNUMBER(T18),IF(ISNUMBER(T19),ROUND(T17+T18/60+T19/3600,5),ROUND(T17+T18/60,5)),ROUND(T17,5)))),IFERROR(INDEX(Site.L!$B:$B,MATCH(CONCATENATE(Site!T$5,"-",Site!T6),Site.L!$G:$G,0)),""))</f>
        <v/>
      </c>
      <c r="U21" s="218" t="str">
        <f>IF(ISNUMBER(U17),IF(ISBLANK(U20),"ERROR! Fill Above",IF(U20="E",IF(ISNUMBER(U18),IF(ISNUMBER(U19),ROUND(U17+U18/60+U19/3600,5),ROUND(U17+U18/60,5)),ROUND(U17,5)),-IF(ISNUMBER(U18),IF(ISNUMBER(U19),ROUND(U17+U18/60+U19/3600,5),ROUND(U17+U18/60,5)),ROUND(U17,5)))),IFERROR(INDEX(Site.L!$B:$B,MATCH(CONCATENATE(Site!U$5,"-",Site!U6),Site.L!$G:$G,0)),""))</f>
        <v/>
      </c>
      <c r="V21" s="218" t="str">
        <f>IF(ISNUMBER(V17),IF(ISBLANK(V20),"ERROR! Fill Above",IF(V20="E",IF(ISNUMBER(V18),IF(ISNUMBER(V19),ROUND(V17+V18/60+V19/3600,5),ROUND(V17+V18/60,5)),ROUND(V17,5)),-IF(ISNUMBER(V18),IF(ISNUMBER(V19),ROUND(V17+V18/60+V19/3600,5),ROUND(V17+V18/60,5)),ROUND(V17,5)))),IFERROR(INDEX(Site.L!$B:$B,MATCH(CONCATENATE(Site!V$5,"-",Site!V6),Site.L!$G:$G,0)),""))</f>
        <v/>
      </c>
      <c r="W21" s="218" t="str">
        <f>IF(ISNUMBER(W17),IF(ISBLANK(W20),"ERROR! Fill Above",IF(W20="E",IF(ISNUMBER(W18),IF(ISNUMBER(W19),ROUND(W17+W18/60+W19/3600,5),ROUND(W17+W18/60,5)),ROUND(W17,5)),-IF(ISNUMBER(W18),IF(ISNUMBER(W19),ROUND(W17+W18/60+W19/3600,5),ROUND(W17+W18/60,5)),ROUND(W17,5)))),IFERROR(INDEX(Site.L!$B:$B,MATCH(CONCATENATE(Site!W$5,"-",Site!W6),Site.L!$G:$G,0)),""))</f>
        <v/>
      </c>
      <c r="X21" s="218" t="str">
        <f>IF(ISNUMBER(X17),IF(ISBLANK(X20),"ERROR! Fill Above",IF(X20="E",IF(ISNUMBER(X18),IF(ISNUMBER(X19),ROUND(X17+X18/60+X19/3600,5),ROUND(X17+X18/60,5)),ROUND(X17,5)),-IF(ISNUMBER(X18),IF(ISNUMBER(X19),ROUND(X17+X18/60+X19/3600,5),ROUND(X17+X18/60,5)),ROUND(X17,5)))),IFERROR(INDEX(Site.L!$B:$B,MATCH(CONCATENATE(Site!X$5,"-",Site!X6),Site.L!$G:$G,0)),""))</f>
        <v/>
      </c>
      <c r="Y21" s="218" t="str">
        <f>IF(ISNUMBER(Y17),IF(ISBLANK(Y20),"ERROR! Fill Above",IF(Y20="E",IF(ISNUMBER(Y18),IF(ISNUMBER(Y19),ROUND(Y17+Y18/60+Y19/3600,5),ROUND(Y17+Y18/60,5)),ROUND(Y17,5)),-IF(ISNUMBER(Y18),IF(ISNUMBER(Y19),ROUND(Y17+Y18/60+Y19/3600,5),ROUND(Y17+Y18/60,5)),ROUND(Y17,5)))),IFERROR(INDEX(Site.L!$B:$B,MATCH(CONCATENATE(Site!Y$5,"-",Site!Y6),Site.L!$G:$G,0)),""))</f>
        <v/>
      </c>
      <c r="Z21" s="218" t="str">
        <f>IF(ISNUMBER(Z17),IF(ISBLANK(Z20),"ERROR! Fill Above",IF(Z20="E",IF(ISNUMBER(Z18),IF(ISNUMBER(Z19),ROUND(Z17+Z18/60+Z19/3600,5),ROUND(Z17+Z18/60,5)),ROUND(Z17,5)),-IF(ISNUMBER(Z18),IF(ISNUMBER(Z19),ROUND(Z17+Z18/60+Z19/3600,5),ROUND(Z17+Z18/60,5)),ROUND(Z17,5)))),IFERROR(INDEX(Site.L!$B:$B,MATCH(CONCATENATE(Site!Z$5,"-",Site!Z6),Site.L!$G:$G,0)),""))</f>
        <v/>
      </c>
      <c r="AA21" s="218" t="str">
        <f>IF(ISNUMBER(AA17),IF(ISBLANK(AA20),"ERROR! Fill Above",IF(AA20="E",IF(ISNUMBER(AA18),IF(ISNUMBER(AA19),ROUND(AA17+AA18/60+AA19/3600,5),ROUND(AA17+AA18/60,5)),ROUND(AA17,5)),-IF(ISNUMBER(AA18),IF(ISNUMBER(AA19),ROUND(AA17+AA18/60+AA19/3600,5),ROUND(AA17+AA18/60,5)),ROUND(AA17,5)))),IFERROR(INDEX(Site.L!$B:$B,MATCH(CONCATENATE(Site!AA$5,"-",Site!AA6),Site.L!$G:$G,0)),""))</f>
        <v/>
      </c>
      <c r="AB21" s="218" t="str">
        <f>IF(ISNUMBER(AB17),IF(ISBLANK(AB20),"ERROR! Fill Above",IF(AB20="E",IF(ISNUMBER(AB18),IF(ISNUMBER(AB19),ROUND(AB17+AB18/60+AB19/3600,5),ROUND(AB17+AB18/60,5)),ROUND(AB17,5)),-IF(ISNUMBER(AB18),IF(ISNUMBER(AB19),ROUND(AB17+AB18/60+AB19/3600,5),ROUND(AB17+AB18/60,5)),ROUND(AB17,5)))),IFERROR(INDEX(Site.L!$B:$B,MATCH(CONCATENATE(Site!AB$5,"-",Site!AB6),Site.L!$G:$G,0)),""))</f>
        <v/>
      </c>
      <c r="AC21" s="218" t="str">
        <f>IF(ISNUMBER(AC17),IF(ISBLANK(AC20),"ERROR! Fill Above",IF(AC20="E",IF(ISNUMBER(AC18),IF(ISNUMBER(AC19),ROUND(AC17+AC18/60+AC19/3600,5),ROUND(AC17+AC18/60,5)),ROUND(AC17,5)),-IF(ISNUMBER(AC18),IF(ISNUMBER(AC19),ROUND(AC17+AC18/60+AC19/3600,5),ROUND(AC17+AC18/60,5)),ROUND(AC17,5)))),IFERROR(INDEX(Site.L!$B:$B,MATCH(CONCATENATE(Site!AC$5,"-",Site!AC6),Site.L!$G:$G,0)),""))</f>
        <v/>
      </c>
      <c r="AD21" s="218" t="str">
        <f>IF(ISNUMBER(AD17),IF(ISBLANK(AD20),"ERROR! Fill Above",IF(AD20="E",IF(ISNUMBER(AD18),IF(ISNUMBER(AD19),ROUND(AD17+AD18/60+AD19/3600,5),ROUND(AD17+AD18/60,5)),ROUND(AD17,5)),-IF(ISNUMBER(AD18),IF(ISNUMBER(AD19),ROUND(AD17+AD18/60+AD19/3600,5),ROUND(AD17+AD18/60,5)),ROUND(AD17,5)))),IFERROR(INDEX(Site.L!$B:$B,MATCH(CONCATENATE(Site!AD$5,"-",Site!AD6),Site.L!$G:$G,0)),""))</f>
        <v/>
      </c>
      <c r="AE21" s="218" t="str">
        <f>IF(ISNUMBER(AE17),IF(ISBLANK(AE20),"ERROR! Fill Above",IF(AE20="E",IF(ISNUMBER(AE18),IF(ISNUMBER(AE19),ROUND(AE17+AE18/60+AE19/3600,5),ROUND(AE17+AE18/60,5)),ROUND(AE17,5)),-IF(ISNUMBER(AE18),IF(ISNUMBER(AE19),ROUND(AE17+AE18/60+AE19/3600,5),ROUND(AE17+AE18/60,5)),ROUND(AE17,5)))),IFERROR(INDEX(Site.L!$B:$B,MATCH(CONCATENATE(Site!AE$5,"-",Site!AE6),Site.L!$G:$G,0)),""))</f>
        <v/>
      </c>
      <c r="AF21" s="218" t="str">
        <f>IF(ISNUMBER(AF17),IF(ISBLANK(AF20),"ERROR! Fill Above",IF(AF20="E",IF(ISNUMBER(AF18),IF(ISNUMBER(AF19),ROUND(AF17+AF18/60+AF19/3600,5),ROUND(AF17+AF18/60,5)),ROUND(AF17,5)),-IF(ISNUMBER(AF18),IF(ISNUMBER(AF19),ROUND(AF17+AF18/60+AF19/3600,5),ROUND(AF17+AF18/60,5)),ROUND(AF17,5)))),IFERROR(INDEX(Site.L!$B:$B,MATCH(CONCATENATE(Site!AF$5,"-",Site!AF6),Site.L!$G:$G,0)),""))</f>
        <v/>
      </c>
      <c r="AG21" s="218" t="str">
        <f>IF(ISNUMBER(AG17),IF(ISBLANK(AG20),"ERROR! Fill Above",IF(AG20="E",IF(ISNUMBER(AG18),IF(ISNUMBER(AG19),ROUND(AG17+AG18/60+AG19/3600,5),ROUND(AG17+AG18/60,5)),ROUND(AG17,5)),-IF(ISNUMBER(AG18),IF(ISNUMBER(AG19),ROUND(AG17+AG18/60+AG19/3600,5),ROUND(AG17+AG18/60,5)),ROUND(AG17,5)))),IFERROR(INDEX(Site.L!$B:$B,MATCH(CONCATENATE(Site!AG$5,"-",Site!AG6),Site.L!$G:$G,0)),""))</f>
        <v/>
      </c>
      <c r="AH21" s="218" t="str">
        <f>IF(ISNUMBER(AH17),IF(ISBLANK(AH20),"ERROR! Fill Above",IF(AH20="E",IF(ISNUMBER(AH18),IF(ISNUMBER(AH19),ROUND(AH17+AH18/60+AH19/3600,5),ROUND(AH17+AH18/60,5)),ROUND(AH17,5)),-IF(ISNUMBER(AH18),IF(ISNUMBER(AH19),ROUND(AH17+AH18/60+AH19/3600,5),ROUND(AH17+AH18/60,5)),ROUND(AH17,5)))),IFERROR(INDEX(Site.L!$B:$B,MATCH(CONCATENATE(Site!AH$5,"-",Site!AH6),Site.L!$G:$G,0)),""))</f>
        <v/>
      </c>
      <c r="AI21" s="218" t="str">
        <f>IF(ISNUMBER(AI17),IF(ISBLANK(AI20),"ERROR! Fill Above",IF(AI20="E",IF(ISNUMBER(AI18),IF(ISNUMBER(AI19),ROUND(AI17+AI18/60+AI19/3600,5),ROUND(AI17+AI18/60,5)),ROUND(AI17,5)),-IF(ISNUMBER(AI18),IF(ISNUMBER(AI19),ROUND(AI17+AI18/60+AI19/3600,5),ROUND(AI17+AI18/60,5)),ROUND(AI17,5)))),IFERROR(INDEX(Site.L!$B:$B,MATCH(CONCATENATE(Site!AI$5,"-",Site!AI6),Site.L!$G:$G,0)),""))</f>
        <v/>
      </c>
      <c r="AJ21" s="218" t="str">
        <f>IF(ISNUMBER(AJ17),IF(ISBLANK(AJ20),"ERROR! Fill Above",IF(AJ20="E",IF(ISNUMBER(AJ18),IF(ISNUMBER(AJ19),ROUND(AJ17+AJ18/60+AJ19/3600,5),ROUND(AJ17+AJ18/60,5)),ROUND(AJ17,5)),-IF(ISNUMBER(AJ18),IF(ISNUMBER(AJ19),ROUND(AJ17+AJ18/60+AJ19/3600,5),ROUND(AJ17+AJ18/60,5)),ROUND(AJ17,5)))),IFERROR(INDEX(Site.L!$B:$B,MATCH(CONCATENATE(Site!AJ$5,"-",Site!AJ6),Site.L!$G:$G,0)),""))</f>
        <v/>
      </c>
      <c r="AK21" s="126" t="s">
        <v>69</v>
      </c>
      <c r="AL21" s="7"/>
      <c r="AM21" s="96"/>
      <c r="AN21" s="96"/>
      <c r="AO21" s="26"/>
      <c r="AP21" s="203"/>
      <c r="AQ21" s="7"/>
      <c r="AR21" s="7"/>
      <c r="AS21" s="7"/>
      <c r="AT21" s="7"/>
      <c r="AU21" s="7"/>
      <c r="AV21" s="7"/>
      <c r="AW21" s="7"/>
      <c r="AX21" s="7"/>
      <c r="AY21" s="7"/>
      <c r="AZ21" s="7"/>
      <c r="BA21" s="7"/>
      <c r="BB21" s="7"/>
      <c r="BC21" s="7"/>
      <c r="BD21" s="7"/>
      <c r="BE21" s="7"/>
      <c r="BF21" s="7"/>
      <c r="BG21" s="7"/>
      <c r="BH21" s="7"/>
    </row>
    <row r="22" spans="1:60" x14ac:dyDescent="0.5">
      <c r="A22" s="8"/>
      <c r="B22" s="239" t="s">
        <v>77</v>
      </c>
      <c r="C22" s="218"/>
      <c r="D22" s="218"/>
      <c r="E22" s="218"/>
      <c r="F22" s="218"/>
      <c r="G22" s="218"/>
      <c r="H22" s="218"/>
      <c r="I22" s="218"/>
      <c r="J22" s="218"/>
      <c r="K22" s="218"/>
      <c r="L22" s="218"/>
      <c r="M22" s="218"/>
      <c r="N22" s="218"/>
      <c r="O22" s="218"/>
      <c r="P22" s="218"/>
      <c r="Q22" s="218"/>
      <c r="R22" s="218"/>
      <c r="S22" s="218"/>
      <c r="T22" s="218"/>
      <c r="U22" s="218"/>
      <c r="V22" s="218"/>
      <c r="W22" s="218"/>
      <c r="X22" s="218"/>
      <c r="Y22" s="218"/>
      <c r="Z22" s="218"/>
      <c r="AA22" s="218"/>
      <c r="AB22" s="218"/>
      <c r="AC22" s="218"/>
      <c r="AD22" s="218"/>
      <c r="AE22" s="218"/>
      <c r="AF22" s="218"/>
      <c r="AG22" s="218"/>
      <c r="AH22" s="218"/>
      <c r="AI22" s="218"/>
      <c r="AJ22" s="218"/>
      <c r="AK22" s="126" t="s">
        <v>78</v>
      </c>
      <c r="AL22" s="7"/>
      <c r="AM22" s="96"/>
      <c r="AN22" s="96"/>
      <c r="AO22" s="26"/>
      <c r="AP22" s="203"/>
      <c r="AQ22" s="7"/>
      <c r="AR22" s="7"/>
      <c r="AS22" s="7"/>
      <c r="AT22" s="7"/>
      <c r="AU22" s="7"/>
      <c r="AV22" s="7"/>
      <c r="AW22" s="7"/>
      <c r="AX22" s="7"/>
      <c r="AY22" s="7"/>
      <c r="AZ22" s="7"/>
      <c r="BA22" s="7"/>
      <c r="BB22" s="7"/>
      <c r="BC22" s="7"/>
      <c r="BD22" s="7"/>
      <c r="BE22" s="7"/>
      <c r="BF22" s="7"/>
      <c r="BG22" s="7"/>
      <c r="BH22" s="7"/>
    </row>
    <row r="23" spans="1:60" x14ac:dyDescent="0.5">
      <c r="A23" s="8"/>
      <c r="B23" s="239" t="s">
        <v>79</v>
      </c>
      <c r="C23" s="218" t="str">
        <f>IFERROR(INDEX(Site.L!$F:$F,MATCH(CONCATENATE(C5,"-",C6),Site.L!$G:$G,0)),"")</f>
        <v/>
      </c>
      <c r="D23" s="218" t="str">
        <f>IFERROR(INDEX(Site.L!$F:$F,MATCH(CONCATENATE(D5,"-",D6),Site.L!$G:$G,0)),"")</f>
        <v/>
      </c>
      <c r="E23" s="218" t="str">
        <f>IFERROR(INDEX(Site.L!$F:$F,MATCH(CONCATENATE(E5,"-",E6),Site.L!$G:$G,0)),"")</f>
        <v/>
      </c>
      <c r="F23" s="218" t="str">
        <f>IFERROR(INDEX(Site.L!$F:$F,MATCH(CONCATENATE(F5,"-",F6),Site.L!$G:$G,0)),"")</f>
        <v/>
      </c>
      <c r="G23" s="218" t="str">
        <f>IFERROR(INDEX(Site.L!$F:$F,MATCH(CONCATENATE(G5,"-",G6),Site.L!$G:$G,0)),"")</f>
        <v/>
      </c>
      <c r="H23" s="218" t="str">
        <f>IFERROR(INDEX(Site.L!$F:$F,MATCH(CONCATENATE(H5,"-",H6),Site.L!$G:$G,0)),"")</f>
        <v/>
      </c>
      <c r="I23" s="218" t="str">
        <f>IFERROR(INDEX(Site.L!$F:$F,MATCH(CONCATENATE(I5,"-",I6),Site.L!$G:$G,0)),"")</f>
        <v/>
      </c>
      <c r="J23" s="218" t="str">
        <f>IFERROR(INDEX(Site.L!$F:$F,MATCH(CONCATENATE(J5,"-",J6),Site.L!$G:$G,0)),"")</f>
        <v/>
      </c>
      <c r="K23" s="218" t="str">
        <f>IFERROR(INDEX(Site.L!$F:$F,MATCH(CONCATENATE(K5,"-",K6),Site.L!$G:$G,0)),"")</f>
        <v/>
      </c>
      <c r="L23" s="218" t="str">
        <f>IFERROR(INDEX(Site.L!$F:$F,MATCH(CONCATENATE(L5,"-",L6),Site.L!$G:$G,0)),"")</f>
        <v/>
      </c>
      <c r="M23" s="218" t="str">
        <f>IFERROR(INDEX(Site.L!$F:$F,MATCH(CONCATENATE(M5,"-",M6),Site.L!$G:$G,0)),"")</f>
        <v/>
      </c>
      <c r="N23" s="218" t="str">
        <f>IFERROR(INDEX(Site.L!$F:$F,MATCH(CONCATENATE(N5,"-",N6),Site.L!$G:$G,0)),"")</f>
        <v/>
      </c>
      <c r="O23" s="218" t="str">
        <f>IFERROR(INDEX(Site.L!$F:$F,MATCH(CONCATENATE(O5,"-",O6),Site.L!$G:$G,0)),"")</f>
        <v/>
      </c>
      <c r="P23" s="218" t="str">
        <f>IFERROR(INDEX(Site.L!$F:$F,MATCH(CONCATENATE(P5,"-",P6),Site.L!$G:$G,0)),"")</f>
        <v/>
      </c>
      <c r="Q23" s="218" t="str">
        <f>IFERROR(INDEX(Site.L!$F:$F,MATCH(CONCATENATE(Q5,"-",Q6),Site.L!$G:$G,0)),"")</f>
        <v/>
      </c>
      <c r="R23" s="218" t="str">
        <f>IFERROR(INDEX(Site.L!$F:$F,MATCH(CONCATENATE(R5,"-",R6),Site.L!$G:$G,0)),"")</f>
        <v/>
      </c>
      <c r="S23" s="218" t="str">
        <f>IFERROR(INDEX(Site.L!$F:$F,MATCH(CONCATENATE(S5,"-",S6),Site.L!$G:$G,0)),"")</f>
        <v/>
      </c>
      <c r="T23" s="218" t="str">
        <f>IFERROR(INDEX(Site.L!$F:$F,MATCH(CONCATENATE(T5,"-",T6),Site.L!$G:$G,0)),"")</f>
        <v/>
      </c>
      <c r="U23" s="218" t="str">
        <f>IFERROR(INDEX(Site.L!$F:$F,MATCH(CONCATENATE(U5,"-",U6),Site.L!$G:$G,0)),"")</f>
        <v/>
      </c>
      <c r="V23" s="218" t="str">
        <f>IFERROR(INDEX(Site.L!$F:$F,MATCH(CONCATENATE(V5,"-",V6),Site.L!$G:$G,0)),"")</f>
        <v/>
      </c>
      <c r="W23" s="218" t="str">
        <f>IFERROR(INDEX(Site.L!$F:$F,MATCH(CONCATENATE(W5,"-",W6),Site.L!$G:$G,0)),"")</f>
        <v/>
      </c>
      <c r="X23" s="218" t="str">
        <f>IFERROR(INDEX(Site.L!$F:$F,MATCH(CONCATENATE(X5,"-",X6),Site.L!$G:$G,0)),"")</f>
        <v/>
      </c>
      <c r="Y23" s="218" t="str">
        <f>IFERROR(INDEX(Site.L!$F:$F,MATCH(CONCATENATE(Y5,"-",Y6),Site.L!$G:$G,0)),"")</f>
        <v/>
      </c>
      <c r="Z23" s="218" t="str">
        <f>IFERROR(INDEX(Site.L!$F:$F,MATCH(CONCATENATE(Z5,"-",Z6),Site.L!$G:$G,0)),"")</f>
        <v/>
      </c>
      <c r="AA23" s="218" t="str">
        <f>IFERROR(INDEX(Site.L!$F:$F,MATCH(CONCATENATE(AA5,"-",AA6),Site.L!$G:$G,0)),"")</f>
        <v/>
      </c>
      <c r="AB23" s="218" t="str">
        <f>IFERROR(INDEX(Site.L!$F:$F,MATCH(CONCATENATE(AB5,"-",AB6),Site.L!$G:$G,0)),"")</f>
        <v/>
      </c>
      <c r="AC23" s="218" t="str">
        <f>IFERROR(INDEX(Site.L!$F:$F,MATCH(CONCATENATE(AC5,"-",AC6),Site.L!$G:$G,0)),"")</f>
        <v/>
      </c>
      <c r="AD23" s="218" t="str">
        <f>IFERROR(INDEX(Site.L!$F:$F,MATCH(CONCATENATE(AD5,"-",AD6),Site.L!$G:$G,0)),"")</f>
        <v/>
      </c>
      <c r="AE23" s="218" t="str">
        <f>IFERROR(INDEX(Site.L!$F:$F,MATCH(CONCATENATE(AE5,"-",AE6),Site.L!$G:$G,0)),"")</f>
        <v/>
      </c>
      <c r="AF23" s="218" t="str">
        <f>IFERROR(INDEX(Site.L!$F:$F,MATCH(CONCATENATE(AF5,"-",AF6),Site.L!$G:$G,0)),"")</f>
        <v/>
      </c>
      <c r="AG23" s="218" t="str">
        <f>IFERROR(INDEX(Site.L!$F:$F,MATCH(CONCATENATE(AG5,"-",AG6),Site.L!$G:$G,0)),"")</f>
        <v/>
      </c>
      <c r="AH23" s="218" t="str">
        <f>IFERROR(INDEX(Site.L!$F:$F,MATCH(CONCATENATE(AH5,"-",AH6),Site.L!$G:$G,0)),"")</f>
        <v/>
      </c>
      <c r="AI23" s="218" t="str">
        <f>IFERROR(INDEX(Site.L!$F:$F,MATCH(CONCATENATE(AI5,"-",AI6),Site.L!$G:$G,0)),"")</f>
        <v/>
      </c>
      <c r="AJ23" s="218" t="str">
        <f>IFERROR(INDEX(Site.L!$F:$F,MATCH(CONCATENATE(AJ5,"-",AJ6),Site.L!$G:$G,0)),"")</f>
        <v/>
      </c>
      <c r="AK23" s="126" t="s">
        <v>80</v>
      </c>
      <c r="AL23" s="7"/>
      <c r="AM23" s="96"/>
      <c r="AN23" s="96"/>
      <c r="AO23" s="26"/>
      <c r="AP23" s="203"/>
      <c r="AQ23" s="7"/>
      <c r="AR23" s="7"/>
      <c r="AS23" s="7"/>
      <c r="AT23" s="7"/>
      <c r="AU23" s="7"/>
      <c r="AV23" s="7"/>
      <c r="AW23" s="7"/>
      <c r="AX23" s="7"/>
      <c r="AY23" s="7"/>
      <c r="AZ23" s="7"/>
      <c r="BA23" s="7"/>
      <c r="BB23" s="7"/>
      <c r="BC23" s="7"/>
      <c r="BD23" s="7"/>
      <c r="BE23" s="7"/>
      <c r="BF23" s="7"/>
      <c r="BG23" s="7"/>
      <c r="BH23" s="7"/>
    </row>
    <row r="24" spans="1:60" x14ac:dyDescent="0.5">
      <c r="A24" s="8"/>
      <c r="B24" s="106"/>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126"/>
      <c r="AL24" s="7"/>
      <c r="AM24" s="96"/>
      <c r="AN24" s="96"/>
      <c r="AO24" s="26"/>
      <c r="AP24" s="203"/>
      <c r="AQ24" s="7"/>
      <c r="AR24" s="7"/>
      <c r="AS24" s="7"/>
      <c r="AT24" s="7"/>
      <c r="AU24" s="7"/>
      <c r="AV24" s="7"/>
      <c r="AW24" s="7"/>
      <c r="AX24" s="7"/>
      <c r="AY24" s="7"/>
      <c r="AZ24" s="7"/>
      <c r="BA24" s="7"/>
      <c r="BB24" s="7"/>
      <c r="BC24" s="7"/>
      <c r="BD24" s="7"/>
      <c r="BE24" s="7"/>
      <c r="BF24" s="7"/>
      <c r="BG24" s="7"/>
      <c r="BH24" s="7"/>
    </row>
    <row r="25" spans="1:60" ht="23.35" x14ac:dyDescent="0.5">
      <c r="A25" s="8"/>
      <c r="B25" s="106" t="s">
        <v>81</v>
      </c>
      <c r="C25" s="207" t="str">
        <f>IFERROR(CONCATENATE("google.com/maps/search/",ROUND(C15,6),",+",ROUND(C21,6),"/"),"")</f>
        <v/>
      </c>
      <c r="D25" s="207" t="str">
        <f t="shared" ref="D25:S25" si="0">IFERROR(CONCATENATE("google.com/maps/search/",ROUND(D15,6),",+",ROUND(D21,6),"/"),"")</f>
        <v/>
      </c>
      <c r="E25" s="207" t="str">
        <f t="shared" si="0"/>
        <v/>
      </c>
      <c r="F25" s="207" t="str">
        <f t="shared" si="0"/>
        <v/>
      </c>
      <c r="G25" s="207" t="str">
        <f t="shared" si="0"/>
        <v/>
      </c>
      <c r="H25" s="207" t="str">
        <f t="shared" si="0"/>
        <v/>
      </c>
      <c r="I25" s="207" t="str">
        <f t="shared" si="0"/>
        <v/>
      </c>
      <c r="J25" s="207" t="str">
        <f t="shared" si="0"/>
        <v/>
      </c>
      <c r="K25" s="207" t="str">
        <f t="shared" si="0"/>
        <v/>
      </c>
      <c r="L25" s="207" t="str">
        <f t="shared" si="0"/>
        <v/>
      </c>
      <c r="M25" s="207" t="str">
        <f t="shared" si="0"/>
        <v/>
      </c>
      <c r="N25" s="207" t="str">
        <f t="shared" si="0"/>
        <v/>
      </c>
      <c r="O25" s="207" t="str">
        <f t="shared" si="0"/>
        <v/>
      </c>
      <c r="P25" s="207" t="str">
        <f t="shared" si="0"/>
        <v/>
      </c>
      <c r="Q25" s="207" t="str">
        <f t="shared" si="0"/>
        <v/>
      </c>
      <c r="R25" s="207" t="str">
        <f t="shared" si="0"/>
        <v/>
      </c>
      <c r="S25" s="207" t="str">
        <f t="shared" si="0"/>
        <v/>
      </c>
      <c r="T25" s="207" t="str">
        <f t="shared" ref="T25:AE25" si="1">IFERROR(CONCATENATE("google.com/maps/search/",ROUND(T15,6),",+",ROUND(T21,6),"/"),"")</f>
        <v/>
      </c>
      <c r="U25" s="207" t="str">
        <f t="shared" si="1"/>
        <v/>
      </c>
      <c r="V25" s="207" t="str">
        <f t="shared" si="1"/>
        <v/>
      </c>
      <c r="W25" s="207" t="str">
        <f t="shared" si="1"/>
        <v/>
      </c>
      <c r="X25" s="207" t="str">
        <f t="shared" si="1"/>
        <v/>
      </c>
      <c r="Y25" s="207" t="str">
        <f t="shared" si="1"/>
        <v/>
      </c>
      <c r="Z25" s="207" t="str">
        <f t="shared" si="1"/>
        <v/>
      </c>
      <c r="AA25" s="207" t="str">
        <f t="shared" si="1"/>
        <v/>
      </c>
      <c r="AB25" s="207" t="str">
        <f t="shared" si="1"/>
        <v/>
      </c>
      <c r="AC25" s="207" t="str">
        <f t="shared" si="1"/>
        <v/>
      </c>
      <c r="AD25" s="207" t="str">
        <f t="shared" si="1"/>
        <v/>
      </c>
      <c r="AE25" s="207" t="str">
        <f t="shared" si="1"/>
        <v/>
      </c>
      <c r="AF25" s="207" t="str">
        <f t="shared" ref="AF25:AJ25" si="2">IFERROR(CONCATENATE("google.com/maps/search/",ROUND(AF15,6),",+",ROUND(AF21,6),"/"),"")</f>
        <v/>
      </c>
      <c r="AG25" s="207" t="str">
        <f t="shared" si="2"/>
        <v/>
      </c>
      <c r="AH25" s="207" t="str">
        <f t="shared" si="2"/>
        <v/>
      </c>
      <c r="AI25" s="207" t="str">
        <f t="shared" si="2"/>
        <v/>
      </c>
      <c r="AJ25" s="207" t="str">
        <f t="shared" si="2"/>
        <v/>
      </c>
      <c r="AK25" s="126"/>
      <c r="AL25" s="7"/>
      <c r="AM25" s="96"/>
      <c r="AN25" s="96"/>
      <c r="AO25" s="26"/>
      <c r="AP25" s="203"/>
      <c r="AQ25" s="7"/>
      <c r="AR25" s="7"/>
      <c r="AS25" s="7"/>
      <c r="AT25" s="7"/>
      <c r="AU25" s="7"/>
      <c r="AV25" s="7"/>
      <c r="AW25" s="7"/>
      <c r="AX25" s="7"/>
      <c r="AY25" s="7"/>
      <c r="AZ25" s="7"/>
      <c r="BA25" s="7"/>
      <c r="BB25" s="7"/>
      <c r="BC25" s="7"/>
      <c r="BD25" s="7"/>
      <c r="BE25" s="7"/>
      <c r="BF25" s="7"/>
      <c r="BG25" s="7"/>
      <c r="BH25" s="7"/>
    </row>
    <row r="26" spans="1:60" s="7" customFormat="1" ht="15" customHeight="1" thickBot="1" x14ac:dyDescent="0.55000000000000004">
      <c r="A26" s="19"/>
      <c r="B26" s="184"/>
      <c r="C26" s="117"/>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204"/>
      <c r="AM26" s="96"/>
      <c r="AN26" s="96"/>
      <c r="AO26" s="26"/>
      <c r="AP26" s="203"/>
    </row>
    <row r="27" spans="1:60" s="7" customFormat="1" ht="15" customHeight="1" x14ac:dyDescent="0.5">
      <c r="A27" s="247"/>
      <c r="B27" s="785" t="s">
        <v>82</v>
      </c>
      <c r="C27" s="785"/>
      <c r="D27" s="785"/>
      <c r="E27" s="785"/>
      <c r="F27" s="785"/>
      <c r="G27" s="785"/>
      <c r="H27" s="785"/>
      <c r="I27" s="785"/>
      <c r="J27" s="785"/>
      <c r="K27" s="785"/>
      <c r="L27" s="785"/>
      <c r="M27" s="785"/>
      <c r="N27" s="785"/>
      <c r="O27" s="785"/>
      <c r="P27" s="785"/>
      <c r="Q27" s="785"/>
      <c r="R27" s="248"/>
      <c r="S27" s="248"/>
      <c r="T27" s="248"/>
      <c r="U27" s="248"/>
      <c r="V27" s="248"/>
      <c r="W27" s="248"/>
      <c r="X27" s="248"/>
      <c r="Y27" s="248"/>
      <c r="Z27" s="248"/>
      <c r="AA27" s="248"/>
      <c r="AB27" s="248"/>
      <c r="AC27" s="248"/>
      <c r="AD27" s="248"/>
      <c r="AE27" s="248"/>
      <c r="AF27" s="248"/>
      <c r="AG27" s="248"/>
      <c r="AH27" s="248"/>
      <c r="AI27" s="248"/>
      <c r="AJ27" s="248"/>
      <c r="AK27" s="249"/>
      <c r="AM27" s="96"/>
      <c r="AN27" s="96"/>
      <c r="AO27" s="26"/>
      <c r="AP27" s="203"/>
    </row>
    <row r="28" spans="1:60" ht="15.75" customHeight="1" thickBot="1" x14ac:dyDescent="0.55000000000000004">
      <c r="A28" s="250"/>
      <c r="B28" s="786" t="s">
        <v>83</v>
      </c>
      <c r="C28" s="786"/>
      <c r="D28" s="786"/>
      <c r="E28" s="786"/>
      <c r="F28" s="786"/>
      <c r="G28" s="786"/>
      <c r="H28" s="786"/>
      <c r="I28" s="786"/>
      <c r="J28" s="786"/>
      <c r="K28" s="786"/>
      <c r="L28" s="786"/>
      <c r="M28" s="786"/>
      <c r="N28" s="786"/>
      <c r="O28" s="786"/>
      <c r="P28" s="786"/>
      <c r="Q28" s="786"/>
      <c r="R28" s="251"/>
      <c r="S28" s="251"/>
      <c r="T28" s="251"/>
      <c r="U28" s="251"/>
      <c r="V28" s="251"/>
      <c r="W28" s="251"/>
      <c r="X28" s="251"/>
      <c r="Y28" s="251"/>
      <c r="Z28" s="251"/>
      <c r="AA28" s="251"/>
      <c r="AB28" s="251"/>
      <c r="AC28" s="251"/>
      <c r="AD28" s="251"/>
      <c r="AE28" s="251"/>
      <c r="AF28" s="251"/>
      <c r="AG28" s="251"/>
      <c r="AH28" s="251"/>
      <c r="AI28" s="251"/>
      <c r="AJ28" s="251"/>
      <c r="AK28" s="252"/>
      <c r="AL28" s="7"/>
      <c r="AM28" s="96"/>
      <c r="AN28" s="96"/>
      <c r="AO28" s="26"/>
      <c r="AP28" s="203"/>
      <c r="AQ28" s="7"/>
      <c r="AR28" s="7"/>
      <c r="AS28" s="7"/>
      <c r="AT28" s="7"/>
      <c r="AU28" s="7"/>
      <c r="AV28" s="7"/>
      <c r="AW28" s="7"/>
      <c r="AX28" s="7"/>
      <c r="AY28" s="7"/>
      <c r="AZ28" s="7"/>
      <c r="BA28" s="7"/>
      <c r="BB28" s="7"/>
      <c r="BC28" s="7"/>
      <c r="BD28" s="7"/>
      <c r="BE28" s="7"/>
      <c r="BF28" s="7"/>
      <c r="BG28" s="7"/>
      <c r="BH28" s="7"/>
    </row>
    <row r="29" spans="1:60" ht="16.5" customHeight="1" x14ac:dyDescent="0.5">
      <c r="A29" s="255"/>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7"/>
      <c r="AL29" s="7"/>
      <c r="AM29" s="96"/>
      <c r="AN29" s="96"/>
      <c r="AO29" s="26"/>
      <c r="AP29" s="203"/>
      <c r="AQ29" s="7"/>
      <c r="AR29" s="7"/>
      <c r="AS29" s="7"/>
      <c r="AT29" s="7"/>
      <c r="AU29" s="7"/>
      <c r="AV29" s="7"/>
      <c r="AW29" s="7"/>
      <c r="AX29" s="7"/>
      <c r="AY29" s="7"/>
      <c r="AZ29" s="7"/>
      <c r="BA29" s="7"/>
      <c r="BB29" s="7"/>
      <c r="BC29" s="7"/>
      <c r="BD29" s="7"/>
      <c r="BE29" s="7"/>
      <c r="BF29" s="7"/>
      <c r="BG29" s="7"/>
      <c r="BH29" s="7"/>
    </row>
    <row r="30" spans="1:60" ht="15.75" customHeight="1" x14ac:dyDescent="0.5">
      <c r="A30" s="8"/>
      <c r="B30" s="776" t="s">
        <v>84</v>
      </c>
      <c r="C30" s="777"/>
      <c r="D30" s="777"/>
      <c r="E30" s="777"/>
      <c r="F30" s="777"/>
      <c r="G30" s="777"/>
      <c r="H30" s="777"/>
      <c r="I30" s="777"/>
      <c r="J30" s="777"/>
      <c r="K30" s="777"/>
      <c r="L30" s="777"/>
      <c r="M30" s="777"/>
      <c r="N30" s="777"/>
      <c r="O30" s="777"/>
      <c r="P30" s="777"/>
      <c r="Q30" s="777"/>
      <c r="R30" s="260"/>
      <c r="S30" s="260"/>
      <c r="T30" s="260"/>
      <c r="U30" s="260"/>
      <c r="V30" s="260"/>
      <c r="W30" s="260"/>
      <c r="X30" s="260"/>
      <c r="Y30" s="260"/>
      <c r="Z30" s="260"/>
      <c r="AA30" s="260"/>
      <c r="AB30" s="260"/>
      <c r="AC30" s="260"/>
      <c r="AD30" s="260"/>
      <c r="AE30" s="260"/>
      <c r="AF30" s="260"/>
      <c r="AG30" s="260"/>
      <c r="AH30" s="260"/>
      <c r="AI30" s="260"/>
      <c r="AJ30" s="265"/>
      <c r="AK30" s="253"/>
      <c r="AL30" s="7"/>
      <c r="AM30" s="96"/>
      <c r="AN30" s="96"/>
      <c r="AO30" s="26"/>
      <c r="AP30" s="203"/>
      <c r="AQ30" s="7"/>
      <c r="AR30" s="7"/>
      <c r="AS30" s="7"/>
      <c r="AT30" s="7"/>
      <c r="AU30" s="7"/>
      <c r="AV30" s="7"/>
      <c r="AW30" s="7"/>
      <c r="AX30" s="7"/>
      <c r="AY30" s="7"/>
      <c r="AZ30" s="7"/>
      <c r="BA30" s="7"/>
      <c r="BB30" s="7"/>
      <c r="BC30" s="7"/>
      <c r="BD30" s="7"/>
      <c r="BE30" s="7"/>
      <c r="BF30" s="7"/>
      <c r="BG30" s="7"/>
      <c r="BH30" s="7"/>
    </row>
    <row r="31" spans="1:60" x14ac:dyDescent="0.5">
      <c r="A31" s="8"/>
      <c r="B31" s="239" t="s">
        <v>85</v>
      </c>
      <c r="C31" s="129"/>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6" t="s">
        <v>86</v>
      </c>
      <c r="AL31" s="7"/>
      <c r="AM31" s="96"/>
      <c r="AN31" s="96"/>
      <c r="AO31" s="26"/>
      <c r="AP31" s="203"/>
      <c r="AQ31" s="7"/>
      <c r="AR31" s="7"/>
      <c r="AS31" s="7"/>
      <c r="AT31" s="7"/>
      <c r="AU31" s="7"/>
      <c r="AV31" s="7"/>
      <c r="AW31" s="7"/>
      <c r="AX31" s="7"/>
      <c r="AY31" s="7"/>
      <c r="AZ31" s="7"/>
      <c r="BA31" s="7"/>
      <c r="BB31" s="7"/>
      <c r="BC31" s="7"/>
      <c r="BD31" s="7"/>
      <c r="BE31" s="7"/>
      <c r="BF31" s="7"/>
      <c r="BG31" s="7"/>
      <c r="BH31" s="7"/>
    </row>
    <row r="32" spans="1:60" x14ac:dyDescent="0.5">
      <c r="A32" s="8"/>
      <c r="B32" s="239" t="s">
        <v>87</v>
      </c>
      <c r="C32" s="129"/>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c r="AK32" s="126" t="s">
        <v>88</v>
      </c>
      <c r="AL32" s="7"/>
      <c r="AM32" s="96"/>
      <c r="AN32" s="96"/>
      <c r="AO32" s="26"/>
      <c r="AP32" s="203"/>
      <c r="AQ32" s="7"/>
      <c r="AR32" s="7"/>
      <c r="AS32" s="7"/>
      <c r="AT32" s="7"/>
      <c r="AU32" s="7"/>
      <c r="AV32" s="7"/>
      <c r="AW32" s="7"/>
      <c r="AX32" s="7"/>
      <c r="AY32" s="7"/>
      <c r="AZ32" s="7"/>
      <c r="BA32" s="7"/>
      <c r="BB32" s="7"/>
      <c r="BC32" s="7"/>
      <c r="BD32" s="7"/>
      <c r="BE32" s="7"/>
      <c r="BF32" s="7"/>
      <c r="BG32" s="7"/>
      <c r="BH32" s="7"/>
    </row>
    <row r="33" spans="1:60" x14ac:dyDescent="0.5">
      <c r="A33" s="8"/>
      <c r="B33" s="239" t="s">
        <v>89</v>
      </c>
      <c r="C33" s="129"/>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c r="AJ33" s="129"/>
      <c r="AK33" s="126" t="s">
        <v>90</v>
      </c>
      <c r="AL33" s="7"/>
      <c r="AM33" s="96"/>
      <c r="AN33" s="96"/>
      <c r="AO33" s="26"/>
      <c r="AP33" s="203"/>
      <c r="AQ33" s="7"/>
      <c r="AR33" s="7"/>
      <c r="AS33" s="7"/>
      <c r="AT33" s="7"/>
      <c r="AU33" s="7"/>
      <c r="AV33" s="7"/>
      <c r="AW33" s="7"/>
      <c r="AX33" s="7"/>
      <c r="AY33" s="7"/>
      <c r="AZ33" s="7"/>
      <c r="BA33" s="7"/>
      <c r="BB33" s="7"/>
      <c r="BC33" s="7"/>
      <c r="BD33" s="7"/>
      <c r="BE33" s="7"/>
      <c r="BF33" s="7"/>
      <c r="BG33" s="7"/>
      <c r="BH33" s="7"/>
    </row>
    <row r="34" spans="1:60" x14ac:dyDescent="0.5">
      <c r="A34" s="8"/>
      <c r="B34" s="254" t="s">
        <v>91</v>
      </c>
      <c r="C34" s="129"/>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c r="AJ34" s="129"/>
      <c r="AK34" s="126" t="s">
        <v>92</v>
      </c>
      <c r="AL34" s="7"/>
      <c r="AM34" s="96"/>
      <c r="AN34" s="96"/>
      <c r="AO34" s="26"/>
      <c r="AP34" s="203"/>
      <c r="AQ34" s="7"/>
      <c r="AR34" s="7"/>
      <c r="AS34" s="7"/>
      <c r="AT34" s="7"/>
      <c r="AU34" s="7"/>
      <c r="AV34" s="7"/>
      <c r="AW34" s="7"/>
      <c r="AX34" s="7"/>
      <c r="AY34" s="7"/>
      <c r="AZ34" s="7"/>
      <c r="BA34" s="7"/>
      <c r="BB34" s="7"/>
      <c r="BC34" s="7"/>
      <c r="BD34" s="7"/>
      <c r="BE34" s="7"/>
      <c r="BF34" s="7"/>
      <c r="BG34" s="7"/>
      <c r="BH34" s="7"/>
    </row>
    <row r="35" spans="1:60" x14ac:dyDescent="0.5">
      <c r="A35" s="8"/>
      <c r="B35" s="239" t="s">
        <v>93</v>
      </c>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c r="AB35" s="129"/>
      <c r="AC35" s="129"/>
      <c r="AD35" s="129"/>
      <c r="AE35" s="129"/>
      <c r="AF35" s="129"/>
      <c r="AG35" s="129"/>
      <c r="AH35" s="129"/>
      <c r="AI35" s="129"/>
      <c r="AJ35" s="129"/>
      <c r="AK35" s="126" t="s">
        <v>94</v>
      </c>
      <c r="AL35" s="7"/>
      <c r="AM35" s="96"/>
      <c r="AN35" s="96"/>
      <c r="AO35" s="26"/>
      <c r="AP35" s="203"/>
      <c r="AQ35" s="7"/>
      <c r="AR35" s="7"/>
      <c r="AS35" s="7"/>
      <c r="AT35" s="7"/>
      <c r="AU35" s="7"/>
      <c r="AV35" s="7"/>
      <c r="AW35" s="7"/>
      <c r="AX35" s="7"/>
      <c r="AY35" s="7"/>
      <c r="AZ35" s="7"/>
      <c r="BA35" s="7"/>
      <c r="BB35" s="7"/>
      <c r="BC35" s="7"/>
      <c r="BD35" s="7"/>
      <c r="BE35" s="7"/>
      <c r="BF35" s="7"/>
      <c r="BG35" s="7"/>
      <c r="BH35" s="7"/>
    </row>
    <row r="36" spans="1:60" x14ac:dyDescent="0.5">
      <c r="A36" s="8"/>
      <c r="B36" s="239" t="s">
        <v>95</v>
      </c>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29"/>
      <c r="AB36" s="129"/>
      <c r="AC36" s="129"/>
      <c r="AD36" s="129"/>
      <c r="AE36" s="129"/>
      <c r="AF36" s="129"/>
      <c r="AG36" s="129"/>
      <c r="AH36" s="129"/>
      <c r="AI36" s="129"/>
      <c r="AJ36" s="129"/>
      <c r="AK36" s="126" t="s">
        <v>96</v>
      </c>
      <c r="AL36" s="7"/>
      <c r="AM36" s="96"/>
      <c r="AN36" s="96"/>
      <c r="AO36" s="26"/>
      <c r="AP36" s="203"/>
      <c r="AQ36" s="7"/>
      <c r="AR36" s="7"/>
      <c r="AS36" s="7"/>
      <c r="AT36" s="7"/>
      <c r="AU36" s="7"/>
      <c r="AV36" s="7"/>
      <c r="AW36" s="7"/>
      <c r="AX36" s="7"/>
      <c r="AY36" s="7"/>
      <c r="AZ36" s="7"/>
      <c r="BA36" s="7"/>
      <c r="BB36" s="7"/>
      <c r="BC36" s="7"/>
      <c r="BD36" s="7"/>
      <c r="BE36" s="7"/>
      <c r="BF36" s="7"/>
      <c r="BG36" s="7"/>
      <c r="BH36" s="7"/>
    </row>
    <row r="37" spans="1:60" x14ac:dyDescent="0.5">
      <c r="A37" s="8"/>
      <c r="B37" s="254" t="s">
        <v>97</v>
      </c>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c r="AB37" s="129"/>
      <c r="AC37" s="129"/>
      <c r="AD37" s="129"/>
      <c r="AE37" s="129"/>
      <c r="AF37" s="129"/>
      <c r="AG37" s="129"/>
      <c r="AH37" s="129"/>
      <c r="AI37" s="129"/>
      <c r="AJ37" s="129"/>
      <c r="AK37" s="126" t="s">
        <v>98</v>
      </c>
      <c r="AL37" s="7"/>
      <c r="AM37" s="96"/>
      <c r="AN37" s="96"/>
      <c r="AO37" s="26"/>
      <c r="AP37" s="203"/>
      <c r="AQ37" s="7"/>
      <c r="AR37" s="7"/>
      <c r="AS37" s="7"/>
      <c r="AT37" s="7"/>
      <c r="AU37" s="7"/>
      <c r="AV37" s="7"/>
      <c r="AW37" s="7"/>
      <c r="AX37" s="7"/>
      <c r="AY37" s="7"/>
      <c r="AZ37" s="7"/>
      <c r="BA37" s="7"/>
      <c r="BB37" s="7"/>
      <c r="BC37" s="7"/>
      <c r="BD37" s="7"/>
      <c r="BE37" s="7"/>
      <c r="BF37" s="7"/>
      <c r="BG37" s="7"/>
      <c r="BH37" s="7"/>
    </row>
    <row r="38" spans="1:60" ht="5.25" customHeight="1" x14ac:dyDescent="0.5">
      <c r="A38" s="8"/>
      <c r="B38" s="188"/>
      <c r="C38" s="151"/>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151"/>
      <c r="AB38" s="151"/>
      <c r="AC38" s="151"/>
      <c r="AD38" s="151"/>
      <c r="AE38" s="151"/>
      <c r="AF38" s="151"/>
      <c r="AG38" s="151"/>
      <c r="AH38" s="151"/>
      <c r="AI38" s="151"/>
      <c r="AJ38" s="151"/>
      <c r="AK38" s="126"/>
      <c r="AL38" s="7"/>
      <c r="AM38" s="96"/>
      <c r="AN38" s="96"/>
      <c r="AO38" s="26"/>
      <c r="AP38" s="175"/>
      <c r="AQ38" s="7"/>
      <c r="AR38" s="7"/>
      <c r="AS38" s="7"/>
      <c r="AT38" s="7"/>
      <c r="AU38" s="7"/>
      <c r="AV38" s="7"/>
      <c r="AW38" s="7"/>
      <c r="AX38" s="7"/>
      <c r="AY38" s="7"/>
      <c r="AZ38" s="7"/>
      <c r="BA38" s="7"/>
      <c r="BB38" s="7"/>
      <c r="BC38" s="7"/>
      <c r="BD38" s="7"/>
      <c r="BE38" s="7"/>
      <c r="BF38" s="7"/>
      <c r="BG38" s="7"/>
      <c r="BH38" s="7"/>
    </row>
    <row r="39" spans="1:60" ht="36.75" customHeight="1" x14ac:dyDescent="0.5">
      <c r="A39" s="8"/>
      <c r="B39" s="778" t="s">
        <v>99</v>
      </c>
      <c r="C39" s="779"/>
      <c r="D39" s="779"/>
      <c r="E39" s="779"/>
      <c r="F39" s="779"/>
      <c r="G39" s="779"/>
      <c r="H39" s="779"/>
      <c r="I39" s="779"/>
      <c r="J39" s="779"/>
      <c r="K39" s="779"/>
      <c r="L39" s="779"/>
      <c r="M39" s="779"/>
      <c r="N39" s="779"/>
      <c r="O39" s="779"/>
      <c r="P39" s="779"/>
      <c r="Q39" s="779"/>
      <c r="R39" s="260"/>
      <c r="S39" s="260"/>
      <c r="T39" s="261"/>
      <c r="U39" s="261"/>
      <c r="V39" s="261"/>
      <c r="W39" s="261"/>
      <c r="X39" s="261"/>
      <c r="Y39" s="261"/>
      <c r="Z39" s="261"/>
      <c r="AA39" s="261"/>
      <c r="AB39" s="261"/>
      <c r="AC39" s="261"/>
      <c r="AD39" s="261"/>
      <c r="AE39" s="261"/>
      <c r="AF39" s="261"/>
      <c r="AG39" s="261"/>
      <c r="AH39" s="261"/>
      <c r="AI39" s="261"/>
      <c r="AJ39" s="262"/>
      <c r="AK39" s="126"/>
      <c r="AL39" s="7"/>
      <c r="AM39" s="96"/>
      <c r="AN39" s="96"/>
      <c r="AO39" s="26"/>
      <c r="AP39" s="175"/>
      <c r="AQ39" s="7"/>
      <c r="AR39" s="7"/>
      <c r="AS39" s="7"/>
      <c r="AT39" s="7"/>
      <c r="AU39" s="7"/>
      <c r="AV39" s="7"/>
      <c r="AW39" s="7"/>
      <c r="AX39" s="7"/>
      <c r="AY39" s="7"/>
      <c r="AZ39" s="7"/>
      <c r="BA39" s="7"/>
      <c r="BB39" s="7"/>
      <c r="BC39" s="7"/>
      <c r="BD39" s="7"/>
      <c r="BE39" s="7"/>
      <c r="BF39" s="7"/>
      <c r="BG39" s="7"/>
      <c r="BH39" s="7"/>
    </row>
    <row r="40" spans="1:60" ht="5.25" customHeight="1" x14ac:dyDescent="0.5">
      <c r="A40" s="8"/>
      <c r="B40" s="188"/>
      <c r="C40" s="151"/>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151"/>
      <c r="AB40" s="151"/>
      <c r="AC40" s="151"/>
      <c r="AD40" s="151"/>
      <c r="AE40" s="151"/>
      <c r="AF40" s="151"/>
      <c r="AG40" s="151"/>
      <c r="AH40" s="151"/>
      <c r="AI40" s="151"/>
      <c r="AJ40" s="151"/>
      <c r="AK40" s="126"/>
      <c r="AL40" s="7"/>
      <c r="AM40" s="96"/>
      <c r="AN40" s="96"/>
      <c r="AO40" s="26"/>
      <c r="AP40" s="175"/>
      <c r="AQ40" s="7"/>
      <c r="AR40" s="7"/>
      <c r="AS40" s="7"/>
      <c r="AT40" s="7"/>
      <c r="AU40" s="7"/>
      <c r="AV40" s="7"/>
      <c r="AW40" s="7"/>
      <c r="AX40" s="7"/>
      <c r="AY40" s="7"/>
      <c r="AZ40" s="7"/>
      <c r="BA40" s="7"/>
      <c r="BB40" s="7"/>
      <c r="BC40" s="7"/>
      <c r="BD40" s="7"/>
      <c r="BE40" s="7"/>
      <c r="BF40" s="7"/>
      <c r="BG40" s="7"/>
      <c r="BH40" s="7"/>
    </row>
    <row r="41" spans="1:60" x14ac:dyDescent="0.5">
      <c r="A41" s="8"/>
      <c r="B41" s="239" t="s">
        <v>100</v>
      </c>
      <c r="C41" s="129"/>
      <c r="D41" s="129"/>
      <c r="E41" s="129"/>
      <c r="F41" s="129"/>
      <c r="G41" s="129"/>
      <c r="H41" s="129"/>
      <c r="I41" s="129"/>
      <c r="J41" s="129"/>
      <c r="K41" s="129"/>
      <c r="L41" s="129"/>
      <c r="M41" s="129"/>
      <c r="N41" s="129"/>
      <c r="O41" s="129"/>
      <c r="P41" s="129"/>
      <c r="Q41" s="129"/>
      <c r="R41" s="129"/>
      <c r="S41" s="368"/>
      <c r="T41" s="129"/>
      <c r="U41" s="129"/>
      <c r="V41" s="129"/>
      <c r="W41" s="129"/>
      <c r="X41" s="129"/>
      <c r="Y41" s="129"/>
      <c r="Z41" s="129"/>
      <c r="AA41" s="129"/>
      <c r="AB41" s="129"/>
      <c r="AC41" s="129"/>
      <c r="AD41" s="129"/>
      <c r="AE41" s="129"/>
      <c r="AF41" s="129"/>
      <c r="AG41" s="129"/>
      <c r="AH41" s="129"/>
      <c r="AI41" s="129"/>
      <c r="AJ41" s="129"/>
      <c r="AK41" s="126" t="s">
        <v>101</v>
      </c>
      <c r="AL41" s="7"/>
      <c r="AM41" s="96"/>
      <c r="AN41" s="96"/>
      <c r="AO41" s="26"/>
      <c r="AP41" s="175"/>
      <c r="AQ41" s="7"/>
      <c r="AR41" s="7"/>
      <c r="AS41" s="7"/>
      <c r="AT41" s="7"/>
      <c r="AU41" s="7"/>
      <c r="AV41" s="7"/>
      <c r="AW41" s="7"/>
      <c r="AX41" s="7"/>
      <c r="AY41" s="7"/>
      <c r="AZ41" s="7"/>
      <c r="BA41" s="7"/>
      <c r="BB41" s="7"/>
      <c r="BC41" s="7"/>
      <c r="BD41" s="7"/>
      <c r="BE41" s="7"/>
      <c r="BF41" s="7"/>
      <c r="BG41" s="7"/>
      <c r="BH41" s="7"/>
    </row>
    <row r="42" spans="1:60" x14ac:dyDescent="0.5">
      <c r="A42" s="8"/>
      <c r="B42" s="239" t="s">
        <v>102</v>
      </c>
      <c r="C42" s="129"/>
      <c r="D42" s="129"/>
      <c r="E42" s="129"/>
      <c r="F42" s="129"/>
      <c r="G42" s="129"/>
      <c r="H42" s="129"/>
      <c r="I42" s="129"/>
      <c r="J42" s="129"/>
      <c r="K42" s="129"/>
      <c r="L42" s="129"/>
      <c r="M42" s="129"/>
      <c r="N42" s="129"/>
      <c r="O42" s="129"/>
      <c r="P42" s="129"/>
      <c r="Q42" s="129"/>
      <c r="R42" s="129"/>
      <c r="S42" s="368"/>
      <c r="T42" s="129"/>
      <c r="U42" s="129"/>
      <c r="V42" s="129"/>
      <c r="W42" s="129"/>
      <c r="X42" s="129"/>
      <c r="Y42" s="129"/>
      <c r="Z42" s="129"/>
      <c r="AA42" s="129"/>
      <c r="AB42" s="129"/>
      <c r="AC42" s="129"/>
      <c r="AD42" s="129"/>
      <c r="AE42" s="129"/>
      <c r="AF42" s="129"/>
      <c r="AG42" s="129"/>
      <c r="AH42" s="129"/>
      <c r="AI42" s="129"/>
      <c r="AJ42" s="129"/>
      <c r="AK42" s="126" t="s">
        <v>101</v>
      </c>
      <c r="AL42" s="7"/>
      <c r="AM42" s="96"/>
      <c r="AN42" s="96"/>
      <c r="AO42" s="26"/>
      <c r="AP42" s="175"/>
      <c r="AQ42" s="7"/>
      <c r="AR42" s="7"/>
      <c r="AS42" s="7"/>
      <c r="AT42" s="7"/>
      <c r="AU42" s="7"/>
      <c r="AV42" s="7"/>
      <c r="AW42" s="7"/>
      <c r="AX42" s="7"/>
      <c r="AY42" s="7"/>
      <c r="AZ42" s="7"/>
      <c r="BA42" s="7"/>
      <c r="BB42" s="7"/>
      <c r="BC42" s="7"/>
      <c r="BD42" s="7"/>
      <c r="BE42" s="7"/>
      <c r="BF42" s="7"/>
      <c r="BG42" s="7"/>
      <c r="BH42" s="7"/>
    </row>
    <row r="43" spans="1:60" x14ac:dyDescent="0.5">
      <c r="A43" s="8"/>
      <c r="B43" s="239" t="s">
        <v>103</v>
      </c>
      <c r="C43" s="129"/>
      <c r="D43" s="129"/>
      <c r="E43" s="129"/>
      <c r="F43" s="129"/>
      <c r="G43" s="129"/>
      <c r="H43" s="129"/>
      <c r="I43" s="129"/>
      <c r="J43" s="129"/>
      <c r="K43" s="129"/>
      <c r="L43" s="129"/>
      <c r="M43" s="129"/>
      <c r="N43" s="129"/>
      <c r="O43" s="129"/>
      <c r="P43" s="129"/>
      <c r="Q43" s="129"/>
      <c r="R43" s="129"/>
      <c r="S43" s="368"/>
      <c r="T43" s="129"/>
      <c r="U43" s="129"/>
      <c r="V43" s="129"/>
      <c r="W43" s="129"/>
      <c r="X43" s="129"/>
      <c r="Y43" s="129"/>
      <c r="Z43" s="129"/>
      <c r="AA43" s="129"/>
      <c r="AB43" s="129"/>
      <c r="AC43" s="129"/>
      <c r="AD43" s="129"/>
      <c r="AE43" s="129"/>
      <c r="AF43" s="129"/>
      <c r="AG43" s="129"/>
      <c r="AH43" s="129"/>
      <c r="AI43" s="129"/>
      <c r="AJ43" s="129"/>
      <c r="AK43" s="126" t="s">
        <v>104</v>
      </c>
      <c r="AL43" s="7"/>
      <c r="AM43" s="96"/>
      <c r="AN43" s="96"/>
      <c r="AO43" s="26"/>
      <c r="AP43" s="175"/>
      <c r="AQ43" s="7"/>
      <c r="AR43" s="7"/>
      <c r="AS43" s="7"/>
      <c r="AT43" s="7"/>
      <c r="AU43" s="7"/>
      <c r="AV43" s="7"/>
      <c r="AW43" s="7"/>
      <c r="AX43" s="7"/>
      <c r="AY43" s="7"/>
      <c r="AZ43" s="7"/>
      <c r="BA43" s="7"/>
      <c r="BB43" s="7"/>
      <c r="BC43" s="7"/>
      <c r="BD43" s="7"/>
      <c r="BE43" s="7"/>
      <c r="BF43" s="7"/>
      <c r="BG43" s="7"/>
      <c r="BH43" s="7"/>
    </row>
    <row r="44" spans="1:60" x14ac:dyDescent="0.5">
      <c r="A44" s="8"/>
      <c r="B44" s="239" t="s">
        <v>105</v>
      </c>
      <c r="C44" s="129"/>
      <c r="D44" s="129"/>
      <c r="E44" s="129"/>
      <c r="F44" s="129"/>
      <c r="G44" s="129"/>
      <c r="H44" s="129"/>
      <c r="I44" s="129"/>
      <c r="J44" s="129"/>
      <c r="K44" s="129"/>
      <c r="L44" s="129"/>
      <c r="M44" s="129"/>
      <c r="N44" s="129"/>
      <c r="O44" s="129"/>
      <c r="P44" s="129"/>
      <c r="Q44" s="129"/>
      <c r="R44" s="129"/>
      <c r="S44" s="368"/>
      <c r="T44" s="129"/>
      <c r="U44" s="129"/>
      <c r="V44" s="129"/>
      <c r="W44" s="129"/>
      <c r="X44" s="129"/>
      <c r="Y44" s="129"/>
      <c r="Z44" s="129"/>
      <c r="AA44" s="129"/>
      <c r="AB44" s="129"/>
      <c r="AC44" s="129"/>
      <c r="AD44" s="129"/>
      <c r="AE44" s="129"/>
      <c r="AF44" s="129"/>
      <c r="AG44" s="129"/>
      <c r="AH44" s="129"/>
      <c r="AI44" s="129"/>
      <c r="AJ44" s="129"/>
      <c r="AK44" s="126" t="s">
        <v>106</v>
      </c>
      <c r="AL44" s="7"/>
      <c r="AM44" s="96"/>
      <c r="AN44" s="96"/>
      <c r="AO44" s="26"/>
      <c r="AP44" s="175"/>
      <c r="AQ44" s="7"/>
      <c r="AR44" s="7"/>
      <c r="AS44" s="7"/>
      <c r="AT44" s="7"/>
      <c r="AU44" s="7"/>
      <c r="AV44" s="7"/>
      <c r="AW44" s="7"/>
      <c r="AX44" s="7"/>
      <c r="AY44" s="7"/>
      <c r="AZ44" s="7"/>
      <c r="BA44" s="7"/>
      <c r="BB44" s="7"/>
      <c r="BC44" s="7"/>
      <c r="BD44" s="7"/>
      <c r="BE44" s="7"/>
      <c r="BF44" s="7"/>
      <c r="BG44" s="7"/>
      <c r="BH44" s="7"/>
    </row>
    <row r="45" spans="1:60" ht="5.25" customHeight="1" x14ac:dyDescent="0.5">
      <c r="A45" s="8"/>
      <c r="B45" s="263"/>
      <c r="C45" s="258"/>
      <c r="D45" s="258"/>
      <c r="E45" s="258"/>
      <c r="F45" s="258"/>
      <c r="G45" s="258"/>
      <c r="H45" s="258"/>
      <c r="I45" s="258"/>
      <c r="J45" s="258"/>
      <c r="K45" s="258"/>
      <c r="L45" s="258"/>
      <c r="M45" s="258"/>
      <c r="N45" s="258"/>
      <c r="O45" s="258"/>
      <c r="P45" s="258"/>
      <c r="Q45" s="258"/>
      <c r="R45" s="258"/>
      <c r="S45" s="258"/>
      <c r="T45" s="240"/>
      <c r="U45" s="240"/>
      <c r="V45" s="240"/>
      <c r="W45" s="240"/>
      <c r="X45" s="240"/>
      <c r="Y45" s="240"/>
      <c r="Z45" s="240"/>
      <c r="AA45" s="240"/>
      <c r="AB45" s="240"/>
      <c r="AC45" s="240"/>
      <c r="AD45" s="240"/>
      <c r="AE45" s="240"/>
      <c r="AF45" s="240"/>
      <c r="AG45" s="240"/>
      <c r="AH45" s="240"/>
      <c r="AI45" s="240"/>
      <c r="AJ45" s="240"/>
      <c r="AK45" s="126"/>
      <c r="AL45" s="7"/>
      <c r="AM45" s="96"/>
      <c r="AN45" s="96"/>
      <c r="AO45" s="7"/>
      <c r="AP45" s="7"/>
      <c r="AQ45" s="7"/>
      <c r="AR45" s="7"/>
      <c r="AS45" s="7"/>
      <c r="AT45" s="7"/>
      <c r="AU45" s="7"/>
      <c r="AV45" s="7"/>
      <c r="AW45" s="7"/>
      <c r="AX45" s="7"/>
      <c r="AY45" s="7"/>
      <c r="AZ45" s="7"/>
      <c r="BA45" s="7"/>
      <c r="BB45" s="7"/>
      <c r="BC45" s="7"/>
      <c r="BD45" s="7"/>
      <c r="BE45" s="7"/>
      <c r="BF45" s="7"/>
      <c r="BG45" s="7"/>
      <c r="BH45" s="7"/>
    </row>
    <row r="46" spans="1:60" ht="19.75" customHeight="1" x14ac:dyDescent="0.5">
      <c r="A46" s="8"/>
      <c r="B46" s="776" t="s">
        <v>107</v>
      </c>
      <c r="C46" s="777"/>
      <c r="D46" s="777"/>
      <c r="E46" s="777"/>
      <c r="F46" s="777"/>
      <c r="G46" s="777"/>
      <c r="H46" s="777"/>
      <c r="I46" s="777"/>
      <c r="J46" s="777"/>
      <c r="K46" s="777"/>
      <c r="L46" s="777"/>
      <c r="M46" s="777"/>
      <c r="N46" s="777"/>
      <c r="O46" s="777"/>
      <c r="P46" s="777"/>
      <c r="Q46" s="777"/>
      <c r="R46" s="260"/>
      <c r="S46" s="260"/>
      <c r="T46" s="261"/>
      <c r="U46" s="261"/>
      <c r="V46" s="261"/>
      <c r="W46" s="261"/>
      <c r="X46" s="261"/>
      <c r="Y46" s="261"/>
      <c r="Z46" s="261"/>
      <c r="AA46" s="261"/>
      <c r="AB46" s="261"/>
      <c r="AC46" s="261"/>
      <c r="AD46" s="261"/>
      <c r="AE46" s="261"/>
      <c r="AF46" s="261"/>
      <c r="AG46" s="261"/>
      <c r="AH46" s="261"/>
      <c r="AI46" s="261"/>
      <c r="AJ46" s="262"/>
      <c r="AK46" s="126"/>
      <c r="AL46" s="7"/>
      <c r="AM46" s="96"/>
      <c r="AN46" s="96"/>
      <c r="AO46" s="26"/>
      <c r="AP46" s="175"/>
      <c r="AQ46" s="7"/>
      <c r="AR46" s="7"/>
      <c r="AS46" s="7"/>
      <c r="AT46" s="7"/>
      <c r="AU46" s="7"/>
      <c r="AV46" s="7"/>
      <c r="AW46" s="7"/>
      <c r="AX46" s="7"/>
      <c r="AY46" s="7"/>
      <c r="AZ46" s="7"/>
      <c r="BA46" s="7"/>
      <c r="BB46" s="7"/>
      <c r="BC46" s="7"/>
      <c r="BD46" s="7"/>
      <c r="BE46" s="7"/>
      <c r="BF46" s="7"/>
      <c r="BG46" s="7"/>
      <c r="BH46" s="7"/>
    </row>
    <row r="47" spans="1:60" ht="5.25" customHeight="1" x14ac:dyDescent="0.5">
      <c r="A47" s="8"/>
      <c r="B47" s="264"/>
      <c r="C47" s="259"/>
      <c r="D47" s="259"/>
      <c r="E47" s="259"/>
      <c r="F47" s="259"/>
      <c r="G47" s="259"/>
      <c r="H47" s="259"/>
      <c r="I47" s="259"/>
      <c r="J47" s="240"/>
      <c r="K47" s="240"/>
      <c r="L47" s="240"/>
      <c r="M47" s="240"/>
      <c r="N47" s="240"/>
      <c r="O47" s="240"/>
      <c r="P47" s="240"/>
      <c r="Q47" s="240"/>
      <c r="R47" s="240"/>
      <c r="S47" s="240"/>
      <c r="T47" s="240"/>
      <c r="U47" s="240"/>
      <c r="V47" s="240"/>
      <c r="W47" s="240"/>
      <c r="X47" s="240"/>
      <c r="Y47" s="240"/>
      <c r="Z47" s="240"/>
      <c r="AA47" s="240"/>
      <c r="AB47" s="240"/>
      <c r="AC47" s="240"/>
      <c r="AD47" s="240"/>
      <c r="AE47" s="240"/>
      <c r="AF47" s="240"/>
      <c r="AG47" s="240"/>
      <c r="AH47" s="240"/>
      <c r="AI47" s="240"/>
      <c r="AJ47" s="240"/>
      <c r="AK47" s="126"/>
      <c r="AL47" s="7"/>
      <c r="AM47" s="96"/>
      <c r="AN47" s="96"/>
      <c r="AO47" s="7"/>
      <c r="AP47" s="7"/>
      <c r="AQ47" s="7"/>
      <c r="AR47" s="7"/>
      <c r="AS47" s="7"/>
      <c r="AT47" s="7"/>
      <c r="AU47" s="7"/>
      <c r="AV47" s="7"/>
      <c r="AW47" s="7"/>
      <c r="AX47" s="7"/>
      <c r="AY47" s="7"/>
      <c r="AZ47" s="7"/>
      <c r="BA47" s="7"/>
      <c r="BB47" s="7"/>
      <c r="BC47" s="7"/>
      <c r="BD47" s="7"/>
      <c r="BE47" s="7"/>
      <c r="BF47" s="7"/>
      <c r="BG47" s="7"/>
      <c r="BH47" s="7"/>
    </row>
    <row r="48" spans="1:60" x14ac:dyDescent="0.5">
      <c r="A48" s="8"/>
      <c r="B48" s="254" t="s">
        <v>108</v>
      </c>
      <c r="C48" s="232" t="s">
        <v>109</v>
      </c>
      <c r="D48" s="232" t="s">
        <v>109</v>
      </c>
      <c r="E48" s="232" t="s">
        <v>109</v>
      </c>
      <c r="F48" s="232" t="s">
        <v>109</v>
      </c>
      <c r="G48" s="232" t="s">
        <v>109</v>
      </c>
      <c r="H48" s="232" t="s">
        <v>109</v>
      </c>
      <c r="I48" s="232" t="s">
        <v>109</v>
      </c>
      <c r="J48" s="129" t="s">
        <v>109</v>
      </c>
      <c r="K48" s="129" t="s">
        <v>109</v>
      </c>
      <c r="L48" s="129" t="s">
        <v>109</v>
      </c>
      <c r="M48" s="129" t="s">
        <v>109</v>
      </c>
      <c r="N48" s="129" t="s">
        <v>109</v>
      </c>
      <c r="O48" s="129" t="s">
        <v>109</v>
      </c>
      <c r="P48" s="129" t="s">
        <v>109</v>
      </c>
      <c r="Q48" s="129" t="s">
        <v>109</v>
      </c>
      <c r="R48" s="129" t="s">
        <v>109</v>
      </c>
      <c r="S48" s="129" t="s">
        <v>109</v>
      </c>
      <c r="T48" s="129" t="s">
        <v>109</v>
      </c>
      <c r="U48" s="129" t="s">
        <v>109</v>
      </c>
      <c r="V48" s="129" t="s">
        <v>109</v>
      </c>
      <c r="W48" s="129" t="s">
        <v>109</v>
      </c>
      <c r="X48" s="129" t="s">
        <v>109</v>
      </c>
      <c r="Y48" s="129" t="s">
        <v>109</v>
      </c>
      <c r="Z48" s="129" t="s">
        <v>109</v>
      </c>
      <c r="AA48" s="129" t="s">
        <v>109</v>
      </c>
      <c r="AB48" s="129" t="s">
        <v>109</v>
      </c>
      <c r="AC48" s="129" t="s">
        <v>109</v>
      </c>
      <c r="AD48" s="129" t="s">
        <v>109</v>
      </c>
      <c r="AE48" s="129" t="s">
        <v>109</v>
      </c>
      <c r="AF48" s="129" t="s">
        <v>109</v>
      </c>
      <c r="AG48" s="129" t="s">
        <v>109</v>
      </c>
      <c r="AH48" s="129" t="s">
        <v>109</v>
      </c>
      <c r="AI48" s="129" t="s">
        <v>109</v>
      </c>
      <c r="AJ48" s="129" t="s">
        <v>109</v>
      </c>
      <c r="AK48" s="126" t="s">
        <v>110</v>
      </c>
      <c r="AL48" s="7"/>
      <c r="AM48" s="96"/>
      <c r="AN48" s="96"/>
      <c r="AO48" s="7"/>
      <c r="AP48" s="7"/>
      <c r="AQ48" s="7"/>
      <c r="AR48" s="7"/>
      <c r="AS48" s="7"/>
      <c r="AT48" s="7"/>
      <c r="AU48" s="7"/>
      <c r="AV48" s="7"/>
      <c r="AW48" s="7"/>
      <c r="AX48" s="7"/>
      <c r="AY48" s="7"/>
      <c r="AZ48" s="7"/>
      <c r="BA48" s="7"/>
      <c r="BB48" s="7"/>
      <c r="BC48" s="7"/>
      <c r="BD48" s="7"/>
      <c r="BE48" s="7"/>
      <c r="BF48" s="7"/>
      <c r="BG48" s="7"/>
      <c r="BH48" s="7"/>
    </row>
    <row r="49" spans="1:60" x14ac:dyDescent="0.5">
      <c r="A49" s="8"/>
      <c r="B49" s="254" t="s">
        <v>111</v>
      </c>
      <c r="C49" s="129" t="s">
        <v>109</v>
      </c>
      <c r="D49" s="129" t="s">
        <v>109</v>
      </c>
      <c r="E49" s="129" t="s">
        <v>109</v>
      </c>
      <c r="F49" s="129" t="s">
        <v>109</v>
      </c>
      <c r="G49" s="129" t="s">
        <v>109</v>
      </c>
      <c r="H49" s="129" t="s">
        <v>109</v>
      </c>
      <c r="I49" s="129" t="s">
        <v>109</v>
      </c>
      <c r="J49" s="129" t="s">
        <v>109</v>
      </c>
      <c r="K49" s="129" t="s">
        <v>109</v>
      </c>
      <c r="L49" s="129" t="s">
        <v>109</v>
      </c>
      <c r="M49" s="129" t="s">
        <v>109</v>
      </c>
      <c r="N49" s="129" t="s">
        <v>109</v>
      </c>
      <c r="O49" s="129" t="s">
        <v>109</v>
      </c>
      <c r="P49" s="129" t="s">
        <v>109</v>
      </c>
      <c r="Q49" s="129" t="s">
        <v>109</v>
      </c>
      <c r="R49" s="129" t="s">
        <v>109</v>
      </c>
      <c r="S49" s="129" t="s">
        <v>109</v>
      </c>
      <c r="T49" s="129" t="s">
        <v>109</v>
      </c>
      <c r="U49" s="129" t="s">
        <v>109</v>
      </c>
      <c r="V49" s="129" t="s">
        <v>109</v>
      </c>
      <c r="W49" s="129" t="s">
        <v>109</v>
      </c>
      <c r="X49" s="129" t="s">
        <v>109</v>
      </c>
      <c r="Y49" s="129" t="s">
        <v>109</v>
      </c>
      <c r="Z49" s="129" t="s">
        <v>109</v>
      </c>
      <c r="AA49" s="129" t="s">
        <v>109</v>
      </c>
      <c r="AB49" s="129" t="s">
        <v>109</v>
      </c>
      <c r="AC49" s="129" t="s">
        <v>109</v>
      </c>
      <c r="AD49" s="129" t="s">
        <v>109</v>
      </c>
      <c r="AE49" s="129" t="s">
        <v>109</v>
      </c>
      <c r="AF49" s="129" t="s">
        <v>109</v>
      </c>
      <c r="AG49" s="129" t="s">
        <v>109</v>
      </c>
      <c r="AH49" s="129" t="s">
        <v>109</v>
      </c>
      <c r="AI49" s="129" t="s">
        <v>109</v>
      </c>
      <c r="AJ49" s="129" t="s">
        <v>109</v>
      </c>
      <c r="AK49" s="126" t="s">
        <v>112</v>
      </c>
      <c r="AL49" s="7"/>
      <c r="AM49" s="96"/>
      <c r="AN49" s="96"/>
      <c r="AO49" s="7"/>
      <c r="AP49" s="7"/>
      <c r="AQ49" s="7"/>
      <c r="AR49" s="7"/>
      <c r="AS49" s="7"/>
      <c r="AT49" s="7"/>
      <c r="AU49" s="7"/>
      <c r="AV49" s="7"/>
      <c r="AW49" s="7"/>
      <c r="AX49" s="7"/>
      <c r="AY49" s="7"/>
      <c r="AZ49" s="7"/>
      <c r="BA49" s="7"/>
      <c r="BB49" s="7"/>
      <c r="BC49" s="7"/>
      <c r="BD49" s="7"/>
      <c r="BE49" s="7"/>
      <c r="BF49" s="7"/>
      <c r="BG49" s="7"/>
      <c r="BH49" s="7"/>
    </row>
    <row r="50" spans="1:60" x14ac:dyDescent="0.5">
      <c r="A50" s="8"/>
      <c r="B50" s="254" t="s">
        <v>113</v>
      </c>
      <c r="C50" s="129" t="s">
        <v>109</v>
      </c>
      <c r="D50" s="129" t="s">
        <v>109</v>
      </c>
      <c r="E50" s="129" t="s">
        <v>109</v>
      </c>
      <c r="F50" s="129" t="s">
        <v>109</v>
      </c>
      <c r="G50" s="129" t="s">
        <v>109</v>
      </c>
      <c r="H50" s="129" t="s">
        <v>109</v>
      </c>
      <c r="I50" s="129" t="s">
        <v>109</v>
      </c>
      <c r="J50" s="129" t="s">
        <v>109</v>
      </c>
      <c r="K50" s="129" t="s">
        <v>109</v>
      </c>
      <c r="L50" s="129" t="s">
        <v>109</v>
      </c>
      <c r="M50" s="129" t="s">
        <v>109</v>
      </c>
      <c r="N50" s="129" t="s">
        <v>109</v>
      </c>
      <c r="O50" s="129" t="s">
        <v>109</v>
      </c>
      <c r="P50" s="129" t="s">
        <v>109</v>
      </c>
      <c r="Q50" s="129" t="s">
        <v>109</v>
      </c>
      <c r="R50" s="129" t="s">
        <v>109</v>
      </c>
      <c r="S50" s="129" t="s">
        <v>109</v>
      </c>
      <c r="T50" s="129" t="s">
        <v>109</v>
      </c>
      <c r="U50" s="129" t="s">
        <v>109</v>
      </c>
      <c r="V50" s="129" t="s">
        <v>109</v>
      </c>
      <c r="W50" s="129" t="s">
        <v>109</v>
      </c>
      <c r="X50" s="129" t="s">
        <v>109</v>
      </c>
      <c r="Y50" s="129" t="s">
        <v>109</v>
      </c>
      <c r="Z50" s="129" t="s">
        <v>109</v>
      </c>
      <c r="AA50" s="129" t="s">
        <v>109</v>
      </c>
      <c r="AB50" s="129" t="s">
        <v>109</v>
      </c>
      <c r="AC50" s="129" t="s">
        <v>109</v>
      </c>
      <c r="AD50" s="129" t="s">
        <v>109</v>
      </c>
      <c r="AE50" s="129" t="s">
        <v>109</v>
      </c>
      <c r="AF50" s="129" t="s">
        <v>109</v>
      </c>
      <c r="AG50" s="129" t="s">
        <v>109</v>
      </c>
      <c r="AH50" s="129" t="s">
        <v>109</v>
      </c>
      <c r="AI50" s="129" t="s">
        <v>109</v>
      </c>
      <c r="AJ50" s="129" t="s">
        <v>109</v>
      </c>
      <c r="AK50" s="126" t="s">
        <v>114</v>
      </c>
      <c r="AL50" s="7"/>
      <c r="AM50" s="96"/>
      <c r="AN50" s="96"/>
      <c r="AO50" s="7"/>
      <c r="AP50" s="7"/>
      <c r="AQ50" s="7"/>
      <c r="AR50" s="7"/>
      <c r="AS50" s="7"/>
      <c r="AT50" s="7"/>
      <c r="AU50" s="7"/>
      <c r="AV50" s="7"/>
      <c r="AW50" s="7"/>
      <c r="AX50" s="7"/>
      <c r="AY50" s="7"/>
      <c r="AZ50" s="7"/>
      <c r="BA50" s="7"/>
      <c r="BB50" s="7"/>
      <c r="BC50" s="7"/>
      <c r="BD50" s="7"/>
      <c r="BE50" s="7"/>
      <c r="BF50" s="7"/>
      <c r="BG50" s="7"/>
      <c r="BH50" s="7"/>
    </row>
    <row r="51" spans="1:60" x14ac:dyDescent="0.5">
      <c r="A51" s="8"/>
      <c r="B51" s="239" t="s">
        <v>115</v>
      </c>
      <c r="C51" s="218"/>
      <c r="D51" s="218"/>
      <c r="E51" s="218"/>
      <c r="F51" s="218"/>
      <c r="G51" s="218"/>
      <c r="H51" s="218"/>
      <c r="I51" s="218"/>
      <c r="J51" s="218"/>
      <c r="K51" s="218"/>
      <c r="L51" s="218"/>
      <c r="M51" s="218"/>
      <c r="N51" s="218"/>
      <c r="O51" s="218"/>
      <c r="P51" s="218"/>
      <c r="Q51" s="218"/>
      <c r="R51" s="218"/>
      <c r="S51" s="218"/>
      <c r="T51" s="218"/>
      <c r="U51" s="218"/>
      <c r="V51" s="218"/>
      <c r="W51" s="218"/>
      <c r="X51" s="218"/>
      <c r="Y51" s="218"/>
      <c r="Z51" s="218"/>
      <c r="AA51" s="218"/>
      <c r="AB51" s="218"/>
      <c r="AC51" s="218"/>
      <c r="AD51" s="218"/>
      <c r="AE51" s="218"/>
      <c r="AF51" s="218"/>
      <c r="AG51" s="218"/>
      <c r="AH51" s="218"/>
      <c r="AI51" s="218"/>
      <c r="AJ51" s="218"/>
      <c r="AK51" s="126" t="s">
        <v>116</v>
      </c>
      <c r="AL51" s="7"/>
      <c r="AM51" s="96"/>
      <c r="AN51" s="96"/>
      <c r="AO51" s="7"/>
      <c r="AP51" s="7"/>
      <c r="AQ51" s="7"/>
      <c r="AR51" s="7"/>
      <c r="AS51" s="7"/>
      <c r="AT51" s="7"/>
      <c r="AU51" s="7"/>
      <c r="AV51" s="7"/>
      <c r="AW51" s="7"/>
      <c r="AX51" s="7"/>
      <c r="AY51" s="7"/>
      <c r="AZ51" s="7"/>
      <c r="BA51" s="7"/>
      <c r="BB51" s="7"/>
      <c r="BC51" s="7"/>
      <c r="BD51" s="7"/>
      <c r="BE51" s="7"/>
      <c r="BF51" s="7"/>
      <c r="BG51" s="7"/>
      <c r="BH51" s="7"/>
    </row>
    <row r="52" spans="1:60" ht="5.25" customHeight="1" x14ac:dyDescent="0.5">
      <c r="A52" s="8"/>
      <c r="B52" s="781"/>
      <c r="C52" s="781"/>
      <c r="D52" s="781"/>
      <c r="E52" s="781"/>
      <c r="F52" s="781"/>
      <c r="G52" s="781"/>
      <c r="H52" s="781"/>
      <c r="I52" s="781"/>
      <c r="J52" s="781"/>
      <c r="K52" s="781"/>
      <c r="L52" s="781"/>
      <c r="M52" s="781"/>
      <c r="N52" s="781"/>
      <c r="O52" s="781"/>
      <c r="P52" s="781"/>
      <c r="Q52" s="781"/>
      <c r="R52" s="781"/>
      <c r="S52" s="781"/>
      <c r="T52" s="237"/>
      <c r="U52" s="237"/>
      <c r="V52" s="237"/>
      <c r="W52" s="237"/>
      <c r="X52" s="237"/>
      <c r="Y52" s="237"/>
      <c r="Z52" s="237"/>
      <c r="AA52" s="237"/>
      <c r="AB52" s="237"/>
      <c r="AC52" s="237"/>
      <c r="AD52" s="237"/>
      <c r="AE52" s="237"/>
      <c r="AF52" s="237"/>
      <c r="AG52" s="237"/>
      <c r="AH52" s="237"/>
      <c r="AI52" s="237"/>
      <c r="AJ52" s="237"/>
      <c r="AK52" s="126"/>
      <c r="AL52" s="7"/>
      <c r="AM52" s="96"/>
      <c r="AN52" s="96"/>
      <c r="AO52" s="7"/>
      <c r="AP52" s="7"/>
      <c r="AQ52" s="7"/>
      <c r="AR52" s="7"/>
      <c r="AS52" s="7"/>
      <c r="AT52" s="7"/>
      <c r="AU52" s="7"/>
      <c r="AV52" s="7"/>
      <c r="AW52" s="7"/>
      <c r="AX52" s="7"/>
      <c r="AY52" s="7"/>
      <c r="AZ52" s="7"/>
      <c r="BA52" s="7"/>
      <c r="BB52" s="7"/>
      <c r="BC52" s="7"/>
      <c r="BD52" s="7"/>
      <c r="BE52" s="7"/>
      <c r="BF52" s="7"/>
      <c r="BG52" s="7"/>
      <c r="BH52" s="7"/>
    </row>
    <row r="53" spans="1:60" ht="93.75" customHeight="1" x14ac:dyDescent="0.5">
      <c r="A53" s="8"/>
      <c r="B53" s="28" t="str">
        <f>IF(ISTEXT(E6),"Site Notes (Site Specific):","Site Notes:")</f>
        <v>Site Notes:</v>
      </c>
      <c r="C53" s="181"/>
      <c r="D53" s="183"/>
      <c r="E53" s="183"/>
      <c r="F53" s="183"/>
      <c r="G53" s="183"/>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c r="AG53" s="183"/>
      <c r="AH53" s="183"/>
      <c r="AI53" s="183"/>
      <c r="AJ53" s="183"/>
      <c r="AK53" s="185"/>
      <c r="AL53" s="180"/>
      <c r="AM53" s="96"/>
      <c r="AN53" s="96"/>
      <c r="AO53" s="7"/>
      <c r="AP53" s="7"/>
      <c r="AQ53" s="7"/>
      <c r="AR53" s="7"/>
      <c r="AS53" s="7"/>
      <c r="AT53" s="7"/>
      <c r="AU53" s="7"/>
      <c r="AV53" s="7"/>
      <c r="AW53" s="7"/>
      <c r="AX53" s="7"/>
      <c r="AY53" s="7"/>
      <c r="AZ53" s="7"/>
      <c r="BA53" s="7"/>
      <c r="BB53" s="7"/>
      <c r="BC53" s="7"/>
      <c r="BD53" s="7"/>
      <c r="BE53" s="7"/>
      <c r="BF53" s="7"/>
      <c r="BG53" s="7"/>
      <c r="BH53" s="7"/>
    </row>
    <row r="54" spans="1:60" x14ac:dyDescent="0.5">
      <c r="A54" s="8"/>
      <c r="B54" s="186"/>
      <c r="C54" s="180"/>
      <c r="D54" s="180"/>
      <c r="E54" s="180"/>
      <c r="F54" s="180"/>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s="180"/>
      <c r="AK54" s="185"/>
      <c r="AL54" s="180"/>
      <c r="AM54" s="96"/>
      <c r="AN54" s="96"/>
      <c r="AO54" s="7"/>
      <c r="AP54" s="7"/>
      <c r="AQ54" s="7"/>
      <c r="AR54" s="7"/>
      <c r="AS54" s="7"/>
      <c r="AT54" s="7"/>
      <c r="AU54" s="7"/>
      <c r="AV54" s="7"/>
      <c r="AW54" s="7"/>
      <c r="AX54" s="7"/>
      <c r="AY54" s="7"/>
      <c r="AZ54" s="7"/>
      <c r="BA54" s="7"/>
      <c r="BB54" s="7"/>
      <c r="BC54" s="7"/>
      <c r="BD54" s="7"/>
      <c r="BE54" s="7"/>
      <c r="BF54" s="7"/>
      <c r="BG54" s="7"/>
      <c r="BH54" s="7"/>
    </row>
    <row r="55" spans="1:60" ht="132" customHeight="1" x14ac:dyDescent="0.5">
      <c r="A55" s="8"/>
      <c r="B55" s="159" t="s">
        <v>117</v>
      </c>
      <c r="C55" s="780"/>
      <c r="D55" s="780"/>
      <c r="E55" s="780"/>
      <c r="F55" s="7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s="180"/>
      <c r="AK55" s="185"/>
      <c r="AL55" s="180"/>
      <c r="AM55" s="96"/>
      <c r="AN55" s="96"/>
      <c r="AO55" s="7"/>
      <c r="AP55" s="7"/>
      <c r="AQ55" s="7"/>
      <c r="AR55" s="7"/>
      <c r="AS55" s="7"/>
      <c r="AT55" s="7"/>
      <c r="AU55" s="7"/>
      <c r="AV55" s="7"/>
      <c r="AW55" s="7"/>
      <c r="AX55" s="7"/>
      <c r="AY55" s="7"/>
      <c r="AZ55" s="7"/>
      <c r="BA55" s="7"/>
      <c r="BB55" s="7"/>
      <c r="BC55" s="7"/>
      <c r="BD55" s="7"/>
      <c r="BE55" s="7"/>
      <c r="BF55" s="7"/>
      <c r="BG55" s="7"/>
      <c r="BH55" s="7"/>
    </row>
    <row r="56" spans="1:60" ht="14.7" thickBot="1" x14ac:dyDescent="0.55000000000000004">
      <c r="A56" s="19"/>
      <c r="B56" s="17"/>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87"/>
      <c r="AL56" s="7"/>
      <c r="AM56" s="96"/>
      <c r="AN56" s="96"/>
      <c r="AO56" s="7"/>
      <c r="AP56" s="7"/>
      <c r="AQ56" s="7"/>
      <c r="AR56" s="7"/>
      <c r="AS56" s="7"/>
      <c r="AT56" s="7"/>
      <c r="AU56" s="7"/>
      <c r="AV56" s="7"/>
      <c r="AW56" s="7"/>
      <c r="AX56" s="7"/>
      <c r="AY56" s="7"/>
      <c r="AZ56" s="7"/>
      <c r="BA56" s="7"/>
      <c r="BB56" s="7"/>
      <c r="BC56" s="7"/>
      <c r="BD56" s="7"/>
      <c r="BE56" s="7"/>
      <c r="BF56" s="7"/>
      <c r="BG56" s="7"/>
      <c r="BH56" s="7"/>
    </row>
    <row r="57" spans="1:60" x14ac:dyDescent="0.5">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L57" s="7"/>
      <c r="AM57" s="96"/>
      <c r="AN57" s="96"/>
      <c r="AO57" s="7"/>
      <c r="AP57" s="7"/>
      <c r="AQ57" s="7"/>
      <c r="AR57" s="7"/>
      <c r="AS57" s="7"/>
      <c r="AT57" s="7"/>
      <c r="AU57" s="7"/>
      <c r="AV57" s="7"/>
      <c r="AW57" s="7"/>
      <c r="AX57" s="7"/>
      <c r="AY57" s="7"/>
      <c r="AZ57" s="7"/>
      <c r="BA57" s="7"/>
      <c r="BB57" s="7"/>
      <c r="BC57" s="7"/>
      <c r="BD57" s="7"/>
      <c r="BE57" s="7"/>
      <c r="BF57" s="7"/>
      <c r="BG57" s="7"/>
      <c r="BH57" s="7"/>
    </row>
    <row r="58" spans="1:60" x14ac:dyDescent="0.5">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L58" s="7"/>
      <c r="AM58" s="96"/>
      <c r="AN58" s="96"/>
      <c r="AO58" s="7"/>
      <c r="AP58" s="7"/>
      <c r="AQ58" s="7"/>
      <c r="AR58" s="7"/>
      <c r="AS58" s="7"/>
      <c r="AT58" s="7"/>
      <c r="AU58" s="7"/>
      <c r="AV58" s="7"/>
      <c r="AW58" s="7"/>
      <c r="AX58" s="7"/>
      <c r="AY58" s="7"/>
      <c r="AZ58" s="7"/>
      <c r="BA58" s="7"/>
      <c r="BB58" s="7"/>
      <c r="BC58" s="7"/>
      <c r="BD58" s="7"/>
      <c r="BE58" s="7"/>
      <c r="BF58" s="7"/>
      <c r="BG58" s="7"/>
      <c r="BH58" s="7"/>
    </row>
    <row r="59" spans="1:60" x14ac:dyDescent="0.5">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L59" s="7"/>
      <c r="AM59" s="96"/>
      <c r="AN59" s="96"/>
      <c r="AO59" s="7"/>
      <c r="AP59" s="7"/>
      <c r="AQ59" s="7"/>
      <c r="AR59" s="7"/>
      <c r="AS59" s="7"/>
      <c r="AT59" s="7"/>
      <c r="AU59" s="7"/>
      <c r="AV59" s="7"/>
      <c r="AW59" s="7"/>
      <c r="AX59" s="7"/>
      <c r="AY59" s="7"/>
      <c r="AZ59" s="7"/>
      <c r="BA59" s="7"/>
      <c r="BB59" s="7"/>
      <c r="BC59" s="7"/>
      <c r="BD59" s="7"/>
      <c r="BE59" s="7"/>
      <c r="BF59" s="7"/>
      <c r="BG59" s="7"/>
      <c r="BH59" s="7"/>
    </row>
    <row r="60" spans="1:60" x14ac:dyDescent="0.5">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L60" s="7"/>
      <c r="AM60" s="96"/>
      <c r="AN60" s="96"/>
      <c r="AO60" s="7"/>
      <c r="AP60" s="7"/>
      <c r="AQ60" s="7"/>
      <c r="AR60" s="7"/>
      <c r="AS60" s="7"/>
      <c r="AT60" s="7"/>
      <c r="AU60" s="7"/>
      <c r="AV60" s="7"/>
      <c r="AW60" s="7"/>
      <c r="AX60" s="7"/>
      <c r="AY60" s="7"/>
      <c r="AZ60" s="7"/>
      <c r="BA60" s="7"/>
      <c r="BB60" s="7"/>
      <c r="BC60" s="7"/>
      <c r="BD60" s="7"/>
      <c r="BE60" s="7"/>
      <c r="BF60" s="7"/>
      <c r="BG60" s="7"/>
      <c r="BH60" s="7"/>
    </row>
    <row r="61" spans="1:60" x14ac:dyDescent="0.5">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L61" s="7"/>
      <c r="AM61" s="96"/>
      <c r="AN61" s="96"/>
      <c r="AO61" s="7"/>
      <c r="AP61" s="7"/>
      <c r="AQ61" s="7"/>
      <c r="AR61" s="7"/>
      <c r="AS61" s="7"/>
      <c r="AT61" s="7"/>
      <c r="AU61" s="7"/>
      <c r="AV61" s="7"/>
      <c r="AW61" s="7"/>
      <c r="AX61" s="7"/>
      <c r="AY61" s="7"/>
      <c r="AZ61" s="7"/>
      <c r="BA61" s="7"/>
      <c r="BB61" s="7"/>
      <c r="BC61" s="7"/>
      <c r="BD61" s="7"/>
      <c r="BE61" s="7"/>
      <c r="BF61" s="7"/>
      <c r="BG61" s="7"/>
      <c r="BH61" s="7"/>
    </row>
    <row r="62" spans="1:60" x14ac:dyDescent="0.5">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L62" s="7"/>
      <c r="AM62" s="96"/>
      <c r="AN62" s="96"/>
      <c r="AO62" s="7"/>
      <c r="AP62" s="7"/>
      <c r="AQ62" s="7"/>
      <c r="AR62" s="7"/>
      <c r="AS62" s="7"/>
      <c r="AT62" s="7"/>
      <c r="AU62" s="7"/>
      <c r="AV62" s="7"/>
      <c r="AW62" s="7"/>
      <c r="AX62" s="7"/>
      <c r="AY62" s="7"/>
      <c r="AZ62" s="7"/>
      <c r="BA62" s="7"/>
      <c r="BB62" s="7"/>
      <c r="BC62" s="7"/>
      <c r="BD62" s="7"/>
      <c r="BE62" s="7"/>
      <c r="BF62" s="7"/>
      <c r="BG62" s="7"/>
      <c r="BH62" s="7"/>
    </row>
    <row r="63" spans="1:60" x14ac:dyDescent="0.5">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L63" s="7"/>
      <c r="AM63" s="96"/>
      <c r="AN63" s="96"/>
      <c r="AO63" s="7"/>
      <c r="AP63" s="7"/>
      <c r="AQ63" s="7"/>
      <c r="AR63" s="7"/>
      <c r="AS63" s="7"/>
      <c r="AT63" s="7"/>
      <c r="AU63" s="7"/>
      <c r="AV63" s="7"/>
      <c r="AW63" s="7"/>
      <c r="AX63" s="7"/>
      <c r="AY63" s="7"/>
      <c r="AZ63" s="7"/>
      <c r="BA63" s="7"/>
      <c r="BB63" s="7"/>
      <c r="BC63" s="7"/>
      <c r="BD63" s="7"/>
      <c r="BE63" s="7"/>
      <c r="BF63" s="7"/>
      <c r="BG63" s="7"/>
      <c r="BH63" s="7"/>
    </row>
    <row r="64" spans="1:60" x14ac:dyDescent="0.5">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L64" s="7"/>
      <c r="AM64" s="96"/>
      <c r="AN64" s="96"/>
      <c r="AO64" s="7"/>
      <c r="AP64" s="7"/>
      <c r="AQ64" s="7"/>
      <c r="AR64" s="7"/>
      <c r="AS64" s="7"/>
      <c r="AT64" s="7"/>
      <c r="AU64" s="7"/>
      <c r="AV64" s="7"/>
      <c r="AW64" s="7"/>
      <c r="AX64" s="7"/>
      <c r="AY64" s="7"/>
      <c r="AZ64" s="7"/>
      <c r="BA64" s="7"/>
      <c r="BB64" s="7"/>
      <c r="BC64" s="7"/>
      <c r="BD64" s="7"/>
      <c r="BE64" s="7"/>
      <c r="BF64" s="7"/>
      <c r="BG64" s="7"/>
      <c r="BH64" s="7"/>
    </row>
    <row r="65" spans="1:60" x14ac:dyDescent="0.5">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L65" s="7"/>
      <c r="AM65" s="96"/>
      <c r="AN65" s="96"/>
      <c r="AO65" s="7"/>
      <c r="AP65" s="7"/>
      <c r="AQ65" s="7"/>
      <c r="AR65" s="7"/>
      <c r="AS65" s="7"/>
      <c r="AT65" s="7"/>
      <c r="AU65" s="7"/>
      <c r="AV65" s="7"/>
      <c r="AW65" s="7"/>
      <c r="AX65" s="7"/>
      <c r="AY65" s="7"/>
      <c r="AZ65" s="7"/>
      <c r="BA65" s="7"/>
      <c r="BB65" s="7"/>
      <c r="BC65" s="7"/>
      <c r="BD65" s="7"/>
      <c r="BE65" s="7"/>
      <c r="BF65" s="7"/>
      <c r="BG65" s="7"/>
      <c r="BH65" s="7"/>
    </row>
    <row r="66" spans="1:60" x14ac:dyDescent="0.5">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L66" s="7"/>
      <c r="AM66" s="96"/>
      <c r="AN66" s="96"/>
      <c r="AO66" s="7"/>
      <c r="AP66" s="7"/>
      <c r="AQ66" s="7"/>
      <c r="AR66" s="7"/>
      <c r="AS66" s="7"/>
      <c r="AT66" s="7"/>
      <c r="AU66" s="7"/>
      <c r="AV66" s="7"/>
      <c r="AW66" s="7"/>
      <c r="AX66" s="7"/>
      <c r="AY66" s="7"/>
      <c r="AZ66" s="7"/>
      <c r="BA66" s="7"/>
      <c r="BB66" s="7"/>
      <c r="BC66" s="7"/>
      <c r="BD66" s="7"/>
      <c r="BE66" s="7"/>
      <c r="BF66" s="7"/>
      <c r="BG66" s="7"/>
      <c r="BH66" s="7"/>
    </row>
    <row r="67" spans="1:60" x14ac:dyDescent="0.5">
      <c r="A6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L67" s="7"/>
      <c r="AM67" s="96"/>
      <c r="AN67" s="96"/>
      <c r="AO67" s="7"/>
      <c r="AP67" s="7"/>
      <c r="AQ67" s="7"/>
      <c r="AR67" s="7"/>
      <c r="AS67" s="7"/>
      <c r="AT67" s="7"/>
      <c r="AU67" s="7"/>
      <c r="AV67" s="7"/>
      <c r="AW67" s="7"/>
      <c r="AX67" s="7"/>
      <c r="AY67" s="7"/>
      <c r="AZ67" s="7"/>
      <c r="BA67" s="7"/>
      <c r="BB67" s="7"/>
      <c r="BC67" s="7"/>
      <c r="BD67" s="7"/>
      <c r="BE67" s="7"/>
      <c r="BF67" s="7"/>
      <c r="BG67" s="7"/>
      <c r="BH67" s="7"/>
    </row>
    <row r="68" spans="1:60" x14ac:dyDescent="0.5">
      <c r="A68"/>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L68" s="7"/>
      <c r="AM68" s="96"/>
      <c r="AN68" s="96"/>
      <c r="AO68" s="7"/>
      <c r="AP68" s="7"/>
      <c r="AQ68" s="7"/>
      <c r="AR68" s="7"/>
      <c r="AS68" s="7"/>
      <c r="AT68" s="7"/>
      <c r="AU68" s="7"/>
      <c r="AV68" s="7"/>
      <c r="AW68" s="7"/>
      <c r="AX68" s="7"/>
      <c r="AY68" s="7"/>
      <c r="AZ68" s="7"/>
      <c r="BA68" s="7"/>
      <c r="BB68" s="7"/>
      <c r="BC68" s="7"/>
      <c r="BD68" s="7"/>
      <c r="BE68" s="7"/>
      <c r="BF68" s="7"/>
      <c r="BG68" s="7"/>
      <c r="BH68" s="7"/>
    </row>
    <row r="69" spans="1:60" x14ac:dyDescent="0.5">
      <c r="A69"/>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L69" s="7"/>
      <c r="AM69" s="96"/>
      <c r="AN69" s="96"/>
      <c r="AO69" s="7"/>
      <c r="AP69" s="7"/>
      <c r="AQ69" s="7"/>
      <c r="AR69" s="7"/>
      <c r="AS69" s="7"/>
      <c r="AT69" s="7"/>
      <c r="AU69" s="7"/>
      <c r="AV69" s="7"/>
      <c r="AW69" s="7"/>
      <c r="AX69" s="7"/>
      <c r="AY69" s="7"/>
      <c r="AZ69" s="7"/>
      <c r="BA69" s="7"/>
      <c r="BB69" s="7"/>
      <c r="BC69" s="7"/>
      <c r="BD69" s="7"/>
      <c r="BE69" s="7"/>
      <c r="BF69" s="7"/>
      <c r="BG69" s="7"/>
      <c r="BH69" s="7"/>
    </row>
    <row r="70" spans="1:60" x14ac:dyDescent="0.5">
      <c r="A70"/>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L70" s="7"/>
      <c r="AM70" s="96"/>
      <c r="AN70" s="96"/>
      <c r="AO70" s="7"/>
      <c r="AP70" s="7"/>
      <c r="AQ70" s="7"/>
      <c r="AR70" s="7"/>
      <c r="AS70" s="7"/>
      <c r="AT70" s="7"/>
      <c r="AU70" s="7"/>
      <c r="AV70" s="7"/>
      <c r="AW70" s="7"/>
      <c r="AX70" s="7"/>
      <c r="AY70" s="7"/>
      <c r="AZ70" s="7"/>
      <c r="BA70" s="7"/>
      <c r="BB70" s="7"/>
      <c r="BC70" s="7"/>
      <c r="BD70" s="7"/>
      <c r="BE70" s="7"/>
      <c r="BF70" s="7"/>
      <c r="BG70" s="7"/>
      <c r="BH70" s="7"/>
    </row>
    <row r="71" spans="1:60" x14ac:dyDescent="0.5">
      <c r="A71"/>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L71" s="7"/>
      <c r="AM71" s="96"/>
      <c r="AN71" s="96"/>
      <c r="AO71" s="7"/>
      <c r="AP71" s="7"/>
      <c r="AQ71" s="7"/>
      <c r="AR71" s="7"/>
      <c r="AS71" s="7"/>
      <c r="AT71" s="7"/>
      <c r="AU71" s="7"/>
      <c r="AV71" s="7"/>
      <c r="AW71" s="7"/>
      <c r="AX71" s="7"/>
      <c r="AY71" s="7"/>
      <c r="AZ71" s="7"/>
      <c r="BA71" s="7"/>
      <c r="BB71" s="7"/>
      <c r="BC71" s="7"/>
      <c r="BD71" s="7"/>
      <c r="BE71" s="7"/>
      <c r="BF71" s="7"/>
      <c r="BG71" s="7"/>
      <c r="BH71" s="7"/>
    </row>
    <row r="72" spans="1:60" x14ac:dyDescent="0.5">
      <c r="A72"/>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L72" s="7"/>
      <c r="AM72" s="96"/>
      <c r="AN72" s="96"/>
      <c r="AO72" s="7"/>
      <c r="AP72" s="7"/>
      <c r="AQ72" s="7"/>
      <c r="AR72" s="7"/>
      <c r="AS72" s="7"/>
      <c r="AT72" s="7"/>
      <c r="AU72" s="7"/>
      <c r="AV72" s="7"/>
      <c r="AW72" s="7"/>
      <c r="AX72" s="7"/>
      <c r="AY72" s="7"/>
      <c r="AZ72" s="7"/>
      <c r="BA72" s="7"/>
      <c r="BB72" s="7"/>
      <c r="BC72" s="7"/>
      <c r="BD72" s="7"/>
      <c r="BE72" s="7"/>
      <c r="BF72" s="7"/>
      <c r="BG72" s="7"/>
      <c r="BH72" s="7"/>
    </row>
    <row r="73" spans="1:60" x14ac:dyDescent="0.5">
      <c r="A73"/>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L73" s="7"/>
      <c r="AM73" s="96"/>
      <c r="AN73" s="96"/>
      <c r="AO73" s="7"/>
      <c r="AP73" s="7"/>
      <c r="AQ73" s="7"/>
      <c r="AR73" s="7"/>
      <c r="AS73" s="7"/>
      <c r="AT73" s="7"/>
      <c r="AU73" s="7"/>
      <c r="AV73" s="7"/>
      <c r="AW73" s="7"/>
      <c r="AX73" s="7"/>
      <c r="AY73" s="7"/>
      <c r="AZ73" s="7"/>
      <c r="BA73" s="7"/>
      <c r="BB73" s="7"/>
      <c r="BC73" s="7"/>
      <c r="BD73" s="7"/>
      <c r="BE73" s="7"/>
      <c r="BF73" s="7"/>
      <c r="BG73" s="7"/>
      <c r="BH73" s="7"/>
    </row>
    <row r="74" spans="1:60" x14ac:dyDescent="0.5">
      <c r="A7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L74" s="7"/>
      <c r="AM74" s="96"/>
      <c r="AN74" s="96"/>
      <c r="AO74" s="7"/>
      <c r="AP74" s="7"/>
      <c r="AQ74" s="7"/>
      <c r="AR74" s="7"/>
      <c r="AS74" s="7"/>
      <c r="AT74" s="7"/>
      <c r="AU74" s="7"/>
      <c r="AV74" s="7"/>
      <c r="AW74" s="7"/>
      <c r="AX74" s="7"/>
      <c r="AY74" s="7"/>
      <c r="AZ74" s="7"/>
      <c r="BA74" s="7"/>
      <c r="BB74" s="7"/>
      <c r="BC74" s="7"/>
      <c r="BD74" s="7"/>
      <c r="BE74" s="7"/>
      <c r="BF74" s="7"/>
      <c r="BG74" s="7"/>
      <c r="BH74" s="7"/>
    </row>
    <row r="75" spans="1:60" x14ac:dyDescent="0.5">
      <c r="A75"/>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L75" s="7"/>
      <c r="AM75" s="96"/>
      <c r="AN75" s="96"/>
      <c r="AO75" s="7"/>
      <c r="AP75" s="7"/>
      <c r="AQ75" s="7"/>
      <c r="AR75" s="7"/>
      <c r="AS75" s="7"/>
      <c r="AT75" s="7"/>
      <c r="AU75" s="7"/>
      <c r="AV75" s="7"/>
      <c r="AW75" s="7"/>
      <c r="AX75" s="7"/>
      <c r="AY75" s="7"/>
      <c r="AZ75" s="7"/>
      <c r="BA75" s="7"/>
      <c r="BB75" s="7"/>
      <c r="BC75" s="7"/>
      <c r="BD75" s="7"/>
      <c r="BE75" s="7"/>
      <c r="BF75" s="7"/>
      <c r="BG75" s="7"/>
      <c r="BH75" s="7"/>
    </row>
    <row r="76" spans="1:60" x14ac:dyDescent="0.5">
      <c r="A76"/>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L76" s="7"/>
      <c r="AM76" s="96"/>
      <c r="AN76" s="96"/>
      <c r="AO76" s="7"/>
      <c r="AP76" s="7"/>
      <c r="AQ76" s="7"/>
      <c r="AR76" s="7"/>
      <c r="AS76" s="7"/>
      <c r="AT76" s="7"/>
      <c r="AU76" s="7"/>
      <c r="AV76" s="7"/>
      <c r="AW76" s="7"/>
      <c r="AX76" s="7"/>
      <c r="AY76" s="7"/>
      <c r="AZ76" s="7"/>
      <c r="BA76" s="7"/>
      <c r="BB76" s="7"/>
      <c r="BC76" s="7"/>
      <c r="BD76" s="7"/>
      <c r="BE76" s="7"/>
      <c r="BF76" s="7"/>
      <c r="BG76" s="7"/>
      <c r="BH76" s="7"/>
    </row>
    <row r="77" spans="1:60" x14ac:dyDescent="0.5">
      <c r="A7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L77" s="7"/>
      <c r="AM77" s="96"/>
      <c r="AN77" s="96"/>
      <c r="AO77" s="7"/>
      <c r="AP77" s="7"/>
      <c r="AQ77" s="7"/>
      <c r="AR77" s="7"/>
      <c r="AS77" s="7"/>
      <c r="AT77" s="7"/>
      <c r="AU77" s="7"/>
      <c r="AV77" s="7"/>
      <c r="AW77" s="7"/>
      <c r="AX77" s="7"/>
      <c r="AY77" s="7"/>
      <c r="AZ77" s="7"/>
      <c r="BA77" s="7"/>
      <c r="BB77" s="7"/>
      <c r="BC77" s="7"/>
      <c r="BD77" s="7"/>
      <c r="BE77" s="7"/>
      <c r="BF77" s="7"/>
      <c r="BG77" s="7"/>
      <c r="BH77" s="7"/>
    </row>
    <row r="78" spans="1:60" x14ac:dyDescent="0.5">
      <c r="A78"/>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L78" s="7"/>
      <c r="AM78" s="96"/>
      <c r="AN78" s="96"/>
      <c r="AO78" s="7"/>
      <c r="AP78" s="7"/>
      <c r="AQ78" s="7"/>
      <c r="AR78" s="7"/>
      <c r="AS78" s="7"/>
      <c r="AT78" s="7"/>
      <c r="AU78" s="7"/>
      <c r="AV78" s="7"/>
      <c r="AW78" s="7"/>
      <c r="AX78" s="7"/>
      <c r="AY78" s="7"/>
      <c r="AZ78" s="7"/>
      <c r="BA78" s="7"/>
      <c r="BB78" s="7"/>
      <c r="BC78" s="7"/>
      <c r="BD78" s="7"/>
      <c r="BE78" s="7"/>
      <c r="BF78" s="7"/>
      <c r="BG78" s="7"/>
      <c r="BH78" s="7"/>
    </row>
    <row r="79" spans="1:60" x14ac:dyDescent="0.5">
      <c r="A79"/>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L79" s="7"/>
      <c r="AM79" s="96"/>
      <c r="AN79" s="96"/>
      <c r="AO79" s="7"/>
      <c r="AP79" s="7"/>
      <c r="AQ79" s="7"/>
      <c r="AR79" s="7"/>
      <c r="AS79" s="7"/>
      <c r="AT79" s="7"/>
      <c r="AU79" s="7"/>
      <c r="AV79" s="7"/>
      <c r="AW79" s="7"/>
      <c r="AX79" s="7"/>
      <c r="AY79" s="7"/>
      <c r="AZ79" s="7"/>
      <c r="BA79" s="7"/>
      <c r="BB79" s="7"/>
      <c r="BC79" s="7"/>
      <c r="BD79" s="7"/>
      <c r="BE79" s="7"/>
      <c r="BF79" s="7"/>
      <c r="BG79" s="7"/>
      <c r="BH79" s="7"/>
    </row>
    <row r="80" spans="1:60" x14ac:dyDescent="0.5">
      <c r="A80"/>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L80" s="7"/>
      <c r="AM80" s="96"/>
      <c r="AN80" s="96"/>
      <c r="AO80" s="7"/>
      <c r="AP80" s="7"/>
      <c r="AQ80" s="7"/>
      <c r="AR80" s="7"/>
      <c r="AS80" s="7"/>
      <c r="AT80" s="7"/>
      <c r="AU80" s="7"/>
      <c r="AV80" s="7"/>
      <c r="AW80" s="7"/>
      <c r="AX80" s="7"/>
      <c r="AY80" s="7"/>
      <c r="AZ80" s="7"/>
      <c r="BA80" s="7"/>
      <c r="BB80" s="7"/>
      <c r="BC80" s="7"/>
      <c r="BD80" s="7"/>
      <c r="BE80" s="7"/>
      <c r="BF80" s="7"/>
      <c r="BG80" s="7"/>
      <c r="BH80" s="7"/>
    </row>
    <row r="81" spans="1:60" x14ac:dyDescent="0.5">
      <c r="A81"/>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L81" s="7"/>
      <c r="AM81" s="96"/>
      <c r="AN81" s="96"/>
      <c r="AO81" s="7"/>
      <c r="AP81" s="7"/>
      <c r="AQ81" s="7"/>
      <c r="AR81" s="7"/>
      <c r="AS81" s="7"/>
      <c r="AT81" s="7"/>
      <c r="AU81" s="7"/>
      <c r="AV81" s="7"/>
      <c r="AW81" s="7"/>
      <c r="AX81" s="7"/>
      <c r="AY81" s="7"/>
      <c r="AZ81" s="7"/>
      <c r="BA81" s="7"/>
      <c r="BB81" s="7"/>
      <c r="BC81" s="7"/>
      <c r="BD81" s="7"/>
      <c r="BE81" s="7"/>
      <c r="BF81" s="7"/>
      <c r="BG81" s="7"/>
      <c r="BH81" s="7"/>
    </row>
    <row r="82" spans="1:60" x14ac:dyDescent="0.5">
      <c r="A82"/>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L82" s="7"/>
      <c r="AM82" s="96"/>
      <c r="AN82" s="96"/>
      <c r="AO82" s="7"/>
      <c r="AP82" s="7"/>
      <c r="AQ82" s="7"/>
      <c r="AR82" s="7"/>
      <c r="AS82" s="7"/>
      <c r="AT82" s="7"/>
      <c r="AU82" s="7"/>
      <c r="AV82" s="7"/>
      <c r="AW82" s="7"/>
      <c r="AX82" s="7"/>
      <c r="AY82" s="7"/>
      <c r="AZ82" s="7"/>
      <c r="BA82" s="7"/>
      <c r="BB82" s="7"/>
      <c r="BC82" s="7"/>
      <c r="BD82" s="7"/>
      <c r="BE82" s="7"/>
      <c r="BF82" s="7"/>
      <c r="BG82" s="7"/>
      <c r="BH82" s="7"/>
    </row>
    <row r="83" spans="1:60" x14ac:dyDescent="0.5">
      <c r="A83"/>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L83" s="7"/>
      <c r="AM83" s="96"/>
      <c r="AN83" s="96"/>
      <c r="AO83" s="7"/>
      <c r="AP83" s="7"/>
      <c r="AQ83" s="7"/>
      <c r="AR83" s="7"/>
      <c r="AS83" s="7"/>
      <c r="AT83" s="7"/>
      <c r="AU83" s="7"/>
      <c r="AV83" s="7"/>
      <c r="AW83" s="7"/>
      <c r="AX83" s="7"/>
      <c r="AY83" s="7"/>
      <c r="AZ83" s="7"/>
      <c r="BA83" s="7"/>
      <c r="BB83" s="7"/>
      <c r="BC83" s="7"/>
      <c r="BD83" s="7"/>
      <c r="BE83" s="7"/>
      <c r="BF83" s="7"/>
      <c r="BG83" s="7"/>
      <c r="BH83" s="7"/>
    </row>
    <row r="84" spans="1:60" x14ac:dyDescent="0.5">
      <c r="A8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L84" s="7"/>
      <c r="AM84" s="96"/>
      <c r="AN84" s="96"/>
      <c r="AO84" s="7"/>
      <c r="AP84" s="7"/>
      <c r="AQ84" s="7"/>
      <c r="AR84" s="7"/>
      <c r="AS84" s="7"/>
      <c r="AT84" s="7"/>
      <c r="AU84" s="7"/>
      <c r="AV84" s="7"/>
      <c r="AW84" s="7"/>
      <c r="AX84" s="7"/>
      <c r="AY84" s="7"/>
      <c r="AZ84" s="7"/>
      <c r="BA84" s="7"/>
      <c r="BB84" s="7"/>
      <c r="BC84" s="7"/>
      <c r="BD84" s="7"/>
      <c r="BE84" s="7"/>
      <c r="BF84" s="7"/>
      <c r="BG84" s="7"/>
      <c r="BH84" s="7"/>
    </row>
    <row r="85" spans="1:60" x14ac:dyDescent="0.5">
      <c r="A85"/>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L85" s="7"/>
      <c r="AM85" s="96"/>
      <c r="AN85" s="96"/>
      <c r="AO85" s="7"/>
      <c r="AP85" s="7"/>
      <c r="AQ85" s="7"/>
      <c r="AR85" s="7"/>
      <c r="AS85" s="7"/>
      <c r="AT85" s="7"/>
      <c r="AU85" s="7"/>
      <c r="AV85" s="7"/>
      <c r="AW85" s="7"/>
      <c r="AX85" s="7"/>
      <c r="AY85" s="7"/>
      <c r="AZ85" s="7"/>
      <c r="BA85" s="7"/>
      <c r="BB85" s="7"/>
      <c r="BC85" s="7"/>
      <c r="BD85" s="7"/>
      <c r="BE85" s="7"/>
      <c r="BF85" s="7"/>
      <c r="BG85" s="7"/>
      <c r="BH85" s="7"/>
    </row>
    <row r="86" spans="1:60" x14ac:dyDescent="0.5">
      <c r="A86"/>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L86" s="7"/>
      <c r="AM86" s="96"/>
      <c r="AN86" s="96"/>
      <c r="AO86" s="7"/>
      <c r="AP86" s="7"/>
      <c r="AQ86" s="7"/>
      <c r="AR86" s="7"/>
      <c r="AS86" s="7"/>
      <c r="AT86" s="7"/>
      <c r="AU86" s="7"/>
      <c r="AV86" s="7"/>
      <c r="AW86" s="7"/>
      <c r="AX86" s="7"/>
      <c r="AY86" s="7"/>
      <c r="AZ86" s="7"/>
      <c r="BA86" s="7"/>
      <c r="BB86" s="7"/>
      <c r="BC86" s="7"/>
      <c r="BD86" s="7"/>
      <c r="BE86" s="7"/>
      <c r="BF86" s="7"/>
      <c r="BG86" s="7"/>
      <c r="BH86" s="7"/>
    </row>
    <row r="87" spans="1:60" x14ac:dyDescent="0.5">
      <c r="A8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L87" s="7"/>
      <c r="AM87" s="96"/>
      <c r="AN87" s="96"/>
      <c r="AO87" s="7"/>
      <c r="AP87" s="7"/>
      <c r="AQ87" s="7"/>
      <c r="AR87" s="7"/>
      <c r="AS87" s="7"/>
      <c r="AT87" s="7"/>
      <c r="AU87" s="7"/>
      <c r="AV87" s="7"/>
      <c r="AW87" s="7"/>
      <c r="AX87" s="7"/>
      <c r="AY87" s="7"/>
      <c r="AZ87" s="7"/>
      <c r="BA87" s="7"/>
      <c r="BB87" s="7"/>
      <c r="BC87" s="7"/>
      <c r="BD87" s="7"/>
      <c r="BE87" s="7"/>
      <c r="BF87" s="7"/>
      <c r="BG87" s="7"/>
      <c r="BH87" s="7"/>
    </row>
    <row r="88" spans="1:60" x14ac:dyDescent="0.5">
      <c r="A88"/>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L88" s="7"/>
      <c r="AM88" s="96"/>
      <c r="AN88" s="96"/>
      <c r="AO88" s="7"/>
      <c r="AP88" s="7"/>
      <c r="AQ88" s="7"/>
      <c r="AR88" s="7"/>
      <c r="AS88" s="7"/>
      <c r="AT88" s="7"/>
      <c r="AU88" s="7"/>
      <c r="AV88" s="7"/>
      <c r="AW88" s="7"/>
      <c r="AX88" s="7"/>
      <c r="AY88" s="7"/>
      <c r="AZ88" s="7"/>
      <c r="BA88" s="7"/>
      <c r="BB88" s="7"/>
      <c r="BC88" s="7"/>
      <c r="BD88" s="7"/>
      <c r="BE88" s="7"/>
      <c r="BF88" s="7"/>
      <c r="BG88" s="7"/>
      <c r="BH88" s="7"/>
    </row>
    <row r="89" spans="1:60" x14ac:dyDescent="0.5">
      <c r="A89"/>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L89" s="7"/>
      <c r="AM89" s="96"/>
      <c r="AN89" s="96"/>
      <c r="AO89" s="7"/>
      <c r="AP89" s="7"/>
      <c r="AQ89" s="7"/>
      <c r="AR89" s="7"/>
      <c r="AS89" s="7"/>
      <c r="AT89" s="7"/>
      <c r="AU89" s="7"/>
      <c r="AV89" s="7"/>
      <c r="AW89" s="7"/>
      <c r="AX89" s="7"/>
      <c r="AY89" s="7"/>
      <c r="AZ89" s="7"/>
      <c r="BA89" s="7"/>
      <c r="BB89" s="7"/>
      <c r="BC89" s="7"/>
      <c r="BD89" s="7"/>
      <c r="BE89" s="7"/>
      <c r="BF89" s="7"/>
      <c r="BG89" s="7"/>
      <c r="BH89" s="7"/>
    </row>
    <row r="90" spans="1:60" x14ac:dyDescent="0.5">
      <c r="A90"/>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L90" s="7"/>
      <c r="AM90" s="96"/>
      <c r="AN90" s="96"/>
      <c r="AO90" s="7"/>
      <c r="AP90" s="7"/>
      <c r="AQ90" s="7"/>
      <c r="AR90" s="7"/>
      <c r="AS90" s="7"/>
      <c r="AT90" s="7"/>
      <c r="AU90" s="7"/>
      <c r="AV90" s="7"/>
      <c r="AW90" s="7"/>
      <c r="AX90" s="7"/>
      <c r="AY90" s="7"/>
      <c r="AZ90" s="7"/>
      <c r="BA90" s="7"/>
      <c r="BB90" s="7"/>
      <c r="BC90" s="7"/>
      <c r="BD90" s="7"/>
      <c r="BE90" s="7"/>
      <c r="BF90" s="7"/>
      <c r="BG90" s="7"/>
      <c r="BH90" s="7"/>
    </row>
    <row r="91" spans="1:60" x14ac:dyDescent="0.5">
      <c r="A91"/>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L91" s="7"/>
      <c r="AM91" s="96"/>
      <c r="AN91" s="96"/>
      <c r="AO91" s="7"/>
      <c r="AP91" s="7"/>
      <c r="AQ91" s="7"/>
      <c r="AR91" s="7"/>
      <c r="AS91" s="7"/>
      <c r="AT91" s="7"/>
      <c r="AU91" s="7"/>
      <c r="AV91" s="7"/>
      <c r="AW91" s="7"/>
      <c r="AX91" s="7"/>
      <c r="AY91" s="7"/>
      <c r="AZ91" s="7"/>
      <c r="BA91" s="7"/>
      <c r="BB91" s="7"/>
      <c r="BC91" s="7"/>
      <c r="BD91" s="7"/>
      <c r="BE91" s="7"/>
      <c r="BF91" s="7"/>
      <c r="BG91" s="7"/>
      <c r="BH91" s="7"/>
    </row>
    <row r="92" spans="1:60" x14ac:dyDescent="0.5">
      <c r="A92"/>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L92" s="7"/>
      <c r="AM92" s="96"/>
      <c r="AN92" s="96"/>
      <c r="AO92" s="7"/>
      <c r="AP92" s="7"/>
      <c r="AQ92" s="7"/>
      <c r="AR92" s="7"/>
      <c r="AS92" s="7"/>
      <c r="AT92" s="7"/>
      <c r="AU92" s="7"/>
      <c r="AV92" s="7"/>
      <c r="AW92" s="7"/>
      <c r="AX92" s="7"/>
      <c r="AY92" s="7"/>
      <c r="AZ92" s="7"/>
      <c r="BA92" s="7"/>
      <c r="BB92" s="7"/>
      <c r="BC92" s="7"/>
      <c r="BD92" s="7"/>
      <c r="BE92" s="7"/>
      <c r="BF92" s="7"/>
      <c r="BG92" s="7"/>
      <c r="BH92" s="7"/>
    </row>
    <row r="93" spans="1:60" x14ac:dyDescent="0.5">
      <c r="A93"/>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L93" s="7"/>
      <c r="AM93" s="96"/>
      <c r="AN93" s="96"/>
      <c r="AO93" s="7"/>
      <c r="AP93" s="7"/>
      <c r="AQ93" s="7"/>
      <c r="AR93" s="7"/>
      <c r="AS93" s="7"/>
      <c r="AT93" s="7"/>
      <c r="AU93" s="7"/>
      <c r="AV93" s="7"/>
      <c r="AW93" s="7"/>
      <c r="AX93" s="7"/>
      <c r="AY93" s="7"/>
      <c r="AZ93" s="7"/>
      <c r="BA93" s="7"/>
      <c r="BB93" s="7"/>
      <c r="BC93" s="7"/>
      <c r="BD93" s="7"/>
      <c r="BE93" s="7"/>
      <c r="BF93" s="7"/>
      <c r="BG93" s="7"/>
      <c r="BH93" s="7"/>
    </row>
    <row r="94" spans="1:60" x14ac:dyDescent="0.5">
      <c r="A9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L94" s="7"/>
      <c r="AM94" s="96"/>
      <c r="AN94" s="96"/>
      <c r="AO94" s="7"/>
      <c r="AP94" s="7"/>
      <c r="AQ94" s="7"/>
      <c r="AR94" s="7"/>
      <c r="AS94" s="7"/>
      <c r="AT94" s="7"/>
      <c r="AU94" s="7"/>
      <c r="AV94" s="7"/>
      <c r="AW94" s="7"/>
      <c r="AX94" s="7"/>
      <c r="AY94" s="7"/>
      <c r="AZ94" s="7"/>
      <c r="BA94" s="7"/>
      <c r="BB94" s="7"/>
      <c r="BC94" s="7"/>
      <c r="BD94" s="7"/>
      <c r="BE94" s="7"/>
      <c r="BF94" s="7"/>
      <c r="BG94" s="7"/>
      <c r="BH94" s="7"/>
    </row>
    <row r="95" spans="1:60" x14ac:dyDescent="0.5">
      <c r="A95"/>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L95" s="7"/>
      <c r="AM95" s="96"/>
      <c r="AN95" s="96"/>
      <c r="AO95" s="7"/>
      <c r="AP95" s="7"/>
      <c r="AQ95" s="7"/>
      <c r="AR95" s="7"/>
      <c r="AS95" s="7"/>
      <c r="AT95" s="7"/>
      <c r="AU95" s="7"/>
      <c r="AV95" s="7"/>
      <c r="AW95" s="7"/>
      <c r="AX95" s="7"/>
      <c r="AY95" s="7"/>
      <c r="AZ95" s="7"/>
      <c r="BA95" s="7"/>
      <c r="BB95" s="7"/>
      <c r="BC95" s="7"/>
      <c r="BD95" s="7"/>
      <c r="BE95" s="7"/>
      <c r="BF95" s="7"/>
      <c r="BG95" s="7"/>
      <c r="BH95" s="7"/>
    </row>
    <row r="96" spans="1:60" x14ac:dyDescent="0.5">
      <c r="A96"/>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L96" s="7"/>
      <c r="AM96" s="96"/>
      <c r="AN96" s="96"/>
      <c r="AO96" s="7"/>
      <c r="AP96" s="7"/>
      <c r="AQ96" s="7"/>
      <c r="AR96" s="7"/>
      <c r="AS96" s="7"/>
      <c r="AT96" s="7"/>
      <c r="AU96" s="7"/>
      <c r="AV96" s="7"/>
      <c r="AW96" s="7"/>
      <c r="AX96" s="7"/>
      <c r="AY96" s="7"/>
      <c r="AZ96" s="7"/>
      <c r="BA96" s="7"/>
      <c r="BB96" s="7"/>
      <c r="BC96" s="7"/>
      <c r="BD96" s="7"/>
      <c r="BE96" s="7"/>
      <c r="BF96" s="7"/>
      <c r="BG96" s="7"/>
      <c r="BH96" s="7"/>
    </row>
    <row r="97" spans="1:60" x14ac:dyDescent="0.5">
      <c r="A9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L97" s="7"/>
      <c r="AM97" s="96"/>
      <c r="AN97" s="96"/>
      <c r="AO97" s="7"/>
      <c r="AP97" s="7"/>
      <c r="AQ97" s="7"/>
      <c r="AR97" s="7"/>
      <c r="AS97" s="7"/>
      <c r="AT97" s="7"/>
      <c r="AU97" s="7"/>
      <c r="AV97" s="7"/>
      <c r="AW97" s="7"/>
      <c r="AX97" s="7"/>
      <c r="AY97" s="7"/>
      <c r="AZ97" s="7"/>
      <c r="BA97" s="7"/>
      <c r="BB97" s="7"/>
      <c r="BC97" s="7"/>
      <c r="BD97" s="7"/>
      <c r="BE97" s="7"/>
      <c r="BF97" s="7"/>
      <c r="BG97" s="7"/>
      <c r="BH97" s="7"/>
    </row>
    <row r="98" spans="1:60" x14ac:dyDescent="0.5">
      <c r="A98"/>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L98" s="7"/>
      <c r="AM98" s="96"/>
      <c r="AN98" s="96"/>
      <c r="AO98" s="7"/>
      <c r="AP98" s="7"/>
      <c r="AQ98" s="7"/>
      <c r="AR98" s="7"/>
      <c r="AS98" s="7"/>
      <c r="AT98" s="7"/>
      <c r="AU98" s="7"/>
      <c r="AV98" s="7"/>
      <c r="AW98" s="7"/>
      <c r="AX98" s="7"/>
      <c r="AY98" s="7"/>
      <c r="AZ98" s="7"/>
      <c r="BA98" s="7"/>
      <c r="BB98" s="7"/>
      <c r="BC98" s="7"/>
      <c r="BD98" s="7"/>
      <c r="BE98" s="7"/>
      <c r="BF98" s="7"/>
      <c r="BG98" s="7"/>
      <c r="BH98" s="7"/>
    </row>
    <row r="99" spans="1:60" x14ac:dyDescent="0.5">
      <c r="A99"/>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L99" s="7"/>
      <c r="AM99" s="96"/>
      <c r="AN99" s="96"/>
      <c r="AO99" s="7"/>
      <c r="AP99" s="7"/>
      <c r="AQ99" s="7"/>
      <c r="AR99" s="7"/>
      <c r="AS99" s="7"/>
      <c r="AT99" s="7"/>
      <c r="AU99" s="7"/>
      <c r="AV99" s="7"/>
      <c r="AW99" s="7"/>
      <c r="AX99" s="7"/>
      <c r="AY99" s="7"/>
      <c r="AZ99" s="7"/>
      <c r="BA99" s="7"/>
      <c r="BB99" s="7"/>
      <c r="BC99" s="7"/>
      <c r="BD99" s="7"/>
      <c r="BE99" s="7"/>
      <c r="BF99" s="7"/>
      <c r="BG99" s="7"/>
      <c r="BH99" s="7"/>
    </row>
    <row r="100" spans="1:60" x14ac:dyDescent="0.5">
      <c r="A100"/>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L100" s="7"/>
      <c r="AM100" s="96"/>
      <c r="AN100" s="96"/>
      <c r="AO100" s="7"/>
      <c r="AP100" s="7"/>
      <c r="AQ100" s="7"/>
      <c r="AR100" s="7"/>
      <c r="AS100" s="7"/>
      <c r="AT100" s="7"/>
      <c r="AU100" s="7"/>
      <c r="AV100" s="7"/>
      <c r="AW100" s="7"/>
      <c r="AX100" s="7"/>
      <c r="AY100" s="7"/>
      <c r="AZ100" s="7"/>
      <c r="BA100" s="7"/>
      <c r="BB100" s="7"/>
      <c r="BC100" s="7"/>
      <c r="BD100" s="7"/>
      <c r="BE100" s="7"/>
      <c r="BF100" s="7"/>
      <c r="BG100" s="7"/>
      <c r="BH100" s="7"/>
    </row>
    <row r="101" spans="1:60" x14ac:dyDescent="0.5">
      <c r="A101"/>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L101" s="7"/>
      <c r="AM101" s="96"/>
      <c r="AN101" s="96"/>
      <c r="AO101" s="7"/>
      <c r="AP101" s="7"/>
      <c r="AQ101" s="7"/>
      <c r="AR101" s="7"/>
      <c r="AS101" s="7"/>
      <c r="AT101" s="7"/>
      <c r="AU101" s="7"/>
      <c r="AV101" s="7"/>
      <c r="AW101" s="7"/>
      <c r="AX101" s="7"/>
      <c r="AY101" s="7"/>
      <c r="AZ101" s="7"/>
      <c r="BA101" s="7"/>
      <c r="BB101" s="7"/>
      <c r="BC101" s="7"/>
      <c r="BD101" s="7"/>
      <c r="BE101" s="7"/>
      <c r="BF101" s="7"/>
      <c r="BG101" s="7"/>
      <c r="BH101" s="7"/>
    </row>
    <row r="102" spans="1:60" x14ac:dyDescent="0.5">
      <c r="A102"/>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L102" s="7"/>
      <c r="AM102" s="96"/>
      <c r="AN102" s="96"/>
      <c r="AO102" s="7"/>
      <c r="AP102" s="7"/>
      <c r="AQ102" s="7"/>
      <c r="AR102" s="7"/>
      <c r="AS102" s="7"/>
      <c r="AT102" s="7"/>
      <c r="AU102" s="7"/>
      <c r="AV102" s="7"/>
      <c r="AW102" s="7"/>
      <c r="AX102" s="7"/>
      <c r="AY102" s="7"/>
      <c r="AZ102" s="7"/>
      <c r="BA102" s="7"/>
      <c r="BB102" s="7"/>
      <c r="BC102" s="7"/>
      <c r="BD102" s="7"/>
      <c r="BE102" s="7"/>
      <c r="BF102" s="7"/>
      <c r="BG102" s="7"/>
      <c r="BH102" s="7"/>
    </row>
    <row r="103" spans="1:60" x14ac:dyDescent="0.5">
      <c r="A103"/>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L103" s="7"/>
      <c r="AM103" s="96"/>
      <c r="AN103" s="96"/>
      <c r="AO103" s="7"/>
      <c r="AP103" s="7"/>
      <c r="AQ103" s="7"/>
      <c r="AR103" s="7"/>
      <c r="AS103" s="7"/>
      <c r="AT103" s="7"/>
      <c r="AU103" s="7"/>
      <c r="AV103" s="7"/>
      <c r="AW103" s="7"/>
      <c r="AX103" s="7"/>
      <c r="AY103" s="7"/>
      <c r="AZ103" s="7"/>
      <c r="BA103" s="7"/>
      <c r="BB103" s="7"/>
      <c r="BC103" s="7"/>
      <c r="BD103" s="7"/>
      <c r="BE103" s="7"/>
      <c r="BF103" s="7"/>
      <c r="BG103" s="7"/>
      <c r="BH103" s="7"/>
    </row>
    <row r="104" spans="1:60" x14ac:dyDescent="0.5">
      <c r="A10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L104" s="7"/>
      <c r="AM104" s="96"/>
      <c r="AN104" s="96"/>
      <c r="AO104" s="7"/>
      <c r="AP104" s="7"/>
      <c r="AQ104" s="7"/>
      <c r="AR104" s="7"/>
      <c r="AS104" s="7"/>
      <c r="AT104" s="7"/>
      <c r="AU104" s="7"/>
      <c r="AV104" s="7"/>
      <c r="AW104" s="7"/>
      <c r="AX104" s="7"/>
      <c r="AY104" s="7"/>
      <c r="AZ104" s="7"/>
      <c r="BA104" s="7"/>
      <c r="BB104" s="7"/>
      <c r="BC104" s="7"/>
      <c r="BD104" s="7"/>
      <c r="BE104" s="7"/>
      <c r="BF104" s="7"/>
      <c r="BG104" s="7"/>
      <c r="BH104" s="7"/>
    </row>
    <row r="105" spans="1:60" x14ac:dyDescent="0.5">
      <c r="A105"/>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L105" s="7"/>
      <c r="AM105" s="96"/>
      <c r="AN105" s="96"/>
      <c r="AO105" s="7"/>
      <c r="AP105" s="7"/>
      <c r="AQ105" s="7"/>
      <c r="AR105" s="7"/>
      <c r="AS105" s="7"/>
      <c r="AT105" s="7"/>
      <c r="AU105" s="7"/>
      <c r="AV105" s="7"/>
      <c r="AW105" s="7"/>
      <c r="AX105" s="7"/>
      <c r="AY105" s="7"/>
      <c r="AZ105" s="7"/>
      <c r="BA105" s="7"/>
      <c r="BB105" s="7"/>
      <c r="BC105" s="7"/>
      <c r="BD105" s="7"/>
      <c r="BE105" s="7"/>
      <c r="BF105" s="7"/>
      <c r="BG105" s="7"/>
      <c r="BH105" s="7"/>
    </row>
    <row r="106" spans="1:60" x14ac:dyDescent="0.5">
      <c r="A106"/>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L106" s="7"/>
      <c r="AM106" s="96"/>
      <c r="AN106" s="96"/>
      <c r="AO106" s="7"/>
      <c r="AP106" s="7"/>
      <c r="AQ106" s="7"/>
      <c r="AR106" s="7"/>
      <c r="AS106" s="7"/>
      <c r="AT106" s="7"/>
      <c r="AU106" s="7"/>
      <c r="AV106" s="7"/>
      <c r="AW106" s="7"/>
      <c r="AX106" s="7"/>
      <c r="AY106" s="7"/>
      <c r="AZ106" s="7"/>
      <c r="BA106" s="7"/>
      <c r="BB106" s="7"/>
      <c r="BC106" s="7"/>
      <c r="BD106" s="7"/>
      <c r="BE106" s="7"/>
      <c r="BF106" s="7"/>
      <c r="BG106" s="7"/>
      <c r="BH106" s="7"/>
    </row>
    <row r="107" spans="1:60" x14ac:dyDescent="0.5">
      <c r="A107"/>
      <c r="AL107" s="7"/>
      <c r="AM107" s="96"/>
      <c r="AN107" s="96"/>
      <c r="AO107" s="7"/>
      <c r="AP107" s="7"/>
      <c r="AQ107" s="7"/>
      <c r="AR107" s="7"/>
      <c r="AS107" s="7"/>
      <c r="AT107" s="7"/>
      <c r="AU107" s="7"/>
      <c r="AV107" s="7"/>
      <c r="AW107" s="7"/>
      <c r="AX107" s="7"/>
      <c r="AY107" s="7"/>
      <c r="AZ107" s="7"/>
      <c r="BA107" s="7"/>
      <c r="BB107" s="7"/>
      <c r="BC107" s="7"/>
      <c r="BD107" s="7"/>
      <c r="BE107" s="7"/>
      <c r="BF107" s="7"/>
      <c r="BG107" s="7"/>
      <c r="BH107" s="7"/>
    </row>
    <row r="108" spans="1:60" x14ac:dyDescent="0.5">
      <c r="A108"/>
      <c r="AL108" s="7"/>
      <c r="AM108" s="96"/>
      <c r="AN108" s="96"/>
      <c r="AO108" s="7"/>
      <c r="AP108" s="7"/>
      <c r="AQ108" s="7"/>
      <c r="AR108" s="7"/>
      <c r="AS108" s="7"/>
      <c r="AT108" s="7"/>
      <c r="AU108" s="7"/>
      <c r="AV108" s="7"/>
      <c r="AW108" s="7"/>
      <c r="AX108" s="7"/>
      <c r="AY108" s="7"/>
      <c r="AZ108" s="7"/>
      <c r="BA108" s="7"/>
      <c r="BB108" s="7"/>
      <c r="BC108" s="7"/>
      <c r="BD108" s="7"/>
      <c r="BE108" s="7"/>
      <c r="BF108" s="7"/>
      <c r="BG108" s="7"/>
      <c r="BH108" s="7"/>
    </row>
    <row r="109" spans="1:60" x14ac:dyDescent="0.5">
      <c r="A109"/>
      <c r="AL109" s="7"/>
      <c r="AM109" s="96"/>
      <c r="AN109" s="96"/>
      <c r="AO109" s="7"/>
      <c r="AP109" s="7"/>
      <c r="AQ109" s="7"/>
      <c r="AR109" s="7"/>
      <c r="AS109" s="7"/>
      <c r="AT109" s="7"/>
      <c r="AU109" s="7"/>
      <c r="AV109" s="7"/>
      <c r="AW109" s="7"/>
      <c r="AX109" s="7"/>
      <c r="AY109" s="7"/>
      <c r="AZ109" s="7"/>
      <c r="BA109" s="7"/>
      <c r="BB109" s="7"/>
      <c r="BC109" s="7"/>
      <c r="BD109" s="7"/>
      <c r="BE109" s="7"/>
      <c r="BF109" s="7"/>
      <c r="BG109" s="7"/>
      <c r="BH109" s="7"/>
    </row>
    <row r="110" spans="1:60" x14ac:dyDescent="0.5">
      <c r="A110"/>
      <c r="AL110" s="7"/>
      <c r="AM110" s="96"/>
      <c r="AN110" s="96"/>
      <c r="AO110" s="7"/>
      <c r="AP110" s="7"/>
      <c r="AQ110" s="7"/>
      <c r="AR110" s="7"/>
      <c r="AS110" s="7"/>
      <c r="AT110" s="7"/>
      <c r="AU110" s="7"/>
      <c r="AV110" s="7"/>
      <c r="AW110" s="7"/>
      <c r="AX110" s="7"/>
      <c r="AY110" s="7"/>
      <c r="AZ110" s="7"/>
      <c r="BA110" s="7"/>
      <c r="BB110" s="7"/>
      <c r="BC110" s="7"/>
      <c r="BD110" s="7"/>
      <c r="BE110" s="7"/>
      <c r="BF110" s="7"/>
      <c r="BG110" s="7"/>
      <c r="BH110" s="7"/>
    </row>
    <row r="111" spans="1:60" x14ac:dyDescent="0.5">
      <c r="A111"/>
      <c r="AL111" s="7"/>
      <c r="AM111" s="96"/>
      <c r="AN111" s="96"/>
      <c r="AO111" s="7"/>
      <c r="AP111" s="7"/>
    </row>
    <row r="112" spans="1:60" x14ac:dyDescent="0.5">
      <c r="A112"/>
      <c r="AL112" s="7"/>
      <c r="AM112" s="96"/>
      <c r="AN112" s="96"/>
      <c r="AO112" s="7"/>
      <c r="AP112" s="7"/>
    </row>
  </sheetData>
  <sheetProtection formatColumns="0" formatRows="0" selectLockedCells="1"/>
  <mergeCells count="10">
    <mergeCell ref="AO2:AT4"/>
    <mergeCell ref="B3:Q3"/>
    <mergeCell ref="B1:Q1"/>
    <mergeCell ref="B27:Q27"/>
    <mergeCell ref="B28:Q28"/>
    <mergeCell ref="B30:Q30"/>
    <mergeCell ref="B39:Q39"/>
    <mergeCell ref="B46:Q46"/>
    <mergeCell ref="C55:F55"/>
    <mergeCell ref="B52:S52"/>
  </mergeCells>
  <conditionalFormatting sqref="R53:AJ53 F53:P53">
    <cfRule type="expression" dxfId="731" priority="36">
      <formula>ISTEXT(F6)</formula>
    </cfRule>
  </conditionalFormatting>
  <conditionalFormatting sqref="Q53">
    <cfRule type="expression" dxfId="730" priority="32">
      <formula>ISTEXT(Q6)</formula>
    </cfRule>
  </conditionalFormatting>
  <conditionalFormatting sqref="C14:AJ14">
    <cfRule type="expression" dxfId="729" priority="30">
      <formula>AND(ISBLANK(C$14),NOT(ISBLANK(C$11)))</formula>
    </cfRule>
  </conditionalFormatting>
  <conditionalFormatting sqref="C12:AJ12">
    <cfRule type="expression" dxfId="728" priority="29">
      <formula>AND(NOT(ISBLANK(C$13)),ISBLANK(C$12))</formula>
    </cfRule>
  </conditionalFormatting>
  <conditionalFormatting sqref="C11:AJ11">
    <cfRule type="expression" dxfId="727" priority="26">
      <formula>AND(OR(NOT(ISBLANK(C$12)),NOT(ISBLANK(C$13))),ISBLANK(C$11))</formula>
    </cfRule>
  </conditionalFormatting>
  <conditionalFormatting sqref="C20:AJ20">
    <cfRule type="expression" dxfId="726" priority="25">
      <formula>AND(ISBLANK(C$14),NOT(ISBLANK(C$11)))</formula>
    </cfRule>
  </conditionalFormatting>
  <conditionalFormatting sqref="C18:AJ18">
    <cfRule type="expression" dxfId="725" priority="24">
      <formula>AND(NOT(ISBLANK(C$13)),ISBLANK(C$12))</formula>
    </cfRule>
  </conditionalFormatting>
  <conditionalFormatting sqref="C17:AJ17">
    <cfRule type="expression" dxfId="724" priority="23">
      <formula>AND(OR(NOT(ISBLANK(C$12)),NOT(ISBLANK(C$13))),ISBLANK(C$11))</formula>
    </cfRule>
  </conditionalFormatting>
  <conditionalFormatting sqref="C35:AJ36">
    <cfRule type="expression" dxfId="723" priority="19">
      <formula>C$31&lt;&gt;2</formula>
    </cfRule>
  </conditionalFormatting>
  <conditionalFormatting sqref="D53">
    <cfRule type="expression" dxfId="722" priority="110">
      <formula>ISTEXT(E6)</formula>
    </cfRule>
  </conditionalFormatting>
  <conditionalFormatting sqref="E53">
    <cfRule type="expression" dxfId="721" priority="111">
      <formula>ISTEXT(#REF!)</formula>
    </cfRule>
  </conditionalFormatting>
  <conditionalFormatting sqref="B55">
    <cfRule type="expression" dxfId="720" priority="112">
      <formula>ISTEXT($E$6)</formula>
    </cfRule>
  </conditionalFormatting>
  <conditionalFormatting sqref="C55:F55">
    <cfRule type="expression" dxfId="719" priority="113">
      <formula>ISTEXT($E$6)</formula>
    </cfRule>
  </conditionalFormatting>
  <conditionalFormatting sqref="C16:AJ16">
    <cfRule type="expression" dxfId="718" priority="12">
      <formula>AND(C15&lt;&gt;"",ISBLANK(C16),C23="",NOT(ISBLANK(C6)))</formula>
    </cfRule>
  </conditionalFormatting>
  <conditionalFormatting sqref="C22:AJ22">
    <cfRule type="expression" dxfId="717" priority="11">
      <formula>AND(C21&lt;&gt;"",ISBLANK(C22),C23="",NOT(ISBLANK(C6)))</formula>
    </cfRule>
  </conditionalFormatting>
  <conditionalFormatting sqref="C23:AJ23">
    <cfRule type="expression" dxfId="716" priority="9">
      <formula>AND(OR(C15&lt;&gt;"",C22&lt;&gt;""),C23="",AND(ISBLANK(C16),ISBLANK(C22)),NOT(ISBLANK(C6)))</formula>
    </cfRule>
  </conditionalFormatting>
  <conditionalFormatting sqref="C4:AJ4">
    <cfRule type="expression" dxfId="715" priority="8">
      <formula>AND(ISBLANK(C4),COUNTA(C5:C6)&gt;0)</formula>
    </cfRule>
  </conditionalFormatting>
  <conditionalFormatting sqref="C5:AJ5">
    <cfRule type="expression" dxfId="714" priority="6">
      <formula>AND(ISBLANK(C5),OR(NOT(ISBLANK(C4)),NOT(ISBLANK(C6))))</formula>
    </cfRule>
  </conditionalFormatting>
  <conditionalFormatting sqref="C6:AJ6">
    <cfRule type="expression" dxfId="713" priority="4">
      <formula>AND(ISBLANK(C6),OR(NOT(ISBLANK(C4)),NOT(ISBLANK(C5))))</formula>
    </cfRule>
  </conditionalFormatting>
  <conditionalFormatting sqref="C10:AJ10">
    <cfRule type="expression" dxfId="712" priority="3">
      <formula>IF(AND(C9&lt;&gt;"No",NOT(ISBLANK(C9)),C9&lt;&gt;"Used Existing ERA Location"),ISBLANK(C10))</formula>
    </cfRule>
  </conditionalFormatting>
  <conditionalFormatting sqref="C7:AJ9">
    <cfRule type="expression" dxfId="711" priority="2">
      <formula>AND(NOT(ISBLANK(C$6)),ISBLANK(C7))</formula>
    </cfRule>
  </conditionalFormatting>
  <conditionalFormatting sqref="C53">
    <cfRule type="expression" dxfId="710" priority="1">
      <formula>LEN($C$53)&gt;255</formula>
    </cfRule>
  </conditionalFormatting>
  <dataValidations xWindow="895" yWindow="1027" count="26">
    <dataValidation type="list" allowBlank="1" showInputMessage="1" promptTitle="Growing Season Dates" prompt="If a range is presented then use a &quot;.&quot; to separate the months, e.g. &quot;Mid-May.Late-June&quot;. Please keep to the values in the list when combining months." sqref="C32:AJ33 C35:AJ36" xr:uid="{C7C13AB4-B379-41E1-809E-14C79D4F4A27}">
      <formula1>Site.Seasons</formula1>
    </dataValidation>
    <dataValidation type="list" allowBlank="1" showInputMessage="1" showErrorMessage="1" sqref="C31:AJ31" xr:uid="{4B6A0A21-D702-4DE6-A051-FC7C863FEBBB}">
      <formula1>"1,2,Year Round,Unspecified,NA"</formula1>
    </dataValidation>
    <dataValidation type="list" allowBlank="1" showInputMessage="1" showErrorMessage="1" sqref="C8:AJ8 D10:AJ10" xr:uid="{5596AC2B-7754-4083-9C55-0AC8C5D21426}">
      <formula1>"Yes,No"</formula1>
    </dataValidation>
    <dataValidation type="whole" allowBlank="1" showInputMessage="1" showErrorMessage="1" errorTitle="Latitude" error="If you want to enter decimal degrees use the decimal degrees field below. _x000a_Africa has latitudinal range from -36 to +37.5." sqref="D11:AJ11" xr:uid="{2781EC50-9F05-4027-8F36-1E7C7806A17B}">
      <formula1>0</formula1>
      <formula2>37</formula2>
    </dataValidation>
    <dataValidation type="decimal" allowBlank="1" showInputMessage="1" showErrorMessage="1" errorTitle="Minutes/Seconds" error="Requires value between 0 &amp; 60" sqref="C18:AJ19 C12:AJ13" xr:uid="{663FB008-83EE-41ED-9003-20291E125179}">
      <formula1>0</formula1>
      <formula2>60</formula2>
    </dataValidation>
    <dataValidation type="whole" allowBlank="1" showInputMessage="1" showErrorMessage="1" errorTitle="Latitude" error="If you want to enter decimal degrees use the decimal degrees field below. _x000a_Africa has longitudinal range from -25 to +63.5." sqref="D17:AJ17" xr:uid="{61139958-F5FF-4FD9-9F5F-25F5060D9D95}">
      <formula1>-25</formula1>
      <formula2>64</formula2>
    </dataValidation>
    <dataValidation type="list" allowBlank="1" showInputMessage="1" showErrorMessage="1" sqref="C14:AJ14" xr:uid="{A2BBCA52-7C40-4C28-B842-6F4744D562F4}">
      <formula1>"N,S"</formula1>
    </dataValidation>
    <dataValidation type="list" allowBlank="1" showInputMessage="1" showErrorMessage="1" sqref="C20:AJ20" xr:uid="{2E261CA5-651C-4123-ACEA-C02B8BDCB7B7}">
      <formula1>"E,W"</formula1>
    </dataValidation>
    <dataValidation type="decimal" allowBlank="1" showInputMessage="1" showErrorMessage="1" promptTitle="Longitude (decimal degrees)" prompt="If highlighted in red, then this value appears to be outside of the country specified." sqref="C21:AJ21" xr:uid="{90E96D32-AB6E-428B-BA78-B023B73B245A}">
      <formula1>-25</formula1>
      <formula2>63.5</formula2>
    </dataValidation>
    <dataValidation type="list" allowBlank="1" showInputMessage="1" showErrorMessage="1" sqref="AP6:AP44 AP46" xr:uid="{28FBCAB0-8A2E-4CE0-A9F6-B62679A77771}">
      <formula1>"Yes"</formula1>
    </dataValidation>
    <dataValidation type="decimal" allowBlank="1" showInputMessage="1" showErrorMessage="1" sqref="C15:AJ15" xr:uid="{B5BA9C34-8F72-4757-97EA-CD884F858776}">
      <formula1>-36</formula1>
      <formula2>37.5</formula2>
    </dataValidation>
    <dataValidation type="whole" allowBlank="1" showInputMessage="1" showErrorMessage="1" promptTitle="Uncertainty" prompt="An important field. Given the accuracy of the location reported and what you can see on google earth how accurate (in m) is that location? This value is  a radius used to generate a buffer around the point within which the site is likely to be." sqref="C16 C22" xr:uid="{CBD3B761-C981-4E05-BB4A-A3AA25C5A711}">
      <formula1>0</formula1>
      <formula2>1000000</formula2>
    </dataValidation>
    <dataValidation type="whole" allowBlank="1" showInputMessage="1" showErrorMessage="1" sqref="D16:AJ16 D22:AJ23 C23" xr:uid="{CEF85BD5-54CE-4842-9922-FD128D2B220C}">
      <formula1>0</formula1>
      <formula2>1000000</formula2>
    </dataValidation>
    <dataValidation type="whole" allowBlank="1" showInputMessage="1" showErrorMessage="1" errorTitle="Latitude" error="If you want to enter decimal degrees use the decimal degrees field below. _x000a_Africa has longitudinal range from -25 to +63.5." prompt="Africa has longitudinal range from -25 to +63.5." sqref="C17" xr:uid="{BA9BF29A-BE5A-4588-B82A-6509655AF1F6}">
      <formula1>-25</formula1>
      <formula2>64</formula2>
    </dataValidation>
    <dataValidation type="whole" allowBlank="1" showInputMessage="1" showErrorMessage="1" errorTitle="Latitude" error="If you want to enter decimal degrees use the decimal degrees field below. _x000a_Africa has latitudinal range from -36 to +37.5." prompt="Africa has latitudinal range from -36 to +37.5." sqref="C11" xr:uid="{B232FA3D-457A-4880-BE21-807F34F4117E}">
      <formula1>0</formula1>
      <formula2>37</formula2>
    </dataValidation>
    <dataValidation type="decimal" errorStyle="warning" allowBlank="1" showInputMessage="1" showErrorMessage="1" error="Mean Annual Temperature &lt;5 or &gt;45 degrees celcius?" sqref="C44:AJ44" xr:uid="{E71FD51A-DF7E-4BE0-99A0-DBFE107591D5}">
      <formula1>5</formula1>
      <formula2>45</formula2>
    </dataValidation>
    <dataValidation type="list" allowBlank="1" showInputMessage="1" showErrorMessage="1" prompt="If you manage to find a better location then please record this below and choose &quot;Yes&quot; here. If you can't find a better location then record the location as per the publication recording &quot;No&quot; here." sqref="C10" xr:uid="{816A2BE1-3CBD-4F07-A03B-4630EC6E8BB1}">
      <formula1>"Yes,No"</formula1>
    </dataValidation>
    <dataValidation type="list" allowBlank="1" showInputMessage="1" showErrorMessage="1" prompt="You should check the location given on google earth as per the workbook instructions, if it seems reasonable select &quot;Yes&quot;, if it looks wrong choose &quot;No&quot; if they didn't give a location choose &quot;Unspecified&quot;." sqref="C9:AJ9" xr:uid="{9EDD6976-F8E0-446E-91A9-E6C9D353920B}">
      <formula1>"A Lot, Somewhat, A Little, No, Unspecified,Used Existing ERA Location"</formula1>
    </dataValidation>
    <dataValidation type="decimal" errorStyle="warning" allowBlank="1" showInputMessage="1" showErrorMessage="1" error="Season is &lt;10 or &gt;200 days?" sqref="C37:AJ37 C34:AJ34" xr:uid="{AC9BC709-BBD0-4E08-9950-A3DEF16C98D7}">
      <formula1>10</formula1>
      <formula2>200</formula2>
    </dataValidation>
    <dataValidation type="decimal" errorStyle="warning" allowBlank="1" showInputMessage="1" showErrorMessage="1" error="&lt;200 or &gt;3000 mm rainfall?" sqref="C41:AJ43" xr:uid="{3E81F7F7-03D6-47BA-8D70-579A6C638F0A}">
      <formula1>200</formula1>
      <formula2>3000</formula2>
    </dataValidation>
    <dataValidation type="decimal" errorStyle="warning" allowBlank="1" showInputMessage="1" showErrorMessage="1" error="Elevation &lt;-5 or greater than 3500 masl?" sqref="C48:AJ48" xr:uid="{F26D7A73-28B6-4633-9BDE-2B89AD0F830E}">
      <formula1>-5</formula1>
      <formula2>3500</formula2>
    </dataValidation>
    <dataValidation type="decimal" errorStyle="warning" allowBlank="1" showInputMessage="1" showErrorMessage="1" error="Must be value between 0 and 100." sqref="C49:AJ49" xr:uid="{FE398C8B-2631-4DDE-A687-374CADB200C9}">
      <formula1>0</formula1>
      <formula2>100</formula2>
    </dataValidation>
    <dataValidation type="decimal" errorStyle="warning" allowBlank="1" showInputMessage="1" showErrorMessage="1" error="Should be value between 0 &amp; 90." sqref="C50:AJ50" xr:uid="{6E1EAFD1-D942-4946-AAFA-902B7540C615}">
      <formula1>0</formula1>
      <formula2>90</formula2>
    </dataValidation>
    <dataValidation type="list" allowBlank="1" showInputMessage="1" showErrorMessage="1" sqref="C4:AJ4" xr:uid="{C0D01A7A-2FC7-4BD4-A1DE-BF2FEC8A5188}">
      <formula1>Site.Type</formula1>
    </dataValidation>
    <dataValidation type="list" allowBlank="1" showInputMessage="1" prompt="Qualitative measure of how accurate you think the location is. If the study was  at a research station, but you only know the location of the city where the station is an you would record &quot;City&quot; if you know the location of the station record &quot;Facility&quot;." sqref="C7:AJ7" xr:uid="{0F7CB834-E282-41F7-BCC8-251642A2BE74}">
      <formula1>Site.Admin</formula1>
    </dataValidation>
    <dataValidation type="textLength" allowBlank="1" showInputMessage="1" showErrorMessage="1" error="Notes cannot contain more than 255 characters." sqref="C53" xr:uid="{473E0730-034A-4698-A2AE-C24A83D9F505}">
      <formula1>0</formula1>
      <formula2>255</formula2>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3" id="{BFC76312-AC9F-4E6B-A127-BE4D297DB249}">
            <xm:f>IF(ISBLANK(C$5),FALSE(),IFERROR(IF(MATCH(C$5,Site.L!$I:$I,0)&gt;0,FALSE,TRUE),TRUE))</xm:f>
            <x14:dxf>
              <fill>
                <patternFill>
                  <bgColor rgb="FFFF9999"/>
                </patternFill>
              </fill>
            </x14:dxf>
          </x14:cfRule>
          <xm:sqref>C5:AJ5</xm:sqref>
        </x14:conditionalFormatting>
        <x14:conditionalFormatting xmlns:xm="http://schemas.microsoft.com/office/excel/2006/main">
          <x14:cfRule type="expression" priority="31" id="{A637C594-EA66-4C96-8366-B17629BDAC6F}">
            <xm:f>IF(ISBLANK(Q$5),FALSE,IFERROR(IF(MATCH(Q$5,Site.L!$I:$I,0)&gt;0,FALSE,TRUE),TRUE))</xm:f>
            <x14:dxf>
              <fill>
                <patternFill>
                  <bgColor rgb="FFFF9999"/>
                </patternFill>
              </fill>
            </x14:dxf>
          </x14:cfRule>
          <xm:sqref>Q5</xm:sqref>
        </x14:conditionalFormatting>
        <x14:conditionalFormatting xmlns:xm="http://schemas.microsoft.com/office/excel/2006/main">
          <x14:cfRule type="expression" priority="22" id="{44FD7399-DF6D-4EA4-A611-1A14C7EFDFEE}">
            <xm:f>OR(AND(C15="",NOT(ISBLANK(C6))),NOT(AND(C$15&gt;=INDEX(Site.L!$K:$K,MATCH(C$5,Site.L!$I:$I,0)),C15&lt;=INDEX(Site.L!$L:$L,MATCH(C$5,Site.L!$I:$I,0)))))</xm:f>
            <x14:dxf>
              <fill>
                <patternFill>
                  <bgColor rgb="FFFF9999"/>
                </patternFill>
              </fill>
            </x14:dxf>
          </x14:cfRule>
          <xm:sqref>C15:AJ15</xm:sqref>
        </x14:conditionalFormatting>
        <x14:conditionalFormatting xmlns:xm="http://schemas.microsoft.com/office/excel/2006/main">
          <x14:cfRule type="expression" priority="21" id="{EA979106-E51F-49B4-8E1A-56FB114BEA15}">
            <xm:f>OR(AND(C21="",NOT(ISBLANK(C6))),NOT(AND(C21&gt;=INDEX(Site.L!$M:$M,MATCH(C$5,Site.L!$I:$I,0)),C21&lt;=INDEX(Site.L!$N:$N,MATCH(C$5,Site.L!$I:$I,0)))))</xm:f>
            <x14:dxf>
              <fill>
                <patternFill>
                  <bgColor rgb="FFFF9999"/>
                </patternFill>
              </fill>
            </x14:dxf>
          </x14:cfRule>
          <xm:sqref>C21:AJ21</xm:sqref>
        </x14:conditionalFormatting>
        <x14:conditionalFormatting xmlns:xm="http://schemas.microsoft.com/office/excel/2006/main">
          <x14:cfRule type="expression" priority="17" id="{AACA1114-4595-4687-9B63-F094A15901A0}">
            <xm:f>IF(ISBLANK(E$5),FALSE,IFERROR(IF(MATCH(E$5,Site.L!$I:$I,0)&gt;0,FALSE,TRUE),TRUE))</xm:f>
            <x14:dxf>
              <fill>
                <patternFill>
                  <bgColor rgb="FFFF9999"/>
                </patternFill>
              </fill>
            </x14:dxf>
          </x14:cfRule>
          <xm:sqref>E5:K5</xm:sqref>
        </x14:conditionalFormatting>
        <x14:conditionalFormatting xmlns:xm="http://schemas.microsoft.com/office/excel/2006/main">
          <x14:cfRule type="expression" priority="16" id="{80A5D0F2-5EC2-4FDB-A78B-371D90A92532}">
            <xm:f>IF(ISBLANK(L$5),FALSE,IFERROR(IF(MATCH(L$5,Site.L!$I:$I,0)&gt;0,FALSE,TRUE),TRUE))</xm:f>
            <x14:dxf>
              <fill>
                <patternFill>
                  <bgColor rgb="FFFF9999"/>
                </patternFill>
              </fill>
            </x14:dxf>
          </x14:cfRule>
          <xm:sqref>L5</xm:sqref>
        </x14:conditionalFormatting>
        <x14:conditionalFormatting xmlns:xm="http://schemas.microsoft.com/office/excel/2006/main">
          <x14:cfRule type="expression" priority="15" id="{62CAB000-7FEC-44CF-93F2-07BDEAB236C0}">
            <xm:f>IF(ISBLANK(L$5),FALSE,IFERROR(IF(MATCH(L$5,Site.L!$I:$I,0)&gt;0,FALSE,TRUE),TRUE))</xm:f>
            <x14:dxf>
              <fill>
                <patternFill>
                  <bgColor rgb="FFFF9999"/>
                </patternFill>
              </fill>
            </x14:dxf>
          </x14:cfRule>
          <xm:sqref>L5</xm:sqref>
        </x14:conditionalFormatting>
        <x14:conditionalFormatting xmlns:xm="http://schemas.microsoft.com/office/excel/2006/main">
          <x14:cfRule type="expression" priority="14" id="{10B1A900-5DA8-49CE-A15D-C725295590CF}">
            <xm:f>IF(ISBLANK(D$5),FALSE,IFERROR(IF(MATCH(D$5,Site.L!$I:$I,0)&gt;0,FALSE,TRUE),TRUE))</xm:f>
            <x14:dxf>
              <fill>
                <patternFill>
                  <bgColor rgb="FFFF9999"/>
                </patternFill>
              </fill>
            </x14:dxf>
          </x14:cfRule>
          <xm:sqref>D5</xm:sqref>
        </x14:conditionalFormatting>
      </x14:conditionalFormattings>
    </ext>
    <ext xmlns:x14="http://schemas.microsoft.com/office/spreadsheetml/2009/9/main" uri="{CCE6A557-97BC-4b89-ADB6-D9C93CAAB3DF}">
      <x14:dataValidations xmlns:xm="http://schemas.microsoft.com/office/excel/2006/main" xWindow="895" yWindow="1027" count="3">
        <x14:dataValidation type="list" allowBlank="1" showInputMessage="1" showErrorMessage="1" xr:uid="{2B049FDA-FC98-4DBD-9614-C21AF0F587CB}">
          <x14:formula1>
            <xm:f>Lists!$G$2:$G$13</xm:f>
          </x14:formula1>
          <xm:sqref>C51:AJ51</xm:sqref>
        </x14:dataValidation>
        <x14:dataValidation type="list" allowBlank="1" showInputMessage="1" xr:uid="{607DD93A-2097-4820-8C0B-39F13BA043D2}">
          <x14:formula1>
            <xm:f>_xlfn.ANCHORARRAY(Site.L!CJ$2)</xm:f>
          </x14:formula1>
          <xm:sqref>C6:AJ6</xm:sqref>
        </x14:dataValidation>
        <x14:dataValidation type="list" allowBlank="1" showInputMessage="1" xr:uid="{D972034F-5F5E-4FE4-A0C3-81488BC2D9AD}">
          <x14:formula1>
            <xm:f>_xlfn.ANCHORARRAY(Site.L!R$2)</xm:f>
          </x14:formula1>
          <xm:sqref>C5:AJ5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5F14D-9D6E-49A3-BB13-58338E886158}">
  <sheetPr codeName="Sheet9">
    <tabColor theme="0" tint="-0.249977111117893"/>
  </sheetPr>
  <dimension ref="A1:AA2"/>
  <sheetViews>
    <sheetView workbookViewId="0">
      <selection sqref="A1:XFD1"/>
    </sheetView>
  </sheetViews>
  <sheetFormatPr defaultColWidth="8.8203125" defaultRowHeight="10.35" x14ac:dyDescent="0.35"/>
  <cols>
    <col min="1" max="16384" width="8.8203125" style="4"/>
  </cols>
  <sheetData>
    <row r="1" spans="1:27" x14ac:dyDescent="0.35">
      <c r="A1" s="4" t="str">
        <f>INDEX(Site!$AK:$AK,MATCH(Site.Out!A2,Site!$B:$B,0))</f>
        <v>Site.Type</v>
      </c>
      <c r="B1" s="4" t="str">
        <f>INDEX(Site!$AK:$AK,MATCH(Site.Out!B2,Site!$B:$B,0))</f>
        <v>Country</v>
      </c>
      <c r="C1" s="4" t="str">
        <f>INDEX(Site!$AK:$AK,MATCH(Site.Out!C2,Site!$B:$B,0))</f>
        <v>Site.ID</v>
      </c>
      <c r="D1" s="4" t="str">
        <f>INDEX(Site!$AK:$AK,MATCH(Site.Out!D2,Site!$B:$B,0))</f>
        <v>Site.Admin</v>
      </c>
      <c r="E1" s="4" t="str">
        <f>INDEX(Site!$AK:$AK,MATCH(Site.Out!E2,Site!$B:$B,0))</f>
        <v>Site.Agg</v>
      </c>
      <c r="F1" s="4" t="str">
        <f>INDEX(Site!$AK:$AK,MATCH(Site.Out!F2,Site!$B:$B,0))</f>
        <v>Site.Loc.Type</v>
      </c>
      <c r="G1" s="4" t="str">
        <f>INDEX(Site!$AK:$AK,MATCH(Site.Out!G2,Site!$B:$B,0))</f>
        <v>Loc.Fixed</v>
      </c>
      <c r="H1" s="4" t="str">
        <f>INDEX(Site!$AK:$AK,MATCH(Site.Out!H2,Site!$B:$B,0))</f>
        <v>LatD</v>
      </c>
      <c r="I1" s="4" t="str">
        <f>INDEX(Site!$AK:$AK,MATCH(Site.Out!I2,Site!$B:$B,0))</f>
        <v>Lat.Unc</v>
      </c>
      <c r="J1" s="4" t="str">
        <f>INDEX(Site!$AK:$AK,MATCH(Site.Out!J2,Site!$B:$B,0))</f>
        <v>LatD</v>
      </c>
      <c r="K1" s="4" t="str">
        <f>INDEX(Site!$AK:$AK,MATCH(Site.Out!K2,Site!$B:$B,0))</f>
        <v>Lon.Unc</v>
      </c>
      <c r="L1" s="4" t="str">
        <f>INDEX(Site!$AK:$AK,MATCH(Site.Out!L2,Site!$B:$B,0))</f>
        <v>Buffer.Manual</v>
      </c>
      <c r="M1" s="4" t="str">
        <f>INDEX(Site!$AK:$AK,MATCH(Site.Out!M2,Site!$B:$B,0))</f>
        <v>Rain.Seasons</v>
      </c>
      <c r="N1" s="4" t="str">
        <f>INDEX(Site!$AK:$AK,MATCH(Site.Out!N2,Site!$B:$B,0))</f>
        <v>Start.S1</v>
      </c>
      <c r="O1" s="4" t="str">
        <f>INDEX(Site!$AK:$AK,MATCH(Site.Out!O2,Site!$B:$B,0))</f>
        <v>End.S1</v>
      </c>
      <c r="P1" s="4" t="str">
        <f>INDEX(Site!$AK:$AK,MATCH(Site.Out!P2,Site!$B:$B,0))</f>
        <v>Length.S1</v>
      </c>
      <c r="Q1" s="4" t="str">
        <f>INDEX(Site!$AK:$AK,MATCH(Site.Out!Q2,Site!$B:$B,0))</f>
        <v>Start.S2</v>
      </c>
      <c r="R1" s="4" t="str">
        <f>INDEX(Site!$AK:$AK,MATCH(Site.Out!R2,Site!$B:$B,0))</f>
        <v>End.S2</v>
      </c>
      <c r="S1" s="4" t="str">
        <f>INDEX(Site!$AK:$AK,MATCH(Site.Out!S2,Site!$B:$B,0))</f>
        <v>Length.S2</v>
      </c>
      <c r="T1" s="4" t="str">
        <f>INDEX(Site!$AK:$AK,MATCH(Site.Out!T2,Site!$B:$B,0))</f>
        <v>MSP</v>
      </c>
      <c r="U1" s="4" t="str">
        <f>INDEX(Site!$AK:$AK,MATCH(Site.Out!U2,Site!$B:$B,0))</f>
        <v>MSP</v>
      </c>
      <c r="V1" s="4" t="str">
        <f>INDEX(Site!$AK:$AK,MATCH(Site.Out!V2,Site!$B:$B,0))</f>
        <v>MAP</v>
      </c>
      <c r="W1" s="4" t="str">
        <f>INDEX(Site!$AK:$AK,MATCH(Site.Out!W2,Site!$B:$B,0))</f>
        <v>MAT</v>
      </c>
      <c r="X1" s="4" t="str">
        <f>INDEX(Site!$AK:$AK,MATCH(Site.Out!X2,Site!$B:$B,0))</f>
        <v>Elevation</v>
      </c>
      <c r="Y1" s="4" t="str">
        <f>INDEX(Site!$AK:$AK,MATCH(Site.Out!Y2,Site!$B:$B,0))</f>
        <v>Slope.Perc</v>
      </c>
      <c r="Z1" s="4" t="str">
        <f>INDEX(Site!$AK:$AK,MATCH(Site.Out!Z2,Site!$B:$B,0))</f>
        <v>Slope.Degree</v>
      </c>
      <c r="AA1" s="4" t="str">
        <f>INDEX(Site!$AK:$AK,MATCH(Site.Out!AA2,Site!$B:$B,0))</f>
        <v>Soil.Texture</v>
      </c>
    </row>
    <row r="2" spans="1:27" s="527" customFormat="1" x14ac:dyDescent="0.35">
      <c r="A2" s="527" t="str" cm="1">
        <f t="array" ref="A2:G2">TRANSPOSE(_xlfn._xlws.FILTER(Site!B4:AJ10,Site!B$4:AJ$4&lt;&gt;""))</f>
        <v>Site Experimental Type</v>
      </c>
      <c r="B2" s="527" t="str">
        <v>Country</v>
      </c>
      <c r="C2" s="527" t="str">
        <v>Site Name</v>
      </c>
      <c r="D2" s="527" t="str">
        <v>Type of Spatial Accuracy</v>
      </c>
      <c r="E2" s="527" t="str">
        <v>Is Site Aggregated?</v>
      </c>
      <c r="F2" s="527" t="str">
        <v>Was Location Incorrect?</v>
      </c>
      <c r="G2" s="527" t="str">
        <v>Location Corrected If Incorrect/Unspecified?</v>
      </c>
      <c r="H2" s="527" t="str" cm="1">
        <f t="array" ref="H2:I2">TRANSPOSE(_xlfn._xlws.FILTER(Site!B15:AJ16,Site!$B$4:$AJ$4&lt;&gt;""))</f>
        <v>Latitude (Decimal Degrees)</v>
      </c>
      <c r="I2" s="527" t="str">
        <v>Latitude Uncertainty (m)</v>
      </c>
      <c r="J2" s="527" t="str" cm="1">
        <f t="array" ref="J2:L2">TRANSPOSE(_xlfn._xlws.FILTER(Site!B21:AJ23,Site!$B$4:$AJ$4&lt;&gt;""))</f>
        <v>Longitude (Decimal Degrees)</v>
      </c>
      <c r="K2" s="527" t="str">
        <v>Longitude Uncertainty (m)</v>
      </c>
      <c r="L2" s="527" t="str">
        <v>Uncertainty (Radius in m)</v>
      </c>
      <c r="M2" s="527" t="str" cm="1">
        <f t="array" ref="M2:S2">TRANSPOSE(_xlfn._xlws.FILTER(Site!B31:AJ37,Site!$B$4:$AJ$4&lt;&gt;""))</f>
        <v>Number of Rainy Seasons</v>
      </c>
      <c r="N2" s="527" t="str">
        <v>Season1 Start</v>
      </c>
      <c r="O2" s="527" t="str">
        <v>Season1 End</v>
      </c>
      <c r="P2" s="527" t="str">
        <v>Rainy  Season 1 Length (days)</v>
      </c>
      <c r="Q2" s="527" t="str">
        <v>Season2 Start</v>
      </c>
      <c r="R2" s="527" t="str">
        <v>Season2 End</v>
      </c>
      <c r="S2" s="527" t="str">
        <v>Rainy Season 2 Length (days)</v>
      </c>
      <c r="T2" s="527" t="str" cm="1">
        <f t="array" ref="T2:W2">TRANSPOSE(_xlfn._xlws.FILTER(Site!B41:AJ44,Site!$B$4:$AJ$4&lt;&gt;""))</f>
        <v>Mean Seasonal Precipitation (mm) - S1</v>
      </c>
      <c r="U2" s="527" t="str">
        <v>Mean Seasonal Precipitation (mm) - S2</v>
      </c>
      <c r="V2" s="527" t="str">
        <v>Mean Annual Rainfall (mm)</v>
      </c>
      <c r="W2" s="527" t="str">
        <v xml:space="preserve">Mean Annual Temperature (°C) </v>
      </c>
      <c r="X2" s="527" t="str" cm="1">
        <f t="array" ref="X2:AA2">TRANSPOSE(_xlfn._xlws.FILTER(Site!B48:AJ51,Site!$B$4:$AJ$4&lt;&gt;""))</f>
        <v>Elevation (masl)</v>
      </c>
      <c r="Y2" s="527" t="str">
        <v>Slope (%)</v>
      </c>
      <c r="Z2" s="527" t="str">
        <v>Slope (°)</v>
      </c>
      <c r="AA2" s="527" t="str">
        <v>Soil Texture</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2E18E-103E-4DC8-9E00-923A1A6ABC6C}">
  <sheetPr codeName="Sheet12"/>
  <dimension ref="A1:DQ1208"/>
  <sheetViews>
    <sheetView topLeftCell="A6" workbookViewId="0">
      <selection activeCell="I15" sqref="I15"/>
    </sheetView>
  </sheetViews>
  <sheetFormatPr defaultColWidth="9" defaultRowHeight="10.35" x14ac:dyDescent="0.35"/>
  <cols>
    <col min="1" max="4" width="9" style="4"/>
    <col min="5" max="5" width="11.17578125" style="4" customWidth="1"/>
    <col min="6" max="14" width="9" style="4"/>
    <col min="15" max="15" width="3.52734375" style="4" customWidth="1"/>
    <col min="16" max="16" width="9" style="4"/>
    <col min="17" max="17" width="3.17578125" style="4" customWidth="1"/>
    <col min="18" max="16384" width="9" style="4"/>
  </cols>
  <sheetData>
    <row r="1" spans="1:121" x14ac:dyDescent="0.35">
      <c r="A1" s="3" t="s">
        <v>118</v>
      </c>
      <c r="B1" s="3" t="s">
        <v>119</v>
      </c>
      <c r="C1" s="3" t="s">
        <v>50</v>
      </c>
      <c r="D1" s="3" t="s">
        <v>49</v>
      </c>
      <c r="E1" s="3" t="s">
        <v>55</v>
      </c>
      <c r="F1" s="3" t="s">
        <v>120</v>
      </c>
      <c r="G1" s="3" t="s">
        <v>121</v>
      </c>
      <c r="I1" s="3" t="s">
        <v>50</v>
      </c>
      <c r="J1" s="3" t="s">
        <v>122</v>
      </c>
      <c r="K1" s="3" t="s">
        <v>123</v>
      </c>
      <c r="L1" s="3" t="s">
        <v>124</v>
      </c>
      <c r="M1" s="3" t="s">
        <v>125</v>
      </c>
      <c r="N1" s="3" t="s">
        <v>126</v>
      </c>
      <c r="P1" s="4" t="s">
        <v>57</v>
      </c>
      <c r="R1" s="3" t="s">
        <v>127</v>
      </c>
      <c r="S1" s="3" t="s">
        <v>127</v>
      </c>
      <c r="T1" s="3" t="s">
        <v>127</v>
      </c>
      <c r="U1" s="3" t="s">
        <v>127</v>
      </c>
      <c r="V1" s="3" t="s">
        <v>127</v>
      </c>
      <c r="W1" s="3" t="s">
        <v>127</v>
      </c>
      <c r="X1" s="3" t="s">
        <v>127</v>
      </c>
      <c r="Y1" s="3" t="s">
        <v>127</v>
      </c>
      <c r="Z1" s="3" t="s">
        <v>127</v>
      </c>
      <c r="AA1" s="3" t="s">
        <v>127</v>
      </c>
      <c r="AB1" s="3" t="s">
        <v>127</v>
      </c>
      <c r="AC1" s="3" t="s">
        <v>127</v>
      </c>
      <c r="AD1" s="3" t="s">
        <v>127</v>
      </c>
      <c r="AE1" s="3" t="s">
        <v>127</v>
      </c>
      <c r="AF1" s="3" t="s">
        <v>127</v>
      </c>
      <c r="AG1" s="3" t="s">
        <v>127</v>
      </c>
      <c r="AH1" s="3" t="s">
        <v>127</v>
      </c>
      <c r="AI1" s="3" t="s">
        <v>127</v>
      </c>
      <c r="AJ1" s="3" t="s">
        <v>127</v>
      </c>
      <c r="AK1" s="3" t="s">
        <v>127</v>
      </c>
      <c r="AL1" s="3" t="s">
        <v>127</v>
      </c>
      <c r="AM1" s="3" t="s">
        <v>127</v>
      </c>
      <c r="AN1" s="3" t="s">
        <v>127</v>
      </c>
      <c r="AO1" s="3" t="s">
        <v>127</v>
      </c>
      <c r="AP1" s="3" t="s">
        <v>127</v>
      </c>
      <c r="AQ1" s="3" t="s">
        <v>127</v>
      </c>
      <c r="AR1" s="3" t="s">
        <v>127</v>
      </c>
      <c r="AS1" s="3" t="s">
        <v>127</v>
      </c>
      <c r="AT1" s="3" t="s">
        <v>127</v>
      </c>
      <c r="AU1" s="3" t="s">
        <v>127</v>
      </c>
      <c r="AV1" s="3" t="s">
        <v>127</v>
      </c>
      <c r="AW1" s="3" t="s">
        <v>127</v>
      </c>
      <c r="AX1" s="3" t="s">
        <v>127</v>
      </c>
      <c r="AY1" s="3" t="s">
        <v>127</v>
      </c>
      <c r="AZ1" s="3"/>
      <c r="BA1" s="3" t="s">
        <v>128</v>
      </c>
      <c r="BB1" s="3" t="s">
        <v>128</v>
      </c>
      <c r="BC1" s="3" t="s">
        <v>128</v>
      </c>
      <c r="BD1" s="3" t="s">
        <v>128</v>
      </c>
      <c r="BE1" s="3" t="s">
        <v>128</v>
      </c>
      <c r="BF1" s="3" t="s">
        <v>128</v>
      </c>
      <c r="BG1" s="3" t="s">
        <v>128</v>
      </c>
      <c r="BH1" s="3" t="s">
        <v>128</v>
      </c>
      <c r="BI1" s="3" t="s">
        <v>128</v>
      </c>
      <c r="BJ1" s="3" t="s">
        <v>128</v>
      </c>
      <c r="BK1" s="3" t="s">
        <v>128</v>
      </c>
      <c r="BL1" s="3" t="s">
        <v>128</v>
      </c>
      <c r="BM1" s="3" t="s">
        <v>128</v>
      </c>
      <c r="BN1" s="3" t="s">
        <v>128</v>
      </c>
      <c r="BO1" s="3" t="s">
        <v>128</v>
      </c>
      <c r="BP1" s="3" t="s">
        <v>128</v>
      </c>
      <c r="BQ1" s="3" t="s">
        <v>128</v>
      </c>
      <c r="BR1" s="3" t="s">
        <v>128</v>
      </c>
      <c r="BS1" s="3" t="s">
        <v>128</v>
      </c>
      <c r="BT1" s="3" t="s">
        <v>128</v>
      </c>
      <c r="BU1" s="3" t="s">
        <v>128</v>
      </c>
      <c r="BV1" s="3" t="s">
        <v>128</v>
      </c>
      <c r="BW1" s="3" t="s">
        <v>128</v>
      </c>
      <c r="BX1" s="3" t="s">
        <v>128</v>
      </c>
      <c r="BY1" s="3" t="s">
        <v>128</v>
      </c>
      <c r="BZ1" s="3" t="s">
        <v>128</v>
      </c>
      <c r="CA1" s="3" t="s">
        <v>128</v>
      </c>
      <c r="CB1" s="3" t="s">
        <v>128</v>
      </c>
      <c r="CC1" s="3" t="s">
        <v>128</v>
      </c>
      <c r="CD1" s="3" t="s">
        <v>128</v>
      </c>
      <c r="CE1" s="3" t="s">
        <v>128</v>
      </c>
      <c r="CF1" s="3" t="s">
        <v>128</v>
      </c>
      <c r="CG1" s="3" t="s">
        <v>128</v>
      </c>
      <c r="CH1" s="3" t="s">
        <v>128</v>
      </c>
      <c r="CI1" s="3"/>
      <c r="CJ1" s="3" t="s">
        <v>128</v>
      </c>
      <c r="CK1" s="3" t="s">
        <v>128</v>
      </c>
      <c r="CL1" s="3" t="s">
        <v>128</v>
      </c>
      <c r="CM1" s="3" t="s">
        <v>128</v>
      </c>
      <c r="CN1" s="3" t="s">
        <v>128</v>
      </c>
      <c r="CO1" s="3" t="s">
        <v>128</v>
      </c>
      <c r="CP1" s="3" t="s">
        <v>128</v>
      </c>
      <c r="CQ1" s="3" t="s">
        <v>128</v>
      </c>
      <c r="CR1" s="3" t="s">
        <v>128</v>
      </c>
      <c r="CS1" s="3" t="s">
        <v>128</v>
      </c>
      <c r="CT1" s="3" t="s">
        <v>128</v>
      </c>
      <c r="CU1" s="3" t="s">
        <v>128</v>
      </c>
      <c r="CV1" s="3" t="s">
        <v>128</v>
      </c>
      <c r="CW1" s="3" t="s">
        <v>128</v>
      </c>
      <c r="CX1" s="3" t="s">
        <v>128</v>
      </c>
      <c r="CY1" s="3" t="s">
        <v>128</v>
      </c>
      <c r="CZ1" s="3" t="s">
        <v>128</v>
      </c>
      <c r="DA1" s="3" t="s">
        <v>128</v>
      </c>
      <c r="DB1" s="3" t="s">
        <v>128</v>
      </c>
      <c r="DC1" s="3" t="s">
        <v>128</v>
      </c>
      <c r="DD1" s="3" t="s">
        <v>128</v>
      </c>
      <c r="DE1" s="3" t="s">
        <v>128</v>
      </c>
      <c r="DF1" s="3" t="s">
        <v>128</v>
      </c>
      <c r="DG1" s="3" t="s">
        <v>128</v>
      </c>
      <c r="DH1" s="3" t="s">
        <v>128</v>
      </c>
      <c r="DI1" s="3" t="s">
        <v>128</v>
      </c>
      <c r="DJ1" s="3" t="s">
        <v>128</v>
      </c>
      <c r="DK1" s="3" t="s">
        <v>128</v>
      </c>
      <c r="DL1" s="3" t="s">
        <v>128</v>
      </c>
      <c r="DM1" s="3" t="s">
        <v>128</v>
      </c>
      <c r="DN1" s="3" t="s">
        <v>128</v>
      </c>
      <c r="DO1" s="3" t="s">
        <v>128</v>
      </c>
      <c r="DP1" s="3" t="s">
        <v>128</v>
      </c>
      <c r="DQ1" s="3" t="s">
        <v>128</v>
      </c>
    </row>
    <row r="2" spans="1:121" x14ac:dyDescent="0.35">
      <c r="A2" s="4">
        <v>7.1333299999999999</v>
      </c>
      <c r="B2" s="4">
        <v>2.0333299999999999</v>
      </c>
      <c r="C2" s="4" t="s">
        <v>129</v>
      </c>
      <c r="D2" s="4" t="s">
        <v>130</v>
      </c>
      <c r="E2" s="4" t="s">
        <v>131</v>
      </c>
      <c r="F2" s="4">
        <v>917</v>
      </c>
      <c r="G2" s="4" t="str">
        <f t="shared" ref="G2:G65" si="0">CONCATENATE(C2,"-",E2)</f>
        <v>Benin-Adingnigon</v>
      </c>
      <c r="I2" s="4" t="s">
        <v>132</v>
      </c>
      <c r="J2" s="4" t="s">
        <v>133</v>
      </c>
      <c r="K2" s="4">
        <v>18.96003151</v>
      </c>
      <c r="L2" s="4">
        <v>37.095138550000001</v>
      </c>
      <c r="M2" s="4">
        <v>-8.6738681799999995</v>
      </c>
      <c r="N2" s="4">
        <v>11.98891068</v>
      </c>
      <c r="P2" s="4" t="s">
        <v>134</v>
      </c>
      <c r="R2" s="4" t="str" cm="1">
        <f t="array" ref="R2:R55">_xlfn._xlws.SORT(_xlfn.UNIQUE(_xlfn._xlws.FILTER($I$2:$I$55,ISNUMBER(SEARCH(Site!C$5,$I$2:$I$55)),"Not Found")))</f>
        <v>Algeria</v>
      </c>
      <c r="S2" s="4" t="str" cm="1">
        <f t="array" ref="S2:S55">_xlfn._xlws.SORT(_xlfn.UNIQUE(_xlfn._xlws.FILTER($I$2:$I$55,ISNUMBER(SEARCH(Site!D$5,$I$2:$I$55)),"Not Found")))</f>
        <v>Algeria</v>
      </c>
      <c r="T2" s="4" t="str" cm="1">
        <f t="array" ref="T2:T55">_xlfn._xlws.SORT(_xlfn.UNIQUE(_xlfn._xlws.FILTER($I$2:$I$55,ISNUMBER(SEARCH(Site!E$5,$I$2:$I$55)),"Not Found")))</f>
        <v>Algeria</v>
      </c>
      <c r="U2" s="4" t="str" cm="1">
        <f t="array" ref="U2:U55">_xlfn._xlws.SORT(_xlfn.UNIQUE(_xlfn._xlws.FILTER($I$2:$I$55,ISNUMBER(SEARCH(Site!F$5,$I$2:$I$55)),"Not Found")))</f>
        <v>Algeria</v>
      </c>
      <c r="V2" s="4" t="str" cm="1">
        <f t="array" ref="V2:V55">_xlfn._xlws.SORT(_xlfn.UNIQUE(_xlfn._xlws.FILTER($I$2:$I$55,ISNUMBER(SEARCH(Site!G$5,$I$2:$I$55)),"Not Found")))</f>
        <v>Algeria</v>
      </c>
      <c r="W2" s="4" t="str" cm="1">
        <f t="array" ref="W2:W55">_xlfn._xlws.SORT(_xlfn.UNIQUE(_xlfn._xlws.FILTER($I$2:$I$55,ISNUMBER(SEARCH(Site!H$5,$I$2:$I$55)),"Not Found")))</f>
        <v>Algeria</v>
      </c>
      <c r="X2" s="4" t="str" cm="1">
        <f t="array" ref="X2:X55">_xlfn._xlws.SORT(_xlfn.UNIQUE(_xlfn._xlws.FILTER($I$2:$I$55,ISNUMBER(SEARCH(Site!I$5,$I$2:$I$55)),"Not Found")))</f>
        <v>Algeria</v>
      </c>
      <c r="Y2" s="4" t="str" cm="1">
        <f t="array" ref="Y2:Y55">_xlfn._xlws.SORT(_xlfn.UNIQUE(_xlfn._xlws.FILTER($I$2:$I$55,ISNUMBER(SEARCH(Site!J$5,$I$2:$I$55)),"Not Found")))</f>
        <v>Algeria</v>
      </c>
      <c r="Z2" s="4" t="str" cm="1">
        <f t="array" ref="Z2:Z55">_xlfn._xlws.SORT(_xlfn.UNIQUE(_xlfn._xlws.FILTER($I$2:$I$55,ISNUMBER(SEARCH(Site!K$5,$I$2:$I$55)),"Not Found")))</f>
        <v>Algeria</v>
      </c>
      <c r="AA2" s="4" t="str" cm="1">
        <f t="array" ref="AA2:AA55">_xlfn._xlws.SORT(_xlfn.UNIQUE(_xlfn._xlws.FILTER($I$2:$I$55,ISNUMBER(SEARCH(Site!L$5,$I$2:$I$55)),"Not Found")))</f>
        <v>Algeria</v>
      </c>
      <c r="AB2" s="4" t="str" cm="1">
        <f t="array" ref="AB2:AB55">_xlfn._xlws.SORT(_xlfn.UNIQUE(_xlfn._xlws.FILTER($I$2:$I$55,ISNUMBER(SEARCH(Site!M$5,$I$2:$I$55)),"Not Found")))</f>
        <v>Algeria</v>
      </c>
      <c r="AC2" s="4" t="str" cm="1">
        <f t="array" ref="AC2:AC55">_xlfn._xlws.SORT(_xlfn.UNIQUE(_xlfn._xlws.FILTER($I$2:$I$55,ISNUMBER(SEARCH(Site!N$5,$I$2:$I$55)),"Not Found")))</f>
        <v>Algeria</v>
      </c>
      <c r="AD2" s="4" t="str" cm="1">
        <f t="array" ref="AD2:AD55">_xlfn._xlws.SORT(_xlfn.UNIQUE(_xlfn._xlws.FILTER($I$2:$I$55,ISNUMBER(SEARCH(Site!O$5,$I$2:$I$55)),"Not Found")))</f>
        <v>Algeria</v>
      </c>
      <c r="AE2" s="4" t="str" cm="1">
        <f t="array" ref="AE2:AE55">_xlfn._xlws.SORT(_xlfn.UNIQUE(_xlfn._xlws.FILTER($I$2:$I$55,ISNUMBER(SEARCH(Site!P$5,$I$2:$I$55)),"Not Found")))</f>
        <v>Algeria</v>
      </c>
      <c r="AF2" s="4" t="str" cm="1">
        <f t="array" ref="AF2:AF55">_xlfn._xlws.SORT(_xlfn.UNIQUE(_xlfn._xlws.FILTER($I$2:$I$55,ISNUMBER(SEARCH(Site!Q$5,$I$2:$I$55)),"Not Found")))</f>
        <v>Algeria</v>
      </c>
      <c r="AG2" s="4" t="str" cm="1">
        <f t="array" ref="AG2:AG55">_xlfn._xlws.SORT(_xlfn.UNIQUE(_xlfn._xlws.FILTER($I$2:$I$55,ISNUMBER(SEARCH(Site!R$5,$I$2:$I$55)),"Not Found")))</f>
        <v>Algeria</v>
      </c>
      <c r="AH2" s="4" t="str" cm="1">
        <f t="array" ref="AH2:AH55">_xlfn._xlws.SORT(_xlfn.UNIQUE(_xlfn._xlws.FILTER($I$2:$I$55,ISNUMBER(SEARCH(Site!S$5,$I$2:$I$55)),"Not Found")))</f>
        <v>Algeria</v>
      </c>
      <c r="AI2" s="4" t="str" cm="1">
        <f t="array" ref="AI2">_xlfn._xlws.SORT(_xlfn.UNIQUE(_xlfn._xlws.FILTER($I$2:$I$55,ISNUMBER(SEARCH(Site!AK$5,$I$2:$I$55)),"Not Found")))</f>
        <v>Not Found</v>
      </c>
      <c r="AJ2" s="4" t="str" cm="1">
        <f t="array" ref="AJ2:AJ55">_xlfn._xlws.SORT(_xlfn.UNIQUE(_xlfn._xlws.FILTER($I$2:$I$55,ISNUMBER(SEARCH(Site!AL$5,$I$2:$I$55)),"Not Found")))</f>
        <v>Algeria</v>
      </c>
      <c r="AK2" s="4" t="str" cm="1">
        <f t="array" ref="AK2:AK55">_xlfn._xlws.SORT(_xlfn.UNIQUE(_xlfn._xlws.FILTER($I$2:$I$55,ISNUMBER(SEARCH(Site!AM$5,$I$2:$I$55)),"Not Found")))</f>
        <v>Algeria</v>
      </c>
      <c r="AL2" s="4" t="str" cm="1">
        <f t="array" ref="AL2:AL55">_xlfn._xlws.SORT(_xlfn.UNIQUE(_xlfn._xlws.FILTER($I$2:$I$55,ISNUMBER(SEARCH(Site!AN$5,$I$2:$I$55)),"Not Found")))</f>
        <v>Algeria</v>
      </c>
      <c r="AM2" s="4" t="str" cm="1">
        <f t="array" ref="AM2">_xlfn._xlws.SORT(_xlfn.UNIQUE(_xlfn._xlws.FILTER($I$2:$I$55,ISNUMBER(SEARCH(Site!AO$5,$I$2:$I$55)),"Not Found")))</f>
        <v>Not Found</v>
      </c>
      <c r="AN2" s="4" t="str" cm="1">
        <f t="array" ref="AN2">_xlfn._xlws.SORT(_xlfn.UNIQUE(_xlfn._xlws.FILTER($I$2:$I$55,ISNUMBER(SEARCH(Site!AP$5,$I$2:$I$55)),"Not Found")))</f>
        <v>Not Found</v>
      </c>
      <c r="AO2" s="4" t="str" cm="1">
        <f t="array" ref="AO2:AO55">_xlfn._xlws.SORT(_xlfn.UNIQUE(_xlfn._xlws.FILTER($I$2:$I$55,ISNUMBER(SEARCH(Site!AQ$5,$I$2:$I$55)),"Not Found")))</f>
        <v>Algeria</v>
      </c>
      <c r="AP2" s="4" t="str" cm="1">
        <f t="array" ref="AP2">_xlfn._xlws.SORT(_xlfn.UNIQUE(_xlfn._xlws.FILTER($I$2:$I$55,ISNUMBER(SEARCH(Site!AR$5,$I$2:$I$55)),"Not Found")))</f>
        <v>Not Found</v>
      </c>
      <c r="AQ2" s="4" t="str" cm="1">
        <f t="array" ref="AQ2:AQ55">_xlfn._xlws.SORT(_xlfn.UNIQUE(_xlfn._xlws.FILTER($I$2:$I$55,ISNUMBER(SEARCH(Site!AS$5,$I$2:$I$55)),"Not Found")))</f>
        <v>Algeria</v>
      </c>
      <c r="AR2" s="4" t="str" cm="1">
        <f t="array" ref="AR2:AR55">_xlfn._xlws.SORT(_xlfn.UNIQUE(_xlfn._xlws.FILTER($I$2:$I$55,ISNUMBER(SEARCH(Site!AT$5,$I$2:$I$55)),"Not Found")))</f>
        <v>Algeria</v>
      </c>
      <c r="AS2" s="4" t="str" cm="1">
        <f t="array" ref="AS2:AS55">_xlfn._xlws.SORT(_xlfn.UNIQUE(_xlfn._xlws.FILTER($I$2:$I$55,ISNUMBER(SEARCH(Site!AU$5,$I$2:$I$55)),"Not Found")))</f>
        <v>Algeria</v>
      </c>
      <c r="AT2" s="4" t="str" cm="1">
        <f t="array" ref="AT2:AT55">_xlfn._xlws.SORT(_xlfn.UNIQUE(_xlfn._xlws.FILTER($I$2:$I$55,ISNUMBER(SEARCH(Site!AV$5,$I$2:$I$55)),"Not Found")))</f>
        <v>Algeria</v>
      </c>
      <c r="AU2" s="4" t="str" cm="1">
        <f t="array" ref="AU2:AU55">_xlfn._xlws.SORT(_xlfn.UNIQUE(_xlfn._xlws.FILTER($I$2:$I$55,ISNUMBER(SEARCH(Site!AW$5,$I$2:$I$55)),"Not Found")))</f>
        <v>Algeria</v>
      </c>
      <c r="AV2" s="4" t="str" cm="1">
        <f t="array" ref="AV2:AV55">_xlfn._xlws.SORT(_xlfn.UNIQUE(_xlfn._xlws.FILTER($I$2:$I$55,ISNUMBER(SEARCH(Site!AX$5,$I$2:$I$55)),"Not Found")))</f>
        <v>Algeria</v>
      </c>
      <c r="AW2" s="4" t="str" cm="1">
        <f t="array" ref="AW2:AW55">_xlfn._xlws.SORT(_xlfn.UNIQUE(_xlfn._xlws.FILTER($I$2:$I$55,ISNUMBER(SEARCH(Site!AY$5,$I$2:$I$55)),"Not Found")))</f>
        <v>Algeria</v>
      </c>
      <c r="AX2" s="4" t="str" cm="1">
        <f t="array" ref="AX2:AX55">_xlfn._xlws.SORT(_xlfn.UNIQUE(_xlfn._xlws.FILTER($I$2:$I$55,ISNUMBER(SEARCH(Site!AZ$5,$I$2:$I$55)),"Not Found")))</f>
        <v>Algeria</v>
      </c>
      <c r="AY2" s="4" t="str" cm="1">
        <f t="array" ref="AY2:AY55">_xlfn._xlws.SORT(_xlfn.UNIQUE(_xlfn._xlws.FILTER($I$2:$I$55,ISNUMBER(SEARCH(Site!BA$5,$I$2:$I$55)),"Not Found")))</f>
        <v>Algeria</v>
      </c>
      <c r="BA2" s="4" t="str" cm="1">
        <f t="array" ref="BA2:BA1079">_xlfn._xlws.SORT(_xlfn.UNIQUE(_xlfn._xlws.FILTER($E$2:$E$5000,ISNUMBER(SEARCH(Site!C$5,$C$2:$C$5000)),"Not Found")))</f>
        <v>9 sites</v>
      </c>
      <c r="BB2" s="4" t="str" cm="1">
        <f t="array" ref="BB2:BB1079">_xlfn._xlws.SORT(_xlfn.UNIQUE(_xlfn._xlws.FILTER($E$2:$E$5000,ISNUMBER(SEARCH(Site!D$5,$C$2:$C$5000)),"Not Found")))</f>
        <v>9 sites</v>
      </c>
      <c r="BC2" s="4" t="str" cm="1">
        <f t="array" ref="BC2:BC1079">_xlfn._xlws.SORT(_xlfn.UNIQUE(_xlfn._xlws.FILTER($E$2:$E$5000,ISNUMBER(SEARCH(Site!E$5,$C$2:$C$5000)),"Not Found")))</f>
        <v>9 sites</v>
      </c>
      <c r="BD2" s="4" t="str" cm="1">
        <f t="array" ref="BD2:BD1079">_xlfn._xlws.SORT(_xlfn.UNIQUE(_xlfn._xlws.FILTER($E$2:$E$5000,ISNUMBER(SEARCH(Site!F$5,$C$2:$C$5000)),"Not Found")))</f>
        <v>9 sites</v>
      </c>
      <c r="BE2" s="4" t="str" cm="1">
        <f t="array" ref="BE2:BE1079">_xlfn._xlws.SORT(_xlfn.UNIQUE(_xlfn._xlws.FILTER($E$2:$E$5000,ISNUMBER(SEARCH(Site!G$5,$C$2:$C$5000)),"Not Found")))</f>
        <v>9 sites</v>
      </c>
      <c r="BF2" s="4" t="str" cm="1">
        <f t="array" ref="BF2:BF1079">_xlfn._xlws.SORT(_xlfn.UNIQUE(_xlfn._xlws.FILTER($E$2:$E$5000,ISNUMBER(SEARCH(Site!H$5,$C$2:$C$5000)),"Not Found")))</f>
        <v>9 sites</v>
      </c>
      <c r="BG2" s="4" t="str" cm="1">
        <f t="array" ref="BG2:BG1079">_xlfn._xlws.SORT(_xlfn.UNIQUE(_xlfn._xlws.FILTER($E$2:$E$5000,ISNUMBER(SEARCH(Site!I$5,$C$2:$C$5000)),"Not Found")))</f>
        <v>9 sites</v>
      </c>
      <c r="BH2" s="4" t="str" cm="1">
        <f t="array" ref="BH2:BH1079">_xlfn._xlws.SORT(_xlfn.UNIQUE(_xlfn._xlws.FILTER($E$2:$E$5000,ISNUMBER(SEARCH(Site!J$5,$C$2:$C$5000)),"Not Found")))</f>
        <v>9 sites</v>
      </c>
      <c r="BI2" s="4" t="str" cm="1">
        <f t="array" ref="BI2:BI1079">_xlfn._xlws.SORT(_xlfn.UNIQUE(_xlfn._xlws.FILTER($E$2:$E$5000,ISNUMBER(SEARCH(Site!K$5,$C$2:$C$5000)),"Not Found")))</f>
        <v>9 sites</v>
      </c>
      <c r="BJ2" s="4" t="str" cm="1">
        <f t="array" ref="BJ2:BJ1079">_xlfn._xlws.SORT(_xlfn.UNIQUE(_xlfn._xlws.FILTER($E$2:$E$5000,ISNUMBER(SEARCH(Site!L$5,$C$2:$C$5000)),"Not Found")))</f>
        <v>9 sites</v>
      </c>
      <c r="BK2" s="4" t="str" cm="1">
        <f t="array" ref="BK2:BK1079">_xlfn._xlws.SORT(_xlfn.UNIQUE(_xlfn._xlws.FILTER($E$2:$E$5000,ISNUMBER(SEARCH(Site!M$5,$C$2:$C$5000)),"Not Found")))</f>
        <v>9 sites</v>
      </c>
      <c r="BL2" s="4" t="str" cm="1">
        <f t="array" ref="BL2:BL1079">_xlfn._xlws.SORT(_xlfn.UNIQUE(_xlfn._xlws.FILTER($E$2:$E$5000,ISNUMBER(SEARCH(Site!N$5,$C$2:$C$5000)),"Not Found")))</f>
        <v>9 sites</v>
      </c>
      <c r="BM2" s="4" t="str" cm="1">
        <f t="array" ref="BM2:BM1079">_xlfn._xlws.SORT(_xlfn.UNIQUE(_xlfn._xlws.FILTER($E$2:$E$5000,ISNUMBER(SEARCH(Site!O$5,$C$2:$C$5000)),"Not Found")))</f>
        <v>9 sites</v>
      </c>
      <c r="BN2" s="4" t="str" cm="1">
        <f t="array" ref="BN2:BN1079">_xlfn._xlws.SORT(_xlfn.UNIQUE(_xlfn._xlws.FILTER($E$2:$E$5000,ISNUMBER(SEARCH(Site!P$5,$C$2:$C$5000)),"Not Found")))</f>
        <v>9 sites</v>
      </c>
      <c r="BO2" s="4" t="str" cm="1">
        <f t="array" ref="BO2:BO1079">_xlfn._xlws.SORT(_xlfn.UNIQUE(_xlfn._xlws.FILTER($E$2:$E$5000,ISNUMBER(SEARCH(Site!Q$5,$C$2:$C$5000)),"Not Found")))</f>
        <v>9 sites</v>
      </c>
      <c r="BP2" s="4" t="str" cm="1">
        <f t="array" ref="BP2:BP1079">_xlfn._xlws.SORT(_xlfn.UNIQUE(_xlfn._xlws.FILTER($E$2:$E$5000,ISNUMBER(SEARCH(Site!R$5,$C$2:$C$5000)),"Not Found")))</f>
        <v>9 sites</v>
      </c>
      <c r="BQ2" s="4" t="str" cm="1">
        <f t="array" ref="BQ2:BQ1079">_xlfn._xlws.SORT(_xlfn.UNIQUE(_xlfn._xlws.FILTER($E$2:$E$5000,ISNUMBER(SEARCH(Site!S$5,$C$2:$C$5000)),"Not Found")))</f>
        <v>9 sites</v>
      </c>
      <c r="BR2" s="4" t="str" cm="1">
        <f t="array" ref="BR2:BR1079">_xlfn._xlws.SORT(_xlfn.UNIQUE(_xlfn._xlws.FILTER($E$2:$E$5000,ISNUMBER(SEARCH(Site!T$5,$C$2:$C$5000)),"Not Found")))</f>
        <v>9 sites</v>
      </c>
      <c r="BS2" s="4" t="str" cm="1">
        <f t="array" ref="BS2:BS1079">_xlfn._xlws.SORT(_xlfn.UNIQUE(_xlfn._xlws.FILTER($E$2:$E$5000,ISNUMBER(SEARCH(Site!U$5,$C$2:$C$5000)),"Not Found")))</f>
        <v>9 sites</v>
      </c>
      <c r="BT2" s="4" t="str" cm="1">
        <f t="array" ref="BT2:BT1079">_xlfn._xlws.SORT(_xlfn.UNIQUE(_xlfn._xlws.FILTER($E$2:$E$5000,ISNUMBER(SEARCH(Site!V$5,$C$2:$C$5000)),"Not Found")))</f>
        <v>9 sites</v>
      </c>
      <c r="BU2" s="4" t="str" cm="1">
        <f t="array" ref="BU2:BU1079">_xlfn._xlws.SORT(_xlfn.UNIQUE(_xlfn._xlws.FILTER($E$2:$E$5000,ISNUMBER(SEARCH(Site!W$5,$C$2:$C$5000)),"Not Found")))</f>
        <v>9 sites</v>
      </c>
      <c r="BV2" s="4" t="str" cm="1">
        <f t="array" ref="BV2:BV1079">_xlfn._xlws.SORT(_xlfn.UNIQUE(_xlfn._xlws.FILTER($E$2:$E$5000,ISNUMBER(SEARCH(Site!X$5,$C$2:$C$5000)),"Not Found")))</f>
        <v>9 sites</v>
      </c>
      <c r="BW2" s="4" t="str" cm="1">
        <f t="array" ref="BW2:BW1079">_xlfn._xlws.SORT(_xlfn.UNIQUE(_xlfn._xlws.FILTER($E$2:$E$5000,ISNUMBER(SEARCH(Site!Y$5,$C$2:$C$5000)),"Not Found")))</f>
        <v>9 sites</v>
      </c>
      <c r="BX2" s="4" t="str" cm="1">
        <f t="array" ref="BX2:BX1079">_xlfn._xlws.SORT(_xlfn.UNIQUE(_xlfn._xlws.FILTER($E$2:$E$5000,ISNUMBER(SEARCH(Site!Z$5,$C$2:$C$5000)),"Not Found")))</f>
        <v>9 sites</v>
      </c>
      <c r="BY2" s="4" t="str" cm="1">
        <f t="array" ref="BY2:BY1079">_xlfn._xlws.SORT(_xlfn.UNIQUE(_xlfn._xlws.FILTER($E$2:$E$5000,ISNUMBER(SEARCH(Site!AA$5,$C$2:$C$5000)),"Not Found")))</f>
        <v>9 sites</v>
      </c>
      <c r="BZ2" s="4" t="str" cm="1">
        <f t="array" ref="BZ2:BZ1079">_xlfn._xlws.SORT(_xlfn.UNIQUE(_xlfn._xlws.FILTER($E$2:$E$5000,ISNUMBER(SEARCH(Site!AB$5,$C$2:$C$5000)),"Not Found")))</f>
        <v>9 sites</v>
      </c>
      <c r="CA2" s="4" t="str" cm="1">
        <f t="array" ref="CA2:CA1079">_xlfn._xlws.SORT(_xlfn.UNIQUE(_xlfn._xlws.FILTER($E$2:$E$5000,ISNUMBER(SEARCH(Site!AC$5,$C$2:$C$5000)),"Not Found")))</f>
        <v>9 sites</v>
      </c>
      <c r="CB2" s="4" t="str" cm="1">
        <f t="array" ref="CB2:CB1079">_xlfn._xlws.SORT(_xlfn.UNIQUE(_xlfn._xlws.FILTER($E$2:$E$5000,ISNUMBER(SEARCH(Site!AD$5,$C$2:$C$5000)),"Not Found")))</f>
        <v>9 sites</v>
      </c>
      <c r="CC2" s="4" t="str" cm="1">
        <f t="array" ref="CC2:CC1079">_xlfn._xlws.SORT(_xlfn.UNIQUE(_xlfn._xlws.FILTER($E$2:$E$5000,ISNUMBER(SEARCH(Site!AE$5,$C$2:$C$5000)),"Not Found")))</f>
        <v>9 sites</v>
      </c>
      <c r="CD2" s="4" t="str" cm="1">
        <f t="array" ref="CD2:CD1079">_xlfn._xlws.SORT(_xlfn.UNIQUE(_xlfn._xlws.FILTER($E$2:$E$5000,ISNUMBER(SEARCH(Site!AF$5,$C$2:$C$5000)),"Not Found")))</f>
        <v>9 sites</v>
      </c>
      <c r="CE2" s="4" t="str" cm="1">
        <f t="array" ref="CE2:CE1079">_xlfn._xlws.SORT(_xlfn.UNIQUE(_xlfn._xlws.FILTER($E$2:$E$5000,ISNUMBER(SEARCH(Site!AG$5,$C$2:$C$5000)),"Not Found")))</f>
        <v>9 sites</v>
      </c>
      <c r="CF2" s="4" t="str" cm="1">
        <f t="array" ref="CF2:CF1079">_xlfn._xlws.SORT(_xlfn.UNIQUE(_xlfn._xlws.FILTER($E$2:$E$5000,ISNUMBER(SEARCH(Site!AH$5,$C$2:$C$5000)),"Not Found")))</f>
        <v>9 sites</v>
      </c>
      <c r="CG2" s="4" t="str" cm="1">
        <f t="array" ref="CG2:CG1079">_xlfn._xlws.SORT(_xlfn.UNIQUE(_xlfn._xlws.FILTER($E$2:$E$5000,ISNUMBER(SEARCH(Site!AI$5,$C$2:$C$5000)),"Not Found")))</f>
        <v>9 sites</v>
      </c>
      <c r="CH2" s="4" t="str" cm="1">
        <f t="array" ref="CH2:CH1079">_xlfn._xlws.SORT(_xlfn.UNIQUE(_xlfn._xlws.FILTER($E$2:$E$5000,ISNUMBER(SEARCH(Site!AJ$5,$C$2:$C$5000)),"Not Found")))</f>
        <v>9 sites</v>
      </c>
      <c r="CJ2" s="4" t="str" cm="1">
        <f t="array" ref="CJ2:CJ1079">_xlfn._xlws.SORT(_xlfn.UNIQUE(_xlfn._xlws.FILTER(BA$2:BA$5000,ISNUMBER(SEARCH(Site!C$6,BA$2:BA$5000)),"Not Found")))</f>
        <v>9 sites</v>
      </c>
      <c r="CK2" s="4" t="str" cm="1">
        <f t="array" ref="CK2:CK1079">_xlfn._xlws.SORT(_xlfn.UNIQUE(_xlfn._xlws.FILTER(BB$2:BB$5000,ISNUMBER(SEARCH(Site!E$6,BB$2:BB$5000)),"Not Found")))</f>
        <v>9 sites</v>
      </c>
      <c r="CL2" s="4" t="str" cm="1">
        <f t="array" ref="CL2:CL1079">_xlfn._xlws.SORT(_xlfn.UNIQUE(_xlfn._xlws.FILTER(BC$2:BC$5000,ISNUMBER(SEARCH(Site!F$6,BC$2:BC$5000)),"Not Found")))</f>
        <v>9 sites</v>
      </c>
      <c r="CM2" s="4" t="str" cm="1">
        <f t="array" ref="CM2:CM1079">_xlfn._xlws.SORT(_xlfn.UNIQUE(_xlfn._xlws.FILTER(BD$2:BD$5000,ISNUMBER(SEARCH(Site!G$6,BD$2:BD$5000)),"Not Found")))</f>
        <v>9 sites</v>
      </c>
      <c r="CN2" s="4" t="str" cm="1">
        <f t="array" ref="CN2:CN1079">_xlfn._xlws.SORT(_xlfn.UNIQUE(_xlfn._xlws.FILTER(BE$2:BE$5000,ISNUMBER(SEARCH(Site!H$6,BE$2:BE$5000)),"Not Found")))</f>
        <v>9 sites</v>
      </c>
      <c r="CO2" s="4" t="str" cm="1">
        <f t="array" ref="CO2:CO1079">_xlfn._xlws.SORT(_xlfn.UNIQUE(_xlfn._xlws.FILTER(BF$2:BF$5000,ISNUMBER(SEARCH(Site!I$6,BF$2:BF$5000)),"Not Found")))</f>
        <v>9 sites</v>
      </c>
      <c r="CP2" s="4" t="str" cm="1">
        <f t="array" ref="CP2:CP1079">_xlfn._xlws.SORT(_xlfn.UNIQUE(_xlfn._xlws.FILTER(BG$2:BG$5000,ISNUMBER(SEARCH(Site!J$6,BG$2:BG$5000)),"Not Found")))</f>
        <v>9 sites</v>
      </c>
      <c r="CQ2" s="4" t="str" cm="1">
        <f t="array" ref="CQ2:CQ1079">_xlfn._xlws.SORT(_xlfn.UNIQUE(_xlfn._xlws.FILTER(BH$2:BH$5000,ISNUMBER(SEARCH(Site!K$6,BH$2:BH$5000)),"Not Found")))</f>
        <v>9 sites</v>
      </c>
      <c r="CR2" s="4" t="str" cm="1">
        <f t="array" ref="CR2:CR1079">_xlfn._xlws.SORT(_xlfn.UNIQUE(_xlfn._xlws.FILTER(BI$2:BI$5000,ISNUMBER(SEARCH(Site!L$6,BI$2:BI$5000)),"Not Found")))</f>
        <v>9 sites</v>
      </c>
      <c r="CS2" s="4" t="str" cm="1">
        <f t="array" ref="CS2:CS1079">_xlfn._xlws.SORT(_xlfn.UNIQUE(_xlfn._xlws.FILTER(BJ$2:BJ$5000,ISNUMBER(SEARCH(Site!M$6,BJ$2:BJ$5000)),"Not Found")))</f>
        <v>9 sites</v>
      </c>
      <c r="CT2" s="4" t="str" cm="1">
        <f t="array" ref="CT2:CT1079">_xlfn._xlws.SORT(_xlfn.UNIQUE(_xlfn._xlws.FILTER(BK$2:BK$5000,ISNUMBER(SEARCH(Site!N$6,BK$2:BK$5000)),"Not Found")))</f>
        <v>9 sites</v>
      </c>
      <c r="CU2" s="4" t="str" cm="1">
        <f t="array" ref="CU2:CU1079">_xlfn._xlws.SORT(_xlfn.UNIQUE(_xlfn._xlws.FILTER(BL$2:BL$5000,ISNUMBER(SEARCH(Site!O$6,BL$2:BL$5000)),"Not Found")))</f>
        <v>9 sites</v>
      </c>
      <c r="CV2" s="4" t="str" cm="1">
        <f t="array" ref="CV2:CV1079">_xlfn._xlws.SORT(_xlfn.UNIQUE(_xlfn._xlws.FILTER(BM$2:BM$5000,ISNUMBER(SEARCH(Site!P$6,BM$2:BM$5000)),"Not Found")))</f>
        <v>9 sites</v>
      </c>
      <c r="CW2" s="4" t="str" cm="1">
        <f t="array" ref="CW2:CW1079">_xlfn._xlws.SORT(_xlfn.UNIQUE(_xlfn._xlws.FILTER(BN$2:BN$5000,ISNUMBER(SEARCH(Site!Q$6,BN$2:BN$5000)),"Not Found")))</f>
        <v>9 sites</v>
      </c>
      <c r="CX2" s="4" t="str" cm="1">
        <f t="array" ref="CX2:CX1079">_xlfn._xlws.SORT(_xlfn.UNIQUE(_xlfn._xlws.FILTER(BO$2:BO$5000,ISNUMBER(SEARCH(Site!R$6,BO$2:BO$5000)),"Not Found")))</f>
        <v>9 sites</v>
      </c>
      <c r="CY2" s="4" t="str" cm="1">
        <f t="array" ref="CY2:CY1079">_xlfn._xlws.SORT(_xlfn.UNIQUE(_xlfn._xlws.FILTER(BP$2:BP$5000,ISNUMBER(SEARCH(Site!S$6,BP$2:BP$5000)),"Not Found")))</f>
        <v>9 sites</v>
      </c>
      <c r="CZ2" s="4" t="str" cm="1">
        <f t="array" ref="CZ2:CZ1079">_xlfn._xlws.SORT(_xlfn.UNIQUE(_xlfn._xlws.FILTER(BQ$2:BQ$5000,ISNUMBER(SEARCH(Site!T$6,BQ$2:BQ$5000)),"Not Found")))</f>
        <v>9 sites</v>
      </c>
      <c r="DA2" s="4" t="str" cm="1">
        <f t="array" ref="DA2:DA1079">_xlfn._xlws.SORT(_xlfn.UNIQUE(_xlfn._xlws.FILTER(BR$2:BR$5000,ISNUMBER(SEARCH(Site!U$6,BR$2:BR$5000)),"Not Found")))</f>
        <v>9 sites</v>
      </c>
      <c r="DB2" s="4" t="str" cm="1">
        <f t="array" ref="DB2:DB1079">_xlfn._xlws.SORT(_xlfn.UNIQUE(_xlfn._xlws.FILTER(BS$2:BS$5000,ISNUMBER(SEARCH(Site!V$6,BS$2:BS$5000)),"Not Found")))</f>
        <v>9 sites</v>
      </c>
      <c r="DC2" s="4" t="str" cm="1">
        <f t="array" ref="DC2:DC1079">_xlfn._xlws.SORT(_xlfn.UNIQUE(_xlfn._xlws.FILTER(BT$2:BT$5000,ISNUMBER(SEARCH(Site!W$6,BT$2:BT$5000)),"Not Found")))</f>
        <v>9 sites</v>
      </c>
      <c r="DD2" s="4" t="str" cm="1">
        <f t="array" ref="DD2:DD1079">_xlfn._xlws.SORT(_xlfn.UNIQUE(_xlfn._xlws.FILTER(BU$2:BU$5000,ISNUMBER(SEARCH(Site!X$6,BU$2:BU$5000)),"Not Found")))</f>
        <v>9 sites</v>
      </c>
      <c r="DE2" s="4" t="str" cm="1">
        <f t="array" ref="DE2:DE1079">_xlfn._xlws.SORT(_xlfn.UNIQUE(_xlfn._xlws.FILTER(BV$2:BV$5000,ISNUMBER(SEARCH(Site!Y$6,BV$2:BV$5000)),"Not Found")))</f>
        <v>9 sites</v>
      </c>
      <c r="DF2" s="4" t="str" cm="1">
        <f t="array" ref="DF2:DF1079">_xlfn._xlws.SORT(_xlfn.UNIQUE(_xlfn._xlws.FILTER(BW$2:BW$5000,ISNUMBER(SEARCH(Site!Z$6,BW$2:BW$5000)),"Not Found")))</f>
        <v>9 sites</v>
      </c>
      <c r="DG2" s="4" t="str" cm="1">
        <f t="array" ref="DG2:DG1079">_xlfn._xlws.SORT(_xlfn.UNIQUE(_xlfn._xlws.FILTER(BX$2:BX$5000,ISNUMBER(SEARCH(Site!AA$6,BX$2:BX$5000)),"Not Found")))</f>
        <v>9 sites</v>
      </c>
      <c r="DH2" s="4" t="str" cm="1">
        <f t="array" ref="DH2:DH1079">_xlfn._xlws.SORT(_xlfn.UNIQUE(_xlfn._xlws.FILTER(BY$2:BY$5000,ISNUMBER(SEARCH(Site!AB$6,BY$2:BY$5000)),"Not Found")))</f>
        <v>9 sites</v>
      </c>
      <c r="DI2" s="4" t="str" cm="1">
        <f t="array" ref="DI2:DI1079">_xlfn._xlws.SORT(_xlfn.UNIQUE(_xlfn._xlws.FILTER(BZ$2:BZ$5000,ISNUMBER(SEARCH(Site!AC$6,BZ$2:BZ$5000)),"Not Found")))</f>
        <v>9 sites</v>
      </c>
      <c r="DJ2" s="4" t="str" cm="1">
        <f t="array" ref="DJ2:DJ1079">_xlfn._xlws.SORT(_xlfn.UNIQUE(_xlfn._xlws.FILTER(CA$2:CA$5000,ISNUMBER(SEARCH(Site!AD$6,CA$2:CA$5000)),"Not Found")))</f>
        <v>9 sites</v>
      </c>
      <c r="DK2" s="4" t="str" cm="1">
        <f t="array" ref="DK2:DK1079">_xlfn._xlws.SORT(_xlfn.UNIQUE(_xlfn._xlws.FILTER(CB$2:CB$5000,ISNUMBER(SEARCH(Site!AE$6,CB$2:CB$5000)),"Not Found")))</f>
        <v>9 sites</v>
      </c>
      <c r="DL2" s="4" t="str" cm="1">
        <f t="array" ref="DL2:DL1079">_xlfn._xlws.SORT(_xlfn.UNIQUE(_xlfn._xlws.FILTER(CC$2:CC$5000,ISNUMBER(SEARCH(Site!AF$6,CC$2:CC$5000)),"Not Found")))</f>
        <v>9 sites</v>
      </c>
      <c r="DM2" s="4" t="str" cm="1">
        <f t="array" ref="DM2:DM1079">_xlfn._xlws.SORT(_xlfn.UNIQUE(_xlfn._xlws.FILTER(CD$2:CD$5000,ISNUMBER(SEARCH(Site!AG$6,CD$2:CD$5000)),"Not Found")))</f>
        <v>9 sites</v>
      </c>
      <c r="DN2" s="4" t="str" cm="1">
        <f t="array" ref="DN2:DN1079">_xlfn._xlws.SORT(_xlfn.UNIQUE(_xlfn._xlws.FILTER(CE$2:CE$5000,ISNUMBER(SEARCH(Site!AH$6,CE$2:CE$5000)),"Not Found")))</f>
        <v>9 sites</v>
      </c>
      <c r="DO2" s="4" t="str" cm="1">
        <f t="array" ref="DO2:DO1079">_xlfn._xlws.SORT(_xlfn.UNIQUE(_xlfn._xlws.FILTER(CF$2:CF$5000,ISNUMBER(SEARCH(Site!AI$6,CF$2:CF$5000)),"Not Found")))</f>
        <v>9 sites</v>
      </c>
      <c r="DP2" s="4" t="str" cm="1">
        <f t="array" ref="DP2:DP1079">_xlfn._xlws.SORT(_xlfn.UNIQUE(_xlfn._xlws.FILTER(CG$2:CG$5000,ISNUMBER(SEARCH(Site!AJ$6,CG$2:CG$5000)),"Not Found")))</f>
        <v>9 sites</v>
      </c>
      <c r="DQ2" s="4" t="str" cm="1">
        <f t="array" ref="DQ2">_xlfn._xlws.SORT(_xlfn.UNIQUE(_xlfn._xlws.FILTER(CH$2:CH$5000,ISNUMBER(SEARCH(Site!AK$6,CH$2:CH$5000)),"Not Found")))</f>
        <v>Not Found</v>
      </c>
    </row>
    <row r="3" spans="1:121" x14ac:dyDescent="0.35">
      <c r="A3" s="4">
        <v>8.2083300000000001</v>
      </c>
      <c r="B3" s="4">
        <v>2.4583300000000001</v>
      </c>
      <c r="C3" s="4" t="s">
        <v>129</v>
      </c>
      <c r="D3" s="4" t="s">
        <v>130</v>
      </c>
      <c r="E3" s="4" t="s">
        <v>135</v>
      </c>
      <c r="F3" s="4">
        <v>438</v>
      </c>
      <c r="G3" s="4" t="str">
        <f t="shared" si="0"/>
        <v>Benin-Adjanoudoho.Akpero.Boubou.Dani.Gbanlin.Gome.Magoumi.Miniffi</v>
      </c>
      <c r="I3" s="4" t="s">
        <v>136</v>
      </c>
      <c r="J3" s="4" t="s">
        <v>137</v>
      </c>
      <c r="K3" s="4">
        <v>-18.042081830000001</v>
      </c>
      <c r="L3" s="4">
        <v>-4.3725910199999998</v>
      </c>
      <c r="M3" s="4">
        <v>11.668473240000001</v>
      </c>
      <c r="N3" s="4">
        <v>24.08211708</v>
      </c>
      <c r="P3" s="4" t="s">
        <v>50</v>
      </c>
      <c r="R3" s="4" t="str">
        <v>Angola</v>
      </c>
      <c r="S3" s="4" t="str">
        <v>Angola</v>
      </c>
      <c r="T3" s="4" t="str">
        <v>Angola</v>
      </c>
      <c r="U3" s="4" t="str">
        <v>Angola</v>
      </c>
      <c r="V3" s="4" t="str">
        <v>Angola</v>
      </c>
      <c r="W3" s="4" t="str">
        <v>Angola</v>
      </c>
      <c r="X3" s="4" t="str">
        <v>Angola</v>
      </c>
      <c r="Y3" s="4" t="str">
        <v>Angola</v>
      </c>
      <c r="Z3" s="4" t="str">
        <v>Angola</v>
      </c>
      <c r="AA3" s="4" t="str">
        <v>Angola</v>
      </c>
      <c r="AB3" s="4" t="str">
        <v>Angola</v>
      </c>
      <c r="AC3" s="4" t="str">
        <v>Angola</v>
      </c>
      <c r="AD3" s="4" t="str">
        <v>Angola</v>
      </c>
      <c r="AE3" s="4" t="str">
        <v>Angola</v>
      </c>
      <c r="AF3" s="4" t="str">
        <v>Angola</v>
      </c>
      <c r="AG3" s="4" t="str">
        <v>Angola</v>
      </c>
      <c r="AH3" s="4" t="str">
        <v>Angola</v>
      </c>
      <c r="AJ3" s="4" t="str">
        <v>Angola</v>
      </c>
      <c r="AK3" s="4" t="str">
        <v>Angola</v>
      </c>
      <c r="AL3" s="4" t="str">
        <v>Angola</v>
      </c>
      <c r="AO3" s="4" t="str">
        <v>Angola</v>
      </c>
      <c r="AQ3" s="4" t="str">
        <v>Angola</v>
      </c>
      <c r="AR3" s="4" t="str">
        <v>Angola</v>
      </c>
      <c r="AS3" s="4" t="str">
        <v>Angola</v>
      </c>
      <c r="AT3" s="4" t="str">
        <v>Angola</v>
      </c>
      <c r="AU3" s="4" t="str">
        <v>Angola</v>
      </c>
      <c r="AV3" s="4" t="str">
        <v>Angola</v>
      </c>
      <c r="AW3" s="4" t="str">
        <v>Angola</v>
      </c>
      <c r="AX3" s="4" t="str">
        <v>Angola</v>
      </c>
      <c r="AY3" s="4" t="str">
        <v>Angola</v>
      </c>
      <c r="BA3" s="4" t="str">
        <v>Abakaliki</v>
      </c>
      <c r="BB3" s="4" t="str">
        <v>Abakaliki</v>
      </c>
      <c r="BC3" s="4" t="str">
        <v>Abakaliki</v>
      </c>
      <c r="BD3" s="4" t="str">
        <v>Abakaliki</v>
      </c>
      <c r="BE3" s="4" t="str">
        <v>Abakaliki</v>
      </c>
      <c r="BF3" s="4" t="str">
        <v>Abakaliki</v>
      </c>
      <c r="BG3" s="4" t="str">
        <v>Abakaliki</v>
      </c>
      <c r="BH3" s="4" t="str">
        <v>Abakaliki</v>
      </c>
      <c r="BI3" s="4" t="str">
        <v>Abakaliki</v>
      </c>
      <c r="BJ3" s="4" t="str">
        <v>Abakaliki</v>
      </c>
      <c r="BK3" s="4" t="str">
        <v>Abakaliki</v>
      </c>
      <c r="BL3" s="4" t="str">
        <v>Abakaliki</v>
      </c>
      <c r="BM3" s="4" t="str">
        <v>Abakaliki</v>
      </c>
      <c r="BN3" s="4" t="str">
        <v>Abakaliki</v>
      </c>
      <c r="BO3" s="4" t="str">
        <v>Abakaliki</v>
      </c>
      <c r="BP3" s="4" t="str">
        <v>Abakaliki</v>
      </c>
      <c r="BQ3" s="4" t="str">
        <v>Abakaliki</v>
      </c>
      <c r="BR3" s="4" t="str">
        <v>Abakaliki</v>
      </c>
      <c r="BS3" s="4" t="str">
        <v>Abakaliki</v>
      </c>
      <c r="BT3" s="4" t="str">
        <v>Abakaliki</v>
      </c>
      <c r="BU3" s="4" t="str">
        <v>Abakaliki</v>
      </c>
      <c r="BV3" s="4" t="str">
        <v>Abakaliki</v>
      </c>
      <c r="BW3" s="4" t="str">
        <v>Abakaliki</v>
      </c>
      <c r="BX3" s="4" t="str">
        <v>Abakaliki</v>
      </c>
      <c r="BY3" s="4" t="str">
        <v>Abakaliki</v>
      </c>
      <c r="BZ3" s="4" t="str">
        <v>Abakaliki</v>
      </c>
      <c r="CA3" s="4" t="str">
        <v>Abakaliki</v>
      </c>
      <c r="CB3" s="4" t="str">
        <v>Abakaliki</v>
      </c>
      <c r="CC3" s="4" t="str">
        <v>Abakaliki</v>
      </c>
      <c r="CD3" s="4" t="str">
        <v>Abakaliki</v>
      </c>
      <c r="CE3" s="4" t="str">
        <v>Abakaliki</v>
      </c>
      <c r="CF3" s="4" t="str">
        <v>Abakaliki</v>
      </c>
      <c r="CG3" s="4" t="str">
        <v>Abakaliki</v>
      </c>
      <c r="CH3" s="4" t="str">
        <v>Abakaliki</v>
      </c>
      <c r="CJ3" s="4" t="str">
        <v>Abakaliki</v>
      </c>
      <c r="CK3" s="4" t="str">
        <v>Abakaliki</v>
      </c>
      <c r="CL3" s="4" t="str">
        <v>Abakaliki</v>
      </c>
      <c r="CM3" s="4" t="str">
        <v>Abakaliki</v>
      </c>
      <c r="CN3" s="4" t="str">
        <v>Abakaliki</v>
      </c>
      <c r="CO3" s="4" t="str">
        <v>Abakaliki</v>
      </c>
      <c r="CP3" s="4" t="str">
        <v>Abakaliki</v>
      </c>
      <c r="CQ3" s="4" t="str">
        <v>Abakaliki</v>
      </c>
      <c r="CR3" s="4" t="str">
        <v>Abakaliki</v>
      </c>
      <c r="CS3" s="4" t="str">
        <v>Abakaliki</v>
      </c>
      <c r="CT3" s="4" t="str">
        <v>Abakaliki</v>
      </c>
      <c r="CU3" s="4" t="str">
        <v>Abakaliki</v>
      </c>
      <c r="CV3" s="4" t="str">
        <v>Abakaliki</v>
      </c>
      <c r="CW3" s="4" t="str">
        <v>Abakaliki</v>
      </c>
      <c r="CX3" s="4" t="str">
        <v>Abakaliki</v>
      </c>
      <c r="CY3" s="4" t="str">
        <v>Abakaliki</v>
      </c>
      <c r="CZ3" s="4" t="str">
        <v>Abakaliki</v>
      </c>
      <c r="DA3" s="4" t="str">
        <v>Abakaliki</v>
      </c>
      <c r="DB3" s="4" t="str">
        <v>Abakaliki</v>
      </c>
      <c r="DC3" s="4" t="str">
        <v>Abakaliki</v>
      </c>
      <c r="DD3" s="4" t="str">
        <v>Abakaliki</v>
      </c>
      <c r="DE3" s="4" t="str">
        <v>Abakaliki</v>
      </c>
      <c r="DF3" s="4" t="str">
        <v>Abakaliki</v>
      </c>
      <c r="DG3" s="4" t="str">
        <v>Abakaliki</v>
      </c>
      <c r="DH3" s="4" t="str">
        <v>Abakaliki</v>
      </c>
      <c r="DI3" s="4" t="str">
        <v>Abakaliki</v>
      </c>
      <c r="DJ3" s="4" t="str">
        <v>Abakaliki</v>
      </c>
      <c r="DK3" s="4" t="str">
        <v>Abakaliki</v>
      </c>
      <c r="DL3" s="4" t="str">
        <v>Abakaliki</v>
      </c>
      <c r="DM3" s="4" t="str">
        <v>Abakaliki</v>
      </c>
      <c r="DN3" s="4" t="str">
        <v>Abakaliki</v>
      </c>
      <c r="DO3" s="4" t="str">
        <v>Abakaliki</v>
      </c>
      <c r="DP3" s="4" t="str">
        <v>Abakaliki</v>
      </c>
    </row>
    <row r="4" spans="1:121" x14ac:dyDescent="0.35">
      <c r="A4" s="4">
        <v>6.4666699999999997</v>
      </c>
      <c r="B4" s="4">
        <v>2.35</v>
      </c>
      <c r="C4" s="4" t="s">
        <v>129</v>
      </c>
      <c r="D4" s="4" t="s">
        <v>138</v>
      </c>
      <c r="E4" s="4" t="s">
        <v>139</v>
      </c>
      <c r="F4" s="4">
        <v>917</v>
      </c>
      <c r="G4" s="4" t="str">
        <f t="shared" si="0"/>
        <v>Benin-Africa Rice Center (WARDA)</v>
      </c>
      <c r="I4" s="4" t="s">
        <v>129</v>
      </c>
      <c r="J4" s="4" t="s">
        <v>140</v>
      </c>
      <c r="K4" s="4">
        <v>6.2351398500000004</v>
      </c>
      <c r="L4" s="4">
        <v>12.418351169999999</v>
      </c>
      <c r="M4" s="4">
        <v>0.77457398</v>
      </c>
      <c r="N4" s="4">
        <v>3.8517010200000001</v>
      </c>
      <c r="P4" s="4" t="s">
        <v>141</v>
      </c>
      <c r="R4" s="4" t="str">
        <v>Benin</v>
      </c>
      <c r="S4" s="4" t="str">
        <v>Benin</v>
      </c>
      <c r="T4" s="4" t="str">
        <v>Benin</v>
      </c>
      <c r="U4" s="4" t="str">
        <v>Benin</v>
      </c>
      <c r="V4" s="4" t="str">
        <v>Benin</v>
      </c>
      <c r="W4" s="4" t="str">
        <v>Benin</v>
      </c>
      <c r="X4" s="4" t="str">
        <v>Benin</v>
      </c>
      <c r="Y4" s="4" t="str">
        <v>Benin</v>
      </c>
      <c r="Z4" s="4" t="str">
        <v>Benin</v>
      </c>
      <c r="AA4" s="4" t="str">
        <v>Benin</v>
      </c>
      <c r="AB4" s="4" t="str">
        <v>Benin</v>
      </c>
      <c r="AC4" s="4" t="str">
        <v>Benin</v>
      </c>
      <c r="AD4" s="4" t="str">
        <v>Benin</v>
      </c>
      <c r="AE4" s="4" t="str">
        <v>Benin</v>
      </c>
      <c r="AF4" s="4" t="str">
        <v>Benin</v>
      </c>
      <c r="AG4" s="4" t="str">
        <v>Benin</v>
      </c>
      <c r="AH4" s="4" t="str">
        <v>Benin</v>
      </c>
      <c r="AJ4" s="4" t="str">
        <v>Benin</v>
      </c>
      <c r="AK4" s="4" t="str">
        <v>Benin</v>
      </c>
      <c r="AL4" s="4" t="str">
        <v>Benin</v>
      </c>
      <c r="AO4" s="4" t="str">
        <v>Benin</v>
      </c>
      <c r="AQ4" s="4" t="str">
        <v>Benin</v>
      </c>
      <c r="AR4" s="4" t="str">
        <v>Benin</v>
      </c>
      <c r="AS4" s="4" t="str">
        <v>Benin</v>
      </c>
      <c r="AT4" s="4" t="str">
        <v>Benin</v>
      </c>
      <c r="AU4" s="4" t="str">
        <v>Benin</v>
      </c>
      <c r="AV4" s="4" t="str">
        <v>Benin</v>
      </c>
      <c r="AW4" s="4" t="str">
        <v>Benin</v>
      </c>
      <c r="AX4" s="4" t="str">
        <v>Benin</v>
      </c>
      <c r="AY4" s="4" t="str">
        <v>Benin</v>
      </c>
      <c r="BA4" s="4" t="str">
        <v>Abakaliki.Orhionmwon</v>
      </c>
      <c r="BB4" s="4" t="str">
        <v>Abakaliki.Orhionmwon</v>
      </c>
      <c r="BC4" s="4" t="str">
        <v>Abakaliki.Orhionmwon</v>
      </c>
      <c r="BD4" s="4" t="str">
        <v>Abakaliki.Orhionmwon</v>
      </c>
      <c r="BE4" s="4" t="str">
        <v>Abakaliki.Orhionmwon</v>
      </c>
      <c r="BF4" s="4" t="str">
        <v>Abakaliki.Orhionmwon</v>
      </c>
      <c r="BG4" s="4" t="str">
        <v>Abakaliki.Orhionmwon</v>
      </c>
      <c r="BH4" s="4" t="str">
        <v>Abakaliki.Orhionmwon</v>
      </c>
      <c r="BI4" s="4" t="str">
        <v>Abakaliki.Orhionmwon</v>
      </c>
      <c r="BJ4" s="4" t="str">
        <v>Abakaliki.Orhionmwon</v>
      </c>
      <c r="BK4" s="4" t="str">
        <v>Abakaliki.Orhionmwon</v>
      </c>
      <c r="BL4" s="4" t="str">
        <v>Abakaliki.Orhionmwon</v>
      </c>
      <c r="BM4" s="4" t="str">
        <v>Abakaliki.Orhionmwon</v>
      </c>
      <c r="BN4" s="4" t="str">
        <v>Abakaliki.Orhionmwon</v>
      </c>
      <c r="BO4" s="4" t="str">
        <v>Abakaliki.Orhionmwon</v>
      </c>
      <c r="BP4" s="4" t="str">
        <v>Abakaliki.Orhionmwon</v>
      </c>
      <c r="BQ4" s="4" t="str">
        <v>Abakaliki.Orhionmwon</v>
      </c>
      <c r="BR4" s="4" t="str">
        <v>Abakaliki.Orhionmwon</v>
      </c>
      <c r="BS4" s="4" t="str">
        <v>Abakaliki.Orhionmwon</v>
      </c>
      <c r="BT4" s="4" t="str">
        <v>Abakaliki.Orhionmwon</v>
      </c>
      <c r="BU4" s="4" t="str">
        <v>Abakaliki.Orhionmwon</v>
      </c>
      <c r="BV4" s="4" t="str">
        <v>Abakaliki.Orhionmwon</v>
      </c>
      <c r="BW4" s="4" t="str">
        <v>Abakaliki.Orhionmwon</v>
      </c>
      <c r="BX4" s="4" t="str">
        <v>Abakaliki.Orhionmwon</v>
      </c>
      <c r="BY4" s="4" t="str">
        <v>Abakaliki.Orhionmwon</v>
      </c>
      <c r="BZ4" s="4" t="str">
        <v>Abakaliki.Orhionmwon</v>
      </c>
      <c r="CA4" s="4" t="str">
        <v>Abakaliki.Orhionmwon</v>
      </c>
      <c r="CB4" s="4" t="str">
        <v>Abakaliki.Orhionmwon</v>
      </c>
      <c r="CC4" s="4" t="str">
        <v>Abakaliki.Orhionmwon</v>
      </c>
      <c r="CD4" s="4" t="str">
        <v>Abakaliki.Orhionmwon</v>
      </c>
      <c r="CE4" s="4" t="str">
        <v>Abakaliki.Orhionmwon</v>
      </c>
      <c r="CF4" s="4" t="str">
        <v>Abakaliki.Orhionmwon</v>
      </c>
      <c r="CG4" s="4" t="str">
        <v>Abakaliki.Orhionmwon</v>
      </c>
      <c r="CH4" s="4" t="str">
        <v>Abakaliki.Orhionmwon</v>
      </c>
      <c r="CJ4" s="4" t="str">
        <v>Abakaliki.Orhionmwon</v>
      </c>
      <c r="CK4" s="4" t="str">
        <v>Abakaliki.Orhionmwon</v>
      </c>
      <c r="CL4" s="4" t="str">
        <v>Abakaliki.Orhionmwon</v>
      </c>
      <c r="CM4" s="4" t="str">
        <v>Abakaliki.Orhionmwon</v>
      </c>
      <c r="CN4" s="4" t="str">
        <v>Abakaliki.Orhionmwon</v>
      </c>
      <c r="CO4" s="4" t="str">
        <v>Abakaliki.Orhionmwon</v>
      </c>
      <c r="CP4" s="4" t="str">
        <v>Abakaliki.Orhionmwon</v>
      </c>
      <c r="CQ4" s="4" t="str">
        <v>Abakaliki.Orhionmwon</v>
      </c>
      <c r="CR4" s="4" t="str">
        <v>Abakaliki.Orhionmwon</v>
      </c>
      <c r="CS4" s="4" t="str">
        <v>Abakaliki.Orhionmwon</v>
      </c>
      <c r="CT4" s="4" t="str">
        <v>Abakaliki.Orhionmwon</v>
      </c>
      <c r="CU4" s="4" t="str">
        <v>Abakaliki.Orhionmwon</v>
      </c>
      <c r="CV4" s="4" t="str">
        <v>Abakaliki.Orhionmwon</v>
      </c>
      <c r="CW4" s="4" t="str">
        <v>Abakaliki.Orhionmwon</v>
      </c>
      <c r="CX4" s="4" t="str">
        <v>Abakaliki.Orhionmwon</v>
      </c>
      <c r="CY4" s="4" t="str">
        <v>Abakaliki.Orhionmwon</v>
      </c>
      <c r="CZ4" s="4" t="str">
        <v>Abakaliki.Orhionmwon</v>
      </c>
      <c r="DA4" s="4" t="str">
        <v>Abakaliki.Orhionmwon</v>
      </c>
      <c r="DB4" s="4" t="str">
        <v>Abakaliki.Orhionmwon</v>
      </c>
      <c r="DC4" s="4" t="str">
        <v>Abakaliki.Orhionmwon</v>
      </c>
      <c r="DD4" s="4" t="str">
        <v>Abakaliki.Orhionmwon</v>
      </c>
      <c r="DE4" s="4" t="str">
        <v>Abakaliki.Orhionmwon</v>
      </c>
      <c r="DF4" s="4" t="str">
        <v>Abakaliki.Orhionmwon</v>
      </c>
      <c r="DG4" s="4" t="str">
        <v>Abakaliki.Orhionmwon</v>
      </c>
      <c r="DH4" s="4" t="str">
        <v>Abakaliki.Orhionmwon</v>
      </c>
      <c r="DI4" s="4" t="str">
        <v>Abakaliki.Orhionmwon</v>
      </c>
      <c r="DJ4" s="4" t="str">
        <v>Abakaliki.Orhionmwon</v>
      </c>
      <c r="DK4" s="4" t="str">
        <v>Abakaliki.Orhionmwon</v>
      </c>
      <c r="DL4" s="4" t="str">
        <v>Abakaliki.Orhionmwon</v>
      </c>
      <c r="DM4" s="4" t="str">
        <v>Abakaliki.Orhionmwon</v>
      </c>
      <c r="DN4" s="4" t="str">
        <v>Abakaliki.Orhionmwon</v>
      </c>
      <c r="DO4" s="4" t="str">
        <v>Abakaliki.Orhionmwon</v>
      </c>
      <c r="DP4" s="4" t="str">
        <v>Abakaliki.Orhionmwon</v>
      </c>
    </row>
    <row r="5" spans="1:121" x14ac:dyDescent="0.35">
      <c r="A5" s="4">
        <v>6.4166699999999999</v>
      </c>
      <c r="B5" s="4">
        <v>2.3333300000000001</v>
      </c>
      <c r="C5" s="4" t="s">
        <v>129</v>
      </c>
      <c r="D5" s="4" t="s">
        <v>138</v>
      </c>
      <c r="E5" s="4" t="s">
        <v>142</v>
      </c>
      <c r="F5" s="4">
        <v>917</v>
      </c>
      <c r="G5" s="4" t="str">
        <f t="shared" si="0"/>
        <v>Benin-AfricaRice, Togoudo</v>
      </c>
      <c r="I5" s="4" t="s">
        <v>143</v>
      </c>
      <c r="J5" s="4" t="s">
        <v>144</v>
      </c>
      <c r="K5" s="4">
        <v>-26.907379150000001</v>
      </c>
      <c r="L5" s="4">
        <v>-17.780809399999999</v>
      </c>
      <c r="M5" s="4">
        <v>19.999534610000001</v>
      </c>
      <c r="N5" s="4">
        <v>29.36831093</v>
      </c>
      <c r="P5" s="4" t="s">
        <v>145</v>
      </c>
      <c r="R5" s="4" t="str">
        <v>Botswana</v>
      </c>
      <c r="S5" s="4" t="str">
        <v>Botswana</v>
      </c>
      <c r="T5" s="4" t="str">
        <v>Botswana</v>
      </c>
      <c r="U5" s="4" t="str">
        <v>Botswana</v>
      </c>
      <c r="V5" s="4" t="str">
        <v>Botswana</v>
      </c>
      <c r="W5" s="4" t="str">
        <v>Botswana</v>
      </c>
      <c r="X5" s="4" t="str">
        <v>Botswana</v>
      </c>
      <c r="Y5" s="4" t="str">
        <v>Botswana</v>
      </c>
      <c r="Z5" s="4" t="str">
        <v>Botswana</v>
      </c>
      <c r="AA5" s="4" t="str">
        <v>Botswana</v>
      </c>
      <c r="AB5" s="4" t="str">
        <v>Botswana</v>
      </c>
      <c r="AC5" s="4" t="str">
        <v>Botswana</v>
      </c>
      <c r="AD5" s="4" t="str">
        <v>Botswana</v>
      </c>
      <c r="AE5" s="4" t="str">
        <v>Botswana</v>
      </c>
      <c r="AF5" s="4" t="str">
        <v>Botswana</v>
      </c>
      <c r="AG5" s="4" t="str">
        <v>Botswana</v>
      </c>
      <c r="AH5" s="4" t="str">
        <v>Botswana</v>
      </c>
      <c r="AJ5" s="4" t="str">
        <v>Botswana</v>
      </c>
      <c r="AK5" s="4" t="str">
        <v>Botswana</v>
      </c>
      <c r="AL5" s="4" t="str">
        <v>Botswana</v>
      </c>
      <c r="AO5" s="4" t="str">
        <v>Botswana</v>
      </c>
      <c r="AQ5" s="4" t="str">
        <v>Botswana</v>
      </c>
      <c r="AR5" s="4" t="str">
        <v>Botswana</v>
      </c>
      <c r="AS5" s="4" t="str">
        <v>Botswana</v>
      </c>
      <c r="AT5" s="4" t="str">
        <v>Botswana</v>
      </c>
      <c r="AU5" s="4" t="str">
        <v>Botswana</v>
      </c>
      <c r="AV5" s="4" t="str">
        <v>Botswana</v>
      </c>
      <c r="AW5" s="4" t="str">
        <v>Botswana</v>
      </c>
      <c r="AX5" s="4" t="str">
        <v>Botswana</v>
      </c>
      <c r="AY5" s="4" t="str">
        <v>Botswana</v>
      </c>
      <c r="BA5" s="4" t="str">
        <v>Abang</v>
      </c>
      <c r="BB5" s="4" t="str">
        <v>Abang</v>
      </c>
      <c r="BC5" s="4" t="str">
        <v>Abang</v>
      </c>
      <c r="BD5" s="4" t="str">
        <v>Abang</v>
      </c>
      <c r="BE5" s="4" t="str">
        <v>Abang</v>
      </c>
      <c r="BF5" s="4" t="str">
        <v>Abang</v>
      </c>
      <c r="BG5" s="4" t="str">
        <v>Abang</v>
      </c>
      <c r="BH5" s="4" t="str">
        <v>Abang</v>
      </c>
      <c r="BI5" s="4" t="str">
        <v>Abang</v>
      </c>
      <c r="BJ5" s="4" t="str">
        <v>Abang</v>
      </c>
      <c r="BK5" s="4" t="str">
        <v>Abang</v>
      </c>
      <c r="BL5" s="4" t="str">
        <v>Abang</v>
      </c>
      <c r="BM5" s="4" t="str">
        <v>Abang</v>
      </c>
      <c r="BN5" s="4" t="str">
        <v>Abang</v>
      </c>
      <c r="BO5" s="4" t="str">
        <v>Abang</v>
      </c>
      <c r="BP5" s="4" t="str">
        <v>Abang</v>
      </c>
      <c r="BQ5" s="4" t="str">
        <v>Abang</v>
      </c>
      <c r="BR5" s="4" t="str">
        <v>Abang</v>
      </c>
      <c r="BS5" s="4" t="str">
        <v>Abang</v>
      </c>
      <c r="BT5" s="4" t="str">
        <v>Abang</v>
      </c>
      <c r="BU5" s="4" t="str">
        <v>Abang</v>
      </c>
      <c r="BV5" s="4" t="str">
        <v>Abang</v>
      </c>
      <c r="BW5" s="4" t="str">
        <v>Abang</v>
      </c>
      <c r="BX5" s="4" t="str">
        <v>Abang</v>
      </c>
      <c r="BY5" s="4" t="str">
        <v>Abang</v>
      </c>
      <c r="BZ5" s="4" t="str">
        <v>Abang</v>
      </c>
      <c r="CA5" s="4" t="str">
        <v>Abang</v>
      </c>
      <c r="CB5" s="4" t="str">
        <v>Abang</v>
      </c>
      <c r="CC5" s="4" t="str">
        <v>Abang</v>
      </c>
      <c r="CD5" s="4" t="str">
        <v>Abang</v>
      </c>
      <c r="CE5" s="4" t="str">
        <v>Abang</v>
      </c>
      <c r="CF5" s="4" t="str">
        <v>Abang</v>
      </c>
      <c r="CG5" s="4" t="str">
        <v>Abang</v>
      </c>
      <c r="CH5" s="4" t="str">
        <v>Abang</v>
      </c>
      <c r="CJ5" s="4" t="str">
        <v>Abang</v>
      </c>
      <c r="CK5" s="4" t="str">
        <v>Abang</v>
      </c>
      <c r="CL5" s="4" t="str">
        <v>Abang</v>
      </c>
      <c r="CM5" s="4" t="str">
        <v>Abang</v>
      </c>
      <c r="CN5" s="4" t="str">
        <v>Abang</v>
      </c>
      <c r="CO5" s="4" t="str">
        <v>Abang</v>
      </c>
      <c r="CP5" s="4" t="str">
        <v>Abang</v>
      </c>
      <c r="CQ5" s="4" t="str">
        <v>Abang</v>
      </c>
      <c r="CR5" s="4" t="str">
        <v>Abang</v>
      </c>
      <c r="CS5" s="4" t="str">
        <v>Abang</v>
      </c>
      <c r="CT5" s="4" t="str">
        <v>Abang</v>
      </c>
      <c r="CU5" s="4" t="str">
        <v>Abang</v>
      </c>
      <c r="CV5" s="4" t="str">
        <v>Abang</v>
      </c>
      <c r="CW5" s="4" t="str">
        <v>Abang</v>
      </c>
      <c r="CX5" s="4" t="str">
        <v>Abang</v>
      </c>
      <c r="CY5" s="4" t="str">
        <v>Abang</v>
      </c>
      <c r="CZ5" s="4" t="str">
        <v>Abang</v>
      </c>
      <c r="DA5" s="4" t="str">
        <v>Abang</v>
      </c>
      <c r="DB5" s="4" t="str">
        <v>Abang</v>
      </c>
      <c r="DC5" s="4" t="str">
        <v>Abang</v>
      </c>
      <c r="DD5" s="4" t="str">
        <v>Abang</v>
      </c>
      <c r="DE5" s="4" t="str">
        <v>Abang</v>
      </c>
      <c r="DF5" s="4" t="str">
        <v>Abang</v>
      </c>
      <c r="DG5" s="4" t="str">
        <v>Abang</v>
      </c>
      <c r="DH5" s="4" t="str">
        <v>Abang</v>
      </c>
      <c r="DI5" s="4" t="str">
        <v>Abang</v>
      </c>
      <c r="DJ5" s="4" t="str">
        <v>Abang</v>
      </c>
      <c r="DK5" s="4" t="str">
        <v>Abang</v>
      </c>
      <c r="DL5" s="4" t="str">
        <v>Abang</v>
      </c>
      <c r="DM5" s="4" t="str">
        <v>Abang</v>
      </c>
      <c r="DN5" s="4" t="str">
        <v>Abang</v>
      </c>
      <c r="DO5" s="4" t="str">
        <v>Abang</v>
      </c>
      <c r="DP5" s="4" t="str">
        <v>Abang</v>
      </c>
    </row>
    <row r="6" spans="1:121" x14ac:dyDescent="0.35">
      <c r="A6" s="4">
        <v>7.9666699999999997</v>
      </c>
      <c r="B6" s="4">
        <v>2</v>
      </c>
      <c r="C6" s="4" t="s">
        <v>129</v>
      </c>
      <c r="D6" s="4" t="s">
        <v>130</v>
      </c>
      <c r="E6" s="4" t="s">
        <v>146</v>
      </c>
      <c r="F6" s="4">
        <v>375</v>
      </c>
      <c r="G6" s="4" t="str">
        <f t="shared" si="0"/>
        <v>Benin-Aguagon</v>
      </c>
      <c r="I6" s="4" t="s">
        <v>147</v>
      </c>
      <c r="J6" s="4" t="s">
        <v>148</v>
      </c>
      <c r="K6" s="4">
        <v>9.4011077899999993</v>
      </c>
      <c r="L6" s="4">
        <v>15.082592010000001</v>
      </c>
      <c r="M6" s="4">
        <v>-5.51891804</v>
      </c>
      <c r="N6" s="4">
        <v>2.40540004</v>
      </c>
      <c r="P6" s="4" t="s">
        <v>130</v>
      </c>
      <c r="R6" s="4" t="str">
        <v>Burkina Faso</v>
      </c>
      <c r="S6" s="4" t="str">
        <v>Burkina Faso</v>
      </c>
      <c r="T6" s="4" t="str">
        <v>Burkina Faso</v>
      </c>
      <c r="U6" s="4" t="str">
        <v>Burkina Faso</v>
      </c>
      <c r="V6" s="4" t="str">
        <v>Burkina Faso</v>
      </c>
      <c r="W6" s="4" t="str">
        <v>Burkina Faso</v>
      </c>
      <c r="X6" s="4" t="str">
        <v>Burkina Faso</v>
      </c>
      <c r="Y6" s="4" t="str">
        <v>Burkina Faso</v>
      </c>
      <c r="Z6" s="4" t="str">
        <v>Burkina Faso</v>
      </c>
      <c r="AA6" s="4" t="str">
        <v>Burkina Faso</v>
      </c>
      <c r="AB6" s="4" t="str">
        <v>Burkina Faso</v>
      </c>
      <c r="AC6" s="4" t="str">
        <v>Burkina Faso</v>
      </c>
      <c r="AD6" s="4" t="str">
        <v>Burkina Faso</v>
      </c>
      <c r="AE6" s="4" t="str">
        <v>Burkina Faso</v>
      </c>
      <c r="AF6" s="4" t="str">
        <v>Burkina Faso</v>
      </c>
      <c r="AG6" s="4" t="str">
        <v>Burkina Faso</v>
      </c>
      <c r="AH6" s="4" t="str">
        <v>Burkina Faso</v>
      </c>
      <c r="AJ6" s="4" t="str">
        <v>Burkina Faso</v>
      </c>
      <c r="AK6" s="4" t="str">
        <v>Burkina Faso</v>
      </c>
      <c r="AL6" s="4" t="str">
        <v>Burkina Faso</v>
      </c>
      <c r="AO6" s="4" t="str">
        <v>Burkina Faso</v>
      </c>
      <c r="AQ6" s="4" t="str">
        <v>Burkina Faso</v>
      </c>
      <c r="AR6" s="4" t="str">
        <v>Burkina Faso</v>
      </c>
      <c r="AS6" s="4" t="str">
        <v>Burkina Faso</v>
      </c>
      <c r="AT6" s="4" t="str">
        <v>Burkina Faso</v>
      </c>
      <c r="AU6" s="4" t="str">
        <v>Burkina Faso</v>
      </c>
      <c r="AV6" s="4" t="str">
        <v>Burkina Faso</v>
      </c>
      <c r="AW6" s="4" t="str">
        <v>Burkina Faso</v>
      </c>
      <c r="AX6" s="4" t="str">
        <v>Burkina Faso</v>
      </c>
      <c r="AY6" s="4" t="str">
        <v>Burkina Faso</v>
      </c>
      <c r="BA6" s="4" t="str">
        <v>Abeokuta</v>
      </c>
      <c r="BB6" s="4" t="str">
        <v>Abeokuta</v>
      </c>
      <c r="BC6" s="4" t="str">
        <v>Abeokuta</v>
      </c>
      <c r="BD6" s="4" t="str">
        <v>Abeokuta</v>
      </c>
      <c r="BE6" s="4" t="str">
        <v>Abeokuta</v>
      </c>
      <c r="BF6" s="4" t="str">
        <v>Abeokuta</v>
      </c>
      <c r="BG6" s="4" t="str">
        <v>Abeokuta</v>
      </c>
      <c r="BH6" s="4" t="str">
        <v>Abeokuta</v>
      </c>
      <c r="BI6" s="4" t="str">
        <v>Abeokuta</v>
      </c>
      <c r="BJ6" s="4" t="str">
        <v>Abeokuta</v>
      </c>
      <c r="BK6" s="4" t="str">
        <v>Abeokuta</v>
      </c>
      <c r="BL6" s="4" t="str">
        <v>Abeokuta</v>
      </c>
      <c r="BM6" s="4" t="str">
        <v>Abeokuta</v>
      </c>
      <c r="BN6" s="4" t="str">
        <v>Abeokuta</v>
      </c>
      <c r="BO6" s="4" t="str">
        <v>Abeokuta</v>
      </c>
      <c r="BP6" s="4" t="str">
        <v>Abeokuta</v>
      </c>
      <c r="BQ6" s="4" t="str">
        <v>Abeokuta</v>
      </c>
      <c r="BR6" s="4" t="str">
        <v>Abeokuta</v>
      </c>
      <c r="BS6" s="4" t="str">
        <v>Abeokuta</v>
      </c>
      <c r="BT6" s="4" t="str">
        <v>Abeokuta</v>
      </c>
      <c r="BU6" s="4" t="str">
        <v>Abeokuta</v>
      </c>
      <c r="BV6" s="4" t="str">
        <v>Abeokuta</v>
      </c>
      <c r="BW6" s="4" t="str">
        <v>Abeokuta</v>
      </c>
      <c r="BX6" s="4" t="str">
        <v>Abeokuta</v>
      </c>
      <c r="BY6" s="4" t="str">
        <v>Abeokuta</v>
      </c>
      <c r="BZ6" s="4" t="str">
        <v>Abeokuta</v>
      </c>
      <c r="CA6" s="4" t="str">
        <v>Abeokuta</v>
      </c>
      <c r="CB6" s="4" t="str">
        <v>Abeokuta</v>
      </c>
      <c r="CC6" s="4" t="str">
        <v>Abeokuta</v>
      </c>
      <c r="CD6" s="4" t="str">
        <v>Abeokuta</v>
      </c>
      <c r="CE6" s="4" t="str">
        <v>Abeokuta</v>
      </c>
      <c r="CF6" s="4" t="str">
        <v>Abeokuta</v>
      </c>
      <c r="CG6" s="4" t="str">
        <v>Abeokuta</v>
      </c>
      <c r="CH6" s="4" t="str">
        <v>Abeokuta</v>
      </c>
      <c r="CJ6" s="4" t="str">
        <v>Abeokuta</v>
      </c>
      <c r="CK6" s="4" t="str">
        <v>Abeokuta</v>
      </c>
      <c r="CL6" s="4" t="str">
        <v>Abeokuta</v>
      </c>
      <c r="CM6" s="4" t="str">
        <v>Abeokuta</v>
      </c>
      <c r="CN6" s="4" t="str">
        <v>Abeokuta</v>
      </c>
      <c r="CO6" s="4" t="str">
        <v>Abeokuta</v>
      </c>
      <c r="CP6" s="4" t="str">
        <v>Abeokuta</v>
      </c>
      <c r="CQ6" s="4" t="str">
        <v>Abeokuta</v>
      </c>
      <c r="CR6" s="4" t="str">
        <v>Abeokuta</v>
      </c>
      <c r="CS6" s="4" t="str">
        <v>Abeokuta</v>
      </c>
      <c r="CT6" s="4" t="str">
        <v>Abeokuta</v>
      </c>
      <c r="CU6" s="4" t="str">
        <v>Abeokuta</v>
      </c>
      <c r="CV6" s="4" t="str">
        <v>Abeokuta</v>
      </c>
      <c r="CW6" s="4" t="str">
        <v>Abeokuta</v>
      </c>
      <c r="CX6" s="4" t="str">
        <v>Abeokuta</v>
      </c>
      <c r="CY6" s="4" t="str">
        <v>Abeokuta</v>
      </c>
      <c r="CZ6" s="4" t="str">
        <v>Abeokuta</v>
      </c>
      <c r="DA6" s="4" t="str">
        <v>Abeokuta</v>
      </c>
      <c r="DB6" s="4" t="str">
        <v>Abeokuta</v>
      </c>
      <c r="DC6" s="4" t="str">
        <v>Abeokuta</v>
      </c>
      <c r="DD6" s="4" t="str">
        <v>Abeokuta</v>
      </c>
      <c r="DE6" s="4" t="str">
        <v>Abeokuta</v>
      </c>
      <c r="DF6" s="4" t="str">
        <v>Abeokuta</v>
      </c>
      <c r="DG6" s="4" t="str">
        <v>Abeokuta</v>
      </c>
      <c r="DH6" s="4" t="str">
        <v>Abeokuta</v>
      </c>
      <c r="DI6" s="4" t="str">
        <v>Abeokuta</v>
      </c>
      <c r="DJ6" s="4" t="str">
        <v>Abeokuta</v>
      </c>
      <c r="DK6" s="4" t="str">
        <v>Abeokuta</v>
      </c>
      <c r="DL6" s="4" t="str">
        <v>Abeokuta</v>
      </c>
      <c r="DM6" s="4" t="str">
        <v>Abeokuta</v>
      </c>
      <c r="DN6" s="4" t="str">
        <v>Abeokuta</v>
      </c>
      <c r="DO6" s="4" t="str">
        <v>Abeokuta</v>
      </c>
      <c r="DP6" s="4" t="str">
        <v>Abeokuta</v>
      </c>
    </row>
    <row r="7" spans="1:121" x14ac:dyDescent="0.35">
      <c r="A7" s="4">
        <v>8.2083300000000001</v>
      </c>
      <c r="B7" s="4">
        <v>2.4583300000000001</v>
      </c>
      <c r="C7" s="4" t="s">
        <v>129</v>
      </c>
      <c r="D7" s="4" t="s">
        <v>130</v>
      </c>
      <c r="E7" s="4" t="s">
        <v>149</v>
      </c>
      <c r="F7" s="4">
        <v>438</v>
      </c>
      <c r="G7" s="4" t="str">
        <f t="shared" si="0"/>
        <v>Benin-Akpero</v>
      </c>
      <c r="I7" s="4" t="s">
        <v>150</v>
      </c>
      <c r="J7" s="4" t="s">
        <v>151</v>
      </c>
      <c r="K7" s="4">
        <v>-4.4700012200000003</v>
      </c>
      <c r="L7" s="4">
        <v>-2.3098225600000002</v>
      </c>
      <c r="M7" s="4">
        <v>29.000345230000001</v>
      </c>
      <c r="N7" s="4">
        <v>30.85022545</v>
      </c>
      <c r="P7" s="4" t="s">
        <v>152</v>
      </c>
      <c r="R7" s="4" t="str">
        <v>Burundi</v>
      </c>
      <c r="S7" s="4" t="str">
        <v>Burundi</v>
      </c>
      <c r="T7" s="4" t="str">
        <v>Burundi</v>
      </c>
      <c r="U7" s="4" t="str">
        <v>Burundi</v>
      </c>
      <c r="V7" s="4" t="str">
        <v>Burundi</v>
      </c>
      <c r="W7" s="4" t="str">
        <v>Burundi</v>
      </c>
      <c r="X7" s="4" t="str">
        <v>Burundi</v>
      </c>
      <c r="Y7" s="4" t="str">
        <v>Burundi</v>
      </c>
      <c r="Z7" s="4" t="str">
        <v>Burundi</v>
      </c>
      <c r="AA7" s="4" t="str">
        <v>Burundi</v>
      </c>
      <c r="AB7" s="4" t="str">
        <v>Burundi</v>
      </c>
      <c r="AC7" s="4" t="str">
        <v>Burundi</v>
      </c>
      <c r="AD7" s="4" t="str">
        <v>Burundi</v>
      </c>
      <c r="AE7" s="4" t="str">
        <v>Burundi</v>
      </c>
      <c r="AF7" s="4" t="str">
        <v>Burundi</v>
      </c>
      <c r="AG7" s="4" t="str">
        <v>Burundi</v>
      </c>
      <c r="AH7" s="4" t="str">
        <v>Burundi</v>
      </c>
      <c r="AJ7" s="4" t="str">
        <v>Burundi</v>
      </c>
      <c r="AK7" s="4" t="str">
        <v>Burundi</v>
      </c>
      <c r="AL7" s="4" t="str">
        <v>Burundi</v>
      </c>
      <c r="AO7" s="4" t="str">
        <v>Burundi</v>
      </c>
      <c r="AQ7" s="4" t="str">
        <v>Burundi</v>
      </c>
      <c r="AR7" s="4" t="str">
        <v>Burundi</v>
      </c>
      <c r="AS7" s="4" t="str">
        <v>Burundi</v>
      </c>
      <c r="AT7" s="4" t="str">
        <v>Burundi</v>
      </c>
      <c r="AU7" s="4" t="str">
        <v>Burundi</v>
      </c>
      <c r="AV7" s="4" t="str">
        <v>Burundi</v>
      </c>
      <c r="AW7" s="4" t="str">
        <v>Burundi</v>
      </c>
      <c r="AX7" s="4" t="str">
        <v>Burundi</v>
      </c>
      <c r="AY7" s="4" t="str">
        <v>Burundi</v>
      </c>
      <c r="BA7" s="4" t="str">
        <v>Abergelle</v>
      </c>
      <c r="BB7" s="4" t="str">
        <v>Abergelle</v>
      </c>
      <c r="BC7" s="4" t="str">
        <v>Abergelle</v>
      </c>
      <c r="BD7" s="4" t="str">
        <v>Abergelle</v>
      </c>
      <c r="BE7" s="4" t="str">
        <v>Abergelle</v>
      </c>
      <c r="BF7" s="4" t="str">
        <v>Abergelle</v>
      </c>
      <c r="BG7" s="4" t="str">
        <v>Abergelle</v>
      </c>
      <c r="BH7" s="4" t="str">
        <v>Abergelle</v>
      </c>
      <c r="BI7" s="4" t="str">
        <v>Abergelle</v>
      </c>
      <c r="BJ7" s="4" t="str">
        <v>Abergelle</v>
      </c>
      <c r="BK7" s="4" t="str">
        <v>Abergelle</v>
      </c>
      <c r="BL7" s="4" t="str">
        <v>Abergelle</v>
      </c>
      <c r="BM7" s="4" t="str">
        <v>Abergelle</v>
      </c>
      <c r="BN7" s="4" t="str">
        <v>Abergelle</v>
      </c>
      <c r="BO7" s="4" t="str">
        <v>Abergelle</v>
      </c>
      <c r="BP7" s="4" t="str">
        <v>Abergelle</v>
      </c>
      <c r="BQ7" s="4" t="str">
        <v>Abergelle</v>
      </c>
      <c r="BR7" s="4" t="str">
        <v>Abergelle</v>
      </c>
      <c r="BS7" s="4" t="str">
        <v>Abergelle</v>
      </c>
      <c r="BT7" s="4" t="str">
        <v>Abergelle</v>
      </c>
      <c r="BU7" s="4" t="str">
        <v>Abergelle</v>
      </c>
      <c r="BV7" s="4" t="str">
        <v>Abergelle</v>
      </c>
      <c r="BW7" s="4" t="str">
        <v>Abergelle</v>
      </c>
      <c r="BX7" s="4" t="str">
        <v>Abergelle</v>
      </c>
      <c r="BY7" s="4" t="str">
        <v>Abergelle</v>
      </c>
      <c r="BZ7" s="4" t="str">
        <v>Abergelle</v>
      </c>
      <c r="CA7" s="4" t="str">
        <v>Abergelle</v>
      </c>
      <c r="CB7" s="4" t="str">
        <v>Abergelle</v>
      </c>
      <c r="CC7" s="4" t="str">
        <v>Abergelle</v>
      </c>
      <c r="CD7" s="4" t="str">
        <v>Abergelle</v>
      </c>
      <c r="CE7" s="4" t="str">
        <v>Abergelle</v>
      </c>
      <c r="CF7" s="4" t="str">
        <v>Abergelle</v>
      </c>
      <c r="CG7" s="4" t="str">
        <v>Abergelle</v>
      </c>
      <c r="CH7" s="4" t="str">
        <v>Abergelle</v>
      </c>
      <c r="CJ7" s="4" t="str">
        <v>Abergelle</v>
      </c>
      <c r="CK7" s="4" t="str">
        <v>Abergelle</v>
      </c>
      <c r="CL7" s="4" t="str">
        <v>Abergelle</v>
      </c>
      <c r="CM7" s="4" t="str">
        <v>Abergelle</v>
      </c>
      <c r="CN7" s="4" t="str">
        <v>Abergelle</v>
      </c>
      <c r="CO7" s="4" t="str">
        <v>Abergelle</v>
      </c>
      <c r="CP7" s="4" t="str">
        <v>Abergelle</v>
      </c>
      <c r="CQ7" s="4" t="str">
        <v>Abergelle</v>
      </c>
      <c r="CR7" s="4" t="str">
        <v>Abergelle</v>
      </c>
      <c r="CS7" s="4" t="str">
        <v>Abergelle</v>
      </c>
      <c r="CT7" s="4" t="str">
        <v>Abergelle</v>
      </c>
      <c r="CU7" s="4" t="str">
        <v>Abergelle</v>
      </c>
      <c r="CV7" s="4" t="str">
        <v>Abergelle</v>
      </c>
      <c r="CW7" s="4" t="str">
        <v>Abergelle</v>
      </c>
      <c r="CX7" s="4" t="str">
        <v>Abergelle</v>
      </c>
      <c r="CY7" s="4" t="str">
        <v>Abergelle</v>
      </c>
      <c r="CZ7" s="4" t="str">
        <v>Abergelle</v>
      </c>
      <c r="DA7" s="4" t="str">
        <v>Abergelle</v>
      </c>
      <c r="DB7" s="4" t="str">
        <v>Abergelle</v>
      </c>
      <c r="DC7" s="4" t="str">
        <v>Abergelle</v>
      </c>
      <c r="DD7" s="4" t="str">
        <v>Abergelle</v>
      </c>
      <c r="DE7" s="4" t="str">
        <v>Abergelle</v>
      </c>
      <c r="DF7" s="4" t="str">
        <v>Abergelle</v>
      </c>
      <c r="DG7" s="4" t="str">
        <v>Abergelle</v>
      </c>
      <c r="DH7" s="4" t="str">
        <v>Abergelle</v>
      </c>
      <c r="DI7" s="4" t="str">
        <v>Abergelle</v>
      </c>
      <c r="DJ7" s="4" t="str">
        <v>Abergelle</v>
      </c>
      <c r="DK7" s="4" t="str">
        <v>Abergelle</v>
      </c>
      <c r="DL7" s="4" t="str">
        <v>Abergelle</v>
      </c>
      <c r="DM7" s="4" t="str">
        <v>Abergelle</v>
      </c>
      <c r="DN7" s="4" t="str">
        <v>Abergelle</v>
      </c>
      <c r="DO7" s="4" t="str">
        <v>Abergelle</v>
      </c>
      <c r="DP7" s="4" t="str">
        <v>Abergelle</v>
      </c>
    </row>
    <row r="8" spans="1:121" x14ac:dyDescent="0.35">
      <c r="A8" s="4">
        <v>6.6833299999999998</v>
      </c>
      <c r="B8" s="4">
        <v>2</v>
      </c>
      <c r="C8" s="4" t="s">
        <v>129</v>
      </c>
      <c r="D8" s="4" t="s">
        <v>130</v>
      </c>
      <c r="E8" s="4" t="s">
        <v>153</v>
      </c>
      <c r="F8" s="4">
        <v>375</v>
      </c>
      <c r="G8" s="4" t="str">
        <f t="shared" si="0"/>
        <v>Benin-Attotinga</v>
      </c>
      <c r="I8" s="4" t="s">
        <v>154</v>
      </c>
      <c r="J8" s="4" t="s">
        <v>155</v>
      </c>
      <c r="K8" s="4">
        <v>14.801804539999999</v>
      </c>
      <c r="L8" s="4">
        <v>17.205415729999999</v>
      </c>
      <c r="M8" s="4">
        <v>-25.361803049999999</v>
      </c>
      <c r="N8" s="4">
        <v>-22.656805039999998</v>
      </c>
      <c r="P8" s="4" t="s">
        <v>156</v>
      </c>
      <c r="R8" s="4" t="str">
        <v>Cabo Verde</v>
      </c>
      <c r="S8" s="4" t="str">
        <v>Cabo Verde</v>
      </c>
      <c r="T8" s="4" t="str">
        <v>Cabo Verde</v>
      </c>
      <c r="U8" s="4" t="str">
        <v>Cabo Verde</v>
      </c>
      <c r="V8" s="4" t="str">
        <v>Cabo Verde</v>
      </c>
      <c r="W8" s="4" t="str">
        <v>Cabo Verde</v>
      </c>
      <c r="X8" s="4" t="str">
        <v>Cabo Verde</v>
      </c>
      <c r="Y8" s="4" t="str">
        <v>Cabo Verde</v>
      </c>
      <c r="Z8" s="4" t="str">
        <v>Cabo Verde</v>
      </c>
      <c r="AA8" s="4" t="str">
        <v>Cabo Verde</v>
      </c>
      <c r="AB8" s="4" t="str">
        <v>Cabo Verde</v>
      </c>
      <c r="AC8" s="4" t="str">
        <v>Cabo Verde</v>
      </c>
      <c r="AD8" s="4" t="str">
        <v>Cabo Verde</v>
      </c>
      <c r="AE8" s="4" t="str">
        <v>Cabo Verde</v>
      </c>
      <c r="AF8" s="4" t="str">
        <v>Cabo Verde</v>
      </c>
      <c r="AG8" s="4" t="str">
        <v>Cabo Verde</v>
      </c>
      <c r="AH8" s="4" t="str">
        <v>Cabo Verde</v>
      </c>
      <c r="AJ8" s="4" t="str">
        <v>Cabo Verde</v>
      </c>
      <c r="AK8" s="4" t="str">
        <v>Cabo Verde</v>
      </c>
      <c r="AL8" s="4" t="str">
        <v>Cabo Verde</v>
      </c>
      <c r="AO8" s="4" t="str">
        <v>Cabo Verde</v>
      </c>
      <c r="AQ8" s="4" t="str">
        <v>Cabo Verde</v>
      </c>
      <c r="AR8" s="4" t="str">
        <v>Cabo Verde</v>
      </c>
      <c r="AS8" s="4" t="str">
        <v>Cabo Verde</v>
      </c>
      <c r="AT8" s="4" t="str">
        <v>Cabo Verde</v>
      </c>
      <c r="AU8" s="4" t="str">
        <v>Cabo Verde</v>
      </c>
      <c r="AV8" s="4" t="str">
        <v>Cabo Verde</v>
      </c>
      <c r="AW8" s="4" t="str">
        <v>Cabo Verde</v>
      </c>
      <c r="AX8" s="4" t="str">
        <v>Cabo Verde</v>
      </c>
      <c r="AY8" s="4" t="str">
        <v>Cabo Verde</v>
      </c>
      <c r="BA8" s="4" t="str">
        <v>Abet</v>
      </c>
      <c r="BB8" s="4" t="str">
        <v>Abet</v>
      </c>
      <c r="BC8" s="4" t="str">
        <v>Abet</v>
      </c>
      <c r="BD8" s="4" t="str">
        <v>Abet</v>
      </c>
      <c r="BE8" s="4" t="str">
        <v>Abet</v>
      </c>
      <c r="BF8" s="4" t="str">
        <v>Abet</v>
      </c>
      <c r="BG8" s="4" t="str">
        <v>Abet</v>
      </c>
      <c r="BH8" s="4" t="str">
        <v>Abet</v>
      </c>
      <c r="BI8" s="4" t="str">
        <v>Abet</v>
      </c>
      <c r="BJ8" s="4" t="str">
        <v>Abet</v>
      </c>
      <c r="BK8" s="4" t="str">
        <v>Abet</v>
      </c>
      <c r="BL8" s="4" t="str">
        <v>Abet</v>
      </c>
      <c r="BM8" s="4" t="str">
        <v>Abet</v>
      </c>
      <c r="BN8" s="4" t="str">
        <v>Abet</v>
      </c>
      <c r="BO8" s="4" t="str">
        <v>Abet</v>
      </c>
      <c r="BP8" s="4" t="str">
        <v>Abet</v>
      </c>
      <c r="BQ8" s="4" t="str">
        <v>Abet</v>
      </c>
      <c r="BR8" s="4" t="str">
        <v>Abet</v>
      </c>
      <c r="BS8" s="4" t="str">
        <v>Abet</v>
      </c>
      <c r="BT8" s="4" t="str">
        <v>Abet</v>
      </c>
      <c r="BU8" s="4" t="str">
        <v>Abet</v>
      </c>
      <c r="BV8" s="4" t="str">
        <v>Abet</v>
      </c>
      <c r="BW8" s="4" t="str">
        <v>Abet</v>
      </c>
      <c r="BX8" s="4" t="str">
        <v>Abet</v>
      </c>
      <c r="BY8" s="4" t="str">
        <v>Abet</v>
      </c>
      <c r="BZ8" s="4" t="str">
        <v>Abet</v>
      </c>
      <c r="CA8" s="4" t="str">
        <v>Abet</v>
      </c>
      <c r="CB8" s="4" t="str">
        <v>Abet</v>
      </c>
      <c r="CC8" s="4" t="str">
        <v>Abet</v>
      </c>
      <c r="CD8" s="4" t="str">
        <v>Abet</v>
      </c>
      <c r="CE8" s="4" t="str">
        <v>Abet</v>
      </c>
      <c r="CF8" s="4" t="str">
        <v>Abet</v>
      </c>
      <c r="CG8" s="4" t="str">
        <v>Abet</v>
      </c>
      <c r="CH8" s="4" t="str">
        <v>Abet</v>
      </c>
      <c r="CJ8" s="4" t="str">
        <v>Abet</v>
      </c>
      <c r="CK8" s="4" t="str">
        <v>Abet</v>
      </c>
      <c r="CL8" s="4" t="str">
        <v>Abet</v>
      </c>
      <c r="CM8" s="4" t="str">
        <v>Abet</v>
      </c>
      <c r="CN8" s="4" t="str">
        <v>Abet</v>
      </c>
      <c r="CO8" s="4" t="str">
        <v>Abet</v>
      </c>
      <c r="CP8" s="4" t="str">
        <v>Abet</v>
      </c>
      <c r="CQ8" s="4" t="str">
        <v>Abet</v>
      </c>
      <c r="CR8" s="4" t="str">
        <v>Abet</v>
      </c>
      <c r="CS8" s="4" t="str">
        <v>Abet</v>
      </c>
      <c r="CT8" s="4" t="str">
        <v>Abet</v>
      </c>
      <c r="CU8" s="4" t="str">
        <v>Abet</v>
      </c>
      <c r="CV8" s="4" t="str">
        <v>Abet</v>
      </c>
      <c r="CW8" s="4" t="str">
        <v>Abet</v>
      </c>
      <c r="CX8" s="4" t="str">
        <v>Abet</v>
      </c>
      <c r="CY8" s="4" t="str">
        <v>Abet</v>
      </c>
      <c r="CZ8" s="4" t="str">
        <v>Abet</v>
      </c>
      <c r="DA8" s="4" t="str">
        <v>Abet</v>
      </c>
      <c r="DB8" s="4" t="str">
        <v>Abet</v>
      </c>
      <c r="DC8" s="4" t="str">
        <v>Abet</v>
      </c>
      <c r="DD8" s="4" t="str">
        <v>Abet</v>
      </c>
      <c r="DE8" s="4" t="str">
        <v>Abet</v>
      </c>
      <c r="DF8" s="4" t="str">
        <v>Abet</v>
      </c>
      <c r="DG8" s="4" t="str">
        <v>Abet</v>
      </c>
      <c r="DH8" s="4" t="str">
        <v>Abet</v>
      </c>
      <c r="DI8" s="4" t="str">
        <v>Abet</v>
      </c>
      <c r="DJ8" s="4" t="str">
        <v>Abet</v>
      </c>
      <c r="DK8" s="4" t="str">
        <v>Abet</v>
      </c>
      <c r="DL8" s="4" t="str">
        <v>Abet</v>
      </c>
      <c r="DM8" s="4" t="str">
        <v>Abet</v>
      </c>
      <c r="DN8" s="4" t="str">
        <v>Abet</v>
      </c>
      <c r="DO8" s="4" t="str">
        <v>Abet</v>
      </c>
      <c r="DP8" s="4" t="str">
        <v>Abet</v>
      </c>
    </row>
    <row r="9" spans="1:121" x14ac:dyDescent="0.35">
      <c r="A9" s="4">
        <v>6.65</v>
      </c>
      <c r="B9" s="4">
        <v>2.15</v>
      </c>
      <c r="C9" s="4" t="s">
        <v>129</v>
      </c>
      <c r="D9" s="4" t="s">
        <v>130</v>
      </c>
      <c r="E9" s="4" t="s">
        <v>157</v>
      </c>
      <c r="F9" s="4">
        <v>917</v>
      </c>
      <c r="G9" s="4" t="str">
        <f t="shared" si="0"/>
        <v>Benin-Attotinga.Tokpa, Allada Region</v>
      </c>
      <c r="I9" s="4" t="s">
        <v>158</v>
      </c>
      <c r="J9" s="4" t="s">
        <v>159</v>
      </c>
      <c r="K9" s="4">
        <v>1.6522671</v>
      </c>
      <c r="L9" s="4">
        <v>13.07739067</v>
      </c>
      <c r="M9" s="4">
        <v>8.4994545000000006</v>
      </c>
      <c r="N9" s="4">
        <v>16.191045760000002</v>
      </c>
      <c r="P9" s="4" t="s">
        <v>160</v>
      </c>
      <c r="R9" s="4" t="str">
        <v>Cameroon</v>
      </c>
      <c r="S9" s="4" t="str">
        <v>Cameroon</v>
      </c>
      <c r="T9" s="4" t="str">
        <v>Cameroon</v>
      </c>
      <c r="U9" s="4" t="str">
        <v>Cameroon</v>
      </c>
      <c r="V9" s="4" t="str">
        <v>Cameroon</v>
      </c>
      <c r="W9" s="4" t="str">
        <v>Cameroon</v>
      </c>
      <c r="X9" s="4" t="str">
        <v>Cameroon</v>
      </c>
      <c r="Y9" s="4" t="str">
        <v>Cameroon</v>
      </c>
      <c r="Z9" s="4" t="str">
        <v>Cameroon</v>
      </c>
      <c r="AA9" s="4" t="str">
        <v>Cameroon</v>
      </c>
      <c r="AB9" s="4" t="str">
        <v>Cameroon</v>
      </c>
      <c r="AC9" s="4" t="str">
        <v>Cameroon</v>
      </c>
      <c r="AD9" s="4" t="str">
        <v>Cameroon</v>
      </c>
      <c r="AE9" s="4" t="str">
        <v>Cameroon</v>
      </c>
      <c r="AF9" s="4" t="str">
        <v>Cameroon</v>
      </c>
      <c r="AG9" s="4" t="str">
        <v>Cameroon</v>
      </c>
      <c r="AH9" s="4" t="str">
        <v>Cameroon</v>
      </c>
      <c r="AJ9" s="4" t="str">
        <v>Cameroon</v>
      </c>
      <c r="AK9" s="4" t="str">
        <v>Cameroon</v>
      </c>
      <c r="AL9" s="4" t="str">
        <v>Cameroon</v>
      </c>
      <c r="AO9" s="4" t="str">
        <v>Cameroon</v>
      </c>
      <c r="AQ9" s="4" t="str">
        <v>Cameroon</v>
      </c>
      <c r="AR9" s="4" t="str">
        <v>Cameroon</v>
      </c>
      <c r="AS9" s="4" t="str">
        <v>Cameroon</v>
      </c>
      <c r="AT9" s="4" t="str">
        <v>Cameroon</v>
      </c>
      <c r="AU9" s="4" t="str">
        <v>Cameroon</v>
      </c>
      <c r="AV9" s="4" t="str">
        <v>Cameroon</v>
      </c>
      <c r="AW9" s="4" t="str">
        <v>Cameroon</v>
      </c>
      <c r="AX9" s="4" t="str">
        <v>Cameroon</v>
      </c>
      <c r="AY9" s="4" t="str">
        <v>Cameroon</v>
      </c>
      <c r="BA9" s="4" t="str">
        <v>Adamawa</v>
      </c>
      <c r="BB9" s="4" t="str">
        <v>Adamawa</v>
      </c>
      <c r="BC9" s="4" t="str">
        <v>Adamawa</v>
      </c>
      <c r="BD9" s="4" t="str">
        <v>Adamawa</v>
      </c>
      <c r="BE9" s="4" t="str">
        <v>Adamawa</v>
      </c>
      <c r="BF9" s="4" t="str">
        <v>Adamawa</v>
      </c>
      <c r="BG9" s="4" t="str">
        <v>Adamawa</v>
      </c>
      <c r="BH9" s="4" t="str">
        <v>Adamawa</v>
      </c>
      <c r="BI9" s="4" t="str">
        <v>Adamawa</v>
      </c>
      <c r="BJ9" s="4" t="str">
        <v>Adamawa</v>
      </c>
      <c r="BK9" s="4" t="str">
        <v>Adamawa</v>
      </c>
      <c r="BL9" s="4" t="str">
        <v>Adamawa</v>
      </c>
      <c r="BM9" s="4" t="str">
        <v>Adamawa</v>
      </c>
      <c r="BN9" s="4" t="str">
        <v>Adamawa</v>
      </c>
      <c r="BO9" s="4" t="str">
        <v>Adamawa</v>
      </c>
      <c r="BP9" s="4" t="str">
        <v>Adamawa</v>
      </c>
      <c r="BQ9" s="4" t="str">
        <v>Adamawa</v>
      </c>
      <c r="BR9" s="4" t="str">
        <v>Adamawa</v>
      </c>
      <c r="BS9" s="4" t="str">
        <v>Adamawa</v>
      </c>
      <c r="BT9" s="4" t="str">
        <v>Adamawa</v>
      </c>
      <c r="BU9" s="4" t="str">
        <v>Adamawa</v>
      </c>
      <c r="BV9" s="4" t="str">
        <v>Adamawa</v>
      </c>
      <c r="BW9" s="4" t="str">
        <v>Adamawa</v>
      </c>
      <c r="BX9" s="4" t="str">
        <v>Adamawa</v>
      </c>
      <c r="BY9" s="4" t="str">
        <v>Adamawa</v>
      </c>
      <c r="BZ9" s="4" t="str">
        <v>Adamawa</v>
      </c>
      <c r="CA9" s="4" t="str">
        <v>Adamawa</v>
      </c>
      <c r="CB9" s="4" t="str">
        <v>Adamawa</v>
      </c>
      <c r="CC9" s="4" t="str">
        <v>Adamawa</v>
      </c>
      <c r="CD9" s="4" t="str">
        <v>Adamawa</v>
      </c>
      <c r="CE9" s="4" t="str">
        <v>Adamawa</v>
      </c>
      <c r="CF9" s="4" t="str">
        <v>Adamawa</v>
      </c>
      <c r="CG9" s="4" t="str">
        <v>Adamawa</v>
      </c>
      <c r="CH9" s="4" t="str">
        <v>Adamawa</v>
      </c>
      <c r="CJ9" s="4" t="str">
        <v>Adamawa</v>
      </c>
      <c r="CK9" s="4" t="str">
        <v>Adamawa</v>
      </c>
      <c r="CL9" s="4" t="str">
        <v>Adamawa</v>
      </c>
      <c r="CM9" s="4" t="str">
        <v>Adamawa</v>
      </c>
      <c r="CN9" s="4" t="str">
        <v>Adamawa</v>
      </c>
      <c r="CO9" s="4" t="str">
        <v>Adamawa</v>
      </c>
      <c r="CP9" s="4" t="str">
        <v>Adamawa</v>
      </c>
      <c r="CQ9" s="4" t="str">
        <v>Adamawa</v>
      </c>
      <c r="CR9" s="4" t="str">
        <v>Adamawa</v>
      </c>
      <c r="CS9" s="4" t="str">
        <v>Adamawa</v>
      </c>
      <c r="CT9" s="4" t="str">
        <v>Adamawa</v>
      </c>
      <c r="CU9" s="4" t="str">
        <v>Adamawa</v>
      </c>
      <c r="CV9" s="4" t="str">
        <v>Adamawa</v>
      </c>
      <c r="CW9" s="4" t="str">
        <v>Adamawa</v>
      </c>
      <c r="CX9" s="4" t="str">
        <v>Adamawa</v>
      </c>
      <c r="CY9" s="4" t="str">
        <v>Adamawa</v>
      </c>
      <c r="CZ9" s="4" t="str">
        <v>Adamawa</v>
      </c>
      <c r="DA9" s="4" t="str">
        <v>Adamawa</v>
      </c>
      <c r="DB9" s="4" t="str">
        <v>Adamawa</v>
      </c>
      <c r="DC9" s="4" t="str">
        <v>Adamawa</v>
      </c>
      <c r="DD9" s="4" t="str">
        <v>Adamawa</v>
      </c>
      <c r="DE9" s="4" t="str">
        <v>Adamawa</v>
      </c>
      <c r="DF9" s="4" t="str">
        <v>Adamawa</v>
      </c>
      <c r="DG9" s="4" t="str">
        <v>Adamawa</v>
      </c>
      <c r="DH9" s="4" t="str">
        <v>Adamawa</v>
      </c>
      <c r="DI9" s="4" t="str">
        <v>Adamawa</v>
      </c>
      <c r="DJ9" s="4" t="str">
        <v>Adamawa</v>
      </c>
      <c r="DK9" s="4" t="str">
        <v>Adamawa</v>
      </c>
      <c r="DL9" s="4" t="str">
        <v>Adamawa</v>
      </c>
      <c r="DM9" s="4" t="str">
        <v>Adamawa</v>
      </c>
      <c r="DN9" s="4" t="str">
        <v>Adamawa</v>
      </c>
      <c r="DO9" s="4" t="str">
        <v>Adamawa</v>
      </c>
      <c r="DP9" s="4" t="str">
        <v>Adamawa</v>
      </c>
    </row>
    <row r="10" spans="1:121" x14ac:dyDescent="0.35">
      <c r="A10" s="4">
        <v>8.41</v>
      </c>
      <c r="B10" s="4">
        <v>1.88</v>
      </c>
      <c r="C10" s="4" t="s">
        <v>129</v>
      </c>
      <c r="D10" s="4" t="s">
        <v>130</v>
      </c>
      <c r="E10" s="4" t="s">
        <v>161</v>
      </c>
      <c r="F10" s="4">
        <v>550</v>
      </c>
      <c r="G10" s="4" t="str">
        <f t="shared" si="0"/>
        <v>Benin-Bante</v>
      </c>
      <c r="I10" s="4" t="s">
        <v>162</v>
      </c>
      <c r="J10" s="4" t="s">
        <v>163</v>
      </c>
      <c r="K10" s="4">
        <v>2.2205150100000002</v>
      </c>
      <c r="L10" s="4">
        <v>11.00757027</v>
      </c>
      <c r="M10" s="4">
        <v>14.417740820000001</v>
      </c>
      <c r="N10" s="4">
        <v>27.46342087</v>
      </c>
      <c r="P10" s="4" t="s">
        <v>164</v>
      </c>
      <c r="R10" s="4" t="str">
        <v>Central African Republic</v>
      </c>
      <c r="S10" s="4" t="str">
        <v>Central African Republic</v>
      </c>
      <c r="T10" s="4" t="str">
        <v>Central African Republic</v>
      </c>
      <c r="U10" s="4" t="str">
        <v>Central African Republic</v>
      </c>
      <c r="V10" s="4" t="str">
        <v>Central African Republic</v>
      </c>
      <c r="W10" s="4" t="str">
        <v>Central African Republic</v>
      </c>
      <c r="X10" s="4" t="str">
        <v>Central African Republic</v>
      </c>
      <c r="Y10" s="4" t="str">
        <v>Central African Republic</v>
      </c>
      <c r="Z10" s="4" t="str">
        <v>Central African Republic</v>
      </c>
      <c r="AA10" s="4" t="str">
        <v>Central African Republic</v>
      </c>
      <c r="AB10" s="4" t="str">
        <v>Central African Republic</v>
      </c>
      <c r="AC10" s="4" t="str">
        <v>Central African Republic</v>
      </c>
      <c r="AD10" s="4" t="str">
        <v>Central African Republic</v>
      </c>
      <c r="AE10" s="4" t="str">
        <v>Central African Republic</v>
      </c>
      <c r="AF10" s="4" t="str">
        <v>Central African Republic</v>
      </c>
      <c r="AG10" s="4" t="str">
        <v>Central African Republic</v>
      </c>
      <c r="AH10" s="4" t="str">
        <v>Central African Republic</v>
      </c>
      <c r="AJ10" s="4" t="str">
        <v>Central African Republic</v>
      </c>
      <c r="AK10" s="4" t="str">
        <v>Central African Republic</v>
      </c>
      <c r="AL10" s="4" t="str">
        <v>Central African Republic</v>
      </c>
      <c r="AO10" s="4" t="str">
        <v>Central African Republic</v>
      </c>
      <c r="AQ10" s="4" t="str">
        <v>Central African Republic</v>
      </c>
      <c r="AR10" s="4" t="str">
        <v>Central African Republic</v>
      </c>
      <c r="AS10" s="4" t="str">
        <v>Central African Republic</v>
      </c>
      <c r="AT10" s="4" t="str">
        <v>Central African Republic</v>
      </c>
      <c r="AU10" s="4" t="str">
        <v>Central African Republic</v>
      </c>
      <c r="AV10" s="4" t="str">
        <v>Central African Republic</v>
      </c>
      <c r="AW10" s="4" t="str">
        <v>Central African Republic</v>
      </c>
      <c r="AX10" s="4" t="str">
        <v>Central African Republic</v>
      </c>
      <c r="AY10" s="4" t="str">
        <v>Central African Republic</v>
      </c>
      <c r="BA10" s="4" t="str">
        <v>Adami Tulu</v>
      </c>
      <c r="BB10" s="4" t="str">
        <v>Adami Tulu</v>
      </c>
      <c r="BC10" s="4" t="str">
        <v>Adami Tulu</v>
      </c>
      <c r="BD10" s="4" t="str">
        <v>Adami Tulu</v>
      </c>
      <c r="BE10" s="4" t="str">
        <v>Adami Tulu</v>
      </c>
      <c r="BF10" s="4" t="str">
        <v>Adami Tulu</v>
      </c>
      <c r="BG10" s="4" t="str">
        <v>Adami Tulu</v>
      </c>
      <c r="BH10" s="4" t="str">
        <v>Adami Tulu</v>
      </c>
      <c r="BI10" s="4" t="str">
        <v>Adami Tulu</v>
      </c>
      <c r="BJ10" s="4" t="str">
        <v>Adami Tulu</v>
      </c>
      <c r="BK10" s="4" t="str">
        <v>Adami Tulu</v>
      </c>
      <c r="BL10" s="4" t="str">
        <v>Adami Tulu</v>
      </c>
      <c r="BM10" s="4" t="str">
        <v>Adami Tulu</v>
      </c>
      <c r="BN10" s="4" t="str">
        <v>Adami Tulu</v>
      </c>
      <c r="BO10" s="4" t="str">
        <v>Adami Tulu</v>
      </c>
      <c r="BP10" s="4" t="str">
        <v>Adami Tulu</v>
      </c>
      <c r="BQ10" s="4" t="str">
        <v>Adami Tulu</v>
      </c>
      <c r="BR10" s="4" t="str">
        <v>Adami Tulu</v>
      </c>
      <c r="BS10" s="4" t="str">
        <v>Adami Tulu</v>
      </c>
      <c r="BT10" s="4" t="str">
        <v>Adami Tulu</v>
      </c>
      <c r="BU10" s="4" t="str">
        <v>Adami Tulu</v>
      </c>
      <c r="BV10" s="4" t="str">
        <v>Adami Tulu</v>
      </c>
      <c r="BW10" s="4" t="str">
        <v>Adami Tulu</v>
      </c>
      <c r="BX10" s="4" t="str">
        <v>Adami Tulu</v>
      </c>
      <c r="BY10" s="4" t="str">
        <v>Adami Tulu</v>
      </c>
      <c r="BZ10" s="4" t="str">
        <v>Adami Tulu</v>
      </c>
      <c r="CA10" s="4" t="str">
        <v>Adami Tulu</v>
      </c>
      <c r="CB10" s="4" t="str">
        <v>Adami Tulu</v>
      </c>
      <c r="CC10" s="4" t="str">
        <v>Adami Tulu</v>
      </c>
      <c r="CD10" s="4" t="str">
        <v>Adami Tulu</v>
      </c>
      <c r="CE10" s="4" t="str">
        <v>Adami Tulu</v>
      </c>
      <c r="CF10" s="4" t="str">
        <v>Adami Tulu</v>
      </c>
      <c r="CG10" s="4" t="str">
        <v>Adami Tulu</v>
      </c>
      <c r="CH10" s="4" t="str">
        <v>Adami Tulu</v>
      </c>
      <c r="CJ10" s="4" t="str">
        <v>Adami Tulu</v>
      </c>
      <c r="CK10" s="4" t="str">
        <v>Adami Tulu</v>
      </c>
      <c r="CL10" s="4" t="str">
        <v>Adami Tulu</v>
      </c>
      <c r="CM10" s="4" t="str">
        <v>Adami Tulu</v>
      </c>
      <c r="CN10" s="4" t="str">
        <v>Adami Tulu</v>
      </c>
      <c r="CO10" s="4" t="str">
        <v>Adami Tulu</v>
      </c>
      <c r="CP10" s="4" t="str">
        <v>Adami Tulu</v>
      </c>
      <c r="CQ10" s="4" t="str">
        <v>Adami Tulu</v>
      </c>
      <c r="CR10" s="4" t="str">
        <v>Adami Tulu</v>
      </c>
      <c r="CS10" s="4" t="str">
        <v>Adami Tulu</v>
      </c>
      <c r="CT10" s="4" t="str">
        <v>Adami Tulu</v>
      </c>
      <c r="CU10" s="4" t="str">
        <v>Adami Tulu</v>
      </c>
      <c r="CV10" s="4" t="str">
        <v>Adami Tulu</v>
      </c>
      <c r="CW10" s="4" t="str">
        <v>Adami Tulu</v>
      </c>
      <c r="CX10" s="4" t="str">
        <v>Adami Tulu</v>
      </c>
      <c r="CY10" s="4" t="str">
        <v>Adami Tulu</v>
      </c>
      <c r="CZ10" s="4" t="str">
        <v>Adami Tulu</v>
      </c>
      <c r="DA10" s="4" t="str">
        <v>Adami Tulu</v>
      </c>
      <c r="DB10" s="4" t="str">
        <v>Adami Tulu</v>
      </c>
      <c r="DC10" s="4" t="str">
        <v>Adami Tulu</v>
      </c>
      <c r="DD10" s="4" t="str">
        <v>Adami Tulu</v>
      </c>
      <c r="DE10" s="4" t="str">
        <v>Adami Tulu</v>
      </c>
      <c r="DF10" s="4" t="str">
        <v>Adami Tulu</v>
      </c>
      <c r="DG10" s="4" t="str">
        <v>Adami Tulu</v>
      </c>
      <c r="DH10" s="4" t="str">
        <v>Adami Tulu</v>
      </c>
      <c r="DI10" s="4" t="str">
        <v>Adami Tulu</v>
      </c>
      <c r="DJ10" s="4" t="str">
        <v>Adami Tulu</v>
      </c>
      <c r="DK10" s="4" t="str">
        <v>Adami Tulu</v>
      </c>
      <c r="DL10" s="4" t="str">
        <v>Adami Tulu</v>
      </c>
      <c r="DM10" s="4" t="str">
        <v>Adami Tulu</v>
      </c>
      <c r="DN10" s="4" t="str">
        <v>Adami Tulu</v>
      </c>
      <c r="DO10" s="4" t="str">
        <v>Adami Tulu</v>
      </c>
      <c r="DP10" s="4" t="str">
        <v>Adami Tulu</v>
      </c>
    </row>
    <row r="11" spans="1:121" x14ac:dyDescent="0.35">
      <c r="A11" s="4">
        <v>7.1666699999999999</v>
      </c>
      <c r="B11" s="4">
        <v>2.0666699999999998</v>
      </c>
      <c r="C11" s="4" t="s">
        <v>129</v>
      </c>
      <c r="D11" s="4" t="s">
        <v>138</v>
      </c>
      <c r="E11" s="4" t="s">
        <v>165</v>
      </c>
      <c r="F11" s="4">
        <v>2000</v>
      </c>
      <c r="G11" s="4" t="str">
        <f t="shared" si="0"/>
        <v>Benin-Cana</v>
      </c>
      <c r="I11" s="4" t="s">
        <v>166</v>
      </c>
      <c r="J11" s="4" t="s">
        <v>167</v>
      </c>
      <c r="K11" s="4">
        <v>-12.422639849999999</v>
      </c>
      <c r="L11" s="4">
        <v>-11.36486053</v>
      </c>
      <c r="M11" s="4">
        <v>43.228748320000001</v>
      </c>
      <c r="N11" s="4">
        <v>44.540973659999999</v>
      </c>
      <c r="P11" s="4" t="s">
        <v>168</v>
      </c>
      <c r="R11" s="4" t="str">
        <v>Chad</v>
      </c>
      <c r="S11" s="4" t="str">
        <v>Chad</v>
      </c>
      <c r="T11" s="4" t="str">
        <v>Chad</v>
      </c>
      <c r="U11" s="4" t="str">
        <v>Chad</v>
      </c>
      <c r="V11" s="4" t="str">
        <v>Chad</v>
      </c>
      <c r="W11" s="4" t="str">
        <v>Chad</v>
      </c>
      <c r="X11" s="4" t="str">
        <v>Chad</v>
      </c>
      <c r="Y11" s="4" t="str">
        <v>Chad</v>
      </c>
      <c r="Z11" s="4" t="str">
        <v>Chad</v>
      </c>
      <c r="AA11" s="4" t="str">
        <v>Chad</v>
      </c>
      <c r="AB11" s="4" t="str">
        <v>Chad</v>
      </c>
      <c r="AC11" s="4" t="str">
        <v>Chad</v>
      </c>
      <c r="AD11" s="4" t="str">
        <v>Chad</v>
      </c>
      <c r="AE11" s="4" t="str">
        <v>Chad</v>
      </c>
      <c r="AF11" s="4" t="str">
        <v>Chad</v>
      </c>
      <c r="AG11" s="4" t="str">
        <v>Chad</v>
      </c>
      <c r="AH11" s="4" t="str">
        <v>Chad</v>
      </c>
      <c r="AJ11" s="4" t="str">
        <v>Chad</v>
      </c>
      <c r="AK11" s="4" t="str">
        <v>Chad</v>
      </c>
      <c r="AL11" s="4" t="str">
        <v>Chad</v>
      </c>
      <c r="AO11" s="4" t="str">
        <v>Chad</v>
      </c>
      <c r="AQ11" s="4" t="str">
        <v>Chad</v>
      </c>
      <c r="AR11" s="4" t="str">
        <v>Chad</v>
      </c>
      <c r="AS11" s="4" t="str">
        <v>Chad</v>
      </c>
      <c r="AT11" s="4" t="str">
        <v>Chad</v>
      </c>
      <c r="AU11" s="4" t="str">
        <v>Chad</v>
      </c>
      <c r="AV11" s="4" t="str">
        <v>Chad</v>
      </c>
      <c r="AW11" s="4" t="str">
        <v>Chad</v>
      </c>
      <c r="AX11" s="4" t="str">
        <v>Chad</v>
      </c>
      <c r="AY11" s="4" t="str">
        <v>Chad</v>
      </c>
      <c r="BA11" s="4" t="str">
        <v>Ad-Damazin ARS</v>
      </c>
      <c r="BB11" s="4" t="str">
        <v>Ad-Damazin ARS</v>
      </c>
      <c r="BC11" s="4" t="str">
        <v>Ad-Damazin ARS</v>
      </c>
      <c r="BD11" s="4" t="str">
        <v>Ad-Damazin ARS</v>
      </c>
      <c r="BE11" s="4" t="str">
        <v>Ad-Damazin ARS</v>
      </c>
      <c r="BF11" s="4" t="str">
        <v>Ad-Damazin ARS</v>
      </c>
      <c r="BG11" s="4" t="str">
        <v>Ad-Damazin ARS</v>
      </c>
      <c r="BH11" s="4" t="str">
        <v>Ad-Damazin ARS</v>
      </c>
      <c r="BI11" s="4" t="str">
        <v>Ad-Damazin ARS</v>
      </c>
      <c r="BJ11" s="4" t="str">
        <v>Ad-Damazin ARS</v>
      </c>
      <c r="BK11" s="4" t="str">
        <v>Ad-Damazin ARS</v>
      </c>
      <c r="BL11" s="4" t="str">
        <v>Ad-Damazin ARS</v>
      </c>
      <c r="BM11" s="4" t="str">
        <v>Ad-Damazin ARS</v>
      </c>
      <c r="BN11" s="4" t="str">
        <v>Ad-Damazin ARS</v>
      </c>
      <c r="BO11" s="4" t="str">
        <v>Ad-Damazin ARS</v>
      </c>
      <c r="BP11" s="4" t="str">
        <v>Ad-Damazin ARS</v>
      </c>
      <c r="BQ11" s="4" t="str">
        <v>Ad-Damazin ARS</v>
      </c>
      <c r="BR11" s="4" t="str">
        <v>Ad-Damazin ARS</v>
      </c>
      <c r="BS11" s="4" t="str">
        <v>Ad-Damazin ARS</v>
      </c>
      <c r="BT11" s="4" t="str">
        <v>Ad-Damazin ARS</v>
      </c>
      <c r="BU11" s="4" t="str">
        <v>Ad-Damazin ARS</v>
      </c>
      <c r="BV11" s="4" t="str">
        <v>Ad-Damazin ARS</v>
      </c>
      <c r="BW11" s="4" t="str">
        <v>Ad-Damazin ARS</v>
      </c>
      <c r="BX11" s="4" t="str">
        <v>Ad-Damazin ARS</v>
      </c>
      <c r="BY11" s="4" t="str">
        <v>Ad-Damazin ARS</v>
      </c>
      <c r="BZ11" s="4" t="str">
        <v>Ad-Damazin ARS</v>
      </c>
      <c r="CA11" s="4" t="str">
        <v>Ad-Damazin ARS</v>
      </c>
      <c r="CB11" s="4" t="str">
        <v>Ad-Damazin ARS</v>
      </c>
      <c r="CC11" s="4" t="str">
        <v>Ad-Damazin ARS</v>
      </c>
      <c r="CD11" s="4" t="str">
        <v>Ad-Damazin ARS</v>
      </c>
      <c r="CE11" s="4" t="str">
        <v>Ad-Damazin ARS</v>
      </c>
      <c r="CF11" s="4" t="str">
        <v>Ad-Damazin ARS</v>
      </c>
      <c r="CG11" s="4" t="str">
        <v>Ad-Damazin ARS</v>
      </c>
      <c r="CH11" s="4" t="str">
        <v>Ad-Damazin ARS</v>
      </c>
      <c r="CJ11" s="4" t="str">
        <v>Ad-Damazin ARS</v>
      </c>
      <c r="CK11" s="4" t="str">
        <v>Ad-Damazin ARS</v>
      </c>
      <c r="CL11" s="4" t="str">
        <v>Ad-Damazin ARS</v>
      </c>
      <c r="CM11" s="4" t="str">
        <v>Ad-Damazin ARS</v>
      </c>
      <c r="CN11" s="4" t="str">
        <v>Ad-Damazin ARS</v>
      </c>
      <c r="CO11" s="4" t="str">
        <v>Ad-Damazin ARS</v>
      </c>
      <c r="CP11" s="4" t="str">
        <v>Ad-Damazin ARS</v>
      </c>
      <c r="CQ11" s="4" t="str">
        <v>Ad-Damazin ARS</v>
      </c>
      <c r="CR11" s="4" t="str">
        <v>Ad-Damazin ARS</v>
      </c>
      <c r="CS11" s="4" t="str">
        <v>Ad-Damazin ARS</v>
      </c>
      <c r="CT11" s="4" t="str">
        <v>Ad-Damazin ARS</v>
      </c>
      <c r="CU11" s="4" t="str">
        <v>Ad-Damazin ARS</v>
      </c>
      <c r="CV11" s="4" t="str">
        <v>Ad-Damazin ARS</v>
      </c>
      <c r="CW11" s="4" t="str">
        <v>Ad-Damazin ARS</v>
      </c>
      <c r="CX11" s="4" t="str">
        <v>Ad-Damazin ARS</v>
      </c>
      <c r="CY11" s="4" t="str">
        <v>Ad-Damazin ARS</v>
      </c>
      <c r="CZ11" s="4" t="str">
        <v>Ad-Damazin ARS</v>
      </c>
      <c r="DA11" s="4" t="str">
        <v>Ad-Damazin ARS</v>
      </c>
      <c r="DB11" s="4" t="str">
        <v>Ad-Damazin ARS</v>
      </c>
      <c r="DC11" s="4" t="str">
        <v>Ad-Damazin ARS</v>
      </c>
      <c r="DD11" s="4" t="str">
        <v>Ad-Damazin ARS</v>
      </c>
      <c r="DE11" s="4" t="str">
        <v>Ad-Damazin ARS</v>
      </c>
      <c r="DF11" s="4" t="str">
        <v>Ad-Damazin ARS</v>
      </c>
      <c r="DG11" s="4" t="str">
        <v>Ad-Damazin ARS</v>
      </c>
      <c r="DH11" s="4" t="str">
        <v>Ad-Damazin ARS</v>
      </c>
      <c r="DI11" s="4" t="str">
        <v>Ad-Damazin ARS</v>
      </c>
      <c r="DJ11" s="4" t="str">
        <v>Ad-Damazin ARS</v>
      </c>
      <c r="DK11" s="4" t="str">
        <v>Ad-Damazin ARS</v>
      </c>
      <c r="DL11" s="4" t="str">
        <v>Ad-Damazin ARS</v>
      </c>
      <c r="DM11" s="4" t="str">
        <v>Ad-Damazin ARS</v>
      </c>
      <c r="DN11" s="4" t="str">
        <v>Ad-Damazin ARS</v>
      </c>
      <c r="DO11" s="4" t="str">
        <v>Ad-Damazin ARS</v>
      </c>
      <c r="DP11" s="4" t="str">
        <v>Ad-Damazin ARS</v>
      </c>
    </row>
    <row r="12" spans="1:121" x14ac:dyDescent="0.35">
      <c r="A12" s="4">
        <v>9.0833300000000001</v>
      </c>
      <c r="B12" s="4">
        <v>1.9166700000000001</v>
      </c>
      <c r="C12" s="4" t="s">
        <v>129</v>
      </c>
      <c r="D12" s="4" t="s">
        <v>130</v>
      </c>
      <c r="E12" s="4" t="s">
        <v>169</v>
      </c>
      <c r="F12" s="4">
        <v>917</v>
      </c>
      <c r="G12" s="4" t="str">
        <f t="shared" si="0"/>
        <v>Benin-Dogue</v>
      </c>
      <c r="I12" s="4" t="s">
        <v>170</v>
      </c>
      <c r="J12" s="4" t="s">
        <v>171</v>
      </c>
      <c r="K12" s="4">
        <v>-5.03066397</v>
      </c>
      <c r="L12" s="4">
        <v>3.7030820800000002</v>
      </c>
      <c r="M12" s="4">
        <v>11.200858119999999</v>
      </c>
      <c r="N12" s="4">
        <v>18.649999619999999</v>
      </c>
      <c r="P12" s="4" t="s">
        <v>172</v>
      </c>
      <c r="R12" s="4" t="str">
        <v>Comoros</v>
      </c>
      <c r="S12" s="4" t="str">
        <v>Comoros</v>
      </c>
      <c r="T12" s="4" t="str">
        <v>Comoros</v>
      </c>
      <c r="U12" s="4" t="str">
        <v>Comoros</v>
      </c>
      <c r="V12" s="4" t="str">
        <v>Comoros</v>
      </c>
      <c r="W12" s="4" t="str">
        <v>Comoros</v>
      </c>
      <c r="X12" s="4" t="str">
        <v>Comoros</v>
      </c>
      <c r="Y12" s="4" t="str">
        <v>Comoros</v>
      </c>
      <c r="Z12" s="4" t="str">
        <v>Comoros</v>
      </c>
      <c r="AA12" s="4" t="str">
        <v>Comoros</v>
      </c>
      <c r="AB12" s="4" t="str">
        <v>Comoros</v>
      </c>
      <c r="AC12" s="4" t="str">
        <v>Comoros</v>
      </c>
      <c r="AD12" s="4" t="str">
        <v>Comoros</v>
      </c>
      <c r="AE12" s="4" t="str">
        <v>Comoros</v>
      </c>
      <c r="AF12" s="4" t="str">
        <v>Comoros</v>
      </c>
      <c r="AG12" s="4" t="str">
        <v>Comoros</v>
      </c>
      <c r="AH12" s="4" t="str">
        <v>Comoros</v>
      </c>
      <c r="AJ12" s="4" t="str">
        <v>Comoros</v>
      </c>
      <c r="AK12" s="4" t="str">
        <v>Comoros</v>
      </c>
      <c r="AL12" s="4" t="str">
        <v>Comoros</v>
      </c>
      <c r="AO12" s="4" t="str">
        <v>Comoros</v>
      </c>
      <c r="AQ12" s="4" t="str">
        <v>Comoros</v>
      </c>
      <c r="AR12" s="4" t="str">
        <v>Comoros</v>
      </c>
      <c r="AS12" s="4" t="str">
        <v>Comoros</v>
      </c>
      <c r="AT12" s="4" t="str">
        <v>Comoros</v>
      </c>
      <c r="AU12" s="4" t="str">
        <v>Comoros</v>
      </c>
      <c r="AV12" s="4" t="str">
        <v>Comoros</v>
      </c>
      <c r="AW12" s="4" t="str">
        <v>Comoros</v>
      </c>
      <c r="AX12" s="4" t="str">
        <v>Comoros</v>
      </c>
      <c r="AY12" s="4" t="str">
        <v>Comoros</v>
      </c>
      <c r="BA12" s="4" t="str">
        <v>Adet</v>
      </c>
      <c r="BB12" s="4" t="str">
        <v>Adet</v>
      </c>
      <c r="BC12" s="4" t="str">
        <v>Adet</v>
      </c>
      <c r="BD12" s="4" t="str">
        <v>Adet</v>
      </c>
      <c r="BE12" s="4" t="str">
        <v>Adet</v>
      </c>
      <c r="BF12" s="4" t="str">
        <v>Adet</v>
      </c>
      <c r="BG12" s="4" t="str">
        <v>Adet</v>
      </c>
      <c r="BH12" s="4" t="str">
        <v>Adet</v>
      </c>
      <c r="BI12" s="4" t="str">
        <v>Adet</v>
      </c>
      <c r="BJ12" s="4" t="str">
        <v>Adet</v>
      </c>
      <c r="BK12" s="4" t="str">
        <v>Adet</v>
      </c>
      <c r="BL12" s="4" t="str">
        <v>Adet</v>
      </c>
      <c r="BM12" s="4" t="str">
        <v>Adet</v>
      </c>
      <c r="BN12" s="4" t="str">
        <v>Adet</v>
      </c>
      <c r="BO12" s="4" t="str">
        <v>Adet</v>
      </c>
      <c r="BP12" s="4" t="str">
        <v>Adet</v>
      </c>
      <c r="BQ12" s="4" t="str">
        <v>Adet</v>
      </c>
      <c r="BR12" s="4" t="str">
        <v>Adet</v>
      </c>
      <c r="BS12" s="4" t="str">
        <v>Adet</v>
      </c>
      <c r="BT12" s="4" t="str">
        <v>Adet</v>
      </c>
      <c r="BU12" s="4" t="str">
        <v>Adet</v>
      </c>
      <c r="BV12" s="4" t="str">
        <v>Adet</v>
      </c>
      <c r="BW12" s="4" t="str">
        <v>Adet</v>
      </c>
      <c r="BX12" s="4" t="str">
        <v>Adet</v>
      </c>
      <c r="BY12" s="4" t="str">
        <v>Adet</v>
      </c>
      <c r="BZ12" s="4" t="str">
        <v>Adet</v>
      </c>
      <c r="CA12" s="4" t="str">
        <v>Adet</v>
      </c>
      <c r="CB12" s="4" t="str">
        <v>Adet</v>
      </c>
      <c r="CC12" s="4" t="str">
        <v>Adet</v>
      </c>
      <c r="CD12" s="4" t="str">
        <v>Adet</v>
      </c>
      <c r="CE12" s="4" t="str">
        <v>Adet</v>
      </c>
      <c r="CF12" s="4" t="str">
        <v>Adet</v>
      </c>
      <c r="CG12" s="4" t="str">
        <v>Adet</v>
      </c>
      <c r="CH12" s="4" t="str">
        <v>Adet</v>
      </c>
      <c r="CJ12" s="4" t="str">
        <v>Adet</v>
      </c>
      <c r="CK12" s="4" t="str">
        <v>Adet</v>
      </c>
      <c r="CL12" s="4" t="str">
        <v>Adet</v>
      </c>
      <c r="CM12" s="4" t="str">
        <v>Adet</v>
      </c>
      <c r="CN12" s="4" t="str">
        <v>Adet</v>
      </c>
      <c r="CO12" s="4" t="str">
        <v>Adet</v>
      </c>
      <c r="CP12" s="4" t="str">
        <v>Adet</v>
      </c>
      <c r="CQ12" s="4" t="str">
        <v>Adet</v>
      </c>
      <c r="CR12" s="4" t="str">
        <v>Adet</v>
      </c>
      <c r="CS12" s="4" t="str">
        <v>Adet</v>
      </c>
      <c r="CT12" s="4" t="str">
        <v>Adet</v>
      </c>
      <c r="CU12" s="4" t="str">
        <v>Adet</v>
      </c>
      <c r="CV12" s="4" t="str">
        <v>Adet</v>
      </c>
      <c r="CW12" s="4" t="str">
        <v>Adet</v>
      </c>
      <c r="CX12" s="4" t="str">
        <v>Adet</v>
      </c>
      <c r="CY12" s="4" t="str">
        <v>Adet</v>
      </c>
      <c r="CZ12" s="4" t="str">
        <v>Adet</v>
      </c>
      <c r="DA12" s="4" t="str">
        <v>Adet</v>
      </c>
      <c r="DB12" s="4" t="str">
        <v>Adet</v>
      </c>
      <c r="DC12" s="4" t="str">
        <v>Adet</v>
      </c>
      <c r="DD12" s="4" t="str">
        <v>Adet</v>
      </c>
      <c r="DE12" s="4" t="str">
        <v>Adet</v>
      </c>
      <c r="DF12" s="4" t="str">
        <v>Adet</v>
      </c>
      <c r="DG12" s="4" t="str">
        <v>Adet</v>
      </c>
      <c r="DH12" s="4" t="str">
        <v>Adet</v>
      </c>
      <c r="DI12" s="4" t="str">
        <v>Adet</v>
      </c>
      <c r="DJ12" s="4" t="str">
        <v>Adet</v>
      </c>
      <c r="DK12" s="4" t="str">
        <v>Adet</v>
      </c>
      <c r="DL12" s="4" t="str">
        <v>Adet</v>
      </c>
      <c r="DM12" s="4" t="str">
        <v>Adet</v>
      </c>
      <c r="DN12" s="4" t="str">
        <v>Adet</v>
      </c>
      <c r="DO12" s="4" t="str">
        <v>Adet</v>
      </c>
      <c r="DP12" s="4" t="str">
        <v>Adet</v>
      </c>
    </row>
    <row r="13" spans="1:121" x14ac:dyDescent="0.35">
      <c r="A13" s="4">
        <v>9.1</v>
      </c>
      <c r="B13" s="4">
        <v>1.93333</v>
      </c>
      <c r="C13" s="4" t="s">
        <v>129</v>
      </c>
      <c r="D13" s="4" t="s">
        <v>130</v>
      </c>
      <c r="E13" s="4" t="s">
        <v>169</v>
      </c>
      <c r="F13" s="4">
        <v>917</v>
      </c>
      <c r="G13" s="4" t="str">
        <f t="shared" si="0"/>
        <v>Benin-Dogue</v>
      </c>
      <c r="I13" s="4" t="s">
        <v>173</v>
      </c>
      <c r="J13" s="4" t="s">
        <v>174</v>
      </c>
      <c r="K13" s="4">
        <v>7.4410691299999998</v>
      </c>
      <c r="L13" s="4">
        <v>23.450370790000001</v>
      </c>
      <c r="M13" s="4">
        <v>13.47347546</v>
      </c>
      <c r="N13" s="4">
        <v>24.002685549999999</v>
      </c>
      <c r="P13" s="4" t="s">
        <v>175</v>
      </c>
      <c r="R13" s="4" t="str">
        <v>Congo (Democratic Republic of the)</v>
      </c>
      <c r="S13" s="4" t="str">
        <v>Congo (Democratic Republic of the)</v>
      </c>
      <c r="T13" s="4" t="str">
        <v>Congo (Democratic Republic of the)</v>
      </c>
      <c r="U13" s="4" t="str">
        <v>Congo (Democratic Republic of the)</v>
      </c>
      <c r="V13" s="4" t="str">
        <v>Congo (Democratic Republic of the)</v>
      </c>
      <c r="W13" s="4" t="str">
        <v>Congo (Democratic Republic of the)</v>
      </c>
      <c r="X13" s="4" t="str">
        <v>Congo (Democratic Republic of the)</v>
      </c>
      <c r="Y13" s="4" t="str">
        <v>Congo (Democratic Republic of the)</v>
      </c>
      <c r="Z13" s="4" t="str">
        <v>Congo (Democratic Republic of the)</v>
      </c>
      <c r="AA13" s="4" t="str">
        <v>Congo (Democratic Republic of the)</v>
      </c>
      <c r="AB13" s="4" t="str">
        <v>Congo (Democratic Republic of the)</v>
      </c>
      <c r="AC13" s="4" t="str">
        <v>Congo (Democratic Republic of the)</v>
      </c>
      <c r="AD13" s="4" t="str">
        <v>Congo (Democratic Republic of the)</v>
      </c>
      <c r="AE13" s="4" t="str">
        <v>Congo (Democratic Republic of the)</v>
      </c>
      <c r="AF13" s="4" t="str">
        <v>Congo (Democratic Republic of the)</v>
      </c>
      <c r="AG13" s="4" t="str">
        <v>Congo (Democratic Republic of the)</v>
      </c>
      <c r="AH13" s="4" t="str">
        <v>Congo (Democratic Republic of the)</v>
      </c>
      <c r="AJ13" s="4" t="str">
        <v>Congo (Democratic Republic of the)</v>
      </c>
      <c r="AK13" s="4" t="str">
        <v>Congo (Democratic Republic of the)</v>
      </c>
      <c r="AL13" s="4" t="str">
        <v>Congo (Democratic Republic of the)</v>
      </c>
      <c r="AO13" s="4" t="str">
        <v>Congo (Democratic Republic of the)</v>
      </c>
      <c r="AQ13" s="4" t="str">
        <v>Congo (Democratic Republic of the)</v>
      </c>
      <c r="AR13" s="4" t="str">
        <v>Congo (Democratic Republic of the)</v>
      </c>
      <c r="AS13" s="4" t="str">
        <v>Congo (Democratic Republic of the)</v>
      </c>
      <c r="AT13" s="4" t="str">
        <v>Congo (Democratic Republic of the)</v>
      </c>
      <c r="AU13" s="4" t="str">
        <v>Congo (Democratic Republic of the)</v>
      </c>
      <c r="AV13" s="4" t="str">
        <v>Congo (Democratic Republic of the)</v>
      </c>
      <c r="AW13" s="4" t="str">
        <v>Congo (Democratic Republic of the)</v>
      </c>
      <c r="AX13" s="4" t="str">
        <v>Congo (Democratic Republic of the)</v>
      </c>
      <c r="AY13" s="4" t="str">
        <v>Congo (Democratic Republic of the)</v>
      </c>
      <c r="BA13" s="4" t="str">
        <v>Adibakel</v>
      </c>
      <c r="BB13" s="4" t="str">
        <v>Adibakel</v>
      </c>
      <c r="BC13" s="4" t="str">
        <v>Adibakel</v>
      </c>
      <c r="BD13" s="4" t="str">
        <v>Adibakel</v>
      </c>
      <c r="BE13" s="4" t="str">
        <v>Adibakel</v>
      </c>
      <c r="BF13" s="4" t="str">
        <v>Adibakel</v>
      </c>
      <c r="BG13" s="4" t="str">
        <v>Adibakel</v>
      </c>
      <c r="BH13" s="4" t="str">
        <v>Adibakel</v>
      </c>
      <c r="BI13" s="4" t="str">
        <v>Adibakel</v>
      </c>
      <c r="BJ13" s="4" t="str">
        <v>Adibakel</v>
      </c>
      <c r="BK13" s="4" t="str">
        <v>Adibakel</v>
      </c>
      <c r="BL13" s="4" t="str">
        <v>Adibakel</v>
      </c>
      <c r="BM13" s="4" t="str">
        <v>Adibakel</v>
      </c>
      <c r="BN13" s="4" t="str">
        <v>Adibakel</v>
      </c>
      <c r="BO13" s="4" t="str">
        <v>Adibakel</v>
      </c>
      <c r="BP13" s="4" t="str">
        <v>Adibakel</v>
      </c>
      <c r="BQ13" s="4" t="str">
        <v>Adibakel</v>
      </c>
      <c r="BR13" s="4" t="str">
        <v>Adibakel</v>
      </c>
      <c r="BS13" s="4" t="str">
        <v>Adibakel</v>
      </c>
      <c r="BT13" s="4" t="str">
        <v>Adibakel</v>
      </c>
      <c r="BU13" s="4" t="str">
        <v>Adibakel</v>
      </c>
      <c r="BV13" s="4" t="str">
        <v>Adibakel</v>
      </c>
      <c r="BW13" s="4" t="str">
        <v>Adibakel</v>
      </c>
      <c r="BX13" s="4" t="str">
        <v>Adibakel</v>
      </c>
      <c r="BY13" s="4" t="str">
        <v>Adibakel</v>
      </c>
      <c r="BZ13" s="4" t="str">
        <v>Adibakel</v>
      </c>
      <c r="CA13" s="4" t="str">
        <v>Adibakel</v>
      </c>
      <c r="CB13" s="4" t="str">
        <v>Adibakel</v>
      </c>
      <c r="CC13" s="4" t="str">
        <v>Adibakel</v>
      </c>
      <c r="CD13" s="4" t="str">
        <v>Adibakel</v>
      </c>
      <c r="CE13" s="4" t="str">
        <v>Adibakel</v>
      </c>
      <c r="CF13" s="4" t="str">
        <v>Adibakel</v>
      </c>
      <c r="CG13" s="4" t="str">
        <v>Adibakel</v>
      </c>
      <c r="CH13" s="4" t="str">
        <v>Adibakel</v>
      </c>
      <c r="CJ13" s="4" t="str">
        <v>Adibakel</v>
      </c>
      <c r="CK13" s="4" t="str">
        <v>Adibakel</v>
      </c>
      <c r="CL13" s="4" t="str">
        <v>Adibakel</v>
      </c>
      <c r="CM13" s="4" t="str">
        <v>Adibakel</v>
      </c>
      <c r="CN13" s="4" t="str">
        <v>Adibakel</v>
      </c>
      <c r="CO13" s="4" t="str">
        <v>Adibakel</v>
      </c>
      <c r="CP13" s="4" t="str">
        <v>Adibakel</v>
      </c>
      <c r="CQ13" s="4" t="str">
        <v>Adibakel</v>
      </c>
      <c r="CR13" s="4" t="str">
        <v>Adibakel</v>
      </c>
      <c r="CS13" s="4" t="str">
        <v>Adibakel</v>
      </c>
      <c r="CT13" s="4" t="str">
        <v>Adibakel</v>
      </c>
      <c r="CU13" s="4" t="str">
        <v>Adibakel</v>
      </c>
      <c r="CV13" s="4" t="str">
        <v>Adibakel</v>
      </c>
      <c r="CW13" s="4" t="str">
        <v>Adibakel</v>
      </c>
      <c r="CX13" s="4" t="str">
        <v>Adibakel</v>
      </c>
      <c r="CY13" s="4" t="str">
        <v>Adibakel</v>
      </c>
      <c r="CZ13" s="4" t="str">
        <v>Adibakel</v>
      </c>
      <c r="DA13" s="4" t="str">
        <v>Adibakel</v>
      </c>
      <c r="DB13" s="4" t="str">
        <v>Adibakel</v>
      </c>
      <c r="DC13" s="4" t="str">
        <v>Adibakel</v>
      </c>
      <c r="DD13" s="4" t="str">
        <v>Adibakel</v>
      </c>
      <c r="DE13" s="4" t="str">
        <v>Adibakel</v>
      </c>
      <c r="DF13" s="4" t="str">
        <v>Adibakel</v>
      </c>
      <c r="DG13" s="4" t="str">
        <v>Adibakel</v>
      </c>
      <c r="DH13" s="4" t="str">
        <v>Adibakel</v>
      </c>
      <c r="DI13" s="4" t="str">
        <v>Adibakel</v>
      </c>
      <c r="DJ13" s="4" t="str">
        <v>Adibakel</v>
      </c>
      <c r="DK13" s="4" t="str">
        <v>Adibakel</v>
      </c>
      <c r="DL13" s="4" t="str">
        <v>Adibakel</v>
      </c>
      <c r="DM13" s="4" t="str">
        <v>Adibakel</v>
      </c>
      <c r="DN13" s="4" t="str">
        <v>Adibakel</v>
      </c>
      <c r="DO13" s="4" t="str">
        <v>Adibakel</v>
      </c>
      <c r="DP13" s="4" t="str">
        <v>Adibakel</v>
      </c>
    </row>
    <row r="14" spans="1:121" x14ac:dyDescent="0.35">
      <c r="A14" s="4">
        <v>8.42</v>
      </c>
      <c r="B14" s="4">
        <v>1.69</v>
      </c>
      <c r="C14" s="4" t="s">
        <v>129</v>
      </c>
      <c r="D14" s="4" t="s">
        <v>130</v>
      </c>
      <c r="E14" s="4" t="s">
        <v>176</v>
      </c>
      <c r="F14" s="4">
        <v>1044</v>
      </c>
      <c r="G14" s="4" t="str">
        <f t="shared" si="0"/>
        <v>Benin-Eglime.Ouake</v>
      </c>
      <c r="I14" s="4" t="s">
        <v>177</v>
      </c>
      <c r="J14" s="4" t="s">
        <v>178</v>
      </c>
      <c r="K14" s="4">
        <v>10.9524107</v>
      </c>
      <c r="L14" s="4">
        <v>12.70677757</v>
      </c>
      <c r="M14" s="4">
        <v>41.760452270000002</v>
      </c>
      <c r="N14" s="4">
        <v>43.417640689999999</v>
      </c>
      <c r="P14" s="4" t="s">
        <v>179</v>
      </c>
      <c r="R14" s="4" t="str">
        <v>Djibouti</v>
      </c>
      <c r="S14" s="4" t="str">
        <v>Djibouti</v>
      </c>
      <c r="T14" s="4" t="str">
        <v>Djibouti</v>
      </c>
      <c r="U14" s="4" t="str">
        <v>Djibouti</v>
      </c>
      <c r="V14" s="4" t="str">
        <v>Djibouti</v>
      </c>
      <c r="W14" s="4" t="str">
        <v>Djibouti</v>
      </c>
      <c r="X14" s="4" t="str">
        <v>Djibouti</v>
      </c>
      <c r="Y14" s="4" t="str">
        <v>Djibouti</v>
      </c>
      <c r="Z14" s="4" t="str">
        <v>Djibouti</v>
      </c>
      <c r="AA14" s="4" t="str">
        <v>Djibouti</v>
      </c>
      <c r="AB14" s="4" t="str">
        <v>Djibouti</v>
      </c>
      <c r="AC14" s="4" t="str">
        <v>Djibouti</v>
      </c>
      <c r="AD14" s="4" t="str">
        <v>Djibouti</v>
      </c>
      <c r="AE14" s="4" t="str">
        <v>Djibouti</v>
      </c>
      <c r="AF14" s="4" t="str">
        <v>Djibouti</v>
      </c>
      <c r="AG14" s="4" t="str">
        <v>Djibouti</v>
      </c>
      <c r="AH14" s="4" t="str">
        <v>Djibouti</v>
      </c>
      <c r="AJ14" s="4" t="str">
        <v>Djibouti</v>
      </c>
      <c r="AK14" s="4" t="str">
        <v>Djibouti</v>
      </c>
      <c r="AL14" s="4" t="str">
        <v>Djibouti</v>
      </c>
      <c r="AO14" s="4" t="str">
        <v>Djibouti</v>
      </c>
      <c r="AQ14" s="4" t="str">
        <v>Djibouti</v>
      </c>
      <c r="AR14" s="4" t="str">
        <v>Djibouti</v>
      </c>
      <c r="AS14" s="4" t="str">
        <v>Djibouti</v>
      </c>
      <c r="AT14" s="4" t="str">
        <v>Djibouti</v>
      </c>
      <c r="AU14" s="4" t="str">
        <v>Djibouti</v>
      </c>
      <c r="AV14" s="4" t="str">
        <v>Djibouti</v>
      </c>
      <c r="AW14" s="4" t="str">
        <v>Djibouti</v>
      </c>
      <c r="AX14" s="4" t="str">
        <v>Djibouti</v>
      </c>
      <c r="AY14" s="4" t="str">
        <v>Djibouti</v>
      </c>
      <c r="BA14" s="4" t="str">
        <v>Adigudem</v>
      </c>
      <c r="BB14" s="4" t="str">
        <v>Adigudem</v>
      </c>
      <c r="BC14" s="4" t="str">
        <v>Adigudem</v>
      </c>
      <c r="BD14" s="4" t="str">
        <v>Adigudem</v>
      </c>
      <c r="BE14" s="4" t="str">
        <v>Adigudem</v>
      </c>
      <c r="BF14" s="4" t="str">
        <v>Adigudem</v>
      </c>
      <c r="BG14" s="4" t="str">
        <v>Adigudem</v>
      </c>
      <c r="BH14" s="4" t="str">
        <v>Adigudem</v>
      </c>
      <c r="BI14" s="4" t="str">
        <v>Adigudem</v>
      </c>
      <c r="BJ14" s="4" t="str">
        <v>Adigudem</v>
      </c>
      <c r="BK14" s="4" t="str">
        <v>Adigudem</v>
      </c>
      <c r="BL14" s="4" t="str">
        <v>Adigudem</v>
      </c>
      <c r="BM14" s="4" t="str">
        <v>Adigudem</v>
      </c>
      <c r="BN14" s="4" t="str">
        <v>Adigudem</v>
      </c>
      <c r="BO14" s="4" t="str">
        <v>Adigudem</v>
      </c>
      <c r="BP14" s="4" t="str">
        <v>Adigudem</v>
      </c>
      <c r="BQ14" s="4" t="str">
        <v>Adigudem</v>
      </c>
      <c r="BR14" s="4" t="str">
        <v>Adigudem</v>
      </c>
      <c r="BS14" s="4" t="str">
        <v>Adigudem</v>
      </c>
      <c r="BT14" s="4" t="str">
        <v>Adigudem</v>
      </c>
      <c r="BU14" s="4" t="str">
        <v>Adigudem</v>
      </c>
      <c r="BV14" s="4" t="str">
        <v>Adigudem</v>
      </c>
      <c r="BW14" s="4" t="str">
        <v>Adigudem</v>
      </c>
      <c r="BX14" s="4" t="str">
        <v>Adigudem</v>
      </c>
      <c r="BY14" s="4" t="str">
        <v>Adigudem</v>
      </c>
      <c r="BZ14" s="4" t="str">
        <v>Adigudem</v>
      </c>
      <c r="CA14" s="4" t="str">
        <v>Adigudem</v>
      </c>
      <c r="CB14" s="4" t="str">
        <v>Adigudem</v>
      </c>
      <c r="CC14" s="4" t="str">
        <v>Adigudem</v>
      </c>
      <c r="CD14" s="4" t="str">
        <v>Adigudem</v>
      </c>
      <c r="CE14" s="4" t="str">
        <v>Adigudem</v>
      </c>
      <c r="CF14" s="4" t="str">
        <v>Adigudem</v>
      </c>
      <c r="CG14" s="4" t="str">
        <v>Adigudem</v>
      </c>
      <c r="CH14" s="4" t="str">
        <v>Adigudem</v>
      </c>
      <c r="CJ14" s="4" t="str">
        <v>Adigudem</v>
      </c>
      <c r="CK14" s="4" t="str">
        <v>Adigudem</v>
      </c>
      <c r="CL14" s="4" t="str">
        <v>Adigudem</v>
      </c>
      <c r="CM14" s="4" t="str">
        <v>Adigudem</v>
      </c>
      <c r="CN14" s="4" t="str">
        <v>Adigudem</v>
      </c>
      <c r="CO14" s="4" t="str">
        <v>Adigudem</v>
      </c>
      <c r="CP14" s="4" t="str">
        <v>Adigudem</v>
      </c>
      <c r="CQ14" s="4" t="str">
        <v>Adigudem</v>
      </c>
      <c r="CR14" s="4" t="str">
        <v>Adigudem</v>
      </c>
      <c r="CS14" s="4" t="str">
        <v>Adigudem</v>
      </c>
      <c r="CT14" s="4" t="str">
        <v>Adigudem</v>
      </c>
      <c r="CU14" s="4" t="str">
        <v>Adigudem</v>
      </c>
      <c r="CV14" s="4" t="str">
        <v>Adigudem</v>
      </c>
      <c r="CW14" s="4" t="str">
        <v>Adigudem</v>
      </c>
      <c r="CX14" s="4" t="str">
        <v>Adigudem</v>
      </c>
      <c r="CY14" s="4" t="str">
        <v>Adigudem</v>
      </c>
      <c r="CZ14" s="4" t="str">
        <v>Adigudem</v>
      </c>
      <c r="DA14" s="4" t="str">
        <v>Adigudem</v>
      </c>
      <c r="DB14" s="4" t="str">
        <v>Adigudem</v>
      </c>
      <c r="DC14" s="4" t="str">
        <v>Adigudem</v>
      </c>
      <c r="DD14" s="4" t="str">
        <v>Adigudem</v>
      </c>
      <c r="DE14" s="4" t="str">
        <v>Adigudem</v>
      </c>
      <c r="DF14" s="4" t="str">
        <v>Adigudem</v>
      </c>
      <c r="DG14" s="4" t="str">
        <v>Adigudem</v>
      </c>
      <c r="DH14" s="4" t="str">
        <v>Adigudem</v>
      </c>
      <c r="DI14" s="4" t="str">
        <v>Adigudem</v>
      </c>
      <c r="DJ14" s="4" t="str">
        <v>Adigudem</v>
      </c>
      <c r="DK14" s="4" t="str">
        <v>Adigudem</v>
      </c>
      <c r="DL14" s="4" t="str">
        <v>Adigudem</v>
      </c>
      <c r="DM14" s="4" t="str">
        <v>Adigudem</v>
      </c>
      <c r="DN14" s="4" t="str">
        <v>Adigudem</v>
      </c>
      <c r="DO14" s="4" t="str">
        <v>Adigudem</v>
      </c>
      <c r="DP14" s="4" t="str">
        <v>Adigudem</v>
      </c>
    </row>
    <row r="15" spans="1:121" x14ac:dyDescent="0.35">
      <c r="A15" s="4">
        <v>8.2083300000000001</v>
      </c>
      <c r="B15" s="4">
        <v>2.4583300000000001</v>
      </c>
      <c r="C15" s="4" t="s">
        <v>129</v>
      </c>
      <c r="D15" s="4" t="s">
        <v>130</v>
      </c>
      <c r="E15" s="4" t="s">
        <v>180</v>
      </c>
      <c r="F15" s="4">
        <v>438</v>
      </c>
      <c r="G15" s="4" t="str">
        <f t="shared" si="0"/>
        <v>Benin-Gbanlin</v>
      </c>
      <c r="I15" s="4" t="s">
        <v>181</v>
      </c>
      <c r="J15" s="4" t="s">
        <v>182</v>
      </c>
      <c r="K15" s="4">
        <v>-13.45567608</v>
      </c>
      <c r="L15" s="4">
        <v>5.3860979100000002</v>
      </c>
      <c r="M15" s="4">
        <v>12.206628800000001</v>
      </c>
      <c r="N15" s="4">
        <v>31.305723189999998</v>
      </c>
      <c r="R15" s="4" t="str">
        <v>DRC</v>
      </c>
      <c r="S15" s="4" t="str">
        <v>DRC</v>
      </c>
      <c r="T15" s="4" t="str">
        <v>DRC</v>
      </c>
      <c r="U15" s="4" t="str">
        <v>DRC</v>
      </c>
      <c r="V15" s="4" t="str">
        <v>DRC</v>
      </c>
      <c r="W15" s="4" t="str">
        <v>DRC</v>
      </c>
      <c r="X15" s="4" t="str">
        <v>DRC</v>
      </c>
      <c r="Y15" s="4" t="str">
        <v>DRC</v>
      </c>
      <c r="Z15" s="4" t="str">
        <v>DRC</v>
      </c>
      <c r="AA15" s="4" t="str">
        <v>DRC</v>
      </c>
      <c r="AB15" s="4" t="str">
        <v>DRC</v>
      </c>
      <c r="AC15" s="4" t="str">
        <v>DRC</v>
      </c>
      <c r="AD15" s="4" t="str">
        <v>DRC</v>
      </c>
      <c r="AE15" s="4" t="str">
        <v>DRC</v>
      </c>
      <c r="AF15" s="4" t="str">
        <v>DRC</v>
      </c>
      <c r="AG15" s="4" t="str">
        <v>DRC</v>
      </c>
      <c r="AH15" s="4" t="str">
        <v>DRC</v>
      </c>
      <c r="AJ15" s="4" t="str">
        <v>DRC</v>
      </c>
      <c r="AK15" s="4" t="str">
        <v>DRC</v>
      </c>
      <c r="AL15" s="4" t="str">
        <v>DRC</v>
      </c>
      <c r="AO15" s="4" t="str">
        <v>DRC</v>
      </c>
      <c r="AQ15" s="4" t="str">
        <v>DRC</v>
      </c>
      <c r="AR15" s="4" t="str">
        <v>DRC</v>
      </c>
      <c r="AS15" s="4" t="str">
        <v>DRC</v>
      </c>
      <c r="AT15" s="4" t="str">
        <v>DRC</v>
      </c>
      <c r="AU15" s="4" t="str">
        <v>DRC</v>
      </c>
      <c r="AV15" s="4" t="str">
        <v>DRC</v>
      </c>
      <c r="AW15" s="4" t="str">
        <v>DRC</v>
      </c>
      <c r="AX15" s="4" t="str">
        <v>DRC</v>
      </c>
      <c r="AY15" s="4" t="str">
        <v>DRC</v>
      </c>
      <c r="BA15" s="4" t="str">
        <v>Adingnigon</v>
      </c>
      <c r="BB15" s="4" t="str">
        <v>Adingnigon</v>
      </c>
      <c r="BC15" s="4" t="str">
        <v>Adingnigon</v>
      </c>
      <c r="BD15" s="4" t="str">
        <v>Adingnigon</v>
      </c>
      <c r="BE15" s="4" t="str">
        <v>Adingnigon</v>
      </c>
      <c r="BF15" s="4" t="str">
        <v>Adingnigon</v>
      </c>
      <c r="BG15" s="4" t="str">
        <v>Adingnigon</v>
      </c>
      <c r="BH15" s="4" t="str">
        <v>Adingnigon</v>
      </c>
      <c r="BI15" s="4" t="str">
        <v>Adingnigon</v>
      </c>
      <c r="BJ15" s="4" t="str">
        <v>Adingnigon</v>
      </c>
      <c r="BK15" s="4" t="str">
        <v>Adingnigon</v>
      </c>
      <c r="BL15" s="4" t="str">
        <v>Adingnigon</v>
      </c>
      <c r="BM15" s="4" t="str">
        <v>Adingnigon</v>
      </c>
      <c r="BN15" s="4" t="str">
        <v>Adingnigon</v>
      </c>
      <c r="BO15" s="4" t="str">
        <v>Adingnigon</v>
      </c>
      <c r="BP15" s="4" t="str">
        <v>Adingnigon</v>
      </c>
      <c r="BQ15" s="4" t="str">
        <v>Adingnigon</v>
      </c>
      <c r="BR15" s="4" t="str">
        <v>Adingnigon</v>
      </c>
      <c r="BS15" s="4" t="str">
        <v>Adingnigon</v>
      </c>
      <c r="BT15" s="4" t="str">
        <v>Adingnigon</v>
      </c>
      <c r="BU15" s="4" t="str">
        <v>Adingnigon</v>
      </c>
      <c r="BV15" s="4" t="str">
        <v>Adingnigon</v>
      </c>
      <c r="BW15" s="4" t="str">
        <v>Adingnigon</v>
      </c>
      <c r="BX15" s="4" t="str">
        <v>Adingnigon</v>
      </c>
      <c r="BY15" s="4" t="str">
        <v>Adingnigon</v>
      </c>
      <c r="BZ15" s="4" t="str">
        <v>Adingnigon</v>
      </c>
      <c r="CA15" s="4" t="str">
        <v>Adingnigon</v>
      </c>
      <c r="CB15" s="4" t="str">
        <v>Adingnigon</v>
      </c>
      <c r="CC15" s="4" t="str">
        <v>Adingnigon</v>
      </c>
      <c r="CD15" s="4" t="str">
        <v>Adingnigon</v>
      </c>
      <c r="CE15" s="4" t="str">
        <v>Adingnigon</v>
      </c>
      <c r="CF15" s="4" t="str">
        <v>Adingnigon</v>
      </c>
      <c r="CG15" s="4" t="str">
        <v>Adingnigon</v>
      </c>
      <c r="CH15" s="4" t="str">
        <v>Adingnigon</v>
      </c>
      <c r="CJ15" s="4" t="str">
        <v>Adingnigon</v>
      </c>
      <c r="CK15" s="4" t="str">
        <v>Adingnigon</v>
      </c>
      <c r="CL15" s="4" t="str">
        <v>Adingnigon</v>
      </c>
      <c r="CM15" s="4" t="str">
        <v>Adingnigon</v>
      </c>
      <c r="CN15" s="4" t="str">
        <v>Adingnigon</v>
      </c>
      <c r="CO15" s="4" t="str">
        <v>Adingnigon</v>
      </c>
      <c r="CP15" s="4" t="str">
        <v>Adingnigon</v>
      </c>
      <c r="CQ15" s="4" t="str">
        <v>Adingnigon</v>
      </c>
      <c r="CR15" s="4" t="str">
        <v>Adingnigon</v>
      </c>
      <c r="CS15" s="4" t="str">
        <v>Adingnigon</v>
      </c>
      <c r="CT15" s="4" t="str">
        <v>Adingnigon</v>
      </c>
      <c r="CU15" s="4" t="str">
        <v>Adingnigon</v>
      </c>
      <c r="CV15" s="4" t="str">
        <v>Adingnigon</v>
      </c>
      <c r="CW15" s="4" t="str">
        <v>Adingnigon</v>
      </c>
      <c r="CX15" s="4" t="str">
        <v>Adingnigon</v>
      </c>
      <c r="CY15" s="4" t="str">
        <v>Adingnigon</v>
      </c>
      <c r="CZ15" s="4" t="str">
        <v>Adingnigon</v>
      </c>
      <c r="DA15" s="4" t="str">
        <v>Adingnigon</v>
      </c>
      <c r="DB15" s="4" t="str">
        <v>Adingnigon</v>
      </c>
      <c r="DC15" s="4" t="str">
        <v>Adingnigon</v>
      </c>
      <c r="DD15" s="4" t="str">
        <v>Adingnigon</v>
      </c>
      <c r="DE15" s="4" t="str">
        <v>Adingnigon</v>
      </c>
      <c r="DF15" s="4" t="str">
        <v>Adingnigon</v>
      </c>
      <c r="DG15" s="4" t="str">
        <v>Adingnigon</v>
      </c>
      <c r="DH15" s="4" t="str">
        <v>Adingnigon</v>
      </c>
      <c r="DI15" s="4" t="str">
        <v>Adingnigon</v>
      </c>
      <c r="DJ15" s="4" t="str">
        <v>Adingnigon</v>
      </c>
      <c r="DK15" s="4" t="str">
        <v>Adingnigon</v>
      </c>
      <c r="DL15" s="4" t="str">
        <v>Adingnigon</v>
      </c>
      <c r="DM15" s="4" t="str">
        <v>Adingnigon</v>
      </c>
      <c r="DN15" s="4" t="str">
        <v>Adingnigon</v>
      </c>
      <c r="DO15" s="4" t="str">
        <v>Adingnigon</v>
      </c>
      <c r="DP15" s="4" t="str">
        <v>Adingnigon</v>
      </c>
    </row>
    <row r="16" spans="1:121" x14ac:dyDescent="0.35">
      <c r="A16" s="4">
        <v>8.2083300000000001</v>
      </c>
      <c r="B16" s="4">
        <v>2.4583300000000001</v>
      </c>
      <c r="C16" s="4" t="s">
        <v>129</v>
      </c>
      <c r="D16" s="4" t="s">
        <v>130</v>
      </c>
      <c r="E16" s="4" t="s">
        <v>183</v>
      </c>
      <c r="F16" s="4">
        <v>438</v>
      </c>
      <c r="G16" s="4" t="str">
        <f t="shared" si="0"/>
        <v>Benin-Gome</v>
      </c>
      <c r="I16" s="4" t="s">
        <v>184</v>
      </c>
      <c r="J16" s="4" t="s">
        <v>185</v>
      </c>
      <c r="K16" s="4">
        <v>21.72538948</v>
      </c>
      <c r="L16" s="4">
        <v>31.667917249999999</v>
      </c>
      <c r="M16" s="4">
        <v>24.69809914</v>
      </c>
      <c r="N16" s="4">
        <v>36.24874878</v>
      </c>
      <c r="R16" s="4" t="str">
        <v>Egypt</v>
      </c>
      <c r="S16" s="4" t="str">
        <v>Egypt</v>
      </c>
      <c r="T16" s="4" t="str">
        <v>Egypt</v>
      </c>
      <c r="U16" s="4" t="str">
        <v>Egypt</v>
      </c>
      <c r="V16" s="4" t="str">
        <v>Egypt</v>
      </c>
      <c r="W16" s="4" t="str">
        <v>Egypt</v>
      </c>
      <c r="X16" s="4" t="str">
        <v>Egypt</v>
      </c>
      <c r="Y16" s="4" t="str">
        <v>Egypt</v>
      </c>
      <c r="Z16" s="4" t="str">
        <v>Egypt</v>
      </c>
      <c r="AA16" s="4" t="str">
        <v>Egypt</v>
      </c>
      <c r="AB16" s="4" t="str">
        <v>Egypt</v>
      </c>
      <c r="AC16" s="4" t="str">
        <v>Egypt</v>
      </c>
      <c r="AD16" s="4" t="str">
        <v>Egypt</v>
      </c>
      <c r="AE16" s="4" t="str">
        <v>Egypt</v>
      </c>
      <c r="AF16" s="4" t="str">
        <v>Egypt</v>
      </c>
      <c r="AG16" s="4" t="str">
        <v>Egypt</v>
      </c>
      <c r="AH16" s="4" t="str">
        <v>Egypt</v>
      </c>
      <c r="AJ16" s="4" t="str">
        <v>Egypt</v>
      </c>
      <c r="AK16" s="4" t="str">
        <v>Egypt</v>
      </c>
      <c r="AL16" s="4" t="str">
        <v>Egypt</v>
      </c>
      <c r="AO16" s="4" t="str">
        <v>Egypt</v>
      </c>
      <c r="AQ16" s="4" t="str">
        <v>Egypt</v>
      </c>
      <c r="AR16" s="4" t="str">
        <v>Egypt</v>
      </c>
      <c r="AS16" s="4" t="str">
        <v>Egypt</v>
      </c>
      <c r="AT16" s="4" t="str">
        <v>Egypt</v>
      </c>
      <c r="AU16" s="4" t="str">
        <v>Egypt</v>
      </c>
      <c r="AV16" s="4" t="str">
        <v>Egypt</v>
      </c>
      <c r="AW16" s="4" t="str">
        <v>Egypt</v>
      </c>
      <c r="AX16" s="4" t="str">
        <v>Egypt</v>
      </c>
      <c r="AY16" s="4" t="str">
        <v>Egypt</v>
      </c>
      <c r="BA16" s="4" t="str">
        <v>Adjanoudoho.Akpero.Boubou.Dani.Gbanlin.Gome.Magoumi.Miniffi</v>
      </c>
      <c r="BB16" s="4" t="str">
        <v>Adjanoudoho.Akpero.Boubou.Dani.Gbanlin.Gome.Magoumi.Miniffi</v>
      </c>
      <c r="BC16" s="4" t="str">
        <v>Adjanoudoho.Akpero.Boubou.Dani.Gbanlin.Gome.Magoumi.Miniffi</v>
      </c>
      <c r="BD16" s="4" t="str">
        <v>Adjanoudoho.Akpero.Boubou.Dani.Gbanlin.Gome.Magoumi.Miniffi</v>
      </c>
      <c r="BE16" s="4" t="str">
        <v>Adjanoudoho.Akpero.Boubou.Dani.Gbanlin.Gome.Magoumi.Miniffi</v>
      </c>
      <c r="BF16" s="4" t="str">
        <v>Adjanoudoho.Akpero.Boubou.Dani.Gbanlin.Gome.Magoumi.Miniffi</v>
      </c>
      <c r="BG16" s="4" t="str">
        <v>Adjanoudoho.Akpero.Boubou.Dani.Gbanlin.Gome.Magoumi.Miniffi</v>
      </c>
      <c r="BH16" s="4" t="str">
        <v>Adjanoudoho.Akpero.Boubou.Dani.Gbanlin.Gome.Magoumi.Miniffi</v>
      </c>
      <c r="BI16" s="4" t="str">
        <v>Adjanoudoho.Akpero.Boubou.Dani.Gbanlin.Gome.Magoumi.Miniffi</v>
      </c>
      <c r="BJ16" s="4" t="str">
        <v>Adjanoudoho.Akpero.Boubou.Dani.Gbanlin.Gome.Magoumi.Miniffi</v>
      </c>
      <c r="BK16" s="4" t="str">
        <v>Adjanoudoho.Akpero.Boubou.Dani.Gbanlin.Gome.Magoumi.Miniffi</v>
      </c>
      <c r="BL16" s="4" t="str">
        <v>Adjanoudoho.Akpero.Boubou.Dani.Gbanlin.Gome.Magoumi.Miniffi</v>
      </c>
      <c r="BM16" s="4" t="str">
        <v>Adjanoudoho.Akpero.Boubou.Dani.Gbanlin.Gome.Magoumi.Miniffi</v>
      </c>
      <c r="BN16" s="4" t="str">
        <v>Adjanoudoho.Akpero.Boubou.Dani.Gbanlin.Gome.Magoumi.Miniffi</v>
      </c>
      <c r="BO16" s="4" t="str">
        <v>Adjanoudoho.Akpero.Boubou.Dani.Gbanlin.Gome.Magoumi.Miniffi</v>
      </c>
      <c r="BP16" s="4" t="str">
        <v>Adjanoudoho.Akpero.Boubou.Dani.Gbanlin.Gome.Magoumi.Miniffi</v>
      </c>
      <c r="BQ16" s="4" t="str">
        <v>Adjanoudoho.Akpero.Boubou.Dani.Gbanlin.Gome.Magoumi.Miniffi</v>
      </c>
      <c r="BR16" s="4" t="str">
        <v>Adjanoudoho.Akpero.Boubou.Dani.Gbanlin.Gome.Magoumi.Miniffi</v>
      </c>
      <c r="BS16" s="4" t="str">
        <v>Adjanoudoho.Akpero.Boubou.Dani.Gbanlin.Gome.Magoumi.Miniffi</v>
      </c>
      <c r="BT16" s="4" t="str">
        <v>Adjanoudoho.Akpero.Boubou.Dani.Gbanlin.Gome.Magoumi.Miniffi</v>
      </c>
      <c r="BU16" s="4" t="str">
        <v>Adjanoudoho.Akpero.Boubou.Dani.Gbanlin.Gome.Magoumi.Miniffi</v>
      </c>
      <c r="BV16" s="4" t="str">
        <v>Adjanoudoho.Akpero.Boubou.Dani.Gbanlin.Gome.Magoumi.Miniffi</v>
      </c>
      <c r="BW16" s="4" t="str">
        <v>Adjanoudoho.Akpero.Boubou.Dani.Gbanlin.Gome.Magoumi.Miniffi</v>
      </c>
      <c r="BX16" s="4" t="str">
        <v>Adjanoudoho.Akpero.Boubou.Dani.Gbanlin.Gome.Magoumi.Miniffi</v>
      </c>
      <c r="BY16" s="4" t="str">
        <v>Adjanoudoho.Akpero.Boubou.Dani.Gbanlin.Gome.Magoumi.Miniffi</v>
      </c>
      <c r="BZ16" s="4" t="str">
        <v>Adjanoudoho.Akpero.Boubou.Dani.Gbanlin.Gome.Magoumi.Miniffi</v>
      </c>
      <c r="CA16" s="4" t="str">
        <v>Adjanoudoho.Akpero.Boubou.Dani.Gbanlin.Gome.Magoumi.Miniffi</v>
      </c>
      <c r="CB16" s="4" t="str">
        <v>Adjanoudoho.Akpero.Boubou.Dani.Gbanlin.Gome.Magoumi.Miniffi</v>
      </c>
      <c r="CC16" s="4" t="str">
        <v>Adjanoudoho.Akpero.Boubou.Dani.Gbanlin.Gome.Magoumi.Miniffi</v>
      </c>
      <c r="CD16" s="4" t="str">
        <v>Adjanoudoho.Akpero.Boubou.Dani.Gbanlin.Gome.Magoumi.Miniffi</v>
      </c>
      <c r="CE16" s="4" t="str">
        <v>Adjanoudoho.Akpero.Boubou.Dani.Gbanlin.Gome.Magoumi.Miniffi</v>
      </c>
      <c r="CF16" s="4" t="str">
        <v>Adjanoudoho.Akpero.Boubou.Dani.Gbanlin.Gome.Magoumi.Miniffi</v>
      </c>
      <c r="CG16" s="4" t="str">
        <v>Adjanoudoho.Akpero.Boubou.Dani.Gbanlin.Gome.Magoumi.Miniffi</v>
      </c>
      <c r="CH16" s="4" t="str">
        <v>Adjanoudoho.Akpero.Boubou.Dani.Gbanlin.Gome.Magoumi.Miniffi</v>
      </c>
      <c r="CJ16" s="4" t="str">
        <v>Adjanoudoho.Akpero.Boubou.Dani.Gbanlin.Gome.Magoumi.Miniffi</v>
      </c>
      <c r="CK16" s="4" t="str">
        <v>Adjanoudoho.Akpero.Boubou.Dani.Gbanlin.Gome.Magoumi.Miniffi</v>
      </c>
      <c r="CL16" s="4" t="str">
        <v>Adjanoudoho.Akpero.Boubou.Dani.Gbanlin.Gome.Magoumi.Miniffi</v>
      </c>
      <c r="CM16" s="4" t="str">
        <v>Adjanoudoho.Akpero.Boubou.Dani.Gbanlin.Gome.Magoumi.Miniffi</v>
      </c>
      <c r="CN16" s="4" t="str">
        <v>Adjanoudoho.Akpero.Boubou.Dani.Gbanlin.Gome.Magoumi.Miniffi</v>
      </c>
      <c r="CO16" s="4" t="str">
        <v>Adjanoudoho.Akpero.Boubou.Dani.Gbanlin.Gome.Magoumi.Miniffi</v>
      </c>
      <c r="CP16" s="4" t="str">
        <v>Adjanoudoho.Akpero.Boubou.Dani.Gbanlin.Gome.Magoumi.Miniffi</v>
      </c>
      <c r="CQ16" s="4" t="str">
        <v>Adjanoudoho.Akpero.Boubou.Dani.Gbanlin.Gome.Magoumi.Miniffi</v>
      </c>
      <c r="CR16" s="4" t="str">
        <v>Adjanoudoho.Akpero.Boubou.Dani.Gbanlin.Gome.Magoumi.Miniffi</v>
      </c>
      <c r="CS16" s="4" t="str">
        <v>Adjanoudoho.Akpero.Boubou.Dani.Gbanlin.Gome.Magoumi.Miniffi</v>
      </c>
      <c r="CT16" s="4" t="str">
        <v>Adjanoudoho.Akpero.Boubou.Dani.Gbanlin.Gome.Magoumi.Miniffi</v>
      </c>
      <c r="CU16" s="4" t="str">
        <v>Adjanoudoho.Akpero.Boubou.Dani.Gbanlin.Gome.Magoumi.Miniffi</v>
      </c>
      <c r="CV16" s="4" t="str">
        <v>Adjanoudoho.Akpero.Boubou.Dani.Gbanlin.Gome.Magoumi.Miniffi</v>
      </c>
      <c r="CW16" s="4" t="str">
        <v>Adjanoudoho.Akpero.Boubou.Dani.Gbanlin.Gome.Magoumi.Miniffi</v>
      </c>
      <c r="CX16" s="4" t="str">
        <v>Adjanoudoho.Akpero.Boubou.Dani.Gbanlin.Gome.Magoumi.Miniffi</v>
      </c>
      <c r="CY16" s="4" t="str">
        <v>Adjanoudoho.Akpero.Boubou.Dani.Gbanlin.Gome.Magoumi.Miniffi</v>
      </c>
      <c r="CZ16" s="4" t="str">
        <v>Adjanoudoho.Akpero.Boubou.Dani.Gbanlin.Gome.Magoumi.Miniffi</v>
      </c>
      <c r="DA16" s="4" t="str">
        <v>Adjanoudoho.Akpero.Boubou.Dani.Gbanlin.Gome.Magoumi.Miniffi</v>
      </c>
      <c r="DB16" s="4" t="str">
        <v>Adjanoudoho.Akpero.Boubou.Dani.Gbanlin.Gome.Magoumi.Miniffi</v>
      </c>
      <c r="DC16" s="4" t="str">
        <v>Adjanoudoho.Akpero.Boubou.Dani.Gbanlin.Gome.Magoumi.Miniffi</v>
      </c>
      <c r="DD16" s="4" t="str">
        <v>Adjanoudoho.Akpero.Boubou.Dani.Gbanlin.Gome.Magoumi.Miniffi</v>
      </c>
      <c r="DE16" s="4" t="str">
        <v>Adjanoudoho.Akpero.Boubou.Dani.Gbanlin.Gome.Magoumi.Miniffi</v>
      </c>
      <c r="DF16" s="4" t="str">
        <v>Adjanoudoho.Akpero.Boubou.Dani.Gbanlin.Gome.Magoumi.Miniffi</v>
      </c>
      <c r="DG16" s="4" t="str">
        <v>Adjanoudoho.Akpero.Boubou.Dani.Gbanlin.Gome.Magoumi.Miniffi</v>
      </c>
      <c r="DH16" s="4" t="str">
        <v>Adjanoudoho.Akpero.Boubou.Dani.Gbanlin.Gome.Magoumi.Miniffi</v>
      </c>
      <c r="DI16" s="4" t="str">
        <v>Adjanoudoho.Akpero.Boubou.Dani.Gbanlin.Gome.Magoumi.Miniffi</v>
      </c>
      <c r="DJ16" s="4" t="str">
        <v>Adjanoudoho.Akpero.Boubou.Dani.Gbanlin.Gome.Magoumi.Miniffi</v>
      </c>
      <c r="DK16" s="4" t="str">
        <v>Adjanoudoho.Akpero.Boubou.Dani.Gbanlin.Gome.Magoumi.Miniffi</v>
      </c>
      <c r="DL16" s="4" t="str">
        <v>Adjanoudoho.Akpero.Boubou.Dani.Gbanlin.Gome.Magoumi.Miniffi</v>
      </c>
      <c r="DM16" s="4" t="str">
        <v>Adjanoudoho.Akpero.Boubou.Dani.Gbanlin.Gome.Magoumi.Miniffi</v>
      </c>
      <c r="DN16" s="4" t="str">
        <v>Adjanoudoho.Akpero.Boubou.Dani.Gbanlin.Gome.Magoumi.Miniffi</v>
      </c>
      <c r="DO16" s="4" t="str">
        <v>Adjanoudoho.Akpero.Boubou.Dani.Gbanlin.Gome.Magoumi.Miniffi</v>
      </c>
      <c r="DP16" s="4" t="str">
        <v>Adjanoudoho.Akpero.Boubou.Dani.Gbanlin.Gome.Magoumi.Miniffi</v>
      </c>
    </row>
    <row r="17" spans="1:120" x14ac:dyDescent="0.35">
      <c r="A17" s="4">
        <v>6.55</v>
      </c>
      <c r="B17" s="4">
        <v>2.1333299999999999</v>
      </c>
      <c r="C17" s="4" t="s">
        <v>129</v>
      </c>
      <c r="D17" s="4" t="s">
        <v>130</v>
      </c>
      <c r="E17" s="4" t="s">
        <v>186</v>
      </c>
      <c r="F17" s="4">
        <v>917</v>
      </c>
      <c r="G17" s="4" t="str">
        <f t="shared" si="0"/>
        <v>Benin-Hayakpa</v>
      </c>
      <c r="I17" s="4" t="s">
        <v>187</v>
      </c>
      <c r="J17" s="4" t="s">
        <v>188</v>
      </c>
      <c r="K17" s="4">
        <v>-1.4676389700000001</v>
      </c>
      <c r="L17" s="4">
        <v>3.7887499299999998</v>
      </c>
      <c r="M17" s="4">
        <v>5.6164412500000003</v>
      </c>
      <c r="N17" s="4">
        <v>11.33743668</v>
      </c>
      <c r="R17" s="4" t="str">
        <v>Equatorial Guinea</v>
      </c>
      <c r="S17" s="4" t="str">
        <v>Equatorial Guinea</v>
      </c>
      <c r="T17" s="4" t="str">
        <v>Equatorial Guinea</v>
      </c>
      <c r="U17" s="4" t="str">
        <v>Equatorial Guinea</v>
      </c>
      <c r="V17" s="4" t="str">
        <v>Equatorial Guinea</v>
      </c>
      <c r="W17" s="4" t="str">
        <v>Equatorial Guinea</v>
      </c>
      <c r="X17" s="4" t="str">
        <v>Equatorial Guinea</v>
      </c>
      <c r="Y17" s="4" t="str">
        <v>Equatorial Guinea</v>
      </c>
      <c r="Z17" s="4" t="str">
        <v>Equatorial Guinea</v>
      </c>
      <c r="AA17" s="4" t="str">
        <v>Equatorial Guinea</v>
      </c>
      <c r="AB17" s="4" t="str">
        <v>Equatorial Guinea</v>
      </c>
      <c r="AC17" s="4" t="str">
        <v>Equatorial Guinea</v>
      </c>
      <c r="AD17" s="4" t="str">
        <v>Equatorial Guinea</v>
      </c>
      <c r="AE17" s="4" t="str">
        <v>Equatorial Guinea</v>
      </c>
      <c r="AF17" s="4" t="str">
        <v>Equatorial Guinea</v>
      </c>
      <c r="AG17" s="4" t="str">
        <v>Equatorial Guinea</v>
      </c>
      <c r="AH17" s="4" t="str">
        <v>Equatorial Guinea</v>
      </c>
      <c r="AJ17" s="4" t="str">
        <v>Equatorial Guinea</v>
      </c>
      <c r="AK17" s="4" t="str">
        <v>Equatorial Guinea</v>
      </c>
      <c r="AL17" s="4" t="str">
        <v>Equatorial Guinea</v>
      </c>
      <c r="AO17" s="4" t="str">
        <v>Equatorial Guinea</v>
      </c>
      <c r="AQ17" s="4" t="str">
        <v>Equatorial Guinea</v>
      </c>
      <c r="AR17" s="4" t="str">
        <v>Equatorial Guinea</v>
      </c>
      <c r="AS17" s="4" t="str">
        <v>Equatorial Guinea</v>
      </c>
      <c r="AT17" s="4" t="str">
        <v>Equatorial Guinea</v>
      </c>
      <c r="AU17" s="4" t="str">
        <v>Equatorial Guinea</v>
      </c>
      <c r="AV17" s="4" t="str">
        <v>Equatorial Guinea</v>
      </c>
      <c r="AW17" s="4" t="str">
        <v>Equatorial Guinea</v>
      </c>
      <c r="AX17" s="4" t="str">
        <v>Equatorial Guinea</v>
      </c>
      <c r="AY17" s="4" t="str">
        <v>Equatorial Guinea</v>
      </c>
      <c r="BA17" s="4" t="str">
        <v>Adjeikrom</v>
      </c>
      <c r="BB17" s="4" t="str">
        <v>Adjeikrom</v>
      </c>
      <c r="BC17" s="4" t="str">
        <v>Adjeikrom</v>
      </c>
      <c r="BD17" s="4" t="str">
        <v>Adjeikrom</v>
      </c>
      <c r="BE17" s="4" t="str">
        <v>Adjeikrom</v>
      </c>
      <c r="BF17" s="4" t="str">
        <v>Adjeikrom</v>
      </c>
      <c r="BG17" s="4" t="str">
        <v>Adjeikrom</v>
      </c>
      <c r="BH17" s="4" t="str">
        <v>Adjeikrom</v>
      </c>
      <c r="BI17" s="4" t="str">
        <v>Adjeikrom</v>
      </c>
      <c r="BJ17" s="4" t="str">
        <v>Adjeikrom</v>
      </c>
      <c r="BK17" s="4" t="str">
        <v>Adjeikrom</v>
      </c>
      <c r="BL17" s="4" t="str">
        <v>Adjeikrom</v>
      </c>
      <c r="BM17" s="4" t="str">
        <v>Adjeikrom</v>
      </c>
      <c r="BN17" s="4" t="str">
        <v>Adjeikrom</v>
      </c>
      <c r="BO17" s="4" t="str">
        <v>Adjeikrom</v>
      </c>
      <c r="BP17" s="4" t="str">
        <v>Adjeikrom</v>
      </c>
      <c r="BQ17" s="4" t="str">
        <v>Adjeikrom</v>
      </c>
      <c r="BR17" s="4" t="str">
        <v>Adjeikrom</v>
      </c>
      <c r="BS17" s="4" t="str">
        <v>Adjeikrom</v>
      </c>
      <c r="BT17" s="4" t="str">
        <v>Adjeikrom</v>
      </c>
      <c r="BU17" s="4" t="str">
        <v>Adjeikrom</v>
      </c>
      <c r="BV17" s="4" t="str">
        <v>Adjeikrom</v>
      </c>
      <c r="BW17" s="4" t="str">
        <v>Adjeikrom</v>
      </c>
      <c r="BX17" s="4" t="str">
        <v>Adjeikrom</v>
      </c>
      <c r="BY17" s="4" t="str">
        <v>Adjeikrom</v>
      </c>
      <c r="BZ17" s="4" t="str">
        <v>Adjeikrom</v>
      </c>
      <c r="CA17" s="4" t="str">
        <v>Adjeikrom</v>
      </c>
      <c r="CB17" s="4" t="str">
        <v>Adjeikrom</v>
      </c>
      <c r="CC17" s="4" t="str">
        <v>Adjeikrom</v>
      </c>
      <c r="CD17" s="4" t="str">
        <v>Adjeikrom</v>
      </c>
      <c r="CE17" s="4" t="str">
        <v>Adjeikrom</v>
      </c>
      <c r="CF17" s="4" t="str">
        <v>Adjeikrom</v>
      </c>
      <c r="CG17" s="4" t="str">
        <v>Adjeikrom</v>
      </c>
      <c r="CH17" s="4" t="str">
        <v>Adjeikrom</v>
      </c>
      <c r="CJ17" s="4" t="str">
        <v>Adjeikrom</v>
      </c>
      <c r="CK17" s="4" t="str">
        <v>Adjeikrom</v>
      </c>
      <c r="CL17" s="4" t="str">
        <v>Adjeikrom</v>
      </c>
      <c r="CM17" s="4" t="str">
        <v>Adjeikrom</v>
      </c>
      <c r="CN17" s="4" t="str">
        <v>Adjeikrom</v>
      </c>
      <c r="CO17" s="4" t="str">
        <v>Adjeikrom</v>
      </c>
      <c r="CP17" s="4" t="str">
        <v>Adjeikrom</v>
      </c>
      <c r="CQ17" s="4" t="str">
        <v>Adjeikrom</v>
      </c>
      <c r="CR17" s="4" t="str">
        <v>Adjeikrom</v>
      </c>
      <c r="CS17" s="4" t="str">
        <v>Adjeikrom</v>
      </c>
      <c r="CT17" s="4" t="str">
        <v>Adjeikrom</v>
      </c>
      <c r="CU17" s="4" t="str">
        <v>Adjeikrom</v>
      </c>
      <c r="CV17" s="4" t="str">
        <v>Adjeikrom</v>
      </c>
      <c r="CW17" s="4" t="str">
        <v>Adjeikrom</v>
      </c>
      <c r="CX17" s="4" t="str">
        <v>Adjeikrom</v>
      </c>
      <c r="CY17" s="4" t="str">
        <v>Adjeikrom</v>
      </c>
      <c r="CZ17" s="4" t="str">
        <v>Adjeikrom</v>
      </c>
      <c r="DA17" s="4" t="str">
        <v>Adjeikrom</v>
      </c>
      <c r="DB17" s="4" t="str">
        <v>Adjeikrom</v>
      </c>
      <c r="DC17" s="4" t="str">
        <v>Adjeikrom</v>
      </c>
      <c r="DD17" s="4" t="str">
        <v>Adjeikrom</v>
      </c>
      <c r="DE17" s="4" t="str">
        <v>Adjeikrom</v>
      </c>
      <c r="DF17" s="4" t="str">
        <v>Adjeikrom</v>
      </c>
      <c r="DG17" s="4" t="str">
        <v>Adjeikrom</v>
      </c>
      <c r="DH17" s="4" t="str">
        <v>Adjeikrom</v>
      </c>
      <c r="DI17" s="4" t="str">
        <v>Adjeikrom</v>
      </c>
      <c r="DJ17" s="4" t="str">
        <v>Adjeikrom</v>
      </c>
      <c r="DK17" s="4" t="str">
        <v>Adjeikrom</v>
      </c>
      <c r="DL17" s="4" t="str">
        <v>Adjeikrom</v>
      </c>
      <c r="DM17" s="4" t="str">
        <v>Adjeikrom</v>
      </c>
      <c r="DN17" s="4" t="str">
        <v>Adjeikrom</v>
      </c>
      <c r="DO17" s="4" t="str">
        <v>Adjeikrom</v>
      </c>
      <c r="DP17" s="4" t="str">
        <v>Adjeikrom</v>
      </c>
    </row>
    <row r="18" spans="1:120" x14ac:dyDescent="0.35">
      <c r="A18" s="4">
        <v>6.55</v>
      </c>
      <c r="B18" s="4">
        <v>2.1333299999999999</v>
      </c>
      <c r="C18" s="4" t="s">
        <v>129</v>
      </c>
      <c r="D18" s="4" t="s">
        <v>130</v>
      </c>
      <c r="E18" s="4" t="s">
        <v>189</v>
      </c>
      <c r="F18" s="4">
        <v>917</v>
      </c>
      <c r="G18" s="4" t="str">
        <f t="shared" si="0"/>
        <v>Benin-Hayapka</v>
      </c>
      <c r="I18" s="4" t="s">
        <v>190</v>
      </c>
      <c r="J18" s="4" t="s">
        <v>191</v>
      </c>
      <c r="K18" s="4">
        <v>12.35698223</v>
      </c>
      <c r="L18" s="4">
        <v>18.006713869999999</v>
      </c>
      <c r="M18" s="4">
        <v>36.438766479999998</v>
      </c>
      <c r="N18" s="4">
        <v>43.137638090000003</v>
      </c>
      <c r="R18" s="4" t="str">
        <v>Eritrea</v>
      </c>
      <c r="S18" s="4" t="str">
        <v>Eritrea</v>
      </c>
      <c r="T18" s="4" t="str">
        <v>Eritrea</v>
      </c>
      <c r="U18" s="4" t="str">
        <v>Eritrea</v>
      </c>
      <c r="V18" s="4" t="str">
        <v>Eritrea</v>
      </c>
      <c r="W18" s="4" t="str">
        <v>Eritrea</v>
      </c>
      <c r="X18" s="4" t="str">
        <v>Eritrea</v>
      </c>
      <c r="Y18" s="4" t="str">
        <v>Eritrea</v>
      </c>
      <c r="Z18" s="4" t="str">
        <v>Eritrea</v>
      </c>
      <c r="AA18" s="4" t="str">
        <v>Eritrea</v>
      </c>
      <c r="AB18" s="4" t="str">
        <v>Eritrea</v>
      </c>
      <c r="AC18" s="4" t="str">
        <v>Eritrea</v>
      </c>
      <c r="AD18" s="4" t="str">
        <v>Eritrea</v>
      </c>
      <c r="AE18" s="4" t="str">
        <v>Eritrea</v>
      </c>
      <c r="AF18" s="4" t="str">
        <v>Eritrea</v>
      </c>
      <c r="AG18" s="4" t="str">
        <v>Eritrea</v>
      </c>
      <c r="AH18" s="4" t="str">
        <v>Eritrea</v>
      </c>
      <c r="AJ18" s="4" t="str">
        <v>Eritrea</v>
      </c>
      <c r="AK18" s="4" t="str">
        <v>Eritrea</v>
      </c>
      <c r="AL18" s="4" t="str">
        <v>Eritrea</v>
      </c>
      <c r="AO18" s="4" t="str">
        <v>Eritrea</v>
      </c>
      <c r="AQ18" s="4" t="str">
        <v>Eritrea</v>
      </c>
      <c r="AR18" s="4" t="str">
        <v>Eritrea</v>
      </c>
      <c r="AS18" s="4" t="str">
        <v>Eritrea</v>
      </c>
      <c r="AT18" s="4" t="str">
        <v>Eritrea</v>
      </c>
      <c r="AU18" s="4" t="str">
        <v>Eritrea</v>
      </c>
      <c r="AV18" s="4" t="str">
        <v>Eritrea</v>
      </c>
      <c r="AW18" s="4" t="str">
        <v>Eritrea</v>
      </c>
      <c r="AX18" s="4" t="str">
        <v>Eritrea</v>
      </c>
      <c r="AY18" s="4" t="str">
        <v>Eritrea</v>
      </c>
      <c r="BA18" s="4" t="str">
        <v>Ado Ekiti</v>
      </c>
      <c r="BB18" s="4" t="str">
        <v>Ado Ekiti</v>
      </c>
      <c r="BC18" s="4" t="str">
        <v>Ado Ekiti</v>
      </c>
      <c r="BD18" s="4" t="str">
        <v>Ado Ekiti</v>
      </c>
      <c r="BE18" s="4" t="str">
        <v>Ado Ekiti</v>
      </c>
      <c r="BF18" s="4" t="str">
        <v>Ado Ekiti</v>
      </c>
      <c r="BG18" s="4" t="str">
        <v>Ado Ekiti</v>
      </c>
      <c r="BH18" s="4" t="str">
        <v>Ado Ekiti</v>
      </c>
      <c r="BI18" s="4" t="str">
        <v>Ado Ekiti</v>
      </c>
      <c r="BJ18" s="4" t="str">
        <v>Ado Ekiti</v>
      </c>
      <c r="BK18" s="4" t="str">
        <v>Ado Ekiti</v>
      </c>
      <c r="BL18" s="4" t="str">
        <v>Ado Ekiti</v>
      </c>
      <c r="BM18" s="4" t="str">
        <v>Ado Ekiti</v>
      </c>
      <c r="BN18" s="4" t="str">
        <v>Ado Ekiti</v>
      </c>
      <c r="BO18" s="4" t="str">
        <v>Ado Ekiti</v>
      </c>
      <c r="BP18" s="4" t="str">
        <v>Ado Ekiti</v>
      </c>
      <c r="BQ18" s="4" t="str">
        <v>Ado Ekiti</v>
      </c>
      <c r="BR18" s="4" t="str">
        <v>Ado Ekiti</v>
      </c>
      <c r="BS18" s="4" t="str">
        <v>Ado Ekiti</v>
      </c>
      <c r="BT18" s="4" t="str">
        <v>Ado Ekiti</v>
      </c>
      <c r="BU18" s="4" t="str">
        <v>Ado Ekiti</v>
      </c>
      <c r="BV18" s="4" t="str">
        <v>Ado Ekiti</v>
      </c>
      <c r="BW18" s="4" t="str">
        <v>Ado Ekiti</v>
      </c>
      <c r="BX18" s="4" t="str">
        <v>Ado Ekiti</v>
      </c>
      <c r="BY18" s="4" t="str">
        <v>Ado Ekiti</v>
      </c>
      <c r="BZ18" s="4" t="str">
        <v>Ado Ekiti</v>
      </c>
      <c r="CA18" s="4" t="str">
        <v>Ado Ekiti</v>
      </c>
      <c r="CB18" s="4" t="str">
        <v>Ado Ekiti</v>
      </c>
      <c r="CC18" s="4" t="str">
        <v>Ado Ekiti</v>
      </c>
      <c r="CD18" s="4" t="str">
        <v>Ado Ekiti</v>
      </c>
      <c r="CE18" s="4" t="str">
        <v>Ado Ekiti</v>
      </c>
      <c r="CF18" s="4" t="str">
        <v>Ado Ekiti</v>
      </c>
      <c r="CG18" s="4" t="str">
        <v>Ado Ekiti</v>
      </c>
      <c r="CH18" s="4" t="str">
        <v>Ado Ekiti</v>
      </c>
      <c r="CJ18" s="4" t="str">
        <v>Ado Ekiti</v>
      </c>
      <c r="CK18" s="4" t="str">
        <v>Ado Ekiti</v>
      </c>
      <c r="CL18" s="4" t="str">
        <v>Ado Ekiti</v>
      </c>
      <c r="CM18" s="4" t="str">
        <v>Ado Ekiti</v>
      </c>
      <c r="CN18" s="4" t="str">
        <v>Ado Ekiti</v>
      </c>
      <c r="CO18" s="4" t="str">
        <v>Ado Ekiti</v>
      </c>
      <c r="CP18" s="4" t="str">
        <v>Ado Ekiti</v>
      </c>
      <c r="CQ18" s="4" t="str">
        <v>Ado Ekiti</v>
      </c>
      <c r="CR18" s="4" t="str">
        <v>Ado Ekiti</v>
      </c>
      <c r="CS18" s="4" t="str">
        <v>Ado Ekiti</v>
      </c>
      <c r="CT18" s="4" t="str">
        <v>Ado Ekiti</v>
      </c>
      <c r="CU18" s="4" t="str">
        <v>Ado Ekiti</v>
      </c>
      <c r="CV18" s="4" t="str">
        <v>Ado Ekiti</v>
      </c>
      <c r="CW18" s="4" t="str">
        <v>Ado Ekiti</v>
      </c>
      <c r="CX18" s="4" t="str">
        <v>Ado Ekiti</v>
      </c>
      <c r="CY18" s="4" t="str">
        <v>Ado Ekiti</v>
      </c>
      <c r="CZ18" s="4" t="str">
        <v>Ado Ekiti</v>
      </c>
      <c r="DA18" s="4" t="str">
        <v>Ado Ekiti</v>
      </c>
      <c r="DB18" s="4" t="str">
        <v>Ado Ekiti</v>
      </c>
      <c r="DC18" s="4" t="str">
        <v>Ado Ekiti</v>
      </c>
      <c r="DD18" s="4" t="str">
        <v>Ado Ekiti</v>
      </c>
      <c r="DE18" s="4" t="str">
        <v>Ado Ekiti</v>
      </c>
      <c r="DF18" s="4" t="str">
        <v>Ado Ekiti</v>
      </c>
      <c r="DG18" s="4" t="str">
        <v>Ado Ekiti</v>
      </c>
      <c r="DH18" s="4" t="str">
        <v>Ado Ekiti</v>
      </c>
      <c r="DI18" s="4" t="str">
        <v>Ado Ekiti</v>
      </c>
      <c r="DJ18" s="4" t="str">
        <v>Ado Ekiti</v>
      </c>
      <c r="DK18" s="4" t="str">
        <v>Ado Ekiti</v>
      </c>
      <c r="DL18" s="4" t="str">
        <v>Ado Ekiti</v>
      </c>
      <c r="DM18" s="4" t="str">
        <v>Ado Ekiti</v>
      </c>
      <c r="DN18" s="4" t="str">
        <v>Ado Ekiti</v>
      </c>
      <c r="DO18" s="4" t="str">
        <v>Ado Ekiti</v>
      </c>
      <c r="DP18" s="4" t="str">
        <v>Ado Ekiti</v>
      </c>
    </row>
    <row r="19" spans="1:120" x14ac:dyDescent="0.35">
      <c r="A19" s="4">
        <v>6.45</v>
      </c>
      <c r="B19" s="4">
        <v>2</v>
      </c>
      <c r="C19" s="4" t="s">
        <v>129</v>
      </c>
      <c r="D19" s="4" t="s">
        <v>130</v>
      </c>
      <c r="E19" s="4" t="s">
        <v>192</v>
      </c>
      <c r="F19" s="4">
        <v>375</v>
      </c>
      <c r="G19" s="4" t="str">
        <f t="shared" si="0"/>
        <v>Benin-Houeto</v>
      </c>
      <c r="I19" s="4" t="s">
        <v>193</v>
      </c>
      <c r="J19" s="4" t="s">
        <v>194</v>
      </c>
      <c r="K19" s="4">
        <v>3.39882302</v>
      </c>
      <c r="L19" s="4">
        <v>14.8454771</v>
      </c>
      <c r="M19" s="4">
        <v>33.001537319999997</v>
      </c>
      <c r="N19" s="4">
        <v>47.958229060000001</v>
      </c>
      <c r="R19" s="4" t="str">
        <v>Ethiopia</v>
      </c>
      <c r="S19" s="4" t="str">
        <v>Ethiopia</v>
      </c>
      <c r="T19" s="4" t="str">
        <v>Ethiopia</v>
      </c>
      <c r="U19" s="4" t="str">
        <v>Ethiopia</v>
      </c>
      <c r="V19" s="4" t="str">
        <v>Ethiopia</v>
      </c>
      <c r="W19" s="4" t="str">
        <v>Ethiopia</v>
      </c>
      <c r="X19" s="4" t="str">
        <v>Ethiopia</v>
      </c>
      <c r="Y19" s="4" t="str">
        <v>Ethiopia</v>
      </c>
      <c r="Z19" s="4" t="str">
        <v>Ethiopia</v>
      </c>
      <c r="AA19" s="4" t="str">
        <v>Ethiopia</v>
      </c>
      <c r="AB19" s="4" t="str">
        <v>Ethiopia</v>
      </c>
      <c r="AC19" s="4" t="str">
        <v>Ethiopia</v>
      </c>
      <c r="AD19" s="4" t="str">
        <v>Ethiopia</v>
      </c>
      <c r="AE19" s="4" t="str">
        <v>Ethiopia</v>
      </c>
      <c r="AF19" s="4" t="str">
        <v>Ethiopia</v>
      </c>
      <c r="AG19" s="4" t="str">
        <v>Ethiopia</v>
      </c>
      <c r="AH19" s="4" t="str">
        <v>Ethiopia</v>
      </c>
      <c r="AJ19" s="4" t="str">
        <v>Ethiopia</v>
      </c>
      <c r="AK19" s="4" t="str">
        <v>Ethiopia</v>
      </c>
      <c r="AL19" s="4" t="str">
        <v>Ethiopia</v>
      </c>
      <c r="AO19" s="4" t="str">
        <v>Ethiopia</v>
      </c>
      <c r="AQ19" s="4" t="str">
        <v>Ethiopia</v>
      </c>
      <c r="AR19" s="4" t="str">
        <v>Ethiopia</v>
      </c>
      <c r="AS19" s="4" t="str">
        <v>Ethiopia</v>
      </c>
      <c r="AT19" s="4" t="str">
        <v>Ethiopia</v>
      </c>
      <c r="AU19" s="4" t="str">
        <v>Ethiopia</v>
      </c>
      <c r="AV19" s="4" t="str">
        <v>Ethiopia</v>
      </c>
      <c r="AW19" s="4" t="str">
        <v>Ethiopia</v>
      </c>
      <c r="AX19" s="4" t="str">
        <v>Ethiopia</v>
      </c>
      <c r="AY19" s="4" t="str">
        <v>Ethiopia</v>
      </c>
      <c r="BA19" s="4" t="str">
        <v>Afdeyu</v>
      </c>
      <c r="BB19" s="4" t="str">
        <v>Afdeyu</v>
      </c>
      <c r="BC19" s="4" t="str">
        <v>Afdeyu</v>
      </c>
      <c r="BD19" s="4" t="str">
        <v>Afdeyu</v>
      </c>
      <c r="BE19" s="4" t="str">
        <v>Afdeyu</v>
      </c>
      <c r="BF19" s="4" t="str">
        <v>Afdeyu</v>
      </c>
      <c r="BG19" s="4" t="str">
        <v>Afdeyu</v>
      </c>
      <c r="BH19" s="4" t="str">
        <v>Afdeyu</v>
      </c>
      <c r="BI19" s="4" t="str">
        <v>Afdeyu</v>
      </c>
      <c r="BJ19" s="4" t="str">
        <v>Afdeyu</v>
      </c>
      <c r="BK19" s="4" t="str">
        <v>Afdeyu</v>
      </c>
      <c r="BL19" s="4" t="str">
        <v>Afdeyu</v>
      </c>
      <c r="BM19" s="4" t="str">
        <v>Afdeyu</v>
      </c>
      <c r="BN19" s="4" t="str">
        <v>Afdeyu</v>
      </c>
      <c r="BO19" s="4" t="str">
        <v>Afdeyu</v>
      </c>
      <c r="BP19" s="4" t="str">
        <v>Afdeyu</v>
      </c>
      <c r="BQ19" s="4" t="str">
        <v>Afdeyu</v>
      </c>
      <c r="BR19" s="4" t="str">
        <v>Afdeyu</v>
      </c>
      <c r="BS19" s="4" t="str">
        <v>Afdeyu</v>
      </c>
      <c r="BT19" s="4" t="str">
        <v>Afdeyu</v>
      </c>
      <c r="BU19" s="4" t="str">
        <v>Afdeyu</v>
      </c>
      <c r="BV19" s="4" t="str">
        <v>Afdeyu</v>
      </c>
      <c r="BW19" s="4" t="str">
        <v>Afdeyu</v>
      </c>
      <c r="BX19" s="4" t="str">
        <v>Afdeyu</v>
      </c>
      <c r="BY19" s="4" t="str">
        <v>Afdeyu</v>
      </c>
      <c r="BZ19" s="4" t="str">
        <v>Afdeyu</v>
      </c>
      <c r="CA19" s="4" t="str">
        <v>Afdeyu</v>
      </c>
      <c r="CB19" s="4" t="str">
        <v>Afdeyu</v>
      </c>
      <c r="CC19" s="4" t="str">
        <v>Afdeyu</v>
      </c>
      <c r="CD19" s="4" t="str">
        <v>Afdeyu</v>
      </c>
      <c r="CE19" s="4" t="str">
        <v>Afdeyu</v>
      </c>
      <c r="CF19" s="4" t="str">
        <v>Afdeyu</v>
      </c>
      <c r="CG19" s="4" t="str">
        <v>Afdeyu</v>
      </c>
      <c r="CH19" s="4" t="str">
        <v>Afdeyu</v>
      </c>
      <c r="CJ19" s="4" t="str">
        <v>Afdeyu</v>
      </c>
      <c r="CK19" s="4" t="str">
        <v>Afdeyu</v>
      </c>
      <c r="CL19" s="4" t="str">
        <v>Afdeyu</v>
      </c>
      <c r="CM19" s="4" t="str">
        <v>Afdeyu</v>
      </c>
      <c r="CN19" s="4" t="str">
        <v>Afdeyu</v>
      </c>
      <c r="CO19" s="4" t="str">
        <v>Afdeyu</v>
      </c>
      <c r="CP19" s="4" t="str">
        <v>Afdeyu</v>
      </c>
      <c r="CQ19" s="4" t="str">
        <v>Afdeyu</v>
      </c>
      <c r="CR19" s="4" t="str">
        <v>Afdeyu</v>
      </c>
      <c r="CS19" s="4" t="str">
        <v>Afdeyu</v>
      </c>
      <c r="CT19" s="4" t="str">
        <v>Afdeyu</v>
      </c>
      <c r="CU19" s="4" t="str">
        <v>Afdeyu</v>
      </c>
      <c r="CV19" s="4" t="str">
        <v>Afdeyu</v>
      </c>
      <c r="CW19" s="4" t="str">
        <v>Afdeyu</v>
      </c>
      <c r="CX19" s="4" t="str">
        <v>Afdeyu</v>
      </c>
      <c r="CY19" s="4" t="str">
        <v>Afdeyu</v>
      </c>
      <c r="CZ19" s="4" t="str">
        <v>Afdeyu</v>
      </c>
      <c r="DA19" s="4" t="str">
        <v>Afdeyu</v>
      </c>
      <c r="DB19" s="4" t="str">
        <v>Afdeyu</v>
      </c>
      <c r="DC19" s="4" t="str">
        <v>Afdeyu</v>
      </c>
      <c r="DD19" s="4" t="str">
        <v>Afdeyu</v>
      </c>
      <c r="DE19" s="4" t="str">
        <v>Afdeyu</v>
      </c>
      <c r="DF19" s="4" t="str">
        <v>Afdeyu</v>
      </c>
      <c r="DG19" s="4" t="str">
        <v>Afdeyu</v>
      </c>
      <c r="DH19" s="4" t="str">
        <v>Afdeyu</v>
      </c>
      <c r="DI19" s="4" t="str">
        <v>Afdeyu</v>
      </c>
      <c r="DJ19" s="4" t="str">
        <v>Afdeyu</v>
      </c>
      <c r="DK19" s="4" t="str">
        <v>Afdeyu</v>
      </c>
      <c r="DL19" s="4" t="str">
        <v>Afdeyu</v>
      </c>
      <c r="DM19" s="4" t="str">
        <v>Afdeyu</v>
      </c>
      <c r="DN19" s="4" t="str">
        <v>Afdeyu</v>
      </c>
      <c r="DO19" s="4" t="str">
        <v>Afdeyu</v>
      </c>
      <c r="DP19" s="4" t="str">
        <v>Afdeyu</v>
      </c>
    </row>
    <row r="20" spans="1:120" x14ac:dyDescent="0.35">
      <c r="A20" s="4">
        <v>6.4192999999999998</v>
      </c>
      <c r="B20" s="4">
        <v>2.3294999999999999</v>
      </c>
      <c r="C20" s="4" t="s">
        <v>129</v>
      </c>
      <c r="D20" s="4" t="s">
        <v>138</v>
      </c>
      <c r="E20" s="4" t="s">
        <v>195</v>
      </c>
      <c r="F20" s="4">
        <v>200</v>
      </c>
      <c r="G20" s="4" t="str">
        <f t="shared" si="0"/>
        <v>Benin-IITA Conotou</v>
      </c>
      <c r="I20" s="4" t="s">
        <v>196</v>
      </c>
      <c r="J20" s="4" t="s">
        <v>197</v>
      </c>
      <c r="K20" s="4">
        <v>-3.9906950000000001</v>
      </c>
      <c r="L20" s="4">
        <v>2.3156444999999999</v>
      </c>
      <c r="M20" s="4">
        <v>8.6990280200000001</v>
      </c>
      <c r="N20" s="4">
        <v>14.502346040000001</v>
      </c>
      <c r="R20" s="4" t="str">
        <v>Gabon</v>
      </c>
      <c r="S20" s="4" t="str">
        <v>Gabon</v>
      </c>
      <c r="T20" s="4" t="str">
        <v>Gabon</v>
      </c>
      <c r="U20" s="4" t="str">
        <v>Gabon</v>
      </c>
      <c r="V20" s="4" t="str">
        <v>Gabon</v>
      </c>
      <c r="W20" s="4" t="str">
        <v>Gabon</v>
      </c>
      <c r="X20" s="4" t="str">
        <v>Gabon</v>
      </c>
      <c r="Y20" s="4" t="str">
        <v>Gabon</v>
      </c>
      <c r="Z20" s="4" t="str">
        <v>Gabon</v>
      </c>
      <c r="AA20" s="4" t="str">
        <v>Gabon</v>
      </c>
      <c r="AB20" s="4" t="str">
        <v>Gabon</v>
      </c>
      <c r="AC20" s="4" t="str">
        <v>Gabon</v>
      </c>
      <c r="AD20" s="4" t="str">
        <v>Gabon</v>
      </c>
      <c r="AE20" s="4" t="str">
        <v>Gabon</v>
      </c>
      <c r="AF20" s="4" t="str">
        <v>Gabon</v>
      </c>
      <c r="AG20" s="4" t="str">
        <v>Gabon</v>
      </c>
      <c r="AH20" s="4" t="str">
        <v>Gabon</v>
      </c>
      <c r="AJ20" s="4" t="str">
        <v>Gabon</v>
      </c>
      <c r="AK20" s="4" t="str">
        <v>Gabon</v>
      </c>
      <c r="AL20" s="4" t="str">
        <v>Gabon</v>
      </c>
      <c r="AO20" s="4" t="str">
        <v>Gabon</v>
      </c>
      <c r="AQ20" s="4" t="str">
        <v>Gabon</v>
      </c>
      <c r="AR20" s="4" t="str">
        <v>Gabon</v>
      </c>
      <c r="AS20" s="4" t="str">
        <v>Gabon</v>
      </c>
      <c r="AT20" s="4" t="str">
        <v>Gabon</v>
      </c>
      <c r="AU20" s="4" t="str">
        <v>Gabon</v>
      </c>
      <c r="AV20" s="4" t="str">
        <v>Gabon</v>
      </c>
      <c r="AW20" s="4" t="str">
        <v>Gabon</v>
      </c>
      <c r="AX20" s="4" t="str">
        <v>Gabon</v>
      </c>
      <c r="AY20" s="4" t="str">
        <v>Gabon</v>
      </c>
      <c r="BA20" s="4" t="str">
        <v>Afikuyomi</v>
      </c>
      <c r="BB20" s="4" t="str">
        <v>Afikuyomi</v>
      </c>
      <c r="BC20" s="4" t="str">
        <v>Afikuyomi</v>
      </c>
      <c r="BD20" s="4" t="str">
        <v>Afikuyomi</v>
      </c>
      <c r="BE20" s="4" t="str">
        <v>Afikuyomi</v>
      </c>
      <c r="BF20" s="4" t="str">
        <v>Afikuyomi</v>
      </c>
      <c r="BG20" s="4" t="str">
        <v>Afikuyomi</v>
      </c>
      <c r="BH20" s="4" t="str">
        <v>Afikuyomi</v>
      </c>
      <c r="BI20" s="4" t="str">
        <v>Afikuyomi</v>
      </c>
      <c r="BJ20" s="4" t="str">
        <v>Afikuyomi</v>
      </c>
      <c r="BK20" s="4" t="str">
        <v>Afikuyomi</v>
      </c>
      <c r="BL20" s="4" t="str">
        <v>Afikuyomi</v>
      </c>
      <c r="BM20" s="4" t="str">
        <v>Afikuyomi</v>
      </c>
      <c r="BN20" s="4" t="str">
        <v>Afikuyomi</v>
      </c>
      <c r="BO20" s="4" t="str">
        <v>Afikuyomi</v>
      </c>
      <c r="BP20" s="4" t="str">
        <v>Afikuyomi</v>
      </c>
      <c r="BQ20" s="4" t="str">
        <v>Afikuyomi</v>
      </c>
      <c r="BR20" s="4" t="str">
        <v>Afikuyomi</v>
      </c>
      <c r="BS20" s="4" t="str">
        <v>Afikuyomi</v>
      </c>
      <c r="BT20" s="4" t="str">
        <v>Afikuyomi</v>
      </c>
      <c r="BU20" s="4" t="str">
        <v>Afikuyomi</v>
      </c>
      <c r="BV20" s="4" t="str">
        <v>Afikuyomi</v>
      </c>
      <c r="BW20" s="4" t="str">
        <v>Afikuyomi</v>
      </c>
      <c r="BX20" s="4" t="str">
        <v>Afikuyomi</v>
      </c>
      <c r="BY20" s="4" t="str">
        <v>Afikuyomi</v>
      </c>
      <c r="BZ20" s="4" t="str">
        <v>Afikuyomi</v>
      </c>
      <c r="CA20" s="4" t="str">
        <v>Afikuyomi</v>
      </c>
      <c r="CB20" s="4" t="str">
        <v>Afikuyomi</v>
      </c>
      <c r="CC20" s="4" t="str">
        <v>Afikuyomi</v>
      </c>
      <c r="CD20" s="4" t="str">
        <v>Afikuyomi</v>
      </c>
      <c r="CE20" s="4" t="str">
        <v>Afikuyomi</v>
      </c>
      <c r="CF20" s="4" t="str">
        <v>Afikuyomi</v>
      </c>
      <c r="CG20" s="4" t="str">
        <v>Afikuyomi</v>
      </c>
      <c r="CH20" s="4" t="str">
        <v>Afikuyomi</v>
      </c>
      <c r="CJ20" s="4" t="str">
        <v>Afikuyomi</v>
      </c>
      <c r="CK20" s="4" t="str">
        <v>Afikuyomi</v>
      </c>
      <c r="CL20" s="4" t="str">
        <v>Afikuyomi</v>
      </c>
      <c r="CM20" s="4" t="str">
        <v>Afikuyomi</v>
      </c>
      <c r="CN20" s="4" t="str">
        <v>Afikuyomi</v>
      </c>
      <c r="CO20" s="4" t="str">
        <v>Afikuyomi</v>
      </c>
      <c r="CP20" s="4" t="str">
        <v>Afikuyomi</v>
      </c>
      <c r="CQ20" s="4" t="str">
        <v>Afikuyomi</v>
      </c>
      <c r="CR20" s="4" t="str">
        <v>Afikuyomi</v>
      </c>
      <c r="CS20" s="4" t="str">
        <v>Afikuyomi</v>
      </c>
      <c r="CT20" s="4" t="str">
        <v>Afikuyomi</v>
      </c>
      <c r="CU20" s="4" t="str">
        <v>Afikuyomi</v>
      </c>
      <c r="CV20" s="4" t="str">
        <v>Afikuyomi</v>
      </c>
      <c r="CW20" s="4" t="str">
        <v>Afikuyomi</v>
      </c>
      <c r="CX20" s="4" t="str">
        <v>Afikuyomi</v>
      </c>
      <c r="CY20" s="4" t="str">
        <v>Afikuyomi</v>
      </c>
      <c r="CZ20" s="4" t="str">
        <v>Afikuyomi</v>
      </c>
      <c r="DA20" s="4" t="str">
        <v>Afikuyomi</v>
      </c>
      <c r="DB20" s="4" t="str">
        <v>Afikuyomi</v>
      </c>
      <c r="DC20" s="4" t="str">
        <v>Afikuyomi</v>
      </c>
      <c r="DD20" s="4" t="str">
        <v>Afikuyomi</v>
      </c>
      <c r="DE20" s="4" t="str">
        <v>Afikuyomi</v>
      </c>
      <c r="DF20" s="4" t="str">
        <v>Afikuyomi</v>
      </c>
      <c r="DG20" s="4" t="str">
        <v>Afikuyomi</v>
      </c>
      <c r="DH20" s="4" t="str">
        <v>Afikuyomi</v>
      </c>
      <c r="DI20" s="4" t="str">
        <v>Afikuyomi</v>
      </c>
      <c r="DJ20" s="4" t="str">
        <v>Afikuyomi</v>
      </c>
      <c r="DK20" s="4" t="str">
        <v>Afikuyomi</v>
      </c>
      <c r="DL20" s="4" t="str">
        <v>Afikuyomi</v>
      </c>
      <c r="DM20" s="4" t="str">
        <v>Afikuyomi</v>
      </c>
      <c r="DN20" s="4" t="str">
        <v>Afikuyomi</v>
      </c>
      <c r="DO20" s="4" t="str">
        <v>Afikuyomi</v>
      </c>
      <c r="DP20" s="4" t="str">
        <v>Afikuyomi</v>
      </c>
    </row>
    <row r="21" spans="1:120" x14ac:dyDescent="0.35">
      <c r="A21" s="4">
        <v>9.9580000000000002</v>
      </c>
      <c r="B21" s="4">
        <v>2.726</v>
      </c>
      <c r="C21" s="4" t="s">
        <v>129</v>
      </c>
      <c r="D21" s="4" t="s">
        <v>138</v>
      </c>
      <c r="E21" s="4" t="s">
        <v>198</v>
      </c>
      <c r="F21" s="4">
        <v>500</v>
      </c>
      <c r="G21" s="4" t="str">
        <f t="shared" si="0"/>
        <v>Benin-INRAB, Ina</v>
      </c>
      <c r="I21" s="4" t="s">
        <v>199</v>
      </c>
      <c r="J21" s="4" t="s">
        <v>200</v>
      </c>
      <c r="K21" s="4">
        <v>13.0646553</v>
      </c>
      <c r="L21" s="4">
        <v>13.82688999</v>
      </c>
      <c r="M21" s="4">
        <v>-16.817361829999999</v>
      </c>
      <c r="N21" s="4">
        <v>-13.790927890000001</v>
      </c>
      <c r="R21" s="4" t="str">
        <v>Gambia</v>
      </c>
      <c r="S21" s="4" t="str">
        <v>Gambia</v>
      </c>
      <c r="T21" s="4" t="str">
        <v>Gambia</v>
      </c>
      <c r="U21" s="4" t="str">
        <v>Gambia</v>
      </c>
      <c r="V21" s="4" t="str">
        <v>Gambia</v>
      </c>
      <c r="W21" s="4" t="str">
        <v>Gambia</v>
      </c>
      <c r="X21" s="4" t="str">
        <v>Gambia</v>
      </c>
      <c r="Y21" s="4" t="str">
        <v>Gambia</v>
      </c>
      <c r="Z21" s="4" t="str">
        <v>Gambia</v>
      </c>
      <c r="AA21" s="4" t="str">
        <v>Gambia</v>
      </c>
      <c r="AB21" s="4" t="str">
        <v>Gambia</v>
      </c>
      <c r="AC21" s="4" t="str">
        <v>Gambia</v>
      </c>
      <c r="AD21" s="4" t="str">
        <v>Gambia</v>
      </c>
      <c r="AE21" s="4" t="str">
        <v>Gambia</v>
      </c>
      <c r="AF21" s="4" t="str">
        <v>Gambia</v>
      </c>
      <c r="AG21" s="4" t="str">
        <v>Gambia</v>
      </c>
      <c r="AH21" s="4" t="str">
        <v>Gambia</v>
      </c>
      <c r="AJ21" s="4" t="str">
        <v>Gambia</v>
      </c>
      <c r="AK21" s="4" t="str">
        <v>Gambia</v>
      </c>
      <c r="AL21" s="4" t="str">
        <v>Gambia</v>
      </c>
      <c r="AO21" s="4" t="str">
        <v>Gambia</v>
      </c>
      <c r="AQ21" s="4" t="str">
        <v>Gambia</v>
      </c>
      <c r="AR21" s="4" t="str">
        <v>Gambia</v>
      </c>
      <c r="AS21" s="4" t="str">
        <v>Gambia</v>
      </c>
      <c r="AT21" s="4" t="str">
        <v>Gambia</v>
      </c>
      <c r="AU21" s="4" t="str">
        <v>Gambia</v>
      </c>
      <c r="AV21" s="4" t="str">
        <v>Gambia</v>
      </c>
      <c r="AW21" s="4" t="str">
        <v>Gambia</v>
      </c>
      <c r="AX21" s="4" t="str">
        <v>Gambia</v>
      </c>
      <c r="AY21" s="4" t="str">
        <v>Gambia</v>
      </c>
      <c r="BA21" s="4" t="str">
        <v>Africa Rice Center (WARDA)</v>
      </c>
      <c r="BB21" s="4" t="str">
        <v>Africa Rice Center (WARDA)</v>
      </c>
      <c r="BC21" s="4" t="str">
        <v>Africa Rice Center (WARDA)</v>
      </c>
      <c r="BD21" s="4" t="str">
        <v>Africa Rice Center (WARDA)</v>
      </c>
      <c r="BE21" s="4" t="str">
        <v>Africa Rice Center (WARDA)</v>
      </c>
      <c r="BF21" s="4" t="str">
        <v>Africa Rice Center (WARDA)</v>
      </c>
      <c r="BG21" s="4" t="str">
        <v>Africa Rice Center (WARDA)</v>
      </c>
      <c r="BH21" s="4" t="str">
        <v>Africa Rice Center (WARDA)</v>
      </c>
      <c r="BI21" s="4" t="str">
        <v>Africa Rice Center (WARDA)</v>
      </c>
      <c r="BJ21" s="4" t="str">
        <v>Africa Rice Center (WARDA)</v>
      </c>
      <c r="BK21" s="4" t="str">
        <v>Africa Rice Center (WARDA)</v>
      </c>
      <c r="BL21" s="4" t="str">
        <v>Africa Rice Center (WARDA)</v>
      </c>
      <c r="BM21" s="4" t="str">
        <v>Africa Rice Center (WARDA)</v>
      </c>
      <c r="BN21" s="4" t="str">
        <v>Africa Rice Center (WARDA)</v>
      </c>
      <c r="BO21" s="4" t="str">
        <v>Africa Rice Center (WARDA)</v>
      </c>
      <c r="BP21" s="4" t="str">
        <v>Africa Rice Center (WARDA)</v>
      </c>
      <c r="BQ21" s="4" t="str">
        <v>Africa Rice Center (WARDA)</v>
      </c>
      <c r="BR21" s="4" t="str">
        <v>Africa Rice Center (WARDA)</v>
      </c>
      <c r="BS21" s="4" t="str">
        <v>Africa Rice Center (WARDA)</v>
      </c>
      <c r="BT21" s="4" t="str">
        <v>Africa Rice Center (WARDA)</v>
      </c>
      <c r="BU21" s="4" t="str">
        <v>Africa Rice Center (WARDA)</v>
      </c>
      <c r="BV21" s="4" t="str">
        <v>Africa Rice Center (WARDA)</v>
      </c>
      <c r="BW21" s="4" t="str">
        <v>Africa Rice Center (WARDA)</v>
      </c>
      <c r="BX21" s="4" t="str">
        <v>Africa Rice Center (WARDA)</v>
      </c>
      <c r="BY21" s="4" t="str">
        <v>Africa Rice Center (WARDA)</v>
      </c>
      <c r="BZ21" s="4" t="str">
        <v>Africa Rice Center (WARDA)</v>
      </c>
      <c r="CA21" s="4" t="str">
        <v>Africa Rice Center (WARDA)</v>
      </c>
      <c r="CB21" s="4" t="str">
        <v>Africa Rice Center (WARDA)</v>
      </c>
      <c r="CC21" s="4" t="str">
        <v>Africa Rice Center (WARDA)</v>
      </c>
      <c r="CD21" s="4" t="str">
        <v>Africa Rice Center (WARDA)</v>
      </c>
      <c r="CE21" s="4" t="str">
        <v>Africa Rice Center (WARDA)</v>
      </c>
      <c r="CF21" s="4" t="str">
        <v>Africa Rice Center (WARDA)</v>
      </c>
      <c r="CG21" s="4" t="str">
        <v>Africa Rice Center (WARDA)</v>
      </c>
      <c r="CH21" s="4" t="str">
        <v>Africa Rice Center (WARDA)</v>
      </c>
      <c r="CJ21" s="4" t="str">
        <v>Africa Rice Center (WARDA)</v>
      </c>
      <c r="CK21" s="4" t="str">
        <v>Africa Rice Center (WARDA)</v>
      </c>
      <c r="CL21" s="4" t="str">
        <v>Africa Rice Center (WARDA)</v>
      </c>
      <c r="CM21" s="4" t="str">
        <v>Africa Rice Center (WARDA)</v>
      </c>
      <c r="CN21" s="4" t="str">
        <v>Africa Rice Center (WARDA)</v>
      </c>
      <c r="CO21" s="4" t="str">
        <v>Africa Rice Center (WARDA)</v>
      </c>
      <c r="CP21" s="4" t="str">
        <v>Africa Rice Center (WARDA)</v>
      </c>
      <c r="CQ21" s="4" t="str">
        <v>Africa Rice Center (WARDA)</v>
      </c>
      <c r="CR21" s="4" t="str">
        <v>Africa Rice Center (WARDA)</v>
      </c>
      <c r="CS21" s="4" t="str">
        <v>Africa Rice Center (WARDA)</v>
      </c>
      <c r="CT21" s="4" t="str">
        <v>Africa Rice Center (WARDA)</v>
      </c>
      <c r="CU21" s="4" t="str">
        <v>Africa Rice Center (WARDA)</v>
      </c>
      <c r="CV21" s="4" t="str">
        <v>Africa Rice Center (WARDA)</v>
      </c>
      <c r="CW21" s="4" t="str">
        <v>Africa Rice Center (WARDA)</v>
      </c>
      <c r="CX21" s="4" t="str">
        <v>Africa Rice Center (WARDA)</v>
      </c>
      <c r="CY21" s="4" t="str">
        <v>Africa Rice Center (WARDA)</v>
      </c>
      <c r="CZ21" s="4" t="str">
        <v>Africa Rice Center (WARDA)</v>
      </c>
      <c r="DA21" s="4" t="str">
        <v>Africa Rice Center (WARDA)</v>
      </c>
      <c r="DB21" s="4" t="str">
        <v>Africa Rice Center (WARDA)</v>
      </c>
      <c r="DC21" s="4" t="str">
        <v>Africa Rice Center (WARDA)</v>
      </c>
      <c r="DD21" s="4" t="str">
        <v>Africa Rice Center (WARDA)</v>
      </c>
      <c r="DE21" s="4" t="str">
        <v>Africa Rice Center (WARDA)</v>
      </c>
      <c r="DF21" s="4" t="str">
        <v>Africa Rice Center (WARDA)</v>
      </c>
      <c r="DG21" s="4" t="str">
        <v>Africa Rice Center (WARDA)</v>
      </c>
      <c r="DH21" s="4" t="str">
        <v>Africa Rice Center (WARDA)</v>
      </c>
      <c r="DI21" s="4" t="str">
        <v>Africa Rice Center (WARDA)</v>
      </c>
      <c r="DJ21" s="4" t="str">
        <v>Africa Rice Center (WARDA)</v>
      </c>
      <c r="DK21" s="4" t="str">
        <v>Africa Rice Center (WARDA)</v>
      </c>
      <c r="DL21" s="4" t="str">
        <v>Africa Rice Center (WARDA)</v>
      </c>
      <c r="DM21" s="4" t="str">
        <v>Africa Rice Center (WARDA)</v>
      </c>
      <c r="DN21" s="4" t="str">
        <v>Africa Rice Center (WARDA)</v>
      </c>
      <c r="DO21" s="4" t="str">
        <v>Africa Rice Center (WARDA)</v>
      </c>
      <c r="DP21" s="4" t="str">
        <v>Africa Rice Center (WARDA)</v>
      </c>
    </row>
    <row r="22" spans="1:120" x14ac:dyDescent="0.35">
      <c r="A22" s="4">
        <v>6.7178000000000004</v>
      </c>
      <c r="B22" s="4">
        <v>1.6719999999999999</v>
      </c>
      <c r="C22" s="4" t="s">
        <v>129</v>
      </c>
      <c r="D22" s="4" t="s">
        <v>138</v>
      </c>
      <c r="E22" s="4" t="s">
        <v>201</v>
      </c>
      <c r="F22" s="4">
        <v>800</v>
      </c>
      <c r="G22" s="4" t="str">
        <f t="shared" si="0"/>
        <v>Benin-Kinwedji</v>
      </c>
      <c r="I22" s="4" t="s">
        <v>202</v>
      </c>
      <c r="J22" s="4" t="s">
        <v>203</v>
      </c>
      <c r="K22" s="4">
        <v>4.7387509300000001</v>
      </c>
      <c r="L22" s="4">
        <v>11.17329979</v>
      </c>
      <c r="M22" s="4">
        <v>-3.2554190200000002</v>
      </c>
      <c r="N22" s="4">
        <v>1.19176996</v>
      </c>
      <c r="R22" s="4" t="str">
        <v>Ghana</v>
      </c>
      <c r="S22" s="4" t="str">
        <v>Ghana</v>
      </c>
      <c r="T22" s="4" t="str">
        <v>Ghana</v>
      </c>
      <c r="U22" s="4" t="str">
        <v>Ghana</v>
      </c>
      <c r="V22" s="4" t="str">
        <v>Ghana</v>
      </c>
      <c r="W22" s="4" t="str">
        <v>Ghana</v>
      </c>
      <c r="X22" s="4" t="str">
        <v>Ghana</v>
      </c>
      <c r="Y22" s="4" t="str">
        <v>Ghana</v>
      </c>
      <c r="Z22" s="4" t="str">
        <v>Ghana</v>
      </c>
      <c r="AA22" s="4" t="str">
        <v>Ghana</v>
      </c>
      <c r="AB22" s="4" t="str">
        <v>Ghana</v>
      </c>
      <c r="AC22" s="4" t="str">
        <v>Ghana</v>
      </c>
      <c r="AD22" s="4" t="str">
        <v>Ghana</v>
      </c>
      <c r="AE22" s="4" t="str">
        <v>Ghana</v>
      </c>
      <c r="AF22" s="4" t="str">
        <v>Ghana</v>
      </c>
      <c r="AG22" s="4" t="str">
        <v>Ghana</v>
      </c>
      <c r="AH22" s="4" t="str">
        <v>Ghana</v>
      </c>
      <c r="AJ22" s="4" t="str">
        <v>Ghana</v>
      </c>
      <c r="AK22" s="4" t="str">
        <v>Ghana</v>
      </c>
      <c r="AL22" s="4" t="str">
        <v>Ghana</v>
      </c>
      <c r="AO22" s="4" t="str">
        <v>Ghana</v>
      </c>
      <c r="AQ22" s="4" t="str">
        <v>Ghana</v>
      </c>
      <c r="AR22" s="4" t="str">
        <v>Ghana</v>
      </c>
      <c r="AS22" s="4" t="str">
        <v>Ghana</v>
      </c>
      <c r="AT22" s="4" t="str">
        <v>Ghana</v>
      </c>
      <c r="AU22" s="4" t="str">
        <v>Ghana</v>
      </c>
      <c r="AV22" s="4" t="str">
        <v>Ghana</v>
      </c>
      <c r="AW22" s="4" t="str">
        <v>Ghana</v>
      </c>
      <c r="AX22" s="4" t="str">
        <v>Ghana</v>
      </c>
      <c r="AY22" s="4" t="str">
        <v>Ghana</v>
      </c>
      <c r="BA22" s="4" t="str">
        <v>AfricaRice, Fanaye</v>
      </c>
      <c r="BB22" s="4" t="str">
        <v>AfricaRice, Fanaye</v>
      </c>
      <c r="BC22" s="4" t="str">
        <v>AfricaRice, Fanaye</v>
      </c>
      <c r="BD22" s="4" t="str">
        <v>AfricaRice, Fanaye</v>
      </c>
      <c r="BE22" s="4" t="str">
        <v>AfricaRice, Fanaye</v>
      </c>
      <c r="BF22" s="4" t="str">
        <v>AfricaRice, Fanaye</v>
      </c>
      <c r="BG22" s="4" t="str">
        <v>AfricaRice, Fanaye</v>
      </c>
      <c r="BH22" s="4" t="str">
        <v>AfricaRice, Fanaye</v>
      </c>
      <c r="BI22" s="4" t="str">
        <v>AfricaRice, Fanaye</v>
      </c>
      <c r="BJ22" s="4" t="str">
        <v>AfricaRice, Fanaye</v>
      </c>
      <c r="BK22" s="4" t="str">
        <v>AfricaRice, Fanaye</v>
      </c>
      <c r="BL22" s="4" t="str">
        <v>AfricaRice, Fanaye</v>
      </c>
      <c r="BM22" s="4" t="str">
        <v>AfricaRice, Fanaye</v>
      </c>
      <c r="BN22" s="4" t="str">
        <v>AfricaRice, Fanaye</v>
      </c>
      <c r="BO22" s="4" t="str">
        <v>AfricaRice, Fanaye</v>
      </c>
      <c r="BP22" s="4" t="str">
        <v>AfricaRice, Fanaye</v>
      </c>
      <c r="BQ22" s="4" t="str">
        <v>AfricaRice, Fanaye</v>
      </c>
      <c r="BR22" s="4" t="str">
        <v>AfricaRice, Fanaye</v>
      </c>
      <c r="BS22" s="4" t="str">
        <v>AfricaRice, Fanaye</v>
      </c>
      <c r="BT22" s="4" t="str">
        <v>AfricaRice, Fanaye</v>
      </c>
      <c r="BU22" s="4" t="str">
        <v>AfricaRice, Fanaye</v>
      </c>
      <c r="BV22" s="4" t="str">
        <v>AfricaRice, Fanaye</v>
      </c>
      <c r="BW22" s="4" t="str">
        <v>AfricaRice, Fanaye</v>
      </c>
      <c r="BX22" s="4" t="str">
        <v>AfricaRice, Fanaye</v>
      </c>
      <c r="BY22" s="4" t="str">
        <v>AfricaRice, Fanaye</v>
      </c>
      <c r="BZ22" s="4" t="str">
        <v>AfricaRice, Fanaye</v>
      </c>
      <c r="CA22" s="4" t="str">
        <v>AfricaRice, Fanaye</v>
      </c>
      <c r="CB22" s="4" t="str">
        <v>AfricaRice, Fanaye</v>
      </c>
      <c r="CC22" s="4" t="str">
        <v>AfricaRice, Fanaye</v>
      </c>
      <c r="CD22" s="4" t="str">
        <v>AfricaRice, Fanaye</v>
      </c>
      <c r="CE22" s="4" t="str">
        <v>AfricaRice, Fanaye</v>
      </c>
      <c r="CF22" s="4" t="str">
        <v>AfricaRice, Fanaye</v>
      </c>
      <c r="CG22" s="4" t="str">
        <v>AfricaRice, Fanaye</v>
      </c>
      <c r="CH22" s="4" t="str">
        <v>AfricaRice, Fanaye</v>
      </c>
      <c r="CJ22" s="4" t="str">
        <v>AfricaRice, Fanaye</v>
      </c>
      <c r="CK22" s="4" t="str">
        <v>AfricaRice, Fanaye</v>
      </c>
      <c r="CL22" s="4" t="str">
        <v>AfricaRice, Fanaye</v>
      </c>
      <c r="CM22" s="4" t="str">
        <v>AfricaRice, Fanaye</v>
      </c>
      <c r="CN22" s="4" t="str">
        <v>AfricaRice, Fanaye</v>
      </c>
      <c r="CO22" s="4" t="str">
        <v>AfricaRice, Fanaye</v>
      </c>
      <c r="CP22" s="4" t="str">
        <v>AfricaRice, Fanaye</v>
      </c>
      <c r="CQ22" s="4" t="str">
        <v>AfricaRice, Fanaye</v>
      </c>
      <c r="CR22" s="4" t="str">
        <v>AfricaRice, Fanaye</v>
      </c>
      <c r="CS22" s="4" t="str">
        <v>AfricaRice, Fanaye</v>
      </c>
      <c r="CT22" s="4" t="str">
        <v>AfricaRice, Fanaye</v>
      </c>
      <c r="CU22" s="4" t="str">
        <v>AfricaRice, Fanaye</v>
      </c>
      <c r="CV22" s="4" t="str">
        <v>AfricaRice, Fanaye</v>
      </c>
      <c r="CW22" s="4" t="str">
        <v>AfricaRice, Fanaye</v>
      </c>
      <c r="CX22" s="4" t="str">
        <v>AfricaRice, Fanaye</v>
      </c>
      <c r="CY22" s="4" t="str">
        <v>AfricaRice, Fanaye</v>
      </c>
      <c r="CZ22" s="4" t="str">
        <v>AfricaRice, Fanaye</v>
      </c>
      <c r="DA22" s="4" t="str">
        <v>AfricaRice, Fanaye</v>
      </c>
      <c r="DB22" s="4" t="str">
        <v>AfricaRice, Fanaye</v>
      </c>
      <c r="DC22" s="4" t="str">
        <v>AfricaRice, Fanaye</v>
      </c>
      <c r="DD22" s="4" t="str">
        <v>AfricaRice, Fanaye</v>
      </c>
      <c r="DE22" s="4" t="str">
        <v>AfricaRice, Fanaye</v>
      </c>
      <c r="DF22" s="4" t="str">
        <v>AfricaRice, Fanaye</v>
      </c>
      <c r="DG22" s="4" t="str">
        <v>AfricaRice, Fanaye</v>
      </c>
      <c r="DH22" s="4" t="str">
        <v>AfricaRice, Fanaye</v>
      </c>
      <c r="DI22" s="4" t="str">
        <v>AfricaRice, Fanaye</v>
      </c>
      <c r="DJ22" s="4" t="str">
        <v>AfricaRice, Fanaye</v>
      </c>
      <c r="DK22" s="4" t="str">
        <v>AfricaRice, Fanaye</v>
      </c>
      <c r="DL22" s="4" t="str">
        <v>AfricaRice, Fanaye</v>
      </c>
      <c r="DM22" s="4" t="str">
        <v>AfricaRice, Fanaye</v>
      </c>
      <c r="DN22" s="4" t="str">
        <v>AfricaRice, Fanaye</v>
      </c>
      <c r="DO22" s="4" t="str">
        <v>AfricaRice, Fanaye</v>
      </c>
      <c r="DP22" s="4" t="str">
        <v>AfricaRice, Fanaye</v>
      </c>
    </row>
    <row r="23" spans="1:120" x14ac:dyDescent="0.35">
      <c r="A23" s="4">
        <v>6.57</v>
      </c>
      <c r="B23" s="4">
        <v>1.83</v>
      </c>
      <c r="C23" s="4" t="s">
        <v>129</v>
      </c>
      <c r="D23" s="4" t="s">
        <v>204</v>
      </c>
      <c r="E23" s="4" t="s">
        <v>205</v>
      </c>
      <c r="F23" s="4">
        <v>15000</v>
      </c>
      <c r="G23" s="4" t="str">
        <f t="shared" si="0"/>
        <v>Benin-Kinwedji.Deve.Totinga</v>
      </c>
      <c r="I23" s="4" t="s">
        <v>206</v>
      </c>
      <c r="J23" s="4" t="s">
        <v>207</v>
      </c>
      <c r="K23" s="4">
        <v>7.1935529699999998</v>
      </c>
      <c r="L23" s="4">
        <v>12.69151688</v>
      </c>
      <c r="M23" s="4">
        <v>-15.076250079999999</v>
      </c>
      <c r="N23" s="4">
        <v>-7.6410708400000003</v>
      </c>
      <c r="R23" s="4" t="str">
        <v>Guinea</v>
      </c>
      <c r="S23" s="4" t="str">
        <v>Guinea</v>
      </c>
      <c r="T23" s="4" t="str">
        <v>Guinea</v>
      </c>
      <c r="U23" s="4" t="str">
        <v>Guinea</v>
      </c>
      <c r="V23" s="4" t="str">
        <v>Guinea</v>
      </c>
      <c r="W23" s="4" t="str">
        <v>Guinea</v>
      </c>
      <c r="X23" s="4" t="str">
        <v>Guinea</v>
      </c>
      <c r="Y23" s="4" t="str">
        <v>Guinea</v>
      </c>
      <c r="Z23" s="4" t="str">
        <v>Guinea</v>
      </c>
      <c r="AA23" s="4" t="str">
        <v>Guinea</v>
      </c>
      <c r="AB23" s="4" t="str">
        <v>Guinea</v>
      </c>
      <c r="AC23" s="4" t="str">
        <v>Guinea</v>
      </c>
      <c r="AD23" s="4" t="str">
        <v>Guinea</v>
      </c>
      <c r="AE23" s="4" t="str">
        <v>Guinea</v>
      </c>
      <c r="AF23" s="4" t="str">
        <v>Guinea</v>
      </c>
      <c r="AG23" s="4" t="str">
        <v>Guinea</v>
      </c>
      <c r="AH23" s="4" t="str">
        <v>Guinea</v>
      </c>
      <c r="AJ23" s="4" t="str">
        <v>Guinea</v>
      </c>
      <c r="AK23" s="4" t="str">
        <v>Guinea</v>
      </c>
      <c r="AL23" s="4" t="str">
        <v>Guinea</v>
      </c>
      <c r="AO23" s="4" t="str">
        <v>Guinea</v>
      </c>
      <c r="AQ23" s="4" t="str">
        <v>Guinea</v>
      </c>
      <c r="AR23" s="4" t="str">
        <v>Guinea</v>
      </c>
      <c r="AS23" s="4" t="str">
        <v>Guinea</v>
      </c>
      <c r="AT23" s="4" t="str">
        <v>Guinea</v>
      </c>
      <c r="AU23" s="4" t="str">
        <v>Guinea</v>
      </c>
      <c r="AV23" s="4" t="str">
        <v>Guinea</v>
      </c>
      <c r="AW23" s="4" t="str">
        <v>Guinea</v>
      </c>
      <c r="AX23" s="4" t="str">
        <v>Guinea</v>
      </c>
      <c r="AY23" s="4" t="str">
        <v>Guinea</v>
      </c>
      <c r="BA23" s="4" t="str">
        <v>AfricaRice, Ndiaye</v>
      </c>
      <c r="BB23" s="4" t="str">
        <v>AfricaRice, Ndiaye</v>
      </c>
      <c r="BC23" s="4" t="str">
        <v>AfricaRice, Ndiaye</v>
      </c>
      <c r="BD23" s="4" t="str">
        <v>AfricaRice, Ndiaye</v>
      </c>
      <c r="BE23" s="4" t="str">
        <v>AfricaRice, Ndiaye</v>
      </c>
      <c r="BF23" s="4" t="str">
        <v>AfricaRice, Ndiaye</v>
      </c>
      <c r="BG23" s="4" t="str">
        <v>AfricaRice, Ndiaye</v>
      </c>
      <c r="BH23" s="4" t="str">
        <v>AfricaRice, Ndiaye</v>
      </c>
      <c r="BI23" s="4" t="str">
        <v>AfricaRice, Ndiaye</v>
      </c>
      <c r="BJ23" s="4" t="str">
        <v>AfricaRice, Ndiaye</v>
      </c>
      <c r="BK23" s="4" t="str">
        <v>AfricaRice, Ndiaye</v>
      </c>
      <c r="BL23" s="4" t="str">
        <v>AfricaRice, Ndiaye</v>
      </c>
      <c r="BM23" s="4" t="str">
        <v>AfricaRice, Ndiaye</v>
      </c>
      <c r="BN23" s="4" t="str">
        <v>AfricaRice, Ndiaye</v>
      </c>
      <c r="BO23" s="4" t="str">
        <v>AfricaRice, Ndiaye</v>
      </c>
      <c r="BP23" s="4" t="str">
        <v>AfricaRice, Ndiaye</v>
      </c>
      <c r="BQ23" s="4" t="str">
        <v>AfricaRice, Ndiaye</v>
      </c>
      <c r="BR23" s="4" t="str">
        <v>AfricaRice, Ndiaye</v>
      </c>
      <c r="BS23" s="4" t="str">
        <v>AfricaRice, Ndiaye</v>
      </c>
      <c r="BT23" s="4" t="str">
        <v>AfricaRice, Ndiaye</v>
      </c>
      <c r="BU23" s="4" t="str">
        <v>AfricaRice, Ndiaye</v>
      </c>
      <c r="BV23" s="4" t="str">
        <v>AfricaRice, Ndiaye</v>
      </c>
      <c r="BW23" s="4" t="str">
        <v>AfricaRice, Ndiaye</v>
      </c>
      <c r="BX23" s="4" t="str">
        <v>AfricaRice, Ndiaye</v>
      </c>
      <c r="BY23" s="4" t="str">
        <v>AfricaRice, Ndiaye</v>
      </c>
      <c r="BZ23" s="4" t="str">
        <v>AfricaRice, Ndiaye</v>
      </c>
      <c r="CA23" s="4" t="str">
        <v>AfricaRice, Ndiaye</v>
      </c>
      <c r="CB23" s="4" t="str">
        <v>AfricaRice, Ndiaye</v>
      </c>
      <c r="CC23" s="4" t="str">
        <v>AfricaRice, Ndiaye</v>
      </c>
      <c r="CD23" s="4" t="str">
        <v>AfricaRice, Ndiaye</v>
      </c>
      <c r="CE23" s="4" t="str">
        <v>AfricaRice, Ndiaye</v>
      </c>
      <c r="CF23" s="4" t="str">
        <v>AfricaRice, Ndiaye</v>
      </c>
      <c r="CG23" s="4" t="str">
        <v>AfricaRice, Ndiaye</v>
      </c>
      <c r="CH23" s="4" t="str">
        <v>AfricaRice, Ndiaye</v>
      </c>
      <c r="CJ23" s="4" t="str">
        <v>AfricaRice, Ndiaye</v>
      </c>
      <c r="CK23" s="4" t="str">
        <v>AfricaRice, Ndiaye</v>
      </c>
      <c r="CL23" s="4" t="str">
        <v>AfricaRice, Ndiaye</v>
      </c>
      <c r="CM23" s="4" t="str">
        <v>AfricaRice, Ndiaye</v>
      </c>
      <c r="CN23" s="4" t="str">
        <v>AfricaRice, Ndiaye</v>
      </c>
      <c r="CO23" s="4" t="str">
        <v>AfricaRice, Ndiaye</v>
      </c>
      <c r="CP23" s="4" t="str">
        <v>AfricaRice, Ndiaye</v>
      </c>
      <c r="CQ23" s="4" t="str">
        <v>AfricaRice, Ndiaye</v>
      </c>
      <c r="CR23" s="4" t="str">
        <v>AfricaRice, Ndiaye</v>
      </c>
      <c r="CS23" s="4" t="str">
        <v>AfricaRice, Ndiaye</v>
      </c>
      <c r="CT23" s="4" t="str">
        <v>AfricaRice, Ndiaye</v>
      </c>
      <c r="CU23" s="4" t="str">
        <v>AfricaRice, Ndiaye</v>
      </c>
      <c r="CV23" s="4" t="str">
        <v>AfricaRice, Ndiaye</v>
      </c>
      <c r="CW23" s="4" t="str">
        <v>AfricaRice, Ndiaye</v>
      </c>
      <c r="CX23" s="4" t="str">
        <v>AfricaRice, Ndiaye</v>
      </c>
      <c r="CY23" s="4" t="str">
        <v>AfricaRice, Ndiaye</v>
      </c>
      <c r="CZ23" s="4" t="str">
        <v>AfricaRice, Ndiaye</v>
      </c>
      <c r="DA23" s="4" t="str">
        <v>AfricaRice, Ndiaye</v>
      </c>
      <c r="DB23" s="4" t="str">
        <v>AfricaRice, Ndiaye</v>
      </c>
      <c r="DC23" s="4" t="str">
        <v>AfricaRice, Ndiaye</v>
      </c>
      <c r="DD23" s="4" t="str">
        <v>AfricaRice, Ndiaye</v>
      </c>
      <c r="DE23" s="4" t="str">
        <v>AfricaRice, Ndiaye</v>
      </c>
      <c r="DF23" s="4" t="str">
        <v>AfricaRice, Ndiaye</v>
      </c>
      <c r="DG23" s="4" t="str">
        <v>AfricaRice, Ndiaye</v>
      </c>
      <c r="DH23" s="4" t="str">
        <v>AfricaRice, Ndiaye</v>
      </c>
      <c r="DI23" s="4" t="str">
        <v>AfricaRice, Ndiaye</v>
      </c>
      <c r="DJ23" s="4" t="str">
        <v>AfricaRice, Ndiaye</v>
      </c>
      <c r="DK23" s="4" t="str">
        <v>AfricaRice, Ndiaye</v>
      </c>
      <c r="DL23" s="4" t="str">
        <v>AfricaRice, Ndiaye</v>
      </c>
      <c r="DM23" s="4" t="str">
        <v>AfricaRice, Ndiaye</v>
      </c>
      <c r="DN23" s="4" t="str">
        <v>AfricaRice, Ndiaye</v>
      </c>
      <c r="DO23" s="4" t="str">
        <v>AfricaRice, Ndiaye</v>
      </c>
      <c r="DP23" s="4" t="str">
        <v>AfricaRice, Ndiaye</v>
      </c>
    </row>
    <row r="24" spans="1:120" x14ac:dyDescent="0.35">
      <c r="A24" s="4">
        <v>7.2</v>
      </c>
      <c r="B24" s="4">
        <v>2.29</v>
      </c>
      <c r="C24" s="4" t="s">
        <v>129</v>
      </c>
      <c r="D24" s="4" t="s">
        <v>130</v>
      </c>
      <c r="E24" s="4" t="s">
        <v>208</v>
      </c>
      <c r="F24" s="4">
        <v>150</v>
      </c>
      <c r="G24" s="4" t="str">
        <f t="shared" si="0"/>
        <v>Benin-Koussin-Lele.Bame.Zonmon</v>
      </c>
      <c r="I24" s="4" t="s">
        <v>209</v>
      </c>
      <c r="J24" s="4" t="s">
        <v>210</v>
      </c>
      <c r="K24" s="4">
        <v>10.864306450000001</v>
      </c>
      <c r="L24" s="4">
        <v>12.685440059999999</v>
      </c>
      <c r="M24" s="4">
        <v>-16.714891430000002</v>
      </c>
      <c r="N24" s="4">
        <v>-13.636520389999999</v>
      </c>
      <c r="R24" s="4" t="str">
        <v>Guinea Bissau</v>
      </c>
      <c r="S24" s="4" t="str">
        <v>Guinea Bissau</v>
      </c>
      <c r="T24" s="4" t="str">
        <v>Guinea Bissau</v>
      </c>
      <c r="U24" s="4" t="str">
        <v>Guinea Bissau</v>
      </c>
      <c r="V24" s="4" t="str">
        <v>Guinea Bissau</v>
      </c>
      <c r="W24" s="4" t="str">
        <v>Guinea Bissau</v>
      </c>
      <c r="X24" s="4" t="str">
        <v>Guinea Bissau</v>
      </c>
      <c r="Y24" s="4" t="str">
        <v>Guinea Bissau</v>
      </c>
      <c r="Z24" s="4" t="str">
        <v>Guinea Bissau</v>
      </c>
      <c r="AA24" s="4" t="str">
        <v>Guinea Bissau</v>
      </c>
      <c r="AB24" s="4" t="str">
        <v>Guinea Bissau</v>
      </c>
      <c r="AC24" s="4" t="str">
        <v>Guinea Bissau</v>
      </c>
      <c r="AD24" s="4" t="str">
        <v>Guinea Bissau</v>
      </c>
      <c r="AE24" s="4" t="str">
        <v>Guinea Bissau</v>
      </c>
      <c r="AF24" s="4" t="str">
        <v>Guinea Bissau</v>
      </c>
      <c r="AG24" s="4" t="str">
        <v>Guinea Bissau</v>
      </c>
      <c r="AH24" s="4" t="str">
        <v>Guinea Bissau</v>
      </c>
      <c r="AJ24" s="4" t="str">
        <v>Guinea Bissau</v>
      </c>
      <c r="AK24" s="4" t="str">
        <v>Guinea Bissau</v>
      </c>
      <c r="AL24" s="4" t="str">
        <v>Guinea Bissau</v>
      </c>
      <c r="AO24" s="4" t="str">
        <v>Guinea Bissau</v>
      </c>
      <c r="AQ24" s="4" t="str">
        <v>Guinea Bissau</v>
      </c>
      <c r="AR24" s="4" t="str">
        <v>Guinea Bissau</v>
      </c>
      <c r="AS24" s="4" t="str">
        <v>Guinea Bissau</v>
      </c>
      <c r="AT24" s="4" t="str">
        <v>Guinea Bissau</v>
      </c>
      <c r="AU24" s="4" t="str">
        <v>Guinea Bissau</v>
      </c>
      <c r="AV24" s="4" t="str">
        <v>Guinea Bissau</v>
      </c>
      <c r="AW24" s="4" t="str">
        <v>Guinea Bissau</v>
      </c>
      <c r="AX24" s="4" t="str">
        <v>Guinea Bissau</v>
      </c>
      <c r="AY24" s="4" t="str">
        <v>Guinea Bissau</v>
      </c>
      <c r="BA24" s="4" t="str">
        <v>AfricaRice, Togoudo</v>
      </c>
      <c r="BB24" s="4" t="str">
        <v>AfricaRice, Togoudo</v>
      </c>
      <c r="BC24" s="4" t="str">
        <v>AfricaRice, Togoudo</v>
      </c>
      <c r="BD24" s="4" t="str">
        <v>AfricaRice, Togoudo</v>
      </c>
      <c r="BE24" s="4" t="str">
        <v>AfricaRice, Togoudo</v>
      </c>
      <c r="BF24" s="4" t="str">
        <v>AfricaRice, Togoudo</v>
      </c>
      <c r="BG24" s="4" t="str">
        <v>AfricaRice, Togoudo</v>
      </c>
      <c r="BH24" s="4" t="str">
        <v>AfricaRice, Togoudo</v>
      </c>
      <c r="BI24" s="4" t="str">
        <v>AfricaRice, Togoudo</v>
      </c>
      <c r="BJ24" s="4" t="str">
        <v>AfricaRice, Togoudo</v>
      </c>
      <c r="BK24" s="4" t="str">
        <v>AfricaRice, Togoudo</v>
      </c>
      <c r="BL24" s="4" t="str">
        <v>AfricaRice, Togoudo</v>
      </c>
      <c r="BM24" s="4" t="str">
        <v>AfricaRice, Togoudo</v>
      </c>
      <c r="BN24" s="4" t="str">
        <v>AfricaRice, Togoudo</v>
      </c>
      <c r="BO24" s="4" t="str">
        <v>AfricaRice, Togoudo</v>
      </c>
      <c r="BP24" s="4" t="str">
        <v>AfricaRice, Togoudo</v>
      </c>
      <c r="BQ24" s="4" t="str">
        <v>AfricaRice, Togoudo</v>
      </c>
      <c r="BR24" s="4" t="str">
        <v>AfricaRice, Togoudo</v>
      </c>
      <c r="BS24" s="4" t="str">
        <v>AfricaRice, Togoudo</v>
      </c>
      <c r="BT24" s="4" t="str">
        <v>AfricaRice, Togoudo</v>
      </c>
      <c r="BU24" s="4" t="str">
        <v>AfricaRice, Togoudo</v>
      </c>
      <c r="BV24" s="4" t="str">
        <v>AfricaRice, Togoudo</v>
      </c>
      <c r="BW24" s="4" t="str">
        <v>AfricaRice, Togoudo</v>
      </c>
      <c r="BX24" s="4" t="str">
        <v>AfricaRice, Togoudo</v>
      </c>
      <c r="BY24" s="4" t="str">
        <v>AfricaRice, Togoudo</v>
      </c>
      <c r="BZ24" s="4" t="str">
        <v>AfricaRice, Togoudo</v>
      </c>
      <c r="CA24" s="4" t="str">
        <v>AfricaRice, Togoudo</v>
      </c>
      <c r="CB24" s="4" t="str">
        <v>AfricaRice, Togoudo</v>
      </c>
      <c r="CC24" s="4" t="str">
        <v>AfricaRice, Togoudo</v>
      </c>
      <c r="CD24" s="4" t="str">
        <v>AfricaRice, Togoudo</v>
      </c>
      <c r="CE24" s="4" t="str">
        <v>AfricaRice, Togoudo</v>
      </c>
      <c r="CF24" s="4" t="str">
        <v>AfricaRice, Togoudo</v>
      </c>
      <c r="CG24" s="4" t="str">
        <v>AfricaRice, Togoudo</v>
      </c>
      <c r="CH24" s="4" t="str">
        <v>AfricaRice, Togoudo</v>
      </c>
      <c r="CJ24" s="4" t="str">
        <v>AfricaRice, Togoudo</v>
      </c>
      <c r="CK24" s="4" t="str">
        <v>AfricaRice, Togoudo</v>
      </c>
      <c r="CL24" s="4" t="str">
        <v>AfricaRice, Togoudo</v>
      </c>
      <c r="CM24" s="4" t="str">
        <v>AfricaRice, Togoudo</v>
      </c>
      <c r="CN24" s="4" t="str">
        <v>AfricaRice, Togoudo</v>
      </c>
      <c r="CO24" s="4" t="str">
        <v>AfricaRice, Togoudo</v>
      </c>
      <c r="CP24" s="4" t="str">
        <v>AfricaRice, Togoudo</v>
      </c>
      <c r="CQ24" s="4" t="str">
        <v>AfricaRice, Togoudo</v>
      </c>
      <c r="CR24" s="4" t="str">
        <v>AfricaRice, Togoudo</v>
      </c>
      <c r="CS24" s="4" t="str">
        <v>AfricaRice, Togoudo</v>
      </c>
      <c r="CT24" s="4" t="str">
        <v>AfricaRice, Togoudo</v>
      </c>
      <c r="CU24" s="4" t="str">
        <v>AfricaRice, Togoudo</v>
      </c>
      <c r="CV24" s="4" t="str">
        <v>AfricaRice, Togoudo</v>
      </c>
      <c r="CW24" s="4" t="str">
        <v>AfricaRice, Togoudo</v>
      </c>
      <c r="CX24" s="4" t="str">
        <v>AfricaRice, Togoudo</v>
      </c>
      <c r="CY24" s="4" t="str">
        <v>AfricaRice, Togoudo</v>
      </c>
      <c r="CZ24" s="4" t="str">
        <v>AfricaRice, Togoudo</v>
      </c>
      <c r="DA24" s="4" t="str">
        <v>AfricaRice, Togoudo</v>
      </c>
      <c r="DB24" s="4" t="str">
        <v>AfricaRice, Togoudo</v>
      </c>
      <c r="DC24" s="4" t="str">
        <v>AfricaRice, Togoudo</v>
      </c>
      <c r="DD24" s="4" t="str">
        <v>AfricaRice, Togoudo</v>
      </c>
      <c r="DE24" s="4" t="str">
        <v>AfricaRice, Togoudo</v>
      </c>
      <c r="DF24" s="4" t="str">
        <v>AfricaRice, Togoudo</v>
      </c>
      <c r="DG24" s="4" t="str">
        <v>AfricaRice, Togoudo</v>
      </c>
      <c r="DH24" s="4" t="str">
        <v>AfricaRice, Togoudo</v>
      </c>
      <c r="DI24" s="4" t="str">
        <v>AfricaRice, Togoudo</v>
      </c>
      <c r="DJ24" s="4" t="str">
        <v>AfricaRice, Togoudo</v>
      </c>
      <c r="DK24" s="4" t="str">
        <v>AfricaRice, Togoudo</v>
      </c>
      <c r="DL24" s="4" t="str">
        <v>AfricaRice, Togoudo</v>
      </c>
      <c r="DM24" s="4" t="str">
        <v>AfricaRice, Togoudo</v>
      </c>
      <c r="DN24" s="4" t="str">
        <v>AfricaRice, Togoudo</v>
      </c>
      <c r="DO24" s="4" t="str">
        <v>AfricaRice, Togoudo</v>
      </c>
      <c r="DP24" s="4" t="str">
        <v>AfricaRice, Togoudo</v>
      </c>
    </row>
    <row r="25" spans="1:120" x14ac:dyDescent="0.35">
      <c r="A25" s="4">
        <v>6.6211000000000002</v>
      </c>
      <c r="B25" s="4">
        <v>2.2370999999999999</v>
      </c>
      <c r="C25" s="4" t="s">
        <v>129</v>
      </c>
      <c r="D25" s="4" t="s">
        <v>138</v>
      </c>
      <c r="E25" s="4" t="s">
        <v>211</v>
      </c>
      <c r="F25" s="4">
        <v>500</v>
      </c>
      <c r="G25" s="4" t="str">
        <f t="shared" si="0"/>
        <v>Benin-Lycé Agricole Médji de Sekou</v>
      </c>
      <c r="I25" s="4" t="s">
        <v>212</v>
      </c>
      <c r="J25" s="4" t="s">
        <v>213</v>
      </c>
      <c r="K25" s="4">
        <v>4.3618068699999997</v>
      </c>
      <c r="L25" s="4">
        <v>10.73663998</v>
      </c>
      <c r="M25" s="4">
        <v>-8.5993022900000007</v>
      </c>
      <c r="N25" s="4">
        <v>-2.4948968900000001</v>
      </c>
      <c r="R25" s="4" t="str">
        <v>Ivory Coast</v>
      </c>
      <c r="S25" s="4" t="str">
        <v>Ivory Coast</v>
      </c>
      <c r="T25" s="4" t="str">
        <v>Ivory Coast</v>
      </c>
      <c r="U25" s="4" t="str">
        <v>Ivory Coast</v>
      </c>
      <c r="V25" s="4" t="str">
        <v>Ivory Coast</v>
      </c>
      <c r="W25" s="4" t="str">
        <v>Ivory Coast</v>
      </c>
      <c r="X25" s="4" t="str">
        <v>Ivory Coast</v>
      </c>
      <c r="Y25" s="4" t="str">
        <v>Ivory Coast</v>
      </c>
      <c r="Z25" s="4" t="str">
        <v>Ivory Coast</v>
      </c>
      <c r="AA25" s="4" t="str">
        <v>Ivory Coast</v>
      </c>
      <c r="AB25" s="4" t="str">
        <v>Ivory Coast</v>
      </c>
      <c r="AC25" s="4" t="str">
        <v>Ivory Coast</v>
      </c>
      <c r="AD25" s="4" t="str">
        <v>Ivory Coast</v>
      </c>
      <c r="AE25" s="4" t="str">
        <v>Ivory Coast</v>
      </c>
      <c r="AF25" s="4" t="str">
        <v>Ivory Coast</v>
      </c>
      <c r="AG25" s="4" t="str">
        <v>Ivory Coast</v>
      </c>
      <c r="AH25" s="4" t="str">
        <v>Ivory Coast</v>
      </c>
      <c r="AJ25" s="4" t="str">
        <v>Ivory Coast</v>
      </c>
      <c r="AK25" s="4" t="str">
        <v>Ivory Coast</v>
      </c>
      <c r="AL25" s="4" t="str">
        <v>Ivory Coast</v>
      </c>
      <c r="AO25" s="4" t="str">
        <v>Ivory Coast</v>
      </c>
      <c r="AQ25" s="4" t="str">
        <v>Ivory Coast</v>
      </c>
      <c r="AR25" s="4" t="str">
        <v>Ivory Coast</v>
      </c>
      <c r="AS25" s="4" t="str">
        <v>Ivory Coast</v>
      </c>
      <c r="AT25" s="4" t="str">
        <v>Ivory Coast</v>
      </c>
      <c r="AU25" s="4" t="str">
        <v>Ivory Coast</v>
      </c>
      <c r="AV25" s="4" t="str">
        <v>Ivory Coast</v>
      </c>
      <c r="AW25" s="4" t="str">
        <v>Ivory Coast</v>
      </c>
      <c r="AX25" s="4" t="str">
        <v>Ivory Coast</v>
      </c>
      <c r="AY25" s="4" t="str">
        <v>Ivory Coast</v>
      </c>
      <c r="BA25" s="4" t="str">
        <v>Afrique Centrale</v>
      </c>
      <c r="BB25" s="4" t="str">
        <v>Afrique Centrale</v>
      </c>
      <c r="BC25" s="4" t="str">
        <v>Afrique Centrale</v>
      </c>
      <c r="BD25" s="4" t="str">
        <v>Afrique Centrale</v>
      </c>
      <c r="BE25" s="4" t="str">
        <v>Afrique Centrale</v>
      </c>
      <c r="BF25" s="4" t="str">
        <v>Afrique Centrale</v>
      </c>
      <c r="BG25" s="4" t="str">
        <v>Afrique Centrale</v>
      </c>
      <c r="BH25" s="4" t="str">
        <v>Afrique Centrale</v>
      </c>
      <c r="BI25" s="4" t="str">
        <v>Afrique Centrale</v>
      </c>
      <c r="BJ25" s="4" t="str">
        <v>Afrique Centrale</v>
      </c>
      <c r="BK25" s="4" t="str">
        <v>Afrique Centrale</v>
      </c>
      <c r="BL25" s="4" t="str">
        <v>Afrique Centrale</v>
      </c>
      <c r="BM25" s="4" t="str">
        <v>Afrique Centrale</v>
      </c>
      <c r="BN25" s="4" t="str">
        <v>Afrique Centrale</v>
      </c>
      <c r="BO25" s="4" t="str">
        <v>Afrique Centrale</v>
      </c>
      <c r="BP25" s="4" t="str">
        <v>Afrique Centrale</v>
      </c>
      <c r="BQ25" s="4" t="str">
        <v>Afrique Centrale</v>
      </c>
      <c r="BR25" s="4" t="str">
        <v>Afrique Centrale</v>
      </c>
      <c r="BS25" s="4" t="str">
        <v>Afrique Centrale</v>
      </c>
      <c r="BT25" s="4" t="str">
        <v>Afrique Centrale</v>
      </c>
      <c r="BU25" s="4" t="str">
        <v>Afrique Centrale</v>
      </c>
      <c r="BV25" s="4" t="str">
        <v>Afrique Centrale</v>
      </c>
      <c r="BW25" s="4" t="str">
        <v>Afrique Centrale</v>
      </c>
      <c r="BX25" s="4" t="str">
        <v>Afrique Centrale</v>
      </c>
      <c r="BY25" s="4" t="str">
        <v>Afrique Centrale</v>
      </c>
      <c r="BZ25" s="4" t="str">
        <v>Afrique Centrale</v>
      </c>
      <c r="CA25" s="4" t="str">
        <v>Afrique Centrale</v>
      </c>
      <c r="CB25" s="4" t="str">
        <v>Afrique Centrale</v>
      </c>
      <c r="CC25" s="4" t="str">
        <v>Afrique Centrale</v>
      </c>
      <c r="CD25" s="4" t="str">
        <v>Afrique Centrale</v>
      </c>
      <c r="CE25" s="4" t="str">
        <v>Afrique Centrale</v>
      </c>
      <c r="CF25" s="4" t="str">
        <v>Afrique Centrale</v>
      </c>
      <c r="CG25" s="4" t="str">
        <v>Afrique Centrale</v>
      </c>
      <c r="CH25" s="4" t="str">
        <v>Afrique Centrale</v>
      </c>
      <c r="CJ25" s="4" t="str">
        <v>Afrique Centrale</v>
      </c>
      <c r="CK25" s="4" t="str">
        <v>Afrique Centrale</v>
      </c>
      <c r="CL25" s="4" t="str">
        <v>Afrique Centrale</v>
      </c>
      <c r="CM25" s="4" t="str">
        <v>Afrique Centrale</v>
      </c>
      <c r="CN25" s="4" t="str">
        <v>Afrique Centrale</v>
      </c>
      <c r="CO25" s="4" t="str">
        <v>Afrique Centrale</v>
      </c>
      <c r="CP25" s="4" t="str">
        <v>Afrique Centrale</v>
      </c>
      <c r="CQ25" s="4" t="str">
        <v>Afrique Centrale</v>
      </c>
      <c r="CR25" s="4" t="str">
        <v>Afrique Centrale</v>
      </c>
      <c r="CS25" s="4" t="str">
        <v>Afrique Centrale</v>
      </c>
      <c r="CT25" s="4" t="str">
        <v>Afrique Centrale</v>
      </c>
      <c r="CU25" s="4" t="str">
        <v>Afrique Centrale</v>
      </c>
      <c r="CV25" s="4" t="str">
        <v>Afrique Centrale</v>
      </c>
      <c r="CW25" s="4" t="str">
        <v>Afrique Centrale</v>
      </c>
      <c r="CX25" s="4" t="str">
        <v>Afrique Centrale</v>
      </c>
      <c r="CY25" s="4" t="str">
        <v>Afrique Centrale</v>
      </c>
      <c r="CZ25" s="4" t="str">
        <v>Afrique Centrale</v>
      </c>
      <c r="DA25" s="4" t="str">
        <v>Afrique Centrale</v>
      </c>
      <c r="DB25" s="4" t="str">
        <v>Afrique Centrale</v>
      </c>
      <c r="DC25" s="4" t="str">
        <v>Afrique Centrale</v>
      </c>
      <c r="DD25" s="4" t="str">
        <v>Afrique Centrale</v>
      </c>
      <c r="DE25" s="4" t="str">
        <v>Afrique Centrale</v>
      </c>
      <c r="DF25" s="4" t="str">
        <v>Afrique Centrale</v>
      </c>
      <c r="DG25" s="4" t="str">
        <v>Afrique Centrale</v>
      </c>
      <c r="DH25" s="4" t="str">
        <v>Afrique Centrale</v>
      </c>
      <c r="DI25" s="4" t="str">
        <v>Afrique Centrale</v>
      </c>
      <c r="DJ25" s="4" t="str">
        <v>Afrique Centrale</v>
      </c>
      <c r="DK25" s="4" t="str">
        <v>Afrique Centrale</v>
      </c>
      <c r="DL25" s="4" t="str">
        <v>Afrique Centrale</v>
      </c>
      <c r="DM25" s="4" t="str">
        <v>Afrique Centrale</v>
      </c>
      <c r="DN25" s="4" t="str">
        <v>Afrique Centrale</v>
      </c>
      <c r="DO25" s="4" t="str">
        <v>Afrique Centrale</v>
      </c>
      <c r="DP25" s="4" t="str">
        <v>Afrique Centrale</v>
      </c>
    </row>
    <row r="26" spans="1:120" x14ac:dyDescent="0.35">
      <c r="A26" s="4">
        <v>8.2083300000000001</v>
      </c>
      <c r="B26" s="4">
        <v>2.4583300000000001</v>
      </c>
      <c r="C26" s="4" t="s">
        <v>129</v>
      </c>
      <c r="D26" s="4" t="s">
        <v>130</v>
      </c>
      <c r="E26" s="4" t="s">
        <v>214</v>
      </c>
      <c r="F26" s="4">
        <v>438</v>
      </c>
      <c r="G26" s="4" t="str">
        <f t="shared" si="0"/>
        <v>Benin-Miniffi</v>
      </c>
      <c r="I26" s="4" t="s">
        <v>215</v>
      </c>
      <c r="J26" s="4" t="s">
        <v>216</v>
      </c>
      <c r="K26" s="4">
        <v>-4.7204170200000002</v>
      </c>
      <c r="L26" s="4">
        <v>5.0611658100000003</v>
      </c>
      <c r="M26" s="4">
        <v>33.909587860000002</v>
      </c>
      <c r="N26" s="4">
        <v>41.92621613</v>
      </c>
      <c r="R26" s="4" t="str">
        <v>Kenya</v>
      </c>
      <c r="S26" s="4" t="str">
        <v>Kenya</v>
      </c>
      <c r="T26" s="4" t="str">
        <v>Kenya</v>
      </c>
      <c r="U26" s="4" t="str">
        <v>Kenya</v>
      </c>
      <c r="V26" s="4" t="str">
        <v>Kenya</v>
      </c>
      <c r="W26" s="4" t="str">
        <v>Kenya</v>
      </c>
      <c r="X26" s="4" t="str">
        <v>Kenya</v>
      </c>
      <c r="Y26" s="4" t="str">
        <v>Kenya</v>
      </c>
      <c r="Z26" s="4" t="str">
        <v>Kenya</v>
      </c>
      <c r="AA26" s="4" t="str">
        <v>Kenya</v>
      </c>
      <c r="AB26" s="4" t="str">
        <v>Kenya</v>
      </c>
      <c r="AC26" s="4" t="str">
        <v>Kenya</v>
      </c>
      <c r="AD26" s="4" t="str">
        <v>Kenya</v>
      </c>
      <c r="AE26" s="4" t="str">
        <v>Kenya</v>
      </c>
      <c r="AF26" s="4" t="str">
        <v>Kenya</v>
      </c>
      <c r="AG26" s="4" t="str">
        <v>Kenya</v>
      </c>
      <c r="AH26" s="4" t="str">
        <v>Kenya</v>
      </c>
      <c r="AJ26" s="4" t="str">
        <v>Kenya</v>
      </c>
      <c r="AK26" s="4" t="str">
        <v>Kenya</v>
      </c>
      <c r="AL26" s="4" t="str">
        <v>Kenya</v>
      </c>
      <c r="AO26" s="4" t="str">
        <v>Kenya</v>
      </c>
      <c r="AQ26" s="4" t="str">
        <v>Kenya</v>
      </c>
      <c r="AR26" s="4" t="str">
        <v>Kenya</v>
      </c>
      <c r="AS26" s="4" t="str">
        <v>Kenya</v>
      </c>
      <c r="AT26" s="4" t="str">
        <v>Kenya</v>
      </c>
      <c r="AU26" s="4" t="str">
        <v>Kenya</v>
      </c>
      <c r="AV26" s="4" t="str">
        <v>Kenya</v>
      </c>
      <c r="AW26" s="4" t="str">
        <v>Kenya</v>
      </c>
      <c r="AX26" s="4" t="str">
        <v>Kenya</v>
      </c>
      <c r="AY26" s="4" t="str">
        <v>Kenya</v>
      </c>
      <c r="BA26" s="4" t="str">
        <v>Agbe Goat Research Station, Tembien</v>
      </c>
      <c r="BB26" s="4" t="str">
        <v>Agbe Goat Research Station, Tembien</v>
      </c>
      <c r="BC26" s="4" t="str">
        <v>Agbe Goat Research Station, Tembien</v>
      </c>
      <c r="BD26" s="4" t="str">
        <v>Agbe Goat Research Station, Tembien</v>
      </c>
      <c r="BE26" s="4" t="str">
        <v>Agbe Goat Research Station, Tembien</v>
      </c>
      <c r="BF26" s="4" t="str">
        <v>Agbe Goat Research Station, Tembien</v>
      </c>
      <c r="BG26" s="4" t="str">
        <v>Agbe Goat Research Station, Tembien</v>
      </c>
      <c r="BH26" s="4" t="str">
        <v>Agbe Goat Research Station, Tembien</v>
      </c>
      <c r="BI26" s="4" t="str">
        <v>Agbe Goat Research Station, Tembien</v>
      </c>
      <c r="BJ26" s="4" t="str">
        <v>Agbe Goat Research Station, Tembien</v>
      </c>
      <c r="BK26" s="4" t="str">
        <v>Agbe Goat Research Station, Tembien</v>
      </c>
      <c r="BL26" s="4" t="str">
        <v>Agbe Goat Research Station, Tembien</v>
      </c>
      <c r="BM26" s="4" t="str">
        <v>Agbe Goat Research Station, Tembien</v>
      </c>
      <c r="BN26" s="4" t="str">
        <v>Agbe Goat Research Station, Tembien</v>
      </c>
      <c r="BO26" s="4" t="str">
        <v>Agbe Goat Research Station, Tembien</v>
      </c>
      <c r="BP26" s="4" t="str">
        <v>Agbe Goat Research Station, Tembien</v>
      </c>
      <c r="BQ26" s="4" t="str">
        <v>Agbe Goat Research Station, Tembien</v>
      </c>
      <c r="BR26" s="4" t="str">
        <v>Agbe Goat Research Station, Tembien</v>
      </c>
      <c r="BS26" s="4" t="str">
        <v>Agbe Goat Research Station, Tembien</v>
      </c>
      <c r="BT26" s="4" t="str">
        <v>Agbe Goat Research Station, Tembien</v>
      </c>
      <c r="BU26" s="4" t="str">
        <v>Agbe Goat Research Station, Tembien</v>
      </c>
      <c r="BV26" s="4" t="str">
        <v>Agbe Goat Research Station, Tembien</v>
      </c>
      <c r="BW26" s="4" t="str">
        <v>Agbe Goat Research Station, Tembien</v>
      </c>
      <c r="BX26" s="4" t="str">
        <v>Agbe Goat Research Station, Tembien</v>
      </c>
      <c r="BY26" s="4" t="str">
        <v>Agbe Goat Research Station, Tembien</v>
      </c>
      <c r="BZ26" s="4" t="str">
        <v>Agbe Goat Research Station, Tembien</v>
      </c>
      <c r="CA26" s="4" t="str">
        <v>Agbe Goat Research Station, Tembien</v>
      </c>
      <c r="CB26" s="4" t="str">
        <v>Agbe Goat Research Station, Tembien</v>
      </c>
      <c r="CC26" s="4" t="str">
        <v>Agbe Goat Research Station, Tembien</v>
      </c>
      <c r="CD26" s="4" t="str">
        <v>Agbe Goat Research Station, Tembien</v>
      </c>
      <c r="CE26" s="4" t="str">
        <v>Agbe Goat Research Station, Tembien</v>
      </c>
      <c r="CF26" s="4" t="str">
        <v>Agbe Goat Research Station, Tembien</v>
      </c>
      <c r="CG26" s="4" t="str">
        <v>Agbe Goat Research Station, Tembien</v>
      </c>
      <c r="CH26" s="4" t="str">
        <v>Agbe Goat Research Station, Tembien</v>
      </c>
      <c r="CJ26" s="4" t="str">
        <v>Agbe Goat Research Station, Tembien</v>
      </c>
      <c r="CK26" s="4" t="str">
        <v>Agbe Goat Research Station, Tembien</v>
      </c>
      <c r="CL26" s="4" t="str">
        <v>Agbe Goat Research Station, Tembien</v>
      </c>
      <c r="CM26" s="4" t="str">
        <v>Agbe Goat Research Station, Tembien</v>
      </c>
      <c r="CN26" s="4" t="str">
        <v>Agbe Goat Research Station, Tembien</v>
      </c>
      <c r="CO26" s="4" t="str">
        <v>Agbe Goat Research Station, Tembien</v>
      </c>
      <c r="CP26" s="4" t="str">
        <v>Agbe Goat Research Station, Tembien</v>
      </c>
      <c r="CQ26" s="4" t="str">
        <v>Agbe Goat Research Station, Tembien</v>
      </c>
      <c r="CR26" s="4" t="str">
        <v>Agbe Goat Research Station, Tembien</v>
      </c>
      <c r="CS26" s="4" t="str">
        <v>Agbe Goat Research Station, Tembien</v>
      </c>
      <c r="CT26" s="4" t="str">
        <v>Agbe Goat Research Station, Tembien</v>
      </c>
      <c r="CU26" s="4" t="str">
        <v>Agbe Goat Research Station, Tembien</v>
      </c>
      <c r="CV26" s="4" t="str">
        <v>Agbe Goat Research Station, Tembien</v>
      </c>
      <c r="CW26" s="4" t="str">
        <v>Agbe Goat Research Station, Tembien</v>
      </c>
      <c r="CX26" s="4" t="str">
        <v>Agbe Goat Research Station, Tembien</v>
      </c>
      <c r="CY26" s="4" t="str">
        <v>Agbe Goat Research Station, Tembien</v>
      </c>
      <c r="CZ26" s="4" t="str">
        <v>Agbe Goat Research Station, Tembien</v>
      </c>
      <c r="DA26" s="4" t="str">
        <v>Agbe Goat Research Station, Tembien</v>
      </c>
      <c r="DB26" s="4" t="str">
        <v>Agbe Goat Research Station, Tembien</v>
      </c>
      <c r="DC26" s="4" t="str">
        <v>Agbe Goat Research Station, Tembien</v>
      </c>
      <c r="DD26" s="4" t="str">
        <v>Agbe Goat Research Station, Tembien</v>
      </c>
      <c r="DE26" s="4" t="str">
        <v>Agbe Goat Research Station, Tembien</v>
      </c>
      <c r="DF26" s="4" t="str">
        <v>Agbe Goat Research Station, Tembien</v>
      </c>
      <c r="DG26" s="4" t="str">
        <v>Agbe Goat Research Station, Tembien</v>
      </c>
      <c r="DH26" s="4" t="str">
        <v>Agbe Goat Research Station, Tembien</v>
      </c>
      <c r="DI26" s="4" t="str">
        <v>Agbe Goat Research Station, Tembien</v>
      </c>
      <c r="DJ26" s="4" t="str">
        <v>Agbe Goat Research Station, Tembien</v>
      </c>
      <c r="DK26" s="4" t="str">
        <v>Agbe Goat Research Station, Tembien</v>
      </c>
      <c r="DL26" s="4" t="str">
        <v>Agbe Goat Research Station, Tembien</v>
      </c>
      <c r="DM26" s="4" t="str">
        <v>Agbe Goat Research Station, Tembien</v>
      </c>
      <c r="DN26" s="4" t="str">
        <v>Agbe Goat Research Station, Tembien</v>
      </c>
      <c r="DO26" s="4" t="str">
        <v>Agbe Goat Research Station, Tembien</v>
      </c>
      <c r="DP26" s="4" t="str">
        <v>Agbe Goat Research Station, Tembien</v>
      </c>
    </row>
    <row r="27" spans="1:120" x14ac:dyDescent="0.35">
      <c r="A27" s="4">
        <v>8.2083300000000001</v>
      </c>
      <c r="B27" s="4">
        <v>2.4583300000000001</v>
      </c>
      <c r="C27" s="4" t="s">
        <v>129</v>
      </c>
      <c r="D27" s="4" t="s">
        <v>130</v>
      </c>
      <c r="E27" s="4" t="s">
        <v>217</v>
      </c>
      <c r="F27" s="4">
        <v>438</v>
      </c>
      <c r="G27" s="4" t="str">
        <f t="shared" si="0"/>
        <v>Benin-Miniffi(Dassa-Zoume).Gome(Glzoue).Akpero(Ouesse).Gbanlin(Ouesse)</v>
      </c>
      <c r="I27" s="4" t="s">
        <v>218</v>
      </c>
      <c r="J27" s="4" t="s">
        <v>219</v>
      </c>
      <c r="K27" s="4">
        <v>-30.675575259999999</v>
      </c>
      <c r="L27" s="4">
        <v>-28.570800779999999</v>
      </c>
      <c r="M27" s="4">
        <v>27.011230470000001</v>
      </c>
      <c r="N27" s="4">
        <v>29.455709460000001</v>
      </c>
      <c r="R27" s="4" t="str">
        <v>Lesotho</v>
      </c>
      <c r="S27" s="4" t="str">
        <v>Lesotho</v>
      </c>
      <c r="T27" s="4" t="str">
        <v>Lesotho</v>
      </c>
      <c r="U27" s="4" t="str">
        <v>Lesotho</v>
      </c>
      <c r="V27" s="4" t="str">
        <v>Lesotho</v>
      </c>
      <c r="W27" s="4" t="str">
        <v>Lesotho</v>
      </c>
      <c r="X27" s="4" t="str">
        <v>Lesotho</v>
      </c>
      <c r="Y27" s="4" t="str">
        <v>Lesotho</v>
      </c>
      <c r="Z27" s="4" t="str">
        <v>Lesotho</v>
      </c>
      <c r="AA27" s="4" t="str">
        <v>Lesotho</v>
      </c>
      <c r="AB27" s="4" t="str">
        <v>Lesotho</v>
      </c>
      <c r="AC27" s="4" t="str">
        <v>Lesotho</v>
      </c>
      <c r="AD27" s="4" t="str">
        <v>Lesotho</v>
      </c>
      <c r="AE27" s="4" t="str">
        <v>Lesotho</v>
      </c>
      <c r="AF27" s="4" t="str">
        <v>Lesotho</v>
      </c>
      <c r="AG27" s="4" t="str">
        <v>Lesotho</v>
      </c>
      <c r="AH27" s="4" t="str">
        <v>Lesotho</v>
      </c>
      <c r="AJ27" s="4" t="str">
        <v>Lesotho</v>
      </c>
      <c r="AK27" s="4" t="str">
        <v>Lesotho</v>
      </c>
      <c r="AL27" s="4" t="str">
        <v>Lesotho</v>
      </c>
      <c r="AO27" s="4" t="str">
        <v>Lesotho</v>
      </c>
      <c r="AQ27" s="4" t="str">
        <v>Lesotho</v>
      </c>
      <c r="AR27" s="4" t="str">
        <v>Lesotho</v>
      </c>
      <c r="AS27" s="4" t="str">
        <v>Lesotho</v>
      </c>
      <c r="AT27" s="4" t="str">
        <v>Lesotho</v>
      </c>
      <c r="AU27" s="4" t="str">
        <v>Lesotho</v>
      </c>
      <c r="AV27" s="4" t="str">
        <v>Lesotho</v>
      </c>
      <c r="AW27" s="4" t="str">
        <v>Lesotho</v>
      </c>
      <c r="AX27" s="4" t="str">
        <v>Lesotho</v>
      </c>
      <c r="AY27" s="4" t="str">
        <v>Lesotho</v>
      </c>
      <c r="BA27" s="4" t="str">
        <v>Agricultural Research Farm, Adeyemi College, Ondo</v>
      </c>
      <c r="BB27" s="4" t="str">
        <v>Agricultural Research Farm, Adeyemi College, Ondo</v>
      </c>
      <c r="BC27" s="4" t="str">
        <v>Agricultural Research Farm, Adeyemi College, Ondo</v>
      </c>
      <c r="BD27" s="4" t="str">
        <v>Agricultural Research Farm, Adeyemi College, Ondo</v>
      </c>
      <c r="BE27" s="4" t="str">
        <v>Agricultural Research Farm, Adeyemi College, Ondo</v>
      </c>
      <c r="BF27" s="4" t="str">
        <v>Agricultural Research Farm, Adeyemi College, Ondo</v>
      </c>
      <c r="BG27" s="4" t="str">
        <v>Agricultural Research Farm, Adeyemi College, Ondo</v>
      </c>
      <c r="BH27" s="4" t="str">
        <v>Agricultural Research Farm, Adeyemi College, Ondo</v>
      </c>
      <c r="BI27" s="4" t="str">
        <v>Agricultural Research Farm, Adeyemi College, Ondo</v>
      </c>
      <c r="BJ27" s="4" t="str">
        <v>Agricultural Research Farm, Adeyemi College, Ondo</v>
      </c>
      <c r="BK27" s="4" t="str">
        <v>Agricultural Research Farm, Adeyemi College, Ondo</v>
      </c>
      <c r="BL27" s="4" t="str">
        <v>Agricultural Research Farm, Adeyemi College, Ondo</v>
      </c>
      <c r="BM27" s="4" t="str">
        <v>Agricultural Research Farm, Adeyemi College, Ondo</v>
      </c>
      <c r="BN27" s="4" t="str">
        <v>Agricultural Research Farm, Adeyemi College, Ondo</v>
      </c>
      <c r="BO27" s="4" t="str">
        <v>Agricultural Research Farm, Adeyemi College, Ondo</v>
      </c>
      <c r="BP27" s="4" t="str">
        <v>Agricultural Research Farm, Adeyemi College, Ondo</v>
      </c>
      <c r="BQ27" s="4" t="str">
        <v>Agricultural Research Farm, Adeyemi College, Ondo</v>
      </c>
      <c r="BR27" s="4" t="str">
        <v>Agricultural Research Farm, Adeyemi College, Ondo</v>
      </c>
      <c r="BS27" s="4" t="str">
        <v>Agricultural Research Farm, Adeyemi College, Ondo</v>
      </c>
      <c r="BT27" s="4" t="str">
        <v>Agricultural Research Farm, Adeyemi College, Ondo</v>
      </c>
      <c r="BU27" s="4" t="str">
        <v>Agricultural Research Farm, Adeyemi College, Ondo</v>
      </c>
      <c r="BV27" s="4" t="str">
        <v>Agricultural Research Farm, Adeyemi College, Ondo</v>
      </c>
      <c r="BW27" s="4" t="str">
        <v>Agricultural Research Farm, Adeyemi College, Ondo</v>
      </c>
      <c r="BX27" s="4" t="str">
        <v>Agricultural Research Farm, Adeyemi College, Ondo</v>
      </c>
      <c r="BY27" s="4" t="str">
        <v>Agricultural Research Farm, Adeyemi College, Ondo</v>
      </c>
      <c r="BZ27" s="4" t="str">
        <v>Agricultural Research Farm, Adeyemi College, Ondo</v>
      </c>
      <c r="CA27" s="4" t="str">
        <v>Agricultural Research Farm, Adeyemi College, Ondo</v>
      </c>
      <c r="CB27" s="4" t="str">
        <v>Agricultural Research Farm, Adeyemi College, Ondo</v>
      </c>
      <c r="CC27" s="4" t="str">
        <v>Agricultural Research Farm, Adeyemi College, Ondo</v>
      </c>
      <c r="CD27" s="4" t="str">
        <v>Agricultural Research Farm, Adeyemi College, Ondo</v>
      </c>
      <c r="CE27" s="4" t="str">
        <v>Agricultural Research Farm, Adeyemi College, Ondo</v>
      </c>
      <c r="CF27" s="4" t="str">
        <v>Agricultural Research Farm, Adeyemi College, Ondo</v>
      </c>
      <c r="CG27" s="4" t="str">
        <v>Agricultural Research Farm, Adeyemi College, Ondo</v>
      </c>
      <c r="CH27" s="4" t="str">
        <v>Agricultural Research Farm, Adeyemi College, Ondo</v>
      </c>
      <c r="CJ27" s="4" t="str">
        <v>Agricultural Research Farm, Adeyemi College, Ondo</v>
      </c>
      <c r="CK27" s="4" t="str">
        <v>Agricultural Research Farm, Adeyemi College, Ondo</v>
      </c>
      <c r="CL27" s="4" t="str">
        <v>Agricultural Research Farm, Adeyemi College, Ondo</v>
      </c>
      <c r="CM27" s="4" t="str">
        <v>Agricultural Research Farm, Adeyemi College, Ondo</v>
      </c>
      <c r="CN27" s="4" t="str">
        <v>Agricultural Research Farm, Adeyemi College, Ondo</v>
      </c>
      <c r="CO27" s="4" t="str">
        <v>Agricultural Research Farm, Adeyemi College, Ondo</v>
      </c>
      <c r="CP27" s="4" t="str">
        <v>Agricultural Research Farm, Adeyemi College, Ondo</v>
      </c>
      <c r="CQ27" s="4" t="str">
        <v>Agricultural Research Farm, Adeyemi College, Ondo</v>
      </c>
      <c r="CR27" s="4" t="str">
        <v>Agricultural Research Farm, Adeyemi College, Ondo</v>
      </c>
      <c r="CS27" s="4" t="str">
        <v>Agricultural Research Farm, Adeyemi College, Ondo</v>
      </c>
      <c r="CT27" s="4" t="str">
        <v>Agricultural Research Farm, Adeyemi College, Ondo</v>
      </c>
      <c r="CU27" s="4" t="str">
        <v>Agricultural Research Farm, Adeyemi College, Ondo</v>
      </c>
      <c r="CV27" s="4" t="str">
        <v>Agricultural Research Farm, Adeyemi College, Ondo</v>
      </c>
      <c r="CW27" s="4" t="str">
        <v>Agricultural Research Farm, Adeyemi College, Ondo</v>
      </c>
      <c r="CX27" s="4" t="str">
        <v>Agricultural Research Farm, Adeyemi College, Ondo</v>
      </c>
      <c r="CY27" s="4" t="str">
        <v>Agricultural Research Farm, Adeyemi College, Ondo</v>
      </c>
      <c r="CZ27" s="4" t="str">
        <v>Agricultural Research Farm, Adeyemi College, Ondo</v>
      </c>
      <c r="DA27" s="4" t="str">
        <v>Agricultural Research Farm, Adeyemi College, Ondo</v>
      </c>
      <c r="DB27" s="4" t="str">
        <v>Agricultural Research Farm, Adeyemi College, Ondo</v>
      </c>
      <c r="DC27" s="4" t="str">
        <v>Agricultural Research Farm, Adeyemi College, Ondo</v>
      </c>
      <c r="DD27" s="4" t="str">
        <v>Agricultural Research Farm, Adeyemi College, Ondo</v>
      </c>
      <c r="DE27" s="4" t="str">
        <v>Agricultural Research Farm, Adeyemi College, Ondo</v>
      </c>
      <c r="DF27" s="4" t="str">
        <v>Agricultural Research Farm, Adeyemi College, Ondo</v>
      </c>
      <c r="DG27" s="4" t="str">
        <v>Agricultural Research Farm, Adeyemi College, Ondo</v>
      </c>
      <c r="DH27" s="4" t="str">
        <v>Agricultural Research Farm, Adeyemi College, Ondo</v>
      </c>
      <c r="DI27" s="4" t="str">
        <v>Agricultural Research Farm, Adeyemi College, Ondo</v>
      </c>
      <c r="DJ27" s="4" t="str">
        <v>Agricultural Research Farm, Adeyemi College, Ondo</v>
      </c>
      <c r="DK27" s="4" t="str">
        <v>Agricultural Research Farm, Adeyemi College, Ondo</v>
      </c>
      <c r="DL27" s="4" t="str">
        <v>Agricultural Research Farm, Adeyemi College, Ondo</v>
      </c>
      <c r="DM27" s="4" t="str">
        <v>Agricultural Research Farm, Adeyemi College, Ondo</v>
      </c>
      <c r="DN27" s="4" t="str">
        <v>Agricultural Research Farm, Adeyemi College, Ondo</v>
      </c>
      <c r="DO27" s="4" t="str">
        <v>Agricultural Research Farm, Adeyemi College, Ondo</v>
      </c>
      <c r="DP27" s="4" t="str">
        <v>Agricultural Research Farm, Adeyemi College, Ondo</v>
      </c>
    </row>
    <row r="28" spans="1:120" x14ac:dyDescent="0.35">
      <c r="A28" s="4">
        <v>6.7350000000000003</v>
      </c>
      <c r="B28" s="4">
        <v>2.1429999999999998</v>
      </c>
      <c r="C28" s="4" t="s">
        <v>129</v>
      </c>
      <c r="D28" s="4" t="s">
        <v>138</v>
      </c>
      <c r="E28" s="4" t="s">
        <v>220</v>
      </c>
      <c r="F28" s="4">
        <v>300</v>
      </c>
      <c r="G28" s="4" t="str">
        <f t="shared" si="0"/>
        <v>Benin-NARI, Niaouli</v>
      </c>
      <c r="I28" s="4" t="s">
        <v>221</v>
      </c>
      <c r="J28" s="4" t="s">
        <v>222</v>
      </c>
      <c r="K28" s="4">
        <v>19.508172989999998</v>
      </c>
      <c r="L28" s="4">
        <v>33.165416720000003</v>
      </c>
      <c r="M28" s="4">
        <v>9.3917369799999992</v>
      </c>
      <c r="N28" s="4">
        <v>25.148471829999998</v>
      </c>
      <c r="R28" s="4" t="str">
        <v>Liberia</v>
      </c>
      <c r="S28" s="4" t="str">
        <v>Liberia</v>
      </c>
      <c r="T28" s="4" t="str">
        <v>Liberia</v>
      </c>
      <c r="U28" s="4" t="str">
        <v>Liberia</v>
      </c>
      <c r="V28" s="4" t="str">
        <v>Liberia</v>
      </c>
      <c r="W28" s="4" t="str">
        <v>Liberia</v>
      </c>
      <c r="X28" s="4" t="str">
        <v>Liberia</v>
      </c>
      <c r="Y28" s="4" t="str">
        <v>Liberia</v>
      </c>
      <c r="Z28" s="4" t="str">
        <v>Liberia</v>
      </c>
      <c r="AA28" s="4" t="str">
        <v>Liberia</v>
      </c>
      <c r="AB28" s="4" t="str">
        <v>Liberia</v>
      </c>
      <c r="AC28" s="4" t="str">
        <v>Liberia</v>
      </c>
      <c r="AD28" s="4" t="str">
        <v>Liberia</v>
      </c>
      <c r="AE28" s="4" t="str">
        <v>Liberia</v>
      </c>
      <c r="AF28" s="4" t="str">
        <v>Liberia</v>
      </c>
      <c r="AG28" s="4" t="str">
        <v>Liberia</v>
      </c>
      <c r="AH28" s="4" t="str">
        <v>Liberia</v>
      </c>
      <c r="AJ28" s="4" t="str">
        <v>Liberia</v>
      </c>
      <c r="AK28" s="4" t="str">
        <v>Liberia</v>
      </c>
      <c r="AL28" s="4" t="str">
        <v>Liberia</v>
      </c>
      <c r="AO28" s="4" t="str">
        <v>Liberia</v>
      </c>
      <c r="AQ28" s="4" t="str">
        <v>Liberia</v>
      </c>
      <c r="AR28" s="4" t="str">
        <v>Liberia</v>
      </c>
      <c r="AS28" s="4" t="str">
        <v>Liberia</v>
      </c>
      <c r="AT28" s="4" t="str">
        <v>Liberia</v>
      </c>
      <c r="AU28" s="4" t="str">
        <v>Liberia</v>
      </c>
      <c r="AV28" s="4" t="str">
        <v>Liberia</v>
      </c>
      <c r="AW28" s="4" t="str">
        <v>Liberia</v>
      </c>
      <c r="AX28" s="4" t="str">
        <v>Liberia</v>
      </c>
      <c r="AY28" s="4" t="str">
        <v>Liberia</v>
      </c>
      <c r="BA28" s="4" t="str">
        <v>Agricultural Sciences Farm, UN, Nsukka</v>
      </c>
      <c r="BB28" s="4" t="str">
        <v>Agricultural Sciences Farm, UN, Nsukka</v>
      </c>
      <c r="BC28" s="4" t="str">
        <v>Agricultural Sciences Farm, UN, Nsukka</v>
      </c>
      <c r="BD28" s="4" t="str">
        <v>Agricultural Sciences Farm, UN, Nsukka</v>
      </c>
      <c r="BE28" s="4" t="str">
        <v>Agricultural Sciences Farm, UN, Nsukka</v>
      </c>
      <c r="BF28" s="4" t="str">
        <v>Agricultural Sciences Farm, UN, Nsukka</v>
      </c>
      <c r="BG28" s="4" t="str">
        <v>Agricultural Sciences Farm, UN, Nsukka</v>
      </c>
      <c r="BH28" s="4" t="str">
        <v>Agricultural Sciences Farm, UN, Nsukka</v>
      </c>
      <c r="BI28" s="4" t="str">
        <v>Agricultural Sciences Farm, UN, Nsukka</v>
      </c>
      <c r="BJ28" s="4" t="str">
        <v>Agricultural Sciences Farm, UN, Nsukka</v>
      </c>
      <c r="BK28" s="4" t="str">
        <v>Agricultural Sciences Farm, UN, Nsukka</v>
      </c>
      <c r="BL28" s="4" t="str">
        <v>Agricultural Sciences Farm, UN, Nsukka</v>
      </c>
      <c r="BM28" s="4" t="str">
        <v>Agricultural Sciences Farm, UN, Nsukka</v>
      </c>
      <c r="BN28" s="4" t="str">
        <v>Agricultural Sciences Farm, UN, Nsukka</v>
      </c>
      <c r="BO28" s="4" t="str">
        <v>Agricultural Sciences Farm, UN, Nsukka</v>
      </c>
      <c r="BP28" s="4" t="str">
        <v>Agricultural Sciences Farm, UN, Nsukka</v>
      </c>
      <c r="BQ28" s="4" t="str">
        <v>Agricultural Sciences Farm, UN, Nsukka</v>
      </c>
      <c r="BR28" s="4" t="str">
        <v>Agricultural Sciences Farm, UN, Nsukka</v>
      </c>
      <c r="BS28" s="4" t="str">
        <v>Agricultural Sciences Farm, UN, Nsukka</v>
      </c>
      <c r="BT28" s="4" t="str">
        <v>Agricultural Sciences Farm, UN, Nsukka</v>
      </c>
      <c r="BU28" s="4" t="str">
        <v>Agricultural Sciences Farm, UN, Nsukka</v>
      </c>
      <c r="BV28" s="4" t="str">
        <v>Agricultural Sciences Farm, UN, Nsukka</v>
      </c>
      <c r="BW28" s="4" t="str">
        <v>Agricultural Sciences Farm, UN, Nsukka</v>
      </c>
      <c r="BX28" s="4" t="str">
        <v>Agricultural Sciences Farm, UN, Nsukka</v>
      </c>
      <c r="BY28" s="4" t="str">
        <v>Agricultural Sciences Farm, UN, Nsukka</v>
      </c>
      <c r="BZ28" s="4" t="str">
        <v>Agricultural Sciences Farm, UN, Nsukka</v>
      </c>
      <c r="CA28" s="4" t="str">
        <v>Agricultural Sciences Farm, UN, Nsukka</v>
      </c>
      <c r="CB28" s="4" t="str">
        <v>Agricultural Sciences Farm, UN, Nsukka</v>
      </c>
      <c r="CC28" s="4" t="str">
        <v>Agricultural Sciences Farm, UN, Nsukka</v>
      </c>
      <c r="CD28" s="4" t="str">
        <v>Agricultural Sciences Farm, UN, Nsukka</v>
      </c>
      <c r="CE28" s="4" t="str">
        <v>Agricultural Sciences Farm, UN, Nsukka</v>
      </c>
      <c r="CF28" s="4" t="str">
        <v>Agricultural Sciences Farm, UN, Nsukka</v>
      </c>
      <c r="CG28" s="4" t="str">
        <v>Agricultural Sciences Farm, UN, Nsukka</v>
      </c>
      <c r="CH28" s="4" t="str">
        <v>Agricultural Sciences Farm, UN, Nsukka</v>
      </c>
      <c r="CJ28" s="4" t="str">
        <v>Agricultural Sciences Farm, UN, Nsukka</v>
      </c>
      <c r="CK28" s="4" t="str">
        <v>Agricultural Sciences Farm, UN, Nsukka</v>
      </c>
      <c r="CL28" s="4" t="str">
        <v>Agricultural Sciences Farm, UN, Nsukka</v>
      </c>
      <c r="CM28" s="4" t="str">
        <v>Agricultural Sciences Farm, UN, Nsukka</v>
      </c>
      <c r="CN28" s="4" t="str">
        <v>Agricultural Sciences Farm, UN, Nsukka</v>
      </c>
      <c r="CO28" s="4" t="str">
        <v>Agricultural Sciences Farm, UN, Nsukka</v>
      </c>
      <c r="CP28" s="4" t="str">
        <v>Agricultural Sciences Farm, UN, Nsukka</v>
      </c>
      <c r="CQ28" s="4" t="str">
        <v>Agricultural Sciences Farm, UN, Nsukka</v>
      </c>
      <c r="CR28" s="4" t="str">
        <v>Agricultural Sciences Farm, UN, Nsukka</v>
      </c>
      <c r="CS28" s="4" t="str">
        <v>Agricultural Sciences Farm, UN, Nsukka</v>
      </c>
      <c r="CT28" s="4" t="str">
        <v>Agricultural Sciences Farm, UN, Nsukka</v>
      </c>
      <c r="CU28" s="4" t="str">
        <v>Agricultural Sciences Farm, UN, Nsukka</v>
      </c>
      <c r="CV28" s="4" t="str">
        <v>Agricultural Sciences Farm, UN, Nsukka</v>
      </c>
      <c r="CW28" s="4" t="str">
        <v>Agricultural Sciences Farm, UN, Nsukka</v>
      </c>
      <c r="CX28" s="4" t="str">
        <v>Agricultural Sciences Farm, UN, Nsukka</v>
      </c>
      <c r="CY28" s="4" t="str">
        <v>Agricultural Sciences Farm, UN, Nsukka</v>
      </c>
      <c r="CZ28" s="4" t="str">
        <v>Agricultural Sciences Farm, UN, Nsukka</v>
      </c>
      <c r="DA28" s="4" t="str">
        <v>Agricultural Sciences Farm, UN, Nsukka</v>
      </c>
      <c r="DB28" s="4" t="str">
        <v>Agricultural Sciences Farm, UN, Nsukka</v>
      </c>
      <c r="DC28" s="4" t="str">
        <v>Agricultural Sciences Farm, UN, Nsukka</v>
      </c>
      <c r="DD28" s="4" t="str">
        <v>Agricultural Sciences Farm, UN, Nsukka</v>
      </c>
      <c r="DE28" s="4" t="str">
        <v>Agricultural Sciences Farm, UN, Nsukka</v>
      </c>
      <c r="DF28" s="4" t="str">
        <v>Agricultural Sciences Farm, UN, Nsukka</v>
      </c>
      <c r="DG28" s="4" t="str">
        <v>Agricultural Sciences Farm, UN, Nsukka</v>
      </c>
      <c r="DH28" s="4" t="str">
        <v>Agricultural Sciences Farm, UN, Nsukka</v>
      </c>
      <c r="DI28" s="4" t="str">
        <v>Agricultural Sciences Farm, UN, Nsukka</v>
      </c>
      <c r="DJ28" s="4" t="str">
        <v>Agricultural Sciences Farm, UN, Nsukka</v>
      </c>
      <c r="DK28" s="4" t="str">
        <v>Agricultural Sciences Farm, UN, Nsukka</v>
      </c>
      <c r="DL28" s="4" t="str">
        <v>Agricultural Sciences Farm, UN, Nsukka</v>
      </c>
      <c r="DM28" s="4" t="str">
        <v>Agricultural Sciences Farm, UN, Nsukka</v>
      </c>
      <c r="DN28" s="4" t="str">
        <v>Agricultural Sciences Farm, UN, Nsukka</v>
      </c>
      <c r="DO28" s="4" t="str">
        <v>Agricultural Sciences Farm, UN, Nsukka</v>
      </c>
      <c r="DP28" s="4" t="str">
        <v>Agricultural Sciences Farm, UN, Nsukka</v>
      </c>
    </row>
    <row r="29" spans="1:120" x14ac:dyDescent="0.35">
      <c r="A29" s="4">
        <v>8.4920200000000001</v>
      </c>
      <c r="B29" s="4">
        <v>2.4340999999999999</v>
      </c>
      <c r="C29" s="4" t="s">
        <v>129</v>
      </c>
      <c r="D29" s="4" t="s">
        <v>138</v>
      </c>
      <c r="E29" s="4" t="s">
        <v>223</v>
      </c>
      <c r="F29" s="4">
        <v>917</v>
      </c>
      <c r="G29" s="4" t="str">
        <f t="shared" si="0"/>
        <v>Benin-Ouesse</v>
      </c>
      <c r="I29" s="4" t="s">
        <v>224</v>
      </c>
      <c r="J29" s="4" t="s">
        <v>225</v>
      </c>
      <c r="K29" s="4">
        <v>4.3529157600000001</v>
      </c>
      <c r="L29" s="4">
        <v>8.5517902400000008</v>
      </c>
      <c r="M29" s="4">
        <v>-11.48569489</v>
      </c>
      <c r="N29" s="4">
        <v>-7.3651127799999996</v>
      </c>
      <c r="R29" s="4" t="str">
        <v>Libya</v>
      </c>
      <c r="S29" s="4" t="str">
        <v>Libya</v>
      </c>
      <c r="T29" s="4" t="str">
        <v>Libya</v>
      </c>
      <c r="U29" s="4" t="str">
        <v>Libya</v>
      </c>
      <c r="V29" s="4" t="str">
        <v>Libya</v>
      </c>
      <c r="W29" s="4" t="str">
        <v>Libya</v>
      </c>
      <c r="X29" s="4" t="str">
        <v>Libya</v>
      </c>
      <c r="Y29" s="4" t="str">
        <v>Libya</v>
      </c>
      <c r="Z29" s="4" t="str">
        <v>Libya</v>
      </c>
      <c r="AA29" s="4" t="str">
        <v>Libya</v>
      </c>
      <c r="AB29" s="4" t="str">
        <v>Libya</v>
      </c>
      <c r="AC29" s="4" t="str">
        <v>Libya</v>
      </c>
      <c r="AD29" s="4" t="str">
        <v>Libya</v>
      </c>
      <c r="AE29" s="4" t="str">
        <v>Libya</v>
      </c>
      <c r="AF29" s="4" t="str">
        <v>Libya</v>
      </c>
      <c r="AG29" s="4" t="str">
        <v>Libya</v>
      </c>
      <c r="AH29" s="4" t="str">
        <v>Libya</v>
      </c>
      <c r="AJ29" s="4" t="str">
        <v>Libya</v>
      </c>
      <c r="AK29" s="4" t="str">
        <v>Libya</v>
      </c>
      <c r="AL29" s="4" t="str">
        <v>Libya</v>
      </c>
      <c r="AO29" s="4" t="str">
        <v>Libya</v>
      </c>
      <c r="AQ29" s="4" t="str">
        <v>Libya</v>
      </c>
      <c r="AR29" s="4" t="str">
        <v>Libya</v>
      </c>
      <c r="AS29" s="4" t="str">
        <v>Libya</v>
      </c>
      <c r="AT29" s="4" t="str">
        <v>Libya</v>
      </c>
      <c r="AU29" s="4" t="str">
        <v>Libya</v>
      </c>
      <c r="AV29" s="4" t="str">
        <v>Libya</v>
      </c>
      <c r="AW29" s="4" t="str">
        <v>Libya</v>
      </c>
      <c r="AX29" s="4" t="str">
        <v>Libya</v>
      </c>
      <c r="AY29" s="4" t="str">
        <v>Libya</v>
      </c>
      <c r="BA29" s="4" t="str">
        <v>Agronomy Experimental Farm, NCU, Njala</v>
      </c>
      <c r="BB29" s="4" t="str">
        <v>Agronomy Experimental Farm, NCU, Njala</v>
      </c>
      <c r="BC29" s="4" t="str">
        <v>Agronomy Experimental Farm, NCU, Njala</v>
      </c>
      <c r="BD29" s="4" t="str">
        <v>Agronomy Experimental Farm, NCU, Njala</v>
      </c>
      <c r="BE29" s="4" t="str">
        <v>Agronomy Experimental Farm, NCU, Njala</v>
      </c>
      <c r="BF29" s="4" t="str">
        <v>Agronomy Experimental Farm, NCU, Njala</v>
      </c>
      <c r="BG29" s="4" t="str">
        <v>Agronomy Experimental Farm, NCU, Njala</v>
      </c>
      <c r="BH29" s="4" t="str">
        <v>Agronomy Experimental Farm, NCU, Njala</v>
      </c>
      <c r="BI29" s="4" t="str">
        <v>Agronomy Experimental Farm, NCU, Njala</v>
      </c>
      <c r="BJ29" s="4" t="str">
        <v>Agronomy Experimental Farm, NCU, Njala</v>
      </c>
      <c r="BK29" s="4" t="str">
        <v>Agronomy Experimental Farm, NCU, Njala</v>
      </c>
      <c r="BL29" s="4" t="str">
        <v>Agronomy Experimental Farm, NCU, Njala</v>
      </c>
      <c r="BM29" s="4" t="str">
        <v>Agronomy Experimental Farm, NCU, Njala</v>
      </c>
      <c r="BN29" s="4" t="str">
        <v>Agronomy Experimental Farm, NCU, Njala</v>
      </c>
      <c r="BO29" s="4" t="str">
        <v>Agronomy Experimental Farm, NCU, Njala</v>
      </c>
      <c r="BP29" s="4" t="str">
        <v>Agronomy Experimental Farm, NCU, Njala</v>
      </c>
      <c r="BQ29" s="4" t="str">
        <v>Agronomy Experimental Farm, NCU, Njala</v>
      </c>
      <c r="BR29" s="4" t="str">
        <v>Agronomy Experimental Farm, NCU, Njala</v>
      </c>
      <c r="BS29" s="4" t="str">
        <v>Agronomy Experimental Farm, NCU, Njala</v>
      </c>
      <c r="BT29" s="4" t="str">
        <v>Agronomy Experimental Farm, NCU, Njala</v>
      </c>
      <c r="BU29" s="4" t="str">
        <v>Agronomy Experimental Farm, NCU, Njala</v>
      </c>
      <c r="BV29" s="4" t="str">
        <v>Agronomy Experimental Farm, NCU, Njala</v>
      </c>
      <c r="BW29" s="4" t="str">
        <v>Agronomy Experimental Farm, NCU, Njala</v>
      </c>
      <c r="BX29" s="4" t="str">
        <v>Agronomy Experimental Farm, NCU, Njala</v>
      </c>
      <c r="BY29" s="4" t="str">
        <v>Agronomy Experimental Farm, NCU, Njala</v>
      </c>
      <c r="BZ29" s="4" t="str">
        <v>Agronomy Experimental Farm, NCU, Njala</v>
      </c>
      <c r="CA29" s="4" t="str">
        <v>Agronomy Experimental Farm, NCU, Njala</v>
      </c>
      <c r="CB29" s="4" t="str">
        <v>Agronomy Experimental Farm, NCU, Njala</v>
      </c>
      <c r="CC29" s="4" t="str">
        <v>Agronomy Experimental Farm, NCU, Njala</v>
      </c>
      <c r="CD29" s="4" t="str">
        <v>Agronomy Experimental Farm, NCU, Njala</v>
      </c>
      <c r="CE29" s="4" t="str">
        <v>Agronomy Experimental Farm, NCU, Njala</v>
      </c>
      <c r="CF29" s="4" t="str">
        <v>Agronomy Experimental Farm, NCU, Njala</v>
      </c>
      <c r="CG29" s="4" t="str">
        <v>Agronomy Experimental Farm, NCU, Njala</v>
      </c>
      <c r="CH29" s="4" t="str">
        <v>Agronomy Experimental Farm, NCU, Njala</v>
      </c>
      <c r="CJ29" s="4" t="str">
        <v>Agronomy Experimental Farm, NCU, Njala</v>
      </c>
      <c r="CK29" s="4" t="str">
        <v>Agronomy Experimental Farm, NCU, Njala</v>
      </c>
      <c r="CL29" s="4" t="str">
        <v>Agronomy Experimental Farm, NCU, Njala</v>
      </c>
      <c r="CM29" s="4" t="str">
        <v>Agronomy Experimental Farm, NCU, Njala</v>
      </c>
      <c r="CN29" s="4" t="str">
        <v>Agronomy Experimental Farm, NCU, Njala</v>
      </c>
      <c r="CO29" s="4" t="str">
        <v>Agronomy Experimental Farm, NCU, Njala</v>
      </c>
      <c r="CP29" s="4" t="str">
        <v>Agronomy Experimental Farm, NCU, Njala</v>
      </c>
      <c r="CQ29" s="4" t="str">
        <v>Agronomy Experimental Farm, NCU, Njala</v>
      </c>
      <c r="CR29" s="4" t="str">
        <v>Agronomy Experimental Farm, NCU, Njala</v>
      </c>
      <c r="CS29" s="4" t="str">
        <v>Agronomy Experimental Farm, NCU, Njala</v>
      </c>
      <c r="CT29" s="4" t="str">
        <v>Agronomy Experimental Farm, NCU, Njala</v>
      </c>
      <c r="CU29" s="4" t="str">
        <v>Agronomy Experimental Farm, NCU, Njala</v>
      </c>
      <c r="CV29" s="4" t="str">
        <v>Agronomy Experimental Farm, NCU, Njala</v>
      </c>
      <c r="CW29" s="4" t="str">
        <v>Agronomy Experimental Farm, NCU, Njala</v>
      </c>
      <c r="CX29" s="4" t="str">
        <v>Agronomy Experimental Farm, NCU, Njala</v>
      </c>
      <c r="CY29" s="4" t="str">
        <v>Agronomy Experimental Farm, NCU, Njala</v>
      </c>
      <c r="CZ29" s="4" t="str">
        <v>Agronomy Experimental Farm, NCU, Njala</v>
      </c>
      <c r="DA29" s="4" t="str">
        <v>Agronomy Experimental Farm, NCU, Njala</v>
      </c>
      <c r="DB29" s="4" t="str">
        <v>Agronomy Experimental Farm, NCU, Njala</v>
      </c>
      <c r="DC29" s="4" t="str">
        <v>Agronomy Experimental Farm, NCU, Njala</v>
      </c>
      <c r="DD29" s="4" t="str">
        <v>Agronomy Experimental Farm, NCU, Njala</v>
      </c>
      <c r="DE29" s="4" t="str">
        <v>Agronomy Experimental Farm, NCU, Njala</v>
      </c>
      <c r="DF29" s="4" t="str">
        <v>Agronomy Experimental Farm, NCU, Njala</v>
      </c>
      <c r="DG29" s="4" t="str">
        <v>Agronomy Experimental Farm, NCU, Njala</v>
      </c>
      <c r="DH29" s="4" t="str">
        <v>Agronomy Experimental Farm, NCU, Njala</v>
      </c>
      <c r="DI29" s="4" t="str">
        <v>Agronomy Experimental Farm, NCU, Njala</v>
      </c>
      <c r="DJ29" s="4" t="str">
        <v>Agronomy Experimental Farm, NCU, Njala</v>
      </c>
      <c r="DK29" s="4" t="str">
        <v>Agronomy Experimental Farm, NCU, Njala</v>
      </c>
      <c r="DL29" s="4" t="str">
        <v>Agronomy Experimental Farm, NCU, Njala</v>
      </c>
      <c r="DM29" s="4" t="str">
        <v>Agronomy Experimental Farm, NCU, Njala</v>
      </c>
      <c r="DN29" s="4" t="str">
        <v>Agronomy Experimental Farm, NCU, Njala</v>
      </c>
      <c r="DO29" s="4" t="str">
        <v>Agronomy Experimental Farm, NCU, Njala</v>
      </c>
      <c r="DP29" s="4" t="str">
        <v>Agronomy Experimental Farm, NCU, Njala</v>
      </c>
    </row>
    <row r="30" spans="1:120" x14ac:dyDescent="0.35">
      <c r="A30" s="4">
        <v>6.7629999999999999</v>
      </c>
      <c r="B30" s="4">
        <v>1.667</v>
      </c>
      <c r="C30" s="4" t="s">
        <v>129</v>
      </c>
      <c r="D30" s="4" t="s">
        <v>130</v>
      </c>
      <c r="E30" s="4" t="s">
        <v>226</v>
      </c>
      <c r="F30" s="4">
        <v>2000</v>
      </c>
      <c r="G30" s="4" t="str">
        <f t="shared" si="0"/>
        <v>Benin-Perimètre Agricole Irrigué de Deve</v>
      </c>
      <c r="I30" s="4" t="s">
        <v>227</v>
      </c>
      <c r="J30" s="4" t="s">
        <v>228</v>
      </c>
      <c r="K30" s="4">
        <v>-25.606250760000002</v>
      </c>
      <c r="L30" s="4">
        <v>-11.94874954</v>
      </c>
      <c r="M30" s="4">
        <v>43.188194269999997</v>
      </c>
      <c r="N30" s="4">
        <v>50.486526490000003</v>
      </c>
      <c r="R30" s="4" t="str">
        <v>Madagascar</v>
      </c>
      <c r="S30" s="4" t="str">
        <v>Madagascar</v>
      </c>
      <c r="T30" s="4" t="str">
        <v>Madagascar</v>
      </c>
      <c r="U30" s="4" t="str">
        <v>Madagascar</v>
      </c>
      <c r="V30" s="4" t="str">
        <v>Madagascar</v>
      </c>
      <c r="W30" s="4" t="str">
        <v>Madagascar</v>
      </c>
      <c r="X30" s="4" t="str">
        <v>Madagascar</v>
      </c>
      <c r="Y30" s="4" t="str">
        <v>Madagascar</v>
      </c>
      <c r="Z30" s="4" t="str">
        <v>Madagascar</v>
      </c>
      <c r="AA30" s="4" t="str">
        <v>Madagascar</v>
      </c>
      <c r="AB30" s="4" t="str">
        <v>Madagascar</v>
      </c>
      <c r="AC30" s="4" t="str">
        <v>Madagascar</v>
      </c>
      <c r="AD30" s="4" t="str">
        <v>Madagascar</v>
      </c>
      <c r="AE30" s="4" t="str">
        <v>Madagascar</v>
      </c>
      <c r="AF30" s="4" t="str">
        <v>Madagascar</v>
      </c>
      <c r="AG30" s="4" t="str">
        <v>Madagascar</v>
      </c>
      <c r="AH30" s="4" t="str">
        <v>Madagascar</v>
      </c>
      <c r="AJ30" s="4" t="str">
        <v>Madagascar</v>
      </c>
      <c r="AK30" s="4" t="str">
        <v>Madagascar</v>
      </c>
      <c r="AL30" s="4" t="str">
        <v>Madagascar</v>
      </c>
      <c r="AO30" s="4" t="str">
        <v>Madagascar</v>
      </c>
      <c r="AQ30" s="4" t="str">
        <v>Madagascar</v>
      </c>
      <c r="AR30" s="4" t="str">
        <v>Madagascar</v>
      </c>
      <c r="AS30" s="4" t="str">
        <v>Madagascar</v>
      </c>
      <c r="AT30" s="4" t="str">
        <v>Madagascar</v>
      </c>
      <c r="AU30" s="4" t="str">
        <v>Madagascar</v>
      </c>
      <c r="AV30" s="4" t="str">
        <v>Madagascar</v>
      </c>
      <c r="AW30" s="4" t="str">
        <v>Madagascar</v>
      </c>
      <c r="AX30" s="4" t="str">
        <v>Madagascar</v>
      </c>
      <c r="AY30" s="4" t="str">
        <v>Madagascar</v>
      </c>
      <c r="BA30" s="4" t="str">
        <v>Aguagon</v>
      </c>
      <c r="BB30" s="4" t="str">
        <v>Aguagon</v>
      </c>
      <c r="BC30" s="4" t="str">
        <v>Aguagon</v>
      </c>
      <c r="BD30" s="4" t="str">
        <v>Aguagon</v>
      </c>
      <c r="BE30" s="4" t="str">
        <v>Aguagon</v>
      </c>
      <c r="BF30" s="4" t="str">
        <v>Aguagon</v>
      </c>
      <c r="BG30" s="4" t="str">
        <v>Aguagon</v>
      </c>
      <c r="BH30" s="4" t="str">
        <v>Aguagon</v>
      </c>
      <c r="BI30" s="4" t="str">
        <v>Aguagon</v>
      </c>
      <c r="BJ30" s="4" t="str">
        <v>Aguagon</v>
      </c>
      <c r="BK30" s="4" t="str">
        <v>Aguagon</v>
      </c>
      <c r="BL30" s="4" t="str">
        <v>Aguagon</v>
      </c>
      <c r="BM30" s="4" t="str">
        <v>Aguagon</v>
      </c>
      <c r="BN30" s="4" t="str">
        <v>Aguagon</v>
      </c>
      <c r="BO30" s="4" t="str">
        <v>Aguagon</v>
      </c>
      <c r="BP30" s="4" t="str">
        <v>Aguagon</v>
      </c>
      <c r="BQ30" s="4" t="str">
        <v>Aguagon</v>
      </c>
      <c r="BR30" s="4" t="str">
        <v>Aguagon</v>
      </c>
      <c r="BS30" s="4" t="str">
        <v>Aguagon</v>
      </c>
      <c r="BT30" s="4" t="str">
        <v>Aguagon</v>
      </c>
      <c r="BU30" s="4" t="str">
        <v>Aguagon</v>
      </c>
      <c r="BV30" s="4" t="str">
        <v>Aguagon</v>
      </c>
      <c r="BW30" s="4" t="str">
        <v>Aguagon</v>
      </c>
      <c r="BX30" s="4" t="str">
        <v>Aguagon</v>
      </c>
      <c r="BY30" s="4" t="str">
        <v>Aguagon</v>
      </c>
      <c r="BZ30" s="4" t="str">
        <v>Aguagon</v>
      </c>
      <c r="CA30" s="4" t="str">
        <v>Aguagon</v>
      </c>
      <c r="CB30" s="4" t="str">
        <v>Aguagon</v>
      </c>
      <c r="CC30" s="4" t="str">
        <v>Aguagon</v>
      </c>
      <c r="CD30" s="4" t="str">
        <v>Aguagon</v>
      </c>
      <c r="CE30" s="4" t="str">
        <v>Aguagon</v>
      </c>
      <c r="CF30" s="4" t="str">
        <v>Aguagon</v>
      </c>
      <c r="CG30" s="4" t="str">
        <v>Aguagon</v>
      </c>
      <c r="CH30" s="4" t="str">
        <v>Aguagon</v>
      </c>
      <c r="CJ30" s="4" t="str">
        <v>Aguagon</v>
      </c>
      <c r="CK30" s="4" t="str">
        <v>Aguagon</v>
      </c>
      <c r="CL30" s="4" t="str">
        <v>Aguagon</v>
      </c>
      <c r="CM30" s="4" t="str">
        <v>Aguagon</v>
      </c>
      <c r="CN30" s="4" t="str">
        <v>Aguagon</v>
      </c>
      <c r="CO30" s="4" t="str">
        <v>Aguagon</v>
      </c>
      <c r="CP30" s="4" t="str">
        <v>Aguagon</v>
      </c>
      <c r="CQ30" s="4" t="str">
        <v>Aguagon</v>
      </c>
      <c r="CR30" s="4" t="str">
        <v>Aguagon</v>
      </c>
      <c r="CS30" s="4" t="str">
        <v>Aguagon</v>
      </c>
      <c r="CT30" s="4" t="str">
        <v>Aguagon</v>
      </c>
      <c r="CU30" s="4" t="str">
        <v>Aguagon</v>
      </c>
      <c r="CV30" s="4" t="str">
        <v>Aguagon</v>
      </c>
      <c r="CW30" s="4" t="str">
        <v>Aguagon</v>
      </c>
      <c r="CX30" s="4" t="str">
        <v>Aguagon</v>
      </c>
      <c r="CY30" s="4" t="str">
        <v>Aguagon</v>
      </c>
      <c r="CZ30" s="4" t="str">
        <v>Aguagon</v>
      </c>
      <c r="DA30" s="4" t="str">
        <v>Aguagon</v>
      </c>
      <c r="DB30" s="4" t="str">
        <v>Aguagon</v>
      </c>
      <c r="DC30" s="4" t="str">
        <v>Aguagon</v>
      </c>
      <c r="DD30" s="4" t="str">
        <v>Aguagon</v>
      </c>
      <c r="DE30" s="4" t="str">
        <v>Aguagon</v>
      </c>
      <c r="DF30" s="4" t="str">
        <v>Aguagon</v>
      </c>
      <c r="DG30" s="4" t="str">
        <v>Aguagon</v>
      </c>
      <c r="DH30" s="4" t="str">
        <v>Aguagon</v>
      </c>
      <c r="DI30" s="4" t="str">
        <v>Aguagon</v>
      </c>
      <c r="DJ30" s="4" t="str">
        <v>Aguagon</v>
      </c>
      <c r="DK30" s="4" t="str">
        <v>Aguagon</v>
      </c>
      <c r="DL30" s="4" t="str">
        <v>Aguagon</v>
      </c>
      <c r="DM30" s="4" t="str">
        <v>Aguagon</v>
      </c>
      <c r="DN30" s="4" t="str">
        <v>Aguagon</v>
      </c>
      <c r="DO30" s="4" t="str">
        <v>Aguagon</v>
      </c>
      <c r="DP30" s="4" t="str">
        <v>Aguagon</v>
      </c>
    </row>
    <row r="31" spans="1:120" x14ac:dyDescent="0.35">
      <c r="A31" s="4">
        <v>6.57</v>
      </c>
      <c r="B31" s="4">
        <v>1.83</v>
      </c>
      <c r="C31" s="4" t="s">
        <v>129</v>
      </c>
      <c r="D31" s="4" t="s">
        <v>130</v>
      </c>
      <c r="E31" s="4" t="s">
        <v>229</v>
      </c>
      <c r="F31" s="4">
        <v>15000</v>
      </c>
      <c r="G31" s="4" t="str">
        <f t="shared" si="0"/>
        <v>Benin-Totinga, Mono Department</v>
      </c>
      <c r="I31" s="4" t="s">
        <v>230</v>
      </c>
      <c r="J31" s="4" t="s">
        <v>231</v>
      </c>
      <c r="K31" s="4">
        <v>-17.12721062</v>
      </c>
      <c r="L31" s="4">
        <v>-9.3637962300000002</v>
      </c>
      <c r="M31" s="4">
        <v>32.671524050000002</v>
      </c>
      <c r="N31" s="4">
        <v>35.915046689999997</v>
      </c>
      <c r="R31" s="4" t="str">
        <v>Malawi</v>
      </c>
      <c r="S31" s="4" t="str">
        <v>Malawi</v>
      </c>
      <c r="T31" s="4" t="str">
        <v>Malawi</v>
      </c>
      <c r="U31" s="4" t="str">
        <v>Malawi</v>
      </c>
      <c r="V31" s="4" t="str">
        <v>Malawi</v>
      </c>
      <c r="W31" s="4" t="str">
        <v>Malawi</v>
      </c>
      <c r="X31" s="4" t="str">
        <v>Malawi</v>
      </c>
      <c r="Y31" s="4" t="str">
        <v>Malawi</v>
      </c>
      <c r="Z31" s="4" t="str">
        <v>Malawi</v>
      </c>
      <c r="AA31" s="4" t="str">
        <v>Malawi</v>
      </c>
      <c r="AB31" s="4" t="str">
        <v>Malawi</v>
      </c>
      <c r="AC31" s="4" t="str">
        <v>Malawi</v>
      </c>
      <c r="AD31" s="4" t="str">
        <v>Malawi</v>
      </c>
      <c r="AE31" s="4" t="str">
        <v>Malawi</v>
      </c>
      <c r="AF31" s="4" t="str">
        <v>Malawi</v>
      </c>
      <c r="AG31" s="4" t="str">
        <v>Malawi</v>
      </c>
      <c r="AH31" s="4" t="str">
        <v>Malawi</v>
      </c>
      <c r="AJ31" s="4" t="str">
        <v>Malawi</v>
      </c>
      <c r="AK31" s="4" t="str">
        <v>Malawi</v>
      </c>
      <c r="AL31" s="4" t="str">
        <v>Malawi</v>
      </c>
      <c r="AO31" s="4" t="str">
        <v>Malawi</v>
      </c>
      <c r="AQ31" s="4" t="str">
        <v>Malawi</v>
      </c>
      <c r="AR31" s="4" t="str">
        <v>Malawi</v>
      </c>
      <c r="AS31" s="4" t="str">
        <v>Malawi</v>
      </c>
      <c r="AT31" s="4" t="str">
        <v>Malawi</v>
      </c>
      <c r="AU31" s="4" t="str">
        <v>Malawi</v>
      </c>
      <c r="AV31" s="4" t="str">
        <v>Malawi</v>
      </c>
      <c r="AW31" s="4" t="str">
        <v>Malawi</v>
      </c>
      <c r="AX31" s="4" t="str">
        <v>Malawi</v>
      </c>
      <c r="AY31" s="4" t="str">
        <v>Malawi</v>
      </c>
      <c r="BA31" s="4" t="str">
        <v>Ahmadu Bello University, Zaria</v>
      </c>
      <c r="BB31" s="4" t="str">
        <v>Ahmadu Bello University, Zaria</v>
      </c>
      <c r="BC31" s="4" t="str">
        <v>Ahmadu Bello University, Zaria</v>
      </c>
      <c r="BD31" s="4" t="str">
        <v>Ahmadu Bello University, Zaria</v>
      </c>
      <c r="BE31" s="4" t="str">
        <v>Ahmadu Bello University, Zaria</v>
      </c>
      <c r="BF31" s="4" t="str">
        <v>Ahmadu Bello University, Zaria</v>
      </c>
      <c r="BG31" s="4" t="str">
        <v>Ahmadu Bello University, Zaria</v>
      </c>
      <c r="BH31" s="4" t="str">
        <v>Ahmadu Bello University, Zaria</v>
      </c>
      <c r="BI31" s="4" t="str">
        <v>Ahmadu Bello University, Zaria</v>
      </c>
      <c r="BJ31" s="4" t="str">
        <v>Ahmadu Bello University, Zaria</v>
      </c>
      <c r="BK31" s="4" t="str">
        <v>Ahmadu Bello University, Zaria</v>
      </c>
      <c r="BL31" s="4" t="str">
        <v>Ahmadu Bello University, Zaria</v>
      </c>
      <c r="BM31" s="4" t="str">
        <v>Ahmadu Bello University, Zaria</v>
      </c>
      <c r="BN31" s="4" t="str">
        <v>Ahmadu Bello University, Zaria</v>
      </c>
      <c r="BO31" s="4" t="str">
        <v>Ahmadu Bello University, Zaria</v>
      </c>
      <c r="BP31" s="4" t="str">
        <v>Ahmadu Bello University, Zaria</v>
      </c>
      <c r="BQ31" s="4" t="str">
        <v>Ahmadu Bello University, Zaria</v>
      </c>
      <c r="BR31" s="4" t="str">
        <v>Ahmadu Bello University, Zaria</v>
      </c>
      <c r="BS31" s="4" t="str">
        <v>Ahmadu Bello University, Zaria</v>
      </c>
      <c r="BT31" s="4" t="str">
        <v>Ahmadu Bello University, Zaria</v>
      </c>
      <c r="BU31" s="4" t="str">
        <v>Ahmadu Bello University, Zaria</v>
      </c>
      <c r="BV31" s="4" t="str">
        <v>Ahmadu Bello University, Zaria</v>
      </c>
      <c r="BW31" s="4" t="str">
        <v>Ahmadu Bello University, Zaria</v>
      </c>
      <c r="BX31" s="4" t="str">
        <v>Ahmadu Bello University, Zaria</v>
      </c>
      <c r="BY31" s="4" t="str">
        <v>Ahmadu Bello University, Zaria</v>
      </c>
      <c r="BZ31" s="4" t="str">
        <v>Ahmadu Bello University, Zaria</v>
      </c>
      <c r="CA31" s="4" t="str">
        <v>Ahmadu Bello University, Zaria</v>
      </c>
      <c r="CB31" s="4" t="str">
        <v>Ahmadu Bello University, Zaria</v>
      </c>
      <c r="CC31" s="4" t="str">
        <v>Ahmadu Bello University, Zaria</v>
      </c>
      <c r="CD31" s="4" t="str">
        <v>Ahmadu Bello University, Zaria</v>
      </c>
      <c r="CE31" s="4" t="str">
        <v>Ahmadu Bello University, Zaria</v>
      </c>
      <c r="CF31" s="4" t="str">
        <v>Ahmadu Bello University, Zaria</v>
      </c>
      <c r="CG31" s="4" t="str">
        <v>Ahmadu Bello University, Zaria</v>
      </c>
      <c r="CH31" s="4" t="str">
        <v>Ahmadu Bello University, Zaria</v>
      </c>
      <c r="CJ31" s="4" t="str">
        <v>Ahmadu Bello University, Zaria</v>
      </c>
      <c r="CK31" s="4" t="str">
        <v>Ahmadu Bello University, Zaria</v>
      </c>
      <c r="CL31" s="4" t="str">
        <v>Ahmadu Bello University, Zaria</v>
      </c>
      <c r="CM31" s="4" t="str">
        <v>Ahmadu Bello University, Zaria</v>
      </c>
      <c r="CN31" s="4" t="str">
        <v>Ahmadu Bello University, Zaria</v>
      </c>
      <c r="CO31" s="4" t="str">
        <v>Ahmadu Bello University, Zaria</v>
      </c>
      <c r="CP31" s="4" t="str">
        <v>Ahmadu Bello University, Zaria</v>
      </c>
      <c r="CQ31" s="4" t="str">
        <v>Ahmadu Bello University, Zaria</v>
      </c>
      <c r="CR31" s="4" t="str">
        <v>Ahmadu Bello University, Zaria</v>
      </c>
      <c r="CS31" s="4" t="str">
        <v>Ahmadu Bello University, Zaria</v>
      </c>
      <c r="CT31" s="4" t="str">
        <v>Ahmadu Bello University, Zaria</v>
      </c>
      <c r="CU31" s="4" t="str">
        <v>Ahmadu Bello University, Zaria</v>
      </c>
      <c r="CV31" s="4" t="str">
        <v>Ahmadu Bello University, Zaria</v>
      </c>
      <c r="CW31" s="4" t="str">
        <v>Ahmadu Bello University, Zaria</v>
      </c>
      <c r="CX31" s="4" t="str">
        <v>Ahmadu Bello University, Zaria</v>
      </c>
      <c r="CY31" s="4" t="str">
        <v>Ahmadu Bello University, Zaria</v>
      </c>
      <c r="CZ31" s="4" t="str">
        <v>Ahmadu Bello University, Zaria</v>
      </c>
      <c r="DA31" s="4" t="str">
        <v>Ahmadu Bello University, Zaria</v>
      </c>
      <c r="DB31" s="4" t="str">
        <v>Ahmadu Bello University, Zaria</v>
      </c>
      <c r="DC31" s="4" t="str">
        <v>Ahmadu Bello University, Zaria</v>
      </c>
      <c r="DD31" s="4" t="str">
        <v>Ahmadu Bello University, Zaria</v>
      </c>
      <c r="DE31" s="4" t="str">
        <v>Ahmadu Bello University, Zaria</v>
      </c>
      <c r="DF31" s="4" t="str">
        <v>Ahmadu Bello University, Zaria</v>
      </c>
      <c r="DG31" s="4" t="str">
        <v>Ahmadu Bello University, Zaria</v>
      </c>
      <c r="DH31" s="4" t="str">
        <v>Ahmadu Bello University, Zaria</v>
      </c>
      <c r="DI31" s="4" t="str">
        <v>Ahmadu Bello University, Zaria</v>
      </c>
      <c r="DJ31" s="4" t="str">
        <v>Ahmadu Bello University, Zaria</v>
      </c>
      <c r="DK31" s="4" t="str">
        <v>Ahmadu Bello University, Zaria</v>
      </c>
      <c r="DL31" s="4" t="str">
        <v>Ahmadu Bello University, Zaria</v>
      </c>
      <c r="DM31" s="4" t="str">
        <v>Ahmadu Bello University, Zaria</v>
      </c>
      <c r="DN31" s="4" t="str">
        <v>Ahmadu Bello University, Zaria</v>
      </c>
      <c r="DO31" s="4" t="str">
        <v>Ahmadu Bello University, Zaria</v>
      </c>
      <c r="DP31" s="4" t="str">
        <v>Ahmadu Bello University, Zaria</v>
      </c>
    </row>
    <row r="32" spans="1:120" x14ac:dyDescent="0.35">
      <c r="A32" s="4">
        <v>-24.568200000000001</v>
      </c>
      <c r="B32" s="4">
        <v>25.9498</v>
      </c>
      <c r="C32" s="4" t="s">
        <v>143</v>
      </c>
      <c r="D32" s="4" t="s">
        <v>138</v>
      </c>
      <c r="E32" s="4" t="s">
        <v>232</v>
      </c>
      <c r="F32" s="4">
        <v>1500</v>
      </c>
      <c r="G32" s="4" t="str">
        <f t="shared" si="0"/>
        <v>Botswana-BCA Sebele Content Farm, Gaborone</v>
      </c>
      <c r="I32" s="4" t="s">
        <v>233</v>
      </c>
      <c r="J32" s="4" t="s">
        <v>234</v>
      </c>
      <c r="K32" s="4">
        <v>10.15951061</v>
      </c>
      <c r="L32" s="4">
        <v>25</v>
      </c>
      <c r="M32" s="4">
        <v>-12.23891163</v>
      </c>
      <c r="N32" s="4">
        <v>4.2449679400000004</v>
      </c>
      <c r="R32" s="4" t="str">
        <v>Mali</v>
      </c>
      <c r="S32" s="4" t="str">
        <v>Mali</v>
      </c>
      <c r="T32" s="4" t="str">
        <v>Mali</v>
      </c>
      <c r="U32" s="4" t="str">
        <v>Mali</v>
      </c>
      <c r="V32" s="4" t="str">
        <v>Mali</v>
      </c>
      <c r="W32" s="4" t="str">
        <v>Mali</v>
      </c>
      <c r="X32" s="4" t="str">
        <v>Mali</v>
      </c>
      <c r="Y32" s="4" t="str">
        <v>Mali</v>
      </c>
      <c r="Z32" s="4" t="str">
        <v>Mali</v>
      </c>
      <c r="AA32" s="4" t="str">
        <v>Mali</v>
      </c>
      <c r="AB32" s="4" t="str">
        <v>Mali</v>
      </c>
      <c r="AC32" s="4" t="str">
        <v>Mali</v>
      </c>
      <c r="AD32" s="4" t="str">
        <v>Mali</v>
      </c>
      <c r="AE32" s="4" t="str">
        <v>Mali</v>
      </c>
      <c r="AF32" s="4" t="str">
        <v>Mali</v>
      </c>
      <c r="AG32" s="4" t="str">
        <v>Mali</v>
      </c>
      <c r="AH32" s="4" t="str">
        <v>Mali</v>
      </c>
      <c r="AJ32" s="4" t="str">
        <v>Mali</v>
      </c>
      <c r="AK32" s="4" t="str">
        <v>Mali</v>
      </c>
      <c r="AL32" s="4" t="str">
        <v>Mali</v>
      </c>
      <c r="AO32" s="4" t="str">
        <v>Mali</v>
      </c>
      <c r="AQ32" s="4" t="str">
        <v>Mali</v>
      </c>
      <c r="AR32" s="4" t="str">
        <v>Mali</v>
      </c>
      <c r="AS32" s="4" t="str">
        <v>Mali</v>
      </c>
      <c r="AT32" s="4" t="str">
        <v>Mali</v>
      </c>
      <c r="AU32" s="4" t="str">
        <v>Mali</v>
      </c>
      <c r="AV32" s="4" t="str">
        <v>Mali</v>
      </c>
      <c r="AW32" s="4" t="str">
        <v>Mali</v>
      </c>
      <c r="AX32" s="4" t="str">
        <v>Mali</v>
      </c>
      <c r="AY32" s="4" t="str">
        <v>Mali</v>
      </c>
      <c r="BA32" s="4" t="str">
        <v>Ajegunle Farm Settlement</v>
      </c>
      <c r="BB32" s="4" t="str">
        <v>Ajegunle Farm Settlement</v>
      </c>
      <c r="BC32" s="4" t="str">
        <v>Ajegunle Farm Settlement</v>
      </c>
      <c r="BD32" s="4" t="str">
        <v>Ajegunle Farm Settlement</v>
      </c>
      <c r="BE32" s="4" t="str">
        <v>Ajegunle Farm Settlement</v>
      </c>
      <c r="BF32" s="4" t="str">
        <v>Ajegunle Farm Settlement</v>
      </c>
      <c r="BG32" s="4" t="str">
        <v>Ajegunle Farm Settlement</v>
      </c>
      <c r="BH32" s="4" t="str">
        <v>Ajegunle Farm Settlement</v>
      </c>
      <c r="BI32" s="4" t="str">
        <v>Ajegunle Farm Settlement</v>
      </c>
      <c r="BJ32" s="4" t="str">
        <v>Ajegunle Farm Settlement</v>
      </c>
      <c r="BK32" s="4" t="str">
        <v>Ajegunle Farm Settlement</v>
      </c>
      <c r="BL32" s="4" t="str">
        <v>Ajegunle Farm Settlement</v>
      </c>
      <c r="BM32" s="4" t="str">
        <v>Ajegunle Farm Settlement</v>
      </c>
      <c r="BN32" s="4" t="str">
        <v>Ajegunle Farm Settlement</v>
      </c>
      <c r="BO32" s="4" t="str">
        <v>Ajegunle Farm Settlement</v>
      </c>
      <c r="BP32" s="4" t="str">
        <v>Ajegunle Farm Settlement</v>
      </c>
      <c r="BQ32" s="4" t="str">
        <v>Ajegunle Farm Settlement</v>
      </c>
      <c r="BR32" s="4" t="str">
        <v>Ajegunle Farm Settlement</v>
      </c>
      <c r="BS32" s="4" t="str">
        <v>Ajegunle Farm Settlement</v>
      </c>
      <c r="BT32" s="4" t="str">
        <v>Ajegunle Farm Settlement</v>
      </c>
      <c r="BU32" s="4" t="str">
        <v>Ajegunle Farm Settlement</v>
      </c>
      <c r="BV32" s="4" t="str">
        <v>Ajegunle Farm Settlement</v>
      </c>
      <c r="BW32" s="4" t="str">
        <v>Ajegunle Farm Settlement</v>
      </c>
      <c r="BX32" s="4" t="str">
        <v>Ajegunle Farm Settlement</v>
      </c>
      <c r="BY32" s="4" t="str">
        <v>Ajegunle Farm Settlement</v>
      </c>
      <c r="BZ32" s="4" t="str">
        <v>Ajegunle Farm Settlement</v>
      </c>
      <c r="CA32" s="4" t="str">
        <v>Ajegunle Farm Settlement</v>
      </c>
      <c r="CB32" s="4" t="str">
        <v>Ajegunle Farm Settlement</v>
      </c>
      <c r="CC32" s="4" t="str">
        <v>Ajegunle Farm Settlement</v>
      </c>
      <c r="CD32" s="4" t="str">
        <v>Ajegunle Farm Settlement</v>
      </c>
      <c r="CE32" s="4" t="str">
        <v>Ajegunle Farm Settlement</v>
      </c>
      <c r="CF32" s="4" t="str">
        <v>Ajegunle Farm Settlement</v>
      </c>
      <c r="CG32" s="4" t="str">
        <v>Ajegunle Farm Settlement</v>
      </c>
      <c r="CH32" s="4" t="str">
        <v>Ajegunle Farm Settlement</v>
      </c>
      <c r="CJ32" s="4" t="str">
        <v>Ajegunle Farm Settlement</v>
      </c>
      <c r="CK32" s="4" t="str">
        <v>Ajegunle Farm Settlement</v>
      </c>
      <c r="CL32" s="4" t="str">
        <v>Ajegunle Farm Settlement</v>
      </c>
      <c r="CM32" s="4" t="str">
        <v>Ajegunle Farm Settlement</v>
      </c>
      <c r="CN32" s="4" t="str">
        <v>Ajegunle Farm Settlement</v>
      </c>
      <c r="CO32" s="4" t="str">
        <v>Ajegunle Farm Settlement</v>
      </c>
      <c r="CP32" s="4" t="str">
        <v>Ajegunle Farm Settlement</v>
      </c>
      <c r="CQ32" s="4" t="str">
        <v>Ajegunle Farm Settlement</v>
      </c>
      <c r="CR32" s="4" t="str">
        <v>Ajegunle Farm Settlement</v>
      </c>
      <c r="CS32" s="4" t="str">
        <v>Ajegunle Farm Settlement</v>
      </c>
      <c r="CT32" s="4" t="str">
        <v>Ajegunle Farm Settlement</v>
      </c>
      <c r="CU32" s="4" t="str">
        <v>Ajegunle Farm Settlement</v>
      </c>
      <c r="CV32" s="4" t="str">
        <v>Ajegunle Farm Settlement</v>
      </c>
      <c r="CW32" s="4" t="str">
        <v>Ajegunle Farm Settlement</v>
      </c>
      <c r="CX32" s="4" t="str">
        <v>Ajegunle Farm Settlement</v>
      </c>
      <c r="CY32" s="4" t="str">
        <v>Ajegunle Farm Settlement</v>
      </c>
      <c r="CZ32" s="4" t="str">
        <v>Ajegunle Farm Settlement</v>
      </c>
      <c r="DA32" s="4" t="str">
        <v>Ajegunle Farm Settlement</v>
      </c>
      <c r="DB32" s="4" t="str">
        <v>Ajegunle Farm Settlement</v>
      </c>
      <c r="DC32" s="4" t="str">
        <v>Ajegunle Farm Settlement</v>
      </c>
      <c r="DD32" s="4" t="str">
        <v>Ajegunle Farm Settlement</v>
      </c>
      <c r="DE32" s="4" t="str">
        <v>Ajegunle Farm Settlement</v>
      </c>
      <c r="DF32" s="4" t="str">
        <v>Ajegunle Farm Settlement</v>
      </c>
      <c r="DG32" s="4" t="str">
        <v>Ajegunle Farm Settlement</v>
      </c>
      <c r="DH32" s="4" t="str">
        <v>Ajegunle Farm Settlement</v>
      </c>
      <c r="DI32" s="4" t="str">
        <v>Ajegunle Farm Settlement</v>
      </c>
      <c r="DJ32" s="4" t="str">
        <v>Ajegunle Farm Settlement</v>
      </c>
      <c r="DK32" s="4" t="str">
        <v>Ajegunle Farm Settlement</v>
      </c>
      <c r="DL32" s="4" t="str">
        <v>Ajegunle Farm Settlement</v>
      </c>
      <c r="DM32" s="4" t="str">
        <v>Ajegunle Farm Settlement</v>
      </c>
      <c r="DN32" s="4" t="str">
        <v>Ajegunle Farm Settlement</v>
      </c>
      <c r="DO32" s="4" t="str">
        <v>Ajegunle Farm Settlement</v>
      </c>
      <c r="DP32" s="4" t="str">
        <v>Ajegunle Farm Settlement</v>
      </c>
    </row>
    <row r="33" spans="1:120" x14ac:dyDescent="0.35">
      <c r="A33" s="4">
        <v>-19.983329999999999</v>
      </c>
      <c r="B33" s="4">
        <v>23.41667</v>
      </c>
      <c r="C33" s="4" t="s">
        <v>143</v>
      </c>
      <c r="D33" s="4" t="s">
        <v>138</v>
      </c>
      <c r="E33" s="4" t="s">
        <v>235</v>
      </c>
      <c r="F33" s="4">
        <v>4000</v>
      </c>
      <c r="G33" s="4" t="str">
        <f t="shared" si="0"/>
        <v>Botswana-Boro</v>
      </c>
      <c r="I33" s="4" t="s">
        <v>236</v>
      </c>
      <c r="J33" s="4" t="s">
        <v>237</v>
      </c>
      <c r="K33" s="4">
        <v>14.715551380000001</v>
      </c>
      <c r="L33" s="4">
        <v>27.29807091</v>
      </c>
      <c r="M33" s="4">
        <v>-17.066520690000001</v>
      </c>
      <c r="N33" s="4">
        <v>-4.8276739099999997</v>
      </c>
      <c r="R33" s="4" t="str">
        <v>Mauritania</v>
      </c>
      <c r="S33" s="4" t="str">
        <v>Mauritania</v>
      </c>
      <c r="T33" s="4" t="str">
        <v>Mauritania</v>
      </c>
      <c r="U33" s="4" t="str">
        <v>Mauritania</v>
      </c>
      <c r="V33" s="4" t="str">
        <v>Mauritania</v>
      </c>
      <c r="W33" s="4" t="str">
        <v>Mauritania</v>
      </c>
      <c r="X33" s="4" t="str">
        <v>Mauritania</v>
      </c>
      <c r="Y33" s="4" t="str">
        <v>Mauritania</v>
      </c>
      <c r="Z33" s="4" t="str">
        <v>Mauritania</v>
      </c>
      <c r="AA33" s="4" t="str">
        <v>Mauritania</v>
      </c>
      <c r="AB33" s="4" t="str">
        <v>Mauritania</v>
      </c>
      <c r="AC33" s="4" t="str">
        <v>Mauritania</v>
      </c>
      <c r="AD33" s="4" t="str">
        <v>Mauritania</v>
      </c>
      <c r="AE33" s="4" t="str">
        <v>Mauritania</v>
      </c>
      <c r="AF33" s="4" t="str">
        <v>Mauritania</v>
      </c>
      <c r="AG33" s="4" t="str">
        <v>Mauritania</v>
      </c>
      <c r="AH33" s="4" t="str">
        <v>Mauritania</v>
      </c>
      <c r="AJ33" s="4" t="str">
        <v>Mauritania</v>
      </c>
      <c r="AK33" s="4" t="str">
        <v>Mauritania</v>
      </c>
      <c r="AL33" s="4" t="str">
        <v>Mauritania</v>
      </c>
      <c r="AO33" s="4" t="str">
        <v>Mauritania</v>
      </c>
      <c r="AQ33" s="4" t="str">
        <v>Mauritania</v>
      </c>
      <c r="AR33" s="4" t="str">
        <v>Mauritania</v>
      </c>
      <c r="AS33" s="4" t="str">
        <v>Mauritania</v>
      </c>
      <c r="AT33" s="4" t="str">
        <v>Mauritania</v>
      </c>
      <c r="AU33" s="4" t="str">
        <v>Mauritania</v>
      </c>
      <c r="AV33" s="4" t="str">
        <v>Mauritania</v>
      </c>
      <c r="AW33" s="4" t="str">
        <v>Mauritania</v>
      </c>
      <c r="AX33" s="4" t="str">
        <v>Mauritania</v>
      </c>
      <c r="AY33" s="4" t="str">
        <v>Mauritania</v>
      </c>
      <c r="BA33" s="4" t="str">
        <v>Ajibode</v>
      </c>
      <c r="BB33" s="4" t="str">
        <v>Ajibode</v>
      </c>
      <c r="BC33" s="4" t="str">
        <v>Ajibode</v>
      </c>
      <c r="BD33" s="4" t="str">
        <v>Ajibode</v>
      </c>
      <c r="BE33" s="4" t="str">
        <v>Ajibode</v>
      </c>
      <c r="BF33" s="4" t="str">
        <v>Ajibode</v>
      </c>
      <c r="BG33" s="4" t="str">
        <v>Ajibode</v>
      </c>
      <c r="BH33" s="4" t="str">
        <v>Ajibode</v>
      </c>
      <c r="BI33" s="4" t="str">
        <v>Ajibode</v>
      </c>
      <c r="BJ33" s="4" t="str">
        <v>Ajibode</v>
      </c>
      <c r="BK33" s="4" t="str">
        <v>Ajibode</v>
      </c>
      <c r="BL33" s="4" t="str">
        <v>Ajibode</v>
      </c>
      <c r="BM33" s="4" t="str">
        <v>Ajibode</v>
      </c>
      <c r="BN33" s="4" t="str">
        <v>Ajibode</v>
      </c>
      <c r="BO33" s="4" t="str">
        <v>Ajibode</v>
      </c>
      <c r="BP33" s="4" t="str">
        <v>Ajibode</v>
      </c>
      <c r="BQ33" s="4" t="str">
        <v>Ajibode</v>
      </c>
      <c r="BR33" s="4" t="str">
        <v>Ajibode</v>
      </c>
      <c r="BS33" s="4" t="str">
        <v>Ajibode</v>
      </c>
      <c r="BT33" s="4" t="str">
        <v>Ajibode</v>
      </c>
      <c r="BU33" s="4" t="str">
        <v>Ajibode</v>
      </c>
      <c r="BV33" s="4" t="str">
        <v>Ajibode</v>
      </c>
      <c r="BW33" s="4" t="str">
        <v>Ajibode</v>
      </c>
      <c r="BX33" s="4" t="str">
        <v>Ajibode</v>
      </c>
      <c r="BY33" s="4" t="str">
        <v>Ajibode</v>
      </c>
      <c r="BZ33" s="4" t="str">
        <v>Ajibode</v>
      </c>
      <c r="CA33" s="4" t="str">
        <v>Ajibode</v>
      </c>
      <c r="CB33" s="4" t="str">
        <v>Ajibode</v>
      </c>
      <c r="CC33" s="4" t="str">
        <v>Ajibode</v>
      </c>
      <c r="CD33" s="4" t="str">
        <v>Ajibode</v>
      </c>
      <c r="CE33" s="4" t="str">
        <v>Ajibode</v>
      </c>
      <c r="CF33" s="4" t="str">
        <v>Ajibode</v>
      </c>
      <c r="CG33" s="4" t="str">
        <v>Ajibode</v>
      </c>
      <c r="CH33" s="4" t="str">
        <v>Ajibode</v>
      </c>
      <c r="CJ33" s="4" t="str">
        <v>Ajibode</v>
      </c>
      <c r="CK33" s="4" t="str">
        <v>Ajibode</v>
      </c>
      <c r="CL33" s="4" t="str">
        <v>Ajibode</v>
      </c>
      <c r="CM33" s="4" t="str">
        <v>Ajibode</v>
      </c>
      <c r="CN33" s="4" t="str">
        <v>Ajibode</v>
      </c>
      <c r="CO33" s="4" t="str">
        <v>Ajibode</v>
      </c>
      <c r="CP33" s="4" t="str">
        <v>Ajibode</v>
      </c>
      <c r="CQ33" s="4" t="str">
        <v>Ajibode</v>
      </c>
      <c r="CR33" s="4" t="str">
        <v>Ajibode</v>
      </c>
      <c r="CS33" s="4" t="str">
        <v>Ajibode</v>
      </c>
      <c r="CT33" s="4" t="str">
        <v>Ajibode</v>
      </c>
      <c r="CU33" s="4" t="str">
        <v>Ajibode</v>
      </c>
      <c r="CV33" s="4" t="str">
        <v>Ajibode</v>
      </c>
      <c r="CW33" s="4" t="str">
        <v>Ajibode</v>
      </c>
      <c r="CX33" s="4" t="str">
        <v>Ajibode</v>
      </c>
      <c r="CY33" s="4" t="str">
        <v>Ajibode</v>
      </c>
      <c r="CZ33" s="4" t="str">
        <v>Ajibode</v>
      </c>
      <c r="DA33" s="4" t="str">
        <v>Ajibode</v>
      </c>
      <c r="DB33" s="4" t="str">
        <v>Ajibode</v>
      </c>
      <c r="DC33" s="4" t="str">
        <v>Ajibode</v>
      </c>
      <c r="DD33" s="4" t="str">
        <v>Ajibode</v>
      </c>
      <c r="DE33" s="4" t="str">
        <v>Ajibode</v>
      </c>
      <c r="DF33" s="4" t="str">
        <v>Ajibode</v>
      </c>
      <c r="DG33" s="4" t="str">
        <v>Ajibode</v>
      </c>
      <c r="DH33" s="4" t="str">
        <v>Ajibode</v>
      </c>
      <c r="DI33" s="4" t="str">
        <v>Ajibode</v>
      </c>
      <c r="DJ33" s="4" t="str">
        <v>Ajibode</v>
      </c>
      <c r="DK33" s="4" t="str">
        <v>Ajibode</v>
      </c>
      <c r="DL33" s="4" t="str">
        <v>Ajibode</v>
      </c>
      <c r="DM33" s="4" t="str">
        <v>Ajibode</v>
      </c>
      <c r="DN33" s="4" t="str">
        <v>Ajibode</v>
      </c>
      <c r="DO33" s="4" t="str">
        <v>Ajibode</v>
      </c>
      <c r="DP33" s="4" t="str">
        <v>Ajibode</v>
      </c>
    </row>
    <row r="34" spans="1:120" x14ac:dyDescent="0.35">
      <c r="A34" s="4">
        <v>-22.24</v>
      </c>
      <c r="B34" s="4">
        <v>21.71</v>
      </c>
      <c r="C34" s="4" t="s">
        <v>143</v>
      </c>
      <c r="D34" s="4" t="s">
        <v>130</v>
      </c>
      <c r="E34" s="4" t="s">
        <v>238</v>
      </c>
      <c r="F34" s="4">
        <v>80000</v>
      </c>
      <c r="G34" s="4" t="str">
        <f t="shared" si="0"/>
        <v>Botswana-East Central, Botswana</v>
      </c>
      <c r="I34" s="4" t="s">
        <v>239</v>
      </c>
      <c r="J34" s="4" t="s">
        <v>240</v>
      </c>
      <c r="K34" s="4">
        <v>-20.525693889999999</v>
      </c>
      <c r="L34" s="4">
        <v>-10.33708191</v>
      </c>
      <c r="M34" s="4">
        <v>56.58569336</v>
      </c>
      <c r="N34" s="4">
        <v>63.50347137</v>
      </c>
      <c r="R34" s="4" t="str">
        <v>Mauritius</v>
      </c>
      <c r="S34" s="4" t="str">
        <v>Mauritius</v>
      </c>
      <c r="T34" s="4" t="str">
        <v>Mauritius</v>
      </c>
      <c r="U34" s="4" t="str">
        <v>Mauritius</v>
      </c>
      <c r="V34" s="4" t="str">
        <v>Mauritius</v>
      </c>
      <c r="W34" s="4" t="str">
        <v>Mauritius</v>
      </c>
      <c r="X34" s="4" t="str">
        <v>Mauritius</v>
      </c>
      <c r="Y34" s="4" t="str">
        <v>Mauritius</v>
      </c>
      <c r="Z34" s="4" t="str">
        <v>Mauritius</v>
      </c>
      <c r="AA34" s="4" t="str">
        <v>Mauritius</v>
      </c>
      <c r="AB34" s="4" t="str">
        <v>Mauritius</v>
      </c>
      <c r="AC34" s="4" t="str">
        <v>Mauritius</v>
      </c>
      <c r="AD34" s="4" t="str">
        <v>Mauritius</v>
      </c>
      <c r="AE34" s="4" t="str">
        <v>Mauritius</v>
      </c>
      <c r="AF34" s="4" t="str">
        <v>Mauritius</v>
      </c>
      <c r="AG34" s="4" t="str">
        <v>Mauritius</v>
      </c>
      <c r="AH34" s="4" t="str">
        <v>Mauritius</v>
      </c>
      <c r="AJ34" s="4" t="str">
        <v>Mauritius</v>
      </c>
      <c r="AK34" s="4" t="str">
        <v>Mauritius</v>
      </c>
      <c r="AL34" s="4" t="str">
        <v>Mauritius</v>
      </c>
      <c r="AO34" s="4" t="str">
        <v>Mauritius</v>
      </c>
      <c r="AQ34" s="4" t="str">
        <v>Mauritius</v>
      </c>
      <c r="AR34" s="4" t="str">
        <v>Mauritius</v>
      </c>
      <c r="AS34" s="4" t="str">
        <v>Mauritius</v>
      </c>
      <c r="AT34" s="4" t="str">
        <v>Mauritius</v>
      </c>
      <c r="AU34" s="4" t="str">
        <v>Mauritius</v>
      </c>
      <c r="AV34" s="4" t="str">
        <v>Mauritius</v>
      </c>
      <c r="AW34" s="4" t="str">
        <v>Mauritius</v>
      </c>
      <c r="AX34" s="4" t="str">
        <v>Mauritius</v>
      </c>
      <c r="AY34" s="4" t="str">
        <v>Mauritius</v>
      </c>
      <c r="BA34" s="4" t="str">
        <v>Ajibode (farm 1)</v>
      </c>
      <c r="BB34" s="4" t="str">
        <v>Ajibode (farm 1)</v>
      </c>
      <c r="BC34" s="4" t="str">
        <v>Ajibode (farm 1)</v>
      </c>
      <c r="BD34" s="4" t="str">
        <v>Ajibode (farm 1)</v>
      </c>
      <c r="BE34" s="4" t="str">
        <v>Ajibode (farm 1)</v>
      </c>
      <c r="BF34" s="4" t="str">
        <v>Ajibode (farm 1)</v>
      </c>
      <c r="BG34" s="4" t="str">
        <v>Ajibode (farm 1)</v>
      </c>
      <c r="BH34" s="4" t="str">
        <v>Ajibode (farm 1)</v>
      </c>
      <c r="BI34" s="4" t="str">
        <v>Ajibode (farm 1)</v>
      </c>
      <c r="BJ34" s="4" t="str">
        <v>Ajibode (farm 1)</v>
      </c>
      <c r="BK34" s="4" t="str">
        <v>Ajibode (farm 1)</v>
      </c>
      <c r="BL34" s="4" t="str">
        <v>Ajibode (farm 1)</v>
      </c>
      <c r="BM34" s="4" t="str">
        <v>Ajibode (farm 1)</v>
      </c>
      <c r="BN34" s="4" t="str">
        <v>Ajibode (farm 1)</v>
      </c>
      <c r="BO34" s="4" t="str">
        <v>Ajibode (farm 1)</v>
      </c>
      <c r="BP34" s="4" t="str">
        <v>Ajibode (farm 1)</v>
      </c>
      <c r="BQ34" s="4" t="str">
        <v>Ajibode (farm 1)</v>
      </c>
      <c r="BR34" s="4" t="str">
        <v>Ajibode (farm 1)</v>
      </c>
      <c r="BS34" s="4" t="str">
        <v>Ajibode (farm 1)</v>
      </c>
      <c r="BT34" s="4" t="str">
        <v>Ajibode (farm 1)</v>
      </c>
      <c r="BU34" s="4" t="str">
        <v>Ajibode (farm 1)</v>
      </c>
      <c r="BV34" s="4" t="str">
        <v>Ajibode (farm 1)</v>
      </c>
      <c r="BW34" s="4" t="str">
        <v>Ajibode (farm 1)</v>
      </c>
      <c r="BX34" s="4" t="str">
        <v>Ajibode (farm 1)</v>
      </c>
      <c r="BY34" s="4" t="str">
        <v>Ajibode (farm 1)</v>
      </c>
      <c r="BZ34" s="4" t="str">
        <v>Ajibode (farm 1)</v>
      </c>
      <c r="CA34" s="4" t="str">
        <v>Ajibode (farm 1)</v>
      </c>
      <c r="CB34" s="4" t="str">
        <v>Ajibode (farm 1)</v>
      </c>
      <c r="CC34" s="4" t="str">
        <v>Ajibode (farm 1)</v>
      </c>
      <c r="CD34" s="4" t="str">
        <v>Ajibode (farm 1)</v>
      </c>
      <c r="CE34" s="4" t="str">
        <v>Ajibode (farm 1)</v>
      </c>
      <c r="CF34" s="4" t="str">
        <v>Ajibode (farm 1)</v>
      </c>
      <c r="CG34" s="4" t="str">
        <v>Ajibode (farm 1)</v>
      </c>
      <c r="CH34" s="4" t="str">
        <v>Ajibode (farm 1)</v>
      </c>
      <c r="CJ34" s="4" t="str">
        <v>Ajibode (farm 1)</v>
      </c>
      <c r="CK34" s="4" t="str">
        <v>Ajibode (farm 1)</v>
      </c>
      <c r="CL34" s="4" t="str">
        <v>Ajibode (farm 1)</v>
      </c>
      <c r="CM34" s="4" t="str">
        <v>Ajibode (farm 1)</v>
      </c>
      <c r="CN34" s="4" t="str">
        <v>Ajibode (farm 1)</v>
      </c>
      <c r="CO34" s="4" t="str">
        <v>Ajibode (farm 1)</v>
      </c>
      <c r="CP34" s="4" t="str">
        <v>Ajibode (farm 1)</v>
      </c>
      <c r="CQ34" s="4" t="str">
        <v>Ajibode (farm 1)</v>
      </c>
      <c r="CR34" s="4" t="str">
        <v>Ajibode (farm 1)</v>
      </c>
      <c r="CS34" s="4" t="str">
        <v>Ajibode (farm 1)</v>
      </c>
      <c r="CT34" s="4" t="str">
        <v>Ajibode (farm 1)</v>
      </c>
      <c r="CU34" s="4" t="str">
        <v>Ajibode (farm 1)</v>
      </c>
      <c r="CV34" s="4" t="str">
        <v>Ajibode (farm 1)</v>
      </c>
      <c r="CW34" s="4" t="str">
        <v>Ajibode (farm 1)</v>
      </c>
      <c r="CX34" s="4" t="str">
        <v>Ajibode (farm 1)</v>
      </c>
      <c r="CY34" s="4" t="str">
        <v>Ajibode (farm 1)</v>
      </c>
      <c r="CZ34" s="4" t="str">
        <v>Ajibode (farm 1)</v>
      </c>
      <c r="DA34" s="4" t="str">
        <v>Ajibode (farm 1)</v>
      </c>
      <c r="DB34" s="4" t="str">
        <v>Ajibode (farm 1)</v>
      </c>
      <c r="DC34" s="4" t="str">
        <v>Ajibode (farm 1)</v>
      </c>
      <c r="DD34" s="4" t="str">
        <v>Ajibode (farm 1)</v>
      </c>
      <c r="DE34" s="4" t="str">
        <v>Ajibode (farm 1)</v>
      </c>
      <c r="DF34" s="4" t="str">
        <v>Ajibode (farm 1)</v>
      </c>
      <c r="DG34" s="4" t="str">
        <v>Ajibode (farm 1)</v>
      </c>
      <c r="DH34" s="4" t="str">
        <v>Ajibode (farm 1)</v>
      </c>
      <c r="DI34" s="4" t="str">
        <v>Ajibode (farm 1)</v>
      </c>
      <c r="DJ34" s="4" t="str">
        <v>Ajibode (farm 1)</v>
      </c>
      <c r="DK34" s="4" t="str">
        <v>Ajibode (farm 1)</v>
      </c>
      <c r="DL34" s="4" t="str">
        <v>Ajibode (farm 1)</v>
      </c>
      <c r="DM34" s="4" t="str">
        <v>Ajibode (farm 1)</v>
      </c>
      <c r="DN34" s="4" t="str">
        <v>Ajibode (farm 1)</v>
      </c>
      <c r="DO34" s="4" t="str">
        <v>Ajibode (farm 1)</v>
      </c>
      <c r="DP34" s="4" t="str">
        <v>Ajibode (farm 1)</v>
      </c>
    </row>
    <row r="35" spans="1:120" x14ac:dyDescent="0.35">
      <c r="A35" s="4">
        <v>-25.45</v>
      </c>
      <c r="B35" s="4">
        <v>25.417000000000002</v>
      </c>
      <c r="C35" s="4" t="s">
        <v>143</v>
      </c>
      <c r="D35" s="4" t="s">
        <v>138</v>
      </c>
      <c r="E35" s="4" t="s">
        <v>241</v>
      </c>
      <c r="F35" s="4">
        <v>5000</v>
      </c>
      <c r="G35" s="4" t="str">
        <f t="shared" si="0"/>
        <v>Botswana-Goodhope ARS</v>
      </c>
      <c r="I35" s="4" t="s">
        <v>242</v>
      </c>
      <c r="J35" s="4" t="s">
        <v>243</v>
      </c>
      <c r="K35" s="4">
        <v>27.670074459999999</v>
      </c>
      <c r="L35" s="4">
        <v>35.922637940000001</v>
      </c>
      <c r="M35" s="4">
        <v>-13.16791534</v>
      </c>
      <c r="N35" s="4">
        <v>-0.99740600999999995</v>
      </c>
      <c r="R35" s="4" t="str">
        <v>Morocco</v>
      </c>
      <c r="S35" s="4" t="str">
        <v>Morocco</v>
      </c>
      <c r="T35" s="4" t="str">
        <v>Morocco</v>
      </c>
      <c r="U35" s="4" t="str">
        <v>Morocco</v>
      </c>
      <c r="V35" s="4" t="str">
        <v>Morocco</v>
      </c>
      <c r="W35" s="4" t="str">
        <v>Morocco</v>
      </c>
      <c r="X35" s="4" t="str">
        <v>Morocco</v>
      </c>
      <c r="Y35" s="4" t="str">
        <v>Morocco</v>
      </c>
      <c r="Z35" s="4" t="str">
        <v>Morocco</v>
      </c>
      <c r="AA35" s="4" t="str">
        <v>Morocco</v>
      </c>
      <c r="AB35" s="4" t="str">
        <v>Morocco</v>
      </c>
      <c r="AC35" s="4" t="str">
        <v>Morocco</v>
      </c>
      <c r="AD35" s="4" t="str">
        <v>Morocco</v>
      </c>
      <c r="AE35" s="4" t="str">
        <v>Morocco</v>
      </c>
      <c r="AF35" s="4" t="str">
        <v>Morocco</v>
      </c>
      <c r="AG35" s="4" t="str">
        <v>Morocco</v>
      </c>
      <c r="AH35" s="4" t="str">
        <v>Morocco</v>
      </c>
      <c r="AJ35" s="4" t="str">
        <v>Morocco</v>
      </c>
      <c r="AK35" s="4" t="str">
        <v>Morocco</v>
      </c>
      <c r="AL35" s="4" t="str">
        <v>Morocco</v>
      </c>
      <c r="AO35" s="4" t="str">
        <v>Morocco</v>
      </c>
      <c r="AQ35" s="4" t="str">
        <v>Morocco</v>
      </c>
      <c r="AR35" s="4" t="str">
        <v>Morocco</v>
      </c>
      <c r="AS35" s="4" t="str">
        <v>Morocco</v>
      </c>
      <c r="AT35" s="4" t="str">
        <v>Morocco</v>
      </c>
      <c r="AU35" s="4" t="str">
        <v>Morocco</v>
      </c>
      <c r="AV35" s="4" t="str">
        <v>Morocco</v>
      </c>
      <c r="AW35" s="4" t="str">
        <v>Morocco</v>
      </c>
      <c r="AX35" s="4" t="str">
        <v>Morocco</v>
      </c>
      <c r="AY35" s="4" t="str">
        <v>Morocco</v>
      </c>
      <c r="BA35" s="4" t="str">
        <v>Akok</v>
      </c>
      <c r="BB35" s="4" t="str">
        <v>Akok</v>
      </c>
      <c r="BC35" s="4" t="str">
        <v>Akok</v>
      </c>
      <c r="BD35" s="4" t="str">
        <v>Akok</v>
      </c>
      <c r="BE35" s="4" t="str">
        <v>Akok</v>
      </c>
      <c r="BF35" s="4" t="str">
        <v>Akok</v>
      </c>
      <c r="BG35" s="4" t="str">
        <v>Akok</v>
      </c>
      <c r="BH35" s="4" t="str">
        <v>Akok</v>
      </c>
      <c r="BI35" s="4" t="str">
        <v>Akok</v>
      </c>
      <c r="BJ35" s="4" t="str">
        <v>Akok</v>
      </c>
      <c r="BK35" s="4" t="str">
        <v>Akok</v>
      </c>
      <c r="BL35" s="4" t="str">
        <v>Akok</v>
      </c>
      <c r="BM35" s="4" t="str">
        <v>Akok</v>
      </c>
      <c r="BN35" s="4" t="str">
        <v>Akok</v>
      </c>
      <c r="BO35" s="4" t="str">
        <v>Akok</v>
      </c>
      <c r="BP35" s="4" t="str">
        <v>Akok</v>
      </c>
      <c r="BQ35" s="4" t="str">
        <v>Akok</v>
      </c>
      <c r="BR35" s="4" t="str">
        <v>Akok</v>
      </c>
      <c r="BS35" s="4" t="str">
        <v>Akok</v>
      </c>
      <c r="BT35" s="4" t="str">
        <v>Akok</v>
      </c>
      <c r="BU35" s="4" t="str">
        <v>Akok</v>
      </c>
      <c r="BV35" s="4" t="str">
        <v>Akok</v>
      </c>
      <c r="BW35" s="4" t="str">
        <v>Akok</v>
      </c>
      <c r="BX35" s="4" t="str">
        <v>Akok</v>
      </c>
      <c r="BY35" s="4" t="str">
        <v>Akok</v>
      </c>
      <c r="BZ35" s="4" t="str">
        <v>Akok</v>
      </c>
      <c r="CA35" s="4" t="str">
        <v>Akok</v>
      </c>
      <c r="CB35" s="4" t="str">
        <v>Akok</v>
      </c>
      <c r="CC35" s="4" t="str">
        <v>Akok</v>
      </c>
      <c r="CD35" s="4" t="str">
        <v>Akok</v>
      </c>
      <c r="CE35" s="4" t="str">
        <v>Akok</v>
      </c>
      <c r="CF35" s="4" t="str">
        <v>Akok</v>
      </c>
      <c r="CG35" s="4" t="str">
        <v>Akok</v>
      </c>
      <c r="CH35" s="4" t="str">
        <v>Akok</v>
      </c>
      <c r="CJ35" s="4" t="str">
        <v>Akok</v>
      </c>
      <c r="CK35" s="4" t="str">
        <v>Akok</v>
      </c>
      <c r="CL35" s="4" t="str">
        <v>Akok</v>
      </c>
      <c r="CM35" s="4" t="str">
        <v>Akok</v>
      </c>
      <c r="CN35" s="4" t="str">
        <v>Akok</v>
      </c>
      <c r="CO35" s="4" t="str">
        <v>Akok</v>
      </c>
      <c r="CP35" s="4" t="str">
        <v>Akok</v>
      </c>
      <c r="CQ35" s="4" t="str">
        <v>Akok</v>
      </c>
      <c r="CR35" s="4" t="str">
        <v>Akok</v>
      </c>
      <c r="CS35" s="4" t="str">
        <v>Akok</v>
      </c>
      <c r="CT35" s="4" t="str">
        <v>Akok</v>
      </c>
      <c r="CU35" s="4" t="str">
        <v>Akok</v>
      </c>
      <c r="CV35" s="4" t="str">
        <v>Akok</v>
      </c>
      <c r="CW35" s="4" t="str">
        <v>Akok</v>
      </c>
      <c r="CX35" s="4" t="str">
        <v>Akok</v>
      </c>
      <c r="CY35" s="4" t="str">
        <v>Akok</v>
      </c>
      <c r="CZ35" s="4" t="str">
        <v>Akok</v>
      </c>
      <c r="DA35" s="4" t="str">
        <v>Akok</v>
      </c>
      <c r="DB35" s="4" t="str">
        <v>Akok</v>
      </c>
      <c r="DC35" s="4" t="str">
        <v>Akok</v>
      </c>
      <c r="DD35" s="4" t="str">
        <v>Akok</v>
      </c>
      <c r="DE35" s="4" t="str">
        <v>Akok</v>
      </c>
      <c r="DF35" s="4" t="str">
        <v>Akok</v>
      </c>
      <c r="DG35" s="4" t="str">
        <v>Akok</v>
      </c>
      <c r="DH35" s="4" t="str">
        <v>Akok</v>
      </c>
      <c r="DI35" s="4" t="str">
        <v>Akok</v>
      </c>
      <c r="DJ35" s="4" t="str">
        <v>Akok</v>
      </c>
      <c r="DK35" s="4" t="str">
        <v>Akok</v>
      </c>
      <c r="DL35" s="4" t="str">
        <v>Akok</v>
      </c>
      <c r="DM35" s="4" t="str">
        <v>Akok</v>
      </c>
      <c r="DN35" s="4" t="str">
        <v>Akok</v>
      </c>
      <c r="DO35" s="4" t="str">
        <v>Akok</v>
      </c>
      <c r="DP35" s="4" t="str">
        <v>Akok</v>
      </c>
    </row>
    <row r="36" spans="1:120" x14ac:dyDescent="0.35">
      <c r="A36" s="4">
        <v>-24.567</v>
      </c>
      <c r="B36" s="4">
        <v>25.95</v>
      </c>
      <c r="C36" s="4" t="s">
        <v>143</v>
      </c>
      <c r="D36" s="4" t="s">
        <v>138</v>
      </c>
      <c r="E36" s="4" t="s">
        <v>244</v>
      </c>
      <c r="F36" s="4">
        <v>1000</v>
      </c>
      <c r="G36" s="4" t="str">
        <f t="shared" si="0"/>
        <v>Botswana-Sebele</v>
      </c>
      <c r="I36" s="4" t="s">
        <v>245</v>
      </c>
      <c r="J36" s="4" t="s">
        <v>246</v>
      </c>
      <c r="K36" s="4">
        <v>-26.868694309999999</v>
      </c>
      <c r="L36" s="4">
        <v>-10.47124958</v>
      </c>
      <c r="M36" s="4">
        <v>30.217414860000002</v>
      </c>
      <c r="N36" s="4">
        <v>40.839305879999998</v>
      </c>
      <c r="R36" s="4" t="str">
        <v>Mozambique</v>
      </c>
      <c r="S36" s="4" t="str">
        <v>Mozambique</v>
      </c>
      <c r="T36" s="4" t="str">
        <v>Mozambique</v>
      </c>
      <c r="U36" s="4" t="str">
        <v>Mozambique</v>
      </c>
      <c r="V36" s="4" t="str">
        <v>Mozambique</v>
      </c>
      <c r="W36" s="4" t="str">
        <v>Mozambique</v>
      </c>
      <c r="X36" s="4" t="str">
        <v>Mozambique</v>
      </c>
      <c r="Y36" s="4" t="str">
        <v>Mozambique</v>
      </c>
      <c r="Z36" s="4" t="str">
        <v>Mozambique</v>
      </c>
      <c r="AA36" s="4" t="str">
        <v>Mozambique</v>
      </c>
      <c r="AB36" s="4" t="str">
        <v>Mozambique</v>
      </c>
      <c r="AC36" s="4" t="str">
        <v>Mozambique</v>
      </c>
      <c r="AD36" s="4" t="str">
        <v>Mozambique</v>
      </c>
      <c r="AE36" s="4" t="str">
        <v>Mozambique</v>
      </c>
      <c r="AF36" s="4" t="str">
        <v>Mozambique</v>
      </c>
      <c r="AG36" s="4" t="str">
        <v>Mozambique</v>
      </c>
      <c r="AH36" s="4" t="str">
        <v>Mozambique</v>
      </c>
      <c r="AJ36" s="4" t="str">
        <v>Mozambique</v>
      </c>
      <c r="AK36" s="4" t="str">
        <v>Mozambique</v>
      </c>
      <c r="AL36" s="4" t="str">
        <v>Mozambique</v>
      </c>
      <c r="AO36" s="4" t="str">
        <v>Mozambique</v>
      </c>
      <c r="AQ36" s="4" t="str">
        <v>Mozambique</v>
      </c>
      <c r="AR36" s="4" t="str">
        <v>Mozambique</v>
      </c>
      <c r="AS36" s="4" t="str">
        <v>Mozambique</v>
      </c>
      <c r="AT36" s="4" t="str">
        <v>Mozambique</v>
      </c>
      <c r="AU36" s="4" t="str">
        <v>Mozambique</v>
      </c>
      <c r="AV36" s="4" t="str">
        <v>Mozambique</v>
      </c>
      <c r="AW36" s="4" t="str">
        <v>Mozambique</v>
      </c>
      <c r="AX36" s="4" t="str">
        <v>Mozambique</v>
      </c>
      <c r="AY36" s="4" t="str">
        <v>Mozambique</v>
      </c>
      <c r="BA36" s="4" t="str">
        <v>Akpero</v>
      </c>
      <c r="BB36" s="4" t="str">
        <v>Akpero</v>
      </c>
      <c r="BC36" s="4" t="str">
        <v>Akpero</v>
      </c>
      <c r="BD36" s="4" t="str">
        <v>Akpero</v>
      </c>
      <c r="BE36" s="4" t="str">
        <v>Akpero</v>
      </c>
      <c r="BF36" s="4" t="str">
        <v>Akpero</v>
      </c>
      <c r="BG36" s="4" t="str">
        <v>Akpero</v>
      </c>
      <c r="BH36" s="4" t="str">
        <v>Akpero</v>
      </c>
      <c r="BI36" s="4" t="str">
        <v>Akpero</v>
      </c>
      <c r="BJ36" s="4" t="str">
        <v>Akpero</v>
      </c>
      <c r="BK36" s="4" t="str">
        <v>Akpero</v>
      </c>
      <c r="BL36" s="4" t="str">
        <v>Akpero</v>
      </c>
      <c r="BM36" s="4" t="str">
        <v>Akpero</v>
      </c>
      <c r="BN36" s="4" t="str">
        <v>Akpero</v>
      </c>
      <c r="BO36" s="4" t="str">
        <v>Akpero</v>
      </c>
      <c r="BP36" s="4" t="str">
        <v>Akpero</v>
      </c>
      <c r="BQ36" s="4" t="str">
        <v>Akpero</v>
      </c>
      <c r="BR36" s="4" t="str">
        <v>Akpero</v>
      </c>
      <c r="BS36" s="4" t="str">
        <v>Akpero</v>
      </c>
      <c r="BT36" s="4" t="str">
        <v>Akpero</v>
      </c>
      <c r="BU36" s="4" t="str">
        <v>Akpero</v>
      </c>
      <c r="BV36" s="4" t="str">
        <v>Akpero</v>
      </c>
      <c r="BW36" s="4" t="str">
        <v>Akpero</v>
      </c>
      <c r="BX36" s="4" t="str">
        <v>Akpero</v>
      </c>
      <c r="BY36" s="4" t="str">
        <v>Akpero</v>
      </c>
      <c r="BZ36" s="4" t="str">
        <v>Akpero</v>
      </c>
      <c r="CA36" s="4" t="str">
        <v>Akpero</v>
      </c>
      <c r="CB36" s="4" t="str">
        <v>Akpero</v>
      </c>
      <c r="CC36" s="4" t="str">
        <v>Akpero</v>
      </c>
      <c r="CD36" s="4" t="str">
        <v>Akpero</v>
      </c>
      <c r="CE36" s="4" t="str">
        <v>Akpero</v>
      </c>
      <c r="CF36" s="4" t="str">
        <v>Akpero</v>
      </c>
      <c r="CG36" s="4" t="str">
        <v>Akpero</v>
      </c>
      <c r="CH36" s="4" t="str">
        <v>Akpero</v>
      </c>
      <c r="CJ36" s="4" t="str">
        <v>Akpero</v>
      </c>
      <c r="CK36" s="4" t="str">
        <v>Akpero</v>
      </c>
      <c r="CL36" s="4" t="str">
        <v>Akpero</v>
      </c>
      <c r="CM36" s="4" t="str">
        <v>Akpero</v>
      </c>
      <c r="CN36" s="4" t="str">
        <v>Akpero</v>
      </c>
      <c r="CO36" s="4" t="str">
        <v>Akpero</v>
      </c>
      <c r="CP36" s="4" t="str">
        <v>Akpero</v>
      </c>
      <c r="CQ36" s="4" t="str">
        <v>Akpero</v>
      </c>
      <c r="CR36" s="4" t="str">
        <v>Akpero</v>
      </c>
      <c r="CS36" s="4" t="str">
        <v>Akpero</v>
      </c>
      <c r="CT36" s="4" t="str">
        <v>Akpero</v>
      </c>
      <c r="CU36" s="4" t="str">
        <v>Akpero</v>
      </c>
      <c r="CV36" s="4" t="str">
        <v>Akpero</v>
      </c>
      <c r="CW36" s="4" t="str">
        <v>Akpero</v>
      </c>
      <c r="CX36" s="4" t="str">
        <v>Akpero</v>
      </c>
      <c r="CY36" s="4" t="str">
        <v>Akpero</v>
      </c>
      <c r="CZ36" s="4" t="str">
        <v>Akpero</v>
      </c>
      <c r="DA36" s="4" t="str">
        <v>Akpero</v>
      </c>
      <c r="DB36" s="4" t="str">
        <v>Akpero</v>
      </c>
      <c r="DC36" s="4" t="str">
        <v>Akpero</v>
      </c>
      <c r="DD36" s="4" t="str">
        <v>Akpero</v>
      </c>
      <c r="DE36" s="4" t="str">
        <v>Akpero</v>
      </c>
      <c r="DF36" s="4" t="str">
        <v>Akpero</v>
      </c>
      <c r="DG36" s="4" t="str">
        <v>Akpero</v>
      </c>
      <c r="DH36" s="4" t="str">
        <v>Akpero</v>
      </c>
      <c r="DI36" s="4" t="str">
        <v>Akpero</v>
      </c>
      <c r="DJ36" s="4" t="str">
        <v>Akpero</v>
      </c>
      <c r="DK36" s="4" t="str">
        <v>Akpero</v>
      </c>
      <c r="DL36" s="4" t="str">
        <v>Akpero</v>
      </c>
      <c r="DM36" s="4" t="str">
        <v>Akpero</v>
      </c>
      <c r="DN36" s="4" t="str">
        <v>Akpero</v>
      </c>
      <c r="DO36" s="4" t="str">
        <v>Akpero</v>
      </c>
      <c r="DP36" s="4" t="str">
        <v>Akpero</v>
      </c>
    </row>
    <row r="37" spans="1:120" x14ac:dyDescent="0.35">
      <c r="A37" s="4">
        <v>-24.920999999999999</v>
      </c>
      <c r="B37" s="4">
        <v>25.132000000000001</v>
      </c>
      <c r="C37" s="4" t="s">
        <v>143</v>
      </c>
      <c r="D37" s="4" t="s">
        <v>130</v>
      </c>
      <c r="E37" s="4" t="s">
        <v>247</v>
      </c>
      <c r="F37" s="4">
        <v>70000</v>
      </c>
      <c r="G37" s="4" t="str">
        <f t="shared" si="0"/>
        <v>Botswana-South, Botswana</v>
      </c>
      <c r="I37" s="4" t="s">
        <v>248</v>
      </c>
      <c r="J37" s="4" t="s">
        <v>249</v>
      </c>
      <c r="K37" s="4">
        <v>11.696969989999999</v>
      </c>
      <c r="L37" s="4">
        <v>23.525030139999998</v>
      </c>
      <c r="M37" s="4">
        <v>0.16625001</v>
      </c>
      <c r="N37" s="4">
        <v>15.995641709999999</v>
      </c>
      <c r="R37" s="4" t="str">
        <v>Niger</v>
      </c>
      <c r="S37" s="4" t="str">
        <v>Niger</v>
      </c>
      <c r="T37" s="4" t="str">
        <v>Niger</v>
      </c>
      <c r="U37" s="4" t="str">
        <v>Niger</v>
      </c>
      <c r="V37" s="4" t="str">
        <v>Niger</v>
      </c>
      <c r="W37" s="4" t="str">
        <v>Niger</v>
      </c>
      <c r="X37" s="4" t="str">
        <v>Niger</v>
      </c>
      <c r="Y37" s="4" t="str">
        <v>Niger</v>
      </c>
      <c r="Z37" s="4" t="str">
        <v>Niger</v>
      </c>
      <c r="AA37" s="4" t="str">
        <v>Niger</v>
      </c>
      <c r="AB37" s="4" t="str">
        <v>Niger</v>
      </c>
      <c r="AC37" s="4" t="str">
        <v>Niger</v>
      </c>
      <c r="AD37" s="4" t="str">
        <v>Niger</v>
      </c>
      <c r="AE37" s="4" t="str">
        <v>Niger</v>
      </c>
      <c r="AF37" s="4" t="str">
        <v>Niger</v>
      </c>
      <c r="AG37" s="4" t="str">
        <v>Niger</v>
      </c>
      <c r="AH37" s="4" t="str">
        <v>Niger</v>
      </c>
      <c r="AJ37" s="4" t="str">
        <v>Niger</v>
      </c>
      <c r="AK37" s="4" t="str">
        <v>Niger</v>
      </c>
      <c r="AL37" s="4" t="str">
        <v>Niger</v>
      </c>
      <c r="AO37" s="4" t="str">
        <v>Niger</v>
      </c>
      <c r="AQ37" s="4" t="str">
        <v>Niger</v>
      </c>
      <c r="AR37" s="4" t="str">
        <v>Niger</v>
      </c>
      <c r="AS37" s="4" t="str">
        <v>Niger</v>
      </c>
      <c r="AT37" s="4" t="str">
        <v>Niger</v>
      </c>
      <c r="AU37" s="4" t="str">
        <v>Niger</v>
      </c>
      <c r="AV37" s="4" t="str">
        <v>Niger</v>
      </c>
      <c r="AW37" s="4" t="str">
        <v>Niger</v>
      </c>
      <c r="AX37" s="4" t="str">
        <v>Niger</v>
      </c>
      <c r="AY37" s="4" t="str">
        <v>Niger</v>
      </c>
      <c r="BA37" s="4" t="str">
        <v>Akumadan</v>
      </c>
      <c r="BB37" s="4" t="str">
        <v>Akumadan</v>
      </c>
      <c r="BC37" s="4" t="str">
        <v>Akumadan</v>
      </c>
      <c r="BD37" s="4" t="str">
        <v>Akumadan</v>
      </c>
      <c r="BE37" s="4" t="str">
        <v>Akumadan</v>
      </c>
      <c r="BF37" s="4" t="str">
        <v>Akumadan</v>
      </c>
      <c r="BG37" s="4" t="str">
        <v>Akumadan</v>
      </c>
      <c r="BH37" s="4" t="str">
        <v>Akumadan</v>
      </c>
      <c r="BI37" s="4" t="str">
        <v>Akumadan</v>
      </c>
      <c r="BJ37" s="4" t="str">
        <v>Akumadan</v>
      </c>
      <c r="BK37" s="4" t="str">
        <v>Akumadan</v>
      </c>
      <c r="BL37" s="4" t="str">
        <v>Akumadan</v>
      </c>
      <c r="BM37" s="4" t="str">
        <v>Akumadan</v>
      </c>
      <c r="BN37" s="4" t="str">
        <v>Akumadan</v>
      </c>
      <c r="BO37" s="4" t="str">
        <v>Akumadan</v>
      </c>
      <c r="BP37" s="4" t="str">
        <v>Akumadan</v>
      </c>
      <c r="BQ37" s="4" t="str">
        <v>Akumadan</v>
      </c>
      <c r="BR37" s="4" t="str">
        <v>Akumadan</v>
      </c>
      <c r="BS37" s="4" t="str">
        <v>Akumadan</v>
      </c>
      <c r="BT37" s="4" t="str">
        <v>Akumadan</v>
      </c>
      <c r="BU37" s="4" t="str">
        <v>Akumadan</v>
      </c>
      <c r="BV37" s="4" t="str">
        <v>Akumadan</v>
      </c>
      <c r="BW37" s="4" t="str">
        <v>Akumadan</v>
      </c>
      <c r="BX37" s="4" t="str">
        <v>Akumadan</v>
      </c>
      <c r="BY37" s="4" t="str">
        <v>Akumadan</v>
      </c>
      <c r="BZ37" s="4" t="str">
        <v>Akumadan</v>
      </c>
      <c r="CA37" s="4" t="str">
        <v>Akumadan</v>
      </c>
      <c r="CB37" s="4" t="str">
        <v>Akumadan</v>
      </c>
      <c r="CC37" s="4" t="str">
        <v>Akumadan</v>
      </c>
      <c r="CD37" s="4" t="str">
        <v>Akumadan</v>
      </c>
      <c r="CE37" s="4" t="str">
        <v>Akumadan</v>
      </c>
      <c r="CF37" s="4" t="str">
        <v>Akumadan</v>
      </c>
      <c r="CG37" s="4" t="str">
        <v>Akumadan</v>
      </c>
      <c r="CH37" s="4" t="str">
        <v>Akumadan</v>
      </c>
      <c r="CJ37" s="4" t="str">
        <v>Akumadan</v>
      </c>
      <c r="CK37" s="4" t="str">
        <v>Akumadan</v>
      </c>
      <c r="CL37" s="4" t="str">
        <v>Akumadan</v>
      </c>
      <c r="CM37" s="4" t="str">
        <v>Akumadan</v>
      </c>
      <c r="CN37" s="4" t="str">
        <v>Akumadan</v>
      </c>
      <c r="CO37" s="4" t="str">
        <v>Akumadan</v>
      </c>
      <c r="CP37" s="4" t="str">
        <v>Akumadan</v>
      </c>
      <c r="CQ37" s="4" t="str">
        <v>Akumadan</v>
      </c>
      <c r="CR37" s="4" t="str">
        <v>Akumadan</v>
      </c>
      <c r="CS37" s="4" t="str">
        <v>Akumadan</v>
      </c>
      <c r="CT37" s="4" t="str">
        <v>Akumadan</v>
      </c>
      <c r="CU37" s="4" t="str">
        <v>Akumadan</v>
      </c>
      <c r="CV37" s="4" t="str">
        <v>Akumadan</v>
      </c>
      <c r="CW37" s="4" t="str">
        <v>Akumadan</v>
      </c>
      <c r="CX37" s="4" t="str">
        <v>Akumadan</v>
      </c>
      <c r="CY37" s="4" t="str">
        <v>Akumadan</v>
      </c>
      <c r="CZ37" s="4" t="str">
        <v>Akumadan</v>
      </c>
      <c r="DA37" s="4" t="str">
        <v>Akumadan</v>
      </c>
      <c r="DB37" s="4" t="str">
        <v>Akumadan</v>
      </c>
      <c r="DC37" s="4" t="str">
        <v>Akumadan</v>
      </c>
      <c r="DD37" s="4" t="str">
        <v>Akumadan</v>
      </c>
      <c r="DE37" s="4" t="str">
        <v>Akumadan</v>
      </c>
      <c r="DF37" s="4" t="str">
        <v>Akumadan</v>
      </c>
      <c r="DG37" s="4" t="str">
        <v>Akumadan</v>
      </c>
      <c r="DH37" s="4" t="str">
        <v>Akumadan</v>
      </c>
      <c r="DI37" s="4" t="str">
        <v>Akumadan</v>
      </c>
      <c r="DJ37" s="4" t="str">
        <v>Akumadan</v>
      </c>
      <c r="DK37" s="4" t="str">
        <v>Akumadan</v>
      </c>
      <c r="DL37" s="4" t="str">
        <v>Akumadan</v>
      </c>
      <c r="DM37" s="4" t="str">
        <v>Akumadan</v>
      </c>
      <c r="DN37" s="4" t="str">
        <v>Akumadan</v>
      </c>
      <c r="DO37" s="4" t="str">
        <v>Akumadan</v>
      </c>
      <c r="DP37" s="4" t="str">
        <v>Akumadan</v>
      </c>
    </row>
    <row r="38" spans="1:120" x14ac:dyDescent="0.35">
      <c r="A38" s="4">
        <v>-25.12</v>
      </c>
      <c r="B38" s="4">
        <v>21.17</v>
      </c>
      <c r="C38" s="4" t="s">
        <v>143</v>
      </c>
      <c r="D38" s="4" t="s">
        <v>130</v>
      </c>
      <c r="E38" s="4" t="s">
        <v>250</v>
      </c>
      <c r="F38" s="4">
        <v>100000</v>
      </c>
      <c r="G38" s="4" t="str">
        <f t="shared" si="0"/>
        <v>Botswana-West Central, Botswana</v>
      </c>
      <c r="I38" s="4" t="s">
        <v>251</v>
      </c>
      <c r="J38" s="4" t="s">
        <v>252</v>
      </c>
      <c r="K38" s="4">
        <v>4.2704181700000001</v>
      </c>
      <c r="L38" s="4">
        <v>13.892009740000001</v>
      </c>
      <c r="M38" s="4">
        <v>2.6684310400000002</v>
      </c>
      <c r="N38" s="4">
        <v>14.67641544</v>
      </c>
      <c r="R38" s="4" t="str">
        <v>Nigeria</v>
      </c>
      <c r="S38" s="4" t="str">
        <v>Nigeria</v>
      </c>
      <c r="T38" s="4" t="str">
        <v>Nigeria</v>
      </c>
      <c r="U38" s="4" t="str">
        <v>Nigeria</v>
      </c>
      <c r="V38" s="4" t="str">
        <v>Nigeria</v>
      </c>
      <c r="W38" s="4" t="str">
        <v>Nigeria</v>
      </c>
      <c r="X38" s="4" t="str">
        <v>Nigeria</v>
      </c>
      <c r="Y38" s="4" t="str">
        <v>Nigeria</v>
      </c>
      <c r="Z38" s="4" t="str">
        <v>Nigeria</v>
      </c>
      <c r="AA38" s="4" t="str">
        <v>Nigeria</v>
      </c>
      <c r="AB38" s="4" t="str">
        <v>Nigeria</v>
      </c>
      <c r="AC38" s="4" t="str">
        <v>Nigeria</v>
      </c>
      <c r="AD38" s="4" t="str">
        <v>Nigeria</v>
      </c>
      <c r="AE38" s="4" t="str">
        <v>Nigeria</v>
      </c>
      <c r="AF38" s="4" t="str">
        <v>Nigeria</v>
      </c>
      <c r="AG38" s="4" t="str">
        <v>Nigeria</v>
      </c>
      <c r="AH38" s="4" t="str">
        <v>Nigeria</v>
      </c>
      <c r="AJ38" s="4" t="str">
        <v>Nigeria</v>
      </c>
      <c r="AK38" s="4" t="str">
        <v>Nigeria</v>
      </c>
      <c r="AL38" s="4" t="str">
        <v>Nigeria</v>
      </c>
      <c r="AO38" s="4" t="str">
        <v>Nigeria</v>
      </c>
      <c r="AQ38" s="4" t="str">
        <v>Nigeria</v>
      </c>
      <c r="AR38" s="4" t="str">
        <v>Nigeria</v>
      </c>
      <c r="AS38" s="4" t="str">
        <v>Nigeria</v>
      </c>
      <c r="AT38" s="4" t="str">
        <v>Nigeria</v>
      </c>
      <c r="AU38" s="4" t="str">
        <v>Nigeria</v>
      </c>
      <c r="AV38" s="4" t="str">
        <v>Nigeria</v>
      </c>
      <c r="AW38" s="4" t="str">
        <v>Nigeria</v>
      </c>
      <c r="AX38" s="4" t="str">
        <v>Nigeria</v>
      </c>
      <c r="AY38" s="4" t="str">
        <v>Nigeria</v>
      </c>
      <c r="BA38" s="4" t="str">
        <v>Al Azhar University, Nasser City, Cairo</v>
      </c>
      <c r="BB38" s="4" t="str">
        <v>Al Azhar University, Nasser City, Cairo</v>
      </c>
      <c r="BC38" s="4" t="str">
        <v>Al Azhar University, Nasser City, Cairo</v>
      </c>
      <c r="BD38" s="4" t="str">
        <v>Al Azhar University, Nasser City, Cairo</v>
      </c>
      <c r="BE38" s="4" t="str">
        <v>Al Azhar University, Nasser City, Cairo</v>
      </c>
      <c r="BF38" s="4" t="str">
        <v>Al Azhar University, Nasser City, Cairo</v>
      </c>
      <c r="BG38" s="4" t="str">
        <v>Al Azhar University, Nasser City, Cairo</v>
      </c>
      <c r="BH38" s="4" t="str">
        <v>Al Azhar University, Nasser City, Cairo</v>
      </c>
      <c r="BI38" s="4" t="str">
        <v>Al Azhar University, Nasser City, Cairo</v>
      </c>
      <c r="BJ38" s="4" t="str">
        <v>Al Azhar University, Nasser City, Cairo</v>
      </c>
      <c r="BK38" s="4" t="str">
        <v>Al Azhar University, Nasser City, Cairo</v>
      </c>
      <c r="BL38" s="4" t="str">
        <v>Al Azhar University, Nasser City, Cairo</v>
      </c>
      <c r="BM38" s="4" t="str">
        <v>Al Azhar University, Nasser City, Cairo</v>
      </c>
      <c r="BN38" s="4" t="str">
        <v>Al Azhar University, Nasser City, Cairo</v>
      </c>
      <c r="BO38" s="4" t="str">
        <v>Al Azhar University, Nasser City, Cairo</v>
      </c>
      <c r="BP38" s="4" t="str">
        <v>Al Azhar University, Nasser City, Cairo</v>
      </c>
      <c r="BQ38" s="4" t="str">
        <v>Al Azhar University, Nasser City, Cairo</v>
      </c>
      <c r="BR38" s="4" t="str">
        <v>Al Azhar University, Nasser City, Cairo</v>
      </c>
      <c r="BS38" s="4" t="str">
        <v>Al Azhar University, Nasser City, Cairo</v>
      </c>
      <c r="BT38" s="4" t="str">
        <v>Al Azhar University, Nasser City, Cairo</v>
      </c>
      <c r="BU38" s="4" t="str">
        <v>Al Azhar University, Nasser City, Cairo</v>
      </c>
      <c r="BV38" s="4" t="str">
        <v>Al Azhar University, Nasser City, Cairo</v>
      </c>
      <c r="BW38" s="4" t="str">
        <v>Al Azhar University, Nasser City, Cairo</v>
      </c>
      <c r="BX38" s="4" t="str">
        <v>Al Azhar University, Nasser City, Cairo</v>
      </c>
      <c r="BY38" s="4" t="str">
        <v>Al Azhar University, Nasser City, Cairo</v>
      </c>
      <c r="BZ38" s="4" t="str">
        <v>Al Azhar University, Nasser City, Cairo</v>
      </c>
      <c r="CA38" s="4" t="str">
        <v>Al Azhar University, Nasser City, Cairo</v>
      </c>
      <c r="CB38" s="4" t="str">
        <v>Al Azhar University, Nasser City, Cairo</v>
      </c>
      <c r="CC38" s="4" t="str">
        <v>Al Azhar University, Nasser City, Cairo</v>
      </c>
      <c r="CD38" s="4" t="str">
        <v>Al Azhar University, Nasser City, Cairo</v>
      </c>
      <c r="CE38" s="4" t="str">
        <v>Al Azhar University, Nasser City, Cairo</v>
      </c>
      <c r="CF38" s="4" t="str">
        <v>Al Azhar University, Nasser City, Cairo</v>
      </c>
      <c r="CG38" s="4" t="str">
        <v>Al Azhar University, Nasser City, Cairo</v>
      </c>
      <c r="CH38" s="4" t="str">
        <v>Al Azhar University, Nasser City, Cairo</v>
      </c>
      <c r="CJ38" s="4" t="str">
        <v>Al Azhar University, Nasser City, Cairo</v>
      </c>
      <c r="CK38" s="4" t="str">
        <v>Al Azhar University, Nasser City, Cairo</v>
      </c>
      <c r="CL38" s="4" t="str">
        <v>Al Azhar University, Nasser City, Cairo</v>
      </c>
      <c r="CM38" s="4" t="str">
        <v>Al Azhar University, Nasser City, Cairo</v>
      </c>
      <c r="CN38" s="4" t="str">
        <v>Al Azhar University, Nasser City, Cairo</v>
      </c>
      <c r="CO38" s="4" t="str">
        <v>Al Azhar University, Nasser City, Cairo</v>
      </c>
      <c r="CP38" s="4" t="str">
        <v>Al Azhar University, Nasser City, Cairo</v>
      </c>
      <c r="CQ38" s="4" t="str">
        <v>Al Azhar University, Nasser City, Cairo</v>
      </c>
      <c r="CR38" s="4" t="str">
        <v>Al Azhar University, Nasser City, Cairo</v>
      </c>
      <c r="CS38" s="4" t="str">
        <v>Al Azhar University, Nasser City, Cairo</v>
      </c>
      <c r="CT38" s="4" t="str">
        <v>Al Azhar University, Nasser City, Cairo</v>
      </c>
      <c r="CU38" s="4" t="str">
        <v>Al Azhar University, Nasser City, Cairo</v>
      </c>
      <c r="CV38" s="4" t="str">
        <v>Al Azhar University, Nasser City, Cairo</v>
      </c>
      <c r="CW38" s="4" t="str">
        <v>Al Azhar University, Nasser City, Cairo</v>
      </c>
      <c r="CX38" s="4" t="str">
        <v>Al Azhar University, Nasser City, Cairo</v>
      </c>
      <c r="CY38" s="4" t="str">
        <v>Al Azhar University, Nasser City, Cairo</v>
      </c>
      <c r="CZ38" s="4" t="str">
        <v>Al Azhar University, Nasser City, Cairo</v>
      </c>
      <c r="DA38" s="4" t="str">
        <v>Al Azhar University, Nasser City, Cairo</v>
      </c>
      <c r="DB38" s="4" t="str">
        <v>Al Azhar University, Nasser City, Cairo</v>
      </c>
      <c r="DC38" s="4" t="str">
        <v>Al Azhar University, Nasser City, Cairo</v>
      </c>
      <c r="DD38" s="4" t="str">
        <v>Al Azhar University, Nasser City, Cairo</v>
      </c>
      <c r="DE38" s="4" t="str">
        <v>Al Azhar University, Nasser City, Cairo</v>
      </c>
      <c r="DF38" s="4" t="str">
        <v>Al Azhar University, Nasser City, Cairo</v>
      </c>
      <c r="DG38" s="4" t="str">
        <v>Al Azhar University, Nasser City, Cairo</v>
      </c>
      <c r="DH38" s="4" t="str">
        <v>Al Azhar University, Nasser City, Cairo</v>
      </c>
      <c r="DI38" s="4" t="str">
        <v>Al Azhar University, Nasser City, Cairo</v>
      </c>
      <c r="DJ38" s="4" t="str">
        <v>Al Azhar University, Nasser City, Cairo</v>
      </c>
      <c r="DK38" s="4" t="str">
        <v>Al Azhar University, Nasser City, Cairo</v>
      </c>
      <c r="DL38" s="4" t="str">
        <v>Al Azhar University, Nasser City, Cairo</v>
      </c>
      <c r="DM38" s="4" t="str">
        <v>Al Azhar University, Nasser City, Cairo</v>
      </c>
      <c r="DN38" s="4" t="str">
        <v>Al Azhar University, Nasser City, Cairo</v>
      </c>
      <c r="DO38" s="4" t="str">
        <v>Al Azhar University, Nasser City, Cairo</v>
      </c>
      <c r="DP38" s="4" t="str">
        <v>Al Azhar University, Nasser City, Cairo</v>
      </c>
    </row>
    <row r="39" spans="1:120" x14ac:dyDescent="0.35">
      <c r="A39" s="4">
        <v>12.23333</v>
      </c>
      <c r="B39" s="4">
        <v>-2.26667</v>
      </c>
      <c r="C39" s="4" t="s">
        <v>147</v>
      </c>
      <c r="D39" s="4" t="s">
        <v>130</v>
      </c>
      <c r="E39" s="4" t="s">
        <v>253</v>
      </c>
      <c r="F39" s="4">
        <v>917</v>
      </c>
      <c r="G39" s="4" t="str">
        <f t="shared" si="0"/>
        <v>Burkina Faso-Central Plateau</v>
      </c>
      <c r="I39" s="4" t="s">
        <v>254</v>
      </c>
      <c r="J39" s="4" t="s">
        <v>255</v>
      </c>
      <c r="K39" s="4">
        <v>-2.8399727299999999</v>
      </c>
      <c r="L39" s="4">
        <v>-1.04745018</v>
      </c>
      <c r="M39" s="4">
        <v>28.861707689999999</v>
      </c>
      <c r="N39" s="4">
        <v>30.899072650000001</v>
      </c>
      <c r="R39" s="4" t="str">
        <v>Rwanda</v>
      </c>
      <c r="S39" s="4" t="str">
        <v>Rwanda</v>
      </c>
      <c r="T39" s="4" t="str">
        <v>Rwanda</v>
      </c>
      <c r="U39" s="4" t="str">
        <v>Rwanda</v>
      </c>
      <c r="V39" s="4" t="str">
        <v>Rwanda</v>
      </c>
      <c r="W39" s="4" t="str">
        <v>Rwanda</v>
      </c>
      <c r="X39" s="4" t="str">
        <v>Rwanda</v>
      </c>
      <c r="Y39" s="4" t="str">
        <v>Rwanda</v>
      </c>
      <c r="Z39" s="4" t="str">
        <v>Rwanda</v>
      </c>
      <c r="AA39" s="4" t="str">
        <v>Rwanda</v>
      </c>
      <c r="AB39" s="4" t="str">
        <v>Rwanda</v>
      </c>
      <c r="AC39" s="4" t="str">
        <v>Rwanda</v>
      </c>
      <c r="AD39" s="4" t="str">
        <v>Rwanda</v>
      </c>
      <c r="AE39" s="4" t="str">
        <v>Rwanda</v>
      </c>
      <c r="AF39" s="4" t="str">
        <v>Rwanda</v>
      </c>
      <c r="AG39" s="4" t="str">
        <v>Rwanda</v>
      </c>
      <c r="AH39" s="4" t="str">
        <v>Rwanda</v>
      </c>
      <c r="AJ39" s="4" t="str">
        <v>Rwanda</v>
      </c>
      <c r="AK39" s="4" t="str">
        <v>Rwanda</v>
      </c>
      <c r="AL39" s="4" t="str">
        <v>Rwanda</v>
      </c>
      <c r="AO39" s="4" t="str">
        <v>Rwanda</v>
      </c>
      <c r="AQ39" s="4" t="str">
        <v>Rwanda</v>
      </c>
      <c r="AR39" s="4" t="str">
        <v>Rwanda</v>
      </c>
      <c r="AS39" s="4" t="str">
        <v>Rwanda</v>
      </c>
      <c r="AT39" s="4" t="str">
        <v>Rwanda</v>
      </c>
      <c r="AU39" s="4" t="str">
        <v>Rwanda</v>
      </c>
      <c r="AV39" s="4" t="str">
        <v>Rwanda</v>
      </c>
      <c r="AW39" s="4" t="str">
        <v>Rwanda</v>
      </c>
      <c r="AX39" s="4" t="str">
        <v>Rwanda</v>
      </c>
      <c r="AY39" s="4" t="str">
        <v>Rwanda</v>
      </c>
      <c r="BA39" s="4" t="str">
        <v>Alabata</v>
      </c>
      <c r="BB39" s="4" t="str">
        <v>Alabata</v>
      </c>
      <c r="BC39" s="4" t="str">
        <v>Alabata</v>
      </c>
      <c r="BD39" s="4" t="str">
        <v>Alabata</v>
      </c>
      <c r="BE39" s="4" t="str">
        <v>Alabata</v>
      </c>
      <c r="BF39" s="4" t="str">
        <v>Alabata</v>
      </c>
      <c r="BG39" s="4" t="str">
        <v>Alabata</v>
      </c>
      <c r="BH39" s="4" t="str">
        <v>Alabata</v>
      </c>
      <c r="BI39" s="4" t="str">
        <v>Alabata</v>
      </c>
      <c r="BJ39" s="4" t="str">
        <v>Alabata</v>
      </c>
      <c r="BK39" s="4" t="str">
        <v>Alabata</v>
      </c>
      <c r="BL39" s="4" t="str">
        <v>Alabata</v>
      </c>
      <c r="BM39" s="4" t="str">
        <v>Alabata</v>
      </c>
      <c r="BN39" s="4" t="str">
        <v>Alabata</v>
      </c>
      <c r="BO39" s="4" t="str">
        <v>Alabata</v>
      </c>
      <c r="BP39" s="4" t="str">
        <v>Alabata</v>
      </c>
      <c r="BQ39" s="4" t="str">
        <v>Alabata</v>
      </c>
      <c r="BR39" s="4" t="str">
        <v>Alabata</v>
      </c>
      <c r="BS39" s="4" t="str">
        <v>Alabata</v>
      </c>
      <c r="BT39" s="4" t="str">
        <v>Alabata</v>
      </c>
      <c r="BU39" s="4" t="str">
        <v>Alabata</v>
      </c>
      <c r="BV39" s="4" t="str">
        <v>Alabata</v>
      </c>
      <c r="BW39" s="4" t="str">
        <v>Alabata</v>
      </c>
      <c r="BX39" s="4" t="str">
        <v>Alabata</v>
      </c>
      <c r="BY39" s="4" t="str">
        <v>Alabata</v>
      </c>
      <c r="BZ39" s="4" t="str">
        <v>Alabata</v>
      </c>
      <c r="CA39" s="4" t="str">
        <v>Alabata</v>
      </c>
      <c r="CB39" s="4" t="str">
        <v>Alabata</v>
      </c>
      <c r="CC39" s="4" t="str">
        <v>Alabata</v>
      </c>
      <c r="CD39" s="4" t="str">
        <v>Alabata</v>
      </c>
      <c r="CE39" s="4" t="str">
        <v>Alabata</v>
      </c>
      <c r="CF39" s="4" t="str">
        <v>Alabata</v>
      </c>
      <c r="CG39" s="4" t="str">
        <v>Alabata</v>
      </c>
      <c r="CH39" s="4" t="str">
        <v>Alabata</v>
      </c>
      <c r="CJ39" s="4" t="str">
        <v>Alabata</v>
      </c>
      <c r="CK39" s="4" t="str">
        <v>Alabata</v>
      </c>
      <c r="CL39" s="4" t="str">
        <v>Alabata</v>
      </c>
      <c r="CM39" s="4" t="str">
        <v>Alabata</v>
      </c>
      <c r="CN39" s="4" t="str">
        <v>Alabata</v>
      </c>
      <c r="CO39" s="4" t="str">
        <v>Alabata</v>
      </c>
      <c r="CP39" s="4" t="str">
        <v>Alabata</v>
      </c>
      <c r="CQ39" s="4" t="str">
        <v>Alabata</v>
      </c>
      <c r="CR39" s="4" t="str">
        <v>Alabata</v>
      </c>
      <c r="CS39" s="4" t="str">
        <v>Alabata</v>
      </c>
      <c r="CT39" s="4" t="str">
        <v>Alabata</v>
      </c>
      <c r="CU39" s="4" t="str">
        <v>Alabata</v>
      </c>
      <c r="CV39" s="4" t="str">
        <v>Alabata</v>
      </c>
      <c r="CW39" s="4" t="str">
        <v>Alabata</v>
      </c>
      <c r="CX39" s="4" t="str">
        <v>Alabata</v>
      </c>
      <c r="CY39" s="4" t="str">
        <v>Alabata</v>
      </c>
      <c r="CZ39" s="4" t="str">
        <v>Alabata</v>
      </c>
      <c r="DA39" s="4" t="str">
        <v>Alabata</v>
      </c>
      <c r="DB39" s="4" t="str">
        <v>Alabata</v>
      </c>
      <c r="DC39" s="4" t="str">
        <v>Alabata</v>
      </c>
      <c r="DD39" s="4" t="str">
        <v>Alabata</v>
      </c>
      <c r="DE39" s="4" t="str">
        <v>Alabata</v>
      </c>
      <c r="DF39" s="4" t="str">
        <v>Alabata</v>
      </c>
      <c r="DG39" s="4" t="str">
        <v>Alabata</v>
      </c>
      <c r="DH39" s="4" t="str">
        <v>Alabata</v>
      </c>
      <c r="DI39" s="4" t="str">
        <v>Alabata</v>
      </c>
      <c r="DJ39" s="4" t="str">
        <v>Alabata</v>
      </c>
      <c r="DK39" s="4" t="str">
        <v>Alabata</v>
      </c>
      <c r="DL39" s="4" t="str">
        <v>Alabata</v>
      </c>
      <c r="DM39" s="4" t="str">
        <v>Alabata</v>
      </c>
      <c r="DN39" s="4" t="str">
        <v>Alabata</v>
      </c>
      <c r="DO39" s="4" t="str">
        <v>Alabata</v>
      </c>
      <c r="DP39" s="4" t="str">
        <v>Alabata</v>
      </c>
    </row>
    <row r="40" spans="1:120" x14ac:dyDescent="0.35">
      <c r="A40" s="4">
        <v>11.31667</v>
      </c>
      <c r="B40" s="4">
        <v>-4.3166700000000002</v>
      </c>
      <c r="C40" s="4" t="s">
        <v>147</v>
      </c>
      <c r="D40" s="4" t="s">
        <v>138</v>
      </c>
      <c r="E40" s="4" t="s">
        <v>256</v>
      </c>
      <c r="F40" s="4">
        <v>917</v>
      </c>
      <c r="G40" s="4" t="str">
        <f t="shared" si="0"/>
        <v>Burkina Faso-CIRDES, Bobo-Dioulasso</v>
      </c>
      <c r="I40" s="4" t="s">
        <v>257</v>
      </c>
      <c r="J40" s="4" t="s">
        <v>258</v>
      </c>
      <c r="K40" s="4">
        <v>-1.4027E-2</v>
      </c>
      <c r="L40" s="4">
        <v>1.7015290300000001</v>
      </c>
      <c r="M40" s="4">
        <v>6.4598622299999997</v>
      </c>
      <c r="N40" s="4">
        <v>7.4626378999999998</v>
      </c>
      <c r="R40" s="4" t="str">
        <v>Sao Tome &amp; Principe</v>
      </c>
      <c r="S40" s="4" t="str">
        <v>Sao Tome &amp; Principe</v>
      </c>
      <c r="T40" s="4" t="str">
        <v>Sao Tome &amp; Principe</v>
      </c>
      <c r="U40" s="4" t="str">
        <v>Sao Tome &amp; Principe</v>
      </c>
      <c r="V40" s="4" t="str">
        <v>Sao Tome &amp; Principe</v>
      </c>
      <c r="W40" s="4" t="str">
        <v>Sao Tome &amp; Principe</v>
      </c>
      <c r="X40" s="4" t="str">
        <v>Sao Tome &amp; Principe</v>
      </c>
      <c r="Y40" s="4" t="str">
        <v>Sao Tome &amp; Principe</v>
      </c>
      <c r="Z40" s="4" t="str">
        <v>Sao Tome &amp; Principe</v>
      </c>
      <c r="AA40" s="4" t="str">
        <v>Sao Tome &amp; Principe</v>
      </c>
      <c r="AB40" s="4" t="str">
        <v>Sao Tome &amp; Principe</v>
      </c>
      <c r="AC40" s="4" t="str">
        <v>Sao Tome &amp; Principe</v>
      </c>
      <c r="AD40" s="4" t="str">
        <v>Sao Tome &amp; Principe</v>
      </c>
      <c r="AE40" s="4" t="str">
        <v>Sao Tome &amp; Principe</v>
      </c>
      <c r="AF40" s="4" t="str">
        <v>Sao Tome &amp; Principe</v>
      </c>
      <c r="AG40" s="4" t="str">
        <v>Sao Tome &amp; Principe</v>
      </c>
      <c r="AH40" s="4" t="str">
        <v>Sao Tome &amp; Principe</v>
      </c>
      <c r="AJ40" s="4" t="str">
        <v>Sao Tome &amp; Principe</v>
      </c>
      <c r="AK40" s="4" t="str">
        <v>Sao Tome &amp; Principe</v>
      </c>
      <c r="AL40" s="4" t="str">
        <v>Sao Tome &amp; Principe</v>
      </c>
      <c r="AO40" s="4" t="str">
        <v>Sao Tome &amp; Principe</v>
      </c>
      <c r="AQ40" s="4" t="str">
        <v>Sao Tome &amp; Principe</v>
      </c>
      <c r="AR40" s="4" t="str">
        <v>Sao Tome &amp; Principe</v>
      </c>
      <c r="AS40" s="4" t="str">
        <v>Sao Tome &amp; Principe</v>
      </c>
      <c r="AT40" s="4" t="str">
        <v>Sao Tome &amp; Principe</v>
      </c>
      <c r="AU40" s="4" t="str">
        <v>Sao Tome &amp; Principe</v>
      </c>
      <c r="AV40" s="4" t="str">
        <v>Sao Tome &amp; Principe</v>
      </c>
      <c r="AW40" s="4" t="str">
        <v>Sao Tome &amp; Principe</v>
      </c>
      <c r="AX40" s="4" t="str">
        <v>Sao Tome &amp; Principe</v>
      </c>
      <c r="AY40" s="4" t="str">
        <v>Sao Tome &amp; Principe</v>
      </c>
      <c r="BA40" s="4" t="str">
        <v>Alage ATVETC</v>
      </c>
      <c r="BB40" s="4" t="str">
        <v>Alage ATVETC</v>
      </c>
      <c r="BC40" s="4" t="str">
        <v>Alage ATVETC</v>
      </c>
      <c r="BD40" s="4" t="str">
        <v>Alage ATVETC</v>
      </c>
      <c r="BE40" s="4" t="str">
        <v>Alage ATVETC</v>
      </c>
      <c r="BF40" s="4" t="str">
        <v>Alage ATVETC</v>
      </c>
      <c r="BG40" s="4" t="str">
        <v>Alage ATVETC</v>
      </c>
      <c r="BH40" s="4" t="str">
        <v>Alage ATVETC</v>
      </c>
      <c r="BI40" s="4" t="str">
        <v>Alage ATVETC</v>
      </c>
      <c r="BJ40" s="4" t="str">
        <v>Alage ATVETC</v>
      </c>
      <c r="BK40" s="4" t="str">
        <v>Alage ATVETC</v>
      </c>
      <c r="BL40" s="4" t="str">
        <v>Alage ATVETC</v>
      </c>
      <c r="BM40" s="4" t="str">
        <v>Alage ATVETC</v>
      </c>
      <c r="BN40" s="4" t="str">
        <v>Alage ATVETC</v>
      </c>
      <c r="BO40" s="4" t="str">
        <v>Alage ATVETC</v>
      </c>
      <c r="BP40" s="4" t="str">
        <v>Alage ATVETC</v>
      </c>
      <c r="BQ40" s="4" t="str">
        <v>Alage ATVETC</v>
      </c>
      <c r="BR40" s="4" t="str">
        <v>Alage ATVETC</v>
      </c>
      <c r="BS40" s="4" t="str">
        <v>Alage ATVETC</v>
      </c>
      <c r="BT40" s="4" t="str">
        <v>Alage ATVETC</v>
      </c>
      <c r="BU40" s="4" t="str">
        <v>Alage ATVETC</v>
      </c>
      <c r="BV40" s="4" t="str">
        <v>Alage ATVETC</v>
      </c>
      <c r="BW40" s="4" t="str">
        <v>Alage ATVETC</v>
      </c>
      <c r="BX40" s="4" t="str">
        <v>Alage ATVETC</v>
      </c>
      <c r="BY40" s="4" t="str">
        <v>Alage ATVETC</v>
      </c>
      <c r="BZ40" s="4" t="str">
        <v>Alage ATVETC</v>
      </c>
      <c r="CA40" s="4" t="str">
        <v>Alage ATVETC</v>
      </c>
      <c r="CB40" s="4" t="str">
        <v>Alage ATVETC</v>
      </c>
      <c r="CC40" s="4" t="str">
        <v>Alage ATVETC</v>
      </c>
      <c r="CD40" s="4" t="str">
        <v>Alage ATVETC</v>
      </c>
      <c r="CE40" s="4" t="str">
        <v>Alage ATVETC</v>
      </c>
      <c r="CF40" s="4" t="str">
        <v>Alage ATVETC</v>
      </c>
      <c r="CG40" s="4" t="str">
        <v>Alage ATVETC</v>
      </c>
      <c r="CH40" s="4" t="str">
        <v>Alage ATVETC</v>
      </c>
      <c r="CJ40" s="4" t="str">
        <v>Alage ATVETC</v>
      </c>
      <c r="CK40" s="4" t="str">
        <v>Alage ATVETC</v>
      </c>
      <c r="CL40" s="4" t="str">
        <v>Alage ATVETC</v>
      </c>
      <c r="CM40" s="4" t="str">
        <v>Alage ATVETC</v>
      </c>
      <c r="CN40" s="4" t="str">
        <v>Alage ATVETC</v>
      </c>
      <c r="CO40" s="4" t="str">
        <v>Alage ATVETC</v>
      </c>
      <c r="CP40" s="4" t="str">
        <v>Alage ATVETC</v>
      </c>
      <c r="CQ40" s="4" t="str">
        <v>Alage ATVETC</v>
      </c>
      <c r="CR40" s="4" t="str">
        <v>Alage ATVETC</v>
      </c>
      <c r="CS40" s="4" t="str">
        <v>Alage ATVETC</v>
      </c>
      <c r="CT40" s="4" t="str">
        <v>Alage ATVETC</v>
      </c>
      <c r="CU40" s="4" t="str">
        <v>Alage ATVETC</v>
      </c>
      <c r="CV40" s="4" t="str">
        <v>Alage ATVETC</v>
      </c>
      <c r="CW40" s="4" t="str">
        <v>Alage ATVETC</v>
      </c>
      <c r="CX40" s="4" t="str">
        <v>Alage ATVETC</v>
      </c>
      <c r="CY40" s="4" t="str">
        <v>Alage ATVETC</v>
      </c>
      <c r="CZ40" s="4" t="str">
        <v>Alage ATVETC</v>
      </c>
      <c r="DA40" s="4" t="str">
        <v>Alage ATVETC</v>
      </c>
      <c r="DB40" s="4" t="str">
        <v>Alage ATVETC</v>
      </c>
      <c r="DC40" s="4" t="str">
        <v>Alage ATVETC</v>
      </c>
      <c r="DD40" s="4" t="str">
        <v>Alage ATVETC</v>
      </c>
      <c r="DE40" s="4" t="str">
        <v>Alage ATVETC</v>
      </c>
      <c r="DF40" s="4" t="str">
        <v>Alage ATVETC</v>
      </c>
      <c r="DG40" s="4" t="str">
        <v>Alage ATVETC</v>
      </c>
      <c r="DH40" s="4" t="str">
        <v>Alage ATVETC</v>
      </c>
      <c r="DI40" s="4" t="str">
        <v>Alage ATVETC</v>
      </c>
      <c r="DJ40" s="4" t="str">
        <v>Alage ATVETC</v>
      </c>
      <c r="DK40" s="4" t="str">
        <v>Alage ATVETC</v>
      </c>
      <c r="DL40" s="4" t="str">
        <v>Alage ATVETC</v>
      </c>
      <c r="DM40" s="4" t="str">
        <v>Alage ATVETC</v>
      </c>
      <c r="DN40" s="4" t="str">
        <v>Alage ATVETC</v>
      </c>
      <c r="DO40" s="4" t="str">
        <v>Alage ATVETC</v>
      </c>
      <c r="DP40" s="4" t="str">
        <v>Alage ATVETC</v>
      </c>
    </row>
    <row r="41" spans="1:120" x14ac:dyDescent="0.35">
      <c r="A41" s="4">
        <v>14</v>
      </c>
      <c r="B41" s="4">
        <v>-8.3330000000000001E-2</v>
      </c>
      <c r="C41" s="4" t="s">
        <v>147</v>
      </c>
      <c r="D41" s="4" t="s">
        <v>138</v>
      </c>
      <c r="E41" s="4" t="s">
        <v>259</v>
      </c>
      <c r="F41" s="4">
        <v>125</v>
      </c>
      <c r="G41" s="4" t="str">
        <f t="shared" si="0"/>
        <v>Burkina Faso-CRREA, Katchari</v>
      </c>
      <c r="I41" s="4" t="s">
        <v>260</v>
      </c>
      <c r="J41" s="4" t="s">
        <v>261</v>
      </c>
      <c r="K41" s="4">
        <v>12.30785942</v>
      </c>
      <c r="L41" s="4">
        <v>16.692071909999999</v>
      </c>
      <c r="M41" s="4">
        <v>-17.54318619</v>
      </c>
      <c r="N41" s="4">
        <v>-11.34247017</v>
      </c>
      <c r="R41" s="4" t="str">
        <v>Senegal</v>
      </c>
      <c r="S41" s="4" t="str">
        <v>Senegal</v>
      </c>
      <c r="T41" s="4" t="str">
        <v>Senegal</v>
      </c>
      <c r="U41" s="4" t="str">
        <v>Senegal</v>
      </c>
      <c r="V41" s="4" t="str">
        <v>Senegal</v>
      </c>
      <c r="W41" s="4" t="str">
        <v>Senegal</v>
      </c>
      <c r="X41" s="4" t="str">
        <v>Senegal</v>
      </c>
      <c r="Y41" s="4" t="str">
        <v>Senegal</v>
      </c>
      <c r="Z41" s="4" t="str">
        <v>Senegal</v>
      </c>
      <c r="AA41" s="4" t="str">
        <v>Senegal</v>
      </c>
      <c r="AB41" s="4" t="str">
        <v>Senegal</v>
      </c>
      <c r="AC41" s="4" t="str">
        <v>Senegal</v>
      </c>
      <c r="AD41" s="4" t="str">
        <v>Senegal</v>
      </c>
      <c r="AE41" s="4" t="str">
        <v>Senegal</v>
      </c>
      <c r="AF41" s="4" t="str">
        <v>Senegal</v>
      </c>
      <c r="AG41" s="4" t="str">
        <v>Senegal</v>
      </c>
      <c r="AH41" s="4" t="str">
        <v>Senegal</v>
      </c>
      <c r="AJ41" s="4" t="str">
        <v>Senegal</v>
      </c>
      <c r="AK41" s="4" t="str">
        <v>Senegal</v>
      </c>
      <c r="AL41" s="4" t="str">
        <v>Senegal</v>
      </c>
      <c r="AO41" s="4" t="str">
        <v>Senegal</v>
      </c>
      <c r="AQ41" s="4" t="str">
        <v>Senegal</v>
      </c>
      <c r="AR41" s="4" t="str">
        <v>Senegal</v>
      </c>
      <c r="AS41" s="4" t="str">
        <v>Senegal</v>
      </c>
      <c r="AT41" s="4" t="str">
        <v>Senegal</v>
      </c>
      <c r="AU41" s="4" t="str">
        <v>Senegal</v>
      </c>
      <c r="AV41" s="4" t="str">
        <v>Senegal</v>
      </c>
      <c r="AW41" s="4" t="str">
        <v>Senegal</v>
      </c>
      <c r="AX41" s="4" t="str">
        <v>Senegal</v>
      </c>
      <c r="AY41" s="4" t="str">
        <v>Senegal</v>
      </c>
      <c r="BA41" s="4" t="str">
        <v>Alamata ARC</v>
      </c>
      <c r="BB41" s="4" t="str">
        <v>Alamata ARC</v>
      </c>
      <c r="BC41" s="4" t="str">
        <v>Alamata ARC</v>
      </c>
      <c r="BD41" s="4" t="str">
        <v>Alamata ARC</v>
      </c>
      <c r="BE41" s="4" t="str">
        <v>Alamata ARC</v>
      </c>
      <c r="BF41" s="4" t="str">
        <v>Alamata ARC</v>
      </c>
      <c r="BG41" s="4" t="str">
        <v>Alamata ARC</v>
      </c>
      <c r="BH41" s="4" t="str">
        <v>Alamata ARC</v>
      </c>
      <c r="BI41" s="4" t="str">
        <v>Alamata ARC</v>
      </c>
      <c r="BJ41" s="4" t="str">
        <v>Alamata ARC</v>
      </c>
      <c r="BK41" s="4" t="str">
        <v>Alamata ARC</v>
      </c>
      <c r="BL41" s="4" t="str">
        <v>Alamata ARC</v>
      </c>
      <c r="BM41" s="4" t="str">
        <v>Alamata ARC</v>
      </c>
      <c r="BN41" s="4" t="str">
        <v>Alamata ARC</v>
      </c>
      <c r="BO41" s="4" t="str">
        <v>Alamata ARC</v>
      </c>
      <c r="BP41" s="4" t="str">
        <v>Alamata ARC</v>
      </c>
      <c r="BQ41" s="4" t="str">
        <v>Alamata ARC</v>
      </c>
      <c r="BR41" s="4" t="str">
        <v>Alamata ARC</v>
      </c>
      <c r="BS41" s="4" t="str">
        <v>Alamata ARC</v>
      </c>
      <c r="BT41" s="4" t="str">
        <v>Alamata ARC</v>
      </c>
      <c r="BU41" s="4" t="str">
        <v>Alamata ARC</v>
      </c>
      <c r="BV41" s="4" t="str">
        <v>Alamata ARC</v>
      </c>
      <c r="BW41" s="4" t="str">
        <v>Alamata ARC</v>
      </c>
      <c r="BX41" s="4" t="str">
        <v>Alamata ARC</v>
      </c>
      <c r="BY41" s="4" t="str">
        <v>Alamata ARC</v>
      </c>
      <c r="BZ41" s="4" t="str">
        <v>Alamata ARC</v>
      </c>
      <c r="CA41" s="4" t="str">
        <v>Alamata ARC</v>
      </c>
      <c r="CB41" s="4" t="str">
        <v>Alamata ARC</v>
      </c>
      <c r="CC41" s="4" t="str">
        <v>Alamata ARC</v>
      </c>
      <c r="CD41" s="4" t="str">
        <v>Alamata ARC</v>
      </c>
      <c r="CE41" s="4" t="str">
        <v>Alamata ARC</v>
      </c>
      <c r="CF41" s="4" t="str">
        <v>Alamata ARC</v>
      </c>
      <c r="CG41" s="4" t="str">
        <v>Alamata ARC</v>
      </c>
      <c r="CH41" s="4" t="str">
        <v>Alamata ARC</v>
      </c>
      <c r="CJ41" s="4" t="str">
        <v>Alamata ARC</v>
      </c>
      <c r="CK41" s="4" t="str">
        <v>Alamata ARC</v>
      </c>
      <c r="CL41" s="4" t="str">
        <v>Alamata ARC</v>
      </c>
      <c r="CM41" s="4" t="str">
        <v>Alamata ARC</v>
      </c>
      <c r="CN41" s="4" t="str">
        <v>Alamata ARC</v>
      </c>
      <c r="CO41" s="4" t="str">
        <v>Alamata ARC</v>
      </c>
      <c r="CP41" s="4" t="str">
        <v>Alamata ARC</v>
      </c>
      <c r="CQ41" s="4" t="str">
        <v>Alamata ARC</v>
      </c>
      <c r="CR41" s="4" t="str">
        <v>Alamata ARC</v>
      </c>
      <c r="CS41" s="4" t="str">
        <v>Alamata ARC</v>
      </c>
      <c r="CT41" s="4" t="str">
        <v>Alamata ARC</v>
      </c>
      <c r="CU41" s="4" t="str">
        <v>Alamata ARC</v>
      </c>
      <c r="CV41" s="4" t="str">
        <v>Alamata ARC</v>
      </c>
      <c r="CW41" s="4" t="str">
        <v>Alamata ARC</v>
      </c>
      <c r="CX41" s="4" t="str">
        <v>Alamata ARC</v>
      </c>
      <c r="CY41" s="4" t="str">
        <v>Alamata ARC</v>
      </c>
      <c r="CZ41" s="4" t="str">
        <v>Alamata ARC</v>
      </c>
      <c r="DA41" s="4" t="str">
        <v>Alamata ARC</v>
      </c>
      <c r="DB41" s="4" t="str">
        <v>Alamata ARC</v>
      </c>
      <c r="DC41" s="4" t="str">
        <v>Alamata ARC</v>
      </c>
      <c r="DD41" s="4" t="str">
        <v>Alamata ARC</v>
      </c>
      <c r="DE41" s="4" t="str">
        <v>Alamata ARC</v>
      </c>
      <c r="DF41" s="4" t="str">
        <v>Alamata ARC</v>
      </c>
      <c r="DG41" s="4" t="str">
        <v>Alamata ARC</v>
      </c>
      <c r="DH41" s="4" t="str">
        <v>Alamata ARC</v>
      </c>
      <c r="DI41" s="4" t="str">
        <v>Alamata ARC</v>
      </c>
      <c r="DJ41" s="4" t="str">
        <v>Alamata ARC</v>
      </c>
      <c r="DK41" s="4" t="str">
        <v>Alamata ARC</v>
      </c>
      <c r="DL41" s="4" t="str">
        <v>Alamata ARC</v>
      </c>
      <c r="DM41" s="4" t="str">
        <v>Alamata ARC</v>
      </c>
      <c r="DN41" s="4" t="str">
        <v>Alamata ARC</v>
      </c>
      <c r="DO41" s="4" t="str">
        <v>Alamata ARC</v>
      </c>
      <c r="DP41" s="4" t="str">
        <v>Alamata ARC</v>
      </c>
    </row>
    <row r="42" spans="1:120" x14ac:dyDescent="0.35">
      <c r="A42" s="4">
        <v>11.20806</v>
      </c>
      <c r="B42" s="4">
        <v>-4.4024999999999999</v>
      </c>
      <c r="C42" s="4" t="s">
        <v>147</v>
      </c>
      <c r="D42" s="4" t="s">
        <v>138</v>
      </c>
      <c r="E42" s="4" t="s">
        <v>262</v>
      </c>
      <c r="F42" s="4">
        <v>250</v>
      </c>
      <c r="G42" s="4" t="str">
        <f t="shared" si="0"/>
        <v>Burkina Faso-Dinderesso (FCD), Bobo-Dioulasso</v>
      </c>
      <c r="I42" s="4" t="s">
        <v>263</v>
      </c>
      <c r="J42" s="4" t="s">
        <v>264</v>
      </c>
      <c r="K42" s="4">
        <v>-10.22735977</v>
      </c>
      <c r="L42" s="4">
        <v>-3.7126378999999998</v>
      </c>
      <c r="M42" s="4">
        <v>46.20367813</v>
      </c>
      <c r="N42" s="4">
        <v>56.295684809999997</v>
      </c>
      <c r="R42" s="4" t="str">
        <v>Seychelles</v>
      </c>
      <c r="S42" s="4" t="str">
        <v>Seychelles</v>
      </c>
      <c r="T42" s="4" t="str">
        <v>Seychelles</v>
      </c>
      <c r="U42" s="4" t="str">
        <v>Seychelles</v>
      </c>
      <c r="V42" s="4" t="str">
        <v>Seychelles</v>
      </c>
      <c r="W42" s="4" t="str">
        <v>Seychelles</v>
      </c>
      <c r="X42" s="4" t="str">
        <v>Seychelles</v>
      </c>
      <c r="Y42" s="4" t="str">
        <v>Seychelles</v>
      </c>
      <c r="Z42" s="4" t="str">
        <v>Seychelles</v>
      </c>
      <c r="AA42" s="4" t="str">
        <v>Seychelles</v>
      </c>
      <c r="AB42" s="4" t="str">
        <v>Seychelles</v>
      </c>
      <c r="AC42" s="4" t="str">
        <v>Seychelles</v>
      </c>
      <c r="AD42" s="4" t="str">
        <v>Seychelles</v>
      </c>
      <c r="AE42" s="4" t="str">
        <v>Seychelles</v>
      </c>
      <c r="AF42" s="4" t="str">
        <v>Seychelles</v>
      </c>
      <c r="AG42" s="4" t="str">
        <v>Seychelles</v>
      </c>
      <c r="AH42" s="4" t="str">
        <v>Seychelles</v>
      </c>
      <c r="AJ42" s="4" t="str">
        <v>Seychelles</v>
      </c>
      <c r="AK42" s="4" t="str">
        <v>Seychelles</v>
      </c>
      <c r="AL42" s="4" t="str">
        <v>Seychelles</v>
      </c>
      <c r="AO42" s="4" t="str">
        <v>Seychelles</v>
      </c>
      <c r="AQ42" s="4" t="str">
        <v>Seychelles</v>
      </c>
      <c r="AR42" s="4" t="str">
        <v>Seychelles</v>
      </c>
      <c r="AS42" s="4" t="str">
        <v>Seychelles</v>
      </c>
      <c r="AT42" s="4" t="str">
        <v>Seychelles</v>
      </c>
      <c r="AU42" s="4" t="str">
        <v>Seychelles</v>
      </c>
      <c r="AV42" s="4" t="str">
        <v>Seychelles</v>
      </c>
      <c r="AW42" s="4" t="str">
        <v>Seychelles</v>
      </c>
      <c r="AX42" s="4" t="str">
        <v>Seychelles</v>
      </c>
      <c r="AY42" s="4" t="str">
        <v>Seychelles</v>
      </c>
      <c r="BA42" s="4" t="str">
        <v>Alemaya University Hirna Station</v>
      </c>
      <c r="BB42" s="4" t="str">
        <v>Alemaya University Hirna Station</v>
      </c>
      <c r="BC42" s="4" t="str">
        <v>Alemaya University Hirna Station</v>
      </c>
      <c r="BD42" s="4" t="str">
        <v>Alemaya University Hirna Station</v>
      </c>
      <c r="BE42" s="4" t="str">
        <v>Alemaya University Hirna Station</v>
      </c>
      <c r="BF42" s="4" t="str">
        <v>Alemaya University Hirna Station</v>
      </c>
      <c r="BG42" s="4" t="str">
        <v>Alemaya University Hirna Station</v>
      </c>
      <c r="BH42" s="4" t="str">
        <v>Alemaya University Hirna Station</v>
      </c>
      <c r="BI42" s="4" t="str">
        <v>Alemaya University Hirna Station</v>
      </c>
      <c r="BJ42" s="4" t="str">
        <v>Alemaya University Hirna Station</v>
      </c>
      <c r="BK42" s="4" t="str">
        <v>Alemaya University Hirna Station</v>
      </c>
      <c r="BL42" s="4" t="str">
        <v>Alemaya University Hirna Station</v>
      </c>
      <c r="BM42" s="4" t="str">
        <v>Alemaya University Hirna Station</v>
      </c>
      <c r="BN42" s="4" t="str">
        <v>Alemaya University Hirna Station</v>
      </c>
      <c r="BO42" s="4" t="str">
        <v>Alemaya University Hirna Station</v>
      </c>
      <c r="BP42" s="4" t="str">
        <v>Alemaya University Hirna Station</v>
      </c>
      <c r="BQ42" s="4" t="str">
        <v>Alemaya University Hirna Station</v>
      </c>
      <c r="BR42" s="4" t="str">
        <v>Alemaya University Hirna Station</v>
      </c>
      <c r="BS42" s="4" t="str">
        <v>Alemaya University Hirna Station</v>
      </c>
      <c r="BT42" s="4" t="str">
        <v>Alemaya University Hirna Station</v>
      </c>
      <c r="BU42" s="4" t="str">
        <v>Alemaya University Hirna Station</v>
      </c>
      <c r="BV42" s="4" t="str">
        <v>Alemaya University Hirna Station</v>
      </c>
      <c r="BW42" s="4" t="str">
        <v>Alemaya University Hirna Station</v>
      </c>
      <c r="BX42" s="4" t="str">
        <v>Alemaya University Hirna Station</v>
      </c>
      <c r="BY42" s="4" t="str">
        <v>Alemaya University Hirna Station</v>
      </c>
      <c r="BZ42" s="4" t="str">
        <v>Alemaya University Hirna Station</v>
      </c>
      <c r="CA42" s="4" t="str">
        <v>Alemaya University Hirna Station</v>
      </c>
      <c r="CB42" s="4" t="str">
        <v>Alemaya University Hirna Station</v>
      </c>
      <c r="CC42" s="4" t="str">
        <v>Alemaya University Hirna Station</v>
      </c>
      <c r="CD42" s="4" t="str">
        <v>Alemaya University Hirna Station</v>
      </c>
      <c r="CE42" s="4" t="str">
        <v>Alemaya University Hirna Station</v>
      </c>
      <c r="CF42" s="4" t="str">
        <v>Alemaya University Hirna Station</v>
      </c>
      <c r="CG42" s="4" t="str">
        <v>Alemaya University Hirna Station</v>
      </c>
      <c r="CH42" s="4" t="str">
        <v>Alemaya University Hirna Station</v>
      </c>
      <c r="CJ42" s="4" t="str">
        <v>Alemaya University Hirna Station</v>
      </c>
      <c r="CK42" s="4" t="str">
        <v>Alemaya University Hirna Station</v>
      </c>
      <c r="CL42" s="4" t="str">
        <v>Alemaya University Hirna Station</v>
      </c>
      <c r="CM42" s="4" t="str">
        <v>Alemaya University Hirna Station</v>
      </c>
      <c r="CN42" s="4" t="str">
        <v>Alemaya University Hirna Station</v>
      </c>
      <c r="CO42" s="4" t="str">
        <v>Alemaya University Hirna Station</v>
      </c>
      <c r="CP42" s="4" t="str">
        <v>Alemaya University Hirna Station</v>
      </c>
      <c r="CQ42" s="4" t="str">
        <v>Alemaya University Hirna Station</v>
      </c>
      <c r="CR42" s="4" t="str">
        <v>Alemaya University Hirna Station</v>
      </c>
      <c r="CS42" s="4" t="str">
        <v>Alemaya University Hirna Station</v>
      </c>
      <c r="CT42" s="4" t="str">
        <v>Alemaya University Hirna Station</v>
      </c>
      <c r="CU42" s="4" t="str">
        <v>Alemaya University Hirna Station</v>
      </c>
      <c r="CV42" s="4" t="str">
        <v>Alemaya University Hirna Station</v>
      </c>
      <c r="CW42" s="4" t="str">
        <v>Alemaya University Hirna Station</v>
      </c>
      <c r="CX42" s="4" t="str">
        <v>Alemaya University Hirna Station</v>
      </c>
      <c r="CY42" s="4" t="str">
        <v>Alemaya University Hirna Station</v>
      </c>
      <c r="CZ42" s="4" t="str">
        <v>Alemaya University Hirna Station</v>
      </c>
      <c r="DA42" s="4" t="str">
        <v>Alemaya University Hirna Station</v>
      </c>
      <c r="DB42" s="4" t="str">
        <v>Alemaya University Hirna Station</v>
      </c>
      <c r="DC42" s="4" t="str">
        <v>Alemaya University Hirna Station</v>
      </c>
      <c r="DD42" s="4" t="str">
        <v>Alemaya University Hirna Station</v>
      </c>
      <c r="DE42" s="4" t="str">
        <v>Alemaya University Hirna Station</v>
      </c>
      <c r="DF42" s="4" t="str">
        <v>Alemaya University Hirna Station</v>
      </c>
      <c r="DG42" s="4" t="str">
        <v>Alemaya University Hirna Station</v>
      </c>
      <c r="DH42" s="4" t="str">
        <v>Alemaya University Hirna Station</v>
      </c>
      <c r="DI42" s="4" t="str">
        <v>Alemaya University Hirna Station</v>
      </c>
      <c r="DJ42" s="4" t="str">
        <v>Alemaya University Hirna Station</v>
      </c>
      <c r="DK42" s="4" t="str">
        <v>Alemaya University Hirna Station</v>
      </c>
      <c r="DL42" s="4" t="str">
        <v>Alemaya University Hirna Station</v>
      </c>
      <c r="DM42" s="4" t="str">
        <v>Alemaya University Hirna Station</v>
      </c>
      <c r="DN42" s="4" t="str">
        <v>Alemaya University Hirna Station</v>
      </c>
      <c r="DO42" s="4" t="str">
        <v>Alemaya University Hirna Station</v>
      </c>
      <c r="DP42" s="4" t="str">
        <v>Alemaya University Hirna Station</v>
      </c>
    </row>
    <row r="43" spans="1:120" x14ac:dyDescent="0.35">
      <c r="A43" s="4">
        <v>11.9811</v>
      </c>
      <c r="B43" s="4">
        <v>0.30630000000000002</v>
      </c>
      <c r="C43" s="4" t="s">
        <v>147</v>
      </c>
      <c r="D43" s="4" t="s">
        <v>265</v>
      </c>
      <c r="E43" s="4" t="s">
        <v>266</v>
      </c>
      <c r="F43" s="4">
        <v>600</v>
      </c>
      <c r="G43" s="4" t="str">
        <f t="shared" si="0"/>
        <v>Burkina Faso-Fada n'Gourma</v>
      </c>
      <c r="I43" s="4" t="s">
        <v>267</v>
      </c>
      <c r="J43" s="4" t="s">
        <v>268</v>
      </c>
      <c r="K43" s="4">
        <v>6.9176158900000004</v>
      </c>
      <c r="L43" s="4">
        <v>10.00043106</v>
      </c>
      <c r="M43" s="4">
        <v>-13.303505899999999</v>
      </c>
      <c r="N43" s="4">
        <v>-10.265752790000001</v>
      </c>
      <c r="R43" s="4" t="str">
        <v>Sierra Leone</v>
      </c>
      <c r="S43" s="4" t="str">
        <v>Sierra Leone</v>
      </c>
      <c r="T43" s="4" t="str">
        <v>Sierra Leone</v>
      </c>
      <c r="U43" s="4" t="str">
        <v>Sierra Leone</v>
      </c>
      <c r="V43" s="4" t="str">
        <v>Sierra Leone</v>
      </c>
      <c r="W43" s="4" t="str">
        <v>Sierra Leone</v>
      </c>
      <c r="X43" s="4" t="str">
        <v>Sierra Leone</v>
      </c>
      <c r="Y43" s="4" t="str">
        <v>Sierra Leone</v>
      </c>
      <c r="Z43" s="4" t="str">
        <v>Sierra Leone</v>
      </c>
      <c r="AA43" s="4" t="str">
        <v>Sierra Leone</v>
      </c>
      <c r="AB43" s="4" t="str">
        <v>Sierra Leone</v>
      </c>
      <c r="AC43" s="4" t="str">
        <v>Sierra Leone</v>
      </c>
      <c r="AD43" s="4" t="str">
        <v>Sierra Leone</v>
      </c>
      <c r="AE43" s="4" t="str">
        <v>Sierra Leone</v>
      </c>
      <c r="AF43" s="4" t="str">
        <v>Sierra Leone</v>
      </c>
      <c r="AG43" s="4" t="str">
        <v>Sierra Leone</v>
      </c>
      <c r="AH43" s="4" t="str">
        <v>Sierra Leone</v>
      </c>
      <c r="AJ43" s="4" t="str">
        <v>Sierra Leone</v>
      </c>
      <c r="AK43" s="4" t="str">
        <v>Sierra Leone</v>
      </c>
      <c r="AL43" s="4" t="str">
        <v>Sierra Leone</v>
      </c>
      <c r="AO43" s="4" t="str">
        <v>Sierra Leone</v>
      </c>
      <c r="AQ43" s="4" t="str">
        <v>Sierra Leone</v>
      </c>
      <c r="AR43" s="4" t="str">
        <v>Sierra Leone</v>
      </c>
      <c r="AS43" s="4" t="str">
        <v>Sierra Leone</v>
      </c>
      <c r="AT43" s="4" t="str">
        <v>Sierra Leone</v>
      </c>
      <c r="AU43" s="4" t="str">
        <v>Sierra Leone</v>
      </c>
      <c r="AV43" s="4" t="str">
        <v>Sierra Leone</v>
      </c>
      <c r="AW43" s="4" t="str">
        <v>Sierra Leone</v>
      </c>
      <c r="AX43" s="4" t="str">
        <v>Sierra Leone</v>
      </c>
      <c r="AY43" s="4" t="str">
        <v>Sierra Leone</v>
      </c>
      <c r="BA43" s="4" t="str">
        <v>Alexandria University</v>
      </c>
      <c r="BB43" s="4" t="str">
        <v>Alexandria University</v>
      </c>
      <c r="BC43" s="4" t="str">
        <v>Alexandria University</v>
      </c>
      <c r="BD43" s="4" t="str">
        <v>Alexandria University</v>
      </c>
      <c r="BE43" s="4" t="str">
        <v>Alexandria University</v>
      </c>
      <c r="BF43" s="4" t="str">
        <v>Alexandria University</v>
      </c>
      <c r="BG43" s="4" t="str">
        <v>Alexandria University</v>
      </c>
      <c r="BH43" s="4" t="str">
        <v>Alexandria University</v>
      </c>
      <c r="BI43" s="4" t="str">
        <v>Alexandria University</v>
      </c>
      <c r="BJ43" s="4" t="str">
        <v>Alexandria University</v>
      </c>
      <c r="BK43" s="4" t="str">
        <v>Alexandria University</v>
      </c>
      <c r="BL43" s="4" t="str">
        <v>Alexandria University</v>
      </c>
      <c r="BM43" s="4" t="str">
        <v>Alexandria University</v>
      </c>
      <c r="BN43" s="4" t="str">
        <v>Alexandria University</v>
      </c>
      <c r="BO43" s="4" t="str">
        <v>Alexandria University</v>
      </c>
      <c r="BP43" s="4" t="str">
        <v>Alexandria University</v>
      </c>
      <c r="BQ43" s="4" t="str">
        <v>Alexandria University</v>
      </c>
      <c r="BR43" s="4" t="str">
        <v>Alexandria University</v>
      </c>
      <c r="BS43" s="4" t="str">
        <v>Alexandria University</v>
      </c>
      <c r="BT43" s="4" t="str">
        <v>Alexandria University</v>
      </c>
      <c r="BU43" s="4" t="str">
        <v>Alexandria University</v>
      </c>
      <c r="BV43" s="4" t="str">
        <v>Alexandria University</v>
      </c>
      <c r="BW43" s="4" t="str">
        <v>Alexandria University</v>
      </c>
      <c r="BX43" s="4" t="str">
        <v>Alexandria University</v>
      </c>
      <c r="BY43" s="4" t="str">
        <v>Alexandria University</v>
      </c>
      <c r="BZ43" s="4" t="str">
        <v>Alexandria University</v>
      </c>
      <c r="CA43" s="4" t="str">
        <v>Alexandria University</v>
      </c>
      <c r="CB43" s="4" t="str">
        <v>Alexandria University</v>
      </c>
      <c r="CC43" s="4" t="str">
        <v>Alexandria University</v>
      </c>
      <c r="CD43" s="4" t="str">
        <v>Alexandria University</v>
      </c>
      <c r="CE43" s="4" t="str">
        <v>Alexandria University</v>
      </c>
      <c r="CF43" s="4" t="str">
        <v>Alexandria University</v>
      </c>
      <c r="CG43" s="4" t="str">
        <v>Alexandria University</v>
      </c>
      <c r="CH43" s="4" t="str">
        <v>Alexandria University</v>
      </c>
      <c r="CJ43" s="4" t="str">
        <v>Alexandria University</v>
      </c>
      <c r="CK43" s="4" t="str">
        <v>Alexandria University</v>
      </c>
      <c r="CL43" s="4" t="str">
        <v>Alexandria University</v>
      </c>
      <c r="CM43" s="4" t="str">
        <v>Alexandria University</v>
      </c>
      <c r="CN43" s="4" t="str">
        <v>Alexandria University</v>
      </c>
      <c r="CO43" s="4" t="str">
        <v>Alexandria University</v>
      </c>
      <c r="CP43" s="4" t="str">
        <v>Alexandria University</v>
      </c>
      <c r="CQ43" s="4" t="str">
        <v>Alexandria University</v>
      </c>
      <c r="CR43" s="4" t="str">
        <v>Alexandria University</v>
      </c>
      <c r="CS43" s="4" t="str">
        <v>Alexandria University</v>
      </c>
      <c r="CT43" s="4" t="str">
        <v>Alexandria University</v>
      </c>
      <c r="CU43" s="4" t="str">
        <v>Alexandria University</v>
      </c>
      <c r="CV43" s="4" t="str">
        <v>Alexandria University</v>
      </c>
      <c r="CW43" s="4" t="str">
        <v>Alexandria University</v>
      </c>
      <c r="CX43" s="4" t="str">
        <v>Alexandria University</v>
      </c>
      <c r="CY43" s="4" t="str">
        <v>Alexandria University</v>
      </c>
      <c r="CZ43" s="4" t="str">
        <v>Alexandria University</v>
      </c>
      <c r="DA43" s="4" t="str">
        <v>Alexandria University</v>
      </c>
      <c r="DB43" s="4" t="str">
        <v>Alexandria University</v>
      </c>
      <c r="DC43" s="4" t="str">
        <v>Alexandria University</v>
      </c>
      <c r="DD43" s="4" t="str">
        <v>Alexandria University</v>
      </c>
      <c r="DE43" s="4" t="str">
        <v>Alexandria University</v>
      </c>
      <c r="DF43" s="4" t="str">
        <v>Alexandria University</v>
      </c>
      <c r="DG43" s="4" t="str">
        <v>Alexandria University</v>
      </c>
      <c r="DH43" s="4" t="str">
        <v>Alexandria University</v>
      </c>
      <c r="DI43" s="4" t="str">
        <v>Alexandria University</v>
      </c>
      <c r="DJ43" s="4" t="str">
        <v>Alexandria University</v>
      </c>
      <c r="DK43" s="4" t="str">
        <v>Alexandria University</v>
      </c>
      <c r="DL43" s="4" t="str">
        <v>Alexandria University</v>
      </c>
      <c r="DM43" s="4" t="str">
        <v>Alexandria University</v>
      </c>
      <c r="DN43" s="4" t="str">
        <v>Alexandria University</v>
      </c>
      <c r="DO43" s="4" t="str">
        <v>Alexandria University</v>
      </c>
      <c r="DP43" s="4" t="str">
        <v>Alexandria University</v>
      </c>
    </row>
    <row r="44" spans="1:120" x14ac:dyDescent="0.35">
      <c r="A44" s="4">
        <v>11.164999999999999</v>
      </c>
      <c r="B44" s="4">
        <v>-4.3051700000000004</v>
      </c>
      <c r="C44" s="4" t="s">
        <v>147</v>
      </c>
      <c r="D44" s="4" t="s">
        <v>138</v>
      </c>
      <c r="E44" s="4" t="s">
        <v>269</v>
      </c>
      <c r="F44" s="4">
        <v>250</v>
      </c>
      <c r="G44" s="4" t="str">
        <f t="shared" si="0"/>
        <v>Burkina Faso-Farako-Ba Station De Recherche, Bobo-Dioulasso</v>
      </c>
      <c r="I44" s="4" t="s">
        <v>270</v>
      </c>
      <c r="J44" s="4" t="s">
        <v>271</v>
      </c>
      <c r="K44" s="4">
        <v>-1.6470819699999999</v>
      </c>
      <c r="L44" s="4">
        <v>11.989306450000001</v>
      </c>
      <c r="M44" s="4">
        <v>40.978500369999999</v>
      </c>
      <c r="N44" s="4">
        <v>51.415695190000001</v>
      </c>
      <c r="R44" s="4" t="str">
        <v>Somalia</v>
      </c>
      <c r="S44" s="4" t="str">
        <v>Somalia</v>
      </c>
      <c r="T44" s="4" t="str">
        <v>Somalia</v>
      </c>
      <c r="U44" s="4" t="str">
        <v>Somalia</v>
      </c>
      <c r="V44" s="4" t="str">
        <v>Somalia</v>
      </c>
      <c r="W44" s="4" t="str">
        <v>Somalia</v>
      </c>
      <c r="X44" s="4" t="str">
        <v>Somalia</v>
      </c>
      <c r="Y44" s="4" t="str">
        <v>Somalia</v>
      </c>
      <c r="Z44" s="4" t="str">
        <v>Somalia</v>
      </c>
      <c r="AA44" s="4" t="str">
        <v>Somalia</v>
      </c>
      <c r="AB44" s="4" t="str">
        <v>Somalia</v>
      </c>
      <c r="AC44" s="4" t="str">
        <v>Somalia</v>
      </c>
      <c r="AD44" s="4" t="str">
        <v>Somalia</v>
      </c>
      <c r="AE44" s="4" t="str">
        <v>Somalia</v>
      </c>
      <c r="AF44" s="4" t="str">
        <v>Somalia</v>
      </c>
      <c r="AG44" s="4" t="str">
        <v>Somalia</v>
      </c>
      <c r="AH44" s="4" t="str">
        <v>Somalia</v>
      </c>
      <c r="AJ44" s="4" t="str">
        <v>Somalia</v>
      </c>
      <c r="AK44" s="4" t="str">
        <v>Somalia</v>
      </c>
      <c r="AL44" s="4" t="str">
        <v>Somalia</v>
      </c>
      <c r="AO44" s="4" t="str">
        <v>Somalia</v>
      </c>
      <c r="AQ44" s="4" t="str">
        <v>Somalia</v>
      </c>
      <c r="AR44" s="4" t="str">
        <v>Somalia</v>
      </c>
      <c r="AS44" s="4" t="str">
        <v>Somalia</v>
      </c>
      <c r="AT44" s="4" t="str">
        <v>Somalia</v>
      </c>
      <c r="AU44" s="4" t="str">
        <v>Somalia</v>
      </c>
      <c r="AV44" s="4" t="str">
        <v>Somalia</v>
      </c>
      <c r="AW44" s="4" t="str">
        <v>Somalia</v>
      </c>
      <c r="AX44" s="4" t="str">
        <v>Somalia</v>
      </c>
      <c r="AY44" s="4" t="str">
        <v>Somalia</v>
      </c>
      <c r="BA44" s="4" t="str">
        <v>Alfred Nzo.Amathole.Chris Hani.Joe Qabi.OR Tambo Districts, Eastern Cape Province</v>
      </c>
      <c r="BB44" s="4" t="str">
        <v>Alfred Nzo.Amathole.Chris Hani.Joe Qabi.OR Tambo Districts, Eastern Cape Province</v>
      </c>
      <c r="BC44" s="4" t="str">
        <v>Alfred Nzo.Amathole.Chris Hani.Joe Qabi.OR Tambo Districts, Eastern Cape Province</v>
      </c>
      <c r="BD44" s="4" t="str">
        <v>Alfred Nzo.Amathole.Chris Hani.Joe Qabi.OR Tambo Districts, Eastern Cape Province</v>
      </c>
      <c r="BE44" s="4" t="str">
        <v>Alfred Nzo.Amathole.Chris Hani.Joe Qabi.OR Tambo Districts, Eastern Cape Province</v>
      </c>
      <c r="BF44" s="4" t="str">
        <v>Alfred Nzo.Amathole.Chris Hani.Joe Qabi.OR Tambo Districts, Eastern Cape Province</v>
      </c>
      <c r="BG44" s="4" t="str">
        <v>Alfred Nzo.Amathole.Chris Hani.Joe Qabi.OR Tambo Districts, Eastern Cape Province</v>
      </c>
      <c r="BH44" s="4" t="str">
        <v>Alfred Nzo.Amathole.Chris Hani.Joe Qabi.OR Tambo Districts, Eastern Cape Province</v>
      </c>
      <c r="BI44" s="4" t="str">
        <v>Alfred Nzo.Amathole.Chris Hani.Joe Qabi.OR Tambo Districts, Eastern Cape Province</v>
      </c>
      <c r="BJ44" s="4" t="str">
        <v>Alfred Nzo.Amathole.Chris Hani.Joe Qabi.OR Tambo Districts, Eastern Cape Province</v>
      </c>
      <c r="BK44" s="4" t="str">
        <v>Alfred Nzo.Amathole.Chris Hani.Joe Qabi.OR Tambo Districts, Eastern Cape Province</v>
      </c>
      <c r="BL44" s="4" t="str">
        <v>Alfred Nzo.Amathole.Chris Hani.Joe Qabi.OR Tambo Districts, Eastern Cape Province</v>
      </c>
      <c r="BM44" s="4" t="str">
        <v>Alfred Nzo.Amathole.Chris Hani.Joe Qabi.OR Tambo Districts, Eastern Cape Province</v>
      </c>
      <c r="BN44" s="4" t="str">
        <v>Alfred Nzo.Amathole.Chris Hani.Joe Qabi.OR Tambo Districts, Eastern Cape Province</v>
      </c>
      <c r="BO44" s="4" t="str">
        <v>Alfred Nzo.Amathole.Chris Hani.Joe Qabi.OR Tambo Districts, Eastern Cape Province</v>
      </c>
      <c r="BP44" s="4" t="str">
        <v>Alfred Nzo.Amathole.Chris Hani.Joe Qabi.OR Tambo Districts, Eastern Cape Province</v>
      </c>
      <c r="BQ44" s="4" t="str">
        <v>Alfred Nzo.Amathole.Chris Hani.Joe Qabi.OR Tambo Districts, Eastern Cape Province</v>
      </c>
      <c r="BR44" s="4" t="str">
        <v>Alfred Nzo.Amathole.Chris Hani.Joe Qabi.OR Tambo Districts, Eastern Cape Province</v>
      </c>
      <c r="BS44" s="4" t="str">
        <v>Alfred Nzo.Amathole.Chris Hani.Joe Qabi.OR Tambo Districts, Eastern Cape Province</v>
      </c>
      <c r="BT44" s="4" t="str">
        <v>Alfred Nzo.Amathole.Chris Hani.Joe Qabi.OR Tambo Districts, Eastern Cape Province</v>
      </c>
      <c r="BU44" s="4" t="str">
        <v>Alfred Nzo.Amathole.Chris Hani.Joe Qabi.OR Tambo Districts, Eastern Cape Province</v>
      </c>
      <c r="BV44" s="4" t="str">
        <v>Alfred Nzo.Amathole.Chris Hani.Joe Qabi.OR Tambo Districts, Eastern Cape Province</v>
      </c>
      <c r="BW44" s="4" t="str">
        <v>Alfred Nzo.Amathole.Chris Hani.Joe Qabi.OR Tambo Districts, Eastern Cape Province</v>
      </c>
      <c r="BX44" s="4" t="str">
        <v>Alfred Nzo.Amathole.Chris Hani.Joe Qabi.OR Tambo Districts, Eastern Cape Province</v>
      </c>
      <c r="BY44" s="4" t="str">
        <v>Alfred Nzo.Amathole.Chris Hani.Joe Qabi.OR Tambo Districts, Eastern Cape Province</v>
      </c>
      <c r="BZ44" s="4" t="str">
        <v>Alfred Nzo.Amathole.Chris Hani.Joe Qabi.OR Tambo Districts, Eastern Cape Province</v>
      </c>
      <c r="CA44" s="4" t="str">
        <v>Alfred Nzo.Amathole.Chris Hani.Joe Qabi.OR Tambo Districts, Eastern Cape Province</v>
      </c>
      <c r="CB44" s="4" t="str">
        <v>Alfred Nzo.Amathole.Chris Hani.Joe Qabi.OR Tambo Districts, Eastern Cape Province</v>
      </c>
      <c r="CC44" s="4" t="str">
        <v>Alfred Nzo.Amathole.Chris Hani.Joe Qabi.OR Tambo Districts, Eastern Cape Province</v>
      </c>
      <c r="CD44" s="4" t="str">
        <v>Alfred Nzo.Amathole.Chris Hani.Joe Qabi.OR Tambo Districts, Eastern Cape Province</v>
      </c>
      <c r="CE44" s="4" t="str">
        <v>Alfred Nzo.Amathole.Chris Hani.Joe Qabi.OR Tambo Districts, Eastern Cape Province</v>
      </c>
      <c r="CF44" s="4" t="str">
        <v>Alfred Nzo.Amathole.Chris Hani.Joe Qabi.OR Tambo Districts, Eastern Cape Province</v>
      </c>
      <c r="CG44" s="4" t="str">
        <v>Alfred Nzo.Amathole.Chris Hani.Joe Qabi.OR Tambo Districts, Eastern Cape Province</v>
      </c>
      <c r="CH44" s="4" t="str">
        <v>Alfred Nzo.Amathole.Chris Hani.Joe Qabi.OR Tambo Districts, Eastern Cape Province</v>
      </c>
      <c r="CJ44" s="4" t="str">
        <v>Alfred Nzo.Amathole.Chris Hani.Joe Qabi.OR Tambo Districts, Eastern Cape Province</v>
      </c>
      <c r="CK44" s="4" t="str">
        <v>Alfred Nzo.Amathole.Chris Hani.Joe Qabi.OR Tambo Districts, Eastern Cape Province</v>
      </c>
      <c r="CL44" s="4" t="str">
        <v>Alfred Nzo.Amathole.Chris Hani.Joe Qabi.OR Tambo Districts, Eastern Cape Province</v>
      </c>
      <c r="CM44" s="4" t="str">
        <v>Alfred Nzo.Amathole.Chris Hani.Joe Qabi.OR Tambo Districts, Eastern Cape Province</v>
      </c>
      <c r="CN44" s="4" t="str">
        <v>Alfred Nzo.Amathole.Chris Hani.Joe Qabi.OR Tambo Districts, Eastern Cape Province</v>
      </c>
      <c r="CO44" s="4" t="str">
        <v>Alfred Nzo.Amathole.Chris Hani.Joe Qabi.OR Tambo Districts, Eastern Cape Province</v>
      </c>
      <c r="CP44" s="4" t="str">
        <v>Alfred Nzo.Amathole.Chris Hani.Joe Qabi.OR Tambo Districts, Eastern Cape Province</v>
      </c>
      <c r="CQ44" s="4" t="str">
        <v>Alfred Nzo.Amathole.Chris Hani.Joe Qabi.OR Tambo Districts, Eastern Cape Province</v>
      </c>
      <c r="CR44" s="4" t="str">
        <v>Alfred Nzo.Amathole.Chris Hani.Joe Qabi.OR Tambo Districts, Eastern Cape Province</v>
      </c>
      <c r="CS44" s="4" t="str">
        <v>Alfred Nzo.Amathole.Chris Hani.Joe Qabi.OR Tambo Districts, Eastern Cape Province</v>
      </c>
      <c r="CT44" s="4" t="str">
        <v>Alfred Nzo.Amathole.Chris Hani.Joe Qabi.OR Tambo Districts, Eastern Cape Province</v>
      </c>
      <c r="CU44" s="4" t="str">
        <v>Alfred Nzo.Amathole.Chris Hani.Joe Qabi.OR Tambo Districts, Eastern Cape Province</v>
      </c>
      <c r="CV44" s="4" t="str">
        <v>Alfred Nzo.Amathole.Chris Hani.Joe Qabi.OR Tambo Districts, Eastern Cape Province</v>
      </c>
      <c r="CW44" s="4" t="str">
        <v>Alfred Nzo.Amathole.Chris Hani.Joe Qabi.OR Tambo Districts, Eastern Cape Province</v>
      </c>
      <c r="CX44" s="4" t="str">
        <v>Alfred Nzo.Amathole.Chris Hani.Joe Qabi.OR Tambo Districts, Eastern Cape Province</v>
      </c>
      <c r="CY44" s="4" t="str">
        <v>Alfred Nzo.Amathole.Chris Hani.Joe Qabi.OR Tambo Districts, Eastern Cape Province</v>
      </c>
      <c r="CZ44" s="4" t="str">
        <v>Alfred Nzo.Amathole.Chris Hani.Joe Qabi.OR Tambo Districts, Eastern Cape Province</v>
      </c>
      <c r="DA44" s="4" t="str">
        <v>Alfred Nzo.Amathole.Chris Hani.Joe Qabi.OR Tambo Districts, Eastern Cape Province</v>
      </c>
      <c r="DB44" s="4" t="str">
        <v>Alfred Nzo.Amathole.Chris Hani.Joe Qabi.OR Tambo Districts, Eastern Cape Province</v>
      </c>
      <c r="DC44" s="4" t="str">
        <v>Alfred Nzo.Amathole.Chris Hani.Joe Qabi.OR Tambo Districts, Eastern Cape Province</v>
      </c>
      <c r="DD44" s="4" t="str">
        <v>Alfred Nzo.Amathole.Chris Hani.Joe Qabi.OR Tambo Districts, Eastern Cape Province</v>
      </c>
      <c r="DE44" s="4" t="str">
        <v>Alfred Nzo.Amathole.Chris Hani.Joe Qabi.OR Tambo Districts, Eastern Cape Province</v>
      </c>
      <c r="DF44" s="4" t="str">
        <v>Alfred Nzo.Amathole.Chris Hani.Joe Qabi.OR Tambo Districts, Eastern Cape Province</v>
      </c>
      <c r="DG44" s="4" t="str">
        <v>Alfred Nzo.Amathole.Chris Hani.Joe Qabi.OR Tambo Districts, Eastern Cape Province</v>
      </c>
      <c r="DH44" s="4" t="str">
        <v>Alfred Nzo.Amathole.Chris Hani.Joe Qabi.OR Tambo Districts, Eastern Cape Province</v>
      </c>
      <c r="DI44" s="4" t="str">
        <v>Alfred Nzo.Amathole.Chris Hani.Joe Qabi.OR Tambo Districts, Eastern Cape Province</v>
      </c>
      <c r="DJ44" s="4" t="str">
        <v>Alfred Nzo.Amathole.Chris Hani.Joe Qabi.OR Tambo Districts, Eastern Cape Province</v>
      </c>
      <c r="DK44" s="4" t="str">
        <v>Alfred Nzo.Amathole.Chris Hani.Joe Qabi.OR Tambo Districts, Eastern Cape Province</v>
      </c>
      <c r="DL44" s="4" t="str">
        <v>Alfred Nzo.Amathole.Chris Hani.Joe Qabi.OR Tambo Districts, Eastern Cape Province</v>
      </c>
      <c r="DM44" s="4" t="str">
        <v>Alfred Nzo.Amathole.Chris Hani.Joe Qabi.OR Tambo Districts, Eastern Cape Province</v>
      </c>
      <c r="DN44" s="4" t="str">
        <v>Alfred Nzo.Amathole.Chris Hani.Joe Qabi.OR Tambo Districts, Eastern Cape Province</v>
      </c>
      <c r="DO44" s="4" t="str">
        <v>Alfred Nzo.Amathole.Chris Hani.Joe Qabi.OR Tambo Districts, Eastern Cape Province</v>
      </c>
      <c r="DP44" s="4" t="str">
        <v>Alfred Nzo.Amathole.Chris Hani.Joe Qabi.OR Tambo Districts, Eastern Cape Province</v>
      </c>
    </row>
    <row r="45" spans="1:120" x14ac:dyDescent="0.35">
      <c r="A45" s="4">
        <v>12.41667</v>
      </c>
      <c r="B45" s="4">
        <v>-1.35</v>
      </c>
      <c r="C45" s="4" t="s">
        <v>147</v>
      </c>
      <c r="D45" s="4" t="s">
        <v>130</v>
      </c>
      <c r="E45" s="4" t="s">
        <v>272</v>
      </c>
      <c r="F45" s="4">
        <v>917</v>
      </c>
      <c r="G45" s="4" t="str">
        <f t="shared" si="0"/>
        <v>Burkina Faso-Gampela</v>
      </c>
      <c r="I45" s="4" t="s">
        <v>273</v>
      </c>
      <c r="J45" s="4" t="s">
        <v>274</v>
      </c>
      <c r="K45" s="4">
        <v>-34.83514023</v>
      </c>
      <c r="L45" s="4">
        <v>-22.125030519999999</v>
      </c>
      <c r="M45" s="4">
        <v>16.451890949999999</v>
      </c>
      <c r="N45" s="4">
        <v>32.89125061</v>
      </c>
      <c r="R45" s="4" t="str">
        <v>South Africa</v>
      </c>
      <c r="S45" s="4" t="str">
        <v>South Africa</v>
      </c>
      <c r="T45" s="4" t="str">
        <v>South Africa</v>
      </c>
      <c r="U45" s="4" t="str">
        <v>South Africa</v>
      </c>
      <c r="V45" s="4" t="str">
        <v>South Africa</v>
      </c>
      <c r="W45" s="4" t="str">
        <v>South Africa</v>
      </c>
      <c r="X45" s="4" t="str">
        <v>South Africa</v>
      </c>
      <c r="Y45" s="4" t="str">
        <v>South Africa</v>
      </c>
      <c r="Z45" s="4" t="str">
        <v>South Africa</v>
      </c>
      <c r="AA45" s="4" t="str">
        <v>South Africa</v>
      </c>
      <c r="AB45" s="4" t="str">
        <v>South Africa</v>
      </c>
      <c r="AC45" s="4" t="str">
        <v>South Africa</v>
      </c>
      <c r="AD45" s="4" t="str">
        <v>South Africa</v>
      </c>
      <c r="AE45" s="4" t="str">
        <v>South Africa</v>
      </c>
      <c r="AF45" s="4" t="str">
        <v>South Africa</v>
      </c>
      <c r="AG45" s="4" t="str">
        <v>South Africa</v>
      </c>
      <c r="AH45" s="4" t="str">
        <v>South Africa</v>
      </c>
      <c r="AJ45" s="4" t="str">
        <v>South Africa</v>
      </c>
      <c r="AK45" s="4" t="str">
        <v>South Africa</v>
      </c>
      <c r="AL45" s="4" t="str">
        <v>South Africa</v>
      </c>
      <c r="AO45" s="4" t="str">
        <v>South Africa</v>
      </c>
      <c r="AQ45" s="4" t="str">
        <v>South Africa</v>
      </c>
      <c r="AR45" s="4" t="str">
        <v>South Africa</v>
      </c>
      <c r="AS45" s="4" t="str">
        <v>South Africa</v>
      </c>
      <c r="AT45" s="4" t="str">
        <v>South Africa</v>
      </c>
      <c r="AU45" s="4" t="str">
        <v>South Africa</v>
      </c>
      <c r="AV45" s="4" t="str">
        <v>South Africa</v>
      </c>
      <c r="AW45" s="4" t="str">
        <v>South Africa</v>
      </c>
      <c r="AX45" s="4" t="str">
        <v>South Africa</v>
      </c>
      <c r="AY45" s="4" t="str">
        <v>South Africa</v>
      </c>
      <c r="BA45" s="4" t="str">
        <v>Aludeka</v>
      </c>
      <c r="BB45" s="4" t="str">
        <v>Aludeka</v>
      </c>
      <c r="BC45" s="4" t="str">
        <v>Aludeka</v>
      </c>
      <c r="BD45" s="4" t="str">
        <v>Aludeka</v>
      </c>
      <c r="BE45" s="4" t="str">
        <v>Aludeka</v>
      </c>
      <c r="BF45" s="4" t="str">
        <v>Aludeka</v>
      </c>
      <c r="BG45" s="4" t="str">
        <v>Aludeka</v>
      </c>
      <c r="BH45" s="4" t="str">
        <v>Aludeka</v>
      </c>
      <c r="BI45" s="4" t="str">
        <v>Aludeka</v>
      </c>
      <c r="BJ45" s="4" t="str">
        <v>Aludeka</v>
      </c>
      <c r="BK45" s="4" t="str">
        <v>Aludeka</v>
      </c>
      <c r="BL45" s="4" t="str">
        <v>Aludeka</v>
      </c>
      <c r="BM45" s="4" t="str">
        <v>Aludeka</v>
      </c>
      <c r="BN45" s="4" t="str">
        <v>Aludeka</v>
      </c>
      <c r="BO45" s="4" t="str">
        <v>Aludeka</v>
      </c>
      <c r="BP45" s="4" t="str">
        <v>Aludeka</v>
      </c>
      <c r="BQ45" s="4" t="str">
        <v>Aludeka</v>
      </c>
      <c r="BR45" s="4" t="str">
        <v>Aludeka</v>
      </c>
      <c r="BS45" s="4" t="str">
        <v>Aludeka</v>
      </c>
      <c r="BT45" s="4" t="str">
        <v>Aludeka</v>
      </c>
      <c r="BU45" s="4" t="str">
        <v>Aludeka</v>
      </c>
      <c r="BV45" s="4" t="str">
        <v>Aludeka</v>
      </c>
      <c r="BW45" s="4" t="str">
        <v>Aludeka</v>
      </c>
      <c r="BX45" s="4" t="str">
        <v>Aludeka</v>
      </c>
      <c r="BY45" s="4" t="str">
        <v>Aludeka</v>
      </c>
      <c r="BZ45" s="4" t="str">
        <v>Aludeka</v>
      </c>
      <c r="CA45" s="4" t="str">
        <v>Aludeka</v>
      </c>
      <c r="CB45" s="4" t="str">
        <v>Aludeka</v>
      </c>
      <c r="CC45" s="4" t="str">
        <v>Aludeka</v>
      </c>
      <c r="CD45" s="4" t="str">
        <v>Aludeka</v>
      </c>
      <c r="CE45" s="4" t="str">
        <v>Aludeka</v>
      </c>
      <c r="CF45" s="4" t="str">
        <v>Aludeka</v>
      </c>
      <c r="CG45" s="4" t="str">
        <v>Aludeka</v>
      </c>
      <c r="CH45" s="4" t="str">
        <v>Aludeka</v>
      </c>
      <c r="CJ45" s="4" t="str">
        <v>Aludeka</v>
      </c>
      <c r="CK45" s="4" t="str">
        <v>Aludeka</v>
      </c>
      <c r="CL45" s="4" t="str">
        <v>Aludeka</v>
      </c>
      <c r="CM45" s="4" t="str">
        <v>Aludeka</v>
      </c>
      <c r="CN45" s="4" t="str">
        <v>Aludeka</v>
      </c>
      <c r="CO45" s="4" t="str">
        <v>Aludeka</v>
      </c>
      <c r="CP45" s="4" t="str">
        <v>Aludeka</v>
      </c>
      <c r="CQ45" s="4" t="str">
        <v>Aludeka</v>
      </c>
      <c r="CR45" s="4" t="str">
        <v>Aludeka</v>
      </c>
      <c r="CS45" s="4" t="str">
        <v>Aludeka</v>
      </c>
      <c r="CT45" s="4" t="str">
        <v>Aludeka</v>
      </c>
      <c r="CU45" s="4" t="str">
        <v>Aludeka</v>
      </c>
      <c r="CV45" s="4" t="str">
        <v>Aludeka</v>
      </c>
      <c r="CW45" s="4" t="str">
        <v>Aludeka</v>
      </c>
      <c r="CX45" s="4" t="str">
        <v>Aludeka</v>
      </c>
      <c r="CY45" s="4" t="str">
        <v>Aludeka</v>
      </c>
      <c r="CZ45" s="4" t="str">
        <v>Aludeka</v>
      </c>
      <c r="DA45" s="4" t="str">
        <v>Aludeka</v>
      </c>
      <c r="DB45" s="4" t="str">
        <v>Aludeka</v>
      </c>
      <c r="DC45" s="4" t="str">
        <v>Aludeka</v>
      </c>
      <c r="DD45" s="4" t="str">
        <v>Aludeka</v>
      </c>
      <c r="DE45" s="4" t="str">
        <v>Aludeka</v>
      </c>
      <c r="DF45" s="4" t="str">
        <v>Aludeka</v>
      </c>
      <c r="DG45" s="4" t="str">
        <v>Aludeka</v>
      </c>
      <c r="DH45" s="4" t="str">
        <v>Aludeka</v>
      </c>
      <c r="DI45" s="4" t="str">
        <v>Aludeka</v>
      </c>
      <c r="DJ45" s="4" t="str">
        <v>Aludeka</v>
      </c>
      <c r="DK45" s="4" t="str">
        <v>Aludeka</v>
      </c>
      <c r="DL45" s="4" t="str">
        <v>Aludeka</v>
      </c>
      <c r="DM45" s="4" t="str">
        <v>Aludeka</v>
      </c>
      <c r="DN45" s="4" t="str">
        <v>Aludeka</v>
      </c>
      <c r="DO45" s="4" t="str">
        <v>Aludeka</v>
      </c>
      <c r="DP45" s="4" t="str">
        <v>Aludeka</v>
      </c>
    </row>
    <row r="46" spans="1:120" x14ac:dyDescent="0.35">
      <c r="A46" s="4">
        <v>13.68417</v>
      </c>
      <c r="B46" s="4">
        <v>-2.3030599999999999</v>
      </c>
      <c r="C46" s="4" t="s">
        <v>147</v>
      </c>
      <c r="D46" s="4" t="s">
        <v>130</v>
      </c>
      <c r="E46" s="4" t="s">
        <v>275</v>
      </c>
      <c r="F46" s="4">
        <v>250</v>
      </c>
      <c r="G46" s="4" t="str">
        <f t="shared" si="0"/>
        <v>Burkina Faso-Gulago</v>
      </c>
      <c r="I46" s="4" t="s">
        <v>276</v>
      </c>
      <c r="J46" s="4" t="s">
        <v>277</v>
      </c>
      <c r="K46" s="4">
        <v>8.6791191100000002</v>
      </c>
      <c r="L46" s="4">
        <v>23.14514732</v>
      </c>
      <c r="M46" s="4">
        <v>21.838949199999998</v>
      </c>
      <c r="N46" s="4">
        <v>38.849304199999999</v>
      </c>
      <c r="R46" s="4" t="str">
        <v>South Sudan</v>
      </c>
      <c r="S46" s="4" t="str">
        <v>South Sudan</v>
      </c>
      <c r="T46" s="4" t="str">
        <v>South Sudan</v>
      </c>
      <c r="U46" s="4" t="str">
        <v>South Sudan</v>
      </c>
      <c r="V46" s="4" t="str">
        <v>South Sudan</v>
      </c>
      <c r="W46" s="4" t="str">
        <v>South Sudan</v>
      </c>
      <c r="X46" s="4" t="str">
        <v>South Sudan</v>
      </c>
      <c r="Y46" s="4" t="str">
        <v>South Sudan</v>
      </c>
      <c r="Z46" s="4" t="str">
        <v>South Sudan</v>
      </c>
      <c r="AA46" s="4" t="str">
        <v>South Sudan</v>
      </c>
      <c r="AB46" s="4" t="str">
        <v>South Sudan</v>
      </c>
      <c r="AC46" s="4" t="str">
        <v>South Sudan</v>
      </c>
      <c r="AD46" s="4" t="str">
        <v>South Sudan</v>
      </c>
      <c r="AE46" s="4" t="str">
        <v>South Sudan</v>
      </c>
      <c r="AF46" s="4" t="str">
        <v>South Sudan</v>
      </c>
      <c r="AG46" s="4" t="str">
        <v>South Sudan</v>
      </c>
      <c r="AH46" s="4" t="str">
        <v>South Sudan</v>
      </c>
      <c r="AJ46" s="4" t="str">
        <v>South Sudan</v>
      </c>
      <c r="AK46" s="4" t="str">
        <v>South Sudan</v>
      </c>
      <c r="AL46" s="4" t="str">
        <v>South Sudan</v>
      </c>
      <c r="AO46" s="4" t="str">
        <v>South Sudan</v>
      </c>
      <c r="AQ46" s="4" t="str">
        <v>South Sudan</v>
      </c>
      <c r="AR46" s="4" t="str">
        <v>South Sudan</v>
      </c>
      <c r="AS46" s="4" t="str">
        <v>South Sudan</v>
      </c>
      <c r="AT46" s="4" t="str">
        <v>South Sudan</v>
      </c>
      <c r="AU46" s="4" t="str">
        <v>South Sudan</v>
      </c>
      <c r="AV46" s="4" t="str">
        <v>South Sudan</v>
      </c>
      <c r="AW46" s="4" t="str">
        <v>South Sudan</v>
      </c>
      <c r="AX46" s="4" t="str">
        <v>South Sudan</v>
      </c>
      <c r="AY46" s="4" t="str">
        <v>South Sudan</v>
      </c>
      <c r="BA46" s="4" t="str">
        <v>Alupe</v>
      </c>
      <c r="BB46" s="4" t="str">
        <v>Alupe</v>
      </c>
      <c r="BC46" s="4" t="str">
        <v>Alupe</v>
      </c>
      <c r="BD46" s="4" t="str">
        <v>Alupe</v>
      </c>
      <c r="BE46" s="4" t="str">
        <v>Alupe</v>
      </c>
      <c r="BF46" s="4" t="str">
        <v>Alupe</v>
      </c>
      <c r="BG46" s="4" t="str">
        <v>Alupe</v>
      </c>
      <c r="BH46" s="4" t="str">
        <v>Alupe</v>
      </c>
      <c r="BI46" s="4" t="str">
        <v>Alupe</v>
      </c>
      <c r="BJ46" s="4" t="str">
        <v>Alupe</v>
      </c>
      <c r="BK46" s="4" t="str">
        <v>Alupe</v>
      </c>
      <c r="BL46" s="4" t="str">
        <v>Alupe</v>
      </c>
      <c r="BM46" s="4" t="str">
        <v>Alupe</v>
      </c>
      <c r="BN46" s="4" t="str">
        <v>Alupe</v>
      </c>
      <c r="BO46" s="4" t="str">
        <v>Alupe</v>
      </c>
      <c r="BP46" s="4" t="str">
        <v>Alupe</v>
      </c>
      <c r="BQ46" s="4" t="str">
        <v>Alupe</v>
      </c>
      <c r="BR46" s="4" t="str">
        <v>Alupe</v>
      </c>
      <c r="BS46" s="4" t="str">
        <v>Alupe</v>
      </c>
      <c r="BT46" s="4" t="str">
        <v>Alupe</v>
      </c>
      <c r="BU46" s="4" t="str">
        <v>Alupe</v>
      </c>
      <c r="BV46" s="4" t="str">
        <v>Alupe</v>
      </c>
      <c r="BW46" s="4" t="str">
        <v>Alupe</v>
      </c>
      <c r="BX46" s="4" t="str">
        <v>Alupe</v>
      </c>
      <c r="BY46" s="4" t="str">
        <v>Alupe</v>
      </c>
      <c r="BZ46" s="4" t="str">
        <v>Alupe</v>
      </c>
      <c r="CA46" s="4" t="str">
        <v>Alupe</v>
      </c>
      <c r="CB46" s="4" t="str">
        <v>Alupe</v>
      </c>
      <c r="CC46" s="4" t="str">
        <v>Alupe</v>
      </c>
      <c r="CD46" s="4" t="str">
        <v>Alupe</v>
      </c>
      <c r="CE46" s="4" t="str">
        <v>Alupe</v>
      </c>
      <c r="CF46" s="4" t="str">
        <v>Alupe</v>
      </c>
      <c r="CG46" s="4" t="str">
        <v>Alupe</v>
      </c>
      <c r="CH46" s="4" t="str">
        <v>Alupe</v>
      </c>
      <c r="CJ46" s="4" t="str">
        <v>Alupe</v>
      </c>
      <c r="CK46" s="4" t="str">
        <v>Alupe</v>
      </c>
      <c r="CL46" s="4" t="str">
        <v>Alupe</v>
      </c>
      <c r="CM46" s="4" t="str">
        <v>Alupe</v>
      </c>
      <c r="CN46" s="4" t="str">
        <v>Alupe</v>
      </c>
      <c r="CO46" s="4" t="str">
        <v>Alupe</v>
      </c>
      <c r="CP46" s="4" t="str">
        <v>Alupe</v>
      </c>
      <c r="CQ46" s="4" t="str">
        <v>Alupe</v>
      </c>
      <c r="CR46" s="4" t="str">
        <v>Alupe</v>
      </c>
      <c r="CS46" s="4" t="str">
        <v>Alupe</v>
      </c>
      <c r="CT46" s="4" t="str">
        <v>Alupe</v>
      </c>
      <c r="CU46" s="4" t="str">
        <v>Alupe</v>
      </c>
      <c r="CV46" s="4" t="str">
        <v>Alupe</v>
      </c>
      <c r="CW46" s="4" t="str">
        <v>Alupe</v>
      </c>
      <c r="CX46" s="4" t="str">
        <v>Alupe</v>
      </c>
      <c r="CY46" s="4" t="str">
        <v>Alupe</v>
      </c>
      <c r="CZ46" s="4" t="str">
        <v>Alupe</v>
      </c>
      <c r="DA46" s="4" t="str">
        <v>Alupe</v>
      </c>
      <c r="DB46" s="4" t="str">
        <v>Alupe</v>
      </c>
      <c r="DC46" s="4" t="str">
        <v>Alupe</v>
      </c>
      <c r="DD46" s="4" t="str">
        <v>Alupe</v>
      </c>
      <c r="DE46" s="4" t="str">
        <v>Alupe</v>
      </c>
      <c r="DF46" s="4" t="str">
        <v>Alupe</v>
      </c>
      <c r="DG46" s="4" t="str">
        <v>Alupe</v>
      </c>
      <c r="DH46" s="4" t="str">
        <v>Alupe</v>
      </c>
      <c r="DI46" s="4" t="str">
        <v>Alupe</v>
      </c>
      <c r="DJ46" s="4" t="str">
        <v>Alupe</v>
      </c>
      <c r="DK46" s="4" t="str">
        <v>Alupe</v>
      </c>
      <c r="DL46" s="4" t="str">
        <v>Alupe</v>
      </c>
      <c r="DM46" s="4" t="str">
        <v>Alupe</v>
      </c>
      <c r="DN46" s="4" t="str">
        <v>Alupe</v>
      </c>
      <c r="DO46" s="4" t="str">
        <v>Alupe</v>
      </c>
      <c r="DP46" s="4" t="str">
        <v>Alupe</v>
      </c>
    </row>
    <row r="47" spans="1:120" x14ac:dyDescent="0.35">
      <c r="A47" s="4">
        <v>12.084</v>
      </c>
      <c r="B47" s="4">
        <v>-1.4810000000000001</v>
      </c>
      <c r="C47" s="4" t="s">
        <v>147</v>
      </c>
      <c r="D47" s="4" t="s">
        <v>138</v>
      </c>
      <c r="E47" s="4" t="s">
        <v>278</v>
      </c>
      <c r="F47" s="4">
        <v>300</v>
      </c>
      <c r="G47" s="4" t="str">
        <f t="shared" si="0"/>
        <v>Burkina Faso-INAGOR Research Centre</v>
      </c>
      <c r="I47" s="4" t="s">
        <v>279</v>
      </c>
      <c r="J47" s="4" t="s">
        <v>280</v>
      </c>
      <c r="K47" s="4">
        <v>3.4809989899999998</v>
      </c>
      <c r="L47" s="4">
        <v>12.21899986</v>
      </c>
      <c r="M47" s="4">
        <v>24.151929859999999</v>
      </c>
      <c r="N47" s="4">
        <v>35.869949339999998</v>
      </c>
      <c r="R47" s="4" t="str">
        <v>Sudan</v>
      </c>
      <c r="S47" s="4" t="str">
        <v>Sudan</v>
      </c>
      <c r="T47" s="4" t="str">
        <v>Sudan</v>
      </c>
      <c r="U47" s="4" t="str">
        <v>Sudan</v>
      </c>
      <c r="V47" s="4" t="str">
        <v>Sudan</v>
      </c>
      <c r="W47" s="4" t="str">
        <v>Sudan</v>
      </c>
      <c r="X47" s="4" t="str">
        <v>Sudan</v>
      </c>
      <c r="Y47" s="4" t="str">
        <v>Sudan</v>
      </c>
      <c r="Z47" s="4" t="str">
        <v>Sudan</v>
      </c>
      <c r="AA47" s="4" t="str">
        <v>Sudan</v>
      </c>
      <c r="AB47" s="4" t="str">
        <v>Sudan</v>
      </c>
      <c r="AC47" s="4" t="str">
        <v>Sudan</v>
      </c>
      <c r="AD47" s="4" t="str">
        <v>Sudan</v>
      </c>
      <c r="AE47" s="4" t="str">
        <v>Sudan</v>
      </c>
      <c r="AF47" s="4" t="str">
        <v>Sudan</v>
      </c>
      <c r="AG47" s="4" t="str">
        <v>Sudan</v>
      </c>
      <c r="AH47" s="4" t="str">
        <v>Sudan</v>
      </c>
      <c r="AJ47" s="4" t="str">
        <v>Sudan</v>
      </c>
      <c r="AK47" s="4" t="str">
        <v>Sudan</v>
      </c>
      <c r="AL47" s="4" t="str">
        <v>Sudan</v>
      </c>
      <c r="AO47" s="4" t="str">
        <v>Sudan</v>
      </c>
      <c r="AQ47" s="4" t="str">
        <v>Sudan</v>
      </c>
      <c r="AR47" s="4" t="str">
        <v>Sudan</v>
      </c>
      <c r="AS47" s="4" t="str">
        <v>Sudan</v>
      </c>
      <c r="AT47" s="4" t="str">
        <v>Sudan</v>
      </c>
      <c r="AU47" s="4" t="str">
        <v>Sudan</v>
      </c>
      <c r="AV47" s="4" t="str">
        <v>Sudan</v>
      </c>
      <c r="AW47" s="4" t="str">
        <v>Sudan</v>
      </c>
      <c r="AX47" s="4" t="str">
        <v>Sudan</v>
      </c>
      <c r="AY47" s="4" t="str">
        <v>Sudan</v>
      </c>
      <c r="BA47" s="4" t="str">
        <v>Ambalavao</v>
      </c>
      <c r="BB47" s="4" t="str">
        <v>Ambalavao</v>
      </c>
      <c r="BC47" s="4" t="str">
        <v>Ambalavao</v>
      </c>
      <c r="BD47" s="4" t="str">
        <v>Ambalavao</v>
      </c>
      <c r="BE47" s="4" t="str">
        <v>Ambalavao</v>
      </c>
      <c r="BF47" s="4" t="str">
        <v>Ambalavao</v>
      </c>
      <c r="BG47" s="4" t="str">
        <v>Ambalavao</v>
      </c>
      <c r="BH47" s="4" t="str">
        <v>Ambalavao</v>
      </c>
      <c r="BI47" s="4" t="str">
        <v>Ambalavao</v>
      </c>
      <c r="BJ47" s="4" t="str">
        <v>Ambalavao</v>
      </c>
      <c r="BK47" s="4" t="str">
        <v>Ambalavao</v>
      </c>
      <c r="BL47" s="4" t="str">
        <v>Ambalavao</v>
      </c>
      <c r="BM47" s="4" t="str">
        <v>Ambalavao</v>
      </c>
      <c r="BN47" s="4" t="str">
        <v>Ambalavao</v>
      </c>
      <c r="BO47" s="4" t="str">
        <v>Ambalavao</v>
      </c>
      <c r="BP47" s="4" t="str">
        <v>Ambalavao</v>
      </c>
      <c r="BQ47" s="4" t="str">
        <v>Ambalavao</v>
      </c>
      <c r="BR47" s="4" t="str">
        <v>Ambalavao</v>
      </c>
      <c r="BS47" s="4" t="str">
        <v>Ambalavao</v>
      </c>
      <c r="BT47" s="4" t="str">
        <v>Ambalavao</v>
      </c>
      <c r="BU47" s="4" t="str">
        <v>Ambalavao</v>
      </c>
      <c r="BV47" s="4" t="str">
        <v>Ambalavao</v>
      </c>
      <c r="BW47" s="4" t="str">
        <v>Ambalavao</v>
      </c>
      <c r="BX47" s="4" t="str">
        <v>Ambalavao</v>
      </c>
      <c r="BY47" s="4" t="str">
        <v>Ambalavao</v>
      </c>
      <c r="BZ47" s="4" t="str">
        <v>Ambalavao</v>
      </c>
      <c r="CA47" s="4" t="str">
        <v>Ambalavao</v>
      </c>
      <c r="CB47" s="4" t="str">
        <v>Ambalavao</v>
      </c>
      <c r="CC47" s="4" t="str">
        <v>Ambalavao</v>
      </c>
      <c r="CD47" s="4" t="str">
        <v>Ambalavao</v>
      </c>
      <c r="CE47" s="4" t="str">
        <v>Ambalavao</v>
      </c>
      <c r="CF47" s="4" t="str">
        <v>Ambalavao</v>
      </c>
      <c r="CG47" s="4" t="str">
        <v>Ambalavao</v>
      </c>
      <c r="CH47" s="4" t="str">
        <v>Ambalavao</v>
      </c>
      <c r="CJ47" s="4" t="str">
        <v>Ambalavao</v>
      </c>
      <c r="CK47" s="4" t="str">
        <v>Ambalavao</v>
      </c>
      <c r="CL47" s="4" t="str">
        <v>Ambalavao</v>
      </c>
      <c r="CM47" s="4" t="str">
        <v>Ambalavao</v>
      </c>
      <c r="CN47" s="4" t="str">
        <v>Ambalavao</v>
      </c>
      <c r="CO47" s="4" t="str">
        <v>Ambalavao</v>
      </c>
      <c r="CP47" s="4" t="str">
        <v>Ambalavao</v>
      </c>
      <c r="CQ47" s="4" t="str">
        <v>Ambalavao</v>
      </c>
      <c r="CR47" s="4" t="str">
        <v>Ambalavao</v>
      </c>
      <c r="CS47" s="4" t="str">
        <v>Ambalavao</v>
      </c>
      <c r="CT47" s="4" t="str">
        <v>Ambalavao</v>
      </c>
      <c r="CU47" s="4" t="str">
        <v>Ambalavao</v>
      </c>
      <c r="CV47" s="4" t="str">
        <v>Ambalavao</v>
      </c>
      <c r="CW47" s="4" t="str">
        <v>Ambalavao</v>
      </c>
      <c r="CX47" s="4" t="str">
        <v>Ambalavao</v>
      </c>
      <c r="CY47" s="4" t="str">
        <v>Ambalavao</v>
      </c>
      <c r="CZ47" s="4" t="str">
        <v>Ambalavao</v>
      </c>
      <c r="DA47" s="4" t="str">
        <v>Ambalavao</v>
      </c>
      <c r="DB47" s="4" t="str">
        <v>Ambalavao</v>
      </c>
      <c r="DC47" s="4" t="str">
        <v>Ambalavao</v>
      </c>
      <c r="DD47" s="4" t="str">
        <v>Ambalavao</v>
      </c>
      <c r="DE47" s="4" t="str">
        <v>Ambalavao</v>
      </c>
      <c r="DF47" s="4" t="str">
        <v>Ambalavao</v>
      </c>
      <c r="DG47" s="4" t="str">
        <v>Ambalavao</v>
      </c>
      <c r="DH47" s="4" t="str">
        <v>Ambalavao</v>
      </c>
      <c r="DI47" s="4" t="str">
        <v>Ambalavao</v>
      </c>
      <c r="DJ47" s="4" t="str">
        <v>Ambalavao</v>
      </c>
      <c r="DK47" s="4" t="str">
        <v>Ambalavao</v>
      </c>
      <c r="DL47" s="4" t="str">
        <v>Ambalavao</v>
      </c>
      <c r="DM47" s="4" t="str">
        <v>Ambalavao</v>
      </c>
      <c r="DN47" s="4" t="str">
        <v>Ambalavao</v>
      </c>
      <c r="DO47" s="4" t="str">
        <v>Ambalavao</v>
      </c>
      <c r="DP47" s="4" t="str">
        <v>Ambalavao</v>
      </c>
    </row>
    <row r="48" spans="1:120" x14ac:dyDescent="0.35">
      <c r="A48" s="4">
        <v>12.277799999999999</v>
      </c>
      <c r="B48" s="4">
        <v>-2.1551</v>
      </c>
      <c r="C48" s="4" t="s">
        <v>147</v>
      </c>
      <c r="D48" s="4" t="s">
        <v>138</v>
      </c>
      <c r="E48" s="4" t="s">
        <v>281</v>
      </c>
      <c r="F48" s="4">
        <v>1000</v>
      </c>
      <c r="G48" s="4" t="str">
        <f t="shared" si="0"/>
        <v>Burkina Faso-INERA, Saria</v>
      </c>
      <c r="I48" s="4" t="s">
        <v>282</v>
      </c>
      <c r="J48" s="4" t="s">
        <v>283</v>
      </c>
      <c r="K48" s="4">
        <v>-27.317520139999999</v>
      </c>
      <c r="L48" s="4">
        <v>-25.718759540000001</v>
      </c>
      <c r="M48" s="4">
        <v>30.790800090000001</v>
      </c>
      <c r="N48" s="4">
        <v>32.13669968</v>
      </c>
      <c r="R48" s="4" t="str">
        <v>Swaziland</v>
      </c>
      <c r="S48" s="4" t="str">
        <v>Swaziland</v>
      </c>
      <c r="T48" s="4" t="str">
        <v>Swaziland</v>
      </c>
      <c r="U48" s="4" t="str">
        <v>Swaziland</v>
      </c>
      <c r="V48" s="4" t="str">
        <v>Swaziland</v>
      </c>
      <c r="W48" s="4" t="str">
        <v>Swaziland</v>
      </c>
      <c r="X48" s="4" t="str">
        <v>Swaziland</v>
      </c>
      <c r="Y48" s="4" t="str">
        <v>Swaziland</v>
      </c>
      <c r="Z48" s="4" t="str">
        <v>Swaziland</v>
      </c>
      <c r="AA48" s="4" t="str">
        <v>Swaziland</v>
      </c>
      <c r="AB48" s="4" t="str">
        <v>Swaziland</v>
      </c>
      <c r="AC48" s="4" t="str">
        <v>Swaziland</v>
      </c>
      <c r="AD48" s="4" t="str">
        <v>Swaziland</v>
      </c>
      <c r="AE48" s="4" t="str">
        <v>Swaziland</v>
      </c>
      <c r="AF48" s="4" t="str">
        <v>Swaziland</v>
      </c>
      <c r="AG48" s="4" t="str">
        <v>Swaziland</v>
      </c>
      <c r="AH48" s="4" t="str">
        <v>Swaziland</v>
      </c>
      <c r="AJ48" s="4" t="str">
        <v>Swaziland</v>
      </c>
      <c r="AK48" s="4" t="str">
        <v>Swaziland</v>
      </c>
      <c r="AL48" s="4" t="str">
        <v>Swaziland</v>
      </c>
      <c r="AO48" s="4" t="str">
        <v>Swaziland</v>
      </c>
      <c r="AQ48" s="4" t="str">
        <v>Swaziland</v>
      </c>
      <c r="AR48" s="4" t="str">
        <v>Swaziland</v>
      </c>
      <c r="AS48" s="4" t="str">
        <v>Swaziland</v>
      </c>
      <c r="AT48" s="4" t="str">
        <v>Swaziland</v>
      </c>
      <c r="AU48" s="4" t="str">
        <v>Swaziland</v>
      </c>
      <c r="AV48" s="4" t="str">
        <v>Swaziland</v>
      </c>
      <c r="AW48" s="4" t="str">
        <v>Swaziland</v>
      </c>
      <c r="AX48" s="4" t="str">
        <v>Swaziland</v>
      </c>
      <c r="AY48" s="4" t="str">
        <v>Swaziland</v>
      </c>
      <c r="BA48" s="4" t="str">
        <v>Ambatofotsy.Fianarantsoa</v>
      </c>
      <c r="BB48" s="4" t="str">
        <v>Ambatofotsy.Fianarantsoa</v>
      </c>
      <c r="BC48" s="4" t="str">
        <v>Ambatofotsy.Fianarantsoa</v>
      </c>
      <c r="BD48" s="4" t="str">
        <v>Ambatofotsy.Fianarantsoa</v>
      </c>
      <c r="BE48" s="4" t="str">
        <v>Ambatofotsy.Fianarantsoa</v>
      </c>
      <c r="BF48" s="4" t="str">
        <v>Ambatofotsy.Fianarantsoa</v>
      </c>
      <c r="BG48" s="4" t="str">
        <v>Ambatofotsy.Fianarantsoa</v>
      </c>
      <c r="BH48" s="4" t="str">
        <v>Ambatofotsy.Fianarantsoa</v>
      </c>
      <c r="BI48" s="4" t="str">
        <v>Ambatofotsy.Fianarantsoa</v>
      </c>
      <c r="BJ48" s="4" t="str">
        <v>Ambatofotsy.Fianarantsoa</v>
      </c>
      <c r="BK48" s="4" t="str">
        <v>Ambatofotsy.Fianarantsoa</v>
      </c>
      <c r="BL48" s="4" t="str">
        <v>Ambatofotsy.Fianarantsoa</v>
      </c>
      <c r="BM48" s="4" t="str">
        <v>Ambatofotsy.Fianarantsoa</v>
      </c>
      <c r="BN48" s="4" t="str">
        <v>Ambatofotsy.Fianarantsoa</v>
      </c>
      <c r="BO48" s="4" t="str">
        <v>Ambatofotsy.Fianarantsoa</v>
      </c>
      <c r="BP48" s="4" t="str">
        <v>Ambatofotsy.Fianarantsoa</v>
      </c>
      <c r="BQ48" s="4" t="str">
        <v>Ambatofotsy.Fianarantsoa</v>
      </c>
      <c r="BR48" s="4" t="str">
        <v>Ambatofotsy.Fianarantsoa</v>
      </c>
      <c r="BS48" s="4" t="str">
        <v>Ambatofotsy.Fianarantsoa</v>
      </c>
      <c r="BT48" s="4" t="str">
        <v>Ambatofotsy.Fianarantsoa</v>
      </c>
      <c r="BU48" s="4" t="str">
        <v>Ambatofotsy.Fianarantsoa</v>
      </c>
      <c r="BV48" s="4" t="str">
        <v>Ambatofotsy.Fianarantsoa</v>
      </c>
      <c r="BW48" s="4" t="str">
        <v>Ambatofotsy.Fianarantsoa</v>
      </c>
      <c r="BX48" s="4" t="str">
        <v>Ambatofotsy.Fianarantsoa</v>
      </c>
      <c r="BY48" s="4" t="str">
        <v>Ambatofotsy.Fianarantsoa</v>
      </c>
      <c r="BZ48" s="4" t="str">
        <v>Ambatofotsy.Fianarantsoa</v>
      </c>
      <c r="CA48" s="4" t="str">
        <v>Ambatofotsy.Fianarantsoa</v>
      </c>
      <c r="CB48" s="4" t="str">
        <v>Ambatofotsy.Fianarantsoa</v>
      </c>
      <c r="CC48" s="4" t="str">
        <v>Ambatofotsy.Fianarantsoa</v>
      </c>
      <c r="CD48" s="4" t="str">
        <v>Ambatofotsy.Fianarantsoa</v>
      </c>
      <c r="CE48" s="4" t="str">
        <v>Ambatofotsy.Fianarantsoa</v>
      </c>
      <c r="CF48" s="4" t="str">
        <v>Ambatofotsy.Fianarantsoa</v>
      </c>
      <c r="CG48" s="4" t="str">
        <v>Ambatofotsy.Fianarantsoa</v>
      </c>
      <c r="CH48" s="4" t="str">
        <v>Ambatofotsy.Fianarantsoa</v>
      </c>
      <c r="CJ48" s="4" t="str">
        <v>Ambatofotsy.Fianarantsoa</v>
      </c>
      <c r="CK48" s="4" t="str">
        <v>Ambatofotsy.Fianarantsoa</v>
      </c>
      <c r="CL48" s="4" t="str">
        <v>Ambatofotsy.Fianarantsoa</v>
      </c>
      <c r="CM48" s="4" t="str">
        <v>Ambatofotsy.Fianarantsoa</v>
      </c>
      <c r="CN48" s="4" t="str">
        <v>Ambatofotsy.Fianarantsoa</v>
      </c>
      <c r="CO48" s="4" t="str">
        <v>Ambatofotsy.Fianarantsoa</v>
      </c>
      <c r="CP48" s="4" t="str">
        <v>Ambatofotsy.Fianarantsoa</v>
      </c>
      <c r="CQ48" s="4" t="str">
        <v>Ambatofotsy.Fianarantsoa</v>
      </c>
      <c r="CR48" s="4" t="str">
        <v>Ambatofotsy.Fianarantsoa</v>
      </c>
      <c r="CS48" s="4" t="str">
        <v>Ambatofotsy.Fianarantsoa</v>
      </c>
      <c r="CT48" s="4" t="str">
        <v>Ambatofotsy.Fianarantsoa</v>
      </c>
      <c r="CU48" s="4" t="str">
        <v>Ambatofotsy.Fianarantsoa</v>
      </c>
      <c r="CV48" s="4" t="str">
        <v>Ambatofotsy.Fianarantsoa</v>
      </c>
      <c r="CW48" s="4" t="str">
        <v>Ambatofotsy.Fianarantsoa</v>
      </c>
      <c r="CX48" s="4" t="str">
        <v>Ambatofotsy.Fianarantsoa</v>
      </c>
      <c r="CY48" s="4" t="str">
        <v>Ambatofotsy.Fianarantsoa</v>
      </c>
      <c r="CZ48" s="4" t="str">
        <v>Ambatofotsy.Fianarantsoa</v>
      </c>
      <c r="DA48" s="4" t="str">
        <v>Ambatofotsy.Fianarantsoa</v>
      </c>
      <c r="DB48" s="4" t="str">
        <v>Ambatofotsy.Fianarantsoa</v>
      </c>
      <c r="DC48" s="4" t="str">
        <v>Ambatofotsy.Fianarantsoa</v>
      </c>
      <c r="DD48" s="4" t="str">
        <v>Ambatofotsy.Fianarantsoa</v>
      </c>
      <c r="DE48" s="4" t="str">
        <v>Ambatofotsy.Fianarantsoa</v>
      </c>
      <c r="DF48" s="4" t="str">
        <v>Ambatofotsy.Fianarantsoa</v>
      </c>
      <c r="DG48" s="4" t="str">
        <v>Ambatofotsy.Fianarantsoa</v>
      </c>
      <c r="DH48" s="4" t="str">
        <v>Ambatofotsy.Fianarantsoa</v>
      </c>
      <c r="DI48" s="4" t="str">
        <v>Ambatofotsy.Fianarantsoa</v>
      </c>
      <c r="DJ48" s="4" t="str">
        <v>Ambatofotsy.Fianarantsoa</v>
      </c>
      <c r="DK48" s="4" t="str">
        <v>Ambatofotsy.Fianarantsoa</v>
      </c>
      <c r="DL48" s="4" t="str">
        <v>Ambatofotsy.Fianarantsoa</v>
      </c>
      <c r="DM48" s="4" t="str">
        <v>Ambatofotsy.Fianarantsoa</v>
      </c>
      <c r="DN48" s="4" t="str">
        <v>Ambatofotsy.Fianarantsoa</v>
      </c>
      <c r="DO48" s="4" t="str">
        <v>Ambatofotsy.Fianarantsoa</v>
      </c>
      <c r="DP48" s="4" t="str">
        <v>Ambatofotsy.Fianarantsoa</v>
      </c>
    </row>
    <row r="49" spans="1:120" x14ac:dyDescent="0.35">
      <c r="A49" s="4">
        <v>11.098100000000001</v>
      </c>
      <c r="B49" s="4">
        <v>-4.3338000000000001</v>
      </c>
      <c r="C49" s="4" t="s">
        <v>147</v>
      </c>
      <c r="D49" s="4" t="s">
        <v>138</v>
      </c>
      <c r="E49" s="4" t="s">
        <v>284</v>
      </c>
      <c r="F49" s="4">
        <v>500</v>
      </c>
      <c r="G49" s="4" t="str">
        <f t="shared" si="0"/>
        <v>Burkina Faso-INERA,Farako-Ba</v>
      </c>
      <c r="I49" s="4" t="s">
        <v>285</v>
      </c>
      <c r="J49" s="4" t="s">
        <v>286</v>
      </c>
      <c r="K49" s="4">
        <v>-11.74569511</v>
      </c>
      <c r="L49" s="4">
        <v>-0.98578750999999998</v>
      </c>
      <c r="M49" s="4">
        <v>29.327167509999999</v>
      </c>
      <c r="N49" s="4">
        <v>40.445137019999997</v>
      </c>
      <c r="R49" s="4" t="str">
        <v>Tanzania</v>
      </c>
      <c r="S49" s="4" t="str">
        <v>Tanzania</v>
      </c>
      <c r="T49" s="4" t="str">
        <v>Tanzania</v>
      </c>
      <c r="U49" s="4" t="str">
        <v>Tanzania</v>
      </c>
      <c r="V49" s="4" t="str">
        <v>Tanzania</v>
      </c>
      <c r="W49" s="4" t="str">
        <v>Tanzania</v>
      </c>
      <c r="X49" s="4" t="str">
        <v>Tanzania</v>
      </c>
      <c r="Y49" s="4" t="str">
        <v>Tanzania</v>
      </c>
      <c r="Z49" s="4" t="str">
        <v>Tanzania</v>
      </c>
      <c r="AA49" s="4" t="str">
        <v>Tanzania</v>
      </c>
      <c r="AB49" s="4" t="str">
        <v>Tanzania</v>
      </c>
      <c r="AC49" s="4" t="str">
        <v>Tanzania</v>
      </c>
      <c r="AD49" s="4" t="str">
        <v>Tanzania</v>
      </c>
      <c r="AE49" s="4" t="str">
        <v>Tanzania</v>
      </c>
      <c r="AF49" s="4" t="str">
        <v>Tanzania</v>
      </c>
      <c r="AG49" s="4" t="str">
        <v>Tanzania</v>
      </c>
      <c r="AH49" s="4" t="str">
        <v>Tanzania</v>
      </c>
      <c r="AJ49" s="4" t="str">
        <v>Tanzania</v>
      </c>
      <c r="AK49" s="4" t="str">
        <v>Tanzania</v>
      </c>
      <c r="AL49" s="4" t="str">
        <v>Tanzania</v>
      </c>
      <c r="AO49" s="4" t="str">
        <v>Tanzania</v>
      </c>
      <c r="AQ49" s="4" t="str">
        <v>Tanzania</v>
      </c>
      <c r="AR49" s="4" t="str">
        <v>Tanzania</v>
      </c>
      <c r="AS49" s="4" t="str">
        <v>Tanzania</v>
      </c>
      <c r="AT49" s="4" t="str">
        <v>Tanzania</v>
      </c>
      <c r="AU49" s="4" t="str">
        <v>Tanzania</v>
      </c>
      <c r="AV49" s="4" t="str">
        <v>Tanzania</v>
      </c>
      <c r="AW49" s="4" t="str">
        <v>Tanzania</v>
      </c>
      <c r="AX49" s="4" t="str">
        <v>Tanzania</v>
      </c>
      <c r="AY49" s="4" t="str">
        <v>Tanzania</v>
      </c>
      <c r="BA49" s="4" t="str">
        <v>Ambatondrazaka.Imerimandroso.Antsirabe.Fianarantsoa</v>
      </c>
      <c r="BB49" s="4" t="str">
        <v>Ambatondrazaka.Imerimandroso.Antsirabe.Fianarantsoa</v>
      </c>
      <c r="BC49" s="4" t="str">
        <v>Ambatondrazaka.Imerimandroso.Antsirabe.Fianarantsoa</v>
      </c>
      <c r="BD49" s="4" t="str">
        <v>Ambatondrazaka.Imerimandroso.Antsirabe.Fianarantsoa</v>
      </c>
      <c r="BE49" s="4" t="str">
        <v>Ambatondrazaka.Imerimandroso.Antsirabe.Fianarantsoa</v>
      </c>
      <c r="BF49" s="4" t="str">
        <v>Ambatondrazaka.Imerimandroso.Antsirabe.Fianarantsoa</v>
      </c>
      <c r="BG49" s="4" t="str">
        <v>Ambatondrazaka.Imerimandroso.Antsirabe.Fianarantsoa</v>
      </c>
      <c r="BH49" s="4" t="str">
        <v>Ambatondrazaka.Imerimandroso.Antsirabe.Fianarantsoa</v>
      </c>
      <c r="BI49" s="4" t="str">
        <v>Ambatondrazaka.Imerimandroso.Antsirabe.Fianarantsoa</v>
      </c>
      <c r="BJ49" s="4" t="str">
        <v>Ambatondrazaka.Imerimandroso.Antsirabe.Fianarantsoa</v>
      </c>
      <c r="BK49" s="4" t="str">
        <v>Ambatondrazaka.Imerimandroso.Antsirabe.Fianarantsoa</v>
      </c>
      <c r="BL49" s="4" t="str">
        <v>Ambatondrazaka.Imerimandroso.Antsirabe.Fianarantsoa</v>
      </c>
      <c r="BM49" s="4" t="str">
        <v>Ambatondrazaka.Imerimandroso.Antsirabe.Fianarantsoa</v>
      </c>
      <c r="BN49" s="4" t="str">
        <v>Ambatondrazaka.Imerimandroso.Antsirabe.Fianarantsoa</v>
      </c>
      <c r="BO49" s="4" t="str">
        <v>Ambatondrazaka.Imerimandroso.Antsirabe.Fianarantsoa</v>
      </c>
      <c r="BP49" s="4" t="str">
        <v>Ambatondrazaka.Imerimandroso.Antsirabe.Fianarantsoa</v>
      </c>
      <c r="BQ49" s="4" t="str">
        <v>Ambatondrazaka.Imerimandroso.Antsirabe.Fianarantsoa</v>
      </c>
      <c r="BR49" s="4" t="str">
        <v>Ambatondrazaka.Imerimandroso.Antsirabe.Fianarantsoa</v>
      </c>
      <c r="BS49" s="4" t="str">
        <v>Ambatondrazaka.Imerimandroso.Antsirabe.Fianarantsoa</v>
      </c>
      <c r="BT49" s="4" t="str">
        <v>Ambatondrazaka.Imerimandroso.Antsirabe.Fianarantsoa</v>
      </c>
      <c r="BU49" s="4" t="str">
        <v>Ambatondrazaka.Imerimandroso.Antsirabe.Fianarantsoa</v>
      </c>
      <c r="BV49" s="4" t="str">
        <v>Ambatondrazaka.Imerimandroso.Antsirabe.Fianarantsoa</v>
      </c>
      <c r="BW49" s="4" t="str">
        <v>Ambatondrazaka.Imerimandroso.Antsirabe.Fianarantsoa</v>
      </c>
      <c r="BX49" s="4" t="str">
        <v>Ambatondrazaka.Imerimandroso.Antsirabe.Fianarantsoa</v>
      </c>
      <c r="BY49" s="4" t="str">
        <v>Ambatondrazaka.Imerimandroso.Antsirabe.Fianarantsoa</v>
      </c>
      <c r="BZ49" s="4" t="str">
        <v>Ambatondrazaka.Imerimandroso.Antsirabe.Fianarantsoa</v>
      </c>
      <c r="CA49" s="4" t="str">
        <v>Ambatondrazaka.Imerimandroso.Antsirabe.Fianarantsoa</v>
      </c>
      <c r="CB49" s="4" t="str">
        <v>Ambatondrazaka.Imerimandroso.Antsirabe.Fianarantsoa</v>
      </c>
      <c r="CC49" s="4" t="str">
        <v>Ambatondrazaka.Imerimandroso.Antsirabe.Fianarantsoa</v>
      </c>
      <c r="CD49" s="4" t="str">
        <v>Ambatondrazaka.Imerimandroso.Antsirabe.Fianarantsoa</v>
      </c>
      <c r="CE49" s="4" t="str">
        <v>Ambatondrazaka.Imerimandroso.Antsirabe.Fianarantsoa</v>
      </c>
      <c r="CF49" s="4" t="str">
        <v>Ambatondrazaka.Imerimandroso.Antsirabe.Fianarantsoa</v>
      </c>
      <c r="CG49" s="4" t="str">
        <v>Ambatondrazaka.Imerimandroso.Antsirabe.Fianarantsoa</v>
      </c>
      <c r="CH49" s="4" t="str">
        <v>Ambatondrazaka.Imerimandroso.Antsirabe.Fianarantsoa</v>
      </c>
      <c r="CJ49" s="4" t="str">
        <v>Ambatondrazaka.Imerimandroso.Antsirabe.Fianarantsoa</v>
      </c>
      <c r="CK49" s="4" t="str">
        <v>Ambatondrazaka.Imerimandroso.Antsirabe.Fianarantsoa</v>
      </c>
      <c r="CL49" s="4" t="str">
        <v>Ambatondrazaka.Imerimandroso.Antsirabe.Fianarantsoa</v>
      </c>
      <c r="CM49" s="4" t="str">
        <v>Ambatondrazaka.Imerimandroso.Antsirabe.Fianarantsoa</v>
      </c>
      <c r="CN49" s="4" t="str">
        <v>Ambatondrazaka.Imerimandroso.Antsirabe.Fianarantsoa</v>
      </c>
      <c r="CO49" s="4" t="str">
        <v>Ambatondrazaka.Imerimandroso.Antsirabe.Fianarantsoa</v>
      </c>
      <c r="CP49" s="4" t="str">
        <v>Ambatondrazaka.Imerimandroso.Antsirabe.Fianarantsoa</v>
      </c>
      <c r="CQ49" s="4" t="str">
        <v>Ambatondrazaka.Imerimandroso.Antsirabe.Fianarantsoa</v>
      </c>
      <c r="CR49" s="4" t="str">
        <v>Ambatondrazaka.Imerimandroso.Antsirabe.Fianarantsoa</v>
      </c>
      <c r="CS49" s="4" t="str">
        <v>Ambatondrazaka.Imerimandroso.Antsirabe.Fianarantsoa</v>
      </c>
      <c r="CT49" s="4" t="str">
        <v>Ambatondrazaka.Imerimandroso.Antsirabe.Fianarantsoa</v>
      </c>
      <c r="CU49" s="4" t="str">
        <v>Ambatondrazaka.Imerimandroso.Antsirabe.Fianarantsoa</v>
      </c>
      <c r="CV49" s="4" t="str">
        <v>Ambatondrazaka.Imerimandroso.Antsirabe.Fianarantsoa</v>
      </c>
      <c r="CW49" s="4" t="str">
        <v>Ambatondrazaka.Imerimandroso.Antsirabe.Fianarantsoa</v>
      </c>
      <c r="CX49" s="4" t="str">
        <v>Ambatondrazaka.Imerimandroso.Antsirabe.Fianarantsoa</v>
      </c>
      <c r="CY49" s="4" t="str">
        <v>Ambatondrazaka.Imerimandroso.Antsirabe.Fianarantsoa</v>
      </c>
      <c r="CZ49" s="4" t="str">
        <v>Ambatondrazaka.Imerimandroso.Antsirabe.Fianarantsoa</v>
      </c>
      <c r="DA49" s="4" t="str">
        <v>Ambatondrazaka.Imerimandroso.Antsirabe.Fianarantsoa</v>
      </c>
      <c r="DB49" s="4" t="str">
        <v>Ambatondrazaka.Imerimandroso.Antsirabe.Fianarantsoa</v>
      </c>
      <c r="DC49" s="4" t="str">
        <v>Ambatondrazaka.Imerimandroso.Antsirabe.Fianarantsoa</v>
      </c>
      <c r="DD49" s="4" t="str">
        <v>Ambatondrazaka.Imerimandroso.Antsirabe.Fianarantsoa</v>
      </c>
      <c r="DE49" s="4" t="str">
        <v>Ambatondrazaka.Imerimandroso.Antsirabe.Fianarantsoa</v>
      </c>
      <c r="DF49" s="4" t="str">
        <v>Ambatondrazaka.Imerimandroso.Antsirabe.Fianarantsoa</v>
      </c>
      <c r="DG49" s="4" t="str">
        <v>Ambatondrazaka.Imerimandroso.Antsirabe.Fianarantsoa</v>
      </c>
      <c r="DH49" s="4" t="str">
        <v>Ambatondrazaka.Imerimandroso.Antsirabe.Fianarantsoa</v>
      </c>
      <c r="DI49" s="4" t="str">
        <v>Ambatondrazaka.Imerimandroso.Antsirabe.Fianarantsoa</v>
      </c>
      <c r="DJ49" s="4" t="str">
        <v>Ambatondrazaka.Imerimandroso.Antsirabe.Fianarantsoa</v>
      </c>
      <c r="DK49" s="4" t="str">
        <v>Ambatondrazaka.Imerimandroso.Antsirabe.Fianarantsoa</v>
      </c>
      <c r="DL49" s="4" t="str">
        <v>Ambatondrazaka.Imerimandroso.Antsirabe.Fianarantsoa</v>
      </c>
      <c r="DM49" s="4" t="str">
        <v>Ambatondrazaka.Imerimandroso.Antsirabe.Fianarantsoa</v>
      </c>
      <c r="DN49" s="4" t="str">
        <v>Ambatondrazaka.Imerimandroso.Antsirabe.Fianarantsoa</v>
      </c>
      <c r="DO49" s="4" t="str">
        <v>Ambatondrazaka.Imerimandroso.Antsirabe.Fianarantsoa</v>
      </c>
      <c r="DP49" s="4" t="str">
        <v>Ambatondrazaka.Imerimandroso.Antsirabe.Fianarantsoa</v>
      </c>
    </row>
    <row r="50" spans="1:120" x14ac:dyDescent="0.35">
      <c r="A50" s="4">
        <v>11.75417</v>
      </c>
      <c r="B50" s="4">
        <v>1.00722</v>
      </c>
      <c r="C50" s="4" t="s">
        <v>147</v>
      </c>
      <c r="D50" s="4" t="s">
        <v>130</v>
      </c>
      <c r="E50" s="4" t="s">
        <v>287</v>
      </c>
      <c r="F50" s="4">
        <v>250</v>
      </c>
      <c r="G50" s="4" t="str">
        <f t="shared" si="0"/>
        <v>Burkina Faso-Kaibo</v>
      </c>
      <c r="I50" s="4" t="s">
        <v>288</v>
      </c>
      <c r="J50" s="4" t="s">
        <v>289</v>
      </c>
      <c r="K50" s="4">
        <v>6.1095819499999999</v>
      </c>
      <c r="L50" s="4">
        <v>11.138980869999999</v>
      </c>
      <c r="M50" s="4">
        <v>-0.14732300000000001</v>
      </c>
      <c r="N50" s="4">
        <v>1.806692</v>
      </c>
      <c r="R50" s="4" t="str">
        <v>Togo</v>
      </c>
      <c r="S50" s="4" t="str">
        <v>Togo</v>
      </c>
      <c r="T50" s="4" t="str">
        <v>Togo</v>
      </c>
      <c r="U50" s="4" t="str">
        <v>Togo</v>
      </c>
      <c r="V50" s="4" t="str">
        <v>Togo</v>
      </c>
      <c r="W50" s="4" t="str">
        <v>Togo</v>
      </c>
      <c r="X50" s="4" t="str">
        <v>Togo</v>
      </c>
      <c r="Y50" s="4" t="str">
        <v>Togo</v>
      </c>
      <c r="Z50" s="4" t="str">
        <v>Togo</v>
      </c>
      <c r="AA50" s="4" t="str">
        <v>Togo</v>
      </c>
      <c r="AB50" s="4" t="str">
        <v>Togo</v>
      </c>
      <c r="AC50" s="4" t="str">
        <v>Togo</v>
      </c>
      <c r="AD50" s="4" t="str">
        <v>Togo</v>
      </c>
      <c r="AE50" s="4" t="str">
        <v>Togo</v>
      </c>
      <c r="AF50" s="4" t="str">
        <v>Togo</v>
      </c>
      <c r="AG50" s="4" t="str">
        <v>Togo</v>
      </c>
      <c r="AH50" s="4" t="str">
        <v>Togo</v>
      </c>
      <c r="AJ50" s="4" t="str">
        <v>Togo</v>
      </c>
      <c r="AK50" s="4" t="str">
        <v>Togo</v>
      </c>
      <c r="AL50" s="4" t="str">
        <v>Togo</v>
      </c>
      <c r="AO50" s="4" t="str">
        <v>Togo</v>
      </c>
      <c r="AQ50" s="4" t="str">
        <v>Togo</v>
      </c>
      <c r="AR50" s="4" t="str">
        <v>Togo</v>
      </c>
      <c r="AS50" s="4" t="str">
        <v>Togo</v>
      </c>
      <c r="AT50" s="4" t="str">
        <v>Togo</v>
      </c>
      <c r="AU50" s="4" t="str">
        <v>Togo</v>
      </c>
      <c r="AV50" s="4" t="str">
        <v>Togo</v>
      </c>
      <c r="AW50" s="4" t="str">
        <v>Togo</v>
      </c>
      <c r="AX50" s="4" t="str">
        <v>Togo</v>
      </c>
      <c r="AY50" s="4" t="str">
        <v>Togo</v>
      </c>
      <c r="BA50" s="4" t="str">
        <v>Ambo University</v>
      </c>
      <c r="BB50" s="4" t="str">
        <v>Ambo University</v>
      </c>
      <c r="BC50" s="4" t="str">
        <v>Ambo University</v>
      </c>
      <c r="BD50" s="4" t="str">
        <v>Ambo University</v>
      </c>
      <c r="BE50" s="4" t="str">
        <v>Ambo University</v>
      </c>
      <c r="BF50" s="4" t="str">
        <v>Ambo University</v>
      </c>
      <c r="BG50" s="4" t="str">
        <v>Ambo University</v>
      </c>
      <c r="BH50" s="4" t="str">
        <v>Ambo University</v>
      </c>
      <c r="BI50" s="4" t="str">
        <v>Ambo University</v>
      </c>
      <c r="BJ50" s="4" t="str">
        <v>Ambo University</v>
      </c>
      <c r="BK50" s="4" t="str">
        <v>Ambo University</v>
      </c>
      <c r="BL50" s="4" t="str">
        <v>Ambo University</v>
      </c>
      <c r="BM50" s="4" t="str">
        <v>Ambo University</v>
      </c>
      <c r="BN50" s="4" t="str">
        <v>Ambo University</v>
      </c>
      <c r="BO50" s="4" t="str">
        <v>Ambo University</v>
      </c>
      <c r="BP50" s="4" t="str">
        <v>Ambo University</v>
      </c>
      <c r="BQ50" s="4" t="str">
        <v>Ambo University</v>
      </c>
      <c r="BR50" s="4" t="str">
        <v>Ambo University</v>
      </c>
      <c r="BS50" s="4" t="str">
        <v>Ambo University</v>
      </c>
      <c r="BT50" s="4" t="str">
        <v>Ambo University</v>
      </c>
      <c r="BU50" s="4" t="str">
        <v>Ambo University</v>
      </c>
      <c r="BV50" s="4" t="str">
        <v>Ambo University</v>
      </c>
      <c r="BW50" s="4" t="str">
        <v>Ambo University</v>
      </c>
      <c r="BX50" s="4" t="str">
        <v>Ambo University</v>
      </c>
      <c r="BY50" s="4" t="str">
        <v>Ambo University</v>
      </c>
      <c r="BZ50" s="4" t="str">
        <v>Ambo University</v>
      </c>
      <c r="CA50" s="4" t="str">
        <v>Ambo University</v>
      </c>
      <c r="CB50" s="4" t="str">
        <v>Ambo University</v>
      </c>
      <c r="CC50" s="4" t="str">
        <v>Ambo University</v>
      </c>
      <c r="CD50" s="4" t="str">
        <v>Ambo University</v>
      </c>
      <c r="CE50" s="4" t="str">
        <v>Ambo University</v>
      </c>
      <c r="CF50" s="4" t="str">
        <v>Ambo University</v>
      </c>
      <c r="CG50" s="4" t="str">
        <v>Ambo University</v>
      </c>
      <c r="CH50" s="4" t="str">
        <v>Ambo University</v>
      </c>
      <c r="CJ50" s="4" t="str">
        <v>Ambo University</v>
      </c>
      <c r="CK50" s="4" t="str">
        <v>Ambo University</v>
      </c>
      <c r="CL50" s="4" t="str">
        <v>Ambo University</v>
      </c>
      <c r="CM50" s="4" t="str">
        <v>Ambo University</v>
      </c>
      <c r="CN50" s="4" t="str">
        <v>Ambo University</v>
      </c>
      <c r="CO50" s="4" t="str">
        <v>Ambo University</v>
      </c>
      <c r="CP50" s="4" t="str">
        <v>Ambo University</v>
      </c>
      <c r="CQ50" s="4" t="str">
        <v>Ambo University</v>
      </c>
      <c r="CR50" s="4" t="str">
        <v>Ambo University</v>
      </c>
      <c r="CS50" s="4" t="str">
        <v>Ambo University</v>
      </c>
      <c r="CT50" s="4" t="str">
        <v>Ambo University</v>
      </c>
      <c r="CU50" s="4" t="str">
        <v>Ambo University</v>
      </c>
      <c r="CV50" s="4" t="str">
        <v>Ambo University</v>
      </c>
      <c r="CW50" s="4" t="str">
        <v>Ambo University</v>
      </c>
      <c r="CX50" s="4" t="str">
        <v>Ambo University</v>
      </c>
      <c r="CY50" s="4" t="str">
        <v>Ambo University</v>
      </c>
      <c r="CZ50" s="4" t="str">
        <v>Ambo University</v>
      </c>
      <c r="DA50" s="4" t="str">
        <v>Ambo University</v>
      </c>
      <c r="DB50" s="4" t="str">
        <v>Ambo University</v>
      </c>
      <c r="DC50" s="4" t="str">
        <v>Ambo University</v>
      </c>
      <c r="DD50" s="4" t="str">
        <v>Ambo University</v>
      </c>
      <c r="DE50" s="4" t="str">
        <v>Ambo University</v>
      </c>
      <c r="DF50" s="4" t="str">
        <v>Ambo University</v>
      </c>
      <c r="DG50" s="4" t="str">
        <v>Ambo University</v>
      </c>
      <c r="DH50" s="4" t="str">
        <v>Ambo University</v>
      </c>
      <c r="DI50" s="4" t="str">
        <v>Ambo University</v>
      </c>
      <c r="DJ50" s="4" t="str">
        <v>Ambo University</v>
      </c>
      <c r="DK50" s="4" t="str">
        <v>Ambo University</v>
      </c>
      <c r="DL50" s="4" t="str">
        <v>Ambo University</v>
      </c>
      <c r="DM50" s="4" t="str">
        <v>Ambo University</v>
      </c>
      <c r="DN50" s="4" t="str">
        <v>Ambo University</v>
      </c>
      <c r="DO50" s="4" t="str">
        <v>Ambo University</v>
      </c>
      <c r="DP50" s="4" t="str">
        <v>Ambo University</v>
      </c>
    </row>
    <row r="51" spans="1:120" x14ac:dyDescent="0.35">
      <c r="A51" s="4">
        <v>12.446999999999999</v>
      </c>
      <c r="B51" s="4">
        <v>-1.5629999999999999</v>
      </c>
      <c r="C51" s="4" t="s">
        <v>147</v>
      </c>
      <c r="D51" s="4" t="s">
        <v>138</v>
      </c>
      <c r="E51" s="4" t="s">
        <v>290</v>
      </c>
      <c r="F51" s="4">
        <v>500</v>
      </c>
      <c r="G51" s="4" t="str">
        <f t="shared" si="0"/>
        <v>Burkina Faso-Kamboinse</v>
      </c>
      <c r="I51" s="4" t="s">
        <v>291</v>
      </c>
      <c r="J51" s="4" t="s">
        <v>292</v>
      </c>
      <c r="K51" s="4">
        <v>30.236810680000001</v>
      </c>
      <c r="L51" s="4">
        <v>37.559860229999998</v>
      </c>
      <c r="M51" s="4">
        <v>7.53007603</v>
      </c>
      <c r="N51" s="4">
        <v>11.59825897</v>
      </c>
      <c r="R51" s="4" t="str">
        <v>Tunisia</v>
      </c>
      <c r="S51" s="4" t="str">
        <v>Tunisia</v>
      </c>
      <c r="T51" s="4" t="str">
        <v>Tunisia</v>
      </c>
      <c r="U51" s="4" t="str">
        <v>Tunisia</v>
      </c>
      <c r="V51" s="4" t="str">
        <v>Tunisia</v>
      </c>
      <c r="W51" s="4" t="str">
        <v>Tunisia</v>
      </c>
      <c r="X51" s="4" t="str">
        <v>Tunisia</v>
      </c>
      <c r="Y51" s="4" t="str">
        <v>Tunisia</v>
      </c>
      <c r="Z51" s="4" t="str">
        <v>Tunisia</v>
      </c>
      <c r="AA51" s="4" t="str">
        <v>Tunisia</v>
      </c>
      <c r="AB51" s="4" t="str">
        <v>Tunisia</v>
      </c>
      <c r="AC51" s="4" t="str">
        <v>Tunisia</v>
      </c>
      <c r="AD51" s="4" t="str">
        <v>Tunisia</v>
      </c>
      <c r="AE51" s="4" t="str">
        <v>Tunisia</v>
      </c>
      <c r="AF51" s="4" t="str">
        <v>Tunisia</v>
      </c>
      <c r="AG51" s="4" t="str">
        <v>Tunisia</v>
      </c>
      <c r="AH51" s="4" t="str">
        <v>Tunisia</v>
      </c>
      <c r="AJ51" s="4" t="str">
        <v>Tunisia</v>
      </c>
      <c r="AK51" s="4" t="str">
        <v>Tunisia</v>
      </c>
      <c r="AL51" s="4" t="str">
        <v>Tunisia</v>
      </c>
      <c r="AO51" s="4" t="str">
        <v>Tunisia</v>
      </c>
      <c r="AQ51" s="4" t="str">
        <v>Tunisia</v>
      </c>
      <c r="AR51" s="4" t="str">
        <v>Tunisia</v>
      </c>
      <c r="AS51" s="4" t="str">
        <v>Tunisia</v>
      </c>
      <c r="AT51" s="4" t="str">
        <v>Tunisia</v>
      </c>
      <c r="AU51" s="4" t="str">
        <v>Tunisia</v>
      </c>
      <c r="AV51" s="4" t="str">
        <v>Tunisia</v>
      </c>
      <c r="AW51" s="4" t="str">
        <v>Tunisia</v>
      </c>
      <c r="AX51" s="4" t="str">
        <v>Tunisia</v>
      </c>
      <c r="AY51" s="4" t="str">
        <v>Tunisia</v>
      </c>
      <c r="BA51" s="4" t="str">
        <v>Amoutchou</v>
      </c>
      <c r="BB51" s="4" t="str">
        <v>Amoutchou</v>
      </c>
      <c r="BC51" s="4" t="str">
        <v>Amoutchou</v>
      </c>
      <c r="BD51" s="4" t="str">
        <v>Amoutchou</v>
      </c>
      <c r="BE51" s="4" t="str">
        <v>Amoutchou</v>
      </c>
      <c r="BF51" s="4" t="str">
        <v>Amoutchou</v>
      </c>
      <c r="BG51" s="4" t="str">
        <v>Amoutchou</v>
      </c>
      <c r="BH51" s="4" t="str">
        <v>Amoutchou</v>
      </c>
      <c r="BI51" s="4" t="str">
        <v>Amoutchou</v>
      </c>
      <c r="BJ51" s="4" t="str">
        <v>Amoutchou</v>
      </c>
      <c r="BK51" s="4" t="str">
        <v>Amoutchou</v>
      </c>
      <c r="BL51" s="4" t="str">
        <v>Amoutchou</v>
      </c>
      <c r="BM51" s="4" t="str">
        <v>Amoutchou</v>
      </c>
      <c r="BN51" s="4" t="str">
        <v>Amoutchou</v>
      </c>
      <c r="BO51" s="4" t="str">
        <v>Amoutchou</v>
      </c>
      <c r="BP51" s="4" t="str">
        <v>Amoutchou</v>
      </c>
      <c r="BQ51" s="4" t="str">
        <v>Amoutchou</v>
      </c>
      <c r="BR51" s="4" t="str">
        <v>Amoutchou</v>
      </c>
      <c r="BS51" s="4" t="str">
        <v>Amoutchou</v>
      </c>
      <c r="BT51" s="4" t="str">
        <v>Amoutchou</v>
      </c>
      <c r="BU51" s="4" t="str">
        <v>Amoutchou</v>
      </c>
      <c r="BV51" s="4" t="str">
        <v>Amoutchou</v>
      </c>
      <c r="BW51" s="4" t="str">
        <v>Amoutchou</v>
      </c>
      <c r="BX51" s="4" t="str">
        <v>Amoutchou</v>
      </c>
      <c r="BY51" s="4" t="str">
        <v>Amoutchou</v>
      </c>
      <c r="BZ51" s="4" t="str">
        <v>Amoutchou</v>
      </c>
      <c r="CA51" s="4" t="str">
        <v>Amoutchou</v>
      </c>
      <c r="CB51" s="4" t="str">
        <v>Amoutchou</v>
      </c>
      <c r="CC51" s="4" t="str">
        <v>Amoutchou</v>
      </c>
      <c r="CD51" s="4" t="str">
        <v>Amoutchou</v>
      </c>
      <c r="CE51" s="4" t="str">
        <v>Amoutchou</v>
      </c>
      <c r="CF51" s="4" t="str">
        <v>Amoutchou</v>
      </c>
      <c r="CG51" s="4" t="str">
        <v>Amoutchou</v>
      </c>
      <c r="CH51" s="4" t="str">
        <v>Amoutchou</v>
      </c>
      <c r="CJ51" s="4" t="str">
        <v>Amoutchou</v>
      </c>
      <c r="CK51" s="4" t="str">
        <v>Amoutchou</v>
      </c>
      <c r="CL51" s="4" t="str">
        <v>Amoutchou</v>
      </c>
      <c r="CM51" s="4" t="str">
        <v>Amoutchou</v>
      </c>
      <c r="CN51" s="4" t="str">
        <v>Amoutchou</v>
      </c>
      <c r="CO51" s="4" t="str">
        <v>Amoutchou</v>
      </c>
      <c r="CP51" s="4" t="str">
        <v>Amoutchou</v>
      </c>
      <c r="CQ51" s="4" t="str">
        <v>Amoutchou</v>
      </c>
      <c r="CR51" s="4" t="str">
        <v>Amoutchou</v>
      </c>
      <c r="CS51" s="4" t="str">
        <v>Amoutchou</v>
      </c>
      <c r="CT51" s="4" t="str">
        <v>Amoutchou</v>
      </c>
      <c r="CU51" s="4" t="str">
        <v>Amoutchou</v>
      </c>
      <c r="CV51" s="4" t="str">
        <v>Amoutchou</v>
      </c>
      <c r="CW51" s="4" t="str">
        <v>Amoutchou</v>
      </c>
      <c r="CX51" s="4" t="str">
        <v>Amoutchou</v>
      </c>
      <c r="CY51" s="4" t="str">
        <v>Amoutchou</v>
      </c>
      <c r="CZ51" s="4" t="str">
        <v>Amoutchou</v>
      </c>
      <c r="DA51" s="4" t="str">
        <v>Amoutchou</v>
      </c>
      <c r="DB51" s="4" t="str">
        <v>Amoutchou</v>
      </c>
      <c r="DC51" s="4" t="str">
        <v>Amoutchou</v>
      </c>
      <c r="DD51" s="4" t="str">
        <v>Amoutchou</v>
      </c>
      <c r="DE51" s="4" t="str">
        <v>Amoutchou</v>
      </c>
      <c r="DF51" s="4" t="str">
        <v>Amoutchou</v>
      </c>
      <c r="DG51" s="4" t="str">
        <v>Amoutchou</v>
      </c>
      <c r="DH51" s="4" t="str">
        <v>Amoutchou</v>
      </c>
      <c r="DI51" s="4" t="str">
        <v>Amoutchou</v>
      </c>
      <c r="DJ51" s="4" t="str">
        <v>Amoutchou</v>
      </c>
      <c r="DK51" s="4" t="str">
        <v>Amoutchou</v>
      </c>
      <c r="DL51" s="4" t="str">
        <v>Amoutchou</v>
      </c>
      <c r="DM51" s="4" t="str">
        <v>Amoutchou</v>
      </c>
      <c r="DN51" s="4" t="str">
        <v>Amoutchou</v>
      </c>
      <c r="DO51" s="4" t="str">
        <v>Amoutchou</v>
      </c>
      <c r="DP51" s="4" t="str">
        <v>Amoutchou</v>
      </c>
    </row>
    <row r="52" spans="1:120" x14ac:dyDescent="0.35">
      <c r="A52" s="4">
        <v>13.68417</v>
      </c>
      <c r="B52" s="4">
        <v>-2.3030599999999999</v>
      </c>
      <c r="C52" s="4" t="s">
        <v>147</v>
      </c>
      <c r="D52" s="4" t="s">
        <v>130</v>
      </c>
      <c r="E52" s="4" t="s">
        <v>293</v>
      </c>
      <c r="F52" s="4">
        <v>250</v>
      </c>
      <c r="G52" s="4" t="str">
        <f t="shared" si="0"/>
        <v>Burkina Faso-Kononga</v>
      </c>
      <c r="I52" s="4" t="s">
        <v>294</v>
      </c>
      <c r="J52" s="4" t="s">
        <v>295</v>
      </c>
      <c r="K52" s="4">
        <v>-1.4821398299999999</v>
      </c>
      <c r="L52" s="4">
        <v>4.2344660799999998</v>
      </c>
      <c r="M52" s="4">
        <v>29.571498869999999</v>
      </c>
      <c r="N52" s="4">
        <v>35.000274660000002</v>
      </c>
      <c r="R52" s="4" t="str">
        <v>Uganda</v>
      </c>
      <c r="S52" s="4" t="str">
        <v>Uganda</v>
      </c>
      <c r="T52" s="4" t="str">
        <v>Uganda</v>
      </c>
      <c r="U52" s="4" t="str">
        <v>Uganda</v>
      </c>
      <c r="V52" s="4" t="str">
        <v>Uganda</v>
      </c>
      <c r="W52" s="4" t="str">
        <v>Uganda</v>
      </c>
      <c r="X52" s="4" t="str">
        <v>Uganda</v>
      </c>
      <c r="Y52" s="4" t="str">
        <v>Uganda</v>
      </c>
      <c r="Z52" s="4" t="str">
        <v>Uganda</v>
      </c>
      <c r="AA52" s="4" t="str">
        <v>Uganda</v>
      </c>
      <c r="AB52" s="4" t="str">
        <v>Uganda</v>
      </c>
      <c r="AC52" s="4" t="str">
        <v>Uganda</v>
      </c>
      <c r="AD52" s="4" t="str">
        <v>Uganda</v>
      </c>
      <c r="AE52" s="4" t="str">
        <v>Uganda</v>
      </c>
      <c r="AF52" s="4" t="str">
        <v>Uganda</v>
      </c>
      <c r="AG52" s="4" t="str">
        <v>Uganda</v>
      </c>
      <c r="AH52" s="4" t="str">
        <v>Uganda</v>
      </c>
      <c r="AJ52" s="4" t="str">
        <v>Uganda</v>
      </c>
      <c r="AK52" s="4" t="str">
        <v>Uganda</v>
      </c>
      <c r="AL52" s="4" t="str">
        <v>Uganda</v>
      </c>
      <c r="AO52" s="4" t="str">
        <v>Uganda</v>
      </c>
      <c r="AQ52" s="4" t="str">
        <v>Uganda</v>
      </c>
      <c r="AR52" s="4" t="str">
        <v>Uganda</v>
      </c>
      <c r="AS52" s="4" t="str">
        <v>Uganda</v>
      </c>
      <c r="AT52" s="4" t="str">
        <v>Uganda</v>
      </c>
      <c r="AU52" s="4" t="str">
        <v>Uganda</v>
      </c>
      <c r="AV52" s="4" t="str">
        <v>Uganda</v>
      </c>
      <c r="AW52" s="4" t="str">
        <v>Uganda</v>
      </c>
      <c r="AX52" s="4" t="str">
        <v>Uganda</v>
      </c>
      <c r="AY52" s="4" t="str">
        <v>Uganda</v>
      </c>
      <c r="BA52" s="4" t="str">
        <v>Andit Tid</v>
      </c>
      <c r="BB52" s="4" t="str">
        <v>Andit Tid</v>
      </c>
      <c r="BC52" s="4" t="str">
        <v>Andit Tid</v>
      </c>
      <c r="BD52" s="4" t="str">
        <v>Andit Tid</v>
      </c>
      <c r="BE52" s="4" t="str">
        <v>Andit Tid</v>
      </c>
      <c r="BF52" s="4" t="str">
        <v>Andit Tid</v>
      </c>
      <c r="BG52" s="4" t="str">
        <v>Andit Tid</v>
      </c>
      <c r="BH52" s="4" t="str">
        <v>Andit Tid</v>
      </c>
      <c r="BI52" s="4" t="str">
        <v>Andit Tid</v>
      </c>
      <c r="BJ52" s="4" t="str">
        <v>Andit Tid</v>
      </c>
      <c r="BK52" s="4" t="str">
        <v>Andit Tid</v>
      </c>
      <c r="BL52" s="4" t="str">
        <v>Andit Tid</v>
      </c>
      <c r="BM52" s="4" t="str">
        <v>Andit Tid</v>
      </c>
      <c r="BN52" s="4" t="str">
        <v>Andit Tid</v>
      </c>
      <c r="BO52" s="4" t="str">
        <v>Andit Tid</v>
      </c>
      <c r="BP52" s="4" t="str">
        <v>Andit Tid</v>
      </c>
      <c r="BQ52" s="4" t="str">
        <v>Andit Tid</v>
      </c>
      <c r="BR52" s="4" t="str">
        <v>Andit Tid</v>
      </c>
      <c r="BS52" s="4" t="str">
        <v>Andit Tid</v>
      </c>
      <c r="BT52" s="4" t="str">
        <v>Andit Tid</v>
      </c>
      <c r="BU52" s="4" t="str">
        <v>Andit Tid</v>
      </c>
      <c r="BV52" s="4" t="str">
        <v>Andit Tid</v>
      </c>
      <c r="BW52" s="4" t="str">
        <v>Andit Tid</v>
      </c>
      <c r="BX52" s="4" t="str">
        <v>Andit Tid</v>
      </c>
      <c r="BY52" s="4" t="str">
        <v>Andit Tid</v>
      </c>
      <c r="BZ52" s="4" t="str">
        <v>Andit Tid</v>
      </c>
      <c r="CA52" s="4" t="str">
        <v>Andit Tid</v>
      </c>
      <c r="CB52" s="4" t="str">
        <v>Andit Tid</v>
      </c>
      <c r="CC52" s="4" t="str">
        <v>Andit Tid</v>
      </c>
      <c r="CD52" s="4" t="str">
        <v>Andit Tid</v>
      </c>
      <c r="CE52" s="4" t="str">
        <v>Andit Tid</v>
      </c>
      <c r="CF52" s="4" t="str">
        <v>Andit Tid</v>
      </c>
      <c r="CG52" s="4" t="str">
        <v>Andit Tid</v>
      </c>
      <c r="CH52" s="4" t="str">
        <v>Andit Tid</v>
      </c>
      <c r="CJ52" s="4" t="str">
        <v>Andit Tid</v>
      </c>
      <c r="CK52" s="4" t="str">
        <v>Andit Tid</v>
      </c>
      <c r="CL52" s="4" t="str">
        <v>Andit Tid</v>
      </c>
      <c r="CM52" s="4" t="str">
        <v>Andit Tid</v>
      </c>
      <c r="CN52" s="4" t="str">
        <v>Andit Tid</v>
      </c>
      <c r="CO52" s="4" t="str">
        <v>Andit Tid</v>
      </c>
      <c r="CP52" s="4" t="str">
        <v>Andit Tid</v>
      </c>
      <c r="CQ52" s="4" t="str">
        <v>Andit Tid</v>
      </c>
      <c r="CR52" s="4" t="str">
        <v>Andit Tid</v>
      </c>
      <c r="CS52" s="4" t="str">
        <v>Andit Tid</v>
      </c>
      <c r="CT52" s="4" t="str">
        <v>Andit Tid</v>
      </c>
      <c r="CU52" s="4" t="str">
        <v>Andit Tid</v>
      </c>
      <c r="CV52" s="4" t="str">
        <v>Andit Tid</v>
      </c>
      <c r="CW52" s="4" t="str">
        <v>Andit Tid</v>
      </c>
      <c r="CX52" s="4" t="str">
        <v>Andit Tid</v>
      </c>
      <c r="CY52" s="4" t="str">
        <v>Andit Tid</v>
      </c>
      <c r="CZ52" s="4" t="str">
        <v>Andit Tid</v>
      </c>
      <c r="DA52" s="4" t="str">
        <v>Andit Tid</v>
      </c>
      <c r="DB52" s="4" t="str">
        <v>Andit Tid</v>
      </c>
      <c r="DC52" s="4" t="str">
        <v>Andit Tid</v>
      </c>
      <c r="DD52" s="4" t="str">
        <v>Andit Tid</v>
      </c>
      <c r="DE52" s="4" t="str">
        <v>Andit Tid</v>
      </c>
      <c r="DF52" s="4" t="str">
        <v>Andit Tid</v>
      </c>
      <c r="DG52" s="4" t="str">
        <v>Andit Tid</v>
      </c>
      <c r="DH52" s="4" t="str">
        <v>Andit Tid</v>
      </c>
      <c r="DI52" s="4" t="str">
        <v>Andit Tid</v>
      </c>
      <c r="DJ52" s="4" t="str">
        <v>Andit Tid</v>
      </c>
      <c r="DK52" s="4" t="str">
        <v>Andit Tid</v>
      </c>
      <c r="DL52" s="4" t="str">
        <v>Andit Tid</v>
      </c>
      <c r="DM52" s="4" t="str">
        <v>Andit Tid</v>
      </c>
      <c r="DN52" s="4" t="str">
        <v>Andit Tid</v>
      </c>
      <c r="DO52" s="4" t="str">
        <v>Andit Tid</v>
      </c>
      <c r="DP52" s="4" t="str">
        <v>Andit Tid</v>
      </c>
    </row>
    <row r="53" spans="1:120" x14ac:dyDescent="0.35">
      <c r="A53" s="4">
        <v>11.18333</v>
      </c>
      <c r="B53" s="4">
        <v>-4.3</v>
      </c>
      <c r="C53" s="4" t="s">
        <v>147</v>
      </c>
      <c r="D53" s="4" t="s">
        <v>296</v>
      </c>
      <c r="E53" s="4" t="s">
        <v>297</v>
      </c>
      <c r="F53" s="4">
        <v>917</v>
      </c>
      <c r="G53" s="4" t="str">
        <f t="shared" si="0"/>
        <v>Burkina Faso-Kou Valley</v>
      </c>
      <c r="I53" s="4" t="s">
        <v>298</v>
      </c>
      <c r="J53" s="4" t="s">
        <v>299</v>
      </c>
      <c r="K53" s="4">
        <v>20.769582750000001</v>
      </c>
      <c r="L53" s="4">
        <v>27.683097839999999</v>
      </c>
      <c r="M53" s="4">
        <v>-17.10541534</v>
      </c>
      <c r="N53" s="4">
        <v>-8.6700134299999991</v>
      </c>
      <c r="R53" s="4" t="str">
        <v>Western Sahara</v>
      </c>
      <c r="S53" s="4" t="str">
        <v>Western Sahara</v>
      </c>
      <c r="T53" s="4" t="str">
        <v>Western Sahara</v>
      </c>
      <c r="U53" s="4" t="str">
        <v>Western Sahara</v>
      </c>
      <c r="V53" s="4" t="str">
        <v>Western Sahara</v>
      </c>
      <c r="W53" s="4" t="str">
        <v>Western Sahara</v>
      </c>
      <c r="X53" s="4" t="str">
        <v>Western Sahara</v>
      </c>
      <c r="Y53" s="4" t="str">
        <v>Western Sahara</v>
      </c>
      <c r="Z53" s="4" t="str">
        <v>Western Sahara</v>
      </c>
      <c r="AA53" s="4" t="str">
        <v>Western Sahara</v>
      </c>
      <c r="AB53" s="4" t="str">
        <v>Western Sahara</v>
      </c>
      <c r="AC53" s="4" t="str">
        <v>Western Sahara</v>
      </c>
      <c r="AD53" s="4" t="str">
        <v>Western Sahara</v>
      </c>
      <c r="AE53" s="4" t="str">
        <v>Western Sahara</v>
      </c>
      <c r="AF53" s="4" t="str">
        <v>Western Sahara</v>
      </c>
      <c r="AG53" s="4" t="str">
        <v>Western Sahara</v>
      </c>
      <c r="AH53" s="4" t="str">
        <v>Western Sahara</v>
      </c>
      <c r="AJ53" s="4" t="str">
        <v>Western Sahara</v>
      </c>
      <c r="AK53" s="4" t="str">
        <v>Western Sahara</v>
      </c>
      <c r="AL53" s="4" t="str">
        <v>Western Sahara</v>
      </c>
      <c r="AO53" s="4" t="str">
        <v>Western Sahara</v>
      </c>
      <c r="AQ53" s="4" t="str">
        <v>Western Sahara</v>
      </c>
      <c r="AR53" s="4" t="str">
        <v>Western Sahara</v>
      </c>
      <c r="AS53" s="4" t="str">
        <v>Western Sahara</v>
      </c>
      <c r="AT53" s="4" t="str">
        <v>Western Sahara</v>
      </c>
      <c r="AU53" s="4" t="str">
        <v>Western Sahara</v>
      </c>
      <c r="AV53" s="4" t="str">
        <v>Western Sahara</v>
      </c>
      <c r="AW53" s="4" t="str">
        <v>Western Sahara</v>
      </c>
      <c r="AX53" s="4" t="str">
        <v>Western Sahara</v>
      </c>
      <c r="AY53" s="4" t="str">
        <v>Western Sahara</v>
      </c>
      <c r="BA53" s="4" t="str">
        <v>Andok</v>
      </c>
      <c r="BB53" s="4" t="str">
        <v>Andok</v>
      </c>
      <c r="BC53" s="4" t="str">
        <v>Andok</v>
      </c>
      <c r="BD53" s="4" t="str">
        <v>Andok</v>
      </c>
      <c r="BE53" s="4" t="str">
        <v>Andok</v>
      </c>
      <c r="BF53" s="4" t="str">
        <v>Andok</v>
      </c>
      <c r="BG53" s="4" t="str">
        <v>Andok</v>
      </c>
      <c r="BH53" s="4" t="str">
        <v>Andok</v>
      </c>
      <c r="BI53" s="4" t="str">
        <v>Andok</v>
      </c>
      <c r="BJ53" s="4" t="str">
        <v>Andok</v>
      </c>
      <c r="BK53" s="4" t="str">
        <v>Andok</v>
      </c>
      <c r="BL53" s="4" t="str">
        <v>Andok</v>
      </c>
      <c r="BM53" s="4" t="str">
        <v>Andok</v>
      </c>
      <c r="BN53" s="4" t="str">
        <v>Andok</v>
      </c>
      <c r="BO53" s="4" t="str">
        <v>Andok</v>
      </c>
      <c r="BP53" s="4" t="str">
        <v>Andok</v>
      </c>
      <c r="BQ53" s="4" t="str">
        <v>Andok</v>
      </c>
      <c r="BR53" s="4" t="str">
        <v>Andok</v>
      </c>
      <c r="BS53" s="4" t="str">
        <v>Andok</v>
      </c>
      <c r="BT53" s="4" t="str">
        <v>Andok</v>
      </c>
      <c r="BU53" s="4" t="str">
        <v>Andok</v>
      </c>
      <c r="BV53" s="4" t="str">
        <v>Andok</v>
      </c>
      <c r="BW53" s="4" t="str">
        <v>Andok</v>
      </c>
      <c r="BX53" s="4" t="str">
        <v>Andok</v>
      </c>
      <c r="BY53" s="4" t="str">
        <v>Andok</v>
      </c>
      <c r="BZ53" s="4" t="str">
        <v>Andok</v>
      </c>
      <c r="CA53" s="4" t="str">
        <v>Andok</v>
      </c>
      <c r="CB53" s="4" t="str">
        <v>Andok</v>
      </c>
      <c r="CC53" s="4" t="str">
        <v>Andok</v>
      </c>
      <c r="CD53" s="4" t="str">
        <v>Andok</v>
      </c>
      <c r="CE53" s="4" t="str">
        <v>Andok</v>
      </c>
      <c r="CF53" s="4" t="str">
        <v>Andok</v>
      </c>
      <c r="CG53" s="4" t="str">
        <v>Andok</v>
      </c>
      <c r="CH53" s="4" t="str">
        <v>Andok</v>
      </c>
      <c r="CJ53" s="4" t="str">
        <v>Andok</v>
      </c>
      <c r="CK53" s="4" t="str">
        <v>Andok</v>
      </c>
      <c r="CL53" s="4" t="str">
        <v>Andok</v>
      </c>
      <c r="CM53" s="4" t="str">
        <v>Andok</v>
      </c>
      <c r="CN53" s="4" t="str">
        <v>Andok</v>
      </c>
      <c r="CO53" s="4" t="str">
        <v>Andok</v>
      </c>
      <c r="CP53" s="4" t="str">
        <v>Andok</v>
      </c>
      <c r="CQ53" s="4" t="str">
        <v>Andok</v>
      </c>
      <c r="CR53" s="4" t="str">
        <v>Andok</v>
      </c>
      <c r="CS53" s="4" t="str">
        <v>Andok</v>
      </c>
      <c r="CT53" s="4" t="str">
        <v>Andok</v>
      </c>
      <c r="CU53" s="4" t="str">
        <v>Andok</v>
      </c>
      <c r="CV53" s="4" t="str">
        <v>Andok</v>
      </c>
      <c r="CW53" s="4" t="str">
        <v>Andok</v>
      </c>
      <c r="CX53" s="4" t="str">
        <v>Andok</v>
      </c>
      <c r="CY53" s="4" t="str">
        <v>Andok</v>
      </c>
      <c r="CZ53" s="4" t="str">
        <v>Andok</v>
      </c>
      <c r="DA53" s="4" t="str">
        <v>Andok</v>
      </c>
      <c r="DB53" s="4" t="str">
        <v>Andok</v>
      </c>
      <c r="DC53" s="4" t="str">
        <v>Andok</v>
      </c>
      <c r="DD53" s="4" t="str">
        <v>Andok</v>
      </c>
      <c r="DE53" s="4" t="str">
        <v>Andok</v>
      </c>
      <c r="DF53" s="4" t="str">
        <v>Andok</v>
      </c>
      <c r="DG53" s="4" t="str">
        <v>Andok</v>
      </c>
      <c r="DH53" s="4" t="str">
        <v>Andok</v>
      </c>
      <c r="DI53" s="4" t="str">
        <v>Andok</v>
      </c>
      <c r="DJ53" s="4" t="str">
        <v>Andok</v>
      </c>
      <c r="DK53" s="4" t="str">
        <v>Andok</v>
      </c>
      <c r="DL53" s="4" t="str">
        <v>Andok</v>
      </c>
      <c r="DM53" s="4" t="str">
        <v>Andok</v>
      </c>
      <c r="DN53" s="4" t="str">
        <v>Andok</v>
      </c>
      <c r="DO53" s="4" t="str">
        <v>Andok</v>
      </c>
      <c r="DP53" s="4" t="str">
        <v>Andok</v>
      </c>
    </row>
    <row r="54" spans="1:120" x14ac:dyDescent="0.35">
      <c r="A54" s="4">
        <v>11.98333</v>
      </c>
      <c r="B54" s="4">
        <v>0.31667000000000001</v>
      </c>
      <c r="C54" s="4" t="s">
        <v>147</v>
      </c>
      <c r="D54" s="4" t="s">
        <v>130</v>
      </c>
      <c r="E54" s="4" t="s">
        <v>300</v>
      </c>
      <c r="F54" s="4">
        <v>917</v>
      </c>
      <c r="G54" s="4" t="str">
        <f t="shared" si="0"/>
        <v>Burkina Faso-Kouare</v>
      </c>
      <c r="I54" s="4" t="s">
        <v>301</v>
      </c>
      <c r="J54" s="4" t="s">
        <v>302</v>
      </c>
      <c r="K54" s="4">
        <v>-18.079473499999999</v>
      </c>
      <c r="L54" s="4">
        <v>-8.2708768799999994</v>
      </c>
      <c r="M54" s="4">
        <v>21.99937057</v>
      </c>
      <c r="N54" s="4">
        <v>33.705703739999997</v>
      </c>
      <c r="R54" s="4" t="str">
        <v>Zambia</v>
      </c>
      <c r="S54" s="4" t="str">
        <v>Zambia</v>
      </c>
      <c r="T54" s="4" t="str">
        <v>Zambia</v>
      </c>
      <c r="U54" s="4" t="str">
        <v>Zambia</v>
      </c>
      <c r="V54" s="4" t="str">
        <v>Zambia</v>
      </c>
      <c r="W54" s="4" t="str">
        <v>Zambia</v>
      </c>
      <c r="X54" s="4" t="str">
        <v>Zambia</v>
      </c>
      <c r="Y54" s="4" t="str">
        <v>Zambia</v>
      </c>
      <c r="Z54" s="4" t="str">
        <v>Zambia</v>
      </c>
      <c r="AA54" s="4" t="str">
        <v>Zambia</v>
      </c>
      <c r="AB54" s="4" t="str">
        <v>Zambia</v>
      </c>
      <c r="AC54" s="4" t="str">
        <v>Zambia</v>
      </c>
      <c r="AD54" s="4" t="str">
        <v>Zambia</v>
      </c>
      <c r="AE54" s="4" t="str">
        <v>Zambia</v>
      </c>
      <c r="AF54" s="4" t="str">
        <v>Zambia</v>
      </c>
      <c r="AG54" s="4" t="str">
        <v>Zambia</v>
      </c>
      <c r="AH54" s="4" t="str">
        <v>Zambia</v>
      </c>
      <c r="AJ54" s="4" t="str">
        <v>Zambia</v>
      </c>
      <c r="AK54" s="4" t="str">
        <v>Zambia</v>
      </c>
      <c r="AL54" s="4" t="str">
        <v>Zambia</v>
      </c>
      <c r="AO54" s="4" t="str">
        <v>Zambia</v>
      </c>
      <c r="AQ54" s="4" t="str">
        <v>Zambia</v>
      </c>
      <c r="AR54" s="4" t="str">
        <v>Zambia</v>
      </c>
      <c r="AS54" s="4" t="str">
        <v>Zambia</v>
      </c>
      <c r="AT54" s="4" t="str">
        <v>Zambia</v>
      </c>
      <c r="AU54" s="4" t="str">
        <v>Zambia</v>
      </c>
      <c r="AV54" s="4" t="str">
        <v>Zambia</v>
      </c>
      <c r="AW54" s="4" t="str">
        <v>Zambia</v>
      </c>
      <c r="AX54" s="4" t="str">
        <v>Zambia</v>
      </c>
      <c r="AY54" s="4" t="str">
        <v>Zambia</v>
      </c>
      <c r="BA54" s="4" t="str">
        <v>Andranomanelatra</v>
      </c>
      <c r="BB54" s="4" t="str">
        <v>Andranomanelatra</v>
      </c>
      <c r="BC54" s="4" t="str">
        <v>Andranomanelatra</v>
      </c>
      <c r="BD54" s="4" t="str">
        <v>Andranomanelatra</v>
      </c>
      <c r="BE54" s="4" t="str">
        <v>Andranomanelatra</v>
      </c>
      <c r="BF54" s="4" t="str">
        <v>Andranomanelatra</v>
      </c>
      <c r="BG54" s="4" t="str">
        <v>Andranomanelatra</v>
      </c>
      <c r="BH54" s="4" t="str">
        <v>Andranomanelatra</v>
      </c>
      <c r="BI54" s="4" t="str">
        <v>Andranomanelatra</v>
      </c>
      <c r="BJ54" s="4" t="str">
        <v>Andranomanelatra</v>
      </c>
      <c r="BK54" s="4" t="str">
        <v>Andranomanelatra</v>
      </c>
      <c r="BL54" s="4" t="str">
        <v>Andranomanelatra</v>
      </c>
      <c r="BM54" s="4" t="str">
        <v>Andranomanelatra</v>
      </c>
      <c r="BN54" s="4" t="str">
        <v>Andranomanelatra</v>
      </c>
      <c r="BO54" s="4" t="str">
        <v>Andranomanelatra</v>
      </c>
      <c r="BP54" s="4" t="str">
        <v>Andranomanelatra</v>
      </c>
      <c r="BQ54" s="4" t="str">
        <v>Andranomanelatra</v>
      </c>
      <c r="BR54" s="4" t="str">
        <v>Andranomanelatra</v>
      </c>
      <c r="BS54" s="4" t="str">
        <v>Andranomanelatra</v>
      </c>
      <c r="BT54" s="4" t="str">
        <v>Andranomanelatra</v>
      </c>
      <c r="BU54" s="4" t="str">
        <v>Andranomanelatra</v>
      </c>
      <c r="BV54" s="4" t="str">
        <v>Andranomanelatra</v>
      </c>
      <c r="BW54" s="4" t="str">
        <v>Andranomanelatra</v>
      </c>
      <c r="BX54" s="4" t="str">
        <v>Andranomanelatra</v>
      </c>
      <c r="BY54" s="4" t="str">
        <v>Andranomanelatra</v>
      </c>
      <c r="BZ54" s="4" t="str">
        <v>Andranomanelatra</v>
      </c>
      <c r="CA54" s="4" t="str">
        <v>Andranomanelatra</v>
      </c>
      <c r="CB54" s="4" t="str">
        <v>Andranomanelatra</v>
      </c>
      <c r="CC54" s="4" t="str">
        <v>Andranomanelatra</v>
      </c>
      <c r="CD54" s="4" t="str">
        <v>Andranomanelatra</v>
      </c>
      <c r="CE54" s="4" t="str">
        <v>Andranomanelatra</v>
      </c>
      <c r="CF54" s="4" t="str">
        <v>Andranomanelatra</v>
      </c>
      <c r="CG54" s="4" t="str">
        <v>Andranomanelatra</v>
      </c>
      <c r="CH54" s="4" t="str">
        <v>Andranomanelatra</v>
      </c>
      <c r="CJ54" s="4" t="str">
        <v>Andranomanelatra</v>
      </c>
      <c r="CK54" s="4" t="str">
        <v>Andranomanelatra</v>
      </c>
      <c r="CL54" s="4" t="str">
        <v>Andranomanelatra</v>
      </c>
      <c r="CM54" s="4" t="str">
        <v>Andranomanelatra</v>
      </c>
      <c r="CN54" s="4" t="str">
        <v>Andranomanelatra</v>
      </c>
      <c r="CO54" s="4" t="str">
        <v>Andranomanelatra</v>
      </c>
      <c r="CP54" s="4" t="str">
        <v>Andranomanelatra</v>
      </c>
      <c r="CQ54" s="4" t="str">
        <v>Andranomanelatra</v>
      </c>
      <c r="CR54" s="4" t="str">
        <v>Andranomanelatra</v>
      </c>
      <c r="CS54" s="4" t="str">
        <v>Andranomanelatra</v>
      </c>
      <c r="CT54" s="4" t="str">
        <v>Andranomanelatra</v>
      </c>
      <c r="CU54" s="4" t="str">
        <v>Andranomanelatra</v>
      </c>
      <c r="CV54" s="4" t="str">
        <v>Andranomanelatra</v>
      </c>
      <c r="CW54" s="4" t="str">
        <v>Andranomanelatra</v>
      </c>
      <c r="CX54" s="4" t="str">
        <v>Andranomanelatra</v>
      </c>
      <c r="CY54" s="4" t="str">
        <v>Andranomanelatra</v>
      </c>
      <c r="CZ54" s="4" t="str">
        <v>Andranomanelatra</v>
      </c>
      <c r="DA54" s="4" t="str">
        <v>Andranomanelatra</v>
      </c>
      <c r="DB54" s="4" t="str">
        <v>Andranomanelatra</v>
      </c>
      <c r="DC54" s="4" t="str">
        <v>Andranomanelatra</v>
      </c>
      <c r="DD54" s="4" t="str">
        <v>Andranomanelatra</v>
      </c>
      <c r="DE54" s="4" t="str">
        <v>Andranomanelatra</v>
      </c>
      <c r="DF54" s="4" t="str">
        <v>Andranomanelatra</v>
      </c>
      <c r="DG54" s="4" t="str">
        <v>Andranomanelatra</v>
      </c>
      <c r="DH54" s="4" t="str">
        <v>Andranomanelatra</v>
      </c>
      <c r="DI54" s="4" t="str">
        <v>Andranomanelatra</v>
      </c>
      <c r="DJ54" s="4" t="str">
        <v>Andranomanelatra</v>
      </c>
      <c r="DK54" s="4" t="str">
        <v>Andranomanelatra</v>
      </c>
      <c r="DL54" s="4" t="str">
        <v>Andranomanelatra</v>
      </c>
      <c r="DM54" s="4" t="str">
        <v>Andranomanelatra</v>
      </c>
      <c r="DN54" s="4" t="str">
        <v>Andranomanelatra</v>
      </c>
      <c r="DO54" s="4" t="str">
        <v>Andranomanelatra</v>
      </c>
      <c r="DP54" s="4" t="str">
        <v>Andranomanelatra</v>
      </c>
    </row>
    <row r="55" spans="1:120" x14ac:dyDescent="0.35">
      <c r="A55" s="4">
        <v>12.23333</v>
      </c>
      <c r="B55" s="4">
        <v>-2.26667</v>
      </c>
      <c r="C55" s="4" t="s">
        <v>147</v>
      </c>
      <c r="D55" s="4" t="s">
        <v>130</v>
      </c>
      <c r="E55" s="4" t="s">
        <v>303</v>
      </c>
      <c r="F55" s="4">
        <v>917</v>
      </c>
      <c r="G55" s="4" t="str">
        <f t="shared" si="0"/>
        <v>Burkina Faso-Koudougou</v>
      </c>
      <c r="I55" s="4" t="s">
        <v>304</v>
      </c>
      <c r="J55" s="4" t="s">
        <v>305</v>
      </c>
      <c r="K55" s="4">
        <v>-22.420276640000001</v>
      </c>
      <c r="L55" s="4">
        <v>-15.60883522</v>
      </c>
      <c r="M55" s="4">
        <v>25.237028120000002</v>
      </c>
      <c r="N55" s="4">
        <v>33.056301120000001</v>
      </c>
      <c r="R55" s="4" t="str">
        <v>Zimbabwe</v>
      </c>
      <c r="S55" s="4" t="str">
        <v>Zimbabwe</v>
      </c>
      <c r="T55" s="4" t="str">
        <v>Zimbabwe</v>
      </c>
      <c r="U55" s="4" t="str">
        <v>Zimbabwe</v>
      </c>
      <c r="V55" s="4" t="str">
        <v>Zimbabwe</v>
      </c>
      <c r="W55" s="4" t="str">
        <v>Zimbabwe</v>
      </c>
      <c r="X55" s="4" t="str">
        <v>Zimbabwe</v>
      </c>
      <c r="Y55" s="4" t="str">
        <v>Zimbabwe</v>
      </c>
      <c r="Z55" s="4" t="str">
        <v>Zimbabwe</v>
      </c>
      <c r="AA55" s="4" t="str">
        <v>Zimbabwe</v>
      </c>
      <c r="AB55" s="4" t="str">
        <v>Zimbabwe</v>
      </c>
      <c r="AC55" s="4" t="str">
        <v>Zimbabwe</v>
      </c>
      <c r="AD55" s="4" t="str">
        <v>Zimbabwe</v>
      </c>
      <c r="AE55" s="4" t="str">
        <v>Zimbabwe</v>
      </c>
      <c r="AF55" s="4" t="str">
        <v>Zimbabwe</v>
      </c>
      <c r="AG55" s="4" t="str">
        <v>Zimbabwe</v>
      </c>
      <c r="AH55" s="4" t="str">
        <v>Zimbabwe</v>
      </c>
      <c r="AJ55" s="4" t="str">
        <v>Zimbabwe</v>
      </c>
      <c r="AK55" s="4" t="str">
        <v>Zimbabwe</v>
      </c>
      <c r="AL55" s="4" t="str">
        <v>Zimbabwe</v>
      </c>
      <c r="AO55" s="4" t="str">
        <v>Zimbabwe</v>
      </c>
      <c r="AQ55" s="4" t="str">
        <v>Zimbabwe</v>
      </c>
      <c r="AR55" s="4" t="str">
        <v>Zimbabwe</v>
      </c>
      <c r="AS55" s="4" t="str">
        <v>Zimbabwe</v>
      </c>
      <c r="AT55" s="4" t="str">
        <v>Zimbabwe</v>
      </c>
      <c r="AU55" s="4" t="str">
        <v>Zimbabwe</v>
      </c>
      <c r="AV55" s="4" t="str">
        <v>Zimbabwe</v>
      </c>
      <c r="AW55" s="4" t="str">
        <v>Zimbabwe</v>
      </c>
      <c r="AX55" s="4" t="str">
        <v>Zimbabwe</v>
      </c>
      <c r="AY55" s="4" t="str">
        <v>Zimbabwe</v>
      </c>
      <c r="BA55" s="4" t="str">
        <v>Animal Experimental Farm, Dschang University</v>
      </c>
      <c r="BB55" s="4" t="str">
        <v>Animal Experimental Farm, Dschang University</v>
      </c>
      <c r="BC55" s="4" t="str">
        <v>Animal Experimental Farm, Dschang University</v>
      </c>
      <c r="BD55" s="4" t="str">
        <v>Animal Experimental Farm, Dschang University</v>
      </c>
      <c r="BE55" s="4" t="str">
        <v>Animal Experimental Farm, Dschang University</v>
      </c>
      <c r="BF55" s="4" t="str">
        <v>Animal Experimental Farm, Dschang University</v>
      </c>
      <c r="BG55" s="4" t="str">
        <v>Animal Experimental Farm, Dschang University</v>
      </c>
      <c r="BH55" s="4" t="str">
        <v>Animal Experimental Farm, Dschang University</v>
      </c>
      <c r="BI55" s="4" t="str">
        <v>Animal Experimental Farm, Dschang University</v>
      </c>
      <c r="BJ55" s="4" t="str">
        <v>Animal Experimental Farm, Dschang University</v>
      </c>
      <c r="BK55" s="4" t="str">
        <v>Animal Experimental Farm, Dschang University</v>
      </c>
      <c r="BL55" s="4" t="str">
        <v>Animal Experimental Farm, Dschang University</v>
      </c>
      <c r="BM55" s="4" t="str">
        <v>Animal Experimental Farm, Dschang University</v>
      </c>
      <c r="BN55" s="4" t="str">
        <v>Animal Experimental Farm, Dschang University</v>
      </c>
      <c r="BO55" s="4" t="str">
        <v>Animal Experimental Farm, Dschang University</v>
      </c>
      <c r="BP55" s="4" t="str">
        <v>Animal Experimental Farm, Dschang University</v>
      </c>
      <c r="BQ55" s="4" t="str">
        <v>Animal Experimental Farm, Dschang University</v>
      </c>
      <c r="BR55" s="4" t="str">
        <v>Animal Experimental Farm, Dschang University</v>
      </c>
      <c r="BS55" s="4" t="str">
        <v>Animal Experimental Farm, Dschang University</v>
      </c>
      <c r="BT55" s="4" t="str">
        <v>Animal Experimental Farm, Dschang University</v>
      </c>
      <c r="BU55" s="4" t="str">
        <v>Animal Experimental Farm, Dschang University</v>
      </c>
      <c r="BV55" s="4" t="str">
        <v>Animal Experimental Farm, Dschang University</v>
      </c>
      <c r="BW55" s="4" t="str">
        <v>Animal Experimental Farm, Dschang University</v>
      </c>
      <c r="BX55" s="4" t="str">
        <v>Animal Experimental Farm, Dschang University</v>
      </c>
      <c r="BY55" s="4" t="str">
        <v>Animal Experimental Farm, Dschang University</v>
      </c>
      <c r="BZ55" s="4" t="str">
        <v>Animal Experimental Farm, Dschang University</v>
      </c>
      <c r="CA55" s="4" t="str">
        <v>Animal Experimental Farm, Dschang University</v>
      </c>
      <c r="CB55" s="4" t="str">
        <v>Animal Experimental Farm, Dschang University</v>
      </c>
      <c r="CC55" s="4" t="str">
        <v>Animal Experimental Farm, Dschang University</v>
      </c>
      <c r="CD55" s="4" t="str">
        <v>Animal Experimental Farm, Dschang University</v>
      </c>
      <c r="CE55" s="4" t="str">
        <v>Animal Experimental Farm, Dschang University</v>
      </c>
      <c r="CF55" s="4" t="str">
        <v>Animal Experimental Farm, Dschang University</v>
      </c>
      <c r="CG55" s="4" t="str">
        <v>Animal Experimental Farm, Dschang University</v>
      </c>
      <c r="CH55" s="4" t="str">
        <v>Animal Experimental Farm, Dschang University</v>
      </c>
      <c r="CJ55" s="4" t="str">
        <v>Animal Experimental Farm, Dschang University</v>
      </c>
      <c r="CK55" s="4" t="str">
        <v>Animal Experimental Farm, Dschang University</v>
      </c>
      <c r="CL55" s="4" t="str">
        <v>Animal Experimental Farm, Dschang University</v>
      </c>
      <c r="CM55" s="4" t="str">
        <v>Animal Experimental Farm, Dschang University</v>
      </c>
      <c r="CN55" s="4" t="str">
        <v>Animal Experimental Farm, Dschang University</v>
      </c>
      <c r="CO55" s="4" t="str">
        <v>Animal Experimental Farm, Dschang University</v>
      </c>
      <c r="CP55" s="4" t="str">
        <v>Animal Experimental Farm, Dschang University</v>
      </c>
      <c r="CQ55" s="4" t="str">
        <v>Animal Experimental Farm, Dschang University</v>
      </c>
      <c r="CR55" s="4" t="str">
        <v>Animal Experimental Farm, Dschang University</v>
      </c>
      <c r="CS55" s="4" t="str">
        <v>Animal Experimental Farm, Dschang University</v>
      </c>
      <c r="CT55" s="4" t="str">
        <v>Animal Experimental Farm, Dschang University</v>
      </c>
      <c r="CU55" s="4" t="str">
        <v>Animal Experimental Farm, Dschang University</v>
      </c>
      <c r="CV55" s="4" t="str">
        <v>Animal Experimental Farm, Dschang University</v>
      </c>
      <c r="CW55" s="4" t="str">
        <v>Animal Experimental Farm, Dschang University</v>
      </c>
      <c r="CX55" s="4" t="str">
        <v>Animal Experimental Farm, Dschang University</v>
      </c>
      <c r="CY55" s="4" t="str">
        <v>Animal Experimental Farm, Dschang University</v>
      </c>
      <c r="CZ55" s="4" t="str">
        <v>Animal Experimental Farm, Dschang University</v>
      </c>
      <c r="DA55" s="4" t="str">
        <v>Animal Experimental Farm, Dschang University</v>
      </c>
      <c r="DB55" s="4" t="str">
        <v>Animal Experimental Farm, Dschang University</v>
      </c>
      <c r="DC55" s="4" t="str">
        <v>Animal Experimental Farm, Dschang University</v>
      </c>
      <c r="DD55" s="4" t="str">
        <v>Animal Experimental Farm, Dschang University</v>
      </c>
      <c r="DE55" s="4" t="str">
        <v>Animal Experimental Farm, Dschang University</v>
      </c>
      <c r="DF55" s="4" t="str">
        <v>Animal Experimental Farm, Dschang University</v>
      </c>
      <c r="DG55" s="4" t="str">
        <v>Animal Experimental Farm, Dschang University</v>
      </c>
      <c r="DH55" s="4" t="str">
        <v>Animal Experimental Farm, Dschang University</v>
      </c>
      <c r="DI55" s="4" t="str">
        <v>Animal Experimental Farm, Dschang University</v>
      </c>
      <c r="DJ55" s="4" t="str">
        <v>Animal Experimental Farm, Dschang University</v>
      </c>
      <c r="DK55" s="4" t="str">
        <v>Animal Experimental Farm, Dschang University</v>
      </c>
      <c r="DL55" s="4" t="str">
        <v>Animal Experimental Farm, Dschang University</v>
      </c>
      <c r="DM55" s="4" t="str">
        <v>Animal Experimental Farm, Dschang University</v>
      </c>
      <c r="DN55" s="4" t="str">
        <v>Animal Experimental Farm, Dschang University</v>
      </c>
      <c r="DO55" s="4" t="str">
        <v>Animal Experimental Farm, Dschang University</v>
      </c>
      <c r="DP55" s="4" t="str">
        <v>Animal Experimental Farm, Dschang University</v>
      </c>
    </row>
    <row r="56" spans="1:120" x14ac:dyDescent="0.35">
      <c r="A56" s="4">
        <v>11.5</v>
      </c>
      <c r="B56" s="4">
        <v>-0.66666999999999998</v>
      </c>
      <c r="C56" s="4" t="s">
        <v>147</v>
      </c>
      <c r="D56" s="4" t="s">
        <v>130</v>
      </c>
      <c r="E56" s="4" t="s">
        <v>306</v>
      </c>
      <c r="F56" s="4">
        <v>500</v>
      </c>
      <c r="G56" s="4" t="str">
        <f t="shared" si="0"/>
        <v>Burkina Faso-Mediga</v>
      </c>
      <c r="BA56" s="4" t="str">
        <v>Animal Sciences Farm, UN, Nsukka</v>
      </c>
      <c r="BB56" s="4" t="str">
        <v>Animal Sciences Farm, UN, Nsukka</v>
      </c>
      <c r="BC56" s="4" t="str">
        <v>Animal Sciences Farm, UN, Nsukka</v>
      </c>
      <c r="BD56" s="4" t="str">
        <v>Animal Sciences Farm, UN, Nsukka</v>
      </c>
      <c r="BE56" s="4" t="str">
        <v>Animal Sciences Farm, UN, Nsukka</v>
      </c>
      <c r="BF56" s="4" t="str">
        <v>Animal Sciences Farm, UN, Nsukka</v>
      </c>
      <c r="BG56" s="4" t="str">
        <v>Animal Sciences Farm, UN, Nsukka</v>
      </c>
      <c r="BH56" s="4" t="str">
        <v>Animal Sciences Farm, UN, Nsukka</v>
      </c>
      <c r="BI56" s="4" t="str">
        <v>Animal Sciences Farm, UN, Nsukka</v>
      </c>
      <c r="BJ56" s="4" t="str">
        <v>Animal Sciences Farm, UN, Nsukka</v>
      </c>
      <c r="BK56" s="4" t="str">
        <v>Animal Sciences Farm, UN, Nsukka</v>
      </c>
      <c r="BL56" s="4" t="str">
        <v>Animal Sciences Farm, UN, Nsukka</v>
      </c>
      <c r="BM56" s="4" t="str">
        <v>Animal Sciences Farm, UN, Nsukka</v>
      </c>
      <c r="BN56" s="4" t="str">
        <v>Animal Sciences Farm, UN, Nsukka</v>
      </c>
      <c r="BO56" s="4" t="str">
        <v>Animal Sciences Farm, UN, Nsukka</v>
      </c>
      <c r="BP56" s="4" t="str">
        <v>Animal Sciences Farm, UN, Nsukka</v>
      </c>
      <c r="BQ56" s="4" t="str">
        <v>Animal Sciences Farm, UN, Nsukka</v>
      </c>
      <c r="BR56" s="4" t="str">
        <v>Animal Sciences Farm, UN, Nsukka</v>
      </c>
      <c r="BS56" s="4" t="str">
        <v>Animal Sciences Farm, UN, Nsukka</v>
      </c>
      <c r="BT56" s="4" t="str">
        <v>Animal Sciences Farm, UN, Nsukka</v>
      </c>
      <c r="BU56" s="4" t="str">
        <v>Animal Sciences Farm, UN, Nsukka</v>
      </c>
      <c r="BV56" s="4" t="str">
        <v>Animal Sciences Farm, UN, Nsukka</v>
      </c>
      <c r="BW56" s="4" t="str">
        <v>Animal Sciences Farm, UN, Nsukka</v>
      </c>
      <c r="BX56" s="4" t="str">
        <v>Animal Sciences Farm, UN, Nsukka</v>
      </c>
      <c r="BY56" s="4" t="str">
        <v>Animal Sciences Farm, UN, Nsukka</v>
      </c>
      <c r="BZ56" s="4" t="str">
        <v>Animal Sciences Farm, UN, Nsukka</v>
      </c>
      <c r="CA56" s="4" t="str">
        <v>Animal Sciences Farm, UN, Nsukka</v>
      </c>
      <c r="CB56" s="4" t="str">
        <v>Animal Sciences Farm, UN, Nsukka</v>
      </c>
      <c r="CC56" s="4" t="str">
        <v>Animal Sciences Farm, UN, Nsukka</v>
      </c>
      <c r="CD56" s="4" t="str">
        <v>Animal Sciences Farm, UN, Nsukka</v>
      </c>
      <c r="CE56" s="4" t="str">
        <v>Animal Sciences Farm, UN, Nsukka</v>
      </c>
      <c r="CF56" s="4" t="str">
        <v>Animal Sciences Farm, UN, Nsukka</v>
      </c>
      <c r="CG56" s="4" t="str">
        <v>Animal Sciences Farm, UN, Nsukka</v>
      </c>
      <c r="CH56" s="4" t="str">
        <v>Animal Sciences Farm, UN, Nsukka</v>
      </c>
      <c r="CJ56" s="4" t="str">
        <v>Animal Sciences Farm, UN, Nsukka</v>
      </c>
      <c r="CK56" s="4" t="str">
        <v>Animal Sciences Farm, UN, Nsukka</v>
      </c>
      <c r="CL56" s="4" t="str">
        <v>Animal Sciences Farm, UN, Nsukka</v>
      </c>
      <c r="CM56" s="4" t="str">
        <v>Animal Sciences Farm, UN, Nsukka</v>
      </c>
      <c r="CN56" s="4" t="str">
        <v>Animal Sciences Farm, UN, Nsukka</v>
      </c>
      <c r="CO56" s="4" t="str">
        <v>Animal Sciences Farm, UN, Nsukka</v>
      </c>
      <c r="CP56" s="4" t="str">
        <v>Animal Sciences Farm, UN, Nsukka</v>
      </c>
      <c r="CQ56" s="4" t="str">
        <v>Animal Sciences Farm, UN, Nsukka</v>
      </c>
      <c r="CR56" s="4" t="str">
        <v>Animal Sciences Farm, UN, Nsukka</v>
      </c>
      <c r="CS56" s="4" t="str">
        <v>Animal Sciences Farm, UN, Nsukka</v>
      </c>
      <c r="CT56" s="4" t="str">
        <v>Animal Sciences Farm, UN, Nsukka</v>
      </c>
      <c r="CU56" s="4" t="str">
        <v>Animal Sciences Farm, UN, Nsukka</v>
      </c>
      <c r="CV56" s="4" t="str">
        <v>Animal Sciences Farm, UN, Nsukka</v>
      </c>
      <c r="CW56" s="4" t="str">
        <v>Animal Sciences Farm, UN, Nsukka</v>
      </c>
      <c r="CX56" s="4" t="str">
        <v>Animal Sciences Farm, UN, Nsukka</v>
      </c>
      <c r="CY56" s="4" t="str">
        <v>Animal Sciences Farm, UN, Nsukka</v>
      </c>
      <c r="CZ56" s="4" t="str">
        <v>Animal Sciences Farm, UN, Nsukka</v>
      </c>
      <c r="DA56" s="4" t="str">
        <v>Animal Sciences Farm, UN, Nsukka</v>
      </c>
      <c r="DB56" s="4" t="str">
        <v>Animal Sciences Farm, UN, Nsukka</v>
      </c>
      <c r="DC56" s="4" t="str">
        <v>Animal Sciences Farm, UN, Nsukka</v>
      </c>
      <c r="DD56" s="4" t="str">
        <v>Animal Sciences Farm, UN, Nsukka</v>
      </c>
      <c r="DE56" s="4" t="str">
        <v>Animal Sciences Farm, UN, Nsukka</v>
      </c>
      <c r="DF56" s="4" t="str">
        <v>Animal Sciences Farm, UN, Nsukka</v>
      </c>
      <c r="DG56" s="4" t="str">
        <v>Animal Sciences Farm, UN, Nsukka</v>
      </c>
      <c r="DH56" s="4" t="str">
        <v>Animal Sciences Farm, UN, Nsukka</v>
      </c>
      <c r="DI56" s="4" t="str">
        <v>Animal Sciences Farm, UN, Nsukka</v>
      </c>
      <c r="DJ56" s="4" t="str">
        <v>Animal Sciences Farm, UN, Nsukka</v>
      </c>
      <c r="DK56" s="4" t="str">
        <v>Animal Sciences Farm, UN, Nsukka</v>
      </c>
      <c r="DL56" s="4" t="str">
        <v>Animal Sciences Farm, UN, Nsukka</v>
      </c>
      <c r="DM56" s="4" t="str">
        <v>Animal Sciences Farm, UN, Nsukka</v>
      </c>
      <c r="DN56" s="4" t="str">
        <v>Animal Sciences Farm, UN, Nsukka</v>
      </c>
      <c r="DO56" s="4" t="str">
        <v>Animal Sciences Farm, UN, Nsukka</v>
      </c>
      <c r="DP56" s="4" t="str">
        <v>Animal Sciences Farm, UN, Nsukka</v>
      </c>
    </row>
    <row r="57" spans="1:120" x14ac:dyDescent="0.35">
      <c r="A57" s="4">
        <v>11.5</v>
      </c>
      <c r="B57" s="4">
        <v>-1.2166699999999999</v>
      </c>
      <c r="C57" s="4" t="s">
        <v>147</v>
      </c>
      <c r="D57" s="4" t="s">
        <v>130</v>
      </c>
      <c r="E57" s="4" t="s">
        <v>307</v>
      </c>
      <c r="F57" s="4">
        <v>917</v>
      </c>
      <c r="G57" s="4" t="str">
        <f t="shared" si="0"/>
        <v>Burkina Faso-Nobere</v>
      </c>
      <c r="BA57" s="4" t="str">
        <v>Anjeni</v>
      </c>
      <c r="BB57" s="4" t="str">
        <v>Anjeni</v>
      </c>
      <c r="BC57" s="4" t="str">
        <v>Anjeni</v>
      </c>
      <c r="BD57" s="4" t="str">
        <v>Anjeni</v>
      </c>
      <c r="BE57" s="4" t="str">
        <v>Anjeni</v>
      </c>
      <c r="BF57" s="4" t="str">
        <v>Anjeni</v>
      </c>
      <c r="BG57" s="4" t="str">
        <v>Anjeni</v>
      </c>
      <c r="BH57" s="4" t="str">
        <v>Anjeni</v>
      </c>
      <c r="BI57" s="4" t="str">
        <v>Anjeni</v>
      </c>
      <c r="BJ57" s="4" t="str">
        <v>Anjeni</v>
      </c>
      <c r="BK57" s="4" t="str">
        <v>Anjeni</v>
      </c>
      <c r="BL57" s="4" t="str">
        <v>Anjeni</v>
      </c>
      <c r="BM57" s="4" t="str">
        <v>Anjeni</v>
      </c>
      <c r="BN57" s="4" t="str">
        <v>Anjeni</v>
      </c>
      <c r="BO57" s="4" t="str">
        <v>Anjeni</v>
      </c>
      <c r="BP57" s="4" t="str">
        <v>Anjeni</v>
      </c>
      <c r="BQ57" s="4" t="str">
        <v>Anjeni</v>
      </c>
      <c r="BR57" s="4" t="str">
        <v>Anjeni</v>
      </c>
      <c r="BS57" s="4" t="str">
        <v>Anjeni</v>
      </c>
      <c r="BT57" s="4" t="str">
        <v>Anjeni</v>
      </c>
      <c r="BU57" s="4" t="str">
        <v>Anjeni</v>
      </c>
      <c r="BV57" s="4" t="str">
        <v>Anjeni</v>
      </c>
      <c r="BW57" s="4" t="str">
        <v>Anjeni</v>
      </c>
      <c r="BX57" s="4" t="str">
        <v>Anjeni</v>
      </c>
      <c r="BY57" s="4" t="str">
        <v>Anjeni</v>
      </c>
      <c r="BZ57" s="4" t="str">
        <v>Anjeni</v>
      </c>
      <c r="CA57" s="4" t="str">
        <v>Anjeni</v>
      </c>
      <c r="CB57" s="4" t="str">
        <v>Anjeni</v>
      </c>
      <c r="CC57" s="4" t="str">
        <v>Anjeni</v>
      </c>
      <c r="CD57" s="4" t="str">
        <v>Anjeni</v>
      </c>
      <c r="CE57" s="4" t="str">
        <v>Anjeni</v>
      </c>
      <c r="CF57" s="4" t="str">
        <v>Anjeni</v>
      </c>
      <c r="CG57" s="4" t="str">
        <v>Anjeni</v>
      </c>
      <c r="CH57" s="4" t="str">
        <v>Anjeni</v>
      </c>
      <c r="CJ57" s="4" t="str">
        <v>Anjeni</v>
      </c>
      <c r="CK57" s="4" t="str">
        <v>Anjeni</v>
      </c>
      <c r="CL57" s="4" t="str">
        <v>Anjeni</v>
      </c>
      <c r="CM57" s="4" t="str">
        <v>Anjeni</v>
      </c>
      <c r="CN57" s="4" t="str">
        <v>Anjeni</v>
      </c>
      <c r="CO57" s="4" t="str">
        <v>Anjeni</v>
      </c>
      <c r="CP57" s="4" t="str">
        <v>Anjeni</v>
      </c>
      <c r="CQ57" s="4" t="str">
        <v>Anjeni</v>
      </c>
      <c r="CR57" s="4" t="str">
        <v>Anjeni</v>
      </c>
      <c r="CS57" s="4" t="str">
        <v>Anjeni</v>
      </c>
      <c r="CT57" s="4" t="str">
        <v>Anjeni</v>
      </c>
      <c r="CU57" s="4" t="str">
        <v>Anjeni</v>
      </c>
      <c r="CV57" s="4" t="str">
        <v>Anjeni</v>
      </c>
      <c r="CW57" s="4" t="str">
        <v>Anjeni</v>
      </c>
      <c r="CX57" s="4" t="str">
        <v>Anjeni</v>
      </c>
      <c r="CY57" s="4" t="str">
        <v>Anjeni</v>
      </c>
      <c r="CZ57" s="4" t="str">
        <v>Anjeni</v>
      </c>
      <c r="DA57" s="4" t="str">
        <v>Anjeni</v>
      </c>
      <c r="DB57" s="4" t="str">
        <v>Anjeni</v>
      </c>
      <c r="DC57" s="4" t="str">
        <v>Anjeni</v>
      </c>
      <c r="DD57" s="4" t="str">
        <v>Anjeni</v>
      </c>
      <c r="DE57" s="4" t="str">
        <v>Anjeni</v>
      </c>
      <c r="DF57" s="4" t="str">
        <v>Anjeni</v>
      </c>
      <c r="DG57" s="4" t="str">
        <v>Anjeni</v>
      </c>
      <c r="DH57" s="4" t="str">
        <v>Anjeni</v>
      </c>
      <c r="DI57" s="4" t="str">
        <v>Anjeni</v>
      </c>
      <c r="DJ57" s="4" t="str">
        <v>Anjeni</v>
      </c>
      <c r="DK57" s="4" t="str">
        <v>Anjeni</v>
      </c>
      <c r="DL57" s="4" t="str">
        <v>Anjeni</v>
      </c>
      <c r="DM57" s="4" t="str">
        <v>Anjeni</v>
      </c>
      <c r="DN57" s="4" t="str">
        <v>Anjeni</v>
      </c>
      <c r="DO57" s="4" t="str">
        <v>Anjeni</v>
      </c>
      <c r="DP57" s="4" t="str">
        <v>Anjeni</v>
      </c>
    </row>
    <row r="58" spans="1:120" x14ac:dyDescent="0.35">
      <c r="A58" s="4">
        <v>11.5</v>
      </c>
      <c r="B58" s="4">
        <v>-0.96667000000000003</v>
      </c>
      <c r="C58" s="4" t="s">
        <v>147</v>
      </c>
      <c r="D58" s="4" t="s">
        <v>130</v>
      </c>
      <c r="E58" s="4" t="s">
        <v>307</v>
      </c>
      <c r="F58" s="4">
        <v>917</v>
      </c>
      <c r="G58" s="4" t="str">
        <f t="shared" si="0"/>
        <v>Burkina Faso-Nobere</v>
      </c>
      <c r="BA58" s="4" t="str">
        <v>Antado.Kissi.Ayensudo.Tumentu.Nvuma.Aiyinase.Menzezor.Nuba</v>
      </c>
      <c r="BB58" s="4" t="str">
        <v>Antado.Kissi.Ayensudo.Tumentu.Nvuma.Aiyinase.Menzezor.Nuba</v>
      </c>
      <c r="BC58" s="4" t="str">
        <v>Antado.Kissi.Ayensudo.Tumentu.Nvuma.Aiyinase.Menzezor.Nuba</v>
      </c>
      <c r="BD58" s="4" t="str">
        <v>Antado.Kissi.Ayensudo.Tumentu.Nvuma.Aiyinase.Menzezor.Nuba</v>
      </c>
      <c r="BE58" s="4" t="str">
        <v>Antado.Kissi.Ayensudo.Tumentu.Nvuma.Aiyinase.Menzezor.Nuba</v>
      </c>
      <c r="BF58" s="4" t="str">
        <v>Antado.Kissi.Ayensudo.Tumentu.Nvuma.Aiyinase.Menzezor.Nuba</v>
      </c>
      <c r="BG58" s="4" t="str">
        <v>Antado.Kissi.Ayensudo.Tumentu.Nvuma.Aiyinase.Menzezor.Nuba</v>
      </c>
      <c r="BH58" s="4" t="str">
        <v>Antado.Kissi.Ayensudo.Tumentu.Nvuma.Aiyinase.Menzezor.Nuba</v>
      </c>
      <c r="BI58" s="4" t="str">
        <v>Antado.Kissi.Ayensudo.Tumentu.Nvuma.Aiyinase.Menzezor.Nuba</v>
      </c>
      <c r="BJ58" s="4" t="str">
        <v>Antado.Kissi.Ayensudo.Tumentu.Nvuma.Aiyinase.Menzezor.Nuba</v>
      </c>
      <c r="BK58" s="4" t="str">
        <v>Antado.Kissi.Ayensudo.Tumentu.Nvuma.Aiyinase.Menzezor.Nuba</v>
      </c>
      <c r="BL58" s="4" t="str">
        <v>Antado.Kissi.Ayensudo.Tumentu.Nvuma.Aiyinase.Menzezor.Nuba</v>
      </c>
      <c r="BM58" s="4" t="str">
        <v>Antado.Kissi.Ayensudo.Tumentu.Nvuma.Aiyinase.Menzezor.Nuba</v>
      </c>
      <c r="BN58" s="4" t="str">
        <v>Antado.Kissi.Ayensudo.Tumentu.Nvuma.Aiyinase.Menzezor.Nuba</v>
      </c>
      <c r="BO58" s="4" t="str">
        <v>Antado.Kissi.Ayensudo.Tumentu.Nvuma.Aiyinase.Menzezor.Nuba</v>
      </c>
      <c r="BP58" s="4" t="str">
        <v>Antado.Kissi.Ayensudo.Tumentu.Nvuma.Aiyinase.Menzezor.Nuba</v>
      </c>
      <c r="BQ58" s="4" t="str">
        <v>Antado.Kissi.Ayensudo.Tumentu.Nvuma.Aiyinase.Menzezor.Nuba</v>
      </c>
      <c r="BR58" s="4" t="str">
        <v>Antado.Kissi.Ayensudo.Tumentu.Nvuma.Aiyinase.Menzezor.Nuba</v>
      </c>
      <c r="BS58" s="4" t="str">
        <v>Antado.Kissi.Ayensudo.Tumentu.Nvuma.Aiyinase.Menzezor.Nuba</v>
      </c>
      <c r="BT58" s="4" t="str">
        <v>Antado.Kissi.Ayensudo.Tumentu.Nvuma.Aiyinase.Menzezor.Nuba</v>
      </c>
      <c r="BU58" s="4" t="str">
        <v>Antado.Kissi.Ayensudo.Tumentu.Nvuma.Aiyinase.Menzezor.Nuba</v>
      </c>
      <c r="BV58" s="4" t="str">
        <v>Antado.Kissi.Ayensudo.Tumentu.Nvuma.Aiyinase.Menzezor.Nuba</v>
      </c>
      <c r="BW58" s="4" t="str">
        <v>Antado.Kissi.Ayensudo.Tumentu.Nvuma.Aiyinase.Menzezor.Nuba</v>
      </c>
      <c r="BX58" s="4" t="str">
        <v>Antado.Kissi.Ayensudo.Tumentu.Nvuma.Aiyinase.Menzezor.Nuba</v>
      </c>
      <c r="BY58" s="4" t="str">
        <v>Antado.Kissi.Ayensudo.Tumentu.Nvuma.Aiyinase.Menzezor.Nuba</v>
      </c>
      <c r="BZ58" s="4" t="str">
        <v>Antado.Kissi.Ayensudo.Tumentu.Nvuma.Aiyinase.Menzezor.Nuba</v>
      </c>
      <c r="CA58" s="4" t="str">
        <v>Antado.Kissi.Ayensudo.Tumentu.Nvuma.Aiyinase.Menzezor.Nuba</v>
      </c>
      <c r="CB58" s="4" t="str">
        <v>Antado.Kissi.Ayensudo.Tumentu.Nvuma.Aiyinase.Menzezor.Nuba</v>
      </c>
      <c r="CC58" s="4" t="str">
        <v>Antado.Kissi.Ayensudo.Tumentu.Nvuma.Aiyinase.Menzezor.Nuba</v>
      </c>
      <c r="CD58" s="4" t="str">
        <v>Antado.Kissi.Ayensudo.Tumentu.Nvuma.Aiyinase.Menzezor.Nuba</v>
      </c>
      <c r="CE58" s="4" t="str">
        <v>Antado.Kissi.Ayensudo.Tumentu.Nvuma.Aiyinase.Menzezor.Nuba</v>
      </c>
      <c r="CF58" s="4" t="str">
        <v>Antado.Kissi.Ayensudo.Tumentu.Nvuma.Aiyinase.Menzezor.Nuba</v>
      </c>
      <c r="CG58" s="4" t="str">
        <v>Antado.Kissi.Ayensudo.Tumentu.Nvuma.Aiyinase.Menzezor.Nuba</v>
      </c>
      <c r="CH58" s="4" t="str">
        <v>Antado.Kissi.Ayensudo.Tumentu.Nvuma.Aiyinase.Menzezor.Nuba</v>
      </c>
      <c r="CJ58" s="4" t="str">
        <v>Antado.Kissi.Ayensudo.Tumentu.Nvuma.Aiyinase.Menzezor.Nuba</v>
      </c>
      <c r="CK58" s="4" t="str">
        <v>Antado.Kissi.Ayensudo.Tumentu.Nvuma.Aiyinase.Menzezor.Nuba</v>
      </c>
      <c r="CL58" s="4" t="str">
        <v>Antado.Kissi.Ayensudo.Tumentu.Nvuma.Aiyinase.Menzezor.Nuba</v>
      </c>
      <c r="CM58" s="4" t="str">
        <v>Antado.Kissi.Ayensudo.Tumentu.Nvuma.Aiyinase.Menzezor.Nuba</v>
      </c>
      <c r="CN58" s="4" t="str">
        <v>Antado.Kissi.Ayensudo.Tumentu.Nvuma.Aiyinase.Menzezor.Nuba</v>
      </c>
      <c r="CO58" s="4" t="str">
        <v>Antado.Kissi.Ayensudo.Tumentu.Nvuma.Aiyinase.Menzezor.Nuba</v>
      </c>
      <c r="CP58" s="4" t="str">
        <v>Antado.Kissi.Ayensudo.Tumentu.Nvuma.Aiyinase.Menzezor.Nuba</v>
      </c>
      <c r="CQ58" s="4" t="str">
        <v>Antado.Kissi.Ayensudo.Tumentu.Nvuma.Aiyinase.Menzezor.Nuba</v>
      </c>
      <c r="CR58" s="4" t="str">
        <v>Antado.Kissi.Ayensudo.Tumentu.Nvuma.Aiyinase.Menzezor.Nuba</v>
      </c>
      <c r="CS58" s="4" t="str">
        <v>Antado.Kissi.Ayensudo.Tumentu.Nvuma.Aiyinase.Menzezor.Nuba</v>
      </c>
      <c r="CT58" s="4" t="str">
        <v>Antado.Kissi.Ayensudo.Tumentu.Nvuma.Aiyinase.Menzezor.Nuba</v>
      </c>
      <c r="CU58" s="4" t="str">
        <v>Antado.Kissi.Ayensudo.Tumentu.Nvuma.Aiyinase.Menzezor.Nuba</v>
      </c>
      <c r="CV58" s="4" t="str">
        <v>Antado.Kissi.Ayensudo.Tumentu.Nvuma.Aiyinase.Menzezor.Nuba</v>
      </c>
      <c r="CW58" s="4" t="str">
        <v>Antado.Kissi.Ayensudo.Tumentu.Nvuma.Aiyinase.Menzezor.Nuba</v>
      </c>
      <c r="CX58" s="4" t="str">
        <v>Antado.Kissi.Ayensudo.Tumentu.Nvuma.Aiyinase.Menzezor.Nuba</v>
      </c>
      <c r="CY58" s="4" t="str">
        <v>Antado.Kissi.Ayensudo.Tumentu.Nvuma.Aiyinase.Menzezor.Nuba</v>
      </c>
      <c r="CZ58" s="4" t="str">
        <v>Antado.Kissi.Ayensudo.Tumentu.Nvuma.Aiyinase.Menzezor.Nuba</v>
      </c>
      <c r="DA58" s="4" t="str">
        <v>Antado.Kissi.Ayensudo.Tumentu.Nvuma.Aiyinase.Menzezor.Nuba</v>
      </c>
      <c r="DB58" s="4" t="str">
        <v>Antado.Kissi.Ayensudo.Tumentu.Nvuma.Aiyinase.Menzezor.Nuba</v>
      </c>
      <c r="DC58" s="4" t="str">
        <v>Antado.Kissi.Ayensudo.Tumentu.Nvuma.Aiyinase.Menzezor.Nuba</v>
      </c>
      <c r="DD58" s="4" t="str">
        <v>Antado.Kissi.Ayensudo.Tumentu.Nvuma.Aiyinase.Menzezor.Nuba</v>
      </c>
      <c r="DE58" s="4" t="str">
        <v>Antado.Kissi.Ayensudo.Tumentu.Nvuma.Aiyinase.Menzezor.Nuba</v>
      </c>
      <c r="DF58" s="4" t="str">
        <v>Antado.Kissi.Ayensudo.Tumentu.Nvuma.Aiyinase.Menzezor.Nuba</v>
      </c>
      <c r="DG58" s="4" t="str">
        <v>Antado.Kissi.Ayensudo.Tumentu.Nvuma.Aiyinase.Menzezor.Nuba</v>
      </c>
      <c r="DH58" s="4" t="str">
        <v>Antado.Kissi.Ayensudo.Tumentu.Nvuma.Aiyinase.Menzezor.Nuba</v>
      </c>
      <c r="DI58" s="4" t="str">
        <v>Antado.Kissi.Ayensudo.Tumentu.Nvuma.Aiyinase.Menzezor.Nuba</v>
      </c>
      <c r="DJ58" s="4" t="str">
        <v>Antado.Kissi.Ayensudo.Tumentu.Nvuma.Aiyinase.Menzezor.Nuba</v>
      </c>
      <c r="DK58" s="4" t="str">
        <v>Antado.Kissi.Ayensudo.Tumentu.Nvuma.Aiyinase.Menzezor.Nuba</v>
      </c>
      <c r="DL58" s="4" t="str">
        <v>Antado.Kissi.Ayensudo.Tumentu.Nvuma.Aiyinase.Menzezor.Nuba</v>
      </c>
      <c r="DM58" s="4" t="str">
        <v>Antado.Kissi.Ayensudo.Tumentu.Nvuma.Aiyinase.Menzezor.Nuba</v>
      </c>
      <c r="DN58" s="4" t="str">
        <v>Antado.Kissi.Ayensudo.Tumentu.Nvuma.Aiyinase.Menzezor.Nuba</v>
      </c>
      <c r="DO58" s="4" t="str">
        <v>Antado.Kissi.Ayensudo.Tumentu.Nvuma.Aiyinase.Menzezor.Nuba</v>
      </c>
      <c r="DP58" s="4" t="str">
        <v>Antado.Kissi.Ayensudo.Tumentu.Nvuma.Aiyinase.Menzezor.Nuba</v>
      </c>
    </row>
    <row r="59" spans="1:120" x14ac:dyDescent="0.35">
      <c r="A59" s="4">
        <v>11.5</v>
      </c>
      <c r="B59" s="4">
        <v>-1.8333299999999999</v>
      </c>
      <c r="C59" s="4" t="s">
        <v>147</v>
      </c>
      <c r="D59" s="4" t="s">
        <v>130</v>
      </c>
      <c r="E59" s="4" t="s">
        <v>307</v>
      </c>
      <c r="F59" s="4">
        <v>917</v>
      </c>
      <c r="G59" s="4" t="str">
        <f t="shared" si="0"/>
        <v>Burkina Faso-Nobere</v>
      </c>
      <c r="BA59" s="4" t="str">
        <v>Antado.Kissie.Ayensudo.Tumentu.Nvuma.Aiyinase.Menezezor.Nuba</v>
      </c>
      <c r="BB59" s="4" t="str">
        <v>Antado.Kissie.Ayensudo.Tumentu.Nvuma.Aiyinase.Menezezor.Nuba</v>
      </c>
      <c r="BC59" s="4" t="str">
        <v>Antado.Kissie.Ayensudo.Tumentu.Nvuma.Aiyinase.Menezezor.Nuba</v>
      </c>
      <c r="BD59" s="4" t="str">
        <v>Antado.Kissie.Ayensudo.Tumentu.Nvuma.Aiyinase.Menezezor.Nuba</v>
      </c>
      <c r="BE59" s="4" t="str">
        <v>Antado.Kissie.Ayensudo.Tumentu.Nvuma.Aiyinase.Menezezor.Nuba</v>
      </c>
      <c r="BF59" s="4" t="str">
        <v>Antado.Kissie.Ayensudo.Tumentu.Nvuma.Aiyinase.Menezezor.Nuba</v>
      </c>
      <c r="BG59" s="4" t="str">
        <v>Antado.Kissie.Ayensudo.Tumentu.Nvuma.Aiyinase.Menezezor.Nuba</v>
      </c>
      <c r="BH59" s="4" t="str">
        <v>Antado.Kissie.Ayensudo.Tumentu.Nvuma.Aiyinase.Menezezor.Nuba</v>
      </c>
      <c r="BI59" s="4" t="str">
        <v>Antado.Kissie.Ayensudo.Tumentu.Nvuma.Aiyinase.Menezezor.Nuba</v>
      </c>
      <c r="BJ59" s="4" t="str">
        <v>Antado.Kissie.Ayensudo.Tumentu.Nvuma.Aiyinase.Menezezor.Nuba</v>
      </c>
      <c r="BK59" s="4" t="str">
        <v>Antado.Kissie.Ayensudo.Tumentu.Nvuma.Aiyinase.Menezezor.Nuba</v>
      </c>
      <c r="BL59" s="4" t="str">
        <v>Antado.Kissie.Ayensudo.Tumentu.Nvuma.Aiyinase.Menezezor.Nuba</v>
      </c>
      <c r="BM59" s="4" t="str">
        <v>Antado.Kissie.Ayensudo.Tumentu.Nvuma.Aiyinase.Menezezor.Nuba</v>
      </c>
      <c r="BN59" s="4" t="str">
        <v>Antado.Kissie.Ayensudo.Tumentu.Nvuma.Aiyinase.Menezezor.Nuba</v>
      </c>
      <c r="BO59" s="4" t="str">
        <v>Antado.Kissie.Ayensudo.Tumentu.Nvuma.Aiyinase.Menezezor.Nuba</v>
      </c>
      <c r="BP59" s="4" t="str">
        <v>Antado.Kissie.Ayensudo.Tumentu.Nvuma.Aiyinase.Menezezor.Nuba</v>
      </c>
      <c r="BQ59" s="4" t="str">
        <v>Antado.Kissie.Ayensudo.Tumentu.Nvuma.Aiyinase.Menezezor.Nuba</v>
      </c>
      <c r="BR59" s="4" t="str">
        <v>Antado.Kissie.Ayensudo.Tumentu.Nvuma.Aiyinase.Menezezor.Nuba</v>
      </c>
      <c r="BS59" s="4" t="str">
        <v>Antado.Kissie.Ayensudo.Tumentu.Nvuma.Aiyinase.Menezezor.Nuba</v>
      </c>
      <c r="BT59" s="4" t="str">
        <v>Antado.Kissie.Ayensudo.Tumentu.Nvuma.Aiyinase.Menezezor.Nuba</v>
      </c>
      <c r="BU59" s="4" t="str">
        <v>Antado.Kissie.Ayensudo.Tumentu.Nvuma.Aiyinase.Menezezor.Nuba</v>
      </c>
      <c r="BV59" s="4" t="str">
        <v>Antado.Kissie.Ayensudo.Tumentu.Nvuma.Aiyinase.Menezezor.Nuba</v>
      </c>
      <c r="BW59" s="4" t="str">
        <v>Antado.Kissie.Ayensudo.Tumentu.Nvuma.Aiyinase.Menezezor.Nuba</v>
      </c>
      <c r="BX59" s="4" t="str">
        <v>Antado.Kissie.Ayensudo.Tumentu.Nvuma.Aiyinase.Menezezor.Nuba</v>
      </c>
      <c r="BY59" s="4" t="str">
        <v>Antado.Kissie.Ayensudo.Tumentu.Nvuma.Aiyinase.Menezezor.Nuba</v>
      </c>
      <c r="BZ59" s="4" t="str">
        <v>Antado.Kissie.Ayensudo.Tumentu.Nvuma.Aiyinase.Menezezor.Nuba</v>
      </c>
      <c r="CA59" s="4" t="str">
        <v>Antado.Kissie.Ayensudo.Tumentu.Nvuma.Aiyinase.Menezezor.Nuba</v>
      </c>
      <c r="CB59" s="4" t="str">
        <v>Antado.Kissie.Ayensudo.Tumentu.Nvuma.Aiyinase.Menezezor.Nuba</v>
      </c>
      <c r="CC59" s="4" t="str">
        <v>Antado.Kissie.Ayensudo.Tumentu.Nvuma.Aiyinase.Menezezor.Nuba</v>
      </c>
      <c r="CD59" s="4" t="str">
        <v>Antado.Kissie.Ayensudo.Tumentu.Nvuma.Aiyinase.Menezezor.Nuba</v>
      </c>
      <c r="CE59" s="4" t="str">
        <v>Antado.Kissie.Ayensudo.Tumentu.Nvuma.Aiyinase.Menezezor.Nuba</v>
      </c>
      <c r="CF59" s="4" t="str">
        <v>Antado.Kissie.Ayensudo.Tumentu.Nvuma.Aiyinase.Menezezor.Nuba</v>
      </c>
      <c r="CG59" s="4" t="str">
        <v>Antado.Kissie.Ayensudo.Tumentu.Nvuma.Aiyinase.Menezezor.Nuba</v>
      </c>
      <c r="CH59" s="4" t="str">
        <v>Antado.Kissie.Ayensudo.Tumentu.Nvuma.Aiyinase.Menezezor.Nuba</v>
      </c>
      <c r="CJ59" s="4" t="str">
        <v>Antado.Kissie.Ayensudo.Tumentu.Nvuma.Aiyinase.Menezezor.Nuba</v>
      </c>
      <c r="CK59" s="4" t="str">
        <v>Antado.Kissie.Ayensudo.Tumentu.Nvuma.Aiyinase.Menezezor.Nuba</v>
      </c>
      <c r="CL59" s="4" t="str">
        <v>Antado.Kissie.Ayensudo.Tumentu.Nvuma.Aiyinase.Menezezor.Nuba</v>
      </c>
      <c r="CM59" s="4" t="str">
        <v>Antado.Kissie.Ayensudo.Tumentu.Nvuma.Aiyinase.Menezezor.Nuba</v>
      </c>
      <c r="CN59" s="4" t="str">
        <v>Antado.Kissie.Ayensudo.Tumentu.Nvuma.Aiyinase.Menezezor.Nuba</v>
      </c>
      <c r="CO59" s="4" t="str">
        <v>Antado.Kissie.Ayensudo.Tumentu.Nvuma.Aiyinase.Menezezor.Nuba</v>
      </c>
      <c r="CP59" s="4" t="str">
        <v>Antado.Kissie.Ayensudo.Tumentu.Nvuma.Aiyinase.Menezezor.Nuba</v>
      </c>
      <c r="CQ59" s="4" t="str">
        <v>Antado.Kissie.Ayensudo.Tumentu.Nvuma.Aiyinase.Menezezor.Nuba</v>
      </c>
      <c r="CR59" s="4" t="str">
        <v>Antado.Kissie.Ayensudo.Tumentu.Nvuma.Aiyinase.Menezezor.Nuba</v>
      </c>
      <c r="CS59" s="4" t="str">
        <v>Antado.Kissie.Ayensudo.Tumentu.Nvuma.Aiyinase.Menezezor.Nuba</v>
      </c>
      <c r="CT59" s="4" t="str">
        <v>Antado.Kissie.Ayensudo.Tumentu.Nvuma.Aiyinase.Menezezor.Nuba</v>
      </c>
      <c r="CU59" s="4" t="str">
        <v>Antado.Kissie.Ayensudo.Tumentu.Nvuma.Aiyinase.Menezezor.Nuba</v>
      </c>
      <c r="CV59" s="4" t="str">
        <v>Antado.Kissie.Ayensudo.Tumentu.Nvuma.Aiyinase.Menezezor.Nuba</v>
      </c>
      <c r="CW59" s="4" t="str">
        <v>Antado.Kissie.Ayensudo.Tumentu.Nvuma.Aiyinase.Menezezor.Nuba</v>
      </c>
      <c r="CX59" s="4" t="str">
        <v>Antado.Kissie.Ayensudo.Tumentu.Nvuma.Aiyinase.Menezezor.Nuba</v>
      </c>
      <c r="CY59" s="4" t="str">
        <v>Antado.Kissie.Ayensudo.Tumentu.Nvuma.Aiyinase.Menezezor.Nuba</v>
      </c>
      <c r="CZ59" s="4" t="str">
        <v>Antado.Kissie.Ayensudo.Tumentu.Nvuma.Aiyinase.Menezezor.Nuba</v>
      </c>
      <c r="DA59" s="4" t="str">
        <v>Antado.Kissie.Ayensudo.Tumentu.Nvuma.Aiyinase.Menezezor.Nuba</v>
      </c>
      <c r="DB59" s="4" t="str">
        <v>Antado.Kissie.Ayensudo.Tumentu.Nvuma.Aiyinase.Menezezor.Nuba</v>
      </c>
      <c r="DC59" s="4" t="str">
        <v>Antado.Kissie.Ayensudo.Tumentu.Nvuma.Aiyinase.Menezezor.Nuba</v>
      </c>
      <c r="DD59" s="4" t="str">
        <v>Antado.Kissie.Ayensudo.Tumentu.Nvuma.Aiyinase.Menezezor.Nuba</v>
      </c>
      <c r="DE59" s="4" t="str">
        <v>Antado.Kissie.Ayensudo.Tumentu.Nvuma.Aiyinase.Menezezor.Nuba</v>
      </c>
      <c r="DF59" s="4" t="str">
        <v>Antado.Kissie.Ayensudo.Tumentu.Nvuma.Aiyinase.Menezezor.Nuba</v>
      </c>
      <c r="DG59" s="4" t="str">
        <v>Antado.Kissie.Ayensudo.Tumentu.Nvuma.Aiyinase.Menezezor.Nuba</v>
      </c>
      <c r="DH59" s="4" t="str">
        <v>Antado.Kissie.Ayensudo.Tumentu.Nvuma.Aiyinase.Menezezor.Nuba</v>
      </c>
      <c r="DI59" s="4" t="str">
        <v>Antado.Kissie.Ayensudo.Tumentu.Nvuma.Aiyinase.Menezezor.Nuba</v>
      </c>
      <c r="DJ59" s="4" t="str">
        <v>Antado.Kissie.Ayensudo.Tumentu.Nvuma.Aiyinase.Menezezor.Nuba</v>
      </c>
      <c r="DK59" s="4" t="str">
        <v>Antado.Kissie.Ayensudo.Tumentu.Nvuma.Aiyinase.Menezezor.Nuba</v>
      </c>
      <c r="DL59" s="4" t="str">
        <v>Antado.Kissie.Ayensudo.Tumentu.Nvuma.Aiyinase.Menezezor.Nuba</v>
      </c>
      <c r="DM59" s="4" t="str">
        <v>Antado.Kissie.Ayensudo.Tumentu.Nvuma.Aiyinase.Menezezor.Nuba</v>
      </c>
      <c r="DN59" s="4" t="str">
        <v>Antado.Kissie.Ayensudo.Tumentu.Nvuma.Aiyinase.Menezezor.Nuba</v>
      </c>
      <c r="DO59" s="4" t="str">
        <v>Antado.Kissie.Ayensudo.Tumentu.Nvuma.Aiyinase.Menezezor.Nuba</v>
      </c>
      <c r="DP59" s="4" t="str">
        <v>Antado.Kissie.Ayensudo.Tumentu.Nvuma.Aiyinase.Menezezor.Nuba</v>
      </c>
    </row>
    <row r="60" spans="1:120" x14ac:dyDescent="0.35">
      <c r="A60" s="4">
        <v>11.558059999999999</v>
      </c>
      <c r="B60" s="4">
        <v>-1.20444</v>
      </c>
      <c r="C60" s="4" t="s">
        <v>147</v>
      </c>
      <c r="D60" s="4" t="s">
        <v>130</v>
      </c>
      <c r="E60" s="4" t="s">
        <v>308</v>
      </c>
      <c r="F60" s="4">
        <v>250</v>
      </c>
      <c r="G60" s="4" t="str">
        <f t="shared" si="0"/>
        <v>Burkina Faso-Nobrere</v>
      </c>
      <c r="BA60" s="4" t="str">
        <v>API Farm, Gabiro</v>
      </c>
      <c r="BB60" s="4" t="str">
        <v>API Farm, Gabiro</v>
      </c>
      <c r="BC60" s="4" t="str">
        <v>API Farm, Gabiro</v>
      </c>
      <c r="BD60" s="4" t="str">
        <v>API Farm, Gabiro</v>
      </c>
      <c r="BE60" s="4" t="str">
        <v>API Farm, Gabiro</v>
      </c>
      <c r="BF60" s="4" t="str">
        <v>API Farm, Gabiro</v>
      </c>
      <c r="BG60" s="4" t="str">
        <v>API Farm, Gabiro</v>
      </c>
      <c r="BH60" s="4" t="str">
        <v>API Farm, Gabiro</v>
      </c>
      <c r="BI60" s="4" t="str">
        <v>API Farm, Gabiro</v>
      </c>
      <c r="BJ60" s="4" t="str">
        <v>API Farm, Gabiro</v>
      </c>
      <c r="BK60" s="4" t="str">
        <v>API Farm, Gabiro</v>
      </c>
      <c r="BL60" s="4" t="str">
        <v>API Farm, Gabiro</v>
      </c>
      <c r="BM60" s="4" t="str">
        <v>API Farm, Gabiro</v>
      </c>
      <c r="BN60" s="4" t="str">
        <v>API Farm, Gabiro</v>
      </c>
      <c r="BO60" s="4" t="str">
        <v>API Farm, Gabiro</v>
      </c>
      <c r="BP60" s="4" t="str">
        <v>API Farm, Gabiro</v>
      </c>
      <c r="BQ60" s="4" t="str">
        <v>API Farm, Gabiro</v>
      </c>
      <c r="BR60" s="4" t="str">
        <v>API Farm, Gabiro</v>
      </c>
      <c r="BS60" s="4" t="str">
        <v>API Farm, Gabiro</v>
      </c>
      <c r="BT60" s="4" t="str">
        <v>API Farm, Gabiro</v>
      </c>
      <c r="BU60" s="4" t="str">
        <v>API Farm, Gabiro</v>
      </c>
      <c r="BV60" s="4" t="str">
        <v>API Farm, Gabiro</v>
      </c>
      <c r="BW60" s="4" t="str">
        <v>API Farm, Gabiro</v>
      </c>
      <c r="BX60" s="4" t="str">
        <v>API Farm, Gabiro</v>
      </c>
      <c r="BY60" s="4" t="str">
        <v>API Farm, Gabiro</v>
      </c>
      <c r="BZ60" s="4" t="str">
        <v>API Farm, Gabiro</v>
      </c>
      <c r="CA60" s="4" t="str">
        <v>API Farm, Gabiro</v>
      </c>
      <c r="CB60" s="4" t="str">
        <v>API Farm, Gabiro</v>
      </c>
      <c r="CC60" s="4" t="str">
        <v>API Farm, Gabiro</v>
      </c>
      <c r="CD60" s="4" t="str">
        <v>API Farm, Gabiro</v>
      </c>
      <c r="CE60" s="4" t="str">
        <v>API Farm, Gabiro</v>
      </c>
      <c r="CF60" s="4" t="str">
        <v>API Farm, Gabiro</v>
      </c>
      <c r="CG60" s="4" t="str">
        <v>API Farm, Gabiro</v>
      </c>
      <c r="CH60" s="4" t="str">
        <v>API Farm, Gabiro</v>
      </c>
      <c r="CJ60" s="4" t="str">
        <v>API Farm, Gabiro</v>
      </c>
      <c r="CK60" s="4" t="str">
        <v>API Farm, Gabiro</v>
      </c>
      <c r="CL60" s="4" t="str">
        <v>API Farm, Gabiro</v>
      </c>
      <c r="CM60" s="4" t="str">
        <v>API Farm, Gabiro</v>
      </c>
      <c r="CN60" s="4" t="str">
        <v>API Farm, Gabiro</v>
      </c>
      <c r="CO60" s="4" t="str">
        <v>API Farm, Gabiro</v>
      </c>
      <c r="CP60" s="4" t="str">
        <v>API Farm, Gabiro</v>
      </c>
      <c r="CQ60" s="4" t="str">
        <v>API Farm, Gabiro</v>
      </c>
      <c r="CR60" s="4" t="str">
        <v>API Farm, Gabiro</v>
      </c>
      <c r="CS60" s="4" t="str">
        <v>API Farm, Gabiro</v>
      </c>
      <c r="CT60" s="4" t="str">
        <v>API Farm, Gabiro</v>
      </c>
      <c r="CU60" s="4" t="str">
        <v>API Farm, Gabiro</v>
      </c>
      <c r="CV60" s="4" t="str">
        <v>API Farm, Gabiro</v>
      </c>
      <c r="CW60" s="4" t="str">
        <v>API Farm, Gabiro</v>
      </c>
      <c r="CX60" s="4" t="str">
        <v>API Farm, Gabiro</v>
      </c>
      <c r="CY60" s="4" t="str">
        <v>API Farm, Gabiro</v>
      </c>
      <c r="CZ60" s="4" t="str">
        <v>API Farm, Gabiro</v>
      </c>
      <c r="DA60" s="4" t="str">
        <v>API Farm, Gabiro</v>
      </c>
      <c r="DB60" s="4" t="str">
        <v>API Farm, Gabiro</v>
      </c>
      <c r="DC60" s="4" t="str">
        <v>API Farm, Gabiro</v>
      </c>
      <c r="DD60" s="4" t="str">
        <v>API Farm, Gabiro</v>
      </c>
      <c r="DE60" s="4" t="str">
        <v>API Farm, Gabiro</v>
      </c>
      <c r="DF60" s="4" t="str">
        <v>API Farm, Gabiro</v>
      </c>
      <c r="DG60" s="4" t="str">
        <v>API Farm, Gabiro</v>
      </c>
      <c r="DH60" s="4" t="str">
        <v>API Farm, Gabiro</v>
      </c>
      <c r="DI60" s="4" t="str">
        <v>API Farm, Gabiro</v>
      </c>
      <c r="DJ60" s="4" t="str">
        <v>API Farm, Gabiro</v>
      </c>
      <c r="DK60" s="4" t="str">
        <v>API Farm, Gabiro</v>
      </c>
      <c r="DL60" s="4" t="str">
        <v>API Farm, Gabiro</v>
      </c>
      <c r="DM60" s="4" t="str">
        <v>API Farm, Gabiro</v>
      </c>
      <c r="DN60" s="4" t="str">
        <v>API Farm, Gabiro</v>
      </c>
      <c r="DO60" s="4" t="str">
        <v>API Farm, Gabiro</v>
      </c>
      <c r="DP60" s="4" t="str">
        <v>API Farm, Gabiro</v>
      </c>
    </row>
    <row r="61" spans="1:120" x14ac:dyDescent="0.35">
      <c r="A61" s="4">
        <v>12.466670000000001</v>
      </c>
      <c r="B61" s="4">
        <v>-1.55</v>
      </c>
      <c r="C61" s="4" t="s">
        <v>147</v>
      </c>
      <c r="D61" s="4" t="s">
        <v>138</v>
      </c>
      <c r="E61" s="4" t="s">
        <v>309</v>
      </c>
      <c r="F61" s="4">
        <v>917</v>
      </c>
      <c r="G61" s="4" t="str">
        <f t="shared" si="0"/>
        <v>Burkina Faso-Ouagadougou</v>
      </c>
      <c r="BA61" s="4" t="str">
        <v>Apomu</v>
      </c>
      <c r="BB61" s="4" t="str">
        <v>Apomu</v>
      </c>
      <c r="BC61" s="4" t="str">
        <v>Apomu</v>
      </c>
      <c r="BD61" s="4" t="str">
        <v>Apomu</v>
      </c>
      <c r="BE61" s="4" t="str">
        <v>Apomu</v>
      </c>
      <c r="BF61" s="4" t="str">
        <v>Apomu</v>
      </c>
      <c r="BG61" s="4" t="str">
        <v>Apomu</v>
      </c>
      <c r="BH61" s="4" t="str">
        <v>Apomu</v>
      </c>
      <c r="BI61" s="4" t="str">
        <v>Apomu</v>
      </c>
      <c r="BJ61" s="4" t="str">
        <v>Apomu</v>
      </c>
      <c r="BK61" s="4" t="str">
        <v>Apomu</v>
      </c>
      <c r="BL61" s="4" t="str">
        <v>Apomu</v>
      </c>
      <c r="BM61" s="4" t="str">
        <v>Apomu</v>
      </c>
      <c r="BN61" s="4" t="str">
        <v>Apomu</v>
      </c>
      <c r="BO61" s="4" t="str">
        <v>Apomu</v>
      </c>
      <c r="BP61" s="4" t="str">
        <v>Apomu</v>
      </c>
      <c r="BQ61" s="4" t="str">
        <v>Apomu</v>
      </c>
      <c r="BR61" s="4" t="str">
        <v>Apomu</v>
      </c>
      <c r="BS61" s="4" t="str">
        <v>Apomu</v>
      </c>
      <c r="BT61" s="4" t="str">
        <v>Apomu</v>
      </c>
      <c r="BU61" s="4" t="str">
        <v>Apomu</v>
      </c>
      <c r="BV61" s="4" t="str">
        <v>Apomu</v>
      </c>
      <c r="BW61" s="4" t="str">
        <v>Apomu</v>
      </c>
      <c r="BX61" s="4" t="str">
        <v>Apomu</v>
      </c>
      <c r="BY61" s="4" t="str">
        <v>Apomu</v>
      </c>
      <c r="BZ61" s="4" t="str">
        <v>Apomu</v>
      </c>
      <c r="CA61" s="4" t="str">
        <v>Apomu</v>
      </c>
      <c r="CB61" s="4" t="str">
        <v>Apomu</v>
      </c>
      <c r="CC61" s="4" t="str">
        <v>Apomu</v>
      </c>
      <c r="CD61" s="4" t="str">
        <v>Apomu</v>
      </c>
      <c r="CE61" s="4" t="str">
        <v>Apomu</v>
      </c>
      <c r="CF61" s="4" t="str">
        <v>Apomu</v>
      </c>
      <c r="CG61" s="4" t="str">
        <v>Apomu</v>
      </c>
      <c r="CH61" s="4" t="str">
        <v>Apomu</v>
      </c>
      <c r="CJ61" s="4" t="str">
        <v>Apomu</v>
      </c>
      <c r="CK61" s="4" t="str">
        <v>Apomu</v>
      </c>
      <c r="CL61" s="4" t="str">
        <v>Apomu</v>
      </c>
      <c r="CM61" s="4" t="str">
        <v>Apomu</v>
      </c>
      <c r="CN61" s="4" t="str">
        <v>Apomu</v>
      </c>
      <c r="CO61" s="4" t="str">
        <v>Apomu</v>
      </c>
      <c r="CP61" s="4" t="str">
        <v>Apomu</v>
      </c>
      <c r="CQ61" s="4" t="str">
        <v>Apomu</v>
      </c>
      <c r="CR61" s="4" t="str">
        <v>Apomu</v>
      </c>
      <c r="CS61" s="4" t="str">
        <v>Apomu</v>
      </c>
      <c r="CT61" s="4" t="str">
        <v>Apomu</v>
      </c>
      <c r="CU61" s="4" t="str">
        <v>Apomu</v>
      </c>
      <c r="CV61" s="4" t="str">
        <v>Apomu</v>
      </c>
      <c r="CW61" s="4" t="str">
        <v>Apomu</v>
      </c>
      <c r="CX61" s="4" t="str">
        <v>Apomu</v>
      </c>
      <c r="CY61" s="4" t="str">
        <v>Apomu</v>
      </c>
      <c r="CZ61" s="4" t="str">
        <v>Apomu</v>
      </c>
      <c r="DA61" s="4" t="str">
        <v>Apomu</v>
      </c>
      <c r="DB61" s="4" t="str">
        <v>Apomu</v>
      </c>
      <c r="DC61" s="4" t="str">
        <v>Apomu</v>
      </c>
      <c r="DD61" s="4" t="str">
        <v>Apomu</v>
      </c>
      <c r="DE61" s="4" t="str">
        <v>Apomu</v>
      </c>
      <c r="DF61" s="4" t="str">
        <v>Apomu</v>
      </c>
      <c r="DG61" s="4" t="str">
        <v>Apomu</v>
      </c>
      <c r="DH61" s="4" t="str">
        <v>Apomu</v>
      </c>
      <c r="DI61" s="4" t="str">
        <v>Apomu</v>
      </c>
      <c r="DJ61" s="4" t="str">
        <v>Apomu</v>
      </c>
      <c r="DK61" s="4" t="str">
        <v>Apomu</v>
      </c>
      <c r="DL61" s="4" t="str">
        <v>Apomu</v>
      </c>
      <c r="DM61" s="4" t="str">
        <v>Apomu</v>
      </c>
      <c r="DN61" s="4" t="str">
        <v>Apomu</v>
      </c>
      <c r="DO61" s="4" t="str">
        <v>Apomu</v>
      </c>
      <c r="DP61" s="4" t="str">
        <v>Apomu</v>
      </c>
    </row>
    <row r="62" spans="1:120" x14ac:dyDescent="0.35">
      <c r="A62" s="4">
        <v>12.37</v>
      </c>
      <c r="B62" s="4">
        <v>-3.13</v>
      </c>
      <c r="C62" s="4" t="s">
        <v>147</v>
      </c>
      <c r="D62" s="4" t="s">
        <v>130</v>
      </c>
      <c r="E62" s="4" t="s">
        <v>310</v>
      </c>
      <c r="F62" s="4">
        <v>550</v>
      </c>
      <c r="G62" s="4" t="str">
        <f t="shared" si="0"/>
        <v>Burkina Faso-Oula</v>
      </c>
      <c r="BA62" s="4" t="str">
        <v>Arapia, Soroti</v>
      </c>
      <c r="BB62" s="4" t="str">
        <v>Arapia, Soroti</v>
      </c>
      <c r="BC62" s="4" t="str">
        <v>Arapia, Soroti</v>
      </c>
      <c r="BD62" s="4" t="str">
        <v>Arapia, Soroti</v>
      </c>
      <c r="BE62" s="4" t="str">
        <v>Arapia, Soroti</v>
      </c>
      <c r="BF62" s="4" t="str">
        <v>Arapia, Soroti</v>
      </c>
      <c r="BG62" s="4" t="str">
        <v>Arapia, Soroti</v>
      </c>
      <c r="BH62" s="4" t="str">
        <v>Arapia, Soroti</v>
      </c>
      <c r="BI62" s="4" t="str">
        <v>Arapia, Soroti</v>
      </c>
      <c r="BJ62" s="4" t="str">
        <v>Arapia, Soroti</v>
      </c>
      <c r="BK62" s="4" t="str">
        <v>Arapia, Soroti</v>
      </c>
      <c r="BL62" s="4" t="str">
        <v>Arapia, Soroti</v>
      </c>
      <c r="BM62" s="4" t="str">
        <v>Arapia, Soroti</v>
      </c>
      <c r="BN62" s="4" t="str">
        <v>Arapia, Soroti</v>
      </c>
      <c r="BO62" s="4" t="str">
        <v>Arapia, Soroti</v>
      </c>
      <c r="BP62" s="4" t="str">
        <v>Arapia, Soroti</v>
      </c>
      <c r="BQ62" s="4" t="str">
        <v>Arapia, Soroti</v>
      </c>
      <c r="BR62" s="4" t="str">
        <v>Arapia, Soroti</v>
      </c>
      <c r="BS62" s="4" t="str">
        <v>Arapia, Soroti</v>
      </c>
      <c r="BT62" s="4" t="str">
        <v>Arapia, Soroti</v>
      </c>
      <c r="BU62" s="4" t="str">
        <v>Arapia, Soroti</v>
      </c>
      <c r="BV62" s="4" t="str">
        <v>Arapia, Soroti</v>
      </c>
      <c r="BW62" s="4" t="str">
        <v>Arapia, Soroti</v>
      </c>
      <c r="BX62" s="4" t="str">
        <v>Arapia, Soroti</v>
      </c>
      <c r="BY62" s="4" t="str">
        <v>Arapia, Soroti</v>
      </c>
      <c r="BZ62" s="4" t="str">
        <v>Arapia, Soroti</v>
      </c>
      <c r="CA62" s="4" t="str">
        <v>Arapia, Soroti</v>
      </c>
      <c r="CB62" s="4" t="str">
        <v>Arapia, Soroti</v>
      </c>
      <c r="CC62" s="4" t="str">
        <v>Arapia, Soroti</v>
      </c>
      <c r="CD62" s="4" t="str">
        <v>Arapia, Soroti</v>
      </c>
      <c r="CE62" s="4" t="str">
        <v>Arapia, Soroti</v>
      </c>
      <c r="CF62" s="4" t="str">
        <v>Arapia, Soroti</v>
      </c>
      <c r="CG62" s="4" t="str">
        <v>Arapia, Soroti</v>
      </c>
      <c r="CH62" s="4" t="str">
        <v>Arapia, Soroti</v>
      </c>
      <c r="CJ62" s="4" t="str">
        <v>Arapia, Soroti</v>
      </c>
      <c r="CK62" s="4" t="str">
        <v>Arapia, Soroti</v>
      </c>
      <c r="CL62" s="4" t="str">
        <v>Arapia, Soroti</v>
      </c>
      <c r="CM62" s="4" t="str">
        <v>Arapia, Soroti</v>
      </c>
      <c r="CN62" s="4" t="str">
        <v>Arapia, Soroti</v>
      </c>
      <c r="CO62" s="4" t="str">
        <v>Arapia, Soroti</v>
      </c>
      <c r="CP62" s="4" t="str">
        <v>Arapia, Soroti</v>
      </c>
      <c r="CQ62" s="4" t="str">
        <v>Arapia, Soroti</v>
      </c>
      <c r="CR62" s="4" t="str">
        <v>Arapia, Soroti</v>
      </c>
      <c r="CS62" s="4" t="str">
        <v>Arapia, Soroti</v>
      </c>
      <c r="CT62" s="4" t="str">
        <v>Arapia, Soroti</v>
      </c>
      <c r="CU62" s="4" t="str">
        <v>Arapia, Soroti</v>
      </c>
      <c r="CV62" s="4" t="str">
        <v>Arapia, Soroti</v>
      </c>
      <c r="CW62" s="4" t="str">
        <v>Arapia, Soroti</v>
      </c>
      <c r="CX62" s="4" t="str">
        <v>Arapia, Soroti</v>
      </c>
      <c r="CY62" s="4" t="str">
        <v>Arapia, Soroti</v>
      </c>
      <c r="CZ62" s="4" t="str">
        <v>Arapia, Soroti</v>
      </c>
      <c r="DA62" s="4" t="str">
        <v>Arapia, Soroti</v>
      </c>
      <c r="DB62" s="4" t="str">
        <v>Arapia, Soroti</v>
      </c>
      <c r="DC62" s="4" t="str">
        <v>Arapia, Soroti</v>
      </c>
      <c r="DD62" s="4" t="str">
        <v>Arapia, Soroti</v>
      </c>
      <c r="DE62" s="4" t="str">
        <v>Arapia, Soroti</v>
      </c>
      <c r="DF62" s="4" t="str">
        <v>Arapia, Soroti</v>
      </c>
      <c r="DG62" s="4" t="str">
        <v>Arapia, Soroti</v>
      </c>
      <c r="DH62" s="4" t="str">
        <v>Arapia, Soroti</v>
      </c>
      <c r="DI62" s="4" t="str">
        <v>Arapia, Soroti</v>
      </c>
      <c r="DJ62" s="4" t="str">
        <v>Arapia, Soroti</v>
      </c>
      <c r="DK62" s="4" t="str">
        <v>Arapia, Soroti</v>
      </c>
      <c r="DL62" s="4" t="str">
        <v>Arapia, Soroti</v>
      </c>
      <c r="DM62" s="4" t="str">
        <v>Arapia, Soroti</v>
      </c>
      <c r="DN62" s="4" t="str">
        <v>Arapia, Soroti</v>
      </c>
      <c r="DO62" s="4" t="str">
        <v>Arapia, Soroti</v>
      </c>
      <c r="DP62" s="4" t="str">
        <v>Arapia, Soroti</v>
      </c>
    </row>
    <row r="63" spans="1:120" x14ac:dyDescent="0.35">
      <c r="A63" s="4">
        <v>10.08333</v>
      </c>
      <c r="B63" s="4">
        <v>-3.25</v>
      </c>
      <c r="C63" s="4" t="s">
        <v>147</v>
      </c>
      <c r="D63" s="4" t="s">
        <v>130</v>
      </c>
      <c r="E63" s="4" t="s">
        <v>311</v>
      </c>
      <c r="F63" s="4">
        <v>875</v>
      </c>
      <c r="G63" s="4" t="str">
        <f t="shared" si="0"/>
        <v>Burkina Faso-Poni</v>
      </c>
      <c r="BA63" s="4" t="str">
        <v>Arba Minch</v>
      </c>
      <c r="BB63" s="4" t="str">
        <v>Arba Minch</v>
      </c>
      <c r="BC63" s="4" t="str">
        <v>Arba Minch</v>
      </c>
      <c r="BD63" s="4" t="str">
        <v>Arba Minch</v>
      </c>
      <c r="BE63" s="4" t="str">
        <v>Arba Minch</v>
      </c>
      <c r="BF63" s="4" t="str">
        <v>Arba Minch</v>
      </c>
      <c r="BG63" s="4" t="str">
        <v>Arba Minch</v>
      </c>
      <c r="BH63" s="4" t="str">
        <v>Arba Minch</v>
      </c>
      <c r="BI63" s="4" t="str">
        <v>Arba Minch</v>
      </c>
      <c r="BJ63" s="4" t="str">
        <v>Arba Minch</v>
      </c>
      <c r="BK63" s="4" t="str">
        <v>Arba Minch</v>
      </c>
      <c r="BL63" s="4" t="str">
        <v>Arba Minch</v>
      </c>
      <c r="BM63" s="4" t="str">
        <v>Arba Minch</v>
      </c>
      <c r="BN63" s="4" t="str">
        <v>Arba Minch</v>
      </c>
      <c r="BO63" s="4" t="str">
        <v>Arba Minch</v>
      </c>
      <c r="BP63" s="4" t="str">
        <v>Arba Minch</v>
      </c>
      <c r="BQ63" s="4" t="str">
        <v>Arba Minch</v>
      </c>
      <c r="BR63" s="4" t="str">
        <v>Arba Minch</v>
      </c>
      <c r="BS63" s="4" t="str">
        <v>Arba Minch</v>
      </c>
      <c r="BT63" s="4" t="str">
        <v>Arba Minch</v>
      </c>
      <c r="BU63" s="4" t="str">
        <v>Arba Minch</v>
      </c>
      <c r="BV63" s="4" t="str">
        <v>Arba Minch</v>
      </c>
      <c r="BW63" s="4" t="str">
        <v>Arba Minch</v>
      </c>
      <c r="BX63" s="4" t="str">
        <v>Arba Minch</v>
      </c>
      <c r="BY63" s="4" t="str">
        <v>Arba Minch</v>
      </c>
      <c r="BZ63" s="4" t="str">
        <v>Arba Minch</v>
      </c>
      <c r="CA63" s="4" t="str">
        <v>Arba Minch</v>
      </c>
      <c r="CB63" s="4" t="str">
        <v>Arba Minch</v>
      </c>
      <c r="CC63" s="4" t="str">
        <v>Arba Minch</v>
      </c>
      <c r="CD63" s="4" t="str">
        <v>Arba Minch</v>
      </c>
      <c r="CE63" s="4" t="str">
        <v>Arba Minch</v>
      </c>
      <c r="CF63" s="4" t="str">
        <v>Arba Minch</v>
      </c>
      <c r="CG63" s="4" t="str">
        <v>Arba Minch</v>
      </c>
      <c r="CH63" s="4" t="str">
        <v>Arba Minch</v>
      </c>
      <c r="CJ63" s="4" t="str">
        <v>Arba Minch</v>
      </c>
      <c r="CK63" s="4" t="str">
        <v>Arba Minch</v>
      </c>
      <c r="CL63" s="4" t="str">
        <v>Arba Minch</v>
      </c>
      <c r="CM63" s="4" t="str">
        <v>Arba Minch</v>
      </c>
      <c r="CN63" s="4" t="str">
        <v>Arba Minch</v>
      </c>
      <c r="CO63" s="4" t="str">
        <v>Arba Minch</v>
      </c>
      <c r="CP63" s="4" t="str">
        <v>Arba Minch</v>
      </c>
      <c r="CQ63" s="4" t="str">
        <v>Arba Minch</v>
      </c>
      <c r="CR63" s="4" t="str">
        <v>Arba Minch</v>
      </c>
      <c r="CS63" s="4" t="str">
        <v>Arba Minch</v>
      </c>
      <c r="CT63" s="4" t="str">
        <v>Arba Minch</v>
      </c>
      <c r="CU63" s="4" t="str">
        <v>Arba Minch</v>
      </c>
      <c r="CV63" s="4" t="str">
        <v>Arba Minch</v>
      </c>
      <c r="CW63" s="4" t="str">
        <v>Arba Minch</v>
      </c>
      <c r="CX63" s="4" t="str">
        <v>Arba Minch</v>
      </c>
      <c r="CY63" s="4" t="str">
        <v>Arba Minch</v>
      </c>
      <c r="CZ63" s="4" t="str">
        <v>Arba Minch</v>
      </c>
      <c r="DA63" s="4" t="str">
        <v>Arba Minch</v>
      </c>
      <c r="DB63" s="4" t="str">
        <v>Arba Minch</v>
      </c>
      <c r="DC63" s="4" t="str">
        <v>Arba Minch</v>
      </c>
      <c r="DD63" s="4" t="str">
        <v>Arba Minch</v>
      </c>
      <c r="DE63" s="4" t="str">
        <v>Arba Minch</v>
      </c>
      <c r="DF63" s="4" t="str">
        <v>Arba Minch</v>
      </c>
      <c r="DG63" s="4" t="str">
        <v>Arba Minch</v>
      </c>
      <c r="DH63" s="4" t="str">
        <v>Arba Minch</v>
      </c>
      <c r="DI63" s="4" t="str">
        <v>Arba Minch</v>
      </c>
      <c r="DJ63" s="4" t="str">
        <v>Arba Minch</v>
      </c>
      <c r="DK63" s="4" t="str">
        <v>Arba Minch</v>
      </c>
      <c r="DL63" s="4" t="str">
        <v>Arba Minch</v>
      </c>
      <c r="DM63" s="4" t="str">
        <v>Arba Minch</v>
      </c>
      <c r="DN63" s="4" t="str">
        <v>Arba Minch</v>
      </c>
      <c r="DO63" s="4" t="str">
        <v>Arba Minch</v>
      </c>
      <c r="DP63" s="4" t="str">
        <v>Arba Minch</v>
      </c>
    </row>
    <row r="64" spans="1:120" x14ac:dyDescent="0.35">
      <c r="A64" s="4">
        <v>12.98333</v>
      </c>
      <c r="B64" s="4">
        <v>-2.15</v>
      </c>
      <c r="C64" s="4" t="s">
        <v>147</v>
      </c>
      <c r="D64" s="4" t="s">
        <v>130</v>
      </c>
      <c r="E64" s="4" t="s">
        <v>312</v>
      </c>
      <c r="F64" s="4">
        <v>917</v>
      </c>
      <c r="G64" s="4" t="str">
        <f t="shared" si="0"/>
        <v>Burkina Faso-Pougyango</v>
      </c>
      <c r="BA64" s="4" t="str">
        <v>ARC Giza</v>
      </c>
      <c r="BB64" s="4" t="str">
        <v>ARC Giza</v>
      </c>
      <c r="BC64" s="4" t="str">
        <v>ARC Giza</v>
      </c>
      <c r="BD64" s="4" t="str">
        <v>ARC Giza</v>
      </c>
      <c r="BE64" s="4" t="str">
        <v>ARC Giza</v>
      </c>
      <c r="BF64" s="4" t="str">
        <v>ARC Giza</v>
      </c>
      <c r="BG64" s="4" t="str">
        <v>ARC Giza</v>
      </c>
      <c r="BH64" s="4" t="str">
        <v>ARC Giza</v>
      </c>
      <c r="BI64" s="4" t="str">
        <v>ARC Giza</v>
      </c>
      <c r="BJ64" s="4" t="str">
        <v>ARC Giza</v>
      </c>
      <c r="BK64" s="4" t="str">
        <v>ARC Giza</v>
      </c>
      <c r="BL64" s="4" t="str">
        <v>ARC Giza</v>
      </c>
      <c r="BM64" s="4" t="str">
        <v>ARC Giza</v>
      </c>
      <c r="BN64" s="4" t="str">
        <v>ARC Giza</v>
      </c>
      <c r="BO64" s="4" t="str">
        <v>ARC Giza</v>
      </c>
      <c r="BP64" s="4" t="str">
        <v>ARC Giza</v>
      </c>
      <c r="BQ64" s="4" t="str">
        <v>ARC Giza</v>
      </c>
      <c r="BR64" s="4" t="str">
        <v>ARC Giza</v>
      </c>
      <c r="BS64" s="4" t="str">
        <v>ARC Giza</v>
      </c>
      <c r="BT64" s="4" t="str">
        <v>ARC Giza</v>
      </c>
      <c r="BU64" s="4" t="str">
        <v>ARC Giza</v>
      </c>
      <c r="BV64" s="4" t="str">
        <v>ARC Giza</v>
      </c>
      <c r="BW64" s="4" t="str">
        <v>ARC Giza</v>
      </c>
      <c r="BX64" s="4" t="str">
        <v>ARC Giza</v>
      </c>
      <c r="BY64" s="4" t="str">
        <v>ARC Giza</v>
      </c>
      <c r="BZ64" s="4" t="str">
        <v>ARC Giza</v>
      </c>
      <c r="CA64" s="4" t="str">
        <v>ARC Giza</v>
      </c>
      <c r="CB64" s="4" t="str">
        <v>ARC Giza</v>
      </c>
      <c r="CC64" s="4" t="str">
        <v>ARC Giza</v>
      </c>
      <c r="CD64" s="4" t="str">
        <v>ARC Giza</v>
      </c>
      <c r="CE64" s="4" t="str">
        <v>ARC Giza</v>
      </c>
      <c r="CF64" s="4" t="str">
        <v>ARC Giza</v>
      </c>
      <c r="CG64" s="4" t="str">
        <v>ARC Giza</v>
      </c>
      <c r="CH64" s="4" t="str">
        <v>ARC Giza</v>
      </c>
      <c r="CJ64" s="4" t="str">
        <v>ARC Giza</v>
      </c>
      <c r="CK64" s="4" t="str">
        <v>ARC Giza</v>
      </c>
      <c r="CL64" s="4" t="str">
        <v>ARC Giza</v>
      </c>
      <c r="CM64" s="4" t="str">
        <v>ARC Giza</v>
      </c>
      <c r="CN64" s="4" t="str">
        <v>ARC Giza</v>
      </c>
      <c r="CO64" s="4" t="str">
        <v>ARC Giza</v>
      </c>
      <c r="CP64" s="4" t="str">
        <v>ARC Giza</v>
      </c>
      <c r="CQ64" s="4" t="str">
        <v>ARC Giza</v>
      </c>
      <c r="CR64" s="4" t="str">
        <v>ARC Giza</v>
      </c>
      <c r="CS64" s="4" t="str">
        <v>ARC Giza</v>
      </c>
      <c r="CT64" s="4" t="str">
        <v>ARC Giza</v>
      </c>
      <c r="CU64" s="4" t="str">
        <v>ARC Giza</v>
      </c>
      <c r="CV64" s="4" t="str">
        <v>ARC Giza</v>
      </c>
      <c r="CW64" s="4" t="str">
        <v>ARC Giza</v>
      </c>
      <c r="CX64" s="4" t="str">
        <v>ARC Giza</v>
      </c>
      <c r="CY64" s="4" t="str">
        <v>ARC Giza</v>
      </c>
      <c r="CZ64" s="4" t="str">
        <v>ARC Giza</v>
      </c>
      <c r="DA64" s="4" t="str">
        <v>ARC Giza</v>
      </c>
      <c r="DB64" s="4" t="str">
        <v>ARC Giza</v>
      </c>
      <c r="DC64" s="4" t="str">
        <v>ARC Giza</v>
      </c>
      <c r="DD64" s="4" t="str">
        <v>ARC Giza</v>
      </c>
      <c r="DE64" s="4" t="str">
        <v>ARC Giza</v>
      </c>
      <c r="DF64" s="4" t="str">
        <v>ARC Giza</v>
      </c>
      <c r="DG64" s="4" t="str">
        <v>ARC Giza</v>
      </c>
      <c r="DH64" s="4" t="str">
        <v>ARC Giza</v>
      </c>
      <c r="DI64" s="4" t="str">
        <v>ARC Giza</v>
      </c>
      <c r="DJ64" s="4" t="str">
        <v>ARC Giza</v>
      </c>
      <c r="DK64" s="4" t="str">
        <v>ARC Giza</v>
      </c>
      <c r="DL64" s="4" t="str">
        <v>ARC Giza</v>
      </c>
      <c r="DM64" s="4" t="str">
        <v>ARC Giza</v>
      </c>
      <c r="DN64" s="4" t="str">
        <v>ARC Giza</v>
      </c>
      <c r="DO64" s="4" t="str">
        <v>ARC Giza</v>
      </c>
      <c r="DP64" s="4" t="str">
        <v>ARC Giza</v>
      </c>
    </row>
    <row r="65" spans="1:120" x14ac:dyDescent="0.35">
      <c r="A65" s="4">
        <v>12.05</v>
      </c>
      <c r="B65" s="4">
        <v>-1.7166699999999999</v>
      </c>
      <c r="C65" s="4" t="s">
        <v>147</v>
      </c>
      <c r="D65" s="4" t="s">
        <v>130</v>
      </c>
      <c r="E65" s="4" t="s">
        <v>313</v>
      </c>
      <c r="F65" s="4">
        <v>917</v>
      </c>
      <c r="G65" s="4" t="str">
        <f t="shared" si="0"/>
        <v>Burkina Faso-Sapone</v>
      </c>
      <c r="BA65" s="4" t="str">
        <v>ARC Irene</v>
      </c>
      <c r="BB65" s="4" t="str">
        <v>ARC Irene</v>
      </c>
      <c r="BC65" s="4" t="str">
        <v>ARC Irene</v>
      </c>
      <c r="BD65" s="4" t="str">
        <v>ARC Irene</v>
      </c>
      <c r="BE65" s="4" t="str">
        <v>ARC Irene</v>
      </c>
      <c r="BF65" s="4" t="str">
        <v>ARC Irene</v>
      </c>
      <c r="BG65" s="4" t="str">
        <v>ARC Irene</v>
      </c>
      <c r="BH65" s="4" t="str">
        <v>ARC Irene</v>
      </c>
      <c r="BI65" s="4" t="str">
        <v>ARC Irene</v>
      </c>
      <c r="BJ65" s="4" t="str">
        <v>ARC Irene</v>
      </c>
      <c r="BK65" s="4" t="str">
        <v>ARC Irene</v>
      </c>
      <c r="BL65" s="4" t="str">
        <v>ARC Irene</v>
      </c>
      <c r="BM65" s="4" t="str">
        <v>ARC Irene</v>
      </c>
      <c r="BN65" s="4" t="str">
        <v>ARC Irene</v>
      </c>
      <c r="BO65" s="4" t="str">
        <v>ARC Irene</v>
      </c>
      <c r="BP65" s="4" t="str">
        <v>ARC Irene</v>
      </c>
      <c r="BQ65" s="4" t="str">
        <v>ARC Irene</v>
      </c>
      <c r="BR65" s="4" t="str">
        <v>ARC Irene</v>
      </c>
      <c r="BS65" s="4" t="str">
        <v>ARC Irene</v>
      </c>
      <c r="BT65" s="4" t="str">
        <v>ARC Irene</v>
      </c>
      <c r="BU65" s="4" t="str">
        <v>ARC Irene</v>
      </c>
      <c r="BV65" s="4" t="str">
        <v>ARC Irene</v>
      </c>
      <c r="BW65" s="4" t="str">
        <v>ARC Irene</v>
      </c>
      <c r="BX65" s="4" t="str">
        <v>ARC Irene</v>
      </c>
      <c r="BY65" s="4" t="str">
        <v>ARC Irene</v>
      </c>
      <c r="BZ65" s="4" t="str">
        <v>ARC Irene</v>
      </c>
      <c r="CA65" s="4" t="str">
        <v>ARC Irene</v>
      </c>
      <c r="CB65" s="4" t="str">
        <v>ARC Irene</v>
      </c>
      <c r="CC65" s="4" t="str">
        <v>ARC Irene</v>
      </c>
      <c r="CD65" s="4" t="str">
        <v>ARC Irene</v>
      </c>
      <c r="CE65" s="4" t="str">
        <v>ARC Irene</v>
      </c>
      <c r="CF65" s="4" t="str">
        <v>ARC Irene</v>
      </c>
      <c r="CG65" s="4" t="str">
        <v>ARC Irene</v>
      </c>
      <c r="CH65" s="4" t="str">
        <v>ARC Irene</v>
      </c>
      <c r="CJ65" s="4" t="str">
        <v>ARC Irene</v>
      </c>
      <c r="CK65" s="4" t="str">
        <v>ARC Irene</v>
      </c>
      <c r="CL65" s="4" t="str">
        <v>ARC Irene</v>
      </c>
      <c r="CM65" s="4" t="str">
        <v>ARC Irene</v>
      </c>
      <c r="CN65" s="4" t="str">
        <v>ARC Irene</v>
      </c>
      <c r="CO65" s="4" t="str">
        <v>ARC Irene</v>
      </c>
      <c r="CP65" s="4" t="str">
        <v>ARC Irene</v>
      </c>
      <c r="CQ65" s="4" t="str">
        <v>ARC Irene</v>
      </c>
      <c r="CR65" s="4" t="str">
        <v>ARC Irene</v>
      </c>
      <c r="CS65" s="4" t="str">
        <v>ARC Irene</v>
      </c>
      <c r="CT65" s="4" t="str">
        <v>ARC Irene</v>
      </c>
      <c r="CU65" s="4" t="str">
        <v>ARC Irene</v>
      </c>
      <c r="CV65" s="4" t="str">
        <v>ARC Irene</v>
      </c>
      <c r="CW65" s="4" t="str">
        <v>ARC Irene</v>
      </c>
      <c r="CX65" s="4" t="str">
        <v>ARC Irene</v>
      </c>
      <c r="CY65" s="4" t="str">
        <v>ARC Irene</v>
      </c>
      <c r="CZ65" s="4" t="str">
        <v>ARC Irene</v>
      </c>
      <c r="DA65" s="4" t="str">
        <v>ARC Irene</v>
      </c>
      <c r="DB65" s="4" t="str">
        <v>ARC Irene</v>
      </c>
      <c r="DC65" s="4" t="str">
        <v>ARC Irene</v>
      </c>
      <c r="DD65" s="4" t="str">
        <v>ARC Irene</v>
      </c>
      <c r="DE65" s="4" t="str">
        <v>ARC Irene</v>
      </c>
      <c r="DF65" s="4" t="str">
        <v>ARC Irene</v>
      </c>
      <c r="DG65" s="4" t="str">
        <v>ARC Irene</v>
      </c>
      <c r="DH65" s="4" t="str">
        <v>ARC Irene</v>
      </c>
      <c r="DI65" s="4" t="str">
        <v>ARC Irene</v>
      </c>
      <c r="DJ65" s="4" t="str">
        <v>ARC Irene</v>
      </c>
      <c r="DK65" s="4" t="str">
        <v>ARC Irene</v>
      </c>
      <c r="DL65" s="4" t="str">
        <v>ARC Irene</v>
      </c>
      <c r="DM65" s="4" t="str">
        <v>ARC Irene</v>
      </c>
      <c r="DN65" s="4" t="str">
        <v>ARC Irene</v>
      </c>
      <c r="DO65" s="4" t="str">
        <v>ARC Irene</v>
      </c>
      <c r="DP65" s="4" t="str">
        <v>ARC Irene</v>
      </c>
    </row>
    <row r="66" spans="1:120" x14ac:dyDescent="0.35">
      <c r="A66" s="4">
        <v>12.266999999999999</v>
      </c>
      <c r="B66" s="4">
        <v>-2.15</v>
      </c>
      <c r="C66" s="4" t="s">
        <v>147</v>
      </c>
      <c r="D66" s="4" t="s">
        <v>130</v>
      </c>
      <c r="E66" s="4" t="s">
        <v>314</v>
      </c>
      <c r="F66" s="4">
        <v>5000</v>
      </c>
      <c r="G66" s="4" t="str">
        <f t="shared" ref="G66:G129" si="1">CONCATENATE(C66,"-",E66)</f>
        <v>Burkina Faso-Saria</v>
      </c>
      <c r="BA66" s="4" t="str">
        <v>ARC Poultry Unit, Glen</v>
      </c>
      <c r="BB66" s="4" t="str">
        <v>ARC Poultry Unit, Glen</v>
      </c>
      <c r="BC66" s="4" t="str">
        <v>ARC Poultry Unit, Glen</v>
      </c>
      <c r="BD66" s="4" t="str">
        <v>ARC Poultry Unit, Glen</v>
      </c>
      <c r="BE66" s="4" t="str">
        <v>ARC Poultry Unit, Glen</v>
      </c>
      <c r="BF66" s="4" t="str">
        <v>ARC Poultry Unit, Glen</v>
      </c>
      <c r="BG66" s="4" t="str">
        <v>ARC Poultry Unit, Glen</v>
      </c>
      <c r="BH66" s="4" t="str">
        <v>ARC Poultry Unit, Glen</v>
      </c>
      <c r="BI66" s="4" t="str">
        <v>ARC Poultry Unit, Glen</v>
      </c>
      <c r="BJ66" s="4" t="str">
        <v>ARC Poultry Unit, Glen</v>
      </c>
      <c r="BK66" s="4" t="str">
        <v>ARC Poultry Unit, Glen</v>
      </c>
      <c r="BL66" s="4" t="str">
        <v>ARC Poultry Unit, Glen</v>
      </c>
      <c r="BM66" s="4" t="str">
        <v>ARC Poultry Unit, Glen</v>
      </c>
      <c r="BN66" s="4" t="str">
        <v>ARC Poultry Unit, Glen</v>
      </c>
      <c r="BO66" s="4" t="str">
        <v>ARC Poultry Unit, Glen</v>
      </c>
      <c r="BP66" s="4" t="str">
        <v>ARC Poultry Unit, Glen</v>
      </c>
      <c r="BQ66" s="4" t="str">
        <v>ARC Poultry Unit, Glen</v>
      </c>
      <c r="BR66" s="4" t="str">
        <v>ARC Poultry Unit, Glen</v>
      </c>
      <c r="BS66" s="4" t="str">
        <v>ARC Poultry Unit, Glen</v>
      </c>
      <c r="BT66" s="4" t="str">
        <v>ARC Poultry Unit, Glen</v>
      </c>
      <c r="BU66" s="4" t="str">
        <v>ARC Poultry Unit, Glen</v>
      </c>
      <c r="BV66" s="4" t="str">
        <v>ARC Poultry Unit, Glen</v>
      </c>
      <c r="BW66" s="4" t="str">
        <v>ARC Poultry Unit, Glen</v>
      </c>
      <c r="BX66" s="4" t="str">
        <v>ARC Poultry Unit, Glen</v>
      </c>
      <c r="BY66" s="4" t="str">
        <v>ARC Poultry Unit, Glen</v>
      </c>
      <c r="BZ66" s="4" t="str">
        <v>ARC Poultry Unit, Glen</v>
      </c>
      <c r="CA66" s="4" t="str">
        <v>ARC Poultry Unit, Glen</v>
      </c>
      <c r="CB66" s="4" t="str">
        <v>ARC Poultry Unit, Glen</v>
      </c>
      <c r="CC66" s="4" t="str">
        <v>ARC Poultry Unit, Glen</v>
      </c>
      <c r="CD66" s="4" t="str">
        <v>ARC Poultry Unit, Glen</v>
      </c>
      <c r="CE66" s="4" t="str">
        <v>ARC Poultry Unit, Glen</v>
      </c>
      <c r="CF66" s="4" t="str">
        <v>ARC Poultry Unit, Glen</v>
      </c>
      <c r="CG66" s="4" t="str">
        <v>ARC Poultry Unit, Glen</v>
      </c>
      <c r="CH66" s="4" t="str">
        <v>ARC Poultry Unit, Glen</v>
      </c>
      <c r="CJ66" s="4" t="str">
        <v>ARC Poultry Unit, Glen</v>
      </c>
      <c r="CK66" s="4" t="str">
        <v>ARC Poultry Unit, Glen</v>
      </c>
      <c r="CL66" s="4" t="str">
        <v>ARC Poultry Unit, Glen</v>
      </c>
      <c r="CM66" s="4" t="str">
        <v>ARC Poultry Unit, Glen</v>
      </c>
      <c r="CN66" s="4" t="str">
        <v>ARC Poultry Unit, Glen</v>
      </c>
      <c r="CO66" s="4" t="str">
        <v>ARC Poultry Unit, Glen</v>
      </c>
      <c r="CP66" s="4" t="str">
        <v>ARC Poultry Unit, Glen</v>
      </c>
      <c r="CQ66" s="4" t="str">
        <v>ARC Poultry Unit, Glen</v>
      </c>
      <c r="CR66" s="4" t="str">
        <v>ARC Poultry Unit, Glen</v>
      </c>
      <c r="CS66" s="4" t="str">
        <v>ARC Poultry Unit, Glen</v>
      </c>
      <c r="CT66" s="4" t="str">
        <v>ARC Poultry Unit, Glen</v>
      </c>
      <c r="CU66" s="4" t="str">
        <v>ARC Poultry Unit, Glen</v>
      </c>
      <c r="CV66" s="4" t="str">
        <v>ARC Poultry Unit, Glen</v>
      </c>
      <c r="CW66" s="4" t="str">
        <v>ARC Poultry Unit, Glen</v>
      </c>
      <c r="CX66" s="4" t="str">
        <v>ARC Poultry Unit, Glen</v>
      </c>
      <c r="CY66" s="4" t="str">
        <v>ARC Poultry Unit, Glen</v>
      </c>
      <c r="CZ66" s="4" t="str">
        <v>ARC Poultry Unit, Glen</v>
      </c>
      <c r="DA66" s="4" t="str">
        <v>ARC Poultry Unit, Glen</v>
      </c>
      <c r="DB66" s="4" t="str">
        <v>ARC Poultry Unit, Glen</v>
      </c>
      <c r="DC66" s="4" t="str">
        <v>ARC Poultry Unit, Glen</v>
      </c>
      <c r="DD66" s="4" t="str">
        <v>ARC Poultry Unit, Glen</v>
      </c>
      <c r="DE66" s="4" t="str">
        <v>ARC Poultry Unit, Glen</v>
      </c>
      <c r="DF66" s="4" t="str">
        <v>ARC Poultry Unit, Glen</v>
      </c>
      <c r="DG66" s="4" t="str">
        <v>ARC Poultry Unit, Glen</v>
      </c>
      <c r="DH66" s="4" t="str">
        <v>ARC Poultry Unit, Glen</v>
      </c>
      <c r="DI66" s="4" t="str">
        <v>ARC Poultry Unit, Glen</v>
      </c>
      <c r="DJ66" s="4" t="str">
        <v>ARC Poultry Unit, Glen</v>
      </c>
      <c r="DK66" s="4" t="str">
        <v>ARC Poultry Unit, Glen</v>
      </c>
      <c r="DL66" s="4" t="str">
        <v>ARC Poultry Unit, Glen</v>
      </c>
      <c r="DM66" s="4" t="str">
        <v>ARC Poultry Unit, Glen</v>
      </c>
      <c r="DN66" s="4" t="str">
        <v>ARC Poultry Unit, Glen</v>
      </c>
      <c r="DO66" s="4" t="str">
        <v>ARC Poultry Unit, Glen</v>
      </c>
      <c r="DP66" s="4" t="str">
        <v>ARC Poultry Unit, Glen</v>
      </c>
    </row>
    <row r="67" spans="1:120" x14ac:dyDescent="0.35">
      <c r="A67" s="4">
        <v>10.85</v>
      </c>
      <c r="B67" s="4">
        <v>-5.1833299999999998</v>
      </c>
      <c r="C67" s="4" t="s">
        <v>147</v>
      </c>
      <c r="D67" s="4" t="s">
        <v>130</v>
      </c>
      <c r="E67" s="4" t="s">
        <v>315</v>
      </c>
      <c r="F67" s="4">
        <v>250</v>
      </c>
      <c r="G67" s="4" t="str">
        <f t="shared" si="1"/>
        <v>Burkina Faso-Sokouraba</v>
      </c>
      <c r="BA67" s="4" t="str">
        <v>ARC Small Grain, Bethlehem</v>
      </c>
      <c r="BB67" s="4" t="str">
        <v>ARC Small Grain, Bethlehem</v>
      </c>
      <c r="BC67" s="4" t="str">
        <v>ARC Small Grain, Bethlehem</v>
      </c>
      <c r="BD67" s="4" t="str">
        <v>ARC Small Grain, Bethlehem</v>
      </c>
      <c r="BE67" s="4" t="str">
        <v>ARC Small Grain, Bethlehem</v>
      </c>
      <c r="BF67" s="4" t="str">
        <v>ARC Small Grain, Bethlehem</v>
      </c>
      <c r="BG67" s="4" t="str">
        <v>ARC Small Grain, Bethlehem</v>
      </c>
      <c r="BH67" s="4" t="str">
        <v>ARC Small Grain, Bethlehem</v>
      </c>
      <c r="BI67" s="4" t="str">
        <v>ARC Small Grain, Bethlehem</v>
      </c>
      <c r="BJ67" s="4" t="str">
        <v>ARC Small Grain, Bethlehem</v>
      </c>
      <c r="BK67" s="4" t="str">
        <v>ARC Small Grain, Bethlehem</v>
      </c>
      <c r="BL67" s="4" t="str">
        <v>ARC Small Grain, Bethlehem</v>
      </c>
      <c r="BM67" s="4" t="str">
        <v>ARC Small Grain, Bethlehem</v>
      </c>
      <c r="BN67" s="4" t="str">
        <v>ARC Small Grain, Bethlehem</v>
      </c>
      <c r="BO67" s="4" t="str">
        <v>ARC Small Grain, Bethlehem</v>
      </c>
      <c r="BP67" s="4" t="str">
        <v>ARC Small Grain, Bethlehem</v>
      </c>
      <c r="BQ67" s="4" t="str">
        <v>ARC Small Grain, Bethlehem</v>
      </c>
      <c r="BR67" s="4" t="str">
        <v>ARC Small Grain, Bethlehem</v>
      </c>
      <c r="BS67" s="4" t="str">
        <v>ARC Small Grain, Bethlehem</v>
      </c>
      <c r="BT67" s="4" t="str">
        <v>ARC Small Grain, Bethlehem</v>
      </c>
      <c r="BU67" s="4" t="str">
        <v>ARC Small Grain, Bethlehem</v>
      </c>
      <c r="BV67" s="4" t="str">
        <v>ARC Small Grain, Bethlehem</v>
      </c>
      <c r="BW67" s="4" t="str">
        <v>ARC Small Grain, Bethlehem</v>
      </c>
      <c r="BX67" s="4" t="str">
        <v>ARC Small Grain, Bethlehem</v>
      </c>
      <c r="BY67" s="4" t="str">
        <v>ARC Small Grain, Bethlehem</v>
      </c>
      <c r="BZ67" s="4" t="str">
        <v>ARC Small Grain, Bethlehem</v>
      </c>
      <c r="CA67" s="4" t="str">
        <v>ARC Small Grain, Bethlehem</v>
      </c>
      <c r="CB67" s="4" t="str">
        <v>ARC Small Grain, Bethlehem</v>
      </c>
      <c r="CC67" s="4" t="str">
        <v>ARC Small Grain, Bethlehem</v>
      </c>
      <c r="CD67" s="4" t="str">
        <v>ARC Small Grain, Bethlehem</v>
      </c>
      <c r="CE67" s="4" t="str">
        <v>ARC Small Grain, Bethlehem</v>
      </c>
      <c r="CF67" s="4" t="str">
        <v>ARC Small Grain, Bethlehem</v>
      </c>
      <c r="CG67" s="4" t="str">
        <v>ARC Small Grain, Bethlehem</v>
      </c>
      <c r="CH67" s="4" t="str">
        <v>ARC Small Grain, Bethlehem</v>
      </c>
      <c r="CJ67" s="4" t="str">
        <v>ARC Small Grain, Bethlehem</v>
      </c>
      <c r="CK67" s="4" t="str">
        <v>ARC Small Grain, Bethlehem</v>
      </c>
      <c r="CL67" s="4" t="str">
        <v>ARC Small Grain, Bethlehem</v>
      </c>
      <c r="CM67" s="4" t="str">
        <v>ARC Small Grain, Bethlehem</v>
      </c>
      <c r="CN67" s="4" t="str">
        <v>ARC Small Grain, Bethlehem</v>
      </c>
      <c r="CO67" s="4" t="str">
        <v>ARC Small Grain, Bethlehem</v>
      </c>
      <c r="CP67" s="4" t="str">
        <v>ARC Small Grain, Bethlehem</v>
      </c>
      <c r="CQ67" s="4" t="str">
        <v>ARC Small Grain, Bethlehem</v>
      </c>
      <c r="CR67" s="4" t="str">
        <v>ARC Small Grain, Bethlehem</v>
      </c>
      <c r="CS67" s="4" t="str">
        <v>ARC Small Grain, Bethlehem</v>
      </c>
      <c r="CT67" s="4" t="str">
        <v>ARC Small Grain, Bethlehem</v>
      </c>
      <c r="CU67" s="4" t="str">
        <v>ARC Small Grain, Bethlehem</v>
      </c>
      <c r="CV67" s="4" t="str">
        <v>ARC Small Grain, Bethlehem</v>
      </c>
      <c r="CW67" s="4" t="str">
        <v>ARC Small Grain, Bethlehem</v>
      </c>
      <c r="CX67" s="4" t="str">
        <v>ARC Small Grain, Bethlehem</v>
      </c>
      <c r="CY67" s="4" t="str">
        <v>ARC Small Grain, Bethlehem</v>
      </c>
      <c r="CZ67" s="4" t="str">
        <v>ARC Small Grain, Bethlehem</v>
      </c>
      <c r="DA67" s="4" t="str">
        <v>ARC Small Grain, Bethlehem</v>
      </c>
      <c r="DB67" s="4" t="str">
        <v>ARC Small Grain, Bethlehem</v>
      </c>
      <c r="DC67" s="4" t="str">
        <v>ARC Small Grain, Bethlehem</v>
      </c>
      <c r="DD67" s="4" t="str">
        <v>ARC Small Grain, Bethlehem</v>
      </c>
      <c r="DE67" s="4" t="str">
        <v>ARC Small Grain, Bethlehem</v>
      </c>
      <c r="DF67" s="4" t="str">
        <v>ARC Small Grain, Bethlehem</v>
      </c>
      <c r="DG67" s="4" t="str">
        <v>ARC Small Grain, Bethlehem</v>
      </c>
      <c r="DH67" s="4" t="str">
        <v>ARC Small Grain, Bethlehem</v>
      </c>
      <c r="DI67" s="4" t="str">
        <v>ARC Small Grain, Bethlehem</v>
      </c>
      <c r="DJ67" s="4" t="str">
        <v>ARC Small Grain, Bethlehem</v>
      </c>
      <c r="DK67" s="4" t="str">
        <v>ARC Small Grain, Bethlehem</v>
      </c>
      <c r="DL67" s="4" t="str">
        <v>ARC Small Grain, Bethlehem</v>
      </c>
      <c r="DM67" s="4" t="str">
        <v>ARC Small Grain, Bethlehem</v>
      </c>
      <c r="DN67" s="4" t="str">
        <v>ARC Small Grain, Bethlehem</v>
      </c>
      <c r="DO67" s="4" t="str">
        <v>ARC Small Grain, Bethlehem</v>
      </c>
      <c r="DP67" s="4" t="str">
        <v>ARC Small Grain, Bethlehem</v>
      </c>
    </row>
    <row r="68" spans="1:120" x14ac:dyDescent="0.35">
      <c r="A68" s="4">
        <v>11.45</v>
      </c>
      <c r="B68" s="4">
        <v>-1.85</v>
      </c>
      <c r="C68" s="4" t="s">
        <v>147</v>
      </c>
      <c r="D68" s="4" t="s">
        <v>130</v>
      </c>
      <c r="E68" s="4" t="s">
        <v>316</v>
      </c>
      <c r="F68" s="4">
        <v>917</v>
      </c>
      <c r="G68" s="4" t="str">
        <f t="shared" si="1"/>
        <v>Burkina Faso-Thiougou</v>
      </c>
      <c r="BA68" s="4" t="str">
        <v>ARC, Nietvoorbij</v>
      </c>
      <c r="BB68" s="4" t="str">
        <v>ARC, Nietvoorbij</v>
      </c>
      <c r="BC68" s="4" t="str">
        <v>ARC, Nietvoorbij</v>
      </c>
      <c r="BD68" s="4" t="str">
        <v>ARC, Nietvoorbij</v>
      </c>
      <c r="BE68" s="4" t="str">
        <v>ARC, Nietvoorbij</v>
      </c>
      <c r="BF68" s="4" t="str">
        <v>ARC, Nietvoorbij</v>
      </c>
      <c r="BG68" s="4" t="str">
        <v>ARC, Nietvoorbij</v>
      </c>
      <c r="BH68" s="4" t="str">
        <v>ARC, Nietvoorbij</v>
      </c>
      <c r="BI68" s="4" t="str">
        <v>ARC, Nietvoorbij</v>
      </c>
      <c r="BJ68" s="4" t="str">
        <v>ARC, Nietvoorbij</v>
      </c>
      <c r="BK68" s="4" t="str">
        <v>ARC, Nietvoorbij</v>
      </c>
      <c r="BL68" s="4" t="str">
        <v>ARC, Nietvoorbij</v>
      </c>
      <c r="BM68" s="4" t="str">
        <v>ARC, Nietvoorbij</v>
      </c>
      <c r="BN68" s="4" t="str">
        <v>ARC, Nietvoorbij</v>
      </c>
      <c r="BO68" s="4" t="str">
        <v>ARC, Nietvoorbij</v>
      </c>
      <c r="BP68" s="4" t="str">
        <v>ARC, Nietvoorbij</v>
      </c>
      <c r="BQ68" s="4" t="str">
        <v>ARC, Nietvoorbij</v>
      </c>
      <c r="BR68" s="4" t="str">
        <v>ARC, Nietvoorbij</v>
      </c>
      <c r="BS68" s="4" t="str">
        <v>ARC, Nietvoorbij</v>
      </c>
      <c r="BT68" s="4" t="str">
        <v>ARC, Nietvoorbij</v>
      </c>
      <c r="BU68" s="4" t="str">
        <v>ARC, Nietvoorbij</v>
      </c>
      <c r="BV68" s="4" t="str">
        <v>ARC, Nietvoorbij</v>
      </c>
      <c r="BW68" s="4" t="str">
        <v>ARC, Nietvoorbij</v>
      </c>
      <c r="BX68" s="4" t="str">
        <v>ARC, Nietvoorbij</v>
      </c>
      <c r="BY68" s="4" t="str">
        <v>ARC, Nietvoorbij</v>
      </c>
      <c r="BZ68" s="4" t="str">
        <v>ARC, Nietvoorbij</v>
      </c>
      <c r="CA68" s="4" t="str">
        <v>ARC, Nietvoorbij</v>
      </c>
      <c r="CB68" s="4" t="str">
        <v>ARC, Nietvoorbij</v>
      </c>
      <c r="CC68" s="4" t="str">
        <v>ARC, Nietvoorbij</v>
      </c>
      <c r="CD68" s="4" t="str">
        <v>ARC, Nietvoorbij</v>
      </c>
      <c r="CE68" s="4" t="str">
        <v>ARC, Nietvoorbij</v>
      </c>
      <c r="CF68" s="4" t="str">
        <v>ARC, Nietvoorbij</v>
      </c>
      <c r="CG68" s="4" t="str">
        <v>ARC, Nietvoorbij</v>
      </c>
      <c r="CH68" s="4" t="str">
        <v>ARC, Nietvoorbij</v>
      </c>
      <c r="CJ68" s="4" t="str">
        <v>ARC, Nietvoorbij</v>
      </c>
      <c r="CK68" s="4" t="str">
        <v>ARC, Nietvoorbij</v>
      </c>
      <c r="CL68" s="4" t="str">
        <v>ARC, Nietvoorbij</v>
      </c>
      <c r="CM68" s="4" t="str">
        <v>ARC, Nietvoorbij</v>
      </c>
      <c r="CN68" s="4" t="str">
        <v>ARC, Nietvoorbij</v>
      </c>
      <c r="CO68" s="4" t="str">
        <v>ARC, Nietvoorbij</v>
      </c>
      <c r="CP68" s="4" t="str">
        <v>ARC, Nietvoorbij</v>
      </c>
      <c r="CQ68" s="4" t="str">
        <v>ARC, Nietvoorbij</v>
      </c>
      <c r="CR68" s="4" t="str">
        <v>ARC, Nietvoorbij</v>
      </c>
      <c r="CS68" s="4" t="str">
        <v>ARC, Nietvoorbij</v>
      </c>
      <c r="CT68" s="4" t="str">
        <v>ARC, Nietvoorbij</v>
      </c>
      <c r="CU68" s="4" t="str">
        <v>ARC, Nietvoorbij</v>
      </c>
      <c r="CV68" s="4" t="str">
        <v>ARC, Nietvoorbij</v>
      </c>
      <c r="CW68" s="4" t="str">
        <v>ARC, Nietvoorbij</v>
      </c>
      <c r="CX68" s="4" t="str">
        <v>ARC, Nietvoorbij</v>
      </c>
      <c r="CY68" s="4" t="str">
        <v>ARC, Nietvoorbij</v>
      </c>
      <c r="CZ68" s="4" t="str">
        <v>ARC, Nietvoorbij</v>
      </c>
      <c r="DA68" s="4" t="str">
        <v>ARC, Nietvoorbij</v>
      </c>
      <c r="DB68" s="4" t="str">
        <v>ARC, Nietvoorbij</v>
      </c>
      <c r="DC68" s="4" t="str">
        <v>ARC, Nietvoorbij</v>
      </c>
      <c r="DD68" s="4" t="str">
        <v>ARC, Nietvoorbij</v>
      </c>
      <c r="DE68" s="4" t="str">
        <v>ARC, Nietvoorbij</v>
      </c>
      <c r="DF68" s="4" t="str">
        <v>ARC, Nietvoorbij</v>
      </c>
      <c r="DG68" s="4" t="str">
        <v>ARC, Nietvoorbij</v>
      </c>
      <c r="DH68" s="4" t="str">
        <v>ARC, Nietvoorbij</v>
      </c>
      <c r="DI68" s="4" t="str">
        <v>ARC, Nietvoorbij</v>
      </c>
      <c r="DJ68" s="4" t="str">
        <v>ARC, Nietvoorbij</v>
      </c>
      <c r="DK68" s="4" t="str">
        <v>ARC, Nietvoorbij</v>
      </c>
      <c r="DL68" s="4" t="str">
        <v>ARC, Nietvoorbij</v>
      </c>
      <c r="DM68" s="4" t="str">
        <v>ARC, Nietvoorbij</v>
      </c>
      <c r="DN68" s="4" t="str">
        <v>ARC, Nietvoorbij</v>
      </c>
      <c r="DO68" s="4" t="str">
        <v>ARC, Nietvoorbij</v>
      </c>
      <c r="DP68" s="4" t="str">
        <v>ARC, Nietvoorbij</v>
      </c>
    </row>
    <row r="69" spans="1:120" x14ac:dyDescent="0.35">
      <c r="A69" s="4">
        <v>11.44167</v>
      </c>
      <c r="B69" s="4">
        <v>-0.85833000000000004</v>
      </c>
      <c r="C69" s="4" t="s">
        <v>147</v>
      </c>
      <c r="D69" s="4" t="s">
        <v>130</v>
      </c>
      <c r="E69" s="4" t="s">
        <v>316</v>
      </c>
      <c r="F69" s="4">
        <v>62</v>
      </c>
      <c r="G69" s="4" t="str">
        <f t="shared" si="1"/>
        <v>Burkina Faso-Thiougou</v>
      </c>
      <c r="BA69" s="4" t="str">
        <v>ARC-API, Centurion</v>
      </c>
      <c r="BB69" s="4" t="str">
        <v>ARC-API, Centurion</v>
      </c>
      <c r="BC69" s="4" t="str">
        <v>ARC-API, Centurion</v>
      </c>
      <c r="BD69" s="4" t="str">
        <v>ARC-API, Centurion</v>
      </c>
      <c r="BE69" s="4" t="str">
        <v>ARC-API, Centurion</v>
      </c>
      <c r="BF69" s="4" t="str">
        <v>ARC-API, Centurion</v>
      </c>
      <c r="BG69" s="4" t="str">
        <v>ARC-API, Centurion</v>
      </c>
      <c r="BH69" s="4" t="str">
        <v>ARC-API, Centurion</v>
      </c>
      <c r="BI69" s="4" t="str">
        <v>ARC-API, Centurion</v>
      </c>
      <c r="BJ69" s="4" t="str">
        <v>ARC-API, Centurion</v>
      </c>
      <c r="BK69" s="4" t="str">
        <v>ARC-API, Centurion</v>
      </c>
      <c r="BL69" s="4" t="str">
        <v>ARC-API, Centurion</v>
      </c>
      <c r="BM69" s="4" t="str">
        <v>ARC-API, Centurion</v>
      </c>
      <c r="BN69" s="4" t="str">
        <v>ARC-API, Centurion</v>
      </c>
      <c r="BO69" s="4" t="str">
        <v>ARC-API, Centurion</v>
      </c>
      <c r="BP69" s="4" t="str">
        <v>ARC-API, Centurion</v>
      </c>
      <c r="BQ69" s="4" t="str">
        <v>ARC-API, Centurion</v>
      </c>
      <c r="BR69" s="4" t="str">
        <v>ARC-API, Centurion</v>
      </c>
      <c r="BS69" s="4" t="str">
        <v>ARC-API, Centurion</v>
      </c>
      <c r="BT69" s="4" t="str">
        <v>ARC-API, Centurion</v>
      </c>
      <c r="BU69" s="4" t="str">
        <v>ARC-API, Centurion</v>
      </c>
      <c r="BV69" s="4" t="str">
        <v>ARC-API, Centurion</v>
      </c>
      <c r="BW69" s="4" t="str">
        <v>ARC-API, Centurion</v>
      </c>
      <c r="BX69" s="4" t="str">
        <v>ARC-API, Centurion</v>
      </c>
      <c r="BY69" s="4" t="str">
        <v>ARC-API, Centurion</v>
      </c>
      <c r="BZ69" s="4" t="str">
        <v>ARC-API, Centurion</v>
      </c>
      <c r="CA69" s="4" t="str">
        <v>ARC-API, Centurion</v>
      </c>
      <c r="CB69" s="4" t="str">
        <v>ARC-API, Centurion</v>
      </c>
      <c r="CC69" s="4" t="str">
        <v>ARC-API, Centurion</v>
      </c>
      <c r="CD69" s="4" t="str">
        <v>ARC-API, Centurion</v>
      </c>
      <c r="CE69" s="4" t="str">
        <v>ARC-API, Centurion</v>
      </c>
      <c r="CF69" s="4" t="str">
        <v>ARC-API, Centurion</v>
      </c>
      <c r="CG69" s="4" t="str">
        <v>ARC-API, Centurion</v>
      </c>
      <c r="CH69" s="4" t="str">
        <v>ARC-API, Centurion</v>
      </c>
      <c r="CJ69" s="4" t="str">
        <v>ARC-API, Centurion</v>
      </c>
      <c r="CK69" s="4" t="str">
        <v>ARC-API, Centurion</v>
      </c>
      <c r="CL69" s="4" t="str">
        <v>ARC-API, Centurion</v>
      </c>
      <c r="CM69" s="4" t="str">
        <v>ARC-API, Centurion</v>
      </c>
      <c r="CN69" s="4" t="str">
        <v>ARC-API, Centurion</v>
      </c>
      <c r="CO69" s="4" t="str">
        <v>ARC-API, Centurion</v>
      </c>
      <c r="CP69" s="4" t="str">
        <v>ARC-API, Centurion</v>
      </c>
      <c r="CQ69" s="4" t="str">
        <v>ARC-API, Centurion</v>
      </c>
      <c r="CR69" s="4" t="str">
        <v>ARC-API, Centurion</v>
      </c>
      <c r="CS69" s="4" t="str">
        <v>ARC-API, Centurion</v>
      </c>
      <c r="CT69" s="4" t="str">
        <v>ARC-API, Centurion</v>
      </c>
      <c r="CU69" s="4" t="str">
        <v>ARC-API, Centurion</v>
      </c>
      <c r="CV69" s="4" t="str">
        <v>ARC-API, Centurion</v>
      </c>
      <c r="CW69" s="4" t="str">
        <v>ARC-API, Centurion</v>
      </c>
      <c r="CX69" s="4" t="str">
        <v>ARC-API, Centurion</v>
      </c>
      <c r="CY69" s="4" t="str">
        <v>ARC-API, Centurion</v>
      </c>
      <c r="CZ69" s="4" t="str">
        <v>ARC-API, Centurion</v>
      </c>
      <c r="DA69" s="4" t="str">
        <v>ARC-API, Centurion</v>
      </c>
      <c r="DB69" s="4" t="str">
        <v>ARC-API, Centurion</v>
      </c>
      <c r="DC69" s="4" t="str">
        <v>ARC-API, Centurion</v>
      </c>
      <c r="DD69" s="4" t="str">
        <v>ARC-API, Centurion</v>
      </c>
      <c r="DE69" s="4" t="str">
        <v>ARC-API, Centurion</v>
      </c>
      <c r="DF69" s="4" t="str">
        <v>ARC-API, Centurion</v>
      </c>
      <c r="DG69" s="4" t="str">
        <v>ARC-API, Centurion</v>
      </c>
      <c r="DH69" s="4" t="str">
        <v>ARC-API, Centurion</v>
      </c>
      <c r="DI69" s="4" t="str">
        <v>ARC-API, Centurion</v>
      </c>
      <c r="DJ69" s="4" t="str">
        <v>ARC-API, Centurion</v>
      </c>
      <c r="DK69" s="4" t="str">
        <v>ARC-API, Centurion</v>
      </c>
      <c r="DL69" s="4" t="str">
        <v>ARC-API, Centurion</v>
      </c>
      <c r="DM69" s="4" t="str">
        <v>ARC-API, Centurion</v>
      </c>
      <c r="DN69" s="4" t="str">
        <v>ARC-API, Centurion</v>
      </c>
      <c r="DO69" s="4" t="str">
        <v>ARC-API, Centurion</v>
      </c>
      <c r="DP69" s="4" t="str">
        <v>ARC-API, Centurion</v>
      </c>
    </row>
    <row r="70" spans="1:120" x14ac:dyDescent="0.35">
      <c r="A70" s="4">
        <v>13.31639</v>
      </c>
      <c r="B70" s="4">
        <v>-3.2002799999999998</v>
      </c>
      <c r="C70" s="4" t="s">
        <v>147</v>
      </c>
      <c r="D70" s="4" t="s">
        <v>130</v>
      </c>
      <c r="E70" s="4" t="s">
        <v>317</v>
      </c>
      <c r="F70" s="4">
        <v>250</v>
      </c>
      <c r="G70" s="4" t="str">
        <f t="shared" si="1"/>
        <v>Burkina Faso-Tougouri</v>
      </c>
      <c r="BA70" s="4" t="str">
        <v>ARDU, Asella</v>
      </c>
      <c r="BB70" s="4" t="str">
        <v>ARDU, Asella</v>
      </c>
      <c r="BC70" s="4" t="str">
        <v>ARDU, Asella</v>
      </c>
      <c r="BD70" s="4" t="str">
        <v>ARDU, Asella</v>
      </c>
      <c r="BE70" s="4" t="str">
        <v>ARDU, Asella</v>
      </c>
      <c r="BF70" s="4" t="str">
        <v>ARDU, Asella</v>
      </c>
      <c r="BG70" s="4" t="str">
        <v>ARDU, Asella</v>
      </c>
      <c r="BH70" s="4" t="str">
        <v>ARDU, Asella</v>
      </c>
      <c r="BI70" s="4" t="str">
        <v>ARDU, Asella</v>
      </c>
      <c r="BJ70" s="4" t="str">
        <v>ARDU, Asella</v>
      </c>
      <c r="BK70" s="4" t="str">
        <v>ARDU, Asella</v>
      </c>
      <c r="BL70" s="4" t="str">
        <v>ARDU, Asella</v>
      </c>
      <c r="BM70" s="4" t="str">
        <v>ARDU, Asella</v>
      </c>
      <c r="BN70" s="4" t="str">
        <v>ARDU, Asella</v>
      </c>
      <c r="BO70" s="4" t="str">
        <v>ARDU, Asella</v>
      </c>
      <c r="BP70" s="4" t="str">
        <v>ARDU, Asella</v>
      </c>
      <c r="BQ70" s="4" t="str">
        <v>ARDU, Asella</v>
      </c>
      <c r="BR70" s="4" t="str">
        <v>ARDU, Asella</v>
      </c>
      <c r="BS70" s="4" t="str">
        <v>ARDU, Asella</v>
      </c>
      <c r="BT70" s="4" t="str">
        <v>ARDU, Asella</v>
      </c>
      <c r="BU70" s="4" t="str">
        <v>ARDU, Asella</v>
      </c>
      <c r="BV70" s="4" t="str">
        <v>ARDU, Asella</v>
      </c>
      <c r="BW70" s="4" t="str">
        <v>ARDU, Asella</v>
      </c>
      <c r="BX70" s="4" t="str">
        <v>ARDU, Asella</v>
      </c>
      <c r="BY70" s="4" t="str">
        <v>ARDU, Asella</v>
      </c>
      <c r="BZ70" s="4" t="str">
        <v>ARDU, Asella</v>
      </c>
      <c r="CA70" s="4" t="str">
        <v>ARDU, Asella</v>
      </c>
      <c r="CB70" s="4" t="str">
        <v>ARDU, Asella</v>
      </c>
      <c r="CC70" s="4" t="str">
        <v>ARDU, Asella</v>
      </c>
      <c r="CD70" s="4" t="str">
        <v>ARDU, Asella</v>
      </c>
      <c r="CE70" s="4" t="str">
        <v>ARDU, Asella</v>
      </c>
      <c r="CF70" s="4" t="str">
        <v>ARDU, Asella</v>
      </c>
      <c r="CG70" s="4" t="str">
        <v>ARDU, Asella</v>
      </c>
      <c r="CH70" s="4" t="str">
        <v>ARDU, Asella</v>
      </c>
      <c r="CJ70" s="4" t="str">
        <v>ARDU, Asella</v>
      </c>
      <c r="CK70" s="4" t="str">
        <v>ARDU, Asella</v>
      </c>
      <c r="CL70" s="4" t="str">
        <v>ARDU, Asella</v>
      </c>
      <c r="CM70" s="4" t="str">
        <v>ARDU, Asella</v>
      </c>
      <c r="CN70" s="4" t="str">
        <v>ARDU, Asella</v>
      </c>
      <c r="CO70" s="4" t="str">
        <v>ARDU, Asella</v>
      </c>
      <c r="CP70" s="4" t="str">
        <v>ARDU, Asella</v>
      </c>
      <c r="CQ70" s="4" t="str">
        <v>ARDU, Asella</v>
      </c>
      <c r="CR70" s="4" t="str">
        <v>ARDU, Asella</v>
      </c>
      <c r="CS70" s="4" t="str">
        <v>ARDU, Asella</v>
      </c>
      <c r="CT70" s="4" t="str">
        <v>ARDU, Asella</v>
      </c>
      <c r="CU70" s="4" t="str">
        <v>ARDU, Asella</v>
      </c>
      <c r="CV70" s="4" t="str">
        <v>ARDU, Asella</v>
      </c>
      <c r="CW70" s="4" t="str">
        <v>ARDU, Asella</v>
      </c>
      <c r="CX70" s="4" t="str">
        <v>ARDU, Asella</v>
      </c>
      <c r="CY70" s="4" t="str">
        <v>ARDU, Asella</v>
      </c>
      <c r="CZ70" s="4" t="str">
        <v>ARDU, Asella</v>
      </c>
      <c r="DA70" s="4" t="str">
        <v>ARDU, Asella</v>
      </c>
      <c r="DB70" s="4" t="str">
        <v>ARDU, Asella</v>
      </c>
      <c r="DC70" s="4" t="str">
        <v>ARDU, Asella</v>
      </c>
      <c r="DD70" s="4" t="str">
        <v>ARDU, Asella</v>
      </c>
      <c r="DE70" s="4" t="str">
        <v>ARDU, Asella</v>
      </c>
      <c r="DF70" s="4" t="str">
        <v>ARDU, Asella</v>
      </c>
      <c r="DG70" s="4" t="str">
        <v>ARDU, Asella</v>
      </c>
      <c r="DH70" s="4" t="str">
        <v>ARDU, Asella</v>
      </c>
      <c r="DI70" s="4" t="str">
        <v>ARDU, Asella</v>
      </c>
      <c r="DJ70" s="4" t="str">
        <v>ARDU, Asella</v>
      </c>
      <c r="DK70" s="4" t="str">
        <v>ARDU, Asella</v>
      </c>
      <c r="DL70" s="4" t="str">
        <v>ARDU, Asella</v>
      </c>
      <c r="DM70" s="4" t="str">
        <v>ARDU, Asella</v>
      </c>
      <c r="DN70" s="4" t="str">
        <v>ARDU, Asella</v>
      </c>
      <c r="DO70" s="4" t="str">
        <v>ARDU, Asella</v>
      </c>
      <c r="DP70" s="4" t="str">
        <v>ARDU, Asella</v>
      </c>
    </row>
    <row r="71" spans="1:120" x14ac:dyDescent="0.35">
      <c r="A71" s="4">
        <v>11.5</v>
      </c>
      <c r="B71" s="4">
        <v>-0.66666999999999998</v>
      </c>
      <c r="C71" s="4" t="s">
        <v>147</v>
      </c>
      <c r="D71" s="4" t="s">
        <v>130</v>
      </c>
      <c r="E71" s="4" t="s">
        <v>318</v>
      </c>
      <c r="F71" s="4">
        <v>500</v>
      </c>
      <c r="G71" s="4" t="str">
        <f t="shared" si="1"/>
        <v>Burkina Faso-Yimtenga</v>
      </c>
      <c r="BA71" s="4" t="str">
        <v>ARI Hombolo</v>
      </c>
      <c r="BB71" s="4" t="str">
        <v>ARI Hombolo</v>
      </c>
      <c r="BC71" s="4" t="str">
        <v>ARI Hombolo</v>
      </c>
      <c r="BD71" s="4" t="str">
        <v>ARI Hombolo</v>
      </c>
      <c r="BE71" s="4" t="str">
        <v>ARI Hombolo</v>
      </c>
      <c r="BF71" s="4" t="str">
        <v>ARI Hombolo</v>
      </c>
      <c r="BG71" s="4" t="str">
        <v>ARI Hombolo</v>
      </c>
      <c r="BH71" s="4" t="str">
        <v>ARI Hombolo</v>
      </c>
      <c r="BI71" s="4" t="str">
        <v>ARI Hombolo</v>
      </c>
      <c r="BJ71" s="4" t="str">
        <v>ARI Hombolo</v>
      </c>
      <c r="BK71" s="4" t="str">
        <v>ARI Hombolo</v>
      </c>
      <c r="BL71" s="4" t="str">
        <v>ARI Hombolo</v>
      </c>
      <c r="BM71" s="4" t="str">
        <v>ARI Hombolo</v>
      </c>
      <c r="BN71" s="4" t="str">
        <v>ARI Hombolo</v>
      </c>
      <c r="BO71" s="4" t="str">
        <v>ARI Hombolo</v>
      </c>
      <c r="BP71" s="4" t="str">
        <v>ARI Hombolo</v>
      </c>
      <c r="BQ71" s="4" t="str">
        <v>ARI Hombolo</v>
      </c>
      <c r="BR71" s="4" t="str">
        <v>ARI Hombolo</v>
      </c>
      <c r="BS71" s="4" t="str">
        <v>ARI Hombolo</v>
      </c>
      <c r="BT71" s="4" t="str">
        <v>ARI Hombolo</v>
      </c>
      <c r="BU71" s="4" t="str">
        <v>ARI Hombolo</v>
      </c>
      <c r="BV71" s="4" t="str">
        <v>ARI Hombolo</v>
      </c>
      <c r="BW71" s="4" t="str">
        <v>ARI Hombolo</v>
      </c>
      <c r="BX71" s="4" t="str">
        <v>ARI Hombolo</v>
      </c>
      <c r="BY71" s="4" t="str">
        <v>ARI Hombolo</v>
      </c>
      <c r="BZ71" s="4" t="str">
        <v>ARI Hombolo</v>
      </c>
      <c r="CA71" s="4" t="str">
        <v>ARI Hombolo</v>
      </c>
      <c r="CB71" s="4" t="str">
        <v>ARI Hombolo</v>
      </c>
      <c r="CC71" s="4" t="str">
        <v>ARI Hombolo</v>
      </c>
      <c r="CD71" s="4" t="str">
        <v>ARI Hombolo</v>
      </c>
      <c r="CE71" s="4" t="str">
        <v>ARI Hombolo</v>
      </c>
      <c r="CF71" s="4" t="str">
        <v>ARI Hombolo</v>
      </c>
      <c r="CG71" s="4" t="str">
        <v>ARI Hombolo</v>
      </c>
      <c r="CH71" s="4" t="str">
        <v>ARI Hombolo</v>
      </c>
      <c r="CJ71" s="4" t="str">
        <v>ARI Hombolo</v>
      </c>
      <c r="CK71" s="4" t="str">
        <v>ARI Hombolo</v>
      </c>
      <c r="CL71" s="4" t="str">
        <v>ARI Hombolo</v>
      </c>
      <c r="CM71" s="4" t="str">
        <v>ARI Hombolo</v>
      </c>
      <c r="CN71" s="4" t="str">
        <v>ARI Hombolo</v>
      </c>
      <c r="CO71" s="4" t="str">
        <v>ARI Hombolo</v>
      </c>
      <c r="CP71" s="4" t="str">
        <v>ARI Hombolo</v>
      </c>
      <c r="CQ71" s="4" t="str">
        <v>ARI Hombolo</v>
      </c>
      <c r="CR71" s="4" t="str">
        <v>ARI Hombolo</v>
      </c>
      <c r="CS71" s="4" t="str">
        <v>ARI Hombolo</v>
      </c>
      <c r="CT71" s="4" t="str">
        <v>ARI Hombolo</v>
      </c>
      <c r="CU71" s="4" t="str">
        <v>ARI Hombolo</v>
      </c>
      <c r="CV71" s="4" t="str">
        <v>ARI Hombolo</v>
      </c>
      <c r="CW71" s="4" t="str">
        <v>ARI Hombolo</v>
      </c>
      <c r="CX71" s="4" t="str">
        <v>ARI Hombolo</v>
      </c>
      <c r="CY71" s="4" t="str">
        <v>ARI Hombolo</v>
      </c>
      <c r="CZ71" s="4" t="str">
        <v>ARI Hombolo</v>
      </c>
      <c r="DA71" s="4" t="str">
        <v>ARI Hombolo</v>
      </c>
      <c r="DB71" s="4" t="str">
        <v>ARI Hombolo</v>
      </c>
      <c r="DC71" s="4" t="str">
        <v>ARI Hombolo</v>
      </c>
      <c r="DD71" s="4" t="str">
        <v>ARI Hombolo</v>
      </c>
      <c r="DE71" s="4" t="str">
        <v>ARI Hombolo</v>
      </c>
      <c r="DF71" s="4" t="str">
        <v>ARI Hombolo</v>
      </c>
      <c r="DG71" s="4" t="str">
        <v>ARI Hombolo</v>
      </c>
      <c r="DH71" s="4" t="str">
        <v>ARI Hombolo</v>
      </c>
      <c r="DI71" s="4" t="str">
        <v>ARI Hombolo</v>
      </c>
      <c r="DJ71" s="4" t="str">
        <v>ARI Hombolo</v>
      </c>
      <c r="DK71" s="4" t="str">
        <v>ARI Hombolo</v>
      </c>
      <c r="DL71" s="4" t="str">
        <v>ARI Hombolo</v>
      </c>
      <c r="DM71" s="4" t="str">
        <v>ARI Hombolo</v>
      </c>
      <c r="DN71" s="4" t="str">
        <v>ARI Hombolo</v>
      </c>
      <c r="DO71" s="4" t="str">
        <v>ARI Hombolo</v>
      </c>
      <c r="DP71" s="4" t="str">
        <v>ARI Hombolo</v>
      </c>
    </row>
    <row r="72" spans="1:120" x14ac:dyDescent="0.35">
      <c r="A72" s="4">
        <v>-3.2399</v>
      </c>
      <c r="B72" s="4">
        <v>29.331299999999999</v>
      </c>
      <c r="C72" s="4" t="s">
        <v>150</v>
      </c>
      <c r="D72" s="4" t="s">
        <v>138</v>
      </c>
      <c r="E72" s="4" t="s">
        <v>319</v>
      </c>
      <c r="F72" s="4">
        <v>400</v>
      </c>
      <c r="G72" s="4" t="str">
        <f t="shared" si="1"/>
        <v>Burundi-ISABU Mugerero</v>
      </c>
      <c r="BA72" s="4" t="str">
        <v>ARTI Ilonga</v>
      </c>
      <c r="BB72" s="4" t="str">
        <v>ARTI Ilonga</v>
      </c>
      <c r="BC72" s="4" t="str">
        <v>ARTI Ilonga</v>
      </c>
      <c r="BD72" s="4" t="str">
        <v>ARTI Ilonga</v>
      </c>
      <c r="BE72" s="4" t="str">
        <v>ARTI Ilonga</v>
      </c>
      <c r="BF72" s="4" t="str">
        <v>ARTI Ilonga</v>
      </c>
      <c r="BG72" s="4" t="str">
        <v>ARTI Ilonga</v>
      </c>
      <c r="BH72" s="4" t="str">
        <v>ARTI Ilonga</v>
      </c>
      <c r="BI72" s="4" t="str">
        <v>ARTI Ilonga</v>
      </c>
      <c r="BJ72" s="4" t="str">
        <v>ARTI Ilonga</v>
      </c>
      <c r="BK72" s="4" t="str">
        <v>ARTI Ilonga</v>
      </c>
      <c r="BL72" s="4" t="str">
        <v>ARTI Ilonga</v>
      </c>
      <c r="BM72" s="4" t="str">
        <v>ARTI Ilonga</v>
      </c>
      <c r="BN72" s="4" t="str">
        <v>ARTI Ilonga</v>
      </c>
      <c r="BO72" s="4" t="str">
        <v>ARTI Ilonga</v>
      </c>
      <c r="BP72" s="4" t="str">
        <v>ARTI Ilonga</v>
      </c>
      <c r="BQ72" s="4" t="str">
        <v>ARTI Ilonga</v>
      </c>
      <c r="BR72" s="4" t="str">
        <v>ARTI Ilonga</v>
      </c>
      <c r="BS72" s="4" t="str">
        <v>ARTI Ilonga</v>
      </c>
      <c r="BT72" s="4" t="str">
        <v>ARTI Ilonga</v>
      </c>
      <c r="BU72" s="4" t="str">
        <v>ARTI Ilonga</v>
      </c>
      <c r="BV72" s="4" t="str">
        <v>ARTI Ilonga</v>
      </c>
      <c r="BW72" s="4" t="str">
        <v>ARTI Ilonga</v>
      </c>
      <c r="BX72" s="4" t="str">
        <v>ARTI Ilonga</v>
      </c>
      <c r="BY72" s="4" t="str">
        <v>ARTI Ilonga</v>
      </c>
      <c r="BZ72" s="4" t="str">
        <v>ARTI Ilonga</v>
      </c>
      <c r="CA72" s="4" t="str">
        <v>ARTI Ilonga</v>
      </c>
      <c r="CB72" s="4" t="str">
        <v>ARTI Ilonga</v>
      </c>
      <c r="CC72" s="4" t="str">
        <v>ARTI Ilonga</v>
      </c>
      <c r="CD72" s="4" t="str">
        <v>ARTI Ilonga</v>
      </c>
      <c r="CE72" s="4" t="str">
        <v>ARTI Ilonga</v>
      </c>
      <c r="CF72" s="4" t="str">
        <v>ARTI Ilonga</v>
      </c>
      <c r="CG72" s="4" t="str">
        <v>ARTI Ilonga</v>
      </c>
      <c r="CH72" s="4" t="str">
        <v>ARTI Ilonga</v>
      </c>
      <c r="CJ72" s="4" t="str">
        <v>ARTI Ilonga</v>
      </c>
      <c r="CK72" s="4" t="str">
        <v>ARTI Ilonga</v>
      </c>
      <c r="CL72" s="4" t="str">
        <v>ARTI Ilonga</v>
      </c>
      <c r="CM72" s="4" t="str">
        <v>ARTI Ilonga</v>
      </c>
      <c r="CN72" s="4" t="str">
        <v>ARTI Ilonga</v>
      </c>
      <c r="CO72" s="4" t="str">
        <v>ARTI Ilonga</v>
      </c>
      <c r="CP72" s="4" t="str">
        <v>ARTI Ilonga</v>
      </c>
      <c r="CQ72" s="4" t="str">
        <v>ARTI Ilonga</v>
      </c>
      <c r="CR72" s="4" t="str">
        <v>ARTI Ilonga</v>
      </c>
      <c r="CS72" s="4" t="str">
        <v>ARTI Ilonga</v>
      </c>
      <c r="CT72" s="4" t="str">
        <v>ARTI Ilonga</v>
      </c>
      <c r="CU72" s="4" t="str">
        <v>ARTI Ilonga</v>
      </c>
      <c r="CV72" s="4" t="str">
        <v>ARTI Ilonga</v>
      </c>
      <c r="CW72" s="4" t="str">
        <v>ARTI Ilonga</v>
      </c>
      <c r="CX72" s="4" t="str">
        <v>ARTI Ilonga</v>
      </c>
      <c r="CY72" s="4" t="str">
        <v>ARTI Ilonga</v>
      </c>
      <c r="CZ72" s="4" t="str">
        <v>ARTI Ilonga</v>
      </c>
      <c r="DA72" s="4" t="str">
        <v>ARTI Ilonga</v>
      </c>
      <c r="DB72" s="4" t="str">
        <v>ARTI Ilonga</v>
      </c>
      <c r="DC72" s="4" t="str">
        <v>ARTI Ilonga</v>
      </c>
      <c r="DD72" s="4" t="str">
        <v>ARTI Ilonga</v>
      </c>
      <c r="DE72" s="4" t="str">
        <v>ARTI Ilonga</v>
      </c>
      <c r="DF72" s="4" t="str">
        <v>ARTI Ilonga</v>
      </c>
      <c r="DG72" s="4" t="str">
        <v>ARTI Ilonga</v>
      </c>
      <c r="DH72" s="4" t="str">
        <v>ARTI Ilonga</v>
      </c>
      <c r="DI72" s="4" t="str">
        <v>ARTI Ilonga</v>
      </c>
      <c r="DJ72" s="4" t="str">
        <v>ARTI Ilonga</v>
      </c>
      <c r="DK72" s="4" t="str">
        <v>ARTI Ilonga</v>
      </c>
      <c r="DL72" s="4" t="str">
        <v>ARTI Ilonga</v>
      </c>
      <c r="DM72" s="4" t="str">
        <v>ARTI Ilonga</v>
      </c>
      <c r="DN72" s="4" t="str">
        <v>ARTI Ilonga</v>
      </c>
      <c r="DO72" s="4" t="str">
        <v>ARTI Ilonga</v>
      </c>
      <c r="DP72" s="4" t="str">
        <v>ARTI Ilonga</v>
      </c>
    </row>
    <row r="73" spans="1:120" x14ac:dyDescent="0.35">
      <c r="A73" s="4">
        <v>-3.0666699999999998</v>
      </c>
      <c r="B73" s="4">
        <v>30.15</v>
      </c>
      <c r="C73" s="4" t="s">
        <v>150</v>
      </c>
      <c r="D73" s="4" t="s">
        <v>130</v>
      </c>
      <c r="E73" s="4" t="s">
        <v>320</v>
      </c>
      <c r="F73" s="4">
        <v>917</v>
      </c>
      <c r="G73" s="4" t="str">
        <f t="shared" si="1"/>
        <v>Burundi-Karuzi</v>
      </c>
      <c r="BA73" s="4" t="str">
        <v>Arusha</v>
      </c>
      <c r="BB73" s="4" t="str">
        <v>Arusha</v>
      </c>
      <c r="BC73" s="4" t="str">
        <v>Arusha</v>
      </c>
      <c r="BD73" s="4" t="str">
        <v>Arusha</v>
      </c>
      <c r="BE73" s="4" t="str">
        <v>Arusha</v>
      </c>
      <c r="BF73" s="4" t="str">
        <v>Arusha</v>
      </c>
      <c r="BG73" s="4" t="str">
        <v>Arusha</v>
      </c>
      <c r="BH73" s="4" t="str">
        <v>Arusha</v>
      </c>
      <c r="BI73" s="4" t="str">
        <v>Arusha</v>
      </c>
      <c r="BJ73" s="4" t="str">
        <v>Arusha</v>
      </c>
      <c r="BK73" s="4" t="str">
        <v>Arusha</v>
      </c>
      <c r="BL73" s="4" t="str">
        <v>Arusha</v>
      </c>
      <c r="BM73" s="4" t="str">
        <v>Arusha</v>
      </c>
      <c r="BN73" s="4" t="str">
        <v>Arusha</v>
      </c>
      <c r="BO73" s="4" t="str">
        <v>Arusha</v>
      </c>
      <c r="BP73" s="4" t="str">
        <v>Arusha</v>
      </c>
      <c r="BQ73" s="4" t="str">
        <v>Arusha</v>
      </c>
      <c r="BR73" s="4" t="str">
        <v>Arusha</v>
      </c>
      <c r="BS73" s="4" t="str">
        <v>Arusha</v>
      </c>
      <c r="BT73" s="4" t="str">
        <v>Arusha</v>
      </c>
      <c r="BU73" s="4" t="str">
        <v>Arusha</v>
      </c>
      <c r="BV73" s="4" t="str">
        <v>Arusha</v>
      </c>
      <c r="BW73" s="4" t="str">
        <v>Arusha</v>
      </c>
      <c r="BX73" s="4" t="str">
        <v>Arusha</v>
      </c>
      <c r="BY73" s="4" t="str">
        <v>Arusha</v>
      </c>
      <c r="BZ73" s="4" t="str">
        <v>Arusha</v>
      </c>
      <c r="CA73" s="4" t="str">
        <v>Arusha</v>
      </c>
      <c r="CB73" s="4" t="str">
        <v>Arusha</v>
      </c>
      <c r="CC73" s="4" t="str">
        <v>Arusha</v>
      </c>
      <c r="CD73" s="4" t="str">
        <v>Arusha</v>
      </c>
      <c r="CE73" s="4" t="str">
        <v>Arusha</v>
      </c>
      <c r="CF73" s="4" t="str">
        <v>Arusha</v>
      </c>
      <c r="CG73" s="4" t="str">
        <v>Arusha</v>
      </c>
      <c r="CH73" s="4" t="str">
        <v>Arusha</v>
      </c>
      <c r="CJ73" s="4" t="str">
        <v>Arusha</v>
      </c>
      <c r="CK73" s="4" t="str">
        <v>Arusha</v>
      </c>
      <c r="CL73" s="4" t="str">
        <v>Arusha</v>
      </c>
      <c r="CM73" s="4" t="str">
        <v>Arusha</v>
      </c>
      <c r="CN73" s="4" t="str">
        <v>Arusha</v>
      </c>
      <c r="CO73" s="4" t="str">
        <v>Arusha</v>
      </c>
      <c r="CP73" s="4" t="str">
        <v>Arusha</v>
      </c>
      <c r="CQ73" s="4" t="str">
        <v>Arusha</v>
      </c>
      <c r="CR73" s="4" t="str">
        <v>Arusha</v>
      </c>
      <c r="CS73" s="4" t="str">
        <v>Arusha</v>
      </c>
      <c r="CT73" s="4" t="str">
        <v>Arusha</v>
      </c>
      <c r="CU73" s="4" t="str">
        <v>Arusha</v>
      </c>
      <c r="CV73" s="4" t="str">
        <v>Arusha</v>
      </c>
      <c r="CW73" s="4" t="str">
        <v>Arusha</v>
      </c>
      <c r="CX73" s="4" t="str">
        <v>Arusha</v>
      </c>
      <c r="CY73" s="4" t="str">
        <v>Arusha</v>
      </c>
      <c r="CZ73" s="4" t="str">
        <v>Arusha</v>
      </c>
      <c r="DA73" s="4" t="str">
        <v>Arusha</v>
      </c>
      <c r="DB73" s="4" t="str">
        <v>Arusha</v>
      </c>
      <c r="DC73" s="4" t="str">
        <v>Arusha</v>
      </c>
      <c r="DD73" s="4" t="str">
        <v>Arusha</v>
      </c>
      <c r="DE73" s="4" t="str">
        <v>Arusha</v>
      </c>
      <c r="DF73" s="4" t="str">
        <v>Arusha</v>
      </c>
      <c r="DG73" s="4" t="str">
        <v>Arusha</v>
      </c>
      <c r="DH73" s="4" t="str">
        <v>Arusha</v>
      </c>
      <c r="DI73" s="4" t="str">
        <v>Arusha</v>
      </c>
      <c r="DJ73" s="4" t="str">
        <v>Arusha</v>
      </c>
      <c r="DK73" s="4" t="str">
        <v>Arusha</v>
      </c>
      <c r="DL73" s="4" t="str">
        <v>Arusha</v>
      </c>
      <c r="DM73" s="4" t="str">
        <v>Arusha</v>
      </c>
      <c r="DN73" s="4" t="str">
        <v>Arusha</v>
      </c>
      <c r="DO73" s="4" t="str">
        <v>Arusha</v>
      </c>
      <c r="DP73" s="4" t="str">
        <v>Arusha</v>
      </c>
    </row>
    <row r="74" spans="1:120" x14ac:dyDescent="0.35">
      <c r="A74" s="4">
        <v>-3.367</v>
      </c>
      <c r="B74" s="4">
        <v>29.85</v>
      </c>
      <c r="C74" s="4" t="s">
        <v>150</v>
      </c>
      <c r="D74" s="4" t="s">
        <v>138</v>
      </c>
      <c r="E74" s="4" t="s">
        <v>321</v>
      </c>
      <c r="F74" s="4">
        <v>2000</v>
      </c>
      <c r="G74" s="4" t="str">
        <f t="shared" si="1"/>
        <v>Burundi-Mashitsi Research Station</v>
      </c>
      <c r="BA74" s="4" t="str">
        <v>Arusha.Arumeru</v>
      </c>
      <c r="BB74" s="4" t="str">
        <v>Arusha.Arumeru</v>
      </c>
      <c r="BC74" s="4" t="str">
        <v>Arusha.Arumeru</v>
      </c>
      <c r="BD74" s="4" t="str">
        <v>Arusha.Arumeru</v>
      </c>
      <c r="BE74" s="4" t="str">
        <v>Arusha.Arumeru</v>
      </c>
      <c r="BF74" s="4" t="str">
        <v>Arusha.Arumeru</v>
      </c>
      <c r="BG74" s="4" t="str">
        <v>Arusha.Arumeru</v>
      </c>
      <c r="BH74" s="4" t="str">
        <v>Arusha.Arumeru</v>
      </c>
      <c r="BI74" s="4" t="str">
        <v>Arusha.Arumeru</v>
      </c>
      <c r="BJ74" s="4" t="str">
        <v>Arusha.Arumeru</v>
      </c>
      <c r="BK74" s="4" t="str">
        <v>Arusha.Arumeru</v>
      </c>
      <c r="BL74" s="4" t="str">
        <v>Arusha.Arumeru</v>
      </c>
      <c r="BM74" s="4" t="str">
        <v>Arusha.Arumeru</v>
      </c>
      <c r="BN74" s="4" t="str">
        <v>Arusha.Arumeru</v>
      </c>
      <c r="BO74" s="4" t="str">
        <v>Arusha.Arumeru</v>
      </c>
      <c r="BP74" s="4" t="str">
        <v>Arusha.Arumeru</v>
      </c>
      <c r="BQ74" s="4" t="str">
        <v>Arusha.Arumeru</v>
      </c>
      <c r="BR74" s="4" t="str">
        <v>Arusha.Arumeru</v>
      </c>
      <c r="BS74" s="4" t="str">
        <v>Arusha.Arumeru</v>
      </c>
      <c r="BT74" s="4" t="str">
        <v>Arusha.Arumeru</v>
      </c>
      <c r="BU74" s="4" t="str">
        <v>Arusha.Arumeru</v>
      </c>
      <c r="BV74" s="4" t="str">
        <v>Arusha.Arumeru</v>
      </c>
      <c r="BW74" s="4" t="str">
        <v>Arusha.Arumeru</v>
      </c>
      <c r="BX74" s="4" t="str">
        <v>Arusha.Arumeru</v>
      </c>
      <c r="BY74" s="4" t="str">
        <v>Arusha.Arumeru</v>
      </c>
      <c r="BZ74" s="4" t="str">
        <v>Arusha.Arumeru</v>
      </c>
      <c r="CA74" s="4" t="str">
        <v>Arusha.Arumeru</v>
      </c>
      <c r="CB74" s="4" t="str">
        <v>Arusha.Arumeru</v>
      </c>
      <c r="CC74" s="4" t="str">
        <v>Arusha.Arumeru</v>
      </c>
      <c r="CD74" s="4" t="str">
        <v>Arusha.Arumeru</v>
      </c>
      <c r="CE74" s="4" t="str">
        <v>Arusha.Arumeru</v>
      </c>
      <c r="CF74" s="4" t="str">
        <v>Arusha.Arumeru</v>
      </c>
      <c r="CG74" s="4" t="str">
        <v>Arusha.Arumeru</v>
      </c>
      <c r="CH74" s="4" t="str">
        <v>Arusha.Arumeru</v>
      </c>
      <c r="CJ74" s="4" t="str">
        <v>Arusha.Arumeru</v>
      </c>
      <c r="CK74" s="4" t="str">
        <v>Arusha.Arumeru</v>
      </c>
      <c r="CL74" s="4" t="str">
        <v>Arusha.Arumeru</v>
      </c>
      <c r="CM74" s="4" t="str">
        <v>Arusha.Arumeru</v>
      </c>
      <c r="CN74" s="4" t="str">
        <v>Arusha.Arumeru</v>
      </c>
      <c r="CO74" s="4" t="str">
        <v>Arusha.Arumeru</v>
      </c>
      <c r="CP74" s="4" t="str">
        <v>Arusha.Arumeru</v>
      </c>
      <c r="CQ74" s="4" t="str">
        <v>Arusha.Arumeru</v>
      </c>
      <c r="CR74" s="4" t="str">
        <v>Arusha.Arumeru</v>
      </c>
      <c r="CS74" s="4" t="str">
        <v>Arusha.Arumeru</v>
      </c>
      <c r="CT74" s="4" t="str">
        <v>Arusha.Arumeru</v>
      </c>
      <c r="CU74" s="4" t="str">
        <v>Arusha.Arumeru</v>
      </c>
      <c r="CV74" s="4" t="str">
        <v>Arusha.Arumeru</v>
      </c>
      <c r="CW74" s="4" t="str">
        <v>Arusha.Arumeru</v>
      </c>
      <c r="CX74" s="4" t="str">
        <v>Arusha.Arumeru</v>
      </c>
      <c r="CY74" s="4" t="str">
        <v>Arusha.Arumeru</v>
      </c>
      <c r="CZ74" s="4" t="str">
        <v>Arusha.Arumeru</v>
      </c>
      <c r="DA74" s="4" t="str">
        <v>Arusha.Arumeru</v>
      </c>
      <c r="DB74" s="4" t="str">
        <v>Arusha.Arumeru</v>
      </c>
      <c r="DC74" s="4" t="str">
        <v>Arusha.Arumeru</v>
      </c>
      <c r="DD74" s="4" t="str">
        <v>Arusha.Arumeru</v>
      </c>
      <c r="DE74" s="4" t="str">
        <v>Arusha.Arumeru</v>
      </c>
      <c r="DF74" s="4" t="str">
        <v>Arusha.Arumeru</v>
      </c>
      <c r="DG74" s="4" t="str">
        <v>Arusha.Arumeru</v>
      </c>
      <c r="DH74" s="4" t="str">
        <v>Arusha.Arumeru</v>
      </c>
      <c r="DI74" s="4" t="str">
        <v>Arusha.Arumeru</v>
      </c>
      <c r="DJ74" s="4" t="str">
        <v>Arusha.Arumeru</v>
      </c>
      <c r="DK74" s="4" t="str">
        <v>Arusha.Arumeru</v>
      </c>
      <c r="DL74" s="4" t="str">
        <v>Arusha.Arumeru</v>
      </c>
      <c r="DM74" s="4" t="str">
        <v>Arusha.Arumeru</v>
      </c>
      <c r="DN74" s="4" t="str">
        <v>Arusha.Arumeru</v>
      </c>
      <c r="DO74" s="4" t="str">
        <v>Arusha.Arumeru</v>
      </c>
      <c r="DP74" s="4" t="str">
        <v>Arusha.Arumeru</v>
      </c>
    </row>
    <row r="75" spans="1:120" x14ac:dyDescent="0.35">
      <c r="A75" s="4">
        <v>-2.8330000000000002</v>
      </c>
      <c r="B75" s="4">
        <v>29.07</v>
      </c>
      <c r="C75" s="4" t="s">
        <v>150</v>
      </c>
      <c r="D75" s="4" t="s">
        <v>138</v>
      </c>
      <c r="E75" s="4" t="s">
        <v>322</v>
      </c>
      <c r="F75" s="4">
        <v>300</v>
      </c>
      <c r="G75" s="4" t="str">
        <f t="shared" si="1"/>
        <v>Burundi-Mparambo</v>
      </c>
      <c r="BA75" s="4" t="str">
        <v>Asasa RS</v>
      </c>
      <c r="BB75" s="4" t="str">
        <v>Asasa RS</v>
      </c>
      <c r="BC75" s="4" t="str">
        <v>Asasa RS</v>
      </c>
      <c r="BD75" s="4" t="str">
        <v>Asasa RS</v>
      </c>
      <c r="BE75" s="4" t="str">
        <v>Asasa RS</v>
      </c>
      <c r="BF75" s="4" t="str">
        <v>Asasa RS</v>
      </c>
      <c r="BG75" s="4" t="str">
        <v>Asasa RS</v>
      </c>
      <c r="BH75" s="4" t="str">
        <v>Asasa RS</v>
      </c>
      <c r="BI75" s="4" t="str">
        <v>Asasa RS</v>
      </c>
      <c r="BJ75" s="4" t="str">
        <v>Asasa RS</v>
      </c>
      <c r="BK75" s="4" t="str">
        <v>Asasa RS</v>
      </c>
      <c r="BL75" s="4" t="str">
        <v>Asasa RS</v>
      </c>
      <c r="BM75" s="4" t="str">
        <v>Asasa RS</v>
      </c>
      <c r="BN75" s="4" t="str">
        <v>Asasa RS</v>
      </c>
      <c r="BO75" s="4" t="str">
        <v>Asasa RS</v>
      </c>
      <c r="BP75" s="4" t="str">
        <v>Asasa RS</v>
      </c>
      <c r="BQ75" s="4" t="str">
        <v>Asasa RS</v>
      </c>
      <c r="BR75" s="4" t="str">
        <v>Asasa RS</v>
      </c>
      <c r="BS75" s="4" t="str">
        <v>Asasa RS</v>
      </c>
      <c r="BT75" s="4" t="str">
        <v>Asasa RS</v>
      </c>
      <c r="BU75" s="4" t="str">
        <v>Asasa RS</v>
      </c>
      <c r="BV75" s="4" t="str">
        <v>Asasa RS</v>
      </c>
      <c r="BW75" s="4" t="str">
        <v>Asasa RS</v>
      </c>
      <c r="BX75" s="4" t="str">
        <v>Asasa RS</v>
      </c>
      <c r="BY75" s="4" t="str">
        <v>Asasa RS</v>
      </c>
      <c r="BZ75" s="4" t="str">
        <v>Asasa RS</v>
      </c>
      <c r="CA75" s="4" t="str">
        <v>Asasa RS</v>
      </c>
      <c r="CB75" s="4" t="str">
        <v>Asasa RS</v>
      </c>
      <c r="CC75" s="4" t="str">
        <v>Asasa RS</v>
      </c>
      <c r="CD75" s="4" t="str">
        <v>Asasa RS</v>
      </c>
      <c r="CE75" s="4" t="str">
        <v>Asasa RS</v>
      </c>
      <c r="CF75" s="4" t="str">
        <v>Asasa RS</v>
      </c>
      <c r="CG75" s="4" t="str">
        <v>Asasa RS</v>
      </c>
      <c r="CH75" s="4" t="str">
        <v>Asasa RS</v>
      </c>
      <c r="CJ75" s="4" t="str">
        <v>Asasa RS</v>
      </c>
      <c r="CK75" s="4" t="str">
        <v>Asasa RS</v>
      </c>
      <c r="CL75" s="4" t="str">
        <v>Asasa RS</v>
      </c>
      <c r="CM75" s="4" t="str">
        <v>Asasa RS</v>
      </c>
      <c r="CN75" s="4" t="str">
        <v>Asasa RS</v>
      </c>
      <c r="CO75" s="4" t="str">
        <v>Asasa RS</v>
      </c>
      <c r="CP75" s="4" t="str">
        <v>Asasa RS</v>
      </c>
      <c r="CQ75" s="4" t="str">
        <v>Asasa RS</v>
      </c>
      <c r="CR75" s="4" t="str">
        <v>Asasa RS</v>
      </c>
      <c r="CS75" s="4" t="str">
        <v>Asasa RS</v>
      </c>
      <c r="CT75" s="4" t="str">
        <v>Asasa RS</v>
      </c>
      <c r="CU75" s="4" t="str">
        <v>Asasa RS</v>
      </c>
      <c r="CV75" s="4" t="str">
        <v>Asasa RS</v>
      </c>
      <c r="CW75" s="4" t="str">
        <v>Asasa RS</v>
      </c>
      <c r="CX75" s="4" t="str">
        <v>Asasa RS</v>
      </c>
      <c r="CY75" s="4" t="str">
        <v>Asasa RS</v>
      </c>
      <c r="CZ75" s="4" t="str">
        <v>Asasa RS</v>
      </c>
      <c r="DA75" s="4" t="str">
        <v>Asasa RS</v>
      </c>
      <c r="DB75" s="4" t="str">
        <v>Asasa RS</v>
      </c>
      <c r="DC75" s="4" t="str">
        <v>Asasa RS</v>
      </c>
      <c r="DD75" s="4" t="str">
        <v>Asasa RS</v>
      </c>
      <c r="DE75" s="4" t="str">
        <v>Asasa RS</v>
      </c>
      <c r="DF75" s="4" t="str">
        <v>Asasa RS</v>
      </c>
      <c r="DG75" s="4" t="str">
        <v>Asasa RS</v>
      </c>
      <c r="DH75" s="4" t="str">
        <v>Asasa RS</v>
      </c>
      <c r="DI75" s="4" t="str">
        <v>Asasa RS</v>
      </c>
      <c r="DJ75" s="4" t="str">
        <v>Asasa RS</v>
      </c>
      <c r="DK75" s="4" t="str">
        <v>Asasa RS</v>
      </c>
      <c r="DL75" s="4" t="str">
        <v>Asasa RS</v>
      </c>
      <c r="DM75" s="4" t="str">
        <v>Asasa RS</v>
      </c>
      <c r="DN75" s="4" t="str">
        <v>Asasa RS</v>
      </c>
      <c r="DO75" s="4" t="str">
        <v>Asasa RS</v>
      </c>
      <c r="DP75" s="4" t="str">
        <v>Asasa RS</v>
      </c>
    </row>
    <row r="76" spans="1:120" x14ac:dyDescent="0.35">
      <c r="A76" s="4">
        <v>15.077780000000001</v>
      </c>
      <c r="B76" s="4">
        <v>-23.55444</v>
      </c>
      <c r="C76" s="4" t="s">
        <v>154</v>
      </c>
      <c r="D76" s="4" t="s">
        <v>130</v>
      </c>
      <c r="E76" s="4" t="s">
        <v>323</v>
      </c>
      <c r="F76" s="4">
        <v>250</v>
      </c>
      <c r="G76" s="4" t="str">
        <f t="shared" si="1"/>
        <v>Cabo Verde-Godim</v>
      </c>
      <c r="BA76" s="4" t="str">
        <v>Ashoka</v>
      </c>
      <c r="BB76" s="4" t="str">
        <v>Ashoka</v>
      </c>
      <c r="BC76" s="4" t="str">
        <v>Ashoka</v>
      </c>
      <c r="BD76" s="4" t="str">
        <v>Ashoka</v>
      </c>
      <c r="BE76" s="4" t="str">
        <v>Ashoka</v>
      </c>
      <c r="BF76" s="4" t="str">
        <v>Ashoka</v>
      </c>
      <c r="BG76" s="4" t="str">
        <v>Ashoka</v>
      </c>
      <c r="BH76" s="4" t="str">
        <v>Ashoka</v>
      </c>
      <c r="BI76" s="4" t="str">
        <v>Ashoka</v>
      </c>
      <c r="BJ76" s="4" t="str">
        <v>Ashoka</v>
      </c>
      <c r="BK76" s="4" t="str">
        <v>Ashoka</v>
      </c>
      <c r="BL76" s="4" t="str">
        <v>Ashoka</v>
      </c>
      <c r="BM76" s="4" t="str">
        <v>Ashoka</v>
      </c>
      <c r="BN76" s="4" t="str">
        <v>Ashoka</v>
      </c>
      <c r="BO76" s="4" t="str">
        <v>Ashoka</v>
      </c>
      <c r="BP76" s="4" t="str">
        <v>Ashoka</v>
      </c>
      <c r="BQ76" s="4" t="str">
        <v>Ashoka</v>
      </c>
      <c r="BR76" s="4" t="str">
        <v>Ashoka</v>
      </c>
      <c r="BS76" s="4" t="str">
        <v>Ashoka</v>
      </c>
      <c r="BT76" s="4" t="str">
        <v>Ashoka</v>
      </c>
      <c r="BU76" s="4" t="str">
        <v>Ashoka</v>
      </c>
      <c r="BV76" s="4" t="str">
        <v>Ashoka</v>
      </c>
      <c r="BW76" s="4" t="str">
        <v>Ashoka</v>
      </c>
      <c r="BX76" s="4" t="str">
        <v>Ashoka</v>
      </c>
      <c r="BY76" s="4" t="str">
        <v>Ashoka</v>
      </c>
      <c r="BZ76" s="4" t="str">
        <v>Ashoka</v>
      </c>
      <c r="CA76" s="4" t="str">
        <v>Ashoka</v>
      </c>
      <c r="CB76" s="4" t="str">
        <v>Ashoka</v>
      </c>
      <c r="CC76" s="4" t="str">
        <v>Ashoka</v>
      </c>
      <c r="CD76" s="4" t="str">
        <v>Ashoka</v>
      </c>
      <c r="CE76" s="4" t="str">
        <v>Ashoka</v>
      </c>
      <c r="CF76" s="4" t="str">
        <v>Ashoka</v>
      </c>
      <c r="CG76" s="4" t="str">
        <v>Ashoka</v>
      </c>
      <c r="CH76" s="4" t="str">
        <v>Ashoka</v>
      </c>
      <c r="CJ76" s="4" t="str">
        <v>Ashoka</v>
      </c>
      <c r="CK76" s="4" t="str">
        <v>Ashoka</v>
      </c>
      <c r="CL76" s="4" t="str">
        <v>Ashoka</v>
      </c>
      <c r="CM76" s="4" t="str">
        <v>Ashoka</v>
      </c>
      <c r="CN76" s="4" t="str">
        <v>Ashoka</v>
      </c>
      <c r="CO76" s="4" t="str">
        <v>Ashoka</v>
      </c>
      <c r="CP76" s="4" t="str">
        <v>Ashoka</v>
      </c>
      <c r="CQ76" s="4" t="str">
        <v>Ashoka</v>
      </c>
      <c r="CR76" s="4" t="str">
        <v>Ashoka</v>
      </c>
      <c r="CS76" s="4" t="str">
        <v>Ashoka</v>
      </c>
      <c r="CT76" s="4" t="str">
        <v>Ashoka</v>
      </c>
      <c r="CU76" s="4" t="str">
        <v>Ashoka</v>
      </c>
      <c r="CV76" s="4" t="str">
        <v>Ashoka</v>
      </c>
      <c r="CW76" s="4" t="str">
        <v>Ashoka</v>
      </c>
      <c r="CX76" s="4" t="str">
        <v>Ashoka</v>
      </c>
      <c r="CY76" s="4" t="str">
        <v>Ashoka</v>
      </c>
      <c r="CZ76" s="4" t="str">
        <v>Ashoka</v>
      </c>
      <c r="DA76" s="4" t="str">
        <v>Ashoka</v>
      </c>
      <c r="DB76" s="4" t="str">
        <v>Ashoka</v>
      </c>
      <c r="DC76" s="4" t="str">
        <v>Ashoka</v>
      </c>
      <c r="DD76" s="4" t="str">
        <v>Ashoka</v>
      </c>
      <c r="DE76" s="4" t="str">
        <v>Ashoka</v>
      </c>
      <c r="DF76" s="4" t="str">
        <v>Ashoka</v>
      </c>
      <c r="DG76" s="4" t="str">
        <v>Ashoka</v>
      </c>
      <c r="DH76" s="4" t="str">
        <v>Ashoka</v>
      </c>
      <c r="DI76" s="4" t="str">
        <v>Ashoka</v>
      </c>
      <c r="DJ76" s="4" t="str">
        <v>Ashoka</v>
      </c>
      <c r="DK76" s="4" t="str">
        <v>Ashoka</v>
      </c>
      <c r="DL76" s="4" t="str">
        <v>Ashoka</v>
      </c>
      <c r="DM76" s="4" t="str">
        <v>Ashoka</v>
      </c>
      <c r="DN76" s="4" t="str">
        <v>Ashoka</v>
      </c>
      <c r="DO76" s="4" t="str">
        <v>Ashoka</v>
      </c>
      <c r="DP76" s="4" t="str">
        <v>Ashoka</v>
      </c>
    </row>
    <row r="77" spans="1:120" x14ac:dyDescent="0.35">
      <c r="A77" s="4">
        <v>10.31</v>
      </c>
      <c r="B77" s="4">
        <v>15.32</v>
      </c>
      <c r="C77" s="4" t="s">
        <v>324</v>
      </c>
      <c r="D77" s="4" t="s">
        <v>138</v>
      </c>
      <c r="E77" s="4" t="s">
        <v>325</v>
      </c>
      <c r="F77" s="4">
        <v>10000</v>
      </c>
      <c r="G77" s="4" t="str">
        <f t="shared" si="1"/>
        <v>Cameroon.Chad-Bongor.Yagoua</v>
      </c>
      <c r="BA77" s="4" t="str">
        <v>Atakpame</v>
      </c>
      <c r="BB77" s="4" t="str">
        <v>Atakpame</v>
      </c>
      <c r="BC77" s="4" t="str">
        <v>Atakpame</v>
      </c>
      <c r="BD77" s="4" t="str">
        <v>Atakpame</v>
      </c>
      <c r="BE77" s="4" t="str">
        <v>Atakpame</v>
      </c>
      <c r="BF77" s="4" t="str">
        <v>Atakpame</v>
      </c>
      <c r="BG77" s="4" t="str">
        <v>Atakpame</v>
      </c>
      <c r="BH77" s="4" t="str">
        <v>Atakpame</v>
      </c>
      <c r="BI77" s="4" t="str">
        <v>Atakpame</v>
      </c>
      <c r="BJ77" s="4" t="str">
        <v>Atakpame</v>
      </c>
      <c r="BK77" s="4" t="str">
        <v>Atakpame</v>
      </c>
      <c r="BL77" s="4" t="str">
        <v>Atakpame</v>
      </c>
      <c r="BM77" s="4" t="str">
        <v>Atakpame</v>
      </c>
      <c r="BN77" s="4" t="str">
        <v>Atakpame</v>
      </c>
      <c r="BO77" s="4" t="str">
        <v>Atakpame</v>
      </c>
      <c r="BP77" s="4" t="str">
        <v>Atakpame</v>
      </c>
      <c r="BQ77" s="4" t="str">
        <v>Atakpame</v>
      </c>
      <c r="BR77" s="4" t="str">
        <v>Atakpame</v>
      </c>
      <c r="BS77" s="4" t="str">
        <v>Atakpame</v>
      </c>
      <c r="BT77" s="4" t="str">
        <v>Atakpame</v>
      </c>
      <c r="BU77" s="4" t="str">
        <v>Atakpame</v>
      </c>
      <c r="BV77" s="4" t="str">
        <v>Atakpame</v>
      </c>
      <c r="BW77" s="4" t="str">
        <v>Atakpame</v>
      </c>
      <c r="BX77" s="4" t="str">
        <v>Atakpame</v>
      </c>
      <c r="BY77" s="4" t="str">
        <v>Atakpame</v>
      </c>
      <c r="BZ77" s="4" t="str">
        <v>Atakpame</v>
      </c>
      <c r="CA77" s="4" t="str">
        <v>Atakpame</v>
      </c>
      <c r="CB77" s="4" t="str">
        <v>Atakpame</v>
      </c>
      <c r="CC77" s="4" t="str">
        <v>Atakpame</v>
      </c>
      <c r="CD77" s="4" t="str">
        <v>Atakpame</v>
      </c>
      <c r="CE77" s="4" t="str">
        <v>Atakpame</v>
      </c>
      <c r="CF77" s="4" t="str">
        <v>Atakpame</v>
      </c>
      <c r="CG77" s="4" t="str">
        <v>Atakpame</v>
      </c>
      <c r="CH77" s="4" t="str">
        <v>Atakpame</v>
      </c>
      <c r="CJ77" s="4" t="str">
        <v>Atakpame</v>
      </c>
      <c r="CK77" s="4" t="str">
        <v>Atakpame</v>
      </c>
      <c r="CL77" s="4" t="str">
        <v>Atakpame</v>
      </c>
      <c r="CM77" s="4" t="str">
        <v>Atakpame</v>
      </c>
      <c r="CN77" s="4" t="str">
        <v>Atakpame</v>
      </c>
      <c r="CO77" s="4" t="str">
        <v>Atakpame</v>
      </c>
      <c r="CP77" s="4" t="str">
        <v>Atakpame</v>
      </c>
      <c r="CQ77" s="4" t="str">
        <v>Atakpame</v>
      </c>
      <c r="CR77" s="4" t="str">
        <v>Atakpame</v>
      </c>
      <c r="CS77" s="4" t="str">
        <v>Atakpame</v>
      </c>
      <c r="CT77" s="4" t="str">
        <v>Atakpame</v>
      </c>
      <c r="CU77" s="4" t="str">
        <v>Atakpame</v>
      </c>
      <c r="CV77" s="4" t="str">
        <v>Atakpame</v>
      </c>
      <c r="CW77" s="4" t="str">
        <v>Atakpame</v>
      </c>
      <c r="CX77" s="4" t="str">
        <v>Atakpame</v>
      </c>
      <c r="CY77" s="4" t="str">
        <v>Atakpame</v>
      </c>
      <c r="CZ77" s="4" t="str">
        <v>Atakpame</v>
      </c>
      <c r="DA77" s="4" t="str">
        <v>Atakpame</v>
      </c>
      <c r="DB77" s="4" t="str">
        <v>Atakpame</v>
      </c>
      <c r="DC77" s="4" t="str">
        <v>Atakpame</v>
      </c>
      <c r="DD77" s="4" t="str">
        <v>Atakpame</v>
      </c>
      <c r="DE77" s="4" t="str">
        <v>Atakpame</v>
      </c>
      <c r="DF77" s="4" t="str">
        <v>Atakpame</v>
      </c>
      <c r="DG77" s="4" t="str">
        <v>Atakpame</v>
      </c>
      <c r="DH77" s="4" t="str">
        <v>Atakpame</v>
      </c>
      <c r="DI77" s="4" t="str">
        <v>Atakpame</v>
      </c>
      <c r="DJ77" s="4" t="str">
        <v>Atakpame</v>
      </c>
      <c r="DK77" s="4" t="str">
        <v>Atakpame</v>
      </c>
      <c r="DL77" s="4" t="str">
        <v>Atakpame</v>
      </c>
      <c r="DM77" s="4" t="str">
        <v>Atakpame</v>
      </c>
      <c r="DN77" s="4" t="str">
        <v>Atakpame</v>
      </c>
      <c r="DO77" s="4" t="str">
        <v>Atakpame</v>
      </c>
      <c r="DP77" s="4" t="str">
        <v>Atakpame</v>
      </c>
    </row>
    <row r="78" spans="1:120" x14ac:dyDescent="0.35">
      <c r="A78" s="4">
        <v>10.31</v>
      </c>
      <c r="B78" s="4">
        <v>15.32</v>
      </c>
      <c r="C78" s="4" t="s">
        <v>324</v>
      </c>
      <c r="D78" s="4" t="s">
        <v>130</v>
      </c>
      <c r="E78" s="4" t="s">
        <v>325</v>
      </c>
      <c r="F78" s="4">
        <v>10000</v>
      </c>
      <c r="G78" s="4" t="str">
        <f t="shared" si="1"/>
        <v>Cameroon.Chad-Bongor.Yagoua</v>
      </c>
      <c r="BA78" s="4" t="str">
        <v>ATBU, Bauchi</v>
      </c>
      <c r="BB78" s="4" t="str">
        <v>ATBU, Bauchi</v>
      </c>
      <c r="BC78" s="4" t="str">
        <v>ATBU, Bauchi</v>
      </c>
      <c r="BD78" s="4" t="str">
        <v>ATBU, Bauchi</v>
      </c>
      <c r="BE78" s="4" t="str">
        <v>ATBU, Bauchi</v>
      </c>
      <c r="BF78" s="4" t="str">
        <v>ATBU, Bauchi</v>
      </c>
      <c r="BG78" s="4" t="str">
        <v>ATBU, Bauchi</v>
      </c>
      <c r="BH78" s="4" t="str">
        <v>ATBU, Bauchi</v>
      </c>
      <c r="BI78" s="4" t="str">
        <v>ATBU, Bauchi</v>
      </c>
      <c r="BJ78" s="4" t="str">
        <v>ATBU, Bauchi</v>
      </c>
      <c r="BK78" s="4" t="str">
        <v>ATBU, Bauchi</v>
      </c>
      <c r="BL78" s="4" t="str">
        <v>ATBU, Bauchi</v>
      </c>
      <c r="BM78" s="4" t="str">
        <v>ATBU, Bauchi</v>
      </c>
      <c r="BN78" s="4" t="str">
        <v>ATBU, Bauchi</v>
      </c>
      <c r="BO78" s="4" t="str">
        <v>ATBU, Bauchi</v>
      </c>
      <c r="BP78" s="4" t="str">
        <v>ATBU, Bauchi</v>
      </c>
      <c r="BQ78" s="4" t="str">
        <v>ATBU, Bauchi</v>
      </c>
      <c r="BR78" s="4" t="str">
        <v>ATBU, Bauchi</v>
      </c>
      <c r="BS78" s="4" t="str">
        <v>ATBU, Bauchi</v>
      </c>
      <c r="BT78" s="4" t="str">
        <v>ATBU, Bauchi</v>
      </c>
      <c r="BU78" s="4" t="str">
        <v>ATBU, Bauchi</v>
      </c>
      <c r="BV78" s="4" t="str">
        <v>ATBU, Bauchi</v>
      </c>
      <c r="BW78" s="4" t="str">
        <v>ATBU, Bauchi</v>
      </c>
      <c r="BX78" s="4" t="str">
        <v>ATBU, Bauchi</v>
      </c>
      <c r="BY78" s="4" t="str">
        <v>ATBU, Bauchi</v>
      </c>
      <c r="BZ78" s="4" t="str">
        <v>ATBU, Bauchi</v>
      </c>
      <c r="CA78" s="4" t="str">
        <v>ATBU, Bauchi</v>
      </c>
      <c r="CB78" s="4" t="str">
        <v>ATBU, Bauchi</v>
      </c>
      <c r="CC78" s="4" t="str">
        <v>ATBU, Bauchi</v>
      </c>
      <c r="CD78" s="4" t="str">
        <v>ATBU, Bauchi</v>
      </c>
      <c r="CE78" s="4" t="str">
        <v>ATBU, Bauchi</v>
      </c>
      <c r="CF78" s="4" t="str">
        <v>ATBU, Bauchi</v>
      </c>
      <c r="CG78" s="4" t="str">
        <v>ATBU, Bauchi</v>
      </c>
      <c r="CH78" s="4" t="str">
        <v>ATBU, Bauchi</v>
      </c>
      <c r="CJ78" s="4" t="str">
        <v>ATBU, Bauchi</v>
      </c>
      <c r="CK78" s="4" t="str">
        <v>ATBU, Bauchi</v>
      </c>
      <c r="CL78" s="4" t="str">
        <v>ATBU, Bauchi</v>
      </c>
      <c r="CM78" s="4" t="str">
        <v>ATBU, Bauchi</v>
      </c>
      <c r="CN78" s="4" t="str">
        <v>ATBU, Bauchi</v>
      </c>
      <c r="CO78" s="4" t="str">
        <v>ATBU, Bauchi</v>
      </c>
      <c r="CP78" s="4" t="str">
        <v>ATBU, Bauchi</v>
      </c>
      <c r="CQ78" s="4" t="str">
        <v>ATBU, Bauchi</v>
      </c>
      <c r="CR78" s="4" t="str">
        <v>ATBU, Bauchi</v>
      </c>
      <c r="CS78" s="4" t="str">
        <v>ATBU, Bauchi</v>
      </c>
      <c r="CT78" s="4" t="str">
        <v>ATBU, Bauchi</v>
      </c>
      <c r="CU78" s="4" t="str">
        <v>ATBU, Bauchi</v>
      </c>
      <c r="CV78" s="4" t="str">
        <v>ATBU, Bauchi</v>
      </c>
      <c r="CW78" s="4" t="str">
        <v>ATBU, Bauchi</v>
      </c>
      <c r="CX78" s="4" t="str">
        <v>ATBU, Bauchi</v>
      </c>
      <c r="CY78" s="4" t="str">
        <v>ATBU, Bauchi</v>
      </c>
      <c r="CZ78" s="4" t="str">
        <v>ATBU, Bauchi</v>
      </c>
      <c r="DA78" s="4" t="str">
        <v>ATBU, Bauchi</v>
      </c>
      <c r="DB78" s="4" t="str">
        <v>ATBU, Bauchi</v>
      </c>
      <c r="DC78" s="4" t="str">
        <v>ATBU, Bauchi</v>
      </c>
      <c r="DD78" s="4" t="str">
        <v>ATBU, Bauchi</v>
      </c>
      <c r="DE78" s="4" t="str">
        <v>ATBU, Bauchi</v>
      </c>
      <c r="DF78" s="4" t="str">
        <v>ATBU, Bauchi</v>
      </c>
      <c r="DG78" s="4" t="str">
        <v>ATBU, Bauchi</v>
      </c>
      <c r="DH78" s="4" t="str">
        <v>ATBU, Bauchi</v>
      </c>
      <c r="DI78" s="4" t="str">
        <v>ATBU, Bauchi</v>
      </c>
      <c r="DJ78" s="4" t="str">
        <v>ATBU, Bauchi</v>
      </c>
      <c r="DK78" s="4" t="str">
        <v>ATBU, Bauchi</v>
      </c>
      <c r="DL78" s="4" t="str">
        <v>ATBU, Bauchi</v>
      </c>
      <c r="DM78" s="4" t="str">
        <v>ATBU, Bauchi</v>
      </c>
      <c r="DN78" s="4" t="str">
        <v>ATBU, Bauchi</v>
      </c>
      <c r="DO78" s="4" t="str">
        <v>ATBU, Bauchi</v>
      </c>
      <c r="DP78" s="4" t="str">
        <v>ATBU, Bauchi</v>
      </c>
    </row>
    <row r="79" spans="1:120" x14ac:dyDescent="0.35">
      <c r="A79" s="4">
        <v>3.4</v>
      </c>
      <c r="B79" s="4">
        <v>11.783329999999999</v>
      </c>
      <c r="C79" s="4" t="s">
        <v>158</v>
      </c>
      <c r="D79" s="4" t="s">
        <v>130</v>
      </c>
      <c r="E79" s="4" t="s">
        <v>326</v>
      </c>
      <c r="F79" s="4">
        <v>917</v>
      </c>
      <c r="G79" s="4" t="str">
        <f t="shared" si="1"/>
        <v>Cameroon-Abang</v>
      </c>
      <c r="BA79" s="4" t="str">
        <v>Attotinga</v>
      </c>
      <c r="BB79" s="4" t="str">
        <v>Attotinga</v>
      </c>
      <c r="BC79" s="4" t="str">
        <v>Attotinga</v>
      </c>
      <c r="BD79" s="4" t="str">
        <v>Attotinga</v>
      </c>
      <c r="BE79" s="4" t="str">
        <v>Attotinga</v>
      </c>
      <c r="BF79" s="4" t="str">
        <v>Attotinga</v>
      </c>
      <c r="BG79" s="4" t="str">
        <v>Attotinga</v>
      </c>
      <c r="BH79" s="4" t="str">
        <v>Attotinga</v>
      </c>
      <c r="BI79" s="4" t="str">
        <v>Attotinga</v>
      </c>
      <c r="BJ79" s="4" t="str">
        <v>Attotinga</v>
      </c>
      <c r="BK79" s="4" t="str">
        <v>Attotinga</v>
      </c>
      <c r="BL79" s="4" t="str">
        <v>Attotinga</v>
      </c>
      <c r="BM79" s="4" t="str">
        <v>Attotinga</v>
      </c>
      <c r="BN79" s="4" t="str">
        <v>Attotinga</v>
      </c>
      <c r="BO79" s="4" t="str">
        <v>Attotinga</v>
      </c>
      <c r="BP79" s="4" t="str">
        <v>Attotinga</v>
      </c>
      <c r="BQ79" s="4" t="str">
        <v>Attotinga</v>
      </c>
      <c r="BR79" s="4" t="str">
        <v>Attotinga</v>
      </c>
      <c r="BS79" s="4" t="str">
        <v>Attotinga</v>
      </c>
      <c r="BT79" s="4" t="str">
        <v>Attotinga</v>
      </c>
      <c r="BU79" s="4" t="str">
        <v>Attotinga</v>
      </c>
      <c r="BV79" s="4" t="str">
        <v>Attotinga</v>
      </c>
      <c r="BW79" s="4" t="str">
        <v>Attotinga</v>
      </c>
      <c r="BX79" s="4" t="str">
        <v>Attotinga</v>
      </c>
      <c r="BY79" s="4" t="str">
        <v>Attotinga</v>
      </c>
      <c r="BZ79" s="4" t="str">
        <v>Attotinga</v>
      </c>
      <c r="CA79" s="4" t="str">
        <v>Attotinga</v>
      </c>
      <c r="CB79" s="4" t="str">
        <v>Attotinga</v>
      </c>
      <c r="CC79" s="4" t="str">
        <v>Attotinga</v>
      </c>
      <c r="CD79" s="4" t="str">
        <v>Attotinga</v>
      </c>
      <c r="CE79" s="4" t="str">
        <v>Attotinga</v>
      </c>
      <c r="CF79" s="4" t="str">
        <v>Attotinga</v>
      </c>
      <c r="CG79" s="4" t="str">
        <v>Attotinga</v>
      </c>
      <c r="CH79" s="4" t="str">
        <v>Attotinga</v>
      </c>
      <c r="CJ79" s="4" t="str">
        <v>Attotinga</v>
      </c>
      <c r="CK79" s="4" t="str">
        <v>Attotinga</v>
      </c>
      <c r="CL79" s="4" t="str">
        <v>Attotinga</v>
      </c>
      <c r="CM79" s="4" t="str">
        <v>Attotinga</v>
      </c>
      <c r="CN79" s="4" t="str">
        <v>Attotinga</v>
      </c>
      <c r="CO79" s="4" t="str">
        <v>Attotinga</v>
      </c>
      <c r="CP79" s="4" t="str">
        <v>Attotinga</v>
      </c>
      <c r="CQ79" s="4" t="str">
        <v>Attotinga</v>
      </c>
      <c r="CR79" s="4" t="str">
        <v>Attotinga</v>
      </c>
      <c r="CS79" s="4" t="str">
        <v>Attotinga</v>
      </c>
      <c r="CT79" s="4" t="str">
        <v>Attotinga</v>
      </c>
      <c r="CU79" s="4" t="str">
        <v>Attotinga</v>
      </c>
      <c r="CV79" s="4" t="str">
        <v>Attotinga</v>
      </c>
      <c r="CW79" s="4" t="str">
        <v>Attotinga</v>
      </c>
      <c r="CX79" s="4" t="str">
        <v>Attotinga</v>
      </c>
      <c r="CY79" s="4" t="str">
        <v>Attotinga</v>
      </c>
      <c r="CZ79" s="4" t="str">
        <v>Attotinga</v>
      </c>
      <c r="DA79" s="4" t="str">
        <v>Attotinga</v>
      </c>
      <c r="DB79" s="4" t="str">
        <v>Attotinga</v>
      </c>
      <c r="DC79" s="4" t="str">
        <v>Attotinga</v>
      </c>
      <c r="DD79" s="4" t="str">
        <v>Attotinga</v>
      </c>
      <c r="DE79" s="4" t="str">
        <v>Attotinga</v>
      </c>
      <c r="DF79" s="4" t="str">
        <v>Attotinga</v>
      </c>
      <c r="DG79" s="4" t="str">
        <v>Attotinga</v>
      </c>
      <c r="DH79" s="4" t="str">
        <v>Attotinga</v>
      </c>
      <c r="DI79" s="4" t="str">
        <v>Attotinga</v>
      </c>
      <c r="DJ79" s="4" t="str">
        <v>Attotinga</v>
      </c>
      <c r="DK79" s="4" t="str">
        <v>Attotinga</v>
      </c>
      <c r="DL79" s="4" t="str">
        <v>Attotinga</v>
      </c>
      <c r="DM79" s="4" t="str">
        <v>Attotinga</v>
      </c>
      <c r="DN79" s="4" t="str">
        <v>Attotinga</v>
      </c>
      <c r="DO79" s="4" t="str">
        <v>Attotinga</v>
      </c>
      <c r="DP79" s="4" t="str">
        <v>Attotinga</v>
      </c>
    </row>
    <row r="80" spans="1:120" x14ac:dyDescent="0.35">
      <c r="A80" s="4">
        <v>2.7867799999999998</v>
      </c>
      <c r="B80" s="4">
        <v>10.27894</v>
      </c>
      <c r="C80" s="4" t="s">
        <v>158</v>
      </c>
      <c r="D80" s="4" t="s">
        <v>130</v>
      </c>
      <c r="E80" s="4" t="s">
        <v>327</v>
      </c>
      <c r="F80" s="4">
        <v>250</v>
      </c>
      <c r="G80" s="4" t="str">
        <f t="shared" si="1"/>
        <v>Cameroon-Akok</v>
      </c>
      <c r="BA80" s="4" t="str">
        <v>Attotinga.Tokpa, Allada Region</v>
      </c>
      <c r="BB80" s="4" t="str">
        <v>Attotinga.Tokpa, Allada Region</v>
      </c>
      <c r="BC80" s="4" t="str">
        <v>Attotinga.Tokpa, Allada Region</v>
      </c>
      <c r="BD80" s="4" t="str">
        <v>Attotinga.Tokpa, Allada Region</v>
      </c>
      <c r="BE80" s="4" t="str">
        <v>Attotinga.Tokpa, Allada Region</v>
      </c>
      <c r="BF80" s="4" t="str">
        <v>Attotinga.Tokpa, Allada Region</v>
      </c>
      <c r="BG80" s="4" t="str">
        <v>Attotinga.Tokpa, Allada Region</v>
      </c>
      <c r="BH80" s="4" t="str">
        <v>Attotinga.Tokpa, Allada Region</v>
      </c>
      <c r="BI80" s="4" t="str">
        <v>Attotinga.Tokpa, Allada Region</v>
      </c>
      <c r="BJ80" s="4" t="str">
        <v>Attotinga.Tokpa, Allada Region</v>
      </c>
      <c r="BK80" s="4" t="str">
        <v>Attotinga.Tokpa, Allada Region</v>
      </c>
      <c r="BL80" s="4" t="str">
        <v>Attotinga.Tokpa, Allada Region</v>
      </c>
      <c r="BM80" s="4" t="str">
        <v>Attotinga.Tokpa, Allada Region</v>
      </c>
      <c r="BN80" s="4" t="str">
        <v>Attotinga.Tokpa, Allada Region</v>
      </c>
      <c r="BO80" s="4" t="str">
        <v>Attotinga.Tokpa, Allada Region</v>
      </c>
      <c r="BP80" s="4" t="str">
        <v>Attotinga.Tokpa, Allada Region</v>
      </c>
      <c r="BQ80" s="4" t="str">
        <v>Attotinga.Tokpa, Allada Region</v>
      </c>
      <c r="BR80" s="4" t="str">
        <v>Attotinga.Tokpa, Allada Region</v>
      </c>
      <c r="BS80" s="4" t="str">
        <v>Attotinga.Tokpa, Allada Region</v>
      </c>
      <c r="BT80" s="4" t="str">
        <v>Attotinga.Tokpa, Allada Region</v>
      </c>
      <c r="BU80" s="4" t="str">
        <v>Attotinga.Tokpa, Allada Region</v>
      </c>
      <c r="BV80" s="4" t="str">
        <v>Attotinga.Tokpa, Allada Region</v>
      </c>
      <c r="BW80" s="4" t="str">
        <v>Attotinga.Tokpa, Allada Region</v>
      </c>
      <c r="BX80" s="4" t="str">
        <v>Attotinga.Tokpa, Allada Region</v>
      </c>
      <c r="BY80" s="4" t="str">
        <v>Attotinga.Tokpa, Allada Region</v>
      </c>
      <c r="BZ80" s="4" t="str">
        <v>Attotinga.Tokpa, Allada Region</v>
      </c>
      <c r="CA80" s="4" t="str">
        <v>Attotinga.Tokpa, Allada Region</v>
      </c>
      <c r="CB80" s="4" t="str">
        <v>Attotinga.Tokpa, Allada Region</v>
      </c>
      <c r="CC80" s="4" t="str">
        <v>Attotinga.Tokpa, Allada Region</v>
      </c>
      <c r="CD80" s="4" t="str">
        <v>Attotinga.Tokpa, Allada Region</v>
      </c>
      <c r="CE80" s="4" t="str">
        <v>Attotinga.Tokpa, Allada Region</v>
      </c>
      <c r="CF80" s="4" t="str">
        <v>Attotinga.Tokpa, Allada Region</v>
      </c>
      <c r="CG80" s="4" t="str">
        <v>Attotinga.Tokpa, Allada Region</v>
      </c>
      <c r="CH80" s="4" t="str">
        <v>Attotinga.Tokpa, Allada Region</v>
      </c>
      <c r="CJ80" s="4" t="str">
        <v>Attotinga.Tokpa, Allada Region</v>
      </c>
      <c r="CK80" s="4" t="str">
        <v>Attotinga.Tokpa, Allada Region</v>
      </c>
      <c r="CL80" s="4" t="str">
        <v>Attotinga.Tokpa, Allada Region</v>
      </c>
      <c r="CM80" s="4" t="str">
        <v>Attotinga.Tokpa, Allada Region</v>
      </c>
      <c r="CN80" s="4" t="str">
        <v>Attotinga.Tokpa, Allada Region</v>
      </c>
      <c r="CO80" s="4" t="str">
        <v>Attotinga.Tokpa, Allada Region</v>
      </c>
      <c r="CP80" s="4" t="str">
        <v>Attotinga.Tokpa, Allada Region</v>
      </c>
      <c r="CQ80" s="4" t="str">
        <v>Attotinga.Tokpa, Allada Region</v>
      </c>
      <c r="CR80" s="4" t="str">
        <v>Attotinga.Tokpa, Allada Region</v>
      </c>
      <c r="CS80" s="4" t="str">
        <v>Attotinga.Tokpa, Allada Region</v>
      </c>
      <c r="CT80" s="4" t="str">
        <v>Attotinga.Tokpa, Allada Region</v>
      </c>
      <c r="CU80" s="4" t="str">
        <v>Attotinga.Tokpa, Allada Region</v>
      </c>
      <c r="CV80" s="4" t="str">
        <v>Attotinga.Tokpa, Allada Region</v>
      </c>
      <c r="CW80" s="4" t="str">
        <v>Attotinga.Tokpa, Allada Region</v>
      </c>
      <c r="CX80" s="4" t="str">
        <v>Attotinga.Tokpa, Allada Region</v>
      </c>
      <c r="CY80" s="4" t="str">
        <v>Attotinga.Tokpa, Allada Region</v>
      </c>
      <c r="CZ80" s="4" t="str">
        <v>Attotinga.Tokpa, Allada Region</v>
      </c>
      <c r="DA80" s="4" t="str">
        <v>Attotinga.Tokpa, Allada Region</v>
      </c>
      <c r="DB80" s="4" t="str">
        <v>Attotinga.Tokpa, Allada Region</v>
      </c>
      <c r="DC80" s="4" t="str">
        <v>Attotinga.Tokpa, Allada Region</v>
      </c>
      <c r="DD80" s="4" t="str">
        <v>Attotinga.Tokpa, Allada Region</v>
      </c>
      <c r="DE80" s="4" t="str">
        <v>Attotinga.Tokpa, Allada Region</v>
      </c>
      <c r="DF80" s="4" t="str">
        <v>Attotinga.Tokpa, Allada Region</v>
      </c>
      <c r="DG80" s="4" t="str">
        <v>Attotinga.Tokpa, Allada Region</v>
      </c>
      <c r="DH80" s="4" t="str">
        <v>Attotinga.Tokpa, Allada Region</v>
      </c>
      <c r="DI80" s="4" t="str">
        <v>Attotinga.Tokpa, Allada Region</v>
      </c>
      <c r="DJ80" s="4" t="str">
        <v>Attotinga.Tokpa, Allada Region</v>
      </c>
      <c r="DK80" s="4" t="str">
        <v>Attotinga.Tokpa, Allada Region</v>
      </c>
      <c r="DL80" s="4" t="str">
        <v>Attotinga.Tokpa, Allada Region</v>
      </c>
      <c r="DM80" s="4" t="str">
        <v>Attotinga.Tokpa, Allada Region</v>
      </c>
      <c r="DN80" s="4" t="str">
        <v>Attotinga.Tokpa, Allada Region</v>
      </c>
      <c r="DO80" s="4" t="str">
        <v>Attotinga.Tokpa, Allada Region</v>
      </c>
      <c r="DP80" s="4" t="str">
        <v>Attotinga.Tokpa, Allada Region</v>
      </c>
    </row>
    <row r="81" spans="1:120" x14ac:dyDescent="0.35">
      <c r="A81" s="4">
        <v>3.44333</v>
      </c>
      <c r="B81" s="4">
        <v>11.41</v>
      </c>
      <c r="C81" s="4" t="s">
        <v>158</v>
      </c>
      <c r="D81" s="4" t="s">
        <v>130</v>
      </c>
      <c r="E81" s="4" t="s">
        <v>328</v>
      </c>
      <c r="F81" s="4">
        <v>917</v>
      </c>
      <c r="G81" s="4" t="str">
        <f t="shared" si="1"/>
        <v>Cameroon-Andok</v>
      </c>
      <c r="BA81" s="4" t="str">
        <v>ATVET College, Dilla</v>
      </c>
      <c r="BB81" s="4" t="str">
        <v>ATVET College, Dilla</v>
      </c>
      <c r="BC81" s="4" t="str">
        <v>ATVET College, Dilla</v>
      </c>
      <c r="BD81" s="4" t="str">
        <v>ATVET College, Dilla</v>
      </c>
      <c r="BE81" s="4" t="str">
        <v>ATVET College, Dilla</v>
      </c>
      <c r="BF81" s="4" t="str">
        <v>ATVET College, Dilla</v>
      </c>
      <c r="BG81" s="4" t="str">
        <v>ATVET College, Dilla</v>
      </c>
      <c r="BH81" s="4" t="str">
        <v>ATVET College, Dilla</v>
      </c>
      <c r="BI81" s="4" t="str">
        <v>ATVET College, Dilla</v>
      </c>
      <c r="BJ81" s="4" t="str">
        <v>ATVET College, Dilla</v>
      </c>
      <c r="BK81" s="4" t="str">
        <v>ATVET College, Dilla</v>
      </c>
      <c r="BL81" s="4" t="str">
        <v>ATVET College, Dilla</v>
      </c>
      <c r="BM81" s="4" t="str">
        <v>ATVET College, Dilla</v>
      </c>
      <c r="BN81" s="4" t="str">
        <v>ATVET College, Dilla</v>
      </c>
      <c r="BO81" s="4" t="str">
        <v>ATVET College, Dilla</v>
      </c>
      <c r="BP81" s="4" t="str">
        <v>ATVET College, Dilla</v>
      </c>
      <c r="BQ81" s="4" t="str">
        <v>ATVET College, Dilla</v>
      </c>
      <c r="BR81" s="4" t="str">
        <v>ATVET College, Dilla</v>
      </c>
      <c r="BS81" s="4" t="str">
        <v>ATVET College, Dilla</v>
      </c>
      <c r="BT81" s="4" t="str">
        <v>ATVET College, Dilla</v>
      </c>
      <c r="BU81" s="4" t="str">
        <v>ATVET College, Dilla</v>
      </c>
      <c r="BV81" s="4" t="str">
        <v>ATVET College, Dilla</v>
      </c>
      <c r="BW81" s="4" t="str">
        <v>ATVET College, Dilla</v>
      </c>
      <c r="BX81" s="4" t="str">
        <v>ATVET College, Dilla</v>
      </c>
      <c r="BY81" s="4" t="str">
        <v>ATVET College, Dilla</v>
      </c>
      <c r="BZ81" s="4" t="str">
        <v>ATVET College, Dilla</v>
      </c>
      <c r="CA81" s="4" t="str">
        <v>ATVET College, Dilla</v>
      </c>
      <c r="CB81" s="4" t="str">
        <v>ATVET College, Dilla</v>
      </c>
      <c r="CC81" s="4" t="str">
        <v>ATVET College, Dilla</v>
      </c>
      <c r="CD81" s="4" t="str">
        <v>ATVET College, Dilla</v>
      </c>
      <c r="CE81" s="4" t="str">
        <v>ATVET College, Dilla</v>
      </c>
      <c r="CF81" s="4" t="str">
        <v>ATVET College, Dilla</v>
      </c>
      <c r="CG81" s="4" t="str">
        <v>ATVET College, Dilla</v>
      </c>
      <c r="CH81" s="4" t="str">
        <v>ATVET College, Dilla</v>
      </c>
      <c r="CJ81" s="4" t="str">
        <v>ATVET College, Dilla</v>
      </c>
      <c r="CK81" s="4" t="str">
        <v>ATVET College, Dilla</v>
      </c>
      <c r="CL81" s="4" t="str">
        <v>ATVET College, Dilla</v>
      </c>
      <c r="CM81" s="4" t="str">
        <v>ATVET College, Dilla</v>
      </c>
      <c r="CN81" s="4" t="str">
        <v>ATVET College, Dilla</v>
      </c>
      <c r="CO81" s="4" t="str">
        <v>ATVET College, Dilla</v>
      </c>
      <c r="CP81" s="4" t="str">
        <v>ATVET College, Dilla</v>
      </c>
      <c r="CQ81" s="4" t="str">
        <v>ATVET College, Dilla</v>
      </c>
      <c r="CR81" s="4" t="str">
        <v>ATVET College, Dilla</v>
      </c>
      <c r="CS81" s="4" t="str">
        <v>ATVET College, Dilla</v>
      </c>
      <c r="CT81" s="4" t="str">
        <v>ATVET College, Dilla</v>
      </c>
      <c r="CU81" s="4" t="str">
        <v>ATVET College, Dilla</v>
      </c>
      <c r="CV81" s="4" t="str">
        <v>ATVET College, Dilla</v>
      </c>
      <c r="CW81" s="4" t="str">
        <v>ATVET College, Dilla</v>
      </c>
      <c r="CX81" s="4" t="str">
        <v>ATVET College, Dilla</v>
      </c>
      <c r="CY81" s="4" t="str">
        <v>ATVET College, Dilla</v>
      </c>
      <c r="CZ81" s="4" t="str">
        <v>ATVET College, Dilla</v>
      </c>
      <c r="DA81" s="4" t="str">
        <v>ATVET College, Dilla</v>
      </c>
      <c r="DB81" s="4" t="str">
        <v>ATVET College, Dilla</v>
      </c>
      <c r="DC81" s="4" t="str">
        <v>ATVET College, Dilla</v>
      </c>
      <c r="DD81" s="4" t="str">
        <v>ATVET College, Dilla</v>
      </c>
      <c r="DE81" s="4" t="str">
        <v>ATVET College, Dilla</v>
      </c>
      <c r="DF81" s="4" t="str">
        <v>ATVET College, Dilla</v>
      </c>
      <c r="DG81" s="4" t="str">
        <v>ATVET College, Dilla</v>
      </c>
      <c r="DH81" s="4" t="str">
        <v>ATVET College, Dilla</v>
      </c>
      <c r="DI81" s="4" t="str">
        <v>ATVET College, Dilla</v>
      </c>
      <c r="DJ81" s="4" t="str">
        <v>ATVET College, Dilla</v>
      </c>
      <c r="DK81" s="4" t="str">
        <v>ATVET College, Dilla</v>
      </c>
      <c r="DL81" s="4" t="str">
        <v>ATVET College, Dilla</v>
      </c>
      <c r="DM81" s="4" t="str">
        <v>ATVET College, Dilla</v>
      </c>
      <c r="DN81" s="4" t="str">
        <v>ATVET College, Dilla</v>
      </c>
      <c r="DO81" s="4" t="str">
        <v>ATVET College, Dilla</v>
      </c>
      <c r="DP81" s="4" t="str">
        <v>ATVET College, Dilla</v>
      </c>
    </row>
    <row r="82" spans="1:120" x14ac:dyDescent="0.35">
      <c r="A82" s="4">
        <v>5.4470000000000001</v>
      </c>
      <c r="B82" s="4">
        <v>10.064</v>
      </c>
      <c r="C82" s="4" t="s">
        <v>158</v>
      </c>
      <c r="D82" s="4" t="s">
        <v>138</v>
      </c>
      <c r="E82" s="4" t="s">
        <v>329</v>
      </c>
      <c r="F82" s="4">
        <v>4000</v>
      </c>
      <c r="G82" s="4" t="str">
        <f t="shared" si="1"/>
        <v>Cameroon-Animal Experimental Farm, Dschang University</v>
      </c>
      <c r="BA82" s="4" t="str">
        <v>Atwima District</v>
      </c>
      <c r="BB82" s="4" t="str">
        <v>Atwima District</v>
      </c>
      <c r="BC82" s="4" t="str">
        <v>Atwima District</v>
      </c>
      <c r="BD82" s="4" t="str">
        <v>Atwima District</v>
      </c>
      <c r="BE82" s="4" t="str">
        <v>Atwima District</v>
      </c>
      <c r="BF82" s="4" t="str">
        <v>Atwima District</v>
      </c>
      <c r="BG82" s="4" t="str">
        <v>Atwima District</v>
      </c>
      <c r="BH82" s="4" t="str">
        <v>Atwima District</v>
      </c>
      <c r="BI82" s="4" t="str">
        <v>Atwima District</v>
      </c>
      <c r="BJ82" s="4" t="str">
        <v>Atwima District</v>
      </c>
      <c r="BK82" s="4" t="str">
        <v>Atwima District</v>
      </c>
      <c r="BL82" s="4" t="str">
        <v>Atwima District</v>
      </c>
      <c r="BM82" s="4" t="str">
        <v>Atwima District</v>
      </c>
      <c r="BN82" s="4" t="str">
        <v>Atwima District</v>
      </c>
      <c r="BO82" s="4" t="str">
        <v>Atwima District</v>
      </c>
      <c r="BP82" s="4" t="str">
        <v>Atwima District</v>
      </c>
      <c r="BQ82" s="4" t="str">
        <v>Atwima District</v>
      </c>
      <c r="BR82" s="4" t="str">
        <v>Atwima District</v>
      </c>
      <c r="BS82" s="4" t="str">
        <v>Atwima District</v>
      </c>
      <c r="BT82" s="4" t="str">
        <v>Atwima District</v>
      </c>
      <c r="BU82" s="4" t="str">
        <v>Atwima District</v>
      </c>
      <c r="BV82" s="4" t="str">
        <v>Atwima District</v>
      </c>
      <c r="BW82" s="4" t="str">
        <v>Atwima District</v>
      </c>
      <c r="BX82" s="4" t="str">
        <v>Atwima District</v>
      </c>
      <c r="BY82" s="4" t="str">
        <v>Atwima District</v>
      </c>
      <c r="BZ82" s="4" t="str">
        <v>Atwima District</v>
      </c>
      <c r="CA82" s="4" t="str">
        <v>Atwima District</v>
      </c>
      <c r="CB82" s="4" t="str">
        <v>Atwima District</v>
      </c>
      <c r="CC82" s="4" t="str">
        <v>Atwima District</v>
      </c>
      <c r="CD82" s="4" t="str">
        <v>Atwima District</v>
      </c>
      <c r="CE82" s="4" t="str">
        <v>Atwima District</v>
      </c>
      <c r="CF82" s="4" t="str">
        <v>Atwima District</v>
      </c>
      <c r="CG82" s="4" t="str">
        <v>Atwima District</v>
      </c>
      <c r="CH82" s="4" t="str">
        <v>Atwima District</v>
      </c>
      <c r="CJ82" s="4" t="str">
        <v>Atwima District</v>
      </c>
      <c r="CK82" s="4" t="str">
        <v>Atwima District</v>
      </c>
      <c r="CL82" s="4" t="str">
        <v>Atwima District</v>
      </c>
      <c r="CM82" s="4" t="str">
        <v>Atwima District</v>
      </c>
      <c r="CN82" s="4" t="str">
        <v>Atwima District</v>
      </c>
      <c r="CO82" s="4" t="str">
        <v>Atwima District</v>
      </c>
      <c r="CP82" s="4" t="str">
        <v>Atwima District</v>
      </c>
      <c r="CQ82" s="4" t="str">
        <v>Atwima District</v>
      </c>
      <c r="CR82" s="4" t="str">
        <v>Atwima District</v>
      </c>
      <c r="CS82" s="4" t="str">
        <v>Atwima District</v>
      </c>
      <c r="CT82" s="4" t="str">
        <v>Atwima District</v>
      </c>
      <c r="CU82" s="4" t="str">
        <v>Atwima District</v>
      </c>
      <c r="CV82" s="4" t="str">
        <v>Atwima District</v>
      </c>
      <c r="CW82" s="4" t="str">
        <v>Atwima District</v>
      </c>
      <c r="CX82" s="4" t="str">
        <v>Atwima District</v>
      </c>
      <c r="CY82" s="4" t="str">
        <v>Atwima District</v>
      </c>
      <c r="CZ82" s="4" t="str">
        <v>Atwima District</v>
      </c>
      <c r="DA82" s="4" t="str">
        <v>Atwima District</v>
      </c>
      <c r="DB82" s="4" t="str">
        <v>Atwima District</v>
      </c>
      <c r="DC82" s="4" t="str">
        <v>Atwima District</v>
      </c>
      <c r="DD82" s="4" t="str">
        <v>Atwima District</v>
      </c>
      <c r="DE82" s="4" t="str">
        <v>Atwima District</v>
      </c>
      <c r="DF82" s="4" t="str">
        <v>Atwima District</v>
      </c>
      <c r="DG82" s="4" t="str">
        <v>Atwima District</v>
      </c>
      <c r="DH82" s="4" t="str">
        <v>Atwima District</v>
      </c>
      <c r="DI82" s="4" t="str">
        <v>Atwima District</v>
      </c>
      <c r="DJ82" s="4" t="str">
        <v>Atwima District</v>
      </c>
      <c r="DK82" s="4" t="str">
        <v>Atwima District</v>
      </c>
      <c r="DL82" s="4" t="str">
        <v>Atwima District</v>
      </c>
      <c r="DM82" s="4" t="str">
        <v>Atwima District</v>
      </c>
      <c r="DN82" s="4" t="str">
        <v>Atwima District</v>
      </c>
      <c r="DO82" s="4" t="str">
        <v>Atwima District</v>
      </c>
      <c r="DP82" s="4" t="str">
        <v>Atwima District</v>
      </c>
    </row>
    <row r="83" spans="1:120" x14ac:dyDescent="0.35">
      <c r="A83" s="4">
        <v>9.3000000000000007</v>
      </c>
      <c r="B83" s="4">
        <v>13.39339</v>
      </c>
      <c r="C83" s="4" t="s">
        <v>158</v>
      </c>
      <c r="D83" s="4" t="s">
        <v>138</v>
      </c>
      <c r="E83" s="4" t="s">
        <v>330</v>
      </c>
      <c r="F83" s="4">
        <v>3000</v>
      </c>
      <c r="G83" s="4" t="str">
        <f t="shared" si="1"/>
        <v>Cameroon-AVRI Garoua</v>
      </c>
      <c r="BA83" s="4" t="str">
        <v>Atwima.Tano.Wenchi</v>
      </c>
      <c r="BB83" s="4" t="str">
        <v>Atwima.Tano.Wenchi</v>
      </c>
      <c r="BC83" s="4" t="str">
        <v>Atwima.Tano.Wenchi</v>
      </c>
      <c r="BD83" s="4" t="str">
        <v>Atwima.Tano.Wenchi</v>
      </c>
      <c r="BE83" s="4" t="str">
        <v>Atwima.Tano.Wenchi</v>
      </c>
      <c r="BF83" s="4" t="str">
        <v>Atwima.Tano.Wenchi</v>
      </c>
      <c r="BG83" s="4" t="str">
        <v>Atwima.Tano.Wenchi</v>
      </c>
      <c r="BH83" s="4" t="str">
        <v>Atwima.Tano.Wenchi</v>
      </c>
      <c r="BI83" s="4" t="str">
        <v>Atwima.Tano.Wenchi</v>
      </c>
      <c r="BJ83" s="4" t="str">
        <v>Atwima.Tano.Wenchi</v>
      </c>
      <c r="BK83" s="4" t="str">
        <v>Atwima.Tano.Wenchi</v>
      </c>
      <c r="BL83" s="4" t="str">
        <v>Atwima.Tano.Wenchi</v>
      </c>
      <c r="BM83" s="4" t="str">
        <v>Atwima.Tano.Wenchi</v>
      </c>
      <c r="BN83" s="4" t="str">
        <v>Atwima.Tano.Wenchi</v>
      </c>
      <c r="BO83" s="4" t="str">
        <v>Atwima.Tano.Wenchi</v>
      </c>
      <c r="BP83" s="4" t="str">
        <v>Atwima.Tano.Wenchi</v>
      </c>
      <c r="BQ83" s="4" t="str">
        <v>Atwima.Tano.Wenchi</v>
      </c>
      <c r="BR83" s="4" t="str">
        <v>Atwima.Tano.Wenchi</v>
      </c>
      <c r="BS83" s="4" t="str">
        <v>Atwima.Tano.Wenchi</v>
      </c>
      <c r="BT83" s="4" t="str">
        <v>Atwima.Tano.Wenchi</v>
      </c>
      <c r="BU83" s="4" t="str">
        <v>Atwima.Tano.Wenchi</v>
      </c>
      <c r="BV83" s="4" t="str">
        <v>Atwima.Tano.Wenchi</v>
      </c>
      <c r="BW83" s="4" t="str">
        <v>Atwima.Tano.Wenchi</v>
      </c>
      <c r="BX83" s="4" t="str">
        <v>Atwima.Tano.Wenchi</v>
      </c>
      <c r="BY83" s="4" t="str">
        <v>Atwima.Tano.Wenchi</v>
      </c>
      <c r="BZ83" s="4" t="str">
        <v>Atwima.Tano.Wenchi</v>
      </c>
      <c r="CA83" s="4" t="str">
        <v>Atwima.Tano.Wenchi</v>
      </c>
      <c r="CB83" s="4" t="str">
        <v>Atwima.Tano.Wenchi</v>
      </c>
      <c r="CC83" s="4" t="str">
        <v>Atwima.Tano.Wenchi</v>
      </c>
      <c r="CD83" s="4" t="str">
        <v>Atwima.Tano.Wenchi</v>
      </c>
      <c r="CE83" s="4" t="str">
        <v>Atwima.Tano.Wenchi</v>
      </c>
      <c r="CF83" s="4" t="str">
        <v>Atwima.Tano.Wenchi</v>
      </c>
      <c r="CG83" s="4" t="str">
        <v>Atwima.Tano.Wenchi</v>
      </c>
      <c r="CH83" s="4" t="str">
        <v>Atwima.Tano.Wenchi</v>
      </c>
      <c r="CJ83" s="4" t="str">
        <v>Atwima.Tano.Wenchi</v>
      </c>
      <c r="CK83" s="4" t="str">
        <v>Atwima.Tano.Wenchi</v>
      </c>
      <c r="CL83" s="4" t="str">
        <v>Atwima.Tano.Wenchi</v>
      </c>
      <c r="CM83" s="4" t="str">
        <v>Atwima.Tano.Wenchi</v>
      </c>
      <c r="CN83" s="4" t="str">
        <v>Atwima.Tano.Wenchi</v>
      </c>
      <c r="CO83" s="4" t="str">
        <v>Atwima.Tano.Wenchi</v>
      </c>
      <c r="CP83" s="4" t="str">
        <v>Atwima.Tano.Wenchi</v>
      </c>
      <c r="CQ83" s="4" t="str">
        <v>Atwima.Tano.Wenchi</v>
      </c>
      <c r="CR83" s="4" t="str">
        <v>Atwima.Tano.Wenchi</v>
      </c>
      <c r="CS83" s="4" t="str">
        <v>Atwima.Tano.Wenchi</v>
      </c>
      <c r="CT83" s="4" t="str">
        <v>Atwima.Tano.Wenchi</v>
      </c>
      <c r="CU83" s="4" t="str">
        <v>Atwima.Tano.Wenchi</v>
      </c>
      <c r="CV83" s="4" t="str">
        <v>Atwima.Tano.Wenchi</v>
      </c>
      <c r="CW83" s="4" t="str">
        <v>Atwima.Tano.Wenchi</v>
      </c>
      <c r="CX83" s="4" t="str">
        <v>Atwima.Tano.Wenchi</v>
      </c>
      <c r="CY83" s="4" t="str">
        <v>Atwima.Tano.Wenchi</v>
      </c>
      <c r="CZ83" s="4" t="str">
        <v>Atwima.Tano.Wenchi</v>
      </c>
      <c r="DA83" s="4" t="str">
        <v>Atwima.Tano.Wenchi</v>
      </c>
      <c r="DB83" s="4" t="str">
        <v>Atwima.Tano.Wenchi</v>
      </c>
      <c r="DC83" s="4" t="str">
        <v>Atwima.Tano.Wenchi</v>
      </c>
      <c r="DD83" s="4" t="str">
        <v>Atwima.Tano.Wenchi</v>
      </c>
      <c r="DE83" s="4" t="str">
        <v>Atwima.Tano.Wenchi</v>
      </c>
      <c r="DF83" s="4" t="str">
        <v>Atwima.Tano.Wenchi</v>
      </c>
      <c r="DG83" s="4" t="str">
        <v>Atwima.Tano.Wenchi</v>
      </c>
      <c r="DH83" s="4" t="str">
        <v>Atwima.Tano.Wenchi</v>
      </c>
      <c r="DI83" s="4" t="str">
        <v>Atwima.Tano.Wenchi</v>
      </c>
      <c r="DJ83" s="4" t="str">
        <v>Atwima.Tano.Wenchi</v>
      </c>
      <c r="DK83" s="4" t="str">
        <v>Atwima.Tano.Wenchi</v>
      </c>
      <c r="DL83" s="4" t="str">
        <v>Atwima.Tano.Wenchi</v>
      </c>
      <c r="DM83" s="4" t="str">
        <v>Atwima.Tano.Wenchi</v>
      </c>
      <c r="DN83" s="4" t="str">
        <v>Atwima.Tano.Wenchi</v>
      </c>
      <c r="DO83" s="4" t="str">
        <v>Atwima.Tano.Wenchi</v>
      </c>
      <c r="DP83" s="4" t="str">
        <v>Atwima.Tano.Wenchi</v>
      </c>
    </row>
    <row r="84" spans="1:120" x14ac:dyDescent="0.35">
      <c r="A84" s="4">
        <v>3.8989600000000002</v>
      </c>
      <c r="B84" s="4">
        <v>11.87645</v>
      </c>
      <c r="C84" s="4" t="s">
        <v>158</v>
      </c>
      <c r="D84" s="4" t="s">
        <v>130</v>
      </c>
      <c r="E84" s="4" t="s">
        <v>331</v>
      </c>
      <c r="F84" s="4">
        <v>250</v>
      </c>
      <c r="G84" s="4" t="str">
        <f t="shared" si="1"/>
        <v>Cameroon-Awae</v>
      </c>
      <c r="BA84" s="4" t="str">
        <v>AVRI Garoua</v>
      </c>
      <c r="BB84" s="4" t="str">
        <v>AVRI Garoua</v>
      </c>
      <c r="BC84" s="4" t="str">
        <v>AVRI Garoua</v>
      </c>
      <c r="BD84" s="4" t="str">
        <v>AVRI Garoua</v>
      </c>
      <c r="BE84" s="4" t="str">
        <v>AVRI Garoua</v>
      </c>
      <c r="BF84" s="4" t="str">
        <v>AVRI Garoua</v>
      </c>
      <c r="BG84" s="4" t="str">
        <v>AVRI Garoua</v>
      </c>
      <c r="BH84" s="4" t="str">
        <v>AVRI Garoua</v>
      </c>
      <c r="BI84" s="4" t="str">
        <v>AVRI Garoua</v>
      </c>
      <c r="BJ84" s="4" t="str">
        <v>AVRI Garoua</v>
      </c>
      <c r="BK84" s="4" t="str">
        <v>AVRI Garoua</v>
      </c>
      <c r="BL84" s="4" t="str">
        <v>AVRI Garoua</v>
      </c>
      <c r="BM84" s="4" t="str">
        <v>AVRI Garoua</v>
      </c>
      <c r="BN84" s="4" t="str">
        <v>AVRI Garoua</v>
      </c>
      <c r="BO84" s="4" t="str">
        <v>AVRI Garoua</v>
      </c>
      <c r="BP84" s="4" t="str">
        <v>AVRI Garoua</v>
      </c>
      <c r="BQ84" s="4" t="str">
        <v>AVRI Garoua</v>
      </c>
      <c r="BR84" s="4" t="str">
        <v>AVRI Garoua</v>
      </c>
      <c r="BS84" s="4" t="str">
        <v>AVRI Garoua</v>
      </c>
      <c r="BT84" s="4" t="str">
        <v>AVRI Garoua</v>
      </c>
      <c r="BU84" s="4" t="str">
        <v>AVRI Garoua</v>
      </c>
      <c r="BV84" s="4" t="str">
        <v>AVRI Garoua</v>
      </c>
      <c r="BW84" s="4" t="str">
        <v>AVRI Garoua</v>
      </c>
      <c r="BX84" s="4" t="str">
        <v>AVRI Garoua</v>
      </c>
      <c r="BY84" s="4" t="str">
        <v>AVRI Garoua</v>
      </c>
      <c r="BZ84" s="4" t="str">
        <v>AVRI Garoua</v>
      </c>
      <c r="CA84" s="4" t="str">
        <v>AVRI Garoua</v>
      </c>
      <c r="CB84" s="4" t="str">
        <v>AVRI Garoua</v>
      </c>
      <c r="CC84" s="4" t="str">
        <v>AVRI Garoua</v>
      </c>
      <c r="CD84" s="4" t="str">
        <v>AVRI Garoua</v>
      </c>
      <c r="CE84" s="4" t="str">
        <v>AVRI Garoua</v>
      </c>
      <c r="CF84" s="4" t="str">
        <v>AVRI Garoua</v>
      </c>
      <c r="CG84" s="4" t="str">
        <v>AVRI Garoua</v>
      </c>
      <c r="CH84" s="4" t="str">
        <v>AVRI Garoua</v>
      </c>
      <c r="CJ84" s="4" t="str">
        <v>AVRI Garoua</v>
      </c>
      <c r="CK84" s="4" t="str">
        <v>AVRI Garoua</v>
      </c>
      <c r="CL84" s="4" t="str">
        <v>AVRI Garoua</v>
      </c>
      <c r="CM84" s="4" t="str">
        <v>AVRI Garoua</v>
      </c>
      <c r="CN84" s="4" t="str">
        <v>AVRI Garoua</v>
      </c>
      <c r="CO84" s="4" t="str">
        <v>AVRI Garoua</v>
      </c>
      <c r="CP84" s="4" t="str">
        <v>AVRI Garoua</v>
      </c>
      <c r="CQ84" s="4" t="str">
        <v>AVRI Garoua</v>
      </c>
      <c r="CR84" s="4" t="str">
        <v>AVRI Garoua</v>
      </c>
      <c r="CS84" s="4" t="str">
        <v>AVRI Garoua</v>
      </c>
      <c r="CT84" s="4" t="str">
        <v>AVRI Garoua</v>
      </c>
      <c r="CU84" s="4" t="str">
        <v>AVRI Garoua</v>
      </c>
      <c r="CV84" s="4" t="str">
        <v>AVRI Garoua</v>
      </c>
      <c r="CW84" s="4" t="str">
        <v>AVRI Garoua</v>
      </c>
      <c r="CX84" s="4" t="str">
        <v>AVRI Garoua</v>
      </c>
      <c r="CY84" s="4" t="str">
        <v>AVRI Garoua</v>
      </c>
      <c r="CZ84" s="4" t="str">
        <v>AVRI Garoua</v>
      </c>
      <c r="DA84" s="4" t="str">
        <v>AVRI Garoua</v>
      </c>
      <c r="DB84" s="4" t="str">
        <v>AVRI Garoua</v>
      </c>
      <c r="DC84" s="4" t="str">
        <v>AVRI Garoua</v>
      </c>
      <c r="DD84" s="4" t="str">
        <v>AVRI Garoua</v>
      </c>
      <c r="DE84" s="4" t="str">
        <v>AVRI Garoua</v>
      </c>
      <c r="DF84" s="4" t="str">
        <v>AVRI Garoua</v>
      </c>
      <c r="DG84" s="4" t="str">
        <v>AVRI Garoua</v>
      </c>
      <c r="DH84" s="4" t="str">
        <v>AVRI Garoua</v>
      </c>
      <c r="DI84" s="4" t="str">
        <v>AVRI Garoua</v>
      </c>
      <c r="DJ84" s="4" t="str">
        <v>AVRI Garoua</v>
      </c>
      <c r="DK84" s="4" t="str">
        <v>AVRI Garoua</v>
      </c>
      <c r="DL84" s="4" t="str">
        <v>AVRI Garoua</v>
      </c>
      <c r="DM84" s="4" t="str">
        <v>AVRI Garoua</v>
      </c>
      <c r="DN84" s="4" t="str">
        <v>AVRI Garoua</v>
      </c>
      <c r="DO84" s="4" t="str">
        <v>AVRI Garoua</v>
      </c>
      <c r="DP84" s="4" t="str">
        <v>AVRI Garoua</v>
      </c>
    </row>
    <row r="85" spans="1:120" x14ac:dyDescent="0.35">
      <c r="A85" s="4">
        <v>5.984</v>
      </c>
      <c r="B85" s="4">
        <v>10.183</v>
      </c>
      <c r="C85" s="4" t="s">
        <v>158</v>
      </c>
      <c r="D85" s="4" t="s">
        <v>138</v>
      </c>
      <c r="E85" s="4" t="s">
        <v>332</v>
      </c>
      <c r="F85" s="4">
        <v>10000</v>
      </c>
      <c r="G85" s="4" t="str">
        <f t="shared" si="1"/>
        <v>Cameroon-Bamenda</v>
      </c>
      <c r="BA85" s="4" t="str">
        <v>Awae</v>
      </c>
      <c r="BB85" s="4" t="str">
        <v>Awae</v>
      </c>
      <c r="BC85" s="4" t="str">
        <v>Awae</v>
      </c>
      <c r="BD85" s="4" t="str">
        <v>Awae</v>
      </c>
      <c r="BE85" s="4" t="str">
        <v>Awae</v>
      </c>
      <c r="BF85" s="4" t="str">
        <v>Awae</v>
      </c>
      <c r="BG85" s="4" t="str">
        <v>Awae</v>
      </c>
      <c r="BH85" s="4" t="str">
        <v>Awae</v>
      </c>
      <c r="BI85" s="4" t="str">
        <v>Awae</v>
      </c>
      <c r="BJ85" s="4" t="str">
        <v>Awae</v>
      </c>
      <c r="BK85" s="4" t="str">
        <v>Awae</v>
      </c>
      <c r="BL85" s="4" t="str">
        <v>Awae</v>
      </c>
      <c r="BM85" s="4" t="str">
        <v>Awae</v>
      </c>
      <c r="BN85" s="4" t="str">
        <v>Awae</v>
      </c>
      <c r="BO85" s="4" t="str">
        <v>Awae</v>
      </c>
      <c r="BP85" s="4" t="str">
        <v>Awae</v>
      </c>
      <c r="BQ85" s="4" t="str">
        <v>Awae</v>
      </c>
      <c r="BR85" s="4" t="str">
        <v>Awae</v>
      </c>
      <c r="BS85" s="4" t="str">
        <v>Awae</v>
      </c>
      <c r="BT85" s="4" t="str">
        <v>Awae</v>
      </c>
      <c r="BU85" s="4" t="str">
        <v>Awae</v>
      </c>
      <c r="BV85" s="4" t="str">
        <v>Awae</v>
      </c>
      <c r="BW85" s="4" t="str">
        <v>Awae</v>
      </c>
      <c r="BX85" s="4" t="str">
        <v>Awae</v>
      </c>
      <c r="BY85" s="4" t="str">
        <v>Awae</v>
      </c>
      <c r="BZ85" s="4" t="str">
        <v>Awae</v>
      </c>
      <c r="CA85" s="4" t="str">
        <v>Awae</v>
      </c>
      <c r="CB85" s="4" t="str">
        <v>Awae</v>
      </c>
      <c r="CC85" s="4" t="str">
        <v>Awae</v>
      </c>
      <c r="CD85" s="4" t="str">
        <v>Awae</v>
      </c>
      <c r="CE85" s="4" t="str">
        <v>Awae</v>
      </c>
      <c r="CF85" s="4" t="str">
        <v>Awae</v>
      </c>
      <c r="CG85" s="4" t="str">
        <v>Awae</v>
      </c>
      <c r="CH85" s="4" t="str">
        <v>Awae</v>
      </c>
      <c r="CJ85" s="4" t="str">
        <v>Awae</v>
      </c>
      <c r="CK85" s="4" t="str">
        <v>Awae</v>
      </c>
      <c r="CL85" s="4" t="str">
        <v>Awae</v>
      </c>
      <c r="CM85" s="4" t="str">
        <v>Awae</v>
      </c>
      <c r="CN85" s="4" t="str">
        <v>Awae</v>
      </c>
      <c r="CO85" s="4" t="str">
        <v>Awae</v>
      </c>
      <c r="CP85" s="4" t="str">
        <v>Awae</v>
      </c>
      <c r="CQ85" s="4" t="str">
        <v>Awae</v>
      </c>
      <c r="CR85" s="4" t="str">
        <v>Awae</v>
      </c>
      <c r="CS85" s="4" t="str">
        <v>Awae</v>
      </c>
      <c r="CT85" s="4" t="str">
        <v>Awae</v>
      </c>
      <c r="CU85" s="4" t="str">
        <v>Awae</v>
      </c>
      <c r="CV85" s="4" t="str">
        <v>Awae</v>
      </c>
      <c r="CW85" s="4" t="str">
        <v>Awae</v>
      </c>
      <c r="CX85" s="4" t="str">
        <v>Awae</v>
      </c>
      <c r="CY85" s="4" t="str">
        <v>Awae</v>
      </c>
      <c r="CZ85" s="4" t="str">
        <v>Awae</v>
      </c>
      <c r="DA85" s="4" t="str">
        <v>Awae</v>
      </c>
      <c r="DB85" s="4" t="str">
        <v>Awae</v>
      </c>
      <c r="DC85" s="4" t="str">
        <v>Awae</v>
      </c>
      <c r="DD85" s="4" t="str">
        <v>Awae</v>
      </c>
      <c r="DE85" s="4" t="str">
        <v>Awae</v>
      </c>
      <c r="DF85" s="4" t="str">
        <v>Awae</v>
      </c>
      <c r="DG85" s="4" t="str">
        <v>Awae</v>
      </c>
      <c r="DH85" s="4" t="str">
        <v>Awae</v>
      </c>
      <c r="DI85" s="4" t="str">
        <v>Awae</v>
      </c>
      <c r="DJ85" s="4" t="str">
        <v>Awae</v>
      </c>
      <c r="DK85" s="4" t="str">
        <v>Awae</v>
      </c>
      <c r="DL85" s="4" t="str">
        <v>Awae</v>
      </c>
      <c r="DM85" s="4" t="str">
        <v>Awae</v>
      </c>
      <c r="DN85" s="4" t="str">
        <v>Awae</v>
      </c>
      <c r="DO85" s="4" t="str">
        <v>Awae</v>
      </c>
      <c r="DP85" s="4" t="str">
        <v>Awae</v>
      </c>
    </row>
    <row r="86" spans="1:120" x14ac:dyDescent="0.35">
      <c r="A86" s="4">
        <v>4.5791700000000004</v>
      </c>
      <c r="B86" s="4">
        <v>13.67667</v>
      </c>
      <c r="C86" s="4" t="s">
        <v>158</v>
      </c>
      <c r="D86" s="4" t="s">
        <v>130</v>
      </c>
      <c r="E86" s="4" t="s">
        <v>333</v>
      </c>
      <c r="F86" s="4">
        <v>250</v>
      </c>
      <c r="G86" s="4" t="str">
        <f t="shared" si="1"/>
        <v>Cameroon-Bertoua</v>
      </c>
      <c r="BA86" s="4" t="str">
        <v>Awassa</v>
      </c>
      <c r="BB86" s="4" t="str">
        <v>Awassa</v>
      </c>
      <c r="BC86" s="4" t="str">
        <v>Awassa</v>
      </c>
      <c r="BD86" s="4" t="str">
        <v>Awassa</v>
      </c>
      <c r="BE86" s="4" t="str">
        <v>Awassa</v>
      </c>
      <c r="BF86" s="4" t="str">
        <v>Awassa</v>
      </c>
      <c r="BG86" s="4" t="str">
        <v>Awassa</v>
      </c>
      <c r="BH86" s="4" t="str">
        <v>Awassa</v>
      </c>
      <c r="BI86" s="4" t="str">
        <v>Awassa</v>
      </c>
      <c r="BJ86" s="4" t="str">
        <v>Awassa</v>
      </c>
      <c r="BK86" s="4" t="str">
        <v>Awassa</v>
      </c>
      <c r="BL86" s="4" t="str">
        <v>Awassa</v>
      </c>
      <c r="BM86" s="4" t="str">
        <v>Awassa</v>
      </c>
      <c r="BN86" s="4" t="str">
        <v>Awassa</v>
      </c>
      <c r="BO86" s="4" t="str">
        <v>Awassa</v>
      </c>
      <c r="BP86" s="4" t="str">
        <v>Awassa</v>
      </c>
      <c r="BQ86" s="4" t="str">
        <v>Awassa</v>
      </c>
      <c r="BR86" s="4" t="str">
        <v>Awassa</v>
      </c>
      <c r="BS86" s="4" t="str">
        <v>Awassa</v>
      </c>
      <c r="BT86" s="4" t="str">
        <v>Awassa</v>
      </c>
      <c r="BU86" s="4" t="str">
        <v>Awassa</v>
      </c>
      <c r="BV86" s="4" t="str">
        <v>Awassa</v>
      </c>
      <c r="BW86" s="4" t="str">
        <v>Awassa</v>
      </c>
      <c r="BX86" s="4" t="str">
        <v>Awassa</v>
      </c>
      <c r="BY86" s="4" t="str">
        <v>Awassa</v>
      </c>
      <c r="BZ86" s="4" t="str">
        <v>Awassa</v>
      </c>
      <c r="CA86" s="4" t="str">
        <v>Awassa</v>
      </c>
      <c r="CB86" s="4" t="str">
        <v>Awassa</v>
      </c>
      <c r="CC86" s="4" t="str">
        <v>Awassa</v>
      </c>
      <c r="CD86" s="4" t="str">
        <v>Awassa</v>
      </c>
      <c r="CE86" s="4" t="str">
        <v>Awassa</v>
      </c>
      <c r="CF86" s="4" t="str">
        <v>Awassa</v>
      </c>
      <c r="CG86" s="4" t="str">
        <v>Awassa</v>
      </c>
      <c r="CH86" s="4" t="str">
        <v>Awassa</v>
      </c>
      <c r="CJ86" s="4" t="str">
        <v>Awassa</v>
      </c>
      <c r="CK86" s="4" t="str">
        <v>Awassa</v>
      </c>
      <c r="CL86" s="4" t="str">
        <v>Awassa</v>
      </c>
      <c r="CM86" s="4" t="str">
        <v>Awassa</v>
      </c>
      <c r="CN86" s="4" t="str">
        <v>Awassa</v>
      </c>
      <c r="CO86" s="4" t="str">
        <v>Awassa</v>
      </c>
      <c r="CP86" s="4" t="str">
        <v>Awassa</v>
      </c>
      <c r="CQ86" s="4" t="str">
        <v>Awassa</v>
      </c>
      <c r="CR86" s="4" t="str">
        <v>Awassa</v>
      </c>
      <c r="CS86" s="4" t="str">
        <v>Awassa</v>
      </c>
      <c r="CT86" s="4" t="str">
        <v>Awassa</v>
      </c>
      <c r="CU86" s="4" t="str">
        <v>Awassa</v>
      </c>
      <c r="CV86" s="4" t="str">
        <v>Awassa</v>
      </c>
      <c r="CW86" s="4" t="str">
        <v>Awassa</v>
      </c>
      <c r="CX86" s="4" t="str">
        <v>Awassa</v>
      </c>
      <c r="CY86" s="4" t="str">
        <v>Awassa</v>
      </c>
      <c r="CZ86" s="4" t="str">
        <v>Awassa</v>
      </c>
      <c r="DA86" s="4" t="str">
        <v>Awassa</v>
      </c>
      <c r="DB86" s="4" t="str">
        <v>Awassa</v>
      </c>
      <c r="DC86" s="4" t="str">
        <v>Awassa</v>
      </c>
      <c r="DD86" s="4" t="str">
        <v>Awassa</v>
      </c>
      <c r="DE86" s="4" t="str">
        <v>Awassa</v>
      </c>
      <c r="DF86" s="4" t="str">
        <v>Awassa</v>
      </c>
      <c r="DG86" s="4" t="str">
        <v>Awassa</v>
      </c>
      <c r="DH86" s="4" t="str">
        <v>Awassa</v>
      </c>
      <c r="DI86" s="4" t="str">
        <v>Awassa</v>
      </c>
      <c r="DJ86" s="4" t="str">
        <v>Awassa</v>
      </c>
      <c r="DK86" s="4" t="str">
        <v>Awassa</v>
      </c>
      <c r="DL86" s="4" t="str">
        <v>Awassa</v>
      </c>
      <c r="DM86" s="4" t="str">
        <v>Awassa</v>
      </c>
      <c r="DN86" s="4" t="str">
        <v>Awassa</v>
      </c>
      <c r="DO86" s="4" t="str">
        <v>Awassa</v>
      </c>
      <c r="DP86" s="4" t="str">
        <v>Awassa</v>
      </c>
    </row>
    <row r="87" spans="1:120" x14ac:dyDescent="0.35">
      <c r="A87" s="4">
        <v>6.7</v>
      </c>
      <c r="B87" s="4">
        <v>10.41667</v>
      </c>
      <c r="C87" s="4" t="s">
        <v>158</v>
      </c>
      <c r="D87" s="4" t="s">
        <v>130</v>
      </c>
      <c r="E87" s="4" t="s">
        <v>334</v>
      </c>
      <c r="F87" s="4">
        <v>917</v>
      </c>
      <c r="G87" s="4" t="str">
        <f t="shared" si="1"/>
        <v>Cameroon-Dumbo Ranch</v>
      </c>
      <c r="BA87" s="4" t="str">
        <v>Axum.Alamata, Mekelle</v>
      </c>
      <c r="BB87" s="4" t="str">
        <v>Axum.Alamata, Mekelle</v>
      </c>
      <c r="BC87" s="4" t="str">
        <v>Axum.Alamata, Mekelle</v>
      </c>
      <c r="BD87" s="4" t="str">
        <v>Axum.Alamata, Mekelle</v>
      </c>
      <c r="BE87" s="4" t="str">
        <v>Axum.Alamata, Mekelle</v>
      </c>
      <c r="BF87" s="4" t="str">
        <v>Axum.Alamata, Mekelle</v>
      </c>
      <c r="BG87" s="4" t="str">
        <v>Axum.Alamata, Mekelle</v>
      </c>
      <c r="BH87" s="4" t="str">
        <v>Axum.Alamata, Mekelle</v>
      </c>
      <c r="BI87" s="4" t="str">
        <v>Axum.Alamata, Mekelle</v>
      </c>
      <c r="BJ87" s="4" t="str">
        <v>Axum.Alamata, Mekelle</v>
      </c>
      <c r="BK87" s="4" t="str">
        <v>Axum.Alamata, Mekelle</v>
      </c>
      <c r="BL87" s="4" t="str">
        <v>Axum.Alamata, Mekelle</v>
      </c>
      <c r="BM87" s="4" t="str">
        <v>Axum.Alamata, Mekelle</v>
      </c>
      <c r="BN87" s="4" t="str">
        <v>Axum.Alamata, Mekelle</v>
      </c>
      <c r="BO87" s="4" t="str">
        <v>Axum.Alamata, Mekelle</v>
      </c>
      <c r="BP87" s="4" t="str">
        <v>Axum.Alamata, Mekelle</v>
      </c>
      <c r="BQ87" s="4" t="str">
        <v>Axum.Alamata, Mekelle</v>
      </c>
      <c r="BR87" s="4" t="str">
        <v>Axum.Alamata, Mekelle</v>
      </c>
      <c r="BS87" s="4" t="str">
        <v>Axum.Alamata, Mekelle</v>
      </c>
      <c r="BT87" s="4" t="str">
        <v>Axum.Alamata, Mekelle</v>
      </c>
      <c r="BU87" s="4" t="str">
        <v>Axum.Alamata, Mekelle</v>
      </c>
      <c r="BV87" s="4" t="str">
        <v>Axum.Alamata, Mekelle</v>
      </c>
      <c r="BW87" s="4" t="str">
        <v>Axum.Alamata, Mekelle</v>
      </c>
      <c r="BX87" s="4" t="str">
        <v>Axum.Alamata, Mekelle</v>
      </c>
      <c r="BY87" s="4" t="str">
        <v>Axum.Alamata, Mekelle</v>
      </c>
      <c r="BZ87" s="4" t="str">
        <v>Axum.Alamata, Mekelle</v>
      </c>
      <c r="CA87" s="4" t="str">
        <v>Axum.Alamata, Mekelle</v>
      </c>
      <c r="CB87" s="4" t="str">
        <v>Axum.Alamata, Mekelle</v>
      </c>
      <c r="CC87" s="4" t="str">
        <v>Axum.Alamata, Mekelle</v>
      </c>
      <c r="CD87" s="4" t="str">
        <v>Axum.Alamata, Mekelle</v>
      </c>
      <c r="CE87" s="4" t="str">
        <v>Axum.Alamata, Mekelle</v>
      </c>
      <c r="CF87" s="4" t="str">
        <v>Axum.Alamata, Mekelle</v>
      </c>
      <c r="CG87" s="4" t="str">
        <v>Axum.Alamata, Mekelle</v>
      </c>
      <c r="CH87" s="4" t="str">
        <v>Axum.Alamata, Mekelle</v>
      </c>
      <c r="CJ87" s="4" t="str">
        <v>Axum.Alamata, Mekelle</v>
      </c>
      <c r="CK87" s="4" t="str">
        <v>Axum.Alamata, Mekelle</v>
      </c>
      <c r="CL87" s="4" t="str">
        <v>Axum.Alamata, Mekelle</v>
      </c>
      <c r="CM87" s="4" t="str">
        <v>Axum.Alamata, Mekelle</v>
      </c>
      <c r="CN87" s="4" t="str">
        <v>Axum.Alamata, Mekelle</v>
      </c>
      <c r="CO87" s="4" t="str">
        <v>Axum.Alamata, Mekelle</v>
      </c>
      <c r="CP87" s="4" t="str">
        <v>Axum.Alamata, Mekelle</v>
      </c>
      <c r="CQ87" s="4" t="str">
        <v>Axum.Alamata, Mekelle</v>
      </c>
      <c r="CR87" s="4" t="str">
        <v>Axum.Alamata, Mekelle</v>
      </c>
      <c r="CS87" s="4" t="str">
        <v>Axum.Alamata, Mekelle</v>
      </c>
      <c r="CT87" s="4" t="str">
        <v>Axum.Alamata, Mekelle</v>
      </c>
      <c r="CU87" s="4" t="str">
        <v>Axum.Alamata, Mekelle</v>
      </c>
      <c r="CV87" s="4" t="str">
        <v>Axum.Alamata, Mekelle</v>
      </c>
      <c r="CW87" s="4" t="str">
        <v>Axum.Alamata, Mekelle</v>
      </c>
      <c r="CX87" s="4" t="str">
        <v>Axum.Alamata, Mekelle</v>
      </c>
      <c r="CY87" s="4" t="str">
        <v>Axum.Alamata, Mekelle</v>
      </c>
      <c r="CZ87" s="4" t="str">
        <v>Axum.Alamata, Mekelle</v>
      </c>
      <c r="DA87" s="4" t="str">
        <v>Axum.Alamata, Mekelle</v>
      </c>
      <c r="DB87" s="4" t="str">
        <v>Axum.Alamata, Mekelle</v>
      </c>
      <c r="DC87" s="4" t="str">
        <v>Axum.Alamata, Mekelle</v>
      </c>
      <c r="DD87" s="4" t="str">
        <v>Axum.Alamata, Mekelle</v>
      </c>
      <c r="DE87" s="4" t="str">
        <v>Axum.Alamata, Mekelle</v>
      </c>
      <c r="DF87" s="4" t="str">
        <v>Axum.Alamata, Mekelle</v>
      </c>
      <c r="DG87" s="4" t="str">
        <v>Axum.Alamata, Mekelle</v>
      </c>
      <c r="DH87" s="4" t="str">
        <v>Axum.Alamata, Mekelle</v>
      </c>
      <c r="DI87" s="4" t="str">
        <v>Axum.Alamata, Mekelle</v>
      </c>
      <c r="DJ87" s="4" t="str">
        <v>Axum.Alamata, Mekelle</v>
      </c>
      <c r="DK87" s="4" t="str">
        <v>Axum.Alamata, Mekelle</v>
      </c>
      <c r="DL87" s="4" t="str">
        <v>Axum.Alamata, Mekelle</v>
      </c>
      <c r="DM87" s="4" t="str">
        <v>Axum.Alamata, Mekelle</v>
      </c>
      <c r="DN87" s="4" t="str">
        <v>Axum.Alamata, Mekelle</v>
      </c>
      <c r="DO87" s="4" t="str">
        <v>Axum.Alamata, Mekelle</v>
      </c>
      <c r="DP87" s="4" t="str">
        <v>Axum.Alamata, Mekelle</v>
      </c>
    </row>
    <row r="88" spans="1:120" x14ac:dyDescent="0.35">
      <c r="A88" s="4">
        <v>3.83</v>
      </c>
      <c r="B88" s="4">
        <v>11.42</v>
      </c>
      <c r="C88" s="4" t="s">
        <v>158</v>
      </c>
      <c r="D88" s="4" t="s">
        <v>130</v>
      </c>
      <c r="E88" s="4" t="s">
        <v>335</v>
      </c>
      <c r="F88" s="4">
        <v>550</v>
      </c>
      <c r="G88" s="4" t="str">
        <f t="shared" si="1"/>
        <v>Cameroon-Elig Essombala</v>
      </c>
      <c r="BA88" s="4" t="str">
        <v>Axum.Alamata.Wulinchinty.Melkaweba.Woldeya</v>
      </c>
      <c r="BB88" s="4" t="str">
        <v>Axum.Alamata.Wulinchinty.Melkaweba.Woldeya</v>
      </c>
      <c r="BC88" s="4" t="str">
        <v>Axum.Alamata.Wulinchinty.Melkaweba.Woldeya</v>
      </c>
      <c r="BD88" s="4" t="str">
        <v>Axum.Alamata.Wulinchinty.Melkaweba.Woldeya</v>
      </c>
      <c r="BE88" s="4" t="str">
        <v>Axum.Alamata.Wulinchinty.Melkaweba.Woldeya</v>
      </c>
      <c r="BF88" s="4" t="str">
        <v>Axum.Alamata.Wulinchinty.Melkaweba.Woldeya</v>
      </c>
      <c r="BG88" s="4" t="str">
        <v>Axum.Alamata.Wulinchinty.Melkaweba.Woldeya</v>
      </c>
      <c r="BH88" s="4" t="str">
        <v>Axum.Alamata.Wulinchinty.Melkaweba.Woldeya</v>
      </c>
      <c r="BI88" s="4" t="str">
        <v>Axum.Alamata.Wulinchinty.Melkaweba.Woldeya</v>
      </c>
      <c r="BJ88" s="4" t="str">
        <v>Axum.Alamata.Wulinchinty.Melkaweba.Woldeya</v>
      </c>
      <c r="BK88" s="4" t="str">
        <v>Axum.Alamata.Wulinchinty.Melkaweba.Woldeya</v>
      </c>
      <c r="BL88" s="4" t="str">
        <v>Axum.Alamata.Wulinchinty.Melkaweba.Woldeya</v>
      </c>
      <c r="BM88" s="4" t="str">
        <v>Axum.Alamata.Wulinchinty.Melkaweba.Woldeya</v>
      </c>
      <c r="BN88" s="4" t="str">
        <v>Axum.Alamata.Wulinchinty.Melkaweba.Woldeya</v>
      </c>
      <c r="BO88" s="4" t="str">
        <v>Axum.Alamata.Wulinchinty.Melkaweba.Woldeya</v>
      </c>
      <c r="BP88" s="4" t="str">
        <v>Axum.Alamata.Wulinchinty.Melkaweba.Woldeya</v>
      </c>
      <c r="BQ88" s="4" t="str">
        <v>Axum.Alamata.Wulinchinty.Melkaweba.Woldeya</v>
      </c>
      <c r="BR88" s="4" t="str">
        <v>Axum.Alamata.Wulinchinty.Melkaweba.Woldeya</v>
      </c>
      <c r="BS88" s="4" t="str">
        <v>Axum.Alamata.Wulinchinty.Melkaweba.Woldeya</v>
      </c>
      <c r="BT88" s="4" t="str">
        <v>Axum.Alamata.Wulinchinty.Melkaweba.Woldeya</v>
      </c>
      <c r="BU88" s="4" t="str">
        <v>Axum.Alamata.Wulinchinty.Melkaweba.Woldeya</v>
      </c>
      <c r="BV88" s="4" t="str">
        <v>Axum.Alamata.Wulinchinty.Melkaweba.Woldeya</v>
      </c>
      <c r="BW88" s="4" t="str">
        <v>Axum.Alamata.Wulinchinty.Melkaweba.Woldeya</v>
      </c>
      <c r="BX88" s="4" t="str">
        <v>Axum.Alamata.Wulinchinty.Melkaweba.Woldeya</v>
      </c>
      <c r="BY88" s="4" t="str">
        <v>Axum.Alamata.Wulinchinty.Melkaweba.Woldeya</v>
      </c>
      <c r="BZ88" s="4" t="str">
        <v>Axum.Alamata.Wulinchinty.Melkaweba.Woldeya</v>
      </c>
      <c r="CA88" s="4" t="str">
        <v>Axum.Alamata.Wulinchinty.Melkaweba.Woldeya</v>
      </c>
      <c r="CB88" s="4" t="str">
        <v>Axum.Alamata.Wulinchinty.Melkaweba.Woldeya</v>
      </c>
      <c r="CC88" s="4" t="str">
        <v>Axum.Alamata.Wulinchinty.Melkaweba.Woldeya</v>
      </c>
      <c r="CD88" s="4" t="str">
        <v>Axum.Alamata.Wulinchinty.Melkaweba.Woldeya</v>
      </c>
      <c r="CE88" s="4" t="str">
        <v>Axum.Alamata.Wulinchinty.Melkaweba.Woldeya</v>
      </c>
      <c r="CF88" s="4" t="str">
        <v>Axum.Alamata.Wulinchinty.Melkaweba.Woldeya</v>
      </c>
      <c r="CG88" s="4" t="str">
        <v>Axum.Alamata.Wulinchinty.Melkaweba.Woldeya</v>
      </c>
      <c r="CH88" s="4" t="str">
        <v>Axum.Alamata.Wulinchinty.Melkaweba.Woldeya</v>
      </c>
      <c r="CJ88" s="4" t="str">
        <v>Axum.Alamata.Wulinchinty.Melkaweba.Woldeya</v>
      </c>
      <c r="CK88" s="4" t="str">
        <v>Axum.Alamata.Wulinchinty.Melkaweba.Woldeya</v>
      </c>
      <c r="CL88" s="4" t="str">
        <v>Axum.Alamata.Wulinchinty.Melkaweba.Woldeya</v>
      </c>
      <c r="CM88" s="4" t="str">
        <v>Axum.Alamata.Wulinchinty.Melkaweba.Woldeya</v>
      </c>
      <c r="CN88" s="4" t="str">
        <v>Axum.Alamata.Wulinchinty.Melkaweba.Woldeya</v>
      </c>
      <c r="CO88" s="4" t="str">
        <v>Axum.Alamata.Wulinchinty.Melkaweba.Woldeya</v>
      </c>
      <c r="CP88" s="4" t="str">
        <v>Axum.Alamata.Wulinchinty.Melkaweba.Woldeya</v>
      </c>
      <c r="CQ88" s="4" t="str">
        <v>Axum.Alamata.Wulinchinty.Melkaweba.Woldeya</v>
      </c>
      <c r="CR88" s="4" t="str">
        <v>Axum.Alamata.Wulinchinty.Melkaweba.Woldeya</v>
      </c>
      <c r="CS88" s="4" t="str">
        <v>Axum.Alamata.Wulinchinty.Melkaweba.Woldeya</v>
      </c>
      <c r="CT88" s="4" t="str">
        <v>Axum.Alamata.Wulinchinty.Melkaweba.Woldeya</v>
      </c>
      <c r="CU88" s="4" t="str">
        <v>Axum.Alamata.Wulinchinty.Melkaweba.Woldeya</v>
      </c>
      <c r="CV88" s="4" t="str">
        <v>Axum.Alamata.Wulinchinty.Melkaweba.Woldeya</v>
      </c>
      <c r="CW88" s="4" t="str">
        <v>Axum.Alamata.Wulinchinty.Melkaweba.Woldeya</v>
      </c>
      <c r="CX88" s="4" t="str">
        <v>Axum.Alamata.Wulinchinty.Melkaweba.Woldeya</v>
      </c>
      <c r="CY88" s="4" t="str">
        <v>Axum.Alamata.Wulinchinty.Melkaweba.Woldeya</v>
      </c>
      <c r="CZ88" s="4" t="str">
        <v>Axum.Alamata.Wulinchinty.Melkaweba.Woldeya</v>
      </c>
      <c r="DA88" s="4" t="str">
        <v>Axum.Alamata.Wulinchinty.Melkaweba.Woldeya</v>
      </c>
      <c r="DB88" s="4" t="str">
        <v>Axum.Alamata.Wulinchinty.Melkaweba.Woldeya</v>
      </c>
      <c r="DC88" s="4" t="str">
        <v>Axum.Alamata.Wulinchinty.Melkaweba.Woldeya</v>
      </c>
      <c r="DD88" s="4" t="str">
        <v>Axum.Alamata.Wulinchinty.Melkaweba.Woldeya</v>
      </c>
      <c r="DE88" s="4" t="str">
        <v>Axum.Alamata.Wulinchinty.Melkaweba.Woldeya</v>
      </c>
      <c r="DF88" s="4" t="str">
        <v>Axum.Alamata.Wulinchinty.Melkaweba.Woldeya</v>
      </c>
      <c r="DG88" s="4" t="str">
        <v>Axum.Alamata.Wulinchinty.Melkaweba.Woldeya</v>
      </c>
      <c r="DH88" s="4" t="str">
        <v>Axum.Alamata.Wulinchinty.Melkaweba.Woldeya</v>
      </c>
      <c r="DI88" s="4" t="str">
        <v>Axum.Alamata.Wulinchinty.Melkaweba.Woldeya</v>
      </c>
      <c r="DJ88" s="4" t="str">
        <v>Axum.Alamata.Wulinchinty.Melkaweba.Woldeya</v>
      </c>
      <c r="DK88" s="4" t="str">
        <v>Axum.Alamata.Wulinchinty.Melkaweba.Woldeya</v>
      </c>
      <c r="DL88" s="4" t="str">
        <v>Axum.Alamata.Wulinchinty.Melkaweba.Woldeya</v>
      </c>
      <c r="DM88" s="4" t="str">
        <v>Axum.Alamata.Wulinchinty.Melkaweba.Woldeya</v>
      </c>
      <c r="DN88" s="4" t="str">
        <v>Axum.Alamata.Wulinchinty.Melkaweba.Woldeya</v>
      </c>
      <c r="DO88" s="4" t="str">
        <v>Axum.Alamata.Wulinchinty.Melkaweba.Woldeya</v>
      </c>
      <c r="DP88" s="4" t="str">
        <v>Axum.Alamata.Wulinchinty.Melkaweba.Woldeya</v>
      </c>
    </row>
    <row r="89" spans="1:120" x14ac:dyDescent="0.35">
      <c r="A89" s="4">
        <v>4.0833300000000001</v>
      </c>
      <c r="B89" s="4">
        <v>11.58333</v>
      </c>
      <c r="C89" s="4" t="s">
        <v>158</v>
      </c>
      <c r="D89" s="4" t="s">
        <v>130</v>
      </c>
      <c r="E89" s="4" t="s">
        <v>336</v>
      </c>
      <c r="F89" s="4">
        <v>917</v>
      </c>
      <c r="G89" s="4" t="str">
        <f t="shared" si="1"/>
        <v>Cameroon-Essong Mintsang</v>
      </c>
      <c r="BA89" s="4" t="str">
        <v>Ayepe</v>
      </c>
      <c r="BB89" s="4" t="str">
        <v>Ayepe</v>
      </c>
      <c r="BC89" s="4" t="str">
        <v>Ayepe</v>
      </c>
      <c r="BD89" s="4" t="str">
        <v>Ayepe</v>
      </c>
      <c r="BE89" s="4" t="str">
        <v>Ayepe</v>
      </c>
      <c r="BF89" s="4" t="str">
        <v>Ayepe</v>
      </c>
      <c r="BG89" s="4" t="str">
        <v>Ayepe</v>
      </c>
      <c r="BH89" s="4" t="str">
        <v>Ayepe</v>
      </c>
      <c r="BI89" s="4" t="str">
        <v>Ayepe</v>
      </c>
      <c r="BJ89" s="4" t="str">
        <v>Ayepe</v>
      </c>
      <c r="BK89" s="4" t="str">
        <v>Ayepe</v>
      </c>
      <c r="BL89" s="4" t="str">
        <v>Ayepe</v>
      </c>
      <c r="BM89" s="4" t="str">
        <v>Ayepe</v>
      </c>
      <c r="BN89" s="4" t="str">
        <v>Ayepe</v>
      </c>
      <c r="BO89" s="4" t="str">
        <v>Ayepe</v>
      </c>
      <c r="BP89" s="4" t="str">
        <v>Ayepe</v>
      </c>
      <c r="BQ89" s="4" t="str">
        <v>Ayepe</v>
      </c>
      <c r="BR89" s="4" t="str">
        <v>Ayepe</v>
      </c>
      <c r="BS89" s="4" t="str">
        <v>Ayepe</v>
      </c>
      <c r="BT89" s="4" t="str">
        <v>Ayepe</v>
      </c>
      <c r="BU89" s="4" t="str">
        <v>Ayepe</v>
      </c>
      <c r="BV89" s="4" t="str">
        <v>Ayepe</v>
      </c>
      <c r="BW89" s="4" t="str">
        <v>Ayepe</v>
      </c>
      <c r="BX89" s="4" t="str">
        <v>Ayepe</v>
      </c>
      <c r="BY89" s="4" t="str">
        <v>Ayepe</v>
      </c>
      <c r="BZ89" s="4" t="str">
        <v>Ayepe</v>
      </c>
      <c r="CA89" s="4" t="str">
        <v>Ayepe</v>
      </c>
      <c r="CB89" s="4" t="str">
        <v>Ayepe</v>
      </c>
      <c r="CC89" s="4" t="str">
        <v>Ayepe</v>
      </c>
      <c r="CD89" s="4" t="str">
        <v>Ayepe</v>
      </c>
      <c r="CE89" s="4" t="str">
        <v>Ayepe</v>
      </c>
      <c r="CF89" s="4" t="str">
        <v>Ayepe</v>
      </c>
      <c r="CG89" s="4" t="str">
        <v>Ayepe</v>
      </c>
      <c r="CH89" s="4" t="str">
        <v>Ayepe</v>
      </c>
      <c r="CJ89" s="4" t="str">
        <v>Ayepe</v>
      </c>
      <c r="CK89" s="4" t="str">
        <v>Ayepe</v>
      </c>
      <c r="CL89" s="4" t="str">
        <v>Ayepe</v>
      </c>
      <c r="CM89" s="4" t="str">
        <v>Ayepe</v>
      </c>
      <c r="CN89" s="4" t="str">
        <v>Ayepe</v>
      </c>
      <c r="CO89" s="4" t="str">
        <v>Ayepe</v>
      </c>
      <c r="CP89" s="4" t="str">
        <v>Ayepe</v>
      </c>
      <c r="CQ89" s="4" t="str">
        <v>Ayepe</v>
      </c>
      <c r="CR89" s="4" t="str">
        <v>Ayepe</v>
      </c>
      <c r="CS89" s="4" t="str">
        <v>Ayepe</v>
      </c>
      <c r="CT89" s="4" t="str">
        <v>Ayepe</v>
      </c>
      <c r="CU89" s="4" t="str">
        <v>Ayepe</v>
      </c>
      <c r="CV89" s="4" t="str">
        <v>Ayepe</v>
      </c>
      <c r="CW89" s="4" t="str">
        <v>Ayepe</v>
      </c>
      <c r="CX89" s="4" t="str">
        <v>Ayepe</v>
      </c>
      <c r="CY89" s="4" t="str">
        <v>Ayepe</v>
      </c>
      <c r="CZ89" s="4" t="str">
        <v>Ayepe</v>
      </c>
      <c r="DA89" s="4" t="str">
        <v>Ayepe</v>
      </c>
      <c r="DB89" s="4" t="str">
        <v>Ayepe</v>
      </c>
      <c r="DC89" s="4" t="str">
        <v>Ayepe</v>
      </c>
      <c r="DD89" s="4" t="str">
        <v>Ayepe</v>
      </c>
      <c r="DE89" s="4" t="str">
        <v>Ayepe</v>
      </c>
      <c r="DF89" s="4" t="str">
        <v>Ayepe</v>
      </c>
      <c r="DG89" s="4" t="str">
        <v>Ayepe</v>
      </c>
      <c r="DH89" s="4" t="str">
        <v>Ayepe</v>
      </c>
      <c r="DI89" s="4" t="str">
        <v>Ayepe</v>
      </c>
      <c r="DJ89" s="4" t="str">
        <v>Ayepe</v>
      </c>
      <c r="DK89" s="4" t="str">
        <v>Ayepe</v>
      </c>
      <c r="DL89" s="4" t="str">
        <v>Ayepe</v>
      </c>
      <c r="DM89" s="4" t="str">
        <v>Ayepe</v>
      </c>
      <c r="DN89" s="4" t="str">
        <v>Ayepe</v>
      </c>
      <c r="DO89" s="4" t="str">
        <v>Ayepe</v>
      </c>
      <c r="DP89" s="4" t="str">
        <v>Ayepe</v>
      </c>
    </row>
    <row r="90" spans="1:120" x14ac:dyDescent="0.35">
      <c r="A90" s="4">
        <v>3.4333300000000002</v>
      </c>
      <c r="B90" s="4">
        <v>11.4</v>
      </c>
      <c r="C90" s="4" t="s">
        <v>158</v>
      </c>
      <c r="D90" s="4" t="s">
        <v>130</v>
      </c>
      <c r="E90" s="4" t="s">
        <v>337</v>
      </c>
      <c r="F90" s="4">
        <v>917</v>
      </c>
      <c r="G90" s="4" t="str">
        <f t="shared" si="1"/>
        <v>Cameroon-Evendissi</v>
      </c>
      <c r="BA90" s="4" t="str">
        <v>Azir</v>
      </c>
      <c r="BB90" s="4" t="str">
        <v>Azir</v>
      </c>
      <c r="BC90" s="4" t="str">
        <v>Azir</v>
      </c>
      <c r="BD90" s="4" t="str">
        <v>Azir</v>
      </c>
      <c r="BE90" s="4" t="str">
        <v>Azir</v>
      </c>
      <c r="BF90" s="4" t="str">
        <v>Azir</v>
      </c>
      <c r="BG90" s="4" t="str">
        <v>Azir</v>
      </c>
      <c r="BH90" s="4" t="str">
        <v>Azir</v>
      </c>
      <c r="BI90" s="4" t="str">
        <v>Azir</v>
      </c>
      <c r="BJ90" s="4" t="str">
        <v>Azir</v>
      </c>
      <c r="BK90" s="4" t="str">
        <v>Azir</v>
      </c>
      <c r="BL90" s="4" t="str">
        <v>Azir</v>
      </c>
      <c r="BM90" s="4" t="str">
        <v>Azir</v>
      </c>
      <c r="BN90" s="4" t="str">
        <v>Azir</v>
      </c>
      <c r="BO90" s="4" t="str">
        <v>Azir</v>
      </c>
      <c r="BP90" s="4" t="str">
        <v>Azir</v>
      </c>
      <c r="BQ90" s="4" t="str">
        <v>Azir</v>
      </c>
      <c r="BR90" s="4" t="str">
        <v>Azir</v>
      </c>
      <c r="BS90" s="4" t="str">
        <v>Azir</v>
      </c>
      <c r="BT90" s="4" t="str">
        <v>Azir</v>
      </c>
      <c r="BU90" s="4" t="str">
        <v>Azir</v>
      </c>
      <c r="BV90" s="4" t="str">
        <v>Azir</v>
      </c>
      <c r="BW90" s="4" t="str">
        <v>Azir</v>
      </c>
      <c r="BX90" s="4" t="str">
        <v>Azir</v>
      </c>
      <c r="BY90" s="4" t="str">
        <v>Azir</v>
      </c>
      <c r="BZ90" s="4" t="str">
        <v>Azir</v>
      </c>
      <c r="CA90" s="4" t="str">
        <v>Azir</v>
      </c>
      <c r="CB90" s="4" t="str">
        <v>Azir</v>
      </c>
      <c r="CC90" s="4" t="str">
        <v>Azir</v>
      </c>
      <c r="CD90" s="4" t="str">
        <v>Azir</v>
      </c>
      <c r="CE90" s="4" t="str">
        <v>Azir</v>
      </c>
      <c r="CF90" s="4" t="str">
        <v>Azir</v>
      </c>
      <c r="CG90" s="4" t="str">
        <v>Azir</v>
      </c>
      <c r="CH90" s="4" t="str">
        <v>Azir</v>
      </c>
      <c r="CJ90" s="4" t="str">
        <v>Azir</v>
      </c>
      <c r="CK90" s="4" t="str">
        <v>Azir</v>
      </c>
      <c r="CL90" s="4" t="str">
        <v>Azir</v>
      </c>
      <c r="CM90" s="4" t="str">
        <v>Azir</v>
      </c>
      <c r="CN90" s="4" t="str">
        <v>Azir</v>
      </c>
      <c r="CO90" s="4" t="str">
        <v>Azir</v>
      </c>
      <c r="CP90" s="4" t="str">
        <v>Azir</v>
      </c>
      <c r="CQ90" s="4" t="str">
        <v>Azir</v>
      </c>
      <c r="CR90" s="4" t="str">
        <v>Azir</v>
      </c>
      <c r="CS90" s="4" t="str">
        <v>Azir</v>
      </c>
      <c r="CT90" s="4" t="str">
        <v>Azir</v>
      </c>
      <c r="CU90" s="4" t="str">
        <v>Azir</v>
      </c>
      <c r="CV90" s="4" t="str">
        <v>Azir</v>
      </c>
      <c r="CW90" s="4" t="str">
        <v>Azir</v>
      </c>
      <c r="CX90" s="4" t="str">
        <v>Azir</v>
      </c>
      <c r="CY90" s="4" t="str">
        <v>Azir</v>
      </c>
      <c r="CZ90" s="4" t="str">
        <v>Azir</v>
      </c>
      <c r="DA90" s="4" t="str">
        <v>Azir</v>
      </c>
      <c r="DB90" s="4" t="str">
        <v>Azir</v>
      </c>
      <c r="DC90" s="4" t="str">
        <v>Azir</v>
      </c>
      <c r="DD90" s="4" t="str">
        <v>Azir</v>
      </c>
      <c r="DE90" s="4" t="str">
        <v>Azir</v>
      </c>
      <c r="DF90" s="4" t="str">
        <v>Azir</v>
      </c>
      <c r="DG90" s="4" t="str">
        <v>Azir</v>
      </c>
      <c r="DH90" s="4" t="str">
        <v>Azir</v>
      </c>
      <c r="DI90" s="4" t="str">
        <v>Azir</v>
      </c>
      <c r="DJ90" s="4" t="str">
        <v>Azir</v>
      </c>
      <c r="DK90" s="4" t="str">
        <v>Azir</v>
      </c>
      <c r="DL90" s="4" t="str">
        <v>Azir</v>
      </c>
      <c r="DM90" s="4" t="str">
        <v>Azir</v>
      </c>
      <c r="DN90" s="4" t="str">
        <v>Azir</v>
      </c>
      <c r="DO90" s="4" t="str">
        <v>Azir</v>
      </c>
      <c r="DP90" s="4" t="str">
        <v>Azir</v>
      </c>
    </row>
    <row r="91" spans="1:120" x14ac:dyDescent="0.35">
      <c r="A91" s="4">
        <v>11.11</v>
      </c>
      <c r="B91" s="4">
        <v>14.63</v>
      </c>
      <c r="C91" s="4" t="s">
        <v>158</v>
      </c>
      <c r="D91" s="4" t="s">
        <v>130</v>
      </c>
      <c r="E91" s="4" t="s">
        <v>338</v>
      </c>
      <c r="F91" s="4">
        <v>125000</v>
      </c>
      <c r="G91" s="4" t="str">
        <f t="shared" si="1"/>
        <v>Cameroon-Extreme Nord Province</v>
      </c>
      <c r="BA91" s="4" t="str">
        <v>Baback</v>
      </c>
      <c r="BB91" s="4" t="str">
        <v>Baback</v>
      </c>
      <c r="BC91" s="4" t="str">
        <v>Baback</v>
      </c>
      <c r="BD91" s="4" t="str">
        <v>Baback</v>
      </c>
      <c r="BE91" s="4" t="str">
        <v>Baback</v>
      </c>
      <c r="BF91" s="4" t="str">
        <v>Baback</v>
      </c>
      <c r="BG91" s="4" t="str">
        <v>Baback</v>
      </c>
      <c r="BH91" s="4" t="str">
        <v>Baback</v>
      </c>
      <c r="BI91" s="4" t="str">
        <v>Baback</v>
      </c>
      <c r="BJ91" s="4" t="str">
        <v>Baback</v>
      </c>
      <c r="BK91" s="4" t="str">
        <v>Baback</v>
      </c>
      <c r="BL91" s="4" t="str">
        <v>Baback</v>
      </c>
      <c r="BM91" s="4" t="str">
        <v>Baback</v>
      </c>
      <c r="BN91" s="4" t="str">
        <v>Baback</v>
      </c>
      <c r="BO91" s="4" t="str">
        <v>Baback</v>
      </c>
      <c r="BP91" s="4" t="str">
        <v>Baback</v>
      </c>
      <c r="BQ91" s="4" t="str">
        <v>Baback</v>
      </c>
      <c r="BR91" s="4" t="str">
        <v>Baback</v>
      </c>
      <c r="BS91" s="4" t="str">
        <v>Baback</v>
      </c>
      <c r="BT91" s="4" t="str">
        <v>Baback</v>
      </c>
      <c r="BU91" s="4" t="str">
        <v>Baback</v>
      </c>
      <c r="BV91" s="4" t="str">
        <v>Baback</v>
      </c>
      <c r="BW91" s="4" t="str">
        <v>Baback</v>
      </c>
      <c r="BX91" s="4" t="str">
        <v>Baback</v>
      </c>
      <c r="BY91" s="4" t="str">
        <v>Baback</v>
      </c>
      <c r="BZ91" s="4" t="str">
        <v>Baback</v>
      </c>
      <c r="CA91" s="4" t="str">
        <v>Baback</v>
      </c>
      <c r="CB91" s="4" t="str">
        <v>Baback</v>
      </c>
      <c r="CC91" s="4" t="str">
        <v>Baback</v>
      </c>
      <c r="CD91" s="4" t="str">
        <v>Baback</v>
      </c>
      <c r="CE91" s="4" t="str">
        <v>Baback</v>
      </c>
      <c r="CF91" s="4" t="str">
        <v>Baback</v>
      </c>
      <c r="CG91" s="4" t="str">
        <v>Baback</v>
      </c>
      <c r="CH91" s="4" t="str">
        <v>Baback</v>
      </c>
      <c r="CJ91" s="4" t="str">
        <v>Baback</v>
      </c>
      <c r="CK91" s="4" t="str">
        <v>Baback</v>
      </c>
      <c r="CL91" s="4" t="str">
        <v>Baback</v>
      </c>
      <c r="CM91" s="4" t="str">
        <v>Baback</v>
      </c>
      <c r="CN91" s="4" t="str">
        <v>Baback</v>
      </c>
      <c r="CO91" s="4" t="str">
        <v>Baback</v>
      </c>
      <c r="CP91" s="4" t="str">
        <v>Baback</v>
      </c>
      <c r="CQ91" s="4" t="str">
        <v>Baback</v>
      </c>
      <c r="CR91" s="4" t="str">
        <v>Baback</v>
      </c>
      <c r="CS91" s="4" t="str">
        <v>Baback</v>
      </c>
      <c r="CT91" s="4" t="str">
        <v>Baback</v>
      </c>
      <c r="CU91" s="4" t="str">
        <v>Baback</v>
      </c>
      <c r="CV91" s="4" t="str">
        <v>Baback</v>
      </c>
      <c r="CW91" s="4" t="str">
        <v>Baback</v>
      </c>
      <c r="CX91" s="4" t="str">
        <v>Baback</v>
      </c>
      <c r="CY91" s="4" t="str">
        <v>Baback</v>
      </c>
      <c r="CZ91" s="4" t="str">
        <v>Baback</v>
      </c>
      <c r="DA91" s="4" t="str">
        <v>Baback</v>
      </c>
      <c r="DB91" s="4" t="str">
        <v>Baback</v>
      </c>
      <c r="DC91" s="4" t="str">
        <v>Baback</v>
      </c>
      <c r="DD91" s="4" t="str">
        <v>Baback</v>
      </c>
      <c r="DE91" s="4" t="str">
        <v>Baback</v>
      </c>
      <c r="DF91" s="4" t="str">
        <v>Baback</v>
      </c>
      <c r="DG91" s="4" t="str">
        <v>Baback</v>
      </c>
      <c r="DH91" s="4" t="str">
        <v>Baback</v>
      </c>
      <c r="DI91" s="4" t="str">
        <v>Baback</v>
      </c>
      <c r="DJ91" s="4" t="str">
        <v>Baback</v>
      </c>
      <c r="DK91" s="4" t="str">
        <v>Baback</v>
      </c>
      <c r="DL91" s="4" t="str">
        <v>Baback</v>
      </c>
      <c r="DM91" s="4" t="str">
        <v>Baback</v>
      </c>
      <c r="DN91" s="4" t="str">
        <v>Baback</v>
      </c>
      <c r="DO91" s="4" t="str">
        <v>Baback</v>
      </c>
      <c r="DP91" s="4" t="str">
        <v>Baback</v>
      </c>
    </row>
    <row r="92" spans="1:120" x14ac:dyDescent="0.35">
      <c r="A92" s="4">
        <v>10.34</v>
      </c>
      <c r="B92" s="4">
        <v>15.23</v>
      </c>
      <c r="C92" s="4" t="s">
        <v>158</v>
      </c>
      <c r="D92" s="4" t="s">
        <v>138</v>
      </c>
      <c r="E92" s="4" t="s">
        <v>339</v>
      </c>
      <c r="F92" s="4">
        <v>1000</v>
      </c>
      <c r="G92" s="4" t="str">
        <f t="shared" si="1"/>
        <v>Cameroon-IAR, Yagoua</v>
      </c>
      <c r="BA92" s="4" t="str">
        <v>Baback.Keur Sidy.Ndiakane.Diakael Dig</v>
      </c>
      <c r="BB92" s="4" t="str">
        <v>Baback.Keur Sidy.Ndiakane.Diakael Dig</v>
      </c>
      <c r="BC92" s="4" t="str">
        <v>Baback.Keur Sidy.Ndiakane.Diakael Dig</v>
      </c>
      <c r="BD92" s="4" t="str">
        <v>Baback.Keur Sidy.Ndiakane.Diakael Dig</v>
      </c>
      <c r="BE92" s="4" t="str">
        <v>Baback.Keur Sidy.Ndiakane.Diakael Dig</v>
      </c>
      <c r="BF92" s="4" t="str">
        <v>Baback.Keur Sidy.Ndiakane.Diakael Dig</v>
      </c>
      <c r="BG92" s="4" t="str">
        <v>Baback.Keur Sidy.Ndiakane.Diakael Dig</v>
      </c>
      <c r="BH92" s="4" t="str">
        <v>Baback.Keur Sidy.Ndiakane.Diakael Dig</v>
      </c>
      <c r="BI92" s="4" t="str">
        <v>Baback.Keur Sidy.Ndiakane.Diakael Dig</v>
      </c>
      <c r="BJ92" s="4" t="str">
        <v>Baback.Keur Sidy.Ndiakane.Diakael Dig</v>
      </c>
      <c r="BK92" s="4" t="str">
        <v>Baback.Keur Sidy.Ndiakane.Diakael Dig</v>
      </c>
      <c r="BL92" s="4" t="str">
        <v>Baback.Keur Sidy.Ndiakane.Diakael Dig</v>
      </c>
      <c r="BM92" s="4" t="str">
        <v>Baback.Keur Sidy.Ndiakane.Diakael Dig</v>
      </c>
      <c r="BN92" s="4" t="str">
        <v>Baback.Keur Sidy.Ndiakane.Diakael Dig</v>
      </c>
      <c r="BO92" s="4" t="str">
        <v>Baback.Keur Sidy.Ndiakane.Diakael Dig</v>
      </c>
      <c r="BP92" s="4" t="str">
        <v>Baback.Keur Sidy.Ndiakane.Diakael Dig</v>
      </c>
      <c r="BQ92" s="4" t="str">
        <v>Baback.Keur Sidy.Ndiakane.Diakael Dig</v>
      </c>
      <c r="BR92" s="4" t="str">
        <v>Baback.Keur Sidy.Ndiakane.Diakael Dig</v>
      </c>
      <c r="BS92" s="4" t="str">
        <v>Baback.Keur Sidy.Ndiakane.Diakael Dig</v>
      </c>
      <c r="BT92" s="4" t="str">
        <v>Baback.Keur Sidy.Ndiakane.Diakael Dig</v>
      </c>
      <c r="BU92" s="4" t="str">
        <v>Baback.Keur Sidy.Ndiakane.Diakael Dig</v>
      </c>
      <c r="BV92" s="4" t="str">
        <v>Baback.Keur Sidy.Ndiakane.Diakael Dig</v>
      </c>
      <c r="BW92" s="4" t="str">
        <v>Baback.Keur Sidy.Ndiakane.Diakael Dig</v>
      </c>
      <c r="BX92" s="4" t="str">
        <v>Baback.Keur Sidy.Ndiakane.Diakael Dig</v>
      </c>
      <c r="BY92" s="4" t="str">
        <v>Baback.Keur Sidy.Ndiakane.Diakael Dig</v>
      </c>
      <c r="BZ92" s="4" t="str">
        <v>Baback.Keur Sidy.Ndiakane.Diakael Dig</v>
      </c>
      <c r="CA92" s="4" t="str">
        <v>Baback.Keur Sidy.Ndiakane.Diakael Dig</v>
      </c>
      <c r="CB92" s="4" t="str">
        <v>Baback.Keur Sidy.Ndiakane.Diakael Dig</v>
      </c>
      <c r="CC92" s="4" t="str">
        <v>Baback.Keur Sidy.Ndiakane.Diakael Dig</v>
      </c>
      <c r="CD92" s="4" t="str">
        <v>Baback.Keur Sidy.Ndiakane.Diakael Dig</v>
      </c>
      <c r="CE92" s="4" t="str">
        <v>Baback.Keur Sidy.Ndiakane.Diakael Dig</v>
      </c>
      <c r="CF92" s="4" t="str">
        <v>Baback.Keur Sidy.Ndiakane.Diakael Dig</v>
      </c>
      <c r="CG92" s="4" t="str">
        <v>Baback.Keur Sidy.Ndiakane.Diakael Dig</v>
      </c>
      <c r="CH92" s="4" t="str">
        <v>Baback.Keur Sidy.Ndiakane.Diakael Dig</v>
      </c>
      <c r="CJ92" s="4" t="str">
        <v>Baback.Keur Sidy.Ndiakane.Diakael Dig</v>
      </c>
      <c r="CK92" s="4" t="str">
        <v>Baback.Keur Sidy.Ndiakane.Diakael Dig</v>
      </c>
      <c r="CL92" s="4" t="str">
        <v>Baback.Keur Sidy.Ndiakane.Diakael Dig</v>
      </c>
      <c r="CM92" s="4" t="str">
        <v>Baback.Keur Sidy.Ndiakane.Diakael Dig</v>
      </c>
      <c r="CN92" s="4" t="str">
        <v>Baback.Keur Sidy.Ndiakane.Diakael Dig</v>
      </c>
      <c r="CO92" s="4" t="str">
        <v>Baback.Keur Sidy.Ndiakane.Diakael Dig</v>
      </c>
      <c r="CP92" s="4" t="str">
        <v>Baback.Keur Sidy.Ndiakane.Diakael Dig</v>
      </c>
      <c r="CQ92" s="4" t="str">
        <v>Baback.Keur Sidy.Ndiakane.Diakael Dig</v>
      </c>
      <c r="CR92" s="4" t="str">
        <v>Baback.Keur Sidy.Ndiakane.Diakael Dig</v>
      </c>
      <c r="CS92" s="4" t="str">
        <v>Baback.Keur Sidy.Ndiakane.Diakael Dig</v>
      </c>
      <c r="CT92" s="4" t="str">
        <v>Baback.Keur Sidy.Ndiakane.Diakael Dig</v>
      </c>
      <c r="CU92" s="4" t="str">
        <v>Baback.Keur Sidy.Ndiakane.Diakael Dig</v>
      </c>
      <c r="CV92" s="4" t="str">
        <v>Baback.Keur Sidy.Ndiakane.Diakael Dig</v>
      </c>
      <c r="CW92" s="4" t="str">
        <v>Baback.Keur Sidy.Ndiakane.Diakael Dig</v>
      </c>
      <c r="CX92" s="4" t="str">
        <v>Baback.Keur Sidy.Ndiakane.Diakael Dig</v>
      </c>
      <c r="CY92" s="4" t="str">
        <v>Baback.Keur Sidy.Ndiakane.Diakael Dig</v>
      </c>
      <c r="CZ92" s="4" t="str">
        <v>Baback.Keur Sidy.Ndiakane.Diakael Dig</v>
      </c>
      <c r="DA92" s="4" t="str">
        <v>Baback.Keur Sidy.Ndiakane.Diakael Dig</v>
      </c>
      <c r="DB92" s="4" t="str">
        <v>Baback.Keur Sidy.Ndiakane.Diakael Dig</v>
      </c>
      <c r="DC92" s="4" t="str">
        <v>Baback.Keur Sidy.Ndiakane.Diakael Dig</v>
      </c>
      <c r="DD92" s="4" t="str">
        <v>Baback.Keur Sidy.Ndiakane.Diakael Dig</v>
      </c>
      <c r="DE92" s="4" t="str">
        <v>Baback.Keur Sidy.Ndiakane.Diakael Dig</v>
      </c>
      <c r="DF92" s="4" t="str">
        <v>Baback.Keur Sidy.Ndiakane.Diakael Dig</v>
      </c>
      <c r="DG92" s="4" t="str">
        <v>Baback.Keur Sidy.Ndiakane.Diakael Dig</v>
      </c>
      <c r="DH92" s="4" t="str">
        <v>Baback.Keur Sidy.Ndiakane.Diakael Dig</v>
      </c>
      <c r="DI92" s="4" t="str">
        <v>Baback.Keur Sidy.Ndiakane.Diakael Dig</v>
      </c>
      <c r="DJ92" s="4" t="str">
        <v>Baback.Keur Sidy.Ndiakane.Diakael Dig</v>
      </c>
      <c r="DK92" s="4" t="str">
        <v>Baback.Keur Sidy.Ndiakane.Diakael Dig</v>
      </c>
      <c r="DL92" s="4" t="str">
        <v>Baback.Keur Sidy.Ndiakane.Diakael Dig</v>
      </c>
      <c r="DM92" s="4" t="str">
        <v>Baback.Keur Sidy.Ndiakane.Diakael Dig</v>
      </c>
      <c r="DN92" s="4" t="str">
        <v>Baback.Keur Sidy.Ndiakane.Diakael Dig</v>
      </c>
      <c r="DO92" s="4" t="str">
        <v>Baback.Keur Sidy.Ndiakane.Diakael Dig</v>
      </c>
      <c r="DP92" s="4" t="str">
        <v>Baback.Keur Sidy.Ndiakane.Diakael Dig</v>
      </c>
    </row>
    <row r="93" spans="1:120" x14ac:dyDescent="0.35">
      <c r="A93" s="4">
        <v>3.4660000000000002</v>
      </c>
      <c r="B93" s="4">
        <v>11.487</v>
      </c>
      <c r="C93" s="4" t="s">
        <v>158</v>
      </c>
      <c r="D93" s="4" t="s">
        <v>138</v>
      </c>
      <c r="E93" s="4" t="s">
        <v>340</v>
      </c>
      <c r="F93" s="4">
        <v>1000</v>
      </c>
      <c r="G93" s="4" t="str">
        <f t="shared" si="1"/>
        <v>Cameroon-IITA, Mbalmayo</v>
      </c>
      <c r="BA93" s="4" t="str">
        <v>Babati</v>
      </c>
      <c r="BB93" s="4" t="str">
        <v>Babati</v>
      </c>
      <c r="BC93" s="4" t="str">
        <v>Babati</v>
      </c>
      <c r="BD93" s="4" t="str">
        <v>Babati</v>
      </c>
      <c r="BE93" s="4" t="str">
        <v>Babati</v>
      </c>
      <c r="BF93" s="4" t="str">
        <v>Babati</v>
      </c>
      <c r="BG93" s="4" t="str">
        <v>Babati</v>
      </c>
      <c r="BH93" s="4" t="str">
        <v>Babati</v>
      </c>
      <c r="BI93" s="4" t="str">
        <v>Babati</v>
      </c>
      <c r="BJ93" s="4" t="str">
        <v>Babati</v>
      </c>
      <c r="BK93" s="4" t="str">
        <v>Babati</v>
      </c>
      <c r="BL93" s="4" t="str">
        <v>Babati</v>
      </c>
      <c r="BM93" s="4" t="str">
        <v>Babati</v>
      </c>
      <c r="BN93" s="4" t="str">
        <v>Babati</v>
      </c>
      <c r="BO93" s="4" t="str">
        <v>Babati</v>
      </c>
      <c r="BP93" s="4" t="str">
        <v>Babati</v>
      </c>
      <c r="BQ93" s="4" t="str">
        <v>Babati</v>
      </c>
      <c r="BR93" s="4" t="str">
        <v>Babati</v>
      </c>
      <c r="BS93" s="4" t="str">
        <v>Babati</v>
      </c>
      <c r="BT93" s="4" t="str">
        <v>Babati</v>
      </c>
      <c r="BU93" s="4" t="str">
        <v>Babati</v>
      </c>
      <c r="BV93" s="4" t="str">
        <v>Babati</v>
      </c>
      <c r="BW93" s="4" t="str">
        <v>Babati</v>
      </c>
      <c r="BX93" s="4" t="str">
        <v>Babati</v>
      </c>
      <c r="BY93" s="4" t="str">
        <v>Babati</v>
      </c>
      <c r="BZ93" s="4" t="str">
        <v>Babati</v>
      </c>
      <c r="CA93" s="4" t="str">
        <v>Babati</v>
      </c>
      <c r="CB93" s="4" t="str">
        <v>Babati</v>
      </c>
      <c r="CC93" s="4" t="str">
        <v>Babati</v>
      </c>
      <c r="CD93" s="4" t="str">
        <v>Babati</v>
      </c>
      <c r="CE93" s="4" t="str">
        <v>Babati</v>
      </c>
      <c r="CF93" s="4" t="str">
        <v>Babati</v>
      </c>
      <c r="CG93" s="4" t="str">
        <v>Babati</v>
      </c>
      <c r="CH93" s="4" t="str">
        <v>Babati</v>
      </c>
      <c r="CJ93" s="4" t="str">
        <v>Babati</v>
      </c>
      <c r="CK93" s="4" t="str">
        <v>Babati</v>
      </c>
      <c r="CL93" s="4" t="str">
        <v>Babati</v>
      </c>
      <c r="CM93" s="4" t="str">
        <v>Babati</v>
      </c>
      <c r="CN93" s="4" t="str">
        <v>Babati</v>
      </c>
      <c r="CO93" s="4" t="str">
        <v>Babati</v>
      </c>
      <c r="CP93" s="4" t="str">
        <v>Babati</v>
      </c>
      <c r="CQ93" s="4" t="str">
        <v>Babati</v>
      </c>
      <c r="CR93" s="4" t="str">
        <v>Babati</v>
      </c>
      <c r="CS93" s="4" t="str">
        <v>Babati</v>
      </c>
      <c r="CT93" s="4" t="str">
        <v>Babati</v>
      </c>
      <c r="CU93" s="4" t="str">
        <v>Babati</v>
      </c>
      <c r="CV93" s="4" t="str">
        <v>Babati</v>
      </c>
      <c r="CW93" s="4" t="str">
        <v>Babati</v>
      </c>
      <c r="CX93" s="4" t="str">
        <v>Babati</v>
      </c>
      <c r="CY93" s="4" t="str">
        <v>Babati</v>
      </c>
      <c r="CZ93" s="4" t="str">
        <v>Babati</v>
      </c>
      <c r="DA93" s="4" t="str">
        <v>Babati</v>
      </c>
      <c r="DB93" s="4" t="str">
        <v>Babati</v>
      </c>
      <c r="DC93" s="4" t="str">
        <v>Babati</v>
      </c>
      <c r="DD93" s="4" t="str">
        <v>Babati</v>
      </c>
      <c r="DE93" s="4" t="str">
        <v>Babati</v>
      </c>
      <c r="DF93" s="4" t="str">
        <v>Babati</v>
      </c>
      <c r="DG93" s="4" t="str">
        <v>Babati</v>
      </c>
      <c r="DH93" s="4" t="str">
        <v>Babati</v>
      </c>
      <c r="DI93" s="4" t="str">
        <v>Babati</v>
      </c>
      <c r="DJ93" s="4" t="str">
        <v>Babati</v>
      </c>
      <c r="DK93" s="4" t="str">
        <v>Babati</v>
      </c>
      <c r="DL93" s="4" t="str">
        <v>Babati</v>
      </c>
      <c r="DM93" s="4" t="str">
        <v>Babati</v>
      </c>
      <c r="DN93" s="4" t="str">
        <v>Babati</v>
      </c>
      <c r="DO93" s="4" t="str">
        <v>Babati</v>
      </c>
      <c r="DP93" s="4" t="str">
        <v>Babati</v>
      </c>
    </row>
    <row r="94" spans="1:120" x14ac:dyDescent="0.35">
      <c r="A94" s="4">
        <v>6.0666700000000002</v>
      </c>
      <c r="B94" s="4">
        <v>10.43333</v>
      </c>
      <c r="C94" s="4" t="s">
        <v>158</v>
      </c>
      <c r="D94" s="4" t="s">
        <v>138</v>
      </c>
      <c r="E94" s="4" t="s">
        <v>341</v>
      </c>
      <c r="F94" s="4">
        <v>917</v>
      </c>
      <c r="G94" s="4" t="str">
        <f t="shared" si="1"/>
        <v>Cameroon-IRA Babungo</v>
      </c>
      <c r="BA94" s="4" t="str">
        <v>Bahir Dar University</v>
      </c>
      <c r="BB94" s="4" t="str">
        <v>Bahir Dar University</v>
      </c>
      <c r="BC94" s="4" t="str">
        <v>Bahir Dar University</v>
      </c>
      <c r="BD94" s="4" t="str">
        <v>Bahir Dar University</v>
      </c>
      <c r="BE94" s="4" t="str">
        <v>Bahir Dar University</v>
      </c>
      <c r="BF94" s="4" t="str">
        <v>Bahir Dar University</v>
      </c>
      <c r="BG94" s="4" t="str">
        <v>Bahir Dar University</v>
      </c>
      <c r="BH94" s="4" t="str">
        <v>Bahir Dar University</v>
      </c>
      <c r="BI94" s="4" t="str">
        <v>Bahir Dar University</v>
      </c>
      <c r="BJ94" s="4" t="str">
        <v>Bahir Dar University</v>
      </c>
      <c r="BK94" s="4" t="str">
        <v>Bahir Dar University</v>
      </c>
      <c r="BL94" s="4" t="str">
        <v>Bahir Dar University</v>
      </c>
      <c r="BM94" s="4" t="str">
        <v>Bahir Dar University</v>
      </c>
      <c r="BN94" s="4" t="str">
        <v>Bahir Dar University</v>
      </c>
      <c r="BO94" s="4" t="str">
        <v>Bahir Dar University</v>
      </c>
      <c r="BP94" s="4" t="str">
        <v>Bahir Dar University</v>
      </c>
      <c r="BQ94" s="4" t="str">
        <v>Bahir Dar University</v>
      </c>
      <c r="BR94" s="4" t="str">
        <v>Bahir Dar University</v>
      </c>
      <c r="BS94" s="4" t="str">
        <v>Bahir Dar University</v>
      </c>
      <c r="BT94" s="4" t="str">
        <v>Bahir Dar University</v>
      </c>
      <c r="BU94" s="4" t="str">
        <v>Bahir Dar University</v>
      </c>
      <c r="BV94" s="4" t="str">
        <v>Bahir Dar University</v>
      </c>
      <c r="BW94" s="4" t="str">
        <v>Bahir Dar University</v>
      </c>
      <c r="BX94" s="4" t="str">
        <v>Bahir Dar University</v>
      </c>
      <c r="BY94" s="4" t="str">
        <v>Bahir Dar University</v>
      </c>
      <c r="BZ94" s="4" t="str">
        <v>Bahir Dar University</v>
      </c>
      <c r="CA94" s="4" t="str">
        <v>Bahir Dar University</v>
      </c>
      <c r="CB94" s="4" t="str">
        <v>Bahir Dar University</v>
      </c>
      <c r="CC94" s="4" t="str">
        <v>Bahir Dar University</v>
      </c>
      <c r="CD94" s="4" t="str">
        <v>Bahir Dar University</v>
      </c>
      <c r="CE94" s="4" t="str">
        <v>Bahir Dar University</v>
      </c>
      <c r="CF94" s="4" t="str">
        <v>Bahir Dar University</v>
      </c>
      <c r="CG94" s="4" t="str">
        <v>Bahir Dar University</v>
      </c>
      <c r="CH94" s="4" t="str">
        <v>Bahir Dar University</v>
      </c>
      <c r="CJ94" s="4" t="str">
        <v>Bahir Dar University</v>
      </c>
      <c r="CK94" s="4" t="str">
        <v>Bahir Dar University</v>
      </c>
      <c r="CL94" s="4" t="str">
        <v>Bahir Dar University</v>
      </c>
      <c r="CM94" s="4" t="str">
        <v>Bahir Dar University</v>
      </c>
      <c r="CN94" s="4" t="str">
        <v>Bahir Dar University</v>
      </c>
      <c r="CO94" s="4" t="str">
        <v>Bahir Dar University</v>
      </c>
      <c r="CP94" s="4" t="str">
        <v>Bahir Dar University</v>
      </c>
      <c r="CQ94" s="4" t="str">
        <v>Bahir Dar University</v>
      </c>
      <c r="CR94" s="4" t="str">
        <v>Bahir Dar University</v>
      </c>
      <c r="CS94" s="4" t="str">
        <v>Bahir Dar University</v>
      </c>
      <c r="CT94" s="4" t="str">
        <v>Bahir Dar University</v>
      </c>
      <c r="CU94" s="4" t="str">
        <v>Bahir Dar University</v>
      </c>
      <c r="CV94" s="4" t="str">
        <v>Bahir Dar University</v>
      </c>
      <c r="CW94" s="4" t="str">
        <v>Bahir Dar University</v>
      </c>
      <c r="CX94" s="4" t="str">
        <v>Bahir Dar University</v>
      </c>
      <c r="CY94" s="4" t="str">
        <v>Bahir Dar University</v>
      </c>
      <c r="CZ94" s="4" t="str">
        <v>Bahir Dar University</v>
      </c>
      <c r="DA94" s="4" t="str">
        <v>Bahir Dar University</v>
      </c>
      <c r="DB94" s="4" t="str">
        <v>Bahir Dar University</v>
      </c>
      <c r="DC94" s="4" t="str">
        <v>Bahir Dar University</v>
      </c>
      <c r="DD94" s="4" t="str">
        <v>Bahir Dar University</v>
      </c>
      <c r="DE94" s="4" t="str">
        <v>Bahir Dar University</v>
      </c>
      <c r="DF94" s="4" t="str">
        <v>Bahir Dar University</v>
      </c>
      <c r="DG94" s="4" t="str">
        <v>Bahir Dar University</v>
      </c>
      <c r="DH94" s="4" t="str">
        <v>Bahir Dar University</v>
      </c>
      <c r="DI94" s="4" t="str">
        <v>Bahir Dar University</v>
      </c>
      <c r="DJ94" s="4" t="str">
        <v>Bahir Dar University</v>
      </c>
      <c r="DK94" s="4" t="str">
        <v>Bahir Dar University</v>
      </c>
      <c r="DL94" s="4" t="str">
        <v>Bahir Dar University</v>
      </c>
      <c r="DM94" s="4" t="str">
        <v>Bahir Dar University</v>
      </c>
      <c r="DN94" s="4" t="str">
        <v>Bahir Dar University</v>
      </c>
      <c r="DO94" s="4" t="str">
        <v>Bahir Dar University</v>
      </c>
      <c r="DP94" s="4" t="str">
        <v>Bahir Dar University</v>
      </c>
    </row>
    <row r="95" spans="1:120" x14ac:dyDescent="0.35">
      <c r="A95" s="4">
        <v>6.0170000000000003</v>
      </c>
      <c r="B95" s="4">
        <v>10.27</v>
      </c>
      <c r="C95" s="4" t="s">
        <v>158</v>
      </c>
      <c r="D95" s="4" t="s">
        <v>138</v>
      </c>
      <c r="E95" s="4" t="s">
        <v>342</v>
      </c>
      <c r="F95" s="4">
        <v>500</v>
      </c>
      <c r="G95" s="4" t="str">
        <f t="shared" si="1"/>
        <v>Cameroon-IRA Mfonta, Bambui</v>
      </c>
      <c r="BA95" s="4" t="str">
        <v>Bako ATVETC</v>
      </c>
      <c r="BB95" s="4" t="str">
        <v>Bako ATVETC</v>
      </c>
      <c r="BC95" s="4" t="str">
        <v>Bako ATVETC</v>
      </c>
      <c r="BD95" s="4" t="str">
        <v>Bako ATVETC</v>
      </c>
      <c r="BE95" s="4" t="str">
        <v>Bako ATVETC</v>
      </c>
      <c r="BF95" s="4" t="str">
        <v>Bako ATVETC</v>
      </c>
      <c r="BG95" s="4" t="str">
        <v>Bako ATVETC</v>
      </c>
      <c r="BH95" s="4" t="str">
        <v>Bako ATVETC</v>
      </c>
      <c r="BI95" s="4" t="str">
        <v>Bako ATVETC</v>
      </c>
      <c r="BJ95" s="4" t="str">
        <v>Bako ATVETC</v>
      </c>
      <c r="BK95" s="4" t="str">
        <v>Bako ATVETC</v>
      </c>
      <c r="BL95" s="4" t="str">
        <v>Bako ATVETC</v>
      </c>
      <c r="BM95" s="4" t="str">
        <v>Bako ATVETC</v>
      </c>
      <c r="BN95" s="4" t="str">
        <v>Bako ATVETC</v>
      </c>
      <c r="BO95" s="4" t="str">
        <v>Bako ATVETC</v>
      </c>
      <c r="BP95" s="4" t="str">
        <v>Bako ATVETC</v>
      </c>
      <c r="BQ95" s="4" t="str">
        <v>Bako ATVETC</v>
      </c>
      <c r="BR95" s="4" t="str">
        <v>Bako ATVETC</v>
      </c>
      <c r="BS95" s="4" t="str">
        <v>Bako ATVETC</v>
      </c>
      <c r="BT95" s="4" t="str">
        <v>Bako ATVETC</v>
      </c>
      <c r="BU95" s="4" t="str">
        <v>Bako ATVETC</v>
      </c>
      <c r="BV95" s="4" t="str">
        <v>Bako ATVETC</v>
      </c>
      <c r="BW95" s="4" t="str">
        <v>Bako ATVETC</v>
      </c>
      <c r="BX95" s="4" t="str">
        <v>Bako ATVETC</v>
      </c>
      <c r="BY95" s="4" t="str">
        <v>Bako ATVETC</v>
      </c>
      <c r="BZ95" s="4" t="str">
        <v>Bako ATVETC</v>
      </c>
      <c r="CA95" s="4" t="str">
        <v>Bako ATVETC</v>
      </c>
      <c r="CB95" s="4" t="str">
        <v>Bako ATVETC</v>
      </c>
      <c r="CC95" s="4" t="str">
        <v>Bako ATVETC</v>
      </c>
      <c r="CD95" s="4" t="str">
        <v>Bako ATVETC</v>
      </c>
      <c r="CE95" s="4" t="str">
        <v>Bako ATVETC</v>
      </c>
      <c r="CF95" s="4" t="str">
        <v>Bako ATVETC</v>
      </c>
      <c r="CG95" s="4" t="str">
        <v>Bako ATVETC</v>
      </c>
      <c r="CH95" s="4" t="str">
        <v>Bako ATVETC</v>
      </c>
      <c r="CJ95" s="4" t="str">
        <v>Bako ATVETC</v>
      </c>
      <c r="CK95" s="4" t="str">
        <v>Bako ATVETC</v>
      </c>
      <c r="CL95" s="4" t="str">
        <v>Bako ATVETC</v>
      </c>
      <c r="CM95" s="4" t="str">
        <v>Bako ATVETC</v>
      </c>
      <c r="CN95" s="4" t="str">
        <v>Bako ATVETC</v>
      </c>
      <c r="CO95" s="4" t="str">
        <v>Bako ATVETC</v>
      </c>
      <c r="CP95" s="4" t="str">
        <v>Bako ATVETC</v>
      </c>
      <c r="CQ95" s="4" t="str">
        <v>Bako ATVETC</v>
      </c>
      <c r="CR95" s="4" t="str">
        <v>Bako ATVETC</v>
      </c>
      <c r="CS95" s="4" t="str">
        <v>Bako ATVETC</v>
      </c>
      <c r="CT95" s="4" t="str">
        <v>Bako ATVETC</v>
      </c>
      <c r="CU95" s="4" t="str">
        <v>Bako ATVETC</v>
      </c>
      <c r="CV95" s="4" t="str">
        <v>Bako ATVETC</v>
      </c>
      <c r="CW95" s="4" t="str">
        <v>Bako ATVETC</v>
      </c>
      <c r="CX95" s="4" t="str">
        <v>Bako ATVETC</v>
      </c>
      <c r="CY95" s="4" t="str">
        <v>Bako ATVETC</v>
      </c>
      <c r="CZ95" s="4" t="str">
        <v>Bako ATVETC</v>
      </c>
      <c r="DA95" s="4" t="str">
        <v>Bako ATVETC</v>
      </c>
      <c r="DB95" s="4" t="str">
        <v>Bako ATVETC</v>
      </c>
      <c r="DC95" s="4" t="str">
        <v>Bako ATVETC</v>
      </c>
      <c r="DD95" s="4" t="str">
        <v>Bako ATVETC</v>
      </c>
      <c r="DE95" s="4" t="str">
        <v>Bako ATVETC</v>
      </c>
      <c r="DF95" s="4" t="str">
        <v>Bako ATVETC</v>
      </c>
      <c r="DG95" s="4" t="str">
        <v>Bako ATVETC</v>
      </c>
      <c r="DH95" s="4" t="str">
        <v>Bako ATVETC</v>
      </c>
      <c r="DI95" s="4" t="str">
        <v>Bako ATVETC</v>
      </c>
      <c r="DJ95" s="4" t="str">
        <v>Bako ATVETC</v>
      </c>
      <c r="DK95" s="4" t="str">
        <v>Bako ATVETC</v>
      </c>
      <c r="DL95" s="4" t="str">
        <v>Bako ATVETC</v>
      </c>
      <c r="DM95" s="4" t="str">
        <v>Bako ATVETC</v>
      </c>
      <c r="DN95" s="4" t="str">
        <v>Bako ATVETC</v>
      </c>
      <c r="DO95" s="4" t="str">
        <v>Bako ATVETC</v>
      </c>
      <c r="DP95" s="4" t="str">
        <v>Bako ATVETC</v>
      </c>
    </row>
    <row r="96" spans="1:120" x14ac:dyDescent="0.35">
      <c r="A96" s="4">
        <v>5.4470000000000001</v>
      </c>
      <c r="B96" s="4">
        <v>10.064</v>
      </c>
      <c r="C96" s="4" t="s">
        <v>158</v>
      </c>
      <c r="D96" s="4" t="s">
        <v>138</v>
      </c>
      <c r="E96" s="4" t="s">
        <v>343</v>
      </c>
      <c r="F96" s="4">
        <v>4000</v>
      </c>
      <c r="G96" s="4" t="str">
        <f t="shared" si="1"/>
        <v>Cameroon-IRAD Dschang</v>
      </c>
      <c r="BA96" s="4" t="str">
        <v>Balaka District</v>
      </c>
      <c r="BB96" s="4" t="str">
        <v>Balaka District</v>
      </c>
      <c r="BC96" s="4" t="str">
        <v>Balaka District</v>
      </c>
      <c r="BD96" s="4" t="str">
        <v>Balaka District</v>
      </c>
      <c r="BE96" s="4" t="str">
        <v>Balaka District</v>
      </c>
      <c r="BF96" s="4" t="str">
        <v>Balaka District</v>
      </c>
      <c r="BG96" s="4" t="str">
        <v>Balaka District</v>
      </c>
      <c r="BH96" s="4" t="str">
        <v>Balaka District</v>
      </c>
      <c r="BI96" s="4" t="str">
        <v>Balaka District</v>
      </c>
      <c r="BJ96" s="4" t="str">
        <v>Balaka District</v>
      </c>
      <c r="BK96" s="4" t="str">
        <v>Balaka District</v>
      </c>
      <c r="BL96" s="4" t="str">
        <v>Balaka District</v>
      </c>
      <c r="BM96" s="4" t="str">
        <v>Balaka District</v>
      </c>
      <c r="BN96" s="4" t="str">
        <v>Balaka District</v>
      </c>
      <c r="BO96" s="4" t="str">
        <v>Balaka District</v>
      </c>
      <c r="BP96" s="4" t="str">
        <v>Balaka District</v>
      </c>
      <c r="BQ96" s="4" t="str">
        <v>Balaka District</v>
      </c>
      <c r="BR96" s="4" t="str">
        <v>Balaka District</v>
      </c>
      <c r="BS96" s="4" t="str">
        <v>Balaka District</v>
      </c>
      <c r="BT96" s="4" t="str">
        <v>Balaka District</v>
      </c>
      <c r="BU96" s="4" t="str">
        <v>Balaka District</v>
      </c>
      <c r="BV96" s="4" t="str">
        <v>Balaka District</v>
      </c>
      <c r="BW96" s="4" t="str">
        <v>Balaka District</v>
      </c>
      <c r="BX96" s="4" t="str">
        <v>Balaka District</v>
      </c>
      <c r="BY96" s="4" t="str">
        <v>Balaka District</v>
      </c>
      <c r="BZ96" s="4" t="str">
        <v>Balaka District</v>
      </c>
      <c r="CA96" s="4" t="str">
        <v>Balaka District</v>
      </c>
      <c r="CB96" s="4" t="str">
        <v>Balaka District</v>
      </c>
      <c r="CC96" s="4" t="str">
        <v>Balaka District</v>
      </c>
      <c r="CD96" s="4" t="str">
        <v>Balaka District</v>
      </c>
      <c r="CE96" s="4" t="str">
        <v>Balaka District</v>
      </c>
      <c r="CF96" s="4" t="str">
        <v>Balaka District</v>
      </c>
      <c r="CG96" s="4" t="str">
        <v>Balaka District</v>
      </c>
      <c r="CH96" s="4" t="str">
        <v>Balaka District</v>
      </c>
      <c r="CJ96" s="4" t="str">
        <v>Balaka District</v>
      </c>
      <c r="CK96" s="4" t="str">
        <v>Balaka District</v>
      </c>
      <c r="CL96" s="4" t="str">
        <v>Balaka District</v>
      </c>
      <c r="CM96" s="4" t="str">
        <v>Balaka District</v>
      </c>
      <c r="CN96" s="4" t="str">
        <v>Balaka District</v>
      </c>
      <c r="CO96" s="4" t="str">
        <v>Balaka District</v>
      </c>
      <c r="CP96" s="4" t="str">
        <v>Balaka District</v>
      </c>
      <c r="CQ96" s="4" t="str">
        <v>Balaka District</v>
      </c>
      <c r="CR96" s="4" t="str">
        <v>Balaka District</v>
      </c>
      <c r="CS96" s="4" t="str">
        <v>Balaka District</v>
      </c>
      <c r="CT96" s="4" t="str">
        <v>Balaka District</v>
      </c>
      <c r="CU96" s="4" t="str">
        <v>Balaka District</v>
      </c>
      <c r="CV96" s="4" t="str">
        <v>Balaka District</v>
      </c>
      <c r="CW96" s="4" t="str">
        <v>Balaka District</v>
      </c>
      <c r="CX96" s="4" t="str">
        <v>Balaka District</v>
      </c>
      <c r="CY96" s="4" t="str">
        <v>Balaka District</v>
      </c>
      <c r="CZ96" s="4" t="str">
        <v>Balaka District</v>
      </c>
      <c r="DA96" s="4" t="str">
        <v>Balaka District</v>
      </c>
      <c r="DB96" s="4" t="str">
        <v>Balaka District</v>
      </c>
      <c r="DC96" s="4" t="str">
        <v>Balaka District</v>
      </c>
      <c r="DD96" s="4" t="str">
        <v>Balaka District</v>
      </c>
      <c r="DE96" s="4" t="str">
        <v>Balaka District</v>
      </c>
      <c r="DF96" s="4" t="str">
        <v>Balaka District</v>
      </c>
      <c r="DG96" s="4" t="str">
        <v>Balaka District</v>
      </c>
      <c r="DH96" s="4" t="str">
        <v>Balaka District</v>
      </c>
      <c r="DI96" s="4" t="str">
        <v>Balaka District</v>
      </c>
      <c r="DJ96" s="4" t="str">
        <v>Balaka District</v>
      </c>
      <c r="DK96" s="4" t="str">
        <v>Balaka District</v>
      </c>
      <c r="DL96" s="4" t="str">
        <v>Balaka District</v>
      </c>
      <c r="DM96" s="4" t="str">
        <v>Balaka District</v>
      </c>
      <c r="DN96" s="4" t="str">
        <v>Balaka District</v>
      </c>
      <c r="DO96" s="4" t="str">
        <v>Balaka District</v>
      </c>
      <c r="DP96" s="4" t="str">
        <v>Balaka District</v>
      </c>
    </row>
    <row r="97" spans="1:120" x14ac:dyDescent="0.35">
      <c r="A97" s="4">
        <v>6</v>
      </c>
      <c r="B97" s="4">
        <v>10.1</v>
      </c>
      <c r="C97" s="4" t="s">
        <v>158</v>
      </c>
      <c r="D97" s="4" t="s">
        <v>138</v>
      </c>
      <c r="E97" s="4" t="s">
        <v>344</v>
      </c>
      <c r="F97" s="4">
        <v>5000</v>
      </c>
      <c r="G97" s="4" t="str">
        <f t="shared" si="1"/>
        <v>Cameroon-IRAD, Mankon</v>
      </c>
      <c r="BA97" s="4" t="str">
        <v>Balaka Market, Manjawira EPA, Ntcheu</v>
      </c>
      <c r="BB97" s="4" t="str">
        <v>Balaka Market, Manjawira EPA, Ntcheu</v>
      </c>
      <c r="BC97" s="4" t="str">
        <v>Balaka Market, Manjawira EPA, Ntcheu</v>
      </c>
      <c r="BD97" s="4" t="str">
        <v>Balaka Market, Manjawira EPA, Ntcheu</v>
      </c>
      <c r="BE97" s="4" t="str">
        <v>Balaka Market, Manjawira EPA, Ntcheu</v>
      </c>
      <c r="BF97" s="4" t="str">
        <v>Balaka Market, Manjawira EPA, Ntcheu</v>
      </c>
      <c r="BG97" s="4" t="str">
        <v>Balaka Market, Manjawira EPA, Ntcheu</v>
      </c>
      <c r="BH97" s="4" t="str">
        <v>Balaka Market, Manjawira EPA, Ntcheu</v>
      </c>
      <c r="BI97" s="4" t="str">
        <v>Balaka Market, Manjawira EPA, Ntcheu</v>
      </c>
      <c r="BJ97" s="4" t="str">
        <v>Balaka Market, Manjawira EPA, Ntcheu</v>
      </c>
      <c r="BK97" s="4" t="str">
        <v>Balaka Market, Manjawira EPA, Ntcheu</v>
      </c>
      <c r="BL97" s="4" t="str">
        <v>Balaka Market, Manjawira EPA, Ntcheu</v>
      </c>
      <c r="BM97" s="4" t="str">
        <v>Balaka Market, Manjawira EPA, Ntcheu</v>
      </c>
      <c r="BN97" s="4" t="str">
        <v>Balaka Market, Manjawira EPA, Ntcheu</v>
      </c>
      <c r="BO97" s="4" t="str">
        <v>Balaka Market, Manjawira EPA, Ntcheu</v>
      </c>
      <c r="BP97" s="4" t="str">
        <v>Balaka Market, Manjawira EPA, Ntcheu</v>
      </c>
      <c r="BQ97" s="4" t="str">
        <v>Balaka Market, Manjawira EPA, Ntcheu</v>
      </c>
      <c r="BR97" s="4" t="str">
        <v>Balaka Market, Manjawira EPA, Ntcheu</v>
      </c>
      <c r="BS97" s="4" t="str">
        <v>Balaka Market, Manjawira EPA, Ntcheu</v>
      </c>
      <c r="BT97" s="4" t="str">
        <v>Balaka Market, Manjawira EPA, Ntcheu</v>
      </c>
      <c r="BU97" s="4" t="str">
        <v>Balaka Market, Manjawira EPA, Ntcheu</v>
      </c>
      <c r="BV97" s="4" t="str">
        <v>Balaka Market, Manjawira EPA, Ntcheu</v>
      </c>
      <c r="BW97" s="4" t="str">
        <v>Balaka Market, Manjawira EPA, Ntcheu</v>
      </c>
      <c r="BX97" s="4" t="str">
        <v>Balaka Market, Manjawira EPA, Ntcheu</v>
      </c>
      <c r="BY97" s="4" t="str">
        <v>Balaka Market, Manjawira EPA, Ntcheu</v>
      </c>
      <c r="BZ97" s="4" t="str">
        <v>Balaka Market, Manjawira EPA, Ntcheu</v>
      </c>
      <c r="CA97" s="4" t="str">
        <v>Balaka Market, Manjawira EPA, Ntcheu</v>
      </c>
      <c r="CB97" s="4" t="str">
        <v>Balaka Market, Manjawira EPA, Ntcheu</v>
      </c>
      <c r="CC97" s="4" t="str">
        <v>Balaka Market, Manjawira EPA, Ntcheu</v>
      </c>
      <c r="CD97" s="4" t="str">
        <v>Balaka Market, Manjawira EPA, Ntcheu</v>
      </c>
      <c r="CE97" s="4" t="str">
        <v>Balaka Market, Manjawira EPA, Ntcheu</v>
      </c>
      <c r="CF97" s="4" t="str">
        <v>Balaka Market, Manjawira EPA, Ntcheu</v>
      </c>
      <c r="CG97" s="4" t="str">
        <v>Balaka Market, Manjawira EPA, Ntcheu</v>
      </c>
      <c r="CH97" s="4" t="str">
        <v>Balaka Market, Manjawira EPA, Ntcheu</v>
      </c>
      <c r="CJ97" s="4" t="str">
        <v>Balaka Market, Manjawira EPA, Ntcheu</v>
      </c>
      <c r="CK97" s="4" t="str">
        <v>Balaka Market, Manjawira EPA, Ntcheu</v>
      </c>
      <c r="CL97" s="4" t="str">
        <v>Balaka Market, Manjawira EPA, Ntcheu</v>
      </c>
      <c r="CM97" s="4" t="str">
        <v>Balaka Market, Manjawira EPA, Ntcheu</v>
      </c>
      <c r="CN97" s="4" t="str">
        <v>Balaka Market, Manjawira EPA, Ntcheu</v>
      </c>
      <c r="CO97" s="4" t="str">
        <v>Balaka Market, Manjawira EPA, Ntcheu</v>
      </c>
      <c r="CP97" s="4" t="str">
        <v>Balaka Market, Manjawira EPA, Ntcheu</v>
      </c>
      <c r="CQ97" s="4" t="str">
        <v>Balaka Market, Manjawira EPA, Ntcheu</v>
      </c>
      <c r="CR97" s="4" t="str">
        <v>Balaka Market, Manjawira EPA, Ntcheu</v>
      </c>
      <c r="CS97" s="4" t="str">
        <v>Balaka Market, Manjawira EPA, Ntcheu</v>
      </c>
      <c r="CT97" s="4" t="str">
        <v>Balaka Market, Manjawira EPA, Ntcheu</v>
      </c>
      <c r="CU97" s="4" t="str">
        <v>Balaka Market, Manjawira EPA, Ntcheu</v>
      </c>
      <c r="CV97" s="4" t="str">
        <v>Balaka Market, Manjawira EPA, Ntcheu</v>
      </c>
      <c r="CW97" s="4" t="str">
        <v>Balaka Market, Manjawira EPA, Ntcheu</v>
      </c>
      <c r="CX97" s="4" t="str">
        <v>Balaka Market, Manjawira EPA, Ntcheu</v>
      </c>
      <c r="CY97" s="4" t="str">
        <v>Balaka Market, Manjawira EPA, Ntcheu</v>
      </c>
      <c r="CZ97" s="4" t="str">
        <v>Balaka Market, Manjawira EPA, Ntcheu</v>
      </c>
      <c r="DA97" s="4" t="str">
        <v>Balaka Market, Manjawira EPA, Ntcheu</v>
      </c>
      <c r="DB97" s="4" t="str">
        <v>Balaka Market, Manjawira EPA, Ntcheu</v>
      </c>
      <c r="DC97" s="4" t="str">
        <v>Balaka Market, Manjawira EPA, Ntcheu</v>
      </c>
      <c r="DD97" s="4" t="str">
        <v>Balaka Market, Manjawira EPA, Ntcheu</v>
      </c>
      <c r="DE97" s="4" t="str">
        <v>Balaka Market, Manjawira EPA, Ntcheu</v>
      </c>
      <c r="DF97" s="4" t="str">
        <v>Balaka Market, Manjawira EPA, Ntcheu</v>
      </c>
      <c r="DG97" s="4" t="str">
        <v>Balaka Market, Manjawira EPA, Ntcheu</v>
      </c>
      <c r="DH97" s="4" t="str">
        <v>Balaka Market, Manjawira EPA, Ntcheu</v>
      </c>
      <c r="DI97" s="4" t="str">
        <v>Balaka Market, Manjawira EPA, Ntcheu</v>
      </c>
      <c r="DJ97" s="4" t="str">
        <v>Balaka Market, Manjawira EPA, Ntcheu</v>
      </c>
      <c r="DK97" s="4" t="str">
        <v>Balaka Market, Manjawira EPA, Ntcheu</v>
      </c>
      <c r="DL97" s="4" t="str">
        <v>Balaka Market, Manjawira EPA, Ntcheu</v>
      </c>
      <c r="DM97" s="4" t="str">
        <v>Balaka Market, Manjawira EPA, Ntcheu</v>
      </c>
      <c r="DN97" s="4" t="str">
        <v>Balaka Market, Manjawira EPA, Ntcheu</v>
      </c>
      <c r="DO97" s="4" t="str">
        <v>Balaka Market, Manjawira EPA, Ntcheu</v>
      </c>
      <c r="DP97" s="4" t="str">
        <v>Balaka Market, Manjawira EPA, Ntcheu</v>
      </c>
    </row>
    <row r="98" spans="1:120" x14ac:dyDescent="0.35">
      <c r="A98" s="4">
        <v>3.8225199999999999</v>
      </c>
      <c r="B98" s="4">
        <v>11.07259</v>
      </c>
      <c r="C98" s="4" t="s">
        <v>158</v>
      </c>
      <c r="D98" s="4" t="s">
        <v>130</v>
      </c>
      <c r="E98" s="4" t="s">
        <v>345</v>
      </c>
      <c r="F98" s="4">
        <v>250</v>
      </c>
      <c r="G98" s="4" t="str">
        <f t="shared" si="1"/>
        <v>Cameroon-Matomb</v>
      </c>
      <c r="BA98" s="4" t="str">
        <v>Balaka.Ntonda</v>
      </c>
      <c r="BB98" s="4" t="str">
        <v>Balaka.Ntonda</v>
      </c>
      <c r="BC98" s="4" t="str">
        <v>Balaka.Ntonda</v>
      </c>
      <c r="BD98" s="4" t="str">
        <v>Balaka.Ntonda</v>
      </c>
      <c r="BE98" s="4" t="str">
        <v>Balaka.Ntonda</v>
      </c>
      <c r="BF98" s="4" t="str">
        <v>Balaka.Ntonda</v>
      </c>
      <c r="BG98" s="4" t="str">
        <v>Balaka.Ntonda</v>
      </c>
      <c r="BH98" s="4" t="str">
        <v>Balaka.Ntonda</v>
      </c>
      <c r="BI98" s="4" t="str">
        <v>Balaka.Ntonda</v>
      </c>
      <c r="BJ98" s="4" t="str">
        <v>Balaka.Ntonda</v>
      </c>
      <c r="BK98" s="4" t="str">
        <v>Balaka.Ntonda</v>
      </c>
      <c r="BL98" s="4" t="str">
        <v>Balaka.Ntonda</v>
      </c>
      <c r="BM98" s="4" t="str">
        <v>Balaka.Ntonda</v>
      </c>
      <c r="BN98" s="4" t="str">
        <v>Balaka.Ntonda</v>
      </c>
      <c r="BO98" s="4" t="str">
        <v>Balaka.Ntonda</v>
      </c>
      <c r="BP98" s="4" t="str">
        <v>Balaka.Ntonda</v>
      </c>
      <c r="BQ98" s="4" t="str">
        <v>Balaka.Ntonda</v>
      </c>
      <c r="BR98" s="4" t="str">
        <v>Balaka.Ntonda</v>
      </c>
      <c r="BS98" s="4" t="str">
        <v>Balaka.Ntonda</v>
      </c>
      <c r="BT98" s="4" t="str">
        <v>Balaka.Ntonda</v>
      </c>
      <c r="BU98" s="4" t="str">
        <v>Balaka.Ntonda</v>
      </c>
      <c r="BV98" s="4" t="str">
        <v>Balaka.Ntonda</v>
      </c>
      <c r="BW98" s="4" t="str">
        <v>Balaka.Ntonda</v>
      </c>
      <c r="BX98" s="4" t="str">
        <v>Balaka.Ntonda</v>
      </c>
      <c r="BY98" s="4" t="str">
        <v>Balaka.Ntonda</v>
      </c>
      <c r="BZ98" s="4" t="str">
        <v>Balaka.Ntonda</v>
      </c>
      <c r="CA98" s="4" t="str">
        <v>Balaka.Ntonda</v>
      </c>
      <c r="CB98" s="4" t="str">
        <v>Balaka.Ntonda</v>
      </c>
      <c r="CC98" s="4" t="str">
        <v>Balaka.Ntonda</v>
      </c>
      <c r="CD98" s="4" t="str">
        <v>Balaka.Ntonda</v>
      </c>
      <c r="CE98" s="4" t="str">
        <v>Balaka.Ntonda</v>
      </c>
      <c r="CF98" s="4" t="str">
        <v>Balaka.Ntonda</v>
      </c>
      <c r="CG98" s="4" t="str">
        <v>Balaka.Ntonda</v>
      </c>
      <c r="CH98" s="4" t="str">
        <v>Balaka.Ntonda</v>
      </c>
      <c r="CJ98" s="4" t="str">
        <v>Balaka.Ntonda</v>
      </c>
      <c r="CK98" s="4" t="str">
        <v>Balaka.Ntonda</v>
      </c>
      <c r="CL98" s="4" t="str">
        <v>Balaka.Ntonda</v>
      </c>
      <c r="CM98" s="4" t="str">
        <v>Balaka.Ntonda</v>
      </c>
      <c r="CN98" s="4" t="str">
        <v>Balaka.Ntonda</v>
      </c>
      <c r="CO98" s="4" t="str">
        <v>Balaka.Ntonda</v>
      </c>
      <c r="CP98" s="4" t="str">
        <v>Balaka.Ntonda</v>
      </c>
      <c r="CQ98" s="4" t="str">
        <v>Balaka.Ntonda</v>
      </c>
      <c r="CR98" s="4" t="str">
        <v>Balaka.Ntonda</v>
      </c>
      <c r="CS98" s="4" t="str">
        <v>Balaka.Ntonda</v>
      </c>
      <c r="CT98" s="4" t="str">
        <v>Balaka.Ntonda</v>
      </c>
      <c r="CU98" s="4" t="str">
        <v>Balaka.Ntonda</v>
      </c>
      <c r="CV98" s="4" t="str">
        <v>Balaka.Ntonda</v>
      </c>
      <c r="CW98" s="4" t="str">
        <v>Balaka.Ntonda</v>
      </c>
      <c r="CX98" s="4" t="str">
        <v>Balaka.Ntonda</v>
      </c>
      <c r="CY98" s="4" t="str">
        <v>Balaka.Ntonda</v>
      </c>
      <c r="CZ98" s="4" t="str">
        <v>Balaka.Ntonda</v>
      </c>
      <c r="DA98" s="4" t="str">
        <v>Balaka.Ntonda</v>
      </c>
      <c r="DB98" s="4" t="str">
        <v>Balaka.Ntonda</v>
      </c>
      <c r="DC98" s="4" t="str">
        <v>Balaka.Ntonda</v>
      </c>
      <c r="DD98" s="4" t="str">
        <v>Balaka.Ntonda</v>
      </c>
      <c r="DE98" s="4" t="str">
        <v>Balaka.Ntonda</v>
      </c>
      <c r="DF98" s="4" t="str">
        <v>Balaka.Ntonda</v>
      </c>
      <c r="DG98" s="4" t="str">
        <v>Balaka.Ntonda</v>
      </c>
      <c r="DH98" s="4" t="str">
        <v>Balaka.Ntonda</v>
      </c>
      <c r="DI98" s="4" t="str">
        <v>Balaka.Ntonda</v>
      </c>
      <c r="DJ98" s="4" t="str">
        <v>Balaka.Ntonda</v>
      </c>
      <c r="DK98" s="4" t="str">
        <v>Balaka.Ntonda</v>
      </c>
      <c r="DL98" s="4" t="str">
        <v>Balaka.Ntonda</v>
      </c>
      <c r="DM98" s="4" t="str">
        <v>Balaka.Ntonda</v>
      </c>
      <c r="DN98" s="4" t="str">
        <v>Balaka.Ntonda</v>
      </c>
      <c r="DO98" s="4" t="str">
        <v>Balaka.Ntonda</v>
      </c>
      <c r="DP98" s="4" t="str">
        <v>Balaka.Ntonda</v>
      </c>
    </row>
    <row r="99" spans="1:120" x14ac:dyDescent="0.35">
      <c r="A99" s="4">
        <v>3.82</v>
      </c>
      <c r="B99" s="4">
        <v>11.07</v>
      </c>
      <c r="C99" s="4" t="s">
        <v>158</v>
      </c>
      <c r="D99" s="4" t="s">
        <v>130</v>
      </c>
      <c r="E99" s="4" t="s">
        <v>345</v>
      </c>
      <c r="F99" s="4">
        <v>550</v>
      </c>
      <c r="G99" s="4" t="str">
        <f t="shared" si="1"/>
        <v>Cameroon-Matomb</v>
      </c>
      <c r="BA99" s="4" t="str">
        <v>Bamenda</v>
      </c>
      <c r="BB99" s="4" t="str">
        <v>Bamenda</v>
      </c>
      <c r="BC99" s="4" t="str">
        <v>Bamenda</v>
      </c>
      <c r="BD99" s="4" t="str">
        <v>Bamenda</v>
      </c>
      <c r="BE99" s="4" t="str">
        <v>Bamenda</v>
      </c>
      <c r="BF99" s="4" t="str">
        <v>Bamenda</v>
      </c>
      <c r="BG99" s="4" t="str">
        <v>Bamenda</v>
      </c>
      <c r="BH99" s="4" t="str">
        <v>Bamenda</v>
      </c>
      <c r="BI99" s="4" t="str">
        <v>Bamenda</v>
      </c>
      <c r="BJ99" s="4" t="str">
        <v>Bamenda</v>
      </c>
      <c r="BK99" s="4" t="str">
        <v>Bamenda</v>
      </c>
      <c r="BL99" s="4" t="str">
        <v>Bamenda</v>
      </c>
      <c r="BM99" s="4" t="str">
        <v>Bamenda</v>
      </c>
      <c r="BN99" s="4" t="str">
        <v>Bamenda</v>
      </c>
      <c r="BO99" s="4" t="str">
        <v>Bamenda</v>
      </c>
      <c r="BP99" s="4" t="str">
        <v>Bamenda</v>
      </c>
      <c r="BQ99" s="4" t="str">
        <v>Bamenda</v>
      </c>
      <c r="BR99" s="4" t="str">
        <v>Bamenda</v>
      </c>
      <c r="BS99" s="4" t="str">
        <v>Bamenda</v>
      </c>
      <c r="BT99" s="4" t="str">
        <v>Bamenda</v>
      </c>
      <c r="BU99" s="4" t="str">
        <v>Bamenda</v>
      </c>
      <c r="BV99" s="4" t="str">
        <v>Bamenda</v>
      </c>
      <c r="BW99" s="4" t="str">
        <v>Bamenda</v>
      </c>
      <c r="BX99" s="4" t="str">
        <v>Bamenda</v>
      </c>
      <c r="BY99" s="4" t="str">
        <v>Bamenda</v>
      </c>
      <c r="BZ99" s="4" t="str">
        <v>Bamenda</v>
      </c>
      <c r="CA99" s="4" t="str">
        <v>Bamenda</v>
      </c>
      <c r="CB99" s="4" t="str">
        <v>Bamenda</v>
      </c>
      <c r="CC99" s="4" t="str">
        <v>Bamenda</v>
      </c>
      <c r="CD99" s="4" t="str">
        <v>Bamenda</v>
      </c>
      <c r="CE99" s="4" t="str">
        <v>Bamenda</v>
      </c>
      <c r="CF99" s="4" t="str">
        <v>Bamenda</v>
      </c>
      <c r="CG99" s="4" t="str">
        <v>Bamenda</v>
      </c>
      <c r="CH99" s="4" t="str">
        <v>Bamenda</v>
      </c>
      <c r="CJ99" s="4" t="str">
        <v>Bamenda</v>
      </c>
      <c r="CK99" s="4" t="str">
        <v>Bamenda</v>
      </c>
      <c r="CL99" s="4" t="str">
        <v>Bamenda</v>
      </c>
      <c r="CM99" s="4" t="str">
        <v>Bamenda</v>
      </c>
      <c r="CN99" s="4" t="str">
        <v>Bamenda</v>
      </c>
      <c r="CO99" s="4" t="str">
        <v>Bamenda</v>
      </c>
      <c r="CP99" s="4" t="str">
        <v>Bamenda</v>
      </c>
      <c r="CQ99" s="4" t="str">
        <v>Bamenda</v>
      </c>
      <c r="CR99" s="4" t="str">
        <v>Bamenda</v>
      </c>
      <c r="CS99" s="4" t="str">
        <v>Bamenda</v>
      </c>
      <c r="CT99" s="4" t="str">
        <v>Bamenda</v>
      </c>
      <c r="CU99" s="4" t="str">
        <v>Bamenda</v>
      </c>
      <c r="CV99" s="4" t="str">
        <v>Bamenda</v>
      </c>
      <c r="CW99" s="4" t="str">
        <v>Bamenda</v>
      </c>
      <c r="CX99" s="4" t="str">
        <v>Bamenda</v>
      </c>
      <c r="CY99" s="4" t="str">
        <v>Bamenda</v>
      </c>
      <c r="CZ99" s="4" t="str">
        <v>Bamenda</v>
      </c>
      <c r="DA99" s="4" t="str">
        <v>Bamenda</v>
      </c>
      <c r="DB99" s="4" t="str">
        <v>Bamenda</v>
      </c>
      <c r="DC99" s="4" t="str">
        <v>Bamenda</v>
      </c>
      <c r="DD99" s="4" t="str">
        <v>Bamenda</v>
      </c>
      <c r="DE99" s="4" t="str">
        <v>Bamenda</v>
      </c>
      <c r="DF99" s="4" t="str">
        <v>Bamenda</v>
      </c>
      <c r="DG99" s="4" t="str">
        <v>Bamenda</v>
      </c>
      <c r="DH99" s="4" t="str">
        <v>Bamenda</v>
      </c>
      <c r="DI99" s="4" t="str">
        <v>Bamenda</v>
      </c>
      <c r="DJ99" s="4" t="str">
        <v>Bamenda</v>
      </c>
      <c r="DK99" s="4" t="str">
        <v>Bamenda</v>
      </c>
      <c r="DL99" s="4" t="str">
        <v>Bamenda</v>
      </c>
      <c r="DM99" s="4" t="str">
        <v>Bamenda</v>
      </c>
      <c r="DN99" s="4" t="str">
        <v>Bamenda</v>
      </c>
      <c r="DO99" s="4" t="str">
        <v>Bamenda</v>
      </c>
      <c r="DP99" s="4" t="str">
        <v>Bamenda</v>
      </c>
    </row>
    <row r="100" spans="1:120" x14ac:dyDescent="0.35">
      <c r="A100" s="4">
        <v>2.5666699999999998</v>
      </c>
      <c r="B100" s="4">
        <v>11.033329999999999</v>
      </c>
      <c r="C100" s="4" t="s">
        <v>158</v>
      </c>
      <c r="D100" s="4" t="s">
        <v>130</v>
      </c>
      <c r="E100" s="4" t="s">
        <v>346</v>
      </c>
      <c r="F100" s="4">
        <v>250</v>
      </c>
      <c r="G100" s="4" t="str">
        <f t="shared" si="1"/>
        <v>Cameroon-Mengomo</v>
      </c>
      <c r="BA100" s="4" t="str">
        <v>Banizoumbou</v>
      </c>
      <c r="BB100" s="4" t="str">
        <v>Banizoumbou</v>
      </c>
      <c r="BC100" s="4" t="str">
        <v>Banizoumbou</v>
      </c>
      <c r="BD100" s="4" t="str">
        <v>Banizoumbou</v>
      </c>
      <c r="BE100" s="4" t="str">
        <v>Banizoumbou</v>
      </c>
      <c r="BF100" s="4" t="str">
        <v>Banizoumbou</v>
      </c>
      <c r="BG100" s="4" t="str">
        <v>Banizoumbou</v>
      </c>
      <c r="BH100" s="4" t="str">
        <v>Banizoumbou</v>
      </c>
      <c r="BI100" s="4" t="str">
        <v>Banizoumbou</v>
      </c>
      <c r="BJ100" s="4" t="str">
        <v>Banizoumbou</v>
      </c>
      <c r="BK100" s="4" t="str">
        <v>Banizoumbou</v>
      </c>
      <c r="BL100" s="4" t="str">
        <v>Banizoumbou</v>
      </c>
      <c r="BM100" s="4" t="str">
        <v>Banizoumbou</v>
      </c>
      <c r="BN100" s="4" t="str">
        <v>Banizoumbou</v>
      </c>
      <c r="BO100" s="4" t="str">
        <v>Banizoumbou</v>
      </c>
      <c r="BP100" s="4" t="str">
        <v>Banizoumbou</v>
      </c>
      <c r="BQ100" s="4" t="str">
        <v>Banizoumbou</v>
      </c>
      <c r="BR100" s="4" t="str">
        <v>Banizoumbou</v>
      </c>
      <c r="BS100" s="4" t="str">
        <v>Banizoumbou</v>
      </c>
      <c r="BT100" s="4" t="str">
        <v>Banizoumbou</v>
      </c>
      <c r="BU100" s="4" t="str">
        <v>Banizoumbou</v>
      </c>
      <c r="BV100" s="4" t="str">
        <v>Banizoumbou</v>
      </c>
      <c r="BW100" s="4" t="str">
        <v>Banizoumbou</v>
      </c>
      <c r="BX100" s="4" t="str">
        <v>Banizoumbou</v>
      </c>
      <c r="BY100" s="4" t="str">
        <v>Banizoumbou</v>
      </c>
      <c r="BZ100" s="4" t="str">
        <v>Banizoumbou</v>
      </c>
      <c r="CA100" s="4" t="str">
        <v>Banizoumbou</v>
      </c>
      <c r="CB100" s="4" t="str">
        <v>Banizoumbou</v>
      </c>
      <c r="CC100" s="4" t="str">
        <v>Banizoumbou</v>
      </c>
      <c r="CD100" s="4" t="str">
        <v>Banizoumbou</v>
      </c>
      <c r="CE100" s="4" t="str">
        <v>Banizoumbou</v>
      </c>
      <c r="CF100" s="4" t="str">
        <v>Banizoumbou</v>
      </c>
      <c r="CG100" s="4" t="str">
        <v>Banizoumbou</v>
      </c>
      <c r="CH100" s="4" t="str">
        <v>Banizoumbou</v>
      </c>
      <c r="CJ100" s="4" t="str">
        <v>Banizoumbou</v>
      </c>
      <c r="CK100" s="4" t="str">
        <v>Banizoumbou</v>
      </c>
      <c r="CL100" s="4" t="str">
        <v>Banizoumbou</v>
      </c>
      <c r="CM100" s="4" t="str">
        <v>Banizoumbou</v>
      </c>
      <c r="CN100" s="4" t="str">
        <v>Banizoumbou</v>
      </c>
      <c r="CO100" s="4" t="str">
        <v>Banizoumbou</v>
      </c>
      <c r="CP100" s="4" t="str">
        <v>Banizoumbou</v>
      </c>
      <c r="CQ100" s="4" t="str">
        <v>Banizoumbou</v>
      </c>
      <c r="CR100" s="4" t="str">
        <v>Banizoumbou</v>
      </c>
      <c r="CS100" s="4" t="str">
        <v>Banizoumbou</v>
      </c>
      <c r="CT100" s="4" t="str">
        <v>Banizoumbou</v>
      </c>
      <c r="CU100" s="4" t="str">
        <v>Banizoumbou</v>
      </c>
      <c r="CV100" s="4" t="str">
        <v>Banizoumbou</v>
      </c>
      <c r="CW100" s="4" t="str">
        <v>Banizoumbou</v>
      </c>
      <c r="CX100" s="4" t="str">
        <v>Banizoumbou</v>
      </c>
      <c r="CY100" s="4" t="str">
        <v>Banizoumbou</v>
      </c>
      <c r="CZ100" s="4" t="str">
        <v>Banizoumbou</v>
      </c>
      <c r="DA100" s="4" t="str">
        <v>Banizoumbou</v>
      </c>
      <c r="DB100" s="4" t="str">
        <v>Banizoumbou</v>
      </c>
      <c r="DC100" s="4" t="str">
        <v>Banizoumbou</v>
      </c>
      <c r="DD100" s="4" t="str">
        <v>Banizoumbou</v>
      </c>
      <c r="DE100" s="4" t="str">
        <v>Banizoumbou</v>
      </c>
      <c r="DF100" s="4" t="str">
        <v>Banizoumbou</v>
      </c>
      <c r="DG100" s="4" t="str">
        <v>Banizoumbou</v>
      </c>
      <c r="DH100" s="4" t="str">
        <v>Banizoumbou</v>
      </c>
      <c r="DI100" s="4" t="str">
        <v>Banizoumbou</v>
      </c>
      <c r="DJ100" s="4" t="str">
        <v>Banizoumbou</v>
      </c>
      <c r="DK100" s="4" t="str">
        <v>Banizoumbou</v>
      </c>
      <c r="DL100" s="4" t="str">
        <v>Banizoumbou</v>
      </c>
      <c r="DM100" s="4" t="str">
        <v>Banizoumbou</v>
      </c>
      <c r="DN100" s="4" t="str">
        <v>Banizoumbou</v>
      </c>
      <c r="DO100" s="4" t="str">
        <v>Banizoumbou</v>
      </c>
      <c r="DP100" s="4" t="str">
        <v>Banizoumbou</v>
      </c>
    </row>
    <row r="101" spans="1:120" x14ac:dyDescent="0.35">
      <c r="A101" s="4">
        <v>3.95</v>
      </c>
      <c r="B101" s="4">
        <v>11.8</v>
      </c>
      <c r="C101" s="4" t="s">
        <v>158</v>
      </c>
      <c r="D101" s="4" t="s">
        <v>130</v>
      </c>
      <c r="E101" s="4" t="s">
        <v>347</v>
      </c>
      <c r="F101" s="4">
        <v>917</v>
      </c>
      <c r="G101" s="4" t="str">
        <f t="shared" si="1"/>
        <v>Cameroon-Mfou</v>
      </c>
      <c r="BA101" s="4" t="str">
        <v>Bante</v>
      </c>
      <c r="BB101" s="4" t="str">
        <v>Bante</v>
      </c>
      <c r="BC101" s="4" t="str">
        <v>Bante</v>
      </c>
      <c r="BD101" s="4" t="str">
        <v>Bante</v>
      </c>
      <c r="BE101" s="4" t="str">
        <v>Bante</v>
      </c>
      <c r="BF101" s="4" t="str">
        <v>Bante</v>
      </c>
      <c r="BG101" s="4" t="str">
        <v>Bante</v>
      </c>
      <c r="BH101" s="4" t="str">
        <v>Bante</v>
      </c>
      <c r="BI101" s="4" t="str">
        <v>Bante</v>
      </c>
      <c r="BJ101" s="4" t="str">
        <v>Bante</v>
      </c>
      <c r="BK101" s="4" t="str">
        <v>Bante</v>
      </c>
      <c r="BL101" s="4" t="str">
        <v>Bante</v>
      </c>
      <c r="BM101" s="4" t="str">
        <v>Bante</v>
      </c>
      <c r="BN101" s="4" t="str">
        <v>Bante</v>
      </c>
      <c r="BO101" s="4" t="str">
        <v>Bante</v>
      </c>
      <c r="BP101" s="4" t="str">
        <v>Bante</v>
      </c>
      <c r="BQ101" s="4" t="str">
        <v>Bante</v>
      </c>
      <c r="BR101" s="4" t="str">
        <v>Bante</v>
      </c>
      <c r="BS101" s="4" t="str">
        <v>Bante</v>
      </c>
      <c r="BT101" s="4" t="str">
        <v>Bante</v>
      </c>
      <c r="BU101" s="4" t="str">
        <v>Bante</v>
      </c>
      <c r="BV101" s="4" t="str">
        <v>Bante</v>
      </c>
      <c r="BW101" s="4" t="str">
        <v>Bante</v>
      </c>
      <c r="BX101" s="4" t="str">
        <v>Bante</v>
      </c>
      <c r="BY101" s="4" t="str">
        <v>Bante</v>
      </c>
      <c r="BZ101" s="4" t="str">
        <v>Bante</v>
      </c>
      <c r="CA101" s="4" t="str">
        <v>Bante</v>
      </c>
      <c r="CB101" s="4" t="str">
        <v>Bante</v>
      </c>
      <c r="CC101" s="4" t="str">
        <v>Bante</v>
      </c>
      <c r="CD101" s="4" t="str">
        <v>Bante</v>
      </c>
      <c r="CE101" s="4" t="str">
        <v>Bante</v>
      </c>
      <c r="CF101" s="4" t="str">
        <v>Bante</v>
      </c>
      <c r="CG101" s="4" t="str">
        <v>Bante</v>
      </c>
      <c r="CH101" s="4" t="str">
        <v>Bante</v>
      </c>
      <c r="CJ101" s="4" t="str">
        <v>Bante</v>
      </c>
      <c r="CK101" s="4" t="str">
        <v>Bante</v>
      </c>
      <c r="CL101" s="4" t="str">
        <v>Bante</v>
      </c>
      <c r="CM101" s="4" t="str">
        <v>Bante</v>
      </c>
      <c r="CN101" s="4" t="str">
        <v>Bante</v>
      </c>
      <c r="CO101" s="4" t="str">
        <v>Bante</v>
      </c>
      <c r="CP101" s="4" t="str">
        <v>Bante</v>
      </c>
      <c r="CQ101" s="4" t="str">
        <v>Bante</v>
      </c>
      <c r="CR101" s="4" t="str">
        <v>Bante</v>
      </c>
      <c r="CS101" s="4" t="str">
        <v>Bante</v>
      </c>
      <c r="CT101" s="4" t="str">
        <v>Bante</v>
      </c>
      <c r="CU101" s="4" t="str">
        <v>Bante</v>
      </c>
      <c r="CV101" s="4" t="str">
        <v>Bante</v>
      </c>
      <c r="CW101" s="4" t="str">
        <v>Bante</v>
      </c>
      <c r="CX101" s="4" t="str">
        <v>Bante</v>
      </c>
      <c r="CY101" s="4" t="str">
        <v>Bante</v>
      </c>
      <c r="CZ101" s="4" t="str">
        <v>Bante</v>
      </c>
      <c r="DA101" s="4" t="str">
        <v>Bante</v>
      </c>
      <c r="DB101" s="4" t="str">
        <v>Bante</v>
      </c>
      <c r="DC101" s="4" t="str">
        <v>Bante</v>
      </c>
      <c r="DD101" s="4" t="str">
        <v>Bante</v>
      </c>
      <c r="DE101" s="4" t="str">
        <v>Bante</v>
      </c>
      <c r="DF101" s="4" t="str">
        <v>Bante</v>
      </c>
      <c r="DG101" s="4" t="str">
        <v>Bante</v>
      </c>
      <c r="DH101" s="4" t="str">
        <v>Bante</v>
      </c>
      <c r="DI101" s="4" t="str">
        <v>Bante</v>
      </c>
      <c r="DJ101" s="4" t="str">
        <v>Bante</v>
      </c>
      <c r="DK101" s="4" t="str">
        <v>Bante</v>
      </c>
      <c r="DL101" s="4" t="str">
        <v>Bante</v>
      </c>
      <c r="DM101" s="4" t="str">
        <v>Bante</v>
      </c>
      <c r="DN101" s="4" t="str">
        <v>Bante</v>
      </c>
      <c r="DO101" s="4" t="str">
        <v>Bante</v>
      </c>
      <c r="DP101" s="4" t="str">
        <v>Bante</v>
      </c>
    </row>
    <row r="102" spans="1:120" x14ac:dyDescent="0.35">
      <c r="A102" s="4">
        <v>3.85</v>
      </c>
      <c r="B102" s="4">
        <v>11.41667</v>
      </c>
      <c r="C102" s="4" t="s">
        <v>158</v>
      </c>
      <c r="D102" s="4" t="s">
        <v>130</v>
      </c>
      <c r="E102" s="4" t="s">
        <v>348</v>
      </c>
      <c r="F102" s="4">
        <v>917</v>
      </c>
      <c r="G102" s="4" t="str">
        <f t="shared" si="1"/>
        <v>Cameroon-Minkoameyos</v>
      </c>
      <c r="BA102" s="4" t="str">
        <v>Baraton, Nandi</v>
      </c>
      <c r="BB102" s="4" t="str">
        <v>Baraton, Nandi</v>
      </c>
      <c r="BC102" s="4" t="str">
        <v>Baraton, Nandi</v>
      </c>
      <c r="BD102" s="4" t="str">
        <v>Baraton, Nandi</v>
      </c>
      <c r="BE102" s="4" t="str">
        <v>Baraton, Nandi</v>
      </c>
      <c r="BF102" s="4" t="str">
        <v>Baraton, Nandi</v>
      </c>
      <c r="BG102" s="4" t="str">
        <v>Baraton, Nandi</v>
      </c>
      <c r="BH102" s="4" t="str">
        <v>Baraton, Nandi</v>
      </c>
      <c r="BI102" s="4" t="str">
        <v>Baraton, Nandi</v>
      </c>
      <c r="BJ102" s="4" t="str">
        <v>Baraton, Nandi</v>
      </c>
      <c r="BK102" s="4" t="str">
        <v>Baraton, Nandi</v>
      </c>
      <c r="BL102" s="4" t="str">
        <v>Baraton, Nandi</v>
      </c>
      <c r="BM102" s="4" t="str">
        <v>Baraton, Nandi</v>
      </c>
      <c r="BN102" s="4" t="str">
        <v>Baraton, Nandi</v>
      </c>
      <c r="BO102" s="4" t="str">
        <v>Baraton, Nandi</v>
      </c>
      <c r="BP102" s="4" t="str">
        <v>Baraton, Nandi</v>
      </c>
      <c r="BQ102" s="4" t="str">
        <v>Baraton, Nandi</v>
      </c>
      <c r="BR102" s="4" t="str">
        <v>Baraton, Nandi</v>
      </c>
      <c r="BS102" s="4" t="str">
        <v>Baraton, Nandi</v>
      </c>
      <c r="BT102" s="4" t="str">
        <v>Baraton, Nandi</v>
      </c>
      <c r="BU102" s="4" t="str">
        <v>Baraton, Nandi</v>
      </c>
      <c r="BV102" s="4" t="str">
        <v>Baraton, Nandi</v>
      </c>
      <c r="BW102" s="4" t="str">
        <v>Baraton, Nandi</v>
      </c>
      <c r="BX102" s="4" t="str">
        <v>Baraton, Nandi</v>
      </c>
      <c r="BY102" s="4" t="str">
        <v>Baraton, Nandi</v>
      </c>
      <c r="BZ102" s="4" t="str">
        <v>Baraton, Nandi</v>
      </c>
      <c r="CA102" s="4" t="str">
        <v>Baraton, Nandi</v>
      </c>
      <c r="CB102" s="4" t="str">
        <v>Baraton, Nandi</v>
      </c>
      <c r="CC102" s="4" t="str">
        <v>Baraton, Nandi</v>
      </c>
      <c r="CD102" s="4" t="str">
        <v>Baraton, Nandi</v>
      </c>
      <c r="CE102" s="4" t="str">
        <v>Baraton, Nandi</v>
      </c>
      <c r="CF102" s="4" t="str">
        <v>Baraton, Nandi</v>
      </c>
      <c r="CG102" s="4" t="str">
        <v>Baraton, Nandi</v>
      </c>
      <c r="CH102" s="4" t="str">
        <v>Baraton, Nandi</v>
      </c>
      <c r="CJ102" s="4" t="str">
        <v>Baraton, Nandi</v>
      </c>
      <c r="CK102" s="4" t="str">
        <v>Baraton, Nandi</v>
      </c>
      <c r="CL102" s="4" t="str">
        <v>Baraton, Nandi</v>
      </c>
      <c r="CM102" s="4" t="str">
        <v>Baraton, Nandi</v>
      </c>
      <c r="CN102" s="4" t="str">
        <v>Baraton, Nandi</v>
      </c>
      <c r="CO102" s="4" t="str">
        <v>Baraton, Nandi</v>
      </c>
      <c r="CP102" s="4" t="str">
        <v>Baraton, Nandi</v>
      </c>
      <c r="CQ102" s="4" t="str">
        <v>Baraton, Nandi</v>
      </c>
      <c r="CR102" s="4" t="str">
        <v>Baraton, Nandi</v>
      </c>
      <c r="CS102" s="4" t="str">
        <v>Baraton, Nandi</v>
      </c>
      <c r="CT102" s="4" t="str">
        <v>Baraton, Nandi</v>
      </c>
      <c r="CU102" s="4" t="str">
        <v>Baraton, Nandi</v>
      </c>
      <c r="CV102" s="4" t="str">
        <v>Baraton, Nandi</v>
      </c>
      <c r="CW102" s="4" t="str">
        <v>Baraton, Nandi</v>
      </c>
      <c r="CX102" s="4" t="str">
        <v>Baraton, Nandi</v>
      </c>
      <c r="CY102" s="4" t="str">
        <v>Baraton, Nandi</v>
      </c>
      <c r="CZ102" s="4" t="str">
        <v>Baraton, Nandi</v>
      </c>
      <c r="DA102" s="4" t="str">
        <v>Baraton, Nandi</v>
      </c>
      <c r="DB102" s="4" t="str">
        <v>Baraton, Nandi</v>
      </c>
      <c r="DC102" s="4" t="str">
        <v>Baraton, Nandi</v>
      </c>
      <c r="DD102" s="4" t="str">
        <v>Baraton, Nandi</v>
      </c>
      <c r="DE102" s="4" t="str">
        <v>Baraton, Nandi</v>
      </c>
      <c r="DF102" s="4" t="str">
        <v>Baraton, Nandi</v>
      </c>
      <c r="DG102" s="4" t="str">
        <v>Baraton, Nandi</v>
      </c>
      <c r="DH102" s="4" t="str">
        <v>Baraton, Nandi</v>
      </c>
      <c r="DI102" s="4" t="str">
        <v>Baraton, Nandi</v>
      </c>
      <c r="DJ102" s="4" t="str">
        <v>Baraton, Nandi</v>
      </c>
      <c r="DK102" s="4" t="str">
        <v>Baraton, Nandi</v>
      </c>
      <c r="DL102" s="4" t="str">
        <v>Baraton, Nandi</v>
      </c>
      <c r="DM102" s="4" t="str">
        <v>Baraton, Nandi</v>
      </c>
      <c r="DN102" s="4" t="str">
        <v>Baraton, Nandi</v>
      </c>
      <c r="DO102" s="4" t="str">
        <v>Baraton, Nandi</v>
      </c>
      <c r="DP102" s="4" t="str">
        <v>Baraton, Nandi</v>
      </c>
    </row>
    <row r="103" spans="1:120" x14ac:dyDescent="0.35">
      <c r="A103" s="4">
        <v>2.4</v>
      </c>
      <c r="B103" s="4">
        <v>11.133330000000001</v>
      </c>
      <c r="C103" s="4" t="s">
        <v>158</v>
      </c>
      <c r="D103" s="4" t="s">
        <v>130</v>
      </c>
      <c r="E103" s="4" t="s">
        <v>349</v>
      </c>
      <c r="F103" s="4">
        <v>917</v>
      </c>
      <c r="G103" s="4" t="str">
        <f t="shared" si="1"/>
        <v>Cameroon-Mvoutessi</v>
      </c>
      <c r="BA103" s="4" t="str">
        <v>Bareng ARS</v>
      </c>
      <c r="BB103" s="4" t="str">
        <v>Bareng ARS</v>
      </c>
      <c r="BC103" s="4" t="str">
        <v>Bareng ARS</v>
      </c>
      <c r="BD103" s="4" t="str">
        <v>Bareng ARS</v>
      </c>
      <c r="BE103" s="4" t="str">
        <v>Bareng ARS</v>
      </c>
      <c r="BF103" s="4" t="str">
        <v>Bareng ARS</v>
      </c>
      <c r="BG103" s="4" t="str">
        <v>Bareng ARS</v>
      </c>
      <c r="BH103" s="4" t="str">
        <v>Bareng ARS</v>
      </c>
      <c r="BI103" s="4" t="str">
        <v>Bareng ARS</v>
      </c>
      <c r="BJ103" s="4" t="str">
        <v>Bareng ARS</v>
      </c>
      <c r="BK103" s="4" t="str">
        <v>Bareng ARS</v>
      </c>
      <c r="BL103" s="4" t="str">
        <v>Bareng ARS</v>
      </c>
      <c r="BM103" s="4" t="str">
        <v>Bareng ARS</v>
      </c>
      <c r="BN103" s="4" t="str">
        <v>Bareng ARS</v>
      </c>
      <c r="BO103" s="4" t="str">
        <v>Bareng ARS</v>
      </c>
      <c r="BP103" s="4" t="str">
        <v>Bareng ARS</v>
      </c>
      <c r="BQ103" s="4" t="str">
        <v>Bareng ARS</v>
      </c>
      <c r="BR103" s="4" t="str">
        <v>Bareng ARS</v>
      </c>
      <c r="BS103" s="4" t="str">
        <v>Bareng ARS</v>
      </c>
      <c r="BT103" s="4" t="str">
        <v>Bareng ARS</v>
      </c>
      <c r="BU103" s="4" t="str">
        <v>Bareng ARS</v>
      </c>
      <c r="BV103" s="4" t="str">
        <v>Bareng ARS</v>
      </c>
      <c r="BW103" s="4" t="str">
        <v>Bareng ARS</v>
      </c>
      <c r="BX103" s="4" t="str">
        <v>Bareng ARS</v>
      </c>
      <c r="BY103" s="4" t="str">
        <v>Bareng ARS</v>
      </c>
      <c r="BZ103" s="4" t="str">
        <v>Bareng ARS</v>
      </c>
      <c r="CA103" s="4" t="str">
        <v>Bareng ARS</v>
      </c>
      <c r="CB103" s="4" t="str">
        <v>Bareng ARS</v>
      </c>
      <c r="CC103" s="4" t="str">
        <v>Bareng ARS</v>
      </c>
      <c r="CD103" s="4" t="str">
        <v>Bareng ARS</v>
      </c>
      <c r="CE103" s="4" t="str">
        <v>Bareng ARS</v>
      </c>
      <c r="CF103" s="4" t="str">
        <v>Bareng ARS</v>
      </c>
      <c r="CG103" s="4" t="str">
        <v>Bareng ARS</v>
      </c>
      <c r="CH103" s="4" t="str">
        <v>Bareng ARS</v>
      </c>
      <c r="CJ103" s="4" t="str">
        <v>Bareng ARS</v>
      </c>
      <c r="CK103" s="4" t="str">
        <v>Bareng ARS</v>
      </c>
      <c r="CL103" s="4" t="str">
        <v>Bareng ARS</v>
      </c>
      <c r="CM103" s="4" t="str">
        <v>Bareng ARS</v>
      </c>
      <c r="CN103" s="4" t="str">
        <v>Bareng ARS</v>
      </c>
      <c r="CO103" s="4" t="str">
        <v>Bareng ARS</v>
      </c>
      <c r="CP103" s="4" t="str">
        <v>Bareng ARS</v>
      </c>
      <c r="CQ103" s="4" t="str">
        <v>Bareng ARS</v>
      </c>
      <c r="CR103" s="4" t="str">
        <v>Bareng ARS</v>
      </c>
      <c r="CS103" s="4" t="str">
        <v>Bareng ARS</v>
      </c>
      <c r="CT103" s="4" t="str">
        <v>Bareng ARS</v>
      </c>
      <c r="CU103" s="4" t="str">
        <v>Bareng ARS</v>
      </c>
      <c r="CV103" s="4" t="str">
        <v>Bareng ARS</v>
      </c>
      <c r="CW103" s="4" t="str">
        <v>Bareng ARS</v>
      </c>
      <c r="CX103" s="4" t="str">
        <v>Bareng ARS</v>
      </c>
      <c r="CY103" s="4" t="str">
        <v>Bareng ARS</v>
      </c>
      <c r="CZ103" s="4" t="str">
        <v>Bareng ARS</v>
      </c>
      <c r="DA103" s="4" t="str">
        <v>Bareng ARS</v>
      </c>
      <c r="DB103" s="4" t="str">
        <v>Bareng ARS</v>
      </c>
      <c r="DC103" s="4" t="str">
        <v>Bareng ARS</v>
      </c>
      <c r="DD103" s="4" t="str">
        <v>Bareng ARS</v>
      </c>
      <c r="DE103" s="4" t="str">
        <v>Bareng ARS</v>
      </c>
      <c r="DF103" s="4" t="str">
        <v>Bareng ARS</v>
      </c>
      <c r="DG103" s="4" t="str">
        <v>Bareng ARS</v>
      </c>
      <c r="DH103" s="4" t="str">
        <v>Bareng ARS</v>
      </c>
      <c r="DI103" s="4" t="str">
        <v>Bareng ARS</v>
      </c>
      <c r="DJ103" s="4" t="str">
        <v>Bareng ARS</v>
      </c>
      <c r="DK103" s="4" t="str">
        <v>Bareng ARS</v>
      </c>
      <c r="DL103" s="4" t="str">
        <v>Bareng ARS</v>
      </c>
      <c r="DM103" s="4" t="str">
        <v>Bareng ARS</v>
      </c>
      <c r="DN103" s="4" t="str">
        <v>Bareng ARS</v>
      </c>
      <c r="DO103" s="4" t="str">
        <v>Bareng ARS</v>
      </c>
      <c r="DP103" s="4" t="str">
        <v>Bareng ARS</v>
      </c>
    </row>
    <row r="104" spans="1:120" x14ac:dyDescent="0.35">
      <c r="A104" s="4">
        <v>3.28</v>
      </c>
      <c r="B104" s="4">
        <v>11.53</v>
      </c>
      <c r="C104" s="4" t="s">
        <v>158</v>
      </c>
      <c r="D104" s="4" t="s">
        <v>130</v>
      </c>
      <c r="E104" s="4" t="s">
        <v>350</v>
      </c>
      <c r="F104" s="4">
        <v>550</v>
      </c>
      <c r="G104" s="4" t="str">
        <f t="shared" si="1"/>
        <v>Cameroon-Ngoumbou</v>
      </c>
      <c r="BA104" s="4" t="str">
        <v>Baringo</v>
      </c>
      <c r="BB104" s="4" t="str">
        <v>Baringo</v>
      </c>
      <c r="BC104" s="4" t="str">
        <v>Baringo</v>
      </c>
      <c r="BD104" s="4" t="str">
        <v>Baringo</v>
      </c>
      <c r="BE104" s="4" t="str">
        <v>Baringo</v>
      </c>
      <c r="BF104" s="4" t="str">
        <v>Baringo</v>
      </c>
      <c r="BG104" s="4" t="str">
        <v>Baringo</v>
      </c>
      <c r="BH104" s="4" t="str">
        <v>Baringo</v>
      </c>
      <c r="BI104" s="4" t="str">
        <v>Baringo</v>
      </c>
      <c r="BJ104" s="4" t="str">
        <v>Baringo</v>
      </c>
      <c r="BK104" s="4" t="str">
        <v>Baringo</v>
      </c>
      <c r="BL104" s="4" t="str">
        <v>Baringo</v>
      </c>
      <c r="BM104" s="4" t="str">
        <v>Baringo</v>
      </c>
      <c r="BN104" s="4" t="str">
        <v>Baringo</v>
      </c>
      <c r="BO104" s="4" t="str">
        <v>Baringo</v>
      </c>
      <c r="BP104" s="4" t="str">
        <v>Baringo</v>
      </c>
      <c r="BQ104" s="4" t="str">
        <v>Baringo</v>
      </c>
      <c r="BR104" s="4" t="str">
        <v>Baringo</v>
      </c>
      <c r="BS104" s="4" t="str">
        <v>Baringo</v>
      </c>
      <c r="BT104" s="4" t="str">
        <v>Baringo</v>
      </c>
      <c r="BU104" s="4" t="str">
        <v>Baringo</v>
      </c>
      <c r="BV104" s="4" t="str">
        <v>Baringo</v>
      </c>
      <c r="BW104" s="4" t="str">
        <v>Baringo</v>
      </c>
      <c r="BX104" s="4" t="str">
        <v>Baringo</v>
      </c>
      <c r="BY104" s="4" t="str">
        <v>Baringo</v>
      </c>
      <c r="BZ104" s="4" t="str">
        <v>Baringo</v>
      </c>
      <c r="CA104" s="4" t="str">
        <v>Baringo</v>
      </c>
      <c r="CB104" s="4" t="str">
        <v>Baringo</v>
      </c>
      <c r="CC104" s="4" t="str">
        <v>Baringo</v>
      </c>
      <c r="CD104" s="4" t="str">
        <v>Baringo</v>
      </c>
      <c r="CE104" s="4" t="str">
        <v>Baringo</v>
      </c>
      <c r="CF104" s="4" t="str">
        <v>Baringo</v>
      </c>
      <c r="CG104" s="4" t="str">
        <v>Baringo</v>
      </c>
      <c r="CH104" s="4" t="str">
        <v>Baringo</v>
      </c>
      <c r="CJ104" s="4" t="str">
        <v>Baringo</v>
      </c>
      <c r="CK104" s="4" t="str">
        <v>Baringo</v>
      </c>
      <c r="CL104" s="4" t="str">
        <v>Baringo</v>
      </c>
      <c r="CM104" s="4" t="str">
        <v>Baringo</v>
      </c>
      <c r="CN104" s="4" t="str">
        <v>Baringo</v>
      </c>
      <c r="CO104" s="4" t="str">
        <v>Baringo</v>
      </c>
      <c r="CP104" s="4" t="str">
        <v>Baringo</v>
      </c>
      <c r="CQ104" s="4" t="str">
        <v>Baringo</v>
      </c>
      <c r="CR104" s="4" t="str">
        <v>Baringo</v>
      </c>
      <c r="CS104" s="4" t="str">
        <v>Baringo</v>
      </c>
      <c r="CT104" s="4" t="str">
        <v>Baringo</v>
      </c>
      <c r="CU104" s="4" t="str">
        <v>Baringo</v>
      </c>
      <c r="CV104" s="4" t="str">
        <v>Baringo</v>
      </c>
      <c r="CW104" s="4" t="str">
        <v>Baringo</v>
      </c>
      <c r="CX104" s="4" t="str">
        <v>Baringo</v>
      </c>
      <c r="CY104" s="4" t="str">
        <v>Baringo</v>
      </c>
      <c r="CZ104" s="4" t="str">
        <v>Baringo</v>
      </c>
      <c r="DA104" s="4" t="str">
        <v>Baringo</v>
      </c>
      <c r="DB104" s="4" t="str">
        <v>Baringo</v>
      </c>
      <c r="DC104" s="4" t="str">
        <v>Baringo</v>
      </c>
      <c r="DD104" s="4" t="str">
        <v>Baringo</v>
      </c>
      <c r="DE104" s="4" t="str">
        <v>Baringo</v>
      </c>
      <c r="DF104" s="4" t="str">
        <v>Baringo</v>
      </c>
      <c r="DG104" s="4" t="str">
        <v>Baringo</v>
      </c>
      <c r="DH104" s="4" t="str">
        <v>Baringo</v>
      </c>
      <c r="DI104" s="4" t="str">
        <v>Baringo</v>
      </c>
      <c r="DJ104" s="4" t="str">
        <v>Baringo</v>
      </c>
      <c r="DK104" s="4" t="str">
        <v>Baringo</v>
      </c>
      <c r="DL104" s="4" t="str">
        <v>Baringo</v>
      </c>
      <c r="DM104" s="4" t="str">
        <v>Baringo</v>
      </c>
      <c r="DN104" s="4" t="str">
        <v>Baringo</v>
      </c>
      <c r="DO104" s="4" t="str">
        <v>Baringo</v>
      </c>
      <c r="DP104" s="4" t="str">
        <v>Baringo</v>
      </c>
    </row>
    <row r="105" spans="1:120" x14ac:dyDescent="0.35">
      <c r="A105" s="4">
        <v>3.25</v>
      </c>
      <c r="B105" s="4">
        <v>12.05</v>
      </c>
      <c r="C105" s="4" t="s">
        <v>158</v>
      </c>
      <c r="D105" s="4" t="s">
        <v>130</v>
      </c>
      <c r="E105" s="4" t="s">
        <v>351</v>
      </c>
      <c r="F105" s="4">
        <v>917</v>
      </c>
      <c r="G105" s="4" t="str">
        <f t="shared" si="1"/>
        <v>Cameroon-Ngoungoumou</v>
      </c>
      <c r="BA105" s="4" t="str">
        <v>Barue</v>
      </c>
      <c r="BB105" s="4" t="str">
        <v>Barue</v>
      </c>
      <c r="BC105" s="4" t="str">
        <v>Barue</v>
      </c>
      <c r="BD105" s="4" t="str">
        <v>Barue</v>
      </c>
      <c r="BE105" s="4" t="str">
        <v>Barue</v>
      </c>
      <c r="BF105" s="4" t="str">
        <v>Barue</v>
      </c>
      <c r="BG105" s="4" t="str">
        <v>Barue</v>
      </c>
      <c r="BH105" s="4" t="str">
        <v>Barue</v>
      </c>
      <c r="BI105" s="4" t="str">
        <v>Barue</v>
      </c>
      <c r="BJ105" s="4" t="str">
        <v>Barue</v>
      </c>
      <c r="BK105" s="4" t="str">
        <v>Barue</v>
      </c>
      <c r="BL105" s="4" t="str">
        <v>Barue</v>
      </c>
      <c r="BM105" s="4" t="str">
        <v>Barue</v>
      </c>
      <c r="BN105" s="4" t="str">
        <v>Barue</v>
      </c>
      <c r="BO105" s="4" t="str">
        <v>Barue</v>
      </c>
      <c r="BP105" s="4" t="str">
        <v>Barue</v>
      </c>
      <c r="BQ105" s="4" t="str">
        <v>Barue</v>
      </c>
      <c r="BR105" s="4" t="str">
        <v>Barue</v>
      </c>
      <c r="BS105" s="4" t="str">
        <v>Barue</v>
      </c>
      <c r="BT105" s="4" t="str">
        <v>Barue</v>
      </c>
      <c r="BU105" s="4" t="str">
        <v>Barue</v>
      </c>
      <c r="BV105" s="4" t="str">
        <v>Barue</v>
      </c>
      <c r="BW105" s="4" t="str">
        <v>Barue</v>
      </c>
      <c r="BX105" s="4" t="str">
        <v>Barue</v>
      </c>
      <c r="BY105" s="4" t="str">
        <v>Barue</v>
      </c>
      <c r="BZ105" s="4" t="str">
        <v>Barue</v>
      </c>
      <c r="CA105" s="4" t="str">
        <v>Barue</v>
      </c>
      <c r="CB105" s="4" t="str">
        <v>Barue</v>
      </c>
      <c r="CC105" s="4" t="str">
        <v>Barue</v>
      </c>
      <c r="CD105" s="4" t="str">
        <v>Barue</v>
      </c>
      <c r="CE105" s="4" t="str">
        <v>Barue</v>
      </c>
      <c r="CF105" s="4" t="str">
        <v>Barue</v>
      </c>
      <c r="CG105" s="4" t="str">
        <v>Barue</v>
      </c>
      <c r="CH105" s="4" t="str">
        <v>Barue</v>
      </c>
      <c r="CJ105" s="4" t="str">
        <v>Barue</v>
      </c>
      <c r="CK105" s="4" t="str">
        <v>Barue</v>
      </c>
      <c r="CL105" s="4" t="str">
        <v>Barue</v>
      </c>
      <c r="CM105" s="4" t="str">
        <v>Barue</v>
      </c>
      <c r="CN105" s="4" t="str">
        <v>Barue</v>
      </c>
      <c r="CO105" s="4" t="str">
        <v>Barue</v>
      </c>
      <c r="CP105" s="4" t="str">
        <v>Barue</v>
      </c>
      <c r="CQ105" s="4" t="str">
        <v>Barue</v>
      </c>
      <c r="CR105" s="4" t="str">
        <v>Barue</v>
      </c>
      <c r="CS105" s="4" t="str">
        <v>Barue</v>
      </c>
      <c r="CT105" s="4" t="str">
        <v>Barue</v>
      </c>
      <c r="CU105" s="4" t="str">
        <v>Barue</v>
      </c>
      <c r="CV105" s="4" t="str">
        <v>Barue</v>
      </c>
      <c r="CW105" s="4" t="str">
        <v>Barue</v>
      </c>
      <c r="CX105" s="4" t="str">
        <v>Barue</v>
      </c>
      <c r="CY105" s="4" t="str">
        <v>Barue</v>
      </c>
      <c r="CZ105" s="4" t="str">
        <v>Barue</v>
      </c>
      <c r="DA105" s="4" t="str">
        <v>Barue</v>
      </c>
      <c r="DB105" s="4" t="str">
        <v>Barue</v>
      </c>
      <c r="DC105" s="4" t="str">
        <v>Barue</v>
      </c>
      <c r="DD105" s="4" t="str">
        <v>Barue</v>
      </c>
      <c r="DE105" s="4" t="str">
        <v>Barue</v>
      </c>
      <c r="DF105" s="4" t="str">
        <v>Barue</v>
      </c>
      <c r="DG105" s="4" t="str">
        <v>Barue</v>
      </c>
      <c r="DH105" s="4" t="str">
        <v>Barue</v>
      </c>
      <c r="DI105" s="4" t="str">
        <v>Barue</v>
      </c>
      <c r="DJ105" s="4" t="str">
        <v>Barue</v>
      </c>
      <c r="DK105" s="4" t="str">
        <v>Barue</v>
      </c>
      <c r="DL105" s="4" t="str">
        <v>Barue</v>
      </c>
      <c r="DM105" s="4" t="str">
        <v>Barue</v>
      </c>
      <c r="DN105" s="4" t="str">
        <v>Barue</v>
      </c>
      <c r="DO105" s="4" t="str">
        <v>Barue</v>
      </c>
      <c r="DP105" s="4" t="str">
        <v>Barue</v>
      </c>
    </row>
    <row r="106" spans="1:120" x14ac:dyDescent="0.35">
      <c r="A106" s="4">
        <v>6.1666699999999999</v>
      </c>
      <c r="B106" s="4">
        <v>11.05</v>
      </c>
      <c r="C106" s="4" t="s">
        <v>158</v>
      </c>
      <c r="D106" s="4" t="s">
        <v>130</v>
      </c>
      <c r="E106" s="4" t="s">
        <v>352</v>
      </c>
      <c r="F106" s="4">
        <v>917</v>
      </c>
      <c r="G106" s="4" t="str">
        <f t="shared" si="1"/>
        <v>Cameroon-Nkolfoulou</v>
      </c>
      <c r="BA106" s="4" t="str">
        <v>Baynesfield Estate</v>
      </c>
      <c r="BB106" s="4" t="str">
        <v>Baynesfield Estate</v>
      </c>
      <c r="BC106" s="4" t="str">
        <v>Baynesfield Estate</v>
      </c>
      <c r="BD106" s="4" t="str">
        <v>Baynesfield Estate</v>
      </c>
      <c r="BE106" s="4" t="str">
        <v>Baynesfield Estate</v>
      </c>
      <c r="BF106" s="4" t="str">
        <v>Baynesfield Estate</v>
      </c>
      <c r="BG106" s="4" t="str">
        <v>Baynesfield Estate</v>
      </c>
      <c r="BH106" s="4" t="str">
        <v>Baynesfield Estate</v>
      </c>
      <c r="BI106" s="4" t="str">
        <v>Baynesfield Estate</v>
      </c>
      <c r="BJ106" s="4" t="str">
        <v>Baynesfield Estate</v>
      </c>
      <c r="BK106" s="4" t="str">
        <v>Baynesfield Estate</v>
      </c>
      <c r="BL106" s="4" t="str">
        <v>Baynesfield Estate</v>
      </c>
      <c r="BM106" s="4" t="str">
        <v>Baynesfield Estate</v>
      </c>
      <c r="BN106" s="4" t="str">
        <v>Baynesfield Estate</v>
      </c>
      <c r="BO106" s="4" t="str">
        <v>Baynesfield Estate</v>
      </c>
      <c r="BP106" s="4" t="str">
        <v>Baynesfield Estate</v>
      </c>
      <c r="BQ106" s="4" t="str">
        <v>Baynesfield Estate</v>
      </c>
      <c r="BR106" s="4" t="str">
        <v>Baynesfield Estate</v>
      </c>
      <c r="BS106" s="4" t="str">
        <v>Baynesfield Estate</v>
      </c>
      <c r="BT106" s="4" t="str">
        <v>Baynesfield Estate</v>
      </c>
      <c r="BU106" s="4" t="str">
        <v>Baynesfield Estate</v>
      </c>
      <c r="BV106" s="4" t="str">
        <v>Baynesfield Estate</v>
      </c>
      <c r="BW106" s="4" t="str">
        <v>Baynesfield Estate</v>
      </c>
      <c r="BX106" s="4" t="str">
        <v>Baynesfield Estate</v>
      </c>
      <c r="BY106" s="4" t="str">
        <v>Baynesfield Estate</v>
      </c>
      <c r="BZ106" s="4" t="str">
        <v>Baynesfield Estate</v>
      </c>
      <c r="CA106" s="4" t="str">
        <v>Baynesfield Estate</v>
      </c>
      <c r="CB106" s="4" t="str">
        <v>Baynesfield Estate</v>
      </c>
      <c r="CC106" s="4" t="str">
        <v>Baynesfield Estate</v>
      </c>
      <c r="CD106" s="4" t="str">
        <v>Baynesfield Estate</v>
      </c>
      <c r="CE106" s="4" t="str">
        <v>Baynesfield Estate</v>
      </c>
      <c r="CF106" s="4" t="str">
        <v>Baynesfield Estate</v>
      </c>
      <c r="CG106" s="4" t="str">
        <v>Baynesfield Estate</v>
      </c>
      <c r="CH106" s="4" t="str">
        <v>Baynesfield Estate</v>
      </c>
      <c r="CJ106" s="4" t="str">
        <v>Baynesfield Estate</v>
      </c>
      <c r="CK106" s="4" t="str">
        <v>Baynesfield Estate</v>
      </c>
      <c r="CL106" s="4" t="str">
        <v>Baynesfield Estate</v>
      </c>
      <c r="CM106" s="4" t="str">
        <v>Baynesfield Estate</v>
      </c>
      <c r="CN106" s="4" t="str">
        <v>Baynesfield Estate</v>
      </c>
      <c r="CO106" s="4" t="str">
        <v>Baynesfield Estate</v>
      </c>
      <c r="CP106" s="4" t="str">
        <v>Baynesfield Estate</v>
      </c>
      <c r="CQ106" s="4" t="str">
        <v>Baynesfield Estate</v>
      </c>
      <c r="CR106" s="4" t="str">
        <v>Baynesfield Estate</v>
      </c>
      <c r="CS106" s="4" t="str">
        <v>Baynesfield Estate</v>
      </c>
      <c r="CT106" s="4" t="str">
        <v>Baynesfield Estate</v>
      </c>
      <c r="CU106" s="4" t="str">
        <v>Baynesfield Estate</v>
      </c>
      <c r="CV106" s="4" t="str">
        <v>Baynesfield Estate</v>
      </c>
      <c r="CW106" s="4" t="str">
        <v>Baynesfield Estate</v>
      </c>
      <c r="CX106" s="4" t="str">
        <v>Baynesfield Estate</v>
      </c>
      <c r="CY106" s="4" t="str">
        <v>Baynesfield Estate</v>
      </c>
      <c r="CZ106" s="4" t="str">
        <v>Baynesfield Estate</v>
      </c>
      <c r="DA106" s="4" t="str">
        <v>Baynesfield Estate</v>
      </c>
      <c r="DB106" s="4" t="str">
        <v>Baynesfield Estate</v>
      </c>
      <c r="DC106" s="4" t="str">
        <v>Baynesfield Estate</v>
      </c>
      <c r="DD106" s="4" t="str">
        <v>Baynesfield Estate</v>
      </c>
      <c r="DE106" s="4" t="str">
        <v>Baynesfield Estate</v>
      </c>
      <c r="DF106" s="4" t="str">
        <v>Baynesfield Estate</v>
      </c>
      <c r="DG106" s="4" t="str">
        <v>Baynesfield Estate</v>
      </c>
      <c r="DH106" s="4" t="str">
        <v>Baynesfield Estate</v>
      </c>
      <c r="DI106" s="4" t="str">
        <v>Baynesfield Estate</v>
      </c>
      <c r="DJ106" s="4" t="str">
        <v>Baynesfield Estate</v>
      </c>
      <c r="DK106" s="4" t="str">
        <v>Baynesfield Estate</v>
      </c>
      <c r="DL106" s="4" t="str">
        <v>Baynesfield Estate</v>
      </c>
      <c r="DM106" s="4" t="str">
        <v>Baynesfield Estate</v>
      </c>
      <c r="DN106" s="4" t="str">
        <v>Baynesfield Estate</v>
      </c>
      <c r="DO106" s="4" t="str">
        <v>Baynesfield Estate</v>
      </c>
      <c r="DP106" s="4" t="str">
        <v>Baynesfield Estate</v>
      </c>
    </row>
    <row r="107" spans="1:120" x14ac:dyDescent="0.35">
      <c r="A107" s="4">
        <v>4.05</v>
      </c>
      <c r="B107" s="4">
        <v>11.55</v>
      </c>
      <c r="C107" s="4" t="s">
        <v>158</v>
      </c>
      <c r="D107" s="4" t="s">
        <v>130</v>
      </c>
      <c r="E107" s="4" t="s">
        <v>353</v>
      </c>
      <c r="F107" s="4">
        <v>917</v>
      </c>
      <c r="G107" s="4" t="str">
        <f t="shared" si="1"/>
        <v>Cameroon-Nkometou</v>
      </c>
      <c r="BA107" s="4" t="str">
        <v>BCA Sebele Content Farm, Gaborone</v>
      </c>
      <c r="BB107" s="4" t="str">
        <v>BCA Sebele Content Farm, Gaborone</v>
      </c>
      <c r="BC107" s="4" t="str">
        <v>BCA Sebele Content Farm, Gaborone</v>
      </c>
      <c r="BD107" s="4" t="str">
        <v>BCA Sebele Content Farm, Gaborone</v>
      </c>
      <c r="BE107" s="4" t="str">
        <v>BCA Sebele Content Farm, Gaborone</v>
      </c>
      <c r="BF107" s="4" t="str">
        <v>BCA Sebele Content Farm, Gaborone</v>
      </c>
      <c r="BG107" s="4" t="str">
        <v>BCA Sebele Content Farm, Gaborone</v>
      </c>
      <c r="BH107" s="4" t="str">
        <v>BCA Sebele Content Farm, Gaborone</v>
      </c>
      <c r="BI107" s="4" t="str">
        <v>BCA Sebele Content Farm, Gaborone</v>
      </c>
      <c r="BJ107" s="4" t="str">
        <v>BCA Sebele Content Farm, Gaborone</v>
      </c>
      <c r="BK107" s="4" t="str">
        <v>BCA Sebele Content Farm, Gaborone</v>
      </c>
      <c r="BL107" s="4" t="str">
        <v>BCA Sebele Content Farm, Gaborone</v>
      </c>
      <c r="BM107" s="4" t="str">
        <v>BCA Sebele Content Farm, Gaborone</v>
      </c>
      <c r="BN107" s="4" t="str">
        <v>BCA Sebele Content Farm, Gaborone</v>
      </c>
      <c r="BO107" s="4" t="str">
        <v>BCA Sebele Content Farm, Gaborone</v>
      </c>
      <c r="BP107" s="4" t="str">
        <v>BCA Sebele Content Farm, Gaborone</v>
      </c>
      <c r="BQ107" s="4" t="str">
        <v>BCA Sebele Content Farm, Gaborone</v>
      </c>
      <c r="BR107" s="4" t="str">
        <v>BCA Sebele Content Farm, Gaborone</v>
      </c>
      <c r="BS107" s="4" t="str">
        <v>BCA Sebele Content Farm, Gaborone</v>
      </c>
      <c r="BT107" s="4" t="str">
        <v>BCA Sebele Content Farm, Gaborone</v>
      </c>
      <c r="BU107" s="4" t="str">
        <v>BCA Sebele Content Farm, Gaborone</v>
      </c>
      <c r="BV107" s="4" t="str">
        <v>BCA Sebele Content Farm, Gaborone</v>
      </c>
      <c r="BW107" s="4" t="str">
        <v>BCA Sebele Content Farm, Gaborone</v>
      </c>
      <c r="BX107" s="4" t="str">
        <v>BCA Sebele Content Farm, Gaborone</v>
      </c>
      <c r="BY107" s="4" t="str">
        <v>BCA Sebele Content Farm, Gaborone</v>
      </c>
      <c r="BZ107" s="4" t="str">
        <v>BCA Sebele Content Farm, Gaborone</v>
      </c>
      <c r="CA107" s="4" t="str">
        <v>BCA Sebele Content Farm, Gaborone</v>
      </c>
      <c r="CB107" s="4" t="str">
        <v>BCA Sebele Content Farm, Gaborone</v>
      </c>
      <c r="CC107" s="4" t="str">
        <v>BCA Sebele Content Farm, Gaborone</v>
      </c>
      <c r="CD107" s="4" t="str">
        <v>BCA Sebele Content Farm, Gaborone</v>
      </c>
      <c r="CE107" s="4" t="str">
        <v>BCA Sebele Content Farm, Gaborone</v>
      </c>
      <c r="CF107" s="4" t="str">
        <v>BCA Sebele Content Farm, Gaborone</v>
      </c>
      <c r="CG107" s="4" t="str">
        <v>BCA Sebele Content Farm, Gaborone</v>
      </c>
      <c r="CH107" s="4" t="str">
        <v>BCA Sebele Content Farm, Gaborone</v>
      </c>
      <c r="CJ107" s="4" t="str">
        <v>BCA Sebele Content Farm, Gaborone</v>
      </c>
      <c r="CK107" s="4" t="str">
        <v>BCA Sebele Content Farm, Gaborone</v>
      </c>
      <c r="CL107" s="4" t="str">
        <v>BCA Sebele Content Farm, Gaborone</v>
      </c>
      <c r="CM107" s="4" t="str">
        <v>BCA Sebele Content Farm, Gaborone</v>
      </c>
      <c r="CN107" s="4" t="str">
        <v>BCA Sebele Content Farm, Gaborone</v>
      </c>
      <c r="CO107" s="4" t="str">
        <v>BCA Sebele Content Farm, Gaborone</v>
      </c>
      <c r="CP107" s="4" t="str">
        <v>BCA Sebele Content Farm, Gaborone</v>
      </c>
      <c r="CQ107" s="4" t="str">
        <v>BCA Sebele Content Farm, Gaborone</v>
      </c>
      <c r="CR107" s="4" t="str">
        <v>BCA Sebele Content Farm, Gaborone</v>
      </c>
      <c r="CS107" s="4" t="str">
        <v>BCA Sebele Content Farm, Gaborone</v>
      </c>
      <c r="CT107" s="4" t="str">
        <v>BCA Sebele Content Farm, Gaborone</v>
      </c>
      <c r="CU107" s="4" t="str">
        <v>BCA Sebele Content Farm, Gaborone</v>
      </c>
      <c r="CV107" s="4" t="str">
        <v>BCA Sebele Content Farm, Gaborone</v>
      </c>
      <c r="CW107" s="4" t="str">
        <v>BCA Sebele Content Farm, Gaborone</v>
      </c>
      <c r="CX107" s="4" t="str">
        <v>BCA Sebele Content Farm, Gaborone</v>
      </c>
      <c r="CY107" s="4" t="str">
        <v>BCA Sebele Content Farm, Gaborone</v>
      </c>
      <c r="CZ107" s="4" t="str">
        <v>BCA Sebele Content Farm, Gaborone</v>
      </c>
      <c r="DA107" s="4" t="str">
        <v>BCA Sebele Content Farm, Gaborone</v>
      </c>
      <c r="DB107" s="4" t="str">
        <v>BCA Sebele Content Farm, Gaborone</v>
      </c>
      <c r="DC107" s="4" t="str">
        <v>BCA Sebele Content Farm, Gaborone</v>
      </c>
      <c r="DD107" s="4" t="str">
        <v>BCA Sebele Content Farm, Gaborone</v>
      </c>
      <c r="DE107" s="4" t="str">
        <v>BCA Sebele Content Farm, Gaborone</v>
      </c>
      <c r="DF107" s="4" t="str">
        <v>BCA Sebele Content Farm, Gaborone</v>
      </c>
      <c r="DG107" s="4" t="str">
        <v>BCA Sebele Content Farm, Gaborone</v>
      </c>
      <c r="DH107" s="4" t="str">
        <v>BCA Sebele Content Farm, Gaborone</v>
      </c>
      <c r="DI107" s="4" t="str">
        <v>BCA Sebele Content Farm, Gaborone</v>
      </c>
      <c r="DJ107" s="4" t="str">
        <v>BCA Sebele Content Farm, Gaborone</v>
      </c>
      <c r="DK107" s="4" t="str">
        <v>BCA Sebele Content Farm, Gaborone</v>
      </c>
      <c r="DL107" s="4" t="str">
        <v>BCA Sebele Content Farm, Gaborone</v>
      </c>
      <c r="DM107" s="4" t="str">
        <v>BCA Sebele Content Farm, Gaborone</v>
      </c>
      <c r="DN107" s="4" t="str">
        <v>BCA Sebele Content Farm, Gaborone</v>
      </c>
      <c r="DO107" s="4" t="str">
        <v>BCA Sebele Content Farm, Gaborone</v>
      </c>
      <c r="DP107" s="4" t="str">
        <v>BCA Sebele Content Farm, Gaborone</v>
      </c>
    </row>
    <row r="108" spans="1:120" x14ac:dyDescent="0.35">
      <c r="A108" s="4">
        <v>4.0833300000000001</v>
      </c>
      <c r="B108" s="4">
        <v>11.58333</v>
      </c>
      <c r="C108" s="4" t="s">
        <v>158</v>
      </c>
      <c r="D108" s="4" t="s">
        <v>130</v>
      </c>
      <c r="E108" s="4" t="s">
        <v>353</v>
      </c>
      <c r="F108" s="4">
        <v>917</v>
      </c>
      <c r="G108" s="4" t="str">
        <f t="shared" si="1"/>
        <v>Cameroon-Nkometou</v>
      </c>
      <c r="BA108" s="4" t="str">
        <v>Beforona</v>
      </c>
      <c r="BB108" s="4" t="str">
        <v>Beforona</v>
      </c>
      <c r="BC108" s="4" t="str">
        <v>Beforona</v>
      </c>
      <c r="BD108" s="4" t="str">
        <v>Beforona</v>
      </c>
      <c r="BE108" s="4" t="str">
        <v>Beforona</v>
      </c>
      <c r="BF108" s="4" t="str">
        <v>Beforona</v>
      </c>
      <c r="BG108" s="4" t="str">
        <v>Beforona</v>
      </c>
      <c r="BH108" s="4" t="str">
        <v>Beforona</v>
      </c>
      <c r="BI108" s="4" t="str">
        <v>Beforona</v>
      </c>
      <c r="BJ108" s="4" t="str">
        <v>Beforona</v>
      </c>
      <c r="BK108" s="4" t="str">
        <v>Beforona</v>
      </c>
      <c r="BL108" s="4" t="str">
        <v>Beforona</v>
      </c>
      <c r="BM108" s="4" t="str">
        <v>Beforona</v>
      </c>
      <c r="BN108" s="4" t="str">
        <v>Beforona</v>
      </c>
      <c r="BO108" s="4" t="str">
        <v>Beforona</v>
      </c>
      <c r="BP108" s="4" t="str">
        <v>Beforona</v>
      </c>
      <c r="BQ108" s="4" t="str">
        <v>Beforona</v>
      </c>
      <c r="BR108" s="4" t="str">
        <v>Beforona</v>
      </c>
      <c r="BS108" s="4" t="str">
        <v>Beforona</v>
      </c>
      <c r="BT108" s="4" t="str">
        <v>Beforona</v>
      </c>
      <c r="BU108" s="4" t="str">
        <v>Beforona</v>
      </c>
      <c r="BV108" s="4" t="str">
        <v>Beforona</v>
      </c>
      <c r="BW108" s="4" t="str">
        <v>Beforona</v>
      </c>
      <c r="BX108" s="4" t="str">
        <v>Beforona</v>
      </c>
      <c r="BY108" s="4" t="str">
        <v>Beforona</v>
      </c>
      <c r="BZ108" s="4" t="str">
        <v>Beforona</v>
      </c>
      <c r="CA108" s="4" t="str">
        <v>Beforona</v>
      </c>
      <c r="CB108" s="4" t="str">
        <v>Beforona</v>
      </c>
      <c r="CC108" s="4" t="str">
        <v>Beforona</v>
      </c>
      <c r="CD108" s="4" t="str">
        <v>Beforona</v>
      </c>
      <c r="CE108" s="4" t="str">
        <v>Beforona</v>
      </c>
      <c r="CF108" s="4" t="str">
        <v>Beforona</v>
      </c>
      <c r="CG108" s="4" t="str">
        <v>Beforona</v>
      </c>
      <c r="CH108" s="4" t="str">
        <v>Beforona</v>
      </c>
      <c r="CJ108" s="4" t="str">
        <v>Beforona</v>
      </c>
      <c r="CK108" s="4" t="str">
        <v>Beforona</v>
      </c>
      <c r="CL108" s="4" t="str">
        <v>Beforona</v>
      </c>
      <c r="CM108" s="4" t="str">
        <v>Beforona</v>
      </c>
      <c r="CN108" s="4" t="str">
        <v>Beforona</v>
      </c>
      <c r="CO108" s="4" t="str">
        <v>Beforona</v>
      </c>
      <c r="CP108" s="4" t="str">
        <v>Beforona</v>
      </c>
      <c r="CQ108" s="4" t="str">
        <v>Beforona</v>
      </c>
      <c r="CR108" s="4" t="str">
        <v>Beforona</v>
      </c>
      <c r="CS108" s="4" t="str">
        <v>Beforona</v>
      </c>
      <c r="CT108" s="4" t="str">
        <v>Beforona</v>
      </c>
      <c r="CU108" s="4" t="str">
        <v>Beforona</v>
      </c>
      <c r="CV108" s="4" t="str">
        <v>Beforona</v>
      </c>
      <c r="CW108" s="4" t="str">
        <v>Beforona</v>
      </c>
      <c r="CX108" s="4" t="str">
        <v>Beforona</v>
      </c>
      <c r="CY108" s="4" t="str">
        <v>Beforona</v>
      </c>
      <c r="CZ108" s="4" t="str">
        <v>Beforona</v>
      </c>
      <c r="DA108" s="4" t="str">
        <v>Beforona</v>
      </c>
      <c r="DB108" s="4" t="str">
        <v>Beforona</v>
      </c>
      <c r="DC108" s="4" t="str">
        <v>Beforona</v>
      </c>
      <c r="DD108" s="4" t="str">
        <v>Beforona</v>
      </c>
      <c r="DE108" s="4" t="str">
        <v>Beforona</v>
      </c>
      <c r="DF108" s="4" t="str">
        <v>Beforona</v>
      </c>
      <c r="DG108" s="4" t="str">
        <v>Beforona</v>
      </c>
      <c r="DH108" s="4" t="str">
        <v>Beforona</v>
      </c>
      <c r="DI108" s="4" t="str">
        <v>Beforona</v>
      </c>
      <c r="DJ108" s="4" t="str">
        <v>Beforona</v>
      </c>
      <c r="DK108" s="4" t="str">
        <v>Beforona</v>
      </c>
      <c r="DL108" s="4" t="str">
        <v>Beforona</v>
      </c>
      <c r="DM108" s="4" t="str">
        <v>Beforona</v>
      </c>
      <c r="DN108" s="4" t="str">
        <v>Beforona</v>
      </c>
      <c r="DO108" s="4" t="str">
        <v>Beforona</v>
      </c>
      <c r="DP108" s="4" t="str">
        <v>Beforona</v>
      </c>
    </row>
    <row r="109" spans="1:120" x14ac:dyDescent="0.35">
      <c r="A109" s="4">
        <v>4.0833300000000001</v>
      </c>
      <c r="B109" s="4">
        <v>11.55</v>
      </c>
      <c r="C109" s="4" t="s">
        <v>158</v>
      </c>
      <c r="D109" s="4" t="s">
        <v>130</v>
      </c>
      <c r="E109" s="4" t="s">
        <v>353</v>
      </c>
      <c r="F109" s="4">
        <v>917</v>
      </c>
      <c r="G109" s="4" t="str">
        <f t="shared" si="1"/>
        <v>Cameroon-Nkometou</v>
      </c>
      <c r="BA109" s="4" t="str">
        <v>Behera</v>
      </c>
      <c r="BB109" s="4" t="str">
        <v>Behera</v>
      </c>
      <c r="BC109" s="4" t="str">
        <v>Behera</v>
      </c>
      <c r="BD109" s="4" t="str">
        <v>Behera</v>
      </c>
      <c r="BE109" s="4" t="str">
        <v>Behera</v>
      </c>
      <c r="BF109" s="4" t="str">
        <v>Behera</v>
      </c>
      <c r="BG109" s="4" t="str">
        <v>Behera</v>
      </c>
      <c r="BH109" s="4" t="str">
        <v>Behera</v>
      </c>
      <c r="BI109" s="4" t="str">
        <v>Behera</v>
      </c>
      <c r="BJ109" s="4" t="str">
        <v>Behera</v>
      </c>
      <c r="BK109" s="4" t="str">
        <v>Behera</v>
      </c>
      <c r="BL109" s="4" t="str">
        <v>Behera</v>
      </c>
      <c r="BM109" s="4" t="str">
        <v>Behera</v>
      </c>
      <c r="BN109" s="4" t="str">
        <v>Behera</v>
      </c>
      <c r="BO109" s="4" t="str">
        <v>Behera</v>
      </c>
      <c r="BP109" s="4" t="str">
        <v>Behera</v>
      </c>
      <c r="BQ109" s="4" t="str">
        <v>Behera</v>
      </c>
      <c r="BR109" s="4" t="str">
        <v>Behera</v>
      </c>
      <c r="BS109" s="4" t="str">
        <v>Behera</v>
      </c>
      <c r="BT109" s="4" t="str">
        <v>Behera</v>
      </c>
      <c r="BU109" s="4" t="str">
        <v>Behera</v>
      </c>
      <c r="BV109" s="4" t="str">
        <v>Behera</v>
      </c>
      <c r="BW109" s="4" t="str">
        <v>Behera</v>
      </c>
      <c r="BX109" s="4" t="str">
        <v>Behera</v>
      </c>
      <c r="BY109" s="4" t="str">
        <v>Behera</v>
      </c>
      <c r="BZ109" s="4" t="str">
        <v>Behera</v>
      </c>
      <c r="CA109" s="4" t="str">
        <v>Behera</v>
      </c>
      <c r="CB109" s="4" t="str">
        <v>Behera</v>
      </c>
      <c r="CC109" s="4" t="str">
        <v>Behera</v>
      </c>
      <c r="CD109" s="4" t="str">
        <v>Behera</v>
      </c>
      <c r="CE109" s="4" t="str">
        <v>Behera</v>
      </c>
      <c r="CF109" s="4" t="str">
        <v>Behera</v>
      </c>
      <c r="CG109" s="4" t="str">
        <v>Behera</v>
      </c>
      <c r="CH109" s="4" t="str">
        <v>Behera</v>
      </c>
      <c r="CJ109" s="4" t="str">
        <v>Behera</v>
      </c>
      <c r="CK109" s="4" t="str">
        <v>Behera</v>
      </c>
      <c r="CL109" s="4" t="str">
        <v>Behera</v>
      </c>
      <c r="CM109" s="4" t="str">
        <v>Behera</v>
      </c>
      <c r="CN109" s="4" t="str">
        <v>Behera</v>
      </c>
      <c r="CO109" s="4" t="str">
        <v>Behera</v>
      </c>
      <c r="CP109" s="4" t="str">
        <v>Behera</v>
      </c>
      <c r="CQ109" s="4" t="str">
        <v>Behera</v>
      </c>
      <c r="CR109" s="4" t="str">
        <v>Behera</v>
      </c>
      <c r="CS109" s="4" t="str">
        <v>Behera</v>
      </c>
      <c r="CT109" s="4" t="str">
        <v>Behera</v>
      </c>
      <c r="CU109" s="4" t="str">
        <v>Behera</v>
      </c>
      <c r="CV109" s="4" t="str">
        <v>Behera</v>
      </c>
      <c r="CW109" s="4" t="str">
        <v>Behera</v>
      </c>
      <c r="CX109" s="4" t="str">
        <v>Behera</v>
      </c>
      <c r="CY109" s="4" t="str">
        <v>Behera</v>
      </c>
      <c r="CZ109" s="4" t="str">
        <v>Behera</v>
      </c>
      <c r="DA109" s="4" t="str">
        <v>Behera</v>
      </c>
      <c r="DB109" s="4" t="str">
        <v>Behera</v>
      </c>
      <c r="DC109" s="4" t="str">
        <v>Behera</v>
      </c>
      <c r="DD109" s="4" t="str">
        <v>Behera</v>
      </c>
      <c r="DE109" s="4" t="str">
        <v>Behera</v>
      </c>
      <c r="DF109" s="4" t="str">
        <v>Behera</v>
      </c>
      <c r="DG109" s="4" t="str">
        <v>Behera</v>
      </c>
      <c r="DH109" s="4" t="str">
        <v>Behera</v>
      </c>
      <c r="DI109" s="4" t="str">
        <v>Behera</v>
      </c>
      <c r="DJ109" s="4" t="str">
        <v>Behera</v>
      </c>
      <c r="DK109" s="4" t="str">
        <v>Behera</v>
      </c>
      <c r="DL109" s="4" t="str">
        <v>Behera</v>
      </c>
      <c r="DM109" s="4" t="str">
        <v>Behera</v>
      </c>
      <c r="DN109" s="4" t="str">
        <v>Behera</v>
      </c>
      <c r="DO109" s="4" t="str">
        <v>Behera</v>
      </c>
      <c r="DP109" s="4" t="str">
        <v>Behera</v>
      </c>
    </row>
    <row r="110" spans="1:120" x14ac:dyDescent="0.35">
      <c r="A110" s="4">
        <v>8.6199999999999992</v>
      </c>
      <c r="B110" s="4">
        <v>14.04</v>
      </c>
      <c r="C110" s="4" t="s">
        <v>158</v>
      </c>
      <c r="D110" s="4" t="s">
        <v>130</v>
      </c>
      <c r="E110" s="4" t="s">
        <v>354</v>
      </c>
      <c r="F110" s="4">
        <v>125000</v>
      </c>
      <c r="G110" s="4" t="str">
        <f t="shared" si="1"/>
        <v>Cameroon-Nord Province</v>
      </c>
      <c r="BA110" s="4" t="str">
        <v>Beja</v>
      </c>
      <c r="BB110" s="4" t="str">
        <v>Beja</v>
      </c>
      <c r="BC110" s="4" t="str">
        <v>Beja</v>
      </c>
      <c r="BD110" s="4" t="str">
        <v>Beja</v>
      </c>
      <c r="BE110" s="4" t="str">
        <v>Beja</v>
      </c>
      <c r="BF110" s="4" t="str">
        <v>Beja</v>
      </c>
      <c r="BG110" s="4" t="str">
        <v>Beja</v>
      </c>
      <c r="BH110" s="4" t="str">
        <v>Beja</v>
      </c>
      <c r="BI110" s="4" t="str">
        <v>Beja</v>
      </c>
      <c r="BJ110" s="4" t="str">
        <v>Beja</v>
      </c>
      <c r="BK110" s="4" t="str">
        <v>Beja</v>
      </c>
      <c r="BL110" s="4" t="str">
        <v>Beja</v>
      </c>
      <c r="BM110" s="4" t="str">
        <v>Beja</v>
      </c>
      <c r="BN110" s="4" t="str">
        <v>Beja</v>
      </c>
      <c r="BO110" s="4" t="str">
        <v>Beja</v>
      </c>
      <c r="BP110" s="4" t="str">
        <v>Beja</v>
      </c>
      <c r="BQ110" s="4" t="str">
        <v>Beja</v>
      </c>
      <c r="BR110" s="4" t="str">
        <v>Beja</v>
      </c>
      <c r="BS110" s="4" t="str">
        <v>Beja</v>
      </c>
      <c r="BT110" s="4" t="str">
        <v>Beja</v>
      </c>
      <c r="BU110" s="4" t="str">
        <v>Beja</v>
      </c>
      <c r="BV110" s="4" t="str">
        <v>Beja</v>
      </c>
      <c r="BW110" s="4" t="str">
        <v>Beja</v>
      </c>
      <c r="BX110" s="4" t="str">
        <v>Beja</v>
      </c>
      <c r="BY110" s="4" t="str">
        <v>Beja</v>
      </c>
      <c r="BZ110" s="4" t="str">
        <v>Beja</v>
      </c>
      <c r="CA110" s="4" t="str">
        <v>Beja</v>
      </c>
      <c r="CB110" s="4" t="str">
        <v>Beja</v>
      </c>
      <c r="CC110" s="4" t="str">
        <v>Beja</v>
      </c>
      <c r="CD110" s="4" t="str">
        <v>Beja</v>
      </c>
      <c r="CE110" s="4" t="str">
        <v>Beja</v>
      </c>
      <c r="CF110" s="4" t="str">
        <v>Beja</v>
      </c>
      <c r="CG110" s="4" t="str">
        <v>Beja</v>
      </c>
      <c r="CH110" s="4" t="str">
        <v>Beja</v>
      </c>
      <c r="CJ110" s="4" t="str">
        <v>Beja</v>
      </c>
      <c r="CK110" s="4" t="str">
        <v>Beja</v>
      </c>
      <c r="CL110" s="4" t="str">
        <v>Beja</v>
      </c>
      <c r="CM110" s="4" t="str">
        <v>Beja</v>
      </c>
      <c r="CN110" s="4" t="str">
        <v>Beja</v>
      </c>
      <c r="CO110" s="4" t="str">
        <v>Beja</v>
      </c>
      <c r="CP110" s="4" t="str">
        <v>Beja</v>
      </c>
      <c r="CQ110" s="4" t="str">
        <v>Beja</v>
      </c>
      <c r="CR110" s="4" t="str">
        <v>Beja</v>
      </c>
      <c r="CS110" s="4" t="str">
        <v>Beja</v>
      </c>
      <c r="CT110" s="4" t="str">
        <v>Beja</v>
      </c>
      <c r="CU110" s="4" t="str">
        <v>Beja</v>
      </c>
      <c r="CV110" s="4" t="str">
        <v>Beja</v>
      </c>
      <c r="CW110" s="4" t="str">
        <v>Beja</v>
      </c>
      <c r="CX110" s="4" t="str">
        <v>Beja</v>
      </c>
      <c r="CY110" s="4" t="str">
        <v>Beja</v>
      </c>
      <c r="CZ110" s="4" t="str">
        <v>Beja</v>
      </c>
      <c r="DA110" s="4" t="str">
        <v>Beja</v>
      </c>
      <c r="DB110" s="4" t="str">
        <v>Beja</v>
      </c>
      <c r="DC110" s="4" t="str">
        <v>Beja</v>
      </c>
      <c r="DD110" s="4" t="str">
        <v>Beja</v>
      </c>
      <c r="DE110" s="4" t="str">
        <v>Beja</v>
      </c>
      <c r="DF110" s="4" t="str">
        <v>Beja</v>
      </c>
      <c r="DG110" s="4" t="str">
        <v>Beja</v>
      </c>
      <c r="DH110" s="4" t="str">
        <v>Beja</v>
      </c>
      <c r="DI110" s="4" t="str">
        <v>Beja</v>
      </c>
      <c r="DJ110" s="4" t="str">
        <v>Beja</v>
      </c>
      <c r="DK110" s="4" t="str">
        <v>Beja</v>
      </c>
      <c r="DL110" s="4" t="str">
        <v>Beja</v>
      </c>
      <c r="DM110" s="4" t="str">
        <v>Beja</v>
      </c>
      <c r="DN110" s="4" t="str">
        <v>Beja</v>
      </c>
      <c r="DO110" s="4" t="str">
        <v>Beja</v>
      </c>
      <c r="DP110" s="4" t="str">
        <v>Beja</v>
      </c>
    </row>
    <row r="111" spans="1:120" x14ac:dyDescent="0.35">
      <c r="A111" s="4">
        <v>8.4833300000000005</v>
      </c>
      <c r="B111" s="4">
        <v>13.43333</v>
      </c>
      <c r="C111" s="4" t="s">
        <v>158</v>
      </c>
      <c r="D111" s="4" t="s">
        <v>130</v>
      </c>
      <c r="E111" s="4" t="s">
        <v>355</v>
      </c>
      <c r="F111" s="4">
        <v>917</v>
      </c>
      <c r="G111" s="4" t="str">
        <f t="shared" si="1"/>
        <v>Cameroon-Winde</v>
      </c>
      <c r="BA111" s="4" t="str">
        <v>Beja.Siliana</v>
      </c>
      <c r="BB111" s="4" t="str">
        <v>Beja.Siliana</v>
      </c>
      <c r="BC111" s="4" t="str">
        <v>Beja.Siliana</v>
      </c>
      <c r="BD111" s="4" t="str">
        <v>Beja.Siliana</v>
      </c>
      <c r="BE111" s="4" t="str">
        <v>Beja.Siliana</v>
      </c>
      <c r="BF111" s="4" t="str">
        <v>Beja.Siliana</v>
      </c>
      <c r="BG111" s="4" t="str">
        <v>Beja.Siliana</v>
      </c>
      <c r="BH111" s="4" t="str">
        <v>Beja.Siliana</v>
      </c>
      <c r="BI111" s="4" t="str">
        <v>Beja.Siliana</v>
      </c>
      <c r="BJ111" s="4" t="str">
        <v>Beja.Siliana</v>
      </c>
      <c r="BK111" s="4" t="str">
        <v>Beja.Siliana</v>
      </c>
      <c r="BL111" s="4" t="str">
        <v>Beja.Siliana</v>
      </c>
      <c r="BM111" s="4" t="str">
        <v>Beja.Siliana</v>
      </c>
      <c r="BN111" s="4" t="str">
        <v>Beja.Siliana</v>
      </c>
      <c r="BO111" s="4" t="str">
        <v>Beja.Siliana</v>
      </c>
      <c r="BP111" s="4" t="str">
        <v>Beja.Siliana</v>
      </c>
      <c r="BQ111" s="4" t="str">
        <v>Beja.Siliana</v>
      </c>
      <c r="BR111" s="4" t="str">
        <v>Beja.Siliana</v>
      </c>
      <c r="BS111" s="4" t="str">
        <v>Beja.Siliana</v>
      </c>
      <c r="BT111" s="4" t="str">
        <v>Beja.Siliana</v>
      </c>
      <c r="BU111" s="4" t="str">
        <v>Beja.Siliana</v>
      </c>
      <c r="BV111" s="4" t="str">
        <v>Beja.Siliana</v>
      </c>
      <c r="BW111" s="4" t="str">
        <v>Beja.Siliana</v>
      </c>
      <c r="BX111" s="4" t="str">
        <v>Beja.Siliana</v>
      </c>
      <c r="BY111" s="4" t="str">
        <v>Beja.Siliana</v>
      </c>
      <c r="BZ111" s="4" t="str">
        <v>Beja.Siliana</v>
      </c>
      <c r="CA111" s="4" t="str">
        <v>Beja.Siliana</v>
      </c>
      <c r="CB111" s="4" t="str">
        <v>Beja.Siliana</v>
      </c>
      <c r="CC111" s="4" t="str">
        <v>Beja.Siliana</v>
      </c>
      <c r="CD111" s="4" t="str">
        <v>Beja.Siliana</v>
      </c>
      <c r="CE111" s="4" t="str">
        <v>Beja.Siliana</v>
      </c>
      <c r="CF111" s="4" t="str">
        <v>Beja.Siliana</v>
      </c>
      <c r="CG111" s="4" t="str">
        <v>Beja.Siliana</v>
      </c>
      <c r="CH111" s="4" t="str">
        <v>Beja.Siliana</v>
      </c>
      <c r="CJ111" s="4" t="str">
        <v>Beja.Siliana</v>
      </c>
      <c r="CK111" s="4" t="str">
        <v>Beja.Siliana</v>
      </c>
      <c r="CL111" s="4" t="str">
        <v>Beja.Siliana</v>
      </c>
      <c r="CM111" s="4" t="str">
        <v>Beja.Siliana</v>
      </c>
      <c r="CN111" s="4" t="str">
        <v>Beja.Siliana</v>
      </c>
      <c r="CO111" s="4" t="str">
        <v>Beja.Siliana</v>
      </c>
      <c r="CP111" s="4" t="str">
        <v>Beja.Siliana</v>
      </c>
      <c r="CQ111" s="4" t="str">
        <v>Beja.Siliana</v>
      </c>
      <c r="CR111" s="4" t="str">
        <v>Beja.Siliana</v>
      </c>
      <c r="CS111" s="4" t="str">
        <v>Beja.Siliana</v>
      </c>
      <c r="CT111" s="4" t="str">
        <v>Beja.Siliana</v>
      </c>
      <c r="CU111" s="4" t="str">
        <v>Beja.Siliana</v>
      </c>
      <c r="CV111" s="4" t="str">
        <v>Beja.Siliana</v>
      </c>
      <c r="CW111" s="4" t="str">
        <v>Beja.Siliana</v>
      </c>
      <c r="CX111" s="4" t="str">
        <v>Beja.Siliana</v>
      </c>
      <c r="CY111" s="4" t="str">
        <v>Beja.Siliana</v>
      </c>
      <c r="CZ111" s="4" t="str">
        <v>Beja.Siliana</v>
      </c>
      <c r="DA111" s="4" t="str">
        <v>Beja.Siliana</v>
      </c>
      <c r="DB111" s="4" t="str">
        <v>Beja.Siliana</v>
      </c>
      <c r="DC111" s="4" t="str">
        <v>Beja.Siliana</v>
      </c>
      <c r="DD111" s="4" t="str">
        <v>Beja.Siliana</v>
      </c>
      <c r="DE111" s="4" t="str">
        <v>Beja.Siliana</v>
      </c>
      <c r="DF111" s="4" t="str">
        <v>Beja.Siliana</v>
      </c>
      <c r="DG111" s="4" t="str">
        <v>Beja.Siliana</v>
      </c>
      <c r="DH111" s="4" t="str">
        <v>Beja.Siliana</v>
      </c>
      <c r="DI111" s="4" t="str">
        <v>Beja.Siliana</v>
      </c>
      <c r="DJ111" s="4" t="str">
        <v>Beja.Siliana</v>
      </c>
      <c r="DK111" s="4" t="str">
        <v>Beja.Siliana</v>
      </c>
      <c r="DL111" s="4" t="str">
        <v>Beja.Siliana</v>
      </c>
      <c r="DM111" s="4" t="str">
        <v>Beja.Siliana</v>
      </c>
      <c r="DN111" s="4" t="str">
        <v>Beja.Siliana</v>
      </c>
      <c r="DO111" s="4" t="str">
        <v>Beja.Siliana</v>
      </c>
      <c r="DP111" s="4" t="str">
        <v>Beja.Siliana</v>
      </c>
    </row>
    <row r="112" spans="1:120" x14ac:dyDescent="0.35">
      <c r="A112" s="4">
        <v>10.133330000000001</v>
      </c>
      <c r="B112" s="4">
        <v>14.48333</v>
      </c>
      <c r="C112" s="4" t="s">
        <v>158</v>
      </c>
      <c r="D112" s="4" t="s">
        <v>130</v>
      </c>
      <c r="E112" s="4" t="s">
        <v>356</v>
      </c>
      <c r="F112" s="4">
        <v>917</v>
      </c>
      <c r="G112" s="4" t="str">
        <f t="shared" si="1"/>
        <v>Cameroon-Zouana</v>
      </c>
      <c r="BA112" s="4" t="str">
        <v>Bekoji</v>
      </c>
      <c r="BB112" s="4" t="str">
        <v>Bekoji</v>
      </c>
      <c r="BC112" s="4" t="str">
        <v>Bekoji</v>
      </c>
      <c r="BD112" s="4" t="str">
        <v>Bekoji</v>
      </c>
      <c r="BE112" s="4" t="str">
        <v>Bekoji</v>
      </c>
      <c r="BF112" s="4" t="str">
        <v>Bekoji</v>
      </c>
      <c r="BG112" s="4" t="str">
        <v>Bekoji</v>
      </c>
      <c r="BH112" s="4" t="str">
        <v>Bekoji</v>
      </c>
      <c r="BI112" s="4" t="str">
        <v>Bekoji</v>
      </c>
      <c r="BJ112" s="4" t="str">
        <v>Bekoji</v>
      </c>
      <c r="BK112" s="4" t="str">
        <v>Bekoji</v>
      </c>
      <c r="BL112" s="4" t="str">
        <v>Bekoji</v>
      </c>
      <c r="BM112" s="4" t="str">
        <v>Bekoji</v>
      </c>
      <c r="BN112" s="4" t="str">
        <v>Bekoji</v>
      </c>
      <c r="BO112" s="4" t="str">
        <v>Bekoji</v>
      </c>
      <c r="BP112" s="4" t="str">
        <v>Bekoji</v>
      </c>
      <c r="BQ112" s="4" t="str">
        <v>Bekoji</v>
      </c>
      <c r="BR112" s="4" t="str">
        <v>Bekoji</v>
      </c>
      <c r="BS112" s="4" t="str">
        <v>Bekoji</v>
      </c>
      <c r="BT112" s="4" t="str">
        <v>Bekoji</v>
      </c>
      <c r="BU112" s="4" t="str">
        <v>Bekoji</v>
      </c>
      <c r="BV112" s="4" t="str">
        <v>Bekoji</v>
      </c>
      <c r="BW112" s="4" t="str">
        <v>Bekoji</v>
      </c>
      <c r="BX112" s="4" t="str">
        <v>Bekoji</v>
      </c>
      <c r="BY112" s="4" t="str">
        <v>Bekoji</v>
      </c>
      <c r="BZ112" s="4" t="str">
        <v>Bekoji</v>
      </c>
      <c r="CA112" s="4" t="str">
        <v>Bekoji</v>
      </c>
      <c r="CB112" s="4" t="str">
        <v>Bekoji</v>
      </c>
      <c r="CC112" s="4" t="str">
        <v>Bekoji</v>
      </c>
      <c r="CD112" s="4" t="str">
        <v>Bekoji</v>
      </c>
      <c r="CE112" s="4" t="str">
        <v>Bekoji</v>
      </c>
      <c r="CF112" s="4" t="str">
        <v>Bekoji</v>
      </c>
      <c r="CG112" s="4" t="str">
        <v>Bekoji</v>
      </c>
      <c r="CH112" s="4" t="str">
        <v>Bekoji</v>
      </c>
      <c r="CJ112" s="4" t="str">
        <v>Bekoji</v>
      </c>
      <c r="CK112" s="4" t="str">
        <v>Bekoji</v>
      </c>
      <c r="CL112" s="4" t="str">
        <v>Bekoji</v>
      </c>
      <c r="CM112" s="4" t="str">
        <v>Bekoji</v>
      </c>
      <c r="CN112" s="4" t="str">
        <v>Bekoji</v>
      </c>
      <c r="CO112" s="4" t="str">
        <v>Bekoji</v>
      </c>
      <c r="CP112" s="4" t="str">
        <v>Bekoji</v>
      </c>
      <c r="CQ112" s="4" t="str">
        <v>Bekoji</v>
      </c>
      <c r="CR112" s="4" t="str">
        <v>Bekoji</v>
      </c>
      <c r="CS112" s="4" t="str">
        <v>Bekoji</v>
      </c>
      <c r="CT112" s="4" t="str">
        <v>Bekoji</v>
      </c>
      <c r="CU112" s="4" t="str">
        <v>Bekoji</v>
      </c>
      <c r="CV112" s="4" t="str">
        <v>Bekoji</v>
      </c>
      <c r="CW112" s="4" t="str">
        <v>Bekoji</v>
      </c>
      <c r="CX112" s="4" t="str">
        <v>Bekoji</v>
      </c>
      <c r="CY112" s="4" t="str">
        <v>Bekoji</v>
      </c>
      <c r="CZ112" s="4" t="str">
        <v>Bekoji</v>
      </c>
      <c r="DA112" s="4" t="str">
        <v>Bekoji</v>
      </c>
      <c r="DB112" s="4" t="str">
        <v>Bekoji</v>
      </c>
      <c r="DC112" s="4" t="str">
        <v>Bekoji</v>
      </c>
      <c r="DD112" s="4" t="str">
        <v>Bekoji</v>
      </c>
      <c r="DE112" s="4" t="str">
        <v>Bekoji</v>
      </c>
      <c r="DF112" s="4" t="str">
        <v>Bekoji</v>
      </c>
      <c r="DG112" s="4" t="str">
        <v>Bekoji</v>
      </c>
      <c r="DH112" s="4" t="str">
        <v>Bekoji</v>
      </c>
      <c r="DI112" s="4" t="str">
        <v>Bekoji</v>
      </c>
      <c r="DJ112" s="4" t="str">
        <v>Bekoji</v>
      </c>
      <c r="DK112" s="4" t="str">
        <v>Bekoji</v>
      </c>
      <c r="DL112" s="4" t="str">
        <v>Bekoji</v>
      </c>
      <c r="DM112" s="4" t="str">
        <v>Bekoji</v>
      </c>
      <c r="DN112" s="4" t="str">
        <v>Bekoji</v>
      </c>
      <c r="DO112" s="4" t="str">
        <v>Bekoji</v>
      </c>
      <c r="DP112" s="4" t="str">
        <v>Bekoji</v>
      </c>
    </row>
    <row r="113" spans="1:120" x14ac:dyDescent="0.35">
      <c r="A113" s="4">
        <v>-5.4166699999999999</v>
      </c>
      <c r="B113" s="4">
        <v>14.81667</v>
      </c>
      <c r="C113" s="4" t="s">
        <v>170</v>
      </c>
      <c r="D113" s="4" t="s">
        <v>130</v>
      </c>
      <c r="E113" s="4" t="s">
        <v>357</v>
      </c>
      <c r="F113" s="4">
        <v>917</v>
      </c>
      <c r="G113" s="4" t="str">
        <f t="shared" si="1"/>
        <v>DRC-Afrique Centrale</v>
      </c>
      <c r="BA113" s="4" t="str">
        <v>Bekoji RS</v>
      </c>
      <c r="BB113" s="4" t="str">
        <v>Bekoji RS</v>
      </c>
      <c r="BC113" s="4" t="str">
        <v>Bekoji RS</v>
      </c>
      <c r="BD113" s="4" t="str">
        <v>Bekoji RS</v>
      </c>
      <c r="BE113" s="4" t="str">
        <v>Bekoji RS</v>
      </c>
      <c r="BF113" s="4" t="str">
        <v>Bekoji RS</v>
      </c>
      <c r="BG113" s="4" t="str">
        <v>Bekoji RS</v>
      </c>
      <c r="BH113" s="4" t="str">
        <v>Bekoji RS</v>
      </c>
      <c r="BI113" s="4" t="str">
        <v>Bekoji RS</v>
      </c>
      <c r="BJ113" s="4" t="str">
        <v>Bekoji RS</v>
      </c>
      <c r="BK113" s="4" t="str">
        <v>Bekoji RS</v>
      </c>
      <c r="BL113" s="4" t="str">
        <v>Bekoji RS</v>
      </c>
      <c r="BM113" s="4" t="str">
        <v>Bekoji RS</v>
      </c>
      <c r="BN113" s="4" t="str">
        <v>Bekoji RS</v>
      </c>
      <c r="BO113" s="4" t="str">
        <v>Bekoji RS</v>
      </c>
      <c r="BP113" s="4" t="str">
        <v>Bekoji RS</v>
      </c>
      <c r="BQ113" s="4" t="str">
        <v>Bekoji RS</v>
      </c>
      <c r="BR113" s="4" t="str">
        <v>Bekoji RS</v>
      </c>
      <c r="BS113" s="4" t="str">
        <v>Bekoji RS</v>
      </c>
      <c r="BT113" s="4" t="str">
        <v>Bekoji RS</v>
      </c>
      <c r="BU113" s="4" t="str">
        <v>Bekoji RS</v>
      </c>
      <c r="BV113" s="4" t="str">
        <v>Bekoji RS</v>
      </c>
      <c r="BW113" s="4" t="str">
        <v>Bekoji RS</v>
      </c>
      <c r="BX113" s="4" t="str">
        <v>Bekoji RS</v>
      </c>
      <c r="BY113" s="4" t="str">
        <v>Bekoji RS</v>
      </c>
      <c r="BZ113" s="4" t="str">
        <v>Bekoji RS</v>
      </c>
      <c r="CA113" s="4" t="str">
        <v>Bekoji RS</v>
      </c>
      <c r="CB113" s="4" t="str">
        <v>Bekoji RS</v>
      </c>
      <c r="CC113" s="4" t="str">
        <v>Bekoji RS</v>
      </c>
      <c r="CD113" s="4" t="str">
        <v>Bekoji RS</v>
      </c>
      <c r="CE113" s="4" t="str">
        <v>Bekoji RS</v>
      </c>
      <c r="CF113" s="4" t="str">
        <v>Bekoji RS</v>
      </c>
      <c r="CG113" s="4" t="str">
        <v>Bekoji RS</v>
      </c>
      <c r="CH113" s="4" t="str">
        <v>Bekoji RS</v>
      </c>
      <c r="CJ113" s="4" t="str">
        <v>Bekoji RS</v>
      </c>
      <c r="CK113" s="4" t="str">
        <v>Bekoji RS</v>
      </c>
      <c r="CL113" s="4" t="str">
        <v>Bekoji RS</v>
      </c>
      <c r="CM113" s="4" t="str">
        <v>Bekoji RS</v>
      </c>
      <c r="CN113" s="4" t="str">
        <v>Bekoji RS</v>
      </c>
      <c r="CO113" s="4" t="str">
        <v>Bekoji RS</v>
      </c>
      <c r="CP113" s="4" t="str">
        <v>Bekoji RS</v>
      </c>
      <c r="CQ113" s="4" t="str">
        <v>Bekoji RS</v>
      </c>
      <c r="CR113" s="4" t="str">
        <v>Bekoji RS</v>
      </c>
      <c r="CS113" s="4" t="str">
        <v>Bekoji RS</v>
      </c>
      <c r="CT113" s="4" t="str">
        <v>Bekoji RS</v>
      </c>
      <c r="CU113" s="4" t="str">
        <v>Bekoji RS</v>
      </c>
      <c r="CV113" s="4" t="str">
        <v>Bekoji RS</v>
      </c>
      <c r="CW113" s="4" t="str">
        <v>Bekoji RS</v>
      </c>
      <c r="CX113" s="4" t="str">
        <v>Bekoji RS</v>
      </c>
      <c r="CY113" s="4" t="str">
        <v>Bekoji RS</v>
      </c>
      <c r="CZ113" s="4" t="str">
        <v>Bekoji RS</v>
      </c>
      <c r="DA113" s="4" t="str">
        <v>Bekoji RS</v>
      </c>
      <c r="DB113" s="4" t="str">
        <v>Bekoji RS</v>
      </c>
      <c r="DC113" s="4" t="str">
        <v>Bekoji RS</v>
      </c>
      <c r="DD113" s="4" t="str">
        <v>Bekoji RS</v>
      </c>
      <c r="DE113" s="4" t="str">
        <v>Bekoji RS</v>
      </c>
      <c r="DF113" s="4" t="str">
        <v>Bekoji RS</v>
      </c>
      <c r="DG113" s="4" t="str">
        <v>Bekoji RS</v>
      </c>
      <c r="DH113" s="4" t="str">
        <v>Bekoji RS</v>
      </c>
      <c r="DI113" s="4" t="str">
        <v>Bekoji RS</v>
      </c>
      <c r="DJ113" s="4" t="str">
        <v>Bekoji RS</v>
      </c>
      <c r="DK113" s="4" t="str">
        <v>Bekoji RS</v>
      </c>
      <c r="DL113" s="4" t="str">
        <v>Bekoji RS</v>
      </c>
      <c r="DM113" s="4" t="str">
        <v>Bekoji RS</v>
      </c>
      <c r="DN113" s="4" t="str">
        <v>Bekoji RS</v>
      </c>
      <c r="DO113" s="4" t="str">
        <v>Bekoji RS</v>
      </c>
      <c r="DP113" s="4" t="str">
        <v>Bekoji RS</v>
      </c>
    </row>
    <row r="114" spans="1:120" x14ac:dyDescent="0.35">
      <c r="A114" s="4">
        <v>0.49</v>
      </c>
      <c r="B114" s="4">
        <v>29.46</v>
      </c>
      <c r="C114" s="4" t="s">
        <v>170</v>
      </c>
      <c r="D114" s="4" t="s">
        <v>130</v>
      </c>
      <c r="E114" s="4" t="s">
        <v>358</v>
      </c>
      <c r="F114" s="4">
        <v>550</v>
      </c>
      <c r="G114" s="4" t="str">
        <f t="shared" si="1"/>
        <v>DRC-Beni</v>
      </c>
      <c r="BA114" s="4" t="str">
        <v>Bekoji.Robe.Gonde.Sinana.Asasa.Adet</v>
      </c>
      <c r="BB114" s="4" t="str">
        <v>Bekoji.Robe.Gonde.Sinana.Asasa.Adet</v>
      </c>
      <c r="BC114" s="4" t="str">
        <v>Bekoji.Robe.Gonde.Sinana.Asasa.Adet</v>
      </c>
      <c r="BD114" s="4" t="str">
        <v>Bekoji.Robe.Gonde.Sinana.Asasa.Adet</v>
      </c>
      <c r="BE114" s="4" t="str">
        <v>Bekoji.Robe.Gonde.Sinana.Asasa.Adet</v>
      </c>
      <c r="BF114" s="4" t="str">
        <v>Bekoji.Robe.Gonde.Sinana.Asasa.Adet</v>
      </c>
      <c r="BG114" s="4" t="str">
        <v>Bekoji.Robe.Gonde.Sinana.Asasa.Adet</v>
      </c>
      <c r="BH114" s="4" t="str">
        <v>Bekoji.Robe.Gonde.Sinana.Asasa.Adet</v>
      </c>
      <c r="BI114" s="4" t="str">
        <v>Bekoji.Robe.Gonde.Sinana.Asasa.Adet</v>
      </c>
      <c r="BJ114" s="4" t="str">
        <v>Bekoji.Robe.Gonde.Sinana.Asasa.Adet</v>
      </c>
      <c r="BK114" s="4" t="str">
        <v>Bekoji.Robe.Gonde.Sinana.Asasa.Adet</v>
      </c>
      <c r="BL114" s="4" t="str">
        <v>Bekoji.Robe.Gonde.Sinana.Asasa.Adet</v>
      </c>
      <c r="BM114" s="4" t="str">
        <v>Bekoji.Robe.Gonde.Sinana.Asasa.Adet</v>
      </c>
      <c r="BN114" s="4" t="str">
        <v>Bekoji.Robe.Gonde.Sinana.Asasa.Adet</v>
      </c>
      <c r="BO114" s="4" t="str">
        <v>Bekoji.Robe.Gonde.Sinana.Asasa.Adet</v>
      </c>
      <c r="BP114" s="4" t="str">
        <v>Bekoji.Robe.Gonde.Sinana.Asasa.Adet</v>
      </c>
      <c r="BQ114" s="4" t="str">
        <v>Bekoji.Robe.Gonde.Sinana.Asasa.Adet</v>
      </c>
      <c r="BR114" s="4" t="str">
        <v>Bekoji.Robe.Gonde.Sinana.Asasa.Adet</v>
      </c>
      <c r="BS114" s="4" t="str">
        <v>Bekoji.Robe.Gonde.Sinana.Asasa.Adet</v>
      </c>
      <c r="BT114" s="4" t="str">
        <v>Bekoji.Robe.Gonde.Sinana.Asasa.Adet</v>
      </c>
      <c r="BU114" s="4" t="str">
        <v>Bekoji.Robe.Gonde.Sinana.Asasa.Adet</v>
      </c>
      <c r="BV114" s="4" t="str">
        <v>Bekoji.Robe.Gonde.Sinana.Asasa.Adet</v>
      </c>
      <c r="BW114" s="4" t="str">
        <v>Bekoji.Robe.Gonde.Sinana.Asasa.Adet</v>
      </c>
      <c r="BX114" s="4" t="str">
        <v>Bekoji.Robe.Gonde.Sinana.Asasa.Adet</v>
      </c>
      <c r="BY114" s="4" t="str">
        <v>Bekoji.Robe.Gonde.Sinana.Asasa.Adet</v>
      </c>
      <c r="BZ114" s="4" t="str">
        <v>Bekoji.Robe.Gonde.Sinana.Asasa.Adet</v>
      </c>
      <c r="CA114" s="4" t="str">
        <v>Bekoji.Robe.Gonde.Sinana.Asasa.Adet</v>
      </c>
      <c r="CB114" s="4" t="str">
        <v>Bekoji.Robe.Gonde.Sinana.Asasa.Adet</v>
      </c>
      <c r="CC114" s="4" t="str">
        <v>Bekoji.Robe.Gonde.Sinana.Asasa.Adet</v>
      </c>
      <c r="CD114" s="4" t="str">
        <v>Bekoji.Robe.Gonde.Sinana.Asasa.Adet</v>
      </c>
      <c r="CE114" s="4" t="str">
        <v>Bekoji.Robe.Gonde.Sinana.Asasa.Adet</v>
      </c>
      <c r="CF114" s="4" t="str">
        <v>Bekoji.Robe.Gonde.Sinana.Asasa.Adet</v>
      </c>
      <c r="CG114" s="4" t="str">
        <v>Bekoji.Robe.Gonde.Sinana.Asasa.Adet</v>
      </c>
      <c r="CH114" s="4" t="str">
        <v>Bekoji.Robe.Gonde.Sinana.Asasa.Adet</v>
      </c>
      <c r="CJ114" s="4" t="str">
        <v>Bekoji.Robe.Gonde.Sinana.Asasa.Adet</v>
      </c>
      <c r="CK114" s="4" t="str">
        <v>Bekoji.Robe.Gonde.Sinana.Asasa.Adet</v>
      </c>
      <c r="CL114" s="4" t="str">
        <v>Bekoji.Robe.Gonde.Sinana.Asasa.Adet</v>
      </c>
      <c r="CM114" s="4" t="str">
        <v>Bekoji.Robe.Gonde.Sinana.Asasa.Adet</v>
      </c>
      <c r="CN114" s="4" t="str">
        <v>Bekoji.Robe.Gonde.Sinana.Asasa.Adet</v>
      </c>
      <c r="CO114" s="4" t="str">
        <v>Bekoji.Robe.Gonde.Sinana.Asasa.Adet</v>
      </c>
      <c r="CP114" s="4" t="str">
        <v>Bekoji.Robe.Gonde.Sinana.Asasa.Adet</v>
      </c>
      <c r="CQ114" s="4" t="str">
        <v>Bekoji.Robe.Gonde.Sinana.Asasa.Adet</v>
      </c>
      <c r="CR114" s="4" t="str">
        <v>Bekoji.Robe.Gonde.Sinana.Asasa.Adet</v>
      </c>
      <c r="CS114" s="4" t="str">
        <v>Bekoji.Robe.Gonde.Sinana.Asasa.Adet</v>
      </c>
      <c r="CT114" s="4" t="str">
        <v>Bekoji.Robe.Gonde.Sinana.Asasa.Adet</v>
      </c>
      <c r="CU114" s="4" t="str">
        <v>Bekoji.Robe.Gonde.Sinana.Asasa.Adet</v>
      </c>
      <c r="CV114" s="4" t="str">
        <v>Bekoji.Robe.Gonde.Sinana.Asasa.Adet</v>
      </c>
      <c r="CW114" s="4" t="str">
        <v>Bekoji.Robe.Gonde.Sinana.Asasa.Adet</v>
      </c>
      <c r="CX114" s="4" t="str">
        <v>Bekoji.Robe.Gonde.Sinana.Asasa.Adet</v>
      </c>
      <c r="CY114" s="4" t="str">
        <v>Bekoji.Robe.Gonde.Sinana.Asasa.Adet</v>
      </c>
      <c r="CZ114" s="4" t="str">
        <v>Bekoji.Robe.Gonde.Sinana.Asasa.Adet</v>
      </c>
      <c r="DA114" s="4" t="str">
        <v>Bekoji.Robe.Gonde.Sinana.Asasa.Adet</v>
      </c>
      <c r="DB114" s="4" t="str">
        <v>Bekoji.Robe.Gonde.Sinana.Asasa.Adet</v>
      </c>
      <c r="DC114" s="4" t="str">
        <v>Bekoji.Robe.Gonde.Sinana.Asasa.Adet</v>
      </c>
      <c r="DD114" s="4" t="str">
        <v>Bekoji.Robe.Gonde.Sinana.Asasa.Adet</v>
      </c>
      <c r="DE114" s="4" t="str">
        <v>Bekoji.Robe.Gonde.Sinana.Asasa.Adet</v>
      </c>
      <c r="DF114" s="4" t="str">
        <v>Bekoji.Robe.Gonde.Sinana.Asasa.Adet</v>
      </c>
      <c r="DG114" s="4" t="str">
        <v>Bekoji.Robe.Gonde.Sinana.Asasa.Adet</v>
      </c>
      <c r="DH114" s="4" t="str">
        <v>Bekoji.Robe.Gonde.Sinana.Asasa.Adet</v>
      </c>
      <c r="DI114" s="4" t="str">
        <v>Bekoji.Robe.Gonde.Sinana.Asasa.Adet</v>
      </c>
      <c r="DJ114" s="4" t="str">
        <v>Bekoji.Robe.Gonde.Sinana.Asasa.Adet</v>
      </c>
      <c r="DK114" s="4" t="str">
        <v>Bekoji.Robe.Gonde.Sinana.Asasa.Adet</v>
      </c>
      <c r="DL114" s="4" t="str">
        <v>Bekoji.Robe.Gonde.Sinana.Asasa.Adet</v>
      </c>
      <c r="DM114" s="4" t="str">
        <v>Bekoji.Robe.Gonde.Sinana.Asasa.Adet</v>
      </c>
      <c r="DN114" s="4" t="str">
        <v>Bekoji.Robe.Gonde.Sinana.Asasa.Adet</v>
      </c>
      <c r="DO114" s="4" t="str">
        <v>Bekoji.Robe.Gonde.Sinana.Asasa.Adet</v>
      </c>
      <c r="DP114" s="4" t="str">
        <v>Bekoji.Robe.Gonde.Sinana.Asasa.Adet</v>
      </c>
    </row>
    <row r="115" spans="1:120" x14ac:dyDescent="0.35">
      <c r="A115" s="4">
        <v>-6.8070000000000004</v>
      </c>
      <c r="B115" s="4">
        <v>23.959</v>
      </c>
      <c r="C115" s="4" t="s">
        <v>170</v>
      </c>
      <c r="D115" s="4" t="s">
        <v>138</v>
      </c>
      <c r="E115" s="4" t="s">
        <v>359</v>
      </c>
      <c r="F115" s="4">
        <v>300</v>
      </c>
      <c r="G115" s="4" t="str">
        <f t="shared" si="1"/>
        <v>DRC-INERA</v>
      </c>
      <c r="BA115" s="4" t="str">
        <v>Belle Vue</v>
      </c>
      <c r="BB115" s="4" t="str">
        <v>Belle Vue</v>
      </c>
      <c r="BC115" s="4" t="str">
        <v>Belle Vue</v>
      </c>
      <c r="BD115" s="4" t="str">
        <v>Belle Vue</v>
      </c>
      <c r="BE115" s="4" t="str">
        <v>Belle Vue</v>
      </c>
      <c r="BF115" s="4" t="str">
        <v>Belle Vue</v>
      </c>
      <c r="BG115" s="4" t="str">
        <v>Belle Vue</v>
      </c>
      <c r="BH115" s="4" t="str">
        <v>Belle Vue</v>
      </c>
      <c r="BI115" s="4" t="str">
        <v>Belle Vue</v>
      </c>
      <c r="BJ115" s="4" t="str">
        <v>Belle Vue</v>
      </c>
      <c r="BK115" s="4" t="str">
        <v>Belle Vue</v>
      </c>
      <c r="BL115" s="4" t="str">
        <v>Belle Vue</v>
      </c>
      <c r="BM115" s="4" t="str">
        <v>Belle Vue</v>
      </c>
      <c r="BN115" s="4" t="str">
        <v>Belle Vue</v>
      </c>
      <c r="BO115" s="4" t="str">
        <v>Belle Vue</v>
      </c>
      <c r="BP115" s="4" t="str">
        <v>Belle Vue</v>
      </c>
      <c r="BQ115" s="4" t="str">
        <v>Belle Vue</v>
      </c>
      <c r="BR115" s="4" t="str">
        <v>Belle Vue</v>
      </c>
      <c r="BS115" s="4" t="str">
        <v>Belle Vue</v>
      </c>
      <c r="BT115" s="4" t="str">
        <v>Belle Vue</v>
      </c>
      <c r="BU115" s="4" t="str">
        <v>Belle Vue</v>
      </c>
      <c r="BV115" s="4" t="str">
        <v>Belle Vue</v>
      </c>
      <c r="BW115" s="4" t="str">
        <v>Belle Vue</v>
      </c>
      <c r="BX115" s="4" t="str">
        <v>Belle Vue</v>
      </c>
      <c r="BY115" s="4" t="str">
        <v>Belle Vue</v>
      </c>
      <c r="BZ115" s="4" t="str">
        <v>Belle Vue</v>
      </c>
      <c r="CA115" s="4" t="str">
        <v>Belle Vue</v>
      </c>
      <c r="CB115" s="4" t="str">
        <v>Belle Vue</v>
      </c>
      <c r="CC115" s="4" t="str">
        <v>Belle Vue</v>
      </c>
      <c r="CD115" s="4" t="str">
        <v>Belle Vue</v>
      </c>
      <c r="CE115" s="4" t="str">
        <v>Belle Vue</v>
      </c>
      <c r="CF115" s="4" t="str">
        <v>Belle Vue</v>
      </c>
      <c r="CG115" s="4" t="str">
        <v>Belle Vue</v>
      </c>
      <c r="CH115" s="4" t="str">
        <v>Belle Vue</v>
      </c>
      <c r="CJ115" s="4" t="str">
        <v>Belle Vue</v>
      </c>
      <c r="CK115" s="4" t="str">
        <v>Belle Vue</v>
      </c>
      <c r="CL115" s="4" t="str">
        <v>Belle Vue</v>
      </c>
      <c r="CM115" s="4" t="str">
        <v>Belle Vue</v>
      </c>
      <c r="CN115" s="4" t="str">
        <v>Belle Vue</v>
      </c>
      <c r="CO115" s="4" t="str">
        <v>Belle Vue</v>
      </c>
      <c r="CP115" s="4" t="str">
        <v>Belle Vue</v>
      </c>
      <c r="CQ115" s="4" t="str">
        <v>Belle Vue</v>
      </c>
      <c r="CR115" s="4" t="str">
        <v>Belle Vue</v>
      </c>
      <c r="CS115" s="4" t="str">
        <v>Belle Vue</v>
      </c>
      <c r="CT115" s="4" t="str">
        <v>Belle Vue</v>
      </c>
      <c r="CU115" s="4" t="str">
        <v>Belle Vue</v>
      </c>
      <c r="CV115" s="4" t="str">
        <v>Belle Vue</v>
      </c>
      <c r="CW115" s="4" t="str">
        <v>Belle Vue</v>
      </c>
      <c r="CX115" s="4" t="str">
        <v>Belle Vue</v>
      </c>
      <c r="CY115" s="4" t="str">
        <v>Belle Vue</v>
      </c>
      <c r="CZ115" s="4" t="str">
        <v>Belle Vue</v>
      </c>
      <c r="DA115" s="4" t="str">
        <v>Belle Vue</v>
      </c>
      <c r="DB115" s="4" t="str">
        <v>Belle Vue</v>
      </c>
      <c r="DC115" s="4" t="str">
        <v>Belle Vue</v>
      </c>
      <c r="DD115" s="4" t="str">
        <v>Belle Vue</v>
      </c>
      <c r="DE115" s="4" t="str">
        <v>Belle Vue</v>
      </c>
      <c r="DF115" s="4" t="str">
        <v>Belle Vue</v>
      </c>
      <c r="DG115" s="4" t="str">
        <v>Belle Vue</v>
      </c>
      <c r="DH115" s="4" t="str">
        <v>Belle Vue</v>
      </c>
      <c r="DI115" s="4" t="str">
        <v>Belle Vue</v>
      </c>
      <c r="DJ115" s="4" t="str">
        <v>Belle Vue</v>
      </c>
      <c r="DK115" s="4" t="str">
        <v>Belle Vue</v>
      </c>
      <c r="DL115" s="4" t="str">
        <v>Belle Vue</v>
      </c>
      <c r="DM115" s="4" t="str">
        <v>Belle Vue</v>
      </c>
      <c r="DN115" s="4" t="str">
        <v>Belle Vue</v>
      </c>
      <c r="DO115" s="4" t="str">
        <v>Belle Vue</v>
      </c>
      <c r="DP115" s="4" t="str">
        <v>Belle Vue</v>
      </c>
    </row>
    <row r="116" spans="1:120" x14ac:dyDescent="0.35">
      <c r="A116" s="4">
        <v>-2.1840000000000002</v>
      </c>
      <c r="B116" s="4">
        <v>28.852</v>
      </c>
      <c r="C116" s="4" t="s">
        <v>170</v>
      </c>
      <c r="D116" s="4" t="s">
        <v>130</v>
      </c>
      <c r="E116" s="4" t="s">
        <v>360</v>
      </c>
      <c r="F116" s="4">
        <v>250</v>
      </c>
      <c r="G116" s="4" t="str">
        <f t="shared" si="1"/>
        <v>DRC-Kabamba</v>
      </c>
      <c r="BA116" s="4" t="str">
        <v>Bembeke</v>
      </c>
      <c r="BB116" s="4" t="str">
        <v>Bembeke</v>
      </c>
      <c r="BC116" s="4" t="str">
        <v>Bembeke</v>
      </c>
      <c r="BD116" s="4" t="str">
        <v>Bembeke</v>
      </c>
      <c r="BE116" s="4" t="str">
        <v>Bembeke</v>
      </c>
      <c r="BF116" s="4" t="str">
        <v>Bembeke</v>
      </c>
      <c r="BG116" s="4" t="str">
        <v>Bembeke</v>
      </c>
      <c r="BH116" s="4" t="str">
        <v>Bembeke</v>
      </c>
      <c r="BI116" s="4" t="str">
        <v>Bembeke</v>
      </c>
      <c r="BJ116" s="4" t="str">
        <v>Bembeke</v>
      </c>
      <c r="BK116" s="4" t="str">
        <v>Bembeke</v>
      </c>
      <c r="BL116" s="4" t="str">
        <v>Bembeke</v>
      </c>
      <c r="BM116" s="4" t="str">
        <v>Bembeke</v>
      </c>
      <c r="BN116" s="4" t="str">
        <v>Bembeke</v>
      </c>
      <c r="BO116" s="4" t="str">
        <v>Bembeke</v>
      </c>
      <c r="BP116" s="4" t="str">
        <v>Bembeke</v>
      </c>
      <c r="BQ116" s="4" t="str">
        <v>Bembeke</v>
      </c>
      <c r="BR116" s="4" t="str">
        <v>Bembeke</v>
      </c>
      <c r="BS116" s="4" t="str">
        <v>Bembeke</v>
      </c>
      <c r="BT116" s="4" t="str">
        <v>Bembeke</v>
      </c>
      <c r="BU116" s="4" t="str">
        <v>Bembeke</v>
      </c>
      <c r="BV116" s="4" t="str">
        <v>Bembeke</v>
      </c>
      <c r="BW116" s="4" t="str">
        <v>Bembeke</v>
      </c>
      <c r="BX116" s="4" t="str">
        <v>Bembeke</v>
      </c>
      <c r="BY116" s="4" t="str">
        <v>Bembeke</v>
      </c>
      <c r="BZ116" s="4" t="str">
        <v>Bembeke</v>
      </c>
      <c r="CA116" s="4" t="str">
        <v>Bembeke</v>
      </c>
      <c r="CB116" s="4" t="str">
        <v>Bembeke</v>
      </c>
      <c r="CC116" s="4" t="str">
        <v>Bembeke</v>
      </c>
      <c r="CD116" s="4" t="str">
        <v>Bembeke</v>
      </c>
      <c r="CE116" s="4" t="str">
        <v>Bembeke</v>
      </c>
      <c r="CF116" s="4" t="str">
        <v>Bembeke</v>
      </c>
      <c r="CG116" s="4" t="str">
        <v>Bembeke</v>
      </c>
      <c r="CH116" s="4" t="str">
        <v>Bembeke</v>
      </c>
      <c r="CJ116" s="4" t="str">
        <v>Bembeke</v>
      </c>
      <c r="CK116" s="4" t="str">
        <v>Bembeke</v>
      </c>
      <c r="CL116" s="4" t="str">
        <v>Bembeke</v>
      </c>
      <c r="CM116" s="4" t="str">
        <v>Bembeke</v>
      </c>
      <c r="CN116" s="4" t="str">
        <v>Bembeke</v>
      </c>
      <c r="CO116" s="4" t="str">
        <v>Bembeke</v>
      </c>
      <c r="CP116" s="4" t="str">
        <v>Bembeke</v>
      </c>
      <c r="CQ116" s="4" t="str">
        <v>Bembeke</v>
      </c>
      <c r="CR116" s="4" t="str">
        <v>Bembeke</v>
      </c>
      <c r="CS116" s="4" t="str">
        <v>Bembeke</v>
      </c>
      <c r="CT116" s="4" t="str">
        <v>Bembeke</v>
      </c>
      <c r="CU116" s="4" t="str">
        <v>Bembeke</v>
      </c>
      <c r="CV116" s="4" t="str">
        <v>Bembeke</v>
      </c>
      <c r="CW116" s="4" t="str">
        <v>Bembeke</v>
      </c>
      <c r="CX116" s="4" t="str">
        <v>Bembeke</v>
      </c>
      <c r="CY116" s="4" t="str">
        <v>Bembeke</v>
      </c>
      <c r="CZ116" s="4" t="str">
        <v>Bembeke</v>
      </c>
      <c r="DA116" s="4" t="str">
        <v>Bembeke</v>
      </c>
      <c r="DB116" s="4" t="str">
        <v>Bembeke</v>
      </c>
      <c r="DC116" s="4" t="str">
        <v>Bembeke</v>
      </c>
      <c r="DD116" s="4" t="str">
        <v>Bembeke</v>
      </c>
      <c r="DE116" s="4" t="str">
        <v>Bembeke</v>
      </c>
      <c r="DF116" s="4" t="str">
        <v>Bembeke</v>
      </c>
      <c r="DG116" s="4" t="str">
        <v>Bembeke</v>
      </c>
      <c r="DH116" s="4" t="str">
        <v>Bembeke</v>
      </c>
      <c r="DI116" s="4" t="str">
        <v>Bembeke</v>
      </c>
      <c r="DJ116" s="4" t="str">
        <v>Bembeke</v>
      </c>
      <c r="DK116" s="4" t="str">
        <v>Bembeke</v>
      </c>
      <c r="DL116" s="4" t="str">
        <v>Bembeke</v>
      </c>
      <c r="DM116" s="4" t="str">
        <v>Bembeke</v>
      </c>
      <c r="DN116" s="4" t="str">
        <v>Bembeke</v>
      </c>
      <c r="DO116" s="4" t="str">
        <v>Bembeke</v>
      </c>
      <c r="DP116" s="4" t="str">
        <v>Bembeke</v>
      </c>
    </row>
    <row r="117" spans="1:120" x14ac:dyDescent="0.35">
      <c r="A117" s="4">
        <v>-5.1038899999999998</v>
      </c>
      <c r="B117" s="4">
        <v>14.526109999999999</v>
      </c>
      <c r="C117" s="4" t="s">
        <v>170</v>
      </c>
      <c r="D117" s="4" t="s">
        <v>130</v>
      </c>
      <c r="E117" s="4" t="s">
        <v>361</v>
      </c>
      <c r="F117" s="4">
        <v>250</v>
      </c>
      <c r="G117" s="4" t="str">
        <f t="shared" si="1"/>
        <v>DRC-Kiduma</v>
      </c>
      <c r="BA117" s="4" t="str">
        <v>Bembeke RS</v>
      </c>
      <c r="BB117" s="4" t="str">
        <v>Bembeke RS</v>
      </c>
      <c r="BC117" s="4" t="str">
        <v>Bembeke RS</v>
      </c>
      <c r="BD117" s="4" t="str">
        <v>Bembeke RS</v>
      </c>
      <c r="BE117" s="4" t="str">
        <v>Bembeke RS</v>
      </c>
      <c r="BF117" s="4" t="str">
        <v>Bembeke RS</v>
      </c>
      <c r="BG117" s="4" t="str">
        <v>Bembeke RS</v>
      </c>
      <c r="BH117" s="4" t="str">
        <v>Bembeke RS</v>
      </c>
      <c r="BI117" s="4" t="str">
        <v>Bembeke RS</v>
      </c>
      <c r="BJ117" s="4" t="str">
        <v>Bembeke RS</v>
      </c>
      <c r="BK117" s="4" t="str">
        <v>Bembeke RS</v>
      </c>
      <c r="BL117" s="4" t="str">
        <v>Bembeke RS</v>
      </c>
      <c r="BM117" s="4" t="str">
        <v>Bembeke RS</v>
      </c>
      <c r="BN117" s="4" t="str">
        <v>Bembeke RS</v>
      </c>
      <c r="BO117" s="4" t="str">
        <v>Bembeke RS</v>
      </c>
      <c r="BP117" s="4" t="str">
        <v>Bembeke RS</v>
      </c>
      <c r="BQ117" s="4" t="str">
        <v>Bembeke RS</v>
      </c>
      <c r="BR117" s="4" t="str">
        <v>Bembeke RS</v>
      </c>
      <c r="BS117" s="4" t="str">
        <v>Bembeke RS</v>
      </c>
      <c r="BT117" s="4" t="str">
        <v>Bembeke RS</v>
      </c>
      <c r="BU117" s="4" t="str">
        <v>Bembeke RS</v>
      </c>
      <c r="BV117" s="4" t="str">
        <v>Bembeke RS</v>
      </c>
      <c r="BW117" s="4" t="str">
        <v>Bembeke RS</v>
      </c>
      <c r="BX117" s="4" t="str">
        <v>Bembeke RS</v>
      </c>
      <c r="BY117" s="4" t="str">
        <v>Bembeke RS</v>
      </c>
      <c r="BZ117" s="4" t="str">
        <v>Bembeke RS</v>
      </c>
      <c r="CA117" s="4" t="str">
        <v>Bembeke RS</v>
      </c>
      <c r="CB117" s="4" t="str">
        <v>Bembeke RS</v>
      </c>
      <c r="CC117" s="4" t="str">
        <v>Bembeke RS</v>
      </c>
      <c r="CD117" s="4" t="str">
        <v>Bembeke RS</v>
      </c>
      <c r="CE117" s="4" t="str">
        <v>Bembeke RS</v>
      </c>
      <c r="CF117" s="4" t="str">
        <v>Bembeke RS</v>
      </c>
      <c r="CG117" s="4" t="str">
        <v>Bembeke RS</v>
      </c>
      <c r="CH117" s="4" t="str">
        <v>Bembeke RS</v>
      </c>
      <c r="CJ117" s="4" t="str">
        <v>Bembeke RS</v>
      </c>
      <c r="CK117" s="4" t="str">
        <v>Bembeke RS</v>
      </c>
      <c r="CL117" s="4" t="str">
        <v>Bembeke RS</v>
      </c>
      <c r="CM117" s="4" t="str">
        <v>Bembeke RS</v>
      </c>
      <c r="CN117" s="4" t="str">
        <v>Bembeke RS</v>
      </c>
      <c r="CO117" s="4" t="str">
        <v>Bembeke RS</v>
      </c>
      <c r="CP117" s="4" t="str">
        <v>Bembeke RS</v>
      </c>
      <c r="CQ117" s="4" t="str">
        <v>Bembeke RS</v>
      </c>
      <c r="CR117" s="4" t="str">
        <v>Bembeke RS</v>
      </c>
      <c r="CS117" s="4" t="str">
        <v>Bembeke RS</v>
      </c>
      <c r="CT117" s="4" t="str">
        <v>Bembeke RS</v>
      </c>
      <c r="CU117" s="4" t="str">
        <v>Bembeke RS</v>
      </c>
      <c r="CV117" s="4" t="str">
        <v>Bembeke RS</v>
      </c>
      <c r="CW117" s="4" t="str">
        <v>Bembeke RS</v>
      </c>
      <c r="CX117" s="4" t="str">
        <v>Bembeke RS</v>
      </c>
      <c r="CY117" s="4" t="str">
        <v>Bembeke RS</v>
      </c>
      <c r="CZ117" s="4" t="str">
        <v>Bembeke RS</v>
      </c>
      <c r="DA117" s="4" t="str">
        <v>Bembeke RS</v>
      </c>
      <c r="DB117" s="4" t="str">
        <v>Bembeke RS</v>
      </c>
      <c r="DC117" s="4" t="str">
        <v>Bembeke RS</v>
      </c>
      <c r="DD117" s="4" t="str">
        <v>Bembeke RS</v>
      </c>
      <c r="DE117" s="4" t="str">
        <v>Bembeke RS</v>
      </c>
      <c r="DF117" s="4" t="str">
        <v>Bembeke RS</v>
      </c>
      <c r="DG117" s="4" t="str">
        <v>Bembeke RS</v>
      </c>
      <c r="DH117" s="4" t="str">
        <v>Bembeke RS</v>
      </c>
      <c r="DI117" s="4" t="str">
        <v>Bembeke RS</v>
      </c>
      <c r="DJ117" s="4" t="str">
        <v>Bembeke RS</v>
      </c>
      <c r="DK117" s="4" t="str">
        <v>Bembeke RS</v>
      </c>
      <c r="DL117" s="4" t="str">
        <v>Bembeke RS</v>
      </c>
      <c r="DM117" s="4" t="str">
        <v>Bembeke RS</v>
      </c>
      <c r="DN117" s="4" t="str">
        <v>Bembeke RS</v>
      </c>
      <c r="DO117" s="4" t="str">
        <v>Bembeke RS</v>
      </c>
      <c r="DP117" s="4" t="str">
        <v>Bembeke RS</v>
      </c>
    </row>
    <row r="118" spans="1:120" x14ac:dyDescent="0.35">
      <c r="A118" s="4">
        <v>-2.6920000000000002</v>
      </c>
      <c r="B118" s="4">
        <v>28.646999999999998</v>
      </c>
      <c r="C118" s="4" t="s">
        <v>170</v>
      </c>
      <c r="D118" s="4" t="s">
        <v>130</v>
      </c>
      <c r="E118" s="4" t="s">
        <v>362</v>
      </c>
      <c r="F118" s="4">
        <v>250</v>
      </c>
      <c r="G118" s="4" t="str">
        <f t="shared" si="1"/>
        <v>DRC-Lurhala-Burhale</v>
      </c>
      <c r="BA118" s="4" t="str">
        <v>Bembeke.Mathambi.Mbawa.Chitedze.Kamwendo</v>
      </c>
      <c r="BB118" s="4" t="str">
        <v>Bembeke.Mathambi.Mbawa.Chitedze.Kamwendo</v>
      </c>
      <c r="BC118" s="4" t="str">
        <v>Bembeke.Mathambi.Mbawa.Chitedze.Kamwendo</v>
      </c>
      <c r="BD118" s="4" t="str">
        <v>Bembeke.Mathambi.Mbawa.Chitedze.Kamwendo</v>
      </c>
      <c r="BE118" s="4" t="str">
        <v>Bembeke.Mathambi.Mbawa.Chitedze.Kamwendo</v>
      </c>
      <c r="BF118" s="4" t="str">
        <v>Bembeke.Mathambi.Mbawa.Chitedze.Kamwendo</v>
      </c>
      <c r="BG118" s="4" t="str">
        <v>Bembeke.Mathambi.Mbawa.Chitedze.Kamwendo</v>
      </c>
      <c r="BH118" s="4" t="str">
        <v>Bembeke.Mathambi.Mbawa.Chitedze.Kamwendo</v>
      </c>
      <c r="BI118" s="4" t="str">
        <v>Bembeke.Mathambi.Mbawa.Chitedze.Kamwendo</v>
      </c>
      <c r="BJ118" s="4" t="str">
        <v>Bembeke.Mathambi.Mbawa.Chitedze.Kamwendo</v>
      </c>
      <c r="BK118" s="4" t="str">
        <v>Bembeke.Mathambi.Mbawa.Chitedze.Kamwendo</v>
      </c>
      <c r="BL118" s="4" t="str">
        <v>Bembeke.Mathambi.Mbawa.Chitedze.Kamwendo</v>
      </c>
      <c r="BM118" s="4" t="str">
        <v>Bembeke.Mathambi.Mbawa.Chitedze.Kamwendo</v>
      </c>
      <c r="BN118" s="4" t="str">
        <v>Bembeke.Mathambi.Mbawa.Chitedze.Kamwendo</v>
      </c>
      <c r="BO118" s="4" t="str">
        <v>Bembeke.Mathambi.Mbawa.Chitedze.Kamwendo</v>
      </c>
      <c r="BP118" s="4" t="str">
        <v>Bembeke.Mathambi.Mbawa.Chitedze.Kamwendo</v>
      </c>
      <c r="BQ118" s="4" t="str">
        <v>Bembeke.Mathambi.Mbawa.Chitedze.Kamwendo</v>
      </c>
      <c r="BR118" s="4" t="str">
        <v>Bembeke.Mathambi.Mbawa.Chitedze.Kamwendo</v>
      </c>
      <c r="BS118" s="4" t="str">
        <v>Bembeke.Mathambi.Mbawa.Chitedze.Kamwendo</v>
      </c>
      <c r="BT118" s="4" t="str">
        <v>Bembeke.Mathambi.Mbawa.Chitedze.Kamwendo</v>
      </c>
      <c r="BU118" s="4" t="str">
        <v>Bembeke.Mathambi.Mbawa.Chitedze.Kamwendo</v>
      </c>
      <c r="BV118" s="4" t="str">
        <v>Bembeke.Mathambi.Mbawa.Chitedze.Kamwendo</v>
      </c>
      <c r="BW118" s="4" t="str">
        <v>Bembeke.Mathambi.Mbawa.Chitedze.Kamwendo</v>
      </c>
      <c r="BX118" s="4" t="str">
        <v>Bembeke.Mathambi.Mbawa.Chitedze.Kamwendo</v>
      </c>
      <c r="BY118" s="4" t="str">
        <v>Bembeke.Mathambi.Mbawa.Chitedze.Kamwendo</v>
      </c>
      <c r="BZ118" s="4" t="str">
        <v>Bembeke.Mathambi.Mbawa.Chitedze.Kamwendo</v>
      </c>
      <c r="CA118" s="4" t="str">
        <v>Bembeke.Mathambi.Mbawa.Chitedze.Kamwendo</v>
      </c>
      <c r="CB118" s="4" t="str">
        <v>Bembeke.Mathambi.Mbawa.Chitedze.Kamwendo</v>
      </c>
      <c r="CC118" s="4" t="str">
        <v>Bembeke.Mathambi.Mbawa.Chitedze.Kamwendo</v>
      </c>
      <c r="CD118" s="4" t="str">
        <v>Bembeke.Mathambi.Mbawa.Chitedze.Kamwendo</v>
      </c>
      <c r="CE118" s="4" t="str">
        <v>Bembeke.Mathambi.Mbawa.Chitedze.Kamwendo</v>
      </c>
      <c r="CF118" s="4" t="str">
        <v>Bembeke.Mathambi.Mbawa.Chitedze.Kamwendo</v>
      </c>
      <c r="CG118" s="4" t="str">
        <v>Bembeke.Mathambi.Mbawa.Chitedze.Kamwendo</v>
      </c>
      <c r="CH118" s="4" t="str">
        <v>Bembeke.Mathambi.Mbawa.Chitedze.Kamwendo</v>
      </c>
      <c r="CJ118" s="4" t="str">
        <v>Bembeke.Mathambi.Mbawa.Chitedze.Kamwendo</v>
      </c>
      <c r="CK118" s="4" t="str">
        <v>Bembeke.Mathambi.Mbawa.Chitedze.Kamwendo</v>
      </c>
      <c r="CL118" s="4" t="str">
        <v>Bembeke.Mathambi.Mbawa.Chitedze.Kamwendo</v>
      </c>
      <c r="CM118" s="4" t="str">
        <v>Bembeke.Mathambi.Mbawa.Chitedze.Kamwendo</v>
      </c>
      <c r="CN118" s="4" t="str">
        <v>Bembeke.Mathambi.Mbawa.Chitedze.Kamwendo</v>
      </c>
      <c r="CO118" s="4" t="str">
        <v>Bembeke.Mathambi.Mbawa.Chitedze.Kamwendo</v>
      </c>
      <c r="CP118" s="4" t="str">
        <v>Bembeke.Mathambi.Mbawa.Chitedze.Kamwendo</v>
      </c>
      <c r="CQ118" s="4" t="str">
        <v>Bembeke.Mathambi.Mbawa.Chitedze.Kamwendo</v>
      </c>
      <c r="CR118" s="4" t="str">
        <v>Bembeke.Mathambi.Mbawa.Chitedze.Kamwendo</v>
      </c>
      <c r="CS118" s="4" t="str">
        <v>Bembeke.Mathambi.Mbawa.Chitedze.Kamwendo</v>
      </c>
      <c r="CT118" s="4" t="str">
        <v>Bembeke.Mathambi.Mbawa.Chitedze.Kamwendo</v>
      </c>
      <c r="CU118" s="4" t="str">
        <v>Bembeke.Mathambi.Mbawa.Chitedze.Kamwendo</v>
      </c>
      <c r="CV118" s="4" t="str">
        <v>Bembeke.Mathambi.Mbawa.Chitedze.Kamwendo</v>
      </c>
      <c r="CW118" s="4" t="str">
        <v>Bembeke.Mathambi.Mbawa.Chitedze.Kamwendo</v>
      </c>
      <c r="CX118" s="4" t="str">
        <v>Bembeke.Mathambi.Mbawa.Chitedze.Kamwendo</v>
      </c>
      <c r="CY118" s="4" t="str">
        <v>Bembeke.Mathambi.Mbawa.Chitedze.Kamwendo</v>
      </c>
      <c r="CZ118" s="4" t="str">
        <v>Bembeke.Mathambi.Mbawa.Chitedze.Kamwendo</v>
      </c>
      <c r="DA118" s="4" t="str">
        <v>Bembeke.Mathambi.Mbawa.Chitedze.Kamwendo</v>
      </c>
      <c r="DB118" s="4" t="str">
        <v>Bembeke.Mathambi.Mbawa.Chitedze.Kamwendo</v>
      </c>
      <c r="DC118" s="4" t="str">
        <v>Bembeke.Mathambi.Mbawa.Chitedze.Kamwendo</v>
      </c>
      <c r="DD118" s="4" t="str">
        <v>Bembeke.Mathambi.Mbawa.Chitedze.Kamwendo</v>
      </c>
      <c r="DE118" s="4" t="str">
        <v>Bembeke.Mathambi.Mbawa.Chitedze.Kamwendo</v>
      </c>
      <c r="DF118" s="4" t="str">
        <v>Bembeke.Mathambi.Mbawa.Chitedze.Kamwendo</v>
      </c>
      <c r="DG118" s="4" t="str">
        <v>Bembeke.Mathambi.Mbawa.Chitedze.Kamwendo</v>
      </c>
      <c r="DH118" s="4" t="str">
        <v>Bembeke.Mathambi.Mbawa.Chitedze.Kamwendo</v>
      </c>
      <c r="DI118" s="4" t="str">
        <v>Bembeke.Mathambi.Mbawa.Chitedze.Kamwendo</v>
      </c>
      <c r="DJ118" s="4" t="str">
        <v>Bembeke.Mathambi.Mbawa.Chitedze.Kamwendo</v>
      </c>
      <c r="DK118" s="4" t="str">
        <v>Bembeke.Mathambi.Mbawa.Chitedze.Kamwendo</v>
      </c>
      <c r="DL118" s="4" t="str">
        <v>Bembeke.Mathambi.Mbawa.Chitedze.Kamwendo</v>
      </c>
      <c r="DM118" s="4" t="str">
        <v>Bembeke.Mathambi.Mbawa.Chitedze.Kamwendo</v>
      </c>
      <c r="DN118" s="4" t="str">
        <v>Bembeke.Mathambi.Mbawa.Chitedze.Kamwendo</v>
      </c>
      <c r="DO118" s="4" t="str">
        <v>Bembeke.Mathambi.Mbawa.Chitedze.Kamwendo</v>
      </c>
      <c r="DP118" s="4" t="str">
        <v>Bembeke.Mathambi.Mbawa.Chitedze.Kamwendo</v>
      </c>
    </row>
    <row r="119" spans="1:120" x14ac:dyDescent="0.35">
      <c r="A119" s="4">
        <v>-2.1840000000000002</v>
      </c>
      <c r="B119" s="4">
        <v>28.852</v>
      </c>
      <c r="C119" s="4" t="s">
        <v>170</v>
      </c>
      <c r="D119" s="4" t="s">
        <v>130</v>
      </c>
      <c r="E119" s="4" t="s">
        <v>362</v>
      </c>
      <c r="F119" s="4">
        <v>250</v>
      </c>
      <c r="G119" s="4" t="str">
        <f t="shared" si="1"/>
        <v>DRC-Lurhala-Burhale</v>
      </c>
      <c r="BA119" s="4" t="str">
        <v>Bengou</v>
      </c>
      <c r="BB119" s="4" t="str">
        <v>Bengou</v>
      </c>
      <c r="BC119" s="4" t="str">
        <v>Bengou</v>
      </c>
      <c r="BD119" s="4" t="str">
        <v>Bengou</v>
      </c>
      <c r="BE119" s="4" t="str">
        <v>Bengou</v>
      </c>
      <c r="BF119" s="4" t="str">
        <v>Bengou</v>
      </c>
      <c r="BG119" s="4" t="str">
        <v>Bengou</v>
      </c>
      <c r="BH119" s="4" t="str">
        <v>Bengou</v>
      </c>
      <c r="BI119" s="4" t="str">
        <v>Bengou</v>
      </c>
      <c r="BJ119" s="4" t="str">
        <v>Bengou</v>
      </c>
      <c r="BK119" s="4" t="str">
        <v>Bengou</v>
      </c>
      <c r="BL119" s="4" t="str">
        <v>Bengou</v>
      </c>
      <c r="BM119" s="4" t="str">
        <v>Bengou</v>
      </c>
      <c r="BN119" s="4" t="str">
        <v>Bengou</v>
      </c>
      <c r="BO119" s="4" t="str">
        <v>Bengou</v>
      </c>
      <c r="BP119" s="4" t="str">
        <v>Bengou</v>
      </c>
      <c r="BQ119" s="4" t="str">
        <v>Bengou</v>
      </c>
      <c r="BR119" s="4" t="str">
        <v>Bengou</v>
      </c>
      <c r="BS119" s="4" t="str">
        <v>Bengou</v>
      </c>
      <c r="BT119" s="4" t="str">
        <v>Bengou</v>
      </c>
      <c r="BU119" s="4" t="str">
        <v>Bengou</v>
      </c>
      <c r="BV119" s="4" t="str">
        <v>Bengou</v>
      </c>
      <c r="BW119" s="4" t="str">
        <v>Bengou</v>
      </c>
      <c r="BX119" s="4" t="str">
        <v>Bengou</v>
      </c>
      <c r="BY119" s="4" t="str">
        <v>Bengou</v>
      </c>
      <c r="BZ119" s="4" t="str">
        <v>Bengou</v>
      </c>
      <c r="CA119" s="4" t="str">
        <v>Bengou</v>
      </c>
      <c r="CB119" s="4" t="str">
        <v>Bengou</v>
      </c>
      <c r="CC119" s="4" t="str">
        <v>Bengou</v>
      </c>
      <c r="CD119" s="4" t="str">
        <v>Bengou</v>
      </c>
      <c r="CE119" s="4" t="str">
        <v>Bengou</v>
      </c>
      <c r="CF119" s="4" t="str">
        <v>Bengou</v>
      </c>
      <c r="CG119" s="4" t="str">
        <v>Bengou</v>
      </c>
      <c r="CH119" s="4" t="str">
        <v>Bengou</v>
      </c>
      <c r="CJ119" s="4" t="str">
        <v>Bengou</v>
      </c>
      <c r="CK119" s="4" t="str">
        <v>Bengou</v>
      </c>
      <c r="CL119" s="4" t="str">
        <v>Bengou</v>
      </c>
      <c r="CM119" s="4" t="str">
        <v>Bengou</v>
      </c>
      <c r="CN119" s="4" t="str">
        <v>Bengou</v>
      </c>
      <c r="CO119" s="4" t="str">
        <v>Bengou</v>
      </c>
      <c r="CP119" s="4" t="str">
        <v>Bengou</v>
      </c>
      <c r="CQ119" s="4" t="str">
        <v>Bengou</v>
      </c>
      <c r="CR119" s="4" t="str">
        <v>Bengou</v>
      </c>
      <c r="CS119" s="4" t="str">
        <v>Bengou</v>
      </c>
      <c r="CT119" s="4" t="str">
        <v>Bengou</v>
      </c>
      <c r="CU119" s="4" t="str">
        <v>Bengou</v>
      </c>
      <c r="CV119" s="4" t="str">
        <v>Bengou</v>
      </c>
      <c r="CW119" s="4" t="str">
        <v>Bengou</v>
      </c>
      <c r="CX119" s="4" t="str">
        <v>Bengou</v>
      </c>
      <c r="CY119" s="4" t="str">
        <v>Bengou</v>
      </c>
      <c r="CZ119" s="4" t="str">
        <v>Bengou</v>
      </c>
      <c r="DA119" s="4" t="str">
        <v>Bengou</v>
      </c>
      <c r="DB119" s="4" t="str">
        <v>Bengou</v>
      </c>
      <c r="DC119" s="4" t="str">
        <v>Bengou</v>
      </c>
      <c r="DD119" s="4" t="str">
        <v>Bengou</v>
      </c>
      <c r="DE119" s="4" t="str">
        <v>Bengou</v>
      </c>
      <c r="DF119" s="4" t="str">
        <v>Bengou</v>
      </c>
      <c r="DG119" s="4" t="str">
        <v>Bengou</v>
      </c>
      <c r="DH119" s="4" t="str">
        <v>Bengou</v>
      </c>
      <c r="DI119" s="4" t="str">
        <v>Bengou</v>
      </c>
      <c r="DJ119" s="4" t="str">
        <v>Bengou</v>
      </c>
      <c r="DK119" s="4" t="str">
        <v>Bengou</v>
      </c>
      <c r="DL119" s="4" t="str">
        <v>Bengou</v>
      </c>
      <c r="DM119" s="4" t="str">
        <v>Bengou</v>
      </c>
      <c r="DN119" s="4" t="str">
        <v>Bengou</v>
      </c>
      <c r="DO119" s="4" t="str">
        <v>Bengou</v>
      </c>
      <c r="DP119" s="4" t="str">
        <v>Bengou</v>
      </c>
    </row>
    <row r="120" spans="1:120" x14ac:dyDescent="0.35">
      <c r="A120" s="4">
        <v>-5.0949999999999998</v>
      </c>
      <c r="B120" s="4">
        <v>15.12</v>
      </c>
      <c r="C120" s="4" t="s">
        <v>170</v>
      </c>
      <c r="D120" s="4" t="s">
        <v>130</v>
      </c>
      <c r="E120" s="4" t="s">
        <v>363</v>
      </c>
      <c r="F120" s="4">
        <v>250</v>
      </c>
      <c r="G120" s="4" t="str">
        <f t="shared" si="1"/>
        <v>DRC-Mbuela</v>
      </c>
      <c r="BA120" s="4" t="str">
        <v>Benha University</v>
      </c>
      <c r="BB120" s="4" t="str">
        <v>Benha University</v>
      </c>
      <c r="BC120" s="4" t="str">
        <v>Benha University</v>
      </c>
      <c r="BD120" s="4" t="str">
        <v>Benha University</v>
      </c>
      <c r="BE120" s="4" t="str">
        <v>Benha University</v>
      </c>
      <c r="BF120" s="4" t="str">
        <v>Benha University</v>
      </c>
      <c r="BG120" s="4" t="str">
        <v>Benha University</v>
      </c>
      <c r="BH120" s="4" t="str">
        <v>Benha University</v>
      </c>
      <c r="BI120" s="4" t="str">
        <v>Benha University</v>
      </c>
      <c r="BJ120" s="4" t="str">
        <v>Benha University</v>
      </c>
      <c r="BK120" s="4" t="str">
        <v>Benha University</v>
      </c>
      <c r="BL120" s="4" t="str">
        <v>Benha University</v>
      </c>
      <c r="BM120" s="4" t="str">
        <v>Benha University</v>
      </c>
      <c r="BN120" s="4" t="str">
        <v>Benha University</v>
      </c>
      <c r="BO120" s="4" t="str">
        <v>Benha University</v>
      </c>
      <c r="BP120" s="4" t="str">
        <v>Benha University</v>
      </c>
      <c r="BQ120" s="4" t="str">
        <v>Benha University</v>
      </c>
      <c r="BR120" s="4" t="str">
        <v>Benha University</v>
      </c>
      <c r="BS120" s="4" t="str">
        <v>Benha University</v>
      </c>
      <c r="BT120" s="4" t="str">
        <v>Benha University</v>
      </c>
      <c r="BU120" s="4" t="str">
        <v>Benha University</v>
      </c>
      <c r="BV120" s="4" t="str">
        <v>Benha University</v>
      </c>
      <c r="BW120" s="4" t="str">
        <v>Benha University</v>
      </c>
      <c r="BX120" s="4" t="str">
        <v>Benha University</v>
      </c>
      <c r="BY120" s="4" t="str">
        <v>Benha University</v>
      </c>
      <c r="BZ120" s="4" t="str">
        <v>Benha University</v>
      </c>
      <c r="CA120" s="4" t="str">
        <v>Benha University</v>
      </c>
      <c r="CB120" s="4" t="str">
        <v>Benha University</v>
      </c>
      <c r="CC120" s="4" t="str">
        <v>Benha University</v>
      </c>
      <c r="CD120" s="4" t="str">
        <v>Benha University</v>
      </c>
      <c r="CE120" s="4" t="str">
        <v>Benha University</v>
      </c>
      <c r="CF120" s="4" t="str">
        <v>Benha University</v>
      </c>
      <c r="CG120" s="4" t="str">
        <v>Benha University</v>
      </c>
      <c r="CH120" s="4" t="str">
        <v>Benha University</v>
      </c>
      <c r="CJ120" s="4" t="str">
        <v>Benha University</v>
      </c>
      <c r="CK120" s="4" t="str">
        <v>Benha University</v>
      </c>
      <c r="CL120" s="4" t="str">
        <v>Benha University</v>
      </c>
      <c r="CM120" s="4" t="str">
        <v>Benha University</v>
      </c>
      <c r="CN120" s="4" t="str">
        <v>Benha University</v>
      </c>
      <c r="CO120" s="4" t="str">
        <v>Benha University</v>
      </c>
      <c r="CP120" s="4" t="str">
        <v>Benha University</v>
      </c>
      <c r="CQ120" s="4" t="str">
        <v>Benha University</v>
      </c>
      <c r="CR120" s="4" t="str">
        <v>Benha University</v>
      </c>
      <c r="CS120" s="4" t="str">
        <v>Benha University</v>
      </c>
      <c r="CT120" s="4" t="str">
        <v>Benha University</v>
      </c>
      <c r="CU120" s="4" t="str">
        <v>Benha University</v>
      </c>
      <c r="CV120" s="4" t="str">
        <v>Benha University</v>
      </c>
      <c r="CW120" s="4" t="str">
        <v>Benha University</v>
      </c>
      <c r="CX120" s="4" t="str">
        <v>Benha University</v>
      </c>
      <c r="CY120" s="4" t="str">
        <v>Benha University</v>
      </c>
      <c r="CZ120" s="4" t="str">
        <v>Benha University</v>
      </c>
      <c r="DA120" s="4" t="str">
        <v>Benha University</v>
      </c>
      <c r="DB120" s="4" t="str">
        <v>Benha University</v>
      </c>
      <c r="DC120" s="4" t="str">
        <v>Benha University</v>
      </c>
      <c r="DD120" s="4" t="str">
        <v>Benha University</v>
      </c>
      <c r="DE120" s="4" t="str">
        <v>Benha University</v>
      </c>
      <c r="DF120" s="4" t="str">
        <v>Benha University</v>
      </c>
      <c r="DG120" s="4" t="str">
        <v>Benha University</v>
      </c>
      <c r="DH120" s="4" t="str">
        <v>Benha University</v>
      </c>
      <c r="DI120" s="4" t="str">
        <v>Benha University</v>
      </c>
      <c r="DJ120" s="4" t="str">
        <v>Benha University</v>
      </c>
      <c r="DK120" s="4" t="str">
        <v>Benha University</v>
      </c>
      <c r="DL120" s="4" t="str">
        <v>Benha University</v>
      </c>
      <c r="DM120" s="4" t="str">
        <v>Benha University</v>
      </c>
      <c r="DN120" s="4" t="str">
        <v>Benha University</v>
      </c>
      <c r="DO120" s="4" t="str">
        <v>Benha University</v>
      </c>
      <c r="DP120" s="4" t="str">
        <v>Benha University</v>
      </c>
    </row>
    <row r="121" spans="1:120" x14ac:dyDescent="0.35">
      <c r="A121" s="4">
        <v>-6.6</v>
      </c>
      <c r="B121" s="4">
        <v>23.1</v>
      </c>
      <c r="C121" s="4" t="s">
        <v>170</v>
      </c>
      <c r="D121" s="4" t="s">
        <v>130</v>
      </c>
      <c r="E121" s="4" t="s">
        <v>364</v>
      </c>
      <c r="F121" s="4">
        <v>917</v>
      </c>
      <c r="G121" s="4" t="str">
        <f t="shared" si="1"/>
        <v>DRC-Mpiana</v>
      </c>
      <c r="BA121" s="4" t="str">
        <v>Beni</v>
      </c>
      <c r="BB121" s="4" t="str">
        <v>Beni</v>
      </c>
      <c r="BC121" s="4" t="str">
        <v>Beni</v>
      </c>
      <c r="BD121" s="4" t="str">
        <v>Beni</v>
      </c>
      <c r="BE121" s="4" t="str">
        <v>Beni</v>
      </c>
      <c r="BF121" s="4" t="str">
        <v>Beni</v>
      </c>
      <c r="BG121" s="4" t="str">
        <v>Beni</v>
      </c>
      <c r="BH121" s="4" t="str">
        <v>Beni</v>
      </c>
      <c r="BI121" s="4" t="str">
        <v>Beni</v>
      </c>
      <c r="BJ121" s="4" t="str">
        <v>Beni</v>
      </c>
      <c r="BK121" s="4" t="str">
        <v>Beni</v>
      </c>
      <c r="BL121" s="4" t="str">
        <v>Beni</v>
      </c>
      <c r="BM121" s="4" t="str">
        <v>Beni</v>
      </c>
      <c r="BN121" s="4" t="str">
        <v>Beni</v>
      </c>
      <c r="BO121" s="4" t="str">
        <v>Beni</v>
      </c>
      <c r="BP121" s="4" t="str">
        <v>Beni</v>
      </c>
      <c r="BQ121" s="4" t="str">
        <v>Beni</v>
      </c>
      <c r="BR121" s="4" t="str">
        <v>Beni</v>
      </c>
      <c r="BS121" s="4" t="str">
        <v>Beni</v>
      </c>
      <c r="BT121" s="4" t="str">
        <v>Beni</v>
      </c>
      <c r="BU121" s="4" t="str">
        <v>Beni</v>
      </c>
      <c r="BV121" s="4" t="str">
        <v>Beni</v>
      </c>
      <c r="BW121" s="4" t="str">
        <v>Beni</v>
      </c>
      <c r="BX121" s="4" t="str">
        <v>Beni</v>
      </c>
      <c r="BY121" s="4" t="str">
        <v>Beni</v>
      </c>
      <c r="BZ121" s="4" t="str">
        <v>Beni</v>
      </c>
      <c r="CA121" s="4" t="str">
        <v>Beni</v>
      </c>
      <c r="CB121" s="4" t="str">
        <v>Beni</v>
      </c>
      <c r="CC121" s="4" t="str">
        <v>Beni</v>
      </c>
      <c r="CD121" s="4" t="str">
        <v>Beni</v>
      </c>
      <c r="CE121" s="4" t="str">
        <v>Beni</v>
      </c>
      <c r="CF121" s="4" t="str">
        <v>Beni</v>
      </c>
      <c r="CG121" s="4" t="str">
        <v>Beni</v>
      </c>
      <c r="CH121" s="4" t="str">
        <v>Beni</v>
      </c>
      <c r="CJ121" s="4" t="str">
        <v>Beni</v>
      </c>
      <c r="CK121" s="4" t="str">
        <v>Beni</v>
      </c>
      <c r="CL121" s="4" t="str">
        <v>Beni</v>
      </c>
      <c r="CM121" s="4" t="str">
        <v>Beni</v>
      </c>
      <c r="CN121" s="4" t="str">
        <v>Beni</v>
      </c>
      <c r="CO121" s="4" t="str">
        <v>Beni</v>
      </c>
      <c r="CP121" s="4" t="str">
        <v>Beni</v>
      </c>
      <c r="CQ121" s="4" t="str">
        <v>Beni</v>
      </c>
      <c r="CR121" s="4" t="str">
        <v>Beni</v>
      </c>
      <c r="CS121" s="4" t="str">
        <v>Beni</v>
      </c>
      <c r="CT121" s="4" t="str">
        <v>Beni</v>
      </c>
      <c r="CU121" s="4" t="str">
        <v>Beni</v>
      </c>
      <c r="CV121" s="4" t="str">
        <v>Beni</v>
      </c>
      <c r="CW121" s="4" t="str">
        <v>Beni</v>
      </c>
      <c r="CX121" s="4" t="str">
        <v>Beni</v>
      </c>
      <c r="CY121" s="4" t="str">
        <v>Beni</v>
      </c>
      <c r="CZ121" s="4" t="str">
        <v>Beni</v>
      </c>
      <c r="DA121" s="4" t="str">
        <v>Beni</v>
      </c>
      <c r="DB121" s="4" t="str">
        <v>Beni</v>
      </c>
      <c r="DC121" s="4" t="str">
        <v>Beni</v>
      </c>
      <c r="DD121" s="4" t="str">
        <v>Beni</v>
      </c>
      <c r="DE121" s="4" t="str">
        <v>Beni</v>
      </c>
      <c r="DF121" s="4" t="str">
        <v>Beni</v>
      </c>
      <c r="DG121" s="4" t="str">
        <v>Beni</v>
      </c>
      <c r="DH121" s="4" t="str">
        <v>Beni</v>
      </c>
      <c r="DI121" s="4" t="str">
        <v>Beni</v>
      </c>
      <c r="DJ121" s="4" t="str">
        <v>Beni</v>
      </c>
      <c r="DK121" s="4" t="str">
        <v>Beni</v>
      </c>
      <c r="DL121" s="4" t="str">
        <v>Beni</v>
      </c>
      <c r="DM121" s="4" t="str">
        <v>Beni</v>
      </c>
      <c r="DN121" s="4" t="str">
        <v>Beni</v>
      </c>
      <c r="DO121" s="4" t="str">
        <v>Beni</v>
      </c>
      <c r="DP121" s="4" t="str">
        <v>Beni</v>
      </c>
    </row>
    <row r="122" spans="1:120" x14ac:dyDescent="0.35">
      <c r="A122" s="4">
        <v>30.053999999999998</v>
      </c>
      <c r="B122" s="4">
        <v>31.318999999999999</v>
      </c>
      <c r="C122" s="4" t="s">
        <v>184</v>
      </c>
      <c r="D122" s="4" t="s">
        <v>138</v>
      </c>
      <c r="E122" s="4" t="s">
        <v>365</v>
      </c>
      <c r="F122" s="4">
        <v>100</v>
      </c>
      <c r="G122" s="4" t="str">
        <f t="shared" si="1"/>
        <v>Egypt-Al Azhar University, Nasser City, Cairo</v>
      </c>
      <c r="BA122" s="4" t="str">
        <v>Benue River Basin</v>
      </c>
      <c r="BB122" s="4" t="str">
        <v>Benue River Basin</v>
      </c>
      <c r="BC122" s="4" t="str">
        <v>Benue River Basin</v>
      </c>
      <c r="BD122" s="4" t="str">
        <v>Benue River Basin</v>
      </c>
      <c r="BE122" s="4" t="str">
        <v>Benue River Basin</v>
      </c>
      <c r="BF122" s="4" t="str">
        <v>Benue River Basin</v>
      </c>
      <c r="BG122" s="4" t="str">
        <v>Benue River Basin</v>
      </c>
      <c r="BH122" s="4" t="str">
        <v>Benue River Basin</v>
      </c>
      <c r="BI122" s="4" t="str">
        <v>Benue River Basin</v>
      </c>
      <c r="BJ122" s="4" t="str">
        <v>Benue River Basin</v>
      </c>
      <c r="BK122" s="4" t="str">
        <v>Benue River Basin</v>
      </c>
      <c r="BL122" s="4" t="str">
        <v>Benue River Basin</v>
      </c>
      <c r="BM122" s="4" t="str">
        <v>Benue River Basin</v>
      </c>
      <c r="BN122" s="4" t="str">
        <v>Benue River Basin</v>
      </c>
      <c r="BO122" s="4" t="str">
        <v>Benue River Basin</v>
      </c>
      <c r="BP122" s="4" t="str">
        <v>Benue River Basin</v>
      </c>
      <c r="BQ122" s="4" t="str">
        <v>Benue River Basin</v>
      </c>
      <c r="BR122" s="4" t="str">
        <v>Benue River Basin</v>
      </c>
      <c r="BS122" s="4" t="str">
        <v>Benue River Basin</v>
      </c>
      <c r="BT122" s="4" t="str">
        <v>Benue River Basin</v>
      </c>
      <c r="BU122" s="4" t="str">
        <v>Benue River Basin</v>
      </c>
      <c r="BV122" s="4" t="str">
        <v>Benue River Basin</v>
      </c>
      <c r="BW122" s="4" t="str">
        <v>Benue River Basin</v>
      </c>
      <c r="BX122" s="4" t="str">
        <v>Benue River Basin</v>
      </c>
      <c r="BY122" s="4" t="str">
        <v>Benue River Basin</v>
      </c>
      <c r="BZ122" s="4" t="str">
        <v>Benue River Basin</v>
      </c>
      <c r="CA122" s="4" t="str">
        <v>Benue River Basin</v>
      </c>
      <c r="CB122" s="4" t="str">
        <v>Benue River Basin</v>
      </c>
      <c r="CC122" s="4" t="str">
        <v>Benue River Basin</v>
      </c>
      <c r="CD122" s="4" t="str">
        <v>Benue River Basin</v>
      </c>
      <c r="CE122" s="4" t="str">
        <v>Benue River Basin</v>
      </c>
      <c r="CF122" s="4" t="str">
        <v>Benue River Basin</v>
      </c>
      <c r="CG122" s="4" t="str">
        <v>Benue River Basin</v>
      </c>
      <c r="CH122" s="4" t="str">
        <v>Benue River Basin</v>
      </c>
      <c r="CJ122" s="4" t="str">
        <v>Benue River Basin</v>
      </c>
      <c r="CK122" s="4" t="str">
        <v>Benue River Basin</v>
      </c>
      <c r="CL122" s="4" t="str">
        <v>Benue River Basin</v>
      </c>
      <c r="CM122" s="4" t="str">
        <v>Benue River Basin</v>
      </c>
      <c r="CN122" s="4" t="str">
        <v>Benue River Basin</v>
      </c>
      <c r="CO122" s="4" t="str">
        <v>Benue River Basin</v>
      </c>
      <c r="CP122" s="4" t="str">
        <v>Benue River Basin</v>
      </c>
      <c r="CQ122" s="4" t="str">
        <v>Benue River Basin</v>
      </c>
      <c r="CR122" s="4" t="str">
        <v>Benue River Basin</v>
      </c>
      <c r="CS122" s="4" t="str">
        <v>Benue River Basin</v>
      </c>
      <c r="CT122" s="4" t="str">
        <v>Benue River Basin</v>
      </c>
      <c r="CU122" s="4" t="str">
        <v>Benue River Basin</v>
      </c>
      <c r="CV122" s="4" t="str">
        <v>Benue River Basin</v>
      </c>
      <c r="CW122" s="4" t="str">
        <v>Benue River Basin</v>
      </c>
      <c r="CX122" s="4" t="str">
        <v>Benue River Basin</v>
      </c>
      <c r="CY122" s="4" t="str">
        <v>Benue River Basin</v>
      </c>
      <c r="CZ122" s="4" t="str">
        <v>Benue River Basin</v>
      </c>
      <c r="DA122" s="4" t="str">
        <v>Benue River Basin</v>
      </c>
      <c r="DB122" s="4" t="str">
        <v>Benue River Basin</v>
      </c>
      <c r="DC122" s="4" t="str">
        <v>Benue River Basin</v>
      </c>
      <c r="DD122" s="4" t="str">
        <v>Benue River Basin</v>
      </c>
      <c r="DE122" s="4" t="str">
        <v>Benue River Basin</v>
      </c>
      <c r="DF122" s="4" t="str">
        <v>Benue River Basin</v>
      </c>
      <c r="DG122" s="4" t="str">
        <v>Benue River Basin</v>
      </c>
      <c r="DH122" s="4" t="str">
        <v>Benue River Basin</v>
      </c>
      <c r="DI122" s="4" t="str">
        <v>Benue River Basin</v>
      </c>
      <c r="DJ122" s="4" t="str">
        <v>Benue River Basin</v>
      </c>
      <c r="DK122" s="4" t="str">
        <v>Benue River Basin</v>
      </c>
      <c r="DL122" s="4" t="str">
        <v>Benue River Basin</v>
      </c>
      <c r="DM122" s="4" t="str">
        <v>Benue River Basin</v>
      </c>
      <c r="DN122" s="4" t="str">
        <v>Benue River Basin</v>
      </c>
      <c r="DO122" s="4" t="str">
        <v>Benue River Basin</v>
      </c>
      <c r="DP122" s="4" t="str">
        <v>Benue River Basin</v>
      </c>
    </row>
    <row r="123" spans="1:120" x14ac:dyDescent="0.35">
      <c r="A123" s="4">
        <v>31.206</v>
      </c>
      <c r="B123" s="4">
        <v>29.919</v>
      </c>
      <c r="C123" s="4" t="s">
        <v>184</v>
      </c>
      <c r="D123" s="4" t="s">
        <v>138</v>
      </c>
      <c r="E123" s="4" t="s">
        <v>366</v>
      </c>
      <c r="F123" s="4">
        <v>200</v>
      </c>
      <c r="G123" s="4" t="str">
        <f t="shared" si="1"/>
        <v>Egypt-Alexandria University</v>
      </c>
      <c r="BA123" s="4" t="str">
        <v>Beregga, Kilosa District</v>
      </c>
      <c r="BB123" s="4" t="str">
        <v>Beregga, Kilosa District</v>
      </c>
      <c r="BC123" s="4" t="str">
        <v>Beregga, Kilosa District</v>
      </c>
      <c r="BD123" s="4" t="str">
        <v>Beregga, Kilosa District</v>
      </c>
      <c r="BE123" s="4" t="str">
        <v>Beregga, Kilosa District</v>
      </c>
      <c r="BF123" s="4" t="str">
        <v>Beregga, Kilosa District</v>
      </c>
      <c r="BG123" s="4" t="str">
        <v>Beregga, Kilosa District</v>
      </c>
      <c r="BH123" s="4" t="str">
        <v>Beregga, Kilosa District</v>
      </c>
      <c r="BI123" s="4" t="str">
        <v>Beregga, Kilosa District</v>
      </c>
      <c r="BJ123" s="4" t="str">
        <v>Beregga, Kilosa District</v>
      </c>
      <c r="BK123" s="4" t="str">
        <v>Beregga, Kilosa District</v>
      </c>
      <c r="BL123" s="4" t="str">
        <v>Beregga, Kilosa District</v>
      </c>
      <c r="BM123" s="4" t="str">
        <v>Beregga, Kilosa District</v>
      </c>
      <c r="BN123" s="4" t="str">
        <v>Beregga, Kilosa District</v>
      </c>
      <c r="BO123" s="4" t="str">
        <v>Beregga, Kilosa District</v>
      </c>
      <c r="BP123" s="4" t="str">
        <v>Beregga, Kilosa District</v>
      </c>
      <c r="BQ123" s="4" t="str">
        <v>Beregga, Kilosa District</v>
      </c>
      <c r="BR123" s="4" t="str">
        <v>Beregga, Kilosa District</v>
      </c>
      <c r="BS123" s="4" t="str">
        <v>Beregga, Kilosa District</v>
      </c>
      <c r="BT123" s="4" t="str">
        <v>Beregga, Kilosa District</v>
      </c>
      <c r="BU123" s="4" t="str">
        <v>Beregga, Kilosa District</v>
      </c>
      <c r="BV123" s="4" t="str">
        <v>Beregga, Kilosa District</v>
      </c>
      <c r="BW123" s="4" t="str">
        <v>Beregga, Kilosa District</v>
      </c>
      <c r="BX123" s="4" t="str">
        <v>Beregga, Kilosa District</v>
      </c>
      <c r="BY123" s="4" t="str">
        <v>Beregga, Kilosa District</v>
      </c>
      <c r="BZ123" s="4" t="str">
        <v>Beregga, Kilosa District</v>
      </c>
      <c r="CA123" s="4" t="str">
        <v>Beregga, Kilosa District</v>
      </c>
      <c r="CB123" s="4" t="str">
        <v>Beregga, Kilosa District</v>
      </c>
      <c r="CC123" s="4" t="str">
        <v>Beregga, Kilosa District</v>
      </c>
      <c r="CD123" s="4" t="str">
        <v>Beregga, Kilosa District</v>
      </c>
      <c r="CE123" s="4" t="str">
        <v>Beregga, Kilosa District</v>
      </c>
      <c r="CF123" s="4" t="str">
        <v>Beregga, Kilosa District</v>
      </c>
      <c r="CG123" s="4" t="str">
        <v>Beregga, Kilosa District</v>
      </c>
      <c r="CH123" s="4" t="str">
        <v>Beregga, Kilosa District</v>
      </c>
      <c r="CJ123" s="4" t="str">
        <v>Beregga, Kilosa District</v>
      </c>
      <c r="CK123" s="4" t="str">
        <v>Beregga, Kilosa District</v>
      </c>
      <c r="CL123" s="4" t="str">
        <v>Beregga, Kilosa District</v>
      </c>
      <c r="CM123" s="4" t="str">
        <v>Beregga, Kilosa District</v>
      </c>
      <c r="CN123" s="4" t="str">
        <v>Beregga, Kilosa District</v>
      </c>
      <c r="CO123" s="4" t="str">
        <v>Beregga, Kilosa District</v>
      </c>
      <c r="CP123" s="4" t="str">
        <v>Beregga, Kilosa District</v>
      </c>
      <c r="CQ123" s="4" t="str">
        <v>Beregga, Kilosa District</v>
      </c>
      <c r="CR123" s="4" t="str">
        <v>Beregga, Kilosa District</v>
      </c>
      <c r="CS123" s="4" t="str">
        <v>Beregga, Kilosa District</v>
      </c>
      <c r="CT123" s="4" t="str">
        <v>Beregga, Kilosa District</v>
      </c>
      <c r="CU123" s="4" t="str">
        <v>Beregga, Kilosa District</v>
      </c>
      <c r="CV123" s="4" t="str">
        <v>Beregga, Kilosa District</v>
      </c>
      <c r="CW123" s="4" t="str">
        <v>Beregga, Kilosa District</v>
      </c>
      <c r="CX123" s="4" t="str">
        <v>Beregga, Kilosa District</v>
      </c>
      <c r="CY123" s="4" t="str">
        <v>Beregga, Kilosa District</v>
      </c>
      <c r="CZ123" s="4" t="str">
        <v>Beregga, Kilosa District</v>
      </c>
      <c r="DA123" s="4" t="str">
        <v>Beregga, Kilosa District</v>
      </c>
      <c r="DB123" s="4" t="str">
        <v>Beregga, Kilosa District</v>
      </c>
      <c r="DC123" s="4" t="str">
        <v>Beregga, Kilosa District</v>
      </c>
      <c r="DD123" s="4" t="str">
        <v>Beregga, Kilosa District</v>
      </c>
      <c r="DE123" s="4" t="str">
        <v>Beregga, Kilosa District</v>
      </c>
      <c r="DF123" s="4" t="str">
        <v>Beregga, Kilosa District</v>
      </c>
      <c r="DG123" s="4" t="str">
        <v>Beregga, Kilosa District</v>
      </c>
      <c r="DH123" s="4" t="str">
        <v>Beregga, Kilosa District</v>
      </c>
      <c r="DI123" s="4" t="str">
        <v>Beregga, Kilosa District</v>
      </c>
      <c r="DJ123" s="4" t="str">
        <v>Beregga, Kilosa District</v>
      </c>
      <c r="DK123" s="4" t="str">
        <v>Beregga, Kilosa District</v>
      </c>
      <c r="DL123" s="4" t="str">
        <v>Beregga, Kilosa District</v>
      </c>
      <c r="DM123" s="4" t="str">
        <v>Beregga, Kilosa District</v>
      </c>
      <c r="DN123" s="4" t="str">
        <v>Beregga, Kilosa District</v>
      </c>
      <c r="DO123" s="4" t="str">
        <v>Beregga, Kilosa District</v>
      </c>
      <c r="DP123" s="4" t="str">
        <v>Beregga, Kilosa District</v>
      </c>
    </row>
    <row r="124" spans="1:120" x14ac:dyDescent="0.35">
      <c r="A124" s="4">
        <v>31.067219999999999</v>
      </c>
      <c r="B124" s="4">
        <v>30.52833</v>
      </c>
      <c r="C124" s="4" t="s">
        <v>184</v>
      </c>
      <c r="D124" s="4" t="s">
        <v>130</v>
      </c>
      <c r="E124" s="4" t="s">
        <v>367</v>
      </c>
      <c r="F124" s="4">
        <v>250</v>
      </c>
      <c r="G124" s="4" t="str">
        <f t="shared" si="1"/>
        <v>Egypt-Behera</v>
      </c>
      <c r="BA124" s="4" t="str">
        <v>Bertoua</v>
      </c>
      <c r="BB124" s="4" t="str">
        <v>Bertoua</v>
      </c>
      <c r="BC124" s="4" t="str">
        <v>Bertoua</v>
      </c>
      <c r="BD124" s="4" t="str">
        <v>Bertoua</v>
      </c>
      <c r="BE124" s="4" t="str">
        <v>Bertoua</v>
      </c>
      <c r="BF124" s="4" t="str">
        <v>Bertoua</v>
      </c>
      <c r="BG124" s="4" t="str">
        <v>Bertoua</v>
      </c>
      <c r="BH124" s="4" t="str">
        <v>Bertoua</v>
      </c>
      <c r="BI124" s="4" t="str">
        <v>Bertoua</v>
      </c>
      <c r="BJ124" s="4" t="str">
        <v>Bertoua</v>
      </c>
      <c r="BK124" s="4" t="str">
        <v>Bertoua</v>
      </c>
      <c r="BL124" s="4" t="str">
        <v>Bertoua</v>
      </c>
      <c r="BM124" s="4" t="str">
        <v>Bertoua</v>
      </c>
      <c r="BN124" s="4" t="str">
        <v>Bertoua</v>
      </c>
      <c r="BO124" s="4" t="str">
        <v>Bertoua</v>
      </c>
      <c r="BP124" s="4" t="str">
        <v>Bertoua</v>
      </c>
      <c r="BQ124" s="4" t="str">
        <v>Bertoua</v>
      </c>
      <c r="BR124" s="4" t="str">
        <v>Bertoua</v>
      </c>
      <c r="BS124" s="4" t="str">
        <v>Bertoua</v>
      </c>
      <c r="BT124" s="4" t="str">
        <v>Bertoua</v>
      </c>
      <c r="BU124" s="4" t="str">
        <v>Bertoua</v>
      </c>
      <c r="BV124" s="4" t="str">
        <v>Bertoua</v>
      </c>
      <c r="BW124" s="4" t="str">
        <v>Bertoua</v>
      </c>
      <c r="BX124" s="4" t="str">
        <v>Bertoua</v>
      </c>
      <c r="BY124" s="4" t="str">
        <v>Bertoua</v>
      </c>
      <c r="BZ124" s="4" t="str">
        <v>Bertoua</v>
      </c>
      <c r="CA124" s="4" t="str">
        <v>Bertoua</v>
      </c>
      <c r="CB124" s="4" t="str">
        <v>Bertoua</v>
      </c>
      <c r="CC124" s="4" t="str">
        <v>Bertoua</v>
      </c>
      <c r="CD124" s="4" t="str">
        <v>Bertoua</v>
      </c>
      <c r="CE124" s="4" t="str">
        <v>Bertoua</v>
      </c>
      <c r="CF124" s="4" t="str">
        <v>Bertoua</v>
      </c>
      <c r="CG124" s="4" t="str">
        <v>Bertoua</v>
      </c>
      <c r="CH124" s="4" t="str">
        <v>Bertoua</v>
      </c>
      <c r="CJ124" s="4" t="str">
        <v>Bertoua</v>
      </c>
      <c r="CK124" s="4" t="str">
        <v>Bertoua</v>
      </c>
      <c r="CL124" s="4" t="str">
        <v>Bertoua</v>
      </c>
      <c r="CM124" s="4" t="str">
        <v>Bertoua</v>
      </c>
      <c r="CN124" s="4" t="str">
        <v>Bertoua</v>
      </c>
      <c r="CO124" s="4" t="str">
        <v>Bertoua</v>
      </c>
      <c r="CP124" s="4" t="str">
        <v>Bertoua</v>
      </c>
      <c r="CQ124" s="4" t="str">
        <v>Bertoua</v>
      </c>
      <c r="CR124" s="4" t="str">
        <v>Bertoua</v>
      </c>
      <c r="CS124" s="4" t="str">
        <v>Bertoua</v>
      </c>
      <c r="CT124" s="4" t="str">
        <v>Bertoua</v>
      </c>
      <c r="CU124" s="4" t="str">
        <v>Bertoua</v>
      </c>
      <c r="CV124" s="4" t="str">
        <v>Bertoua</v>
      </c>
      <c r="CW124" s="4" t="str">
        <v>Bertoua</v>
      </c>
      <c r="CX124" s="4" t="str">
        <v>Bertoua</v>
      </c>
      <c r="CY124" s="4" t="str">
        <v>Bertoua</v>
      </c>
      <c r="CZ124" s="4" t="str">
        <v>Bertoua</v>
      </c>
      <c r="DA124" s="4" t="str">
        <v>Bertoua</v>
      </c>
      <c r="DB124" s="4" t="str">
        <v>Bertoua</v>
      </c>
      <c r="DC124" s="4" t="str">
        <v>Bertoua</v>
      </c>
      <c r="DD124" s="4" t="str">
        <v>Bertoua</v>
      </c>
      <c r="DE124" s="4" t="str">
        <v>Bertoua</v>
      </c>
      <c r="DF124" s="4" t="str">
        <v>Bertoua</v>
      </c>
      <c r="DG124" s="4" t="str">
        <v>Bertoua</v>
      </c>
      <c r="DH124" s="4" t="str">
        <v>Bertoua</v>
      </c>
      <c r="DI124" s="4" t="str">
        <v>Bertoua</v>
      </c>
      <c r="DJ124" s="4" t="str">
        <v>Bertoua</v>
      </c>
      <c r="DK124" s="4" t="str">
        <v>Bertoua</v>
      </c>
      <c r="DL124" s="4" t="str">
        <v>Bertoua</v>
      </c>
      <c r="DM124" s="4" t="str">
        <v>Bertoua</v>
      </c>
      <c r="DN124" s="4" t="str">
        <v>Bertoua</v>
      </c>
      <c r="DO124" s="4" t="str">
        <v>Bertoua</v>
      </c>
      <c r="DP124" s="4" t="str">
        <v>Bertoua</v>
      </c>
    </row>
    <row r="125" spans="1:120" x14ac:dyDescent="0.35">
      <c r="A125" s="4">
        <v>30.353000000000002</v>
      </c>
      <c r="B125" s="4">
        <v>31.224</v>
      </c>
      <c r="C125" s="4" t="s">
        <v>184</v>
      </c>
      <c r="D125" s="4" t="s">
        <v>138</v>
      </c>
      <c r="E125" s="4" t="s">
        <v>368</v>
      </c>
      <c r="F125" s="4">
        <v>250</v>
      </c>
      <c r="G125" s="4" t="str">
        <f t="shared" si="1"/>
        <v>Egypt-Benha University</v>
      </c>
      <c r="BA125" s="4" t="str">
        <v>Beseko</v>
      </c>
      <c r="BB125" s="4" t="str">
        <v>Beseko</v>
      </c>
      <c r="BC125" s="4" t="str">
        <v>Beseko</v>
      </c>
      <c r="BD125" s="4" t="str">
        <v>Beseko</v>
      </c>
      <c r="BE125" s="4" t="str">
        <v>Beseko</v>
      </c>
      <c r="BF125" s="4" t="str">
        <v>Beseko</v>
      </c>
      <c r="BG125" s="4" t="str">
        <v>Beseko</v>
      </c>
      <c r="BH125" s="4" t="str">
        <v>Beseko</v>
      </c>
      <c r="BI125" s="4" t="str">
        <v>Beseko</v>
      </c>
      <c r="BJ125" s="4" t="str">
        <v>Beseko</v>
      </c>
      <c r="BK125" s="4" t="str">
        <v>Beseko</v>
      </c>
      <c r="BL125" s="4" t="str">
        <v>Beseko</v>
      </c>
      <c r="BM125" s="4" t="str">
        <v>Beseko</v>
      </c>
      <c r="BN125" s="4" t="str">
        <v>Beseko</v>
      </c>
      <c r="BO125" s="4" t="str">
        <v>Beseko</v>
      </c>
      <c r="BP125" s="4" t="str">
        <v>Beseko</v>
      </c>
      <c r="BQ125" s="4" t="str">
        <v>Beseko</v>
      </c>
      <c r="BR125" s="4" t="str">
        <v>Beseko</v>
      </c>
      <c r="BS125" s="4" t="str">
        <v>Beseko</v>
      </c>
      <c r="BT125" s="4" t="str">
        <v>Beseko</v>
      </c>
      <c r="BU125" s="4" t="str">
        <v>Beseko</v>
      </c>
      <c r="BV125" s="4" t="str">
        <v>Beseko</v>
      </c>
      <c r="BW125" s="4" t="str">
        <v>Beseko</v>
      </c>
      <c r="BX125" s="4" t="str">
        <v>Beseko</v>
      </c>
      <c r="BY125" s="4" t="str">
        <v>Beseko</v>
      </c>
      <c r="BZ125" s="4" t="str">
        <v>Beseko</v>
      </c>
      <c r="CA125" s="4" t="str">
        <v>Beseko</v>
      </c>
      <c r="CB125" s="4" t="str">
        <v>Beseko</v>
      </c>
      <c r="CC125" s="4" t="str">
        <v>Beseko</v>
      </c>
      <c r="CD125" s="4" t="str">
        <v>Beseko</v>
      </c>
      <c r="CE125" s="4" t="str">
        <v>Beseko</v>
      </c>
      <c r="CF125" s="4" t="str">
        <v>Beseko</v>
      </c>
      <c r="CG125" s="4" t="str">
        <v>Beseko</v>
      </c>
      <c r="CH125" s="4" t="str">
        <v>Beseko</v>
      </c>
      <c r="CJ125" s="4" t="str">
        <v>Beseko</v>
      </c>
      <c r="CK125" s="4" t="str">
        <v>Beseko</v>
      </c>
      <c r="CL125" s="4" t="str">
        <v>Beseko</v>
      </c>
      <c r="CM125" s="4" t="str">
        <v>Beseko</v>
      </c>
      <c r="CN125" s="4" t="str">
        <v>Beseko</v>
      </c>
      <c r="CO125" s="4" t="str">
        <v>Beseko</v>
      </c>
      <c r="CP125" s="4" t="str">
        <v>Beseko</v>
      </c>
      <c r="CQ125" s="4" t="str">
        <v>Beseko</v>
      </c>
      <c r="CR125" s="4" t="str">
        <v>Beseko</v>
      </c>
      <c r="CS125" s="4" t="str">
        <v>Beseko</v>
      </c>
      <c r="CT125" s="4" t="str">
        <v>Beseko</v>
      </c>
      <c r="CU125" s="4" t="str">
        <v>Beseko</v>
      </c>
      <c r="CV125" s="4" t="str">
        <v>Beseko</v>
      </c>
      <c r="CW125" s="4" t="str">
        <v>Beseko</v>
      </c>
      <c r="CX125" s="4" t="str">
        <v>Beseko</v>
      </c>
      <c r="CY125" s="4" t="str">
        <v>Beseko</v>
      </c>
      <c r="CZ125" s="4" t="str">
        <v>Beseko</v>
      </c>
      <c r="DA125" s="4" t="str">
        <v>Beseko</v>
      </c>
      <c r="DB125" s="4" t="str">
        <v>Beseko</v>
      </c>
      <c r="DC125" s="4" t="str">
        <v>Beseko</v>
      </c>
      <c r="DD125" s="4" t="str">
        <v>Beseko</v>
      </c>
      <c r="DE125" s="4" t="str">
        <v>Beseko</v>
      </c>
      <c r="DF125" s="4" t="str">
        <v>Beseko</v>
      </c>
      <c r="DG125" s="4" t="str">
        <v>Beseko</v>
      </c>
      <c r="DH125" s="4" t="str">
        <v>Beseko</v>
      </c>
      <c r="DI125" s="4" t="str">
        <v>Beseko</v>
      </c>
      <c r="DJ125" s="4" t="str">
        <v>Beseko</v>
      </c>
      <c r="DK125" s="4" t="str">
        <v>Beseko</v>
      </c>
      <c r="DL125" s="4" t="str">
        <v>Beseko</v>
      </c>
      <c r="DM125" s="4" t="str">
        <v>Beseko</v>
      </c>
      <c r="DN125" s="4" t="str">
        <v>Beseko</v>
      </c>
      <c r="DO125" s="4" t="str">
        <v>Beseko</v>
      </c>
      <c r="DP125" s="4" t="str">
        <v>Beseko</v>
      </c>
    </row>
    <row r="126" spans="1:120" x14ac:dyDescent="0.35">
      <c r="A126" s="4">
        <v>30.5441</v>
      </c>
      <c r="B126" s="4">
        <v>31.747800000000002</v>
      </c>
      <c r="C126" s="4" t="s">
        <v>184</v>
      </c>
      <c r="D126" s="4" t="s">
        <v>138</v>
      </c>
      <c r="E126" s="4" t="s">
        <v>369</v>
      </c>
      <c r="F126" s="4">
        <v>500</v>
      </c>
      <c r="G126" s="4" t="str">
        <f t="shared" si="1"/>
        <v>Egypt-CLAR, Sharkia</v>
      </c>
      <c r="BA126" s="4" t="str">
        <v>Bindura University Nursery</v>
      </c>
      <c r="BB126" s="4" t="str">
        <v>Bindura University Nursery</v>
      </c>
      <c r="BC126" s="4" t="str">
        <v>Bindura University Nursery</v>
      </c>
      <c r="BD126" s="4" t="str">
        <v>Bindura University Nursery</v>
      </c>
      <c r="BE126" s="4" t="str">
        <v>Bindura University Nursery</v>
      </c>
      <c r="BF126" s="4" t="str">
        <v>Bindura University Nursery</v>
      </c>
      <c r="BG126" s="4" t="str">
        <v>Bindura University Nursery</v>
      </c>
      <c r="BH126" s="4" t="str">
        <v>Bindura University Nursery</v>
      </c>
      <c r="BI126" s="4" t="str">
        <v>Bindura University Nursery</v>
      </c>
      <c r="BJ126" s="4" t="str">
        <v>Bindura University Nursery</v>
      </c>
      <c r="BK126" s="4" t="str">
        <v>Bindura University Nursery</v>
      </c>
      <c r="BL126" s="4" t="str">
        <v>Bindura University Nursery</v>
      </c>
      <c r="BM126" s="4" t="str">
        <v>Bindura University Nursery</v>
      </c>
      <c r="BN126" s="4" t="str">
        <v>Bindura University Nursery</v>
      </c>
      <c r="BO126" s="4" t="str">
        <v>Bindura University Nursery</v>
      </c>
      <c r="BP126" s="4" t="str">
        <v>Bindura University Nursery</v>
      </c>
      <c r="BQ126" s="4" t="str">
        <v>Bindura University Nursery</v>
      </c>
      <c r="BR126" s="4" t="str">
        <v>Bindura University Nursery</v>
      </c>
      <c r="BS126" s="4" t="str">
        <v>Bindura University Nursery</v>
      </c>
      <c r="BT126" s="4" t="str">
        <v>Bindura University Nursery</v>
      </c>
      <c r="BU126" s="4" t="str">
        <v>Bindura University Nursery</v>
      </c>
      <c r="BV126" s="4" t="str">
        <v>Bindura University Nursery</v>
      </c>
      <c r="BW126" s="4" t="str">
        <v>Bindura University Nursery</v>
      </c>
      <c r="BX126" s="4" t="str">
        <v>Bindura University Nursery</v>
      </c>
      <c r="BY126" s="4" t="str">
        <v>Bindura University Nursery</v>
      </c>
      <c r="BZ126" s="4" t="str">
        <v>Bindura University Nursery</v>
      </c>
      <c r="CA126" s="4" t="str">
        <v>Bindura University Nursery</v>
      </c>
      <c r="CB126" s="4" t="str">
        <v>Bindura University Nursery</v>
      </c>
      <c r="CC126" s="4" t="str">
        <v>Bindura University Nursery</v>
      </c>
      <c r="CD126" s="4" t="str">
        <v>Bindura University Nursery</v>
      </c>
      <c r="CE126" s="4" t="str">
        <v>Bindura University Nursery</v>
      </c>
      <c r="CF126" s="4" t="str">
        <v>Bindura University Nursery</v>
      </c>
      <c r="CG126" s="4" t="str">
        <v>Bindura University Nursery</v>
      </c>
      <c r="CH126" s="4" t="str">
        <v>Bindura University Nursery</v>
      </c>
      <c r="CJ126" s="4" t="str">
        <v>Bindura University Nursery</v>
      </c>
      <c r="CK126" s="4" t="str">
        <v>Bindura University Nursery</v>
      </c>
      <c r="CL126" s="4" t="str">
        <v>Bindura University Nursery</v>
      </c>
      <c r="CM126" s="4" t="str">
        <v>Bindura University Nursery</v>
      </c>
      <c r="CN126" s="4" t="str">
        <v>Bindura University Nursery</v>
      </c>
      <c r="CO126" s="4" t="str">
        <v>Bindura University Nursery</v>
      </c>
      <c r="CP126" s="4" t="str">
        <v>Bindura University Nursery</v>
      </c>
      <c r="CQ126" s="4" t="str">
        <v>Bindura University Nursery</v>
      </c>
      <c r="CR126" s="4" t="str">
        <v>Bindura University Nursery</v>
      </c>
      <c r="CS126" s="4" t="str">
        <v>Bindura University Nursery</v>
      </c>
      <c r="CT126" s="4" t="str">
        <v>Bindura University Nursery</v>
      </c>
      <c r="CU126" s="4" t="str">
        <v>Bindura University Nursery</v>
      </c>
      <c r="CV126" s="4" t="str">
        <v>Bindura University Nursery</v>
      </c>
      <c r="CW126" s="4" t="str">
        <v>Bindura University Nursery</v>
      </c>
      <c r="CX126" s="4" t="str">
        <v>Bindura University Nursery</v>
      </c>
      <c r="CY126" s="4" t="str">
        <v>Bindura University Nursery</v>
      </c>
      <c r="CZ126" s="4" t="str">
        <v>Bindura University Nursery</v>
      </c>
      <c r="DA126" s="4" t="str">
        <v>Bindura University Nursery</v>
      </c>
      <c r="DB126" s="4" t="str">
        <v>Bindura University Nursery</v>
      </c>
      <c r="DC126" s="4" t="str">
        <v>Bindura University Nursery</v>
      </c>
      <c r="DD126" s="4" t="str">
        <v>Bindura University Nursery</v>
      </c>
      <c r="DE126" s="4" t="str">
        <v>Bindura University Nursery</v>
      </c>
      <c r="DF126" s="4" t="str">
        <v>Bindura University Nursery</v>
      </c>
      <c r="DG126" s="4" t="str">
        <v>Bindura University Nursery</v>
      </c>
      <c r="DH126" s="4" t="str">
        <v>Bindura University Nursery</v>
      </c>
      <c r="DI126" s="4" t="str">
        <v>Bindura University Nursery</v>
      </c>
      <c r="DJ126" s="4" t="str">
        <v>Bindura University Nursery</v>
      </c>
      <c r="DK126" s="4" t="str">
        <v>Bindura University Nursery</v>
      </c>
      <c r="DL126" s="4" t="str">
        <v>Bindura University Nursery</v>
      </c>
      <c r="DM126" s="4" t="str">
        <v>Bindura University Nursery</v>
      </c>
      <c r="DN126" s="4" t="str">
        <v>Bindura University Nursery</v>
      </c>
      <c r="DO126" s="4" t="str">
        <v>Bindura University Nursery</v>
      </c>
      <c r="DP126" s="4" t="str">
        <v>Bindura University Nursery</v>
      </c>
    </row>
    <row r="127" spans="1:120" x14ac:dyDescent="0.35">
      <c r="A127" s="4">
        <v>29.21</v>
      </c>
      <c r="B127" s="4">
        <v>25.4</v>
      </c>
      <c r="C127" s="4" t="s">
        <v>184</v>
      </c>
      <c r="D127" s="4" t="s">
        <v>138</v>
      </c>
      <c r="E127" s="4" t="s">
        <v>370</v>
      </c>
      <c r="F127" s="4">
        <v>1000</v>
      </c>
      <c r="G127" s="4" t="str">
        <f t="shared" si="1"/>
        <v>Egypt-DRC Tegzerti Research Station, Siwa Oasis</v>
      </c>
      <c r="BA127" s="4" t="str">
        <v>Bindura.Chirumhanzu.Chivi.Gokwe.Hwange.Insiza.Mangwe.Masvingo.Mt Darwin.Murehwa.Nkayi.Nyanga</v>
      </c>
      <c r="BB127" s="4" t="str">
        <v>Bindura.Chirumhanzu.Chivi.Gokwe.Hwange.Insiza.Mangwe.Masvingo.Mt Darwin.Murehwa.Nkayi.Nyanga</v>
      </c>
      <c r="BC127" s="4" t="str">
        <v>Bindura.Chirumhanzu.Chivi.Gokwe.Hwange.Insiza.Mangwe.Masvingo.Mt Darwin.Murehwa.Nkayi.Nyanga</v>
      </c>
      <c r="BD127" s="4" t="str">
        <v>Bindura.Chirumhanzu.Chivi.Gokwe.Hwange.Insiza.Mangwe.Masvingo.Mt Darwin.Murehwa.Nkayi.Nyanga</v>
      </c>
      <c r="BE127" s="4" t="str">
        <v>Bindura.Chirumhanzu.Chivi.Gokwe.Hwange.Insiza.Mangwe.Masvingo.Mt Darwin.Murehwa.Nkayi.Nyanga</v>
      </c>
      <c r="BF127" s="4" t="str">
        <v>Bindura.Chirumhanzu.Chivi.Gokwe.Hwange.Insiza.Mangwe.Masvingo.Mt Darwin.Murehwa.Nkayi.Nyanga</v>
      </c>
      <c r="BG127" s="4" t="str">
        <v>Bindura.Chirumhanzu.Chivi.Gokwe.Hwange.Insiza.Mangwe.Masvingo.Mt Darwin.Murehwa.Nkayi.Nyanga</v>
      </c>
      <c r="BH127" s="4" t="str">
        <v>Bindura.Chirumhanzu.Chivi.Gokwe.Hwange.Insiza.Mangwe.Masvingo.Mt Darwin.Murehwa.Nkayi.Nyanga</v>
      </c>
      <c r="BI127" s="4" t="str">
        <v>Bindura.Chirumhanzu.Chivi.Gokwe.Hwange.Insiza.Mangwe.Masvingo.Mt Darwin.Murehwa.Nkayi.Nyanga</v>
      </c>
      <c r="BJ127" s="4" t="str">
        <v>Bindura.Chirumhanzu.Chivi.Gokwe.Hwange.Insiza.Mangwe.Masvingo.Mt Darwin.Murehwa.Nkayi.Nyanga</v>
      </c>
      <c r="BK127" s="4" t="str">
        <v>Bindura.Chirumhanzu.Chivi.Gokwe.Hwange.Insiza.Mangwe.Masvingo.Mt Darwin.Murehwa.Nkayi.Nyanga</v>
      </c>
      <c r="BL127" s="4" t="str">
        <v>Bindura.Chirumhanzu.Chivi.Gokwe.Hwange.Insiza.Mangwe.Masvingo.Mt Darwin.Murehwa.Nkayi.Nyanga</v>
      </c>
      <c r="BM127" s="4" t="str">
        <v>Bindura.Chirumhanzu.Chivi.Gokwe.Hwange.Insiza.Mangwe.Masvingo.Mt Darwin.Murehwa.Nkayi.Nyanga</v>
      </c>
      <c r="BN127" s="4" t="str">
        <v>Bindura.Chirumhanzu.Chivi.Gokwe.Hwange.Insiza.Mangwe.Masvingo.Mt Darwin.Murehwa.Nkayi.Nyanga</v>
      </c>
      <c r="BO127" s="4" t="str">
        <v>Bindura.Chirumhanzu.Chivi.Gokwe.Hwange.Insiza.Mangwe.Masvingo.Mt Darwin.Murehwa.Nkayi.Nyanga</v>
      </c>
      <c r="BP127" s="4" t="str">
        <v>Bindura.Chirumhanzu.Chivi.Gokwe.Hwange.Insiza.Mangwe.Masvingo.Mt Darwin.Murehwa.Nkayi.Nyanga</v>
      </c>
      <c r="BQ127" s="4" t="str">
        <v>Bindura.Chirumhanzu.Chivi.Gokwe.Hwange.Insiza.Mangwe.Masvingo.Mt Darwin.Murehwa.Nkayi.Nyanga</v>
      </c>
      <c r="BR127" s="4" t="str">
        <v>Bindura.Chirumhanzu.Chivi.Gokwe.Hwange.Insiza.Mangwe.Masvingo.Mt Darwin.Murehwa.Nkayi.Nyanga</v>
      </c>
      <c r="BS127" s="4" t="str">
        <v>Bindura.Chirumhanzu.Chivi.Gokwe.Hwange.Insiza.Mangwe.Masvingo.Mt Darwin.Murehwa.Nkayi.Nyanga</v>
      </c>
      <c r="BT127" s="4" t="str">
        <v>Bindura.Chirumhanzu.Chivi.Gokwe.Hwange.Insiza.Mangwe.Masvingo.Mt Darwin.Murehwa.Nkayi.Nyanga</v>
      </c>
      <c r="BU127" s="4" t="str">
        <v>Bindura.Chirumhanzu.Chivi.Gokwe.Hwange.Insiza.Mangwe.Masvingo.Mt Darwin.Murehwa.Nkayi.Nyanga</v>
      </c>
      <c r="BV127" s="4" t="str">
        <v>Bindura.Chirumhanzu.Chivi.Gokwe.Hwange.Insiza.Mangwe.Masvingo.Mt Darwin.Murehwa.Nkayi.Nyanga</v>
      </c>
      <c r="BW127" s="4" t="str">
        <v>Bindura.Chirumhanzu.Chivi.Gokwe.Hwange.Insiza.Mangwe.Masvingo.Mt Darwin.Murehwa.Nkayi.Nyanga</v>
      </c>
      <c r="BX127" s="4" t="str">
        <v>Bindura.Chirumhanzu.Chivi.Gokwe.Hwange.Insiza.Mangwe.Masvingo.Mt Darwin.Murehwa.Nkayi.Nyanga</v>
      </c>
      <c r="BY127" s="4" t="str">
        <v>Bindura.Chirumhanzu.Chivi.Gokwe.Hwange.Insiza.Mangwe.Masvingo.Mt Darwin.Murehwa.Nkayi.Nyanga</v>
      </c>
      <c r="BZ127" s="4" t="str">
        <v>Bindura.Chirumhanzu.Chivi.Gokwe.Hwange.Insiza.Mangwe.Masvingo.Mt Darwin.Murehwa.Nkayi.Nyanga</v>
      </c>
      <c r="CA127" s="4" t="str">
        <v>Bindura.Chirumhanzu.Chivi.Gokwe.Hwange.Insiza.Mangwe.Masvingo.Mt Darwin.Murehwa.Nkayi.Nyanga</v>
      </c>
      <c r="CB127" s="4" t="str">
        <v>Bindura.Chirumhanzu.Chivi.Gokwe.Hwange.Insiza.Mangwe.Masvingo.Mt Darwin.Murehwa.Nkayi.Nyanga</v>
      </c>
      <c r="CC127" s="4" t="str">
        <v>Bindura.Chirumhanzu.Chivi.Gokwe.Hwange.Insiza.Mangwe.Masvingo.Mt Darwin.Murehwa.Nkayi.Nyanga</v>
      </c>
      <c r="CD127" s="4" t="str">
        <v>Bindura.Chirumhanzu.Chivi.Gokwe.Hwange.Insiza.Mangwe.Masvingo.Mt Darwin.Murehwa.Nkayi.Nyanga</v>
      </c>
      <c r="CE127" s="4" t="str">
        <v>Bindura.Chirumhanzu.Chivi.Gokwe.Hwange.Insiza.Mangwe.Masvingo.Mt Darwin.Murehwa.Nkayi.Nyanga</v>
      </c>
      <c r="CF127" s="4" t="str">
        <v>Bindura.Chirumhanzu.Chivi.Gokwe.Hwange.Insiza.Mangwe.Masvingo.Mt Darwin.Murehwa.Nkayi.Nyanga</v>
      </c>
      <c r="CG127" s="4" t="str">
        <v>Bindura.Chirumhanzu.Chivi.Gokwe.Hwange.Insiza.Mangwe.Masvingo.Mt Darwin.Murehwa.Nkayi.Nyanga</v>
      </c>
      <c r="CH127" s="4" t="str">
        <v>Bindura.Chirumhanzu.Chivi.Gokwe.Hwange.Insiza.Mangwe.Masvingo.Mt Darwin.Murehwa.Nkayi.Nyanga</v>
      </c>
      <c r="CJ127" s="4" t="str">
        <v>Bindura.Chirumhanzu.Chivi.Gokwe.Hwange.Insiza.Mangwe.Masvingo.Mt Darwin.Murehwa.Nkayi.Nyanga</v>
      </c>
      <c r="CK127" s="4" t="str">
        <v>Bindura.Chirumhanzu.Chivi.Gokwe.Hwange.Insiza.Mangwe.Masvingo.Mt Darwin.Murehwa.Nkayi.Nyanga</v>
      </c>
      <c r="CL127" s="4" t="str">
        <v>Bindura.Chirumhanzu.Chivi.Gokwe.Hwange.Insiza.Mangwe.Masvingo.Mt Darwin.Murehwa.Nkayi.Nyanga</v>
      </c>
      <c r="CM127" s="4" t="str">
        <v>Bindura.Chirumhanzu.Chivi.Gokwe.Hwange.Insiza.Mangwe.Masvingo.Mt Darwin.Murehwa.Nkayi.Nyanga</v>
      </c>
      <c r="CN127" s="4" t="str">
        <v>Bindura.Chirumhanzu.Chivi.Gokwe.Hwange.Insiza.Mangwe.Masvingo.Mt Darwin.Murehwa.Nkayi.Nyanga</v>
      </c>
      <c r="CO127" s="4" t="str">
        <v>Bindura.Chirumhanzu.Chivi.Gokwe.Hwange.Insiza.Mangwe.Masvingo.Mt Darwin.Murehwa.Nkayi.Nyanga</v>
      </c>
      <c r="CP127" s="4" t="str">
        <v>Bindura.Chirumhanzu.Chivi.Gokwe.Hwange.Insiza.Mangwe.Masvingo.Mt Darwin.Murehwa.Nkayi.Nyanga</v>
      </c>
      <c r="CQ127" s="4" t="str">
        <v>Bindura.Chirumhanzu.Chivi.Gokwe.Hwange.Insiza.Mangwe.Masvingo.Mt Darwin.Murehwa.Nkayi.Nyanga</v>
      </c>
      <c r="CR127" s="4" t="str">
        <v>Bindura.Chirumhanzu.Chivi.Gokwe.Hwange.Insiza.Mangwe.Masvingo.Mt Darwin.Murehwa.Nkayi.Nyanga</v>
      </c>
      <c r="CS127" s="4" t="str">
        <v>Bindura.Chirumhanzu.Chivi.Gokwe.Hwange.Insiza.Mangwe.Masvingo.Mt Darwin.Murehwa.Nkayi.Nyanga</v>
      </c>
      <c r="CT127" s="4" t="str">
        <v>Bindura.Chirumhanzu.Chivi.Gokwe.Hwange.Insiza.Mangwe.Masvingo.Mt Darwin.Murehwa.Nkayi.Nyanga</v>
      </c>
      <c r="CU127" s="4" t="str">
        <v>Bindura.Chirumhanzu.Chivi.Gokwe.Hwange.Insiza.Mangwe.Masvingo.Mt Darwin.Murehwa.Nkayi.Nyanga</v>
      </c>
      <c r="CV127" s="4" t="str">
        <v>Bindura.Chirumhanzu.Chivi.Gokwe.Hwange.Insiza.Mangwe.Masvingo.Mt Darwin.Murehwa.Nkayi.Nyanga</v>
      </c>
      <c r="CW127" s="4" t="str">
        <v>Bindura.Chirumhanzu.Chivi.Gokwe.Hwange.Insiza.Mangwe.Masvingo.Mt Darwin.Murehwa.Nkayi.Nyanga</v>
      </c>
      <c r="CX127" s="4" t="str">
        <v>Bindura.Chirumhanzu.Chivi.Gokwe.Hwange.Insiza.Mangwe.Masvingo.Mt Darwin.Murehwa.Nkayi.Nyanga</v>
      </c>
      <c r="CY127" s="4" t="str">
        <v>Bindura.Chirumhanzu.Chivi.Gokwe.Hwange.Insiza.Mangwe.Masvingo.Mt Darwin.Murehwa.Nkayi.Nyanga</v>
      </c>
      <c r="CZ127" s="4" t="str">
        <v>Bindura.Chirumhanzu.Chivi.Gokwe.Hwange.Insiza.Mangwe.Masvingo.Mt Darwin.Murehwa.Nkayi.Nyanga</v>
      </c>
      <c r="DA127" s="4" t="str">
        <v>Bindura.Chirumhanzu.Chivi.Gokwe.Hwange.Insiza.Mangwe.Masvingo.Mt Darwin.Murehwa.Nkayi.Nyanga</v>
      </c>
      <c r="DB127" s="4" t="str">
        <v>Bindura.Chirumhanzu.Chivi.Gokwe.Hwange.Insiza.Mangwe.Masvingo.Mt Darwin.Murehwa.Nkayi.Nyanga</v>
      </c>
      <c r="DC127" s="4" t="str">
        <v>Bindura.Chirumhanzu.Chivi.Gokwe.Hwange.Insiza.Mangwe.Masvingo.Mt Darwin.Murehwa.Nkayi.Nyanga</v>
      </c>
      <c r="DD127" s="4" t="str">
        <v>Bindura.Chirumhanzu.Chivi.Gokwe.Hwange.Insiza.Mangwe.Masvingo.Mt Darwin.Murehwa.Nkayi.Nyanga</v>
      </c>
      <c r="DE127" s="4" t="str">
        <v>Bindura.Chirumhanzu.Chivi.Gokwe.Hwange.Insiza.Mangwe.Masvingo.Mt Darwin.Murehwa.Nkayi.Nyanga</v>
      </c>
      <c r="DF127" s="4" t="str">
        <v>Bindura.Chirumhanzu.Chivi.Gokwe.Hwange.Insiza.Mangwe.Masvingo.Mt Darwin.Murehwa.Nkayi.Nyanga</v>
      </c>
      <c r="DG127" s="4" t="str">
        <v>Bindura.Chirumhanzu.Chivi.Gokwe.Hwange.Insiza.Mangwe.Masvingo.Mt Darwin.Murehwa.Nkayi.Nyanga</v>
      </c>
      <c r="DH127" s="4" t="str">
        <v>Bindura.Chirumhanzu.Chivi.Gokwe.Hwange.Insiza.Mangwe.Masvingo.Mt Darwin.Murehwa.Nkayi.Nyanga</v>
      </c>
      <c r="DI127" s="4" t="str">
        <v>Bindura.Chirumhanzu.Chivi.Gokwe.Hwange.Insiza.Mangwe.Masvingo.Mt Darwin.Murehwa.Nkayi.Nyanga</v>
      </c>
      <c r="DJ127" s="4" t="str">
        <v>Bindura.Chirumhanzu.Chivi.Gokwe.Hwange.Insiza.Mangwe.Masvingo.Mt Darwin.Murehwa.Nkayi.Nyanga</v>
      </c>
      <c r="DK127" s="4" t="str">
        <v>Bindura.Chirumhanzu.Chivi.Gokwe.Hwange.Insiza.Mangwe.Masvingo.Mt Darwin.Murehwa.Nkayi.Nyanga</v>
      </c>
      <c r="DL127" s="4" t="str">
        <v>Bindura.Chirumhanzu.Chivi.Gokwe.Hwange.Insiza.Mangwe.Masvingo.Mt Darwin.Murehwa.Nkayi.Nyanga</v>
      </c>
      <c r="DM127" s="4" t="str">
        <v>Bindura.Chirumhanzu.Chivi.Gokwe.Hwange.Insiza.Mangwe.Masvingo.Mt Darwin.Murehwa.Nkayi.Nyanga</v>
      </c>
      <c r="DN127" s="4" t="str">
        <v>Bindura.Chirumhanzu.Chivi.Gokwe.Hwange.Insiza.Mangwe.Masvingo.Mt Darwin.Murehwa.Nkayi.Nyanga</v>
      </c>
      <c r="DO127" s="4" t="str">
        <v>Bindura.Chirumhanzu.Chivi.Gokwe.Hwange.Insiza.Mangwe.Masvingo.Mt Darwin.Murehwa.Nkayi.Nyanga</v>
      </c>
      <c r="DP127" s="4" t="str">
        <v>Bindura.Chirumhanzu.Chivi.Gokwe.Hwange.Insiza.Mangwe.Masvingo.Mt Darwin.Murehwa.Nkayi.Nyanga</v>
      </c>
    </row>
    <row r="128" spans="1:120" x14ac:dyDescent="0.35">
      <c r="A128" s="4">
        <v>30.099</v>
      </c>
      <c r="B128" s="4">
        <v>31.289000000000001</v>
      </c>
      <c r="C128" s="4" t="s">
        <v>184</v>
      </c>
      <c r="D128" s="4" t="s">
        <v>130</v>
      </c>
      <c r="E128" s="4" t="s">
        <v>371</v>
      </c>
      <c r="F128" s="4">
        <v>250</v>
      </c>
      <c r="G128" s="4" t="str">
        <f t="shared" si="1"/>
        <v>Egypt-El-Gamalia</v>
      </c>
      <c r="BA128" s="4" t="str">
        <v>Birni N'Konni</v>
      </c>
      <c r="BB128" s="4" t="str">
        <v>Birni N'Konni</v>
      </c>
      <c r="BC128" s="4" t="str">
        <v>Birni N'Konni</v>
      </c>
      <c r="BD128" s="4" t="str">
        <v>Birni N'Konni</v>
      </c>
      <c r="BE128" s="4" t="str">
        <v>Birni N'Konni</v>
      </c>
      <c r="BF128" s="4" t="str">
        <v>Birni N'Konni</v>
      </c>
      <c r="BG128" s="4" t="str">
        <v>Birni N'Konni</v>
      </c>
      <c r="BH128" s="4" t="str">
        <v>Birni N'Konni</v>
      </c>
      <c r="BI128" s="4" t="str">
        <v>Birni N'Konni</v>
      </c>
      <c r="BJ128" s="4" t="str">
        <v>Birni N'Konni</v>
      </c>
      <c r="BK128" s="4" t="str">
        <v>Birni N'Konni</v>
      </c>
      <c r="BL128" s="4" t="str">
        <v>Birni N'Konni</v>
      </c>
      <c r="BM128" s="4" t="str">
        <v>Birni N'Konni</v>
      </c>
      <c r="BN128" s="4" t="str">
        <v>Birni N'Konni</v>
      </c>
      <c r="BO128" s="4" t="str">
        <v>Birni N'Konni</v>
      </c>
      <c r="BP128" s="4" t="str">
        <v>Birni N'Konni</v>
      </c>
      <c r="BQ128" s="4" t="str">
        <v>Birni N'Konni</v>
      </c>
      <c r="BR128" s="4" t="str">
        <v>Birni N'Konni</v>
      </c>
      <c r="BS128" s="4" t="str">
        <v>Birni N'Konni</v>
      </c>
      <c r="BT128" s="4" t="str">
        <v>Birni N'Konni</v>
      </c>
      <c r="BU128" s="4" t="str">
        <v>Birni N'Konni</v>
      </c>
      <c r="BV128" s="4" t="str">
        <v>Birni N'Konni</v>
      </c>
      <c r="BW128" s="4" t="str">
        <v>Birni N'Konni</v>
      </c>
      <c r="BX128" s="4" t="str">
        <v>Birni N'Konni</v>
      </c>
      <c r="BY128" s="4" t="str">
        <v>Birni N'Konni</v>
      </c>
      <c r="BZ128" s="4" t="str">
        <v>Birni N'Konni</v>
      </c>
      <c r="CA128" s="4" t="str">
        <v>Birni N'Konni</v>
      </c>
      <c r="CB128" s="4" t="str">
        <v>Birni N'Konni</v>
      </c>
      <c r="CC128" s="4" t="str">
        <v>Birni N'Konni</v>
      </c>
      <c r="CD128" s="4" t="str">
        <v>Birni N'Konni</v>
      </c>
      <c r="CE128" s="4" t="str">
        <v>Birni N'Konni</v>
      </c>
      <c r="CF128" s="4" t="str">
        <v>Birni N'Konni</v>
      </c>
      <c r="CG128" s="4" t="str">
        <v>Birni N'Konni</v>
      </c>
      <c r="CH128" s="4" t="str">
        <v>Birni N'Konni</v>
      </c>
      <c r="CJ128" s="4" t="str">
        <v>Birni N'Konni</v>
      </c>
      <c r="CK128" s="4" t="str">
        <v>Birni N'Konni</v>
      </c>
      <c r="CL128" s="4" t="str">
        <v>Birni N'Konni</v>
      </c>
      <c r="CM128" s="4" t="str">
        <v>Birni N'Konni</v>
      </c>
      <c r="CN128" s="4" t="str">
        <v>Birni N'Konni</v>
      </c>
      <c r="CO128" s="4" t="str">
        <v>Birni N'Konni</v>
      </c>
      <c r="CP128" s="4" t="str">
        <v>Birni N'Konni</v>
      </c>
      <c r="CQ128" s="4" t="str">
        <v>Birni N'Konni</v>
      </c>
      <c r="CR128" s="4" t="str">
        <v>Birni N'Konni</v>
      </c>
      <c r="CS128" s="4" t="str">
        <v>Birni N'Konni</v>
      </c>
      <c r="CT128" s="4" t="str">
        <v>Birni N'Konni</v>
      </c>
      <c r="CU128" s="4" t="str">
        <v>Birni N'Konni</v>
      </c>
      <c r="CV128" s="4" t="str">
        <v>Birni N'Konni</v>
      </c>
      <c r="CW128" s="4" t="str">
        <v>Birni N'Konni</v>
      </c>
      <c r="CX128" s="4" t="str">
        <v>Birni N'Konni</v>
      </c>
      <c r="CY128" s="4" t="str">
        <v>Birni N'Konni</v>
      </c>
      <c r="CZ128" s="4" t="str">
        <v>Birni N'Konni</v>
      </c>
      <c r="DA128" s="4" t="str">
        <v>Birni N'Konni</v>
      </c>
      <c r="DB128" s="4" t="str">
        <v>Birni N'Konni</v>
      </c>
      <c r="DC128" s="4" t="str">
        <v>Birni N'Konni</v>
      </c>
      <c r="DD128" s="4" t="str">
        <v>Birni N'Konni</v>
      </c>
      <c r="DE128" s="4" t="str">
        <v>Birni N'Konni</v>
      </c>
      <c r="DF128" s="4" t="str">
        <v>Birni N'Konni</v>
      </c>
      <c r="DG128" s="4" t="str">
        <v>Birni N'Konni</v>
      </c>
      <c r="DH128" s="4" t="str">
        <v>Birni N'Konni</v>
      </c>
      <c r="DI128" s="4" t="str">
        <v>Birni N'Konni</v>
      </c>
      <c r="DJ128" s="4" t="str">
        <v>Birni N'Konni</v>
      </c>
      <c r="DK128" s="4" t="str">
        <v>Birni N'Konni</v>
      </c>
      <c r="DL128" s="4" t="str">
        <v>Birni N'Konni</v>
      </c>
      <c r="DM128" s="4" t="str">
        <v>Birni N'Konni</v>
      </c>
      <c r="DN128" s="4" t="str">
        <v>Birni N'Konni</v>
      </c>
      <c r="DO128" s="4" t="str">
        <v>Birni N'Konni</v>
      </c>
      <c r="DP128" s="4" t="str">
        <v>Birni N'Konni</v>
      </c>
    </row>
    <row r="129" spans="1:120" x14ac:dyDescent="0.35">
      <c r="A129" s="4">
        <v>30.35</v>
      </c>
      <c r="B129" s="4">
        <v>30.81</v>
      </c>
      <c r="C129" s="4" t="s">
        <v>184</v>
      </c>
      <c r="D129" s="4" t="s">
        <v>130</v>
      </c>
      <c r="E129" s="4" t="s">
        <v>372</v>
      </c>
      <c r="F129" s="4">
        <v>550</v>
      </c>
      <c r="G129" s="4" t="str">
        <f t="shared" si="1"/>
        <v>Egypt-El-Khatatba</v>
      </c>
      <c r="BA129" s="4" t="str">
        <v>Bloemfontein</v>
      </c>
      <c r="BB129" s="4" t="str">
        <v>Bloemfontein</v>
      </c>
      <c r="BC129" s="4" t="str">
        <v>Bloemfontein</v>
      </c>
      <c r="BD129" s="4" t="str">
        <v>Bloemfontein</v>
      </c>
      <c r="BE129" s="4" t="str">
        <v>Bloemfontein</v>
      </c>
      <c r="BF129" s="4" t="str">
        <v>Bloemfontein</v>
      </c>
      <c r="BG129" s="4" t="str">
        <v>Bloemfontein</v>
      </c>
      <c r="BH129" s="4" t="str">
        <v>Bloemfontein</v>
      </c>
      <c r="BI129" s="4" t="str">
        <v>Bloemfontein</v>
      </c>
      <c r="BJ129" s="4" t="str">
        <v>Bloemfontein</v>
      </c>
      <c r="BK129" s="4" t="str">
        <v>Bloemfontein</v>
      </c>
      <c r="BL129" s="4" t="str">
        <v>Bloemfontein</v>
      </c>
      <c r="BM129" s="4" t="str">
        <v>Bloemfontein</v>
      </c>
      <c r="BN129" s="4" t="str">
        <v>Bloemfontein</v>
      </c>
      <c r="BO129" s="4" t="str">
        <v>Bloemfontein</v>
      </c>
      <c r="BP129" s="4" t="str">
        <v>Bloemfontein</v>
      </c>
      <c r="BQ129" s="4" t="str">
        <v>Bloemfontein</v>
      </c>
      <c r="BR129" s="4" t="str">
        <v>Bloemfontein</v>
      </c>
      <c r="BS129" s="4" t="str">
        <v>Bloemfontein</v>
      </c>
      <c r="BT129" s="4" t="str">
        <v>Bloemfontein</v>
      </c>
      <c r="BU129" s="4" t="str">
        <v>Bloemfontein</v>
      </c>
      <c r="BV129" s="4" t="str">
        <v>Bloemfontein</v>
      </c>
      <c r="BW129" s="4" t="str">
        <v>Bloemfontein</v>
      </c>
      <c r="BX129" s="4" t="str">
        <v>Bloemfontein</v>
      </c>
      <c r="BY129" s="4" t="str">
        <v>Bloemfontein</v>
      </c>
      <c r="BZ129" s="4" t="str">
        <v>Bloemfontein</v>
      </c>
      <c r="CA129" s="4" t="str">
        <v>Bloemfontein</v>
      </c>
      <c r="CB129" s="4" t="str">
        <v>Bloemfontein</v>
      </c>
      <c r="CC129" s="4" t="str">
        <v>Bloemfontein</v>
      </c>
      <c r="CD129" s="4" t="str">
        <v>Bloemfontein</v>
      </c>
      <c r="CE129" s="4" t="str">
        <v>Bloemfontein</v>
      </c>
      <c r="CF129" s="4" t="str">
        <v>Bloemfontein</v>
      </c>
      <c r="CG129" s="4" t="str">
        <v>Bloemfontein</v>
      </c>
      <c r="CH129" s="4" t="str">
        <v>Bloemfontein</v>
      </c>
      <c r="CJ129" s="4" t="str">
        <v>Bloemfontein</v>
      </c>
      <c r="CK129" s="4" t="str">
        <v>Bloemfontein</v>
      </c>
      <c r="CL129" s="4" t="str">
        <v>Bloemfontein</v>
      </c>
      <c r="CM129" s="4" t="str">
        <v>Bloemfontein</v>
      </c>
      <c r="CN129" s="4" t="str">
        <v>Bloemfontein</v>
      </c>
      <c r="CO129" s="4" t="str">
        <v>Bloemfontein</v>
      </c>
      <c r="CP129" s="4" t="str">
        <v>Bloemfontein</v>
      </c>
      <c r="CQ129" s="4" t="str">
        <v>Bloemfontein</v>
      </c>
      <c r="CR129" s="4" t="str">
        <v>Bloemfontein</v>
      </c>
      <c r="CS129" s="4" t="str">
        <v>Bloemfontein</v>
      </c>
      <c r="CT129" s="4" t="str">
        <v>Bloemfontein</v>
      </c>
      <c r="CU129" s="4" t="str">
        <v>Bloemfontein</v>
      </c>
      <c r="CV129" s="4" t="str">
        <v>Bloemfontein</v>
      </c>
      <c r="CW129" s="4" t="str">
        <v>Bloemfontein</v>
      </c>
      <c r="CX129" s="4" t="str">
        <v>Bloemfontein</v>
      </c>
      <c r="CY129" s="4" t="str">
        <v>Bloemfontein</v>
      </c>
      <c r="CZ129" s="4" t="str">
        <v>Bloemfontein</v>
      </c>
      <c r="DA129" s="4" t="str">
        <v>Bloemfontein</v>
      </c>
      <c r="DB129" s="4" t="str">
        <v>Bloemfontein</v>
      </c>
      <c r="DC129" s="4" t="str">
        <v>Bloemfontein</v>
      </c>
      <c r="DD129" s="4" t="str">
        <v>Bloemfontein</v>
      </c>
      <c r="DE129" s="4" t="str">
        <v>Bloemfontein</v>
      </c>
      <c r="DF129" s="4" t="str">
        <v>Bloemfontein</v>
      </c>
      <c r="DG129" s="4" t="str">
        <v>Bloemfontein</v>
      </c>
      <c r="DH129" s="4" t="str">
        <v>Bloemfontein</v>
      </c>
      <c r="DI129" s="4" t="str">
        <v>Bloemfontein</v>
      </c>
      <c r="DJ129" s="4" t="str">
        <v>Bloemfontein</v>
      </c>
      <c r="DK129" s="4" t="str">
        <v>Bloemfontein</v>
      </c>
      <c r="DL129" s="4" t="str">
        <v>Bloemfontein</v>
      </c>
      <c r="DM129" s="4" t="str">
        <v>Bloemfontein</v>
      </c>
      <c r="DN129" s="4" t="str">
        <v>Bloemfontein</v>
      </c>
      <c r="DO129" s="4" t="str">
        <v>Bloemfontein</v>
      </c>
      <c r="DP129" s="4" t="str">
        <v>Bloemfontein</v>
      </c>
    </row>
    <row r="130" spans="1:120" x14ac:dyDescent="0.35">
      <c r="A130" s="4">
        <v>30.619</v>
      </c>
      <c r="B130" s="4">
        <v>32.250999999999998</v>
      </c>
      <c r="C130" s="4" t="s">
        <v>184</v>
      </c>
      <c r="D130" s="4" t="s">
        <v>138</v>
      </c>
      <c r="E130" s="4" t="s">
        <v>373</v>
      </c>
      <c r="F130" s="4">
        <v>1000</v>
      </c>
      <c r="G130" s="4" t="str">
        <f t="shared" ref="G130:G193" si="2">CONCATENATE(C130,"-",E130)</f>
        <v>Egypt-El-Khattara ARS, Faculty of Agriculture, Zagazig University</v>
      </c>
      <c r="BA130" s="4" t="str">
        <v>Blouf</v>
      </c>
      <c r="BB130" s="4" t="str">
        <v>Blouf</v>
      </c>
      <c r="BC130" s="4" t="str">
        <v>Blouf</v>
      </c>
      <c r="BD130" s="4" t="str">
        <v>Blouf</v>
      </c>
      <c r="BE130" s="4" t="str">
        <v>Blouf</v>
      </c>
      <c r="BF130" s="4" t="str">
        <v>Blouf</v>
      </c>
      <c r="BG130" s="4" t="str">
        <v>Blouf</v>
      </c>
      <c r="BH130" s="4" t="str">
        <v>Blouf</v>
      </c>
      <c r="BI130" s="4" t="str">
        <v>Blouf</v>
      </c>
      <c r="BJ130" s="4" t="str">
        <v>Blouf</v>
      </c>
      <c r="BK130" s="4" t="str">
        <v>Blouf</v>
      </c>
      <c r="BL130" s="4" t="str">
        <v>Blouf</v>
      </c>
      <c r="BM130" s="4" t="str">
        <v>Blouf</v>
      </c>
      <c r="BN130" s="4" t="str">
        <v>Blouf</v>
      </c>
      <c r="BO130" s="4" t="str">
        <v>Blouf</v>
      </c>
      <c r="BP130" s="4" t="str">
        <v>Blouf</v>
      </c>
      <c r="BQ130" s="4" t="str">
        <v>Blouf</v>
      </c>
      <c r="BR130" s="4" t="str">
        <v>Blouf</v>
      </c>
      <c r="BS130" s="4" t="str">
        <v>Blouf</v>
      </c>
      <c r="BT130" s="4" t="str">
        <v>Blouf</v>
      </c>
      <c r="BU130" s="4" t="str">
        <v>Blouf</v>
      </c>
      <c r="BV130" s="4" t="str">
        <v>Blouf</v>
      </c>
      <c r="BW130" s="4" t="str">
        <v>Blouf</v>
      </c>
      <c r="BX130" s="4" t="str">
        <v>Blouf</v>
      </c>
      <c r="BY130" s="4" t="str">
        <v>Blouf</v>
      </c>
      <c r="BZ130" s="4" t="str">
        <v>Blouf</v>
      </c>
      <c r="CA130" s="4" t="str">
        <v>Blouf</v>
      </c>
      <c r="CB130" s="4" t="str">
        <v>Blouf</v>
      </c>
      <c r="CC130" s="4" t="str">
        <v>Blouf</v>
      </c>
      <c r="CD130" s="4" t="str">
        <v>Blouf</v>
      </c>
      <c r="CE130" s="4" t="str">
        <v>Blouf</v>
      </c>
      <c r="CF130" s="4" t="str">
        <v>Blouf</v>
      </c>
      <c r="CG130" s="4" t="str">
        <v>Blouf</v>
      </c>
      <c r="CH130" s="4" t="str">
        <v>Blouf</v>
      </c>
      <c r="CJ130" s="4" t="str">
        <v>Blouf</v>
      </c>
      <c r="CK130" s="4" t="str">
        <v>Blouf</v>
      </c>
      <c r="CL130" s="4" t="str">
        <v>Blouf</v>
      </c>
      <c r="CM130" s="4" t="str">
        <v>Blouf</v>
      </c>
      <c r="CN130" s="4" t="str">
        <v>Blouf</v>
      </c>
      <c r="CO130" s="4" t="str">
        <v>Blouf</v>
      </c>
      <c r="CP130" s="4" t="str">
        <v>Blouf</v>
      </c>
      <c r="CQ130" s="4" t="str">
        <v>Blouf</v>
      </c>
      <c r="CR130" s="4" t="str">
        <v>Blouf</v>
      </c>
      <c r="CS130" s="4" t="str">
        <v>Blouf</v>
      </c>
      <c r="CT130" s="4" t="str">
        <v>Blouf</v>
      </c>
      <c r="CU130" s="4" t="str">
        <v>Blouf</v>
      </c>
      <c r="CV130" s="4" t="str">
        <v>Blouf</v>
      </c>
      <c r="CW130" s="4" t="str">
        <v>Blouf</v>
      </c>
      <c r="CX130" s="4" t="str">
        <v>Blouf</v>
      </c>
      <c r="CY130" s="4" t="str">
        <v>Blouf</v>
      </c>
      <c r="CZ130" s="4" t="str">
        <v>Blouf</v>
      </c>
      <c r="DA130" s="4" t="str">
        <v>Blouf</v>
      </c>
      <c r="DB130" s="4" t="str">
        <v>Blouf</v>
      </c>
      <c r="DC130" s="4" t="str">
        <v>Blouf</v>
      </c>
      <c r="DD130" s="4" t="str">
        <v>Blouf</v>
      </c>
      <c r="DE130" s="4" t="str">
        <v>Blouf</v>
      </c>
      <c r="DF130" s="4" t="str">
        <v>Blouf</v>
      </c>
      <c r="DG130" s="4" t="str">
        <v>Blouf</v>
      </c>
      <c r="DH130" s="4" t="str">
        <v>Blouf</v>
      </c>
      <c r="DI130" s="4" t="str">
        <v>Blouf</v>
      </c>
      <c r="DJ130" s="4" t="str">
        <v>Blouf</v>
      </c>
      <c r="DK130" s="4" t="str">
        <v>Blouf</v>
      </c>
      <c r="DL130" s="4" t="str">
        <v>Blouf</v>
      </c>
      <c r="DM130" s="4" t="str">
        <v>Blouf</v>
      </c>
      <c r="DN130" s="4" t="str">
        <v>Blouf</v>
      </c>
      <c r="DO130" s="4" t="str">
        <v>Blouf</v>
      </c>
      <c r="DP130" s="4" t="str">
        <v>Blouf</v>
      </c>
    </row>
    <row r="131" spans="1:120" x14ac:dyDescent="0.35">
      <c r="A131" s="4">
        <v>30.24</v>
      </c>
      <c r="B131" s="4">
        <v>31.35</v>
      </c>
      <c r="C131" s="4" t="s">
        <v>184</v>
      </c>
      <c r="D131" s="4" t="s">
        <v>138</v>
      </c>
      <c r="E131" s="4" t="s">
        <v>374</v>
      </c>
      <c r="F131" s="4">
        <v>550</v>
      </c>
      <c r="G131" s="4" t="str">
        <f t="shared" si="2"/>
        <v>Egypt-Enshas Experiment Station, WMRI, Sharkia</v>
      </c>
      <c r="BA131" s="4" t="str">
        <v>Bokgaga</v>
      </c>
      <c r="BB131" s="4" t="str">
        <v>Bokgaga</v>
      </c>
      <c r="BC131" s="4" t="str">
        <v>Bokgaga</v>
      </c>
      <c r="BD131" s="4" t="str">
        <v>Bokgaga</v>
      </c>
      <c r="BE131" s="4" t="str">
        <v>Bokgaga</v>
      </c>
      <c r="BF131" s="4" t="str">
        <v>Bokgaga</v>
      </c>
      <c r="BG131" s="4" t="str">
        <v>Bokgaga</v>
      </c>
      <c r="BH131" s="4" t="str">
        <v>Bokgaga</v>
      </c>
      <c r="BI131" s="4" t="str">
        <v>Bokgaga</v>
      </c>
      <c r="BJ131" s="4" t="str">
        <v>Bokgaga</v>
      </c>
      <c r="BK131" s="4" t="str">
        <v>Bokgaga</v>
      </c>
      <c r="BL131" s="4" t="str">
        <v>Bokgaga</v>
      </c>
      <c r="BM131" s="4" t="str">
        <v>Bokgaga</v>
      </c>
      <c r="BN131" s="4" t="str">
        <v>Bokgaga</v>
      </c>
      <c r="BO131" s="4" t="str">
        <v>Bokgaga</v>
      </c>
      <c r="BP131" s="4" t="str">
        <v>Bokgaga</v>
      </c>
      <c r="BQ131" s="4" t="str">
        <v>Bokgaga</v>
      </c>
      <c r="BR131" s="4" t="str">
        <v>Bokgaga</v>
      </c>
      <c r="BS131" s="4" t="str">
        <v>Bokgaga</v>
      </c>
      <c r="BT131" s="4" t="str">
        <v>Bokgaga</v>
      </c>
      <c r="BU131" s="4" t="str">
        <v>Bokgaga</v>
      </c>
      <c r="BV131" s="4" t="str">
        <v>Bokgaga</v>
      </c>
      <c r="BW131" s="4" t="str">
        <v>Bokgaga</v>
      </c>
      <c r="BX131" s="4" t="str">
        <v>Bokgaga</v>
      </c>
      <c r="BY131" s="4" t="str">
        <v>Bokgaga</v>
      </c>
      <c r="BZ131" s="4" t="str">
        <v>Bokgaga</v>
      </c>
      <c r="CA131" s="4" t="str">
        <v>Bokgaga</v>
      </c>
      <c r="CB131" s="4" t="str">
        <v>Bokgaga</v>
      </c>
      <c r="CC131" s="4" t="str">
        <v>Bokgaga</v>
      </c>
      <c r="CD131" s="4" t="str">
        <v>Bokgaga</v>
      </c>
      <c r="CE131" s="4" t="str">
        <v>Bokgaga</v>
      </c>
      <c r="CF131" s="4" t="str">
        <v>Bokgaga</v>
      </c>
      <c r="CG131" s="4" t="str">
        <v>Bokgaga</v>
      </c>
      <c r="CH131" s="4" t="str">
        <v>Bokgaga</v>
      </c>
      <c r="CJ131" s="4" t="str">
        <v>Bokgaga</v>
      </c>
      <c r="CK131" s="4" t="str">
        <v>Bokgaga</v>
      </c>
      <c r="CL131" s="4" t="str">
        <v>Bokgaga</v>
      </c>
      <c r="CM131" s="4" t="str">
        <v>Bokgaga</v>
      </c>
      <c r="CN131" s="4" t="str">
        <v>Bokgaga</v>
      </c>
      <c r="CO131" s="4" t="str">
        <v>Bokgaga</v>
      </c>
      <c r="CP131" s="4" t="str">
        <v>Bokgaga</v>
      </c>
      <c r="CQ131" s="4" t="str">
        <v>Bokgaga</v>
      </c>
      <c r="CR131" s="4" t="str">
        <v>Bokgaga</v>
      </c>
      <c r="CS131" s="4" t="str">
        <v>Bokgaga</v>
      </c>
      <c r="CT131" s="4" t="str">
        <v>Bokgaga</v>
      </c>
      <c r="CU131" s="4" t="str">
        <v>Bokgaga</v>
      </c>
      <c r="CV131" s="4" t="str">
        <v>Bokgaga</v>
      </c>
      <c r="CW131" s="4" t="str">
        <v>Bokgaga</v>
      </c>
      <c r="CX131" s="4" t="str">
        <v>Bokgaga</v>
      </c>
      <c r="CY131" s="4" t="str">
        <v>Bokgaga</v>
      </c>
      <c r="CZ131" s="4" t="str">
        <v>Bokgaga</v>
      </c>
      <c r="DA131" s="4" t="str">
        <v>Bokgaga</v>
      </c>
      <c r="DB131" s="4" t="str">
        <v>Bokgaga</v>
      </c>
      <c r="DC131" s="4" t="str">
        <v>Bokgaga</v>
      </c>
      <c r="DD131" s="4" t="str">
        <v>Bokgaga</v>
      </c>
      <c r="DE131" s="4" t="str">
        <v>Bokgaga</v>
      </c>
      <c r="DF131" s="4" t="str">
        <v>Bokgaga</v>
      </c>
      <c r="DG131" s="4" t="str">
        <v>Bokgaga</v>
      </c>
      <c r="DH131" s="4" t="str">
        <v>Bokgaga</v>
      </c>
      <c r="DI131" s="4" t="str">
        <v>Bokgaga</v>
      </c>
      <c r="DJ131" s="4" t="str">
        <v>Bokgaga</v>
      </c>
      <c r="DK131" s="4" t="str">
        <v>Bokgaga</v>
      </c>
      <c r="DL131" s="4" t="str">
        <v>Bokgaga</v>
      </c>
      <c r="DM131" s="4" t="str">
        <v>Bokgaga</v>
      </c>
      <c r="DN131" s="4" t="str">
        <v>Bokgaga</v>
      </c>
      <c r="DO131" s="4" t="str">
        <v>Bokgaga</v>
      </c>
      <c r="DP131" s="4" t="str">
        <v>Bokgaga</v>
      </c>
    </row>
    <row r="132" spans="1:120" x14ac:dyDescent="0.35">
      <c r="A132" s="4">
        <v>31.13194</v>
      </c>
      <c r="B132" s="4">
        <v>33.82694</v>
      </c>
      <c r="C132" s="4" t="s">
        <v>184</v>
      </c>
      <c r="D132" s="4" t="s">
        <v>138</v>
      </c>
      <c r="E132" s="4" t="s">
        <v>375</v>
      </c>
      <c r="F132" s="4">
        <v>1000</v>
      </c>
      <c r="G132" s="4" t="str">
        <f t="shared" si="2"/>
        <v>Egypt-Experimental Farm of Department of Animal Production, College of Agricultural Science, El-Arish</v>
      </c>
      <c r="BA132" s="4" t="str">
        <v>Bokoji</v>
      </c>
      <c r="BB132" s="4" t="str">
        <v>Bokoji</v>
      </c>
      <c r="BC132" s="4" t="str">
        <v>Bokoji</v>
      </c>
      <c r="BD132" s="4" t="str">
        <v>Bokoji</v>
      </c>
      <c r="BE132" s="4" t="str">
        <v>Bokoji</v>
      </c>
      <c r="BF132" s="4" t="str">
        <v>Bokoji</v>
      </c>
      <c r="BG132" s="4" t="str">
        <v>Bokoji</v>
      </c>
      <c r="BH132" s="4" t="str">
        <v>Bokoji</v>
      </c>
      <c r="BI132" s="4" t="str">
        <v>Bokoji</v>
      </c>
      <c r="BJ132" s="4" t="str">
        <v>Bokoji</v>
      </c>
      <c r="BK132" s="4" t="str">
        <v>Bokoji</v>
      </c>
      <c r="BL132" s="4" t="str">
        <v>Bokoji</v>
      </c>
      <c r="BM132" s="4" t="str">
        <v>Bokoji</v>
      </c>
      <c r="BN132" s="4" t="str">
        <v>Bokoji</v>
      </c>
      <c r="BO132" s="4" t="str">
        <v>Bokoji</v>
      </c>
      <c r="BP132" s="4" t="str">
        <v>Bokoji</v>
      </c>
      <c r="BQ132" s="4" t="str">
        <v>Bokoji</v>
      </c>
      <c r="BR132" s="4" t="str">
        <v>Bokoji</v>
      </c>
      <c r="BS132" s="4" t="str">
        <v>Bokoji</v>
      </c>
      <c r="BT132" s="4" t="str">
        <v>Bokoji</v>
      </c>
      <c r="BU132" s="4" t="str">
        <v>Bokoji</v>
      </c>
      <c r="BV132" s="4" t="str">
        <v>Bokoji</v>
      </c>
      <c r="BW132" s="4" t="str">
        <v>Bokoji</v>
      </c>
      <c r="BX132" s="4" t="str">
        <v>Bokoji</v>
      </c>
      <c r="BY132" s="4" t="str">
        <v>Bokoji</v>
      </c>
      <c r="BZ132" s="4" t="str">
        <v>Bokoji</v>
      </c>
      <c r="CA132" s="4" t="str">
        <v>Bokoji</v>
      </c>
      <c r="CB132" s="4" t="str">
        <v>Bokoji</v>
      </c>
      <c r="CC132" s="4" t="str">
        <v>Bokoji</v>
      </c>
      <c r="CD132" s="4" t="str">
        <v>Bokoji</v>
      </c>
      <c r="CE132" s="4" t="str">
        <v>Bokoji</v>
      </c>
      <c r="CF132" s="4" t="str">
        <v>Bokoji</v>
      </c>
      <c r="CG132" s="4" t="str">
        <v>Bokoji</v>
      </c>
      <c r="CH132" s="4" t="str">
        <v>Bokoji</v>
      </c>
      <c r="CJ132" s="4" t="str">
        <v>Bokoji</v>
      </c>
      <c r="CK132" s="4" t="str">
        <v>Bokoji</v>
      </c>
      <c r="CL132" s="4" t="str">
        <v>Bokoji</v>
      </c>
      <c r="CM132" s="4" t="str">
        <v>Bokoji</v>
      </c>
      <c r="CN132" s="4" t="str">
        <v>Bokoji</v>
      </c>
      <c r="CO132" s="4" t="str">
        <v>Bokoji</v>
      </c>
      <c r="CP132" s="4" t="str">
        <v>Bokoji</v>
      </c>
      <c r="CQ132" s="4" t="str">
        <v>Bokoji</v>
      </c>
      <c r="CR132" s="4" t="str">
        <v>Bokoji</v>
      </c>
      <c r="CS132" s="4" t="str">
        <v>Bokoji</v>
      </c>
      <c r="CT132" s="4" t="str">
        <v>Bokoji</v>
      </c>
      <c r="CU132" s="4" t="str">
        <v>Bokoji</v>
      </c>
      <c r="CV132" s="4" t="str">
        <v>Bokoji</v>
      </c>
      <c r="CW132" s="4" t="str">
        <v>Bokoji</v>
      </c>
      <c r="CX132" s="4" t="str">
        <v>Bokoji</v>
      </c>
      <c r="CY132" s="4" t="str">
        <v>Bokoji</v>
      </c>
      <c r="CZ132" s="4" t="str">
        <v>Bokoji</v>
      </c>
      <c r="DA132" s="4" t="str">
        <v>Bokoji</v>
      </c>
      <c r="DB132" s="4" t="str">
        <v>Bokoji</v>
      </c>
      <c r="DC132" s="4" t="str">
        <v>Bokoji</v>
      </c>
      <c r="DD132" s="4" t="str">
        <v>Bokoji</v>
      </c>
      <c r="DE132" s="4" t="str">
        <v>Bokoji</v>
      </c>
      <c r="DF132" s="4" t="str">
        <v>Bokoji</v>
      </c>
      <c r="DG132" s="4" t="str">
        <v>Bokoji</v>
      </c>
      <c r="DH132" s="4" t="str">
        <v>Bokoji</v>
      </c>
      <c r="DI132" s="4" t="str">
        <v>Bokoji</v>
      </c>
      <c r="DJ132" s="4" t="str">
        <v>Bokoji</v>
      </c>
      <c r="DK132" s="4" t="str">
        <v>Bokoji</v>
      </c>
      <c r="DL132" s="4" t="str">
        <v>Bokoji</v>
      </c>
      <c r="DM132" s="4" t="str">
        <v>Bokoji</v>
      </c>
      <c r="DN132" s="4" t="str">
        <v>Bokoji</v>
      </c>
      <c r="DO132" s="4" t="str">
        <v>Bokoji</v>
      </c>
      <c r="DP132" s="4" t="str">
        <v>Bokoji</v>
      </c>
    </row>
    <row r="133" spans="1:120" x14ac:dyDescent="0.35">
      <c r="A133" s="4">
        <v>30.825500000000002</v>
      </c>
      <c r="B133" s="4">
        <v>30.995799999999999</v>
      </c>
      <c r="C133" s="4" t="s">
        <v>184</v>
      </c>
      <c r="D133" s="4" t="s">
        <v>138</v>
      </c>
      <c r="E133" s="4" t="s">
        <v>376</v>
      </c>
      <c r="F133" s="4">
        <v>1000</v>
      </c>
      <c r="G133" s="4" t="str">
        <f t="shared" si="2"/>
        <v>Egypt-Faculty of Agriculture Farm, Tanta University, El-Gharbia</v>
      </c>
      <c r="BA133" s="4" t="str">
        <v>Bokoli</v>
      </c>
      <c r="BB133" s="4" t="str">
        <v>Bokoli</v>
      </c>
      <c r="BC133" s="4" t="str">
        <v>Bokoli</v>
      </c>
      <c r="BD133" s="4" t="str">
        <v>Bokoli</v>
      </c>
      <c r="BE133" s="4" t="str">
        <v>Bokoli</v>
      </c>
      <c r="BF133" s="4" t="str">
        <v>Bokoli</v>
      </c>
      <c r="BG133" s="4" t="str">
        <v>Bokoli</v>
      </c>
      <c r="BH133" s="4" t="str">
        <v>Bokoli</v>
      </c>
      <c r="BI133" s="4" t="str">
        <v>Bokoli</v>
      </c>
      <c r="BJ133" s="4" t="str">
        <v>Bokoli</v>
      </c>
      <c r="BK133" s="4" t="str">
        <v>Bokoli</v>
      </c>
      <c r="BL133" s="4" t="str">
        <v>Bokoli</v>
      </c>
      <c r="BM133" s="4" t="str">
        <v>Bokoli</v>
      </c>
      <c r="BN133" s="4" t="str">
        <v>Bokoli</v>
      </c>
      <c r="BO133" s="4" t="str">
        <v>Bokoli</v>
      </c>
      <c r="BP133" s="4" t="str">
        <v>Bokoli</v>
      </c>
      <c r="BQ133" s="4" t="str">
        <v>Bokoli</v>
      </c>
      <c r="BR133" s="4" t="str">
        <v>Bokoli</v>
      </c>
      <c r="BS133" s="4" t="str">
        <v>Bokoli</v>
      </c>
      <c r="BT133" s="4" t="str">
        <v>Bokoli</v>
      </c>
      <c r="BU133" s="4" t="str">
        <v>Bokoli</v>
      </c>
      <c r="BV133" s="4" t="str">
        <v>Bokoli</v>
      </c>
      <c r="BW133" s="4" t="str">
        <v>Bokoli</v>
      </c>
      <c r="BX133" s="4" t="str">
        <v>Bokoli</v>
      </c>
      <c r="BY133" s="4" t="str">
        <v>Bokoli</v>
      </c>
      <c r="BZ133" s="4" t="str">
        <v>Bokoli</v>
      </c>
      <c r="CA133" s="4" t="str">
        <v>Bokoli</v>
      </c>
      <c r="CB133" s="4" t="str">
        <v>Bokoli</v>
      </c>
      <c r="CC133" s="4" t="str">
        <v>Bokoli</v>
      </c>
      <c r="CD133" s="4" t="str">
        <v>Bokoli</v>
      </c>
      <c r="CE133" s="4" t="str">
        <v>Bokoli</v>
      </c>
      <c r="CF133" s="4" t="str">
        <v>Bokoli</v>
      </c>
      <c r="CG133" s="4" t="str">
        <v>Bokoli</v>
      </c>
      <c r="CH133" s="4" t="str">
        <v>Bokoli</v>
      </c>
      <c r="CJ133" s="4" t="str">
        <v>Bokoli</v>
      </c>
      <c r="CK133" s="4" t="str">
        <v>Bokoli</v>
      </c>
      <c r="CL133" s="4" t="str">
        <v>Bokoli</v>
      </c>
      <c r="CM133" s="4" t="str">
        <v>Bokoli</v>
      </c>
      <c r="CN133" s="4" t="str">
        <v>Bokoli</v>
      </c>
      <c r="CO133" s="4" t="str">
        <v>Bokoli</v>
      </c>
      <c r="CP133" s="4" t="str">
        <v>Bokoli</v>
      </c>
      <c r="CQ133" s="4" t="str">
        <v>Bokoli</v>
      </c>
      <c r="CR133" s="4" t="str">
        <v>Bokoli</v>
      </c>
      <c r="CS133" s="4" t="str">
        <v>Bokoli</v>
      </c>
      <c r="CT133" s="4" t="str">
        <v>Bokoli</v>
      </c>
      <c r="CU133" s="4" t="str">
        <v>Bokoli</v>
      </c>
      <c r="CV133" s="4" t="str">
        <v>Bokoli</v>
      </c>
      <c r="CW133" s="4" t="str">
        <v>Bokoli</v>
      </c>
      <c r="CX133" s="4" t="str">
        <v>Bokoli</v>
      </c>
      <c r="CY133" s="4" t="str">
        <v>Bokoli</v>
      </c>
      <c r="CZ133" s="4" t="str">
        <v>Bokoli</v>
      </c>
      <c r="DA133" s="4" t="str">
        <v>Bokoli</v>
      </c>
      <c r="DB133" s="4" t="str">
        <v>Bokoli</v>
      </c>
      <c r="DC133" s="4" t="str">
        <v>Bokoli</v>
      </c>
      <c r="DD133" s="4" t="str">
        <v>Bokoli</v>
      </c>
      <c r="DE133" s="4" t="str">
        <v>Bokoli</v>
      </c>
      <c r="DF133" s="4" t="str">
        <v>Bokoli</v>
      </c>
      <c r="DG133" s="4" t="str">
        <v>Bokoli</v>
      </c>
      <c r="DH133" s="4" t="str">
        <v>Bokoli</v>
      </c>
      <c r="DI133" s="4" t="str">
        <v>Bokoli</v>
      </c>
      <c r="DJ133" s="4" t="str">
        <v>Bokoli</v>
      </c>
      <c r="DK133" s="4" t="str">
        <v>Bokoli</v>
      </c>
      <c r="DL133" s="4" t="str">
        <v>Bokoli</v>
      </c>
      <c r="DM133" s="4" t="str">
        <v>Bokoli</v>
      </c>
      <c r="DN133" s="4" t="str">
        <v>Bokoli</v>
      </c>
      <c r="DO133" s="4" t="str">
        <v>Bokoli</v>
      </c>
      <c r="DP133" s="4" t="str">
        <v>Bokoli</v>
      </c>
    </row>
    <row r="134" spans="1:120" x14ac:dyDescent="0.35">
      <c r="A134" s="4">
        <v>30.0184</v>
      </c>
      <c r="B134" s="4">
        <v>31.207799999999999</v>
      </c>
      <c r="C134" s="4" t="s">
        <v>184</v>
      </c>
      <c r="D134" s="4" t="s">
        <v>265</v>
      </c>
      <c r="E134" s="4" t="s">
        <v>377</v>
      </c>
      <c r="F134" s="4">
        <v>100</v>
      </c>
      <c r="G134" s="4" t="str">
        <f t="shared" si="2"/>
        <v>Egypt-Faculty of Agriculture, Cairo University</v>
      </c>
      <c r="BA134" s="4" t="str">
        <v>Bolero</v>
      </c>
      <c r="BB134" s="4" t="str">
        <v>Bolero</v>
      </c>
      <c r="BC134" s="4" t="str">
        <v>Bolero</v>
      </c>
      <c r="BD134" s="4" t="str">
        <v>Bolero</v>
      </c>
      <c r="BE134" s="4" t="str">
        <v>Bolero</v>
      </c>
      <c r="BF134" s="4" t="str">
        <v>Bolero</v>
      </c>
      <c r="BG134" s="4" t="str">
        <v>Bolero</v>
      </c>
      <c r="BH134" s="4" t="str">
        <v>Bolero</v>
      </c>
      <c r="BI134" s="4" t="str">
        <v>Bolero</v>
      </c>
      <c r="BJ134" s="4" t="str">
        <v>Bolero</v>
      </c>
      <c r="BK134" s="4" t="str">
        <v>Bolero</v>
      </c>
      <c r="BL134" s="4" t="str">
        <v>Bolero</v>
      </c>
      <c r="BM134" s="4" t="str">
        <v>Bolero</v>
      </c>
      <c r="BN134" s="4" t="str">
        <v>Bolero</v>
      </c>
      <c r="BO134" s="4" t="str">
        <v>Bolero</v>
      </c>
      <c r="BP134" s="4" t="str">
        <v>Bolero</v>
      </c>
      <c r="BQ134" s="4" t="str">
        <v>Bolero</v>
      </c>
      <c r="BR134" s="4" t="str">
        <v>Bolero</v>
      </c>
      <c r="BS134" s="4" t="str">
        <v>Bolero</v>
      </c>
      <c r="BT134" s="4" t="str">
        <v>Bolero</v>
      </c>
      <c r="BU134" s="4" t="str">
        <v>Bolero</v>
      </c>
      <c r="BV134" s="4" t="str">
        <v>Bolero</v>
      </c>
      <c r="BW134" s="4" t="str">
        <v>Bolero</v>
      </c>
      <c r="BX134" s="4" t="str">
        <v>Bolero</v>
      </c>
      <c r="BY134" s="4" t="str">
        <v>Bolero</v>
      </c>
      <c r="BZ134" s="4" t="str">
        <v>Bolero</v>
      </c>
      <c r="CA134" s="4" t="str">
        <v>Bolero</v>
      </c>
      <c r="CB134" s="4" t="str">
        <v>Bolero</v>
      </c>
      <c r="CC134" s="4" t="str">
        <v>Bolero</v>
      </c>
      <c r="CD134" s="4" t="str">
        <v>Bolero</v>
      </c>
      <c r="CE134" s="4" t="str">
        <v>Bolero</v>
      </c>
      <c r="CF134" s="4" t="str">
        <v>Bolero</v>
      </c>
      <c r="CG134" s="4" t="str">
        <v>Bolero</v>
      </c>
      <c r="CH134" s="4" t="str">
        <v>Bolero</v>
      </c>
      <c r="CJ134" s="4" t="str">
        <v>Bolero</v>
      </c>
      <c r="CK134" s="4" t="str">
        <v>Bolero</v>
      </c>
      <c r="CL134" s="4" t="str">
        <v>Bolero</v>
      </c>
      <c r="CM134" s="4" t="str">
        <v>Bolero</v>
      </c>
      <c r="CN134" s="4" t="str">
        <v>Bolero</v>
      </c>
      <c r="CO134" s="4" t="str">
        <v>Bolero</v>
      </c>
      <c r="CP134" s="4" t="str">
        <v>Bolero</v>
      </c>
      <c r="CQ134" s="4" t="str">
        <v>Bolero</v>
      </c>
      <c r="CR134" s="4" t="str">
        <v>Bolero</v>
      </c>
      <c r="CS134" s="4" t="str">
        <v>Bolero</v>
      </c>
      <c r="CT134" s="4" t="str">
        <v>Bolero</v>
      </c>
      <c r="CU134" s="4" t="str">
        <v>Bolero</v>
      </c>
      <c r="CV134" s="4" t="str">
        <v>Bolero</v>
      </c>
      <c r="CW134" s="4" t="str">
        <v>Bolero</v>
      </c>
      <c r="CX134" s="4" t="str">
        <v>Bolero</v>
      </c>
      <c r="CY134" s="4" t="str">
        <v>Bolero</v>
      </c>
      <c r="CZ134" s="4" t="str">
        <v>Bolero</v>
      </c>
      <c r="DA134" s="4" t="str">
        <v>Bolero</v>
      </c>
      <c r="DB134" s="4" t="str">
        <v>Bolero</v>
      </c>
      <c r="DC134" s="4" t="str">
        <v>Bolero</v>
      </c>
      <c r="DD134" s="4" t="str">
        <v>Bolero</v>
      </c>
      <c r="DE134" s="4" t="str">
        <v>Bolero</v>
      </c>
      <c r="DF134" s="4" t="str">
        <v>Bolero</v>
      </c>
      <c r="DG134" s="4" t="str">
        <v>Bolero</v>
      </c>
      <c r="DH134" s="4" t="str">
        <v>Bolero</v>
      </c>
      <c r="DI134" s="4" t="str">
        <v>Bolero</v>
      </c>
      <c r="DJ134" s="4" t="str">
        <v>Bolero</v>
      </c>
      <c r="DK134" s="4" t="str">
        <v>Bolero</v>
      </c>
      <c r="DL134" s="4" t="str">
        <v>Bolero</v>
      </c>
      <c r="DM134" s="4" t="str">
        <v>Bolero</v>
      </c>
      <c r="DN134" s="4" t="str">
        <v>Bolero</v>
      </c>
      <c r="DO134" s="4" t="str">
        <v>Bolero</v>
      </c>
      <c r="DP134" s="4" t="str">
        <v>Bolero</v>
      </c>
    </row>
    <row r="135" spans="1:120" x14ac:dyDescent="0.35">
      <c r="A135" s="4">
        <v>30.386389999999999</v>
      </c>
      <c r="B135" s="4">
        <v>31.44361</v>
      </c>
      <c r="C135" s="4" t="s">
        <v>184</v>
      </c>
      <c r="D135" s="4" t="s">
        <v>130</v>
      </c>
      <c r="E135" s="4" t="s">
        <v>378</v>
      </c>
      <c r="F135" s="4">
        <v>250</v>
      </c>
      <c r="G135" s="4" t="str">
        <f t="shared" si="2"/>
        <v>Egypt-Inshas</v>
      </c>
      <c r="BA135" s="4" t="str">
        <v>Bondo District</v>
      </c>
      <c r="BB135" s="4" t="str">
        <v>Bondo District</v>
      </c>
      <c r="BC135" s="4" t="str">
        <v>Bondo District</v>
      </c>
      <c r="BD135" s="4" t="str">
        <v>Bondo District</v>
      </c>
      <c r="BE135" s="4" t="str">
        <v>Bondo District</v>
      </c>
      <c r="BF135" s="4" t="str">
        <v>Bondo District</v>
      </c>
      <c r="BG135" s="4" t="str">
        <v>Bondo District</v>
      </c>
      <c r="BH135" s="4" t="str">
        <v>Bondo District</v>
      </c>
      <c r="BI135" s="4" t="str">
        <v>Bondo District</v>
      </c>
      <c r="BJ135" s="4" t="str">
        <v>Bondo District</v>
      </c>
      <c r="BK135" s="4" t="str">
        <v>Bondo District</v>
      </c>
      <c r="BL135" s="4" t="str">
        <v>Bondo District</v>
      </c>
      <c r="BM135" s="4" t="str">
        <v>Bondo District</v>
      </c>
      <c r="BN135" s="4" t="str">
        <v>Bondo District</v>
      </c>
      <c r="BO135" s="4" t="str">
        <v>Bondo District</v>
      </c>
      <c r="BP135" s="4" t="str">
        <v>Bondo District</v>
      </c>
      <c r="BQ135" s="4" t="str">
        <v>Bondo District</v>
      </c>
      <c r="BR135" s="4" t="str">
        <v>Bondo District</v>
      </c>
      <c r="BS135" s="4" t="str">
        <v>Bondo District</v>
      </c>
      <c r="BT135" s="4" t="str">
        <v>Bondo District</v>
      </c>
      <c r="BU135" s="4" t="str">
        <v>Bondo District</v>
      </c>
      <c r="BV135" s="4" t="str">
        <v>Bondo District</v>
      </c>
      <c r="BW135" s="4" t="str">
        <v>Bondo District</v>
      </c>
      <c r="BX135" s="4" t="str">
        <v>Bondo District</v>
      </c>
      <c r="BY135" s="4" t="str">
        <v>Bondo District</v>
      </c>
      <c r="BZ135" s="4" t="str">
        <v>Bondo District</v>
      </c>
      <c r="CA135" s="4" t="str">
        <v>Bondo District</v>
      </c>
      <c r="CB135" s="4" t="str">
        <v>Bondo District</v>
      </c>
      <c r="CC135" s="4" t="str">
        <v>Bondo District</v>
      </c>
      <c r="CD135" s="4" t="str">
        <v>Bondo District</v>
      </c>
      <c r="CE135" s="4" t="str">
        <v>Bondo District</v>
      </c>
      <c r="CF135" s="4" t="str">
        <v>Bondo District</v>
      </c>
      <c r="CG135" s="4" t="str">
        <v>Bondo District</v>
      </c>
      <c r="CH135" s="4" t="str">
        <v>Bondo District</v>
      </c>
      <c r="CJ135" s="4" t="str">
        <v>Bondo District</v>
      </c>
      <c r="CK135" s="4" t="str">
        <v>Bondo District</v>
      </c>
      <c r="CL135" s="4" t="str">
        <v>Bondo District</v>
      </c>
      <c r="CM135" s="4" t="str">
        <v>Bondo District</v>
      </c>
      <c r="CN135" s="4" t="str">
        <v>Bondo District</v>
      </c>
      <c r="CO135" s="4" t="str">
        <v>Bondo District</v>
      </c>
      <c r="CP135" s="4" t="str">
        <v>Bondo District</v>
      </c>
      <c r="CQ135" s="4" t="str">
        <v>Bondo District</v>
      </c>
      <c r="CR135" s="4" t="str">
        <v>Bondo District</v>
      </c>
      <c r="CS135" s="4" t="str">
        <v>Bondo District</v>
      </c>
      <c r="CT135" s="4" t="str">
        <v>Bondo District</v>
      </c>
      <c r="CU135" s="4" t="str">
        <v>Bondo District</v>
      </c>
      <c r="CV135" s="4" t="str">
        <v>Bondo District</v>
      </c>
      <c r="CW135" s="4" t="str">
        <v>Bondo District</v>
      </c>
      <c r="CX135" s="4" t="str">
        <v>Bondo District</v>
      </c>
      <c r="CY135" s="4" t="str">
        <v>Bondo District</v>
      </c>
      <c r="CZ135" s="4" t="str">
        <v>Bondo District</v>
      </c>
      <c r="DA135" s="4" t="str">
        <v>Bondo District</v>
      </c>
      <c r="DB135" s="4" t="str">
        <v>Bondo District</v>
      </c>
      <c r="DC135" s="4" t="str">
        <v>Bondo District</v>
      </c>
      <c r="DD135" s="4" t="str">
        <v>Bondo District</v>
      </c>
      <c r="DE135" s="4" t="str">
        <v>Bondo District</v>
      </c>
      <c r="DF135" s="4" t="str">
        <v>Bondo District</v>
      </c>
      <c r="DG135" s="4" t="str">
        <v>Bondo District</v>
      </c>
      <c r="DH135" s="4" t="str">
        <v>Bondo District</v>
      </c>
      <c r="DI135" s="4" t="str">
        <v>Bondo District</v>
      </c>
      <c r="DJ135" s="4" t="str">
        <v>Bondo District</v>
      </c>
      <c r="DK135" s="4" t="str">
        <v>Bondo District</v>
      </c>
      <c r="DL135" s="4" t="str">
        <v>Bondo District</v>
      </c>
      <c r="DM135" s="4" t="str">
        <v>Bondo District</v>
      </c>
      <c r="DN135" s="4" t="str">
        <v>Bondo District</v>
      </c>
      <c r="DO135" s="4" t="str">
        <v>Bondo District</v>
      </c>
      <c r="DP135" s="4" t="str">
        <v>Bondo District</v>
      </c>
    </row>
    <row r="136" spans="1:120" x14ac:dyDescent="0.35">
      <c r="A136" s="4">
        <v>30.568999999999999</v>
      </c>
      <c r="B136" s="4">
        <v>32.268000000000001</v>
      </c>
      <c r="C136" s="4" t="s">
        <v>184</v>
      </c>
      <c r="D136" s="4" t="s">
        <v>130</v>
      </c>
      <c r="E136" s="4" t="s">
        <v>379</v>
      </c>
      <c r="F136" s="4">
        <v>1000</v>
      </c>
      <c r="G136" s="4" t="str">
        <f t="shared" si="2"/>
        <v>Egypt-Ismailia</v>
      </c>
      <c r="BA136" s="4" t="str">
        <v>Bongor.Yagoua</v>
      </c>
      <c r="BB136" s="4" t="str">
        <v>Bongor.Yagoua</v>
      </c>
      <c r="BC136" s="4" t="str">
        <v>Bongor.Yagoua</v>
      </c>
      <c r="BD136" s="4" t="str">
        <v>Bongor.Yagoua</v>
      </c>
      <c r="BE136" s="4" t="str">
        <v>Bongor.Yagoua</v>
      </c>
      <c r="BF136" s="4" t="str">
        <v>Bongor.Yagoua</v>
      </c>
      <c r="BG136" s="4" t="str">
        <v>Bongor.Yagoua</v>
      </c>
      <c r="BH136" s="4" t="str">
        <v>Bongor.Yagoua</v>
      </c>
      <c r="BI136" s="4" t="str">
        <v>Bongor.Yagoua</v>
      </c>
      <c r="BJ136" s="4" t="str">
        <v>Bongor.Yagoua</v>
      </c>
      <c r="BK136" s="4" t="str">
        <v>Bongor.Yagoua</v>
      </c>
      <c r="BL136" s="4" t="str">
        <v>Bongor.Yagoua</v>
      </c>
      <c r="BM136" s="4" t="str">
        <v>Bongor.Yagoua</v>
      </c>
      <c r="BN136" s="4" t="str">
        <v>Bongor.Yagoua</v>
      </c>
      <c r="BO136" s="4" t="str">
        <v>Bongor.Yagoua</v>
      </c>
      <c r="BP136" s="4" t="str">
        <v>Bongor.Yagoua</v>
      </c>
      <c r="BQ136" s="4" t="str">
        <v>Bongor.Yagoua</v>
      </c>
      <c r="BR136" s="4" t="str">
        <v>Bongor.Yagoua</v>
      </c>
      <c r="BS136" s="4" t="str">
        <v>Bongor.Yagoua</v>
      </c>
      <c r="BT136" s="4" t="str">
        <v>Bongor.Yagoua</v>
      </c>
      <c r="BU136" s="4" t="str">
        <v>Bongor.Yagoua</v>
      </c>
      <c r="BV136" s="4" t="str">
        <v>Bongor.Yagoua</v>
      </c>
      <c r="BW136" s="4" t="str">
        <v>Bongor.Yagoua</v>
      </c>
      <c r="BX136" s="4" t="str">
        <v>Bongor.Yagoua</v>
      </c>
      <c r="BY136" s="4" t="str">
        <v>Bongor.Yagoua</v>
      </c>
      <c r="BZ136" s="4" t="str">
        <v>Bongor.Yagoua</v>
      </c>
      <c r="CA136" s="4" t="str">
        <v>Bongor.Yagoua</v>
      </c>
      <c r="CB136" s="4" t="str">
        <v>Bongor.Yagoua</v>
      </c>
      <c r="CC136" s="4" t="str">
        <v>Bongor.Yagoua</v>
      </c>
      <c r="CD136" s="4" t="str">
        <v>Bongor.Yagoua</v>
      </c>
      <c r="CE136" s="4" t="str">
        <v>Bongor.Yagoua</v>
      </c>
      <c r="CF136" s="4" t="str">
        <v>Bongor.Yagoua</v>
      </c>
      <c r="CG136" s="4" t="str">
        <v>Bongor.Yagoua</v>
      </c>
      <c r="CH136" s="4" t="str">
        <v>Bongor.Yagoua</v>
      </c>
      <c r="CJ136" s="4" t="str">
        <v>Bongor.Yagoua</v>
      </c>
      <c r="CK136" s="4" t="str">
        <v>Bongor.Yagoua</v>
      </c>
      <c r="CL136" s="4" t="str">
        <v>Bongor.Yagoua</v>
      </c>
      <c r="CM136" s="4" t="str">
        <v>Bongor.Yagoua</v>
      </c>
      <c r="CN136" s="4" t="str">
        <v>Bongor.Yagoua</v>
      </c>
      <c r="CO136" s="4" t="str">
        <v>Bongor.Yagoua</v>
      </c>
      <c r="CP136" s="4" t="str">
        <v>Bongor.Yagoua</v>
      </c>
      <c r="CQ136" s="4" t="str">
        <v>Bongor.Yagoua</v>
      </c>
      <c r="CR136" s="4" t="str">
        <v>Bongor.Yagoua</v>
      </c>
      <c r="CS136" s="4" t="str">
        <v>Bongor.Yagoua</v>
      </c>
      <c r="CT136" s="4" t="str">
        <v>Bongor.Yagoua</v>
      </c>
      <c r="CU136" s="4" t="str">
        <v>Bongor.Yagoua</v>
      </c>
      <c r="CV136" s="4" t="str">
        <v>Bongor.Yagoua</v>
      </c>
      <c r="CW136" s="4" t="str">
        <v>Bongor.Yagoua</v>
      </c>
      <c r="CX136" s="4" t="str">
        <v>Bongor.Yagoua</v>
      </c>
      <c r="CY136" s="4" t="str">
        <v>Bongor.Yagoua</v>
      </c>
      <c r="CZ136" s="4" t="str">
        <v>Bongor.Yagoua</v>
      </c>
      <c r="DA136" s="4" t="str">
        <v>Bongor.Yagoua</v>
      </c>
      <c r="DB136" s="4" t="str">
        <v>Bongor.Yagoua</v>
      </c>
      <c r="DC136" s="4" t="str">
        <v>Bongor.Yagoua</v>
      </c>
      <c r="DD136" s="4" t="str">
        <v>Bongor.Yagoua</v>
      </c>
      <c r="DE136" s="4" t="str">
        <v>Bongor.Yagoua</v>
      </c>
      <c r="DF136" s="4" t="str">
        <v>Bongor.Yagoua</v>
      </c>
      <c r="DG136" s="4" t="str">
        <v>Bongor.Yagoua</v>
      </c>
      <c r="DH136" s="4" t="str">
        <v>Bongor.Yagoua</v>
      </c>
      <c r="DI136" s="4" t="str">
        <v>Bongor.Yagoua</v>
      </c>
      <c r="DJ136" s="4" t="str">
        <v>Bongor.Yagoua</v>
      </c>
      <c r="DK136" s="4" t="str">
        <v>Bongor.Yagoua</v>
      </c>
      <c r="DL136" s="4" t="str">
        <v>Bongor.Yagoua</v>
      </c>
      <c r="DM136" s="4" t="str">
        <v>Bongor.Yagoua</v>
      </c>
      <c r="DN136" s="4" t="str">
        <v>Bongor.Yagoua</v>
      </c>
      <c r="DO136" s="4" t="str">
        <v>Bongor.Yagoua</v>
      </c>
      <c r="DP136" s="4" t="str">
        <v>Bongor.Yagoua</v>
      </c>
    </row>
    <row r="137" spans="1:120" x14ac:dyDescent="0.35">
      <c r="A137" s="4">
        <v>31.33</v>
      </c>
      <c r="B137" s="4">
        <v>30.9</v>
      </c>
      <c r="C137" s="4" t="s">
        <v>184</v>
      </c>
      <c r="D137" s="4" t="s">
        <v>138</v>
      </c>
      <c r="E137" s="4" t="s">
        <v>380</v>
      </c>
      <c r="F137" s="4">
        <v>30000</v>
      </c>
      <c r="G137" s="4" t="str">
        <f t="shared" si="2"/>
        <v>Egypt-Kafr El-Sheikh Governorate</v>
      </c>
      <c r="BA137" s="4" t="str">
        <v>Bonka</v>
      </c>
      <c r="BB137" s="4" t="str">
        <v>Bonka</v>
      </c>
      <c r="BC137" s="4" t="str">
        <v>Bonka</v>
      </c>
      <c r="BD137" s="4" t="str">
        <v>Bonka</v>
      </c>
      <c r="BE137" s="4" t="str">
        <v>Bonka</v>
      </c>
      <c r="BF137" s="4" t="str">
        <v>Bonka</v>
      </c>
      <c r="BG137" s="4" t="str">
        <v>Bonka</v>
      </c>
      <c r="BH137" s="4" t="str">
        <v>Bonka</v>
      </c>
      <c r="BI137" s="4" t="str">
        <v>Bonka</v>
      </c>
      <c r="BJ137" s="4" t="str">
        <v>Bonka</v>
      </c>
      <c r="BK137" s="4" t="str">
        <v>Bonka</v>
      </c>
      <c r="BL137" s="4" t="str">
        <v>Bonka</v>
      </c>
      <c r="BM137" s="4" t="str">
        <v>Bonka</v>
      </c>
      <c r="BN137" s="4" t="str">
        <v>Bonka</v>
      </c>
      <c r="BO137" s="4" t="str">
        <v>Bonka</v>
      </c>
      <c r="BP137" s="4" t="str">
        <v>Bonka</v>
      </c>
      <c r="BQ137" s="4" t="str">
        <v>Bonka</v>
      </c>
      <c r="BR137" s="4" t="str">
        <v>Bonka</v>
      </c>
      <c r="BS137" s="4" t="str">
        <v>Bonka</v>
      </c>
      <c r="BT137" s="4" t="str">
        <v>Bonka</v>
      </c>
      <c r="BU137" s="4" t="str">
        <v>Bonka</v>
      </c>
      <c r="BV137" s="4" t="str">
        <v>Bonka</v>
      </c>
      <c r="BW137" s="4" t="str">
        <v>Bonka</v>
      </c>
      <c r="BX137" s="4" t="str">
        <v>Bonka</v>
      </c>
      <c r="BY137" s="4" t="str">
        <v>Bonka</v>
      </c>
      <c r="BZ137" s="4" t="str">
        <v>Bonka</v>
      </c>
      <c r="CA137" s="4" t="str">
        <v>Bonka</v>
      </c>
      <c r="CB137" s="4" t="str">
        <v>Bonka</v>
      </c>
      <c r="CC137" s="4" t="str">
        <v>Bonka</v>
      </c>
      <c r="CD137" s="4" t="str">
        <v>Bonka</v>
      </c>
      <c r="CE137" s="4" t="str">
        <v>Bonka</v>
      </c>
      <c r="CF137" s="4" t="str">
        <v>Bonka</v>
      </c>
      <c r="CG137" s="4" t="str">
        <v>Bonka</v>
      </c>
      <c r="CH137" s="4" t="str">
        <v>Bonka</v>
      </c>
      <c r="CJ137" s="4" t="str">
        <v>Bonka</v>
      </c>
      <c r="CK137" s="4" t="str">
        <v>Bonka</v>
      </c>
      <c r="CL137" s="4" t="str">
        <v>Bonka</v>
      </c>
      <c r="CM137" s="4" t="str">
        <v>Bonka</v>
      </c>
      <c r="CN137" s="4" t="str">
        <v>Bonka</v>
      </c>
      <c r="CO137" s="4" t="str">
        <v>Bonka</v>
      </c>
      <c r="CP137" s="4" t="str">
        <v>Bonka</v>
      </c>
      <c r="CQ137" s="4" t="str">
        <v>Bonka</v>
      </c>
      <c r="CR137" s="4" t="str">
        <v>Bonka</v>
      </c>
      <c r="CS137" s="4" t="str">
        <v>Bonka</v>
      </c>
      <c r="CT137" s="4" t="str">
        <v>Bonka</v>
      </c>
      <c r="CU137" s="4" t="str">
        <v>Bonka</v>
      </c>
      <c r="CV137" s="4" t="str">
        <v>Bonka</v>
      </c>
      <c r="CW137" s="4" t="str">
        <v>Bonka</v>
      </c>
      <c r="CX137" s="4" t="str">
        <v>Bonka</v>
      </c>
      <c r="CY137" s="4" t="str">
        <v>Bonka</v>
      </c>
      <c r="CZ137" s="4" t="str">
        <v>Bonka</v>
      </c>
      <c r="DA137" s="4" t="str">
        <v>Bonka</v>
      </c>
      <c r="DB137" s="4" t="str">
        <v>Bonka</v>
      </c>
      <c r="DC137" s="4" t="str">
        <v>Bonka</v>
      </c>
      <c r="DD137" s="4" t="str">
        <v>Bonka</v>
      </c>
      <c r="DE137" s="4" t="str">
        <v>Bonka</v>
      </c>
      <c r="DF137" s="4" t="str">
        <v>Bonka</v>
      </c>
      <c r="DG137" s="4" t="str">
        <v>Bonka</v>
      </c>
      <c r="DH137" s="4" t="str">
        <v>Bonka</v>
      </c>
      <c r="DI137" s="4" t="str">
        <v>Bonka</v>
      </c>
      <c r="DJ137" s="4" t="str">
        <v>Bonka</v>
      </c>
      <c r="DK137" s="4" t="str">
        <v>Bonka</v>
      </c>
      <c r="DL137" s="4" t="str">
        <v>Bonka</v>
      </c>
      <c r="DM137" s="4" t="str">
        <v>Bonka</v>
      </c>
      <c r="DN137" s="4" t="str">
        <v>Bonka</v>
      </c>
      <c r="DO137" s="4" t="str">
        <v>Bonka</v>
      </c>
      <c r="DP137" s="4" t="str">
        <v>Bonka</v>
      </c>
    </row>
    <row r="138" spans="1:120" x14ac:dyDescent="0.35">
      <c r="A138" s="4">
        <v>31.33</v>
      </c>
      <c r="B138" s="4">
        <v>30.9</v>
      </c>
      <c r="C138" s="4" t="s">
        <v>184</v>
      </c>
      <c r="D138" s="4" t="s">
        <v>130</v>
      </c>
      <c r="E138" s="4" t="s">
        <v>381</v>
      </c>
      <c r="F138" s="4">
        <v>30000</v>
      </c>
      <c r="G138" s="4" t="str">
        <f t="shared" si="2"/>
        <v>Egypt-Kafr El-Sheikh Governorate (Kafr ash Shaykh)</v>
      </c>
      <c r="BA138" s="4" t="str">
        <v>Boro</v>
      </c>
      <c r="BB138" s="4" t="str">
        <v>Boro</v>
      </c>
      <c r="BC138" s="4" t="str">
        <v>Boro</v>
      </c>
      <c r="BD138" s="4" t="str">
        <v>Boro</v>
      </c>
      <c r="BE138" s="4" t="str">
        <v>Boro</v>
      </c>
      <c r="BF138" s="4" t="str">
        <v>Boro</v>
      </c>
      <c r="BG138" s="4" t="str">
        <v>Boro</v>
      </c>
      <c r="BH138" s="4" t="str">
        <v>Boro</v>
      </c>
      <c r="BI138" s="4" t="str">
        <v>Boro</v>
      </c>
      <c r="BJ138" s="4" t="str">
        <v>Boro</v>
      </c>
      <c r="BK138" s="4" t="str">
        <v>Boro</v>
      </c>
      <c r="BL138" s="4" t="str">
        <v>Boro</v>
      </c>
      <c r="BM138" s="4" t="str">
        <v>Boro</v>
      </c>
      <c r="BN138" s="4" t="str">
        <v>Boro</v>
      </c>
      <c r="BO138" s="4" t="str">
        <v>Boro</v>
      </c>
      <c r="BP138" s="4" t="str">
        <v>Boro</v>
      </c>
      <c r="BQ138" s="4" t="str">
        <v>Boro</v>
      </c>
      <c r="BR138" s="4" t="str">
        <v>Boro</v>
      </c>
      <c r="BS138" s="4" t="str">
        <v>Boro</v>
      </c>
      <c r="BT138" s="4" t="str">
        <v>Boro</v>
      </c>
      <c r="BU138" s="4" t="str">
        <v>Boro</v>
      </c>
      <c r="BV138" s="4" t="str">
        <v>Boro</v>
      </c>
      <c r="BW138" s="4" t="str">
        <v>Boro</v>
      </c>
      <c r="BX138" s="4" t="str">
        <v>Boro</v>
      </c>
      <c r="BY138" s="4" t="str">
        <v>Boro</v>
      </c>
      <c r="BZ138" s="4" t="str">
        <v>Boro</v>
      </c>
      <c r="CA138" s="4" t="str">
        <v>Boro</v>
      </c>
      <c r="CB138" s="4" t="str">
        <v>Boro</v>
      </c>
      <c r="CC138" s="4" t="str">
        <v>Boro</v>
      </c>
      <c r="CD138" s="4" t="str">
        <v>Boro</v>
      </c>
      <c r="CE138" s="4" t="str">
        <v>Boro</v>
      </c>
      <c r="CF138" s="4" t="str">
        <v>Boro</v>
      </c>
      <c r="CG138" s="4" t="str">
        <v>Boro</v>
      </c>
      <c r="CH138" s="4" t="str">
        <v>Boro</v>
      </c>
      <c r="CJ138" s="4" t="str">
        <v>Boro</v>
      </c>
      <c r="CK138" s="4" t="str">
        <v>Boro</v>
      </c>
      <c r="CL138" s="4" t="str">
        <v>Boro</v>
      </c>
      <c r="CM138" s="4" t="str">
        <v>Boro</v>
      </c>
      <c r="CN138" s="4" t="str">
        <v>Boro</v>
      </c>
      <c r="CO138" s="4" t="str">
        <v>Boro</v>
      </c>
      <c r="CP138" s="4" t="str">
        <v>Boro</v>
      </c>
      <c r="CQ138" s="4" t="str">
        <v>Boro</v>
      </c>
      <c r="CR138" s="4" t="str">
        <v>Boro</v>
      </c>
      <c r="CS138" s="4" t="str">
        <v>Boro</v>
      </c>
      <c r="CT138" s="4" t="str">
        <v>Boro</v>
      </c>
      <c r="CU138" s="4" t="str">
        <v>Boro</v>
      </c>
      <c r="CV138" s="4" t="str">
        <v>Boro</v>
      </c>
      <c r="CW138" s="4" t="str">
        <v>Boro</v>
      </c>
      <c r="CX138" s="4" t="str">
        <v>Boro</v>
      </c>
      <c r="CY138" s="4" t="str">
        <v>Boro</v>
      </c>
      <c r="CZ138" s="4" t="str">
        <v>Boro</v>
      </c>
      <c r="DA138" s="4" t="str">
        <v>Boro</v>
      </c>
      <c r="DB138" s="4" t="str">
        <v>Boro</v>
      </c>
      <c r="DC138" s="4" t="str">
        <v>Boro</v>
      </c>
      <c r="DD138" s="4" t="str">
        <v>Boro</v>
      </c>
      <c r="DE138" s="4" t="str">
        <v>Boro</v>
      </c>
      <c r="DF138" s="4" t="str">
        <v>Boro</v>
      </c>
      <c r="DG138" s="4" t="str">
        <v>Boro</v>
      </c>
      <c r="DH138" s="4" t="str">
        <v>Boro</v>
      </c>
      <c r="DI138" s="4" t="str">
        <v>Boro</v>
      </c>
      <c r="DJ138" s="4" t="str">
        <v>Boro</v>
      </c>
      <c r="DK138" s="4" t="str">
        <v>Boro</v>
      </c>
      <c r="DL138" s="4" t="str">
        <v>Boro</v>
      </c>
      <c r="DM138" s="4" t="str">
        <v>Boro</v>
      </c>
      <c r="DN138" s="4" t="str">
        <v>Boro</v>
      </c>
      <c r="DO138" s="4" t="str">
        <v>Boro</v>
      </c>
      <c r="DP138" s="4" t="str">
        <v>Boro</v>
      </c>
    </row>
    <row r="139" spans="1:120" x14ac:dyDescent="0.35">
      <c r="A139" s="4">
        <v>30.34</v>
      </c>
      <c r="B139" s="4">
        <v>31.24</v>
      </c>
      <c r="C139" s="4" t="s">
        <v>184</v>
      </c>
      <c r="D139" s="4" t="s">
        <v>130</v>
      </c>
      <c r="E139" s="4" t="s">
        <v>382</v>
      </c>
      <c r="F139" s="4">
        <v>550</v>
      </c>
      <c r="G139" s="4" t="str">
        <f t="shared" si="2"/>
        <v>Egypt-Kaluobia</v>
      </c>
      <c r="BA139" s="4" t="str">
        <v>Bou Hedma National Park</v>
      </c>
      <c r="BB139" s="4" t="str">
        <v>Bou Hedma National Park</v>
      </c>
      <c r="BC139" s="4" t="str">
        <v>Bou Hedma National Park</v>
      </c>
      <c r="BD139" s="4" t="str">
        <v>Bou Hedma National Park</v>
      </c>
      <c r="BE139" s="4" t="str">
        <v>Bou Hedma National Park</v>
      </c>
      <c r="BF139" s="4" t="str">
        <v>Bou Hedma National Park</v>
      </c>
      <c r="BG139" s="4" t="str">
        <v>Bou Hedma National Park</v>
      </c>
      <c r="BH139" s="4" t="str">
        <v>Bou Hedma National Park</v>
      </c>
      <c r="BI139" s="4" t="str">
        <v>Bou Hedma National Park</v>
      </c>
      <c r="BJ139" s="4" t="str">
        <v>Bou Hedma National Park</v>
      </c>
      <c r="BK139" s="4" t="str">
        <v>Bou Hedma National Park</v>
      </c>
      <c r="BL139" s="4" t="str">
        <v>Bou Hedma National Park</v>
      </c>
      <c r="BM139" s="4" t="str">
        <v>Bou Hedma National Park</v>
      </c>
      <c r="BN139" s="4" t="str">
        <v>Bou Hedma National Park</v>
      </c>
      <c r="BO139" s="4" t="str">
        <v>Bou Hedma National Park</v>
      </c>
      <c r="BP139" s="4" t="str">
        <v>Bou Hedma National Park</v>
      </c>
      <c r="BQ139" s="4" t="str">
        <v>Bou Hedma National Park</v>
      </c>
      <c r="BR139" s="4" t="str">
        <v>Bou Hedma National Park</v>
      </c>
      <c r="BS139" s="4" t="str">
        <v>Bou Hedma National Park</v>
      </c>
      <c r="BT139" s="4" t="str">
        <v>Bou Hedma National Park</v>
      </c>
      <c r="BU139" s="4" t="str">
        <v>Bou Hedma National Park</v>
      </c>
      <c r="BV139" s="4" t="str">
        <v>Bou Hedma National Park</v>
      </c>
      <c r="BW139" s="4" t="str">
        <v>Bou Hedma National Park</v>
      </c>
      <c r="BX139" s="4" t="str">
        <v>Bou Hedma National Park</v>
      </c>
      <c r="BY139" s="4" t="str">
        <v>Bou Hedma National Park</v>
      </c>
      <c r="BZ139" s="4" t="str">
        <v>Bou Hedma National Park</v>
      </c>
      <c r="CA139" s="4" t="str">
        <v>Bou Hedma National Park</v>
      </c>
      <c r="CB139" s="4" t="str">
        <v>Bou Hedma National Park</v>
      </c>
      <c r="CC139" s="4" t="str">
        <v>Bou Hedma National Park</v>
      </c>
      <c r="CD139" s="4" t="str">
        <v>Bou Hedma National Park</v>
      </c>
      <c r="CE139" s="4" t="str">
        <v>Bou Hedma National Park</v>
      </c>
      <c r="CF139" s="4" t="str">
        <v>Bou Hedma National Park</v>
      </c>
      <c r="CG139" s="4" t="str">
        <v>Bou Hedma National Park</v>
      </c>
      <c r="CH139" s="4" t="str">
        <v>Bou Hedma National Park</v>
      </c>
      <c r="CJ139" s="4" t="str">
        <v>Bou Hedma National Park</v>
      </c>
      <c r="CK139" s="4" t="str">
        <v>Bou Hedma National Park</v>
      </c>
      <c r="CL139" s="4" t="str">
        <v>Bou Hedma National Park</v>
      </c>
      <c r="CM139" s="4" t="str">
        <v>Bou Hedma National Park</v>
      </c>
      <c r="CN139" s="4" t="str">
        <v>Bou Hedma National Park</v>
      </c>
      <c r="CO139" s="4" t="str">
        <v>Bou Hedma National Park</v>
      </c>
      <c r="CP139" s="4" t="str">
        <v>Bou Hedma National Park</v>
      </c>
      <c r="CQ139" s="4" t="str">
        <v>Bou Hedma National Park</v>
      </c>
      <c r="CR139" s="4" t="str">
        <v>Bou Hedma National Park</v>
      </c>
      <c r="CS139" s="4" t="str">
        <v>Bou Hedma National Park</v>
      </c>
      <c r="CT139" s="4" t="str">
        <v>Bou Hedma National Park</v>
      </c>
      <c r="CU139" s="4" t="str">
        <v>Bou Hedma National Park</v>
      </c>
      <c r="CV139" s="4" t="str">
        <v>Bou Hedma National Park</v>
      </c>
      <c r="CW139" s="4" t="str">
        <v>Bou Hedma National Park</v>
      </c>
      <c r="CX139" s="4" t="str">
        <v>Bou Hedma National Park</v>
      </c>
      <c r="CY139" s="4" t="str">
        <v>Bou Hedma National Park</v>
      </c>
      <c r="CZ139" s="4" t="str">
        <v>Bou Hedma National Park</v>
      </c>
      <c r="DA139" s="4" t="str">
        <v>Bou Hedma National Park</v>
      </c>
      <c r="DB139" s="4" t="str">
        <v>Bou Hedma National Park</v>
      </c>
      <c r="DC139" s="4" t="str">
        <v>Bou Hedma National Park</v>
      </c>
      <c r="DD139" s="4" t="str">
        <v>Bou Hedma National Park</v>
      </c>
      <c r="DE139" s="4" t="str">
        <v>Bou Hedma National Park</v>
      </c>
      <c r="DF139" s="4" t="str">
        <v>Bou Hedma National Park</v>
      </c>
      <c r="DG139" s="4" t="str">
        <v>Bou Hedma National Park</v>
      </c>
      <c r="DH139" s="4" t="str">
        <v>Bou Hedma National Park</v>
      </c>
      <c r="DI139" s="4" t="str">
        <v>Bou Hedma National Park</v>
      </c>
      <c r="DJ139" s="4" t="str">
        <v>Bou Hedma National Park</v>
      </c>
      <c r="DK139" s="4" t="str">
        <v>Bou Hedma National Park</v>
      </c>
      <c r="DL139" s="4" t="str">
        <v>Bou Hedma National Park</v>
      </c>
      <c r="DM139" s="4" t="str">
        <v>Bou Hedma National Park</v>
      </c>
      <c r="DN139" s="4" t="str">
        <v>Bou Hedma National Park</v>
      </c>
      <c r="DO139" s="4" t="str">
        <v>Bou Hedma National Park</v>
      </c>
      <c r="DP139" s="4" t="str">
        <v>Bou Hedma National Park</v>
      </c>
    </row>
    <row r="140" spans="1:120" x14ac:dyDescent="0.35">
      <c r="A140" s="4">
        <v>30.557600000000001</v>
      </c>
      <c r="B140" s="4">
        <v>31.013400000000001</v>
      </c>
      <c r="C140" s="4" t="s">
        <v>184</v>
      </c>
      <c r="D140" s="4" t="s">
        <v>138</v>
      </c>
      <c r="E140" s="4" t="s">
        <v>383</v>
      </c>
      <c r="F140" s="4">
        <v>100</v>
      </c>
      <c r="G140" s="4" t="str">
        <f t="shared" si="2"/>
        <v>Egypt-Menoufia University, Shebin El-Kom</v>
      </c>
      <c r="BA140" s="4" t="str">
        <v>Bouake</v>
      </c>
      <c r="BB140" s="4" t="str">
        <v>Bouake</v>
      </c>
      <c r="BC140" s="4" t="str">
        <v>Bouake</v>
      </c>
      <c r="BD140" s="4" t="str">
        <v>Bouake</v>
      </c>
      <c r="BE140" s="4" t="str">
        <v>Bouake</v>
      </c>
      <c r="BF140" s="4" t="str">
        <v>Bouake</v>
      </c>
      <c r="BG140" s="4" t="str">
        <v>Bouake</v>
      </c>
      <c r="BH140" s="4" t="str">
        <v>Bouake</v>
      </c>
      <c r="BI140" s="4" t="str">
        <v>Bouake</v>
      </c>
      <c r="BJ140" s="4" t="str">
        <v>Bouake</v>
      </c>
      <c r="BK140" s="4" t="str">
        <v>Bouake</v>
      </c>
      <c r="BL140" s="4" t="str">
        <v>Bouake</v>
      </c>
      <c r="BM140" s="4" t="str">
        <v>Bouake</v>
      </c>
      <c r="BN140" s="4" t="str">
        <v>Bouake</v>
      </c>
      <c r="BO140" s="4" t="str">
        <v>Bouake</v>
      </c>
      <c r="BP140" s="4" t="str">
        <v>Bouake</v>
      </c>
      <c r="BQ140" s="4" t="str">
        <v>Bouake</v>
      </c>
      <c r="BR140" s="4" t="str">
        <v>Bouake</v>
      </c>
      <c r="BS140" s="4" t="str">
        <v>Bouake</v>
      </c>
      <c r="BT140" s="4" t="str">
        <v>Bouake</v>
      </c>
      <c r="BU140" s="4" t="str">
        <v>Bouake</v>
      </c>
      <c r="BV140" s="4" t="str">
        <v>Bouake</v>
      </c>
      <c r="BW140" s="4" t="str">
        <v>Bouake</v>
      </c>
      <c r="BX140" s="4" t="str">
        <v>Bouake</v>
      </c>
      <c r="BY140" s="4" t="str">
        <v>Bouake</v>
      </c>
      <c r="BZ140" s="4" t="str">
        <v>Bouake</v>
      </c>
      <c r="CA140" s="4" t="str">
        <v>Bouake</v>
      </c>
      <c r="CB140" s="4" t="str">
        <v>Bouake</v>
      </c>
      <c r="CC140" s="4" t="str">
        <v>Bouake</v>
      </c>
      <c r="CD140" s="4" t="str">
        <v>Bouake</v>
      </c>
      <c r="CE140" s="4" t="str">
        <v>Bouake</v>
      </c>
      <c r="CF140" s="4" t="str">
        <v>Bouake</v>
      </c>
      <c r="CG140" s="4" t="str">
        <v>Bouake</v>
      </c>
      <c r="CH140" s="4" t="str">
        <v>Bouake</v>
      </c>
      <c r="CJ140" s="4" t="str">
        <v>Bouake</v>
      </c>
      <c r="CK140" s="4" t="str">
        <v>Bouake</v>
      </c>
      <c r="CL140" s="4" t="str">
        <v>Bouake</v>
      </c>
      <c r="CM140" s="4" t="str">
        <v>Bouake</v>
      </c>
      <c r="CN140" s="4" t="str">
        <v>Bouake</v>
      </c>
      <c r="CO140" s="4" t="str">
        <v>Bouake</v>
      </c>
      <c r="CP140" s="4" t="str">
        <v>Bouake</v>
      </c>
      <c r="CQ140" s="4" t="str">
        <v>Bouake</v>
      </c>
      <c r="CR140" s="4" t="str">
        <v>Bouake</v>
      </c>
      <c r="CS140" s="4" t="str">
        <v>Bouake</v>
      </c>
      <c r="CT140" s="4" t="str">
        <v>Bouake</v>
      </c>
      <c r="CU140" s="4" t="str">
        <v>Bouake</v>
      </c>
      <c r="CV140" s="4" t="str">
        <v>Bouake</v>
      </c>
      <c r="CW140" s="4" t="str">
        <v>Bouake</v>
      </c>
      <c r="CX140" s="4" t="str">
        <v>Bouake</v>
      </c>
      <c r="CY140" s="4" t="str">
        <v>Bouake</v>
      </c>
      <c r="CZ140" s="4" t="str">
        <v>Bouake</v>
      </c>
      <c r="DA140" s="4" t="str">
        <v>Bouake</v>
      </c>
      <c r="DB140" s="4" t="str">
        <v>Bouake</v>
      </c>
      <c r="DC140" s="4" t="str">
        <v>Bouake</v>
      </c>
      <c r="DD140" s="4" t="str">
        <v>Bouake</v>
      </c>
      <c r="DE140" s="4" t="str">
        <v>Bouake</v>
      </c>
      <c r="DF140" s="4" t="str">
        <v>Bouake</v>
      </c>
      <c r="DG140" s="4" t="str">
        <v>Bouake</v>
      </c>
      <c r="DH140" s="4" t="str">
        <v>Bouake</v>
      </c>
      <c r="DI140" s="4" t="str">
        <v>Bouake</v>
      </c>
      <c r="DJ140" s="4" t="str">
        <v>Bouake</v>
      </c>
      <c r="DK140" s="4" t="str">
        <v>Bouake</v>
      </c>
      <c r="DL140" s="4" t="str">
        <v>Bouake</v>
      </c>
      <c r="DM140" s="4" t="str">
        <v>Bouake</v>
      </c>
      <c r="DN140" s="4" t="str">
        <v>Bouake</v>
      </c>
      <c r="DO140" s="4" t="str">
        <v>Bouake</v>
      </c>
      <c r="DP140" s="4" t="str">
        <v>Bouake</v>
      </c>
    </row>
    <row r="141" spans="1:120" x14ac:dyDescent="0.35">
      <c r="A141" s="4">
        <v>29.925000000000001</v>
      </c>
      <c r="B141" s="4">
        <v>32.473999999999997</v>
      </c>
      <c r="C141" s="4" t="s">
        <v>184</v>
      </c>
      <c r="D141" s="4" t="s">
        <v>138</v>
      </c>
      <c r="E141" s="4" t="s">
        <v>384</v>
      </c>
      <c r="F141" s="4">
        <v>100</v>
      </c>
      <c r="G141" s="4" t="str">
        <f t="shared" si="2"/>
        <v>Egypt-NIOF, Suez</v>
      </c>
      <c r="BA141" s="4" t="str">
        <v>Boundiali, Poundiou</v>
      </c>
      <c r="BB141" s="4" t="str">
        <v>Boundiali, Poundiou</v>
      </c>
      <c r="BC141" s="4" t="str">
        <v>Boundiali, Poundiou</v>
      </c>
      <c r="BD141" s="4" t="str">
        <v>Boundiali, Poundiou</v>
      </c>
      <c r="BE141" s="4" t="str">
        <v>Boundiali, Poundiou</v>
      </c>
      <c r="BF141" s="4" t="str">
        <v>Boundiali, Poundiou</v>
      </c>
      <c r="BG141" s="4" t="str">
        <v>Boundiali, Poundiou</v>
      </c>
      <c r="BH141" s="4" t="str">
        <v>Boundiali, Poundiou</v>
      </c>
      <c r="BI141" s="4" t="str">
        <v>Boundiali, Poundiou</v>
      </c>
      <c r="BJ141" s="4" t="str">
        <v>Boundiali, Poundiou</v>
      </c>
      <c r="BK141" s="4" t="str">
        <v>Boundiali, Poundiou</v>
      </c>
      <c r="BL141" s="4" t="str">
        <v>Boundiali, Poundiou</v>
      </c>
      <c r="BM141" s="4" t="str">
        <v>Boundiali, Poundiou</v>
      </c>
      <c r="BN141" s="4" t="str">
        <v>Boundiali, Poundiou</v>
      </c>
      <c r="BO141" s="4" t="str">
        <v>Boundiali, Poundiou</v>
      </c>
      <c r="BP141" s="4" t="str">
        <v>Boundiali, Poundiou</v>
      </c>
      <c r="BQ141" s="4" t="str">
        <v>Boundiali, Poundiou</v>
      </c>
      <c r="BR141" s="4" t="str">
        <v>Boundiali, Poundiou</v>
      </c>
      <c r="BS141" s="4" t="str">
        <v>Boundiali, Poundiou</v>
      </c>
      <c r="BT141" s="4" t="str">
        <v>Boundiali, Poundiou</v>
      </c>
      <c r="BU141" s="4" t="str">
        <v>Boundiali, Poundiou</v>
      </c>
      <c r="BV141" s="4" t="str">
        <v>Boundiali, Poundiou</v>
      </c>
      <c r="BW141" s="4" t="str">
        <v>Boundiali, Poundiou</v>
      </c>
      <c r="BX141" s="4" t="str">
        <v>Boundiali, Poundiou</v>
      </c>
      <c r="BY141" s="4" t="str">
        <v>Boundiali, Poundiou</v>
      </c>
      <c r="BZ141" s="4" t="str">
        <v>Boundiali, Poundiou</v>
      </c>
      <c r="CA141" s="4" t="str">
        <v>Boundiali, Poundiou</v>
      </c>
      <c r="CB141" s="4" t="str">
        <v>Boundiali, Poundiou</v>
      </c>
      <c r="CC141" s="4" t="str">
        <v>Boundiali, Poundiou</v>
      </c>
      <c r="CD141" s="4" t="str">
        <v>Boundiali, Poundiou</v>
      </c>
      <c r="CE141" s="4" t="str">
        <v>Boundiali, Poundiou</v>
      </c>
      <c r="CF141" s="4" t="str">
        <v>Boundiali, Poundiou</v>
      </c>
      <c r="CG141" s="4" t="str">
        <v>Boundiali, Poundiou</v>
      </c>
      <c r="CH141" s="4" t="str">
        <v>Boundiali, Poundiou</v>
      </c>
      <c r="CJ141" s="4" t="str">
        <v>Boundiali, Poundiou</v>
      </c>
      <c r="CK141" s="4" t="str">
        <v>Boundiali, Poundiou</v>
      </c>
      <c r="CL141" s="4" t="str">
        <v>Boundiali, Poundiou</v>
      </c>
      <c r="CM141" s="4" t="str">
        <v>Boundiali, Poundiou</v>
      </c>
      <c r="CN141" s="4" t="str">
        <v>Boundiali, Poundiou</v>
      </c>
      <c r="CO141" s="4" t="str">
        <v>Boundiali, Poundiou</v>
      </c>
      <c r="CP141" s="4" t="str">
        <v>Boundiali, Poundiou</v>
      </c>
      <c r="CQ141" s="4" t="str">
        <v>Boundiali, Poundiou</v>
      </c>
      <c r="CR141" s="4" t="str">
        <v>Boundiali, Poundiou</v>
      </c>
      <c r="CS141" s="4" t="str">
        <v>Boundiali, Poundiou</v>
      </c>
      <c r="CT141" s="4" t="str">
        <v>Boundiali, Poundiou</v>
      </c>
      <c r="CU141" s="4" t="str">
        <v>Boundiali, Poundiou</v>
      </c>
      <c r="CV141" s="4" t="str">
        <v>Boundiali, Poundiou</v>
      </c>
      <c r="CW141" s="4" t="str">
        <v>Boundiali, Poundiou</v>
      </c>
      <c r="CX141" s="4" t="str">
        <v>Boundiali, Poundiou</v>
      </c>
      <c r="CY141" s="4" t="str">
        <v>Boundiali, Poundiou</v>
      </c>
      <c r="CZ141" s="4" t="str">
        <v>Boundiali, Poundiou</v>
      </c>
      <c r="DA141" s="4" t="str">
        <v>Boundiali, Poundiou</v>
      </c>
      <c r="DB141" s="4" t="str">
        <v>Boundiali, Poundiou</v>
      </c>
      <c r="DC141" s="4" t="str">
        <v>Boundiali, Poundiou</v>
      </c>
      <c r="DD141" s="4" t="str">
        <v>Boundiali, Poundiou</v>
      </c>
      <c r="DE141" s="4" t="str">
        <v>Boundiali, Poundiou</v>
      </c>
      <c r="DF141" s="4" t="str">
        <v>Boundiali, Poundiou</v>
      </c>
      <c r="DG141" s="4" t="str">
        <v>Boundiali, Poundiou</v>
      </c>
      <c r="DH141" s="4" t="str">
        <v>Boundiali, Poundiou</v>
      </c>
      <c r="DI141" s="4" t="str">
        <v>Boundiali, Poundiou</v>
      </c>
      <c r="DJ141" s="4" t="str">
        <v>Boundiali, Poundiou</v>
      </c>
      <c r="DK141" s="4" t="str">
        <v>Boundiali, Poundiou</v>
      </c>
      <c r="DL141" s="4" t="str">
        <v>Boundiali, Poundiou</v>
      </c>
      <c r="DM141" s="4" t="str">
        <v>Boundiali, Poundiou</v>
      </c>
      <c r="DN141" s="4" t="str">
        <v>Boundiali, Poundiou</v>
      </c>
      <c r="DO141" s="4" t="str">
        <v>Boundiali, Poundiou</v>
      </c>
      <c r="DP141" s="4" t="str">
        <v>Boundiali, Poundiou</v>
      </c>
    </row>
    <row r="142" spans="1:120" x14ac:dyDescent="0.35">
      <c r="A142" s="4">
        <v>30.500499999999999</v>
      </c>
      <c r="B142" s="4">
        <v>30.316099999999999</v>
      </c>
      <c r="C142" s="4" t="s">
        <v>184</v>
      </c>
      <c r="D142" s="4" t="s">
        <v>138</v>
      </c>
      <c r="E142" s="4" t="s">
        <v>385</v>
      </c>
      <c r="F142" s="4">
        <v>500</v>
      </c>
      <c r="G142" s="4" t="str">
        <f t="shared" si="2"/>
        <v>Egypt-NRC Nubaria Experimental Station</v>
      </c>
      <c r="BA142" s="4" t="str">
        <v>Boundou</v>
      </c>
      <c r="BB142" s="4" t="str">
        <v>Boundou</v>
      </c>
      <c r="BC142" s="4" t="str">
        <v>Boundou</v>
      </c>
      <c r="BD142" s="4" t="str">
        <v>Boundou</v>
      </c>
      <c r="BE142" s="4" t="str">
        <v>Boundou</v>
      </c>
      <c r="BF142" s="4" t="str">
        <v>Boundou</v>
      </c>
      <c r="BG142" s="4" t="str">
        <v>Boundou</v>
      </c>
      <c r="BH142" s="4" t="str">
        <v>Boundou</v>
      </c>
      <c r="BI142" s="4" t="str">
        <v>Boundou</v>
      </c>
      <c r="BJ142" s="4" t="str">
        <v>Boundou</v>
      </c>
      <c r="BK142" s="4" t="str">
        <v>Boundou</v>
      </c>
      <c r="BL142" s="4" t="str">
        <v>Boundou</v>
      </c>
      <c r="BM142" s="4" t="str">
        <v>Boundou</v>
      </c>
      <c r="BN142" s="4" t="str">
        <v>Boundou</v>
      </c>
      <c r="BO142" s="4" t="str">
        <v>Boundou</v>
      </c>
      <c r="BP142" s="4" t="str">
        <v>Boundou</v>
      </c>
      <c r="BQ142" s="4" t="str">
        <v>Boundou</v>
      </c>
      <c r="BR142" s="4" t="str">
        <v>Boundou</v>
      </c>
      <c r="BS142" s="4" t="str">
        <v>Boundou</v>
      </c>
      <c r="BT142" s="4" t="str">
        <v>Boundou</v>
      </c>
      <c r="BU142" s="4" t="str">
        <v>Boundou</v>
      </c>
      <c r="BV142" s="4" t="str">
        <v>Boundou</v>
      </c>
      <c r="BW142" s="4" t="str">
        <v>Boundou</v>
      </c>
      <c r="BX142" s="4" t="str">
        <v>Boundou</v>
      </c>
      <c r="BY142" s="4" t="str">
        <v>Boundou</v>
      </c>
      <c r="BZ142" s="4" t="str">
        <v>Boundou</v>
      </c>
      <c r="CA142" s="4" t="str">
        <v>Boundou</v>
      </c>
      <c r="CB142" s="4" t="str">
        <v>Boundou</v>
      </c>
      <c r="CC142" s="4" t="str">
        <v>Boundou</v>
      </c>
      <c r="CD142" s="4" t="str">
        <v>Boundou</v>
      </c>
      <c r="CE142" s="4" t="str">
        <v>Boundou</v>
      </c>
      <c r="CF142" s="4" t="str">
        <v>Boundou</v>
      </c>
      <c r="CG142" s="4" t="str">
        <v>Boundou</v>
      </c>
      <c r="CH142" s="4" t="str">
        <v>Boundou</v>
      </c>
      <c r="CJ142" s="4" t="str">
        <v>Boundou</v>
      </c>
      <c r="CK142" s="4" t="str">
        <v>Boundou</v>
      </c>
      <c r="CL142" s="4" t="str">
        <v>Boundou</v>
      </c>
      <c r="CM142" s="4" t="str">
        <v>Boundou</v>
      </c>
      <c r="CN142" s="4" t="str">
        <v>Boundou</v>
      </c>
      <c r="CO142" s="4" t="str">
        <v>Boundou</v>
      </c>
      <c r="CP142" s="4" t="str">
        <v>Boundou</v>
      </c>
      <c r="CQ142" s="4" t="str">
        <v>Boundou</v>
      </c>
      <c r="CR142" s="4" t="str">
        <v>Boundou</v>
      </c>
      <c r="CS142" s="4" t="str">
        <v>Boundou</v>
      </c>
      <c r="CT142" s="4" t="str">
        <v>Boundou</v>
      </c>
      <c r="CU142" s="4" t="str">
        <v>Boundou</v>
      </c>
      <c r="CV142" s="4" t="str">
        <v>Boundou</v>
      </c>
      <c r="CW142" s="4" t="str">
        <v>Boundou</v>
      </c>
      <c r="CX142" s="4" t="str">
        <v>Boundou</v>
      </c>
      <c r="CY142" s="4" t="str">
        <v>Boundou</v>
      </c>
      <c r="CZ142" s="4" t="str">
        <v>Boundou</v>
      </c>
      <c r="DA142" s="4" t="str">
        <v>Boundou</v>
      </c>
      <c r="DB142" s="4" t="str">
        <v>Boundou</v>
      </c>
      <c r="DC142" s="4" t="str">
        <v>Boundou</v>
      </c>
      <c r="DD142" s="4" t="str">
        <v>Boundou</v>
      </c>
      <c r="DE142" s="4" t="str">
        <v>Boundou</v>
      </c>
      <c r="DF142" s="4" t="str">
        <v>Boundou</v>
      </c>
      <c r="DG142" s="4" t="str">
        <v>Boundou</v>
      </c>
      <c r="DH142" s="4" t="str">
        <v>Boundou</v>
      </c>
      <c r="DI142" s="4" t="str">
        <v>Boundou</v>
      </c>
      <c r="DJ142" s="4" t="str">
        <v>Boundou</v>
      </c>
      <c r="DK142" s="4" t="str">
        <v>Boundou</v>
      </c>
      <c r="DL142" s="4" t="str">
        <v>Boundou</v>
      </c>
      <c r="DM142" s="4" t="str">
        <v>Boundou</v>
      </c>
      <c r="DN142" s="4" t="str">
        <v>Boundou</v>
      </c>
      <c r="DO142" s="4" t="str">
        <v>Boundou</v>
      </c>
      <c r="DP142" s="4" t="str">
        <v>Boundou</v>
      </c>
    </row>
    <row r="143" spans="1:120" x14ac:dyDescent="0.35">
      <c r="A143" s="4">
        <v>30.035900000000002</v>
      </c>
      <c r="B143" s="4">
        <v>31.205100000000002</v>
      </c>
      <c r="C143" s="4" t="s">
        <v>184</v>
      </c>
      <c r="D143" s="4" t="s">
        <v>172</v>
      </c>
      <c r="E143" s="4" t="s">
        <v>386</v>
      </c>
      <c r="F143" s="4">
        <v>100</v>
      </c>
      <c r="G143" s="4" t="str">
        <f t="shared" si="2"/>
        <v>Egypt-NRC, Dokki, Cairo</v>
      </c>
      <c r="BA143" s="4" t="str">
        <v>Bousalem</v>
      </c>
      <c r="BB143" s="4" t="str">
        <v>Bousalem</v>
      </c>
      <c r="BC143" s="4" t="str">
        <v>Bousalem</v>
      </c>
      <c r="BD143" s="4" t="str">
        <v>Bousalem</v>
      </c>
      <c r="BE143" s="4" t="str">
        <v>Bousalem</v>
      </c>
      <c r="BF143" s="4" t="str">
        <v>Bousalem</v>
      </c>
      <c r="BG143" s="4" t="str">
        <v>Bousalem</v>
      </c>
      <c r="BH143" s="4" t="str">
        <v>Bousalem</v>
      </c>
      <c r="BI143" s="4" t="str">
        <v>Bousalem</v>
      </c>
      <c r="BJ143" s="4" t="str">
        <v>Bousalem</v>
      </c>
      <c r="BK143" s="4" t="str">
        <v>Bousalem</v>
      </c>
      <c r="BL143" s="4" t="str">
        <v>Bousalem</v>
      </c>
      <c r="BM143" s="4" t="str">
        <v>Bousalem</v>
      </c>
      <c r="BN143" s="4" t="str">
        <v>Bousalem</v>
      </c>
      <c r="BO143" s="4" t="str">
        <v>Bousalem</v>
      </c>
      <c r="BP143" s="4" t="str">
        <v>Bousalem</v>
      </c>
      <c r="BQ143" s="4" t="str">
        <v>Bousalem</v>
      </c>
      <c r="BR143" s="4" t="str">
        <v>Bousalem</v>
      </c>
      <c r="BS143" s="4" t="str">
        <v>Bousalem</v>
      </c>
      <c r="BT143" s="4" t="str">
        <v>Bousalem</v>
      </c>
      <c r="BU143" s="4" t="str">
        <v>Bousalem</v>
      </c>
      <c r="BV143" s="4" t="str">
        <v>Bousalem</v>
      </c>
      <c r="BW143" s="4" t="str">
        <v>Bousalem</v>
      </c>
      <c r="BX143" s="4" t="str">
        <v>Bousalem</v>
      </c>
      <c r="BY143" s="4" t="str">
        <v>Bousalem</v>
      </c>
      <c r="BZ143" s="4" t="str">
        <v>Bousalem</v>
      </c>
      <c r="CA143" s="4" t="str">
        <v>Bousalem</v>
      </c>
      <c r="CB143" s="4" t="str">
        <v>Bousalem</v>
      </c>
      <c r="CC143" s="4" t="str">
        <v>Bousalem</v>
      </c>
      <c r="CD143" s="4" t="str">
        <v>Bousalem</v>
      </c>
      <c r="CE143" s="4" t="str">
        <v>Bousalem</v>
      </c>
      <c r="CF143" s="4" t="str">
        <v>Bousalem</v>
      </c>
      <c r="CG143" s="4" t="str">
        <v>Bousalem</v>
      </c>
      <c r="CH143" s="4" t="str">
        <v>Bousalem</v>
      </c>
      <c r="CJ143" s="4" t="str">
        <v>Bousalem</v>
      </c>
      <c r="CK143" s="4" t="str">
        <v>Bousalem</v>
      </c>
      <c r="CL143" s="4" t="str">
        <v>Bousalem</v>
      </c>
      <c r="CM143" s="4" t="str">
        <v>Bousalem</v>
      </c>
      <c r="CN143" s="4" t="str">
        <v>Bousalem</v>
      </c>
      <c r="CO143" s="4" t="str">
        <v>Bousalem</v>
      </c>
      <c r="CP143" s="4" t="str">
        <v>Bousalem</v>
      </c>
      <c r="CQ143" s="4" t="str">
        <v>Bousalem</v>
      </c>
      <c r="CR143" s="4" t="str">
        <v>Bousalem</v>
      </c>
      <c r="CS143" s="4" t="str">
        <v>Bousalem</v>
      </c>
      <c r="CT143" s="4" t="str">
        <v>Bousalem</v>
      </c>
      <c r="CU143" s="4" t="str">
        <v>Bousalem</v>
      </c>
      <c r="CV143" s="4" t="str">
        <v>Bousalem</v>
      </c>
      <c r="CW143" s="4" t="str">
        <v>Bousalem</v>
      </c>
      <c r="CX143" s="4" t="str">
        <v>Bousalem</v>
      </c>
      <c r="CY143" s="4" t="str">
        <v>Bousalem</v>
      </c>
      <c r="CZ143" s="4" t="str">
        <v>Bousalem</v>
      </c>
      <c r="DA143" s="4" t="str">
        <v>Bousalem</v>
      </c>
      <c r="DB143" s="4" t="str">
        <v>Bousalem</v>
      </c>
      <c r="DC143" s="4" t="str">
        <v>Bousalem</v>
      </c>
      <c r="DD143" s="4" t="str">
        <v>Bousalem</v>
      </c>
      <c r="DE143" s="4" t="str">
        <v>Bousalem</v>
      </c>
      <c r="DF143" s="4" t="str">
        <v>Bousalem</v>
      </c>
      <c r="DG143" s="4" t="str">
        <v>Bousalem</v>
      </c>
      <c r="DH143" s="4" t="str">
        <v>Bousalem</v>
      </c>
      <c r="DI143" s="4" t="str">
        <v>Bousalem</v>
      </c>
      <c r="DJ143" s="4" t="str">
        <v>Bousalem</v>
      </c>
      <c r="DK143" s="4" t="str">
        <v>Bousalem</v>
      </c>
      <c r="DL143" s="4" t="str">
        <v>Bousalem</v>
      </c>
      <c r="DM143" s="4" t="str">
        <v>Bousalem</v>
      </c>
      <c r="DN143" s="4" t="str">
        <v>Bousalem</v>
      </c>
      <c r="DO143" s="4" t="str">
        <v>Bousalem</v>
      </c>
      <c r="DP143" s="4" t="str">
        <v>Bousalem</v>
      </c>
    </row>
    <row r="144" spans="1:120" x14ac:dyDescent="0.35">
      <c r="A144" s="4">
        <v>30.501000000000001</v>
      </c>
      <c r="B144" s="4">
        <v>30.315999999999999</v>
      </c>
      <c r="C144" s="4" t="s">
        <v>184</v>
      </c>
      <c r="D144" s="4" t="s">
        <v>138</v>
      </c>
      <c r="E144" s="4" t="s">
        <v>387</v>
      </c>
      <c r="F144" s="4">
        <v>750</v>
      </c>
      <c r="G144" s="4" t="str">
        <f t="shared" si="2"/>
        <v>Egypt-NRC, Nubaria</v>
      </c>
      <c r="BA144" s="4" t="str">
        <v>Breman</v>
      </c>
      <c r="BB144" s="4" t="str">
        <v>Breman</v>
      </c>
      <c r="BC144" s="4" t="str">
        <v>Breman</v>
      </c>
      <c r="BD144" s="4" t="str">
        <v>Breman</v>
      </c>
      <c r="BE144" s="4" t="str">
        <v>Breman</v>
      </c>
      <c r="BF144" s="4" t="str">
        <v>Breman</v>
      </c>
      <c r="BG144" s="4" t="str">
        <v>Breman</v>
      </c>
      <c r="BH144" s="4" t="str">
        <v>Breman</v>
      </c>
      <c r="BI144" s="4" t="str">
        <v>Breman</v>
      </c>
      <c r="BJ144" s="4" t="str">
        <v>Breman</v>
      </c>
      <c r="BK144" s="4" t="str">
        <v>Breman</v>
      </c>
      <c r="BL144" s="4" t="str">
        <v>Breman</v>
      </c>
      <c r="BM144" s="4" t="str">
        <v>Breman</v>
      </c>
      <c r="BN144" s="4" t="str">
        <v>Breman</v>
      </c>
      <c r="BO144" s="4" t="str">
        <v>Breman</v>
      </c>
      <c r="BP144" s="4" t="str">
        <v>Breman</v>
      </c>
      <c r="BQ144" s="4" t="str">
        <v>Breman</v>
      </c>
      <c r="BR144" s="4" t="str">
        <v>Breman</v>
      </c>
      <c r="BS144" s="4" t="str">
        <v>Breman</v>
      </c>
      <c r="BT144" s="4" t="str">
        <v>Breman</v>
      </c>
      <c r="BU144" s="4" t="str">
        <v>Breman</v>
      </c>
      <c r="BV144" s="4" t="str">
        <v>Breman</v>
      </c>
      <c r="BW144" s="4" t="str">
        <v>Breman</v>
      </c>
      <c r="BX144" s="4" t="str">
        <v>Breman</v>
      </c>
      <c r="BY144" s="4" t="str">
        <v>Breman</v>
      </c>
      <c r="BZ144" s="4" t="str">
        <v>Breman</v>
      </c>
      <c r="CA144" s="4" t="str">
        <v>Breman</v>
      </c>
      <c r="CB144" s="4" t="str">
        <v>Breman</v>
      </c>
      <c r="CC144" s="4" t="str">
        <v>Breman</v>
      </c>
      <c r="CD144" s="4" t="str">
        <v>Breman</v>
      </c>
      <c r="CE144" s="4" t="str">
        <v>Breman</v>
      </c>
      <c r="CF144" s="4" t="str">
        <v>Breman</v>
      </c>
      <c r="CG144" s="4" t="str">
        <v>Breman</v>
      </c>
      <c r="CH144" s="4" t="str">
        <v>Breman</v>
      </c>
      <c r="CJ144" s="4" t="str">
        <v>Breman</v>
      </c>
      <c r="CK144" s="4" t="str">
        <v>Breman</v>
      </c>
      <c r="CL144" s="4" t="str">
        <v>Breman</v>
      </c>
      <c r="CM144" s="4" t="str">
        <v>Breman</v>
      </c>
      <c r="CN144" s="4" t="str">
        <v>Breman</v>
      </c>
      <c r="CO144" s="4" t="str">
        <v>Breman</v>
      </c>
      <c r="CP144" s="4" t="str">
        <v>Breman</v>
      </c>
      <c r="CQ144" s="4" t="str">
        <v>Breman</v>
      </c>
      <c r="CR144" s="4" t="str">
        <v>Breman</v>
      </c>
      <c r="CS144" s="4" t="str">
        <v>Breman</v>
      </c>
      <c r="CT144" s="4" t="str">
        <v>Breman</v>
      </c>
      <c r="CU144" s="4" t="str">
        <v>Breman</v>
      </c>
      <c r="CV144" s="4" t="str">
        <v>Breman</v>
      </c>
      <c r="CW144" s="4" t="str">
        <v>Breman</v>
      </c>
      <c r="CX144" s="4" t="str">
        <v>Breman</v>
      </c>
      <c r="CY144" s="4" t="str">
        <v>Breman</v>
      </c>
      <c r="CZ144" s="4" t="str">
        <v>Breman</v>
      </c>
      <c r="DA144" s="4" t="str">
        <v>Breman</v>
      </c>
      <c r="DB144" s="4" t="str">
        <v>Breman</v>
      </c>
      <c r="DC144" s="4" t="str">
        <v>Breman</v>
      </c>
      <c r="DD144" s="4" t="str">
        <v>Breman</v>
      </c>
      <c r="DE144" s="4" t="str">
        <v>Breman</v>
      </c>
      <c r="DF144" s="4" t="str">
        <v>Breman</v>
      </c>
      <c r="DG144" s="4" t="str">
        <v>Breman</v>
      </c>
      <c r="DH144" s="4" t="str">
        <v>Breman</v>
      </c>
      <c r="DI144" s="4" t="str">
        <v>Breman</v>
      </c>
      <c r="DJ144" s="4" t="str">
        <v>Breman</v>
      </c>
      <c r="DK144" s="4" t="str">
        <v>Breman</v>
      </c>
      <c r="DL144" s="4" t="str">
        <v>Breman</v>
      </c>
      <c r="DM144" s="4" t="str">
        <v>Breman</v>
      </c>
      <c r="DN144" s="4" t="str">
        <v>Breman</v>
      </c>
      <c r="DO144" s="4" t="str">
        <v>Breman</v>
      </c>
      <c r="DP144" s="4" t="str">
        <v>Breman</v>
      </c>
    </row>
    <row r="145" spans="1:120" x14ac:dyDescent="0.35">
      <c r="A145" s="4">
        <v>30.411999999999999</v>
      </c>
      <c r="B145" s="4">
        <v>30.536999999999999</v>
      </c>
      <c r="C145" s="4" t="s">
        <v>184</v>
      </c>
      <c r="D145" s="4" t="s">
        <v>138</v>
      </c>
      <c r="E145" s="4" t="s">
        <v>388</v>
      </c>
      <c r="F145" s="4">
        <v>1000</v>
      </c>
      <c r="G145" s="4" t="str">
        <f t="shared" si="2"/>
        <v>Egypt-Sadat City University, Sadat</v>
      </c>
      <c r="BA145" s="4" t="str">
        <v>Buberuka</v>
      </c>
      <c r="BB145" s="4" t="str">
        <v>Buberuka</v>
      </c>
      <c r="BC145" s="4" t="str">
        <v>Buberuka</v>
      </c>
      <c r="BD145" s="4" t="str">
        <v>Buberuka</v>
      </c>
      <c r="BE145" s="4" t="str">
        <v>Buberuka</v>
      </c>
      <c r="BF145" s="4" t="str">
        <v>Buberuka</v>
      </c>
      <c r="BG145" s="4" t="str">
        <v>Buberuka</v>
      </c>
      <c r="BH145" s="4" t="str">
        <v>Buberuka</v>
      </c>
      <c r="BI145" s="4" t="str">
        <v>Buberuka</v>
      </c>
      <c r="BJ145" s="4" t="str">
        <v>Buberuka</v>
      </c>
      <c r="BK145" s="4" t="str">
        <v>Buberuka</v>
      </c>
      <c r="BL145" s="4" t="str">
        <v>Buberuka</v>
      </c>
      <c r="BM145" s="4" t="str">
        <v>Buberuka</v>
      </c>
      <c r="BN145" s="4" t="str">
        <v>Buberuka</v>
      </c>
      <c r="BO145" s="4" t="str">
        <v>Buberuka</v>
      </c>
      <c r="BP145" s="4" t="str">
        <v>Buberuka</v>
      </c>
      <c r="BQ145" s="4" t="str">
        <v>Buberuka</v>
      </c>
      <c r="BR145" s="4" t="str">
        <v>Buberuka</v>
      </c>
      <c r="BS145" s="4" t="str">
        <v>Buberuka</v>
      </c>
      <c r="BT145" s="4" t="str">
        <v>Buberuka</v>
      </c>
      <c r="BU145" s="4" t="str">
        <v>Buberuka</v>
      </c>
      <c r="BV145" s="4" t="str">
        <v>Buberuka</v>
      </c>
      <c r="BW145" s="4" t="str">
        <v>Buberuka</v>
      </c>
      <c r="BX145" s="4" t="str">
        <v>Buberuka</v>
      </c>
      <c r="BY145" s="4" t="str">
        <v>Buberuka</v>
      </c>
      <c r="BZ145" s="4" t="str">
        <v>Buberuka</v>
      </c>
      <c r="CA145" s="4" t="str">
        <v>Buberuka</v>
      </c>
      <c r="CB145" s="4" t="str">
        <v>Buberuka</v>
      </c>
      <c r="CC145" s="4" t="str">
        <v>Buberuka</v>
      </c>
      <c r="CD145" s="4" t="str">
        <v>Buberuka</v>
      </c>
      <c r="CE145" s="4" t="str">
        <v>Buberuka</v>
      </c>
      <c r="CF145" s="4" t="str">
        <v>Buberuka</v>
      </c>
      <c r="CG145" s="4" t="str">
        <v>Buberuka</v>
      </c>
      <c r="CH145" s="4" t="str">
        <v>Buberuka</v>
      </c>
      <c r="CJ145" s="4" t="str">
        <v>Buberuka</v>
      </c>
      <c r="CK145" s="4" t="str">
        <v>Buberuka</v>
      </c>
      <c r="CL145" s="4" t="str">
        <v>Buberuka</v>
      </c>
      <c r="CM145" s="4" t="str">
        <v>Buberuka</v>
      </c>
      <c r="CN145" s="4" t="str">
        <v>Buberuka</v>
      </c>
      <c r="CO145" s="4" t="str">
        <v>Buberuka</v>
      </c>
      <c r="CP145" s="4" t="str">
        <v>Buberuka</v>
      </c>
      <c r="CQ145" s="4" t="str">
        <v>Buberuka</v>
      </c>
      <c r="CR145" s="4" t="str">
        <v>Buberuka</v>
      </c>
      <c r="CS145" s="4" t="str">
        <v>Buberuka</v>
      </c>
      <c r="CT145" s="4" t="str">
        <v>Buberuka</v>
      </c>
      <c r="CU145" s="4" t="str">
        <v>Buberuka</v>
      </c>
      <c r="CV145" s="4" t="str">
        <v>Buberuka</v>
      </c>
      <c r="CW145" s="4" t="str">
        <v>Buberuka</v>
      </c>
      <c r="CX145" s="4" t="str">
        <v>Buberuka</v>
      </c>
      <c r="CY145" s="4" t="str">
        <v>Buberuka</v>
      </c>
      <c r="CZ145" s="4" t="str">
        <v>Buberuka</v>
      </c>
      <c r="DA145" s="4" t="str">
        <v>Buberuka</v>
      </c>
      <c r="DB145" s="4" t="str">
        <v>Buberuka</v>
      </c>
      <c r="DC145" s="4" t="str">
        <v>Buberuka</v>
      </c>
      <c r="DD145" s="4" t="str">
        <v>Buberuka</v>
      </c>
      <c r="DE145" s="4" t="str">
        <v>Buberuka</v>
      </c>
      <c r="DF145" s="4" t="str">
        <v>Buberuka</v>
      </c>
      <c r="DG145" s="4" t="str">
        <v>Buberuka</v>
      </c>
      <c r="DH145" s="4" t="str">
        <v>Buberuka</v>
      </c>
      <c r="DI145" s="4" t="str">
        <v>Buberuka</v>
      </c>
      <c r="DJ145" s="4" t="str">
        <v>Buberuka</v>
      </c>
      <c r="DK145" s="4" t="str">
        <v>Buberuka</v>
      </c>
      <c r="DL145" s="4" t="str">
        <v>Buberuka</v>
      </c>
      <c r="DM145" s="4" t="str">
        <v>Buberuka</v>
      </c>
      <c r="DN145" s="4" t="str">
        <v>Buberuka</v>
      </c>
      <c r="DO145" s="4" t="str">
        <v>Buberuka</v>
      </c>
      <c r="DP145" s="4" t="str">
        <v>Buberuka</v>
      </c>
    </row>
    <row r="146" spans="1:120" x14ac:dyDescent="0.35">
      <c r="A146" s="4">
        <v>30.623000000000001</v>
      </c>
      <c r="B146" s="4">
        <v>32.262</v>
      </c>
      <c r="C146" s="4" t="s">
        <v>184</v>
      </c>
      <c r="D146" s="4" t="s">
        <v>138</v>
      </c>
      <c r="E146" s="4" t="s">
        <v>389</v>
      </c>
      <c r="F146" s="4">
        <v>500</v>
      </c>
      <c r="G146" s="4" t="str">
        <f t="shared" si="2"/>
        <v>Egypt-SCU Experimental Farm, Ismalia</v>
      </c>
      <c r="BA146" s="4" t="str">
        <v>Buberuka (highlands &amp; central plateau)</v>
      </c>
      <c r="BB146" s="4" t="str">
        <v>Buberuka (highlands &amp; central plateau)</v>
      </c>
      <c r="BC146" s="4" t="str">
        <v>Buberuka (highlands &amp; central plateau)</v>
      </c>
      <c r="BD146" s="4" t="str">
        <v>Buberuka (highlands &amp; central plateau)</v>
      </c>
      <c r="BE146" s="4" t="str">
        <v>Buberuka (highlands &amp; central plateau)</v>
      </c>
      <c r="BF146" s="4" t="str">
        <v>Buberuka (highlands &amp; central plateau)</v>
      </c>
      <c r="BG146" s="4" t="str">
        <v>Buberuka (highlands &amp; central plateau)</v>
      </c>
      <c r="BH146" s="4" t="str">
        <v>Buberuka (highlands &amp; central plateau)</v>
      </c>
      <c r="BI146" s="4" t="str">
        <v>Buberuka (highlands &amp; central plateau)</v>
      </c>
      <c r="BJ146" s="4" t="str">
        <v>Buberuka (highlands &amp; central plateau)</v>
      </c>
      <c r="BK146" s="4" t="str">
        <v>Buberuka (highlands &amp; central plateau)</v>
      </c>
      <c r="BL146" s="4" t="str">
        <v>Buberuka (highlands &amp; central plateau)</v>
      </c>
      <c r="BM146" s="4" t="str">
        <v>Buberuka (highlands &amp; central plateau)</v>
      </c>
      <c r="BN146" s="4" t="str">
        <v>Buberuka (highlands &amp; central plateau)</v>
      </c>
      <c r="BO146" s="4" t="str">
        <v>Buberuka (highlands &amp; central plateau)</v>
      </c>
      <c r="BP146" s="4" t="str">
        <v>Buberuka (highlands &amp; central plateau)</v>
      </c>
      <c r="BQ146" s="4" t="str">
        <v>Buberuka (highlands &amp; central plateau)</v>
      </c>
      <c r="BR146" s="4" t="str">
        <v>Buberuka (highlands &amp; central plateau)</v>
      </c>
      <c r="BS146" s="4" t="str">
        <v>Buberuka (highlands &amp; central plateau)</v>
      </c>
      <c r="BT146" s="4" t="str">
        <v>Buberuka (highlands &amp; central plateau)</v>
      </c>
      <c r="BU146" s="4" t="str">
        <v>Buberuka (highlands &amp; central plateau)</v>
      </c>
      <c r="BV146" s="4" t="str">
        <v>Buberuka (highlands &amp; central plateau)</v>
      </c>
      <c r="BW146" s="4" t="str">
        <v>Buberuka (highlands &amp; central plateau)</v>
      </c>
      <c r="BX146" s="4" t="str">
        <v>Buberuka (highlands &amp; central plateau)</v>
      </c>
      <c r="BY146" s="4" t="str">
        <v>Buberuka (highlands &amp; central plateau)</v>
      </c>
      <c r="BZ146" s="4" t="str">
        <v>Buberuka (highlands &amp; central plateau)</v>
      </c>
      <c r="CA146" s="4" t="str">
        <v>Buberuka (highlands &amp; central plateau)</v>
      </c>
      <c r="CB146" s="4" t="str">
        <v>Buberuka (highlands &amp; central plateau)</v>
      </c>
      <c r="CC146" s="4" t="str">
        <v>Buberuka (highlands &amp; central plateau)</v>
      </c>
      <c r="CD146" s="4" t="str">
        <v>Buberuka (highlands &amp; central plateau)</v>
      </c>
      <c r="CE146" s="4" t="str">
        <v>Buberuka (highlands &amp; central plateau)</v>
      </c>
      <c r="CF146" s="4" t="str">
        <v>Buberuka (highlands &amp; central plateau)</v>
      </c>
      <c r="CG146" s="4" t="str">
        <v>Buberuka (highlands &amp; central plateau)</v>
      </c>
      <c r="CH146" s="4" t="str">
        <v>Buberuka (highlands &amp; central plateau)</v>
      </c>
      <c r="CJ146" s="4" t="str">
        <v>Buberuka (highlands &amp; central plateau)</v>
      </c>
      <c r="CK146" s="4" t="str">
        <v>Buberuka (highlands &amp; central plateau)</v>
      </c>
      <c r="CL146" s="4" t="str">
        <v>Buberuka (highlands &amp; central plateau)</v>
      </c>
      <c r="CM146" s="4" t="str">
        <v>Buberuka (highlands &amp; central plateau)</v>
      </c>
      <c r="CN146" s="4" t="str">
        <v>Buberuka (highlands &amp; central plateau)</v>
      </c>
      <c r="CO146" s="4" t="str">
        <v>Buberuka (highlands &amp; central plateau)</v>
      </c>
      <c r="CP146" s="4" t="str">
        <v>Buberuka (highlands &amp; central plateau)</v>
      </c>
      <c r="CQ146" s="4" t="str">
        <v>Buberuka (highlands &amp; central plateau)</v>
      </c>
      <c r="CR146" s="4" t="str">
        <v>Buberuka (highlands &amp; central plateau)</v>
      </c>
      <c r="CS146" s="4" t="str">
        <v>Buberuka (highlands &amp; central plateau)</v>
      </c>
      <c r="CT146" s="4" t="str">
        <v>Buberuka (highlands &amp; central plateau)</v>
      </c>
      <c r="CU146" s="4" t="str">
        <v>Buberuka (highlands &amp; central plateau)</v>
      </c>
      <c r="CV146" s="4" t="str">
        <v>Buberuka (highlands &amp; central plateau)</v>
      </c>
      <c r="CW146" s="4" t="str">
        <v>Buberuka (highlands &amp; central plateau)</v>
      </c>
      <c r="CX146" s="4" t="str">
        <v>Buberuka (highlands &amp; central plateau)</v>
      </c>
      <c r="CY146" s="4" t="str">
        <v>Buberuka (highlands &amp; central plateau)</v>
      </c>
      <c r="CZ146" s="4" t="str">
        <v>Buberuka (highlands &amp; central plateau)</v>
      </c>
      <c r="DA146" s="4" t="str">
        <v>Buberuka (highlands &amp; central plateau)</v>
      </c>
      <c r="DB146" s="4" t="str">
        <v>Buberuka (highlands &amp; central plateau)</v>
      </c>
      <c r="DC146" s="4" t="str">
        <v>Buberuka (highlands &amp; central plateau)</v>
      </c>
      <c r="DD146" s="4" t="str">
        <v>Buberuka (highlands &amp; central plateau)</v>
      </c>
      <c r="DE146" s="4" t="str">
        <v>Buberuka (highlands &amp; central plateau)</v>
      </c>
      <c r="DF146" s="4" t="str">
        <v>Buberuka (highlands &amp; central plateau)</v>
      </c>
      <c r="DG146" s="4" t="str">
        <v>Buberuka (highlands &amp; central plateau)</v>
      </c>
      <c r="DH146" s="4" t="str">
        <v>Buberuka (highlands &amp; central plateau)</v>
      </c>
      <c r="DI146" s="4" t="str">
        <v>Buberuka (highlands &amp; central plateau)</v>
      </c>
      <c r="DJ146" s="4" t="str">
        <v>Buberuka (highlands &amp; central plateau)</v>
      </c>
      <c r="DK146" s="4" t="str">
        <v>Buberuka (highlands &amp; central plateau)</v>
      </c>
      <c r="DL146" s="4" t="str">
        <v>Buberuka (highlands &amp; central plateau)</v>
      </c>
      <c r="DM146" s="4" t="str">
        <v>Buberuka (highlands &amp; central plateau)</v>
      </c>
      <c r="DN146" s="4" t="str">
        <v>Buberuka (highlands &amp; central plateau)</v>
      </c>
      <c r="DO146" s="4" t="str">
        <v>Buberuka (highlands &amp; central plateau)</v>
      </c>
      <c r="DP146" s="4" t="str">
        <v>Buberuka (highlands &amp; central plateau)</v>
      </c>
    </row>
    <row r="147" spans="1:120" x14ac:dyDescent="0.35">
      <c r="A147" s="4">
        <v>31.21</v>
      </c>
      <c r="B147" s="4">
        <v>31.05</v>
      </c>
      <c r="C147" s="4" t="s">
        <v>184</v>
      </c>
      <c r="D147" s="4" t="s">
        <v>130</v>
      </c>
      <c r="E147" s="4" t="s">
        <v>390</v>
      </c>
      <c r="F147" s="4">
        <v>550</v>
      </c>
      <c r="G147" s="4" t="str">
        <f t="shared" si="2"/>
        <v>Egypt-Sedi Ghazy</v>
      </c>
      <c r="BA147" s="4" t="str">
        <v>Bugar, Elgeyo Marakwet</v>
      </c>
      <c r="BB147" s="4" t="str">
        <v>Bugar, Elgeyo Marakwet</v>
      </c>
      <c r="BC147" s="4" t="str">
        <v>Bugar, Elgeyo Marakwet</v>
      </c>
      <c r="BD147" s="4" t="str">
        <v>Bugar, Elgeyo Marakwet</v>
      </c>
      <c r="BE147" s="4" t="str">
        <v>Bugar, Elgeyo Marakwet</v>
      </c>
      <c r="BF147" s="4" t="str">
        <v>Bugar, Elgeyo Marakwet</v>
      </c>
      <c r="BG147" s="4" t="str">
        <v>Bugar, Elgeyo Marakwet</v>
      </c>
      <c r="BH147" s="4" t="str">
        <v>Bugar, Elgeyo Marakwet</v>
      </c>
      <c r="BI147" s="4" t="str">
        <v>Bugar, Elgeyo Marakwet</v>
      </c>
      <c r="BJ147" s="4" t="str">
        <v>Bugar, Elgeyo Marakwet</v>
      </c>
      <c r="BK147" s="4" t="str">
        <v>Bugar, Elgeyo Marakwet</v>
      </c>
      <c r="BL147" s="4" t="str">
        <v>Bugar, Elgeyo Marakwet</v>
      </c>
      <c r="BM147" s="4" t="str">
        <v>Bugar, Elgeyo Marakwet</v>
      </c>
      <c r="BN147" s="4" t="str">
        <v>Bugar, Elgeyo Marakwet</v>
      </c>
      <c r="BO147" s="4" t="str">
        <v>Bugar, Elgeyo Marakwet</v>
      </c>
      <c r="BP147" s="4" t="str">
        <v>Bugar, Elgeyo Marakwet</v>
      </c>
      <c r="BQ147" s="4" t="str">
        <v>Bugar, Elgeyo Marakwet</v>
      </c>
      <c r="BR147" s="4" t="str">
        <v>Bugar, Elgeyo Marakwet</v>
      </c>
      <c r="BS147" s="4" t="str">
        <v>Bugar, Elgeyo Marakwet</v>
      </c>
      <c r="BT147" s="4" t="str">
        <v>Bugar, Elgeyo Marakwet</v>
      </c>
      <c r="BU147" s="4" t="str">
        <v>Bugar, Elgeyo Marakwet</v>
      </c>
      <c r="BV147" s="4" t="str">
        <v>Bugar, Elgeyo Marakwet</v>
      </c>
      <c r="BW147" s="4" t="str">
        <v>Bugar, Elgeyo Marakwet</v>
      </c>
      <c r="BX147" s="4" t="str">
        <v>Bugar, Elgeyo Marakwet</v>
      </c>
      <c r="BY147" s="4" t="str">
        <v>Bugar, Elgeyo Marakwet</v>
      </c>
      <c r="BZ147" s="4" t="str">
        <v>Bugar, Elgeyo Marakwet</v>
      </c>
      <c r="CA147" s="4" t="str">
        <v>Bugar, Elgeyo Marakwet</v>
      </c>
      <c r="CB147" s="4" t="str">
        <v>Bugar, Elgeyo Marakwet</v>
      </c>
      <c r="CC147" s="4" t="str">
        <v>Bugar, Elgeyo Marakwet</v>
      </c>
      <c r="CD147" s="4" t="str">
        <v>Bugar, Elgeyo Marakwet</v>
      </c>
      <c r="CE147" s="4" t="str">
        <v>Bugar, Elgeyo Marakwet</v>
      </c>
      <c r="CF147" s="4" t="str">
        <v>Bugar, Elgeyo Marakwet</v>
      </c>
      <c r="CG147" s="4" t="str">
        <v>Bugar, Elgeyo Marakwet</v>
      </c>
      <c r="CH147" s="4" t="str">
        <v>Bugar, Elgeyo Marakwet</v>
      </c>
      <c r="CJ147" s="4" t="str">
        <v>Bugar, Elgeyo Marakwet</v>
      </c>
      <c r="CK147" s="4" t="str">
        <v>Bugar, Elgeyo Marakwet</v>
      </c>
      <c r="CL147" s="4" t="str">
        <v>Bugar, Elgeyo Marakwet</v>
      </c>
      <c r="CM147" s="4" t="str">
        <v>Bugar, Elgeyo Marakwet</v>
      </c>
      <c r="CN147" s="4" t="str">
        <v>Bugar, Elgeyo Marakwet</v>
      </c>
      <c r="CO147" s="4" t="str">
        <v>Bugar, Elgeyo Marakwet</v>
      </c>
      <c r="CP147" s="4" t="str">
        <v>Bugar, Elgeyo Marakwet</v>
      </c>
      <c r="CQ147" s="4" t="str">
        <v>Bugar, Elgeyo Marakwet</v>
      </c>
      <c r="CR147" s="4" t="str">
        <v>Bugar, Elgeyo Marakwet</v>
      </c>
      <c r="CS147" s="4" t="str">
        <v>Bugar, Elgeyo Marakwet</v>
      </c>
      <c r="CT147" s="4" t="str">
        <v>Bugar, Elgeyo Marakwet</v>
      </c>
      <c r="CU147" s="4" t="str">
        <v>Bugar, Elgeyo Marakwet</v>
      </c>
      <c r="CV147" s="4" t="str">
        <v>Bugar, Elgeyo Marakwet</v>
      </c>
      <c r="CW147" s="4" t="str">
        <v>Bugar, Elgeyo Marakwet</v>
      </c>
      <c r="CX147" s="4" t="str">
        <v>Bugar, Elgeyo Marakwet</v>
      </c>
      <c r="CY147" s="4" t="str">
        <v>Bugar, Elgeyo Marakwet</v>
      </c>
      <c r="CZ147" s="4" t="str">
        <v>Bugar, Elgeyo Marakwet</v>
      </c>
      <c r="DA147" s="4" t="str">
        <v>Bugar, Elgeyo Marakwet</v>
      </c>
      <c r="DB147" s="4" t="str">
        <v>Bugar, Elgeyo Marakwet</v>
      </c>
      <c r="DC147" s="4" t="str">
        <v>Bugar, Elgeyo Marakwet</v>
      </c>
      <c r="DD147" s="4" t="str">
        <v>Bugar, Elgeyo Marakwet</v>
      </c>
      <c r="DE147" s="4" t="str">
        <v>Bugar, Elgeyo Marakwet</v>
      </c>
      <c r="DF147" s="4" t="str">
        <v>Bugar, Elgeyo Marakwet</v>
      </c>
      <c r="DG147" s="4" t="str">
        <v>Bugar, Elgeyo Marakwet</v>
      </c>
      <c r="DH147" s="4" t="str">
        <v>Bugar, Elgeyo Marakwet</v>
      </c>
      <c r="DI147" s="4" t="str">
        <v>Bugar, Elgeyo Marakwet</v>
      </c>
      <c r="DJ147" s="4" t="str">
        <v>Bugar, Elgeyo Marakwet</v>
      </c>
      <c r="DK147" s="4" t="str">
        <v>Bugar, Elgeyo Marakwet</v>
      </c>
      <c r="DL147" s="4" t="str">
        <v>Bugar, Elgeyo Marakwet</v>
      </c>
      <c r="DM147" s="4" t="str">
        <v>Bugar, Elgeyo Marakwet</v>
      </c>
      <c r="DN147" s="4" t="str">
        <v>Bugar, Elgeyo Marakwet</v>
      </c>
      <c r="DO147" s="4" t="str">
        <v>Bugar, Elgeyo Marakwet</v>
      </c>
      <c r="DP147" s="4" t="str">
        <v>Bugar, Elgeyo Marakwet</v>
      </c>
    </row>
    <row r="148" spans="1:120" x14ac:dyDescent="0.35">
      <c r="A148" s="4">
        <v>30.733329999999999</v>
      </c>
      <c r="B148" s="4">
        <v>31.8</v>
      </c>
      <c r="C148" s="4" t="s">
        <v>184</v>
      </c>
      <c r="D148" s="4" t="s">
        <v>130</v>
      </c>
      <c r="E148" s="4" t="s">
        <v>391</v>
      </c>
      <c r="F148" s="4">
        <v>917</v>
      </c>
      <c r="G148" s="4" t="str">
        <f t="shared" si="2"/>
        <v>Egypt-Sharkia</v>
      </c>
      <c r="BA148" s="4" t="str">
        <v>Buikwe</v>
      </c>
      <c r="BB148" s="4" t="str">
        <v>Buikwe</v>
      </c>
      <c r="BC148" s="4" t="str">
        <v>Buikwe</v>
      </c>
      <c r="BD148" s="4" t="str">
        <v>Buikwe</v>
      </c>
      <c r="BE148" s="4" t="str">
        <v>Buikwe</v>
      </c>
      <c r="BF148" s="4" t="str">
        <v>Buikwe</v>
      </c>
      <c r="BG148" s="4" t="str">
        <v>Buikwe</v>
      </c>
      <c r="BH148" s="4" t="str">
        <v>Buikwe</v>
      </c>
      <c r="BI148" s="4" t="str">
        <v>Buikwe</v>
      </c>
      <c r="BJ148" s="4" t="str">
        <v>Buikwe</v>
      </c>
      <c r="BK148" s="4" t="str">
        <v>Buikwe</v>
      </c>
      <c r="BL148" s="4" t="str">
        <v>Buikwe</v>
      </c>
      <c r="BM148" s="4" t="str">
        <v>Buikwe</v>
      </c>
      <c r="BN148" s="4" t="str">
        <v>Buikwe</v>
      </c>
      <c r="BO148" s="4" t="str">
        <v>Buikwe</v>
      </c>
      <c r="BP148" s="4" t="str">
        <v>Buikwe</v>
      </c>
      <c r="BQ148" s="4" t="str">
        <v>Buikwe</v>
      </c>
      <c r="BR148" s="4" t="str">
        <v>Buikwe</v>
      </c>
      <c r="BS148" s="4" t="str">
        <v>Buikwe</v>
      </c>
      <c r="BT148" s="4" t="str">
        <v>Buikwe</v>
      </c>
      <c r="BU148" s="4" t="str">
        <v>Buikwe</v>
      </c>
      <c r="BV148" s="4" t="str">
        <v>Buikwe</v>
      </c>
      <c r="BW148" s="4" t="str">
        <v>Buikwe</v>
      </c>
      <c r="BX148" s="4" t="str">
        <v>Buikwe</v>
      </c>
      <c r="BY148" s="4" t="str">
        <v>Buikwe</v>
      </c>
      <c r="BZ148" s="4" t="str">
        <v>Buikwe</v>
      </c>
      <c r="CA148" s="4" t="str">
        <v>Buikwe</v>
      </c>
      <c r="CB148" s="4" t="str">
        <v>Buikwe</v>
      </c>
      <c r="CC148" s="4" t="str">
        <v>Buikwe</v>
      </c>
      <c r="CD148" s="4" t="str">
        <v>Buikwe</v>
      </c>
      <c r="CE148" s="4" t="str">
        <v>Buikwe</v>
      </c>
      <c r="CF148" s="4" t="str">
        <v>Buikwe</v>
      </c>
      <c r="CG148" s="4" t="str">
        <v>Buikwe</v>
      </c>
      <c r="CH148" s="4" t="str">
        <v>Buikwe</v>
      </c>
      <c r="CJ148" s="4" t="str">
        <v>Buikwe</v>
      </c>
      <c r="CK148" s="4" t="str">
        <v>Buikwe</v>
      </c>
      <c r="CL148" s="4" t="str">
        <v>Buikwe</v>
      </c>
      <c r="CM148" s="4" t="str">
        <v>Buikwe</v>
      </c>
      <c r="CN148" s="4" t="str">
        <v>Buikwe</v>
      </c>
      <c r="CO148" s="4" t="str">
        <v>Buikwe</v>
      </c>
      <c r="CP148" s="4" t="str">
        <v>Buikwe</v>
      </c>
      <c r="CQ148" s="4" t="str">
        <v>Buikwe</v>
      </c>
      <c r="CR148" s="4" t="str">
        <v>Buikwe</v>
      </c>
      <c r="CS148" s="4" t="str">
        <v>Buikwe</v>
      </c>
      <c r="CT148" s="4" t="str">
        <v>Buikwe</v>
      </c>
      <c r="CU148" s="4" t="str">
        <v>Buikwe</v>
      </c>
      <c r="CV148" s="4" t="str">
        <v>Buikwe</v>
      </c>
      <c r="CW148" s="4" t="str">
        <v>Buikwe</v>
      </c>
      <c r="CX148" s="4" t="str">
        <v>Buikwe</v>
      </c>
      <c r="CY148" s="4" t="str">
        <v>Buikwe</v>
      </c>
      <c r="CZ148" s="4" t="str">
        <v>Buikwe</v>
      </c>
      <c r="DA148" s="4" t="str">
        <v>Buikwe</v>
      </c>
      <c r="DB148" s="4" t="str">
        <v>Buikwe</v>
      </c>
      <c r="DC148" s="4" t="str">
        <v>Buikwe</v>
      </c>
      <c r="DD148" s="4" t="str">
        <v>Buikwe</v>
      </c>
      <c r="DE148" s="4" t="str">
        <v>Buikwe</v>
      </c>
      <c r="DF148" s="4" t="str">
        <v>Buikwe</v>
      </c>
      <c r="DG148" s="4" t="str">
        <v>Buikwe</v>
      </c>
      <c r="DH148" s="4" t="str">
        <v>Buikwe</v>
      </c>
      <c r="DI148" s="4" t="str">
        <v>Buikwe</v>
      </c>
      <c r="DJ148" s="4" t="str">
        <v>Buikwe</v>
      </c>
      <c r="DK148" s="4" t="str">
        <v>Buikwe</v>
      </c>
      <c r="DL148" s="4" t="str">
        <v>Buikwe</v>
      </c>
      <c r="DM148" s="4" t="str">
        <v>Buikwe</v>
      </c>
      <c r="DN148" s="4" t="str">
        <v>Buikwe</v>
      </c>
      <c r="DO148" s="4" t="str">
        <v>Buikwe</v>
      </c>
      <c r="DP148" s="4" t="str">
        <v>Buikwe</v>
      </c>
    </row>
    <row r="149" spans="1:120" x14ac:dyDescent="0.35">
      <c r="A149" s="4">
        <v>30.533000000000001</v>
      </c>
      <c r="B149" s="4">
        <v>31.05</v>
      </c>
      <c r="C149" s="4" t="s">
        <v>184</v>
      </c>
      <c r="D149" s="4" t="s">
        <v>138</v>
      </c>
      <c r="E149" s="4" t="s">
        <v>392</v>
      </c>
      <c r="F149" s="4">
        <v>5000</v>
      </c>
      <c r="G149" s="4" t="str">
        <f t="shared" si="2"/>
        <v>Egypt-Shibin El-Kom</v>
      </c>
      <c r="BA149" s="4" t="str">
        <v>Bukura Agricultural College</v>
      </c>
      <c r="BB149" s="4" t="str">
        <v>Bukura Agricultural College</v>
      </c>
      <c r="BC149" s="4" t="str">
        <v>Bukura Agricultural College</v>
      </c>
      <c r="BD149" s="4" t="str">
        <v>Bukura Agricultural College</v>
      </c>
      <c r="BE149" s="4" t="str">
        <v>Bukura Agricultural College</v>
      </c>
      <c r="BF149" s="4" t="str">
        <v>Bukura Agricultural College</v>
      </c>
      <c r="BG149" s="4" t="str">
        <v>Bukura Agricultural College</v>
      </c>
      <c r="BH149" s="4" t="str">
        <v>Bukura Agricultural College</v>
      </c>
      <c r="BI149" s="4" t="str">
        <v>Bukura Agricultural College</v>
      </c>
      <c r="BJ149" s="4" t="str">
        <v>Bukura Agricultural College</v>
      </c>
      <c r="BK149" s="4" t="str">
        <v>Bukura Agricultural College</v>
      </c>
      <c r="BL149" s="4" t="str">
        <v>Bukura Agricultural College</v>
      </c>
      <c r="BM149" s="4" t="str">
        <v>Bukura Agricultural College</v>
      </c>
      <c r="BN149" s="4" t="str">
        <v>Bukura Agricultural College</v>
      </c>
      <c r="BO149" s="4" t="str">
        <v>Bukura Agricultural College</v>
      </c>
      <c r="BP149" s="4" t="str">
        <v>Bukura Agricultural College</v>
      </c>
      <c r="BQ149" s="4" t="str">
        <v>Bukura Agricultural College</v>
      </c>
      <c r="BR149" s="4" t="str">
        <v>Bukura Agricultural College</v>
      </c>
      <c r="BS149" s="4" t="str">
        <v>Bukura Agricultural College</v>
      </c>
      <c r="BT149" s="4" t="str">
        <v>Bukura Agricultural College</v>
      </c>
      <c r="BU149" s="4" t="str">
        <v>Bukura Agricultural College</v>
      </c>
      <c r="BV149" s="4" t="str">
        <v>Bukura Agricultural College</v>
      </c>
      <c r="BW149" s="4" t="str">
        <v>Bukura Agricultural College</v>
      </c>
      <c r="BX149" s="4" t="str">
        <v>Bukura Agricultural College</v>
      </c>
      <c r="BY149" s="4" t="str">
        <v>Bukura Agricultural College</v>
      </c>
      <c r="BZ149" s="4" t="str">
        <v>Bukura Agricultural College</v>
      </c>
      <c r="CA149" s="4" t="str">
        <v>Bukura Agricultural College</v>
      </c>
      <c r="CB149" s="4" t="str">
        <v>Bukura Agricultural College</v>
      </c>
      <c r="CC149" s="4" t="str">
        <v>Bukura Agricultural College</v>
      </c>
      <c r="CD149" s="4" t="str">
        <v>Bukura Agricultural College</v>
      </c>
      <c r="CE149" s="4" t="str">
        <v>Bukura Agricultural College</v>
      </c>
      <c r="CF149" s="4" t="str">
        <v>Bukura Agricultural College</v>
      </c>
      <c r="CG149" s="4" t="str">
        <v>Bukura Agricultural College</v>
      </c>
      <c r="CH149" s="4" t="str">
        <v>Bukura Agricultural College</v>
      </c>
      <c r="CJ149" s="4" t="str">
        <v>Bukura Agricultural College</v>
      </c>
      <c r="CK149" s="4" t="str">
        <v>Bukura Agricultural College</v>
      </c>
      <c r="CL149" s="4" t="str">
        <v>Bukura Agricultural College</v>
      </c>
      <c r="CM149" s="4" t="str">
        <v>Bukura Agricultural College</v>
      </c>
      <c r="CN149" s="4" t="str">
        <v>Bukura Agricultural College</v>
      </c>
      <c r="CO149" s="4" t="str">
        <v>Bukura Agricultural College</v>
      </c>
      <c r="CP149" s="4" t="str">
        <v>Bukura Agricultural College</v>
      </c>
      <c r="CQ149" s="4" t="str">
        <v>Bukura Agricultural College</v>
      </c>
      <c r="CR149" s="4" t="str">
        <v>Bukura Agricultural College</v>
      </c>
      <c r="CS149" s="4" t="str">
        <v>Bukura Agricultural College</v>
      </c>
      <c r="CT149" s="4" t="str">
        <v>Bukura Agricultural College</v>
      </c>
      <c r="CU149" s="4" t="str">
        <v>Bukura Agricultural College</v>
      </c>
      <c r="CV149" s="4" t="str">
        <v>Bukura Agricultural College</v>
      </c>
      <c r="CW149" s="4" t="str">
        <v>Bukura Agricultural College</v>
      </c>
      <c r="CX149" s="4" t="str">
        <v>Bukura Agricultural College</v>
      </c>
      <c r="CY149" s="4" t="str">
        <v>Bukura Agricultural College</v>
      </c>
      <c r="CZ149" s="4" t="str">
        <v>Bukura Agricultural College</v>
      </c>
      <c r="DA149" s="4" t="str">
        <v>Bukura Agricultural College</v>
      </c>
      <c r="DB149" s="4" t="str">
        <v>Bukura Agricultural College</v>
      </c>
      <c r="DC149" s="4" t="str">
        <v>Bukura Agricultural College</v>
      </c>
      <c r="DD149" s="4" t="str">
        <v>Bukura Agricultural College</v>
      </c>
      <c r="DE149" s="4" t="str">
        <v>Bukura Agricultural College</v>
      </c>
      <c r="DF149" s="4" t="str">
        <v>Bukura Agricultural College</v>
      </c>
      <c r="DG149" s="4" t="str">
        <v>Bukura Agricultural College</v>
      </c>
      <c r="DH149" s="4" t="str">
        <v>Bukura Agricultural College</v>
      </c>
      <c r="DI149" s="4" t="str">
        <v>Bukura Agricultural College</v>
      </c>
      <c r="DJ149" s="4" t="str">
        <v>Bukura Agricultural College</v>
      </c>
      <c r="DK149" s="4" t="str">
        <v>Bukura Agricultural College</v>
      </c>
      <c r="DL149" s="4" t="str">
        <v>Bukura Agricultural College</v>
      </c>
      <c r="DM149" s="4" t="str">
        <v>Bukura Agricultural College</v>
      </c>
      <c r="DN149" s="4" t="str">
        <v>Bukura Agricultural College</v>
      </c>
      <c r="DO149" s="4" t="str">
        <v>Bukura Agricultural College</v>
      </c>
      <c r="DP149" s="4" t="str">
        <v>Bukura Agricultural College</v>
      </c>
    </row>
    <row r="150" spans="1:120" x14ac:dyDescent="0.35">
      <c r="A150" s="4">
        <v>31.115829999999999</v>
      </c>
      <c r="B150" s="4">
        <v>29.797499999999999</v>
      </c>
      <c r="C150" s="4" t="s">
        <v>184</v>
      </c>
      <c r="D150" s="4" t="s">
        <v>130</v>
      </c>
      <c r="E150" s="4" t="s">
        <v>393</v>
      </c>
      <c r="F150" s="4">
        <v>250</v>
      </c>
      <c r="G150" s="4" t="str">
        <f t="shared" si="2"/>
        <v>Egypt-United Animal Production, Alexandria</v>
      </c>
      <c r="BA150" s="4" t="str">
        <v>Bulegeni ARDC</v>
      </c>
      <c r="BB150" s="4" t="str">
        <v>Bulegeni ARDC</v>
      </c>
      <c r="BC150" s="4" t="str">
        <v>Bulegeni ARDC</v>
      </c>
      <c r="BD150" s="4" t="str">
        <v>Bulegeni ARDC</v>
      </c>
      <c r="BE150" s="4" t="str">
        <v>Bulegeni ARDC</v>
      </c>
      <c r="BF150" s="4" t="str">
        <v>Bulegeni ARDC</v>
      </c>
      <c r="BG150" s="4" t="str">
        <v>Bulegeni ARDC</v>
      </c>
      <c r="BH150" s="4" t="str">
        <v>Bulegeni ARDC</v>
      </c>
      <c r="BI150" s="4" t="str">
        <v>Bulegeni ARDC</v>
      </c>
      <c r="BJ150" s="4" t="str">
        <v>Bulegeni ARDC</v>
      </c>
      <c r="BK150" s="4" t="str">
        <v>Bulegeni ARDC</v>
      </c>
      <c r="BL150" s="4" t="str">
        <v>Bulegeni ARDC</v>
      </c>
      <c r="BM150" s="4" t="str">
        <v>Bulegeni ARDC</v>
      </c>
      <c r="BN150" s="4" t="str">
        <v>Bulegeni ARDC</v>
      </c>
      <c r="BO150" s="4" t="str">
        <v>Bulegeni ARDC</v>
      </c>
      <c r="BP150" s="4" t="str">
        <v>Bulegeni ARDC</v>
      </c>
      <c r="BQ150" s="4" t="str">
        <v>Bulegeni ARDC</v>
      </c>
      <c r="BR150" s="4" t="str">
        <v>Bulegeni ARDC</v>
      </c>
      <c r="BS150" s="4" t="str">
        <v>Bulegeni ARDC</v>
      </c>
      <c r="BT150" s="4" t="str">
        <v>Bulegeni ARDC</v>
      </c>
      <c r="BU150" s="4" t="str">
        <v>Bulegeni ARDC</v>
      </c>
      <c r="BV150" s="4" t="str">
        <v>Bulegeni ARDC</v>
      </c>
      <c r="BW150" s="4" t="str">
        <v>Bulegeni ARDC</v>
      </c>
      <c r="BX150" s="4" t="str">
        <v>Bulegeni ARDC</v>
      </c>
      <c r="BY150" s="4" t="str">
        <v>Bulegeni ARDC</v>
      </c>
      <c r="BZ150" s="4" t="str">
        <v>Bulegeni ARDC</v>
      </c>
      <c r="CA150" s="4" t="str">
        <v>Bulegeni ARDC</v>
      </c>
      <c r="CB150" s="4" t="str">
        <v>Bulegeni ARDC</v>
      </c>
      <c r="CC150" s="4" t="str">
        <v>Bulegeni ARDC</v>
      </c>
      <c r="CD150" s="4" t="str">
        <v>Bulegeni ARDC</v>
      </c>
      <c r="CE150" s="4" t="str">
        <v>Bulegeni ARDC</v>
      </c>
      <c r="CF150" s="4" t="str">
        <v>Bulegeni ARDC</v>
      </c>
      <c r="CG150" s="4" t="str">
        <v>Bulegeni ARDC</v>
      </c>
      <c r="CH150" s="4" t="str">
        <v>Bulegeni ARDC</v>
      </c>
      <c r="CJ150" s="4" t="str">
        <v>Bulegeni ARDC</v>
      </c>
      <c r="CK150" s="4" t="str">
        <v>Bulegeni ARDC</v>
      </c>
      <c r="CL150" s="4" t="str">
        <v>Bulegeni ARDC</v>
      </c>
      <c r="CM150" s="4" t="str">
        <v>Bulegeni ARDC</v>
      </c>
      <c r="CN150" s="4" t="str">
        <v>Bulegeni ARDC</v>
      </c>
      <c r="CO150" s="4" t="str">
        <v>Bulegeni ARDC</v>
      </c>
      <c r="CP150" s="4" t="str">
        <v>Bulegeni ARDC</v>
      </c>
      <c r="CQ150" s="4" t="str">
        <v>Bulegeni ARDC</v>
      </c>
      <c r="CR150" s="4" t="str">
        <v>Bulegeni ARDC</v>
      </c>
      <c r="CS150" s="4" t="str">
        <v>Bulegeni ARDC</v>
      </c>
      <c r="CT150" s="4" t="str">
        <v>Bulegeni ARDC</v>
      </c>
      <c r="CU150" s="4" t="str">
        <v>Bulegeni ARDC</v>
      </c>
      <c r="CV150" s="4" t="str">
        <v>Bulegeni ARDC</v>
      </c>
      <c r="CW150" s="4" t="str">
        <v>Bulegeni ARDC</v>
      </c>
      <c r="CX150" s="4" t="str">
        <v>Bulegeni ARDC</v>
      </c>
      <c r="CY150" s="4" t="str">
        <v>Bulegeni ARDC</v>
      </c>
      <c r="CZ150" s="4" t="str">
        <v>Bulegeni ARDC</v>
      </c>
      <c r="DA150" s="4" t="str">
        <v>Bulegeni ARDC</v>
      </c>
      <c r="DB150" s="4" t="str">
        <v>Bulegeni ARDC</v>
      </c>
      <c r="DC150" s="4" t="str">
        <v>Bulegeni ARDC</v>
      </c>
      <c r="DD150" s="4" t="str">
        <v>Bulegeni ARDC</v>
      </c>
      <c r="DE150" s="4" t="str">
        <v>Bulegeni ARDC</v>
      </c>
      <c r="DF150" s="4" t="str">
        <v>Bulegeni ARDC</v>
      </c>
      <c r="DG150" s="4" t="str">
        <v>Bulegeni ARDC</v>
      </c>
      <c r="DH150" s="4" t="str">
        <v>Bulegeni ARDC</v>
      </c>
      <c r="DI150" s="4" t="str">
        <v>Bulegeni ARDC</v>
      </c>
      <c r="DJ150" s="4" t="str">
        <v>Bulegeni ARDC</v>
      </c>
      <c r="DK150" s="4" t="str">
        <v>Bulegeni ARDC</v>
      </c>
      <c r="DL150" s="4" t="str">
        <v>Bulegeni ARDC</v>
      </c>
      <c r="DM150" s="4" t="str">
        <v>Bulegeni ARDC</v>
      </c>
      <c r="DN150" s="4" t="str">
        <v>Bulegeni ARDC</v>
      </c>
      <c r="DO150" s="4" t="str">
        <v>Bulegeni ARDC</v>
      </c>
      <c r="DP150" s="4" t="str">
        <v>Bulegeni ARDC</v>
      </c>
    </row>
    <row r="151" spans="1:120" x14ac:dyDescent="0.35">
      <c r="A151" s="4">
        <v>30.587</v>
      </c>
      <c r="B151" s="4">
        <v>31.481999999999999</v>
      </c>
      <c r="C151" s="4" t="s">
        <v>184</v>
      </c>
      <c r="D151" s="4" t="s">
        <v>138</v>
      </c>
      <c r="E151" s="4" t="s">
        <v>394</v>
      </c>
      <c r="F151" s="4">
        <v>250</v>
      </c>
      <c r="G151" s="4" t="str">
        <f t="shared" si="2"/>
        <v>Egypt-Zagazig University</v>
      </c>
      <c r="BA151" s="4" t="str">
        <v>Bungoma</v>
      </c>
      <c r="BB151" s="4" t="str">
        <v>Bungoma</v>
      </c>
      <c r="BC151" s="4" t="str">
        <v>Bungoma</v>
      </c>
      <c r="BD151" s="4" t="str">
        <v>Bungoma</v>
      </c>
      <c r="BE151" s="4" t="str">
        <v>Bungoma</v>
      </c>
      <c r="BF151" s="4" t="str">
        <v>Bungoma</v>
      </c>
      <c r="BG151" s="4" t="str">
        <v>Bungoma</v>
      </c>
      <c r="BH151" s="4" t="str">
        <v>Bungoma</v>
      </c>
      <c r="BI151" s="4" t="str">
        <v>Bungoma</v>
      </c>
      <c r="BJ151" s="4" t="str">
        <v>Bungoma</v>
      </c>
      <c r="BK151" s="4" t="str">
        <v>Bungoma</v>
      </c>
      <c r="BL151" s="4" t="str">
        <v>Bungoma</v>
      </c>
      <c r="BM151" s="4" t="str">
        <v>Bungoma</v>
      </c>
      <c r="BN151" s="4" t="str">
        <v>Bungoma</v>
      </c>
      <c r="BO151" s="4" t="str">
        <v>Bungoma</v>
      </c>
      <c r="BP151" s="4" t="str">
        <v>Bungoma</v>
      </c>
      <c r="BQ151" s="4" t="str">
        <v>Bungoma</v>
      </c>
      <c r="BR151" s="4" t="str">
        <v>Bungoma</v>
      </c>
      <c r="BS151" s="4" t="str">
        <v>Bungoma</v>
      </c>
      <c r="BT151" s="4" t="str">
        <v>Bungoma</v>
      </c>
      <c r="BU151" s="4" t="str">
        <v>Bungoma</v>
      </c>
      <c r="BV151" s="4" t="str">
        <v>Bungoma</v>
      </c>
      <c r="BW151" s="4" t="str">
        <v>Bungoma</v>
      </c>
      <c r="BX151" s="4" t="str">
        <v>Bungoma</v>
      </c>
      <c r="BY151" s="4" t="str">
        <v>Bungoma</v>
      </c>
      <c r="BZ151" s="4" t="str">
        <v>Bungoma</v>
      </c>
      <c r="CA151" s="4" t="str">
        <v>Bungoma</v>
      </c>
      <c r="CB151" s="4" t="str">
        <v>Bungoma</v>
      </c>
      <c r="CC151" s="4" t="str">
        <v>Bungoma</v>
      </c>
      <c r="CD151" s="4" t="str">
        <v>Bungoma</v>
      </c>
      <c r="CE151" s="4" t="str">
        <v>Bungoma</v>
      </c>
      <c r="CF151" s="4" t="str">
        <v>Bungoma</v>
      </c>
      <c r="CG151" s="4" t="str">
        <v>Bungoma</v>
      </c>
      <c r="CH151" s="4" t="str">
        <v>Bungoma</v>
      </c>
      <c r="CJ151" s="4" t="str">
        <v>Bungoma</v>
      </c>
      <c r="CK151" s="4" t="str">
        <v>Bungoma</v>
      </c>
      <c r="CL151" s="4" t="str">
        <v>Bungoma</v>
      </c>
      <c r="CM151" s="4" t="str">
        <v>Bungoma</v>
      </c>
      <c r="CN151" s="4" t="str">
        <v>Bungoma</v>
      </c>
      <c r="CO151" s="4" t="str">
        <v>Bungoma</v>
      </c>
      <c r="CP151" s="4" t="str">
        <v>Bungoma</v>
      </c>
      <c r="CQ151" s="4" t="str">
        <v>Bungoma</v>
      </c>
      <c r="CR151" s="4" t="str">
        <v>Bungoma</v>
      </c>
      <c r="CS151" s="4" t="str">
        <v>Bungoma</v>
      </c>
      <c r="CT151" s="4" t="str">
        <v>Bungoma</v>
      </c>
      <c r="CU151" s="4" t="str">
        <v>Bungoma</v>
      </c>
      <c r="CV151" s="4" t="str">
        <v>Bungoma</v>
      </c>
      <c r="CW151" s="4" t="str">
        <v>Bungoma</v>
      </c>
      <c r="CX151" s="4" t="str">
        <v>Bungoma</v>
      </c>
      <c r="CY151" s="4" t="str">
        <v>Bungoma</v>
      </c>
      <c r="CZ151" s="4" t="str">
        <v>Bungoma</v>
      </c>
      <c r="DA151" s="4" t="str">
        <v>Bungoma</v>
      </c>
      <c r="DB151" s="4" t="str">
        <v>Bungoma</v>
      </c>
      <c r="DC151" s="4" t="str">
        <v>Bungoma</v>
      </c>
      <c r="DD151" s="4" t="str">
        <v>Bungoma</v>
      </c>
      <c r="DE151" s="4" t="str">
        <v>Bungoma</v>
      </c>
      <c r="DF151" s="4" t="str">
        <v>Bungoma</v>
      </c>
      <c r="DG151" s="4" t="str">
        <v>Bungoma</v>
      </c>
      <c r="DH151" s="4" t="str">
        <v>Bungoma</v>
      </c>
      <c r="DI151" s="4" t="str">
        <v>Bungoma</v>
      </c>
      <c r="DJ151" s="4" t="str">
        <v>Bungoma</v>
      </c>
      <c r="DK151" s="4" t="str">
        <v>Bungoma</v>
      </c>
      <c r="DL151" s="4" t="str">
        <v>Bungoma</v>
      </c>
      <c r="DM151" s="4" t="str">
        <v>Bungoma</v>
      </c>
      <c r="DN151" s="4" t="str">
        <v>Bungoma</v>
      </c>
      <c r="DO151" s="4" t="str">
        <v>Bungoma</v>
      </c>
      <c r="DP151" s="4" t="str">
        <v>Bungoma</v>
      </c>
    </row>
    <row r="152" spans="1:120" x14ac:dyDescent="0.35">
      <c r="A152" s="4">
        <v>15.28</v>
      </c>
      <c r="B152" s="4">
        <v>38.880000000000003</v>
      </c>
      <c r="C152" s="4" t="s">
        <v>190</v>
      </c>
      <c r="D152" s="4" t="s">
        <v>130</v>
      </c>
      <c r="E152" s="4" t="s">
        <v>395</v>
      </c>
      <c r="F152" s="4">
        <v>550</v>
      </c>
      <c r="G152" s="4" t="str">
        <f t="shared" si="2"/>
        <v>Eritrea-Afdeyu</v>
      </c>
      <c r="BA152" s="4" t="str">
        <v>Bush Farm (plinthosol)</v>
      </c>
      <c r="BB152" s="4" t="str">
        <v>Bush Farm (plinthosol)</v>
      </c>
      <c r="BC152" s="4" t="str">
        <v>Bush Farm (plinthosol)</v>
      </c>
      <c r="BD152" s="4" t="str">
        <v>Bush Farm (plinthosol)</v>
      </c>
      <c r="BE152" s="4" t="str">
        <v>Bush Farm (plinthosol)</v>
      </c>
      <c r="BF152" s="4" t="str">
        <v>Bush Farm (plinthosol)</v>
      </c>
      <c r="BG152" s="4" t="str">
        <v>Bush Farm (plinthosol)</v>
      </c>
      <c r="BH152" s="4" t="str">
        <v>Bush Farm (plinthosol)</v>
      </c>
      <c r="BI152" s="4" t="str">
        <v>Bush Farm (plinthosol)</v>
      </c>
      <c r="BJ152" s="4" t="str">
        <v>Bush Farm (plinthosol)</v>
      </c>
      <c r="BK152" s="4" t="str">
        <v>Bush Farm (plinthosol)</v>
      </c>
      <c r="BL152" s="4" t="str">
        <v>Bush Farm (plinthosol)</v>
      </c>
      <c r="BM152" s="4" t="str">
        <v>Bush Farm (plinthosol)</v>
      </c>
      <c r="BN152" s="4" t="str">
        <v>Bush Farm (plinthosol)</v>
      </c>
      <c r="BO152" s="4" t="str">
        <v>Bush Farm (plinthosol)</v>
      </c>
      <c r="BP152" s="4" t="str">
        <v>Bush Farm (plinthosol)</v>
      </c>
      <c r="BQ152" s="4" t="str">
        <v>Bush Farm (plinthosol)</v>
      </c>
      <c r="BR152" s="4" t="str">
        <v>Bush Farm (plinthosol)</v>
      </c>
      <c r="BS152" s="4" t="str">
        <v>Bush Farm (plinthosol)</v>
      </c>
      <c r="BT152" s="4" t="str">
        <v>Bush Farm (plinthosol)</v>
      </c>
      <c r="BU152" s="4" t="str">
        <v>Bush Farm (plinthosol)</v>
      </c>
      <c r="BV152" s="4" t="str">
        <v>Bush Farm (plinthosol)</v>
      </c>
      <c r="BW152" s="4" t="str">
        <v>Bush Farm (plinthosol)</v>
      </c>
      <c r="BX152" s="4" t="str">
        <v>Bush Farm (plinthosol)</v>
      </c>
      <c r="BY152" s="4" t="str">
        <v>Bush Farm (plinthosol)</v>
      </c>
      <c r="BZ152" s="4" t="str">
        <v>Bush Farm (plinthosol)</v>
      </c>
      <c r="CA152" s="4" t="str">
        <v>Bush Farm (plinthosol)</v>
      </c>
      <c r="CB152" s="4" t="str">
        <v>Bush Farm (plinthosol)</v>
      </c>
      <c r="CC152" s="4" t="str">
        <v>Bush Farm (plinthosol)</v>
      </c>
      <c r="CD152" s="4" t="str">
        <v>Bush Farm (plinthosol)</v>
      </c>
      <c r="CE152" s="4" t="str">
        <v>Bush Farm (plinthosol)</v>
      </c>
      <c r="CF152" s="4" t="str">
        <v>Bush Farm (plinthosol)</v>
      </c>
      <c r="CG152" s="4" t="str">
        <v>Bush Farm (plinthosol)</v>
      </c>
      <c r="CH152" s="4" t="str">
        <v>Bush Farm (plinthosol)</v>
      </c>
      <c r="CJ152" s="4" t="str">
        <v>Bush Farm (plinthosol)</v>
      </c>
      <c r="CK152" s="4" t="str">
        <v>Bush Farm (plinthosol)</v>
      </c>
      <c r="CL152" s="4" t="str">
        <v>Bush Farm (plinthosol)</v>
      </c>
      <c r="CM152" s="4" t="str">
        <v>Bush Farm (plinthosol)</v>
      </c>
      <c r="CN152" s="4" t="str">
        <v>Bush Farm (plinthosol)</v>
      </c>
      <c r="CO152" s="4" t="str">
        <v>Bush Farm (plinthosol)</v>
      </c>
      <c r="CP152" s="4" t="str">
        <v>Bush Farm (plinthosol)</v>
      </c>
      <c r="CQ152" s="4" t="str">
        <v>Bush Farm (plinthosol)</v>
      </c>
      <c r="CR152" s="4" t="str">
        <v>Bush Farm (plinthosol)</v>
      </c>
      <c r="CS152" s="4" t="str">
        <v>Bush Farm (plinthosol)</v>
      </c>
      <c r="CT152" s="4" t="str">
        <v>Bush Farm (plinthosol)</v>
      </c>
      <c r="CU152" s="4" t="str">
        <v>Bush Farm (plinthosol)</v>
      </c>
      <c r="CV152" s="4" t="str">
        <v>Bush Farm (plinthosol)</v>
      </c>
      <c r="CW152" s="4" t="str">
        <v>Bush Farm (plinthosol)</v>
      </c>
      <c r="CX152" s="4" t="str">
        <v>Bush Farm (plinthosol)</v>
      </c>
      <c r="CY152" s="4" t="str">
        <v>Bush Farm (plinthosol)</v>
      </c>
      <c r="CZ152" s="4" t="str">
        <v>Bush Farm (plinthosol)</v>
      </c>
      <c r="DA152" s="4" t="str">
        <v>Bush Farm (plinthosol)</v>
      </c>
      <c r="DB152" s="4" t="str">
        <v>Bush Farm (plinthosol)</v>
      </c>
      <c r="DC152" s="4" t="str">
        <v>Bush Farm (plinthosol)</v>
      </c>
      <c r="DD152" s="4" t="str">
        <v>Bush Farm (plinthosol)</v>
      </c>
      <c r="DE152" s="4" t="str">
        <v>Bush Farm (plinthosol)</v>
      </c>
      <c r="DF152" s="4" t="str">
        <v>Bush Farm (plinthosol)</v>
      </c>
      <c r="DG152" s="4" t="str">
        <v>Bush Farm (plinthosol)</v>
      </c>
      <c r="DH152" s="4" t="str">
        <v>Bush Farm (plinthosol)</v>
      </c>
      <c r="DI152" s="4" t="str">
        <v>Bush Farm (plinthosol)</v>
      </c>
      <c r="DJ152" s="4" t="str">
        <v>Bush Farm (plinthosol)</v>
      </c>
      <c r="DK152" s="4" t="str">
        <v>Bush Farm (plinthosol)</v>
      </c>
      <c r="DL152" s="4" t="str">
        <v>Bush Farm (plinthosol)</v>
      </c>
      <c r="DM152" s="4" t="str">
        <v>Bush Farm (plinthosol)</v>
      </c>
      <c r="DN152" s="4" t="str">
        <v>Bush Farm (plinthosol)</v>
      </c>
      <c r="DO152" s="4" t="str">
        <v>Bush Farm (plinthosol)</v>
      </c>
      <c r="DP152" s="4" t="str">
        <v>Bush Farm (plinthosol)</v>
      </c>
    </row>
    <row r="153" spans="1:120" x14ac:dyDescent="0.35">
      <c r="A153" s="4">
        <v>15.8736</v>
      </c>
      <c r="B153" s="4">
        <v>38.464100000000002</v>
      </c>
      <c r="C153" s="4" t="s">
        <v>190</v>
      </c>
      <c r="D153" s="4" t="s">
        <v>138</v>
      </c>
      <c r="E153" s="4" t="s">
        <v>396</v>
      </c>
      <c r="F153" s="4">
        <v>500</v>
      </c>
      <c r="G153" s="4" t="str">
        <f t="shared" si="2"/>
        <v>Eritrea-Hamelmalo Agricultural College</v>
      </c>
      <c r="BA153" s="4" t="str">
        <v>Bush Farm (regesol)</v>
      </c>
      <c r="BB153" s="4" t="str">
        <v>Bush Farm (regesol)</v>
      </c>
      <c r="BC153" s="4" t="str">
        <v>Bush Farm (regesol)</v>
      </c>
      <c r="BD153" s="4" t="str">
        <v>Bush Farm (regesol)</v>
      </c>
      <c r="BE153" s="4" t="str">
        <v>Bush Farm (regesol)</v>
      </c>
      <c r="BF153" s="4" t="str">
        <v>Bush Farm (regesol)</v>
      </c>
      <c r="BG153" s="4" t="str">
        <v>Bush Farm (regesol)</v>
      </c>
      <c r="BH153" s="4" t="str">
        <v>Bush Farm (regesol)</v>
      </c>
      <c r="BI153" s="4" t="str">
        <v>Bush Farm (regesol)</v>
      </c>
      <c r="BJ153" s="4" t="str">
        <v>Bush Farm (regesol)</v>
      </c>
      <c r="BK153" s="4" t="str">
        <v>Bush Farm (regesol)</v>
      </c>
      <c r="BL153" s="4" t="str">
        <v>Bush Farm (regesol)</v>
      </c>
      <c r="BM153" s="4" t="str">
        <v>Bush Farm (regesol)</v>
      </c>
      <c r="BN153" s="4" t="str">
        <v>Bush Farm (regesol)</v>
      </c>
      <c r="BO153" s="4" t="str">
        <v>Bush Farm (regesol)</v>
      </c>
      <c r="BP153" s="4" t="str">
        <v>Bush Farm (regesol)</v>
      </c>
      <c r="BQ153" s="4" t="str">
        <v>Bush Farm (regesol)</v>
      </c>
      <c r="BR153" s="4" t="str">
        <v>Bush Farm (regesol)</v>
      </c>
      <c r="BS153" s="4" t="str">
        <v>Bush Farm (regesol)</v>
      </c>
      <c r="BT153" s="4" t="str">
        <v>Bush Farm (regesol)</v>
      </c>
      <c r="BU153" s="4" t="str">
        <v>Bush Farm (regesol)</v>
      </c>
      <c r="BV153" s="4" t="str">
        <v>Bush Farm (regesol)</v>
      </c>
      <c r="BW153" s="4" t="str">
        <v>Bush Farm (regesol)</v>
      </c>
      <c r="BX153" s="4" t="str">
        <v>Bush Farm (regesol)</v>
      </c>
      <c r="BY153" s="4" t="str">
        <v>Bush Farm (regesol)</v>
      </c>
      <c r="BZ153" s="4" t="str">
        <v>Bush Farm (regesol)</v>
      </c>
      <c r="CA153" s="4" t="str">
        <v>Bush Farm (regesol)</v>
      </c>
      <c r="CB153" s="4" t="str">
        <v>Bush Farm (regesol)</v>
      </c>
      <c r="CC153" s="4" t="str">
        <v>Bush Farm (regesol)</v>
      </c>
      <c r="CD153" s="4" t="str">
        <v>Bush Farm (regesol)</v>
      </c>
      <c r="CE153" s="4" t="str">
        <v>Bush Farm (regesol)</v>
      </c>
      <c r="CF153" s="4" t="str">
        <v>Bush Farm (regesol)</v>
      </c>
      <c r="CG153" s="4" t="str">
        <v>Bush Farm (regesol)</v>
      </c>
      <c r="CH153" s="4" t="str">
        <v>Bush Farm (regesol)</v>
      </c>
      <c r="CJ153" s="4" t="str">
        <v>Bush Farm (regesol)</v>
      </c>
      <c r="CK153" s="4" t="str">
        <v>Bush Farm (regesol)</v>
      </c>
      <c r="CL153" s="4" t="str">
        <v>Bush Farm (regesol)</v>
      </c>
      <c r="CM153" s="4" t="str">
        <v>Bush Farm (regesol)</v>
      </c>
      <c r="CN153" s="4" t="str">
        <v>Bush Farm (regesol)</v>
      </c>
      <c r="CO153" s="4" t="str">
        <v>Bush Farm (regesol)</v>
      </c>
      <c r="CP153" s="4" t="str">
        <v>Bush Farm (regesol)</v>
      </c>
      <c r="CQ153" s="4" t="str">
        <v>Bush Farm (regesol)</v>
      </c>
      <c r="CR153" s="4" t="str">
        <v>Bush Farm (regesol)</v>
      </c>
      <c r="CS153" s="4" t="str">
        <v>Bush Farm (regesol)</v>
      </c>
      <c r="CT153" s="4" t="str">
        <v>Bush Farm (regesol)</v>
      </c>
      <c r="CU153" s="4" t="str">
        <v>Bush Farm (regesol)</v>
      </c>
      <c r="CV153" s="4" t="str">
        <v>Bush Farm (regesol)</v>
      </c>
      <c r="CW153" s="4" t="str">
        <v>Bush Farm (regesol)</v>
      </c>
      <c r="CX153" s="4" t="str">
        <v>Bush Farm (regesol)</v>
      </c>
      <c r="CY153" s="4" t="str">
        <v>Bush Farm (regesol)</v>
      </c>
      <c r="CZ153" s="4" t="str">
        <v>Bush Farm (regesol)</v>
      </c>
      <c r="DA153" s="4" t="str">
        <v>Bush Farm (regesol)</v>
      </c>
      <c r="DB153" s="4" t="str">
        <v>Bush Farm (regesol)</v>
      </c>
      <c r="DC153" s="4" t="str">
        <v>Bush Farm (regesol)</v>
      </c>
      <c r="DD153" s="4" t="str">
        <v>Bush Farm (regesol)</v>
      </c>
      <c r="DE153" s="4" t="str">
        <v>Bush Farm (regesol)</v>
      </c>
      <c r="DF153" s="4" t="str">
        <v>Bush Farm (regesol)</v>
      </c>
      <c r="DG153" s="4" t="str">
        <v>Bush Farm (regesol)</v>
      </c>
      <c r="DH153" s="4" t="str">
        <v>Bush Farm (regesol)</v>
      </c>
      <c r="DI153" s="4" t="str">
        <v>Bush Farm (regesol)</v>
      </c>
      <c r="DJ153" s="4" t="str">
        <v>Bush Farm (regesol)</v>
      </c>
      <c r="DK153" s="4" t="str">
        <v>Bush Farm (regesol)</v>
      </c>
      <c r="DL153" s="4" t="str">
        <v>Bush Farm (regesol)</v>
      </c>
      <c r="DM153" s="4" t="str">
        <v>Bush Farm (regesol)</v>
      </c>
      <c r="DN153" s="4" t="str">
        <v>Bush Farm (regesol)</v>
      </c>
      <c r="DO153" s="4" t="str">
        <v>Bush Farm (regesol)</v>
      </c>
      <c r="DP153" s="4" t="str">
        <v>Bush Farm (regesol)</v>
      </c>
    </row>
    <row r="154" spans="1:120" x14ac:dyDescent="0.35">
      <c r="A154" s="4">
        <v>13.234999999999999</v>
      </c>
      <c r="B154" s="4">
        <v>38.980559999999997</v>
      </c>
      <c r="C154" s="4" t="s">
        <v>193</v>
      </c>
      <c r="D154" s="4" t="s">
        <v>130</v>
      </c>
      <c r="E154" s="4" t="s">
        <v>397</v>
      </c>
      <c r="F154" s="4">
        <v>250</v>
      </c>
      <c r="G154" s="4" t="str">
        <f t="shared" si="2"/>
        <v>Ethiopia-Abergelle</v>
      </c>
      <c r="BA154" s="4" t="str">
        <v>Bushenyi</v>
      </c>
      <c r="BB154" s="4" t="str">
        <v>Bushenyi</v>
      </c>
      <c r="BC154" s="4" t="str">
        <v>Bushenyi</v>
      </c>
      <c r="BD154" s="4" t="str">
        <v>Bushenyi</v>
      </c>
      <c r="BE154" s="4" t="str">
        <v>Bushenyi</v>
      </c>
      <c r="BF154" s="4" t="str">
        <v>Bushenyi</v>
      </c>
      <c r="BG154" s="4" t="str">
        <v>Bushenyi</v>
      </c>
      <c r="BH154" s="4" t="str">
        <v>Bushenyi</v>
      </c>
      <c r="BI154" s="4" t="str">
        <v>Bushenyi</v>
      </c>
      <c r="BJ154" s="4" t="str">
        <v>Bushenyi</v>
      </c>
      <c r="BK154" s="4" t="str">
        <v>Bushenyi</v>
      </c>
      <c r="BL154" s="4" t="str">
        <v>Bushenyi</v>
      </c>
      <c r="BM154" s="4" t="str">
        <v>Bushenyi</v>
      </c>
      <c r="BN154" s="4" t="str">
        <v>Bushenyi</v>
      </c>
      <c r="BO154" s="4" t="str">
        <v>Bushenyi</v>
      </c>
      <c r="BP154" s="4" t="str">
        <v>Bushenyi</v>
      </c>
      <c r="BQ154" s="4" t="str">
        <v>Bushenyi</v>
      </c>
      <c r="BR154" s="4" t="str">
        <v>Bushenyi</v>
      </c>
      <c r="BS154" s="4" t="str">
        <v>Bushenyi</v>
      </c>
      <c r="BT154" s="4" t="str">
        <v>Bushenyi</v>
      </c>
      <c r="BU154" s="4" t="str">
        <v>Bushenyi</v>
      </c>
      <c r="BV154" s="4" t="str">
        <v>Bushenyi</v>
      </c>
      <c r="BW154" s="4" t="str">
        <v>Bushenyi</v>
      </c>
      <c r="BX154" s="4" t="str">
        <v>Bushenyi</v>
      </c>
      <c r="BY154" s="4" t="str">
        <v>Bushenyi</v>
      </c>
      <c r="BZ154" s="4" t="str">
        <v>Bushenyi</v>
      </c>
      <c r="CA154" s="4" t="str">
        <v>Bushenyi</v>
      </c>
      <c r="CB154" s="4" t="str">
        <v>Bushenyi</v>
      </c>
      <c r="CC154" s="4" t="str">
        <v>Bushenyi</v>
      </c>
      <c r="CD154" s="4" t="str">
        <v>Bushenyi</v>
      </c>
      <c r="CE154" s="4" t="str">
        <v>Bushenyi</v>
      </c>
      <c r="CF154" s="4" t="str">
        <v>Bushenyi</v>
      </c>
      <c r="CG154" s="4" t="str">
        <v>Bushenyi</v>
      </c>
      <c r="CH154" s="4" t="str">
        <v>Bushenyi</v>
      </c>
      <c r="CJ154" s="4" t="str">
        <v>Bushenyi</v>
      </c>
      <c r="CK154" s="4" t="str">
        <v>Bushenyi</v>
      </c>
      <c r="CL154" s="4" t="str">
        <v>Bushenyi</v>
      </c>
      <c r="CM154" s="4" t="str">
        <v>Bushenyi</v>
      </c>
      <c r="CN154" s="4" t="str">
        <v>Bushenyi</v>
      </c>
      <c r="CO154" s="4" t="str">
        <v>Bushenyi</v>
      </c>
      <c r="CP154" s="4" t="str">
        <v>Bushenyi</v>
      </c>
      <c r="CQ154" s="4" t="str">
        <v>Bushenyi</v>
      </c>
      <c r="CR154" s="4" t="str">
        <v>Bushenyi</v>
      </c>
      <c r="CS154" s="4" t="str">
        <v>Bushenyi</v>
      </c>
      <c r="CT154" s="4" t="str">
        <v>Bushenyi</v>
      </c>
      <c r="CU154" s="4" t="str">
        <v>Bushenyi</v>
      </c>
      <c r="CV154" s="4" t="str">
        <v>Bushenyi</v>
      </c>
      <c r="CW154" s="4" t="str">
        <v>Bushenyi</v>
      </c>
      <c r="CX154" s="4" t="str">
        <v>Bushenyi</v>
      </c>
      <c r="CY154" s="4" t="str">
        <v>Bushenyi</v>
      </c>
      <c r="CZ154" s="4" t="str">
        <v>Bushenyi</v>
      </c>
      <c r="DA154" s="4" t="str">
        <v>Bushenyi</v>
      </c>
      <c r="DB154" s="4" t="str">
        <v>Bushenyi</v>
      </c>
      <c r="DC154" s="4" t="str">
        <v>Bushenyi</v>
      </c>
      <c r="DD154" s="4" t="str">
        <v>Bushenyi</v>
      </c>
      <c r="DE154" s="4" t="str">
        <v>Bushenyi</v>
      </c>
      <c r="DF154" s="4" t="str">
        <v>Bushenyi</v>
      </c>
      <c r="DG154" s="4" t="str">
        <v>Bushenyi</v>
      </c>
      <c r="DH154" s="4" t="str">
        <v>Bushenyi</v>
      </c>
      <c r="DI154" s="4" t="str">
        <v>Bushenyi</v>
      </c>
      <c r="DJ154" s="4" t="str">
        <v>Bushenyi</v>
      </c>
      <c r="DK154" s="4" t="str">
        <v>Bushenyi</v>
      </c>
      <c r="DL154" s="4" t="str">
        <v>Bushenyi</v>
      </c>
      <c r="DM154" s="4" t="str">
        <v>Bushenyi</v>
      </c>
      <c r="DN154" s="4" t="str">
        <v>Bushenyi</v>
      </c>
      <c r="DO154" s="4" t="str">
        <v>Bushenyi</v>
      </c>
      <c r="DP154" s="4" t="str">
        <v>Bushenyi</v>
      </c>
    </row>
    <row r="155" spans="1:120" x14ac:dyDescent="0.35">
      <c r="A155" s="4">
        <v>11.283329999999999</v>
      </c>
      <c r="B155" s="4">
        <v>37.716670000000001</v>
      </c>
      <c r="C155" s="4" t="s">
        <v>193</v>
      </c>
      <c r="D155" s="4" t="s">
        <v>138</v>
      </c>
      <c r="E155" s="4" t="s">
        <v>398</v>
      </c>
      <c r="F155" s="4">
        <v>917</v>
      </c>
      <c r="G155" s="4" t="str">
        <f t="shared" si="2"/>
        <v>Ethiopia-Adet</v>
      </c>
      <c r="BA155" s="4" t="str">
        <v>Bushenyi.Ibanda</v>
      </c>
      <c r="BB155" s="4" t="str">
        <v>Bushenyi.Ibanda</v>
      </c>
      <c r="BC155" s="4" t="str">
        <v>Bushenyi.Ibanda</v>
      </c>
      <c r="BD155" s="4" t="str">
        <v>Bushenyi.Ibanda</v>
      </c>
      <c r="BE155" s="4" t="str">
        <v>Bushenyi.Ibanda</v>
      </c>
      <c r="BF155" s="4" t="str">
        <v>Bushenyi.Ibanda</v>
      </c>
      <c r="BG155" s="4" t="str">
        <v>Bushenyi.Ibanda</v>
      </c>
      <c r="BH155" s="4" t="str">
        <v>Bushenyi.Ibanda</v>
      </c>
      <c r="BI155" s="4" t="str">
        <v>Bushenyi.Ibanda</v>
      </c>
      <c r="BJ155" s="4" t="str">
        <v>Bushenyi.Ibanda</v>
      </c>
      <c r="BK155" s="4" t="str">
        <v>Bushenyi.Ibanda</v>
      </c>
      <c r="BL155" s="4" t="str">
        <v>Bushenyi.Ibanda</v>
      </c>
      <c r="BM155" s="4" t="str">
        <v>Bushenyi.Ibanda</v>
      </c>
      <c r="BN155" s="4" t="str">
        <v>Bushenyi.Ibanda</v>
      </c>
      <c r="BO155" s="4" t="str">
        <v>Bushenyi.Ibanda</v>
      </c>
      <c r="BP155" s="4" t="str">
        <v>Bushenyi.Ibanda</v>
      </c>
      <c r="BQ155" s="4" t="str">
        <v>Bushenyi.Ibanda</v>
      </c>
      <c r="BR155" s="4" t="str">
        <v>Bushenyi.Ibanda</v>
      </c>
      <c r="BS155" s="4" t="str">
        <v>Bushenyi.Ibanda</v>
      </c>
      <c r="BT155" s="4" t="str">
        <v>Bushenyi.Ibanda</v>
      </c>
      <c r="BU155" s="4" t="str">
        <v>Bushenyi.Ibanda</v>
      </c>
      <c r="BV155" s="4" t="str">
        <v>Bushenyi.Ibanda</v>
      </c>
      <c r="BW155" s="4" t="str">
        <v>Bushenyi.Ibanda</v>
      </c>
      <c r="BX155" s="4" t="str">
        <v>Bushenyi.Ibanda</v>
      </c>
      <c r="BY155" s="4" t="str">
        <v>Bushenyi.Ibanda</v>
      </c>
      <c r="BZ155" s="4" t="str">
        <v>Bushenyi.Ibanda</v>
      </c>
      <c r="CA155" s="4" t="str">
        <v>Bushenyi.Ibanda</v>
      </c>
      <c r="CB155" s="4" t="str">
        <v>Bushenyi.Ibanda</v>
      </c>
      <c r="CC155" s="4" t="str">
        <v>Bushenyi.Ibanda</v>
      </c>
      <c r="CD155" s="4" t="str">
        <v>Bushenyi.Ibanda</v>
      </c>
      <c r="CE155" s="4" t="str">
        <v>Bushenyi.Ibanda</v>
      </c>
      <c r="CF155" s="4" t="str">
        <v>Bushenyi.Ibanda</v>
      </c>
      <c r="CG155" s="4" t="str">
        <v>Bushenyi.Ibanda</v>
      </c>
      <c r="CH155" s="4" t="str">
        <v>Bushenyi.Ibanda</v>
      </c>
      <c r="CJ155" s="4" t="str">
        <v>Bushenyi.Ibanda</v>
      </c>
      <c r="CK155" s="4" t="str">
        <v>Bushenyi.Ibanda</v>
      </c>
      <c r="CL155" s="4" t="str">
        <v>Bushenyi.Ibanda</v>
      </c>
      <c r="CM155" s="4" t="str">
        <v>Bushenyi.Ibanda</v>
      </c>
      <c r="CN155" s="4" t="str">
        <v>Bushenyi.Ibanda</v>
      </c>
      <c r="CO155" s="4" t="str">
        <v>Bushenyi.Ibanda</v>
      </c>
      <c r="CP155" s="4" t="str">
        <v>Bushenyi.Ibanda</v>
      </c>
      <c r="CQ155" s="4" t="str">
        <v>Bushenyi.Ibanda</v>
      </c>
      <c r="CR155" s="4" t="str">
        <v>Bushenyi.Ibanda</v>
      </c>
      <c r="CS155" s="4" t="str">
        <v>Bushenyi.Ibanda</v>
      </c>
      <c r="CT155" s="4" t="str">
        <v>Bushenyi.Ibanda</v>
      </c>
      <c r="CU155" s="4" t="str">
        <v>Bushenyi.Ibanda</v>
      </c>
      <c r="CV155" s="4" t="str">
        <v>Bushenyi.Ibanda</v>
      </c>
      <c r="CW155" s="4" t="str">
        <v>Bushenyi.Ibanda</v>
      </c>
      <c r="CX155" s="4" t="str">
        <v>Bushenyi.Ibanda</v>
      </c>
      <c r="CY155" s="4" t="str">
        <v>Bushenyi.Ibanda</v>
      </c>
      <c r="CZ155" s="4" t="str">
        <v>Bushenyi.Ibanda</v>
      </c>
      <c r="DA155" s="4" t="str">
        <v>Bushenyi.Ibanda</v>
      </c>
      <c r="DB155" s="4" t="str">
        <v>Bushenyi.Ibanda</v>
      </c>
      <c r="DC155" s="4" t="str">
        <v>Bushenyi.Ibanda</v>
      </c>
      <c r="DD155" s="4" t="str">
        <v>Bushenyi.Ibanda</v>
      </c>
      <c r="DE155" s="4" t="str">
        <v>Bushenyi.Ibanda</v>
      </c>
      <c r="DF155" s="4" t="str">
        <v>Bushenyi.Ibanda</v>
      </c>
      <c r="DG155" s="4" t="str">
        <v>Bushenyi.Ibanda</v>
      </c>
      <c r="DH155" s="4" t="str">
        <v>Bushenyi.Ibanda</v>
      </c>
      <c r="DI155" s="4" t="str">
        <v>Bushenyi.Ibanda</v>
      </c>
      <c r="DJ155" s="4" t="str">
        <v>Bushenyi.Ibanda</v>
      </c>
      <c r="DK155" s="4" t="str">
        <v>Bushenyi.Ibanda</v>
      </c>
      <c r="DL155" s="4" t="str">
        <v>Bushenyi.Ibanda</v>
      </c>
      <c r="DM155" s="4" t="str">
        <v>Bushenyi.Ibanda</v>
      </c>
      <c r="DN155" s="4" t="str">
        <v>Bushenyi.Ibanda</v>
      </c>
      <c r="DO155" s="4" t="str">
        <v>Bushenyi.Ibanda</v>
      </c>
      <c r="DP155" s="4" t="str">
        <v>Bushenyi.Ibanda</v>
      </c>
    </row>
    <row r="156" spans="1:120" x14ac:dyDescent="0.35">
      <c r="A156" s="4">
        <v>14.42</v>
      </c>
      <c r="B156" s="4">
        <v>39.01</v>
      </c>
      <c r="C156" s="4" t="s">
        <v>193</v>
      </c>
      <c r="D156" s="4" t="s">
        <v>130</v>
      </c>
      <c r="E156" s="4" t="s">
        <v>399</v>
      </c>
      <c r="F156" s="4">
        <v>550</v>
      </c>
      <c r="G156" s="4" t="str">
        <f t="shared" si="2"/>
        <v>Ethiopia-Adibakel</v>
      </c>
      <c r="BA156" s="4" t="str">
        <v>Busia</v>
      </c>
      <c r="BB156" s="4" t="str">
        <v>Busia</v>
      </c>
      <c r="BC156" s="4" t="str">
        <v>Busia</v>
      </c>
      <c r="BD156" s="4" t="str">
        <v>Busia</v>
      </c>
      <c r="BE156" s="4" t="str">
        <v>Busia</v>
      </c>
      <c r="BF156" s="4" t="str">
        <v>Busia</v>
      </c>
      <c r="BG156" s="4" t="str">
        <v>Busia</v>
      </c>
      <c r="BH156" s="4" t="str">
        <v>Busia</v>
      </c>
      <c r="BI156" s="4" t="str">
        <v>Busia</v>
      </c>
      <c r="BJ156" s="4" t="str">
        <v>Busia</v>
      </c>
      <c r="BK156" s="4" t="str">
        <v>Busia</v>
      </c>
      <c r="BL156" s="4" t="str">
        <v>Busia</v>
      </c>
      <c r="BM156" s="4" t="str">
        <v>Busia</v>
      </c>
      <c r="BN156" s="4" t="str">
        <v>Busia</v>
      </c>
      <c r="BO156" s="4" t="str">
        <v>Busia</v>
      </c>
      <c r="BP156" s="4" t="str">
        <v>Busia</v>
      </c>
      <c r="BQ156" s="4" t="str">
        <v>Busia</v>
      </c>
      <c r="BR156" s="4" t="str">
        <v>Busia</v>
      </c>
      <c r="BS156" s="4" t="str">
        <v>Busia</v>
      </c>
      <c r="BT156" s="4" t="str">
        <v>Busia</v>
      </c>
      <c r="BU156" s="4" t="str">
        <v>Busia</v>
      </c>
      <c r="BV156" s="4" t="str">
        <v>Busia</v>
      </c>
      <c r="BW156" s="4" t="str">
        <v>Busia</v>
      </c>
      <c r="BX156" s="4" t="str">
        <v>Busia</v>
      </c>
      <c r="BY156" s="4" t="str">
        <v>Busia</v>
      </c>
      <c r="BZ156" s="4" t="str">
        <v>Busia</v>
      </c>
      <c r="CA156" s="4" t="str">
        <v>Busia</v>
      </c>
      <c r="CB156" s="4" t="str">
        <v>Busia</v>
      </c>
      <c r="CC156" s="4" t="str">
        <v>Busia</v>
      </c>
      <c r="CD156" s="4" t="str">
        <v>Busia</v>
      </c>
      <c r="CE156" s="4" t="str">
        <v>Busia</v>
      </c>
      <c r="CF156" s="4" t="str">
        <v>Busia</v>
      </c>
      <c r="CG156" s="4" t="str">
        <v>Busia</v>
      </c>
      <c r="CH156" s="4" t="str">
        <v>Busia</v>
      </c>
      <c r="CJ156" s="4" t="str">
        <v>Busia</v>
      </c>
      <c r="CK156" s="4" t="str">
        <v>Busia</v>
      </c>
      <c r="CL156" s="4" t="str">
        <v>Busia</v>
      </c>
      <c r="CM156" s="4" t="str">
        <v>Busia</v>
      </c>
      <c r="CN156" s="4" t="str">
        <v>Busia</v>
      </c>
      <c r="CO156" s="4" t="str">
        <v>Busia</v>
      </c>
      <c r="CP156" s="4" t="str">
        <v>Busia</v>
      </c>
      <c r="CQ156" s="4" t="str">
        <v>Busia</v>
      </c>
      <c r="CR156" s="4" t="str">
        <v>Busia</v>
      </c>
      <c r="CS156" s="4" t="str">
        <v>Busia</v>
      </c>
      <c r="CT156" s="4" t="str">
        <v>Busia</v>
      </c>
      <c r="CU156" s="4" t="str">
        <v>Busia</v>
      </c>
      <c r="CV156" s="4" t="str">
        <v>Busia</v>
      </c>
      <c r="CW156" s="4" t="str">
        <v>Busia</v>
      </c>
      <c r="CX156" s="4" t="str">
        <v>Busia</v>
      </c>
      <c r="CY156" s="4" t="str">
        <v>Busia</v>
      </c>
      <c r="CZ156" s="4" t="str">
        <v>Busia</v>
      </c>
      <c r="DA156" s="4" t="str">
        <v>Busia</v>
      </c>
      <c r="DB156" s="4" t="str">
        <v>Busia</v>
      </c>
      <c r="DC156" s="4" t="str">
        <v>Busia</v>
      </c>
      <c r="DD156" s="4" t="str">
        <v>Busia</v>
      </c>
      <c r="DE156" s="4" t="str">
        <v>Busia</v>
      </c>
      <c r="DF156" s="4" t="str">
        <v>Busia</v>
      </c>
      <c r="DG156" s="4" t="str">
        <v>Busia</v>
      </c>
      <c r="DH156" s="4" t="str">
        <v>Busia</v>
      </c>
      <c r="DI156" s="4" t="str">
        <v>Busia</v>
      </c>
      <c r="DJ156" s="4" t="str">
        <v>Busia</v>
      </c>
      <c r="DK156" s="4" t="str">
        <v>Busia</v>
      </c>
      <c r="DL156" s="4" t="str">
        <v>Busia</v>
      </c>
      <c r="DM156" s="4" t="str">
        <v>Busia</v>
      </c>
      <c r="DN156" s="4" t="str">
        <v>Busia</v>
      </c>
      <c r="DO156" s="4" t="str">
        <v>Busia</v>
      </c>
      <c r="DP156" s="4" t="str">
        <v>Busia</v>
      </c>
    </row>
    <row r="157" spans="1:120" x14ac:dyDescent="0.35">
      <c r="A157" s="4">
        <v>13.23333</v>
      </c>
      <c r="B157" s="4">
        <v>39.533329999999999</v>
      </c>
      <c r="C157" s="4" t="s">
        <v>193</v>
      </c>
      <c r="D157" s="4" t="s">
        <v>138</v>
      </c>
      <c r="E157" s="4" t="s">
        <v>400</v>
      </c>
      <c r="F157" s="4">
        <v>917</v>
      </c>
      <c r="G157" s="4" t="str">
        <f t="shared" si="2"/>
        <v>Ethiopia-Adigudem</v>
      </c>
      <c r="BA157" s="4" t="str">
        <v>Busia &amp; Teso Districts</v>
      </c>
      <c r="BB157" s="4" t="str">
        <v>Busia &amp; Teso Districts</v>
      </c>
      <c r="BC157" s="4" t="str">
        <v>Busia &amp; Teso Districts</v>
      </c>
      <c r="BD157" s="4" t="str">
        <v>Busia &amp; Teso Districts</v>
      </c>
      <c r="BE157" s="4" t="str">
        <v>Busia &amp; Teso Districts</v>
      </c>
      <c r="BF157" s="4" t="str">
        <v>Busia &amp; Teso Districts</v>
      </c>
      <c r="BG157" s="4" t="str">
        <v>Busia &amp; Teso Districts</v>
      </c>
      <c r="BH157" s="4" t="str">
        <v>Busia &amp; Teso Districts</v>
      </c>
      <c r="BI157" s="4" t="str">
        <v>Busia &amp; Teso Districts</v>
      </c>
      <c r="BJ157" s="4" t="str">
        <v>Busia &amp; Teso Districts</v>
      </c>
      <c r="BK157" s="4" t="str">
        <v>Busia &amp; Teso Districts</v>
      </c>
      <c r="BL157" s="4" t="str">
        <v>Busia &amp; Teso Districts</v>
      </c>
      <c r="BM157" s="4" t="str">
        <v>Busia &amp; Teso Districts</v>
      </c>
      <c r="BN157" s="4" t="str">
        <v>Busia &amp; Teso Districts</v>
      </c>
      <c r="BO157" s="4" t="str">
        <v>Busia &amp; Teso Districts</v>
      </c>
      <c r="BP157" s="4" t="str">
        <v>Busia &amp; Teso Districts</v>
      </c>
      <c r="BQ157" s="4" t="str">
        <v>Busia &amp; Teso Districts</v>
      </c>
      <c r="BR157" s="4" t="str">
        <v>Busia &amp; Teso Districts</v>
      </c>
      <c r="BS157" s="4" t="str">
        <v>Busia &amp; Teso Districts</v>
      </c>
      <c r="BT157" s="4" t="str">
        <v>Busia &amp; Teso Districts</v>
      </c>
      <c r="BU157" s="4" t="str">
        <v>Busia &amp; Teso Districts</v>
      </c>
      <c r="BV157" s="4" t="str">
        <v>Busia &amp; Teso Districts</v>
      </c>
      <c r="BW157" s="4" t="str">
        <v>Busia &amp; Teso Districts</v>
      </c>
      <c r="BX157" s="4" t="str">
        <v>Busia &amp; Teso Districts</v>
      </c>
      <c r="BY157" s="4" t="str">
        <v>Busia &amp; Teso Districts</v>
      </c>
      <c r="BZ157" s="4" t="str">
        <v>Busia &amp; Teso Districts</v>
      </c>
      <c r="CA157" s="4" t="str">
        <v>Busia &amp; Teso Districts</v>
      </c>
      <c r="CB157" s="4" t="str">
        <v>Busia &amp; Teso Districts</v>
      </c>
      <c r="CC157" s="4" t="str">
        <v>Busia &amp; Teso Districts</v>
      </c>
      <c r="CD157" s="4" t="str">
        <v>Busia &amp; Teso Districts</v>
      </c>
      <c r="CE157" s="4" t="str">
        <v>Busia &amp; Teso Districts</v>
      </c>
      <c r="CF157" s="4" t="str">
        <v>Busia &amp; Teso Districts</v>
      </c>
      <c r="CG157" s="4" t="str">
        <v>Busia &amp; Teso Districts</v>
      </c>
      <c r="CH157" s="4" t="str">
        <v>Busia &amp; Teso Districts</v>
      </c>
      <c r="CJ157" s="4" t="str">
        <v>Busia &amp; Teso Districts</v>
      </c>
      <c r="CK157" s="4" t="str">
        <v>Busia &amp; Teso Districts</v>
      </c>
      <c r="CL157" s="4" t="str">
        <v>Busia &amp; Teso Districts</v>
      </c>
      <c r="CM157" s="4" t="str">
        <v>Busia &amp; Teso Districts</v>
      </c>
      <c r="CN157" s="4" t="str">
        <v>Busia &amp; Teso Districts</v>
      </c>
      <c r="CO157" s="4" t="str">
        <v>Busia &amp; Teso Districts</v>
      </c>
      <c r="CP157" s="4" t="str">
        <v>Busia &amp; Teso Districts</v>
      </c>
      <c r="CQ157" s="4" t="str">
        <v>Busia &amp; Teso Districts</v>
      </c>
      <c r="CR157" s="4" t="str">
        <v>Busia &amp; Teso Districts</v>
      </c>
      <c r="CS157" s="4" t="str">
        <v>Busia &amp; Teso Districts</v>
      </c>
      <c r="CT157" s="4" t="str">
        <v>Busia &amp; Teso Districts</v>
      </c>
      <c r="CU157" s="4" t="str">
        <v>Busia &amp; Teso Districts</v>
      </c>
      <c r="CV157" s="4" t="str">
        <v>Busia &amp; Teso Districts</v>
      </c>
      <c r="CW157" s="4" t="str">
        <v>Busia &amp; Teso Districts</v>
      </c>
      <c r="CX157" s="4" t="str">
        <v>Busia &amp; Teso Districts</v>
      </c>
      <c r="CY157" s="4" t="str">
        <v>Busia &amp; Teso Districts</v>
      </c>
      <c r="CZ157" s="4" t="str">
        <v>Busia &amp; Teso Districts</v>
      </c>
      <c r="DA157" s="4" t="str">
        <v>Busia &amp; Teso Districts</v>
      </c>
      <c r="DB157" s="4" t="str">
        <v>Busia &amp; Teso Districts</v>
      </c>
      <c r="DC157" s="4" t="str">
        <v>Busia &amp; Teso Districts</v>
      </c>
      <c r="DD157" s="4" t="str">
        <v>Busia &amp; Teso Districts</v>
      </c>
      <c r="DE157" s="4" t="str">
        <v>Busia &amp; Teso Districts</v>
      </c>
      <c r="DF157" s="4" t="str">
        <v>Busia &amp; Teso Districts</v>
      </c>
      <c r="DG157" s="4" t="str">
        <v>Busia &amp; Teso Districts</v>
      </c>
      <c r="DH157" s="4" t="str">
        <v>Busia &amp; Teso Districts</v>
      </c>
      <c r="DI157" s="4" t="str">
        <v>Busia &amp; Teso Districts</v>
      </c>
      <c r="DJ157" s="4" t="str">
        <v>Busia &amp; Teso Districts</v>
      </c>
      <c r="DK157" s="4" t="str">
        <v>Busia &amp; Teso Districts</v>
      </c>
      <c r="DL157" s="4" t="str">
        <v>Busia &amp; Teso Districts</v>
      </c>
      <c r="DM157" s="4" t="str">
        <v>Busia &amp; Teso Districts</v>
      </c>
      <c r="DN157" s="4" t="str">
        <v>Busia &amp; Teso Districts</v>
      </c>
      <c r="DO157" s="4" t="str">
        <v>Busia &amp; Teso Districts</v>
      </c>
      <c r="DP157" s="4" t="str">
        <v>Busia &amp; Teso Districts</v>
      </c>
    </row>
    <row r="158" spans="1:120" x14ac:dyDescent="0.35">
      <c r="A158" s="4">
        <v>13.462</v>
      </c>
      <c r="B158" s="4">
        <v>39.031999999999996</v>
      </c>
      <c r="C158" s="4" t="s">
        <v>193</v>
      </c>
      <c r="D158" s="4" t="s">
        <v>138</v>
      </c>
      <c r="E158" s="4" t="s">
        <v>401</v>
      </c>
      <c r="F158" s="4">
        <v>1000</v>
      </c>
      <c r="G158" s="4" t="str">
        <f t="shared" si="2"/>
        <v>Ethiopia-Agbe Goat Research Station, Tembien</v>
      </c>
      <c r="BA158" s="4" t="str">
        <v>Busitema University Farm, Arapai</v>
      </c>
      <c r="BB158" s="4" t="str">
        <v>Busitema University Farm, Arapai</v>
      </c>
      <c r="BC158" s="4" t="str">
        <v>Busitema University Farm, Arapai</v>
      </c>
      <c r="BD158" s="4" t="str">
        <v>Busitema University Farm, Arapai</v>
      </c>
      <c r="BE158" s="4" t="str">
        <v>Busitema University Farm, Arapai</v>
      </c>
      <c r="BF158" s="4" t="str">
        <v>Busitema University Farm, Arapai</v>
      </c>
      <c r="BG158" s="4" t="str">
        <v>Busitema University Farm, Arapai</v>
      </c>
      <c r="BH158" s="4" t="str">
        <v>Busitema University Farm, Arapai</v>
      </c>
      <c r="BI158" s="4" t="str">
        <v>Busitema University Farm, Arapai</v>
      </c>
      <c r="BJ158" s="4" t="str">
        <v>Busitema University Farm, Arapai</v>
      </c>
      <c r="BK158" s="4" t="str">
        <v>Busitema University Farm, Arapai</v>
      </c>
      <c r="BL158" s="4" t="str">
        <v>Busitema University Farm, Arapai</v>
      </c>
      <c r="BM158" s="4" t="str">
        <v>Busitema University Farm, Arapai</v>
      </c>
      <c r="BN158" s="4" t="str">
        <v>Busitema University Farm, Arapai</v>
      </c>
      <c r="BO158" s="4" t="str">
        <v>Busitema University Farm, Arapai</v>
      </c>
      <c r="BP158" s="4" t="str">
        <v>Busitema University Farm, Arapai</v>
      </c>
      <c r="BQ158" s="4" t="str">
        <v>Busitema University Farm, Arapai</v>
      </c>
      <c r="BR158" s="4" t="str">
        <v>Busitema University Farm, Arapai</v>
      </c>
      <c r="BS158" s="4" t="str">
        <v>Busitema University Farm, Arapai</v>
      </c>
      <c r="BT158" s="4" t="str">
        <v>Busitema University Farm, Arapai</v>
      </c>
      <c r="BU158" s="4" t="str">
        <v>Busitema University Farm, Arapai</v>
      </c>
      <c r="BV158" s="4" t="str">
        <v>Busitema University Farm, Arapai</v>
      </c>
      <c r="BW158" s="4" t="str">
        <v>Busitema University Farm, Arapai</v>
      </c>
      <c r="BX158" s="4" t="str">
        <v>Busitema University Farm, Arapai</v>
      </c>
      <c r="BY158" s="4" t="str">
        <v>Busitema University Farm, Arapai</v>
      </c>
      <c r="BZ158" s="4" t="str">
        <v>Busitema University Farm, Arapai</v>
      </c>
      <c r="CA158" s="4" t="str">
        <v>Busitema University Farm, Arapai</v>
      </c>
      <c r="CB158" s="4" t="str">
        <v>Busitema University Farm, Arapai</v>
      </c>
      <c r="CC158" s="4" t="str">
        <v>Busitema University Farm, Arapai</v>
      </c>
      <c r="CD158" s="4" t="str">
        <v>Busitema University Farm, Arapai</v>
      </c>
      <c r="CE158" s="4" t="str">
        <v>Busitema University Farm, Arapai</v>
      </c>
      <c r="CF158" s="4" t="str">
        <v>Busitema University Farm, Arapai</v>
      </c>
      <c r="CG158" s="4" t="str">
        <v>Busitema University Farm, Arapai</v>
      </c>
      <c r="CH158" s="4" t="str">
        <v>Busitema University Farm, Arapai</v>
      </c>
      <c r="CJ158" s="4" t="str">
        <v>Busitema University Farm, Arapai</v>
      </c>
      <c r="CK158" s="4" t="str">
        <v>Busitema University Farm, Arapai</v>
      </c>
      <c r="CL158" s="4" t="str">
        <v>Busitema University Farm, Arapai</v>
      </c>
      <c r="CM158" s="4" t="str">
        <v>Busitema University Farm, Arapai</v>
      </c>
      <c r="CN158" s="4" t="str">
        <v>Busitema University Farm, Arapai</v>
      </c>
      <c r="CO158" s="4" t="str">
        <v>Busitema University Farm, Arapai</v>
      </c>
      <c r="CP158" s="4" t="str">
        <v>Busitema University Farm, Arapai</v>
      </c>
      <c r="CQ158" s="4" t="str">
        <v>Busitema University Farm, Arapai</v>
      </c>
      <c r="CR158" s="4" t="str">
        <v>Busitema University Farm, Arapai</v>
      </c>
      <c r="CS158" s="4" t="str">
        <v>Busitema University Farm, Arapai</v>
      </c>
      <c r="CT158" s="4" t="str">
        <v>Busitema University Farm, Arapai</v>
      </c>
      <c r="CU158" s="4" t="str">
        <v>Busitema University Farm, Arapai</v>
      </c>
      <c r="CV158" s="4" t="str">
        <v>Busitema University Farm, Arapai</v>
      </c>
      <c r="CW158" s="4" t="str">
        <v>Busitema University Farm, Arapai</v>
      </c>
      <c r="CX158" s="4" t="str">
        <v>Busitema University Farm, Arapai</v>
      </c>
      <c r="CY158" s="4" t="str">
        <v>Busitema University Farm, Arapai</v>
      </c>
      <c r="CZ158" s="4" t="str">
        <v>Busitema University Farm, Arapai</v>
      </c>
      <c r="DA158" s="4" t="str">
        <v>Busitema University Farm, Arapai</v>
      </c>
      <c r="DB158" s="4" t="str">
        <v>Busitema University Farm, Arapai</v>
      </c>
      <c r="DC158" s="4" t="str">
        <v>Busitema University Farm, Arapai</v>
      </c>
      <c r="DD158" s="4" t="str">
        <v>Busitema University Farm, Arapai</v>
      </c>
      <c r="DE158" s="4" t="str">
        <v>Busitema University Farm, Arapai</v>
      </c>
      <c r="DF158" s="4" t="str">
        <v>Busitema University Farm, Arapai</v>
      </c>
      <c r="DG158" s="4" t="str">
        <v>Busitema University Farm, Arapai</v>
      </c>
      <c r="DH158" s="4" t="str">
        <v>Busitema University Farm, Arapai</v>
      </c>
      <c r="DI158" s="4" t="str">
        <v>Busitema University Farm, Arapai</v>
      </c>
      <c r="DJ158" s="4" t="str">
        <v>Busitema University Farm, Arapai</v>
      </c>
      <c r="DK158" s="4" t="str">
        <v>Busitema University Farm, Arapai</v>
      </c>
      <c r="DL158" s="4" t="str">
        <v>Busitema University Farm, Arapai</v>
      </c>
      <c r="DM158" s="4" t="str">
        <v>Busitema University Farm, Arapai</v>
      </c>
      <c r="DN158" s="4" t="str">
        <v>Busitema University Farm, Arapai</v>
      </c>
      <c r="DO158" s="4" t="str">
        <v>Busitema University Farm, Arapai</v>
      </c>
      <c r="DP158" s="4" t="str">
        <v>Busitema University Farm, Arapai</v>
      </c>
    </row>
    <row r="159" spans="1:120" x14ac:dyDescent="0.35">
      <c r="A159" s="4">
        <v>7.6</v>
      </c>
      <c r="B159" s="4">
        <v>38.414999999999999</v>
      </c>
      <c r="C159" s="4" t="s">
        <v>193</v>
      </c>
      <c r="D159" s="4" t="s">
        <v>138</v>
      </c>
      <c r="E159" s="4" t="s">
        <v>402</v>
      </c>
      <c r="F159" s="4">
        <v>400</v>
      </c>
      <c r="G159" s="4" t="str">
        <f t="shared" si="2"/>
        <v>Ethiopia-Alage ATVETC</v>
      </c>
      <c r="BA159" s="4" t="str">
        <v>Butere &amp; Mumias District</v>
      </c>
      <c r="BB159" s="4" t="str">
        <v>Butere &amp; Mumias District</v>
      </c>
      <c r="BC159" s="4" t="str">
        <v>Butere &amp; Mumias District</v>
      </c>
      <c r="BD159" s="4" t="str">
        <v>Butere &amp; Mumias District</v>
      </c>
      <c r="BE159" s="4" t="str">
        <v>Butere &amp; Mumias District</v>
      </c>
      <c r="BF159" s="4" t="str">
        <v>Butere &amp; Mumias District</v>
      </c>
      <c r="BG159" s="4" t="str">
        <v>Butere &amp; Mumias District</v>
      </c>
      <c r="BH159" s="4" t="str">
        <v>Butere &amp; Mumias District</v>
      </c>
      <c r="BI159" s="4" t="str">
        <v>Butere &amp; Mumias District</v>
      </c>
      <c r="BJ159" s="4" t="str">
        <v>Butere &amp; Mumias District</v>
      </c>
      <c r="BK159" s="4" t="str">
        <v>Butere &amp; Mumias District</v>
      </c>
      <c r="BL159" s="4" t="str">
        <v>Butere &amp; Mumias District</v>
      </c>
      <c r="BM159" s="4" t="str">
        <v>Butere &amp; Mumias District</v>
      </c>
      <c r="BN159" s="4" t="str">
        <v>Butere &amp; Mumias District</v>
      </c>
      <c r="BO159" s="4" t="str">
        <v>Butere &amp; Mumias District</v>
      </c>
      <c r="BP159" s="4" t="str">
        <v>Butere &amp; Mumias District</v>
      </c>
      <c r="BQ159" s="4" t="str">
        <v>Butere &amp; Mumias District</v>
      </c>
      <c r="BR159" s="4" t="str">
        <v>Butere &amp; Mumias District</v>
      </c>
      <c r="BS159" s="4" t="str">
        <v>Butere &amp; Mumias District</v>
      </c>
      <c r="BT159" s="4" t="str">
        <v>Butere &amp; Mumias District</v>
      </c>
      <c r="BU159" s="4" t="str">
        <v>Butere &amp; Mumias District</v>
      </c>
      <c r="BV159" s="4" t="str">
        <v>Butere &amp; Mumias District</v>
      </c>
      <c r="BW159" s="4" t="str">
        <v>Butere &amp; Mumias District</v>
      </c>
      <c r="BX159" s="4" t="str">
        <v>Butere &amp; Mumias District</v>
      </c>
      <c r="BY159" s="4" t="str">
        <v>Butere &amp; Mumias District</v>
      </c>
      <c r="BZ159" s="4" t="str">
        <v>Butere &amp; Mumias District</v>
      </c>
      <c r="CA159" s="4" t="str">
        <v>Butere &amp; Mumias District</v>
      </c>
      <c r="CB159" s="4" t="str">
        <v>Butere &amp; Mumias District</v>
      </c>
      <c r="CC159" s="4" t="str">
        <v>Butere &amp; Mumias District</v>
      </c>
      <c r="CD159" s="4" t="str">
        <v>Butere &amp; Mumias District</v>
      </c>
      <c r="CE159" s="4" t="str">
        <v>Butere &amp; Mumias District</v>
      </c>
      <c r="CF159" s="4" t="str">
        <v>Butere &amp; Mumias District</v>
      </c>
      <c r="CG159" s="4" t="str">
        <v>Butere &amp; Mumias District</v>
      </c>
      <c r="CH159" s="4" t="str">
        <v>Butere &amp; Mumias District</v>
      </c>
      <c r="CJ159" s="4" t="str">
        <v>Butere &amp; Mumias District</v>
      </c>
      <c r="CK159" s="4" t="str">
        <v>Butere &amp; Mumias District</v>
      </c>
      <c r="CL159" s="4" t="str">
        <v>Butere &amp; Mumias District</v>
      </c>
      <c r="CM159" s="4" t="str">
        <v>Butere &amp; Mumias District</v>
      </c>
      <c r="CN159" s="4" t="str">
        <v>Butere &amp; Mumias District</v>
      </c>
      <c r="CO159" s="4" t="str">
        <v>Butere &amp; Mumias District</v>
      </c>
      <c r="CP159" s="4" t="str">
        <v>Butere &amp; Mumias District</v>
      </c>
      <c r="CQ159" s="4" t="str">
        <v>Butere &amp; Mumias District</v>
      </c>
      <c r="CR159" s="4" t="str">
        <v>Butere &amp; Mumias District</v>
      </c>
      <c r="CS159" s="4" t="str">
        <v>Butere &amp; Mumias District</v>
      </c>
      <c r="CT159" s="4" t="str">
        <v>Butere &amp; Mumias District</v>
      </c>
      <c r="CU159" s="4" t="str">
        <v>Butere &amp; Mumias District</v>
      </c>
      <c r="CV159" s="4" t="str">
        <v>Butere &amp; Mumias District</v>
      </c>
      <c r="CW159" s="4" t="str">
        <v>Butere &amp; Mumias District</v>
      </c>
      <c r="CX159" s="4" t="str">
        <v>Butere &amp; Mumias District</v>
      </c>
      <c r="CY159" s="4" t="str">
        <v>Butere &amp; Mumias District</v>
      </c>
      <c r="CZ159" s="4" t="str">
        <v>Butere &amp; Mumias District</v>
      </c>
      <c r="DA159" s="4" t="str">
        <v>Butere &amp; Mumias District</v>
      </c>
      <c r="DB159" s="4" t="str">
        <v>Butere &amp; Mumias District</v>
      </c>
      <c r="DC159" s="4" t="str">
        <v>Butere &amp; Mumias District</v>
      </c>
      <c r="DD159" s="4" t="str">
        <v>Butere &amp; Mumias District</v>
      </c>
      <c r="DE159" s="4" t="str">
        <v>Butere &amp; Mumias District</v>
      </c>
      <c r="DF159" s="4" t="str">
        <v>Butere &amp; Mumias District</v>
      </c>
      <c r="DG159" s="4" t="str">
        <v>Butere &amp; Mumias District</v>
      </c>
      <c r="DH159" s="4" t="str">
        <v>Butere &amp; Mumias District</v>
      </c>
      <c r="DI159" s="4" t="str">
        <v>Butere &amp; Mumias District</v>
      </c>
      <c r="DJ159" s="4" t="str">
        <v>Butere &amp; Mumias District</v>
      </c>
      <c r="DK159" s="4" t="str">
        <v>Butere &amp; Mumias District</v>
      </c>
      <c r="DL159" s="4" t="str">
        <v>Butere &amp; Mumias District</v>
      </c>
      <c r="DM159" s="4" t="str">
        <v>Butere &amp; Mumias District</v>
      </c>
      <c r="DN159" s="4" t="str">
        <v>Butere &amp; Mumias District</v>
      </c>
      <c r="DO159" s="4" t="str">
        <v>Butere &amp; Mumias District</v>
      </c>
      <c r="DP159" s="4" t="str">
        <v>Butere &amp; Mumias District</v>
      </c>
    </row>
    <row r="160" spans="1:120" x14ac:dyDescent="0.35">
      <c r="A160" s="4">
        <v>12.3994</v>
      </c>
      <c r="B160" s="4">
        <v>39.568899999999999</v>
      </c>
      <c r="C160" s="4" t="s">
        <v>193</v>
      </c>
      <c r="D160" s="4" t="s">
        <v>138</v>
      </c>
      <c r="E160" s="4" t="s">
        <v>403</v>
      </c>
      <c r="F160" s="4">
        <v>500</v>
      </c>
      <c r="G160" s="4" t="str">
        <f t="shared" si="2"/>
        <v>Ethiopia-Alamata ARC</v>
      </c>
      <c r="BA160" s="4" t="str">
        <v>Buyende</v>
      </c>
      <c r="BB160" s="4" t="str">
        <v>Buyende</v>
      </c>
      <c r="BC160" s="4" t="str">
        <v>Buyende</v>
      </c>
      <c r="BD160" s="4" t="str">
        <v>Buyende</v>
      </c>
      <c r="BE160" s="4" t="str">
        <v>Buyende</v>
      </c>
      <c r="BF160" s="4" t="str">
        <v>Buyende</v>
      </c>
      <c r="BG160" s="4" t="str">
        <v>Buyende</v>
      </c>
      <c r="BH160" s="4" t="str">
        <v>Buyende</v>
      </c>
      <c r="BI160" s="4" t="str">
        <v>Buyende</v>
      </c>
      <c r="BJ160" s="4" t="str">
        <v>Buyende</v>
      </c>
      <c r="BK160" s="4" t="str">
        <v>Buyende</v>
      </c>
      <c r="BL160" s="4" t="str">
        <v>Buyende</v>
      </c>
      <c r="BM160" s="4" t="str">
        <v>Buyende</v>
      </c>
      <c r="BN160" s="4" t="str">
        <v>Buyende</v>
      </c>
      <c r="BO160" s="4" t="str">
        <v>Buyende</v>
      </c>
      <c r="BP160" s="4" t="str">
        <v>Buyende</v>
      </c>
      <c r="BQ160" s="4" t="str">
        <v>Buyende</v>
      </c>
      <c r="BR160" s="4" t="str">
        <v>Buyende</v>
      </c>
      <c r="BS160" s="4" t="str">
        <v>Buyende</v>
      </c>
      <c r="BT160" s="4" t="str">
        <v>Buyende</v>
      </c>
      <c r="BU160" s="4" t="str">
        <v>Buyende</v>
      </c>
      <c r="BV160" s="4" t="str">
        <v>Buyende</v>
      </c>
      <c r="BW160" s="4" t="str">
        <v>Buyende</v>
      </c>
      <c r="BX160" s="4" t="str">
        <v>Buyende</v>
      </c>
      <c r="BY160" s="4" t="str">
        <v>Buyende</v>
      </c>
      <c r="BZ160" s="4" t="str">
        <v>Buyende</v>
      </c>
      <c r="CA160" s="4" t="str">
        <v>Buyende</v>
      </c>
      <c r="CB160" s="4" t="str">
        <v>Buyende</v>
      </c>
      <c r="CC160" s="4" t="str">
        <v>Buyende</v>
      </c>
      <c r="CD160" s="4" t="str">
        <v>Buyende</v>
      </c>
      <c r="CE160" s="4" t="str">
        <v>Buyende</v>
      </c>
      <c r="CF160" s="4" t="str">
        <v>Buyende</v>
      </c>
      <c r="CG160" s="4" t="str">
        <v>Buyende</v>
      </c>
      <c r="CH160" s="4" t="str">
        <v>Buyende</v>
      </c>
      <c r="CJ160" s="4" t="str">
        <v>Buyende</v>
      </c>
      <c r="CK160" s="4" t="str">
        <v>Buyende</v>
      </c>
      <c r="CL160" s="4" t="str">
        <v>Buyende</v>
      </c>
      <c r="CM160" s="4" t="str">
        <v>Buyende</v>
      </c>
      <c r="CN160" s="4" t="str">
        <v>Buyende</v>
      </c>
      <c r="CO160" s="4" t="str">
        <v>Buyende</v>
      </c>
      <c r="CP160" s="4" t="str">
        <v>Buyende</v>
      </c>
      <c r="CQ160" s="4" t="str">
        <v>Buyende</v>
      </c>
      <c r="CR160" s="4" t="str">
        <v>Buyende</v>
      </c>
      <c r="CS160" s="4" t="str">
        <v>Buyende</v>
      </c>
      <c r="CT160" s="4" t="str">
        <v>Buyende</v>
      </c>
      <c r="CU160" s="4" t="str">
        <v>Buyende</v>
      </c>
      <c r="CV160" s="4" t="str">
        <v>Buyende</v>
      </c>
      <c r="CW160" s="4" t="str">
        <v>Buyende</v>
      </c>
      <c r="CX160" s="4" t="str">
        <v>Buyende</v>
      </c>
      <c r="CY160" s="4" t="str">
        <v>Buyende</v>
      </c>
      <c r="CZ160" s="4" t="str">
        <v>Buyende</v>
      </c>
      <c r="DA160" s="4" t="str">
        <v>Buyende</v>
      </c>
      <c r="DB160" s="4" t="str">
        <v>Buyende</v>
      </c>
      <c r="DC160" s="4" t="str">
        <v>Buyende</v>
      </c>
      <c r="DD160" s="4" t="str">
        <v>Buyende</v>
      </c>
      <c r="DE160" s="4" t="str">
        <v>Buyende</v>
      </c>
      <c r="DF160" s="4" t="str">
        <v>Buyende</v>
      </c>
      <c r="DG160" s="4" t="str">
        <v>Buyende</v>
      </c>
      <c r="DH160" s="4" t="str">
        <v>Buyende</v>
      </c>
      <c r="DI160" s="4" t="str">
        <v>Buyende</v>
      </c>
      <c r="DJ160" s="4" t="str">
        <v>Buyende</v>
      </c>
      <c r="DK160" s="4" t="str">
        <v>Buyende</v>
      </c>
      <c r="DL160" s="4" t="str">
        <v>Buyende</v>
      </c>
      <c r="DM160" s="4" t="str">
        <v>Buyende</v>
      </c>
      <c r="DN160" s="4" t="str">
        <v>Buyende</v>
      </c>
      <c r="DO160" s="4" t="str">
        <v>Buyende</v>
      </c>
      <c r="DP160" s="4" t="str">
        <v>Buyende</v>
      </c>
    </row>
    <row r="161" spans="1:120" x14ac:dyDescent="0.35">
      <c r="A161" s="4">
        <v>9.2189999999999994</v>
      </c>
      <c r="B161" s="4">
        <v>41.113999999999997</v>
      </c>
      <c r="C161" s="4" t="s">
        <v>193</v>
      </c>
      <c r="D161" s="4" t="s">
        <v>138</v>
      </c>
      <c r="E161" s="4" t="s">
        <v>404</v>
      </c>
      <c r="F161" s="4">
        <v>4000</v>
      </c>
      <c r="G161" s="4" t="str">
        <f t="shared" si="2"/>
        <v>Ethiopia-Alemaya University Hirna Station</v>
      </c>
      <c r="BA161" s="4" t="str">
        <v>Caffee Doonsaa</v>
      </c>
      <c r="BB161" s="4" t="str">
        <v>Caffee Doonsaa</v>
      </c>
      <c r="BC161" s="4" t="str">
        <v>Caffee Doonsaa</v>
      </c>
      <c r="BD161" s="4" t="str">
        <v>Caffee Doonsaa</v>
      </c>
      <c r="BE161" s="4" t="str">
        <v>Caffee Doonsaa</v>
      </c>
      <c r="BF161" s="4" t="str">
        <v>Caffee Doonsaa</v>
      </c>
      <c r="BG161" s="4" t="str">
        <v>Caffee Doonsaa</v>
      </c>
      <c r="BH161" s="4" t="str">
        <v>Caffee Doonsaa</v>
      </c>
      <c r="BI161" s="4" t="str">
        <v>Caffee Doonsaa</v>
      </c>
      <c r="BJ161" s="4" t="str">
        <v>Caffee Doonsaa</v>
      </c>
      <c r="BK161" s="4" t="str">
        <v>Caffee Doonsaa</v>
      </c>
      <c r="BL161" s="4" t="str">
        <v>Caffee Doonsaa</v>
      </c>
      <c r="BM161" s="4" t="str">
        <v>Caffee Doonsaa</v>
      </c>
      <c r="BN161" s="4" t="str">
        <v>Caffee Doonsaa</v>
      </c>
      <c r="BO161" s="4" t="str">
        <v>Caffee Doonsaa</v>
      </c>
      <c r="BP161" s="4" t="str">
        <v>Caffee Doonsaa</v>
      </c>
      <c r="BQ161" s="4" t="str">
        <v>Caffee Doonsaa</v>
      </c>
      <c r="BR161" s="4" t="str">
        <v>Caffee Doonsaa</v>
      </c>
      <c r="BS161" s="4" t="str">
        <v>Caffee Doonsaa</v>
      </c>
      <c r="BT161" s="4" t="str">
        <v>Caffee Doonsaa</v>
      </c>
      <c r="BU161" s="4" t="str">
        <v>Caffee Doonsaa</v>
      </c>
      <c r="BV161" s="4" t="str">
        <v>Caffee Doonsaa</v>
      </c>
      <c r="BW161" s="4" t="str">
        <v>Caffee Doonsaa</v>
      </c>
      <c r="BX161" s="4" t="str">
        <v>Caffee Doonsaa</v>
      </c>
      <c r="BY161" s="4" t="str">
        <v>Caffee Doonsaa</v>
      </c>
      <c r="BZ161" s="4" t="str">
        <v>Caffee Doonsaa</v>
      </c>
      <c r="CA161" s="4" t="str">
        <v>Caffee Doonsaa</v>
      </c>
      <c r="CB161" s="4" t="str">
        <v>Caffee Doonsaa</v>
      </c>
      <c r="CC161" s="4" t="str">
        <v>Caffee Doonsaa</v>
      </c>
      <c r="CD161" s="4" t="str">
        <v>Caffee Doonsaa</v>
      </c>
      <c r="CE161" s="4" t="str">
        <v>Caffee Doonsaa</v>
      </c>
      <c r="CF161" s="4" t="str">
        <v>Caffee Doonsaa</v>
      </c>
      <c r="CG161" s="4" t="str">
        <v>Caffee Doonsaa</v>
      </c>
      <c r="CH161" s="4" t="str">
        <v>Caffee Doonsaa</v>
      </c>
      <c r="CJ161" s="4" t="str">
        <v>Caffee Doonsaa</v>
      </c>
      <c r="CK161" s="4" t="str">
        <v>Caffee Doonsaa</v>
      </c>
      <c r="CL161" s="4" t="str">
        <v>Caffee Doonsaa</v>
      </c>
      <c r="CM161" s="4" t="str">
        <v>Caffee Doonsaa</v>
      </c>
      <c r="CN161" s="4" t="str">
        <v>Caffee Doonsaa</v>
      </c>
      <c r="CO161" s="4" t="str">
        <v>Caffee Doonsaa</v>
      </c>
      <c r="CP161" s="4" t="str">
        <v>Caffee Doonsaa</v>
      </c>
      <c r="CQ161" s="4" t="str">
        <v>Caffee Doonsaa</v>
      </c>
      <c r="CR161" s="4" t="str">
        <v>Caffee Doonsaa</v>
      </c>
      <c r="CS161" s="4" t="str">
        <v>Caffee Doonsaa</v>
      </c>
      <c r="CT161" s="4" t="str">
        <v>Caffee Doonsaa</v>
      </c>
      <c r="CU161" s="4" t="str">
        <v>Caffee Doonsaa</v>
      </c>
      <c r="CV161" s="4" t="str">
        <v>Caffee Doonsaa</v>
      </c>
      <c r="CW161" s="4" t="str">
        <v>Caffee Doonsaa</v>
      </c>
      <c r="CX161" s="4" t="str">
        <v>Caffee Doonsaa</v>
      </c>
      <c r="CY161" s="4" t="str">
        <v>Caffee Doonsaa</v>
      </c>
      <c r="CZ161" s="4" t="str">
        <v>Caffee Doonsaa</v>
      </c>
      <c r="DA161" s="4" t="str">
        <v>Caffee Doonsaa</v>
      </c>
      <c r="DB161" s="4" t="str">
        <v>Caffee Doonsaa</v>
      </c>
      <c r="DC161" s="4" t="str">
        <v>Caffee Doonsaa</v>
      </c>
      <c r="DD161" s="4" t="str">
        <v>Caffee Doonsaa</v>
      </c>
      <c r="DE161" s="4" t="str">
        <v>Caffee Doonsaa</v>
      </c>
      <c r="DF161" s="4" t="str">
        <v>Caffee Doonsaa</v>
      </c>
      <c r="DG161" s="4" t="str">
        <v>Caffee Doonsaa</v>
      </c>
      <c r="DH161" s="4" t="str">
        <v>Caffee Doonsaa</v>
      </c>
      <c r="DI161" s="4" t="str">
        <v>Caffee Doonsaa</v>
      </c>
      <c r="DJ161" s="4" t="str">
        <v>Caffee Doonsaa</v>
      </c>
      <c r="DK161" s="4" t="str">
        <v>Caffee Doonsaa</v>
      </c>
      <c r="DL161" s="4" t="str">
        <v>Caffee Doonsaa</v>
      </c>
      <c r="DM161" s="4" t="str">
        <v>Caffee Doonsaa</v>
      </c>
      <c r="DN161" s="4" t="str">
        <v>Caffee Doonsaa</v>
      </c>
      <c r="DO161" s="4" t="str">
        <v>Caffee Doonsaa</v>
      </c>
      <c r="DP161" s="4" t="str">
        <v>Caffee Doonsaa</v>
      </c>
    </row>
    <row r="162" spans="1:120" x14ac:dyDescent="0.35">
      <c r="A162" s="4">
        <v>8.9687999999999999</v>
      </c>
      <c r="B162" s="4">
        <v>37.857799999999997</v>
      </c>
      <c r="C162" s="4" t="s">
        <v>193</v>
      </c>
      <c r="D162" s="4" t="s">
        <v>138</v>
      </c>
      <c r="E162" s="4" t="s">
        <v>405</v>
      </c>
      <c r="F162" s="4">
        <v>600</v>
      </c>
      <c r="G162" s="4" t="str">
        <f t="shared" si="2"/>
        <v>Ethiopia-Ambo University</v>
      </c>
      <c r="BA162" s="4" t="str">
        <v>Cana</v>
      </c>
      <c r="BB162" s="4" t="str">
        <v>Cana</v>
      </c>
      <c r="BC162" s="4" t="str">
        <v>Cana</v>
      </c>
      <c r="BD162" s="4" t="str">
        <v>Cana</v>
      </c>
      <c r="BE162" s="4" t="str">
        <v>Cana</v>
      </c>
      <c r="BF162" s="4" t="str">
        <v>Cana</v>
      </c>
      <c r="BG162" s="4" t="str">
        <v>Cana</v>
      </c>
      <c r="BH162" s="4" t="str">
        <v>Cana</v>
      </c>
      <c r="BI162" s="4" t="str">
        <v>Cana</v>
      </c>
      <c r="BJ162" s="4" t="str">
        <v>Cana</v>
      </c>
      <c r="BK162" s="4" t="str">
        <v>Cana</v>
      </c>
      <c r="BL162" s="4" t="str">
        <v>Cana</v>
      </c>
      <c r="BM162" s="4" t="str">
        <v>Cana</v>
      </c>
      <c r="BN162" s="4" t="str">
        <v>Cana</v>
      </c>
      <c r="BO162" s="4" t="str">
        <v>Cana</v>
      </c>
      <c r="BP162" s="4" t="str">
        <v>Cana</v>
      </c>
      <c r="BQ162" s="4" t="str">
        <v>Cana</v>
      </c>
      <c r="BR162" s="4" t="str">
        <v>Cana</v>
      </c>
      <c r="BS162" s="4" t="str">
        <v>Cana</v>
      </c>
      <c r="BT162" s="4" t="str">
        <v>Cana</v>
      </c>
      <c r="BU162" s="4" t="str">
        <v>Cana</v>
      </c>
      <c r="BV162" s="4" t="str">
        <v>Cana</v>
      </c>
      <c r="BW162" s="4" t="str">
        <v>Cana</v>
      </c>
      <c r="BX162" s="4" t="str">
        <v>Cana</v>
      </c>
      <c r="BY162" s="4" t="str">
        <v>Cana</v>
      </c>
      <c r="BZ162" s="4" t="str">
        <v>Cana</v>
      </c>
      <c r="CA162" s="4" t="str">
        <v>Cana</v>
      </c>
      <c r="CB162" s="4" t="str">
        <v>Cana</v>
      </c>
      <c r="CC162" s="4" t="str">
        <v>Cana</v>
      </c>
      <c r="CD162" s="4" t="str">
        <v>Cana</v>
      </c>
      <c r="CE162" s="4" t="str">
        <v>Cana</v>
      </c>
      <c r="CF162" s="4" t="str">
        <v>Cana</v>
      </c>
      <c r="CG162" s="4" t="str">
        <v>Cana</v>
      </c>
      <c r="CH162" s="4" t="str">
        <v>Cana</v>
      </c>
      <c r="CJ162" s="4" t="str">
        <v>Cana</v>
      </c>
      <c r="CK162" s="4" t="str">
        <v>Cana</v>
      </c>
      <c r="CL162" s="4" t="str">
        <v>Cana</v>
      </c>
      <c r="CM162" s="4" t="str">
        <v>Cana</v>
      </c>
      <c r="CN162" s="4" t="str">
        <v>Cana</v>
      </c>
      <c r="CO162" s="4" t="str">
        <v>Cana</v>
      </c>
      <c r="CP162" s="4" t="str">
        <v>Cana</v>
      </c>
      <c r="CQ162" s="4" t="str">
        <v>Cana</v>
      </c>
      <c r="CR162" s="4" t="str">
        <v>Cana</v>
      </c>
      <c r="CS162" s="4" t="str">
        <v>Cana</v>
      </c>
      <c r="CT162" s="4" t="str">
        <v>Cana</v>
      </c>
      <c r="CU162" s="4" t="str">
        <v>Cana</v>
      </c>
      <c r="CV162" s="4" t="str">
        <v>Cana</v>
      </c>
      <c r="CW162" s="4" t="str">
        <v>Cana</v>
      </c>
      <c r="CX162" s="4" t="str">
        <v>Cana</v>
      </c>
      <c r="CY162" s="4" t="str">
        <v>Cana</v>
      </c>
      <c r="CZ162" s="4" t="str">
        <v>Cana</v>
      </c>
      <c r="DA162" s="4" t="str">
        <v>Cana</v>
      </c>
      <c r="DB162" s="4" t="str">
        <v>Cana</v>
      </c>
      <c r="DC162" s="4" t="str">
        <v>Cana</v>
      </c>
      <c r="DD162" s="4" t="str">
        <v>Cana</v>
      </c>
      <c r="DE162" s="4" t="str">
        <v>Cana</v>
      </c>
      <c r="DF162" s="4" t="str">
        <v>Cana</v>
      </c>
      <c r="DG162" s="4" t="str">
        <v>Cana</v>
      </c>
      <c r="DH162" s="4" t="str">
        <v>Cana</v>
      </c>
      <c r="DI162" s="4" t="str">
        <v>Cana</v>
      </c>
      <c r="DJ162" s="4" t="str">
        <v>Cana</v>
      </c>
      <c r="DK162" s="4" t="str">
        <v>Cana</v>
      </c>
      <c r="DL162" s="4" t="str">
        <v>Cana</v>
      </c>
      <c r="DM162" s="4" t="str">
        <v>Cana</v>
      </c>
      <c r="DN162" s="4" t="str">
        <v>Cana</v>
      </c>
      <c r="DO162" s="4" t="str">
        <v>Cana</v>
      </c>
      <c r="DP162" s="4" t="str">
        <v>Cana</v>
      </c>
    </row>
    <row r="163" spans="1:120" x14ac:dyDescent="0.35">
      <c r="A163" s="4">
        <v>8.96861</v>
      </c>
      <c r="B163" s="4">
        <v>37.852499999999999</v>
      </c>
      <c r="C163" s="4" t="s">
        <v>193</v>
      </c>
      <c r="D163" s="4" t="s">
        <v>138</v>
      </c>
      <c r="E163" s="4" t="s">
        <v>405</v>
      </c>
      <c r="F163" s="4">
        <v>250</v>
      </c>
      <c r="G163" s="4" t="str">
        <f t="shared" si="2"/>
        <v>Ethiopia-Ambo University</v>
      </c>
      <c r="BA163" s="4" t="str">
        <v>Catholic Diocese, Homa Bay</v>
      </c>
      <c r="BB163" s="4" t="str">
        <v>Catholic Diocese, Homa Bay</v>
      </c>
      <c r="BC163" s="4" t="str">
        <v>Catholic Diocese, Homa Bay</v>
      </c>
      <c r="BD163" s="4" t="str">
        <v>Catholic Diocese, Homa Bay</v>
      </c>
      <c r="BE163" s="4" t="str">
        <v>Catholic Diocese, Homa Bay</v>
      </c>
      <c r="BF163" s="4" t="str">
        <v>Catholic Diocese, Homa Bay</v>
      </c>
      <c r="BG163" s="4" t="str">
        <v>Catholic Diocese, Homa Bay</v>
      </c>
      <c r="BH163" s="4" t="str">
        <v>Catholic Diocese, Homa Bay</v>
      </c>
      <c r="BI163" s="4" t="str">
        <v>Catholic Diocese, Homa Bay</v>
      </c>
      <c r="BJ163" s="4" t="str">
        <v>Catholic Diocese, Homa Bay</v>
      </c>
      <c r="BK163" s="4" t="str">
        <v>Catholic Diocese, Homa Bay</v>
      </c>
      <c r="BL163" s="4" t="str">
        <v>Catholic Diocese, Homa Bay</v>
      </c>
      <c r="BM163" s="4" t="str">
        <v>Catholic Diocese, Homa Bay</v>
      </c>
      <c r="BN163" s="4" t="str">
        <v>Catholic Diocese, Homa Bay</v>
      </c>
      <c r="BO163" s="4" t="str">
        <v>Catholic Diocese, Homa Bay</v>
      </c>
      <c r="BP163" s="4" t="str">
        <v>Catholic Diocese, Homa Bay</v>
      </c>
      <c r="BQ163" s="4" t="str">
        <v>Catholic Diocese, Homa Bay</v>
      </c>
      <c r="BR163" s="4" t="str">
        <v>Catholic Diocese, Homa Bay</v>
      </c>
      <c r="BS163" s="4" t="str">
        <v>Catholic Diocese, Homa Bay</v>
      </c>
      <c r="BT163" s="4" t="str">
        <v>Catholic Diocese, Homa Bay</v>
      </c>
      <c r="BU163" s="4" t="str">
        <v>Catholic Diocese, Homa Bay</v>
      </c>
      <c r="BV163" s="4" t="str">
        <v>Catholic Diocese, Homa Bay</v>
      </c>
      <c r="BW163" s="4" t="str">
        <v>Catholic Diocese, Homa Bay</v>
      </c>
      <c r="BX163" s="4" t="str">
        <v>Catholic Diocese, Homa Bay</v>
      </c>
      <c r="BY163" s="4" t="str">
        <v>Catholic Diocese, Homa Bay</v>
      </c>
      <c r="BZ163" s="4" t="str">
        <v>Catholic Diocese, Homa Bay</v>
      </c>
      <c r="CA163" s="4" t="str">
        <v>Catholic Diocese, Homa Bay</v>
      </c>
      <c r="CB163" s="4" t="str">
        <v>Catholic Diocese, Homa Bay</v>
      </c>
      <c r="CC163" s="4" t="str">
        <v>Catholic Diocese, Homa Bay</v>
      </c>
      <c r="CD163" s="4" t="str">
        <v>Catholic Diocese, Homa Bay</v>
      </c>
      <c r="CE163" s="4" t="str">
        <v>Catholic Diocese, Homa Bay</v>
      </c>
      <c r="CF163" s="4" t="str">
        <v>Catholic Diocese, Homa Bay</v>
      </c>
      <c r="CG163" s="4" t="str">
        <v>Catholic Diocese, Homa Bay</v>
      </c>
      <c r="CH163" s="4" t="str">
        <v>Catholic Diocese, Homa Bay</v>
      </c>
      <c r="CJ163" s="4" t="str">
        <v>Catholic Diocese, Homa Bay</v>
      </c>
      <c r="CK163" s="4" t="str">
        <v>Catholic Diocese, Homa Bay</v>
      </c>
      <c r="CL163" s="4" t="str">
        <v>Catholic Diocese, Homa Bay</v>
      </c>
      <c r="CM163" s="4" t="str">
        <v>Catholic Diocese, Homa Bay</v>
      </c>
      <c r="CN163" s="4" t="str">
        <v>Catholic Diocese, Homa Bay</v>
      </c>
      <c r="CO163" s="4" t="str">
        <v>Catholic Diocese, Homa Bay</v>
      </c>
      <c r="CP163" s="4" t="str">
        <v>Catholic Diocese, Homa Bay</v>
      </c>
      <c r="CQ163" s="4" t="str">
        <v>Catholic Diocese, Homa Bay</v>
      </c>
      <c r="CR163" s="4" t="str">
        <v>Catholic Diocese, Homa Bay</v>
      </c>
      <c r="CS163" s="4" t="str">
        <v>Catholic Diocese, Homa Bay</v>
      </c>
      <c r="CT163" s="4" t="str">
        <v>Catholic Diocese, Homa Bay</v>
      </c>
      <c r="CU163" s="4" t="str">
        <v>Catholic Diocese, Homa Bay</v>
      </c>
      <c r="CV163" s="4" t="str">
        <v>Catholic Diocese, Homa Bay</v>
      </c>
      <c r="CW163" s="4" t="str">
        <v>Catholic Diocese, Homa Bay</v>
      </c>
      <c r="CX163" s="4" t="str">
        <v>Catholic Diocese, Homa Bay</v>
      </c>
      <c r="CY163" s="4" t="str">
        <v>Catholic Diocese, Homa Bay</v>
      </c>
      <c r="CZ163" s="4" t="str">
        <v>Catholic Diocese, Homa Bay</v>
      </c>
      <c r="DA163" s="4" t="str">
        <v>Catholic Diocese, Homa Bay</v>
      </c>
      <c r="DB163" s="4" t="str">
        <v>Catholic Diocese, Homa Bay</v>
      </c>
      <c r="DC163" s="4" t="str">
        <v>Catholic Diocese, Homa Bay</v>
      </c>
      <c r="DD163" s="4" t="str">
        <v>Catholic Diocese, Homa Bay</v>
      </c>
      <c r="DE163" s="4" t="str">
        <v>Catholic Diocese, Homa Bay</v>
      </c>
      <c r="DF163" s="4" t="str">
        <v>Catholic Diocese, Homa Bay</v>
      </c>
      <c r="DG163" s="4" t="str">
        <v>Catholic Diocese, Homa Bay</v>
      </c>
      <c r="DH163" s="4" t="str">
        <v>Catholic Diocese, Homa Bay</v>
      </c>
      <c r="DI163" s="4" t="str">
        <v>Catholic Diocese, Homa Bay</v>
      </c>
      <c r="DJ163" s="4" t="str">
        <v>Catholic Diocese, Homa Bay</v>
      </c>
      <c r="DK163" s="4" t="str">
        <v>Catholic Diocese, Homa Bay</v>
      </c>
      <c r="DL163" s="4" t="str">
        <v>Catholic Diocese, Homa Bay</v>
      </c>
      <c r="DM163" s="4" t="str">
        <v>Catholic Diocese, Homa Bay</v>
      </c>
      <c r="DN163" s="4" t="str">
        <v>Catholic Diocese, Homa Bay</v>
      </c>
      <c r="DO163" s="4" t="str">
        <v>Catholic Diocese, Homa Bay</v>
      </c>
      <c r="DP163" s="4" t="str">
        <v>Catholic Diocese, Homa Bay</v>
      </c>
    </row>
    <row r="164" spans="1:120" x14ac:dyDescent="0.35">
      <c r="A164" s="4">
        <v>9.86</v>
      </c>
      <c r="B164" s="4">
        <v>39.61</v>
      </c>
      <c r="C164" s="4" t="s">
        <v>193</v>
      </c>
      <c r="D164" s="4" t="s">
        <v>130</v>
      </c>
      <c r="E164" s="4" t="s">
        <v>406</v>
      </c>
      <c r="F164" s="4">
        <v>550</v>
      </c>
      <c r="G164" s="4" t="str">
        <f t="shared" si="2"/>
        <v>Ethiopia-Andit Tid</v>
      </c>
      <c r="BA164" s="4" t="str">
        <v>CDIA Beforona</v>
      </c>
      <c r="BB164" s="4" t="str">
        <v>CDIA Beforona</v>
      </c>
      <c r="BC164" s="4" t="str">
        <v>CDIA Beforona</v>
      </c>
      <c r="BD164" s="4" t="str">
        <v>CDIA Beforona</v>
      </c>
      <c r="BE164" s="4" t="str">
        <v>CDIA Beforona</v>
      </c>
      <c r="BF164" s="4" t="str">
        <v>CDIA Beforona</v>
      </c>
      <c r="BG164" s="4" t="str">
        <v>CDIA Beforona</v>
      </c>
      <c r="BH164" s="4" t="str">
        <v>CDIA Beforona</v>
      </c>
      <c r="BI164" s="4" t="str">
        <v>CDIA Beforona</v>
      </c>
      <c r="BJ164" s="4" t="str">
        <v>CDIA Beforona</v>
      </c>
      <c r="BK164" s="4" t="str">
        <v>CDIA Beforona</v>
      </c>
      <c r="BL164" s="4" t="str">
        <v>CDIA Beforona</v>
      </c>
      <c r="BM164" s="4" t="str">
        <v>CDIA Beforona</v>
      </c>
      <c r="BN164" s="4" t="str">
        <v>CDIA Beforona</v>
      </c>
      <c r="BO164" s="4" t="str">
        <v>CDIA Beforona</v>
      </c>
      <c r="BP164" s="4" t="str">
        <v>CDIA Beforona</v>
      </c>
      <c r="BQ164" s="4" t="str">
        <v>CDIA Beforona</v>
      </c>
      <c r="BR164" s="4" t="str">
        <v>CDIA Beforona</v>
      </c>
      <c r="BS164" s="4" t="str">
        <v>CDIA Beforona</v>
      </c>
      <c r="BT164" s="4" t="str">
        <v>CDIA Beforona</v>
      </c>
      <c r="BU164" s="4" t="str">
        <v>CDIA Beforona</v>
      </c>
      <c r="BV164" s="4" t="str">
        <v>CDIA Beforona</v>
      </c>
      <c r="BW164" s="4" t="str">
        <v>CDIA Beforona</v>
      </c>
      <c r="BX164" s="4" t="str">
        <v>CDIA Beforona</v>
      </c>
      <c r="BY164" s="4" t="str">
        <v>CDIA Beforona</v>
      </c>
      <c r="BZ164" s="4" t="str">
        <v>CDIA Beforona</v>
      </c>
      <c r="CA164" s="4" t="str">
        <v>CDIA Beforona</v>
      </c>
      <c r="CB164" s="4" t="str">
        <v>CDIA Beforona</v>
      </c>
      <c r="CC164" s="4" t="str">
        <v>CDIA Beforona</v>
      </c>
      <c r="CD164" s="4" t="str">
        <v>CDIA Beforona</v>
      </c>
      <c r="CE164" s="4" t="str">
        <v>CDIA Beforona</v>
      </c>
      <c r="CF164" s="4" t="str">
        <v>CDIA Beforona</v>
      </c>
      <c r="CG164" s="4" t="str">
        <v>CDIA Beforona</v>
      </c>
      <c r="CH164" s="4" t="str">
        <v>CDIA Beforona</v>
      </c>
      <c r="CJ164" s="4" t="str">
        <v>CDIA Beforona</v>
      </c>
      <c r="CK164" s="4" t="str">
        <v>CDIA Beforona</v>
      </c>
      <c r="CL164" s="4" t="str">
        <v>CDIA Beforona</v>
      </c>
      <c r="CM164" s="4" t="str">
        <v>CDIA Beforona</v>
      </c>
      <c r="CN164" s="4" t="str">
        <v>CDIA Beforona</v>
      </c>
      <c r="CO164" s="4" t="str">
        <v>CDIA Beforona</v>
      </c>
      <c r="CP164" s="4" t="str">
        <v>CDIA Beforona</v>
      </c>
      <c r="CQ164" s="4" t="str">
        <v>CDIA Beforona</v>
      </c>
      <c r="CR164" s="4" t="str">
        <v>CDIA Beforona</v>
      </c>
      <c r="CS164" s="4" t="str">
        <v>CDIA Beforona</v>
      </c>
      <c r="CT164" s="4" t="str">
        <v>CDIA Beforona</v>
      </c>
      <c r="CU164" s="4" t="str">
        <v>CDIA Beforona</v>
      </c>
      <c r="CV164" s="4" t="str">
        <v>CDIA Beforona</v>
      </c>
      <c r="CW164" s="4" t="str">
        <v>CDIA Beforona</v>
      </c>
      <c r="CX164" s="4" t="str">
        <v>CDIA Beforona</v>
      </c>
      <c r="CY164" s="4" t="str">
        <v>CDIA Beforona</v>
      </c>
      <c r="CZ164" s="4" t="str">
        <v>CDIA Beforona</v>
      </c>
      <c r="DA164" s="4" t="str">
        <v>CDIA Beforona</v>
      </c>
      <c r="DB164" s="4" t="str">
        <v>CDIA Beforona</v>
      </c>
      <c r="DC164" s="4" t="str">
        <v>CDIA Beforona</v>
      </c>
      <c r="DD164" s="4" t="str">
        <v>CDIA Beforona</v>
      </c>
      <c r="DE164" s="4" t="str">
        <v>CDIA Beforona</v>
      </c>
      <c r="DF164" s="4" t="str">
        <v>CDIA Beforona</v>
      </c>
      <c r="DG164" s="4" t="str">
        <v>CDIA Beforona</v>
      </c>
      <c r="DH164" s="4" t="str">
        <v>CDIA Beforona</v>
      </c>
      <c r="DI164" s="4" t="str">
        <v>CDIA Beforona</v>
      </c>
      <c r="DJ164" s="4" t="str">
        <v>CDIA Beforona</v>
      </c>
      <c r="DK164" s="4" t="str">
        <v>CDIA Beforona</v>
      </c>
      <c r="DL164" s="4" t="str">
        <v>CDIA Beforona</v>
      </c>
      <c r="DM164" s="4" t="str">
        <v>CDIA Beforona</v>
      </c>
      <c r="DN164" s="4" t="str">
        <v>CDIA Beforona</v>
      </c>
      <c r="DO164" s="4" t="str">
        <v>CDIA Beforona</v>
      </c>
      <c r="DP164" s="4" t="str">
        <v>CDIA Beforona</v>
      </c>
    </row>
    <row r="165" spans="1:120" x14ac:dyDescent="0.35">
      <c r="A165" s="4">
        <v>9.82</v>
      </c>
      <c r="B165" s="4">
        <v>38.08</v>
      </c>
      <c r="C165" s="4" t="s">
        <v>193</v>
      </c>
      <c r="D165" s="4" t="s">
        <v>130</v>
      </c>
      <c r="E165" s="4" t="s">
        <v>407</v>
      </c>
      <c r="F165" s="4">
        <v>550</v>
      </c>
      <c r="G165" s="4" t="str">
        <f t="shared" si="2"/>
        <v>Ethiopia-Anjeni</v>
      </c>
      <c r="BA165" s="4" t="str">
        <v>Cedara Research Institute</v>
      </c>
      <c r="BB165" s="4" t="str">
        <v>Cedara Research Institute</v>
      </c>
      <c r="BC165" s="4" t="str">
        <v>Cedara Research Institute</v>
      </c>
      <c r="BD165" s="4" t="str">
        <v>Cedara Research Institute</v>
      </c>
      <c r="BE165" s="4" t="str">
        <v>Cedara Research Institute</v>
      </c>
      <c r="BF165" s="4" t="str">
        <v>Cedara Research Institute</v>
      </c>
      <c r="BG165" s="4" t="str">
        <v>Cedara Research Institute</v>
      </c>
      <c r="BH165" s="4" t="str">
        <v>Cedara Research Institute</v>
      </c>
      <c r="BI165" s="4" t="str">
        <v>Cedara Research Institute</v>
      </c>
      <c r="BJ165" s="4" t="str">
        <v>Cedara Research Institute</v>
      </c>
      <c r="BK165" s="4" t="str">
        <v>Cedara Research Institute</v>
      </c>
      <c r="BL165" s="4" t="str">
        <v>Cedara Research Institute</v>
      </c>
      <c r="BM165" s="4" t="str">
        <v>Cedara Research Institute</v>
      </c>
      <c r="BN165" s="4" t="str">
        <v>Cedara Research Institute</v>
      </c>
      <c r="BO165" s="4" t="str">
        <v>Cedara Research Institute</v>
      </c>
      <c r="BP165" s="4" t="str">
        <v>Cedara Research Institute</v>
      </c>
      <c r="BQ165" s="4" t="str">
        <v>Cedara Research Institute</v>
      </c>
      <c r="BR165" s="4" t="str">
        <v>Cedara Research Institute</v>
      </c>
      <c r="BS165" s="4" t="str">
        <v>Cedara Research Institute</v>
      </c>
      <c r="BT165" s="4" t="str">
        <v>Cedara Research Institute</v>
      </c>
      <c r="BU165" s="4" t="str">
        <v>Cedara Research Institute</v>
      </c>
      <c r="BV165" s="4" t="str">
        <v>Cedara Research Institute</v>
      </c>
      <c r="BW165" s="4" t="str">
        <v>Cedara Research Institute</v>
      </c>
      <c r="BX165" s="4" t="str">
        <v>Cedara Research Institute</v>
      </c>
      <c r="BY165" s="4" t="str">
        <v>Cedara Research Institute</v>
      </c>
      <c r="BZ165" s="4" t="str">
        <v>Cedara Research Institute</v>
      </c>
      <c r="CA165" s="4" t="str">
        <v>Cedara Research Institute</v>
      </c>
      <c r="CB165" s="4" t="str">
        <v>Cedara Research Institute</v>
      </c>
      <c r="CC165" s="4" t="str">
        <v>Cedara Research Institute</v>
      </c>
      <c r="CD165" s="4" t="str">
        <v>Cedara Research Institute</v>
      </c>
      <c r="CE165" s="4" t="str">
        <v>Cedara Research Institute</v>
      </c>
      <c r="CF165" s="4" t="str">
        <v>Cedara Research Institute</v>
      </c>
      <c r="CG165" s="4" t="str">
        <v>Cedara Research Institute</v>
      </c>
      <c r="CH165" s="4" t="str">
        <v>Cedara Research Institute</v>
      </c>
      <c r="CJ165" s="4" t="str">
        <v>Cedara Research Institute</v>
      </c>
      <c r="CK165" s="4" t="str">
        <v>Cedara Research Institute</v>
      </c>
      <c r="CL165" s="4" t="str">
        <v>Cedara Research Institute</v>
      </c>
      <c r="CM165" s="4" t="str">
        <v>Cedara Research Institute</v>
      </c>
      <c r="CN165" s="4" t="str">
        <v>Cedara Research Institute</v>
      </c>
      <c r="CO165" s="4" t="str">
        <v>Cedara Research Institute</v>
      </c>
      <c r="CP165" s="4" t="str">
        <v>Cedara Research Institute</v>
      </c>
      <c r="CQ165" s="4" t="str">
        <v>Cedara Research Institute</v>
      </c>
      <c r="CR165" s="4" t="str">
        <v>Cedara Research Institute</v>
      </c>
      <c r="CS165" s="4" t="str">
        <v>Cedara Research Institute</v>
      </c>
      <c r="CT165" s="4" t="str">
        <v>Cedara Research Institute</v>
      </c>
      <c r="CU165" s="4" t="str">
        <v>Cedara Research Institute</v>
      </c>
      <c r="CV165" s="4" t="str">
        <v>Cedara Research Institute</v>
      </c>
      <c r="CW165" s="4" t="str">
        <v>Cedara Research Institute</v>
      </c>
      <c r="CX165" s="4" t="str">
        <v>Cedara Research Institute</v>
      </c>
      <c r="CY165" s="4" t="str">
        <v>Cedara Research Institute</v>
      </c>
      <c r="CZ165" s="4" t="str">
        <v>Cedara Research Institute</v>
      </c>
      <c r="DA165" s="4" t="str">
        <v>Cedara Research Institute</v>
      </c>
      <c r="DB165" s="4" t="str">
        <v>Cedara Research Institute</v>
      </c>
      <c r="DC165" s="4" t="str">
        <v>Cedara Research Institute</v>
      </c>
      <c r="DD165" s="4" t="str">
        <v>Cedara Research Institute</v>
      </c>
      <c r="DE165" s="4" t="str">
        <v>Cedara Research Institute</v>
      </c>
      <c r="DF165" s="4" t="str">
        <v>Cedara Research Institute</v>
      </c>
      <c r="DG165" s="4" t="str">
        <v>Cedara Research Institute</v>
      </c>
      <c r="DH165" s="4" t="str">
        <v>Cedara Research Institute</v>
      </c>
      <c r="DI165" s="4" t="str">
        <v>Cedara Research Institute</v>
      </c>
      <c r="DJ165" s="4" t="str">
        <v>Cedara Research Institute</v>
      </c>
      <c r="DK165" s="4" t="str">
        <v>Cedara Research Institute</v>
      </c>
      <c r="DL165" s="4" t="str">
        <v>Cedara Research Institute</v>
      </c>
      <c r="DM165" s="4" t="str">
        <v>Cedara Research Institute</v>
      </c>
      <c r="DN165" s="4" t="str">
        <v>Cedara Research Institute</v>
      </c>
      <c r="DO165" s="4" t="str">
        <v>Cedara Research Institute</v>
      </c>
      <c r="DP165" s="4" t="str">
        <v>Cedara Research Institute</v>
      </c>
    </row>
    <row r="166" spans="1:120" x14ac:dyDescent="0.35">
      <c r="A166" s="4">
        <v>6.0666700000000002</v>
      </c>
      <c r="B166" s="4">
        <v>37.6</v>
      </c>
      <c r="C166" s="4" t="s">
        <v>193</v>
      </c>
      <c r="D166" s="4" t="s">
        <v>130</v>
      </c>
      <c r="E166" s="4" t="s">
        <v>408</v>
      </c>
      <c r="F166" s="4">
        <v>917</v>
      </c>
      <c r="G166" s="4" t="str">
        <f t="shared" si="2"/>
        <v>Ethiopia-Arba Minch</v>
      </c>
      <c r="BA166" s="4" t="str">
        <v>Cedara Research Station</v>
      </c>
      <c r="BB166" s="4" t="str">
        <v>Cedara Research Station</v>
      </c>
      <c r="BC166" s="4" t="str">
        <v>Cedara Research Station</v>
      </c>
      <c r="BD166" s="4" t="str">
        <v>Cedara Research Station</v>
      </c>
      <c r="BE166" s="4" t="str">
        <v>Cedara Research Station</v>
      </c>
      <c r="BF166" s="4" t="str">
        <v>Cedara Research Station</v>
      </c>
      <c r="BG166" s="4" t="str">
        <v>Cedara Research Station</v>
      </c>
      <c r="BH166" s="4" t="str">
        <v>Cedara Research Station</v>
      </c>
      <c r="BI166" s="4" t="str">
        <v>Cedara Research Station</v>
      </c>
      <c r="BJ166" s="4" t="str">
        <v>Cedara Research Station</v>
      </c>
      <c r="BK166" s="4" t="str">
        <v>Cedara Research Station</v>
      </c>
      <c r="BL166" s="4" t="str">
        <v>Cedara Research Station</v>
      </c>
      <c r="BM166" s="4" t="str">
        <v>Cedara Research Station</v>
      </c>
      <c r="BN166" s="4" t="str">
        <v>Cedara Research Station</v>
      </c>
      <c r="BO166" s="4" t="str">
        <v>Cedara Research Station</v>
      </c>
      <c r="BP166" s="4" t="str">
        <v>Cedara Research Station</v>
      </c>
      <c r="BQ166" s="4" t="str">
        <v>Cedara Research Station</v>
      </c>
      <c r="BR166" s="4" t="str">
        <v>Cedara Research Station</v>
      </c>
      <c r="BS166" s="4" t="str">
        <v>Cedara Research Station</v>
      </c>
      <c r="BT166" s="4" t="str">
        <v>Cedara Research Station</v>
      </c>
      <c r="BU166" s="4" t="str">
        <v>Cedara Research Station</v>
      </c>
      <c r="BV166" s="4" t="str">
        <v>Cedara Research Station</v>
      </c>
      <c r="BW166" s="4" t="str">
        <v>Cedara Research Station</v>
      </c>
      <c r="BX166" s="4" t="str">
        <v>Cedara Research Station</v>
      </c>
      <c r="BY166" s="4" t="str">
        <v>Cedara Research Station</v>
      </c>
      <c r="BZ166" s="4" t="str">
        <v>Cedara Research Station</v>
      </c>
      <c r="CA166" s="4" t="str">
        <v>Cedara Research Station</v>
      </c>
      <c r="CB166" s="4" t="str">
        <v>Cedara Research Station</v>
      </c>
      <c r="CC166" s="4" t="str">
        <v>Cedara Research Station</v>
      </c>
      <c r="CD166" s="4" t="str">
        <v>Cedara Research Station</v>
      </c>
      <c r="CE166" s="4" t="str">
        <v>Cedara Research Station</v>
      </c>
      <c r="CF166" s="4" t="str">
        <v>Cedara Research Station</v>
      </c>
      <c r="CG166" s="4" t="str">
        <v>Cedara Research Station</v>
      </c>
      <c r="CH166" s="4" t="str">
        <v>Cedara Research Station</v>
      </c>
      <c r="CJ166" s="4" t="str">
        <v>Cedara Research Station</v>
      </c>
      <c r="CK166" s="4" t="str">
        <v>Cedara Research Station</v>
      </c>
      <c r="CL166" s="4" t="str">
        <v>Cedara Research Station</v>
      </c>
      <c r="CM166" s="4" t="str">
        <v>Cedara Research Station</v>
      </c>
      <c r="CN166" s="4" t="str">
        <v>Cedara Research Station</v>
      </c>
      <c r="CO166" s="4" t="str">
        <v>Cedara Research Station</v>
      </c>
      <c r="CP166" s="4" t="str">
        <v>Cedara Research Station</v>
      </c>
      <c r="CQ166" s="4" t="str">
        <v>Cedara Research Station</v>
      </c>
      <c r="CR166" s="4" t="str">
        <v>Cedara Research Station</v>
      </c>
      <c r="CS166" s="4" t="str">
        <v>Cedara Research Station</v>
      </c>
      <c r="CT166" s="4" t="str">
        <v>Cedara Research Station</v>
      </c>
      <c r="CU166" s="4" t="str">
        <v>Cedara Research Station</v>
      </c>
      <c r="CV166" s="4" t="str">
        <v>Cedara Research Station</v>
      </c>
      <c r="CW166" s="4" t="str">
        <v>Cedara Research Station</v>
      </c>
      <c r="CX166" s="4" t="str">
        <v>Cedara Research Station</v>
      </c>
      <c r="CY166" s="4" t="str">
        <v>Cedara Research Station</v>
      </c>
      <c r="CZ166" s="4" t="str">
        <v>Cedara Research Station</v>
      </c>
      <c r="DA166" s="4" t="str">
        <v>Cedara Research Station</v>
      </c>
      <c r="DB166" s="4" t="str">
        <v>Cedara Research Station</v>
      </c>
      <c r="DC166" s="4" t="str">
        <v>Cedara Research Station</v>
      </c>
      <c r="DD166" s="4" t="str">
        <v>Cedara Research Station</v>
      </c>
      <c r="DE166" s="4" t="str">
        <v>Cedara Research Station</v>
      </c>
      <c r="DF166" s="4" t="str">
        <v>Cedara Research Station</v>
      </c>
      <c r="DG166" s="4" t="str">
        <v>Cedara Research Station</v>
      </c>
      <c r="DH166" s="4" t="str">
        <v>Cedara Research Station</v>
      </c>
      <c r="DI166" s="4" t="str">
        <v>Cedara Research Station</v>
      </c>
      <c r="DJ166" s="4" t="str">
        <v>Cedara Research Station</v>
      </c>
      <c r="DK166" s="4" t="str">
        <v>Cedara Research Station</v>
      </c>
      <c r="DL166" s="4" t="str">
        <v>Cedara Research Station</v>
      </c>
      <c r="DM166" s="4" t="str">
        <v>Cedara Research Station</v>
      </c>
      <c r="DN166" s="4" t="str">
        <v>Cedara Research Station</v>
      </c>
      <c r="DO166" s="4" t="str">
        <v>Cedara Research Station</v>
      </c>
      <c r="DP166" s="4" t="str">
        <v>Cedara Research Station</v>
      </c>
    </row>
    <row r="167" spans="1:120" x14ac:dyDescent="0.35">
      <c r="A167" s="4">
        <v>7.9310999999999998</v>
      </c>
      <c r="B167" s="4">
        <v>39.123399999999997</v>
      </c>
      <c r="C167" s="4" t="s">
        <v>193</v>
      </c>
      <c r="D167" s="4" t="s">
        <v>138</v>
      </c>
      <c r="E167" s="4" t="s">
        <v>409</v>
      </c>
      <c r="F167" s="4">
        <v>200</v>
      </c>
      <c r="G167" s="4" t="str">
        <f t="shared" si="2"/>
        <v>Ethiopia-ARDU, Asella</v>
      </c>
      <c r="BA167" s="4" t="str">
        <v>Cedara Research Station (2)</v>
      </c>
      <c r="BB167" s="4" t="str">
        <v>Cedara Research Station (2)</v>
      </c>
      <c r="BC167" s="4" t="str">
        <v>Cedara Research Station (2)</v>
      </c>
      <c r="BD167" s="4" t="str">
        <v>Cedara Research Station (2)</v>
      </c>
      <c r="BE167" s="4" t="str">
        <v>Cedara Research Station (2)</v>
      </c>
      <c r="BF167" s="4" t="str">
        <v>Cedara Research Station (2)</v>
      </c>
      <c r="BG167" s="4" t="str">
        <v>Cedara Research Station (2)</v>
      </c>
      <c r="BH167" s="4" t="str">
        <v>Cedara Research Station (2)</v>
      </c>
      <c r="BI167" s="4" t="str">
        <v>Cedara Research Station (2)</v>
      </c>
      <c r="BJ167" s="4" t="str">
        <v>Cedara Research Station (2)</v>
      </c>
      <c r="BK167" s="4" t="str">
        <v>Cedara Research Station (2)</v>
      </c>
      <c r="BL167" s="4" t="str">
        <v>Cedara Research Station (2)</v>
      </c>
      <c r="BM167" s="4" t="str">
        <v>Cedara Research Station (2)</v>
      </c>
      <c r="BN167" s="4" t="str">
        <v>Cedara Research Station (2)</v>
      </c>
      <c r="BO167" s="4" t="str">
        <v>Cedara Research Station (2)</v>
      </c>
      <c r="BP167" s="4" t="str">
        <v>Cedara Research Station (2)</v>
      </c>
      <c r="BQ167" s="4" t="str">
        <v>Cedara Research Station (2)</v>
      </c>
      <c r="BR167" s="4" t="str">
        <v>Cedara Research Station (2)</v>
      </c>
      <c r="BS167" s="4" t="str">
        <v>Cedara Research Station (2)</v>
      </c>
      <c r="BT167" s="4" t="str">
        <v>Cedara Research Station (2)</v>
      </c>
      <c r="BU167" s="4" t="str">
        <v>Cedara Research Station (2)</v>
      </c>
      <c r="BV167" s="4" t="str">
        <v>Cedara Research Station (2)</v>
      </c>
      <c r="BW167" s="4" t="str">
        <v>Cedara Research Station (2)</v>
      </c>
      <c r="BX167" s="4" t="str">
        <v>Cedara Research Station (2)</v>
      </c>
      <c r="BY167" s="4" t="str">
        <v>Cedara Research Station (2)</v>
      </c>
      <c r="BZ167" s="4" t="str">
        <v>Cedara Research Station (2)</v>
      </c>
      <c r="CA167" s="4" t="str">
        <v>Cedara Research Station (2)</v>
      </c>
      <c r="CB167" s="4" t="str">
        <v>Cedara Research Station (2)</v>
      </c>
      <c r="CC167" s="4" t="str">
        <v>Cedara Research Station (2)</v>
      </c>
      <c r="CD167" s="4" t="str">
        <v>Cedara Research Station (2)</v>
      </c>
      <c r="CE167" s="4" t="str">
        <v>Cedara Research Station (2)</v>
      </c>
      <c r="CF167" s="4" t="str">
        <v>Cedara Research Station (2)</v>
      </c>
      <c r="CG167" s="4" t="str">
        <v>Cedara Research Station (2)</v>
      </c>
      <c r="CH167" s="4" t="str">
        <v>Cedara Research Station (2)</v>
      </c>
      <c r="CJ167" s="4" t="str">
        <v>Cedara Research Station (2)</v>
      </c>
      <c r="CK167" s="4" t="str">
        <v>Cedara Research Station (2)</v>
      </c>
      <c r="CL167" s="4" t="str">
        <v>Cedara Research Station (2)</v>
      </c>
      <c r="CM167" s="4" t="str">
        <v>Cedara Research Station (2)</v>
      </c>
      <c r="CN167" s="4" t="str">
        <v>Cedara Research Station (2)</v>
      </c>
      <c r="CO167" s="4" t="str">
        <v>Cedara Research Station (2)</v>
      </c>
      <c r="CP167" s="4" t="str">
        <v>Cedara Research Station (2)</v>
      </c>
      <c r="CQ167" s="4" t="str">
        <v>Cedara Research Station (2)</v>
      </c>
      <c r="CR167" s="4" t="str">
        <v>Cedara Research Station (2)</v>
      </c>
      <c r="CS167" s="4" t="str">
        <v>Cedara Research Station (2)</v>
      </c>
      <c r="CT167" s="4" t="str">
        <v>Cedara Research Station (2)</v>
      </c>
      <c r="CU167" s="4" t="str">
        <v>Cedara Research Station (2)</v>
      </c>
      <c r="CV167" s="4" t="str">
        <v>Cedara Research Station (2)</v>
      </c>
      <c r="CW167" s="4" t="str">
        <v>Cedara Research Station (2)</v>
      </c>
      <c r="CX167" s="4" t="str">
        <v>Cedara Research Station (2)</v>
      </c>
      <c r="CY167" s="4" t="str">
        <v>Cedara Research Station (2)</v>
      </c>
      <c r="CZ167" s="4" t="str">
        <v>Cedara Research Station (2)</v>
      </c>
      <c r="DA167" s="4" t="str">
        <v>Cedara Research Station (2)</v>
      </c>
      <c r="DB167" s="4" t="str">
        <v>Cedara Research Station (2)</v>
      </c>
      <c r="DC167" s="4" t="str">
        <v>Cedara Research Station (2)</v>
      </c>
      <c r="DD167" s="4" t="str">
        <v>Cedara Research Station (2)</v>
      </c>
      <c r="DE167" s="4" t="str">
        <v>Cedara Research Station (2)</v>
      </c>
      <c r="DF167" s="4" t="str">
        <v>Cedara Research Station (2)</v>
      </c>
      <c r="DG167" s="4" t="str">
        <v>Cedara Research Station (2)</v>
      </c>
      <c r="DH167" s="4" t="str">
        <v>Cedara Research Station (2)</v>
      </c>
      <c r="DI167" s="4" t="str">
        <v>Cedara Research Station (2)</v>
      </c>
      <c r="DJ167" s="4" t="str">
        <v>Cedara Research Station (2)</v>
      </c>
      <c r="DK167" s="4" t="str">
        <v>Cedara Research Station (2)</v>
      </c>
      <c r="DL167" s="4" t="str">
        <v>Cedara Research Station (2)</v>
      </c>
      <c r="DM167" s="4" t="str">
        <v>Cedara Research Station (2)</v>
      </c>
      <c r="DN167" s="4" t="str">
        <v>Cedara Research Station (2)</v>
      </c>
      <c r="DO167" s="4" t="str">
        <v>Cedara Research Station (2)</v>
      </c>
      <c r="DP167" s="4" t="str">
        <v>Cedara Research Station (2)</v>
      </c>
    </row>
    <row r="168" spans="1:120" x14ac:dyDescent="0.35">
      <c r="A168" s="4">
        <v>7.12</v>
      </c>
      <c r="B168" s="4">
        <v>39.199100000000001</v>
      </c>
      <c r="C168" s="4" t="s">
        <v>193</v>
      </c>
      <c r="D168" s="4" t="s">
        <v>138</v>
      </c>
      <c r="E168" s="4" t="s">
        <v>410</v>
      </c>
      <c r="F168" s="4">
        <v>200</v>
      </c>
      <c r="G168" s="4" t="str">
        <f t="shared" si="2"/>
        <v>Ethiopia-Asasa RS</v>
      </c>
      <c r="BA168" s="4" t="str">
        <v>Central Animal Service, Faculty of Health Sciences, University of the Witwatersrand.</v>
      </c>
      <c r="BB168" s="4" t="str">
        <v>Central Animal Service, Faculty of Health Sciences, University of the Witwatersrand.</v>
      </c>
      <c r="BC168" s="4" t="str">
        <v>Central Animal Service, Faculty of Health Sciences, University of the Witwatersrand.</v>
      </c>
      <c r="BD168" s="4" t="str">
        <v>Central Animal Service, Faculty of Health Sciences, University of the Witwatersrand.</v>
      </c>
      <c r="BE168" s="4" t="str">
        <v>Central Animal Service, Faculty of Health Sciences, University of the Witwatersrand.</v>
      </c>
      <c r="BF168" s="4" t="str">
        <v>Central Animal Service, Faculty of Health Sciences, University of the Witwatersrand.</v>
      </c>
      <c r="BG168" s="4" t="str">
        <v>Central Animal Service, Faculty of Health Sciences, University of the Witwatersrand.</v>
      </c>
      <c r="BH168" s="4" t="str">
        <v>Central Animal Service, Faculty of Health Sciences, University of the Witwatersrand.</v>
      </c>
      <c r="BI168" s="4" t="str">
        <v>Central Animal Service, Faculty of Health Sciences, University of the Witwatersrand.</v>
      </c>
      <c r="BJ168" s="4" t="str">
        <v>Central Animal Service, Faculty of Health Sciences, University of the Witwatersrand.</v>
      </c>
      <c r="BK168" s="4" t="str">
        <v>Central Animal Service, Faculty of Health Sciences, University of the Witwatersrand.</v>
      </c>
      <c r="BL168" s="4" t="str">
        <v>Central Animal Service, Faculty of Health Sciences, University of the Witwatersrand.</v>
      </c>
      <c r="BM168" s="4" t="str">
        <v>Central Animal Service, Faculty of Health Sciences, University of the Witwatersrand.</v>
      </c>
      <c r="BN168" s="4" t="str">
        <v>Central Animal Service, Faculty of Health Sciences, University of the Witwatersrand.</v>
      </c>
      <c r="BO168" s="4" t="str">
        <v>Central Animal Service, Faculty of Health Sciences, University of the Witwatersrand.</v>
      </c>
      <c r="BP168" s="4" t="str">
        <v>Central Animal Service, Faculty of Health Sciences, University of the Witwatersrand.</v>
      </c>
      <c r="BQ168" s="4" t="str">
        <v>Central Animal Service, Faculty of Health Sciences, University of the Witwatersrand.</v>
      </c>
      <c r="BR168" s="4" t="str">
        <v>Central Animal Service, Faculty of Health Sciences, University of the Witwatersrand.</v>
      </c>
      <c r="BS168" s="4" t="str">
        <v>Central Animal Service, Faculty of Health Sciences, University of the Witwatersrand.</v>
      </c>
      <c r="BT168" s="4" t="str">
        <v>Central Animal Service, Faculty of Health Sciences, University of the Witwatersrand.</v>
      </c>
      <c r="BU168" s="4" t="str">
        <v>Central Animal Service, Faculty of Health Sciences, University of the Witwatersrand.</v>
      </c>
      <c r="BV168" s="4" t="str">
        <v>Central Animal Service, Faculty of Health Sciences, University of the Witwatersrand.</v>
      </c>
      <c r="BW168" s="4" t="str">
        <v>Central Animal Service, Faculty of Health Sciences, University of the Witwatersrand.</v>
      </c>
      <c r="BX168" s="4" t="str">
        <v>Central Animal Service, Faculty of Health Sciences, University of the Witwatersrand.</v>
      </c>
      <c r="BY168" s="4" t="str">
        <v>Central Animal Service, Faculty of Health Sciences, University of the Witwatersrand.</v>
      </c>
      <c r="BZ168" s="4" t="str">
        <v>Central Animal Service, Faculty of Health Sciences, University of the Witwatersrand.</v>
      </c>
      <c r="CA168" s="4" t="str">
        <v>Central Animal Service, Faculty of Health Sciences, University of the Witwatersrand.</v>
      </c>
      <c r="CB168" s="4" t="str">
        <v>Central Animal Service, Faculty of Health Sciences, University of the Witwatersrand.</v>
      </c>
      <c r="CC168" s="4" t="str">
        <v>Central Animal Service, Faculty of Health Sciences, University of the Witwatersrand.</v>
      </c>
      <c r="CD168" s="4" t="str">
        <v>Central Animal Service, Faculty of Health Sciences, University of the Witwatersrand.</v>
      </c>
      <c r="CE168" s="4" t="str">
        <v>Central Animal Service, Faculty of Health Sciences, University of the Witwatersrand.</v>
      </c>
      <c r="CF168" s="4" t="str">
        <v>Central Animal Service, Faculty of Health Sciences, University of the Witwatersrand.</v>
      </c>
      <c r="CG168" s="4" t="str">
        <v>Central Animal Service, Faculty of Health Sciences, University of the Witwatersrand.</v>
      </c>
      <c r="CH168" s="4" t="str">
        <v>Central Animal Service, Faculty of Health Sciences, University of the Witwatersrand.</v>
      </c>
      <c r="CJ168" s="4" t="str">
        <v>Central Animal Service, Faculty of Health Sciences, University of the Witwatersrand.</v>
      </c>
      <c r="CK168" s="4" t="str">
        <v>Central Animal Service, Faculty of Health Sciences, University of the Witwatersrand.</v>
      </c>
      <c r="CL168" s="4" t="str">
        <v>Central Animal Service, Faculty of Health Sciences, University of the Witwatersrand.</v>
      </c>
      <c r="CM168" s="4" t="str">
        <v>Central Animal Service, Faculty of Health Sciences, University of the Witwatersrand.</v>
      </c>
      <c r="CN168" s="4" t="str">
        <v>Central Animal Service, Faculty of Health Sciences, University of the Witwatersrand.</v>
      </c>
      <c r="CO168" s="4" t="str">
        <v>Central Animal Service, Faculty of Health Sciences, University of the Witwatersrand.</v>
      </c>
      <c r="CP168" s="4" t="str">
        <v>Central Animal Service, Faculty of Health Sciences, University of the Witwatersrand.</v>
      </c>
      <c r="CQ168" s="4" t="str">
        <v>Central Animal Service, Faculty of Health Sciences, University of the Witwatersrand.</v>
      </c>
      <c r="CR168" s="4" t="str">
        <v>Central Animal Service, Faculty of Health Sciences, University of the Witwatersrand.</v>
      </c>
      <c r="CS168" s="4" t="str">
        <v>Central Animal Service, Faculty of Health Sciences, University of the Witwatersrand.</v>
      </c>
      <c r="CT168" s="4" t="str">
        <v>Central Animal Service, Faculty of Health Sciences, University of the Witwatersrand.</v>
      </c>
      <c r="CU168" s="4" t="str">
        <v>Central Animal Service, Faculty of Health Sciences, University of the Witwatersrand.</v>
      </c>
      <c r="CV168" s="4" t="str">
        <v>Central Animal Service, Faculty of Health Sciences, University of the Witwatersrand.</v>
      </c>
      <c r="CW168" s="4" t="str">
        <v>Central Animal Service, Faculty of Health Sciences, University of the Witwatersrand.</v>
      </c>
      <c r="CX168" s="4" t="str">
        <v>Central Animal Service, Faculty of Health Sciences, University of the Witwatersrand.</v>
      </c>
      <c r="CY168" s="4" t="str">
        <v>Central Animal Service, Faculty of Health Sciences, University of the Witwatersrand.</v>
      </c>
      <c r="CZ168" s="4" t="str">
        <v>Central Animal Service, Faculty of Health Sciences, University of the Witwatersrand.</v>
      </c>
      <c r="DA168" s="4" t="str">
        <v>Central Animal Service, Faculty of Health Sciences, University of the Witwatersrand.</v>
      </c>
      <c r="DB168" s="4" t="str">
        <v>Central Animal Service, Faculty of Health Sciences, University of the Witwatersrand.</v>
      </c>
      <c r="DC168" s="4" t="str">
        <v>Central Animal Service, Faculty of Health Sciences, University of the Witwatersrand.</v>
      </c>
      <c r="DD168" s="4" t="str">
        <v>Central Animal Service, Faculty of Health Sciences, University of the Witwatersrand.</v>
      </c>
      <c r="DE168" s="4" t="str">
        <v>Central Animal Service, Faculty of Health Sciences, University of the Witwatersrand.</v>
      </c>
      <c r="DF168" s="4" t="str">
        <v>Central Animal Service, Faculty of Health Sciences, University of the Witwatersrand.</v>
      </c>
      <c r="DG168" s="4" t="str">
        <v>Central Animal Service, Faculty of Health Sciences, University of the Witwatersrand.</v>
      </c>
      <c r="DH168" s="4" t="str">
        <v>Central Animal Service, Faculty of Health Sciences, University of the Witwatersrand.</v>
      </c>
      <c r="DI168" s="4" t="str">
        <v>Central Animal Service, Faculty of Health Sciences, University of the Witwatersrand.</v>
      </c>
      <c r="DJ168" s="4" t="str">
        <v>Central Animal Service, Faculty of Health Sciences, University of the Witwatersrand.</v>
      </c>
      <c r="DK168" s="4" t="str">
        <v>Central Animal Service, Faculty of Health Sciences, University of the Witwatersrand.</v>
      </c>
      <c r="DL168" s="4" t="str">
        <v>Central Animal Service, Faculty of Health Sciences, University of the Witwatersrand.</v>
      </c>
      <c r="DM168" s="4" t="str">
        <v>Central Animal Service, Faculty of Health Sciences, University of the Witwatersrand.</v>
      </c>
      <c r="DN168" s="4" t="str">
        <v>Central Animal Service, Faculty of Health Sciences, University of the Witwatersrand.</v>
      </c>
      <c r="DO168" s="4" t="str">
        <v>Central Animal Service, Faculty of Health Sciences, University of the Witwatersrand.</v>
      </c>
      <c r="DP168" s="4" t="str">
        <v>Central Animal Service, Faculty of Health Sciences, University of the Witwatersrand.</v>
      </c>
    </row>
    <row r="169" spans="1:120" x14ac:dyDescent="0.35">
      <c r="A169" s="4">
        <v>7.2916699999999999</v>
      </c>
      <c r="B169" s="4">
        <v>38.799999999999997</v>
      </c>
      <c r="C169" s="4" t="s">
        <v>193</v>
      </c>
      <c r="D169" s="4" t="s">
        <v>130</v>
      </c>
      <c r="E169" s="4" t="s">
        <v>411</v>
      </c>
      <c r="F169" s="4">
        <v>6</v>
      </c>
      <c r="G169" s="4" t="str">
        <f t="shared" si="2"/>
        <v>Ethiopia-Ashoka</v>
      </c>
      <c r="BA169" s="4" t="str">
        <v>Central Plateau</v>
      </c>
      <c r="BB169" s="4" t="str">
        <v>Central Plateau</v>
      </c>
      <c r="BC169" s="4" t="str">
        <v>Central Plateau</v>
      </c>
      <c r="BD169" s="4" t="str">
        <v>Central Plateau</v>
      </c>
      <c r="BE169" s="4" t="str">
        <v>Central Plateau</v>
      </c>
      <c r="BF169" s="4" t="str">
        <v>Central Plateau</v>
      </c>
      <c r="BG169" s="4" t="str">
        <v>Central Plateau</v>
      </c>
      <c r="BH169" s="4" t="str">
        <v>Central Plateau</v>
      </c>
      <c r="BI169" s="4" t="str">
        <v>Central Plateau</v>
      </c>
      <c r="BJ169" s="4" t="str">
        <v>Central Plateau</v>
      </c>
      <c r="BK169" s="4" t="str">
        <v>Central Plateau</v>
      </c>
      <c r="BL169" s="4" t="str">
        <v>Central Plateau</v>
      </c>
      <c r="BM169" s="4" t="str">
        <v>Central Plateau</v>
      </c>
      <c r="BN169" s="4" t="str">
        <v>Central Plateau</v>
      </c>
      <c r="BO169" s="4" t="str">
        <v>Central Plateau</v>
      </c>
      <c r="BP169" s="4" t="str">
        <v>Central Plateau</v>
      </c>
      <c r="BQ169" s="4" t="str">
        <v>Central Plateau</v>
      </c>
      <c r="BR169" s="4" t="str">
        <v>Central Plateau</v>
      </c>
      <c r="BS169" s="4" t="str">
        <v>Central Plateau</v>
      </c>
      <c r="BT169" s="4" t="str">
        <v>Central Plateau</v>
      </c>
      <c r="BU169" s="4" t="str">
        <v>Central Plateau</v>
      </c>
      <c r="BV169" s="4" t="str">
        <v>Central Plateau</v>
      </c>
      <c r="BW169" s="4" t="str">
        <v>Central Plateau</v>
      </c>
      <c r="BX169" s="4" t="str">
        <v>Central Plateau</v>
      </c>
      <c r="BY169" s="4" t="str">
        <v>Central Plateau</v>
      </c>
      <c r="BZ169" s="4" t="str">
        <v>Central Plateau</v>
      </c>
      <c r="CA169" s="4" t="str">
        <v>Central Plateau</v>
      </c>
      <c r="CB169" s="4" t="str">
        <v>Central Plateau</v>
      </c>
      <c r="CC169" s="4" t="str">
        <v>Central Plateau</v>
      </c>
      <c r="CD169" s="4" t="str">
        <v>Central Plateau</v>
      </c>
      <c r="CE169" s="4" t="str">
        <v>Central Plateau</v>
      </c>
      <c r="CF169" s="4" t="str">
        <v>Central Plateau</v>
      </c>
      <c r="CG169" s="4" t="str">
        <v>Central Plateau</v>
      </c>
      <c r="CH169" s="4" t="str">
        <v>Central Plateau</v>
      </c>
      <c r="CJ169" s="4" t="str">
        <v>Central Plateau</v>
      </c>
      <c r="CK169" s="4" t="str">
        <v>Central Plateau</v>
      </c>
      <c r="CL169" s="4" t="str">
        <v>Central Plateau</v>
      </c>
      <c r="CM169" s="4" t="str">
        <v>Central Plateau</v>
      </c>
      <c r="CN169" s="4" t="str">
        <v>Central Plateau</v>
      </c>
      <c r="CO169" s="4" t="str">
        <v>Central Plateau</v>
      </c>
      <c r="CP169" s="4" t="str">
        <v>Central Plateau</v>
      </c>
      <c r="CQ169" s="4" t="str">
        <v>Central Plateau</v>
      </c>
      <c r="CR169" s="4" t="str">
        <v>Central Plateau</v>
      </c>
      <c r="CS169" s="4" t="str">
        <v>Central Plateau</v>
      </c>
      <c r="CT169" s="4" t="str">
        <v>Central Plateau</v>
      </c>
      <c r="CU169" s="4" t="str">
        <v>Central Plateau</v>
      </c>
      <c r="CV169" s="4" t="str">
        <v>Central Plateau</v>
      </c>
      <c r="CW169" s="4" t="str">
        <v>Central Plateau</v>
      </c>
      <c r="CX169" s="4" t="str">
        <v>Central Plateau</v>
      </c>
      <c r="CY169" s="4" t="str">
        <v>Central Plateau</v>
      </c>
      <c r="CZ169" s="4" t="str">
        <v>Central Plateau</v>
      </c>
      <c r="DA169" s="4" t="str">
        <v>Central Plateau</v>
      </c>
      <c r="DB169" s="4" t="str">
        <v>Central Plateau</v>
      </c>
      <c r="DC169" s="4" t="str">
        <v>Central Plateau</v>
      </c>
      <c r="DD169" s="4" t="str">
        <v>Central Plateau</v>
      </c>
      <c r="DE169" s="4" t="str">
        <v>Central Plateau</v>
      </c>
      <c r="DF169" s="4" t="str">
        <v>Central Plateau</v>
      </c>
      <c r="DG169" s="4" t="str">
        <v>Central Plateau</v>
      </c>
      <c r="DH169" s="4" t="str">
        <v>Central Plateau</v>
      </c>
      <c r="DI169" s="4" t="str">
        <v>Central Plateau</v>
      </c>
      <c r="DJ169" s="4" t="str">
        <v>Central Plateau</v>
      </c>
      <c r="DK169" s="4" t="str">
        <v>Central Plateau</v>
      </c>
      <c r="DL169" s="4" t="str">
        <v>Central Plateau</v>
      </c>
      <c r="DM169" s="4" t="str">
        <v>Central Plateau</v>
      </c>
      <c r="DN169" s="4" t="str">
        <v>Central Plateau</v>
      </c>
      <c r="DO169" s="4" t="str">
        <v>Central Plateau</v>
      </c>
      <c r="DP169" s="4" t="str">
        <v>Central Plateau</v>
      </c>
    </row>
    <row r="170" spans="1:120" x14ac:dyDescent="0.35">
      <c r="A170" s="4">
        <v>7.3</v>
      </c>
      <c r="B170" s="4">
        <v>38.799999999999997</v>
      </c>
      <c r="C170" s="4" t="s">
        <v>193</v>
      </c>
      <c r="D170" s="4" t="s">
        <v>130</v>
      </c>
      <c r="E170" s="4" t="s">
        <v>411</v>
      </c>
      <c r="F170" s="4">
        <v>917</v>
      </c>
      <c r="G170" s="4" t="str">
        <f t="shared" si="2"/>
        <v>Ethiopia-Ashoka</v>
      </c>
      <c r="BA170" s="4" t="str">
        <v>Central Rift Valley</v>
      </c>
      <c r="BB170" s="4" t="str">
        <v>Central Rift Valley</v>
      </c>
      <c r="BC170" s="4" t="str">
        <v>Central Rift Valley</v>
      </c>
      <c r="BD170" s="4" t="str">
        <v>Central Rift Valley</v>
      </c>
      <c r="BE170" s="4" t="str">
        <v>Central Rift Valley</v>
      </c>
      <c r="BF170" s="4" t="str">
        <v>Central Rift Valley</v>
      </c>
      <c r="BG170" s="4" t="str">
        <v>Central Rift Valley</v>
      </c>
      <c r="BH170" s="4" t="str">
        <v>Central Rift Valley</v>
      </c>
      <c r="BI170" s="4" t="str">
        <v>Central Rift Valley</v>
      </c>
      <c r="BJ170" s="4" t="str">
        <v>Central Rift Valley</v>
      </c>
      <c r="BK170" s="4" t="str">
        <v>Central Rift Valley</v>
      </c>
      <c r="BL170" s="4" t="str">
        <v>Central Rift Valley</v>
      </c>
      <c r="BM170" s="4" t="str">
        <v>Central Rift Valley</v>
      </c>
      <c r="BN170" s="4" t="str">
        <v>Central Rift Valley</v>
      </c>
      <c r="BO170" s="4" t="str">
        <v>Central Rift Valley</v>
      </c>
      <c r="BP170" s="4" t="str">
        <v>Central Rift Valley</v>
      </c>
      <c r="BQ170" s="4" t="str">
        <v>Central Rift Valley</v>
      </c>
      <c r="BR170" s="4" t="str">
        <v>Central Rift Valley</v>
      </c>
      <c r="BS170" s="4" t="str">
        <v>Central Rift Valley</v>
      </c>
      <c r="BT170" s="4" t="str">
        <v>Central Rift Valley</v>
      </c>
      <c r="BU170" s="4" t="str">
        <v>Central Rift Valley</v>
      </c>
      <c r="BV170" s="4" t="str">
        <v>Central Rift Valley</v>
      </c>
      <c r="BW170" s="4" t="str">
        <v>Central Rift Valley</v>
      </c>
      <c r="BX170" s="4" t="str">
        <v>Central Rift Valley</v>
      </c>
      <c r="BY170" s="4" t="str">
        <v>Central Rift Valley</v>
      </c>
      <c r="BZ170" s="4" t="str">
        <v>Central Rift Valley</v>
      </c>
      <c r="CA170" s="4" t="str">
        <v>Central Rift Valley</v>
      </c>
      <c r="CB170" s="4" t="str">
        <v>Central Rift Valley</v>
      </c>
      <c r="CC170" s="4" t="str">
        <v>Central Rift Valley</v>
      </c>
      <c r="CD170" s="4" t="str">
        <v>Central Rift Valley</v>
      </c>
      <c r="CE170" s="4" t="str">
        <v>Central Rift Valley</v>
      </c>
      <c r="CF170" s="4" t="str">
        <v>Central Rift Valley</v>
      </c>
      <c r="CG170" s="4" t="str">
        <v>Central Rift Valley</v>
      </c>
      <c r="CH170" s="4" t="str">
        <v>Central Rift Valley</v>
      </c>
      <c r="CJ170" s="4" t="str">
        <v>Central Rift Valley</v>
      </c>
      <c r="CK170" s="4" t="str">
        <v>Central Rift Valley</v>
      </c>
      <c r="CL170" s="4" t="str">
        <v>Central Rift Valley</v>
      </c>
      <c r="CM170" s="4" t="str">
        <v>Central Rift Valley</v>
      </c>
      <c r="CN170" s="4" t="str">
        <v>Central Rift Valley</v>
      </c>
      <c r="CO170" s="4" t="str">
        <v>Central Rift Valley</v>
      </c>
      <c r="CP170" s="4" t="str">
        <v>Central Rift Valley</v>
      </c>
      <c r="CQ170" s="4" t="str">
        <v>Central Rift Valley</v>
      </c>
      <c r="CR170" s="4" t="str">
        <v>Central Rift Valley</v>
      </c>
      <c r="CS170" s="4" t="str">
        <v>Central Rift Valley</v>
      </c>
      <c r="CT170" s="4" t="str">
        <v>Central Rift Valley</v>
      </c>
      <c r="CU170" s="4" t="str">
        <v>Central Rift Valley</v>
      </c>
      <c r="CV170" s="4" t="str">
        <v>Central Rift Valley</v>
      </c>
      <c r="CW170" s="4" t="str">
        <v>Central Rift Valley</v>
      </c>
      <c r="CX170" s="4" t="str">
        <v>Central Rift Valley</v>
      </c>
      <c r="CY170" s="4" t="str">
        <v>Central Rift Valley</v>
      </c>
      <c r="CZ170" s="4" t="str">
        <v>Central Rift Valley</v>
      </c>
      <c r="DA170" s="4" t="str">
        <v>Central Rift Valley</v>
      </c>
      <c r="DB170" s="4" t="str">
        <v>Central Rift Valley</v>
      </c>
      <c r="DC170" s="4" t="str">
        <v>Central Rift Valley</v>
      </c>
      <c r="DD170" s="4" t="str">
        <v>Central Rift Valley</v>
      </c>
      <c r="DE170" s="4" t="str">
        <v>Central Rift Valley</v>
      </c>
      <c r="DF170" s="4" t="str">
        <v>Central Rift Valley</v>
      </c>
      <c r="DG170" s="4" t="str">
        <v>Central Rift Valley</v>
      </c>
      <c r="DH170" s="4" t="str">
        <v>Central Rift Valley</v>
      </c>
      <c r="DI170" s="4" t="str">
        <v>Central Rift Valley</v>
      </c>
      <c r="DJ170" s="4" t="str">
        <v>Central Rift Valley</v>
      </c>
      <c r="DK170" s="4" t="str">
        <v>Central Rift Valley</v>
      </c>
      <c r="DL170" s="4" t="str">
        <v>Central Rift Valley</v>
      </c>
      <c r="DM170" s="4" t="str">
        <v>Central Rift Valley</v>
      </c>
      <c r="DN170" s="4" t="str">
        <v>Central Rift Valley</v>
      </c>
      <c r="DO170" s="4" t="str">
        <v>Central Rift Valley</v>
      </c>
      <c r="DP170" s="4" t="str">
        <v>Central Rift Valley</v>
      </c>
    </row>
    <row r="171" spans="1:120" x14ac:dyDescent="0.35">
      <c r="A171" s="4">
        <v>7.2833300000000003</v>
      </c>
      <c r="B171" s="4">
        <v>38.799999999999997</v>
      </c>
      <c r="C171" s="4" t="s">
        <v>193</v>
      </c>
      <c r="D171" s="4" t="s">
        <v>130</v>
      </c>
      <c r="E171" s="4" t="s">
        <v>411</v>
      </c>
      <c r="F171" s="4">
        <v>917</v>
      </c>
      <c r="G171" s="4" t="str">
        <f t="shared" si="2"/>
        <v>Ethiopia-Ashoka</v>
      </c>
      <c r="BA171" s="4" t="str">
        <v>CERRA, Maradi</v>
      </c>
      <c r="BB171" s="4" t="str">
        <v>CERRA, Maradi</v>
      </c>
      <c r="BC171" s="4" t="str">
        <v>CERRA, Maradi</v>
      </c>
      <c r="BD171" s="4" t="str">
        <v>CERRA, Maradi</v>
      </c>
      <c r="BE171" s="4" t="str">
        <v>CERRA, Maradi</v>
      </c>
      <c r="BF171" s="4" t="str">
        <v>CERRA, Maradi</v>
      </c>
      <c r="BG171" s="4" t="str">
        <v>CERRA, Maradi</v>
      </c>
      <c r="BH171" s="4" t="str">
        <v>CERRA, Maradi</v>
      </c>
      <c r="BI171" s="4" t="str">
        <v>CERRA, Maradi</v>
      </c>
      <c r="BJ171" s="4" t="str">
        <v>CERRA, Maradi</v>
      </c>
      <c r="BK171" s="4" t="str">
        <v>CERRA, Maradi</v>
      </c>
      <c r="BL171" s="4" t="str">
        <v>CERRA, Maradi</v>
      </c>
      <c r="BM171" s="4" t="str">
        <v>CERRA, Maradi</v>
      </c>
      <c r="BN171" s="4" t="str">
        <v>CERRA, Maradi</v>
      </c>
      <c r="BO171" s="4" t="str">
        <v>CERRA, Maradi</v>
      </c>
      <c r="BP171" s="4" t="str">
        <v>CERRA, Maradi</v>
      </c>
      <c r="BQ171" s="4" t="str">
        <v>CERRA, Maradi</v>
      </c>
      <c r="BR171" s="4" t="str">
        <v>CERRA, Maradi</v>
      </c>
      <c r="BS171" s="4" t="str">
        <v>CERRA, Maradi</v>
      </c>
      <c r="BT171" s="4" t="str">
        <v>CERRA, Maradi</v>
      </c>
      <c r="BU171" s="4" t="str">
        <v>CERRA, Maradi</v>
      </c>
      <c r="BV171" s="4" t="str">
        <v>CERRA, Maradi</v>
      </c>
      <c r="BW171" s="4" t="str">
        <v>CERRA, Maradi</v>
      </c>
      <c r="BX171" s="4" t="str">
        <v>CERRA, Maradi</v>
      </c>
      <c r="BY171" s="4" t="str">
        <v>CERRA, Maradi</v>
      </c>
      <c r="BZ171" s="4" t="str">
        <v>CERRA, Maradi</v>
      </c>
      <c r="CA171" s="4" t="str">
        <v>CERRA, Maradi</v>
      </c>
      <c r="CB171" s="4" t="str">
        <v>CERRA, Maradi</v>
      </c>
      <c r="CC171" s="4" t="str">
        <v>CERRA, Maradi</v>
      </c>
      <c r="CD171" s="4" t="str">
        <v>CERRA, Maradi</v>
      </c>
      <c r="CE171" s="4" t="str">
        <v>CERRA, Maradi</v>
      </c>
      <c r="CF171" s="4" t="str">
        <v>CERRA, Maradi</v>
      </c>
      <c r="CG171" s="4" t="str">
        <v>CERRA, Maradi</v>
      </c>
      <c r="CH171" s="4" t="str">
        <v>CERRA, Maradi</v>
      </c>
      <c r="CJ171" s="4" t="str">
        <v>CERRA, Maradi</v>
      </c>
      <c r="CK171" s="4" t="str">
        <v>CERRA, Maradi</v>
      </c>
      <c r="CL171" s="4" t="str">
        <v>CERRA, Maradi</v>
      </c>
      <c r="CM171" s="4" t="str">
        <v>CERRA, Maradi</v>
      </c>
      <c r="CN171" s="4" t="str">
        <v>CERRA, Maradi</v>
      </c>
      <c r="CO171" s="4" t="str">
        <v>CERRA, Maradi</v>
      </c>
      <c r="CP171" s="4" t="str">
        <v>CERRA, Maradi</v>
      </c>
      <c r="CQ171" s="4" t="str">
        <v>CERRA, Maradi</v>
      </c>
      <c r="CR171" s="4" t="str">
        <v>CERRA, Maradi</v>
      </c>
      <c r="CS171" s="4" t="str">
        <v>CERRA, Maradi</v>
      </c>
      <c r="CT171" s="4" t="str">
        <v>CERRA, Maradi</v>
      </c>
      <c r="CU171" s="4" t="str">
        <v>CERRA, Maradi</v>
      </c>
      <c r="CV171" s="4" t="str">
        <v>CERRA, Maradi</v>
      </c>
      <c r="CW171" s="4" t="str">
        <v>CERRA, Maradi</v>
      </c>
      <c r="CX171" s="4" t="str">
        <v>CERRA, Maradi</v>
      </c>
      <c r="CY171" s="4" t="str">
        <v>CERRA, Maradi</v>
      </c>
      <c r="CZ171" s="4" t="str">
        <v>CERRA, Maradi</v>
      </c>
      <c r="DA171" s="4" t="str">
        <v>CERRA, Maradi</v>
      </c>
      <c r="DB171" s="4" t="str">
        <v>CERRA, Maradi</v>
      </c>
      <c r="DC171" s="4" t="str">
        <v>CERRA, Maradi</v>
      </c>
      <c r="DD171" s="4" t="str">
        <v>CERRA, Maradi</v>
      </c>
      <c r="DE171" s="4" t="str">
        <v>CERRA, Maradi</v>
      </c>
      <c r="DF171" s="4" t="str">
        <v>CERRA, Maradi</v>
      </c>
      <c r="DG171" s="4" t="str">
        <v>CERRA, Maradi</v>
      </c>
      <c r="DH171" s="4" t="str">
        <v>CERRA, Maradi</v>
      </c>
      <c r="DI171" s="4" t="str">
        <v>CERRA, Maradi</v>
      </c>
      <c r="DJ171" s="4" t="str">
        <v>CERRA, Maradi</v>
      </c>
      <c r="DK171" s="4" t="str">
        <v>CERRA, Maradi</v>
      </c>
      <c r="DL171" s="4" t="str">
        <v>CERRA, Maradi</v>
      </c>
      <c r="DM171" s="4" t="str">
        <v>CERRA, Maradi</v>
      </c>
      <c r="DN171" s="4" t="str">
        <v>CERRA, Maradi</v>
      </c>
      <c r="DO171" s="4" t="str">
        <v>CERRA, Maradi</v>
      </c>
      <c r="DP171" s="4" t="str">
        <v>CERRA, Maradi</v>
      </c>
    </row>
    <row r="172" spans="1:120" x14ac:dyDescent="0.35">
      <c r="A172" s="4">
        <v>6.4185999999999996</v>
      </c>
      <c r="B172" s="4">
        <v>38.287700000000001</v>
      </c>
      <c r="C172" s="4" t="s">
        <v>193</v>
      </c>
      <c r="D172" s="4" t="s">
        <v>138</v>
      </c>
      <c r="E172" s="4" t="s">
        <v>412</v>
      </c>
      <c r="F172" s="4">
        <v>300</v>
      </c>
      <c r="G172" s="4" t="str">
        <f t="shared" si="2"/>
        <v>Ethiopia-ATVET College, Dilla</v>
      </c>
      <c r="BA172" s="4" t="str">
        <v>Chamwino - Idifu</v>
      </c>
      <c r="BB172" s="4" t="str">
        <v>Chamwino - Idifu</v>
      </c>
      <c r="BC172" s="4" t="str">
        <v>Chamwino - Idifu</v>
      </c>
      <c r="BD172" s="4" t="str">
        <v>Chamwino - Idifu</v>
      </c>
      <c r="BE172" s="4" t="str">
        <v>Chamwino - Idifu</v>
      </c>
      <c r="BF172" s="4" t="str">
        <v>Chamwino - Idifu</v>
      </c>
      <c r="BG172" s="4" t="str">
        <v>Chamwino - Idifu</v>
      </c>
      <c r="BH172" s="4" t="str">
        <v>Chamwino - Idifu</v>
      </c>
      <c r="BI172" s="4" t="str">
        <v>Chamwino - Idifu</v>
      </c>
      <c r="BJ172" s="4" t="str">
        <v>Chamwino - Idifu</v>
      </c>
      <c r="BK172" s="4" t="str">
        <v>Chamwino - Idifu</v>
      </c>
      <c r="BL172" s="4" t="str">
        <v>Chamwino - Idifu</v>
      </c>
      <c r="BM172" s="4" t="str">
        <v>Chamwino - Idifu</v>
      </c>
      <c r="BN172" s="4" t="str">
        <v>Chamwino - Idifu</v>
      </c>
      <c r="BO172" s="4" t="str">
        <v>Chamwino - Idifu</v>
      </c>
      <c r="BP172" s="4" t="str">
        <v>Chamwino - Idifu</v>
      </c>
      <c r="BQ172" s="4" t="str">
        <v>Chamwino - Idifu</v>
      </c>
      <c r="BR172" s="4" t="str">
        <v>Chamwino - Idifu</v>
      </c>
      <c r="BS172" s="4" t="str">
        <v>Chamwino - Idifu</v>
      </c>
      <c r="BT172" s="4" t="str">
        <v>Chamwino - Idifu</v>
      </c>
      <c r="BU172" s="4" t="str">
        <v>Chamwino - Idifu</v>
      </c>
      <c r="BV172" s="4" t="str">
        <v>Chamwino - Idifu</v>
      </c>
      <c r="BW172" s="4" t="str">
        <v>Chamwino - Idifu</v>
      </c>
      <c r="BX172" s="4" t="str">
        <v>Chamwino - Idifu</v>
      </c>
      <c r="BY172" s="4" t="str">
        <v>Chamwino - Idifu</v>
      </c>
      <c r="BZ172" s="4" t="str">
        <v>Chamwino - Idifu</v>
      </c>
      <c r="CA172" s="4" t="str">
        <v>Chamwino - Idifu</v>
      </c>
      <c r="CB172" s="4" t="str">
        <v>Chamwino - Idifu</v>
      </c>
      <c r="CC172" s="4" t="str">
        <v>Chamwino - Idifu</v>
      </c>
      <c r="CD172" s="4" t="str">
        <v>Chamwino - Idifu</v>
      </c>
      <c r="CE172" s="4" t="str">
        <v>Chamwino - Idifu</v>
      </c>
      <c r="CF172" s="4" t="str">
        <v>Chamwino - Idifu</v>
      </c>
      <c r="CG172" s="4" t="str">
        <v>Chamwino - Idifu</v>
      </c>
      <c r="CH172" s="4" t="str">
        <v>Chamwino - Idifu</v>
      </c>
      <c r="CJ172" s="4" t="str">
        <v>Chamwino - Idifu</v>
      </c>
      <c r="CK172" s="4" t="str">
        <v>Chamwino - Idifu</v>
      </c>
      <c r="CL172" s="4" t="str">
        <v>Chamwino - Idifu</v>
      </c>
      <c r="CM172" s="4" t="str">
        <v>Chamwino - Idifu</v>
      </c>
      <c r="CN172" s="4" t="str">
        <v>Chamwino - Idifu</v>
      </c>
      <c r="CO172" s="4" t="str">
        <v>Chamwino - Idifu</v>
      </c>
      <c r="CP172" s="4" t="str">
        <v>Chamwino - Idifu</v>
      </c>
      <c r="CQ172" s="4" t="str">
        <v>Chamwino - Idifu</v>
      </c>
      <c r="CR172" s="4" t="str">
        <v>Chamwino - Idifu</v>
      </c>
      <c r="CS172" s="4" t="str">
        <v>Chamwino - Idifu</v>
      </c>
      <c r="CT172" s="4" t="str">
        <v>Chamwino - Idifu</v>
      </c>
      <c r="CU172" s="4" t="str">
        <v>Chamwino - Idifu</v>
      </c>
      <c r="CV172" s="4" t="str">
        <v>Chamwino - Idifu</v>
      </c>
      <c r="CW172" s="4" t="str">
        <v>Chamwino - Idifu</v>
      </c>
      <c r="CX172" s="4" t="str">
        <v>Chamwino - Idifu</v>
      </c>
      <c r="CY172" s="4" t="str">
        <v>Chamwino - Idifu</v>
      </c>
      <c r="CZ172" s="4" t="str">
        <v>Chamwino - Idifu</v>
      </c>
      <c r="DA172" s="4" t="str">
        <v>Chamwino - Idifu</v>
      </c>
      <c r="DB172" s="4" t="str">
        <v>Chamwino - Idifu</v>
      </c>
      <c r="DC172" s="4" t="str">
        <v>Chamwino - Idifu</v>
      </c>
      <c r="DD172" s="4" t="str">
        <v>Chamwino - Idifu</v>
      </c>
      <c r="DE172" s="4" t="str">
        <v>Chamwino - Idifu</v>
      </c>
      <c r="DF172" s="4" t="str">
        <v>Chamwino - Idifu</v>
      </c>
      <c r="DG172" s="4" t="str">
        <v>Chamwino - Idifu</v>
      </c>
      <c r="DH172" s="4" t="str">
        <v>Chamwino - Idifu</v>
      </c>
      <c r="DI172" s="4" t="str">
        <v>Chamwino - Idifu</v>
      </c>
      <c r="DJ172" s="4" t="str">
        <v>Chamwino - Idifu</v>
      </c>
      <c r="DK172" s="4" t="str">
        <v>Chamwino - Idifu</v>
      </c>
      <c r="DL172" s="4" t="str">
        <v>Chamwino - Idifu</v>
      </c>
      <c r="DM172" s="4" t="str">
        <v>Chamwino - Idifu</v>
      </c>
      <c r="DN172" s="4" t="str">
        <v>Chamwino - Idifu</v>
      </c>
      <c r="DO172" s="4" t="str">
        <v>Chamwino - Idifu</v>
      </c>
      <c r="DP172" s="4" t="str">
        <v>Chamwino - Idifu</v>
      </c>
    </row>
    <row r="173" spans="1:120" x14ac:dyDescent="0.35">
      <c r="A173" s="4">
        <v>7.04</v>
      </c>
      <c r="B173" s="4">
        <v>38.49</v>
      </c>
      <c r="C173" s="4" t="s">
        <v>193</v>
      </c>
      <c r="D173" s="4" t="s">
        <v>130</v>
      </c>
      <c r="E173" s="4" t="s">
        <v>413</v>
      </c>
      <c r="F173" s="4">
        <v>550</v>
      </c>
      <c r="G173" s="4" t="str">
        <f t="shared" si="2"/>
        <v>Ethiopia-Awassa</v>
      </c>
      <c r="BA173" s="4" t="str">
        <v>Chamwino - Ilolo</v>
      </c>
      <c r="BB173" s="4" t="str">
        <v>Chamwino - Ilolo</v>
      </c>
      <c r="BC173" s="4" t="str">
        <v>Chamwino - Ilolo</v>
      </c>
      <c r="BD173" s="4" t="str">
        <v>Chamwino - Ilolo</v>
      </c>
      <c r="BE173" s="4" t="str">
        <v>Chamwino - Ilolo</v>
      </c>
      <c r="BF173" s="4" t="str">
        <v>Chamwino - Ilolo</v>
      </c>
      <c r="BG173" s="4" t="str">
        <v>Chamwino - Ilolo</v>
      </c>
      <c r="BH173" s="4" t="str">
        <v>Chamwino - Ilolo</v>
      </c>
      <c r="BI173" s="4" t="str">
        <v>Chamwino - Ilolo</v>
      </c>
      <c r="BJ173" s="4" t="str">
        <v>Chamwino - Ilolo</v>
      </c>
      <c r="BK173" s="4" t="str">
        <v>Chamwino - Ilolo</v>
      </c>
      <c r="BL173" s="4" t="str">
        <v>Chamwino - Ilolo</v>
      </c>
      <c r="BM173" s="4" t="str">
        <v>Chamwino - Ilolo</v>
      </c>
      <c r="BN173" s="4" t="str">
        <v>Chamwino - Ilolo</v>
      </c>
      <c r="BO173" s="4" t="str">
        <v>Chamwino - Ilolo</v>
      </c>
      <c r="BP173" s="4" t="str">
        <v>Chamwino - Ilolo</v>
      </c>
      <c r="BQ173" s="4" t="str">
        <v>Chamwino - Ilolo</v>
      </c>
      <c r="BR173" s="4" t="str">
        <v>Chamwino - Ilolo</v>
      </c>
      <c r="BS173" s="4" t="str">
        <v>Chamwino - Ilolo</v>
      </c>
      <c r="BT173" s="4" t="str">
        <v>Chamwino - Ilolo</v>
      </c>
      <c r="BU173" s="4" t="str">
        <v>Chamwino - Ilolo</v>
      </c>
      <c r="BV173" s="4" t="str">
        <v>Chamwino - Ilolo</v>
      </c>
      <c r="BW173" s="4" t="str">
        <v>Chamwino - Ilolo</v>
      </c>
      <c r="BX173" s="4" t="str">
        <v>Chamwino - Ilolo</v>
      </c>
      <c r="BY173" s="4" t="str">
        <v>Chamwino - Ilolo</v>
      </c>
      <c r="BZ173" s="4" t="str">
        <v>Chamwino - Ilolo</v>
      </c>
      <c r="CA173" s="4" t="str">
        <v>Chamwino - Ilolo</v>
      </c>
      <c r="CB173" s="4" t="str">
        <v>Chamwino - Ilolo</v>
      </c>
      <c r="CC173" s="4" t="str">
        <v>Chamwino - Ilolo</v>
      </c>
      <c r="CD173" s="4" t="str">
        <v>Chamwino - Ilolo</v>
      </c>
      <c r="CE173" s="4" t="str">
        <v>Chamwino - Ilolo</v>
      </c>
      <c r="CF173" s="4" t="str">
        <v>Chamwino - Ilolo</v>
      </c>
      <c r="CG173" s="4" t="str">
        <v>Chamwino - Ilolo</v>
      </c>
      <c r="CH173" s="4" t="str">
        <v>Chamwino - Ilolo</v>
      </c>
      <c r="CJ173" s="4" t="str">
        <v>Chamwino - Ilolo</v>
      </c>
      <c r="CK173" s="4" t="str">
        <v>Chamwino - Ilolo</v>
      </c>
      <c r="CL173" s="4" t="str">
        <v>Chamwino - Ilolo</v>
      </c>
      <c r="CM173" s="4" t="str">
        <v>Chamwino - Ilolo</v>
      </c>
      <c r="CN173" s="4" t="str">
        <v>Chamwino - Ilolo</v>
      </c>
      <c r="CO173" s="4" t="str">
        <v>Chamwino - Ilolo</v>
      </c>
      <c r="CP173" s="4" t="str">
        <v>Chamwino - Ilolo</v>
      </c>
      <c r="CQ173" s="4" t="str">
        <v>Chamwino - Ilolo</v>
      </c>
      <c r="CR173" s="4" t="str">
        <v>Chamwino - Ilolo</v>
      </c>
      <c r="CS173" s="4" t="str">
        <v>Chamwino - Ilolo</v>
      </c>
      <c r="CT173" s="4" t="str">
        <v>Chamwino - Ilolo</v>
      </c>
      <c r="CU173" s="4" t="str">
        <v>Chamwino - Ilolo</v>
      </c>
      <c r="CV173" s="4" t="str">
        <v>Chamwino - Ilolo</v>
      </c>
      <c r="CW173" s="4" t="str">
        <v>Chamwino - Ilolo</v>
      </c>
      <c r="CX173" s="4" t="str">
        <v>Chamwino - Ilolo</v>
      </c>
      <c r="CY173" s="4" t="str">
        <v>Chamwino - Ilolo</v>
      </c>
      <c r="CZ173" s="4" t="str">
        <v>Chamwino - Ilolo</v>
      </c>
      <c r="DA173" s="4" t="str">
        <v>Chamwino - Ilolo</v>
      </c>
      <c r="DB173" s="4" t="str">
        <v>Chamwino - Ilolo</v>
      </c>
      <c r="DC173" s="4" t="str">
        <v>Chamwino - Ilolo</v>
      </c>
      <c r="DD173" s="4" t="str">
        <v>Chamwino - Ilolo</v>
      </c>
      <c r="DE173" s="4" t="str">
        <v>Chamwino - Ilolo</v>
      </c>
      <c r="DF173" s="4" t="str">
        <v>Chamwino - Ilolo</v>
      </c>
      <c r="DG173" s="4" t="str">
        <v>Chamwino - Ilolo</v>
      </c>
      <c r="DH173" s="4" t="str">
        <v>Chamwino - Ilolo</v>
      </c>
      <c r="DI173" s="4" t="str">
        <v>Chamwino - Ilolo</v>
      </c>
      <c r="DJ173" s="4" t="str">
        <v>Chamwino - Ilolo</v>
      </c>
      <c r="DK173" s="4" t="str">
        <v>Chamwino - Ilolo</v>
      </c>
      <c r="DL173" s="4" t="str">
        <v>Chamwino - Ilolo</v>
      </c>
      <c r="DM173" s="4" t="str">
        <v>Chamwino - Ilolo</v>
      </c>
      <c r="DN173" s="4" t="str">
        <v>Chamwino - Ilolo</v>
      </c>
      <c r="DO173" s="4" t="str">
        <v>Chamwino - Ilolo</v>
      </c>
      <c r="DP173" s="4" t="str">
        <v>Chamwino - Ilolo</v>
      </c>
    </row>
    <row r="174" spans="1:120" x14ac:dyDescent="0.35">
      <c r="A174" s="4">
        <v>7.1</v>
      </c>
      <c r="B174" s="4">
        <v>38.5</v>
      </c>
      <c r="C174" s="4" t="s">
        <v>193</v>
      </c>
      <c r="D174" s="4" t="s">
        <v>130</v>
      </c>
      <c r="E174" s="4" t="s">
        <v>413</v>
      </c>
      <c r="F174" s="4">
        <v>250</v>
      </c>
      <c r="G174" s="4" t="str">
        <f t="shared" si="2"/>
        <v>Ethiopia-Awassa</v>
      </c>
      <c r="BA174" s="4" t="str">
        <v>Changarawe, Kilosa</v>
      </c>
      <c r="BB174" s="4" t="str">
        <v>Changarawe, Kilosa</v>
      </c>
      <c r="BC174" s="4" t="str">
        <v>Changarawe, Kilosa</v>
      </c>
      <c r="BD174" s="4" t="str">
        <v>Changarawe, Kilosa</v>
      </c>
      <c r="BE174" s="4" t="str">
        <v>Changarawe, Kilosa</v>
      </c>
      <c r="BF174" s="4" t="str">
        <v>Changarawe, Kilosa</v>
      </c>
      <c r="BG174" s="4" t="str">
        <v>Changarawe, Kilosa</v>
      </c>
      <c r="BH174" s="4" t="str">
        <v>Changarawe, Kilosa</v>
      </c>
      <c r="BI174" s="4" t="str">
        <v>Changarawe, Kilosa</v>
      </c>
      <c r="BJ174" s="4" t="str">
        <v>Changarawe, Kilosa</v>
      </c>
      <c r="BK174" s="4" t="str">
        <v>Changarawe, Kilosa</v>
      </c>
      <c r="BL174" s="4" t="str">
        <v>Changarawe, Kilosa</v>
      </c>
      <c r="BM174" s="4" t="str">
        <v>Changarawe, Kilosa</v>
      </c>
      <c r="BN174" s="4" t="str">
        <v>Changarawe, Kilosa</v>
      </c>
      <c r="BO174" s="4" t="str">
        <v>Changarawe, Kilosa</v>
      </c>
      <c r="BP174" s="4" t="str">
        <v>Changarawe, Kilosa</v>
      </c>
      <c r="BQ174" s="4" t="str">
        <v>Changarawe, Kilosa</v>
      </c>
      <c r="BR174" s="4" t="str">
        <v>Changarawe, Kilosa</v>
      </c>
      <c r="BS174" s="4" t="str">
        <v>Changarawe, Kilosa</v>
      </c>
      <c r="BT174" s="4" t="str">
        <v>Changarawe, Kilosa</v>
      </c>
      <c r="BU174" s="4" t="str">
        <v>Changarawe, Kilosa</v>
      </c>
      <c r="BV174" s="4" t="str">
        <v>Changarawe, Kilosa</v>
      </c>
      <c r="BW174" s="4" t="str">
        <v>Changarawe, Kilosa</v>
      </c>
      <c r="BX174" s="4" t="str">
        <v>Changarawe, Kilosa</v>
      </c>
      <c r="BY174" s="4" t="str">
        <v>Changarawe, Kilosa</v>
      </c>
      <c r="BZ174" s="4" t="str">
        <v>Changarawe, Kilosa</v>
      </c>
      <c r="CA174" s="4" t="str">
        <v>Changarawe, Kilosa</v>
      </c>
      <c r="CB174" s="4" t="str">
        <v>Changarawe, Kilosa</v>
      </c>
      <c r="CC174" s="4" t="str">
        <v>Changarawe, Kilosa</v>
      </c>
      <c r="CD174" s="4" t="str">
        <v>Changarawe, Kilosa</v>
      </c>
      <c r="CE174" s="4" t="str">
        <v>Changarawe, Kilosa</v>
      </c>
      <c r="CF174" s="4" t="str">
        <v>Changarawe, Kilosa</v>
      </c>
      <c r="CG174" s="4" t="str">
        <v>Changarawe, Kilosa</v>
      </c>
      <c r="CH174" s="4" t="str">
        <v>Changarawe, Kilosa</v>
      </c>
      <c r="CJ174" s="4" t="str">
        <v>Changarawe, Kilosa</v>
      </c>
      <c r="CK174" s="4" t="str">
        <v>Changarawe, Kilosa</v>
      </c>
      <c r="CL174" s="4" t="str">
        <v>Changarawe, Kilosa</v>
      </c>
      <c r="CM174" s="4" t="str">
        <v>Changarawe, Kilosa</v>
      </c>
      <c r="CN174" s="4" t="str">
        <v>Changarawe, Kilosa</v>
      </c>
      <c r="CO174" s="4" t="str">
        <v>Changarawe, Kilosa</v>
      </c>
      <c r="CP174" s="4" t="str">
        <v>Changarawe, Kilosa</v>
      </c>
      <c r="CQ174" s="4" t="str">
        <v>Changarawe, Kilosa</v>
      </c>
      <c r="CR174" s="4" t="str">
        <v>Changarawe, Kilosa</v>
      </c>
      <c r="CS174" s="4" t="str">
        <v>Changarawe, Kilosa</v>
      </c>
      <c r="CT174" s="4" t="str">
        <v>Changarawe, Kilosa</v>
      </c>
      <c r="CU174" s="4" t="str">
        <v>Changarawe, Kilosa</v>
      </c>
      <c r="CV174" s="4" t="str">
        <v>Changarawe, Kilosa</v>
      </c>
      <c r="CW174" s="4" t="str">
        <v>Changarawe, Kilosa</v>
      </c>
      <c r="CX174" s="4" t="str">
        <v>Changarawe, Kilosa</v>
      </c>
      <c r="CY174" s="4" t="str">
        <v>Changarawe, Kilosa</v>
      </c>
      <c r="CZ174" s="4" t="str">
        <v>Changarawe, Kilosa</v>
      </c>
      <c r="DA174" s="4" t="str">
        <v>Changarawe, Kilosa</v>
      </c>
      <c r="DB174" s="4" t="str">
        <v>Changarawe, Kilosa</v>
      </c>
      <c r="DC174" s="4" t="str">
        <v>Changarawe, Kilosa</v>
      </c>
      <c r="DD174" s="4" t="str">
        <v>Changarawe, Kilosa</v>
      </c>
      <c r="DE174" s="4" t="str">
        <v>Changarawe, Kilosa</v>
      </c>
      <c r="DF174" s="4" t="str">
        <v>Changarawe, Kilosa</v>
      </c>
      <c r="DG174" s="4" t="str">
        <v>Changarawe, Kilosa</v>
      </c>
      <c r="DH174" s="4" t="str">
        <v>Changarawe, Kilosa</v>
      </c>
      <c r="DI174" s="4" t="str">
        <v>Changarawe, Kilosa</v>
      </c>
      <c r="DJ174" s="4" t="str">
        <v>Changarawe, Kilosa</v>
      </c>
      <c r="DK174" s="4" t="str">
        <v>Changarawe, Kilosa</v>
      </c>
      <c r="DL174" s="4" t="str">
        <v>Changarawe, Kilosa</v>
      </c>
      <c r="DM174" s="4" t="str">
        <v>Changarawe, Kilosa</v>
      </c>
      <c r="DN174" s="4" t="str">
        <v>Changarawe, Kilosa</v>
      </c>
      <c r="DO174" s="4" t="str">
        <v>Changarawe, Kilosa</v>
      </c>
      <c r="DP174" s="4" t="str">
        <v>Changarawe, Kilosa</v>
      </c>
    </row>
    <row r="175" spans="1:120" x14ac:dyDescent="0.35">
      <c r="A175" s="4">
        <v>13.5</v>
      </c>
      <c r="B175" s="4">
        <v>39.479999999999997</v>
      </c>
      <c r="C175" s="4" t="s">
        <v>193</v>
      </c>
      <c r="D175" s="4" t="s">
        <v>130</v>
      </c>
      <c r="E175" s="4" t="s">
        <v>414</v>
      </c>
      <c r="F175" s="4">
        <v>80000</v>
      </c>
      <c r="G175" s="4" t="str">
        <f t="shared" si="2"/>
        <v>Ethiopia-Axum.Alamata, Mekelle</v>
      </c>
      <c r="BA175" s="4" t="str">
        <v>Chebunyo, Kericho</v>
      </c>
      <c r="BB175" s="4" t="str">
        <v>Chebunyo, Kericho</v>
      </c>
      <c r="BC175" s="4" t="str">
        <v>Chebunyo, Kericho</v>
      </c>
      <c r="BD175" s="4" t="str">
        <v>Chebunyo, Kericho</v>
      </c>
      <c r="BE175" s="4" t="str">
        <v>Chebunyo, Kericho</v>
      </c>
      <c r="BF175" s="4" t="str">
        <v>Chebunyo, Kericho</v>
      </c>
      <c r="BG175" s="4" t="str">
        <v>Chebunyo, Kericho</v>
      </c>
      <c r="BH175" s="4" t="str">
        <v>Chebunyo, Kericho</v>
      </c>
      <c r="BI175" s="4" t="str">
        <v>Chebunyo, Kericho</v>
      </c>
      <c r="BJ175" s="4" t="str">
        <v>Chebunyo, Kericho</v>
      </c>
      <c r="BK175" s="4" t="str">
        <v>Chebunyo, Kericho</v>
      </c>
      <c r="BL175" s="4" t="str">
        <v>Chebunyo, Kericho</v>
      </c>
      <c r="BM175" s="4" t="str">
        <v>Chebunyo, Kericho</v>
      </c>
      <c r="BN175" s="4" t="str">
        <v>Chebunyo, Kericho</v>
      </c>
      <c r="BO175" s="4" t="str">
        <v>Chebunyo, Kericho</v>
      </c>
      <c r="BP175" s="4" t="str">
        <v>Chebunyo, Kericho</v>
      </c>
      <c r="BQ175" s="4" t="str">
        <v>Chebunyo, Kericho</v>
      </c>
      <c r="BR175" s="4" t="str">
        <v>Chebunyo, Kericho</v>
      </c>
      <c r="BS175" s="4" t="str">
        <v>Chebunyo, Kericho</v>
      </c>
      <c r="BT175" s="4" t="str">
        <v>Chebunyo, Kericho</v>
      </c>
      <c r="BU175" s="4" t="str">
        <v>Chebunyo, Kericho</v>
      </c>
      <c r="BV175" s="4" t="str">
        <v>Chebunyo, Kericho</v>
      </c>
      <c r="BW175" s="4" t="str">
        <v>Chebunyo, Kericho</v>
      </c>
      <c r="BX175" s="4" t="str">
        <v>Chebunyo, Kericho</v>
      </c>
      <c r="BY175" s="4" t="str">
        <v>Chebunyo, Kericho</v>
      </c>
      <c r="BZ175" s="4" t="str">
        <v>Chebunyo, Kericho</v>
      </c>
      <c r="CA175" s="4" t="str">
        <v>Chebunyo, Kericho</v>
      </c>
      <c r="CB175" s="4" t="str">
        <v>Chebunyo, Kericho</v>
      </c>
      <c r="CC175" s="4" t="str">
        <v>Chebunyo, Kericho</v>
      </c>
      <c r="CD175" s="4" t="str">
        <v>Chebunyo, Kericho</v>
      </c>
      <c r="CE175" s="4" t="str">
        <v>Chebunyo, Kericho</v>
      </c>
      <c r="CF175" s="4" t="str">
        <v>Chebunyo, Kericho</v>
      </c>
      <c r="CG175" s="4" t="str">
        <v>Chebunyo, Kericho</v>
      </c>
      <c r="CH175" s="4" t="str">
        <v>Chebunyo, Kericho</v>
      </c>
      <c r="CJ175" s="4" t="str">
        <v>Chebunyo, Kericho</v>
      </c>
      <c r="CK175" s="4" t="str">
        <v>Chebunyo, Kericho</v>
      </c>
      <c r="CL175" s="4" t="str">
        <v>Chebunyo, Kericho</v>
      </c>
      <c r="CM175" s="4" t="str">
        <v>Chebunyo, Kericho</v>
      </c>
      <c r="CN175" s="4" t="str">
        <v>Chebunyo, Kericho</v>
      </c>
      <c r="CO175" s="4" t="str">
        <v>Chebunyo, Kericho</v>
      </c>
      <c r="CP175" s="4" t="str">
        <v>Chebunyo, Kericho</v>
      </c>
      <c r="CQ175" s="4" t="str">
        <v>Chebunyo, Kericho</v>
      </c>
      <c r="CR175" s="4" t="str">
        <v>Chebunyo, Kericho</v>
      </c>
      <c r="CS175" s="4" t="str">
        <v>Chebunyo, Kericho</v>
      </c>
      <c r="CT175" s="4" t="str">
        <v>Chebunyo, Kericho</v>
      </c>
      <c r="CU175" s="4" t="str">
        <v>Chebunyo, Kericho</v>
      </c>
      <c r="CV175" s="4" t="str">
        <v>Chebunyo, Kericho</v>
      </c>
      <c r="CW175" s="4" t="str">
        <v>Chebunyo, Kericho</v>
      </c>
      <c r="CX175" s="4" t="str">
        <v>Chebunyo, Kericho</v>
      </c>
      <c r="CY175" s="4" t="str">
        <v>Chebunyo, Kericho</v>
      </c>
      <c r="CZ175" s="4" t="str">
        <v>Chebunyo, Kericho</v>
      </c>
      <c r="DA175" s="4" t="str">
        <v>Chebunyo, Kericho</v>
      </c>
      <c r="DB175" s="4" t="str">
        <v>Chebunyo, Kericho</v>
      </c>
      <c r="DC175" s="4" t="str">
        <v>Chebunyo, Kericho</v>
      </c>
      <c r="DD175" s="4" t="str">
        <v>Chebunyo, Kericho</v>
      </c>
      <c r="DE175" s="4" t="str">
        <v>Chebunyo, Kericho</v>
      </c>
      <c r="DF175" s="4" t="str">
        <v>Chebunyo, Kericho</v>
      </c>
      <c r="DG175" s="4" t="str">
        <v>Chebunyo, Kericho</v>
      </c>
      <c r="DH175" s="4" t="str">
        <v>Chebunyo, Kericho</v>
      </c>
      <c r="DI175" s="4" t="str">
        <v>Chebunyo, Kericho</v>
      </c>
      <c r="DJ175" s="4" t="str">
        <v>Chebunyo, Kericho</v>
      </c>
      <c r="DK175" s="4" t="str">
        <v>Chebunyo, Kericho</v>
      </c>
      <c r="DL175" s="4" t="str">
        <v>Chebunyo, Kericho</v>
      </c>
      <c r="DM175" s="4" t="str">
        <v>Chebunyo, Kericho</v>
      </c>
      <c r="DN175" s="4" t="str">
        <v>Chebunyo, Kericho</v>
      </c>
      <c r="DO175" s="4" t="str">
        <v>Chebunyo, Kericho</v>
      </c>
      <c r="DP175" s="4" t="str">
        <v>Chebunyo, Kericho</v>
      </c>
    </row>
    <row r="176" spans="1:120" x14ac:dyDescent="0.35">
      <c r="A176" s="4">
        <v>11</v>
      </c>
      <c r="B176" s="4">
        <v>39.200000000000003</v>
      </c>
      <c r="C176" s="4" t="s">
        <v>193</v>
      </c>
      <c r="D176" s="4" t="s">
        <v>130</v>
      </c>
      <c r="E176" s="4" t="s">
        <v>415</v>
      </c>
      <c r="F176" s="4">
        <v>275000</v>
      </c>
      <c r="G176" s="4" t="str">
        <f t="shared" si="2"/>
        <v>Ethiopia-Axum.Alamata.Wulinchinty.Melkaweba.Woldeya</v>
      </c>
      <c r="BA176" s="4" t="str">
        <v>Chefa</v>
      </c>
      <c r="BB176" s="4" t="str">
        <v>Chefa</v>
      </c>
      <c r="BC176" s="4" t="str">
        <v>Chefa</v>
      </c>
      <c r="BD176" s="4" t="str">
        <v>Chefa</v>
      </c>
      <c r="BE176" s="4" t="str">
        <v>Chefa</v>
      </c>
      <c r="BF176" s="4" t="str">
        <v>Chefa</v>
      </c>
      <c r="BG176" s="4" t="str">
        <v>Chefa</v>
      </c>
      <c r="BH176" s="4" t="str">
        <v>Chefa</v>
      </c>
      <c r="BI176" s="4" t="str">
        <v>Chefa</v>
      </c>
      <c r="BJ176" s="4" t="str">
        <v>Chefa</v>
      </c>
      <c r="BK176" s="4" t="str">
        <v>Chefa</v>
      </c>
      <c r="BL176" s="4" t="str">
        <v>Chefa</v>
      </c>
      <c r="BM176" s="4" t="str">
        <v>Chefa</v>
      </c>
      <c r="BN176" s="4" t="str">
        <v>Chefa</v>
      </c>
      <c r="BO176" s="4" t="str">
        <v>Chefa</v>
      </c>
      <c r="BP176" s="4" t="str">
        <v>Chefa</v>
      </c>
      <c r="BQ176" s="4" t="str">
        <v>Chefa</v>
      </c>
      <c r="BR176" s="4" t="str">
        <v>Chefa</v>
      </c>
      <c r="BS176" s="4" t="str">
        <v>Chefa</v>
      </c>
      <c r="BT176" s="4" t="str">
        <v>Chefa</v>
      </c>
      <c r="BU176" s="4" t="str">
        <v>Chefa</v>
      </c>
      <c r="BV176" s="4" t="str">
        <v>Chefa</v>
      </c>
      <c r="BW176" s="4" t="str">
        <v>Chefa</v>
      </c>
      <c r="BX176" s="4" t="str">
        <v>Chefa</v>
      </c>
      <c r="BY176" s="4" t="str">
        <v>Chefa</v>
      </c>
      <c r="BZ176" s="4" t="str">
        <v>Chefa</v>
      </c>
      <c r="CA176" s="4" t="str">
        <v>Chefa</v>
      </c>
      <c r="CB176" s="4" t="str">
        <v>Chefa</v>
      </c>
      <c r="CC176" s="4" t="str">
        <v>Chefa</v>
      </c>
      <c r="CD176" s="4" t="str">
        <v>Chefa</v>
      </c>
      <c r="CE176" s="4" t="str">
        <v>Chefa</v>
      </c>
      <c r="CF176" s="4" t="str">
        <v>Chefa</v>
      </c>
      <c r="CG176" s="4" t="str">
        <v>Chefa</v>
      </c>
      <c r="CH176" s="4" t="str">
        <v>Chefa</v>
      </c>
      <c r="CJ176" s="4" t="str">
        <v>Chefa</v>
      </c>
      <c r="CK176" s="4" t="str">
        <v>Chefa</v>
      </c>
      <c r="CL176" s="4" t="str">
        <v>Chefa</v>
      </c>
      <c r="CM176" s="4" t="str">
        <v>Chefa</v>
      </c>
      <c r="CN176" s="4" t="str">
        <v>Chefa</v>
      </c>
      <c r="CO176" s="4" t="str">
        <v>Chefa</v>
      </c>
      <c r="CP176" s="4" t="str">
        <v>Chefa</v>
      </c>
      <c r="CQ176" s="4" t="str">
        <v>Chefa</v>
      </c>
      <c r="CR176" s="4" t="str">
        <v>Chefa</v>
      </c>
      <c r="CS176" s="4" t="str">
        <v>Chefa</v>
      </c>
      <c r="CT176" s="4" t="str">
        <v>Chefa</v>
      </c>
      <c r="CU176" s="4" t="str">
        <v>Chefa</v>
      </c>
      <c r="CV176" s="4" t="str">
        <v>Chefa</v>
      </c>
      <c r="CW176" s="4" t="str">
        <v>Chefa</v>
      </c>
      <c r="CX176" s="4" t="str">
        <v>Chefa</v>
      </c>
      <c r="CY176" s="4" t="str">
        <v>Chefa</v>
      </c>
      <c r="CZ176" s="4" t="str">
        <v>Chefa</v>
      </c>
      <c r="DA176" s="4" t="str">
        <v>Chefa</v>
      </c>
      <c r="DB176" s="4" t="str">
        <v>Chefa</v>
      </c>
      <c r="DC176" s="4" t="str">
        <v>Chefa</v>
      </c>
      <c r="DD176" s="4" t="str">
        <v>Chefa</v>
      </c>
      <c r="DE176" s="4" t="str">
        <v>Chefa</v>
      </c>
      <c r="DF176" s="4" t="str">
        <v>Chefa</v>
      </c>
      <c r="DG176" s="4" t="str">
        <v>Chefa</v>
      </c>
      <c r="DH176" s="4" t="str">
        <v>Chefa</v>
      </c>
      <c r="DI176" s="4" t="str">
        <v>Chefa</v>
      </c>
      <c r="DJ176" s="4" t="str">
        <v>Chefa</v>
      </c>
      <c r="DK176" s="4" t="str">
        <v>Chefa</v>
      </c>
      <c r="DL176" s="4" t="str">
        <v>Chefa</v>
      </c>
      <c r="DM176" s="4" t="str">
        <v>Chefa</v>
      </c>
      <c r="DN176" s="4" t="str">
        <v>Chefa</v>
      </c>
      <c r="DO176" s="4" t="str">
        <v>Chefa</v>
      </c>
      <c r="DP176" s="4" t="str">
        <v>Chefa</v>
      </c>
    </row>
    <row r="177" spans="1:120" x14ac:dyDescent="0.35">
      <c r="A177" s="4">
        <v>11.574</v>
      </c>
      <c r="B177" s="4">
        <v>37.398000000000003</v>
      </c>
      <c r="C177" s="4" t="s">
        <v>193</v>
      </c>
      <c r="D177" s="4" t="s">
        <v>138</v>
      </c>
      <c r="E177" s="4" t="s">
        <v>416</v>
      </c>
      <c r="F177" s="4">
        <v>750</v>
      </c>
      <c r="G177" s="4" t="str">
        <f t="shared" si="2"/>
        <v>Ethiopia-Bahir Dar University</v>
      </c>
      <c r="BA177" s="4" t="str">
        <v>Chefe Donsa</v>
      </c>
      <c r="BB177" s="4" t="str">
        <v>Chefe Donsa</v>
      </c>
      <c r="BC177" s="4" t="str">
        <v>Chefe Donsa</v>
      </c>
      <c r="BD177" s="4" t="str">
        <v>Chefe Donsa</v>
      </c>
      <c r="BE177" s="4" t="str">
        <v>Chefe Donsa</v>
      </c>
      <c r="BF177" s="4" t="str">
        <v>Chefe Donsa</v>
      </c>
      <c r="BG177" s="4" t="str">
        <v>Chefe Donsa</v>
      </c>
      <c r="BH177" s="4" t="str">
        <v>Chefe Donsa</v>
      </c>
      <c r="BI177" s="4" t="str">
        <v>Chefe Donsa</v>
      </c>
      <c r="BJ177" s="4" t="str">
        <v>Chefe Donsa</v>
      </c>
      <c r="BK177" s="4" t="str">
        <v>Chefe Donsa</v>
      </c>
      <c r="BL177" s="4" t="str">
        <v>Chefe Donsa</v>
      </c>
      <c r="BM177" s="4" t="str">
        <v>Chefe Donsa</v>
      </c>
      <c r="BN177" s="4" t="str">
        <v>Chefe Donsa</v>
      </c>
      <c r="BO177" s="4" t="str">
        <v>Chefe Donsa</v>
      </c>
      <c r="BP177" s="4" t="str">
        <v>Chefe Donsa</v>
      </c>
      <c r="BQ177" s="4" t="str">
        <v>Chefe Donsa</v>
      </c>
      <c r="BR177" s="4" t="str">
        <v>Chefe Donsa</v>
      </c>
      <c r="BS177" s="4" t="str">
        <v>Chefe Donsa</v>
      </c>
      <c r="BT177" s="4" t="str">
        <v>Chefe Donsa</v>
      </c>
      <c r="BU177" s="4" t="str">
        <v>Chefe Donsa</v>
      </c>
      <c r="BV177" s="4" t="str">
        <v>Chefe Donsa</v>
      </c>
      <c r="BW177" s="4" t="str">
        <v>Chefe Donsa</v>
      </c>
      <c r="BX177" s="4" t="str">
        <v>Chefe Donsa</v>
      </c>
      <c r="BY177" s="4" t="str">
        <v>Chefe Donsa</v>
      </c>
      <c r="BZ177" s="4" t="str">
        <v>Chefe Donsa</v>
      </c>
      <c r="CA177" s="4" t="str">
        <v>Chefe Donsa</v>
      </c>
      <c r="CB177" s="4" t="str">
        <v>Chefe Donsa</v>
      </c>
      <c r="CC177" s="4" t="str">
        <v>Chefe Donsa</v>
      </c>
      <c r="CD177" s="4" t="str">
        <v>Chefe Donsa</v>
      </c>
      <c r="CE177" s="4" t="str">
        <v>Chefe Donsa</v>
      </c>
      <c r="CF177" s="4" t="str">
        <v>Chefe Donsa</v>
      </c>
      <c r="CG177" s="4" t="str">
        <v>Chefe Donsa</v>
      </c>
      <c r="CH177" s="4" t="str">
        <v>Chefe Donsa</v>
      </c>
      <c r="CJ177" s="4" t="str">
        <v>Chefe Donsa</v>
      </c>
      <c r="CK177" s="4" t="str">
        <v>Chefe Donsa</v>
      </c>
      <c r="CL177" s="4" t="str">
        <v>Chefe Donsa</v>
      </c>
      <c r="CM177" s="4" t="str">
        <v>Chefe Donsa</v>
      </c>
      <c r="CN177" s="4" t="str">
        <v>Chefe Donsa</v>
      </c>
      <c r="CO177" s="4" t="str">
        <v>Chefe Donsa</v>
      </c>
      <c r="CP177" s="4" t="str">
        <v>Chefe Donsa</v>
      </c>
      <c r="CQ177" s="4" t="str">
        <v>Chefe Donsa</v>
      </c>
      <c r="CR177" s="4" t="str">
        <v>Chefe Donsa</v>
      </c>
      <c r="CS177" s="4" t="str">
        <v>Chefe Donsa</v>
      </c>
      <c r="CT177" s="4" t="str">
        <v>Chefe Donsa</v>
      </c>
      <c r="CU177" s="4" t="str">
        <v>Chefe Donsa</v>
      </c>
      <c r="CV177" s="4" t="str">
        <v>Chefe Donsa</v>
      </c>
      <c r="CW177" s="4" t="str">
        <v>Chefe Donsa</v>
      </c>
      <c r="CX177" s="4" t="str">
        <v>Chefe Donsa</v>
      </c>
      <c r="CY177" s="4" t="str">
        <v>Chefe Donsa</v>
      </c>
      <c r="CZ177" s="4" t="str">
        <v>Chefe Donsa</v>
      </c>
      <c r="DA177" s="4" t="str">
        <v>Chefe Donsa</v>
      </c>
      <c r="DB177" s="4" t="str">
        <v>Chefe Donsa</v>
      </c>
      <c r="DC177" s="4" t="str">
        <v>Chefe Donsa</v>
      </c>
      <c r="DD177" s="4" t="str">
        <v>Chefe Donsa</v>
      </c>
      <c r="DE177" s="4" t="str">
        <v>Chefe Donsa</v>
      </c>
      <c r="DF177" s="4" t="str">
        <v>Chefe Donsa</v>
      </c>
      <c r="DG177" s="4" t="str">
        <v>Chefe Donsa</v>
      </c>
      <c r="DH177" s="4" t="str">
        <v>Chefe Donsa</v>
      </c>
      <c r="DI177" s="4" t="str">
        <v>Chefe Donsa</v>
      </c>
      <c r="DJ177" s="4" t="str">
        <v>Chefe Donsa</v>
      </c>
      <c r="DK177" s="4" t="str">
        <v>Chefe Donsa</v>
      </c>
      <c r="DL177" s="4" t="str">
        <v>Chefe Donsa</v>
      </c>
      <c r="DM177" s="4" t="str">
        <v>Chefe Donsa</v>
      </c>
      <c r="DN177" s="4" t="str">
        <v>Chefe Donsa</v>
      </c>
      <c r="DO177" s="4" t="str">
        <v>Chefe Donsa</v>
      </c>
      <c r="DP177" s="4" t="str">
        <v>Chefe Donsa</v>
      </c>
    </row>
    <row r="178" spans="1:120" x14ac:dyDescent="0.35">
      <c r="A178" s="4">
        <v>9.1155600000000003</v>
      </c>
      <c r="B178" s="4">
        <v>37.058329999999998</v>
      </c>
      <c r="C178" s="4" t="s">
        <v>193</v>
      </c>
      <c r="D178" s="4" t="s">
        <v>138</v>
      </c>
      <c r="E178" s="4" t="s">
        <v>417</v>
      </c>
      <c r="F178" s="4">
        <v>250</v>
      </c>
      <c r="G178" s="4" t="str">
        <f t="shared" si="2"/>
        <v>Ethiopia-Bako ATVETC</v>
      </c>
      <c r="BA178" s="4" t="str">
        <v>Cheju</v>
      </c>
      <c r="BB178" s="4" t="str">
        <v>Cheju</v>
      </c>
      <c r="BC178" s="4" t="str">
        <v>Cheju</v>
      </c>
      <c r="BD178" s="4" t="str">
        <v>Cheju</v>
      </c>
      <c r="BE178" s="4" t="str">
        <v>Cheju</v>
      </c>
      <c r="BF178" s="4" t="str">
        <v>Cheju</v>
      </c>
      <c r="BG178" s="4" t="str">
        <v>Cheju</v>
      </c>
      <c r="BH178" s="4" t="str">
        <v>Cheju</v>
      </c>
      <c r="BI178" s="4" t="str">
        <v>Cheju</v>
      </c>
      <c r="BJ178" s="4" t="str">
        <v>Cheju</v>
      </c>
      <c r="BK178" s="4" t="str">
        <v>Cheju</v>
      </c>
      <c r="BL178" s="4" t="str">
        <v>Cheju</v>
      </c>
      <c r="BM178" s="4" t="str">
        <v>Cheju</v>
      </c>
      <c r="BN178" s="4" t="str">
        <v>Cheju</v>
      </c>
      <c r="BO178" s="4" t="str">
        <v>Cheju</v>
      </c>
      <c r="BP178" s="4" t="str">
        <v>Cheju</v>
      </c>
      <c r="BQ178" s="4" t="str">
        <v>Cheju</v>
      </c>
      <c r="BR178" s="4" t="str">
        <v>Cheju</v>
      </c>
      <c r="BS178" s="4" t="str">
        <v>Cheju</v>
      </c>
      <c r="BT178" s="4" t="str">
        <v>Cheju</v>
      </c>
      <c r="BU178" s="4" t="str">
        <v>Cheju</v>
      </c>
      <c r="BV178" s="4" t="str">
        <v>Cheju</v>
      </c>
      <c r="BW178" s="4" t="str">
        <v>Cheju</v>
      </c>
      <c r="BX178" s="4" t="str">
        <v>Cheju</v>
      </c>
      <c r="BY178" s="4" t="str">
        <v>Cheju</v>
      </c>
      <c r="BZ178" s="4" t="str">
        <v>Cheju</v>
      </c>
      <c r="CA178" s="4" t="str">
        <v>Cheju</v>
      </c>
      <c r="CB178" s="4" t="str">
        <v>Cheju</v>
      </c>
      <c r="CC178" s="4" t="str">
        <v>Cheju</v>
      </c>
      <c r="CD178" s="4" t="str">
        <v>Cheju</v>
      </c>
      <c r="CE178" s="4" t="str">
        <v>Cheju</v>
      </c>
      <c r="CF178" s="4" t="str">
        <v>Cheju</v>
      </c>
      <c r="CG178" s="4" t="str">
        <v>Cheju</v>
      </c>
      <c r="CH178" s="4" t="str">
        <v>Cheju</v>
      </c>
      <c r="CJ178" s="4" t="str">
        <v>Cheju</v>
      </c>
      <c r="CK178" s="4" t="str">
        <v>Cheju</v>
      </c>
      <c r="CL178" s="4" t="str">
        <v>Cheju</v>
      </c>
      <c r="CM178" s="4" t="str">
        <v>Cheju</v>
      </c>
      <c r="CN178" s="4" t="str">
        <v>Cheju</v>
      </c>
      <c r="CO178" s="4" t="str">
        <v>Cheju</v>
      </c>
      <c r="CP178" s="4" t="str">
        <v>Cheju</v>
      </c>
      <c r="CQ178" s="4" t="str">
        <v>Cheju</v>
      </c>
      <c r="CR178" s="4" t="str">
        <v>Cheju</v>
      </c>
      <c r="CS178" s="4" t="str">
        <v>Cheju</v>
      </c>
      <c r="CT178" s="4" t="str">
        <v>Cheju</v>
      </c>
      <c r="CU178" s="4" t="str">
        <v>Cheju</v>
      </c>
      <c r="CV178" s="4" t="str">
        <v>Cheju</v>
      </c>
      <c r="CW178" s="4" t="str">
        <v>Cheju</v>
      </c>
      <c r="CX178" s="4" t="str">
        <v>Cheju</v>
      </c>
      <c r="CY178" s="4" t="str">
        <v>Cheju</v>
      </c>
      <c r="CZ178" s="4" t="str">
        <v>Cheju</v>
      </c>
      <c r="DA178" s="4" t="str">
        <v>Cheju</v>
      </c>
      <c r="DB178" s="4" t="str">
        <v>Cheju</v>
      </c>
      <c r="DC178" s="4" t="str">
        <v>Cheju</v>
      </c>
      <c r="DD178" s="4" t="str">
        <v>Cheju</v>
      </c>
      <c r="DE178" s="4" t="str">
        <v>Cheju</v>
      </c>
      <c r="DF178" s="4" t="str">
        <v>Cheju</v>
      </c>
      <c r="DG178" s="4" t="str">
        <v>Cheju</v>
      </c>
      <c r="DH178" s="4" t="str">
        <v>Cheju</v>
      </c>
      <c r="DI178" s="4" t="str">
        <v>Cheju</v>
      </c>
      <c r="DJ178" s="4" t="str">
        <v>Cheju</v>
      </c>
      <c r="DK178" s="4" t="str">
        <v>Cheju</v>
      </c>
      <c r="DL178" s="4" t="str">
        <v>Cheju</v>
      </c>
      <c r="DM178" s="4" t="str">
        <v>Cheju</v>
      </c>
      <c r="DN178" s="4" t="str">
        <v>Cheju</v>
      </c>
      <c r="DO178" s="4" t="str">
        <v>Cheju</v>
      </c>
      <c r="DP178" s="4" t="str">
        <v>Cheju</v>
      </c>
    </row>
    <row r="179" spans="1:120" x14ac:dyDescent="0.35">
      <c r="A179" s="4">
        <v>7.5525000000000002</v>
      </c>
      <c r="B179" s="4">
        <v>39.260280000000002</v>
      </c>
      <c r="C179" s="4" t="s">
        <v>193</v>
      </c>
      <c r="D179" s="4" t="s">
        <v>130</v>
      </c>
      <c r="E179" s="4" t="s">
        <v>418</v>
      </c>
      <c r="F179" s="4">
        <v>250</v>
      </c>
      <c r="G179" s="4" t="str">
        <f t="shared" si="2"/>
        <v>Ethiopia-Bekoji</v>
      </c>
      <c r="BA179" s="4" t="str">
        <v>Chepkumia, Nandi</v>
      </c>
      <c r="BB179" s="4" t="str">
        <v>Chepkumia, Nandi</v>
      </c>
      <c r="BC179" s="4" t="str">
        <v>Chepkumia, Nandi</v>
      </c>
      <c r="BD179" s="4" t="str">
        <v>Chepkumia, Nandi</v>
      </c>
      <c r="BE179" s="4" t="str">
        <v>Chepkumia, Nandi</v>
      </c>
      <c r="BF179" s="4" t="str">
        <v>Chepkumia, Nandi</v>
      </c>
      <c r="BG179" s="4" t="str">
        <v>Chepkumia, Nandi</v>
      </c>
      <c r="BH179" s="4" t="str">
        <v>Chepkumia, Nandi</v>
      </c>
      <c r="BI179" s="4" t="str">
        <v>Chepkumia, Nandi</v>
      </c>
      <c r="BJ179" s="4" t="str">
        <v>Chepkumia, Nandi</v>
      </c>
      <c r="BK179" s="4" t="str">
        <v>Chepkumia, Nandi</v>
      </c>
      <c r="BL179" s="4" t="str">
        <v>Chepkumia, Nandi</v>
      </c>
      <c r="BM179" s="4" t="str">
        <v>Chepkumia, Nandi</v>
      </c>
      <c r="BN179" s="4" t="str">
        <v>Chepkumia, Nandi</v>
      </c>
      <c r="BO179" s="4" t="str">
        <v>Chepkumia, Nandi</v>
      </c>
      <c r="BP179" s="4" t="str">
        <v>Chepkumia, Nandi</v>
      </c>
      <c r="BQ179" s="4" t="str">
        <v>Chepkumia, Nandi</v>
      </c>
      <c r="BR179" s="4" t="str">
        <v>Chepkumia, Nandi</v>
      </c>
      <c r="BS179" s="4" t="str">
        <v>Chepkumia, Nandi</v>
      </c>
      <c r="BT179" s="4" t="str">
        <v>Chepkumia, Nandi</v>
      </c>
      <c r="BU179" s="4" t="str">
        <v>Chepkumia, Nandi</v>
      </c>
      <c r="BV179" s="4" t="str">
        <v>Chepkumia, Nandi</v>
      </c>
      <c r="BW179" s="4" t="str">
        <v>Chepkumia, Nandi</v>
      </c>
      <c r="BX179" s="4" t="str">
        <v>Chepkumia, Nandi</v>
      </c>
      <c r="BY179" s="4" t="str">
        <v>Chepkumia, Nandi</v>
      </c>
      <c r="BZ179" s="4" t="str">
        <v>Chepkumia, Nandi</v>
      </c>
      <c r="CA179" s="4" t="str">
        <v>Chepkumia, Nandi</v>
      </c>
      <c r="CB179" s="4" t="str">
        <v>Chepkumia, Nandi</v>
      </c>
      <c r="CC179" s="4" t="str">
        <v>Chepkumia, Nandi</v>
      </c>
      <c r="CD179" s="4" t="str">
        <v>Chepkumia, Nandi</v>
      </c>
      <c r="CE179" s="4" t="str">
        <v>Chepkumia, Nandi</v>
      </c>
      <c r="CF179" s="4" t="str">
        <v>Chepkumia, Nandi</v>
      </c>
      <c r="CG179" s="4" t="str">
        <v>Chepkumia, Nandi</v>
      </c>
      <c r="CH179" s="4" t="str">
        <v>Chepkumia, Nandi</v>
      </c>
      <c r="CJ179" s="4" t="str">
        <v>Chepkumia, Nandi</v>
      </c>
      <c r="CK179" s="4" t="str">
        <v>Chepkumia, Nandi</v>
      </c>
      <c r="CL179" s="4" t="str">
        <v>Chepkumia, Nandi</v>
      </c>
      <c r="CM179" s="4" t="str">
        <v>Chepkumia, Nandi</v>
      </c>
      <c r="CN179" s="4" t="str">
        <v>Chepkumia, Nandi</v>
      </c>
      <c r="CO179" s="4" t="str">
        <v>Chepkumia, Nandi</v>
      </c>
      <c r="CP179" s="4" t="str">
        <v>Chepkumia, Nandi</v>
      </c>
      <c r="CQ179" s="4" t="str">
        <v>Chepkumia, Nandi</v>
      </c>
      <c r="CR179" s="4" t="str">
        <v>Chepkumia, Nandi</v>
      </c>
      <c r="CS179" s="4" t="str">
        <v>Chepkumia, Nandi</v>
      </c>
      <c r="CT179" s="4" t="str">
        <v>Chepkumia, Nandi</v>
      </c>
      <c r="CU179" s="4" t="str">
        <v>Chepkumia, Nandi</v>
      </c>
      <c r="CV179" s="4" t="str">
        <v>Chepkumia, Nandi</v>
      </c>
      <c r="CW179" s="4" t="str">
        <v>Chepkumia, Nandi</v>
      </c>
      <c r="CX179" s="4" t="str">
        <v>Chepkumia, Nandi</v>
      </c>
      <c r="CY179" s="4" t="str">
        <v>Chepkumia, Nandi</v>
      </c>
      <c r="CZ179" s="4" t="str">
        <v>Chepkumia, Nandi</v>
      </c>
      <c r="DA179" s="4" t="str">
        <v>Chepkumia, Nandi</v>
      </c>
      <c r="DB179" s="4" t="str">
        <v>Chepkumia, Nandi</v>
      </c>
      <c r="DC179" s="4" t="str">
        <v>Chepkumia, Nandi</v>
      </c>
      <c r="DD179" s="4" t="str">
        <v>Chepkumia, Nandi</v>
      </c>
      <c r="DE179" s="4" t="str">
        <v>Chepkumia, Nandi</v>
      </c>
      <c r="DF179" s="4" t="str">
        <v>Chepkumia, Nandi</v>
      </c>
      <c r="DG179" s="4" t="str">
        <v>Chepkumia, Nandi</v>
      </c>
      <c r="DH179" s="4" t="str">
        <v>Chepkumia, Nandi</v>
      </c>
      <c r="DI179" s="4" t="str">
        <v>Chepkumia, Nandi</v>
      </c>
      <c r="DJ179" s="4" t="str">
        <v>Chepkumia, Nandi</v>
      </c>
      <c r="DK179" s="4" t="str">
        <v>Chepkumia, Nandi</v>
      </c>
      <c r="DL179" s="4" t="str">
        <v>Chepkumia, Nandi</v>
      </c>
      <c r="DM179" s="4" t="str">
        <v>Chepkumia, Nandi</v>
      </c>
      <c r="DN179" s="4" t="str">
        <v>Chepkumia, Nandi</v>
      </c>
      <c r="DO179" s="4" t="str">
        <v>Chepkumia, Nandi</v>
      </c>
      <c r="DP179" s="4" t="str">
        <v>Chepkumia, Nandi</v>
      </c>
    </row>
    <row r="180" spans="1:120" x14ac:dyDescent="0.35">
      <c r="A180" s="4">
        <v>7.5446999999999997</v>
      </c>
      <c r="B180" s="4">
        <v>39.255800000000001</v>
      </c>
      <c r="C180" s="4" t="s">
        <v>193</v>
      </c>
      <c r="D180" s="4" t="s">
        <v>138</v>
      </c>
      <c r="E180" s="4" t="s">
        <v>419</v>
      </c>
      <c r="F180" s="4">
        <v>200</v>
      </c>
      <c r="G180" s="4" t="str">
        <f t="shared" si="2"/>
        <v>Ethiopia-Bekoji RS</v>
      </c>
      <c r="BA180" s="4" t="str">
        <v>Chibero College of Agriculture</v>
      </c>
      <c r="BB180" s="4" t="str">
        <v>Chibero College of Agriculture</v>
      </c>
      <c r="BC180" s="4" t="str">
        <v>Chibero College of Agriculture</v>
      </c>
      <c r="BD180" s="4" t="str">
        <v>Chibero College of Agriculture</v>
      </c>
      <c r="BE180" s="4" t="str">
        <v>Chibero College of Agriculture</v>
      </c>
      <c r="BF180" s="4" t="str">
        <v>Chibero College of Agriculture</v>
      </c>
      <c r="BG180" s="4" t="str">
        <v>Chibero College of Agriculture</v>
      </c>
      <c r="BH180" s="4" t="str">
        <v>Chibero College of Agriculture</v>
      </c>
      <c r="BI180" s="4" t="str">
        <v>Chibero College of Agriculture</v>
      </c>
      <c r="BJ180" s="4" t="str">
        <v>Chibero College of Agriculture</v>
      </c>
      <c r="BK180" s="4" t="str">
        <v>Chibero College of Agriculture</v>
      </c>
      <c r="BL180" s="4" t="str">
        <v>Chibero College of Agriculture</v>
      </c>
      <c r="BM180" s="4" t="str">
        <v>Chibero College of Agriculture</v>
      </c>
      <c r="BN180" s="4" t="str">
        <v>Chibero College of Agriculture</v>
      </c>
      <c r="BO180" s="4" t="str">
        <v>Chibero College of Agriculture</v>
      </c>
      <c r="BP180" s="4" t="str">
        <v>Chibero College of Agriculture</v>
      </c>
      <c r="BQ180" s="4" t="str">
        <v>Chibero College of Agriculture</v>
      </c>
      <c r="BR180" s="4" t="str">
        <v>Chibero College of Agriculture</v>
      </c>
      <c r="BS180" s="4" t="str">
        <v>Chibero College of Agriculture</v>
      </c>
      <c r="BT180" s="4" t="str">
        <v>Chibero College of Agriculture</v>
      </c>
      <c r="BU180" s="4" t="str">
        <v>Chibero College of Agriculture</v>
      </c>
      <c r="BV180" s="4" t="str">
        <v>Chibero College of Agriculture</v>
      </c>
      <c r="BW180" s="4" t="str">
        <v>Chibero College of Agriculture</v>
      </c>
      <c r="BX180" s="4" t="str">
        <v>Chibero College of Agriculture</v>
      </c>
      <c r="BY180" s="4" t="str">
        <v>Chibero College of Agriculture</v>
      </c>
      <c r="BZ180" s="4" t="str">
        <v>Chibero College of Agriculture</v>
      </c>
      <c r="CA180" s="4" t="str">
        <v>Chibero College of Agriculture</v>
      </c>
      <c r="CB180" s="4" t="str">
        <v>Chibero College of Agriculture</v>
      </c>
      <c r="CC180" s="4" t="str">
        <v>Chibero College of Agriculture</v>
      </c>
      <c r="CD180" s="4" t="str">
        <v>Chibero College of Agriculture</v>
      </c>
      <c r="CE180" s="4" t="str">
        <v>Chibero College of Agriculture</v>
      </c>
      <c r="CF180" s="4" t="str">
        <v>Chibero College of Agriculture</v>
      </c>
      <c r="CG180" s="4" t="str">
        <v>Chibero College of Agriculture</v>
      </c>
      <c r="CH180" s="4" t="str">
        <v>Chibero College of Agriculture</v>
      </c>
      <c r="CJ180" s="4" t="str">
        <v>Chibero College of Agriculture</v>
      </c>
      <c r="CK180" s="4" t="str">
        <v>Chibero College of Agriculture</v>
      </c>
      <c r="CL180" s="4" t="str">
        <v>Chibero College of Agriculture</v>
      </c>
      <c r="CM180" s="4" t="str">
        <v>Chibero College of Agriculture</v>
      </c>
      <c r="CN180" s="4" t="str">
        <v>Chibero College of Agriculture</v>
      </c>
      <c r="CO180" s="4" t="str">
        <v>Chibero College of Agriculture</v>
      </c>
      <c r="CP180" s="4" t="str">
        <v>Chibero College of Agriculture</v>
      </c>
      <c r="CQ180" s="4" t="str">
        <v>Chibero College of Agriculture</v>
      </c>
      <c r="CR180" s="4" t="str">
        <v>Chibero College of Agriculture</v>
      </c>
      <c r="CS180" s="4" t="str">
        <v>Chibero College of Agriculture</v>
      </c>
      <c r="CT180" s="4" t="str">
        <v>Chibero College of Agriculture</v>
      </c>
      <c r="CU180" s="4" t="str">
        <v>Chibero College of Agriculture</v>
      </c>
      <c r="CV180" s="4" t="str">
        <v>Chibero College of Agriculture</v>
      </c>
      <c r="CW180" s="4" t="str">
        <v>Chibero College of Agriculture</v>
      </c>
      <c r="CX180" s="4" t="str">
        <v>Chibero College of Agriculture</v>
      </c>
      <c r="CY180" s="4" t="str">
        <v>Chibero College of Agriculture</v>
      </c>
      <c r="CZ180" s="4" t="str">
        <v>Chibero College of Agriculture</v>
      </c>
      <c r="DA180" s="4" t="str">
        <v>Chibero College of Agriculture</v>
      </c>
      <c r="DB180" s="4" t="str">
        <v>Chibero College of Agriculture</v>
      </c>
      <c r="DC180" s="4" t="str">
        <v>Chibero College of Agriculture</v>
      </c>
      <c r="DD180" s="4" t="str">
        <v>Chibero College of Agriculture</v>
      </c>
      <c r="DE180" s="4" t="str">
        <v>Chibero College of Agriculture</v>
      </c>
      <c r="DF180" s="4" t="str">
        <v>Chibero College of Agriculture</v>
      </c>
      <c r="DG180" s="4" t="str">
        <v>Chibero College of Agriculture</v>
      </c>
      <c r="DH180" s="4" t="str">
        <v>Chibero College of Agriculture</v>
      </c>
      <c r="DI180" s="4" t="str">
        <v>Chibero College of Agriculture</v>
      </c>
      <c r="DJ180" s="4" t="str">
        <v>Chibero College of Agriculture</v>
      </c>
      <c r="DK180" s="4" t="str">
        <v>Chibero College of Agriculture</v>
      </c>
      <c r="DL180" s="4" t="str">
        <v>Chibero College of Agriculture</v>
      </c>
      <c r="DM180" s="4" t="str">
        <v>Chibero College of Agriculture</v>
      </c>
      <c r="DN180" s="4" t="str">
        <v>Chibero College of Agriculture</v>
      </c>
      <c r="DO180" s="4" t="str">
        <v>Chibero College of Agriculture</v>
      </c>
      <c r="DP180" s="4" t="str">
        <v>Chibero College of Agriculture</v>
      </c>
    </row>
    <row r="181" spans="1:120" x14ac:dyDescent="0.35">
      <c r="A181" s="4">
        <v>9.1999999999999993</v>
      </c>
      <c r="B181" s="4">
        <v>38.9</v>
      </c>
      <c r="C181" s="4" t="s">
        <v>193</v>
      </c>
      <c r="D181" s="4" t="s">
        <v>130</v>
      </c>
      <c r="E181" s="4" t="s">
        <v>420</v>
      </c>
      <c r="F181" s="4">
        <v>225000</v>
      </c>
      <c r="G181" s="4" t="str">
        <f t="shared" si="2"/>
        <v>Ethiopia-Bekoji.Robe.Gonde.Sinana.Asasa.Adet</v>
      </c>
      <c r="BA181" s="4" t="str">
        <v>Chibote</v>
      </c>
      <c r="BB181" s="4" t="str">
        <v>Chibote</v>
      </c>
      <c r="BC181" s="4" t="str">
        <v>Chibote</v>
      </c>
      <c r="BD181" s="4" t="str">
        <v>Chibote</v>
      </c>
      <c r="BE181" s="4" t="str">
        <v>Chibote</v>
      </c>
      <c r="BF181" s="4" t="str">
        <v>Chibote</v>
      </c>
      <c r="BG181" s="4" t="str">
        <v>Chibote</v>
      </c>
      <c r="BH181" s="4" t="str">
        <v>Chibote</v>
      </c>
      <c r="BI181" s="4" t="str">
        <v>Chibote</v>
      </c>
      <c r="BJ181" s="4" t="str">
        <v>Chibote</v>
      </c>
      <c r="BK181" s="4" t="str">
        <v>Chibote</v>
      </c>
      <c r="BL181" s="4" t="str">
        <v>Chibote</v>
      </c>
      <c r="BM181" s="4" t="str">
        <v>Chibote</v>
      </c>
      <c r="BN181" s="4" t="str">
        <v>Chibote</v>
      </c>
      <c r="BO181" s="4" t="str">
        <v>Chibote</v>
      </c>
      <c r="BP181" s="4" t="str">
        <v>Chibote</v>
      </c>
      <c r="BQ181" s="4" t="str">
        <v>Chibote</v>
      </c>
      <c r="BR181" s="4" t="str">
        <v>Chibote</v>
      </c>
      <c r="BS181" s="4" t="str">
        <v>Chibote</v>
      </c>
      <c r="BT181" s="4" t="str">
        <v>Chibote</v>
      </c>
      <c r="BU181" s="4" t="str">
        <v>Chibote</v>
      </c>
      <c r="BV181" s="4" t="str">
        <v>Chibote</v>
      </c>
      <c r="BW181" s="4" t="str">
        <v>Chibote</v>
      </c>
      <c r="BX181" s="4" t="str">
        <v>Chibote</v>
      </c>
      <c r="BY181" s="4" t="str">
        <v>Chibote</v>
      </c>
      <c r="BZ181" s="4" t="str">
        <v>Chibote</v>
      </c>
      <c r="CA181" s="4" t="str">
        <v>Chibote</v>
      </c>
      <c r="CB181" s="4" t="str">
        <v>Chibote</v>
      </c>
      <c r="CC181" s="4" t="str">
        <v>Chibote</v>
      </c>
      <c r="CD181" s="4" t="str">
        <v>Chibote</v>
      </c>
      <c r="CE181" s="4" t="str">
        <v>Chibote</v>
      </c>
      <c r="CF181" s="4" t="str">
        <v>Chibote</v>
      </c>
      <c r="CG181" s="4" t="str">
        <v>Chibote</v>
      </c>
      <c r="CH181" s="4" t="str">
        <v>Chibote</v>
      </c>
      <c r="CJ181" s="4" t="str">
        <v>Chibote</v>
      </c>
      <c r="CK181" s="4" t="str">
        <v>Chibote</v>
      </c>
      <c r="CL181" s="4" t="str">
        <v>Chibote</v>
      </c>
      <c r="CM181" s="4" t="str">
        <v>Chibote</v>
      </c>
      <c r="CN181" s="4" t="str">
        <v>Chibote</v>
      </c>
      <c r="CO181" s="4" t="str">
        <v>Chibote</v>
      </c>
      <c r="CP181" s="4" t="str">
        <v>Chibote</v>
      </c>
      <c r="CQ181" s="4" t="str">
        <v>Chibote</v>
      </c>
      <c r="CR181" s="4" t="str">
        <v>Chibote</v>
      </c>
      <c r="CS181" s="4" t="str">
        <v>Chibote</v>
      </c>
      <c r="CT181" s="4" t="str">
        <v>Chibote</v>
      </c>
      <c r="CU181" s="4" t="str">
        <v>Chibote</v>
      </c>
      <c r="CV181" s="4" t="str">
        <v>Chibote</v>
      </c>
      <c r="CW181" s="4" t="str">
        <v>Chibote</v>
      </c>
      <c r="CX181" s="4" t="str">
        <v>Chibote</v>
      </c>
      <c r="CY181" s="4" t="str">
        <v>Chibote</v>
      </c>
      <c r="CZ181" s="4" t="str">
        <v>Chibote</v>
      </c>
      <c r="DA181" s="4" t="str">
        <v>Chibote</v>
      </c>
      <c r="DB181" s="4" t="str">
        <v>Chibote</v>
      </c>
      <c r="DC181" s="4" t="str">
        <v>Chibote</v>
      </c>
      <c r="DD181" s="4" t="str">
        <v>Chibote</v>
      </c>
      <c r="DE181" s="4" t="str">
        <v>Chibote</v>
      </c>
      <c r="DF181" s="4" t="str">
        <v>Chibote</v>
      </c>
      <c r="DG181" s="4" t="str">
        <v>Chibote</v>
      </c>
      <c r="DH181" s="4" t="str">
        <v>Chibote</v>
      </c>
      <c r="DI181" s="4" t="str">
        <v>Chibote</v>
      </c>
      <c r="DJ181" s="4" t="str">
        <v>Chibote</v>
      </c>
      <c r="DK181" s="4" t="str">
        <v>Chibote</v>
      </c>
      <c r="DL181" s="4" t="str">
        <v>Chibote</v>
      </c>
      <c r="DM181" s="4" t="str">
        <v>Chibote</v>
      </c>
      <c r="DN181" s="4" t="str">
        <v>Chibote</v>
      </c>
      <c r="DO181" s="4" t="str">
        <v>Chibote</v>
      </c>
      <c r="DP181" s="4" t="str">
        <v>Chibote</v>
      </c>
    </row>
    <row r="182" spans="1:120" x14ac:dyDescent="0.35">
      <c r="A182" s="4">
        <v>7.3250000000000002</v>
      </c>
      <c r="B182" s="4">
        <v>38.816670000000002</v>
      </c>
      <c r="C182" s="4" t="s">
        <v>193</v>
      </c>
      <c r="D182" s="4" t="s">
        <v>130</v>
      </c>
      <c r="E182" s="4" t="s">
        <v>421</v>
      </c>
      <c r="F182" s="4">
        <v>6</v>
      </c>
      <c r="G182" s="4" t="str">
        <f t="shared" si="2"/>
        <v>Ethiopia-Beseko</v>
      </c>
      <c r="BA182" s="4" t="str">
        <v>Chiduku</v>
      </c>
      <c r="BB182" s="4" t="str">
        <v>Chiduku</v>
      </c>
      <c r="BC182" s="4" t="str">
        <v>Chiduku</v>
      </c>
      <c r="BD182" s="4" t="str">
        <v>Chiduku</v>
      </c>
      <c r="BE182" s="4" t="str">
        <v>Chiduku</v>
      </c>
      <c r="BF182" s="4" t="str">
        <v>Chiduku</v>
      </c>
      <c r="BG182" s="4" t="str">
        <v>Chiduku</v>
      </c>
      <c r="BH182" s="4" t="str">
        <v>Chiduku</v>
      </c>
      <c r="BI182" s="4" t="str">
        <v>Chiduku</v>
      </c>
      <c r="BJ182" s="4" t="str">
        <v>Chiduku</v>
      </c>
      <c r="BK182" s="4" t="str">
        <v>Chiduku</v>
      </c>
      <c r="BL182" s="4" t="str">
        <v>Chiduku</v>
      </c>
      <c r="BM182" s="4" t="str">
        <v>Chiduku</v>
      </c>
      <c r="BN182" s="4" t="str">
        <v>Chiduku</v>
      </c>
      <c r="BO182" s="4" t="str">
        <v>Chiduku</v>
      </c>
      <c r="BP182" s="4" t="str">
        <v>Chiduku</v>
      </c>
      <c r="BQ182" s="4" t="str">
        <v>Chiduku</v>
      </c>
      <c r="BR182" s="4" t="str">
        <v>Chiduku</v>
      </c>
      <c r="BS182" s="4" t="str">
        <v>Chiduku</v>
      </c>
      <c r="BT182" s="4" t="str">
        <v>Chiduku</v>
      </c>
      <c r="BU182" s="4" t="str">
        <v>Chiduku</v>
      </c>
      <c r="BV182" s="4" t="str">
        <v>Chiduku</v>
      </c>
      <c r="BW182" s="4" t="str">
        <v>Chiduku</v>
      </c>
      <c r="BX182" s="4" t="str">
        <v>Chiduku</v>
      </c>
      <c r="BY182" s="4" t="str">
        <v>Chiduku</v>
      </c>
      <c r="BZ182" s="4" t="str">
        <v>Chiduku</v>
      </c>
      <c r="CA182" s="4" t="str">
        <v>Chiduku</v>
      </c>
      <c r="CB182" s="4" t="str">
        <v>Chiduku</v>
      </c>
      <c r="CC182" s="4" t="str">
        <v>Chiduku</v>
      </c>
      <c r="CD182" s="4" t="str">
        <v>Chiduku</v>
      </c>
      <c r="CE182" s="4" t="str">
        <v>Chiduku</v>
      </c>
      <c r="CF182" s="4" t="str">
        <v>Chiduku</v>
      </c>
      <c r="CG182" s="4" t="str">
        <v>Chiduku</v>
      </c>
      <c r="CH182" s="4" t="str">
        <v>Chiduku</v>
      </c>
      <c r="CJ182" s="4" t="str">
        <v>Chiduku</v>
      </c>
      <c r="CK182" s="4" t="str">
        <v>Chiduku</v>
      </c>
      <c r="CL182" s="4" t="str">
        <v>Chiduku</v>
      </c>
      <c r="CM182" s="4" t="str">
        <v>Chiduku</v>
      </c>
      <c r="CN182" s="4" t="str">
        <v>Chiduku</v>
      </c>
      <c r="CO182" s="4" t="str">
        <v>Chiduku</v>
      </c>
      <c r="CP182" s="4" t="str">
        <v>Chiduku</v>
      </c>
      <c r="CQ182" s="4" t="str">
        <v>Chiduku</v>
      </c>
      <c r="CR182" s="4" t="str">
        <v>Chiduku</v>
      </c>
      <c r="CS182" s="4" t="str">
        <v>Chiduku</v>
      </c>
      <c r="CT182" s="4" t="str">
        <v>Chiduku</v>
      </c>
      <c r="CU182" s="4" t="str">
        <v>Chiduku</v>
      </c>
      <c r="CV182" s="4" t="str">
        <v>Chiduku</v>
      </c>
      <c r="CW182" s="4" t="str">
        <v>Chiduku</v>
      </c>
      <c r="CX182" s="4" t="str">
        <v>Chiduku</v>
      </c>
      <c r="CY182" s="4" t="str">
        <v>Chiduku</v>
      </c>
      <c r="CZ182" s="4" t="str">
        <v>Chiduku</v>
      </c>
      <c r="DA182" s="4" t="str">
        <v>Chiduku</v>
      </c>
      <c r="DB182" s="4" t="str">
        <v>Chiduku</v>
      </c>
      <c r="DC182" s="4" t="str">
        <v>Chiduku</v>
      </c>
      <c r="DD182" s="4" t="str">
        <v>Chiduku</v>
      </c>
      <c r="DE182" s="4" t="str">
        <v>Chiduku</v>
      </c>
      <c r="DF182" s="4" t="str">
        <v>Chiduku</v>
      </c>
      <c r="DG182" s="4" t="str">
        <v>Chiduku</v>
      </c>
      <c r="DH182" s="4" t="str">
        <v>Chiduku</v>
      </c>
      <c r="DI182" s="4" t="str">
        <v>Chiduku</v>
      </c>
      <c r="DJ182" s="4" t="str">
        <v>Chiduku</v>
      </c>
      <c r="DK182" s="4" t="str">
        <v>Chiduku</v>
      </c>
      <c r="DL182" s="4" t="str">
        <v>Chiduku</v>
      </c>
      <c r="DM182" s="4" t="str">
        <v>Chiduku</v>
      </c>
      <c r="DN182" s="4" t="str">
        <v>Chiduku</v>
      </c>
      <c r="DO182" s="4" t="str">
        <v>Chiduku</v>
      </c>
      <c r="DP182" s="4" t="str">
        <v>Chiduku</v>
      </c>
    </row>
    <row r="183" spans="1:120" x14ac:dyDescent="0.35">
      <c r="A183" s="4">
        <v>7.5525000000000002</v>
      </c>
      <c r="B183" s="4">
        <v>39.260280000000002</v>
      </c>
      <c r="C183" s="4" t="s">
        <v>193</v>
      </c>
      <c r="D183" s="4" t="s">
        <v>130</v>
      </c>
      <c r="E183" s="4" t="s">
        <v>422</v>
      </c>
      <c r="F183" s="4">
        <v>250</v>
      </c>
      <c r="G183" s="4" t="str">
        <f t="shared" si="2"/>
        <v>Ethiopia-Bokoji</v>
      </c>
      <c r="BA183" s="4" t="str">
        <v>Chienge</v>
      </c>
      <c r="BB183" s="4" t="str">
        <v>Chienge</v>
      </c>
      <c r="BC183" s="4" t="str">
        <v>Chienge</v>
      </c>
      <c r="BD183" s="4" t="str">
        <v>Chienge</v>
      </c>
      <c r="BE183" s="4" t="str">
        <v>Chienge</v>
      </c>
      <c r="BF183" s="4" t="str">
        <v>Chienge</v>
      </c>
      <c r="BG183" s="4" t="str">
        <v>Chienge</v>
      </c>
      <c r="BH183" s="4" t="str">
        <v>Chienge</v>
      </c>
      <c r="BI183" s="4" t="str">
        <v>Chienge</v>
      </c>
      <c r="BJ183" s="4" t="str">
        <v>Chienge</v>
      </c>
      <c r="BK183" s="4" t="str">
        <v>Chienge</v>
      </c>
      <c r="BL183" s="4" t="str">
        <v>Chienge</v>
      </c>
      <c r="BM183" s="4" t="str">
        <v>Chienge</v>
      </c>
      <c r="BN183" s="4" t="str">
        <v>Chienge</v>
      </c>
      <c r="BO183" s="4" t="str">
        <v>Chienge</v>
      </c>
      <c r="BP183" s="4" t="str">
        <v>Chienge</v>
      </c>
      <c r="BQ183" s="4" t="str">
        <v>Chienge</v>
      </c>
      <c r="BR183" s="4" t="str">
        <v>Chienge</v>
      </c>
      <c r="BS183" s="4" t="str">
        <v>Chienge</v>
      </c>
      <c r="BT183" s="4" t="str">
        <v>Chienge</v>
      </c>
      <c r="BU183" s="4" t="str">
        <v>Chienge</v>
      </c>
      <c r="BV183" s="4" t="str">
        <v>Chienge</v>
      </c>
      <c r="BW183" s="4" t="str">
        <v>Chienge</v>
      </c>
      <c r="BX183" s="4" t="str">
        <v>Chienge</v>
      </c>
      <c r="BY183" s="4" t="str">
        <v>Chienge</v>
      </c>
      <c r="BZ183" s="4" t="str">
        <v>Chienge</v>
      </c>
      <c r="CA183" s="4" t="str">
        <v>Chienge</v>
      </c>
      <c r="CB183" s="4" t="str">
        <v>Chienge</v>
      </c>
      <c r="CC183" s="4" t="str">
        <v>Chienge</v>
      </c>
      <c r="CD183" s="4" t="str">
        <v>Chienge</v>
      </c>
      <c r="CE183" s="4" t="str">
        <v>Chienge</v>
      </c>
      <c r="CF183" s="4" t="str">
        <v>Chienge</v>
      </c>
      <c r="CG183" s="4" t="str">
        <v>Chienge</v>
      </c>
      <c r="CH183" s="4" t="str">
        <v>Chienge</v>
      </c>
      <c r="CJ183" s="4" t="str">
        <v>Chienge</v>
      </c>
      <c r="CK183" s="4" t="str">
        <v>Chienge</v>
      </c>
      <c r="CL183" s="4" t="str">
        <v>Chienge</v>
      </c>
      <c r="CM183" s="4" t="str">
        <v>Chienge</v>
      </c>
      <c r="CN183" s="4" t="str">
        <v>Chienge</v>
      </c>
      <c r="CO183" s="4" t="str">
        <v>Chienge</v>
      </c>
      <c r="CP183" s="4" t="str">
        <v>Chienge</v>
      </c>
      <c r="CQ183" s="4" t="str">
        <v>Chienge</v>
      </c>
      <c r="CR183" s="4" t="str">
        <v>Chienge</v>
      </c>
      <c r="CS183" s="4" t="str">
        <v>Chienge</v>
      </c>
      <c r="CT183" s="4" t="str">
        <v>Chienge</v>
      </c>
      <c r="CU183" s="4" t="str">
        <v>Chienge</v>
      </c>
      <c r="CV183" s="4" t="str">
        <v>Chienge</v>
      </c>
      <c r="CW183" s="4" t="str">
        <v>Chienge</v>
      </c>
      <c r="CX183" s="4" t="str">
        <v>Chienge</v>
      </c>
      <c r="CY183" s="4" t="str">
        <v>Chienge</v>
      </c>
      <c r="CZ183" s="4" t="str">
        <v>Chienge</v>
      </c>
      <c r="DA183" s="4" t="str">
        <v>Chienge</v>
      </c>
      <c r="DB183" s="4" t="str">
        <v>Chienge</v>
      </c>
      <c r="DC183" s="4" t="str">
        <v>Chienge</v>
      </c>
      <c r="DD183" s="4" t="str">
        <v>Chienge</v>
      </c>
      <c r="DE183" s="4" t="str">
        <v>Chienge</v>
      </c>
      <c r="DF183" s="4" t="str">
        <v>Chienge</v>
      </c>
      <c r="DG183" s="4" t="str">
        <v>Chienge</v>
      </c>
      <c r="DH183" s="4" t="str">
        <v>Chienge</v>
      </c>
      <c r="DI183" s="4" t="str">
        <v>Chienge</v>
      </c>
      <c r="DJ183" s="4" t="str">
        <v>Chienge</v>
      </c>
      <c r="DK183" s="4" t="str">
        <v>Chienge</v>
      </c>
      <c r="DL183" s="4" t="str">
        <v>Chienge</v>
      </c>
      <c r="DM183" s="4" t="str">
        <v>Chienge</v>
      </c>
      <c r="DN183" s="4" t="str">
        <v>Chienge</v>
      </c>
      <c r="DO183" s="4" t="str">
        <v>Chienge</v>
      </c>
      <c r="DP183" s="4" t="str">
        <v>Chienge</v>
      </c>
    </row>
    <row r="184" spans="1:120" x14ac:dyDescent="0.35">
      <c r="A184" s="4">
        <v>8.9499999999999993</v>
      </c>
      <c r="B184" s="4">
        <v>39.1</v>
      </c>
      <c r="C184" s="4" t="s">
        <v>193</v>
      </c>
      <c r="D184" s="4" t="s">
        <v>130</v>
      </c>
      <c r="E184" s="4" t="s">
        <v>423</v>
      </c>
      <c r="F184" s="4">
        <v>917</v>
      </c>
      <c r="G184" s="4" t="str">
        <f t="shared" si="2"/>
        <v>Ethiopia-Caffee Doonsaa</v>
      </c>
      <c r="BA184" s="4" t="str">
        <v>Chikato</v>
      </c>
      <c r="BB184" s="4" t="str">
        <v>Chikato</v>
      </c>
      <c r="BC184" s="4" t="str">
        <v>Chikato</v>
      </c>
      <c r="BD184" s="4" t="str">
        <v>Chikato</v>
      </c>
      <c r="BE184" s="4" t="str">
        <v>Chikato</v>
      </c>
      <c r="BF184" s="4" t="str">
        <v>Chikato</v>
      </c>
      <c r="BG184" s="4" t="str">
        <v>Chikato</v>
      </c>
      <c r="BH184" s="4" t="str">
        <v>Chikato</v>
      </c>
      <c r="BI184" s="4" t="str">
        <v>Chikato</v>
      </c>
      <c r="BJ184" s="4" t="str">
        <v>Chikato</v>
      </c>
      <c r="BK184" s="4" t="str">
        <v>Chikato</v>
      </c>
      <c r="BL184" s="4" t="str">
        <v>Chikato</v>
      </c>
      <c r="BM184" s="4" t="str">
        <v>Chikato</v>
      </c>
      <c r="BN184" s="4" t="str">
        <v>Chikato</v>
      </c>
      <c r="BO184" s="4" t="str">
        <v>Chikato</v>
      </c>
      <c r="BP184" s="4" t="str">
        <v>Chikato</v>
      </c>
      <c r="BQ184" s="4" t="str">
        <v>Chikato</v>
      </c>
      <c r="BR184" s="4" t="str">
        <v>Chikato</v>
      </c>
      <c r="BS184" s="4" t="str">
        <v>Chikato</v>
      </c>
      <c r="BT184" s="4" t="str">
        <v>Chikato</v>
      </c>
      <c r="BU184" s="4" t="str">
        <v>Chikato</v>
      </c>
      <c r="BV184" s="4" t="str">
        <v>Chikato</v>
      </c>
      <c r="BW184" s="4" t="str">
        <v>Chikato</v>
      </c>
      <c r="BX184" s="4" t="str">
        <v>Chikato</v>
      </c>
      <c r="BY184" s="4" t="str">
        <v>Chikato</v>
      </c>
      <c r="BZ184" s="4" t="str">
        <v>Chikato</v>
      </c>
      <c r="CA184" s="4" t="str">
        <v>Chikato</v>
      </c>
      <c r="CB184" s="4" t="str">
        <v>Chikato</v>
      </c>
      <c r="CC184" s="4" t="str">
        <v>Chikato</v>
      </c>
      <c r="CD184" s="4" t="str">
        <v>Chikato</v>
      </c>
      <c r="CE184" s="4" t="str">
        <v>Chikato</v>
      </c>
      <c r="CF184" s="4" t="str">
        <v>Chikato</v>
      </c>
      <c r="CG184" s="4" t="str">
        <v>Chikato</v>
      </c>
      <c r="CH184" s="4" t="str">
        <v>Chikato</v>
      </c>
      <c r="CJ184" s="4" t="str">
        <v>Chikato</v>
      </c>
      <c r="CK184" s="4" t="str">
        <v>Chikato</v>
      </c>
      <c r="CL184" s="4" t="str">
        <v>Chikato</v>
      </c>
      <c r="CM184" s="4" t="str">
        <v>Chikato</v>
      </c>
      <c r="CN184" s="4" t="str">
        <v>Chikato</v>
      </c>
      <c r="CO184" s="4" t="str">
        <v>Chikato</v>
      </c>
      <c r="CP184" s="4" t="str">
        <v>Chikato</v>
      </c>
      <c r="CQ184" s="4" t="str">
        <v>Chikato</v>
      </c>
      <c r="CR184" s="4" t="str">
        <v>Chikato</v>
      </c>
      <c r="CS184" s="4" t="str">
        <v>Chikato</v>
      </c>
      <c r="CT184" s="4" t="str">
        <v>Chikato</v>
      </c>
      <c r="CU184" s="4" t="str">
        <v>Chikato</v>
      </c>
      <c r="CV184" s="4" t="str">
        <v>Chikato</v>
      </c>
      <c r="CW184" s="4" t="str">
        <v>Chikato</v>
      </c>
      <c r="CX184" s="4" t="str">
        <v>Chikato</v>
      </c>
      <c r="CY184" s="4" t="str">
        <v>Chikato</v>
      </c>
      <c r="CZ184" s="4" t="str">
        <v>Chikato</v>
      </c>
      <c r="DA184" s="4" t="str">
        <v>Chikato</v>
      </c>
      <c r="DB184" s="4" t="str">
        <v>Chikato</v>
      </c>
      <c r="DC184" s="4" t="str">
        <v>Chikato</v>
      </c>
      <c r="DD184" s="4" t="str">
        <v>Chikato</v>
      </c>
      <c r="DE184" s="4" t="str">
        <v>Chikato</v>
      </c>
      <c r="DF184" s="4" t="str">
        <v>Chikato</v>
      </c>
      <c r="DG184" s="4" t="str">
        <v>Chikato</v>
      </c>
      <c r="DH184" s="4" t="str">
        <v>Chikato</v>
      </c>
      <c r="DI184" s="4" t="str">
        <v>Chikato</v>
      </c>
      <c r="DJ184" s="4" t="str">
        <v>Chikato</v>
      </c>
      <c r="DK184" s="4" t="str">
        <v>Chikato</v>
      </c>
      <c r="DL184" s="4" t="str">
        <v>Chikato</v>
      </c>
      <c r="DM184" s="4" t="str">
        <v>Chikato</v>
      </c>
      <c r="DN184" s="4" t="str">
        <v>Chikato</v>
      </c>
      <c r="DO184" s="4" t="str">
        <v>Chikato</v>
      </c>
      <c r="DP184" s="4" t="str">
        <v>Chikato</v>
      </c>
    </row>
    <row r="185" spans="1:120" x14ac:dyDescent="0.35">
      <c r="A185" s="4">
        <v>8.5091699999999992</v>
      </c>
      <c r="B185" s="4">
        <v>39.071109999999997</v>
      </c>
      <c r="C185" s="4" t="s">
        <v>193</v>
      </c>
      <c r="D185" s="4" t="s">
        <v>130</v>
      </c>
      <c r="E185" s="4" t="s">
        <v>424</v>
      </c>
      <c r="F185" s="4">
        <v>250</v>
      </c>
      <c r="G185" s="4" t="str">
        <f t="shared" si="2"/>
        <v>Ethiopia-Central Rift Valley</v>
      </c>
      <c r="BA185" s="4" t="str">
        <v>Chikomba</v>
      </c>
      <c r="BB185" s="4" t="str">
        <v>Chikomba</v>
      </c>
      <c r="BC185" s="4" t="str">
        <v>Chikomba</v>
      </c>
      <c r="BD185" s="4" t="str">
        <v>Chikomba</v>
      </c>
      <c r="BE185" s="4" t="str">
        <v>Chikomba</v>
      </c>
      <c r="BF185" s="4" t="str">
        <v>Chikomba</v>
      </c>
      <c r="BG185" s="4" t="str">
        <v>Chikomba</v>
      </c>
      <c r="BH185" s="4" t="str">
        <v>Chikomba</v>
      </c>
      <c r="BI185" s="4" t="str">
        <v>Chikomba</v>
      </c>
      <c r="BJ185" s="4" t="str">
        <v>Chikomba</v>
      </c>
      <c r="BK185" s="4" t="str">
        <v>Chikomba</v>
      </c>
      <c r="BL185" s="4" t="str">
        <v>Chikomba</v>
      </c>
      <c r="BM185" s="4" t="str">
        <v>Chikomba</v>
      </c>
      <c r="BN185" s="4" t="str">
        <v>Chikomba</v>
      </c>
      <c r="BO185" s="4" t="str">
        <v>Chikomba</v>
      </c>
      <c r="BP185" s="4" t="str">
        <v>Chikomba</v>
      </c>
      <c r="BQ185" s="4" t="str">
        <v>Chikomba</v>
      </c>
      <c r="BR185" s="4" t="str">
        <v>Chikomba</v>
      </c>
      <c r="BS185" s="4" t="str">
        <v>Chikomba</v>
      </c>
      <c r="BT185" s="4" t="str">
        <v>Chikomba</v>
      </c>
      <c r="BU185" s="4" t="str">
        <v>Chikomba</v>
      </c>
      <c r="BV185" s="4" t="str">
        <v>Chikomba</v>
      </c>
      <c r="BW185" s="4" t="str">
        <v>Chikomba</v>
      </c>
      <c r="BX185" s="4" t="str">
        <v>Chikomba</v>
      </c>
      <c r="BY185" s="4" t="str">
        <v>Chikomba</v>
      </c>
      <c r="BZ185" s="4" t="str">
        <v>Chikomba</v>
      </c>
      <c r="CA185" s="4" t="str">
        <v>Chikomba</v>
      </c>
      <c r="CB185" s="4" t="str">
        <v>Chikomba</v>
      </c>
      <c r="CC185" s="4" t="str">
        <v>Chikomba</v>
      </c>
      <c r="CD185" s="4" t="str">
        <v>Chikomba</v>
      </c>
      <c r="CE185" s="4" t="str">
        <v>Chikomba</v>
      </c>
      <c r="CF185" s="4" t="str">
        <v>Chikomba</v>
      </c>
      <c r="CG185" s="4" t="str">
        <v>Chikomba</v>
      </c>
      <c r="CH185" s="4" t="str">
        <v>Chikomba</v>
      </c>
      <c r="CJ185" s="4" t="str">
        <v>Chikomba</v>
      </c>
      <c r="CK185" s="4" t="str">
        <v>Chikomba</v>
      </c>
      <c r="CL185" s="4" t="str">
        <v>Chikomba</v>
      </c>
      <c r="CM185" s="4" t="str">
        <v>Chikomba</v>
      </c>
      <c r="CN185" s="4" t="str">
        <v>Chikomba</v>
      </c>
      <c r="CO185" s="4" t="str">
        <v>Chikomba</v>
      </c>
      <c r="CP185" s="4" t="str">
        <v>Chikomba</v>
      </c>
      <c r="CQ185" s="4" t="str">
        <v>Chikomba</v>
      </c>
      <c r="CR185" s="4" t="str">
        <v>Chikomba</v>
      </c>
      <c r="CS185" s="4" t="str">
        <v>Chikomba</v>
      </c>
      <c r="CT185" s="4" t="str">
        <v>Chikomba</v>
      </c>
      <c r="CU185" s="4" t="str">
        <v>Chikomba</v>
      </c>
      <c r="CV185" s="4" t="str">
        <v>Chikomba</v>
      </c>
      <c r="CW185" s="4" t="str">
        <v>Chikomba</v>
      </c>
      <c r="CX185" s="4" t="str">
        <v>Chikomba</v>
      </c>
      <c r="CY185" s="4" t="str">
        <v>Chikomba</v>
      </c>
      <c r="CZ185" s="4" t="str">
        <v>Chikomba</v>
      </c>
      <c r="DA185" s="4" t="str">
        <v>Chikomba</v>
      </c>
      <c r="DB185" s="4" t="str">
        <v>Chikomba</v>
      </c>
      <c r="DC185" s="4" t="str">
        <v>Chikomba</v>
      </c>
      <c r="DD185" s="4" t="str">
        <v>Chikomba</v>
      </c>
      <c r="DE185" s="4" t="str">
        <v>Chikomba</v>
      </c>
      <c r="DF185" s="4" t="str">
        <v>Chikomba</v>
      </c>
      <c r="DG185" s="4" t="str">
        <v>Chikomba</v>
      </c>
      <c r="DH185" s="4" t="str">
        <v>Chikomba</v>
      </c>
      <c r="DI185" s="4" t="str">
        <v>Chikomba</v>
      </c>
      <c r="DJ185" s="4" t="str">
        <v>Chikomba</v>
      </c>
      <c r="DK185" s="4" t="str">
        <v>Chikomba</v>
      </c>
      <c r="DL185" s="4" t="str">
        <v>Chikomba</v>
      </c>
      <c r="DM185" s="4" t="str">
        <v>Chikomba</v>
      </c>
      <c r="DN185" s="4" t="str">
        <v>Chikomba</v>
      </c>
      <c r="DO185" s="4" t="str">
        <v>Chikomba</v>
      </c>
      <c r="DP185" s="4" t="str">
        <v>Chikomba</v>
      </c>
    </row>
    <row r="186" spans="1:120" x14ac:dyDescent="0.35">
      <c r="A186" s="4">
        <v>11</v>
      </c>
      <c r="B186" s="4">
        <v>39.756999999999998</v>
      </c>
      <c r="C186" s="4" t="s">
        <v>193</v>
      </c>
      <c r="D186" s="4" t="s">
        <v>138</v>
      </c>
      <c r="E186" s="4" t="s">
        <v>425</v>
      </c>
      <c r="F186" s="4">
        <v>1000</v>
      </c>
      <c r="G186" s="4" t="str">
        <f t="shared" si="2"/>
        <v>Ethiopia-Chefa</v>
      </c>
      <c r="BA186" s="4" t="str">
        <v>Chikwaka</v>
      </c>
      <c r="BB186" s="4" t="str">
        <v>Chikwaka</v>
      </c>
      <c r="BC186" s="4" t="str">
        <v>Chikwaka</v>
      </c>
      <c r="BD186" s="4" t="str">
        <v>Chikwaka</v>
      </c>
      <c r="BE186" s="4" t="str">
        <v>Chikwaka</v>
      </c>
      <c r="BF186" s="4" t="str">
        <v>Chikwaka</v>
      </c>
      <c r="BG186" s="4" t="str">
        <v>Chikwaka</v>
      </c>
      <c r="BH186" s="4" t="str">
        <v>Chikwaka</v>
      </c>
      <c r="BI186" s="4" t="str">
        <v>Chikwaka</v>
      </c>
      <c r="BJ186" s="4" t="str">
        <v>Chikwaka</v>
      </c>
      <c r="BK186" s="4" t="str">
        <v>Chikwaka</v>
      </c>
      <c r="BL186" s="4" t="str">
        <v>Chikwaka</v>
      </c>
      <c r="BM186" s="4" t="str">
        <v>Chikwaka</v>
      </c>
      <c r="BN186" s="4" t="str">
        <v>Chikwaka</v>
      </c>
      <c r="BO186" s="4" t="str">
        <v>Chikwaka</v>
      </c>
      <c r="BP186" s="4" t="str">
        <v>Chikwaka</v>
      </c>
      <c r="BQ186" s="4" t="str">
        <v>Chikwaka</v>
      </c>
      <c r="BR186" s="4" t="str">
        <v>Chikwaka</v>
      </c>
      <c r="BS186" s="4" t="str">
        <v>Chikwaka</v>
      </c>
      <c r="BT186" s="4" t="str">
        <v>Chikwaka</v>
      </c>
      <c r="BU186" s="4" t="str">
        <v>Chikwaka</v>
      </c>
      <c r="BV186" s="4" t="str">
        <v>Chikwaka</v>
      </c>
      <c r="BW186" s="4" t="str">
        <v>Chikwaka</v>
      </c>
      <c r="BX186" s="4" t="str">
        <v>Chikwaka</v>
      </c>
      <c r="BY186" s="4" t="str">
        <v>Chikwaka</v>
      </c>
      <c r="BZ186" s="4" t="str">
        <v>Chikwaka</v>
      </c>
      <c r="CA186" s="4" t="str">
        <v>Chikwaka</v>
      </c>
      <c r="CB186" s="4" t="str">
        <v>Chikwaka</v>
      </c>
      <c r="CC186" s="4" t="str">
        <v>Chikwaka</v>
      </c>
      <c r="CD186" s="4" t="str">
        <v>Chikwaka</v>
      </c>
      <c r="CE186" s="4" t="str">
        <v>Chikwaka</v>
      </c>
      <c r="CF186" s="4" t="str">
        <v>Chikwaka</v>
      </c>
      <c r="CG186" s="4" t="str">
        <v>Chikwaka</v>
      </c>
      <c r="CH186" s="4" t="str">
        <v>Chikwaka</v>
      </c>
      <c r="CJ186" s="4" t="str">
        <v>Chikwaka</v>
      </c>
      <c r="CK186" s="4" t="str">
        <v>Chikwaka</v>
      </c>
      <c r="CL186" s="4" t="str">
        <v>Chikwaka</v>
      </c>
      <c r="CM186" s="4" t="str">
        <v>Chikwaka</v>
      </c>
      <c r="CN186" s="4" t="str">
        <v>Chikwaka</v>
      </c>
      <c r="CO186" s="4" t="str">
        <v>Chikwaka</v>
      </c>
      <c r="CP186" s="4" t="str">
        <v>Chikwaka</v>
      </c>
      <c r="CQ186" s="4" t="str">
        <v>Chikwaka</v>
      </c>
      <c r="CR186" s="4" t="str">
        <v>Chikwaka</v>
      </c>
      <c r="CS186" s="4" t="str">
        <v>Chikwaka</v>
      </c>
      <c r="CT186" s="4" t="str">
        <v>Chikwaka</v>
      </c>
      <c r="CU186" s="4" t="str">
        <v>Chikwaka</v>
      </c>
      <c r="CV186" s="4" t="str">
        <v>Chikwaka</v>
      </c>
      <c r="CW186" s="4" t="str">
        <v>Chikwaka</v>
      </c>
      <c r="CX186" s="4" t="str">
        <v>Chikwaka</v>
      </c>
      <c r="CY186" s="4" t="str">
        <v>Chikwaka</v>
      </c>
      <c r="CZ186" s="4" t="str">
        <v>Chikwaka</v>
      </c>
      <c r="DA186" s="4" t="str">
        <v>Chikwaka</v>
      </c>
      <c r="DB186" s="4" t="str">
        <v>Chikwaka</v>
      </c>
      <c r="DC186" s="4" t="str">
        <v>Chikwaka</v>
      </c>
      <c r="DD186" s="4" t="str">
        <v>Chikwaka</v>
      </c>
      <c r="DE186" s="4" t="str">
        <v>Chikwaka</v>
      </c>
      <c r="DF186" s="4" t="str">
        <v>Chikwaka</v>
      </c>
      <c r="DG186" s="4" t="str">
        <v>Chikwaka</v>
      </c>
      <c r="DH186" s="4" t="str">
        <v>Chikwaka</v>
      </c>
      <c r="DI186" s="4" t="str">
        <v>Chikwaka</v>
      </c>
      <c r="DJ186" s="4" t="str">
        <v>Chikwaka</v>
      </c>
      <c r="DK186" s="4" t="str">
        <v>Chikwaka</v>
      </c>
      <c r="DL186" s="4" t="str">
        <v>Chikwaka</v>
      </c>
      <c r="DM186" s="4" t="str">
        <v>Chikwaka</v>
      </c>
      <c r="DN186" s="4" t="str">
        <v>Chikwaka</v>
      </c>
      <c r="DO186" s="4" t="str">
        <v>Chikwaka</v>
      </c>
      <c r="DP186" s="4" t="str">
        <v>Chikwaka</v>
      </c>
    </row>
    <row r="187" spans="1:120" x14ac:dyDescent="0.35">
      <c r="A187" s="4">
        <v>8.9700000000000006</v>
      </c>
      <c r="B187" s="4">
        <v>39.12444</v>
      </c>
      <c r="C187" s="4" t="s">
        <v>193</v>
      </c>
      <c r="D187" s="4" t="s">
        <v>130</v>
      </c>
      <c r="E187" s="4" t="s">
        <v>426</v>
      </c>
      <c r="F187" s="4">
        <v>250</v>
      </c>
      <c r="G187" s="4" t="str">
        <f t="shared" si="2"/>
        <v>Ethiopia-Chefe Donsa</v>
      </c>
      <c r="BA187" s="4" t="str">
        <v>Chilumba</v>
      </c>
      <c r="BB187" s="4" t="str">
        <v>Chilumba</v>
      </c>
      <c r="BC187" s="4" t="str">
        <v>Chilumba</v>
      </c>
      <c r="BD187" s="4" t="str">
        <v>Chilumba</v>
      </c>
      <c r="BE187" s="4" t="str">
        <v>Chilumba</v>
      </c>
      <c r="BF187" s="4" t="str">
        <v>Chilumba</v>
      </c>
      <c r="BG187" s="4" t="str">
        <v>Chilumba</v>
      </c>
      <c r="BH187" s="4" t="str">
        <v>Chilumba</v>
      </c>
      <c r="BI187" s="4" t="str">
        <v>Chilumba</v>
      </c>
      <c r="BJ187" s="4" t="str">
        <v>Chilumba</v>
      </c>
      <c r="BK187" s="4" t="str">
        <v>Chilumba</v>
      </c>
      <c r="BL187" s="4" t="str">
        <v>Chilumba</v>
      </c>
      <c r="BM187" s="4" t="str">
        <v>Chilumba</v>
      </c>
      <c r="BN187" s="4" t="str">
        <v>Chilumba</v>
      </c>
      <c r="BO187" s="4" t="str">
        <v>Chilumba</v>
      </c>
      <c r="BP187" s="4" t="str">
        <v>Chilumba</v>
      </c>
      <c r="BQ187" s="4" t="str">
        <v>Chilumba</v>
      </c>
      <c r="BR187" s="4" t="str">
        <v>Chilumba</v>
      </c>
      <c r="BS187" s="4" t="str">
        <v>Chilumba</v>
      </c>
      <c r="BT187" s="4" t="str">
        <v>Chilumba</v>
      </c>
      <c r="BU187" s="4" t="str">
        <v>Chilumba</v>
      </c>
      <c r="BV187" s="4" t="str">
        <v>Chilumba</v>
      </c>
      <c r="BW187" s="4" t="str">
        <v>Chilumba</v>
      </c>
      <c r="BX187" s="4" t="str">
        <v>Chilumba</v>
      </c>
      <c r="BY187" s="4" t="str">
        <v>Chilumba</v>
      </c>
      <c r="BZ187" s="4" t="str">
        <v>Chilumba</v>
      </c>
      <c r="CA187" s="4" t="str">
        <v>Chilumba</v>
      </c>
      <c r="CB187" s="4" t="str">
        <v>Chilumba</v>
      </c>
      <c r="CC187" s="4" t="str">
        <v>Chilumba</v>
      </c>
      <c r="CD187" s="4" t="str">
        <v>Chilumba</v>
      </c>
      <c r="CE187" s="4" t="str">
        <v>Chilumba</v>
      </c>
      <c r="CF187" s="4" t="str">
        <v>Chilumba</v>
      </c>
      <c r="CG187" s="4" t="str">
        <v>Chilumba</v>
      </c>
      <c r="CH187" s="4" t="str">
        <v>Chilumba</v>
      </c>
      <c r="CJ187" s="4" t="str">
        <v>Chilumba</v>
      </c>
      <c r="CK187" s="4" t="str">
        <v>Chilumba</v>
      </c>
      <c r="CL187" s="4" t="str">
        <v>Chilumba</v>
      </c>
      <c r="CM187" s="4" t="str">
        <v>Chilumba</v>
      </c>
      <c r="CN187" s="4" t="str">
        <v>Chilumba</v>
      </c>
      <c r="CO187" s="4" t="str">
        <v>Chilumba</v>
      </c>
      <c r="CP187" s="4" t="str">
        <v>Chilumba</v>
      </c>
      <c r="CQ187" s="4" t="str">
        <v>Chilumba</v>
      </c>
      <c r="CR187" s="4" t="str">
        <v>Chilumba</v>
      </c>
      <c r="CS187" s="4" t="str">
        <v>Chilumba</v>
      </c>
      <c r="CT187" s="4" t="str">
        <v>Chilumba</v>
      </c>
      <c r="CU187" s="4" t="str">
        <v>Chilumba</v>
      </c>
      <c r="CV187" s="4" t="str">
        <v>Chilumba</v>
      </c>
      <c r="CW187" s="4" t="str">
        <v>Chilumba</v>
      </c>
      <c r="CX187" s="4" t="str">
        <v>Chilumba</v>
      </c>
      <c r="CY187" s="4" t="str">
        <v>Chilumba</v>
      </c>
      <c r="CZ187" s="4" t="str">
        <v>Chilumba</v>
      </c>
      <c r="DA187" s="4" t="str">
        <v>Chilumba</v>
      </c>
      <c r="DB187" s="4" t="str">
        <v>Chilumba</v>
      </c>
      <c r="DC187" s="4" t="str">
        <v>Chilumba</v>
      </c>
      <c r="DD187" s="4" t="str">
        <v>Chilumba</v>
      </c>
      <c r="DE187" s="4" t="str">
        <v>Chilumba</v>
      </c>
      <c r="DF187" s="4" t="str">
        <v>Chilumba</v>
      </c>
      <c r="DG187" s="4" t="str">
        <v>Chilumba</v>
      </c>
      <c r="DH187" s="4" t="str">
        <v>Chilumba</v>
      </c>
      <c r="DI187" s="4" t="str">
        <v>Chilumba</v>
      </c>
      <c r="DJ187" s="4" t="str">
        <v>Chilumba</v>
      </c>
      <c r="DK187" s="4" t="str">
        <v>Chilumba</v>
      </c>
      <c r="DL187" s="4" t="str">
        <v>Chilumba</v>
      </c>
      <c r="DM187" s="4" t="str">
        <v>Chilumba</v>
      </c>
      <c r="DN187" s="4" t="str">
        <v>Chilumba</v>
      </c>
      <c r="DO187" s="4" t="str">
        <v>Chilumba</v>
      </c>
      <c r="DP187" s="4" t="str">
        <v>Chilumba</v>
      </c>
    </row>
    <row r="188" spans="1:120" x14ac:dyDescent="0.35">
      <c r="A188" s="4">
        <v>8.9666700000000006</v>
      </c>
      <c r="B188" s="4">
        <v>39.116669999999999</v>
      </c>
      <c r="C188" s="4" t="s">
        <v>193</v>
      </c>
      <c r="D188" s="4" t="s">
        <v>130</v>
      </c>
      <c r="E188" s="4" t="s">
        <v>426</v>
      </c>
      <c r="F188" s="4">
        <v>917</v>
      </c>
      <c r="G188" s="4" t="str">
        <f t="shared" si="2"/>
        <v>Ethiopia-Chefe Donsa</v>
      </c>
      <c r="BA188" s="4" t="str">
        <v>Chingale ADP, Zomba</v>
      </c>
      <c r="BB188" s="4" t="str">
        <v>Chingale ADP, Zomba</v>
      </c>
      <c r="BC188" s="4" t="str">
        <v>Chingale ADP, Zomba</v>
      </c>
      <c r="BD188" s="4" t="str">
        <v>Chingale ADP, Zomba</v>
      </c>
      <c r="BE188" s="4" t="str">
        <v>Chingale ADP, Zomba</v>
      </c>
      <c r="BF188" s="4" t="str">
        <v>Chingale ADP, Zomba</v>
      </c>
      <c r="BG188" s="4" t="str">
        <v>Chingale ADP, Zomba</v>
      </c>
      <c r="BH188" s="4" t="str">
        <v>Chingale ADP, Zomba</v>
      </c>
      <c r="BI188" s="4" t="str">
        <v>Chingale ADP, Zomba</v>
      </c>
      <c r="BJ188" s="4" t="str">
        <v>Chingale ADP, Zomba</v>
      </c>
      <c r="BK188" s="4" t="str">
        <v>Chingale ADP, Zomba</v>
      </c>
      <c r="BL188" s="4" t="str">
        <v>Chingale ADP, Zomba</v>
      </c>
      <c r="BM188" s="4" t="str">
        <v>Chingale ADP, Zomba</v>
      </c>
      <c r="BN188" s="4" t="str">
        <v>Chingale ADP, Zomba</v>
      </c>
      <c r="BO188" s="4" t="str">
        <v>Chingale ADP, Zomba</v>
      </c>
      <c r="BP188" s="4" t="str">
        <v>Chingale ADP, Zomba</v>
      </c>
      <c r="BQ188" s="4" t="str">
        <v>Chingale ADP, Zomba</v>
      </c>
      <c r="BR188" s="4" t="str">
        <v>Chingale ADP, Zomba</v>
      </c>
      <c r="BS188" s="4" t="str">
        <v>Chingale ADP, Zomba</v>
      </c>
      <c r="BT188" s="4" t="str">
        <v>Chingale ADP, Zomba</v>
      </c>
      <c r="BU188" s="4" t="str">
        <v>Chingale ADP, Zomba</v>
      </c>
      <c r="BV188" s="4" t="str">
        <v>Chingale ADP, Zomba</v>
      </c>
      <c r="BW188" s="4" t="str">
        <v>Chingale ADP, Zomba</v>
      </c>
      <c r="BX188" s="4" t="str">
        <v>Chingale ADP, Zomba</v>
      </c>
      <c r="BY188" s="4" t="str">
        <v>Chingale ADP, Zomba</v>
      </c>
      <c r="BZ188" s="4" t="str">
        <v>Chingale ADP, Zomba</v>
      </c>
      <c r="CA188" s="4" t="str">
        <v>Chingale ADP, Zomba</v>
      </c>
      <c r="CB188" s="4" t="str">
        <v>Chingale ADP, Zomba</v>
      </c>
      <c r="CC188" s="4" t="str">
        <v>Chingale ADP, Zomba</v>
      </c>
      <c r="CD188" s="4" t="str">
        <v>Chingale ADP, Zomba</v>
      </c>
      <c r="CE188" s="4" t="str">
        <v>Chingale ADP, Zomba</v>
      </c>
      <c r="CF188" s="4" t="str">
        <v>Chingale ADP, Zomba</v>
      </c>
      <c r="CG188" s="4" t="str">
        <v>Chingale ADP, Zomba</v>
      </c>
      <c r="CH188" s="4" t="str">
        <v>Chingale ADP, Zomba</v>
      </c>
      <c r="CJ188" s="4" t="str">
        <v>Chingale ADP, Zomba</v>
      </c>
      <c r="CK188" s="4" t="str">
        <v>Chingale ADP, Zomba</v>
      </c>
      <c r="CL188" s="4" t="str">
        <v>Chingale ADP, Zomba</v>
      </c>
      <c r="CM188" s="4" t="str">
        <v>Chingale ADP, Zomba</v>
      </c>
      <c r="CN188" s="4" t="str">
        <v>Chingale ADP, Zomba</v>
      </c>
      <c r="CO188" s="4" t="str">
        <v>Chingale ADP, Zomba</v>
      </c>
      <c r="CP188" s="4" t="str">
        <v>Chingale ADP, Zomba</v>
      </c>
      <c r="CQ188" s="4" t="str">
        <v>Chingale ADP, Zomba</v>
      </c>
      <c r="CR188" s="4" t="str">
        <v>Chingale ADP, Zomba</v>
      </c>
      <c r="CS188" s="4" t="str">
        <v>Chingale ADP, Zomba</v>
      </c>
      <c r="CT188" s="4" t="str">
        <v>Chingale ADP, Zomba</v>
      </c>
      <c r="CU188" s="4" t="str">
        <v>Chingale ADP, Zomba</v>
      </c>
      <c r="CV188" s="4" t="str">
        <v>Chingale ADP, Zomba</v>
      </c>
      <c r="CW188" s="4" t="str">
        <v>Chingale ADP, Zomba</v>
      </c>
      <c r="CX188" s="4" t="str">
        <v>Chingale ADP, Zomba</v>
      </c>
      <c r="CY188" s="4" t="str">
        <v>Chingale ADP, Zomba</v>
      </c>
      <c r="CZ188" s="4" t="str">
        <v>Chingale ADP, Zomba</v>
      </c>
      <c r="DA188" s="4" t="str">
        <v>Chingale ADP, Zomba</v>
      </c>
      <c r="DB188" s="4" t="str">
        <v>Chingale ADP, Zomba</v>
      </c>
      <c r="DC188" s="4" t="str">
        <v>Chingale ADP, Zomba</v>
      </c>
      <c r="DD188" s="4" t="str">
        <v>Chingale ADP, Zomba</v>
      </c>
      <c r="DE188" s="4" t="str">
        <v>Chingale ADP, Zomba</v>
      </c>
      <c r="DF188" s="4" t="str">
        <v>Chingale ADP, Zomba</v>
      </c>
      <c r="DG188" s="4" t="str">
        <v>Chingale ADP, Zomba</v>
      </c>
      <c r="DH188" s="4" t="str">
        <v>Chingale ADP, Zomba</v>
      </c>
      <c r="DI188" s="4" t="str">
        <v>Chingale ADP, Zomba</v>
      </c>
      <c r="DJ188" s="4" t="str">
        <v>Chingale ADP, Zomba</v>
      </c>
      <c r="DK188" s="4" t="str">
        <v>Chingale ADP, Zomba</v>
      </c>
      <c r="DL188" s="4" t="str">
        <v>Chingale ADP, Zomba</v>
      </c>
      <c r="DM188" s="4" t="str">
        <v>Chingale ADP, Zomba</v>
      </c>
      <c r="DN188" s="4" t="str">
        <v>Chingale ADP, Zomba</v>
      </c>
      <c r="DO188" s="4" t="str">
        <v>Chingale ADP, Zomba</v>
      </c>
      <c r="DP188" s="4" t="str">
        <v>Chingale ADP, Zomba</v>
      </c>
    </row>
    <row r="189" spans="1:120" x14ac:dyDescent="0.35">
      <c r="A189" s="4">
        <v>11.14</v>
      </c>
      <c r="B189" s="4">
        <v>39.630000000000003</v>
      </c>
      <c r="C189" s="4" t="s">
        <v>193</v>
      </c>
      <c r="D189" s="4" t="s">
        <v>130</v>
      </c>
      <c r="E189" s="4" t="s">
        <v>427</v>
      </c>
      <c r="F189" s="4">
        <v>550</v>
      </c>
      <c r="G189" s="4" t="str">
        <f t="shared" si="2"/>
        <v>Ethiopia-Chiro</v>
      </c>
      <c r="BA189" s="4" t="str">
        <v>Chinguluwe, Salima</v>
      </c>
      <c r="BB189" s="4" t="str">
        <v>Chinguluwe, Salima</v>
      </c>
      <c r="BC189" s="4" t="str">
        <v>Chinguluwe, Salima</v>
      </c>
      <c r="BD189" s="4" t="str">
        <v>Chinguluwe, Salima</v>
      </c>
      <c r="BE189" s="4" t="str">
        <v>Chinguluwe, Salima</v>
      </c>
      <c r="BF189" s="4" t="str">
        <v>Chinguluwe, Salima</v>
      </c>
      <c r="BG189" s="4" t="str">
        <v>Chinguluwe, Salima</v>
      </c>
      <c r="BH189" s="4" t="str">
        <v>Chinguluwe, Salima</v>
      </c>
      <c r="BI189" s="4" t="str">
        <v>Chinguluwe, Salima</v>
      </c>
      <c r="BJ189" s="4" t="str">
        <v>Chinguluwe, Salima</v>
      </c>
      <c r="BK189" s="4" t="str">
        <v>Chinguluwe, Salima</v>
      </c>
      <c r="BL189" s="4" t="str">
        <v>Chinguluwe, Salima</v>
      </c>
      <c r="BM189" s="4" t="str">
        <v>Chinguluwe, Salima</v>
      </c>
      <c r="BN189" s="4" t="str">
        <v>Chinguluwe, Salima</v>
      </c>
      <c r="BO189" s="4" t="str">
        <v>Chinguluwe, Salima</v>
      </c>
      <c r="BP189" s="4" t="str">
        <v>Chinguluwe, Salima</v>
      </c>
      <c r="BQ189" s="4" t="str">
        <v>Chinguluwe, Salima</v>
      </c>
      <c r="BR189" s="4" t="str">
        <v>Chinguluwe, Salima</v>
      </c>
      <c r="BS189" s="4" t="str">
        <v>Chinguluwe, Salima</v>
      </c>
      <c r="BT189" s="4" t="str">
        <v>Chinguluwe, Salima</v>
      </c>
      <c r="BU189" s="4" t="str">
        <v>Chinguluwe, Salima</v>
      </c>
      <c r="BV189" s="4" t="str">
        <v>Chinguluwe, Salima</v>
      </c>
      <c r="BW189" s="4" t="str">
        <v>Chinguluwe, Salima</v>
      </c>
      <c r="BX189" s="4" t="str">
        <v>Chinguluwe, Salima</v>
      </c>
      <c r="BY189" s="4" t="str">
        <v>Chinguluwe, Salima</v>
      </c>
      <c r="BZ189" s="4" t="str">
        <v>Chinguluwe, Salima</v>
      </c>
      <c r="CA189" s="4" t="str">
        <v>Chinguluwe, Salima</v>
      </c>
      <c r="CB189" s="4" t="str">
        <v>Chinguluwe, Salima</v>
      </c>
      <c r="CC189" s="4" t="str">
        <v>Chinguluwe, Salima</v>
      </c>
      <c r="CD189" s="4" t="str">
        <v>Chinguluwe, Salima</v>
      </c>
      <c r="CE189" s="4" t="str">
        <v>Chinguluwe, Salima</v>
      </c>
      <c r="CF189" s="4" t="str">
        <v>Chinguluwe, Salima</v>
      </c>
      <c r="CG189" s="4" t="str">
        <v>Chinguluwe, Salima</v>
      </c>
      <c r="CH189" s="4" t="str">
        <v>Chinguluwe, Salima</v>
      </c>
      <c r="CJ189" s="4" t="str">
        <v>Chinguluwe, Salima</v>
      </c>
      <c r="CK189" s="4" t="str">
        <v>Chinguluwe, Salima</v>
      </c>
      <c r="CL189" s="4" t="str">
        <v>Chinguluwe, Salima</v>
      </c>
      <c r="CM189" s="4" t="str">
        <v>Chinguluwe, Salima</v>
      </c>
      <c r="CN189" s="4" t="str">
        <v>Chinguluwe, Salima</v>
      </c>
      <c r="CO189" s="4" t="str">
        <v>Chinguluwe, Salima</v>
      </c>
      <c r="CP189" s="4" t="str">
        <v>Chinguluwe, Salima</v>
      </c>
      <c r="CQ189" s="4" t="str">
        <v>Chinguluwe, Salima</v>
      </c>
      <c r="CR189" s="4" t="str">
        <v>Chinguluwe, Salima</v>
      </c>
      <c r="CS189" s="4" t="str">
        <v>Chinguluwe, Salima</v>
      </c>
      <c r="CT189" s="4" t="str">
        <v>Chinguluwe, Salima</v>
      </c>
      <c r="CU189" s="4" t="str">
        <v>Chinguluwe, Salima</v>
      </c>
      <c r="CV189" s="4" t="str">
        <v>Chinguluwe, Salima</v>
      </c>
      <c r="CW189" s="4" t="str">
        <v>Chinguluwe, Salima</v>
      </c>
      <c r="CX189" s="4" t="str">
        <v>Chinguluwe, Salima</v>
      </c>
      <c r="CY189" s="4" t="str">
        <v>Chinguluwe, Salima</v>
      </c>
      <c r="CZ189" s="4" t="str">
        <v>Chinguluwe, Salima</v>
      </c>
      <c r="DA189" s="4" t="str">
        <v>Chinguluwe, Salima</v>
      </c>
      <c r="DB189" s="4" t="str">
        <v>Chinguluwe, Salima</v>
      </c>
      <c r="DC189" s="4" t="str">
        <v>Chinguluwe, Salima</v>
      </c>
      <c r="DD189" s="4" t="str">
        <v>Chinguluwe, Salima</v>
      </c>
      <c r="DE189" s="4" t="str">
        <v>Chinguluwe, Salima</v>
      </c>
      <c r="DF189" s="4" t="str">
        <v>Chinguluwe, Salima</v>
      </c>
      <c r="DG189" s="4" t="str">
        <v>Chinguluwe, Salima</v>
      </c>
      <c r="DH189" s="4" t="str">
        <v>Chinguluwe, Salima</v>
      </c>
      <c r="DI189" s="4" t="str">
        <v>Chinguluwe, Salima</v>
      </c>
      <c r="DJ189" s="4" t="str">
        <v>Chinguluwe, Salima</v>
      </c>
      <c r="DK189" s="4" t="str">
        <v>Chinguluwe, Salima</v>
      </c>
      <c r="DL189" s="4" t="str">
        <v>Chinguluwe, Salima</v>
      </c>
      <c r="DM189" s="4" t="str">
        <v>Chinguluwe, Salima</v>
      </c>
      <c r="DN189" s="4" t="str">
        <v>Chinguluwe, Salima</v>
      </c>
      <c r="DO189" s="4" t="str">
        <v>Chinguluwe, Salima</v>
      </c>
      <c r="DP189" s="4" t="str">
        <v>Chinguluwe, Salima</v>
      </c>
    </row>
    <row r="190" spans="1:120" x14ac:dyDescent="0.35">
      <c r="A190" s="4">
        <v>11.66667</v>
      </c>
      <c r="B190" s="4">
        <v>38</v>
      </c>
      <c r="C190" s="4" t="s">
        <v>193</v>
      </c>
      <c r="D190" s="4" t="s">
        <v>130</v>
      </c>
      <c r="E190" s="4" t="s">
        <v>428</v>
      </c>
      <c r="F190" s="4">
        <v>917</v>
      </c>
      <c r="G190" s="4" t="str">
        <f t="shared" si="2"/>
        <v>Ethiopia-Debre Tabor</v>
      </c>
      <c r="BA190" s="4" t="str">
        <v>Chinyika</v>
      </c>
      <c r="BB190" s="4" t="str">
        <v>Chinyika</v>
      </c>
      <c r="BC190" s="4" t="str">
        <v>Chinyika</v>
      </c>
      <c r="BD190" s="4" t="str">
        <v>Chinyika</v>
      </c>
      <c r="BE190" s="4" t="str">
        <v>Chinyika</v>
      </c>
      <c r="BF190" s="4" t="str">
        <v>Chinyika</v>
      </c>
      <c r="BG190" s="4" t="str">
        <v>Chinyika</v>
      </c>
      <c r="BH190" s="4" t="str">
        <v>Chinyika</v>
      </c>
      <c r="BI190" s="4" t="str">
        <v>Chinyika</v>
      </c>
      <c r="BJ190" s="4" t="str">
        <v>Chinyika</v>
      </c>
      <c r="BK190" s="4" t="str">
        <v>Chinyika</v>
      </c>
      <c r="BL190" s="4" t="str">
        <v>Chinyika</v>
      </c>
      <c r="BM190" s="4" t="str">
        <v>Chinyika</v>
      </c>
      <c r="BN190" s="4" t="str">
        <v>Chinyika</v>
      </c>
      <c r="BO190" s="4" t="str">
        <v>Chinyika</v>
      </c>
      <c r="BP190" s="4" t="str">
        <v>Chinyika</v>
      </c>
      <c r="BQ190" s="4" t="str">
        <v>Chinyika</v>
      </c>
      <c r="BR190" s="4" t="str">
        <v>Chinyika</v>
      </c>
      <c r="BS190" s="4" t="str">
        <v>Chinyika</v>
      </c>
      <c r="BT190" s="4" t="str">
        <v>Chinyika</v>
      </c>
      <c r="BU190" s="4" t="str">
        <v>Chinyika</v>
      </c>
      <c r="BV190" s="4" t="str">
        <v>Chinyika</v>
      </c>
      <c r="BW190" s="4" t="str">
        <v>Chinyika</v>
      </c>
      <c r="BX190" s="4" t="str">
        <v>Chinyika</v>
      </c>
      <c r="BY190" s="4" t="str">
        <v>Chinyika</v>
      </c>
      <c r="BZ190" s="4" t="str">
        <v>Chinyika</v>
      </c>
      <c r="CA190" s="4" t="str">
        <v>Chinyika</v>
      </c>
      <c r="CB190" s="4" t="str">
        <v>Chinyika</v>
      </c>
      <c r="CC190" s="4" t="str">
        <v>Chinyika</v>
      </c>
      <c r="CD190" s="4" t="str">
        <v>Chinyika</v>
      </c>
      <c r="CE190" s="4" t="str">
        <v>Chinyika</v>
      </c>
      <c r="CF190" s="4" t="str">
        <v>Chinyika</v>
      </c>
      <c r="CG190" s="4" t="str">
        <v>Chinyika</v>
      </c>
      <c r="CH190" s="4" t="str">
        <v>Chinyika</v>
      </c>
      <c r="CJ190" s="4" t="str">
        <v>Chinyika</v>
      </c>
      <c r="CK190" s="4" t="str">
        <v>Chinyika</v>
      </c>
      <c r="CL190" s="4" t="str">
        <v>Chinyika</v>
      </c>
      <c r="CM190" s="4" t="str">
        <v>Chinyika</v>
      </c>
      <c r="CN190" s="4" t="str">
        <v>Chinyika</v>
      </c>
      <c r="CO190" s="4" t="str">
        <v>Chinyika</v>
      </c>
      <c r="CP190" s="4" t="str">
        <v>Chinyika</v>
      </c>
      <c r="CQ190" s="4" t="str">
        <v>Chinyika</v>
      </c>
      <c r="CR190" s="4" t="str">
        <v>Chinyika</v>
      </c>
      <c r="CS190" s="4" t="str">
        <v>Chinyika</v>
      </c>
      <c r="CT190" s="4" t="str">
        <v>Chinyika</v>
      </c>
      <c r="CU190" s="4" t="str">
        <v>Chinyika</v>
      </c>
      <c r="CV190" s="4" t="str">
        <v>Chinyika</v>
      </c>
      <c r="CW190" s="4" t="str">
        <v>Chinyika</v>
      </c>
      <c r="CX190" s="4" t="str">
        <v>Chinyika</v>
      </c>
      <c r="CY190" s="4" t="str">
        <v>Chinyika</v>
      </c>
      <c r="CZ190" s="4" t="str">
        <v>Chinyika</v>
      </c>
      <c r="DA190" s="4" t="str">
        <v>Chinyika</v>
      </c>
      <c r="DB190" s="4" t="str">
        <v>Chinyika</v>
      </c>
      <c r="DC190" s="4" t="str">
        <v>Chinyika</v>
      </c>
      <c r="DD190" s="4" t="str">
        <v>Chinyika</v>
      </c>
      <c r="DE190" s="4" t="str">
        <v>Chinyika</v>
      </c>
      <c r="DF190" s="4" t="str">
        <v>Chinyika</v>
      </c>
      <c r="DG190" s="4" t="str">
        <v>Chinyika</v>
      </c>
      <c r="DH190" s="4" t="str">
        <v>Chinyika</v>
      </c>
      <c r="DI190" s="4" t="str">
        <v>Chinyika</v>
      </c>
      <c r="DJ190" s="4" t="str">
        <v>Chinyika</v>
      </c>
      <c r="DK190" s="4" t="str">
        <v>Chinyika</v>
      </c>
      <c r="DL190" s="4" t="str">
        <v>Chinyika</v>
      </c>
      <c r="DM190" s="4" t="str">
        <v>Chinyika</v>
      </c>
      <c r="DN190" s="4" t="str">
        <v>Chinyika</v>
      </c>
      <c r="DO190" s="4" t="str">
        <v>Chinyika</v>
      </c>
      <c r="DP190" s="4" t="str">
        <v>Chinyika</v>
      </c>
    </row>
    <row r="191" spans="1:120" x14ac:dyDescent="0.35">
      <c r="A191" s="4">
        <v>8.7333300000000005</v>
      </c>
      <c r="B191" s="4">
        <v>38.966670000000001</v>
      </c>
      <c r="C191" s="4" t="s">
        <v>193</v>
      </c>
      <c r="D191" s="4" t="s">
        <v>130</v>
      </c>
      <c r="E191" s="4" t="s">
        <v>429</v>
      </c>
      <c r="F191" s="4">
        <v>917</v>
      </c>
      <c r="G191" s="4" t="str">
        <f t="shared" si="2"/>
        <v>Ethiopia-Debre Zeit</v>
      </c>
      <c r="BA191" s="4" t="str">
        <v>Chinyika.Chiduku</v>
      </c>
      <c r="BB191" s="4" t="str">
        <v>Chinyika.Chiduku</v>
      </c>
      <c r="BC191" s="4" t="str">
        <v>Chinyika.Chiduku</v>
      </c>
      <c r="BD191" s="4" t="str">
        <v>Chinyika.Chiduku</v>
      </c>
      <c r="BE191" s="4" t="str">
        <v>Chinyika.Chiduku</v>
      </c>
      <c r="BF191" s="4" t="str">
        <v>Chinyika.Chiduku</v>
      </c>
      <c r="BG191" s="4" t="str">
        <v>Chinyika.Chiduku</v>
      </c>
      <c r="BH191" s="4" t="str">
        <v>Chinyika.Chiduku</v>
      </c>
      <c r="BI191" s="4" t="str">
        <v>Chinyika.Chiduku</v>
      </c>
      <c r="BJ191" s="4" t="str">
        <v>Chinyika.Chiduku</v>
      </c>
      <c r="BK191" s="4" t="str">
        <v>Chinyika.Chiduku</v>
      </c>
      <c r="BL191" s="4" t="str">
        <v>Chinyika.Chiduku</v>
      </c>
      <c r="BM191" s="4" t="str">
        <v>Chinyika.Chiduku</v>
      </c>
      <c r="BN191" s="4" t="str">
        <v>Chinyika.Chiduku</v>
      </c>
      <c r="BO191" s="4" t="str">
        <v>Chinyika.Chiduku</v>
      </c>
      <c r="BP191" s="4" t="str">
        <v>Chinyika.Chiduku</v>
      </c>
      <c r="BQ191" s="4" t="str">
        <v>Chinyika.Chiduku</v>
      </c>
      <c r="BR191" s="4" t="str">
        <v>Chinyika.Chiduku</v>
      </c>
      <c r="BS191" s="4" t="str">
        <v>Chinyika.Chiduku</v>
      </c>
      <c r="BT191" s="4" t="str">
        <v>Chinyika.Chiduku</v>
      </c>
      <c r="BU191" s="4" t="str">
        <v>Chinyika.Chiduku</v>
      </c>
      <c r="BV191" s="4" t="str">
        <v>Chinyika.Chiduku</v>
      </c>
      <c r="BW191" s="4" t="str">
        <v>Chinyika.Chiduku</v>
      </c>
      <c r="BX191" s="4" t="str">
        <v>Chinyika.Chiduku</v>
      </c>
      <c r="BY191" s="4" t="str">
        <v>Chinyika.Chiduku</v>
      </c>
      <c r="BZ191" s="4" t="str">
        <v>Chinyika.Chiduku</v>
      </c>
      <c r="CA191" s="4" t="str">
        <v>Chinyika.Chiduku</v>
      </c>
      <c r="CB191" s="4" t="str">
        <v>Chinyika.Chiduku</v>
      </c>
      <c r="CC191" s="4" t="str">
        <v>Chinyika.Chiduku</v>
      </c>
      <c r="CD191" s="4" t="str">
        <v>Chinyika.Chiduku</v>
      </c>
      <c r="CE191" s="4" t="str">
        <v>Chinyika.Chiduku</v>
      </c>
      <c r="CF191" s="4" t="str">
        <v>Chinyika.Chiduku</v>
      </c>
      <c r="CG191" s="4" t="str">
        <v>Chinyika.Chiduku</v>
      </c>
      <c r="CH191" s="4" t="str">
        <v>Chinyika.Chiduku</v>
      </c>
      <c r="CJ191" s="4" t="str">
        <v>Chinyika.Chiduku</v>
      </c>
      <c r="CK191" s="4" t="str">
        <v>Chinyika.Chiduku</v>
      </c>
      <c r="CL191" s="4" t="str">
        <v>Chinyika.Chiduku</v>
      </c>
      <c r="CM191" s="4" t="str">
        <v>Chinyika.Chiduku</v>
      </c>
      <c r="CN191" s="4" t="str">
        <v>Chinyika.Chiduku</v>
      </c>
      <c r="CO191" s="4" t="str">
        <v>Chinyika.Chiduku</v>
      </c>
      <c r="CP191" s="4" t="str">
        <v>Chinyika.Chiduku</v>
      </c>
      <c r="CQ191" s="4" t="str">
        <v>Chinyika.Chiduku</v>
      </c>
      <c r="CR191" s="4" t="str">
        <v>Chinyika.Chiduku</v>
      </c>
      <c r="CS191" s="4" t="str">
        <v>Chinyika.Chiduku</v>
      </c>
      <c r="CT191" s="4" t="str">
        <v>Chinyika.Chiduku</v>
      </c>
      <c r="CU191" s="4" t="str">
        <v>Chinyika.Chiduku</v>
      </c>
      <c r="CV191" s="4" t="str">
        <v>Chinyika.Chiduku</v>
      </c>
      <c r="CW191" s="4" t="str">
        <v>Chinyika.Chiduku</v>
      </c>
      <c r="CX191" s="4" t="str">
        <v>Chinyika.Chiduku</v>
      </c>
      <c r="CY191" s="4" t="str">
        <v>Chinyika.Chiduku</v>
      </c>
      <c r="CZ191" s="4" t="str">
        <v>Chinyika.Chiduku</v>
      </c>
      <c r="DA191" s="4" t="str">
        <v>Chinyika.Chiduku</v>
      </c>
      <c r="DB191" s="4" t="str">
        <v>Chinyika.Chiduku</v>
      </c>
      <c r="DC191" s="4" t="str">
        <v>Chinyika.Chiduku</v>
      </c>
      <c r="DD191" s="4" t="str">
        <v>Chinyika.Chiduku</v>
      </c>
      <c r="DE191" s="4" t="str">
        <v>Chinyika.Chiduku</v>
      </c>
      <c r="DF191" s="4" t="str">
        <v>Chinyika.Chiduku</v>
      </c>
      <c r="DG191" s="4" t="str">
        <v>Chinyika.Chiduku</v>
      </c>
      <c r="DH191" s="4" t="str">
        <v>Chinyika.Chiduku</v>
      </c>
      <c r="DI191" s="4" t="str">
        <v>Chinyika.Chiduku</v>
      </c>
      <c r="DJ191" s="4" t="str">
        <v>Chinyika.Chiduku</v>
      </c>
      <c r="DK191" s="4" t="str">
        <v>Chinyika.Chiduku</v>
      </c>
      <c r="DL191" s="4" t="str">
        <v>Chinyika.Chiduku</v>
      </c>
      <c r="DM191" s="4" t="str">
        <v>Chinyika.Chiduku</v>
      </c>
      <c r="DN191" s="4" t="str">
        <v>Chinyika.Chiduku</v>
      </c>
      <c r="DO191" s="4" t="str">
        <v>Chinyika.Chiduku</v>
      </c>
      <c r="DP191" s="4" t="str">
        <v>Chinyika.Chiduku</v>
      </c>
    </row>
    <row r="192" spans="1:120" x14ac:dyDescent="0.35">
      <c r="A192" s="4">
        <v>13.31667</v>
      </c>
      <c r="B192" s="4">
        <v>37.6</v>
      </c>
      <c r="C192" s="4" t="s">
        <v>193</v>
      </c>
      <c r="D192" s="4" t="s">
        <v>130</v>
      </c>
      <c r="E192" s="4" t="s">
        <v>430</v>
      </c>
      <c r="F192" s="4">
        <v>917</v>
      </c>
      <c r="G192" s="4" t="str">
        <f t="shared" si="2"/>
        <v>Ethiopia-Debub Gondar</v>
      </c>
      <c r="BA192" s="4" t="str">
        <v>Chipala.Kazomba. Mbawa.Mhuju</v>
      </c>
      <c r="BB192" s="4" t="str">
        <v>Chipala.Kazomba. Mbawa.Mhuju</v>
      </c>
      <c r="BC192" s="4" t="str">
        <v>Chipala.Kazomba. Mbawa.Mhuju</v>
      </c>
      <c r="BD192" s="4" t="str">
        <v>Chipala.Kazomba. Mbawa.Mhuju</v>
      </c>
      <c r="BE192" s="4" t="str">
        <v>Chipala.Kazomba. Mbawa.Mhuju</v>
      </c>
      <c r="BF192" s="4" t="str">
        <v>Chipala.Kazomba. Mbawa.Mhuju</v>
      </c>
      <c r="BG192" s="4" t="str">
        <v>Chipala.Kazomba. Mbawa.Mhuju</v>
      </c>
      <c r="BH192" s="4" t="str">
        <v>Chipala.Kazomba. Mbawa.Mhuju</v>
      </c>
      <c r="BI192" s="4" t="str">
        <v>Chipala.Kazomba. Mbawa.Mhuju</v>
      </c>
      <c r="BJ192" s="4" t="str">
        <v>Chipala.Kazomba. Mbawa.Mhuju</v>
      </c>
      <c r="BK192" s="4" t="str">
        <v>Chipala.Kazomba. Mbawa.Mhuju</v>
      </c>
      <c r="BL192" s="4" t="str">
        <v>Chipala.Kazomba. Mbawa.Mhuju</v>
      </c>
      <c r="BM192" s="4" t="str">
        <v>Chipala.Kazomba. Mbawa.Mhuju</v>
      </c>
      <c r="BN192" s="4" t="str">
        <v>Chipala.Kazomba. Mbawa.Mhuju</v>
      </c>
      <c r="BO192" s="4" t="str">
        <v>Chipala.Kazomba. Mbawa.Mhuju</v>
      </c>
      <c r="BP192" s="4" t="str">
        <v>Chipala.Kazomba. Mbawa.Mhuju</v>
      </c>
      <c r="BQ192" s="4" t="str">
        <v>Chipala.Kazomba. Mbawa.Mhuju</v>
      </c>
      <c r="BR192" s="4" t="str">
        <v>Chipala.Kazomba. Mbawa.Mhuju</v>
      </c>
      <c r="BS192" s="4" t="str">
        <v>Chipala.Kazomba. Mbawa.Mhuju</v>
      </c>
      <c r="BT192" s="4" t="str">
        <v>Chipala.Kazomba. Mbawa.Mhuju</v>
      </c>
      <c r="BU192" s="4" t="str">
        <v>Chipala.Kazomba. Mbawa.Mhuju</v>
      </c>
      <c r="BV192" s="4" t="str">
        <v>Chipala.Kazomba. Mbawa.Mhuju</v>
      </c>
      <c r="BW192" s="4" t="str">
        <v>Chipala.Kazomba. Mbawa.Mhuju</v>
      </c>
      <c r="BX192" s="4" t="str">
        <v>Chipala.Kazomba. Mbawa.Mhuju</v>
      </c>
      <c r="BY192" s="4" t="str">
        <v>Chipala.Kazomba. Mbawa.Mhuju</v>
      </c>
      <c r="BZ192" s="4" t="str">
        <v>Chipala.Kazomba. Mbawa.Mhuju</v>
      </c>
      <c r="CA192" s="4" t="str">
        <v>Chipala.Kazomba. Mbawa.Mhuju</v>
      </c>
      <c r="CB192" s="4" t="str">
        <v>Chipala.Kazomba. Mbawa.Mhuju</v>
      </c>
      <c r="CC192" s="4" t="str">
        <v>Chipala.Kazomba. Mbawa.Mhuju</v>
      </c>
      <c r="CD192" s="4" t="str">
        <v>Chipala.Kazomba. Mbawa.Mhuju</v>
      </c>
      <c r="CE192" s="4" t="str">
        <v>Chipala.Kazomba. Mbawa.Mhuju</v>
      </c>
      <c r="CF192" s="4" t="str">
        <v>Chipala.Kazomba. Mbawa.Mhuju</v>
      </c>
      <c r="CG192" s="4" t="str">
        <v>Chipala.Kazomba. Mbawa.Mhuju</v>
      </c>
      <c r="CH192" s="4" t="str">
        <v>Chipala.Kazomba. Mbawa.Mhuju</v>
      </c>
      <c r="CJ192" s="4" t="str">
        <v>Chipala.Kazomba. Mbawa.Mhuju</v>
      </c>
      <c r="CK192" s="4" t="str">
        <v>Chipala.Kazomba. Mbawa.Mhuju</v>
      </c>
      <c r="CL192" s="4" t="str">
        <v>Chipala.Kazomba. Mbawa.Mhuju</v>
      </c>
      <c r="CM192" s="4" t="str">
        <v>Chipala.Kazomba. Mbawa.Mhuju</v>
      </c>
      <c r="CN192" s="4" t="str">
        <v>Chipala.Kazomba. Mbawa.Mhuju</v>
      </c>
      <c r="CO192" s="4" t="str">
        <v>Chipala.Kazomba. Mbawa.Mhuju</v>
      </c>
      <c r="CP192" s="4" t="str">
        <v>Chipala.Kazomba. Mbawa.Mhuju</v>
      </c>
      <c r="CQ192" s="4" t="str">
        <v>Chipala.Kazomba. Mbawa.Mhuju</v>
      </c>
      <c r="CR192" s="4" t="str">
        <v>Chipala.Kazomba. Mbawa.Mhuju</v>
      </c>
      <c r="CS192" s="4" t="str">
        <v>Chipala.Kazomba. Mbawa.Mhuju</v>
      </c>
      <c r="CT192" s="4" t="str">
        <v>Chipala.Kazomba. Mbawa.Mhuju</v>
      </c>
      <c r="CU192" s="4" t="str">
        <v>Chipala.Kazomba. Mbawa.Mhuju</v>
      </c>
      <c r="CV192" s="4" t="str">
        <v>Chipala.Kazomba. Mbawa.Mhuju</v>
      </c>
      <c r="CW192" s="4" t="str">
        <v>Chipala.Kazomba. Mbawa.Mhuju</v>
      </c>
      <c r="CX192" s="4" t="str">
        <v>Chipala.Kazomba. Mbawa.Mhuju</v>
      </c>
      <c r="CY192" s="4" t="str">
        <v>Chipala.Kazomba. Mbawa.Mhuju</v>
      </c>
      <c r="CZ192" s="4" t="str">
        <v>Chipala.Kazomba. Mbawa.Mhuju</v>
      </c>
      <c r="DA192" s="4" t="str">
        <v>Chipala.Kazomba. Mbawa.Mhuju</v>
      </c>
      <c r="DB192" s="4" t="str">
        <v>Chipala.Kazomba. Mbawa.Mhuju</v>
      </c>
      <c r="DC192" s="4" t="str">
        <v>Chipala.Kazomba. Mbawa.Mhuju</v>
      </c>
      <c r="DD192" s="4" t="str">
        <v>Chipala.Kazomba. Mbawa.Mhuju</v>
      </c>
      <c r="DE192" s="4" t="str">
        <v>Chipala.Kazomba. Mbawa.Mhuju</v>
      </c>
      <c r="DF192" s="4" t="str">
        <v>Chipala.Kazomba. Mbawa.Mhuju</v>
      </c>
      <c r="DG192" s="4" t="str">
        <v>Chipala.Kazomba. Mbawa.Mhuju</v>
      </c>
      <c r="DH192" s="4" t="str">
        <v>Chipala.Kazomba. Mbawa.Mhuju</v>
      </c>
      <c r="DI192" s="4" t="str">
        <v>Chipala.Kazomba. Mbawa.Mhuju</v>
      </c>
      <c r="DJ192" s="4" t="str">
        <v>Chipala.Kazomba. Mbawa.Mhuju</v>
      </c>
      <c r="DK192" s="4" t="str">
        <v>Chipala.Kazomba. Mbawa.Mhuju</v>
      </c>
      <c r="DL192" s="4" t="str">
        <v>Chipala.Kazomba. Mbawa.Mhuju</v>
      </c>
      <c r="DM192" s="4" t="str">
        <v>Chipala.Kazomba. Mbawa.Mhuju</v>
      </c>
      <c r="DN192" s="4" t="str">
        <v>Chipala.Kazomba. Mbawa.Mhuju</v>
      </c>
      <c r="DO192" s="4" t="str">
        <v>Chipala.Kazomba. Mbawa.Mhuju</v>
      </c>
      <c r="DP192" s="4" t="str">
        <v>Chipala.Kazomba. Mbawa.Mhuju</v>
      </c>
    </row>
    <row r="193" spans="1:120" x14ac:dyDescent="0.35">
      <c r="A193" s="4">
        <v>4.9000000000000004</v>
      </c>
      <c r="B193" s="4">
        <v>38.799999999999997</v>
      </c>
      <c r="C193" s="4" t="s">
        <v>193</v>
      </c>
      <c r="D193" s="4" t="s">
        <v>130</v>
      </c>
      <c r="E193" s="4" t="s">
        <v>431</v>
      </c>
      <c r="F193" s="4">
        <v>10000</v>
      </c>
      <c r="G193" s="4" t="str">
        <f t="shared" si="2"/>
        <v>Ethiopia-Demballa Wachu</v>
      </c>
      <c r="BA193" s="4" t="str">
        <v>Chipata</v>
      </c>
      <c r="BB193" s="4" t="str">
        <v>Chipata</v>
      </c>
      <c r="BC193" s="4" t="str">
        <v>Chipata</v>
      </c>
      <c r="BD193" s="4" t="str">
        <v>Chipata</v>
      </c>
      <c r="BE193" s="4" t="str">
        <v>Chipata</v>
      </c>
      <c r="BF193" s="4" t="str">
        <v>Chipata</v>
      </c>
      <c r="BG193" s="4" t="str">
        <v>Chipata</v>
      </c>
      <c r="BH193" s="4" t="str">
        <v>Chipata</v>
      </c>
      <c r="BI193" s="4" t="str">
        <v>Chipata</v>
      </c>
      <c r="BJ193" s="4" t="str">
        <v>Chipata</v>
      </c>
      <c r="BK193" s="4" t="str">
        <v>Chipata</v>
      </c>
      <c r="BL193" s="4" t="str">
        <v>Chipata</v>
      </c>
      <c r="BM193" s="4" t="str">
        <v>Chipata</v>
      </c>
      <c r="BN193" s="4" t="str">
        <v>Chipata</v>
      </c>
      <c r="BO193" s="4" t="str">
        <v>Chipata</v>
      </c>
      <c r="BP193" s="4" t="str">
        <v>Chipata</v>
      </c>
      <c r="BQ193" s="4" t="str">
        <v>Chipata</v>
      </c>
      <c r="BR193" s="4" t="str">
        <v>Chipata</v>
      </c>
      <c r="BS193" s="4" t="str">
        <v>Chipata</v>
      </c>
      <c r="BT193" s="4" t="str">
        <v>Chipata</v>
      </c>
      <c r="BU193" s="4" t="str">
        <v>Chipata</v>
      </c>
      <c r="BV193" s="4" t="str">
        <v>Chipata</v>
      </c>
      <c r="BW193" s="4" t="str">
        <v>Chipata</v>
      </c>
      <c r="BX193" s="4" t="str">
        <v>Chipata</v>
      </c>
      <c r="BY193" s="4" t="str">
        <v>Chipata</v>
      </c>
      <c r="BZ193" s="4" t="str">
        <v>Chipata</v>
      </c>
      <c r="CA193" s="4" t="str">
        <v>Chipata</v>
      </c>
      <c r="CB193" s="4" t="str">
        <v>Chipata</v>
      </c>
      <c r="CC193" s="4" t="str">
        <v>Chipata</v>
      </c>
      <c r="CD193" s="4" t="str">
        <v>Chipata</v>
      </c>
      <c r="CE193" s="4" t="str">
        <v>Chipata</v>
      </c>
      <c r="CF193" s="4" t="str">
        <v>Chipata</v>
      </c>
      <c r="CG193" s="4" t="str">
        <v>Chipata</v>
      </c>
      <c r="CH193" s="4" t="str">
        <v>Chipata</v>
      </c>
      <c r="CJ193" s="4" t="str">
        <v>Chipata</v>
      </c>
      <c r="CK193" s="4" t="str">
        <v>Chipata</v>
      </c>
      <c r="CL193" s="4" t="str">
        <v>Chipata</v>
      </c>
      <c r="CM193" s="4" t="str">
        <v>Chipata</v>
      </c>
      <c r="CN193" s="4" t="str">
        <v>Chipata</v>
      </c>
      <c r="CO193" s="4" t="str">
        <v>Chipata</v>
      </c>
      <c r="CP193" s="4" t="str">
        <v>Chipata</v>
      </c>
      <c r="CQ193" s="4" t="str">
        <v>Chipata</v>
      </c>
      <c r="CR193" s="4" t="str">
        <v>Chipata</v>
      </c>
      <c r="CS193" s="4" t="str">
        <v>Chipata</v>
      </c>
      <c r="CT193" s="4" t="str">
        <v>Chipata</v>
      </c>
      <c r="CU193" s="4" t="str">
        <v>Chipata</v>
      </c>
      <c r="CV193" s="4" t="str">
        <v>Chipata</v>
      </c>
      <c r="CW193" s="4" t="str">
        <v>Chipata</v>
      </c>
      <c r="CX193" s="4" t="str">
        <v>Chipata</v>
      </c>
      <c r="CY193" s="4" t="str">
        <v>Chipata</v>
      </c>
      <c r="CZ193" s="4" t="str">
        <v>Chipata</v>
      </c>
      <c r="DA193" s="4" t="str">
        <v>Chipata</v>
      </c>
      <c r="DB193" s="4" t="str">
        <v>Chipata</v>
      </c>
      <c r="DC193" s="4" t="str">
        <v>Chipata</v>
      </c>
      <c r="DD193" s="4" t="str">
        <v>Chipata</v>
      </c>
      <c r="DE193" s="4" t="str">
        <v>Chipata</v>
      </c>
      <c r="DF193" s="4" t="str">
        <v>Chipata</v>
      </c>
      <c r="DG193" s="4" t="str">
        <v>Chipata</v>
      </c>
      <c r="DH193" s="4" t="str">
        <v>Chipata</v>
      </c>
      <c r="DI193" s="4" t="str">
        <v>Chipata</v>
      </c>
      <c r="DJ193" s="4" t="str">
        <v>Chipata</v>
      </c>
      <c r="DK193" s="4" t="str">
        <v>Chipata</v>
      </c>
      <c r="DL193" s="4" t="str">
        <v>Chipata</v>
      </c>
      <c r="DM193" s="4" t="str">
        <v>Chipata</v>
      </c>
      <c r="DN193" s="4" t="str">
        <v>Chipata</v>
      </c>
      <c r="DO193" s="4" t="str">
        <v>Chipata</v>
      </c>
      <c r="DP193" s="4" t="str">
        <v>Chipata</v>
      </c>
    </row>
    <row r="194" spans="1:120" x14ac:dyDescent="0.35">
      <c r="A194" s="4">
        <v>8.3800000000000008</v>
      </c>
      <c r="B194" s="4">
        <v>35.6</v>
      </c>
      <c r="C194" s="4" t="s">
        <v>193</v>
      </c>
      <c r="D194" s="4" t="s">
        <v>130</v>
      </c>
      <c r="E194" s="4" t="s">
        <v>432</v>
      </c>
      <c r="F194" s="4">
        <v>550</v>
      </c>
      <c r="G194" s="4" t="str">
        <f t="shared" ref="G194:G257" si="3">CONCATENATE(C194,"-",E194)</f>
        <v>Ethiopia-Dizi</v>
      </c>
      <c r="BA194" s="4" t="str">
        <v>Chipeni, Dowa</v>
      </c>
      <c r="BB194" s="4" t="str">
        <v>Chipeni, Dowa</v>
      </c>
      <c r="BC194" s="4" t="str">
        <v>Chipeni, Dowa</v>
      </c>
      <c r="BD194" s="4" t="str">
        <v>Chipeni, Dowa</v>
      </c>
      <c r="BE194" s="4" t="str">
        <v>Chipeni, Dowa</v>
      </c>
      <c r="BF194" s="4" t="str">
        <v>Chipeni, Dowa</v>
      </c>
      <c r="BG194" s="4" t="str">
        <v>Chipeni, Dowa</v>
      </c>
      <c r="BH194" s="4" t="str">
        <v>Chipeni, Dowa</v>
      </c>
      <c r="BI194" s="4" t="str">
        <v>Chipeni, Dowa</v>
      </c>
      <c r="BJ194" s="4" t="str">
        <v>Chipeni, Dowa</v>
      </c>
      <c r="BK194" s="4" t="str">
        <v>Chipeni, Dowa</v>
      </c>
      <c r="BL194" s="4" t="str">
        <v>Chipeni, Dowa</v>
      </c>
      <c r="BM194" s="4" t="str">
        <v>Chipeni, Dowa</v>
      </c>
      <c r="BN194" s="4" t="str">
        <v>Chipeni, Dowa</v>
      </c>
      <c r="BO194" s="4" t="str">
        <v>Chipeni, Dowa</v>
      </c>
      <c r="BP194" s="4" t="str">
        <v>Chipeni, Dowa</v>
      </c>
      <c r="BQ194" s="4" t="str">
        <v>Chipeni, Dowa</v>
      </c>
      <c r="BR194" s="4" t="str">
        <v>Chipeni, Dowa</v>
      </c>
      <c r="BS194" s="4" t="str">
        <v>Chipeni, Dowa</v>
      </c>
      <c r="BT194" s="4" t="str">
        <v>Chipeni, Dowa</v>
      </c>
      <c r="BU194" s="4" t="str">
        <v>Chipeni, Dowa</v>
      </c>
      <c r="BV194" s="4" t="str">
        <v>Chipeni, Dowa</v>
      </c>
      <c r="BW194" s="4" t="str">
        <v>Chipeni, Dowa</v>
      </c>
      <c r="BX194" s="4" t="str">
        <v>Chipeni, Dowa</v>
      </c>
      <c r="BY194" s="4" t="str">
        <v>Chipeni, Dowa</v>
      </c>
      <c r="BZ194" s="4" t="str">
        <v>Chipeni, Dowa</v>
      </c>
      <c r="CA194" s="4" t="str">
        <v>Chipeni, Dowa</v>
      </c>
      <c r="CB194" s="4" t="str">
        <v>Chipeni, Dowa</v>
      </c>
      <c r="CC194" s="4" t="str">
        <v>Chipeni, Dowa</v>
      </c>
      <c r="CD194" s="4" t="str">
        <v>Chipeni, Dowa</v>
      </c>
      <c r="CE194" s="4" t="str">
        <v>Chipeni, Dowa</v>
      </c>
      <c r="CF194" s="4" t="str">
        <v>Chipeni, Dowa</v>
      </c>
      <c r="CG194" s="4" t="str">
        <v>Chipeni, Dowa</v>
      </c>
      <c r="CH194" s="4" t="str">
        <v>Chipeni, Dowa</v>
      </c>
      <c r="CJ194" s="4" t="str">
        <v>Chipeni, Dowa</v>
      </c>
      <c r="CK194" s="4" t="str">
        <v>Chipeni, Dowa</v>
      </c>
      <c r="CL194" s="4" t="str">
        <v>Chipeni, Dowa</v>
      </c>
      <c r="CM194" s="4" t="str">
        <v>Chipeni, Dowa</v>
      </c>
      <c r="CN194" s="4" t="str">
        <v>Chipeni, Dowa</v>
      </c>
      <c r="CO194" s="4" t="str">
        <v>Chipeni, Dowa</v>
      </c>
      <c r="CP194" s="4" t="str">
        <v>Chipeni, Dowa</v>
      </c>
      <c r="CQ194" s="4" t="str">
        <v>Chipeni, Dowa</v>
      </c>
      <c r="CR194" s="4" t="str">
        <v>Chipeni, Dowa</v>
      </c>
      <c r="CS194" s="4" t="str">
        <v>Chipeni, Dowa</v>
      </c>
      <c r="CT194" s="4" t="str">
        <v>Chipeni, Dowa</v>
      </c>
      <c r="CU194" s="4" t="str">
        <v>Chipeni, Dowa</v>
      </c>
      <c r="CV194" s="4" t="str">
        <v>Chipeni, Dowa</v>
      </c>
      <c r="CW194" s="4" t="str">
        <v>Chipeni, Dowa</v>
      </c>
      <c r="CX194" s="4" t="str">
        <v>Chipeni, Dowa</v>
      </c>
      <c r="CY194" s="4" t="str">
        <v>Chipeni, Dowa</v>
      </c>
      <c r="CZ194" s="4" t="str">
        <v>Chipeni, Dowa</v>
      </c>
      <c r="DA194" s="4" t="str">
        <v>Chipeni, Dowa</v>
      </c>
      <c r="DB194" s="4" t="str">
        <v>Chipeni, Dowa</v>
      </c>
      <c r="DC194" s="4" t="str">
        <v>Chipeni, Dowa</v>
      </c>
      <c r="DD194" s="4" t="str">
        <v>Chipeni, Dowa</v>
      </c>
      <c r="DE194" s="4" t="str">
        <v>Chipeni, Dowa</v>
      </c>
      <c r="DF194" s="4" t="str">
        <v>Chipeni, Dowa</v>
      </c>
      <c r="DG194" s="4" t="str">
        <v>Chipeni, Dowa</v>
      </c>
      <c r="DH194" s="4" t="str">
        <v>Chipeni, Dowa</v>
      </c>
      <c r="DI194" s="4" t="str">
        <v>Chipeni, Dowa</v>
      </c>
      <c r="DJ194" s="4" t="str">
        <v>Chipeni, Dowa</v>
      </c>
      <c r="DK194" s="4" t="str">
        <v>Chipeni, Dowa</v>
      </c>
      <c r="DL194" s="4" t="str">
        <v>Chipeni, Dowa</v>
      </c>
      <c r="DM194" s="4" t="str">
        <v>Chipeni, Dowa</v>
      </c>
      <c r="DN194" s="4" t="str">
        <v>Chipeni, Dowa</v>
      </c>
      <c r="DO194" s="4" t="str">
        <v>Chipeni, Dowa</v>
      </c>
      <c r="DP194" s="4" t="str">
        <v>Chipeni, Dowa</v>
      </c>
    </row>
    <row r="195" spans="1:120" x14ac:dyDescent="0.35">
      <c r="A195" s="4">
        <v>13.68333</v>
      </c>
      <c r="B195" s="4">
        <v>39.25</v>
      </c>
      <c r="C195" s="4" t="s">
        <v>193</v>
      </c>
      <c r="D195" s="4" t="s">
        <v>130</v>
      </c>
      <c r="E195" s="4" t="s">
        <v>433</v>
      </c>
      <c r="F195" s="4">
        <v>917</v>
      </c>
      <c r="G195" s="4" t="str">
        <f t="shared" si="3"/>
        <v>Ethiopia-Dogua Tenbein</v>
      </c>
      <c r="BA195" s="4" t="str">
        <v>Chiredzi RS</v>
      </c>
      <c r="BB195" s="4" t="str">
        <v>Chiredzi RS</v>
      </c>
      <c r="BC195" s="4" t="str">
        <v>Chiredzi RS</v>
      </c>
      <c r="BD195" s="4" t="str">
        <v>Chiredzi RS</v>
      </c>
      <c r="BE195" s="4" t="str">
        <v>Chiredzi RS</v>
      </c>
      <c r="BF195" s="4" t="str">
        <v>Chiredzi RS</v>
      </c>
      <c r="BG195" s="4" t="str">
        <v>Chiredzi RS</v>
      </c>
      <c r="BH195" s="4" t="str">
        <v>Chiredzi RS</v>
      </c>
      <c r="BI195" s="4" t="str">
        <v>Chiredzi RS</v>
      </c>
      <c r="BJ195" s="4" t="str">
        <v>Chiredzi RS</v>
      </c>
      <c r="BK195" s="4" t="str">
        <v>Chiredzi RS</v>
      </c>
      <c r="BL195" s="4" t="str">
        <v>Chiredzi RS</v>
      </c>
      <c r="BM195" s="4" t="str">
        <v>Chiredzi RS</v>
      </c>
      <c r="BN195" s="4" t="str">
        <v>Chiredzi RS</v>
      </c>
      <c r="BO195" s="4" t="str">
        <v>Chiredzi RS</v>
      </c>
      <c r="BP195" s="4" t="str">
        <v>Chiredzi RS</v>
      </c>
      <c r="BQ195" s="4" t="str">
        <v>Chiredzi RS</v>
      </c>
      <c r="BR195" s="4" t="str">
        <v>Chiredzi RS</v>
      </c>
      <c r="BS195" s="4" t="str">
        <v>Chiredzi RS</v>
      </c>
      <c r="BT195" s="4" t="str">
        <v>Chiredzi RS</v>
      </c>
      <c r="BU195" s="4" t="str">
        <v>Chiredzi RS</v>
      </c>
      <c r="BV195" s="4" t="str">
        <v>Chiredzi RS</v>
      </c>
      <c r="BW195" s="4" t="str">
        <v>Chiredzi RS</v>
      </c>
      <c r="BX195" s="4" t="str">
        <v>Chiredzi RS</v>
      </c>
      <c r="BY195" s="4" t="str">
        <v>Chiredzi RS</v>
      </c>
      <c r="BZ195" s="4" t="str">
        <v>Chiredzi RS</v>
      </c>
      <c r="CA195" s="4" t="str">
        <v>Chiredzi RS</v>
      </c>
      <c r="CB195" s="4" t="str">
        <v>Chiredzi RS</v>
      </c>
      <c r="CC195" s="4" t="str">
        <v>Chiredzi RS</v>
      </c>
      <c r="CD195" s="4" t="str">
        <v>Chiredzi RS</v>
      </c>
      <c r="CE195" s="4" t="str">
        <v>Chiredzi RS</v>
      </c>
      <c r="CF195" s="4" t="str">
        <v>Chiredzi RS</v>
      </c>
      <c r="CG195" s="4" t="str">
        <v>Chiredzi RS</v>
      </c>
      <c r="CH195" s="4" t="str">
        <v>Chiredzi RS</v>
      </c>
      <c r="CJ195" s="4" t="str">
        <v>Chiredzi RS</v>
      </c>
      <c r="CK195" s="4" t="str">
        <v>Chiredzi RS</v>
      </c>
      <c r="CL195" s="4" t="str">
        <v>Chiredzi RS</v>
      </c>
      <c r="CM195" s="4" t="str">
        <v>Chiredzi RS</v>
      </c>
      <c r="CN195" s="4" t="str">
        <v>Chiredzi RS</v>
      </c>
      <c r="CO195" s="4" t="str">
        <v>Chiredzi RS</v>
      </c>
      <c r="CP195" s="4" t="str">
        <v>Chiredzi RS</v>
      </c>
      <c r="CQ195" s="4" t="str">
        <v>Chiredzi RS</v>
      </c>
      <c r="CR195" s="4" t="str">
        <v>Chiredzi RS</v>
      </c>
      <c r="CS195" s="4" t="str">
        <v>Chiredzi RS</v>
      </c>
      <c r="CT195" s="4" t="str">
        <v>Chiredzi RS</v>
      </c>
      <c r="CU195" s="4" t="str">
        <v>Chiredzi RS</v>
      </c>
      <c r="CV195" s="4" t="str">
        <v>Chiredzi RS</v>
      </c>
      <c r="CW195" s="4" t="str">
        <v>Chiredzi RS</v>
      </c>
      <c r="CX195" s="4" t="str">
        <v>Chiredzi RS</v>
      </c>
      <c r="CY195" s="4" t="str">
        <v>Chiredzi RS</v>
      </c>
      <c r="CZ195" s="4" t="str">
        <v>Chiredzi RS</v>
      </c>
      <c r="DA195" s="4" t="str">
        <v>Chiredzi RS</v>
      </c>
      <c r="DB195" s="4" t="str">
        <v>Chiredzi RS</v>
      </c>
      <c r="DC195" s="4" t="str">
        <v>Chiredzi RS</v>
      </c>
      <c r="DD195" s="4" t="str">
        <v>Chiredzi RS</v>
      </c>
      <c r="DE195" s="4" t="str">
        <v>Chiredzi RS</v>
      </c>
      <c r="DF195" s="4" t="str">
        <v>Chiredzi RS</v>
      </c>
      <c r="DG195" s="4" t="str">
        <v>Chiredzi RS</v>
      </c>
      <c r="DH195" s="4" t="str">
        <v>Chiredzi RS</v>
      </c>
      <c r="DI195" s="4" t="str">
        <v>Chiredzi RS</v>
      </c>
      <c r="DJ195" s="4" t="str">
        <v>Chiredzi RS</v>
      </c>
      <c r="DK195" s="4" t="str">
        <v>Chiredzi RS</v>
      </c>
      <c r="DL195" s="4" t="str">
        <v>Chiredzi RS</v>
      </c>
      <c r="DM195" s="4" t="str">
        <v>Chiredzi RS</v>
      </c>
      <c r="DN195" s="4" t="str">
        <v>Chiredzi RS</v>
      </c>
      <c r="DO195" s="4" t="str">
        <v>Chiredzi RS</v>
      </c>
      <c r="DP195" s="4" t="str">
        <v>Chiredzi RS</v>
      </c>
    </row>
    <row r="196" spans="1:120" x14ac:dyDescent="0.35">
      <c r="A196" s="4">
        <v>9.0558999999999994</v>
      </c>
      <c r="B196" s="4">
        <v>38.504100000000001</v>
      </c>
      <c r="C196" s="4" t="s">
        <v>193</v>
      </c>
      <c r="D196" s="4" t="s">
        <v>138</v>
      </c>
      <c r="E196" s="4" t="s">
        <v>434</v>
      </c>
      <c r="F196" s="4">
        <v>800</v>
      </c>
      <c r="G196" s="4" t="str">
        <f t="shared" si="3"/>
        <v>Ethiopia-EIAR Holetta ARS</v>
      </c>
      <c r="BA196" s="4" t="str">
        <v>Chiro</v>
      </c>
      <c r="BB196" s="4" t="str">
        <v>Chiro</v>
      </c>
      <c r="BC196" s="4" t="str">
        <v>Chiro</v>
      </c>
      <c r="BD196" s="4" t="str">
        <v>Chiro</v>
      </c>
      <c r="BE196" s="4" t="str">
        <v>Chiro</v>
      </c>
      <c r="BF196" s="4" t="str">
        <v>Chiro</v>
      </c>
      <c r="BG196" s="4" t="str">
        <v>Chiro</v>
      </c>
      <c r="BH196" s="4" t="str">
        <v>Chiro</v>
      </c>
      <c r="BI196" s="4" t="str">
        <v>Chiro</v>
      </c>
      <c r="BJ196" s="4" t="str">
        <v>Chiro</v>
      </c>
      <c r="BK196" s="4" t="str">
        <v>Chiro</v>
      </c>
      <c r="BL196" s="4" t="str">
        <v>Chiro</v>
      </c>
      <c r="BM196" s="4" t="str">
        <v>Chiro</v>
      </c>
      <c r="BN196" s="4" t="str">
        <v>Chiro</v>
      </c>
      <c r="BO196" s="4" t="str">
        <v>Chiro</v>
      </c>
      <c r="BP196" s="4" t="str">
        <v>Chiro</v>
      </c>
      <c r="BQ196" s="4" t="str">
        <v>Chiro</v>
      </c>
      <c r="BR196" s="4" t="str">
        <v>Chiro</v>
      </c>
      <c r="BS196" s="4" t="str">
        <v>Chiro</v>
      </c>
      <c r="BT196" s="4" t="str">
        <v>Chiro</v>
      </c>
      <c r="BU196" s="4" t="str">
        <v>Chiro</v>
      </c>
      <c r="BV196" s="4" t="str">
        <v>Chiro</v>
      </c>
      <c r="BW196" s="4" t="str">
        <v>Chiro</v>
      </c>
      <c r="BX196" s="4" t="str">
        <v>Chiro</v>
      </c>
      <c r="BY196" s="4" t="str">
        <v>Chiro</v>
      </c>
      <c r="BZ196" s="4" t="str">
        <v>Chiro</v>
      </c>
      <c r="CA196" s="4" t="str">
        <v>Chiro</v>
      </c>
      <c r="CB196" s="4" t="str">
        <v>Chiro</v>
      </c>
      <c r="CC196" s="4" t="str">
        <v>Chiro</v>
      </c>
      <c r="CD196" s="4" t="str">
        <v>Chiro</v>
      </c>
      <c r="CE196" s="4" t="str">
        <v>Chiro</v>
      </c>
      <c r="CF196" s="4" t="str">
        <v>Chiro</v>
      </c>
      <c r="CG196" s="4" t="str">
        <v>Chiro</v>
      </c>
      <c r="CH196" s="4" t="str">
        <v>Chiro</v>
      </c>
      <c r="CJ196" s="4" t="str">
        <v>Chiro</v>
      </c>
      <c r="CK196" s="4" t="str">
        <v>Chiro</v>
      </c>
      <c r="CL196" s="4" t="str">
        <v>Chiro</v>
      </c>
      <c r="CM196" s="4" t="str">
        <v>Chiro</v>
      </c>
      <c r="CN196" s="4" t="str">
        <v>Chiro</v>
      </c>
      <c r="CO196" s="4" t="str">
        <v>Chiro</v>
      </c>
      <c r="CP196" s="4" t="str">
        <v>Chiro</v>
      </c>
      <c r="CQ196" s="4" t="str">
        <v>Chiro</v>
      </c>
      <c r="CR196" s="4" t="str">
        <v>Chiro</v>
      </c>
      <c r="CS196" s="4" t="str">
        <v>Chiro</v>
      </c>
      <c r="CT196" s="4" t="str">
        <v>Chiro</v>
      </c>
      <c r="CU196" s="4" t="str">
        <v>Chiro</v>
      </c>
      <c r="CV196" s="4" t="str">
        <v>Chiro</v>
      </c>
      <c r="CW196" s="4" t="str">
        <v>Chiro</v>
      </c>
      <c r="CX196" s="4" t="str">
        <v>Chiro</v>
      </c>
      <c r="CY196" s="4" t="str">
        <v>Chiro</v>
      </c>
      <c r="CZ196" s="4" t="str">
        <v>Chiro</v>
      </c>
      <c r="DA196" s="4" t="str">
        <v>Chiro</v>
      </c>
      <c r="DB196" s="4" t="str">
        <v>Chiro</v>
      </c>
      <c r="DC196" s="4" t="str">
        <v>Chiro</v>
      </c>
      <c r="DD196" s="4" t="str">
        <v>Chiro</v>
      </c>
      <c r="DE196" s="4" t="str">
        <v>Chiro</v>
      </c>
      <c r="DF196" s="4" t="str">
        <v>Chiro</v>
      </c>
      <c r="DG196" s="4" t="str">
        <v>Chiro</v>
      </c>
      <c r="DH196" s="4" t="str">
        <v>Chiro</v>
      </c>
      <c r="DI196" s="4" t="str">
        <v>Chiro</v>
      </c>
      <c r="DJ196" s="4" t="str">
        <v>Chiro</v>
      </c>
      <c r="DK196" s="4" t="str">
        <v>Chiro</v>
      </c>
      <c r="DL196" s="4" t="str">
        <v>Chiro</v>
      </c>
      <c r="DM196" s="4" t="str">
        <v>Chiro</v>
      </c>
      <c r="DN196" s="4" t="str">
        <v>Chiro</v>
      </c>
      <c r="DO196" s="4" t="str">
        <v>Chiro</v>
      </c>
      <c r="DP196" s="4" t="str">
        <v>Chiro</v>
      </c>
    </row>
    <row r="197" spans="1:120" x14ac:dyDescent="0.35">
      <c r="A197" s="4">
        <v>11.616669999999999</v>
      </c>
      <c r="B197" s="4">
        <v>38.066670000000002</v>
      </c>
      <c r="C197" s="4" t="s">
        <v>193</v>
      </c>
      <c r="D197" s="4" t="s">
        <v>130</v>
      </c>
      <c r="E197" s="4" t="s">
        <v>435</v>
      </c>
      <c r="F197" s="4">
        <v>917</v>
      </c>
      <c r="G197" s="4" t="str">
        <f t="shared" si="3"/>
        <v>Ethiopia-Estie</v>
      </c>
      <c r="BA197" s="4" t="str">
        <v>Chisepo</v>
      </c>
      <c r="BB197" s="4" t="str">
        <v>Chisepo</v>
      </c>
      <c r="BC197" s="4" t="str">
        <v>Chisepo</v>
      </c>
      <c r="BD197" s="4" t="str">
        <v>Chisepo</v>
      </c>
      <c r="BE197" s="4" t="str">
        <v>Chisepo</v>
      </c>
      <c r="BF197" s="4" t="str">
        <v>Chisepo</v>
      </c>
      <c r="BG197" s="4" t="str">
        <v>Chisepo</v>
      </c>
      <c r="BH197" s="4" t="str">
        <v>Chisepo</v>
      </c>
      <c r="BI197" s="4" t="str">
        <v>Chisepo</v>
      </c>
      <c r="BJ197" s="4" t="str">
        <v>Chisepo</v>
      </c>
      <c r="BK197" s="4" t="str">
        <v>Chisepo</v>
      </c>
      <c r="BL197" s="4" t="str">
        <v>Chisepo</v>
      </c>
      <c r="BM197" s="4" t="str">
        <v>Chisepo</v>
      </c>
      <c r="BN197" s="4" t="str">
        <v>Chisepo</v>
      </c>
      <c r="BO197" s="4" t="str">
        <v>Chisepo</v>
      </c>
      <c r="BP197" s="4" t="str">
        <v>Chisepo</v>
      </c>
      <c r="BQ197" s="4" t="str">
        <v>Chisepo</v>
      </c>
      <c r="BR197" s="4" t="str">
        <v>Chisepo</v>
      </c>
      <c r="BS197" s="4" t="str">
        <v>Chisepo</v>
      </c>
      <c r="BT197" s="4" t="str">
        <v>Chisepo</v>
      </c>
      <c r="BU197" s="4" t="str">
        <v>Chisepo</v>
      </c>
      <c r="BV197" s="4" t="str">
        <v>Chisepo</v>
      </c>
      <c r="BW197" s="4" t="str">
        <v>Chisepo</v>
      </c>
      <c r="BX197" s="4" t="str">
        <v>Chisepo</v>
      </c>
      <c r="BY197" s="4" t="str">
        <v>Chisepo</v>
      </c>
      <c r="BZ197" s="4" t="str">
        <v>Chisepo</v>
      </c>
      <c r="CA197" s="4" t="str">
        <v>Chisepo</v>
      </c>
      <c r="CB197" s="4" t="str">
        <v>Chisepo</v>
      </c>
      <c r="CC197" s="4" t="str">
        <v>Chisepo</v>
      </c>
      <c r="CD197" s="4" t="str">
        <v>Chisepo</v>
      </c>
      <c r="CE197" s="4" t="str">
        <v>Chisepo</v>
      </c>
      <c r="CF197" s="4" t="str">
        <v>Chisepo</v>
      </c>
      <c r="CG197" s="4" t="str">
        <v>Chisepo</v>
      </c>
      <c r="CH197" s="4" t="str">
        <v>Chisepo</v>
      </c>
      <c r="CJ197" s="4" t="str">
        <v>Chisepo</v>
      </c>
      <c r="CK197" s="4" t="str">
        <v>Chisepo</v>
      </c>
      <c r="CL197" s="4" t="str">
        <v>Chisepo</v>
      </c>
      <c r="CM197" s="4" t="str">
        <v>Chisepo</v>
      </c>
      <c r="CN197" s="4" t="str">
        <v>Chisepo</v>
      </c>
      <c r="CO197" s="4" t="str">
        <v>Chisepo</v>
      </c>
      <c r="CP197" s="4" t="str">
        <v>Chisepo</v>
      </c>
      <c r="CQ197" s="4" t="str">
        <v>Chisepo</v>
      </c>
      <c r="CR197" s="4" t="str">
        <v>Chisepo</v>
      </c>
      <c r="CS197" s="4" t="str">
        <v>Chisepo</v>
      </c>
      <c r="CT197" s="4" t="str">
        <v>Chisepo</v>
      </c>
      <c r="CU197" s="4" t="str">
        <v>Chisepo</v>
      </c>
      <c r="CV197" s="4" t="str">
        <v>Chisepo</v>
      </c>
      <c r="CW197" s="4" t="str">
        <v>Chisepo</v>
      </c>
      <c r="CX197" s="4" t="str">
        <v>Chisepo</v>
      </c>
      <c r="CY197" s="4" t="str">
        <v>Chisepo</v>
      </c>
      <c r="CZ197" s="4" t="str">
        <v>Chisepo</v>
      </c>
      <c r="DA197" s="4" t="str">
        <v>Chisepo</v>
      </c>
      <c r="DB197" s="4" t="str">
        <v>Chisepo</v>
      </c>
      <c r="DC197" s="4" t="str">
        <v>Chisepo</v>
      </c>
      <c r="DD197" s="4" t="str">
        <v>Chisepo</v>
      </c>
      <c r="DE197" s="4" t="str">
        <v>Chisepo</v>
      </c>
      <c r="DF197" s="4" t="str">
        <v>Chisepo</v>
      </c>
      <c r="DG197" s="4" t="str">
        <v>Chisepo</v>
      </c>
      <c r="DH197" s="4" t="str">
        <v>Chisepo</v>
      </c>
      <c r="DI197" s="4" t="str">
        <v>Chisepo</v>
      </c>
      <c r="DJ197" s="4" t="str">
        <v>Chisepo</v>
      </c>
      <c r="DK197" s="4" t="str">
        <v>Chisepo</v>
      </c>
      <c r="DL197" s="4" t="str">
        <v>Chisepo</v>
      </c>
      <c r="DM197" s="4" t="str">
        <v>Chisepo</v>
      </c>
      <c r="DN197" s="4" t="str">
        <v>Chisepo</v>
      </c>
      <c r="DO197" s="4" t="str">
        <v>Chisepo</v>
      </c>
      <c r="DP197" s="4" t="str">
        <v>Chisepo</v>
      </c>
    </row>
    <row r="198" spans="1:120" x14ac:dyDescent="0.35">
      <c r="A198" s="4">
        <v>9.0500000000000007</v>
      </c>
      <c r="B198" s="4">
        <v>38.5</v>
      </c>
      <c r="C198" s="4" t="s">
        <v>193</v>
      </c>
      <c r="D198" s="4" t="s">
        <v>130</v>
      </c>
      <c r="E198" s="4" t="s">
        <v>436</v>
      </c>
      <c r="F198" s="4">
        <v>917</v>
      </c>
      <c r="G198" s="4" t="str">
        <f t="shared" si="3"/>
        <v>Ethiopia-Gare Arera, Dendi District</v>
      </c>
      <c r="BA198" s="4" t="str">
        <v>Chitala.Kasinthula</v>
      </c>
      <c r="BB198" s="4" t="str">
        <v>Chitala.Kasinthula</v>
      </c>
      <c r="BC198" s="4" t="str">
        <v>Chitala.Kasinthula</v>
      </c>
      <c r="BD198" s="4" t="str">
        <v>Chitala.Kasinthula</v>
      </c>
      <c r="BE198" s="4" t="str">
        <v>Chitala.Kasinthula</v>
      </c>
      <c r="BF198" s="4" t="str">
        <v>Chitala.Kasinthula</v>
      </c>
      <c r="BG198" s="4" t="str">
        <v>Chitala.Kasinthula</v>
      </c>
      <c r="BH198" s="4" t="str">
        <v>Chitala.Kasinthula</v>
      </c>
      <c r="BI198" s="4" t="str">
        <v>Chitala.Kasinthula</v>
      </c>
      <c r="BJ198" s="4" t="str">
        <v>Chitala.Kasinthula</v>
      </c>
      <c r="BK198" s="4" t="str">
        <v>Chitala.Kasinthula</v>
      </c>
      <c r="BL198" s="4" t="str">
        <v>Chitala.Kasinthula</v>
      </c>
      <c r="BM198" s="4" t="str">
        <v>Chitala.Kasinthula</v>
      </c>
      <c r="BN198" s="4" t="str">
        <v>Chitala.Kasinthula</v>
      </c>
      <c r="BO198" s="4" t="str">
        <v>Chitala.Kasinthula</v>
      </c>
      <c r="BP198" s="4" t="str">
        <v>Chitala.Kasinthula</v>
      </c>
      <c r="BQ198" s="4" t="str">
        <v>Chitala.Kasinthula</v>
      </c>
      <c r="BR198" s="4" t="str">
        <v>Chitala.Kasinthula</v>
      </c>
      <c r="BS198" s="4" t="str">
        <v>Chitala.Kasinthula</v>
      </c>
      <c r="BT198" s="4" t="str">
        <v>Chitala.Kasinthula</v>
      </c>
      <c r="BU198" s="4" t="str">
        <v>Chitala.Kasinthula</v>
      </c>
      <c r="BV198" s="4" t="str">
        <v>Chitala.Kasinthula</v>
      </c>
      <c r="BW198" s="4" t="str">
        <v>Chitala.Kasinthula</v>
      </c>
      <c r="BX198" s="4" t="str">
        <v>Chitala.Kasinthula</v>
      </c>
      <c r="BY198" s="4" t="str">
        <v>Chitala.Kasinthula</v>
      </c>
      <c r="BZ198" s="4" t="str">
        <v>Chitala.Kasinthula</v>
      </c>
      <c r="CA198" s="4" t="str">
        <v>Chitala.Kasinthula</v>
      </c>
      <c r="CB198" s="4" t="str">
        <v>Chitala.Kasinthula</v>
      </c>
      <c r="CC198" s="4" t="str">
        <v>Chitala.Kasinthula</v>
      </c>
      <c r="CD198" s="4" t="str">
        <v>Chitala.Kasinthula</v>
      </c>
      <c r="CE198" s="4" t="str">
        <v>Chitala.Kasinthula</v>
      </c>
      <c r="CF198" s="4" t="str">
        <v>Chitala.Kasinthula</v>
      </c>
      <c r="CG198" s="4" t="str">
        <v>Chitala.Kasinthula</v>
      </c>
      <c r="CH198" s="4" t="str">
        <v>Chitala.Kasinthula</v>
      </c>
      <c r="CJ198" s="4" t="str">
        <v>Chitala.Kasinthula</v>
      </c>
      <c r="CK198" s="4" t="str">
        <v>Chitala.Kasinthula</v>
      </c>
      <c r="CL198" s="4" t="str">
        <v>Chitala.Kasinthula</v>
      </c>
      <c r="CM198" s="4" t="str">
        <v>Chitala.Kasinthula</v>
      </c>
      <c r="CN198" s="4" t="str">
        <v>Chitala.Kasinthula</v>
      </c>
      <c r="CO198" s="4" t="str">
        <v>Chitala.Kasinthula</v>
      </c>
      <c r="CP198" s="4" t="str">
        <v>Chitala.Kasinthula</v>
      </c>
      <c r="CQ198" s="4" t="str">
        <v>Chitala.Kasinthula</v>
      </c>
      <c r="CR198" s="4" t="str">
        <v>Chitala.Kasinthula</v>
      </c>
      <c r="CS198" s="4" t="str">
        <v>Chitala.Kasinthula</v>
      </c>
      <c r="CT198" s="4" t="str">
        <v>Chitala.Kasinthula</v>
      </c>
      <c r="CU198" s="4" t="str">
        <v>Chitala.Kasinthula</v>
      </c>
      <c r="CV198" s="4" t="str">
        <v>Chitala.Kasinthula</v>
      </c>
      <c r="CW198" s="4" t="str">
        <v>Chitala.Kasinthula</v>
      </c>
      <c r="CX198" s="4" t="str">
        <v>Chitala.Kasinthula</v>
      </c>
      <c r="CY198" s="4" t="str">
        <v>Chitala.Kasinthula</v>
      </c>
      <c r="CZ198" s="4" t="str">
        <v>Chitala.Kasinthula</v>
      </c>
      <c r="DA198" s="4" t="str">
        <v>Chitala.Kasinthula</v>
      </c>
      <c r="DB198" s="4" t="str">
        <v>Chitala.Kasinthula</v>
      </c>
      <c r="DC198" s="4" t="str">
        <v>Chitala.Kasinthula</v>
      </c>
      <c r="DD198" s="4" t="str">
        <v>Chitala.Kasinthula</v>
      </c>
      <c r="DE198" s="4" t="str">
        <v>Chitala.Kasinthula</v>
      </c>
      <c r="DF198" s="4" t="str">
        <v>Chitala.Kasinthula</v>
      </c>
      <c r="DG198" s="4" t="str">
        <v>Chitala.Kasinthula</v>
      </c>
      <c r="DH198" s="4" t="str">
        <v>Chitala.Kasinthula</v>
      </c>
      <c r="DI198" s="4" t="str">
        <v>Chitala.Kasinthula</v>
      </c>
      <c r="DJ198" s="4" t="str">
        <v>Chitala.Kasinthula</v>
      </c>
      <c r="DK198" s="4" t="str">
        <v>Chitala.Kasinthula</v>
      </c>
      <c r="DL198" s="4" t="str">
        <v>Chitala.Kasinthula</v>
      </c>
      <c r="DM198" s="4" t="str">
        <v>Chitala.Kasinthula</v>
      </c>
      <c r="DN198" s="4" t="str">
        <v>Chitala.Kasinthula</v>
      </c>
      <c r="DO198" s="4" t="str">
        <v>Chitala.Kasinthula</v>
      </c>
      <c r="DP198" s="4" t="str">
        <v>Chitala.Kasinthula</v>
      </c>
    </row>
    <row r="199" spans="1:120" x14ac:dyDescent="0.35">
      <c r="A199" s="4">
        <v>9.0221</v>
      </c>
      <c r="B199" s="4">
        <v>38.180599999999998</v>
      </c>
      <c r="C199" s="4" t="s">
        <v>193</v>
      </c>
      <c r="D199" s="4" t="s">
        <v>138</v>
      </c>
      <c r="E199" s="4" t="s">
        <v>437</v>
      </c>
      <c r="F199" s="4">
        <v>300</v>
      </c>
      <c r="G199" s="4" t="str">
        <f t="shared" si="3"/>
        <v>Ethiopia-Ginchi ARS</v>
      </c>
      <c r="BA199" s="4" t="str">
        <v>Chitedze</v>
      </c>
      <c r="BB199" s="4" t="str">
        <v>Chitedze</v>
      </c>
      <c r="BC199" s="4" t="str">
        <v>Chitedze</v>
      </c>
      <c r="BD199" s="4" t="str">
        <v>Chitedze</v>
      </c>
      <c r="BE199" s="4" t="str">
        <v>Chitedze</v>
      </c>
      <c r="BF199" s="4" t="str">
        <v>Chitedze</v>
      </c>
      <c r="BG199" s="4" t="str">
        <v>Chitedze</v>
      </c>
      <c r="BH199" s="4" t="str">
        <v>Chitedze</v>
      </c>
      <c r="BI199" s="4" t="str">
        <v>Chitedze</v>
      </c>
      <c r="BJ199" s="4" t="str">
        <v>Chitedze</v>
      </c>
      <c r="BK199" s="4" t="str">
        <v>Chitedze</v>
      </c>
      <c r="BL199" s="4" t="str">
        <v>Chitedze</v>
      </c>
      <c r="BM199" s="4" t="str">
        <v>Chitedze</v>
      </c>
      <c r="BN199" s="4" t="str">
        <v>Chitedze</v>
      </c>
      <c r="BO199" s="4" t="str">
        <v>Chitedze</v>
      </c>
      <c r="BP199" s="4" t="str">
        <v>Chitedze</v>
      </c>
      <c r="BQ199" s="4" t="str">
        <v>Chitedze</v>
      </c>
      <c r="BR199" s="4" t="str">
        <v>Chitedze</v>
      </c>
      <c r="BS199" s="4" t="str">
        <v>Chitedze</v>
      </c>
      <c r="BT199" s="4" t="str">
        <v>Chitedze</v>
      </c>
      <c r="BU199" s="4" t="str">
        <v>Chitedze</v>
      </c>
      <c r="BV199" s="4" t="str">
        <v>Chitedze</v>
      </c>
      <c r="BW199" s="4" t="str">
        <v>Chitedze</v>
      </c>
      <c r="BX199" s="4" t="str">
        <v>Chitedze</v>
      </c>
      <c r="BY199" s="4" t="str">
        <v>Chitedze</v>
      </c>
      <c r="BZ199" s="4" t="str">
        <v>Chitedze</v>
      </c>
      <c r="CA199" s="4" t="str">
        <v>Chitedze</v>
      </c>
      <c r="CB199" s="4" t="str">
        <v>Chitedze</v>
      </c>
      <c r="CC199" s="4" t="str">
        <v>Chitedze</v>
      </c>
      <c r="CD199" s="4" t="str">
        <v>Chitedze</v>
      </c>
      <c r="CE199" s="4" t="str">
        <v>Chitedze</v>
      </c>
      <c r="CF199" s="4" t="str">
        <v>Chitedze</v>
      </c>
      <c r="CG199" s="4" t="str">
        <v>Chitedze</v>
      </c>
      <c r="CH199" s="4" t="str">
        <v>Chitedze</v>
      </c>
      <c r="CJ199" s="4" t="str">
        <v>Chitedze</v>
      </c>
      <c r="CK199" s="4" t="str">
        <v>Chitedze</v>
      </c>
      <c r="CL199" s="4" t="str">
        <v>Chitedze</v>
      </c>
      <c r="CM199" s="4" t="str">
        <v>Chitedze</v>
      </c>
      <c r="CN199" s="4" t="str">
        <v>Chitedze</v>
      </c>
      <c r="CO199" s="4" t="str">
        <v>Chitedze</v>
      </c>
      <c r="CP199" s="4" t="str">
        <v>Chitedze</v>
      </c>
      <c r="CQ199" s="4" t="str">
        <v>Chitedze</v>
      </c>
      <c r="CR199" s="4" t="str">
        <v>Chitedze</v>
      </c>
      <c r="CS199" s="4" t="str">
        <v>Chitedze</v>
      </c>
      <c r="CT199" s="4" t="str">
        <v>Chitedze</v>
      </c>
      <c r="CU199" s="4" t="str">
        <v>Chitedze</v>
      </c>
      <c r="CV199" s="4" t="str">
        <v>Chitedze</v>
      </c>
      <c r="CW199" s="4" t="str">
        <v>Chitedze</v>
      </c>
      <c r="CX199" s="4" t="str">
        <v>Chitedze</v>
      </c>
      <c r="CY199" s="4" t="str">
        <v>Chitedze</v>
      </c>
      <c r="CZ199" s="4" t="str">
        <v>Chitedze</v>
      </c>
      <c r="DA199" s="4" t="str">
        <v>Chitedze</v>
      </c>
      <c r="DB199" s="4" t="str">
        <v>Chitedze</v>
      </c>
      <c r="DC199" s="4" t="str">
        <v>Chitedze</v>
      </c>
      <c r="DD199" s="4" t="str">
        <v>Chitedze</v>
      </c>
      <c r="DE199" s="4" t="str">
        <v>Chitedze</v>
      </c>
      <c r="DF199" s="4" t="str">
        <v>Chitedze</v>
      </c>
      <c r="DG199" s="4" t="str">
        <v>Chitedze</v>
      </c>
      <c r="DH199" s="4" t="str">
        <v>Chitedze</v>
      </c>
      <c r="DI199" s="4" t="str">
        <v>Chitedze</v>
      </c>
      <c r="DJ199" s="4" t="str">
        <v>Chitedze</v>
      </c>
      <c r="DK199" s="4" t="str">
        <v>Chitedze</v>
      </c>
      <c r="DL199" s="4" t="str">
        <v>Chitedze</v>
      </c>
      <c r="DM199" s="4" t="str">
        <v>Chitedze</v>
      </c>
      <c r="DN199" s="4" t="str">
        <v>Chitedze</v>
      </c>
      <c r="DO199" s="4" t="str">
        <v>Chitedze</v>
      </c>
      <c r="DP199" s="4" t="str">
        <v>Chitedze</v>
      </c>
    </row>
    <row r="200" spans="1:120" x14ac:dyDescent="0.35">
      <c r="A200" s="4">
        <v>10.06667</v>
      </c>
      <c r="B200" s="4">
        <v>37.049999999999997</v>
      </c>
      <c r="C200" s="4" t="s">
        <v>193</v>
      </c>
      <c r="D200" s="4" t="s">
        <v>130</v>
      </c>
      <c r="E200" s="4" t="s">
        <v>438</v>
      </c>
      <c r="F200" s="4">
        <v>917</v>
      </c>
      <c r="G200" s="4" t="str">
        <f t="shared" si="3"/>
        <v>Ethiopia-Gojjam</v>
      </c>
      <c r="BA200" s="4" t="str">
        <v>Chitedze ARS</v>
      </c>
      <c r="BB200" s="4" t="str">
        <v>Chitedze ARS</v>
      </c>
      <c r="BC200" s="4" t="str">
        <v>Chitedze ARS</v>
      </c>
      <c r="BD200" s="4" t="str">
        <v>Chitedze ARS</v>
      </c>
      <c r="BE200" s="4" t="str">
        <v>Chitedze ARS</v>
      </c>
      <c r="BF200" s="4" t="str">
        <v>Chitedze ARS</v>
      </c>
      <c r="BG200" s="4" t="str">
        <v>Chitedze ARS</v>
      </c>
      <c r="BH200" s="4" t="str">
        <v>Chitedze ARS</v>
      </c>
      <c r="BI200" s="4" t="str">
        <v>Chitedze ARS</v>
      </c>
      <c r="BJ200" s="4" t="str">
        <v>Chitedze ARS</v>
      </c>
      <c r="BK200" s="4" t="str">
        <v>Chitedze ARS</v>
      </c>
      <c r="BL200" s="4" t="str">
        <v>Chitedze ARS</v>
      </c>
      <c r="BM200" s="4" t="str">
        <v>Chitedze ARS</v>
      </c>
      <c r="BN200" s="4" t="str">
        <v>Chitedze ARS</v>
      </c>
      <c r="BO200" s="4" t="str">
        <v>Chitedze ARS</v>
      </c>
      <c r="BP200" s="4" t="str">
        <v>Chitedze ARS</v>
      </c>
      <c r="BQ200" s="4" t="str">
        <v>Chitedze ARS</v>
      </c>
      <c r="BR200" s="4" t="str">
        <v>Chitedze ARS</v>
      </c>
      <c r="BS200" s="4" t="str">
        <v>Chitedze ARS</v>
      </c>
      <c r="BT200" s="4" t="str">
        <v>Chitedze ARS</v>
      </c>
      <c r="BU200" s="4" t="str">
        <v>Chitedze ARS</v>
      </c>
      <c r="BV200" s="4" t="str">
        <v>Chitedze ARS</v>
      </c>
      <c r="BW200" s="4" t="str">
        <v>Chitedze ARS</v>
      </c>
      <c r="BX200" s="4" t="str">
        <v>Chitedze ARS</v>
      </c>
      <c r="BY200" s="4" t="str">
        <v>Chitedze ARS</v>
      </c>
      <c r="BZ200" s="4" t="str">
        <v>Chitedze ARS</v>
      </c>
      <c r="CA200" s="4" t="str">
        <v>Chitedze ARS</v>
      </c>
      <c r="CB200" s="4" t="str">
        <v>Chitedze ARS</v>
      </c>
      <c r="CC200" s="4" t="str">
        <v>Chitedze ARS</v>
      </c>
      <c r="CD200" s="4" t="str">
        <v>Chitedze ARS</v>
      </c>
      <c r="CE200" s="4" t="str">
        <v>Chitedze ARS</v>
      </c>
      <c r="CF200" s="4" t="str">
        <v>Chitedze ARS</v>
      </c>
      <c r="CG200" s="4" t="str">
        <v>Chitedze ARS</v>
      </c>
      <c r="CH200" s="4" t="str">
        <v>Chitedze ARS</v>
      </c>
      <c r="CJ200" s="4" t="str">
        <v>Chitedze ARS</v>
      </c>
      <c r="CK200" s="4" t="str">
        <v>Chitedze ARS</v>
      </c>
      <c r="CL200" s="4" t="str">
        <v>Chitedze ARS</v>
      </c>
      <c r="CM200" s="4" t="str">
        <v>Chitedze ARS</v>
      </c>
      <c r="CN200" s="4" t="str">
        <v>Chitedze ARS</v>
      </c>
      <c r="CO200" s="4" t="str">
        <v>Chitedze ARS</v>
      </c>
      <c r="CP200" s="4" t="str">
        <v>Chitedze ARS</v>
      </c>
      <c r="CQ200" s="4" t="str">
        <v>Chitedze ARS</v>
      </c>
      <c r="CR200" s="4" t="str">
        <v>Chitedze ARS</v>
      </c>
      <c r="CS200" s="4" t="str">
        <v>Chitedze ARS</v>
      </c>
      <c r="CT200" s="4" t="str">
        <v>Chitedze ARS</v>
      </c>
      <c r="CU200" s="4" t="str">
        <v>Chitedze ARS</v>
      </c>
      <c r="CV200" s="4" t="str">
        <v>Chitedze ARS</v>
      </c>
      <c r="CW200" s="4" t="str">
        <v>Chitedze ARS</v>
      </c>
      <c r="CX200" s="4" t="str">
        <v>Chitedze ARS</v>
      </c>
      <c r="CY200" s="4" t="str">
        <v>Chitedze ARS</v>
      </c>
      <c r="CZ200" s="4" t="str">
        <v>Chitedze ARS</v>
      </c>
      <c r="DA200" s="4" t="str">
        <v>Chitedze ARS</v>
      </c>
      <c r="DB200" s="4" t="str">
        <v>Chitedze ARS</v>
      </c>
      <c r="DC200" s="4" t="str">
        <v>Chitedze ARS</v>
      </c>
      <c r="DD200" s="4" t="str">
        <v>Chitedze ARS</v>
      </c>
      <c r="DE200" s="4" t="str">
        <v>Chitedze ARS</v>
      </c>
      <c r="DF200" s="4" t="str">
        <v>Chitedze ARS</v>
      </c>
      <c r="DG200" s="4" t="str">
        <v>Chitedze ARS</v>
      </c>
      <c r="DH200" s="4" t="str">
        <v>Chitedze ARS</v>
      </c>
      <c r="DI200" s="4" t="str">
        <v>Chitedze ARS</v>
      </c>
      <c r="DJ200" s="4" t="str">
        <v>Chitedze ARS</v>
      </c>
      <c r="DK200" s="4" t="str">
        <v>Chitedze ARS</v>
      </c>
      <c r="DL200" s="4" t="str">
        <v>Chitedze ARS</v>
      </c>
      <c r="DM200" s="4" t="str">
        <v>Chitedze ARS</v>
      </c>
      <c r="DN200" s="4" t="str">
        <v>Chitedze ARS</v>
      </c>
      <c r="DO200" s="4" t="str">
        <v>Chitedze ARS</v>
      </c>
      <c r="DP200" s="4" t="str">
        <v>Chitedze ARS</v>
      </c>
    </row>
    <row r="201" spans="1:120" x14ac:dyDescent="0.35">
      <c r="A201" s="4">
        <v>8.9170999999999996</v>
      </c>
      <c r="B201" s="4">
        <v>37.747500000000002</v>
      </c>
      <c r="C201" s="4" t="s">
        <v>193</v>
      </c>
      <c r="D201" s="4" t="s">
        <v>138</v>
      </c>
      <c r="E201" s="4" t="s">
        <v>439</v>
      </c>
      <c r="F201" s="4">
        <v>500</v>
      </c>
      <c r="G201" s="4" t="str">
        <f t="shared" si="3"/>
        <v>Ethiopia-Guder Farm Development Centre</v>
      </c>
      <c r="BA201" s="4" t="str">
        <v>Chitedze ARS (LT CA Trial)</v>
      </c>
      <c r="BB201" s="4" t="str">
        <v>Chitedze ARS (LT CA Trial)</v>
      </c>
      <c r="BC201" s="4" t="str">
        <v>Chitedze ARS (LT CA Trial)</v>
      </c>
      <c r="BD201" s="4" t="str">
        <v>Chitedze ARS (LT CA Trial)</v>
      </c>
      <c r="BE201" s="4" t="str">
        <v>Chitedze ARS (LT CA Trial)</v>
      </c>
      <c r="BF201" s="4" t="str">
        <v>Chitedze ARS (LT CA Trial)</v>
      </c>
      <c r="BG201" s="4" t="str">
        <v>Chitedze ARS (LT CA Trial)</v>
      </c>
      <c r="BH201" s="4" t="str">
        <v>Chitedze ARS (LT CA Trial)</v>
      </c>
      <c r="BI201" s="4" t="str">
        <v>Chitedze ARS (LT CA Trial)</v>
      </c>
      <c r="BJ201" s="4" t="str">
        <v>Chitedze ARS (LT CA Trial)</v>
      </c>
      <c r="BK201" s="4" t="str">
        <v>Chitedze ARS (LT CA Trial)</v>
      </c>
      <c r="BL201" s="4" t="str">
        <v>Chitedze ARS (LT CA Trial)</v>
      </c>
      <c r="BM201" s="4" t="str">
        <v>Chitedze ARS (LT CA Trial)</v>
      </c>
      <c r="BN201" s="4" t="str">
        <v>Chitedze ARS (LT CA Trial)</v>
      </c>
      <c r="BO201" s="4" t="str">
        <v>Chitedze ARS (LT CA Trial)</v>
      </c>
      <c r="BP201" s="4" t="str">
        <v>Chitedze ARS (LT CA Trial)</v>
      </c>
      <c r="BQ201" s="4" t="str">
        <v>Chitedze ARS (LT CA Trial)</v>
      </c>
      <c r="BR201" s="4" t="str">
        <v>Chitedze ARS (LT CA Trial)</v>
      </c>
      <c r="BS201" s="4" t="str">
        <v>Chitedze ARS (LT CA Trial)</v>
      </c>
      <c r="BT201" s="4" t="str">
        <v>Chitedze ARS (LT CA Trial)</v>
      </c>
      <c r="BU201" s="4" t="str">
        <v>Chitedze ARS (LT CA Trial)</v>
      </c>
      <c r="BV201" s="4" t="str">
        <v>Chitedze ARS (LT CA Trial)</v>
      </c>
      <c r="BW201" s="4" t="str">
        <v>Chitedze ARS (LT CA Trial)</v>
      </c>
      <c r="BX201" s="4" t="str">
        <v>Chitedze ARS (LT CA Trial)</v>
      </c>
      <c r="BY201" s="4" t="str">
        <v>Chitedze ARS (LT CA Trial)</v>
      </c>
      <c r="BZ201" s="4" t="str">
        <v>Chitedze ARS (LT CA Trial)</v>
      </c>
      <c r="CA201" s="4" t="str">
        <v>Chitedze ARS (LT CA Trial)</v>
      </c>
      <c r="CB201" s="4" t="str">
        <v>Chitedze ARS (LT CA Trial)</v>
      </c>
      <c r="CC201" s="4" t="str">
        <v>Chitedze ARS (LT CA Trial)</v>
      </c>
      <c r="CD201" s="4" t="str">
        <v>Chitedze ARS (LT CA Trial)</v>
      </c>
      <c r="CE201" s="4" t="str">
        <v>Chitedze ARS (LT CA Trial)</v>
      </c>
      <c r="CF201" s="4" t="str">
        <v>Chitedze ARS (LT CA Trial)</v>
      </c>
      <c r="CG201" s="4" t="str">
        <v>Chitedze ARS (LT CA Trial)</v>
      </c>
      <c r="CH201" s="4" t="str">
        <v>Chitedze ARS (LT CA Trial)</v>
      </c>
      <c r="CJ201" s="4" t="str">
        <v>Chitedze ARS (LT CA Trial)</v>
      </c>
      <c r="CK201" s="4" t="str">
        <v>Chitedze ARS (LT CA Trial)</v>
      </c>
      <c r="CL201" s="4" t="str">
        <v>Chitedze ARS (LT CA Trial)</v>
      </c>
      <c r="CM201" s="4" t="str">
        <v>Chitedze ARS (LT CA Trial)</v>
      </c>
      <c r="CN201" s="4" t="str">
        <v>Chitedze ARS (LT CA Trial)</v>
      </c>
      <c r="CO201" s="4" t="str">
        <v>Chitedze ARS (LT CA Trial)</v>
      </c>
      <c r="CP201" s="4" t="str">
        <v>Chitedze ARS (LT CA Trial)</v>
      </c>
      <c r="CQ201" s="4" t="str">
        <v>Chitedze ARS (LT CA Trial)</v>
      </c>
      <c r="CR201" s="4" t="str">
        <v>Chitedze ARS (LT CA Trial)</v>
      </c>
      <c r="CS201" s="4" t="str">
        <v>Chitedze ARS (LT CA Trial)</v>
      </c>
      <c r="CT201" s="4" t="str">
        <v>Chitedze ARS (LT CA Trial)</v>
      </c>
      <c r="CU201" s="4" t="str">
        <v>Chitedze ARS (LT CA Trial)</v>
      </c>
      <c r="CV201" s="4" t="str">
        <v>Chitedze ARS (LT CA Trial)</v>
      </c>
      <c r="CW201" s="4" t="str">
        <v>Chitedze ARS (LT CA Trial)</v>
      </c>
      <c r="CX201" s="4" t="str">
        <v>Chitedze ARS (LT CA Trial)</v>
      </c>
      <c r="CY201" s="4" t="str">
        <v>Chitedze ARS (LT CA Trial)</v>
      </c>
      <c r="CZ201" s="4" t="str">
        <v>Chitedze ARS (LT CA Trial)</v>
      </c>
      <c r="DA201" s="4" t="str">
        <v>Chitedze ARS (LT CA Trial)</v>
      </c>
      <c r="DB201" s="4" t="str">
        <v>Chitedze ARS (LT CA Trial)</v>
      </c>
      <c r="DC201" s="4" t="str">
        <v>Chitedze ARS (LT CA Trial)</v>
      </c>
      <c r="DD201" s="4" t="str">
        <v>Chitedze ARS (LT CA Trial)</v>
      </c>
      <c r="DE201" s="4" t="str">
        <v>Chitedze ARS (LT CA Trial)</v>
      </c>
      <c r="DF201" s="4" t="str">
        <v>Chitedze ARS (LT CA Trial)</v>
      </c>
      <c r="DG201" s="4" t="str">
        <v>Chitedze ARS (LT CA Trial)</v>
      </c>
      <c r="DH201" s="4" t="str">
        <v>Chitedze ARS (LT CA Trial)</v>
      </c>
      <c r="DI201" s="4" t="str">
        <v>Chitedze ARS (LT CA Trial)</v>
      </c>
      <c r="DJ201" s="4" t="str">
        <v>Chitedze ARS (LT CA Trial)</v>
      </c>
      <c r="DK201" s="4" t="str">
        <v>Chitedze ARS (LT CA Trial)</v>
      </c>
      <c r="DL201" s="4" t="str">
        <v>Chitedze ARS (LT CA Trial)</v>
      </c>
      <c r="DM201" s="4" t="str">
        <v>Chitedze ARS (LT CA Trial)</v>
      </c>
      <c r="DN201" s="4" t="str">
        <v>Chitedze ARS (LT CA Trial)</v>
      </c>
      <c r="DO201" s="4" t="str">
        <v>Chitedze ARS (LT CA Trial)</v>
      </c>
      <c r="DP201" s="4" t="str">
        <v>Chitedze ARS (LT CA Trial)</v>
      </c>
    </row>
    <row r="202" spans="1:120" x14ac:dyDescent="0.35">
      <c r="A202" s="4">
        <v>13.23333</v>
      </c>
      <c r="B202" s="4">
        <v>39.533329999999999</v>
      </c>
      <c r="C202" s="4" t="s">
        <v>193</v>
      </c>
      <c r="D202" s="4" t="s">
        <v>130</v>
      </c>
      <c r="E202" s="4" t="s">
        <v>440</v>
      </c>
      <c r="F202" s="4">
        <v>917</v>
      </c>
      <c r="G202" s="4" t="str">
        <f t="shared" si="3"/>
        <v>Ethiopia-Gumselasa</v>
      </c>
      <c r="BA202" s="4" t="str">
        <v>Chivi.Mudzi.Gutu</v>
      </c>
      <c r="BB202" s="4" t="str">
        <v>Chivi.Mudzi.Gutu</v>
      </c>
      <c r="BC202" s="4" t="str">
        <v>Chivi.Mudzi.Gutu</v>
      </c>
      <c r="BD202" s="4" t="str">
        <v>Chivi.Mudzi.Gutu</v>
      </c>
      <c r="BE202" s="4" t="str">
        <v>Chivi.Mudzi.Gutu</v>
      </c>
      <c r="BF202" s="4" t="str">
        <v>Chivi.Mudzi.Gutu</v>
      </c>
      <c r="BG202" s="4" t="str">
        <v>Chivi.Mudzi.Gutu</v>
      </c>
      <c r="BH202" s="4" t="str">
        <v>Chivi.Mudzi.Gutu</v>
      </c>
      <c r="BI202" s="4" t="str">
        <v>Chivi.Mudzi.Gutu</v>
      </c>
      <c r="BJ202" s="4" t="str">
        <v>Chivi.Mudzi.Gutu</v>
      </c>
      <c r="BK202" s="4" t="str">
        <v>Chivi.Mudzi.Gutu</v>
      </c>
      <c r="BL202" s="4" t="str">
        <v>Chivi.Mudzi.Gutu</v>
      </c>
      <c r="BM202" s="4" t="str">
        <v>Chivi.Mudzi.Gutu</v>
      </c>
      <c r="BN202" s="4" t="str">
        <v>Chivi.Mudzi.Gutu</v>
      </c>
      <c r="BO202" s="4" t="str">
        <v>Chivi.Mudzi.Gutu</v>
      </c>
      <c r="BP202" s="4" t="str">
        <v>Chivi.Mudzi.Gutu</v>
      </c>
      <c r="BQ202" s="4" t="str">
        <v>Chivi.Mudzi.Gutu</v>
      </c>
      <c r="BR202" s="4" t="str">
        <v>Chivi.Mudzi.Gutu</v>
      </c>
      <c r="BS202" s="4" t="str">
        <v>Chivi.Mudzi.Gutu</v>
      </c>
      <c r="BT202" s="4" t="str">
        <v>Chivi.Mudzi.Gutu</v>
      </c>
      <c r="BU202" s="4" t="str">
        <v>Chivi.Mudzi.Gutu</v>
      </c>
      <c r="BV202" s="4" t="str">
        <v>Chivi.Mudzi.Gutu</v>
      </c>
      <c r="BW202" s="4" t="str">
        <v>Chivi.Mudzi.Gutu</v>
      </c>
      <c r="BX202" s="4" t="str">
        <v>Chivi.Mudzi.Gutu</v>
      </c>
      <c r="BY202" s="4" t="str">
        <v>Chivi.Mudzi.Gutu</v>
      </c>
      <c r="BZ202" s="4" t="str">
        <v>Chivi.Mudzi.Gutu</v>
      </c>
      <c r="CA202" s="4" t="str">
        <v>Chivi.Mudzi.Gutu</v>
      </c>
      <c r="CB202" s="4" t="str">
        <v>Chivi.Mudzi.Gutu</v>
      </c>
      <c r="CC202" s="4" t="str">
        <v>Chivi.Mudzi.Gutu</v>
      </c>
      <c r="CD202" s="4" t="str">
        <v>Chivi.Mudzi.Gutu</v>
      </c>
      <c r="CE202" s="4" t="str">
        <v>Chivi.Mudzi.Gutu</v>
      </c>
      <c r="CF202" s="4" t="str">
        <v>Chivi.Mudzi.Gutu</v>
      </c>
      <c r="CG202" s="4" t="str">
        <v>Chivi.Mudzi.Gutu</v>
      </c>
      <c r="CH202" s="4" t="str">
        <v>Chivi.Mudzi.Gutu</v>
      </c>
      <c r="CJ202" s="4" t="str">
        <v>Chivi.Mudzi.Gutu</v>
      </c>
      <c r="CK202" s="4" t="str">
        <v>Chivi.Mudzi.Gutu</v>
      </c>
      <c r="CL202" s="4" t="str">
        <v>Chivi.Mudzi.Gutu</v>
      </c>
      <c r="CM202" s="4" t="str">
        <v>Chivi.Mudzi.Gutu</v>
      </c>
      <c r="CN202" s="4" t="str">
        <v>Chivi.Mudzi.Gutu</v>
      </c>
      <c r="CO202" s="4" t="str">
        <v>Chivi.Mudzi.Gutu</v>
      </c>
      <c r="CP202" s="4" t="str">
        <v>Chivi.Mudzi.Gutu</v>
      </c>
      <c r="CQ202" s="4" t="str">
        <v>Chivi.Mudzi.Gutu</v>
      </c>
      <c r="CR202" s="4" t="str">
        <v>Chivi.Mudzi.Gutu</v>
      </c>
      <c r="CS202" s="4" t="str">
        <v>Chivi.Mudzi.Gutu</v>
      </c>
      <c r="CT202" s="4" t="str">
        <v>Chivi.Mudzi.Gutu</v>
      </c>
      <c r="CU202" s="4" t="str">
        <v>Chivi.Mudzi.Gutu</v>
      </c>
      <c r="CV202" s="4" t="str">
        <v>Chivi.Mudzi.Gutu</v>
      </c>
      <c r="CW202" s="4" t="str">
        <v>Chivi.Mudzi.Gutu</v>
      </c>
      <c r="CX202" s="4" t="str">
        <v>Chivi.Mudzi.Gutu</v>
      </c>
      <c r="CY202" s="4" t="str">
        <v>Chivi.Mudzi.Gutu</v>
      </c>
      <c r="CZ202" s="4" t="str">
        <v>Chivi.Mudzi.Gutu</v>
      </c>
      <c r="DA202" s="4" t="str">
        <v>Chivi.Mudzi.Gutu</v>
      </c>
      <c r="DB202" s="4" t="str">
        <v>Chivi.Mudzi.Gutu</v>
      </c>
      <c r="DC202" s="4" t="str">
        <v>Chivi.Mudzi.Gutu</v>
      </c>
      <c r="DD202" s="4" t="str">
        <v>Chivi.Mudzi.Gutu</v>
      </c>
      <c r="DE202" s="4" t="str">
        <v>Chivi.Mudzi.Gutu</v>
      </c>
      <c r="DF202" s="4" t="str">
        <v>Chivi.Mudzi.Gutu</v>
      </c>
      <c r="DG202" s="4" t="str">
        <v>Chivi.Mudzi.Gutu</v>
      </c>
      <c r="DH202" s="4" t="str">
        <v>Chivi.Mudzi.Gutu</v>
      </c>
      <c r="DI202" s="4" t="str">
        <v>Chivi.Mudzi.Gutu</v>
      </c>
      <c r="DJ202" s="4" t="str">
        <v>Chivi.Mudzi.Gutu</v>
      </c>
      <c r="DK202" s="4" t="str">
        <v>Chivi.Mudzi.Gutu</v>
      </c>
      <c r="DL202" s="4" t="str">
        <v>Chivi.Mudzi.Gutu</v>
      </c>
      <c r="DM202" s="4" t="str">
        <v>Chivi.Mudzi.Gutu</v>
      </c>
      <c r="DN202" s="4" t="str">
        <v>Chivi.Mudzi.Gutu</v>
      </c>
      <c r="DO202" s="4" t="str">
        <v>Chivi.Mudzi.Gutu</v>
      </c>
      <c r="DP202" s="4" t="str">
        <v>Chivi.Mudzi.Gutu</v>
      </c>
    </row>
    <row r="203" spans="1:120" x14ac:dyDescent="0.35">
      <c r="A203" s="4">
        <v>6.9333299999999998</v>
      </c>
      <c r="B203" s="4">
        <v>37.65</v>
      </c>
      <c r="C203" s="4" t="s">
        <v>193</v>
      </c>
      <c r="D203" s="4" t="s">
        <v>130</v>
      </c>
      <c r="E203" s="4" t="s">
        <v>441</v>
      </c>
      <c r="F203" s="4">
        <v>917</v>
      </c>
      <c r="G203" s="4" t="str">
        <f t="shared" si="3"/>
        <v>Ethiopia-Gununo</v>
      </c>
      <c r="BA203" s="4" t="str">
        <v>Chongwe</v>
      </c>
      <c r="BB203" s="4" t="str">
        <v>Chongwe</v>
      </c>
      <c r="BC203" s="4" t="str">
        <v>Chongwe</v>
      </c>
      <c r="BD203" s="4" t="str">
        <v>Chongwe</v>
      </c>
      <c r="BE203" s="4" t="str">
        <v>Chongwe</v>
      </c>
      <c r="BF203" s="4" t="str">
        <v>Chongwe</v>
      </c>
      <c r="BG203" s="4" t="str">
        <v>Chongwe</v>
      </c>
      <c r="BH203" s="4" t="str">
        <v>Chongwe</v>
      </c>
      <c r="BI203" s="4" t="str">
        <v>Chongwe</v>
      </c>
      <c r="BJ203" s="4" t="str">
        <v>Chongwe</v>
      </c>
      <c r="BK203" s="4" t="str">
        <v>Chongwe</v>
      </c>
      <c r="BL203" s="4" t="str">
        <v>Chongwe</v>
      </c>
      <c r="BM203" s="4" t="str">
        <v>Chongwe</v>
      </c>
      <c r="BN203" s="4" t="str">
        <v>Chongwe</v>
      </c>
      <c r="BO203" s="4" t="str">
        <v>Chongwe</v>
      </c>
      <c r="BP203" s="4" t="str">
        <v>Chongwe</v>
      </c>
      <c r="BQ203" s="4" t="str">
        <v>Chongwe</v>
      </c>
      <c r="BR203" s="4" t="str">
        <v>Chongwe</v>
      </c>
      <c r="BS203" s="4" t="str">
        <v>Chongwe</v>
      </c>
      <c r="BT203" s="4" t="str">
        <v>Chongwe</v>
      </c>
      <c r="BU203" s="4" t="str">
        <v>Chongwe</v>
      </c>
      <c r="BV203" s="4" t="str">
        <v>Chongwe</v>
      </c>
      <c r="BW203" s="4" t="str">
        <v>Chongwe</v>
      </c>
      <c r="BX203" s="4" t="str">
        <v>Chongwe</v>
      </c>
      <c r="BY203" s="4" t="str">
        <v>Chongwe</v>
      </c>
      <c r="BZ203" s="4" t="str">
        <v>Chongwe</v>
      </c>
      <c r="CA203" s="4" t="str">
        <v>Chongwe</v>
      </c>
      <c r="CB203" s="4" t="str">
        <v>Chongwe</v>
      </c>
      <c r="CC203" s="4" t="str">
        <v>Chongwe</v>
      </c>
      <c r="CD203" s="4" t="str">
        <v>Chongwe</v>
      </c>
      <c r="CE203" s="4" t="str">
        <v>Chongwe</v>
      </c>
      <c r="CF203" s="4" t="str">
        <v>Chongwe</v>
      </c>
      <c r="CG203" s="4" t="str">
        <v>Chongwe</v>
      </c>
      <c r="CH203" s="4" t="str">
        <v>Chongwe</v>
      </c>
      <c r="CJ203" s="4" t="str">
        <v>Chongwe</v>
      </c>
      <c r="CK203" s="4" t="str">
        <v>Chongwe</v>
      </c>
      <c r="CL203" s="4" t="str">
        <v>Chongwe</v>
      </c>
      <c r="CM203" s="4" t="str">
        <v>Chongwe</v>
      </c>
      <c r="CN203" s="4" t="str">
        <v>Chongwe</v>
      </c>
      <c r="CO203" s="4" t="str">
        <v>Chongwe</v>
      </c>
      <c r="CP203" s="4" t="str">
        <v>Chongwe</v>
      </c>
      <c r="CQ203" s="4" t="str">
        <v>Chongwe</v>
      </c>
      <c r="CR203" s="4" t="str">
        <v>Chongwe</v>
      </c>
      <c r="CS203" s="4" t="str">
        <v>Chongwe</v>
      </c>
      <c r="CT203" s="4" t="str">
        <v>Chongwe</v>
      </c>
      <c r="CU203" s="4" t="str">
        <v>Chongwe</v>
      </c>
      <c r="CV203" s="4" t="str">
        <v>Chongwe</v>
      </c>
      <c r="CW203" s="4" t="str">
        <v>Chongwe</v>
      </c>
      <c r="CX203" s="4" t="str">
        <v>Chongwe</v>
      </c>
      <c r="CY203" s="4" t="str">
        <v>Chongwe</v>
      </c>
      <c r="CZ203" s="4" t="str">
        <v>Chongwe</v>
      </c>
      <c r="DA203" s="4" t="str">
        <v>Chongwe</v>
      </c>
      <c r="DB203" s="4" t="str">
        <v>Chongwe</v>
      </c>
      <c r="DC203" s="4" t="str">
        <v>Chongwe</v>
      </c>
      <c r="DD203" s="4" t="str">
        <v>Chongwe</v>
      </c>
      <c r="DE203" s="4" t="str">
        <v>Chongwe</v>
      </c>
      <c r="DF203" s="4" t="str">
        <v>Chongwe</v>
      </c>
      <c r="DG203" s="4" t="str">
        <v>Chongwe</v>
      </c>
      <c r="DH203" s="4" t="str">
        <v>Chongwe</v>
      </c>
      <c r="DI203" s="4" t="str">
        <v>Chongwe</v>
      </c>
      <c r="DJ203" s="4" t="str">
        <v>Chongwe</v>
      </c>
      <c r="DK203" s="4" t="str">
        <v>Chongwe</v>
      </c>
      <c r="DL203" s="4" t="str">
        <v>Chongwe</v>
      </c>
      <c r="DM203" s="4" t="str">
        <v>Chongwe</v>
      </c>
      <c r="DN203" s="4" t="str">
        <v>Chongwe</v>
      </c>
      <c r="DO203" s="4" t="str">
        <v>Chongwe</v>
      </c>
      <c r="DP203" s="4" t="str">
        <v>Chongwe</v>
      </c>
    </row>
    <row r="204" spans="1:120" x14ac:dyDescent="0.35">
      <c r="A204" s="4">
        <v>7</v>
      </c>
      <c r="B204" s="4">
        <v>37.35</v>
      </c>
      <c r="C204" s="4" t="s">
        <v>193</v>
      </c>
      <c r="D204" s="4" t="s">
        <v>130</v>
      </c>
      <c r="E204" s="4" t="s">
        <v>441</v>
      </c>
      <c r="F204" s="4">
        <v>550</v>
      </c>
      <c r="G204" s="4" t="str">
        <f t="shared" si="3"/>
        <v>Ethiopia-Gununo</v>
      </c>
      <c r="BA204" s="4" t="str">
        <v>Cinzana</v>
      </c>
      <c r="BB204" s="4" t="str">
        <v>Cinzana</v>
      </c>
      <c r="BC204" s="4" t="str">
        <v>Cinzana</v>
      </c>
      <c r="BD204" s="4" t="str">
        <v>Cinzana</v>
      </c>
      <c r="BE204" s="4" t="str">
        <v>Cinzana</v>
      </c>
      <c r="BF204" s="4" t="str">
        <v>Cinzana</v>
      </c>
      <c r="BG204" s="4" t="str">
        <v>Cinzana</v>
      </c>
      <c r="BH204" s="4" t="str">
        <v>Cinzana</v>
      </c>
      <c r="BI204" s="4" t="str">
        <v>Cinzana</v>
      </c>
      <c r="BJ204" s="4" t="str">
        <v>Cinzana</v>
      </c>
      <c r="BK204" s="4" t="str">
        <v>Cinzana</v>
      </c>
      <c r="BL204" s="4" t="str">
        <v>Cinzana</v>
      </c>
      <c r="BM204" s="4" t="str">
        <v>Cinzana</v>
      </c>
      <c r="BN204" s="4" t="str">
        <v>Cinzana</v>
      </c>
      <c r="BO204" s="4" t="str">
        <v>Cinzana</v>
      </c>
      <c r="BP204" s="4" t="str">
        <v>Cinzana</v>
      </c>
      <c r="BQ204" s="4" t="str">
        <v>Cinzana</v>
      </c>
      <c r="BR204" s="4" t="str">
        <v>Cinzana</v>
      </c>
      <c r="BS204" s="4" t="str">
        <v>Cinzana</v>
      </c>
      <c r="BT204" s="4" t="str">
        <v>Cinzana</v>
      </c>
      <c r="BU204" s="4" t="str">
        <v>Cinzana</v>
      </c>
      <c r="BV204" s="4" t="str">
        <v>Cinzana</v>
      </c>
      <c r="BW204" s="4" t="str">
        <v>Cinzana</v>
      </c>
      <c r="BX204" s="4" t="str">
        <v>Cinzana</v>
      </c>
      <c r="BY204" s="4" t="str">
        <v>Cinzana</v>
      </c>
      <c r="BZ204" s="4" t="str">
        <v>Cinzana</v>
      </c>
      <c r="CA204" s="4" t="str">
        <v>Cinzana</v>
      </c>
      <c r="CB204" s="4" t="str">
        <v>Cinzana</v>
      </c>
      <c r="CC204" s="4" t="str">
        <v>Cinzana</v>
      </c>
      <c r="CD204" s="4" t="str">
        <v>Cinzana</v>
      </c>
      <c r="CE204" s="4" t="str">
        <v>Cinzana</v>
      </c>
      <c r="CF204" s="4" t="str">
        <v>Cinzana</v>
      </c>
      <c r="CG204" s="4" t="str">
        <v>Cinzana</v>
      </c>
      <c r="CH204" s="4" t="str">
        <v>Cinzana</v>
      </c>
      <c r="CJ204" s="4" t="str">
        <v>Cinzana</v>
      </c>
      <c r="CK204" s="4" t="str">
        <v>Cinzana</v>
      </c>
      <c r="CL204" s="4" t="str">
        <v>Cinzana</v>
      </c>
      <c r="CM204" s="4" t="str">
        <v>Cinzana</v>
      </c>
      <c r="CN204" s="4" t="str">
        <v>Cinzana</v>
      </c>
      <c r="CO204" s="4" t="str">
        <v>Cinzana</v>
      </c>
      <c r="CP204" s="4" t="str">
        <v>Cinzana</v>
      </c>
      <c r="CQ204" s="4" t="str">
        <v>Cinzana</v>
      </c>
      <c r="CR204" s="4" t="str">
        <v>Cinzana</v>
      </c>
      <c r="CS204" s="4" t="str">
        <v>Cinzana</v>
      </c>
      <c r="CT204" s="4" t="str">
        <v>Cinzana</v>
      </c>
      <c r="CU204" s="4" t="str">
        <v>Cinzana</v>
      </c>
      <c r="CV204" s="4" t="str">
        <v>Cinzana</v>
      </c>
      <c r="CW204" s="4" t="str">
        <v>Cinzana</v>
      </c>
      <c r="CX204" s="4" t="str">
        <v>Cinzana</v>
      </c>
      <c r="CY204" s="4" t="str">
        <v>Cinzana</v>
      </c>
      <c r="CZ204" s="4" t="str">
        <v>Cinzana</v>
      </c>
      <c r="DA204" s="4" t="str">
        <v>Cinzana</v>
      </c>
      <c r="DB204" s="4" t="str">
        <v>Cinzana</v>
      </c>
      <c r="DC204" s="4" t="str">
        <v>Cinzana</v>
      </c>
      <c r="DD204" s="4" t="str">
        <v>Cinzana</v>
      </c>
      <c r="DE204" s="4" t="str">
        <v>Cinzana</v>
      </c>
      <c r="DF204" s="4" t="str">
        <v>Cinzana</v>
      </c>
      <c r="DG204" s="4" t="str">
        <v>Cinzana</v>
      </c>
      <c r="DH204" s="4" t="str">
        <v>Cinzana</v>
      </c>
      <c r="DI204" s="4" t="str">
        <v>Cinzana</v>
      </c>
      <c r="DJ204" s="4" t="str">
        <v>Cinzana</v>
      </c>
      <c r="DK204" s="4" t="str">
        <v>Cinzana</v>
      </c>
      <c r="DL204" s="4" t="str">
        <v>Cinzana</v>
      </c>
      <c r="DM204" s="4" t="str">
        <v>Cinzana</v>
      </c>
      <c r="DN204" s="4" t="str">
        <v>Cinzana</v>
      </c>
      <c r="DO204" s="4" t="str">
        <v>Cinzana</v>
      </c>
      <c r="DP204" s="4" t="str">
        <v>Cinzana</v>
      </c>
    </row>
    <row r="205" spans="1:120" x14ac:dyDescent="0.35">
      <c r="A205" s="4">
        <v>13.65</v>
      </c>
      <c r="B205" s="4">
        <v>39.166670000000003</v>
      </c>
      <c r="C205" s="4" t="s">
        <v>193</v>
      </c>
      <c r="D205" s="4" t="s">
        <v>138</v>
      </c>
      <c r="E205" s="4" t="s">
        <v>442</v>
      </c>
      <c r="F205" s="4">
        <v>917</v>
      </c>
      <c r="G205" s="4" t="str">
        <f t="shared" si="3"/>
        <v>Ethiopia-Hagere Selam, May Zegzeg</v>
      </c>
      <c r="BA205" s="4" t="str">
        <v>Cinzana ARS</v>
      </c>
      <c r="BB205" s="4" t="str">
        <v>Cinzana ARS</v>
      </c>
      <c r="BC205" s="4" t="str">
        <v>Cinzana ARS</v>
      </c>
      <c r="BD205" s="4" t="str">
        <v>Cinzana ARS</v>
      </c>
      <c r="BE205" s="4" t="str">
        <v>Cinzana ARS</v>
      </c>
      <c r="BF205" s="4" t="str">
        <v>Cinzana ARS</v>
      </c>
      <c r="BG205" s="4" t="str">
        <v>Cinzana ARS</v>
      </c>
      <c r="BH205" s="4" t="str">
        <v>Cinzana ARS</v>
      </c>
      <c r="BI205" s="4" t="str">
        <v>Cinzana ARS</v>
      </c>
      <c r="BJ205" s="4" t="str">
        <v>Cinzana ARS</v>
      </c>
      <c r="BK205" s="4" t="str">
        <v>Cinzana ARS</v>
      </c>
      <c r="BL205" s="4" t="str">
        <v>Cinzana ARS</v>
      </c>
      <c r="BM205" s="4" t="str">
        <v>Cinzana ARS</v>
      </c>
      <c r="BN205" s="4" t="str">
        <v>Cinzana ARS</v>
      </c>
      <c r="BO205" s="4" t="str">
        <v>Cinzana ARS</v>
      </c>
      <c r="BP205" s="4" t="str">
        <v>Cinzana ARS</v>
      </c>
      <c r="BQ205" s="4" t="str">
        <v>Cinzana ARS</v>
      </c>
      <c r="BR205" s="4" t="str">
        <v>Cinzana ARS</v>
      </c>
      <c r="BS205" s="4" t="str">
        <v>Cinzana ARS</v>
      </c>
      <c r="BT205" s="4" t="str">
        <v>Cinzana ARS</v>
      </c>
      <c r="BU205" s="4" t="str">
        <v>Cinzana ARS</v>
      </c>
      <c r="BV205" s="4" t="str">
        <v>Cinzana ARS</v>
      </c>
      <c r="BW205" s="4" t="str">
        <v>Cinzana ARS</v>
      </c>
      <c r="BX205" s="4" t="str">
        <v>Cinzana ARS</v>
      </c>
      <c r="BY205" s="4" t="str">
        <v>Cinzana ARS</v>
      </c>
      <c r="BZ205" s="4" t="str">
        <v>Cinzana ARS</v>
      </c>
      <c r="CA205" s="4" t="str">
        <v>Cinzana ARS</v>
      </c>
      <c r="CB205" s="4" t="str">
        <v>Cinzana ARS</v>
      </c>
      <c r="CC205" s="4" t="str">
        <v>Cinzana ARS</v>
      </c>
      <c r="CD205" s="4" t="str">
        <v>Cinzana ARS</v>
      </c>
      <c r="CE205" s="4" t="str">
        <v>Cinzana ARS</v>
      </c>
      <c r="CF205" s="4" t="str">
        <v>Cinzana ARS</v>
      </c>
      <c r="CG205" s="4" t="str">
        <v>Cinzana ARS</v>
      </c>
      <c r="CH205" s="4" t="str">
        <v>Cinzana ARS</v>
      </c>
      <c r="CJ205" s="4" t="str">
        <v>Cinzana ARS</v>
      </c>
      <c r="CK205" s="4" t="str">
        <v>Cinzana ARS</v>
      </c>
      <c r="CL205" s="4" t="str">
        <v>Cinzana ARS</v>
      </c>
      <c r="CM205" s="4" t="str">
        <v>Cinzana ARS</v>
      </c>
      <c r="CN205" s="4" t="str">
        <v>Cinzana ARS</v>
      </c>
      <c r="CO205" s="4" t="str">
        <v>Cinzana ARS</v>
      </c>
      <c r="CP205" s="4" t="str">
        <v>Cinzana ARS</v>
      </c>
      <c r="CQ205" s="4" t="str">
        <v>Cinzana ARS</v>
      </c>
      <c r="CR205" s="4" t="str">
        <v>Cinzana ARS</v>
      </c>
      <c r="CS205" s="4" t="str">
        <v>Cinzana ARS</v>
      </c>
      <c r="CT205" s="4" t="str">
        <v>Cinzana ARS</v>
      </c>
      <c r="CU205" s="4" t="str">
        <v>Cinzana ARS</v>
      </c>
      <c r="CV205" s="4" t="str">
        <v>Cinzana ARS</v>
      </c>
      <c r="CW205" s="4" t="str">
        <v>Cinzana ARS</v>
      </c>
      <c r="CX205" s="4" t="str">
        <v>Cinzana ARS</v>
      </c>
      <c r="CY205" s="4" t="str">
        <v>Cinzana ARS</v>
      </c>
      <c r="CZ205" s="4" t="str">
        <v>Cinzana ARS</v>
      </c>
      <c r="DA205" s="4" t="str">
        <v>Cinzana ARS</v>
      </c>
      <c r="DB205" s="4" t="str">
        <v>Cinzana ARS</v>
      </c>
      <c r="DC205" s="4" t="str">
        <v>Cinzana ARS</v>
      </c>
      <c r="DD205" s="4" t="str">
        <v>Cinzana ARS</v>
      </c>
      <c r="DE205" s="4" t="str">
        <v>Cinzana ARS</v>
      </c>
      <c r="DF205" s="4" t="str">
        <v>Cinzana ARS</v>
      </c>
      <c r="DG205" s="4" t="str">
        <v>Cinzana ARS</v>
      </c>
      <c r="DH205" s="4" t="str">
        <v>Cinzana ARS</v>
      </c>
      <c r="DI205" s="4" t="str">
        <v>Cinzana ARS</v>
      </c>
      <c r="DJ205" s="4" t="str">
        <v>Cinzana ARS</v>
      </c>
      <c r="DK205" s="4" t="str">
        <v>Cinzana ARS</v>
      </c>
      <c r="DL205" s="4" t="str">
        <v>Cinzana ARS</v>
      </c>
      <c r="DM205" s="4" t="str">
        <v>Cinzana ARS</v>
      </c>
      <c r="DN205" s="4" t="str">
        <v>Cinzana ARS</v>
      </c>
      <c r="DO205" s="4" t="str">
        <v>Cinzana ARS</v>
      </c>
      <c r="DP205" s="4" t="str">
        <v>Cinzana ARS</v>
      </c>
    </row>
    <row r="206" spans="1:120" x14ac:dyDescent="0.35">
      <c r="A206" s="4">
        <v>9.4169999999999998</v>
      </c>
      <c r="B206" s="4">
        <v>42.036000000000001</v>
      </c>
      <c r="C206" s="4" t="s">
        <v>193</v>
      </c>
      <c r="D206" s="4" t="s">
        <v>138</v>
      </c>
      <c r="E206" s="4" t="s">
        <v>443</v>
      </c>
      <c r="F206" s="4">
        <v>300</v>
      </c>
      <c r="G206" s="4" t="str">
        <f t="shared" si="3"/>
        <v>Ethiopia-Haramaya University</v>
      </c>
      <c r="BA206" s="4" t="str">
        <v>Cinzanan ARS</v>
      </c>
      <c r="BB206" s="4" t="str">
        <v>Cinzanan ARS</v>
      </c>
      <c r="BC206" s="4" t="str">
        <v>Cinzanan ARS</v>
      </c>
      <c r="BD206" s="4" t="str">
        <v>Cinzanan ARS</v>
      </c>
      <c r="BE206" s="4" t="str">
        <v>Cinzanan ARS</v>
      </c>
      <c r="BF206" s="4" t="str">
        <v>Cinzanan ARS</v>
      </c>
      <c r="BG206" s="4" t="str">
        <v>Cinzanan ARS</v>
      </c>
      <c r="BH206" s="4" t="str">
        <v>Cinzanan ARS</v>
      </c>
      <c r="BI206" s="4" t="str">
        <v>Cinzanan ARS</v>
      </c>
      <c r="BJ206" s="4" t="str">
        <v>Cinzanan ARS</v>
      </c>
      <c r="BK206" s="4" t="str">
        <v>Cinzanan ARS</v>
      </c>
      <c r="BL206" s="4" t="str">
        <v>Cinzanan ARS</v>
      </c>
      <c r="BM206" s="4" t="str">
        <v>Cinzanan ARS</v>
      </c>
      <c r="BN206" s="4" t="str">
        <v>Cinzanan ARS</v>
      </c>
      <c r="BO206" s="4" t="str">
        <v>Cinzanan ARS</v>
      </c>
      <c r="BP206" s="4" t="str">
        <v>Cinzanan ARS</v>
      </c>
      <c r="BQ206" s="4" t="str">
        <v>Cinzanan ARS</v>
      </c>
      <c r="BR206" s="4" t="str">
        <v>Cinzanan ARS</v>
      </c>
      <c r="BS206" s="4" t="str">
        <v>Cinzanan ARS</v>
      </c>
      <c r="BT206" s="4" t="str">
        <v>Cinzanan ARS</v>
      </c>
      <c r="BU206" s="4" t="str">
        <v>Cinzanan ARS</v>
      </c>
      <c r="BV206" s="4" t="str">
        <v>Cinzanan ARS</v>
      </c>
      <c r="BW206" s="4" t="str">
        <v>Cinzanan ARS</v>
      </c>
      <c r="BX206" s="4" t="str">
        <v>Cinzanan ARS</v>
      </c>
      <c r="BY206" s="4" t="str">
        <v>Cinzanan ARS</v>
      </c>
      <c r="BZ206" s="4" t="str">
        <v>Cinzanan ARS</v>
      </c>
      <c r="CA206" s="4" t="str">
        <v>Cinzanan ARS</v>
      </c>
      <c r="CB206" s="4" t="str">
        <v>Cinzanan ARS</v>
      </c>
      <c r="CC206" s="4" t="str">
        <v>Cinzanan ARS</v>
      </c>
      <c r="CD206" s="4" t="str">
        <v>Cinzanan ARS</v>
      </c>
      <c r="CE206" s="4" t="str">
        <v>Cinzanan ARS</v>
      </c>
      <c r="CF206" s="4" t="str">
        <v>Cinzanan ARS</v>
      </c>
      <c r="CG206" s="4" t="str">
        <v>Cinzanan ARS</v>
      </c>
      <c r="CH206" s="4" t="str">
        <v>Cinzanan ARS</v>
      </c>
      <c r="CJ206" s="4" t="str">
        <v>Cinzanan ARS</v>
      </c>
      <c r="CK206" s="4" t="str">
        <v>Cinzanan ARS</v>
      </c>
      <c r="CL206" s="4" t="str">
        <v>Cinzanan ARS</v>
      </c>
      <c r="CM206" s="4" t="str">
        <v>Cinzanan ARS</v>
      </c>
      <c r="CN206" s="4" t="str">
        <v>Cinzanan ARS</v>
      </c>
      <c r="CO206" s="4" t="str">
        <v>Cinzanan ARS</v>
      </c>
      <c r="CP206" s="4" t="str">
        <v>Cinzanan ARS</v>
      </c>
      <c r="CQ206" s="4" t="str">
        <v>Cinzanan ARS</v>
      </c>
      <c r="CR206" s="4" t="str">
        <v>Cinzanan ARS</v>
      </c>
      <c r="CS206" s="4" t="str">
        <v>Cinzanan ARS</v>
      </c>
      <c r="CT206" s="4" t="str">
        <v>Cinzanan ARS</v>
      </c>
      <c r="CU206" s="4" t="str">
        <v>Cinzanan ARS</v>
      </c>
      <c r="CV206" s="4" t="str">
        <v>Cinzanan ARS</v>
      </c>
      <c r="CW206" s="4" t="str">
        <v>Cinzanan ARS</v>
      </c>
      <c r="CX206" s="4" t="str">
        <v>Cinzanan ARS</v>
      </c>
      <c r="CY206" s="4" t="str">
        <v>Cinzanan ARS</v>
      </c>
      <c r="CZ206" s="4" t="str">
        <v>Cinzanan ARS</v>
      </c>
      <c r="DA206" s="4" t="str">
        <v>Cinzanan ARS</v>
      </c>
      <c r="DB206" s="4" t="str">
        <v>Cinzanan ARS</v>
      </c>
      <c r="DC206" s="4" t="str">
        <v>Cinzanan ARS</v>
      </c>
      <c r="DD206" s="4" t="str">
        <v>Cinzanan ARS</v>
      </c>
      <c r="DE206" s="4" t="str">
        <v>Cinzanan ARS</v>
      </c>
      <c r="DF206" s="4" t="str">
        <v>Cinzanan ARS</v>
      </c>
      <c r="DG206" s="4" t="str">
        <v>Cinzanan ARS</v>
      </c>
      <c r="DH206" s="4" t="str">
        <v>Cinzanan ARS</v>
      </c>
      <c r="DI206" s="4" t="str">
        <v>Cinzanan ARS</v>
      </c>
      <c r="DJ206" s="4" t="str">
        <v>Cinzanan ARS</v>
      </c>
      <c r="DK206" s="4" t="str">
        <v>Cinzanan ARS</v>
      </c>
      <c r="DL206" s="4" t="str">
        <v>Cinzanan ARS</v>
      </c>
      <c r="DM206" s="4" t="str">
        <v>Cinzanan ARS</v>
      </c>
      <c r="DN206" s="4" t="str">
        <v>Cinzanan ARS</v>
      </c>
      <c r="DO206" s="4" t="str">
        <v>Cinzanan ARS</v>
      </c>
      <c r="DP206" s="4" t="str">
        <v>Cinzanan ARS</v>
      </c>
    </row>
    <row r="207" spans="1:120" x14ac:dyDescent="0.35">
      <c r="A207" s="4">
        <v>9.4333299999999998</v>
      </c>
      <c r="B207" s="4">
        <v>42.05</v>
      </c>
      <c r="C207" s="4" t="s">
        <v>193</v>
      </c>
      <c r="D207" s="4" t="s">
        <v>130</v>
      </c>
      <c r="E207" s="4" t="s">
        <v>444</v>
      </c>
      <c r="F207" s="4">
        <v>917</v>
      </c>
      <c r="G207" s="4" t="str">
        <f t="shared" si="3"/>
        <v>Ethiopia-Hararghe</v>
      </c>
      <c r="BA207" s="4" t="str">
        <v>CIRDES, Bobo-Dioulasso</v>
      </c>
      <c r="BB207" s="4" t="str">
        <v>CIRDES, Bobo-Dioulasso</v>
      </c>
      <c r="BC207" s="4" t="str">
        <v>CIRDES, Bobo-Dioulasso</v>
      </c>
      <c r="BD207" s="4" t="str">
        <v>CIRDES, Bobo-Dioulasso</v>
      </c>
      <c r="BE207" s="4" t="str">
        <v>CIRDES, Bobo-Dioulasso</v>
      </c>
      <c r="BF207" s="4" t="str">
        <v>CIRDES, Bobo-Dioulasso</v>
      </c>
      <c r="BG207" s="4" t="str">
        <v>CIRDES, Bobo-Dioulasso</v>
      </c>
      <c r="BH207" s="4" t="str">
        <v>CIRDES, Bobo-Dioulasso</v>
      </c>
      <c r="BI207" s="4" t="str">
        <v>CIRDES, Bobo-Dioulasso</v>
      </c>
      <c r="BJ207" s="4" t="str">
        <v>CIRDES, Bobo-Dioulasso</v>
      </c>
      <c r="BK207" s="4" t="str">
        <v>CIRDES, Bobo-Dioulasso</v>
      </c>
      <c r="BL207" s="4" t="str">
        <v>CIRDES, Bobo-Dioulasso</v>
      </c>
      <c r="BM207" s="4" t="str">
        <v>CIRDES, Bobo-Dioulasso</v>
      </c>
      <c r="BN207" s="4" t="str">
        <v>CIRDES, Bobo-Dioulasso</v>
      </c>
      <c r="BO207" s="4" t="str">
        <v>CIRDES, Bobo-Dioulasso</v>
      </c>
      <c r="BP207" s="4" t="str">
        <v>CIRDES, Bobo-Dioulasso</v>
      </c>
      <c r="BQ207" s="4" t="str">
        <v>CIRDES, Bobo-Dioulasso</v>
      </c>
      <c r="BR207" s="4" t="str">
        <v>CIRDES, Bobo-Dioulasso</v>
      </c>
      <c r="BS207" s="4" t="str">
        <v>CIRDES, Bobo-Dioulasso</v>
      </c>
      <c r="BT207" s="4" t="str">
        <v>CIRDES, Bobo-Dioulasso</v>
      </c>
      <c r="BU207" s="4" t="str">
        <v>CIRDES, Bobo-Dioulasso</v>
      </c>
      <c r="BV207" s="4" t="str">
        <v>CIRDES, Bobo-Dioulasso</v>
      </c>
      <c r="BW207" s="4" t="str">
        <v>CIRDES, Bobo-Dioulasso</v>
      </c>
      <c r="BX207" s="4" t="str">
        <v>CIRDES, Bobo-Dioulasso</v>
      </c>
      <c r="BY207" s="4" t="str">
        <v>CIRDES, Bobo-Dioulasso</v>
      </c>
      <c r="BZ207" s="4" t="str">
        <v>CIRDES, Bobo-Dioulasso</v>
      </c>
      <c r="CA207" s="4" t="str">
        <v>CIRDES, Bobo-Dioulasso</v>
      </c>
      <c r="CB207" s="4" t="str">
        <v>CIRDES, Bobo-Dioulasso</v>
      </c>
      <c r="CC207" s="4" t="str">
        <v>CIRDES, Bobo-Dioulasso</v>
      </c>
      <c r="CD207" s="4" t="str">
        <v>CIRDES, Bobo-Dioulasso</v>
      </c>
      <c r="CE207" s="4" t="str">
        <v>CIRDES, Bobo-Dioulasso</v>
      </c>
      <c r="CF207" s="4" t="str">
        <v>CIRDES, Bobo-Dioulasso</v>
      </c>
      <c r="CG207" s="4" t="str">
        <v>CIRDES, Bobo-Dioulasso</v>
      </c>
      <c r="CH207" s="4" t="str">
        <v>CIRDES, Bobo-Dioulasso</v>
      </c>
      <c r="CJ207" s="4" t="str">
        <v>CIRDES, Bobo-Dioulasso</v>
      </c>
      <c r="CK207" s="4" t="str">
        <v>CIRDES, Bobo-Dioulasso</v>
      </c>
      <c r="CL207" s="4" t="str">
        <v>CIRDES, Bobo-Dioulasso</v>
      </c>
      <c r="CM207" s="4" t="str">
        <v>CIRDES, Bobo-Dioulasso</v>
      </c>
      <c r="CN207" s="4" t="str">
        <v>CIRDES, Bobo-Dioulasso</v>
      </c>
      <c r="CO207" s="4" t="str">
        <v>CIRDES, Bobo-Dioulasso</v>
      </c>
      <c r="CP207" s="4" t="str">
        <v>CIRDES, Bobo-Dioulasso</v>
      </c>
      <c r="CQ207" s="4" t="str">
        <v>CIRDES, Bobo-Dioulasso</v>
      </c>
      <c r="CR207" s="4" t="str">
        <v>CIRDES, Bobo-Dioulasso</v>
      </c>
      <c r="CS207" s="4" t="str">
        <v>CIRDES, Bobo-Dioulasso</v>
      </c>
      <c r="CT207" s="4" t="str">
        <v>CIRDES, Bobo-Dioulasso</v>
      </c>
      <c r="CU207" s="4" t="str">
        <v>CIRDES, Bobo-Dioulasso</v>
      </c>
      <c r="CV207" s="4" t="str">
        <v>CIRDES, Bobo-Dioulasso</v>
      </c>
      <c r="CW207" s="4" t="str">
        <v>CIRDES, Bobo-Dioulasso</v>
      </c>
      <c r="CX207" s="4" t="str">
        <v>CIRDES, Bobo-Dioulasso</v>
      </c>
      <c r="CY207" s="4" t="str">
        <v>CIRDES, Bobo-Dioulasso</v>
      </c>
      <c r="CZ207" s="4" t="str">
        <v>CIRDES, Bobo-Dioulasso</v>
      </c>
      <c r="DA207" s="4" t="str">
        <v>CIRDES, Bobo-Dioulasso</v>
      </c>
      <c r="DB207" s="4" t="str">
        <v>CIRDES, Bobo-Dioulasso</v>
      </c>
      <c r="DC207" s="4" t="str">
        <v>CIRDES, Bobo-Dioulasso</v>
      </c>
      <c r="DD207" s="4" t="str">
        <v>CIRDES, Bobo-Dioulasso</v>
      </c>
      <c r="DE207" s="4" t="str">
        <v>CIRDES, Bobo-Dioulasso</v>
      </c>
      <c r="DF207" s="4" t="str">
        <v>CIRDES, Bobo-Dioulasso</v>
      </c>
      <c r="DG207" s="4" t="str">
        <v>CIRDES, Bobo-Dioulasso</v>
      </c>
      <c r="DH207" s="4" t="str">
        <v>CIRDES, Bobo-Dioulasso</v>
      </c>
      <c r="DI207" s="4" t="str">
        <v>CIRDES, Bobo-Dioulasso</v>
      </c>
      <c r="DJ207" s="4" t="str">
        <v>CIRDES, Bobo-Dioulasso</v>
      </c>
      <c r="DK207" s="4" t="str">
        <v>CIRDES, Bobo-Dioulasso</v>
      </c>
      <c r="DL207" s="4" t="str">
        <v>CIRDES, Bobo-Dioulasso</v>
      </c>
      <c r="DM207" s="4" t="str">
        <v>CIRDES, Bobo-Dioulasso</v>
      </c>
      <c r="DN207" s="4" t="str">
        <v>CIRDES, Bobo-Dioulasso</v>
      </c>
      <c r="DO207" s="4" t="str">
        <v>CIRDES, Bobo-Dioulasso</v>
      </c>
      <c r="DP207" s="4" t="str">
        <v>CIRDES, Bobo-Dioulasso</v>
      </c>
    </row>
    <row r="208" spans="1:120" x14ac:dyDescent="0.35">
      <c r="A208" s="4">
        <v>7.0529999999999999</v>
      </c>
      <c r="B208" s="4">
        <v>38.472999999999999</v>
      </c>
      <c r="C208" s="4" t="s">
        <v>193</v>
      </c>
      <c r="D208" s="4" t="s">
        <v>138</v>
      </c>
      <c r="E208" s="4" t="s">
        <v>445</v>
      </c>
      <c r="F208" s="4">
        <v>250</v>
      </c>
      <c r="G208" s="4" t="str">
        <f t="shared" si="3"/>
        <v>Ethiopia-Hawassa University, Hawassa</v>
      </c>
      <c r="BA208" s="4" t="str">
        <v>CLAR, Sharkia</v>
      </c>
      <c r="BB208" s="4" t="str">
        <v>CLAR, Sharkia</v>
      </c>
      <c r="BC208" s="4" t="str">
        <v>CLAR, Sharkia</v>
      </c>
      <c r="BD208" s="4" t="str">
        <v>CLAR, Sharkia</v>
      </c>
      <c r="BE208" s="4" t="str">
        <v>CLAR, Sharkia</v>
      </c>
      <c r="BF208" s="4" t="str">
        <v>CLAR, Sharkia</v>
      </c>
      <c r="BG208" s="4" t="str">
        <v>CLAR, Sharkia</v>
      </c>
      <c r="BH208" s="4" t="str">
        <v>CLAR, Sharkia</v>
      </c>
      <c r="BI208" s="4" t="str">
        <v>CLAR, Sharkia</v>
      </c>
      <c r="BJ208" s="4" t="str">
        <v>CLAR, Sharkia</v>
      </c>
      <c r="BK208" s="4" t="str">
        <v>CLAR, Sharkia</v>
      </c>
      <c r="BL208" s="4" t="str">
        <v>CLAR, Sharkia</v>
      </c>
      <c r="BM208" s="4" t="str">
        <v>CLAR, Sharkia</v>
      </c>
      <c r="BN208" s="4" t="str">
        <v>CLAR, Sharkia</v>
      </c>
      <c r="BO208" s="4" t="str">
        <v>CLAR, Sharkia</v>
      </c>
      <c r="BP208" s="4" t="str">
        <v>CLAR, Sharkia</v>
      </c>
      <c r="BQ208" s="4" t="str">
        <v>CLAR, Sharkia</v>
      </c>
      <c r="BR208" s="4" t="str">
        <v>CLAR, Sharkia</v>
      </c>
      <c r="BS208" s="4" t="str">
        <v>CLAR, Sharkia</v>
      </c>
      <c r="BT208" s="4" t="str">
        <v>CLAR, Sharkia</v>
      </c>
      <c r="BU208" s="4" t="str">
        <v>CLAR, Sharkia</v>
      </c>
      <c r="BV208" s="4" t="str">
        <v>CLAR, Sharkia</v>
      </c>
      <c r="BW208" s="4" t="str">
        <v>CLAR, Sharkia</v>
      </c>
      <c r="BX208" s="4" t="str">
        <v>CLAR, Sharkia</v>
      </c>
      <c r="BY208" s="4" t="str">
        <v>CLAR, Sharkia</v>
      </c>
      <c r="BZ208" s="4" t="str">
        <v>CLAR, Sharkia</v>
      </c>
      <c r="CA208" s="4" t="str">
        <v>CLAR, Sharkia</v>
      </c>
      <c r="CB208" s="4" t="str">
        <v>CLAR, Sharkia</v>
      </c>
      <c r="CC208" s="4" t="str">
        <v>CLAR, Sharkia</v>
      </c>
      <c r="CD208" s="4" t="str">
        <v>CLAR, Sharkia</v>
      </c>
      <c r="CE208" s="4" t="str">
        <v>CLAR, Sharkia</v>
      </c>
      <c r="CF208" s="4" t="str">
        <v>CLAR, Sharkia</v>
      </c>
      <c r="CG208" s="4" t="str">
        <v>CLAR, Sharkia</v>
      </c>
      <c r="CH208" s="4" t="str">
        <v>CLAR, Sharkia</v>
      </c>
      <c r="CJ208" s="4" t="str">
        <v>CLAR, Sharkia</v>
      </c>
      <c r="CK208" s="4" t="str">
        <v>CLAR, Sharkia</v>
      </c>
      <c r="CL208" s="4" t="str">
        <v>CLAR, Sharkia</v>
      </c>
      <c r="CM208" s="4" t="str">
        <v>CLAR, Sharkia</v>
      </c>
      <c r="CN208" s="4" t="str">
        <v>CLAR, Sharkia</v>
      </c>
      <c r="CO208" s="4" t="str">
        <v>CLAR, Sharkia</v>
      </c>
      <c r="CP208" s="4" t="str">
        <v>CLAR, Sharkia</v>
      </c>
      <c r="CQ208" s="4" t="str">
        <v>CLAR, Sharkia</v>
      </c>
      <c r="CR208" s="4" t="str">
        <v>CLAR, Sharkia</v>
      </c>
      <c r="CS208" s="4" t="str">
        <v>CLAR, Sharkia</v>
      </c>
      <c r="CT208" s="4" t="str">
        <v>CLAR, Sharkia</v>
      </c>
      <c r="CU208" s="4" t="str">
        <v>CLAR, Sharkia</v>
      </c>
      <c r="CV208" s="4" t="str">
        <v>CLAR, Sharkia</v>
      </c>
      <c r="CW208" s="4" t="str">
        <v>CLAR, Sharkia</v>
      </c>
      <c r="CX208" s="4" t="str">
        <v>CLAR, Sharkia</v>
      </c>
      <c r="CY208" s="4" t="str">
        <v>CLAR, Sharkia</v>
      </c>
      <c r="CZ208" s="4" t="str">
        <v>CLAR, Sharkia</v>
      </c>
      <c r="DA208" s="4" t="str">
        <v>CLAR, Sharkia</v>
      </c>
      <c r="DB208" s="4" t="str">
        <v>CLAR, Sharkia</v>
      </c>
      <c r="DC208" s="4" t="str">
        <v>CLAR, Sharkia</v>
      </c>
      <c r="DD208" s="4" t="str">
        <v>CLAR, Sharkia</v>
      </c>
      <c r="DE208" s="4" t="str">
        <v>CLAR, Sharkia</v>
      </c>
      <c r="DF208" s="4" t="str">
        <v>CLAR, Sharkia</v>
      </c>
      <c r="DG208" s="4" t="str">
        <v>CLAR, Sharkia</v>
      </c>
      <c r="DH208" s="4" t="str">
        <v>CLAR, Sharkia</v>
      </c>
      <c r="DI208" s="4" t="str">
        <v>CLAR, Sharkia</v>
      </c>
      <c r="DJ208" s="4" t="str">
        <v>CLAR, Sharkia</v>
      </c>
      <c r="DK208" s="4" t="str">
        <v>CLAR, Sharkia</v>
      </c>
      <c r="DL208" s="4" t="str">
        <v>CLAR, Sharkia</v>
      </c>
      <c r="DM208" s="4" t="str">
        <v>CLAR, Sharkia</v>
      </c>
      <c r="DN208" s="4" t="str">
        <v>CLAR, Sharkia</v>
      </c>
      <c r="DO208" s="4" t="str">
        <v>CLAR, Sharkia</v>
      </c>
      <c r="DP208" s="4" t="str">
        <v>CLAR, Sharkia</v>
      </c>
    </row>
    <row r="209" spans="1:120" x14ac:dyDescent="0.35">
      <c r="A209" s="4">
        <v>9.06</v>
      </c>
      <c r="B209" s="4">
        <v>39.4</v>
      </c>
      <c r="C209" s="4" t="s">
        <v>193</v>
      </c>
      <c r="D209" s="4" t="s">
        <v>130</v>
      </c>
      <c r="E209" s="4" t="s">
        <v>446</v>
      </c>
      <c r="F209" s="4">
        <v>550</v>
      </c>
      <c r="G209" s="4" t="str">
        <f t="shared" si="3"/>
        <v>Ethiopia-Hunde</v>
      </c>
      <c r="BA209" s="4" t="str">
        <v>CNRA, Man</v>
      </c>
      <c r="BB209" s="4" t="str">
        <v>CNRA, Man</v>
      </c>
      <c r="BC209" s="4" t="str">
        <v>CNRA, Man</v>
      </c>
      <c r="BD209" s="4" t="str">
        <v>CNRA, Man</v>
      </c>
      <c r="BE209" s="4" t="str">
        <v>CNRA, Man</v>
      </c>
      <c r="BF209" s="4" t="str">
        <v>CNRA, Man</v>
      </c>
      <c r="BG209" s="4" t="str">
        <v>CNRA, Man</v>
      </c>
      <c r="BH209" s="4" t="str">
        <v>CNRA, Man</v>
      </c>
      <c r="BI209" s="4" t="str">
        <v>CNRA, Man</v>
      </c>
      <c r="BJ209" s="4" t="str">
        <v>CNRA, Man</v>
      </c>
      <c r="BK209" s="4" t="str">
        <v>CNRA, Man</v>
      </c>
      <c r="BL209" s="4" t="str">
        <v>CNRA, Man</v>
      </c>
      <c r="BM209" s="4" t="str">
        <v>CNRA, Man</v>
      </c>
      <c r="BN209" s="4" t="str">
        <v>CNRA, Man</v>
      </c>
      <c r="BO209" s="4" t="str">
        <v>CNRA, Man</v>
      </c>
      <c r="BP209" s="4" t="str">
        <v>CNRA, Man</v>
      </c>
      <c r="BQ209" s="4" t="str">
        <v>CNRA, Man</v>
      </c>
      <c r="BR209" s="4" t="str">
        <v>CNRA, Man</v>
      </c>
      <c r="BS209" s="4" t="str">
        <v>CNRA, Man</v>
      </c>
      <c r="BT209" s="4" t="str">
        <v>CNRA, Man</v>
      </c>
      <c r="BU209" s="4" t="str">
        <v>CNRA, Man</v>
      </c>
      <c r="BV209" s="4" t="str">
        <v>CNRA, Man</v>
      </c>
      <c r="BW209" s="4" t="str">
        <v>CNRA, Man</v>
      </c>
      <c r="BX209" s="4" t="str">
        <v>CNRA, Man</v>
      </c>
      <c r="BY209" s="4" t="str">
        <v>CNRA, Man</v>
      </c>
      <c r="BZ209" s="4" t="str">
        <v>CNRA, Man</v>
      </c>
      <c r="CA209" s="4" t="str">
        <v>CNRA, Man</v>
      </c>
      <c r="CB209" s="4" t="str">
        <v>CNRA, Man</v>
      </c>
      <c r="CC209" s="4" t="str">
        <v>CNRA, Man</v>
      </c>
      <c r="CD209" s="4" t="str">
        <v>CNRA, Man</v>
      </c>
      <c r="CE209" s="4" t="str">
        <v>CNRA, Man</v>
      </c>
      <c r="CF209" s="4" t="str">
        <v>CNRA, Man</v>
      </c>
      <c r="CG209" s="4" t="str">
        <v>CNRA, Man</v>
      </c>
      <c r="CH209" s="4" t="str">
        <v>CNRA, Man</v>
      </c>
      <c r="CJ209" s="4" t="str">
        <v>CNRA, Man</v>
      </c>
      <c r="CK209" s="4" t="str">
        <v>CNRA, Man</v>
      </c>
      <c r="CL209" s="4" t="str">
        <v>CNRA, Man</v>
      </c>
      <c r="CM209" s="4" t="str">
        <v>CNRA, Man</v>
      </c>
      <c r="CN209" s="4" t="str">
        <v>CNRA, Man</v>
      </c>
      <c r="CO209" s="4" t="str">
        <v>CNRA, Man</v>
      </c>
      <c r="CP209" s="4" t="str">
        <v>CNRA, Man</v>
      </c>
      <c r="CQ209" s="4" t="str">
        <v>CNRA, Man</v>
      </c>
      <c r="CR209" s="4" t="str">
        <v>CNRA, Man</v>
      </c>
      <c r="CS209" s="4" t="str">
        <v>CNRA, Man</v>
      </c>
      <c r="CT209" s="4" t="str">
        <v>CNRA, Man</v>
      </c>
      <c r="CU209" s="4" t="str">
        <v>CNRA, Man</v>
      </c>
      <c r="CV209" s="4" t="str">
        <v>CNRA, Man</v>
      </c>
      <c r="CW209" s="4" t="str">
        <v>CNRA, Man</v>
      </c>
      <c r="CX209" s="4" t="str">
        <v>CNRA, Man</v>
      </c>
      <c r="CY209" s="4" t="str">
        <v>CNRA, Man</v>
      </c>
      <c r="CZ209" s="4" t="str">
        <v>CNRA, Man</v>
      </c>
      <c r="DA209" s="4" t="str">
        <v>CNRA, Man</v>
      </c>
      <c r="DB209" s="4" t="str">
        <v>CNRA, Man</v>
      </c>
      <c r="DC209" s="4" t="str">
        <v>CNRA, Man</v>
      </c>
      <c r="DD209" s="4" t="str">
        <v>CNRA, Man</v>
      </c>
      <c r="DE209" s="4" t="str">
        <v>CNRA, Man</v>
      </c>
      <c r="DF209" s="4" t="str">
        <v>CNRA, Man</v>
      </c>
      <c r="DG209" s="4" t="str">
        <v>CNRA, Man</v>
      </c>
      <c r="DH209" s="4" t="str">
        <v>CNRA, Man</v>
      </c>
      <c r="DI209" s="4" t="str">
        <v>CNRA, Man</v>
      </c>
      <c r="DJ209" s="4" t="str">
        <v>CNRA, Man</v>
      </c>
      <c r="DK209" s="4" t="str">
        <v>CNRA, Man</v>
      </c>
      <c r="DL209" s="4" t="str">
        <v>CNRA, Man</v>
      </c>
      <c r="DM209" s="4" t="str">
        <v>CNRA, Man</v>
      </c>
      <c r="DN209" s="4" t="str">
        <v>CNRA, Man</v>
      </c>
      <c r="DO209" s="4" t="str">
        <v>CNRA, Man</v>
      </c>
      <c r="DP209" s="4" t="str">
        <v>CNRA, Man</v>
      </c>
    </row>
    <row r="210" spans="1:120" x14ac:dyDescent="0.35">
      <c r="A210" s="4">
        <v>9.34</v>
      </c>
      <c r="B210" s="4">
        <v>41.99</v>
      </c>
      <c r="C210" s="4" t="s">
        <v>193</v>
      </c>
      <c r="D210" s="4" t="s">
        <v>130</v>
      </c>
      <c r="E210" s="4" t="s">
        <v>447</v>
      </c>
      <c r="F210" s="4">
        <v>15000</v>
      </c>
      <c r="G210" s="4" t="str">
        <f t="shared" si="3"/>
        <v>Ethiopia-Ifa Haramaya.Tuji Gebisa, Haro Maya District</v>
      </c>
      <c r="BA210" s="4" t="str">
        <v>Coffee Research Foundation, Ruiru</v>
      </c>
      <c r="BB210" s="4" t="str">
        <v>Coffee Research Foundation, Ruiru</v>
      </c>
      <c r="BC210" s="4" t="str">
        <v>Coffee Research Foundation, Ruiru</v>
      </c>
      <c r="BD210" s="4" t="str">
        <v>Coffee Research Foundation, Ruiru</v>
      </c>
      <c r="BE210" s="4" t="str">
        <v>Coffee Research Foundation, Ruiru</v>
      </c>
      <c r="BF210" s="4" t="str">
        <v>Coffee Research Foundation, Ruiru</v>
      </c>
      <c r="BG210" s="4" t="str">
        <v>Coffee Research Foundation, Ruiru</v>
      </c>
      <c r="BH210" s="4" t="str">
        <v>Coffee Research Foundation, Ruiru</v>
      </c>
      <c r="BI210" s="4" t="str">
        <v>Coffee Research Foundation, Ruiru</v>
      </c>
      <c r="BJ210" s="4" t="str">
        <v>Coffee Research Foundation, Ruiru</v>
      </c>
      <c r="BK210" s="4" t="str">
        <v>Coffee Research Foundation, Ruiru</v>
      </c>
      <c r="BL210" s="4" t="str">
        <v>Coffee Research Foundation, Ruiru</v>
      </c>
      <c r="BM210" s="4" t="str">
        <v>Coffee Research Foundation, Ruiru</v>
      </c>
      <c r="BN210" s="4" t="str">
        <v>Coffee Research Foundation, Ruiru</v>
      </c>
      <c r="BO210" s="4" t="str">
        <v>Coffee Research Foundation, Ruiru</v>
      </c>
      <c r="BP210" s="4" t="str">
        <v>Coffee Research Foundation, Ruiru</v>
      </c>
      <c r="BQ210" s="4" t="str">
        <v>Coffee Research Foundation, Ruiru</v>
      </c>
      <c r="BR210" s="4" t="str">
        <v>Coffee Research Foundation, Ruiru</v>
      </c>
      <c r="BS210" s="4" t="str">
        <v>Coffee Research Foundation, Ruiru</v>
      </c>
      <c r="BT210" s="4" t="str">
        <v>Coffee Research Foundation, Ruiru</v>
      </c>
      <c r="BU210" s="4" t="str">
        <v>Coffee Research Foundation, Ruiru</v>
      </c>
      <c r="BV210" s="4" t="str">
        <v>Coffee Research Foundation, Ruiru</v>
      </c>
      <c r="BW210" s="4" t="str">
        <v>Coffee Research Foundation, Ruiru</v>
      </c>
      <c r="BX210" s="4" t="str">
        <v>Coffee Research Foundation, Ruiru</v>
      </c>
      <c r="BY210" s="4" t="str">
        <v>Coffee Research Foundation, Ruiru</v>
      </c>
      <c r="BZ210" s="4" t="str">
        <v>Coffee Research Foundation, Ruiru</v>
      </c>
      <c r="CA210" s="4" t="str">
        <v>Coffee Research Foundation, Ruiru</v>
      </c>
      <c r="CB210" s="4" t="str">
        <v>Coffee Research Foundation, Ruiru</v>
      </c>
      <c r="CC210" s="4" t="str">
        <v>Coffee Research Foundation, Ruiru</v>
      </c>
      <c r="CD210" s="4" t="str">
        <v>Coffee Research Foundation, Ruiru</v>
      </c>
      <c r="CE210" s="4" t="str">
        <v>Coffee Research Foundation, Ruiru</v>
      </c>
      <c r="CF210" s="4" t="str">
        <v>Coffee Research Foundation, Ruiru</v>
      </c>
      <c r="CG210" s="4" t="str">
        <v>Coffee Research Foundation, Ruiru</v>
      </c>
      <c r="CH210" s="4" t="str">
        <v>Coffee Research Foundation, Ruiru</v>
      </c>
      <c r="CJ210" s="4" t="str">
        <v>Coffee Research Foundation, Ruiru</v>
      </c>
      <c r="CK210" s="4" t="str">
        <v>Coffee Research Foundation, Ruiru</v>
      </c>
      <c r="CL210" s="4" t="str">
        <v>Coffee Research Foundation, Ruiru</v>
      </c>
      <c r="CM210" s="4" t="str">
        <v>Coffee Research Foundation, Ruiru</v>
      </c>
      <c r="CN210" s="4" t="str">
        <v>Coffee Research Foundation, Ruiru</v>
      </c>
      <c r="CO210" s="4" t="str">
        <v>Coffee Research Foundation, Ruiru</v>
      </c>
      <c r="CP210" s="4" t="str">
        <v>Coffee Research Foundation, Ruiru</v>
      </c>
      <c r="CQ210" s="4" t="str">
        <v>Coffee Research Foundation, Ruiru</v>
      </c>
      <c r="CR210" s="4" t="str">
        <v>Coffee Research Foundation, Ruiru</v>
      </c>
      <c r="CS210" s="4" t="str">
        <v>Coffee Research Foundation, Ruiru</v>
      </c>
      <c r="CT210" s="4" t="str">
        <v>Coffee Research Foundation, Ruiru</v>
      </c>
      <c r="CU210" s="4" t="str">
        <v>Coffee Research Foundation, Ruiru</v>
      </c>
      <c r="CV210" s="4" t="str">
        <v>Coffee Research Foundation, Ruiru</v>
      </c>
      <c r="CW210" s="4" t="str">
        <v>Coffee Research Foundation, Ruiru</v>
      </c>
      <c r="CX210" s="4" t="str">
        <v>Coffee Research Foundation, Ruiru</v>
      </c>
      <c r="CY210" s="4" t="str">
        <v>Coffee Research Foundation, Ruiru</v>
      </c>
      <c r="CZ210" s="4" t="str">
        <v>Coffee Research Foundation, Ruiru</v>
      </c>
      <c r="DA210" s="4" t="str">
        <v>Coffee Research Foundation, Ruiru</v>
      </c>
      <c r="DB210" s="4" t="str">
        <v>Coffee Research Foundation, Ruiru</v>
      </c>
      <c r="DC210" s="4" t="str">
        <v>Coffee Research Foundation, Ruiru</v>
      </c>
      <c r="DD210" s="4" t="str">
        <v>Coffee Research Foundation, Ruiru</v>
      </c>
      <c r="DE210" s="4" t="str">
        <v>Coffee Research Foundation, Ruiru</v>
      </c>
      <c r="DF210" s="4" t="str">
        <v>Coffee Research Foundation, Ruiru</v>
      </c>
      <c r="DG210" s="4" t="str">
        <v>Coffee Research Foundation, Ruiru</v>
      </c>
      <c r="DH210" s="4" t="str">
        <v>Coffee Research Foundation, Ruiru</v>
      </c>
      <c r="DI210" s="4" t="str">
        <v>Coffee Research Foundation, Ruiru</v>
      </c>
      <c r="DJ210" s="4" t="str">
        <v>Coffee Research Foundation, Ruiru</v>
      </c>
      <c r="DK210" s="4" t="str">
        <v>Coffee Research Foundation, Ruiru</v>
      </c>
      <c r="DL210" s="4" t="str">
        <v>Coffee Research Foundation, Ruiru</v>
      </c>
      <c r="DM210" s="4" t="str">
        <v>Coffee Research Foundation, Ruiru</v>
      </c>
      <c r="DN210" s="4" t="str">
        <v>Coffee Research Foundation, Ruiru</v>
      </c>
      <c r="DO210" s="4" t="str">
        <v>Coffee Research Foundation, Ruiru</v>
      </c>
      <c r="DP210" s="4" t="str">
        <v>Coffee Research Foundation, Ruiru</v>
      </c>
    </row>
    <row r="211" spans="1:120" x14ac:dyDescent="0.35">
      <c r="A211" s="4">
        <v>9.016</v>
      </c>
      <c r="B211" s="4">
        <v>38.814</v>
      </c>
      <c r="C211" s="4" t="s">
        <v>193</v>
      </c>
      <c r="D211" s="4" t="s">
        <v>138</v>
      </c>
      <c r="E211" s="4" t="s">
        <v>448</v>
      </c>
      <c r="F211" s="4">
        <v>1000</v>
      </c>
      <c r="G211" s="4" t="str">
        <f t="shared" si="3"/>
        <v>Ethiopia-ILRI, Addis Ababa</v>
      </c>
      <c r="BA211" s="4" t="str">
        <v>College Research Farm, Ila-Orangun</v>
      </c>
      <c r="BB211" s="4" t="str">
        <v>College Research Farm, Ila-Orangun</v>
      </c>
      <c r="BC211" s="4" t="str">
        <v>College Research Farm, Ila-Orangun</v>
      </c>
      <c r="BD211" s="4" t="str">
        <v>College Research Farm, Ila-Orangun</v>
      </c>
      <c r="BE211" s="4" t="str">
        <v>College Research Farm, Ila-Orangun</v>
      </c>
      <c r="BF211" s="4" t="str">
        <v>College Research Farm, Ila-Orangun</v>
      </c>
      <c r="BG211" s="4" t="str">
        <v>College Research Farm, Ila-Orangun</v>
      </c>
      <c r="BH211" s="4" t="str">
        <v>College Research Farm, Ila-Orangun</v>
      </c>
      <c r="BI211" s="4" t="str">
        <v>College Research Farm, Ila-Orangun</v>
      </c>
      <c r="BJ211" s="4" t="str">
        <v>College Research Farm, Ila-Orangun</v>
      </c>
      <c r="BK211" s="4" t="str">
        <v>College Research Farm, Ila-Orangun</v>
      </c>
      <c r="BL211" s="4" t="str">
        <v>College Research Farm, Ila-Orangun</v>
      </c>
      <c r="BM211" s="4" t="str">
        <v>College Research Farm, Ila-Orangun</v>
      </c>
      <c r="BN211" s="4" t="str">
        <v>College Research Farm, Ila-Orangun</v>
      </c>
      <c r="BO211" s="4" t="str">
        <v>College Research Farm, Ila-Orangun</v>
      </c>
      <c r="BP211" s="4" t="str">
        <v>College Research Farm, Ila-Orangun</v>
      </c>
      <c r="BQ211" s="4" t="str">
        <v>College Research Farm, Ila-Orangun</v>
      </c>
      <c r="BR211" s="4" t="str">
        <v>College Research Farm, Ila-Orangun</v>
      </c>
      <c r="BS211" s="4" t="str">
        <v>College Research Farm, Ila-Orangun</v>
      </c>
      <c r="BT211" s="4" t="str">
        <v>College Research Farm, Ila-Orangun</v>
      </c>
      <c r="BU211" s="4" t="str">
        <v>College Research Farm, Ila-Orangun</v>
      </c>
      <c r="BV211" s="4" t="str">
        <v>College Research Farm, Ila-Orangun</v>
      </c>
      <c r="BW211" s="4" t="str">
        <v>College Research Farm, Ila-Orangun</v>
      </c>
      <c r="BX211" s="4" t="str">
        <v>College Research Farm, Ila-Orangun</v>
      </c>
      <c r="BY211" s="4" t="str">
        <v>College Research Farm, Ila-Orangun</v>
      </c>
      <c r="BZ211" s="4" t="str">
        <v>College Research Farm, Ila-Orangun</v>
      </c>
      <c r="CA211" s="4" t="str">
        <v>College Research Farm, Ila-Orangun</v>
      </c>
      <c r="CB211" s="4" t="str">
        <v>College Research Farm, Ila-Orangun</v>
      </c>
      <c r="CC211" s="4" t="str">
        <v>College Research Farm, Ila-Orangun</v>
      </c>
      <c r="CD211" s="4" t="str">
        <v>College Research Farm, Ila-Orangun</v>
      </c>
      <c r="CE211" s="4" t="str">
        <v>College Research Farm, Ila-Orangun</v>
      </c>
      <c r="CF211" s="4" t="str">
        <v>College Research Farm, Ila-Orangun</v>
      </c>
      <c r="CG211" s="4" t="str">
        <v>College Research Farm, Ila-Orangun</v>
      </c>
      <c r="CH211" s="4" t="str">
        <v>College Research Farm, Ila-Orangun</v>
      </c>
      <c r="CJ211" s="4" t="str">
        <v>College Research Farm, Ila-Orangun</v>
      </c>
      <c r="CK211" s="4" t="str">
        <v>College Research Farm, Ila-Orangun</v>
      </c>
      <c r="CL211" s="4" t="str">
        <v>College Research Farm, Ila-Orangun</v>
      </c>
      <c r="CM211" s="4" t="str">
        <v>College Research Farm, Ila-Orangun</v>
      </c>
      <c r="CN211" s="4" t="str">
        <v>College Research Farm, Ila-Orangun</v>
      </c>
      <c r="CO211" s="4" t="str">
        <v>College Research Farm, Ila-Orangun</v>
      </c>
      <c r="CP211" s="4" t="str">
        <v>College Research Farm, Ila-Orangun</v>
      </c>
      <c r="CQ211" s="4" t="str">
        <v>College Research Farm, Ila-Orangun</v>
      </c>
      <c r="CR211" s="4" t="str">
        <v>College Research Farm, Ila-Orangun</v>
      </c>
      <c r="CS211" s="4" t="str">
        <v>College Research Farm, Ila-Orangun</v>
      </c>
      <c r="CT211" s="4" t="str">
        <v>College Research Farm, Ila-Orangun</v>
      </c>
      <c r="CU211" s="4" t="str">
        <v>College Research Farm, Ila-Orangun</v>
      </c>
      <c r="CV211" s="4" t="str">
        <v>College Research Farm, Ila-Orangun</v>
      </c>
      <c r="CW211" s="4" t="str">
        <v>College Research Farm, Ila-Orangun</v>
      </c>
      <c r="CX211" s="4" t="str">
        <v>College Research Farm, Ila-Orangun</v>
      </c>
      <c r="CY211" s="4" t="str">
        <v>College Research Farm, Ila-Orangun</v>
      </c>
      <c r="CZ211" s="4" t="str">
        <v>College Research Farm, Ila-Orangun</v>
      </c>
      <c r="DA211" s="4" t="str">
        <v>College Research Farm, Ila-Orangun</v>
      </c>
      <c r="DB211" s="4" t="str">
        <v>College Research Farm, Ila-Orangun</v>
      </c>
      <c r="DC211" s="4" t="str">
        <v>College Research Farm, Ila-Orangun</v>
      </c>
      <c r="DD211" s="4" t="str">
        <v>College Research Farm, Ila-Orangun</v>
      </c>
      <c r="DE211" s="4" t="str">
        <v>College Research Farm, Ila-Orangun</v>
      </c>
      <c r="DF211" s="4" t="str">
        <v>College Research Farm, Ila-Orangun</v>
      </c>
      <c r="DG211" s="4" t="str">
        <v>College Research Farm, Ila-Orangun</v>
      </c>
      <c r="DH211" s="4" t="str">
        <v>College Research Farm, Ila-Orangun</v>
      </c>
      <c r="DI211" s="4" t="str">
        <v>College Research Farm, Ila-Orangun</v>
      </c>
      <c r="DJ211" s="4" t="str">
        <v>College Research Farm, Ila-Orangun</v>
      </c>
      <c r="DK211" s="4" t="str">
        <v>College Research Farm, Ila-Orangun</v>
      </c>
      <c r="DL211" s="4" t="str">
        <v>College Research Farm, Ila-Orangun</v>
      </c>
      <c r="DM211" s="4" t="str">
        <v>College Research Farm, Ila-Orangun</v>
      </c>
      <c r="DN211" s="4" t="str">
        <v>College Research Farm, Ila-Orangun</v>
      </c>
      <c r="DO211" s="4" t="str">
        <v>College Research Farm, Ila-Orangun</v>
      </c>
      <c r="DP211" s="4" t="str">
        <v>College Research Farm, Ila-Orangun</v>
      </c>
    </row>
    <row r="212" spans="1:120" x14ac:dyDescent="0.35">
      <c r="A212" s="4">
        <v>8.734</v>
      </c>
      <c r="B212" s="4">
        <v>38.985999999999997</v>
      </c>
      <c r="C212" s="4" t="s">
        <v>193</v>
      </c>
      <c r="D212" s="4" t="s">
        <v>138</v>
      </c>
      <c r="E212" s="4" t="s">
        <v>449</v>
      </c>
      <c r="F212" s="4">
        <v>5000</v>
      </c>
      <c r="G212" s="4" t="str">
        <f t="shared" si="3"/>
        <v>Ethiopia-ILRI, Debre Zeit</v>
      </c>
      <c r="BA212" s="4" t="str">
        <v>Cotton Training Center</v>
      </c>
      <c r="BB212" s="4" t="str">
        <v>Cotton Training Center</v>
      </c>
      <c r="BC212" s="4" t="str">
        <v>Cotton Training Center</v>
      </c>
      <c r="BD212" s="4" t="str">
        <v>Cotton Training Center</v>
      </c>
      <c r="BE212" s="4" t="str">
        <v>Cotton Training Center</v>
      </c>
      <c r="BF212" s="4" t="str">
        <v>Cotton Training Center</v>
      </c>
      <c r="BG212" s="4" t="str">
        <v>Cotton Training Center</v>
      </c>
      <c r="BH212" s="4" t="str">
        <v>Cotton Training Center</v>
      </c>
      <c r="BI212" s="4" t="str">
        <v>Cotton Training Center</v>
      </c>
      <c r="BJ212" s="4" t="str">
        <v>Cotton Training Center</v>
      </c>
      <c r="BK212" s="4" t="str">
        <v>Cotton Training Center</v>
      </c>
      <c r="BL212" s="4" t="str">
        <v>Cotton Training Center</v>
      </c>
      <c r="BM212" s="4" t="str">
        <v>Cotton Training Center</v>
      </c>
      <c r="BN212" s="4" t="str">
        <v>Cotton Training Center</v>
      </c>
      <c r="BO212" s="4" t="str">
        <v>Cotton Training Center</v>
      </c>
      <c r="BP212" s="4" t="str">
        <v>Cotton Training Center</v>
      </c>
      <c r="BQ212" s="4" t="str">
        <v>Cotton Training Center</v>
      </c>
      <c r="BR212" s="4" t="str">
        <v>Cotton Training Center</v>
      </c>
      <c r="BS212" s="4" t="str">
        <v>Cotton Training Center</v>
      </c>
      <c r="BT212" s="4" t="str">
        <v>Cotton Training Center</v>
      </c>
      <c r="BU212" s="4" t="str">
        <v>Cotton Training Center</v>
      </c>
      <c r="BV212" s="4" t="str">
        <v>Cotton Training Center</v>
      </c>
      <c r="BW212" s="4" t="str">
        <v>Cotton Training Center</v>
      </c>
      <c r="BX212" s="4" t="str">
        <v>Cotton Training Center</v>
      </c>
      <c r="BY212" s="4" t="str">
        <v>Cotton Training Center</v>
      </c>
      <c r="BZ212" s="4" t="str">
        <v>Cotton Training Center</v>
      </c>
      <c r="CA212" s="4" t="str">
        <v>Cotton Training Center</v>
      </c>
      <c r="CB212" s="4" t="str">
        <v>Cotton Training Center</v>
      </c>
      <c r="CC212" s="4" t="str">
        <v>Cotton Training Center</v>
      </c>
      <c r="CD212" s="4" t="str">
        <v>Cotton Training Center</v>
      </c>
      <c r="CE212" s="4" t="str">
        <v>Cotton Training Center</v>
      </c>
      <c r="CF212" s="4" t="str">
        <v>Cotton Training Center</v>
      </c>
      <c r="CG212" s="4" t="str">
        <v>Cotton Training Center</v>
      </c>
      <c r="CH212" s="4" t="str">
        <v>Cotton Training Center</v>
      </c>
      <c r="CJ212" s="4" t="str">
        <v>Cotton Training Center</v>
      </c>
      <c r="CK212" s="4" t="str">
        <v>Cotton Training Center</v>
      </c>
      <c r="CL212" s="4" t="str">
        <v>Cotton Training Center</v>
      </c>
      <c r="CM212" s="4" t="str">
        <v>Cotton Training Center</v>
      </c>
      <c r="CN212" s="4" t="str">
        <v>Cotton Training Center</v>
      </c>
      <c r="CO212" s="4" t="str">
        <v>Cotton Training Center</v>
      </c>
      <c r="CP212" s="4" t="str">
        <v>Cotton Training Center</v>
      </c>
      <c r="CQ212" s="4" t="str">
        <v>Cotton Training Center</v>
      </c>
      <c r="CR212" s="4" t="str">
        <v>Cotton Training Center</v>
      </c>
      <c r="CS212" s="4" t="str">
        <v>Cotton Training Center</v>
      </c>
      <c r="CT212" s="4" t="str">
        <v>Cotton Training Center</v>
      </c>
      <c r="CU212" s="4" t="str">
        <v>Cotton Training Center</v>
      </c>
      <c r="CV212" s="4" t="str">
        <v>Cotton Training Center</v>
      </c>
      <c r="CW212" s="4" t="str">
        <v>Cotton Training Center</v>
      </c>
      <c r="CX212" s="4" t="str">
        <v>Cotton Training Center</v>
      </c>
      <c r="CY212" s="4" t="str">
        <v>Cotton Training Center</v>
      </c>
      <c r="CZ212" s="4" t="str">
        <v>Cotton Training Center</v>
      </c>
      <c r="DA212" s="4" t="str">
        <v>Cotton Training Center</v>
      </c>
      <c r="DB212" s="4" t="str">
        <v>Cotton Training Center</v>
      </c>
      <c r="DC212" s="4" t="str">
        <v>Cotton Training Center</v>
      </c>
      <c r="DD212" s="4" t="str">
        <v>Cotton Training Center</v>
      </c>
      <c r="DE212" s="4" t="str">
        <v>Cotton Training Center</v>
      </c>
      <c r="DF212" s="4" t="str">
        <v>Cotton Training Center</v>
      </c>
      <c r="DG212" s="4" t="str">
        <v>Cotton Training Center</v>
      </c>
      <c r="DH212" s="4" t="str">
        <v>Cotton Training Center</v>
      </c>
      <c r="DI212" s="4" t="str">
        <v>Cotton Training Center</v>
      </c>
      <c r="DJ212" s="4" t="str">
        <v>Cotton Training Center</v>
      </c>
      <c r="DK212" s="4" t="str">
        <v>Cotton Training Center</v>
      </c>
      <c r="DL212" s="4" t="str">
        <v>Cotton Training Center</v>
      </c>
      <c r="DM212" s="4" t="str">
        <v>Cotton Training Center</v>
      </c>
      <c r="DN212" s="4" t="str">
        <v>Cotton Training Center</v>
      </c>
      <c r="DO212" s="4" t="str">
        <v>Cotton Training Center</v>
      </c>
      <c r="DP212" s="4" t="str">
        <v>Cotton Training Center</v>
      </c>
    </row>
    <row r="213" spans="1:120" x14ac:dyDescent="0.35">
      <c r="A213" s="4">
        <v>7.6669999999999998</v>
      </c>
      <c r="B213" s="4">
        <v>36.786000000000001</v>
      </c>
      <c r="C213" s="4" t="s">
        <v>193</v>
      </c>
      <c r="D213" s="4" t="s">
        <v>130</v>
      </c>
      <c r="E213" s="4" t="s">
        <v>450</v>
      </c>
      <c r="F213" s="4">
        <v>600</v>
      </c>
      <c r="G213" s="4" t="str">
        <f t="shared" si="3"/>
        <v>Ethiopia-Jimma Agriculture Research Centre (JARC) of EIAR</v>
      </c>
      <c r="BA213" s="4" t="str">
        <v>CRI Fumesua</v>
      </c>
      <c r="BB213" s="4" t="str">
        <v>CRI Fumesua</v>
      </c>
      <c r="BC213" s="4" t="str">
        <v>CRI Fumesua</v>
      </c>
      <c r="BD213" s="4" t="str">
        <v>CRI Fumesua</v>
      </c>
      <c r="BE213" s="4" t="str">
        <v>CRI Fumesua</v>
      </c>
      <c r="BF213" s="4" t="str">
        <v>CRI Fumesua</v>
      </c>
      <c r="BG213" s="4" t="str">
        <v>CRI Fumesua</v>
      </c>
      <c r="BH213" s="4" t="str">
        <v>CRI Fumesua</v>
      </c>
      <c r="BI213" s="4" t="str">
        <v>CRI Fumesua</v>
      </c>
      <c r="BJ213" s="4" t="str">
        <v>CRI Fumesua</v>
      </c>
      <c r="BK213" s="4" t="str">
        <v>CRI Fumesua</v>
      </c>
      <c r="BL213" s="4" t="str">
        <v>CRI Fumesua</v>
      </c>
      <c r="BM213" s="4" t="str">
        <v>CRI Fumesua</v>
      </c>
      <c r="BN213" s="4" t="str">
        <v>CRI Fumesua</v>
      </c>
      <c r="BO213" s="4" t="str">
        <v>CRI Fumesua</v>
      </c>
      <c r="BP213" s="4" t="str">
        <v>CRI Fumesua</v>
      </c>
      <c r="BQ213" s="4" t="str">
        <v>CRI Fumesua</v>
      </c>
      <c r="BR213" s="4" t="str">
        <v>CRI Fumesua</v>
      </c>
      <c r="BS213" s="4" t="str">
        <v>CRI Fumesua</v>
      </c>
      <c r="BT213" s="4" t="str">
        <v>CRI Fumesua</v>
      </c>
      <c r="BU213" s="4" t="str">
        <v>CRI Fumesua</v>
      </c>
      <c r="BV213" s="4" t="str">
        <v>CRI Fumesua</v>
      </c>
      <c r="BW213" s="4" t="str">
        <v>CRI Fumesua</v>
      </c>
      <c r="BX213" s="4" t="str">
        <v>CRI Fumesua</v>
      </c>
      <c r="BY213" s="4" t="str">
        <v>CRI Fumesua</v>
      </c>
      <c r="BZ213" s="4" t="str">
        <v>CRI Fumesua</v>
      </c>
      <c r="CA213" s="4" t="str">
        <v>CRI Fumesua</v>
      </c>
      <c r="CB213" s="4" t="str">
        <v>CRI Fumesua</v>
      </c>
      <c r="CC213" s="4" t="str">
        <v>CRI Fumesua</v>
      </c>
      <c r="CD213" s="4" t="str">
        <v>CRI Fumesua</v>
      </c>
      <c r="CE213" s="4" t="str">
        <v>CRI Fumesua</v>
      </c>
      <c r="CF213" s="4" t="str">
        <v>CRI Fumesua</v>
      </c>
      <c r="CG213" s="4" t="str">
        <v>CRI Fumesua</v>
      </c>
      <c r="CH213" s="4" t="str">
        <v>CRI Fumesua</v>
      </c>
      <c r="CJ213" s="4" t="str">
        <v>CRI Fumesua</v>
      </c>
      <c r="CK213" s="4" t="str">
        <v>CRI Fumesua</v>
      </c>
      <c r="CL213" s="4" t="str">
        <v>CRI Fumesua</v>
      </c>
      <c r="CM213" s="4" t="str">
        <v>CRI Fumesua</v>
      </c>
      <c r="CN213" s="4" t="str">
        <v>CRI Fumesua</v>
      </c>
      <c r="CO213" s="4" t="str">
        <v>CRI Fumesua</v>
      </c>
      <c r="CP213" s="4" t="str">
        <v>CRI Fumesua</v>
      </c>
      <c r="CQ213" s="4" t="str">
        <v>CRI Fumesua</v>
      </c>
      <c r="CR213" s="4" t="str">
        <v>CRI Fumesua</v>
      </c>
      <c r="CS213" s="4" t="str">
        <v>CRI Fumesua</v>
      </c>
      <c r="CT213" s="4" t="str">
        <v>CRI Fumesua</v>
      </c>
      <c r="CU213" s="4" t="str">
        <v>CRI Fumesua</v>
      </c>
      <c r="CV213" s="4" t="str">
        <v>CRI Fumesua</v>
      </c>
      <c r="CW213" s="4" t="str">
        <v>CRI Fumesua</v>
      </c>
      <c r="CX213" s="4" t="str">
        <v>CRI Fumesua</v>
      </c>
      <c r="CY213" s="4" t="str">
        <v>CRI Fumesua</v>
      </c>
      <c r="CZ213" s="4" t="str">
        <v>CRI Fumesua</v>
      </c>
      <c r="DA213" s="4" t="str">
        <v>CRI Fumesua</v>
      </c>
      <c r="DB213" s="4" t="str">
        <v>CRI Fumesua</v>
      </c>
      <c r="DC213" s="4" t="str">
        <v>CRI Fumesua</v>
      </c>
      <c r="DD213" s="4" t="str">
        <v>CRI Fumesua</v>
      </c>
      <c r="DE213" s="4" t="str">
        <v>CRI Fumesua</v>
      </c>
      <c r="DF213" s="4" t="str">
        <v>CRI Fumesua</v>
      </c>
      <c r="DG213" s="4" t="str">
        <v>CRI Fumesua</v>
      </c>
      <c r="DH213" s="4" t="str">
        <v>CRI Fumesua</v>
      </c>
      <c r="DI213" s="4" t="str">
        <v>CRI Fumesua</v>
      </c>
      <c r="DJ213" s="4" t="str">
        <v>CRI Fumesua</v>
      </c>
      <c r="DK213" s="4" t="str">
        <v>CRI Fumesua</v>
      </c>
      <c r="DL213" s="4" t="str">
        <v>CRI Fumesua</v>
      </c>
      <c r="DM213" s="4" t="str">
        <v>CRI Fumesua</v>
      </c>
      <c r="DN213" s="4" t="str">
        <v>CRI Fumesua</v>
      </c>
      <c r="DO213" s="4" t="str">
        <v>CRI Fumesua</v>
      </c>
      <c r="DP213" s="4" t="str">
        <v>CRI Fumesua</v>
      </c>
    </row>
    <row r="214" spans="1:120" x14ac:dyDescent="0.35">
      <c r="A214" s="4">
        <v>7.6852999999999998</v>
      </c>
      <c r="B214" s="4">
        <v>36.830399999999997</v>
      </c>
      <c r="C214" s="4" t="s">
        <v>193</v>
      </c>
      <c r="D214" s="4" t="s">
        <v>138</v>
      </c>
      <c r="E214" s="4" t="s">
        <v>451</v>
      </c>
      <c r="F214" s="4">
        <v>200</v>
      </c>
      <c r="G214" s="4" t="str">
        <f t="shared" si="3"/>
        <v>Ethiopia-Jimma University College of Agriculture and Veterinary Medicine</v>
      </c>
      <c r="BA214" s="4" t="str">
        <v>CRI, Kadoma</v>
      </c>
      <c r="BB214" s="4" t="str">
        <v>CRI, Kadoma</v>
      </c>
      <c r="BC214" s="4" t="str">
        <v>CRI, Kadoma</v>
      </c>
      <c r="BD214" s="4" t="str">
        <v>CRI, Kadoma</v>
      </c>
      <c r="BE214" s="4" t="str">
        <v>CRI, Kadoma</v>
      </c>
      <c r="BF214" s="4" t="str">
        <v>CRI, Kadoma</v>
      </c>
      <c r="BG214" s="4" t="str">
        <v>CRI, Kadoma</v>
      </c>
      <c r="BH214" s="4" t="str">
        <v>CRI, Kadoma</v>
      </c>
      <c r="BI214" s="4" t="str">
        <v>CRI, Kadoma</v>
      </c>
      <c r="BJ214" s="4" t="str">
        <v>CRI, Kadoma</v>
      </c>
      <c r="BK214" s="4" t="str">
        <v>CRI, Kadoma</v>
      </c>
      <c r="BL214" s="4" t="str">
        <v>CRI, Kadoma</v>
      </c>
      <c r="BM214" s="4" t="str">
        <v>CRI, Kadoma</v>
      </c>
      <c r="BN214" s="4" t="str">
        <v>CRI, Kadoma</v>
      </c>
      <c r="BO214" s="4" t="str">
        <v>CRI, Kadoma</v>
      </c>
      <c r="BP214" s="4" t="str">
        <v>CRI, Kadoma</v>
      </c>
      <c r="BQ214" s="4" t="str">
        <v>CRI, Kadoma</v>
      </c>
      <c r="BR214" s="4" t="str">
        <v>CRI, Kadoma</v>
      </c>
      <c r="BS214" s="4" t="str">
        <v>CRI, Kadoma</v>
      </c>
      <c r="BT214" s="4" t="str">
        <v>CRI, Kadoma</v>
      </c>
      <c r="BU214" s="4" t="str">
        <v>CRI, Kadoma</v>
      </c>
      <c r="BV214" s="4" t="str">
        <v>CRI, Kadoma</v>
      </c>
      <c r="BW214" s="4" t="str">
        <v>CRI, Kadoma</v>
      </c>
      <c r="BX214" s="4" t="str">
        <v>CRI, Kadoma</v>
      </c>
      <c r="BY214" s="4" t="str">
        <v>CRI, Kadoma</v>
      </c>
      <c r="BZ214" s="4" t="str">
        <v>CRI, Kadoma</v>
      </c>
      <c r="CA214" s="4" t="str">
        <v>CRI, Kadoma</v>
      </c>
      <c r="CB214" s="4" t="str">
        <v>CRI, Kadoma</v>
      </c>
      <c r="CC214" s="4" t="str">
        <v>CRI, Kadoma</v>
      </c>
      <c r="CD214" s="4" t="str">
        <v>CRI, Kadoma</v>
      </c>
      <c r="CE214" s="4" t="str">
        <v>CRI, Kadoma</v>
      </c>
      <c r="CF214" s="4" t="str">
        <v>CRI, Kadoma</v>
      </c>
      <c r="CG214" s="4" t="str">
        <v>CRI, Kadoma</v>
      </c>
      <c r="CH214" s="4" t="str">
        <v>CRI, Kadoma</v>
      </c>
      <c r="CJ214" s="4" t="str">
        <v>CRI, Kadoma</v>
      </c>
      <c r="CK214" s="4" t="str">
        <v>CRI, Kadoma</v>
      </c>
      <c r="CL214" s="4" t="str">
        <v>CRI, Kadoma</v>
      </c>
      <c r="CM214" s="4" t="str">
        <v>CRI, Kadoma</v>
      </c>
      <c r="CN214" s="4" t="str">
        <v>CRI, Kadoma</v>
      </c>
      <c r="CO214" s="4" t="str">
        <v>CRI, Kadoma</v>
      </c>
      <c r="CP214" s="4" t="str">
        <v>CRI, Kadoma</v>
      </c>
      <c r="CQ214" s="4" t="str">
        <v>CRI, Kadoma</v>
      </c>
      <c r="CR214" s="4" t="str">
        <v>CRI, Kadoma</v>
      </c>
      <c r="CS214" s="4" t="str">
        <v>CRI, Kadoma</v>
      </c>
      <c r="CT214" s="4" t="str">
        <v>CRI, Kadoma</v>
      </c>
      <c r="CU214" s="4" t="str">
        <v>CRI, Kadoma</v>
      </c>
      <c r="CV214" s="4" t="str">
        <v>CRI, Kadoma</v>
      </c>
      <c r="CW214" s="4" t="str">
        <v>CRI, Kadoma</v>
      </c>
      <c r="CX214" s="4" t="str">
        <v>CRI, Kadoma</v>
      </c>
      <c r="CY214" s="4" t="str">
        <v>CRI, Kadoma</v>
      </c>
      <c r="CZ214" s="4" t="str">
        <v>CRI, Kadoma</v>
      </c>
      <c r="DA214" s="4" t="str">
        <v>CRI, Kadoma</v>
      </c>
      <c r="DB214" s="4" t="str">
        <v>CRI, Kadoma</v>
      </c>
      <c r="DC214" s="4" t="str">
        <v>CRI, Kadoma</v>
      </c>
      <c r="DD214" s="4" t="str">
        <v>CRI, Kadoma</v>
      </c>
      <c r="DE214" s="4" t="str">
        <v>CRI, Kadoma</v>
      </c>
      <c r="DF214" s="4" t="str">
        <v>CRI, Kadoma</v>
      </c>
      <c r="DG214" s="4" t="str">
        <v>CRI, Kadoma</v>
      </c>
      <c r="DH214" s="4" t="str">
        <v>CRI, Kadoma</v>
      </c>
      <c r="DI214" s="4" t="str">
        <v>CRI, Kadoma</v>
      </c>
      <c r="DJ214" s="4" t="str">
        <v>CRI, Kadoma</v>
      </c>
      <c r="DK214" s="4" t="str">
        <v>CRI, Kadoma</v>
      </c>
      <c r="DL214" s="4" t="str">
        <v>CRI, Kadoma</v>
      </c>
      <c r="DM214" s="4" t="str">
        <v>CRI, Kadoma</v>
      </c>
      <c r="DN214" s="4" t="str">
        <v>CRI, Kadoma</v>
      </c>
      <c r="DO214" s="4" t="str">
        <v>CRI, Kadoma</v>
      </c>
      <c r="DP214" s="4" t="str">
        <v>CRI, Kadoma</v>
      </c>
    </row>
    <row r="215" spans="1:120" x14ac:dyDescent="0.35">
      <c r="A215" s="4">
        <v>11.35833</v>
      </c>
      <c r="B215" s="4">
        <v>37.024999999999999</v>
      </c>
      <c r="C215" s="4" t="s">
        <v>193</v>
      </c>
      <c r="D215" s="4" t="s">
        <v>130</v>
      </c>
      <c r="E215" s="4" t="s">
        <v>452</v>
      </c>
      <c r="F215" s="4">
        <v>250</v>
      </c>
      <c r="G215" s="4" t="str">
        <f t="shared" si="3"/>
        <v>Ethiopia-Koga</v>
      </c>
      <c r="BA215" s="4" t="str">
        <v>CRIG, New Tafo, Akyem</v>
      </c>
      <c r="BB215" s="4" t="str">
        <v>CRIG, New Tafo, Akyem</v>
      </c>
      <c r="BC215" s="4" t="str">
        <v>CRIG, New Tafo, Akyem</v>
      </c>
      <c r="BD215" s="4" t="str">
        <v>CRIG, New Tafo, Akyem</v>
      </c>
      <c r="BE215" s="4" t="str">
        <v>CRIG, New Tafo, Akyem</v>
      </c>
      <c r="BF215" s="4" t="str">
        <v>CRIG, New Tafo, Akyem</v>
      </c>
      <c r="BG215" s="4" t="str">
        <v>CRIG, New Tafo, Akyem</v>
      </c>
      <c r="BH215" s="4" t="str">
        <v>CRIG, New Tafo, Akyem</v>
      </c>
      <c r="BI215" s="4" t="str">
        <v>CRIG, New Tafo, Akyem</v>
      </c>
      <c r="BJ215" s="4" t="str">
        <v>CRIG, New Tafo, Akyem</v>
      </c>
      <c r="BK215" s="4" t="str">
        <v>CRIG, New Tafo, Akyem</v>
      </c>
      <c r="BL215" s="4" t="str">
        <v>CRIG, New Tafo, Akyem</v>
      </c>
      <c r="BM215" s="4" t="str">
        <v>CRIG, New Tafo, Akyem</v>
      </c>
      <c r="BN215" s="4" t="str">
        <v>CRIG, New Tafo, Akyem</v>
      </c>
      <c r="BO215" s="4" t="str">
        <v>CRIG, New Tafo, Akyem</v>
      </c>
      <c r="BP215" s="4" t="str">
        <v>CRIG, New Tafo, Akyem</v>
      </c>
      <c r="BQ215" s="4" t="str">
        <v>CRIG, New Tafo, Akyem</v>
      </c>
      <c r="BR215" s="4" t="str">
        <v>CRIG, New Tafo, Akyem</v>
      </c>
      <c r="BS215" s="4" t="str">
        <v>CRIG, New Tafo, Akyem</v>
      </c>
      <c r="BT215" s="4" t="str">
        <v>CRIG, New Tafo, Akyem</v>
      </c>
      <c r="BU215" s="4" t="str">
        <v>CRIG, New Tafo, Akyem</v>
      </c>
      <c r="BV215" s="4" t="str">
        <v>CRIG, New Tafo, Akyem</v>
      </c>
      <c r="BW215" s="4" t="str">
        <v>CRIG, New Tafo, Akyem</v>
      </c>
      <c r="BX215" s="4" t="str">
        <v>CRIG, New Tafo, Akyem</v>
      </c>
      <c r="BY215" s="4" t="str">
        <v>CRIG, New Tafo, Akyem</v>
      </c>
      <c r="BZ215" s="4" t="str">
        <v>CRIG, New Tafo, Akyem</v>
      </c>
      <c r="CA215" s="4" t="str">
        <v>CRIG, New Tafo, Akyem</v>
      </c>
      <c r="CB215" s="4" t="str">
        <v>CRIG, New Tafo, Akyem</v>
      </c>
      <c r="CC215" s="4" t="str">
        <v>CRIG, New Tafo, Akyem</v>
      </c>
      <c r="CD215" s="4" t="str">
        <v>CRIG, New Tafo, Akyem</v>
      </c>
      <c r="CE215" s="4" t="str">
        <v>CRIG, New Tafo, Akyem</v>
      </c>
      <c r="CF215" s="4" t="str">
        <v>CRIG, New Tafo, Akyem</v>
      </c>
      <c r="CG215" s="4" t="str">
        <v>CRIG, New Tafo, Akyem</v>
      </c>
      <c r="CH215" s="4" t="str">
        <v>CRIG, New Tafo, Akyem</v>
      </c>
      <c r="CJ215" s="4" t="str">
        <v>CRIG, New Tafo, Akyem</v>
      </c>
      <c r="CK215" s="4" t="str">
        <v>CRIG, New Tafo, Akyem</v>
      </c>
      <c r="CL215" s="4" t="str">
        <v>CRIG, New Tafo, Akyem</v>
      </c>
      <c r="CM215" s="4" t="str">
        <v>CRIG, New Tafo, Akyem</v>
      </c>
      <c r="CN215" s="4" t="str">
        <v>CRIG, New Tafo, Akyem</v>
      </c>
      <c r="CO215" s="4" t="str">
        <v>CRIG, New Tafo, Akyem</v>
      </c>
      <c r="CP215" s="4" t="str">
        <v>CRIG, New Tafo, Akyem</v>
      </c>
      <c r="CQ215" s="4" t="str">
        <v>CRIG, New Tafo, Akyem</v>
      </c>
      <c r="CR215" s="4" t="str">
        <v>CRIG, New Tafo, Akyem</v>
      </c>
      <c r="CS215" s="4" t="str">
        <v>CRIG, New Tafo, Akyem</v>
      </c>
      <c r="CT215" s="4" t="str">
        <v>CRIG, New Tafo, Akyem</v>
      </c>
      <c r="CU215" s="4" t="str">
        <v>CRIG, New Tafo, Akyem</v>
      </c>
      <c r="CV215" s="4" t="str">
        <v>CRIG, New Tafo, Akyem</v>
      </c>
      <c r="CW215" s="4" t="str">
        <v>CRIG, New Tafo, Akyem</v>
      </c>
      <c r="CX215" s="4" t="str">
        <v>CRIG, New Tafo, Akyem</v>
      </c>
      <c r="CY215" s="4" t="str">
        <v>CRIG, New Tafo, Akyem</v>
      </c>
      <c r="CZ215" s="4" t="str">
        <v>CRIG, New Tafo, Akyem</v>
      </c>
      <c r="DA215" s="4" t="str">
        <v>CRIG, New Tafo, Akyem</v>
      </c>
      <c r="DB215" s="4" t="str">
        <v>CRIG, New Tafo, Akyem</v>
      </c>
      <c r="DC215" s="4" t="str">
        <v>CRIG, New Tafo, Akyem</v>
      </c>
      <c r="DD215" s="4" t="str">
        <v>CRIG, New Tafo, Akyem</v>
      </c>
      <c r="DE215" s="4" t="str">
        <v>CRIG, New Tafo, Akyem</v>
      </c>
      <c r="DF215" s="4" t="str">
        <v>CRIG, New Tafo, Akyem</v>
      </c>
      <c r="DG215" s="4" t="str">
        <v>CRIG, New Tafo, Akyem</v>
      </c>
      <c r="DH215" s="4" t="str">
        <v>CRIG, New Tafo, Akyem</v>
      </c>
      <c r="DI215" s="4" t="str">
        <v>CRIG, New Tafo, Akyem</v>
      </c>
      <c r="DJ215" s="4" t="str">
        <v>CRIG, New Tafo, Akyem</v>
      </c>
      <c r="DK215" s="4" t="str">
        <v>CRIG, New Tafo, Akyem</v>
      </c>
      <c r="DL215" s="4" t="str">
        <v>CRIG, New Tafo, Akyem</v>
      </c>
      <c r="DM215" s="4" t="str">
        <v>CRIG, New Tafo, Akyem</v>
      </c>
      <c r="DN215" s="4" t="str">
        <v>CRIG, New Tafo, Akyem</v>
      </c>
      <c r="DO215" s="4" t="str">
        <v>CRIG, New Tafo, Akyem</v>
      </c>
      <c r="DP215" s="4" t="str">
        <v>CRIG, New Tafo, Akyem</v>
      </c>
    </row>
    <row r="216" spans="1:120" x14ac:dyDescent="0.35">
      <c r="A216" s="4">
        <v>9.4333299999999998</v>
      </c>
      <c r="B216" s="4">
        <v>42.116669999999999</v>
      </c>
      <c r="C216" s="4" t="s">
        <v>193</v>
      </c>
      <c r="D216" s="4" t="s">
        <v>138</v>
      </c>
      <c r="E216" s="4" t="s">
        <v>453</v>
      </c>
      <c r="F216" s="4">
        <v>250</v>
      </c>
      <c r="G216" s="4" t="str">
        <f t="shared" si="3"/>
        <v>Ethiopia-Kombolcha ATVETC</v>
      </c>
      <c r="BA216" s="4" t="str">
        <v>CRRAB Bordo, Kankan</v>
      </c>
      <c r="BB216" s="4" t="str">
        <v>CRRAB Bordo, Kankan</v>
      </c>
      <c r="BC216" s="4" t="str">
        <v>CRRAB Bordo, Kankan</v>
      </c>
      <c r="BD216" s="4" t="str">
        <v>CRRAB Bordo, Kankan</v>
      </c>
      <c r="BE216" s="4" t="str">
        <v>CRRAB Bordo, Kankan</v>
      </c>
      <c r="BF216" s="4" t="str">
        <v>CRRAB Bordo, Kankan</v>
      </c>
      <c r="BG216" s="4" t="str">
        <v>CRRAB Bordo, Kankan</v>
      </c>
      <c r="BH216" s="4" t="str">
        <v>CRRAB Bordo, Kankan</v>
      </c>
      <c r="BI216" s="4" t="str">
        <v>CRRAB Bordo, Kankan</v>
      </c>
      <c r="BJ216" s="4" t="str">
        <v>CRRAB Bordo, Kankan</v>
      </c>
      <c r="BK216" s="4" t="str">
        <v>CRRAB Bordo, Kankan</v>
      </c>
      <c r="BL216" s="4" t="str">
        <v>CRRAB Bordo, Kankan</v>
      </c>
      <c r="BM216" s="4" t="str">
        <v>CRRAB Bordo, Kankan</v>
      </c>
      <c r="BN216" s="4" t="str">
        <v>CRRAB Bordo, Kankan</v>
      </c>
      <c r="BO216" s="4" t="str">
        <v>CRRAB Bordo, Kankan</v>
      </c>
      <c r="BP216" s="4" t="str">
        <v>CRRAB Bordo, Kankan</v>
      </c>
      <c r="BQ216" s="4" t="str">
        <v>CRRAB Bordo, Kankan</v>
      </c>
      <c r="BR216" s="4" t="str">
        <v>CRRAB Bordo, Kankan</v>
      </c>
      <c r="BS216" s="4" t="str">
        <v>CRRAB Bordo, Kankan</v>
      </c>
      <c r="BT216" s="4" t="str">
        <v>CRRAB Bordo, Kankan</v>
      </c>
      <c r="BU216" s="4" t="str">
        <v>CRRAB Bordo, Kankan</v>
      </c>
      <c r="BV216" s="4" t="str">
        <v>CRRAB Bordo, Kankan</v>
      </c>
      <c r="BW216" s="4" t="str">
        <v>CRRAB Bordo, Kankan</v>
      </c>
      <c r="BX216" s="4" t="str">
        <v>CRRAB Bordo, Kankan</v>
      </c>
      <c r="BY216" s="4" t="str">
        <v>CRRAB Bordo, Kankan</v>
      </c>
      <c r="BZ216" s="4" t="str">
        <v>CRRAB Bordo, Kankan</v>
      </c>
      <c r="CA216" s="4" t="str">
        <v>CRRAB Bordo, Kankan</v>
      </c>
      <c r="CB216" s="4" t="str">
        <v>CRRAB Bordo, Kankan</v>
      </c>
      <c r="CC216" s="4" t="str">
        <v>CRRAB Bordo, Kankan</v>
      </c>
      <c r="CD216" s="4" t="str">
        <v>CRRAB Bordo, Kankan</v>
      </c>
      <c r="CE216" s="4" t="str">
        <v>CRRAB Bordo, Kankan</v>
      </c>
      <c r="CF216" s="4" t="str">
        <v>CRRAB Bordo, Kankan</v>
      </c>
      <c r="CG216" s="4" t="str">
        <v>CRRAB Bordo, Kankan</v>
      </c>
      <c r="CH216" s="4" t="str">
        <v>CRRAB Bordo, Kankan</v>
      </c>
      <c r="CJ216" s="4" t="str">
        <v>CRRAB Bordo, Kankan</v>
      </c>
      <c r="CK216" s="4" t="str">
        <v>CRRAB Bordo, Kankan</v>
      </c>
      <c r="CL216" s="4" t="str">
        <v>CRRAB Bordo, Kankan</v>
      </c>
      <c r="CM216" s="4" t="str">
        <v>CRRAB Bordo, Kankan</v>
      </c>
      <c r="CN216" s="4" t="str">
        <v>CRRAB Bordo, Kankan</v>
      </c>
      <c r="CO216" s="4" t="str">
        <v>CRRAB Bordo, Kankan</v>
      </c>
      <c r="CP216" s="4" t="str">
        <v>CRRAB Bordo, Kankan</v>
      </c>
      <c r="CQ216" s="4" t="str">
        <v>CRRAB Bordo, Kankan</v>
      </c>
      <c r="CR216" s="4" t="str">
        <v>CRRAB Bordo, Kankan</v>
      </c>
      <c r="CS216" s="4" t="str">
        <v>CRRAB Bordo, Kankan</v>
      </c>
      <c r="CT216" s="4" t="str">
        <v>CRRAB Bordo, Kankan</v>
      </c>
      <c r="CU216" s="4" t="str">
        <v>CRRAB Bordo, Kankan</v>
      </c>
      <c r="CV216" s="4" t="str">
        <v>CRRAB Bordo, Kankan</v>
      </c>
      <c r="CW216" s="4" t="str">
        <v>CRRAB Bordo, Kankan</v>
      </c>
      <c r="CX216" s="4" t="str">
        <v>CRRAB Bordo, Kankan</v>
      </c>
      <c r="CY216" s="4" t="str">
        <v>CRRAB Bordo, Kankan</v>
      </c>
      <c r="CZ216" s="4" t="str">
        <v>CRRAB Bordo, Kankan</v>
      </c>
      <c r="DA216" s="4" t="str">
        <v>CRRAB Bordo, Kankan</v>
      </c>
      <c r="DB216" s="4" t="str">
        <v>CRRAB Bordo, Kankan</v>
      </c>
      <c r="DC216" s="4" t="str">
        <v>CRRAB Bordo, Kankan</v>
      </c>
      <c r="DD216" s="4" t="str">
        <v>CRRAB Bordo, Kankan</v>
      </c>
      <c r="DE216" s="4" t="str">
        <v>CRRAB Bordo, Kankan</v>
      </c>
      <c r="DF216" s="4" t="str">
        <v>CRRAB Bordo, Kankan</v>
      </c>
      <c r="DG216" s="4" t="str">
        <v>CRRAB Bordo, Kankan</v>
      </c>
      <c r="DH216" s="4" t="str">
        <v>CRRAB Bordo, Kankan</v>
      </c>
      <c r="DI216" s="4" t="str">
        <v>CRRAB Bordo, Kankan</v>
      </c>
      <c r="DJ216" s="4" t="str">
        <v>CRRAB Bordo, Kankan</v>
      </c>
      <c r="DK216" s="4" t="str">
        <v>CRRAB Bordo, Kankan</v>
      </c>
      <c r="DL216" s="4" t="str">
        <v>CRRAB Bordo, Kankan</v>
      </c>
      <c r="DM216" s="4" t="str">
        <v>CRRAB Bordo, Kankan</v>
      </c>
      <c r="DN216" s="4" t="str">
        <v>CRRAB Bordo, Kankan</v>
      </c>
      <c r="DO216" s="4" t="str">
        <v>CRRAB Bordo, Kankan</v>
      </c>
      <c r="DP216" s="4" t="str">
        <v>CRRAB Bordo, Kankan</v>
      </c>
    </row>
    <row r="217" spans="1:120" x14ac:dyDescent="0.35">
      <c r="A217" s="4">
        <v>11.066700000000001</v>
      </c>
      <c r="B217" s="4">
        <v>39.735399999999998</v>
      </c>
      <c r="C217" s="4" t="s">
        <v>193</v>
      </c>
      <c r="D217" s="4" t="s">
        <v>138</v>
      </c>
      <c r="E217" s="4" t="s">
        <v>454</v>
      </c>
      <c r="F217" s="4">
        <v>1500</v>
      </c>
      <c r="G217" s="4" t="str">
        <f t="shared" si="3"/>
        <v>Ethiopia-Kombolcha ATVETC, South Wollo</v>
      </c>
      <c r="BA217" s="4" t="str">
        <v>CRREA, Katchari</v>
      </c>
      <c r="BB217" s="4" t="str">
        <v>CRREA, Katchari</v>
      </c>
      <c r="BC217" s="4" t="str">
        <v>CRREA, Katchari</v>
      </c>
      <c r="BD217" s="4" t="str">
        <v>CRREA, Katchari</v>
      </c>
      <c r="BE217" s="4" t="str">
        <v>CRREA, Katchari</v>
      </c>
      <c r="BF217" s="4" t="str">
        <v>CRREA, Katchari</v>
      </c>
      <c r="BG217" s="4" t="str">
        <v>CRREA, Katchari</v>
      </c>
      <c r="BH217" s="4" t="str">
        <v>CRREA, Katchari</v>
      </c>
      <c r="BI217" s="4" t="str">
        <v>CRREA, Katchari</v>
      </c>
      <c r="BJ217" s="4" t="str">
        <v>CRREA, Katchari</v>
      </c>
      <c r="BK217" s="4" t="str">
        <v>CRREA, Katchari</v>
      </c>
      <c r="BL217" s="4" t="str">
        <v>CRREA, Katchari</v>
      </c>
      <c r="BM217" s="4" t="str">
        <v>CRREA, Katchari</v>
      </c>
      <c r="BN217" s="4" t="str">
        <v>CRREA, Katchari</v>
      </c>
      <c r="BO217" s="4" t="str">
        <v>CRREA, Katchari</v>
      </c>
      <c r="BP217" s="4" t="str">
        <v>CRREA, Katchari</v>
      </c>
      <c r="BQ217" s="4" t="str">
        <v>CRREA, Katchari</v>
      </c>
      <c r="BR217" s="4" t="str">
        <v>CRREA, Katchari</v>
      </c>
      <c r="BS217" s="4" t="str">
        <v>CRREA, Katchari</v>
      </c>
      <c r="BT217" s="4" t="str">
        <v>CRREA, Katchari</v>
      </c>
      <c r="BU217" s="4" t="str">
        <v>CRREA, Katchari</v>
      </c>
      <c r="BV217" s="4" t="str">
        <v>CRREA, Katchari</v>
      </c>
      <c r="BW217" s="4" t="str">
        <v>CRREA, Katchari</v>
      </c>
      <c r="BX217" s="4" t="str">
        <v>CRREA, Katchari</v>
      </c>
      <c r="BY217" s="4" t="str">
        <v>CRREA, Katchari</v>
      </c>
      <c r="BZ217" s="4" t="str">
        <v>CRREA, Katchari</v>
      </c>
      <c r="CA217" s="4" t="str">
        <v>CRREA, Katchari</v>
      </c>
      <c r="CB217" s="4" t="str">
        <v>CRREA, Katchari</v>
      </c>
      <c r="CC217" s="4" t="str">
        <v>CRREA, Katchari</v>
      </c>
      <c r="CD217" s="4" t="str">
        <v>CRREA, Katchari</v>
      </c>
      <c r="CE217" s="4" t="str">
        <v>CRREA, Katchari</v>
      </c>
      <c r="CF217" s="4" t="str">
        <v>CRREA, Katchari</v>
      </c>
      <c r="CG217" s="4" t="str">
        <v>CRREA, Katchari</v>
      </c>
      <c r="CH217" s="4" t="str">
        <v>CRREA, Katchari</v>
      </c>
      <c r="CJ217" s="4" t="str">
        <v>CRREA, Katchari</v>
      </c>
      <c r="CK217" s="4" t="str">
        <v>CRREA, Katchari</v>
      </c>
      <c r="CL217" s="4" t="str">
        <v>CRREA, Katchari</v>
      </c>
      <c r="CM217" s="4" t="str">
        <v>CRREA, Katchari</v>
      </c>
      <c r="CN217" s="4" t="str">
        <v>CRREA, Katchari</v>
      </c>
      <c r="CO217" s="4" t="str">
        <v>CRREA, Katchari</v>
      </c>
      <c r="CP217" s="4" t="str">
        <v>CRREA, Katchari</v>
      </c>
      <c r="CQ217" s="4" t="str">
        <v>CRREA, Katchari</v>
      </c>
      <c r="CR217" s="4" t="str">
        <v>CRREA, Katchari</v>
      </c>
      <c r="CS217" s="4" t="str">
        <v>CRREA, Katchari</v>
      </c>
      <c r="CT217" s="4" t="str">
        <v>CRREA, Katchari</v>
      </c>
      <c r="CU217" s="4" t="str">
        <v>CRREA, Katchari</v>
      </c>
      <c r="CV217" s="4" t="str">
        <v>CRREA, Katchari</v>
      </c>
      <c r="CW217" s="4" t="str">
        <v>CRREA, Katchari</v>
      </c>
      <c r="CX217" s="4" t="str">
        <v>CRREA, Katchari</v>
      </c>
      <c r="CY217" s="4" t="str">
        <v>CRREA, Katchari</v>
      </c>
      <c r="CZ217" s="4" t="str">
        <v>CRREA, Katchari</v>
      </c>
      <c r="DA217" s="4" t="str">
        <v>CRREA, Katchari</v>
      </c>
      <c r="DB217" s="4" t="str">
        <v>CRREA, Katchari</v>
      </c>
      <c r="DC217" s="4" t="str">
        <v>CRREA, Katchari</v>
      </c>
      <c r="DD217" s="4" t="str">
        <v>CRREA, Katchari</v>
      </c>
      <c r="DE217" s="4" t="str">
        <v>CRREA, Katchari</v>
      </c>
      <c r="DF217" s="4" t="str">
        <v>CRREA, Katchari</v>
      </c>
      <c r="DG217" s="4" t="str">
        <v>CRREA, Katchari</v>
      </c>
      <c r="DH217" s="4" t="str">
        <v>CRREA, Katchari</v>
      </c>
      <c r="DI217" s="4" t="str">
        <v>CRREA, Katchari</v>
      </c>
      <c r="DJ217" s="4" t="str">
        <v>CRREA, Katchari</v>
      </c>
      <c r="DK217" s="4" t="str">
        <v>CRREA, Katchari</v>
      </c>
      <c r="DL217" s="4" t="str">
        <v>CRREA, Katchari</v>
      </c>
      <c r="DM217" s="4" t="str">
        <v>CRREA, Katchari</v>
      </c>
      <c r="DN217" s="4" t="str">
        <v>CRREA, Katchari</v>
      </c>
      <c r="DO217" s="4" t="str">
        <v>CRREA, Katchari</v>
      </c>
      <c r="DP217" s="4" t="str">
        <v>CRREA, Katchari</v>
      </c>
    </row>
    <row r="218" spans="1:120" x14ac:dyDescent="0.35">
      <c r="A218" s="4">
        <v>8.0210000000000008</v>
      </c>
      <c r="B218" s="4">
        <v>39.149000000000001</v>
      </c>
      <c r="C218" s="4" t="s">
        <v>193</v>
      </c>
      <c r="D218" s="4" t="s">
        <v>138</v>
      </c>
      <c r="E218" s="4" t="s">
        <v>455</v>
      </c>
      <c r="F218" s="4">
        <v>500</v>
      </c>
      <c r="G218" s="4" t="str">
        <f t="shared" si="3"/>
        <v>Ethiopia-Kulumsa</v>
      </c>
      <c r="BA218" s="4" t="str">
        <v>CSIR, Achimota</v>
      </c>
      <c r="BB218" s="4" t="str">
        <v>CSIR, Achimota</v>
      </c>
      <c r="BC218" s="4" t="str">
        <v>CSIR, Achimota</v>
      </c>
      <c r="BD218" s="4" t="str">
        <v>CSIR, Achimota</v>
      </c>
      <c r="BE218" s="4" t="str">
        <v>CSIR, Achimota</v>
      </c>
      <c r="BF218" s="4" t="str">
        <v>CSIR, Achimota</v>
      </c>
      <c r="BG218" s="4" t="str">
        <v>CSIR, Achimota</v>
      </c>
      <c r="BH218" s="4" t="str">
        <v>CSIR, Achimota</v>
      </c>
      <c r="BI218" s="4" t="str">
        <v>CSIR, Achimota</v>
      </c>
      <c r="BJ218" s="4" t="str">
        <v>CSIR, Achimota</v>
      </c>
      <c r="BK218" s="4" t="str">
        <v>CSIR, Achimota</v>
      </c>
      <c r="BL218" s="4" t="str">
        <v>CSIR, Achimota</v>
      </c>
      <c r="BM218" s="4" t="str">
        <v>CSIR, Achimota</v>
      </c>
      <c r="BN218" s="4" t="str">
        <v>CSIR, Achimota</v>
      </c>
      <c r="BO218" s="4" t="str">
        <v>CSIR, Achimota</v>
      </c>
      <c r="BP218" s="4" t="str">
        <v>CSIR, Achimota</v>
      </c>
      <c r="BQ218" s="4" t="str">
        <v>CSIR, Achimota</v>
      </c>
      <c r="BR218" s="4" t="str">
        <v>CSIR, Achimota</v>
      </c>
      <c r="BS218" s="4" t="str">
        <v>CSIR, Achimota</v>
      </c>
      <c r="BT218" s="4" t="str">
        <v>CSIR, Achimota</v>
      </c>
      <c r="BU218" s="4" t="str">
        <v>CSIR, Achimota</v>
      </c>
      <c r="BV218" s="4" t="str">
        <v>CSIR, Achimota</v>
      </c>
      <c r="BW218" s="4" t="str">
        <v>CSIR, Achimota</v>
      </c>
      <c r="BX218" s="4" t="str">
        <v>CSIR, Achimota</v>
      </c>
      <c r="BY218" s="4" t="str">
        <v>CSIR, Achimota</v>
      </c>
      <c r="BZ218" s="4" t="str">
        <v>CSIR, Achimota</v>
      </c>
      <c r="CA218" s="4" t="str">
        <v>CSIR, Achimota</v>
      </c>
      <c r="CB218" s="4" t="str">
        <v>CSIR, Achimota</v>
      </c>
      <c r="CC218" s="4" t="str">
        <v>CSIR, Achimota</v>
      </c>
      <c r="CD218" s="4" t="str">
        <v>CSIR, Achimota</v>
      </c>
      <c r="CE218" s="4" t="str">
        <v>CSIR, Achimota</v>
      </c>
      <c r="CF218" s="4" t="str">
        <v>CSIR, Achimota</v>
      </c>
      <c r="CG218" s="4" t="str">
        <v>CSIR, Achimota</v>
      </c>
      <c r="CH218" s="4" t="str">
        <v>CSIR, Achimota</v>
      </c>
      <c r="CJ218" s="4" t="str">
        <v>CSIR, Achimota</v>
      </c>
      <c r="CK218" s="4" t="str">
        <v>CSIR, Achimota</v>
      </c>
      <c r="CL218" s="4" t="str">
        <v>CSIR, Achimota</v>
      </c>
      <c r="CM218" s="4" t="str">
        <v>CSIR, Achimota</v>
      </c>
      <c r="CN218" s="4" t="str">
        <v>CSIR, Achimota</v>
      </c>
      <c r="CO218" s="4" t="str">
        <v>CSIR, Achimota</v>
      </c>
      <c r="CP218" s="4" t="str">
        <v>CSIR, Achimota</v>
      </c>
      <c r="CQ218" s="4" t="str">
        <v>CSIR, Achimota</v>
      </c>
      <c r="CR218" s="4" t="str">
        <v>CSIR, Achimota</v>
      </c>
      <c r="CS218" s="4" t="str">
        <v>CSIR, Achimota</v>
      </c>
      <c r="CT218" s="4" t="str">
        <v>CSIR, Achimota</v>
      </c>
      <c r="CU218" s="4" t="str">
        <v>CSIR, Achimota</v>
      </c>
      <c r="CV218" s="4" t="str">
        <v>CSIR, Achimota</v>
      </c>
      <c r="CW218" s="4" t="str">
        <v>CSIR, Achimota</v>
      </c>
      <c r="CX218" s="4" t="str">
        <v>CSIR, Achimota</v>
      </c>
      <c r="CY218" s="4" t="str">
        <v>CSIR, Achimota</v>
      </c>
      <c r="CZ218" s="4" t="str">
        <v>CSIR, Achimota</v>
      </c>
      <c r="DA218" s="4" t="str">
        <v>CSIR, Achimota</v>
      </c>
      <c r="DB218" s="4" t="str">
        <v>CSIR, Achimota</v>
      </c>
      <c r="DC218" s="4" t="str">
        <v>CSIR, Achimota</v>
      </c>
      <c r="DD218" s="4" t="str">
        <v>CSIR, Achimota</v>
      </c>
      <c r="DE218" s="4" t="str">
        <v>CSIR, Achimota</v>
      </c>
      <c r="DF218" s="4" t="str">
        <v>CSIR, Achimota</v>
      </c>
      <c r="DG218" s="4" t="str">
        <v>CSIR, Achimota</v>
      </c>
      <c r="DH218" s="4" t="str">
        <v>CSIR, Achimota</v>
      </c>
      <c r="DI218" s="4" t="str">
        <v>CSIR, Achimota</v>
      </c>
      <c r="DJ218" s="4" t="str">
        <v>CSIR, Achimota</v>
      </c>
      <c r="DK218" s="4" t="str">
        <v>CSIR, Achimota</v>
      </c>
      <c r="DL218" s="4" t="str">
        <v>CSIR, Achimota</v>
      </c>
      <c r="DM218" s="4" t="str">
        <v>CSIR, Achimota</v>
      </c>
      <c r="DN218" s="4" t="str">
        <v>CSIR, Achimota</v>
      </c>
      <c r="DO218" s="4" t="str">
        <v>CSIR, Achimota</v>
      </c>
      <c r="DP218" s="4" t="str">
        <v>CSIR, Achimota</v>
      </c>
    </row>
    <row r="219" spans="1:120" x14ac:dyDescent="0.35">
      <c r="A219" s="4">
        <v>7.3</v>
      </c>
      <c r="B219" s="4">
        <v>38.799999999999997</v>
      </c>
      <c r="C219" s="4" t="s">
        <v>193</v>
      </c>
      <c r="D219" s="4" t="s">
        <v>130</v>
      </c>
      <c r="E219" s="4" t="s">
        <v>456</v>
      </c>
      <c r="F219" s="4">
        <v>917</v>
      </c>
      <c r="G219" s="4" t="str">
        <f t="shared" si="3"/>
        <v>Ethiopia-Leye</v>
      </c>
      <c r="BA219" s="4" t="str">
        <v>CSIR, Nyankpala</v>
      </c>
      <c r="BB219" s="4" t="str">
        <v>CSIR, Nyankpala</v>
      </c>
      <c r="BC219" s="4" t="str">
        <v>CSIR, Nyankpala</v>
      </c>
      <c r="BD219" s="4" t="str">
        <v>CSIR, Nyankpala</v>
      </c>
      <c r="BE219" s="4" t="str">
        <v>CSIR, Nyankpala</v>
      </c>
      <c r="BF219" s="4" t="str">
        <v>CSIR, Nyankpala</v>
      </c>
      <c r="BG219" s="4" t="str">
        <v>CSIR, Nyankpala</v>
      </c>
      <c r="BH219" s="4" t="str">
        <v>CSIR, Nyankpala</v>
      </c>
      <c r="BI219" s="4" t="str">
        <v>CSIR, Nyankpala</v>
      </c>
      <c r="BJ219" s="4" t="str">
        <v>CSIR, Nyankpala</v>
      </c>
      <c r="BK219" s="4" t="str">
        <v>CSIR, Nyankpala</v>
      </c>
      <c r="BL219" s="4" t="str">
        <v>CSIR, Nyankpala</v>
      </c>
      <c r="BM219" s="4" t="str">
        <v>CSIR, Nyankpala</v>
      </c>
      <c r="BN219" s="4" t="str">
        <v>CSIR, Nyankpala</v>
      </c>
      <c r="BO219" s="4" t="str">
        <v>CSIR, Nyankpala</v>
      </c>
      <c r="BP219" s="4" t="str">
        <v>CSIR, Nyankpala</v>
      </c>
      <c r="BQ219" s="4" t="str">
        <v>CSIR, Nyankpala</v>
      </c>
      <c r="BR219" s="4" t="str">
        <v>CSIR, Nyankpala</v>
      </c>
      <c r="BS219" s="4" t="str">
        <v>CSIR, Nyankpala</v>
      </c>
      <c r="BT219" s="4" t="str">
        <v>CSIR, Nyankpala</v>
      </c>
      <c r="BU219" s="4" t="str">
        <v>CSIR, Nyankpala</v>
      </c>
      <c r="BV219" s="4" t="str">
        <v>CSIR, Nyankpala</v>
      </c>
      <c r="BW219" s="4" t="str">
        <v>CSIR, Nyankpala</v>
      </c>
      <c r="BX219" s="4" t="str">
        <v>CSIR, Nyankpala</v>
      </c>
      <c r="BY219" s="4" t="str">
        <v>CSIR, Nyankpala</v>
      </c>
      <c r="BZ219" s="4" t="str">
        <v>CSIR, Nyankpala</v>
      </c>
      <c r="CA219" s="4" t="str">
        <v>CSIR, Nyankpala</v>
      </c>
      <c r="CB219" s="4" t="str">
        <v>CSIR, Nyankpala</v>
      </c>
      <c r="CC219" s="4" t="str">
        <v>CSIR, Nyankpala</v>
      </c>
      <c r="CD219" s="4" t="str">
        <v>CSIR, Nyankpala</v>
      </c>
      <c r="CE219" s="4" t="str">
        <v>CSIR, Nyankpala</v>
      </c>
      <c r="CF219" s="4" t="str">
        <v>CSIR, Nyankpala</v>
      </c>
      <c r="CG219" s="4" t="str">
        <v>CSIR, Nyankpala</v>
      </c>
      <c r="CH219" s="4" t="str">
        <v>CSIR, Nyankpala</v>
      </c>
      <c r="CJ219" s="4" t="str">
        <v>CSIR, Nyankpala</v>
      </c>
      <c r="CK219" s="4" t="str">
        <v>CSIR, Nyankpala</v>
      </c>
      <c r="CL219" s="4" t="str">
        <v>CSIR, Nyankpala</v>
      </c>
      <c r="CM219" s="4" t="str">
        <v>CSIR, Nyankpala</v>
      </c>
      <c r="CN219" s="4" t="str">
        <v>CSIR, Nyankpala</v>
      </c>
      <c r="CO219" s="4" t="str">
        <v>CSIR, Nyankpala</v>
      </c>
      <c r="CP219" s="4" t="str">
        <v>CSIR, Nyankpala</v>
      </c>
      <c r="CQ219" s="4" t="str">
        <v>CSIR, Nyankpala</v>
      </c>
      <c r="CR219" s="4" t="str">
        <v>CSIR, Nyankpala</v>
      </c>
      <c r="CS219" s="4" t="str">
        <v>CSIR, Nyankpala</v>
      </c>
      <c r="CT219" s="4" t="str">
        <v>CSIR, Nyankpala</v>
      </c>
      <c r="CU219" s="4" t="str">
        <v>CSIR, Nyankpala</v>
      </c>
      <c r="CV219" s="4" t="str">
        <v>CSIR, Nyankpala</v>
      </c>
      <c r="CW219" s="4" t="str">
        <v>CSIR, Nyankpala</v>
      </c>
      <c r="CX219" s="4" t="str">
        <v>CSIR, Nyankpala</v>
      </c>
      <c r="CY219" s="4" t="str">
        <v>CSIR, Nyankpala</v>
      </c>
      <c r="CZ219" s="4" t="str">
        <v>CSIR, Nyankpala</v>
      </c>
      <c r="DA219" s="4" t="str">
        <v>CSIR, Nyankpala</v>
      </c>
      <c r="DB219" s="4" t="str">
        <v>CSIR, Nyankpala</v>
      </c>
      <c r="DC219" s="4" t="str">
        <v>CSIR, Nyankpala</v>
      </c>
      <c r="DD219" s="4" t="str">
        <v>CSIR, Nyankpala</v>
      </c>
      <c r="DE219" s="4" t="str">
        <v>CSIR, Nyankpala</v>
      </c>
      <c r="DF219" s="4" t="str">
        <v>CSIR, Nyankpala</v>
      </c>
      <c r="DG219" s="4" t="str">
        <v>CSIR, Nyankpala</v>
      </c>
      <c r="DH219" s="4" t="str">
        <v>CSIR, Nyankpala</v>
      </c>
      <c r="DI219" s="4" t="str">
        <v>CSIR, Nyankpala</v>
      </c>
      <c r="DJ219" s="4" t="str">
        <v>CSIR, Nyankpala</v>
      </c>
      <c r="DK219" s="4" t="str">
        <v>CSIR, Nyankpala</v>
      </c>
      <c r="DL219" s="4" t="str">
        <v>CSIR, Nyankpala</v>
      </c>
      <c r="DM219" s="4" t="str">
        <v>CSIR, Nyankpala</v>
      </c>
      <c r="DN219" s="4" t="str">
        <v>CSIR, Nyankpala</v>
      </c>
      <c r="DO219" s="4" t="str">
        <v>CSIR, Nyankpala</v>
      </c>
      <c r="DP219" s="4" t="str">
        <v>CSIR, Nyankpala</v>
      </c>
    </row>
    <row r="220" spans="1:120" x14ac:dyDescent="0.35">
      <c r="A220" s="4">
        <v>12.783329999999999</v>
      </c>
      <c r="B220" s="4">
        <v>39.533329999999999</v>
      </c>
      <c r="C220" s="4" t="s">
        <v>193</v>
      </c>
      <c r="D220" s="4" t="s">
        <v>138</v>
      </c>
      <c r="E220" s="4" t="s">
        <v>457</v>
      </c>
      <c r="F220" s="4">
        <v>917</v>
      </c>
      <c r="G220" s="4" t="str">
        <f t="shared" si="3"/>
        <v>Ethiopia-Maichew</v>
      </c>
      <c r="BA220" s="4" t="str">
        <v>CSRS Bringakro</v>
      </c>
      <c r="BB220" s="4" t="str">
        <v>CSRS Bringakro</v>
      </c>
      <c r="BC220" s="4" t="str">
        <v>CSRS Bringakro</v>
      </c>
      <c r="BD220" s="4" t="str">
        <v>CSRS Bringakro</v>
      </c>
      <c r="BE220" s="4" t="str">
        <v>CSRS Bringakro</v>
      </c>
      <c r="BF220" s="4" t="str">
        <v>CSRS Bringakro</v>
      </c>
      <c r="BG220" s="4" t="str">
        <v>CSRS Bringakro</v>
      </c>
      <c r="BH220" s="4" t="str">
        <v>CSRS Bringakro</v>
      </c>
      <c r="BI220" s="4" t="str">
        <v>CSRS Bringakro</v>
      </c>
      <c r="BJ220" s="4" t="str">
        <v>CSRS Bringakro</v>
      </c>
      <c r="BK220" s="4" t="str">
        <v>CSRS Bringakro</v>
      </c>
      <c r="BL220" s="4" t="str">
        <v>CSRS Bringakro</v>
      </c>
      <c r="BM220" s="4" t="str">
        <v>CSRS Bringakro</v>
      </c>
      <c r="BN220" s="4" t="str">
        <v>CSRS Bringakro</v>
      </c>
      <c r="BO220" s="4" t="str">
        <v>CSRS Bringakro</v>
      </c>
      <c r="BP220" s="4" t="str">
        <v>CSRS Bringakro</v>
      </c>
      <c r="BQ220" s="4" t="str">
        <v>CSRS Bringakro</v>
      </c>
      <c r="BR220" s="4" t="str">
        <v>CSRS Bringakro</v>
      </c>
      <c r="BS220" s="4" t="str">
        <v>CSRS Bringakro</v>
      </c>
      <c r="BT220" s="4" t="str">
        <v>CSRS Bringakro</v>
      </c>
      <c r="BU220" s="4" t="str">
        <v>CSRS Bringakro</v>
      </c>
      <c r="BV220" s="4" t="str">
        <v>CSRS Bringakro</v>
      </c>
      <c r="BW220" s="4" t="str">
        <v>CSRS Bringakro</v>
      </c>
      <c r="BX220" s="4" t="str">
        <v>CSRS Bringakro</v>
      </c>
      <c r="BY220" s="4" t="str">
        <v>CSRS Bringakro</v>
      </c>
      <c r="BZ220" s="4" t="str">
        <v>CSRS Bringakro</v>
      </c>
      <c r="CA220" s="4" t="str">
        <v>CSRS Bringakro</v>
      </c>
      <c r="CB220" s="4" t="str">
        <v>CSRS Bringakro</v>
      </c>
      <c r="CC220" s="4" t="str">
        <v>CSRS Bringakro</v>
      </c>
      <c r="CD220" s="4" t="str">
        <v>CSRS Bringakro</v>
      </c>
      <c r="CE220" s="4" t="str">
        <v>CSRS Bringakro</v>
      </c>
      <c r="CF220" s="4" t="str">
        <v>CSRS Bringakro</v>
      </c>
      <c r="CG220" s="4" t="str">
        <v>CSRS Bringakro</v>
      </c>
      <c r="CH220" s="4" t="str">
        <v>CSRS Bringakro</v>
      </c>
      <c r="CJ220" s="4" t="str">
        <v>CSRS Bringakro</v>
      </c>
      <c r="CK220" s="4" t="str">
        <v>CSRS Bringakro</v>
      </c>
      <c r="CL220" s="4" t="str">
        <v>CSRS Bringakro</v>
      </c>
      <c r="CM220" s="4" t="str">
        <v>CSRS Bringakro</v>
      </c>
      <c r="CN220" s="4" t="str">
        <v>CSRS Bringakro</v>
      </c>
      <c r="CO220" s="4" t="str">
        <v>CSRS Bringakro</v>
      </c>
      <c r="CP220" s="4" t="str">
        <v>CSRS Bringakro</v>
      </c>
      <c r="CQ220" s="4" t="str">
        <v>CSRS Bringakro</v>
      </c>
      <c r="CR220" s="4" t="str">
        <v>CSRS Bringakro</v>
      </c>
      <c r="CS220" s="4" t="str">
        <v>CSRS Bringakro</v>
      </c>
      <c r="CT220" s="4" t="str">
        <v>CSRS Bringakro</v>
      </c>
      <c r="CU220" s="4" t="str">
        <v>CSRS Bringakro</v>
      </c>
      <c r="CV220" s="4" t="str">
        <v>CSRS Bringakro</v>
      </c>
      <c r="CW220" s="4" t="str">
        <v>CSRS Bringakro</v>
      </c>
      <c r="CX220" s="4" t="str">
        <v>CSRS Bringakro</v>
      </c>
      <c r="CY220" s="4" t="str">
        <v>CSRS Bringakro</v>
      </c>
      <c r="CZ220" s="4" t="str">
        <v>CSRS Bringakro</v>
      </c>
      <c r="DA220" s="4" t="str">
        <v>CSRS Bringakro</v>
      </c>
      <c r="DB220" s="4" t="str">
        <v>CSRS Bringakro</v>
      </c>
      <c r="DC220" s="4" t="str">
        <v>CSRS Bringakro</v>
      </c>
      <c r="DD220" s="4" t="str">
        <v>CSRS Bringakro</v>
      </c>
      <c r="DE220" s="4" t="str">
        <v>CSRS Bringakro</v>
      </c>
      <c r="DF220" s="4" t="str">
        <v>CSRS Bringakro</v>
      </c>
      <c r="DG220" s="4" t="str">
        <v>CSRS Bringakro</v>
      </c>
      <c r="DH220" s="4" t="str">
        <v>CSRS Bringakro</v>
      </c>
      <c r="DI220" s="4" t="str">
        <v>CSRS Bringakro</v>
      </c>
      <c r="DJ220" s="4" t="str">
        <v>CSRS Bringakro</v>
      </c>
      <c r="DK220" s="4" t="str">
        <v>CSRS Bringakro</v>
      </c>
      <c r="DL220" s="4" t="str">
        <v>CSRS Bringakro</v>
      </c>
      <c r="DM220" s="4" t="str">
        <v>CSRS Bringakro</v>
      </c>
      <c r="DN220" s="4" t="str">
        <v>CSRS Bringakro</v>
      </c>
      <c r="DO220" s="4" t="str">
        <v>CSRS Bringakro</v>
      </c>
      <c r="DP220" s="4" t="str">
        <v>CSRS Bringakro</v>
      </c>
    </row>
    <row r="221" spans="1:120" x14ac:dyDescent="0.35">
      <c r="A221" s="4">
        <v>10.66</v>
      </c>
      <c r="B221" s="4">
        <v>39.43</v>
      </c>
      <c r="C221" s="4" t="s">
        <v>193</v>
      </c>
      <c r="D221" s="4" t="s">
        <v>130</v>
      </c>
      <c r="E221" s="4" t="s">
        <v>458</v>
      </c>
      <c r="F221" s="4">
        <v>550</v>
      </c>
      <c r="G221" s="4" t="str">
        <f t="shared" si="3"/>
        <v>Ethiopia-Maybar</v>
      </c>
      <c r="BA221" s="4" t="str">
        <v>Cyarwa, Butare Town</v>
      </c>
      <c r="BB221" s="4" t="str">
        <v>Cyarwa, Butare Town</v>
      </c>
      <c r="BC221" s="4" t="str">
        <v>Cyarwa, Butare Town</v>
      </c>
      <c r="BD221" s="4" t="str">
        <v>Cyarwa, Butare Town</v>
      </c>
      <c r="BE221" s="4" t="str">
        <v>Cyarwa, Butare Town</v>
      </c>
      <c r="BF221" s="4" t="str">
        <v>Cyarwa, Butare Town</v>
      </c>
      <c r="BG221" s="4" t="str">
        <v>Cyarwa, Butare Town</v>
      </c>
      <c r="BH221" s="4" t="str">
        <v>Cyarwa, Butare Town</v>
      </c>
      <c r="BI221" s="4" t="str">
        <v>Cyarwa, Butare Town</v>
      </c>
      <c r="BJ221" s="4" t="str">
        <v>Cyarwa, Butare Town</v>
      </c>
      <c r="BK221" s="4" t="str">
        <v>Cyarwa, Butare Town</v>
      </c>
      <c r="BL221" s="4" t="str">
        <v>Cyarwa, Butare Town</v>
      </c>
      <c r="BM221" s="4" t="str">
        <v>Cyarwa, Butare Town</v>
      </c>
      <c r="BN221" s="4" t="str">
        <v>Cyarwa, Butare Town</v>
      </c>
      <c r="BO221" s="4" t="str">
        <v>Cyarwa, Butare Town</v>
      </c>
      <c r="BP221" s="4" t="str">
        <v>Cyarwa, Butare Town</v>
      </c>
      <c r="BQ221" s="4" t="str">
        <v>Cyarwa, Butare Town</v>
      </c>
      <c r="BR221" s="4" t="str">
        <v>Cyarwa, Butare Town</v>
      </c>
      <c r="BS221" s="4" t="str">
        <v>Cyarwa, Butare Town</v>
      </c>
      <c r="BT221" s="4" t="str">
        <v>Cyarwa, Butare Town</v>
      </c>
      <c r="BU221" s="4" t="str">
        <v>Cyarwa, Butare Town</v>
      </c>
      <c r="BV221" s="4" t="str">
        <v>Cyarwa, Butare Town</v>
      </c>
      <c r="BW221" s="4" t="str">
        <v>Cyarwa, Butare Town</v>
      </c>
      <c r="BX221" s="4" t="str">
        <v>Cyarwa, Butare Town</v>
      </c>
      <c r="BY221" s="4" t="str">
        <v>Cyarwa, Butare Town</v>
      </c>
      <c r="BZ221" s="4" t="str">
        <v>Cyarwa, Butare Town</v>
      </c>
      <c r="CA221" s="4" t="str">
        <v>Cyarwa, Butare Town</v>
      </c>
      <c r="CB221" s="4" t="str">
        <v>Cyarwa, Butare Town</v>
      </c>
      <c r="CC221" s="4" t="str">
        <v>Cyarwa, Butare Town</v>
      </c>
      <c r="CD221" s="4" t="str">
        <v>Cyarwa, Butare Town</v>
      </c>
      <c r="CE221" s="4" t="str">
        <v>Cyarwa, Butare Town</v>
      </c>
      <c r="CF221" s="4" t="str">
        <v>Cyarwa, Butare Town</v>
      </c>
      <c r="CG221" s="4" t="str">
        <v>Cyarwa, Butare Town</v>
      </c>
      <c r="CH221" s="4" t="str">
        <v>Cyarwa, Butare Town</v>
      </c>
      <c r="CJ221" s="4" t="str">
        <v>Cyarwa, Butare Town</v>
      </c>
      <c r="CK221" s="4" t="str">
        <v>Cyarwa, Butare Town</v>
      </c>
      <c r="CL221" s="4" t="str">
        <v>Cyarwa, Butare Town</v>
      </c>
      <c r="CM221" s="4" t="str">
        <v>Cyarwa, Butare Town</v>
      </c>
      <c r="CN221" s="4" t="str">
        <v>Cyarwa, Butare Town</v>
      </c>
      <c r="CO221" s="4" t="str">
        <v>Cyarwa, Butare Town</v>
      </c>
      <c r="CP221" s="4" t="str">
        <v>Cyarwa, Butare Town</v>
      </c>
      <c r="CQ221" s="4" t="str">
        <v>Cyarwa, Butare Town</v>
      </c>
      <c r="CR221" s="4" t="str">
        <v>Cyarwa, Butare Town</v>
      </c>
      <c r="CS221" s="4" t="str">
        <v>Cyarwa, Butare Town</v>
      </c>
      <c r="CT221" s="4" t="str">
        <v>Cyarwa, Butare Town</v>
      </c>
      <c r="CU221" s="4" t="str">
        <v>Cyarwa, Butare Town</v>
      </c>
      <c r="CV221" s="4" t="str">
        <v>Cyarwa, Butare Town</v>
      </c>
      <c r="CW221" s="4" t="str">
        <v>Cyarwa, Butare Town</v>
      </c>
      <c r="CX221" s="4" t="str">
        <v>Cyarwa, Butare Town</v>
      </c>
      <c r="CY221" s="4" t="str">
        <v>Cyarwa, Butare Town</v>
      </c>
      <c r="CZ221" s="4" t="str">
        <v>Cyarwa, Butare Town</v>
      </c>
      <c r="DA221" s="4" t="str">
        <v>Cyarwa, Butare Town</v>
      </c>
      <c r="DB221" s="4" t="str">
        <v>Cyarwa, Butare Town</v>
      </c>
      <c r="DC221" s="4" t="str">
        <v>Cyarwa, Butare Town</v>
      </c>
      <c r="DD221" s="4" t="str">
        <v>Cyarwa, Butare Town</v>
      </c>
      <c r="DE221" s="4" t="str">
        <v>Cyarwa, Butare Town</v>
      </c>
      <c r="DF221" s="4" t="str">
        <v>Cyarwa, Butare Town</v>
      </c>
      <c r="DG221" s="4" t="str">
        <v>Cyarwa, Butare Town</v>
      </c>
      <c r="DH221" s="4" t="str">
        <v>Cyarwa, Butare Town</v>
      </c>
      <c r="DI221" s="4" t="str">
        <v>Cyarwa, Butare Town</v>
      </c>
      <c r="DJ221" s="4" t="str">
        <v>Cyarwa, Butare Town</v>
      </c>
      <c r="DK221" s="4" t="str">
        <v>Cyarwa, Butare Town</v>
      </c>
      <c r="DL221" s="4" t="str">
        <v>Cyarwa, Butare Town</v>
      </c>
      <c r="DM221" s="4" t="str">
        <v>Cyarwa, Butare Town</v>
      </c>
      <c r="DN221" s="4" t="str">
        <v>Cyarwa, Butare Town</v>
      </c>
      <c r="DO221" s="4" t="str">
        <v>Cyarwa, Butare Town</v>
      </c>
      <c r="DP221" s="4" t="str">
        <v>Cyarwa, Butare Town</v>
      </c>
    </row>
    <row r="222" spans="1:120" x14ac:dyDescent="0.35">
      <c r="A222" s="4">
        <v>11.73333</v>
      </c>
      <c r="B222" s="4">
        <v>38.1</v>
      </c>
      <c r="C222" s="4" t="s">
        <v>193</v>
      </c>
      <c r="D222" s="4" t="s">
        <v>130</v>
      </c>
      <c r="E222" s="4" t="s">
        <v>459</v>
      </c>
      <c r="F222" s="4">
        <v>917</v>
      </c>
      <c r="G222" s="4" t="str">
        <f t="shared" si="3"/>
        <v>Ethiopia-Maynet</v>
      </c>
      <c r="BA222" s="4" t="str">
        <v>Damari</v>
      </c>
      <c r="BB222" s="4" t="str">
        <v>Damari</v>
      </c>
      <c r="BC222" s="4" t="str">
        <v>Damari</v>
      </c>
      <c r="BD222" s="4" t="str">
        <v>Damari</v>
      </c>
      <c r="BE222" s="4" t="str">
        <v>Damari</v>
      </c>
      <c r="BF222" s="4" t="str">
        <v>Damari</v>
      </c>
      <c r="BG222" s="4" t="str">
        <v>Damari</v>
      </c>
      <c r="BH222" s="4" t="str">
        <v>Damari</v>
      </c>
      <c r="BI222" s="4" t="str">
        <v>Damari</v>
      </c>
      <c r="BJ222" s="4" t="str">
        <v>Damari</v>
      </c>
      <c r="BK222" s="4" t="str">
        <v>Damari</v>
      </c>
      <c r="BL222" s="4" t="str">
        <v>Damari</v>
      </c>
      <c r="BM222" s="4" t="str">
        <v>Damari</v>
      </c>
      <c r="BN222" s="4" t="str">
        <v>Damari</v>
      </c>
      <c r="BO222" s="4" t="str">
        <v>Damari</v>
      </c>
      <c r="BP222" s="4" t="str">
        <v>Damari</v>
      </c>
      <c r="BQ222" s="4" t="str">
        <v>Damari</v>
      </c>
      <c r="BR222" s="4" t="str">
        <v>Damari</v>
      </c>
      <c r="BS222" s="4" t="str">
        <v>Damari</v>
      </c>
      <c r="BT222" s="4" t="str">
        <v>Damari</v>
      </c>
      <c r="BU222" s="4" t="str">
        <v>Damari</v>
      </c>
      <c r="BV222" s="4" t="str">
        <v>Damari</v>
      </c>
      <c r="BW222" s="4" t="str">
        <v>Damari</v>
      </c>
      <c r="BX222" s="4" t="str">
        <v>Damari</v>
      </c>
      <c r="BY222" s="4" t="str">
        <v>Damari</v>
      </c>
      <c r="BZ222" s="4" t="str">
        <v>Damari</v>
      </c>
      <c r="CA222" s="4" t="str">
        <v>Damari</v>
      </c>
      <c r="CB222" s="4" t="str">
        <v>Damari</v>
      </c>
      <c r="CC222" s="4" t="str">
        <v>Damari</v>
      </c>
      <c r="CD222" s="4" t="str">
        <v>Damari</v>
      </c>
      <c r="CE222" s="4" t="str">
        <v>Damari</v>
      </c>
      <c r="CF222" s="4" t="str">
        <v>Damari</v>
      </c>
      <c r="CG222" s="4" t="str">
        <v>Damari</v>
      </c>
      <c r="CH222" s="4" t="str">
        <v>Damari</v>
      </c>
      <c r="CJ222" s="4" t="str">
        <v>Damari</v>
      </c>
      <c r="CK222" s="4" t="str">
        <v>Damari</v>
      </c>
      <c r="CL222" s="4" t="str">
        <v>Damari</v>
      </c>
      <c r="CM222" s="4" t="str">
        <v>Damari</v>
      </c>
      <c r="CN222" s="4" t="str">
        <v>Damari</v>
      </c>
      <c r="CO222" s="4" t="str">
        <v>Damari</v>
      </c>
      <c r="CP222" s="4" t="str">
        <v>Damari</v>
      </c>
      <c r="CQ222" s="4" t="str">
        <v>Damari</v>
      </c>
      <c r="CR222" s="4" t="str">
        <v>Damari</v>
      </c>
      <c r="CS222" s="4" t="str">
        <v>Damari</v>
      </c>
      <c r="CT222" s="4" t="str">
        <v>Damari</v>
      </c>
      <c r="CU222" s="4" t="str">
        <v>Damari</v>
      </c>
      <c r="CV222" s="4" t="str">
        <v>Damari</v>
      </c>
      <c r="CW222" s="4" t="str">
        <v>Damari</v>
      </c>
      <c r="CX222" s="4" t="str">
        <v>Damari</v>
      </c>
      <c r="CY222" s="4" t="str">
        <v>Damari</v>
      </c>
      <c r="CZ222" s="4" t="str">
        <v>Damari</v>
      </c>
      <c r="DA222" s="4" t="str">
        <v>Damari</v>
      </c>
      <c r="DB222" s="4" t="str">
        <v>Damari</v>
      </c>
      <c r="DC222" s="4" t="str">
        <v>Damari</v>
      </c>
      <c r="DD222" s="4" t="str">
        <v>Damari</v>
      </c>
      <c r="DE222" s="4" t="str">
        <v>Damari</v>
      </c>
      <c r="DF222" s="4" t="str">
        <v>Damari</v>
      </c>
      <c r="DG222" s="4" t="str">
        <v>Damari</v>
      </c>
      <c r="DH222" s="4" t="str">
        <v>Damari</v>
      </c>
      <c r="DI222" s="4" t="str">
        <v>Damari</v>
      </c>
      <c r="DJ222" s="4" t="str">
        <v>Damari</v>
      </c>
      <c r="DK222" s="4" t="str">
        <v>Damari</v>
      </c>
      <c r="DL222" s="4" t="str">
        <v>Damari</v>
      </c>
      <c r="DM222" s="4" t="str">
        <v>Damari</v>
      </c>
      <c r="DN222" s="4" t="str">
        <v>Damari</v>
      </c>
      <c r="DO222" s="4" t="str">
        <v>Damari</v>
      </c>
      <c r="DP222" s="4" t="str">
        <v>Damari</v>
      </c>
    </row>
    <row r="223" spans="1:120" x14ac:dyDescent="0.35">
      <c r="A223" s="4">
        <v>13.475</v>
      </c>
      <c r="B223" s="4">
        <v>39.493000000000002</v>
      </c>
      <c r="C223" s="4" t="s">
        <v>193</v>
      </c>
      <c r="D223" s="4" t="s">
        <v>138</v>
      </c>
      <c r="E223" s="4" t="s">
        <v>460</v>
      </c>
      <c r="F223" s="4">
        <v>500</v>
      </c>
      <c r="G223" s="4" t="str">
        <f t="shared" si="3"/>
        <v>Ethiopia-Mekelle University</v>
      </c>
      <c r="BA223" s="4" t="str">
        <v>Danane</v>
      </c>
      <c r="BB223" s="4" t="str">
        <v>Danane</v>
      </c>
      <c r="BC223" s="4" t="str">
        <v>Danane</v>
      </c>
      <c r="BD223" s="4" t="str">
        <v>Danane</v>
      </c>
      <c r="BE223" s="4" t="str">
        <v>Danane</v>
      </c>
      <c r="BF223" s="4" t="str">
        <v>Danane</v>
      </c>
      <c r="BG223" s="4" t="str">
        <v>Danane</v>
      </c>
      <c r="BH223" s="4" t="str">
        <v>Danane</v>
      </c>
      <c r="BI223" s="4" t="str">
        <v>Danane</v>
      </c>
      <c r="BJ223" s="4" t="str">
        <v>Danane</v>
      </c>
      <c r="BK223" s="4" t="str">
        <v>Danane</v>
      </c>
      <c r="BL223" s="4" t="str">
        <v>Danane</v>
      </c>
      <c r="BM223" s="4" t="str">
        <v>Danane</v>
      </c>
      <c r="BN223" s="4" t="str">
        <v>Danane</v>
      </c>
      <c r="BO223" s="4" t="str">
        <v>Danane</v>
      </c>
      <c r="BP223" s="4" t="str">
        <v>Danane</v>
      </c>
      <c r="BQ223" s="4" t="str">
        <v>Danane</v>
      </c>
      <c r="BR223" s="4" t="str">
        <v>Danane</v>
      </c>
      <c r="BS223" s="4" t="str">
        <v>Danane</v>
      </c>
      <c r="BT223" s="4" t="str">
        <v>Danane</v>
      </c>
      <c r="BU223" s="4" t="str">
        <v>Danane</v>
      </c>
      <c r="BV223" s="4" t="str">
        <v>Danane</v>
      </c>
      <c r="BW223" s="4" t="str">
        <v>Danane</v>
      </c>
      <c r="BX223" s="4" t="str">
        <v>Danane</v>
      </c>
      <c r="BY223" s="4" t="str">
        <v>Danane</v>
      </c>
      <c r="BZ223" s="4" t="str">
        <v>Danane</v>
      </c>
      <c r="CA223" s="4" t="str">
        <v>Danane</v>
      </c>
      <c r="CB223" s="4" t="str">
        <v>Danane</v>
      </c>
      <c r="CC223" s="4" t="str">
        <v>Danane</v>
      </c>
      <c r="CD223" s="4" t="str">
        <v>Danane</v>
      </c>
      <c r="CE223" s="4" t="str">
        <v>Danane</v>
      </c>
      <c r="CF223" s="4" t="str">
        <v>Danane</v>
      </c>
      <c r="CG223" s="4" t="str">
        <v>Danane</v>
      </c>
      <c r="CH223" s="4" t="str">
        <v>Danane</v>
      </c>
      <c r="CJ223" s="4" t="str">
        <v>Danane</v>
      </c>
      <c r="CK223" s="4" t="str">
        <v>Danane</v>
      </c>
      <c r="CL223" s="4" t="str">
        <v>Danane</v>
      </c>
      <c r="CM223" s="4" t="str">
        <v>Danane</v>
      </c>
      <c r="CN223" s="4" t="str">
        <v>Danane</v>
      </c>
      <c r="CO223" s="4" t="str">
        <v>Danane</v>
      </c>
      <c r="CP223" s="4" t="str">
        <v>Danane</v>
      </c>
      <c r="CQ223" s="4" t="str">
        <v>Danane</v>
      </c>
      <c r="CR223" s="4" t="str">
        <v>Danane</v>
      </c>
      <c r="CS223" s="4" t="str">
        <v>Danane</v>
      </c>
      <c r="CT223" s="4" t="str">
        <v>Danane</v>
      </c>
      <c r="CU223" s="4" t="str">
        <v>Danane</v>
      </c>
      <c r="CV223" s="4" t="str">
        <v>Danane</v>
      </c>
      <c r="CW223" s="4" t="str">
        <v>Danane</v>
      </c>
      <c r="CX223" s="4" t="str">
        <v>Danane</v>
      </c>
      <c r="CY223" s="4" t="str">
        <v>Danane</v>
      </c>
      <c r="CZ223" s="4" t="str">
        <v>Danane</v>
      </c>
      <c r="DA223" s="4" t="str">
        <v>Danane</v>
      </c>
      <c r="DB223" s="4" t="str">
        <v>Danane</v>
      </c>
      <c r="DC223" s="4" t="str">
        <v>Danane</v>
      </c>
      <c r="DD223" s="4" t="str">
        <v>Danane</v>
      </c>
      <c r="DE223" s="4" t="str">
        <v>Danane</v>
      </c>
      <c r="DF223" s="4" t="str">
        <v>Danane</v>
      </c>
      <c r="DG223" s="4" t="str">
        <v>Danane</v>
      </c>
      <c r="DH223" s="4" t="str">
        <v>Danane</v>
      </c>
      <c r="DI223" s="4" t="str">
        <v>Danane</v>
      </c>
      <c r="DJ223" s="4" t="str">
        <v>Danane</v>
      </c>
      <c r="DK223" s="4" t="str">
        <v>Danane</v>
      </c>
      <c r="DL223" s="4" t="str">
        <v>Danane</v>
      </c>
      <c r="DM223" s="4" t="str">
        <v>Danane</v>
      </c>
      <c r="DN223" s="4" t="str">
        <v>Danane</v>
      </c>
      <c r="DO223" s="4" t="str">
        <v>Danane</v>
      </c>
      <c r="DP223" s="4" t="str">
        <v>Danane</v>
      </c>
    </row>
    <row r="224" spans="1:120" x14ac:dyDescent="0.35">
      <c r="A224" s="4">
        <v>8.43</v>
      </c>
      <c r="B224" s="4">
        <v>39.31</v>
      </c>
      <c r="C224" s="4" t="s">
        <v>193</v>
      </c>
      <c r="D224" s="4" t="s">
        <v>130</v>
      </c>
      <c r="E224" s="4" t="s">
        <v>461</v>
      </c>
      <c r="F224" s="4">
        <v>550</v>
      </c>
      <c r="G224" s="4" t="str">
        <f t="shared" si="3"/>
        <v>Ethiopia-Melkasa</v>
      </c>
      <c r="BA224" s="4" t="str">
        <v>Danane, Yotta</v>
      </c>
      <c r="BB224" s="4" t="str">
        <v>Danane, Yotta</v>
      </c>
      <c r="BC224" s="4" t="str">
        <v>Danane, Yotta</v>
      </c>
      <c r="BD224" s="4" t="str">
        <v>Danane, Yotta</v>
      </c>
      <c r="BE224" s="4" t="str">
        <v>Danane, Yotta</v>
      </c>
      <c r="BF224" s="4" t="str">
        <v>Danane, Yotta</v>
      </c>
      <c r="BG224" s="4" t="str">
        <v>Danane, Yotta</v>
      </c>
      <c r="BH224" s="4" t="str">
        <v>Danane, Yotta</v>
      </c>
      <c r="BI224" s="4" t="str">
        <v>Danane, Yotta</v>
      </c>
      <c r="BJ224" s="4" t="str">
        <v>Danane, Yotta</v>
      </c>
      <c r="BK224" s="4" t="str">
        <v>Danane, Yotta</v>
      </c>
      <c r="BL224" s="4" t="str">
        <v>Danane, Yotta</v>
      </c>
      <c r="BM224" s="4" t="str">
        <v>Danane, Yotta</v>
      </c>
      <c r="BN224" s="4" t="str">
        <v>Danane, Yotta</v>
      </c>
      <c r="BO224" s="4" t="str">
        <v>Danane, Yotta</v>
      </c>
      <c r="BP224" s="4" t="str">
        <v>Danane, Yotta</v>
      </c>
      <c r="BQ224" s="4" t="str">
        <v>Danane, Yotta</v>
      </c>
      <c r="BR224" s="4" t="str">
        <v>Danane, Yotta</v>
      </c>
      <c r="BS224" s="4" t="str">
        <v>Danane, Yotta</v>
      </c>
      <c r="BT224" s="4" t="str">
        <v>Danane, Yotta</v>
      </c>
      <c r="BU224" s="4" t="str">
        <v>Danane, Yotta</v>
      </c>
      <c r="BV224" s="4" t="str">
        <v>Danane, Yotta</v>
      </c>
      <c r="BW224" s="4" t="str">
        <v>Danane, Yotta</v>
      </c>
      <c r="BX224" s="4" t="str">
        <v>Danane, Yotta</v>
      </c>
      <c r="BY224" s="4" t="str">
        <v>Danane, Yotta</v>
      </c>
      <c r="BZ224" s="4" t="str">
        <v>Danane, Yotta</v>
      </c>
      <c r="CA224" s="4" t="str">
        <v>Danane, Yotta</v>
      </c>
      <c r="CB224" s="4" t="str">
        <v>Danane, Yotta</v>
      </c>
      <c r="CC224" s="4" t="str">
        <v>Danane, Yotta</v>
      </c>
      <c r="CD224" s="4" t="str">
        <v>Danane, Yotta</v>
      </c>
      <c r="CE224" s="4" t="str">
        <v>Danane, Yotta</v>
      </c>
      <c r="CF224" s="4" t="str">
        <v>Danane, Yotta</v>
      </c>
      <c r="CG224" s="4" t="str">
        <v>Danane, Yotta</v>
      </c>
      <c r="CH224" s="4" t="str">
        <v>Danane, Yotta</v>
      </c>
      <c r="CJ224" s="4" t="str">
        <v>Danane, Yotta</v>
      </c>
      <c r="CK224" s="4" t="str">
        <v>Danane, Yotta</v>
      </c>
      <c r="CL224" s="4" t="str">
        <v>Danane, Yotta</v>
      </c>
      <c r="CM224" s="4" t="str">
        <v>Danane, Yotta</v>
      </c>
      <c r="CN224" s="4" t="str">
        <v>Danane, Yotta</v>
      </c>
      <c r="CO224" s="4" t="str">
        <v>Danane, Yotta</v>
      </c>
      <c r="CP224" s="4" t="str">
        <v>Danane, Yotta</v>
      </c>
      <c r="CQ224" s="4" t="str">
        <v>Danane, Yotta</v>
      </c>
      <c r="CR224" s="4" t="str">
        <v>Danane, Yotta</v>
      </c>
      <c r="CS224" s="4" t="str">
        <v>Danane, Yotta</v>
      </c>
      <c r="CT224" s="4" t="str">
        <v>Danane, Yotta</v>
      </c>
      <c r="CU224" s="4" t="str">
        <v>Danane, Yotta</v>
      </c>
      <c r="CV224" s="4" t="str">
        <v>Danane, Yotta</v>
      </c>
      <c r="CW224" s="4" t="str">
        <v>Danane, Yotta</v>
      </c>
      <c r="CX224" s="4" t="str">
        <v>Danane, Yotta</v>
      </c>
      <c r="CY224" s="4" t="str">
        <v>Danane, Yotta</v>
      </c>
      <c r="CZ224" s="4" t="str">
        <v>Danane, Yotta</v>
      </c>
      <c r="DA224" s="4" t="str">
        <v>Danane, Yotta</v>
      </c>
      <c r="DB224" s="4" t="str">
        <v>Danane, Yotta</v>
      </c>
      <c r="DC224" s="4" t="str">
        <v>Danane, Yotta</v>
      </c>
      <c r="DD224" s="4" t="str">
        <v>Danane, Yotta</v>
      </c>
      <c r="DE224" s="4" t="str">
        <v>Danane, Yotta</v>
      </c>
      <c r="DF224" s="4" t="str">
        <v>Danane, Yotta</v>
      </c>
      <c r="DG224" s="4" t="str">
        <v>Danane, Yotta</v>
      </c>
      <c r="DH224" s="4" t="str">
        <v>Danane, Yotta</v>
      </c>
      <c r="DI224" s="4" t="str">
        <v>Danane, Yotta</v>
      </c>
      <c r="DJ224" s="4" t="str">
        <v>Danane, Yotta</v>
      </c>
      <c r="DK224" s="4" t="str">
        <v>Danane, Yotta</v>
      </c>
      <c r="DL224" s="4" t="str">
        <v>Danane, Yotta</v>
      </c>
      <c r="DM224" s="4" t="str">
        <v>Danane, Yotta</v>
      </c>
      <c r="DN224" s="4" t="str">
        <v>Danane, Yotta</v>
      </c>
      <c r="DO224" s="4" t="str">
        <v>Danane, Yotta</v>
      </c>
      <c r="DP224" s="4" t="str">
        <v>Danane, Yotta</v>
      </c>
    </row>
    <row r="225" spans="1:120" x14ac:dyDescent="0.35">
      <c r="A225" s="4">
        <v>8.3833300000000008</v>
      </c>
      <c r="B225" s="4">
        <v>39.366669999999999</v>
      </c>
      <c r="C225" s="4" t="s">
        <v>193</v>
      </c>
      <c r="D225" s="4" t="s">
        <v>130</v>
      </c>
      <c r="E225" s="4" t="s">
        <v>462</v>
      </c>
      <c r="F225" s="4">
        <v>917</v>
      </c>
      <c r="G225" s="4" t="str">
        <f t="shared" si="3"/>
        <v>Ethiopia-Melkawoba</v>
      </c>
      <c r="BA225" s="4" t="str">
        <v>DanBirni</v>
      </c>
      <c r="BB225" s="4" t="str">
        <v>DanBirni</v>
      </c>
      <c r="BC225" s="4" t="str">
        <v>DanBirni</v>
      </c>
      <c r="BD225" s="4" t="str">
        <v>DanBirni</v>
      </c>
      <c r="BE225" s="4" t="str">
        <v>DanBirni</v>
      </c>
      <c r="BF225" s="4" t="str">
        <v>DanBirni</v>
      </c>
      <c r="BG225" s="4" t="str">
        <v>DanBirni</v>
      </c>
      <c r="BH225" s="4" t="str">
        <v>DanBirni</v>
      </c>
      <c r="BI225" s="4" t="str">
        <v>DanBirni</v>
      </c>
      <c r="BJ225" s="4" t="str">
        <v>DanBirni</v>
      </c>
      <c r="BK225" s="4" t="str">
        <v>DanBirni</v>
      </c>
      <c r="BL225" s="4" t="str">
        <v>DanBirni</v>
      </c>
      <c r="BM225" s="4" t="str">
        <v>DanBirni</v>
      </c>
      <c r="BN225" s="4" t="str">
        <v>DanBirni</v>
      </c>
      <c r="BO225" s="4" t="str">
        <v>DanBirni</v>
      </c>
      <c r="BP225" s="4" t="str">
        <v>DanBirni</v>
      </c>
      <c r="BQ225" s="4" t="str">
        <v>DanBirni</v>
      </c>
      <c r="BR225" s="4" t="str">
        <v>DanBirni</v>
      </c>
      <c r="BS225" s="4" t="str">
        <v>DanBirni</v>
      </c>
      <c r="BT225" s="4" t="str">
        <v>DanBirni</v>
      </c>
      <c r="BU225" s="4" t="str">
        <v>DanBirni</v>
      </c>
      <c r="BV225" s="4" t="str">
        <v>DanBirni</v>
      </c>
      <c r="BW225" s="4" t="str">
        <v>DanBirni</v>
      </c>
      <c r="BX225" s="4" t="str">
        <v>DanBirni</v>
      </c>
      <c r="BY225" s="4" t="str">
        <v>DanBirni</v>
      </c>
      <c r="BZ225" s="4" t="str">
        <v>DanBirni</v>
      </c>
      <c r="CA225" s="4" t="str">
        <v>DanBirni</v>
      </c>
      <c r="CB225" s="4" t="str">
        <v>DanBirni</v>
      </c>
      <c r="CC225" s="4" t="str">
        <v>DanBirni</v>
      </c>
      <c r="CD225" s="4" t="str">
        <v>DanBirni</v>
      </c>
      <c r="CE225" s="4" t="str">
        <v>DanBirni</v>
      </c>
      <c r="CF225" s="4" t="str">
        <v>DanBirni</v>
      </c>
      <c r="CG225" s="4" t="str">
        <v>DanBirni</v>
      </c>
      <c r="CH225" s="4" t="str">
        <v>DanBirni</v>
      </c>
      <c r="CJ225" s="4" t="str">
        <v>DanBirni</v>
      </c>
      <c r="CK225" s="4" t="str">
        <v>DanBirni</v>
      </c>
      <c r="CL225" s="4" t="str">
        <v>DanBirni</v>
      </c>
      <c r="CM225" s="4" t="str">
        <v>DanBirni</v>
      </c>
      <c r="CN225" s="4" t="str">
        <v>DanBirni</v>
      </c>
      <c r="CO225" s="4" t="str">
        <v>DanBirni</v>
      </c>
      <c r="CP225" s="4" t="str">
        <v>DanBirni</v>
      </c>
      <c r="CQ225" s="4" t="str">
        <v>DanBirni</v>
      </c>
      <c r="CR225" s="4" t="str">
        <v>DanBirni</v>
      </c>
      <c r="CS225" s="4" t="str">
        <v>DanBirni</v>
      </c>
      <c r="CT225" s="4" t="str">
        <v>DanBirni</v>
      </c>
      <c r="CU225" s="4" t="str">
        <v>DanBirni</v>
      </c>
      <c r="CV225" s="4" t="str">
        <v>DanBirni</v>
      </c>
      <c r="CW225" s="4" t="str">
        <v>DanBirni</v>
      </c>
      <c r="CX225" s="4" t="str">
        <v>DanBirni</v>
      </c>
      <c r="CY225" s="4" t="str">
        <v>DanBirni</v>
      </c>
      <c r="CZ225" s="4" t="str">
        <v>DanBirni</v>
      </c>
      <c r="DA225" s="4" t="str">
        <v>DanBirni</v>
      </c>
      <c r="DB225" s="4" t="str">
        <v>DanBirni</v>
      </c>
      <c r="DC225" s="4" t="str">
        <v>DanBirni</v>
      </c>
      <c r="DD225" s="4" t="str">
        <v>DanBirni</v>
      </c>
      <c r="DE225" s="4" t="str">
        <v>DanBirni</v>
      </c>
      <c r="DF225" s="4" t="str">
        <v>DanBirni</v>
      </c>
      <c r="DG225" s="4" t="str">
        <v>DanBirni</v>
      </c>
      <c r="DH225" s="4" t="str">
        <v>DanBirni</v>
      </c>
      <c r="DI225" s="4" t="str">
        <v>DanBirni</v>
      </c>
      <c r="DJ225" s="4" t="str">
        <v>DanBirni</v>
      </c>
      <c r="DK225" s="4" t="str">
        <v>DanBirni</v>
      </c>
      <c r="DL225" s="4" t="str">
        <v>DanBirni</v>
      </c>
      <c r="DM225" s="4" t="str">
        <v>DanBirni</v>
      </c>
      <c r="DN225" s="4" t="str">
        <v>DanBirni</v>
      </c>
      <c r="DO225" s="4" t="str">
        <v>DanBirni</v>
      </c>
      <c r="DP225" s="4" t="str">
        <v>DanBirni</v>
      </c>
    </row>
    <row r="226" spans="1:120" x14ac:dyDescent="0.35">
      <c r="A226" s="4">
        <v>9.83</v>
      </c>
      <c r="B226" s="4">
        <v>39.57</v>
      </c>
      <c r="C226" s="4" t="s">
        <v>193</v>
      </c>
      <c r="D226" s="4" t="s">
        <v>130</v>
      </c>
      <c r="E226" s="4" t="s">
        <v>463</v>
      </c>
      <c r="F226" s="4">
        <v>550</v>
      </c>
      <c r="G226" s="4" t="str">
        <f t="shared" si="3"/>
        <v>Ethiopia-Negasi-amba</v>
      </c>
      <c r="BA226" s="4" t="str">
        <v>Debre Tabor</v>
      </c>
      <c r="BB226" s="4" t="str">
        <v>Debre Tabor</v>
      </c>
      <c r="BC226" s="4" t="str">
        <v>Debre Tabor</v>
      </c>
      <c r="BD226" s="4" t="str">
        <v>Debre Tabor</v>
      </c>
      <c r="BE226" s="4" t="str">
        <v>Debre Tabor</v>
      </c>
      <c r="BF226" s="4" t="str">
        <v>Debre Tabor</v>
      </c>
      <c r="BG226" s="4" t="str">
        <v>Debre Tabor</v>
      </c>
      <c r="BH226" s="4" t="str">
        <v>Debre Tabor</v>
      </c>
      <c r="BI226" s="4" t="str">
        <v>Debre Tabor</v>
      </c>
      <c r="BJ226" s="4" t="str">
        <v>Debre Tabor</v>
      </c>
      <c r="BK226" s="4" t="str">
        <v>Debre Tabor</v>
      </c>
      <c r="BL226" s="4" t="str">
        <v>Debre Tabor</v>
      </c>
      <c r="BM226" s="4" t="str">
        <v>Debre Tabor</v>
      </c>
      <c r="BN226" s="4" t="str">
        <v>Debre Tabor</v>
      </c>
      <c r="BO226" s="4" t="str">
        <v>Debre Tabor</v>
      </c>
      <c r="BP226" s="4" t="str">
        <v>Debre Tabor</v>
      </c>
      <c r="BQ226" s="4" t="str">
        <v>Debre Tabor</v>
      </c>
      <c r="BR226" s="4" t="str">
        <v>Debre Tabor</v>
      </c>
      <c r="BS226" s="4" t="str">
        <v>Debre Tabor</v>
      </c>
      <c r="BT226" s="4" t="str">
        <v>Debre Tabor</v>
      </c>
      <c r="BU226" s="4" t="str">
        <v>Debre Tabor</v>
      </c>
      <c r="BV226" s="4" t="str">
        <v>Debre Tabor</v>
      </c>
      <c r="BW226" s="4" t="str">
        <v>Debre Tabor</v>
      </c>
      <c r="BX226" s="4" t="str">
        <v>Debre Tabor</v>
      </c>
      <c r="BY226" s="4" t="str">
        <v>Debre Tabor</v>
      </c>
      <c r="BZ226" s="4" t="str">
        <v>Debre Tabor</v>
      </c>
      <c r="CA226" s="4" t="str">
        <v>Debre Tabor</v>
      </c>
      <c r="CB226" s="4" t="str">
        <v>Debre Tabor</v>
      </c>
      <c r="CC226" s="4" t="str">
        <v>Debre Tabor</v>
      </c>
      <c r="CD226" s="4" t="str">
        <v>Debre Tabor</v>
      </c>
      <c r="CE226" s="4" t="str">
        <v>Debre Tabor</v>
      </c>
      <c r="CF226" s="4" t="str">
        <v>Debre Tabor</v>
      </c>
      <c r="CG226" s="4" t="str">
        <v>Debre Tabor</v>
      </c>
      <c r="CH226" s="4" t="str">
        <v>Debre Tabor</v>
      </c>
      <c r="CJ226" s="4" t="str">
        <v>Debre Tabor</v>
      </c>
      <c r="CK226" s="4" t="str">
        <v>Debre Tabor</v>
      </c>
      <c r="CL226" s="4" t="str">
        <v>Debre Tabor</v>
      </c>
      <c r="CM226" s="4" t="str">
        <v>Debre Tabor</v>
      </c>
      <c r="CN226" s="4" t="str">
        <v>Debre Tabor</v>
      </c>
      <c r="CO226" s="4" t="str">
        <v>Debre Tabor</v>
      </c>
      <c r="CP226" s="4" t="str">
        <v>Debre Tabor</v>
      </c>
      <c r="CQ226" s="4" t="str">
        <v>Debre Tabor</v>
      </c>
      <c r="CR226" s="4" t="str">
        <v>Debre Tabor</v>
      </c>
      <c r="CS226" s="4" t="str">
        <v>Debre Tabor</v>
      </c>
      <c r="CT226" s="4" t="str">
        <v>Debre Tabor</v>
      </c>
      <c r="CU226" s="4" t="str">
        <v>Debre Tabor</v>
      </c>
      <c r="CV226" s="4" t="str">
        <v>Debre Tabor</v>
      </c>
      <c r="CW226" s="4" t="str">
        <v>Debre Tabor</v>
      </c>
      <c r="CX226" s="4" t="str">
        <v>Debre Tabor</v>
      </c>
      <c r="CY226" s="4" t="str">
        <v>Debre Tabor</v>
      </c>
      <c r="CZ226" s="4" t="str">
        <v>Debre Tabor</v>
      </c>
      <c r="DA226" s="4" t="str">
        <v>Debre Tabor</v>
      </c>
      <c r="DB226" s="4" t="str">
        <v>Debre Tabor</v>
      </c>
      <c r="DC226" s="4" t="str">
        <v>Debre Tabor</v>
      </c>
      <c r="DD226" s="4" t="str">
        <v>Debre Tabor</v>
      </c>
      <c r="DE226" s="4" t="str">
        <v>Debre Tabor</v>
      </c>
      <c r="DF226" s="4" t="str">
        <v>Debre Tabor</v>
      </c>
      <c r="DG226" s="4" t="str">
        <v>Debre Tabor</v>
      </c>
      <c r="DH226" s="4" t="str">
        <v>Debre Tabor</v>
      </c>
      <c r="DI226" s="4" t="str">
        <v>Debre Tabor</v>
      </c>
      <c r="DJ226" s="4" t="str">
        <v>Debre Tabor</v>
      </c>
      <c r="DK226" s="4" t="str">
        <v>Debre Tabor</v>
      </c>
      <c r="DL226" s="4" t="str">
        <v>Debre Tabor</v>
      </c>
      <c r="DM226" s="4" t="str">
        <v>Debre Tabor</v>
      </c>
      <c r="DN226" s="4" t="str">
        <v>Debre Tabor</v>
      </c>
      <c r="DO226" s="4" t="str">
        <v>Debre Tabor</v>
      </c>
      <c r="DP226" s="4" t="str">
        <v>Debre Tabor</v>
      </c>
    </row>
    <row r="227" spans="1:120" x14ac:dyDescent="0.35">
      <c r="A227" s="4">
        <v>12.63639</v>
      </c>
      <c r="B227" s="4">
        <v>39.039169999999999</v>
      </c>
      <c r="C227" s="4" t="s">
        <v>193</v>
      </c>
      <c r="D227" s="4" t="s">
        <v>138</v>
      </c>
      <c r="E227" s="4" t="s">
        <v>464</v>
      </c>
      <c r="F227" s="4">
        <v>250</v>
      </c>
      <c r="G227" s="4" t="str">
        <f t="shared" si="3"/>
        <v>Ethiopia-Sekota</v>
      </c>
      <c r="BA227" s="4" t="str">
        <v>Debre Zeit</v>
      </c>
      <c r="BB227" s="4" t="str">
        <v>Debre Zeit</v>
      </c>
      <c r="BC227" s="4" t="str">
        <v>Debre Zeit</v>
      </c>
      <c r="BD227" s="4" t="str">
        <v>Debre Zeit</v>
      </c>
      <c r="BE227" s="4" t="str">
        <v>Debre Zeit</v>
      </c>
      <c r="BF227" s="4" t="str">
        <v>Debre Zeit</v>
      </c>
      <c r="BG227" s="4" t="str">
        <v>Debre Zeit</v>
      </c>
      <c r="BH227" s="4" t="str">
        <v>Debre Zeit</v>
      </c>
      <c r="BI227" s="4" t="str">
        <v>Debre Zeit</v>
      </c>
      <c r="BJ227" s="4" t="str">
        <v>Debre Zeit</v>
      </c>
      <c r="BK227" s="4" t="str">
        <v>Debre Zeit</v>
      </c>
      <c r="BL227" s="4" t="str">
        <v>Debre Zeit</v>
      </c>
      <c r="BM227" s="4" t="str">
        <v>Debre Zeit</v>
      </c>
      <c r="BN227" s="4" t="str">
        <v>Debre Zeit</v>
      </c>
      <c r="BO227" s="4" t="str">
        <v>Debre Zeit</v>
      </c>
      <c r="BP227" s="4" t="str">
        <v>Debre Zeit</v>
      </c>
      <c r="BQ227" s="4" t="str">
        <v>Debre Zeit</v>
      </c>
      <c r="BR227" s="4" t="str">
        <v>Debre Zeit</v>
      </c>
      <c r="BS227" s="4" t="str">
        <v>Debre Zeit</v>
      </c>
      <c r="BT227" s="4" t="str">
        <v>Debre Zeit</v>
      </c>
      <c r="BU227" s="4" t="str">
        <v>Debre Zeit</v>
      </c>
      <c r="BV227" s="4" t="str">
        <v>Debre Zeit</v>
      </c>
      <c r="BW227" s="4" t="str">
        <v>Debre Zeit</v>
      </c>
      <c r="BX227" s="4" t="str">
        <v>Debre Zeit</v>
      </c>
      <c r="BY227" s="4" t="str">
        <v>Debre Zeit</v>
      </c>
      <c r="BZ227" s="4" t="str">
        <v>Debre Zeit</v>
      </c>
      <c r="CA227" s="4" t="str">
        <v>Debre Zeit</v>
      </c>
      <c r="CB227" s="4" t="str">
        <v>Debre Zeit</v>
      </c>
      <c r="CC227" s="4" t="str">
        <v>Debre Zeit</v>
      </c>
      <c r="CD227" s="4" t="str">
        <v>Debre Zeit</v>
      </c>
      <c r="CE227" s="4" t="str">
        <v>Debre Zeit</v>
      </c>
      <c r="CF227" s="4" t="str">
        <v>Debre Zeit</v>
      </c>
      <c r="CG227" s="4" t="str">
        <v>Debre Zeit</v>
      </c>
      <c r="CH227" s="4" t="str">
        <v>Debre Zeit</v>
      </c>
      <c r="CJ227" s="4" t="str">
        <v>Debre Zeit</v>
      </c>
      <c r="CK227" s="4" t="str">
        <v>Debre Zeit</v>
      </c>
      <c r="CL227" s="4" t="str">
        <v>Debre Zeit</v>
      </c>
      <c r="CM227" s="4" t="str">
        <v>Debre Zeit</v>
      </c>
      <c r="CN227" s="4" t="str">
        <v>Debre Zeit</v>
      </c>
      <c r="CO227" s="4" t="str">
        <v>Debre Zeit</v>
      </c>
      <c r="CP227" s="4" t="str">
        <v>Debre Zeit</v>
      </c>
      <c r="CQ227" s="4" t="str">
        <v>Debre Zeit</v>
      </c>
      <c r="CR227" s="4" t="str">
        <v>Debre Zeit</v>
      </c>
      <c r="CS227" s="4" t="str">
        <v>Debre Zeit</v>
      </c>
      <c r="CT227" s="4" t="str">
        <v>Debre Zeit</v>
      </c>
      <c r="CU227" s="4" t="str">
        <v>Debre Zeit</v>
      </c>
      <c r="CV227" s="4" t="str">
        <v>Debre Zeit</v>
      </c>
      <c r="CW227" s="4" t="str">
        <v>Debre Zeit</v>
      </c>
      <c r="CX227" s="4" t="str">
        <v>Debre Zeit</v>
      </c>
      <c r="CY227" s="4" t="str">
        <v>Debre Zeit</v>
      </c>
      <c r="CZ227" s="4" t="str">
        <v>Debre Zeit</v>
      </c>
      <c r="DA227" s="4" t="str">
        <v>Debre Zeit</v>
      </c>
      <c r="DB227" s="4" t="str">
        <v>Debre Zeit</v>
      </c>
      <c r="DC227" s="4" t="str">
        <v>Debre Zeit</v>
      </c>
      <c r="DD227" s="4" t="str">
        <v>Debre Zeit</v>
      </c>
      <c r="DE227" s="4" t="str">
        <v>Debre Zeit</v>
      </c>
      <c r="DF227" s="4" t="str">
        <v>Debre Zeit</v>
      </c>
      <c r="DG227" s="4" t="str">
        <v>Debre Zeit</v>
      </c>
      <c r="DH227" s="4" t="str">
        <v>Debre Zeit</v>
      </c>
      <c r="DI227" s="4" t="str">
        <v>Debre Zeit</v>
      </c>
      <c r="DJ227" s="4" t="str">
        <v>Debre Zeit</v>
      </c>
      <c r="DK227" s="4" t="str">
        <v>Debre Zeit</v>
      </c>
      <c r="DL227" s="4" t="str">
        <v>Debre Zeit</v>
      </c>
      <c r="DM227" s="4" t="str">
        <v>Debre Zeit</v>
      </c>
      <c r="DN227" s="4" t="str">
        <v>Debre Zeit</v>
      </c>
      <c r="DO227" s="4" t="str">
        <v>Debre Zeit</v>
      </c>
      <c r="DP227" s="4" t="str">
        <v>Debre Zeit</v>
      </c>
    </row>
    <row r="228" spans="1:120" x14ac:dyDescent="0.35">
      <c r="A228" s="4">
        <v>9.83</v>
      </c>
      <c r="B228" s="4">
        <v>39.57</v>
      </c>
      <c r="C228" s="4" t="s">
        <v>193</v>
      </c>
      <c r="D228" s="4" t="s">
        <v>130</v>
      </c>
      <c r="E228" s="4" t="s">
        <v>465</v>
      </c>
      <c r="F228" s="4">
        <v>550</v>
      </c>
      <c r="G228" s="4" t="str">
        <f t="shared" si="3"/>
        <v>Ethiopia-Serity</v>
      </c>
      <c r="BA228" s="4" t="str">
        <v>Debub Gondar</v>
      </c>
      <c r="BB228" s="4" t="str">
        <v>Debub Gondar</v>
      </c>
      <c r="BC228" s="4" t="str">
        <v>Debub Gondar</v>
      </c>
      <c r="BD228" s="4" t="str">
        <v>Debub Gondar</v>
      </c>
      <c r="BE228" s="4" t="str">
        <v>Debub Gondar</v>
      </c>
      <c r="BF228" s="4" t="str">
        <v>Debub Gondar</v>
      </c>
      <c r="BG228" s="4" t="str">
        <v>Debub Gondar</v>
      </c>
      <c r="BH228" s="4" t="str">
        <v>Debub Gondar</v>
      </c>
      <c r="BI228" s="4" t="str">
        <v>Debub Gondar</v>
      </c>
      <c r="BJ228" s="4" t="str">
        <v>Debub Gondar</v>
      </c>
      <c r="BK228" s="4" t="str">
        <v>Debub Gondar</v>
      </c>
      <c r="BL228" s="4" t="str">
        <v>Debub Gondar</v>
      </c>
      <c r="BM228" s="4" t="str">
        <v>Debub Gondar</v>
      </c>
      <c r="BN228" s="4" t="str">
        <v>Debub Gondar</v>
      </c>
      <c r="BO228" s="4" t="str">
        <v>Debub Gondar</v>
      </c>
      <c r="BP228" s="4" t="str">
        <v>Debub Gondar</v>
      </c>
      <c r="BQ228" s="4" t="str">
        <v>Debub Gondar</v>
      </c>
      <c r="BR228" s="4" t="str">
        <v>Debub Gondar</v>
      </c>
      <c r="BS228" s="4" t="str">
        <v>Debub Gondar</v>
      </c>
      <c r="BT228" s="4" t="str">
        <v>Debub Gondar</v>
      </c>
      <c r="BU228" s="4" t="str">
        <v>Debub Gondar</v>
      </c>
      <c r="BV228" s="4" t="str">
        <v>Debub Gondar</v>
      </c>
      <c r="BW228" s="4" t="str">
        <v>Debub Gondar</v>
      </c>
      <c r="BX228" s="4" t="str">
        <v>Debub Gondar</v>
      </c>
      <c r="BY228" s="4" t="str">
        <v>Debub Gondar</v>
      </c>
      <c r="BZ228" s="4" t="str">
        <v>Debub Gondar</v>
      </c>
      <c r="CA228" s="4" t="str">
        <v>Debub Gondar</v>
      </c>
      <c r="CB228" s="4" t="str">
        <v>Debub Gondar</v>
      </c>
      <c r="CC228" s="4" t="str">
        <v>Debub Gondar</v>
      </c>
      <c r="CD228" s="4" t="str">
        <v>Debub Gondar</v>
      </c>
      <c r="CE228" s="4" t="str">
        <v>Debub Gondar</v>
      </c>
      <c r="CF228" s="4" t="str">
        <v>Debub Gondar</v>
      </c>
      <c r="CG228" s="4" t="str">
        <v>Debub Gondar</v>
      </c>
      <c r="CH228" s="4" t="str">
        <v>Debub Gondar</v>
      </c>
      <c r="CJ228" s="4" t="str">
        <v>Debub Gondar</v>
      </c>
      <c r="CK228" s="4" t="str">
        <v>Debub Gondar</v>
      </c>
      <c r="CL228" s="4" t="str">
        <v>Debub Gondar</v>
      </c>
      <c r="CM228" s="4" t="str">
        <v>Debub Gondar</v>
      </c>
      <c r="CN228" s="4" t="str">
        <v>Debub Gondar</v>
      </c>
      <c r="CO228" s="4" t="str">
        <v>Debub Gondar</v>
      </c>
      <c r="CP228" s="4" t="str">
        <v>Debub Gondar</v>
      </c>
      <c r="CQ228" s="4" t="str">
        <v>Debub Gondar</v>
      </c>
      <c r="CR228" s="4" t="str">
        <v>Debub Gondar</v>
      </c>
      <c r="CS228" s="4" t="str">
        <v>Debub Gondar</v>
      </c>
      <c r="CT228" s="4" t="str">
        <v>Debub Gondar</v>
      </c>
      <c r="CU228" s="4" t="str">
        <v>Debub Gondar</v>
      </c>
      <c r="CV228" s="4" t="str">
        <v>Debub Gondar</v>
      </c>
      <c r="CW228" s="4" t="str">
        <v>Debub Gondar</v>
      </c>
      <c r="CX228" s="4" t="str">
        <v>Debub Gondar</v>
      </c>
      <c r="CY228" s="4" t="str">
        <v>Debub Gondar</v>
      </c>
      <c r="CZ228" s="4" t="str">
        <v>Debub Gondar</v>
      </c>
      <c r="DA228" s="4" t="str">
        <v>Debub Gondar</v>
      </c>
      <c r="DB228" s="4" t="str">
        <v>Debub Gondar</v>
      </c>
      <c r="DC228" s="4" t="str">
        <v>Debub Gondar</v>
      </c>
      <c r="DD228" s="4" t="str">
        <v>Debub Gondar</v>
      </c>
      <c r="DE228" s="4" t="str">
        <v>Debub Gondar</v>
      </c>
      <c r="DF228" s="4" t="str">
        <v>Debub Gondar</v>
      </c>
      <c r="DG228" s="4" t="str">
        <v>Debub Gondar</v>
      </c>
      <c r="DH228" s="4" t="str">
        <v>Debub Gondar</v>
      </c>
      <c r="DI228" s="4" t="str">
        <v>Debub Gondar</v>
      </c>
      <c r="DJ228" s="4" t="str">
        <v>Debub Gondar</v>
      </c>
      <c r="DK228" s="4" t="str">
        <v>Debub Gondar</v>
      </c>
      <c r="DL228" s="4" t="str">
        <v>Debub Gondar</v>
      </c>
      <c r="DM228" s="4" t="str">
        <v>Debub Gondar</v>
      </c>
      <c r="DN228" s="4" t="str">
        <v>Debub Gondar</v>
      </c>
      <c r="DO228" s="4" t="str">
        <v>Debub Gondar</v>
      </c>
      <c r="DP228" s="4" t="str">
        <v>Debub Gondar</v>
      </c>
    </row>
    <row r="229" spans="1:120" x14ac:dyDescent="0.35">
      <c r="A229" s="4">
        <v>14.42</v>
      </c>
      <c r="B229" s="4">
        <v>39.01</v>
      </c>
      <c r="C229" s="4" t="s">
        <v>193</v>
      </c>
      <c r="D229" s="4" t="s">
        <v>130</v>
      </c>
      <c r="E229" s="4" t="s">
        <v>466</v>
      </c>
      <c r="F229" s="4">
        <v>550</v>
      </c>
      <c r="G229" s="4" t="str">
        <f t="shared" si="3"/>
        <v>Ethiopia-Sheraro</v>
      </c>
      <c r="BA229" s="4" t="str">
        <v>Dedza</v>
      </c>
      <c r="BB229" s="4" t="str">
        <v>Dedza</v>
      </c>
      <c r="BC229" s="4" t="str">
        <v>Dedza</v>
      </c>
      <c r="BD229" s="4" t="str">
        <v>Dedza</v>
      </c>
      <c r="BE229" s="4" t="str">
        <v>Dedza</v>
      </c>
      <c r="BF229" s="4" t="str">
        <v>Dedza</v>
      </c>
      <c r="BG229" s="4" t="str">
        <v>Dedza</v>
      </c>
      <c r="BH229" s="4" t="str">
        <v>Dedza</v>
      </c>
      <c r="BI229" s="4" t="str">
        <v>Dedza</v>
      </c>
      <c r="BJ229" s="4" t="str">
        <v>Dedza</v>
      </c>
      <c r="BK229" s="4" t="str">
        <v>Dedza</v>
      </c>
      <c r="BL229" s="4" t="str">
        <v>Dedza</v>
      </c>
      <c r="BM229" s="4" t="str">
        <v>Dedza</v>
      </c>
      <c r="BN229" s="4" t="str">
        <v>Dedza</v>
      </c>
      <c r="BO229" s="4" t="str">
        <v>Dedza</v>
      </c>
      <c r="BP229" s="4" t="str">
        <v>Dedza</v>
      </c>
      <c r="BQ229" s="4" t="str">
        <v>Dedza</v>
      </c>
      <c r="BR229" s="4" t="str">
        <v>Dedza</v>
      </c>
      <c r="BS229" s="4" t="str">
        <v>Dedza</v>
      </c>
      <c r="BT229" s="4" t="str">
        <v>Dedza</v>
      </c>
      <c r="BU229" s="4" t="str">
        <v>Dedza</v>
      </c>
      <c r="BV229" s="4" t="str">
        <v>Dedza</v>
      </c>
      <c r="BW229" s="4" t="str">
        <v>Dedza</v>
      </c>
      <c r="BX229" s="4" t="str">
        <v>Dedza</v>
      </c>
      <c r="BY229" s="4" t="str">
        <v>Dedza</v>
      </c>
      <c r="BZ229" s="4" t="str">
        <v>Dedza</v>
      </c>
      <c r="CA229" s="4" t="str">
        <v>Dedza</v>
      </c>
      <c r="CB229" s="4" t="str">
        <v>Dedza</v>
      </c>
      <c r="CC229" s="4" t="str">
        <v>Dedza</v>
      </c>
      <c r="CD229" s="4" t="str">
        <v>Dedza</v>
      </c>
      <c r="CE229" s="4" t="str">
        <v>Dedza</v>
      </c>
      <c r="CF229" s="4" t="str">
        <v>Dedza</v>
      </c>
      <c r="CG229" s="4" t="str">
        <v>Dedza</v>
      </c>
      <c r="CH229" s="4" t="str">
        <v>Dedza</v>
      </c>
      <c r="CJ229" s="4" t="str">
        <v>Dedza</v>
      </c>
      <c r="CK229" s="4" t="str">
        <v>Dedza</v>
      </c>
      <c r="CL229" s="4" t="str">
        <v>Dedza</v>
      </c>
      <c r="CM229" s="4" t="str">
        <v>Dedza</v>
      </c>
      <c r="CN229" s="4" t="str">
        <v>Dedza</v>
      </c>
      <c r="CO229" s="4" t="str">
        <v>Dedza</v>
      </c>
      <c r="CP229" s="4" t="str">
        <v>Dedza</v>
      </c>
      <c r="CQ229" s="4" t="str">
        <v>Dedza</v>
      </c>
      <c r="CR229" s="4" t="str">
        <v>Dedza</v>
      </c>
      <c r="CS229" s="4" t="str">
        <v>Dedza</v>
      </c>
      <c r="CT229" s="4" t="str">
        <v>Dedza</v>
      </c>
      <c r="CU229" s="4" t="str">
        <v>Dedza</v>
      </c>
      <c r="CV229" s="4" t="str">
        <v>Dedza</v>
      </c>
      <c r="CW229" s="4" t="str">
        <v>Dedza</v>
      </c>
      <c r="CX229" s="4" t="str">
        <v>Dedza</v>
      </c>
      <c r="CY229" s="4" t="str">
        <v>Dedza</v>
      </c>
      <c r="CZ229" s="4" t="str">
        <v>Dedza</v>
      </c>
      <c r="DA229" s="4" t="str">
        <v>Dedza</v>
      </c>
      <c r="DB229" s="4" t="str">
        <v>Dedza</v>
      </c>
      <c r="DC229" s="4" t="str">
        <v>Dedza</v>
      </c>
      <c r="DD229" s="4" t="str">
        <v>Dedza</v>
      </c>
      <c r="DE229" s="4" t="str">
        <v>Dedza</v>
      </c>
      <c r="DF229" s="4" t="str">
        <v>Dedza</v>
      </c>
      <c r="DG229" s="4" t="str">
        <v>Dedza</v>
      </c>
      <c r="DH229" s="4" t="str">
        <v>Dedza</v>
      </c>
      <c r="DI229" s="4" t="str">
        <v>Dedza</v>
      </c>
      <c r="DJ229" s="4" t="str">
        <v>Dedza</v>
      </c>
      <c r="DK229" s="4" t="str">
        <v>Dedza</v>
      </c>
      <c r="DL229" s="4" t="str">
        <v>Dedza</v>
      </c>
      <c r="DM229" s="4" t="str">
        <v>Dedza</v>
      </c>
      <c r="DN229" s="4" t="str">
        <v>Dedza</v>
      </c>
      <c r="DO229" s="4" t="str">
        <v>Dedza</v>
      </c>
      <c r="DP229" s="4" t="str">
        <v>Dedza</v>
      </c>
    </row>
    <row r="230" spans="1:120" x14ac:dyDescent="0.35">
      <c r="A230" s="4">
        <v>14.39</v>
      </c>
      <c r="B230" s="4">
        <v>37.770000000000003</v>
      </c>
      <c r="C230" s="4" t="s">
        <v>193</v>
      </c>
      <c r="D230" s="4" t="s">
        <v>130</v>
      </c>
      <c r="E230" s="4" t="s">
        <v>466</v>
      </c>
      <c r="F230" s="4">
        <v>550</v>
      </c>
      <c r="G230" s="4" t="str">
        <f t="shared" si="3"/>
        <v>Ethiopia-Sheraro</v>
      </c>
      <c r="BA230" s="4" t="str">
        <v>Demballa Wachu</v>
      </c>
      <c r="BB230" s="4" t="str">
        <v>Demballa Wachu</v>
      </c>
      <c r="BC230" s="4" t="str">
        <v>Demballa Wachu</v>
      </c>
      <c r="BD230" s="4" t="str">
        <v>Demballa Wachu</v>
      </c>
      <c r="BE230" s="4" t="str">
        <v>Demballa Wachu</v>
      </c>
      <c r="BF230" s="4" t="str">
        <v>Demballa Wachu</v>
      </c>
      <c r="BG230" s="4" t="str">
        <v>Demballa Wachu</v>
      </c>
      <c r="BH230" s="4" t="str">
        <v>Demballa Wachu</v>
      </c>
      <c r="BI230" s="4" t="str">
        <v>Demballa Wachu</v>
      </c>
      <c r="BJ230" s="4" t="str">
        <v>Demballa Wachu</v>
      </c>
      <c r="BK230" s="4" t="str">
        <v>Demballa Wachu</v>
      </c>
      <c r="BL230" s="4" t="str">
        <v>Demballa Wachu</v>
      </c>
      <c r="BM230" s="4" t="str">
        <v>Demballa Wachu</v>
      </c>
      <c r="BN230" s="4" t="str">
        <v>Demballa Wachu</v>
      </c>
      <c r="BO230" s="4" t="str">
        <v>Demballa Wachu</v>
      </c>
      <c r="BP230" s="4" t="str">
        <v>Demballa Wachu</v>
      </c>
      <c r="BQ230" s="4" t="str">
        <v>Demballa Wachu</v>
      </c>
      <c r="BR230" s="4" t="str">
        <v>Demballa Wachu</v>
      </c>
      <c r="BS230" s="4" t="str">
        <v>Demballa Wachu</v>
      </c>
      <c r="BT230" s="4" t="str">
        <v>Demballa Wachu</v>
      </c>
      <c r="BU230" s="4" t="str">
        <v>Demballa Wachu</v>
      </c>
      <c r="BV230" s="4" t="str">
        <v>Demballa Wachu</v>
      </c>
      <c r="BW230" s="4" t="str">
        <v>Demballa Wachu</v>
      </c>
      <c r="BX230" s="4" t="str">
        <v>Demballa Wachu</v>
      </c>
      <c r="BY230" s="4" t="str">
        <v>Demballa Wachu</v>
      </c>
      <c r="BZ230" s="4" t="str">
        <v>Demballa Wachu</v>
      </c>
      <c r="CA230" s="4" t="str">
        <v>Demballa Wachu</v>
      </c>
      <c r="CB230" s="4" t="str">
        <v>Demballa Wachu</v>
      </c>
      <c r="CC230" s="4" t="str">
        <v>Demballa Wachu</v>
      </c>
      <c r="CD230" s="4" t="str">
        <v>Demballa Wachu</v>
      </c>
      <c r="CE230" s="4" t="str">
        <v>Demballa Wachu</v>
      </c>
      <c r="CF230" s="4" t="str">
        <v>Demballa Wachu</v>
      </c>
      <c r="CG230" s="4" t="str">
        <v>Demballa Wachu</v>
      </c>
      <c r="CH230" s="4" t="str">
        <v>Demballa Wachu</v>
      </c>
      <c r="CJ230" s="4" t="str">
        <v>Demballa Wachu</v>
      </c>
      <c r="CK230" s="4" t="str">
        <v>Demballa Wachu</v>
      </c>
      <c r="CL230" s="4" t="str">
        <v>Demballa Wachu</v>
      </c>
      <c r="CM230" s="4" t="str">
        <v>Demballa Wachu</v>
      </c>
      <c r="CN230" s="4" t="str">
        <v>Demballa Wachu</v>
      </c>
      <c r="CO230" s="4" t="str">
        <v>Demballa Wachu</v>
      </c>
      <c r="CP230" s="4" t="str">
        <v>Demballa Wachu</v>
      </c>
      <c r="CQ230" s="4" t="str">
        <v>Demballa Wachu</v>
      </c>
      <c r="CR230" s="4" t="str">
        <v>Demballa Wachu</v>
      </c>
      <c r="CS230" s="4" t="str">
        <v>Demballa Wachu</v>
      </c>
      <c r="CT230" s="4" t="str">
        <v>Demballa Wachu</v>
      </c>
      <c r="CU230" s="4" t="str">
        <v>Demballa Wachu</v>
      </c>
      <c r="CV230" s="4" t="str">
        <v>Demballa Wachu</v>
      </c>
      <c r="CW230" s="4" t="str">
        <v>Demballa Wachu</v>
      </c>
      <c r="CX230" s="4" t="str">
        <v>Demballa Wachu</v>
      </c>
      <c r="CY230" s="4" t="str">
        <v>Demballa Wachu</v>
      </c>
      <c r="CZ230" s="4" t="str">
        <v>Demballa Wachu</v>
      </c>
      <c r="DA230" s="4" t="str">
        <v>Demballa Wachu</v>
      </c>
      <c r="DB230" s="4" t="str">
        <v>Demballa Wachu</v>
      </c>
      <c r="DC230" s="4" t="str">
        <v>Demballa Wachu</v>
      </c>
      <c r="DD230" s="4" t="str">
        <v>Demballa Wachu</v>
      </c>
      <c r="DE230" s="4" t="str">
        <v>Demballa Wachu</v>
      </c>
      <c r="DF230" s="4" t="str">
        <v>Demballa Wachu</v>
      </c>
      <c r="DG230" s="4" t="str">
        <v>Demballa Wachu</v>
      </c>
      <c r="DH230" s="4" t="str">
        <v>Demballa Wachu</v>
      </c>
      <c r="DI230" s="4" t="str">
        <v>Demballa Wachu</v>
      </c>
      <c r="DJ230" s="4" t="str">
        <v>Demballa Wachu</v>
      </c>
      <c r="DK230" s="4" t="str">
        <v>Demballa Wachu</v>
      </c>
      <c r="DL230" s="4" t="str">
        <v>Demballa Wachu</v>
      </c>
      <c r="DM230" s="4" t="str">
        <v>Demballa Wachu</v>
      </c>
      <c r="DN230" s="4" t="str">
        <v>Demballa Wachu</v>
      </c>
      <c r="DO230" s="4" t="str">
        <v>Demballa Wachu</v>
      </c>
      <c r="DP230" s="4" t="str">
        <v>Demballa Wachu</v>
      </c>
    </row>
    <row r="231" spans="1:120" x14ac:dyDescent="0.35">
      <c r="A231" s="4">
        <v>9.0333299999999994</v>
      </c>
      <c r="B231" s="4">
        <v>38.066670000000002</v>
      </c>
      <c r="C231" s="4" t="s">
        <v>193</v>
      </c>
      <c r="D231" s="4" t="s">
        <v>138</v>
      </c>
      <c r="E231" s="4" t="s">
        <v>467</v>
      </c>
      <c r="F231" s="4">
        <v>917</v>
      </c>
      <c r="G231" s="4" t="str">
        <f t="shared" si="3"/>
        <v>Ethiopia-Shola</v>
      </c>
      <c r="BA231" s="4" t="str">
        <v>Diakael Dig</v>
      </c>
      <c r="BB231" s="4" t="str">
        <v>Diakael Dig</v>
      </c>
      <c r="BC231" s="4" t="str">
        <v>Diakael Dig</v>
      </c>
      <c r="BD231" s="4" t="str">
        <v>Diakael Dig</v>
      </c>
      <c r="BE231" s="4" t="str">
        <v>Diakael Dig</v>
      </c>
      <c r="BF231" s="4" t="str">
        <v>Diakael Dig</v>
      </c>
      <c r="BG231" s="4" t="str">
        <v>Diakael Dig</v>
      </c>
      <c r="BH231" s="4" t="str">
        <v>Diakael Dig</v>
      </c>
      <c r="BI231" s="4" t="str">
        <v>Diakael Dig</v>
      </c>
      <c r="BJ231" s="4" t="str">
        <v>Diakael Dig</v>
      </c>
      <c r="BK231" s="4" t="str">
        <v>Diakael Dig</v>
      </c>
      <c r="BL231" s="4" t="str">
        <v>Diakael Dig</v>
      </c>
      <c r="BM231" s="4" t="str">
        <v>Diakael Dig</v>
      </c>
      <c r="BN231" s="4" t="str">
        <v>Diakael Dig</v>
      </c>
      <c r="BO231" s="4" t="str">
        <v>Diakael Dig</v>
      </c>
      <c r="BP231" s="4" t="str">
        <v>Diakael Dig</v>
      </c>
      <c r="BQ231" s="4" t="str">
        <v>Diakael Dig</v>
      </c>
      <c r="BR231" s="4" t="str">
        <v>Diakael Dig</v>
      </c>
      <c r="BS231" s="4" t="str">
        <v>Diakael Dig</v>
      </c>
      <c r="BT231" s="4" t="str">
        <v>Diakael Dig</v>
      </c>
      <c r="BU231" s="4" t="str">
        <v>Diakael Dig</v>
      </c>
      <c r="BV231" s="4" t="str">
        <v>Diakael Dig</v>
      </c>
      <c r="BW231" s="4" t="str">
        <v>Diakael Dig</v>
      </c>
      <c r="BX231" s="4" t="str">
        <v>Diakael Dig</v>
      </c>
      <c r="BY231" s="4" t="str">
        <v>Diakael Dig</v>
      </c>
      <c r="BZ231" s="4" t="str">
        <v>Diakael Dig</v>
      </c>
      <c r="CA231" s="4" t="str">
        <v>Diakael Dig</v>
      </c>
      <c r="CB231" s="4" t="str">
        <v>Diakael Dig</v>
      </c>
      <c r="CC231" s="4" t="str">
        <v>Diakael Dig</v>
      </c>
      <c r="CD231" s="4" t="str">
        <v>Diakael Dig</v>
      </c>
      <c r="CE231" s="4" t="str">
        <v>Diakael Dig</v>
      </c>
      <c r="CF231" s="4" t="str">
        <v>Diakael Dig</v>
      </c>
      <c r="CG231" s="4" t="str">
        <v>Diakael Dig</v>
      </c>
      <c r="CH231" s="4" t="str">
        <v>Diakael Dig</v>
      </c>
      <c r="CJ231" s="4" t="str">
        <v>Diakael Dig</v>
      </c>
      <c r="CK231" s="4" t="str">
        <v>Diakael Dig</v>
      </c>
      <c r="CL231" s="4" t="str">
        <v>Diakael Dig</v>
      </c>
      <c r="CM231" s="4" t="str">
        <v>Diakael Dig</v>
      </c>
      <c r="CN231" s="4" t="str">
        <v>Diakael Dig</v>
      </c>
      <c r="CO231" s="4" t="str">
        <v>Diakael Dig</v>
      </c>
      <c r="CP231" s="4" t="str">
        <v>Diakael Dig</v>
      </c>
      <c r="CQ231" s="4" t="str">
        <v>Diakael Dig</v>
      </c>
      <c r="CR231" s="4" t="str">
        <v>Diakael Dig</v>
      </c>
      <c r="CS231" s="4" t="str">
        <v>Diakael Dig</v>
      </c>
      <c r="CT231" s="4" t="str">
        <v>Diakael Dig</v>
      </c>
      <c r="CU231" s="4" t="str">
        <v>Diakael Dig</v>
      </c>
      <c r="CV231" s="4" t="str">
        <v>Diakael Dig</v>
      </c>
      <c r="CW231" s="4" t="str">
        <v>Diakael Dig</v>
      </c>
      <c r="CX231" s="4" t="str">
        <v>Diakael Dig</v>
      </c>
      <c r="CY231" s="4" t="str">
        <v>Diakael Dig</v>
      </c>
      <c r="CZ231" s="4" t="str">
        <v>Diakael Dig</v>
      </c>
      <c r="DA231" s="4" t="str">
        <v>Diakael Dig</v>
      </c>
      <c r="DB231" s="4" t="str">
        <v>Diakael Dig</v>
      </c>
      <c r="DC231" s="4" t="str">
        <v>Diakael Dig</v>
      </c>
      <c r="DD231" s="4" t="str">
        <v>Diakael Dig</v>
      </c>
      <c r="DE231" s="4" t="str">
        <v>Diakael Dig</v>
      </c>
      <c r="DF231" s="4" t="str">
        <v>Diakael Dig</v>
      </c>
      <c r="DG231" s="4" t="str">
        <v>Diakael Dig</v>
      </c>
      <c r="DH231" s="4" t="str">
        <v>Diakael Dig</v>
      </c>
      <c r="DI231" s="4" t="str">
        <v>Diakael Dig</v>
      </c>
      <c r="DJ231" s="4" t="str">
        <v>Diakael Dig</v>
      </c>
      <c r="DK231" s="4" t="str">
        <v>Diakael Dig</v>
      </c>
      <c r="DL231" s="4" t="str">
        <v>Diakael Dig</v>
      </c>
      <c r="DM231" s="4" t="str">
        <v>Diakael Dig</v>
      </c>
      <c r="DN231" s="4" t="str">
        <v>Diakael Dig</v>
      </c>
      <c r="DO231" s="4" t="str">
        <v>Diakael Dig</v>
      </c>
      <c r="DP231" s="4" t="str">
        <v>Diakael Dig</v>
      </c>
    </row>
    <row r="232" spans="1:120" x14ac:dyDescent="0.35">
      <c r="A232" s="4">
        <v>7.1162999999999998</v>
      </c>
      <c r="B232" s="4">
        <v>40.223199999999999</v>
      </c>
      <c r="C232" s="4" t="s">
        <v>193</v>
      </c>
      <c r="D232" s="4" t="s">
        <v>138</v>
      </c>
      <c r="E232" s="4" t="s">
        <v>468</v>
      </c>
      <c r="F232" s="4">
        <v>700</v>
      </c>
      <c r="G232" s="4" t="str">
        <f t="shared" si="3"/>
        <v>Ethiopia-Sinana ARC</v>
      </c>
      <c r="BA232" s="4" t="str">
        <v>Dinderesso (FCD), Bobo-Dioulasso</v>
      </c>
      <c r="BB232" s="4" t="str">
        <v>Dinderesso (FCD), Bobo-Dioulasso</v>
      </c>
      <c r="BC232" s="4" t="str">
        <v>Dinderesso (FCD), Bobo-Dioulasso</v>
      </c>
      <c r="BD232" s="4" t="str">
        <v>Dinderesso (FCD), Bobo-Dioulasso</v>
      </c>
      <c r="BE232" s="4" t="str">
        <v>Dinderesso (FCD), Bobo-Dioulasso</v>
      </c>
      <c r="BF232" s="4" t="str">
        <v>Dinderesso (FCD), Bobo-Dioulasso</v>
      </c>
      <c r="BG232" s="4" t="str">
        <v>Dinderesso (FCD), Bobo-Dioulasso</v>
      </c>
      <c r="BH232" s="4" t="str">
        <v>Dinderesso (FCD), Bobo-Dioulasso</v>
      </c>
      <c r="BI232" s="4" t="str">
        <v>Dinderesso (FCD), Bobo-Dioulasso</v>
      </c>
      <c r="BJ232" s="4" t="str">
        <v>Dinderesso (FCD), Bobo-Dioulasso</v>
      </c>
      <c r="BK232" s="4" t="str">
        <v>Dinderesso (FCD), Bobo-Dioulasso</v>
      </c>
      <c r="BL232" s="4" t="str">
        <v>Dinderesso (FCD), Bobo-Dioulasso</v>
      </c>
      <c r="BM232" s="4" t="str">
        <v>Dinderesso (FCD), Bobo-Dioulasso</v>
      </c>
      <c r="BN232" s="4" t="str">
        <v>Dinderesso (FCD), Bobo-Dioulasso</v>
      </c>
      <c r="BO232" s="4" t="str">
        <v>Dinderesso (FCD), Bobo-Dioulasso</v>
      </c>
      <c r="BP232" s="4" t="str">
        <v>Dinderesso (FCD), Bobo-Dioulasso</v>
      </c>
      <c r="BQ232" s="4" t="str">
        <v>Dinderesso (FCD), Bobo-Dioulasso</v>
      </c>
      <c r="BR232" s="4" t="str">
        <v>Dinderesso (FCD), Bobo-Dioulasso</v>
      </c>
      <c r="BS232" s="4" t="str">
        <v>Dinderesso (FCD), Bobo-Dioulasso</v>
      </c>
      <c r="BT232" s="4" t="str">
        <v>Dinderesso (FCD), Bobo-Dioulasso</v>
      </c>
      <c r="BU232" s="4" t="str">
        <v>Dinderesso (FCD), Bobo-Dioulasso</v>
      </c>
      <c r="BV232" s="4" t="str">
        <v>Dinderesso (FCD), Bobo-Dioulasso</v>
      </c>
      <c r="BW232" s="4" t="str">
        <v>Dinderesso (FCD), Bobo-Dioulasso</v>
      </c>
      <c r="BX232" s="4" t="str">
        <v>Dinderesso (FCD), Bobo-Dioulasso</v>
      </c>
      <c r="BY232" s="4" t="str">
        <v>Dinderesso (FCD), Bobo-Dioulasso</v>
      </c>
      <c r="BZ232" s="4" t="str">
        <v>Dinderesso (FCD), Bobo-Dioulasso</v>
      </c>
      <c r="CA232" s="4" t="str">
        <v>Dinderesso (FCD), Bobo-Dioulasso</v>
      </c>
      <c r="CB232" s="4" t="str">
        <v>Dinderesso (FCD), Bobo-Dioulasso</v>
      </c>
      <c r="CC232" s="4" t="str">
        <v>Dinderesso (FCD), Bobo-Dioulasso</v>
      </c>
      <c r="CD232" s="4" t="str">
        <v>Dinderesso (FCD), Bobo-Dioulasso</v>
      </c>
      <c r="CE232" s="4" t="str">
        <v>Dinderesso (FCD), Bobo-Dioulasso</v>
      </c>
      <c r="CF232" s="4" t="str">
        <v>Dinderesso (FCD), Bobo-Dioulasso</v>
      </c>
      <c r="CG232" s="4" t="str">
        <v>Dinderesso (FCD), Bobo-Dioulasso</v>
      </c>
      <c r="CH232" s="4" t="str">
        <v>Dinderesso (FCD), Bobo-Dioulasso</v>
      </c>
      <c r="CJ232" s="4" t="str">
        <v>Dinderesso (FCD), Bobo-Dioulasso</v>
      </c>
      <c r="CK232" s="4" t="str">
        <v>Dinderesso (FCD), Bobo-Dioulasso</v>
      </c>
      <c r="CL232" s="4" t="str">
        <v>Dinderesso (FCD), Bobo-Dioulasso</v>
      </c>
      <c r="CM232" s="4" t="str">
        <v>Dinderesso (FCD), Bobo-Dioulasso</v>
      </c>
      <c r="CN232" s="4" t="str">
        <v>Dinderesso (FCD), Bobo-Dioulasso</v>
      </c>
      <c r="CO232" s="4" t="str">
        <v>Dinderesso (FCD), Bobo-Dioulasso</v>
      </c>
      <c r="CP232" s="4" t="str">
        <v>Dinderesso (FCD), Bobo-Dioulasso</v>
      </c>
      <c r="CQ232" s="4" t="str">
        <v>Dinderesso (FCD), Bobo-Dioulasso</v>
      </c>
      <c r="CR232" s="4" t="str">
        <v>Dinderesso (FCD), Bobo-Dioulasso</v>
      </c>
      <c r="CS232" s="4" t="str">
        <v>Dinderesso (FCD), Bobo-Dioulasso</v>
      </c>
      <c r="CT232" s="4" t="str">
        <v>Dinderesso (FCD), Bobo-Dioulasso</v>
      </c>
      <c r="CU232" s="4" t="str">
        <v>Dinderesso (FCD), Bobo-Dioulasso</v>
      </c>
      <c r="CV232" s="4" t="str">
        <v>Dinderesso (FCD), Bobo-Dioulasso</v>
      </c>
      <c r="CW232" s="4" t="str">
        <v>Dinderesso (FCD), Bobo-Dioulasso</v>
      </c>
      <c r="CX232" s="4" t="str">
        <v>Dinderesso (FCD), Bobo-Dioulasso</v>
      </c>
      <c r="CY232" s="4" t="str">
        <v>Dinderesso (FCD), Bobo-Dioulasso</v>
      </c>
      <c r="CZ232" s="4" t="str">
        <v>Dinderesso (FCD), Bobo-Dioulasso</v>
      </c>
      <c r="DA232" s="4" t="str">
        <v>Dinderesso (FCD), Bobo-Dioulasso</v>
      </c>
      <c r="DB232" s="4" t="str">
        <v>Dinderesso (FCD), Bobo-Dioulasso</v>
      </c>
      <c r="DC232" s="4" t="str">
        <v>Dinderesso (FCD), Bobo-Dioulasso</v>
      </c>
      <c r="DD232" s="4" t="str">
        <v>Dinderesso (FCD), Bobo-Dioulasso</v>
      </c>
      <c r="DE232" s="4" t="str">
        <v>Dinderesso (FCD), Bobo-Dioulasso</v>
      </c>
      <c r="DF232" s="4" t="str">
        <v>Dinderesso (FCD), Bobo-Dioulasso</v>
      </c>
      <c r="DG232" s="4" t="str">
        <v>Dinderesso (FCD), Bobo-Dioulasso</v>
      </c>
      <c r="DH232" s="4" t="str">
        <v>Dinderesso (FCD), Bobo-Dioulasso</v>
      </c>
      <c r="DI232" s="4" t="str">
        <v>Dinderesso (FCD), Bobo-Dioulasso</v>
      </c>
      <c r="DJ232" s="4" t="str">
        <v>Dinderesso (FCD), Bobo-Dioulasso</v>
      </c>
      <c r="DK232" s="4" t="str">
        <v>Dinderesso (FCD), Bobo-Dioulasso</v>
      </c>
      <c r="DL232" s="4" t="str">
        <v>Dinderesso (FCD), Bobo-Dioulasso</v>
      </c>
      <c r="DM232" s="4" t="str">
        <v>Dinderesso (FCD), Bobo-Dioulasso</v>
      </c>
      <c r="DN232" s="4" t="str">
        <v>Dinderesso (FCD), Bobo-Dioulasso</v>
      </c>
      <c r="DO232" s="4" t="str">
        <v>Dinderesso (FCD), Bobo-Dioulasso</v>
      </c>
      <c r="DP232" s="4" t="str">
        <v>Dinderesso (FCD), Bobo-Dioulasso</v>
      </c>
    </row>
    <row r="233" spans="1:120" x14ac:dyDescent="0.35">
      <c r="A233" s="4">
        <v>11.752000000000001</v>
      </c>
      <c r="B233" s="4">
        <v>39.612000000000002</v>
      </c>
      <c r="C233" s="4" t="s">
        <v>193</v>
      </c>
      <c r="D233" s="4" t="s">
        <v>138</v>
      </c>
      <c r="E233" s="4" t="s">
        <v>469</v>
      </c>
      <c r="F233" s="4">
        <v>800</v>
      </c>
      <c r="G233" s="4" t="str">
        <f t="shared" si="3"/>
        <v>Ethiopia-Sirinka ARC</v>
      </c>
      <c r="BA233" s="4" t="str">
        <v>Dizi</v>
      </c>
      <c r="BB233" s="4" t="str">
        <v>Dizi</v>
      </c>
      <c r="BC233" s="4" t="str">
        <v>Dizi</v>
      </c>
      <c r="BD233" s="4" t="str">
        <v>Dizi</v>
      </c>
      <c r="BE233" s="4" t="str">
        <v>Dizi</v>
      </c>
      <c r="BF233" s="4" t="str">
        <v>Dizi</v>
      </c>
      <c r="BG233" s="4" t="str">
        <v>Dizi</v>
      </c>
      <c r="BH233" s="4" t="str">
        <v>Dizi</v>
      </c>
      <c r="BI233" s="4" t="str">
        <v>Dizi</v>
      </c>
      <c r="BJ233" s="4" t="str">
        <v>Dizi</v>
      </c>
      <c r="BK233" s="4" t="str">
        <v>Dizi</v>
      </c>
      <c r="BL233" s="4" t="str">
        <v>Dizi</v>
      </c>
      <c r="BM233" s="4" t="str">
        <v>Dizi</v>
      </c>
      <c r="BN233" s="4" t="str">
        <v>Dizi</v>
      </c>
      <c r="BO233" s="4" t="str">
        <v>Dizi</v>
      </c>
      <c r="BP233" s="4" t="str">
        <v>Dizi</v>
      </c>
      <c r="BQ233" s="4" t="str">
        <v>Dizi</v>
      </c>
      <c r="BR233" s="4" t="str">
        <v>Dizi</v>
      </c>
      <c r="BS233" s="4" t="str">
        <v>Dizi</v>
      </c>
      <c r="BT233" s="4" t="str">
        <v>Dizi</v>
      </c>
      <c r="BU233" s="4" t="str">
        <v>Dizi</v>
      </c>
      <c r="BV233" s="4" t="str">
        <v>Dizi</v>
      </c>
      <c r="BW233" s="4" t="str">
        <v>Dizi</v>
      </c>
      <c r="BX233" s="4" t="str">
        <v>Dizi</v>
      </c>
      <c r="BY233" s="4" t="str">
        <v>Dizi</v>
      </c>
      <c r="BZ233" s="4" t="str">
        <v>Dizi</v>
      </c>
      <c r="CA233" s="4" t="str">
        <v>Dizi</v>
      </c>
      <c r="CB233" s="4" t="str">
        <v>Dizi</v>
      </c>
      <c r="CC233" s="4" t="str">
        <v>Dizi</v>
      </c>
      <c r="CD233" s="4" t="str">
        <v>Dizi</v>
      </c>
      <c r="CE233" s="4" t="str">
        <v>Dizi</v>
      </c>
      <c r="CF233" s="4" t="str">
        <v>Dizi</v>
      </c>
      <c r="CG233" s="4" t="str">
        <v>Dizi</v>
      </c>
      <c r="CH233" s="4" t="str">
        <v>Dizi</v>
      </c>
      <c r="CJ233" s="4" t="str">
        <v>Dizi</v>
      </c>
      <c r="CK233" s="4" t="str">
        <v>Dizi</v>
      </c>
      <c r="CL233" s="4" t="str">
        <v>Dizi</v>
      </c>
      <c r="CM233" s="4" t="str">
        <v>Dizi</v>
      </c>
      <c r="CN233" s="4" t="str">
        <v>Dizi</v>
      </c>
      <c r="CO233" s="4" t="str">
        <v>Dizi</v>
      </c>
      <c r="CP233" s="4" t="str">
        <v>Dizi</v>
      </c>
      <c r="CQ233" s="4" t="str">
        <v>Dizi</v>
      </c>
      <c r="CR233" s="4" t="str">
        <v>Dizi</v>
      </c>
      <c r="CS233" s="4" t="str">
        <v>Dizi</v>
      </c>
      <c r="CT233" s="4" t="str">
        <v>Dizi</v>
      </c>
      <c r="CU233" s="4" t="str">
        <v>Dizi</v>
      </c>
      <c r="CV233" s="4" t="str">
        <v>Dizi</v>
      </c>
      <c r="CW233" s="4" t="str">
        <v>Dizi</v>
      </c>
      <c r="CX233" s="4" t="str">
        <v>Dizi</v>
      </c>
      <c r="CY233" s="4" t="str">
        <v>Dizi</v>
      </c>
      <c r="CZ233" s="4" t="str">
        <v>Dizi</v>
      </c>
      <c r="DA233" s="4" t="str">
        <v>Dizi</v>
      </c>
      <c r="DB233" s="4" t="str">
        <v>Dizi</v>
      </c>
      <c r="DC233" s="4" t="str">
        <v>Dizi</v>
      </c>
      <c r="DD233" s="4" t="str">
        <v>Dizi</v>
      </c>
      <c r="DE233" s="4" t="str">
        <v>Dizi</v>
      </c>
      <c r="DF233" s="4" t="str">
        <v>Dizi</v>
      </c>
      <c r="DG233" s="4" t="str">
        <v>Dizi</v>
      </c>
      <c r="DH233" s="4" t="str">
        <v>Dizi</v>
      </c>
      <c r="DI233" s="4" t="str">
        <v>Dizi</v>
      </c>
      <c r="DJ233" s="4" t="str">
        <v>Dizi</v>
      </c>
      <c r="DK233" s="4" t="str">
        <v>Dizi</v>
      </c>
      <c r="DL233" s="4" t="str">
        <v>Dizi</v>
      </c>
      <c r="DM233" s="4" t="str">
        <v>Dizi</v>
      </c>
      <c r="DN233" s="4" t="str">
        <v>Dizi</v>
      </c>
      <c r="DO233" s="4" t="str">
        <v>Dizi</v>
      </c>
      <c r="DP233" s="4" t="str">
        <v>Dizi</v>
      </c>
    </row>
    <row r="234" spans="1:120" x14ac:dyDescent="0.35">
      <c r="A234" s="4">
        <v>6.85</v>
      </c>
      <c r="B234" s="4">
        <v>37.76</v>
      </c>
      <c r="C234" s="4" t="s">
        <v>193</v>
      </c>
      <c r="D234" s="4" t="s">
        <v>130</v>
      </c>
      <c r="E234" s="4" t="s">
        <v>470</v>
      </c>
      <c r="F234" s="4">
        <v>550</v>
      </c>
      <c r="G234" s="4" t="str">
        <f t="shared" si="3"/>
        <v>Ethiopia-Soddo</v>
      </c>
      <c r="BA234" s="4" t="str">
        <v>Djaka Kopé</v>
      </c>
      <c r="BB234" s="4" t="str">
        <v>Djaka Kopé</v>
      </c>
      <c r="BC234" s="4" t="str">
        <v>Djaka Kopé</v>
      </c>
      <c r="BD234" s="4" t="str">
        <v>Djaka Kopé</v>
      </c>
      <c r="BE234" s="4" t="str">
        <v>Djaka Kopé</v>
      </c>
      <c r="BF234" s="4" t="str">
        <v>Djaka Kopé</v>
      </c>
      <c r="BG234" s="4" t="str">
        <v>Djaka Kopé</v>
      </c>
      <c r="BH234" s="4" t="str">
        <v>Djaka Kopé</v>
      </c>
      <c r="BI234" s="4" t="str">
        <v>Djaka Kopé</v>
      </c>
      <c r="BJ234" s="4" t="str">
        <v>Djaka Kopé</v>
      </c>
      <c r="BK234" s="4" t="str">
        <v>Djaka Kopé</v>
      </c>
      <c r="BL234" s="4" t="str">
        <v>Djaka Kopé</v>
      </c>
      <c r="BM234" s="4" t="str">
        <v>Djaka Kopé</v>
      </c>
      <c r="BN234" s="4" t="str">
        <v>Djaka Kopé</v>
      </c>
      <c r="BO234" s="4" t="str">
        <v>Djaka Kopé</v>
      </c>
      <c r="BP234" s="4" t="str">
        <v>Djaka Kopé</v>
      </c>
      <c r="BQ234" s="4" t="str">
        <v>Djaka Kopé</v>
      </c>
      <c r="BR234" s="4" t="str">
        <v>Djaka Kopé</v>
      </c>
      <c r="BS234" s="4" t="str">
        <v>Djaka Kopé</v>
      </c>
      <c r="BT234" s="4" t="str">
        <v>Djaka Kopé</v>
      </c>
      <c r="BU234" s="4" t="str">
        <v>Djaka Kopé</v>
      </c>
      <c r="BV234" s="4" t="str">
        <v>Djaka Kopé</v>
      </c>
      <c r="BW234" s="4" t="str">
        <v>Djaka Kopé</v>
      </c>
      <c r="BX234" s="4" t="str">
        <v>Djaka Kopé</v>
      </c>
      <c r="BY234" s="4" t="str">
        <v>Djaka Kopé</v>
      </c>
      <c r="BZ234" s="4" t="str">
        <v>Djaka Kopé</v>
      </c>
      <c r="CA234" s="4" t="str">
        <v>Djaka Kopé</v>
      </c>
      <c r="CB234" s="4" t="str">
        <v>Djaka Kopé</v>
      </c>
      <c r="CC234" s="4" t="str">
        <v>Djaka Kopé</v>
      </c>
      <c r="CD234" s="4" t="str">
        <v>Djaka Kopé</v>
      </c>
      <c r="CE234" s="4" t="str">
        <v>Djaka Kopé</v>
      </c>
      <c r="CF234" s="4" t="str">
        <v>Djaka Kopé</v>
      </c>
      <c r="CG234" s="4" t="str">
        <v>Djaka Kopé</v>
      </c>
      <c r="CH234" s="4" t="str">
        <v>Djaka Kopé</v>
      </c>
      <c r="CJ234" s="4" t="str">
        <v>Djaka Kopé</v>
      </c>
      <c r="CK234" s="4" t="str">
        <v>Djaka Kopé</v>
      </c>
      <c r="CL234" s="4" t="str">
        <v>Djaka Kopé</v>
      </c>
      <c r="CM234" s="4" t="str">
        <v>Djaka Kopé</v>
      </c>
      <c r="CN234" s="4" t="str">
        <v>Djaka Kopé</v>
      </c>
      <c r="CO234" s="4" t="str">
        <v>Djaka Kopé</v>
      </c>
      <c r="CP234" s="4" t="str">
        <v>Djaka Kopé</v>
      </c>
      <c r="CQ234" s="4" t="str">
        <v>Djaka Kopé</v>
      </c>
      <c r="CR234" s="4" t="str">
        <v>Djaka Kopé</v>
      </c>
      <c r="CS234" s="4" t="str">
        <v>Djaka Kopé</v>
      </c>
      <c r="CT234" s="4" t="str">
        <v>Djaka Kopé</v>
      </c>
      <c r="CU234" s="4" t="str">
        <v>Djaka Kopé</v>
      </c>
      <c r="CV234" s="4" t="str">
        <v>Djaka Kopé</v>
      </c>
      <c r="CW234" s="4" t="str">
        <v>Djaka Kopé</v>
      </c>
      <c r="CX234" s="4" t="str">
        <v>Djaka Kopé</v>
      </c>
      <c r="CY234" s="4" t="str">
        <v>Djaka Kopé</v>
      </c>
      <c r="CZ234" s="4" t="str">
        <v>Djaka Kopé</v>
      </c>
      <c r="DA234" s="4" t="str">
        <v>Djaka Kopé</v>
      </c>
      <c r="DB234" s="4" t="str">
        <v>Djaka Kopé</v>
      </c>
      <c r="DC234" s="4" t="str">
        <v>Djaka Kopé</v>
      </c>
      <c r="DD234" s="4" t="str">
        <v>Djaka Kopé</v>
      </c>
      <c r="DE234" s="4" t="str">
        <v>Djaka Kopé</v>
      </c>
      <c r="DF234" s="4" t="str">
        <v>Djaka Kopé</v>
      </c>
      <c r="DG234" s="4" t="str">
        <v>Djaka Kopé</v>
      </c>
      <c r="DH234" s="4" t="str">
        <v>Djaka Kopé</v>
      </c>
      <c r="DI234" s="4" t="str">
        <v>Djaka Kopé</v>
      </c>
      <c r="DJ234" s="4" t="str">
        <v>Djaka Kopé</v>
      </c>
      <c r="DK234" s="4" t="str">
        <v>Djaka Kopé</v>
      </c>
      <c r="DL234" s="4" t="str">
        <v>Djaka Kopé</v>
      </c>
      <c r="DM234" s="4" t="str">
        <v>Djaka Kopé</v>
      </c>
      <c r="DN234" s="4" t="str">
        <v>Djaka Kopé</v>
      </c>
      <c r="DO234" s="4" t="str">
        <v>Djaka Kopé</v>
      </c>
      <c r="DP234" s="4" t="str">
        <v>Djaka Kopé</v>
      </c>
    </row>
    <row r="235" spans="1:120" x14ac:dyDescent="0.35">
      <c r="A235" s="4">
        <v>6.8333300000000001</v>
      </c>
      <c r="B235" s="4">
        <v>37.75</v>
      </c>
      <c r="C235" s="4" t="s">
        <v>193</v>
      </c>
      <c r="D235" s="4" t="s">
        <v>130</v>
      </c>
      <c r="E235" s="4" t="s">
        <v>471</v>
      </c>
      <c r="F235" s="4">
        <v>917</v>
      </c>
      <c r="G235" s="4" t="str">
        <f t="shared" si="3"/>
        <v>Ethiopia-Soddo (utisol)</v>
      </c>
      <c r="BA235" s="4" t="str">
        <v>Dodoma</v>
      </c>
      <c r="BB235" s="4" t="str">
        <v>Dodoma</v>
      </c>
      <c r="BC235" s="4" t="str">
        <v>Dodoma</v>
      </c>
      <c r="BD235" s="4" t="str">
        <v>Dodoma</v>
      </c>
      <c r="BE235" s="4" t="str">
        <v>Dodoma</v>
      </c>
      <c r="BF235" s="4" t="str">
        <v>Dodoma</v>
      </c>
      <c r="BG235" s="4" t="str">
        <v>Dodoma</v>
      </c>
      <c r="BH235" s="4" t="str">
        <v>Dodoma</v>
      </c>
      <c r="BI235" s="4" t="str">
        <v>Dodoma</v>
      </c>
      <c r="BJ235" s="4" t="str">
        <v>Dodoma</v>
      </c>
      <c r="BK235" s="4" t="str">
        <v>Dodoma</v>
      </c>
      <c r="BL235" s="4" t="str">
        <v>Dodoma</v>
      </c>
      <c r="BM235" s="4" t="str">
        <v>Dodoma</v>
      </c>
      <c r="BN235" s="4" t="str">
        <v>Dodoma</v>
      </c>
      <c r="BO235" s="4" t="str">
        <v>Dodoma</v>
      </c>
      <c r="BP235" s="4" t="str">
        <v>Dodoma</v>
      </c>
      <c r="BQ235" s="4" t="str">
        <v>Dodoma</v>
      </c>
      <c r="BR235" s="4" t="str">
        <v>Dodoma</v>
      </c>
      <c r="BS235" s="4" t="str">
        <v>Dodoma</v>
      </c>
      <c r="BT235" s="4" t="str">
        <v>Dodoma</v>
      </c>
      <c r="BU235" s="4" t="str">
        <v>Dodoma</v>
      </c>
      <c r="BV235" s="4" t="str">
        <v>Dodoma</v>
      </c>
      <c r="BW235" s="4" t="str">
        <v>Dodoma</v>
      </c>
      <c r="BX235" s="4" t="str">
        <v>Dodoma</v>
      </c>
      <c r="BY235" s="4" t="str">
        <v>Dodoma</v>
      </c>
      <c r="BZ235" s="4" t="str">
        <v>Dodoma</v>
      </c>
      <c r="CA235" s="4" t="str">
        <v>Dodoma</v>
      </c>
      <c r="CB235" s="4" t="str">
        <v>Dodoma</v>
      </c>
      <c r="CC235" s="4" t="str">
        <v>Dodoma</v>
      </c>
      <c r="CD235" s="4" t="str">
        <v>Dodoma</v>
      </c>
      <c r="CE235" s="4" t="str">
        <v>Dodoma</v>
      </c>
      <c r="CF235" s="4" t="str">
        <v>Dodoma</v>
      </c>
      <c r="CG235" s="4" t="str">
        <v>Dodoma</v>
      </c>
      <c r="CH235" s="4" t="str">
        <v>Dodoma</v>
      </c>
      <c r="CJ235" s="4" t="str">
        <v>Dodoma</v>
      </c>
      <c r="CK235" s="4" t="str">
        <v>Dodoma</v>
      </c>
      <c r="CL235" s="4" t="str">
        <v>Dodoma</v>
      </c>
      <c r="CM235" s="4" t="str">
        <v>Dodoma</v>
      </c>
      <c r="CN235" s="4" t="str">
        <v>Dodoma</v>
      </c>
      <c r="CO235" s="4" t="str">
        <v>Dodoma</v>
      </c>
      <c r="CP235" s="4" t="str">
        <v>Dodoma</v>
      </c>
      <c r="CQ235" s="4" t="str">
        <v>Dodoma</v>
      </c>
      <c r="CR235" s="4" t="str">
        <v>Dodoma</v>
      </c>
      <c r="CS235" s="4" t="str">
        <v>Dodoma</v>
      </c>
      <c r="CT235" s="4" t="str">
        <v>Dodoma</v>
      </c>
      <c r="CU235" s="4" t="str">
        <v>Dodoma</v>
      </c>
      <c r="CV235" s="4" t="str">
        <v>Dodoma</v>
      </c>
      <c r="CW235" s="4" t="str">
        <v>Dodoma</v>
      </c>
      <c r="CX235" s="4" t="str">
        <v>Dodoma</v>
      </c>
      <c r="CY235" s="4" t="str">
        <v>Dodoma</v>
      </c>
      <c r="CZ235" s="4" t="str">
        <v>Dodoma</v>
      </c>
      <c r="DA235" s="4" t="str">
        <v>Dodoma</v>
      </c>
      <c r="DB235" s="4" t="str">
        <v>Dodoma</v>
      </c>
      <c r="DC235" s="4" t="str">
        <v>Dodoma</v>
      </c>
      <c r="DD235" s="4" t="str">
        <v>Dodoma</v>
      </c>
      <c r="DE235" s="4" t="str">
        <v>Dodoma</v>
      </c>
      <c r="DF235" s="4" t="str">
        <v>Dodoma</v>
      </c>
      <c r="DG235" s="4" t="str">
        <v>Dodoma</v>
      </c>
      <c r="DH235" s="4" t="str">
        <v>Dodoma</v>
      </c>
      <c r="DI235" s="4" t="str">
        <v>Dodoma</v>
      </c>
      <c r="DJ235" s="4" t="str">
        <v>Dodoma</v>
      </c>
      <c r="DK235" s="4" t="str">
        <v>Dodoma</v>
      </c>
      <c r="DL235" s="4" t="str">
        <v>Dodoma</v>
      </c>
      <c r="DM235" s="4" t="str">
        <v>Dodoma</v>
      </c>
      <c r="DN235" s="4" t="str">
        <v>Dodoma</v>
      </c>
      <c r="DO235" s="4" t="str">
        <v>Dodoma</v>
      </c>
      <c r="DP235" s="4" t="str">
        <v>Dodoma</v>
      </c>
    </row>
    <row r="236" spans="1:120" x14ac:dyDescent="0.35">
      <c r="A236" s="4">
        <v>13.6</v>
      </c>
      <c r="B236" s="4">
        <v>39.65</v>
      </c>
      <c r="C236" s="4" t="s">
        <v>193</v>
      </c>
      <c r="D236" s="4" t="s">
        <v>130</v>
      </c>
      <c r="E236" s="4" t="s">
        <v>472</v>
      </c>
      <c r="F236" s="4">
        <v>917</v>
      </c>
      <c r="G236" s="4" t="str">
        <f t="shared" si="3"/>
        <v>Ethiopia-Tigrai</v>
      </c>
      <c r="BA236" s="4" t="str">
        <v>Dogua Tenbein</v>
      </c>
      <c r="BB236" s="4" t="str">
        <v>Dogua Tenbein</v>
      </c>
      <c r="BC236" s="4" t="str">
        <v>Dogua Tenbein</v>
      </c>
      <c r="BD236" s="4" t="str">
        <v>Dogua Tenbein</v>
      </c>
      <c r="BE236" s="4" t="str">
        <v>Dogua Tenbein</v>
      </c>
      <c r="BF236" s="4" t="str">
        <v>Dogua Tenbein</v>
      </c>
      <c r="BG236" s="4" t="str">
        <v>Dogua Tenbein</v>
      </c>
      <c r="BH236" s="4" t="str">
        <v>Dogua Tenbein</v>
      </c>
      <c r="BI236" s="4" t="str">
        <v>Dogua Tenbein</v>
      </c>
      <c r="BJ236" s="4" t="str">
        <v>Dogua Tenbein</v>
      </c>
      <c r="BK236" s="4" t="str">
        <v>Dogua Tenbein</v>
      </c>
      <c r="BL236" s="4" t="str">
        <v>Dogua Tenbein</v>
      </c>
      <c r="BM236" s="4" t="str">
        <v>Dogua Tenbein</v>
      </c>
      <c r="BN236" s="4" t="str">
        <v>Dogua Tenbein</v>
      </c>
      <c r="BO236" s="4" t="str">
        <v>Dogua Tenbein</v>
      </c>
      <c r="BP236" s="4" t="str">
        <v>Dogua Tenbein</v>
      </c>
      <c r="BQ236" s="4" t="str">
        <v>Dogua Tenbein</v>
      </c>
      <c r="BR236" s="4" t="str">
        <v>Dogua Tenbein</v>
      </c>
      <c r="BS236" s="4" t="str">
        <v>Dogua Tenbein</v>
      </c>
      <c r="BT236" s="4" t="str">
        <v>Dogua Tenbein</v>
      </c>
      <c r="BU236" s="4" t="str">
        <v>Dogua Tenbein</v>
      </c>
      <c r="BV236" s="4" t="str">
        <v>Dogua Tenbein</v>
      </c>
      <c r="BW236" s="4" t="str">
        <v>Dogua Tenbein</v>
      </c>
      <c r="BX236" s="4" t="str">
        <v>Dogua Tenbein</v>
      </c>
      <c r="BY236" s="4" t="str">
        <v>Dogua Tenbein</v>
      </c>
      <c r="BZ236" s="4" t="str">
        <v>Dogua Tenbein</v>
      </c>
      <c r="CA236" s="4" t="str">
        <v>Dogua Tenbein</v>
      </c>
      <c r="CB236" s="4" t="str">
        <v>Dogua Tenbein</v>
      </c>
      <c r="CC236" s="4" t="str">
        <v>Dogua Tenbein</v>
      </c>
      <c r="CD236" s="4" t="str">
        <v>Dogua Tenbein</v>
      </c>
      <c r="CE236" s="4" t="str">
        <v>Dogua Tenbein</v>
      </c>
      <c r="CF236" s="4" t="str">
        <v>Dogua Tenbein</v>
      </c>
      <c r="CG236" s="4" t="str">
        <v>Dogua Tenbein</v>
      </c>
      <c r="CH236" s="4" t="str">
        <v>Dogua Tenbein</v>
      </c>
      <c r="CJ236" s="4" t="str">
        <v>Dogua Tenbein</v>
      </c>
      <c r="CK236" s="4" t="str">
        <v>Dogua Tenbein</v>
      </c>
      <c r="CL236" s="4" t="str">
        <v>Dogua Tenbein</v>
      </c>
      <c r="CM236" s="4" t="str">
        <v>Dogua Tenbein</v>
      </c>
      <c r="CN236" s="4" t="str">
        <v>Dogua Tenbein</v>
      </c>
      <c r="CO236" s="4" t="str">
        <v>Dogua Tenbein</v>
      </c>
      <c r="CP236" s="4" t="str">
        <v>Dogua Tenbein</v>
      </c>
      <c r="CQ236" s="4" t="str">
        <v>Dogua Tenbein</v>
      </c>
      <c r="CR236" s="4" t="str">
        <v>Dogua Tenbein</v>
      </c>
      <c r="CS236" s="4" t="str">
        <v>Dogua Tenbein</v>
      </c>
      <c r="CT236" s="4" t="str">
        <v>Dogua Tenbein</v>
      </c>
      <c r="CU236" s="4" t="str">
        <v>Dogua Tenbein</v>
      </c>
      <c r="CV236" s="4" t="str">
        <v>Dogua Tenbein</v>
      </c>
      <c r="CW236" s="4" t="str">
        <v>Dogua Tenbein</v>
      </c>
      <c r="CX236" s="4" t="str">
        <v>Dogua Tenbein</v>
      </c>
      <c r="CY236" s="4" t="str">
        <v>Dogua Tenbein</v>
      </c>
      <c r="CZ236" s="4" t="str">
        <v>Dogua Tenbein</v>
      </c>
      <c r="DA236" s="4" t="str">
        <v>Dogua Tenbein</v>
      </c>
      <c r="DB236" s="4" t="str">
        <v>Dogua Tenbein</v>
      </c>
      <c r="DC236" s="4" t="str">
        <v>Dogua Tenbein</v>
      </c>
      <c r="DD236" s="4" t="str">
        <v>Dogua Tenbein</v>
      </c>
      <c r="DE236" s="4" t="str">
        <v>Dogua Tenbein</v>
      </c>
      <c r="DF236" s="4" t="str">
        <v>Dogua Tenbein</v>
      </c>
      <c r="DG236" s="4" t="str">
        <v>Dogua Tenbein</v>
      </c>
      <c r="DH236" s="4" t="str">
        <v>Dogua Tenbein</v>
      </c>
      <c r="DI236" s="4" t="str">
        <v>Dogua Tenbein</v>
      </c>
      <c r="DJ236" s="4" t="str">
        <v>Dogua Tenbein</v>
      </c>
      <c r="DK236" s="4" t="str">
        <v>Dogua Tenbein</v>
      </c>
      <c r="DL236" s="4" t="str">
        <v>Dogua Tenbein</v>
      </c>
      <c r="DM236" s="4" t="str">
        <v>Dogua Tenbein</v>
      </c>
      <c r="DN236" s="4" t="str">
        <v>Dogua Tenbein</v>
      </c>
      <c r="DO236" s="4" t="str">
        <v>Dogua Tenbein</v>
      </c>
      <c r="DP236" s="4" t="str">
        <v>Dogua Tenbein</v>
      </c>
    </row>
    <row r="237" spans="1:120" x14ac:dyDescent="0.35">
      <c r="A237" s="4">
        <v>11.84778</v>
      </c>
      <c r="B237" s="4">
        <v>39.731110000000001</v>
      </c>
      <c r="C237" s="4" t="s">
        <v>193</v>
      </c>
      <c r="D237" s="4" t="s">
        <v>130</v>
      </c>
      <c r="E237" s="4" t="s">
        <v>473</v>
      </c>
      <c r="F237" s="4">
        <v>250</v>
      </c>
      <c r="G237" s="4" t="str">
        <f t="shared" si="3"/>
        <v>Ethiopia-Weldiya</v>
      </c>
      <c r="BA237" s="4" t="str">
        <v>Dogue</v>
      </c>
      <c r="BB237" s="4" t="str">
        <v>Dogue</v>
      </c>
      <c r="BC237" s="4" t="str">
        <v>Dogue</v>
      </c>
      <c r="BD237" s="4" t="str">
        <v>Dogue</v>
      </c>
      <c r="BE237" s="4" t="str">
        <v>Dogue</v>
      </c>
      <c r="BF237" s="4" t="str">
        <v>Dogue</v>
      </c>
      <c r="BG237" s="4" t="str">
        <v>Dogue</v>
      </c>
      <c r="BH237" s="4" t="str">
        <v>Dogue</v>
      </c>
      <c r="BI237" s="4" t="str">
        <v>Dogue</v>
      </c>
      <c r="BJ237" s="4" t="str">
        <v>Dogue</v>
      </c>
      <c r="BK237" s="4" t="str">
        <v>Dogue</v>
      </c>
      <c r="BL237" s="4" t="str">
        <v>Dogue</v>
      </c>
      <c r="BM237" s="4" t="str">
        <v>Dogue</v>
      </c>
      <c r="BN237" s="4" t="str">
        <v>Dogue</v>
      </c>
      <c r="BO237" s="4" t="str">
        <v>Dogue</v>
      </c>
      <c r="BP237" s="4" t="str">
        <v>Dogue</v>
      </c>
      <c r="BQ237" s="4" t="str">
        <v>Dogue</v>
      </c>
      <c r="BR237" s="4" t="str">
        <v>Dogue</v>
      </c>
      <c r="BS237" s="4" t="str">
        <v>Dogue</v>
      </c>
      <c r="BT237" s="4" t="str">
        <v>Dogue</v>
      </c>
      <c r="BU237" s="4" t="str">
        <v>Dogue</v>
      </c>
      <c r="BV237" s="4" t="str">
        <v>Dogue</v>
      </c>
      <c r="BW237" s="4" t="str">
        <v>Dogue</v>
      </c>
      <c r="BX237" s="4" t="str">
        <v>Dogue</v>
      </c>
      <c r="BY237" s="4" t="str">
        <v>Dogue</v>
      </c>
      <c r="BZ237" s="4" t="str">
        <v>Dogue</v>
      </c>
      <c r="CA237" s="4" t="str">
        <v>Dogue</v>
      </c>
      <c r="CB237" s="4" t="str">
        <v>Dogue</v>
      </c>
      <c r="CC237" s="4" t="str">
        <v>Dogue</v>
      </c>
      <c r="CD237" s="4" t="str">
        <v>Dogue</v>
      </c>
      <c r="CE237" s="4" t="str">
        <v>Dogue</v>
      </c>
      <c r="CF237" s="4" t="str">
        <v>Dogue</v>
      </c>
      <c r="CG237" s="4" t="str">
        <v>Dogue</v>
      </c>
      <c r="CH237" s="4" t="str">
        <v>Dogue</v>
      </c>
      <c r="CJ237" s="4" t="str">
        <v>Dogue</v>
      </c>
      <c r="CK237" s="4" t="str">
        <v>Dogue</v>
      </c>
      <c r="CL237" s="4" t="str">
        <v>Dogue</v>
      </c>
      <c r="CM237" s="4" t="str">
        <v>Dogue</v>
      </c>
      <c r="CN237" s="4" t="str">
        <v>Dogue</v>
      </c>
      <c r="CO237" s="4" t="str">
        <v>Dogue</v>
      </c>
      <c r="CP237" s="4" t="str">
        <v>Dogue</v>
      </c>
      <c r="CQ237" s="4" t="str">
        <v>Dogue</v>
      </c>
      <c r="CR237" s="4" t="str">
        <v>Dogue</v>
      </c>
      <c r="CS237" s="4" t="str">
        <v>Dogue</v>
      </c>
      <c r="CT237" s="4" t="str">
        <v>Dogue</v>
      </c>
      <c r="CU237" s="4" t="str">
        <v>Dogue</v>
      </c>
      <c r="CV237" s="4" t="str">
        <v>Dogue</v>
      </c>
      <c r="CW237" s="4" t="str">
        <v>Dogue</v>
      </c>
      <c r="CX237" s="4" t="str">
        <v>Dogue</v>
      </c>
      <c r="CY237" s="4" t="str">
        <v>Dogue</v>
      </c>
      <c r="CZ237" s="4" t="str">
        <v>Dogue</v>
      </c>
      <c r="DA237" s="4" t="str">
        <v>Dogue</v>
      </c>
      <c r="DB237" s="4" t="str">
        <v>Dogue</v>
      </c>
      <c r="DC237" s="4" t="str">
        <v>Dogue</v>
      </c>
      <c r="DD237" s="4" t="str">
        <v>Dogue</v>
      </c>
      <c r="DE237" s="4" t="str">
        <v>Dogue</v>
      </c>
      <c r="DF237" s="4" t="str">
        <v>Dogue</v>
      </c>
      <c r="DG237" s="4" t="str">
        <v>Dogue</v>
      </c>
      <c r="DH237" s="4" t="str">
        <v>Dogue</v>
      </c>
      <c r="DI237" s="4" t="str">
        <v>Dogue</v>
      </c>
      <c r="DJ237" s="4" t="str">
        <v>Dogue</v>
      </c>
      <c r="DK237" s="4" t="str">
        <v>Dogue</v>
      </c>
      <c r="DL237" s="4" t="str">
        <v>Dogue</v>
      </c>
      <c r="DM237" s="4" t="str">
        <v>Dogue</v>
      </c>
      <c r="DN237" s="4" t="str">
        <v>Dogue</v>
      </c>
      <c r="DO237" s="4" t="str">
        <v>Dogue</v>
      </c>
      <c r="DP237" s="4" t="str">
        <v>Dogue</v>
      </c>
    </row>
    <row r="238" spans="1:120" x14ac:dyDescent="0.35">
      <c r="A238" s="4">
        <v>9.3409999999999993</v>
      </c>
      <c r="B238" s="4">
        <v>40.176000000000002</v>
      </c>
      <c r="C238" s="4" t="s">
        <v>193</v>
      </c>
      <c r="D238" s="4" t="s">
        <v>138</v>
      </c>
      <c r="E238" s="4" t="s">
        <v>474</v>
      </c>
      <c r="F238" s="4">
        <v>1000</v>
      </c>
      <c r="G238" s="4" t="str">
        <f t="shared" si="3"/>
        <v>Ethiopia-Werer Agricultural Research Center (WARC)</v>
      </c>
      <c r="BA238" s="4" t="str">
        <v>Domasi</v>
      </c>
      <c r="BB238" s="4" t="str">
        <v>Domasi</v>
      </c>
      <c r="BC238" s="4" t="str">
        <v>Domasi</v>
      </c>
      <c r="BD238" s="4" t="str">
        <v>Domasi</v>
      </c>
      <c r="BE238" s="4" t="str">
        <v>Domasi</v>
      </c>
      <c r="BF238" s="4" t="str">
        <v>Domasi</v>
      </c>
      <c r="BG238" s="4" t="str">
        <v>Domasi</v>
      </c>
      <c r="BH238" s="4" t="str">
        <v>Domasi</v>
      </c>
      <c r="BI238" s="4" t="str">
        <v>Domasi</v>
      </c>
      <c r="BJ238" s="4" t="str">
        <v>Domasi</v>
      </c>
      <c r="BK238" s="4" t="str">
        <v>Domasi</v>
      </c>
      <c r="BL238" s="4" t="str">
        <v>Domasi</v>
      </c>
      <c r="BM238" s="4" t="str">
        <v>Domasi</v>
      </c>
      <c r="BN238" s="4" t="str">
        <v>Domasi</v>
      </c>
      <c r="BO238" s="4" t="str">
        <v>Domasi</v>
      </c>
      <c r="BP238" s="4" t="str">
        <v>Domasi</v>
      </c>
      <c r="BQ238" s="4" t="str">
        <v>Domasi</v>
      </c>
      <c r="BR238" s="4" t="str">
        <v>Domasi</v>
      </c>
      <c r="BS238" s="4" t="str">
        <v>Domasi</v>
      </c>
      <c r="BT238" s="4" t="str">
        <v>Domasi</v>
      </c>
      <c r="BU238" s="4" t="str">
        <v>Domasi</v>
      </c>
      <c r="BV238" s="4" t="str">
        <v>Domasi</v>
      </c>
      <c r="BW238" s="4" t="str">
        <v>Domasi</v>
      </c>
      <c r="BX238" s="4" t="str">
        <v>Domasi</v>
      </c>
      <c r="BY238" s="4" t="str">
        <v>Domasi</v>
      </c>
      <c r="BZ238" s="4" t="str">
        <v>Domasi</v>
      </c>
      <c r="CA238" s="4" t="str">
        <v>Domasi</v>
      </c>
      <c r="CB238" s="4" t="str">
        <v>Domasi</v>
      </c>
      <c r="CC238" s="4" t="str">
        <v>Domasi</v>
      </c>
      <c r="CD238" s="4" t="str">
        <v>Domasi</v>
      </c>
      <c r="CE238" s="4" t="str">
        <v>Domasi</v>
      </c>
      <c r="CF238" s="4" t="str">
        <v>Domasi</v>
      </c>
      <c r="CG238" s="4" t="str">
        <v>Domasi</v>
      </c>
      <c r="CH238" s="4" t="str">
        <v>Domasi</v>
      </c>
      <c r="CJ238" s="4" t="str">
        <v>Domasi</v>
      </c>
      <c r="CK238" s="4" t="str">
        <v>Domasi</v>
      </c>
      <c r="CL238" s="4" t="str">
        <v>Domasi</v>
      </c>
      <c r="CM238" s="4" t="str">
        <v>Domasi</v>
      </c>
      <c r="CN238" s="4" t="str">
        <v>Domasi</v>
      </c>
      <c r="CO238" s="4" t="str">
        <v>Domasi</v>
      </c>
      <c r="CP238" s="4" t="str">
        <v>Domasi</v>
      </c>
      <c r="CQ238" s="4" t="str">
        <v>Domasi</v>
      </c>
      <c r="CR238" s="4" t="str">
        <v>Domasi</v>
      </c>
      <c r="CS238" s="4" t="str">
        <v>Domasi</v>
      </c>
      <c r="CT238" s="4" t="str">
        <v>Domasi</v>
      </c>
      <c r="CU238" s="4" t="str">
        <v>Domasi</v>
      </c>
      <c r="CV238" s="4" t="str">
        <v>Domasi</v>
      </c>
      <c r="CW238" s="4" t="str">
        <v>Domasi</v>
      </c>
      <c r="CX238" s="4" t="str">
        <v>Domasi</v>
      </c>
      <c r="CY238" s="4" t="str">
        <v>Domasi</v>
      </c>
      <c r="CZ238" s="4" t="str">
        <v>Domasi</v>
      </c>
      <c r="DA238" s="4" t="str">
        <v>Domasi</v>
      </c>
      <c r="DB238" s="4" t="str">
        <v>Domasi</v>
      </c>
      <c r="DC238" s="4" t="str">
        <v>Domasi</v>
      </c>
      <c r="DD238" s="4" t="str">
        <v>Domasi</v>
      </c>
      <c r="DE238" s="4" t="str">
        <v>Domasi</v>
      </c>
      <c r="DF238" s="4" t="str">
        <v>Domasi</v>
      </c>
      <c r="DG238" s="4" t="str">
        <v>Domasi</v>
      </c>
      <c r="DH238" s="4" t="str">
        <v>Domasi</v>
      </c>
      <c r="DI238" s="4" t="str">
        <v>Domasi</v>
      </c>
      <c r="DJ238" s="4" t="str">
        <v>Domasi</v>
      </c>
      <c r="DK238" s="4" t="str">
        <v>Domasi</v>
      </c>
      <c r="DL238" s="4" t="str">
        <v>Domasi</v>
      </c>
      <c r="DM238" s="4" t="str">
        <v>Domasi</v>
      </c>
      <c r="DN238" s="4" t="str">
        <v>Domasi</v>
      </c>
      <c r="DO238" s="4" t="str">
        <v>Domasi</v>
      </c>
      <c r="DP238" s="4" t="str">
        <v>Domasi</v>
      </c>
    </row>
    <row r="239" spans="1:120" x14ac:dyDescent="0.35">
      <c r="A239" s="4">
        <v>11.92</v>
      </c>
      <c r="B239" s="4">
        <v>37.69</v>
      </c>
      <c r="C239" s="4" t="s">
        <v>193</v>
      </c>
      <c r="D239" s="4" t="s">
        <v>138</v>
      </c>
      <c r="E239" s="4" t="s">
        <v>475</v>
      </c>
      <c r="F239" s="4">
        <v>9788</v>
      </c>
      <c r="G239" s="4" t="str">
        <f t="shared" si="3"/>
        <v>Ethiopia-Wereta</v>
      </c>
      <c r="BA239" s="4" t="str">
        <v>Domboshava</v>
      </c>
      <c r="BB239" s="4" t="str">
        <v>Domboshava</v>
      </c>
      <c r="BC239" s="4" t="str">
        <v>Domboshava</v>
      </c>
      <c r="BD239" s="4" t="str">
        <v>Domboshava</v>
      </c>
      <c r="BE239" s="4" t="str">
        <v>Domboshava</v>
      </c>
      <c r="BF239" s="4" t="str">
        <v>Domboshava</v>
      </c>
      <c r="BG239" s="4" t="str">
        <v>Domboshava</v>
      </c>
      <c r="BH239" s="4" t="str">
        <v>Domboshava</v>
      </c>
      <c r="BI239" s="4" t="str">
        <v>Domboshava</v>
      </c>
      <c r="BJ239" s="4" t="str">
        <v>Domboshava</v>
      </c>
      <c r="BK239" s="4" t="str">
        <v>Domboshava</v>
      </c>
      <c r="BL239" s="4" t="str">
        <v>Domboshava</v>
      </c>
      <c r="BM239" s="4" t="str">
        <v>Domboshava</v>
      </c>
      <c r="BN239" s="4" t="str">
        <v>Domboshava</v>
      </c>
      <c r="BO239" s="4" t="str">
        <v>Domboshava</v>
      </c>
      <c r="BP239" s="4" t="str">
        <v>Domboshava</v>
      </c>
      <c r="BQ239" s="4" t="str">
        <v>Domboshava</v>
      </c>
      <c r="BR239" s="4" t="str">
        <v>Domboshava</v>
      </c>
      <c r="BS239" s="4" t="str">
        <v>Domboshava</v>
      </c>
      <c r="BT239" s="4" t="str">
        <v>Domboshava</v>
      </c>
      <c r="BU239" s="4" t="str">
        <v>Domboshava</v>
      </c>
      <c r="BV239" s="4" t="str">
        <v>Domboshava</v>
      </c>
      <c r="BW239" s="4" t="str">
        <v>Domboshava</v>
      </c>
      <c r="BX239" s="4" t="str">
        <v>Domboshava</v>
      </c>
      <c r="BY239" s="4" t="str">
        <v>Domboshava</v>
      </c>
      <c r="BZ239" s="4" t="str">
        <v>Domboshava</v>
      </c>
      <c r="CA239" s="4" t="str">
        <v>Domboshava</v>
      </c>
      <c r="CB239" s="4" t="str">
        <v>Domboshava</v>
      </c>
      <c r="CC239" s="4" t="str">
        <v>Domboshava</v>
      </c>
      <c r="CD239" s="4" t="str">
        <v>Domboshava</v>
      </c>
      <c r="CE239" s="4" t="str">
        <v>Domboshava</v>
      </c>
      <c r="CF239" s="4" t="str">
        <v>Domboshava</v>
      </c>
      <c r="CG239" s="4" t="str">
        <v>Domboshava</v>
      </c>
      <c r="CH239" s="4" t="str">
        <v>Domboshava</v>
      </c>
      <c r="CJ239" s="4" t="str">
        <v>Domboshava</v>
      </c>
      <c r="CK239" s="4" t="str">
        <v>Domboshava</v>
      </c>
      <c r="CL239" s="4" t="str">
        <v>Domboshava</v>
      </c>
      <c r="CM239" s="4" t="str">
        <v>Domboshava</v>
      </c>
      <c r="CN239" s="4" t="str">
        <v>Domboshava</v>
      </c>
      <c r="CO239" s="4" t="str">
        <v>Domboshava</v>
      </c>
      <c r="CP239" s="4" t="str">
        <v>Domboshava</v>
      </c>
      <c r="CQ239" s="4" t="str">
        <v>Domboshava</v>
      </c>
      <c r="CR239" s="4" t="str">
        <v>Domboshava</v>
      </c>
      <c r="CS239" s="4" t="str">
        <v>Domboshava</v>
      </c>
      <c r="CT239" s="4" t="str">
        <v>Domboshava</v>
      </c>
      <c r="CU239" s="4" t="str">
        <v>Domboshava</v>
      </c>
      <c r="CV239" s="4" t="str">
        <v>Domboshava</v>
      </c>
      <c r="CW239" s="4" t="str">
        <v>Domboshava</v>
      </c>
      <c r="CX239" s="4" t="str">
        <v>Domboshava</v>
      </c>
      <c r="CY239" s="4" t="str">
        <v>Domboshava</v>
      </c>
      <c r="CZ239" s="4" t="str">
        <v>Domboshava</v>
      </c>
      <c r="DA239" s="4" t="str">
        <v>Domboshava</v>
      </c>
      <c r="DB239" s="4" t="str">
        <v>Domboshava</v>
      </c>
      <c r="DC239" s="4" t="str">
        <v>Domboshava</v>
      </c>
      <c r="DD239" s="4" t="str">
        <v>Domboshava</v>
      </c>
      <c r="DE239" s="4" t="str">
        <v>Domboshava</v>
      </c>
      <c r="DF239" s="4" t="str">
        <v>Domboshava</v>
      </c>
      <c r="DG239" s="4" t="str">
        <v>Domboshava</v>
      </c>
      <c r="DH239" s="4" t="str">
        <v>Domboshava</v>
      </c>
      <c r="DI239" s="4" t="str">
        <v>Domboshava</v>
      </c>
      <c r="DJ239" s="4" t="str">
        <v>Domboshava</v>
      </c>
      <c r="DK239" s="4" t="str">
        <v>Domboshava</v>
      </c>
      <c r="DL239" s="4" t="str">
        <v>Domboshava</v>
      </c>
      <c r="DM239" s="4" t="str">
        <v>Domboshava</v>
      </c>
      <c r="DN239" s="4" t="str">
        <v>Domboshava</v>
      </c>
      <c r="DO239" s="4" t="str">
        <v>Domboshava</v>
      </c>
      <c r="DP239" s="4" t="str">
        <v>Domboshava</v>
      </c>
    </row>
    <row r="240" spans="1:120" x14ac:dyDescent="0.35">
      <c r="A240" s="4">
        <v>11.41033</v>
      </c>
      <c r="B240" s="4">
        <v>37.149500000000003</v>
      </c>
      <c r="C240" s="4" t="s">
        <v>193</v>
      </c>
      <c r="D240" s="4" t="s">
        <v>130</v>
      </c>
      <c r="E240" s="4" t="s">
        <v>476</v>
      </c>
      <c r="F240" s="4">
        <v>917</v>
      </c>
      <c r="G240" s="4" t="str">
        <f t="shared" si="3"/>
        <v>Ethiopia-Wetet Abay</v>
      </c>
      <c r="BA240" s="4" t="str">
        <v>Domboshawa Training Centre</v>
      </c>
      <c r="BB240" s="4" t="str">
        <v>Domboshawa Training Centre</v>
      </c>
      <c r="BC240" s="4" t="str">
        <v>Domboshawa Training Centre</v>
      </c>
      <c r="BD240" s="4" t="str">
        <v>Domboshawa Training Centre</v>
      </c>
      <c r="BE240" s="4" t="str">
        <v>Domboshawa Training Centre</v>
      </c>
      <c r="BF240" s="4" t="str">
        <v>Domboshawa Training Centre</v>
      </c>
      <c r="BG240" s="4" t="str">
        <v>Domboshawa Training Centre</v>
      </c>
      <c r="BH240" s="4" t="str">
        <v>Domboshawa Training Centre</v>
      </c>
      <c r="BI240" s="4" t="str">
        <v>Domboshawa Training Centre</v>
      </c>
      <c r="BJ240" s="4" t="str">
        <v>Domboshawa Training Centre</v>
      </c>
      <c r="BK240" s="4" t="str">
        <v>Domboshawa Training Centre</v>
      </c>
      <c r="BL240" s="4" t="str">
        <v>Domboshawa Training Centre</v>
      </c>
      <c r="BM240" s="4" t="str">
        <v>Domboshawa Training Centre</v>
      </c>
      <c r="BN240" s="4" t="str">
        <v>Domboshawa Training Centre</v>
      </c>
      <c r="BO240" s="4" t="str">
        <v>Domboshawa Training Centre</v>
      </c>
      <c r="BP240" s="4" t="str">
        <v>Domboshawa Training Centre</v>
      </c>
      <c r="BQ240" s="4" t="str">
        <v>Domboshawa Training Centre</v>
      </c>
      <c r="BR240" s="4" t="str">
        <v>Domboshawa Training Centre</v>
      </c>
      <c r="BS240" s="4" t="str">
        <v>Domboshawa Training Centre</v>
      </c>
      <c r="BT240" s="4" t="str">
        <v>Domboshawa Training Centre</v>
      </c>
      <c r="BU240" s="4" t="str">
        <v>Domboshawa Training Centre</v>
      </c>
      <c r="BV240" s="4" t="str">
        <v>Domboshawa Training Centre</v>
      </c>
      <c r="BW240" s="4" t="str">
        <v>Domboshawa Training Centre</v>
      </c>
      <c r="BX240" s="4" t="str">
        <v>Domboshawa Training Centre</v>
      </c>
      <c r="BY240" s="4" t="str">
        <v>Domboshawa Training Centre</v>
      </c>
      <c r="BZ240" s="4" t="str">
        <v>Domboshawa Training Centre</v>
      </c>
      <c r="CA240" s="4" t="str">
        <v>Domboshawa Training Centre</v>
      </c>
      <c r="CB240" s="4" t="str">
        <v>Domboshawa Training Centre</v>
      </c>
      <c r="CC240" s="4" t="str">
        <v>Domboshawa Training Centre</v>
      </c>
      <c r="CD240" s="4" t="str">
        <v>Domboshawa Training Centre</v>
      </c>
      <c r="CE240" s="4" t="str">
        <v>Domboshawa Training Centre</v>
      </c>
      <c r="CF240" s="4" t="str">
        <v>Domboshawa Training Centre</v>
      </c>
      <c r="CG240" s="4" t="str">
        <v>Domboshawa Training Centre</v>
      </c>
      <c r="CH240" s="4" t="str">
        <v>Domboshawa Training Centre</v>
      </c>
      <c r="CJ240" s="4" t="str">
        <v>Domboshawa Training Centre</v>
      </c>
      <c r="CK240" s="4" t="str">
        <v>Domboshawa Training Centre</v>
      </c>
      <c r="CL240" s="4" t="str">
        <v>Domboshawa Training Centre</v>
      </c>
      <c r="CM240" s="4" t="str">
        <v>Domboshawa Training Centre</v>
      </c>
      <c r="CN240" s="4" t="str">
        <v>Domboshawa Training Centre</v>
      </c>
      <c r="CO240" s="4" t="str">
        <v>Domboshawa Training Centre</v>
      </c>
      <c r="CP240" s="4" t="str">
        <v>Domboshawa Training Centre</v>
      </c>
      <c r="CQ240" s="4" t="str">
        <v>Domboshawa Training Centre</v>
      </c>
      <c r="CR240" s="4" t="str">
        <v>Domboshawa Training Centre</v>
      </c>
      <c r="CS240" s="4" t="str">
        <v>Domboshawa Training Centre</v>
      </c>
      <c r="CT240" s="4" t="str">
        <v>Domboshawa Training Centre</v>
      </c>
      <c r="CU240" s="4" t="str">
        <v>Domboshawa Training Centre</v>
      </c>
      <c r="CV240" s="4" t="str">
        <v>Domboshawa Training Centre</v>
      </c>
      <c r="CW240" s="4" t="str">
        <v>Domboshawa Training Centre</v>
      </c>
      <c r="CX240" s="4" t="str">
        <v>Domboshawa Training Centre</v>
      </c>
      <c r="CY240" s="4" t="str">
        <v>Domboshawa Training Centre</v>
      </c>
      <c r="CZ240" s="4" t="str">
        <v>Domboshawa Training Centre</v>
      </c>
      <c r="DA240" s="4" t="str">
        <v>Domboshawa Training Centre</v>
      </c>
      <c r="DB240" s="4" t="str">
        <v>Domboshawa Training Centre</v>
      </c>
      <c r="DC240" s="4" t="str">
        <v>Domboshawa Training Centre</v>
      </c>
      <c r="DD240" s="4" t="str">
        <v>Domboshawa Training Centre</v>
      </c>
      <c r="DE240" s="4" t="str">
        <v>Domboshawa Training Centre</v>
      </c>
      <c r="DF240" s="4" t="str">
        <v>Domboshawa Training Centre</v>
      </c>
      <c r="DG240" s="4" t="str">
        <v>Domboshawa Training Centre</v>
      </c>
      <c r="DH240" s="4" t="str">
        <v>Domboshawa Training Centre</v>
      </c>
      <c r="DI240" s="4" t="str">
        <v>Domboshawa Training Centre</v>
      </c>
      <c r="DJ240" s="4" t="str">
        <v>Domboshawa Training Centre</v>
      </c>
      <c r="DK240" s="4" t="str">
        <v>Domboshawa Training Centre</v>
      </c>
      <c r="DL240" s="4" t="str">
        <v>Domboshawa Training Centre</v>
      </c>
      <c r="DM240" s="4" t="str">
        <v>Domboshawa Training Centre</v>
      </c>
      <c r="DN240" s="4" t="str">
        <v>Domboshawa Training Centre</v>
      </c>
      <c r="DO240" s="4" t="str">
        <v>Domboshawa Training Centre</v>
      </c>
      <c r="DP240" s="4" t="str">
        <v>Domboshawa Training Centre</v>
      </c>
    </row>
    <row r="241" spans="1:120" x14ac:dyDescent="0.35">
      <c r="A241" s="4">
        <v>11.05</v>
      </c>
      <c r="B241" s="4">
        <v>37</v>
      </c>
      <c r="C241" s="4" t="s">
        <v>193</v>
      </c>
      <c r="D241" s="4" t="s">
        <v>130</v>
      </c>
      <c r="E241" s="4" t="s">
        <v>477</v>
      </c>
      <c r="F241" s="4">
        <v>917</v>
      </c>
      <c r="G241" s="4" t="str">
        <f t="shared" si="3"/>
        <v>Ethiopia-Wogda</v>
      </c>
      <c r="BA241" s="4" t="str">
        <v>Don Bosco Boys Secondary, Embu</v>
      </c>
      <c r="BB241" s="4" t="str">
        <v>Don Bosco Boys Secondary, Embu</v>
      </c>
      <c r="BC241" s="4" t="str">
        <v>Don Bosco Boys Secondary, Embu</v>
      </c>
      <c r="BD241" s="4" t="str">
        <v>Don Bosco Boys Secondary, Embu</v>
      </c>
      <c r="BE241" s="4" t="str">
        <v>Don Bosco Boys Secondary, Embu</v>
      </c>
      <c r="BF241" s="4" t="str">
        <v>Don Bosco Boys Secondary, Embu</v>
      </c>
      <c r="BG241" s="4" t="str">
        <v>Don Bosco Boys Secondary, Embu</v>
      </c>
      <c r="BH241" s="4" t="str">
        <v>Don Bosco Boys Secondary, Embu</v>
      </c>
      <c r="BI241" s="4" t="str">
        <v>Don Bosco Boys Secondary, Embu</v>
      </c>
      <c r="BJ241" s="4" t="str">
        <v>Don Bosco Boys Secondary, Embu</v>
      </c>
      <c r="BK241" s="4" t="str">
        <v>Don Bosco Boys Secondary, Embu</v>
      </c>
      <c r="BL241" s="4" t="str">
        <v>Don Bosco Boys Secondary, Embu</v>
      </c>
      <c r="BM241" s="4" t="str">
        <v>Don Bosco Boys Secondary, Embu</v>
      </c>
      <c r="BN241" s="4" t="str">
        <v>Don Bosco Boys Secondary, Embu</v>
      </c>
      <c r="BO241" s="4" t="str">
        <v>Don Bosco Boys Secondary, Embu</v>
      </c>
      <c r="BP241" s="4" t="str">
        <v>Don Bosco Boys Secondary, Embu</v>
      </c>
      <c r="BQ241" s="4" t="str">
        <v>Don Bosco Boys Secondary, Embu</v>
      </c>
      <c r="BR241" s="4" t="str">
        <v>Don Bosco Boys Secondary, Embu</v>
      </c>
      <c r="BS241" s="4" t="str">
        <v>Don Bosco Boys Secondary, Embu</v>
      </c>
      <c r="BT241" s="4" t="str">
        <v>Don Bosco Boys Secondary, Embu</v>
      </c>
      <c r="BU241" s="4" t="str">
        <v>Don Bosco Boys Secondary, Embu</v>
      </c>
      <c r="BV241" s="4" t="str">
        <v>Don Bosco Boys Secondary, Embu</v>
      </c>
      <c r="BW241" s="4" t="str">
        <v>Don Bosco Boys Secondary, Embu</v>
      </c>
      <c r="BX241" s="4" t="str">
        <v>Don Bosco Boys Secondary, Embu</v>
      </c>
      <c r="BY241" s="4" t="str">
        <v>Don Bosco Boys Secondary, Embu</v>
      </c>
      <c r="BZ241" s="4" t="str">
        <v>Don Bosco Boys Secondary, Embu</v>
      </c>
      <c r="CA241" s="4" t="str">
        <v>Don Bosco Boys Secondary, Embu</v>
      </c>
      <c r="CB241" s="4" t="str">
        <v>Don Bosco Boys Secondary, Embu</v>
      </c>
      <c r="CC241" s="4" t="str">
        <v>Don Bosco Boys Secondary, Embu</v>
      </c>
      <c r="CD241" s="4" t="str">
        <v>Don Bosco Boys Secondary, Embu</v>
      </c>
      <c r="CE241" s="4" t="str">
        <v>Don Bosco Boys Secondary, Embu</v>
      </c>
      <c r="CF241" s="4" t="str">
        <v>Don Bosco Boys Secondary, Embu</v>
      </c>
      <c r="CG241" s="4" t="str">
        <v>Don Bosco Boys Secondary, Embu</v>
      </c>
      <c r="CH241" s="4" t="str">
        <v>Don Bosco Boys Secondary, Embu</v>
      </c>
      <c r="CJ241" s="4" t="str">
        <v>Don Bosco Boys Secondary, Embu</v>
      </c>
      <c r="CK241" s="4" t="str">
        <v>Don Bosco Boys Secondary, Embu</v>
      </c>
      <c r="CL241" s="4" t="str">
        <v>Don Bosco Boys Secondary, Embu</v>
      </c>
      <c r="CM241" s="4" t="str">
        <v>Don Bosco Boys Secondary, Embu</v>
      </c>
      <c r="CN241" s="4" t="str">
        <v>Don Bosco Boys Secondary, Embu</v>
      </c>
      <c r="CO241" s="4" t="str">
        <v>Don Bosco Boys Secondary, Embu</v>
      </c>
      <c r="CP241" s="4" t="str">
        <v>Don Bosco Boys Secondary, Embu</v>
      </c>
      <c r="CQ241" s="4" t="str">
        <v>Don Bosco Boys Secondary, Embu</v>
      </c>
      <c r="CR241" s="4" t="str">
        <v>Don Bosco Boys Secondary, Embu</v>
      </c>
      <c r="CS241" s="4" t="str">
        <v>Don Bosco Boys Secondary, Embu</v>
      </c>
      <c r="CT241" s="4" t="str">
        <v>Don Bosco Boys Secondary, Embu</v>
      </c>
      <c r="CU241" s="4" t="str">
        <v>Don Bosco Boys Secondary, Embu</v>
      </c>
      <c r="CV241" s="4" t="str">
        <v>Don Bosco Boys Secondary, Embu</v>
      </c>
      <c r="CW241" s="4" t="str">
        <v>Don Bosco Boys Secondary, Embu</v>
      </c>
      <c r="CX241" s="4" t="str">
        <v>Don Bosco Boys Secondary, Embu</v>
      </c>
      <c r="CY241" s="4" t="str">
        <v>Don Bosco Boys Secondary, Embu</v>
      </c>
      <c r="CZ241" s="4" t="str">
        <v>Don Bosco Boys Secondary, Embu</v>
      </c>
      <c r="DA241" s="4" t="str">
        <v>Don Bosco Boys Secondary, Embu</v>
      </c>
      <c r="DB241" s="4" t="str">
        <v>Don Bosco Boys Secondary, Embu</v>
      </c>
      <c r="DC241" s="4" t="str">
        <v>Don Bosco Boys Secondary, Embu</v>
      </c>
      <c r="DD241" s="4" t="str">
        <v>Don Bosco Boys Secondary, Embu</v>
      </c>
      <c r="DE241" s="4" t="str">
        <v>Don Bosco Boys Secondary, Embu</v>
      </c>
      <c r="DF241" s="4" t="str">
        <v>Don Bosco Boys Secondary, Embu</v>
      </c>
      <c r="DG241" s="4" t="str">
        <v>Don Bosco Boys Secondary, Embu</v>
      </c>
      <c r="DH241" s="4" t="str">
        <v>Don Bosco Boys Secondary, Embu</v>
      </c>
      <c r="DI241" s="4" t="str">
        <v>Don Bosco Boys Secondary, Embu</v>
      </c>
      <c r="DJ241" s="4" t="str">
        <v>Don Bosco Boys Secondary, Embu</v>
      </c>
      <c r="DK241" s="4" t="str">
        <v>Don Bosco Boys Secondary, Embu</v>
      </c>
      <c r="DL241" s="4" t="str">
        <v>Don Bosco Boys Secondary, Embu</v>
      </c>
      <c r="DM241" s="4" t="str">
        <v>Don Bosco Boys Secondary, Embu</v>
      </c>
      <c r="DN241" s="4" t="str">
        <v>Don Bosco Boys Secondary, Embu</v>
      </c>
      <c r="DO241" s="4" t="str">
        <v>Don Bosco Boys Secondary, Embu</v>
      </c>
      <c r="DP241" s="4" t="str">
        <v>Don Bosco Boys Secondary, Embu</v>
      </c>
    </row>
    <row r="242" spans="1:120" x14ac:dyDescent="0.35">
      <c r="A242" s="4">
        <v>7.1</v>
      </c>
      <c r="B242" s="4">
        <v>38.616669999999999</v>
      </c>
      <c r="C242" s="4" t="s">
        <v>193</v>
      </c>
      <c r="D242" s="4" t="s">
        <v>130</v>
      </c>
      <c r="E242" s="4" t="s">
        <v>478</v>
      </c>
      <c r="F242" s="4">
        <v>917</v>
      </c>
      <c r="G242" s="4" t="str">
        <f t="shared" si="3"/>
        <v>Ethiopia-Wondo Genet</v>
      </c>
      <c r="BA242" s="4" t="str">
        <v>Doy Gaab</v>
      </c>
      <c r="BB242" s="4" t="str">
        <v>Doy Gaab</v>
      </c>
      <c r="BC242" s="4" t="str">
        <v>Doy Gaab</v>
      </c>
      <c r="BD242" s="4" t="str">
        <v>Doy Gaab</v>
      </c>
      <c r="BE242" s="4" t="str">
        <v>Doy Gaab</v>
      </c>
      <c r="BF242" s="4" t="str">
        <v>Doy Gaab</v>
      </c>
      <c r="BG242" s="4" t="str">
        <v>Doy Gaab</v>
      </c>
      <c r="BH242" s="4" t="str">
        <v>Doy Gaab</v>
      </c>
      <c r="BI242" s="4" t="str">
        <v>Doy Gaab</v>
      </c>
      <c r="BJ242" s="4" t="str">
        <v>Doy Gaab</v>
      </c>
      <c r="BK242" s="4" t="str">
        <v>Doy Gaab</v>
      </c>
      <c r="BL242" s="4" t="str">
        <v>Doy Gaab</v>
      </c>
      <c r="BM242" s="4" t="str">
        <v>Doy Gaab</v>
      </c>
      <c r="BN242" s="4" t="str">
        <v>Doy Gaab</v>
      </c>
      <c r="BO242" s="4" t="str">
        <v>Doy Gaab</v>
      </c>
      <c r="BP242" s="4" t="str">
        <v>Doy Gaab</v>
      </c>
      <c r="BQ242" s="4" t="str">
        <v>Doy Gaab</v>
      </c>
      <c r="BR242" s="4" t="str">
        <v>Doy Gaab</v>
      </c>
      <c r="BS242" s="4" t="str">
        <v>Doy Gaab</v>
      </c>
      <c r="BT242" s="4" t="str">
        <v>Doy Gaab</v>
      </c>
      <c r="BU242" s="4" t="str">
        <v>Doy Gaab</v>
      </c>
      <c r="BV242" s="4" t="str">
        <v>Doy Gaab</v>
      </c>
      <c r="BW242" s="4" t="str">
        <v>Doy Gaab</v>
      </c>
      <c r="BX242" s="4" t="str">
        <v>Doy Gaab</v>
      </c>
      <c r="BY242" s="4" t="str">
        <v>Doy Gaab</v>
      </c>
      <c r="BZ242" s="4" t="str">
        <v>Doy Gaab</v>
      </c>
      <c r="CA242" s="4" t="str">
        <v>Doy Gaab</v>
      </c>
      <c r="CB242" s="4" t="str">
        <v>Doy Gaab</v>
      </c>
      <c r="CC242" s="4" t="str">
        <v>Doy Gaab</v>
      </c>
      <c r="CD242" s="4" t="str">
        <v>Doy Gaab</v>
      </c>
      <c r="CE242" s="4" t="str">
        <v>Doy Gaab</v>
      </c>
      <c r="CF242" s="4" t="str">
        <v>Doy Gaab</v>
      </c>
      <c r="CG242" s="4" t="str">
        <v>Doy Gaab</v>
      </c>
      <c r="CH242" s="4" t="str">
        <v>Doy Gaab</v>
      </c>
      <c r="CJ242" s="4" t="str">
        <v>Doy Gaab</v>
      </c>
      <c r="CK242" s="4" t="str">
        <v>Doy Gaab</v>
      </c>
      <c r="CL242" s="4" t="str">
        <v>Doy Gaab</v>
      </c>
      <c r="CM242" s="4" t="str">
        <v>Doy Gaab</v>
      </c>
      <c r="CN242" s="4" t="str">
        <v>Doy Gaab</v>
      </c>
      <c r="CO242" s="4" t="str">
        <v>Doy Gaab</v>
      </c>
      <c r="CP242" s="4" t="str">
        <v>Doy Gaab</v>
      </c>
      <c r="CQ242" s="4" t="str">
        <v>Doy Gaab</v>
      </c>
      <c r="CR242" s="4" t="str">
        <v>Doy Gaab</v>
      </c>
      <c r="CS242" s="4" t="str">
        <v>Doy Gaab</v>
      </c>
      <c r="CT242" s="4" t="str">
        <v>Doy Gaab</v>
      </c>
      <c r="CU242" s="4" t="str">
        <v>Doy Gaab</v>
      </c>
      <c r="CV242" s="4" t="str">
        <v>Doy Gaab</v>
      </c>
      <c r="CW242" s="4" t="str">
        <v>Doy Gaab</v>
      </c>
      <c r="CX242" s="4" t="str">
        <v>Doy Gaab</v>
      </c>
      <c r="CY242" s="4" t="str">
        <v>Doy Gaab</v>
      </c>
      <c r="CZ242" s="4" t="str">
        <v>Doy Gaab</v>
      </c>
      <c r="DA242" s="4" t="str">
        <v>Doy Gaab</v>
      </c>
      <c r="DB242" s="4" t="str">
        <v>Doy Gaab</v>
      </c>
      <c r="DC242" s="4" t="str">
        <v>Doy Gaab</v>
      </c>
      <c r="DD242" s="4" t="str">
        <v>Doy Gaab</v>
      </c>
      <c r="DE242" s="4" t="str">
        <v>Doy Gaab</v>
      </c>
      <c r="DF242" s="4" t="str">
        <v>Doy Gaab</v>
      </c>
      <c r="DG242" s="4" t="str">
        <v>Doy Gaab</v>
      </c>
      <c r="DH242" s="4" t="str">
        <v>Doy Gaab</v>
      </c>
      <c r="DI242" s="4" t="str">
        <v>Doy Gaab</v>
      </c>
      <c r="DJ242" s="4" t="str">
        <v>Doy Gaab</v>
      </c>
      <c r="DK242" s="4" t="str">
        <v>Doy Gaab</v>
      </c>
      <c r="DL242" s="4" t="str">
        <v>Doy Gaab</v>
      </c>
      <c r="DM242" s="4" t="str">
        <v>Doy Gaab</v>
      </c>
      <c r="DN242" s="4" t="str">
        <v>Doy Gaab</v>
      </c>
      <c r="DO242" s="4" t="str">
        <v>Doy Gaab</v>
      </c>
      <c r="DP242" s="4" t="str">
        <v>Doy Gaab</v>
      </c>
    </row>
    <row r="243" spans="1:120" x14ac:dyDescent="0.35">
      <c r="A243" s="4">
        <v>8.6666699999999999</v>
      </c>
      <c r="B243" s="4">
        <v>39.433329999999998</v>
      </c>
      <c r="C243" s="4" t="s">
        <v>193</v>
      </c>
      <c r="D243" s="4" t="s">
        <v>130</v>
      </c>
      <c r="E243" s="4" t="s">
        <v>479</v>
      </c>
      <c r="F243" s="4">
        <v>917</v>
      </c>
      <c r="G243" s="4" t="str">
        <f t="shared" si="3"/>
        <v>Ethiopia-Wulinchity</v>
      </c>
      <c r="BA243" s="4" t="str">
        <v>Doy Gaab.Bonka</v>
      </c>
      <c r="BB243" s="4" t="str">
        <v>Doy Gaab.Bonka</v>
      </c>
      <c r="BC243" s="4" t="str">
        <v>Doy Gaab.Bonka</v>
      </c>
      <c r="BD243" s="4" t="str">
        <v>Doy Gaab.Bonka</v>
      </c>
      <c r="BE243" s="4" t="str">
        <v>Doy Gaab.Bonka</v>
      </c>
      <c r="BF243" s="4" t="str">
        <v>Doy Gaab.Bonka</v>
      </c>
      <c r="BG243" s="4" t="str">
        <v>Doy Gaab.Bonka</v>
      </c>
      <c r="BH243" s="4" t="str">
        <v>Doy Gaab.Bonka</v>
      </c>
      <c r="BI243" s="4" t="str">
        <v>Doy Gaab.Bonka</v>
      </c>
      <c r="BJ243" s="4" t="str">
        <v>Doy Gaab.Bonka</v>
      </c>
      <c r="BK243" s="4" t="str">
        <v>Doy Gaab.Bonka</v>
      </c>
      <c r="BL243" s="4" t="str">
        <v>Doy Gaab.Bonka</v>
      </c>
      <c r="BM243" s="4" t="str">
        <v>Doy Gaab.Bonka</v>
      </c>
      <c r="BN243" s="4" t="str">
        <v>Doy Gaab.Bonka</v>
      </c>
      <c r="BO243" s="4" t="str">
        <v>Doy Gaab.Bonka</v>
      </c>
      <c r="BP243" s="4" t="str">
        <v>Doy Gaab.Bonka</v>
      </c>
      <c r="BQ243" s="4" t="str">
        <v>Doy Gaab.Bonka</v>
      </c>
      <c r="BR243" s="4" t="str">
        <v>Doy Gaab.Bonka</v>
      </c>
      <c r="BS243" s="4" t="str">
        <v>Doy Gaab.Bonka</v>
      </c>
      <c r="BT243" s="4" t="str">
        <v>Doy Gaab.Bonka</v>
      </c>
      <c r="BU243" s="4" t="str">
        <v>Doy Gaab.Bonka</v>
      </c>
      <c r="BV243" s="4" t="str">
        <v>Doy Gaab.Bonka</v>
      </c>
      <c r="BW243" s="4" t="str">
        <v>Doy Gaab.Bonka</v>
      </c>
      <c r="BX243" s="4" t="str">
        <v>Doy Gaab.Bonka</v>
      </c>
      <c r="BY243" s="4" t="str">
        <v>Doy Gaab.Bonka</v>
      </c>
      <c r="BZ243" s="4" t="str">
        <v>Doy Gaab.Bonka</v>
      </c>
      <c r="CA243" s="4" t="str">
        <v>Doy Gaab.Bonka</v>
      </c>
      <c r="CB243" s="4" t="str">
        <v>Doy Gaab.Bonka</v>
      </c>
      <c r="CC243" s="4" t="str">
        <v>Doy Gaab.Bonka</v>
      </c>
      <c r="CD243" s="4" t="str">
        <v>Doy Gaab.Bonka</v>
      </c>
      <c r="CE243" s="4" t="str">
        <v>Doy Gaab.Bonka</v>
      </c>
      <c r="CF243" s="4" t="str">
        <v>Doy Gaab.Bonka</v>
      </c>
      <c r="CG243" s="4" t="str">
        <v>Doy Gaab.Bonka</v>
      </c>
      <c r="CH243" s="4" t="str">
        <v>Doy Gaab.Bonka</v>
      </c>
      <c r="CJ243" s="4" t="str">
        <v>Doy Gaab.Bonka</v>
      </c>
      <c r="CK243" s="4" t="str">
        <v>Doy Gaab.Bonka</v>
      </c>
      <c r="CL243" s="4" t="str">
        <v>Doy Gaab.Bonka</v>
      </c>
      <c r="CM243" s="4" t="str">
        <v>Doy Gaab.Bonka</v>
      </c>
      <c r="CN243" s="4" t="str">
        <v>Doy Gaab.Bonka</v>
      </c>
      <c r="CO243" s="4" t="str">
        <v>Doy Gaab.Bonka</v>
      </c>
      <c r="CP243" s="4" t="str">
        <v>Doy Gaab.Bonka</v>
      </c>
      <c r="CQ243" s="4" t="str">
        <v>Doy Gaab.Bonka</v>
      </c>
      <c r="CR243" s="4" t="str">
        <v>Doy Gaab.Bonka</v>
      </c>
      <c r="CS243" s="4" t="str">
        <v>Doy Gaab.Bonka</v>
      </c>
      <c r="CT243" s="4" t="str">
        <v>Doy Gaab.Bonka</v>
      </c>
      <c r="CU243" s="4" t="str">
        <v>Doy Gaab.Bonka</v>
      </c>
      <c r="CV243" s="4" t="str">
        <v>Doy Gaab.Bonka</v>
      </c>
      <c r="CW243" s="4" t="str">
        <v>Doy Gaab.Bonka</v>
      </c>
      <c r="CX243" s="4" t="str">
        <v>Doy Gaab.Bonka</v>
      </c>
      <c r="CY243" s="4" t="str">
        <v>Doy Gaab.Bonka</v>
      </c>
      <c r="CZ243" s="4" t="str">
        <v>Doy Gaab.Bonka</v>
      </c>
      <c r="DA243" s="4" t="str">
        <v>Doy Gaab.Bonka</v>
      </c>
      <c r="DB243" s="4" t="str">
        <v>Doy Gaab.Bonka</v>
      </c>
      <c r="DC243" s="4" t="str">
        <v>Doy Gaab.Bonka</v>
      </c>
      <c r="DD243" s="4" t="str">
        <v>Doy Gaab.Bonka</v>
      </c>
      <c r="DE243" s="4" t="str">
        <v>Doy Gaab.Bonka</v>
      </c>
      <c r="DF243" s="4" t="str">
        <v>Doy Gaab.Bonka</v>
      </c>
      <c r="DG243" s="4" t="str">
        <v>Doy Gaab.Bonka</v>
      </c>
      <c r="DH243" s="4" t="str">
        <v>Doy Gaab.Bonka</v>
      </c>
      <c r="DI243" s="4" t="str">
        <v>Doy Gaab.Bonka</v>
      </c>
      <c r="DJ243" s="4" t="str">
        <v>Doy Gaab.Bonka</v>
      </c>
      <c r="DK243" s="4" t="str">
        <v>Doy Gaab.Bonka</v>
      </c>
      <c r="DL243" s="4" t="str">
        <v>Doy Gaab.Bonka</v>
      </c>
      <c r="DM243" s="4" t="str">
        <v>Doy Gaab.Bonka</v>
      </c>
      <c r="DN243" s="4" t="str">
        <v>Doy Gaab.Bonka</v>
      </c>
      <c r="DO243" s="4" t="str">
        <v>Doy Gaab.Bonka</v>
      </c>
      <c r="DP243" s="4" t="str">
        <v>Doy Gaab.Bonka</v>
      </c>
    </row>
    <row r="244" spans="1:120" x14ac:dyDescent="0.35">
      <c r="A244" s="4">
        <v>8.5500000000000007</v>
      </c>
      <c r="B244" s="4">
        <v>39.68</v>
      </c>
      <c r="C244" s="4" t="s">
        <v>193</v>
      </c>
      <c r="D244" s="4" t="s">
        <v>130</v>
      </c>
      <c r="E244" s="4" t="s">
        <v>480</v>
      </c>
      <c r="F244" s="4">
        <v>10000</v>
      </c>
      <c r="G244" s="4" t="str">
        <f t="shared" si="3"/>
        <v>Ethiopia-Wulinchity.Melkaweba, Nazareth</v>
      </c>
      <c r="BA244" s="4" t="str">
        <v>DRC Tegzerti Research Station, Siwa Oasis</v>
      </c>
      <c r="BB244" s="4" t="str">
        <v>DRC Tegzerti Research Station, Siwa Oasis</v>
      </c>
      <c r="BC244" s="4" t="str">
        <v>DRC Tegzerti Research Station, Siwa Oasis</v>
      </c>
      <c r="BD244" s="4" t="str">
        <v>DRC Tegzerti Research Station, Siwa Oasis</v>
      </c>
      <c r="BE244" s="4" t="str">
        <v>DRC Tegzerti Research Station, Siwa Oasis</v>
      </c>
      <c r="BF244" s="4" t="str">
        <v>DRC Tegzerti Research Station, Siwa Oasis</v>
      </c>
      <c r="BG244" s="4" t="str">
        <v>DRC Tegzerti Research Station, Siwa Oasis</v>
      </c>
      <c r="BH244" s="4" t="str">
        <v>DRC Tegzerti Research Station, Siwa Oasis</v>
      </c>
      <c r="BI244" s="4" t="str">
        <v>DRC Tegzerti Research Station, Siwa Oasis</v>
      </c>
      <c r="BJ244" s="4" t="str">
        <v>DRC Tegzerti Research Station, Siwa Oasis</v>
      </c>
      <c r="BK244" s="4" t="str">
        <v>DRC Tegzerti Research Station, Siwa Oasis</v>
      </c>
      <c r="BL244" s="4" t="str">
        <v>DRC Tegzerti Research Station, Siwa Oasis</v>
      </c>
      <c r="BM244" s="4" t="str">
        <v>DRC Tegzerti Research Station, Siwa Oasis</v>
      </c>
      <c r="BN244" s="4" t="str">
        <v>DRC Tegzerti Research Station, Siwa Oasis</v>
      </c>
      <c r="BO244" s="4" t="str">
        <v>DRC Tegzerti Research Station, Siwa Oasis</v>
      </c>
      <c r="BP244" s="4" t="str">
        <v>DRC Tegzerti Research Station, Siwa Oasis</v>
      </c>
      <c r="BQ244" s="4" t="str">
        <v>DRC Tegzerti Research Station, Siwa Oasis</v>
      </c>
      <c r="BR244" s="4" t="str">
        <v>DRC Tegzerti Research Station, Siwa Oasis</v>
      </c>
      <c r="BS244" s="4" t="str">
        <v>DRC Tegzerti Research Station, Siwa Oasis</v>
      </c>
      <c r="BT244" s="4" t="str">
        <v>DRC Tegzerti Research Station, Siwa Oasis</v>
      </c>
      <c r="BU244" s="4" t="str">
        <v>DRC Tegzerti Research Station, Siwa Oasis</v>
      </c>
      <c r="BV244" s="4" t="str">
        <v>DRC Tegzerti Research Station, Siwa Oasis</v>
      </c>
      <c r="BW244" s="4" t="str">
        <v>DRC Tegzerti Research Station, Siwa Oasis</v>
      </c>
      <c r="BX244" s="4" t="str">
        <v>DRC Tegzerti Research Station, Siwa Oasis</v>
      </c>
      <c r="BY244" s="4" t="str">
        <v>DRC Tegzerti Research Station, Siwa Oasis</v>
      </c>
      <c r="BZ244" s="4" t="str">
        <v>DRC Tegzerti Research Station, Siwa Oasis</v>
      </c>
      <c r="CA244" s="4" t="str">
        <v>DRC Tegzerti Research Station, Siwa Oasis</v>
      </c>
      <c r="CB244" s="4" t="str">
        <v>DRC Tegzerti Research Station, Siwa Oasis</v>
      </c>
      <c r="CC244" s="4" t="str">
        <v>DRC Tegzerti Research Station, Siwa Oasis</v>
      </c>
      <c r="CD244" s="4" t="str">
        <v>DRC Tegzerti Research Station, Siwa Oasis</v>
      </c>
      <c r="CE244" s="4" t="str">
        <v>DRC Tegzerti Research Station, Siwa Oasis</v>
      </c>
      <c r="CF244" s="4" t="str">
        <v>DRC Tegzerti Research Station, Siwa Oasis</v>
      </c>
      <c r="CG244" s="4" t="str">
        <v>DRC Tegzerti Research Station, Siwa Oasis</v>
      </c>
      <c r="CH244" s="4" t="str">
        <v>DRC Tegzerti Research Station, Siwa Oasis</v>
      </c>
      <c r="CJ244" s="4" t="str">
        <v>DRC Tegzerti Research Station, Siwa Oasis</v>
      </c>
      <c r="CK244" s="4" t="str">
        <v>DRC Tegzerti Research Station, Siwa Oasis</v>
      </c>
      <c r="CL244" s="4" t="str">
        <v>DRC Tegzerti Research Station, Siwa Oasis</v>
      </c>
      <c r="CM244" s="4" t="str">
        <v>DRC Tegzerti Research Station, Siwa Oasis</v>
      </c>
      <c r="CN244" s="4" t="str">
        <v>DRC Tegzerti Research Station, Siwa Oasis</v>
      </c>
      <c r="CO244" s="4" t="str">
        <v>DRC Tegzerti Research Station, Siwa Oasis</v>
      </c>
      <c r="CP244" s="4" t="str">
        <v>DRC Tegzerti Research Station, Siwa Oasis</v>
      </c>
      <c r="CQ244" s="4" t="str">
        <v>DRC Tegzerti Research Station, Siwa Oasis</v>
      </c>
      <c r="CR244" s="4" t="str">
        <v>DRC Tegzerti Research Station, Siwa Oasis</v>
      </c>
      <c r="CS244" s="4" t="str">
        <v>DRC Tegzerti Research Station, Siwa Oasis</v>
      </c>
      <c r="CT244" s="4" t="str">
        <v>DRC Tegzerti Research Station, Siwa Oasis</v>
      </c>
      <c r="CU244" s="4" t="str">
        <v>DRC Tegzerti Research Station, Siwa Oasis</v>
      </c>
      <c r="CV244" s="4" t="str">
        <v>DRC Tegzerti Research Station, Siwa Oasis</v>
      </c>
      <c r="CW244" s="4" t="str">
        <v>DRC Tegzerti Research Station, Siwa Oasis</v>
      </c>
      <c r="CX244" s="4" t="str">
        <v>DRC Tegzerti Research Station, Siwa Oasis</v>
      </c>
      <c r="CY244" s="4" t="str">
        <v>DRC Tegzerti Research Station, Siwa Oasis</v>
      </c>
      <c r="CZ244" s="4" t="str">
        <v>DRC Tegzerti Research Station, Siwa Oasis</v>
      </c>
      <c r="DA244" s="4" t="str">
        <v>DRC Tegzerti Research Station, Siwa Oasis</v>
      </c>
      <c r="DB244" s="4" t="str">
        <v>DRC Tegzerti Research Station, Siwa Oasis</v>
      </c>
      <c r="DC244" s="4" t="str">
        <v>DRC Tegzerti Research Station, Siwa Oasis</v>
      </c>
      <c r="DD244" s="4" t="str">
        <v>DRC Tegzerti Research Station, Siwa Oasis</v>
      </c>
      <c r="DE244" s="4" t="str">
        <v>DRC Tegzerti Research Station, Siwa Oasis</v>
      </c>
      <c r="DF244" s="4" t="str">
        <v>DRC Tegzerti Research Station, Siwa Oasis</v>
      </c>
      <c r="DG244" s="4" t="str">
        <v>DRC Tegzerti Research Station, Siwa Oasis</v>
      </c>
      <c r="DH244" s="4" t="str">
        <v>DRC Tegzerti Research Station, Siwa Oasis</v>
      </c>
      <c r="DI244" s="4" t="str">
        <v>DRC Tegzerti Research Station, Siwa Oasis</v>
      </c>
      <c r="DJ244" s="4" t="str">
        <v>DRC Tegzerti Research Station, Siwa Oasis</v>
      </c>
      <c r="DK244" s="4" t="str">
        <v>DRC Tegzerti Research Station, Siwa Oasis</v>
      </c>
      <c r="DL244" s="4" t="str">
        <v>DRC Tegzerti Research Station, Siwa Oasis</v>
      </c>
      <c r="DM244" s="4" t="str">
        <v>DRC Tegzerti Research Station, Siwa Oasis</v>
      </c>
      <c r="DN244" s="4" t="str">
        <v>DRC Tegzerti Research Station, Siwa Oasis</v>
      </c>
      <c r="DO244" s="4" t="str">
        <v>DRC Tegzerti Research Station, Siwa Oasis</v>
      </c>
      <c r="DP244" s="4" t="str">
        <v>DRC Tegzerti Research Station, Siwa Oasis</v>
      </c>
    </row>
    <row r="245" spans="1:120" x14ac:dyDescent="0.35">
      <c r="A245" s="4">
        <v>11.62</v>
      </c>
      <c r="B245" s="4">
        <v>37.459299999999999</v>
      </c>
      <c r="C245" s="4" t="s">
        <v>193</v>
      </c>
      <c r="D245" s="4" t="s">
        <v>138</v>
      </c>
      <c r="E245" s="4" t="s">
        <v>481</v>
      </c>
      <c r="F245" s="4">
        <v>200</v>
      </c>
      <c r="G245" s="4" t="str">
        <f t="shared" si="3"/>
        <v>Ethiopia-Zenzelima Campus, Bahir Dar University</v>
      </c>
      <c r="BA245" s="4" t="str">
        <v>Dufuya</v>
      </c>
      <c r="BB245" s="4" t="str">
        <v>Dufuya</v>
      </c>
      <c r="BC245" s="4" t="str">
        <v>Dufuya</v>
      </c>
      <c r="BD245" s="4" t="str">
        <v>Dufuya</v>
      </c>
      <c r="BE245" s="4" t="str">
        <v>Dufuya</v>
      </c>
      <c r="BF245" s="4" t="str">
        <v>Dufuya</v>
      </c>
      <c r="BG245" s="4" t="str">
        <v>Dufuya</v>
      </c>
      <c r="BH245" s="4" t="str">
        <v>Dufuya</v>
      </c>
      <c r="BI245" s="4" t="str">
        <v>Dufuya</v>
      </c>
      <c r="BJ245" s="4" t="str">
        <v>Dufuya</v>
      </c>
      <c r="BK245" s="4" t="str">
        <v>Dufuya</v>
      </c>
      <c r="BL245" s="4" t="str">
        <v>Dufuya</v>
      </c>
      <c r="BM245" s="4" t="str">
        <v>Dufuya</v>
      </c>
      <c r="BN245" s="4" t="str">
        <v>Dufuya</v>
      </c>
      <c r="BO245" s="4" t="str">
        <v>Dufuya</v>
      </c>
      <c r="BP245" s="4" t="str">
        <v>Dufuya</v>
      </c>
      <c r="BQ245" s="4" t="str">
        <v>Dufuya</v>
      </c>
      <c r="BR245" s="4" t="str">
        <v>Dufuya</v>
      </c>
      <c r="BS245" s="4" t="str">
        <v>Dufuya</v>
      </c>
      <c r="BT245" s="4" t="str">
        <v>Dufuya</v>
      </c>
      <c r="BU245" s="4" t="str">
        <v>Dufuya</v>
      </c>
      <c r="BV245" s="4" t="str">
        <v>Dufuya</v>
      </c>
      <c r="BW245" s="4" t="str">
        <v>Dufuya</v>
      </c>
      <c r="BX245" s="4" t="str">
        <v>Dufuya</v>
      </c>
      <c r="BY245" s="4" t="str">
        <v>Dufuya</v>
      </c>
      <c r="BZ245" s="4" t="str">
        <v>Dufuya</v>
      </c>
      <c r="CA245" s="4" t="str">
        <v>Dufuya</v>
      </c>
      <c r="CB245" s="4" t="str">
        <v>Dufuya</v>
      </c>
      <c r="CC245" s="4" t="str">
        <v>Dufuya</v>
      </c>
      <c r="CD245" s="4" t="str">
        <v>Dufuya</v>
      </c>
      <c r="CE245" s="4" t="str">
        <v>Dufuya</v>
      </c>
      <c r="CF245" s="4" t="str">
        <v>Dufuya</v>
      </c>
      <c r="CG245" s="4" t="str">
        <v>Dufuya</v>
      </c>
      <c r="CH245" s="4" t="str">
        <v>Dufuya</v>
      </c>
      <c r="CJ245" s="4" t="str">
        <v>Dufuya</v>
      </c>
      <c r="CK245" s="4" t="str">
        <v>Dufuya</v>
      </c>
      <c r="CL245" s="4" t="str">
        <v>Dufuya</v>
      </c>
      <c r="CM245" s="4" t="str">
        <v>Dufuya</v>
      </c>
      <c r="CN245" s="4" t="str">
        <v>Dufuya</v>
      </c>
      <c r="CO245" s="4" t="str">
        <v>Dufuya</v>
      </c>
      <c r="CP245" s="4" t="str">
        <v>Dufuya</v>
      </c>
      <c r="CQ245" s="4" t="str">
        <v>Dufuya</v>
      </c>
      <c r="CR245" s="4" t="str">
        <v>Dufuya</v>
      </c>
      <c r="CS245" s="4" t="str">
        <v>Dufuya</v>
      </c>
      <c r="CT245" s="4" t="str">
        <v>Dufuya</v>
      </c>
      <c r="CU245" s="4" t="str">
        <v>Dufuya</v>
      </c>
      <c r="CV245" s="4" t="str">
        <v>Dufuya</v>
      </c>
      <c r="CW245" s="4" t="str">
        <v>Dufuya</v>
      </c>
      <c r="CX245" s="4" t="str">
        <v>Dufuya</v>
      </c>
      <c r="CY245" s="4" t="str">
        <v>Dufuya</v>
      </c>
      <c r="CZ245" s="4" t="str">
        <v>Dufuya</v>
      </c>
      <c r="DA245" s="4" t="str">
        <v>Dufuya</v>
      </c>
      <c r="DB245" s="4" t="str">
        <v>Dufuya</v>
      </c>
      <c r="DC245" s="4" t="str">
        <v>Dufuya</v>
      </c>
      <c r="DD245" s="4" t="str">
        <v>Dufuya</v>
      </c>
      <c r="DE245" s="4" t="str">
        <v>Dufuya</v>
      </c>
      <c r="DF245" s="4" t="str">
        <v>Dufuya</v>
      </c>
      <c r="DG245" s="4" t="str">
        <v>Dufuya</v>
      </c>
      <c r="DH245" s="4" t="str">
        <v>Dufuya</v>
      </c>
      <c r="DI245" s="4" t="str">
        <v>Dufuya</v>
      </c>
      <c r="DJ245" s="4" t="str">
        <v>Dufuya</v>
      </c>
      <c r="DK245" s="4" t="str">
        <v>Dufuya</v>
      </c>
      <c r="DL245" s="4" t="str">
        <v>Dufuya</v>
      </c>
      <c r="DM245" s="4" t="str">
        <v>Dufuya</v>
      </c>
      <c r="DN245" s="4" t="str">
        <v>Dufuya</v>
      </c>
      <c r="DO245" s="4" t="str">
        <v>Dufuya</v>
      </c>
      <c r="DP245" s="4" t="str">
        <v>Dufuya</v>
      </c>
    </row>
    <row r="246" spans="1:120" x14ac:dyDescent="0.35">
      <c r="A246" s="4">
        <v>13.433999999999999</v>
      </c>
      <c r="B246" s="4">
        <v>-16.724</v>
      </c>
      <c r="C246" s="4" t="s">
        <v>199</v>
      </c>
      <c r="D246" s="4" t="s">
        <v>138</v>
      </c>
      <c r="E246" s="4" t="s">
        <v>482</v>
      </c>
      <c r="F246" s="4">
        <v>150</v>
      </c>
      <c r="G246" s="4" t="str">
        <f t="shared" si="3"/>
        <v>Gambia-ITC HQ, Kerr Serigne</v>
      </c>
      <c r="BA246" s="4" t="str">
        <v>Dumbo Ranch</v>
      </c>
      <c r="BB246" s="4" t="str">
        <v>Dumbo Ranch</v>
      </c>
      <c r="BC246" s="4" t="str">
        <v>Dumbo Ranch</v>
      </c>
      <c r="BD246" s="4" t="str">
        <v>Dumbo Ranch</v>
      </c>
      <c r="BE246" s="4" t="str">
        <v>Dumbo Ranch</v>
      </c>
      <c r="BF246" s="4" t="str">
        <v>Dumbo Ranch</v>
      </c>
      <c r="BG246" s="4" t="str">
        <v>Dumbo Ranch</v>
      </c>
      <c r="BH246" s="4" t="str">
        <v>Dumbo Ranch</v>
      </c>
      <c r="BI246" s="4" t="str">
        <v>Dumbo Ranch</v>
      </c>
      <c r="BJ246" s="4" t="str">
        <v>Dumbo Ranch</v>
      </c>
      <c r="BK246" s="4" t="str">
        <v>Dumbo Ranch</v>
      </c>
      <c r="BL246" s="4" t="str">
        <v>Dumbo Ranch</v>
      </c>
      <c r="BM246" s="4" t="str">
        <v>Dumbo Ranch</v>
      </c>
      <c r="BN246" s="4" t="str">
        <v>Dumbo Ranch</v>
      </c>
      <c r="BO246" s="4" t="str">
        <v>Dumbo Ranch</v>
      </c>
      <c r="BP246" s="4" t="str">
        <v>Dumbo Ranch</v>
      </c>
      <c r="BQ246" s="4" t="str">
        <v>Dumbo Ranch</v>
      </c>
      <c r="BR246" s="4" t="str">
        <v>Dumbo Ranch</v>
      </c>
      <c r="BS246" s="4" t="str">
        <v>Dumbo Ranch</v>
      </c>
      <c r="BT246" s="4" t="str">
        <v>Dumbo Ranch</v>
      </c>
      <c r="BU246" s="4" t="str">
        <v>Dumbo Ranch</v>
      </c>
      <c r="BV246" s="4" t="str">
        <v>Dumbo Ranch</v>
      </c>
      <c r="BW246" s="4" t="str">
        <v>Dumbo Ranch</v>
      </c>
      <c r="BX246" s="4" t="str">
        <v>Dumbo Ranch</v>
      </c>
      <c r="BY246" s="4" t="str">
        <v>Dumbo Ranch</v>
      </c>
      <c r="BZ246" s="4" t="str">
        <v>Dumbo Ranch</v>
      </c>
      <c r="CA246" s="4" t="str">
        <v>Dumbo Ranch</v>
      </c>
      <c r="CB246" s="4" t="str">
        <v>Dumbo Ranch</v>
      </c>
      <c r="CC246" s="4" t="str">
        <v>Dumbo Ranch</v>
      </c>
      <c r="CD246" s="4" t="str">
        <v>Dumbo Ranch</v>
      </c>
      <c r="CE246" s="4" t="str">
        <v>Dumbo Ranch</v>
      </c>
      <c r="CF246" s="4" t="str">
        <v>Dumbo Ranch</v>
      </c>
      <c r="CG246" s="4" t="str">
        <v>Dumbo Ranch</v>
      </c>
      <c r="CH246" s="4" t="str">
        <v>Dumbo Ranch</v>
      </c>
      <c r="CJ246" s="4" t="str">
        <v>Dumbo Ranch</v>
      </c>
      <c r="CK246" s="4" t="str">
        <v>Dumbo Ranch</v>
      </c>
      <c r="CL246" s="4" t="str">
        <v>Dumbo Ranch</v>
      </c>
      <c r="CM246" s="4" t="str">
        <v>Dumbo Ranch</v>
      </c>
      <c r="CN246" s="4" t="str">
        <v>Dumbo Ranch</v>
      </c>
      <c r="CO246" s="4" t="str">
        <v>Dumbo Ranch</v>
      </c>
      <c r="CP246" s="4" t="str">
        <v>Dumbo Ranch</v>
      </c>
      <c r="CQ246" s="4" t="str">
        <v>Dumbo Ranch</v>
      </c>
      <c r="CR246" s="4" t="str">
        <v>Dumbo Ranch</v>
      </c>
      <c r="CS246" s="4" t="str">
        <v>Dumbo Ranch</v>
      </c>
      <c r="CT246" s="4" t="str">
        <v>Dumbo Ranch</v>
      </c>
      <c r="CU246" s="4" t="str">
        <v>Dumbo Ranch</v>
      </c>
      <c r="CV246" s="4" t="str">
        <v>Dumbo Ranch</v>
      </c>
      <c r="CW246" s="4" t="str">
        <v>Dumbo Ranch</v>
      </c>
      <c r="CX246" s="4" t="str">
        <v>Dumbo Ranch</v>
      </c>
      <c r="CY246" s="4" t="str">
        <v>Dumbo Ranch</v>
      </c>
      <c r="CZ246" s="4" t="str">
        <v>Dumbo Ranch</v>
      </c>
      <c r="DA246" s="4" t="str">
        <v>Dumbo Ranch</v>
      </c>
      <c r="DB246" s="4" t="str">
        <v>Dumbo Ranch</v>
      </c>
      <c r="DC246" s="4" t="str">
        <v>Dumbo Ranch</v>
      </c>
      <c r="DD246" s="4" t="str">
        <v>Dumbo Ranch</v>
      </c>
      <c r="DE246" s="4" t="str">
        <v>Dumbo Ranch</v>
      </c>
      <c r="DF246" s="4" t="str">
        <v>Dumbo Ranch</v>
      </c>
      <c r="DG246" s="4" t="str">
        <v>Dumbo Ranch</v>
      </c>
      <c r="DH246" s="4" t="str">
        <v>Dumbo Ranch</v>
      </c>
      <c r="DI246" s="4" t="str">
        <v>Dumbo Ranch</v>
      </c>
      <c r="DJ246" s="4" t="str">
        <v>Dumbo Ranch</v>
      </c>
      <c r="DK246" s="4" t="str">
        <v>Dumbo Ranch</v>
      </c>
      <c r="DL246" s="4" t="str">
        <v>Dumbo Ranch</v>
      </c>
      <c r="DM246" s="4" t="str">
        <v>Dumbo Ranch</v>
      </c>
      <c r="DN246" s="4" t="str">
        <v>Dumbo Ranch</v>
      </c>
      <c r="DO246" s="4" t="str">
        <v>Dumbo Ranch</v>
      </c>
      <c r="DP246" s="4" t="str">
        <v>Dumbo Ranch</v>
      </c>
    </row>
    <row r="247" spans="1:120" x14ac:dyDescent="0.35">
      <c r="A247" s="4">
        <v>13.368600000000001</v>
      </c>
      <c r="B247" s="4">
        <v>-16.682200000000002</v>
      </c>
      <c r="C247" s="4" t="s">
        <v>199</v>
      </c>
      <c r="D247" s="4" t="s">
        <v>138</v>
      </c>
      <c r="E247" s="4" t="s">
        <v>483</v>
      </c>
      <c r="F247" s="4">
        <v>200</v>
      </c>
      <c r="G247" s="4" t="str">
        <f t="shared" si="3"/>
        <v>Gambia-Old Yundum Tandako Station</v>
      </c>
      <c r="BA247" s="4" t="str">
        <v>Dunki</v>
      </c>
      <c r="BB247" s="4" t="str">
        <v>Dunki</v>
      </c>
      <c r="BC247" s="4" t="str">
        <v>Dunki</v>
      </c>
      <c r="BD247" s="4" t="str">
        <v>Dunki</v>
      </c>
      <c r="BE247" s="4" t="str">
        <v>Dunki</v>
      </c>
      <c r="BF247" s="4" t="str">
        <v>Dunki</v>
      </c>
      <c r="BG247" s="4" t="str">
        <v>Dunki</v>
      </c>
      <c r="BH247" s="4" t="str">
        <v>Dunki</v>
      </c>
      <c r="BI247" s="4" t="str">
        <v>Dunki</v>
      </c>
      <c r="BJ247" s="4" t="str">
        <v>Dunki</v>
      </c>
      <c r="BK247" s="4" t="str">
        <v>Dunki</v>
      </c>
      <c r="BL247" s="4" t="str">
        <v>Dunki</v>
      </c>
      <c r="BM247" s="4" t="str">
        <v>Dunki</v>
      </c>
      <c r="BN247" s="4" t="str">
        <v>Dunki</v>
      </c>
      <c r="BO247" s="4" t="str">
        <v>Dunki</v>
      </c>
      <c r="BP247" s="4" t="str">
        <v>Dunki</v>
      </c>
      <c r="BQ247" s="4" t="str">
        <v>Dunki</v>
      </c>
      <c r="BR247" s="4" t="str">
        <v>Dunki</v>
      </c>
      <c r="BS247" s="4" t="str">
        <v>Dunki</v>
      </c>
      <c r="BT247" s="4" t="str">
        <v>Dunki</v>
      </c>
      <c r="BU247" s="4" t="str">
        <v>Dunki</v>
      </c>
      <c r="BV247" s="4" t="str">
        <v>Dunki</v>
      </c>
      <c r="BW247" s="4" t="str">
        <v>Dunki</v>
      </c>
      <c r="BX247" s="4" t="str">
        <v>Dunki</v>
      </c>
      <c r="BY247" s="4" t="str">
        <v>Dunki</v>
      </c>
      <c r="BZ247" s="4" t="str">
        <v>Dunki</v>
      </c>
      <c r="CA247" s="4" t="str">
        <v>Dunki</v>
      </c>
      <c r="CB247" s="4" t="str">
        <v>Dunki</v>
      </c>
      <c r="CC247" s="4" t="str">
        <v>Dunki</v>
      </c>
      <c r="CD247" s="4" t="str">
        <v>Dunki</v>
      </c>
      <c r="CE247" s="4" t="str">
        <v>Dunki</v>
      </c>
      <c r="CF247" s="4" t="str">
        <v>Dunki</v>
      </c>
      <c r="CG247" s="4" t="str">
        <v>Dunki</v>
      </c>
      <c r="CH247" s="4" t="str">
        <v>Dunki</v>
      </c>
      <c r="CJ247" s="4" t="str">
        <v>Dunki</v>
      </c>
      <c r="CK247" s="4" t="str">
        <v>Dunki</v>
      </c>
      <c r="CL247" s="4" t="str">
        <v>Dunki</v>
      </c>
      <c r="CM247" s="4" t="str">
        <v>Dunki</v>
      </c>
      <c r="CN247" s="4" t="str">
        <v>Dunki</v>
      </c>
      <c r="CO247" s="4" t="str">
        <v>Dunki</v>
      </c>
      <c r="CP247" s="4" t="str">
        <v>Dunki</v>
      </c>
      <c r="CQ247" s="4" t="str">
        <v>Dunki</v>
      </c>
      <c r="CR247" s="4" t="str">
        <v>Dunki</v>
      </c>
      <c r="CS247" s="4" t="str">
        <v>Dunki</v>
      </c>
      <c r="CT247" s="4" t="str">
        <v>Dunki</v>
      </c>
      <c r="CU247" s="4" t="str">
        <v>Dunki</v>
      </c>
      <c r="CV247" s="4" t="str">
        <v>Dunki</v>
      </c>
      <c r="CW247" s="4" t="str">
        <v>Dunki</v>
      </c>
      <c r="CX247" s="4" t="str">
        <v>Dunki</v>
      </c>
      <c r="CY247" s="4" t="str">
        <v>Dunki</v>
      </c>
      <c r="CZ247" s="4" t="str">
        <v>Dunki</v>
      </c>
      <c r="DA247" s="4" t="str">
        <v>Dunki</v>
      </c>
      <c r="DB247" s="4" t="str">
        <v>Dunki</v>
      </c>
      <c r="DC247" s="4" t="str">
        <v>Dunki</v>
      </c>
      <c r="DD247" s="4" t="str">
        <v>Dunki</v>
      </c>
      <c r="DE247" s="4" t="str">
        <v>Dunki</v>
      </c>
      <c r="DF247" s="4" t="str">
        <v>Dunki</v>
      </c>
      <c r="DG247" s="4" t="str">
        <v>Dunki</v>
      </c>
      <c r="DH247" s="4" t="str">
        <v>Dunki</v>
      </c>
      <c r="DI247" s="4" t="str">
        <v>Dunki</v>
      </c>
      <c r="DJ247" s="4" t="str">
        <v>Dunki</v>
      </c>
      <c r="DK247" s="4" t="str">
        <v>Dunki</v>
      </c>
      <c r="DL247" s="4" t="str">
        <v>Dunki</v>
      </c>
      <c r="DM247" s="4" t="str">
        <v>Dunki</v>
      </c>
      <c r="DN247" s="4" t="str">
        <v>Dunki</v>
      </c>
      <c r="DO247" s="4" t="str">
        <v>Dunki</v>
      </c>
      <c r="DP247" s="4" t="str">
        <v>Dunki</v>
      </c>
    </row>
    <row r="248" spans="1:120" x14ac:dyDescent="0.35">
      <c r="A248" s="4">
        <v>13.553000000000001</v>
      </c>
      <c r="B248" s="4">
        <v>-14.898</v>
      </c>
      <c r="C248" s="4" t="s">
        <v>199</v>
      </c>
      <c r="D248" s="4" t="s">
        <v>138</v>
      </c>
      <c r="E248" s="4" t="s">
        <v>484</v>
      </c>
      <c r="F248" s="4">
        <v>400</v>
      </c>
      <c r="G248" s="4" t="str">
        <f t="shared" si="3"/>
        <v>Gambia-Sapu</v>
      </c>
      <c r="BA248" s="4" t="str">
        <v>Durante Fish Industries Limited, Ibadan</v>
      </c>
      <c r="BB248" s="4" t="str">
        <v>Durante Fish Industries Limited, Ibadan</v>
      </c>
      <c r="BC248" s="4" t="str">
        <v>Durante Fish Industries Limited, Ibadan</v>
      </c>
      <c r="BD248" s="4" t="str">
        <v>Durante Fish Industries Limited, Ibadan</v>
      </c>
      <c r="BE248" s="4" t="str">
        <v>Durante Fish Industries Limited, Ibadan</v>
      </c>
      <c r="BF248" s="4" t="str">
        <v>Durante Fish Industries Limited, Ibadan</v>
      </c>
      <c r="BG248" s="4" t="str">
        <v>Durante Fish Industries Limited, Ibadan</v>
      </c>
      <c r="BH248" s="4" t="str">
        <v>Durante Fish Industries Limited, Ibadan</v>
      </c>
      <c r="BI248" s="4" t="str">
        <v>Durante Fish Industries Limited, Ibadan</v>
      </c>
      <c r="BJ248" s="4" t="str">
        <v>Durante Fish Industries Limited, Ibadan</v>
      </c>
      <c r="BK248" s="4" t="str">
        <v>Durante Fish Industries Limited, Ibadan</v>
      </c>
      <c r="BL248" s="4" t="str">
        <v>Durante Fish Industries Limited, Ibadan</v>
      </c>
      <c r="BM248" s="4" t="str">
        <v>Durante Fish Industries Limited, Ibadan</v>
      </c>
      <c r="BN248" s="4" t="str">
        <v>Durante Fish Industries Limited, Ibadan</v>
      </c>
      <c r="BO248" s="4" t="str">
        <v>Durante Fish Industries Limited, Ibadan</v>
      </c>
      <c r="BP248" s="4" t="str">
        <v>Durante Fish Industries Limited, Ibadan</v>
      </c>
      <c r="BQ248" s="4" t="str">
        <v>Durante Fish Industries Limited, Ibadan</v>
      </c>
      <c r="BR248" s="4" t="str">
        <v>Durante Fish Industries Limited, Ibadan</v>
      </c>
      <c r="BS248" s="4" t="str">
        <v>Durante Fish Industries Limited, Ibadan</v>
      </c>
      <c r="BT248" s="4" t="str">
        <v>Durante Fish Industries Limited, Ibadan</v>
      </c>
      <c r="BU248" s="4" t="str">
        <v>Durante Fish Industries Limited, Ibadan</v>
      </c>
      <c r="BV248" s="4" t="str">
        <v>Durante Fish Industries Limited, Ibadan</v>
      </c>
      <c r="BW248" s="4" t="str">
        <v>Durante Fish Industries Limited, Ibadan</v>
      </c>
      <c r="BX248" s="4" t="str">
        <v>Durante Fish Industries Limited, Ibadan</v>
      </c>
      <c r="BY248" s="4" t="str">
        <v>Durante Fish Industries Limited, Ibadan</v>
      </c>
      <c r="BZ248" s="4" t="str">
        <v>Durante Fish Industries Limited, Ibadan</v>
      </c>
      <c r="CA248" s="4" t="str">
        <v>Durante Fish Industries Limited, Ibadan</v>
      </c>
      <c r="CB248" s="4" t="str">
        <v>Durante Fish Industries Limited, Ibadan</v>
      </c>
      <c r="CC248" s="4" t="str">
        <v>Durante Fish Industries Limited, Ibadan</v>
      </c>
      <c r="CD248" s="4" t="str">
        <v>Durante Fish Industries Limited, Ibadan</v>
      </c>
      <c r="CE248" s="4" t="str">
        <v>Durante Fish Industries Limited, Ibadan</v>
      </c>
      <c r="CF248" s="4" t="str">
        <v>Durante Fish Industries Limited, Ibadan</v>
      </c>
      <c r="CG248" s="4" t="str">
        <v>Durante Fish Industries Limited, Ibadan</v>
      </c>
      <c r="CH248" s="4" t="str">
        <v>Durante Fish Industries Limited, Ibadan</v>
      </c>
      <c r="CJ248" s="4" t="str">
        <v>Durante Fish Industries Limited, Ibadan</v>
      </c>
      <c r="CK248" s="4" t="str">
        <v>Durante Fish Industries Limited, Ibadan</v>
      </c>
      <c r="CL248" s="4" t="str">
        <v>Durante Fish Industries Limited, Ibadan</v>
      </c>
      <c r="CM248" s="4" t="str">
        <v>Durante Fish Industries Limited, Ibadan</v>
      </c>
      <c r="CN248" s="4" t="str">
        <v>Durante Fish Industries Limited, Ibadan</v>
      </c>
      <c r="CO248" s="4" t="str">
        <v>Durante Fish Industries Limited, Ibadan</v>
      </c>
      <c r="CP248" s="4" t="str">
        <v>Durante Fish Industries Limited, Ibadan</v>
      </c>
      <c r="CQ248" s="4" t="str">
        <v>Durante Fish Industries Limited, Ibadan</v>
      </c>
      <c r="CR248" s="4" t="str">
        <v>Durante Fish Industries Limited, Ibadan</v>
      </c>
      <c r="CS248" s="4" t="str">
        <v>Durante Fish Industries Limited, Ibadan</v>
      </c>
      <c r="CT248" s="4" t="str">
        <v>Durante Fish Industries Limited, Ibadan</v>
      </c>
      <c r="CU248" s="4" t="str">
        <v>Durante Fish Industries Limited, Ibadan</v>
      </c>
      <c r="CV248" s="4" t="str">
        <v>Durante Fish Industries Limited, Ibadan</v>
      </c>
      <c r="CW248" s="4" t="str">
        <v>Durante Fish Industries Limited, Ibadan</v>
      </c>
      <c r="CX248" s="4" t="str">
        <v>Durante Fish Industries Limited, Ibadan</v>
      </c>
      <c r="CY248" s="4" t="str">
        <v>Durante Fish Industries Limited, Ibadan</v>
      </c>
      <c r="CZ248" s="4" t="str">
        <v>Durante Fish Industries Limited, Ibadan</v>
      </c>
      <c r="DA248" s="4" t="str">
        <v>Durante Fish Industries Limited, Ibadan</v>
      </c>
      <c r="DB248" s="4" t="str">
        <v>Durante Fish Industries Limited, Ibadan</v>
      </c>
      <c r="DC248" s="4" t="str">
        <v>Durante Fish Industries Limited, Ibadan</v>
      </c>
      <c r="DD248" s="4" t="str">
        <v>Durante Fish Industries Limited, Ibadan</v>
      </c>
      <c r="DE248" s="4" t="str">
        <v>Durante Fish Industries Limited, Ibadan</v>
      </c>
      <c r="DF248" s="4" t="str">
        <v>Durante Fish Industries Limited, Ibadan</v>
      </c>
      <c r="DG248" s="4" t="str">
        <v>Durante Fish Industries Limited, Ibadan</v>
      </c>
      <c r="DH248" s="4" t="str">
        <v>Durante Fish Industries Limited, Ibadan</v>
      </c>
      <c r="DI248" s="4" t="str">
        <v>Durante Fish Industries Limited, Ibadan</v>
      </c>
      <c r="DJ248" s="4" t="str">
        <v>Durante Fish Industries Limited, Ibadan</v>
      </c>
      <c r="DK248" s="4" t="str">
        <v>Durante Fish Industries Limited, Ibadan</v>
      </c>
      <c r="DL248" s="4" t="str">
        <v>Durante Fish Industries Limited, Ibadan</v>
      </c>
      <c r="DM248" s="4" t="str">
        <v>Durante Fish Industries Limited, Ibadan</v>
      </c>
      <c r="DN248" s="4" t="str">
        <v>Durante Fish Industries Limited, Ibadan</v>
      </c>
      <c r="DO248" s="4" t="str">
        <v>Durante Fish Industries Limited, Ibadan</v>
      </c>
      <c r="DP248" s="4" t="str">
        <v>Durante Fish Industries Limited, Ibadan</v>
      </c>
    </row>
    <row r="249" spans="1:120" x14ac:dyDescent="0.35">
      <c r="A249" s="4">
        <v>6.25</v>
      </c>
      <c r="B249" s="4">
        <v>-0.26667000000000002</v>
      </c>
      <c r="C249" s="4" t="s">
        <v>202</v>
      </c>
      <c r="D249" s="4" t="s">
        <v>130</v>
      </c>
      <c r="E249" s="4" t="s">
        <v>485</v>
      </c>
      <c r="F249" s="4">
        <v>200</v>
      </c>
      <c r="G249" s="4" t="str">
        <f t="shared" si="3"/>
        <v>Ghana-Adjeikrom</v>
      </c>
      <c r="BA249" s="4" t="str">
        <v>East Central, Botswana</v>
      </c>
      <c r="BB249" s="4" t="str">
        <v>East Central, Botswana</v>
      </c>
      <c r="BC249" s="4" t="str">
        <v>East Central, Botswana</v>
      </c>
      <c r="BD249" s="4" t="str">
        <v>East Central, Botswana</v>
      </c>
      <c r="BE249" s="4" t="str">
        <v>East Central, Botswana</v>
      </c>
      <c r="BF249" s="4" t="str">
        <v>East Central, Botswana</v>
      </c>
      <c r="BG249" s="4" t="str">
        <v>East Central, Botswana</v>
      </c>
      <c r="BH249" s="4" t="str">
        <v>East Central, Botswana</v>
      </c>
      <c r="BI249" s="4" t="str">
        <v>East Central, Botswana</v>
      </c>
      <c r="BJ249" s="4" t="str">
        <v>East Central, Botswana</v>
      </c>
      <c r="BK249" s="4" t="str">
        <v>East Central, Botswana</v>
      </c>
      <c r="BL249" s="4" t="str">
        <v>East Central, Botswana</v>
      </c>
      <c r="BM249" s="4" t="str">
        <v>East Central, Botswana</v>
      </c>
      <c r="BN249" s="4" t="str">
        <v>East Central, Botswana</v>
      </c>
      <c r="BO249" s="4" t="str">
        <v>East Central, Botswana</v>
      </c>
      <c r="BP249" s="4" t="str">
        <v>East Central, Botswana</v>
      </c>
      <c r="BQ249" s="4" t="str">
        <v>East Central, Botswana</v>
      </c>
      <c r="BR249" s="4" t="str">
        <v>East Central, Botswana</v>
      </c>
      <c r="BS249" s="4" t="str">
        <v>East Central, Botswana</v>
      </c>
      <c r="BT249" s="4" t="str">
        <v>East Central, Botswana</v>
      </c>
      <c r="BU249" s="4" t="str">
        <v>East Central, Botswana</v>
      </c>
      <c r="BV249" s="4" t="str">
        <v>East Central, Botswana</v>
      </c>
      <c r="BW249" s="4" t="str">
        <v>East Central, Botswana</v>
      </c>
      <c r="BX249" s="4" t="str">
        <v>East Central, Botswana</v>
      </c>
      <c r="BY249" s="4" t="str">
        <v>East Central, Botswana</v>
      </c>
      <c r="BZ249" s="4" t="str">
        <v>East Central, Botswana</v>
      </c>
      <c r="CA249" s="4" t="str">
        <v>East Central, Botswana</v>
      </c>
      <c r="CB249" s="4" t="str">
        <v>East Central, Botswana</v>
      </c>
      <c r="CC249" s="4" t="str">
        <v>East Central, Botswana</v>
      </c>
      <c r="CD249" s="4" t="str">
        <v>East Central, Botswana</v>
      </c>
      <c r="CE249" s="4" t="str">
        <v>East Central, Botswana</v>
      </c>
      <c r="CF249" s="4" t="str">
        <v>East Central, Botswana</v>
      </c>
      <c r="CG249" s="4" t="str">
        <v>East Central, Botswana</v>
      </c>
      <c r="CH249" s="4" t="str">
        <v>East Central, Botswana</v>
      </c>
      <c r="CJ249" s="4" t="str">
        <v>East Central, Botswana</v>
      </c>
      <c r="CK249" s="4" t="str">
        <v>East Central, Botswana</v>
      </c>
      <c r="CL249" s="4" t="str">
        <v>East Central, Botswana</v>
      </c>
      <c r="CM249" s="4" t="str">
        <v>East Central, Botswana</v>
      </c>
      <c r="CN249" s="4" t="str">
        <v>East Central, Botswana</v>
      </c>
      <c r="CO249" s="4" t="str">
        <v>East Central, Botswana</v>
      </c>
      <c r="CP249" s="4" t="str">
        <v>East Central, Botswana</v>
      </c>
      <c r="CQ249" s="4" t="str">
        <v>East Central, Botswana</v>
      </c>
      <c r="CR249" s="4" t="str">
        <v>East Central, Botswana</v>
      </c>
      <c r="CS249" s="4" t="str">
        <v>East Central, Botswana</v>
      </c>
      <c r="CT249" s="4" t="str">
        <v>East Central, Botswana</v>
      </c>
      <c r="CU249" s="4" t="str">
        <v>East Central, Botswana</v>
      </c>
      <c r="CV249" s="4" t="str">
        <v>East Central, Botswana</v>
      </c>
      <c r="CW249" s="4" t="str">
        <v>East Central, Botswana</v>
      </c>
      <c r="CX249" s="4" t="str">
        <v>East Central, Botswana</v>
      </c>
      <c r="CY249" s="4" t="str">
        <v>East Central, Botswana</v>
      </c>
      <c r="CZ249" s="4" t="str">
        <v>East Central, Botswana</v>
      </c>
      <c r="DA249" s="4" t="str">
        <v>East Central, Botswana</v>
      </c>
      <c r="DB249" s="4" t="str">
        <v>East Central, Botswana</v>
      </c>
      <c r="DC249" s="4" t="str">
        <v>East Central, Botswana</v>
      </c>
      <c r="DD249" s="4" t="str">
        <v>East Central, Botswana</v>
      </c>
      <c r="DE249" s="4" t="str">
        <v>East Central, Botswana</v>
      </c>
      <c r="DF249" s="4" t="str">
        <v>East Central, Botswana</v>
      </c>
      <c r="DG249" s="4" t="str">
        <v>East Central, Botswana</v>
      </c>
      <c r="DH249" s="4" t="str">
        <v>East Central, Botswana</v>
      </c>
      <c r="DI249" s="4" t="str">
        <v>East Central, Botswana</v>
      </c>
      <c r="DJ249" s="4" t="str">
        <v>East Central, Botswana</v>
      </c>
      <c r="DK249" s="4" t="str">
        <v>East Central, Botswana</v>
      </c>
      <c r="DL249" s="4" t="str">
        <v>East Central, Botswana</v>
      </c>
      <c r="DM249" s="4" t="str">
        <v>East Central, Botswana</v>
      </c>
      <c r="DN249" s="4" t="str">
        <v>East Central, Botswana</v>
      </c>
      <c r="DO249" s="4" t="str">
        <v>East Central, Botswana</v>
      </c>
      <c r="DP249" s="4" t="str">
        <v>East Central, Botswana</v>
      </c>
    </row>
    <row r="250" spans="1:120" x14ac:dyDescent="0.35">
      <c r="A250" s="4">
        <v>7.3311099999999998</v>
      </c>
      <c r="B250" s="4">
        <v>-1.9936100000000001</v>
      </c>
      <c r="C250" s="4" t="s">
        <v>202</v>
      </c>
      <c r="D250" s="4" t="s">
        <v>130</v>
      </c>
      <c r="E250" s="4" t="s">
        <v>486</v>
      </c>
      <c r="F250" s="4">
        <v>250</v>
      </c>
      <c r="G250" s="4" t="str">
        <f t="shared" si="3"/>
        <v>Ghana-Akumadan</v>
      </c>
      <c r="BA250" s="4" t="str">
        <v>Eastern</v>
      </c>
      <c r="BB250" s="4" t="str">
        <v>Eastern</v>
      </c>
      <c r="BC250" s="4" t="str">
        <v>Eastern</v>
      </c>
      <c r="BD250" s="4" t="str">
        <v>Eastern</v>
      </c>
      <c r="BE250" s="4" t="str">
        <v>Eastern</v>
      </c>
      <c r="BF250" s="4" t="str">
        <v>Eastern</v>
      </c>
      <c r="BG250" s="4" t="str">
        <v>Eastern</v>
      </c>
      <c r="BH250" s="4" t="str">
        <v>Eastern</v>
      </c>
      <c r="BI250" s="4" t="str">
        <v>Eastern</v>
      </c>
      <c r="BJ250" s="4" t="str">
        <v>Eastern</v>
      </c>
      <c r="BK250" s="4" t="str">
        <v>Eastern</v>
      </c>
      <c r="BL250" s="4" t="str">
        <v>Eastern</v>
      </c>
      <c r="BM250" s="4" t="str">
        <v>Eastern</v>
      </c>
      <c r="BN250" s="4" t="str">
        <v>Eastern</v>
      </c>
      <c r="BO250" s="4" t="str">
        <v>Eastern</v>
      </c>
      <c r="BP250" s="4" t="str">
        <v>Eastern</v>
      </c>
      <c r="BQ250" s="4" t="str">
        <v>Eastern</v>
      </c>
      <c r="BR250" s="4" t="str">
        <v>Eastern</v>
      </c>
      <c r="BS250" s="4" t="str">
        <v>Eastern</v>
      </c>
      <c r="BT250" s="4" t="str">
        <v>Eastern</v>
      </c>
      <c r="BU250" s="4" t="str">
        <v>Eastern</v>
      </c>
      <c r="BV250" s="4" t="str">
        <v>Eastern</v>
      </c>
      <c r="BW250" s="4" t="str">
        <v>Eastern</v>
      </c>
      <c r="BX250" s="4" t="str">
        <v>Eastern</v>
      </c>
      <c r="BY250" s="4" t="str">
        <v>Eastern</v>
      </c>
      <c r="BZ250" s="4" t="str">
        <v>Eastern</v>
      </c>
      <c r="CA250" s="4" t="str">
        <v>Eastern</v>
      </c>
      <c r="CB250" s="4" t="str">
        <v>Eastern</v>
      </c>
      <c r="CC250" s="4" t="str">
        <v>Eastern</v>
      </c>
      <c r="CD250" s="4" t="str">
        <v>Eastern</v>
      </c>
      <c r="CE250" s="4" t="str">
        <v>Eastern</v>
      </c>
      <c r="CF250" s="4" t="str">
        <v>Eastern</v>
      </c>
      <c r="CG250" s="4" t="str">
        <v>Eastern</v>
      </c>
      <c r="CH250" s="4" t="str">
        <v>Eastern</v>
      </c>
      <c r="CJ250" s="4" t="str">
        <v>Eastern</v>
      </c>
      <c r="CK250" s="4" t="str">
        <v>Eastern</v>
      </c>
      <c r="CL250" s="4" t="str">
        <v>Eastern</v>
      </c>
      <c r="CM250" s="4" t="str">
        <v>Eastern</v>
      </c>
      <c r="CN250" s="4" t="str">
        <v>Eastern</v>
      </c>
      <c r="CO250" s="4" t="str">
        <v>Eastern</v>
      </c>
      <c r="CP250" s="4" t="str">
        <v>Eastern</v>
      </c>
      <c r="CQ250" s="4" t="str">
        <v>Eastern</v>
      </c>
      <c r="CR250" s="4" t="str">
        <v>Eastern</v>
      </c>
      <c r="CS250" s="4" t="str">
        <v>Eastern</v>
      </c>
      <c r="CT250" s="4" t="str">
        <v>Eastern</v>
      </c>
      <c r="CU250" s="4" t="str">
        <v>Eastern</v>
      </c>
      <c r="CV250" s="4" t="str">
        <v>Eastern</v>
      </c>
      <c r="CW250" s="4" t="str">
        <v>Eastern</v>
      </c>
      <c r="CX250" s="4" t="str">
        <v>Eastern</v>
      </c>
      <c r="CY250" s="4" t="str">
        <v>Eastern</v>
      </c>
      <c r="CZ250" s="4" t="str">
        <v>Eastern</v>
      </c>
      <c r="DA250" s="4" t="str">
        <v>Eastern</v>
      </c>
      <c r="DB250" s="4" t="str">
        <v>Eastern</v>
      </c>
      <c r="DC250" s="4" t="str">
        <v>Eastern</v>
      </c>
      <c r="DD250" s="4" t="str">
        <v>Eastern</v>
      </c>
      <c r="DE250" s="4" t="str">
        <v>Eastern</v>
      </c>
      <c r="DF250" s="4" t="str">
        <v>Eastern</v>
      </c>
      <c r="DG250" s="4" t="str">
        <v>Eastern</v>
      </c>
      <c r="DH250" s="4" t="str">
        <v>Eastern</v>
      </c>
      <c r="DI250" s="4" t="str">
        <v>Eastern</v>
      </c>
      <c r="DJ250" s="4" t="str">
        <v>Eastern</v>
      </c>
      <c r="DK250" s="4" t="str">
        <v>Eastern</v>
      </c>
      <c r="DL250" s="4" t="str">
        <v>Eastern</v>
      </c>
      <c r="DM250" s="4" t="str">
        <v>Eastern</v>
      </c>
      <c r="DN250" s="4" t="str">
        <v>Eastern</v>
      </c>
      <c r="DO250" s="4" t="str">
        <v>Eastern</v>
      </c>
      <c r="DP250" s="4" t="str">
        <v>Eastern</v>
      </c>
    </row>
    <row r="251" spans="1:120" x14ac:dyDescent="0.35">
      <c r="A251" s="4">
        <v>5.0891700000000002</v>
      </c>
      <c r="B251" s="4">
        <v>-2.0552800000000002</v>
      </c>
      <c r="C251" s="4" t="s">
        <v>202</v>
      </c>
      <c r="D251" s="4" t="s">
        <v>130</v>
      </c>
      <c r="E251" s="4" t="s">
        <v>487</v>
      </c>
      <c r="F251" s="4">
        <v>413</v>
      </c>
      <c r="G251" s="4" t="str">
        <f t="shared" si="3"/>
        <v>Ghana-Antado.Kissi.Ayensudo.Tumentu.Nvuma.Aiyinase.Menzezor.Nuba</v>
      </c>
      <c r="BA251" s="4" t="str">
        <v>Eastern Province</v>
      </c>
      <c r="BB251" s="4" t="str">
        <v>Eastern Province</v>
      </c>
      <c r="BC251" s="4" t="str">
        <v>Eastern Province</v>
      </c>
      <c r="BD251" s="4" t="str">
        <v>Eastern Province</v>
      </c>
      <c r="BE251" s="4" t="str">
        <v>Eastern Province</v>
      </c>
      <c r="BF251" s="4" t="str">
        <v>Eastern Province</v>
      </c>
      <c r="BG251" s="4" t="str">
        <v>Eastern Province</v>
      </c>
      <c r="BH251" s="4" t="str">
        <v>Eastern Province</v>
      </c>
      <c r="BI251" s="4" t="str">
        <v>Eastern Province</v>
      </c>
      <c r="BJ251" s="4" t="str">
        <v>Eastern Province</v>
      </c>
      <c r="BK251" s="4" t="str">
        <v>Eastern Province</v>
      </c>
      <c r="BL251" s="4" t="str">
        <v>Eastern Province</v>
      </c>
      <c r="BM251" s="4" t="str">
        <v>Eastern Province</v>
      </c>
      <c r="BN251" s="4" t="str">
        <v>Eastern Province</v>
      </c>
      <c r="BO251" s="4" t="str">
        <v>Eastern Province</v>
      </c>
      <c r="BP251" s="4" t="str">
        <v>Eastern Province</v>
      </c>
      <c r="BQ251" s="4" t="str">
        <v>Eastern Province</v>
      </c>
      <c r="BR251" s="4" t="str">
        <v>Eastern Province</v>
      </c>
      <c r="BS251" s="4" t="str">
        <v>Eastern Province</v>
      </c>
      <c r="BT251" s="4" t="str">
        <v>Eastern Province</v>
      </c>
      <c r="BU251" s="4" t="str">
        <v>Eastern Province</v>
      </c>
      <c r="BV251" s="4" t="str">
        <v>Eastern Province</v>
      </c>
      <c r="BW251" s="4" t="str">
        <v>Eastern Province</v>
      </c>
      <c r="BX251" s="4" t="str">
        <v>Eastern Province</v>
      </c>
      <c r="BY251" s="4" t="str">
        <v>Eastern Province</v>
      </c>
      <c r="BZ251" s="4" t="str">
        <v>Eastern Province</v>
      </c>
      <c r="CA251" s="4" t="str">
        <v>Eastern Province</v>
      </c>
      <c r="CB251" s="4" t="str">
        <v>Eastern Province</v>
      </c>
      <c r="CC251" s="4" t="str">
        <v>Eastern Province</v>
      </c>
      <c r="CD251" s="4" t="str">
        <v>Eastern Province</v>
      </c>
      <c r="CE251" s="4" t="str">
        <v>Eastern Province</v>
      </c>
      <c r="CF251" s="4" t="str">
        <v>Eastern Province</v>
      </c>
      <c r="CG251" s="4" t="str">
        <v>Eastern Province</v>
      </c>
      <c r="CH251" s="4" t="str">
        <v>Eastern Province</v>
      </c>
      <c r="CJ251" s="4" t="str">
        <v>Eastern Province</v>
      </c>
      <c r="CK251" s="4" t="str">
        <v>Eastern Province</v>
      </c>
      <c r="CL251" s="4" t="str">
        <v>Eastern Province</v>
      </c>
      <c r="CM251" s="4" t="str">
        <v>Eastern Province</v>
      </c>
      <c r="CN251" s="4" t="str">
        <v>Eastern Province</v>
      </c>
      <c r="CO251" s="4" t="str">
        <v>Eastern Province</v>
      </c>
      <c r="CP251" s="4" t="str">
        <v>Eastern Province</v>
      </c>
      <c r="CQ251" s="4" t="str">
        <v>Eastern Province</v>
      </c>
      <c r="CR251" s="4" t="str">
        <v>Eastern Province</v>
      </c>
      <c r="CS251" s="4" t="str">
        <v>Eastern Province</v>
      </c>
      <c r="CT251" s="4" t="str">
        <v>Eastern Province</v>
      </c>
      <c r="CU251" s="4" t="str">
        <v>Eastern Province</v>
      </c>
      <c r="CV251" s="4" t="str">
        <v>Eastern Province</v>
      </c>
      <c r="CW251" s="4" t="str">
        <v>Eastern Province</v>
      </c>
      <c r="CX251" s="4" t="str">
        <v>Eastern Province</v>
      </c>
      <c r="CY251" s="4" t="str">
        <v>Eastern Province</v>
      </c>
      <c r="CZ251" s="4" t="str">
        <v>Eastern Province</v>
      </c>
      <c r="DA251" s="4" t="str">
        <v>Eastern Province</v>
      </c>
      <c r="DB251" s="4" t="str">
        <v>Eastern Province</v>
      </c>
      <c r="DC251" s="4" t="str">
        <v>Eastern Province</v>
      </c>
      <c r="DD251" s="4" t="str">
        <v>Eastern Province</v>
      </c>
      <c r="DE251" s="4" t="str">
        <v>Eastern Province</v>
      </c>
      <c r="DF251" s="4" t="str">
        <v>Eastern Province</v>
      </c>
      <c r="DG251" s="4" t="str">
        <v>Eastern Province</v>
      </c>
      <c r="DH251" s="4" t="str">
        <v>Eastern Province</v>
      </c>
      <c r="DI251" s="4" t="str">
        <v>Eastern Province</v>
      </c>
      <c r="DJ251" s="4" t="str">
        <v>Eastern Province</v>
      </c>
      <c r="DK251" s="4" t="str">
        <v>Eastern Province</v>
      </c>
      <c r="DL251" s="4" t="str">
        <v>Eastern Province</v>
      </c>
      <c r="DM251" s="4" t="str">
        <v>Eastern Province</v>
      </c>
      <c r="DN251" s="4" t="str">
        <v>Eastern Province</v>
      </c>
      <c r="DO251" s="4" t="str">
        <v>Eastern Province</v>
      </c>
      <c r="DP251" s="4" t="str">
        <v>Eastern Province</v>
      </c>
    </row>
    <row r="252" spans="1:120" x14ac:dyDescent="0.35">
      <c r="A252" s="4">
        <v>4.9916700000000001</v>
      </c>
      <c r="B252" s="4">
        <v>-2.1097199999999998</v>
      </c>
      <c r="C252" s="4" t="s">
        <v>202</v>
      </c>
      <c r="D252" s="4" t="s">
        <v>130</v>
      </c>
      <c r="E252" s="4" t="s">
        <v>488</v>
      </c>
      <c r="F252" s="4">
        <v>288</v>
      </c>
      <c r="G252" s="4" t="str">
        <f t="shared" si="3"/>
        <v>Ghana-Antado.Kissie.Ayensudo.Tumentu.Nvuma.Aiyinase.Menezezor.Nuba</v>
      </c>
      <c r="BA252" s="4" t="str">
        <v>Ebukanga Primary, Kakamega</v>
      </c>
      <c r="BB252" s="4" t="str">
        <v>Ebukanga Primary, Kakamega</v>
      </c>
      <c r="BC252" s="4" t="str">
        <v>Ebukanga Primary, Kakamega</v>
      </c>
      <c r="BD252" s="4" t="str">
        <v>Ebukanga Primary, Kakamega</v>
      </c>
      <c r="BE252" s="4" t="str">
        <v>Ebukanga Primary, Kakamega</v>
      </c>
      <c r="BF252" s="4" t="str">
        <v>Ebukanga Primary, Kakamega</v>
      </c>
      <c r="BG252" s="4" t="str">
        <v>Ebukanga Primary, Kakamega</v>
      </c>
      <c r="BH252" s="4" t="str">
        <v>Ebukanga Primary, Kakamega</v>
      </c>
      <c r="BI252" s="4" t="str">
        <v>Ebukanga Primary, Kakamega</v>
      </c>
      <c r="BJ252" s="4" t="str">
        <v>Ebukanga Primary, Kakamega</v>
      </c>
      <c r="BK252" s="4" t="str">
        <v>Ebukanga Primary, Kakamega</v>
      </c>
      <c r="BL252" s="4" t="str">
        <v>Ebukanga Primary, Kakamega</v>
      </c>
      <c r="BM252" s="4" t="str">
        <v>Ebukanga Primary, Kakamega</v>
      </c>
      <c r="BN252" s="4" t="str">
        <v>Ebukanga Primary, Kakamega</v>
      </c>
      <c r="BO252" s="4" t="str">
        <v>Ebukanga Primary, Kakamega</v>
      </c>
      <c r="BP252" s="4" t="str">
        <v>Ebukanga Primary, Kakamega</v>
      </c>
      <c r="BQ252" s="4" t="str">
        <v>Ebukanga Primary, Kakamega</v>
      </c>
      <c r="BR252" s="4" t="str">
        <v>Ebukanga Primary, Kakamega</v>
      </c>
      <c r="BS252" s="4" t="str">
        <v>Ebukanga Primary, Kakamega</v>
      </c>
      <c r="BT252" s="4" t="str">
        <v>Ebukanga Primary, Kakamega</v>
      </c>
      <c r="BU252" s="4" t="str">
        <v>Ebukanga Primary, Kakamega</v>
      </c>
      <c r="BV252" s="4" t="str">
        <v>Ebukanga Primary, Kakamega</v>
      </c>
      <c r="BW252" s="4" t="str">
        <v>Ebukanga Primary, Kakamega</v>
      </c>
      <c r="BX252" s="4" t="str">
        <v>Ebukanga Primary, Kakamega</v>
      </c>
      <c r="BY252" s="4" t="str">
        <v>Ebukanga Primary, Kakamega</v>
      </c>
      <c r="BZ252" s="4" t="str">
        <v>Ebukanga Primary, Kakamega</v>
      </c>
      <c r="CA252" s="4" t="str">
        <v>Ebukanga Primary, Kakamega</v>
      </c>
      <c r="CB252" s="4" t="str">
        <v>Ebukanga Primary, Kakamega</v>
      </c>
      <c r="CC252" s="4" t="str">
        <v>Ebukanga Primary, Kakamega</v>
      </c>
      <c r="CD252" s="4" t="str">
        <v>Ebukanga Primary, Kakamega</v>
      </c>
      <c r="CE252" s="4" t="str">
        <v>Ebukanga Primary, Kakamega</v>
      </c>
      <c r="CF252" s="4" t="str">
        <v>Ebukanga Primary, Kakamega</v>
      </c>
      <c r="CG252" s="4" t="str">
        <v>Ebukanga Primary, Kakamega</v>
      </c>
      <c r="CH252" s="4" t="str">
        <v>Ebukanga Primary, Kakamega</v>
      </c>
      <c r="CJ252" s="4" t="str">
        <v>Ebukanga Primary, Kakamega</v>
      </c>
      <c r="CK252" s="4" t="str">
        <v>Ebukanga Primary, Kakamega</v>
      </c>
      <c r="CL252" s="4" t="str">
        <v>Ebukanga Primary, Kakamega</v>
      </c>
      <c r="CM252" s="4" t="str">
        <v>Ebukanga Primary, Kakamega</v>
      </c>
      <c r="CN252" s="4" t="str">
        <v>Ebukanga Primary, Kakamega</v>
      </c>
      <c r="CO252" s="4" t="str">
        <v>Ebukanga Primary, Kakamega</v>
      </c>
      <c r="CP252" s="4" t="str">
        <v>Ebukanga Primary, Kakamega</v>
      </c>
      <c r="CQ252" s="4" t="str">
        <v>Ebukanga Primary, Kakamega</v>
      </c>
      <c r="CR252" s="4" t="str">
        <v>Ebukanga Primary, Kakamega</v>
      </c>
      <c r="CS252" s="4" t="str">
        <v>Ebukanga Primary, Kakamega</v>
      </c>
      <c r="CT252" s="4" t="str">
        <v>Ebukanga Primary, Kakamega</v>
      </c>
      <c r="CU252" s="4" t="str">
        <v>Ebukanga Primary, Kakamega</v>
      </c>
      <c r="CV252" s="4" t="str">
        <v>Ebukanga Primary, Kakamega</v>
      </c>
      <c r="CW252" s="4" t="str">
        <v>Ebukanga Primary, Kakamega</v>
      </c>
      <c r="CX252" s="4" t="str">
        <v>Ebukanga Primary, Kakamega</v>
      </c>
      <c r="CY252" s="4" t="str">
        <v>Ebukanga Primary, Kakamega</v>
      </c>
      <c r="CZ252" s="4" t="str">
        <v>Ebukanga Primary, Kakamega</v>
      </c>
      <c r="DA252" s="4" t="str">
        <v>Ebukanga Primary, Kakamega</v>
      </c>
      <c r="DB252" s="4" t="str">
        <v>Ebukanga Primary, Kakamega</v>
      </c>
      <c r="DC252" s="4" t="str">
        <v>Ebukanga Primary, Kakamega</v>
      </c>
      <c r="DD252" s="4" t="str">
        <v>Ebukanga Primary, Kakamega</v>
      </c>
      <c r="DE252" s="4" t="str">
        <v>Ebukanga Primary, Kakamega</v>
      </c>
      <c r="DF252" s="4" t="str">
        <v>Ebukanga Primary, Kakamega</v>
      </c>
      <c r="DG252" s="4" t="str">
        <v>Ebukanga Primary, Kakamega</v>
      </c>
      <c r="DH252" s="4" t="str">
        <v>Ebukanga Primary, Kakamega</v>
      </c>
      <c r="DI252" s="4" t="str">
        <v>Ebukanga Primary, Kakamega</v>
      </c>
      <c r="DJ252" s="4" t="str">
        <v>Ebukanga Primary, Kakamega</v>
      </c>
      <c r="DK252" s="4" t="str">
        <v>Ebukanga Primary, Kakamega</v>
      </c>
      <c r="DL252" s="4" t="str">
        <v>Ebukanga Primary, Kakamega</v>
      </c>
      <c r="DM252" s="4" t="str">
        <v>Ebukanga Primary, Kakamega</v>
      </c>
      <c r="DN252" s="4" t="str">
        <v>Ebukanga Primary, Kakamega</v>
      </c>
      <c r="DO252" s="4" t="str">
        <v>Ebukanga Primary, Kakamega</v>
      </c>
      <c r="DP252" s="4" t="str">
        <v>Ebukanga Primary, Kakamega</v>
      </c>
    </row>
    <row r="253" spans="1:120" x14ac:dyDescent="0.35">
      <c r="A253" s="4">
        <v>6.6666699999999999</v>
      </c>
      <c r="B253" s="4">
        <v>-1.95</v>
      </c>
      <c r="C253" s="4" t="s">
        <v>202</v>
      </c>
      <c r="D253" s="4" t="s">
        <v>130</v>
      </c>
      <c r="E253" s="4" t="s">
        <v>489</v>
      </c>
      <c r="F253" s="4">
        <v>917</v>
      </c>
      <c r="G253" s="4" t="str">
        <f t="shared" si="3"/>
        <v>Ghana-Atwima District</v>
      </c>
      <c r="BA253" s="4" t="str">
        <v>Egbeda</v>
      </c>
      <c r="BB253" s="4" t="str">
        <v>Egbeda</v>
      </c>
      <c r="BC253" s="4" t="str">
        <v>Egbeda</v>
      </c>
      <c r="BD253" s="4" t="str">
        <v>Egbeda</v>
      </c>
      <c r="BE253" s="4" t="str">
        <v>Egbeda</v>
      </c>
      <c r="BF253" s="4" t="str">
        <v>Egbeda</v>
      </c>
      <c r="BG253" s="4" t="str">
        <v>Egbeda</v>
      </c>
      <c r="BH253" s="4" t="str">
        <v>Egbeda</v>
      </c>
      <c r="BI253" s="4" t="str">
        <v>Egbeda</v>
      </c>
      <c r="BJ253" s="4" t="str">
        <v>Egbeda</v>
      </c>
      <c r="BK253" s="4" t="str">
        <v>Egbeda</v>
      </c>
      <c r="BL253" s="4" t="str">
        <v>Egbeda</v>
      </c>
      <c r="BM253" s="4" t="str">
        <v>Egbeda</v>
      </c>
      <c r="BN253" s="4" t="str">
        <v>Egbeda</v>
      </c>
      <c r="BO253" s="4" t="str">
        <v>Egbeda</v>
      </c>
      <c r="BP253" s="4" t="str">
        <v>Egbeda</v>
      </c>
      <c r="BQ253" s="4" t="str">
        <v>Egbeda</v>
      </c>
      <c r="BR253" s="4" t="str">
        <v>Egbeda</v>
      </c>
      <c r="BS253" s="4" t="str">
        <v>Egbeda</v>
      </c>
      <c r="BT253" s="4" t="str">
        <v>Egbeda</v>
      </c>
      <c r="BU253" s="4" t="str">
        <v>Egbeda</v>
      </c>
      <c r="BV253" s="4" t="str">
        <v>Egbeda</v>
      </c>
      <c r="BW253" s="4" t="str">
        <v>Egbeda</v>
      </c>
      <c r="BX253" s="4" t="str">
        <v>Egbeda</v>
      </c>
      <c r="BY253" s="4" t="str">
        <v>Egbeda</v>
      </c>
      <c r="BZ253" s="4" t="str">
        <v>Egbeda</v>
      </c>
      <c r="CA253" s="4" t="str">
        <v>Egbeda</v>
      </c>
      <c r="CB253" s="4" t="str">
        <v>Egbeda</v>
      </c>
      <c r="CC253" s="4" t="str">
        <v>Egbeda</v>
      </c>
      <c r="CD253" s="4" t="str">
        <v>Egbeda</v>
      </c>
      <c r="CE253" s="4" t="str">
        <v>Egbeda</v>
      </c>
      <c r="CF253" s="4" t="str">
        <v>Egbeda</v>
      </c>
      <c r="CG253" s="4" t="str">
        <v>Egbeda</v>
      </c>
      <c r="CH253" s="4" t="str">
        <v>Egbeda</v>
      </c>
      <c r="CJ253" s="4" t="str">
        <v>Egbeda</v>
      </c>
      <c r="CK253" s="4" t="str">
        <v>Egbeda</v>
      </c>
      <c r="CL253" s="4" t="str">
        <v>Egbeda</v>
      </c>
      <c r="CM253" s="4" t="str">
        <v>Egbeda</v>
      </c>
      <c r="CN253" s="4" t="str">
        <v>Egbeda</v>
      </c>
      <c r="CO253" s="4" t="str">
        <v>Egbeda</v>
      </c>
      <c r="CP253" s="4" t="str">
        <v>Egbeda</v>
      </c>
      <c r="CQ253" s="4" t="str">
        <v>Egbeda</v>
      </c>
      <c r="CR253" s="4" t="str">
        <v>Egbeda</v>
      </c>
      <c r="CS253" s="4" t="str">
        <v>Egbeda</v>
      </c>
      <c r="CT253" s="4" t="str">
        <v>Egbeda</v>
      </c>
      <c r="CU253" s="4" t="str">
        <v>Egbeda</v>
      </c>
      <c r="CV253" s="4" t="str">
        <v>Egbeda</v>
      </c>
      <c r="CW253" s="4" t="str">
        <v>Egbeda</v>
      </c>
      <c r="CX253" s="4" t="str">
        <v>Egbeda</v>
      </c>
      <c r="CY253" s="4" t="str">
        <v>Egbeda</v>
      </c>
      <c r="CZ253" s="4" t="str">
        <v>Egbeda</v>
      </c>
      <c r="DA253" s="4" t="str">
        <v>Egbeda</v>
      </c>
      <c r="DB253" s="4" t="str">
        <v>Egbeda</v>
      </c>
      <c r="DC253" s="4" t="str">
        <v>Egbeda</v>
      </c>
      <c r="DD253" s="4" t="str">
        <v>Egbeda</v>
      </c>
      <c r="DE253" s="4" t="str">
        <v>Egbeda</v>
      </c>
      <c r="DF253" s="4" t="str">
        <v>Egbeda</v>
      </c>
      <c r="DG253" s="4" t="str">
        <v>Egbeda</v>
      </c>
      <c r="DH253" s="4" t="str">
        <v>Egbeda</v>
      </c>
      <c r="DI253" s="4" t="str">
        <v>Egbeda</v>
      </c>
      <c r="DJ253" s="4" t="str">
        <v>Egbeda</v>
      </c>
      <c r="DK253" s="4" t="str">
        <v>Egbeda</v>
      </c>
      <c r="DL253" s="4" t="str">
        <v>Egbeda</v>
      </c>
      <c r="DM253" s="4" t="str">
        <v>Egbeda</v>
      </c>
      <c r="DN253" s="4" t="str">
        <v>Egbeda</v>
      </c>
      <c r="DO253" s="4" t="str">
        <v>Egbeda</v>
      </c>
      <c r="DP253" s="4" t="str">
        <v>Egbeda</v>
      </c>
    </row>
    <row r="254" spans="1:120" x14ac:dyDescent="0.35">
      <c r="A254" s="4">
        <v>6.9833299999999996</v>
      </c>
      <c r="B254" s="4">
        <v>-1.6905600000000001</v>
      </c>
      <c r="C254" s="4" t="s">
        <v>202</v>
      </c>
      <c r="D254" s="4" t="s">
        <v>130</v>
      </c>
      <c r="E254" s="4" t="s">
        <v>490</v>
      </c>
      <c r="F254" s="4">
        <v>919</v>
      </c>
      <c r="G254" s="4" t="str">
        <f t="shared" si="3"/>
        <v>Ghana-Atwima.Tano.Wenchi</v>
      </c>
      <c r="BA254" s="4" t="str">
        <v>Egerton University (Tatton Agricultural Park)</v>
      </c>
      <c r="BB254" s="4" t="str">
        <v>Egerton University (Tatton Agricultural Park)</v>
      </c>
      <c r="BC254" s="4" t="str">
        <v>Egerton University (Tatton Agricultural Park)</v>
      </c>
      <c r="BD254" s="4" t="str">
        <v>Egerton University (Tatton Agricultural Park)</v>
      </c>
      <c r="BE254" s="4" t="str">
        <v>Egerton University (Tatton Agricultural Park)</v>
      </c>
      <c r="BF254" s="4" t="str">
        <v>Egerton University (Tatton Agricultural Park)</v>
      </c>
      <c r="BG254" s="4" t="str">
        <v>Egerton University (Tatton Agricultural Park)</v>
      </c>
      <c r="BH254" s="4" t="str">
        <v>Egerton University (Tatton Agricultural Park)</v>
      </c>
      <c r="BI254" s="4" t="str">
        <v>Egerton University (Tatton Agricultural Park)</v>
      </c>
      <c r="BJ254" s="4" t="str">
        <v>Egerton University (Tatton Agricultural Park)</v>
      </c>
      <c r="BK254" s="4" t="str">
        <v>Egerton University (Tatton Agricultural Park)</v>
      </c>
      <c r="BL254" s="4" t="str">
        <v>Egerton University (Tatton Agricultural Park)</v>
      </c>
      <c r="BM254" s="4" t="str">
        <v>Egerton University (Tatton Agricultural Park)</v>
      </c>
      <c r="BN254" s="4" t="str">
        <v>Egerton University (Tatton Agricultural Park)</v>
      </c>
      <c r="BO254" s="4" t="str">
        <v>Egerton University (Tatton Agricultural Park)</v>
      </c>
      <c r="BP254" s="4" t="str">
        <v>Egerton University (Tatton Agricultural Park)</v>
      </c>
      <c r="BQ254" s="4" t="str">
        <v>Egerton University (Tatton Agricultural Park)</v>
      </c>
      <c r="BR254" s="4" t="str">
        <v>Egerton University (Tatton Agricultural Park)</v>
      </c>
      <c r="BS254" s="4" t="str">
        <v>Egerton University (Tatton Agricultural Park)</v>
      </c>
      <c r="BT254" s="4" t="str">
        <v>Egerton University (Tatton Agricultural Park)</v>
      </c>
      <c r="BU254" s="4" t="str">
        <v>Egerton University (Tatton Agricultural Park)</v>
      </c>
      <c r="BV254" s="4" t="str">
        <v>Egerton University (Tatton Agricultural Park)</v>
      </c>
      <c r="BW254" s="4" t="str">
        <v>Egerton University (Tatton Agricultural Park)</v>
      </c>
      <c r="BX254" s="4" t="str">
        <v>Egerton University (Tatton Agricultural Park)</v>
      </c>
      <c r="BY254" s="4" t="str">
        <v>Egerton University (Tatton Agricultural Park)</v>
      </c>
      <c r="BZ254" s="4" t="str">
        <v>Egerton University (Tatton Agricultural Park)</v>
      </c>
      <c r="CA254" s="4" t="str">
        <v>Egerton University (Tatton Agricultural Park)</v>
      </c>
      <c r="CB254" s="4" t="str">
        <v>Egerton University (Tatton Agricultural Park)</v>
      </c>
      <c r="CC254" s="4" t="str">
        <v>Egerton University (Tatton Agricultural Park)</v>
      </c>
      <c r="CD254" s="4" t="str">
        <v>Egerton University (Tatton Agricultural Park)</v>
      </c>
      <c r="CE254" s="4" t="str">
        <v>Egerton University (Tatton Agricultural Park)</v>
      </c>
      <c r="CF254" s="4" t="str">
        <v>Egerton University (Tatton Agricultural Park)</v>
      </c>
      <c r="CG254" s="4" t="str">
        <v>Egerton University (Tatton Agricultural Park)</v>
      </c>
      <c r="CH254" s="4" t="str">
        <v>Egerton University (Tatton Agricultural Park)</v>
      </c>
      <c r="CJ254" s="4" t="str">
        <v>Egerton University (Tatton Agricultural Park)</v>
      </c>
      <c r="CK254" s="4" t="str">
        <v>Egerton University (Tatton Agricultural Park)</v>
      </c>
      <c r="CL254" s="4" t="str">
        <v>Egerton University (Tatton Agricultural Park)</v>
      </c>
      <c r="CM254" s="4" t="str">
        <v>Egerton University (Tatton Agricultural Park)</v>
      </c>
      <c r="CN254" s="4" t="str">
        <v>Egerton University (Tatton Agricultural Park)</v>
      </c>
      <c r="CO254" s="4" t="str">
        <v>Egerton University (Tatton Agricultural Park)</v>
      </c>
      <c r="CP254" s="4" t="str">
        <v>Egerton University (Tatton Agricultural Park)</v>
      </c>
      <c r="CQ254" s="4" t="str">
        <v>Egerton University (Tatton Agricultural Park)</v>
      </c>
      <c r="CR254" s="4" t="str">
        <v>Egerton University (Tatton Agricultural Park)</v>
      </c>
      <c r="CS254" s="4" t="str">
        <v>Egerton University (Tatton Agricultural Park)</v>
      </c>
      <c r="CT254" s="4" t="str">
        <v>Egerton University (Tatton Agricultural Park)</v>
      </c>
      <c r="CU254" s="4" t="str">
        <v>Egerton University (Tatton Agricultural Park)</v>
      </c>
      <c r="CV254" s="4" t="str">
        <v>Egerton University (Tatton Agricultural Park)</v>
      </c>
      <c r="CW254" s="4" t="str">
        <v>Egerton University (Tatton Agricultural Park)</v>
      </c>
      <c r="CX254" s="4" t="str">
        <v>Egerton University (Tatton Agricultural Park)</v>
      </c>
      <c r="CY254" s="4" t="str">
        <v>Egerton University (Tatton Agricultural Park)</v>
      </c>
      <c r="CZ254" s="4" t="str">
        <v>Egerton University (Tatton Agricultural Park)</v>
      </c>
      <c r="DA254" s="4" t="str">
        <v>Egerton University (Tatton Agricultural Park)</v>
      </c>
      <c r="DB254" s="4" t="str">
        <v>Egerton University (Tatton Agricultural Park)</v>
      </c>
      <c r="DC254" s="4" t="str">
        <v>Egerton University (Tatton Agricultural Park)</v>
      </c>
      <c r="DD254" s="4" t="str">
        <v>Egerton University (Tatton Agricultural Park)</v>
      </c>
      <c r="DE254" s="4" t="str">
        <v>Egerton University (Tatton Agricultural Park)</v>
      </c>
      <c r="DF254" s="4" t="str">
        <v>Egerton University (Tatton Agricultural Park)</v>
      </c>
      <c r="DG254" s="4" t="str">
        <v>Egerton University (Tatton Agricultural Park)</v>
      </c>
      <c r="DH254" s="4" t="str">
        <v>Egerton University (Tatton Agricultural Park)</v>
      </c>
      <c r="DI254" s="4" t="str">
        <v>Egerton University (Tatton Agricultural Park)</v>
      </c>
      <c r="DJ254" s="4" t="str">
        <v>Egerton University (Tatton Agricultural Park)</v>
      </c>
      <c r="DK254" s="4" t="str">
        <v>Egerton University (Tatton Agricultural Park)</v>
      </c>
      <c r="DL254" s="4" t="str">
        <v>Egerton University (Tatton Agricultural Park)</v>
      </c>
      <c r="DM254" s="4" t="str">
        <v>Egerton University (Tatton Agricultural Park)</v>
      </c>
      <c r="DN254" s="4" t="str">
        <v>Egerton University (Tatton Agricultural Park)</v>
      </c>
      <c r="DO254" s="4" t="str">
        <v>Egerton University (Tatton Agricultural Park)</v>
      </c>
      <c r="DP254" s="4" t="str">
        <v>Egerton University (Tatton Agricultural Park)</v>
      </c>
    </row>
    <row r="255" spans="1:120" x14ac:dyDescent="0.35">
      <c r="A255" s="4">
        <v>5.5833300000000001</v>
      </c>
      <c r="B255" s="4">
        <v>-0.98333000000000004</v>
      </c>
      <c r="C255" s="4" t="s">
        <v>202</v>
      </c>
      <c r="D255" s="4" t="s">
        <v>138</v>
      </c>
      <c r="E255" s="4" t="s">
        <v>491</v>
      </c>
      <c r="F255" s="4">
        <v>917</v>
      </c>
      <c r="G255" s="4" t="str">
        <f t="shared" si="3"/>
        <v>Ghana-Breman</v>
      </c>
      <c r="BA255" s="4" t="str">
        <v>Egerton University Farm, Njoro</v>
      </c>
      <c r="BB255" s="4" t="str">
        <v>Egerton University Farm, Njoro</v>
      </c>
      <c r="BC255" s="4" t="str">
        <v>Egerton University Farm, Njoro</v>
      </c>
      <c r="BD255" s="4" t="str">
        <v>Egerton University Farm, Njoro</v>
      </c>
      <c r="BE255" s="4" t="str">
        <v>Egerton University Farm, Njoro</v>
      </c>
      <c r="BF255" s="4" t="str">
        <v>Egerton University Farm, Njoro</v>
      </c>
      <c r="BG255" s="4" t="str">
        <v>Egerton University Farm, Njoro</v>
      </c>
      <c r="BH255" s="4" t="str">
        <v>Egerton University Farm, Njoro</v>
      </c>
      <c r="BI255" s="4" t="str">
        <v>Egerton University Farm, Njoro</v>
      </c>
      <c r="BJ255" s="4" t="str">
        <v>Egerton University Farm, Njoro</v>
      </c>
      <c r="BK255" s="4" t="str">
        <v>Egerton University Farm, Njoro</v>
      </c>
      <c r="BL255" s="4" t="str">
        <v>Egerton University Farm, Njoro</v>
      </c>
      <c r="BM255" s="4" t="str">
        <v>Egerton University Farm, Njoro</v>
      </c>
      <c r="BN255" s="4" t="str">
        <v>Egerton University Farm, Njoro</v>
      </c>
      <c r="BO255" s="4" t="str">
        <v>Egerton University Farm, Njoro</v>
      </c>
      <c r="BP255" s="4" t="str">
        <v>Egerton University Farm, Njoro</v>
      </c>
      <c r="BQ255" s="4" t="str">
        <v>Egerton University Farm, Njoro</v>
      </c>
      <c r="BR255" s="4" t="str">
        <v>Egerton University Farm, Njoro</v>
      </c>
      <c r="BS255" s="4" t="str">
        <v>Egerton University Farm, Njoro</v>
      </c>
      <c r="BT255" s="4" t="str">
        <v>Egerton University Farm, Njoro</v>
      </c>
      <c r="BU255" s="4" t="str">
        <v>Egerton University Farm, Njoro</v>
      </c>
      <c r="BV255" s="4" t="str">
        <v>Egerton University Farm, Njoro</v>
      </c>
      <c r="BW255" s="4" t="str">
        <v>Egerton University Farm, Njoro</v>
      </c>
      <c r="BX255" s="4" t="str">
        <v>Egerton University Farm, Njoro</v>
      </c>
      <c r="BY255" s="4" t="str">
        <v>Egerton University Farm, Njoro</v>
      </c>
      <c r="BZ255" s="4" t="str">
        <v>Egerton University Farm, Njoro</v>
      </c>
      <c r="CA255" s="4" t="str">
        <v>Egerton University Farm, Njoro</v>
      </c>
      <c r="CB255" s="4" t="str">
        <v>Egerton University Farm, Njoro</v>
      </c>
      <c r="CC255" s="4" t="str">
        <v>Egerton University Farm, Njoro</v>
      </c>
      <c r="CD255" s="4" t="str">
        <v>Egerton University Farm, Njoro</v>
      </c>
      <c r="CE255" s="4" t="str">
        <v>Egerton University Farm, Njoro</v>
      </c>
      <c r="CF255" s="4" t="str">
        <v>Egerton University Farm, Njoro</v>
      </c>
      <c r="CG255" s="4" t="str">
        <v>Egerton University Farm, Njoro</v>
      </c>
      <c r="CH255" s="4" t="str">
        <v>Egerton University Farm, Njoro</v>
      </c>
      <c r="CJ255" s="4" t="str">
        <v>Egerton University Farm, Njoro</v>
      </c>
      <c r="CK255" s="4" t="str">
        <v>Egerton University Farm, Njoro</v>
      </c>
      <c r="CL255" s="4" t="str">
        <v>Egerton University Farm, Njoro</v>
      </c>
      <c r="CM255" s="4" t="str">
        <v>Egerton University Farm, Njoro</v>
      </c>
      <c r="CN255" s="4" t="str">
        <v>Egerton University Farm, Njoro</v>
      </c>
      <c r="CO255" s="4" t="str">
        <v>Egerton University Farm, Njoro</v>
      </c>
      <c r="CP255" s="4" t="str">
        <v>Egerton University Farm, Njoro</v>
      </c>
      <c r="CQ255" s="4" t="str">
        <v>Egerton University Farm, Njoro</v>
      </c>
      <c r="CR255" s="4" t="str">
        <v>Egerton University Farm, Njoro</v>
      </c>
      <c r="CS255" s="4" t="str">
        <v>Egerton University Farm, Njoro</v>
      </c>
      <c r="CT255" s="4" t="str">
        <v>Egerton University Farm, Njoro</v>
      </c>
      <c r="CU255" s="4" t="str">
        <v>Egerton University Farm, Njoro</v>
      </c>
      <c r="CV255" s="4" t="str">
        <v>Egerton University Farm, Njoro</v>
      </c>
      <c r="CW255" s="4" t="str">
        <v>Egerton University Farm, Njoro</v>
      </c>
      <c r="CX255" s="4" t="str">
        <v>Egerton University Farm, Njoro</v>
      </c>
      <c r="CY255" s="4" t="str">
        <v>Egerton University Farm, Njoro</v>
      </c>
      <c r="CZ255" s="4" t="str">
        <v>Egerton University Farm, Njoro</v>
      </c>
      <c r="DA255" s="4" t="str">
        <v>Egerton University Farm, Njoro</v>
      </c>
      <c r="DB255" s="4" t="str">
        <v>Egerton University Farm, Njoro</v>
      </c>
      <c r="DC255" s="4" t="str">
        <v>Egerton University Farm, Njoro</v>
      </c>
      <c r="DD255" s="4" t="str">
        <v>Egerton University Farm, Njoro</v>
      </c>
      <c r="DE255" s="4" t="str">
        <v>Egerton University Farm, Njoro</v>
      </c>
      <c r="DF255" s="4" t="str">
        <v>Egerton University Farm, Njoro</v>
      </c>
      <c r="DG255" s="4" t="str">
        <v>Egerton University Farm, Njoro</v>
      </c>
      <c r="DH255" s="4" t="str">
        <v>Egerton University Farm, Njoro</v>
      </c>
      <c r="DI255" s="4" t="str">
        <v>Egerton University Farm, Njoro</v>
      </c>
      <c r="DJ255" s="4" t="str">
        <v>Egerton University Farm, Njoro</v>
      </c>
      <c r="DK255" s="4" t="str">
        <v>Egerton University Farm, Njoro</v>
      </c>
      <c r="DL255" s="4" t="str">
        <v>Egerton University Farm, Njoro</v>
      </c>
      <c r="DM255" s="4" t="str">
        <v>Egerton University Farm, Njoro</v>
      </c>
      <c r="DN255" s="4" t="str">
        <v>Egerton University Farm, Njoro</v>
      </c>
      <c r="DO255" s="4" t="str">
        <v>Egerton University Farm, Njoro</v>
      </c>
      <c r="DP255" s="4" t="str">
        <v>Egerton University Farm, Njoro</v>
      </c>
    </row>
    <row r="256" spans="1:120" x14ac:dyDescent="0.35">
      <c r="A256" s="4">
        <v>10.75</v>
      </c>
      <c r="B256" s="4">
        <v>-8.3330000000000001E-2</v>
      </c>
      <c r="C256" s="4" t="s">
        <v>202</v>
      </c>
      <c r="D256" s="4" t="s">
        <v>130</v>
      </c>
      <c r="E256" s="4" t="s">
        <v>492</v>
      </c>
      <c r="F256" s="4">
        <v>719</v>
      </c>
      <c r="G256" s="4" t="str">
        <f t="shared" si="3"/>
        <v>Ghana-Bush Farm (plinthosol)</v>
      </c>
      <c r="BA256" s="4" t="str">
        <v>Eglime.Ouake</v>
      </c>
      <c r="BB256" s="4" t="str">
        <v>Eglime.Ouake</v>
      </c>
      <c r="BC256" s="4" t="str">
        <v>Eglime.Ouake</v>
      </c>
      <c r="BD256" s="4" t="str">
        <v>Eglime.Ouake</v>
      </c>
      <c r="BE256" s="4" t="str">
        <v>Eglime.Ouake</v>
      </c>
      <c r="BF256" s="4" t="str">
        <v>Eglime.Ouake</v>
      </c>
      <c r="BG256" s="4" t="str">
        <v>Eglime.Ouake</v>
      </c>
      <c r="BH256" s="4" t="str">
        <v>Eglime.Ouake</v>
      </c>
      <c r="BI256" s="4" t="str">
        <v>Eglime.Ouake</v>
      </c>
      <c r="BJ256" s="4" t="str">
        <v>Eglime.Ouake</v>
      </c>
      <c r="BK256" s="4" t="str">
        <v>Eglime.Ouake</v>
      </c>
      <c r="BL256" s="4" t="str">
        <v>Eglime.Ouake</v>
      </c>
      <c r="BM256" s="4" t="str">
        <v>Eglime.Ouake</v>
      </c>
      <c r="BN256" s="4" t="str">
        <v>Eglime.Ouake</v>
      </c>
      <c r="BO256" s="4" t="str">
        <v>Eglime.Ouake</v>
      </c>
      <c r="BP256" s="4" t="str">
        <v>Eglime.Ouake</v>
      </c>
      <c r="BQ256" s="4" t="str">
        <v>Eglime.Ouake</v>
      </c>
      <c r="BR256" s="4" t="str">
        <v>Eglime.Ouake</v>
      </c>
      <c r="BS256" s="4" t="str">
        <v>Eglime.Ouake</v>
      </c>
      <c r="BT256" s="4" t="str">
        <v>Eglime.Ouake</v>
      </c>
      <c r="BU256" s="4" t="str">
        <v>Eglime.Ouake</v>
      </c>
      <c r="BV256" s="4" t="str">
        <v>Eglime.Ouake</v>
      </c>
      <c r="BW256" s="4" t="str">
        <v>Eglime.Ouake</v>
      </c>
      <c r="BX256" s="4" t="str">
        <v>Eglime.Ouake</v>
      </c>
      <c r="BY256" s="4" t="str">
        <v>Eglime.Ouake</v>
      </c>
      <c r="BZ256" s="4" t="str">
        <v>Eglime.Ouake</v>
      </c>
      <c r="CA256" s="4" t="str">
        <v>Eglime.Ouake</v>
      </c>
      <c r="CB256" s="4" t="str">
        <v>Eglime.Ouake</v>
      </c>
      <c r="CC256" s="4" t="str">
        <v>Eglime.Ouake</v>
      </c>
      <c r="CD256" s="4" t="str">
        <v>Eglime.Ouake</v>
      </c>
      <c r="CE256" s="4" t="str">
        <v>Eglime.Ouake</v>
      </c>
      <c r="CF256" s="4" t="str">
        <v>Eglime.Ouake</v>
      </c>
      <c r="CG256" s="4" t="str">
        <v>Eglime.Ouake</v>
      </c>
      <c r="CH256" s="4" t="str">
        <v>Eglime.Ouake</v>
      </c>
      <c r="CJ256" s="4" t="str">
        <v>Eglime.Ouake</v>
      </c>
      <c r="CK256" s="4" t="str">
        <v>Eglime.Ouake</v>
      </c>
      <c r="CL256" s="4" t="str">
        <v>Eglime.Ouake</v>
      </c>
      <c r="CM256" s="4" t="str">
        <v>Eglime.Ouake</v>
      </c>
      <c r="CN256" s="4" t="str">
        <v>Eglime.Ouake</v>
      </c>
      <c r="CO256" s="4" t="str">
        <v>Eglime.Ouake</v>
      </c>
      <c r="CP256" s="4" t="str">
        <v>Eglime.Ouake</v>
      </c>
      <c r="CQ256" s="4" t="str">
        <v>Eglime.Ouake</v>
      </c>
      <c r="CR256" s="4" t="str">
        <v>Eglime.Ouake</v>
      </c>
      <c r="CS256" s="4" t="str">
        <v>Eglime.Ouake</v>
      </c>
      <c r="CT256" s="4" t="str">
        <v>Eglime.Ouake</v>
      </c>
      <c r="CU256" s="4" t="str">
        <v>Eglime.Ouake</v>
      </c>
      <c r="CV256" s="4" t="str">
        <v>Eglime.Ouake</v>
      </c>
      <c r="CW256" s="4" t="str">
        <v>Eglime.Ouake</v>
      </c>
      <c r="CX256" s="4" t="str">
        <v>Eglime.Ouake</v>
      </c>
      <c r="CY256" s="4" t="str">
        <v>Eglime.Ouake</v>
      </c>
      <c r="CZ256" s="4" t="str">
        <v>Eglime.Ouake</v>
      </c>
      <c r="DA256" s="4" t="str">
        <v>Eglime.Ouake</v>
      </c>
      <c r="DB256" s="4" t="str">
        <v>Eglime.Ouake</v>
      </c>
      <c r="DC256" s="4" t="str">
        <v>Eglime.Ouake</v>
      </c>
      <c r="DD256" s="4" t="str">
        <v>Eglime.Ouake</v>
      </c>
      <c r="DE256" s="4" t="str">
        <v>Eglime.Ouake</v>
      </c>
      <c r="DF256" s="4" t="str">
        <v>Eglime.Ouake</v>
      </c>
      <c r="DG256" s="4" t="str">
        <v>Eglime.Ouake</v>
      </c>
      <c r="DH256" s="4" t="str">
        <v>Eglime.Ouake</v>
      </c>
      <c r="DI256" s="4" t="str">
        <v>Eglime.Ouake</v>
      </c>
      <c r="DJ256" s="4" t="str">
        <v>Eglime.Ouake</v>
      </c>
      <c r="DK256" s="4" t="str">
        <v>Eglime.Ouake</v>
      </c>
      <c r="DL256" s="4" t="str">
        <v>Eglime.Ouake</v>
      </c>
      <c r="DM256" s="4" t="str">
        <v>Eglime.Ouake</v>
      </c>
      <c r="DN256" s="4" t="str">
        <v>Eglime.Ouake</v>
      </c>
      <c r="DO256" s="4" t="str">
        <v>Eglime.Ouake</v>
      </c>
      <c r="DP256" s="4" t="str">
        <v>Eglime.Ouake</v>
      </c>
    </row>
    <row r="257" spans="1:120" x14ac:dyDescent="0.35">
      <c r="A257" s="4">
        <v>10.75</v>
      </c>
      <c r="B257" s="4">
        <v>-8.3330000000000001E-2</v>
      </c>
      <c r="C257" s="4" t="s">
        <v>202</v>
      </c>
      <c r="D257" s="4" t="s">
        <v>130</v>
      </c>
      <c r="E257" s="4" t="s">
        <v>493</v>
      </c>
      <c r="F257" s="4">
        <v>719</v>
      </c>
      <c r="G257" s="4" t="str">
        <f t="shared" si="3"/>
        <v>Ghana-Bush Farm (regesol)</v>
      </c>
      <c r="BA257" s="4" t="str">
        <v>EIAR Holetta ARS</v>
      </c>
      <c r="BB257" s="4" t="str">
        <v>EIAR Holetta ARS</v>
      </c>
      <c r="BC257" s="4" t="str">
        <v>EIAR Holetta ARS</v>
      </c>
      <c r="BD257" s="4" t="str">
        <v>EIAR Holetta ARS</v>
      </c>
      <c r="BE257" s="4" t="str">
        <v>EIAR Holetta ARS</v>
      </c>
      <c r="BF257" s="4" t="str">
        <v>EIAR Holetta ARS</v>
      </c>
      <c r="BG257" s="4" t="str">
        <v>EIAR Holetta ARS</v>
      </c>
      <c r="BH257" s="4" t="str">
        <v>EIAR Holetta ARS</v>
      </c>
      <c r="BI257" s="4" t="str">
        <v>EIAR Holetta ARS</v>
      </c>
      <c r="BJ257" s="4" t="str">
        <v>EIAR Holetta ARS</v>
      </c>
      <c r="BK257" s="4" t="str">
        <v>EIAR Holetta ARS</v>
      </c>
      <c r="BL257" s="4" t="str">
        <v>EIAR Holetta ARS</v>
      </c>
      <c r="BM257" s="4" t="str">
        <v>EIAR Holetta ARS</v>
      </c>
      <c r="BN257" s="4" t="str">
        <v>EIAR Holetta ARS</v>
      </c>
      <c r="BO257" s="4" t="str">
        <v>EIAR Holetta ARS</v>
      </c>
      <c r="BP257" s="4" t="str">
        <v>EIAR Holetta ARS</v>
      </c>
      <c r="BQ257" s="4" t="str">
        <v>EIAR Holetta ARS</v>
      </c>
      <c r="BR257" s="4" t="str">
        <v>EIAR Holetta ARS</v>
      </c>
      <c r="BS257" s="4" t="str">
        <v>EIAR Holetta ARS</v>
      </c>
      <c r="BT257" s="4" t="str">
        <v>EIAR Holetta ARS</v>
      </c>
      <c r="BU257" s="4" t="str">
        <v>EIAR Holetta ARS</v>
      </c>
      <c r="BV257" s="4" t="str">
        <v>EIAR Holetta ARS</v>
      </c>
      <c r="BW257" s="4" t="str">
        <v>EIAR Holetta ARS</v>
      </c>
      <c r="BX257" s="4" t="str">
        <v>EIAR Holetta ARS</v>
      </c>
      <c r="BY257" s="4" t="str">
        <v>EIAR Holetta ARS</v>
      </c>
      <c r="BZ257" s="4" t="str">
        <v>EIAR Holetta ARS</v>
      </c>
      <c r="CA257" s="4" t="str">
        <v>EIAR Holetta ARS</v>
      </c>
      <c r="CB257" s="4" t="str">
        <v>EIAR Holetta ARS</v>
      </c>
      <c r="CC257" s="4" t="str">
        <v>EIAR Holetta ARS</v>
      </c>
      <c r="CD257" s="4" t="str">
        <v>EIAR Holetta ARS</v>
      </c>
      <c r="CE257" s="4" t="str">
        <v>EIAR Holetta ARS</v>
      </c>
      <c r="CF257" s="4" t="str">
        <v>EIAR Holetta ARS</v>
      </c>
      <c r="CG257" s="4" t="str">
        <v>EIAR Holetta ARS</v>
      </c>
      <c r="CH257" s="4" t="str">
        <v>EIAR Holetta ARS</v>
      </c>
      <c r="CJ257" s="4" t="str">
        <v>EIAR Holetta ARS</v>
      </c>
      <c r="CK257" s="4" t="str">
        <v>EIAR Holetta ARS</v>
      </c>
      <c r="CL257" s="4" t="str">
        <v>EIAR Holetta ARS</v>
      </c>
      <c r="CM257" s="4" t="str">
        <v>EIAR Holetta ARS</v>
      </c>
      <c r="CN257" s="4" t="str">
        <v>EIAR Holetta ARS</v>
      </c>
      <c r="CO257" s="4" t="str">
        <v>EIAR Holetta ARS</v>
      </c>
      <c r="CP257" s="4" t="str">
        <v>EIAR Holetta ARS</v>
      </c>
      <c r="CQ257" s="4" t="str">
        <v>EIAR Holetta ARS</v>
      </c>
      <c r="CR257" s="4" t="str">
        <v>EIAR Holetta ARS</v>
      </c>
      <c r="CS257" s="4" t="str">
        <v>EIAR Holetta ARS</v>
      </c>
      <c r="CT257" s="4" t="str">
        <v>EIAR Holetta ARS</v>
      </c>
      <c r="CU257" s="4" t="str">
        <v>EIAR Holetta ARS</v>
      </c>
      <c r="CV257" s="4" t="str">
        <v>EIAR Holetta ARS</v>
      </c>
      <c r="CW257" s="4" t="str">
        <v>EIAR Holetta ARS</v>
      </c>
      <c r="CX257" s="4" t="str">
        <v>EIAR Holetta ARS</v>
      </c>
      <c r="CY257" s="4" t="str">
        <v>EIAR Holetta ARS</v>
      </c>
      <c r="CZ257" s="4" t="str">
        <v>EIAR Holetta ARS</v>
      </c>
      <c r="DA257" s="4" t="str">
        <v>EIAR Holetta ARS</v>
      </c>
      <c r="DB257" s="4" t="str">
        <v>EIAR Holetta ARS</v>
      </c>
      <c r="DC257" s="4" t="str">
        <v>EIAR Holetta ARS</v>
      </c>
      <c r="DD257" s="4" t="str">
        <v>EIAR Holetta ARS</v>
      </c>
      <c r="DE257" s="4" t="str">
        <v>EIAR Holetta ARS</v>
      </c>
      <c r="DF257" s="4" t="str">
        <v>EIAR Holetta ARS</v>
      </c>
      <c r="DG257" s="4" t="str">
        <v>EIAR Holetta ARS</v>
      </c>
      <c r="DH257" s="4" t="str">
        <v>EIAR Holetta ARS</v>
      </c>
      <c r="DI257" s="4" t="str">
        <v>EIAR Holetta ARS</v>
      </c>
      <c r="DJ257" s="4" t="str">
        <v>EIAR Holetta ARS</v>
      </c>
      <c r="DK257" s="4" t="str">
        <v>EIAR Holetta ARS</v>
      </c>
      <c r="DL257" s="4" t="str">
        <v>EIAR Holetta ARS</v>
      </c>
      <c r="DM257" s="4" t="str">
        <v>EIAR Holetta ARS</v>
      </c>
      <c r="DN257" s="4" t="str">
        <v>EIAR Holetta ARS</v>
      </c>
      <c r="DO257" s="4" t="str">
        <v>EIAR Holetta ARS</v>
      </c>
      <c r="DP257" s="4" t="str">
        <v>EIAR Holetta ARS</v>
      </c>
    </row>
    <row r="258" spans="1:120" x14ac:dyDescent="0.35">
      <c r="A258" s="4">
        <v>6.7169999999999996</v>
      </c>
      <c r="B258" s="4">
        <v>-1.5333000000000001</v>
      </c>
      <c r="C258" s="4" t="s">
        <v>202</v>
      </c>
      <c r="D258" s="4" t="s">
        <v>138</v>
      </c>
      <c r="E258" s="4" t="s">
        <v>494</v>
      </c>
      <c r="F258" s="4">
        <v>500</v>
      </c>
      <c r="G258" s="4" t="str">
        <f t="shared" ref="G258:G321" si="4">CONCATENATE(C258,"-",E258)</f>
        <v>Ghana-CRI Fumesua</v>
      </c>
      <c r="BA258" s="4" t="str">
        <v>Ejura</v>
      </c>
      <c r="BB258" s="4" t="str">
        <v>Ejura</v>
      </c>
      <c r="BC258" s="4" t="str">
        <v>Ejura</v>
      </c>
      <c r="BD258" s="4" t="str">
        <v>Ejura</v>
      </c>
      <c r="BE258" s="4" t="str">
        <v>Ejura</v>
      </c>
      <c r="BF258" s="4" t="str">
        <v>Ejura</v>
      </c>
      <c r="BG258" s="4" t="str">
        <v>Ejura</v>
      </c>
      <c r="BH258" s="4" t="str">
        <v>Ejura</v>
      </c>
      <c r="BI258" s="4" t="str">
        <v>Ejura</v>
      </c>
      <c r="BJ258" s="4" t="str">
        <v>Ejura</v>
      </c>
      <c r="BK258" s="4" t="str">
        <v>Ejura</v>
      </c>
      <c r="BL258" s="4" t="str">
        <v>Ejura</v>
      </c>
      <c r="BM258" s="4" t="str">
        <v>Ejura</v>
      </c>
      <c r="BN258" s="4" t="str">
        <v>Ejura</v>
      </c>
      <c r="BO258" s="4" t="str">
        <v>Ejura</v>
      </c>
      <c r="BP258" s="4" t="str">
        <v>Ejura</v>
      </c>
      <c r="BQ258" s="4" t="str">
        <v>Ejura</v>
      </c>
      <c r="BR258" s="4" t="str">
        <v>Ejura</v>
      </c>
      <c r="BS258" s="4" t="str">
        <v>Ejura</v>
      </c>
      <c r="BT258" s="4" t="str">
        <v>Ejura</v>
      </c>
      <c r="BU258" s="4" t="str">
        <v>Ejura</v>
      </c>
      <c r="BV258" s="4" t="str">
        <v>Ejura</v>
      </c>
      <c r="BW258" s="4" t="str">
        <v>Ejura</v>
      </c>
      <c r="BX258" s="4" t="str">
        <v>Ejura</v>
      </c>
      <c r="BY258" s="4" t="str">
        <v>Ejura</v>
      </c>
      <c r="BZ258" s="4" t="str">
        <v>Ejura</v>
      </c>
      <c r="CA258" s="4" t="str">
        <v>Ejura</v>
      </c>
      <c r="CB258" s="4" t="str">
        <v>Ejura</v>
      </c>
      <c r="CC258" s="4" t="str">
        <v>Ejura</v>
      </c>
      <c r="CD258" s="4" t="str">
        <v>Ejura</v>
      </c>
      <c r="CE258" s="4" t="str">
        <v>Ejura</v>
      </c>
      <c r="CF258" s="4" t="str">
        <v>Ejura</v>
      </c>
      <c r="CG258" s="4" t="str">
        <v>Ejura</v>
      </c>
      <c r="CH258" s="4" t="str">
        <v>Ejura</v>
      </c>
      <c r="CJ258" s="4" t="str">
        <v>Ejura</v>
      </c>
      <c r="CK258" s="4" t="str">
        <v>Ejura</v>
      </c>
      <c r="CL258" s="4" t="str">
        <v>Ejura</v>
      </c>
      <c r="CM258" s="4" t="str">
        <v>Ejura</v>
      </c>
      <c r="CN258" s="4" t="str">
        <v>Ejura</v>
      </c>
      <c r="CO258" s="4" t="str">
        <v>Ejura</v>
      </c>
      <c r="CP258" s="4" t="str">
        <v>Ejura</v>
      </c>
      <c r="CQ258" s="4" t="str">
        <v>Ejura</v>
      </c>
      <c r="CR258" s="4" t="str">
        <v>Ejura</v>
      </c>
      <c r="CS258" s="4" t="str">
        <v>Ejura</v>
      </c>
      <c r="CT258" s="4" t="str">
        <v>Ejura</v>
      </c>
      <c r="CU258" s="4" t="str">
        <v>Ejura</v>
      </c>
      <c r="CV258" s="4" t="str">
        <v>Ejura</v>
      </c>
      <c r="CW258" s="4" t="str">
        <v>Ejura</v>
      </c>
      <c r="CX258" s="4" t="str">
        <v>Ejura</v>
      </c>
      <c r="CY258" s="4" t="str">
        <v>Ejura</v>
      </c>
      <c r="CZ258" s="4" t="str">
        <v>Ejura</v>
      </c>
      <c r="DA258" s="4" t="str">
        <v>Ejura</v>
      </c>
      <c r="DB258" s="4" t="str">
        <v>Ejura</v>
      </c>
      <c r="DC258" s="4" t="str">
        <v>Ejura</v>
      </c>
      <c r="DD258" s="4" t="str">
        <v>Ejura</v>
      </c>
      <c r="DE258" s="4" t="str">
        <v>Ejura</v>
      </c>
      <c r="DF258" s="4" t="str">
        <v>Ejura</v>
      </c>
      <c r="DG258" s="4" t="str">
        <v>Ejura</v>
      </c>
      <c r="DH258" s="4" t="str">
        <v>Ejura</v>
      </c>
      <c r="DI258" s="4" t="str">
        <v>Ejura</v>
      </c>
      <c r="DJ258" s="4" t="str">
        <v>Ejura</v>
      </c>
      <c r="DK258" s="4" t="str">
        <v>Ejura</v>
      </c>
      <c r="DL258" s="4" t="str">
        <v>Ejura</v>
      </c>
      <c r="DM258" s="4" t="str">
        <v>Ejura</v>
      </c>
      <c r="DN258" s="4" t="str">
        <v>Ejura</v>
      </c>
      <c r="DO258" s="4" t="str">
        <v>Ejura</v>
      </c>
      <c r="DP258" s="4" t="str">
        <v>Ejura</v>
      </c>
    </row>
    <row r="259" spans="1:120" x14ac:dyDescent="0.35">
      <c r="A259" s="4">
        <v>6.2270000000000003</v>
      </c>
      <c r="B259" s="4">
        <v>-0.35659999999999997</v>
      </c>
      <c r="C259" s="4" t="s">
        <v>202</v>
      </c>
      <c r="D259" s="4" t="s">
        <v>138</v>
      </c>
      <c r="E259" s="4" t="s">
        <v>495</v>
      </c>
      <c r="F259" s="4">
        <v>800</v>
      </c>
      <c r="G259" s="4" t="str">
        <f t="shared" si="4"/>
        <v>Ghana-CRIG, New Tafo, Akyem</v>
      </c>
      <c r="BA259" s="4" t="str">
        <v>Ejura Agricultural College</v>
      </c>
      <c r="BB259" s="4" t="str">
        <v>Ejura Agricultural College</v>
      </c>
      <c r="BC259" s="4" t="str">
        <v>Ejura Agricultural College</v>
      </c>
      <c r="BD259" s="4" t="str">
        <v>Ejura Agricultural College</v>
      </c>
      <c r="BE259" s="4" t="str">
        <v>Ejura Agricultural College</v>
      </c>
      <c r="BF259" s="4" t="str">
        <v>Ejura Agricultural College</v>
      </c>
      <c r="BG259" s="4" t="str">
        <v>Ejura Agricultural College</v>
      </c>
      <c r="BH259" s="4" t="str">
        <v>Ejura Agricultural College</v>
      </c>
      <c r="BI259" s="4" t="str">
        <v>Ejura Agricultural College</v>
      </c>
      <c r="BJ259" s="4" t="str">
        <v>Ejura Agricultural College</v>
      </c>
      <c r="BK259" s="4" t="str">
        <v>Ejura Agricultural College</v>
      </c>
      <c r="BL259" s="4" t="str">
        <v>Ejura Agricultural College</v>
      </c>
      <c r="BM259" s="4" t="str">
        <v>Ejura Agricultural College</v>
      </c>
      <c r="BN259" s="4" t="str">
        <v>Ejura Agricultural College</v>
      </c>
      <c r="BO259" s="4" t="str">
        <v>Ejura Agricultural College</v>
      </c>
      <c r="BP259" s="4" t="str">
        <v>Ejura Agricultural College</v>
      </c>
      <c r="BQ259" s="4" t="str">
        <v>Ejura Agricultural College</v>
      </c>
      <c r="BR259" s="4" t="str">
        <v>Ejura Agricultural College</v>
      </c>
      <c r="BS259" s="4" t="str">
        <v>Ejura Agricultural College</v>
      </c>
      <c r="BT259" s="4" t="str">
        <v>Ejura Agricultural College</v>
      </c>
      <c r="BU259" s="4" t="str">
        <v>Ejura Agricultural College</v>
      </c>
      <c r="BV259" s="4" t="str">
        <v>Ejura Agricultural College</v>
      </c>
      <c r="BW259" s="4" t="str">
        <v>Ejura Agricultural College</v>
      </c>
      <c r="BX259" s="4" t="str">
        <v>Ejura Agricultural College</v>
      </c>
      <c r="BY259" s="4" t="str">
        <v>Ejura Agricultural College</v>
      </c>
      <c r="BZ259" s="4" t="str">
        <v>Ejura Agricultural College</v>
      </c>
      <c r="CA259" s="4" t="str">
        <v>Ejura Agricultural College</v>
      </c>
      <c r="CB259" s="4" t="str">
        <v>Ejura Agricultural College</v>
      </c>
      <c r="CC259" s="4" t="str">
        <v>Ejura Agricultural College</v>
      </c>
      <c r="CD259" s="4" t="str">
        <v>Ejura Agricultural College</v>
      </c>
      <c r="CE259" s="4" t="str">
        <v>Ejura Agricultural College</v>
      </c>
      <c r="CF259" s="4" t="str">
        <v>Ejura Agricultural College</v>
      </c>
      <c r="CG259" s="4" t="str">
        <v>Ejura Agricultural College</v>
      </c>
      <c r="CH259" s="4" t="str">
        <v>Ejura Agricultural College</v>
      </c>
      <c r="CJ259" s="4" t="str">
        <v>Ejura Agricultural College</v>
      </c>
      <c r="CK259" s="4" t="str">
        <v>Ejura Agricultural College</v>
      </c>
      <c r="CL259" s="4" t="str">
        <v>Ejura Agricultural College</v>
      </c>
      <c r="CM259" s="4" t="str">
        <v>Ejura Agricultural College</v>
      </c>
      <c r="CN259" s="4" t="str">
        <v>Ejura Agricultural College</v>
      </c>
      <c r="CO259" s="4" t="str">
        <v>Ejura Agricultural College</v>
      </c>
      <c r="CP259" s="4" t="str">
        <v>Ejura Agricultural College</v>
      </c>
      <c r="CQ259" s="4" t="str">
        <v>Ejura Agricultural College</v>
      </c>
      <c r="CR259" s="4" t="str">
        <v>Ejura Agricultural College</v>
      </c>
      <c r="CS259" s="4" t="str">
        <v>Ejura Agricultural College</v>
      </c>
      <c r="CT259" s="4" t="str">
        <v>Ejura Agricultural College</v>
      </c>
      <c r="CU259" s="4" t="str">
        <v>Ejura Agricultural College</v>
      </c>
      <c r="CV259" s="4" t="str">
        <v>Ejura Agricultural College</v>
      </c>
      <c r="CW259" s="4" t="str">
        <v>Ejura Agricultural College</v>
      </c>
      <c r="CX259" s="4" t="str">
        <v>Ejura Agricultural College</v>
      </c>
      <c r="CY259" s="4" t="str">
        <v>Ejura Agricultural College</v>
      </c>
      <c r="CZ259" s="4" t="str">
        <v>Ejura Agricultural College</v>
      </c>
      <c r="DA259" s="4" t="str">
        <v>Ejura Agricultural College</v>
      </c>
      <c r="DB259" s="4" t="str">
        <v>Ejura Agricultural College</v>
      </c>
      <c r="DC259" s="4" t="str">
        <v>Ejura Agricultural College</v>
      </c>
      <c r="DD259" s="4" t="str">
        <v>Ejura Agricultural College</v>
      </c>
      <c r="DE259" s="4" t="str">
        <v>Ejura Agricultural College</v>
      </c>
      <c r="DF259" s="4" t="str">
        <v>Ejura Agricultural College</v>
      </c>
      <c r="DG259" s="4" t="str">
        <v>Ejura Agricultural College</v>
      </c>
      <c r="DH259" s="4" t="str">
        <v>Ejura Agricultural College</v>
      </c>
      <c r="DI259" s="4" t="str">
        <v>Ejura Agricultural College</v>
      </c>
      <c r="DJ259" s="4" t="str">
        <v>Ejura Agricultural College</v>
      </c>
      <c r="DK259" s="4" t="str">
        <v>Ejura Agricultural College</v>
      </c>
      <c r="DL259" s="4" t="str">
        <v>Ejura Agricultural College</v>
      </c>
      <c r="DM259" s="4" t="str">
        <v>Ejura Agricultural College</v>
      </c>
      <c r="DN259" s="4" t="str">
        <v>Ejura Agricultural College</v>
      </c>
      <c r="DO259" s="4" t="str">
        <v>Ejura Agricultural College</v>
      </c>
      <c r="DP259" s="4" t="str">
        <v>Ejura Agricultural College</v>
      </c>
    </row>
    <row r="260" spans="1:120" x14ac:dyDescent="0.35">
      <c r="A260" s="4">
        <v>5.6289999999999996</v>
      </c>
      <c r="B260" s="4">
        <v>-0.22500000000000001</v>
      </c>
      <c r="C260" s="4" t="s">
        <v>202</v>
      </c>
      <c r="D260" s="4" t="s">
        <v>138</v>
      </c>
      <c r="E260" s="4" t="s">
        <v>496</v>
      </c>
      <c r="F260" s="4">
        <v>200</v>
      </c>
      <c r="G260" s="4" t="str">
        <f t="shared" si="4"/>
        <v>Ghana-CSIR, Achimota</v>
      </c>
      <c r="BA260" s="4" t="str">
        <v>Ekiti State</v>
      </c>
      <c r="BB260" s="4" t="str">
        <v>Ekiti State</v>
      </c>
      <c r="BC260" s="4" t="str">
        <v>Ekiti State</v>
      </c>
      <c r="BD260" s="4" t="str">
        <v>Ekiti State</v>
      </c>
      <c r="BE260" s="4" t="str">
        <v>Ekiti State</v>
      </c>
      <c r="BF260" s="4" t="str">
        <v>Ekiti State</v>
      </c>
      <c r="BG260" s="4" t="str">
        <v>Ekiti State</v>
      </c>
      <c r="BH260" s="4" t="str">
        <v>Ekiti State</v>
      </c>
      <c r="BI260" s="4" t="str">
        <v>Ekiti State</v>
      </c>
      <c r="BJ260" s="4" t="str">
        <v>Ekiti State</v>
      </c>
      <c r="BK260" s="4" t="str">
        <v>Ekiti State</v>
      </c>
      <c r="BL260" s="4" t="str">
        <v>Ekiti State</v>
      </c>
      <c r="BM260" s="4" t="str">
        <v>Ekiti State</v>
      </c>
      <c r="BN260" s="4" t="str">
        <v>Ekiti State</v>
      </c>
      <c r="BO260" s="4" t="str">
        <v>Ekiti State</v>
      </c>
      <c r="BP260" s="4" t="str">
        <v>Ekiti State</v>
      </c>
      <c r="BQ260" s="4" t="str">
        <v>Ekiti State</v>
      </c>
      <c r="BR260" s="4" t="str">
        <v>Ekiti State</v>
      </c>
      <c r="BS260" s="4" t="str">
        <v>Ekiti State</v>
      </c>
      <c r="BT260" s="4" t="str">
        <v>Ekiti State</v>
      </c>
      <c r="BU260" s="4" t="str">
        <v>Ekiti State</v>
      </c>
      <c r="BV260" s="4" t="str">
        <v>Ekiti State</v>
      </c>
      <c r="BW260" s="4" t="str">
        <v>Ekiti State</v>
      </c>
      <c r="BX260" s="4" t="str">
        <v>Ekiti State</v>
      </c>
      <c r="BY260" s="4" t="str">
        <v>Ekiti State</v>
      </c>
      <c r="BZ260" s="4" t="str">
        <v>Ekiti State</v>
      </c>
      <c r="CA260" s="4" t="str">
        <v>Ekiti State</v>
      </c>
      <c r="CB260" s="4" t="str">
        <v>Ekiti State</v>
      </c>
      <c r="CC260" s="4" t="str">
        <v>Ekiti State</v>
      </c>
      <c r="CD260" s="4" t="str">
        <v>Ekiti State</v>
      </c>
      <c r="CE260" s="4" t="str">
        <v>Ekiti State</v>
      </c>
      <c r="CF260" s="4" t="str">
        <v>Ekiti State</v>
      </c>
      <c r="CG260" s="4" t="str">
        <v>Ekiti State</v>
      </c>
      <c r="CH260" s="4" t="str">
        <v>Ekiti State</v>
      </c>
      <c r="CJ260" s="4" t="str">
        <v>Ekiti State</v>
      </c>
      <c r="CK260" s="4" t="str">
        <v>Ekiti State</v>
      </c>
      <c r="CL260" s="4" t="str">
        <v>Ekiti State</v>
      </c>
      <c r="CM260" s="4" t="str">
        <v>Ekiti State</v>
      </c>
      <c r="CN260" s="4" t="str">
        <v>Ekiti State</v>
      </c>
      <c r="CO260" s="4" t="str">
        <v>Ekiti State</v>
      </c>
      <c r="CP260" s="4" t="str">
        <v>Ekiti State</v>
      </c>
      <c r="CQ260" s="4" t="str">
        <v>Ekiti State</v>
      </c>
      <c r="CR260" s="4" t="str">
        <v>Ekiti State</v>
      </c>
      <c r="CS260" s="4" t="str">
        <v>Ekiti State</v>
      </c>
      <c r="CT260" s="4" t="str">
        <v>Ekiti State</v>
      </c>
      <c r="CU260" s="4" t="str">
        <v>Ekiti State</v>
      </c>
      <c r="CV260" s="4" t="str">
        <v>Ekiti State</v>
      </c>
      <c r="CW260" s="4" t="str">
        <v>Ekiti State</v>
      </c>
      <c r="CX260" s="4" t="str">
        <v>Ekiti State</v>
      </c>
      <c r="CY260" s="4" t="str">
        <v>Ekiti State</v>
      </c>
      <c r="CZ260" s="4" t="str">
        <v>Ekiti State</v>
      </c>
      <c r="DA260" s="4" t="str">
        <v>Ekiti State</v>
      </c>
      <c r="DB260" s="4" t="str">
        <v>Ekiti State</v>
      </c>
      <c r="DC260" s="4" t="str">
        <v>Ekiti State</v>
      </c>
      <c r="DD260" s="4" t="str">
        <v>Ekiti State</v>
      </c>
      <c r="DE260" s="4" t="str">
        <v>Ekiti State</v>
      </c>
      <c r="DF260" s="4" t="str">
        <v>Ekiti State</v>
      </c>
      <c r="DG260" s="4" t="str">
        <v>Ekiti State</v>
      </c>
      <c r="DH260" s="4" t="str">
        <v>Ekiti State</v>
      </c>
      <c r="DI260" s="4" t="str">
        <v>Ekiti State</v>
      </c>
      <c r="DJ260" s="4" t="str">
        <v>Ekiti State</v>
      </c>
      <c r="DK260" s="4" t="str">
        <v>Ekiti State</v>
      </c>
      <c r="DL260" s="4" t="str">
        <v>Ekiti State</v>
      </c>
      <c r="DM260" s="4" t="str">
        <v>Ekiti State</v>
      </c>
      <c r="DN260" s="4" t="str">
        <v>Ekiti State</v>
      </c>
      <c r="DO260" s="4" t="str">
        <v>Ekiti State</v>
      </c>
      <c r="DP260" s="4" t="str">
        <v>Ekiti State</v>
      </c>
    </row>
    <row r="261" spans="1:120" x14ac:dyDescent="0.35">
      <c r="A261" s="4">
        <v>9.407</v>
      </c>
      <c r="B261" s="4">
        <v>-0.98699999999999999</v>
      </c>
      <c r="C261" s="4" t="s">
        <v>202</v>
      </c>
      <c r="D261" s="4" t="s">
        <v>138</v>
      </c>
      <c r="E261" s="4" t="s">
        <v>497</v>
      </c>
      <c r="F261" s="4">
        <v>300</v>
      </c>
      <c r="G261" s="4" t="str">
        <f t="shared" si="4"/>
        <v>Ghana-CSIR, Nyankpala</v>
      </c>
      <c r="BA261" s="4" t="str">
        <v>Ekwendeni</v>
      </c>
      <c r="BB261" s="4" t="str">
        <v>Ekwendeni</v>
      </c>
      <c r="BC261" s="4" t="str">
        <v>Ekwendeni</v>
      </c>
      <c r="BD261" s="4" t="str">
        <v>Ekwendeni</v>
      </c>
      <c r="BE261" s="4" t="str">
        <v>Ekwendeni</v>
      </c>
      <c r="BF261" s="4" t="str">
        <v>Ekwendeni</v>
      </c>
      <c r="BG261" s="4" t="str">
        <v>Ekwendeni</v>
      </c>
      <c r="BH261" s="4" t="str">
        <v>Ekwendeni</v>
      </c>
      <c r="BI261" s="4" t="str">
        <v>Ekwendeni</v>
      </c>
      <c r="BJ261" s="4" t="str">
        <v>Ekwendeni</v>
      </c>
      <c r="BK261" s="4" t="str">
        <v>Ekwendeni</v>
      </c>
      <c r="BL261" s="4" t="str">
        <v>Ekwendeni</v>
      </c>
      <c r="BM261" s="4" t="str">
        <v>Ekwendeni</v>
      </c>
      <c r="BN261" s="4" t="str">
        <v>Ekwendeni</v>
      </c>
      <c r="BO261" s="4" t="str">
        <v>Ekwendeni</v>
      </c>
      <c r="BP261" s="4" t="str">
        <v>Ekwendeni</v>
      </c>
      <c r="BQ261" s="4" t="str">
        <v>Ekwendeni</v>
      </c>
      <c r="BR261" s="4" t="str">
        <v>Ekwendeni</v>
      </c>
      <c r="BS261" s="4" t="str">
        <v>Ekwendeni</v>
      </c>
      <c r="BT261" s="4" t="str">
        <v>Ekwendeni</v>
      </c>
      <c r="BU261" s="4" t="str">
        <v>Ekwendeni</v>
      </c>
      <c r="BV261" s="4" t="str">
        <v>Ekwendeni</v>
      </c>
      <c r="BW261" s="4" t="str">
        <v>Ekwendeni</v>
      </c>
      <c r="BX261" s="4" t="str">
        <v>Ekwendeni</v>
      </c>
      <c r="BY261" s="4" t="str">
        <v>Ekwendeni</v>
      </c>
      <c r="BZ261" s="4" t="str">
        <v>Ekwendeni</v>
      </c>
      <c r="CA261" s="4" t="str">
        <v>Ekwendeni</v>
      </c>
      <c r="CB261" s="4" t="str">
        <v>Ekwendeni</v>
      </c>
      <c r="CC261" s="4" t="str">
        <v>Ekwendeni</v>
      </c>
      <c r="CD261" s="4" t="str">
        <v>Ekwendeni</v>
      </c>
      <c r="CE261" s="4" t="str">
        <v>Ekwendeni</v>
      </c>
      <c r="CF261" s="4" t="str">
        <v>Ekwendeni</v>
      </c>
      <c r="CG261" s="4" t="str">
        <v>Ekwendeni</v>
      </c>
      <c r="CH261" s="4" t="str">
        <v>Ekwendeni</v>
      </c>
      <c r="CJ261" s="4" t="str">
        <v>Ekwendeni</v>
      </c>
      <c r="CK261" s="4" t="str">
        <v>Ekwendeni</v>
      </c>
      <c r="CL261" s="4" t="str">
        <v>Ekwendeni</v>
      </c>
      <c r="CM261" s="4" t="str">
        <v>Ekwendeni</v>
      </c>
      <c r="CN261" s="4" t="str">
        <v>Ekwendeni</v>
      </c>
      <c r="CO261" s="4" t="str">
        <v>Ekwendeni</v>
      </c>
      <c r="CP261" s="4" t="str">
        <v>Ekwendeni</v>
      </c>
      <c r="CQ261" s="4" t="str">
        <v>Ekwendeni</v>
      </c>
      <c r="CR261" s="4" t="str">
        <v>Ekwendeni</v>
      </c>
      <c r="CS261" s="4" t="str">
        <v>Ekwendeni</v>
      </c>
      <c r="CT261" s="4" t="str">
        <v>Ekwendeni</v>
      </c>
      <c r="CU261" s="4" t="str">
        <v>Ekwendeni</v>
      </c>
      <c r="CV261" s="4" t="str">
        <v>Ekwendeni</v>
      </c>
      <c r="CW261" s="4" t="str">
        <v>Ekwendeni</v>
      </c>
      <c r="CX261" s="4" t="str">
        <v>Ekwendeni</v>
      </c>
      <c r="CY261" s="4" t="str">
        <v>Ekwendeni</v>
      </c>
      <c r="CZ261" s="4" t="str">
        <v>Ekwendeni</v>
      </c>
      <c r="DA261" s="4" t="str">
        <v>Ekwendeni</v>
      </c>
      <c r="DB261" s="4" t="str">
        <v>Ekwendeni</v>
      </c>
      <c r="DC261" s="4" t="str">
        <v>Ekwendeni</v>
      </c>
      <c r="DD261" s="4" t="str">
        <v>Ekwendeni</v>
      </c>
      <c r="DE261" s="4" t="str">
        <v>Ekwendeni</v>
      </c>
      <c r="DF261" s="4" t="str">
        <v>Ekwendeni</v>
      </c>
      <c r="DG261" s="4" t="str">
        <v>Ekwendeni</v>
      </c>
      <c r="DH261" s="4" t="str">
        <v>Ekwendeni</v>
      </c>
      <c r="DI261" s="4" t="str">
        <v>Ekwendeni</v>
      </c>
      <c r="DJ261" s="4" t="str">
        <v>Ekwendeni</v>
      </c>
      <c r="DK261" s="4" t="str">
        <v>Ekwendeni</v>
      </c>
      <c r="DL261" s="4" t="str">
        <v>Ekwendeni</v>
      </c>
      <c r="DM261" s="4" t="str">
        <v>Ekwendeni</v>
      </c>
      <c r="DN261" s="4" t="str">
        <v>Ekwendeni</v>
      </c>
      <c r="DO261" s="4" t="str">
        <v>Ekwendeni</v>
      </c>
      <c r="DP261" s="4" t="str">
        <v>Ekwendeni</v>
      </c>
    </row>
    <row r="262" spans="1:120" x14ac:dyDescent="0.35">
      <c r="A262" s="4">
        <v>7.4042000000000003</v>
      </c>
      <c r="B262" s="4">
        <v>-1.3467</v>
      </c>
      <c r="C262" s="4" t="s">
        <v>202</v>
      </c>
      <c r="D262" s="4" t="s">
        <v>138</v>
      </c>
      <c r="E262" s="4" t="s">
        <v>498</v>
      </c>
      <c r="F262" s="4">
        <v>500</v>
      </c>
      <c r="G262" s="4" t="str">
        <f t="shared" si="4"/>
        <v>Ghana-Ejura</v>
      </c>
      <c r="BA262" s="4" t="str">
        <v>El Obied</v>
      </c>
      <c r="BB262" s="4" t="str">
        <v>El Obied</v>
      </c>
      <c r="BC262" s="4" t="str">
        <v>El Obied</v>
      </c>
      <c r="BD262" s="4" t="str">
        <v>El Obied</v>
      </c>
      <c r="BE262" s="4" t="str">
        <v>El Obied</v>
      </c>
      <c r="BF262" s="4" t="str">
        <v>El Obied</v>
      </c>
      <c r="BG262" s="4" t="str">
        <v>El Obied</v>
      </c>
      <c r="BH262" s="4" t="str">
        <v>El Obied</v>
      </c>
      <c r="BI262" s="4" t="str">
        <v>El Obied</v>
      </c>
      <c r="BJ262" s="4" t="str">
        <v>El Obied</v>
      </c>
      <c r="BK262" s="4" t="str">
        <v>El Obied</v>
      </c>
      <c r="BL262" s="4" t="str">
        <v>El Obied</v>
      </c>
      <c r="BM262" s="4" t="str">
        <v>El Obied</v>
      </c>
      <c r="BN262" s="4" t="str">
        <v>El Obied</v>
      </c>
      <c r="BO262" s="4" t="str">
        <v>El Obied</v>
      </c>
      <c r="BP262" s="4" t="str">
        <v>El Obied</v>
      </c>
      <c r="BQ262" s="4" t="str">
        <v>El Obied</v>
      </c>
      <c r="BR262" s="4" t="str">
        <v>El Obied</v>
      </c>
      <c r="BS262" s="4" t="str">
        <v>El Obied</v>
      </c>
      <c r="BT262" s="4" t="str">
        <v>El Obied</v>
      </c>
      <c r="BU262" s="4" t="str">
        <v>El Obied</v>
      </c>
      <c r="BV262" s="4" t="str">
        <v>El Obied</v>
      </c>
      <c r="BW262" s="4" t="str">
        <v>El Obied</v>
      </c>
      <c r="BX262" s="4" t="str">
        <v>El Obied</v>
      </c>
      <c r="BY262" s="4" t="str">
        <v>El Obied</v>
      </c>
      <c r="BZ262" s="4" t="str">
        <v>El Obied</v>
      </c>
      <c r="CA262" s="4" t="str">
        <v>El Obied</v>
      </c>
      <c r="CB262" s="4" t="str">
        <v>El Obied</v>
      </c>
      <c r="CC262" s="4" t="str">
        <v>El Obied</v>
      </c>
      <c r="CD262" s="4" t="str">
        <v>El Obied</v>
      </c>
      <c r="CE262" s="4" t="str">
        <v>El Obied</v>
      </c>
      <c r="CF262" s="4" t="str">
        <v>El Obied</v>
      </c>
      <c r="CG262" s="4" t="str">
        <v>El Obied</v>
      </c>
      <c r="CH262" s="4" t="str">
        <v>El Obied</v>
      </c>
      <c r="CJ262" s="4" t="str">
        <v>El Obied</v>
      </c>
      <c r="CK262" s="4" t="str">
        <v>El Obied</v>
      </c>
      <c r="CL262" s="4" t="str">
        <v>El Obied</v>
      </c>
      <c r="CM262" s="4" t="str">
        <v>El Obied</v>
      </c>
      <c r="CN262" s="4" t="str">
        <v>El Obied</v>
      </c>
      <c r="CO262" s="4" t="str">
        <v>El Obied</v>
      </c>
      <c r="CP262" s="4" t="str">
        <v>El Obied</v>
      </c>
      <c r="CQ262" s="4" t="str">
        <v>El Obied</v>
      </c>
      <c r="CR262" s="4" t="str">
        <v>El Obied</v>
      </c>
      <c r="CS262" s="4" t="str">
        <v>El Obied</v>
      </c>
      <c r="CT262" s="4" t="str">
        <v>El Obied</v>
      </c>
      <c r="CU262" s="4" t="str">
        <v>El Obied</v>
      </c>
      <c r="CV262" s="4" t="str">
        <v>El Obied</v>
      </c>
      <c r="CW262" s="4" t="str">
        <v>El Obied</v>
      </c>
      <c r="CX262" s="4" t="str">
        <v>El Obied</v>
      </c>
      <c r="CY262" s="4" t="str">
        <v>El Obied</v>
      </c>
      <c r="CZ262" s="4" t="str">
        <v>El Obied</v>
      </c>
      <c r="DA262" s="4" t="str">
        <v>El Obied</v>
      </c>
      <c r="DB262" s="4" t="str">
        <v>El Obied</v>
      </c>
      <c r="DC262" s="4" t="str">
        <v>El Obied</v>
      </c>
      <c r="DD262" s="4" t="str">
        <v>El Obied</v>
      </c>
      <c r="DE262" s="4" t="str">
        <v>El Obied</v>
      </c>
      <c r="DF262" s="4" t="str">
        <v>El Obied</v>
      </c>
      <c r="DG262" s="4" t="str">
        <v>El Obied</v>
      </c>
      <c r="DH262" s="4" t="str">
        <v>El Obied</v>
      </c>
      <c r="DI262" s="4" t="str">
        <v>El Obied</v>
      </c>
      <c r="DJ262" s="4" t="str">
        <v>El Obied</v>
      </c>
      <c r="DK262" s="4" t="str">
        <v>El Obied</v>
      </c>
      <c r="DL262" s="4" t="str">
        <v>El Obied</v>
      </c>
      <c r="DM262" s="4" t="str">
        <v>El Obied</v>
      </c>
      <c r="DN262" s="4" t="str">
        <v>El Obied</v>
      </c>
      <c r="DO262" s="4" t="str">
        <v>El Obied</v>
      </c>
      <c r="DP262" s="4" t="str">
        <v>El Obied</v>
      </c>
    </row>
    <row r="263" spans="1:120" x14ac:dyDescent="0.35">
      <c r="A263" s="4">
        <v>7.3666700000000001</v>
      </c>
      <c r="B263" s="4">
        <v>-1.35</v>
      </c>
      <c r="C263" s="4" t="s">
        <v>202</v>
      </c>
      <c r="D263" s="4" t="s">
        <v>138</v>
      </c>
      <c r="E263" s="4" t="s">
        <v>499</v>
      </c>
      <c r="F263" s="4">
        <v>917</v>
      </c>
      <c r="G263" s="4" t="str">
        <f t="shared" si="4"/>
        <v>Ghana-Ejura Agricultural College</v>
      </c>
      <c r="BA263" s="4" t="str">
        <v>Eldama Ravine, Baringo</v>
      </c>
      <c r="BB263" s="4" t="str">
        <v>Eldama Ravine, Baringo</v>
      </c>
      <c r="BC263" s="4" t="str">
        <v>Eldama Ravine, Baringo</v>
      </c>
      <c r="BD263" s="4" t="str">
        <v>Eldama Ravine, Baringo</v>
      </c>
      <c r="BE263" s="4" t="str">
        <v>Eldama Ravine, Baringo</v>
      </c>
      <c r="BF263" s="4" t="str">
        <v>Eldama Ravine, Baringo</v>
      </c>
      <c r="BG263" s="4" t="str">
        <v>Eldama Ravine, Baringo</v>
      </c>
      <c r="BH263" s="4" t="str">
        <v>Eldama Ravine, Baringo</v>
      </c>
      <c r="BI263" s="4" t="str">
        <v>Eldama Ravine, Baringo</v>
      </c>
      <c r="BJ263" s="4" t="str">
        <v>Eldama Ravine, Baringo</v>
      </c>
      <c r="BK263" s="4" t="str">
        <v>Eldama Ravine, Baringo</v>
      </c>
      <c r="BL263" s="4" t="str">
        <v>Eldama Ravine, Baringo</v>
      </c>
      <c r="BM263" s="4" t="str">
        <v>Eldama Ravine, Baringo</v>
      </c>
      <c r="BN263" s="4" t="str">
        <v>Eldama Ravine, Baringo</v>
      </c>
      <c r="BO263" s="4" t="str">
        <v>Eldama Ravine, Baringo</v>
      </c>
      <c r="BP263" s="4" t="str">
        <v>Eldama Ravine, Baringo</v>
      </c>
      <c r="BQ263" s="4" t="str">
        <v>Eldama Ravine, Baringo</v>
      </c>
      <c r="BR263" s="4" t="str">
        <v>Eldama Ravine, Baringo</v>
      </c>
      <c r="BS263" s="4" t="str">
        <v>Eldama Ravine, Baringo</v>
      </c>
      <c r="BT263" s="4" t="str">
        <v>Eldama Ravine, Baringo</v>
      </c>
      <c r="BU263" s="4" t="str">
        <v>Eldama Ravine, Baringo</v>
      </c>
      <c r="BV263" s="4" t="str">
        <v>Eldama Ravine, Baringo</v>
      </c>
      <c r="BW263" s="4" t="str">
        <v>Eldama Ravine, Baringo</v>
      </c>
      <c r="BX263" s="4" t="str">
        <v>Eldama Ravine, Baringo</v>
      </c>
      <c r="BY263" s="4" t="str">
        <v>Eldama Ravine, Baringo</v>
      </c>
      <c r="BZ263" s="4" t="str">
        <v>Eldama Ravine, Baringo</v>
      </c>
      <c r="CA263" s="4" t="str">
        <v>Eldama Ravine, Baringo</v>
      </c>
      <c r="CB263" s="4" t="str">
        <v>Eldama Ravine, Baringo</v>
      </c>
      <c r="CC263" s="4" t="str">
        <v>Eldama Ravine, Baringo</v>
      </c>
      <c r="CD263" s="4" t="str">
        <v>Eldama Ravine, Baringo</v>
      </c>
      <c r="CE263" s="4" t="str">
        <v>Eldama Ravine, Baringo</v>
      </c>
      <c r="CF263" s="4" t="str">
        <v>Eldama Ravine, Baringo</v>
      </c>
      <c r="CG263" s="4" t="str">
        <v>Eldama Ravine, Baringo</v>
      </c>
      <c r="CH263" s="4" t="str">
        <v>Eldama Ravine, Baringo</v>
      </c>
      <c r="CJ263" s="4" t="str">
        <v>Eldama Ravine, Baringo</v>
      </c>
      <c r="CK263" s="4" t="str">
        <v>Eldama Ravine, Baringo</v>
      </c>
      <c r="CL263" s="4" t="str">
        <v>Eldama Ravine, Baringo</v>
      </c>
      <c r="CM263" s="4" t="str">
        <v>Eldama Ravine, Baringo</v>
      </c>
      <c r="CN263" s="4" t="str">
        <v>Eldama Ravine, Baringo</v>
      </c>
      <c r="CO263" s="4" t="str">
        <v>Eldama Ravine, Baringo</v>
      </c>
      <c r="CP263" s="4" t="str">
        <v>Eldama Ravine, Baringo</v>
      </c>
      <c r="CQ263" s="4" t="str">
        <v>Eldama Ravine, Baringo</v>
      </c>
      <c r="CR263" s="4" t="str">
        <v>Eldama Ravine, Baringo</v>
      </c>
      <c r="CS263" s="4" t="str">
        <v>Eldama Ravine, Baringo</v>
      </c>
      <c r="CT263" s="4" t="str">
        <v>Eldama Ravine, Baringo</v>
      </c>
      <c r="CU263" s="4" t="str">
        <v>Eldama Ravine, Baringo</v>
      </c>
      <c r="CV263" s="4" t="str">
        <v>Eldama Ravine, Baringo</v>
      </c>
      <c r="CW263" s="4" t="str">
        <v>Eldama Ravine, Baringo</v>
      </c>
      <c r="CX263" s="4" t="str">
        <v>Eldama Ravine, Baringo</v>
      </c>
      <c r="CY263" s="4" t="str">
        <v>Eldama Ravine, Baringo</v>
      </c>
      <c r="CZ263" s="4" t="str">
        <v>Eldama Ravine, Baringo</v>
      </c>
      <c r="DA263" s="4" t="str">
        <v>Eldama Ravine, Baringo</v>
      </c>
      <c r="DB263" s="4" t="str">
        <v>Eldama Ravine, Baringo</v>
      </c>
      <c r="DC263" s="4" t="str">
        <v>Eldama Ravine, Baringo</v>
      </c>
      <c r="DD263" s="4" t="str">
        <v>Eldama Ravine, Baringo</v>
      </c>
      <c r="DE263" s="4" t="str">
        <v>Eldama Ravine, Baringo</v>
      </c>
      <c r="DF263" s="4" t="str">
        <v>Eldama Ravine, Baringo</v>
      </c>
      <c r="DG263" s="4" t="str">
        <v>Eldama Ravine, Baringo</v>
      </c>
      <c r="DH263" s="4" t="str">
        <v>Eldama Ravine, Baringo</v>
      </c>
      <c r="DI263" s="4" t="str">
        <v>Eldama Ravine, Baringo</v>
      </c>
      <c r="DJ263" s="4" t="str">
        <v>Eldama Ravine, Baringo</v>
      </c>
      <c r="DK263" s="4" t="str">
        <v>Eldama Ravine, Baringo</v>
      </c>
      <c r="DL263" s="4" t="str">
        <v>Eldama Ravine, Baringo</v>
      </c>
      <c r="DM263" s="4" t="str">
        <v>Eldama Ravine, Baringo</v>
      </c>
      <c r="DN263" s="4" t="str">
        <v>Eldama Ravine, Baringo</v>
      </c>
      <c r="DO263" s="4" t="str">
        <v>Eldama Ravine, Baringo</v>
      </c>
      <c r="DP263" s="4" t="str">
        <v>Eldama Ravine, Baringo</v>
      </c>
    </row>
    <row r="264" spans="1:120" x14ac:dyDescent="0.35">
      <c r="A264" s="4">
        <v>6.5883000000000003</v>
      </c>
      <c r="B264" s="4">
        <v>-1.1214</v>
      </c>
      <c r="C264" s="4" t="s">
        <v>202</v>
      </c>
      <c r="D264" s="4" t="s">
        <v>138</v>
      </c>
      <c r="E264" s="4" t="s">
        <v>500</v>
      </c>
      <c r="F264" s="4">
        <v>3000</v>
      </c>
      <c r="G264" s="4" t="str">
        <f t="shared" si="4"/>
        <v>Ghana-Juaso</v>
      </c>
      <c r="BA264" s="4" t="str">
        <v>Eldemokeya Forest Reserve</v>
      </c>
      <c r="BB264" s="4" t="str">
        <v>Eldemokeya Forest Reserve</v>
      </c>
      <c r="BC264" s="4" t="str">
        <v>Eldemokeya Forest Reserve</v>
      </c>
      <c r="BD264" s="4" t="str">
        <v>Eldemokeya Forest Reserve</v>
      </c>
      <c r="BE264" s="4" t="str">
        <v>Eldemokeya Forest Reserve</v>
      </c>
      <c r="BF264" s="4" t="str">
        <v>Eldemokeya Forest Reserve</v>
      </c>
      <c r="BG264" s="4" t="str">
        <v>Eldemokeya Forest Reserve</v>
      </c>
      <c r="BH264" s="4" t="str">
        <v>Eldemokeya Forest Reserve</v>
      </c>
      <c r="BI264" s="4" t="str">
        <v>Eldemokeya Forest Reserve</v>
      </c>
      <c r="BJ264" s="4" t="str">
        <v>Eldemokeya Forest Reserve</v>
      </c>
      <c r="BK264" s="4" t="str">
        <v>Eldemokeya Forest Reserve</v>
      </c>
      <c r="BL264" s="4" t="str">
        <v>Eldemokeya Forest Reserve</v>
      </c>
      <c r="BM264" s="4" t="str">
        <v>Eldemokeya Forest Reserve</v>
      </c>
      <c r="BN264" s="4" t="str">
        <v>Eldemokeya Forest Reserve</v>
      </c>
      <c r="BO264" s="4" t="str">
        <v>Eldemokeya Forest Reserve</v>
      </c>
      <c r="BP264" s="4" t="str">
        <v>Eldemokeya Forest Reserve</v>
      </c>
      <c r="BQ264" s="4" t="str">
        <v>Eldemokeya Forest Reserve</v>
      </c>
      <c r="BR264" s="4" t="str">
        <v>Eldemokeya Forest Reserve</v>
      </c>
      <c r="BS264" s="4" t="str">
        <v>Eldemokeya Forest Reserve</v>
      </c>
      <c r="BT264" s="4" t="str">
        <v>Eldemokeya Forest Reserve</v>
      </c>
      <c r="BU264" s="4" t="str">
        <v>Eldemokeya Forest Reserve</v>
      </c>
      <c r="BV264" s="4" t="str">
        <v>Eldemokeya Forest Reserve</v>
      </c>
      <c r="BW264" s="4" t="str">
        <v>Eldemokeya Forest Reserve</v>
      </c>
      <c r="BX264" s="4" t="str">
        <v>Eldemokeya Forest Reserve</v>
      </c>
      <c r="BY264" s="4" t="str">
        <v>Eldemokeya Forest Reserve</v>
      </c>
      <c r="BZ264" s="4" t="str">
        <v>Eldemokeya Forest Reserve</v>
      </c>
      <c r="CA264" s="4" t="str">
        <v>Eldemokeya Forest Reserve</v>
      </c>
      <c r="CB264" s="4" t="str">
        <v>Eldemokeya Forest Reserve</v>
      </c>
      <c r="CC264" s="4" t="str">
        <v>Eldemokeya Forest Reserve</v>
      </c>
      <c r="CD264" s="4" t="str">
        <v>Eldemokeya Forest Reserve</v>
      </c>
      <c r="CE264" s="4" t="str">
        <v>Eldemokeya Forest Reserve</v>
      </c>
      <c r="CF264" s="4" t="str">
        <v>Eldemokeya Forest Reserve</v>
      </c>
      <c r="CG264" s="4" t="str">
        <v>Eldemokeya Forest Reserve</v>
      </c>
      <c r="CH264" s="4" t="str">
        <v>Eldemokeya Forest Reserve</v>
      </c>
      <c r="CJ264" s="4" t="str">
        <v>Eldemokeya Forest Reserve</v>
      </c>
      <c r="CK264" s="4" t="str">
        <v>Eldemokeya Forest Reserve</v>
      </c>
      <c r="CL264" s="4" t="str">
        <v>Eldemokeya Forest Reserve</v>
      </c>
      <c r="CM264" s="4" t="str">
        <v>Eldemokeya Forest Reserve</v>
      </c>
      <c r="CN264" s="4" t="str">
        <v>Eldemokeya Forest Reserve</v>
      </c>
      <c r="CO264" s="4" t="str">
        <v>Eldemokeya Forest Reserve</v>
      </c>
      <c r="CP264" s="4" t="str">
        <v>Eldemokeya Forest Reserve</v>
      </c>
      <c r="CQ264" s="4" t="str">
        <v>Eldemokeya Forest Reserve</v>
      </c>
      <c r="CR264" s="4" t="str">
        <v>Eldemokeya Forest Reserve</v>
      </c>
      <c r="CS264" s="4" t="str">
        <v>Eldemokeya Forest Reserve</v>
      </c>
      <c r="CT264" s="4" t="str">
        <v>Eldemokeya Forest Reserve</v>
      </c>
      <c r="CU264" s="4" t="str">
        <v>Eldemokeya Forest Reserve</v>
      </c>
      <c r="CV264" s="4" t="str">
        <v>Eldemokeya Forest Reserve</v>
      </c>
      <c r="CW264" s="4" t="str">
        <v>Eldemokeya Forest Reserve</v>
      </c>
      <c r="CX264" s="4" t="str">
        <v>Eldemokeya Forest Reserve</v>
      </c>
      <c r="CY264" s="4" t="str">
        <v>Eldemokeya Forest Reserve</v>
      </c>
      <c r="CZ264" s="4" t="str">
        <v>Eldemokeya Forest Reserve</v>
      </c>
      <c r="DA264" s="4" t="str">
        <v>Eldemokeya Forest Reserve</v>
      </c>
      <c r="DB264" s="4" t="str">
        <v>Eldemokeya Forest Reserve</v>
      </c>
      <c r="DC264" s="4" t="str">
        <v>Eldemokeya Forest Reserve</v>
      </c>
      <c r="DD264" s="4" t="str">
        <v>Eldemokeya Forest Reserve</v>
      </c>
      <c r="DE264" s="4" t="str">
        <v>Eldemokeya Forest Reserve</v>
      </c>
      <c r="DF264" s="4" t="str">
        <v>Eldemokeya Forest Reserve</v>
      </c>
      <c r="DG264" s="4" t="str">
        <v>Eldemokeya Forest Reserve</v>
      </c>
      <c r="DH264" s="4" t="str">
        <v>Eldemokeya Forest Reserve</v>
      </c>
      <c r="DI264" s="4" t="str">
        <v>Eldemokeya Forest Reserve</v>
      </c>
      <c r="DJ264" s="4" t="str">
        <v>Eldemokeya Forest Reserve</v>
      </c>
      <c r="DK264" s="4" t="str">
        <v>Eldemokeya Forest Reserve</v>
      </c>
      <c r="DL264" s="4" t="str">
        <v>Eldemokeya Forest Reserve</v>
      </c>
      <c r="DM264" s="4" t="str">
        <v>Eldemokeya Forest Reserve</v>
      </c>
      <c r="DN264" s="4" t="str">
        <v>Eldemokeya Forest Reserve</v>
      </c>
      <c r="DO264" s="4" t="str">
        <v>Eldemokeya Forest Reserve</v>
      </c>
      <c r="DP264" s="4" t="str">
        <v>Eldemokeya Forest Reserve</v>
      </c>
    </row>
    <row r="265" spans="1:120" x14ac:dyDescent="0.35">
      <c r="A265" s="4">
        <v>6</v>
      </c>
      <c r="B265" s="4">
        <v>-1.56</v>
      </c>
      <c r="C265" s="4" t="s">
        <v>202</v>
      </c>
      <c r="D265" s="4" t="s">
        <v>138</v>
      </c>
      <c r="E265" s="4" t="s">
        <v>501</v>
      </c>
      <c r="F265" s="4">
        <v>1000</v>
      </c>
      <c r="G265" s="4" t="str">
        <f t="shared" si="4"/>
        <v>Ghana-KNUST, Kumasi</v>
      </c>
      <c r="BA265" s="4" t="str">
        <v>El-Gamalia</v>
      </c>
      <c r="BB265" s="4" t="str">
        <v>El-Gamalia</v>
      </c>
      <c r="BC265" s="4" t="str">
        <v>El-Gamalia</v>
      </c>
      <c r="BD265" s="4" t="str">
        <v>El-Gamalia</v>
      </c>
      <c r="BE265" s="4" t="str">
        <v>El-Gamalia</v>
      </c>
      <c r="BF265" s="4" t="str">
        <v>El-Gamalia</v>
      </c>
      <c r="BG265" s="4" t="str">
        <v>El-Gamalia</v>
      </c>
      <c r="BH265" s="4" t="str">
        <v>El-Gamalia</v>
      </c>
      <c r="BI265" s="4" t="str">
        <v>El-Gamalia</v>
      </c>
      <c r="BJ265" s="4" t="str">
        <v>El-Gamalia</v>
      </c>
      <c r="BK265" s="4" t="str">
        <v>El-Gamalia</v>
      </c>
      <c r="BL265" s="4" t="str">
        <v>El-Gamalia</v>
      </c>
      <c r="BM265" s="4" t="str">
        <v>El-Gamalia</v>
      </c>
      <c r="BN265" s="4" t="str">
        <v>El-Gamalia</v>
      </c>
      <c r="BO265" s="4" t="str">
        <v>El-Gamalia</v>
      </c>
      <c r="BP265" s="4" t="str">
        <v>El-Gamalia</v>
      </c>
      <c r="BQ265" s="4" t="str">
        <v>El-Gamalia</v>
      </c>
      <c r="BR265" s="4" t="str">
        <v>El-Gamalia</v>
      </c>
      <c r="BS265" s="4" t="str">
        <v>El-Gamalia</v>
      </c>
      <c r="BT265" s="4" t="str">
        <v>El-Gamalia</v>
      </c>
      <c r="BU265" s="4" t="str">
        <v>El-Gamalia</v>
      </c>
      <c r="BV265" s="4" t="str">
        <v>El-Gamalia</v>
      </c>
      <c r="BW265" s="4" t="str">
        <v>El-Gamalia</v>
      </c>
      <c r="BX265" s="4" t="str">
        <v>El-Gamalia</v>
      </c>
      <c r="BY265" s="4" t="str">
        <v>El-Gamalia</v>
      </c>
      <c r="BZ265" s="4" t="str">
        <v>El-Gamalia</v>
      </c>
      <c r="CA265" s="4" t="str">
        <v>El-Gamalia</v>
      </c>
      <c r="CB265" s="4" t="str">
        <v>El-Gamalia</v>
      </c>
      <c r="CC265" s="4" t="str">
        <v>El-Gamalia</v>
      </c>
      <c r="CD265" s="4" t="str">
        <v>El-Gamalia</v>
      </c>
      <c r="CE265" s="4" t="str">
        <v>El-Gamalia</v>
      </c>
      <c r="CF265" s="4" t="str">
        <v>El-Gamalia</v>
      </c>
      <c r="CG265" s="4" t="str">
        <v>El-Gamalia</v>
      </c>
      <c r="CH265" s="4" t="str">
        <v>El-Gamalia</v>
      </c>
      <c r="CJ265" s="4" t="str">
        <v>El-Gamalia</v>
      </c>
      <c r="CK265" s="4" t="str">
        <v>El-Gamalia</v>
      </c>
      <c r="CL265" s="4" t="str">
        <v>El-Gamalia</v>
      </c>
      <c r="CM265" s="4" t="str">
        <v>El-Gamalia</v>
      </c>
      <c r="CN265" s="4" t="str">
        <v>El-Gamalia</v>
      </c>
      <c r="CO265" s="4" t="str">
        <v>El-Gamalia</v>
      </c>
      <c r="CP265" s="4" t="str">
        <v>El-Gamalia</v>
      </c>
      <c r="CQ265" s="4" t="str">
        <v>El-Gamalia</v>
      </c>
      <c r="CR265" s="4" t="str">
        <v>El-Gamalia</v>
      </c>
      <c r="CS265" s="4" t="str">
        <v>El-Gamalia</v>
      </c>
      <c r="CT265" s="4" t="str">
        <v>El-Gamalia</v>
      </c>
      <c r="CU265" s="4" t="str">
        <v>El-Gamalia</v>
      </c>
      <c r="CV265" s="4" t="str">
        <v>El-Gamalia</v>
      </c>
      <c r="CW265" s="4" t="str">
        <v>El-Gamalia</v>
      </c>
      <c r="CX265" s="4" t="str">
        <v>El-Gamalia</v>
      </c>
      <c r="CY265" s="4" t="str">
        <v>El-Gamalia</v>
      </c>
      <c r="CZ265" s="4" t="str">
        <v>El-Gamalia</v>
      </c>
      <c r="DA265" s="4" t="str">
        <v>El-Gamalia</v>
      </c>
      <c r="DB265" s="4" t="str">
        <v>El-Gamalia</v>
      </c>
      <c r="DC265" s="4" t="str">
        <v>El-Gamalia</v>
      </c>
      <c r="DD265" s="4" t="str">
        <v>El-Gamalia</v>
      </c>
      <c r="DE265" s="4" t="str">
        <v>El-Gamalia</v>
      </c>
      <c r="DF265" s="4" t="str">
        <v>El-Gamalia</v>
      </c>
      <c r="DG265" s="4" t="str">
        <v>El-Gamalia</v>
      </c>
      <c r="DH265" s="4" t="str">
        <v>El-Gamalia</v>
      </c>
      <c r="DI265" s="4" t="str">
        <v>El-Gamalia</v>
      </c>
      <c r="DJ265" s="4" t="str">
        <v>El-Gamalia</v>
      </c>
      <c r="DK265" s="4" t="str">
        <v>El-Gamalia</v>
      </c>
      <c r="DL265" s="4" t="str">
        <v>El-Gamalia</v>
      </c>
      <c r="DM265" s="4" t="str">
        <v>El-Gamalia</v>
      </c>
      <c r="DN265" s="4" t="str">
        <v>El-Gamalia</v>
      </c>
      <c r="DO265" s="4" t="str">
        <v>El-Gamalia</v>
      </c>
      <c r="DP265" s="4" t="str">
        <v>El-Gamalia</v>
      </c>
    </row>
    <row r="266" spans="1:120" x14ac:dyDescent="0.35">
      <c r="A266" s="4">
        <v>6.68</v>
      </c>
      <c r="B266" s="4">
        <v>-1.56</v>
      </c>
      <c r="C266" s="4" t="s">
        <v>202</v>
      </c>
      <c r="D266" s="4" t="s">
        <v>138</v>
      </c>
      <c r="E266" s="4" t="s">
        <v>501</v>
      </c>
      <c r="F266" s="4">
        <v>1000</v>
      </c>
      <c r="G266" s="4" t="str">
        <f t="shared" si="4"/>
        <v>Ghana-KNUST, Kumasi</v>
      </c>
      <c r="BA266" s="4" t="str">
        <v>Elig Essombala</v>
      </c>
      <c r="BB266" s="4" t="str">
        <v>Elig Essombala</v>
      </c>
      <c r="BC266" s="4" t="str">
        <v>Elig Essombala</v>
      </c>
      <c r="BD266" s="4" t="str">
        <v>Elig Essombala</v>
      </c>
      <c r="BE266" s="4" t="str">
        <v>Elig Essombala</v>
      </c>
      <c r="BF266" s="4" t="str">
        <v>Elig Essombala</v>
      </c>
      <c r="BG266" s="4" t="str">
        <v>Elig Essombala</v>
      </c>
      <c r="BH266" s="4" t="str">
        <v>Elig Essombala</v>
      </c>
      <c r="BI266" s="4" t="str">
        <v>Elig Essombala</v>
      </c>
      <c r="BJ266" s="4" t="str">
        <v>Elig Essombala</v>
      </c>
      <c r="BK266" s="4" t="str">
        <v>Elig Essombala</v>
      </c>
      <c r="BL266" s="4" t="str">
        <v>Elig Essombala</v>
      </c>
      <c r="BM266" s="4" t="str">
        <v>Elig Essombala</v>
      </c>
      <c r="BN266" s="4" t="str">
        <v>Elig Essombala</v>
      </c>
      <c r="BO266" s="4" t="str">
        <v>Elig Essombala</v>
      </c>
      <c r="BP266" s="4" t="str">
        <v>Elig Essombala</v>
      </c>
      <c r="BQ266" s="4" t="str">
        <v>Elig Essombala</v>
      </c>
      <c r="BR266" s="4" t="str">
        <v>Elig Essombala</v>
      </c>
      <c r="BS266" s="4" t="str">
        <v>Elig Essombala</v>
      </c>
      <c r="BT266" s="4" t="str">
        <v>Elig Essombala</v>
      </c>
      <c r="BU266" s="4" t="str">
        <v>Elig Essombala</v>
      </c>
      <c r="BV266" s="4" t="str">
        <v>Elig Essombala</v>
      </c>
      <c r="BW266" s="4" t="str">
        <v>Elig Essombala</v>
      </c>
      <c r="BX266" s="4" t="str">
        <v>Elig Essombala</v>
      </c>
      <c r="BY266" s="4" t="str">
        <v>Elig Essombala</v>
      </c>
      <c r="BZ266" s="4" t="str">
        <v>Elig Essombala</v>
      </c>
      <c r="CA266" s="4" t="str">
        <v>Elig Essombala</v>
      </c>
      <c r="CB266" s="4" t="str">
        <v>Elig Essombala</v>
      </c>
      <c r="CC266" s="4" t="str">
        <v>Elig Essombala</v>
      </c>
      <c r="CD266" s="4" t="str">
        <v>Elig Essombala</v>
      </c>
      <c r="CE266" s="4" t="str">
        <v>Elig Essombala</v>
      </c>
      <c r="CF266" s="4" t="str">
        <v>Elig Essombala</v>
      </c>
      <c r="CG266" s="4" t="str">
        <v>Elig Essombala</v>
      </c>
      <c r="CH266" s="4" t="str">
        <v>Elig Essombala</v>
      </c>
      <c r="CJ266" s="4" t="str">
        <v>Elig Essombala</v>
      </c>
      <c r="CK266" s="4" t="str">
        <v>Elig Essombala</v>
      </c>
      <c r="CL266" s="4" t="str">
        <v>Elig Essombala</v>
      </c>
      <c r="CM266" s="4" t="str">
        <v>Elig Essombala</v>
      </c>
      <c r="CN266" s="4" t="str">
        <v>Elig Essombala</v>
      </c>
      <c r="CO266" s="4" t="str">
        <v>Elig Essombala</v>
      </c>
      <c r="CP266" s="4" t="str">
        <v>Elig Essombala</v>
      </c>
      <c r="CQ266" s="4" t="str">
        <v>Elig Essombala</v>
      </c>
      <c r="CR266" s="4" t="str">
        <v>Elig Essombala</v>
      </c>
      <c r="CS266" s="4" t="str">
        <v>Elig Essombala</v>
      </c>
      <c r="CT266" s="4" t="str">
        <v>Elig Essombala</v>
      </c>
      <c r="CU266" s="4" t="str">
        <v>Elig Essombala</v>
      </c>
      <c r="CV266" s="4" t="str">
        <v>Elig Essombala</v>
      </c>
      <c r="CW266" s="4" t="str">
        <v>Elig Essombala</v>
      </c>
      <c r="CX266" s="4" t="str">
        <v>Elig Essombala</v>
      </c>
      <c r="CY266" s="4" t="str">
        <v>Elig Essombala</v>
      </c>
      <c r="CZ266" s="4" t="str">
        <v>Elig Essombala</v>
      </c>
      <c r="DA266" s="4" t="str">
        <v>Elig Essombala</v>
      </c>
      <c r="DB266" s="4" t="str">
        <v>Elig Essombala</v>
      </c>
      <c r="DC266" s="4" t="str">
        <v>Elig Essombala</v>
      </c>
      <c r="DD266" s="4" t="str">
        <v>Elig Essombala</v>
      </c>
      <c r="DE266" s="4" t="str">
        <v>Elig Essombala</v>
      </c>
      <c r="DF266" s="4" t="str">
        <v>Elig Essombala</v>
      </c>
      <c r="DG266" s="4" t="str">
        <v>Elig Essombala</v>
      </c>
      <c r="DH266" s="4" t="str">
        <v>Elig Essombala</v>
      </c>
      <c r="DI266" s="4" t="str">
        <v>Elig Essombala</v>
      </c>
      <c r="DJ266" s="4" t="str">
        <v>Elig Essombala</v>
      </c>
      <c r="DK266" s="4" t="str">
        <v>Elig Essombala</v>
      </c>
      <c r="DL266" s="4" t="str">
        <v>Elig Essombala</v>
      </c>
      <c r="DM266" s="4" t="str">
        <v>Elig Essombala</v>
      </c>
      <c r="DN266" s="4" t="str">
        <v>Elig Essombala</v>
      </c>
      <c r="DO266" s="4" t="str">
        <v>Elig Essombala</v>
      </c>
      <c r="DP266" s="4" t="str">
        <v>Elig Essombala</v>
      </c>
    </row>
    <row r="267" spans="1:120" x14ac:dyDescent="0.35">
      <c r="A267" s="4">
        <v>6.13</v>
      </c>
      <c r="B267" s="4">
        <v>-7.1999999999999995E-2</v>
      </c>
      <c r="C267" s="4" t="s">
        <v>202</v>
      </c>
      <c r="D267" s="4" t="s">
        <v>138</v>
      </c>
      <c r="E267" s="4" t="s">
        <v>502</v>
      </c>
      <c r="F267" s="4">
        <v>300</v>
      </c>
      <c r="G267" s="4" t="str">
        <f t="shared" si="4"/>
        <v>Ghana-Kpong</v>
      </c>
      <c r="BA267" s="4" t="str">
        <v>El-Khatatba</v>
      </c>
      <c r="BB267" s="4" t="str">
        <v>El-Khatatba</v>
      </c>
      <c r="BC267" s="4" t="str">
        <v>El-Khatatba</v>
      </c>
      <c r="BD267" s="4" t="str">
        <v>El-Khatatba</v>
      </c>
      <c r="BE267" s="4" t="str">
        <v>El-Khatatba</v>
      </c>
      <c r="BF267" s="4" t="str">
        <v>El-Khatatba</v>
      </c>
      <c r="BG267" s="4" t="str">
        <v>El-Khatatba</v>
      </c>
      <c r="BH267" s="4" t="str">
        <v>El-Khatatba</v>
      </c>
      <c r="BI267" s="4" t="str">
        <v>El-Khatatba</v>
      </c>
      <c r="BJ267" s="4" t="str">
        <v>El-Khatatba</v>
      </c>
      <c r="BK267" s="4" t="str">
        <v>El-Khatatba</v>
      </c>
      <c r="BL267" s="4" t="str">
        <v>El-Khatatba</v>
      </c>
      <c r="BM267" s="4" t="str">
        <v>El-Khatatba</v>
      </c>
      <c r="BN267" s="4" t="str">
        <v>El-Khatatba</v>
      </c>
      <c r="BO267" s="4" t="str">
        <v>El-Khatatba</v>
      </c>
      <c r="BP267" s="4" t="str">
        <v>El-Khatatba</v>
      </c>
      <c r="BQ267" s="4" t="str">
        <v>El-Khatatba</v>
      </c>
      <c r="BR267" s="4" t="str">
        <v>El-Khatatba</v>
      </c>
      <c r="BS267" s="4" t="str">
        <v>El-Khatatba</v>
      </c>
      <c r="BT267" s="4" t="str">
        <v>El-Khatatba</v>
      </c>
      <c r="BU267" s="4" t="str">
        <v>El-Khatatba</v>
      </c>
      <c r="BV267" s="4" t="str">
        <v>El-Khatatba</v>
      </c>
      <c r="BW267" s="4" t="str">
        <v>El-Khatatba</v>
      </c>
      <c r="BX267" s="4" t="str">
        <v>El-Khatatba</v>
      </c>
      <c r="BY267" s="4" t="str">
        <v>El-Khatatba</v>
      </c>
      <c r="BZ267" s="4" t="str">
        <v>El-Khatatba</v>
      </c>
      <c r="CA267" s="4" t="str">
        <v>El-Khatatba</v>
      </c>
      <c r="CB267" s="4" t="str">
        <v>El-Khatatba</v>
      </c>
      <c r="CC267" s="4" t="str">
        <v>El-Khatatba</v>
      </c>
      <c r="CD267" s="4" t="str">
        <v>El-Khatatba</v>
      </c>
      <c r="CE267" s="4" t="str">
        <v>El-Khatatba</v>
      </c>
      <c r="CF267" s="4" t="str">
        <v>El-Khatatba</v>
      </c>
      <c r="CG267" s="4" t="str">
        <v>El-Khatatba</v>
      </c>
      <c r="CH267" s="4" t="str">
        <v>El-Khatatba</v>
      </c>
      <c r="CJ267" s="4" t="str">
        <v>El-Khatatba</v>
      </c>
      <c r="CK267" s="4" t="str">
        <v>El-Khatatba</v>
      </c>
      <c r="CL267" s="4" t="str">
        <v>El-Khatatba</v>
      </c>
      <c r="CM267" s="4" t="str">
        <v>El-Khatatba</v>
      </c>
      <c r="CN267" s="4" t="str">
        <v>El-Khatatba</v>
      </c>
      <c r="CO267" s="4" t="str">
        <v>El-Khatatba</v>
      </c>
      <c r="CP267" s="4" t="str">
        <v>El-Khatatba</v>
      </c>
      <c r="CQ267" s="4" t="str">
        <v>El-Khatatba</v>
      </c>
      <c r="CR267" s="4" t="str">
        <v>El-Khatatba</v>
      </c>
      <c r="CS267" s="4" t="str">
        <v>El-Khatatba</v>
      </c>
      <c r="CT267" s="4" t="str">
        <v>El-Khatatba</v>
      </c>
      <c r="CU267" s="4" t="str">
        <v>El-Khatatba</v>
      </c>
      <c r="CV267" s="4" t="str">
        <v>El-Khatatba</v>
      </c>
      <c r="CW267" s="4" t="str">
        <v>El-Khatatba</v>
      </c>
      <c r="CX267" s="4" t="str">
        <v>El-Khatatba</v>
      </c>
      <c r="CY267" s="4" t="str">
        <v>El-Khatatba</v>
      </c>
      <c r="CZ267" s="4" t="str">
        <v>El-Khatatba</v>
      </c>
      <c r="DA267" s="4" t="str">
        <v>El-Khatatba</v>
      </c>
      <c r="DB267" s="4" t="str">
        <v>El-Khatatba</v>
      </c>
      <c r="DC267" s="4" t="str">
        <v>El-Khatatba</v>
      </c>
      <c r="DD267" s="4" t="str">
        <v>El-Khatatba</v>
      </c>
      <c r="DE267" s="4" t="str">
        <v>El-Khatatba</v>
      </c>
      <c r="DF267" s="4" t="str">
        <v>El-Khatatba</v>
      </c>
      <c r="DG267" s="4" t="str">
        <v>El-Khatatba</v>
      </c>
      <c r="DH267" s="4" t="str">
        <v>El-Khatatba</v>
      </c>
      <c r="DI267" s="4" t="str">
        <v>El-Khatatba</v>
      </c>
      <c r="DJ267" s="4" t="str">
        <v>El-Khatatba</v>
      </c>
      <c r="DK267" s="4" t="str">
        <v>El-Khatatba</v>
      </c>
      <c r="DL267" s="4" t="str">
        <v>El-Khatatba</v>
      </c>
      <c r="DM267" s="4" t="str">
        <v>El-Khatatba</v>
      </c>
      <c r="DN267" s="4" t="str">
        <v>El-Khatatba</v>
      </c>
      <c r="DO267" s="4" t="str">
        <v>El-Khatatba</v>
      </c>
      <c r="DP267" s="4" t="str">
        <v>El-Khatatba</v>
      </c>
    </row>
    <row r="268" spans="1:120" x14ac:dyDescent="0.35">
      <c r="A268" s="4">
        <v>7.008</v>
      </c>
      <c r="B268" s="4">
        <v>-1.425</v>
      </c>
      <c r="C268" s="4" t="s">
        <v>202</v>
      </c>
      <c r="D268" s="4" t="s">
        <v>138</v>
      </c>
      <c r="E268" s="4" t="s">
        <v>503</v>
      </c>
      <c r="F268" s="4">
        <v>3000</v>
      </c>
      <c r="G268" s="4" t="str">
        <f t="shared" si="4"/>
        <v>Ghana-Kwadaso</v>
      </c>
      <c r="BA268" s="4" t="str">
        <v>El-Khattara ARS, Faculty of Agriculture, Zagazig University</v>
      </c>
      <c r="BB268" s="4" t="str">
        <v>El-Khattara ARS, Faculty of Agriculture, Zagazig University</v>
      </c>
      <c r="BC268" s="4" t="str">
        <v>El-Khattara ARS, Faculty of Agriculture, Zagazig University</v>
      </c>
      <c r="BD268" s="4" t="str">
        <v>El-Khattara ARS, Faculty of Agriculture, Zagazig University</v>
      </c>
      <c r="BE268" s="4" t="str">
        <v>El-Khattara ARS, Faculty of Agriculture, Zagazig University</v>
      </c>
      <c r="BF268" s="4" t="str">
        <v>El-Khattara ARS, Faculty of Agriculture, Zagazig University</v>
      </c>
      <c r="BG268" s="4" t="str">
        <v>El-Khattara ARS, Faculty of Agriculture, Zagazig University</v>
      </c>
      <c r="BH268" s="4" t="str">
        <v>El-Khattara ARS, Faculty of Agriculture, Zagazig University</v>
      </c>
      <c r="BI268" s="4" t="str">
        <v>El-Khattara ARS, Faculty of Agriculture, Zagazig University</v>
      </c>
      <c r="BJ268" s="4" t="str">
        <v>El-Khattara ARS, Faculty of Agriculture, Zagazig University</v>
      </c>
      <c r="BK268" s="4" t="str">
        <v>El-Khattara ARS, Faculty of Agriculture, Zagazig University</v>
      </c>
      <c r="BL268" s="4" t="str">
        <v>El-Khattara ARS, Faculty of Agriculture, Zagazig University</v>
      </c>
      <c r="BM268" s="4" t="str">
        <v>El-Khattara ARS, Faculty of Agriculture, Zagazig University</v>
      </c>
      <c r="BN268" s="4" t="str">
        <v>El-Khattara ARS, Faculty of Agriculture, Zagazig University</v>
      </c>
      <c r="BO268" s="4" t="str">
        <v>El-Khattara ARS, Faculty of Agriculture, Zagazig University</v>
      </c>
      <c r="BP268" s="4" t="str">
        <v>El-Khattara ARS, Faculty of Agriculture, Zagazig University</v>
      </c>
      <c r="BQ268" s="4" t="str">
        <v>El-Khattara ARS, Faculty of Agriculture, Zagazig University</v>
      </c>
      <c r="BR268" s="4" t="str">
        <v>El-Khattara ARS, Faculty of Agriculture, Zagazig University</v>
      </c>
      <c r="BS268" s="4" t="str">
        <v>El-Khattara ARS, Faculty of Agriculture, Zagazig University</v>
      </c>
      <c r="BT268" s="4" t="str">
        <v>El-Khattara ARS, Faculty of Agriculture, Zagazig University</v>
      </c>
      <c r="BU268" s="4" t="str">
        <v>El-Khattara ARS, Faculty of Agriculture, Zagazig University</v>
      </c>
      <c r="BV268" s="4" t="str">
        <v>El-Khattara ARS, Faculty of Agriculture, Zagazig University</v>
      </c>
      <c r="BW268" s="4" t="str">
        <v>El-Khattara ARS, Faculty of Agriculture, Zagazig University</v>
      </c>
      <c r="BX268" s="4" t="str">
        <v>El-Khattara ARS, Faculty of Agriculture, Zagazig University</v>
      </c>
      <c r="BY268" s="4" t="str">
        <v>El-Khattara ARS, Faculty of Agriculture, Zagazig University</v>
      </c>
      <c r="BZ268" s="4" t="str">
        <v>El-Khattara ARS, Faculty of Agriculture, Zagazig University</v>
      </c>
      <c r="CA268" s="4" t="str">
        <v>El-Khattara ARS, Faculty of Agriculture, Zagazig University</v>
      </c>
      <c r="CB268" s="4" t="str">
        <v>El-Khattara ARS, Faculty of Agriculture, Zagazig University</v>
      </c>
      <c r="CC268" s="4" t="str">
        <v>El-Khattara ARS, Faculty of Agriculture, Zagazig University</v>
      </c>
      <c r="CD268" s="4" t="str">
        <v>El-Khattara ARS, Faculty of Agriculture, Zagazig University</v>
      </c>
      <c r="CE268" s="4" t="str">
        <v>El-Khattara ARS, Faculty of Agriculture, Zagazig University</v>
      </c>
      <c r="CF268" s="4" t="str">
        <v>El-Khattara ARS, Faculty of Agriculture, Zagazig University</v>
      </c>
      <c r="CG268" s="4" t="str">
        <v>El-Khattara ARS, Faculty of Agriculture, Zagazig University</v>
      </c>
      <c r="CH268" s="4" t="str">
        <v>El-Khattara ARS, Faculty of Agriculture, Zagazig University</v>
      </c>
      <c r="CJ268" s="4" t="str">
        <v>El-Khattara ARS, Faculty of Agriculture, Zagazig University</v>
      </c>
      <c r="CK268" s="4" t="str">
        <v>El-Khattara ARS, Faculty of Agriculture, Zagazig University</v>
      </c>
      <c r="CL268" s="4" t="str">
        <v>El-Khattara ARS, Faculty of Agriculture, Zagazig University</v>
      </c>
      <c r="CM268" s="4" t="str">
        <v>El-Khattara ARS, Faculty of Agriculture, Zagazig University</v>
      </c>
      <c r="CN268" s="4" t="str">
        <v>El-Khattara ARS, Faculty of Agriculture, Zagazig University</v>
      </c>
      <c r="CO268" s="4" t="str">
        <v>El-Khattara ARS, Faculty of Agriculture, Zagazig University</v>
      </c>
      <c r="CP268" s="4" t="str">
        <v>El-Khattara ARS, Faculty of Agriculture, Zagazig University</v>
      </c>
      <c r="CQ268" s="4" t="str">
        <v>El-Khattara ARS, Faculty of Agriculture, Zagazig University</v>
      </c>
      <c r="CR268" s="4" t="str">
        <v>El-Khattara ARS, Faculty of Agriculture, Zagazig University</v>
      </c>
      <c r="CS268" s="4" t="str">
        <v>El-Khattara ARS, Faculty of Agriculture, Zagazig University</v>
      </c>
      <c r="CT268" s="4" t="str">
        <v>El-Khattara ARS, Faculty of Agriculture, Zagazig University</v>
      </c>
      <c r="CU268" s="4" t="str">
        <v>El-Khattara ARS, Faculty of Agriculture, Zagazig University</v>
      </c>
      <c r="CV268" s="4" t="str">
        <v>El-Khattara ARS, Faculty of Agriculture, Zagazig University</v>
      </c>
      <c r="CW268" s="4" t="str">
        <v>El-Khattara ARS, Faculty of Agriculture, Zagazig University</v>
      </c>
      <c r="CX268" s="4" t="str">
        <v>El-Khattara ARS, Faculty of Agriculture, Zagazig University</v>
      </c>
      <c r="CY268" s="4" t="str">
        <v>El-Khattara ARS, Faculty of Agriculture, Zagazig University</v>
      </c>
      <c r="CZ268" s="4" t="str">
        <v>El-Khattara ARS, Faculty of Agriculture, Zagazig University</v>
      </c>
      <c r="DA268" s="4" t="str">
        <v>El-Khattara ARS, Faculty of Agriculture, Zagazig University</v>
      </c>
      <c r="DB268" s="4" t="str">
        <v>El-Khattara ARS, Faculty of Agriculture, Zagazig University</v>
      </c>
      <c r="DC268" s="4" t="str">
        <v>El-Khattara ARS, Faculty of Agriculture, Zagazig University</v>
      </c>
      <c r="DD268" s="4" t="str">
        <v>El-Khattara ARS, Faculty of Agriculture, Zagazig University</v>
      </c>
      <c r="DE268" s="4" t="str">
        <v>El-Khattara ARS, Faculty of Agriculture, Zagazig University</v>
      </c>
      <c r="DF268" s="4" t="str">
        <v>El-Khattara ARS, Faculty of Agriculture, Zagazig University</v>
      </c>
      <c r="DG268" s="4" t="str">
        <v>El-Khattara ARS, Faculty of Agriculture, Zagazig University</v>
      </c>
      <c r="DH268" s="4" t="str">
        <v>El-Khattara ARS, Faculty of Agriculture, Zagazig University</v>
      </c>
      <c r="DI268" s="4" t="str">
        <v>El-Khattara ARS, Faculty of Agriculture, Zagazig University</v>
      </c>
      <c r="DJ268" s="4" t="str">
        <v>El-Khattara ARS, Faculty of Agriculture, Zagazig University</v>
      </c>
      <c r="DK268" s="4" t="str">
        <v>El-Khattara ARS, Faculty of Agriculture, Zagazig University</v>
      </c>
      <c r="DL268" s="4" t="str">
        <v>El-Khattara ARS, Faculty of Agriculture, Zagazig University</v>
      </c>
      <c r="DM268" s="4" t="str">
        <v>El-Khattara ARS, Faculty of Agriculture, Zagazig University</v>
      </c>
      <c r="DN268" s="4" t="str">
        <v>El-Khattara ARS, Faculty of Agriculture, Zagazig University</v>
      </c>
      <c r="DO268" s="4" t="str">
        <v>El-Khattara ARS, Faculty of Agriculture, Zagazig University</v>
      </c>
      <c r="DP268" s="4" t="str">
        <v>El-Khattara ARS, Faculty of Agriculture, Zagazig University</v>
      </c>
    </row>
    <row r="269" spans="1:120" x14ac:dyDescent="0.35">
      <c r="A269" s="4">
        <v>7.008</v>
      </c>
      <c r="B269" s="4">
        <v>-1.425</v>
      </c>
      <c r="C269" s="4" t="s">
        <v>202</v>
      </c>
      <c r="D269" s="4" t="s">
        <v>504</v>
      </c>
      <c r="E269" s="4" t="s">
        <v>503</v>
      </c>
      <c r="F269" s="4">
        <v>3000</v>
      </c>
      <c r="G269" s="4" t="str">
        <f t="shared" si="4"/>
        <v>Ghana-Kwadaso</v>
      </c>
      <c r="BA269" s="4" t="str">
        <v>Embu District</v>
      </c>
      <c r="BB269" s="4" t="str">
        <v>Embu District</v>
      </c>
      <c r="BC269" s="4" t="str">
        <v>Embu District</v>
      </c>
      <c r="BD269" s="4" t="str">
        <v>Embu District</v>
      </c>
      <c r="BE269" s="4" t="str">
        <v>Embu District</v>
      </c>
      <c r="BF269" s="4" t="str">
        <v>Embu District</v>
      </c>
      <c r="BG269" s="4" t="str">
        <v>Embu District</v>
      </c>
      <c r="BH269" s="4" t="str">
        <v>Embu District</v>
      </c>
      <c r="BI269" s="4" t="str">
        <v>Embu District</v>
      </c>
      <c r="BJ269" s="4" t="str">
        <v>Embu District</v>
      </c>
      <c r="BK269" s="4" t="str">
        <v>Embu District</v>
      </c>
      <c r="BL269" s="4" t="str">
        <v>Embu District</v>
      </c>
      <c r="BM269" s="4" t="str">
        <v>Embu District</v>
      </c>
      <c r="BN269" s="4" t="str">
        <v>Embu District</v>
      </c>
      <c r="BO269" s="4" t="str">
        <v>Embu District</v>
      </c>
      <c r="BP269" s="4" t="str">
        <v>Embu District</v>
      </c>
      <c r="BQ269" s="4" t="str">
        <v>Embu District</v>
      </c>
      <c r="BR269" s="4" t="str">
        <v>Embu District</v>
      </c>
      <c r="BS269" s="4" t="str">
        <v>Embu District</v>
      </c>
      <c r="BT269" s="4" t="str">
        <v>Embu District</v>
      </c>
      <c r="BU269" s="4" t="str">
        <v>Embu District</v>
      </c>
      <c r="BV269" s="4" t="str">
        <v>Embu District</v>
      </c>
      <c r="BW269" s="4" t="str">
        <v>Embu District</v>
      </c>
      <c r="BX269" s="4" t="str">
        <v>Embu District</v>
      </c>
      <c r="BY269" s="4" t="str">
        <v>Embu District</v>
      </c>
      <c r="BZ269" s="4" t="str">
        <v>Embu District</v>
      </c>
      <c r="CA269" s="4" t="str">
        <v>Embu District</v>
      </c>
      <c r="CB269" s="4" t="str">
        <v>Embu District</v>
      </c>
      <c r="CC269" s="4" t="str">
        <v>Embu District</v>
      </c>
      <c r="CD269" s="4" t="str">
        <v>Embu District</v>
      </c>
      <c r="CE269" s="4" t="str">
        <v>Embu District</v>
      </c>
      <c r="CF269" s="4" t="str">
        <v>Embu District</v>
      </c>
      <c r="CG269" s="4" t="str">
        <v>Embu District</v>
      </c>
      <c r="CH269" s="4" t="str">
        <v>Embu District</v>
      </c>
      <c r="CJ269" s="4" t="str">
        <v>Embu District</v>
      </c>
      <c r="CK269" s="4" t="str">
        <v>Embu District</v>
      </c>
      <c r="CL269" s="4" t="str">
        <v>Embu District</v>
      </c>
      <c r="CM269" s="4" t="str">
        <v>Embu District</v>
      </c>
      <c r="CN269" s="4" t="str">
        <v>Embu District</v>
      </c>
      <c r="CO269" s="4" t="str">
        <v>Embu District</v>
      </c>
      <c r="CP269" s="4" t="str">
        <v>Embu District</v>
      </c>
      <c r="CQ269" s="4" t="str">
        <v>Embu District</v>
      </c>
      <c r="CR269" s="4" t="str">
        <v>Embu District</v>
      </c>
      <c r="CS269" s="4" t="str">
        <v>Embu District</v>
      </c>
      <c r="CT269" s="4" t="str">
        <v>Embu District</v>
      </c>
      <c r="CU269" s="4" t="str">
        <v>Embu District</v>
      </c>
      <c r="CV269" s="4" t="str">
        <v>Embu District</v>
      </c>
      <c r="CW269" s="4" t="str">
        <v>Embu District</v>
      </c>
      <c r="CX269" s="4" t="str">
        <v>Embu District</v>
      </c>
      <c r="CY269" s="4" t="str">
        <v>Embu District</v>
      </c>
      <c r="CZ269" s="4" t="str">
        <v>Embu District</v>
      </c>
      <c r="DA269" s="4" t="str">
        <v>Embu District</v>
      </c>
      <c r="DB269" s="4" t="str">
        <v>Embu District</v>
      </c>
      <c r="DC269" s="4" t="str">
        <v>Embu District</v>
      </c>
      <c r="DD269" s="4" t="str">
        <v>Embu District</v>
      </c>
      <c r="DE269" s="4" t="str">
        <v>Embu District</v>
      </c>
      <c r="DF269" s="4" t="str">
        <v>Embu District</v>
      </c>
      <c r="DG269" s="4" t="str">
        <v>Embu District</v>
      </c>
      <c r="DH269" s="4" t="str">
        <v>Embu District</v>
      </c>
      <c r="DI269" s="4" t="str">
        <v>Embu District</v>
      </c>
      <c r="DJ269" s="4" t="str">
        <v>Embu District</v>
      </c>
      <c r="DK269" s="4" t="str">
        <v>Embu District</v>
      </c>
      <c r="DL269" s="4" t="str">
        <v>Embu District</v>
      </c>
      <c r="DM269" s="4" t="str">
        <v>Embu District</v>
      </c>
      <c r="DN269" s="4" t="str">
        <v>Embu District</v>
      </c>
      <c r="DO269" s="4" t="str">
        <v>Embu District</v>
      </c>
      <c r="DP269" s="4" t="str">
        <v>Embu District</v>
      </c>
    </row>
    <row r="270" spans="1:120" x14ac:dyDescent="0.35">
      <c r="A270" s="4">
        <v>6.6849999999999996</v>
      </c>
      <c r="B270" s="4">
        <v>0.32300000000000001</v>
      </c>
      <c r="C270" s="4" t="s">
        <v>202</v>
      </c>
      <c r="D270" s="4" t="s">
        <v>138</v>
      </c>
      <c r="E270" s="4" t="s">
        <v>505</v>
      </c>
      <c r="F270" s="4">
        <v>750</v>
      </c>
      <c r="G270" s="4" t="str">
        <f t="shared" si="4"/>
        <v>Ghana-MFA Experimental Site, Kpeve</v>
      </c>
      <c r="BA270" s="4" t="str">
        <v>Emuhaia</v>
      </c>
      <c r="BB270" s="4" t="str">
        <v>Emuhaia</v>
      </c>
      <c r="BC270" s="4" t="str">
        <v>Emuhaia</v>
      </c>
      <c r="BD270" s="4" t="str">
        <v>Emuhaia</v>
      </c>
      <c r="BE270" s="4" t="str">
        <v>Emuhaia</v>
      </c>
      <c r="BF270" s="4" t="str">
        <v>Emuhaia</v>
      </c>
      <c r="BG270" s="4" t="str">
        <v>Emuhaia</v>
      </c>
      <c r="BH270" s="4" t="str">
        <v>Emuhaia</v>
      </c>
      <c r="BI270" s="4" t="str">
        <v>Emuhaia</v>
      </c>
      <c r="BJ270" s="4" t="str">
        <v>Emuhaia</v>
      </c>
      <c r="BK270" s="4" t="str">
        <v>Emuhaia</v>
      </c>
      <c r="BL270" s="4" t="str">
        <v>Emuhaia</v>
      </c>
      <c r="BM270" s="4" t="str">
        <v>Emuhaia</v>
      </c>
      <c r="BN270" s="4" t="str">
        <v>Emuhaia</v>
      </c>
      <c r="BO270" s="4" t="str">
        <v>Emuhaia</v>
      </c>
      <c r="BP270" s="4" t="str">
        <v>Emuhaia</v>
      </c>
      <c r="BQ270" s="4" t="str">
        <v>Emuhaia</v>
      </c>
      <c r="BR270" s="4" t="str">
        <v>Emuhaia</v>
      </c>
      <c r="BS270" s="4" t="str">
        <v>Emuhaia</v>
      </c>
      <c r="BT270" s="4" t="str">
        <v>Emuhaia</v>
      </c>
      <c r="BU270" s="4" t="str">
        <v>Emuhaia</v>
      </c>
      <c r="BV270" s="4" t="str">
        <v>Emuhaia</v>
      </c>
      <c r="BW270" s="4" t="str">
        <v>Emuhaia</v>
      </c>
      <c r="BX270" s="4" t="str">
        <v>Emuhaia</v>
      </c>
      <c r="BY270" s="4" t="str">
        <v>Emuhaia</v>
      </c>
      <c r="BZ270" s="4" t="str">
        <v>Emuhaia</v>
      </c>
      <c r="CA270" s="4" t="str">
        <v>Emuhaia</v>
      </c>
      <c r="CB270" s="4" t="str">
        <v>Emuhaia</v>
      </c>
      <c r="CC270" s="4" t="str">
        <v>Emuhaia</v>
      </c>
      <c r="CD270" s="4" t="str">
        <v>Emuhaia</v>
      </c>
      <c r="CE270" s="4" t="str">
        <v>Emuhaia</v>
      </c>
      <c r="CF270" s="4" t="str">
        <v>Emuhaia</v>
      </c>
      <c r="CG270" s="4" t="str">
        <v>Emuhaia</v>
      </c>
      <c r="CH270" s="4" t="str">
        <v>Emuhaia</v>
      </c>
      <c r="CJ270" s="4" t="str">
        <v>Emuhaia</v>
      </c>
      <c r="CK270" s="4" t="str">
        <v>Emuhaia</v>
      </c>
      <c r="CL270" s="4" t="str">
        <v>Emuhaia</v>
      </c>
      <c r="CM270" s="4" t="str">
        <v>Emuhaia</v>
      </c>
      <c r="CN270" s="4" t="str">
        <v>Emuhaia</v>
      </c>
      <c r="CO270" s="4" t="str">
        <v>Emuhaia</v>
      </c>
      <c r="CP270" s="4" t="str">
        <v>Emuhaia</v>
      </c>
      <c r="CQ270" s="4" t="str">
        <v>Emuhaia</v>
      </c>
      <c r="CR270" s="4" t="str">
        <v>Emuhaia</v>
      </c>
      <c r="CS270" s="4" t="str">
        <v>Emuhaia</v>
      </c>
      <c r="CT270" s="4" t="str">
        <v>Emuhaia</v>
      </c>
      <c r="CU270" s="4" t="str">
        <v>Emuhaia</v>
      </c>
      <c r="CV270" s="4" t="str">
        <v>Emuhaia</v>
      </c>
      <c r="CW270" s="4" t="str">
        <v>Emuhaia</v>
      </c>
      <c r="CX270" s="4" t="str">
        <v>Emuhaia</v>
      </c>
      <c r="CY270" s="4" t="str">
        <v>Emuhaia</v>
      </c>
      <c r="CZ270" s="4" t="str">
        <v>Emuhaia</v>
      </c>
      <c r="DA270" s="4" t="str">
        <v>Emuhaia</v>
      </c>
      <c r="DB270" s="4" t="str">
        <v>Emuhaia</v>
      </c>
      <c r="DC270" s="4" t="str">
        <v>Emuhaia</v>
      </c>
      <c r="DD270" s="4" t="str">
        <v>Emuhaia</v>
      </c>
      <c r="DE270" s="4" t="str">
        <v>Emuhaia</v>
      </c>
      <c r="DF270" s="4" t="str">
        <v>Emuhaia</v>
      </c>
      <c r="DG270" s="4" t="str">
        <v>Emuhaia</v>
      </c>
      <c r="DH270" s="4" t="str">
        <v>Emuhaia</v>
      </c>
      <c r="DI270" s="4" t="str">
        <v>Emuhaia</v>
      </c>
      <c r="DJ270" s="4" t="str">
        <v>Emuhaia</v>
      </c>
      <c r="DK270" s="4" t="str">
        <v>Emuhaia</v>
      </c>
      <c r="DL270" s="4" t="str">
        <v>Emuhaia</v>
      </c>
      <c r="DM270" s="4" t="str">
        <v>Emuhaia</v>
      </c>
      <c r="DN270" s="4" t="str">
        <v>Emuhaia</v>
      </c>
      <c r="DO270" s="4" t="str">
        <v>Emuhaia</v>
      </c>
      <c r="DP270" s="4" t="str">
        <v>Emuhaia</v>
      </c>
    </row>
    <row r="271" spans="1:120" x14ac:dyDescent="0.35">
      <c r="A271" s="4">
        <v>6.6849999999999996</v>
      </c>
      <c r="B271" s="4">
        <v>-0.32300000000000001</v>
      </c>
      <c r="C271" s="4" t="s">
        <v>202</v>
      </c>
      <c r="D271" s="4" t="s">
        <v>138</v>
      </c>
      <c r="E271" s="4" t="s">
        <v>505</v>
      </c>
      <c r="F271" s="4">
        <v>750</v>
      </c>
      <c r="G271" s="4" t="str">
        <f t="shared" si="4"/>
        <v>Ghana-MFA Experimental Site, Kpeve</v>
      </c>
      <c r="BA271" s="4" t="str">
        <v>ENSA, Thies</v>
      </c>
      <c r="BB271" s="4" t="str">
        <v>ENSA, Thies</v>
      </c>
      <c r="BC271" s="4" t="str">
        <v>ENSA, Thies</v>
      </c>
      <c r="BD271" s="4" t="str">
        <v>ENSA, Thies</v>
      </c>
      <c r="BE271" s="4" t="str">
        <v>ENSA, Thies</v>
      </c>
      <c r="BF271" s="4" t="str">
        <v>ENSA, Thies</v>
      </c>
      <c r="BG271" s="4" t="str">
        <v>ENSA, Thies</v>
      </c>
      <c r="BH271" s="4" t="str">
        <v>ENSA, Thies</v>
      </c>
      <c r="BI271" s="4" t="str">
        <v>ENSA, Thies</v>
      </c>
      <c r="BJ271" s="4" t="str">
        <v>ENSA, Thies</v>
      </c>
      <c r="BK271" s="4" t="str">
        <v>ENSA, Thies</v>
      </c>
      <c r="BL271" s="4" t="str">
        <v>ENSA, Thies</v>
      </c>
      <c r="BM271" s="4" t="str">
        <v>ENSA, Thies</v>
      </c>
      <c r="BN271" s="4" t="str">
        <v>ENSA, Thies</v>
      </c>
      <c r="BO271" s="4" t="str">
        <v>ENSA, Thies</v>
      </c>
      <c r="BP271" s="4" t="str">
        <v>ENSA, Thies</v>
      </c>
      <c r="BQ271" s="4" t="str">
        <v>ENSA, Thies</v>
      </c>
      <c r="BR271" s="4" t="str">
        <v>ENSA, Thies</v>
      </c>
      <c r="BS271" s="4" t="str">
        <v>ENSA, Thies</v>
      </c>
      <c r="BT271" s="4" t="str">
        <v>ENSA, Thies</v>
      </c>
      <c r="BU271" s="4" t="str">
        <v>ENSA, Thies</v>
      </c>
      <c r="BV271" s="4" t="str">
        <v>ENSA, Thies</v>
      </c>
      <c r="BW271" s="4" t="str">
        <v>ENSA, Thies</v>
      </c>
      <c r="BX271" s="4" t="str">
        <v>ENSA, Thies</v>
      </c>
      <c r="BY271" s="4" t="str">
        <v>ENSA, Thies</v>
      </c>
      <c r="BZ271" s="4" t="str">
        <v>ENSA, Thies</v>
      </c>
      <c r="CA271" s="4" t="str">
        <v>ENSA, Thies</v>
      </c>
      <c r="CB271" s="4" t="str">
        <v>ENSA, Thies</v>
      </c>
      <c r="CC271" s="4" t="str">
        <v>ENSA, Thies</v>
      </c>
      <c r="CD271" s="4" t="str">
        <v>ENSA, Thies</v>
      </c>
      <c r="CE271" s="4" t="str">
        <v>ENSA, Thies</v>
      </c>
      <c r="CF271" s="4" t="str">
        <v>ENSA, Thies</v>
      </c>
      <c r="CG271" s="4" t="str">
        <v>ENSA, Thies</v>
      </c>
      <c r="CH271" s="4" t="str">
        <v>ENSA, Thies</v>
      </c>
      <c r="CJ271" s="4" t="str">
        <v>ENSA, Thies</v>
      </c>
      <c r="CK271" s="4" t="str">
        <v>ENSA, Thies</v>
      </c>
      <c r="CL271" s="4" t="str">
        <v>ENSA, Thies</v>
      </c>
      <c r="CM271" s="4" t="str">
        <v>ENSA, Thies</v>
      </c>
      <c r="CN271" s="4" t="str">
        <v>ENSA, Thies</v>
      </c>
      <c r="CO271" s="4" t="str">
        <v>ENSA, Thies</v>
      </c>
      <c r="CP271" s="4" t="str">
        <v>ENSA, Thies</v>
      </c>
      <c r="CQ271" s="4" t="str">
        <v>ENSA, Thies</v>
      </c>
      <c r="CR271" s="4" t="str">
        <v>ENSA, Thies</v>
      </c>
      <c r="CS271" s="4" t="str">
        <v>ENSA, Thies</v>
      </c>
      <c r="CT271" s="4" t="str">
        <v>ENSA, Thies</v>
      </c>
      <c r="CU271" s="4" t="str">
        <v>ENSA, Thies</v>
      </c>
      <c r="CV271" s="4" t="str">
        <v>ENSA, Thies</v>
      </c>
      <c r="CW271" s="4" t="str">
        <v>ENSA, Thies</v>
      </c>
      <c r="CX271" s="4" t="str">
        <v>ENSA, Thies</v>
      </c>
      <c r="CY271" s="4" t="str">
        <v>ENSA, Thies</v>
      </c>
      <c r="CZ271" s="4" t="str">
        <v>ENSA, Thies</v>
      </c>
      <c r="DA271" s="4" t="str">
        <v>ENSA, Thies</v>
      </c>
      <c r="DB271" s="4" t="str">
        <v>ENSA, Thies</v>
      </c>
      <c r="DC271" s="4" t="str">
        <v>ENSA, Thies</v>
      </c>
      <c r="DD271" s="4" t="str">
        <v>ENSA, Thies</v>
      </c>
      <c r="DE271" s="4" t="str">
        <v>ENSA, Thies</v>
      </c>
      <c r="DF271" s="4" t="str">
        <v>ENSA, Thies</v>
      </c>
      <c r="DG271" s="4" t="str">
        <v>ENSA, Thies</v>
      </c>
      <c r="DH271" s="4" t="str">
        <v>ENSA, Thies</v>
      </c>
      <c r="DI271" s="4" t="str">
        <v>ENSA, Thies</v>
      </c>
      <c r="DJ271" s="4" t="str">
        <v>ENSA, Thies</v>
      </c>
      <c r="DK271" s="4" t="str">
        <v>ENSA, Thies</v>
      </c>
      <c r="DL271" s="4" t="str">
        <v>ENSA, Thies</v>
      </c>
      <c r="DM271" s="4" t="str">
        <v>ENSA, Thies</v>
      </c>
      <c r="DN271" s="4" t="str">
        <v>ENSA, Thies</v>
      </c>
      <c r="DO271" s="4" t="str">
        <v>ENSA, Thies</v>
      </c>
      <c r="DP271" s="4" t="str">
        <v>ENSA, Thies</v>
      </c>
    </row>
    <row r="272" spans="1:120" x14ac:dyDescent="0.35">
      <c r="A272" s="4">
        <v>10.75</v>
      </c>
      <c r="B272" s="4">
        <v>-8.3330000000000001E-2</v>
      </c>
      <c r="C272" s="4" t="s">
        <v>202</v>
      </c>
      <c r="D272" s="4" t="s">
        <v>130</v>
      </c>
      <c r="E272" s="4" t="s">
        <v>506</v>
      </c>
      <c r="F272" s="4">
        <v>719</v>
      </c>
      <c r="G272" s="4" t="str">
        <f t="shared" si="4"/>
        <v>Ghana-Navrongo</v>
      </c>
      <c r="BA272" s="4" t="str">
        <v>Enshas Experiment Station, WMRI, Sharkia</v>
      </c>
      <c r="BB272" s="4" t="str">
        <v>Enshas Experiment Station, WMRI, Sharkia</v>
      </c>
      <c r="BC272" s="4" t="str">
        <v>Enshas Experiment Station, WMRI, Sharkia</v>
      </c>
      <c r="BD272" s="4" t="str">
        <v>Enshas Experiment Station, WMRI, Sharkia</v>
      </c>
      <c r="BE272" s="4" t="str">
        <v>Enshas Experiment Station, WMRI, Sharkia</v>
      </c>
      <c r="BF272" s="4" t="str">
        <v>Enshas Experiment Station, WMRI, Sharkia</v>
      </c>
      <c r="BG272" s="4" t="str">
        <v>Enshas Experiment Station, WMRI, Sharkia</v>
      </c>
      <c r="BH272" s="4" t="str">
        <v>Enshas Experiment Station, WMRI, Sharkia</v>
      </c>
      <c r="BI272" s="4" t="str">
        <v>Enshas Experiment Station, WMRI, Sharkia</v>
      </c>
      <c r="BJ272" s="4" t="str">
        <v>Enshas Experiment Station, WMRI, Sharkia</v>
      </c>
      <c r="BK272" s="4" t="str">
        <v>Enshas Experiment Station, WMRI, Sharkia</v>
      </c>
      <c r="BL272" s="4" t="str">
        <v>Enshas Experiment Station, WMRI, Sharkia</v>
      </c>
      <c r="BM272" s="4" t="str">
        <v>Enshas Experiment Station, WMRI, Sharkia</v>
      </c>
      <c r="BN272" s="4" t="str">
        <v>Enshas Experiment Station, WMRI, Sharkia</v>
      </c>
      <c r="BO272" s="4" t="str">
        <v>Enshas Experiment Station, WMRI, Sharkia</v>
      </c>
      <c r="BP272" s="4" t="str">
        <v>Enshas Experiment Station, WMRI, Sharkia</v>
      </c>
      <c r="BQ272" s="4" t="str">
        <v>Enshas Experiment Station, WMRI, Sharkia</v>
      </c>
      <c r="BR272" s="4" t="str">
        <v>Enshas Experiment Station, WMRI, Sharkia</v>
      </c>
      <c r="BS272" s="4" t="str">
        <v>Enshas Experiment Station, WMRI, Sharkia</v>
      </c>
      <c r="BT272" s="4" t="str">
        <v>Enshas Experiment Station, WMRI, Sharkia</v>
      </c>
      <c r="BU272" s="4" t="str">
        <v>Enshas Experiment Station, WMRI, Sharkia</v>
      </c>
      <c r="BV272" s="4" t="str">
        <v>Enshas Experiment Station, WMRI, Sharkia</v>
      </c>
      <c r="BW272" s="4" t="str">
        <v>Enshas Experiment Station, WMRI, Sharkia</v>
      </c>
      <c r="BX272" s="4" t="str">
        <v>Enshas Experiment Station, WMRI, Sharkia</v>
      </c>
      <c r="BY272" s="4" t="str">
        <v>Enshas Experiment Station, WMRI, Sharkia</v>
      </c>
      <c r="BZ272" s="4" t="str">
        <v>Enshas Experiment Station, WMRI, Sharkia</v>
      </c>
      <c r="CA272" s="4" t="str">
        <v>Enshas Experiment Station, WMRI, Sharkia</v>
      </c>
      <c r="CB272" s="4" t="str">
        <v>Enshas Experiment Station, WMRI, Sharkia</v>
      </c>
      <c r="CC272" s="4" t="str">
        <v>Enshas Experiment Station, WMRI, Sharkia</v>
      </c>
      <c r="CD272" s="4" t="str">
        <v>Enshas Experiment Station, WMRI, Sharkia</v>
      </c>
      <c r="CE272" s="4" t="str">
        <v>Enshas Experiment Station, WMRI, Sharkia</v>
      </c>
      <c r="CF272" s="4" t="str">
        <v>Enshas Experiment Station, WMRI, Sharkia</v>
      </c>
      <c r="CG272" s="4" t="str">
        <v>Enshas Experiment Station, WMRI, Sharkia</v>
      </c>
      <c r="CH272" s="4" t="str">
        <v>Enshas Experiment Station, WMRI, Sharkia</v>
      </c>
      <c r="CJ272" s="4" t="str">
        <v>Enshas Experiment Station, WMRI, Sharkia</v>
      </c>
      <c r="CK272" s="4" t="str">
        <v>Enshas Experiment Station, WMRI, Sharkia</v>
      </c>
      <c r="CL272" s="4" t="str">
        <v>Enshas Experiment Station, WMRI, Sharkia</v>
      </c>
      <c r="CM272" s="4" t="str">
        <v>Enshas Experiment Station, WMRI, Sharkia</v>
      </c>
      <c r="CN272" s="4" t="str">
        <v>Enshas Experiment Station, WMRI, Sharkia</v>
      </c>
      <c r="CO272" s="4" t="str">
        <v>Enshas Experiment Station, WMRI, Sharkia</v>
      </c>
      <c r="CP272" s="4" t="str">
        <v>Enshas Experiment Station, WMRI, Sharkia</v>
      </c>
      <c r="CQ272" s="4" t="str">
        <v>Enshas Experiment Station, WMRI, Sharkia</v>
      </c>
      <c r="CR272" s="4" t="str">
        <v>Enshas Experiment Station, WMRI, Sharkia</v>
      </c>
      <c r="CS272" s="4" t="str">
        <v>Enshas Experiment Station, WMRI, Sharkia</v>
      </c>
      <c r="CT272" s="4" t="str">
        <v>Enshas Experiment Station, WMRI, Sharkia</v>
      </c>
      <c r="CU272" s="4" t="str">
        <v>Enshas Experiment Station, WMRI, Sharkia</v>
      </c>
      <c r="CV272" s="4" t="str">
        <v>Enshas Experiment Station, WMRI, Sharkia</v>
      </c>
      <c r="CW272" s="4" t="str">
        <v>Enshas Experiment Station, WMRI, Sharkia</v>
      </c>
      <c r="CX272" s="4" t="str">
        <v>Enshas Experiment Station, WMRI, Sharkia</v>
      </c>
      <c r="CY272" s="4" t="str">
        <v>Enshas Experiment Station, WMRI, Sharkia</v>
      </c>
      <c r="CZ272" s="4" t="str">
        <v>Enshas Experiment Station, WMRI, Sharkia</v>
      </c>
      <c r="DA272" s="4" t="str">
        <v>Enshas Experiment Station, WMRI, Sharkia</v>
      </c>
      <c r="DB272" s="4" t="str">
        <v>Enshas Experiment Station, WMRI, Sharkia</v>
      </c>
      <c r="DC272" s="4" t="str">
        <v>Enshas Experiment Station, WMRI, Sharkia</v>
      </c>
      <c r="DD272" s="4" t="str">
        <v>Enshas Experiment Station, WMRI, Sharkia</v>
      </c>
      <c r="DE272" s="4" t="str">
        <v>Enshas Experiment Station, WMRI, Sharkia</v>
      </c>
      <c r="DF272" s="4" t="str">
        <v>Enshas Experiment Station, WMRI, Sharkia</v>
      </c>
      <c r="DG272" s="4" t="str">
        <v>Enshas Experiment Station, WMRI, Sharkia</v>
      </c>
      <c r="DH272" s="4" t="str">
        <v>Enshas Experiment Station, WMRI, Sharkia</v>
      </c>
      <c r="DI272" s="4" t="str">
        <v>Enshas Experiment Station, WMRI, Sharkia</v>
      </c>
      <c r="DJ272" s="4" t="str">
        <v>Enshas Experiment Station, WMRI, Sharkia</v>
      </c>
      <c r="DK272" s="4" t="str">
        <v>Enshas Experiment Station, WMRI, Sharkia</v>
      </c>
      <c r="DL272" s="4" t="str">
        <v>Enshas Experiment Station, WMRI, Sharkia</v>
      </c>
      <c r="DM272" s="4" t="str">
        <v>Enshas Experiment Station, WMRI, Sharkia</v>
      </c>
      <c r="DN272" s="4" t="str">
        <v>Enshas Experiment Station, WMRI, Sharkia</v>
      </c>
      <c r="DO272" s="4" t="str">
        <v>Enshas Experiment Station, WMRI, Sharkia</v>
      </c>
      <c r="DP272" s="4" t="str">
        <v>Enshas Experiment Station, WMRI, Sharkia</v>
      </c>
    </row>
    <row r="273" spans="1:120" x14ac:dyDescent="0.35">
      <c r="A273" s="4">
        <v>9.3949999999999996</v>
      </c>
      <c r="B273" s="4">
        <v>-1.0294399999999999</v>
      </c>
      <c r="C273" s="4" t="s">
        <v>202</v>
      </c>
      <c r="D273" s="4" t="s">
        <v>130</v>
      </c>
      <c r="E273" s="4" t="s">
        <v>507</v>
      </c>
      <c r="F273" s="4">
        <v>5000</v>
      </c>
      <c r="G273" s="4" t="str">
        <f t="shared" si="4"/>
        <v>Ghana-Nyankpala</v>
      </c>
      <c r="BA273" s="4" t="str">
        <v>Enyezini</v>
      </c>
      <c r="BB273" s="4" t="str">
        <v>Enyezini</v>
      </c>
      <c r="BC273" s="4" t="str">
        <v>Enyezini</v>
      </c>
      <c r="BD273" s="4" t="str">
        <v>Enyezini</v>
      </c>
      <c r="BE273" s="4" t="str">
        <v>Enyezini</v>
      </c>
      <c r="BF273" s="4" t="str">
        <v>Enyezini</v>
      </c>
      <c r="BG273" s="4" t="str">
        <v>Enyezini</v>
      </c>
      <c r="BH273" s="4" t="str">
        <v>Enyezini</v>
      </c>
      <c r="BI273" s="4" t="str">
        <v>Enyezini</v>
      </c>
      <c r="BJ273" s="4" t="str">
        <v>Enyezini</v>
      </c>
      <c r="BK273" s="4" t="str">
        <v>Enyezini</v>
      </c>
      <c r="BL273" s="4" t="str">
        <v>Enyezini</v>
      </c>
      <c r="BM273" s="4" t="str">
        <v>Enyezini</v>
      </c>
      <c r="BN273" s="4" t="str">
        <v>Enyezini</v>
      </c>
      <c r="BO273" s="4" t="str">
        <v>Enyezini</v>
      </c>
      <c r="BP273" s="4" t="str">
        <v>Enyezini</v>
      </c>
      <c r="BQ273" s="4" t="str">
        <v>Enyezini</v>
      </c>
      <c r="BR273" s="4" t="str">
        <v>Enyezini</v>
      </c>
      <c r="BS273" s="4" t="str">
        <v>Enyezini</v>
      </c>
      <c r="BT273" s="4" t="str">
        <v>Enyezini</v>
      </c>
      <c r="BU273" s="4" t="str">
        <v>Enyezini</v>
      </c>
      <c r="BV273" s="4" t="str">
        <v>Enyezini</v>
      </c>
      <c r="BW273" s="4" t="str">
        <v>Enyezini</v>
      </c>
      <c r="BX273" s="4" t="str">
        <v>Enyezini</v>
      </c>
      <c r="BY273" s="4" t="str">
        <v>Enyezini</v>
      </c>
      <c r="BZ273" s="4" t="str">
        <v>Enyezini</v>
      </c>
      <c r="CA273" s="4" t="str">
        <v>Enyezini</v>
      </c>
      <c r="CB273" s="4" t="str">
        <v>Enyezini</v>
      </c>
      <c r="CC273" s="4" t="str">
        <v>Enyezini</v>
      </c>
      <c r="CD273" s="4" t="str">
        <v>Enyezini</v>
      </c>
      <c r="CE273" s="4" t="str">
        <v>Enyezini</v>
      </c>
      <c r="CF273" s="4" t="str">
        <v>Enyezini</v>
      </c>
      <c r="CG273" s="4" t="str">
        <v>Enyezini</v>
      </c>
      <c r="CH273" s="4" t="str">
        <v>Enyezini</v>
      </c>
      <c r="CJ273" s="4" t="str">
        <v>Enyezini</v>
      </c>
      <c r="CK273" s="4" t="str">
        <v>Enyezini</v>
      </c>
      <c r="CL273" s="4" t="str">
        <v>Enyezini</v>
      </c>
      <c r="CM273" s="4" t="str">
        <v>Enyezini</v>
      </c>
      <c r="CN273" s="4" t="str">
        <v>Enyezini</v>
      </c>
      <c r="CO273" s="4" t="str">
        <v>Enyezini</v>
      </c>
      <c r="CP273" s="4" t="str">
        <v>Enyezini</v>
      </c>
      <c r="CQ273" s="4" t="str">
        <v>Enyezini</v>
      </c>
      <c r="CR273" s="4" t="str">
        <v>Enyezini</v>
      </c>
      <c r="CS273" s="4" t="str">
        <v>Enyezini</v>
      </c>
      <c r="CT273" s="4" t="str">
        <v>Enyezini</v>
      </c>
      <c r="CU273" s="4" t="str">
        <v>Enyezini</v>
      </c>
      <c r="CV273" s="4" t="str">
        <v>Enyezini</v>
      </c>
      <c r="CW273" s="4" t="str">
        <v>Enyezini</v>
      </c>
      <c r="CX273" s="4" t="str">
        <v>Enyezini</v>
      </c>
      <c r="CY273" s="4" t="str">
        <v>Enyezini</v>
      </c>
      <c r="CZ273" s="4" t="str">
        <v>Enyezini</v>
      </c>
      <c r="DA273" s="4" t="str">
        <v>Enyezini</v>
      </c>
      <c r="DB273" s="4" t="str">
        <v>Enyezini</v>
      </c>
      <c r="DC273" s="4" t="str">
        <v>Enyezini</v>
      </c>
      <c r="DD273" s="4" t="str">
        <v>Enyezini</v>
      </c>
      <c r="DE273" s="4" t="str">
        <v>Enyezini</v>
      </c>
      <c r="DF273" s="4" t="str">
        <v>Enyezini</v>
      </c>
      <c r="DG273" s="4" t="str">
        <v>Enyezini</v>
      </c>
      <c r="DH273" s="4" t="str">
        <v>Enyezini</v>
      </c>
      <c r="DI273" s="4" t="str">
        <v>Enyezini</v>
      </c>
      <c r="DJ273" s="4" t="str">
        <v>Enyezini</v>
      </c>
      <c r="DK273" s="4" t="str">
        <v>Enyezini</v>
      </c>
      <c r="DL273" s="4" t="str">
        <v>Enyezini</v>
      </c>
      <c r="DM273" s="4" t="str">
        <v>Enyezini</v>
      </c>
      <c r="DN273" s="4" t="str">
        <v>Enyezini</v>
      </c>
      <c r="DO273" s="4" t="str">
        <v>Enyezini</v>
      </c>
      <c r="DP273" s="4" t="str">
        <v>Enyezini</v>
      </c>
    </row>
    <row r="274" spans="1:120" x14ac:dyDescent="0.35">
      <c r="A274" s="4">
        <v>6.0359999999999996</v>
      </c>
      <c r="B274" s="4">
        <v>-0.873</v>
      </c>
      <c r="C274" s="4" t="s">
        <v>202</v>
      </c>
      <c r="D274" s="4" t="s">
        <v>138</v>
      </c>
      <c r="E274" s="4" t="s">
        <v>508</v>
      </c>
      <c r="F274" s="4">
        <v>500</v>
      </c>
      <c r="G274" s="4" t="str">
        <f t="shared" si="4"/>
        <v>Ghana-Oil Palm Research Institute, Kusi</v>
      </c>
      <c r="BA274" s="4" t="str">
        <v>Enyezini.Mbawa.Mhuju.Tapp.Lomadef.Kalembo.Simlemba.Bolero.Katowo</v>
      </c>
      <c r="BB274" s="4" t="str">
        <v>Enyezini.Mbawa.Mhuju.Tapp.Lomadef.Kalembo.Simlemba.Bolero.Katowo</v>
      </c>
      <c r="BC274" s="4" t="str">
        <v>Enyezini.Mbawa.Mhuju.Tapp.Lomadef.Kalembo.Simlemba.Bolero.Katowo</v>
      </c>
      <c r="BD274" s="4" t="str">
        <v>Enyezini.Mbawa.Mhuju.Tapp.Lomadef.Kalembo.Simlemba.Bolero.Katowo</v>
      </c>
      <c r="BE274" s="4" t="str">
        <v>Enyezini.Mbawa.Mhuju.Tapp.Lomadef.Kalembo.Simlemba.Bolero.Katowo</v>
      </c>
      <c r="BF274" s="4" t="str">
        <v>Enyezini.Mbawa.Mhuju.Tapp.Lomadef.Kalembo.Simlemba.Bolero.Katowo</v>
      </c>
      <c r="BG274" s="4" t="str">
        <v>Enyezini.Mbawa.Mhuju.Tapp.Lomadef.Kalembo.Simlemba.Bolero.Katowo</v>
      </c>
      <c r="BH274" s="4" t="str">
        <v>Enyezini.Mbawa.Mhuju.Tapp.Lomadef.Kalembo.Simlemba.Bolero.Katowo</v>
      </c>
      <c r="BI274" s="4" t="str">
        <v>Enyezini.Mbawa.Mhuju.Tapp.Lomadef.Kalembo.Simlemba.Bolero.Katowo</v>
      </c>
      <c r="BJ274" s="4" t="str">
        <v>Enyezini.Mbawa.Mhuju.Tapp.Lomadef.Kalembo.Simlemba.Bolero.Katowo</v>
      </c>
      <c r="BK274" s="4" t="str">
        <v>Enyezini.Mbawa.Mhuju.Tapp.Lomadef.Kalembo.Simlemba.Bolero.Katowo</v>
      </c>
      <c r="BL274" s="4" t="str">
        <v>Enyezini.Mbawa.Mhuju.Tapp.Lomadef.Kalembo.Simlemba.Bolero.Katowo</v>
      </c>
      <c r="BM274" s="4" t="str">
        <v>Enyezini.Mbawa.Mhuju.Tapp.Lomadef.Kalembo.Simlemba.Bolero.Katowo</v>
      </c>
      <c r="BN274" s="4" t="str">
        <v>Enyezini.Mbawa.Mhuju.Tapp.Lomadef.Kalembo.Simlemba.Bolero.Katowo</v>
      </c>
      <c r="BO274" s="4" t="str">
        <v>Enyezini.Mbawa.Mhuju.Tapp.Lomadef.Kalembo.Simlemba.Bolero.Katowo</v>
      </c>
      <c r="BP274" s="4" t="str">
        <v>Enyezini.Mbawa.Mhuju.Tapp.Lomadef.Kalembo.Simlemba.Bolero.Katowo</v>
      </c>
      <c r="BQ274" s="4" t="str">
        <v>Enyezini.Mbawa.Mhuju.Tapp.Lomadef.Kalembo.Simlemba.Bolero.Katowo</v>
      </c>
      <c r="BR274" s="4" t="str">
        <v>Enyezini.Mbawa.Mhuju.Tapp.Lomadef.Kalembo.Simlemba.Bolero.Katowo</v>
      </c>
      <c r="BS274" s="4" t="str">
        <v>Enyezini.Mbawa.Mhuju.Tapp.Lomadef.Kalembo.Simlemba.Bolero.Katowo</v>
      </c>
      <c r="BT274" s="4" t="str">
        <v>Enyezini.Mbawa.Mhuju.Tapp.Lomadef.Kalembo.Simlemba.Bolero.Katowo</v>
      </c>
      <c r="BU274" s="4" t="str">
        <v>Enyezini.Mbawa.Mhuju.Tapp.Lomadef.Kalembo.Simlemba.Bolero.Katowo</v>
      </c>
      <c r="BV274" s="4" t="str">
        <v>Enyezini.Mbawa.Mhuju.Tapp.Lomadef.Kalembo.Simlemba.Bolero.Katowo</v>
      </c>
      <c r="BW274" s="4" t="str">
        <v>Enyezini.Mbawa.Mhuju.Tapp.Lomadef.Kalembo.Simlemba.Bolero.Katowo</v>
      </c>
      <c r="BX274" s="4" t="str">
        <v>Enyezini.Mbawa.Mhuju.Tapp.Lomadef.Kalembo.Simlemba.Bolero.Katowo</v>
      </c>
      <c r="BY274" s="4" t="str">
        <v>Enyezini.Mbawa.Mhuju.Tapp.Lomadef.Kalembo.Simlemba.Bolero.Katowo</v>
      </c>
      <c r="BZ274" s="4" t="str">
        <v>Enyezini.Mbawa.Mhuju.Tapp.Lomadef.Kalembo.Simlemba.Bolero.Katowo</v>
      </c>
      <c r="CA274" s="4" t="str">
        <v>Enyezini.Mbawa.Mhuju.Tapp.Lomadef.Kalembo.Simlemba.Bolero.Katowo</v>
      </c>
      <c r="CB274" s="4" t="str">
        <v>Enyezini.Mbawa.Mhuju.Tapp.Lomadef.Kalembo.Simlemba.Bolero.Katowo</v>
      </c>
      <c r="CC274" s="4" t="str">
        <v>Enyezini.Mbawa.Mhuju.Tapp.Lomadef.Kalembo.Simlemba.Bolero.Katowo</v>
      </c>
      <c r="CD274" s="4" t="str">
        <v>Enyezini.Mbawa.Mhuju.Tapp.Lomadef.Kalembo.Simlemba.Bolero.Katowo</v>
      </c>
      <c r="CE274" s="4" t="str">
        <v>Enyezini.Mbawa.Mhuju.Tapp.Lomadef.Kalembo.Simlemba.Bolero.Katowo</v>
      </c>
      <c r="CF274" s="4" t="str">
        <v>Enyezini.Mbawa.Mhuju.Tapp.Lomadef.Kalembo.Simlemba.Bolero.Katowo</v>
      </c>
      <c r="CG274" s="4" t="str">
        <v>Enyezini.Mbawa.Mhuju.Tapp.Lomadef.Kalembo.Simlemba.Bolero.Katowo</v>
      </c>
      <c r="CH274" s="4" t="str">
        <v>Enyezini.Mbawa.Mhuju.Tapp.Lomadef.Kalembo.Simlemba.Bolero.Katowo</v>
      </c>
      <c r="CJ274" s="4" t="str">
        <v>Enyezini.Mbawa.Mhuju.Tapp.Lomadef.Kalembo.Simlemba.Bolero.Katowo</v>
      </c>
      <c r="CK274" s="4" t="str">
        <v>Enyezini.Mbawa.Mhuju.Tapp.Lomadef.Kalembo.Simlemba.Bolero.Katowo</v>
      </c>
      <c r="CL274" s="4" t="str">
        <v>Enyezini.Mbawa.Mhuju.Tapp.Lomadef.Kalembo.Simlemba.Bolero.Katowo</v>
      </c>
      <c r="CM274" s="4" t="str">
        <v>Enyezini.Mbawa.Mhuju.Tapp.Lomadef.Kalembo.Simlemba.Bolero.Katowo</v>
      </c>
      <c r="CN274" s="4" t="str">
        <v>Enyezini.Mbawa.Mhuju.Tapp.Lomadef.Kalembo.Simlemba.Bolero.Katowo</v>
      </c>
      <c r="CO274" s="4" t="str">
        <v>Enyezini.Mbawa.Mhuju.Tapp.Lomadef.Kalembo.Simlemba.Bolero.Katowo</v>
      </c>
      <c r="CP274" s="4" t="str">
        <v>Enyezini.Mbawa.Mhuju.Tapp.Lomadef.Kalembo.Simlemba.Bolero.Katowo</v>
      </c>
      <c r="CQ274" s="4" t="str">
        <v>Enyezini.Mbawa.Mhuju.Tapp.Lomadef.Kalembo.Simlemba.Bolero.Katowo</v>
      </c>
      <c r="CR274" s="4" t="str">
        <v>Enyezini.Mbawa.Mhuju.Tapp.Lomadef.Kalembo.Simlemba.Bolero.Katowo</v>
      </c>
      <c r="CS274" s="4" t="str">
        <v>Enyezini.Mbawa.Mhuju.Tapp.Lomadef.Kalembo.Simlemba.Bolero.Katowo</v>
      </c>
      <c r="CT274" s="4" t="str">
        <v>Enyezini.Mbawa.Mhuju.Tapp.Lomadef.Kalembo.Simlemba.Bolero.Katowo</v>
      </c>
      <c r="CU274" s="4" t="str">
        <v>Enyezini.Mbawa.Mhuju.Tapp.Lomadef.Kalembo.Simlemba.Bolero.Katowo</v>
      </c>
      <c r="CV274" s="4" t="str">
        <v>Enyezini.Mbawa.Mhuju.Tapp.Lomadef.Kalembo.Simlemba.Bolero.Katowo</v>
      </c>
      <c r="CW274" s="4" t="str">
        <v>Enyezini.Mbawa.Mhuju.Tapp.Lomadef.Kalembo.Simlemba.Bolero.Katowo</v>
      </c>
      <c r="CX274" s="4" t="str">
        <v>Enyezini.Mbawa.Mhuju.Tapp.Lomadef.Kalembo.Simlemba.Bolero.Katowo</v>
      </c>
      <c r="CY274" s="4" t="str">
        <v>Enyezini.Mbawa.Mhuju.Tapp.Lomadef.Kalembo.Simlemba.Bolero.Katowo</v>
      </c>
      <c r="CZ274" s="4" t="str">
        <v>Enyezini.Mbawa.Mhuju.Tapp.Lomadef.Kalembo.Simlemba.Bolero.Katowo</v>
      </c>
      <c r="DA274" s="4" t="str">
        <v>Enyezini.Mbawa.Mhuju.Tapp.Lomadef.Kalembo.Simlemba.Bolero.Katowo</v>
      </c>
      <c r="DB274" s="4" t="str">
        <v>Enyezini.Mbawa.Mhuju.Tapp.Lomadef.Kalembo.Simlemba.Bolero.Katowo</v>
      </c>
      <c r="DC274" s="4" t="str">
        <v>Enyezini.Mbawa.Mhuju.Tapp.Lomadef.Kalembo.Simlemba.Bolero.Katowo</v>
      </c>
      <c r="DD274" s="4" t="str">
        <v>Enyezini.Mbawa.Mhuju.Tapp.Lomadef.Kalembo.Simlemba.Bolero.Katowo</v>
      </c>
      <c r="DE274" s="4" t="str">
        <v>Enyezini.Mbawa.Mhuju.Tapp.Lomadef.Kalembo.Simlemba.Bolero.Katowo</v>
      </c>
      <c r="DF274" s="4" t="str">
        <v>Enyezini.Mbawa.Mhuju.Tapp.Lomadef.Kalembo.Simlemba.Bolero.Katowo</v>
      </c>
      <c r="DG274" s="4" t="str">
        <v>Enyezini.Mbawa.Mhuju.Tapp.Lomadef.Kalembo.Simlemba.Bolero.Katowo</v>
      </c>
      <c r="DH274" s="4" t="str">
        <v>Enyezini.Mbawa.Mhuju.Tapp.Lomadef.Kalembo.Simlemba.Bolero.Katowo</v>
      </c>
      <c r="DI274" s="4" t="str">
        <v>Enyezini.Mbawa.Mhuju.Tapp.Lomadef.Kalembo.Simlemba.Bolero.Katowo</v>
      </c>
      <c r="DJ274" s="4" t="str">
        <v>Enyezini.Mbawa.Mhuju.Tapp.Lomadef.Kalembo.Simlemba.Bolero.Katowo</v>
      </c>
      <c r="DK274" s="4" t="str">
        <v>Enyezini.Mbawa.Mhuju.Tapp.Lomadef.Kalembo.Simlemba.Bolero.Katowo</v>
      </c>
      <c r="DL274" s="4" t="str">
        <v>Enyezini.Mbawa.Mhuju.Tapp.Lomadef.Kalembo.Simlemba.Bolero.Katowo</v>
      </c>
      <c r="DM274" s="4" t="str">
        <v>Enyezini.Mbawa.Mhuju.Tapp.Lomadef.Kalembo.Simlemba.Bolero.Katowo</v>
      </c>
      <c r="DN274" s="4" t="str">
        <v>Enyezini.Mbawa.Mhuju.Tapp.Lomadef.Kalembo.Simlemba.Bolero.Katowo</v>
      </c>
      <c r="DO274" s="4" t="str">
        <v>Enyezini.Mbawa.Mhuju.Tapp.Lomadef.Kalembo.Simlemba.Bolero.Katowo</v>
      </c>
      <c r="DP274" s="4" t="str">
        <v>Enyezini.Mbawa.Mhuju.Tapp.Lomadef.Kalembo.Simlemba.Bolero.Katowo</v>
      </c>
    </row>
    <row r="275" spans="1:120" x14ac:dyDescent="0.35">
      <c r="A275" s="4">
        <v>9.41</v>
      </c>
      <c r="B275" s="4">
        <v>-0.85</v>
      </c>
      <c r="C275" s="4" t="s">
        <v>202</v>
      </c>
      <c r="D275" s="4" t="s">
        <v>138</v>
      </c>
      <c r="E275" s="4" t="s">
        <v>509</v>
      </c>
      <c r="F275" s="4">
        <v>10000</v>
      </c>
      <c r="G275" s="4" t="str">
        <f t="shared" si="4"/>
        <v>Ghana-Tamale</v>
      </c>
      <c r="BA275" s="4" t="str">
        <v>Essong Mintsang</v>
      </c>
      <c r="BB275" s="4" t="str">
        <v>Essong Mintsang</v>
      </c>
      <c r="BC275" s="4" t="str">
        <v>Essong Mintsang</v>
      </c>
      <c r="BD275" s="4" t="str">
        <v>Essong Mintsang</v>
      </c>
      <c r="BE275" s="4" t="str">
        <v>Essong Mintsang</v>
      </c>
      <c r="BF275" s="4" t="str">
        <v>Essong Mintsang</v>
      </c>
      <c r="BG275" s="4" t="str">
        <v>Essong Mintsang</v>
      </c>
      <c r="BH275" s="4" t="str">
        <v>Essong Mintsang</v>
      </c>
      <c r="BI275" s="4" t="str">
        <v>Essong Mintsang</v>
      </c>
      <c r="BJ275" s="4" t="str">
        <v>Essong Mintsang</v>
      </c>
      <c r="BK275" s="4" t="str">
        <v>Essong Mintsang</v>
      </c>
      <c r="BL275" s="4" t="str">
        <v>Essong Mintsang</v>
      </c>
      <c r="BM275" s="4" t="str">
        <v>Essong Mintsang</v>
      </c>
      <c r="BN275" s="4" t="str">
        <v>Essong Mintsang</v>
      </c>
      <c r="BO275" s="4" t="str">
        <v>Essong Mintsang</v>
      </c>
      <c r="BP275" s="4" t="str">
        <v>Essong Mintsang</v>
      </c>
      <c r="BQ275" s="4" t="str">
        <v>Essong Mintsang</v>
      </c>
      <c r="BR275" s="4" t="str">
        <v>Essong Mintsang</v>
      </c>
      <c r="BS275" s="4" t="str">
        <v>Essong Mintsang</v>
      </c>
      <c r="BT275" s="4" t="str">
        <v>Essong Mintsang</v>
      </c>
      <c r="BU275" s="4" t="str">
        <v>Essong Mintsang</v>
      </c>
      <c r="BV275" s="4" t="str">
        <v>Essong Mintsang</v>
      </c>
      <c r="BW275" s="4" t="str">
        <v>Essong Mintsang</v>
      </c>
      <c r="BX275" s="4" t="str">
        <v>Essong Mintsang</v>
      </c>
      <c r="BY275" s="4" t="str">
        <v>Essong Mintsang</v>
      </c>
      <c r="BZ275" s="4" t="str">
        <v>Essong Mintsang</v>
      </c>
      <c r="CA275" s="4" t="str">
        <v>Essong Mintsang</v>
      </c>
      <c r="CB275" s="4" t="str">
        <v>Essong Mintsang</v>
      </c>
      <c r="CC275" s="4" t="str">
        <v>Essong Mintsang</v>
      </c>
      <c r="CD275" s="4" t="str">
        <v>Essong Mintsang</v>
      </c>
      <c r="CE275" s="4" t="str">
        <v>Essong Mintsang</v>
      </c>
      <c r="CF275" s="4" t="str">
        <v>Essong Mintsang</v>
      </c>
      <c r="CG275" s="4" t="str">
        <v>Essong Mintsang</v>
      </c>
      <c r="CH275" s="4" t="str">
        <v>Essong Mintsang</v>
      </c>
      <c r="CJ275" s="4" t="str">
        <v>Essong Mintsang</v>
      </c>
      <c r="CK275" s="4" t="str">
        <v>Essong Mintsang</v>
      </c>
      <c r="CL275" s="4" t="str">
        <v>Essong Mintsang</v>
      </c>
      <c r="CM275" s="4" t="str">
        <v>Essong Mintsang</v>
      </c>
      <c r="CN275" s="4" t="str">
        <v>Essong Mintsang</v>
      </c>
      <c r="CO275" s="4" t="str">
        <v>Essong Mintsang</v>
      </c>
      <c r="CP275" s="4" t="str">
        <v>Essong Mintsang</v>
      </c>
      <c r="CQ275" s="4" t="str">
        <v>Essong Mintsang</v>
      </c>
      <c r="CR275" s="4" t="str">
        <v>Essong Mintsang</v>
      </c>
      <c r="CS275" s="4" t="str">
        <v>Essong Mintsang</v>
      </c>
      <c r="CT275" s="4" t="str">
        <v>Essong Mintsang</v>
      </c>
      <c r="CU275" s="4" t="str">
        <v>Essong Mintsang</v>
      </c>
      <c r="CV275" s="4" t="str">
        <v>Essong Mintsang</v>
      </c>
      <c r="CW275" s="4" t="str">
        <v>Essong Mintsang</v>
      </c>
      <c r="CX275" s="4" t="str">
        <v>Essong Mintsang</v>
      </c>
      <c r="CY275" s="4" t="str">
        <v>Essong Mintsang</v>
      </c>
      <c r="CZ275" s="4" t="str">
        <v>Essong Mintsang</v>
      </c>
      <c r="DA275" s="4" t="str">
        <v>Essong Mintsang</v>
      </c>
      <c r="DB275" s="4" t="str">
        <v>Essong Mintsang</v>
      </c>
      <c r="DC275" s="4" t="str">
        <v>Essong Mintsang</v>
      </c>
      <c r="DD275" s="4" t="str">
        <v>Essong Mintsang</v>
      </c>
      <c r="DE275" s="4" t="str">
        <v>Essong Mintsang</v>
      </c>
      <c r="DF275" s="4" t="str">
        <v>Essong Mintsang</v>
      </c>
      <c r="DG275" s="4" t="str">
        <v>Essong Mintsang</v>
      </c>
      <c r="DH275" s="4" t="str">
        <v>Essong Mintsang</v>
      </c>
      <c r="DI275" s="4" t="str">
        <v>Essong Mintsang</v>
      </c>
      <c r="DJ275" s="4" t="str">
        <v>Essong Mintsang</v>
      </c>
      <c r="DK275" s="4" t="str">
        <v>Essong Mintsang</v>
      </c>
      <c r="DL275" s="4" t="str">
        <v>Essong Mintsang</v>
      </c>
      <c r="DM275" s="4" t="str">
        <v>Essong Mintsang</v>
      </c>
      <c r="DN275" s="4" t="str">
        <v>Essong Mintsang</v>
      </c>
      <c r="DO275" s="4" t="str">
        <v>Essong Mintsang</v>
      </c>
      <c r="DP275" s="4" t="str">
        <v>Essong Mintsang</v>
      </c>
    </row>
    <row r="276" spans="1:120" x14ac:dyDescent="0.35">
      <c r="A276" s="4">
        <v>5.1040000000000001</v>
      </c>
      <c r="B276" s="4">
        <v>-1.286</v>
      </c>
      <c r="C276" s="4" t="s">
        <v>202</v>
      </c>
      <c r="D276" s="4" t="s">
        <v>138</v>
      </c>
      <c r="E276" s="4" t="s">
        <v>510</v>
      </c>
      <c r="F276" s="4">
        <v>1000</v>
      </c>
      <c r="G276" s="4" t="str">
        <f t="shared" si="4"/>
        <v>Ghana-University of Cape Coast</v>
      </c>
      <c r="BA276" s="4" t="str">
        <v>Estie</v>
      </c>
      <c r="BB276" s="4" t="str">
        <v>Estie</v>
      </c>
      <c r="BC276" s="4" t="str">
        <v>Estie</v>
      </c>
      <c r="BD276" s="4" t="str">
        <v>Estie</v>
      </c>
      <c r="BE276" s="4" t="str">
        <v>Estie</v>
      </c>
      <c r="BF276" s="4" t="str">
        <v>Estie</v>
      </c>
      <c r="BG276" s="4" t="str">
        <v>Estie</v>
      </c>
      <c r="BH276" s="4" t="str">
        <v>Estie</v>
      </c>
      <c r="BI276" s="4" t="str">
        <v>Estie</v>
      </c>
      <c r="BJ276" s="4" t="str">
        <v>Estie</v>
      </c>
      <c r="BK276" s="4" t="str">
        <v>Estie</v>
      </c>
      <c r="BL276" s="4" t="str">
        <v>Estie</v>
      </c>
      <c r="BM276" s="4" t="str">
        <v>Estie</v>
      </c>
      <c r="BN276" s="4" t="str">
        <v>Estie</v>
      </c>
      <c r="BO276" s="4" t="str">
        <v>Estie</v>
      </c>
      <c r="BP276" s="4" t="str">
        <v>Estie</v>
      </c>
      <c r="BQ276" s="4" t="str">
        <v>Estie</v>
      </c>
      <c r="BR276" s="4" t="str">
        <v>Estie</v>
      </c>
      <c r="BS276" s="4" t="str">
        <v>Estie</v>
      </c>
      <c r="BT276" s="4" t="str">
        <v>Estie</v>
      </c>
      <c r="BU276" s="4" t="str">
        <v>Estie</v>
      </c>
      <c r="BV276" s="4" t="str">
        <v>Estie</v>
      </c>
      <c r="BW276" s="4" t="str">
        <v>Estie</v>
      </c>
      <c r="BX276" s="4" t="str">
        <v>Estie</v>
      </c>
      <c r="BY276" s="4" t="str">
        <v>Estie</v>
      </c>
      <c r="BZ276" s="4" t="str">
        <v>Estie</v>
      </c>
      <c r="CA276" s="4" t="str">
        <v>Estie</v>
      </c>
      <c r="CB276" s="4" t="str">
        <v>Estie</v>
      </c>
      <c r="CC276" s="4" t="str">
        <v>Estie</v>
      </c>
      <c r="CD276" s="4" t="str">
        <v>Estie</v>
      </c>
      <c r="CE276" s="4" t="str">
        <v>Estie</v>
      </c>
      <c r="CF276" s="4" t="str">
        <v>Estie</v>
      </c>
      <c r="CG276" s="4" t="str">
        <v>Estie</v>
      </c>
      <c r="CH276" s="4" t="str">
        <v>Estie</v>
      </c>
      <c r="CJ276" s="4" t="str">
        <v>Estie</v>
      </c>
      <c r="CK276" s="4" t="str">
        <v>Estie</v>
      </c>
      <c r="CL276" s="4" t="str">
        <v>Estie</v>
      </c>
      <c r="CM276" s="4" t="str">
        <v>Estie</v>
      </c>
      <c r="CN276" s="4" t="str">
        <v>Estie</v>
      </c>
      <c r="CO276" s="4" t="str">
        <v>Estie</v>
      </c>
      <c r="CP276" s="4" t="str">
        <v>Estie</v>
      </c>
      <c r="CQ276" s="4" t="str">
        <v>Estie</v>
      </c>
      <c r="CR276" s="4" t="str">
        <v>Estie</v>
      </c>
      <c r="CS276" s="4" t="str">
        <v>Estie</v>
      </c>
      <c r="CT276" s="4" t="str">
        <v>Estie</v>
      </c>
      <c r="CU276" s="4" t="str">
        <v>Estie</v>
      </c>
      <c r="CV276" s="4" t="str">
        <v>Estie</v>
      </c>
      <c r="CW276" s="4" t="str">
        <v>Estie</v>
      </c>
      <c r="CX276" s="4" t="str">
        <v>Estie</v>
      </c>
      <c r="CY276" s="4" t="str">
        <v>Estie</v>
      </c>
      <c r="CZ276" s="4" t="str">
        <v>Estie</v>
      </c>
      <c r="DA276" s="4" t="str">
        <v>Estie</v>
      </c>
      <c r="DB276" s="4" t="str">
        <v>Estie</v>
      </c>
      <c r="DC276" s="4" t="str">
        <v>Estie</v>
      </c>
      <c r="DD276" s="4" t="str">
        <v>Estie</v>
      </c>
      <c r="DE276" s="4" t="str">
        <v>Estie</v>
      </c>
      <c r="DF276" s="4" t="str">
        <v>Estie</v>
      </c>
      <c r="DG276" s="4" t="str">
        <v>Estie</v>
      </c>
      <c r="DH276" s="4" t="str">
        <v>Estie</v>
      </c>
      <c r="DI276" s="4" t="str">
        <v>Estie</v>
      </c>
      <c r="DJ276" s="4" t="str">
        <v>Estie</v>
      </c>
      <c r="DK276" s="4" t="str">
        <v>Estie</v>
      </c>
      <c r="DL276" s="4" t="str">
        <v>Estie</v>
      </c>
      <c r="DM276" s="4" t="str">
        <v>Estie</v>
      </c>
      <c r="DN276" s="4" t="str">
        <v>Estie</v>
      </c>
      <c r="DO276" s="4" t="str">
        <v>Estie</v>
      </c>
      <c r="DP276" s="4" t="str">
        <v>Estie</v>
      </c>
    </row>
    <row r="277" spans="1:120" x14ac:dyDescent="0.35">
      <c r="A277" s="4">
        <v>6.7191700000000001</v>
      </c>
      <c r="B277" s="4">
        <v>0.35332999999999998</v>
      </c>
      <c r="C277" s="4" t="s">
        <v>202</v>
      </c>
      <c r="D277" s="4" t="s">
        <v>265</v>
      </c>
      <c r="E277" s="4" t="s">
        <v>511</v>
      </c>
      <c r="F277" s="4">
        <v>250</v>
      </c>
      <c r="G277" s="4" t="str">
        <f t="shared" si="4"/>
        <v>Ghana-University of Ghana</v>
      </c>
      <c r="BA277" s="4" t="str">
        <v>Evendissi</v>
      </c>
      <c r="BB277" s="4" t="str">
        <v>Evendissi</v>
      </c>
      <c r="BC277" s="4" t="str">
        <v>Evendissi</v>
      </c>
      <c r="BD277" s="4" t="str">
        <v>Evendissi</v>
      </c>
      <c r="BE277" s="4" t="str">
        <v>Evendissi</v>
      </c>
      <c r="BF277" s="4" t="str">
        <v>Evendissi</v>
      </c>
      <c r="BG277" s="4" t="str">
        <v>Evendissi</v>
      </c>
      <c r="BH277" s="4" t="str">
        <v>Evendissi</v>
      </c>
      <c r="BI277" s="4" t="str">
        <v>Evendissi</v>
      </c>
      <c r="BJ277" s="4" t="str">
        <v>Evendissi</v>
      </c>
      <c r="BK277" s="4" t="str">
        <v>Evendissi</v>
      </c>
      <c r="BL277" s="4" t="str">
        <v>Evendissi</v>
      </c>
      <c r="BM277" s="4" t="str">
        <v>Evendissi</v>
      </c>
      <c r="BN277" s="4" t="str">
        <v>Evendissi</v>
      </c>
      <c r="BO277" s="4" t="str">
        <v>Evendissi</v>
      </c>
      <c r="BP277" s="4" t="str">
        <v>Evendissi</v>
      </c>
      <c r="BQ277" s="4" t="str">
        <v>Evendissi</v>
      </c>
      <c r="BR277" s="4" t="str">
        <v>Evendissi</v>
      </c>
      <c r="BS277" s="4" t="str">
        <v>Evendissi</v>
      </c>
      <c r="BT277" s="4" t="str">
        <v>Evendissi</v>
      </c>
      <c r="BU277" s="4" t="str">
        <v>Evendissi</v>
      </c>
      <c r="BV277" s="4" t="str">
        <v>Evendissi</v>
      </c>
      <c r="BW277" s="4" t="str">
        <v>Evendissi</v>
      </c>
      <c r="BX277" s="4" t="str">
        <v>Evendissi</v>
      </c>
      <c r="BY277" s="4" t="str">
        <v>Evendissi</v>
      </c>
      <c r="BZ277" s="4" t="str">
        <v>Evendissi</v>
      </c>
      <c r="CA277" s="4" t="str">
        <v>Evendissi</v>
      </c>
      <c r="CB277" s="4" t="str">
        <v>Evendissi</v>
      </c>
      <c r="CC277" s="4" t="str">
        <v>Evendissi</v>
      </c>
      <c r="CD277" s="4" t="str">
        <v>Evendissi</v>
      </c>
      <c r="CE277" s="4" t="str">
        <v>Evendissi</v>
      </c>
      <c r="CF277" s="4" t="str">
        <v>Evendissi</v>
      </c>
      <c r="CG277" s="4" t="str">
        <v>Evendissi</v>
      </c>
      <c r="CH277" s="4" t="str">
        <v>Evendissi</v>
      </c>
      <c r="CJ277" s="4" t="str">
        <v>Evendissi</v>
      </c>
      <c r="CK277" s="4" t="str">
        <v>Evendissi</v>
      </c>
      <c r="CL277" s="4" t="str">
        <v>Evendissi</v>
      </c>
      <c r="CM277" s="4" t="str">
        <v>Evendissi</v>
      </c>
      <c r="CN277" s="4" t="str">
        <v>Evendissi</v>
      </c>
      <c r="CO277" s="4" t="str">
        <v>Evendissi</v>
      </c>
      <c r="CP277" s="4" t="str">
        <v>Evendissi</v>
      </c>
      <c r="CQ277" s="4" t="str">
        <v>Evendissi</v>
      </c>
      <c r="CR277" s="4" t="str">
        <v>Evendissi</v>
      </c>
      <c r="CS277" s="4" t="str">
        <v>Evendissi</v>
      </c>
      <c r="CT277" s="4" t="str">
        <v>Evendissi</v>
      </c>
      <c r="CU277" s="4" t="str">
        <v>Evendissi</v>
      </c>
      <c r="CV277" s="4" t="str">
        <v>Evendissi</v>
      </c>
      <c r="CW277" s="4" t="str">
        <v>Evendissi</v>
      </c>
      <c r="CX277" s="4" t="str">
        <v>Evendissi</v>
      </c>
      <c r="CY277" s="4" t="str">
        <v>Evendissi</v>
      </c>
      <c r="CZ277" s="4" t="str">
        <v>Evendissi</v>
      </c>
      <c r="DA277" s="4" t="str">
        <v>Evendissi</v>
      </c>
      <c r="DB277" s="4" t="str">
        <v>Evendissi</v>
      </c>
      <c r="DC277" s="4" t="str">
        <v>Evendissi</v>
      </c>
      <c r="DD277" s="4" t="str">
        <v>Evendissi</v>
      </c>
      <c r="DE277" s="4" t="str">
        <v>Evendissi</v>
      </c>
      <c r="DF277" s="4" t="str">
        <v>Evendissi</v>
      </c>
      <c r="DG277" s="4" t="str">
        <v>Evendissi</v>
      </c>
      <c r="DH277" s="4" t="str">
        <v>Evendissi</v>
      </c>
      <c r="DI277" s="4" t="str">
        <v>Evendissi</v>
      </c>
      <c r="DJ277" s="4" t="str">
        <v>Evendissi</v>
      </c>
      <c r="DK277" s="4" t="str">
        <v>Evendissi</v>
      </c>
      <c r="DL277" s="4" t="str">
        <v>Evendissi</v>
      </c>
      <c r="DM277" s="4" t="str">
        <v>Evendissi</v>
      </c>
      <c r="DN277" s="4" t="str">
        <v>Evendissi</v>
      </c>
      <c r="DO277" s="4" t="str">
        <v>Evendissi</v>
      </c>
      <c r="DP277" s="4" t="str">
        <v>Evendissi</v>
      </c>
    </row>
    <row r="278" spans="1:120" x14ac:dyDescent="0.35">
      <c r="A278" s="4">
        <v>5.6599000000000004</v>
      </c>
      <c r="B278" s="4">
        <v>-0.19320000000000001</v>
      </c>
      <c r="C278" s="4" t="s">
        <v>202</v>
      </c>
      <c r="D278" s="4" t="s">
        <v>138</v>
      </c>
      <c r="E278" s="4" t="s">
        <v>512</v>
      </c>
      <c r="F278" s="4">
        <v>400</v>
      </c>
      <c r="G278" s="4" t="str">
        <f t="shared" si="4"/>
        <v>Ghana-University of Ghana Farm, Accra</v>
      </c>
      <c r="BA278" s="4" t="str">
        <v>Experimental Farm of Department of Animal Production, College of Agricultural Science, El-Arish</v>
      </c>
      <c r="BB278" s="4" t="str">
        <v>Experimental Farm of Department of Animal Production, College of Agricultural Science, El-Arish</v>
      </c>
      <c r="BC278" s="4" t="str">
        <v>Experimental Farm of Department of Animal Production, College of Agricultural Science, El-Arish</v>
      </c>
      <c r="BD278" s="4" t="str">
        <v>Experimental Farm of Department of Animal Production, College of Agricultural Science, El-Arish</v>
      </c>
      <c r="BE278" s="4" t="str">
        <v>Experimental Farm of Department of Animal Production, College of Agricultural Science, El-Arish</v>
      </c>
      <c r="BF278" s="4" t="str">
        <v>Experimental Farm of Department of Animal Production, College of Agricultural Science, El-Arish</v>
      </c>
      <c r="BG278" s="4" t="str">
        <v>Experimental Farm of Department of Animal Production, College of Agricultural Science, El-Arish</v>
      </c>
      <c r="BH278" s="4" t="str">
        <v>Experimental Farm of Department of Animal Production, College of Agricultural Science, El-Arish</v>
      </c>
      <c r="BI278" s="4" t="str">
        <v>Experimental Farm of Department of Animal Production, College of Agricultural Science, El-Arish</v>
      </c>
      <c r="BJ278" s="4" t="str">
        <v>Experimental Farm of Department of Animal Production, College of Agricultural Science, El-Arish</v>
      </c>
      <c r="BK278" s="4" t="str">
        <v>Experimental Farm of Department of Animal Production, College of Agricultural Science, El-Arish</v>
      </c>
      <c r="BL278" s="4" t="str">
        <v>Experimental Farm of Department of Animal Production, College of Agricultural Science, El-Arish</v>
      </c>
      <c r="BM278" s="4" t="str">
        <v>Experimental Farm of Department of Animal Production, College of Agricultural Science, El-Arish</v>
      </c>
      <c r="BN278" s="4" t="str">
        <v>Experimental Farm of Department of Animal Production, College of Agricultural Science, El-Arish</v>
      </c>
      <c r="BO278" s="4" t="str">
        <v>Experimental Farm of Department of Animal Production, College of Agricultural Science, El-Arish</v>
      </c>
      <c r="BP278" s="4" t="str">
        <v>Experimental Farm of Department of Animal Production, College of Agricultural Science, El-Arish</v>
      </c>
      <c r="BQ278" s="4" t="str">
        <v>Experimental Farm of Department of Animal Production, College of Agricultural Science, El-Arish</v>
      </c>
      <c r="BR278" s="4" t="str">
        <v>Experimental Farm of Department of Animal Production, College of Agricultural Science, El-Arish</v>
      </c>
      <c r="BS278" s="4" t="str">
        <v>Experimental Farm of Department of Animal Production, College of Agricultural Science, El-Arish</v>
      </c>
      <c r="BT278" s="4" t="str">
        <v>Experimental Farm of Department of Animal Production, College of Agricultural Science, El-Arish</v>
      </c>
      <c r="BU278" s="4" t="str">
        <v>Experimental Farm of Department of Animal Production, College of Agricultural Science, El-Arish</v>
      </c>
      <c r="BV278" s="4" t="str">
        <v>Experimental Farm of Department of Animal Production, College of Agricultural Science, El-Arish</v>
      </c>
      <c r="BW278" s="4" t="str">
        <v>Experimental Farm of Department of Animal Production, College of Agricultural Science, El-Arish</v>
      </c>
      <c r="BX278" s="4" t="str">
        <v>Experimental Farm of Department of Animal Production, College of Agricultural Science, El-Arish</v>
      </c>
      <c r="BY278" s="4" t="str">
        <v>Experimental Farm of Department of Animal Production, College of Agricultural Science, El-Arish</v>
      </c>
      <c r="BZ278" s="4" t="str">
        <v>Experimental Farm of Department of Animal Production, College of Agricultural Science, El-Arish</v>
      </c>
      <c r="CA278" s="4" t="str">
        <v>Experimental Farm of Department of Animal Production, College of Agricultural Science, El-Arish</v>
      </c>
      <c r="CB278" s="4" t="str">
        <v>Experimental Farm of Department of Animal Production, College of Agricultural Science, El-Arish</v>
      </c>
      <c r="CC278" s="4" t="str">
        <v>Experimental Farm of Department of Animal Production, College of Agricultural Science, El-Arish</v>
      </c>
      <c r="CD278" s="4" t="str">
        <v>Experimental Farm of Department of Animal Production, College of Agricultural Science, El-Arish</v>
      </c>
      <c r="CE278" s="4" t="str">
        <v>Experimental Farm of Department of Animal Production, College of Agricultural Science, El-Arish</v>
      </c>
      <c r="CF278" s="4" t="str">
        <v>Experimental Farm of Department of Animal Production, College of Agricultural Science, El-Arish</v>
      </c>
      <c r="CG278" s="4" t="str">
        <v>Experimental Farm of Department of Animal Production, College of Agricultural Science, El-Arish</v>
      </c>
      <c r="CH278" s="4" t="str">
        <v>Experimental Farm of Department of Animal Production, College of Agricultural Science, El-Arish</v>
      </c>
      <c r="CJ278" s="4" t="str">
        <v>Experimental Farm of Department of Animal Production, College of Agricultural Science, El-Arish</v>
      </c>
      <c r="CK278" s="4" t="str">
        <v>Experimental Farm of Department of Animal Production, College of Agricultural Science, El-Arish</v>
      </c>
      <c r="CL278" s="4" t="str">
        <v>Experimental Farm of Department of Animal Production, College of Agricultural Science, El-Arish</v>
      </c>
      <c r="CM278" s="4" t="str">
        <v>Experimental Farm of Department of Animal Production, College of Agricultural Science, El-Arish</v>
      </c>
      <c r="CN278" s="4" t="str">
        <v>Experimental Farm of Department of Animal Production, College of Agricultural Science, El-Arish</v>
      </c>
      <c r="CO278" s="4" t="str">
        <v>Experimental Farm of Department of Animal Production, College of Agricultural Science, El-Arish</v>
      </c>
      <c r="CP278" s="4" t="str">
        <v>Experimental Farm of Department of Animal Production, College of Agricultural Science, El-Arish</v>
      </c>
      <c r="CQ278" s="4" t="str">
        <v>Experimental Farm of Department of Animal Production, College of Agricultural Science, El-Arish</v>
      </c>
      <c r="CR278" s="4" t="str">
        <v>Experimental Farm of Department of Animal Production, College of Agricultural Science, El-Arish</v>
      </c>
      <c r="CS278" s="4" t="str">
        <v>Experimental Farm of Department of Animal Production, College of Agricultural Science, El-Arish</v>
      </c>
      <c r="CT278" s="4" t="str">
        <v>Experimental Farm of Department of Animal Production, College of Agricultural Science, El-Arish</v>
      </c>
      <c r="CU278" s="4" t="str">
        <v>Experimental Farm of Department of Animal Production, College of Agricultural Science, El-Arish</v>
      </c>
      <c r="CV278" s="4" t="str">
        <v>Experimental Farm of Department of Animal Production, College of Agricultural Science, El-Arish</v>
      </c>
      <c r="CW278" s="4" t="str">
        <v>Experimental Farm of Department of Animal Production, College of Agricultural Science, El-Arish</v>
      </c>
      <c r="CX278" s="4" t="str">
        <v>Experimental Farm of Department of Animal Production, College of Agricultural Science, El-Arish</v>
      </c>
      <c r="CY278" s="4" t="str">
        <v>Experimental Farm of Department of Animal Production, College of Agricultural Science, El-Arish</v>
      </c>
      <c r="CZ278" s="4" t="str">
        <v>Experimental Farm of Department of Animal Production, College of Agricultural Science, El-Arish</v>
      </c>
      <c r="DA278" s="4" t="str">
        <v>Experimental Farm of Department of Animal Production, College of Agricultural Science, El-Arish</v>
      </c>
      <c r="DB278" s="4" t="str">
        <v>Experimental Farm of Department of Animal Production, College of Agricultural Science, El-Arish</v>
      </c>
      <c r="DC278" s="4" t="str">
        <v>Experimental Farm of Department of Animal Production, College of Agricultural Science, El-Arish</v>
      </c>
      <c r="DD278" s="4" t="str">
        <v>Experimental Farm of Department of Animal Production, College of Agricultural Science, El-Arish</v>
      </c>
      <c r="DE278" s="4" t="str">
        <v>Experimental Farm of Department of Animal Production, College of Agricultural Science, El-Arish</v>
      </c>
      <c r="DF278" s="4" t="str">
        <v>Experimental Farm of Department of Animal Production, College of Agricultural Science, El-Arish</v>
      </c>
      <c r="DG278" s="4" t="str">
        <v>Experimental Farm of Department of Animal Production, College of Agricultural Science, El-Arish</v>
      </c>
      <c r="DH278" s="4" t="str">
        <v>Experimental Farm of Department of Animal Production, College of Agricultural Science, El-Arish</v>
      </c>
      <c r="DI278" s="4" t="str">
        <v>Experimental Farm of Department of Animal Production, College of Agricultural Science, El-Arish</v>
      </c>
      <c r="DJ278" s="4" t="str">
        <v>Experimental Farm of Department of Animal Production, College of Agricultural Science, El-Arish</v>
      </c>
      <c r="DK278" s="4" t="str">
        <v>Experimental Farm of Department of Animal Production, College of Agricultural Science, El-Arish</v>
      </c>
      <c r="DL278" s="4" t="str">
        <v>Experimental Farm of Department of Animal Production, College of Agricultural Science, El-Arish</v>
      </c>
      <c r="DM278" s="4" t="str">
        <v>Experimental Farm of Department of Animal Production, College of Agricultural Science, El-Arish</v>
      </c>
      <c r="DN278" s="4" t="str">
        <v>Experimental Farm of Department of Animal Production, College of Agricultural Science, El-Arish</v>
      </c>
      <c r="DO278" s="4" t="str">
        <v>Experimental Farm of Department of Animal Production, College of Agricultural Science, El-Arish</v>
      </c>
      <c r="DP278" s="4" t="str">
        <v>Experimental Farm of Department of Animal Production, College of Agricultural Science, El-Arish</v>
      </c>
    </row>
    <row r="279" spans="1:120" x14ac:dyDescent="0.35">
      <c r="A279" s="4">
        <v>7.7</v>
      </c>
      <c r="B279" s="4">
        <v>-2.0833300000000001</v>
      </c>
      <c r="C279" s="4" t="s">
        <v>202</v>
      </c>
      <c r="D279" s="4" t="s">
        <v>130</v>
      </c>
      <c r="E279" s="4" t="s">
        <v>513</v>
      </c>
      <c r="F279" s="4">
        <v>12</v>
      </c>
      <c r="G279" s="4" t="str">
        <f t="shared" si="4"/>
        <v>Ghana-Wenchi</v>
      </c>
      <c r="BA279" s="4" t="str">
        <v>Extreme Nord Province</v>
      </c>
      <c r="BB279" s="4" t="str">
        <v>Extreme Nord Province</v>
      </c>
      <c r="BC279" s="4" t="str">
        <v>Extreme Nord Province</v>
      </c>
      <c r="BD279" s="4" t="str">
        <v>Extreme Nord Province</v>
      </c>
      <c r="BE279" s="4" t="str">
        <v>Extreme Nord Province</v>
      </c>
      <c r="BF279" s="4" t="str">
        <v>Extreme Nord Province</v>
      </c>
      <c r="BG279" s="4" t="str">
        <v>Extreme Nord Province</v>
      </c>
      <c r="BH279" s="4" t="str">
        <v>Extreme Nord Province</v>
      </c>
      <c r="BI279" s="4" t="str">
        <v>Extreme Nord Province</v>
      </c>
      <c r="BJ279" s="4" t="str">
        <v>Extreme Nord Province</v>
      </c>
      <c r="BK279" s="4" t="str">
        <v>Extreme Nord Province</v>
      </c>
      <c r="BL279" s="4" t="str">
        <v>Extreme Nord Province</v>
      </c>
      <c r="BM279" s="4" t="str">
        <v>Extreme Nord Province</v>
      </c>
      <c r="BN279" s="4" t="str">
        <v>Extreme Nord Province</v>
      </c>
      <c r="BO279" s="4" t="str">
        <v>Extreme Nord Province</v>
      </c>
      <c r="BP279" s="4" t="str">
        <v>Extreme Nord Province</v>
      </c>
      <c r="BQ279" s="4" t="str">
        <v>Extreme Nord Province</v>
      </c>
      <c r="BR279" s="4" t="str">
        <v>Extreme Nord Province</v>
      </c>
      <c r="BS279" s="4" t="str">
        <v>Extreme Nord Province</v>
      </c>
      <c r="BT279" s="4" t="str">
        <v>Extreme Nord Province</v>
      </c>
      <c r="BU279" s="4" t="str">
        <v>Extreme Nord Province</v>
      </c>
      <c r="BV279" s="4" t="str">
        <v>Extreme Nord Province</v>
      </c>
      <c r="BW279" s="4" t="str">
        <v>Extreme Nord Province</v>
      </c>
      <c r="BX279" s="4" t="str">
        <v>Extreme Nord Province</v>
      </c>
      <c r="BY279" s="4" t="str">
        <v>Extreme Nord Province</v>
      </c>
      <c r="BZ279" s="4" t="str">
        <v>Extreme Nord Province</v>
      </c>
      <c r="CA279" s="4" t="str">
        <v>Extreme Nord Province</v>
      </c>
      <c r="CB279" s="4" t="str">
        <v>Extreme Nord Province</v>
      </c>
      <c r="CC279" s="4" t="str">
        <v>Extreme Nord Province</v>
      </c>
      <c r="CD279" s="4" t="str">
        <v>Extreme Nord Province</v>
      </c>
      <c r="CE279" s="4" t="str">
        <v>Extreme Nord Province</v>
      </c>
      <c r="CF279" s="4" t="str">
        <v>Extreme Nord Province</v>
      </c>
      <c r="CG279" s="4" t="str">
        <v>Extreme Nord Province</v>
      </c>
      <c r="CH279" s="4" t="str">
        <v>Extreme Nord Province</v>
      </c>
      <c r="CJ279" s="4" t="str">
        <v>Extreme Nord Province</v>
      </c>
      <c r="CK279" s="4" t="str">
        <v>Extreme Nord Province</v>
      </c>
      <c r="CL279" s="4" t="str">
        <v>Extreme Nord Province</v>
      </c>
      <c r="CM279" s="4" t="str">
        <v>Extreme Nord Province</v>
      </c>
      <c r="CN279" s="4" t="str">
        <v>Extreme Nord Province</v>
      </c>
      <c r="CO279" s="4" t="str">
        <v>Extreme Nord Province</v>
      </c>
      <c r="CP279" s="4" t="str">
        <v>Extreme Nord Province</v>
      </c>
      <c r="CQ279" s="4" t="str">
        <v>Extreme Nord Province</v>
      </c>
      <c r="CR279" s="4" t="str">
        <v>Extreme Nord Province</v>
      </c>
      <c r="CS279" s="4" t="str">
        <v>Extreme Nord Province</v>
      </c>
      <c r="CT279" s="4" t="str">
        <v>Extreme Nord Province</v>
      </c>
      <c r="CU279" s="4" t="str">
        <v>Extreme Nord Province</v>
      </c>
      <c r="CV279" s="4" t="str">
        <v>Extreme Nord Province</v>
      </c>
      <c r="CW279" s="4" t="str">
        <v>Extreme Nord Province</v>
      </c>
      <c r="CX279" s="4" t="str">
        <v>Extreme Nord Province</v>
      </c>
      <c r="CY279" s="4" t="str">
        <v>Extreme Nord Province</v>
      </c>
      <c r="CZ279" s="4" t="str">
        <v>Extreme Nord Province</v>
      </c>
      <c r="DA279" s="4" t="str">
        <v>Extreme Nord Province</v>
      </c>
      <c r="DB279" s="4" t="str">
        <v>Extreme Nord Province</v>
      </c>
      <c r="DC279" s="4" t="str">
        <v>Extreme Nord Province</v>
      </c>
      <c r="DD279" s="4" t="str">
        <v>Extreme Nord Province</v>
      </c>
      <c r="DE279" s="4" t="str">
        <v>Extreme Nord Province</v>
      </c>
      <c r="DF279" s="4" t="str">
        <v>Extreme Nord Province</v>
      </c>
      <c r="DG279" s="4" t="str">
        <v>Extreme Nord Province</v>
      </c>
      <c r="DH279" s="4" t="str">
        <v>Extreme Nord Province</v>
      </c>
      <c r="DI279" s="4" t="str">
        <v>Extreme Nord Province</v>
      </c>
      <c r="DJ279" s="4" t="str">
        <v>Extreme Nord Province</v>
      </c>
      <c r="DK279" s="4" t="str">
        <v>Extreme Nord Province</v>
      </c>
      <c r="DL279" s="4" t="str">
        <v>Extreme Nord Province</v>
      </c>
      <c r="DM279" s="4" t="str">
        <v>Extreme Nord Province</v>
      </c>
      <c r="DN279" s="4" t="str">
        <v>Extreme Nord Province</v>
      </c>
      <c r="DO279" s="4" t="str">
        <v>Extreme Nord Province</v>
      </c>
      <c r="DP279" s="4" t="str">
        <v>Extreme Nord Province</v>
      </c>
    </row>
    <row r="280" spans="1:120" x14ac:dyDescent="0.35">
      <c r="A280" s="4">
        <v>7.7</v>
      </c>
      <c r="B280" s="4">
        <v>-2.0833300000000001</v>
      </c>
      <c r="C280" s="4" t="s">
        <v>202</v>
      </c>
      <c r="D280" s="4" t="s">
        <v>130</v>
      </c>
      <c r="E280" s="4" t="s">
        <v>514</v>
      </c>
      <c r="F280" s="4">
        <v>12</v>
      </c>
      <c r="G280" s="4" t="str">
        <f t="shared" si="4"/>
        <v>Ghana-Wenchi District</v>
      </c>
      <c r="BA280" s="4" t="str">
        <v>Faculty of Agriculture Farm, Tanta University, El-Gharbia</v>
      </c>
      <c r="BB280" s="4" t="str">
        <v>Faculty of Agriculture Farm, Tanta University, El-Gharbia</v>
      </c>
      <c r="BC280" s="4" t="str">
        <v>Faculty of Agriculture Farm, Tanta University, El-Gharbia</v>
      </c>
      <c r="BD280" s="4" t="str">
        <v>Faculty of Agriculture Farm, Tanta University, El-Gharbia</v>
      </c>
      <c r="BE280" s="4" t="str">
        <v>Faculty of Agriculture Farm, Tanta University, El-Gharbia</v>
      </c>
      <c r="BF280" s="4" t="str">
        <v>Faculty of Agriculture Farm, Tanta University, El-Gharbia</v>
      </c>
      <c r="BG280" s="4" t="str">
        <v>Faculty of Agriculture Farm, Tanta University, El-Gharbia</v>
      </c>
      <c r="BH280" s="4" t="str">
        <v>Faculty of Agriculture Farm, Tanta University, El-Gharbia</v>
      </c>
      <c r="BI280" s="4" t="str">
        <v>Faculty of Agriculture Farm, Tanta University, El-Gharbia</v>
      </c>
      <c r="BJ280" s="4" t="str">
        <v>Faculty of Agriculture Farm, Tanta University, El-Gharbia</v>
      </c>
      <c r="BK280" s="4" t="str">
        <v>Faculty of Agriculture Farm, Tanta University, El-Gharbia</v>
      </c>
      <c r="BL280" s="4" t="str">
        <v>Faculty of Agriculture Farm, Tanta University, El-Gharbia</v>
      </c>
      <c r="BM280" s="4" t="str">
        <v>Faculty of Agriculture Farm, Tanta University, El-Gharbia</v>
      </c>
      <c r="BN280" s="4" t="str">
        <v>Faculty of Agriculture Farm, Tanta University, El-Gharbia</v>
      </c>
      <c r="BO280" s="4" t="str">
        <v>Faculty of Agriculture Farm, Tanta University, El-Gharbia</v>
      </c>
      <c r="BP280" s="4" t="str">
        <v>Faculty of Agriculture Farm, Tanta University, El-Gharbia</v>
      </c>
      <c r="BQ280" s="4" t="str">
        <v>Faculty of Agriculture Farm, Tanta University, El-Gharbia</v>
      </c>
      <c r="BR280" s="4" t="str">
        <v>Faculty of Agriculture Farm, Tanta University, El-Gharbia</v>
      </c>
      <c r="BS280" s="4" t="str">
        <v>Faculty of Agriculture Farm, Tanta University, El-Gharbia</v>
      </c>
      <c r="BT280" s="4" t="str">
        <v>Faculty of Agriculture Farm, Tanta University, El-Gharbia</v>
      </c>
      <c r="BU280" s="4" t="str">
        <v>Faculty of Agriculture Farm, Tanta University, El-Gharbia</v>
      </c>
      <c r="BV280" s="4" t="str">
        <v>Faculty of Agriculture Farm, Tanta University, El-Gharbia</v>
      </c>
      <c r="BW280" s="4" t="str">
        <v>Faculty of Agriculture Farm, Tanta University, El-Gharbia</v>
      </c>
      <c r="BX280" s="4" t="str">
        <v>Faculty of Agriculture Farm, Tanta University, El-Gharbia</v>
      </c>
      <c r="BY280" s="4" t="str">
        <v>Faculty of Agriculture Farm, Tanta University, El-Gharbia</v>
      </c>
      <c r="BZ280" s="4" t="str">
        <v>Faculty of Agriculture Farm, Tanta University, El-Gharbia</v>
      </c>
      <c r="CA280" s="4" t="str">
        <v>Faculty of Agriculture Farm, Tanta University, El-Gharbia</v>
      </c>
      <c r="CB280" s="4" t="str">
        <v>Faculty of Agriculture Farm, Tanta University, El-Gharbia</v>
      </c>
      <c r="CC280" s="4" t="str">
        <v>Faculty of Agriculture Farm, Tanta University, El-Gharbia</v>
      </c>
      <c r="CD280" s="4" t="str">
        <v>Faculty of Agriculture Farm, Tanta University, El-Gharbia</v>
      </c>
      <c r="CE280" s="4" t="str">
        <v>Faculty of Agriculture Farm, Tanta University, El-Gharbia</v>
      </c>
      <c r="CF280" s="4" t="str">
        <v>Faculty of Agriculture Farm, Tanta University, El-Gharbia</v>
      </c>
      <c r="CG280" s="4" t="str">
        <v>Faculty of Agriculture Farm, Tanta University, El-Gharbia</v>
      </c>
      <c r="CH280" s="4" t="str">
        <v>Faculty of Agriculture Farm, Tanta University, El-Gharbia</v>
      </c>
      <c r="CJ280" s="4" t="str">
        <v>Faculty of Agriculture Farm, Tanta University, El-Gharbia</v>
      </c>
      <c r="CK280" s="4" t="str">
        <v>Faculty of Agriculture Farm, Tanta University, El-Gharbia</v>
      </c>
      <c r="CL280" s="4" t="str">
        <v>Faculty of Agriculture Farm, Tanta University, El-Gharbia</v>
      </c>
      <c r="CM280" s="4" t="str">
        <v>Faculty of Agriculture Farm, Tanta University, El-Gharbia</v>
      </c>
      <c r="CN280" s="4" t="str">
        <v>Faculty of Agriculture Farm, Tanta University, El-Gharbia</v>
      </c>
      <c r="CO280" s="4" t="str">
        <v>Faculty of Agriculture Farm, Tanta University, El-Gharbia</v>
      </c>
      <c r="CP280" s="4" t="str">
        <v>Faculty of Agriculture Farm, Tanta University, El-Gharbia</v>
      </c>
      <c r="CQ280" s="4" t="str">
        <v>Faculty of Agriculture Farm, Tanta University, El-Gharbia</v>
      </c>
      <c r="CR280" s="4" t="str">
        <v>Faculty of Agriculture Farm, Tanta University, El-Gharbia</v>
      </c>
      <c r="CS280" s="4" t="str">
        <v>Faculty of Agriculture Farm, Tanta University, El-Gharbia</v>
      </c>
      <c r="CT280" s="4" t="str">
        <v>Faculty of Agriculture Farm, Tanta University, El-Gharbia</v>
      </c>
      <c r="CU280" s="4" t="str">
        <v>Faculty of Agriculture Farm, Tanta University, El-Gharbia</v>
      </c>
      <c r="CV280" s="4" t="str">
        <v>Faculty of Agriculture Farm, Tanta University, El-Gharbia</v>
      </c>
      <c r="CW280" s="4" t="str">
        <v>Faculty of Agriculture Farm, Tanta University, El-Gharbia</v>
      </c>
      <c r="CX280" s="4" t="str">
        <v>Faculty of Agriculture Farm, Tanta University, El-Gharbia</v>
      </c>
      <c r="CY280" s="4" t="str">
        <v>Faculty of Agriculture Farm, Tanta University, El-Gharbia</v>
      </c>
      <c r="CZ280" s="4" t="str">
        <v>Faculty of Agriculture Farm, Tanta University, El-Gharbia</v>
      </c>
      <c r="DA280" s="4" t="str">
        <v>Faculty of Agriculture Farm, Tanta University, El-Gharbia</v>
      </c>
      <c r="DB280" s="4" t="str">
        <v>Faculty of Agriculture Farm, Tanta University, El-Gharbia</v>
      </c>
      <c r="DC280" s="4" t="str">
        <v>Faculty of Agriculture Farm, Tanta University, El-Gharbia</v>
      </c>
      <c r="DD280" s="4" t="str">
        <v>Faculty of Agriculture Farm, Tanta University, El-Gharbia</v>
      </c>
      <c r="DE280" s="4" t="str">
        <v>Faculty of Agriculture Farm, Tanta University, El-Gharbia</v>
      </c>
      <c r="DF280" s="4" t="str">
        <v>Faculty of Agriculture Farm, Tanta University, El-Gharbia</v>
      </c>
      <c r="DG280" s="4" t="str">
        <v>Faculty of Agriculture Farm, Tanta University, El-Gharbia</v>
      </c>
      <c r="DH280" s="4" t="str">
        <v>Faculty of Agriculture Farm, Tanta University, El-Gharbia</v>
      </c>
      <c r="DI280" s="4" t="str">
        <v>Faculty of Agriculture Farm, Tanta University, El-Gharbia</v>
      </c>
      <c r="DJ280" s="4" t="str">
        <v>Faculty of Agriculture Farm, Tanta University, El-Gharbia</v>
      </c>
      <c r="DK280" s="4" t="str">
        <v>Faculty of Agriculture Farm, Tanta University, El-Gharbia</v>
      </c>
      <c r="DL280" s="4" t="str">
        <v>Faculty of Agriculture Farm, Tanta University, El-Gharbia</v>
      </c>
      <c r="DM280" s="4" t="str">
        <v>Faculty of Agriculture Farm, Tanta University, El-Gharbia</v>
      </c>
      <c r="DN280" s="4" t="str">
        <v>Faculty of Agriculture Farm, Tanta University, El-Gharbia</v>
      </c>
      <c r="DO280" s="4" t="str">
        <v>Faculty of Agriculture Farm, Tanta University, El-Gharbia</v>
      </c>
      <c r="DP280" s="4" t="str">
        <v>Faculty of Agriculture Farm, Tanta University, El-Gharbia</v>
      </c>
    </row>
    <row r="281" spans="1:120" x14ac:dyDescent="0.35">
      <c r="A281" s="4">
        <v>6.2</v>
      </c>
      <c r="B281" s="4">
        <v>-2.48333</v>
      </c>
      <c r="C281" s="4" t="s">
        <v>202</v>
      </c>
      <c r="D281" s="4" t="s">
        <v>130</v>
      </c>
      <c r="E281" s="4" t="s">
        <v>515</v>
      </c>
      <c r="F281" s="4">
        <v>917</v>
      </c>
      <c r="G281" s="4" t="str">
        <f t="shared" si="4"/>
        <v>Ghana-Wiwaso</v>
      </c>
      <c r="BA281" s="4" t="str">
        <v>Faculty of Agriculture, Cairo University</v>
      </c>
      <c r="BB281" s="4" t="str">
        <v>Faculty of Agriculture, Cairo University</v>
      </c>
      <c r="BC281" s="4" t="str">
        <v>Faculty of Agriculture, Cairo University</v>
      </c>
      <c r="BD281" s="4" t="str">
        <v>Faculty of Agriculture, Cairo University</v>
      </c>
      <c r="BE281" s="4" t="str">
        <v>Faculty of Agriculture, Cairo University</v>
      </c>
      <c r="BF281" s="4" t="str">
        <v>Faculty of Agriculture, Cairo University</v>
      </c>
      <c r="BG281" s="4" t="str">
        <v>Faculty of Agriculture, Cairo University</v>
      </c>
      <c r="BH281" s="4" t="str">
        <v>Faculty of Agriculture, Cairo University</v>
      </c>
      <c r="BI281" s="4" t="str">
        <v>Faculty of Agriculture, Cairo University</v>
      </c>
      <c r="BJ281" s="4" t="str">
        <v>Faculty of Agriculture, Cairo University</v>
      </c>
      <c r="BK281" s="4" t="str">
        <v>Faculty of Agriculture, Cairo University</v>
      </c>
      <c r="BL281" s="4" t="str">
        <v>Faculty of Agriculture, Cairo University</v>
      </c>
      <c r="BM281" s="4" t="str">
        <v>Faculty of Agriculture, Cairo University</v>
      </c>
      <c r="BN281" s="4" t="str">
        <v>Faculty of Agriculture, Cairo University</v>
      </c>
      <c r="BO281" s="4" t="str">
        <v>Faculty of Agriculture, Cairo University</v>
      </c>
      <c r="BP281" s="4" t="str">
        <v>Faculty of Agriculture, Cairo University</v>
      </c>
      <c r="BQ281" s="4" t="str">
        <v>Faculty of Agriculture, Cairo University</v>
      </c>
      <c r="BR281" s="4" t="str">
        <v>Faculty of Agriculture, Cairo University</v>
      </c>
      <c r="BS281" s="4" t="str">
        <v>Faculty of Agriculture, Cairo University</v>
      </c>
      <c r="BT281" s="4" t="str">
        <v>Faculty of Agriculture, Cairo University</v>
      </c>
      <c r="BU281" s="4" t="str">
        <v>Faculty of Agriculture, Cairo University</v>
      </c>
      <c r="BV281" s="4" t="str">
        <v>Faculty of Agriculture, Cairo University</v>
      </c>
      <c r="BW281" s="4" t="str">
        <v>Faculty of Agriculture, Cairo University</v>
      </c>
      <c r="BX281" s="4" t="str">
        <v>Faculty of Agriculture, Cairo University</v>
      </c>
      <c r="BY281" s="4" t="str">
        <v>Faculty of Agriculture, Cairo University</v>
      </c>
      <c r="BZ281" s="4" t="str">
        <v>Faculty of Agriculture, Cairo University</v>
      </c>
      <c r="CA281" s="4" t="str">
        <v>Faculty of Agriculture, Cairo University</v>
      </c>
      <c r="CB281" s="4" t="str">
        <v>Faculty of Agriculture, Cairo University</v>
      </c>
      <c r="CC281" s="4" t="str">
        <v>Faculty of Agriculture, Cairo University</v>
      </c>
      <c r="CD281" s="4" t="str">
        <v>Faculty of Agriculture, Cairo University</v>
      </c>
      <c r="CE281" s="4" t="str">
        <v>Faculty of Agriculture, Cairo University</v>
      </c>
      <c r="CF281" s="4" t="str">
        <v>Faculty of Agriculture, Cairo University</v>
      </c>
      <c r="CG281" s="4" t="str">
        <v>Faculty of Agriculture, Cairo University</v>
      </c>
      <c r="CH281" s="4" t="str">
        <v>Faculty of Agriculture, Cairo University</v>
      </c>
      <c r="CJ281" s="4" t="str">
        <v>Faculty of Agriculture, Cairo University</v>
      </c>
      <c r="CK281" s="4" t="str">
        <v>Faculty of Agriculture, Cairo University</v>
      </c>
      <c r="CL281" s="4" t="str">
        <v>Faculty of Agriculture, Cairo University</v>
      </c>
      <c r="CM281" s="4" t="str">
        <v>Faculty of Agriculture, Cairo University</v>
      </c>
      <c r="CN281" s="4" t="str">
        <v>Faculty of Agriculture, Cairo University</v>
      </c>
      <c r="CO281" s="4" t="str">
        <v>Faculty of Agriculture, Cairo University</v>
      </c>
      <c r="CP281" s="4" t="str">
        <v>Faculty of Agriculture, Cairo University</v>
      </c>
      <c r="CQ281" s="4" t="str">
        <v>Faculty of Agriculture, Cairo University</v>
      </c>
      <c r="CR281" s="4" t="str">
        <v>Faculty of Agriculture, Cairo University</v>
      </c>
      <c r="CS281" s="4" t="str">
        <v>Faculty of Agriculture, Cairo University</v>
      </c>
      <c r="CT281" s="4" t="str">
        <v>Faculty of Agriculture, Cairo University</v>
      </c>
      <c r="CU281" s="4" t="str">
        <v>Faculty of Agriculture, Cairo University</v>
      </c>
      <c r="CV281" s="4" t="str">
        <v>Faculty of Agriculture, Cairo University</v>
      </c>
      <c r="CW281" s="4" t="str">
        <v>Faculty of Agriculture, Cairo University</v>
      </c>
      <c r="CX281" s="4" t="str">
        <v>Faculty of Agriculture, Cairo University</v>
      </c>
      <c r="CY281" s="4" t="str">
        <v>Faculty of Agriculture, Cairo University</v>
      </c>
      <c r="CZ281" s="4" t="str">
        <v>Faculty of Agriculture, Cairo University</v>
      </c>
      <c r="DA281" s="4" t="str">
        <v>Faculty of Agriculture, Cairo University</v>
      </c>
      <c r="DB281" s="4" t="str">
        <v>Faculty of Agriculture, Cairo University</v>
      </c>
      <c r="DC281" s="4" t="str">
        <v>Faculty of Agriculture, Cairo University</v>
      </c>
      <c r="DD281" s="4" t="str">
        <v>Faculty of Agriculture, Cairo University</v>
      </c>
      <c r="DE281" s="4" t="str">
        <v>Faculty of Agriculture, Cairo University</v>
      </c>
      <c r="DF281" s="4" t="str">
        <v>Faculty of Agriculture, Cairo University</v>
      </c>
      <c r="DG281" s="4" t="str">
        <v>Faculty of Agriculture, Cairo University</v>
      </c>
      <c r="DH281" s="4" t="str">
        <v>Faculty of Agriculture, Cairo University</v>
      </c>
      <c r="DI281" s="4" t="str">
        <v>Faculty of Agriculture, Cairo University</v>
      </c>
      <c r="DJ281" s="4" t="str">
        <v>Faculty of Agriculture, Cairo University</v>
      </c>
      <c r="DK281" s="4" t="str">
        <v>Faculty of Agriculture, Cairo University</v>
      </c>
      <c r="DL281" s="4" t="str">
        <v>Faculty of Agriculture, Cairo University</v>
      </c>
      <c r="DM281" s="4" t="str">
        <v>Faculty of Agriculture, Cairo University</v>
      </c>
      <c r="DN281" s="4" t="str">
        <v>Faculty of Agriculture, Cairo University</v>
      </c>
      <c r="DO281" s="4" t="str">
        <v>Faculty of Agriculture, Cairo University</v>
      </c>
      <c r="DP281" s="4" t="str">
        <v>Faculty of Agriculture, Cairo University</v>
      </c>
    </row>
    <row r="282" spans="1:120" x14ac:dyDescent="0.35">
      <c r="A282" s="4">
        <v>11.1555</v>
      </c>
      <c r="B282" s="4">
        <v>-12.528499999999999</v>
      </c>
      <c r="C282" s="4" t="s">
        <v>206</v>
      </c>
      <c r="D282" s="4" t="s">
        <v>138</v>
      </c>
      <c r="E282" s="4" t="s">
        <v>516</v>
      </c>
      <c r="F282" s="4">
        <v>400</v>
      </c>
      <c r="G282" s="4" t="str">
        <f t="shared" si="4"/>
        <v>Guinea-Bareng ARS</v>
      </c>
      <c r="BA282" s="4" t="str">
        <v>Fada n'Gourma</v>
      </c>
      <c r="BB282" s="4" t="str">
        <v>Fada n'Gourma</v>
      </c>
      <c r="BC282" s="4" t="str">
        <v>Fada n'Gourma</v>
      </c>
      <c r="BD282" s="4" t="str">
        <v>Fada n'Gourma</v>
      </c>
      <c r="BE282" s="4" t="str">
        <v>Fada n'Gourma</v>
      </c>
      <c r="BF282" s="4" t="str">
        <v>Fada n'Gourma</v>
      </c>
      <c r="BG282" s="4" t="str">
        <v>Fada n'Gourma</v>
      </c>
      <c r="BH282" s="4" t="str">
        <v>Fada n'Gourma</v>
      </c>
      <c r="BI282" s="4" t="str">
        <v>Fada n'Gourma</v>
      </c>
      <c r="BJ282" s="4" t="str">
        <v>Fada n'Gourma</v>
      </c>
      <c r="BK282" s="4" t="str">
        <v>Fada n'Gourma</v>
      </c>
      <c r="BL282" s="4" t="str">
        <v>Fada n'Gourma</v>
      </c>
      <c r="BM282" s="4" t="str">
        <v>Fada n'Gourma</v>
      </c>
      <c r="BN282" s="4" t="str">
        <v>Fada n'Gourma</v>
      </c>
      <c r="BO282" s="4" t="str">
        <v>Fada n'Gourma</v>
      </c>
      <c r="BP282" s="4" t="str">
        <v>Fada n'Gourma</v>
      </c>
      <c r="BQ282" s="4" t="str">
        <v>Fada n'Gourma</v>
      </c>
      <c r="BR282" s="4" t="str">
        <v>Fada n'Gourma</v>
      </c>
      <c r="BS282" s="4" t="str">
        <v>Fada n'Gourma</v>
      </c>
      <c r="BT282" s="4" t="str">
        <v>Fada n'Gourma</v>
      </c>
      <c r="BU282" s="4" t="str">
        <v>Fada n'Gourma</v>
      </c>
      <c r="BV282" s="4" t="str">
        <v>Fada n'Gourma</v>
      </c>
      <c r="BW282" s="4" t="str">
        <v>Fada n'Gourma</v>
      </c>
      <c r="BX282" s="4" t="str">
        <v>Fada n'Gourma</v>
      </c>
      <c r="BY282" s="4" t="str">
        <v>Fada n'Gourma</v>
      </c>
      <c r="BZ282" s="4" t="str">
        <v>Fada n'Gourma</v>
      </c>
      <c r="CA282" s="4" t="str">
        <v>Fada n'Gourma</v>
      </c>
      <c r="CB282" s="4" t="str">
        <v>Fada n'Gourma</v>
      </c>
      <c r="CC282" s="4" t="str">
        <v>Fada n'Gourma</v>
      </c>
      <c r="CD282" s="4" t="str">
        <v>Fada n'Gourma</v>
      </c>
      <c r="CE282" s="4" t="str">
        <v>Fada n'Gourma</v>
      </c>
      <c r="CF282" s="4" t="str">
        <v>Fada n'Gourma</v>
      </c>
      <c r="CG282" s="4" t="str">
        <v>Fada n'Gourma</v>
      </c>
      <c r="CH282" s="4" t="str">
        <v>Fada n'Gourma</v>
      </c>
      <c r="CJ282" s="4" t="str">
        <v>Fada n'Gourma</v>
      </c>
      <c r="CK282" s="4" t="str">
        <v>Fada n'Gourma</v>
      </c>
      <c r="CL282" s="4" t="str">
        <v>Fada n'Gourma</v>
      </c>
      <c r="CM282" s="4" t="str">
        <v>Fada n'Gourma</v>
      </c>
      <c r="CN282" s="4" t="str">
        <v>Fada n'Gourma</v>
      </c>
      <c r="CO282" s="4" t="str">
        <v>Fada n'Gourma</v>
      </c>
      <c r="CP282" s="4" t="str">
        <v>Fada n'Gourma</v>
      </c>
      <c r="CQ282" s="4" t="str">
        <v>Fada n'Gourma</v>
      </c>
      <c r="CR282" s="4" t="str">
        <v>Fada n'Gourma</v>
      </c>
      <c r="CS282" s="4" t="str">
        <v>Fada n'Gourma</v>
      </c>
      <c r="CT282" s="4" t="str">
        <v>Fada n'Gourma</v>
      </c>
      <c r="CU282" s="4" t="str">
        <v>Fada n'Gourma</v>
      </c>
      <c r="CV282" s="4" t="str">
        <v>Fada n'Gourma</v>
      </c>
      <c r="CW282" s="4" t="str">
        <v>Fada n'Gourma</v>
      </c>
      <c r="CX282" s="4" t="str">
        <v>Fada n'Gourma</v>
      </c>
      <c r="CY282" s="4" t="str">
        <v>Fada n'Gourma</v>
      </c>
      <c r="CZ282" s="4" t="str">
        <v>Fada n'Gourma</v>
      </c>
      <c r="DA282" s="4" t="str">
        <v>Fada n'Gourma</v>
      </c>
      <c r="DB282" s="4" t="str">
        <v>Fada n'Gourma</v>
      </c>
      <c r="DC282" s="4" t="str">
        <v>Fada n'Gourma</v>
      </c>
      <c r="DD282" s="4" t="str">
        <v>Fada n'Gourma</v>
      </c>
      <c r="DE282" s="4" t="str">
        <v>Fada n'Gourma</v>
      </c>
      <c r="DF282" s="4" t="str">
        <v>Fada n'Gourma</v>
      </c>
      <c r="DG282" s="4" t="str">
        <v>Fada n'Gourma</v>
      </c>
      <c r="DH282" s="4" t="str">
        <v>Fada n'Gourma</v>
      </c>
      <c r="DI282" s="4" t="str">
        <v>Fada n'Gourma</v>
      </c>
      <c r="DJ282" s="4" t="str">
        <v>Fada n'Gourma</v>
      </c>
      <c r="DK282" s="4" t="str">
        <v>Fada n'Gourma</v>
      </c>
      <c r="DL282" s="4" t="str">
        <v>Fada n'Gourma</v>
      </c>
      <c r="DM282" s="4" t="str">
        <v>Fada n'Gourma</v>
      </c>
      <c r="DN282" s="4" t="str">
        <v>Fada n'Gourma</v>
      </c>
      <c r="DO282" s="4" t="str">
        <v>Fada n'Gourma</v>
      </c>
      <c r="DP282" s="4" t="str">
        <v>Fada n'Gourma</v>
      </c>
    </row>
    <row r="283" spans="1:120" x14ac:dyDescent="0.35">
      <c r="A283" s="4">
        <v>10.367100000000001</v>
      </c>
      <c r="B283" s="4">
        <v>-9.3354999999999997</v>
      </c>
      <c r="C283" s="4" t="s">
        <v>206</v>
      </c>
      <c r="D283" s="4" t="s">
        <v>138</v>
      </c>
      <c r="E283" s="4" t="s">
        <v>517</v>
      </c>
      <c r="F283" s="4">
        <v>500</v>
      </c>
      <c r="G283" s="4" t="str">
        <f t="shared" si="4"/>
        <v>Guinea-CRRAB Bordo, Kankan</v>
      </c>
      <c r="BA283" s="4" t="str">
        <v>Farako-Ba Station De Recherche, Bobo-Dioulasso</v>
      </c>
      <c r="BB283" s="4" t="str">
        <v>Farako-Ba Station De Recherche, Bobo-Dioulasso</v>
      </c>
      <c r="BC283" s="4" t="str">
        <v>Farako-Ba Station De Recherche, Bobo-Dioulasso</v>
      </c>
      <c r="BD283" s="4" t="str">
        <v>Farako-Ba Station De Recherche, Bobo-Dioulasso</v>
      </c>
      <c r="BE283" s="4" t="str">
        <v>Farako-Ba Station De Recherche, Bobo-Dioulasso</v>
      </c>
      <c r="BF283" s="4" t="str">
        <v>Farako-Ba Station De Recherche, Bobo-Dioulasso</v>
      </c>
      <c r="BG283" s="4" t="str">
        <v>Farako-Ba Station De Recherche, Bobo-Dioulasso</v>
      </c>
      <c r="BH283" s="4" t="str">
        <v>Farako-Ba Station De Recherche, Bobo-Dioulasso</v>
      </c>
      <c r="BI283" s="4" t="str">
        <v>Farako-Ba Station De Recherche, Bobo-Dioulasso</v>
      </c>
      <c r="BJ283" s="4" t="str">
        <v>Farako-Ba Station De Recherche, Bobo-Dioulasso</v>
      </c>
      <c r="BK283" s="4" t="str">
        <v>Farako-Ba Station De Recherche, Bobo-Dioulasso</v>
      </c>
      <c r="BL283" s="4" t="str">
        <v>Farako-Ba Station De Recherche, Bobo-Dioulasso</v>
      </c>
      <c r="BM283" s="4" t="str">
        <v>Farako-Ba Station De Recherche, Bobo-Dioulasso</v>
      </c>
      <c r="BN283" s="4" t="str">
        <v>Farako-Ba Station De Recherche, Bobo-Dioulasso</v>
      </c>
      <c r="BO283" s="4" t="str">
        <v>Farako-Ba Station De Recherche, Bobo-Dioulasso</v>
      </c>
      <c r="BP283" s="4" t="str">
        <v>Farako-Ba Station De Recherche, Bobo-Dioulasso</v>
      </c>
      <c r="BQ283" s="4" t="str">
        <v>Farako-Ba Station De Recherche, Bobo-Dioulasso</v>
      </c>
      <c r="BR283" s="4" t="str">
        <v>Farako-Ba Station De Recherche, Bobo-Dioulasso</v>
      </c>
      <c r="BS283" s="4" t="str">
        <v>Farako-Ba Station De Recherche, Bobo-Dioulasso</v>
      </c>
      <c r="BT283" s="4" t="str">
        <v>Farako-Ba Station De Recherche, Bobo-Dioulasso</v>
      </c>
      <c r="BU283" s="4" t="str">
        <v>Farako-Ba Station De Recherche, Bobo-Dioulasso</v>
      </c>
      <c r="BV283" s="4" t="str">
        <v>Farako-Ba Station De Recherche, Bobo-Dioulasso</v>
      </c>
      <c r="BW283" s="4" t="str">
        <v>Farako-Ba Station De Recherche, Bobo-Dioulasso</v>
      </c>
      <c r="BX283" s="4" t="str">
        <v>Farako-Ba Station De Recherche, Bobo-Dioulasso</v>
      </c>
      <c r="BY283" s="4" t="str">
        <v>Farako-Ba Station De Recherche, Bobo-Dioulasso</v>
      </c>
      <c r="BZ283" s="4" t="str">
        <v>Farako-Ba Station De Recherche, Bobo-Dioulasso</v>
      </c>
      <c r="CA283" s="4" t="str">
        <v>Farako-Ba Station De Recherche, Bobo-Dioulasso</v>
      </c>
      <c r="CB283" s="4" t="str">
        <v>Farako-Ba Station De Recherche, Bobo-Dioulasso</v>
      </c>
      <c r="CC283" s="4" t="str">
        <v>Farako-Ba Station De Recherche, Bobo-Dioulasso</v>
      </c>
      <c r="CD283" s="4" t="str">
        <v>Farako-Ba Station De Recherche, Bobo-Dioulasso</v>
      </c>
      <c r="CE283" s="4" t="str">
        <v>Farako-Ba Station De Recherche, Bobo-Dioulasso</v>
      </c>
      <c r="CF283" s="4" t="str">
        <v>Farako-Ba Station De Recherche, Bobo-Dioulasso</v>
      </c>
      <c r="CG283" s="4" t="str">
        <v>Farako-Ba Station De Recherche, Bobo-Dioulasso</v>
      </c>
      <c r="CH283" s="4" t="str">
        <v>Farako-Ba Station De Recherche, Bobo-Dioulasso</v>
      </c>
      <c r="CJ283" s="4" t="str">
        <v>Farako-Ba Station De Recherche, Bobo-Dioulasso</v>
      </c>
      <c r="CK283" s="4" t="str">
        <v>Farako-Ba Station De Recherche, Bobo-Dioulasso</v>
      </c>
      <c r="CL283" s="4" t="str">
        <v>Farako-Ba Station De Recherche, Bobo-Dioulasso</v>
      </c>
      <c r="CM283" s="4" t="str">
        <v>Farako-Ba Station De Recherche, Bobo-Dioulasso</v>
      </c>
      <c r="CN283" s="4" t="str">
        <v>Farako-Ba Station De Recherche, Bobo-Dioulasso</v>
      </c>
      <c r="CO283" s="4" t="str">
        <v>Farako-Ba Station De Recherche, Bobo-Dioulasso</v>
      </c>
      <c r="CP283" s="4" t="str">
        <v>Farako-Ba Station De Recherche, Bobo-Dioulasso</v>
      </c>
      <c r="CQ283" s="4" t="str">
        <v>Farako-Ba Station De Recherche, Bobo-Dioulasso</v>
      </c>
      <c r="CR283" s="4" t="str">
        <v>Farako-Ba Station De Recherche, Bobo-Dioulasso</v>
      </c>
      <c r="CS283" s="4" t="str">
        <v>Farako-Ba Station De Recherche, Bobo-Dioulasso</v>
      </c>
      <c r="CT283" s="4" t="str">
        <v>Farako-Ba Station De Recherche, Bobo-Dioulasso</v>
      </c>
      <c r="CU283" s="4" t="str">
        <v>Farako-Ba Station De Recherche, Bobo-Dioulasso</v>
      </c>
      <c r="CV283" s="4" t="str">
        <v>Farako-Ba Station De Recherche, Bobo-Dioulasso</v>
      </c>
      <c r="CW283" s="4" t="str">
        <v>Farako-Ba Station De Recherche, Bobo-Dioulasso</v>
      </c>
      <c r="CX283" s="4" t="str">
        <v>Farako-Ba Station De Recherche, Bobo-Dioulasso</v>
      </c>
      <c r="CY283" s="4" t="str">
        <v>Farako-Ba Station De Recherche, Bobo-Dioulasso</v>
      </c>
      <c r="CZ283" s="4" t="str">
        <v>Farako-Ba Station De Recherche, Bobo-Dioulasso</v>
      </c>
      <c r="DA283" s="4" t="str">
        <v>Farako-Ba Station De Recherche, Bobo-Dioulasso</v>
      </c>
      <c r="DB283" s="4" t="str">
        <v>Farako-Ba Station De Recherche, Bobo-Dioulasso</v>
      </c>
      <c r="DC283" s="4" t="str">
        <v>Farako-Ba Station De Recherche, Bobo-Dioulasso</v>
      </c>
      <c r="DD283" s="4" t="str">
        <v>Farako-Ba Station De Recherche, Bobo-Dioulasso</v>
      </c>
      <c r="DE283" s="4" t="str">
        <v>Farako-Ba Station De Recherche, Bobo-Dioulasso</v>
      </c>
      <c r="DF283" s="4" t="str">
        <v>Farako-Ba Station De Recherche, Bobo-Dioulasso</v>
      </c>
      <c r="DG283" s="4" t="str">
        <v>Farako-Ba Station De Recherche, Bobo-Dioulasso</v>
      </c>
      <c r="DH283" s="4" t="str">
        <v>Farako-Ba Station De Recherche, Bobo-Dioulasso</v>
      </c>
      <c r="DI283" s="4" t="str">
        <v>Farako-Ba Station De Recherche, Bobo-Dioulasso</v>
      </c>
      <c r="DJ283" s="4" t="str">
        <v>Farako-Ba Station De Recherche, Bobo-Dioulasso</v>
      </c>
      <c r="DK283" s="4" t="str">
        <v>Farako-Ba Station De Recherche, Bobo-Dioulasso</v>
      </c>
      <c r="DL283" s="4" t="str">
        <v>Farako-Ba Station De Recherche, Bobo-Dioulasso</v>
      </c>
      <c r="DM283" s="4" t="str">
        <v>Farako-Ba Station De Recherche, Bobo-Dioulasso</v>
      </c>
      <c r="DN283" s="4" t="str">
        <v>Farako-Ba Station De Recherche, Bobo-Dioulasso</v>
      </c>
      <c r="DO283" s="4" t="str">
        <v>Farako-Ba Station De Recherche, Bobo-Dioulasso</v>
      </c>
      <c r="DP283" s="4" t="str">
        <v>Farako-Ba Station De Recherche, Bobo-Dioulasso</v>
      </c>
    </row>
    <row r="284" spans="1:120" x14ac:dyDescent="0.35">
      <c r="A284" s="4">
        <v>7.6666699999999999</v>
      </c>
      <c r="B284" s="4">
        <v>-5.8333300000000001</v>
      </c>
      <c r="C284" s="4" t="s">
        <v>212</v>
      </c>
      <c r="D284" s="4" t="s">
        <v>138</v>
      </c>
      <c r="E284" s="4" t="s">
        <v>518</v>
      </c>
      <c r="F284" s="4">
        <v>917</v>
      </c>
      <c r="G284" s="4" t="str">
        <f t="shared" si="4"/>
        <v>Ivory Coast-Bouake</v>
      </c>
      <c r="BA284" s="4" t="str">
        <v>Farm 11, Kairouan District</v>
      </c>
      <c r="BB284" s="4" t="str">
        <v>Farm 11, Kairouan District</v>
      </c>
      <c r="BC284" s="4" t="str">
        <v>Farm 11, Kairouan District</v>
      </c>
      <c r="BD284" s="4" t="str">
        <v>Farm 11, Kairouan District</v>
      </c>
      <c r="BE284" s="4" t="str">
        <v>Farm 11, Kairouan District</v>
      </c>
      <c r="BF284" s="4" t="str">
        <v>Farm 11, Kairouan District</v>
      </c>
      <c r="BG284" s="4" t="str">
        <v>Farm 11, Kairouan District</v>
      </c>
      <c r="BH284" s="4" t="str">
        <v>Farm 11, Kairouan District</v>
      </c>
      <c r="BI284" s="4" t="str">
        <v>Farm 11, Kairouan District</v>
      </c>
      <c r="BJ284" s="4" t="str">
        <v>Farm 11, Kairouan District</v>
      </c>
      <c r="BK284" s="4" t="str">
        <v>Farm 11, Kairouan District</v>
      </c>
      <c r="BL284" s="4" t="str">
        <v>Farm 11, Kairouan District</v>
      </c>
      <c r="BM284" s="4" t="str">
        <v>Farm 11, Kairouan District</v>
      </c>
      <c r="BN284" s="4" t="str">
        <v>Farm 11, Kairouan District</v>
      </c>
      <c r="BO284" s="4" t="str">
        <v>Farm 11, Kairouan District</v>
      </c>
      <c r="BP284" s="4" t="str">
        <v>Farm 11, Kairouan District</v>
      </c>
      <c r="BQ284" s="4" t="str">
        <v>Farm 11, Kairouan District</v>
      </c>
      <c r="BR284" s="4" t="str">
        <v>Farm 11, Kairouan District</v>
      </c>
      <c r="BS284" s="4" t="str">
        <v>Farm 11, Kairouan District</v>
      </c>
      <c r="BT284" s="4" t="str">
        <v>Farm 11, Kairouan District</v>
      </c>
      <c r="BU284" s="4" t="str">
        <v>Farm 11, Kairouan District</v>
      </c>
      <c r="BV284" s="4" t="str">
        <v>Farm 11, Kairouan District</v>
      </c>
      <c r="BW284" s="4" t="str">
        <v>Farm 11, Kairouan District</v>
      </c>
      <c r="BX284" s="4" t="str">
        <v>Farm 11, Kairouan District</v>
      </c>
      <c r="BY284" s="4" t="str">
        <v>Farm 11, Kairouan District</v>
      </c>
      <c r="BZ284" s="4" t="str">
        <v>Farm 11, Kairouan District</v>
      </c>
      <c r="CA284" s="4" t="str">
        <v>Farm 11, Kairouan District</v>
      </c>
      <c r="CB284" s="4" t="str">
        <v>Farm 11, Kairouan District</v>
      </c>
      <c r="CC284" s="4" t="str">
        <v>Farm 11, Kairouan District</v>
      </c>
      <c r="CD284" s="4" t="str">
        <v>Farm 11, Kairouan District</v>
      </c>
      <c r="CE284" s="4" t="str">
        <v>Farm 11, Kairouan District</v>
      </c>
      <c r="CF284" s="4" t="str">
        <v>Farm 11, Kairouan District</v>
      </c>
      <c r="CG284" s="4" t="str">
        <v>Farm 11, Kairouan District</v>
      </c>
      <c r="CH284" s="4" t="str">
        <v>Farm 11, Kairouan District</v>
      </c>
      <c r="CJ284" s="4" t="str">
        <v>Farm 11, Kairouan District</v>
      </c>
      <c r="CK284" s="4" t="str">
        <v>Farm 11, Kairouan District</v>
      </c>
      <c r="CL284" s="4" t="str">
        <v>Farm 11, Kairouan District</v>
      </c>
      <c r="CM284" s="4" t="str">
        <v>Farm 11, Kairouan District</v>
      </c>
      <c r="CN284" s="4" t="str">
        <v>Farm 11, Kairouan District</v>
      </c>
      <c r="CO284" s="4" t="str">
        <v>Farm 11, Kairouan District</v>
      </c>
      <c r="CP284" s="4" t="str">
        <v>Farm 11, Kairouan District</v>
      </c>
      <c r="CQ284" s="4" t="str">
        <v>Farm 11, Kairouan District</v>
      </c>
      <c r="CR284" s="4" t="str">
        <v>Farm 11, Kairouan District</v>
      </c>
      <c r="CS284" s="4" t="str">
        <v>Farm 11, Kairouan District</v>
      </c>
      <c r="CT284" s="4" t="str">
        <v>Farm 11, Kairouan District</v>
      </c>
      <c r="CU284" s="4" t="str">
        <v>Farm 11, Kairouan District</v>
      </c>
      <c r="CV284" s="4" t="str">
        <v>Farm 11, Kairouan District</v>
      </c>
      <c r="CW284" s="4" t="str">
        <v>Farm 11, Kairouan District</v>
      </c>
      <c r="CX284" s="4" t="str">
        <v>Farm 11, Kairouan District</v>
      </c>
      <c r="CY284" s="4" t="str">
        <v>Farm 11, Kairouan District</v>
      </c>
      <c r="CZ284" s="4" t="str">
        <v>Farm 11, Kairouan District</v>
      </c>
      <c r="DA284" s="4" t="str">
        <v>Farm 11, Kairouan District</v>
      </c>
      <c r="DB284" s="4" t="str">
        <v>Farm 11, Kairouan District</v>
      </c>
      <c r="DC284" s="4" t="str">
        <v>Farm 11, Kairouan District</v>
      </c>
      <c r="DD284" s="4" t="str">
        <v>Farm 11, Kairouan District</v>
      </c>
      <c r="DE284" s="4" t="str">
        <v>Farm 11, Kairouan District</v>
      </c>
      <c r="DF284" s="4" t="str">
        <v>Farm 11, Kairouan District</v>
      </c>
      <c r="DG284" s="4" t="str">
        <v>Farm 11, Kairouan District</v>
      </c>
      <c r="DH284" s="4" t="str">
        <v>Farm 11, Kairouan District</v>
      </c>
      <c r="DI284" s="4" t="str">
        <v>Farm 11, Kairouan District</v>
      </c>
      <c r="DJ284" s="4" t="str">
        <v>Farm 11, Kairouan District</v>
      </c>
      <c r="DK284" s="4" t="str">
        <v>Farm 11, Kairouan District</v>
      </c>
      <c r="DL284" s="4" t="str">
        <v>Farm 11, Kairouan District</v>
      </c>
      <c r="DM284" s="4" t="str">
        <v>Farm 11, Kairouan District</v>
      </c>
      <c r="DN284" s="4" t="str">
        <v>Farm 11, Kairouan District</v>
      </c>
      <c r="DO284" s="4" t="str">
        <v>Farm 11, Kairouan District</v>
      </c>
      <c r="DP284" s="4" t="str">
        <v>Farm 11, Kairouan District</v>
      </c>
    </row>
    <row r="285" spans="1:120" x14ac:dyDescent="0.35">
      <c r="A285" s="4">
        <v>9.5</v>
      </c>
      <c r="B285" s="4">
        <v>-6.3</v>
      </c>
      <c r="C285" s="4" t="s">
        <v>212</v>
      </c>
      <c r="D285" s="4" t="s">
        <v>130</v>
      </c>
      <c r="E285" s="4" t="s">
        <v>519</v>
      </c>
      <c r="F285" s="4">
        <v>5500</v>
      </c>
      <c r="G285" s="4" t="str">
        <f t="shared" si="4"/>
        <v>Ivory Coast-Boundiali, Poundiou</v>
      </c>
      <c r="BA285" s="4" t="str">
        <v>Farm 12, Kairouan District</v>
      </c>
      <c r="BB285" s="4" t="str">
        <v>Farm 12, Kairouan District</v>
      </c>
      <c r="BC285" s="4" t="str">
        <v>Farm 12, Kairouan District</v>
      </c>
      <c r="BD285" s="4" t="str">
        <v>Farm 12, Kairouan District</v>
      </c>
      <c r="BE285" s="4" t="str">
        <v>Farm 12, Kairouan District</v>
      </c>
      <c r="BF285" s="4" t="str">
        <v>Farm 12, Kairouan District</v>
      </c>
      <c r="BG285" s="4" t="str">
        <v>Farm 12, Kairouan District</v>
      </c>
      <c r="BH285" s="4" t="str">
        <v>Farm 12, Kairouan District</v>
      </c>
      <c r="BI285" s="4" t="str">
        <v>Farm 12, Kairouan District</v>
      </c>
      <c r="BJ285" s="4" t="str">
        <v>Farm 12, Kairouan District</v>
      </c>
      <c r="BK285" s="4" t="str">
        <v>Farm 12, Kairouan District</v>
      </c>
      <c r="BL285" s="4" t="str">
        <v>Farm 12, Kairouan District</v>
      </c>
      <c r="BM285" s="4" t="str">
        <v>Farm 12, Kairouan District</v>
      </c>
      <c r="BN285" s="4" t="str">
        <v>Farm 12, Kairouan District</v>
      </c>
      <c r="BO285" s="4" t="str">
        <v>Farm 12, Kairouan District</v>
      </c>
      <c r="BP285" s="4" t="str">
        <v>Farm 12, Kairouan District</v>
      </c>
      <c r="BQ285" s="4" t="str">
        <v>Farm 12, Kairouan District</v>
      </c>
      <c r="BR285" s="4" t="str">
        <v>Farm 12, Kairouan District</v>
      </c>
      <c r="BS285" s="4" t="str">
        <v>Farm 12, Kairouan District</v>
      </c>
      <c r="BT285" s="4" t="str">
        <v>Farm 12, Kairouan District</v>
      </c>
      <c r="BU285" s="4" t="str">
        <v>Farm 12, Kairouan District</v>
      </c>
      <c r="BV285" s="4" t="str">
        <v>Farm 12, Kairouan District</v>
      </c>
      <c r="BW285" s="4" t="str">
        <v>Farm 12, Kairouan District</v>
      </c>
      <c r="BX285" s="4" t="str">
        <v>Farm 12, Kairouan District</v>
      </c>
      <c r="BY285" s="4" t="str">
        <v>Farm 12, Kairouan District</v>
      </c>
      <c r="BZ285" s="4" t="str">
        <v>Farm 12, Kairouan District</v>
      </c>
      <c r="CA285" s="4" t="str">
        <v>Farm 12, Kairouan District</v>
      </c>
      <c r="CB285" s="4" t="str">
        <v>Farm 12, Kairouan District</v>
      </c>
      <c r="CC285" s="4" t="str">
        <v>Farm 12, Kairouan District</v>
      </c>
      <c r="CD285" s="4" t="str">
        <v>Farm 12, Kairouan District</v>
      </c>
      <c r="CE285" s="4" t="str">
        <v>Farm 12, Kairouan District</v>
      </c>
      <c r="CF285" s="4" t="str">
        <v>Farm 12, Kairouan District</v>
      </c>
      <c r="CG285" s="4" t="str">
        <v>Farm 12, Kairouan District</v>
      </c>
      <c r="CH285" s="4" t="str">
        <v>Farm 12, Kairouan District</v>
      </c>
      <c r="CJ285" s="4" t="str">
        <v>Farm 12, Kairouan District</v>
      </c>
      <c r="CK285" s="4" t="str">
        <v>Farm 12, Kairouan District</v>
      </c>
      <c r="CL285" s="4" t="str">
        <v>Farm 12, Kairouan District</v>
      </c>
      <c r="CM285" s="4" t="str">
        <v>Farm 12, Kairouan District</v>
      </c>
      <c r="CN285" s="4" t="str">
        <v>Farm 12, Kairouan District</v>
      </c>
      <c r="CO285" s="4" t="str">
        <v>Farm 12, Kairouan District</v>
      </c>
      <c r="CP285" s="4" t="str">
        <v>Farm 12, Kairouan District</v>
      </c>
      <c r="CQ285" s="4" t="str">
        <v>Farm 12, Kairouan District</v>
      </c>
      <c r="CR285" s="4" t="str">
        <v>Farm 12, Kairouan District</v>
      </c>
      <c r="CS285" s="4" t="str">
        <v>Farm 12, Kairouan District</v>
      </c>
      <c r="CT285" s="4" t="str">
        <v>Farm 12, Kairouan District</v>
      </c>
      <c r="CU285" s="4" t="str">
        <v>Farm 12, Kairouan District</v>
      </c>
      <c r="CV285" s="4" t="str">
        <v>Farm 12, Kairouan District</v>
      </c>
      <c r="CW285" s="4" t="str">
        <v>Farm 12, Kairouan District</v>
      </c>
      <c r="CX285" s="4" t="str">
        <v>Farm 12, Kairouan District</v>
      </c>
      <c r="CY285" s="4" t="str">
        <v>Farm 12, Kairouan District</v>
      </c>
      <c r="CZ285" s="4" t="str">
        <v>Farm 12, Kairouan District</v>
      </c>
      <c r="DA285" s="4" t="str">
        <v>Farm 12, Kairouan District</v>
      </c>
      <c r="DB285" s="4" t="str">
        <v>Farm 12, Kairouan District</v>
      </c>
      <c r="DC285" s="4" t="str">
        <v>Farm 12, Kairouan District</v>
      </c>
      <c r="DD285" s="4" t="str">
        <v>Farm 12, Kairouan District</v>
      </c>
      <c r="DE285" s="4" t="str">
        <v>Farm 12, Kairouan District</v>
      </c>
      <c r="DF285" s="4" t="str">
        <v>Farm 12, Kairouan District</v>
      </c>
      <c r="DG285" s="4" t="str">
        <v>Farm 12, Kairouan District</v>
      </c>
      <c r="DH285" s="4" t="str">
        <v>Farm 12, Kairouan District</v>
      </c>
      <c r="DI285" s="4" t="str">
        <v>Farm 12, Kairouan District</v>
      </c>
      <c r="DJ285" s="4" t="str">
        <v>Farm 12, Kairouan District</v>
      </c>
      <c r="DK285" s="4" t="str">
        <v>Farm 12, Kairouan District</v>
      </c>
      <c r="DL285" s="4" t="str">
        <v>Farm 12, Kairouan District</v>
      </c>
      <c r="DM285" s="4" t="str">
        <v>Farm 12, Kairouan District</v>
      </c>
      <c r="DN285" s="4" t="str">
        <v>Farm 12, Kairouan District</v>
      </c>
      <c r="DO285" s="4" t="str">
        <v>Farm 12, Kairouan District</v>
      </c>
      <c r="DP285" s="4" t="str">
        <v>Farm 12, Kairouan District</v>
      </c>
    </row>
    <row r="286" spans="1:120" x14ac:dyDescent="0.35">
      <c r="A286" s="4">
        <v>7.3550000000000004</v>
      </c>
      <c r="B286" s="4">
        <v>-7.6040000000000001</v>
      </c>
      <c r="C286" s="4" t="s">
        <v>212</v>
      </c>
      <c r="D286" s="4" t="s">
        <v>138</v>
      </c>
      <c r="E286" s="4" t="s">
        <v>520</v>
      </c>
      <c r="F286" s="4">
        <v>500</v>
      </c>
      <c r="G286" s="4" t="str">
        <f t="shared" si="4"/>
        <v>Ivory Coast-CNRA, Man</v>
      </c>
      <c r="BA286" s="4" t="str">
        <v>Farm 13, Kairouan District</v>
      </c>
      <c r="BB286" s="4" t="str">
        <v>Farm 13, Kairouan District</v>
      </c>
      <c r="BC286" s="4" t="str">
        <v>Farm 13, Kairouan District</v>
      </c>
      <c r="BD286" s="4" t="str">
        <v>Farm 13, Kairouan District</v>
      </c>
      <c r="BE286" s="4" t="str">
        <v>Farm 13, Kairouan District</v>
      </c>
      <c r="BF286" s="4" t="str">
        <v>Farm 13, Kairouan District</v>
      </c>
      <c r="BG286" s="4" t="str">
        <v>Farm 13, Kairouan District</v>
      </c>
      <c r="BH286" s="4" t="str">
        <v>Farm 13, Kairouan District</v>
      </c>
      <c r="BI286" s="4" t="str">
        <v>Farm 13, Kairouan District</v>
      </c>
      <c r="BJ286" s="4" t="str">
        <v>Farm 13, Kairouan District</v>
      </c>
      <c r="BK286" s="4" t="str">
        <v>Farm 13, Kairouan District</v>
      </c>
      <c r="BL286" s="4" t="str">
        <v>Farm 13, Kairouan District</v>
      </c>
      <c r="BM286" s="4" t="str">
        <v>Farm 13, Kairouan District</v>
      </c>
      <c r="BN286" s="4" t="str">
        <v>Farm 13, Kairouan District</v>
      </c>
      <c r="BO286" s="4" t="str">
        <v>Farm 13, Kairouan District</v>
      </c>
      <c r="BP286" s="4" t="str">
        <v>Farm 13, Kairouan District</v>
      </c>
      <c r="BQ286" s="4" t="str">
        <v>Farm 13, Kairouan District</v>
      </c>
      <c r="BR286" s="4" t="str">
        <v>Farm 13, Kairouan District</v>
      </c>
      <c r="BS286" s="4" t="str">
        <v>Farm 13, Kairouan District</v>
      </c>
      <c r="BT286" s="4" t="str">
        <v>Farm 13, Kairouan District</v>
      </c>
      <c r="BU286" s="4" t="str">
        <v>Farm 13, Kairouan District</v>
      </c>
      <c r="BV286" s="4" t="str">
        <v>Farm 13, Kairouan District</v>
      </c>
      <c r="BW286" s="4" t="str">
        <v>Farm 13, Kairouan District</v>
      </c>
      <c r="BX286" s="4" t="str">
        <v>Farm 13, Kairouan District</v>
      </c>
      <c r="BY286" s="4" t="str">
        <v>Farm 13, Kairouan District</v>
      </c>
      <c r="BZ286" s="4" t="str">
        <v>Farm 13, Kairouan District</v>
      </c>
      <c r="CA286" s="4" t="str">
        <v>Farm 13, Kairouan District</v>
      </c>
      <c r="CB286" s="4" t="str">
        <v>Farm 13, Kairouan District</v>
      </c>
      <c r="CC286" s="4" t="str">
        <v>Farm 13, Kairouan District</v>
      </c>
      <c r="CD286" s="4" t="str">
        <v>Farm 13, Kairouan District</v>
      </c>
      <c r="CE286" s="4" t="str">
        <v>Farm 13, Kairouan District</v>
      </c>
      <c r="CF286" s="4" t="str">
        <v>Farm 13, Kairouan District</v>
      </c>
      <c r="CG286" s="4" t="str">
        <v>Farm 13, Kairouan District</v>
      </c>
      <c r="CH286" s="4" t="str">
        <v>Farm 13, Kairouan District</v>
      </c>
      <c r="CJ286" s="4" t="str">
        <v>Farm 13, Kairouan District</v>
      </c>
      <c r="CK286" s="4" t="str">
        <v>Farm 13, Kairouan District</v>
      </c>
      <c r="CL286" s="4" t="str">
        <v>Farm 13, Kairouan District</v>
      </c>
      <c r="CM286" s="4" t="str">
        <v>Farm 13, Kairouan District</v>
      </c>
      <c r="CN286" s="4" t="str">
        <v>Farm 13, Kairouan District</v>
      </c>
      <c r="CO286" s="4" t="str">
        <v>Farm 13, Kairouan District</v>
      </c>
      <c r="CP286" s="4" t="str">
        <v>Farm 13, Kairouan District</v>
      </c>
      <c r="CQ286" s="4" t="str">
        <v>Farm 13, Kairouan District</v>
      </c>
      <c r="CR286" s="4" t="str">
        <v>Farm 13, Kairouan District</v>
      </c>
      <c r="CS286" s="4" t="str">
        <v>Farm 13, Kairouan District</v>
      </c>
      <c r="CT286" s="4" t="str">
        <v>Farm 13, Kairouan District</v>
      </c>
      <c r="CU286" s="4" t="str">
        <v>Farm 13, Kairouan District</v>
      </c>
      <c r="CV286" s="4" t="str">
        <v>Farm 13, Kairouan District</v>
      </c>
      <c r="CW286" s="4" t="str">
        <v>Farm 13, Kairouan District</v>
      </c>
      <c r="CX286" s="4" t="str">
        <v>Farm 13, Kairouan District</v>
      </c>
      <c r="CY286" s="4" t="str">
        <v>Farm 13, Kairouan District</v>
      </c>
      <c r="CZ286" s="4" t="str">
        <v>Farm 13, Kairouan District</v>
      </c>
      <c r="DA286" s="4" t="str">
        <v>Farm 13, Kairouan District</v>
      </c>
      <c r="DB286" s="4" t="str">
        <v>Farm 13, Kairouan District</v>
      </c>
      <c r="DC286" s="4" t="str">
        <v>Farm 13, Kairouan District</v>
      </c>
      <c r="DD286" s="4" t="str">
        <v>Farm 13, Kairouan District</v>
      </c>
      <c r="DE286" s="4" t="str">
        <v>Farm 13, Kairouan District</v>
      </c>
      <c r="DF286" s="4" t="str">
        <v>Farm 13, Kairouan District</v>
      </c>
      <c r="DG286" s="4" t="str">
        <v>Farm 13, Kairouan District</v>
      </c>
      <c r="DH286" s="4" t="str">
        <v>Farm 13, Kairouan District</v>
      </c>
      <c r="DI286" s="4" t="str">
        <v>Farm 13, Kairouan District</v>
      </c>
      <c r="DJ286" s="4" t="str">
        <v>Farm 13, Kairouan District</v>
      </c>
      <c r="DK286" s="4" t="str">
        <v>Farm 13, Kairouan District</v>
      </c>
      <c r="DL286" s="4" t="str">
        <v>Farm 13, Kairouan District</v>
      </c>
      <c r="DM286" s="4" t="str">
        <v>Farm 13, Kairouan District</v>
      </c>
      <c r="DN286" s="4" t="str">
        <v>Farm 13, Kairouan District</v>
      </c>
      <c r="DO286" s="4" t="str">
        <v>Farm 13, Kairouan District</v>
      </c>
      <c r="DP286" s="4" t="str">
        <v>Farm 13, Kairouan District</v>
      </c>
    </row>
    <row r="287" spans="1:120" x14ac:dyDescent="0.35">
      <c r="A287" s="4">
        <v>6.4154</v>
      </c>
      <c r="B287" s="4">
        <v>-5.0909000000000004</v>
      </c>
      <c r="C287" s="4" t="s">
        <v>212</v>
      </c>
      <c r="D287" s="4" t="s">
        <v>138</v>
      </c>
      <c r="E287" s="4" t="s">
        <v>521</v>
      </c>
      <c r="F287" s="4">
        <v>100</v>
      </c>
      <c r="G287" s="4" t="str">
        <f t="shared" si="4"/>
        <v>Ivory Coast-CSRS Bringakro</v>
      </c>
      <c r="BA287" s="4" t="str">
        <v>Farm 14, Kairouan District</v>
      </c>
      <c r="BB287" s="4" t="str">
        <v>Farm 14, Kairouan District</v>
      </c>
      <c r="BC287" s="4" t="str">
        <v>Farm 14, Kairouan District</v>
      </c>
      <c r="BD287" s="4" t="str">
        <v>Farm 14, Kairouan District</v>
      </c>
      <c r="BE287" s="4" t="str">
        <v>Farm 14, Kairouan District</v>
      </c>
      <c r="BF287" s="4" t="str">
        <v>Farm 14, Kairouan District</v>
      </c>
      <c r="BG287" s="4" t="str">
        <v>Farm 14, Kairouan District</v>
      </c>
      <c r="BH287" s="4" t="str">
        <v>Farm 14, Kairouan District</v>
      </c>
      <c r="BI287" s="4" t="str">
        <v>Farm 14, Kairouan District</v>
      </c>
      <c r="BJ287" s="4" t="str">
        <v>Farm 14, Kairouan District</v>
      </c>
      <c r="BK287" s="4" t="str">
        <v>Farm 14, Kairouan District</v>
      </c>
      <c r="BL287" s="4" t="str">
        <v>Farm 14, Kairouan District</v>
      </c>
      <c r="BM287" s="4" t="str">
        <v>Farm 14, Kairouan District</v>
      </c>
      <c r="BN287" s="4" t="str">
        <v>Farm 14, Kairouan District</v>
      </c>
      <c r="BO287" s="4" t="str">
        <v>Farm 14, Kairouan District</v>
      </c>
      <c r="BP287" s="4" t="str">
        <v>Farm 14, Kairouan District</v>
      </c>
      <c r="BQ287" s="4" t="str">
        <v>Farm 14, Kairouan District</v>
      </c>
      <c r="BR287" s="4" t="str">
        <v>Farm 14, Kairouan District</v>
      </c>
      <c r="BS287" s="4" t="str">
        <v>Farm 14, Kairouan District</v>
      </c>
      <c r="BT287" s="4" t="str">
        <v>Farm 14, Kairouan District</v>
      </c>
      <c r="BU287" s="4" t="str">
        <v>Farm 14, Kairouan District</v>
      </c>
      <c r="BV287" s="4" t="str">
        <v>Farm 14, Kairouan District</v>
      </c>
      <c r="BW287" s="4" t="str">
        <v>Farm 14, Kairouan District</v>
      </c>
      <c r="BX287" s="4" t="str">
        <v>Farm 14, Kairouan District</v>
      </c>
      <c r="BY287" s="4" t="str">
        <v>Farm 14, Kairouan District</v>
      </c>
      <c r="BZ287" s="4" t="str">
        <v>Farm 14, Kairouan District</v>
      </c>
      <c r="CA287" s="4" t="str">
        <v>Farm 14, Kairouan District</v>
      </c>
      <c r="CB287" s="4" t="str">
        <v>Farm 14, Kairouan District</v>
      </c>
      <c r="CC287" s="4" t="str">
        <v>Farm 14, Kairouan District</v>
      </c>
      <c r="CD287" s="4" t="str">
        <v>Farm 14, Kairouan District</v>
      </c>
      <c r="CE287" s="4" t="str">
        <v>Farm 14, Kairouan District</v>
      </c>
      <c r="CF287" s="4" t="str">
        <v>Farm 14, Kairouan District</v>
      </c>
      <c r="CG287" s="4" t="str">
        <v>Farm 14, Kairouan District</v>
      </c>
      <c r="CH287" s="4" t="str">
        <v>Farm 14, Kairouan District</v>
      </c>
      <c r="CJ287" s="4" t="str">
        <v>Farm 14, Kairouan District</v>
      </c>
      <c r="CK287" s="4" t="str">
        <v>Farm 14, Kairouan District</v>
      </c>
      <c r="CL287" s="4" t="str">
        <v>Farm 14, Kairouan District</v>
      </c>
      <c r="CM287" s="4" t="str">
        <v>Farm 14, Kairouan District</v>
      </c>
      <c r="CN287" s="4" t="str">
        <v>Farm 14, Kairouan District</v>
      </c>
      <c r="CO287" s="4" t="str">
        <v>Farm 14, Kairouan District</v>
      </c>
      <c r="CP287" s="4" t="str">
        <v>Farm 14, Kairouan District</v>
      </c>
      <c r="CQ287" s="4" t="str">
        <v>Farm 14, Kairouan District</v>
      </c>
      <c r="CR287" s="4" t="str">
        <v>Farm 14, Kairouan District</v>
      </c>
      <c r="CS287" s="4" t="str">
        <v>Farm 14, Kairouan District</v>
      </c>
      <c r="CT287" s="4" t="str">
        <v>Farm 14, Kairouan District</v>
      </c>
      <c r="CU287" s="4" t="str">
        <v>Farm 14, Kairouan District</v>
      </c>
      <c r="CV287" s="4" t="str">
        <v>Farm 14, Kairouan District</v>
      </c>
      <c r="CW287" s="4" t="str">
        <v>Farm 14, Kairouan District</v>
      </c>
      <c r="CX287" s="4" t="str">
        <v>Farm 14, Kairouan District</v>
      </c>
      <c r="CY287" s="4" t="str">
        <v>Farm 14, Kairouan District</v>
      </c>
      <c r="CZ287" s="4" t="str">
        <v>Farm 14, Kairouan District</v>
      </c>
      <c r="DA287" s="4" t="str">
        <v>Farm 14, Kairouan District</v>
      </c>
      <c r="DB287" s="4" t="str">
        <v>Farm 14, Kairouan District</v>
      </c>
      <c r="DC287" s="4" t="str">
        <v>Farm 14, Kairouan District</v>
      </c>
      <c r="DD287" s="4" t="str">
        <v>Farm 14, Kairouan District</v>
      </c>
      <c r="DE287" s="4" t="str">
        <v>Farm 14, Kairouan District</v>
      </c>
      <c r="DF287" s="4" t="str">
        <v>Farm 14, Kairouan District</v>
      </c>
      <c r="DG287" s="4" t="str">
        <v>Farm 14, Kairouan District</v>
      </c>
      <c r="DH287" s="4" t="str">
        <v>Farm 14, Kairouan District</v>
      </c>
      <c r="DI287" s="4" t="str">
        <v>Farm 14, Kairouan District</v>
      </c>
      <c r="DJ287" s="4" t="str">
        <v>Farm 14, Kairouan District</v>
      </c>
      <c r="DK287" s="4" t="str">
        <v>Farm 14, Kairouan District</v>
      </c>
      <c r="DL287" s="4" t="str">
        <v>Farm 14, Kairouan District</v>
      </c>
      <c r="DM287" s="4" t="str">
        <v>Farm 14, Kairouan District</v>
      </c>
      <c r="DN287" s="4" t="str">
        <v>Farm 14, Kairouan District</v>
      </c>
      <c r="DO287" s="4" t="str">
        <v>Farm 14, Kairouan District</v>
      </c>
      <c r="DP287" s="4" t="str">
        <v>Farm 14, Kairouan District</v>
      </c>
    </row>
    <row r="288" spans="1:120" x14ac:dyDescent="0.35">
      <c r="A288" s="4">
        <v>7.3</v>
      </c>
      <c r="B288" s="4">
        <v>-8.1999999999999993</v>
      </c>
      <c r="C288" s="4" t="s">
        <v>212</v>
      </c>
      <c r="D288" s="4" t="s">
        <v>130</v>
      </c>
      <c r="E288" s="4" t="s">
        <v>522</v>
      </c>
      <c r="F288" s="4">
        <v>5500</v>
      </c>
      <c r="G288" s="4" t="str">
        <f t="shared" si="4"/>
        <v>Ivory Coast-Danane</v>
      </c>
      <c r="BA288" s="4" t="str">
        <v>Farm 15, Kairouan District</v>
      </c>
      <c r="BB288" s="4" t="str">
        <v>Farm 15, Kairouan District</v>
      </c>
      <c r="BC288" s="4" t="str">
        <v>Farm 15, Kairouan District</v>
      </c>
      <c r="BD288" s="4" t="str">
        <v>Farm 15, Kairouan District</v>
      </c>
      <c r="BE288" s="4" t="str">
        <v>Farm 15, Kairouan District</v>
      </c>
      <c r="BF288" s="4" t="str">
        <v>Farm 15, Kairouan District</v>
      </c>
      <c r="BG288" s="4" t="str">
        <v>Farm 15, Kairouan District</v>
      </c>
      <c r="BH288" s="4" t="str">
        <v>Farm 15, Kairouan District</v>
      </c>
      <c r="BI288" s="4" t="str">
        <v>Farm 15, Kairouan District</v>
      </c>
      <c r="BJ288" s="4" t="str">
        <v>Farm 15, Kairouan District</v>
      </c>
      <c r="BK288" s="4" t="str">
        <v>Farm 15, Kairouan District</v>
      </c>
      <c r="BL288" s="4" t="str">
        <v>Farm 15, Kairouan District</v>
      </c>
      <c r="BM288" s="4" t="str">
        <v>Farm 15, Kairouan District</v>
      </c>
      <c r="BN288" s="4" t="str">
        <v>Farm 15, Kairouan District</v>
      </c>
      <c r="BO288" s="4" t="str">
        <v>Farm 15, Kairouan District</v>
      </c>
      <c r="BP288" s="4" t="str">
        <v>Farm 15, Kairouan District</v>
      </c>
      <c r="BQ288" s="4" t="str">
        <v>Farm 15, Kairouan District</v>
      </c>
      <c r="BR288" s="4" t="str">
        <v>Farm 15, Kairouan District</v>
      </c>
      <c r="BS288" s="4" t="str">
        <v>Farm 15, Kairouan District</v>
      </c>
      <c r="BT288" s="4" t="str">
        <v>Farm 15, Kairouan District</v>
      </c>
      <c r="BU288" s="4" t="str">
        <v>Farm 15, Kairouan District</v>
      </c>
      <c r="BV288" s="4" t="str">
        <v>Farm 15, Kairouan District</v>
      </c>
      <c r="BW288" s="4" t="str">
        <v>Farm 15, Kairouan District</v>
      </c>
      <c r="BX288" s="4" t="str">
        <v>Farm 15, Kairouan District</v>
      </c>
      <c r="BY288" s="4" t="str">
        <v>Farm 15, Kairouan District</v>
      </c>
      <c r="BZ288" s="4" t="str">
        <v>Farm 15, Kairouan District</v>
      </c>
      <c r="CA288" s="4" t="str">
        <v>Farm 15, Kairouan District</v>
      </c>
      <c r="CB288" s="4" t="str">
        <v>Farm 15, Kairouan District</v>
      </c>
      <c r="CC288" s="4" t="str">
        <v>Farm 15, Kairouan District</v>
      </c>
      <c r="CD288" s="4" t="str">
        <v>Farm 15, Kairouan District</v>
      </c>
      <c r="CE288" s="4" t="str">
        <v>Farm 15, Kairouan District</v>
      </c>
      <c r="CF288" s="4" t="str">
        <v>Farm 15, Kairouan District</v>
      </c>
      <c r="CG288" s="4" t="str">
        <v>Farm 15, Kairouan District</v>
      </c>
      <c r="CH288" s="4" t="str">
        <v>Farm 15, Kairouan District</v>
      </c>
      <c r="CJ288" s="4" t="str">
        <v>Farm 15, Kairouan District</v>
      </c>
      <c r="CK288" s="4" t="str">
        <v>Farm 15, Kairouan District</v>
      </c>
      <c r="CL288" s="4" t="str">
        <v>Farm 15, Kairouan District</v>
      </c>
      <c r="CM288" s="4" t="str">
        <v>Farm 15, Kairouan District</v>
      </c>
      <c r="CN288" s="4" t="str">
        <v>Farm 15, Kairouan District</v>
      </c>
      <c r="CO288" s="4" t="str">
        <v>Farm 15, Kairouan District</v>
      </c>
      <c r="CP288" s="4" t="str">
        <v>Farm 15, Kairouan District</v>
      </c>
      <c r="CQ288" s="4" t="str">
        <v>Farm 15, Kairouan District</v>
      </c>
      <c r="CR288" s="4" t="str">
        <v>Farm 15, Kairouan District</v>
      </c>
      <c r="CS288" s="4" t="str">
        <v>Farm 15, Kairouan District</v>
      </c>
      <c r="CT288" s="4" t="str">
        <v>Farm 15, Kairouan District</v>
      </c>
      <c r="CU288" s="4" t="str">
        <v>Farm 15, Kairouan District</v>
      </c>
      <c r="CV288" s="4" t="str">
        <v>Farm 15, Kairouan District</v>
      </c>
      <c r="CW288" s="4" t="str">
        <v>Farm 15, Kairouan District</v>
      </c>
      <c r="CX288" s="4" t="str">
        <v>Farm 15, Kairouan District</v>
      </c>
      <c r="CY288" s="4" t="str">
        <v>Farm 15, Kairouan District</v>
      </c>
      <c r="CZ288" s="4" t="str">
        <v>Farm 15, Kairouan District</v>
      </c>
      <c r="DA288" s="4" t="str">
        <v>Farm 15, Kairouan District</v>
      </c>
      <c r="DB288" s="4" t="str">
        <v>Farm 15, Kairouan District</v>
      </c>
      <c r="DC288" s="4" t="str">
        <v>Farm 15, Kairouan District</v>
      </c>
      <c r="DD288" s="4" t="str">
        <v>Farm 15, Kairouan District</v>
      </c>
      <c r="DE288" s="4" t="str">
        <v>Farm 15, Kairouan District</v>
      </c>
      <c r="DF288" s="4" t="str">
        <v>Farm 15, Kairouan District</v>
      </c>
      <c r="DG288" s="4" t="str">
        <v>Farm 15, Kairouan District</v>
      </c>
      <c r="DH288" s="4" t="str">
        <v>Farm 15, Kairouan District</v>
      </c>
      <c r="DI288" s="4" t="str">
        <v>Farm 15, Kairouan District</v>
      </c>
      <c r="DJ288" s="4" t="str">
        <v>Farm 15, Kairouan District</v>
      </c>
      <c r="DK288" s="4" t="str">
        <v>Farm 15, Kairouan District</v>
      </c>
      <c r="DL288" s="4" t="str">
        <v>Farm 15, Kairouan District</v>
      </c>
      <c r="DM288" s="4" t="str">
        <v>Farm 15, Kairouan District</v>
      </c>
      <c r="DN288" s="4" t="str">
        <v>Farm 15, Kairouan District</v>
      </c>
      <c r="DO288" s="4" t="str">
        <v>Farm 15, Kairouan District</v>
      </c>
      <c r="DP288" s="4" t="str">
        <v>Farm 15, Kairouan District</v>
      </c>
    </row>
    <row r="289" spans="1:120" x14ac:dyDescent="0.35">
      <c r="A289" s="4">
        <v>7.3</v>
      </c>
      <c r="B289" s="4">
        <v>-8.1999999999999993</v>
      </c>
      <c r="C289" s="4" t="s">
        <v>212</v>
      </c>
      <c r="D289" s="4" t="s">
        <v>130</v>
      </c>
      <c r="E289" s="4" t="s">
        <v>522</v>
      </c>
      <c r="F289" s="4">
        <v>917</v>
      </c>
      <c r="G289" s="4" t="str">
        <f t="shared" si="4"/>
        <v>Ivory Coast-Danane</v>
      </c>
      <c r="BA289" s="4" t="str">
        <v>Farm 16, Kairouan District</v>
      </c>
      <c r="BB289" s="4" t="str">
        <v>Farm 16, Kairouan District</v>
      </c>
      <c r="BC289" s="4" t="str">
        <v>Farm 16, Kairouan District</v>
      </c>
      <c r="BD289" s="4" t="str">
        <v>Farm 16, Kairouan District</v>
      </c>
      <c r="BE289" s="4" t="str">
        <v>Farm 16, Kairouan District</v>
      </c>
      <c r="BF289" s="4" t="str">
        <v>Farm 16, Kairouan District</v>
      </c>
      <c r="BG289" s="4" t="str">
        <v>Farm 16, Kairouan District</v>
      </c>
      <c r="BH289" s="4" t="str">
        <v>Farm 16, Kairouan District</v>
      </c>
      <c r="BI289" s="4" t="str">
        <v>Farm 16, Kairouan District</v>
      </c>
      <c r="BJ289" s="4" t="str">
        <v>Farm 16, Kairouan District</v>
      </c>
      <c r="BK289" s="4" t="str">
        <v>Farm 16, Kairouan District</v>
      </c>
      <c r="BL289" s="4" t="str">
        <v>Farm 16, Kairouan District</v>
      </c>
      <c r="BM289" s="4" t="str">
        <v>Farm 16, Kairouan District</v>
      </c>
      <c r="BN289" s="4" t="str">
        <v>Farm 16, Kairouan District</v>
      </c>
      <c r="BO289" s="4" t="str">
        <v>Farm 16, Kairouan District</v>
      </c>
      <c r="BP289" s="4" t="str">
        <v>Farm 16, Kairouan District</v>
      </c>
      <c r="BQ289" s="4" t="str">
        <v>Farm 16, Kairouan District</v>
      </c>
      <c r="BR289" s="4" t="str">
        <v>Farm 16, Kairouan District</v>
      </c>
      <c r="BS289" s="4" t="str">
        <v>Farm 16, Kairouan District</v>
      </c>
      <c r="BT289" s="4" t="str">
        <v>Farm 16, Kairouan District</v>
      </c>
      <c r="BU289" s="4" t="str">
        <v>Farm 16, Kairouan District</v>
      </c>
      <c r="BV289" s="4" t="str">
        <v>Farm 16, Kairouan District</v>
      </c>
      <c r="BW289" s="4" t="str">
        <v>Farm 16, Kairouan District</v>
      </c>
      <c r="BX289" s="4" t="str">
        <v>Farm 16, Kairouan District</v>
      </c>
      <c r="BY289" s="4" t="str">
        <v>Farm 16, Kairouan District</v>
      </c>
      <c r="BZ289" s="4" t="str">
        <v>Farm 16, Kairouan District</v>
      </c>
      <c r="CA289" s="4" t="str">
        <v>Farm 16, Kairouan District</v>
      </c>
      <c r="CB289" s="4" t="str">
        <v>Farm 16, Kairouan District</v>
      </c>
      <c r="CC289" s="4" t="str">
        <v>Farm 16, Kairouan District</v>
      </c>
      <c r="CD289" s="4" t="str">
        <v>Farm 16, Kairouan District</v>
      </c>
      <c r="CE289" s="4" t="str">
        <v>Farm 16, Kairouan District</v>
      </c>
      <c r="CF289" s="4" t="str">
        <v>Farm 16, Kairouan District</v>
      </c>
      <c r="CG289" s="4" t="str">
        <v>Farm 16, Kairouan District</v>
      </c>
      <c r="CH289" s="4" t="str">
        <v>Farm 16, Kairouan District</v>
      </c>
      <c r="CJ289" s="4" t="str">
        <v>Farm 16, Kairouan District</v>
      </c>
      <c r="CK289" s="4" t="str">
        <v>Farm 16, Kairouan District</v>
      </c>
      <c r="CL289" s="4" t="str">
        <v>Farm 16, Kairouan District</v>
      </c>
      <c r="CM289" s="4" t="str">
        <v>Farm 16, Kairouan District</v>
      </c>
      <c r="CN289" s="4" t="str">
        <v>Farm 16, Kairouan District</v>
      </c>
      <c r="CO289" s="4" t="str">
        <v>Farm 16, Kairouan District</v>
      </c>
      <c r="CP289" s="4" t="str">
        <v>Farm 16, Kairouan District</v>
      </c>
      <c r="CQ289" s="4" t="str">
        <v>Farm 16, Kairouan District</v>
      </c>
      <c r="CR289" s="4" t="str">
        <v>Farm 16, Kairouan District</v>
      </c>
      <c r="CS289" s="4" t="str">
        <v>Farm 16, Kairouan District</v>
      </c>
      <c r="CT289" s="4" t="str">
        <v>Farm 16, Kairouan District</v>
      </c>
      <c r="CU289" s="4" t="str">
        <v>Farm 16, Kairouan District</v>
      </c>
      <c r="CV289" s="4" t="str">
        <v>Farm 16, Kairouan District</v>
      </c>
      <c r="CW289" s="4" t="str">
        <v>Farm 16, Kairouan District</v>
      </c>
      <c r="CX289" s="4" t="str">
        <v>Farm 16, Kairouan District</v>
      </c>
      <c r="CY289" s="4" t="str">
        <v>Farm 16, Kairouan District</v>
      </c>
      <c r="CZ289" s="4" t="str">
        <v>Farm 16, Kairouan District</v>
      </c>
      <c r="DA289" s="4" t="str">
        <v>Farm 16, Kairouan District</v>
      </c>
      <c r="DB289" s="4" t="str">
        <v>Farm 16, Kairouan District</v>
      </c>
      <c r="DC289" s="4" t="str">
        <v>Farm 16, Kairouan District</v>
      </c>
      <c r="DD289" s="4" t="str">
        <v>Farm 16, Kairouan District</v>
      </c>
      <c r="DE289" s="4" t="str">
        <v>Farm 16, Kairouan District</v>
      </c>
      <c r="DF289" s="4" t="str">
        <v>Farm 16, Kairouan District</v>
      </c>
      <c r="DG289" s="4" t="str">
        <v>Farm 16, Kairouan District</v>
      </c>
      <c r="DH289" s="4" t="str">
        <v>Farm 16, Kairouan District</v>
      </c>
      <c r="DI289" s="4" t="str">
        <v>Farm 16, Kairouan District</v>
      </c>
      <c r="DJ289" s="4" t="str">
        <v>Farm 16, Kairouan District</v>
      </c>
      <c r="DK289" s="4" t="str">
        <v>Farm 16, Kairouan District</v>
      </c>
      <c r="DL289" s="4" t="str">
        <v>Farm 16, Kairouan District</v>
      </c>
      <c r="DM289" s="4" t="str">
        <v>Farm 16, Kairouan District</v>
      </c>
      <c r="DN289" s="4" t="str">
        <v>Farm 16, Kairouan District</v>
      </c>
      <c r="DO289" s="4" t="str">
        <v>Farm 16, Kairouan District</v>
      </c>
      <c r="DP289" s="4" t="str">
        <v>Farm 16, Kairouan District</v>
      </c>
    </row>
    <row r="290" spans="1:120" x14ac:dyDescent="0.35">
      <c r="A290" s="4">
        <v>7.3</v>
      </c>
      <c r="B290" s="4">
        <v>-8.1999999999999993</v>
      </c>
      <c r="C290" s="4" t="s">
        <v>212</v>
      </c>
      <c r="D290" s="4" t="s">
        <v>130</v>
      </c>
      <c r="E290" s="4" t="s">
        <v>523</v>
      </c>
      <c r="F290" s="4">
        <v>5500</v>
      </c>
      <c r="G290" s="4" t="str">
        <f t="shared" si="4"/>
        <v>Ivory Coast-Danane, Yotta</v>
      </c>
      <c r="BA290" s="4" t="str">
        <v>Farm 3, Kairouan District</v>
      </c>
      <c r="BB290" s="4" t="str">
        <v>Farm 3, Kairouan District</v>
      </c>
      <c r="BC290" s="4" t="str">
        <v>Farm 3, Kairouan District</v>
      </c>
      <c r="BD290" s="4" t="str">
        <v>Farm 3, Kairouan District</v>
      </c>
      <c r="BE290" s="4" t="str">
        <v>Farm 3, Kairouan District</v>
      </c>
      <c r="BF290" s="4" t="str">
        <v>Farm 3, Kairouan District</v>
      </c>
      <c r="BG290" s="4" t="str">
        <v>Farm 3, Kairouan District</v>
      </c>
      <c r="BH290" s="4" t="str">
        <v>Farm 3, Kairouan District</v>
      </c>
      <c r="BI290" s="4" t="str">
        <v>Farm 3, Kairouan District</v>
      </c>
      <c r="BJ290" s="4" t="str">
        <v>Farm 3, Kairouan District</v>
      </c>
      <c r="BK290" s="4" t="str">
        <v>Farm 3, Kairouan District</v>
      </c>
      <c r="BL290" s="4" t="str">
        <v>Farm 3, Kairouan District</v>
      </c>
      <c r="BM290" s="4" t="str">
        <v>Farm 3, Kairouan District</v>
      </c>
      <c r="BN290" s="4" t="str">
        <v>Farm 3, Kairouan District</v>
      </c>
      <c r="BO290" s="4" t="str">
        <v>Farm 3, Kairouan District</v>
      </c>
      <c r="BP290" s="4" t="str">
        <v>Farm 3, Kairouan District</v>
      </c>
      <c r="BQ290" s="4" t="str">
        <v>Farm 3, Kairouan District</v>
      </c>
      <c r="BR290" s="4" t="str">
        <v>Farm 3, Kairouan District</v>
      </c>
      <c r="BS290" s="4" t="str">
        <v>Farm 3, Kairouan District</v>
      </c>
      <c r="BT290" s="4" t="str">
        <v>Farm 3, Kairouan District</v>
      </c>
      <c r="BU290" s="4" t="str">
        <v>Farm 3, Kairouan District</v>
      </c>
      <c r="BV290" s="4" t="str">
        <v>Farm 3, Kairouan District</v>
      </c>
      <c r="BW290" s="4" t="str">
        <v>Farm 3, Kairouan District</v>
      </c>
      <c r="BX290" s="4" t="str">
        <v>Farm 3, Kairouan District</v>
      </c>
      <c r="BY290" s="4" t="str">
        <v>Farm 3, Kairouan District</v>
      </c>
      <c r="BZ290" s="4" t="str">
        <v>Farm 3, Kairouan District</v>
      </c>
      <c r="CA290" s="4" t="str">
        <v>Farm 3, Kairouan District</v>
      </c>
      <c r="CB290" s="4" t="str">
        <v>Farm 3, Kairouan District</v>
      </c>
      <c r="CC290" s="4" t="str">
        <v>Farm 3, Kairouan District</v>
      </c>
      <c r="CD290" s="4" t="str">
        <v>Farm 3, Kairouan District</v>
      </c>
      <c r="CE290" s="4" t="str">
        <v>Farm 3, Kairouan District</v>
      </c>
      <c r="CF290" s="4" t="str">
        <v>Farm 3, Kairouan District</v>
      </c>
      <c r="CG290" s="4" t="str">
        <v>Farm 3, Kairouan District</v>
      </c>
      <c r="CH290" s="4" t="str">
        <v>Farm 3, Kairouan District</v>
      </c>
      <c r="CJ290" s="4" t="str">
        <v>Farm 3, Kairouan District</v>
      </c>
      <c r="CK290" s="4" t="str">
        <v>Farm 3, Kairouan District</v>
      </c>
      <c r="CL290" s="4" t="str">
        <v>Farm 3, Kairouan District</v>
      </c>
      <c r="CM290" s="4" t="str">
        <v>Farm 3, Kairouan District</v>
      </c>
      <c r="CN290" s="4" t="str">
        <v>Farm 3, Kairouan District</v>
      </c>
      <c r="CO290" s="4" t="str">
        <v>Farm 3, Kairouan District</v>
      </c>
      <c r="CP290" s="4" t="str">
        <v>Farm 3, Kairouan District</v>
      </c>
      <c r="CQ290" s="4" t="str">
        <v>Farm 3, Kairouan District</v>
      </c>
      <c r="CR290" s="4" t="str">
        <v>Farm 3, Kairouan District</v>
      </c>
      <c r="CS290" s="4" t="str">
        <v>Farm 3, Kairouan District</v>
      </c>
      <c r="CT290" s="4" t="str">
        <v>Farm 3, Kairouan District</v>
      </c>
      <c r="CU290" s="4" t="str">
        <v>Farm 3, Kairouan District</v>
      </c>
      <c r="CV290" s="4" t="str">
        <v>Farm 3, Kairouan District</v>
      </c>
      <c r="CW290" s="4" t="str">
        <v>Farm 3, Kairouan District</v>
      </c>
      <c r="CX290" s="4" t="str">
        <v>Farm 3, Kairouan District</v>
      </c>
      <c r="CY290" s="4" t="str">
        <v>Farm 3, Kairouan District</v>
      </c>
      <c r="CZ290" s="4" t="str">
        <v>Farm 3, Kairouan District</v>
      </c>
      <c r="DA290" s="4" t="str">
        <v>Farm 3, Kairouan District</v>
      </c>
      <c r="DB290" s="4" t="str">
        <v>Farm 3, Kairouan District</v>
      </c>
      <c r="DC290" s="4" t="str">
        <v>Farm 3, Kairouan District</v>
      </c>
      <c r="DD290" s="4" t="str">
        <v>Farm 3, Kairouan District</v>
      </c>
      <c r="DE290" s="4" t="str">
        <v>Farm 3, Kairouan District</v>
      </c>
      <c r="DF290" s="4" t="str">
        <v>Farm 3, Kairouan District</v>
      </c>
      <c r="DG290" s="4" t="str">
        <v>Farm 3, Kairouan District</v>
      </c>
      <c r="DH290" s="4" t="str">
        <v>Farm 3, Kairouan District</v>
      </c>
      <c r="DI290" s="4" t="str">
        <v>Farm 3, Kairouan District</v>
      </c>
      <c r="DJ290" s="4" t="str">
        <v>Farm 3, Kairouan District</v>
      </c>
      <c r="DK290" s="4" t="str">
        <v>Farm 3, Kairouan District</v>
      </c>
      <c r="DL290" s="4" t="str">
        <v>Farm 3, Kairouan District</v>
      </c>
      <c r="DM290" s="4" t="str">
        <v>Farm 3, Kairouan District</v>
      </c>
      <c r="DN290" s="4" t="str">
        <v>Farm 3, Kairouan District</v>
      </c>
      <c r="DO290" s="4" t="str">
        <v>Farm 3, Kairouan District</v>
      </c>
      <c r="DP290" s="4" t="str">
        <v>Farm 3, Kairouan District</v>
      </c>
    </row>
    <row r="291" spans="1:120" x14ac:dyDescent="0.35">
      <c r="A291" s="4">
        <v>9.6</v>
      </c>
      <c r="B291" s="4">
        <v>-5.2</v>
      </c>
      <c r="C291" s="4" t="s">
        <v>212</v>
      </c>
      <c r="D291" s="4" t="s">
        <v>138</v>
      </c>
      <c r="E291" s="4" t="s">
        <v>524</v>
      </c>
      <c r="F291" s="4">
        <v>917</v>
      </c>
      <c r="G291" s="4" t="str">
        <f t="shared" si="4"/>
        <v>Ivory Coast-Ferkessedougou</v>
      </c>
      <c r="BA291" s="4" t="str">
        <v>Farm 4, Kairouan District</v>
      </c>
      <c r="BB291" s="4" t="str">
        <v>Farm 4, Kairouan District</v>
      </c>
      <c r="BC291" s="4" t="str">
        <v>Farm 4, Kairouan District</v>
      </c>
      <c r="BD291" s="4" t="str">
        <v>Farm 4, Kairouan District</v>
      </c>
      <c r="BE291" s="4" t="str">
        <v>Farm 4, Kairouan District</v>
      </c>
      <c r="BF291" s="4" t="str">
        <v>Farm 4, Kairouan District</v>
      </c>
      <c r="BG291" s="4" t="str">
        <v>Farm 4, Kairouan District</v>
      </c>
      <c r="BH291" s="4" t="str">
        <v>Farm 4, Kairouan District</v>
      </c>
      <c r="BI291" s="4" t="str">
        <v>Farm 4, Kairouan District</v>
      </c>
      <c r="BJ291" s="4" t="str">
        <v>Farm 4, Kairouan District</v>
      </c>
      <c r="BK291" s="4" t="str">
        <v>Farm 4, Kairouan District</v>
      </c>
      <c r="BL291" s="4" t="str">
        <v>Farm 4, Kairouan District</v>
      </c>
      <c r="BM291" s="4" t="str">
        <v>Farm 4, Kairouan District</v>
      </c>
      <c r="BN291" s="4" t="str">
        <v>Farm 4, Kairouan District</v>
      </c>
      <c r="BO291" s="4" t="str">
        <v>Farm 4, Kairouan District</v>
      </c>
      <c r="BP291" s="4" t="str">
        <v>Farm 4, Kairouan District</v>
      </c>
      <c r="BQ291" s="4" t="str">
        <v>Farm 4, Kairouan District</v>
      </c>
      <c r="BR291" s="4" t="str">
        <v>Farm 4, Kairouan District</v>
      </c>
      <c r="BS291" s="4" t="str">
        <v>Farm 4, Kairouan District</v>
      </c>
      <c r="BT291" s="4" t="str">
        <v>Farm 4, Kairouan District</v>
      </c>
      <c r="BU291" s="4" t="str">
        <v>Farm 4, Kairouan District</v>
      </c>
      <c r="BV291" s="4" t="str">
        <v>Farm 4, Kairouan District</v>
      </c>
      <c r="BW291" s="4" t="str">
        <v>Farm 4, Kairouan District</v>
      </c>
      <c r="BX291" s="4" t="str">
        <v>Farm 4, Kairouan District</v>
      </c>
      <c r="BY291" s="4" t="str">
        <v>Farm 4, Kairouan District</v>
      </c>
      <c r="BZ291" s="4" t="str">
        <v>Farm 4, Kairouan District</v>
      </c>
      <c r="CA291" s="4" t="str">
        <v>Farm 4, Kairouan District</v>
      </c>
      <c r="CB291" s="4" t="str">
        <v>Farm 4, Kairouan District</v>
      </c>
      <c r="CC291" s="4" t="str">
        <v>Farm 4, Kairouan District</v>
      </c>
      <c r="CD291" s="4" t="str">
        <v>Farm 4, Kairouan District</v>
      </c>
      <c r="CE291" s="4" t="str">
        <v>Farm 4, Kairouan District</v>
      </c>
      <c r="CF291" s="4" t="str">
        <v>Farm 4, Kairouan District</v>
      </c>
      <c r="CG291" s="4" t="str">
        <v>Farm 4, Kairouan District</v>
      </c>
      <c r="CH291" s="4" t="str">
        <v>Farm 4, Kairouan District</v>
      </c>
      <c r="CJ291" s="4" t="str">
        <v>Farm 4, Kairouan District</v>
      </c>
      <c r="CK291" s="4" t="str">
        <v>Farm 4, Kairouan District</v>
      </c>
      <c r="CL291" s="4" t="str">
        <v>Farm 4, Kairouan District</v>
      </c>
      <c r="CM291" s="4" t="str">
        <v>Farm 4, Kairouan District</v>
      </c>
      <c r="CN291" s="4" t="str">
        <v>Farm 4, Kairouan District</v>
      </c>
      <c r="CO291" s="4" t="str">
        <v>Farm 4, Kairouan District</v>
      </c>
      <c r="CP291" s="4" t="str">
        <v>Farm 4, Kairouan District</v>
      </c>
      <c r="CQ291" s="4" t="str">
        <v>Farm 4, Kairouan District</v>
      </c>
      <c r="CR291" s="4" t="str">
        <v>Farm 4, Kairouan District</v>
      </c>
      <c r="CS291" s="4" t="str">
        <v>Farm 4, Kairouan District</v>
      </c>
      <c r="CT291" s="4" t="str">
        <v>Farm 4, Kairouan District</v>
      </c>
      <c r="CU291" s="4" t="str">
        <v>Farm 4, Kairouan District</v>
      </c>
      <c r="CV291" s="4" t="str">
        <v>Farm 4, Kairouan District</v>
      </c>
      <c r="CW291" s="4" t="str">
        <v>Farm 4, Kairouan District</v>
      </c>
      <c r="CX291" s="4" t="str">
        <v>Farm 4, Kairouan District</v>
      </c>
      <c r="CY291" s="4" t="str">
        <v>Farm 4, Kairouan District</v>
      </c>
      <c r="CZ291" s="4" t="str">
        <v>Farm 4, Kairouan District</v>
      </c>
      <c r="DA291" s="4" t="str">
        <v>Farm 4, Kairouan District</v>
      </c>
      <c r="DB291" s="4" t="str">
        <v>Farm 4, Kairouan District</v>
      </c>
      <c r="DC291" s="4" t="str">
        <v>Farm 4, Kairouan District</v>
      </c>
      <c r="DD291" s="4" t="str">
        <v>Farm 4, Kairouan District</v>
      </c>
      <c r="DE291" s="4" t="str">
        <v>Farm 4, Kairouan District</v>
      </c>
      <c r="DF291" s="4" t="str">
        <v>Farm 4, Kairouan District</v>
      </c>
      <c r="DG291" s="4" t="str">
        <v>Farm 4, Kairouan District</v>
      </c>
      <c r="DH291" s="4" t="str">
        <v>Farm 4, Kairouan District</v>
      </c>
      <c r="DI291" s="4" t="str">
        <v>Farm 4, Kairouan District</v>
      </c>
      <c r="DJ291" s="4" t="str">
        <v>Farm 4, Kairouan District</v>
      </c>
      <c r="DK291" s="4" t="str">
        <v>Farm 4, Kairouan District</v>
      </c>
      <c r="DL291" s="4" t="str">
        <v>Farm 4, Kairouan District</v>
      </c>
      <c r="DM291" s="4" t="str">
        <v>Farm 4, Kairouan District</v>
      </c>
      <c r="DN291" s="4" t="str">
        <v>Farm 4, Kairouan District</v>
      </c>
      <c r="DO291" s="4" t="str">
        <v>Farm 4, Kairouan District</v>
      </c>
      <c r="DP291" s="4" t="str">
        <v>Farm 4, Kairouan District</v>
      </c>
    </row>
    <row r="292" spans="1:120" x14ac:dyDescent="0.35">
      <c r="A292" s="4">
        <v>6</v>
      </c>
      <c r="B292" s="4">
        <v>-6</v>
      </c>
      <c r="C292" s="4" t="s">
        <v>212</v>
      </c>
      <c r="D292" s="4" t="s">
        <v>130</v>
      </c>
      <c r="E292" s="4" t="s">
        <v>525</v>
      </c>
      <c r="F292" s="4">
        <v>55000</v>
      </c>
      <c r="G292" s="4" t="str">
        <f t="shared" si="4"/>
        <v>Ivory Coast-Gagnoa</v>
      </c>
      <c r="BA292" s="4" t="str">
        <v>Farm 5, Kairouan District</v>
      </c>
      <c r="BB292" s="4" t="str">
        <v>Farm 5, Kairouan District</v>
      </c>
      <c r="BC292" s="4" t="str">
        <v>Farm 5, Kairouan District</v>
      </c>
      <c r="BD292" s="4" t="str">
        <v>Farm 5, Kairouan District</v>
      </c>
      <c r="BE292" s="4" t="str">
        <v>Farm 5, Kairouan District</v>
      </c>
      <c r="BF292" s="4" t="str">
        <v>Farm 5, Kairouan District</v>
      </c>
      <c r="BG292" s="4" t="str">
        <v>Farm 5, Kairouan District</v>
      </c>
      <c r="BH292" s="4" t="str">
        <v>Farm 5, Kairouan District</v>
      </c>
      <c r="BI292" s="4" t="str">
        <v>Farm 5, Kairouan District</v>
      </c>
      <c r="BJ292" s="4" t="str">
        <v>Farm 5, Kairouan District</v>
      </c>
      <c r="BK292" s="4" t="str">
        <v>Farm 5, Kairouan District</v>
      </c>
      <c r="BL292" s="4" t="str">
        <v>Farm 5, Kairouan District</v>
      </c>
      <c r="BM292" s="4" t="str">
        <v>Farm 5, Kairouan District</v>
      </c>
      <c r="BN292" s="4" t="str">
        <v>Farm 5, Kairouan District</v>
      </c>
      <c r="BO292" s="4" t="str">
        <v>Farm 5, Kairouan District</v>
      </c>
      <c r="BP292" s="4" t="str">
        <v>Farm 5, Kairouan District</v>
      </c>
      <c r="BQ292" s="4" t="str">
        <v>Farm 5, Kairouan District</v>
      </c>
      <c r="BR292" s="4" t="str">
        <v>Farm 5, Kairouan District</v>
      </c>
      <c r="BS292" s="4" t="str">
        <v>Farm 5, Kairouan District</v>
      </c>
      <c r="BT292" s="4" t="str">
        <v>Farm 5, Kairouan District</v>
      </c>
      <c r="BU292" s="4" t="str">
        <v>Farm 5, Kairouan District</v>
      </c>
      <c r="BV292" s="4" t="str">
        <v>Farm 5, Kairouan District</v>
      </c>
      <c r="BW292" s="4" t="str">
        <v>Farm 5, Kairouan District</v>
      </c>
      <c r="BX292" s="4" t="str">
        <v>Farm 5, Kairouan District</v>
      </c>
      <c r="BY292" s="4" t="str">
        <v>Farm 5, Kairouan District</v>
      </c>
      <c r="BZ292" s="4" t="str">
        <v>Farm 5, Kairouan District</v>
      </c>
      <c r="CA292" s="4" t="str">
        <v>Farm 5, Kairouan District</v>
      </c>
      <c r="CB292" s="4" t="str">
        <v>Farm 5, Kairouan District</v>
      </c>
      <c r="CC292" s="4" t="str">
        <v>Farm 5, Kairouan District</v>
      </c>
      <c r="CD292" s="4" t="str">
        <v>Farm 5, Kairouan District</v>
      </c>
      <c r="CE292" s="4" t="str">
        <v>Farm 5, Kairouan District</v>
      </c>
      <c r="CF292" s="4" t="str">
        <v>Farm 5, Kairouan District</v>
      </c>
      <c r="CG292" s="4" t="str">
        <v>Farm 5, Kairouan District</v>
      </c>
      <c r="CH292" s="4" t="str">
        <v>Farm 5, Kairouan District</v>
      </c>
      <c r="CJ292" s="4" t="str">
        <v>Farm 5, Kairouan District</v>
      </c>
      <c r="CK292" s="4" t="str">
        <v>Farm 5, Kairouan District</v>
      </c>
      <c r="CL292" s="4" t="str">
        <v>Farm 5, Kairouan District</v>
      </c>
      <c r="CM292" s="4" t="str">
        <v>Farm 5, Kairouan District</v>
      </c>
      <c r="CN292" s="4" t="str">
        <v>Farm 5, Kairouan District</v>
      </c>
      <c r="CO292" s="4" t="str">
        <v>Farm 5, Kairouan District</v>
      </c>
      <c r="CP292" s="4" t="str">
        <v>Farm 5, Kairouan District</v>
      </c>
      <c r="CQ292" s="4" t="str">
        <v>Farm 5, Kairouan District</v>
      </c>
      <c r="CR292" s="4" t="str">
        <v>Farm 5, Kairouan District</v>
      </c>
      <c r="CS292" s="4" t="str">
        <v>Farm 5, Kairouan District</v>
      </c>
      <c r="CT292" s="4" t="str">
        <v>Farm 5, Kairouan District</v>
      </c>
      <c r="CU292" s="4" t="str">
        <v>Farm 5, Kairouan District</v>
      </c>
      <c r="CV292" s="4" t="str">
        <v>Farm 5, Kairouan District</v>
      </c>
      <c r="CW292" s="4" t="str">
        <v>Farm 5, Kairouan District</v>
      </c>
      <c r="CX292" s="4" t="str">
        <v>Farm 5, Kairouan District</v>
      </c>
      <c r="CY292" s="4" t="str">
        <v>Farm 5, Kairouan District</v>
      </c>
      <c r="CZ292" s="4" t="str">
        <v>Farm 5, Kairouan District</v>
      </c>
      <c r="DA292" s="4" t="str">
        <v>Farm 5, Kairouan District</v>
      </c>
      <c r="DB292" s="4" t="str">
        <v>Farm 5, Kairouan District</v>
      </c>
      <c r="DC292" s="4" t="str">
        <v>Farm 5, Kairouan District</v>
      </c>
      <c r="DD292" s="4" t="str">
        <v>Farm 5, Kairouan District</v>
      </c>
      <c r="DE292" s="4" t="str">
        <v>Farm 5, Kairouan District</v>
      </c>
      <c r="DF292" s="4" t="str">
        <v>Farm 5, Kairouan District</v>
      </c>
      <c r="DG292" s="4" t="str">
        <v>Farm 5, Kairouan District</v>
      </c>
      <c r="DH292" s="4" t="str">
        <v>Farm 5, Kairouan District</v>
      </c>
      <c r="DI292" s="4" t="str">
        <v>Farm 5, Kairouan District</v>
      </c>
      <c r="DJ292" s="4" t="str">
        <v>Farm 5, Kairouan District</v>
      </c>
      <c r="DK292" s="4" t="str">
        <v>Farm 5, Kairouan District</v>
      </c>
      <c r="DL292" s="4" t="str">
        <v>Farm 5, Kairouan District</v>
      </c>
      <c r="DM292" s="4" t="str">
        <v>Farm 5, Kairouan District</v>
      </c>
      <c r="DN292" s="4" t="str">
        <v>Farm 5, Kairouan District</v>
      </c>
      <c r="DO292" s="4" t="str">
        <v>Farm 5, Kairouan District</v>
      </c>
      <c r="DP292" s="4" t="str">
        <v>Farm 5, Kairouan District</v>
      </c>
    </row>
    <row r="293" spans="1:120" x14ac:dyDescent="0.35">
      <c r="A293" s="4">
        <v>6.1</v>
      </c>
      <c r="B293" s="4">
        <v>-6.1</v>
      </c>
      <c r="C293" s="4" t="s">
        <v>212</v>
      </c>
      <c r="D293" s="4" t="s">
        <v>130</v>
      </c>
      <c r="E293" s="4" t="s">
        <v>526</v>
      </c>
      <c r="F293" s="4">
        <v>5500</v>
      </c>
      <c r="G293" s="4" t="str">
        <f t="shared" si="4"/>
        <v>Ivory Coast-Gagnoa, Guessihio</v>
      </c>
      <c r="BA293" s="4" t="str">
        <v>Farm 6, Kairouan District</v>
      </c>
      <c r="BB293" s="4" t="str">
        <v>Farm 6, Kairouan District</v>
      </c>
      <c r="BC293" s="4" t="str">
        <v>Farm 6, Kairouan District</v>
      </c>
      <c r="BD293" s="4" t="str">
        <v>Farm 6, Kairouan District</v>
      </c>
      <c r="BE293" s="4" t="str">
        <v>Farm 6, Kairouan District</v>
      </c>
      <c r="BF293" s="4" t="str">
        <v>Farm 6, Kairouan District</v>
      </c>
      <c r="BG293" s="4" t="str">
        <v>Farm 6, Kairouan District</v>
      </c>
      <c r="BH293" s="4" t="str">
        <v>Farm 6, Kairouan District</v>
      </c>
      <c r="BI293" s="4" t="str">
        <v>Farm 6, Kairouan District</v>
      </c>
      <c r="BJ293" s="4" t="str">
        <v>Farm 6, Kairouan District</v>
      </c>
      <c r="BK293" s="4" t="str">
        <v>Farm 6, Kairouan District</v>
      </c>
      <c r="BL293" s="4" t="str">
        <v>Farm 6, Kairouan District</v>
      </c>
      <c r="BM293" s="4" t="str">
        <v>Farm 6, Kairouan District</v>
      </c>
      <c r="BN293" s="4" t="str">
        <v>Farm 6, Kairouan District</v>
      </c>
      <c r="BO293" s="4" t="str">
        <v>Farm 6, Kairouan District</v>
      </c>
      <c r="BP293" s="4" t="str">
        <v>Farm 6, Kairouan District</v>
      </c>
      <c r="BQ293" s="4" t="str">
        <v>Farm 6, Kairouan District</v>
      </c>
      <c r="BR293" s="4" t="str">
        <v>Farm 6, Kairouan District</v>
      </c>
      <c r="BS293" s="4" t="str">
        <v>Farm 6, Kairouan District</v>
      </c>
      <c r="BT293" s="4" t="str">
        <v>Farm 6, Kairouan District</v>
      </c>
      <c r="BU293" s="4" t="str">
        <v>Farm 6, Kairouan District</v>
      </c>
      <c r="BV293" s="4" t="str">
        <v>Farm 6, Kairouan District</v>
      </c>
      <c r="BW293" s="4" t="str">
        <v>Farm 6, Kairouan District</v>
      </c>
      <c r="BX293" s="4" t="str">
        <v>Farm 6, Kairouan District</v>
      </c>
      <c r="BY293" s="4" t="str">
        <v>Farm 6, Kairouan District</v>
      </c>
      <c r="BZ293" s="4" t="str">
        <v>Farm 6, Kairouan District</v>
      </c>
      <c r="CA293" s="4" t="str">
        <v>Farm 6, Kairouan District</v>
      </c>
      <c r="CB293" s="4" t="str">
        <v>Farm 6, Kairouan District</v>
      </c>
      <c r="CC293" s="4" t="str">
        <v>Farm 6, Kairouan District</v>
      </c>
      <c r="CD293" s="4" t="str">
        <v>Farm 6, Kairouan District</v>
      </c>
      <c r="CE293" s="4" t="str">
        <v>Farm 6, Kairouan District</v>
      </c>
      <c r="CF293" s="4" t="str">
        <v>Farm 6, Kairouan District</v>
      </c>
      <c r="CG293" s="4" t="str">
        <v>Farm 6, Kairouan District</v>
      </c>
      <c r="CH293" s="4" t="str">
        <v>Farm 6, Kairouan District</v>
      </c>
      <c r="CJ293" s="4" t="str">
        <v>Farm 6, Kairouan District</v>
      </c>
      <c r="CK293" s="4" t="str">
        <v>Farm 6, Kairouan District</v>
      </c>
      <c r="CL293" s="4" t="str">
        <v>Farm 6, Kairouan District</v>
      </c>
      <c r="CM293" s="4" t="str">
        <v>Farm 6, Kairouan District</v>
      </c>
      <c r="CN293" s="4" t="str">
        <v>Farm 6, Kairouan District</v>
      </c>
      <c r="CO293" s="4" t="str">
        <v>Farm 6, Kairouan District</v>
      </c>
      <c r="CP293" s="4" t="str">
        <v>Farm 6, Kairouan District</v>
      </c>
      <c r="CQ293" s="4" t="str">
        <v>Farm 6, Kairouan District</v>
      </c>
      <c r="CR293" s="4" t="str">
        <v>Farm 6, Kairouan District</v>
      </c>
      <c r="CS293" s="4" t="str">
        <v>Farm 6, Kairouan District</v>
      </c>
      <c r="CT293" s="4" t="str">
        <v>Farm 6, Kairouan District</v>
      </c>
      <c r="CU293" s="4" t="str">
        <v>Farm 6, Kairouan District</v>
      </c>
      <c r="CV293" s="4" t="str">
        <v>Farm 6, Kairouan District</v>
      </c>
      <c r="CW293" s="4" t="str">
        <v>Farm 6, Kairouan District</v>
      </c>
      <c r="CX293" s="4" t="str">
        <v>Farm 6, Kairouan District</v>
      </c>
      <c r="CY293" s="4" t="str">
        <v>Farm 6, Kairouan District</v>
      </c>
      <c r="CZ293" s="4" t="str">
        <v>Farm 6, Kairouan District</v>
      </c>
      <c r="DA293" s="4" t="str">
        <v>Farm 6, Kairouan District</v>
      </c>
      <c r="DB293" s="4" t="str">
        <v>Farm 6, Kairouan District</v>
      </c>
      <c r="DC293" s="4" t="str">
        <v>Farm 6, Kairouan District</v>
      </c>
      <c r="DD293" s="4" t="str">
        <v>Farm 6, Kairouan District</v>
      </c>
      <c r="DE293" s="4" t="str">
        <v>Farm 6, Kairouan District</v>
      </c>
      <c r="DF293" s="4" t="str">
        <v>Farm 6, Kairouan District</v>
      </c>
      <c r="DG293" s="4" t="str">
        <v>Farm 6, Kairouan District</v>
      </c>
      <c r="DH293" s="4" t="str">
        <v>Farm 6, Kairouan District</v>
      </c>
      <c r="DI293" s="4" t="str">
        <v>Farm 6, Kairouan District</v>
      </c>
      <c r="DJ293" s="4" t="str">
        <v>Farm 6, Kairouan District</v>
      </c>
      <c r="DK293" s="4" t="str">
        <v>Farm 6, Kairouan District</v>
      </c>
      <c r="DL293" s="4" t="str">
        <v>Farm 6, Kairouan District</v>
      </c>
      <c r="DM293" s="4" t="str">
        <v>Farm 6, Kairouan District</v>
      </c>
      <c r="DN293" s="4" t="str">
        <v>Farm 6, Kairouan District</v>
      </c>
      <c r="DO293" s="4" t="str">
        <v>Farm 6, Kairouan District</v>
      </c>
      <c r="DP293" s="4" t="str">
        <v>Farm 6, Kairouan District</v>
      </c>
    </row>
    <row r="294" spans="1:120" x14ac:dyDescent="0.35">
      <c r="A294" s="4">
        <v>7.0166700000000004</v>
      </c>
      <c r="B294" s="4">
        <v>-5.7833300000000003</v>
      </c>
      <c r="C294" s="4" t="s">
        <v>212</v>
      </c>
      <c r="D294" s="4" t="s">
        <v>130</v>
      </c>
      <c r="E294" s="4" t="s">
        <v>527</v>
      </c>
      <c r="F294" s="4">
        <v>917</v>
      </c>
      <c r="G294" s="4" t="str">
        <f t="shared" si="4"/>
        <v>Ivory Coast-Garango</v>
      </c>
      <c r="BA294" s="4" t="str">
        <v>Farm 8, Kairouan District</v>
      </c>
      <c r="BB294" s="4" t="str">
        <v>Farm 8, Kairouan District</v>
      </c>
      <c r="BC294" s="4" t="str">
        <v>Farm 8, Kairouan District</v>
      </c>
      <c r="BD294" s="4" t="str">
        <v>Farm 8, Kairouan District</v>
      </c>
      <c r="BE294" s="4" t="str">
        <v>Farm 8, Kairouan District</v>
      </c>
      <c r="BF294" s="4" t="str">
        <v>Farm 8, Kairouan District</v>
      </c>
      <c r="BG294" s="4" t="str">
        <v>Farm 8, Kairouan District</v>
      </c>
      <c r="BH294" s="4" t="str">
        <v>Farm 8, Kairouan District</v>
      </c>
      <c r="BI294" s="4" t="str">
        <v>Farm 8, Kairouan District</v>
      </c>
      <c r="BJ294" s="4" t="str">
        <v>Farm 8, Kairouan District</v>
      </c>
      <c r="BK294" s="4" t="str">
        <v>Farm 8, Kairouan District</v>
      </c>
      <c r="BL294" s="4" t="str">
        <v>Farm 8, Kairouan District</v>
      </c>
      <c r="BM294" s="4" t="str">
        <v>Farm 8, Kairouan District</v>
      </c>
      <c r="BN294" s="4" t="str">
        <v>Farm 8, Kairouan District</v>
      </c>
      <c r="BO294" s="4" t="str">
        <v>Farm 8, Kairouan District</v>
      </c>
      <c r="BP294" s="4" t="str">
        <v>Farm 8, Kairouan District</v>
      </c>
      <c r="BQ294" s="4" t="str">
        <v>Farm 8, Kairouan District</v>
      </c>
      <c r="BR294" s="4" t="str">
        <v>Farm 8, Kairouan District</v>
      </c>
      <c r="BS294" s="4" t="str">
        <v>Farm 8, Kairouan District</v>
      </c>
      <c r="BT294" s="4" t="str">
        <v>Farm 8, Kairouan District</v>
      </c>
      <c r="BU294" s="4" t="str">
        <v>Farm 8, Kairouan District</v>
      </c>
      <c r="BV294" s="4" t="str">
        <v>Farm 8, Kairouan District</v>
      </c>
      <c r="BW294" s="4" t="str">
        <v>Farm 8, Kairouan District</v>
      </c>
      <c r="BX294" s="4" t="str">
        <v>Farm 8, Kairouan District</v>
      </c>
      <c r="BY294" s="4" t="str">
        <v>Farm 8, Kairouan District</v>
      </c>
      <c r="BZ294" s="4" t="str">
        <v>Farm 8, Kairouan District</v>
      </c>
      <c r="CA294" s="4" t="str">
        <v>Farm 8, Kairouan District</v>
      </c>
      <c r="CB294" s="4" t="str">
        <v>Farm 8, Kairouan District</v>
      </c>
      <c r="CC294" s="4" t="str">
        <v>Farm 8, Kairouan District</v>
      </c>
      <c r="CD294" s="4" t="str">
        <v>Farm 8, Kairouan District</v>
      </c>
      <c r="CE294" s="4" t="str">
        <v>Farm 8, Kairouan District</v>
      </c>
      <c r="CF294" s="4" t="str">
        <v>Farm 8, Kairouan District</v>
      </c>
      <c r="CG294" s="4" t="str">
        <v>Farm 8, Kairouan District</v>
      </c>
      <c r="CH294" s="4" t="str">
        <v>Farm 8, Kairouan District</v>
      </c>
      <c r="CJ294" s="4" t="str">
        <v>Farm 8, Kairouan District</v>
      </c>
      <c r="CK294" s="4" t="str">
        <v>Farm 8, Kairouan District</v>
      </c>
      <c r="CL294" s="4" t="str">
        <v>Farm 8, Kairouan District</v>
      </c>
      <c r="CM294" s="4" t="str">
        <v>Farm 8, Kairouan District</v>
      </c>
      <c r="CN294" s="4" t="str">
        <v>Farm 8, Kairouan District</v>
      </c>
      <c r="CO294" s="4" t="str">
        <v>Farm 8, Kairouan District</v>
      </c>
      <c r="CP294" s="4" t="str">
        <v>Farm 8, Kairouan District</v>
      </c>
      <c r="CQ294" s="4" t="str">
        <v>Farm 8, Kairouan District</v>
      </c>
      <c r="CR294" s="4" t="str">
        <v>Farm 8, Kairouan District</v>
      </c>
      <c r="CS294" s="4" t="str">
        <v>Farm 8, Kairouan District</v>
      </c>
      <c r="CT294" s="4" t="str">
        <v>Farm 8, Kairouan District</v>
      </c>
      <c r="CU294" s="4" t="str">
        <v>Farm 8, Kairouan District</v>
      </c>
      <c r="CV294" s="4" t="str">
        <v>Farm 8, Kairouan District</v>
      </c>
      <c r="CW294" s="4" t="str">
        <v>Farm 8, Kairouan District</v>
      </c>
      <c r="CX294" s="4" t="str">
        <v>Farm 8, Kairouan District</v>
      </c>
      <c r="CY294" s="4" t="str">
        <v>Farm 8, Kairouan District</v>
      </c>
      <c r="CZ294" s="4" t="str">
        <v>Farm 8, Kairouan District</v>
      </c>
      <c r="DA294" s="4" t="str">
        <v>Farm 8, Kairouan District</v>
      </c>
      <c r="DB294" s="4" t="str">
        <v>Farm 8, Kairouan District</v>
      </c>
      <c r="DC294" s="4" t="str">
        <v>Farm 8, Kairouan District</v>
      </c>
      <c r="DD294" s="4" t="str">
        <v>Farm 8, Kairouan District</v>
      </c>
      <c r="DE294" s="4" t="str">
        <v>Farm 8, Kairouan District</v>
      </c>
      <c r="DF294" s="4" t="str">
        <v>Farm 8, Kairouan District</v>
      </c>
      <c r="DG294" s="4" t="str">
        <v>Farm 8, Kairouan District</v>
      </c>
      <c r="DH294" s="4" t="str">
        <v>Farm 8, Kairouan District</v>
      </c>
      <c r="DI294" s="4" t="str">
        <v>Farm 8, Kairouan District</v>
      </c>
      <c r="DJ294" s="4" t="str">
        <v>Farm 8, Kairouan District</v>
      </c>
      <c r="DK294" s="4" t="str">
        <v>Farm 8, Kairouan District</v>
      </c>
      <c r="DL294" s="4" t="str">
        <v>Farm 8, Kairouan District</v>
      </c>
      <c r="DM294" s="4" t="str">
        <v>Farm 8, Kairouan District</v>
      </c>
      <c r="DN294" s="4" t="str">
        <v>Farm 8, Kairouan District</v>
      </c>
      <c r="DO294" s="4" t="str">
        <v>Farm 8, Kairouan District</v>
      </c>
      <c r="DP294" s="4" t="str">
        <v>Farm 8, Kairouan District</v>
      </c>
    </row>
    <row r="295" spans="1:120" x14ac:dyDescent="0.35">
      <c r="A295" s="4">
        <v>6.1</v>
      </c>
      <c r="B295" s="4">
        <v>-6.1</v>
      </c>
      <c r="C295" s="4" t="s">
        <v>212</v>
      </c>
      <c r="D295" s="4" t="s">
        <v>130</v>
      </c>
      <c r="E295" s="4" t="s">
        <v>528</v>
      </c>
      <c r="F295" s="4">
        <v>5500</v>
      </c>
      <c r="G295" s="4" t="str">
        <f t="shared" si="4"/>
        <v>Ivory Coast-Guéssihio</v>
      </c>
      <c r="BA295" s="4" t="str">
        <v>Fashola</v>
      </c>
      <c r="BB295" s="4" t="str">
        <v>Fashola</v>
      </c>
      <c r="BC295" s="4" t="str">
        <v>Fashola</v>
      </c>
      <c r="BD295" s="4" t="str">
        <v>Fashola</v>
      </c>
      <c r="BE295" s="4" t="str">
        <v>Fashola</v>
      </c>
      <c r="BF295" s="4" t="str">
        <v>Fashola</v>
      </c>
      <c r="BG295" s="4" t="str">
        <v>Fashola</v>
      </c>
      <c r="BH295" s="4" t="str">
        <v>Fashola</v>
      </c>
      <c r="BI295" s="4" t="str">
        <v>Fashola</v>
      </c>
      <c r="BJ295" s="4" t="str">
        <v>Fashola</v>
      </c>
      <c r="BK295" s="4" t="str">
        <v>Fashola</v>
      </c>
      <c r="BL295" s="4" t="str">
        <v>Fashola</v>
      </c>
      <c r="BM295" s="4" t="str">
        <v>Fashola</v>
      </c>
      <c r="BN295" s="4" t="str">
        <v>Fashola</v>
      </c>
      <c r="BO295" s="4" t="str">
        <v>Fashola</v>
      </c>
      <c r="BP295" s="4" t="str">
        <v>Fashola</v>
      </c>
      <c r="BQ295" s="4" t="str">
        <v>Fashola</v>
      </c>
      <c r="BR295" s="4" t="str">
        <v>Fashola</v>
      </c>
      <c r="BS295" s="4" t="str">
        <v>Fashola</v>
      </c>
      <c r="BT295" s="4" t="str">
        <v>Fashola</v>
      </c>
      <c r="BU295" s="4" t="str">
        <v>Fashola</v>
      </c>
      <c r="BV295" s="4" t="str">
        <v>Fashola</v>
      </c>
      <c r="BW295" s="4" t="str">
        <v>Fashola</v>
      </c>
      <c r="BX295" s="4" t="str">
        <v>Fashola</v>
      </c>
      <c r="BY295" s="4" t="str">
        <v>Fashola</v>
      </c>
      <c r="BZ295" s="4" t="str">
        <v>Fashola</v>
      </c>
      <c r="CA295" s="4" t="str">
        <v>Fashola</v>
      </c>
      <c r="CB295" s="4" t="str">
        <v>Fashola</v>
      </c>
      <c r="CC295" s="4" t="str">
        <v>Fashola</v>
      </c>
      <c r="CD295" s="4" t="str">
        <v>Fashola</v>
      </c>
      <c r="CE295" s="4" t="str">
        <v>Fashola</v>
      </c>
      <c r="CF295" s="4" t="str">
        <v>Fashola</v>
      </c>
      <c r="CG295" s="4" t="str">
        <v>Fashola</v>
      </c>
      <c r="CH295" s="4" t="str">
        <v>Fashola</v>
      </c>
      <c r="CJ295" s="4" t="str">
        <v>Fashola</v>
      </c>
      <c r="CK295" s="4" t="str">
        <v>Fashola</v>
      </c>
      <c r="CL295" s="4" t="str">
        <v>Fashola</v>
      </c>
      <c r="CM295" s="4" t="str">
        <v>Fashola</v>
      </c>
      <c r="CN295" s="4" t="str">
        <v>Fashola</v>
      </c>
      <c r="CO295" s="4" t="str">
        <v>Fashola</v>
      </c>
      <c r="CP295" s="4" t="str">
        <v>Fashola</v>
      </c>
      <c r="CQ295" s="4" t="str">
        <v>Fashola</v>
      </c>
      <c r="CR295" s="4" t="str">
        <v>Fashola</v>
      </c>
      <c r="CS295" s="4" t="str">
        <v>Fashola</v>
      </c>
      <c r="CT295" s="4" t="str">
        <v>Fashola</v>
      </c>
      <c r="CU295" s="4" t="str">
        <v>Fashola</v>
      </c>
      <c r="CV295" s="4" t="str">
        <v>Fashola</v>
      </c>
      <c r="CW295" s="4" t="str">
        <v>Fashola</v>
      </c>
      <c r="CX295" s="4" t="str">
        <v>Fashola</v>
      </c>
      <c r="CY295" s="4" t="str">
        <v>Fashola</v>
      </c>
      <c r="CZ295" s="4" t="str">
        <v>Fashola</v>
      </c>
      <c r="DA295" s="4" t="str">
        <v>Fashola</v>
      </c>
      <c r="DB295" s="4" t="str">
        <v>Fashola</v>
      </c>
      <c r="DC295" s="4" t="str">
        <v>Fashola</v>
      </c>
      <c r="DD295" s="4" t="str">
        <v>Fashola</v>
      </c>
      <c r="DE295" s="4" t="str">
        <v>Fashola</v>
      </c>
      <c r="DF295" s="4" t="str">
        <v>Fashola</v>
      </c>
      <c r="DG295" s="4" t="str">
        <v>Fashola</v>
      </c>
      <c r="DH295" s="4" t="str">
        <v>Fashola</v>
      </c>
      <c r="DI295" s="4" t="str">
        <v>Fashola</v>
      </c>
      <c r="DJ295" s="4" t="str">
        <v>Fashola</v>
      </c>
      <c r="DK295" s="4" t="str">
        <v>Fashola</v>
      </c>
      <c r="DL295" s="4" t="str">
        <v>Fashola</v>
      </c>
      <c r="DM295" s="4" t="str">
        <v>Fashola</v>
      </c>
      <c r="DN295" s="4" t="str">
        <v>Fashola</v>
      </c>
      <c r="DO295" s="4" t="str">
        <v>Fashola</v>
      </c>
      <c r="DP295" s="4" t="str">
        <v>Fashola</v>
      </c>
    </row>
    <row r="296" spans="1:120" x14ac:dyDescent="0.35">
      <c r="A296" s="4">
        <v>6.1</v>
      </c>
      <c r="B296" s="4">
        <v>-6</v>
      </c>
      <c r="C296" s="4" t="s">
        <v>212</v>
      </c>
      <c r="D296" s="4" t="s">
        <v>130</v>
      </c>
      <c r="E296" s="4" t="s">
        <v>528</v>
      </c>
      <c r="F296" s="4">
        <v>917</v>
      </c>
      <c r="G296" s="4" t="str">
        <f t="shared" si="4"/>
        <v>Ivory Coast-Guéssihio</v>
      </c>
      <c r="BA296" s="4" t="str">
        <v>FCA Research Farm, Ishiagu</v>
      </c>
      <c r="BB296" s="4" t="str">
        <v>FCA Research Farm, Ishiagu</v>
      </c>
      <c r="BC296" s="4" t="str">
        <v>FCA Research Farm, Ishiagu</v>
      </c>
      <c r="BD296" s="4" t="str">
        <v>FCA Research Farm, Ishiagu</v>
      </c>
      <c r="BE296" s="4" t="str">
        <v>FCA Research Farm, Ishiagu</v>
      </c>
      <c r="BF296" s="4" t="str">
        <v>FCA Research Farm, Ishiagu</v>
      </c>
      <c r="BG296" s="4" t="str">
        <v>FCA Research Farm, Ishiagu</v>
      </c>
      <c r="BH296" s="4" t="str">
        <v>FCA Research Farm, Ishiagu</v>
      </c>
      <c r="BI296" s="4" t="str">
        <v>FCA Research Farm, Ishiagu</v>
      </c>
      <c r="BJ296" s="4" t="str">
        <v>FCA Research Farm, Ishiagu</v>
      </c>
      <c r="BK296" s="4" t="str">
        <v>FCA Research Farm, Ishiagu</v>
      </c>
      <c r="BL296" s="4" t="str">
        <v>FCA Research Farm, Ishiagu</v>
      </c>
      <c r="BM296" s="4" t="str">
        <v>FCA Research Farm, Ishiagu</v>
      </c>
      <c r="BN296" s="4" t="str">
        <v>FCA Research Farm, Ishiagu</v>
      </c>
      <c r="BO296" s="4" t="str">
        <v>FCA Research Farm, Ishiagu</v>
      </c>
      <c r="BP296" s="4" t="str">
        <v>FCA Research Farm, Ishiagu</v>
      </c>
      <c r="BQ296" s="4" t="str">
        <v>FCA Research Farm, Ishiagu</v>
      </c>
      <c r="BR296" s="4" t="str">
        <v>FCA Research Farm, Ishiagu</v>
      </c>
      <c r="BS296" s="4" t="str">
        <v>FCA Research Farm, Ishiagu</v>
      </c>
      <c r="BT296" s="4" t="str">
        <v>FCA Research Farm, Ishiagu</v>
      </c>
      <c r="BU296" s="4" t="str">
        <v>FCA Research Farm, Ishiagu</v>
      </c>
      <c r="BV296" s="4" t="str">
        <v>FCA Research Farm, Ishiagu</v>
      </c>
      <c r="BW296" s="4" t="str">
        <v>FCA Research Farm, Ishiagu</v>
      </c>
      <c r="BX296" s="4" t="str">
        <v>FCA Research Farm, Ishiagu</v>
      </c>
      <c r="BY296" s="4" t="str">
        <v>FCA Research Farm, Ishiagu</v>
      </c>
      <c r="BZ296" s="4" t="str">
        <v>FCA Research Farm, Ishiagu</v>
      </c>
      <c r="CA296" s="4" t="str">
        <v>FCA Research Farm, Ishiagu</v>
      </c>
      <c r="CB296" s="4" t="str">
        <v>FCA Research Farm, Ishiagu</v>
      </c>
      <c r="CC296" s="4" t="str">
        <v>FCA Research Farm, Ishiagu</v>
      </c>
      <c r="CD296" s="4" t="str">
        <v>FCA Research Farm, Ishiagu</v>
      </c>
      <c r="CE296" s="4" t="str">
        <v>FCA Research Farm, Ishiagu</v>
      </c>
      <c r="CF296" s="4" t="str">
        <v>FCA Research Farm, Ishiagu</v>
      </c>
      <c r="CG296" s="4" t="str">
        <v>FCA Research Farm, Ishiagu</v>
      </c>
      <c r="CH296" s="4" t="str">
        <v>FCA Research Farm, Ishiagu</v>
      </c>
      <c r="CJ296" s="4" t="str">
        <v>FCA Research Farm, Ishiagu</v>
      </c>
      <c r="CK296" s="4" t="str">
        <v>FCA Research Farm, Ishiagu</v>
      </c>
      <c r="CL296" s="4" t="str">
        <v>FCA Research Farm, Ishiagu</v>
      </c>
      <c r="CM296" s="4" t="str">
        <v>FCA Research Farm, Ishiagu</v>
      </c>
      <c r="CN296" s="4" t="str">
        <v>FCA Research Farm, Ishiagu</v>
      </c>
      <c r="CO296" s="4" t="str">
        <v>FCA Research Farm, Ishiagu</v>
      </c>
      <c r="CP296" s="4" t="str">
        <v>FCA Research Farm, Ishiagu</v>
      </c>
      <c r="CQ296" s="4" t="str">
        <v>FCA Research Farm, Ishiagu</v>
      </c>
      <c r="CR296" s="4" t="str">
        <v>FCA Research Farm, Ishiagu</v>
      </c>
      <c r="CS296" s="4" t="str">
        <v>FCA Research Farm, Ishiagu</v>
      </c>
      <c r="CT296" s="4" t="str">
        <v>FCA Research Farm, Ishiagu</v>
      </c>
      <c r="CU296" s="4" t="str">
        <v>FCA Research Farm, Ishiagu</v>
      </c>
      <c r="CV296" s="4" t="str">
        <v>FCA Research Farm, Ishiagu</v>
      </c>
      <c r="CW296" s="4" t="str">
        <v>FCA Research Farm, Ishiagu</v>
      </c>
      <c r="CX296" s="4" t="str">
        <v>FCA Research Farm, Ishiagu</v>
      </c>
      <c r="CY296" s="4" t="str">
        <v>FCA Research Farm, Ishiagu</v>
      </c>
      <c r="CZ296" s="4" t="str">
        <v>FCA Research Farm, Ishiagu</v>
      </c>
      <c r="DA296" s="4" t="str">
        <v>FCA Research Farm, Ishiagu</v>
      </c>
      <c r="DB296" s="4" t="str">
        <v>FCA Research Farm, Ishiagu</v>
      </c>
      <c r="DC296" s="4" t="str">
        <v>FCA Research Farm, Ishiagu</v>
      </c>
      <c r="DD296" s="4" t="str">
        <v>FCA Research Farm, Ishiagu</v>
      </c>
      <c r="DE296" s="4" t="str">
        <v>FCA Research Farm, Ishiagu</v>
      </c>
      <c r="DF296" s="4" t="str">
        <v>FCA Research Farm, Ishiagu</v>
      </c>
      <c r="DG296" s="4" t="str">
        <v>FCA Research Farm, Ishiagu</v>
      </c>
      <c r="DH296" s="4" t="str">
        <v>FCA Research Farm, Ishiagu</v>
      </c>
      <c r="DI296" s="4" t="str">
        <v>FCA Research Farm, Ishiagu</v>
      </c>
      <c r="DJ296" s="4" t="str">
        <v>FCA Research Farm, Ishiagu</v>
      </c>
      <c r="DK296" s="4" t="str">
        <v>FCA Research Farm, Ishiagu</v>
      </c>
      <c r="DL296" s="4" t="str">
        <v>FCA Research Farm, Ishiagu</v>
      </c>
      <c r="DM296" s="4" t="str">
        <v>FCA Research Farm, Ishiagu</v>
      </c>
      <c r="DN296" s="4" t="str">
        <v>FCA Research Farm, Ishiagu</v>
      </c>
      <c r="DO296" s="4" t="str">
        <v>FCA Research Farm, Ishiagu</v>
      </c>
      <c r="DP296" s="4" t="str">
        <v>FCA Research Farm, Ishiagu</v>
      </c>
    </row>
    <row r="297" spans="1:120" x14ac:dyDescent="0.35">
      <c r="A297" s="4">
        <v>6.2166699999999997</v>
      </c>
      <c r="B297" s="4">
        <v>-5.3333300000000001</v>
      </c>
      <c r="C297" s="4" t="s">
        <v>212</v>
      </c>
      <c r="D297" s="4" t="s">
        <v>130</v>
      </c>
      <c r="E297" s="4" t="s">
        <v>529</v>
      </c>
      <c r="F297" s="4">
        <v>917</v>
      </c>
      <c r="G297" s="4" t="str">
        <f t="shared" si="4"/>
        <v>Ivory Coast-Lamto Reserve</v>
      </c>
      <c r="BA297" s="4" t="str">
        <v>FCAHPT, Ibadan</v>
      </c>
      <c r="BB297" s="4" t="str">
        <v>FCAHPT, Ibadan</v>
      </c>
      <c r="BC297" s="4" t="str">
        <v>FCAHPT, Ibadan</v>
      </c>
      <c r="BD297" s="4" t="str">
        <v>FCAHPT, Ibadan</v>
      </c>
      <c r="BE297" s="4" t="str">
        <v>FCAHPT, Ibadan</v>
      </c>
      <c r="BF297" s="4" t="str">
        <v>FCAHPT, Ibadan</v>
      </c>
      <c r="BG297" s="4" t="str">
        <v>FCAHPT, Ibadan</v>
      </c>
      <c r="BH297" s="4" t="str">
        <v>FCAHPT, Ibadan</v>
      </c>
      <c r="BI297" s="4" t="str">
        <v>FCAHPT, Ibadan</v>
      </c>
      <c r="BJ297" s="4" t="str">
        <v>FCAHPT, Ibadan</v>
      </c>
      <c r="BK297" s="4" t="str">
        <v>FCAHPT, Ibadan</v>
      </c>
      <c r="BL297" s="4" t="str">
        <v>FCAHPT, Ibadan</v>
      </c>
      <c r="BM297" s="4" t="str">
        <v>FCAHPT, Ibadan</v>
      </c>
      <c r="BN297" s="4" t="str">
        <v>FCAHPT, Ibadan</v>
      </c>
      <c r="BO297" s="4" t="str">
        <v>FCAHPT, Ibadan</v>
      </c>
      <c r="BP297" s="4" t="str">
        <v>FCAHPT, Ibadan</v>
      </c>
      <c r="BQ297" s="4" t="str">
        <v>FCAHPT, Ibadan</v>
      </c>
      <c r="BR297" s="4" t="str">
        <v>FCAHPT, Ibadan</v>
      </c>
      <c r="BS297" s="4" t="str">
        <v>FCAHPT, Ibadan</v>
      </c>
      <c r="BT297" s="4" t="str">
        <v>FCAHPT, Ibadan</v>
      </c>
      <c r="BU297" s="4" t="str">
        <v>FCAHPT, Ibadan</v>
      </c>
      <c r="BV297" s="4" t="str">
        <v>FCAHPT, Ibadan</v>
      </c>
      <c r="BW297" s="4" t="str">
        <v>FCAHPT, Ibadan</v>
      </c>
      <c r="BX297" s="4" t="str">
        <v>FCAHPT, Ibadan</v>
      </c>
      <c r="BY297" s="4" t="str">
        <v>FCAHPT, Ibadan</v>
      </c>
      <c r="BZ297" s="4" t="str">
        <v>FCAHPT, Ibadan</v>
      </c>
      <c r="CA297" s="4" t="str">
        <v>FCAHPT, Ibadan</v>
      </c>
      <c r="CB297" s="4" t="str">
        <v>FCAHPT, Ibadan</v>
      </c>
      <c r="CC297" s="4" t="str">
        <v>FCAHPT, Ibadan</v>
      </c>
      <c r="CD297" s="4" t="str">
        <v>FCAHPT, Ibadan</v>
      </c>
      <c r="CE297" s="4" t="str">
        <v>FCAHPT, Ibadan</v>
      </c>
      <c r="CF297" s="4" t="str">
        <v>FCAHPT, Ibadan</v>
      </c>
      <c r="CG297" s="4" t="str">
        <v>FCAHPT, Ibadan</v>
      </c>
      <c r="CH297" s="4" t="str">
        <v>FCAHPT, Ibadan</v>
      </c>
      <c r="CJ297" s="4" t="str">
        <v>FCAHPT, Ibadan</v>
      </c>
      <c r="CK297" s="4" t="str">
        <v>FCAHPT, Ibadan</v>
      </c>
      <c r="CL297" s="4" t="str">
        <v>FCAHPT, Ibadan</v>
      </c>
      <c r="CM297" s="4" t="str">
        <v>FCAHPT, Ibadan</v>
      </c>
      <c r="CN297" s="4" t="str">
        <v>FCAHPT, Ibadan</v>
      </c>
      <c r="CO297" s="4" t="str">
        <v>FCAHPT, Ibadan</v>
      </c>
      <c r="CP297" s="4" t="str">
        <v>FCAHPT, Ibadan</v>
      </c>
      <c r="CQ297" s="4" t="str">
        <v>FCAHPT, Ibadan</v>
      </c>
      <c r="CR297" s="4" t="str">
        <v>FCAHPT, Ibadan</v>
      </c>
      <c r="CS297" s="4" t="str">
        <v>FCAHPT, Ibadan</v>
      </c>
      <c r="CT297" s="4" t="str">
        <v>FCAHPT, Ibadan</v>
      </c>
      <c r="CU297" s="4" t="str">
        <v>FCAHPT, Ibadan</v>
      </c>
      <c r="CV297" s="4" t="str">
        <v>FCAHPT, Ibadan</v>
      </c>
      <c r="CW297" s="4" t="str">
        <v>FCAHPT, Ibadan</v>
      </c>
      <c r="CX297" s="4" t="str">
        <v>FCAHPT, Ibadan</v>
      </c>
      <c r="CY297" s="4" t="str">
        <v>FCAHPT, Ibadan</v>
      </c>
      <c r="CZ297" s="4" t="str">
        <v>FCAHPT, Ibadan</v>
      </c>
      <c r="DA297" s="4" t="str">
        <v>FCAHPT, Ibadan</v>
      </c>
      <c r="DB297" s="4" t="str">
        <v>FCAHPT, Ibadan</v>
      </c>
      <c r="DC297" s="4" t="str">
        <v>FCAHPT, Ibadan</v>
      </c>
      <c r="DD297" s="4" t="str">
        <v>FCAHPT, Ibadan</v>
      </c>
      <c r="DE297" s="4" t="str">
        <v>FCAHPT, Ibadan</v>
      </c>
      <c r="DF297" s="4" t="str">
        <v>FCAHPT, Ibadan</v>
      </c>
      <c r="DG297" s="4" t="str">
        <v>FCAHPT, Ibadan</v>
      </c>
      <c r="DH297" s="4" t="str">
        <v>FCAHPT, Ibadan</v>
      </c>
      <c r="DI297" s="4" t="str">
        <v>FCAHPT, Ibadan</v>
      </c>
      <c r="DJ297" s="4" t="str">
        <v>FCAHPT, Ibadan</v>
      </c>
      <c r="DK297" s="4" t="str">
        <v>FCAHPT, Ibadan</v>
      </c>
      <c r="DL297" s="4" t="str">
        <v>FCAHPT, Ibadan</v>
      </c>
      <c r="DM297" s="4" t="str">
        <v>FCAHPT, Ibadan</v>
      </c>
      <c r="DN297" s="4" t="str">
        <v>FCAHPT, Ibadan</v>
      </c>
      <c r="DO297" s="4" t="str">
        <v>FCAHPT, Ibadan</v>
      </c>
      <c r="DP297" s="4" t="str">
        <v>FCAHPT, Ibadan</v>
      </c>
    </row>
    <row r="298" spans="1:120" x14ac:dyDescent="0.35">
      <c r="A298" s="4">
        <v>6.2166699999999997</v>
      </c>
      <c r="B298" s="4">
        <v>-5.3333300000000001</v>
      </c>
      <c r="C298" s="4" t="s">
        <v>212</v>
      </c>
      <c r="D298" s="4" t="s">
        <v>265</v>
      </c>
      <c r="E298" s="4" t="s">
        <v>529</v>
      </c>
      <c r="F298" s="4">
        <v>917</v>
      </c>
      <c r="G298" s="4" t="str">
        <f t="shared" si="4"/>
        <v>Ivory Coast-Lamto Reserve</v>
      </c>
      <c r="BA298" s="4" t="str">
        <v>FCWM Teaching and Research Farm, New-Bussa</v>
      </c>
      <c r="BB298" s="4" t="str">
        <v>FCWM Teaching and Research Farm, New-Bussa</v>
      </c>
      <c r="BC298" s="4" t="str">
        <v>FCWM Teaching and Research Farm, New-Bussa</v>
      </c>
      <c r="BD298" s="4" t="str">
        <v>FCWM Teaching and Research Farm, New-Bussa</v>
      </c>
      <c r="BE298" s="4" t="str">
        <v>FCWM Teaching and Research Farm, New-Bussa</v>
      </c>
      <c r="BF298" s="4" t="str">
        <v>FCWM Teaching and Research Farm, New-Bussa</v>
      </c>
      <c r="BG298" s="4" t="str">
        <v>FCWM Teaching and Research Farm, New-Bussa</v>
      </c>
      <c r="BH298" s="4" t="str">
        <v>FCWM Teaching and Research Farm, New-Bussa</v>
      </c>
      <c r="BI298" s="4" t="str">
        <v>FCWM Teaching and Research Farm, New-Bussa</v>
      </c>
      <c r="BJ298" s="4" t="str">
        <v>FCWM Teaching and Research Farm, New-Bussa</v>
      </c>
      <c r="BK298" s="4" t="str">
        <v>FCWM Teaching and Research Farm, New-Bussa</v>
      </c>
      <c r="BL298" s="4" t="str">
        <v>FCWM Teaching and Research Farm, New-Bussa</v>
      </c>
      <c r="BM298" s="4" t="str">
        <v>FCWM Teaching and Research Farm, New-Bussa</v>
      </c>
      <c r="BN298" s="4" t="str">
        <v>FCWM Teaching and Research Farm, New-Bussa</v>
      </c>
      <c r="BO298" s="4" t="str">
        <v>FCWM Teaching and Research Farm, New-Bussa</v>
      </c>
      <c r="BP298" s="4" t="str">
        <v>FCWM Teaching and Research Farm, New-Bussa</v>
      </c>
      <c r="BQ298" s="4" t="str">
        <v>FCWM Teaching and Research Farm, New-Bussa</v>
      </c>
      <c r="BR298" s="4" t="str">
        <v>FCWM Teaching and Research Farm, New-Bussa</v>
      </c>
      <c r="BS298" s="4" t="str">
        <v>FCWM Teaching and Research Farm, New-Bussa</v>
      </c>
      <c r="BT298" s="4" t="str">
        <v>FCWM Teaching and Research Farm, New-Bussa</v>
      </c>
      <c r="BU298" s="4" t="str">
        <v>FCWM Teaching and Research Farm, New-Bussa</v>
      </c>
      <c r="BV298" s="4" t="str">
        <v>FCWM Teaching and Research Farm, New-Bussa</v>
      </c>
      <c r="BW298" s="4" t="str">
        <v>FCWM Teaching and Research Farm, New-Bussa</v>
      </c>
      <c r="BX298" s="4" t="str">
        <v>FCWM Teaching and Research Farm, New-Bussa</v>
      </c>
      <c r="BY298" s="4" t="str">
        <v>FCWM Teaching and Research Farm, New-Bussa</v>
      </c>
      <c r="BZ298" s="4" t="str">
        <v>FCWM Teaching and Research Farm, New-Bussa</v>
      </c>
      <c r="CA298" s="4" t="str">
        <v>FCWM Teaching and Research Farm, New-Bussa</v>
      </c>
      <c r="CB298" s="4" t="str">
        <v>FCWM Teaching and Research Farm, New-Bussa</v>
      </c>
      <c r="CC298" s="4" t="str">
        <v>FCWM Teaching and Research Farm, New-Bussa</v>
      </c>
      <c r="CD298" s="4" t="str">
        <v>FCWM Teaching and Research Farm, New-Bussa</v>
      </c>
      <c r="CE298" s="4" t="str">
        <v>FCWM Teaching and Research Farm, New-Bussa</v>
      </c>
      <c r="CF298" s="4" t="str">
        <v>FCWM Teaching and Research Farm, New-Bussa</v>
      </c>
      <c r="CG298" s="4" t="str">
        <v>FCWM Teaching and Research Farm, New-Bussa</v>
      </c>
      <c r="CH298" s="4" t="str">
        <v>FCWM Teaching and Research Farm, New-Bussa</v>
      </c>
      <c r="CJ298" s="4" t="str">
        <v>FCWM Teaching and Research Farm, New-Bussa</v>
      </c>
      <c r="CK298" s="4" t="str">
        <v>FCWM Teaching and Research Farm, New-Bussa</v>
      </c>
      <c r="CL298" s="4" t="str">
        <v>FCWM Teaching and Research Farm, New-Bussa</v>
      </c>
      <c r="CM298" s="4" t="str">
        <v>FCWM Teaching and Research Farm, New-Bussa</v>
      </c>
      <c r="CN298" s="4" t="str">
        <v>FCWM Teaching and Research Farm, New-Bussa</v>
      </c>
      <c r="CO298" s="4" t="str">
        <v>FCWM Teaching and Research Farm, New-Bussa</v>
      </c>
      <c r="CP298" s="4" t="str">
        <v>FCWM Teaching and Research Farm, New-Bussa</v>
      </c>
      <c r="CQ298" s="4" t="str">
        <v>FCWM Teaching and Research Farm, New-Bussa</v>
      </c>
      <c r="CR298" s="4" t="str">
        <v>FCWM Teaching and Research Farm, New-Bussa</v>
      </c>
      <c r="CS298" s="4" t="str">
        <v>FCWM Teaching and Research Farm, New-Bussa</v>
      </c>
      <c r="CT298" s="4" t="str">
        <v>FCWM Teaching and Research Farm, New-Bussa</v>
      </c>
      <c r="CU298" s="4" t="str">
        <v>FCWM Teaching and Research Farm, New-Bussa</v>
      </c>
      <c r="CV298" s="4" t="str">
        <v>FCWM Teaching and Research Farm, New-Bussa</v>
      </c>
      <c r="CW298" s="4" t="str">
        <v>FCWM Teaching and Research Farm, New-Bussa</v>
      </c>
      <c r="CX298" s="4" t="str">
        <v>FCWM Teaching and Research Farm, New-Bussa</v>
      </c>
      <c r="CY298" s="4" t="str">
        <v>FCWM Teaching and Research Farm, New-Bussa</v>
      </c>
      <c r="CZ298" s="4" t="str">
        <v>FCWM Teaching and Research Farm, New-Bussa</v>
      </c>
      <c r="DA298" s="4" t="str">
        <v>FCWM Teaching and Research Farm, New-Bussa</v>
      </c>
      <c r="DB298" s="4" t="str">
        <v>FCWM Teaching and Research Farm, New-Bussa</v>
      </c>
      <c r="DC298" s="4" t="str">
        <v>FCWM Teaching and Research Farm, New-Bussa</v>
      </c>
      <c r="DD298" s="4" t="str">
        <v>FCWM Teaching and Research Farm, New-Bussa</v>
      </c>
      <c r="DE298" s="4" t="str">
        <v>FCWM Teaching and Research Farm, New-Bussa</v>
      </c>
      <c r="DF298" s="4" t="str">
        <v>FCWM Teaching and Research Farm, New-Bussa</v>
      </c>
      <c r="DG298" s="4" t="str">
        <v>FCWM Teaching and Research Farm, New-Bussa</v>
      </c>
      <c r="DH298" s="4" t="str">
        <v>FCWM Teaching and Research Farm, New-Bussa</v>
      </c>
      <c r="DI298" s="4" t="str">
        <v>FCWM Teaching and Research Farm, New-Bussa</v>
      </c>
      <c r="DJ298" s="4" t="str">
        <v>FCWM Teaching and Research Farm, New-Bussa</v>
      </c>
      <c r="DK298" s="4" t="str">
        <v>FCWM Teaching and Research Farm, New-Bussa</v>
      </c>
      <c r="DL298" s="4" t="str">
        <v>FCWM Teaching and Research Farm, New-Bussa</v>
      </c>
      <c r="DM298" s="4" t="str">
        <v>FCWM Teaching and Research Farm, New-Bussa</v>
      </c>
      <c r="DN298" s="4" t="str">
        <v>FCWM Teaching and Research Farm, New-Bussa</v>
      </c>
      <c r="DO298" s="4" t="str">
        <v>FCWM Teaching and Research Farm, New-Bussa</v>
      </c>
      <c r="DP298" s="4" t="str">
        <v>FCWM Teaching and Research Farm, New-Bussa</v>
      </c>
    </row>
    <row r="299" spans="1:120" x14ac:dyDescent="0.35">
      <c r="A299" s="4">
        <v>7.4</v>
      </c>
      <c r="B299" s="4">
        <v>-7.55</v>
      </c>
      <c r="C299" s="4" t="s">
        <v>212</v>
      </c>
      <c r="D299" s="4" t="s">
        <v>130</v>
      </c>
      <c r="E299" s="4" t="s">
        <v>530</v>
      </c>
      <c r="F299" s="4">
        <v>550</v>
      </c>
      <c r="G299" s="4" t="str">
        <f t="shared" si="4"/>
        <v>Ivory Coast-Man</v>
      </c>
      <c r="BA299" s="4" t="str">
        <v>Federal Polytechnic Bida Experimental Farm</v>
      </c>
      <c r="BB299" s="4" t="str">
        <v>Federal Polytechnic Bida Experimental Farm</v>
      </c>
      <c r="BC299" s="4" t="str">
        <v>Federal Polytechnic Bida Experimental Farm</v>
      </c>
      <c r="BD299" s="4" t="str">
        <v>Federal Polytechnic Bida Experimental Farm</v>
      </c>
      <c r="BE299" s="4" t="str">
        <v>Federal Polytechnic Bida Experimental Farm</v>
      </c>
      <c r="BF299" s="4" t="str">
        <v>Federal Polytechnic Bida Experimental Farm</v>
      </c>
      <c r="BG299" s="4" t="str">
        <v>Federal Polytechnic Bida Experimental Farm</v>
      </c>
      <c r="BH299" s="4" t="str">
        <v>Federal Polytechnic Bida Experimental Farm</v>
      </c>
      <c r="BI299" s="4" t="str">
        <v>Federal Polytechnic Bida Experimental Farm</v>
      </c>
      <c r="BJ299" s="4" t="str">
        <v>Federal Polytechnic Bida Experimental Farm</v>
      </c>
      <c r="BK299" s="4" t="str">
        <v>Federal Polytechnic Bida Experimental Farm</v>
      </c>
      <c r="BL299" s="4" t="str">
        <v>Federal Polytechnic Bida Experimental Farm</v>
      </c>
      <c r="BM299" s="4" t="str">
        <v>Federal Polytechnic Bida Experimental Farm</v>
      </c>
      <c r="BN299" s="4" t="str">
        <v>Federal Polytechnic Bida Experimental Farm</v>
      </c>
      <c r="BO299" s="4" t="str">
        <v>Federal Polytechnic Bida Experimental Farm</v>
      </c>
      <c r="BP299" s="4" t="str">
        <v>Federal Polytechnic Bida Experimental Farm</v>
      </c>
      <c r="BQ299" s="4" t="str">
        <v>Federal Polytechnic Bida Experimental Farm</v>
      </c>
      <c r="BR299" s="4" t="str">
        <v>Federal Polytechnic Bida Experimental Farm</v>
      </c>
      <c r="BS299" s="4" t="str">
        <v>Federal Polytechnic Bida Experimental Farm</v>
      </c>
      <c r="BT299" s="4" t="str">
        <v>Federal Polytechnic Bida Experimental Farm</v>
      </c>
      <c r="BU299" s="4" t="str">
        <v>Federal Polytechnic Bida Experimental Farm</v>
      </c>
      <c r="BV299" s="4" t="str">
        <v>Federal Polytechnic Bida Experimental Farm</v>
      </c>
      <c r="BW299" s="4" t="str">
        <v>Federal Polytechnic Bida Experimental Farm</v>
      </c>
      <c r="BX299" s="4" t="str">
        <v>Federal Polytechnic Bida Experimental Farm</v>
      </c>
      <c r="BY299" s="4" t="str">
        <v>Federal Polytechnic Bida Experimental Farm</v>
      </c>
      <c r="BZ299" s="4" t="str">
        <v>Federal Polytechnic Bida Experimental Farm</v>
      </c>
      <c r="CA299" s="4" t="str">
        <v>Federal Polytechnic Bida Experimental Farm</v>
      </c>
      <c r="CB299" s="4" t="str">
        <v>Federal Polytechnic Bida Experimental Farm</v>
      </c>
      <c r="CC299" s="4" t="str">
        <v>Federal Polytechnic Bida Experimental Farm</v>
      </c>
      <c r="CD299" s="4" t="str">
        <v>Federal Polytechnic Bida Experimental Farm</v>
      </c>
      <c r="CE299" s="4" t="str">
        <v>Federal Polytechnic Bida Experimental Farm</v>
      </c>
      <c r="CF299" s="4" t="str">
        <v>Federal Polytechnic Bida Experimental Farm</v>
      </c>
      <c r="CG299" s="4" t="str">
        <v>Federal Polytechnic Bida Experimental Farm</v>
      </c>
      <c r="CH299" s="4" t="str">
        <v>Federal Polytechnic Bida Experimental Farm</v>
      </c>
      <c r="CJ299" s="4" t="str">
        <v>Federal Polytechnic Bida Experimental Farm</v>
      </c>
      <c r="CK299" s="4" t="str">
        <v>Federal Polytechnic Bida Experimental Farm</v>
      </c>
      <c r="CL299" s="4" t="str">
        <v>Federal Polytechnic Bida Experimental Farm</v>
      </c>
      <c r="CM299" s="4" t="str">
        <v>Federal Polytechnic Bida Experimental Farm</v>
      </c>
      <c r="CN299" s="4" t="str">
        <v>Federal Polytechnic Bida Experimental Farm</v>
      </c>
      <c r="CO299" s="4" t="str">
        <v>Federal Polytechnic Bida Experimental Farm</v>
      </c>
      <c r="CP299" s="4" t="str">
        <v>Federal Polytechnic Bida Experimental Farm</v>
      </c>
      <c r="CQ299" s="4" t="str">
        <v>Federal Polytechnic Bida Experimental Farm</v>
      </c>
      <c r="CR299" s="4" t="str">
        <v>Federal Polytechnic Bida Experimental Farm</v>
      </c>
      <c r="CS299" s="4" t="str">
        <v>Federal Polytechnic Bida Experimental Farm</v>
      </c>
      <c r="CT299" s="4" t="str">
        <v>Federal Polytechnic Bida Experimental Farm</v>
      </c>
      <c r="CU299" s="4" t="str">
        <v>Federal Polytechnic Bida Experimental Farm</v>
      </c>
      <c r="CV299" s="4" t="str">
        <v>Federal Polytechnic Bida Experimental Farm</v>
      </c>
      <c r="CW299" s="4" t="str">
        <v>Federal Polytechnic Bida Experimental Farm</v>
      </c>
      <c r="CX299" s="4" t="str">
        <v>Federal Polytechnic Bida Experimental Farm</v>
      </c>
      <c r="CY299" s="4" t="str">
        <v>Federal Polytechnic Bida Experimental Farm</v>
      </c>
      <c r="CZ299" s="4" t="str">
        <v>Federal Polytechnic Bida Experimental Farm</v>
      </c>
      <c r="DA299" s="4" t="str">
        <v>Federal Polytechnic Bida Experimental Farm</v>
      </c>
      <c r="DB299" s="4" t="str">
        <v>Federal Polytechnic Bida Experimental Farm</v>
      </c>
      <c r="DC299" s="4" t="str">
        <v>Federal Polytechnic Bida Experimental Farm</v>
      </c>
      <c r="DD299" s="4" t="str">
        <v>Federal Polytechnic Bida Experimental Farm</v>
      </c>
      <c r="DE299" s="4" t="str">
        <v>Federal Polytechnic Bida Experimental Farm</v>
      </c>
      <c r="DF299" s="4" t="str">
        <v>Federal Polytechnic Bida Experimental Farm</v>
      </c>
      <c r="DG299" s="4" t="str">
        <v>Federal Polytechnic Bida Experimental Farm</v>
      </c>
      <c r="DH299" s="4" t="str">
        <v>Federal Polytechnic Bida Experimental Farm</v>
      </c>
      <c r="DI299" s="4" t="str">
        <v>Federal Polytechnic Bida Experimental Farm</v>
      </c>
      <c r="DJ299" s="4" t="str">
        <v>Federal Polytechnic Bida Experimental Farm</v>
      </c>
      <c r="DK299" s="4" t="str">
        <v>Federal Polytechnic Bida Experimental Farm</v>
      </c>
      <c r="DL299" s="4" t="str">
        <v>Federal Polytechnic Bida Experimental Farm</v>
      </c>
      <c r="DM299" s="4" t="str">
        <v>Federal Polytechnic Bida Experimental Farm</v>
      </c>
      <c r="DN299" s="4" t="str">
        <v>Federal Polytechnic Bida Experimental Farm</v>
      </c>
      <c r="DO299" s="4" t="str">
        <v>Federal Polytechnic Bida Experimental Farm</v>
      </c>
      <c r="DP299" s="4" t="str">
        <v>Federal Polytechnic Bida Experimental Farm</v>
      </c>
    </row>
    <row r="300" spans="1:120" x14ac:dyDescent="0.35">
      <c r="A300" s="4">
        <v>7.8754999999999997</v>
      </c>
      <c r="B300" s="4">
        <v>-5.1136999999999997</v>
      </c>
      <c r="C300" s="4" t="s">
        <v>212</v>
      </c>
      <c r="D300" s="4" t="s">
        <v>138</v>
      </c>
      <c r="E300" s="4" t="s">
        <v>531</v>
      </c>
      <c r="F300" s="4">
        <v>500</v>
      </c>
      <c r="G300" s="4" t="str">
        <f t="shared" si="4"/>
        <v>Ivory Coast-Mbe</v>
      </c>
      <c r="BA300" s="4" t="str">
        <v>Ferkessedougou</v>
      </c>
      <c r="BB300" s="4" t="str">
        <v>Ferkessedougou</v>
      </c>
      <c r="BC300" s="4" t="str">
        <v>Ferkessedougou</v>
      </c>
      <c r="BD300" s="4" t="str">
        <v>Ferkessedougou</v>
      </c>
      <c r="BE300" s="4" t="str">
        <v>Ferkessedougou</v>
      </c>
      <c r="BF300" s="4" t="str">
        <v>Ferkessedougou</v>
      </c>
      <c r="BG300" s="4" t="str">
        <v>Ferkessedougou</v>
      </c>
      <c r="BH300" s="4" t="str">
        <v>Ferkessedougou</v>
      </c>
      <c r="BI300" s="4" t="str">
        <v>Ferkessedougou</v>
      </c>
      <c r="BJ300" s="4" t="str">
        <v>Ferkessedougou</v>
      </c>
      <c r="BK300" s="4" t="str">
        <v>Ferkessedougou</v>
      </c>
      <c r="BL300" s="4" t="str">
        <v>Ferkessedougou</v>
      </c>
      <c r="BM300" s="4" t="str">
        <v>Ferkessedougou</v>
      </c>
      <c r="BN300" s="4" t="str">
        <v>Ferkessedougou</v>
      </c>
      <c r="BO300" s="4" t="str">
        <v>Ferkessedougou</v>
      </c>
      <c r="BP300" s="4" t="str">
        <v>Ferkessedougou</v>
      </c>
      <c r="BQ300" s="4" t="str">
        <v>Ferkessedougou</v>
      </c>
      <c r="BR300" s="4" t="str">
        <v>Ferkessedougou</v>
      </c>
      <c r="BS300" s="4" t="str">
        <v>Ferkessedougou</v>
      </c>
      <c r="BT300" s="4" t="str">
        <v>Ferkessedougou</v>
      </c>
      <c r="BU300" s="4" t="str">
        <v>Ferkessedougou</v>
      </c>
      <c r="BV300" s="4" t="str">
        <v>Ferkessedougou</v>
      </c>
      <c r="BW300" s="4" t="str">
        <v>Ferkessedougou</v>
      </c>
      <c r="BX300" s="4" t="str">
        <v>Ferkessedougou</v>
      </c>
      <c r="BY300" s="4" t="str">
        <v>Ferkessedougou</v>
      </c>
      <c r="BZ300" s="4" t="str">
        <v>Ferkessedougou</v>
      </c>
      <c r="CA300" s="4" t="str">
        <v>Ferkessedougou</v>
      </c>
      <c r="CB300" s="4" t="str">
        <v>Ferkessedougou</v>
      </c>
      <c r="CC300" s="4" t="str">
        <v>Ferkessedougou</v>
      </c>
      <c r="CD300" s="4" t="str">
        <v>Ferkessedougou</v>
      </c>
      <c r="CE300" s="4" t="str">
        <v>Ferkessedougou</v>
      </c>
      <c r="CF300" s="4" t="str">
        <v>Ferkessedougou</v>
      </c>
      <c r="CG300" s="4" t="str">
        <v>Ferkessedougou</v>
      </c>
      <c r="CH300" s="4" t="str">
        <v>Ferkessedougou</v>
      </c>
      <c r="CJ300" s="4" t="str">
        <v>Ferkessedougou</v>
      </c>
      <c r="CK300" s="4" t="str">
        <v>Ferkessedougou</v>
      </c>
      <c r="CL300" s="4" t="str">
        <v>Ferkessedougou</v>
      </c>
      <c r="CM300" s="4" t="str">
        <v>Ferkessedougou</v>
      </c>
      <c r="CN300" s="4" t="str">
        <v>Ferkessedougou</v>
      </c>
      <c r="CO300" s="4" t="str">
        <v>Ferkessedougou</v>
      </c>
      <c r="CP300" s="4" t="str">
        <v>Ferkessedougou</v>
      </c>
      <c r="CQ300" s="4" t="str">
        <v>Ferkessedougou</v>
      </c>
      <c r="CR300" s="4" t="str">
        <v>Ferkessedougou</v>
      </c>
      <c r="CS300" s="4" t="str">
        <v>Ferkessedougou</v>
      </c>
      <c r="CT300" s="4" t="str">
        <v>Ferkessedougou</v>
      </c>
      <c r="CU300" s="4" t="str">
        <v>Ferkessedougou</v>
      </c>
      <c r="CV300" s="4" t="str">
        <v>Ferkessedougou</v>
      </c>
      <c r="CW300" s="4" t="str">
        <v>Ferkessedougou</v>
      </c>
      <c r="CX300" s="4" t="str">
        <v>Ferkessedougou</v>
      </c>
      <c r="CY300" s="4" t="str">
        <v>Ferkessedougou</v>
      </c>
      <c r="CZ300" s="4" t="str">
        <v>Ferkessedougou</v>
      </c>
      <c r="DA300" s="4" t="str">
        <v>Ferkessedougou</v>
      </c>
      <c r="DB300" s="4" t="str">
        <v>Ferkessedougou</v>
      </c>
      <c r="DC300" s="4" t="str">
        <v>Ferkessedougou</v>
      </c>
      <c r="DD300" s="4" t="str">
        <v>Ferkessedougou</v>
      </c>
      <c r="DE300" s="4" t="str">
        <v>Ferkessedougou</v>
      </c>
      <c r="DF300" s="4" t="str">
        <v>Ferkessedougou</v>
      </c>
      <c r="DG300" s="4" t="str">
        <v>Ferkessedougou</v>
      </c>
      <c r="DH300" s="4" t="str">
        <v>Ferkessedougou</v>
      </c>
      <c r="DI300" s="4" t="str">
        <v>Ferkessedougou</v>
      </c>
      <c r="DJ300" s="4" t="str">
        <v>Ferkessedougou</v>
      </c>
      <c r="DK300" s="4" t="str">
        <v>Ferkessedougou</v>
      </c>
      <c r="DL300" s="4" t="str">
        <v>Ferkessedougou</v>
      </c>
      <c r="DM300" s="4" t="str">
        <v>Ferkessedougou</v>
      </c>
      <c r="DN300" s="4" t="str">
        <v>Ferkessedougou</v>
      </c>
      <c r="DO300" s="4" t="str">
        <v>Ferkessedougou</v>
      </c>
      <c r="DP300" s="4" t="str">
        <v>Ferkessedougou</v>
      </c>
    </row>
    <row r="301" spans="1:120" x14ac:dyDescent="0.35">
      <c r="A301" s="4">
        <v>7.8</v>
      </c>
      <c r="B301" s="4">
        <v>-5</v>
      </c>
      <c r="C301" s="4" t="s">
        <v>212</v>
      </c>
      <c r="D301" s="4" t="s">
        <v>130</v>
      </c>
      <c r="E301" s="4" t="s">
        <v>532</v>
      </c>
      <c r="F301" s="4">
        <v>5500</v>
      </c>
      <c r="G301" s="4" t="str">
        <f t="shared" si="4"/>
        <v>Ivory Coast-Mbé</v>
      </c>
      <c r="BA301" s="4" t="str">
        <v>Finkolo</v>
      </c>
      <c r="BB301" s="4" t="str">
        <v>Finkolo</v>
      </c>
      <c r="BC301" s="4" t="str">
        <v>Finkolo</v>
      </c>
      <c r="BD301" s="4" t="str">
        <v>Finkolo</v>
      </c>
      <c r="BE301" s="4" t="str">
        <v>Finkolo</v>
      </c>
      <c r="BF301" s="4" t="str">
        <v>Finkolo</v>
      </c>
      <c r="BG301" s="4" t="str">
        <v>Finkolo</v>
      </c>
      <c r="BH301" s="4" t="str">
        <v>Finkolo</v>
      </c>
      <c r="BI301" s="4" t="str">
        <v>Finkolo</v>
      </c>
      <c r="BJ301" s="4" t="str">
        <v>Finkolo</v>
      </c>
      <c r="BK301" s="4" t="str">
        <v>Finkolo</v>
      </c>
      <c r="BL301" s="4" t="str">
        <v>Finkolo</v>
      </c>
      <c r="BM301" s="4" t="str">
        <v>Finkolo</v>
      </c>
      <c r="BN301" s="4" t="str">
        <v>Finkolo</v>
      </c>
      <c r="BO301" s="4" t="str">
        <v>Finkolo</v>
      </c>
      <c r="BP301" s="4" t="str">
        <v>Finkolo</v>
      </c>
      <c r="BQ301" s="4" t="str">
        <v>Finkolo</v>
      </c>
      <c r="BR301" s="4" t="str">
        <v>Finkolo</v>
      </c>
      <c r="BS301" s="4" t="str">
        <v>Finkolo</v>
      </c>
      <c r="BT301" s="4" t="str">
        <v>Finkolo</v>
      </c>
      <c r="BU301" s="4" t="str">
        <v>Finkolo</v>
      </c>
      <c r="BV301" s="4" t="str">
        <v>Finkolo</v>
      </c>
      <c r="BW301" s="4" t="str">
        <v>Finkolo</v>
      </c>
      <c r="BX301" s="4" t="str">
        <v>Finkolo</v>
      </c>
      <c r="BY301" s="4" t="str">
        <v>Finkolo</v>
      </c>
      <c r="BZ301" s="4" t="str">
        <v>Finkolo</v>
      </c>
      <c r="CA301" s="4" t="str">
        <v>Finkolo</v>
      </c>
      <c r="CB301" s="4" t="str">
        <v>Finkolo</v>
      </c>
      <c r="CC301" s="4" t="str">
        <v>Finkolo</v>
      </c>
      <c r="CD301" s="4" t="str">
        <v>Finkolo</v>
      </c>
      <c r="CE301" s="4" t="str">
        <v>Finkolo</v>
      </c>
      <c r="CF301" s="4" t="str">
        <v>Finkolo</v>
      </c>
      <c r="CG301" s="4" t="str">
        <v>Finkolo</v>
      </c>
      <c r="CH301" s="4" t="str">
        <v>Finkolo</v>
      </c>
      <c r="CJ301" s="4" t="str">
        <v>Finkolo</v>
      </c>
      <c r="CK301" s="4" t="str">
        <v>Finkolo</v>
      </c>
      <c r="CL301" s="4" t="str">
        <v>Finkolo</v>
      </c>
      <c r="CM301" s="4" t="str">
        <v>Finkolo</v>
      </c>
      <c r="CN301" s="4" t="str">
        <v>Finkolo</v>
      </c>
      <c r="CO301" s="4" t="str">
        <v>Finkolo</v>
      </c>
      <c r="CP301" s="4" t="str">
        <v>Finkolo</v>
      </c>
      <c r="CQ301" s="4" t="str">
        <v>Finkolo</v>
      </c>
      <c r="CR301" s="4" t="str">
        <v>Finkolo</v>
      </c>
      <c r="CS301" s="4" t="str">
        <v>Finkolo</v>
      </c>
      <c r="CT301" s="4" t="str">
        <v>Finkolo</v>
      </c>
      <c r="CU301" s="4" t="str">
        <v>Finkolo</v>
      </c>
      <c r="CV301" s="4" t="str">
        <v>Finkolo</v>
      </c>
      <c r="CW301" s="4" t="str">
        <v>Finkolo</v>
      </c>
      <c r="CX301" s="4" t="str">
        <v>Finkolo</v>
      </c>
      <c r="CY301" s="4" t="str">
        <v>Finkolo</v>
      </c>
      <c r="CZ301" s="4" t="str">
        <v>Finkolo</v>
      </c>
      <c r="DA301" s="4" t="str">
        <v>Finkolo</v>
      </c>
      <c r="DB301" s="4" t="str">
        <v>Finkolo</v>
      </c>
      <c r="DC301" s="4" t="str">
        <v>Finkolo</v>
      </c>
      <c r="DD301" s="4" t="str">
        <v>Finkolo</v>
      </c>
      <c r="DE301" s="4" t="str">
        <v>Finkolo</v>
      </c>
      <c r="DF301" s="4" t="str">
        <v>Finkolo</v>
      </c>
      <c r="DG301" s="4" t="str">
        <v>Finkolo</v>
      </c>
      <c r="DH301" s="4" t="str">
        <v>Finkolo</v>
      </c>
      <c r="DI301" s="4" t="str">
        <v>Finkolo</v>
      </c>
      <c r="DJ301" s="4" t="str">
        <v>Finkolo</v>
      </c>
      <c r="DK301" s="4" t="str">
        <v>Finkolo</v>
      </c>
      <c r="DL301" s="4" t="str">
        <v>Finkolo</v>
      </c>
      <c r="DM301" s="4" t="str">
        <v>Finkolo</v>
      </c>
      <c r="DN301" s="4" t="str">
        <v>Finkolo</v>
      </c>
      <c r="DO301" s="4" t="str">
        <v>Finkolo</v>
      </c>
      <c r="DP301" s="4" t="str">
        <v>Finkolo</v>
      </c>
    </row>
    <row r="302" spans="1:120" x14ac:dyDescent="0.35">
      <c r="A302" s="4">
        <v>9.5</v>
      </c>
      <c r="B302" s="4">
        <v>-6.3</v>
      </c>
      <c r="C302" s="4" t="s">
        <v>212</v>
      </c>
      <c r="D302" s="4" t="s">
        <v>130</v>
      </c>
      <c r="E302" s="4" t="s">
        <v>533</v>
      </c>
      <c r="F302" s="4">
        <v>5500</v>
      </c>
      <c r="G302" s="4" t="str">
        <f t="shared" si="4"/>
        <v>Ivory Coast-Poundiou</v>
      </c>
      <c r="BA302" s="4" t="str">
        <v>Fort Cox College</v>
      </c>
      <c r="BB302" s="4" t="str">
        <v>Fort Cox College</v>
      </c>
      <c r="BC302" s="4" t="str">
        <v>Fort Cox College</v>
      </c>
      <c r="BD302" s="4" t="str">
        <v>Fort Cox College</v>
      </c>
      <c r="BE302" s="4" t="str">
        <v>Fort Cox College</v>
      </c>
      <c r="BF302" s="4" t="str">
        <v>Fort Cox College</v>
      </c>
      <c r="BG302" s="4" t="str">
        <v>Fort Cox College</v>
      </c>
      <c r="BH302" s="4" t="str">
        <v>Fort Cox College</v>
      </c>
      <c r="BI302" s="4" t="str">
        <v>Fort Cox College</v>
      </c>
      <c r="BJ302" s="4" t="str">
        <v>Fort Cox College</v>
      </c>
      <c r="BK302" s="4" t="str">
        <v>Fort Cox College</v>
      </c>
      <c r="BL302" s="4" t="str">
        <v>Fort Cox College</v>
      </c>
      <c r="BM302" s="4" t="str">
        <v>Fort Cox College</v>
      </c>
      <c r="BN302" s="4" t="str">
        <v>Fort Cox College</v>
      </c>
      <c r="BO302" s="4" t="str">
        <v>Fort Cox College</v>
      </c>
      <c r="BP302" s="4" t="str">
        <v>Fort Cox College</v>
      </c>
      <c r="BQ302" s="4" t="str">
        <v>Fort Cox College</v>
      </c>
      <c r="BR302" s="4" t="str">
        <v>Fort Cox College</v>
      </c>
      <c r="BS302" s="4" t="str">
        <v>Fort Cox College</v>
      </c>
      <c r="BT302" s="4" t="str">
        <v>Fort Cox College</v>
      </c>
      <c r="BU302" s="4" t="str">
        <v>Fort Cox College</v>
      </c>
      <c r="BV302" s="4" t="str">
        <v>Fort Cox College</v>
      </c>
      <c r="BW302" s="4" t="str">
        <v>Fort Cox College</v>
      </c>
      <c r="BX302" s="4" t="str">
        <v>Fort Cox College</v>
      </c>
      <c r="BY302" s="4" t="str">
        <v>Fort Cox College</v>
      </c>
      <c r="BZ302" s="4" t="str">
        <v>Fort Cox College</v>
      </c>
      <c r="CA302" s="4" t="str">
        <v>Fort Cox College</v>
      </c>
      <c r="CB302" s="4" t="str">
        <v>Fort Cox College</v>
      </c>
      <c r="CC302" s="4" t="str">
        <v>Fort Cox College</v>
      </c>
      <c r="CD302" s="4" t="str">
        <v>Fort Cox College</v>
      </c>
      <c r="CE302" s="4" t="str">
        <v>Fort Cox College</v>
      </c>
      <c r="CF302" s="4" t="str">
        <v>Fort Cox College</v>
      </c>
      <c r="CG302" s="4" t="str">
        <v>Fort Cox College</v>
      </c>
      <c r="CH302" s="4" t="str">
        <v>Fort Cox College</v>
      </c>
      <c r="CJ302" s="4" t="str">
        <v>Fort Cox College</v>
      </c>
      <c r="CK302" s="4" t="str">
        <v>Fort Cox College</v>
      </c>
      <c r="CL302" s="4" t="str">
        <v>Fort Cox College</v>
      </c>
      <c r="CM302" s="4" t="str">
        <v>Fort Cox College</v>
      </c>
      <c r="CN302" s="4" t="str">
        <v>Fort Cox College</v>
      </c>
      <c r="CO302" s="4" t="str">
        <v>Fort Cox College</v>
      </c>
      <c r="CP302" s="4" t="str">
        <v>Fort Cox College</v>
      </c>
      <c r="CQ302" s="4" t="str">
        <v>Fort Cox College</v>
      </c>
      <c r="CR302" s="4" t="str">
        <v>Fort Cox College</v>
      </c>
      <c r="CS302" s="4" t="str">
        <v>Fort Cox College</v>
      </c>
      <c r="CT302" s="4" t="str">
        <v>Fort Cox College</v>
      </c>
      <c r="CU302" s="4" t="str">
        <v>Fort Cox College</v>
      </c>
      <c r="CV302" s="4" t="str">
        <v>Fort Cox College</v>
      </c>
      <c r="CW302" s="4" t="str">
        <v>Fort Cox College</v>
      </c>
      <c r="CX302" s="4" t="str">
        <v>Fort Cox College</v>
      </c>
      <c r="CY302" s="4" t="str">
        <v>Fort Cox College</v>
      </c>
      <c r="CZ302" s="4" t="str">
        <v>Fort Cox College</v>
      </c>
      <c r="DA302" s="4" t="str">
        <v>Fort Cox College</v>
      </c>
      <c r="DB302" s="4" t="str">
        <v>Fort Cox College</v>
      </c>
      <c r="DC302" s="4" t="str">
        <v>Fort Cox College</v>
      </c>
      <c r="DD302" s="4" t="str">
        <v>Fort Cox College</v>
      </c>
      <c r="DE302" s="4" t="str">
        <v>Fort Cox College</v>
      </c>
      <c r="DF302" s="4" t="str">
        <v>Fort Cox College</v>
      </c>
      <c r="DG302" s="4" t="str">
        <v>Fort Cox College</v>
      </c>
      <c r="DH302" s="4" t="str">
        <v>Fort Cox College</v>
      </c>
      <c r="DI302" s="4" t="str">
        <v>Fort Cox College</v>
      </c>
      <c r="DJ302" s="4" t="str">
        <v>Fort Cox College</v>
      </c>
      <c r="DK302" s="4" t="str">
        <v>Fort Cox College</v>
      </c>
      <c r="DL302" s="4" t="str">
        <v>Fort Cox College</v>
      </c>
      <c r="DM302" s="4" t="str">
        <v>Fort Cox College</v>
      </c>
      <c r="DN302" s="4" t="str">
        <v>Fort Cox College</v>
      </c>
      <c r="DO302" s="4" t="str">
        <v>Fort Cox College</v>
      </c>
      <c r="DP302" s="4" t="str">
        <v>Fort Cox College</v>
      </c>
    </row>
    <row r="303" spans="1:120" x14ac:dyDescent="0.35">
      <c r="A303" s="4">
        <v>6.2850000000000001</v>
      </c>
      <c r="B303" s="4">
        <v>-5.1779999999999999</v>
      </c>
      <c r="C303" s="4" t="s">
        <v>212</v>
      </c>
      <c r="D303" s="4" t="s">
        <v>138</v>
      </c>
      <c r="E303" s="4" t="s">
        <v>534</v>
      </c>
      <c r="F303" s="4">
        <v>600</v>
      </c>
      <c r="G303" s="4" t="str">
        <f t="shared" si="4"/>
        <v>Ivory Coast-Sangoué Forest Station</v>
      </c>
      <c r="BA303" s="4" t="str">
        <v>Fort Hare</v>
      </c>
      <c r="BB303" s="4" t="str">
        <v>Fort Hare</v>
      </c>
      <c r="BC303" s="4" t="str">
        <v>Fort Hare</v>
      </c>
      <c r="BD303" s="4" t="str">
        <v>Fort Hare</v>
      </c>
      <c r="BE303" s="4" t="str">
        <v>Fort Hare</v>
      </c>
      <c r="BF303" s="4" t="str">
        <v>Fort Hare</v>
      </c>
      <c r="BG303" s="4" t="str">
        <v>Fort Hare</v>
      </c>
      <c r="BH303" s="4" t="str">
        <v>Fort Hare</v>
      </c>
      <c r="BI303" s="4" t="str">
        <v>Fort Hare</v>
      </c>
      <c r="BJ303" s="4" t="str">
        <v>Fort Hare</v>
      </c>
      <c r="BK303" s="4" t="str">
        <v>Fort Hare</v>
      </c>
      <c r="BL303" s="4" t="str">
        <v>Fort Hare</v>
      </c>
      <c r="BM303" s="4" t="str">
        <v>Fort Hare</v>
      </c>
      <c r="BN303" s="4" t="str">
        <v>Fort Hare</v>
      </c>
      <c r="BO303" s="4" t="str">
        <v>Fort Hare</v>
      </c>
      <c r="BP303" s="4" t="str">
        <v>Fort Hare</v>
      </c>
      <c r="BQ303" s="4" t="str">
        <v>Fort Hare</v>
      </c>
      <c r="BR303" s="4" t="str">
        <v>Fort Hare</v>
      </c>
      <c r="BS303" s="4" t="str">
        <v>Fort Hare</v>
      </c>
      <c r="BT303" s="4" t="str">
        <v>Fort Hare</v>
      </c>
      <c r="BU303" s="4" t="str">
        <v>Fort Hare</v>
      </c>
      <c r="BV303" s="4" t="str">
        <v>Fort Hare</v>
      </c>
      <c r="BW303" s="4" t="str">
        <v>Fort Hare</v>
      </c>
      <c r="BX303" s="4" t="str">
        <v>Fort Hare</v>
      </c>
      <c r="BY303" s="4" t="str">
        <v>Fort Hare</v>
      </c>
      <c r="BZ303" s="4" t="str">
        <v>Fort Hare</v>
      </c>
      <c r="CA303" s="4" t="str">
        <v>Fort Hare</v>
      </c>
      <c r="CB303" s="4" t="str">
        <v>Fort Hare</v>
      </c>
      <c r="CC303" s="4" t="str">
        <v>Fort Hare</v>
      </c>
      <c r="CD303" s="4" t="str">
        <v>Fort Hare</v>
      </c>
      <c r="CE303" s="4" t="str">
        <v>Fort Hare</v>
      </c>
      <c r="CF303" s="4" t="str">
        <v>Fort Hare</v>
      </c>
      <c r="CG303" s="4" t="str">
        <v>Fort Hare</v>
      </c>
      <c r="CH303" s="4" t="str">
        <v>Fort Hare</v>
      </c>
      <c r="CJ303" s="4" t="str">
        <v>Fort Hare</v>
      </c>
      <c r="CK303" s="4" t="str">
        <v>Fort Hare</v>
      </c>
      <c r="CL303" s="4" t="str">
        <v>Fort Hare</v>
      </c>
      <c r="CM303" s="4" t="str">
        <v>Fort Hare</v>
      </c>
      <c r="CN303" s="4" t="str">
        <v>Fort Hare</v>
      </c>
      <c r="CO303" s="4" t="str">
        <v>Fort Hare</v>
      </c>
      <c r="CP303" s="4" t="str">
        <v>Fort Hare</v>
      </c>
      <c r="CQ303" s="4" t="str">
        <v>Fort Hare</v>
      </c>
      <c r="CR303" s="4" t="str">
        <v>Fort Hare</v>
      </c>
      <c r="CS303" s="4" t="str">
        <v>Fort Hare</v>
      </c>
      <c r="CT303" s="4" t="str">
        <v>Fort Hare</v>
      </c>
      <c r="CU303" s="4" t="str">
        <v>Fort Hare</v>
      </c>
      <c r="CV303" s="4" t="str">
        <v>Fort Hare</v>
      </c>
      <c r="CW303" s="4" t="str">
        <v>Fort Hare</v>
      </c>
      <c r="CX303" s="4" t="str">
        <v>Fort Hare</v>
      </c>
      <c r="CY303" s="4" t="str">
        <v>Fort Hare</v>
      </c>
      <c r="CZ303" s="4" t="str">
        <v>Fort Hare</v>
      </c>
      <c r="DA303" s="4" t="str">
        <v>Fort Hare</v>
      </c>
      <c r="DB303" s="4" t="str">
        <v>Fort Hare</v>
      </c>
      <c r="DC303" s="4" t="str">
        <v>Fort Hare</v>
      </c>
      <c r="DD303" s="4" t="str">
        <v>Fort Hare</v>
      </c>
      <c r="DE303" s="4" t="str">
        <v>Fort Hare</v>
      </c>
      <c r="DF303" s="4" t="str">
        <v>Fort Hare</v>
      </c>
      <c r="DG303" s="4" t="str">
        <v>Fort Hare</v>
      </c>
      <c r="DH303" s="4" t="str">
        <v>Fort Hare</v>
      </c>
      <c r="DI303" s="4" t="str">
        <v>Fort Hare</v>
      </c>
      <c r="DJ303" s="4" t="str">
        <v>Fort Hare</v>
      </c>
      <c r="DK303" s="4" t="str">
        <v>Fort Hare</v>
      </c>
      <c r="DL303" s="4" t="str">
        <v>Fort Hare</v>
      </c>
      <c r="DM303" s="4" t="str">
        <v>Fort Hare</v>
      </c>
      <c r="DN303" s="4" t="str">
        <v>Fort Hare</v>
      </c>
      <c r="DO303" s="4" t="str">
        <v>Fort Hare</v>
      </c>
      <c r="DP303" s="4" t="str">
        <v>Fort Hare</v>
      </c>
    </row>
    <row r="304" spans="1:120" x14ac:dyDescent="0.35">
      <c r="A304" s="4">
        <v>5.6666699999999999</v>
      </c>
      <c r="B304" s="4">
        <v>-6.7166699999999997</v>
      </c>
      <c r="C304" s="4" t="s">
        <v>212</v>
      </c>
      <c r="D304" s="4" t="s">
        <v>130</v>
      </c>
      <c r="E304" s="4" t="s">
        <v>535</v>
      </c>
      <c r="F304" s="4">
        <v>917</v>
      </c>
      <c r="G304" s="4" t="str">
        <f t="shared" si="4"/>
        <v>Ivory Coast-Soubré</v>
      </c>
      <c r="BA304" s="4" t="str">
        <v>Foum Gleita</v>
      </c>
      <c r="BB304" s="4" t="str">
        <v>Foum Gleita</v>
      </c>
      <c r="BC304" s="4" t="str">
        <v>Foum Gleita</v>
      </c>
      <c r="BD304" s="4" t="str">
        <v>Foum Gleita</v>
      </c>
      <c r="BE304" s="4" t="str">
        <v>Foum Gleita</v>
      </c>
      <c r="BF304" s="4" t="str">
        <v>Foum Gleita</v>
      </c>
      <c r="BG304" s="4" t="str">
        <v>Foum Gleita</v>
      </c>
      <c r="BH304" s="4" t="str">
        <v>Foum Gleita</v>
      </c>
      <c r="BI304" s="4" t="str">
        <v>Foum Gleita</v>
      </c>
      <c r="BJ304" s="4" t="str">
        <v>Foum Gleita</v>
      </c>
      <c r="BK304" s="4" t="str">
        <v>Foum Gleita</v>
      </c>
      <c r="BL304" s="4" t="str">
        <v>Foum Gleita</v>
      </c>
      <c r="BM304" s="4" t="str">
        <v>Foum Gleita</v>
      </c>
      <c r="BN304" s="4" t="str">
        <v>Foum Gleita</v>
      </c>
      <c r="BO304" s="4" t="str">
        <v>Foum Gleita</v>
      </c>
      <c r="BP304" s="4" t="str">
        <v>Foum Gleita</v>
      </c>
      <c r="BQ304" s="4" t="str">
        <v>Foum Gleita</v>
      </c>
      <c r="BR304" s="4" t="str">
        <v>Foum Gleita</v>
      </c>
      <c r="BS304" s="4" t="str">
        <v>Foum Gleita</v>
      </c>
      <c r="BT304" s="4" t="str">
        <v>Foum Gleita</v>
      </c>
      <c r="BU304" s="4" t="str">
        <v>Foum Gleita</v>
      </c>
      <c r="BV304" s="4" t="str">
        <v>Foum Gleita</v>
      </c>
      <c r="BW304" s="4" t="str">
        <v>Foum Gleita</v>
      </c>
      <c r="BX304" s="4" t="str">
        <v>Foum Gleita</v>
      </c>
      <c r="BY304" s="4" t="str">
        <v>Foum Gleita</v>
      </c>
      <c r="BZ304" s="4" t="str">
        <v>Foum Gleita</v>
      </c>
      <c r="CA304" s="4" t="str">
        <v>Foum Gleita</v>
      </c>
      <c r="CB304" s="4" t="str">
        <v>Foum Gleita</v>
      </c>
      <c r="CC304" s="4" t="str">
        <v>Foum Gleita</v>
      </c>
      <c r="CD304" s="4" t="str">
        <v>Foum Gleita</v>
      </c>
      <c r="CE304" s="4" t="str">
        <v>Foum Gleita</v>
      </c>
      <c r="CF304" s="4" t="str">
        <v>Foum Gleita</v>
      </c>
      <c r="CG304" s="4" t="str">
        <v>Foum Gleita</v>
      </c>
      <c r="CH304" s="4" t="str">
        <v>Foum Gleita</v>
      </c>
      <c r="CJ304" s="4" t="str">
        <v>Foum Gleita</v>
      </c>
      <c r="CK304" s="4" t="str">
        <v>Foum Gleita</v>
      </c>
      <c r="CL304" s="4" t="str">
        <v>Foum Gleita</v>
      </c>
      <c r="CM304" s="4" t="str">
        <v>Foum Gleita</v>
      </c>
      <c r="CN304" s="4" t="str">
        <v>Foum Gleita</v>
      </c>
      <c r="CO304" s="4" t="str">
        <v>Foum Gleita</v>
      </c>
      <c r="CP304" s="4" t="str">
        <v>Foum Gleita</v>
      </c>
      <c r="CQ304" s="4" t="str">
        <v>Foum Gleita</v>
      </c>
      <c r="CR304" s="4" t="str">
        <v>Foum Gleita</v>
      </c>
      <c r="CS304" s="4" t="str">
        <v>Foum Gleita</v>
      </c>
      <c r="CT304" s="4" t="str">
        <v>Foum Gleita</v>
      </c>
      <c r="CU304" s="4" t="str">
        <v>Foum Gleita</v>
      </c>
      <c r="CV304" s="4" t="str">
        <v>Foum Gleita</v>
      </c>
      <c r="CW304" s="4" t="str">
        <v>Foum Gleita</v>
      </c>
      <c r="CX304" s="4" t="str">
        <v>Foum Gleita</v>
      </c>
      <c r="CY304" s="4" t="str">
        <v>Foum Gleita</v>
      </c>
      <c r="CZ304" s="4" t="str">
        <v>Foum Gleita</v>
      </c>
      <c r="DA304" s="4" t="str">
        <v>Foum Gleita</v>
      </c>
      <c r="DB304" s="4" t="str">
        <v>Foum Gleita</v>
      </c>
      <c r="DC304" s="4" t="str">
        <v>Foum Gleita</v>
      </c>
      <c r="DD304" s="4" t="str">
        <v>Foum Gleita</v>
      </c>
      <c r="DE304" s="4" t="str">
        <v>Foum Gleita</v>
      </c>
      <c r="DF304" s="4" t="str">
        <v>Foum Gleita</v>
      </c>
      <c r="DG304" s="4" t="str">
        <v>Foum Gleita</v>
      </c>
      <c r="DH304" s="4" t="str">
        <v>Foum Gleita</v>
      </c>
      <c r="DI304" s="4" t="str">
        <v>Foum Gleita</v>
      </c>
      <c r="DJ304" s="4" t="str">
        <v>Foum Gleita</v>
      </c>
      <c r="DK304" s="4" t="str">
        <v>Foum Gleita</v>
      </c>
      <c r="DL304" s="4" t="str">
        <v>Foum Gleita</v>
      </c>
      <c r="DM304" s="4" t="str">
        <v>Foum Gleita</v>
      </c>
      <c r="DN304" s="4" t="str">
        <v>Foum Gleita</v>
      </c>
      <c r="DO304" s="4" t="str">
        <v>Foum Gleita</v>
      </c>
      <c r="DP304" s="4" t="str">
        <v>Foum Gleita</v>
      </c>
    </row>
    <row r="305" spans="1:120" x14ac:dyDescent="0.35">
      <c r="A305" s="4">
        <v>5.8719999999999999</v>
      </c>
      <c r="B305" s="4">
        <v>-7.452</v>
      </c>
      <c r="C305" s="4" t="s">
        <v>212</v>
      </c>
      <c r="D305" s="4" t="s">
        <v>130</v>
      </c>
      <c r="E305" s="4" t="s">
        <v>536</v>
      </c>
      <c r="F305" s="4">
        <v>250</v>
      </c>
      <c r="G305" s="4" t="str">
        <f t="shared" si="4"/>
        <v>Ivory Coast-Tai</v>
      </c>
      <c r="BA305" s="4" t="str">
        <v>FRIN, Gambari</v>
      </c>
      <c r="BB305" s="4" t="str">
        <v>FRIN, Gambari</v>
      </c>
      <c r="BC305" s="4" t="str">
        <v>FRIN, Gambari</v>
      </c>
      <c r="BD305" s="4" t="str">
        <v>FRIN, Gambari</v>
      </c>
      <c r="BE305" s="4" t="str">
        <v>FRIN, Gambari</v>
      </c>
      <c r="BF305" s="4" t="str">
        <v>FRIN, Gambari</v>
      </c>
      <c r="BG305" s="4" t="str">
        <v>FRIN, Gambari</v>
      </c>
      <c r="BH305" s="4" t="str">
        <v>FRIN, Gambari</v>
      </c>
      <c r="BI305" s="4" t="str">
        <v>FRIN, Gambari</v>
      </c>
      <c r="BJ305" s="4" t="str">
        <v>FRIN, Gambari</v>
      </c>
      <c r="BK305" s="4" t="str">
        <v>FRIN, Gambari</v>
      </c>
      <c r="BL305" s="4" t="str">
        <v>FRIN, Gambari</v>
      </c>
      <c r="BM305" s="4" t="str">
        <v>FRIN, Gambari</v>
      </c>
      <c r="BN305" s="4" t="str">
        <v>FRIN, Gambari</v>
      </c>
      <c r="BO305" s="4" t="str">
        <v>FRIN, Gambari</v>
      </c>
      <c r="BP305" s="4" t="str">
        <v>FRIN, Gambari</v>
      </c>
      <c r="BQ305" s="4" t="str">
        <v>FRIN, Gambari</v>
      </c>
      <c r="BR305" s="4" t="str">
        <v>FRIN, Gambari</v>
      </c>
      <c r="BS305" s="4" t="str">
        <v>FRIN, Gambari</v>
      </c>
      <c r="BT305" s="4" t="str">
        <v>FRIN, Gambari</v>
      </c>
      <c r="BU305" s="4" t="str">
        <v>FRIN, Gambari</v>
      </c>
      <c r="BV305" s="4" t="str">
        <v>FRIN, Gambari</v>
      </c>
      <c r="BW305" s="4" t="str">
        <v>FRIN, Gambari</v>
      </c>
      <c r="BX305" s="4" t="str">
        <v>FRIN, Gambari</v>
      </c>
      <c r="BY305" s="4" t="str">
        <v>FRIN, Gambari</v>
      </c>
      <c r="BZ305" s="4" t="str">
        <v>FRIN, Gambari</v>
      </c>
      <c r="CA305" s="4" t="str">
        <v>FRIN, Gambari</v>
      </c>
      <c r="CB305" s="4" t="str">
        <v>FRIN, Gambari</v>
      </c>
      <c r="CC305" s="4" t="str">
        <v>FRIN, Gambari</v>
      </c>
      <c r="CD305" s="4" t="str">
        <v>FRIN, Gambari</v>
      </c>
      <c r="CE305" s="4" t="str">
        <v>FRIN, Gambari</v>
      </c>
      <c r="CF305" s="4" t="str">
        <v>FRIN, Gambari</v>
      </c>
      <c r="CG305" s="4" t="str">
        <v>FRIN, Gambari</v>
      </c>
      <c r="CH305" s="4" t="str">
        <v>FRIN, Gambari</v>
      </c>
      <c r="CJ305" s="4" t="str">
        <v>FRIN, Gambari</v>
      </c>
      <c r="CK305" s="4" t="str">
        <v>FRIN, Gambari</v>
      </c>
      <c r="CL305" s="4" t="str">
        <v>FRIN, Gambari</v>
      </c>
      <c r="CM305" s="4" t="str">
        <v>FRIN, Gambari</v>
      </c>
      <c r="CN305" s="4" t="str">
        <v>FRIN, Gambari</v>
      </c>
      <c r="CO305" s="4" t="str">
        <v>FRIN, Gambari</v>
      </c>
      <c r="CP305" s="4" t="str">
        <v>FRIN, Gambari</v>
      </c>
      <c r="CQ305" s="4" t="str">
        <v>FRIN, Gambari</v>
      </c>
      <c r="CR305" s="4" t="str">
        <v>FRIN, Gambari</v>
      </c>
      <c r="CS305" s="4" t="str">
        <v>FRIN, Gambari</v>
      </c>
      <c r="CT305" s="4" t="str">
        <v>FRIN, Gambari</v>
      </c>
      <c r="CU305" s="4" t="str">
        <v>FRIN, Gambari</v>
      </c>
      <c r="CV305" s="4" t="str">
        <v>FRIN, Gambari</v>
      </c>
      <c r="CW305" s="4" t="str">
        <v>FRIN, Gambari</v>
      </c>
      <c r="CX305" s="4" t="str">
        <v>FRIN, Gambari</v>
      </c>
      <c r="CY305" s="4" t="str">
        <v>FRIN, Gambari</v>
      </c>
      <c r="CZ305" s="4" t="str">
        <v>FRIN, Gambari</v>
      </c>
      <c r="DA305" s="4" t="str">
        <v>FRIN, Gambari</v>
      </c>
      <c r="DB305" s="4" t="str">
        <v>FRIN, Gambari</v>
      </c>
      <c r="DC305" s="4" t="str">
        <v>FRIN, Gambari</v>
      </c>
      <c r="DD305" s="4" t="str">
        <v>FRIN, Gambari</v>
      </c>
      <c r="DE305" s="4" t="str">
        <v>FRIN, Gambari</v>
      </c>
      <c r="DF305" s="4" t="str">
        <v>FRIN, Gambari</v>
      </c>
      <c r="DG305" s="4" t="str">
        <v>FRIN, Gambari</v>
      </c>
      <c r="DH305" s="4" t="str">
        <v>FRIN, Gambari</v>
      </c>
      <c r="DI305" s="4" t="str">
        <v>FRIN, Gambari</v>
      </c>
      <c r="DJ305" s="4" t="str">
        <v>FRIN, Gambari</v>
      </c>
      <c r="DK305" s="4" t="str">
        <v>FRIN, Gambari</v>
      </c>
      <c r="DL305" s="4" t="str">
        <v>FRIN, Gambari</v>
      </c>
      <c r="DM305" s="4" t="str">
        <v>FRIN, Gambari</v>
      </c>
      <c r="DN305" s="4" t="str">
        <v>FRIN, Gambari</v>
      </c>
      <c r="DO305" s="4" t="str">
        <v>FRIN, Gambari</v>
      </c>
      <c r="DP305" s="4" t="str">
        <v>FRIN, Gambari</v>
      </c>
    </row>
    <row r="306" spans="1:120" x14ac:dyDescent="0.35">
      <c r="A306" s="4">
        <v>5.69</v>
      </c>
      <c r="B306" s="4">
        <v>-6.98</v>
      </c>
      <c r="C306" s="4" t="s">
        <v>212</v>
      </c>
      <c r="D306" s="4" t="s">
        <v>130</v>
      </c>
      <c r="E306" s="4" t="s">
        <v>537</v>
      </c>
      <c r="F306" s="4">
        <v>550</v>
      </c>
      <c r="G306" s="4" t="str">
        <f t="shared" si="4"/>
        <v>Ivory Coast-Tai NP</v>
      </c>
      <c r="BA306" s="4" t="str">
        <v>FRIN, Ikom</v>
      </c>
      <c r="BB306" s="4" t="str">
        <v>FRIN, Ikom</v>
      </c>
      <c r="BC306" s="4" t="str">
        <v>FRIN, Ikom</v>
      </c>
      <c r="BD306" s="4" t="str">
        <v>FRIN, Ikom</v>
      </c>
      <c r="BE306" s="4" t="str">
        <v>FRIN, Ikom</v>
      </c>
      <c r="BF306" s="4" t="str">
        <v>FRIN, Ikom</v>
      </c>
      <c r="BG306" s="4" t="str">
        <v>FRIN, Ikom</v>
      </c>
      <c r="BH306" s="4" t="str">
        <v>FRIN, Ikom</v>
      </c>
      <c r="BI306" s="4" t="str">
        <v>FRIN, Ikom</v>
      </c>
      <c r="BJ306" s="4" t="str">
        <v>FRIN, Ikom</v>
      </c>
      <c r="BK306" s="4" t="str">
        <v>FRIN, Ikom</v>
      </c>
      <c r="BL306" s="4" t="str">
        <v>FRIN, Ikom</v>
      </c>
      <c r="BM306" s="4" t="str">
        <v>FRIN, Ikom</v>
      </c>
      <c r="BN306" s="4" t="str">
        <v>FRIN, Ikom</v>
      </c>
      <c r="BO306" s="4" t="str">
        <v>FRIN, Ikom</v>
      </c>
      <c r="BP306" s="4" t="str">
        <v>FRIN, Ikom</v>
      </c>
      <c r="BQ306" s="4" t="str">
        <v>FRIN, Ikom</v>
      </c>
      <c r="BR306" s="4" t="str">
        <v>FRIN, Ikom</v>
      </c>
      <c r="BS306" s="4" t="str">
        <v>FRIN, Ikom</v>
      </c>
      <c r="BT306" s="4" t="str">
        <v>FRIN, Ikom</v>
      </c>
      <c r="BU306" s="4" t="str">
        <v>FRIN, Ikom</v>
      </c>
      <c r="BV306" s="4" t="str">
        <v>FRIN, Ikom</v>
      </c>
      <c r="BW306" s="4" t="str">
        <v>FRIN, Ikom</v>
      </c>
      <c r="BX306" s="4" t="str">
        <v>FRIN, Ikom</v>
      </c>
      <c r="BY306" s="4" t="str">
        <v>FRIN, Ikom</v>
      </c>
      <c r="BZ306" s="4" t="str">
        <v>FRIN, Ikom</v>
      </c>
      <c r="CA306" s="4" t="str">
        <v>FRIN, Ikom</v>
      </c>
      <c r="CB306" s="4" t="str">
        <v>FRIN, Ikom</v>
      </c>
      <c r="CC306" s="4" t="str">
        <v>FRIN, Ikom</v>
      </c>
      <c r="CD306" s="4" t="str">
        <v>FRIN, Ikom</v>
      </c>
      <c r="CE306" s="4" t="str">
        <v>FRIN, Ikom</v>
      </c>
      <c r="CF306" s="4" t="str">
        <v>FRIN, Ikom</v>
      </c>
      <c r="CG306" s="4" t="str">
        <v>FRIN, Ikom</v>
      </c>
      <c r="CH306" s="4" t="str">
        <v>FRIN, Ikom</v>
      </c>
      <c r="CJ306" s="4" t="str">
        <v>FRIN, Ikom</v>
      </c>
      <c r="CK306" s="4" t="str">
        <v>FRIN, Ikom</v>
      </c>
      <c r="CL306" s="4" t="str">
        <v>FRIN, Ikom</v>
      </c>
      <c r="CM306" s="4" t="str">
        <v>FRIN, Ikom</v>
      </c>
      <c r="CN306" s="4" t="str">
        <v>FRIN, Ikom</v>
      </c>
      <c r="CO306" s="4" t="str">
        <v>FRIN, Ikom</v>
      </c>
      <c r="CP306" s="4" t="str">
        <v>FRIN, Ikom</v>
      </c>
      <c r="CQ306" s="4" t="str">
        <v>FRIN, Ikom</v>
      </c>
      <c r="CR306" s="4" t="str">
        <v>FRIN, Ikom</v>
      </c>
      <c r="CS306" s="4" t="str">
        <v>FRIN, Ikom</v>
      </c>
      <c r="CT306" s="4" t="str">
        <v>FRIN, Ikom</v>
      </c>
      <c r="CU306" s="4" t="str">
        <v>FRIN, Ikom</v>
      </c>
      <c r="CV306" s="4" t="str">
        <v>FRIN, Ikom</v>
      </c>
      <c r="CW306" s="4" t="str">
        <v>FRIN, Ikom</v>
      </c>
      <c r="CX306" s="4" t="str">
        <v>FRIN, Ikom</v>
      </c>
      <c r="CY306" s="4" t="str">
        <v>FRIN, Ikom</v>
      </c>
      <c r="CZ306" s="4" t="str">
        <v>FRIN, Ikom</v>
      </c>
      <c r="DA306" s="4" t="str">
        <v>FRIN, Ikom</v>
      </c>
      <c r="DB306" s="4" t="str">
        <v>FRIN, Ikom</v>
      </c>
      <c r="DC306" s="4" t="str">
        <v>FRIN, Ikom</v>
      </c>
      <c r="DD306" s="4" t="str">
        <v>FRIN, Ikom</v>
      </c>
      <c r="DE306" s="4" t="str">
        <v>FRIN, Ikom</v>
      </c>
      <c r="DF306" s="4" t="str">
        <v>FRIN, Ikom</v>
      </c>
      <c r="DG306" s="4" t="str">
        <v>FRIN, Ikom</v>
      </c>
      <c r="DH306" s="4" t="str">
        <v>FRIN, Ikom</v>
      </c>
      <c r="DI306" s="4" t="str">
        <v>FRIN, Ikom</v>
      </c>
      <c r="DJ306" s="4" t="str">
        <v>FRIN, Ikom</v>
      </c>
      <c r="DK306" s="4" t="str">
        <v>FRIN, Ikom</v>
      </c>
      <c r="DL306" s="4" t="str">
        <v>FRIN, Ikom</v>
      </c>
      <c r="DM306" s="4" t="str">
        <v>FRIN, Ikom</v>
      </c>
      <c r="DN306" s="4" t="str">
        <v>FRIN, Ikom</v>
      </c>
      <c r="DO306" s="4" t="str">
        <v>FRIN, Ikom</v>
      </c>
      <c r="DP306" s="4" t="str">
        <v>FRIN, Ikom</v>
      </c>
    </row>
    <row r="307" spans="1:120" x14ac:dyDescent="0.35">
      <c r="A307" s="4">
        <v>0.58333000000000002</v>
      </c>
      <c r="B307" s="4">
        <v>34.316670000000002</v>
      </c>
      <c r="C307" s="4" t="s">
        <v>215</v>
      </c>
      <c r="D307" s="4" t="s">
        <v>130</v>
      </c>
      <c r="E307" s="4" t="s">
        <v>538</v>
      </c>
      <c r="F307" s="4">
        <v>917</v>
      </c>
      <c r="G307" s="4" t="str">
        <f t="shared" si="4"/>
        <v>Kenya-Aludeka</v>
      </c>
      <c r="BA307" s="4" t="str">
        <v>FRIN, Ore</v>
      </c>
      <c r="BB307" s="4" t="str">
        <v>FRIN, Ore</v>
      </c>
      <c r="BC307" s="4" t="str">
        <v>FRIN, Ore</v>
      </c>
      <c r="BD307" s="4" t="str">
        <v>FRIN, Ore</v>
      </c>
      <c r="BE307" s="4" t="str">
        <v>FRIN, Ore</v>
      </c>
      <c r="BF307" s="4" t="str">
        <v>FRIN, Ore</v>
      </c>
      <c r="BG307" s="4" t="str">
        <v>FRIN, Ore</v>
      </c>
      <c r="BH307" s="4" t="str">
        <v>FRIN, Ore</v>
      </c>
      <c r="BI307" s="4" t="str">
        <v>FRIN, Ore</v>
      </c>
      <c r="BJ307" s="4" t="str">
        <v>FRIN, Ore</v>
      </c>
      <c r="BK307" s="4" t="str">
        <v>FRIN, Ore</v>
      </c>
      <c r="BL307" s="4" t="str">
        <v>FRIN, Ore</v>
      </c>
      <c r="BM307" s="4" t="str">
        <v>FRIN, Ore</v>
      </c>
      <c r="BN307" s="4" t="str">
        <v>FRIN, Ore</v>
      </c>
      <c r="BO307" s="4" t="str">
        <v>FRIN, Ore</v>
      </c>
      <c r="BP307" s="4" t="str">
        <v>FRIN, Ore</v>
      </c>
      <c r="BQ307" s="4" t="str">
        <v>FRIN, Ore</v>
      </c>
      <c r="BR307" s="4" t="str">
        <v>FRIN, Ore</v>
      </c>
      <c r="BS307" s="4" t="str">
        <v>FRIN, Ore</v>
      </c>
      <c r="BT307" s="4" t="str">
        <v>FRIN, Ore</v>
      </c>
      <c r="BU307" s="4" t="str">
        <v>FRIN, Ore</v>
      </c>
      <c r="BV307" s="4" t="str">
        <v>FRIN, Ore</v>
      </c>
      <c r="BW307" s="4" t="str">
        <v>FRIN, Ore</v>
      </c>
      <c r="BX307" s="4" t="str">
        <v>FRIN, Ore</v>
      </c>
      <c r="BY307" s="4" t="str">
        <v>FRIN, Ore</v>
      </c>
      <c r="BZ307" s="4" t="str">
        <v>FRIN, Ore</v>
      </c>
      <c r="CA307" s="4" t="str">
        <v>FRIN, Ore</v>
      </c>
      <c r="CB307" s="4" t="str">
        <v>FRIN, Ore</v>
      </c>
      <c r="CC307" s="4" t="str">
        <v>FRIN, Ore</v>
      </c>
      <c r="CD307" s="4" t="str">
        <v>FRIN, Ore</v>
      </c>
      <c r="CE307" s="4" t="str">
        <v>FRIN, Ore</v>
      </c>
      <c r="CF307" s="4" t="str">
        <v>FRIN, Ore</v>
      </c>
      <c r="CG307" s="4" t="str">
        <v>FRIN, Ore</v>
      </c>
      <c r="CH307" s="4" t="str">
        <v>FRIN, Ore</v>
      </c>
      <c r="CJ307" s="4" t="str">
        <v>FRIN, Ore</v>
      </c>
      <c r="CK307" s="4" t="str">
        <v>FRIN, Ore</v>
      </c>
      <c r="CL307" s="4" t="str">
        <v>FRIN, Ore</v>
      </c>
      <c r="CM307" s="4" t="str">
        <v>FRIN, Ore</v>
      </c>
      <c r="CN307" s="4" t="str">
        <v>FRIN, Ore</v>
      </c>
      <c r="CO307" s="4" t="str">
        <v>FRIN, Ore</v>
      </c>
      <c r="CP307" s="4" t="str">
        <v>FRIN, Ore</v>
      </c>
      <c r="CQ307" s="4" t="str">
        <v>FRIN, Ore</v>
      </c>
      <c r="CR307" s="4" t="str">
        <v>FRIN, Ore</v>
      </c>
      <c r="CS307" s="4" t="str">
        <v>FRIN, Ore</v>
      </c>
      <c r="CT307" s="4" t="str">
        <v>FRIN, Ore</v>
      </c>
      <c r="CU307" s="4" t="str">
        <v>FRIN, Ore</v>
      </c>
      <c r="CV307" s="4" t="str">
        <v>FRIN, Ore</v>
      </c>
      <c r="CW307" s="4" t="str">
        <v>FRIN, Ore</v>
      </c>
      <c r="CX307" s="4" t="str">
        <v>FRIN, Ore</v>
      </c>
      <c r="CY307" s="4" t="str">
        <v>FRIN, Ore</v>
      </c>
      <c r="CZ307" s="4" t="str">
        <v>FRIN, Ore</v>
      </c>
      <c r="DA307" s="4" t="str">
        <v>FRIN, Ore</v>
      </c>
      <c r="DB307" s="4" t="str">
        <v>FRIN, Ore</v>
      </c>
      <c r="DC307" s="4" t="str">
        <v>FRIN, Ore</v>
      </c>
      <c r="DD307" s="4" t="str">
        <v>FRIN, Ore</v>
      </c>
      <c r="DE307" s="4" t="str">
        <v>FRIN, Ore</v>
      </c>
      <c r="DF307" s="4" t="str">
        <v>FRIN, Ore</v>
      </c>
      <c r="DG307" s="4" t="str">
        <v>FRIN, Ore</v>
      </c>
      <c r="DH307" s="4" t="str">
        <v>FRIN, Ore</v>
      </c>
      <c r="DI307" s="4" t="str">
        <v>FRIN, Ore</v>
      </c>
      <c r="DJ307" s="4" t="str">
        <v>FRIN, Ore</v>
      </c>
      <c r="DK307" s="4" t="str">
        <v>FRIN, Ore</v>
      </c>
      <c r="DL307" s="4" t="str">
        <v>FRIN, Ore</v>
      </c>
      <c r="DM307" s="4" t="str">
        <v>FRIN, Ore</v>
      </c>
      <c r="DN307" s="4" t="str">
        <v>FRIN, Ore</v>
      </c>
      <c r="DO307" s="4" t="str">
        <v>FRIN, Ore</v>
      </c>
      <c r="DP307" s="4" t="str">
        <v>FRIN, Ore</v>
      </c>
    </row>
    <row r="308" spans="1:120" x14ac:dyDescent="0.35">
      <c r="A308" s="4">
        <v>0.48332999999999998</v>
      </c>
      <c r="B308" s="4">
        <v>34.133330000000001</v>
      </c>
      <c r="C308" s="4" t="s">
        <v>215</v>
      </c>
      <c r="D308" s="4" t="s">
        <v>130</v>
      </c>
      <c r="E308" s="4" t="s">
        <v>539</v>
      </c>
      <c r="F308" s="4">
        <v>917</v>
      </c>
      <c r="G308" s="4" t="str">
        <f t="shared" si="4"/>
        <v>Kenya-Alupe</v>
      </c>
      <c r="BA308" s="4" t="str">
        <v>FRIN, Sabopa</v>
      </c>
      <c r="BB308" s="4" t="str">
        <v>FRIN, Sabopa</v>
      </c>
      <c r="BC308" s="4" t="str">
        <v>FRIN, Sabopa</v>
      </c>
      <c r="BD308" s="4" t="str">
        <v>FRIN, Sabopa</v>
      </c>
      <c r="BE308" s="4" t="str">
        <v>FRIN, Sabopa</v>
      </c>
      <c r="BF308" s="4" t="str">
        <v>FRIN, Sabopa</v>
      </c>
      <c r="BG308" s="4" t="str">
        <v>FRIN, Sabopa</v>
      </c>
      <c r="BH308" s="4" t="str">
        <v>FRIN, Sabopa</v>
      </c>
      <c r="BI308" s="4" t="str">
        <v>FRIN, Sabopa</v>
      </c>
      <c r="BJ308" s="4" t="str">
        <v>FRIN, Sabopa</v>
      </c>
      <c r="BK308" s="4" t="str">
        <v>FRIN, Sabopa</v>
      </c>
      <c r="BL308" s="4" t="str">
        <v>FRIN, Sabopa</v>
      </c>
      <c r="BM308" s="4" t="str">
        <v>FRIN, Sabopa</v>
      </c>
      <c r="BN308" s="4" t="str">
        <v>FRIN, Sabopa</v>
      </c>
      <c r="BO308" s="4" t="str">
        <v>FRIN, Sabopa</v>
      </c>
      <c r="BP308" s="4" t="str">
        <v>FRIN, Sabopa</v>
      </c>
      <c r="BQ308" s="4" t="str">
        <v>FRIN, Sabopa</v>
      </c>
      <c r="BR308" s="4" t="str">
        <v>FRIN, Sabopa</v>
      </c>
      <c r="BS308" s="4" t="str">
        <v>FRIN, Sabopa</v>
      </c>
      <c r="BT308" s="4" t="str">
        <v>FRIN, Sabopa</v>
      </c>
      <c r="BU308" s="4" t="str">
        <v>FRIN, Sabopa</v>
      </c>
      <c r="BV308" s="4" t="str">
        <v>FRIN, Sabopa</v>
      </c>
      <c r="BW308" s="4" t="str">
        <v>FRIN, Sabopa</v>
      </c>
      <c r="BX308" s="4" t="str">
        <v>FRIN, Sabopa</v>
      </c>
      <c r="BY308" s="4" t="str">
        <v>FRIN, Sabopa</v>
      </c>
      <c r="BZ308" s="4" t="str">
        <v>FRIN, Sabopa</v>
      </c>
      <c r="CA308" s="4" t="str">
        <v>FRIN, Sabopa</v>
      </c>
      <c r="CB308" s="4" t="str">
        <v>FRIN, Sabopa</v>
      </c>
      <c r="CC308" s="4" t="str">
        <v>FRIN, Sabopa</v>
      </c>
      <c r="CD308" s="4" t="str">
        <v>FRIN, Sabopa</v>
      </c>
      <c r="CE308" s="4" t="str">
        <v>FRIN, Sabopa</v>
      </c>
      <c r="CF308" s="4" t="str">
        <v>FRIN, Sabopa</v>
      </c>
      <c r="CG308" s="4" t="str">
        <v>FRIN, Sabopa</v>
      </c>
      <c r="CH308" s="4" t="str">
        <v>FRIN, Sabopa</v>
      </c>
      <c r="CJ308" s="4" t="str">
        <v>FRIN, Sabopa</v>
      </c>
      <c r="CK308" s="4" t="str">
        <v>FRIN, Sabopa</v>
      </c>
      <c r="CL308" s="4" t="str">
        <v>FRIN, Sabopa</v>
      </c>
      <c r="CM308" s="4" t="str">
        <v>FRIN, Sabopa</v>
      </c>
      <c r="CN308" s="4" t="str">
        <v>FRIN, Sabopa</v>
      </c>
      <c r="CO308" s="4" t="str">
        <v>FRIN, Sabopa</v>
      </c>
      <c r="CP308" s="4" t="str">
        <v>FRIN, Sabopa</v>
      </c>
      <c r="CQ308" s="4" t="str">
        <v>FRIN, Sabopa</v>
      </c>
      <c r="CR308" s="4" t="str">
        <v>FRIN, Sabopa</v>
      </c>
      <c r="CS308" s="4" t="str">
        <v>FRIN, Sabopa</v>
      </c>
      <c r="CT308" s="4" t="str">
        <v>FRIN, Sabopa</v>
      </c>
      <c r="CU308" s="4" t="str">
        <v>FRIN, Sabopa</v>
      </c>
      <c r="CV308" s="4" t="str">
        <v>FRIN, Sabopa</v>
      </c>
      <c r="CW308" s="4" t="str">
        <v>FRIN, Sabopa</v>
      </c>
      <c r="CX308" s="4" t="str">
        <v>FRIN, Sabopa</v>
      </c>
      <c r="CY308" s="4" t="str">
        <v>FRIN, Sabopa</v>
      </c>
      <c r="CZ308" s="4" t="str">
        <v>FRIN, Sabopa</v>
      </c>
      <c r="DA308" s="4" t="str">
        <v>FRIN, Sabopa</v>
      </c>
      <c r="DB308" s="4" t="str">
        <v>FRIN, Sabopa</v>
      </c>
      <c r="DC308" s="4" t="str">
        <v>FRIN, Sabopa</v>
      </c>
      <c r="DD308" s="4" t="str">
        <v>FRIN, Sabopa</v>
      </c>
      <c r="DE308" s="4" t="str">
        <v>FRIN, Sabopa</v>
      </c>
      <c r="DF308" s="4" t="str">
        <v>FRIN, Sabopa</v>
      </c>
      <c r="DG308" s="4" t="str">
        <v>FRIN, Sabopa</v>
      </c>
      <c r="DH308" s="4" t="str">
        <v>FRIN, Sabopa</v>
      </c>
      <c r="DI308" s="4" t="str">
        <v>FRIN, Sabopa</v>
      </c>
      <c r="DJ308" s="4" t="str">
        <v>FRIN, Sabopa</v>
      </c>
      <c r="DK308" s="4" t="str">
        <v>FRIN, Sabopa</v>
      </c>
      <c r="DL308" s="4" t="str">
        <v>FRIN, Sabopa</v>
      </c>
      <c r="DM308" s="4" t="str">
        <v>FRIN, Sabopa</v>
      </c>
      <c r="DN308" s="4" t="str">
        <v>FRIN, Sabopa</v>
      </c>
      <c r="DO308" s="4" t="str">
        <v>FRIN, Sabopa</v>
      </c>
      <c r="DP308" s="4" t="str">
        <v>FRIN, Sabopa</v>
      </c>
    </row>
    <row r="309" spans="1:120" x14ac:dyDescent="0.35">
      <c r="A309" s="4">
        <v>0.20416999999999999</v>
      </c>
      <c r="B309" s="4">
        <v>35.086579999999998</v>
      </c>
      <c r="C309" s="4" t="s">
        <v>215</v>
      </c>
      <c r="D309" s="4" t="s">
        <v>130</v>
      </c>
      <c r="E309" s="4" t="s">
        <v>540</v>
      </c>
      <c r="F309" s="4">
        <v>1000</v>
      </c>
      <c r="G309" s="4" t="str">
        <f t="shared" si="4"/>
        <v>Kenya-Baraton, Nandi</v>
      </c>
      <c r="BA309" s="4" t="str">
        <v>FUAM Research Farm, Makurdi</v>
      </c>
      <c r="BB309" s="4" t="str">
        <v>FUAM Research Farm, Makurdi</v>
      </c>
      <c r="BC309" s="4" t="str">
        <v>FUAM Research Farm, Makurdi</v>
      </c>
      <c r="BD309" s="4" t="str">
        <v>FUAM Research Farm, Makurdi</v>
      </c>
      <c r="BE309" s="4" t="str">
        <v>FUAM Research Farm, Makurdi</v>
      </c>
      <c r="BF309" s="4" t="str">
        <v>FUAM Research Farm, Makurdi</v>
      </c>
      <c r="BG309" s="4" t="str">
        <v>FUAM Research Farm, Makurdi</v>
      </c>
      <c r="BH309" s="4" t="str">
        <v>FUAM Research Farm, Makurdi</v>
      </c>
      <c r="BI309" s="4" t="str">
        <v>FUAM Research Farm, Makurdi</v>
      </c>
      <c r="BJ309" s="4" t="str">
        <v>FUAM Research Farm, Makurdi</v>
      </c>
      <c r="BK309" s="4" t="str">
        <v>FUAM Research Farm, Makurdi</v>
      </c>
      <c r="BL309" s="4" t="str">
        <v>FUAM Research Farm, Makurdi</v>
      </c>
      <c r="BM309" s="4" t="str">
        <v>FUAM Research Farm, Makurdi</v>
      </c>
      <c r="BN309" s="4" t="str">
        <v>FUAM Research Farm, Makurdi</v>
      </c>
      <c r="BO309" s="4" t="str">
        <v>FUAM Research Farm, Makurdi</v>
      </c>
      <c r="BP309" s="4" t="str">
        <v>FUAM Research Farm, Makurdi</v>
      </c>
      <c r="BQ309" s="4" t="str">
        <v>FUAM Research Farm, Makurdi</v>
      </c>
      <c r="BR309" s="4" t="str">
        <v>FUAM Research Farm, Makurdi</v>
      </c>
      <c r="BS309" s="4" t="str">
        <v>FUAM Research Farm, Makurdi</v>
      </c>
      <c r="BT309" s="4" t="str">
        <v>FUAM Research Farm, Makurdi</v>
      </c>
      <c r="BU309" s="4" t="str">
        <v>FUAM Research Farm, Makurdi</v>
      </c>
      <c r="BV309" s="4" t="str">
        <v>FUAM Research Farm, Makurdi</v>
      </c>
      <c r="BW309" s="4" t="str">
        <v>FUAM Research Farm, Makurdi</v>
      </c>
      <c r="BX309" s="4" t="str">
        <v>FUAM Research Farm, Makurdi</v>
      </c>
      <c r="BY309" s="4" t="str">
        <v>FUAM Research Farm, Makurdi</v>
      </c>
      <c r="BZ309" s="4" t="str">
        <v>FUAM Research Farm, Makurdi</v>
      </c>
      <c r="CA309" s="4" t="str">
        <v>FUAM Research Farm, Makurdi</v>
      </c>
      <c r="CB309" s="4" t="str">
        <v>FUAM Research Farm, Makurdi</v>
      </c>
      <c r="CC309" s="4" t="str">
        <v>FUAM Research Farm, Makurdi</v>
      </c>
      <c r="CD309" s="4" t="str">
        <v>FUAM Research Farm, Makurdi</v>
      </c>
      <c r="CE309" s="4" t="str">
        <v>FUAM Research Farm, Makurdi</v>
      </c>
      <c r="CF309" s="4" t="str">
        <v>FUAM Research Farm, Makurdi</v>
      </c>
      <c r="CG309" s="4" t="str">
        <v>FUAM Research Farm, Makurdi</v>
      </c>
      <c r="CH309" s="4" t="str">
        <v>FUAM Research Farm, Makurdi</v>
      </c>
      <c r="CJ309" s="4" t="str">
        <v>FUAM Research Farm, Makurdi</v>
      </c>
      <c r="CK309" s="4" t="str">
        <v>FUAM Research Farm, Makurdi</v>
      </c>
      <c r="CL309" s="4" t="str">
        <v>FUAM Research Farm, Makurdi</v>
      </c>
      <c r="CM309" s="4" t="str">
        <v>FUAM Research Farm, Makurdi</v>
      </c>
      <c r="CN309" s="4" t="str">
        <v>FUAM Research Farm, Makurdi</v>
      </c>
      <c r="CO309" s="4" t="str">
        <v>FUAM Research Farm, Makurdi</v>
      </c>
      <c r="CP309" s="4" t="str">
        <v>FUAM Research Farm, Makurdi</v>
      </c>
      <c r="CQ309" s="4" t="str">
        <v>FUAM Research Farm, Makurdi</v>
      </c>
      <c r="CR309" s="4" t="str">
        <v>FUAM Research Farm, Makurdi</v>
      </c>
      <c r="CS309" s="4" t="str">
        <v>FUAM Research Farm, Makurdi</v>
      </c>
      <c r="CT309" s="4" t="str">
        <v>FUAM Research Farm, Makurdi</v>
      </c>
      <c r="CU309" s="4" t="str">
        <v>FUAM Research Farm, Makurdi</v>
      </c>
      <c r="CV309" s="4" t="str">
        <v>FUAM Research Farm, Makurdi</v>
      </c>
      <c r="CW309" s="4" t="str">
        <v>FUAM Research Farm, Makurdi</v>
      </c>
      <c r="CX309" s="4" t="str">
        <v>FUAM Research Farm, Makurdi</v>
      </c>
      <c r="CY309" s="4" t="str">
        <v>FUAM Research Farm, Makurdi</v>
      </c>
      <c r="CZ309" s="4" t="str">
        <v>FUAM Research Farm, Makurdi</v>
      </c>
      <c r="DA309" s="4" t="str">
        <v>FUAM Research Farm, Makurdi</v>
      </c>
      <c r="DB309" s="4" t="str">
        <v>FUAM Research Farm, Makurdi</v>
      </c>
      <c r="DC309" s="4" t="str">
        <v>FUAM Research Farm, Makurdi</v>
      </c>
      <c r="DD309" s="4" t="str">
        <v>FUAM Research Farm, Makurdi</v>
      </c>
      <c r="DE309" s="4" t="str">
        <v>FUAM Research Farm, Makurdi</v>
      </c>
      <c r="DF309" s="4" t="str">
        <v>FUAM Research Farm, Makurdi</v>
      </c>
      <c r="DG309" s="4" t="str">
        <v>FUAM Research Farm, Makurdi</v>
      </c>
      <c r="DH309" s="4" t="str">
        <v>FUAM Research Farm, Makurdi</v>
      </c>
      <c r="DI309" s="4" t="str">
        <v>FUAM Research Farm, Makurdi</v>
      </c>
      <c r="DJ309" s="4" t="str">
        <v>FUAM Research Farm, Makurdi</v>
      </c>
      <c r="DK309" s="4" t="str">
        <v>FUAM Research Farm, Makurdi</v>
      </c>
      <c r="DL309" s="4" t="str">
        <v>FUAM Research Farm, Makurdi</v>
      </c>
      <c r="DM309" s="4" t="str">
        <v>FUAM Research Farm, Makurdi</v>
      </c>
      <c r="DN309" s="4" t="str">
        <v>FUAM Research Farm, Makurdi</v>
      </c>
      <c r="DO309" s="4" t="str">
        <v>FUAM Research Farm, Makurdi</v>
      </c>
      <c r="DP309" s="4" t="str">
        <v>FUAM Research Farm, Makurdi</v>
      </c>
    </row>
    <row r="310" spans="1:120" x14ac:dyDescent="0.35">
      <c r="A310" s="4">
        <v>0.2054</v>
      </c>
      <c r="B310" s="4">
        <v>35.898600000000002</v>
      </c>
      <c r="C310" s="4" t="s">
        <v>215</v>
      </c>
      <c r="D310" s="4" t="s">
        <v>138</v>
      </c>
      <c r="E310" s="4" t="s">
        <v>541</v>
      </c>
      <c r="F310" s="4">
        <v>1000</v>
      </c>
      <c r="G310" s="4" t="str">
        <f t="shared" si="4"/>
        <v>Kenya-Baringo</v>
      </c>
      <c r="BA310" s="4" t="str">
        <v>FUAM, Makurdi</v>
      </c>
      <c r="BB310" s="4" t="str">
        <v>FUAM, Makurdi</v>
      </c>
      <c r="BC310" s="4" t="str">
        <v>FUAM, Makurdi</v>
      </c>
      <c r="BD310" s="4" t="str">
        <v>FUAM, Makurdi</v>
      </c>
      <c r="BE310" s="4" t="str">
        <v>FUAM, Makurdi</v>
      </c>
      <c r="BF310" s="4" t="str">
        <v>FUAM, Makurdi</v>
      </c>
      <c r="BG310" s="4" t="str">
        <v>FUAM, Makurdi</v>
      </c>
      <c r="BH310" s="4" t="str">
        <v>FUAM, Makurdi</v>
      </c>
      <c r="BI310" s="4" t="str">
        <v>FUAM, Makurdi</v>
      </c>
      <c r="BJ310" s="4" t="str">
        <v>FUAM, Makurdi</v>
      </c>
      <c r="BK310" s="4" t="str">
        <v>FUAM, Makurdi</v>
      </c>
      <c r="BL310" s="4" t="str">
        <v>FUAM, Makurdi</v>
      </c>
      <c r="BM310" s="4" t="str">
        <v>FUAM, Makurdi</v>
      </c>
      <c r="BN310" s="4" t="str">
        <v>FUAM, Makurdi</v>
      </c>
      <c r="BO310" s="4" t="str">
        <v>FUAM, Makurdi</v>
      </c>
      <c r="BP310" s="4" t="str">
        <v>FUAM, Makurdi</v>
      </c>
      <c r="BQ310" s="4" t="str">
        <v>FUAM, Makurdi</v>
      </c>
      <c r="BR310" s="4" t="str">
        <v>FUAM, Makurdi</v>
      </c>
      <c r="BS310" s="4" t="str">
        <v>FUAM, Makurdi</v>
      </c>
      <c r="BT310" s="4" t="str">
        <v>FUAM, Makurdi</v>
      </c>
      <c r="BU310" s="4" t="str">
        <v>FUAM, Makurdi</v>
      </c>
      <c r="BV310" s="4" t="str">
        <v>FUAM, Makurdi</v>
      </c>
      <c r="BW310" s="4" t="str">
        <v>FUAM, Makurdi</v>
      </c>
      <c r="BX310" s="4" t="str">
        <v>FUAM, Makurdi</v>
      </c>
      <c r="BY310" s="4" t="str">
        <v>FUAM, Makurdi</v>
      </c>
      <c r="BZ310" s="4" t="str">
        <v>FUAM, Makurdi</v>
      </c>
      <c r="CA310" s="4" t="str">
        <v>FUAM, Makurdi</v>
      </c>
      <c r="CB310" s="4" t="str">
        <v>FUAM, Makurdi</v>
      </c>
      <c r="CC310" s="4" t="str">
        <v>FUAM, Makurdi</v>
      </c>
      <c r="CD310" s="4" t="str">
        <v>FUAM, Makurdi</v>
      </c>
      <c r="CE310" s="4" t="str">
        <v>FUAM, Makurdi</v>
      </c>
      <c r="CF310" s="4" t="str">
        <v>FUAM, Makurdi</v>
      </c>
      <c r="CG310" s="4" t="str">
        <v>FUAM, Makurdi</v>
      </c>
      <c r="CH310" s="4" t="str">
        <v>FUAM, Makurdi</v>
      </c>
      <c r="CJ310" s="4" t="str">
        <v>FUAM, Makurdi</v>
      </c>
      <c r="CK310" s="4" t="str">
        <v>FUAM, Makurdi</v>
      </c>
      <c r="CL310" s="4" t="str">
        <v>FUAM, Makurdi</v>
      </c>
      <c r="CM310" s="4" t="str">
        <v>FUAM, Makurdi</v>
      </c>
      <c r="CN310" s="4" t="str">
        <v>FUAM, Makurdi</v>
      </c>
      <c r="CO310" s="4" t="str">
        <v>FUAM, Makurdi</v>
      </c>
      <c r="CP310" s="4" t="str">
        <v>FUAM, Makurdi</v>
      </c>
      <c r="CQ310" s="4" t="str">
        <v>FUAM, Makurdi</v>
      </c>
      <c r="CR310" s="4" t="str">
        <v>FUAM, Makurdi</v>
      </c>
      <c r="CS310" s="4" t="str">
        <v>FUAM, Makurdi</v>
      </c>
      <c r="CT310" s="4" t="str">
        <v>FUAM, Makurdi</v>
      </c>
      <c r="CU310" s="4" t="str">
        <v>FUAM, Makurdi</v>
      </c>
      <c r="CV310" s="4" t="str">
        <v>FUAM, Makurdi</v>
      </c>
      <c r="CW310" s="4" t="str">
        <v>FUAM, Makurdi</v>
      </c>
      <c r="CX310" s="4" t="str">
        <v>FUAM, Makurdi</v>
      </c>
      <c r="CY310" s="4" t="str">
        <v>FUAM, Makurdi</v>
      </c>
      <c r="CZ310" s="4" t="str">
        <v>FUAM, Makurdi</v>
      </c>
      <c r="DA310" s="4" t="str">
        <v>FUAM, Makurdi</v>
      </c>
      <c r="DB310" s="4" t="str">
        <v>FUAM, Makurdi</v>
      </c>
      <c r="DC310" s="4" t="str">
        <v>FUAM, Makurdi</v>
      </c>
      <c r="DD310" s="4" t="str">
        <v>FUAM, Makurdi</v>
      </c>
      <c r="DE310" s="4" t="str">
        <v>FUAM, Makurdi</v>
      </c>
      <c r="DF310" s="4" t="str">
        <v>FUAM, Makurdi</v>
      </c>
      <c r="DG310" s="4" t="str">
        <v>FUAM, Makurdi</v>
      </c>
      <c r="DH310" s="4" t="str">
        <v>FUAM, Makurdi</v>
      </c>
      <c r="DI310" s="4" t="str">
        <v>FUAM, Makurdi</v>
      </c>
      <c r="DJ310" s="4" t="str">
        <v>FUAM, Makurdi</v>
      </c>
      <c r="DK310" s="4" t="str">
        <v>FUAM, Makurdi</v>
      </c>
      <c r="DL310" s="4" t="str">
        <v>FUAM, Makurdi</v>
      </c>
      <c r="DM310" s="4" t="str">
        <v>FUAM, Makurdi</v>
      </c>
      <c r="DN310" s="4" t="str">
        <v>FUAM, Makurdi</v>
      </c>
      <c r="DO310" s="4" t="str">
        <v>FUAM, Makurdi</v>
      </c>
      <c r="DP310" s="4" t="str">
        <v>FUAM, Makurdi</v>
      </c>
    </row>
    <row r="311" spans="1:120" x14ac:dyDescent="0.35">
      <c r="A311" s="4">
        <v>0.72721999999999998</v>
      </c>
      <c r="B311" s="4">
        <v>34.66028</v>
      </c>
      <c r="C311" s="4" t="s">
        <v>215</v>
      </c>
      <c r="D311" s="4" t="s">
        <v>130</v>
      </c>
      <c r="E311" s="4" t="s">
        <v>542</v>
      </c>
      <c r="F311" s="4">
        <v>250</v>
      </c>
      <c r="G311" s="4" t="str">
        <f t="shared" si="4"/>
        <v>Kenya-Bokoli</v>
      </c>
      <c r="BA311" s="4" t="str">
        <v>FUNAAB, Abeokuta</v>
      </c>
      <c r="BB311" s="4" t="str">
        <v>FUNAAB, Abeokuta</v>
      </c>
      <c r="BC311" s="4" t="str">
        <v>FUNAAB, Abeokuta</v>
      </c>
      <c r="BD311" s="4" t="str">
        <v>FUNAAB, Abeokuta</v>
      </c>
      <c r="BE311" s="4" t="str">
        <v>FUNAAB, Abeokuta</v>
      </c>
      <c r="BF311" s="4" t="str">
        <v>FUNAAB, Abeokuta</v>
      </c>
      <c r="BG311" s="4" t="str">
        <v>FUNAAB, Abeokuta</v>
      </c>
      <c r="BH311" s="4" t="str">
        <v>FUNAAB, Abeokuta</v>
      </c>
      <c r="BI311" s="4" t="str">
        <v>FUNAAB, Abeokuta</v>
      </c>
      <c r="BJ311" s="4" t="str">
        <v>FUNAAB, Abeokuta</v>
      </c>
      <c r="BK311" s="4" t="str">
        <v>FUNAAB, Abeokuta</v>
      </c>
      <c r="BL311" s="4" t="str">
        <v>FUNAAB, Abeokuta</v>
      </c>
      <c r="BM311" s="4" t="str">
        <v>FUNAAB, Abeokuta</v>
      </c>
      <c r="BN311" s="4" t="str">
        <v>FUNAAB, Abeokuta</v>
      </c>
      <c r="BO311" s="4" t="str">
        <v>FUNAAB, Abeokuta</v>
      </c>
      <c r="BP311" s="4" t="str">
        <v>FUNAAB, Abeokuta</v>
      </c>
      <c r="BQ311" s="4" t="str">
        <v>FUNAAB, Abeokuta</v>
      </c>
      <c r="BR311" s="4" t="str">
        <v>FUNAAB, Abeokuta</v>
      </c>
      <c r="BS311" s="4" t="str">
        <v>FUNAAB, Abeokuta</v>
      </c>
      <c r="BT311" s="4" t="str">
        <v>FUNAAB, Abeokuta</v>
      </c>
      <c r="BU311" s="4" t="str">
        <v>FUNAAB, Abeokuta</v>
      </c>
      <c r="BV311" s="4" t="str">
        <v>FUNAAB, Abeokuta</v>
      </c>
      <c r="BW311" s="4" t="str">
        <v>FUNAAB, Abeokuta</v>
      </c>
      <c r="BX311" s="4" t="str">
        <v>FUNAAB, Abeokuta</v>
      </c>
      <c r="BY311" s="4" t="str">
        <v>FUNAAB, Abeokuta</v>
      </c>
      <c r="BZ311" s="4" t="str">
        <v>FUNAAB, Abeokuta</v>
      </c>
      <c r="CA311" s="4" t="str">
        <v>FUNAAB, Abeokuta</v>
      </c>
      <c r="CB311" s="4" t="str">
        <v>FUNAAB, Abeokuta</v>
      </c>
      <c r="CC311" s="4" t="str">
        <v>FUNAAB, Abeokuta</v>
      </c>
      <c r="CD311" s="4" t="str">
        <v>FUNAAB, Abeokuta</v>
      </c>
      <c r="CE311" s="4" t="str">
        <v>FUNAAB, Abeokuta</v>
      </c>
      <c r="CF311" s="4" t="str">
        <v>FUNAAB, Abeokuta</v>
      </c>
      <c r="CG311" s="4" t="str">
        <v>FUNAAB, Abeokuta</v>
      </c>
      <c r="CH311" s="4" t="str">
        <v>FUNAAB, Abeokuta</v>
      </c>
      <c r="CJ311" s="4" t="str">
        <v>FUNAAB, Abeokuta</v>
      </c>
      <c r="CK311" s="4" t="str">
        <v>FUNAAB, Abeokuta</v>
      </c>
      <c r="CL311" s="4" t="str">
        <v>FUNAAB, Abeokuta</v>
      </c>
      <c r="CM311" s="4" t="str">
        <v>FUNAAB, Abeokuta</v>
      </c>
      <c r="CN311" s="4" t="str">
        <v>FUNAAB, Abeokuta</v>
      </c>
      <c r="CO311" s="4" t="str">
        <v>FUNAAB, Abeokuta</v>
      </c>
      <c r="CP311" s="4" t="str">
        <v>FUNAAB, Abeokuta</v>
      </c>
      <c r="CQ311" s="4" t="str">
        <v>FUNAAB, Abeokuta</v>
      </c>
      <c r="CR311" s="4" t="str">
        <v>FUNAAB, Abeokuta</v>
      </c>
      <c r="CS311" s="4" t="str">
        <v>FUNAAB, Abeokuta</v>
      </c>
      <c r="CT311" s="4" t="str">
        <v>FUNAAB, Abeokuta</v>
      </c>
      <c r="CU311" s="4" t="str">
        <v>FUNAAB, Abeokuta</v>
      </c>
      <c r="CV311" s="4" t="str">
        <v>FUNAAB, Abeokuta</v>
      </c>
      <c r="CW311" s="4" t="str">
        <v>FUNAAB, Abeokuta</v>
      </c>
      <c r="CX311" s="4" t="str">
        <v>FUNAAB, Abeokuta</v>
      </c>
      <c r="CY311" s="4" t="str">
        <v>FUNAAB, Abeokuta</v>
      </c>
      <c r="CZ311" s="4" t="str">
        <v>FUNAAB, Abeokuta</v>
      </c>
      <c r="DA311" s="4" t="str">
        <v>FUNAAB, Abeokuta</v>
      </c>
      <c r="DB311" s="4" t="str">
        <v>FUNAAB, Abeokuta</v>
      </c>
      <c r="DC311" s="4" t="str">
        <v>FUNAAB, Abeokuta</v>
      </c>
      <c r="DD311" s="4" t="str">
        <v>FUNAAB, Abeokuta</v>
      </c>
      <c r="DE311" s="4" t="str">
        <v>FUNAAB, Abeokuta</v>
      </c>
      <c r="DF311" s="4" t="str">
        <v>FUNAAB, Abeokuta</v>
      </c>
      <c r="DG311" s="4" t="str">
        <v>FUNAAB, Abeokuta</v>
      </c>
      <c r="DH311" s="4" t="str">
        <v>FUNAAB, Abeokuta</v>
      </c>
      <c r="DI311" s="4" t="str">
        <v>FUNAAB, Abeokuta</v>
      </c>
      <c r="DJ311" s="4" t="str">
        <v>FUNAAB, Abeokuta</v>
      </c>
      <c r="DK311" s="4" t="str">
        <v>FUNAAB, Abeokuta</v>
      </c>
      <c r="DL311" s="4" t="str">
        <v>FUNAAB, Abeokuta</v>
      </c>
      <c r="DM311" s="4" t="str">
        <v>FUNAAB, Abeokuta</v>
      </c>
      <c r="DN311" s="4" t="str">
        <v>FUNAAB, Abeokuta</v>
      </c>
      <c r="DO311" s="4" t="str">
        <v>FUNAAB, Abeokuta</v>
      </c>
      <c r="DP311" s="4" t="str">
        <v>FUNAAB, Abeokuta</v>
      </c>
    </row>
    <row r="312" spans="1:120" x14ac:dyDescent="0.35">
      <c r="A312" s="4">
        <v>-0.16400000000000001</v>
      </c>
      <c r="B312" s="4">
        <v>34.207999999999998</v>
      </c>
      <c r="C312" s="4" t="s">
        <v>215</v>
      </c>
      <c r="D312" s="4" t="s">
        <v>130</v>
      </c>
      <c r="E312" s="4" t="s">
        <v>543</v>
      </c>
      <c r="F312" s="4">
        <v>20000</v>
      </c>
      <c r="G312" s="4" t="str">
        <f t="shared" si="4"/>
        <v>Kenya-Bondo District</v>
      </c>
      <c r="BA312" s="4" t="str">
        <v>Funafuna Cattle Multiplication Ranch</v>
      </c>
      <c r="BB312" s="4" t="str">
        <v>Funafuna Cattle Multiplication Ranch</v>
      </c>
      <c r="BC312" s="4" t="str">
        <v>Funafuna Cattle Multiplication Ranch</v>
      </c>
      <c r="BD312" s="4" t="str">
        <v>Funafuna Cattle Multiplication Ranch</v>
      </c>
      <c r="BE312" s="4" t="str">
        <v>Funafuna Cattle Multiplication Ranch</v>
      </c>
      <c r="BF312" s="4" t="str">
        <v>Funafuna Cattle Multiplication Ranch</v>
      </c>
      <c r="BG312" s="4" t="str">
        <v>Funafuna Cattle Multiplication Ranch</v>
      </c>
      <c r="BH312" s="4" t="str">
        <v>Funafuna Cattle Multiplication Ranch</v>
      </c>
      <c r="BI312" s="4" t="str">
        <v>Funafuna Cattle Multiplication Ranch</v>
      </c>
      <c r="BJ312" s="4" t="str">
        <v>Funafuna Cattle Multiplication Ranch</v>
      </c>
      <c r="BK312" s="4" t="str">
        <v>Funafuna Cattle Multiplication Ranch</v>
      </c>
      <c r="BL312" s="4" t="str">
        <v>Funafuna Cattle Multiplication Ranch</v>
      </c>
      <c r="BM312" s="4" t="str">
        <v>Funafuna Cattle Multiplication Ranch</v>
      </c>
      <c r="BN312" s="4" t="str">
        <v>Funafuna Cattle Multiplication Ranch</v>
      </c>
      <c r="BO312" s="4" t="str">
        <v>Funafuna Cattle Multiplication Ranch</v>
      </c>
      <c r="BP312" s="4" t="str">
        <v>Funafuna Cattle Multiplication Ranch</v>
      </c>
      <c r="BQ312" s="4" t="str">
        <v>Funafuna Cattle Multiplication Ranch</v>
      </c>
      <c r="BR312" s="4" t="str">
        <v>Funafuna Cattle Multiplication Ranch</v>
      </c>
      <c r="BS312" s="4" t="str">
        <v>Funafuna Cattle Multiplication Ranch</v>
      </c>
      <c r="BT312" s="4" t="str">
        <v>Funafuna Cattle Multiplication Ranch</v>
      </c>
      <c r="BU312" s="4" t="str">
        <v>Funafuna Cattle Multiplication Ranch</v>
      </c>
      <c r="BV312" s="4" t="str">
        <v>Funafuna Cattle Multiplication Ranch</v>
      </c>
      <c r="BW312" s="4" t="str">
        <v>Funafuna Cattle Multiplication Ranch</v>
      </c>
      <c r="BX312" s="4" t="str">
        <v>Funafuna Cattle Multiplication Ranch</v>
      </c>
      <c r="BY312" s="4" t="str">
        <v>Funafuna Cattle Multiplication Ranch</v>
      </c>
      <c r="BZ312" s="4" t="str">
        <v>Funafuna Cattle Multiplication Ranch</v>
      </c>
      <c r="CA312" s="4" t="str">
        <v>Funafuna Cattle Multiplication Ranch</v>
      </c>
      <c r="CB312" s="4" t="str">
        <v>Funafuna Cattle Multiplication Ranch</v>
      </c>
      <c r="CC312" s="4" t="str">
        <v>Funafuna Cattle Multiplication Ranch</v>
      </c>
      <c r="CD312" s="4" t="str">
        <v>Funafuna Cattle Multiplication Ranch</v>
      </c>
      <c r="CE312" s="4" t="str">
        <v>Funafuna Cattle Multiplication Ranch</v>
      </c>
      <c r="CF312" s="4" t="str">
        <v>Funafuna Cattle Multiplication Ranch</v>
      </c>
      <c r="CG312" s="4" t="str">
        <v>Funafuna Cattle Multiplication Ranch</v>
      </c>
      <c r="CH312" s="4" t="str">
        <v>Funafuna Cattle Multiplication Ranch</v>
      </c>
      <c r="CJ312" s="4" t="str">
        <v>Funafuna Cattle Multiplication Ranch</v>
      </c>
      <c r="CK312" s="4" t="str">
        <v>Funafuna Cattle Multiplication Ranch</v>
      </c>
      <c r="CL312" s="4" t="str">
        <v>Funafuna Cattle Multiplication Ranch</v>
      </c>
      <c r="CM312" s="4" t="str">
        <v>Funafuna Cattle Multiplication Ranch</v>
      </c>
      <c r="CN312" s="4" t="str">
        <v>Funafuna Cattle Multiplication Ranch</v>
      </c>
      <c r="CO312" s="4" t="str">
        <v>Funafuna Cattle Multiplication Ranch</v>
      </c>
      <c r="CP312" s="4" t="str">
        <v>Funafuna Cattle Multiplication Ranch</v>
      </c>
      <c r="CQ312" s="4" t="str">
        <v>Funafuna Cattle Multiplication Ranch</v>
      </c>
      <c r="CR312" s="4" t="str">
        <v>Funafuna Cattle Multiplication Ranch</v>
      </c>
      <c r="CS312" s="4" t="str">
        <v>Funafuna Cattle Multiplication Ranch</v>
      </c>
      <c r="CT312" s="4" t="str">
        <v>Funafuna Cattle Multiplication Ranch</v>
      </c>
      <c r="CU312" s="4" t="str">
        <v>Funafuna Cattle Multiplication Ranch</v>
      </c>
      <c r="CV312" s="4" t="str">
        <v>Funafuna Cattle Multiplication Ranch</v>
      </c>
      <c r="CW312" s="4" t="str">
        <v>Funafuna Cattle Multiplication Ranch</v>
      </c>
      <c r="CX312" s="4" t="str">
        <v>Funafuna Cattle Multiplication Ranch</v>
      </c>
      <c r="CY312" s="4" t="str">
        <v>Funafuna Cattle Multiplication Ranch</v>
      </c>
      <c r="CZ312" s="4" t="str">
        <v>Funafuna Cattle Multiplication Ranch</v>
      </c>
      <c r="DA312" s="4" t="str">
        <v>Funafuna Cattle Multiplication Ranch</v>
      </c>
      <c r="DB312" s="4" t="str">
        <v>Funafuna Cattle Multiplication Ranch</v>
      </c>
      <c r="DC312" s="4" t="str">
        <v>Funafuna Cattle Multiplication Ranch</v>
      </c>
      <c r="DD312" s="4" t="str">
        <v>Funafuna Cattle Multiplication Ranch</v>
      </c>
      <c r="DE312" s="4" t="str">
        <v>Funafuna Cattle Multiplication Ranch</v>
      </c>
      <c r="DF312" s="4" t="str">
        <v>Funafuna Cattle Multiplication Ranch</v>
      </c>
      <c r="DG312" s="4" t="str">
        <v>Funafuna Cattle Multiplication Ranch</v>
      </c>
      <c r="DH312" s="4" t="str">
        <v>Funafuna Cattle Multiplication Ranch</v>
      </c>
      <c r="DI312" s="4" t="str">
        <v>Funafuna Cattle Multiplication Ranch</v>
      </c>
      <c r="DJ312" s="4" t="str">
        <v>Funafuna Cattle Multiplication Ranch</v>
      </c>
      <c r="DK312" s="4" t="str">
        <v>Funafuna Cattle Multiplication Ranch</v>
      </c>
      <c r="DL312" s="4" t="str">
        <v>Funafuna Cattle Multiplication Ranch</v>
      </c>
      <c r="DM312" s="4" t="str">
        <v>Funafuna Cattle Multiplication Ranch</v>
      </c>
      <c r="DN312" s="4" t="str">
        <v>Funafuna Cattle Multiplication Ranch</v>
      </c>
      <c r="DO312" s="4" t="str">
        <v>Funafuna Cattle Multiplication Ranch</v>
      </c>
      <c r="DP312" s="4" t="str">
        <v>Funafuna Cattle Multiplication Ranch</v>
      </c>
    </row>
    <row r="313" spans="1:120" x14ac:dyDescent="0.35">
      <c r="A313" s="4">
        <v>0.75388999999999995</v>
      </c>
      <c r="B313" s="4">
        <v>35.504060000000003</v>
      </c>
      <c r="C313" s="4" t="s">
        <v>215</v>
      </c>
      <c r="D313" s="4" t="s">
        <v>130</v>
      </c>
      <c r="E313" s="4" t="s">
        <v>544</v>
      </c>
      <c r="F313" s="4">
        <v>3000</v>
      </c>
      <c r="G313" s="4" t="str">
        <f t="shared" si="4"/>
        <v>Kenya-Bugar, Elgeyo Marakwet</v>
      </c>
      <c r="BA313" s="4" t="str">
        <v>FUT Teaching and Research Farm, Owerri</v>
      </c>
      <c r="BB313" s="4" t="str">
        <v>FUT Teaching and Research Farm, Owerri</v>
      </c>
      <c r="BC313" s="4" t="str">
        <v>FUT Teaching and Research Farm, Owerri</v>
      </c>
      <c r="BD313" s="4" t="str">
        <v>FUT Teaching and Research Farm, Owerri</v>
      </c>
      <c r="BE313" s="4" t="str">
        <v>FUT Teaching and Research Farm, Owerri</v>
      </c>
      <c r="BF313" s="4" t="str">
        <v>FUT Teaching and Research Farm, Owerri</v>
      </c>
      <c r="BG313" s="4" t="str">
        <v>FUT Teaching and Research Farm, Owerri</v>
      </c>
      <c r="BH313" s="4" t="str">
        <v>FUT Teaching and Research Farm, Owerri</v>
      </c>
      <c r="BI313" s="4" t="str">
        <v>FUT Teaching and Research Farm, Owerri</v>
      </c>
      <c r="BJ313" s="4" t="str">
        <v>FUT Teaching and Research Farm, Owerri</v>
      </c>
      <c r="BK313" s="4" t="str">
        <v>FUT Teaching and Research Farm, Owerri</v>
      </c>
      <c r="BL313" s="4" t="str">
        <v>FUT Teaching and Research Farm, Owerri</v>
      </c>
      <c r="BM313" s="4" t="str">
        <v>FUT Teaching and Research Farm, Owerri</v>
      </c>
      <c r="BN313" s="4" t="str">
        <v>FUT Teaching and Research Farm, Owerri</v>
      </c>
      <c r="BO313" s="4" t="str">
        <v>FUT Teaching and Research Farm, Owerri</v>
      </c>
      <c r="BP313" s="4" t="str">
        <v>FUT Teaching and Research Farm, Owerri</v>
      </c>
      <c r="BQ313" s="4" t="str">
        <v>FUT Teaching and Research Farm, Owerri</v>
      </c>
      <c r="BR313" s="4" t="str">
        <v>FUT Teaching and Research Farm, Owerri</v>
      </c>
      <c r="BS313" s="4" t="str">
        <v>FUT Teaching and Research Farm, Owerri</v>
      </c>
      <c r="BT313" s="4" t="str">
        <v>FUT Teaching and Research Farm, Owerri</v>
      </c>
      <c r="BU313" s="4" t="str">
        <v>FUT Teaching and Research Farm, Owerri</v>
      </c>
      <c r="BV313" s="4" t="str">
        <v>FUT Teaching and Research Farm, Owerri</v>
      </c>
      <c r="BW313" s="4" t="str">
        <v>FUT Teaching and Research Farm, Owerri</v>
      </c>
      <c r="BX313" s="4" t="str">
        <v>FUT Teaching and Research Farm, Owerri</v>
      </c>
      <c r="BY313" s="4" t="str">
        <v>FUT Teaching and Research Farm, Owerri</v>
      </c>
      <c r="BZ313" s="4" t="str">
        <v>FUT Teaching and Research Farm, Owerri</v>
      </c>
      <c r="CA313" s="4" t="str">
        <v>FUT Teaching and Research Farm, Owerri</v>
      </c>
      <c r="CB313" s="4" t="str">
        <v>FUT Teaching and Research Farm, Owerri</v>
      </c>
      <c r="CC313" s="4" t="str">
        <v>FUT Teaching and Research Farm, Owerri</v>
      </c>
      <c r="CD313" s="4" t="str">
        <v>FUT Teaching and Research Farm, Owerri</v>
      </c>
      <c r="CE313" s="4" t="str">
        <v>FUT Teaching and Research Farm, Owerri</v>
      </c>
      <c r="CF313" s="4" t="str">
        <v>FUT Teaching and Research Farm, Owerri</v>
      </c>
      <c r="CG313" s="4" t="str">
        <v>FUT Teaching and Research Farm, Owerri</v>
      </c>
      <c r="CH313" s="4" t="str">
        <v>FUT Teaching and Research Farm, Owerri</v>
      </c>
      <c r="CJ313" s="4" t="str">
        <v>FUT Teaching and Research Farm, Owerri</v>
      </c>
      <c r="CK313" s="4" t="str">
        <v>FUT Teaching and Research Farm, Owerri</v>
      </c>
      <c r="CL313" s="4" t="str">
        <v>FUT Teaching and Research Farm, Owerri</v>
      </c>
      <c r="CM313" s="4" t="str">
        <v>FUT Teaching and Research Farm, Owerri</v>
      </c>
      <c r="CN313" s="4" t="str">
        <v>FUT Teaching and Research Farm, Owerri</v>
      </c>
      <c r="CO313" s="4" t="str">
        <v>FUT Teaching and Research Farm, Owerri</v>
      </c>
      <c r="CP313" s="4" t="str">
        <v>FUT Teaching and Research Farm, Owerri</v>
      </c>
      <c r="CQ313" s="4" t="str">
        <v>FUT Teaching and Research Farm, Owerri</v>
      </c>
      <c r="CR313" s="4" t="str">
        <v>FUT Teaching and Research Farm, Owerri</v>
      </c>
      <c r="CS313" s="4" t="str">
        <v>FUT Teaching and Research Farm, Owerri</v>
      </c>
      <c r="CT313" s="4" t="str">
        <v>FUT Teaching and Research Farm, Owerri</v>
      </c>
      <c r="CU313" s="4" t="str">
        <v>FUT Teaching and Research Farm, Owerri</v>
      </c>
      <c r="CV313" s="4" t="str">
        <v>FUT Teaching and Research Farm, Owerri</v>
      </c>
      <c r="CW313" s="4" t="str">
        <v>FUT Teaching and Research Farm, Owerri</v>
      </c>
      <c r="CX313" s="4" t="str">
        <v>FUT Teaching and Research Farm, Owerri</v>
      </c>
      <c r="CY313" s="4" t="str">
        <v>FUT Teaching and Research Farm, Owerri</v>
      </c>
      <c r="CZ313" s="4" t="str">
        <v>FUT Teaching and Research Farm, Owerri</v>
      </c>
      <c r="DA313" s="4" t="str">
        <v>FUT Teaching and Research Farm, Owerri</v>
      </c>
      <c r="DB313" s="4" t="str">
        <v>FUT Teaching and Research Farm, Owerri</v>
      </c>
      <c r="DC313" s="4" t="str">
        <v>FUT Teaching and Research Farm, Owerri</v>
      </c>
      <c r="DD313" s="4" t="str">
        <v>FUT Teaching and Research Farm, Owerri</v>
      </c>
      <c r="DE313" s="4" t="str">
        <v>FUT Teaching and Research Farm, Owerri</v>
      </c>
      <c r="DF313" s="4" t="str">
        <v>FUT Teaching and Research Farm, Owerri</v>
      </c>
      <c r="DG313" s="4" t="str">
        <v>FUT Teaching and Research Farm, Owerri</v>
      </c>
      <c r="DH313" s="4" t="str">
        <v>FUT Teaching and Research Farm, Owerri</v>
      </c>
      <c r="DI313" s="4" t="str">
        <v>FUT Teaching and Research Farm, Owerri</v>
      </c>
      <c r="DJ313" s="4" t="str">
        <v>FUT Teaching and Research Farm, Owerri</v>
      </c>
      <c r="DK313" s="4" t="str">
        <v>FUT Teaching and Research Farm, Owerri</v>
      </c>
      <c r="DL313" s="4" t="str">
        <v>FUT Teaching and Research Farm, Owerri</v>
      </c>
      <c r="DM313" s="4" t="str">
        <v>FUT Teaching and Research Farm, Owerri</v>
      </c>
      <c r="DN313" s="4" t="str">
        <v>FUT Teaching and Research Farm, Owerri</v>
      </c>
      <c r="DO313" s="4" t="str">
        <v>FUT Teaching and Research Farm, Owerri</v>
      </c>
      <c r="DP313" s="4" t="str">
        <v>FUT Teaching and Research Farm, Owerri</v>
      </c>
    </row>
    <row r="314" spans="1:120" x14ac:dyDescent="0.35">
      <c r="A314" s="4">
        <v>0.221</v>
      </c>
      <c r="B314" s="4">
        <v>34.624000000000002</v>
      </c>
      <c r="C314" s="4" t="s">
        <v>215</v>
      </c>
      <c r="D314" s="4" t="s">
        <v>138</v>
      </c>
      <c r="E314" s="4" t="s">
        <v>545</v>
      </c>
      <c r="F314" s="4">
        <v>500</v>
      </c>
      <c r="G314" s="4" t="str">
        <f t="shared" si="4"/>
        <v>Kenya-Bukura Agricultural College</v>
      </c>
      <c r="BA314" s="4" t="str">
        <v>FUT, Akure</v>
      </c>
      <c r="BB314" s="4" t="str">
        <v>FUT, Akure</v>
      </c>
      <c r="BC314" s="4" t="str">
        <v>FUT, Akure</v>
      </c>
      <c r="BD314" s="4" t="str">
        <v>FUT, Akure</v>
      </c>
      <c r="BE314" s="4" t="str">
        <v>FUT, Akure</v>
      </c>
      <c r="BF314" s="4" t="str">
        <v>FUT, Akure</v>
      </c>
      <c r="BG314" s="4" t="str">
        <v>FUT, Akure</v>
      </c>
      <c r="BH314" s="4" t="str">
        <v>FUT, Akure</v>
      </c>
      <c r="BI314" s="4" t="str">
        <v>FUT, Akure</v>
      </c>
      <c r="BJ314" s="4" t="str">
        <v>FUT, Akure</v>
      </c>
      <c r="BK314" s="4" t="str">
        <v>FUT, Akure</v>
      </c>
      <c r="BL314" s="4" t="str">
        <v>FUT, Akure</v>
      </c>
      <c r="BM314" s="4" t="str">
        <v>FUT, Akure</v>
      </c>
      <c r="BN314" s="4" t="str">
        <v>FUT, Akure</v>
      </c>
      <c r="BO314" s="4" t="str">
        <v>FUT, Akure</v>
      </c>
      <c r="BP314" s="4" t="str">
        <v>FUT, Akure</v>
      </c>
      <c r="BQ314" s="4" t="str">
        <v>FUT, Akure</v>
      </c>
      <c r="BR314" s="4" t="str">
        <v>FUT, Akure</v>
      </c>
      <c r="BS314" s="4" t="str">
        <v>FUT, Akure</v>
      </c>
      <c r="BT314" s="4" t="str">
        <v>FUT, Akure</v>
      </c>
      <c r="BU314" s="4" t="str">
        <v>FUT, Akure</v>
      </c>
      <c r="BV314" s="4" t="str">
        <v>FUT, Akure</v>
      </c>
      <c r="BW314" s="4" t="str">
        <v>FUT, Akure</v>
      </c>
      <c r="BX314" s="4" t="str">
        <v>FUT, Akure</v>
      </c>
      <c r="BY314" s="4" t="str">
        <v>FUT, Akure</v>
      </c>
      <c r="BZ314" s="4" t="str">
        <v>FUT, Akure</v>
      </c>
      <c r="CA314" s="4" t="str">
        <v>FUT, Akure</v>
      </c>
      <c r="CB314" s="4" t="str">
        <v>FUT, Akure</v>
      </c>
      <c r="CC314" s="4" t="str">
        <v>FUT, Akure</v>
      </c>
      <c r="CD314" s="4" t="str">
        <v>FUT, Akure</v>
      </c>
      <c r="CE314" s="4" t="str">
        <v>FUT, Akure</v>
      </c>
      <c r="CF314" s="4" t="str">
        <v>FUT, Akure</v>
      </c>
      <c r="CG314" s="4" t="str">
        <v>FUT, Akure</v>
      </c>
      <c r="CH314" s="4" t="str">
        <v>FUT, Akure</v>
      </c>
      <c r="CJ314" s="4" t="str">
        <v>FUT, Akure</v>
      </c>
      <c r="CK314" s="4" t="str">
        <v>FUT, Akure</v>
      </c>
      <c r="CL314" s="4" t="str">
        <v>FUT, Akure</v>
      </c>
      <c r="CM314" s="4" t="str">
        <v>FUT, Akure</v>
      </c>
      <c r="CN314" s="4" t="str">
        <v>FUT, Akure</v>
      </c>
      <c r="CO314" s="4" t="str">
        <v>FUT, Akure</v>
      </c>
      <c r="CP314" s="4" t="str">
        <v>FUT, Akure</v>
      </c>
      <c r="CQ314" s="4" t="str">
        <v>FUT, Akure</v>
      </c>
      <c r="CR314" s="4" t="str">
        <v>FUT, Akure</v>
      </c>
      <c r="CS314" s="4" t="str">
        <v>FUT, Akure</v>
      </c>
      <c r="CT314" s="4" t="str">
        <v>FUT, Akure</v>
      </c>
      <c r="CU314" s="4" t="str">
        <v>FUT, Akure</v>
      </c>
      <c r="CV314" s="4" t="str">
        <v>FUT, Akure</v>
      </c>
      <c r="CW314" s="4" t="str">
        <v>FUT, Akure</v>
      </c>
      <c r="CX314" s="4" t="str">
        <v>FUT, Akure</v>
      </c>
      <c r="CY314" s="4" t="str">
        <v>FUT, Akure</v>
      </c>
      <c r="CZ314" s="4" t="str">
        <v>FUT, Akure</v>
      </c>
      <c r="DA314" s="4" t="str">
        <v>FUT, Akure</v>
      </c>
      <c r="DB314" s="4" t="str">
        <v>FUT, Akure</v>
      </c>
      <c r="DC314" s="4" t="str">
        <v>FUT, Akure</v>
      </c>
      <c r="DD314" s="4" t="str">
        <v>FUT, Akure</v>
      </c>
      <c r="DE314" s="4" t="str">
        <v>FUT, Akure</v>
      </c>
      <c r="DF314" s="4" t="str">
        <v>FUT, Akure</v>
      </c>
      <c r="DG314" s="4" t="str">
        <v>FUT, Akure</v>
      </c>
      <c r="DH314" s="4" t="str">
        <v>FUT, Akure</v>
      </c>
      <c r="DI314" s="4" t="str">
        <v>FUT, Akure</v>
      </c>
      <c r="DJ314" s="4" t="str">
        <v>FUT, Akure</v>
      </c>
      <c r="DK314" s="4" t="str">
        <v>FUT, Akure</v>
      </c>
      <c r="DL314" s="4" t="str">
        <v>FUT, Akure</v>
      </c>
      <c r="DM314" s="4" t="str">
        <v>FUT, Akure</v>
      </c>
      <c r="DN314" s="4" t="str">
        <v>FUT, Akure</v>
      </c>
      <c r="DO314" s="4" t="str">
        <v>FUT, Akure</v>
      </c>
      <c r="DP314" s="4" t="str">
        <v>FUT, Akure</v>
      </c>
    </row>
    <row r="315" spans="1:120" x14ac:dyDescent="0.35">
      <c r="A315" s="4">
        <v>0.56999999999999995</v>
      </c>
      <c r="B315" s="4">
        <v>34.549999999999997</v>
      </c>
      <c r="C315" s="4" t="s">
        <v>215</v>
      </c>
      <c r="D315" s="4" t="s">
        <v>130</v>
      </c>
      <c r="E315" s="4" t="s">
        <v>546</v>
      </c>
      <c r="F315" s="4">
        <v>550</v>
      </c>
      <c r="G315" s="4" t="str">
        <f t="shared" si="4"/>
        <v>Kenya-Bungoma</v>
      </c>
      <c r="BA315" s="4" t="str">
        <v>FUT, Minna</v>
      </c>
      <c r="BB315" s="4" t="str">
        <v>FUT, Minna</v>
      </c>
      <c r="BC315" s="4" t="str">
        <v>FUT, Minna</v>
      </c>
      <c r="BD315" s="4" t="str">
        <v>FUT, Minna</v>
      </c>
      <c r="BE315" s="4" t="str">
        <v>FUT, Minna</v>
      </c>
      <c r="BF315" s="4" t="str">
        <v>FUT, Minna</v>
      </c>
      <c r="BG315" s="4" t="str">
        <v>FUT, Minna</v>
      </c>
      <c r="BH315" s="4" t="str">
        <v>FUT, Minna</v>
      </c>
      <c r="BI315" s="4" t="str">
        <v>FUT, Minna</v>
      </c>
      <c r="BJ315" s="4" t="str">
        <v>FUT, Minna</v>
      </c>
      <c r="BK315" s="4" t="str">
        <v>FUT, Minna</v>
      </c>
      <c r="BL315" s="4" t="str">
        <v>FUT, Minna</v>
      </c>
      <c r="BM315" s="4" t="str">
        <v>FUT, Minna</v>
      </c>
      <c r="BN315" s="4" t="str">
        <v>FUT, Minna</v>
      </c>
      <c r="BO315" s="4" t="str">
        <v>FUT, Minna</v>
      </c>
      <c r="BP315" s="4" t="str">
        <v>FUT, Minna</v>
      </c>
      <c r="BQ315" s="4" t="str">
        <v>FUT, Minna</v>
      </c>
      <c r="BR315" s="4" t="str">
        <v>FUT, Minna</v>
      </c>
      <c r="BS315" s="4" t="str">
        <v>FUT, Minna</v>
      </c>
      <c r="BT315" s="4" t="str">
        <v>FUT, Minna</v>
      </c>
      <c r="BU315" s="4" t="str">
        <v>FUT, Minna</v>
      </c>
      <c r="BV315" s="4" t="str">
        <v>FUT, Minna</v>
      </c>
      <c r="BW315" s="4" t="str">
        <v>FUT, Minna</v>
      </c>
      <c r="BX315" s="4" t="str">
        <v>FUT, Minna</v>
      </c>
      <c r="BY315" s="4" t="str">
        <v>FUT, Minna</v>
      </c>
      <c r="BZ315" s="4" t="str">
        <v>FUT, Minna</v>
      </c>
      <c r="CA315" s="4" t="str">
        <v>FUT, Minna</v>
      </c>
      <c r="CB315" s="4" t="str">
        <v>FUT, Minna</v>
      </c>
      <c r="CC315" s="4" t="str">
        <v>FUT, Minna</v>
      </c>
      <c r="CD315" s="4" t="str">
        <v>FUT, Minna</v>
      </c>
      <c r="CE315" s="4" t="str">
        <v>FUT, Minna</v>
      </c>
      <c r="CF315" s="4" t="str">
        <v>FUT, Minna</v>
      </c>
      <c r="CG315" s="4" t="str">
        <v>FUT, Minna</v>
      </c>
      <c r="CH315" s="4" t="str">
        <v>FUT, Minna</v>
      </c>
      <c r="CJ315" s="4" t="str">
        <v>FUT, Minna</v>
      </c>
      <c r="CK315" s="4" t="str">
        <v>FUT, Minna</v>
      </c>
      <c r="CL315" s="4" t="str">
        <v>FUT, Minna</v>
      </c>
      <c r="CM315" s="4" t="str">
        <v>FUT, Minna</v>
      </c>
      <c r="CN315" s="4" t="str">
        <v>FUT, Minna</v>
      </c>
      <c r="CO315" s="4" t="str">
        <v>FUT, Minna</v>
      </c>
      <c r="CP315" s="4" t="str">
        <v>FUT, Minna</v>
      </c>
      <c r="CQ315" s="4" t="str">
        <v>FUT, Minna</v>
      </c>
      <c r="CR315" s="4" t="str">
        <v>FUT, Minna</v>
      </c>
      <c r="CS315" s="4" t="str">
        <v>FUT, Minna</v>
      </c>
      <c r="CT315" s="4" t="str">
        <v>FUT, Minna</v>
      </c>
      <c r="CU315" s="4" t="str">
        <v>FUT, Minna</v>
      </c>
      <c r="CV315" s="4" t="str">
        <v>FUT, Minna</v>
      </c>
      <c r="CW315" s="4" t="str">
        <v>FUT, Minna</v>
      </c>
      <c r="CX315" s="4" t="str">
        <v>FUT, Minna</v>
      </c>
      <c r="CY315" s="4" t="str">
        <v>FUT, Minna</v>
      </c>
      <c r="CZ315" s="4" t="str">
        <v>FUT, Minna</v>
      </c>
      <c r="DA315" s="4" t="str">
        <v>FUT, Minna</v>
      </c>
      <c r="DB315" s="4" t="str">
        <v>FUT, Minna</v>
      </c>
      <c r="DC315" s="4" t="str">
        <v>FUT, Minna</v>
      </c>
      <c r="DD315" s="4" t="str">
        <v>FUT, Minna</v>
      </c>
      <c r="DE315" s="4" t="str">
        <v>FUT, Minna</v>
      </c>
      <c r="DF315" s="4" t="str">
        <v>FUT, Minna</v>
      </c>
      <c r="DG315" s="4" t="str">
        <v>FUT, Minna</v>
      </c>
      <c r="DH315" s="4" t="str">
        <v>FUT, Minna</v>
      </c>
      <c r="DI315" s="4" t="str">
        <v>FUT, Minna</v>
      </c>
      <c r="DJ315" s="4" t="str">
        <v>FUT, Minna</v>
      </c>
      <c r="DK315" s="4" t="str">
        <v>FUT, Minna</v>
      </c>
      <c r="DL315" s="4" t="str">
        <v>FUT, Minna</v>
      </c>
      <c r="DM315" s="4" t="str">
        <v>FUT, Minna</v>
      </c>
      <c r="DN315" s="4" t="str">
        <v>FUT, Minna</v>
      </c>
      <c r="DO315" s="4" t="str">
        <v>FUT, Minna</v>
      </c>
      <c r="DP315" s="4" t="str">
        <v>FUT, Minna</v>
      </c>
    </row>
    <row r="316" spans="1:120" x14ac:dyDescent="0.35">
      <c r="A316" s="4">
        <v>0.45</v>
      </c>
      <c r="B316" s="4">
        <v>34.1</v>
      </c>
      <c r="C316" s="4" t="s">
        <v>215</v>
      </c>
      <c r="D316" s="4" t="s">
        <v>130</v>
      </c>
      <c r="E316" s="4" t="s">
        <v>547</v>
      </c>
      <c r="F316" s="4">
        <v>550</v>
      </c>
      <c r="G316" s="4" t="str">
        <f t="shared" si="4"/>
        <v>Kenya-Busia</v>
      </c>
      <c r="BA316" s="4" t="str">
        <v>FUTO Teaching and Research Farm, Owerri</v>
      </c>
      <c r="BB316" s="4" t="str">
        <v>FUTO Teaching and Research Farm, Owerri</v>
      </c>
      <c r="BC316" s="4" t="str">
        <v>FUTO Teaching and Research Farm, Owerri</v>
      </c>
      <c r="BD316" s="4" t="str">
        <v>FUTO Teaching and Research Farm, Owerri</v>
      </c>
      <c r="BE316" s="4" t="str">
        <v>FUTO Teaching and Research Farm, Owerri</v>
      </c>
      <c r="BF316" s="4" t="str">
        <v>FUTO Teaching and Research Farm, Owerri</v>
      </c>
      <c r="BG316" s="4" t="str">
        <v>FUTO Teaching and Research Farm, Owerri</v>
      </c>
      <c r="BH316" s="4" t="str">
        <v>FUTO Teaching and Research Farm, Owerri</v>
      </c>
      <c r="BI316" s="4" t="str">
        <v>FUTO Teaching and Research Farm, Owerri</v>
      </c>
      <c r="BJ316" s="4" t="str">
        <v>FUTO Teaching and Research Farm, Owerri</v>
      </c>
      <c r="BK316" s="4" t="str">
        <v>FUTO Teaching and Research Farm, Owerri</v>
      </c>
      <c r="BL316" s="4" t="str">
        <v>FUTO Teaching and Research Farm, Owerri</v>
      </c>
      <c r="BM316" s="4" t="str">
        <v>FUTO Teaching and Research Farm, Owerri</v>
      </c>
      <c r="BN316" s="4" t="str">
        <v>FUTO Teaching and Research Farm, Owerri</v>
      </c>
      <c r="BO316" s="4" t="str">
        <v>FUTO Teaching and Research Farm, Owerri</v>
      </c>
      <c r="BP316" s="4" t="str">
        <v>FUTO Teaching and Research Farm, Owerri</v>
      </c>
      <c r="BQ316" s="4" t="str">
        <v>FUTO Teaching and Research Farm, Owerri</v>
      </c>
      <c r="BR316" s="4" t="str">
        <v>FUTO Teaching and Research Farm, Owerri</v>
      </c>
      <c r="BS316" s="4" t="str">
        <v>FUTO Teaching and Research Farm, Owerri</v>
      </c>
      <c r="BT316" s="4" t="str">
        <v>FUTO Teaching and Research Farm, Owerri</v>
      </c>
      <c r="BU316" s="4" t="str">
        <v>FUTO Teaching and Research Farm, Owerri</v>
      </c>
      <c r="BV316" s="4" t="str">
        <v>FUTO Teaching and Research Farm, Owerri</v>
      </c>
      <c r="BW316" s="4" t="str">
        <v>FUTO Teaching and Research Farm, Owerri</v>
      </c>
      <c r="BX316" s="4" t="str">
        <v>FUTO Teaching and Research Farm, Owerri</v>
      </c>
      <c r="BY316" s="4" t="str">
        <v>FUTO Teaching and Research Farm, Owerri</v>
      </c>
      <c r="BZ316" s="4" t="str">
        <v>FUTO Teaching and Research Farm, Owerri</v>
      </c>
      <c r="CA316" s="4" t="str">
        <v>FUTO Teaching and Research Farm, Owerri</v>
      </c>
      <c r="CB316" s="4" t="str">
        <v>FUTO Teaching and Research Farm, Owerri</v>
      </c>
      <c r="CC316" s="4" t="str">
        <v>FUTO Teaching and Research Farm, Owerri</v>
      </c>
      <c r="CD316" s="4" t="str">
        <v>FUTO Teaching and Research Farm, Owerri</v>
      </c>
      <c r="CE316" s="4" t="str">
        <v>FUTO Teaching and Research Farm, Owerri</v>
      </c>
      <c r="CF316" s="4" t="str">
        <v>FUTO Teaching and Research Farm, Owerri</v>
      </c>
      <c r="CG316" s="4" t="str">
        <v>FUTO Teaching and Research Farm, Owerri</v>
      </c>
      <c r="CH316" s="4" t="str">
        <v>FUTO Teaching and Research Farm, Owerri</v>
      </c>
      <c r="CJ316" s="4" t="str">
        <v>FUTO Teaching and Research Farm, Owerri</v>
      </c>
      <c r="CK316" s="4" t="str">
        <v>FUTO Teaching and Research Farm, Owerri</v>
      </c>
      <c r="CL316" s="4" t="str">
        <v>FUTO Teaching and Research Farm, Owerri</v>
      </c>
      <c r="CM316" s="4" t="str">
        <v>FUTO Teaching and Research Farm, Owerri</v>
      </c>
      <c r="CN316" s="4" t="str">
        <v>FUTO Teaching and Research Farm, Owerri</v>
      </c>
      <c r="CO316" s="4" t="str">
        <v>FUTO Teaching and Research Farm, Owerri</v>
      </c>
      <c r="CP316" s="4" t="str">
        <v>FUTO Teaching and Research Farm, Owerri</v>
      </c>
      <c r="CQ316" s="4" t="str">
        <v>FUTO Teaching and Research Farm, Owerri</v>
      </c>
      <c r="CR316" s="4" t="str">
        <v>FUTO Teaching and Research Farm, Owerri</v>
      </c>
      <c r="CS316" s="4" t="str">
        <v>FUTO Teaching and Research Farm, Owerri</v>
      </c>
      <c r="CT316" s="4" t="str">
        <v>FUTO Teaching and Research Farm, Owerri</v>
      </c>
      <c r="CU316" s="4" t="str">
        <v>FUTO Teaching and Research Farm, Owerri</v>
      </c>
      <c r="CV316" s="4" t="str">
        <v>FUTO Teaching and Research Farm, Owerri</v>
      </c>
      <c r="CW316" s="4" t="str">
        <v>FUTO Teaching and Research Farm, Owerri</v>
      </c>
      <c r="CX316" s="4" t="str">
        <v>FUTO Teaching and Research Farm, Owerri</v>
      </c>
      <c r="CY316" s="4" t="str">
        <v>FUTO Teaching and Research Farm, Owerri</v>
      </c>
      <c r="CZ316" s="4" t="str">
        <v>FUTO Teaching and Research Farm, Owerri</v>
      </c>
      <c r="DA316" s="4" t="str">
        <v>FUTO Teaching and Research Farm, Owerri</v>
      </c>
      <c r="DB316" s="4" t="str">
        <v>FUTO Teaching and Research Farm, Owerri</v>
      </c>
      <c r="DC316" s="4" t="str">
        <v>FUTO Teaching and Research Farm, Owerri</v>
      </c>
      <c r="DD316" s="4" t="str">
        <v>FUTO Teaching and Research Farm, Owerri</v>
      </c>
      <c r="DE316" s="4" t="str">
        <v>FUTO Teaching and Research Farm, Owerri</v>
      </c>
      <c r="DF316" s="4" t="str">
        <v>FUTO Teaching and Research Farm, Owerri</v>
      </c>
      <c r="DG316" s="4" t="str">
        <v>FUTO Teaching and Research Farm, Owerri</v>
      </c>
      <c r="DH316" s="4" t="str">
        <v>FUTO Teaching and Research Farm, Owerri</v>
      </c>
      <c r="DI316" s="4" t="str">
        <v>FUTO Teaching and Research Farm, Owerri</v>
      </c>
      <c r="DJ316" s="4" t="str">
        <v>FUTO Teaching and Research Farm, Owerri</v>
      </c>
      <c r="DK316" s="4" t="str">
        <v>FUTO Teaching and Research Farm, Owerri</v>
      </c>
      <c r="DL316" s="4" t="str">
        <v>FUTO Teaching and Research Farm, Owerri</v>
      </c>
      <c r="DM316" s="4" t="str">
        <v>FUTO Teaching and Research Farm, Owerri</v>
      </c>
      <c r="DN316" s="4" t="str">
        <v>FUTO Teaching and Research Farm, Owerri</v>
      </c>
      <c r="DO316" s="4" t="str">
        <v>FUTO Teaching and Research Farm, Owerri</v>
      </c>
      <c r="DP316" s="4" t="str">
        <v>FUTO Teaching and Research Farm, Owerri</v>
      </c>
    </row>
    <row r="317" spans="1:120" x14ac:dyDescent="0.35">
      <c r="A317" s="4">
        <v>0.33333000000000002</v>
      </c>
      <c r="B317" s="4">
        <v>34.25</v>
      </c>
      <c r="C317" s="4" t="s">
        <v>215</v>
      </c>
      <c r="D317" s="4" t="s">
        <v>130</v>
      </c>
      <c r="E317" s="4" t="s">
        <v>547</v>
      </c>
      <c r="F317" s="4">
        <v>917</v>
      </c>
      <c r="G317" s="4" t="str">
        <f t="shared" si="4"/>
        <v>Kenya-Busia</v>
      </c>
      <c r="BA317" s="4" t="str">
        <v>Gadza</v>
      </c>
      <c r="BB317" s="4" t="str">
        <v>Gadza</v>
      </c>
      <c r="BC317" s="4" t="str">
        <v>Gadza</v>
      </c>
      <c r="BD317" s="4" t="str">
        <v>Gadza</v>
      </c>
      <c r="BE317" s="4" t="str">
        <v>Gadza</v>
      </c>
      <c r="BF317" s="4" t="str">
        <v>Gadza</v>
      </c>
      <c r="BG317" s="4" t="str">
        <v>Gadza</v>
      </c>
      <c r="BH317" s="4" t="str">
        <v>Gadza</v>
      </c>
      <c r="BI317" s="4" t="str">
        <v>Gadza</v>
      </c>
      <c r="BJ317" s="4" t="str">
        <v>Gadza</v>
      </c>
      <c r="BK317" s="4" t="str">
        <v>Gadza</v>
      </c>
      <c r="BL317" s="4" t="str">
        <v>Gadza</v>
      </c>
      <c r="BM317" s="4" t="str">
        <v>Gadza</v>
      </c>
      <c r="BN317" s="4" t="str">
        <v>Gadza</v>
      </c>
      <c r="BO317" s="4" t="str">
        <v>Gadza</v>
      </c>
      <c r="BP317" s="4" t="str">
        <v>Gadza</v>
      </c>
      <c r="BQ317" s="4" t="str">
        <v>Gadza</v>
      </c>
      <c r="BR317" s="4" t="str">
        <v>Gadza</v>
      </c>
      <c r="BS317" s="4" t="str">
        <v>Gadza</v>
      </c>
      <c r="BT317" s="4" t="str">
        <v>Gadza</v>
      </c>
      <c r="BU317" s="4" t="str">
        <v>Gadza</v>
      </c>
      <c r="BV317" s="4" t="str">
        <v>Gadza</v>
      </c>
      <c r="BW317" s="4" t="str">
        <v>Gadza</v>
      </c>
      <c r="BX317" s="4" t="str">
        <v>Gadza</v>
      </c>
      <c r="BY317" s="4" t="str">
        <v>Gadza</v>
      </c>
      <c r="BZ317" s="4" t="str">
        <v>Gadza</v>
      </c>
      <c r="CA317" s="4" t="str">
        <v>Gadza</v>
      </c>
      <c r="CB317" s="4" t="str">
        <v>Gadza</v>
      </c>
      <c r="CC317" s="4" t="str">
        <v>Gadza</v>
      </c>
      <c r="CD317" s="4" t="str">
        <v>Gadza</v>
      </c>
      <c r="CE317" s="4" t="str">
        <v>Gadza</v>
      </c>
      <c r="CF317" s="4" t="str">
        <v>Gadza</v>
      </c>
      <c r="CG317" s="4" t="str">
        <v>Gadza</v>
      </c>
      <c r="CH317" s="4" t="str">
        <v>Gadza</v>
      </c>
      <c r="CJ317" s="4" t="str">
        <v>Gadza</v>
      </c>
      <c r="CK317" s="4" t="str">
        <v>Gadza</v>
      </c>
      <c r="CL317" s="4" t="str">
        <v>Gadza</v>
      </c>
      <c r="CM317" s="4" t="str">
        <v>Gadza</v>
      </c>
      <c r="CN317" s="4" t="str">
        <v>Gadza</v>
      </c>
      <c r="CO317" s="4" t="str">
        <v>Gadza</v>
      </c>
      <c r="CP317" s="4" t="str">
        <v>Gadza</v>
      </c>
      <c r="CQ317" s="4" t="str">
        <v>Gadza</v>
      </c>
      <c r="CR317" s="4" t="str">
        <v>Gadza</v>
      </c>
      <c r="CS317" s="4" t="str">
        <v>Gadza</v>
      </c>
      <c r="CT317" s="4" t="str">
        <v>Gadza</v>
      </c>
      <c r="CU317" s="4" t="str">
        <v>Gadza</v>
      </c>
      <c r="CV317" s="4" t="str">
        <v>Gadza</v>
      </c>
      <c r="CW317" s="4" t="str">
        <v>Gadza</v>
      </c>
      <c r="CX317" s="4" t="str">
        <v>Gadza</v>
      </c>
      <c r="CY317" s="4" t="str">
        <v>Gadza</v>
      </c>
      <c r="CZ317" s="4" t="str">
        <v>Gadza</v>
      </c>
      <c r="DA317" s="4" t="str">
        <v>Gadza</v>
      </c>
      <c r="DB317" s="4" t="str">
        <v>Gadza</v>
      </c>
      <c r="DC317" s="4" t="str">
        <v>Gadza</v>
      </c>
      <c r="DD317" s="4" t="str">
        <v>Gadza</v>
      </c>
      <c r="DE317" s="4" t="str">
        <v>Gadza</v>
      </c>
      <c r="DF317" s="4" t="str">
        <v>Gadza</v>
      </c>
      <c r="DG317" s="4" t="str">
        <v>Gadza</v>
      </c>
      <c r="DH317" s="4" t="str">
        <v>Gadza</v>
      </c>
      <c r="DI317" s="4" t="str">
        <v>Gadza</v>
      </c>
      <c r="DJ317" s="4" t="str">
        <v>Gadza</v>
      </c>
      <c r="DK317" s="4" t="str">
        <v>Gadza</v>
      </c>
      <c r="DL317" s="4" t="str">
        <v>Gadza</v>
      </c>
      <c r="DM317" s="4" t="str">
        <v>Gadza</v>
      </c>
      <c r="DN317" s="4" t="str">
        <v>Gadza</v>
      </c>
      <c r="DO317" s="4" t="str">
        <v>Gadza</v>
      </c>
      <c r="DP317" s="4" t="str">
        <v>Gadza</v>
      </c>
    </row>
    <row r="318" spans="1:120" x14ac:dyDescent="0.35">
      <c r="A318" s="4">
        <v>0.39439999999999997</v>
      </c>
      <c r="B318" s="4">
        <v>34.189</v>
      </c>
      <c r="C318" s="4" t="s">
        <v>215</v>
      </c>
      <c r="D318" s="4" t="s">
        <v>130</v>
      </c>
      <c r="E318" s="4" t="s">
        <v>548</v>
      </c>
      <c r="F318" s="4">
        <v>40000</v>
      </c>
      <c r="G318" s="4" t="str">
        <f t="shared" si="4"/>
        <v>Kenya-Busia &amp; Teso Districts</v>
      </c>
      <c r="BA318" s="4" t="str">
        <v>Gagnoa</v>
      </c>
      <c r="BB318" s="4" t="str">
        <v>Gagnoa</v>
      </c>
      <c r="BC318" s="4" t="str">
        <v>Gagnoa</v>
      </c>
      <c r="BD318" s="4" t="str">
        <v>Gagnoa</v>
      </c>
      <c r="BE318" s="4" t="str">
        <v>Gagnoa</v>
      </c>
      <c r="BF318" s="4" t="str">
        <v>Gagnoa</v>
      </c>
      <c r="BG318" s="4" t="str">
        <v>Gagnoa</v>
      </c>
      <c r="BH318" s="4" t="str">
        <v>Gagnoa</v>
      </c>
      <c r="BI318" s="4" t="str">
        <v>Gagnoa</v>
      </c>
      <c r="BJ318" s="4" t="str">
        <v>Gagnoa</v>
      </c>
      <c r="BK318" s="4" t="str">
        <v>Gagnoa</v>
      </c>
      <c r="BL318" s="4" t="str">
        <v>Gagnoa</v>
      </c>
      <c r="BM318" s="4" t="str">
        <v>Gagnoa</v>
      </c>
      <c r="BN318" s="4" t="str">
        <v>Gagnoa</v>
      </c>
      <c r="BO318" s="4" t="str">
        <v>Gagnoa</v>
      </c>
      <c r="BP318" s="4" t="str">
        <v>Gagnoa</v>
      </c>
      <c r="BQ318" s="4" t="str">
        <v>Gagnoa</v>
      </c>
      <c r="BR318" s="4" t="str">
        <v>Gagnoa</v>
      </c>
      <c r="BS318" s="4" t="str">
        <v>Gagnoa</v>
      </c>
      <c r="BT318" s="4" t="str">
        <v>Gagnoa</v>
      </c>
      <c r="BU318" s="4" t="str">
        <v>Gagnoa</v>
      </c>
      <c r="BV318" s="4" t="str">
        <v>Gagnoa</v>
      </c>
      <c r="BW318" s="4" t="str">
        <v>Gagnoa</v>
      </c>
      <c r="BX318" s="4" t="str">
        <v>Gagnoa</v>
      </c>
      <c r="BY318" s="4" t="str">
        <v>Gagnoa</v>
      </c>
      <c r="BZ318" s="4" t="str">
        <v>Gagnoa</v>
      </c>
      <c r="CA318" s="4" t="str">
        <v>Gagnoa</v>
      </c>
      <c r="CB318" s="4" t="str">
        <v>Gagnoa</v>
      </c>
      <c r="CC318" s="4" t="str">
        <v>Gagnoa</v>
      </c>
      <c r="CD318" s="4" t="str">
        <v>Gagnoa</v>
      </c>
      <c r="CE318" s="4" t="str">
        <v>Gagnoa</v>
      </c>
      <c r="CF318" s="4" t="str">
        <v>Gagnoa</v>
      </c>
      <c r="CG318" s="4" t="str">
        <v>Gagnoa</v>
      </c>
      <c r="CH318" s="4" t="str">
        <v>Gagnoa</v>
      </c>
      <c r="CJ318" s="4" t="str">
        <v>Gagnoa</v>
      </c>
      <c r="CK318" s="4" t="str">
        <v>Gagnoa</v>
      </c>
      <c r="CL318" s="4" t="str">
        <v>Gagnoa</v>
      </c>
      <c r="CM318" s="4" t="str">
        <v>Gagnoa</v>
      </c>
      <c r="CN318" s="4" t="str">
        <v>Gagnoa</v>
      </c>
      <c r="CO318" s="4" t="str">
        <v>Gagnoa</v>
      </c>
      <c r="CP318" s="4" t="str">
        <v>Gagnoa</v>
      </c>
      <c r="CQ318" s="4" t="str">
        <v>Gagnoa</v>
      </c>
      <c r="CR318" s="4" t="str">
        <v>Gagnoa</v>
      </c>
      <c r="CS318" s="4" t="str">
        <v>Gagnoa</v>
      </c>
      <c r="CT318" s="4" t="str">
        <v>Gagnoa</v>
      </c>
      <c r="CU318" s="4" t="str">
        <v>Gagnoa</v>
      </c>
      <c r="CV318" s="4" t="str">
        <v>Gagnoa</v>
      </c>
      <c r="CW318" s="4" t="str">
        <v>Gagnoa</v>
      </c>
      <c r="CX318" s="4" t="str">
        <v>Gagnoa</v>
      </c>
      <c r="CY318" s="4" t="str">
        <v>Gagnoa</v>
      </c>
      <c r="CZ318" s="4" t="str">
        <v>Gagnoa</v>
      </c>
      <c r="DA318" s="4" t="str">
        <v>Gagnoa</v>
      </c>
      <c r="DB318" s="4" t="str">
        <v>Gagnoa</v>
      </c>
      <c r="DC318" s="4" t="str">
        <v>Gagnoa</v>
      </c>
      <c r="DD318" s="4" t="str">
        <v>Gagnoa</v>
      </c>
      <c r="DE318" s="4" t="str">
        <v>Gagnoa</v>
      </c>
      <c r="DF318" s="4" t="str">
        <v>Gagnoa</v>
      </c>
      <c r="DG318" s="4" t="str">
        <v>Gagnoa</v>
      </c>
      <c r="DH318" s="4" t="str">
        <v>Gagnoa</v>
      </c>
      <c r="DI318" s="4" t="str">
        <v>Gagnoa</v>
      </c>
      <c r="DJ318" s="4" t="str">
        <v>Gagnoa</v>
      </c>
      <c r="DK318" s="4" t="str">
        <v>Gagnoa</v>
      </c>
      <c r="DL318" s="4" t="str">
        <v>Gagnoa</v>
      </c>
      <c r="DM318" s="4" t="str">
        <v>Gagnoa</v>
      </c>
      <c r="DN318" s="4" t="str">
        <v>Gagnoa</v>
      </c>
      <c r="DO318" s="4" t="str">
        <v>Gagnoa</v>
      </c>
      <c r="DP318" s="4" t="str">
        <v>Gagnoa</v>
      </c>
    </row>
    <row r="319" spans="1:120" x14ac:dyDescent="0.35">
      <c r="A319" s="4">
        <v>0.30299999999999999</v>
      </c>
      <c r="B319" s="4">
        <v>34.505000000000003</v>
      </c>
      <c r="C319" s="4" t="s">
        <v>215</v>
      </c>
      <c r="D319" s="4" t="s">
        <v>130</v>
      </c>
      <c r="E319" s="4" t="s">
        <v>549</v>
      </c>
      <c r="F319" s="4">
        <v>15000</v>
      </c>
      <c r="G319" s="4" t="str">
        <f t="shared" si="4"/>
        <v>Kenya-Butere &amp; Mumias District</v>
      </c>
      <c r="BA319" s="4" t="str">
        <v>Gagnoa, Guessihio</v>
      </c>
      <c r="BB319" s="4" t="str">
        <v>Gagnoa, Guessihio</v>
      </c>
      <c r="BC319" s="4" t="str">
        <v>Gagnoa, Guessihio</v>
      </c>
      <c r="BD319" s="4" t="str">
        <v>Gagnoa, Guessihio</v>
      </c>
      <c r="BE319" s="4" t="str">
        <v>Gagnoa, Guessihio</v>
      </c>
      <c r="BF319" s="4" t="str">
        <v>Gagnoa, Guessihio</v>
      </c>
      <c r="BG319" s="4" t="str">
        <v>Gagnoa, Guessihio</v>
      </c>
      <c r="BH319" s="4" t="str">
        <v>Gagnoa, Guessihio</v>
      </c>
      <c r="BI319" s="4" t="str">
        <v>Gagnoa, Guessihio</v>
      </c>
      <c r="BJ319" s="4" t="str">
        <v>Gagnoa, Guessihio</v>
      </c>
      <c r="BK319" s="4" t="str">
        <v>Gagnoa, Guessihio</v>
      </c>
      <c r="BL319" s="4" t="str">
        <v>Gagnoa, Guessihio</v>
      </c>
      <c r="BM319" s="4" t="str">
        <v>Gagnoa, Guessihio</v>
      </c>
      <c r="BN319" s="4" t="str">
        <v>Gagnoa, Guessihio</v>
      </c>
      <c r="BO319" s="4" t="str">
        <v>Gagnoa, Guessihio</v>
      </c>
      <c r="BP319" s="4" t="str">
        <v>Gagnoa, Guessihio</v>
      </c>
      <c r="BQ319" s="4" t="str">
        <v>Gagnoa, Guessihio</v>
      </c>
      <c r="BR319" s="4" t="str">
        <v>Gagnoa, Guessihio</v>
      </c>
      <c r="BS319" s="4" t="str">
        <v>Gagnoa, Guessihio</v>
      </c>
      <c r="BT319" s="4" t="str">
        <v>Gagnoa, Guessihio</v>
      </c>
      <c r="BU319" s="4" t="str">
        <v>Gagnoa, Guessihio</v>
      </c>
      <c r="BV319" s="4" t="str">
        <v>Gagnoa, Guessihio</v>
      </c>
      <c r="BW319" s="4" t="str">
        <v>Gagnoa, Guessihio</v>
      </c>
      <c r="BX319" s="4" t="str">
        <v>Gagnoa, Guessihio</v>
      </c>
      <c r="BY319" s="4" t="str">
        <v>Gagnoa, Guessihio</v>
      </c>
      <c r="BZ319" s="4" t="str">
        <v>Gagnoa, Guessihio</v>
      </c>
      <c r="CA319" s="4" t="str">
        <v>Gagnoa, Guessihio</v>
      </c>
      <c r="CB319" s="4" t="str">
        <v>Gagnoa, Guessihio</v>
      </c>
      <c r="CC319" s="4" t="str">
        <v>Gagnoa, Guessihio</v>
      </c>
      <c r="CD319" s="4" t="str">
        <v>Gagnoa, Guessihio</v>
      </c>
      <c r="CE319" s="4" t="str">
        <v>Gagnoa, Guessihio</v>
      </c>
      <c r="CF319" s="4" t="str">
        <v>Gagnoa, Guessihio</v>
      </c>
      <c r="CG319" s="4" t="str">
        <v>Gagnoa, Guessihio</v>
      </c>
      <c r="CH319" s="4" t="str">
        <v>Gagnoa, Guessihio</v>
      </c>
      <c r="CJ319" s="4" t="str">
        <v>Gagnoa, Guessihio</v>
      </c>
      <c r="CK319" s="4" t="str">
        <v>Gagnoa, Guessihio</v>
      </c>
      <c r="CL319" s="4" t="str">
        <v>Gagnoa, Guessihio</v>
      </c>
      <c r="CM319" s="4" t="str">
        <v>Gagnoa, Guessihio</v>
      </c>
      <c r="CN319" s="4" t="str">
        <v>Gagnoa, Guessihio</v>
      </c>
      <c r="CO319" s="4" t="str">
        <v>Gagnoa, Guessihio</v>
      </c>
      <c r="CP319" s="4" t="str">
        <v>Gagnoa, Guessihio</v>
      </c>
      <c r="CQ319" s="4" t="str">
        <v>Gagnoa, Guessihio</v>
      </c>
      <c r="CR319" s="4" t="str">
        <v>Gagnoa, Guessihio</v>
      </c>
      <c r="CS319" s="4" t="str">
        <v>Gagnoa, Guessihio</v>
      </c>
      <c r="CT319" s="4" t="str">
        <v>Gagnoa, Guessihio</v>
      </c>
      <c r="CU319" s="4" t="str">
        <v>Gagnoa, Guessihio</v>
      </c>
      <c r="CV319" s="4" t="str">
        <v>Gagnoa, Guessihio</v>
      </c>
      <c r="CW319" s="4" t="str">
        <v>Gagnoa, Guessihio</v>
      </c>
      <c r="CX319" s="4" t="str">
        <v>Gagnoa, Guessihio</v>
      </c>
      <c r="CY319" s="4" t="str">
        <v>Gagnoa, Guessihio</v>
      </c>
      <c r="CZ319" s="4" t="str">
        <v>Gagnoa, Guessihio</v>
      </c>
      <c r="DA319" s="4" t="str">
        <v>Gagnoa, Guessihio</v>
      </c>
      <c r="DB319" s="4" t="str">
        <v>Gagnoa, Guessihio</v>
      </c>
      <c r="DC319" s="4" t="str">
        <v>Gagnoa, Guessihio</v>
      </c>
      <c r="DD319" s="4" t="str">
        <v>Gagnoa, Guessihio</v>
      </c>
      <c r="DE319" s="4" t="str">
        <v>Gagnoa, Guessihio</v>
      </c>
      <c r="DF319" s="4" t="str">
        <v>Gagnoa, Guessihio</v>
      </c>
      <c r="DG319" s="4" t="str">
        <v>Gagnoa, Guessihio</v>
      </c>
      <c r="DH319" s="4" t="str">
        <v>Gagnoa, Guessihio</v>
      </c>
      <c r="DI319" s="4" t="str">
        <v>Gagnoa, Guessihio</v>
      </c>
      <c r="DJ319" s="4" t="str">
        <v>Gagnoa, Guessihio</v>
      </c>
      <c r="DK319" s="4" t="str">
        <v>Gagnoa, Guessihio</v>
      </c>
      <c r="DL319" s="4" t="str">
        <v>Gagnoa, Guessihio</v>
      </c>
      <c r="DM319" s="4" t="str">
        <v>Gagnoa, Guessihio</v>
      </c>
      <c r="DN319" s="4" t="str">
        <v>Gagnoa, Guessihio</v>
      </c>
      <c r="DO319" s="4" t="str">
        <v>Gagnoa, Guessihio</v>
      </c>
      <c r="DP319" s="4" t="str">
        <v>Gagnoa, Guessihio</v>
      </c>
    </row>
    <row r="320" spans="1:120" x14ac:dyDescent="0.35">
      <c r="A320" s="4">
        <v>-0.52549999999999997</v>
      </c>
      <c r="B320" s="4">
        <v>34.464100000000002</v>
      </c>
      <c r="C320" s="4" t="s">
        <v>215</v>
      </c>
      <c r="D320" s="4" t="s">
        <v>138</v>
      </c>
      <c r="E320" s="4" t="s">
        <v>550</v>
      </c>
      <c r="F320" s="4">
        <v>100</v>
      </c>
      <c r="G320" s="4" t="str">
        <f t="shared" si="4"/>
        <v>Kenya-Catholic Diocese, Homa Bay</v>
      </c>
      <c r="BA320" s="4" t="str">
        <v>Gairo</v>
      </c>
      <c r="BB320" s="4" t="str">
        <v>Gairo</v>
      </c>
      <c r="BC320" s="4" t="str">
        <v>Gairo</v>
      </c>
      <c r="BD320" s="4" t="str">
        <v>Gairo</v>
      </c>
      <c r="BE320" s="4" t="str">
        <v>Gairo</v>
      </c>
      <c r="BF320" s="4" t="str">
        <v>Gairo</v>
      </c>
      <c r="BG320" s="4" t="str">
        <v>Gairo</v>
      </c>
      <c r="BH320" s="4" t="str">
        <v>Gairo</v>
      </c>
      <c r="BI320" s="4" t="str">
        <v>Gairo</v>
      </c>
      <c r="BJ320" s="4" t="str">
        <v>Gairo</v>
      </c>
      <c r="BK320" s="4" t="str">
        <v>Gairo</v>
      </c>
      <c r="BL320" s="4" t="str">
        <v>Gairo</v>
      </c>
      <c r="BM320" s="4" t="str">
        <v>Gairo</v>
      </c>
      <c r="BN320" s="4" t="str">
        <v>Gairo</v>
      </c>
      <c r="BO320" s="4" t="str">
        <v>Gairo</v>
      </c>
      <c r="BP320" s="4" t="str">
        <v>Gairo</v>
      </c>
      <c r="BQ320" s="4" t="str">
        <v>Gairo</v>
      </c>
      <c r="BR320" s="4" t="str">
        <v>Gairo</v>
      </c>
      <c r="BS320" s="4" t="str">
        <v>Gairo</v>
      </c>
      <c r="BT320" s="4" t="str">
        <v>Gairo</v>
      </c>
      <c r="BU320" s="4" t="str">
        <v>Gairo</v>
      </c>
      <c r="BV320" s="4" t="str">
        <v>Gairo</v>
      </c>
      <c r="BW320" s="4" t="str">
        <v>Gairo</v>
      </c>
      <c r="BX320" s="4" t="str">
        <v>Gairo</v>
      </c>
      <c r="BY320" s="4" t="str">
        <v>Gairo</v>
      </c>
      <c r="BZ320" s="4" t="str">
        <v>Gairo</v>
      </c>
      <c r="CA320" s="4" t="str">
        <v>Gairo</v>
      </c>
      <c r="CB320" s="4" t="str">
        <v>Gairo</v>
      </c>
      <c r="CC320" s="4" t="str">
        <v>Gairo</v>
      </c>
      <c r="CD320" s="4" t="str">
        <v>Gairo</v>
      </c>
      <c r="CE320" s="4" t="str">
        <v>Gairo</v>
      </c>
      <c r="CF320" s="4" t="str">
        <v>Gairo</v>
      </c>
      <c r="CG320" s="4" t="str">
        <v>Gairo</v>
      </c>
      <c r="CH320" s="4" t="str">
        <v>Gairo</v>
      </c>
      <c r="CJ320" s="4" t="str">
        <v>Gairo</v>
      </c>
      <c r="CK320" s="4" t="str">
        <v>Gairo</v>
      </c>
      <c r="CL320" s="4" t="str">
        <v>Gairo</v>
      </c>
      <c r="CM320" s="4" t="str">
        <v>Gairo</v>
      </c>
      <c r="CN320" s="4" t="str">
        <v>Gairo</v>
      </c>
      <c r="CO320" s="4" t="str">
        <v>Gairo</v>
      </c>
      <c r="CP320" s="4" t="str">
        <v>Gairo</v>
      </c>
      <c r="CQ320" s="4" t="str">
        <v>Gairo</v>
      </c>
      <c r="CR320" s="4" t="str">
        <v>Gairo</v>
      </c>
      <c r="CS320" s="4" t="str">
        <v>Gairo</v>
      </c>
      <c r="CT320" s="4" t="str">
        <v>Gairo</v>
      </c>
      <c r="CU320" s="4" t="str">
        <v>Gairo</v>
      </c>
      <c r="CV320" s="4" t="str">
        <v>Gairo</v>
      </c>
      <c r="CW320" s="4" t="str">
        <v>Gairo</v>
      </c>
      <c r="CX320" s="4" t="str">
        <v>Gairo</v>
      </c>
      <c r="CY320" s="4" t="str">
        <v>Gairo</v>
      </c>
      <c r="CZ320" s="4" t="str">
        <v>Gairo</v>
      </c>
      <c r="DA320" s="4" t="str">
        <v>Gairo</v>
      </c>
      <c r="DB320" s="4" t="str">
        <v>Gairo</v>
      </c>
      <c r="DC320" s="4" t="str">
        <v>Gairo</v>
      </c>
      <c r="DD320" s="4" t="str">
        <v>Gairo</v>
      </c>
      <c r="DE320" s="4" t="str">
        <v>Gairo</v>
      </c>
      <c r="DF320" s="4" t="str">
        <v>Gairo</v>
      </c>
      <c r="DG320" s="4" t="str">
        <v>Gairo</v>
      </c>
      <c r="DH320" s="4" t="str">
        <v>Gairo</v>
      </c>
      <c r="DI320" s="4" t="str">
        <v>Gairo</v>
      </c>
      <c r="DJ320" s="4" t="str">
        <v>Gairo</v>
      </c>
      <c r="DK320" s="4" t="str">
        <v>Gairo</v>
      </c>
      <c r="DL320" s="4" t="str">
        <v>Gairo</v>
      </c>
      <c r="DM320" s="4" t="str">
        <v>Gairo</v>
      </c>
      <c r="DN320" s="4" t="str">
        <v>Gairo</v>
      </c>
      <c r="DO320" s="4" t="str">
        <v>Gairo</v>
      </c>
      <c r="DP320" s="4" t="str">
        <v>Gairo</v>
      </c>
    </row>
    <row r="321" spans="1:120" x14ac:dyDescent="0.35">
      <c r="A321" s="4">
        <v>-0.95899999999999996</v>
      </c>
      <c r="B321" s="4">
        <v>35.195999999999998</v>
      </c>
      <c r="C321" s="4" t="s">
        <v>215</v>
      </c>
      <c r="D321" s="4" t="s">
        <v>130</v>
      </c>
      <c r="E321" s="4" t="s">
        <v>551</v>
      </c>
      <c r="F321" s="4">
        <v>6000</v>
      </c>
      <c r="G321" s="4" t="str">
        <f t="shared" si="4"/>
        <v>Kenya-Chebunyo, Kericho</v>
      </c>
      <c r="BA321" s="4" t="str">
        <v>Gairo Division, Kilosa District</v>
      </c>
      <c r="BB321" s="4" t="str">
        <v>Gairo Division, Kilosa District</v>
      </c>
      <c r="BC321" s="4" t="str">
        <v>Gairo Division, Kilosa District</v>
      </c>
      <c r="BD321" s="4" t="str">
        <v>Gairo Division, Kilosa District</v>
      </c>
      <c r="BE321" s="4" t="str">
        <v>Gairo Division, Kilosa District</v>
      </c>
      <c r="BF321" s="4" t="str">
        <v>Gairo Division, Kilosa District</v>
      </c>
      <c r="BG321" s="4" t="str">
        <v>Gairo Division, Kilosa District</v>
      </c>
      <c r="BH321" s="4" t="str">
        <v>Gairo Division, Kilosa District</v>
      </c>
      <c r="BI321" s="4" t="str">
        <v>Gairo Division, Kilosa District</v>
      </c>
      <c r="BJ321" s="4" t="str">
        <v>Gairo Division, Kilosa District</v>
      </c>
      <c r="BK321" s="4" t="str">
        <v>Gairo Division, Kilosa District</v>
      </c>
      <c r="BL321" s="4" t="str">
        <v>Gairo Division, Kilosa District</v>
      </c>
      <c r="BM321" s="4" t="str">
        <v>Gairo Division, Kilosa District</v>
      </c>
      <c r="BN321" s="4" t="str">
        <v>Gairo Division, Kilosa District</v>
      </c>
      <c r="BO321" s="4" t="str">
        <v>Gairo Division, Kilosa District</v>
      </c>
      <c r="BP321" s="4" t="str">
        <v>Gairo Division, Kilosa District</v>
      </c>
      <c r="BQ321" s="4" t="str">
        <v>Gairo Division, Kilosa District</v>
      </c>
      <c r="BR321" s="4" t="str">
        <v>Gairo Division, Kilosa District</v>
      </c>
      <c r="BS321" s="4" t="str">
        <v>Gairo Division, Kilosa District</v>
      </c>
      <c r="BT321" s="4" t="str">
        <v>Gairo Division, Kilosa District</v>
      </c>
      <c r="BU321" s="4" t="str">
        <v>Gairo Division, Kilosa District</v>
      </c>
      <c r="BV321" s="4" t="str">
        <v>Gairo Division, Kilosa District</v>
      </c>
      <c r="BW321" s="4" t="str">
        <v>Gairo Division, Kilosa District</v>
      </c>
      <c r="BX321" s="4" t="str">
        <v>Gairo Division, Kilosa District</v>
      </c>
      <c r="BY321" s="4" t="str">
        <v>Gairo Division, Kilosa District</v>
      </c>
      <c r="BZ321" s="4" t="str">
        <v>Gairo Division, Kilosa District</v>
      </c>
      <c r="CA321" s="4" t="str">
        <v>Gairo Division, Kilosa District</v>
      </c>
      <c r="CB321" s="4" t="str">
        <v>Gairo Division, Kilosa District</v>
      </c>
      <c r="CC321" s="4" t="str">
        <v>Gairo Division, Kilosa District</v>
      </c>
      <c r="CD321" s="4" t="str">
        <v>Gairo Division, Kilosa District</v>
      </c>
      <c r="CE321" s="4" t="str">
        <v>Gairo Division, Kilosa District</v>
      </c>
      <c r="CF321" s="4" t="str">
        <v>Gairo Division, Kilosa District</v>
      </c>
      <c r="CG321" s="4" t="str">
        <v>Gairo Division, Kilosa District</v>
      </c>
      <c r="CH321" s="4" t="str">
        <v>Gairo Division, Kilosa District</v>
      </c>
      <c r="CJ321" s="4" t="str">
        <v>Gairo Division, Kilosa District</v>
      </c>
      <c r="CK321" s="4" t="str">
        <v>Gairo Division, Kilosa District</v>
      </c>
      <c r="CL321" s="4" t="str">
        <v>Gairo Division, Kilosa District</v>
      </c>
      <c r="CM321" s="4" t="str">
        <v>Gairo Division, Kilosa District</v>
      </c>
      <c r="CN321" s="4" t="str">
        <v>Gairo Division, Kilosa District</v>
      </c>
      <c r="CO321" s="4" t="str">
        <v>Gairo Division, Kilosa District</v>
      </c>
      <c r="CP321" s="4" t="str">
        <v>Gairo Division, Kilosa District</v>
      </c>
      <c r="CQ321" s="4" t="str">
        <v>Gairo Division, Kilosa District</v>
      </c>
      <c r="CR321" s="4" t="str">
        <v>Gairo Division, Kilosa District</v>
      </c>
      <c r="CS321" s="4" t="str">
        <v>Gairo Division, Kilosa District</v>
      </c>
      <c r="CT321" s="4" t="str">
        <v>Gairo Division, Kilosa District</v>
      </c>
      <c r="CU321" s="4" t="str">
        <v>Gairo Division, Kilosa District</v>
      </c>
      <c r="CV321" s="4" t="str">
        <v>Gairo Division, Kilosa District</v>
      </c>
      <c r="CW321" s="4" t="str">
        <v>Gairo Division, Kilosa District</v>
      </c>
      <c r="CX321" s="4" t="str">
        <v>Gairo Division, Kilosa District</v>
      </c>
      <c r="CY321" s="4" t="str">
        <v>Gairo Division, Kilosa District</v>
      </c>
      <c r="CZ321" s="4" t="str">
        <v>Gairo Division, Kilosa District</v>
      </c>
      <c r="DA321" s="4" t="str">
        <v>Gairo Division, Kilosa District</v>
      </c>
      <c r="DB321" s="4" t="str">
        <v>Gairo Division, Kilosa District</v>
      </c>
      <c r="DC321" s="4" t="str">
        <v>Gairo Division, Kilosa District</v>
      </c>
      <c r="DD321" s="4" t="str">
        <v>Gairo Division, Kilosa District</v>
      </c>
      <c r="DE321" s="4" t="str">
        <v>Gairo Division, Kilosa District</v>
      </c>
      <c r="DF321" s="4" t="str">
        <v>Gairo Division, Kilosa District</v>
      </c>
      <c r="DG321" s="4" t="str">
        <v>Gairo Division, Kilosa District</v>
      </c>
      <c r="DH321" s="4" t="str">
        <v>Gairo Division, Kilosa District</v>
      </c>
      <c r="DI321" s="4" t="str">
        <v>Gairo Division, Kilosa District</v>
      </c>
      <c r="DJ321" s="4" t="str">
        <v>Gairo Division, Kilosa District</v>
      </c>
      <c r="DK321" s="4" t="str">
        <v>Gairo Division, Kilosa District</v>
      </c>
      <c r="DL321" s="4" t="str">
        <v>Gairo Division, Kilosa District</v>
      </c>
      <c r="DM321" s="4" t="str">
        <v>Gairo Division, Kilosa District</v>
      </c>
      <c r="DN321" s="4" t="str">
        <v>Gairo Division, Kilosa District</v>
      </c>
      <c r="DO321" s="4" t="str">
        <v>Gairo Division, Kilosa District</v>
      </c>
      <c r="DP321" s="4" t="str">
        <v>Gairo Division, Kilosa District</v>
      </c>
    </row>
    <row r="322" spans="1:120" x14ac:dyDescent="0.35">
      <c r="A322" s="4">
        <v>0.13500000000000001</v>
      </c>
      <c r="B322" s="4">
        <v>34.954999999999998</v>
      </c>
      <c r="C322" s="4" t="s">
        <v>215</v>
      </c>
      <c r="D322" s="4" t="s">
        <v>130</v>
      </c>
      <c r="E322" s="4" t="s">
        <v>552</v>
      </c>
      <c r="F322" s="4">
        <v>2000</v>
      </c>
      <c r="G322" s="4" t="str">
        <f t="shared" ref="G322:G385" si="5">CONCATENATE(C322,"-",E322)</f>
        <v>Kenya-Chepkumia, Nandi</v>
      </c>
      <c r="BA322" s="4" t="str">
        <v>Gakuta, ARS</v>
      </c>
      <c r="BB322" s="4" t="str">
        <v>Gakuta, ARS</v>
      </c>
      <c r="BC322" s="4" t="str">
        <v>Gakuta, ARS</v>
      </c>
      <c r="BD322" s="4" t="str">
        <v>Gakuta, ARS</v>
      </c>
      <c r="BE322" s="4" t="str">
        <v>Gakuta, ARS</v>
      </c>
      <c r="BF322" s="4" t="str">
        <v>Gakuta, ARS</v>
      </c>
      <c r="BG322" s="4" t="str">
        <v>Gakuta, ARS</v>
      </c>
      <c r="BH322" s="4" t="str">
        <v>Gakuta, ARS</v>
      </c>
      <c r="BI322" s="4" t="str">
        <v>Gakuta, ARS</v>
      </c>
      <c r="BJ322" s="4" t="str">
        <v>Gakuta, ARS</v>
      </c>
      <c r="BK322" s="4" t="str">
        <v>Gakuta, ARS</v>
      </c>
      <c r="BL322" s="4" t="str">
        <v>Gakuta, ARS</v>
      </c>
      <c r="BM322" s="4" t="str">
        <v>Gakuta, ARS</v>
      </c>
      <c r="BN322" s="4" t="str">
        <v>Gakuta, ARS</v>
      </c>
      <c r="BO322" s="4" t="str">
        <v>Gakuta, ARS</v>
      </c>
      <c r="BP322" s="4" t="str">
        <v>Gakuta, ARS</v>
      </c>
      <c r="BQ322" s="4" t="str">
        <v>Gakuta, ARS</v>
      </c>
      <c r="BR322" s="4" t="str">
        <v>Gakuta, ARS</v>
      </c>
      <c r="BS322" s="4" t="str">
        <v>Gakuta, ARS</v>
      </c>
      <c r="BT322" s="4" t="str">
        <v>Gakuta, ARS</v>
      </c>
      <c r="BU322" s="4" t="str">
        <v>Gakuta, ARS</v>
      </c>
      <c r="BV322" s="4" t="str">
        <v>Gakuta, ARS</v>
      </c>
      <c r="BW322" s="4" t="str">
        <v>Gakuta, ARS</v>
      </c>
      <c r="BX322" s="4" t="str">
        <v>Gakuta, ARS</v>
      </c>
      <c r="BY322" s="4" t="str">
        <v>Gakuta, ARS</v>
      </c>
      <c r="BZ322" s="4" t="str">
        <v>Gakuta, ARS</v>
      </c>
      <c r="CA322" s="4" t="str">
        <v>Gakuta, ARS</v>
      </c>
      <c r="CB322" s="4" t="str">
        <v>Gakuta, ARS</v>
      </c>
      <c r="CC322" s="4" t="str">
        <v>Gakuta, ARS</v>
      </c>
      <c r="CD322" s="4" t="str">
        <v>Gakuta, ARS</v>
      </c>
      <c r="CE322" s="4" t="str">
        <v>Gakuta, ARS</v>
      </c>
      <c r="CF322" s="4" t="str">
        <v>Gakuta, ARS</v>
      </c>
      <c r="CG322" s="4" t="str">
        <v>Gakuta, ARS</v>
      </c>
      <c r="CH322" s="4" t="str">
        <v>Gakuta, ARS</v>
      </c>
      <c r="CJ322" s="4" t="str">
        <v>Gakuta, ARS</v>
      </c>
      <c r="CK322" s="4" t="str">
        <v>Gakuta, ARS</v>
      </c>
      <c r="CL322" s="4" t="str">
        <v>Gakuta, ARS</v>
      </c>
      <c r="CM322" s="4" t="str">
        <v>Gakuta, ARS</v>
      </c>
      <c r="CN322" s="4" t="str">
        <v>Gakuta, ARS</v>
      </c>
      <c r="CO322" s="4" t="str">
        <v>Gakuta, ARS</v>
      </c>
      <c r="CP322" s="4" t="str">
        <v>Gakuta, ARS</v>
      </c>
      <c r="CQ322" s="4" t="str">
        <v>Gakuta, ARS</v>
      </c>
      <c r="CR322" s="4" t="str">
        <v>Gakuta, ARS</v>
      </c>
      <c r="CS322" s="4" t="str">
        <v>Gakuta, ARS</v>
      </c>
      <c r="CT322" s="4" t="str">
        <v>Gakuta, ARS</v>
      </c>
      <c r="CU322" s="4" t="str">
        <v>Gakuta, ARS</v>
      </c>
      <c r="CV322" s="4" t="str">
        <v>Gakuta, ARS</v>
      </c>
      <c r="CW322" s="4" t="str">
        <v>Gakuta, ARS</v>
      </c>
      <c r="CX322" s="4" t="str">
        <v>Gakuta, ARS</v>
      </c>
      <c r="CY322" s="4" t="str">
        <v>Gakuta, ARS</v>
      </c>
      <c r="CZ322" s="4" t="str">
        <v>Gakuta, ARS</v>
      </c>
      <c r="DA322" s="4" t="str">
        <v>Gakuta, ARS</v>
      </c>
      <c r="DB322" s="4" t="str">
        <v>Gakuta, ARS</v>
      </c>
      <c r="DC322" s="4" t="str">
        <v>Gakuta, ARS</v>
      </c>
      <c r="DD322" s="4" t="str">
        <v>Gakuta, ARS</v>
      </c>
      <c r="DE322" s="4" t="str">
        <v>Gakuta, ARS</v>
      </c>
      <c r="DF322" s="4" t="str">
        <v>Gakuta, ARS</v>
      </c>
      <c r="DG322" s="4" t="str">
        <v>Gakuta, ARS</v>
      </c>
      <c r="DH322" s="4" t="str">
        <v>Gakuta, ARS</v>
      </c>
      <c r="DI322" s="4" t="str">
        <v>Gakuta, ARS</v>
      </c>
      <c r="DJ322" s="4" t="str">
        <v>Gakuta, ARS</v>
      </c>
      <c r="DK322" s="4" t="str">
        <v>Gakuta, ARS</v>
      </c>
      <c r="DL322" s="4" t="str">
        <v>Gakuta, ARS</v>
      </c>
      <c r="DM322" s="4" t="str">
        <v>Gakuta, ARS</v>
      </c>
      <c r="DN322" s="4" t="str">
        <v>Gakuta, ARS</v>
      </c>
      <c r="DO322" s="4" t="str">
        <v>Gakuta, ARS</v>
      </c>
      <c r="DP322" s="4" t="str">
        <v>Gakuta, ARS</v>
      </c>
    </row>
    <row r="323" spans="1:120" x14ac:dyDescent="0.35">
      <c r="A323" s="4">
        <v>-1.0947</v>
      </c>
      <c r="B323" s="4">
        <v>36.904000000000003</v>
      </c>
      <c r="C323" s="4" t="s">
        <v>215</v>
      </c>
      <c r="D323" s="4" t="s">
        <v>138</v>
      </c>
      <c r="E323" s="4" t="s">
        <v>553</v>
      </c>
      <c r="F323" s="4">
        <v>800</v>
      </c>
      <c r="G323" s="4" t="str">
        <f t="shared" si="5"/>
        <v>Kenya-Coffee Research Foundation, Ruiru</v>
      </c>
      <c r="BA323" s="4" t="str">
        <v>Gambari</v>
      </c>
      <c r="BB323" s="4" t="str">
        <v>Gambari</v>
      </c>
      <c r="BC323" s="4" t="str">
        <v>Gambari</v>
      </c>
      <c r="BD323" s="4" t="str">
        <v>Gambari</v>
      </c>
      <c r="BE323" s="4" t="str">
        <v>Gambari</v>
      </c>
      <c r="BF323" s="4" t="str">
        <v>Gambari</v>
      </c>
      <c r="BG323" s="4" t="str">
        <v>Gambari</v>
      </c>
      <c r="BH323" s="4" t="str">
        <v>Gambari</v>
      </c>
      <c r="BI323" s="4" t="str">
        <v>Gambari</v>
      </c>
      <c r="BJ323" s="4" t="str">
        <v>Gambari</v>
      </c>
      <c r="BK323" s="4" t="str">
        <v>Gambari</v>
      </c>
      <c r="BL323" s="4" t="str">
        <v>Gambari</v>
      </c>
      <c r="BM323" s="4" t="str">
        <v>Gambari</v>
      </c>
      <c r="BN323" s="4" t="str">
        <v>Gambari</v>
      </c>
      <c r="BO323" s="4" t="str">
        <v>Gambari</v>
      </c>
      <c r="BP323" s="4" t="str">
        <v>Gambari</v>
      </c>
      <c r="BQ323" s="4" t="str">
        <v>Gambari</v>
      </c>
      <c r="BR323" s="4" t="str">
        <v>Gambari</v>
      </c>
      <c r="BS323" s="4" t="str">
        <v>Gambari</v>
      </c>
      <c r="BT323" s="4" t="str">
        <v>Gambari</v>
      </c>
      <c r="BU323" s="4" t="str">
        <v>Gambari</v>
      </c>
      <c r="BV323" s="4" t="str">
        <v>Gambari</v>
      </c>
      <c r="BW323" s="4" t="str">
        <v>Gambari</v>
      </c>
      <c r="BX323" s="4" t="str">
        <v>Gambari</v>
      </c>
      <c r="BY323" s="4" t="str">
        <v>Gambari</v>
      </c>
      <c r="BZ323" s="4" t="str">
        <v>Gambari</v>
      </c>
      <c r="CA323" s="4" t="str">
        <v>Gambari</v>
      </c>
      <c r="CB323" s="4" t="str">
        <v>Gambari</v>
      </c>
      <c r="CC323" s="4" t="str">
        <v>Gambari</v>
      </c>
      <c r="CD323" s="4" t="str">
        <v>Gambari</v>
      </c>
      <c r="CE323" s="4" t="str">
        <v>Gambari</v>
      </c>
      <c r="CF323" s="4" t="str">
        <v>Gambari</v>
      </c>
      <c r="CG323" s="4" t="str">
        <v>Gambari</v>
      </c>
      <c r="CH323" s="4" t="str">
        <v>Gambari</v>
      </c>
      <c r="CJ323" s="4" t="str">
        <v>Gambari</v>
      </c>
      <c r="CK323" s="4" t="str">
        <v>Gambari</v>
      </c>
      <c r="CL323" s="4" t="str">
        <v>Gambari</v>
      </c>
      <c r="CM323" s="4" t="str">
        <v>Gambari</v>
      </c>
      <c r="CN323" s="4" t="str">
        <v>Gambari</v>
      </c>
      <c r="CO323" s="4" t="str">
        <v>Gambari</v>
      </c>
      <c r="CP323" s="4" t="str">
        <v>Gambari</v>
      </c>
      <c r="CQ323" s="4" t="str">
        <v>Gambari</v>
      </c>
      <c r="CR323" s="4" t="str">
        <v>Gambari</v>
      </c>
      <c r="CS323" s="4" t="str">
        <v>Gambari</v>
      </c>
      <c r="CT323" s="4" t="str">
        <v>Gambari</v>
      </c>
      <c r="CU323" s="4" t="str">
        <v>Gambari</v>
      </c>
      <c r="CV323" s="4" t="str">
        <v>Gambari</v>
      </c>
      <c r="CW323" s="4" t="str">
        <v>Gambari</v>
      </c>
      <c r="CX323" s="4" t="str">
        <v>Gambari</v>
      </c>
      <c r="CY323" s="4" t="str">
        <v>Gambari</v>
      </c>
      <c r="CZ323" s="4" t="str">
        <v>Gambari</v>
      </c>
      <c r="DA323" s="4" t="str">
        <v>Gambari</v>
      </c>
      <c r="DB323" s="4" t="str">
        <v>Gambari</v>
      </c>
      <c r="DC323" s="4" t="str">
        <v>Gambari</v>
      </c>
      <c r="DD323" s="4" t="str">
        <v>Gambari</v>
      </c>
      <c r="DE323" s="4" t="str">
        <v>Gambari</v>
      </c>
      <c r="DF323" s="4" t="str">
        <v>Gambari</v>
      </c>
      <c r="DG323" s="4" t="str">
        <v>Gambari</v>
      </c>
      <c r="DH323" s="4" t="str">
        <v>Gambari</v>
      </c>
      <c r="DI323" s="4" t="str">
        <v>Gambari</v>
      </c>
      <c r="DJ323" s="4" t="str">
        <v>Gambari</v>
      </c>
      <c r="DK323" s="4" t="str">
        <v>Gambari</v>
      </c>
      <c r="DL323" s="4" t="str">
        <v>Gambari</v>
      </c>
      <c r="DM323" s="4" t="str">
        <v>Gambari</v>
      </c>
      <c r="DN323" s="4" t="str">
        <v>Gambari</v>
      </c>
      <c r="DO323" s="4" t="str">
        <v>Gambari</v>
      </c>
      <c r="DP323" s="4" t="str">
        <v>Gambari</v>
      </c>
    </row>
    <row r="324" spans="1:120" x14ac:dyDescent="0.35">
      <c r="A324" s="4">
        <v>-0.57499999999999996</v>
      </c>
      <c r="B324" s="4">
        <v>37.491</v>
      </c>
      <c r="C324" s="4" t="s">
        <v>215</v>
      </c>
      <c r="D324" s="4" t="s">
        <v>138</v>
      </c>
      <c r="E324" s="4" t="s">
        <v>554</v>
      </c>
      <c r="F324" s="4">
        <v>500</v>
      </c>
      <c r="G324" s="4" t="str">
        <f t="shared" si="5"/>
        <v>Kenya-Don Bosco Boys Secondary, Embu</v>
      </c>
      <c r="BA324" s="4" t="str">
        <v>Gampela</v>
      </c>
      <c r="BB324" s="4" t="str">
        <v>Gampela</v>
      </c>
      <c r="BC324" s="4" t="str">
        <v>Gampela</v>
      </c>
      <c r="BD324" s="4" t="str">
        <v>Gampela</v>
      </c>
      <c r="BE324" s="4" t="str">
        <v>Gampela</v>
      </c>
      <c r="BF324" s="4" t="str">
        <v>Gampela</v>
      </c>
      <c r="BG324" s="4" t="str">
        <v>Gampela</v>
      </c>
      <c r="BH324" s="4" t="str">
        <v>Gampela</v>
      </c>
      <c r="BI324" s="4" t="str">
        <v>Gampela</v>
      </c>
      <c r="BJ324" s="4" t="str">
        <v>Gampela</v>
      </c>
      <c r="BK324" s="4" t="str">
        <v>Gampela</v>
      </c>
      <c r="BL324" s="4" t="str">
        <v>Gampela</v>
      </c>
      <c r="BM324" s="4" t="str">
        <v>Gampela</v>
      </c>
      <c r="BN324" s="4" t="str">
        <v>Gampela</v>
      </c>
      <c r="BO324" s="4" t="str">
        <v>Gampela</v>
      </c>
      <c r="BP324" s="4" t="str">
        <v>Gampela</v>
      </c>
      <c r="BQ324" s="4" t="str">
        <v>Gampela</v>
      </c>
      <c r="BR324" s="4" t="str">
        <v>Gampela</v>
      </c>
      <c r="BS324" s="4" t="str">
        <v>Gampela</v>
      </c>
      <c r="BT324" s="4" t="str">
        <v>Gampela</v>
      </c>
      <c r="BU324" s="4" t="str">
        <v>Gampela</v>
      </c>
      <c r="BV324" s="4" t="str">
        <v>Gampela</v>
      </c>
      <c r="BW324" s="4" t="str">
        <v>Gampela</v>
      </c>
      <c r="BX324" s="4" t="str">
        <v>Gampela</v>
      </c>
      <c r="BY324" s="4" t="str">
        <v>Gampela</v>
      </c>
      <c r="BZ324" s="4" t="str">
        <v>Gampela</v>
      </c>
      <c r="CA324" s="4" t="str">
        <v>Gampela</v>
      </c>
      <c r="CB324" s="4" t="str">
        <v>Gampela</v>
      </c>
      <c r="CC324" s="4" t="str">
        <v>Gampela</v>
      </c>
      <c r="CD324" s="4" t="str">
        <v>Gampela</v>
      </c>
      <c r="CE324" s="4" t="str">
        <v>Gampela</v>
      </c>
      <c r="CF324" s="4" t="str">
        <v>Gampela</v>
      </c>
      <c r="CG324" s="4" t="str">
        <v>Gampela</v>
      </c>
      <c r="CH324" s="4" t="str">
        <v>Gampela</v>
      </c>
      <c r="CJ324" s="4" t="str">
        <v>Gampela</v>
      </c>
      <c r="CK324" s="4" t="str">
        <v>Gampela</v>
      </c>
      <c r="CL324" s="4" t="str">
        <v>Gampela</v>
      </c>
      <c r="CM324" s="4" t="str">
        <v>Gampela</v>
      </c>
      <c r="CN324" s="4" t="str">
        <v>Gampela</v>
      </c>
      <c r="CO324" s="4" t="str">
        <v>Gampela</v>
      </c>
      <c r="CP324" s="4" t="str">
        <v>Gampela</v>
      </c>
      <c r="CQ324" s="4" t="str">
        <v>Gampela</v>
      </c>
      <c r="CR324" s="4" t="str">
        <v>Gampela</v>
      </c>
      <c r="CS324" s="4" t="str">
        <v>Gampela</v>
      </c>
      <c r="CT324" s="4" t="str">
        <v>Gampela</v>
      </c>
      <c r="CU324" s="4" t="str">
        <v>Gampela</v>
      </c>
      <c r="CV324" s="4" t="str">
        <v>Gampela</v>
      </c>
      <c r="CW324" s="4" t="str">
        <v>Gampela</v>
      </c>
      <c r="CX324" s="4" t="str">
        <v>Gampela</v>
      </c>
      <c r="CY324" s="4" t="str">
        <v>Gampela</v>
      </c>
      <c r="CZ324" s="4" t="str">
        <v>Gampela</v>
      </c>
      <c r="DA324" s="4" t="str">
        <v>Gampela</v>
      </c>
      <c r="DB324" s="4" t="str">
        <v>Gampela</v>
      </c>
      <c r="DC324" s="4" t="str">
        <v>Gampela</v>
      </c>
      <c r="DD324" s="4" t="str">
        <v>Gampela</v>
      </c>
      <c r="DE324" s="4" t="str">
        <v>Gampela</v>
      </c>
      <c r="DF324" s="4" t="str">
        <v>Gampela</v>
      </c>
      <c r="DG324" s="4" t="str">
        <v>Gampela</v>
      </c>
      <c r="DH324" s="4" t="str">
        <v>Gampela</v>
      </c>
      <c r="DI324" s="4" t="str">
        <v>Gampela</v>
      </c>
      <c r="DJ324" s="4" t="str">
        <v>Gampela</v>
      </c>
      <c r="DK324" s="4" t="str">
        <v>Gampela</v>
      </c>
      <c r="DL324" s="4" t="str">
        <v>Gampela</v>
      </c>
      <c r="DM324" s="4" t="str">
        <v>Gampela</v>
      </c>
      <c r="DN324" s="4" t="str">
        <v>Gampela</v>
      </c>
      <c r="DO324" s="4" t="str">
        <v>Gampela</v>
      </c>
      <c r="DP324" s="4" t="str">
        <v>Gampela</v>
      </c>
    </row>
    <row r="325" spans="1:120" x14ac:dyDescent="0.35">
      <c r="A325" s="4">
        <v>0.13719999999999999</v>
      </c>
      <c r="B325" s="4">
        <v>34.552999999999997</v>
      </c>
      <c r="C325" s="4" t="s">
        <v>215</v>
      </c>
      <c r="D325" s="4" t="s">
        <v>130</v>
      </c>
      <c r="E325" s="4" t="s">
        <v>555</v>
      </c>
      <c r="F325" s="4">
        <v>200</v>
      </c>
      <c r="G325" s="4" t="str">
        <f t="shared" si="5"/>
        <v>Kenya-Ebukanga Primary, Kakamega</v>
      </c>
      <c r="BA325" s="4" t="str">
        <v>Ganawuri</v>
      </c>
      <c r="BB325" s="4" t="str">
        <v>Ganawuri</v>
      </c>
      <c r="BC325" s="4" t="str">
        <v>Ganawuri</v>
      </c>
      <c r="BD325" s="4" t="str">
        <v>Ganawuri</v>
      </c>
      <c r="BE325" s="4" t="str">
        <v>Ganawuri</v>
      </c>
      <c r="BF325" s="4" t="str">
        <v>Ganawuri</v>
      </c>
      <c r="BG325" s="4" t="str">
        <v>Ganawuri</v>
      </c>
      <c r="BH325" s="4" t="str">
        <v>Ganawuri</v>
      </c>
      <c r="BI325" s="4" t="str">
        <v>Ganawuri</v>
      </c>
      <c r="BJ325" s="4" t="str">
        <v>Ganawuri</v>
      </c>
      <c r="BK325" s="4" t="str">
        <v>Ganawuri</v>
      </c>
      <c r="BL325" s="4" t="str">
        <v>Ganawuri</v>
      </c>
      <c r="BM325" s="4" t="str">
        <v>Ganawuri</v>
      </c>
      <c r="BN325" s="4" t="str">
        <v>Ganawuri</v>
      </c>
      <c r="BO325" s="4" t="str">
        <v>Ganawuri</v>
      </c>
      <c r="BP325" s="4" t="str">
        <v>Ganawuri</v>
      </c>
      <c r="BQ325" s="4" t="str">
        <v>Ganawuri</v>
      </c>
      <c r="BR325" s="4" t="str">
        <v>Ganawuri</v>
      </c>
      <c r="BS325" s="4" t="str">
        <v>Ganawuri</v>
      </c>
      <c r="BT325" s="4" t="str">
        <v>Ganawuri</v>
      </c>
      <c r="BU325" s="4" t="str">
        <v>Ganawuri</v>
      </c>
      <c r="BV325" s="4" t="str">
        <v>Ganawuri</v>
      </c>
      <c r="BW325" s="4" t="str">
        <v>Ganawuri</v>
      </c>
      <c r="BX325" s="4" t="str">
        <v>Ganawuri</v>
      </c>
      <c r="BY325" s="4" t="str">
        <v>Ganawuri</v>
      </c>
      <c r="BZ325" s="4" t="str">
        <v>Ganawuri</v>
      </c>
      <c r="CA325" s="4" t="str">
        <v>Ganawuri</v>
      </c>
      <c r="CB325" s="4" t="str">
        <v>Ganawuri</v>
      </c>
      <c r="CC325" s="4" t="str">
        <v>Ganawuri</v>
      </c>
      <c r="CD325" s="4" t="str">
        <v>Ganawuri</v>
      </c>
      <c r="CE325" s="4" t="str">
        <v>Ganawuri</v>
      </c>
      <c r="CF325" s="4" t="str">
        <v>Ganawuri</v>
      </c>
      <c r="CG325" s="4" t="str">
        <v>Ganawuri</v>
      </c>
      <c r="CH325" s="4" t="str">
        <v>Ganawuri</v>
      </c>
      <c r="CJ325" s="4" t="str">
        <v>Ganawuri</v>
      </c>
      <c r="CK325" s="4" t="str">
        <v>Ganawuri</v>
      </c>
      <c r="CL325" s="4" t="str">
        <v>Ganawuri</v>
      </c>
      <c r="CM325" s="4" t="str">
        <v>Ganawuri</v>
      </c>
      <c r="CN325" s="4" t="str">
        <v>Ganawuri</v>
      </c>
      <c r="CO325" s="4" t="str">
        <v>Ganawuri</v>
      </c>
      <c r="CP325" s="4" t="str">
        <v>Ganawuri</v>
      </c>
      <c r="CQ325" s="4" t="str">
        <v>Ganawuri</v>
      </c>
      <c r="CR325" s="4" t="str">
        <v>Ganawuri</v>
      </c>
      <c r="CS325" s="4" t="str">
        <v>Ganawuri</v>
      </c>
      <c r="CT325" s="4" t="str">
        <v>Ganawuri</v>
      </c>
      <c r="CU325" s="4" t="str">
        <v>Ganawuri</v>
      </c>
      <c r="CV325" s="4" t="str">
        <v>Ganawuri</v>
      </c>
      <c r="CW325" s="4" t="str">
        <v>Ganawuri</v>
      </c>
      <c r="CX325" s="4" t="str">
        <v>Ganawuri</v>
      </c>
      <c r="CY325" s="4" t="str">
        <v>Ganawuri</v>
      </c>
      <c r="CZ325" s="4" t="str">
        <v>Ganawuri</v>
      </c>
      <c r="DA325" s="4" t="str">
        <v>Ganawuri</v>
      </c>
      <c r="DB325" s="4" t="str">
        <v>Ganawuri</v>
      </c>
      <c r="DC325" s="4" t="str">
        <v>Ganawuri</v>
      </c>
      <c r="DD325" s="4" t="str">
        <v>Ganawuri</v>
      </c>
      <c r="DE325" s="4" t="str">
        <v>Ganawuri</v>
      </c>
      <c r="DF325" s="4" t="str">
        <v>Ganawuri</v>
      </c>
      <c r="DG325" s="4" t="str">
        <v>Ganawuri</v>
      </c>
      <c r="DH325" s="4" t="str">
        <v>Ganawuri</v>
      </c>
      <c r="DI325" s="4" t="str">
        <v>Ganawuri</v>
      </c>
      <c r="DJ325" s="4" t="str">
        <v>Ganawuri</v>
      </c>
      <c r="DK325" s="4" t="str">
        <v>Ganawuri</v>
      </c>
      <c r="DL325" s="4" t="str">
        <v>Ganawuri</v>
      </c>
      <c r="DM325" s="4" t="str">
        <v>Ganawuri</v>
      </c>
      <c r="DN325" s="4" t="str">
        <v>Ganawuri</v>
      </c>
      <c r="DO325" s="4" t="str">
        <v>Ganawuri</v>
      </c>
      <c r="DP325" s="4" t="str">
        <v>Ganawuri</v>
      </c>
    </row>
    <row r="326" spans="1:120" x14ac:dyDescent="0.35">
      <c r="A326" s="4">
        <v>-0.36699999999999999</v>
      </c>
      <c r="B326" s="4">
        <v>35.927999999999997</v>
      </c>
      <c r="C326" s="4" t="s">
        <v>215</v>
      </c>
      <c r="D326" s="4" t="s">
        <v>138</v>
      </c>
      <c r="E326" s="4" t="s">
        <v>556</v>
      </c>
      <c r="F326" s="4">
        <v>500</v>
      </c>
      <c r="G326" s="4" t="str">
        <f t="shared" si="5"/>
        <v>Kenya-Egerton University (Tatton Agricultural Park)</v>
      </c>
      <c r="BA326" s="4" t="str">
        <v>Gandigal</v>
      </c>
      <c r="BB326" s="4" t="str">
        <v>Gandigal</v>
      </c>
      <c r="BC326" s="4" t="str">
        <v>Gandigal</v>
      </c>
      <c r="BD326" s="4" t="str">
        <v>Gandigal</v>
      </c>
      <c r="BE326" s="4" t="str">
        <v>Gandigal</v>
      </c>
      <c r="BF326" s="4" t="str">
        <v>Gandigal</v>
      </c>
      <c r="BG326" s="4" t="str">
        <v>Gandigal</v>
      </c>
      <c r="BH326" s="4" t="str">
        <v>Gandigal</v>
      </c>
      <c r="BI326" s="4" t="str">
        <v>Gandigal</v>
      </c>
      <c r="BJ326" s="4" t="str">
        <v>Gandigal</v>
      </c>
      <c r="BK326" s="4" t="str">
        <v>Gandigal</v>
      </c>
      <c r="BL326" s="4" t="str">
        <v>Gandigal</v>
      </c>
      <c r="BM326" s="4" t="str">
        <v>Gandigal</v>
      </c>
      <c r="BN326" s="4" t="str">
        <v>Gandigal</v>
      </c>
      <c r="BO326" s="4" t="str">
        <v>Gandigal</v>
      </c>
      <c r="BP326" s="4" t="str">
        <v>Gandigal</v>
      </c>
      <c r="BQ326" s="4" t="str">
        <v>Gandigal</v>
      </c>
      <c r="BR326" s="4" t="str">
        <v>Gandigal</v>
      </c>
      <c r="BS326" s="4" t="str">
        <v>Gandigal</v>
      </c>
      <c r="BT326" s="4" t="str">
        <v>Gandigal</v>
      </c>
      <c r="BU326" s="4" t="str">
        <v>Gandigal</v>
      </c>
      <c r="BV326" s="4" t="str">
        <v>Gandigal</v>
      </c>
      <c r="BW326" s="4" t="str">
        <v>Gandigal</v>
      </c>
      <c r="BX326" s="4" t="str">
        <v>Gandigal</v>
      </c>
      <c r="BY326" s="4" t="str">
        <v>Gandigal</v>
      </c>
      <c r="BZ326" s="4" t="str">
        <v>Gandigal</v>
      </c>
      <c r="CA326" s="4" t="str">
        <v>Gandigal</v>
      </c>
      <c r="CB326" s="4" t="str">
        <v>Gandigal</v>
      </c>
      <c r="CC326" s="4" t="str">
        <v>Gandigal</v>
      </c>
      <c r="CD326" s="4" t="str">
        <v>Gandigal</v>
      </c>
      <c r="CE326" s="4" t="str">
        <v>Gandigal</v>
      </c>
      <c r="CF326" s="4" t="str">
        <v>Gandigal</v>
      </c>
      <c r="CG326" s="4" t="str">
        <v>Gandigal</v>
      </c>
      <c r="CH326" s="4" t="str">
        <v>Gandigal</v>
      </c>
      <c r="CJ326" s="4" t="str">
        <v>Gandigal</v>
      </c>
      <c r="CK326" s="4" t="str">
        <v>Gandigal</v>
      </c>
      <c r="CL326" s="4" t="str">
        <v>Gandigal</v>
      </c>
      <c r="CM326" s="4" t="str">
        <v>Gandigal</v>
      </c>
      <c r="CN326" s="4" t="str">
        <v>Gandigal</v>
      </c>
      <c r="CO326" s="4" t="str">
        <v>Gandigal</v>
      </c>
      <c r="CP326" s="4" t="str">
        <v>Gandigal</v>
      </c>
      <c r="CQ326" s="4" t="str">
        <v>Gandigal</v>
      </c>
      <c r="CR326" s="4" t="str">
        <v>Gandigal</v>
      </c>
      <c r="CS326" s="4" t="str">
        <v>Gandigal</v>
      </c>
      <c r="CT326" s="4" t="str">
        <v>Gandigal</v>
      </c>
      <c r="CU326" s="4" t="str">
        <v>Gandigal</v>
      </c>
      <c r="CV326" s="4" t="str">
        <v>Gandigal</v>
      </c>
      <c r="CW326" s="4" t="str">
        <v>Gandigal</v>
      </c>
      <c r="CX326" s="4" t="str">
        <v>Gandigal</v>
      </c>
      <c r="CY326" s="4" t="str">
        <v>Gandigal</v>
      </c>
      <c r="CZ326" s="4" t="str">
        <v>Gandigal</v>
      </c>
      <c r="DA326" s="4" t="str">
        <v>Gandigal</v>
      </c>
      <c r="DB326" s="4" t="str">
        <v>Gandigal</v>
      </c>
      <c r="DC326" s="4" t="str">
        <v>Gandigal</v>
      </c>
      <c r="DD326" s="4" t="str">
        <v>Gandigal</v>
      </c>
      <c r="DE326" s="4" t="str">
        <v>Gandigal</v>
      </c>
      <c r="DF326" s="4" t="str">
        <v>Gandigal</v>
      </c>
      <c r="DG326" s="4" t="str">
        <v>Gandigal</v>
      </c>
      <c r="DH326" s="4" t="str">
        <v>Gandigal</v>
      </c>
      <c r="DI326" s="4" t="str">
        <v>Gandigal</v>
      </c>
      <c r="DJ326" s="4" t="str">
        <v>Gandigal</v>
      </c>
      <c r="DK326" s="4" t="str">
        <v>Gandigal</v>
      </c>
      <c r="DL326" s="4" t="str">
        <v>Gandigal</v>
      </c>
      <c r="DM326" s="4" t="str">
        <v>Gandigal</v>
      </c>
      <c r="DN326" s="4" t="str">
        <v>Gandigal</v>
      </c>
      <c r="DO326" s="4" t="str">
        <v>Gandigal</v>
      </c>
      <c r="DP326" s="4" t="str">
        <v>Gandigal</v>
      </c>
    </row>
    <row r="327" spans="1:120" x14ac:dyDescent="0.35">
      <c r="A327" s="4">
        <v>-0.36699999999999999</v>
      </c>
      <c r="B327" s="4">
        <v>35.927999999999997</v>
      </c>
      <c r="C327" s="4" t="s">
        <v>215</v>
      </c>
      <c r="D327" s="4" t="s">
        <v>130</v>
      </c>
      <c r="E327" s="4" t="s">
        <v>556</v>
      </c>
      <c r="F327" s="4">
        <v>300</v>
      </c>
      <c r="G327" s="4" t="str">
        <f t="shared" si="5"/>
        <v>Kenya-Egerton University (Tatton Agricultural Park)</v>
      </c>
      <c r="BA327" s="4" t="str">
        <v>Garango</v>
      </c>
      <c r="BB327" s="4" t="str">
        <v>Garango</v>
      </c>
      <c r="BC327" s="4" t="str">
        <v>Garango</v>
      </c>
      <c r="BD327" s="4" t="str">
        <v>Garango</v>
      </c>
      <c r="BE327" s="4" t="str">
        <v>Garango</v>
      </c>
      <c r="BF327" s="4" t="str">
        <v>Garango</v>
      </c>
      <c r="BG327" s="4" t="str">
        <v>Garango</v>
      </c>
      <c r="BH327" s="4" t="str">
        <v>Garango</v>
      </c>
      <c r="BI327" s="4" t="str">
        <v>Garango</v>
      </c>
      <c r="BJ327" s="4" t="str">
        <v>Garango</v>
      </c>
      <c r="BK327" s="4" t="str">
        <v>Garango</v>
      </c>
      <c r="BL327" s="4" t="str">
        <v>Garango</v>
      </c>
      <c r="BM327" s="4" t="str">
        <v>Garango</v>
      </c>
      <c r="BN327" s="4" t="str">
        <v>Garango</v>
      </c>
      <c r="BO327" s="4" t="str">
        <v>Garango</v>
      </c>
      <c r="BP327" s="4" t="str">
        <v>Garango</v>
      </c>
      <c r="BQ327" s="4" t="str">
        <v>Garango</v>
      </c>
      <c r="BR327" s="4" t="str">
        <v>Garango</v>
      </c>
      <c r="BS327" s="4" t="str">
        <v>Garango</v>
      </c>
      <c r="BT327" s="4" t="str">
        <v>Garango</v>
      </c>
      <c r="BU327" s="4" t="str">
        <v>Garango</v>
      </c>
      <c r="BV327" s="4" t="str">
        <v>Garango</v>
      </c>
      <c r="BW327" s="4" t="str">
        <v>Garango</v>
      </c>
      <c r="BX327" s="4" t="str">
        <v>Garango</v>
      </c>
      <c r="BY327" s="4" t="str">
        <v>Garango</v>
      </c>
      <c r="BZ327" s="4" t="str">
        <v>Garango</v>
      </c>
      <c r="CA327" s="4" t="str">
        <v>Garango</v>
      </c>
      <c r="CB327" s="4" t="str">
        <v>Garango</v>
      </c>
      <c r="CC327" s="4" t="str">
        <v>Garango</v>
      </c>
      <c r="CD327" s="4" t="str">
        <v>Garango</v>
      </c>
      <c r="CE327" s="4" t="str">
        <v>Garango</v>
      </c>
      <c r="CF327" s="4" t="str">
        <v>Garango</v>
      </c>
      <c r="CG327" s="4" t="str">
        <v>Garango</v>
      </c>
      <c r="CH327" s="4" t="str">
        <v>Garango</v>
      </c>
      <c r="CJ327" s="4" t="str">
        <v>Garango</v>
      </c>
      <c r="CK327" s="4" t="str">
        <v>Garango</v>
      </c>
      <c r="CL327" s="4" t="str">
        <v>Garango</v>
      </c>
      <c r="CM327" s="4" t="str">
        <v>Garango</v>
      </c>
      <c r="CN327" s="4" t="str">
        <v>Garango</v>
      </c>
      <c r="CO327" s="4" t="str">
        <v>Garango</v>
      </c>
      <c r="CP327" s="4" t="str">
        <v>Garango</v>
      </c>
      <c r="CQ327" s="4" t="str">
        <v>Garango</v>
      </c>
      <c r="CR327" s="4" t="str">
        <v>Garango</v>
      </c>
      <c r="CS327" s="4" t="str">
        <v>Garango</v>
      </c>
      <c r="CT327" s="4" t="str">
        <v>Garango</v>
      </c>
      <c r="CU327" s="4" t="str">
        <v>Garango</v>
      </c>
      <c r="CV327" s="4" t="str">
        <v>Garango</v>
      </c>
      <c r="CW327" s="4" t="str">
        <v>Garango</v>
      </c>
      <c r="CX327" s="4" t="str">
        <v>Garango</v>
      </c>
      <c r="CY327" s="4" t="str">
        <v>Garango</v>
      </c>
      <c r="CZ327" s="4" t="str">
        <v>Garango</v>
      </c>
      <c r="DA327" s="4" t="str">
        <v>Garango</v>
      </c>
      <c r="DB327" s="4" t="str">
        <v>Garango</v>
      </c>
      <c r="DC327" s="4" t="str">
        <v>Garango</v>
      </c>
      <c r="DD327" s="4" t="str">
        <v>Garango</v>
      </c>
      <c r="DE327" s="4" t="str">
        <v>Garango</v>
      </c>
      <c r="DF327" s="4" t="str">
        <v>Garango</v>
      </c>
      <c r="DG327" s="4" t="str">
        <v>Garango</v>
      </c>
      <c r="DH327" s="4" t="str">
        <v>Garango</v>
      </c>
      <c r="DI327" s="4" t="str">
        <v>Garango</v>
      </c>
      <c r="DJ327" s="4" t="str">
        <v>Garango</v>
      </c>
      <c r="DK327" s="4" t="str">
        <v>Garango</v>
      </c>
      <c r="DL327" s="4" t="str">
        <v>Garango</v>
      </c>
      <c r="DM327" s="4" t="str">
        <v>Garango</v>
      </c>
      <c r="DN327" s="4" t="str">
        <v>Garango</v>
      </c>
      <c r="DO327" s="4" t="str">
        <v>Garango</v>
      </c>
      <c r="DP327" s="4" t="str">
        <v>Garango</v>
      </c>
    </row>
    <row r="328" spans="1:120" x14ac:dyDescent="0.35">
      <c r="A328" s="4">
        <v>-0.36699999999999999</v>
      </c>
      <c r="B328" s="4">
        <v>35.927999999999997</v>
      </c>
      <c r="C328" s="4" t="s">
        <v>215</v>
      </c>
      <c r="D328" s="4" t="s">
        <v>138</v>
      </c>
      <c r="E328" s="4" t="s">
        <v>556</v>
      </c>
      <c r="F328" s="4">
        <v>300</v>
      </c>
      <c r="G328" s="4" t="str">
        <f t="shared" si="5"/>
        <v>Kenya-Egerton University (Tatton Agricultural Park)</v>
      </c>
      <c r="BA328" s="4" t="str">
        <v>Gare Arera, Dendi District</v>
      </c>
      <c r="BB328" s="4" t="str">
        <v>Gare Arera, Dendi District</v>
      </c>
      <c r="BC328" s="4" t="str">
        <v>Gare Arera, Dendi District</v>
      </c>
      <c r="BD328" s="4" t="str">
        <v>Gare Arera, Dendi District</v>
      </c>
      <c r="BE328" s="4" t="str">
        <v>Gare Arera, Dendi District</v>
      </c>
      <c r="BF328" s="4" t="str">
        <v>Gare Arera, Dendi District</v>
      </c>
      <c r="BG328" s="4" t="str">
        <v>Gare Arera, Dendi District</v>
      </c>
      <c r="BH328" s="4" t="str">
        <v>Gare Arera, Dendi District</v>
      </c>
      <c r="BI328" s="4" t="str">
        <v>Gare Arera, Dendi District</v>
      </c>
      <c r="BJ328" s="4" t="str">
        <v>Gare Arera, Dendi District</v>
      </c>
      <c r="BK328" s="4" t="str">
        <v>Gare Arera, Dendi District</v>
      </c>
      <c r="BL328" s="4" t="str">
        <v>Gare Arera, Dendi District</v>
      </c>
      <c r="BM328" s="4" t="str">
        <v>Gare Arera, Dendi District</v>
      </c>
      <c r="BN328" s="4" t="str">
        <v>Gare Arera, Dendi District</v>
      </c>
      <c r="BO328" s="4" t="str">
        <v>Gare Arera, Dendi District</v>
      </c>
      <c r="BP328" s="4" t="str">
        <v>Gare Arera, Dendi District</v>
      </c>
      <c r="BQ328" s="4" t="str">
        <v>Gare Arera, Dendi District</v>
      </c>
      <c r="BR328" s="4" t="str">
        <v>Gare Arera, Dendi District</v>
      </c>
      <c r="BS328" s="4" t="str">
        <v>Gare Arera, Dendi District</v>
      </c>
      <c r="BT328" s="4" t="str">
        <v>Gare Arera, Dendi District</v>
      </c>
      <c r="BU328" s="4" t="str">
        <v>Gare Arera, Dendi District</v>
      </c>
      <c r="BV328" s="4" t="str">
        <v>Gare Arera, Dendi District</v>
      </c>
      <c r="BW328" s="4" t="str">
        <v>Gare Arera, Dendi District</v>
      </c>
      <c r="BX328" s="4" t="str">
        <v>Gare Arera, Dendi District</v>
      </c>
      <c r="BY328" s="4" t="str">
        <v>Gare Arera, Dendi District</v>
      </c>
      <c r="BZ328" s="4" t="str">
        <v>Gare Arera, Dendi District</v>
      </c>
      <c r="CA328" s="4" t="str">
        <v>Gare Arera, Dendi District</v>
      </c>
      <c r="CB328" s="4" t="str">
        <v>Gare Arera, Dendi District</v>
      </c>
      <c r="CC328" s="4" t="str">
        <v>Gare Arera, Dendi District</v>
      </c>
      <c r="CD328" s="4" t="str">
        <v>Gare Arera, Dendi District</v>
      </c>
      <c r="CE328" s="4" t="str">
        <v>Gare Arera, Dendi District</v>
      </c>
      <c r="CF328" s="4" t="str">
        <v>Gare Arera, Dendi District</v>
      </c>
      <c r="CG328" s="4" t="str">
        <v>Gare Arera, Dendi District</v>
      </c>
      <c r="CH328" s="4" t="str">
        <v>Gare Arera, Dendi District</v>
      </c>
      <c r="CJ328" s="4" t="str">
        <v>Gare Arera, Dendi District</v>
      </c>
      <c r="CK328" s="4" t="str">
        <v>Gare Arera, Dendi District</v>
      </c>
      <c r="CL328" s="4" t="str">
        <v>Gare Arera, Dendi District</v>
      </c>
      <c r="CM328" s="4" t="str">
        <v>Gare Arera, Dendi District</v>
      </c>
      <c r="CN328" s="4" t="str">
        <v>Gare Arera, Dendi District</v>
      </c>
      <c r="CO328" s="4" t="str">
        <v>Gare Arera, Dendi District</v>
      </c>
      <c r="CP328" s="4" t="str">
        <v>Gare Arera, Dendi District</v>
      </c>
      <c r="CQ328" s="4" t="str">
        <v>Gare Arera, Dendi District</v>
      </c>
      <c r="CR328" s="4" t="str">
        <v>Gare Arera, Dendi District</v>
      </c>
      <c r="CS328" s="4" t="str">
        <v>Gare Arera, Dendi District</v>
      </c>
      <c r="CT328" s="4" t="str">
        <v>Gare Arera, Dendi District</v>
      </c>
      <c r="CU328" s="4" t="str">
        <v>Gare Arera, Dendi District</v>
      </c>
      <c r="CV328" s="4" t="str">
        <v>Gare Arera, Dendi District</v>
      </c>
      <c r="CW328" s="4" t="str">
        <v>Gare Arera, Dendi District</v>
      </c>
      <c r="CX328" s="4" t="str">
        <v>Gare Arera, Dendi District</v>
      </c>
      <c r="CY328" s="4" t="str">
        <v>Gare Arera, Dendi District</v>
      </c>
      <c r="CZ328" s="4" t="str">
        <v>Gare Arera, Dendi District</v>
      </c>
      <c r="DA328" s="4" t="str">
        <v>Gare Arera, Dendi District</v>
      </c>
      <c r="DB328" s="4" t="str">
        <v>Gare Arera, Dendi District</v>
      </c>
      <c r="DC328" s="4" t="str">
        <v>Gare Arera, Dendi District</v>
      </c>
      <c r="DD328" s="4" t="str">
        <v>Gare Arera, Dendi District</v>
      </c>
      <c r="DE328" s="4" t="str">
        <v>Gare Arera, Dendi District</v>
      </c>
      <c r="DF328" s="4" t="str">
        <v>Gare Arera, Dendi District</v>
      </c>
      <c r="DG328" s="4" t="str">
        <v>Gare Arera, Dendi District</v>
      </c>
      <c r="DH328" s="4" t="str">
        <v>Gare Arera, Dendi District</v>
      </c>
      <c r="DI328" s="4" t="str">
        <v>Gare Arera, Dendi District</v>
      </c>
      <c r="DJ328" s="4" t="str">
        <v>Gare Arera, Dendi District</v>
      </c>
      <c r="DK328" s="4" t="str">
        <v>Gare Arera, Dendi District</v>
      </c>
      <c r="DL328" s="4" t="str">
        <v>Gare Arera, Dendi District</v>
      </c>
      <c r="DM328" s="4" t="str">
        <v>Gare Arera, Dendi District</v>
      </c>
      <c r="DN328" s="4" t="str">
        <v>Gare Arera, Dendi District</v>
      </c>
      <c r="DO328" s="4" t="str">
        <v>Gare Arera, Dendi District</v>
      </c>
      <c r="DP328" s="4" t="str">
        <v>Gare Arera, Dendi District</v>
      </c>
    </row>
    <row r="329" spans="1:120" x14ac:dyDescent="0.35">
      <c r="A329" s="4">
        <v>-0.378</v>
      </c>
      <c r="B329" s="4">
        <v>35.988999999999997</v>
      </c>
      <c r="C329" s="4" t="s">
        <v>215</v>
      </c>
      <c r="D329" s="4" t="s">
        <v>138</v>
      </c>
      <c r="E329" s="4" t="s">
        <v>557</v>
      </c>
      <c r="F329" s="4">
        <v>500</v>
      </c>
      <c r="G329" s="4" t="str">
        <f t="shared" si="5"/>
        <v>Kenya-Egerton University Farm, Njoro</v>
      </c>
      <c r="BA329" s="4" t="str">
        <v>GART, Chimbombo</v>
      </c>
      <c r="BB329" s="4" t="str">
        <v>GART, Chimbombo</v>
      </c>
      <c r="BC329" s="4" t="str">
        <v>GART, Chimbombo</v>
      </c>
      <c r="BD329" s="4" t="str">
        <v>GART, Chimbombo</v>
      </c>
      <c r="BE329" s="4" t="str">
        <v>GART, Chimbombo</v>
      </c>
      <c r="BF329" s="4" t="str">
        <v>GART, Chimbombo</v>
      </c>
      <c r="BG329" s="4" t="str">
        <v>GART, Chimbombo</v>
      </c>
      <c r="BH329" s="4" t="str">
        <v>GART, Chimbombo</v>
      </c>
      <c r="BI329" s="4" t="str">
        <v>GART, Chimbombo</v>
      </c>
      <c r="BJ329" s="4" t="str">
        <v>GART, Chimbombo</v>
      </c>
      <c r="BK329" s="4" t="str">
        <v>GART, Chimbombo</v>
      </c>
      <c r="BL329" s="4" t="str">
        <v>GART, Chimbombo</v>
      </c>
      <c r="BM329" s="4" t="str">
        <v>GART, Chimbombo</v>
      </c>
      <c r="BN329" s="4" t="str">
        <v>GART, Chimbombo</v>
      </c>
      <c r="BO329" s="4" t="str">
        <v>GART, Chimbombo</v>
      </c>
      <c r="BP329" s="4" t="str">
        <v>GART, Chimbombo</v>
      </c>
      <c r="BQ329" s="4" t="str">
        <v>GART, Chimbombo</v>
      </c>
      <c r="BR329" s="4" t="str">
        <v>GART, Chimbombo</v>
      </c>
      <c r="BS329" s="4" t="str">
        <v>GART, Chimbombo</v>
      </c>
      <c r="BT329" s="4" t="str">
        <v>GART, Chimbombo</v>
      </c>
      <c r="BU329" s="4" t="str">
        <v>GART, Chimbombo</v>
      </c>
      <c r="BV329" s="4" t="str">
        <v>GART, Chimbombo</v>
      </c>
      <c r="BW329" s="4" t="str">
        <v>GART, Chimbombo</v>
      </c>
      <c r="BX329" s="4" t="str">
        <v>GART, Chimbombo</v>
      </c>
      <c r="BY329" s="4" t="str">
        <v>GART, Chimbombo</v>
      </c>
      <c r="BZ329" s="4" t="str">
        <v>GART, Chimbombo</v>
      </c>
      <c r="CA329" s="4" t="str">
        <v>GART, Chimbombo</v>
      </c>
      <c r="CB329" s="4" t="str">
        <v>GART, Chimbombo</v>
      </c>
      <c r="CC329" s="4" t="str">
        <v>GART, Chimbombo</v>
      </c>
      <c r="CD329" s="4" t="str">
        <v>GART, Chimbombo</v>
      </c>
      <c r="CE329" s="4" t="str">
        <v>GART, Chimbombo</v>
      </c>
      <c r="CF329" s="4" t="str">
        <v>GART, Chimbombo</v>
      </c>
      <c r="CG329" s="4" t="str">
        <v>GART, Chimbombo</v>
      </c>
      <c r="CH329" s="4" t="str">
        <v>GART, Chimbombo</v>
      </c>
      <c r="CJ329" s="4" t="str">
        <v>GART, Chimbombo</v>
      </c>
      <c r="CK329" s="4" t="str">
        <v>GART, Chimbombo</v>
      </c>
      <c r="CL329" s="4" t="str">
        <v>GART, Chimbombo</v>
      </c>
      <c r="CM329" s="4" t="str">
        <v>GART, Chimbombo</v>
      </c>
      <c r="CN329" s="4" t="str">
        <v>GART, Chimbombo</v>
      </c>
      <c r="CO329" s="4" t="str">
        <v>GART, Chimbombo</v>
      </c>
      <c r="CP329" s="4" t="str">
        <v>GART, Chimbombo</v>
      </c>
      <c r="CQ329" s="4" t="str">
        <v>GART, Chimbombo</v>
      </c>
      <c r="CR329" s="4" t="str">
        <v>GART, Chimbombo</v>
      </c>
      <c r="CS329" s="4" t="str">
        <v>GART, Chimbombo</v>
      </c>
      <c r="CT329" s="4" t="str">
        <v>GART, Chimbombo</v>
      </c>
      <c r="CU329" s="4" t="str">
        <v>GART, Chimbombo</v>
      </c>
      <c r="CV329" s="4" t="str">
        <v>GART, Chimbombo</v>
      </c>
      <c r="CW329" s="4" t="str">
        <v>GART, Chimbombo</v>
      </c>
      <c r="CX329" s="4" t="str">
        <v>GART, Chimbombo</v>
      </c>
      <c r="CY329" s="4" t="str">
        <v>GART, Chimbombo</v>
      </c>
      <c r="CZ329" s="4" t="str">
        <v>GART, Chimbombo</v>
      </c>
      <c r="DA329" s="4" t="str">
        <v>GART, Chimbombo</v>
      </c>
      <c r="DB329" s="4" t="str">
        <v>GART, Chimbombo</v>
      </c>
      <c r="DC329" s="4" t="str">
        <v>GART, Chimbombo</v>
      </c>
      <c r="DD329" s="4" t="str">
        <v>GART, Chimbombo</v>
      </c>
      <c r="DE329" s="4" t="str">
        <v>GART, Chimbombo</v>
      </c>
      <c r="DF329" s="4" t="str">
        <v>GART, Chimbombo</v>
      </c>
      <c r="DG329" s="4" t="str">
        <v>GART, Chimbombo</v>
      </c>
      <c r="DH329" s="4" t="str">
        <v>GART, Chimbombo</v>
      </c>
      <c r="DI329" s="4" t="str">
        <v>GART, Chimbombo</v>
      </c>
      <c r="DJ329" s="4" t="str">
        <v>GART, Chimbombo</v>
      </c>
      <c r="DK329" s="4" t="str">
        <v>GART, Chimbombo</v>
      </c>
      <c r="DL329" s="4" t="str">
        <v>GART, Chimbombo</v>
      </c>
      <c r="DM329" s="4" t="str">
        <v>GART, Chimbombo</v>
      </c>
      <c r="DN329" s="4" t="str">
        <v>GART, Chimbombo</v>
      </c>
      <c r="DO329" s="4" t="str">
        <v>GART, Chimbombo</v>
      </c>
      <c r="DP329" s="4" t="str">
        <v>GART, Chimbombo</v>
      </c>
    </row>
    <row r="330" spans="1:120" x14ac:dyDescent="0.35">
      <c r="A330" s="4">
        <v>3.6940000000000001E-2</v>
      </c>
      <c r="B330" s="4">
        <v>35.727690000000003</v>
      </c>
      <c r="C330" s="4" t="s">
        <v>215</v>
      </c>
      <c r="D330" s="4" t="s">
        <v>130</v>
      </c>
      <c r="E330" s="4" t="s">
        <v>558</v>
      </c>
      <c r="F330" s="4">
        <v>3000</v>
      </c>
      <c r="G330" s="4" t="str">
        <f t="shared" si="5"/>
        <v>Kenya-Eldama Ravine, Baringo</v>
      </c>
      <c r="BA330" s="4" t="str">
        <v>Gatanga Division</v>
      </c>
      <c r="BB330" s="4" t="str">
        <v>Gatanga Division</v>
      </c>
      <c r="BC330" s="4" t="str">
        <v>Gatanga Division</v>
      </c>
      <c r="BD330" s="4" t="str">
        <v>Gatanga Division</v>
      </c>
      <c r="BE330" s="4" t="str">
        <v>Gatanga Division</v>
      </c>
      <c r="BF330" s="4" t="str">
        <v>Gatanga Division</v>
      </c>
      <c r="BG330" s="4" t="str">
        <v>Gatanga Division</v>
      </c>
      <c r="BH330" s="4" t="str">
        <v>Gatanga Division</v>
      </c>
      <c r="BI330" s="4" t="str">
        <v>Gatanga Division</v>
      </c>
      <c r="BJ330" s="4" t="str">
        <v>Gatanga Division</v>
      </c>
      <c r="BK330" s="4" t="str">
        <v>Gatanga Division</v>
      </c>
      <c r="BL330" s="4" t="str">
        <v>Gatanga Division</v>
      </c>
      <c r="BM330" s="4" t="str">
        <v>Gatanga Division</v>
      </c>
      <c r="BN330" s="4" t="str">
        <v>Gatanga Division</v>
      </c>
      <c r="BO330" s="4" t="str">
        <v>Gatanga Division</v>
      </c>
      <c r="BP330" s="4" t="str">
        <v>Gatanga Division</v>
      </c>
      <c r="BQ330" s="4" t="str">
        <v>Gatanga Division</v>
      </c>
      <c r="BR330" s="4" t="str">
        <v>Gatanga Division</v>
      </c>
      <c r="BS330" s="4" t="str">
        <v>Gatanga Division</v>
      </c>
      <c r="BT330" s="4" t="str">
        <v>Gatanga Division</v>
      </c>
      <c r="BU330" s="4" t="str">
        <v>Gatanga Division</v>
      </c>
      <c r="BV330" s="4" t="str">
        <v>Gatanga Division</v>
      </c>
      <c r="BW330" s="4" t="str">
        <v>Gatanga Division</v>
      </c>
      <c r="BX330" s="4" t="str">
        <v>Gatanga Division</v>
      </c>
      <c r="BY330" s="4" t="str">
        <v>Gatanga Division</v>
      </c>
      <c r="BZ330" s="4" t="str">
        <v>Gatanga Division</v>
      </c>
      <c r="CA330" s="4" t="str">
        <v>Gatanga Division</v>
      </c>
      <c r="CB330" s="4" t="str">
        <v>Gatanga Division</v>
      </c>
      <c r="CC330" s="4" t="str">
        <v>Gatanga Division</v>
      </c>
      <c r="CD330" s="4" t="str">
        <v>Gatanga Division</v>
      </c>
      <c r="CE330" s="4" t="str">
        <v>Gatanga Division</v>
      </c>
      <c r="CF330" s="4" t="str">
        <v>Gatanga Division</v>
      </c>
      <c r="CG330" s="4" t="str">
        <v>Gatanga Division</v>
      </c>
      <c r="CH330" s="4" t="str">
        <v>Gatanga Division</v>
      </c>
      <c r="CJ330" s="4" t="str">
        <v>Gatanga Division</v>
      </c>
      <c r="CK330" s="4" t="str">
        <v>Gatanga Division</v>
      </c>
      <c r="CL330" s="4" t="str">
        <v>Gatanga Division</v>
      </c>
      <c r="CM330" s="4" t="str">
        <v>Gatanga Division</v>
      </c>
      <c r="CN330" s="4" t="str">
        <v>Gatanga Division</v>
      </c>
      <c r="CO330" s="4" t="str">
        <v>Gatanga Division</v>
      </c>
      <c r="CP330" s="4" t="str">
        <v>Gatanga Division</v>
      </c>
      <c r="CQ330" s="4" t="str">
        <v>Gatanga Division</v>
      </c>
      <c r="CR330" s="4" t="str">
        <v>Gatanga Division</v>
      </c>
      <c r="CS330" s="4" t="str">
        <v>Gatanga Division</v>
      </c>
      <c r="CT330" s="4" t="str">
        <v>Gatanga Division</v>
      </c>
      <c r="CU330" s="4" t="str">
        <v>Gatanga Division</v>
      </c>
      <c r="CV330" s="4" t="str">
        <v>Gatanga Division</v>
      </c>
      <c r="CW330" s="4" t="str">
        <v>Gatanga Division</v>
      </c>
      <c r="CX330" s="4" t="str">
        <v>Gatanga Division</v>
      </c>
      <c r="CY330" s="4" t="str">
        <v>Gatanga Division</v>
      </c>
      <c r="CZ330" s="4" t="str">
        <v>Gatanga Division</v>
      </c>
      <c r="DA330" s="4" t="str">
        <v>Gatanga Division</v>
      </c>
      <c r="DB330" s="4" t="str">
        <v>Gatanga Division</v>
      </c>
      <c r="DC330" s="4" t="str">
        <v>Gatanga Division</v>
      </c>
      <c r="DD330" s="4" t="str">
        <v>Gatanga Division</v>
      </c>
      <c r="DE330" s="4" t="str">
        <v>Gatanga Division</v>
      </c>
      <c r="DF330" s="4" t="str">
        <v>Gatanga Division</v>
      </c>
      <c r="DG330" s="4" t="str">
        <v>Gatanga Division</v>
      </c>
      <c r="DH330" s="4" t="str">
        <v>Gatanga Division</v>
      </c>
      <c r="DI330" s="4" t="str">
        <v>Gatanga Division</v>
      </c>
      <c r="DJ330" s="4" t="str">
        <v>Gatanga Division</v>
      </c>
      <c r="DK330" s="4" t="str">
        <v>Gatanga Division</v>
      </c>
      <c r="DL330" s="4" t="str">
        <v>Gatanga Division</v>
      </c>
      <c r="DM330" s="4" t="str">
        <v>Gatanga Division</v>
      </c>
      <c r="DN330" s="4" t="str">
        <v>Gatanga Division</v>
      </c>
      <c r="DO330" s="4" t="str">
        <v>Gatanga Division</v>
      </c>
      <c r="DP330" s="4" t="str">
        <v>Gatanga Division</v>
      </c>
    </row>
    <row r="331" spans="1:120" x14ac:dyDescent="0.35">
      <c r="A331" s="4">
        <v>-0.60399999999999998</v>
      </c>
      <c r="B331" s="4">
        <v>37.662999999999997</v>
      </c>
      <c r="C331" s="4" t="s">
        <v>215</v>
      </c>
      <c r="D331" s="4" t="s">
        <v>130</v>
      </c>
      <c r="E331" s="4" t="s">
        <v>559</v>
      </c>
      <c r="F331" s="4">
        <v>25000</v>
      </c>
      <c r="G331" s="4" t="str">
        <f t="shared" si="5"/>
        <v>Kenya-Embu District</v>
      </c>
      <c r="BA331" s="4" t="str">
        <v>Gatumba Mining District, Ngororero (mined)</v>
      </c>
      <c r="BB331" s="4" t="str">
        <v>Gatumba Mining District, Ngororero (mined)</v>
      </c>
      <c r="BC331" s="4" t="str">
        <v>Gatumba Mining District, Ngororero (mined)</v>
      </c>
      <c r="BD331" s="4" t="str">
        <v>Gatumba Mining District, Ngororero (mined)</v>
      </c>
      <c r="BE331" s="4" t="str">
        <v>Gatumba Mining District, Ngororero (mined)</v>
      </c>
      <c r="BF331" s="4" t="str">
        <v>Gatumba Mining District, Ngororero (mined)</v>
      </c>
      <c r="BG331" s="4" t="str">
        <v>Gatumba Mining District, Ngororero (mined)</v>
      </c>
      <c r="BH331" s="4" t="str">
        <v>Gatumba Mining District, Ngororero (mined)</v>
      </c>
      <c r="BI331" s="4" t="str">
        <v>Gatumba Mining District, Ngororero (mined)</v>
      </c>
      <c r="BJ331" s="4" t="str">
        <v>Gatumba Mining District, Ngororero (mined)</v>
      </c>
      <c r="BK331" s="4" t="str">
        <v>Gatumba Mining District, Ngororero (mined)</v>
      </c>
      <c r="BL331" s="4" t="str">
        <v>Gatumba Mining District, Ngororero (mined)</v>
      </c>
      <c r="BM331" s="4" t="str">
        <v>Gatumba Mining District, Ngororero (mined)</v>
      </c>
      <c r="BN331" s="4" t="str">
        <v>Gatumba Mining District, Ngororero (mined)</v>
      </c>
      <c r="BO331" s="4" t="str">
        <v>Gatumba Mining District, Ngororero (mined)</v>
      </c>
      <c r="BP331" s="4" t="str">
        <v>Gatumba Mining District, Ngororero (mined)</v>
      </c>
      <c r="BQ331" s="4" t="str">
        <v>Gatumba Mining District, Ngororero (mined)</v>
      </c>
      <c r="BR331" s="4" t="str">
        <v>Gatumba Mining District, Ngororero (mined)</v>
      </c>
      <c r="BS331" s="4" t="str">
        <v>Gatumba Mining District, Ngororero (mined)</v>
      </c>
      <c r="BT331" s="4" t="str">
        <v>Gatumba Mining District, Ngororero (mined)</v>
      </c>
      <c r="BU331" s="4" t="str">
        <v>Gatumba Mining District, Ngororero (mined)</v>
      </c>
      <c r="BV331" s="4" t="str">
        <v>Gatumba Mining District, Ngororero (mined)</v>
      </c>
      <c r="BW331" s="4" t="str">
        <v>Gatumba Mining District, Ngororero (mined)</v>
      </c>
      <c r="BX331" s="4" t="str">
        <v>Gatumba Mining District, Ngororero (mined)</v>
      </c>
      <c r="BY331" s="4" t="str">
        <v>Gatumba Mining District, Ngororero (mined)</v>
      </c>
      <c r="BZ331" s="4" t="str">
        <v>Gatumba Mining District, Ngororero (mined)</v>
      </c>
      <c r="CA331" s="4" t="str">
        <v>Gatumba Mining District, Ngororero (mined)</v>
      </c>
      <c r="CB331" s="4" t="str">
        <v>Gatumba Mining District, Ngororero (mined)</v>
      </c>
      <c r="CC331" s="4" t="str">
        <v>Gatumba Mining District, Ngororero (mined)</v>
      </c>
      <c r="CD331" s="4" t="str">
        <v>Gatumba Mining District, Ngororero (mined)</v>
      </c>
      <c r="CE331" s="4" t="str">
        <v>Gatumba Mining District, Ngororero (mined)</v>
      </c>
      <c r="CF331" s="4" t="str">
        <v>Gatumba Mining District, Ngororero (mined)</v>
      </c>
      <c r="CG331" s="4" t="str">
        <v>Gatumba Mining District, Ngororero (mined)</v>
      </c>
      <c r="CH331" s="4" t="str">
        <v>Gatumba Mining District, Ngororero (mined)</v>
      </c>
      <c r="CJ331" s="4" t="str">
        <v>Gatumba Mining District, Ngororero (mined)</v>
      </c>
      <c r="CK331" s="4" t="str">
        <v>Gatumba Mining District, Ngororero (mined)</v>
      </c>
      <c r="CL331" s="4" t="str">
        <v>Gatumba Mining District, Ngororero (mined)</v>
      </c>
      <c r="CM331" s="4" t="str">
        <v>Gatumba Mining District, Ngororero (mined)</v>
      </c>
      <c r="CN331" s="4" t="str">
        <v>Gatumba Mining District, Ngororero (mined)</v>
      </c>
      <c r="CO331" s="4" t="str">
        <v>Gatumba Mining District, Ngororero (mined)</v>
      </c>
      <c r="CP331" s="4" t="str">
        <v>Gatumba Mining District, Ngororero (mined)</v>
      </c>
      <c r="CQ331" s="4" t="str">
        <v>Gatumba Mining District, Ngororero (mined)</v>
      </c>
      <c r="CR331" s="4" t="str">
        <v>Gatumba Mining District, Ngororero (mined)</v>
      </c>
      <c r="CS331" s="4" t="str">
        <v>Gatumba Mining District, Ngororero (mined)</v>
      </c>
      <c r="CT331" s="4" t="str">
        <v>Gatumba Mining District, Ngororero (mined)</v>
      </c>
      <c r="CU331" s="4" t="str">
        <v>Gatumba Mining District, Ngororero (mined)</v>
      </c>
      <c r="CV331" s="4" t="str">
        <v>Gatumba Mining District, Ngororero (mined)</v>
      </c>
      <c r="CW331" s="4" t="str">
        <v>Gatumba Mining District, Ngororero (mined)</v>
      </c>
      <c r="CX331" s="4" t="str">
        <v>Gatumba Mining District, Ngororero (mined)</v>
      </c>
      <c r="CY331" s="4" t="str">
        <v>Gatumba Mining District, Ngororero (mined)</v>
      </c>
      <c r="CZ331" s="4" t="str">
        <v>Gatumba Mining District, Ngororero (mined)</v>
      </c>
      <c r="DA331" s="4" t="str">
        <v>Gatumba Mining District, Ngororero (mined)</v>
      </c>
      <c r="DB331" s="4" t="str">
        <v>Gatumba Mining District, Ngororero (mined)</v>
      </c>
      <c r="DC331" s="4" t="str">
        <v>Gatumba Mining District, Ngororero (mined)</v>
      </c>
      <c r="DD331" s="4" t="str">
        <v>Gatumba Mining District, Ngororero (mined)</v>
      </c>
      <c r="DE331" s="4" t="str">
        <v>Gatumba Mining District, Ngororero (mined)</v>
      </c>
      <c r="DF331" s="4" t="str">
        <v>Gatumba Mining District, Ngororero (mined)</v>
      </c>
      <c r="DG331" s="4" t="str">
        <v>Gatumba Mining District, Ngororero (mined)</v>
      </c>
      <c r="DH331" s="4" t="str">
        <v>Gatumba Mining District, Ngororero (mined)</v>
      </c>
      <c r="DI331" s="4" t="str">
        <v>Gatumba Mining District, Ngororero (mined)</v>
      </c>
      <c r="DJ331" s="4" t="str">
        <v>Gatumba Mining District, Ngororero (mined)</v>
      </c>
      <c r="DK331" s="4" t="str">
        <v>Gatumba Mining District, Ngororero (mined)</v>
      </c>
      <c r="DL331" s="4" t="str">
        <v>Gatumba Mining District, Ngororero (mined)</v>
      </c>
      <c r="DM331" s="4" t="str">
        <v>Gatumba Mining District, Ngororero (mined)</v>
      </c>
      <c r="DN331" s="4" t="str">
        <v>Gatumba Mining District, Ngororero (mined)</v>
      </c>
      <c r="DO331" s="4" t="str">
        <v>Gatumba Mining District, Ngororero (mined)</v>
      </c>
      <c r="DP331" s="4" t="str">
        <v>Gatumba Mining District, Ngororero (mined)</v>
      </c>
    </row>
    <row r="332" spans="1:120" x14ac:dyDescent="0.35">
      <c r="A332" s="4">
        <v>-0.60399999999999998</v>
      </c>
      <c r="B332" s="4">
        <v>37.662999999999997</v>
      </c>
      <c r="C332" s="4" t="s">
        <v>215</v>
      </c>
      <c r="D332" s="4" t="s">
        <v>138</v>
      </c>
      <c r="E332" s="4" t="s">
        <v>559</v>
      </c>
      <c r="F332" s="4">
        <v>25000</v>
      </c>
      <c r="G332" s="4" t="str">
        <f t="shared" si="5"/>
        <v>Kenya-Embu District</v>
      </c>
      <c r="BA332" s="4" t="str">
        <v>Gatumba Mining District, Ngororero (unmined)</v>
      </c>
      <c r="BB332" s="4" t="str">
        <v>Gatumba Mining District, Ngororero (unmined)</v>
      </c>
      <c r="BC332" s="4" t="str">
        <v>Gatumba Mining District, Ngororero (unmined)</v>
      </c>
      <c r="BD332" s="4" t="str">
        <v>Gatumba Mining District, Ngororero (unmined)</v>
      </c>
      <c r="BE332" s="4" t="str">
        <v>Gatumba Mining District, Ngororero (unmined)</v>
      </c>
      <c r="BF332" s="4" t="str">
        <v>Gatumba Mining District, Ngororero (unmined)</v>
      </c>
      <c r="BG332" s="4" t="str">
        <v>Gatumba Mining District, Ngororero (unmined)</v>
      </c>
      <c r="BH332" s="4" t="str">
        <v>Gatumba Mining District, Ngororero (unmined)</v>
      </c>
      <c r="BI332" s="4" t="str">
        <v>Gatumba Mining District, Ngororero (unmined)</v>
      </c>
      <c r="BJ332" s="4" t="str">
        <v>Gatumba Mining District, Ngororero (unmined)</v>
      </c>
      <c r="BK332" s="4" t="str">
        <v>Gatumba Mining District, Ngororero (unmined)</v>
      </c>
      <c r="BL332" s="4" t="str">
        <v>Gatumba Mining District, Ngororero (unmined)</v>
      </c>
      <c r="BM332" s="4" t="str">
        <v>Gatumba Mining District, Ngororero (unmined)</v>
      </c>
      <c r="BN332" s="4" t="str">
        <v>Gatumba Mining District, Ngororero (unmined)</v>
      </c>
      <c r="BO332" s="4" t="str">
        <v>Gatumba Mining District, Ngororero (unmined)</v>
      </c>
      <c r="BP332" s="4" t="str">
        <v>Gatumba Mining District, Ngororero (unmined)</v>
      </c>
      <c r="BQ332" s="4" t="str">
        <v>Gatumba Mining District, Ngororero (unmined)</v>
      </c>
      <c r="BR332" s="4" t="str">
        <v>Gatumba Mining District, Ngororero (unmined)</v>
      </c>
      <c r="BS332" s="4" t="str">
        <v>Gatumba Mining District, Ngororero (unmined)</v>
      </c>
      <c r="BT332" s="4" t="str">
        <v>Gatumba Mining District, Ngororero (unmined)</v>
      </c>
      <c r="BU332" s="4" t="str">
        <v>Gatumba Mining District, Ngororero (unmined)</v>
      </c>
      <c r="BV332" s="4" t="str">
        <v>Gatumba Mining District, Ngororero (unmined)</v>
      </c>
      <c r="BW332" s="4" t="str">
        <v>Gatumba Mining District, Ngororero (unmined)</v>
      </c>
      <c r="BX332" s="4" t="str">
        <v>Gatumba Mining District, Ngororero (unmined)</v>
      </c>
      <c r="BY332" s="4" t="str">
        <v>Gatumba Mining District, Ngororero (unmined)</v>
      </c>
      <c r="BZ332" s="4" t="str">
        <v>Gatumba Mining District, Ngororero (unmined)</v>
      </c>
      <c r="CA332" s="4" t="str">
        <v>Gatumba Mining District, Ngororero (unmined)</v>
      </c>
      <c r="CB332" s="4" t="str">
        <v>Gatumba Mining District, Ngororero (unmined)</v>
      </c>
      <c r="CC332" s="4" t="str">
        <v>Gatumba Mining District, Ngororero (unmined)</v>
      </c>
      <c r="CD332" s="4" t="str">
        <v>Gatumba Mining District, Ngororero (unmined)</v>
      </c>
      <c r="CE332" s="4" t="str">
        <v>Gatumba Mining District, Ngororero (unmined)</v>
      </c>
      <c r="CF332" s="4" t="str">
        <v>Gatumba Mining District, Ngororero (unmined)</v>
      </c>
      <c r="CG332" s="4" t="str">
        <v>Gatumba Mining District, Ngororero (unmined)</v>
      </c>
      <c r="CH332" s="4" t="str">
        <v>Gatumba Mining District, Ngororero (unmined)</v>
      </c>
      <c r="CJ332" s="4" t="str">
        <v>Gatumba Mining District, Ngororero (unmined)</v>
      </c>
      <c r="CK332" s="4" t="str">
        <v>Gatumba Mining District, Ngororero (unmined)</v>
      </c>
      <c r="CL332" s="4" t="str">
        <v>Gatumba Mining District, Ngororero (unmined)</v>
      </c>
      <c r="CM332" s="4" t="str">
        <v>Gatumba Mining District, Ngororero (unmined)</v>
      </c>
      <c r="CN332" s="4" t="str">
        <v>Gatumba Mining District, Ngororero (unmined)</v>
      </c>
      <c r="CO332" s="4" t="str">
        <v>Gatumba Mining District, Ngororero (unmined)</v>
      </c>
      <c r="CP332" s="4" t="str">
        <v>Gatumba Mining District, Ngororero (unmined)</v>
      </c>
      <c r="CQ332" s="4" t="str">
        <v>Gatumba Mining District, Ngororero (unmined)</v>
      </c>
      <c r="CR332" s="4" t="str">
        <v>Gatumba Mining District, Ngororero (unmined)</v>
      </c>
      <c r="CS332" s="4" t="str">
        <v>Gatumba Mining District, Ngororero (unmined)</v>
      </c>
      <c r="CT332" s="4" t="str">
        <v>Gatumba Mining District, Ngororero (unmined)</v>
      </c>
      <c r="CU332" s="4" t="str">
        <v>Gatumba Mining District, Ngororero (unmined)</v>
      </c>
      <c r="CV332" s="4" t="str">
        <v>Gatumba Mining District, Ngororero (unmined)</v>
      </c>
      <c r="CW332" s="4" t="str">
        <v>Gatumba Mining District, Ngororero (unmined)</v>
      </c>
      <c r="CX332" s="4" t="str">
        <v>Gatumba Mining District, Ngororero (unmined)</v>
      </c>
      <c r="CY332" s="4" t="str">
        <v>Gatumba Mining District, Ngororero (unmined)</v>
      </c>
      <c r="CZ332" s="4" t="str">
        <v>Gatumba Mining District, Ngororero (unmined)</v>
      </c>
      <c r="DA332" s="4" t="str">
        <v>Gatumba Mining District, Ngororero (unmined)</v>
      </c>
      <c r="DB332" s="4" t="str">
        <v>Gatumba Mining District, Ngororero (unmined)</v>
      </c>
      <c r="DC332" s="4" t="str">
        <v>Gatumba Mining District, Ngororero (unmined)</v>
      </c>
      <c r="DD332" s="4" t="str">
        <v>Gatumba Mining District, Ngororero (unmined)</v>
      </c>
      <c r="DE332" s="4" t="str">
        <v>Gatumba Mining District, Ngororero (unmined)</v>
      </c>
      <c r="DF332" s="4" t="str">
        <v>Gatumba Mining District, Ngororero (unmined)</v>
      </c>
      <c r="DG332" s="4" t="str">
        <v>Gatumba Mining District, Ngororero (unmined)</v>
      </c>
      <c r="DH332" s="4" t="str">
        <v>Gatumba Mining District, Ngororero (unmined)</v>
      </c>
      <c r="DI332" s="4" t="str">
        <v>Gatumba Mining District, Ngororero (unmined)</v>
      </c>
      <c r="DJ332" s="4" t="str">
        <v>Gatumba Mining District, Ngororero (unmined)</v>
      </c>
      <c r="DK332" s="4" t="str">
        <v>Gatumba Mining District, Ngororero (unmined)</v>
      </c>
      <c r="DL332" s="4" t="str">
        <v>Gatumba Mining District, Ngororero (unmined)</v>
      </c>
      <c r="DM332" s="4" t="str">
        <v>Gatumba Mining District, Ngororero (unmined)</v>
      </c>
      <c r="DN332" s="4" t="str">
        <v>Gatumba Mining District, Ngororero (unmined)</v>
      </c>
      <c r="DO332" s="4" t="str">
        <v>Gatumba Mining District, Ngororero (unmined)</v>
      </c>
      <c r="DP332" s="4" t="str">
        <v>Gatumba Mining District, Ngororero (unmined)</v>
      </c>
    </row>
    <row r="333" spans="1:120" x14ac:dyDescent="0.35">
      <c r="A333" s="4">
        <v>6.6669999999999993E-2</v>
      </c>
      <c r="B333" s="4">
        <v>34.633330000000001</v>
      </c>
      <c r="C333" s="4" t="s">
        <v>215</v>
      </c>
      <c r="D333" s="4" t="s">
        <v>130</v>
      </c>
      <c r="E333" s="4" t="s">
        <v>560</v>
      </c>
      <c r="F333" s="4">
        <v>917</v>
      </c>
      <c r="G333" s="4" t="str">
        <f t="shared" si="5"/>
        <v>Kenya-Emuhaia</v>
      </c>
      <c r="BA333" s="4" t="str">
        <v>Gaya Station</v>
      </c>
      <c r="BB333" s="4" t="str">
        <v>Gaya Station</v>
      </c>
      <c r="BC333" s="4" t="str">
        <v>Gaya Station</v>
      </c>
      <c r="BD333" s="4" t="str">
        <v>Gaya Station</v>
      </c>
      <c r="BE333" s="4" t="str">
        <v>Gaya Station</v>
      </c>
      <c r="BF333" s="4" t="str">
        <v>Gaya Station</v>
      </c>
      <c r="BG333" s="4" t="str">
        <v>Gaya Station</v>
      </c>
      <c r="BH333" s="4" t="str">
        <v>Gaya Station</v>
      </c>
      <c r="BI333" s="4" t="str">
        <v>Gaya Station</v>
      </c>
      <c r="BJ333" s="4" t="str">
        <v>Gaya Station</v>
      </c>
      <c r="BK333" s="4" t="str">
        <v>Gaya Station</v>
      </c>
      <c r="BL333" s="4" t="str">
        <v>Gaya Station</v>
      </c>
      <c r="BM333" s="4" t="str">
        <v>Gaya Station</v>
      </c>
      <c r="BN333" s="4" t="str">
        <v>Gaya Station</v>
      </c>
      <c r="BO333" s="4" t="str">
        <v>Gaya Station</v>
      </c>
      <c r="BP333" s="4" t="str">
        <v>Gaya Station</v>
      </c>
      <c r="BQ333" s="4" t="str">
        <v>Gaya Station</v>
      </c>
      <c r="BR333" s="4" t="str">
        <v>Gaya Station</v>
      </c>
      <c r="BS333" s="4" t="str">
        <v>Gaya Station</v>
      </c>
      <c r="BT333" s="4" t="str">
        <v>Gaya Station</v>
      </c>
      <c r="BU333" s="4" t="str">
        <v>Gaya Station</v>
      </c>
      <c r="BV333" s="4" t="str">
        <v>Gaya Station</v>
      </c>
      <c r="BW333" s="4" t="str">
        <v>Gaya Station</v>
      </c>
      <c r="BX333" s="4" t="str">
        <v>Gaya Station</v>
      </c>
      <c r="BY333" s="4" t="str">
        <v>Gaya Station</v>
      </c>
      <c r="BZ333" s="4" t="str">
        <v>Gaya Station</v>
      </c>
      <c r="CA333" s="4" t="str">
        <v>Gaya Station</v>
      </c>
      <c r="CB333" s="4" t="str">
        <v>Gaya Station</v>
      </c>
      <c r="CC333" s="4" t="str">
        <v>Gaya Station</v>
      </c>
      <c r="CD333" s="4" t="str">
        <v>Gaya Station</v>
      </c>
      <c r="CE333" s="4" t="str">
        <v>Gaya Station</v>
      </c>
      <c r="CF333" s="4" t="str">
        <v>Gaya Station</v>
      </c>
      <c r="CG333" s="4" t="str">
        <v>Gaya Station</v>
      </c>
      <c r="CH333" s="4" t="str">
        <v>Gaya Station</v>
      </c>
      <c r="CJ333" s="4" t="str">
        <v>Gaya Station</v>
      </c>
      <c r="CK333" s="4" t="str">
        <v>Gaya Station</v>
      </c>
      <c r="CL333" s="4" t="str">
        <v>Gaya Station</v>
      </c>
      <c r="CM333" s="4" t="str">
        <v>Gaya Station</v>
      </c>
      <c r="CN333" s="4" t="str">
        <v>Gaya Station</v>
      </c>
      <c r="CO333" s="4" t="str">
        <v>Gaya Station</v>
      </c>
      <c r="CP333" s="4" t="str">
        <v>Gaya Station</v>
      </c>
      <c r="CQ333" s="4" t="str">
        <v>Gaya Station</v>
      </c>
      <c r="CR333" s="4" t="str">
        <v>Gaya Station</v>
      </c>
      <c r="CS333" s="4" t="str">
        <v>Gaya Station</v>
      </c>
      <c r="CT333" s="4" t="str">
        <v>Gaya Station</v>
      </c>
      <c r="CU333" s="4" t="str">
        <v>Gaya Station</v>
      </c>
      <c r="CV333" s="4" t="str">
        <v>Gaya Station</v>
      </c>
      <c r="CW333" s="4" t="str">
        <v>Gaya Station</v>
      </c>
      <c r="CX333" s="4" t="str">
        <v>Gaya Station</v>
      </c>
      <c r="CY333" s="4" t="str">
        <v>Gaya Station</v>
      </c>
      <c r="CZ333" s="4" t="str">
        <v>Gaya Station</v>
      </c>
      <c r="DA333" s="4" t="str">
        <v>Gaya Station</v>
      </c>
      <c r="DB333" s="4" t="str">
        <v>Gaya Station</v>
      </c>
      <c r="DC333" s="4" t="str">
        <v>Gaya Station</v>
      </c>
      <c r="DD333" s="4" t="str">
        <v>Gaya Station</v>
      </c>
      <c r="DE333" s="4" t="str">
        <v>Gaya Station</v>
      </c>
      <c r="DF333" s="4" t="str">
        <v>Gaya Station</v>
      </c>
      <c r="DG333" s="4" t="str">
        <v>Gaya Station</v>
      </c>
      <c r="DH333" s="4" t="str">
        <v>Gaya Station</v>
      </c>
      <c r="DI333" s="4" t="str">
        <v>Gaya Station</v>
      </c>
      <c r="DJ333" s="4" t="str">
        <v>Gaya Station</v>
      </c>
      <c r="DK333" s="4" t="str">
        <v>Gaya Station</v>
      </c>
      <c r="DL333" s="4" t="str">
        <v>Gaya Station</v>
      </c>
      <c r="DM333" s="4" t="str">
        <v>Gaya Station</v>
      </c>
      <c r="DN333" s="4" t="str">
        <v>Gaya Station</v>
      </c>
      <c r="DO333" s="4" t="str">
        <v>Gaya Station</v>
      </c>
      <c r="DP333" s="4" t="str">
        <v>Gaya Station</v>
      </c>
    </row>
    <row r="334" spans="1:120" x14ac:dyDescent="0.35">
      <c r="A334" s="4">
        <v>-0.88</v>
      </c>
      <c r="B334" s="4">
        <v>36.909999999999997</v>
      </c>
      <c r="C334" s="4" t="s">
        <v>215</v>
      </c>
      <c r="D334" s="4" t="s">
        <v>130</v>
      </c>
      <c r="E334" s="4" t="s">
        <v>561</v>
      </c>
      <c r="F334" s="4">
        <v>10000</v>
      </c>
      <c r="G334" s="4" t="str">
        <f t="shared" si="5"/>
        <v>Kenya-Gatanga Division</v>
      </c>
      <c r="BA334" s="4" t="str">
        <v>Gbanlin</v>
      </c>
      <c r="BB334" s="4" t="str">
        <v>Gbanlin</v>
      </c>
      <c r="BC334" s="4" t="str">
        <v>Gbanlin</v>
      </c>
      <c r="BD334" s="4" t="str">
        <v>Gbanlin</v>
      </c>
      <c r="BE334" s="4" t="str">
        <v>Gbanlin</v>
      </c>
      <c r="BF334" s="4" t="str">
        <v>Gbanlin</v>
      </c>
      <c r="BG334" s="4" t="str">
        <v>Gbanlin</v>
      </c>
      <c r="BH334" s="4" t="str">
        <v>Gbanlin</v>
      </c>
      <c r="BI334" s="4" t="str">
        <v>Gbanlin</v>
      </c>
      <c r="BJ334" s="4" t="str">
        <v>Gbanlin</v>
      </c>
      <c r="BK334" s="4" t="str">
        <v>Gbanlin</v>
      </c>
      <c r="BL334" s="4" t="str">
        <v>Gbanlin</v>
      </c>
      <c r="BM334" s="4" t="str">
        <v>Gbanlin</v>
      </c>
      <c r="BN334" s="4" t="str">
        <v>Gbanlin</v>
      </c>
      <c r="BO334" s="4" t="str">
        <v>Gbanlin</v>
      </c>
      <c r="BP334" s="4" t="str">
        <v>Gbanlin</v>
      </c>
      <c r="BQ334" s="4" t="str">
        <v>Gbanlin</v>
      </c>
      <c r="BR334" s="4" t="str">
        <v>Gbanlin</v>
      </c>
      <c r="BS334" s="4" t="str">
        <v>Gbanlin</v>
      </c>
      <c r="BT334" s="4" t="str">
        <v>Gbanlin</v>
      </c>
      <c r="BU334" s="4" t="str">
        <v>Gbanlin</v>
      </c>
      <c r="BV334" s="4" t="str">
        <v>Gbanlin</v>
      </c>
      <c r="BW334" s="4" t="str">
        <v>Gbanlin</v>
      </c>
      <c r="BX334" s="4" t="str">
        <v>Gbanlin</v>
      </c>
      <c r="BY334" s="4" t="str">
        <v>Gbanlin</v>
      </c>
      <c r="BZ334" s="4" t="str">
        <v>Gbanlin</v>
      </c>
      <c r="CA334" s="4" t="str">
        <v>Gbanlin</v>
      </c>
      <c r="CB334" s="4" t="str">
        <v>Gbanlin</v>
      </c>
      <c r="CC334" s="4" t="str">
        <v>Gbanlin</v>
      </c>
      <c r="CD334" s="4" t="str">
        <v>Gbanlin</v>
      </c>
      <c r="CE334" s="4" t="str">
        <v>Gbanlin</v>
      </c>
      <c r="CF334" s="4" t="str">
        <v>Gbanlin</v>
      </c>
      <c r="CG334" s="4" t="str">
        <v>Gbanlin</v>
      </c>
      <c r="CH334" s="4" t="str">
        <v>Gbanlin</v>
      </c>
      <c r="CJ334" s="4" t="str">
        <v>Gbanlin</v>
      </c>
      <c r="CK334" s="4" t="str">
        <v>Gbanlin</v>
      </c>
      <c r="CL334" s="4" t="str">
        <v>Gbanlin</v>
      </c>
      <c r="CM334" s="4" t="str">
        <v>Gbanlin</v>
      </c>
      <c r="CN334" s="4" t="str">
        <v>Gbanlin</v>
      </c>
      <c r="CO334" s="4" t="str">
        <v>Gbanlin</v>
      </c>
      <c r="CP334" s="4" t="str">
        <v>Gbanlin</v>
      </c>
      <c r="CQ334" s="4" t="str">
        <v>Gbanlin</v>
      </c>
      <c r="CR334" s="4" t="str">
        <v>Gbanlin</v>
      </c>
      <c r="CS334" s="4" t="str">
        <v>Gbanlin</v>
      </c>
      <c r="CT334" s="4" t="str">
        <v>Gbanlin</v>
      </c>
      <c r="CU334" s="4" t="str">
        <v>Gbanlin</v>
      </c>
      <c r="CV334" s="4" t="str">
        <v>Gbanlin</v>
      </c>
      <c r="CW334" s="4" t="str">
        <v>Gbanlin</v>
      </c>
      <c r="CX334" s="4" t="str">
        <v>Gbanlin</v>
      </c>
      <c r="CY334" s="4" t="str">
        <v>Gbanlin</v>
      </c>
      <c r="CZ334" s="4" t="str">
        <v>Gbanlin</v>
      </c>
      <c r="DA334" s="4" t="str">
        <v>Gbanlin</v>
      </c>
      <c r="DB334" s="4" t="str">
        <v>Gbanlin</v>
      </c>
      <c r="DC334" s="4" t="str">
        <v>Gbanlin</v>
      </c>
      <c r="DD334" s="4" t="str">
        <v>Gbanlin</v>
      </c>
      <c r="DE334" s="4" t="str">
        <v>Gbanlin</v>
      </c>
      <c r="DF334" s="4" t="str">
        <v>Gbanlin</v>
      </c>
      <c r="DG334" s="4" t="str">
        <v>Gbanlin</v>
      </c>
      <c r="DH334" s="4" t="str">
        <v>Gbanlin</v>
      </c>
      <c r="DI334" s="4" t="str">
        <v>Gbanlin</v>
      </c>
      <c r="DJ334" s="4" t="str">
        <v>Gbanlin</v>
      </c>
      <c r="DK334" s="4" t="str">
        <v>Gbanlin</v>
      </c>
      <c r="DL334" s="4" t="str">
        <v>Gbanlin</v>
      </c>
      <c r="DM334" s="4" t="str">
        <v>Gbanlin</v>
      </c>
      <c r="DN334" s="4" t="str">
        <v>Gbanlin</v>
      </c>
      <c r="DO334" s="4" t="str">
        <v>Gbanlin</v>
      </c>
      <c r="DP334" s="4" t="str">
        <v>Gbanlin</v>
      </c>
    </row>
    <row r="335" spans="1:120" x14ac:dyDescent="0.35">
      <c r="A335" s="4">
        <v>-1.0616699999999999</v>
      </c>
      <c r="B335" s="4">
        <v>36.777610000000003</v>
      </c>
      <c r="C335" s="4" t="s">
        <v>215</v>
      </c>
      <c r="D335" s="4" t="s">
        <v>130</v>
      </c>
      <c r="E335" s="4" t="s">
        <v>562</v>
      </c>
      <c r="F335" s="4">
        <v>4000</v>
      </c>
      <c r="G335" s="4" t="str">
        <f t="shared" si="5"/>
        <v>Kenya-Githunguri, Kiambu</v>
      </c>
      <c r="BA335" s="4" t="str">
        <v>Gezira Research Farm, Wad Medani</v>
      </c>
      <c r="BB335" s="4" t="str">
        <v>Gezira Research Farm, Wad Medani</v>
      </c>
      <c r="BC335" s="4" t="str">
        <v>Gezira Research Farm, Wad Medani</v>
      </c>
      <c r="BD335" s="4" t="str">
        <v>Gezira Research Farm, Wad Medani</v>
      </c>
      <c r="BE335" s="4" t="str">
        <v>Gezira Research Farm, Wad Medani</v>
      </c>
      <c r="BF335" s="4" t="str">
        <v>Gezira Research Farm, Wad Medani</v>
      </c>
      <c r="BG335" s="4" t="str">
        <v>Gezira Research Farm, Wad Medani</v>
      </c>
      <c r="BH335" s="4" t="str">
        <v>Gezira Research Farm, Wad Medani</v>
      </c>
      <c r="BI335" s="4" t="str">
        <v>Gezira Research Farm, Wad Medani</v>
      </c>
      <c r="BJ335" s="4" t="str">
        <v>Gezira Research Farm, Wad Medani</v>
      </c>
      <c r="BK335" s="4" t="str">
        <v>Gezira Research Farm, Wad Medani</v>
      </c>
      <c r="BL335" s="4" t="str">
        <v>Gezira Research Farm, Wad Medani</v>
      </c>
      <c r="BM335" s="4" t="str">
        <v>Gezira Research Farm, Wad Medani</v>
      </c>
      <c r="BN335" s="4" t="str">
        <v>Gezira Research Farm, Wad Medani</v>
      </c>
      <c r="BO335" s="4" t="str">
        <v>Gezira Research Farm, Wad Medani</v>
      </c>
      <c r="BP335" s="4" t="str">
        <v>Gezira Research Farm, Wad Medani</v>
      </c>
      <c r="BQ335" s="4" t="str">
        <v>Gezira Research Farm, Wad Medani</v>
      </c>
      <c r="BR335" s="4" t="str">
        <v>Gezira Research Farm, Wad Medani</v>
      </c>
      <c r="BS335" s="4" t="str">
        <v>Gezira Research Farm, Wad Medani</v>
      </c>
      <c r="BT335" s="4" t="str">
        <v>Gezira Research Farm, Wad Medani</v>
      </c>
      <c r="BU335" s="4" t="str">
        <v>Gezira Research Farm, Wad Medani</v>
      </c>
      <c r="BV335" s="4" t="str">
        <v>Gezira Research Farm, Wad Medani</v>
      </c>
      <c r="BW335" s="4" t="str">
        <v>Gezira Research Farm, Wad Medani</v>
      </c>
      <c r="BX335" s="4" t="str">
        <v>Gezira Research Farm, Wad Medani</v>
      </c>
      <c r="BY335" s="4" t="str">
        <v>Gezira Research Farm, Wad Medani</v>
      </c>
      <c r="BZ335" s="4" t="str">
        <v>Gezira Research Farm, Wad Medani</v>
      </c>
      <c r="CA335" s="4" t="str">
        <v>Gezira Research Farm, Wad Medani</v>
      </c>
      <c r="CB335" s="4" t="str">
        <v>Gezira Research Farm, Wad Medani</v>
      </c>
      <c r="CC335" s="4" t="str">
        <v>Gezira Research Farm, Wad Medani</v>
      </c>
      <c r="CD335" s="4" t="str">
        <v>Gezira Research Farm, Wad Medani</v>
      </c>
      <c r="CE335" s="4" t="str">
        <v>Gezira Research Farm, Wad Medani</v>
      </c>
      <c r="CF335" s="4" t="str">
        <v>Gezira Research Farm, Wad Medani</v>
      </c>
      <c r="CG335" s="4" t="str">
        <v>Gezira Research Farm, Wad Medani</v>
      </c>
      <c r="CH335" s="4" t="str">
        <v>Gezira Research Farm, Wad Medani</v>
      </c>
      <c r="CJ335" s="4" t="str">
        <v>Gezira Research Farm, Wad Medani</v>
      </c>
      <c r="CK335" s="4" t="str">
        <v>Gezira Research Farm, Wad Medani</v>
      </c>
      <c r="CL335" s="4" t="str">
        <v>Gezira Research Farm, Wad Medani</v>
      </c>
      <c r="CM335" s="4" t="str">
        <v>Gezira Research Farm, Wad Medani</v>
      </c>
      <c r="CN335" s="4" t="str">
        <v>Gezira Research Farm, Wad Medani</v>
      </c>
      <c r="CO335" s="4" t="str">
        <v>Gezira Research Farm, Wad Medani</v>
      </c>
      <c r="CP335" s="4" t="str">
        <v>Gezira Research Farm, Wad Medani</v>
      </c>
      <c r="CQ335" s="4" t="str">
        <v>Gezira Research Farm, Wad Medani</v>
      </c>
      <c r="CR335" s="4" t="str">
        <v>Gezira Research Farm, Wad Medani</v>
      </c>
      <c r="CS335" s="4" t="str">
        <v>Gezira Research Farm, Wad Medani</v>
      </c>
      <c r="CT335" s="4" t="str">
        <v>Gezira Research Farm, Wad Medani</v>
      </c>
      <c r="CU335" s="4" t="str">
        <v>Gezira Research Farm, Wad Medani</v>
      </c>
      <c r="CV335" s="4" t="str">
        <v>Gezira Research Farm, Wad Medani</v>
      </c>
      <c r="CW335" s="4" t="str">
        <v>Gezira Research Farm, Wad Medani</v>
      </c>
      <c r="CX335" s="4" t="str">
        <v>Gezira Research Farm, Wad Medani</v>
      </c>
      <c r="CY335" s="4" t="str">
        <v>Gezira Research Farm, Wad Medani</v>
      </c>
      <c r="CZ335" s="4" t="str">
        <v>Gezira Research Farm, Wad Medani</v>
      </c>
      <c r="DA335" s="4" t="str">
        <v>Gezira Research Farm, Wad Medani</v>
      </c>
      <c r="DB335" s="4" t="str">
        <v>Gezira Research Farm, Wad Medani</v>
      </c>
      <c r="DC335" s="4" t="str">
        <v>Gezira Research Farm, Wad Medani</v>
      </c>
      <c r="DD335" s="4" t="str">
        <v>Gezira Research Farm, Wad Medani</v>
      </c>
      <c r="DE335" s="4" t="str">
        <v>Gezira Research Farm, Wad Medani</v>
      </c>
      <c r="DF335" s="4" t="str">
        <v>Gezira Research Farm, Wad Medani</v>
      </c>
      <c r="DG335" s="4" t="str">
        <v>Gezira Research Farm, Wad Medani</v>
      </c>
      <c r="DH335" s="4" t="str">
        <v>Gezira Research Farm, Wad Medani</v>
      </c>
      <c r="DI335" s="4" t="str">
        <v>Gezira Research Farm, Wad Medani</v>
      </c>
      <c r="DJ335" s="4" t="str">
        <v>Gezira Research Farm, Wad Medani</v>
      </c>
      <c r="DK335" s="4" t="str">
        <v>Gezira Research Farm, Wad Medani</v>
      </c>
      <c r="DL335" s="4" t="str">
        <v>Gezira Research Farm, Wad Medani</v>
      </c>
      <c r="DM335" s="4" t="str">
        <v>Gezira Research Farm, Wad Medani</v>
      </c>
      <c r="DN335" s="4" t="str">
        <v>Gezira Research Farm, Wad Medani</v>
      </c>
      <c r="DO335" s="4" t="str">
        <v>Gezira Research Farm, Wad Medani</v>
      </c>
      <c r="DP335" s="4" t="str">
        <v>Gezira Research Farm, Wad Medani</v>
      </c>
    </row>
    <row r="336" spans="1:120" x14ac:dyDescent="0.35">
      <c r="A336" s="4">
        <v>-0.53332999999999997</v>
      </c>
      <c r="B336" s="4">
        <v>34.483330000000002</v>
      </c>
      <c r="C336" s="4" t="s">
        <v>215</v>
      </c>
      <c r="D336" s="4" t="s">
        <v>130</v>
      </c>
      <c r="E336" s="4" t="s">
        <v>563</v>
      </c>
      <c r="F336" s="4">
        <v>917</v>
      </c>
      <c r="G336" s="4" t="str">
        <f t="shared" si="5"/>
        <v>Kenya-Homa Bay</v>
      </c>
      <c r="BA336" s="4" t="str">
        <v>Gezira Research Station, Wad Medani</v>
      </c>
      <c r="BB336" s="4" t="str">
        <v>Gezira Research Station, Wad Medani</v>
      </c>
      <c r="BC336" s="4" t="str">
        <v>Gezira Research Station, Wad Medani</v>
      </c>
      <c r="BD336" s="4" t="str">
        <v>Gezira Research Station, Wad Medani</v>
      </c>
      <c r="BE336" s="4" t="str">
        <v>Gezira Research Station, Wad Medani</v>
      </c>
      <c r="BF336" s="4" t="str">
        <v>Gezira Research Station, Wad Medani</v>
      </c>
      <c r="BG336" s="4" t="str">
        <v>Gezira Research Station, Wad Medani</v>
      </c>
      <c r="BH336" s="4" t="str">
        <v>Gezira Research Station, Wad Medani</v>
      </c>
      <c r="BI336" s="4" t="str">
        <v>Gezira Research Station, Wad Medani</v>
      </c>
      <c r="BJ336" s="4" t="str">
        <v>Gezira Research Station, Wad Medani</v>
      </c>
      <c r="BK336" s="4" t="str">
        <v>Gezira Research Station, Wad Medani</v>
      </c>
      <c r="BL336" s="4" t="str">
        <v>Gezira Research Station, Wad Medani</v>
      </c>
      <c r="BM336" s="4" t="str">
        <v>Gezira Research Station, Wad Medani</v>
      </c>
      <c r="BN336" s="4" t="str">
        <v>Gezira Research Station, Wad Medani</v>
      </c>
      <c r="BO336" s="4" t="str">
        <v>Gezira Research Station, Wad Medani</v>
      </c>
      <c r="BP336" s="4" t="str">
        <v>Gezira Research Station, Wad Medani</v>
      </c>
      <c r="BQ336" s="4" t="str">
        <v>Gezira Research Station, Wad Medani</v>
      </c>
      <c r="BR336" s="4" t="str">
        <v>Gezira Research Station, Wad Medani</v>
      </c>
      <c r="BS336" s="4" t="str">
        <v>Gezira Research Station, Wad Medani</v>
      </c>
      <c r="BT336" s="4" t="str">
        <v>Gezira Research Station, Wad Medani</v>
      </c>
      <c r="BU336" s="4" t="str">
        <v>Gezira Research Station, Wad Medani</v>
      </c>
      <c r="BV336" s="4" t="str">
        <v>Gezira Research Station, Wad Medani</v>
      </c>
      <c r="BW336" s="4" t="str">
        <v>Gezira Research Station, Wad Medani</v>
      </c>
      <c r="BX336" s="4" t="str">
        <v>Gezira Research Station, Wad Medani</v>
      </c>
      <c r="BY336" s="4" t="str">
        <v>Gezira Research Station, Wad Medani</v>
      </c>
      <c r="BZ336" s="4" t="str">
        <v>Gezira Research Station, Wad Medani</v>
      </c>
      <c r="CA336" s="4" t="str">
        <v>Gezira Research Station, Wad Medani</v>
      </c>
      <c r="CB336" s="4" t="str">
        <v>Gezira Research Station, Wad Medani</v>
      </c>
      <c r="CC336" s="4" t="str">
        <v>Gezira Research Station, Wad Medani</v>
      </c>
      <c r="CD336" s="4" t="str">
        <v>Gezira Research Station, Wad Medani</v>
      </c>
      <c r="CE336" s="4" t="str">
        <v>Gezira Research Station, Wad Medani</v>
      </c>
      <c r="CF336" s="4" t="str">
        <v>Gezira Research Station, Wad Medani</v>
      </c>
      <c r="CG336" s="4" t="str">
        <v>Gezira Research Station, Wad Medani</v>
      </c>
      <c r="CH336" s="4" t="str">
        <v>Gezira Research Station, Wad Medani</v>
      </c>
      <c r="CJ336" s="4" t="str">
        <v>Gezira Research Station, Wad Medani</v>
      </c>
      <c r="CK336" s="4" t="str">
        <v>Gezira Research Station, Wad Medani</v>
      </c>
      <c r="CL336" s="4" t="str">
        <v>Gezira Research Station, Wad Medani</v>
      </c>
      <c r="CM336" s="4" t="str">
        <v>Gezira Research Station, Wad Medani</v>
      </c>
      <c r="CN336" s="4" t="str">
        <v>Gezira Research Station, Wad Medani</v>
      </c>
      <c r="CO336" s="4" t="str">
        <v>Gezira Research Station, Wad Medani</v>
      </c>
      <c r="CP336" s="4" t="str">
        <v>Gezira Research Station, Wad Medani</v>
      </c>
      <c r="CQ336" s="4" t="str">
        <v>Gezira Research Station, Wad Medani</v>
      </c>
      <c r="CR336" s="4" t="str">
        <v>Gezira Research Station, Wad Medani</v>
      </c>
      <c r="CS336" s="4" t="str">
        <v>Gezira Research Station, Wad Medani</v>
      </c>
      <c r="CT336" s="4" t="str">
        <v>Gezira Research Station, Wad Medani</v>
      </c>
      <c r="CU336" s="4" t="str">
        <v>Gezira Research Station, Wad Medani</v>
      </c>
      <c r="CV336" s="4" t="str">
        <v>Gezira Research Station, Wad Medani</v>
      </c>
      <c r="CW336" s="4" t="str">
        <v>Gezira Research Station, Wad Medani</v>
      </c>
      <c r="CX336" s="4" t="str">
        <v>Gezira Research Station, Wad Medani</v>
      </c>
      <c r="CY336" s="4" t="str">
        <v>Gezira Research Station, Wad Medani</v>
      </c>
      <c r="CZ336" s="4" t="str">
        <v>Gezira Research Station, Wad Medani</v>
      </c>
      <c r="DA336" s="4" t="str">
        <v>Gezira Research Station, Wad Medani</v>
      </c>
      <c r="DB336" s="4" t="str">
        <v>Gezira Research Station, Wad Medani</v>
      </c>
      <c r="DC336" s="4" t="str">
        <v>Gezira Research Station, Wad Medani</v>
      </c>
      <c r="DD336" s="4" t="str">
        <v>Gezira Research Station, Wad Medani</v>
      </c>
      <c r="DE336" s="4" t="str">
        <v>Gezira Research Station, Wad Medani</v>
      </c>
      <c r="DF336" s="4" t="str">
        <v>Gezira Research Station, Wad Medani</v>
      </c>
      <c r="DG336" s="4" t="str">
        <v>Gezira Research Station, Wad Medani</v>
      </c>
      <c r="DH336" s="4" t="str">
        <v>Gezira Research Station, Wad Medani</v>
      </c>
      <c r="DI336" s="4" t="str">
        <v>Gezira Research Station, Wad Medani</v>
      </c>
      <c r="DJ336" s="4" t="str">
        <v>Gezira Research Station, Wad Medani</v>
      </c>
      <c r="DK336" s="4" t="str">
        <v>Gezira Research Station, Wad Medani</v>
      </c>
      <c r="DL336" s="4" t="str">
        <v>Gezira Research Station, Wad Medani</v>
      </c>
      <c r="DM336" s="4" t="str">
        <v>Gezira Research Station, Wad Medani</v>
      </c>
      <c r="DN336" s="4" t="str">
        <v>Gezira Research Station, Wad Medani</v>
      </c>
      <c r="DO336" s="4" t="str">
        <v>Gezira Research Station, Wad Medani</v>
      </c>
      <c r="DP336" s="4" t="str">
        <v>Gezira Research Station, Wad Medani</v>
      </c>
    </row>
    <row r="337" spans="1:120" x14ac:dyDescent="0.35">
      <c r="A337" s="4">
        <v>-0.54100000000000004</v>
      </c>
      <c r="B337" s="4">
        <v>34.405999999999999</v>
      </c>
      <c r="C337" s="4" t="s">
        <v>215</v>
      </c>
      <c r="D337" s="4" t="s">
        <v>130</v>
      </c>
      <c r="E337" s="4" t="s">
        <v>564</v>
      </c>
      <c r="F337" s="4">
        <v>37500</v>
      </c>
      <c r="G337" s="4" t="str">
        <f t="shared" si="5"/>
        <v>Kenya-Homa Bay District</v>
      </c>
      <c r="BA337" s="4" t="str">
        <v>Gidan Kaura</v>
      </c>
      <c r="BB337" s="4" t="str">
        <v>Gidan Kaura</v>
      </c>
      <c r="BC337" s="4" t="str">
        <v>Gidan Kaura</v>
      </c>
      <c r="BD337" s="4" t="str">
        <v>Gidan Kaura</v>
      </c>
      <c r="BE337" s="4" t="str">
        <v>Gidan Kaura</v>
      </c>
      <c r="BF337" s="4" t="str">
        <v>Gidan Kaura</v>
      </c>
      <c r="BG337" s="4" t="str">
        <v>Gidan Kaura</v>
      </c>
      <c r="BH337" s="4" t="str">
        <v>Gidan Kaura</v>
      </c>
      <c r="BI337" s="4" t="str">
        <v>Gidan Kaura</v>
      </c>
      <c r="BJ337" s="4" t="str">
        <v>Gidan Kaura</v>
      </c>
      <c r="BK337" s="4" t="str">
        <v>Gidan Kaura</v>
      </c>
      <c r="BL337" s="4" t="str">
        <v>Gidan Kaura</v>
      </c>
      <c r="BM337" s="4" t="str">
        <v>Gidan Kaura</v>
      </c>
      <c r="BN337" s="4" t="str">
        <v>Gidan Kaura</v>
      </c>
      <c r="BO337" s="4" t="str">
        <v>Gidan Kaura</v>
      </c>
      <c r="BP337" s="4" t="str">
        <v>Gidan Kaura</v>
      </c>
      <c r="BQ337" s="4" t="str">
        <v>Gidan Kaura</v>
      </c>
      <c r="BR337" s="4" t="str">
        <v>Gidan Kaura</v>
      </c>
      <c r="BS337" s="4" t="str">
        <v>Gidan Kaura</v>
      </c>
      <c r="BT337" s="4" t="str">
        <v>Gidan Kaura</v>
      </c>
      <c r="BU337" s="4" t="str">
        <v>Gidan Kaura</v>
      </c>
      <c r="BV337" s="4" t="str">
        <v>Gidan Kaura</v>
      </c>
      <c r="BW337" s="4" t="str">
        <v>Gidan Kaura</v>
      </c>
      <c r="BX337" s="4" t="str">
        <v>Gidan Kaura</v>
      </c>
      <c r="BY337" s="4" t="str">
        <v>Gidan Kaura</v>
      </c>
      <c r="BZ337" s="4" t="str">
        <v>Gidan Kaura</v>
      </c>
      <c r="CA337" s="4" t="str">
        <v>Gidan Kaura</v>
      </c>
      <c r="CB337" s="4" t="str">
        <v>Gidan Kaura</v>
      </c>
      <c r="CC337" s="4" t="str">
        <v>Gidan Kaura</v>
      </c>
      <c r="CD337" s="4" t="str">
        <v>Gidan Kaura</v>
      </c>
      <c r="CE337" s="4" t="str">
        <v>Gidan Kaura</v>
      </c>
      <c r="CF337" s="4" t="str">
        <v>Gidan Kaura</v>
      </c>
      <c r="CG337" s="4" t="str">
        <v>Gidan Kaura</v>
      </c>
      <c r="CH337" s="4" t="str">
        <v>Gidan Kaura</v>
      </c>
      <c r="CJ337" s="4" t="str">
        <v>Gidan Kaura</v>
      </c>
      <c r="CK337" s="4" t="str">
        <v>Gidan Kaura</v>
      </c>
      <c r="CL337" s="4" t="str">
        <v>Gidan Kaura</v>
      </c>
      <c r="CM337" s="4" t="str">
        <v>Gidan Kaura</v>
      </c>
      <c r="CN337" s="4" t="str">
        <v>Gidan Kaura</v>
      </c>
      <c r="CO337" s="4" t="str">
        <v>Gidan Kaura</v>
      </c>
      <c r="CP337" s="4" t="str">
        <v>Gidan Kaura</v>
      </c>
      <c r="CQ337" s="4" t="str">
        <v>Gidan Kaura</v>
      </c>
      <c r="CR337" s="4" t="str">
        <v>Gidan Kaura</v>
      </c>
      <c r="CS337" s="4" t="str">
        <v>Gidan Kaura</v>
      </c>
      <c r="CT337" s="4" t="str">
        <v>Gidan Kaura</v>
      </c>
      <c r="CU337" s="4" t="str">
        <v>Gidan Kaura</v>
      </c>
      <c r="CV337" s="4" t="str">
        <v>Gidan Kaura</v>
      </c>
      <c r="CW337" s="4" t="str">
        <v>Gidan Kaura</v>
      </c>
      <c r="CX337" s="4" t="str">
        <v>Gidan Kaura</v>
      </c>
      <c r="CY337" s="4" t="str">
        <v>Gidan Kaura</v>
      </c>
      <c r="CZ337" s="4" t="str">
        <v>Gidan Kaura</v>
      </c>
      <c r="DA337" s="4" t="str">
        <v>Gidan Kaura</v>
      </c>
      <c r="DB337" s="4" t="str">
        <v>Gidan Kaura</v>
      </c>
      <c r="DC337" s="4" t="str">
        <v>Gidan Kaura</v>
      </c>
      <c r="DD337" s="4" t="str">
        <v>Gidan Kaura</v>
      </c>
      <c r="DE337" s="4" t="str">
        <v>Gidan Kaura</v>
      </c>
      <c r="DF337" s="4" t="str">
        <v>Gidan Kaura</v>
      </c>
      <c r="DG337" s="4" t="str">
        <v>Gidan Kaura</v>
      </c>
      <c r="DH337" s="4" t="str">
        <v>Gidan Kaura</v>
      </c>
      <c r="DI337" s="4" t="str">
        <v>Gidan Kaura</v>
      </c>
      <c r="DJ337" s="4" t="str">
        <v>Gidan Kaura</v>
      </c>
      <c r="DK337" s="4" t="str">
        <v>Gidan Kaura</v>
      </c>
      <c r="DL337" s="4" t="str">
        <v>Gidan Kaura</v>
      </c>
      <c r="DM337" s="4" t="str">
        <v>Gidan Kaura</v>
      </c>
      <c r="DN337" s="4" t="str">
        <v>Gidan Kaura</v>
      </c>
      <c r="DO337" s="4" t="str">
        <v>Gidan Kaura</v>
      </c>
      <c r="DP337" s="4" t="str">
        <v>Gidan Kaura</v>
      </c>
    </row>
    <row r="338" spans="1:120" x14ac:dyDescent="0.35">
      <c r="A338" s="4">
        <v>-0.43099999999999999</v>
      </c>
      <c r="B338" s="4">
        <v>34.207999999999998</v>
      </c>
      <c r="C338" s="4" t="s">
        <v>215</v>
      </c>
      <c r="D338" s="4" t="s">
        <v>138</v>
      </c>
      <c r="E338" s="4" t="s">
        <v>565</v>
      </c>
      <c r="F338" s="4">
        <v>200</v>
      </c>
      <c r="G338" s="4" t="str">
        <f t="shared" si="5"/>
        <v>Kenya-ICIPE Campus, Mbita Point</v>
      </c>
      <c r="BA338" s="4" t="str">
        <v>Ginchi ARS</v>
      </c>
      <c r="BB338" s="4" t="str">
        <v>Ginchi ARS</v>
      </c>
      <c r="BC338" s="4" t="str">
        <v>Ginchi ARS</v>
      </c>
      <c r="BD338" s="4" t="str">
        <v>Ginchi ARS</v>
      </c>
      <c r="BE338" s="4" t="str">
        <v>Ginchi ARS</v>
      </c>
      <c r="BF338" s="4" t="str">
        <v>Ginchi ARS</v>
      </c>
      <c r="BG338" s="4" t="str">
        <v>Ginchi ARS</v>
      </c>
      <c r="BH338" s="4" t="str">
        <v>Ginchi ARS</v>
      </c>
      <c r="BI338" s="4" t="str">
        <v>Ginchi ARS</v>
      </c>
      <c r="BJ338" s="4" t="str">
        <v>Ginchi ARS</v>
      </c>
      <c r="BK338" s="4" t="str">
        <v>Ginchi ARS</v>
      </c>
      <c r="BL338" s="4" t="str">
        <v>Ginchi ARS</v>
      </c>
      <c r="BM338" s="4" t="str">
        <v>Ginchi ARS</v>
      </c>
      <c r="BN338" s="4" t="str">
        <v>Ginchi ARS</v>
      </c>
      <c r="BO338" s="4" t="str">
        <v>Ginchi ARS</v>
      </c>
      <c r="BP338" s="4" t="str">
        <v>Ginchi ARS</v>
      </c>
      <c r="BQ338" s="4" t="str">
        <v>Ginchi ARS</v>
      </c>
      <c r="BR338" s="4" t="str">
        <v>Ginchi ARS</v>
      </c>
      <c r="BS338" s="4" t="str">
        <v>Ginchi ARS</v>
      </c>
      <c r="BT338" s="4" t="str">
        <v>Ginchi ARS</v>
      </c>
      <c r="BU338" s="4" t="str">
        <v>Ginchi ARS</v>
      </c>
      <c r="BV338" s="4" t="str">
        <v>Ginchi ARS</v>
      </c>
      <c r="BW338" s="4" t="str">
        <v>Ginchi ARS</v>
      </c>
      <c r="BX338" s="4" t="str">
        <v>Ginchi ARS</v>
      </c>
      <c r="BY338" s="4" t="str">
        <v>Ginchi ARS</v>
      </c>
      <c r="BZ338" s="4" t="str">
        <v>Ginchi ARS</v>
      </c>
      <c r="CA338" s="4" t="str">
        <v>Ginchi ARS</v>
      </c>
      <c r="CB338" s="4" t="str">
        <v>Ginchi ARS</v>
      </c>
      <c r="CC338" s="4" t="str">
        <v>Ginchi ARS</v>
      </c>
      <c r="CD338" s="4" t="str">
        <v>Ginchi ARS</v>
      </c>
      <c r="CE338" s="4" t="str">
        <v>Ginchi ARS</v>
      </c>
      <c r="CF338" s="4" t="str">
        <v>Ginchi ARS</v>
      </c>
      <c r="CG338" s="4" t="str">
        <v>Ginchi ARS</v>
      </c>
      <c r="CH338" s="4" t="str">
        <v>Ginchi ARS</v>
      </c>
      <c r="CJ338" s="4" t="str">
        <v>Ginchi ARS</v>
      </c>
      <c r="CK338" s="4" t="str">
        <v>Ginchi ARS</v>
      </c>
      <c r="CL338" s="4" t="str">
        <v>Ginchi ARS</v>
      </c>
      <c r="CM338" s="4" t="str">
        <v>Ginchi ARS</v>
      </c>
      <c r="CN338" s="4" t="str">
        <v>Ginchi ARS</v>
      </c>
      <c r="CO338" s="4" t="str">
        <v>Ginchi ARS</v>
      </c>
      <c r="CP338" s="4" t="str">
        <v>Ginchi ARS</v>
      </c>
      <c r="CQ338" s="4" t="str">
        <v>Ginchi ARS</v>
      </c>
      <c r="CR338" s="4" t="str">
        <v>Ginchi ARS</v>
      </c>
      <c r="CS338" s="4" t="str">
        <v>Ginchi ARS</v>
      </c>
      <c r="CT338" s="4" t="str">
        <v>Ginchi ARS</v>
      </c>
      <c r="CU338" s="4" t="str">
        <v>Ginchi ARS</v>
      </c>
      <c r="CV338" s="4" t="str">
        <v>Ginchi ARS</v>
      </c>
      <c r="CW338" s="4" t="str">
        <v>Ginchi ARS</v>
      </c>
      <c r="CX338" s="4" t="str">
        <v>Ginchi ARS</v>
      </c>
      <c r="CY338" s="4" t="str">
        <v>Ginchi ARS</v>
      </c>
      <c r="CZ338" s="4" t="str">
        <v>Ginchi ARS</v>
      </c>
      <c r="DA338" s="4" t="str">
        <v>Ginchi ARS</v>
      </c>
      <c r="DB338" s="4" t="str">
        <v>Ginchi ARS</v>
      </c>
      <c r="DC338" s="4" t="str">
        <v>Ginchi ARS</v>
      </c>
      <c r="DD338" s="4" t="str">
        <v>Ginchi ARS</v>
      </c>
      <c r="DE338" s="4" t="str">
        <v>Ginchi ARS</v>
      </c>
      <c r="DF338" s="4" t="str">
        <v>Ginchi ARS</v>
      </c>
      <c r="DG338" s="4" t="str">
        <v>Ginchi ARS</v>
      </c>
      <c r="DH338" s="4" t="str">
        <v>Ginchi ARS</v>
      </c>
      <c r="DI338" s="4" t="str">
        <v>Ginchi ARS</v>
      </c>
      <c r="DJ338" s="4" t="str">
        <v>Ginchi ARS</v>
      </c>
      <c r="DK338" s="4" t="str">
        <v>Ginchi ARS</v>
      </c>
      <c r="DL338" s="4" t="str">
        <v>Ginchi ARS</v>
      </c>
      <c r="DM338" s="4" t="str">
        <v>Ginchi ARS</v>
      </c>
      <c r="DN338" s="4" t="str">
        <v>Ginchi ARS</v>
      </c>
      <c r="DO338" s="4" t="str">
        <v>Ginchi ARS</v>
      </c>
      <c r="DP338" s="4" t="str">
        <v>Ginchi ARS</v>
      </c>
    </row>
    <row r="339" spans="1:120" x14ac:dyDescent="0.35">
      <c r="A339" s="4">
        <v>-1.2223999999999999</v>
      </c>
      <c r="B339" s="4">
        <v>36.896500000000003</v>
      </c>
      <c r="C339" s="4" t="s">
        <v>215</v>
      </c>
      <c r="D339" s="4" t="s">
        <v>138</v>
      </c>
      <c r="E339" s="4" t="s">
        <v>566</v>
      </c>
      <c r="F339" s="4">
        <v>150</v>
      </c>
      <c r="G339" s="4" t="str">
        <f t="shared" si="5"/>
        <v>Kenya-ICIPE Kasarani, Nairobi</v>
      </c>
      <c r="BA339" s="4" t="str">
        <v>Githunguri, Kiambu</v>
      </c>
      <c r="BB339" s="4" t="str">
        <v>Githunguri, Kiambu</v>
      </c>
      <c r="BC339" s="4" t="str">
        <v>Githunguri, Kiambu</v>
      </c>
      <c r="BD339" s="4" t="str">
        <v>Githunguri, Kiambu</v>
      </c>
      <c r="BE339" s="4" t="str">
        <v>Githunguri, Kiambu</v>
      </c>
      <c r="BF339" s="4" t="str">
        <v>Githunguri, Kiambu</v>
      </c>
      <c r="BG339" s="4" t="str">
        <v>Githunguri, Kiambu</v>
      </c>
      <c r="BH339" s="4" t="str">
        <v>Githunguri, Kiambu</v>
      </c>
      <c r="BI339" s="4" t="str">
        <v>Githunguri, Kiambu</v>
      </c>
      <c r="BJ339" s="4" t="str">
        <v>Githunguri, Kiambu</v>
      </c>
      <c r="BK339" s="4" t="str">
        <v>Githunguri, Kiambu</v>
      </c>
      <c r="BL339" s="4" t="str">
        <v>Githunguri, Kiambu</v>
      </c>
      <c r="BM339" s="4" t="str">
        <v>Githunguri, Kiambu</v>
      </c>
      <c r="BN339" s="4" t="str">
        <v>Githunguri, Kiambu</v>
      </c>
      <c r="BO339" s="4" t="str">
        <v>Githunguri, Kiambu</v>
      </c>
      <c r="BP339" s="4" t="str">
        <v>Githunguri, Kiambu</v>
      </c>
      <c r="BQ339" s="4" t="str">
        <v>Githunguri, Kiambu</v>
      </c>
      <c r="BR339" s="4" t="str">
        <v>Githunguri, Kiambu</v>
      </c>
      <c r="BS339" s="4" t="str">
        <v>Githunguri, Kiambu</v>
      </c>
      <c r="BT339" s="4" t="str">
        <v>Githunguri, Kiambu</v>
      </c>
      <c r="BU339" s="4" t="str">
        <v>Githunguri, Kiambu</v>
      </c>
      <c r="BV339" s="4" t="str">
        <v>Githunguri, Kiambu</v>
      </c>
      <c r="BW339" s="4" t="str">
        <v>Githunguri, Kiambu</v>
      </c>
      <c r="BX339" s="4" t="str">
        <v>Githunguri, Kiambu</v>
      </c>
      <c r="BY339" s="4" t="str">
        <v>Githunguri, Kiambu</v>
      </c>
      <c r="BZ339" s="4" t="str">
        <v>Githunguri, Kiambu</v>
      </c>
      <c r="CA339" s="4" t="str">
        <v>Githunguri, Kiambu</v>
      </c>
      <c r="CB339" s="4" t="str">
        <v>Githunguri, Kiambu</v>
      </c>
      <c r="CC339" s="4" t="str">
        <v>Githunguri, Kiambu</v>
      </c>
      <c r="CD339" s="4" t="str">
        <v>Githunguri, Kiambu</v>
      </c>
      <c r="CE339" s="4" t="str">
        <v>Githunguri, Kiambu</v>
      </c>
      <c r="CF339" s="4" t="str">
        <v>Githunguri, Kiambu</v>
      </c>
      <c r="CG339" s="4" t="str">
        <v>Githunguri, Kiambu</v>
      </c>
      <c r="CH339" s="4" t="str">
        <v>Githunguri, Kiambu</v>
      </c>
      <c r="CJ339" s="4" t="str">
        <v>Githunguri, Kiambu</v>
      </c>
      <c r="CK339" s="4" t="str">
        <v>Githunguri, Kiambu</v>
      </c>
      <c r="CL339" s="4" t="str">
        <v>Githunguri, Kiambu</v>
      </c>
      <c r="CM339" s="4" t="str">
        <v>Githunguri, Kiambu</v>
      </c>
      <c r="CN339" s="4" t="str">
        <v>Githunguri, Kiambu</v>
      </c>
      <c r="CO339" s="4" t="str">
        <v>Githunguri, Kiambu</v>
      </c>
      <c r="CP339" s="4" t="str">
        <v>Githunguri, Kiambu</v>
      </c>
      <c r="CQ339" s="4" t="str">
        <v>Githunguri, Kiambu</v>
      </c>
      <c r="CR339" s="4" t="str">
        <v>Githunguri, Kiambu</v>
      </c>
      <c r="CS339" s="4" t="str">
        <v>Githunguri, Kiambu</v>
      </c>
      <c r="CT339" s="4" t="str">
        <v>Githunguri, Kiambu</v>
      </c>
      <c r="CU339" s="4" t="str">
        <v>Githunguri, Kiambu</v>
      </c>
      <c r="CV339" s="4" t="str">
        <v>Githunguri, Kiambu</v>
      </c>
      <c r="CW339" s="4" t="str">
        <v>Githunguri, Kiambu</v>
      </c>
      <c r="CX339" s="4" t="str">
        <v>Githunguri, Kiambu</v>
      </c>
      <c r="CY339" s="4" t="str">
        <v>Githunguri, Kiambu</v>
      </c>
      <c r="CZ339" s="4" t="str">
        <v>Githunguri, Kiambu</v>
      </c>
      <c r="DA339" s="4" t="str">
        <v>Githunguri, Kiambu</v>
      </c>
      <c r="DB339" s="4" t="str">
        <v>Githunguri, Kiambu</v>
      </c>
      <c r="DC339" s="4" t="str">
        <v>Githunguri, Kiambu</v>
      </c>
      <c r="DD339" s="4" t="str">
        <v>Githunguri, Kiambu</v>
      </c>
      <c r="DE339" s="4" t="str">
        <v>Githunguri, Kiambu</v>
      </c>
      <c r="DF339" s="4" t="str">
        <v>Githunguri, Kiambu</v>
      </c>
      <c r="DG339" s="4" t="str">
        <v>Githunguri, Kiambu</v>
      </c>
      <c r="DH339" s="4" t="str">
        <v>Githunguri, Kiambu</v>
      </c>
      <c r="DI339" s="4" t="str">
        <v>Githunguri, Kiambu</v>
      </c>
      <c r="DJ339" s="4" t="str">
        <v>Githunguri, Kiambu</v>
      </c>
      <c r="DK339" s="4" t="str">
        <v>Githunguri, Kiambu</v>
      </c>
      <c r="DL339" s="4" t="str">
        <v>Githunguri, Kiambu</v>
      </c>
      <c r="DM339" s="4" t="str">
        <v>Githunguri, Kiambu</v>
      </c>
      <c r="DN339" s="4" t="str">
        <v>Githunguri, Kiambu</v>
      </c>
      <c r="DO339" s="4" t="str">
        <v>Githunguri, Kiambu</v>
      </c>
      <c r="DP339" s="4" t="str">
        <v>Githunguri, Kiambu</v>
      </c>
    </row>
    <row r="340" spans="1:120" x14ac:dyDescent="0.35">
      <c r="A340" s="4">
        <v>-0.43099999999999999</v>
      </c>
      <c r="B340" s="4">
        <v>34.207999999999998</v>
      </c>
      <c r="C340" s="4" t="s">
        <v>215</v>
      </c>
      <c r="D340" s="4" t="s">
        <v>138</v>
      </c>
      <c r="E340" s="4" t="s">
        <v>567</v>
      </c>
      <c r="F340" s="4">
        <v>200</v>
      </c>
      <c r="G340" s="4" t="str">
        <f t="shared" si="5"/>
        <v>Kenya-ICIPE, Mbita Point</v>
      </c>
      <c r="BA340" s="4" t="str">
        <v>Glen Agricultural College</v>
      </c>
      <c r="BB340" s="4" t="str">
        <v>Glen Agricultural College</v>
      </c>
      <c r="BC340" s="4" t="str">
        <v>Glen Agricultural College</v>
      </c>
      <c r="BD340" s="4" t="str">
        <v>Glen Agricultural College</v>
      </c>
      <c r="BE340" s="4" t="str">
        <v>Glen Agricultural College</v>
      </c>
      <c r="BF340" s="4" t="str">
        <v>Glen Agricultural College</v>
      </c>
      <c r="BG340" s="4" t="str">
        <v>Glen Agricultural College</v>
      </c>
      <c r="BH340" s="4" t="str">
        <v>Glen Agricultural College</v>
      </c>
      <c r="BI340" s="4" t="str">
        <v>Glen Agricultural College</v>
      </c>
      <c r="BJ340" s="4" t="str">
        <v>Glen Agricultural College</v>
      </c>
      <c r="BK340" s="4" t="str">
        <v>Glen Agricultural College</v>
      </c>
      <c r="BL340" s="4" t="str">
        <v>Glen Agricultural College</v>
      </c>
      <c r="BM340" s="4" t="str">
        <v>Glen Agricultural College</v>
      </c>
      <c r="BN340" s="4" t="str">
        <v>Glen Agricultural College</v>
      </c>
      <c r="BO340" s="4" t="str">
        <v>Glen Agricultural College</v>
      </c>
      <c r="BP340" s="4" t="str">
        <v>Glen Agricultural College</v>
      </c>
      <c r="BQ340" s="4" t="str">
        <v>Glen Agricultural College</v>
      </c>
      <c r="BR340" s="4" t="str">
        <v>Glen Agricultural College</v>
      </c>
      <c r="BS340" s="4" t="str">
        <v>Glen Agricultural College</v>
      </c>
      <c r="BT340" s="4" t="str">
        <v>Glen Agricultural College</v>
      </c>
      <c r="BU340" s="4" t="str">
        <v>Glen Agricultural College</v>
      </c>
      <c r="BV340" s="4" t="str">
        <v>Glen Agricultural College</v>
      </c>
      <c r="BW340" s="4" t="str">
        <v>Glen Agricultural College</v>
      </c>
      <c r="BX340" s="4" t="str">
        <v>Glen Agricultural College</v>
      </c>
      <c r="BY340" s="4" t="str">
        <v>Glen Agricultural College</v>
      </c>
      <c r="BZ340" s="4" t="str">
        <v>Glen Agricultural College</v>
      </c>
      <c r="CA340" s="4" t="str">
        <v>Glen Agricultural College</v>
      </c>
      <c r="CB340" s="4" t="str">
        <v>Glen Agricultural College</v>
      </c>
      <c r="CC340" s="4" t="str">
        <v>Glen Agricultural College</v>
      </c>
      <c r="CD340" s="4" t="str">
        <v>Glen Agricultural College</v>
      </c>
      <c r="CE340" s="4" t="str">
        <v>Glen Agricultural College</v>
      </c>
      <c r="CF340" s="4" t="str">
        <v>Glen Agricultural College</v>
      </c>
      <c r="CG340" s="4" t="str">
        <v>Glen Agricultural College</v>
      </c>
      <c r="CH340" s="4" t="str">
        <v>Glen Agricultural College</v>
      </c>
      <c r="CJ340" s="4" t="str">
        <v>Glen Agricultural College</v>
      </c>
      <c r="CK340" s="4" t="str">
        <v>Glen Agricultural College</v>
      </c>
      <c r="CL340" s="4" t="str">
        <v>Glen Agricultural College</v>
      </c>
      <c r="CM340" s="4" t="str">
        <v>Glen Agricultural College</v>
      </c>
      <c r="CN340" s="4" t="str">
        <v>Glen Agricultural College</v>
      </c>
      <c r="CO340" s="4" t="str">
        <v>Glen Agricultural College</v>
      </c>
      <c r="CP340" s="4" t="str">
        <v>Glen Agricultural College</v>
      </c>
      <c r="CQ340" s="4" t="str">
        <v>Glen Agricultural College</v>
      </c>
      <c r="CR340" s="4" t="str">
        <v>Glen Agricultural College</v>
      </c>
      <c r="CS340" s="4" t="str">
        <v>Glen Agricultural College</v>
      </c>
      <c r="CT340" s="4" t="str">
        <v>Glen Agricultural College</v>
      </c>
      <c r="CU340" s="4" t="str">
        <v>Glen Agricultural College</v>
      </c>
      <c r="CV340" s="4" t="str">
        <v>Glen Agricultural College</v>
      </c>
      <c r="CW340" s="4" t="str">
        <v>Glen Agricultural College</v>
      </c>
      <c r="CX340" s="4" t="str">
        <v>Glen Agricultural College</v>
      </c>
      <c r="CY340" s="4" t="str">
        <v>Glen Agricultural College</v>
      </c>
      <c r="CZ340" s="4" t="str">
        <v>Glen Agricultural College</v>
      </c>
      <c r="DA340" s="4" t="str">
        <v>Glen Agricultural College</v>
      </c>
      <c r="DB340" s="4" t="str">
        <v>Glen Agricultural College</v>
      </c>
      <c r="DC340" s="4" t="str">
        <v>Glen Agricultural College</v>
      </c>
      <c r="DD340" s="4" t="str">
        <v>Glen Agricultural College</v>
      </c>
      <c r="DE340" s="4" t="str">
        <v>Glen Agricultural College</v>
      </c>
      <c r="DF340" s="4" t="str">
        <v>Glen Agricultural College</v>
      </c>
      <c r="DG340" s="4" t="str">
        <v>Glen Agricultural College</v>
      </c>
      <c r="DH340" s="4" t="str">
        <v>Glen Agricultural College</v>
      </c>
      <c r="DI340" s="4" t="str">
        <v>Glen Agricultural College</v>
      </c>
      <c r="DJ340" s="4" t="str">
        <v>Glen Agricultural College</v>
      </c>
      <c r="DK340" s="4" t="str">
        <v>Glen Agricultural College</v>
      </c>
      <c r="DL340" s="4" t="str">
        <v>Glen Agricultural College</v>
      </c>
      <c r="DM340" s="4" t="str">
        <v>Glen Agricultural College</v>
      </c>
      <c r="DN340" s="4" t="str">
        <v>Glen Agricultural College</v>
      </c>
      <c r="DO340" s="4" t="str">
        <v>Glen Agricultural College</v>
      </c>
      <c r="DP340" s="4" t="str">
        <v>Glen Agricultural College</v>
      </c>
    </row>
    <row r="341" spans="1:120" x14ac:dyDescent="0.35">
      <c r="A341" s="4">
        <v>-1.1599999999999999</v>
      </c>
      <c r="B341" s="4">
        <v>36.979999999999997</v>
      </c>
      <c r="C341" s="4" t="s">
        <v>215</v>
      </c>
      <c r="D341" s="4" t="s">
        <v>130</v>
      </c>
      <c r="E341" s="4" t="s">
        <v>568</v>
      </c>
      <c r="F341" s="4">
        <v>10000</v>
      </c>
      <c r="G341" s="4" t="str">
        <f t="shared" si="5"/>
        <v>Kenya-Iganjo Dairy Farm, Ruiru</v>
      </c>
      <c r="BA341" s="4" t="str">
        <v>Glidji</v>
      </c>
      <c r="BB341" s="4" t="str">
        <v>Glidji</v>
      </c>
      <c r="BC341" s="4" t="str">
        <v>Glidji</v>
      </c>
      <c r="BD341" s="4" t="str">
        <v>Glidji</v>
      </c>
      <c r="BE341" s="4" t="str">
        <v>Glidji</v>
      </c>
      <c r="BF341" s="4" t="str">
        <v>Glidji</v>
      </c>
      <c r="BG341" s="4" t="str">
        <v>Glidji</v>
      </c>
      <c r="BH341" s="4" t="str">
        <v>Glidji</v>
      </c>
      <c r="BI341" s="4" t="str">
        <v>Glidji</v>
      </c>
      <c r="BJ341" s="4" t="str">
        <v>Glidji</v>
      </c>
      <c r="BK341" s="4" t="str">
        <v>Glidji</v>
      </c>
      <c r="BL341" s="4" t="str">
        <v>Glidji</v>
      </c>
      <c r="BM341" s="4" t="str">
        <v>Glidji</v>
      </c>
      <c r="BN341" s="4" t="str">
        <v>Glidji</v>
      </c>
      <c r="BO341" s="4" t="str">
        <v>Glidji</v>
      </c>
      <c r="BP341" s="4" t="str">
        <v>Glidji</v>
      </c>
      <c r="BQ341" s="4" t="str">
        <v>Glidji</v>
      </c>
      <c r="BR341" s="4" t="str">
        <v>Glidji</v>
      </c>
      <c r="BS341" s="4" t="str">
        <v>Glidji</v>
      </c>
      <c r="BT341" s="4" t="str">
        <v>Glidji</v>
      </c>
      <c r="BU341" s="4" t="str">
        <v>Glidji</v>
      </c>
      <c r="BV341" s="4" t="str">
        <v>Glidji</v>
      </c>
      <c r="BW341" s="4" t="str">
        <v>Glidji</v>
      </c>
      <c r="BX341" s="4" t="str">
        <v>Glidji</v>
      </c>
      <c r="BY341" s="4" t="str">
        <v>Glidji</v>
      </c>
      <c r="BZ341" s="4" t="str">
        <v>Glidji</v>
      </c>
      <c r="CA341" s="4" t="str">
        <v>Glidji</v>
      </c>
      <c r="CB341" s="4" t="str">
        <v>Glidji</v>
      </c>
      <c r="CC341" s="4" t="str">
        <v>Glidji</v>
      </c>
      <c r="CD341" s="4" t="str">
        <v>Glidji</v>
      </c>
      <c r="CE341" s="4" t="str">
        <v>Glidji</v>
      </c>
      <c r="CF341" s="4" t="str">
        <v>Glidji</v>
      </c>
      <c r="CG341" s="4" t="str">
        <v>Glidji</v>
      </c>
      <c r="CH341" s="4" t="str">
        <v>Glidji</v>
      </c>
      <c r="CJ341" s="4" t="str">
        <v>Glidji</v>
      </c>
      <c r="CK341" s="4" t="str">
        <v>Glidji</v>
      </c>
      <c r="CL341" s="4" t="str">
        <v>Glidji</v>
      </c>
      <c r="CM341" s="4" t="str">
        <v>Glidji</v>
      </c>
      <c r="CN341" s="4" t="str">
        <v>Glidji</v>
      </c>
      <c r="CO341" s="4" t="str">
        <v>Glidji</v>
      </c>
      <c r="CP341" s="4" t="str">
        <v>Glidji</v>
      </c>
      <c r="CQ341" s="4" t="str">
        <v>Glidji</v>
      </c>
      <c r="CR341" s="4" t="str">
        <v>Glidji</v>
      </c>
      <c r="CS341" s="4" t="str">
        <v>Glidji</v>
      </c>
      <c r="CT341" s="4" t="str">
        <v>Glidji</v>
      </c>
      <c r="CU341" s="4" t="str">
        <v>Glidji</v>
      </c>
      <c r="CV341" s="4" t="str">
        <v>Glidji</v>
      </c>
      <c r="CW341" s="4" t="str">
        <v>Glidji</v>
      </c>
      <c r="CX341" s="4" t="str">
        <v>Glidji</v>
      </c>
      <c r="CY341" s="4" t="str">
        <v>Glidji</v>
      </c>
      <c r="CZ341" s="4" t="str">
        <v>Glidji</v>
      </c>
      <c r="DA341" s="4" t="str">
        <v>Glidji</v>
      </c>
      <c r="DB341" s="4" t="str">
        <v>Glidji</v>
      </c>
      <c r="DC341" s="4" t="str">
        <v>Glidji</v>
      </c>
      <c r="DD341" s="4" t="str">
        <v>Glidji</v>
      </c>
      <c r="DE341" s="4" t="str">
        <v>Glidji</v>
      </c>
      <c r="DF341" s="4" t="str">
        <v>Glidji</v>
      </c>
      <c r="DG341" s="4" t="str">
        <v>Glidji</v>
      </c>
      <c r="DH341" s="4" t="str">
        <v>Glidji</v>
      </c>
      <c r="DI341" s="4" t="str">
        <v>Glidji</v>
      </c>
      <c r="DJ341" s="4" t="str">
        <v>Glidji</v>
      </c>
      <c r="DK341" s="4" t="str">
        <v>Glidji</v>
      </c>
      <c r="DL341" s="4" t="str">
        <v>Glidji</v>
      </c>
      <c r="DM341" s="4" t="str">
        <v>Glidji</v>
      </c>
      <c r="DN341" s="4" t="str">
        <v>Glidji</v>
      </c>
      <c r="DO341" s="4" t="str">
        <v>Glidji</v>
      </c>
      <c r="DP341" s="4" t="str">
        <v>Glidji</v>
      </c>
    </row>
    <row r="342" spans="1:120" x14ac:dyDescent="0.35">
      <c r="A342" s="4">
        <v>-1.5169999999999999</v>
      </c>
      <c r="B342" s="4">
        <v>37.283000000000001</v>
      </c>
      <c r="C342" s="4" t="s">
        <v>215</v>
      </c>
      <c r="D342" s="4" t="s">
        <v>130</v>
      </c>
      <c r="E342" s="4" t="s">
        <v>569</v>
      </c>
      <c r="F342" s="4">
        <v>1500</v>
      </c>
      <c r="G342" s="4" t="str">
        <f t="shared" si="5"/>
        <v>Kenya-Iluni, Machakos</v>
      </c>
      <c r="BA342" s="4" t="str">
        <v>Goberi</v>
      </c>
      <c r="BB342" s="4" t="str">
        <v>Goberi</v>
      </c>
      <c r="BC342" s="4" t="str">
        <v>Goberi</v>
      </c>
      <c r="BD342" s="4" t="str">
        <v>Goberi</v>
      </c>
      <c r="BE342" s="4" t="str">
        <v>Goberi</v>
      </c>
      <c r="BF342" s="4" t="str">
        <v>Goberi</v>
      </c>
      <c r="BG342" s="4" t="str">
        <v>Goberi</v>
      </c>
      <c r="BH342" s="4" t="str">
        <v>Goberi</v>
      </c>
      <c r="BI342" s="4" t="str">
        <v>Goberi</v>
      </c>
      <c r="BJ342" s="4" t="str">
        <v>Goberi</v>
      </c>
      <c r="BK342" s="4" t="str">
        <v>Goberi</v>
      </c>
      <c r="BL342" s="4" t="str">
        <v>Goberi</v>
      </c>
      <c r="BM342" s="4" t="str">
        <v>Goberi</v>
      </c>
      <c r="BN342" s="4" t="str">
        <v>Goberi</v>
      </c>
      <c r="BO342" s="4" t="str">
        <v>Goberi</v>
      </c>
      <c r="BP342" s="4" t="str">
        <v>Goberi</v>
      </c>
      <c r="BQ342" s="4" t="str">
        <v>Goberi</v>
      </c>
      <c r="BR342" s="4" t="str">
        <v>Goberi</v>
      </c>
      <c r="BS342" s="4" t="str">
        <v>Goberi</v>
      </c>
      <c r="BT342" s="4" t="str">
        <v>Goberi</v>
      </c>
      <c r="BU342" s="4" t="str">
        <v>Goberi</v>
      </c>
      <c r="BV342" s="4" t="str">
        <v>Goberi</v>
      </c>
      <c r="BW342" s="4" t="str">
        <v>Goberi</v>
      </c>
      <c r="BX342" s="4" t="str">
        <v>Goberi</v>
      </c>
      <c r="BY342" s="4" t="str">
        <v>Goberi</v>
      </c>
      <c r="BZ342" s="4" t="str">
        <v>Goberi</v>
      </c>
      <c r="CA342" s="4" t="str">
        <v>Goberi</v>
      </c>
      <c r="CB342" s="4" t="str">
        <v>Goberi</v>
      </c>
      <c r="CC342" s="4" t="str">
        <v>Goberi</v>
      </c>
      <c r="CD342" s="4" t="str">
        <v>Goberi</v>
      </c>
      <c r="CE342" s="4" t="str">
        <v>Goberi</v>
      </c>
      <c r="CF342" s="4" t="str">
        <v>Goberi</v>
      </c>
      <c r="CG342" s="4" t="str">
        <v>Goberi</v>
      </c>
      <c r="CH342" s="4" t="str">
        <v>Goberi</v>
      </c>
      <c r="CJ342" s="4" t="str">
        <v>Goberi</v>
      </c>
      <c r="CK342" s="4" t="str">
        <v>Goberi</v>
      </c>
      <c r="CL342" s="4" t="str">
        <v>Goberi</v>
      </c>
      <c r="CM342" s="4" t="str">
        <v>Goberi</v>
      </c>
      <c r="CN342" s="4" t="str">
        <v>Goberi</v>
      </c>
      <c r="CO342" s="4" t="str">
        <v>Goberi</v>
      </c>
      <c r="CP342" s="4" t="str">
        <v>Goberi</v>
      </c>
      <c r="CQ342" s="4" t="str">
        <v>Goberi</v>
      </c>
      <c r="CR342" s="4" t="str">
        <v>Goberi</v>
      </c>
      <c r="CS342" s="4" t="str">
        <v>Goberi</v>
      </c>
      <c r="CT342" s="4" t="str">
        <v>Goberi</v>
      </c>
      <c r="CU342" s="4" t="str">
        <v>Goberi</v>
      </c>
      <c r="CV342" s="4" t="str">
        <v>Goberi</v>
      </c>
      <c r="CW342" s="4" t="str">
        <v>Goberi</v>
      </c>
      <c r="CX342" s="4" t="str">
        <v>Goberi</v>
      </c>
      <c r="CY342" s="4" t="str">
        <v>Goberi</v>
      </c>
      <c r="CZ342" s="4" t="str">
        <v>Goberi</v>
      </c>
      <c r="DA342" s="4" t="str">
        <v>Goberi</v>
      </c>
      <c r="DB342" s="4" t="str">
        <v>Goberi</v>
      </c>
      <c r="DC342" s="4" t="str">
        <v>Goberi</v>
      </c>
      <c r="DD342" s="4" t="str">
        <v>Goberi</v>
      </c>
      <c r="DE342" s="4" t="str">
        <v>Goberi</v>
      </c>
      <c r="DF342" s="4" t="str">
        <v>Goberi</v>
      </c>
      <c r="DG342" s="4" t="str">
        <v>Goberi</v>
      </c>
      <c r="DH342" s="4" t="str">
        <v>Goberi</v>
      </c>
      <c r="DI342" s="4" t="str">
        <v>Goberi</v>
      </c>
      <c r="DJ342" s="4" t="str">
        <v>Goberi</v>
      </c>
      <c r="DK342" s="4" t="str">
        <v>Goberi</v>
      </c>
      <c r="DL342" s="4" t="str">
        <v>Goberi</v>
      </c>
      <c r="DM342" s="4" t="str">
        <v>Goberi</v>
      </c>
      <c r="DN342" s="4" t="str">
        <v>Goberi</v>
      </c>
      <c r="DO342" s="4" t="str">
        <v>Goberi</v>
      </c>
      <c r="DP342" s="4" t="str">
        <v>Goberi</v>
      </c>
    </row>
    <row r="343" spans="1:120" x14ac:dyDescent="0.35">
      <c r="A343" s="4">
        <v>-1.2705599999999999</v>
      </c>
      <c r="B343" s="4">
        <v>36.724440000000001</v>
      </c>
      <c r="C343" s="4" t="s">
        <v>215</v>
      </c>
      <c r="D343" s="4" t="s">
        <v>138</v>
      </c>
      <c r="E343" s="4" t="s">
        <v>570</v>
      </c>
      <c r="F343" s="4">
        <v>400</v>
      </c>
      <c r="G343" s="4" t="str">
        <f t="shared" si="5"/>
        <v>Kenya-IRLI, Nairobi</v>
      </c>
      <c r="BA343" s="4" t="str">
        <v>Gobirawa</v>
      </c>
      <c r="BB343" s="4" t="str">
        <v>Gobirawa</v>
      </c>
      <c r="BC343" s="4" t="str">
        <v>Gobirawa</v>
      </c>
      <c r="BD343" s="4" t="str">
        <v>Gobirawa</v>
      </c>
      <c r="BE343" s="4" t="str">
        <v>Gobirawa</v>
      </c>
      <c r="BF343" s="4" t="str">
        <v>Gobirawa</v>
      </c>
      <c r="BG343" s="4" t="str">
        <v>Gobirawa</v>
      </c>
      <c r="BH343" s="4" t="str">
        <v>Gobirawa</v>
      </c>
      <c r="BI343" s="4" t="str">
        <v>Gobirawa</v>
      </c>
      <c r="BJ343" s="4" t="str">
        <v>Gobirawa</v>
      </c>
      <c r="BK343" s="4" t="str">
        <v>Gobirawa</v>
      </c>
      <c r="BL343" s="4" t="str">
        <v>Gobirawa</v>
      </c>
      <c r="BM343" s="4" t="str">
        <v>Gobirawa</v>
      </c>
      <c r="BN343" s="4" t="str">
        <v>Gobirawa</v>
      </c>
      <c r="BO343" s="4" t="str">
        <v>Gobirawa</v>
      </c>
      <c r="BP343" s="4" t="str">
        <v>Gobirawa</v>
      </c>
      <c r="BQ343" s="4" t="str">
        <v>Gobirawa</v>
      </c>
      <c r="BR343" s="4" t="str">
        <v>Gobirawa</v>
      </c>
      <c r="BS343" s="4" t="str">
        <v>Gobirawa</v>
      </c>
      <c r="BT343" s="4" t="str">
        <v>Gobirawa</v>
      </c>
      <c r="BU343" s="4" t="str">
        <v>Gobirawa</v>
      </c>
      <c r="BV343" s="4" t="str">
        <v>Gobirawa</v>
      </c>
      <c r="BW343" s="4" t="str">
        <v>Gobirawa</v>
      </c>
      <c r="BX343" s="4" t="str">
        <v>Gobirawa</v>
      </c>
      <c r="BY343" s="4" t="str">
        <v>Gobirawa</v>
      </c>
      <c r="BZ343" s="4" t="str">
        <v>Gobirawa</v>
      </c>
      <c r="CA343" s="4" t="str">
        <v>Gobirawa</v>
      </c>
      <c r="CB343" s="4" t="str">
        <v>Gobirawa</v>
      </c>
      <c r="CC343" s="4" t="str">
        <v>Gobirawa</v>
      </c>
      <c r="CD343" s="4" t="str">
        <v>Gobirawa</v>
      </c>
      <c r="CE343" s="4" t="str">
        <v>Gobirawa</v>
      </c>
      <c r="CF343" s="4" t="str">
        <v>Gobirawa</v>
      </c>
      <c r="CG343" s="4" t="str">
        <v>Gobirawa</v>
      </c>
      <c r="CH343" s="4" t="str">
        <v>Gobirawa</v>
      </c>
      <c r="CJ343" s="4" t="str">
        <v>Gobirawa</v>
      </c>
      <c r="CK343" s="4" t="str">
        <v>Gobirawa</v>
      </c>
      <c r="CL343" s="4" t="str">
        <v>Gobirawa</v>
      </c>
      <c r="CM343" s="4" t="str">
        <v>Gobirawa</v>
      </c>
      <c r="CN343" s="4" t="str">
        <v>Gobirawa</v>
      </c>
      <c r="CO343" s="4" t="str">
        <v>Gobirawa</v>
      </c>
      <c r="CP343" s="4" t="str">
        <v>Gobirawa</v>
      </c>
      <c r="CQ343" s="4" t="str">
        <v>Gobirawa</v>
      </c>
      <c r="CR343" s="4" t="str">
        <v>Gobirawa</v>
      </c>
      <c r="CS343" s="4" t="str">
        <v>Gobirawa</v>
      </c>
      <c r="CT343" s="4" t="str">
        <v>Gobirawa</v>
      </c>
      <c r="CU343" s="4" t="str">
        <v>Gobirawa</v>
      </c>
      <c r="CV343" s="4" t="str">
        <v>Gobirawa</v>
      </c>
      <c r="CW343" s="4" t="str">
        <v>Gobirawa</v>
      </c>
      <c r="CX343" s="4" t="str">
        <v>Gobirawa</v>
      </c>
      <c r="CY343" s="4" t="str">
        <v>Gobirawa</v>
      </c>
      <c r="CZ343" s="4" t="str">
        <v>Gobirawa</v>
      </c>
      <c r="DA343" s="4" t="str">
        <v>Gobirawa</v>
      </c>
      <c r="DB343" s="4" t="str">
        <v>Gobirawa</v>
      </c>
      <c r="DC343" s="4" t="str">
        <v>Gobirawa</v>
      </c>
      <c r="DD343" s="4" t="str">
        <v>Gobirawa</v>
      </c>
      <c r="DE343" s="4" t="str">
        <v>Gobirawa</v>
      </c>
      <c r="DF343" s="4" t="str">
        <v>Gobirawa</v>
      </c>
      <c r="DG343" s="4" t="str">
        <v>Gobirawa</v>
      </c>
      <c r="DH343" s="4" t="str">
        <v>Gobirawa</v>
      </c>
      <c r="DI343" s="4" t="str">
        <v>Gobirawa</v>
      </c>
      <c r="DJ343" s="4" t="str">
        <v>Gobirawa</v>
      </c>
      <c r="DK343" s="4" t="str">
        <v>Gobirawa</v>
      </c>
      <c r="DL343" s="4" t="str">
        <v>Gobirawa</v>
      </c>
      <c r="DM343" s="4" t="str">
        <v>Gobirawa</v>
      </c>
      <c r="DN343" s="4" t="str">
        <v>Gobirawa</v>
      </c>
      <c r="DO343" s="4" t="str">
        <v>Gobirawa</v>
      </c>
      <c r="DP343" s="4" t="str">
        <v>Gobirawa</v>
      </c>
    </row>
    <row r="344" spans="1:120" x14ac:dyDescent="0.35">
      <c r="A344" s="4">
        <v>0.35</v>
      </c>
      <c r="B344" s="4">
        <v>37.58</v>
      </c>
      <c r="C344" s="4" t="s">
        <v>215</v>
      </c>
      <c r="D344" s="4" t="s">
        <v>130</v>
      </c>
      <c r="E344" s="4" t="s">
        <v>571</v>
      </c>
      <c r="F344" s="4">
        <v>550</v>
      </c>
      <c r="G344" s="4" t="str">
        <f t="shared" si="5"/>
        <v>Kenya-Isiolo</v>
      </c>
      <c r="BA344" s="4" t="str">
        <v>Godim</v>
      </c>
      <c r="BB344" s="4" t="str">
        <v>Godim</v>
      </c>
      <c r="BC344" s="4" t="str">
        <v>Godim</v>
      </c>
      <c r="BD344" s="4" t="str">
        <v>Godim</v>
      </c>
      <c r="BE344" s="4" t="str">
        <v>Godim</v>
      </c>
      <c r="BF344" s="4" t="str">
        <v>Godim</v>
      </c>
      <c r="BG344" s="4" t="str">
        <v>Godim</v>
      </c>
      <c r="BH344" s="4" t="str">
        <v>Godim</v>
      </c>
      <c r="BI344" s="4" t="str">
        <v>Godim</v>
      </c>
      <c r="BJ344" s="4" t="str">
        <v>Godim</v>
      </c>
      <c r="BK344" s="4" t="str">
        <v>Godim</v>
      </c>
      <c r="BL344" s="4" t="str">
        <v>Godim</v>
      </c>
      <c r="BM344" s="4" t="str">
        <v>Godim</v>
      </c>
      <c r="BN344" s="4" t="str">
        <v>Godim</v>
      </c>
      <c r="BO344" s="4" t="str">
        <v>Godim</v>
      </c>
      <c r="BP344" s="4" t="str">
        <v>Godim</v>
      </c>
      <c r="BQ344" s="4" t="str">
        <v>Godim</v>
      </c>
      <c r="BR344" s="4" t="str">
        <v>Godim</v>
      </c>
      <c r="BS344" s="4" t="str">
        <v>Godim</v>
      </c>
      <c r="BT344" s="4" t="str">
        <v>Godim</v>
      </c>
      <c r="BU344" s="4" t="str">
        <v>Godim</v>
      </c>
      <c r="BV344" s="4" t="str">
        <v>Godim</v>
      </c>
      <c r="BW344" s="4" t="str">
        <v>Godim</v>
      </c>
      <c r="BX344" s="4" t="str">
        <v>Godim</v>
      </c>
      <c r="BY344" s="4" t="str">
        <v>Godim</v>
      </c>
      <c r="BZ344" s="4" t="str">
        <v>Godim</v>
      </c>
      <c r="CA344" s="4" t="str">
        <v>Godim</v>
      </c>
      <c r="CB344" s="4" t="str">
        <v>Godim</v>
      </c>
      <c r="CC344" s="4" t="str">
        <v>Godim</v>
      </c>
      <c r="CD344" s="4" t="str">
        <v>Godim</v>
      </c>
      <c r="CE344" s="4" t="str">
        <v>Godim</v>
      </c>
      <c r="CF344" s="4" t="str">
        <v>Godim</v>
      </c>
      <c r="CG344" s="4" t="str">
        <v>Godim</v>
      </c>
      <c r="CH344" s="4" t="str">
        <v>Godim</v>
      </c>
      <c r="CJ344" s="4" t="str">
        <v>Godim</v>
      </c>
      <c r="CK344" s="4" t="str">
        <v>Godim</v>
      </c>
      <c r="CL344" s="4" t="str">
        <v>Godim</v>
      </c>
      <c r="CM344" s="4" t="str">
        <v>Godim</v>
      </c>
      <c r="CN344" s="4" t="str">
        <v>Godim</v>
      </c>
      <c r="CO344" s="4" t="str">
        <v>Godim</v>
      </c>
      <c r="CP344" s="4" t="str">
        <v>Godim</v>
      </c>
      <c r="CQ344" s="4" t="str">
        <v>Godim</v>
      </c>
      <c r="CR344" s="4" t="str">
        <v>Godim</v>
      </c>
      <c r="CS344" s="4" t="str">
        <v>Godim</v>
      </c>
      <c r="CT344" s="4" t="str">
        <v>Godim</v>
      </c>
      <c r="CU344" s="4" t="str">
        <v>Godim</v>
      </c>
      <c r="CV344" s="4" t="str">
        <v>Godim</v>
      </c>
      <c r="CW344" s="4" t="str">
        <v>Godim</v>
      </c>
      <c r="CX344" s="4" t="str">
        <v>Godim</v>
      </c>
      <c r="CY344" s="4" t="str">
        <v>Godim</v>
      </c>
      <c r="CZ344" s="4" t="str">
        <v>Godim</v>
      </c>
      <c r="DA344" s="4" t="str">
        <v>Godim</v>
      </c>
      <c r="DB344" s="4" t="str">
        <v>Godim</v>
      </c>
      <c r="DC344" s="4" t="str">
        <v>Godim</v>
      </c>
      <c r="DD344" s="4" t="str">
        <v>Godim</v>
      </c>
      <c r="DE344" s="4" t="str">
        <v>Godim</v>
      </c>
      <c r="DF344" s="4" t="str">
        <v>Godim</v>
      </c>
      <c r="DG344" s="4" t="str">
        <v>Godim</v>
      </c>
      <c r="DH344" s="4" t="str">
        <v>Godim</v>
      </c>
      <c r="DI344" s="4" t="str">
        <v>Godim</v>
      </c>
      <c r="DJ344" s="4" t="str">
        <v>Godim</v>
      </c>
      <c r="DK344" s="4" t="str">
        <v>Godim</v>
      </c>
      <c r="DL344" s="4" t="str">
        <v>Godim</v>
      </c>
      <c r="DM344" s="4" t="str">
        <v>Godim</v>
      </c>
      <c r="DN344" s="4" t="str">
        <v>Godim</v>
      </c>
      <c r="DO344" s="4" t="str">
        <v>Godim</v>
      </c>
      <c r="DP344" s="4" t="str">
        <v>Godim</v>
      </c>
    </row>
    <row r="345" spans="1:120" x14ac:dyDescent="0.35">
      <c r="A345" s="4">
        <v>-1.0871</v>
      </c>
      <c r="B345" s="4">
        <v>37.010100000000001</v>
      </c>
      <c r="C345" s="4" t="s">
        <v>215</v>
      </c>
      <c r="D345" s="4" t="s">
        <v>138</v>
      </c>
      <c r="E345" s="4" t="s">
        <v>572</v>
      </c>
      <c r="F345" s="4">
        <v>500</v>
      </c>
      <c r="G345" s="4" t="str">
        <f t="shared" si="5"/>
        <v>Kenya-JKUAT, Thika</v>
      </c>
      <c r="BA345" s="4" t="str">
        <v>Gojjam</v>
      </c>
      <c r="BB345" s="4" t="str">
        <v>Gojjam</v>
      </c>
      <c r="BC345" s="4" t="str">
        <v>Gojjam</v>
      </c>
      <c r="BD345" s="4" t="str">
        <v>Gojjam</v>
      </c>
      <c r="BE345" s="4" t="str">
        <v>Gojjam</v>
      </c>
      <c r="BF345" s="4" t="str">
        <v>Gojjam</v>
      </c>
      <c r="BG345" s="4" t="str">
        <v>Gojjam</v>
      </c>
      <c r="BH345" s="4" t="str">
        <v>Gojjam</v>
      </c>
      <c r="BI345" s="4" t="str">
        <v>Gojjam</v>
      </c>
      <c r="BJ345" s="4" t="str">
        <v>Gojjam</v>
      </c>
      <c r="BK345" s="4" t="str">
        <v>Gojjam</v>
      </c>
      <c r="BL345" s="4" t="str">
        <v>Gojjam</v>
      </c>
      <c r="BM345" s="4" t="str">
        <v>Gojjam</v>
      </c>
      <c r="BN345" s="4" t="str">
        <v>Gojjam</v>
      </c>
      <c r="BO345" s="4" t="str">
        <v>Gojjam</v>
      </c>
      <c r="BP345" s="4" t="str">
        <v>Gojjam</v>
      </c>
      <c r="BQ345" s="4" t="str">
        <v>Gojjam</v>
      </c>
      <c r="BR345" s="4" t="str">
        <v>Gojjam</v>
      </c>
      <c r="BS345" s="4" t="str">
        <v>Gojjam</v>
      </c>
      <c r="BT345" s="4" t="str">
        <v>Gojjam</v>
      </c>
      <c r="BU345" s="4" t="str">
        <v>Gojjam</v>
      </c>
      <c r="BV345" s="4" t="str">
        <v>Gojjam</v>
      </c>
      <c r="BW345" s="4" t="str">
        <v>Gojjam</v>
      </c>
      <c r="BX345" s="4" t="str">
        <v>Gojjam</v>
      </c>
      <c r="BY345" s="4" t="str">
        <v>Gojjam</v>
      </c>
      <c r="BZ345" s="4" t="str">
        <v>Gojjam</v>
      </c>
      <c r="CA345" s="4" t="str">
        <v>Gojjam</v>
      </c>
      <c r="CB345" s="4" t="str">
        <v>Gojjam</v>
      </c>
      <c r="CC345" s="4" t="str">
        <v>Gojjam</v>
      </c>
      <c r="CD345" s="4" t="str">
        <v>Gojjam</v>
      </c>
      <c r="CE345" s="4" t="str">
        <v>Gojjam</v>
      </c>
      <c r="CF345" s="4" t="str">
        <v>Gojjam</v>
      </c>
      <c r="CG345" s="4" t="str">
        <v>Gojjam</v>
      </c>
      <c r="CH345" s="4" t="str">
        <v>Gojjam</v>
      </c>
      <c r="CJ345" s="4" t="str">
        <v>Gojjam</v>
      </c>
      <c r="CK345" s="4" t="str">
        <v>Gojjam</v>
      </c>
      <c r="CL345" s="4" t="str">
        <v>Gojjam</v>
      </c>
      <c r="CM345" s="4" t="str">
        <v>Gojjam</v>
      </c>
      <c r="CN345" s="4" t="str">
        <v>Gojjam</v>
      </c>
      <c r="CO345" s="4" t="str">
        <v>Gojjam</v>
      </c>
      <c r="CP345" s="4" t="str">
        <v>Gojjam</v>
      </c>
      <c r="CQ345" s="4" t="str">
        <v>Gojjam</v>
      </c>
      <c r="CR345" s="4" t="str">
        <v>Gojjam</v>
      </c>
      <c r="CS345" s="4" t="str">
        <v>Gojjam</v>
      </c>
      <c r="CT345" s="4" t="str">
        <v>Gojjam</v>
      </c>
      <c r="CU345" s="4" t="str">
        <v>Gojjam</v>
      </c>
      <c r="CV345" s="4" t="str">
        <v>Gojjam</v>
      </c>
      <c r="CW345" s="4" t="str">
        <v>Gojjam</v>
      </c>
      <c r="CX345" s="4" t="str">
        <v>Gojjam</v>
      </c>
      <c r="CY345" s="4" t="str">
        <v>Gojjam</v>
      </c>
      <c r="CZ345" s="4" t="str">
        <v>Gojjam</v>
      </c>
      <c r="DA345" s="4" t="str">
        <v>Gojjam</v>
      </c>
      <c r="DB345" s="4" t="str">
        <v>Gojjam</v>
      </c>
      <c r="DC345" s="4" t="str">
        <v>Gojjam</v>
      </c>
      <c r="DD345" s="4" t="str">
        <v>Gojjam</v>
      </c>
      <c r="DE345" s="4" t="str">
        <v>Gojjam</v>
      </c>
      <c r="DF345" s="4" t="str">
        <v>Gojjam</v>
      </c>
      <c r="DG345" s="4" t="str">
        <v>Gojjam</v>
      </c>
      <c r="DH345" s="4" t="str">
        <v>Gojjam</v>
      </c>
      <c r="DI345" s="4" t="str">
        <v>Gojjam</v>
      </c>
      <c r="DJ345" s="4" t="str">
        <v>Gojjam</v>
      </c>
      <c r="DK345" s="4" t="str">
        <v>Gojjam</v>
      </c>
      <c r="DL345" s="4" t="str">
        <v>Gojjam</v>
      </c>
      <c r="DM345" s="4" t="str">
        <v>Gojjam</v>
      </c>
      <c r="DN345" s="4" t="str">
        <v>Gojjam</v>
      </c>
      <c r="DO345" s="4" t="str">
        <v>Gojjam</v>
      </c>
      <c r="DP345" s="4" t="str">
        <v>Gojjam</v>
      </c>
    </row>
    <row r="346" spans="1:120" x14ac:dyDescent="0.35">
      <c r="A346" s="4">
        <v>0.1</v>
      </c>
      <c r="B346" s="4">
        <v>34.566670000000002</v>
      </c>
      <c r="C346" s="4" t="s">
        <v>215</v>
      </c>
      <c r="D346" s="4" t="s">
        <v>130</v>
      </c>
      <c r="E346" s="4" t="s">
        <v>573</v>
      </c>
      <c r="F346" s="4">
        <v>917</v>
      </c>
      <c r="G346" s="4" t="str">
        <f t="shared" si="5"/>
        <v>Kenya-Julius Farm, West Bunyore</v>
      </c>
      <c r="BA346" s="4" t="str">
        <v>Gome</v>
      </c>
      <c r="BB346" s="4" t="str">
        <v>Gome</v>
      </c>
      <c r="BC346" s="4" t="str">
        <v>Gome</v>
      </c>
      <c r="BD346" s="4" t="str">
        <v>Gome</v>
      </c>
      <c r="BE346" s="4" t="str">
        <v>Gome</v>
      </c>
      <c r="BF346" s="4" t="str">
        <v>Gome</v>
      </c>
      <c r="BG346" s="4" t="str">
        <v>Gome</v>
      </c>
      <c r="BH346" s="4" t="str">
        <v>Gome</v>
      </c>
      <c r="BI346" s="4" t="str">
        <v>Gome</v>
      </c>
      <c r="BJ346" s="4" t="str">
        <v>Gome</v>
      </c>
      <c r="BK346" s="4" t="str">
        <v>Gome</v>
      </c>
      <c r="BL346" s="4" t="str">
        <v>Gome</v>
      </c>
      <c r="BM346" s="4" t="str">
        <v>Gome</v>
      </c>
      <c r="BN346" s="4" t="str">
        <v>Gome</v>
      </c>
      <c r="BO346" s="4" t="str">
        <v>Gome</v>
      </c>
      <c r="BP346" s="4" t="str">
        <v>Gome</v>
      </c>
      <c r="BQ346" s="4" t="str">
        <v>Gome</v>
      </c>
      <c r="BR346" s="4" t="str">
        <v>Gome</v>
      </c>
      <c r="BS346" s="4" t="str">
        <v>Gome</v>
      </c>
      <c r="BT346" s="4" t="str">
        <v>Gome</v>
      </c>
      <c r="BU346" s="4" t="str">
        <v>Gome</v>
      </c>
      <c r="BV346" s="4" t="str">
        <v>Gome</v>
      </c>
      <c r="BW346" s="4" t="str">
        <v>Gome</v>
      </c>
      <c r="BX346" s="4" t="str">
        <v>Gome</v>
      </c>
      <c r="BY346" s="4" t="str">
        <v>Gome</v>
      </c>
      <c r="BZ346" s="4" t="str">
        <v>Gome</v>
      </c>
      <c r="CA346" s="4" t="str">
        <v>Gome</v>
      </c>
      <c r="CB346" s="4" t="str">
        <v>Gome</v>
      </c>
      <c r="CC346" s="4" t="str">
        <v>Gome</v>
      </c>
      <c r="CD346" s="4" t="str">
        <v>Gome</v>
      </c>
      <c r="CE346" s="4" t="str">
        <v>Gome</v>
      </c>
      <c r="CF346" s="4" t="str">
        <v>Gome</v>
      </c>
      <c r="CG346" s="4" t="str">
        <v>Gome</v>
      </c>
      <c r="CH346" s="4" t="str">
        <v>Gome</v>
      </c>
      <c r="CJ346" s="4" t="str">
        <v>Gome</v>
      </c>
      <c r="CK346" s="4" t="str">
        <v>Gome</v>
      </c>
      <c r="CL346" s="4" t="str">
        <v>Gome</v>
      </c>
      <c r="CM346" s="4" t="str">
        <v>Gome</v>
      </c>
      <c r="CN346" s="4" t="str">
        <v>Gome</v>
      </c>
      <c r="CO346" s="4" t="str">
        <v>Gome</v>
      </c>
      <c r="CP346" s="4" t="str">
        <v>Gome</v>
      </c>
      <c r="CQ346" s="4" t="str">
        <v>Gome</v>
      </c>
      <c r="CR346" s="4" t="str">
        <v>Gome</v>
      </c>
      <c r="CS346" s="4" t="str">
        <v>Gome</v>
      </c>
      <c r="CT346" s="4" t="str">
        <v>Gome</v>
      </c>
      <c r="CU346" s="4" t="str">
        <v>Gome</v>
      </c>
      <c r="CV346" s="4" t="str">
        <v>Gome</v>
      </c>
      <c r="CW346" s="4" t="str">
        <v>Gome</v>
      </c>
      <c r="CX346" s="4" t="str">
        <v>Gome</v>
      </c>
      <c r="CY346" s="4" t="str">
        <v>Gome</v>
      </c>
      <c r="CZ346" s="4" t="str">
        <v>Gome</v>
      </c>
      <c r="DA346" s="4" t="str">
        <v>Gome</v>
      </c>
      <c r="DB346" s="4" t="str">
        <v>Gome</v>
      </c>
      <c r="DC346" s="4" t="str">
        <v>Gome</v>
      </c>
      <c r="DD346" s="4" t="str">
        <v>Gome</v>
      </c>
      <c r="DE346" s="4" t="str">
        <v>Gome</v>
      </c>
      <c r="DF346" s="4" t="str">
        <v>Gome</v>
      </c>
      <c r="DG346" s="4" t="str">
        <v>Gome</v>
      </c>
      <c r="DH346" s="4" t="str">
        <v>Gome</v>
      </c>
      <c r="DI346" s="4" t="str">
        <v>Gome</v>
      </c>
      <c r="DJ346" s="4" t="str">
        <v>Gome</v>
      </c>
      <c r="DK346" s="4" t="str">
        <v>Gome</v>
      </c>
      <c r="DL346" s="4" t="str">
        <v>Gome</v>
      </c>
      <c r="DM346" s="4" t="str">
        <v>Gome</v>
      </c>
      <c r="DN346" s="4" t="str">
        <v>Gome</v>
      </c>
      <c r="DO346" s="4" t="str">
        <v>Gome</v>
      </c>
      <c r="DP346" s="4" t="str">
        <v>Gome</v>
      </c>
    </row>
    <row r="347" spans="1:120" x14ac:dyDescent="0.35">
      <c r="A347" s="4">
        <v>0.86</v>
      </c>
      <c r="B347" s="4">
        <v>34.69</v>
      </c>
      <c r="C347" s="4" t="s">
        <v>215</v>
      </c>
      <c r="D347" s="4" t="s">
        <v>138</v>
      </c>
      <c r="E347" s="4" t="s">
        <v>574</v>
      </c>
      <c r="F347" s="4">
        <v>550</v>
      </c>
      <c r="G347" s="4" t="str">
        <f t="shared" si="5"/>
        <v>Kenya-Kaberwa Forest Station, Mount Elgon</v>
      </c>
      <c r="BA347" s="4" t="str">
        <v>Gome.Akpero.Gbanlin</v>
      </c>
      <c r="BB347" s="4" t="str">
        <v>Gome.Akpero.Gbanlin</v>
      </c>
      <c r="BC347" s="4" t="str">
        <v>Gome.Akpero.Gbanlin</v>
      </c>
      <c r="BD347" s="4" t="str">
        <v>Gome.Akpero.Gbanlin</v>
      </c>
      <c r="BE347" s="4" t="str">
        <v>Gome.Akpero.Gbanlin</v>
      </c>
      <c r="BF347" s="4" t="str">
        <v>Gome.Akpero.Gbanlin</v>
      </c>
      <c r="BG347" s="4" t="str">
        <v>Gome.Akpero.Gbanlin</v>
      </c>
      <c r="BH347" s="4" t="str">
        <v>Gome.Akpero.Gbanlin</v>
      </c>
      <c r="BI347" s="4" t="str">
        <v>Gome.Akpero.Gbanlin</v>
      </c>
      <c r="BJ347" s="4" t="str">
        <v>Gome.Akpero.Gbanlin</v>
      </c>
      <c r="BK347" s="4" t="str">
        <v>Gome.Akpero.Gbanlin</v>
      </c>
      <c r="BL347" s="4" t="str">
        <v>Gome.Akpero.Gbanlin</v>
      </c>
      <c r="BM347" s="4" t="str">
        <v>Gome.Akpero.Gbanlin</v>
      </c>
      <c r="BN347" s="4" t="str">
        <v>Gome.Akpero.Gbanlin</v>
      </c>
      <c r="BO347" s="4" t="str">
        <v>Gome.Akpero.Gbanlin</v>
      </c>
      <c r="BP347" s="4" t="str">
        <v>Gome.Akpero.Gbanlin</v>
      </c>
      <c r="BQ347" s="4" t="str">
        <v>Gome.Akpero.Gbanlin</v>
      </c>
      <c r="BR347" s="4" t="str">
        <v>Gome.Akpero.Gbanlin</v>
      </c>
      <c r="BS347" s="4" t="str">
        <v>Gome.Akpero.Gbanlin</v>
      </c>
      <c r="BT347" s="4" t="str">
        <v>Gome.Akpero.Gbanlin</v>
      </c>
      <c r="BU347" s="4" t="str">
        <v>Gome.Akpero.Gbanlin</v>
      </c>
      <c r="BV347" s="4" t="str">
        <v>Gome.Akpero.Gbanlin</v>
      </c>
      <c r="BW347" s="4" t="str">
        <v>Gome.Akpero.Gbanlin</v>
      </c>
      <c r="BX347" s="4" t="str">
        <v>Gome.Akpero.Gbanlin</v>
      </c>
      <c r="BY347" s="4" t="str">
        <v>Gome.Akpero.Gbanlin</v>
      </c>
      <c r="BZ347" s="4" t="str">
        <v>Gome.Akpero.Gbanlin</v>
      </c>
      <c r="CA347" s="4" t="str">
        <v>Gome.Akpero.Gbanlin</v>
      </c>
      <c r="CB347" s="4" t="str">
        <v>Gome.Akpero.Gbanlin</v>
      </c>
      <c r="CC347" s="4" t="str">
        <v>Gome.Akpero.Gbanlin</v>
      </c>
      <c r="CD347" s="4" t="str">
        <v>Gome.Akpero.Gbanlin</v>
      </c>
      <c r="CE347" s="4" t="str">
        <v>Gome.Akpero.Gbanlin</v>
      </c>
      <c r="CF347" s="4" t="str">
        <v>Gome.Akpero.Gbanlin</v>
      </c>
      <c r="CG347" s="4" t="str">
        <v>Gome.Akpero.Gbanlin</v>
      </c>
      <c r="CH347" s="4" t="str">
        <v>Gome.Akpero.Gbanlin</v>
      </c>
      <c r="CJ347" s="4" t="str">
        <v>Gome.Akpero.Gbanlin</v>
      </c>
      <c r="CK347" s="4" t="str">
        <v>Gome.Akpero.Gbanlin</v>
      </c>
      <c r="CL347" s="4" t="str">
        <v>Gome.Akpero.Gbanlin</v>
      </c>
      <c r="CM347" s="4" t="str">
        <v>Gome.Akpero.Gbanlin</v>
      </c>
      <c r="CN347" s="4" t="str">
        <v>Gome.Akpero.Gbanlin</v>
      </c>
      <c r="CO347" s="4" t="str">
        <v>Gome.Akpero.Gbanlin</v>
      </c>
      <c r="CP347" s="4" t="str">
        <v>Gome.Akpero.Gbanlin</v>
      </c>
      <c r="CQ347" s="4" t="str">
        <v>Gome.Akpero.Gbanlin</v>
      </c>
      <c r="CR347" s="4" t="str">
        <v>Gome.Akpero.Gbanlin</v>
      </c>
      <c r="CS347" s="4" t="str">
        <v>Gome.Akpero.Gbanlin</v>
      </c>
      <c r="CT347" s="4" t="str">
        <v>Gome.Akpero.Gbanlin</v>
      </c>
      <c r="CU347" s="4" t="str">
        <v>Gome.Akpero.Gbanlin</v>
      </c>
      <c r="CV347" s="4" t="str">
        <v>Gome.Akpero.Gbanlin</v>
      </c>
      <c r="CW347" s="4" t="str">
        <v>Gome.Akpero.Gbanlin</v>
      </c>
      <c r="CX347" s="4" t="str">
        <v>Gome.Akpero.Gbanlin</v>
      </c>
      <c r="CY347" s="4" t="str">
        <v>Gome.Akpero.Gbanlin</v>
      </c>
      <c r="CZ347" s="4" t="str">
        <v>Gome.Akpero.Gbanlin</v>
      </c>
      <c r="DA347" s="4" t="str">
        <v>Gome.Akpero.Gbanlin</v>
      </c>
      <c r="DB347" s="4" t="str">
        <v>Gome.Akpero.Gbanlin</v>
      </c>
      <c r="DC347" s="4" t="str">
        <v>Gome.Akpero.Gbanlin</v>
      </c>
      <c r="DD347" s="4" t="str">
        <v>Gome.Akpero.Gbanlin</v>
      </c>
      <c r="DE347" s="4" t="str">
        <v>Gome.Akpero.Gbanlin</v>
      </c>
      <c r="DF347" s="4" t="str">
        <v>Gome.Akpero.Gbanlin</v>
      </c>
      <c r="DG347" s="4" t="str">
        <v>Gome.Akpero.Gbanlin</v>
      </c>
      <c r="DH347" s="4" t="str">
        <v>Gome.Akpero.Gbanlin</v>
      </c>
      <c r="DI347" s="4" t="str">
        <v>Gome.Akpero.Gbanlin</v>
      </c>
      <c r="DJ347" s="4" t="str">
        <v>Gome.Akpero.Gbanlin</v>
      </c>
      <c r="DK347" s="4" t="str">
        <v>Gome.Akpero.Gbanlin</v>
      </c>
      <c r="DL347" s="4" t="str">
        <v>Gome.Akpero.Gbanlin</v>
      </c>
      <c r="DM347" s="4" t="str">
        <v>Gome.Akpero.Gbanlin</v>
      </c>
      <c r="DN347" s="4" t="str">
        <v>Gome.Akpero.Gbanlin</v>
      </c>
      <c r="DO347" s="4" t="str">
        <v>Gome.Akpero.Gbanlin</v>
      </c>
      <c r="DP347" s="4" t="str">
        <v>Gome.Akpero.Gbanlin</v>
      </c>
    </row>
    <row r="348" spans="1:120" x14ac:dyDescent="0.35">
      <c r="A348" s="4">
        <v>0.36</v>
      </c>
      <c r="B348" s="4">
        <v>34.79</v>
      </c>
      <c r="C348" s="4" t="s">
        <v>215</v>
      </c>
      <c r="D348" s="4" t="s">
        <v>130</v>
      </c>
      <c r="E348" s="4" t="s">
        <v>575</v>
      </c>
      <c r="F348" s="4">
        <v>550</v>
      </c>
      <c r="G348" s="4" t="str">
        <f t="shared" si="5"/>
        <v>Kenya-Kabras</v>
      </c>
      <c r="BA348" s="4" t="str">
        <v>Goodhope ARS</v>
      </c>
      <c r="BB348" s="4" t="str">
        <v>Goodhope ARS</v>
      </c>
      <c r="BC348" s="4" t="str">
        <v>Goodhope ARS</v>
      </c>
      <c r="BD348" s="4" t="str">
        <v>Goodhope ARS</v>
      </c>
      <c r="BE348" s="4" t="str">
        <v>Goodhope ARS</v>
      </c>
      <c r="BF348" s="4" t="str">
        <v>Goodhope ARS</v>
      </c>
      <c r="BG348" s="4" t="str">
        <v>Goodhope ARS</v>
      </c>
      <c r="BH348" s="4" t="str">
        <v>Goodhope ARS</v>
      </c>
      <c r="BI348" s="4" t="str">
        <v>Goodhope ARS</v>
      </c>
      <c r="BJ348" s="4" t="str">
        <v>Goodhope ARS</v>
      </c>
      <c r="BK348" s="4" t="str">
        <v>Goodhope ARS</v>
      </c>
      <c r="BL348" s="4" t="str">
        <v>Goodhope ARS</v>
      </c>
      <c r="BM348" s="4" t="str">
        <v>Goodhope ARS</v>
      </c>
      <c r="BN348" s="4" t="str">
        <v>Goodhope ARS</v>
      </c>
      <c r="BO348" s="4" t="str">
        <v>Goodhope ARS</v>
      </c>
      <c r="BP348" s="4" t="str">
        <v>Goodhope ARS</v>
      </c>
      <c r="BQ348" s="4" t="str">
        <v>Goodhope ARS</v>
      </c>
      <c r="BR348" s="4" t="str">
        <v>Goodhope ARS</v>
      </c>
      <c r="BS348" s="4" t="str">
        <v>Goodhope ARS</v>
      </c>
      <c r="BT348" s="4" t="str">
        <v>Goodhope ARS</v>
      </c>
      <c r="BU348" s="4" t="str">
        <v>Goodhope ARS</v>
      </c>
      <c r="BV348" s="4" t="str">
        <v>Goodhope ARS</v>
      </c>
      <c r="BW348" s="4" t="str">
        <v>Goodhope ARS</v>
      </c>
      <c r="BX348" s="4" t="str">
        <v>Goodhope ARS</v>
      </c>
      <c r="BY348" s="4" t="str">
        <v>Goodhope ARS</v>
      </c>
      <c r="BZ348" s="4" t="str">
        <v>Goodhope ARS</v>
      </c>
      <c r="CA348" s="4" t="str">
        <v>Goodhope ARS</v>
      </c>
      <c r="CB348" s="4" t="str">
        <v>Goodhope ARS</v>
      </c>
      <c r="CC348" s="4" t="str">
        <v>Goodhope ARS</v>
      </c>
      <c r="CD348" s="4" t="str">
        <v>Goodhope ARS</v>
      </c>
      <c r="CE348" s="4" t="str">
        <v>Goodhope ARS</v>
      </c>
      <c r="CF348" s="4" t="str">
        <v>Goodhope ARS</v>
      </c>
      <c r="CG348" s="4" t="str">
        <v>Goodhope ARS</v>
      </c>
      <c r="CH348" s="4" t="str">
        <v>Goodhope ARS</v>
      </c>
      <c r="CJ348" s="4" t="str">
        <v>Goodhope ARS</v>
      </c>
      <c r="CK348" s="4" t="str">
        <v>Goodhope ARS</v>
      </c>
      <c r="CL348" s="4" t="str">
        <v>Goodhope ARS</v>
      </c>
      <c r="CM348" s="4" t="str">
        <v>Goodhope ARS</v>
      </c>
      <c r="CN348" s="4" t="str">
        <v>Goodhope ARS</v>
      </c>
      <c r="CO348" s="4" t="str">
        <v>Goodhope ARS</v>
      </c>
      <c r="CP348" s="4" t="str">
        <v>Goodhope ARS</v>
      </c>
      <c r="CQ348" s="4" t="str">
        <v>Goodhope ARS</v>
      </c>
      <c r="CR348" s="4" t="str">
        <v>Goodhope ARS</v>
      </c>
      <c r="CS348" s="4" t="str">
        <v>Goodhope ARS</v>
      </c>
      <c r="CT348" s="4" t="str">
        <v>Goodhope ARS</v>
      </c>
      <c r="CU348" s="4" t="str">
        <v>Goodhope ARS</v>
      </c>
      <c r="CV348" s="4" t="str">
        <v>Goodhope ARS</v>
      </c>
      <c r="CW348" s="4" t="str">
        <v>Goodhope ARS</v>
      </c>
      <c r="CX348" s="4" t="str">
        <v>Goodhope ARS</v>
      </c>
      <c r="CY348" s="4" t="str">
        <v>Goodhope ARS</v>
      </c>
      <c r="CZ348" s="4" t="str">
        <v>Goodhope ARS</v>
      </c>
      <c r="DA348" s="4" t="str">
        <v>Goodhope ARS</v>
      </c>
      <c r="DB348" s="4" t="str">
        <v>Goodhope ARS</v>
      </c>
      <c r="DC348" s="4" t="str">
        <v>Goodhope ARS</v>
      </c>
      <c r="DD348" s="4" t="str">
        <v>Goodhope ARS</v>
      </c>
      <c r="DE348" s="4" t="str">
        <v>Goodhope ARS</v>
      </c>
      <c r="DF348" s="4" t="str">
        <v>Goodhope ARS</v>
      </c>
      <c r="DG348" s="4" t="str">
        <v>Goodhope ARS</v>
      </c>
      <c r="DH348" s="4" t="str">
        <v>Goodhope ARS</v>
      </c>
      <c r="DI348" s="4" t="str">
        <v>Goodhope ARS</v>
      </c>
      <c r="DJ348" s="4" t="str">
        <v>Goodhope ARS</v>
      </c>
      <c r="DK348" s="4" t="str">
        <v>Goodhope ARS</v>
      </c>
      <c r="DL348" s="4" t="str">
        <v>Goodhope ARS</v>
      </c>
      <c r="DM348" s="4" t="str">
        <v>Goodhope ARS</v>
      </c>
      <c r="DN348" s="4" t="str">
        <v>Goodhope ARS</v>
      </c>
      <c r="DO348" s="4" t="str">
        <v>Goodhope ARS</v>
      </c>
      <c r="DP348" s="4" t="str">
        <v>Goodhope ARS</v>
      </c>
    </row>
    <row r="349" spans="1:120" x14ac:dyDescent="0.35">
      <c r="A349" s="4">
        <v>0.13333</v>
      </c>
      <c r="B349" s="4">
        <v>34.366669999999999</v>
      </c>
      <c r="C349" s="4" t="s">
        <v>215</v>
      </c>
      <c r="D349" s="4" t="s">
        <v>130</v>
      </c>
      <c r="E349" s="4" t="s">
        <v>576</v>
      </c>
      <c r="F349" s="4">
        <v>917</v>
      </c>
      <c r="G349" s="4" t="str">
        <f t="shared" si="5"/>
        <v>Kenya-Kakamega</v>
      </c>
      <c r="BA349" s="4" t="str">
        <v>Goromonzi</v>
      </c>
      <c r="BB349" s="4" t="str">
        <v>Goromonzi</v>
      </c>
      <c r="BC349" s="4" t="str">
        <v>Goromonzi</v>
      </c>
      <c r="BD349" s="4" t="str">
        <v>Goromonzi</v>
      </c>
      <c r="BE349" s="4" t="str">
        <v>Goromonzi</v>
      </c>
      <c r="BF349" s="4" t="str">
        <v>Goromonzi</v>
      </c>
      <c r="BG349" s="4" t="str">
        <v>Goromonzi</v>
      </c>
      <c r="BH349" s="4" t="str">
        <v>Goromonzi</v>
      </c>
      <c r="BI349" s="4" t="str">
        <v>Goromonzi</v>
      </c>
      <c r="BJ349" s="4" t="str">
        <v>Goromonzi</v>
      </c>
      <c r="BK349" s="4" t="str">
        <v>Goromonzi</v>
      </c>
      <c r="BL349" s="4" t="str">
        <v>Goromonzi</v>
      </c>
      <c r="BM349" s="4" t="str">
        <v>Goromonzi</v>
      </c>
      <c r="BN349" s="4" t="str">
        <v>Goromonzi</v>
      </c>
      <c r="BO349" s="4" t="str">
        <v>Goromonzi</v>
      </c>
      <c r="BP349" s="4" t="str">
        <v>Goromonzi</v>
      </c>
      <c r="BQ349" s="4" t="str">
        <v>Goromonzi</v>
      </c>
      <c r="BR349" s="4" t="str">
        <v>Goromonzi</v>
      </c>
      <c r="BS349" s="4" t="str">
        <v>Goromonzi</v>
      </c>
      <c r="BT349" s="4" t="str">
        <v>Goromonzi</v>
      </c>
      <c r="BU349" s="4" t="str">
        <v>Goromonzi</v>
      </c>
      <c r="BV349" s="4" t="str">
        <v>Goromonzi</v>
      </c>
      <c r="BW349" s="4" t="str">
        <v>Goromonzi</v>
      </c>
      <c r="BX349" s="4" t="str">
        <v>Goromonzi</v>
      </c>
      <c r="BY349" s="4" t="str">
        <v>Goromonzi</v>
      </c>
      <c r="BZ349" s="4" t="str">
        <v>Goromonzi</v>
      </c>
      <c r="CA349" s="4" t="str">
        <v>Goromonzi</v>
      </c>
      <c r="CB349" s="4" t="str">
        <v>Goromonzi</v>
      </c>
      <c r="CC349" s="4" t="str">
        <v>Goromonzi</v>
      </c>
      <c r="CD349" s="4" t="str">
        <v>Goromonzi</v>
      </c>
      <c r="CE349" s="4" t="str">
        <v>Goromonzi</v>
      </c>
      <c r="CF349" s="4" t="str">
        <v>Goromonzi</v>
      </c>
      <c r="CG349" s="4" t="str">
        <v>Goromonzi</v>
      </c>
      <c r="CH349" s="4" t="str">
        <v>Goromonzi</v>
      </c>
      <c r="CJ349" s="4" t="str">
        <v>Goromonzi</v>
      </c>
      <c r="CK349" s="4" t="str">
        <v>Goromonzi</v>
      </c>
      <c r="CL349" s="4" t="str">
        <v>Goromonzi</v>
      </c>
      <c r="CM349" s="4" t="str">
        <v>Goromonzi</v>
      </c>
      <c r="CN349" s="4" t="str">
        <v>Goromonzi</v>
      </c>
      <c r="CO349" s="4" t="str">
        <v>Goromonzi</v>
      </c>
      <c r="CP349" s="4" t="str">
        <v>Goromonzi</v>
      </c>
      <c r="CQ349" s="4" t="str">
        <v>Goromonzi</v>
      </c>
      <c r="CR349" s="4" t="str">
        <v>Goromonzi</v>
      </c>
      <c r="CS349" s="4" t="str">
        <v>Goromonzi</v>
      </c>
      <c r="CT349" s="4" t="str">
        <v>Goromonzi</v>
      </c>
      <c r="CU349" s="4" t="str">
        <v>Goromonzi</v>
      </c>
      <c r="CV349" s="4" t="str">
        <v>Goromonzi</v>
      </c>
      <c r="CW349" s="4" t="str">
        <v>Goromonzi</v>
      </c>
      <c r="CX349" s="4" t="str">
        <v>Goromonzi</v>
      </c>
      <c r="CY349" s="4" t="str">
        <v>Goromonzi</v>
      </c>
      <c r="CZ349" s="4" t="str">
        <v>Goromonzi</v>
      </c>
      <c r="DA349" s="4" t="str">
        <v>Goromonzi</v>
      </c>
      <c r="DB349" s="4" t="str">
        <v>Goromonzi</v>
      </c>
      <c r="DC349" s="4" t="str">
        <v>Goromonzi</v>
      </c>
      <c r="DD349" s="4" t="str">
        <v>Goromonzi</v>
      </c>
      <c r="DE349" s="4" t="str">
        <v>Goromonzi</v>
      </c>
      <c r="DF349" s="4" t="str">
        <v>Goromonzi</v>
      </c>
      <c r="DG349" s="4" t="str">
        <v>Goromonzi</v>
      </c>
      <c r="DH349" s="4" t="str">
        <v>Goromonzi</v>
      </c>
      <c r="DI349" s="4" t="str">
        <v>Goromonzi</v>
      </c>
      <c r="DJ349" s="4" t="str">
        <v>Goromonzi</v>
      </c>
      <c r="DK349" s="4" t="str">
        <v>Goromonzi</v>
      </c>
      <c r="DL349" s="4" t="str">
        <v>Goromonzi</v>
      </c>
      <c r="DM349" s="4" t="str">
        <v>Goromonzi</v>
      </c>
      <c r="DN349" s="4" t="str">
        <v>Goromonzi</v>
      </c>
      <c r="DO349" s="4" t="str">
        <v>Goromonzi</v>
      </c>
      <c r="DP349" s="4" t="str">
        <v>Goromonzi</v>
      </c>
    </row>
    <row r="350" spans="1:120" x14ac:dyDescent="0.35">
      <c r="A350" s="4">
        <v>0.22889000000000001</v>
      </c>
      <c r="B350" s="4">
        <v>35.573059999999998</v>
      </c>
      <c r="C350" s="4" t="s">
        <v>215</v>
      </c>
      <c r="D350" s="4" t="s">
        <v>130</v>
      </c>
      <c r="E350" s="4" t="s">
        <v>576</v>
      </c>
      <c r="F350" s="4">
        <v>250</v>
      </c>
      <c r="G350" s="4" t="str">
        <f t="shared" si="5"/>
        <v>Kenya-Kakamega</v>
      </c>
      <c r="BA350" s="4" t="str">
        <v>Goromonzi &amp; Murehwa Districts</v>
      </c>
      <c r="BB350" s="4" t="str">
        <v>Goromonzi &amp; Murehwa Districts</v>
      </c>
      <c r="BC350" s="4" t="str">
        <v>Goromonzi &amp; Murehwa Districts</v>
      </c>
      <c r="BD350" s="4" t="str">
        <v>Goromonzi &amp; Murehwa Districts</v>
      </c>
      <c r="BE350" s="4" t="str">
        <v>Goromonzi &amp; Murehwa Districts</v>
      </c>
      <c r="BF350" s="4" t="str">
        <v>Goromonzi &amp; Murehwa Districts</v>
      </c>
      <c r="BG350" s="4" t="str">
        <v>Goromonzi &amp; Murehwa Districts</v>
      </c>
      <c r="BH350" s="4" t="str">
        <v>Goromonzi &amp; Murehwa Districts</v>
      </c>
      <c r="BI350" s="4" t="str">
        <v>Goromonzi &amp; Murehwa Districts</v>
      </c>
      <c r="BJ350" s="4" t="str">
        <v>Goromonzi &amp; Murehwa Districts</v>
      </c>
      <c r="BK350" s="4" t="str">
        <v>Goromonzi &amp; Murehwa Districts</v>
      </c>
      <c r="BL350" s="4" t="str">
        <v>Goromonzi &amp; Murehwa Districts</v>
      </c>
      <c r="BM350" s="4" t="str">
        <v>Goromonzi &amp; Murehwa Districts</v>
      </c>
      <c r="BN350" s="4" t="str">
        <v>Goromonzi &amp; Murehwa Districts</v>
      </c>
      <c r="BO350" s="4" t="str">
        <v>Goromonzi &amp; Murehwa Districts</v>
      </c>
      <c r="BP350" s="4" t="str">
        <v>Goromonzi &amp; Murehwa Districts</v>
      </c>
      <c r="BQ350" s="4" t="str">
        <v>Goromonzi &amp; Murehwa Districts</v>
      </c>
      <c r="BR350" s="4" t="str">
        <v>Goromonzi &amp; Murehwa Districts</v>
      </c>
      <c r="BS350" s="4" t="str">
        <v>Goromonzi &amp; Murehwa Districts</v>
      </c>
      <c r="BT350" s="4" t="str">
        <v>Goromonzi &amp; Murehwa Districts</v>
      </c>
      <c r="BU350" s="4" t="str">
        <v>Goromonzi &amp; Murehwa Districts</v>
      </c>
      <c r="BV350" s="4" t="str">
        <v>Goromonzi &amp; Murehwa Districts</v>
      </c>
      <c r="BW350" s="4" t="str">
        <v>Goromonzi &amp; Murehwa Districts</v>
      </c>
      <c r="BX350" s="4" t="str">
        <v>Goromonzi &amp; Murehwa Districts</v>
      </c>
      <c r="BY350" s="4" t="str">
        <v>Goromonzi &amp; Murehwa Districts</v>
      </c>
      <c r="BZ350" s="4" t="str">
        <v>Goromonzi &amp; Murehwa Districts</v>
      </c>
      <c r="CA350" s="4" t="str">
        <v>Goromonzi &amp; Murehwa Districts</v>
      </c>
      <c r="CB350" s="4" t="str">
        <v>Goromonzi &amp; Murehwa Districts</v>
      </c>
      <c r="CC350" s="4" t="str">
        <v>Goromonzi &amp; Murehwa Districts</v>
      </c>
      <c r="CD350" s="4" t="str">
        <v>Goromonzi &amp; Murehwa Districts</v>
      </c>
      <c r="CE350" s="4" t="str">
        <v>Goromonzi &amp; Murehwa Districts</v>
      </c>
      <c r="CF350" s="4" t="str">
        <v>Goromonzi &amp; Murehwa Districts</v>
      </c>
      <c r="CG350" s="4" t="str">
        <v>Goromonzi &amp; Murehwa Districts</v>
      </c>
      <c r="CH350" s="4" t="str">
        <v>Goromonzi &amp; Murehwa Districts</v>
      </c>
      <c r="CJ350" s="4" t="str">
        <v>Goromonzi &amp; Murehwa Districts</v>
      </c>
      <c r="CK350" s="4" t="str">
        <v>Goromonzi &amp; Murehwa Districts</v>
      </c>
      <c r="CL350" s="4" t="str">
        <v>Goromonzi &amp; Murehwa Districts</v>
      </c>
      <c r="CM350" s="4" t="str">
        <v>Goromonzi &amp; Murehwa Districts</v>
      </c>
      <c r="CN350" s="4" t="str">
        <v>Goromonzi &amp; Murehwa Districts</v>
      </c>
      <c r="CO350" s="4" t="str">
        <v>Goromonzi &amp; Murehwa Districts</v>
      </c>
      <c r="CP350" s="4" t="str">
        <v>Goromonzi &amp; Murehwa Districts</v>
      </c>
      <c r="CQ350" s="4" t="str">
        <v>Goromonzi &amp; Murehwa Districts</v>
      </c>
      <c r="CR350" s="4" t="str">
        <v>Goromonzi &amp; Murehwa Districts</v>
      </c>
      <c r="CS350" s="4" t="str">
        <v>Goromonzi &amp; Murehwa Districts</v>
      </c>
      <c r="CT350" s="4" t="str">
        <v>Goromonzi &amp; Murehwa Districts</v>
      </c>
      <c r="CU350" s="4" t="str">
        <v>Goromonzi &amp; Murehwa Districts</v>
      </c>
      <c r="CV350" s="4" t="str">
        <v>Goromonzi &amp; Murehwa Districts</v>
      </c>
      <c r="CW350" s="4" t="str">
        <v>Goromonzi &amp; Murehwa Districts</v>
      </c>
      <c r="CX350" s="4" t="str">
        <v>Goromonzi &amp; Murehwa Districts</v>
      </c>
      <c r="CY350" s="4" t="str">
        <v>Goromonzi &amp; Murehwa Districts</v>
      </c>
      <c r="CZ350" s="4" t="str">
        <v>Goromonzi &amp; Murehwa Districts</v>
      </c>
      <c r="DA350" s="4" t="str">
        <v>Goromonzi &amp; Murehwa Districts</v>
      </c>
      <c r="DB350" s="4" t="str">
        <v>Goromonzi &amp; Murehwa Districts</v>
      </c>
      <c r="DC350" s="4" t="str">
        <v>Goromonzi &amp; Murehwa Districts</v>
      </c>
      <c r="DD350" s="4" t="str">
        <v>Goromonzi &amp; Murehwa Districts</v>
      </c>
      <c r="DE350" s="4" t="str">
        <v>Goromonzi &amp; Murehwa Districts</v>
      </c>
      <c r="DF350" s="4" t="str">
        <v>Goromonzi &amp; Murehwa Districts</v>
      </c>
      <c r="DG350" s="4" t="str">
        <v>Goromonzi &amp; Murehwa Districts</v>
      </c>
      <c r="DH350" s="4" t="str">
        <v>Goromonzi &amp; Murehwa Districts</v>
      </c>
      <c r="DI350" s="4" t="str">
        <v>Goromonzi &amp; Murehwa Districts</v>
      </c>
      <c r="DJ350" s="4" t="str">
        <v>Goromonzi &amp; Murehwa Districts</v>
      </c>
      <c r="DK350" s="4" t="str">
        <v>Goromonzi &amp; Murehwa Districts</v>
      </c>
      <c r="DL350" s="4" t="str">
        <v>Goromonzi &amp; Murehwa Districts</v>
      </c>
      <c r="DM350" s="4" t="str">
        <v>Goromonzi &amp; Murehwa Districts</v>
      </c>
      <c r="DN350" s="4" t="str">
        <v>Goromonzi &amp; Murehwa Districts</v>
      </c>
      <c r="DO350" s="4" t="str">
        <v>Goromonzi &amp; Murehwa Districts</v>
      </c>
      <c r="DP350" s="4" t="str">
        <v>Goromonzi &amp; Murehwa Districts</v>
      </c>
    </row>
    <row r="351" spans="1:120" x14ac:dyDescent="0.35">
      <c r="A351" s="4">
        <v>0.1</v>
      </c>
      <c r="B351" s="4">
        <v>34.566670000000002</v>
      </c>
      <c r="C351" s="4" t="s">
        <v>215</v>
      </c>
      <c r="D351" s="4" t="s">
        <v>130</v>
      </c>
      <c r="E351" s="4" t="s">
        <v>577</v>
      </c>
      <c r="F351" s="4">
        <v>917</v>
      </c>
      <c r="G351" s="4" t="str">
        <f t="shared" si="5"/>
        <v>Kenya-Kakamega County</v>
      </c>
      <c r="BA351" s="4" t="str">
        <v>Goundam.Dire</v>
      </c>
      <c r="BB351" s="4" t="str">
        <v>Goundam.Dire</v>
      </c>
      <c r="BC351" s="4" t="str">
        <v>Goundam.Dire</v>
      </c>
      <c r="BD351" s="4" t="str">
        <v>Goundam.Dire</v>
      </c>
      <c r="BE351" s="4" t="str">
        <v>Goundam.Dire</v>
      </c>
      <c r="BF351" s="4" t="str">
        <v>Goundam.Dire</v>
      </c>
      <c r="BG351" s="4" t="str">
        <v>Goundam.Dire</v>
      </c>
      <c r="BH351" s="4" t="str">
        <v>Goundam.Dire</v>
      </c>
      <c r="BI351" s="4" t="str">
        <v>Goundam.Dire</v>
      </c>
      <c r="BJ351" s="4" t="str">
        <v>Goundam.Dire</v>
      </c>
      <c r="BK351" s="4" t="str">
        <v>Goundam.Dire</v>
      </c>
      <c r="BL351" s="4" t="str">
        <v>Goundam.Dire</v>
      </c>
      <c r="BM351" s="4" t="str">
        <v>Goundam.Dire</v>
      </c>
      <c r="BN351" s="4" t="str">
        <v>Goundam.Dire</v>
      </c>
      <c r="BO351" s="4" t="str">
        <v>Goundam.Dire</v>
      </c>
      <c r="BP351" s="4" t="str">
        <v>Goundam.Dire</v>
      </c>
      <c r="BQ351" s="4" t="str">
        <v>Goundam.Dire</v>
      </c>
      <c r="BR351" s="4" t="str">
        <v>Goundam.Dire</v>
      </c>
      <c r="BS351" s="4" t="str">
        <v>Goundam.Dire</v>
      </c>
      <c r="BT351" s="4" t="str">
        <v>Goundam.Dire</v>
      </c>
      <c r="BU351" s="4" t="str">
        <v>Goundam.Dire</v>
      </c>
      <c r="BV351" s="4" t="str">
        <v>Goundam.Dire</v>
      </c>
      <c r="BW351" s="4" t="str">
        <v>Goundam.Dire</v>
      </c>
      <c r="BX351" s="4" t="str">
        <v>Goundam.Dire</v>
      </c>
      <c r="BY351" s="4" t="str">
        <v>Goundam.Dire</v>
      </c>
      <c r="BZ351" s="4" t="str">
        <v>Goundam.Dire</v>
      </c>
      <c r="CA351" s="4" t="str">
        <v>Goundam.Dire</v>
      </c>
      <c r="CB351" s="4" t="str">
        <v>Goundam.Dire</v>
      </c>
      <c r="CC351" s="4" t="str">
        <v>Goundam.Dire</v>
      </c>
      <c r="CD351" s="4" t="str">
        <v>Goundam.Dire</v>
      </c>
      <c r="CE351" s="4" t="str">
        <v>Goundam.Dire</v>
      </c>
      <c r="CF351" s="4" t="str">
        <v>Goundam.Dire</v>
      </c>
      <c r="CG351" s="4" t="str">
        <v>Goundam.Dire</v>
      </c>
      <c r="CH351" s="4" t="str">
        <v>Goundam.Dire</v>
      </c>
      <c r="CJ351" s="4" t="str">
        <v>Goundam.Dire</v>
      </c>
      <c r="CK351" s="4" t="str">
        <v>Goundam.Dire</v>
      </c>
      <c r="CL351" s="4" t="str">
        <v>Goundam.Dire</v>
      </c>
      <c r="CM351" s="4" t="str">
        <v>Goundam.Dire</v>
      </c>
      <c r="CN351" s="4" t="str">
        <v>Goundam.Dire</v>
      </c>
      <c r="CO351" s="4" t="str">
        <v>Goundam.Dire</v>
      </c>
      <c r="CP351" s="4" t="str">
        <v>Goundam.Dire</v>
      </c>
      <c r="CQ351" s="4" t="str">
        <v>Goundam.Dire</v>
      </c>
      <c r="CR351" s="4" t="str">
        <v>Goundam.Dire</v>
      </c>
      <c r="CS351" s="4" t="str">
        <v>Goundam.Dire</v>
      </c>
      <c r="CT351" s="4" t="str">
        <v>Goundam.Dire</v>
      </c>
      <c r="CU351" s="4" t="str">
        <v>Goundam.Dire</v>
      </c>
      <c r="CV351" s="4" t="str">
        <v>Goundam.Dire</v>
      </c>
      <c r="CW351" s="4" t="str">
        <v>Goundam.Dire</v>
      </c>
      <c r="CX351" s="4" t="str">
        <v>Goundam.Dire</v>
      </c>
      <c r="CY351" s="4" t="str">
        <v>Goundam.Dire</v>
      </c>
      <c r="CZ351" s="4" t="str">
        <v>Goundam.Dire</v>
      </c>
      <c r="DA351" s="4" t="str">
        <v>Goundam.Dire</v>
      </c>
      <c r="DB351" s="4" t="str">
        <v>Goundam.Dire</v>
      </c>
      <c r="DC351" s="4" t="str">
        <v>Goundam.Dire</v>
      </c>
      <c r="DD351" s="4" t="str">
        <v>Goundam.Dire</v>
      </c>
      <c r="DE351" s="4" t="str">
        <v>Goundam.Dire</v>
      </c>
      <c r="DF351" s="4" t="str">
        <v>Goundam.Dire</v>
      </c>
      <c r="DG351" s="4" t="str">
        <v>Goundam.Dire</v>
      </c>
      <c r="DH351" s="4" t="str">
        <v>Goundam.Dire</v>
      </c>
      <c r="DI351" s="4" t="str">
        <v>Goundam.Dire</v>
      </c>
      <c r="DJ351" s="4" t="str">
        <v>Goundam.Dire</v>
      </c>
      <c r="DK351" s="4" t="str">
        <v>Goundam.Dire</v>
      </c>
      <c r="DL351" s="4" t="str">
        <v>Goundam.Dire</v>
      </c>
      <c r="DM351" s="4" t="str">
        <v>Goundam.Dire</v>
      </c>
      <c r="DN351" s="4" t="str">
        <v>Goundam.Dire</v>
      </c>
      <c r="DO351" s="4" t="str">
        <v>Goundam.Dire</v>
      </c>
      <c r="DP351" s="4" t="str">
        <v>Goundam.Dire</v>
      </c>
    </row>
    <row r="352" spans="1:120" x14ac:dyDescent="0.35">
      <c r="A352" s="4">
        <v>0.18</v>
      </c>
      <c r="B352" s="4">
        <v>34.369999999999997</v>
      </c>
      <c r="C352" s="4" t="s">
        <v>215</v>
      </c>
      <c r="D352" s="4" t="s">
        <v>296</v>
      </c>
      <c r="E352" s="4" t="s">
        <v>578</v>
      </c>
      <c r="F352" s="4">
        <v>202</v>
      </c>
      <c r="G352" s="4" t="str">
        <f t="shared" si="5"/>
        <v>Kenya-Kakamega.Vihiga</v>
      </c>
      <c r="BA352" s="4" t="str">
        <v>Gqumahashe</v>
      </c>
      <c r="BB352" s="4" t="str">
        <v>Gqumahashe</v>
      </c>
      <c r="BC352" s="4" t="str">
        <v>Gqumahashe</v>
      </c>
      <c r="BD352" s="4" t="str">
        <v>Gqumahashe</v>
      </c>
      <c r="BE352" s="4" t="str">
        <v>Gqumahashe</v>
      </c>
      <c r="BF352" s="4" t="str">
        <v>Gqumahashe</v>
      </c>
      <c r="BG352" s="4" t="str">
        <v>Gqumahashe</v>
      </c>
      <c r="BH352" s="4" t="str">
        <v>Gqumahashe</v>
      </c>
      <c r="BI352" s="4" t="str">
        <v>Gqumahashe</v>
      </c>
      <c r="BJ352" s="4" t="str">
        <v>Gqumahashe</v>
      </c>
      <c r="BK352" s="4" t="str">
        <v>Gqumahashe</v>
      </c>
      <c r="BL352" s="4" t="str">
        <v>Gqumahashe</v>
      </c>
      <c r="BM352" s="4" t="str">
        <v>Gqumahashe</v>
      </c>
      <c r="BN352" s="4" t="str">
        <v>Gqumahashe</v>
      </c>
      <c r="BO352" s="4" t="str">
        <v>Gqumahashe</v>
      </c>
      <c r="BP352" s="4" t="str">
        <v>Gqumahashe</v>
      </c>
      <c r="BQ352" s="4" t="str">
        <v>Gqumahashe</v>
      </c>
      <c r="BR352" s="4" t="str">
        <v>Gqumahashe</v>
      </c>
      <c r="BS352" s="4" t="str">
        <v>Gqumahashe</v>
      </c>
      <c r="BT352" s="4" t="str">
        <v>Gqumahashe</v>
      </c>
      <c r="BU352" s="4" t="str">
        <v>Gqumahashe</v>
      </c>
      <c r="BV352" s="4" t="str">
        <v>Gqumahashe</v>
      </c>
      <c r="BW352" s="4" t="str">
        <v>Gqumahashe</v>
      </c>
      <c r="BX352" s="4" t="str">
        <v>Gqumahashe</v>
      </c>
      <c r="BY352" s="4" t="str">
        <v>Gqumahashe</v>
      </c>
      <c r="BZ352" s="4" t="str">
        <v>Gqumahashe</v>
      </c>
      <c r="CA352" s="4" t="str">
        <v>Gqumahashe</v>
      </c>
      <c r="CB352" s="4" t="str">
        <v>Gqumahashe</v>
      </c>
      <c r="CC352" s="4" t="str">
        <v>Gqumahashe</v>
      </c>
      <c r="CD352" s="4" t="str">
        <v>Gqumahashe</v>
      </c>
      <c r="CE352" s="4" t="str">
        <v>Gqumahashe</v>
      </c>
      <c r="CF352" s="4" t="str">
        <v>Gqumahashe</v>
      </c>
      <c r="CG352" s="4" t="str">
        <v>Gqumahashe</v>
      </c>
      <c r="CH352" s="4" t="str">
        <v>Gqumahashe</v>
      </c>
      <c r="CJ352" s="4" t="str">
        <v>Gqumahashe</v>
      </c>
      <c r="CK352" s="4" t="str">
        <v>Gqumahashe</v>
      </c>
      <c r="CL352" s="4" t="str">
        <v>Gqumahashe</v>
      </c>
      <c r="CM352" s="4" t="str">
        <v>Gqumahashe</v>
      </c>
      <c r="CN352" s="4" t="str">
        <v>Gqumahashe</v>
      </c>
      <c r="CO352" s="4" t="str">
        <v>Gqumahashe</v>
      </c>
      <c r="CP352" s="4" t="str">
        <v>Gqumahashe</v>
      </c>
      <c r="CQ352" s="4" t="str">
        <v>Gqumahashe</v>
      </c>
      <c r="CR352" s="4" t="str">
        <v>Gqumahashe</v>
      </c>
      <c r="CS352" s="4" t="str">
        <v>Gqumahashe</v>
      </c>
      <c r="CT352" s="4" t="str">
        <v>Gqumahashe</v>
      </c>
      <c r="CU352" s="4" t="str">
        <v>Gqumahashe</v>
      </c>
      <c r="CV352" s="4" t="str">
        <v>Gqumahashe</v>
      </c>
      <c r="CW352" s="4" t="str">
        <v>Gqumahashe</v>
      </c>
      <c r="CX352" s="4" t="str">
        <v>Gqumahashe</v>
      </c>
      <c r="CY352" s="4" t="str">
        <v>Gqumahashe</v>
      </c>
      <c r="CZ352" s="4" t="str">
        <v>Gqumahashe</v>
      </c>
      <c r="DA352" s="4" t="str">
        <v>Gqumahashe</v>
      </c>
      <c r="DB352" s="4" t="str">
        <v>Gqumahashe</v>
      </c>
      <c r="DC352" s="4" t="str">
        <v>Gqumahashe</v>
      </c>
      <c r="DD352" s="4" t="str">
        <v>Gqumahashe</v>
      </c>
      <c r="DE352" s="4" t="str">
        <v>Gqumahashe</v>
      </c>
      <c r="DF352" s="4" t="str">
        <v>Gqumahashe</v>
      </c>
      <c r="DG352" s="4" t="str">
        <v>Gqumahashe</v>
      </c>
      <c r="DH352" s="4" t="str">
        <v>Gqumahashe</v>
      </c>
      <c r="DI352" s="4" t="str">
        <v>Gqumahashe</v>
      </c>
      <c r="DJ352" s="4" t="str">
        <v>Gqumahashe</v>
      </c>
      <c r="DK352" s="4" t="str">
        <v>Gqumahashe</v>
      </c>
      <c r="DL352" s="4" t="str">
        <v>Gqumahashe</v>
      </c>
      <c r="DM352" s="4" t="str">
        <v>Gqumahashe</v>
      </c>
      <c r="DN352" s="4" t="str">
        <v>Gqumahashe</v>
      </c>
      <c r="DO352" s="4" t="str">
        <v>Gqumahashe</v>
      </c>
      <c r="DP352" s="4" t="str">
        <v>Gqumahashe</v>
      </c>
    </row>
    <row r="353" spans="1:120" x14ac:dyDescent="0.35">
      <c r="A353" s="4">
        <v>3.7166700000000001</v>
      </c>
      <c r="B353" s="4">
        <v>34.85</v>
      </c>
      <c r="C353" s="4" t="s">
        <v>215</v>
      </c>
      <c r="D353" s="4" t="s">
        <v>130</v>
      </c>
      <c r="E353" s="4" t="s">
        <v>579</v>
      </c>
      <c r="F353" s="4">
        <v>917</v>
      </c>
      <c r="G353" s="4" t="str">
        <f t="shared" si="5"/>
        <v>Kenya-Kakuma</v>
      </c>
      <c r="BA353" s="4" t="str">
        <v>Grasslands RS, Marondera</v>
      </c>
      <c r="BB353" s="4" t="str">
        <v>Grasslands RS, Marondera</v>
      </c>
      <c r="BC353" s="4" t="str">
        <v>Grasslands RS, Marondera</v>
      </c>
      <c r="BD353" s="4" t="str">
        <v>Grasslands RS, Marondera</v>
      </c>
      <c r="BE353" s="4" t="str">
        <v>Grasslands RS, Marondera</v>
      </c>
      <c r="BF353" s="4" t="str">
        <v>Grasslands RS, Marondera</v>
      </c>
      <c r="BG353" s="4" t="str">
        <v>Grasslands RS, Marondera</v>
      </c>
      <c r="BH353" s="4" t="str">
        <v>Grasslands RS, Marondera</v>
      </c>
      <c r="BI353" s="4" t="str">
        <v>Grasslands RS, Marondera</v>
      </c>
      <c r="BJ353" s="4" t="str">
        <v>Grasslands RS, Marondera</v>
      </c>
      <c r="BK353" s="4" t="str">
        <v>Grasslands RS, Marondera</v>
      </c>
      <c r="BL353" s="4" t="str">
        <v>Grasslands RS, Marondera</v>
      </c>
      <c r="BM353" s="4" t="str">
        <v>Grasslands RS, Marondera</v>
      </c>
      <c r="BN353" s="4" t="str">
        <v>Grasslands RS, Marondera</v>
      </c>
      <c r="BO353" s="4" t="str">
        <v>Grasslands RS, Marondera</v>
      </c>
      <c r="BP353" s="4" t="str">
        <v>Grasslands RS, Marondera</v>
      </c>
      <c r="BQ353" s="4" t="str">
        <v>Grasslands RS, Marondera</v>
      </c>
      <c r="BR353" s="4" t="str">
        <v>Grasslands RS, Marondera</v>
      </c>
      <c r="BS353" s="4" t="str">
        <v>Grasslands RS, Marondera</v>
      </c>
      <c r="BT353" s="4" t="str">
        <v>Grasslands RS, Marondera</v>
      </c>
      <c r="BU353" s="4" t="str">
        <v>Grasslands RS, Marondera</v>
      </c>
      <c r="BV353" s="4" t="str">
        <v>Grasslands RS, Marondera</v>
      </c>
      <c r="BW353" s="4" t="str">
        <v>Grasslands RS, Marondera</v>
      </c>
      <c r="BX353" s="4" t="str">
        <v>Grasslands RS, Marondera</v>
      </c>
      <c r="BY353" s="4" t="str">
        <v>Grasslands RS, Marondera</v>
      </c>
      <c r="BZ353" s="4" t="str">
        <v>Grasslands RS, Marondera</v>
      </c>
      <c r="CA353" s="4" t="str">
        <v>Grasslands RS, Marondera</v>
      </c>
      <c r="CB353" s="4" t="str">
        <v>Grasslands RS, Marondera</v>
      </c>
      <c r="CC353" s="4" t="str">
        <v>Grasslands RS, Marondera</v>
      </c>
      <c r="CD353" s="4" t="str">
        <v>Grasslands RS, Marondera</v>
      </c>
      <c r="CE353" s="4" t="str">
        <v>Grasslands RS, Marondera</v>
      </c>
      <c r="CF353" s="4" t="str">
        <v>Grasslands RS, Marondera</v>
      </c>
      <c r="CG353" s="4" t="str">
        <v>Grasslands RS, Marondera</v>
      </c>
      <c r="CH353" s="4" t="str">
        <v>Grasslands RS, Marondera</v>
      </c>
      <c r="CJ353" s="4" t="str">
        <v>Grasslands RS, Marondera</v>
      </c>
      <c r="CK353" s="4" t="str">
        <v>Grasslands RS, Marondera</v>
      </c>
      <c r="CL353" s="4" t="str">
        <v>Grasslands RS, Marondera</v>
      </c>
      <c r="CM353" s="4" t="str">
        <v>Grasslands RS, Marondera</v>
      </c>
      <c r="CN353" s="4" t="str">
        <v>Grasslands RS, Marondera</v>
      </c>
      <c r="CO353" s="4" t="str">
        <v>Grasslands RS, Marondera</v>
      </c>
      <c r="CP353" s="4" t="str">
        <v>Grasslands RS, Marondera</v>
      </c>
      <c r="CQ353" s="4" t="str">
        <v>Grasslands RS, Marondera</v>
      </c>
      <c r="CR353" s="4" t="str">
        <v>Grasslands RS, Marondera</v>
      </c>
      <c r="CS353" s="4" t="str">
        <v>Grasslands RS, Marondera</v>
      </c>
      <c r="CT353" s="4" t="str">
        <v>Grasslands RS, Marondera</v>
      </c>
      <c r="CU353" s="4" t="str">
        <v>Grasslands RS, Marondera</v>
      </c>
      <c r="CV353" s="4" t="str">
        <v>Grasslands RS, Marondera</v>
      </c>
      <c r="CW353" s="4" t="str">
        <v>Grasslands RS, Marondera</v>
      </c>
      <c r="CX353" s="4" t="str">
        <v>Grasslands RS, Marondera</v>
      </c>
      <c r="CY353" s="4" t="str">
        <v>Grasslands RS, Marondera</v>
      </c>
      <c r="CZ353" s="4" t="str">
        <v>Grasslands RS, Marondera</v>
      </c>
      <c r="DA353" s="4" t="str">
        <v>Grasslands RS, Marondera</v>
      </c>
      <c r="DB353" s="4" t="str">
        <v>Grasslands RS, Marondera</v>
      </c>
      <c r="DC353" s="4" t="str">
        <v>Grasslands RS, Marondera</v>
      </c>
      <c r="DD353" s="4" t="str">
        <v>Grasslands RS, Marondera</v>
      </c>
      <c r="DE353" s="4" t="str">
        <v>Grasslands RS, Marondera</v>
      </c>
      <c r="DF353" s="4" t="str">
        <v>Grasslands RS, Marondera</v>
      </c>
      <c r="DG353" s="4" t="str">
        <v>Grasslands RS, Marondera</v>
      </c>
      <c r="DH353" s="4" t="str">
        <v>Grasslands RS, Marondera</v>
      </c>
      <c r="DI353" s="4" t="str">
        <v>Grasslands RS, Marondera</v>
      </c>
      <c r="DJ353" s="4" t="str">
        <v>Grasslands RS, Marondera</v>
      </c>
      <c r="DK353" s="4" t="str">
        <v>Grasslands RS, Marondera</v>
      </c>
      <c r="DL353" s="4" t="str">
        <v>Grasslands RS, Marondera</v>
      </c>
      <c r="DM353" s="4" t="str">
        <v>Grasslands RS, Marondera</v>
      </c>
      <c r="DN353" s="4" t="str">
        <v>Grasslands RS, Marondera</v>
      </c>
      <c r="DO353" s="4" t="str">
        <v>Grasslands RS, Marondera</v>
      </c>
      <c r="DP353" s="4" t="str">
        <v>Grasslands RS, Marondera</v>
      </c>
    </row>
    <row r="354" spans="1:120" x14ac:dyDescent="0.35">
      <c r="A354" s="4">
        <v>8.3330000000000001E-2</v>
      </c>
      <c r="B354" s="4">
        <v>37.166670000000003</v>
      </c>
      <c r="C354" s="4" t="s">
        <v>215</v>
      </c>
      <c r="D354" s="4" t="s">
        <v>130</v>
      </c>
      <c r="E354" s="4" t="s">
        <v>580</v>
      </c>
      <c r="F354" s="4">
        <v>917</v>
      </c>
      <c r="G354" s="4" t="str">
        <f t="shared" si="5"/>
        <v>Kenya-Kalalu</v>
      </c>
      <c r="BA354" s="4" t="str">
        <v>Grootfontein Agricultural Research Institute</v>
      </c>
      <c r="BB354" s="4" t="str">
        <v>Grootfontein Agricultural Research Institute</v>
      </c>
      <c r="BC354" s="4" t="str">
        <v>Grootfontein Agricultural Research Institute</v>
      </c>
      <c r="BD354" s="4" t="str">
        <v>Grootfontein Agricultural Research Institute</v>
      </c>
      <c r="BE354" s="4" t="str">
        <v>Grootfontein Agricultural Research Institute</v>
      </c>
      <c r="BF354" s="4" t="str">
        <v>Grootfontein Agricultural Research Institute</v>
      </c>
      <c r="BG354" s="4" t="str">
        <v>Grootfontein Agricultural Research Institute</v>
      </c>
      <c r="BH354" s="4" t="str">
        <v>Grootfontein Agricultural Research Institute</v>
      </c>
      <c r="BI354" s="4" t="str">
        <v>Grootfontein Agricultural Research Institute</v>
      </c>
      <c r="BJ354" s="4" t="str">
        <v>Grootfontein Agricultural Research Institute</v>
      </c>
      <c r="BK354" s="4" t="str">
        <v>Grootfontein Agricultural Research Institute</v>
      </c>
      <c r="BL354" s="4" t="str">
        <v>Grootfontein Agricultural Research Institute</v>
      </c>
      <c r="BM354" s="4" t="str">
        <v>Grootfontein Agricultural Research Institute</v>
      </c>
      <c r="BN354" s="4" t="str">
        <v>Grootfontein Agricultural Research Institute</v>
      </c>
      <c r="BO354" s="4" t="str">
        <v>Grootfontein Agricultural Research Institute</v>
      </c>
      <c r="BP354" s="4" t="str">
        <v>Grootfontein Agricultural Research Institute</v>
      </c>
      <c r="BQ354" s="4" t="str">
        <v>Grootfontein Agricultural Research Institute</v>
      </c>
      <c r="BR354" s="4" t="str">
        <v>Grootfontein Agricultural Research Institute</v>
      </c>
      <c r="BS354" s="4" t="str">
        <v>Grootfontein Agricultural Research Institute</v>
      </c>
      <c r="BT354" s="4" t="str">
        <v>Grootfontein Agricultural Research Institute</v>
      </c>
      <c r="BU354" s="4" t="str">
        <v>Grootfontein Agricultural Research Institute</v>
      </c>
      <c r="BV354" s="4" t="str">
        <v>Grootfontein Agricultural Research Institute</v>
      </c>
      <c r="BW354" s="4" t="str">
        <v>Grootfontein Agricultural Research Institute</v>
      </c>
      <c r="BX354" s="4" t="str">
        <v>Grootfontein Agricultural Research Institute</v>
      </c>
      <c r="BY354" s="4" t="str">
        <v>Grootfontein Agricultural Research Institute</v>
      </c>
      <c r="BZ354" s="4" t="str">
        <v>Grootfontein Agricultural Research Institute</v>
      </c>
      <c r="CA354" s="4" t="str">
        <v>Grootfontein Agricultural Research Institute</v>
      </c>
      <c r="CB354" s="4" t="str">
        <v>Grootfontein Agricultural Research Institute</v>
      </c>
      <c r="CC354" s="4" t="str">
        <v>Grootfontein Agricultural Research Institute</v>
      </c>
      <c r="CD354" s="4" t="str">
        <v>Grootfontein Agricultural Research Institute</v>
      </c>
      <c r="CE354" s="4" t="str">
        <v>Grootfontein Agricultural Research Institute</v>
      </c>
      <c r="CF354" s="4" t="str">
        <v>Grootfontein Agricultural Research Institute</v>
      </c>
      <c r="CG354" s="4" t="str">
        <v>Grootfontein Agricultural Research Institute</v>
      </c>
      <c r="CH354" s="4" t="str">
        <v>Grootfontein Agricultural Research Institute</v>
      </c>
      <c r="CJ354" s="4" t="str">
        <v>Grootfontein Agricultural Research Institute</v>
      </c>
      <c r="CK354" s="4" t="str">
        <v>Grootfontein Agricultural Research Institute</v>
      </c>
      <c r="CL354" s="4" t="str">
        <v>Grootfontein Agricultural Research Institute</v>
      </c>
      <c r="CM354" s="4" t="str">
        <v>Grootfontein Agricultural Research Institute</v>
      </c>
      <c r="CN354" s="4" t="str">
        <v>Grootfontein Agricultural Research Institute</v>
      </c>
      <c r="CO354" s="4" t="str">
        <v>Grootfontein Agricultural Research Institute</v>
      </c>
      <c r="CP354" s="4" t="str">
        <v>Grootfontein Agricultural Research Institute</v>
      </c>
      <c r="CQ354" s="4" t="str">
        <v>Grootfontein Agricultural Research Institute</v>
      </c>
      <c r="CR354" s="4" t="str">
        <v>Grootfontein Agricultural Research Institute</v>
      </c>
      <c r="CS354" s="4" t="str">
        <v>Grootfontein Agricultural Research Institute</v>
      </c>
      <c r="CT354" s="4" t="str">
        <v>Grootfontein Agricultural Research Institute</v>
      </c>
      <c r="CU354" s="4" t="str">
        <v>Grootfontein Agricultural Research Institute</v>
      </c>
      <c r="CV354" s="4" t="str">
        <v>Grootfontein Agricultural Research Institute</v>
      </c>
      <c r="CW354" s="4" t="str">
        <v>Grootfontein Agricultural Research Institute</v>
      </c>
      <c r="CX354" s="4" t="str">
        <v>Grootfontein Agricultural Research Institute</v>
      </c>
      <c r="CY354" s="4" t="str">
        <v>Grootfontein Agricultural Research Institute</v>
      </c>
      <c r="CZ354" s="4" t="str">
        <v>Grootfontein Agricultural Research Institute</v>
      </c>
      <c r="DA354" s="4" t="str">
        <v>Grootfontein Agricultural Research Institute</v>
      </c>
      <c r="DB354" s="4" t="str">
        <v>Grootfontein Agricultural Research Institute</v>
      </c>
      <c r="DC354" s="4" t="str">
        <v>Grootfontein Agricultural Research Institute</v>
      </c>
      <c r="DD354" s="4" t="str">
        <v>Grootfontein Agricultural Research Institute</v>
      </c>
      <c r="DE354" s="4" t="str">
        <v>Grootfontein Agricultural Research Institute</v>
      </c>
      <c r="DF354" s="4" t="str">
        <v>Grootfontein Agricultural Research Institute</v>
      </c>
      <c r="DG354" s="4" t="str">
        <v>Grootfontein Agricultural Research Institute</v>
      </c>
      <c r="DH354" s="4" t="str">
        <v>Grootfontein Agricultural Research Institute</v>
      </c>
      <c r="DI354" s="4" t="str">
        <v>Grootfontein Agricultural Research Institute</v>
      </c>
      <c r="DJ354" s="4" t="str">
        <v>Grootfontein Agricultural Research Institute</v>
      </c>
      <c r="DK354" s="4" t="str">
        <v>Grootfontein Agricultural Research Institute</v>
      </c>
      <c r="DL354" s="4" t="str">
        <v>Grootfontein Agricultural Research Institute</v>
      </c>
      <c r="DM354" s="4" t="str">
        <v>Grootfontein Agricultural Research Institute</v>
      </c>
      <c r="DN354" s="4" t="str">
        <v>Grootfontein Agricultural Research Institute</v>
      </c>
      <c r="DO354" s="4" t="str">
        <v>Grootfontein Agricultural Research Institute</v>
      </c>
      <c r="DP354" s="4" t="str">
        <v>Grootfontein Agricultural Research Institute</v>
      </c>
    </row>
    <row r="355" spans="1:120" x14ac:dyDescent="0.35">
      <c r="A355" s="4">
        <v>6.6669999999999993E-2</v>
      </c>
      <c r="B355" s="4">
        <v>37.164439999999999</v>
      </c>
      <c r="C355" s="4" t="s">
        <v>215</v>
      </c>
      <c r="D355" s="4" t="s">
        <v>130</v>
      </c>
      <c r="E355" s="4" t="s">
        <v>580</v>
      </c>
      <c r="F355" s="4">
        <v>250</v>
      </c>
      <c r="G355" s="4" t="str">
        <f t="shared" si="5"/>
        <v>Kenya-Kalalu</v>
      </c>
      <c r="BA355" s="4" t="str">
        <v>Guder Farm Development Centre</v>
      </c>
      <c r="BB355" s="4" t="str">
        <v>Guder Farm Development Centre</v>
      </c>
      <c r="BC355" s="4" t="str">
        <v>Guder Farm Development Centre</v>
      </c>
      <c r="BD355" s="4" t="str">
        <v>Guder Farm Development Centre</v>
      </c>
      <c r="BE355" s="4" t="str">
        <v>Guder Farm Development Centre</v>
      </c>
      <c r="BF355" s="4" t="str">
        <v>Guder Farm Development Centre</v>
      </c>
      <c r="BG355" s="4" t="str">
        <v>Guder Farm Development Centre</v>
      </c>
      <c r="BH355" s="4" t="str">
        <v>Guder Farm Development Centre</v>
      </c>
      <c r="BI355" s="4" t="str">
        <v>Guder Farm Development Centre</v>
      </c>
      <c r="BJ355" s="4" t="str">
        <v>Guder Farm Development Centre</v>
      </c>
      <c r="BK355" s="4" t="str">
        <v>Guder Farm Development Centre</v>
      </c>
      <c r="BL355" s="4" t="str">
        <v>Guder Farm Development Centre</v>
      </c>
      <c r="BM355" s="4" t="str">
        <v>Guder Farm Development Centre</v>
      </c>
      <c r="BN355" s="4" t="str">
        <v>Guder Farm Development Centre</v>
      </c>
      <c r="BO355" s="4" t="str">
        <v>Guder Farm Development Centre</v>
      </c>
      <c r="BP355" s="4" t="str">
        <v>Guder Farm Development Centre</v>
      </c>
      <c r="BQ355" s="4" t="str">
        <v>Guder Farm Development Centre</v>
      </c>
      <c r="BR355" s="4" t="str">
        <v>Guder Farm Development Centre</v>
      </c>
      <c r="BS355" s="4" t="str">
        <v>Guder Farm Development Centre</v>
      </c>
      <c r="BT355" s="4" t="str">
        <v>Guder Farm Development Centre</v>
      </c>
      <c r="BU355" s="4" t="str">
        <v>Guder Farm Development Centre</v>
      </c>
      <c r="BV355" s="4" t="str">
        <v>Guder Farm Development Centre</v>
      </c>
      <c r="BW355" s="4" t="str">
        <v>Guder Farm Development Centre</v>
      </c>
      <c r="BX355" s="4" t="str">
        <v>Guder Farm Development Centre</v>
      </c>
      <c r="BY355" s="4" t="str">
        <v>Guder Farm Development Centre</v>
      </c>
      <c r="BZ355" s="4" t="str">
        <v>Guder Farm Development Centre</v>
      </c>
      <c r="CA355" s="4" t="str">
        <v>Guder Farm Development Centre</v>
      </c>
      <c r="CB355" s="4" t="str">
        <v>Guder Farm Development Centre</v>
      </c>
      <c r="CC355" s="4" t="str">
        <v>Guder Farm Development Centre</v>
      </c>
      <c r="CD355" s="4" t="str">
        <v>Guder Farm Development Centre</v>
      </c>
      <c r="CE355" s="4" t="str">
        <v>Guder Farm Development Centre</v>
      </c>
      <c r="CF355" s="4" t="str">
        <v>Guder Farm Development Centre</v>
      </c>
      <c r="CG355" s="4" t="str">
        <v>Guder Farm Development Centre</v>
      </c>
      <c r="CH355" s="4" t="str">
        <v>Guder Farm Development Centre</v>
      </c>
      <c r="CJ355" s="4" t="str">
        <v>Guder Farm Development Centre</v>
      </c>
      <c r="CK355" s="4" t="str">
        <v>Guder Farm Development Centre</v>
      </c>
      <c r="CL355" s="4" t="str">
        <v>Guder Farm Development Centre</v>
      </c>
      <c r="CM355" s="4" t="str">
        <v>Guder Farm Development Centre</v>
      </c>
      <c r="CN355" s="4" t="str">
        <v>Guder Farm Development Centre</v>
      </c>
      <c r="CO355" s="4" t="str">
        <v>Guder Farm Development Centre</v>
      </c>
      <c r="CP355" s="4" t="str">
        <v>Guder Farm Development Centre</v>
      </c>
      <c r="CQ355" s="4" t="str">
        <v>Guder Farm Development Centre</v>
      </c>
      <c r="CR355" s="4" t="str">
        <v>Guder Farm Development Centre</v>
      </c>
      <c r="CS355" s="4" t="str">
        <v>Guder Farm Development Centre</v>
      </c>
      <c r="CT355" s="4" t="str">
        <v>Guder Farm Development Centre</v>
      </c>
      <c r="CU355" s="4" t="str">
        <v>Guder Farm Development Centre</v>
      </c>
      <c r="CV355" s="4" t="str">
        <v>Guder Farm Development Centre</v>
      </c>
      <c r="CW355" s="4" t="str">
        <v>Guder Farm Development Centre</v>
      </c>
      <c r="CX355" s="4" t="str">
        <v>Guder Farm Development Centre</v>
      </c>
      <c r="CY355" s="4" t="str">
        <v>Guder Farm Development Centre</v>
      </c>
      <c r="CZ355" s="4" t="str">
        <v>Guder Farm Development Centre</v>
      </c>
      <c r="DA355" s="4" t="str">
        <v>Guder Farm Development Centre</v>
      </c>
      <c r="DB355" s="4" t="str">
        <v>Guder Farm Development Centre</v>
      </c>
      <c r="DC355" s="4" t="str">
        <v>Guder Farm Development Centre</v>
      </c>
      <c r="DD355" s="4" t="str">
        <v>Guder Farm Development Centre</v>
      </c>
      <c r="DE355" s="4" t="str">
        <v>Guder Farm Development Centre</v>
      </c>
      <c r="DF355" s="4" t="str">
        <v>Guder Farm Development Centre</v>
      </c>
      <c r="DG355" s="4" t="str">
        <v>Guder Farm Development Centre</v>
      </c>
      <c r="DH355" s="4" t="str">
        <v>Guder Farm Development Centre</v>
      </c>
      <c r="DI355" s="4" t="str">
        <v>Guder Farm Development Centre</v>
      </c>
      <c r="DJ355" s="4" t="str">
        <v>Guder Farm Development Centre</v>
      </c>
      <c r="DK355" s="4" t="str">
        <v>Guder Farm Development Centre</v>
      </c>
      <c r="DL355" s="4" t="str">
        <v>Guder Farm Development Centre</v>
      </c>
      <c r="DM355" s="4" t="str">
        <v>Guder Farm Development Centre</v>
      </c>
      <c r="DN355" s="4" t="str">
        <v>Guder Farm Development Centre</v>
      </c>
      <c r="DO355" s="4" t="str">
        <v>Guder Farm Development Centre</v>
      </c>
      <c r="DP355" s="4" t="str">
        <v>Guder Farm Development Centre</v>
      </c>
    </row>
    <row r="356" spans="1:120" x14ac:dyDescent="0.35">
      <c r="A356" s="4">
        <v>-0.71830000000000005</v>
      </c>
      <c r="B356" s="4">
        <v>36.4298</v>
      </c>
      <c r="C356" s="4" t="s">
        <v>215</v>
      </c>
      <c r="D356" s="4" t="s">
        <v>138</v>
      </c>
      <c r="E356" s="4" t="s">
        <v>581</v>
      </c>
      <c r="F356" s="4">
        <v>300</v>
      </c>
      <c r="G356" s="4" t="str">
        <f t="shared" si="5"/>
        <v>Kenya-KALRO Naivasha</v>
      </c>
      <c r="BA356" s="4" t="str">
        <v>Guede</v>
      </c>
      <c r="BB356" s="4" t="str">
        <v>Guede</v>
      </c>
      <c r="BC356" s="4" t="str">
        <v>Guede</v>
      </c>
      <c r="BD356" s="4" t="str">
        <v>Guede</v>
      </c>
      <c r="BE356" s="4" t="str">
        <v>Guede</v>
      </c>
      <c r="BF356" s="4" t="str">
        <v>Guede</v>
      </c>
      <c r="BG356" s="4" t="str">
        <v>Guede</v>
      </c>
      <c r="BH356" s="4" t="str">
        <v>Guede</v>
      </c>
      <c r="BI356" s="4" t="str">
        <v>Guede</v>
      </c>
      <c r="BJ356" s="4" t="str">
        <v>Guede</v>
      </c>
      <c r="BK356" s="4" t="str">
        <v>Guede</v>
      </c>
      <c r="BL356" s="4" t="str">
        <v>Guede</v>
      </c>
      <c r="BM356" s="4" t="str">
        <v>Guede</v>
      </c>
      <c r="BN356" s="4" t="str">
        <v>Guede</v>
      </c>
      <c r="BO356" s="4" t="str">
        <v>Guede</v>
      </c>
      <c r="BP356" s="4" t="str">
        <v>Guede</v>
      </c>
      <c r="BQ356" s="4" t="str">
        <v>Guede</v>
      </c>
      <c r="BR356" s="4" t="str">
        <v>Guede</v>
      </c>
      <c r="BS356" s="4" t="str">
        <v>Guede</v>
      </c>
      <c r="BT356" s="4" t="str">
        <v>Guede</v>
      </c>
      <c r="BU356" s="4" t="str">
        <v>Guede</v>
      </c>
      <c r="BV356" s="4" t="str">
        <v>Guede</v>
      </c>
      <c r="BW356" s="4" t="str">
        <v>Guede</v>
      </c>
      <c r="BX356" s="4" t="str">
        <v>Guede</v>
      </c>
      <c r="BY356" s="4" t="str">
        <v>Guede</v>
      </c>
      <c r="BZ356" s="4" t="str">
        <v>Guede</v>
      </c>
      <c r="CA356" s="4" t="str">
        <v>Guede</v>
      </c>
      <c r="CB356" s="4" t="str">
        <v>Guede</v>
      </c>
      <c r="CC356" s="4" t="str">
        <v>Guede</v>
      </c>
      <c r="CD356" s="4" t="str">
        <v>Guede</v>
      </c>
      <c r="CE356" s="4" t="str">
        <v>Guede</v>
      </c>
      <c r="CF356" s="4" t="str">
        <v>Guede</v>
      </c>
      <c r="CG356" s="4" t="str">
        <v>Guede</v>
      </c>
      <c r="CH356" s="4" t="str">
        <v>Guede</v>
      </c>
      <c r="CJ356" s="4" t="str">
        <v>Guede</v>
      </c>
      <c r="CK356" s="4" t="str">
        <v>Guede</v>
      </c>
      <c r="CL356" s="4" t="str">
        <v>Guede</v>
      </c>
      <c r="CM356" s="4" t="str">
        <v>Guede</v>
      </c>
      <c r="CN356" s="4" t="str">
        <v>Guede</v>
      </c>
      <c r="CO356" s="4" t="str">
        <v>Guede</v>
      </c>
      <c r="CP356" s="4" t="str">
        <v>Guede</v>
      </c>
      <c r="CQ356" s="4" t="str">
        <v>Guede</v>
      </c>
      <c r="CR356" s="4" t="str">
        <v>Guede</v>
      </c>
      <c r="CS356" s="4" t="str">
        <v>Guede</v>
      </c>
      <c r="CT356" s="4" t="str">
        <v>Guede</v>
      </c>
      <c r="CU356" s="4" t="str">
        <v>Guede</v>
      </c>
      <c r="CV356" s="4" t="str">
        <v>Guede</v>
      </c>
      <c r="CW356" s="4" t="str">
        <v>Guede</v>
      </c>
      <c r="CX356" s="4" t="str">
        <v>Guede</v>
      </c>
      <c r="CY356" s="4" t="str">
        <v>Guede</v>
      </c>
      <c r="CZ356" s="4" t="str">
        <v>Guede</v>
      </c>
      <c r="DA356" s="4" t="str">
        <v>Guede</v>
      </c>
      <c r="DB356" s="4" t="str">
        <v>Guede</v>
      </c>
      <c r="DC356" s="4" t="str">
        <v>Guede</v>
      </c>
      <c r="DD356" s="4" t="str">
        <v>Guede</v>
      </c>
      <c r="DE356" s="4" t="str">
        <v>Guede</v>
      </c>
      <c r="DF356" s="4" t="str">
        <v>Guede</v>
      </c>
      <c r="DG356" s="4" t="str">
        <v>Guede</v>
      </c>
      <c r="DH356" s="4" t="str">
        <v>Guede</v>
      </c>
      <c r="DI356" s="4" t="str">
        <v>Guede</v>
      </c>
      <c r="DJ356" s="4" t="str">
        <v>Guede</v>
      </c>
      <c r="DK356" s="4" t="str">
        <v>Guede</v>
      </c>
      <c r="DL356" s="4" t="str">
        <v>Guede</v>
      </c>
      <c r="DM356" s="4" t="str">
        <v>Guede</v>
      </c>
      <c r="DN356" s="4" t="str">
        <v>Guede</v>
      </c>
      <c r="DO356" s="4" t="str">
        <v>Guede</v>
      </c>
      <c r="DP356" s="4" t="str">
        <v>Guede</v>
      </c>
    </row>
    <row r="357" spans="1:120" x14ac:dyDescent="0.35">
      <c r="A357" s="4">
        <v>-0.33779999999999999</v>
      </c>
      <c r="B357" s="4">
        <v>37.614100000000001</v>
      </c>
      <c r="C357" s="4" t="s">
        <v>215</v>
      </c>
      <c r="D357" s="4" t="s">
        <v>138</v>
      </c>
      <c r="E357" s="4" t="s">
        <v>582</v>
      </c>
      <c r="F357" s="4">
        <v>200</v>
      </c>
      <c r="G357" s="4" t="str">
        <f t="shared" si="5"/>
        <v>Kenya-KALRO/Kirege Primary School, Chuka</v>
      </c>
      <c r="BA357" s="4" t="str">
        <v>Guéssihio</v>
      </c>
      <c r="BB357" s="4" t="str">
        <v>Guéssihio</v>
      </c>
      <c r="BC357" s="4" t="str">
        <v>Guéssihio</v>
      </c>
      <c r="BD357" s="4" t="str">
        <v>Guéssihio</v>
      </c>
      <c r="BE357" s="4" t="str">
        <v>Guéssihio</v>
      </c>
      <c r="BF357" s="4" t="str">
        <v>Guéssihio</v>
      </c>
      <c r="BG357" s="4" t="str">
        <v>Guéssihio</v>
      </c>
      <c r="BH357" s="4" t="str">
        <v>Guéssihio</v>
      </c>
      <c r="BI357" s="4" t="str">
        <v>Guéssihio</v>
      </c>
      <c r="BJ357" s="4" t="str">
        <v>Guéssihio</v>
      </c>
      <c r="BK357" s="4" t="str">
        <v>Guéssihio</v>
      </c>
      <c r="BL357" s="4" t="str">
        <v>Guéssihio</v>
      </c>
      <c r="BM357" s="4" t="str">
        <v>Guéssihio</v>
      </c>
      <c r="BN357" s="4" t="str">
        <v>Guéssihio</v>
      </c>
      <c r="BO357" s="4" t="str">
        <v>Guéssihio</v>
      </c>
      <c r="BP357" s="4" t="str">
        <v>Guéssihio</v>
      </c>
      <c r="BQ357" s="4" t="str">
        <v>Guéssihio</v>
      </c>
      <c r="BR357" s="4" t="str">
        <v>Guéssihio</v>
      </c>
      <c r="BS357" s="4" t="str">
        <v>Guéssihio</v>
      </c>
      <c r="BT357" s="4" t="str">
        <v>Guéssihio</v>
      </c>
      <c r="BU357" s="4" t="str">
        <v>Guéssihio</v>
      </c>
      <c r="BV357" s="4" t="str">
        <v>Guéssihio</v>
      </c>
      <c r="BW357" s="4" t="str">
        <v>Guéssihio</v>
      </c>
      <c r="BX357" s="4" t="str">
        <v>Guéssihio</v>
      </c>
      <c r="BY357" s="4" t="str">
        <v>Guéssihio</v>
      </c>
      <c r="BZ357" s="4" t="str">
        <v>Guéssihio</v>
      </c>
      <c r="CA357" s="4" t="str">
        <v>Guéssihio</v>
      </c>
      <c r="CB357" s="4" t="str">
        <v>Guéssihio</v>
      </c>
      <c r="CC357" s="4" t="str">
        <v>Guéssihio</v>
      </c>
      <c r="CD357" s="4" t="str">
        <v>Guéssihio</v>
      </c>
      <c r="CE357" s="4" t="str">
        <v>Guéssihio</v>
      </c>
      <c r="CF357" s="4" t="str">
        <v>Guéssihio</v>
      </c>
      <c r="CG357" s="4" t="str">
        <v>Guéssihio</v>
      </c>
      <c r="CH357" s="4" t="str">
        <v>Guéssihio</v>
      </c>
      <c r="CJ357" s="4" t="str">
        <v>Guéssihio</v>
      </c>
      <c r="CK357" s="4" t="str">
        <v>Guéssihio</v>
      </c>
      <c r="CL357" s="4" t="str">
        <v>Guéssihio</v>
      </c>
      <c r="CM357" s="4" t="str">
        <v>Guéssihio</v>
      </c>
      <c r="CN357" s="4" t="str">
        <v>Guéssihio</v>
      </c>
      <c r="CO357" s="4" t="str">
        <v>Guéssihio</v>
      </c>
      <c r="CP357" s="4" t="str">
        <v>Guéssihio</v>
      </c>
      <c r="CQ357" s="4" t="str">
        <v>Guéssihio</v>
      </c>
      <c r="CR357" s="4" t="str">
        <v>Guéssihio</v>
      </c>
      <c r="CS357" s="4" t="str">
        <v>Guéssihio</v>
      </c>
      <c r="CT357" s="4" t="str">
        <v>Guéssihio</v>
      </c>
      <c r="CU357" s="4" t="str">
        <v>Guéssihio</v>
      </c>
      <c r="CV357" s="4" t="str">
        <v>Guéssihio</v>
      </c>
      <c r="CW357" s="4" t="str">
        <v>Guéssihio</v>
      </c>
      <c r="CX357" s="4" t="str">
        <v>Guéssihio</v>
      </c>
      <c r="CY357" s="4" t="str">
        <v>Guéssihio</v>
      </c>
      <c r="CZ357" s="4" t="str">
        <v>Guéssihio</v>
      </c>
      <c r="DA357" s="4" t="str">
        <v>Guéssihio</v>
      </c>
      <c r="DB357" s="4" t="str">
        <v>Guéssihio</v>
      </c>
      <c r="DC357" s="4" t="str">
        <v>Guéssihio</v>
      </c>
      <c r="DD357" s="4" t="str">
        <v>Guéssihio</v>
      </c>
      <c r="DE357" s="4" t="str">
        <v>Guéssihio</v>
      </c>
      <c r="DF357" s="4" t="str">
        <v>Guéssihio</v>
      </c>
      <c r="DG357" s="4" t="str">
        <v>Guéssihio</v>
      </c>
      <c r="DH357" s="4" t="str">
        <v>Guéssihio</v>
      </c>
      <c r="DI357" s="4" t="str">
        <v>Guéssihio</v>
      </c>
      <c r="DJ357" s="4" t="str">
        <v>Guéssihio</v>
      </c>
      <c r="DK357" s="4" t="str">
        <v>Guéssihio</v>
      </c>
      <c r="DL357" s="4" t="str">
        <v>Guéssihio</v>
      </c>
      <c r="DM357" s="4" t="str">
        <v>Guéssihio</v>
      </c>
      <c r="DN357" s="4" t="str">
        <v>Guéssihio</v>
      </c>
      <c r="DO357" s="4" t="str">
        <v>Guéssihio</v>
      </c>
      <c r="DP357" s="4" t="str">
        <v>Guéssihio</v>
      </c>
    </row>
    <row r="358" spans="1:120" x14ac:dyDescent="0.35">
      <c r="A358" s="4">
        <v>-0.33779999999999999</v>
      </c>
      <c r="B358" s="4">
        <v>37.614100000000001</v>
      </c>
      <c r="C358" s="4" t="s">
        <v>215</v>
      </c>
      <c r="D358" s="4" t="s">
        <v>130</v>
      </c>
      <c r="E358" s="4" t="s">
        <v>582</v>
      </c>
      <c r="F358" s="4">
        <v>200</v>
      </c>
      <c r="G358" s="4" t="str">
        <f t="shared" si="5"/>
        <v>Kenya-KALRO/Kirege Primary School, Chuka</v>
      </c>
      <c r="BA358" s="4" t="str">
        <v>Guia</v>
      </c>
      <c r="BB358" s="4" t="str">
        <v>Guia</v>
      </c>
      <c r="BC358" s="4" t="str">
        <v>Guia</v>
      </c>
      <c r="BD358" s="4" t="str">
        <v>Guia</v>
      </c>
      <c r="BE358" s="4" t="str">
        <v>Guia</v>
      </c>
      <c r="BF358" s="4" t="str">
        <v>Guia</v>
      </c>
      <c r="BG358" s="4" t="str">
        <v>Guia</v>
      </c>
      <c r="BH358" s="4" t="str">
        <v>Guia</v>
      </c>
      <c r="BI358" s="4" t="str">
        <v>Guia</v>
      </c>
      <c r="BJ358" s="4" t="str">
        <v>Guia</v>
      </c>
      <c r="BK358" s="4" t="str">
        <v>Guia</v>
      </c>
      <c r="BL358" s="4" t="str">
        <v>Guia</v>
      </c>
      <c r="BM358" s="4" t="str">
        <v>Guia</v>
      </c>
      <c r="BN358" s="4" t="str">
        <v>Guia</v>
      </c>
      <c r="BO358" s="4" t="str">
        <v>Guia</v>
      </c>
      <c r="BP358" s="4" t="str">
        <v>Guia</v>
      </c>
      <c r="BQ358" s="4" t="str">
        <v>Guia</v>
      </c>
      <c r="BR358" s="4" t="str">
        <v>Guia</v>
      </c>
      <c r="BS358" s="4" t="str">
        <v>Guia</v>
      </c>
      <c r="BT358" s="4" t="str">
        <v>Guia</v>
      </c>
      <c r="BU358" s="4" t="str">
        <v>Guia</v>
      </c>
      <c r="BV358" s="4" t="str">
        <v>Guia</v>
      </c>
      <c r="BW358" s="4" t="str">
        <v>Guia</v>
      </c>
      <c r="BX358" s="4" t="str">
        <v>Guia</v>
      </c>
      <c r="BY358" s="4" t="str">
        <v>Guia</v>
      </c>
      <c r="BZ358" s="4" t="str">
        <v>Guia</v>
      </c>
      <c r="CA358" s="4" t="str">
        <v>Guia</v>
      </c>
      <c r="CB358" s="4" t="str">
        <v>Guia</v>
      </c>
      <c r="CC358" s="4" t="str">
        <v>Guia</v>
      </c>
      <c r="CD358" s="4" t="str">
        <v>Guia</v>
      </c>
      <c r="CE358" s="4" t="str">
        <v>Guia</v>
      </c>
      <c r="CF358" s="4" t="str">
        <v>Guia</v>
      </c>
      <c r="CG358" s="4" t="str">
        <v>Guia</v>
      </c>
      <c r="CH358" s="4" t="str">
        <v>Guia</v>
      </c>
      <c r="CJ358" s="4" t="str">
        <v>Guia</v>
      </c>
      <c r="CK358" s="4" t="str">
        <v>Guia</v>
      </c>
      <c r="CL358" s="4" t="str">
        <v>Guia</v>
      </c>
      <c r="CM358" s="4" t="str">
        <v>Guia</v>
      </c>
      <c r="CN358" s="4" t="str">
        <v>Guia</v>
      </c>
      <c r="CO358" s="4" t="str">
        <v>Guia</v>
      </c>
      <c r="CP358" s="4" t="str">
        <v>Guia</v>
      </c>
      <c r="CQ358" s="4" t="str">
        <v>Guia</v>
      </c>
      <c r="CR358" s="4" t="str">
        <v>Guia</v>
      </c>
      <c r="CS358" s="4" t="str">
        <v>Guia</v>
      </c>
      <c r="CT358" s="4" t="str">
        <v>Guia</v>
      </c>
      <c r="CU358" s="4" t="str">
        <v>Guia</v>
      </c>
      <c r="CV358" s="4" t="str">
        <v>Guia</v>
      </c>
      <c r="CW358" s="4" t="str">
        <v>Guia</v>
      </c>
      <c r="CX358" s="4" t="str">
        <v>Guia</v>
      </c>
      <c r="CY358" s="4" t="str">
        <v>Guia</v>
      </c>
      <c r="CZ358" s="4" t="str">
        <v>Guia</v>
      </c>
      <c r="DA358" s="4" t="str">
        <v>Guia</v>
      </c>
      <c r="DB358" s="4" t="str">
        <v>Guia</v>
      </c>
      <c r="DC358" s="4" t="str">
        <v>Guia</v>
      </c>
      <c r="DD358" s="4" t="str">
        <v>Guia</v>
      </c>
      <c r="DE358" s="4" t="str">
        <v>Guia</v>
      </c>
      <c r="DF358" s="4" t="str">
        <v>Guia</v>
      </c>
      <c r="DG358" s="4" t="str">
        <v>Guia</v>
      </c>
      <c r="DH358" s="4" t="str">
        <v>Guia</v>
      </c>
      <c r="DI358" s="4" t="str">
        <v>Guia</v>
      </c>
      <c r="DJ358" s="4" t="str">
        <v>Guia</v>
      </c>
      <c r="DK358" s="4" t="str">
        <v>Guia</v>
      </c>
      <c r="DL358" s="4" t="str">
        <v>Guia</v>
      </c>
      <c r="DM358" s="4" t="str">
        <v>Guia</v>
      </c>
      <c r="DN358" s="4" t="str">
        <v>Guia</v>
      </c>
      <c r="DO358" s="4" t="str">
        <v>Guia</v>
      </c>
      <c r="DP358" s="4" t="str">
        <v>Guia</v>
      </c>
    </row>
    <row r="359" spans="1:120" x14ac:dyDescent="0.35">
      <c r="A359" s="4">
        <v>0.78332999999999997</v>
      </c>
      <c r="B359" s="4">
        <v>34.79175</v>
      </c>
      <c r="C359" s="4" t="s">
        <v>215</v>
      </c>
      <c r="D359" s="4" t="s">
        <v>130</v>
      </c>
      <c r="E359" s="4" t="s">
        <v>583</v>
      </c>
      <c r="F359" s="4">
        <v>4000</v>
      </c>
      <c r="G359" s="4" t="str">
        <f t="shared" si="5"/>
        <v>Kenya-Kamakoiwa, Bungoma</v>
      </c>
      <c r="BA359" s="4" t="str">
        <v>Gulago</v>
      </c>
      <c r="BB359" s="4" t="str">
        <v>Gulago</v>
      </c>
      <c r="BC359" s="4" t="str">
        <v>Gulago</v>
      </c>
      <c r="BD359" s="4" t="str">
        <v>Gulago</v>
      </c>
      <c r="BE359" s="4" t="str">
        <v>Gulago</v>
      </c>
      <c r="BF359" s="4" t="str">
        <v>Gulago</v>
      </c>
      <c r="BG359" s="4" t="str">
        <v>Gulago</v>
      </c>
      <c r="BH359" s="4" t="str">
        <v>Gulago</v>
      </c>
      <c r="BI359" s="4" t="str">
        <v>Gulago</v>
      </c>
      <c r="BJ359" s="4" t="str">
        <v>Gulago</v>
      </c>
      <c r="BK359" s="4" t="str">
        <v>Gulago</v>
      </c>
      <c r="BL359" s="4" t="str">
        <v>Gulago</v>
      </c>
      <c r="BM359" s="4" t="str">
        <v>Gulago</v>
      </c>
      <c r="BN359" s="4" t="str">
        <v>Gulago</v>
      </c>
      <c r="BO359" s="4" t="str">
        <v>Gulago</v>
      </c>
      <c r="BP359" s="4" t="str">
        <v>Gulago</v>
      </c>
      <c r="BQ359" s="4" t="str">
        <v>Gulago</v>
      </c>
      <c r="BR359" s="4" t="str">
        <v>Gulago</v>
      </c>
      <c r="BS359" s="4" t="str">
        <v>Gulago</v>
      </c>
      <c r="BT359" s="4" t="str">
        <v>Gulago</v>
      </c>
      <c r="BU359" s="4" t="str">
        <v>Gulago</v>
      </c>
      <c r="BV359" s="4" t="str">
        <v>Gulago</v>
      </c>
      <c r="BW359" s="4" t="str">
        <v>Gulago</v>
      </c>
      <c r="BX359" s="4" t="str">
        <v>Gulago</v>
      </c>
      <c r="BY359" s="4" t="str">
        <v>Gulago</v>
      </c>
      <c r="BZ359" s="4" t="str">
        <v>Gulago</v>
      </c>
      <c r="CA359" s="4" t="str">
        <v>Gulago</v>
      </c>
      <c r="CB359" s="4" t="str">
        <v>Gulago</v>
      </c>
      <c r="CC359" s="4" t="str">
        <v>Gulago</v>
      </c>
      <c r="CD359" s="4" t="str">
        <v>Gulago</v>
      </c>
      <c r="CE359" s="4" t="str">
        <v>Gulago</v>
      </c>
      <c r="CF359" s="4" t="str">
        <v>Gulago</v>
      </c>
      <c r="CG359" s="4" t="str">
        <v>Gulago</v>
      </c>
      <c r="CH359" s="4" t="str">
        <v>Gulago</v>
      </c>
      <c r="CJ359" s="4" t="str">
        <v>Gulago</v>
      </c>
      <c r="CK359" s="4" t="str">
        <v>Gulago</v>
      </c>
      <c r="CL359" s="4" t="str">
        <v>Gulago</v>
      </c>
      <c r="CM359" s="4" t="str">
        <v>Gulago</v>
      </c>
      <c r="CN359" s="4" t="str">
        <v>Gulago</v>
      </c>
      <c r="CO359" s="4" t="str">
        <v>Gulago</v>
      </c>
      <c r="CP359" s="4" t="str">
        <v>Gulago</v>
      </c>
      <c r="CQ359" s="4" t="str">
        <v>Gulago</v>
      </c>
      <c r="CR359" s="4" t="str">
        <v>Gulago</v>
      </c>
      <c r="CS359" s="4" t="str">
        <v>Gulago</v>
      </c>
      <c r="CT359" s="4" t="str">
        <v>Gulago</v>
      </c>
      <c r="CU359" s="4" t="str">
        <v>Gulago</v>
      </c>
      <c r="CV359" s="4" t="str">
        <v>Gulago</v>
      </c>
      <c r="CW359" s="4" t="str">
        <v>Gulago</v>
      </c>
      <c r="CX359" s="4" t="str">
        <v>Gulago</v>
      </c>
      <c r="CY359" s="4" t="str">
        <v>Gulago</v>
      </c>
      <c r="CZ359" s="4" t="str">
        <v>Gulago</v>
      </c>
      <c r="DA359" s="4" t="str">
        <v>Gulago</v>
      </c>
      <c r="DB359" s="4" t="str">
        <v>Gulago</v>
      </c>
      <c r="DC359" s="4" t="str">
        <v>Gulago</v>
      </c>
      <c r="DD359" s="4" t="str">
        <v>Gulago</v>
      </c>
      <c r="DE359" s="4" t="str">
        <v>Gulago</v>
      </c>
      <c r="DF359" s="4" t="str">
        <v>Gulago</v>
      </c>
      <c r="DG359" s="4" t="str">
        <v>Gulago</v>
      </c>
      <c r="DH359" s="4" t="str">
        <v>Gulago</v>
      </c>
      <c r="DI359" s="4" t="str">
        <v>Gulago</v>
      </c>
      <c r="DJ359" s="4" t="str">
        <v>Gulago</v>
      </c>
      <c r="DK359" s="4" t="str">
        <v>Gulago</v>
      </c>
      <c r="DL359" s="4" t="str">
        <v>Gulago</v>
      </c>
      <c r="DM359" s="4" t="str">
        <v>Gulago</v>
      </c>
      <c r="DN359" s="4" t="str">
        <v>Gulago</v>
      </c>
      <c r="DO359" s="4" t="str">
        <v>Gulago</v>
      </c>
      <c r="DP359" s="4" t="str">
        <v>Gulago</v>
      </c>
    </row>
    <row r="360" spans="1:120" x14ac:dyDescent="0.35">
      <c r="A360" s="4">
        <v>-1.8333299999999999</v>
      </c>
      <c r="B360" s="4">
        <v>37.666670000000003</v>
      </c>
      <c r="C360" s="4" t="s">
        <v>215</v>
      </c>
      <c r="D360" s="4" t="s">
        <v>138</v>
      </c>
      <c r="E360" s="4" t="s">
        <v>584</v>
      </c>
      <c r="F360" s="4">
        <v>917</v>
      </c>
      <c r="G360" s="4" t="str">
        <f t="shared" si="5"/>
        <v>Kenya-Kampi ya Mawe Agricultural Field Station</v>
      </c>
      <c r="BA360" s="4" t="str">
        <v>Gumselasa</v>
      </c>
      <c r="BB360" s="4" t="str">
        <v>Gumselasa</v>
      </c>
      <c r="BC360" s="4" t="str">
        <v>Gumselasa</v>
      </c>
      <c r="BD360" s="4" t="str">
        <v>Gumselasa</v>
      </c>
      <c r="BE360" s="4" t="str">
        <v>Gumselasa</v>
      </c>
      <c r="BF360" s="4" t="str">
        <v>Gumselasa</v>
      </c>
      <c r="BG360" s="4" t="str">
        <v>Gumselasa</v>
      </c>
      <c r="BH360" s="4" t="str">
        <v>Gumselasa</v>
      </c>
      <c r="BI360" s="4" t="str">
        <v>Gumselasa</v>
      </c>
      <c r="BJ360" s="4" t="str">
        <v>Gumselasa</v>
      </c>
      <c r="BK360" s="4" t="str">
        <v>Gumselasa</v>
      </c>
      <c r="BL360" s="4" t="str">
        <v>Gumselasa</v>
      </c>
      <c r="BM360" s="4" t="str">
        <v>Gumselasa</v>
      </c>
      <c r="BN360" s="4" t="str">
        <v>Gumselasa</v>
      </c>
      <c r="BO360" s="4" t="str">
        <v>Gumselasa</v>
      </c>
      <c r="BP360" s="4" t="str">
        <v>Gumselasa</v>
      </c>
      <c r="BQ360" s="4" t="str">
        <v>Gumselasa</v>
      </c>
      <c r="BR360" s="4" t="str">
        <v>Gumselasa</v>
      </c>
      <c r="BS360" s="4" t="str">
        <v>Gumselasa</v>
      </c>
      <c r="BT360" s="4" t="str">
        <v>Gumselasa</v>
      </c>
      <c r="BU360" s="4" t="str">
        <v>Gumselasa</v>
      </c>
      <c r="BV360" s="4" t="str">
        <v>Gumselasa</v>
      </c>
      <c r="BW360" s="4" t="str">
        <v>Gumselasa</v>
      </c>
      <c r="BX360" s="4" t="str">
        <v>Gumselasa</v>
      </c>
      <c r="BY360" s="4" t="str">
        <v>Gumselasa</v>
      </c>
      <c r="BZ360" s="4" t="str">
        <v>Gumselasa</v>
      </c>
      <c r="CA360" s="4" t="str">
        <v>Gumselasa</v>
      </c>
      <c r="CB360" s="4" t="str">
        <v>Gumselasa</v>
      </c>
      <c r="CC360" s="4" t="str">
        <v>Gumselasa</v>
      </c>
      <c r="CD360" s="4" t="str">
        <v>Gumselasa</v>
      </c>
      <c r="CE360" s="4" t="str">
        <v>Gumselasa</v>
      </c>
      <c r="CF360" s="4" t="str">
        <v>Gumselasa</v>
      </c>
      <c r="CG360" s="4" t="str">
        <v>Gumselasa</v>
      </c>
      <c r="CH360" s="4" t="str">
        <v>Gumselasa</v>
      </c>
      <c r="CJ360" s="4" t="str">
        <v>Gumselasa</v>
      </c>
      <c r="CK360" s="4" t="str">
        <v>Gumselasa</v>
      </c>
      <c r="CL360" s="4" t="str">
        <v>Gumselasa</v>
      </c>
      <c r="CM360" s="4" t="str">
        <v>Gumselasa</v>
      </c>
      <c r="CN360" s="4" t="str">
        <v>Gumselasa</v>
      </c>
      <c r="CO360" s="4" t="str">
        <v>Gumselasa</v>
      </c>
      <c r="CP360" s="4" t="str">
        <v>Gumselasa</v>
      </c>
      <c r="CQ360" s="4" t="str">
        <v>Gumselasa</v>
      </c>
      <c r="CR360" s="4" t="str">
        <v>Gumselasa</v>
      </c>
      <c r="CS360" s="4" t="str">
        <v>Gumselasa</v>
      </c>
      <c r="CT360" s="4" t="str">
        <v>Gumselasa</v>
      </c>
      <c r="CU360" s="4" t="str">
        <v>Gumselasa</v>
      </c>
      <c r="CV360" s="4" t="str">
        <v>Gumselasa</v>
      </c>
      <c r="CW360" s="4" t="str">
        <v>Gumselasa</v>
      </c>
      <c r="CX360" s="4" t="str">
        <v>Gumselasa</v>
      </c>
      <c r="CY360" s="4" t="str">
        <v>Gumselasa</v>
      </c>
      <c r="CZ360" s="4" t="str">
        <v>Gumselasa</v>
      </c>
      <c r="DA360" s="4" t="str">
        <v>Gumselasa</v>
      </c>
      <c r="DB360" s="4" t="str">
        <v>Gumselasa</v>
      </c>
      <c r="DC360" s="4" t="str">
        <v>Gumselasa</v>
      </c>
      <c r="DD360" s="4" t="str">
        <v>Gumselasa</v>
      </c>
      <c r="DE360" s="4" t="str">
        <v>Gumselasa</v>
      </c>
      <c r="DF360" s="4" t="str">
        <v>Gumselasa</v>
      </c>
      <c r="DG360" s="4" t="str">
        <v>Gumselasa</v>
      </c>
      <c r="DH360" s="4" t="str">
        <v>Gumselasa</v>
      </c>
      <c r="DI360" s="4" t="str">
        <v>Gumselasa</v>
      </c>
      <c r="DJ360" s="4" t="str">
        <v>Gumselasa</v>
      </c>
      <c r="DK360" s="4" t="str">
        <v>Gumselasa</v>
      </c>
      <c r="DL360" s="4" t="str">
        <v>Gumselasa</v>
      </c>
      <c r="DM360" s="4" t="str">
        <v>Gumselasa</v>
      </c>
      <c r="DN360" s="4" t="str">
        <v>Gumselasa</v>
      </c>
      <c r="DO360" s="4" t="str">
        <v>Gumselasa</v>
      </c>
      <c r="DP360" s="4" t="str">
        <v>Gumselasa</v>
      </c>
    </row>
    <row r="361" spans="1:120" x14ac:dyDescent="0.35">
      <c r="A361" s="4">
        <v>-0.85</v>
      </c>
      <c r="B361" s="4">
        <v>37.06</v>
      </c>
      <c r="C361" s="4" t="s">
        <v>215</v>
      </c>
      <c r="D361" s="4" t="s">
        <v>130</v>
      </c>
      <c r="E361" s="4" t="s">
        <v>585</v>
      </c>
      <c r="F361" s="4">
        <v>12000</v>
      </c>
      <c r="G361" s="4" t="str">
        <f t="shared" si="5"/>
        <v>Kenya-Kand.Kareti</v>
      </c>
      <c r="BA361" s="4" t="str">
        <v>Gununo</v>
      </c>
      <c r="BB361" s="4" t="str">
        <v>Gununo</v>
      </c>
      <c r="BC361" s="4" t="str">
        <v>Gununo</v>
      </c>
      <c r="BD361" s="4" t="str">
        <v>Gununo</v>
      </c>
      <c r="BE361" s="4" t="str">
        <v>Gununo</v>
      </c>
      <c r="BF361" s="4" t="str">
        <v>Gununo</v>
      </c>
      <c r="BG361" s="4" t="str">
        <v>Gununo</v>
      </c>
      <c r="BH361" s="4" t="str">
        <v>Gununo</v>
      </c>
      <c r="BI361" s="4" t="str">
        <v>Gununo</v>
      </c>
      <c r="BJ361" s="4" t="str">
        <v>Gununo</v>
      </c>
      <c r="BK361" s="4" t="str">
        <v>Gununo</v>
      </c>
      <c r="BL361" s="4" t="str">
        <v>Gununo</v>
      </c>
      <c r="BM361" s="4" t="str">
        <v>Gununo</v>
      </c>
      <c r="BN361" s="4" t="str">
        <v>Gununo</v>
      </c>
      <c r="BO361" s="4" t="str">
        <v>Gununo</v>
      </c>
      <c r="BP361" s="4" t="str">
        <v>Gununo</v>
      </c>
      <c r="BQ361" s="4" t="str">
        <v>Gununo</v>
      </c>
      <c r="BR361" s="4" t="str">
        <v>Gununo</v>
      </c>
      <c r="BS361" s="4" t="str">
        <v>Gununo</v>
      </c>
      <c r="BT361" s="4" t="str">
        <v>Gununo</v>
      </c>
      <c r="BU361" s="4" t="str">
        <v>Gununo</v>
      </c>
      <c r="BV361" s="4" t="str">
        <v>Gununo</v>
      </c>
      <c r="BW361" s="4" t="str">
        <v>Gununo</v>
      </c>
      <c r="BX361" s="4" t="str">
        <v>Gununo</v>
      </c>
      <c r="BY361" s="4" t="str">
        <v>Gununo</v>
      </c>
      <c r="BZ361" s="4" t="str">
        <v>Gununo</v>
      </c>
      <c r="CA361" s="4" t="str">
        <v>Gununo</v>
      </c>
      <c r="CB361" s="4" t="str">
        <v>Gununo</v>
      </c>
      <c r="CC361" s="4" t="str">
        <v>Gununo</v>
      </c>
      <c r="CD361" s="4" t="str">
        <v>Gununo</v>
      </c>
      <c r="CE361" s="4" t="str">
        <v>Gununo</v>
      </c>
      <c r="CF361" s="4" t="str">
        <v>Gununo</v>
      </c>
      <c r="CG361" s="4" t="str">
        <v>Gununo</v>
      </c>
      <c r="CH361" s="4" t="str">
        <v>Gununo</v>
      </c>
      <c r="CJ361" s="4" t="str">
        <v>Gununo</v>
      </c>
      <c r="CK361" s="4" t="str">
        <v>Gununo</v>
      </c>
      <c r="CL361" s="4" t="str">
        <v>Gununo</v>
      </c>
      <c r="CM361" s="4" t="str">
        <v>Gununo</v>
      </c>
      <c r="CN361" s="4" t="str">
        <v>Gununo</v>
      </c>
      <c r="CO361" s="4" t="str">
        <v>Gununo</v>
      </c>
      <c r="CP361" s="4" t="str">
        <v>Gununo</v>
      </c>
      <c r="CQ361" s="4" t="str">
        <v>Gununo</v>
      </c>
      <c r="CR361" s="4" t="str">
        <v>Gununo</v>
      </c>
      <c r="CS361" s="4" t="str">
        <v>Gununo</v>
      </c>
      <c r="CT361" s="4" t="str">
        <v>Gununo</v>
      </c>
      <c r="CU361" s="4" t="str">
        <v>Gununo</v>
      </c>
      <c r="CV361" s="4" t="str">
        <v>Gununo</v>
      </c>
      <c r="CW361" s="4" t="str">
        <v>Gununo</v>
      </c>
      <c r="CX361" s="4" t="str">
        <v>Gununo</v>
      </c>
      <c r="CY361" s="4" t="str">
        <v>Gununo</v>
      </c>
      <c r="CZ361" s="4" t="str">
        <v>Gununo</v>
      </c>
      <c r="DA361" s="4" t="str">
        <v>Gununo</v>
      </c>
      <c r="DB361" s="4" t="str">
        <v>Gununo</v>
      </c>
      <c r="DC361" s="4" t="str">
        <v>Gununo</v>
      </c>
      <c r="DD361" s="4" t="str">
        <v>Gununo</v>
      </c>
      <c r="DE361" s="4" t="str">
        <v>Gununo</v>
      </c>
      <c r="DF361" s="4" t="str">
        <v>Gununo</v>
      </c>
      <c r="DG361" s="4" t="str">
        <v>Gununo</v>
      </c>
      <c r="DH361" s="4" t="str">
        <v>Gununo</v>
      </c>
      <c r="DI361" s="4" t="str">
        <v>Gununo</v>
      </c>
      <c r="DJ361" s="4" t="str">
        <v>Gununo</v>
      </c>
      <c r="DK361" s="4" t="str">
        <v>Gununo</v>
      </c>
      <c r="DL361" s="4" t="str">
        <v>Gununo</v>
      </c>
      <c r="DM361" s="4" t="str">
        <v>Gununo</v>
      </c>
      <c r="DN361" s="4" t="str">
        <v>Gununo</v>
      </c>
      <c r="DO361" s="4" t="str">
        <v>Gununo</v>
      </c>
      <c r="DP361" s="4" t="str">
        <v>Gununo</v>
      </c>
    </row>
    <row r="362" spans="1:120" x14ac:dyDescent="0.35">
      <c r="A362" s="4">
        <v>-8.3360000000000004E-2</v>
      </c>
      <c r="B362" s="4">
        <v>37.666359999999997</v>
      </c>
      <c r="C362" s="4" t="s">
        <v>215</v>
      </c>
      <c r="D362" s="4" t="s">
        <v>130</v>
      </c>
      <c r="E362" s="4" t="s">
        <v>585</v>
      </c>
      <c r="F362" s="4">
        <v>250</v>
      </c>
      <c r="G362" s="4" t="str">
        <f t="shared" si="5"/>
        <v>Kenya-Kand.Kareti</v>
      </c>
      <c r="BA362" s="4" t="str">
        <v>Gwebi</v>
      </c>
      <c r="BB362" s="4" t="str">
        <v>Gwebi</v>
      </c>
      <c r="BC362" s="4" t="str">
        <v>Gwebi</v>
      </c>
      <c r="BD362" s="4" t="str">
        <v>Gwebi</v>
      </c>
      <c r="BE362" s="4" t="str">
        <v>Gwebi</v>
      </c>
      <c r="BF362" s="4" t="str">
        <v>Gwebi</v>
      </c>
      <c r="BG362" s="4" t="str">
        <v>Gwebi</v>
      </c>
      <c r="BH362" s="4" t="str">
        <v>Gwebi</v>
      </c>
      <c r="BI362" s="4" t="str">
        <v>Gwebi</v>
      </c>
      <c r="BJ362" s="4" t="str">
        <v>Gwebi</v>
      </c>
      <c r="BK362" s="4" t="str">
        <v>Gwebi</v>
      </c>
      <c r="BL362" s="4" t="str">
        <v>Gwebi</v>
      </c>
      <c r="BM362" s="4" t="str">
        <v>Gwebi</v>
      </c>
      <c r="BN362" s="4" t="str">
        <v>Gwebi</v>
      </c>
      <c r="BO362" s="4" t="str">
        <v>Gwebi</v>
      </c>
      <c r="BP362" s="4" t="str">
        <v>Gwebi</v>
      </c>
      <c r="BQ362" s="4" t="str">
        <v>Gwebi</v>
      </c>
      <c r="BR362" s="4" t="str">
        <v>Gwebi</v>
      </c>
      <c r="BS362" s="4" t="str">
        <v>Gwebi</v>
      </c>
      <c r="BT362" s="4" t="str">
        <v>Gwebi</v>
      </c>
      <c r="BU362" s="4" t="str">
        <v>Gwebi</v>
      </c>
      <c r="BV362" s="4" t="str">
        <v>Gwebi</v>
      </c>
      <c r="BW362" s="4" t="str">
        <v>Gwebi</v>
      </c>
      <c r="BX362" s="4" t="str">
        <v>Gwebi</v>
      </c>
      <c r="BY362" s="4" t="str">
        <v>Gwebi</v>
      </c>
      <c r="BZ362" s="4" t="str">
        <v>Gwebi</v>
      </c>
      <c r="CA362" s="4" t="str">
        <v>Gwebi</v>
      </c>
      <c r="CB362" s="4" t="str">
        <v>Gwebi</v>
      </c>
      <c r="CC362" s="4" t="str">
        <v>Gwebi</v>
      </c>
      <c r="CD362" s="4" t="str">
        <v>Gwebi</v>
      </c>
      <c r="CE362" s="4" t="str">
        <v>Gwebi</v>
      </c>
      <c r="CF362" s="4" t="str">
        <v>Gwebi</v>
      </c>
      <c r="CG362" s="4" t="str">
        <v>Gwebi</v>
      </c>
      <c r="CH362" s="4" t="str">
        <v>Gwebi</v>
      </c>
      <c r="CJ362" s="4" t="str">
        <v>Gwebi</v>
      </c>
      <c r="CK362" s="4" t="str">
        <v>Gwebi</v>
      </c>
      <c r="CL362" s="4" t="str">
        <v>Gwebi</v>
      </c>
      <c r="CM362" s="4" t="str">
        <v>Gwebi</v>
      </c>
      <c r="CN362" s="4" t="str">
        <v>Gwebi</v>
      </c>
      <c r="CO362" s="4" t="str">
        <v>Gwebi</v>
      </c>
      <c r="CP362" s="4" t="str">
        <v>Gwebi</v>
      </c>
      <c r="CQ362" s="4" t="str">
        <v>Gwebi</v>
      </c>
      <c r="CR362" s="4" t="str">
        <v>Gwebi</v>
      </c>
      <c r="CS362" s="4" t="str">
        <v>Gwebi</v>
      </c>
      <c r="CT362" s="4" t="str">
        <v>Gwebi</v>
      </c>
      <c r="CU362" s="4" t="str">
        <v>Gwebi</v>
      </c>
      <c r="CV362" s="4" t="str">
        <v>Gwebi</v>
      </c>
      <c r="CW362" s="4" t="str">
        <v>Gwebi</v>
      </c>
      <c r="CX362" s="4" t="str">
        <v>Gwebi</v>
      </c>
      <c r="CY362" s="4" t="str">
        <v>Gwebi</v>
      </c>
      <c r="CZ362" s="4" t="str">
        <v>Gwebi</v>
      </c>
      <c r="DA362" s="4" t="str">
        <v>Gwebi</v>
      </c>
      <c r="DB362" s="4" t="str">
        <v>Gwebi</v>
      </c>
      <c r="DC362" s="4" t="str">
        <v>Gwebi</v>
      </c>
      <c r="DD362" s="4" t="str">
        <v>Gwebi</v>
      </c>
      <c r="DE362" s="4" t="str">
        <v>Gwebi</v>
      </c>
      <c r="DF362" s="4" t="str">
        <v>Gwebi</v>
      </c>
      <c r="DG362" s="4" t="str">
        <v>Gwebi</v>
      </c>
      <c r="DH362" s="4" t="str">
        <v>Gwebi</v>
      </c>
      <c r="DI362" s="4" t="str">
        <v>Gwebi</v>
      </c>
      <c r="DJ362" s="4" t="str">
        <v>Gwebi</v>
      </c>
      <c r="DK362" s="4" t="str">
        <v>Gwebi</v>
      </c>
      <c r="DL362" s="4" t="str">
        <v>Gwebi</v>
      </c>
      <c r="DM362" s="4" t="str">
        <v>Gwebi</v>
      </c>
      <c r="DN362" s="4" t="str">
        <v>Gwebi</v>
      </c>
      <c r="DO362" s="4" t="str">
        <v>Gwebi</v>
      </c>
      <c r="DP362" s="4" t="str">
        <v>Gwebi</v>
      </c>
    </row>
    <row r="363" spans="1:120" x14ac:dyDescent="0.35">
      <c r="A363" s="4">
        <v>1.2394400000000001</v>
      </c>
      <c r="B363" s="4">
        <v>35.123190000000001</v>
      </c>
      <c r="C363" s="4" t="s">
        <v>215</v>
      </c>
      <c r="D363" s="4" t="s">
        <v>130</v>
      </c>
      <c r="E363" s="4" t="s">
        <v>586</v>
      </c>
      <c r="F363" s="4">
        <v>3000</v>
      </c>
      <c r="G363" s="4" t="str">
        <f t="shared" si="5"/>
        <v>Kenya-Kapenguria, West Pokot</v>
      </c>
      <c r="BA363" s="4" t="str">
        <v>Hagere Selam, May Zegzeg</v>
      </c>
      <c r="BB363" s="4" t="str">
        <v>Hagere Selam, May Zegzeg</v>
      </c>
      <c r="BC363" s="4" t="str">
        <v>Hagere Selam, May Zegzeg</v>
      </c>
      <c r="BD363" s="4" t="str">
        <v>Hagere Selam, May Zegzeg</v>
      </c>
      <c r="BE363" s="4" t="str">
        <v>Hagere Selam, May Zegzeg</v>
      </c>
      <c r="BF363" s="4" t="str">
        <v>Hagere Selam, May Zegzeg</v>
      </c>
      <c r="BG363" s="4" t="str">
        <v>Hagere Selam, May Zegzeg</v>
      </c>
      <c r="BH363" s="4" t="str">
        <v>Hagere Selam, May Zegzeg</v>
      </c>
      <c r="BI363" s="4" t="str">
        <v>Hagere Selam, May Zegzeg</v>
      </c>
      <c r="BJ363" s="4" t="str">
        <v>Hagere Selam, May Zegzeg</v>
      </c>
      <c r="BK363" s="4" t="str">
        <v>Hagere Selam, May Zegzeg</v>
      </c>
      <c r="BL363" s="4" t="str">
        <v>Hagere Selam, May Zegzeg</v>
      </c>
      <c r="BM363" s="4" t="str">
        <v>Hagere Selam, May Zegzeg</v>
      </c>
      <c r="BN363" s="4" t="str">
        <v>Hagere Selam, May Zegzeg</v>
      </c>
      <c r="BO363" s="4" t="str">
        <v>Hagere Selam, May Zegzeg</v>
      </c>
      <c r="BP363" s="4" t="str">
        <v>Hagere Selam, May Zegzeg</v>
      </c>
      <c r="BQ363" s="4" t="str">
        <v>Hagere Selam, May Zegzeg</v>
      </c>
      <c r="BR363" s="4" t="str">
        <v>Hagere Selam, May Zegzeg</v>
      </c>
      <c r="BS363" s="4" t="str">
        <v>Hagere Selam, May Zegzeg</v>
      </c>
      <c r="BT363" s="4" t="str">
        <v>Hagere Selam, May Zegzeg</v>
      </c>
      <c r="BU363" s="4" t="str">
        <v>Hagere Selam, May Zegzeg</v>
      </c>
      <c r="BV363" s="4" t="str">
        <v>Hagere Selam, May Zegzeg</v>
      </c>
      <c r="BW363" s="4" t="str">
        <v>Hagere Selam, May Zegzeg</v>
      </c>
      <c r="BX363" s="4" t="str">
        <v>Hagere Selam, May Zegzeg</v>
      </c>
      <c r="BY363" s="4" t="str">
        <v>Hagere Selam, May Zegzeg</v>
      </c>
      <c r="BZ363" s="4" t="str">
        <v>Hagere Selam, May Zegzeg</v>
      </c>
      <c r="CA363" s="4" t="str">
        <v>Hagere Selam, May Zegzeg</v>
      </c>
      <c r="CB363" s="4" t="str">
        <v>Hagere Selam, May Zegzeg</v>
      </c>
      <c r="CC363" s="4" t="str">
        <v>Hagere Selam, May Zegzeg</v>
      </c>
      <c r="CD363" s="4" t="str">
        <v>Hagere Selam, May Zegzeg</v>
      </c>
      <c r="CE363" s="4" t="str">
        <v>Hagere Selam, May Zegzeg</v>
      </c>
      <c r="CF363" s="4" t="str">
        <v>Hagere Selam, May Zegzeg</v>
      </c>
      <c r="CG363" s="4" t="str">
        <v>Hagere Selam, May Zegzeg</v>
      </c>
      <c r="CH363" s="4" t="str">
        <v>Hagere Selam, May Zegzeg</v>
      </c>
      <c r="CJ363" s="4" t="str">
        <v>Hagere Selam, May Zegzeg</v>
      </c>
      <c r="CK363" s="4" t="str">
        <v>Hagere Selam, May Zegzeg</v>
      </c>
      <c r="CL363" s="4" t="str">
        <v>Hagere Selam, May Zegzeg</v>
      </c>
      <c r="CM363" s="4" t="str">
        <v>Hagere Selam, May Zegzeg</v>
      </c>
      <c r="CN363" s="4" t="str">
        <v>Hagere Selam, May Zegzeg</v>
      </c>
      <c r="CO363" s="4" t="str">
        <v>Hagere Selam, May Zegzeg</v>
      </c>
      <c r="CP363" s="4" t="str">
        <v>Hagere Selam, May Zegzeg</v>
      </c>
      <c r="CQ363" s="4" t="str">
        <v>Hagere Selam, May Zegzeg</v>
      </c>
      <c r="CR363" s="4" t="str">
        <v>Hagere Selam, May Zegzeg</v>
      </c>
      <c r="CS363" s="4" t="str">
        <v>Hagere Selam, May Zegzeg</v>
      </c>
      <c r="CT363" s="4" t="str">
        <v>Hagere Selam, May Zegzeg</v>
      </c>
      <c r="CU363" s="4" t="str">
        <v>Hagere Selam, May Zegzeg</v>
      </c>
      <c r="CV363" s="4" t="str">
        <v>Hagere Selam, May Zegzeg</v>
      </c>
      <c r="CW363" s="4" t="str">
        <v>Hagere Selam, May Zegzeg</v>
      </c>
      <c r="CX363" s="4" t="str">
        <v>Hagere Selam, May Zegzeg</v>
      </c>
      <c r="CY363" s="4" t="str">
        <v>Hagere Selam, May Zegzeg</v>
      </c>
      <c r="CZ363" s="4" t="str">
        <v>Hagere Selam, May Zegzeg</v>
      </c>
      <c r="DA363" s="4" t="str">
        <v>Hagere Selam, May Zegzeg</v>
      </c>
      <c r="DB363" s="4" t="str">
        <v>Hagere Selam, May Zegzeg</v>
      </c>
      <c r="DC363" s="4" t="str">
        <v>Hagere Selam, May Zegzeg</v>
      </c>
      <c r="DD363" s="4" t="str">
        <v>Hagere Selam, May Zegzeg</v>
      </c>
      <c r="DE363" s="4" t="str">
        <v>Hagere Selam, May Zegzeg</v>
      </c>
      <c r="DF363" s="4" t="str">
        <v>Hagere Selam, May Zegzeg</v>
      </c>
      <c r="DG363" s="4" t="str">
        <v>Hagere Selam, May Zegzeg</v>
      </c>
      <c r="DH363" s="4" t="str">
        <v>Hagere Selam, May Zegzeg</v>
      </c>
      <c r="DI363" s="4" t="str">
        <v>Hagere Selam, May Zegzeg</v>
      </c>
      <c r="DJ363" s="4" t="str">
        <v>Hagere Selam, May Zegzeg</v>
      </c>
      <c r="DK363" s="4" t="str">
        <v>Hagere Selam, May Zegzeg</v>
      </c>
      <c r="DL363" s="4" t="str">
        <v>Hagere Selam, May Zegzeg</v>
      </c>
      <c r="DM363" s="4" t="str">
        <v>Hagere Selam, May Zegzeg</v>
      </c>
      <c r="DN363" s="4" t="str">
        <v>Hagere Selam, May Zegzeg</v>
      </c>
      <c r="DO363" s="4" t="str">
        <v>Hagere Selam, May Zegzeg</v>
      </c>
      <c r="DP363" s="4" t="str">
        <v>Hagere Selam, May Zegzeg</v>
      </c>
    </row>
    <row r="364" spans="1:120" x14ac:dyDescent="0.35">
      <c r="A364" s="4">
        <v>1.6E-2</v>
      </c>
      <c r="B364" s="4">
        <v>34.293999999999997</v>
      </c>
      <c r="C364" s="4" t="s">
        <v>215</v>
      </c>
      <c r="D364" s="4" t="s">
        <v>296</v>
      </c>
      <c r="E364" s="4" t="s">
        <v>587</v>
      </c>
      <c r="F364" s="4">
        <v>10000</v>
      </c>
      <c r="G364" s="4" t="str">
        <f t="shared" si="5"/>
        <v>Kenya-Karemo, Siaya</v>
      </c>
      <c r="BA364" s="4" t="str">
        <v>Hamelmalo Agricultural College</v>
      </c>
      <c r="BB364" s="4" t="str">
        <v>Hamelmalo Agricultural College</v>
      </c>
      <c r="BC364" s="4" t="str">
        <v>Hamelmalo Agricultural College</v>
      </c>
      <c r="BD364" s="4" t="str">
        <v>Hamelmalo Agricultural College</v>
      </c>
      <c r="BE364" s="4" t="str">
        <v>Hamelmalo Agricultural College</v>
      </c>
      <c r="BF364" s="4" t="str">
        <v>Hamelmalo Agricultural College</v>
      </c>
      <c r="BG364" s="4" t="str">
        <v>Hamelmalo Agricultural College</v>
      </c>
      <c r="BH364" s="4" t="str">
        <v>Hamelmalo Agricultural College</v>
      </c>
      <c r="BI364" s="4" t="str">
        <v>Hamelmalo Agricultural College</v>
      </c>
      <c r="BJ364" s="4" t="str">
        <v>Hamelmalo Agricultural College</v>
      </c>
      <c r="BK364" s="4" t="str">
        <v>Hamelmalo Agricultural College</v>
      </c>
      <c r="BL364" s="4" t="str">
        <v>Hamelmalo Agricultural College</v>
      </c>
      <c r="BM364" s="4" t="str">
        <v>Hamelmalo Agricultural College</v>
      </c>
      <c r="BN364" s="4" t="str">
        <v>Hamelmalo Agricultural College</v>
      </c>
      <c r="BO364" s="4" t="str">
        <v>Hamelmalo Agricultural College</v>
      </c>
      <c r="BP364" s="4" t="str">
        <v>Hamelmalo Agricultural College</v>
      </c>
      <c r="BQ364" s="4" t="str">
        <v>Hamelmalo Agricultural College</v>
      </c>
      <c r="BR364" s="4" t="str">
        <v>Hamelmalo Agricultural College</v>
      </c>
      <c r="BS364" s="4" t="str">
        <v>Hamelmalo Agricultural College</v>
      </c>
      <c r="BT364" s="4" t="str">
        <v>Hamelmalo Agricultural College</v>
      </c>
      <c r="BU364" s="4" t="str">
        <v>Hamelmalo Agricultural College</v>
      </c>
      <c r="BV364" s="4" t="str">
        <v>Hamelmalo Agricultural College</v>
      </c>
      <c r="BW364" s="4" t="str">
        <v>Hamelmalo Agricultural College</v>
      </c>
      <c r="BX364" s="4" t="str">
        <v>Hamelmalo Agricultural College</v>
      </c>
      <c r="BY364" s="4" t="str">
        <v>Hamelmalo Agricultural College</v>
      </c>
      <c r="BZ364" s="4" t="str">
        <v>Hamelmalo Agricultural College</v>
      </c>
      <c r="CA364" s="4" t="str">
        <v>Hamelmalo Agricultural College</v>
      </c>
      <c r="CB364" s="4" t="str">
        <v>Hamelmalo Agricultural College</v>
      </c>
      <c r="CC364" s="4" t="str">
        <v>Hamelmalo Agricultural College</v>
      </c>
      <c r="CD364" s="4" t="str">
        <v>Hamelmalo Agricultural College</v>
      </c>
      <c r="CE364" s="4" t="str">
        <v>Hamelmalo Agricultural College</v>
      </c>
      <c r="CF364" s="4" t="str">
        <v>Hamelmalo Agricultural College</v>
      </c>
      <c r="CG364" s="4" t="str">
        <v>Hamelmalo Agricultural College</v>
      </c>
      <c r="CH364" s="4" t="str">
        <v>Hamelmalo Agricultural College</v>
      </c>
      <c r="CJ364" s="4" t="str">
        <v>Hamelmalo Agricultural College</v>
      </c>
      <c r="CK364" s="4" t="str">
        <v>Hamelmalo Agricultural College</v>
      </c>
      <c r="CL364" s="4" t="str">
        <v>Hamelmalo Agricultural College</v>
      </c>
      <c r="CM364" s="4" t="str">
        <v>Hamelmalo Agricultural College</v>
      </c>
      <c r="CN364" s="4" t="str">
        <v>Hamelmalo Agricultural College</v>
      </c>
      <c r="CO364" s="4" t="str">
        <v>Hamelmalo Agricultural College</v>
      </c>
      <c r="CP364" s="4" t="str">
        <v>Hamelmalo Agricultural College</v>
      </c>
      <c r="CQ364" s="4" t="str">
        <v>Hamelmalo Agricultural College</v>
      </c>
      <c r="CR364" s="4" t="str">
        <v>Hamelmalo Agricultural College</v>
      </c>
      <c r="CS364" s="4" t="str">
        <v>Hamelmalo Agricultural College</v>
      </c>
      <c r="CT364" s="4" t="str">
        <v>Hamelmalo Agricultural College</v>
      </c>
      <c r="CU364" s="4" t="str">
        <v>Hamelmalo Agricultural College</v>
      </c>
      <c r="CV364" s="4" t="str">
        <v>Hamelmalo Agricultural College</v>
      </c>
      <c r="CW364" s="4" t="str">
        <v>Hamelmalo Agricultural College</v>
      </c>
      <c r="CX364" s="4" t="str">
        <v>Hamelmalo Agricultural College</v>
      </c>
      <c r="CY364" s="4" t="str">
        <v>Hamelmalo Agricultural College</v>
      </c>
      <c r="CZ364" s="4" t="str">
        <v>Hamelmalo Agricultural College</v>
      </c>
      <c r="DA364" s="4" t="str">
        <v>Hamelmalo Agricultural College</v>
      </c>
      <c r="DB364" s="4" t="str">
        <v>Hamelmalo Agricultural College</v>
      </c>
      <c r="DC364" s="4" t="str">
        <v>Hamelmalo Agricultural College</v>
      </c>
      <c r="DD364" s="4" t="str">
        <v>Hamelmalo Agricultural College</v>
      </c>
      <c r="DE364" s="4" t="str">
        <v>Hamelmalo Agricultural College</v>
      </c>
      <c r="DF364" s="4" t="str">
        <v>Hamelmalo Agricultural College</v>
      </c>
      <c r="DG364" s="4" t="str">
        <v>Hamelmalo Agricultural College</v>
      </c>
      <c r="DH364" s="4" t="str">
        <v>Hamelmalo Agricultural College</v>
      </c>
      <c r="DI364" s="4" t="str">
        <v>Hamelmalo Agricultural College</v>
      </c>
      <c r="DJ364" s="4" t="str">
        <v>Hamelmalo Agricultural College</v>
      </c>
      <c r="DK364" s="4" t="str">
        <v>Hamelmalo Agricultural College</v>
      </c>
      <c r="DL364" s="4" t="str">
        <v>Hamelmalo Agricultural College</v>
      </c>
      <c r="DM364" s="4" t="str">
        <v>Hamelmalo Agricultural College</v>
      </c>
      <c r="DN364" s="4" t="str">
        <v>Hamelmalo Agricultural College</v>
      </c>
      <c r="DO364" s="4" t="str">
        <v>Hamelmalo Agricultural College</v>
      </c>
      <c r="DP364" s="4" t="str">
        <v>Hamelmalo Agricultural College</v>
      </c>
    </row>
    <row r="365" spans="1:120" x14ac:dyDescent="0.35">
      <c r="A365" s="4">
        <v>1.6E-2</v>
      </c>
      <c r="B365" s="4">
        <v>34.293999999999997</v>
      </c>
      <c r="C365" s="4" t="s">
        <v>215</v>
      </c>
      <c r="D365" s="4" t="s">
        <v>130</v>
      </c>
      <c r="E365" s="4" t="s">
        <v>587</v>
      </c>
      <c r="F365" s="4">
        <v>10000</v>
      </c>
      <c r="G365" s="4" t="str">
        <f t="shared" si="5"/>
        <v>Kenya-Karemo, Siaya</v>
      </c>
      <c r="BA365" s="4" t="str">
        <v>Haramaya University</v>
      </c>
      <c r="BB365" s="4" t="str">
        <v>Haramaya University</v>
      </c>
      <c r="BC365" s="4" t="str">
        <v>Haramaya University</v>
      </c>
      <c r="BD365" s="4" t="str">
        <v>Haramaya University</v>
      </c>
      <c r="BE365" s="4" t="str">
        <v>Haramaya University</v>
      </c>
      <c r="BF365" s="4" t="str">
        <v>Haramaya University</v>
      </c>
      <c r="BG365" s="4" t="str">
        <v>Haramaya University</v>
      </c>
      <c r="BH365" s="4" t="str">
        <v>Haramaya University</v>
      </c>
      <c r="BI365" s="4" t="str">
        <v>Haramaya University</v>
      </c>
      <c r="BJ365" s="4" t="str">
        <v>Haramaya University</v>
      </c>
      <c r="BK365" s="4" t="str">
        <v>Haramaya University</v>
      </c>
      <c r="BL365" s="4" t="str">
        <v>Haramaya University</v>
      </c>
      <c r="BM365" s="4" t="str">
        <v>Haramaya University</v>
      </c>
      <c r="BN365" s="4" t="str">
        <v>Haramaya University</v>
      </c>
      <c r="BO365" s="4" t="str">
        <v>Haramaya University</v>
      </c>
      <c r="BP365" s="4" t="str">
        <v>Haramaya University</v>
      </c>
      <c r="BQ365" s="4" t="str">
        <v>Haramaya University</v>
      </c>
      <c r="BR365" s="4" t="str">
        <v>Haramaya University</v>
      </c>
      <c r="BS365" s="4" t="str">
        <v>Haramaya University</v>
      </c>
      <c r="BT365" s="4" t="str">
        <v>Haramaya University</v>
      </c>
      <c r="BU365" s="4" t="str">
        <v>Haramaya University</v>
      </c>
      <c r="BV365" s="4" t="str">
        <v>Haramaya University</v>
      </c>
      <c r="BW365" s="4" t="str">
        <v>Haramaya University</v>
      </c>
      <c r="BX365" s="4" t="str">
        <v>Haramaya University</v>
      </c>
      <c r="BY365" s="4" t="str">
        <v>Haramaya University</v>
      </c>
      <c r="BZ365" s="4" t="str">
        <v>Haramaya University</v>
      </c>
      <c r="CA365" s="4" t="str">
        <v>Haramaya University</v>
      </c>
      <c r="CB365" s="4" t="str">
        <v>Haramaya University</v>
      </c>
      <c r="CC365" s="4" t="str">
        <v>Haramaya University</v>
      </c>
      <c r="CD365" s="4" t="str">
        <v>Haramaya University</v>
      </c>
      <c r="CE365" s="4" t="str">
        <v>Haramaya University</v>
      </c>
      <c r="CF365" s="4" t="str">
        <v>Haramaya University</v>
      </c>
      <c r="CG365" s="4" t="str">
        <v>Haramaya University</v>
      </c>
      <c r="CH365" s="4" t="str">
        <v>Haramaya University</v>
      </c>
      <c r="CJ365" s="4" t="str">
        <v>Haramaya University</v>
      </c>
      <c r="CK365" s="4" t="str">
        <v>Haramaya University</v>
      </c>
      <c r="CL365" s="4" t="str">
        <v>Haramaya University</v>
      </c>
      <c r="CM365" s="4" t="str">
        <v>Haramaya University</v>
      </c>
      <c r="CN365" s="4" t="str">
        <v>Haramaya University</v>
      </c>
      <c r="CO365" s="4" t="str">
        <v>Haramaya University</v>
      </c>
      <c r="CP365" s="4" t="str">
        <v>Haramaya University</v>
      </c>
      <c r="CQ365" s="4" t="str">
        <v>Haramaya University</v>
      </c>
      <c r="CR365" s="4" t="str">
        <v>Haramaya University</v>
      </c>
      <c r="CS365" s="4" t="str">
        <v>Haramaya University</v>
      </c>
      <c r="CT365" s="4" t="str">
        <v>Haramaya University</v>
      </c>
      <c r="CU365" s="4" t="str">
        <v>Haramaya University</v>
      </c>
      <c r="CV365" s="4" t="str">
        <v>Haramaya University</v>
      </c>
      <c r="CW365" s="4" t="str">
        <v>Haramaya University</v>
      </c>
      <c r="CX365" s="4" t="str">
        <v>Haramaya University</v>
      </c>
      <c r="CY365" s="4" t="str">
        <v>Haramaya University</v>
      </c>
      <c r="CZ365" s="4" t="str">
        <v>Haramaya University</v>
      </c>
      <c r="DA365" s="4" t="str">
        <v>Haramaya University</v>
      </c>
      <c r="DB365" s="4" t="str">
        <v>Haramaya University</v>
      </c>
      <c r="DC365" s="4" t="str">
        <v>Haramaya University</v>
      </c>
      <c r="DD365" s="4" t="str">
        <v>Haramaya University</v>
      </c>
      <c r="DE365" s="4" t="str">
        <v>Haramaya University</v>
      </c>
      <c r="DF365" s="4" t="str">
        <v>Haramaya University</v>
      </c>
      <c r="DG365" s="4" t="str">
        <v>Haramaya University</v>
      </c>
      <c r="DH365" s="4" t="str">
        <v>Haramaya University</v>
      </c>
      <c r="DI365" s="4" t="str">
        <v>Haramaya University</v>
      </c>
      <c r="DJ365" s="4" t="str">
        <v>Haramaya University</v>
      </c>
      <c r="DK365" s="4" t="str">
        <v>Haramaya University</v>
      </c>
      <c r="DL365" s="4" t="str">
        <v>Haramaya University</v>
      </c>
      <c r="DM365" s="4" t="str">
        <v>Haramaya University</v>
      </c>
      <c r="DN365" s="4" t="str">
        <v>Haramaya University</v>
      </c>
      <c r="DO365" s="4" t="str">
        <v>Haramaya University</v>
      </c>
      <c r="DP365" s="4" t="str">
        <v>Haramaya University</v>
      </c>
    </row>
    <row r="366" spans="1:120" x14ac:dyDescent="0.35">
      <c r="A366" s="4">
        <v>-0.50349999999999995</v>
      </c>
      <c r="B366" s="4">
        <v>37.457799999999999</v>
      </c>
      <c r="C366" s="4" t="s">
        <v>215</v>
      </c>
      <c r="D366" s="4" t="s">
        <v>138</v>
      </c>
      <c r="E366" s="4" t="s">
        <v>588</v>
      </c>
      <c r="F366" s="4">
        <v>300</v>
      </c>
      <c r="G366" s="4" t="str">
        <f t="shared" si="5"/>
        <v>Kenya-KARI Embu</v>
      </c>
      <c r="BA366" s="4" t="str">
        <v>Hararghe</v>
      </c>
      <c r="BB366" s="4" t="str">
        <v>Hararghe</v>
      </c>
      <c r="BC366" s="4" t="str">
        <v>Hararghe</v>
      </c>
      <c r="BD366" s="4" t="str">
        <v>Hararghe</v>
      </c>
      <c r="BE366" s="4" t="str">
        <v>Hararghe</v>
      </c>
      <c r="BF366" s="4" t="str">
        <v>Hararghe</v>
      </c>
      <c r="BG366" s="4" t="str">
        <v>Hararghe</v>
      </c>
      <c r="BH366" s="4" t="str">
        <v>Hararghe</v>
      </c>
      <c r="BI366" s="4" t="str">
        <v>Hararghe</v>
      </c>
      <c r="BJ366" s="4" t="str">
        <v>Hararghe</v>
      </c>
      <c r="BK366" s="4" t="str">
        <v>Hararghe</v>
      </c>
      <c r="BL366" s="4" t="str">
        <v>Hararghe</v>
      </c>
      <c r="BM366" s="4" t="str">
        <v>Hararghe</v>
      </c>
      <c r="BN366" s="4" t="str">
        <v>Hararghe</v>
      </c>
      <c r="BO366" s="4" t="str">
        <v>Hararghe</v>
      </c>
      <c r="BP366" s="4" t="str">
        <v>Hararghe</v>
      </c>
      <c r="BQ366" s="4" t="str">
        <v>Hararghe</v>
      </c>
      <c r="BR366" s="4" t="str">
        <v>Hararghe</v>
      </c>
      <c r="BS366" s="4" t="str">
        <v>Hararghe</v>
      </c>
      <c r="BT366" s="4" t="str">
        <v>Hararghe</v>
      </c>
      <c r="BU366" s="4" t="str">
        <v>Hararghe</v>
      </c>
      <c r="BV366" s="4" t="str">
        <v>Hararghe</v>
      </c>
      <c r="BW366" s="4" t="str">
        <v>Hararghe</v>
      </c>
      <c r="BX366" s="4" t="str">
        <v>Hararghe</v>
      </c>
      <c r="BY366" s="4" t="str">
        <v>Hararghe</v>
      </c>
      <c r="BZ366" s="4" t="str">
        <v>Hararghe</v>
      </c>
      <c r="CA366" s="4" t="str">
        <v>Hararghe</v>
      </c>
      <c r="CB366" s="4" t="str">
        <v>Hararghe</v>
      </c>
      <c r="CC366" s="4" t="str">
        <v>Hararghe</v>
      </c>
      <c r="CD366" s="4" t="str">
        <v>Hararghe</v>
      </c>
      <c r="CE366" s="4" t="str">
        <v>Hararghe</v>
      </c>
      <c r="CF366" s="4" t="str">
        <v>Hararghe</v>
      </c>
      <c r="CG366" s="4" t="str">
        <v>Hararghe</v>
      </c>
      <c r="CH366" s="4" t="str">
        <v>Hararghe</v>
      </c>
      <c r="CJ366" s="4" t="str">
        <v>Hararghe</v>
      </c>
      <c r="CK366" s="4" t="str">
        <v>Hararghe</v>
      </c>
      <c r="CL366" s="4" t="str">
        <v>Hararghe</v>
      </c>
      <c r="CM366" s="4" t="str">
        <v>Hararghe</v>
      </c>
      <c r="CN366" s="4" t="str">
        <v>Hararghe</v>
      </c>
      <c r="CO366" s="4" t="str">
        <v>Hararghe</v>
      </c>
      <c r="CP366" s="4" t="str">
        <v>Hararghe</v>
      </c>
      <c r="CQ366" s="4" t="str">
        <v>Hararghe</v>
      </c>
      <c r="CR366" s="4" t="str">
        <v>Hararghe</v>
      </c>
      <c r="CS366" s="4" t="str">
        <v>Hararghe</v>
      </c>
      <c r="CT366" s="4" t="str">
        <v>Hararghe</v>
      </c>
      <c r="CU366" s="4" t="str">
        <v>Hararghe</v>
      </c>
      <c r="CV366" s="4" t="str">
        <v>Hararghe</v>
      </c>
      <c r="CW366" s="4" t="str">
        <v>Hararghe</v>
      </c>
      <c r="CX366" s="4" t="str">
        <v>Hararghe</v>
      </c>
      <c r="CY366" s="4" t="str">
        <v>Hararghe</v>
      </c>
      <c r="CZ366" s="4" t="str">
        <v>Hararghe</v>
      </c>
      <c r="DA366" s="4" t="str">
        <v>Hararghe</v>
      </c>
      <c r="DB366" s="4" t="str">
        <v>Hararghe</v>
      </c>
      <c r="DC366" s="4" t="str">
        <v>Hararghe</v>
      </c>
      <c r="DD366" s="4" t="str">
        <v>Hararghe</v>
      </c>
      <c r="DE366" s="4" t="str">
        <v>Hararghe</v>
      </c>
      <c r="DF366" s="4" t="str">
        <v>Hararghe</v>
      </c>
      <c r="DG366" s="4" t="str">
        <v>Hararghe</v>
      </c>
      <c r="DH366" s="4" t="str">
        <v>Hararghe</v>
      </c>
      <c r="DI366" s="4" t="str">
        <v>Hararghe</v>
      </c>
      <c r="DJ366" s="4" t="str">
        <v>Hararghe</v>
      </c>
      <c r="DK366" s="4" t="str">
        <v>Hararghe</v>
      </c>
      <c r="DL366" s="4" t="str">
        <v>Hararghe</v>
      </c>
      <c r="DM366" s="4" t="str">
        <v>Hararghe</v>
      </c>
      <c r="DN366" s="4" t="str">
        <v>Hararghe</v>
      </c>
      <c r="DO366" s="4" t="str">
        <v>Hararghe</v>
      </c>
      <c r="DP366" s="4" t="str">
        <v>Hararghe</v>
      </c>
    </row>
    <row r="367" spans="1:120" x14ac:dyDescent="0.35">
      <c r="A367" s="4">
        <v>-0.50349999999999995</v>
      </c>
      <c r="B367" s="4">
        <v>37.457799999999999</v>
      </c>
      <c r="C367" s="4" t="s">
        <v>215</v>
      </c>
      <c r="D367" s="4" t="s">
        <v>504</v>
      </c>
      <c r="E367" s="4" t="s">
        <v>588</v>
      </c>
      <c r="F367" s="4">
        <v>300</v>
      </c>
      <c r="G367" s="4" t="str">
        <f t="shared" si="5"/>
        <v>Kenya-KARI Embu</v>
      </c>
      <c r="BA367" s="4" t="str">
        <v>Harshin</v>
      </c>
      <c r="BB367" s="4" t="str">
        <v>Harshin</v>
      </c>
      <c r="BC367" s="4" t="str">
        <v>Harshin</v>
      </c>
      <c r="BD367" s="4" t="str">
        <v>Harshin</v>
      </c>
      <c r="BE367" s="4" t="str">
        <v>Harshin</v>
      </c>
      <c r="BF367" s="4" t="str">
        <v>Harshin</v>
      </c>
      <c r="BG367" s="4" t="str">
        <v>Harshin</v>
      </c>
      <c r="BH367" s="4" t="str">
        <v>Harshin</v>
      </c>
      <c r="BI367" s="4" t="str">
        <v>Harshin</v>
      </c>
      <c r="BJ367" s="4" t="str">
        <v>Harshin</v>
      </c>
      <c r="BK367" s="4" t="str">
        <v>Harshin</v>
      </c>
      <c r="BL367" s="4" t="str">
        <v>Harshin</v>
      </c>
      <c r="BM367" s="4" t="str">
        <v>Harshin</v>
      </c>
      <c r="BN367" s="4" t="str">
        <v>Harshin</v>
      </c>
      <c r="BO367" s="4" t="str">
        <v>Harshin</v>
      </c>
      <c r="BP367" s="4" t="str">
        <v>Harshin</v>
      </c>
      <c r="BQ367" s="4" t="str">
        <v>Harshin</v>
      </c>
      <c r="BR367" s="4" t="str">
        <v>Harshin</v>
      </c>
      <c r="BS367" s="4" t="str">
        <v>Harshin</v>
      </c>
      <c r="BT367" s="4" t="str">
        <v>Harshin</v>
      </c>
      <c r="BU367" s="4" t="str">
        <v>Harshin</v>
      </c>
      <c r="BV367" s="4" t="str">
        <v>Harshin</v>
      </c>
      <c r="BW367" s="4" t="str">
        <v>Harshin</v>
      </c>
      <c r="BX367" s="4" t="str">
        <v>Harshin</v>
      </c>
      <c r="BY367" s="4" t="str">
        <v>Harshin</v>
      </c>
      <c r="BZ367" s="4" t="str">
        <v>Harshin</v>
      </c>
      <c r="CA367" s="4" t="str">
        <v>Harshin</v>
      </c>
      <c r="CB367" s="4" t="str">
        <v>Harshin</v>
      </c>
      <c r="CC367" s="4" t="str">
        <v>Harshin</v>
      </c>
      <c r="CD367" s="4" t="str">
        <v>Harshin</v>
      </c>
      <c r="CE367" s="4" t="str">
        <v>Harshin</v>
      </c>
      <c r="CF367" s="4" t="str">
        <v>Harshin</v>
      </c>
      <c r="CG367" s="4" t="str">
        <v>Harshin</v>
      </c>
      <c r="CH367" s="4" t="str">
        <v>Harshin</v>
      </c>
      <c r="CJ367" s="4" t="str">
        <v>Harshin</v>
      </c>
      <c r="CK367" s="4" t="str">
        <v>Harshin</v>
      </c>
      <c r="CL367" s="4" t="str">
        <v>Harshin</v>
      </c>
      <c r="CM367" s="4" t="str">
        <v>Harshin</v>
      </c>
      <c r="CN367" s="4" t="str">
        <v>Harshin</v>
      </c>
      <c r="CO367" s="4" t="str">
        <v>Harshin</v>
      </c>
      <c r="CP367" s="4" t="str">
        <v>Harshin</v>
      </c>
      <c r="CQ367" s="4" t="str">
        <v>Harshin</v>
      </c>
      <c r="CR367" s="4" t="str">
        <v>Harshin</v>
      </c>
      <c r="CS367" s="4" t="str">
        <v>Harshin</v>
      </c>
      <c r="CT367" s="4" t="str">
        <v>Harshin</v>
      </c>
      <c r="CU367" s="4" t="str">
        <v>Harshin</v>
      </c>
      <c r="CV367" s="4" t="str">
        <v>Harshin</v>
      </c>
      <c r="CW367" s="4" t="str">
        <v>Harshin</v>
      </c>
      <c r="CX367" s="4" t="str">
        <v>Harshin</v>
      </c>
      <c r="CY367" s="4" t="str">
        <v>Harshin</v>
      </c>
      <c r="CZ367" s="4" t="str">
        <v>Harshin</v>
      </c>
      <c r="DA367" s="4" t="str">
        <v>Harshin</v>
      </c>
      <c r="DB367" s="4" t="str">
        <v>Harshin</v>
      </c>
      <c r="DC367" s="4" t="str">
        <v>Harshin</v>
      </c>
      <c r="DD367" s="4" t="str">
        <v>Harshin</v>
      </c>
      <c r="DE367" s="4" t="str">
        <v>Harshin</v>
      </c>
      <c r="DF367" s="4" t="str">
        <v>Harshin</v>
      </c>
      <c r="DG367" s="4" t="str">
        <v>Harshin</v>
      </c>
      <c r="DH367" s="4" t="str">
        <v>Harshin</v>
      </c>
      <c r="DI367" s="4" t="str">
        <v>Harshin</v>
      </c>
      <c r="DJ367" s="4" t="str">
        <v>Harshin</v>
      </c>
      <c r="DK367" s="4" t="str">
        <v>Harshin</v>
      </c>
      <c r="DL367" s="4" t="str">
        <v>Harshin</v>
      </c>
      <c r="DM367" s="4" t="str">
        <v>Harshin</v>
      </c>
      <c r="DN367" s="4" t="str">
        <v>Harshin</v>
      </c>
      <c r="DO367" s="4" t="str">
        <v>Harshin</v>
      </c>
      <c r="DP367" s="4" t="str">
        <v>Harshin</v>
      </c>
    </row>
    <row r="368" spans="1:120" x14ac:dyDescent="0.35">
      <c r="A368" s="4">
        <v>-3.9346999999999999</v>
      </c>
      <c r="B368" s="4">
        <v>39.739800000000002</v>
      </c>
      <c r="C368" s="4" t="s">
        <v>215</v>
      </c>
      <c r="D368" s="4" t="s">
        <v>138</v>
      </c>
      <c r="E368" s="4" t="s">
        <v>589</v>
      </c>
      <c r="F368" s="4">
        <v>400</v>
      </c>
      <c r="G368" s="4" t="str">
        <f t="shared" si="5"/>
        <v>Kenya-KARI Mtwapa</v>
      </c>
      <c r="BA368" s="4" t="str">
        <v>Hawassa University, Hawassa</v>
      </c>
      <c r="BB368" s="4" t="str">
        <v>Hawassa University, Hawassa</v>
      </c>
      <c r="BC368" s="4" t="str">
        <v>Hawassa University, Hawassa</v>
      </c>
      <c r="BD368" s="4" t="str">
        <v>Hawassa University, Hawassa</v>
      </c>
      <c r="BE368" s="4" t="str">
        <v>Hawassa University, Hawassa</v>
      </c>
      <c r="BF368" s="4" t="str">
        <v>Hawassa University, Hawassa</v>
      </c>
      <c r="BG368" s="4" t="str">
        <v>Hawassa University, Hawassa</v>
      </c>
      <c r="BH368" s="4" t="str">
        <v>Hawassa University, Hawassa</v>
      </c>
      <c r="BI368" s="4" t="str">
        <v>Hawassa University, Hawassa</v>
      </c>
      <c r="BJ368" s="4" t="str">
        <v>Hawassa University, Hawassa</v>
      </c>
      <c r="BK368" s="4" t="str">
        <v>Hawassa University, Hawassa</v>
      </c>
      <c r="BL368" s="4" t="str">
        <v>Hawassa University, Hawassa</v>
      </c>
      <c r="BM368" s="4" t="str">
        <v>Hawassa University, Hawassa</v>
      </c>
      <c r="BN368" s="4" t="str">
        <v>Hawassa University, Hawassa</v>
      </c>
      <c r="BO368" s="4" t="str">
        <v>Hawassa University, Hawassa</v>
      </c>
      <c r="BP368" s="4" t="str">
        <v>Hawassa University, Hawassa</v>
      </c>
      <c r="BQ368" s="4" t="str">
        <v>Hawassa University, Hawassa</v>
      </c>
      <c r="BR368" s="4" t="str">
        <v>Hawassa University, Hawassa</v>
      </c>
      <c r="BS368" s="4" t="str">
        <v>Hawassa University, Hawassa</v>
      </c>
      <c r="BT368" s="4" t="str">
        <v>Hawassa University, Hawassa</v>
      </c>
      <c r="BU368" s="4" t="str">
        <v>Hawassa University, Hawassa</v>
      </c>
      <c r="BV368" s="4" t="str">
        <v>Hawassa University, Hawassa</v>
      </c>
      <c r="BW368" s="4" t="str">
        <v>Hawassa University, Hawassa</v>
      </c>
      <c r="BX368" s="4" t="str">
        <v>Hawassa University, Hawassa</v>
      </c>
      <c r="BY368" s="4" t="str">
        <v>Hawassa University, Hawassa</v>
      </c>
      <c r="BZ368" s="4" t="str">
        <v>Hawassa University, Hawassa</v>
      </c>
      <c r="CA368" s="4" t="str">
        <v>Hawassa University, Hawassa</v>
      </c>
      <c r="CB368" s="4" t="str">
        <v>Hawassa University, Hawassa</v>
      </c>
      <c r="CC368" s="4" t="str">
        <v>Hawassa University, Hawassa</v>
      </c>
      <c r="CD368" s="4" t="str">
        <v>Hawassa University, Hawassa</v>
      </c>
      <c r="CE368" s="4" t="str">
        <v>Hawassa University, Hawassa</v>
      </c>
      <c r="CF368" s="4" t="str">
        <v>Hawassa University, Hawassa</v>
      </c>
      <c r="CG368" s="4" t="str">
        <v>Hawassa University, Hawassa</v>
      </c>
      <c r="CH368" s="4" t="str">
        <v>Hawassa University, Hawassa</v>
      </c>
      <c r="CJ368" s="4" t="str">
        <v>Hawassa University, Hawassa</v>
      </c>
      <c r="CK368" s="4" t="str">
        <v>Hawassa University, Hawassa</v>
      </c>
      <c r="CL368" s="4" t="str">
        <v>Hawassa University, Hawassa</v>
      </c>
      <c r="CM368" s="4" t="str">
        <v>Hawassa University, Hawassa</v>
      </c>
      <c r="CN368" s="4" t="str">
        <v>Hawassa University, Hawassa</v>
      </c>
      <c r="CO368" s="4" t="str">
        <v>Hawassa University, Hawassa</v>
      </c>
      <c r="CP368" s="4" t="str">
        <v>Hawassa University, Hawassa</v>
      </c>
      <c r="CQ368" s="4" t="str">
        <v>Hawassa University, Hawassa</v>
      </c>
      <c r="CR368" s="4" t="str">
        <v>Hawassa University, Hawassa</v>
      </c>
      <c r="CS368" s="4" t="str">
        <v>Hawassa University, Hawassa</v>
      </c>
      <c r="CT368" s="4" t="str">
        <v>Hawassa University, Hawassa</v>
      </c>
      <c r="CU368" s="4" t="str">
        <v>Hawassa University, Hawassa</v>
      </c>
      <c r="CV368" s="4" t="str">
        <v>Hawassa University, Hawassa</v>
      </c>
      <c r="CW368" s="4" t="str">
        <v>Hawassa University, Hawassa</v>
      </c>
      <c r="CX368" s="4" t="str">
        <v>Hawassa University, Hawassa</v>
      </c>
      <c r="CY368" s="4" t="str">
        <v>Hawassa University, Hawassa</v>
      </c>
      <c r="CZ368" s="4" t="str">
        <v>Hawassa University, Hawassa</v>
      </c>
      <c r="DA368" s="4" t="str">
        <v>Hawassa University, Hawassa</v>
      </c>
      <c r="DB368" s="4" t="str">
        <v>Hawassa University, Hawassa</v>
      </c>
      <c r="DC368" s="4" t="str">
        <v>Hawassa University, Hawassa</v>
      </c>
      <c r="DD368" s="4" t="str">
        <v>Hawassa University, Hawassa</v>
      </c>
      <c r="DE368" s="4" t="str">
        <v>Hawassa University, Hawassa</v>
      </c>
      <c r="DF368" s="4" t="str">
        <v>Hawassa University, Hawassa</v>
      </c>
      <c r="DG368" s="4" t="str">
        <v>Hawassa University, Hawassa</v>
      </c>
      <c r="DH368" s="4" t="str">
        <v>Hawassa University, Hawassa</v>
      </c>
      <c r="DI368" s="4" t="str">
        <v>Hawassa University, Hawassa</v>
      </c>
      <c r="DJ368" s="4" t="str">
        <v>Hawassa University, Hawassa</v>
      </c>
      <c r="DK368" s="4" t="str">
        <v>Hawassa University, Hawassa</v>
      </c>
      <c r="DL368" s="4" t="str">
        <v>Hawassa University, Hawassa</v>
      </c>
      <c r="DM368" s="4" t="str">
        <v>Hawassa University, Hawassa</v>
      </c>
      <c r="DN368" s="4" t="str">
        <v>Hawassa University, Hawassa</v>
      </c>
      <c r="DO368" s="4" t="str">
        <v>Hawassa University, Hawassa</v>
      </c>
      <c r="DP368" s="4" t="str">
        <v>Hawassa University, Hawassa</v>
      </c>
    </row>
    <row r="369" spans="1:120" x14ac:dyDescent="0.35">
      <c r="A369" s="4">
        <v>0.49619999999999997</v>
      </c>
      <c r="B369" s="4">
        <v>34.130800000000001</v>
      </c>
      <c r="C369" s="4" t="s">
        <v>215</v>
      </c>
      <c r="D369" s="4" t="s">
        <v>138</v>
      </c>
      <c r="E369" s="4" t="s">
        <v>590</v>
      </c>
      <c r="F369" s="4">
        <v>200</v>
      </c>
      <c r="G369" s="4" t="str">
        <f t="shared" si="5"/>
        <v>Kenya-KARI, Alupe</v>
      </c>
      <c r="BA369" s="4" t="str">
        <v>Hayakpa</v>
      </c>
      <c r="BB369" s="4" t="str">
        <v>Hayakpa</v>
      </c>
      <c r="BC369" s="4" t="str">
        <v>Hayakpa</v>
      </c>
      <c r="BD369" s="4" t="str">
        <v>Hayakpa</v>
      </c>
      <c r="BE369" s="4" t="str">
        <v>Hayakpa</v>
      </c>
      <c r="BF369" s="4" t="str">
        <v>Hayakpa</v>
      </c>
      <c r="BG369" s="4" t="str">
        <v>Hayakpa</v>
      </c>
      <c r="BH369" s="4" t="str">
        <v>Hayakpa</v>
      </c>
      <c r="BI369" s="4" t="str">
        <v>Hayakpa</v>
      </c>
      <c r="BJ369" s="4" t="str">
        <v>Hayakpa</v>
      </c>
      <c r="BK369" s="4" t="str">
        <v>Hayakpa</v>
      </c>
      <c r="BL369" s="4" t="str">
        <v>Hayakpa</v>
      </c>
      <c r="BM369" s="4" t="str">
        <v>Hayakpa</v>
      </c>
      <c r="BN369" s="4" t="str">
        <v>Hayakpa</v>
      </c>
      <c r="BO369" s="4" t="str">
        <v>Hayakpa</v>
      </c>
      <c r="BP369" s="4" t="str">
        <v>Hayakpa</v>
      </c>
      <c r="BQ369" s="4" t="str">
        <v>Hayakpa</v>
      </c>
      <c r="BR369" s="4" t="str">
        <v>Hayakpa</v>
      </c>
      <c r="BS369" s="4" t="str">
        <v>Hayakpa</v>
      </c>
      <c r="BT369" s="4" t="str">
        <v>Hayakpa</v>
      </c>
      <c r="BU369" s="4" t="str">
        <v>Hayakpa</v>
      </c>
      <c r="BV369" s="4" t="str">
        <v>Hayakpa</v>
      </c>
      <c r="BW369" s="4" t="str">
        <v>Hayakpa</v>
      </c>
      <c r="BX369" s="4" t="str">
        <v>Hayakpa</v>
      </c>
      <c r="BY369" s="4" t="str">
        <v>Hayakpa</v>
      </c>
      <c r="BZ369" s="4" t="str">
        <v>Hayakpa</v>
      </c>
      <c r="CA369" s="4" t="str">
        <v>Hayakpa</v>
      </c>
      <c r="CB369" s="4" t="str">
        <v>Hayakpa</v>
      </c>
      <c r="CC369" s="4" t="str">
        <v>Hayakpa</v>
      </c>
      <c r="CD369" s="4" t="str">
        <v>Hayakpa</v>
      </c>
      <c r="CE369" s="4" t="str">
        <v>Hayakpa</v>
      </c>
      <c r="CF369" s="4" t="str">
        <v>Hayakpa</v>
      </c>
      <c r="CG369" s="4" t="str">
        <v>Hayakpa</v>
      </c>
      <c r="CH369" s="4" t="str">
        <v>Hayakpa</v>
      </c>
      <c r="CJ369" s="4" t="str">
        <v>Hayakpa</v>
      </c>
      <c r="CK369" s="4" t="str">
        <v>Hayakpa</v>
      </c>
      <c r="CL369" s="4" t="str">
        <v>Hayakpa</v>
      </c>
      <c r="CM369" s="4" t="str">
        <v>Hayakpa</v>
      </c>
      <c r="CN369" s="4" t="str">
        <v>Hayakpa</v>
      </c>
      <c r="CO369" s="4" t="str">
        <v>Hayakpa</v>
      </c>
      <c r="CP369" s="4" t="str">
        <v>Hayakpa</v>
      </c>
      <c r="CQ369" s="4" t="str">
        <v>Hayakpa</v>
      </c>
      <c r="CR369" s="4" t="str">
        <v>Hayakpa</v>
      </c>
      <c r="CS369" s="4" t="str">
        <v>Hayakpa</v>
      </c>
      <c r="CT369" s="4" t="str">
        <v>Hayakpa</v>
      </c>
      <c r="CU369" s="4" t="str">
        <v>Hayakpa</v>
      </c>
      <c r="CV369" s="4" t="str">
        <v>Hayakpa</v>
      </c>
      <c r="CW369" s="4" t="str">
        <v>Hayakpa</v>
      </c>
      <c r="CX369" s="4" t="str">
        <v>Hayakpa</v>
      </c>
      <c r="CY369" s="4" t="str">
        <v>Hayakpa</v>
      </c>
      <c r="CZ369" s="4" t="str">
        <v>Hayakpa</v>
      </c>
      <c r="DA369" s="4" t="str">
        <v>Hayakpa</v>
      </c>
      <c r="DB369" s="4" t="str">
        <v>Hayakpa</v>
      </c>
      <c r="DC369" s="4" t="str">
        <v>Hayakpa</v>
      </c>
      <c r="DD369" s="4" t="str">
        <v>Hayakpa</v>
      </c>
      <c r="DE369" s="4" t="str">
        <v>Hayakpa</v>
      </c>
      <c r="DF369" s="4" t="str">
        <v>Hayakpa</v>
      </c>
      <c r="DG369" s="4" t="str">
        <v>Hayakpa</v>
      </c>
      <c r="DH369" s="4" t="str">
        <v>Hayakpa</v>
      </c>
      <c r="DI369" s="4" t="str">
        <v>Hayakpa</v>
      </c>
      <c r="DJ369" s="4" t="str">
        <v>Hayakpa</v>
      </c>
      <c r="DK369" s="4" t="str">
        <v>Hayakpa</v>
      </c>
      <c r="DL369" s="4" t="str">
        <v>Hayakpa</v>
      </c>
      <c r="DM369" s="4" t="str">
        <v>Hayakpa</v>
      </c>
      <c r="DN369" s="4" t="str">
        <v>Hayakpa</v>
      </c>
      <c r="DO369" s="4" t="str">
        <v>Hayakpa</v>
      </c>
      <c r="DP369" s="4" t="str">
        <v>Hayakpa</v>
      </c>
    </row>
    <row r="370" spans="1:120" x14ac:dyDescent="0.35">
      <c r="A370" s="4">
        <v>0.28100000000000003</v>
      </c>
      <c r="B370" s="4">
        <v>34.768000000000001</v>
      </c>
      <c r="C370" s="4" t="s">
        <v>215</v>
      </c>
      <c r="D370" s="4" t="s">
        <v>138</v>
      </c>
      <c r="E370" s="4" t="s">
        <v>591</v>
      </c>
      <c r="F370" s="4">
        <v>500</v>
      </c>
      <c r="G370" s="4" t="str">
        <f t="shared" si="5"/>
        <v>Kenya-KARI, Kakamega</v>
      </c>
      <c r="BA370" s="4" t="str">
        <v>Hayapka</v>
      </c>
      <c r="BB370" s="4" t="str">
        <v>Hayapka</v>
      </c>
      <c r="BC370" s="4" t="str">
        <v>Hayapka</v>
      </c>
      <c r="BD370" s="4" t="str">
        <v>Hayapka</v>
      </c>
      <c r="BE370" s="4" t="str">
        <v>Hayapka</v>
      </c>
      <c r="BF370" s="4" t="str">
        <v>Hayapka</v>
      </c>
      <c r="BG370" s="4" t="str">
        <v>Hayapka</v>
      </c>
      <c r="BH370" s="4" t="str">
        <v>Hayapka</v>
      </c>
      <c r="BI370" s="4" t="str">
        <v>Hayapka</v>
      </c>
      <c r="BJ370" s="4" t="str">
        <v>Hayapka</v>
      </c>
      <c r="BK370" s="4" t="str">
        <v>Hayapka</v>
      </c>
      <c r="BL370" s="4" t="str">
        <v>Hayapka</v>
      </c>
      <c r="BM370" s="4" t="str">
        <v>Hayapka</v>
      </c>
      <c r="BN370" s="4" t="str">
        <v>Hayapka</v>
      </c>
      <c r="BO370" s="4" t="str">
        <v>Hayapka</v>
      </c>
      <c r="BP370" s="4" t="str">
        <v>Hayapka</v>
      </c>
      <c r="BQ370" s="4" t="str">
        <v>Hayapka</v>
      </c>
      <c r="BR370" s="4" t="str">
        <v>Hayapka</v>
      </c>
      <c r="BS370" s="4" t="str">
        <v>Hayapka</v>
      </c>
      <c r="BT370" s="4" t="str">
        <v>Hayapka</v>
      </c>
      <c r="BU370" s="4" t="str">
        <v>Hayapka</v>
      </c>
      <c r="BV370" s="4" t="str">
        <v>Hayapka</v>
      </c>
      <c r="BW370" s="4" t="str">
        <v>Hayapka</v>
      </c>
      <c r="BX370" s="4" t="str">
        <v>Hayapka</v>
      </c>
      <c r="BY370" s="4" t="str">
        <v>Hayapka</v>
      </c>
      <c r="BZ370" s="4" t="str">
        <v>Hayapka</v>
      </c>
      <c r="CA370" s="4" t="str">
        <v>Hayapka</v>
      </c>
      <c r="CB370" s="4" t="str">
        <v>Hayapka</v>
      </c>
      <c r="CC370" s="4" t="str">
        <v>Hayapka</v>
      </c>
      <c r="CD370" s="4" t="str">
        <v>Hayapka</v>
      </c>
      <c r="CE370" s="4" t="str">
        <v>Hayapka</v>
      </c>
      <c r="CF370" s="4" t="str">
        <v>Hayapka</v>
      </c>
      <c r="CG370" s="4" t="str">
        <v>Hayapka</v>
      </c>
      <c r="CH370" s="4" t="str">
        <v>Hayapka</v>
      </c>
      <c r="CJ370" s="4" t="str">
        <v>Hayapka</v>
      </c>
      <c r="CK370" s="4" t="str">
        <v>Hayapka</v>
      </c>
      <c r="CL370" s="4" t="str">
        <v>Hayapka</v>
      </c>
      <c r="CM370" s="4" t="str">
        <v>Hayapka</v>
      </c>
      <c r="CN370" s="4" t="str">
        <v>Hayapka</v>
      </c>
      <c r="CO370" s="4" t="str">
        <v>Hayapka</v>
      </c>
      <c r="CP370" s="4" t="str">
        <v>Hayapka</v>
      </c>
      <c r="CQ370" s="4" t="str">
        <v>Hayapka</v>
      </c>
      <c r="CR370" s="4" t="str">
        <v>Hayapka</v>
      </c>
      <c r="CS370" s="4" t="str">
        <v>Hayapka</v>
      </c>
      <c r="CT370" s="4" t="str">
        <v>Hayapka</v>
      </c>
      <c r="CU370" s="4" t="str">
        <v>Hayapka</v>
      </c>
      <c r="CV370" s="4" t="str">
        <v>Hayapka</v>
      </c>
      <c r="CW370" s="4" t="str">
        <v>Hayapka</v>
      </c>
      <c r="CX370" s="4" t="str">
        <v>Hayapka</v>
      </c>
      <c r="CY370" s="4" t="str">
        <v>Hayapka</v>
      </c>
      <c r="CZ370" s="4" t="str">
        <v>Hayapka</v>
      </c>
      <c r="DA370" s="4" t="str">
        <v>Hayapka</v>
      </c>
      <c r="DB370" s="4" t="str">
        <v>Hayapka</v>
      </c>
      <c r="DC370" s="4" t="str">
        <v>Hayapka</v>
      </c>
      <c r="DD370" s="4" t="str">
        <v>Hayapka</v>
      </c>
      <c r="DE370" s="4" t="str">
        <v>Hayapka</v>
      </c>
      <c r="DF370" s="4" t="str">
        <v>Hayapka</v>
      </c>
      <c r="DG370" s="4" t="str">
        <v>Hayapka</v>
      </c>
      <c r="DH370" s="4" t="str">
        <v>Hayapka</v>
      </c>
      <c r="DI370" s="4" t="str">
        <v>Hayapka</v>
      </c>
      <c r="DJ370" s="4" t="str">
        <v>Hayapka</v>
      </c>
      <c r="DK370" s="4" t="str">
        <v>Hayapka</v>
      </c>
      <c r="DL370" s="4" t="str">
        <v>Hayapka</v>
      </c>
      <c r="DM370" s="4" t="str">
        <v>Hayapka</v>
      </c>
      <c r="DN370" s="4" t="str">
        <v>Hayapka</v>
      </c>
      <c r="DO370" s="4" t="str">
        <v>Hayapka</v>
      </c>
      <c r="DP370" s="4" t="str">
        <v>Hayapka</v>
      </c>
    </row>
    <row r="371" spans="1:120" x14ac:dyDescent="0.35">
      <c r="A371" s="4">
        <v>-1.5824</v>
      </c>
      <c r="B371" s="4">
        <v>37.243200000000002</v>
      </c>
      <c r="C371" s="4" t="s">
        <v>215</v>
      </c>
      <c r="D371" s="4" t="s">
        <v>138</v>
      </c>
      <c r="E371" s="4" t="s">
        <v>592</v>
      </c>
      <c r="F371" s="4">
        <v>800</v>
      </c>
      <c r="G371" s="4" t="str">
        <f t="shared" si="5"/>
        <v>Kenya-KARI, Katumani (ICRAF Machakos)</v>
      </c>
      <c r="BA371" s="4" t="str">
        <v>Haydom Farm, Manyara Region</v>
      </c>
      <c r="BB371" s="4" t="str">
        <v>Haydom Farm, Manyara Region</v>
      </c>
      <c r="BC371" s="4" t="str">
        <v>Haydom Farm, Manyara Region</v>
      </c>
      <c r="BD371" s="4" t="str">
        <v>Haydom Farm, Manyara Region</v>
      </c>
      <c r="BE371" s="4" t="str">
        <v>Haydom Farm, Manyara Region</v>
      </c>
      <c r="BF371" s="4" t="str">
        <v>Haydom Farm, Manyara Region</v>
      </c>
      <c r="BG371" s="4" t="str">
        <v>Haydom Farm, Manyara Region</v>
      </c>
      <c r="BH371" s="4" t="str">
        <v>Haydom Farm, Manyara Region</v>
      </c>
      <c r="BI371" s="4" t="str">
        <v>Haydom Farm, Manyara Region</v>
      </c>
      <c r="BJ371" s="4" t="str">
        <v>Haydom Farm, Manyara Region</v>
      </c>
      <c r="BK371" s="4" t="str">
        <v>Haydom Farm, Manyara Region</v>
      </c>
      <c r="BL371" s="4" t="str">
        <v>Haydom Farm, Manyara Region</v>
      </c>
      <c r="BM371" s="4" t="str">
        <v>Haydom Farm, Manyara Region</v>
      </c>
      <c r="BN371" s="4" t="str">
        <v>Haydom Farm, Manyara Region</v>
      </c>
      <c r="BO371" s="4" t="str">
        <v>Haydom Farm, Manyara Region</v>
      </c>
      <c r="BP371" s="4" t="str">
        <v>Haydom Farm, Manyara Region</v>
      </c>
      <c r="BQ371" s="4" t="str">
        <v>Haydom Farm, Manyara Region</v>
      </c>
      <c r="BR371" s="4" t="str">
        <v>Haydom Farm, Manyara Region</v>
      </c>
      <c r="BS371" s="4" t="str">
        <v>Haydom Farm, Manyara Region</v>
      </c>
      <c r="BT371" s="4" t="str">
        <v>Haydom Farm, Manyara Region</v>
      </c>
      <c r="BU371" s="4" t="str">
        <v>Haydom Farm, Manyara Region</v>
      </c>
      <c r="BV371" s="4" t="str">
        <v>Haydom Farm, Manyara Region</v>
      </c>
      <c r="BW371" s="4" t="str">
        <v>Haydom Farm, Manyara Region</v>
      </c>
      <c r="BX371" s="4" t="str">
        <v>Haydom Farm, Manyara Region</v>
      </c>
      <c r="BY371" s="4" t="str">
        <v>Haydom Farm, Manyara Region</v>
      </c>
      <c r="BZ371" s="4" t="str">
        <v>Haydom Farm, Manyara Region</v>
      </c>
      <c r="CA371" s="4" t="str">
        <v>Haydom Farm, Manyara Region</v>
      </c>
      <c r="CB371" s="4" t="str">
        <v>Haydom Farm, Manyara Region</v>
      </c>
      <c r="CC371" s="4" t="str">
        <v>Haydom Farm, Manyara Region</v>
      </c>
      <c r="CD371" s="4" t="str">
        <v>Haydom Farm, Manyara Region</v>
      </c>
      <c r="CE371" s="4" t="str">
        <v>Haydom Farm, Manyara Region</v>
      </c>
      <c r="CF371" s="4" t="str">
        <v>Haydom Farm, Manyara Region</v>
      </c>
      <c r="CG371" s="4" t="str">
        <v>Haydom Farm, Manyara Region</v>
      </c>
      <c r="CH371" s="4" t="str">
        <v>Haydom Farm, Manyara Region</v>
      </c>
      <c r="CJ371" s="4" t="str">
        <v>Haydom Farm, Manyara Region</v>
      </c>
      <c r="CK371" s="4" t="str">
        <v>Haydom Farm, Manyara Region</v>
      </c>
      <c r="CL371" s="4" t="str">
        <v>Haydom Farm, Manyara Region</v>
      </c>
      <c r="CM371" s="4" t="str">
        <v>Haydom Farm, Manyara Region</v>
      </c>
      <c r="CN371" s="4" t="str">
        <v>Haydom Farm, Manyara Region</v>
      </c>
      <c r="CO371" s="4" t="str">
        <v>Haydom Farm, Manyara Region</v>
      </c>
      <c r="CP371" s="4" t="str">
        <v>Haydom Farm, Manyara Region</v>
      </c>
      <c r="CQ371" s="4" t="str">
        <v>Haydom Farm, Manyara Region</v>
      </c>
      <c r="CR371" s="4" t="str">
        <v>Haydom Farm, Manyara Region</v>
      </c>
      <c r="CS371" s="4" t="str">
        <v>Haydom Farm, Manyara Region</v>
      </c>
      <c r="CT371" s="4" t="str">
        <v>Haydom Farm, Manyara Region</v>
      </c>
      <c r="CU371" s="4" t="str">
        <v>Haydom Farm, Manyara Region</v>
      </c>
      <c r="CV371" s="4" t="str">
        <v>Haydom Farm, Manyara Region</v>
      </c>
      <c r="CW371" s="4" t="str">
        <v>Haydom Farm, Manyara Region</v>
      </c>
      <c r="CX371" s="4" t="str">
        <v>Haydom Farm, Manyara Region</v>
      </c>
      <c r="CY371" s="4" t="str">
        <v>Haydom Farm, Manyara Region</v>
      </c>
      <c r="CZ371" s="4" t="str">
        <v>Haydom Farm, Manyara Region</v>
      </c>
      <c r="DA371" s="4" t="str">
        <v>Haydom Farm, Manyara Region</v>
      </c>
      <c r="DB371" s="4" t="str">
        <v>Haydom Farm, Manyara Region</v>
      </c>
      <c r="DC371" s="4" t="str">
        <v>Haydom Farm, Manyara Region</v>
      </c>
      <c r="DD371" s="4" t="str">
        <v>Haydom Farm, Manyara Region</v>
      </c>
      <c r="DE371" s="4" t="str">
        <v>Haydom Farm, Manyara Region</v>
      </c>
      <c r="DF371" s="4" t="str">
        <v>Haydom Farm, Manyara Region</v>
      </c>
      <c r="DG371" s="4" t="str">
        <v>Haydom Farm, Manyara Region</v>
      </c>
      <c r="DH371" s="4" t="str">
        <v>Haydom Farm, Manyara Region</v>
      </c>
      <c r="DI371" s="4" t="str">
        <v>Haydom Farm, Manyara Region</v>
      </c>
      <c r="DJ371" s="4" t="str">
        <v>Haydom Farm, Manyara Region</v>
      </c>
      <c r="DK371" s="4" t="str">
        <v>Haydom Farm, Manyara Region</v>
      </c>
      <c r="DL371" s="4" t="str">
        <v>Haydom Farm, Manyara Region</v>
      </c>
      <c r="DM371" s="4" t="str">
        <v>Haydom Farm, Manyara Region</v>
      </c>
      <c r="DN371" s="4" t="str">
        <v>Haydom Farm, Manyara Region</v>
      </c>
      <c r="DO371" s="4" t="str">
        <v>Haydom Farm, Manyara Region</v>
      </c>
      <c r="DP371" s="4" t="str">
        <v>Haydom Farm, Manyara Region</v>
      </c>
    </row>
    <row r="372" spans="1:120" x14ac:dyDescent="0.35">
      <c r="A372" s="4">
        <v>-2.2170000000000001</v>
      </c>
      <c r="B372" s="4">
        <v>37.720999999999997</v>
      </c>
      <c r="C372" s="4" t="s">
        <v>215</v>
      </c>
      <c r="D372" s="4" t="s">
        <v>138</v>
      </c>
      <c r="E372" s="4" t="s">
        <v>593</v>
      </c>
      <c r="F372" s="4">
        <v>500</v>
      </c>
      <c r="G372" s="4" t="str">
        <f t="shared" si="5"/>
        <v>Kenya-KARI, Kiboko</v>
      </c>
      <c r="BA372" s="4" t="str">
        <v>Heipang</v>
      </c>
      <c r="BB372" s="4" t="str">
        <v>Heipang</v>
      </c>
      <c r="BC372" s="4" t="str">
        <v>Heipang</v>
      </c>
      <c r="BD372" s="4" t="str">
        <v>Heipang</v>
      </c>
      <c r="BE372" s="4" t="str">
        <v>Heipang</v>
      </c>
      <c r="BF372" s="4" t="str">
        <v>Heipang</v>
      </c>
      <c r="BG372" s="4" t="str">
        <v>Heipang</v>
      </c>
      <c r="BH372" s="4" t="str">
        <v>Heipang</v>
      </c>
      <c r="BI372" s="4" t="str">
        <v>Heipang</v>
      </c>
      <c r="BJ372" s="4" t="str">
        <v>Heipang</v>
      </c>
      <c r="BK372" s="4" t="str">
        <v>Heipang</v>
      </c>
      <c r="BL372" s="4" t="str">
        <v>Heipang</v>
      </c>
      <c r="BM372" s="4" t="str">
        <v>Heipang</v>
      </c>
      <c r="BN372" s="4" t="str">
        <v>Heipang</v>
      </c>
      <c r="BO372" s="4" t="str">
        <v>Heipang</v>
      </c>
      <c r="BP372" s="4" t="str">
        <v>Heipang</v>
      </c>
      <c r="BQ372" s="4" t="str">
        <v>Heipang</v>
      </c>
      <c r="BR372" s="4" t="str">
        <v>Heipang</v>
      </c>
      <c r="BS372" s="4" t="str">
        <v>Heipang</v>
      </c>
      <c r="BT372" s="4" t="str">
        <v>Heipang</v>
      </c>
      <c r="BU372" s="4" t="str">
        <v>Heipang</v>
      </c>
      <c r="BV372" s="4" t="str">
        <v>Heipang</v>
      </c>
      <c r="BW372" s="4" t="str">
        <v>Heipang</v>
      </c>
      <c r="BX372" s="4" t="str">
        <v>Heipang</v>
      </c>
      <c r="BY372" s="4" t="str">
        <v>Heipang</v>
      </c>
      <c r="BZ372" s="4" t="str">
        <v>Heipang</v>
      </c>
      <c r="CA372" s="4" t="str">
        <v>Heipang</v>
      </c>
      <c r="CB372" s="4" t="str">
        <v>Heipang</v>
      </c>
      <c r="CC372" s="4" t="str">
        <v>Heipang</v>
      </c>
      <c r="CD372" s="4" t="str">
        <v>Heipang</v>
      </c>
      <c r="CE372" s="4" t="str">
        <v>Heipang</v>
      </c>
      <c r="CF372" s="4" t="str">
        <v>Heipang</v>
      </c>
      <c r="CG372" s="4" t="str">
        <v>Heipang</v>
      </c>
      <c r="CH372" s="4" t="str">
        <v>Heipang</v>
      </c>
      <c r="CJ372" s="4" t="str">
        <v>Heipang</v>
      </c>
      <c r="CK372" s="4" t="str">
        <v>Heipang</v>
      </c>
      <c r="CL372" s="4" t="str">
        <v>Heipang</v>
      </c>
      <c r="CM372" s="4" t="str">
        <v>Heipang</v>
      </c>
      <c r="CN372" s="4" t="str">
        <v>Heipang</v>
      </c>
      <c r="CO372" s="4" t="str">
        <v>Heipang</v>
      </c>
      <c r="CP372" s="4" t="str">
        <v>Heipang</v>
      </c>
      <c r="CQ372" s="4" t="str">
        <v>Heipang</v>
      </c>
      <c r="CR372" s="4" t="str">
        <v>Heipang</v>
      </c>
      <c r="CS372" s="4" t="str">
        <v>Heipang</v>
      </c>
      <c r="CT372" s="4" t="str">
        <v>Heipang</v>
      </c>
      <c r="CU372" s="4" t="str">
        <v>Heipang</v>
      </c>
      <c r="CV372" s="4" t="str">
        <v>Heipang</v>
      </c>
      <c r="CW372" s="4" t="str">
        <v>Heipang</v>
      </c>
      <c r="CX372" s="4" t="str">
        <v>Heipang</v>
      </c>
      <c r="CY372" s="4" t="str">
        <v>Heipang</v>
      </c>
      <c r="CZ372" s="4" t="str">
        <v>Heipang</v>
      </c>
      <c r="DA372" s="4" t="str">
        <v>Heipang</v>
      </c>
      <c r="DB372" s="4" t="str">
        <v>Heipang</v>
      </c>
      <c r="DC372" s="4" t="str">
        <v>Heipang</v>
      </c>
      <c r="DD372" s="4" t="str">
        <v>Heipang</v>
      </c>
      <c r="DE372" s="4" t="str">
        <v>Heipang</v>
      </c>
      <c r="DF372" s="4" t="str">
        <v>Heipang</v>
      </c>
      <c r="DG372" s="4" t="str">
        <v>Heipang</v>
      </c>
      <c r="DH372" s="4" t="str">
        <v>Heipang</v>
      </c>
      <c r="DI372" s="4" t="str">
        <v>Heipang</v>
      </c>
      <c r="DJ372" s="4" t="str">
        <v>Heipang</v>
      </c>
      <c r="DK372" s="4" t="str">
        <v>Heipang</v>
      </c>
      <c r="DL372" s="4" t="str">
        <v>Heipang</v>
      </c>
      <c r="DM372" s="4" t="str">
        <v>Heipang</v>
      </c>
      <c r="DN372" s="4" t="str">
        <v>Heipang</v>
      </c>
      <c r="DO372" s="4" t="str">
        <v>Heipang</v>
      </c>
      <c r="DP372" s="4" t="str">
        <v>Heipang</v>
      </c>
    </row>
    <row r="373" spans="1:120" x14ac:dyDescent="0.35">
      <c r="A373" s="4">
        <v>0.97899999999999998</v>
      </c>
      <c r="B373" s="4">
        <v>35.015999999999998</v>
      </c>
      <c r="C373" s="4" t="s">
        <v>215</v>
      </c>
      <c r="D373" s="4" t="s">
        <v>138</v>
      </c>
      <c r="E373" s="4" t="s">
        <v>594</v>
      </c>
      <c r="F373" s="4">
        <v>300</v>
      </c>
      <c r="G373" s="4" t="str">
        <f t="shared" si="5"/>
        <v>Kenya-KARI, Kitale</v>
      </c>
      <c r="BA373" s="4" t="str">
        <v>Henderson RS</v>
      </c>
      <c r="BB373" s="4" t="str">
        <v>Henderson RS</v>
      </c>
      <c r="BC373" s="4" t="str">
        <v>Henderson RS</v>
      </c>
      <c r="BD373" s="4" t="str">
        <v>Henderson RS</v>
      </c>
      <c r="BE373" s="4" t="str">
        <v>Henderson RS</v>
      </c>
      <c r="BF373" s="4" t="str">
        <v>Henderson RS</v>
      </c>
      <c r="BG373" s="4" t="str">
        <v>Henderson RS</v>
      </c>
      <c r="BH373" s="4" t="str">
        <v>Henderson RS</v>
      </c>
      <c r="BI373" s="4" t="str">
        <v>Henderson RS</v>
      </c>
      <c r="BJ373" s="4" t="str">
        <v>Henderson RS</v>
      </c>
      <c r="BK373" s="4" t="str">
        <v>Henderson RS</v>
      </c>
      <c r="BL373" s="4" t="str">
        <v>Henderson RS</v>
      </c>
      <c r="BM373" s="4" t="str">
        <v>Henderson RS</v>
      </c>
      <c r="BN373" s="4" t="str">
        <v>Henderson RS</v>
      </c>
      <c r="BO373" s="4" t="str">
        <v>Henderson RS</v>
      </c>
      <c r="BP373" s="4" t="str">
        <v>Henderson RS</v>
      </c>
      <c r="BQ373" s="4" t="str">
        <v>Henderson RS</v>
      </c>
      <c r="BR373" s="4" t="str">
        <v>Henderson RS</v>
      </c>
      <c r="BS373" s="4" t="str">
        <v>Henderson RS</v>
      </c>
      <c r="BT373" s="4" t="str">
        <v>Henderson RS</v>
      </c>
      <c r="BU373" s="4" t="str">
        <v>Henderson RS</v>
      </c>
      <c r="BV373" s="4" t="str">
        <v>Henderson RS</v>
      </c>
      <c r="BW373" s="4" t="str">
        <v>Henderson RS</v>
      </c>
      <c r="BX373" s="4" t="str">
        <v>Henderson RS</v>
      </c>
      <c r="BY373" s="4" t="str">
        <v>Henderson RS</v>
      </c>
      <c r="BZ373" s="4" t="str">
        <v>Henderson RS</v>
      </c>
      <c r="CA373" s="4" t="str">
        <v>Henderson RS</v>
      </c>
      <c r="CB373" s="4" t="str">
        <v>Henderson RS</v>
      </c>
      <c r="CC373" s="4" t="str">
        <v>Henderson RS</v>
      </c>
      <c r="CD373" s="4" t="str">
        <v>Henderson RS</v>
      </c>
      <c r="CE373" s="4" t="str">
        <v>Henderson RS</v>
      </c>
      <c r="CF373" s="4" t="str">
        <v>Henderson RS</v>
      </c>
      <c r="CG373" s="4" t="str">
        <v>Henderson RS</v>
      </c>
      <c r="CH373" s="4" t="str">
        <v>Henderson RS</v>
      </c>
      <c r="CJ373" s="4" t="str">
        <v>Henderson RS</v>
      </c>
      <c r="CK373" s="4" t="str">
        <v>Henderson RS</v>
      </c>
      <c r="CL373" s="4" t="str">
        <v>Henderson RS</v>
      </c>
      <c r="CM373" s="4" t="str">
        <v>Henderson RS</v>
      </c>
      <c r="CN373" s="4" t="str">
        <v>Henderson RS</v>
      </c>
      <c r="CO373" s="4" t="str">
        <v>Henderson RS</v>
      </c>
      <c r="CP373" s="4" t="str">
        <v>Henderson RS</v>
      </c>
      <c r="CQ373" s="4" t="str">
        <v>Henderson RS</v>
      </c>
      <c r="CR373" s="4" t="str">
        <v>Henderson RS</v>
      </c>
      <c r="CS373" s="4" t="str">
        <v>Henderson RS</v>
      </c>
      <c r="CT373" s="4" t="str">
        <v>Henderson RS</v>
      </c>
      <c r="CU373" s="4" t="str">
        <v>Henderson RS</v>
      </c>
      <c r="CV373" s="4" t="str">
        <v>Henderson RS</v>
      </c>
      <c r="CW373" s="4" t="str">
        <v>Henderson RS</v>
      </c>
      <c r="CX373" s="4" t="str">
        <v>Henderson RS</v>
      </c>
      <c r="CY373" s="4" t="str">
        <v>Henderson RS</v>
      </c>
      <c r="CZ373" s="4" t="str">
        <v>Henderson RS</v>
      </c>
      <c r="DA373" s="4" t="str">
        <v>Henderson RS</v>
      </c>
      <c r="DB373" s="4" t="str">
        <v>Henderson RS</v>
      </c>
      <c r="DC373" s="4" t="str">
        <v>Henderson RS</v>
      </c>
      <c r="DD373" s="4" t="str">
        <v>Henderson RS</v>
      </c>
      <c r="DE373" s="4" t="str">
        <v>Henderson RS</v>
      </c>
      <c r="DF373" s="4" t="str">
        <v>Henderson RS</v>
      </c>
      <c r="DG373" s="4" t="str">
        <v>Henderson RS</v>
      </c>
      <c r="DH373" s="4" t="str">
        <v>Henderson RS</v>
      </c>
      <c r="DI373" s="4" t="str">
        <v>Henderson RS</v>
      </c>
      <c r="DJ373" s="4" t="str">
        <v>Henderson RS</v>
      </c>
      <c r="DK373" s="4" t="str">
        <v>Henderson RS</v>
      </c>
      <c r="DL373" s="4" t="str">
        <v>Henderson RS</v>
      </c>
      <c r="DM373" s="4" t="str">
        <v>Henderson RS</v>
      </c>
      <c r="DN373" s="4" t="str">
        <v>Henderson RS</v>
      </c>
      <c r="DO373" s="4" t="str">
        <v>Henderson RS</v>
      </c>
      <c r="DP373" s="4" t="str">
        <v>Henderson RS</v>
      </c>
    </row>
    <row r="374" spans="1:120" x14ac:dyDescent="0.35">
      <c r="A374" s="4">
        <v>1.01667</v>
      </c>
      <c r="B374" s="4">
        <v>35</v>
      </c>
      <c r="C374" s="4" t="s">
        <v>215</v>
      </c>
      <c r="D374" s="4" t="s">
        <v>138</v>
      </c>
      <c r="E374" s="4" t="s">
        <v>594</v>
      </c>
      <c r="F374" s="4">
        <v>300</v>
      </c>
      <c r="G374" s="4" t="str">
        <f t="shared" si="5"/>
        <v>Kenya-KARI, Kitale</v>
      </c>
      <c r="BA374" s="4" t="str">
        <v>Herbert, Balaka</v>
      </c>
      <c r="BB374" s="4" t="str">
        <v>Herbert, Balaka</v>
      </c>
      <c r="BC374" s="4" t="str">
        <v>Herbert, Balaka</v>
      </c>
      <c r="BD374" s="4" t="str">
        <v>Herbert, Balaka</v>
      </c>
      <c r="BE374" s="4" t="str">
        <v>Herbert, Balaka</v>
      </c>
      <c r="BF374" s="4" t="str">
        <v>Herbert, Balaka</v>
      </c>
      <c r="BG374" s="4" t="str">
        <v>Herbert, Balaka</v>
      </c>
      <c r="BH374" s="4" t="str">
        <v>Herbert, Balaka</v>
      </c>
      <c r="BI374" s="4" t="str">
        <v>Herbert, Balaka</v>
      </c>
      <c r="BJ374" s="4" t="str">
        <v>Herbert, Balaka</v>
      </c>
      <c r="BK374" s="4" t="str">
        <v>Herbert, Balaka</v>
      </c>
      <c r="BL374" s="4" t="str">
        <v>Herbert, Balaka</v>
      </c>
      <c r="BM374" s="4" t="str">
        <v>Herbert, Balaka</v>
      </c>
      <c r="BN374" s="4" t="str">
        <v>Herbert, Balaka</v>
      </c>
      <c r="BO374" s="4" t="str">
        <v>Herbert, Balaka</v>
      </c>
      <c r="BP374" s="4" t="str">
        <v>Herbert, Balaka</v>
      </c>
      <c r="BQ374" s="4" t="str">
        <v>Herbert, Balaka</v>
      </c>
      <c r="BR374" s="4" t="str">
        <v>Herbert, Balaka</v>
      </c>
      <c r="BS374" s="4" t="str">
        <v>Herbert, Balaka</v>
      </c>
      <c r="BT374" s="4" t="str">
        <v>Herbert, Balaka</v>
      </c>
      <c r="BU374" s="4" t="str">
        <v>Herbert, Balaka</v>
      </c>
      <c r="BV374" s="4" t="str">
        <v>Herbert, Balaka</v>
      </c>
      <c r="BW374" s="4" t="str">
        <v>Herbert, Balaka</v>
      </c>
      <c r="BX374" s="4" t="str">
        <v>Herbert, Balaka</v>
      </c>
      <c r="BY374" s="4" t="str">
        <v>Herbert, Balaka</v>
      </c>
      <c r="BZ374" s="4" t="str">
        <v>Herbert, Balaka</v>
      </c>
      <c r="CA374" s="4" t="str">
        <v>Herbert, Balaka</v>
      </c>
      <c r="CB374" s="4" t="str">
        <v>Herbert, Balaka</v>
      </c>
      <c r="CC374" s="4" t="str">
        <v>Herbert, Balaka</v>
      </c>
      <c r="CD374" s="4" t="str">
        <v>Herbert, Balaka</v>
      </c>
      <c r="CE374" s="4" t="str">
        <v>Herbert, Balaka</v>
      </c>
      <c r="CF374" s="4" t="str">
        <v>Herbert, Balaka</v>
      </c>
      <c r="CG374" s="4" t="str">
        <v>Herbert, Balaka</v>
      </c>
      <c r="CH374" s="4" t="str">
        <v>Herbert, Balaka</v>
      </c>
      <c r="CJ374" s="4" t="str">
        <v>Herbert, Balaka</v>
      </c>
      <c r="CK374" s="4" t="str">
        <v>Herbert, Balaka</v>
      </c>
      <c r="CL374" s="4" t="str">
        <v>Herbert, Balaka</v>
      </c>
      <c r="CM374" s="4" t="str">
        <v>Herbert, Balaka</v>
      </c>
      <c r="CN374" s="4" t="str">
        <v>Herbert, Balaka</v>
      </c>
      <c r="CO374" s="4" t="str">
        <v>Herbert, Balaka</v>
      </c>
      <c r="CP374" s="4" t="str">
        <v>Herbert, Balaka</v>
      </c>
      <c r="CQ374" s="4" t="str">
        <v>Herbert, Balaka</v>
      </c>
      <c r="CR374" s="4" t="str">
        <v>Herbert, Balaka</v>
      </c>
      <c r="CS374" s="4" t="str">
        <v>Herbert, Balaka</v>
      </c>
      <c r="CT374" s="4" t="str">
        <v>Herbert, Balaka</v>
      </c>
      <c r="CU374" s="4" t="str">
        <v>Herbert, Balaka</v>
      </c>
      <c r="CV374" s="4" t="str">
        <v>Herbert, Balaka</v>
      </c>
      <c r="CW374" s="4" t="str">
        <v>Herbert, Balaka</v>
      </c>
      <c r="CX374" s="4" t="str">
        <v>Herbert, Balaka</v>
      </c>
      <c r="CY374" s="4" t="str">
        <v>Herbert, Balaka</v>
      </c>
      <c r="CZ374" s="4" t="str">
        <v>Herbert, Balaka</v>
      </c>
      <c r="DA374" s="4" t="str">
        <v>Herbert, Balaka</v>
      </c>
      <c r="DB374" s="4" t="str">
        <v>Herbert, Balaka</v>
      </c>
      <c r="DC374" s="4" t="str">
        <v>Herbert, Balaka</v>
      </c>
      <c r="DD374" s="4" t="str">
        <v>Herbert, Balaka</v>
      </c>
      <c r="DE374" s="4" t="str">
        <v>Herbert, Balaka</v>
      </c>
      <c r="DF374" s="4" t="str">
        <v>Herbert, Balaka</v>
      </c>
      <c r="DG374" s="4" t="str">
        <v>Herbert, Balaka</v>
      </c>
      <c r="DH374" s="4" t="str">
        <v>Herbert, Balaka</v>
      </c>
      <c r="DI374" s="4" t="str">
        <v>Herbert, Balaka</v>
      </c>
      <c r="DJ374" s="4" t="str">
        <v>Herbert, Balaka</v>
      </c>
      <c r="DK374" s="4" t="str">
        <v>Herbert, Balaka</v>
      </c>
      <c r="DL374" s="4" t="str">
        <v>Herbert, Balaka</v>
      </c>
      <c r="DM374" s="4" t="str">
        <v>Herbert, Balaka</v>
      </c>
      <c r="DN374" s="4" t="str">
        <v>Herbert, Balaka</v>
      </c>
      <c r="DO374" s="4" t="str">
        <v>Herbert, Balaka</v>
      </c>
      <c r="DP374" s="4" t="str">
        <v>Herbert, Balaka</v>
      </c>
    </row>
    <row r="375" spans="1:120" x14ac:dyDescent="0.35">
      <c r="A375" s="4">
        <v>-0.41527999999999998</v>
      </c>
      <c r="B375" s="4">
        <v>37.503579999999999</v>
      </c>
      <c r="C375" s="4" t="s">
        <v>215</v>
      </c>
      <c r="D375" s="4" t="s">
        <v>130</v>
      </c>
      <c r="E375" s="4" t="s">
        <v>595</v>
      </c>
      <c r="F375" s="4">
        <v>3000</v>
      </c>
      <c r="G375" s="4" t="str">
        <f t="shared" si="5"/>
        <v>Kenya-Kavutiri, Embu</v>
      </c>
      <c r="BA375" s="4" t="str">
        <v>Herbert.Lemu.Malula, Balaka</v>
      </c>
      <c r="BB375" s="4" t="str">
        <v>Herbert.Lemu.Malula, Balaka</v>
      </c>
      <c r="BC375" s="4" t="str">
        <v>Herbert.Lemu.Malula, Balaka</v>
      </c>
      <c r="BD375" s="4" t="str">
        <v>Herbert.Lemu.Malula, Balaka</v>
      </c>
      <c r="BE375" s="4" t="str">
        <v>Herbert.Lemu.Malula, Balaka</v>
      </c>
      <c r="BF375" s="4" t="str">
        <v>Herbert.Lemu.Malula, Balaka</v>
      </c>
      <c r="BG375" s="4" t="str">
        <v>Herbert.Lemu.Malula, Balaka</v>
      </c>
      <c r="BH375" s="4" t="str">
        <v>Herbert.Lemu.Malula, Balaka</v>
      </c>
      <c r="BI375" s="4" t="str">
        <v>Herbert.Lemu.Malula, Balaka</v>
      </c>
      <c r="BJ375" s="4" t="str">
        <v>Herbert.Lemu.Malula, Balaka</v>
      </c>
      <c r="BK375" s="4" t="str">
        <v>Herbert.Lemu.Malula, Balaka</v>
      </c>
      <c r="BL375" s="4" t="str">
        <v>Herbert.Lemu.Malula, Balaka</v>
      </c>
      <c r="BM375" s="4" t="str">
        <v>Herbert.Lemu.Malula, Balaka</v>
      </c>
      <c r="BN375" s="4" t="str">
        <v>Herbert.Lemu.Malula, Balaka</v>
      </c>
      <c r="BO375" s="4" t="str">
        <v>Herbert.Lemu.Malula, Balaka</v>
      </c>
      <c r="BP375" s="4" t="str">
        <v>Herbert.Lemu.Malula, Balaka</v>
      </c>
      <c r="BQ375" s="4" t="str">
        <v>Herbert.Lemu.Malula, Balaka</v>
      </c>
      <c r="BR375" s="4" t="str">
        <v>Herbert.Lemu.Malula, Balaka</v>
      </c>
      <c r="BS375" s="4" t="str">
        <v>Herbert.Lemu.Malula, Balaka</v>
      </c>
      <c r="BT375" s="4" t="str">
        <v>Herbert.Lemu.Malula, Balaka</v>
      </c>
      <c r="BU375" s="4" t="str">
        <v>Herbert.Lemu.Malula, Balaka</v>
      </c>
      <c r="BV375" s="4" t="str">
        <v>Herbert.Lemu.Malula, Balaka</v>
      </c>
      <c r="BW375" s="4" t="str">
        <v>Herbert.Lemu.Malula, Balaka</v>
      </c>
      <c r="BX375" s="4" t="str">
        <v>Herbert.Lemu.Malula, Balaka</v>
      </c>
      <c r="BY375" s="4" t="str">
        <v>Herbert.Lemu.Malula, Balaka</v>
      </c>
      <c r="BZ375" s="4" t="str">
        <v>Herbert.Lemu.Malula, Balaka</v>
      </c>
      <c r="CA375" s="4" t="str">
        <v>Herbert.Lemu.Malula, Balaka</v>
      </c>
      <c r="CB375" s="4" t="str">
        <v>Herbert.Lemu.Malula, Balaka</v>
      </c>
      <c r="CC375" s="4" t="str">
        <v>Herbert.Lemu.Malula, Balaka</v>
      </c>
      <c r="CD375" s="4" t="str">
        <v>Herbert.Lemu.Malula, Balaka</v>
      </c>
      <c r="CE375" s="4" t="str">
        <v>Herbert.Lemu.Malula, Balaka</v>
      </c>
      <c r="CF375" s="4" t="str">
        <v>Herbert.Lemu.Malula, Balaka</v>
      </c>
      <c r="CG375" s="4" t="str">
        <v>Herbert.Lemu.Malula, Balaka</v>
      </c>
      <c r="CH375" s="4" t="str">
        <v>Herbert.Lemu.Malula, Balaka</v>
      </c>
      <c r="CJ375" s="4" t="str">
        <v>Herbert.Lemu.Malula, Balaka</v>
      </c>
      <c r="CK375" s="4" t="str">
        <v>Herbert.Lemu.Malula, Balaka</v>
      </c>
      <c r="CL375" s="4" t="str">
        <v>Herbert.Lemu.Malula, Balaka</v>
      </c>
      <c r="CM375" s="4" t="str">
        <v>Herbert.Lemu.Malula, Balaka</v>
      </c>
      <c r="CN375" s="4" t="str">
        <v>Herbert.Lemu.Malula, Balaka</v>
      </c>
      <c r="CO375" s="4" t="str">
        <v>Herbert.Lemu.Malula, Balaka</v>
      </c>
      <c r="CP375" s="4" t="str">
        <v>Herbert.Lemu.Malula, Balaka</v>
      </c>
      <c r="CQ375" s="4" t="str">
        <v>Herbert.Lemu.Malula, Balaka</v>
      </c>
      <c r="CR375" s="4" t="str">
        <v>Herbert.Lemu.Malula, Balaka</v>
      </c>
      <c r="CS375" s="4" t="str">
        <v>Herbert.Lemu.Malula, Balaka</v>
      </c>
      <c r="CT375" s="4" t="str">
        <v>Herbert.Lemu.Malula, Balaka</v>
      </c>
      <c r="CU375" s="4" t="str">
        <v>Herbert.Lemu.Malula, Balaka</v>
      </c>
      <c r="CV375" s="4" t="str">
        <v>Herbert.Lemu.Malula, Balaka</v>
      </c>
      <c r="CW375" s="4" t="str">
        <v>Herbert.Lemu.Malula, Balaka</v>
      </c>
      <c r="CX375" s="4" t="str">
        <v>Herbert.Lemu.Malula, Balaka</v>
      </c>
      <c r="CY375" s="4" t="str">
        <v>Herbert.Lemu.Malula, Balaka</v>
      </c>
      <c r="CZ375" s="4" t="str">
        <v>Herbert.Lemu.Malula, Balaka</v>
      </c>
      <c r="DA375" s="4" t="str">
        <v>Herbert.Lemu.Malula, Balaka</v>
      </c>
      <c r="DB375" s="4" t="str">
        <v>Herbert.Lemu.Malula, Balaka</v>
      </c>
      <c r="DC375" s="4" t="str">
        <v>Herbert.Lemu.Malula, Balaka</v>
      </c>
      <c r="DD375" s="4" t="str">
        <v>Herbert.Lemu.Malula, Balaka</v>
      </c>
      <c r="DE375" s="4" t="str">
        <v>Herbert.Lemu.Malula, Balaka</v>
      </c>
      <c r="DF375" s="4" t="str">
        <v>Herbert.Lemu.Malula, Balaka</v>
      </c>
      <c r="DG375" s="4" t="str">
        <v>Herbert.Lemu.Malula, Balaka</v>
      </c>
      <c r="DH375" s="4" t="str">
        <v>Herbert.Lemu.Malula, Balaka</v>
      </c>
      <c r="DI375" s="4" t="str">
        <v>Herbert.Lemu.Malula, Balaka</v>
      </c>
      <c r="DJ375" s="4" t="str">
        <v>Herbert.Lemu.Malula, Balaka</v>
      </c>
      <c r="DK375" s="4" t="str">
        <v>Herbert.Lemu.Malula, Balaka</v>
      </c>
      <c r="DL375" s="4" t="str">
        <v>Herbert.Lemu.Malula, Balaka</v>
      </c>
      <c r="DM375" s="4" t="str">
        <v>Herbert.Lemu.Malula, Balaka</v>
      </c>
      <c r="DN375" s="4" t="str">
        <v>Herbert.Lemu.Malula, Balaka</v>
      </c>
      <c r="DO375" s="4" t="str">
        <v>Herbert.Lemu.Malula, Balaka</v>
      </c>
      <c r="DP375" s="4" t="str">
        <v>Herbert.Lemu.Malula, Balaka</v>
      </c>
    </row>
    <row r="376" spans="1:120" x14ac:dyDescent="0.35">
      <c r="A376" s="4">
        <v>-0.36832999999999999</v>
      </c>
      <c r="B376" s="4">
        <v>34.64969</v>
      </c>
      <c r="C376" s="4" t="s">
        <v>215</v>
      </c>
      <c r="D376" s="4" t="s">
        <v>130</v>
      </c>
      <c r="E376" s="4" t="s">
        <v>596</v>
      </c>
      <c r="F376" s="4">
        <v>250</v>
      </c>
      <c r="G376" s="4" t="str">
        <f t="shared" si="5"/>
        <v>Kenya-Kendu Bay</v>
      </c>
      <c r="BA376" s="4" t="str">
        <v>Hereford</v>
      </c>
      <c r="BB376" s="4" t="str">
        <v>Hereford</v>
      </c>
      <c r="BC376" s="4" t="str">
        <v>Hereford</v>
      </c>
      <c r="BD376" s="4" t="str">
        <v>Hereford</v>
      </c>
      <c r="BE376" s="4" t="str">
        <v>Hereford</v>
      </c>
      <c r="BF376" s="4" t="str">
        <v>Hereford</v>
      </c>
      <c r="BG376" s="4" t="str">
        <v>Hereford</v>
      </c>
      <c r="BH376" s="4" t="str">
        <v>Hereford</v>
      </c>
      <c r="BI376" s="4" t="str">
        <v>Hereford</v>
      </c>
      <c r="BJ376" s="4" t="str">
        <v>Hereford</v>
      </c>
      <c r="BK376" s="4" t="str">
        <v>Hereford</v>
      </c>
      <c r="BL376" s="4" t="str">
        <v>Hereford</v>
      </c>
      <c r="BM376" s="4" t="str">
        <v>Hereford</v>
      </c>
      <c r="BN376" s="4" t="str">
        <v>Hereford</v>
      </c>
      <c r="BO376" s="4" t="str">
        <v>Hereford</v>
      </c>
      <c r="BP376" s="4" t="str">
        <v>Hereford</v>
      </c>
      <c r="BQ376" s="4" t="str">
        <v>Hereford</v>
      </c>
      <c r="BR376" s="4" t="str">
        <v>Hereford</v>
      </c>
      <c r="BS376" s="4" t="str">
        <v>Hereford</v>
      </c>
      <c r="BT376" s="4" t="str">
        <v>Hereford</v>
      </c>
      <c r="BU376" s="4" t="str">
        <v>Hereford</v>
      </c>
      <c r="BV376" s="4" t="str">
        <v>Hereford</v>
      </c>
      <c r="BW376" s="4" t="str">
        <v>Hereford</v>
      </c>
      <c r="BX376" s="4" t="str">
        <v>Hereford</v>
      </c>
      <c r="BY376" s="4" t="str">
        <v>Hereford</v>
      </c>
      <c r="BZ376" s="4" t="str">
        <v>Hereford</v>
      </c>
      <c r="CA376" s="4" t="str">
        <v>Hereford</v>
      </c>
      <c r="CB376" s="4" t="str">
        <v>Hereford</v>
      </c>
      <c r="CC376" s="4" t="str">
        <v>Hereford</v>
      </c>
      <c r="CD376" s="4" t="str">
        <v>Hereford</v>
      </c>
      <c r="CE376" s="4" t="str">
        <v>Hereford</v>
      </c>
      <c r="CF376" s="4" t="str">
        <v>Hereford</v>
      </c>
      <c r="CG376" s="4" t="str">
        <v>Hereford</v>
      </c>
      <c r="CH376" s="4" t="str">
        <v>Hereford</v>
      </c>
      <c r="CJ376" s="4" t="str">
        <v>Hereford</v>
      </c>
      <c r="CK376" s="4" t="str">
        <v>Hereford</v>
      </c>
      <c r="CL376" s="4" t="str">
        <v>Hereford</v>
      </c>
      <c r="CM376" s="4" t="str">
        <v>Hereford</v>
      </c>
      <c r="CN376" s="4" t="str">
        <v>Hereford</v>
      </c>
      <c r="CO376" s="4" t="str">
        <v>Hereford</v>
      </c>
      <c r="CP376" s="4" t="str">
        <v>Hereford</v>
      </c>
      <c r="CQ376" s="4" t="str">
        <v>Hereford</v>
      </c>
      <c r="CR376" s="4" t="str">
        <v>Hereford</v>
      </c>
      <c r="CS376" s="4" t="str">
        <v>Hereford</v>
      </c>
      <c r="CT376" s="4" t="str">
        <v>Hereford</v>
      </c>
      <c r="CU376" s="4" t="str">
        <v>Hereford</v>
      </c>
      <c r="CV376" s="4" t="str">
        <v>Hereford</v>
      </c>
      <c r="CW376" s="4" t="str">
        <v>Hereford</v>
      </c>
      <c r="CX376" s="4" t="str">
        <v>Hereford</v>
      </c>
      <c r="CY376" s="4" t="str">
        <v>Hereford</v>
      </c>
      <c r="CZ376" s="4" t="str">
        <v>Hereford</v>
      </c>
      <c r="DA376" s="4" t="str">
        <v>Hereford</v>
      </c>
      <c r="DB376" s="4" t="str">
        <v>Hereford</v>
      </c>
      <c r="DC376" s="4" t="str">
        <v>Hereford</v>
      </c>
      <c r="DD376" s="4" t="str">
        <v>Hereford</v>
      </c>
      <c r="DE376" s="4" t="str">
        <v>Hereford</v>
      </c>
      <c r="DF376" s="4" t="str">
        <v>Hereford</v>
      </c>
      <c r="DG376" s="4" t="str">
        <v>Hereford</v>
      </c>
      <c r="DH376" s="4" t="str">
        <v>Hereford</v>
      </c>
      <c r="DI376" s="4" t="str">
        <v>Hereford</v>
      </c>
      <c r="DJ376" s="4" t="str">
        <v>Hereford</v>
      </c>
      <c r="DK376" s="4" t="str">
        <v>Hereford</v>
      </c>
      <c r="DL376" s="4" t="str">
        <v>Hereford</v>
      </c>
      <c r="DM376" s="4" t="str">
        <v>Hereford</v>
      </c>
      <c r="DN376" s="4" t="str">
        <v>Hereford</v>
      </c>
      <c r="DO376" s="4" t="str">
        <v>Hereford</v>
      </c>
      <c r="DP376" s="4" t="str">
        <v>Hereford</v>
      </c>
    </row>
    <row r="377" spans="1:120" x14ac:dyDescent="0.35">
      <c r="A377" s="4">
        <v>-0.49944</v>
      </c>
      <c r="B377" s="4">
        <v>37.284889999999997</v>
      </c>
      <c r="C377" s="4" t="s">
        <v>215</v>
      </c>
      <c r="D377" s="4" t="s">
        <v>130</v>
      </c>
      <c r="E377" s="4" t="s">
        <v>597</v>
      </c>
      <c r="F377" s="4">
        <v>4000</v>
      </c>
      <c r="G377" s="4" t="str">
        <f t="shared" si="5"/>
        <v>Kenya-Kerugoya</v>
      </c>
      <c r="BA377" s="4" t="str">
        <v>Hillat Kuku</v>
      </c>
      <c r="BB377" s="4" t="str">
        <v>Hillat Kuku</v>
      </c>
      <c r="BC377" s="4" t="str">
        <v>Hillat Kuku</v>
      </c>
      <c r="BD377" s="4" t="str">
        <v>Hillat Kuku</v>
      </c>
      <c r="BE377" s="4" t="str">
        <v>Hillat Kuku</v>
      </c>
      <c r="BF377" s="4" t="str">
        <v>Hillat Kuku</v>
      </c>
      <c r="BG377" s="4" t="str">
        <v>Hillat Kuku</v>
      </c>
      <c r="BH377" s="4" t="str">
        <v>Hillat Kuku</v>
      </c>
      <c r="BI377" s="4" t="str">
        <v>Hillat Kuku</v>
      </c>
      <c r="BJ377" s="4" t="str">
        <v>Hillat Kuku</v>
      </c>
      <c r="BK377" s="4" t="str">
        <v>Hillat Kuku</v>
      </c>
      <c r="BL377" s="4" t="str">
        <v>Hillat Kuku</v>
      </c>
      <c r="BM377" s="4" t="str">
        <v>Hillat Kuku</v>
      </c>
      <c r="BN377" s="4" t="str">
        <v>Hillat Kuku</v>
      </c>
      <c r="BO377" s="4" t="str">
        <v>Hillat Kuku</v>
      </c>
      <c r="BP377" s="4" t="str">
        <v>Hillat Kuku</v>
      </c>
      <c r="BQ377" s="4" t="str">
        <v>Hillat Kuku</v>
      </c>
      <c r="BR377" s="4" t="str">
        <v>Hillat Kuku</v>
      </c>
      <c r="BS377" s="4" t="str">
        <v>Hillat Kuku</v>
      </c>
      <c r="BT377" s="4" t="str">
        <v>Hillat Kuku</v>
      </c>
      <c r="BU377" s="4" t="str">
        <v>Hillat Kuku</v>
      </c>
      <c r="BV377" s="4" t="str">
        <v>Hillat Kuku</v>
      </c>
      <c r="BW377" s="4" t="str">
        <v>Hillat Kuku</v>
      </c>
      <c r="BX377" s="4" t="str">
        <v>Hillat Kuku</v>
      </c>
      <c r="BY377" s="4" t="str">
        <v>Hillat Kuku</v>
      </c>
      <c r="BZ377" s="4" t="str">
        <v>Hillat Kuku</v>
      </c>
      <c r="CA377" s="4" t="str">
        <v>Hillat Kuku</v>
      </c>
      <c r="CB377" s="4" t="str">
        <v>Hillat Kuku</v>
      </c>
      <c r="CC377" s="4" t="str">
        <v>Hillat Kuku</v>
      </c>
      <c r="CD377" s="4" t="str">
        <v>Hillat Kuku</v>
      </c>
      <c r="CE377" s="4" t="str">
        <v>Hillat Kuku</v>
      </c>
      <c r="CF377" s="4" t="str">
        <v>Hillat Kuku</v>
      </c>
      <c r="CG377" s="4" t="str">
        <v>Hillat Kuku</v>
      </c>
      <c r="CH377" s="4" t="str">
        <v>Hillat Kuku</v>
      </c>
      <c r="CJ377" s="4" t="str">
        <v>Hillat Kuku</v>
      </c>
      <c r="CK377" s="4" t="str">
        <v>Hillat Kuku</v>
      </c>
      <c r="CL377" s="4" t="str">
        <v>Hillat Kuku</v>
      </c>
      <c r="CM377" s="4" t="str">
        <v>Hillat Kuku</v>
      </c>
      <c r="CN377" s="4" t="str">
        <v>Hillat Kuku</v>
      </c>
      <c r="CO377" s="4" t="str">
        <v>Hillat Kuku</v>
      </c>
      <c r="CP377" s="4" t="str">
        <v>Hillat Kuku</v>
      </c>
      <c r="CQ377" s="4" t="str">
        <v>Hillat Kuku</v>
      </c>
      <c r="CR377" s="4" t="str">
        <v>Hillat Kuku</v>
      </c>
      <c r="CS377" s="4" t="str">
        <v>Hillat Kuku</v>
      </c>
      <c r="CT377" s="4" t="str">
        <v>Hillat Kuku</v>
      </c>
      <c r="CU377" s="4" t="str">
        <v>Hillat Kuku</v>
      </c>
      <c r="CV377" s="4" t="str">
        <v>Hillat Kuku</v>
      </c>
      <c r="CW377" s="4" t="str">
        <v>Hillat Kuku</v>
      </c>
      <c r="CX377" s="4" t="str">
        <v>Hillat Kuku</v>
      </c>
      <c r="CY377" s="4" t="str">
        <v>Hillat Kuku</v>
      </c>
      <c r="CZ377" s="4" t="str">
        <v>Hillat Kuku</v>
      </c>
      <c r="DA377" s="4" t="str">
        <v>Hillat Kuku</v>
      </c>
      <c r="DB377" s="4" t="str">
        <v>Hillat Kuku</v>
      </c>
      <c r="DC377" s="4" t="str">
        <v>Hillat Kuku</v>
      </c>
      <c r="DD377" s="4" t="str">
        <v>Hillat Kuku</v>
      </c>
      <c r="DE377" s="4" t="str">
        <v>Hillat Kuku</v>
      </c>
      <c r="DF377" s="4" t="str">
        <v>Hillat Kuku</v>
      </c>
      <c r="DG377" s="4" t="str">
        <v>Hillat Kuku</v>
      </c>
      <c r="DH377" s="4" t="str">
        <v>Hillat Kuku</v>
      </c>
      <c r="DI377" s="4" t="str">
        <v>Hillat Kuku</v>
      </c>
      <c r="DJ377" s="4" t="str">
        <v>Hillat Kuku</v>
      </c>
      <c r="DK377" s="4" t="str">
        <v>Hillat Kuku</v>
      </c>
      <c r="DL377" s="4" t="str">
        <v>Hillat Kuku</v>
      </c>
      <c r="DM377" s="4" t="str">
        <v>Hillat Kuku</v>
      </c>
      <c r="DN377" s="4" t="str">
        <v>Hillat Kuku</v>
      </c>
      <c r="DO377" s="4" t="str">
        <v>Hillat Kuku</v>
      </c>
      <c r="DP377" s="4" t="str">
        <v>Hillat Kuku</v>
      </c>
    </row>
    <row r="378" spans="1:120" x14ac:dyDescent="0.35">
      <c r="A378" s="4">
        <v>-0.8</v>
      </c>
      <c r="B378" s="4">
        <v>34.883330000000001</v>
      </c>
      <c r="C378" s="4" t="s">
        <v>215</v>
      </c>
      <c r="D378" s="4" t="s">
        <v>130</v>
      </c>
      <c r="E378" s="4" t="s">
        <v>598</v>
      </c>
      <c r="F378" s="4">
        <v>917</v>
      </c>
      <c r="G378" s="4" t="str">
        <f t="shared" si="5"/>
        <v>Kenya-Kiamokama</v>
      </c>
      <c r="BA378" s="4" t="str">
        <v>Homa Bay</v>
      </c>
      <c r="BB378" s="4" t="str">
        <v>Homa Bay</v>
      </c>
      <c r="BC378" s="4" t="str">
        <v>Homa Bay</v>
      </c>
      <c r="BD378" s="4" t="str">
        <v>Homa Bay</v>
      </c>
      <c r="BE378" s="4" t="str">
        <v>Homa Bay</v>
      </c>
      <c r="BF378" s="4" t="str">
        <v>Homa Bay</v>
      </c>
      <c r="BG378" s="4" t="str">
        <v>Homa Bay</v>
      </c>
      <c r="BH378" s="4" t="str">
        <v>Homa Bay</v>
      </c>
      <c r="BI378" s="4" t="str">
        <v>Homa Bay</v>
      </c>
      <c r="BJ378" s="4" t="str">
        <v>Homa Bay</v>
      </c>
      <c r="BK378" s="4" t="str">
        <v>Homa Bay</v>
      </c>
      <c r="BL378" s="4" t="str">
        <v>Homa Bay</v>
      </c>
      <c r="BM378" s="4" t="str">
        <v>Homa Bay</v>
      </c>
      <c r="BN378" s="4" t="str">
        <v>Homa Bay</v>
      </c>
      <c r="BO378" s="4" t="str">
        <v>Homa Bay</v>
      </c>
      <c r="BP378" s="4" t="str">
        <v>Homa Bay</v>
      </c>
      <c r="BQ378" s="4" t="str">
        <v>Homa Bay</v>
      </c>
      <c r="BR378" s="4" t="str">
        <v>Homa Bay</v>
      </c>
      <c r="BS378" s="4" t="str">
        <v>Homa Bay</v>
      </c>
      <c r="BT378" s="4" t="str">
        <v>Homa Bay</v>
      </c>
      <c r="BU378" s="4" t="str">
        <v>Homa Bay</v>
      </c>
      <c r="BV378" s="4" t="str">
        <v>Homa Bay</v>
      </c>
      <c r="BW378" s="4" t="str">
        <v>Homa Bay</v>
      </c>
      <c r="BX378" s="4" t="str">
        <v>Homa Bay</v>
      </c>
      <c r="BY378" s="4" t="str">
        <v>Homa Bay</v>
      </c>
      <c r="BZ378" s="4" t="str">
        <v>Homa Bay</v>
      </c>
      <c r="CA378" s="4" t="str">
        <v>Homa Bay</v>
      </c>
      <c r="CB378" s="4" t="str">
        <v>Homa Bay</v>
      </c>
      <c r="CC378" s="4" t="str">
        <v>Homa Bay</v>
      </c>
      <c r="CD378" s="4" t="str">
        <v>Homa Bay</v>
      </c>
      <c r="CE378" s="4" t="str">
        <v>Homa Bay</v>
      </c>
      <c r="CF378" s="4" t="str">
        <v>Homa Bay</v>
      </c>
      <c r="CG378" s="4" t="str">
        <v>Homa Bay</v>
      </c>
      <c r="CH378" s="4" t="str">
        <v>Homa Bay</v>
      </c>
      <c r="CJ378" s="4" t="str">
        <v>Homa Bay</v>
      </c>
      <c r="CK378" s="4" t="str">
        <v>Homa Bay</v>
      </c>
      <c r="CL378" s="4" t="str">
        <v>Homa Bay</v>
      </c>
      <c r="CM378" s="4" t="str">
        <v>Homa Bay</v>
      </c>
      <c r="CN378" s="4" t="str">
        <v>Homa Bay</v>
      </c>
      <c r="CO378" s="4" t="str">
        <v>Homa Bay</v>
      </c>
      <c r="CP378" s="4" t="str">
        <v>Homa Bay</v>
      </c>
      <c r="CQ378" s="4" t="str">
        <v>Homa Bay</v>
      </c>
      <c r="CR378" s="4" t="str">
        <v>Homa Bay</v>
      </c>
      <c r="CS378" s="4" t="str">
        <v>Homa Bay</v>
      </c>
      <c r="CT378" s="4" t="str">
        <v>Homa Bay</v>
      </c>
      <c r="CU378" s="4" t="str">
        <v>Homa Bay</v>
      </c>
      <c r="CV378" s="4" t="str">
        <v>Homa Bay</v>
      </c>
      <c r="CW378" s="4" t="str">
        <v>Homa Bay</v>
      </c>
      <c r="CX378" s="4" t="str">
        <v>Homa Bay</v>
      </c>
      <c r="CY378" s="4" t="str">
        <v>Homa Bay</v>
      </c>
      <c r="CZ378" s="4" t="str">
        <v>Homa Bay</v>
      </c>
      <c r="DA378" s="4" t="str">
        <v>Homa Bay</v>
      </c>
      <c r="DB378" s="4" t="str">
        <v>Homa Bay</v>
      </c>
      <c r="DC378" s="4" t="str">
        <v>Homa Bay</v>
      </c>
      <c r="DD378" s="4" t="str">
        <v>Homa Bay</v>
      </c>
      <c r="DE378" s="4" t="str">
        <v>Homa Bay</v>
      </c>
      <c r="DF378" s="4" t="str">
        <v>Homa Bay</v>
      </c>
      <c r="DG378" s="4" t="str">
        <v>Homa Bay</v>
      </c>
      <c r="DH378" s="4" t="str">
        <v>Homa Bay</v>
      </c>
      <c r="DI378" s="4" t="str">
        <v>Homa Bay</v>
      </c>
      <c r="DJ378" s="4" t="str">
        <v>Homa Bay</v>
      </c>
      <c r="DK378" s="4" t="str">
        <v>Homa Bay</v>
      </c>
      <c r="DL378" s="4" t="str">
        <v>Homa Bay</v>
      </c>
      <c r="DM378" s="4" t="str">
        <v>Homa Bay</v>
      </c>
      <c r="DN378" s="4" t="str">
        <v>Homa Bay</v>
      </c>
      <c r="DO378" s="4" t="str">
        <v>Homa Bay</v>
      </c>
      <c r="DP378" s="4" t="str">
        <v>Homa Bay</v>
      </c>
    </row>
    <row r="379" spans="1:120" x14ac:dyDescent="0.35">
      <c r="A379" s="4">
        <v>-0.82806000000000002</v>
      </c>
      <c r="B379" s="4">
        <v>34.884439999999998</v>
      </c>
      <c r="C379" s="4" t="s">
        <v>215</v>
      </c>
      <c r="D379" s="4" t="s">
        <v>130</v>
      </c>
      <c r="E379" s="4" t="s">
        <v>599</v>
      </c>
      <c r="F379" s="4">
        <v>2000</v>
      </c>
      <c r="G379" s="4" t="str">
        <f t="shared" si="5"/>
        <v>Kenya-Kiamokama, Kiisi</v>
      </c>
      <c r="BA379" s="4" t="str">
        <v>Homa Bay District</v>
      </c>
      <c r="BB379" s="4" t="str">
        <v>Homa Bay District</v>
      </c>
      <c r="BC379" s="4" t="str">
        <v>Homa Bay District</v>
      </c>
      <c r="BD379" s="4" t="str">
        <v>Homa Bay District</v>
      </c>
      <c r="BE379" s="4" t="str">
        <v>Homa Bay District</v>
      </c>
      <c r="BF379" s="4" t="str">
        <v>Homa Bay District</v>
      </c>
      <c r="BG379" s="4" t="str">
        <v>Homa Bay District</v>
      </c>
      <c r="BH379" s="4" t="str">
        <v>Homa Bay District</v>
      </c>
      <c r="BI379" s="4" t="str">
        <v>Homa Bay District</v>
      </c>
      <c r="BJ379" s="4" t="str">
        <v>Homa Bay District</v>
      </c>
      <c r="BK379" s="4" t="str">
        <v>Homa Bay District</v>
      </c>
      <c r="BL379" s="4" t="str">
        <v>Homa Bay District</v>
      </c>
      <c r="BM379" s="4" t="str">
        <v>Homa Bay District</v>
      </c>
      <c r="BN379" s="4" t="str">
        <v>Homa Bay District</v>
      </c>
      <c r="BO379" s="4" t="str">
        <v>Homa Bay District</v>
      </c>
      <c r="BP379" s="4" t="str">
        <v>Homa Bay District</v>
      </c>
      <c r="BQ379" s="4" t="str">
        <v>Homa Bay District</v>
      </c>
      <c r="BR379" s="4" t="str">
        <v>Homa Bay District</v>
      </c>
      <c r="BS379" s="4" t="str">
        <v>Homa Bay District</v>
      </c>
      <c r="BT379" s="4" t="str">
        <v>Homa Bay District</v>
      </c>
      <c r="BU379" s="4" t="str">
        <v>Homa Bay District</v>
      </c>
      <c r="BV379" s="4" t="str">
        <v>Homa Bay District</v>
      </c>
      <c r="BW379" s="4" t="str">
        <v>Homa Bay District</v>
      </c>
      <c r="BX379" s="4" t="str">
        <v>Homa Bay District</v>
      </c>
      <c r="BY379" s="4" t="str">
        <v>Homa Bay District</v>
      </c>
      <c r="BZ379" s="4" t="str">
        <v>Homa Bay District</v>
      </c>
      <c r="CA379" s="4" t="str">
        <v>Homa Bay District</v>
      </c>
      <c r="CB379" s="4" t="str">
        <v>Homa Bay District</v>
      </c>
      <c r="CC379" s="4" t="str">
        <v>Homa Bay District</v>
      </c>
      <c r="CD379" s="4" t="str">
        <v>Homa Bay District</v>
      </c>
      <c r="CE379" s="4" t="str">
        <v>Homa Bay District</v>
      </c>
      <c r="CF379" s="4" t="str">
        <v>Homa Bay District</v>
      </c>
      <c r="CG379" s="4" t="str">
        <v>Homa Bay District</v>
      </c>
      <c r="CH379" s="4" t="str">
        <v>Homa Bay District</v>
      </c>
      <c r="CJ379" s="4" t="str">
        <v>Homa Bay District</v>
      </c>
      <c r="CK379" s="4" t="str">
        <v>Homa Bay District</v>
      </c>
      <c r="CL379" s="4" t="str">
        <v>Homa Bay District</v>
      </c>
      <c r="CM379" s="4" t="str">
        <v>Homa Bay District</v>
      </c>
      <c r="CN379" s="4" t="str">
        <v>Homa Bay District</v>
      </c>
      <c r="CO379" s="4" t="str">
        <v>Homa Bay District</v>
      </c>
      <c r="CP379" s="4" t="str">
        <v>Homa Bay District</v>
      </c>
      <c r="CQ379" s="4" t="str">
        <v>Homa Bay District</v>
      </c>
      <c r="CR379" s="4" t="str">
        <v>Homa Bay District</v>
      </c>
      <c r="CS379" s="4" t="str">
        <v>Homa Bay District</v>
      </c>
      <c r="CT379" s="4" t="str">
        <v>Homa Bay District</v>
      </c>
      <c r="CU379" s="4" t="str">
        <v>Homa Bay District</v>
      </c>
      <c r="CV379" s="4" t="str">
        <v>Homa Bay District</v>
      </c>
      <c r="CW379" s="4" t="str">
        <v>Homa Bay District</v>
      </c>
      <c r="CX379" s="4" t="str">
        <v>Homa Bay District</v>
      </c>
      <c r="CY379" s="4" t="str">
        <v>Homa Bay District</v>
      </c>
      <c r="CZ379" s="4" t="str">
        <v>Homa Bay District</v>
      </c>
      <c r="DA379" s="4" t="str">
        <v>Homa Bay District</v>
      </c>
      <c r="DB379" s="4" t="str">
        <v>Homa Bay District</v>
      </c>
      <c r="DC379" s="4" t="str">
        <v>Homa Bay District</v>
      </c>
      <c r="DD379" s="4" t="str">
        <v>Homa Bay District</v>
      </c>
      <c r="DE379" s="4" t="str">
        <v>Homa Bay District</v>
      </c>
      <c r="DF379" s="4" t="str">
        <v>Homa Bay District</v>
      </c>
      <c r="DG379" s="4" t="str">
        <v>Homa Bay District</v>
      </c>
      <c r="DH379" s="4" t="str">
        <v>Homa Bay District</v>
      </c>
      <c r="DI379" s="4" t="str">
        <v>Homa Bay District</v>
      </c>
      <c r="DJ379" s="4" t="str">
        <v>Homa Bay District</v>
      </c>
      <c r="DK379" s="4" t="str">
        <v>Homa Bay District</v>
      </c>
      <c r="DL379" s="4" t="str">
        <v>Homa Bay District</v>
      </c>
      <c r="DM379" s="4" t="str">
        <v>Homa Bay District</v>
      </c>
      <c r="DN379" s="4" t="str">
        <v>Homa Bay District</v>
      </c>
      <c r="DO379" s="4" t="str">
        <v>Homa Bay District</v>
      </c>
      <c r="DP379" s="4" t="str">
        <v>Homa Bay District</v>
      </c>
    </row>
    <row r="380" spans="1:120" x14ac:dyDescent="0.35">
      <c r="A380" s="4">
        <v>-0.5</v>
      </c>
      <c r="B380" s="4">
        <v>37.450000000000003</v>
      </c>
      <c r="C380" s="4" t="s">
        <v>215</v>
      </c>
      <c r="D380" s="4" t="s">
        <v>138</v>
      </c>
      <c r="E380" s="4" t="s">
        <v>600</v>
      </c>
      <c r="F380" s="4">
        <v>917</v>
      </c>
      <c r="G380" s="4" t="str">
        <f t="shared" si="5"/>
        <v>Kenya-Kianjuki</v>
      </c>
      <c r="BA380" s="4" t="str">
        <v>Honeydale Reseach Farm, Fort Hare University</v>
      </c>
      <c r="BB380" s="4" t="str">
        <v>Honeydale Reseach Farm, Fort Hare University</v>
      </c>
      <c r="BC380" s="4" t="str">
        <v>Honeydale Reseach Farm, Fort Hare University</v>
      </c>
      <c r="BD380" s="4" t="str">
        <v>Honeydale Reseach Farm, Fort Hare University</v>
      </c>
      <c r="BE380" s="4" t="str">
        <v>Honeydale Reseach Farm, Fort Hare University</v>
      </c>
      <c r="BF380" s="4" t="str">
        <v>Honeydale Reseach Farm, Fort Hare University</v>
      </c>
      <c r="BG380" s="4" t="str">
        <v>Honeydale Reseach Farm, Fort Hare University</v>
      </c>
      <c r="BH380" s="4" t="str">
        <v>Honeydale Reseach Farm, Fort Hare University</v>
      </c>
      <c r="BI380" s="4" t="str">
        <v>Honeydale Reseach Farm, Fort Hare University</v>
      </c>
      <c r="BJ380" s="4" t="str">
        <v>Honeydale Reseach Farm, Fort Hare University</v>
      </c>
      <c r="BK380" s="4" t="str">
        <v>Honeydale Reseach Farm, Fort Hare University</v>
      </c>
      <c r="BL380" s="4" t="str">
        <v>Honeydale Reseach Farm, Fort Hare University</v>
      </c>
      <c r="BM380" s="4" t="str">
        <v>Honeydale Reseach Farm, Fort Hare University</v>
      </c>
      <c r="BN380" s="4" t="str">
        <v>Honeydale Reseach Farm, Fort Hare University</v>
      </c>
      <c r="BO380" s="4" t="str">
        <v>Honeydale Reseach Farm, Fort Hare University</v>
      </c>
      <c r="BP380" s="4" t="str">
        <v>Honeydale Reseach Farm, Fort Hare University</v>
      </c>
      <c r="BQ380" s="4" t="str">
        <v>Honeydale Reseach Farm, Fort Hare University</v>
      </c>
      <c r="BR380" s="4" t="str">
        <v>Honeydale Reseach Farm, Fort Hare University</v>
      </c>
      <c r="BS380" s="4" t="str">
        <v>Honeydale Reseach Farm, Fort Hare University</v>
      </c>
      <c r="BT380" s="4" t="str">
        <v>Honeydale Reseach Farm, Fort Hare University</v>
      </c>
      <c r="BU380" s="4" t="str">
        <v>Honeydale Reseach Farm, Fort Hare University</v>
      </c>
      <c r="BV380" s="4" t="str">
        <v>Honeydale Reseach Farm, Fort Hare University</v>
      </c>
      <c r="BW380" s="4" t="str">
        <v>Honeydale Reseach Farm, Fort Hare University</v>
      </c>
      <c r="BX380" s="4" t="str">
        <v>Honeydale Reseach Farm, Fort Hare University</v>
      </c>
      <c r="BY380" s="4" t="str">
        <v>Honeydale Reseach Farm, Fort Hare University</v>
      </c>
      <c r="BZ380" s="4" t="str">
        <v>Honeydale Reseach Farm, Fort Hare University</v>
      </c>
      <c r="CA380" s="4" t="str">
        <v>Honeydale Reseach Farm, Fort Hare University</v>
      </c>
      <c r="CB380" s="4" t="str">
        <v>Honeydale Reseach Farm, Fort Hare University</v>
      </c>
      <c r="CC380" s="4" t="str">
        <v>Honeydale Reseach Farm, Fort Hare University</v>
      </c>
      <c r="CD380" s="4" t="str">
        <v>Honeydale Reseach Farm, Fort Hare University</v>
      </c>
      <c r="CE380" s="4" t="str">
        <v>Honeydale Reseach Farm, Fort Hare University</v>
      </c>
      <c r="CF380" s="4" t="str">
        <v>Honeydale Reseach Farm, Fort Hare University</v>
      </c>
      <c r="CG380" s="4" t="str">
        <v>Honeydale Reseach Farm, Fort Hare University</v>
      </c>
      <c r="CH380" s="4" t="str">
        <v>Honeydale Reseach Farm, Fort Hare University</v>
      </c>
      <c r="CJ380" s="4" t="str">
        <v>Honeydale Reseach Farm, Fort Hare University</v>
      </c>
      <c r="CK380" s="4" t="str">
        <v>Honeydale Reseach Farm, Fort Hare University</v>
      </c>
      <c r="CL380" s="4" t="str">
        <v>Honeydale Reseach Farm, Fort Hare University</v>
      </c>
      <c r="CM380" s="4" t="str">
        <v>Honeydale Reseach Farm, Fort Hare University</v>
      </c>
      <c r="CN380" s="4" t="str">
        <v>Honeydale Reseach Farm, Fort Hare University</v>
      </c>
      <c r="CO380" s="4" t="str">
        <v>Honeydale Reseach Farm, Fort Hare University</v>
      </c>
      <c r="CP380" s="4" t="str">
        <v>Honeydale Reseach Farm, Fort Hare University</v>
      </c>
      <c r="CQ380" s="4" t="str">
        <v>Honeydale Reseach Farm, Fort Hare University</v>
      </c>
      <c r="CR380" s="4" t="str">
        <v>Honeydale Reseach Farm, Fort Hare University</v>
      </c>
      <c r="CS380" s="4" t="str">
        <v>Honeydale Reseach Farm, Fort Hare University</v>
      </c>
      <c r="CT380" s="4" t="str">
        <v>Honeydale Reseach Farm, Fort Hare University</v>
      </c>
      <c r="CU380" s="4" t="str">
        <v>Honeydale Reseach Farm, Fort Hare University</v>
      </c>
      <c r="CV380" s="4" t="str">
        <v>Honeydale Reseach Farm, Fort Hare University</v>
      </c>
      <c r="CW380" s="4" t="str">
        <v>Honeydale Reseach Farm, Fort Hare University</v>
      </c>
      <c r="CX380" s="4" t="str">
        <v>Honeydale Reseach Farm, Fort Hare University</v>
      </c>
      <c r="CY380" s="4" t="str">
        <v>Honeydale Reseach Farm, Fort Hare University</v>
      </c>
      <c r="CZ380" s="4" t="str">
        <v>Honeydale Reseach Farm, Fort Hare University</v>
      </c>
      <c r="DA380" s="4" t="str">
        <v>Honeydale Reseach Farm, Fort Hare University</v>
      </c>
      <c r="DB380" s="4" t="str">
        <v>Honeydale Reseach Farm, Fort Hare University</v>
      </c>
      <c r="DC380" s="4" t="str">
        <v>Honeydale Reseach Farm, Fort Hare University</v>
      </c>
      <c r="DD380" s="4" t="str">
        <v>Honeydale Reseach Farm, Fort Hare University</v>
      </c>
      <c r="DE380" s="4" t="str">
        <v>Honeydale Reseach Farm, Fort Hare University</v>
      </c>
      <c r="DF380" s="4" t="str">
        <v>Honeydale Reseach Farm, Fort Hare University</v>
      </c>
      <c r="DG380" s="4" t="str">
        <v>Honeydale Reseach Farm, Fort Hare University</v>
      </c>
      <c r="DH380" s="4" t="str">
        <v>Honeydale Reseach Farm, Fort Hare University</v>
      </c>
      <c r="DI380" s="4" t="str">
        <v>Honeydale Reseach Farm, Fort Hare University</v>
      </c>
      <c r="DJ380" s="4" t="str">
        <v>Honeydale Reseach Farm, Fort Hare University</v>
      </c>
      <c r="DK380" s="4" t="str">
        <v>Honeydale Reseach Farm, Fort Hare University</v>
      </c>
      <c r="DL380" s="4" t="str">
        <v>Honeydale Reseach Farm, Fort Hare University</v>
      </c>
      <c r="DM380" s="4" t="str">
        <v>Honeydale Reseach Farm, Fort Hare University</v>
      </c>
      <c r="DN380" s="4" t="str">
        <v>Honeydale Reseach Farm, Fort Hare University</v>
      </c>
      <c r="DO380" s="4" t="str">
        <v>Honeydale Reseach Farm, Fort Hare University</v>
      </c>
      <c r="DP380" s="4" t="str">
        <v>Honeydale Reseach Farm, Fort Hare University</v>
      </c>
    </row>
    <row r="381" spans="1:120" x14ac:dyDescent="0.35">
      <c r="A381" s="4">
        <v>-0.56667000000000001</v>
      </c>
      <c r="B381" s="4">
        <v>37.183329999999998</v>
      </c>
      <c r="C381" s="4" t="s">
        <v>215</v>
      </c>
      <c r="D381" s="4" t="s">
        <v>130</v>
      </c>
      <c r="E381" s="4" t="s">
        <v>601</v>
      </c>
      <c r="F381" s="4">
        <v>917</v>
      </c>
      <c r="G381" s="4" t="str">
        <f t="shared" si="5"/>
        <v>Kenya-Kibing'oti</v>
      </c>
      <c r="BA381" s="4" t="str">
        <v>Houeto</v>
      </c>
      <c r="BB381" s="4" t="str">
        <v>Houeto</v>
      </c>
      <c r="BC381" s="4" t="str">
        <v>Houeto</v>
      </c>
      <c r="BD381" s="4" t="str">
        <v>Houeto</v>
      </c>
      <c r="BE381" s="4" t="str">
        <v>Houeto</v>
      </c>
      <c r="BF381" s="4" t="str">
        <v>Houeto</v>
      </c>
      <c r="BG381" s="4" t="str">
        <v>Houeto</v>
      </c>
      <c r="BH381" s="4" t="str">
        <v>Houeto</v>
      </c>
      <c r="BI381" s="4" t="str">
        <v>Houeto</v>
      </c>
      <c r="BJ381" s="4" t="str">
        <v>Houeto</v>
      </c>
      <c r="BK381" s="4" t="str">
        <v>Houeto</v>
      </c>
      <c r="BL381" s="4" t="str">
        <v>Houeto</v>
      </c>
      <c r="BM381" s="4" t="str">
        <v>Houeto</v>
      </c>
      <c r="BN381" s="4" t="str">
        <v>Houeto</v>
      </c>
      <c r="BO381" s="4" t="str">
        <v>Houeto</v>
      </c>
      <c r="BP381" s="4" t="str">
        <v>Houeto</v>
      </c>
      <c r="BQ381" s="4" t="str">
        <v>Houeto</v>
      </c>
      <c r="BR381" s="4" t="str">
        <v>Houeto</v>
      </c>
      <c r="BS381" s="4" t="str">
        <v>Houeto</v>
      </c>
      <c r="BT381" s="4" t="str">
        <v>Houeto</v>
      </c>
      <c r="BU381" s="4" t="str">
        <v>Houeto</v>
      </c>
      <c r="BV381" s="4" t="str">
        <v>Houeto</v>
      </c>
      <c r="BW381" s="4" t="str">
        <v>Houeto</v>
      </c>
      <c r="BX381" s="4" t="str">
        <v>Houeto</v>
      </c>
      <c r="BY381" s="4" t="str">
        <v>Houeto</v>
      </c>
      <c r="BZ381" s="4" t="str">
        <v>Houeto</v>
      </c>
      <c r="CA381" s="4" t="str">
        <v>Houeto</v>
      </c>
      <c r="CB381" s="4" t="str">
        <v>Houeto</v>
      </c>
      <c r="CC381" s="4" t="str">
        <v>Houeto</v>
      </c>
      <c r="CD381" s="4" t="str">
        <v>Houeto</v>
      </c>
      <c r="CE381" s="4" t="str">
        <v>Houeto</v>
      </c>
      <c r="CF381" s="4" t="str">
        <v>Houeto</v>
      </c>
      <c r="CG381" s="4" t="str">
        <v>Houeto</v>
      </c>
      <c r="CH381" s="4" t="str">
        <v>Houeto</v>
      </c>
      <c r="CJ381" s="4" t="str">
        <v>Houeto</v>
      </c>
      <c r="CK381" s="4" t="str">
        <v>Houeto</v>
      </c>
      <c r="CL381" s="4" t="str">
        <v>Houeto</v>
      </c>
      <c r="CM381" s="4" t="str">
        <v>Houeto</v>
      </c>
      <c r="CN381" s="4" t="str">
        <v>Houeto</v>
      </c>
      <c r="CO381" s="4" t="str">
        <v>Houeto</v>
      </c>
      <c r="CP381" s="4" t="str">
        <v>Houeto</v>
      </c>
      <c r="CQ381" s="4" t="str">
        <v>Houeto</v>
      </c>
      <c r="CR381" s="4" t="str">
        <v>Houeto</v>
      </c>
      <c r="CS381" s="4" t="str">
        <v>Houeto</v>
      </c>
      <c r="CT381" s="4" t="str">
        <v>Houeto</v>
      </c>
      <c r="CU381" s="4" t="str">
        <v>Houeto</v>
      </c>
      <c r="CV381" s="4" t="str">
        <v>Houeto</v>
      </c>
      <c r="CW381" s="4" t="str">
        <v>Houeto</v>
      </c>
      <c r="CX381" s="4" t="str">
        <v>Houeto</v>
      </c>
      <c r="CY381" s="4" t="str">
        <v>Houeto</v>
      </c>
      <c r="CZ381" s="4" t="str">
        <v>Houeto</v>
      </c>
      <c r="DA381" s="4" t="str">
        <v>Houeto</v>
      </c>
      <c r="DB381" s="4" t="str">
        <v>Houeto</v>
      </c>
      <c r="DC381" s="4" t="str">
        <v>Houeto</v>
      </c>
      <c r="DD381" s="4" t="str">
        <v>Houeto</v>
      </c>
      <c r="DE381" s="4" t="str">
        <v>Houeto</v>
      </c>
      <c r="DF381" s="4" t="str">
        <v>Houeto</v>
      </c>
      <c r="DG381" s="4" t="str">
        <v>Houeto</v>
      </c>
      <c r="DH381" s="4" t="str">
        <v>Houeto</v>
      </c>
      <c r="DI381" s="4" t="str">
        <v>Houeto</v>
      </c>
      <c r="DJ381" s="4" t="str">
        <v>Houeto</v>
      </c>
      <c r="DK381" s="4" t="str">
        <v>Houeto</v>
      </c>
      <c r="DL381" s="4" t="str">
        <v>Houeto</v>
      </c>
      <c r="DM381" s="4" t="str">
        <v>Houeto</v>
      </c>
      <c r="DN381" s="4" t="str">
        <v>Houeto</v>
      </c>
      <c r="DO381" s="4" t="str">
        <v>Houeto</v>
      </c>
      <c r="DP381" s="4" t="str">
        <v>Houeto</v>
      </c>
    </row>
    <row r="382" spans="1:120" x14ac:dyDescent="0.35">
      <c r="A382" s="4">
        <v>-3.3329999999999999E-2</v>
      </c>
      <c r="B382" s="4">
        <v>34.799999999999997</v>
      </c>
      <c r="C382" s="4" t="s">
        <v>215</v>
      </c>
      <c r="D382" s="4" t="s">
        <v>130</v>
      </c>
      <c r="E382" s="4" t="s">
        <v>602</v>
      </c>
      <c r="F382" s="4">
        <v>917</v>
      </c>
      <c r="G382" s="4" t="str">
        <f t="shared" si="5"/>
        <v>Kenya-Kibos</v>
      </c>
      <c r="BA382" s="4" t="str">
        <v>Hunde</v>
      </c>
      <c r="BB382" s="4" t="str">
        <v>Hunde</v>
      </c>
      <c r="BC382" s="4" t="str">
        <v>Hunde</v>
      </c>
      <c r="BD382" s="4" t="str">
        <v>Hunde</v>
      </c>
      <c r="BE382" s="4" t="str">
        <v>Hunde</v>
      </c>
      <c r="BF382" s="4" t="str">
        <v>Hunde</v>
      </c>
      <c r="BG382" s="4" t="str">
        <v>Hunde</v>
      </c>
      <c r="BH382" s="4" t="str">
        <v>Hunde</v>
      </c>
      <c r="BI382" s="4" t="str">
        <v>Hunde</v>
      </c>
      <c r="BJ382" s="4" t="str">
        <v>Hunde</v>
      </c>
      <c r="BK382" s="4" t="str">
        <v>Hunde</v>
      </c>
      <c r="BL382" s="4" t="str">
        <v>Hunde</v>
      </c>
      <c r="BM382" s="4" t="str">
        <v>Hunde</v>
      </c>
      <c r="BN382" s="4" t="str">
        <v>Hunde</v>
      </c>
      <c r="BO382" s="4" t="str">
        <v>Hunde</v>
      </c>
      <c r="BP382" s="4" t="str">
        <v>Hunde</v>
      </c>
      <c r="BQ382" s="4" t="str">
        <v>Hunde</v>
      </c>
      <c r="BR382" s="4" t="str">
        <v>Hunde</v>
      </c>
      <c r="BS382" s="4" t="str">
        <v>Hunde</v>
      </c>
      <c r="BT382" s="4" t="str">
        <v>Hunde</v>
      </c>
      <c r="BU382" s="4" t="str">
        <v>Hunde</v>
      </c>
      <c r="BV382" s="4" t="str">
        <v>Hunde</v>
      </c>
      <c r="BW382" s="4" t="str">
        <v>Hunde</v>
      </c>
      <c r="BX382" s="4" t="str">
        <v>Hunde</v>
      </c>
      <c r="BY382" s="4" t="str">
        <v>Hunde</v>
      </c>
      <c r="BZ382" s="4" t="str">
        <v>Hunde</v>
      </c>
      <c r="CA382" s="4" t="str">
        <v>Hunde</v>
      </c>
      <c r="CB382" s="4" t="str">
        <v>Hunde</v>
      </c>
      <c r="CC382" s="4" t="str">
        <v>Hunde</v>
      </c>
      <c r="CD382" s="4" t="str">
        <v>Hunde</v>
      </c>
      <c r="CE382" s="4" t="str">
        <v>Hunde</v>
      </c>
      <c r="CF382" s="4" t="str">
        <v>Hunde</v>
      </c>
      <c r="CG382" s="4" t="str">
        <v>Hunde</v>
      </c>
      <c r="CH382" s="4" t="str">
        <v>Hunde</v>
      </c>
      <c r="CJ382" s="4" t="str">
        <v>Hunde</v>
      </c>
      <c r="CK382" s="4" t="str">
        <v>Hunde</v>
      </c>
      <c r="CL382" s="4" t="str">
        <v>Hunde</v>
      </c>
      <c r="CM382" s="4" t="str">
        <v>Hunde</v>
      </c>
      <c r="CN382" s="4" t="str">
        <v>Hunde</v>
      </c>
      <c r="CO382" s="4" t="str">
        <v>Hunde</v>
      </c>
      <c r="CP382" s="4" t="str">
        <v>Hunde</v>
      </c>
      <c r="CQ382" s="4" t="str">
        <v>Hunde</v>
      </c>
      <c r="CR382" s="4" t="str">
        <v>Hunde</v>
      </c>
      <c r="CS382" s="4" t="str">
        <v>Hunde</v>
      </c>
      <c r="CT382" s="4" t="str">
        <v>Hunde</v>
      </c>
      <c r="CU382" s="4" t="str">
        <v>Hunde</v>
      </c>
      <c r="CV382" s="4" t="str">
        <v>Hunde</v>
      </c>
      <c r="CW382" s="4" t="str">
        <v>Hunde</v>
      </c>
      <c r="CX382" s="4" t="str">
        <v>Hunde</v>
      </c>
      <c r="CY382" s="4" t="str">
        <v>Hunde</v>
      </c>
      <c r="CZ382" s="4" t="str">
        <v>Hunde</v>
      </c>
      <c r="DA382" s="4" t="str">
        <v>Hunde</v>
      </c>
      <c r="DB382" s="4" t="str">
        <v>Hunde</v>
      </c>
      <c r="DC382" s="4" t="str">
        <v>Hunde</v>
      </c>
      <c r="DD382" s="4" t="str">
        <v>Hunde</v>
      </c>
      <c r="DE382" s="4" t="str">
        <v>Hunde</v>
      </c>
      <c r="DF382" s="4" t="str">
        <v>Hunde</v>
      </c>
      <c r="DG382" s="4" t="str">
        <v>Hunde</v>
      </c>
      <c r="DH382" s="4" t="str">
        <v>Hunde</v>
      </c>
      <c r="DI382" s="4" t="str">
        <v>Hunde</v>
      </c>
      <c r="DJ382" s="4" t="str">
        <v>Hunde</v>
      </c>
      <c r="DK382" s="4" t="str">
        <v>Hunde</v>
      </c>
      <c r="DL382" s="4" t="str">
        <v>Hunde</v>
      </c>
      <c r="DM382" s="4" t="str">
        <v>Hunde</v>
      </c>
      <c r="DN382" s="4" t="str">
        <v>Hunde</v>
      </c>
      <c r="DO382" s="4" t="str">
        <v>Hunde</v>
      </c>
      <c r="DP382" s="4" t="str">
        <v>Hunde</v>
      </c>
    </row>
    <row r="383" spans="1:120" x14ac:dyDescent="0.35">
      <c r="A383" s="4">
        <v>-0.35</v>
      </c>
      <c r="B383" s="4">
        <v>37.65</v>
      </c>
      <c r="C383" s="4" t="s">
        <v>215</v>
      </c>
      <c r="D383" s="4" t="s">
        <v>130</v>
      </c>
      <c r="E383" s="4" t="s">
        <v>603</v>
      </c>
      <c r="F383" s="4">
        <v>550</v>
      </c>
      <c r="G383" s="4" t="str">
        <f t="shared" si="5"/>
        <v>Kenya-Kirege</v>
      </c>
      <c r="BA383" s="4" t="str">
        <v>Hwedza</v>
      </c>
      <c r="BB383" s="4" t="str">
        <v>Hwedza</v>
      </c>
      <c r="BC383" s="4" t="str">
        <v>Hwedza</v>
      </c>
      <c r="BD383" s="4" t="str">
        <v>Hwedza</v>
      </c>
      <c r="BE383" s="4" t="str">
        <v>Hwedza</v>
      </c>
      <c r="BF383" s="4" t="str">
        <v>Hwedza</v>
      </c>
      <c r="BG383" s="4" t="str">
        <v>Hwedza</v>
      </c>
      <c r="BH383" s="4" t="str">
        <v>Hwedza</v>
      </c>
      <c r="BI383" s="4" t="str">
        <v>Hwedza</v>
      </c>
      <c r="BJ383" s="4" t="str">
        <v>Hwedza</v>
      </c>
      <c r="BK383" s="4" t="str">
        <v>Hwedza</v>
      </c>
      <c r="BL383" s="4" t="str">
        <v>Hwedza</v>
      </c>
      <c r="BM383" s="4" t="str">
        <v>Hwedza</v>
      </c>
      <c r="BN383" s="4" t="str">
        <v>Hwedza</v>
      </c>
      <c r="BO383" s="4" t="str">
        <v>Hwedza</v>
      </c>
      <c r="BP383" s="4" t="str">
        <v>Hwedza</v>
      </c>
      <c r="BQ383" s="4" t="str">
        <v>Hwedza</v>
      </c>
      <c r="BR383" s="4" t="str">
        <v>Hwedza</v>
      </c>
      <c r="BS383" s="4" t="str">
        <v>Hwedza</v>
      </c>
      <c r="BT383" s="4" t="str">
        <v>Hwedza</v>
      </c>
      <c r="BU383" s="4" t="str">
        <v>Hwedza</v>
      </c>
      <c r="BV383" s="4" t="str">
        <v>Hwedza</v>
      </c>
      <c r="BW383" s="4" t="str">
        <v>Hwedza</v>
      </c>
      <c r="BX383" s="4" t="str">
        <v>Hwedza</v>
      </c>
      <c r="BY383" s="4" t="str">
        <v>Hwedza</v>
      </c>
      <c r="BZ383" s="4" t="str">
        <v>Hwedza</v>
      </c>
      <c r="CA383" s="4" t="str">
        <v>Hwedza</v>
      </c>
      <c r="CB383" s="4" t="str">
        <v>Hwedza</v>
      </c>
      <c r="CC383" s="4" t="str">
        <v>Hwedza</v>
      </c>
      <c r="CD383" s="4" t="str">
        <v>Hwedza</v>
      </c>
      <c r="CE383" s="4" t="str">
        <v>Hwedza</v>
      </c>
      <c r="CF383" s="4" t="str">
        <v>Hwedza</v>
      </c>
      <c r="CG383" s="4" t="str">
        <v>Hwedza</v>
      </c>
      <c r="CH383" s="4" t="str">
        <v>Hwedza</v>
      </c>
      <c r="CJ383" s="4" t="str">
        <v>Hwedza</v>
      </c>
      <c r="CK383" s="4" t="str">
        <v>Hwedza</v>
      </c>
      <c r="CL383" s="4" t="str">
        <v>Hwedza</v>
      </c>
      <c r="CM383" s="4" t="str">
        <v>Hwedza</v>
      </c>
      <c r="CN383" s="4" t="str">
        <v>Hwedza</v>
      </c>
      <c r="CO383" s="4" t="str">
        <v>Hwedza</v>
      </c>
      <c r="CP383" s="4" t="str">
        <v>Hwedza</v>
      </c>
      <c r="CQ383" s="4" t="str">
        <v>Hwedza</v>
      </c>
      <c r="CR383" s="4" t="str">
        <v>Hwedza</v>
      </c>
      <c r="CS383" s="4" t="str">
        <v>Hwedza</v>
      </c>
      <c r="CT383" s="4" t="str">
        <v>Hwedza</v>
      </c>
      <c r="CU383" s="4" t="str">
        <v>Hwedza</v>
      </c>
      <c r="CV383" s="4" t="str">
        <v>Hwedza</v>
      </c>
      <c r="CW383" s="4" t="str">
        <v>Hwedza</v>
      </c>
      <c r="CX383" s="4" t="str">
        <v>Hwedza</v>
      </c>
      <c r="CY383" s="4" t="str">
        <v>Hwedza</v>
      </c>
      <c r="CZ383" s="4" t="str">
        <v>Hwedza</v>
      </c>
      <c r="DA383" s="4" t="str">
        <v>Hwedza</v>
      </c>
      <c r="DB383" s="4" t="str">
        <v>Hwedza</v>
      </c>
      <c r="DC383" s="4" t="str">
        <v>Hwedza</v>
      </c>
      <c r="DD383" s="4" t="str">
        <v>Hwedza</v>
      </c>
      <c r="DE383" s="4" t="str">
        <v>Hwedza</v>
      </c>
      <c r="DF383" s="4" t="str">
        <v>Hwedza</v>
      </c>
      <c r="DG383" s="4" t="str">
        <v>Hwedza</v>
      </c>
      <c r="DH383" s="4" t="str">
        <v>Hwedza</v>
      </c>
      <c r="DI383" s="4" t="str">
        <v>Hwedza</v>
      </c>
      <c r="DJ383" s="4" t="str">
        <v>Hwedza</v>
      </c>
      <c r="DK383" s="4" t="str">
        <v>Hwedza</v>
      </c>
      <c r="DL383" s="4" t="str">
        <v>Hwedza</v>
      </c>
      <c r="DM383" s="4" t="str">
        <v>Hwedza</v>
      </c>
      <c r="DN383" s="4" t="str">
        <v>Hwedza</v>
      </c>
      <c r="DO383" s="4" t="str">
        <v>Hwedza</v>
      </c>
      <c r="DP383" s="4" t="str">
        <v>Hwedza</v>
      </c>
    </row>
    <row r="384" spans="1:120" x14ac:dyDescent="0.35">
      <c r="A384" s="4">
        <v>-0.76</v>
      </c>
      <c r="B384" s="4">
        <v>34.753</v>
      </c>
      <c r="C384" s="4" t="s">
        <v>215</v>
      </c>
      <c r="D384" s="4" t="s">
        <v>130</v>
      </c>
      <c r="E384" s="4" t="s">
        <v>604</v>
      </c>
      <c r="F384" s="4">
        <v>20000</v>
      </c>
      <c r="G384" s="4" t="str">
        <f t="shared" si="5"/>
        <v>Kenya-Kisii District</v>
      </c>
      <c r="BA384" s="4" t="str">
        <v>IAE, Harare</v>
      </c>
      <c r="BB384" s="4" t="str">
        <v>IAE, Harare</v>
      </c>
      <c r="BC384" s="4" t="str">
        <v>IAE, Harare</v>
      </c>
      <c r="BD384" s="4" t="str">
        <v>IAE, Harare</v>
      </c>
      <c r="BE384" s="4" t="str">
        <v>IAE, Harare</v>
      </c>
      <c r="BF384" s="4" t="str">
        <v>IAE, Harare</v>
      </c>
      <c r="BG384" s="4" t="str">
        <v>IAE, Harare</v>
      </c>
      <c r="BH384" s="4" t="str">
        <v>IAE, Harare</v>
      </c>
      <c r="BI384" s="4" t="str">
        <v>IAE, Harare</v>
      </c>
      <c r="BJ384" s="4" t="str">
        <v>IAE, Harare</v>
      </c>
      <c r="BK384" s="4" t="str">
        <v>IAE, Harare</v>
      </c>
      <c r="BL384" s="4" t="str">
        <v>IAE, Harare</v>
      </c>
      <c r="BM384" s="4" t="str">
        <v>IAE, Harare</v>
      </c>
      <c r="BN384" s="4" t="str">
        <v>IAE, Harare</v>
      </c>
      <c r="BO384" s="4" t="str">
        <v>IAE, Harare</v>
      </c>
      <c r="BP384" s="4" t="str">
        <v>IAE, Harare</v>
      </c>
      <c r="BQ384" s="4" t="str">
        <v>IAE, Harare</v>
      </c>
      <c r="BR384" s="4" t="str">
        <v>IAE, Harare</v>
      </c>
      <c r="BS384" s="4" t="str">
        <v>IAE, Harare</v>
      </c>
      <c r="BT384" s="4" t="str">
        <v>IAE, Harare</v>
      </c>
      <c r="BU384" s="4" t="str">
        <v>IAE, Harare</v>
      </c>
      <c r="BV384" s="4" t="str">
        <v>IAE, Harare</v>
      </c>
      <c r="BW384" s="4" t="str">
        <v>IAE, Harare</v>
      </c>
      <c r="BX384" s="4" t="str">
        <v>IAE, Harare</v>
      </c>
      <c r="BY384" s="4" t="str">
        <v>IAE, Harare</v>
      </c>
      <c r="BZ384" s="4" t="str">
        <v>IAE, Harare</v>
      </c>
      <c r="CA384" s="4" t="str">
        <v>IAE, Harare</v>
      </c>
      <c r="CB384" s="4" t="str">
        <v>IAE, Harare</v>
      </c>
      <c r="CC384" s="4" t="str">
        <v>IAE, Harare</v>
      </c>
      <c r="CD384" s="4" t="str">
        <v>IAE, Harare</v>
      </c>
      <c r="CE384" s="4" t="str">
        <v>IAE, Harare</v>
      </c>
      <c r="CF384" s="4" t="str">
        <v>IAE, Harare</v>
      </c>
      <c r="CG384" s="4" t="str">
        <v>IAE, Harare</v>
      </c>
      <c r="CH384" s="4" t="str">
        <v>IAE, Harare</v>
      </c>
      <c r="CJ384" s="4" t="str">
        <v>IAE, Harare</v>
      </c>
      <c r="CK384" s="4" t="str">
        <v>IAE, Harare</v>
      </c>
      <c r="CL384" s="4" t="str">
        <v>IAE, Harare</v>
      </c>
      <c r="CM384" s="4" t="str">
        <v>IAE, Harare</v>
      </c>
      <c r="CN384" s="4" t="str">
        <v>IAE, Harare</v>
      </c>
      <c r="CO384" s="4" t="str">
        <v>IAE, Harare</v>
      </c>
      <c r="CP384" s="4" t="str">
        <v>IAE, Harare</v>
      </c>
      <c r="CQ384" s="4" t="str">
        <v>IAE, Harare</v>
      </c>
      <c r="CR384" s="4" t="str">
        <v>IAE, Harare</v>
      </c>
      <c r="CS384" s="4" t="str">
        <v>IAE, Harare</v>
      </c>
      <c r="CT384" s="4" t="str">
        <v>IAE, Harare</v>
      </c>
      <c r="CU384" s="4" t="str">
        <v>IAE, Harare</v>
      </c>
      <c r="CV384" s="4" t="str">
        <v>IAE, Harare</v>
      </c>
      <c r="CW384" s="4" t="str">
        <v>IAE, Harare</v>
      </c>
      <c r="CX384" s="4" t="str">
        <v>IAE, Harare</v>
      </c>
      <c r="CY384" s="4" t="str">
        <v>IAE, Harare</v>
      </c>
      <c r="CZ384" s="4" t="str">
        <v>IAE, Harare</v>
      </c>
      <c r="DA384" s="4" t="str">
        <v>IAE, Harare</v>
      </c>
      <c r="DB384" s="4" t="str">
        <v>IAE, Harare</v>
      </c>
      <c r="DC384" s="4" t="str">
        <v>IAE, Harare</v>
      </c>
      <c r="DD384" s="4" t="str">
        <v>IAE, Harare</v>
      </c>
      <c r="DE384" s="4" t="str">
        <v>IAE, Harare</v>
      </c>
      <c r="DF384" s="4" t="str">
        <v>IAE, Harare</v>
      </c>
      <c r="DG384" s="4" t="str">
        <v>IAE, Harare</v>
      </c>
      <c r="DH384" s="4" t="str">
        <v>IAE, Harare</v>
      </c>
      <c r="DI384" s="4" t="str">
        <v>IAE, Harare</v>
      </c>
      <c r="DJ384" s="4" t="str">
        <v>IAE, Harare</v>
      </c>
      <c r="DK384" s="4" t="str">
        <v>IAE, Harare</v>
      </c>
      <c r="DL384" s="4" t="str">
        <v>IAE, Harare</v>
      </c>
      <c r="DM384" s="4" t="str">
        <v>IAE, Harare</v>
      </c>
      <c r="DN384" s="4" t="str">
        <v>IAE, Harare</v>
      </c>
      <c r="DO384" s="4" t="str">
        <v>IAE, Harare</v>
      </c>
      <c r="DP384" s="4" t="str">
        <v>IAE, Harare</v>
      </c>
    </row>
    <row r="385" spans="1:120" x14ac:dyDescent="0.35">
      <c r="A385" s="4">
        <v>1.01667</v>
      </c>
      <c r="B385" s="4">
        <v>35</v>
      </c>
      <c r="C385" s="4" t="s">
        <v>215</v>
      </c>
      <c r="D385" s="4" t="s">
        <v>130</v>
      </c>
      <c r="E385" s="4" t="s">
        <v>605</v>
      </c>
      <c r="F385" s="4">
        <v>5000</v>
      </c>
      <c r="G385" s="4" t="str">
        <f t="shared" si="5"/>
        <v>Kenya-Kitale</v>
      </c>
      <c r="BA385" s="4" t="str">
        <v>IAR Farm, Ahmadu Bello University, Samaru</v>
      </c>
      <c r="BB385" s="4" t="str">
        <v>IAR Farm, Ahmadu Bello University, Samaru</v>
      </c>
      <c r="BC385" s="4" t="str">
        <v>IAR Farm, Ahmadu Bello University, Samaru</v>
      </c>
      <c r="BD385" s="4" t="str">
        <v>IAR Farm, Ahmadu Bello University, Samaru</v>
      </c>
      <c r="BE385" s="4" t="str">
        <v>IAR Farm, Ahmadu Bello University, Samaru</v>
      </c>
      <c r="BF385" s="4" t="str">
        <v>IAR Farm, Ahmadu Bello University, Samaru</v>
      </c>
      <c r="BG385" s="4" t="str">
        <v>IAR Farm, Ahmadu Bello University, Samaru</v>
      </c>
      <c r="BH385" s="4" t="str">
        <v>IAR Farm, Ahmadu Bello University, Samaru</v>
      </c>
      <c r="BI385" s="4" t="str">
        <v>IAR Farm, Ahmadu Bello University, Samaru</v>
      </c>
      <c r="BJ385" s="4" t="str">
        <v>IAR Farm, Ahmadu Bello University, Samaru</v>
      </c>
      <c r="BK385" s="4" t="str">
        <v>IAR Farm, Ahmadu Bello University, Samaru</v>
      </c>
      <c r="BL385" s="4" t="str">
        <v>IAR Farm, Ahmadu Bello University, Samaru</v>
      </c>
      <c r="BM385" s="4" t="str">
        <v>IAR Farm, Ahmadu Bello University, Samaru</v>
      </c>
      <c r="BN385" s="4" t="str">
        <v>IAR Farm, Ahmadu Bello University, Samaru</v>
      </c>
      <c r="BO385" s="4" t="str">
        <v>IAR Farm, Ahmadu Bello University, Samaru</v>
      </c>
      <c r="BP385" s="4" t="str">
        <v>IAR Farm, Ahmadu Bello University, Samaru</v>
      </c>
      <c r="BQ385" s="4" t="str">
        <v>IAR Farm, Ahmadu Bello University, Samaru</v>
      </c>
      <c r="BR385" s="4" t="str">
        <v>IAR Farm, Ahmadu Bello University, Samaru</v>
      </c>
      <c r="BS385" s="4" t="str">
        <v>IAR Farm, Ahmadu Bello University, Samaru</v>
      </c>
      <c r="BT385" s="4" t="str">
        <v>IAR Farm, Ahmadu Bello University, Samaru</v>
      </c>
      <c r="BU385" s="4" t="str">
        <v>IAR Farm, Ahmadu Bello University, Samaru</v>
      </c>
      <c r="BV385" s="4" t="str">
        <v>IAR Farm, Ahmadu Bello University, Samaru</v>
      </c>
      <c r="BW385" s="4" t="str">
        <v>IAR Farm, Ahmadu Bello University, Samaru</v>
      </c>
      <c r="BX385" s="4" t="str">
        <v>IAR Farm, Ahmadu Bello University, Samaru</v>
      </c>
      <c r="BY385" s="4" t="str">
        <v>IAR Farm, Ahmadu Bello University, Samaru</v>
      </c>
      <c r="BZ385" s="4" t="str">
        <v>IAR Farm, Ahmadu Bello University, Samaru</v>
      </c>
      <c r="CA385" s="4" t="str">
        <v>IAR Farm, Ahmadu Bello University, Samaru</v>
      </c>
      <c r="CB385" s="4" t="str">
        <v>IAR Farm, Ahmadu Bello University, Samaru</v>
      </c>
      <c r="CC385" s="4" t="str">
        <v>IAR Farm, Ahmadu Bello University, Samaru</v>
      </c>
      <c r="CD385" s="4" t="str">
        <v>IAR Farm, Ahmadu Bello University, Samaru</v>
      </c>
      <c r="CE385" s="4" t="str">
        <v>IAR Farm, Ahmadu Bello University, Samaru</v>
      </c>
      <c r="CF385" s="4" t="str">
        <v>IAR Farm, Ahmadu Bello University, Samaru</v>
      </c>
      <c r="CG385" s="4" t="str">
        <v>IAR Farm, Ahmadu Bello University, Samaru</v>
      </c>
      <c r="CH385" s="4" t="str">
        <v>IAR Farm, Ahmadu Bello University, Samaru</v>
      </c>
      <c r="CJ385" s="4" t="str">
        <v>IAR Farm, Ahmadu Bello University, Samaru</v>
      </c>
      <c r="CK385" s="4" t="str">
        <v>IAR Farm, Ahmadu Bello University, Samaru</v>
      </c>
      <c r="CL385" s="4" t="str">
        <v>IAR Farm, Ahmadu Bello University, Samaru</v>
      </c>
      <c r="CM385" s="4" t="str">
        <v>IAR Farm, Ahmadu Bello University, Samaru</v>
      </c>
      <c r="CN385" s="4" t="str">
        <v>IAR Farm, Ahmadu Bello University, Samaru</v>
      </c>
      <c r="CO385" s="4" t="str">
        <v>IAR Farm, Ahmadu Bello University, Samaru</v>
      </c>
      <c r="CP385" s="4" t="str">
        <v>IAR Farm, Ahmadu Bello University, Samaru</v>
      </c>
      <c r="CQ385" s="4" t="str">
        <v>IAR Farm, Ahmadu Bello University, Samaru</v>
      </c>
      <c r="CR385" s="4" t="str">
        <v>IAR Farm, Ahmadu Bello University, Samaru</v>
      </c>
      <c r="CS385" s="4" t="str">
        <v>IAR Farm, Ahmadu Bello University, Samaru</v>
      </c>
      <c r="CT385" s="4" t="str">
        <v>IAR Farm, Ahmadu Bello University, Samaru</v>
      </c>
      <c r="CU385" s="4" t="str">
        <v>IAR Farm, Ahmadu Bello University, Samaru</v>
      </c>
      <c r="CV385" s="4" t="str">
        <v>IAR Farm, Ahmadu Bello University, Samaru</v>
      </c>
      <c r="CW385" s="4" t="str">
        <v>IAR Farm, Ahmadu Bello University, Samaru</v>
      </c>
      <c r="CX385" s="4" t="str">
        <v>IAR Farm, Ahmadu Bello University, Samaru</v>
      </c>
      <c r="CY385" s="4" t="str">
        <v>IAR Farm, Ahmadu Bello University, Samaru</v>
      </c>
      <c r="CZ385" s="4" t="str">
        <v>IAR Farm, Ahmadu Bello University, Samaru</v>
      </c>
      <c r="DA385" s="4" t="str">
        <v>IAR Farm, Ahmadu Bello University, Samaru</v>
      </c>
      <c r="DB385" s="4" t="str">
        <v>IAR Farm, Ahmadu Bello University, Samaru</v>
      </c>
      <c r="DC385" s="4" t="str">
        <v>IAR Farm, Ahmadu Bello University, Samaru</v>
      </c>
      <c r="DD385" s="4" t="str">
        <v>IAR Farm, Ahmadu Bello University, Samaru</v>
      </c>
      <c r="DE385" s="4" t="str">
        <v>IAR Farm, Ahmadu Bello University, Samaru</v>
      </c>
      <c r="DF385" s="4" t="str">
        <v>IAR Farm, Ahmadu Bello University, Samaru</v>
      </c>
      <c r="DG385" s="4" t="str">
        <v>IAR Farm, Ahmadu Bello University, Samaru</v>
      </c>
      <c r="DH385" s="4" t="str">
        <v>IAR Farm, Ahmadu Bello University, Samaru</v>
      </c>
      <c r="DI385" s="4" t="str">
        <v>IAR Farm, Ahmadu Bello University, Samaru</v>
      </c>
      <c r="DJ385" s="4" t="str">
        <v>IAR Farm, Ahmadu Bello University, Samaru</v>
      </c>
      <c r="DK385" s="4" t="str">
        <v>IAR Farm, Ahmadu Bello University, Samaru</v>
      </c>
      <c r="DL385" s="4" t="str">
        <v>IAR Farm, Ahmadu Bello University, Samaru</v>
      </c>
      <c r="DM385" s="4" t="str">
        <v>IAR Farm, Ahmadu Bello University, Samaru</v>
      </c>
      <c r="DN385" s="4" t="str">
        <v>IAR Farm, Ahmadu Bello University, Samaru</v>
      </c>
      <c r="DO385" s="4" t="str">
        <v>IAR Farm, Ahmadu Bello University, Samaru</v>
      </c>
      <c r="DP385" s="4" t="str">
        <v>IAR Farm, Ahmadu Bello University, Samaru</v>
      </c>
    </row>
    <row r="386" spans="1:120" x14ac:dyDescent="0.35">
      <c r="A386" s="4">
        <v>-1.21</v>
      </c>
      <c r="B386" s="4">
        <v>34.569000000000003</v>
      </c>
      <c r="C386" s="4" t="s">
        <v>215</v>
      </c>
      <c r="D386" s="4" t="s">
        <v>130</v>
      </c>
      <c r="E386" s="4" t="s">
        <v>606</v>
      </c>
      <c r="F386" s="4">
        <v>15000</v>
      </c>
      <c r="G386" s="4" t="str">
        <f t="shared" ref="G386:G449" si="6">CONCATENATE(C386,"-",E386)</f>
        <v>Kenya-Kuria District</v>
      </c>
      <c r="BA386" s="4" t="str">
        <v>IAR&amp;T, Ibadan</v>
      </c>
      <c r="BB386" s="4" t="str">
        <v>IAR&amp;T, Ibadan</v>
      </c>
      <c r="BC386" s="4" t="str">
        <v>IAR&amp;T, Ibadan</v>
      </c>
      <c r="BD386" s="4" t="str">
        <v>IAR&amp;T, Ibadan</v>
      </c>
      <c r="BE386" s="4" t="str">
        <v>IAR&amp;T, Ibadan</v>
      </c>
      <c r="BF386" s="4" t="str">
        <v>IAR&amp;T, Ibadan</v>
      </c>
      <c r="BG386" s="4" t="str">
        <v>IAR&amp;T, Ibadan</v>
      </c>
      <c r="BH386" s="4" t="str">
        <v>IAR&amp;T, Ibadan</v>
      </c>
      <c r="BI386" s="4" t="str">
        <v>IAR&amp;T, Ibadan</v>
      </c>
      <c r="BJ386" s="4" t="str">
        <v>IAR&amp;T, Ibadan</v>
      </c>
      <c r="BK386" s="4" t="str">
        <v>IAR&amp;T, Ibadan</v>
      </c>
      <c r="BL386" s="4" t="str">
        <v>IAR&amp;T, Ibadan</v>
      </c>
      <c r="BM386" s="4" t="str">
        <v>IAR&amp;T, Ibadan</v>
      </c>
      <c r="BN386" s="4" t="str">
        <v>IAR&amp;T, Ibadan</v>
      </c>
      <c r="BO386" s="4" t="str">
        <v>IAR&amp;T, Ibadan</v>
      </c>
      <c r="BP386" s="4" t="str">
        <v>IAR&amp;T, Ibadan</v>
      </c>
      <c r="BQ386" s="4" t="str">
        <v>IAR&amp;T, Ibadan</v>
      </c>
      <c r="BR386" s="4" t="str">
        <v>IAR&amp;T, Ibadan</v>
      </c>
      <c r="BS386" s="4" t="str">
        <v>IAR&amp;T, Ibadan</v>
      </c>
      <c r="BT386" s="4" t="str">
        <v>IAR&amp;T, Ibadan</v>
      </c>
      <c r="BU386" s="4" t="str">
        <v>IAR&amp;T, Ibadan</v>
      </c>
      <c r="BV386" s="4" t="str">
        <v>IAR&amp;T, Ibadan</v>
      </c>
      <c r="BW386" s="4" t="str">
        <v>IAR&amp;T, Ibadan</v>
      </c>
      <c r="BX386" s="4" t="str">
        <v>IAR&amp;T, Ibadan</v>
      </c>
      <c r="BY386" s="4" t="str">
        <v>IAR&amp;T, Ibadan</v>
      </c>
      <c r="BZ386" s="4" t="str">
        <v>IAR&amp;T, Ibadan</v>
      </c>
      <c r="CA386" s="4" t="str">
        <v>IAR&amp;T, Ibadan</v>
      </c>
      <c r="CB386" s="4" t="str">
        <v>IAR&amp;T, Ibadan</v>
      </c>
      <c r="CC386" s="4" t="str">
        <v>IAR&amp;T, Ibadan</v>
      </c>
      <c r="CD386" s="4" t="str">
        <v>IAR&amp;T, Ibadan</v>
      </c>
      <c r="CE386" s="4" t="str">
        <v>IAR&amp;T, Ibadan</v>
      </c>
      <c r="CF386" s="4" t="str">
        <v>IAR&amp;T, Ibadan</v>
      </c>
      <c r="CG386" s="4" t="str">
        <v>IAR&amp;T, Ibadan</v>
      </c>
      <c r="CH386" s="4" t="str">
        <v>IAR&amp;T, Ibadan</v>
      </c>
      <c r="CJ386" s="4" t="str">
        <v>IAR&amp;T, Ibadan</v>
      </c>
      <c r="CK386" s="4" t="str">
        <v>IAR&amp;T, Ibadan</v>
      </c>
      <c r="CL386" s="4" t="str">
        <v>IAR&amp;T, Ibadan</v>
      </c>
      <c r="CM386" s="4" t="str">
        <v>IAR&amp;T, Ibadan</v>
      </c>
      <c r="CN386" s="4" t="str">
        <v>IAR&amp;T, Ibadan</v>
      </c>
      <c r="CO386" s="4" t="str">
        <v>IAR&amp;T, Ibadan</v>
      </c>
      <c r="CP386" s="4" t="str">
        <v>IAR&amp;T, Ibadan</v>
      </c>
      <c r="CQ386" s="4" t="str">
        <v>IAR&amp;T, Ibadan</v>
      </c>
      <c r="CR386" s="4" t="str">
        <v>IAR&amp;T, Ibadan</v>
      </c>
      <c r="CS386" s="4" t="str">
        <v>IAR&amp;T, Ibadan</v>
      </c>
      <c r="CT386" s="4" t="str">
        <v>IAR&amp;T, Ibadan</v>
      </c>
      <c r="CU386" s="4" t="str">
        <v>IAR&amp;T, Ibadan</v>
      </c>
      <c r="CV386" s="4" t="str">
        <v>IAR&amp;T, Ibadan</v>
      </c>
      <c r="CW386" s="4" t="str">
        <v>IAR&amp;T, Ibadan</v>
      </c>
      <c r="CX386" s="4" t="str">
        <v>IAR&amp;T, Ibadan</v>
      </c>
      <c r="CY386" s="4" t="str">
        <v>IAR&amp;T, Ibadan</v>
      </c>
      <c r="CZ386" s="4" t="str">
        <v>IAR&amp;T, Ibadan</v>
      </c>
      <c r="DA386" s="4" t="str">
        <v>IAR&amp;T, Ibadan</v>
      </c>
      <c r="DB386" s="4" t="str">
        <v>IAR&amp;T, Ibadan</v>
      </c>
      <c r="DC386" s="4" t="str">
        <v>IAR&amp;T, Ibadan</v>
      </c>
      <c r="DD386" s="4" t="str">
        <v>IAR&amp;T, Ibadan</v>
      </c>
      <c r="DE386" s="4" t="str">
        <v>IAR&amp;T, Ibadan</v>
      </c>
      <c r="DF386" s="4" t="str">
        <v>IAR&amp;T, Ibadan</v>
      </c>
      <c r="DG386" s="4" t="str">
        <v>IAR&amp;T, Ibadan</v>
      </c>
      <c r="DH386" s="4" t="str">
        <v>IAR&amp;T, Ibadan</v>
      </c>
      <c r="DI386" s="4" t="str">
        <v>IAR&amp;T, Ibadan</v>
      </c>
      <c r="DJ386" s="4" t="str">
        <v>IAR&amp;T, Ibadan</v>
      </c>
      <c r="DK386" s="4" t="str">
        <v>IAR&amp;T, Ibadan</v>
      </c>
      <c r="DL386" s="4" t="str">
        <v>IAR&amp;T, Ibadan</v>
      </c>
      <c r="DM386" s="4" t="str">
        <v>IAR&amp;T, Ibadan</v>
      </c>
      <c r="DN386" s="4" t="str">
        <v>IAR&amp;T, Ibadan</v>
      </c>
      <c r="DO386" s="4" t="str">
        <v>IAR&amp;T, Ibadan</v>
      </c>
      <c r="DP386" s="4" t="str">
        <v>IAR&amp;T, Ibadan</v>
      </c>
    </row>
    <row r="387" spans="1:120" x14ac:dyDescent="0.35">
      <c r="A387" s="4">
        <v>0.48332999999999998</v>
      </c>
      <c r="B387" s="4">
        <v>34.233330000000002</v>
      </c>
      <c r="C387" s="4" t="s">
        <v>215</v>
      </c>
      <c r="D387" s="4" t="s">
        <v>130</v>
      </c>
      <c r="E387" s="4" t="s">
        <v>607</v>
      </c>
      <c r="F387" s="4">
        <v>917</v>
      </c>
      <c r="G387" s="4" t="str">
        <f t="shared" si="6"/>
        <v>Kenya-Kwang'amor</v>
      </c>
      <c r="BA387" s="4" t="str">
        <v>IAR, Yagoua</v>
      </c>
      <c r="BB387" s="4" t="str">
        <v>IAR, Yagoua</v>
      </c>
      <c r="BC387" s="4" t="str">
        <v>IAR, Yagoua</v>
      </c>
      <c r="BD387" s="4" t="str">
        <v>IAR, Yagoua</v>
      </c>
      <c r="BE387" s="4" t="str">
        <v>IAR, Yagoua</v>
      </c>
      <c r="BF387" s="4" t="str">
        <v>IAR, Yagoua</v>
      </c>
      <c r="BG387" s="4" t="str">
        <v>IAR, Yagoua</v>
      </c>
      <c r="BH387" s="4" t="str">
        <v>IAR, Yagoua</v>
      </c>
      <c r="BI387" s="4" t="str">
        <v>IAR, Yagoua</v>
      </c>
      <c r="BJ387" s="4" t="str">
        <v>IAR, Yagoua</v>
      </c>
      <c r="BK387" s="4" t="str">
        <v>IAR, Yagoua</v>
      </c>
      <c r="BL387" s="4" t="str">
        <v>IAR, Yagoua</v>
      </c>
      <c r="BM387" s="4" t="str">
        <v>IAR, Yagoua</v>
      </c>
      <c r="BN387" s="4" t="str">
        <v>IAR, Yagoua</v>
      </c>
      <c r="BO387" s="4" t="str">
        <v>IAR, Yagoua</v>
      </c>
      <c r="BP387" s="4" t="str">
        <v>IAR, Yagoua</v>
      </c>
      <c r="BQ387" s="4" t="str">
        <v>IAR, Yagoua</v>
      </c>
      <c r="BR387" s="4" t="str">
        <v>IAR, Yagoua</v>
      </c>
      <c r="BS387" s="4" t="str">
        <v>IAR, Yagoua</v>
      </c>
      <c r="BT387" s="4" t="str">
        <v>IAR, Yagoua</v>
      </c>
      <c r="BU387" s="4" t="str">
        <v>IAR, Yagoua</v>
      </c>
      <c r="BV387" s="4" t="str">
        <v>IAR, Yagoua</v>
      </c>
      <c r="BW387" s="4" t="str">
        <v>IAR, Yagoua</v>
      </c>
      <c r="BX387" s="4" t="str">
        <v>IAR, Yagoua</v>
      </c>
      <c r="BY387" s="4" t="str">
        <v>IAR, Yagoua</v>
      </c>
      <c r="BZ387" s="4" t="str">
        <v>IAR, Yagoua</v>
      </c>
      <c r="CA387" s="4" t="str">
        <v>IAR, Yagoua</v>
      </c>
      <c r="CB387" s="4" t="str">
        <v>IAR, Yagoua</v>
      </c>
      <c r="CC387" s="4" t="str">
        <v>IAR, Yagoua</v>
      </c>
      <c r="CD387" s="4" t="str">
        <v>IAR, Yagoua</v>
      </c>
      <c r="CE387" s="4" t="str">
        <v>IAR, Yagoua</v>
      </c>
      <c r="CF387" s="4" t="str">
        <v>IAR, Yagoua</v>
      </c>
      <c r="CG387" s="4" t="str">
        <v>IAR, Yagoua</v>
      </c>
      <c r="CH387" s="4" t="str">
        <v>IAR, Yagoua</v>
      </c>
      <c r="CJ387" s="4" t="str">
        <v>IAR, Yagoua</v>
      </c>
      <c r="CK387" s="4" t="str">
        <v>IAR, Yagoua</v>
      </c>
      <c r="CL387" s="4" t="str">
        <v>IAR, Yagoua</v>
      </c>
      <c r="CM387" s="4" t="str">
        <v>IAR, Yagoua</v>
      </c>
      <c r="CN387" s="4" t="str">
        <v>IAR, Yagoua</v>
      </c>
      <c r="CO387" s="4" t="str">
        <v>IAR, Yagoua</v>
      </c>
      <c r="CP387" s="4" t="str">
        <v>IAR, Yagoua</v>
      </c>
      <c r="CQ387" s="4" t="str">
        <v>IAR, Yagoua</v>
      </c>
      <c r="CR387" s="4" t="str">
        <v>IAR, Yagoua</v>
      </c>
      <c r="CS387" s="4" t="str">
        <v>IAR, Yagoua</v>
      </c>
      <c r="CT387" s="4" t="str">
        <v>IAR, Yagoua</v>
      </c>
      <c r="CU387" s="4" t="str">
        <v>IAR, Yagoua</v>
      </c>
      <c r="CV387" s="4" t="str">
        <v>IAR, Yagoua</v>
      </c>
      <c r="CW387" s="4" t="str">
        <v>IAR, Yagoua</v>
      </c>
      <c r="CX387" s="4" t="str">
        <v>IAR, Yagoua</v>
      </c>
      <c r="CY387" s="4" t="str">
        <v>IAR, Yagoua</v>
      </c>
      <c r="CZ387" s="4" t="str">
        <v>IAR, Yagoua</v>
      </c>
      <c r="DA387" s="4" t="str">
        <v>IAR, Yagoua</v>
      </c>
      <c r="DB387" s="4" t="str">
        <v>IAR, Yagoua</v>
      </c>
      <c r="DC387" s="4" t="str">
        <v>IAR, Yagoua</v>
      </c>
      <c r="DD387" s="4" t="str">
        <v>IAR, Yagoua</v>
      </c>
      <c r="DE387" s="4" t="str">
        <v>IAR, Yagoua</v>
      </c>
      <c r="DF387" s="4" t="str">
        <v>IAR, Yagoua</v>
      </c>
      <c r="DG387" s="4" t="str">
        <v>IAR, Yagoua</v>
      </c>
      <c r="DH387" s="4" t="str">
        <v>IAR, Yagoua</v>
      </c>
      <c r="DI387" s="4" t="str">
        <v>IAR, Yagoua</v>
      </c>
      <c r="DJ387" s="4" t="str">
        <v>IAR, Yagoua</v>
      </c>
      <c r="DK387" s="4" t="str">
        <v>IAR, Yagoua</v>
      </c>
      <c r="DL387" s="4" t="str">
        <v>IAR, Yagoua</v>
      </c>
      <c r="DM387" s="4" t="str">
        <v>IAR, Yagoua</v>
      </c>
      <c r="DN387" s="4" t="str">
        <v>IAR, Yagoua</v>
      </c>
      <c r="DO387" s="4" t="str">
        <v>IAR, Yagoua</v>
      </c>
      <c r="DP387" s="4" t="str">
        <v>IAR, Yagoua</v>
      </c>
    </row>
    <row r="388" spans="1:120" x14ac:dyDescent="0.35">
      <c r="A388" s="4">
        <v>0.39</v>
      </c>
      <c r="B388" s="4">
        <v>34.24</v>
      </c>
      <c r="C388" s="4" t="s">
        <v>215</v>
      </c>
      <c r="D388" s="4" t="s">
        <v>204</v>
      </c>
      <c r="E388" s="4" t="s">
        <v>608</v>
      </c>
      <c r="F388" s="4">
        <v>188</v>
      </c>
      <c r="G388" s="4" t="str">
        <f t="shared" si="6"/>
        <v>Kenya-Kwang'amor.Mungatsi.Nambale.Ugunja.KARI</v>
      </c>
      <c r="BA388" s="4" t="str">
        <v>IAR/Amadu Bello University, Shika Farm</v>
      </c>
      <c r="BB388" s="4" t="str">
        <v>IAR/Amadu Bello University, Shika Farm</v>
      </c>
      <c r="BC388" s="4" t="str">
        <v>IAR/Amadu Bello University, Shika Farm</v>
      </c>
      <c r="BD388" s="4" t="str">
        <v>IAR/Amadu Bello University, Shika Farm</v>
      </c>
      <c r="BE388" s="4" t="str">
        <v>IAR/Amadu Bello University, Shika Farm</v>
      </c>
      <c r="BF388" s="4" t="str">
        <v>IAR/Amadu Bello University, Shika Farm</v>
      </c>
      <c r="BG388" s="4" t="str">
        <v>IAR/Amadu Bello University, Shika Farm</v>
      </c>
      <c r="BH388" s="4" t="str">
        <v>IAR/Amadu Bello University, Shika Farm</v>
      </c>
      <c r="BI388" s="4" t="str">
        <v>IAR/Amadu Bello University, Shika Farm</v>
      </c>
      <c r="BJ388" s="4" t="str">
        <v>IAR/Amadu Bello University, Shika Farm</v>
      </c>
      <c r="BK388" s="4" t="str">
        <v>IAR/Amadu Bello University, Shika Farm</v>
      </c>
      <c r="BL388" s="4" t="str">
        <v>IAR/Amadu Bello University, Shika Farm</v>
      </c>
      <c r="BM388" s="4" t="str">
        <v>IAR/Amadu Bello University, Shika Farm</v>
      </c>
      <c r="BN388" s="4" t="str">
        <v>IAR/Amadu Bello University, Shika Farm</v>
      </c>
      <c r="BO388" s="4" t="str">
        <v>IAR/Amadu Bello University, Shika Farm</v>
      </c>
      <c r="BP388" s="4" t="str">
        <v>IAR/Amadu Bello University, Shika Farm</v>
      </c>
      <c r="BQ388" s="4" t="str">
        <v>IAR/Amadu Bello University, Shika Farm</v>
      </c>
      <c r="BR388" s="4" t="str">
        <v>IAR/Amadu Bello University, Shika Farm</v>
      </c>
      <c r="BS388" s="4" t="str">
        <v>IAR/Amadu Bello University, Shika Farm</v>
      </c>
      <c r="BT388" s="4" t="str">
        <v>IAR/Amadu Bello University, Shika Farm</v>
      </c>
      <c r="BU388" s="4" t="str">
        <v>IAR/Amadu Bello University, Shika Farm</v>
      </c>
      <c r="BV388" s="4" t="str">
        <v>IAR/Amadu Bello University, Shika Farm</v>
      </c>
      <c r="BW388" s="4" t="str">
        <v>IAR/Amadu Bello University, Shika Farm</v>
      </c>
      <c r="BX388" s="4" t="str">
        <v>IAR/Amadu Bello University, Shika Farm</v>
      </c>
      <c r="BY388" s="4" t="str">
        <v>IAR/Amadu Bello University, Shika Farm</v>
      </c>
      <c r="BZ388" s="4" t="str">
        <v>IAR/Amadu Bello University, Shika Farm</v>
      </c>
      <c r="CA388" s="4" t="str">
        <v>IAR/Amadu Bello University, Shika Farm</v>
      </c>
      <c r="CB388" s="4" t="str">
        <v>IAR/Amadu Bello University, Shika Farm</v>
      </c>
      <c r="CC388" s="4" t="str">
        <v>IAR/Amadu Bello University, Shika Farm</v>
      </c>
      <c r="CD388" s="4" t="str">
        <v>IAR/Amadu Bello University, Shika Farm</v>
      </c>
      <c r="CE388" s="4" t="str">
        <v>IAR/Amadu Bello University, Shika Farm</v>
      </c>
      <c r="CF388" s="4" t="str">
        <v>IAR/Amadu Bello University, Shika Farm</v>
      </c>
      <c r="CG388" s="4" t="str">
        <v>IAR/Amadu Bello University, Shika Farm</v>
      </c>
      <c r="CH388" s="4" t="str">
        <v>IAR/Amadu Bello University, Shika Farm</v>
      </c>
      <c r="CJ388" s="4" t="str">
        <v>IAR/Amadu Bello University, Shika Farm</v>
      </c>
      <c r="CK388" s="4" t="str">
        <v>IAR/Amadu Bello University, Shika Farm</v>
      </c>
      <c r="CL388" s="4" t="str">
        <v>IAR/Amadu Bello University, Shika Farm</v>
      </c>
      <c r="CM388" s="4" t="str">
        <v>IAR/Amadu Bello University, Shika Farm</v>
      </c>
      <c r="CN388" s="4" t="str">
        <v>IAR/Amadu Bello University, Shika Farm</v>
      </c>
      <c r="CO388" s="4" t="str">
        <v>IAR/Amadu Bello University, Shika Farm</v>
      </c>
      <c r="CP388" s="4" t="str">
        <v>IAR/Amadu Bello University, Shika Farm</v>
      </c>
      <c r="CQ388" s="4" t="str">
        <v>IAR/Amadu Bello University, Shika Farm</v>
      </c>
      <c r="CR388" s="4" t="str">
        <v>IAR/Amadu Bello University, Shika Farm</v>
      </c>
      <c r="CS388" s="4" t="str">
        <v>IAR/Amadu Bello University, Shika Farm</v>
      </c>
      <c r="CT388" s="4" t="str">
        <v>IAR/Amadu Bello University, Shika Farm</v>
      </c>
      <c r="CU388" s="4" t="str">
        <v>IAR/Amadu Bello University, Shika Farm</v>
      </c>
      <c r="CV388" s="4" t="str">
        <v>IAR/Amadu Bello University, Shika Farm</v>
      </c>
      <c r="CW388" s="4" t="str">
        <v>IAR/Amadu Bello University, Shika Farm</v>
      </c>
      <c r="CX388" s="4" t="str">
        <v>IAR/Amadu Bello University, Shika Farm</v>
      </c>
      <c r="CY388" s="4" t="str">
        <v>IAR/Amadu Bello University, Shika Farm</v>
      </c>
      <c r="CZ388" s="4" t="str">
        <v>IAR/Amadu Bello University, Shika Farm</v>
      </c>
      <c r="DA388" s="4" t="str">
        <v>IAR/Amadu Bello University, Shika Farm</v>
      </c>
      <c r="DB388" s="4" t="str">
        <v>IAR/Amadu Bello University, Shika Farm</v>
      </c>
      <c r="DC388" s="4" t="str">
        <v>IAR/Amadu Bello University, Shika Farm</v>
      </c>
      <c r="DD388" s="4" t="str">
        <v>IAR/Amadu Bello University, Shika Farm</v>
      </c>
      <c r="DE388" s="4" t="str">
        <v>IAR/Amadu Bello University, Shika Farm</v>
      </c>
      <c r="DF388" s="4" t="str">
        <v>IAR/Amadu Bello University, Shika Farm</v>
      </c>
      <c r="DG388" s="4" t="str">
        <v>IAR/Amadu Bello University, Shika Farm</v>
      </c>
      <c r="DH388" s="4" t="str">
        <v>IAR/Amadu Bello University, Shika Farm</v>
      </c>
      <c r="DI388" s="4" t="str">
        <v>IAR/Amadu Bello University, Shika Farm</v>
      </c>
      <c r="DJ388" s="4" t="str">
        <v>IAR/Amadu Bello University, Shika Farm</v>
      </c>
      <c r="DK388" s="4" t="str">
        <v>IAR/Amadu Bello University, Shika Farm</v>
      </c>
      <c r="DL388" s="4" t="str">
        <v>IAR/Amadu Bello University, Shika Farm</v>
      </c>
      <c r="DM388" s="4" t="str">
        <v>IAR/Amadu Bello University, Shika Farm</v>
      </c>
      <c r="DN388" s="4" t="str">
        <v>IAR/Amadu Bello University, Shika Farm</v>
      </c>
      <c r="DO388" s="4" t="str">
        <v>IAR/Amadu Bello University, Shika Farm</v>
      </c>
      <c r="DP388" s="4" t="str">
        <v>IAR/Amadu Bello University, Shika Farm</v>
      </c>
    </row>
    <row r="389" spans="1:120" x14ac:dyDescent="0.35">
      <c r="A389" s="4">
        <v>0.32</v>
      </c>
      <c r="B389" s="4">
        <v>34.795999999999999</v>
      </c>
      <c r="C389" s="4" t="s">
        <v>215</v>
      </c>
      <c r="D389" s="4" t="s">
        <v>130</v>
      </c>
      <c r="E389" s="4" t="s">
        <v>609</v>
      </c>
      <c r="F389" s="4">
        <v>500</v>
      </c>
      <c r="G389" s="4" t="str">
        <f t="shared" si="6"/>
        <v>Kenya-Lubao</v>
      </c>
      <c r="BA389" s="4" t="str">
        <v>IAV Hassan II Gharb Experimental Station</v>
      </c>
      <c r="BB389" s="4" t="str">
        <v>IAV Hassan II Gharb Experimental Station</v>
      </c>
      <c r="BC389" s="4" t="str">
        <v>IAV Hassan II Gharb Experimental Station</v>
      </c>
      <c r="BD389" s="4" t="str">
        <v>IAV Hassan II Gharb Experimental Station</v>
      </c>
      <c r="BE389" s="4" t="str">
        <v>IAV Hassan II Gharb Experimental Station</v>
      </c>
      <c r="BF389" s="4" t="str">
        <v>IAV Hassan II Gharb Experimental Station</v>
      </c>
      <c r="BG389" s="4" t="str">
        <v>IAV Hassan II Gharb Experimental Station</v>
      </c>
      <c r="BH389" s="4" t="str">
        <v>IAV Hassan II Gharb Experimental Station</v>
      </c>
      <c r="BI389" s="4" t="str">
        <v>IAV Hassan II Gharb Experimental Station</v>
      </c>
      <c r="BJ389" s="4" t="str">
        <v>IAV Hassan II Gharb Experimental Station</v>
      </c>
      <c r="BK389" s="4" t="str">
        <v>IAV Hassan II Gharb Experimental Station</v>
      </c>
      <c r="BL389" s="4" t="str">
        <v>IAV Hassan II Gharb Experimental Station</v>
      </c>
      <c r="BM389" s="4" t="str">
        <v>IAV Hassan II Gharb Experimental Station</v>
      </c>
      <c r="BN389" s="4" t="str">
        <v>IAV Hassan II Gharb Experimental Station</v>
      </c>
      <c r="BO389" s="4" t="str">
        <v>IAV Hassan II Gharb Experimental Station</v>
      </c>
      <c r="BP389" s="4" t="str">
        <v>IAV Hassan II Gharb Experimental Station</v>
      </c>
      <c r="BQ389" s="4" t="str">
        <v>IAV Hassan II Gharb Experimental Station</v>
      </c>
      <c r="BR389" s="4" t="str">
        <v>IAV Hassan II Gharb Experimental Station</v>
      </c>
      <c r="BS389" s="4" t="str">
        <v>IAV Hassan II Gharb Experimental Station</v>
      </c>
      <c r="BT389" s="4" t="str">
        <v>IAV Hassan II Gharb Experimental Station</v>
      </c>
      <c r="BU389" s="4" t="str">
        <v>IAV Hassan II Gharb Experimental Station</v>
      </c>
      <c r="BV389" s="4" t="str">
        <v>IAV Hassan II Gharb Experimental Station</v>
      </c>
      <c r="BW389" s="4" t="str">
        <v>IAV Hassan II Gharb Experimental Station</v>
      </c>
      <c r="BX389" s="4" t="str">
        <v>IAV Hassan II Gharb Experimental Station</v>
      </c>
      <c r="BY389" s="4" t="str">
        <v>IAV Hassan II Gharb Experimental Station</v>
      </c>
      <c r="BZ389" s="4" t="str">
        <v>IAV Hassan II Gharb Experimental Station</v>
      </c>
      <c r="CA389" s="4" t="str">
        <v>IAV Hassan II Gharb Experimental Station</v>
      </c>
      <c r="CB389" s="4" t="str">
        <v>IAV Hassan II Gharb Experimental Station</v>
      </c>
      <c r="CC389" s="4" t="str">
        <v>IAV Hassan II Gharb Experimental Station</v>
      </c>
      <c r="CD389" s="4" t="str">
        <v>IAV Hassan II Gharb Experimental Station</v>
      </c>
      <c r="CE389" s="4" t="str">
        <v>IAV Hassan II Gharb Experimental Station</v>
      </c>
      <c r="CF389" s="4" t="str">
        <v>IAV Hassan II Gharb Experimental Station</v>
      </c>
      <c r="CG389" s="4" t="str">
        <v>IAV Hassan II Gharb Experimental Station</v>
      </c>
      <c r="CH389" s="4" t="str">
        <v>IAV Hassan II Gharb Experimental Station</v>
      </c>
      <c r="CJ389" s="4" t="str">
        <v>IAV Hassan II Gharb Experimental Station</v>
      </c>
      <c r="CK389" s="4" t="str">
        <v>IAV Hassan II Gharb Experimental Station</v>
      </c>
      <c r="CL389" s="4" t="str">
        <v>IAV Hassan II Gharb Experimental Station</v>
      </c>
      <c r="CM389" s="4" t="str">
        <v>IAV Hassan II Gharb Experimental Station</v>
      </c>
      <c r="CN389" s="4" t="str">
        <v>IAV Hassan II Gharb Experimental Station</v>
      </c>
      <c r="CO389" s="4" t="str">
        <v>IAV Hassan II Gharb Experimental Station</v>
      </c>
      <c r="CP389" s="4" t="str">
        <v>IAV Hassan II Gharb Experimental Station</v>
      </c>
      <c r="CQ389" s="4" t="str">
        <v>IAV Hassan II Gharb Experimental Station</v>
      </c>
      <c r="CR389" s="4" t="str">
        <v>IAV Hassan II Gharb Experimental Station</v>
      </c>
      <c r="CS389" s="4" t="str">
        <v>IAV Hassan II Gharb Experimental Station</v>
      </c>
      <c r="CT389" s="4" t="str">
        <v>IAV Hassan II Gharb Experimental Station</v>
      </c>
      <c r="CU389" s="4" t="str">
        <v>IAV Hassan II Gharb Experimental Station</v>
      </c>
      <c r="CV389" s="4" t="str">
        <v>IAV Hassan II Gharb Experimental Station</v>
      </c>
      <c r="CW389" s="4" t="str">
        <v>IAV Hassan II Gharb Experimental Station</v>
      </c>
      <c r="CX389" s="4" t="str">
        <v>IAV Hassan II Gharb Experimental Station</v>
      </c>
      <c r="CY389" s="4" t="str">
        <v>IAV Hassan II Gharb Experimental Station</v>
      </c>
      <c r="CZ389" s="4" t="str">
        <v>IAV Hassan II Gharb Experimental Station</v>
      </c>
      <c r="DA389" s="4" t="str">
        <v>IAV Hassan II Gharb Experimental Station</v>
      </c>
      <c r="DB389" s="4" t="str">
        <v>IAV Hassan II Gharb Experimental Station</v>
      </c>
      <c r="DC389" s="4" t="str">
        <v>IAV Hassan II Gharb Experimental Station</v>
      </c>
      <c r="DD389" s="4" t="str">
        <v>IAV Hassan II Gharb Experimental Station</v>
      </c>
      <c r="DE389" s="4" t="str">
        <v>IAV Hassan II Gharb Experimental Station</v>
      </c>
      <c r="DF389" s="4" t="str">
        <v>IAV Hassan II Gharb Experimental Station</v>
      </c>
      <c r="DG389" s="4" t="str">
        <v>IAV Hassan II Gharb Experimental Station</v>
      </c>
      <c r="DH389" s="4" t="str">
        <v>IAV Hassan II Gharb Experimental Station</v>
      </c>
      <c r="DI389" s="4" t="str">
        <v>IAV Hassan II Gharb Experimental Station</v>
      </c>
      <c r="DJ389" s="4" t="str">
        <v>IAV Hassan II Gharb Experimental Station</v>
      </c>
      <c r="DK389" s="4" t="str">
        <v>IAV Hassan II Gharb Experimental Station</v>
      </c>
      <c r="DL389" s="4" t="str">
        <v>IAV Hassan II Gharb Experimental Station</v>
      </c>
      <c r="DM389" s="4" t="str">
        <v>IAV Hassan II Gharb Experimental Station</v>
      </c>
      <c r="DN389" s="4" t="str">
        <v>IAV Hassan II Gharb Experimental Station</v>
      </c>
      <c r="DO389" s="4" t="str">
        <v>IAV Hassan II Gharb Experimental Station</v>
      </c>
      <c r="DP389" s="4" t="str">
        <v>IAV Hassan II Gharb Experimental Station</v>
      </c>
    </row>
    <row r="390" spans="1:120" x14ac:dyDescent="0.35">
      <c r="A390" s="4">
        <v>-1.21</v>
      </c>
      <c r="B390" s="4">
        <v>37.36</v>
      </c>
      <c r="C390" s="4" t="s">
        <v>215</v>
      </c>
      <c r="D390" s="4" t="s">
        <v>130</v>
      </c>
      <c r="E390" s="4" t="s">
        <v>610</v>
      </c>
      <c r="F390" s="4">
        <v>550</v>
      </c>
      <c r="G390" s="4" t="str">
        <f t="shared" si="6"/>
        <v>Kenya-Machakos</v>
      </c>
      <c r="BA390" s="4" t="str">
        <v>Ibadan</v>
      </c>
      <c r="BB390" s="4" t="str">
        <v>Ibadan</v>
      </c>
      <c r="BC390" s="4" t="str">
        <v>Ibadan</v>
      </c>
      <c r="BD390" s="4" t="str">
        <v>Ibadan</v>
      </c>
      <c r="BE390" s="4" t="str">
        <v>Ibadan</v>
      </c>
      <c r="BF390" s="4" t="str">
        <v>Ibadan</v>
      </c>
      <c r="BG390" s="4" t="str">
        <v>Ibadan</v>
      </c>
      <c r="BH390" s="4" t="str">
        <v>Ibadan</v>
      </c>
      <c r="BI390" s="4" t="str">
        <v>Ibadan</v>
      </c>
      <c r="BJ390" s="4" t="str">
        <v>Ibadan</v>
      </c>
      <c r="BK390" s="4" t="str">
        <v>Ibadan</v>
      </c>
      <c r="BL390" s="4" t="str">
        <v>Ibadan</v>
      </c>
      <c r="BM390" s="4" t="str">
        <v>Ibadan</v>
      </c>
      <c r="BN390" s="4" t="str">
        <v>Ibadan</v>
      </c>
      <c r="BO390" s="4" t="str">
        <v>Ibadan</v>
      </c>
      <c r="BP390" s="4" t="str">
        <v>Ibadan</v>
      </c>
      <c r="BQ390" s="4" t="str">
        <v>Ibadan</v>
      </c>
      <c r="BR390" s="4" t="str">
        <v>Ibadan</v>
      </c>
      <c r="BS390" s="4" t="str">
        <v>Ibadan</v>
      </c>
      <c r="BT390" s="4" t="str">
        <v>Ibadan</v>
      </c>
      <c r="BU390" s="4" t="str">
        <v>Ibadan</v>
      </c>
      <c r="BV390" s="4" t="str">
        <v>Ibadan</v>
      </c>
      <c r="BW390" s="4" t="str">
        <v>Ibadan</v>
      </c>
      <c r="BX390" s="4" t="str">
        <v>Ibadan</v>
      </c>
      <c r="BY390" s="4" t="str">
        <v>Ibadan</v>
      </c>
      <c r="BZ390" s="4" t="str">
        <v>Ibadan</v>
      </c>
      <c r="CA390" s="4" t="str">
        <v>Ibadan</v>
      </c>
      <c r="CB390" s="4" t="str">
        <v>Ibadan</v>
      </c>
      <c r="CC390" s="4" t="str">
        <v>Ibadan</v>
      </c>
      <c r="CD390" s="4" t="str">
        <v>Ibadan</v>
      </c>
      <c r="CE390" s="4" t="str">
        <v>Ibadan</v>
      </c>
      <c r="CF390" s="4" t="str">
        <v>Ibadan</v>
      </c>
      <c r="CG390" s="4" t="str">
        <v>Ibadan</v>
      </c>
      <c r="CH390" s="4" t="str">
        <v>Ibadan</v>
      </c>
      <c r="CJ390" s="4" t="str">
        <v>Ibadan</v>
      </c>
      <c r="CK390" s="4" t="str">
        <v>Ibadan</v>
      </c>
      <c r="CL390" s="4" t="str">
        <v>Ibadan</v>
      </c>
      <c r="CM390" s="4" t="str">
        <v>Ibadan</v>
      </c>
      <c r="CN390" s="4" t="str">
        <v>Ibadan</v>
      </c>
      <c r="CO390" s="4" t="str">
        <v>Ibadan</v>
      </c>
      <c r="CP390" s="4" t="str">
        <v>Ibadan</v>
      </c>
      <c r="CQ390" s="4" t="str">
        <v>Ibadan</v>
      </c>
      <c r="CR390" s="4" t="str">
        <v>Ibadan</v>
      </c>
      <c r="CS390" s="4" t="str">
        <v>Ibadan</v>
      </c>
      <c r="CT390" s="4" t="str">
        <v>Ibadan</v>
      </c>
      <c r="CU390" s="4" t="str">
        <v>Ibadan</v>
      </c>
      <c r="CV390" s="4" t="str">
        <v>Ibadan</v>
      </c>
      <c r="CW390" s="4" t="str">
        <v>Ibadan</v>
      </c>
      <c r="CX390" s="4" t="str">
        <v>Ibadan</v>
      </c>
      <c r="CY390" s="4" t="str">
        <v>Ibadan</v>
      </c>
      <c r="CZ390" s="4" t="str">
        <v>Ibadan</v>
      </c>
      <c r="DA390" s="4" t="str">
        <v>Ibadan</v>
      </c>
      <c r="DB390" s="4" t="str">
        <v>Ibadan</v>
      </c>
      <c r="DC390" s="4" t="str">
        <v>Ibadan</v>
      </c>
      <c r="DD390" s="4" t="str">
        <v>Ibadan</v>
      </c>
      <c r="DE390" s="4" t="str">
        <v>Ibadan</v>
      </c>
      <c r="DF390" s="4" t="str">
        <v>Ibadan</v>
      </c>
      <c r="DG390" s="4" t="str">
        <v>Ibadan</v>
      </c>
      <c r="DH390" s="4" t="str">
        <v>Ibadan</v>
      </c>
      <c r="DI390" s="4" t="str">
        <v>Ibadan</v>
      </c>
      <c r="DJ390" s="4" t="str">
        <v>Ibadan</v>
      </c>
      <c r="DK390" s="4" t="str">
        <v>Ibadan</v>
      </c>
      <c r="DL390" s="4" t="str">
        <v>Ibadan</v>
      </c>
      <c r="DM390" s="4" t="str">
        <v>Ibadan</v>
      </c>
      <c r="DN390" s="4" t="str">
        <v>Ibadan</v>
      </c>
      <c r="DO390" s="4" t="str">
        <v>Ibadan</v>
      </c>
      <c r="DP390" s="4" t="str">
        <v>Ibadan</v>
      </c>
    </row>
    <row r="391" spans="1:120" x14ac:dyDescent="0.35">
      <c r="A391" s="4">
        <v>-0.77600000000000002</v>
      </c>
      <c r="B391" s="4">
        <v>37.659999999999997</v>
      </c>
      <c r="C391" s="4" t="s">
        <v>215</v>
      </c>
      <c r="D391" s="4" t="s">
        <v>138</v>
      </c>
      <c r="E391" s="4" t="s">
        <v>611</v>
      </c>
      <c r="F391" s="4">
        <v>1000</v>
      </c>
      <c r="G391" s="4" t="str">
        <f t="shared" si="6"/>
        <v>Kenya-Machanga</v>
      </c>
      <c r="BA391" s="4" t="str">
        <v>Ibadan (private fish farm)</v>
      </c>
      <c r="BB391" s="4" t="str">
        <v>Ibadan (private fish farm)</v>
      </c>
      <c r="BC391" s="4" t="str">
        <v>Ibadan (private fish farm)</v>
      </c>
      <c r="BD391" s="4" t="str">
        <v>Ibadan (private fish farm)</v>
      </c>
      <c r="BE391" s="4" t="str">
        <v>Ibadan (private fish farm)</v>
      </c>
      <c r="BF391" s="4" t="str">
        <v>Ibadan (private fish farm)</v>
      </c>
      <c r="BG391" s="4" t="str">
        <v>Ibadan (private fish farm)</v>
      </c>
      <c r="BH391" s="4" t="str">
        <v>Ibadan (private fish farm)</v>
      </c>
      <c r="BI391" s="4" t="str">
        <v>Ibadan (private fish farm)</v>
      </c>
      <c r="BJ391" s="4" t="str">
        <v>Ibadan (private fish farm)</v>
      </c>
      <c r="BK391" s="4" t="str">
        <v>Ibadan (private fish farm)</v>
      </c>
      <c r="BL391" s="4" t="str">
        <v>Ibadan (private fish farm)</v>
      </c>
      <c r="BM391" s="4" t="str">
        <v>Ibadan (private fish farm)</v>
      </c>
      <c r="BN391" s="4" t="str">
        <v>Ibadan (private fish farm)</v>
      </c>
      <c r="BO391" s="4" t="str">
        <v>Ibadan (private fish farm)</v>
      </c>
      <c r="BP391" s="4" t="str">
        <v>Ibadan (private fish farm)</v>
      </c>
      <c r="BQ391" s="4" t="str">
        <v>Ibadan (private fish farm)</v>
      </c>
      <c r="BR391" s="4" t="str">
        <v>Ibadan (private fish farm)</v>
      </c>
      <c r="BS391" s="4" t="str">
        <v>Ibadan (private fish farm)</v>
      </c>
      <c r="BT391" s="4" t="str">
        <v>Ibadan (private fish farm)</v>
      </c>
      <c r="BU391" s="4" t="str">
        <v>Ibadan (private fish farm)</v>
      </c>
      <c r="BV391" s="4" t="str">
        <v>Ibadan (private fish farm)</v>
      </c>
      <c r="BW391" s="4" t="str">
        <v>Ibadan (private fish farm)</v>
      </c>
      <c r="BX391" s="4" t="str">
        <v>Ibadan (private fish farm)</v>
      </c>
      <c r="BY391" s="4" t="str">
        <v>Ibadan (private fish farm)</v>
      </c>
      <c r="BZ391" s="4" t="str">
        <v>Ibadan (private fish farm)</v>
      </c>
      <c r="CA391" s="4" t="str">
        <v>Ibadan (private fish farm)</v>
      </c>
      <c r="CB391" s="4" t="str">
        <v>Ibadan (private fish farm)</v>
      </c>
      <c r="CC391" s="4" t="str">
        <v>Ibadan (private fish farm)</v>
      </c>
      <c r="CD391" s="4" t="str">
        <v>Ibadan (private fish farm)</v>
      </c>
      <c r="CE391" s="4" t="str">
        <v>Ibadan (private fish farm)</v>
      </c>
      <c r="CF391" s="4" t="str">
        <v>Ibadan (private fish farm)</v>
      </c>
      <c r="CG391" s="4" t="str">
        <v>Ibadan (private fish farm)</v>
      </c>
      <c r="CH391" s="4" t="str">
        <v>Ibadan (private fish farm)</v>
      </c>
      <c r="CJ391" s="4" t="str">
        <v>Ibadan (private fish farm)</v>
      </c>
      <c r="CK391" s="4" t="str">
        <v>Ibadan (private fish farm)</v>
      </c>
      <c r="CL391" s="4" t="str">
        <v>Ibadan (private fish farm)</v>
      </c>
      <c r="CM391" s="4" t="str">
        <v>Ibadan (private fish farm)</v>
      </c>
      <c r="CN391" s="4" t="str">
        <v>Ibadan (private fish farm)</v>
      </c>
      <c r="CO391" s="4" t="str">
        <v>Ibadan (private fish farm)</v>
      </c>
      <c r="CP391" s="4" t="str">
        <v>Ibadan (private fish farm)</v>
      </c>
      <c r="CQ391" s="4" t="str">
        <v>Ibadan (private fish farm)</v>
      </c>
      <c r="CR391" s="4" t="str">
        <v>Ibadan (private fish farm)</v>
      </c>
      <c r="CS391" s="4" t="str">
        <v>Ibadan (private fish farm)</v>
      </c>
      <c r="CT391" s="4" t="str">
        <v>Ibadan (private fish farm)</v>
      </c>
      <c r="CU391" s="4" t="str">
        <v>Ibadan (private fish farm)</v>
      </c>
      <c r="CV391" s="4" t="str">
        <v>Ibadan (private fish farm)</v>
      </c>
      <c r="CW391" s="4" t="str">
        <v>Ibadan (private fish farm)</v>
      </c>
      <c r="CX391" s="4" t="str">
        <v>Ibadan (private fish farm)</v>
      </c>
      <c r="CY391" s="4" t="str">
        <v>Ibadan (private fish farm)</v>
      </c>
      <c r="CZ391" s="4" t="str">
        <v>Ibadan (private fish farm)</v>
      </c>
      <c r="DA391" s="4" t="str">
        <v>Ibadan (private fish farm)</v>
      </c>
      <c r="DB391" s="4" t="str">
        <v>Ibadan (private fish farm)</v>
      </c>
      <c r="DC391" s="4" t="str">
        <v>Ibadan (private fish farm)</v>
      </c>
      <c r="DD391" s="4" t="str">
        <v>Ibadan (private fish farm)</v>
      </c>
      <c r="DE391" s="4" t="str">
        <v>Ibadan (private fish farm)</v>
      </c>
      <c r="DF391" s="4" t="str">
        <v>Ibadan (private fish farm)</v>
      </c>
      <c r="DG391" s="4" t="str">
        <v>Ibadan (private fish farm)</v>
      </c>
      <c r="DH391" s="4" t="str">
        <v>Ibadan (private fish farm)</v>
      </c>
      <c r="DI391" s="4" t="str">
        <v>Ibadan (private fish farm)</v>
      </c>
      <c r="DJ391" s="4" t="str">
        <v>Ibadan (private fish farm)</v>
      </c>
      <c r="DK391" s="4" t="str">
        <v>Ibadan (private fish farm)</v>
      </c>
      <c r="DL391" s="4" t="str">
        <v>Ibadan (private fish farm)</v>
      </c>
      <c r="DM391" s="4" t="str">
        <v>Ibadan (private fish farm)</v>
      </c>
      <c r="DN391" s="4" t="str">
        <v>Ibadan (private fish farm)</v>
      </c>
      <c r="DO391" s="4" t="str">
        <v>Ibadan (private fish farm)</v>
      </c>
      <c r="DP391" s="4" t="str">
        <v>Ibadan (private fish farm)</v>
      </c>
    </row>
    <row r="392" spans="1:120" x14ac:dyDescent="0.35">
      <c r="A392" s="4">
        <v>-0.77600000000000002</v>
      </c>
      <c r="B392" s="4">
        <v>37.659999999999997</v>
      </c>
      <c r="C392" s="4" t="s">
        <v>215</v>
      </c>
      <c r="D392" s="4" t="s">
        <v>130</v>
      </c>
      <c r="E392" s="4" t="s">
        <v>611</v>
      </c>
      <c r="F392" s="4">
        <v>1000</v>
      </c>
      <c r="G392" s="4" t="str">
        <f t="shared" si="6"/>
        <v>Kenya-Machanga</v>
      </c>
      <c r="BA392" s="4" t="str">
        <v>ICIPE Campus, Mbita Point</v>
      </c>
      <c r="BB392" s="4" t="str">
        <v>ICIPE Campus, Mbita Point</v>
      </c>
      <c r="BC392" s="4" t="str">
        <v>ICIPE Campus, Mbita Point</v>
      </c>
      <c r="BD392" s="4" t="str">
        <v>ICIPE Campus, Mbita Point</v>
      </c>
      <c r="BE392" s="4" t="str">
        <v>ICIPE Campus, Mbita Point</v>
      </c>
      <c r="BF392" s="4" t="str">
        <v>ICIPE Campus, Mbita Point</v>
      </c>
      <c r="BG392" s="4" t="str">
        <v>ICIPE Campus, Mbita Point</v>
      </c>
      <c r="BH392" s="4" t="str">
        <v>ICIPE Campus, Mbita Point</v>
      </c>
      <c r="BI392" s="4" t="str">
        <v>ICIPE Campus, Mbita Point</v>
      </c>
      <c r="BJ392" s="4" t="str">
        <v>ICIPE Campus, Mbita Point</v>
      </c>
      <c r="BK392" s="4" t="str">
        <v>ICIPE Campus, Mbita Point</v>
      </c>
      <c r="BL392" s="4" t="str">
        <v>ICIPE Campus, Mbita Point</v>
      </c>
      <c r="BM392" s="4" t="str">
        <v>ICIPE Campus, Mbita Point</v>
      </c>
      <c r="BN392" s="4" t="str">
        <v>ICIPE Campus, Mbita Point</v>
      </c>
      <c r="BO392" s="4" t="str">
        <v>ICIPE Campus, Mbita Point</v>
      </c>
      <c r="BP392" s="4" t="str">
        <v>ICIPE Campus, Mbita Point</v>
      </c>
      <c r="BQ392" s="4" t="str">
        <v>ICIPE Campus, Mbita Point</v>
      </c>
      <c r="BR392" s="4" t="str">
        <v>ICIPE Campus, Mbita Point</v>
      </c>
      <c r="BS392" s="4" t="str">
        <v>ICIPE Campus, Mbita Point</v>
      </c>
      <c r="BT392" s="4" t="str">
        <v>ICIPE Campus, Mbita Point</v>
      </c>
      <c r="BU392" s="4" t="str">
        <v>ICIPE Campus, Mbita Point</v>
      </c>
      <c r="BV392" s="4" t="str">
        <v>ICIPE Campus, Mbita Point</v>
      </c>
      <c r="BW392" s="4" t="str">
        <v>ICIPE Campus, Mbita Point</v>
      </c>
      <c r="BX392" s="4" t="str">
        <v>ICIPE Campus, Mbita Point</v>
      </c>
      <c r="BY392" s="4" t="str">
        <v>ICIPE Campus, Mbita Point</v>
      </c>
      <c r="BZ392" s="4" t="str">
        <v>ICIPE Campus, Mbita Point</v>
      </c>
      <c r="CA392" s="4" t="str">
        <v>ICIPE Campus, Mbita Point</v>
      </c>
      <c r="CB392" s="4" t="str">
        <v>ICIPE Campus, Mbita Point</v>
      </c>
      <c r="CC392" s="4" t="str">
        <v>ICIPE Campus, Mbita Point</v>
      </c>
      <c r="CD392" s="4" t="str">
        <v>ICIPE Campus, Mbita Point</v>
      </c>
      <c r="CE392" s="4" t="str">
        <v>ICIPE Campus, Mbita Point</v>
      </c>
      <c r="CF392" s="4" t="str">
        <v>ICIPE Campus, Mbita Point</v>
      </c>
      <c r="CG392" s="4" t="str">
        <v>ICIPE Campus, Mbita Point</v>
      </c>
      <c r="CH392" s="4" t="str">
        <v>ICIPE Campus, Mbita Point</v>
      </c>
      <c r="CJ392" s="4" t="str">
        <v>ICIPE Campus, Mbita Point</v>
      </c>
      <c r="CK392" s="4" t="str">
        <v>ICIPE Campus, Mbita Point</v>
      </c>
      <c r="CL392" s="4" t="str">
        <v>ICIPE Campus, Mbita Point</v>
      </c>
      <c r="CM392" s="4" t="str">
        <v>ICIPE Campus, Mbita Point</v>
      </c>
      <c r="CN392" s="4" t="str">
        <v>ICIPE Campus, Mbita Point</v>
      </c>
      <c r="CO392" s="4" t="str">
        <v>ICIPE Campus, Mbita Point</v>
      </c>
      <c r="CP392" s="4" t="str">
        <v>ICIPE Campus, Mbita Point</v>
      </c>
      <c r="CQ392" s="4" t="str">
        <v>ICIPE Campus, Mbita Point</v>
      </c>
      <c r="CR392" s="4" t="str">
        <v>ICIPE Campus, Mbita Point</v>
      </c>
      <c r="CS392" s="4" t="str">
        <v>ICIPE Campus, Mbita Point</v>
      </c>
      <c r="CT392" s="4" t="str">
        <v>ICIPE Campus, Mbita Point</v>
      </c>
      <c r="CU392" s="4" t="str">
        <v>ICIPE Campus, Mbita Point</v>
      </c>
      <c r="CV392" s="4" t="str">
        <v>ICIPE Campus, Mbita Point</v>
      </c>
      <c r="CW392" s="4" t="str">
        <v>ICIPE Campus, Mbita Point</v>
      </c>
      <c r="CX392" s="4" t="str">
        <v>ICIPE Campus, Mbita Point</v>
      </c>
      <c r="CY392" s="4" t="str">
        <v>ICIPE Campus, Mbita Point</v>
      </c>
      <c r="CZ392" s="4" t="str">
        <v>ICIPE Campus, Mbita Point</v>
      </c>
      <c r="DA392" s="4" t="str">
        <v>ICIPE Campus, Mbita Point</v>
      </c>
      <c r="DB392" s="4" t="str">
        <v>ICIPE Campus, Mbita Point</v>
      </c>
      <c r="DC392" s="4" t="str">
        <v>ICIPE Campus, Mbita Point</v>
      </c>
      <c r="DD392" s="4" t="str">
        <v>ICIPE Campus, Mbita Point</v>
      </c>
      <c r="DE392" s="4" t="str">
        <v>ICIPE Campus, Mbita Point</v>
      </c>
      <c r="DF392" s="4" t="str">
        <v>ICIPE Campus, Mbita Point</v>
      </c>
      <c r="DG392" s="4" t="str">
        <v>ICIPE Campus, Mbita Point</v>
      </c>
      <c r="DH392" s="4" t="str">
        <v>ICIPE Campus, Mbita Point</v>
      </c>
      <c r="DI392" s="4" t="str">
        <v>ICIPE Campus, Mbita Point</v>
      </c>
      <c r="DJ392" s="4" t="str">
        <v>ICIPE Campus, Mbita Point</v>
      </c>
      <c r="DK392" s="4" t="str">
        <v>ICIPE Campus, Mbita Point</v>
      </c>
      <c r="DL392" s="4" t="str">
        <v>ICIPE Campus, Mbita Point</v>
      </c>
      <c r="DM392" s="4" t="str">
        <v>ICIPE Campus, Mbita Point</v>
      </c>
      <c r="DN392" s="4" t="str">
        <v>ICIPE Campus, Mbita Point</v>
      </c>
      <c r="DO392" s="4" t="str">
        <v>ICIPE Campus, Mbita Point</v>
      </c>
      <c r="DP392" s="4" t="str">
        <v>ICIPE Campus, Mbita Point</v>
      </c>
    </row>
    <row r="393" spans="1:120" x14ac:dyDescent="0.35">
      <c r="A393" s="4">
        <v>-1.23139</v>
      </c>
      <c r="B393" s="4">
        <v>36.466970000000003</v>
      </c>
      <c r="C393" s="4" t="s">
        <v>215</v>
      </c>
      <c r="D393" s="4" t="s">
        <v>130</v>
      </c>
      <c r="E393" s="4" t="s">
        <v>612</v>
      </c>
      <c r="F393" s="4">
        <v>250</v>
      </c>
      <c r="G393" s="4" t="str">
        <f t="shared" si="6"/>
        <v>Kenya-Maguga</v>
      </c>
      <c r="BA393" s="4" t="str">
        <v>ICIPE Kasarani, Nairobi</v>
      </c>
      <c r="BB393" s="4" t="str">
        <v>ICIPE Kasarani, Nairobi</v>
      </c>
      <c r="BC393" s="4" t="str">
        <v>ICIPE Kasarani, Nairobi</v>
      </c>
      <c r="BD393" s="4" t="str">
        <v>ICIPE Kasarani, Nairobi</v>
      </c>
      <c r="BE393" s="4" t="str">
        <v>ICIPE Kasarani, Nairobi</v>
      </c>
      <c r="BF393" s="4" t="str">
        <v>ICIPE Kasarani, Nairobi</v>
      </c>
      <c r="BG393" s="4" t="str">
        <v>ICIPE Kasarani, Nairobi</v>
      </c>
      <c r="BH393" s="4" t="str">
        <v>ICIPE Kasarani, Nairobi</v>
      </c>
      <c r="BI393" s="4" t="str">
        <v>ICIPE Kasarani, Nairobi</v>
      </c>
      <c r="BJ393" s="4" t="str">
        <v>ICIPE Kasarani, Nairobi</v>
      </c>
      <c r="BK393" s="4" t="str">
        <v>ICIPE Kasarani, Nairobi</v>
      </c>
      <c r="BL393" s="4" t="str">
        <v>ICIPE Kasarani, Nairobi</v>
      </c>
      <c r="BM393" s="4" t="str">
        <v>ICIPE Kasarani, Nairobi</v>
      </c>
      <c r="BN393" s="4" t="str">
        <v>ICIPE Kasarani, Nairobi</v>
      </c>
      <c r="BO393" s="4" t="str">
        <v>ICIPE Kasarani, Nairobi</v>
      </c>
      <c r="BP393" s="4" t="str">
        <v>ICIPE Kasarani, Nairobi</v>
      </c>
      <c r="BQ393" s="4" t="str">
        <v>ICIPE Kasarani, Nairobi</v>
      </c>
      <c r="BR393" s="4" t="str">
        <v>ICIPE Kasarani, Nairobi</v>
      </c>
      <c r="BS393" s="4" t="str">
        <v>ICIPE Kasarani, Nairobi</v>
      </c>
      <c r="BT393" s="4" t="str">
        <v>ICIPE Kasarani, Nairobi</v>
      </c>
      <c r="BU393" s="4" t="str">
        <v>ICIPE Kasarani, Nairobi</v>
      </c>
      <c r="BV393" s="4" t="str">
        <v>ICIPE Kasarani, Nairobi</v>
      </c>
      <c r="BW393" s="4" t="str">
        <v>ICIPE Kasarani, Nairobi</v>
      </c>
      <c r="BX393" s="4" t="str">
        <v>ICIPE Kasarani, Nairobi</v>
      </c>
      <c r="BY393" s="4" t="str">
        <v>ICIPE Kasarani, Nairobi</v>
      </c>
      <c r="BZ393" s="4" t="str">
        <v>ICIPE Kasarani, Nairobi</v>
      </c>
      <c r="CA393" s="4" t="str">
        <v>ICIPE Kasarani, Nairobi</v>
      </c>
      <c r="CB393" s="4" t="str">
        <v>ICIPE Kasarani, Nairobi</v>
      </c>
      <c r="CC393" s="4" t="str">
        <v>ICIPE Kasarani, Nairobi</v>
      </c>
      <c r="CD393" s="4" t="str">
        <v>ICIPE Kasarani, Nairobi</v>
      </c>
      <c r="CE393" s="4" t="str">
        <v>ICIPE Kasarani, Nairobi</v>
      </c>
      <c r="CF393" s="4" t="str">
        <v>ICIPE Kasarani, Nairobi</v>
      </c>
      <c r="CG393" s="4" t="str">
        <v>ICIPE Kasarani, Nairobi</v>
      </c>
      <c r="CH393" s="4" t="str">
        <v>ICIPE Kasarani, Nairobi</v>
      </c>
      <c r="CJ393" s="4" t="str">
        <v>ICIPE Kasarani, Nairobi</v>
      </c>
      <c r="CK393" s="4" t="str">
        <v>ICIPE Kasarani, Nairobi</v>
      </c>
      <c r="CL393" s="4" t="str">
        <v>ICIPE Kasarani, Nairobi</v>
      </c>
      <c r="CM393" s="4" t="str">
        <v>ICIPE Kasarani, Nairobi</v>
      </c>
      <c r="CN393" s="4" t="str">
        <v>ICIPE Kasarani, Nairobi</v>
      </c>
      <c r="CO393" s="4" t="str">
        <v>ICIPE Kasarani, Nairobi</v>
      </c>
      <c r="CP393" s="4" t="str">
        <v>ICIPE Kasarani, Nairobi</v>
      </c>
      <c r="CQ393" s="4" t="str">
        <v>ICIPE Kasarani, Nairobi</v>
      </c>
      <c r="CR393" s="4" t="str">
        <v>ICIPE Kasarani, Nairobi</v>
      </c>
      <c r="CS393" s="4" t="str">
        <v>ICIPE Kasarani, Nairobi</v>
      </c>
      <c r="CT393" s="4" t="str">
        <v>ICIPE Kasarani, Nairobi</v>
      </c>
      <c r="CU393" s="4" t="str">
        <v>ICIPE Kasarani, Nairobi</v>
      </c>
      <c r="CV393" s="4" t="str">
        <v>ICIPE Kasarani, Nairobi</v>
      </c>
      <c r="CW393" s="4" t="str">
        <v>ICIPE Kasarani, Nairobi</v>
      </c>
      <c r="CX393" s="4" t="str">
        <v>ICIPE Kasarani, Nairobi</v>
      </c>
      <c r="CY393" s="4" t="str">
        <v>ICIPE Kasarani, Nairobi</v>
      </c>
      <c r="CZ393" s="4" t="str">
        <v>ICIPE Kasarani, Nairobi</v>
      </c>
      <c r="DA393" s="4" t="str">
        <v>ICIPE Kasarani, Nairobi</v>
      </c>
      <c r="DB393" s="4" t="str">
        <v>ICIPE Kasarani, Nairobi</v>
      </c>
      <c r="DC393" s="4" t="str">
        <v>ICIPE Kasarani, Nairobi</v>
      </c>
      <c r="DD393" s="4" t="str">
        <v>ICIPE Kasarani, Nairobi</v>
      </c>
      <c r="DE393" s="4" t="str">
        <v>ICIPE Kasarani, Nairobi</v>
      </c>
      <c r="DF393" s="4" t="str">
        <v>ICIPE Kasarani, Nairobi</v>
      </c>
      <c r="DG393" s="4" t="str">
        <v>ICIPE Kasarani, Nairobi</v>
      </c>
      <c r="DH393" s="4" t="str">
        <v>ICIPE Kasarani, Nairobi</v>
      </c>
      <c r="DI393" s="4" t="str">
        <v>ICIPE Kasarani, Nairobi</v>
      </c>
      <c r="DJ393" s="4" t="str">
        <v>ICIPE Kasarani, Nairobi</v>
      </c>
      <c r="DK393" s="4" t="str">
        <v>ICIPE Kasarani, Nairobi</v>
      </c>
      <c r="DL393" s="4" t="str">
        <v>ICIPE Kasarani, Nairobi</v>
      </c>
      <c r="DM393" s="4" t="str">
        <v>ICIPE Kasarani, Nairobi</v>
      </c>
      <c r="DN393" s="4" t="str">
        <v>ICIPE Kasarani, Nairobi</v>
      </c>
      <c r="DO393" s="4" t="str">
        <v>ICIPE Kasarani, Nairobi</v>
      </c>
      <c r="DP393" s="4" t="str">
        <v>ICIPE Kasarani, Nairobi</v>
      </c>
    </row>
    <row r="394" spans="1:120" x14ac:dyDescent="0.35">
      <c r="A394" s="4">
        <v>0</v>
      </c>
      <c r="B394" s="4">
        <v>34.683329999999998</v>
      </c>
      <c r="C394" s="4" t="s">
        <v>215</v>
      </c>
      <c r="D394" s="4" t="s">
        <v>130</v>
      </c>
      <c r="E394" s="4" t="s">
        <v>613</v>
      </c>
      <c r="F394" s="4">
        <v>917</v>
      </c>
      <c r="G394" s="4" t="str">
        <f t="shared" si="6"/>
        <v>Kenya-Majengo</v>
      </c>
      <c r="BA394" s="4" t="str">
        <v>ICIPE, Mbita Point</v>
      </c>
      <c r="BB394" s="4" t="str">
        <v>ICIPE, Mbita Point</v>
      </c>
      <c r="BC394" s="4" t="str">
        <v>ICIPE, Mbita Point</v>
      </c>
      <c r="BD394" s="4" t="str">
        <v>ICIPE, Mbita Point</v>
      </c>
      <c r="BE394" s="4" t="str">
        <v>ICIPE, Mbita Point</v>
      </c>
      <c r="BF394" s="4" t="str">
        <v>ICIPE, Mbita Point</v>
      </c>
      <c r="BG394" s="4" t="str">
        <v>ICIPE, Mbita Point</v>
      </c>
      <c r="BH394" s="4" t="str">
        <v>ICIPE, Mbita Point</v>
      </c>
      <c r="BI394" s="4" t="str">
        <v>ICIPE, Mbita Point</v>
      </c>
      <c r="BJ394" s="4" t="str">
        <v>ICIPE, Mbita Point</v>
      </c>
      <c r="BK394" s="4" t="str">
        <v>ICIPE, Mbita Point</v>
      </c>
      <c r="BL394" s="4" t="str">
        <v>ICIPE, Mbita Point</v>
      </c>
      <c r="BM394" s="4" t="str">
        <v>ICIPE, Mbita Point</v>
      </c>
      <c r="BN394" s="4" t="str">
        <v>ICIPE, Mbita Point</v>
      </c>
      <c r="BO394" s="4" t="str">
        <v>ICIPE, Mbita Point</v>
      </c>
      <c r="BP394" s="4" t="str">
        <v>ICIPE, Mbita Point</v>
      </c>
      <c r="BQ394" s="4" t="str">
        <v>ICIPE, Mbita Point</v>
      </c>
      <c r="BR394" s="4" t="str">
        <v>ICIPE, Mbita Point</v>
      </c>
      <c r="BS394" s="4" t="str">
        <v>ICIPE, Mbita Point</v>
      </c>
      <c r="BT394" s="4" t="str">
        <v>ICIPE, Mbita Point</v>
      </c>
      <c r="BU394" s="4" t="str">
        <v>ICIPE, Mbita Point</v>
      </c>
      <c r="BV394" s="4" t="str">
        <v>ICIPE, Mbita Point</v>
      </c>
      <c r="BW394" s="4" t="str">
        <v>ICIPE, Mbita Point</v>
      </c>
      <c r="BX394" s="4" t="str">
        <v>ICIPE, Mbita Point</v>
      </c>
      <c r="BY394" s="4" t="str">
        <v>ICIPE, Mbita Point</v>
      </c>
      <c r="BZ394" s="4" t="str">
        <v>ICIPE, Mbita Point</v>
      </c>
      <c r="CA394" s="4" t="str">
        <v>ICIPE, Mbita Point</v>
      </c>
      <c r="CB394" s="4" t="str">
        <v>ICIPE, Mbita Point</v>
      </c>
      <c r="CC394" s="4" t="str">
        <v>ICIPE, Mbita Point</v>
      </c>
      <c r="CD394" s="4" t="str">
        <v>ICIPE, Mbita Point</v>
      </c>
      <c r="CE394" s="4" t="str">
        <v>ICIPE, Mbita Point</v>
      </c>
      <c r="CF394" s="4" t="str">
        <v>ICIPE, Mbita Point</v>
      </c>
      <c r="CG394" s="4" t="str">
        <v>ICIPE, Mbita Point</v>
      </c>
      <c r="CH394" s="4" t="str">
        <v>ICIPE, Mbita Point</v>
      </c>
      <c r="CJ394" s="4" t="str">
        <v>ICIPE, Mbita Point</v>
      </c>
      <c r="CK394" s="4" t="str">
        <v>ICIPE, Mbita Point</v>
      </c>
      <c r="CL394" s="4" t="str">
        <v>ICIPE, Mbita Point</v>
      </c>
      <c r="CM394" s="4" t="str">
        <v>ICIPE, Mbita Point</v>
      </c>
      <c r="CN394" s="4" t="str">
        <v>ICIPE, Mbita Point</v>
      </c>
      <c r="CO394" s="4" t="str">
        <v>ICIPE, Mbita Point</v>
      </c>
      <c r="CP394" s="4" t="str">
        <v>ICIPE, Mbita Point</v>
      </c>
      <c r="CQ394" s="4" t="str">
        <v>ICIPE, Mbita Point</v>
      </c>
      <c r="CR394" s="4" t="str">
        <v>ICIPE, Mbita Point</v>
      </c>
      <c r="CS394" s="4" t="str">
        <v>ICIPE, Mbita Point</v>
      </c>
      <c r="CT394" s="4" t="str">
        <v>ICIPE, Mbita Point</v>
      </c>
      <c r="CU394" s="4" t="str">
        <v>ICIPE, Mbita Point</v>
      </c>
      <c r="CV394" s="4" t="str">
        <v>ICIPE, Mbita Point</v>
      </c>
      <c r="CW394" s="4" t="str">
        <v>ICIPE, Mbita Point</v>
      </c>
      <c r="CX394" s="4" t="str">
        <v>ICIPE, Mbita Point</v>
      </c>
      <c r="CY394" s="4" t="str">
        <v>ICIPE, Mbita Point</v>
      </c>
      <c r="CZ394" s="4" t="str">
        <v>ICIPE, Mbita Point</v>
      </c>
      <c r="DA394" s="4" t="str">
        <v>ICIPE, Mbita Point</v>
      </c>
      <c r="DB394" s="4" t="str">
        <v>ICIPE, Mbita Point</v>
      </c>
      <c r="DC394" s="4" t="str">
        <v>ICIPE, Mbita Point</v>
      </c>
      <c r="DD394" s="4" t="str">
        <v>ICIPE, Mbita Point</v>
      </c>
      <c r="DE394" s="4" t="str">
        <v>ICIPE, Mbita Point</v>
      </c>
      <c r="DF394" s="4" t="str">
        <v>ICIPE, Mbita Point</v>
      </c>
      <c r="DG394" s="4" t="str">
        <v>ICIPE, Mbita Point</v>
      </c>
      <c r="DH394" s="4" t="str">
        <v>ICIPE, Mbita Point</v>
      </c>
      <c r="DI394" s="4" t="str">
        <v>ICIPE, Mbita Point</v>
      </c>
      <c r="DJ394" s="4" t="str">
        <v>ICIPE, Mbita Point</v>
      </c>
      <c r="DK394" s="4" t="str">
        <v>ICIPE, Mbita Point</v>
      </c>
      <c r="DL394" s="4" t="str">
        <v>ICIPE, Mbita Point</v>
      </c>
      <c r="DM394" s="4" t="str">
        <v>ICIPE, Mbita Point</v>
      </c>
      <c r="DN394" s="4" t="str">
        <v>ICIPE, Mbita Point</v>
      </c>
      <c r="DO394" s="4" t="str">
        <v>ICIPE, Mbita Point</v>
      </c>
      <c r="DP394" s="4" t="str">
        <v>ICIPE, Mbita Point</v>
      </c>
    </row>
    <row r="395" spans="1:120" x14ac:dyDescent="0.35">
      <c r="A395" s="4">
        <v>-0.16667000000000001</v>
      </c>
      <c r="B395" s="4">
        <v>36.016669999999998</v>
      </c>
      <c r="C395" s="4" t="s">
        <v>215</v>
      </c>
      <c r="D395" s="4" t="s">
        <v>130</v>
      </c>
      <c r="E395" s="4" t="s">
        <v>614</v>
      </c>
      <c r="F395" s="4">
        <v>917</v>
      </c>
      <c r="G395" s="4" t="str">
        <f t="shared" si="6"/>
        <v>Kenya-Mangu</v>
      </c>
      <c r="BA395" s="4" t="str">
        <v>ICRAF, Meatu</v>
      </c>
      <c r="BB395" s="4" t="str">
        <v>ICRAF, Meatu</v>
      </c>
      <c r="BC395" s="4" t="str">
        <v>ICRAF, Meatu</v>
      </c>
      <c r="BD395" s="4" t="str">
        <v>ICRAF, Meatu</v>
      </c>
      <c r="BE395" s="4" t="str">
        <v>ICRAF, Meatu</v>
      </c>
      <c r="BF395" s="4" t="str">
        <v>ICRAF, Meatu</v>
      </c>
      <c r="BG395" s="4" t="str">
        <v>ICRAF, Meatu</v>
      </c>
      <c r="BH395" s="4" t="str">
        <v>ICRAF, Meatu</v>
      </c>
      <c r="BI395" s="4" t="str">
        <v>ICRAF, Meatu</v>
      </c>
      <c r="BJ395" s="4" t="str">
        <v>ICRAF, Meatu</v>
      </c>
      <c r="BK395" s="4" t="str">
        <v>ICRAF, Meatu</v>
      </c>
      <c r="BL395" s="4" t="str">
        <v>ICRAF, Meatu</v>
      </c>
      <c r="BM395" s="4" t="str">
        <v>ICRAF, Meatu</v>
      </c>
      <c r="BN395" s="4" t="str">
        <v>ICRAF, Meatu</v>
      </c>
      <c r="BO395" s="4" t="str">
        <v>ICRAF, Meatu</v>
      </c>
      <c r="BP395" s="4" t="str">
        <v>ICRAF, Meatu</v>
      </c>
      <c r="BQ395" s="4" t="str">
        <v>ICRAF, Meatu</v>
      </c>
      <c r="BR395" s="4" t="str">
        <v>ICRAF, Meatu</v>
      </c>
      <c r="BS395" s="4" t="str">
        <v>ICRAF, Meatu</v>
      </c>
      <c r="BT395" s="4" t="str">
        <v>ICRAF, Meatu</v>
      </c>
      <c r="BU395" s="4" t="str">
        <v>ICRAF, Meatu</v>
      </c>
      <c r="BV395" s="4" t="str">
        <v>ICRAF, Meatu</v>
      </c>
      <c r="BW395" s="4" t="str">
        <v>ICRAF, Meatu</v>
      </c>
      <c r="BX395" s="4" t="str">
        <v>ICRAF, Meatu</v>
      </c>
      <c r="BY395" s="4" t="str">
        <v>ICRAF, Meatu</v>
      </c>
      <c r="BZ395" s="4" t="str">
        <v>ICRAF, Meatu</v>
      </c>
      <c r="CA395" s="4" t="str">
        <v>ICRAF, Meatu</v>
      </c>
      <c r="CB395" s="4" t="str">
        <v>ICRAF, Meatu</v>
      </c>
      <c r="CC395" s="4" t="str">
        <v>ICRAF, Meatu</v>
      </c>
      <c r="CD395" s="4" t="str">
        <v>ICRAF, Meatu</v>
      </c>
      <c r="CE395" s="4" t="str">
        <v>ICRAF, Meatu</v>
      </c>
      <c r="CF395" s="4" t="str">
        <v>ICRAF, Meatu</v>
      </c>
      <c r="CG395" s="4" t="str">
        <v>ICRAF, Meatu</v>
      </c>
      <c r="CH395" s="4" t="str">
        <v>ICRAF, Meatu</v>
      </c>
      <c r="CJ395" s="4" t="str">
        <v>ICRAF, Meatu</v>
      </c>
      <c r="CK395" s="4" t="str">
        <v>ICRAF, Meatu</v>
      </c>
      <c r="CL395" s="4" t="str">
        <v>ICRAF, Meatu</v>
      </c>
      <c r="CM395" s="4" t="str">
        <v>ICRAF, Meatu</v>
      </c>
      <c r="CN395" s="4" t="str">
        <v>ICRAF, Meatu</v>
      </c>
      <c r="CO395" s="4" t="str">
        <v>ICRAF, Meatu</v>
      </c>
      <c r="CP395" s="4" t="str">
        <v>ICRAF, Meatu</v>
      </c>
      <c r="CQ395" s="4" t="str">
        <v>ICRAF, Meatu</v>
      </c>
      <c r="CR395" s="4" t="str">
        <v>ICRAF, Meatu</v>
      </c>
      <c r="CS395" s="4" t="str">
        <v>ICRAF, Meatu</v>
      </c>
      <c r="CT395" s="4" t="str">
        <v>ICRAF, Meatu</v>
      </c>
      <c r="CU395" s="4" t="str">
        <v>ICRAF, Meatu</v>
      </c>
      <c r="CV395" s="4" t="str">
        <v>ICRAF, Meatu</v>
      </c>
      <c r="CW395" s="4" t="str">
        <v>ICRAF, Meatu</v>
      </c>
      <c r="CX395" s="4" t="str">
        <v>ICRAF, Meatu</v>
      </c>
      <c r="CY395" s="4" t="str">
        <v>ICRAF, Meatu</v>
      </c>
      <c r="CZ395" s="4" t="str">
        <v>ICRAF, Meatu</v>
      </c>
      <c r="DA395" s="4" t="str">
        <v>ICRAF, Meatu</v>
      </c>
      <c r="DB395" s="4" t="str">
        <v>ICRAF, Meatu</v>
      </c>
      <c r="DC395" s="4" t="str">
        <v>ICRAF, Meatu</v>
      </c>
      <c r="DD395" s="4" t="str">
        <v>ICRAF, Meatu</v>
      </c>
      <c r="DE395" s="4" t="str">
        <v>ICRAF, Meatu</v>
      </c>
      <c r="DF395" s="4" t="str">
        <v>ICRAF, Meatu</v>
      </c>
      <c r="DG395" s="4" t="str">
        <v>ICRAF, Meatu</v>
      </c>
      <c r="DH395" s="4" t="str">
        <v>ICRAF, Meatu</v>
      </c>
      <c r="DI395" s="4" t="str">
        <v>ICRAF, Meatu</v>
      </c>
      <c r="DJ395" s="4" t="str">
        <v>ICRAF, Meatu</v>
      </c>
      <c r="DK395" s="4" t="str">
        <v>ICRAF, Meatu</v>
      </c>
      <c r="DL395" s="4" t="str">
        <v>ICRAF, Meatu</v>
      </c>
      <c r="DM395" s="4" t="str">
        <v>ICRAF, Meatu</v>
      </c>
      <c r="DN395" s="4" t="str">
        <v>ICRAF, Meatu</v>
      </c>
      <c r="DO395" s="4" t="str">
        <v>ICRAF, Meatu</v>
      </c>
      <c r="DP395" s="4" t="str">
        <v>ICRAF, Meatu</v>
      </c>
    </row>
    <row r="396" spans="1:120" x14ac:dyDescent="0.35">
      <c r="A396" s="4">
        <v>8.5419999999999996E-2</v>
      </c>
      <c r="B396" s="4">
        <v>34.723640000000003</v>
      </c>
      <c r="C396" s="4" t="s">
        <v>215</v>
      </c>
      <c r="D396" s="4" t="s">
        <v>130</v>
      </c>
      <c r="E396" s="4" t="s">
        <v>615</v>
      </c>
      <c r="F396" s="4">
        <v>5000</v>
      </c>
      <c r="G396" s="4" t="str">
        <f t="shared" si="6"/>
        <v>Kenya-Maragoli, Vihiga</v>
      </c>
      <c r="BA396" s="4" t="str">
        <v>ICRISAT Sahelian Centre, Sadore</v>
      </c>
      <c r="BB396" s="4" t="str">
        <v>ICRISAT Sahelian Centre, Sadore</v>
      </c>
      <c r="BC396" s="4" t="str">
        <v>ICRISAT Sahelian Centre, Sadore</v>
      </c>
      <c r="BD396" s="4" t="str">
        <v>ICRISAT Sahelian Centre, Sadore</v>
      </c>
      <c r="BE396" s="4" t="str">
        <v>ICRISAT Sahelian Centre, Sadore</v>
      </c>
      <c r="BF396" s="4" t="str">
        <v>ICRISAT Sahelian Centre, Sadore</v>
      </c>
      <c r="BG396" s="4" t="str">
        <v>ICRISAT Sahelian Centre, Sadore</v>
      </c>
      <c r="BH396" s="4" t="str">
        <v>ICRISAT Sahelian Centre, Sadore</v>
      </c>
      <c r="BI396" s="4" t="str">
        <v>ICRISAT Sahelian Centre, Sadore</v>
      </c>
      <c r="BJ396" s="4" t="str">
        <v>ICRISAT Sahelian Centre, Sadore</v>
      </c>
      <c r="BK396" s="4" t="str">
        <v>ICRISAT Sahelian Centre, Sadore</v>
      </c>
      <c r="BL396" s="4" t="str">
        <v>ICRISAT Sahelian Centre, Sadore</v>
      </c>
      <c r="BM396" s="4" t="str">
        <v>ICRISAT Sahelian Centre, Sadore</v>
      </c>
      <c r="BN396" s="4" t="str">
        <v>ICRISAT Sahelian Centre, Sadore</v>
      </c>
      <c r="BO396" s="4" t="str">
        <v>ICRISAT Sahelian Centre, Sadore</v>
      </c>
      <c r="BP396" s="4" t="str">
        <v>ICRISAT Sahelian Centre, Sadore</v>
      </c>
      <c r="BQ396" s="4" t="str">
        <v>ICRISAT Sahelian Centre, Sadore</v>
      </c>
      <c r="BR396" s="4" t="str">
        <v>ICRISAT Sahelian Centre, Sadore</v>
      </c>
      <c r="BS396" s="4" t="str">
        <v>ICRISAT Sahelian Centre, Sadore</v>
      </c>
      <c r="BT396" s="4" t="str">
        <v>ICRISAT Sahelian Centre, Sadore</v>
      </c>
      <c r="BU396" s="4" t="str">
        <v>ICRISAT Sahelian Centre, Sadore</v>
      </c>
      <c r="BV396" s="4" t="str">
        <v>ICRISAT Sahelian Centre, Sadore</v>
      </c>
      <c r="BW396" s="4" t="str">
        <v>ICRISAT Sahelian Centre, Sadore</v>
      </c>
      <c r="BX396" s="4" t="str">
        <v>ICRISAT Sahelian Centre, Sadore</v>
      </c>
      <c r="BY396" s="4" t="str">
        <v>ICRISAT Sahelian Centre, Sadore</v>
      </c>
      <c r="BZ396" s="4" t="str">
        <v>ICRISAT Sahelian Centre, Sadore</v>
      </c>
      <c r="CA396" s="4" t="str">
        <v>ICRISAT Sahelian Centre, Sadore</v>
      </c>
      <c r="CB396" s="4" t="str">
        <v>ICRISAT Sahelian Centre, Sadore</v>
      </c>
      <c r="CC396" s="4" t="str">
        <v>ICRISAT Sahelian Centre, Sadore</v>
      </c>
      <c r="CD396" s="4" t="str">
        <v>ICRISAT Sahelian Centre, Sadore</v>
      </c>
      <c r="CE396" s="4" t="str">
        <v>ICRISAT Sahelian Centre, Sadore</v>
      </c>
      <c r="CF396" s="4" t="str">
        <v>ICRISAT Sahelian Centre, Sadore</v>
      </c>
      <c r="CG396" s="4" t="str">
        <v>ICRISAT Sahelian Centre, Sadore</v>
      </c>
      <c r="CH396" s="4" t="str">
        <v>ICRISAT Sahelian Centre, Sadore</v>
      </c>
      <c r="CJ396" s="4" t="str">
        <v>ICRISAT Sahelian Centre, Sadore</v>
      </c>
      <c r="CK396" s="4" t="str">
        <v>ICRISAT Sahelian Centre, Sadore</v>
      </c>
      <c r="CL396" s="4" t="str">
        <v>ICRISAT Sahelian Centre, Sadore</v>
      </c>
      <c r="CM396" s="4" t="str">
        <v>ICRISAT Sahelian Centre, Sadore</v>
      </c>
      <c r="CN396" s="4" t="str">
        <v>ICRISAT Sahelian Centre, Sadore</v>
      </c>
      <c r="CO396" s="4" t="str">
        <v>ICRISAT Sahelian Centre, Sadore</v>
      </c>
      <c r="CP396" s="4" t="str">
        <v>ICRISAT Sahelian Centre, Sadore</v>
      </c>
      <c r="CQ396" s="4" t="str">
        <v>ICRISAT Sahelian Centre, Sadore</v>
      </c>
      <c r="CR396" s="4" t="str">
        <v>ICRISAT Sahelian Centre, Sadore</v>
      </c>
      <c r="CS396" s="4" t="str">
        <v>ICRISAT Sahelian Centre, Sadore</v>
      </c>
      <c r="CT396" s="4" t="str">
        <v>ICRISAT Sahelian Centre, Sadore</v>
      </c>
      <c r="CU396" s="4" t="str">
        <v>ICRISAT Sahelian Centre, Sadore</v>
      </c>
      <c r="CV396" s="4" t="str">
        <v>ICRISAT Sahelian Centre, Sadore</v>
      </c>
      <c r="CW396" s="4" t="str">
        <v>ICRISAT Sahelian Centre, Sadore</v>
      </c>
      <c r="CX396" s="4" t="str">
        <v>ICRISAT Sahelian Centre, Sadore</v>
      </c>
      <c r="CY396" s="4" t="str">
        <v>ICRISAT Sahelian Centre, Sadore</v>
      </c>
      <c r="CZ396" s="4" t="str">
        <v>ICRISAT Sahelian Centre, Sadore</v>
      </c>
      <c r="DA396" s="4" t="str">
        <v>ICRISAT Sahelian Centre, Sadore</v>
      </c>
      <c r="DB396" s="4" t="str">
        <v>ICRISAT Sahelian Centre, Sadore</v>
      </c>
      <c r="DC396" s="4" t="str">
        <v>ICRISAT Sahelian Centre, Sadore</v>
      </c>
      <c r="DD396" s="4" t="str">
        <v>ICRISAT Sahelian Centre, Sadore</v>
      </c>
      <c r="DE396" s="4" t="str">
        <v>ICRISAT Sahelian Centre, Sadore</v>
      </c>
      <c r="DF396" s="4" t="str">
        <v>ICRISAT Sahelian Centre, Sadore</v>
      </c>
      <c r="DG396" s="4" t="str">
        <v>ICRISAT Sahelian Centre, Sadore</v>
      </c>
      <c r="DH396" s="4" t="str">
        <v>ICRISAT Sahelian Centre, Sadore</v>
      </c>
      <c r="DI396" s="4" t="str">
        <v>ICRISAT Sahelian Centre, Sadore</v>
      </c>
      <c r="DJ396" s="4" t="str">
        <v>ICRISAT Sahelian Centre, Sadore</v>
      </c>
      <c r="DK396" s="4" t="str">
        <v>ICRISAT Sahelian Centre, Sadore</v>
      </c>
      <c r="DL396" s="4" t="str">
        <v>ICRISAT Sahelian Centre, Sadore</v>
      </c>
      <c r="DM396" s="4" t="str">
        <v>ICRISAT Sahelian Centre, Sadore</v>
      </c>
      <c r="DN396" s="4" t="str">
        <v>ICRISAT Sahelian Centre, Sadore</v>
      </c>
      <c r="DO396" s="4" t="str">
        <v>ICRISAT Sahelian Centre, Sadore</v>
      </c>
      <c r="DP396" s="4" t="str">
        <v>ICRISAT Sahelian Centre, Sadore</v>
      </c>
    </row>
    <row r="397" spans="1:120" x14ac:dyDescent="0.35">
      <c r="A397" s="4">
        <v>-0.78849999999999998</v>
      </c>
      <c r="B397" s="4">
        <v>37.04</v>
      </c>
      <c r="C397" s="4" t="s">
        <v>215</v>
      </c>
      <c r="D397" s="4" t="s">
        <v>296</v>
      </c>
      <c r="E397" s="4" t="s">
        <v>616</v>
      </c>
      <c r="F397" s="4">
        <v>250</v>
      </c>
      <c r="G397" s="4" t="str">
        <f t="shared" si="6"/>
        <v>Kenya-Marung'a</v>
      </c>
      <c r="BA397" s="4" t="str">
        <v>ICRISAT, Niamey</v>
      </c>
      <c r="BB397" s="4" t="str">
        <v>ICRISAT, Niamey</v>
      </c>
      <c r="BC397" s="4" t="str">
        <v>ICRISAT, Niamey</v>
      </c>
      <c r="BD397" s="4" t="str">
        <v>ICRISAT, Niamey</v>
      </c>
      <c r="BE397" s="4" t="str">
        <v>ICRISAT, Niamey</v>
      </c>
      <c r="BF397" s="4" t="str">
        <v>ICRISAT, Niamey</v>
      </c>
      <c r="BG397" s="4" t="str">
        <v>ICRISAT, Niamey</v>
      </c>
      <c r="BH397" s="4" t="str">
        <v>ICRISAT, Niamey</v>
      </c>
      <c r="BI397" s="4" t="str">
        <v>ICRISAT, Niamey</v>
      </c>
      <c r="BJ397" s="4" t="str">
        <v>ICRISAT, Niamey</v>
      </c>
      <c r="BK397" s="4" t="str">
        <v>ICRISAT, Niamey</v>
      </c>
      <c r="BL397" s="4" t="str">
        <v>ICRISAT, Niamey</v>
      </c>
      <c r="BM397" s="4" t="str">
        <v>ICRISAT, Niamey</v>
      </c>
      <c r="BN397" s="4" t="str">
        <v>ICRISAT, Niamey</v>
      </c>
      <c r="BO397" s="4" t="str">
        <v>ICRISAT, Niamey</v>
      </c>
      <c r="BP397" s="4" t="str">
        <v>ICRISAT, Niamey</v>
      </c>
      <c r="BQ397" s="4" t="str">
        <v>ICRISAT, Niamey</v>
      </c>
      <c r="BR397" s="4" t="str">
        <v>ICRISAT, Niamey</v>
      </c>
      <c r="BS397" s="4" t="str">
        <v>ICRISAT, Niamey</v>
      </c>
      <c r="BT397" s="4" t="str">
        <v>ICRISAT, Niamey</v>
      </c>
      <c r="BU397" s="4" t="str">
        <v>ICRISAT, Niamey</v>
      </c>
      <c r="BV397" s="4" t="str">
        <v>ICRISAT, Niamey</v>
      </c>
      <c r="BW397" s="4" t="str">
        <v>ICRISAT, Niamey</v>
      </c>
      <c r="BX397" s="4" t="str">
        <v>ICRISAT, Niamey</v>
      </c>
      <c r="BY397" s="4" t="str">
        <v>ICRISAT, Niamey</v>
      </c>
      <c r="BZ397" s="4" t="str">
        <v>ICRISAT, Niamey</v>
      </c>
      <c r="CA397" s="4" t="str">
        <v>ICRISAT, Niamey</v>
      </c>
      <c r="CB397" s="4" t="str">
        <v>ICRISAT, Niamey</v>
      </c>
      <c r="CC397" s="4" t="str">
        <v>ICRISAT, Niamey</v>
      </c>
      <c r="CD397" s="4" t="str">
        <v>ICRISAT, Niamey</v>
      </c>
      <c r="CE397" s="4" t="str">
        <v>ICRISAT, Niamey</v>
      </c>
      <c r="CF397" s="4" t="str">
        <v>ICRISAT, Niamey</v>
      </c>
      <c r="CG397" s="4" t="str">
        <v>ICRISAT, Niamey</v>
      </c>
      <c r="CH397" s="4" t="str">
        <v>ICRISAT, Niamey</v>
      </c>
      <c r="CJ397" s="4" t="str">
        <v>ICRISAT, Niamey</v>
      </c>
      <c r="CK397" s="4" t="str">
        <v>ICRISAT, Niamey</v>
      </c>
      <c r="CL397" s="4" t="str">
        <v>ICRISAT, Niamey</v>
      </c>
      <c r="CM397" s="4" t="str">
        <v>ICRISAT, Niamey</v>
      </c>
      <c r="CN397" s="4" t="str">
        <v>ICRISAT, Niamey</v>
      </c>
      <c r="CO397" s="4" t="str">
        <v>ICRISAT, Niamey</v>
      </c>
      <c r="CP397" s="4" t="str">
        <v>ICRISAT, Niamey</v>
      </c>
      <c r="CQ397" s="4" t="str">
        <v>ICRISAT, Niamey</v>
      </c>
      <c r="CR397" s="4" t="str">
        <v>ICRISAT, Niamey</v>
      </c>
      <c r="CS397" s="4" t="str">
        <v>ICRISAT, Niamey</v>
      </c>
      <c r="CT397" s="4" t="str">
        <v>ICRISAT, Niamey</v>
      </c>
      <c r="CU397" s="4" t="str">
        <v>ICRISAT, Niamey</v>
      </c>
      <c r="CV397" s="4" t="str">
        <v>ICRISAT, Niamey</v>
      </c>
      <c r="CW397" s="4" t="str">
        <v>ICRISAT, Niamey</v>
      </c>
      <c r="CX397" s="4" t="str">
        <v>ICRISAT, Niamey</v>
      </c>
      <c r="CY397" s="4" t="str">
        <v>ICRISAT, Niamey</v>
      </c>
      <c r="CZ397" s="4" t="str">
        <v>ICRISAT, Niamey</v>
      </c>
      <c r="DA397" s="4" t="str">
        <v>ICRISAT, Niamey</v>
      </c>
      <c r="DB397" s="4" t="str">
        <v>ICRISAT, Niamey</v>
      </c>
      <c r="DC397" s="4" t="str">
        <v>ICRISAT, Niamey</v>
      </c>
      <c r="DD397" s="4" t="str">
        <v>ICRISAT, Niamey</v>
      </c>
      <c r="DE397" s="4" t="str">
        <v>ICRISAT, Niamey</v>
      </c>
      <c r="DF397" s="4" t="str">
        <v>ICRISAT, Niamey</v>
      </c>
      <c r="DG397" s="4" t="str">
        <v>ICRISAT, Niamey</v>
      </c>
      <c r="DH397" s="4" t="str">
        <v>ICRISAT, Niamey</v>
      </c>
      <c r="DI397" s="4" t="str">
        <v>ICRISAT, Niamey</v>
      </c>
      <c r="DJ397" s="4" t="str">
        <v>ICRISAT, Niamey</v>
      </c>
      <c r="DK397" s="4" t="str">
        <v>ICRISAT, Niamey</v>
      </c>
      <c r="DL397" s="4" t="str">
        <v>ICRISAT, Niamey</v>
      </c>
      <c r="DM397" s="4" t="str">
        <v>ICRISAT, Niamey</v>
      </c>
      <c r="DN397" s="4" t="str">
        <v>ICRISAT, Niamey</v>
      </c>
      <c r="DO397" s="4" t="str">
        <v>ICRISAT, Niamey</v>
      </c>
      <c r="DP397" s="4" t="str">
        <v>ICRISAT, Niamey</v>
      </c>
    </row>
    <row r="398" spans="1:120" x14ac:dyDescent="0.35">
      <c r="A398" s="4">
        <v>0.1</v>
      </c>
      <c r="B398" s="4">
        <v>34.583329999999997</v>
      </c>
      <c r="C398" s="4" t="s">
        <v>215</v>
      </c>
      <c r="D398" s="4" t="s">
        <v>130</v>
      </c>
      <c r="E398" s="4" t="s">
        <v>617</v>
      </c>
      <c r="F398" s="4">
        <v>917</v>
      </c>
      <c r="G398" s="4" t="str">
        <f t="shared" si="6"/>
        <v>Kenya-Maseno</v>
      </c>
      <c r="BA398" s="4" t="str">
        <v>Idifu</v>
      </c>
      <c r="BB398" s="4" t="str">
        <v>Idifu</v>
      </c>
      <c r="BC398" s="4" t="str">
        <v>Idifu</v>
      </c>
      <c r="BD398" s="4" t="str">
        <v>Idifu</v>
      </c>
      <c r="BE398" s="4" t="str">
        <v>Idifu</v>
      </c>
      <c r="BF398" s="4" t="str">
        <v>Idifu</v>
      </c>
      <c r="BG398" s="4" t="str">
        <v>Idifu</v>
      </c>
      <c r="BH398" s="4" t="str">
        <v>Idifu</v>
      </c>
      <c r="BI398" s="4" t="str">
        <v>Idifu</v>
      </c>
      <c r="BJ398" s="4" t="str">
        <v>Idifu</v>
      </c>
      <c r="BK398" s="4" t="str">
        <v>Idifu</v>
      </c>
      <c r="BL398" s="4" t="str">
        <v>Idifu</v>
      </c>
      <c r="BM398" s="4" t="str">
        <v>Idifu</v>
      </c>
      <c r="BN398" s="4" t="str">
        <v>Idifu</v>
      </c>
      <c r="BO398" s="4" t="str">
        <v>Idifu</v>
      </c>
      <c r="BP398" s="4" t="str">
        <v>Idifu</v>
      </c>
      <c r="BQ398" s="4" t="str">
        <v>Idifu</v>
      </c>
      <c r="BR398" s="4" t="str">
        <v>Idifu</v>
      </c>
      <c r="BS398" s="4" t="str">
        <v>Idifu</v>
      </c>
      <c r="BT398" s="4" t="str">
        <v>Idifu</v>
      </c>
      <c r="BU398" s="4" t="str">
        <v>Idifu</v>
      </c>
      <c r="BV398" s="4" t="str">
        <v>Idifu</v>
      </c>
      <c r="BW398" s="4" t="str">
        <v>Idifu</v>
      </c>
      <c r="BX398" s="4" t="str">
        <v>Idifu</v>
      </c>
      <c r="BY398" s="4" t="str">
        <v>Idifu</v>
      </c>
      <c r="BZ398" s="4" t="str">
        <v>Idifu</v>
      </c>
      <c r="CA398" s="4" t="str">
        <v>Idifu</v>
      </c>
      <c r="CB398" s="4" t="str">
        <v>Idifu</v>
      </c>
      <c r="CC398" s="4" t="str">
        <v>Idifu</v>
      </c>
      <c r="CD398" s="4" t="str">
        <v>Idifu</v>
      </c>
      <c r="CE398" s="4" t="str">
        <v>Idifu</v>
      </c>
      <c r="CF398" s="4" t="str">
        <v>Idifu</v>
      </c>
      <c r="CG398" s="4" t="str">
        <v>Idifu</v>
      </c>
      <c r="CH398" s="4" t="str">
        <v>Idifu</v>
      </c>
      <c r="CJ398" s="4" t="str">
        <v>Idifu</v>
      </c>
      <c r="CK398" s="4" t="str">
        <v>Idifu</v>
      </c>
      <c r="CL398" s="4" t="str">
        <v>Idifu</v>
      </c>
      <c r="CM398" s="4" t="str">
        <v>Idifu</v>
      </c>
      <c r="CN398" s="4" t="str">
        <v>Idifu</v>
      </c>
      <c r="CO398" s="4" t="str">
        <v>Idifu</v>
      </c>
      <c r="CP398" s="4" t="str">
        <v>Idifu</v>
      </c>
      <c r="CQ398" s="4" t="str">
        <v>Idifu</v>
      </c>
      <c r="CR398" s="4" t="str">
        <v>Idifu</v>
      </c>
      <c r="CS398" s="4" t="str">
        <v>Idifu</v>
      </c>
      <c r="CT398" s="4" t="str">
        <v>Idifu</v>
      </c>
      <c r="CU398" s="4" t="str">
        <v>Idifu</v>
      </c>
      <c r="CV398" s="4" t="str">
        <v>Idifu</v>
      </c>
      <c r="CW398" s="4" t="str">
        <v>Idifu</v>
      </c>
      <c r="CX398" s="4" t="str">
        <v>Idifu</v>
      </c>
      <c r="CY398" s="4" t="str">
        <v>Idifu</v>
      </c>
      <c r="CZ398" s="4" t="str">
        <v>Idifu</v>
      </c>
      <c r="DA398" s="4" t="str">
        <v>Idifu</v>
      </c>
      <c r="DB398" s="4" t="str">
        <v>Idifu</v>
      </c>
      <c r="DC398" s="4" t="str">
        <v>Idifu</v>
      </c>
      <c r="DD398" s="4" t="str">
        <v>Idifu</v>
      </c>
      <c r="DE398" s="4" t="str">
        <v>Idifu</v>
      </c>
      <c r="DF398" s="4" t="str">
        <v>Idifu</v>
      </c>
      <c r="DG398" s="4" t="str">
        <v>Idifu</v>
      </c>
      <c r="DH398" s="4" t="str">
        <v>Idifu</v>
      </c>
      <c r="DI398" s="4" t="str">
        <v>Idifu</v>
      </c>
      <c r="DJ398" s="4" t="str">
        <v>Idifu</v>
      </c>
      <c r="DK398" s="4" t="str">
        <v>Idifu</v>
      </c>
      <c r="DL398" s="4" t="str">
        <v>Idifu</v>
      </c>
      <c r="DM398" s="4" t="str">
        <v>Idifu</v>
      </c>
      <c r="DN398" s="4" t="str">
        <v>Idifu</v>
      </c>
      <c r="DO398" s="4" t="str">
        <v>Idifu</v>
      </c>
      <c r="DP398" s="4" t="str">
        <v>Idifu</v>
      </c>
    </row>
    <row r="399" spans="1:120" x14ac:dyDescent="0.35">
      <c r="A399" s="4">
        <v>0.1</v>
      </c>
      <c r="B399" s="4">
        <v>34.566670000000002</v>
      </c>
      <c r="C399" s="4" t="s">
        <v>215</v>
      </c>
      <c r="D399" s="4" t="s">
        <v>130</v>
      </c>
      <c r="E399" s="4" t="s">
        <v>617</v>
      </c>
      <c r="F399" s="4">
        <v>917</v>
      </c>
      <c r="G399" s="4" t="str">
        <f t="shared" si="6"/>
        <v>Kenya-Maseno</v>
      </c>
      <c r="BA399" s="4" t="str">
        <v>Idi-Ishin</v>
      </c>
      <c r="BB399" s="4" t="str">
        <v>Idi-Ishin</v>
      </c>
      <c r="BC399" s="4" t="str">
        <v>Idi-Ishin</v>
      </c>
      <c r="BD399" s="4" t="str">
        <v>Idi-Ishin</v>
      </c>
      <c r="BE399" s="4" t="str">
        <v>Idi-Ishin</v>
      </c>
      <c r="BF399" s="4" t="str">
        <v>Idi-Ishin</v>
      </c>
      <c r="BG399" s="4" t="str">
        <v>Idi-Ishin</v>
      </c>
      <c r="BH399" s="4" t="str">
        <v>Idi-Ishin</v>
      </c>
      <c r="BI399" s="4" t="str">
        <v>Idi-Ishin</v>
      </c>
      <c r="BJ399" s="4" t="str">
        <v>Idi-Ishin</v>
      </c>
      <c r="BK399" s="4" t="str">
        <v>Idi-Ishin</v>
      </c>
      <c r="BL399" s="4" t="str">
        <v>Idi-Ishin</v>
      </c>
      <c r="BM399" s="4" t="str">
        <v>Idi-Ishin</v>
      </c>
      <c r="BN399" s="4" t="str">
        <v>Idi-Ishin</v>
      </c>
      <c r="BO399" s="4" t="str">
        <v>Idi-Ishin</v>
      </c>
      <c r="BP399" s="4" t="str">
        <v>Idi-Ishin</v>
      </c>
      <c r="BQ399" s="4" t="str">
        <v>Idi-Ishin</v>
      </c>
      <c r="BR399" s="4" t="str">
        <v>Idi-Ishin</v>
      </c>
      <c r="BS399" s="4" t="str">
        <v>Idi-Ishin</v>
      </c>
      <c r="BT399" s="4" t="str">
        <v>Idi-Ishin</v>
      </c>
      <c r="BU399" s="4" t="str">
        <v>Idi-Ishin</v>
      </c>
      <c r="BV399" s="4" t="str">
        <v>Idi-Ishin</v>
      </c>
      <c r="BW399" s="4" t="str">
        <v>Idi-Ishin</v>
      </c>
      <c r="BX399" s="4" t="str">
        <v>Idi-Ishin</v>
      </c>
      <c r="BY399" s="4" t="str">
        <v>Idi-Ishin</v>
      </c>
      <c r="BZ399" s="4" t="str">
        <v>Idi-Ishin</v>
      </c>
      <c r="CA399" s="4" t="str">
        <v>Idi-Ishin</v>
      </c>
      <c r="CB399" s="4" t="str">
        <v>Idi-Ishin</v>
      </c>
      <c r="CC399" s="4" t="str">
        <v>Idi-Ishin</v>
      </c>
      <c r="CD399" s="4" t="str">
        <v>Idi-Ishin</v>
      </c>
      <c r="CE399" s="4" t="str">
        <v>Idi-Ishin</v>
      </c>
      <c r="CF399" s="4" t="str">
        <v>Idi-Ishin</v>
      </c>
      <c r="CG399" s="4" t="str">
        <v>Idi-Ishin</v>
      </c>
      <c r="CH399" s="4" t="str">
        <v>Idi-Ishin</v>
      </c>
      <c r="CJ399" s="4" t="str">
        <v>Idi-Ishin</v>
      </c>
      <c r="CK399" s="4" t="str">
        <v>Idi-Ishin</v>
      </c>
      <c r="CL399" s="4" t="str">
        <v>Idi-Ishin</v>
      </c>
      <c r="CM399" s="4" t="str">
        <v>Idi-Ishin</v>
      </c>
      <c r="CN399" s="4" t="str">
        <v>Idi-Ishin</v>
      </c>
      <c r="CO399" s="4" t="str">
        <v>Idi-Ishin</v>
      </c>
      <c r="CP399" s="4" t="str">
        <v>Idi-Ishin</v>
      </c>
      <c r="CQ399" s="4" t="str">
        <v>Idi-Ishin</v>
      </c>
      <c r="CR399" s="4" t="str">
        <v>Idi-Ishin</v>
      </c>
      <c r="CS399" s="4" t="str">
        <v>Idi-Ishin</v>
      </c>
      <c r="CT399" s="4" t="str">
        <v>Idi-Ishin</v>
      </c>
      <c r="CU399" s="4" t="str">
        <v>Idi-Ishin</v>
      </c>
      <c r="CV399" s="4" t="str">
        <v>Idi-Ishin</v>
      </c>
      <c r="CW399" s="4" t="str">
        <v>Idi-Ishin</v>
      </c>
      <c r="CX399" s="4" t="str">
        <v>Idi-Ishin</v>
      </c>
      <c r="CY399" s="4" t="str">
        <v>Idi-Ishin</v>
      </c>
      <c r="CZ399" s="4" t="str">
        <v>Idi-Ishin</v>
      </c>
      <c r="DA399" s="4" t="str">
        <v>Idi-Ishin</v>
      </c>
      <c r="DB399" s="4" t="str">
        <v>Idi-Ishin</v>
      </c>
      <c r="DC399" s="4" t="str">
        <v>Idi-Ishin</v>
      </c>
      <c r="DD399" s="4" t="str">
        <v>Idi-Ishin</v>
      </c>
      <c r="DE399" s="4" t="str">
        <v>Idi-Ishin</v>
      </c>
      <c r="DF399" s="4" t="str">
        <v>Idi-Ishin</v>
      </c>
      <c r="DG399" s="4" t="str">
        <v>Idi-Ishin</v>
      </c>
      <c r="DH399" s="4" t="str">
        <v>Idi-Ishin</v>
      </c>
      <c r="DI399" s="4" t="str">
        <v>Idi-Ishin</v>
      </c>
      <c r="DJ399" s="4" t="str">
        <v>Idi-Ishin</v>
      </c>
      <c r="DK399" s="4" t="str">
        <v>Idi-Ishin</v>
      </c>
      <c r="DL399" s="4" t="str">
        <v>Idi-Ishin</v>
      </c>
      <c r="DM399" s="4" t="str">
        <v>Idi-Ishin</v>
      </c>
      <c r="DN399" s="4" t="str">
        <v>Idi-Ishin</v>
      </c>
      <c r="DO399" s="4" t="str">
        <v>Idi-Ishin</v>
      </c>
      <c r="DP399" s="4" t="str">
        <v>Idi-Ishin</v>
      </c>
    </row>
    <row r="400" spans="1:120" x14ac:dyDescent="0.35">
      <c r="A400" s="4">
        <v>0</v>
      </c>
      <c r="B400" s="4">
        <v>34.582999999999998</v>
      </c>
      <c r="C400" s="4" t="s">
        <v>215</v>
      </c>
      <c r="D400" s="4" t="s">
        <v>296</v>
      </c>
      <c r="E400" s="4" t="s">
        <v>617</v>
      </c>
      <c r="F400" s="4">
        <v>5000</v>
      </c>
      <c r="G400" s="4" t="str">
        <f t="shared" si="6"/>
        <v>Kenya-Maseno</v>
      </c>
      <c r="BA400" s="4" t="str">
        <v>IDRA, Médenine</v>
      </c>
      <c r="BB400" s="4" t="str">
        <v>IDRA, Médenine</v>
      </c>
      <c r="BC400" s="4" t="str">
        <v>IDRA, Médenine</v>
      </c>
      <c r="BD400" s="4" t="str">
        <v>IDRA, Médenine</v>
      </c>
      <c r="BE400" s="4" t="str">
        <v>IDRA, Médenine</v>
      </c>
      <c r="BF400" s="4" t="str">
        <v>IDRA, Médenine</v>
      </c>
      <c r="BG400" s="4" t="str">
        <v>IDRA, Médenine</v>
      </c>
      <c r="BH400" s="4" t="str">
        <v>IDRA, Médenine</v>
      </c>
      <c r="BI400" s="4" t="str">
        <v>IDRA, Médenine</v>
      </c>
      <c r="BJ400" s="4" t="str">
        <v>IDRA, Médenine</v>
      </c>
      <c r="BK400" s="4" t="str">
        <v>IDRA, Médenine</v>
      </c>
      <c r="BL400" s="4" t="str">
        <v>IDRA, Médenine</v>
      </c>
      <c r="BM400" s="4" t="str">
        <v>IDRA, Médenine</v>
      </c>
      <c r="BN400" s="4" t="str">
        <v>IDRA, Médenine</v>
      </c>
      <c r="BO400" s="4" t="str">
        <v>IDRA, Médenine</v>
      </c>
      <c r="BP400" s="4" t="str">
        <v>IDRA, Médenine</v>
      </c>
      <c r="BQ400" s="4" t="str">
        <v>IDRA, Médenine</v>
      </c>
      <c r="BR400" s="4" t="str">
        <v>IDRA, Médenine</v>
      </c>
      <c r="BS400" s="4" t="str">
        <v>IDRA, Médenine</v>
      </c>
      <c r="BT400" s="4" t="str">
        <v>IDRA, Médenine</v>
      </c>
      <c r="BU400" s="4" t="str">
        <v>IDRA, Médenine</v>
      </c>
      <c r="BV400" s="4" t="str">
        <v>IDRA, Médenine</v>
      </c>
      <c r="BW400" s="4" t="str">
        <v>IDRA, Médenine</v>
      </c>
      <c r="BX400" s="4" t="str">
        <v>IDRA, Médenine</v>
      </c>
      <c r="BY400" s="4" t="str">
        <v>IDRA, Médenine</v>
      </c>
      <c r="BZ400" s="4" t="str">
        <v>IDRA, Médenine</v>
      </c>
      <c r="CA400" s="4" t="str">
        <v>IDRA, Médenine</v>
      </c>
      <c r="CB400" s="4" t="str">
        <v>IDRA, Médenine</v>
      </c>
      <c r="CC400" s="4" t="str">
        <v>IDRA, Médenine</v>
      </c>
      <c r="CD400" s="4" t="str">
        <v>IDRA, Médenine</v>
      </c>
      <c r="CE400" s="4" t="str">
        <v>IDRA, Médenine</v>
      </c>
      <c r="CF400" s="4" t="str">
        <v>IDRA, Médenine</v>
      </c>
      <c r="CG400" s="4" t="str">
        <v>IDRA, Médenine</v>
      </c>
      <c r="CH400" s="4" t="str">
        <v>IDRA, Médenine</v>
      </c>
      <c r="CJ400" s="4" t="str">
        <v>IDRA, Médenine</v>
      </c>
      <c r="CK400" s="4" t="str">
        <v>IDRA, Médenine</v>
      </c>
      <c r="CL400" s="4" t="str">
        <v>IDRA, Médenine</v>
      </c>
      <c r="CM400" s="4" t="str">
        <v>IDRA, Médenine</v>
      </c>
      <c r="CN400" s="4" t="str">
        <v>IDRA, Médenine</v>
      </c>
      <c r="CO400" s="4" t="str">
        <v>IDRA, Médenine</v>
      </c>
      <c r="CP400" s="4" t="str">
        <v>IDRA, Médenine</v>
      </c>
      <c r="CQ400" s="4" t="str">
        <v>IDRA, Médenine</v>
      </c>
      <c r="CR400" s="4" t="str">
        <v>IDRA, Médenine</v>
      </c>
      <c r="CS400" s="4" t="str">
        <v>IDRA, Médenine</v>
      </c>
      <c r="CT400" s="4" t="str">
        <v>IDRA, Médenine</v>
      </c>
      <c r="CU400" s="4" t="str">
        <v>IDRA, Médenine</v>
      </c>
      <c r="CV400" s="4" t="str">
        <v>IDRA, Médenine</v>
      </c>
      <c r="CW400" s="4" t="str">
        <v>IDRA, Médenine</v>
      </c>
      <c r="CX400" s="4" t="str">
        <v>IDRA, Médenine</v>
      </c>
      <c r="CY400" s="4" t="str">
        <v>IDRA, Médenine</v>
      </c>
      <c r="CZ400" s="4" t="str">
        <v>IDRA, Médenine</v>
      </c>
      <c r="DA400" s="4" t="str">
        <v>IDRA, Médenine</v>
      </c>
      <c r="DB400" s="4" t="str">
        <v>IDRA, Médenine</v>
      </c>
      <c r="DC400" s="4" t="str">
        <v>IDRA, Médenine</v>
      </c>
      <c r="DD400" s="4" t="str">
        <v>IDRA, Médenine</v>
      </c>
      <c r="DE400" s="4" t="str">
        <v>IDRA, Médenine</v>
      </c>
      <c r="DF400" s="4" t="str">
        <v>IDRA, Médenine</v>
      </c>
      <c r="DG400" s="4" t="str">
        <v>IDRA, Médenine</v>
      </c>
      <c r="DH400" s="4" t="str">
        <v>IDRA, Médenine</v>
      </c>
      <c r="DI400" s="4" t="str">
        <v>IDRA, Médenine</v>
      </c>
      <c r="DJ400" s="4" t="str">
        <v>IDRA, Médenine</v>
      </c>
      <c r="DK400" s="4" t="str">
        <v>IDRA, Médenine</v>
      </c>
      <c r="DL400" s="4" t="str">
        <v>IDRA, Médenine</v>
      </c>
      <c r="DM400" s="4" t="str">
        <v>IDRA, Médenine</v>
      </c>
      <c r="DN400" s="4" t="str">
        <v>IDRA, Médenine</v>
      </c>
      <c r="DO400" s="4" t="str">
        <v>IDRA, Médenine</v>
      </c>
      <c r="DP400" s="4" t="str">
        <v>IDRA, Médenine</v>
      </c>
    </row>
    <row r="401" spans="1:120" x14ac:dyDescent="0.35">
      <c r="A401" s="4">
        <v>-2.3E-3</v>
      </c>
      <c r="B401" s="4">
        <v>34.593899999999998</v>
      </c>
      <c r="C401" s="4" t="s">
        <v>215</v>
      </c>
      <c r="D401" s="4" t="s">
        <v>138</v>
      </c>
      <c r="E401" s="4" t="s">
        <v>618</v>
      </c>
      <c r="F401" s="4">
        <v>300</v>
      </c>
      <c r="G401" s="4" t="str">
        <f t="shared" si="6"/>
        <v>Kenya-Maseno Research Station</v>
      </c>
      <c r="BA401" s="4" t="str">
        <v>Ifa Haramaya.Tuji Gebisa, Haro Maya District</v>
      </c>
      <c r="BB401" s="4" t="str">
        <v>Ifa Haramaya.Tuji Gebisa, Haro Maya District</v>
      </c>
      <c r="BC401" s="4" t="str">
        <v>Ifa Haramaya.Tuji Gebisa, Haro Maya District</v>
      </c>
      <c r="BD401" s="4" t="str">
        <v>Ifa Haramaya.Tuji Gebisa, Haro Maya District</v>
      </c>
      <c r="BE401" s="4" t="str">
        <v>Ifa Haramaya.Tuji Gebisa, Haro Maya District</v>
      </c>
      <c r="BF401" s="4" t="str">
        <v>Ifa Haramaya.Tuji Gebisa, Haro Maya District</v>
      </c>
      <c r="BG401" s="4" t="str">
        <v>Ifa Haramaya.Tuji Gebisa, Haro Maya District</v>
      </c>
      <c r="BH401" s="4" t="str">
        <v>Ifa Haramaya.Tuji Gebisa, Haro Maya District</v>
      </c>
      <c r="BI401" s="4" t="str">
        <v>Ifa Haramaya.Tuji Gebisa, Haro Maya District</v>
      </c>
      <c r="BJ401" s="4" t="str">
        <v>Ifa Haramaya.Tuji Gebisa, Haro Maya District</v>
      </c>
      <c r="BK401" s="4" t="str">
        <v>Ifa Haramaya.Tuji Gebisa, Haro Maya District</v>
      </c>
      <c r="BL401" s="4" t="str">
        <v>Ifa Haramaya.Tuji Gebisa, Haro Maya District</v>
      </c>
      <c r="BM401" s="4" t="str">
        <v>Ifa Haramaya.Tuji Gebisa, Haro Maya District</v>
      </c>
      <c r="BN401" s="4" t="str">
        <v>Ifa Haramaya.Tuji Gebisa, Haro Maya District</v>
      </c>
      <c r="BO401" s="4" t="str">
        <v>Ifa Haramaya.Tuji Gebisa, Haro Maya District</v>
      </c>
      <c r="BP401" s="4" t="str">
        <v>Ifa Haramaya.Tuji Gebisa, Haro Maya District</v>
      </c>
      <c r="BQ401" s="4" t="str">
        <v>Ifa Haramaya.Tuji Gebisa, Haro Maya District</v>
      </c>
      <c r="BR401" s="4" t="str">
        <v>Ifa Haramaya.Tuji Gebisa, Haro Maya District</v>
      </c>
      <c r="BS401" s="4" t="str">
        <v>Ifa Haramaya.Tuji Gebisa, Haro Maya District</v>
      </c>
      <c r="BT401" s="4" t="str">
        <v>Ifa Haramaya.Tuji Gebisa, Haro Maya District</v>
      </c>
      <c r="BU401" s="4" t="str">
        <v>Ifa Haramaya.Tuji Gebisa, Haro Maya District</v>
      </c>
      <c r="BV401" s="4" t="str">
        <v>Ifa Haramaya.Tuji Gebisa, Haro Maya District</v>
      </c>
      <c r="BW401" s="4" t="str">
        <v>Ifa Haramaya.Tuji Gebisa, Haro Maya District</v>
      </c>
      <c r="BX401" s="4" t="str">
        <v>Ifa Haramaya.Tuji Gebisa, Haro Maya District</v>
      </c>
      <c r="BY401" s="4" t="str">
        <v>Ifa Haramaya.Tuji Gebisa, Haro Maya District</v>
      </c>
      <c r="BZ401" s="4" t="str">
        <v>Ifa Haramaya.Tuji Gebisa, Haro Maya District</v>
      </c>
      <c r="CA401" s="4" t="str">
        <v>Ifa Haramaya.Tuji Gebisa, Haro Maya District</v>
      </c>
      <c r="CB401" s="4" t="str">
        <v>Ifa Haramaya.Tuji Gebisa, Haro Maya District</v>
      </c>
      <c r="CC401" s="4" t="str">
        <v>Ifa Haramaya.Tuji Gebisa, Haro Maya District</v>
      </c>
      <c r="CD401" s="4" t="str">
        <v>Ifa Haramaya.Tuji Gebisa, Haro Maya District</v>
      </c>
      <c r="CE401" s="4" t="str">
        <v>Ifa Haramaya.Tuji Gebisa, Haro Maya District</v>
      </c>
      <c r="CF401" s="4" t="str">
        <v>Ifa Haramaya.Tuji Gebisa, Haro Maya District</v>
      </c>
      <c r="CG401" s="4" t="str">
        <v>Ifa Haramaya.Tuji Gebisa, Haro Maya District</v>
      </c>
      <c r="CH401" s="4" t="str">
        <v>Ifa Haramaya.Tuji Gebisa, Haro Maya District</v>
      </c>
      <c r="CJ401" s="4" t="str">
        <v>Ifa Haramaya.Tuji Gebisa, Haro Maya District</v>
      </c>
      <c r="CK401" s="4" t="str">
        <v>Ifa Haramaya.Tuji Gebisa, Haro Maya District</v>
      </c>
      <c r="CL401" s="4" t="str">
        <v>Ifa Haramaya.Tuji Gebisa, Haro Maya District</v>
      </c>
      <c r="CM401" s="4" t="str">
        <v>Ifa Haramaya.Tuji Gebisa, Haro Maya District</v>
      </c>
      <c r="CN401" s="4" t="str">
        <v>Ifa Haramaya.Tuji Gebisa, Haro Maya District</v>
      </c>
      <c r="CO401" s="4" t="str">
        <v>Ifa Haramaya.Tuji Gebisa, Haro Maya District</v>
      </c>
      <c r="CP401" s="4" t="str">
        <v>Ifa Haramaya.Tuji Gebisa, Haro Maya District</v>
      </c>
      <c r="CQ401" s="4" t="str">
        <v>Ifa Haramaya.Tuji Gebisa, Haro Maya District</v>
      </c>
      <c r="CR401" s="4" t="str">
        <v>Ifa Haramaya.Tuji Gebisa, Haro Maya District</v>
      </c>
      <c r="CS401" s="4" t="str">
        <v>Ifa Haramaya.Tuji Gebisa, Haro Maya District</v>
      </c>
      <c r="CT401" s="4" t="str">
        <v>Ifa Haramaya.Tuji Gebisa, Haro Maya District</v>
      </c>
      <c r="CU401" s="4" t="str">
        <v>Ifa Haramaya.Tuji Gebisa, Haro Maya District</v>
      </c>
      <c r="CV401" s="4" t="str">
        <v>Ifa Haramaya.Tuji Gebisa, Haro Maya District</v>
      </c>
      <c r="CW401" s="4" t="str">
        <v>Ifa Haramaya.Tuji Gebisa, Haro Maya District</v>
      </c>
      <c r="CX401" s="4" t="str">
        <v>Ifa Haramaya.Tuji Gebisa, Haro Maya District</v>
      </c>
      <c r="CY401" s="4" t="str">
        <v>Ifa Haramaya.Tuji Gebisa, Haro Maya District</v>
      </c>
      <c r="CZ401" s="4" t="str">
        <v>Ifa Haramaya.Tuji Gebisa, Haro Maya District</v>
      </c>
      <c r="DA401" s="4" t="str">
        <v>Ifa Haramaya.Tuji Gebisa, Haro Maya District</v>
      </c>
      <c r="DB401" s="4" t="str">
        <v>Ifa Haramaya.Tuji Gebisa, Haro Maya District</v>
      </c>
      <c r="DC401" s="4" t="str">
        <v>Ifa Haramaya.Tuji Gebisa, Haro Maya District</v>
      </c>
      <c r="DD401" s="4" t="str">
        <v>Ifa Haramaya.Tuji Gebisa, Haro Maya District</v>
      </c>
      <c r="DE401" s="4" t="str">
        <v>Ifa Haramaya.Tuji Gebisa, Haro Maya District</v>
      </c>
      <c r="DF401" s="4" t="str">
        <v>Ifa Haramaya.Tuji Gebisa, Haro Maya District</v>
      </c>
      <c r="DG401" s="4" t="str">
        <v>Ifa Haramaya.Tuji Gebisa, Haro Maya District</v>
      </c>
      <c r="DH401" s="4" t="str">
        <v>Ifa Haramaya.Tuji Gebisa, Haro Maya District</v>
      </c>
      <c r="DI401" s="4" t="str">
        <v>Ifa Haramaya.Tuji Gebisa, Haro Maya District</v>
      </c>
      <c r="DJ401" s="4" t="str">
        <v>Ifa Haramaya.Tuji Gebisa, Haro Maya District</v>
      </c>
      <c r="DK401" s="4" t="str">
        <v>Ifa Haramaya.Tuji Gebisa, Haro Maya District</v>
      </c>
      <c r="DL401" s="4" t="str">
        <v>Ifa Haramaya.Tuji Gebisa, Haro Maya District</v>
      </c>
      <c r="DM401" s="4" t="str">
        <v>Ifa Haramaya.Tuji Gebisa, Haro Maya District</v>
      </c>
      <c r="DN401" s="4" t="str">
        <v>Ifa Haramaya.Tuji Gebisa, Haro Maya District</v>
      </c>
      <c r="DO401" s="4" t="str">
        <v>Ifa Haramaya.Tuji Gebisa, Haro Maya District</v>
      </c>
      <c r="DP401" s="4" t="str">
        <v>Ifa Haramaya.Tuji Gebisa, Haro Maya District</v>
      </c>
    </row>
    <row r="402" spans="1:120" x14ac:dyDescent="0.35">
      <c r="A402" s="4">
        <v>-2.3E-3</v>
      </c>
      <c r="B402" s="4">
        <v>34.593899999999998</v>
      </c>
      <c r="C402" s="4" t="s">
        <v>215</v>
      </c>
      <c r="D402" s="4" t="s">
        <v>138</v>
      </c>
      <c r="E402" s="4" t="s">
        <v>619</v>
      </c>
      <c r="F402" s="4">
        <v>300</v>
      </c>
      <c r="G402" s="4" t="str">
        <f t="shared" si="6"/>
        <v>Kenya-Maseno Veterinary Farm and Agricultural Training Center</v>
      </c>
      <c r="BA402" s="4" t="str">
        <v>Igabiro</v>
      </c>
      <c r="BB402" s="4" t="str">
        <v>Igabiro</v>
      </c>
      <c r="BC402" s="4" t="str">
        <v>Igabiro</v>
      </c>
      <c r="BD402" s="4" t="str">
        <v>Igabiro</v>
      </c>
      <c r="BE402" s="4" t="str">
        <v>Igabiro</v>
      </c>
      <c r="BF402" s="4" t="str">
        <v>Igabiro</v>
      </c>
      <c r="BG402" s="4" t="str">
        <v>Igabiro</v>
      </c>
      <c r="BH402" s="4" t="str">
        <v>Igabiro</v>
      </c>
      <c r="BI402" s="4" t="str">
        <v>Igabiro</v>
      </c>
      <c r="BJ402" s="4" t="str">
        <v>Igabiro</v>
      </c>
      <c r="BK402" s="4" t="str">
        <v>Igabiro</v>
      </c>
      <c r="BL402" s="4" t="str">
        <v>Igabiro</v>
      </c>
      <c r="BM402" s="4" t="str">
        <v>Igabiro</v>
      </c>
      <c r="BN402" s="4" t="str">
        <v>Igabiro</v>
      </c>
      <c r="BO402" s="4" t="str">
        <v>Igabiro</v>
      </c>
      <c r="BP402" s="4" t="str">
        <v>Igabiro</v>
      </c>
      <c r="BQ402" s="4" t="str">
        <v>Igabiro</v>
      </c>
      <c r="BR402" s="4" t="str">
        <v>Igabiro</v>
      </c>
      <c r="BS402" s="4" t="str">
        <v>Igabiro</v>
      </c>
      <c r="BT402" s="4" t="str">
        <v>Igabiro</v>
      </c>
      <c r="BU402" s="4" t="str">
        <v>Igabiro</v>
      </c>
      <c r="BV402" s="4" t="str">
        <v>Igabiro</v>
      </c>
      <c r="BW402" s="4" t="str">
        <v>Igabiro</v>
      </c>
      <c r="BX402" s="4" t="str">
        <v>Igabiro</v>
      </c>
      <c r="BY402" s="4" t="str">
        <v>Igabiro</v>
      </c>
      <c r="BZ402" s="4" t="str">
        <v>Igabiro</v>
      </c>
      <c r="CA402" s="4" t="str">
        <v>Igabiro</v>
      </c>
      <c r="CB402" s="4" t="str">
        <v>Igabiro</v>
      </c>
      <c r="CC402" s="4" t="str">
        <v>Igabiro</v>
      </c>
      <c r="CD402" s="4" t="str">
        <v>Igabiro</v>
      </c>
      <c r="CE402" s="4" t="str">
        <v>Igabiro</v>
      </c>
      <c r="CF402" s="4" t="str">
        <v>Igabiro</v>
      </c>
      <c r="CG402" s="4" t="str">
        <v>Igabiro</v>
      </c>
      <c r="CH402" s="4" t="str">
        <v>Igabiro</v>
      </c>
      <c r="CJ402" s="4" t="str">
        <v>Igabiro</v>
      </c>
      <c r="CK402" s="4" t="str">
        <v>Igabiro</v>
      </c>
      <c r="CL402" s="4" t="str">
        <v>Igabiro</v>
      </c>
      <c r="CM402" s="4" t="str">
        <v>Igabiro</v>
      </c>
      <c r="CN402" s="4" t="str">
        <v>Igabiro</v>
      </c>
      <c r="CO402" s="4" t="str">
        <v>Igabiro</v>
      </c>
      <c r="CP402" s="4" t="str">
        <v>Igabiro</v>
      </c>
      <c r="CQ402" s="4" t="str">
        <v>Igabiro</v>
      </c>
      <c r="CR402" s="4" t="str">
        <v>Igabiro</v>
      </c>
      <c r="CS402" s="4" t="str">
        <v>Igabiro</v>
      </c>
      <c r="CT402" s="4" t="str">
        <v>Igabiro</v>
      </c>
      <c r="CU402" s="4" t="str">
        <v>Igabiro</v>
      </c>
      <c r="CV402" s="4" t="str">
        <v>Igabiro</v>
      </c>
      <c r="CW402" s="4" t="str">
        <v>Igabiro</v>
      </c>
      <c r="CX402" s="4" t="str">
        <v>Igabiro</v>
      </c>
      <c r="CY402" s="4" t="str">
        <v>Igabiro</v>
      </c>
      <c r="CZ402" s="4" t="str">
        <v>Igabiro</v>
      </c>
      <c r="DA402" s="4" t="str">
        <v>Igabiro</v>
      </c>
      <c r="DB402" s="4" t="str">
        <v>Igabiro</v>
      </c>
      <c r="DC402" s="4" t="str">
        <v>Igabiro</v>
      </c>
      <c r="DD402" s="4" t="str">
        <v>Igabiro</v>
      </c>
      <c r="DE402" s="4" t="str">
        <v>Igabiro</v>
      </c>
      <c r="DF402" s="4" t="str">
        <v>Igabiro</v>
      </c>
      <c r="DG402" s="4" t="str">
        <v>Igabiro</v>
      </c>
      <c r="DH402" s="4" t="str">
        <v>Igabiro</v>
      </c>
      <c r="DI402" s="4" t="str">
        <v>Igabiro</v>
      </c>
      <c r="DJ402" s="4" t="str">
        <v>Igabiro</v>
      </c>
      <c r="DK402" s="4" t="str">
        <v>Igabiro</v>
      </c>
      <c r="DL402" s="4" t="str">
        <v>Igabiro</v>
      </c>
      <c r="DM402" s="4" t="str">
        <v>Igabiro</v>
      </c>
      <c r="DN402" s="4" t="str">
        <v>Igabiro</v>
      </c>
      <c r="DO402" s="4" t="str">
        <v>Igabiro</v>
      </c>
      <c r="DP402" s="4" t="str">
        <v>Igabiro</v>
      </c>
    </row>
    <row r="403" spans="1:120" x14ac:dyDescent="0.35">
      <c r="A403" s="4">
        <v>-6.6669999999999993E-2</v>
      </c>
      <c r="B403" s="4">
        <v>36.950830000000003</v>
      </c>
      <c r="C403" s="4" t="s">
        <v>215</v>
      </c>
      <c r="D403" s="4" t="s">
        <v>130</v>
      </c>
      <c r="E403" s="4" t="s">
        <v>620</v>
      </c>
      <c r="F403" s="4">
        <v>917</v>
      </c>
      <c r="G403" s="4" t="str">
        <f t="shared" si="6"/>
        <v>Kenya-Matanya</v>
      </c>
      <c r="BA403" s="4" t="str">
        <v>Igalaland</v>
      </c>
      <c r="BB403" s="4" t="str">
        <v>Igalaland</v>
      </c>
      <c r="BC403" s="4" t="str">
        <v>Igalaland</v>
      </c>
      <c r="BD403" s="4" t="str">
        <v>Igalaland</v>
      </c>
      <c r="BE403" s="4" t="str">
        <v>Igalaland</v>
      </c>
      <c r="BF403" s="4" t="str">
        <v>Igalaland</v>
      </c>
      <c r="BG403" s="4" t="str">
        <v>Igalaland</v>
      </c>
      <c r="BH403" s="4" t="str">
        <v>Igalaland</v>
      </c>
      <c r="BI403" s="4" t="str">
        <v>Igalaland</v>
      </c>
      <c r="BJ403" s="4" t="str">
        <v>Igalaland</v>
      </c>
      <c r="BK403" s="4" t="str">
        <v>Igalaland</v>
      </c>
      <c r="BL403" s="4" t="str">
        <v>Igalaland</v>
      </c>
      <c r="BM403" s="4" t="str">
        <v>Igalaland</v>
      </c>
      <c r="BN403" s="4" t="str">
        <v>Igalaland</v>
      </c>
      <c r="BO403" s="4" t="str">
        <v>Igalaland</v>
      </c>
      <c r="BP403" s="4" t="str">
        <v>Igalaland</v>
      </c>
      <c r="BQ403" s="4" t="str">
        <v>Igalaland</v>
      </c>
      <c r="BR403" s="4" t="str">
        <v>Igalaland</v>
      </c>
      <c r="BS403" s="4" t="str">
        <v>Igalaland</v>
      </c>
      <c r="BT403" s="4" t="str">
        <v>Igalaland</v>
      </c>
      <c r="BU403" s="4" t="str">
        <v>Igalaland</v>
      </c>
      <c r="BV403" s="4" t="str">
        <v>Igalaland</v>
      </c>
      <c r="BW403" s="4" t="str">
        <v>Igalaland</v>
      </c>
      <c r="BX403" s="4" t="str">
        <v>Igalaland</v>
      </c>
      <c r="BY403" s="4" t="str">
        <v>Igalaland</v>
      </c>
      <c r="BZ403" s="4" t="str">
        <v>Igalaland</v>
      </c>
      <c r="CA403" s="4" t="str">
        <v>Igalaland</v>
      </c>
      <c r="CB403" s="4" t="str">
        <v>Igalaland</v>
      </c>
      <c r="CC403" s="4" t="str">
        <v>Igalaland</v>
      </c>
      <c r="CD403" s="4" t="str">
        <v>Igalaland</v>
      </c>
      <c r="CE403" s="4" t="str">
        <v>Igalaland</v>
      </c>
      <c r="CF403" s="4" t="str">
        <v>Igalaland</v>
      </c>
      <c r="CG403" s="4" t="str">
        <v>Igalaland</v>
      </c>
      <c r="CH403" s="4" t="str">
        <v>Igalaland</v>
      </c>
      <c r="CJ403" s="4" t="str">
        <v>Igalaland</v>
      </c>
      <c r="CK403" s="4" t="str">
        <v>Igalaland</v>
      </c>
      <c r="CL403" s="4" t="str">
        <v>Igalaland</v>
      </c>
      <c r="CM403" s="4" t="str">
        <v>Igalaland</v>
      </c>
      <c r="CN403" s="4" t="str">
        <v>Igalaland</v>
      </c>
      <c r="CO403" s="4" t="str">
        <v>Igalaland</v>
      </c>
      <c r="CP403" s="4" t="str">
        <v>Igalaland</v>
      </c>
      <c r="CQ403" s="4" t="str">
        <v>Igalaland</v>
      </c>
      <c r="CR403" s="4" t="str">
        <v>Igalaland</v>
      </c>
      <c r="CS403" s="4" t="str">
        <v>Igalaland</v>
      </c>
      <c r="CT403" s="4" t="str">
        <v>Igalaland</v>
      </c>
      <c r="CU403" s="4" t="str">
        <v>Igalaland</v>
      </c>
      <c r="CV403" s="4" t="str">
        <v>Igalaland</v>
      </c>
      <c r="CW403" s="4" t="str">
        <v>Igalaland</v>
      </c>
      <c r="CX403" s="4" t="str">
        <v>Igalaland</v>
      </c>
      <c r="CY403" s="4" t="str">
        <v>Igalaland</v>
      </c>
      <c r="CZ403" s="4" t="str">
        <v>Igalaland</v>
      </c>
      <c r="DA403" s="4" t="str">
        <v>Igalaland</v>
      </c>
      <c r="DB403" s="4" t="str">
        <v>Igalaland</v>
      </c>
      <c r="DC403" s="4" t="str">
        <v>Igalaland</v>
      </c>
      <c r="DD403" s="4" t="str">
        <v>Igalaland</v>
      </c>
      <c r="DE403" s="4" t="str">
        <v>Igalaland</v>
      </c>
      <c r="DF403" s="4" t="str">
        <v>Igalaland</v>
      </c>
      <c r="DG403" s="4" t="str">
        <v>Igalaland</v>
      </c>
      <c r="DH403" s="4" t="str">
        <v>Igalaland</v>
      </c>
      <c r="DI403" s="4" t="str">
        <v>Igalaland</v>
      </c>
      <c r="DJ403" s="4" t="str">
        <v>Igalaland</v>
      </c>
      <c r="DK403" s="4" t="str">
        <v>Igalaland</v>
      </c>
      <c r="DL403" s="4" t="str">
        <v>Igalaland</v>
      </c>
      <c r="DM403" s="4" t="str">
        <v>Igalaland</v>
      </c>
      <c r="DN403" s="4" t="str">
        <v>Igalaland</v>
      </c>
      <c r="DO403" s="4" t="str">
        <v>Igalaland</v>
      </c>
      <c r="DP403" s="4" t="str">
        <v>Igalaland</v>
      </c>
    </row>
    <row r="404" spans="1:120" x14ac:dyDescent="0.35">
      <c r="A404" s="4">
        <v>-1.0829999999999999E-2</v>
      </c>
      <c r="B404" s="4">
        <v>36.961669999999998</v>
      </c>
      <c r="C404" s="4" t="s">
        <v>215</v>
      </c>
      <c r="D404" s="4" t="s">
        <v>130</v>
      </c>
      <c r="E404" s="4" t="s">
        <v>620</v>
      </c>
      <c r="F404" s="4">
        <v>250</v>
      </c>
      <c r="G404" s="4" t="str">
        <f t="shared" si="6"/>
        <v>Kenya-Matanya</v>
      </c>
      <c r="BA404" s="4" t="str">
        <v>Iganga</v>
      </c>
      <c r="BB404" s="4" t="str">
        <v>Iganga</v>
      </c>
      <c r="BC404" s="4" t="str">
        <v>Iganga</v>
      </c>
      <c r="BD404" s="4" t="str">
        <v>Iganga</v>
      </c>
      <c r="BE404" s="4" t="str">
        <v>Iganga</v>
      </c>
      <c r="BF404" s="4" t="str">
        <v>Iganga</v>
      </c>
      <c r="BG404" s="4" t="str">
        <v>Iganga</v>
      </c>
      <c r="BH404" s="4" t="str">
        <v>Iganga</v>
      </c>
      <c r="BI404" s="4" t="str">
        <v>Iganga</v>
      </c>
      <c r="BJ404" s="4" t="str">
        <v>Iganga</v>
      </c>
      <c r="BK404" s="4" t="str">
        <v>Iganga</v>
      </c>
      <c r="BL404" s="4" t="str">
        <v>Iganga</v>
      </c>
      <c r="BM404" s="4" t="str">
        <v>Iganga</v>
      </c>
      <c r="BN404" s="4" t="str">
        <v>Iganga</v>
      </c>
      <c r="BO404" s="4" t="str">
        <v>Iganga</v>
      </c>
      <c r="BP404" s="4" t="str">
        <v>Iganga</v>
      </c>
      <c r="BQ404" s="4" t="str">
        <v>Iganga</v>
      </c>
      <c r="BR404" s="4" t="str">
        <v>Iganga</v>
      </c>
      <c r="BS404" s="4" t="str">
        <v>Iganga</v>
      </c>
      <c r="BT404" s="4" t="str">
        <v>Iganga</v>
      </c>
      <c r="BU404" s="4" t="str">
        <v>Iganga</v>
      </c>
      <c r="BV404" s="4" t="str">
        <v>Iganga</v>
      </c>
      <c r="BW404" s="4" t="str">
        <v>Iganga</v>
      </c>
      <c r="BX404" s="4" t="str">
        <v>Iganga</v>
      </c>
      <c r="BY404" s="4" t="str">
        <v>Iganga</v>
      </c>
      <c r="BZ404" s="4" t="str">
        <v>Iganga</v>
      </c>
      <c r="CA404" s="4" t="str">
        <v>Iganga</v>
      </c>
      <c r="CB404" s="4" t="str">
        <v>Iganga</v>
      </c>
      <c r="CC404" s="4" t="str">
        <v>Iganga</v>
      </c>
      <c r="CD404" s="4" t="str">
        <v>Iganga</v>
      </c>
      <c r="CE404" s="4" t="str">
        <v>Iganga</v>
      </c>
      <c r="CF404" s="4" t="str">
        <v>Iganga</v>
      </c>
      <c r="CG404" s="4" t="str">
        <v>Iganga</v>
      </c>
      <c r="CH404" s="4" t="str">
        <v>Iganga</v>
      </c>
      <c r="CJ404" s="4" t="str">
        <v>Iganga</v>
      </c>
      <c r="CK404" s="4" t="str">
        <v>Iganga</v>
      </c>
      <c r="CL404" s="4" t="str">
        <v>Iganga</v>
      </c>
      <c r="CM404" s="4" t="str">
        <v>Iganga</v>
      </c>
      <c r="CN404" s="4" t="str">
        <v>Iganga</v>
      </c>
      <c r="CO404" s="4" t="str">
        <v>Iganga</v>
      </c>
      <c r="CP404" s="4" t="str">
        <v>Iganga</v>
      </c>
      <c r="CQ404" s="4" t="str">
        <v>Iganga</v>
      </c>
      <c r="CR404" s="4" t="str">
        <v>Iganga</v>
      </c>
      <c r="CS404" s="4" t="str">
        <v>Iganga</v>
      </c>
      <c r="CT404" s="4" t="str">
        <v>Iganga</v>
      </c>
      <c r="CU404" s="4" t="str">
        <v>Iganga</v>
      </c>
      <c r="CV404" s="4" t="str">
        <v>Iganga</v>
      </c>
      <c r="CW404" s="4" t="str">
        <v>Iganga</v>
      </c>
      <c r="CX404" s="4" t="str">
        <v>Iganga</v>
      </c>
      <c r="CY404" s="4" t="str">
        <v>Iganga</v>
      </c>
      <c r="CZ404" s="4" t="str">
        <v>Iganga</v>
      </c>
      <c r="DA404" s="4" t="str">
        <v>Iganga</v>
      </c>
      <c r="DB404" s="4" t="str">
        <v>Iganga</v>
      </c>
      <c r="DC404" s="4" t="str">
        <v>Iganga</v>
      </c>
      <c r="DD404" s="4" t="str">
        <v>Iganga</v>
      </c>
      <c r="DE404" s="4" t="str">
        <v>Iganga</v>
      </c>
      <c r="DF404" s="4" t="str">
        <v>Iganga</v>
      </c>
      <c r="DG404" s="4" t="str">
        <v>Iganga</v>
      </c>
      <c r="DH404" s="4" t="str">
        <v>Iganga</v>
      </c>
      <c r="DI404" s="4" t="str">
        <v>Iganga</v>
      </c>
      <c r="DJ404" s="4" t="str">
        <v>Iganga</v>
      </c>
      <c r="DK404" s="4" t="str">
        <v>Iganga</v>
      </c>
      <c r="DL404" s="4" t="str">
        <v>Iganga</v>
      </c>
      <c r="DM404" s="4" t="str">
        <v>Iganga</v>
      </c>
      <c r="DN404" s="4" t="str">
        <v>Iganga</v>
      </c>
      <c r="DO404" s="4" t="str">
        <v>Iganga</v>
      </c>
      <c r="DP404" s="4" t="str">
        <v>Iganga</v>
      </c>
    </row>
    <row r="405" spans="1:120" x14ac:dyDescent="0.35">
      <c r="A405" s="4">
        <v>-6.6669999999999993E-2</v>
      </c>
      <c r="B405" s="4">
        <v>36.950000000000003</v>
      </c>
      <c r="C405" s="4" t="s">
        <v>215</v>
      </c>
      <c r="D405" s="4" t="s">
        <v>138</v>
      </c>
      <c r="E405" s="4" t="s">
        <v>621</v>
      </c>
      <c r="F405" s="4">
        <v>917</v>
      </c>
      <c r="G405" s="4" t="str">
        <f t="shared" si="6"/>
        <v>Kenya-Matanya, Laikipia</v>
      </c>
      <c r="BA405" s="4" t="str">
        <v>Iganjo Dairy Farm, Ruiru</v>
      </c>
      <c r="BB405" s="4" t="str">
        <v>Iganjo Dairy Farm, Ruiru</v>
      </c>
      <c r="BC405" s="4" t="str">
        <v>Iganjo Dairy Farm, Ruiru</v>
      </c>
      <c r="BD405" s="4" t="str">
        <v>Iganjo Dairy Farm, Ruiru</v>
      </c>
      <c r="BE405" s="4" t="str">
        <v>Iganjo Dairy Farm, Ruiru</v>
      </c>
      <c r="BF405" s="4" t="str">
        <v>Iganjo Dairy Farm, Ruiru</v>
      </c>
      <c r="BG405" s="4" t="str">
        <v>Iganjo Dairy Farm, Ruiru</v>
      </c>
      <c r="BH405" s="4" t="str">
        <v>Iganjo Dairy Farm, Ruiru</v>
      </c>
      <c r="BI405" s="4" t="str">
        <v>Iganjo Dairy Farm, Ruiru</v>
      </c>
      <c r="BJ405" s="4" t="str">
        <v>Iganjo Dairy Farm, Ruiru</v>
      </c>
      <c r="BK405" s="4" t="str">
        <v>Iganjo Dairy Farm, Ruiru</v>
      </c>
      <c r="BL405" s="4" t="str">
        <v>Iganjo Dairy Farm, Ruiru</v>
      </c>
      <c r="BM405" s="4" t="str">
        <v>Iganjo Dairy Farm, Ruiru</v>
      </c>
      <c r="BN405" s="4" t="str">
        <v>Iganjo Dairy Farm, Ruiru</v>
      </c>
      <c r="BO405" s="4" t="str">
        <v>Iganjo Dairy Farm, Ruiru</v>
      </c>
      <c r="BP405" s="4" t="str">
        <v>Iganjo Dairy Farm, Ruiru</v>
      </c>
      <c r="BQ405" s="4" t="str">
        <v>Iganjo Dairy Farm, Ruiru</v>
      </c>
      <c r="BR405" s="4" t="str">
        <v>Iganjo Dairy Farm, Ruiru</v>
      </c>
      <c r="BS405" s="4" t="str">
        <v>Iganjo Dairy Farm, Ruiru</v>
      </c>
      <c r="BT405" s="4" t="str">
        <v>Iganjo Dairy Farm, Ruiru</v>
      </c>
      <c r="BU405" s="4" t="str">
        <v>Iganjo Dairy Farm, Ruiru</v>
      </c>
      <c r="BV405" s="4" t="str">
        <v>Iganjo Dairy Farm, Ruiru</v>
      </c>
      <c r="BW405" s="4" t="str">
        <v>Iganjo Dairy Farm, Ruiru</v>
      </c>
      <c r="BX405" s="4" t="str">
        <v>Iganjo Dairy Farm, Ruiru</v>
      </c>
      <c r="BY405" s="4" t="str">
        <v>Iganjo Dairy Farm, Ruiru</v>
      </c>
      <c r="BZ405" s="4" t="str">
        <v>Iganjo Dairy Farm, Ruiru</v>
      </c>
      <c r="CA405" s="4" t="str">
        <v>Iganjo Dairy Farm, Ruiru</v>
      </c>
      <c r="CB405" s="4" t="str">
        <v>Iganjo Dairy Farm, Ruiru</v>
      </c>
      <c r="CC405" s="4" t="str">
        <v>Iganjo Dairy Farm, Ruiru</v>
      </c>
      <c r="CD405" s="4" t="str">
        <v>Iganjo Dairy Farm, Ruiru</v>
      </c>
      <c r="CE405" s="4" t="str">
        <v>Iganjo Dairy Farm, Ruiru</v>
      </c>
      <c r="CF405" s="4" t="str">
        <v>Iganjo Dairy Farm, Ruiru</v>
      </c>
      <c r="CG405" s="4" t="str">
        <v>Iganjo Dairy Farm, Ruiru</v>
      </c>
      <c r="CH405" s="4" t="str">
        <v>Iganjo Dairy Farm, Ruiru</v>
      </c>
      <c r="CJ405" s="4" t="str">
        <v>Iganjo Dairy Farm, Ruiru</v>
      </c>
      <c r="CK405" s="4" t="str">
        <v>Iganjo Dairy Farm, Ruiru</v>
      </c>
      <c r="CL405" s="4" t="str">
        <v>Iganjo Dairy Farm, Ruiru</v>
      </c>
      <c r="CM405" s="4" t="str">
        <v>Iganjo Dairy Farm, Ruiru</v>
      </c>
      <c r="CN405" s="4" t="str">
        <v>Iganjo Dairy Farm, Ruiru</v>
      </c>
      <c r="CO405" s="4" t="str">
        <v>Iganjo Dairy Farm, Ruiru</v>
      </c>
      <c r="CP405" s="4" t="str">
        <v>Iganjo Dairy Farm, Ruiru</v>
      </c>
      <c r="CQ405" s="4" t="str">
        <v>Iganjo Dairy Farm, Ruiru</v>
      </c>
      <c r="CR405" s="4" t="str">
        <v>Iganjo Dairy Farm, Ruiru</v>
      </c>
      <c r="CS405" s="4" t="str">
        <v>Iganjo Dairy Farm, Ruiru</v>
      </c>
      <c r="CT405" s="4" t="str">
        <v>Iganjo Dairy Farm, Ruiru</v>
      </c>
      <c r="CU405" s="4" t="str">
        <v>Iganjo Dairy Farm, Ruiru</v>
      </c>
      <c r="CV405" s="4" t="str">
        <v>Iganjo Dairy Farm, Ruiru</v>
      </c>
      <c r="CW405" s="4" t="str">
        <v>Iganjo Dairy Farm, Ruiru</v>
      </c>
      <c r="CX405" s="4" t="str">
        <v>Iganjo Dairy Farm, Ruiru</v>
      </c>
      <c r="CY405" s="4" t="str">
        <v>Iganjo Dairy Farm, Ruiru</v>
      </c>
      <c r="CZ405" s="4" t="str">
        <v>Iganjo Dairy Farm, Ruiru</v>
      </c>
      <c r="DA405" s="4" t="str">
        <v>Iganjo Dairy Farm, Ruiru</v>
      </c>
      <c r="DB405" s="4" t="str">
        <v>Iganjo Dairy Farm, Ruiru</v>
      </c>
      <c r="DC405" s="4" t="str">
        <v>Iganjo Dairy Farm, Ruiru</v>
      </c>
      <c r="DD405" s="4" t="str">
        <v>Iganjo Dairy Farm, Ruiru</v>
      </c>
      <c r="DE405" s="4" t="str">
        <v>Iganjo Dairy Farm, Ruiru</v>
      </c>
      <c r="DF405" s="4" t="str">
        <v>Iganjo Dairy Farm, Ruiru</v>
      </c>
      <c r="DG405" s="4" t="str">
        <v>Iganjo Dairy Farm, Ruiru</v>
      </c>
      <c r="DH405" s="4" t="str">
        <v>Iganjo Dairy Farm, Ruiru</v>
      </c>
      <c r="DI405" s="4" t="str">
        <v>Iganjo Dairy Farm, Ruiru</v>
      </c>
      <c r="DJ405" s="4" t="str">
        <v>Iganjo Dairy Farm, Ruiru</v>
      </c>
      <c r="DK405" s="4" t="str">
        <v>Iganjo Dairy Farm, Ruiru</v>
      </c>
      <c r="DL405" s="4" t="str">
        <v>Iganjo Dairy Farm, Ruiru</v>
      </c>
      <c r="DM405" s="4" t="str">
        <v>Iganjo Dairy Farm, Ruiru</v>
      </c>
      <c r="DN405" s="4" t="str">
        <v>Iganjo Dairy Farm, Ruiru</v>
      </c>
      <c r="DO405" s="4" t="str">
        <v>Iganjo Dairy Farm, Ruiru</v>
      </c>
      <c r="DP405" s="4" t="str">
        <v>Iganjo Dairy Farm, Ruiru</v>
      </c>
    </row>
    <row r="406" spans="1:120" x14ac:dyDescent="0.35">
      <c r="A406" s="4">
        <v>0.435</v>
      </c>
      <c r="B406" s="4">
        <v>34.869999999999997</v>
      </c>
      <c r="C406" s="4" t="s">
        <v>215</v>
      </c>
      <c r="D406" s="4" t="s">
        <v>130</v>
      </c>
      <c r="E406" s="4" t="s">
        <v>622</v>
      </c>
      <c r="F406" s="4">
        <v>917</v>
      </c>
      <c r="G406" s="4" t="str">
        <f t="shared" si="6"/>
        <v>Kenya-Matayos, Busia</v>
      </c>
      <c r="BA406" s="4" t="str">
        <v>Igbariam</v>
      </c>
      <c r="BB406" s="4" t="str">
        <v>Igbariam</v>
      </c>
      <c r="BC406" s="4" t="str">
        <v>Igbariam</v>
      </c>
      <c r="BD406" s="4" t="str">
        <v>Igbariam</v>
      </c>
      <c r="BE406" s="4" t="str">
        <v>Igbariam</v>
      </c>
      <c r="BF406" s="4" t="str">
        <v>Igbariam</v>
      </c>
      <c r="BG406" s="4" t="str">
        <v>Igbariam</v>
      </c>
      <c r="BH406" s="4" t="str">
        <v>Igbariam</v>
      </c>
      <c r="BI406" s="4" t="str">
        <v>Igbariam</v>
      </c>
      <c r="BJ406" s="4" t="str">
        <v>Igbariam</v>
      </c>
      <c r="BK406" s="4" t="str">
        <v>Igbariam</v>
      </c>
      <c r="BL406" s="4" t="str">
        <v>Igbariam</v>
      </c>
      <c r="BM406" s="4" t="str">
        <v>Igbariam</v>
      </c>
      <c r="BN406" s="4" t="str">
        <v>Igbariam</v>
      </c>
      <c r="BO406" s="4" t="str">
        <v>Igbariam</v>
      </c>
      <c r="BP406" s="4" t="str">
        <v>Igbariam</v>
      </c>
      <c r="BQ406" s="4" t="str">
        <v>Igbariam</v>
      </c>
      <c r="BR406" s="4" t="str">
        <v>Igbariam</v>
      </c>
      <c r="BS406" s="4" t="str">
        <v>Igbariam</v>
      </c>
      <c r="BT406" s="4" t="str">
        <v>Igbariam</v>
      </c>
      <c r="BU406" s="4" t="str">
        <v>Igbariam</v>
      </c>
      <c r="BV406" s="4" t="str">
        <v>Igbariam</v>
      </c>
      <c r="BW406" s="4" t="str">
        <v>Igbariam</v>
      </c>
      <c r="BX406" s="4" t="str">
        <v>Igbariam</v>
      </c>
      <c r="BY406" s="4" t="str">
        <v>Igbariam</v>
      </c>
      <c r="BZ406" s="4" t="str">
        <v>Igbariam</v>
      </c>
      <c r="CA406" s="4" t="str">
        <v>Igbariam</v>
      </c>
      <c r="CB406" s="4" t="str">
        <v>Igbariam</v>
      </c>
      <c r="CC406" s="4" t="str">
        <v>Igbariam</v>
      </c>
      <c r="CD406" s="4" t="str">
        <v>Igbariam</v>
      </c>
      <c r="CE406" s="4" t="str">
        <v>Igbariam</v>
      </c>
      <c r="CF406" s="4" t="str">
        <v>Igbariam</v>
      </c>
      <c r="CG406" s="4" t="str">
        <v>Igbariam</v>
      </c>
      <c r="CH406" s="4" t="str">
        <v>Igbariam</v>
      </c>
      <c r="CJ406" s="4" t="str">
        <v>Igbariam</v>
      </c>
      <c r="CK406" s="4" t="str">
        <v>Igbariam</v>
      </c>
      <c r="CL406" s="4" t="str">
        <v>Igbariam</v>
      </c>
      <c r="CM406" s="4" t="str">
        <v>Igbariam</v>
      </c>
      <c r="CN406" s="4" t="str">
        <v>Igbariam</v>
      </c>
      <c r="CO406" s="4" t="str">
        <v>Igbariam</v>
      </c>
      <c r="CP406" s="4" t="str">
        <v>Igbariam</v>
      </c>
      <c r="CQ406" s="4" t="str">
        <v>Igbariam</v>
      </c>
      <c r="CR406" s="4" t="str">
        <v>Igbariam</v>
      </c>
      <c r="CS406" s="4" t="str">
        <v>Igbariam</v>
      </c>
      <c r="CT406" s="4" t="str">
        <v>Igbariam</v>
      </c>
      <c r="CU406" s="4" t="str">
        <v>Igbariam</v>
      </c>
      <c r="CV406" s="4" t="str">
        <v>Igbariam</v>
      </c>
      <c r="CW406" s="4" t="str">
        <v>Igbariam</v>
      </c>
      <c r="CX406" s="4" t="str">
        <v>Igbariam</v>
      </c>
      <c r="CY406" s="4" t="str">
        <v>Igbariam</v>
      </c>
      <c r="CZ406" s="4" t="str">
        <v>Igbariam</v>
      </c>
      <c r="DA406" s="4" t="str">
        <v>Igbariam</v>
      </c>
      <c r="DB406" s="4" t="str">
        <v>Igbariam</v>
      </c>
      <c r="DC406" s="4" t="str">
        <v>Igbariam</v>
      </c>
      <c r="DD406" s="4" t="str">
        <v>Igbariam</v>
      </c>
      <c r="DE406" s="4" t="str">
        <v>Igbariam</v>
      </c>
      <c r="DF406" s="4" t="str">
        <v>Igbariam</v>
      </c>
      <c r="DG406" s="4" t="str">
        <v>Igbariam</v>
      </c>
      <c r="DH406" s="4" t="str">
        <v>Igbariam</v>
      </c>
      <c r="DI406" s="4" t="str">
        <v>Igbariam</v>
      </c>
      <c r="DJ406" s="4" t="str">
        <v>Igbariam</v>
      </c>
      <c r="DK406" s="4" t="str">
        <v>Igbariam</v>
      </c>
      <c r="DL406" s="4" t="str">
        <v>Igbariam</v>
      </c>
      <c r="DM406" s="4" t="str">
        <v>Igbariam</v>
      </c>
      <c r="DN406" s="4" t="str">
        <v>Igbariam</v>
      </c>
      <c r="DO406" s="4" t="str">
        <v>Igbariam</v>
      </c>
      <c r="DP406" s="4" t="str">
        <v>Igbariam</v>
      </c>
    </row>
    <row r="407" spans="1:120" x14ac:dyDescent="0.35">
      <c r="A407" s="4">
        <v>-0.16</v>
      </c>
      <c r="B407" s="4">
        <v>35.69</v>
      </c>
      <c r="C407" s="4" t="s">
        <v>215</v>
      </c>
      <c r="D407" s="4" t="s">
        <v>130</v>
      </c>
      <c r="E407" s="4" t="s">
        <v>623</v>
      </c>
      <c r="F407" s="4">
        <v>4000</v>
      </c>
      <c r="G407" s="4" t="str">
        <f t="shared" si="6"/>
        <v>Kenya-Mau Summit, Nakuru</v>
      </c>
      <c r="BA407" s="4" t="str">
        <v>Igurusi IZTIS</v>
      </c>
      <c r="BB407" s="4" t="str">
        <v>Igurusi IZTIS</v>
      </c>
      <c r="BC407" s="4" t="str">
        <v>Igurusi IZTIS</v>
      </c>
      <c r="BD407" s="4" t="str">
        <v>Igurusi IZTIS</v>
      </c>
      <c r="BE407" s="4" t="str">
        <v>Igurusi IZTIS</v>
      </c>
      <c r="BF407" s="4" t="str">
        <v>Igurusi IZTIS</v>
      </c>
      <c r="BG407" s="4" t="str">
        <v>Igurusi IZTIS</v>
      </c>
      <c r="BH407" s="4" t="str">
        <v>Igurusi IZTIS</v>
      </c>
      <c r="BI407" s="4" t="str">
        <v>Igurusi IZTIS</v>
      </c>
      <c r="BJ407" s="4" t="str">
        <v>Igurusi IZTIS</v>
      </c>
      <c r="BK407" s="4" t="str">
        <v>Igurusi IZTIS</v>
      </c>
      <c r="BL407" s="4" t="str">
        <v>Igurusi IZTIS</v>
      </c>
      <c r="BM407" s="4" t="str">
        <v>Igurusi IZTIS</v>
      </c>
      <c r="BN407" s="4" t="str">
        <v>Igurusi IZTIS</v>
      </c>
      <c r="BO407" s="4" t="str">
        <v>Igurusi IZTIS</v>
      </c>
      <c r="BP407" s="4" t="str">
        <v>Igurusi IZTIS</v>
      </c>
      <c r="BQ407" s="4" t="str">
        <v>Igurusi IZTIS</v>
      </c>
      <c r="BR407" s="4" t="str">
        <v>Igurusi IZTIS</v>
      </c>
      <c r="BS407" s="4" t="str">
        <v>Igurusi IZTIS</v>
      </c>
      <c r="BT407" s="4" t="str">
        <v>Igurusi IZTIS</v>
      </c>
      <c r="BU407" s="4" t="str">
        <v>Igurusi IZTIS</v>
      </c>
      <c r="BV407" s="4" t="str">
        <v>Igurusi IZTIS</v>
      </c>
      <c r="BW407" s="4" t="str">
        <v>Igurusi IZTIS</v>
      </c>
      <c r="BX407" s="4" t="str">
        <v>Igurusi IZTIS</v>
      </c>
      <c r="BY407" s="4" t="str">
        <v>Igurusi IZTIS</v>
      </c>
      <c r="BZ407" s="4" t="str">
        <v>Igurusi IZTIS</v>
      </c>
      <c r="CA407" s="4" t="str">
        <v>Igurusi IZTIS</v>
      </c>
      <c r="CB407" s="4" t="str">
        <v>Igurusi IZTIS</v>
      </c>
      <c r="CC407" s="4" t="str">
        <v>Igurusi IZTIS</v>
      </c>
      <c r="CD407" s="4" t="str">
        <v>Igurusi IZTIS</v>
      </c>
      <c r="CE407" s="4" t="str">
        <v>Igurusi IZTIS</v>
      </c>
      <c r="CF407" s="4" t="str">
        <v>Igurusi IZTIS</v>
      </c>
      <c r="CG407" s="4" t="str">
        <v>Igurusi IZTIS</v>
      </c>
      <c r="CH407" s="4" t="str">
        <v>Igurusi IZTIS</v>
      </c>
      <c r="CJ407" s="4" t="str">
        <v>Igurusi IZTIS</v>
      </c>
      <c r="CK407" s="4" t="str">
        <v>Igurusi IZTIS</v>
      </c>
      <c r="CL407" s="4" t="str">
        <v>Igurusi IZTIS</v>
      </c>
      <c r="CM407" s="4" t="str">
        <v>Igurusi IZTIS</v>
      </c>
      <c r="CN407" s="4" t="str">
        <v>Igurusi IZTIS</v>
      </c>
      <c r="CO407" s="4" t="str">
        <v>Igurusi IZTIS</v>
      </c>
      <c r="CP407" s="4" t="str">
        <v>Igurusi IZTIS</v>
      </c>
      <c r="CQ407" s="4" t="str">
        <v>Igurusi IZTIS</v>
      </c>
      <c r="CR407" s="4" t="str">
        <v>Igurusi IZTIS</v>
      </c>
      <c r="CS407" s="4" t="str">
        <v>Igurusi IZTIS</v>
      </c>
      <c r="CT407" s="4" t="str">
        <v>Igurusi IZTIS</v>
      </c>
      <c r="CU407" s="4" t="str">
        <v>Igurusi IZTIS</v>
      </c>
      <c r="CV407" s="4" t="str">
        <v>Igurusi IZTIS</v>
      </c>
      <c r="CW407" s="4" t="str">
        <v>Igurusi IZTIS</v>
      </c>
      <c r="CX407" s="4" t="str">
        <v>Igurusi IZTIS</v>
      </c>
      <c r="CY407" s="4" t="str">
        <v>Igurusi IZTIS</v>
      </c>
      <c r="CZ407" s="4" t="str">
        <v>Igurusi IZTIS</v>
      </c>
      <c r="DA407" s="4" t="str">
        <v>Igurusi IZTIS</v>
      </c>
      <c r="DB407" s="4" t="str">
        <v>Igurusi IZTIS</v>
      </c>
      <c r="DC407" s="4" t="str">
        <v>Igurusi IZTIS</v>
      </c>
      <c r="DD407" s="4" t="str">
        <v>Igurusi IZTIS</v>
      </c>
      <c r="DE407" s="4" t="str">
        <v>Igurusi IZTIS</v>
      </c>
      <c r="DF407" s="4" t="str">
        <v>Igurusi IZTIS</v>
      </c>
      <c r="DG407" s="4" t="str">
        <v>Igurusi IZTIS</v>
      </c>
      <c r="DH407" s="4" t="str">
        <v>Igurusi IZTIS</v>
      </c>
      <c r="DI407" s="4" t="str">
        <v>Igurusi IZTIS</v>
      </c>
      <c r="DJ407" s="4" t="str">
        <v>Igurusi IZTIS</v>
      </c>
      <c r="DK407" s="4" t="str">
        <v>Igurusi IZTIS</v>
      </c>
      <c r="DL407" s="4" t="str">
        <v>Igurusi IZTIS</v>
      </c>
      <c r="DM407" s="4" t="str">
        <v>Igurusi IZTIS</v>
      </c>
      <c r="DN407" s="4" t="str">
        <v>Igurusi IZTIS</v>
      </c>
      <c r="DO407" s="4" t="str">
        <v>Igurusi IZTIS</v>
      </c>
      <c r="DP407" s="4" t="str">
        <v>Igurusi IZTIS</v>
      </c>
    </row>
    <row r="408" spans="1:120" x14ac:dyDescent="0.35">
      <c r="A408" s="4">
        <v>-0.57999999999999996</v>
      </c>
      <c r="B408" s="4">
        <v>37.770000000000003</v>
      </c>
      <c r="C408" s="4" t="s">
        <v>215</v>
      </c>
      <c r="D408" s="4" t="s">
        <v>130</v>
      </c>
      <c r="E408" s="4" t="s">
        <v>624</v>
      </c>
      <c r="F408" s="4">
        <v>550</v>
      </c>
      <c r="G408" s="4" t="str">
        <f t="shared" si="6"/>
        <v>Kenya-Mbere</v>
      </c>
      <c r="BA408" s="4" t="str">
        <v>IITA Conotou</v>
      </c>
      <c r="BB408" s="4" t="str">
        <v>IITA Conotou</v>
      </c>
      <c r="BC408" s="4" t="str">
        <v>IITA Conotou</v>
      </c>
      <c r="BD408" s="4" t="str">
        <v>IITA Conotou</v>
      </c>
      <c r="BE408" s="4" t="str">
        <v>IITA Conotou</v>
      </c>
      <c r="BF408" s="4" t="str">
        <v>IITA Conotou</v>
      </c>
      <c r="BG408" s="4" t="str">
        <v>IITA Conotou</v>
      </c>
      <c r="BH408" s="4" t="str">
        <v>IITA Conotou</v>
      </c>
      <c r="BI408" s="4" t="str">
        <v>IITA Conotou</v>
      </c>
      <c r="BJ408" s="4" t="str">
        <v>IITA Conotou</v>
      </c>
      <c r="BK408" s="4" t="str">
        <v>IITA Conotou</v>
      </c>
      <c r="BL408" s="4" t="str">
        <v>IITA Conotou</v>
      </c>
      <c r="BM408" s="4" t="str">
        <v>IITA Conotou</v>
      </c>
      <c r="BN408" s="4" t="str">
        <v>IITA Conotou</v>
      </c>
      <c r="BO408" s="4" t="str">
        <v>IITA Conotou</v>
      </c>
      <c r="BP408" s="4" t="str">
        <v>IITA Conotou</v>
      </c>
      <c r="BQ408" s="4" t="str">
        <v>IITA Conotou</v>
      </c>
      <c r="BR408" s="4" t="str">
        <v>IITA Conotou</v>
      </c>
      <c r="BS408" s="4" t="str">
        <v>IITA Conotou</v>
      </c>
      <c r="BT408" s="4" t="str">
        <v>IITA Conotou</v>
      </c>
      <c r="BU408" s="4" t="str">
        <v>IITA Conotou</v>
      </c>
      <c r="BV408" s="4" t="str">
        <v>IITA Conotou</v>
      </c>
      <c r="BW408" s="4" t="str">
        <v>IITA Conotou</v>
      </c>
      <c r="BX408" s="4" t="str">
        <v>IITA Conotou</v>
      </c>
      <c r="BY408" s="4" t="str">
        <v>IITA Conotou</v>
      </c>
      <c r="BZ408" s="4" t="str">
        <v>IITA Conotou</v>
      </c>
      <c r="CA408" s="4" t="str">
        <v>IITA Conotou</v>
      </c>
      <c r="CB408" s="4" t="str">
        <v>IITA Conotou</v>
      </c>
      <c r="CC408" s="4" t="str">
        <v>IITA Conotou</v>
      </c>
      <c r="CD408" s="4" t="str">
        <v>IITA Conotou</v>
      </c>
      <c r="CE408" s="4" t="str">
        <v>IITA Conotou</v>
      </c>
      <c r="CF408" s="4" t="str">
        <v>IITA Conotou</v>
      </c>
      <c r="CG408" s="4" t="str">
        <v>IITA Conotou</v>
      </c>
      <c r="CH408" s="4" t="str">
        <v>IITA Conotou</v>
      </c>
      <c r="CJ408" s="4" t="str">
        <v>IITA Conotou</v>
      </c>
      <c r="CK408" s="4" t="str">
        <v>IITA Conotou</v>
      </c>
      <c r="CL408" s="4" t="str">
        <v>IITA Conotou</v>
      </c>
      <c r="CM408" s="4" t="str">
        <v>IITA Conotou</v>
      </c>
      <c r="CN408" s="4" t="str">
        <v>IITA Conotou</v>
      </c>
      <c r="CO408" s="4" t="str">
        <v>IITA Conotou</v>
      </c>
      <c r="CP408" s="4" t="str">
        <v>IITA Conotou</v>
      </c>
      <c r="CQ408" s="4" t="str">
        <v>IITA Conotou</v>
      </c>
      <c r="CR408" s="4" t="str">
        <v>IITA Conotou</v>
      </c>
      <c r="CS408" s="4" t="str">
        <v>IITA Conotou</v>
      </c>
      <c r="CT408" s="4" t="str">
        <v>IITA Conotou</v>
      </c>
      <c r="CU408" s="4" t="str">
        <v>IITA Conotou</v>
      </c>
      <c r="CV408" s="4" t="str">
        <v>IITA Conotou</v>
      </c>
      <c r="CW408" s="4" t="str">
        <v>IITA Conotou</v>
      </c>
      <c r="CX408" s="4" t="str">
        <v>IITA Conotou</v>
      </c>
      <c r="CY408" s="4" t="str">
        <v>IITA Conotou</v>
      </c>
      <c r="CZ408" s="4" t="str">
        <v>IITA Conotou</v>
      </c>
      <c r="DA408" s="4" t="str">
        <v>IITA Conotou</v>
      </c>
      <c r="DB408" s="4" t="str">
        <v>IITA Conotou</v>
      </c>
      <c r="DC408" s="4" t="str">
        <v>IITA Conotou</v>
      </c>
      <c r="DD408" s="4" t="str">
        <v>IITA Conotou</v>
      </c>
      <c r="DE408" s="4" t="str">
        <v>IITA Conotou</v>
      </c>
      <c r="DF408" s="4" t="str">
        <v>IITA Conotou</v>
      </c>
      <c r="DG408" s="4" t="str">
        <v>IITA Conotou</v>
      </c>
      <c r="DH408" s="4" t="str">
        <v>IITA Conotou</v>
      </c>
      <c r="DI408" s="4" t="str">
        <v>IITA Conotou</v>
      </c>
      <c r="DJ408" s="4" t="str">
        <v>IITA Conotou</v>
      </c>
      <c r="DK408" s="4" t="str">
        <v>IITA Conotou</v>
      </c>
      <c r="DL408" s="4" t="str">
        <v>IITA Conotou</v>
      </c>
      <c r="DM408" s="4" t="str">
        <v>IITA Conotou</v>
      </c>
      <c r="DN408" s="4" t="str">
        <v>IITA Conotou</v>
      </c>
      <c r="DO408" s="4" t="str">
        <v>IITA Conotou</v>
      </c>
      <c r="DP408" s="4" t="str">
        <v>IITA Conotou</v>
      </c>
    </row>
    <row r="409" spans="1:120" x14ac:dyDescent="0.35">
      <c r="A409" s="4">
        <v>-0.35</v>
      </c>
      <c r="B409" s="4">
        <v>37.65</v>
      </c>
      <c r="C409" s="4" t="s">
        <v>215</v>
      </c>
      <c r="D409" s="4" t="s">
        <v>130</v>
      </c>
      <c r="E409" s="4" t="s">
        <v>625</v>
      </c>
      <c r="F409" s="4">
        <v>550</v>
      </c>
      <c r="G409" s="4" t="str">
        <f t="shared" si="6"/>
        <v>Kenya-Meru</v>
      </c>
      <c r="BA409" s="4" t="str">
        <v>IITA, Ibadan</v>
      </c>
      <c r="BB409" s="4" t="str">
        <v>IITA, Ibadan</v>
      </c>
      <c r="BC409" s="4" t="str">
        <v>IITA, Ibadan</v>
      </c>
      <c r="BD409" s="4" t="str">
        <v>IITA, Ibadan</v>
      </c>
      <c r="BE409" s="4" t="str">
        <v>IITA, Ibadan</v>
      </c>
      <c r="BF409" s="4" t="str">
        <v>IITA, Ibadan</v>
      </c>
      <c r="BG409" s="4" t="str">
        <v>IITA, Ibadan</v>
      </c>
      <c r="BH409" s="4" t="str">
        <v>IITA, Ibadan</v>
      </c>
      <c r="BI409" s="4" t="str">
        <v>IITA, Ibadan</v>
      </c>
      <c r="BJ409" s="4" t="str">
        <v>IITA, Ibadan</v>
      </c>
      <c r="BK409" s="4" t="str">
        <v>IITA, Ibadan</v>
      </c>
      <c r="BL409" s="4" t="str">
        <v>IITA, Ibadan</v>
      </c>
      <c r="BM409" s="4" t="str">
        <v>IITA, Ibadan</v>
      </c>
      <c r="BN409" s="4" t="str">
        <v>IITA, Ibadan</v>
      </c>
      <c r="BO409" s="4" t="str">
        <v>IITA, Ibadan</v>
      </c>
      <c r="BP409" s="4" t="str">
        <v>IITA, Ibadan</v>
      </c>
      <c r="BQ409" s="4" t="str">
        <v>IITA, Ibadan</v>
      </c>
      <c r="BR409" s="4" t="str">
        <v>IITA, Ibadan</v>
      </c>
      <c r="BS409" s="4" t="str">
        <v>IITA, Ibadan</v>
      </c>
      <c r="BT409" s="4" t="str">
        <v>IITA, Ibadan</v>
      </c>
      <c r="BU409" s="4" t="str">
        <v>IITA, Ibadan</v>
      </c>
      <c r="BV409" s="4" t="str">
        <v>IITA, Ibadan</v>
      </c>
      <c r="BW409" s="4" t="str">
        <v>IITA, Ibadan</v>
      </c>
      <c r="BX409" s="4" t="str">
        <v>IITA, Ibadan</v>
      </c>
      <c r="BY409" s="4" t="str">
        <v>IITA, Ibadan</v>
      </c>
      <c r="BZ409" s="4" t="str">
        <v>IITA, Ibadan</v>
      </c>
      <c r="CA409" s="4" t="str">
        <v>IITA, Ibadan</v>
      </c>
      <c r="CB409" s="4" t="str">
        <v>IITA, Ibadan</v>
      </c>
      <c r="CC409" s="4" t="str">
        <v>IITA, Ibadan</v>
      </c>
      <c r="CD409" s="4" t="str">
        <v>IITA, Ibadan</v>
      </c>
      <c r="CE409" s="4" t="str">
        <v>IITA, Ibadan</v>
      </c>
      <c r="CF409" s="4" t="str">
        <v>IITA, Ibadan</v>
      </c>
      <c r="CG409" s="4" t="str">
        <v>IITA, Ibadan</v>
      </c>
      <c r="CH409" s="4" t="str">
        <v>IITA, Ibadan</v>
      </c>
      <c r="CJ409" s="4" t="str">
        <v>IITA, Ibadan</v>
      </c>
      <c r="CK409" s="4" t="str">
        <v>IITA, Ibadan</v>
      </c>
      <c r="CL409" s="4" t="str">
        <v>IITA, Ibadan</v>
      </c>
      <c r="CM409" s="4" t="str">
        <v>IITA, Ibadan</v>
      </c>
      <c r="CN409" s="4" t="str">
        <v>IITA, Ibadan</v>
      </c>
      <c r="CO409" s="4" t="str">
        <v>IITA, Ibadan</v>
      </c>
      <c r="CP409" s="4" t="str">
        <v>IITA, Ibadan</v>
      </c>
      <c r="CQ409" s="4" t="str">
        <v>IITA, Ibadan</v>
      </c>
      <c r="CR409" s="4" t="str">
        <v>IITA, Ibadan</v>
      </c>
      <c r="CS409" s="4" t="str">
        <v>IITA, Ibadan</v>
      </c>
      <c r="CT409" s="4" t="str">
        <v>IITA, Ibadan</v>
      </c>
      <c r="CU409" s="4" t="str">
        <v>IITA, Ibadan</v>
      </c>
      <c r="CV409" s="4" t="str">
        <v>IITA, Ibadan</v>
      </c>
      <c r="CW409" s="4" t="str">
        <v>IITA, Ibadan</v>
      </c>
      <c r="CX409" s="4" t="str">
        <v>IITA, Ibadan</v>
      </c>
      <c r="CY409" s="4" t="str">
        <v>IITA, Ibadan</v>
      </c>
      <c r="CZ409" s="4" t="str">
        <v>IITA, Ibadan</v>
      </c>
      <c r="DA409" s="4" t="str">
        <v>IITA, Ibadan</v>
      </c>
      <c r="DB409" s="4" t="str">
        <v>IITA, Ibadan</v>
      </c>
      <c r="DC409" s="4" t="str">
        <v>IITA, Ibadan</v>
      </c>
      <c r="DD409" s="4" t="str">
        <v>IITA, Ibadan</v>
      </c>
      <c r="DE409" s="4" t="str">
        <v>IITA, Ibadan</v>
      </c>
      <c r="DF409" s="4" t="str">
        <v>IITA, Ibadan</v>
      </c>
      <c r="DG409" s="4" t="str">
        <v>IITA, Ibadan</v>
      </c>
      <c r="DH409" s="4" t="str">
        <v>IITA, Ibadan</v>
      </c>
      <c r="DI409" s="4" t="str">
        <v>IITA, Ibadan</v>
      </c>
      <c r="DJ409" s="4" t="str">
        <v>IITA, Ibadan</v>
      </c>
      <c r="DK409" s="4" t="str">
        <v>IITA, Ibadan</v>
      </c>
      <c r="DL409" s="4" t="str">
        <v>IITA, Ibadan</v>
      </c>
      <c r="DM409" s="4" t="str">
        <v>IITA, Ibadan</v>
      </c>
      <c r="DN409" s="4" t="str">
        <v>IITA, Ibadan</v>
      </c>
      <c r="DO409" s="4" t="str">
        <v>IITA, Ibadan</v>
      </c>
      <c r="DP409" s="4" t="str">
        <v>IITA, Ibadan</v>
      </c>
    </row>
    <row r="410" spans="1:120" x14ac:dyDescent="0.35">
      <c r="A410" s="4">
        <v>-0.96499999999999997</v>
      </c>
      <c r="B410" s="4">
        <v>34.262</v>
      </c>
      <c r="C410" s="4" t="s">
        <v>215</v>
      </c>
      <c r="D410" s="4" t="s">
        <v>130</v>
      </c>
      <c r="E410" s="4" t="s">
        <v>626</v>
      </c>
      <c r="F410" s="4">
        <v>50000</v>
      </c>
      <c r="G410" s="4" t="str">
        <f t="shared" si="6"/>
        <v>Kenya-Migori District</v>
      </c>
      <c r="BA410" s="4" t="str">
        <v>IITA, Mbalmayo</v>
      </c>
      <c r="BB410" s="4" t="str">
        <v>IITA, Mbalmayo</v>
      </c>
      <c r="BC410" s="4" t="str">
        <v>IITA, Mbalmayo</v>
      </c>
      <c r="BD410" s="4" t="str">
        <v>IITA, Mbalmayo</v>
      </c>
      <c r="BE410" s="4" t="str">
        <v>IITA, Mbalmayo</v>
      </c>
      <c r="BF410" s="4" t="str">
        <v>IITA, Mbalmayo</v>
      </c>
      <c r="BG410" s="4" t="str">
        <v>IITA, Mbalmayo</v>
      </c>
      <c r="BH410" s="4" t="str">
        <v>IITA, Mbalmayo</v>
      </c>
      <c r="BI410" s="4" t="str">
        <v>IITA, Mbalmayo</v>
      </c>
      <c r="BJ410" s="4" t="str">
        <v>IITA, Mbalmayo</v>
      </c>
      <c r="BK410" s="4" t="str">
        <v>IITA, Mbalmayo</v>
      </c>
      <c r="BL410" s="4" t="str">
        <v>IITA, Mbalmayo</v>
      </c>
      <c r="BM410" s="4" t="str">
        <v>IITA, Mbalmayo</v>
      </c>
      <c r="BN410" s="4" t="str">
        <v>IITA, Mbalmayo</v>
      </c>
      <c r="BO410" s="4" t="str">
        <v>IITA, Mbalmayo</v>
      </c>
      <c r="BP410" s="4" t="str">
        <v>IITA, Mbalmayo</v>
      </c>
      <c r="BQ410" s="4" t="str">
        <v>IITA, Mbalmayo</v>
      </c>
      <c r="BR410" s="4" t="str">
        <v>IITA, Mbalmayo</v>
      </c>
      <c r="BS410" s="4" t="str">
        <v>IITA, Mbalmayo</v>
      </c>
      <c r="BT410" s="4" t="str">
        <v>IITA, Mbalmayo</v>
      </c>
      <c r="BU410" s="4" t="str">
        <v>IITA, Mbalmayo</v>
      </c>
      <c r="BV410" s="4" t="str">
        <v>IITA, Mbalmayo</v>
      </c>
      <c r="BW410" s="4" t="str">
        <v>IITA, Mbalmayo</v>
      </c>
      <c r="BX410" s="4" t="str">
        <v>IITA, Mbalmayo</v>
      </c>
      <c r="BY410" s="4" t="str">
        <v>IITA, Mbalmayo</v>
      </c>
      <c r="BZ410" s="4" t="str">
        <v>IITA, Mbalmayo</v>
      </c>
      <c r="CA410" s="4" t="str">
        <v>IITA, Mbalmayo</v>
      </c>
      <c r="CB410" s="4" t="str">
        <v>IITA, Mbalmayo</v>
      </c>
      <c r="CC410" s="4" t="str">
        <v>IITA, Mbalmayo</v>
      </c>
      <c r="CD410" s="4" t="str">
        <v>IITA, Mbalmayo</v>
      </c>
      <c r="CE410" s="4" t="str">
        <v>IITA, Mbalmayo</v>
      </c>
      <c r="CF410" s="4" t="str">
        <v>IITA, Mbalmayo</v>
      </c>
      <c r="CG410" s="4" t="str">
        <v>IITA, Mbalmayo</v>
      </c>
      <c r="CH410" s="4" t="str">
        <v>IITA, Mbalmayo</v>
      </c>
      <c r="CJ410" s="4" t="str">
        <v>IITA, Mbalmayo</v>
      </c>
      <c r="CK410" s="4" t="str">
        <v>IITA, Mbalmayo</v>
      </c>
      <c r="CL410" s="4" t="str">
        <v>IITA, Mbalmayo</v>
      </c>
      <c r="CM410" s="4" t="str">
        <v>IITA, Mbalmayo</v>
      </c>
      <c r="CN410" s="4" t="str">
        <v>IITA, Mbalmayo</v>
      </c>
      <c r="CO410" s="4" t="str">
        <v>IITA, Mbalmayo</v>
      </c>
      <c r="CP410" s="4" t="str">
        <v>IITA, Mbalmayo</v>
      </c>
      <c r="CQ410" s="4" t="str">
        <v>IITA, Mbalmayo</v>
      </c>
      <c r="CR410" s="4" t="str">
        <v>IITA, Mbalmayo</v>
      </c>
      <c r="CS410" s="4" t="str">
        <v>IITA, Mbalmayo</v>
      </c>
      <c r="CT410" s="4" t="str">
        <v>IITA, Mbalmayo</v>
      </c>
      <c r="CU410" s="4" t="str">
        <v>IITA, Mbalmayo</v>
      </c>
      <c r="CV410" s="4" t="str">
        <v>IITA, Mbalmayo</v>
      </c>
      <c r="CW410" s="4" t="str">
        <v>IITA, Mbalmayo</v>
      </c>
      <c r="CX410" s="4" t="str">
        <v>IITA, Mbalmayo</v>
      </c>
      <c r="CY410" s="4" t="str">
        <v>IITA, Mbalmayo</v>
      </c>
      <c r="CZ410" s="4" t="str">
        <v>IITA, Mbalmayo</v>
      </c>
      <c r="DA410" s="4" t="str">
        <v>IITA, Mbalmayo</v>
      </c>
      <c r="DB410" s="4" t="str">
        <v>IITA, Mbalmayo</v>
      </c>
      <c r="DC410" s="4" t="str">
        <v>IITA, Mbalmayo</v>
      </c>
      <c r="DD410" s="4" t="str">
        <v>IITA, Mbalmayo</v>
      </c>
      <c r="DE410" s="4" t="str">
        <v>IITA, Mbalmayo</v>
      </c>
      <c r="DF410" s="4" t="str">
        <v>IITA, Mbalmayo</v>
      </c>
      <c r="DG410" s="4" t="str">
        <v>IITA, Mbalmayo</v>
      </c>
      <c r="DH410" s="4" t="str">
        <v>IITA, Mbalmayo</v>
      </c>
      <c r="DI410" s="4" t="str">
        <v>IITA, Mbalmayo</v>
      </c>
      <c r="DJ410" s="4" t="str">
        <v>IITA, Mbalmayo</v>
      </c>
      <c r="DK410" s="4" t="str">
        <v>IITA, Mbalmayo</v>
      </c>
      <c r="DL410" s="4" t="str">
        <v>IITA, Mbalmayo</v>
      </c>
      <c r="DM410" s="4" t="str">
        <v>IITA, Mbalmayo</v>
      </c>
      <c r="DN410" s="4" t="str">
        <v>IITA, Mbalmayo</v>
      </c>
      <c r="DO410" s="4" t="str">
        <v>IITA, Mbalmayo</v>
      </c>
      <c r="DP410" s="4" t="str">
        <v>IITA, Mbalmayo</v>
      </c>
    </row>
    <row r="411" spans="1:120" x14ac:dyDescent="0.35">
      <c r="A411" s="4">
        <v>0.28510000000000002</v>
      </c>
      <c r="B411" s="4">
        <v>34.764600000000002</v>
      </c>
      <c r="C411" s="4" t="s">
        <v>215</v>
      </c>
      <c r="D411" s="4" t="s">
        <v>138</v>
      </c>
      <c r="E411" s="4" t="s">
        <v>627</v>
      </c>
      <c r="F411" s="4">
        <v>100</v>
      </c>
      <c r="G411" s="4" t="str">
        <f t="shared" si="6"/>
        <v>Kenya-MMUST Kakamega</v>
      </c>
      <c r="BA411" s="4" t="str">
        <v>IITA, Minjibir</v>
      </c>
      <c r="BB411" s="4" t="str">
        <v>IITA, Minjibir</v>
      </c>
      <c r="BC411" s="4" t="str">
        <v>IITA, Minjibir</v>
      </c>
      <c r="BD411" s="4" t="str">
        <v>IITA, Minjibir</v>
      </c>
      <c r="BE411" s="4" t="str">
        <v>IITA, Minjibir</v>
      </c>
      <c r="BF411" s="4" t="str">
        <v>IITA, Minjibir</v>
      </c>
      <c r="BG411" s="4" t="str">
        <v>IITA, Minjibir</v>
      </c>
      <c r="BH411" s="4" t="str">
        <v>IITA, Minjibir</v>
      </c>
      <c r="BI411" s="4" t="str">
        <v>IITA, Minjibir</v>
      </c>
      <c r="BJ411" s="4" t="str">
        <v>IITA, Minjibir</v>
      </c>
      <c r="BK411" s="4" t="str">
        <v>IITA, Minjibir</v>
      </c>
      <c r="BL411" s="4" t="str">
        <v>IITA, Minjibir</v>
      </c>
      <c r="BM411" s="4" t="str">
        <v>IITA, Minjibir</v>
      </c>
      <c r="BN411" s="4" t="str">
        <v>IITA, Minjibir</v>
      </c>
      <c r="BO411" s="4" t="str">
        <v>IITA, Minjibir</v>
      </c>
      <c r="BP411" s="4" t="str">
        <v>IITA, Minjibir</v>
      </c>
      <c r="BQ411" s="4" t="str">
        <v>IITA, Minjibir</v>
      </c>
      <c r="BR411" s="4" t="str">
        <v>IITA, Minjibir</v>
      </c>
      <c r="BS411" s="4" t="str">
        <v>IITA, Minjibir</v>
      </c>
      <c r="BT411" s="4" t="str">
        <v>IITA, Minjibir</v>
      </c>
      <c r="BU411" s="4" t="str">
        <v>IITA, Minjibir</v>
      </c>
      <c r="BV411" s="4" t="str">
        <v>IITA, Minjibir</v>
      </c>
      <c r="BW411" s="4" t="str">
        <v>IITA, Minjibir</v>
      </c>
      <c r="BX411" s="4" t="str">
        <v>IITA, Minjibir</v>
      </c>
      <c r="BY411" s="4" t="str">
        <v>IITA, Minjibir</v>
      </c>
      <c r="BZ411" s="4" t="str">
        <v>IITA, Minjibir</v>
      </c>
      <c r="CA411" s="4" t="str">
        <v>IITA, Minjibir</v>
      </c>
      <c r="CB411" s="4" t="str">
        <v>IITA, Minjibir</v>
      </c>
      <c r="CC411" s="4" t="str">
        <v>IITA, Minjibir</v>
      </c>
      <c r="CD411" s="4" t="str">
        <v>IITA, Minjibir</v>
      </c>
      <c r="CE411" s="4" t="str">
        <v>IITA, Minjibir</v>
      </c>
      <c r="CF411" s="4" t="str">
        <v>IITA, Minjibir</v>
      </c>
      <c r="CG411" s="4" t="str">
        <v>IITA, Minjibir</v>
      </c>
      <c r="CH411" s="4" t="str">
        <v>IITA, Minjibir</v>
      </c>
      <c r="CJ411" s="4" t="str">
        <v>IITA, Minjibir</v>
      </c>
      <c r="CK411" s="4" t="str">
        <v>IITA, Minjibir</v>
      </c>
      <c r="CL411" s="4" t="str">
        <v>IITA, Minjibir</v>
      </c>
      <c r="CM411" s="4" t="str">
        <v>IITA, Minjibir</v>
      </c>
      <c r="CN411" s="4" t="str">
        <v>IITA, Minjibir</v>
      </c>
      <c r="CO411" s="4" t="str">
        <v>IITA, Minjibir</v>
      </c>
      <c r="CP411" s="4" t="str">
        <v>IITA, Minjibir</v>
      </c>
      <c r="CQ411" s="4" t="str">
        <v>IITA, Minjibir</v>
      </c>
      <c r="CR411" s="4" t="str">
        <v>IITA, Minjibir</v>
      </c>
      <c r="CS411" s="4" t="str">
        <v>IITA, Minjibir</v>
      </c>
      <c r="CT411" s="4" t="str">
        <v>IITA, Minjibir</v>
      </c>
      <c r="CU411" s="4" t="str">
        <v>IITA, Minjibir</v>
      </c>
      <c r="CV411" s="4" t="str">
        <v>IITA, Minjibir</v>
      </c>
      <c r="CW411" s="4" t="str">
        <v>IITA, Minjibir</v>
      </c>
      <c r="CX411" s="4" t="str">
        <v>IITA, Minjibir</v>
      </c>
      <c r="CY411" s="4" t="str">
        <v>IITA, Minjibir</v>
      </c>
      <c r="CZ411" s="4" t="str">
        <v>IITA, Minjibir</v>
      </c>
      <c r="DA411" s="4" t="str">
        <v>IITA, Minjibir</v>
      </c>
      <c r="DB411" s="4" t="str">
        <v>IITA, Minjibir</v>
      </c>
      <c r="DC411" s="4" t="str">
        <v>IITA, Minjibir</v>
      </c>
      <c r="DD411" s="4" t="str">
        <v>IITA, Minjibir</v>
      </c>
      <c r="DE411" s="4" t="str">
        <v>IITA, Minjibir</v>
      </c>
      <c r="DF411" s="4" t="str">
        <v>IITA, Minjibir</v>
      </c>
      <c r="DG411" s="4" t="str">
        <v>IITA, Minjibir</v>
      </c>
      <c r="DH411" s="4" t="str">
        <v>IITA, Minjibir</v>
      </c>
      <c r="DI411" s="4" t="str">
        <v>IITA, Minjibir</v>
      </c>
      <c r="DJ411" s="4" t="str">
        <v>IITA, Minjibir</v>
      </c>
      <c r="DK411" s="4" t="str">
        <v>IITA, Minjibir</v>
      </c>
      <c r="DL411" s="4" t="str">
        <v>IITA, Minjibir</v>
      </c>
      <c r="DM411" s="4" t="str">
        <v>IITA, Minjibir</v>
      </c>
      <c r="DN411" s="4" t="str">
        <v>IITA, Minjibir</v>
      </c>
      <c r="DO411" s="4" t="str">
        <v>IITA, Minjibir</v>
      </c>
      <c r="DP411" s="4" t="str">
        <v>IITA, Minjibir</v>
      </c>
    </row>
    <row r="412" spans="1:120" x14ac:dyDescent="0.35">
      <c r="A412" s="4">
        <v>0.54722000000000004</v>
      </c>
      <c r="B412" s="4">
        <v>35.786079999999998</v>
      </c>
      <c r="C412" s="4" t="s">
        <v>215</v>
      </c>
      <c r="D412" s="4" t="s">
        <v>130</v>
      </c>
      <c r="E412" s="4" t="s">
        <v>628</v>
      </c>
      <c r="F412" s="4">
        <v>500</v>
      </c>
      <c r="G412" s="4" t="str">
        <f t="shared" si="6"/>
        <v>Kenya-Moi TTC, Uasin Gishu</v>
      </c>
      <c r="BA412" s="4" t="str">
        <v>IITA, Onne</v>
      </c>
      <c r="BB412" s="4" t="str">
        <v>IITA, Onne</v>
      </c>
      <c r="BC412" s="4" t="str">
        <v>IITA, Onne</v>
      </c>
      <c r="BD412" s="4" t="str">
        <v>IITA, Onne</v>
      </c>
      <c r="BE412" s="4" t="str">
        <v>IITA, Onne</v>
      </c>
      <c r="BF412" s="4" t="str">
        <v>IITA, Onne</v>
      </c>
      <c r="BG412" s="4" t="str">
        <v>IITA, Onne</v>
      </c>
      <c r="BH412" s="4" t="str">
        <v>IITA, Onne</v>
      </c>
      <c r="BI412" s="4" t="str">
        <v>IITA, Onne</v>
      </c>
      <c r="BJ412" s="4" t="str">
        <v>IITA, Onne</v>
      </c>
      <c r="BK412" s="4" t="str">
        <v>IITA, Onne</v>
      </c>
      <c r="BL412" s="4" t="str">
        <v>IITA, Onne</v>
      </c>
      <c r="BM412" s="4" t="str">
        <v>IITA, Onne</v>
      </c>
      <c r="BN412" s="4" t="str">
        <v>IITA, Onne</v>
      </c>
      <c r="BO412" s="4" t="str">
        <v>IITA, Onne</v>
      </c>
      <c r="BP412" s="4" t="str">
        <v>IITA, Onne</v>
      </c>
      <c r="BQ412" s="4" t="str">
        <v>IITA, Onne</v>
      </c>
      <c r="BR412" s="4" t="str">
        <v>IITA, Onne</v>
      </c>
      <c r="BS412" s="4" t="str">
        <v>IITA, Onne</v>
      </c>
      <c r="BT412" s="4" t="str">
        <v>IITA, Onne</v>
      </c>
      <c r="BU412" s="4" t="str">
        <v>IITA, Onne</v>
      </c>
      <c r="BV412" s="4" t="str">
        <v>IITA, Onne</v>
      </c>
      <c r="BW412" s="4" t="str">
        <v>IITA, Onne</v>
      </c>
      <c r="BX412" s="4" t="str">
        <v>IITA, Onne</v>
      </c>
      <c r="BY412" s="4" t="str">
        <v>IITA, Onne</v>
      </c>
      <c r="BZ412" s="4" t="str">
        <v>IITA, Onne</v>
      </c>
      <c r="CA412" s="4" t="str">
        <v>IITA, Onne</v>
      </c>
      <c r="CB412" s="4" t="str">
        <v>IITA, Onne</v>
      </c>
      <c r="CC412" s="4" t="str">
        <v>IITA, Onne</v>
      </c>
      <c r="CD412" s="4" t="str">
        <v>IITA, Onne</v>
      </c>
      <c r="CE412" s="4" t="str">
        <v>IITA, Onne</v>
      </c>
      <c r="CF412" s="4" t="str">
        <v>IITA, Onne</v>
      </c>
      <c r="CG412" s="4" t="str">
        <v>IITA, Onne</v>
      </c>
      <c r="CH412" s="4" t="str">
        <v>IITA, Onne</v>
      </c>
      <c r="CJ412" s="4" t="str">
        <v>IITA, Onne</v>
      </c>
      <c r="CK412" s="4" t="str">
        <v>IITA, Onne</v>
      </c>
      <c r="CL412" s="4" t="str">
        <v>IITA, Onne</v>
      </c>
      <c r="CM412" s="4" t="str">
        <v>IITA, Onne</v>
      </c>
      <c r="CN412" s="4" t="str">
        <v>IITA, Onne</v>
      </c>
      <c r="CO412" s="4" t="str">
        <v>IITA, Onne</v>
      </c>
      <c r="CP412" s="4" t="str">
        <v>IITA, Onne</v>
      </c>
      <c r="CQ412" s="4" t="str">
        <v>IITA, Onne</v>
      </c>
      <c r="CR412" s="4" t="str">
        <v>IITA, Onne</v>
      </c>
      <c r="CS412" s="4" t="str">
        <v>IITA, Onne</v>
      </c>
      <c r="CT412" s="4" t="str">
        <v>IITA, Onne</v>
      </c>
      <c r="CU412" s="4" t="str">
        <v>IITA, Onne</v>
      </c>
      <c r="CV412" s="4" t="str">
        <v>IITA, Onne</v>
      </c>
      <c r="CW412" s="4" t="str">
        <v>IITA, Onne</v>
      </c>
      <c r="CX412" s="4" t="str">
        <v>IITA, Onne</v>
      </c>
      <c r="CY412" s="4" t="str">
        <v>IITA, Onne</v>
      </c>
      <c r="CZ412" s="4" t="str">
        <v>IITA, Onne</v>
      </c>
      <c r="DA412" s="4" t="str">
        <v>IITA, Onne</v>
      </c>
      <c r="DB412" s="4" t="str">
        <v>IITA, Onne</v>
      </c>
      <c r="DC412" s="4" t="str">
        <v>IITA, Onne</v>
      </c>
      <c r="DD412" s="4" t="str">
        <v>IITA, Onne</v>
      </c>
      <c r="DE412" s="4" t="str">
        <v>IITA, Onne</v>
      </c>
      <c r="DF412" s="4" t="str">
        <v>IITA, Onne</v>
      </c>
      <c r="DG412" s="4" t="str">
        <v>IITA, Onne</v>
      </c>
      <c r="DH412" s="4" t="str">
        <v>IITA, Onne</v>
      </c>
      <c r="DI412" s="4" t="str">
        <v>IITA, Onne</v>
      </c>
      <c r="DJ412" s="4" t="str">
        <v>IITA, Onne</v>
      </c>
      <c r="DK412" s="4" t="str">
        <v>IITA, Onne</v>
      </c>
      <c r="DL412" s="4" t="str">
        <v>IITA, Onne</v>
      </c>
      <c r="DM412" s="4" t="str">
        <v>IITA, Onne</v>
      </c>
      <c r="DN412" s="4" t="str">
        <v>IITA, Onne</v>
      </c>
      <c r="DO412" s="4" t="str">
        <v>IITA, Onne</v>
      </c>
      <c r="DP412" s="4" t="str">
        <v>IITA, Onne</v>
      </c>
    </row>
    <row r="413" spans="1:120" x14ac:dyDescent="0.35">
      <c r="A413" s="4">
        <v>0.28799999999999998</v>
      </c>
      <c r="B413" s="4">
        <v>35.295000000000002</v>
      </c>
      <c r="C413" s="4" t="s">
        <v>215</v>
      </c>
      <c r="D413" s="4" t="s">
        <v>138</v>
      </c>
      <c r="E413" s="4" t="s">
        <v>629</v>
      </c>
      <c r="F413" s="4">
        <v>1000</v>
      </c>
      <c r="G413" s="4" t="str">
        <f t="shared" si="6"/>
        <v>Kenya-Moi University Farm</v>
      </c>
      <c r="BA413" s="4" t="str">
        <v>IITA, Sendusu (NaCRRI, Namulonge)</v>
      </c>
      <c r="BB413" s="4" t="str">
        <v>IITA, Sendusu (NaCRRI, Namulonge)</v>
      </c>
      <c r="BC413" s="4" t="str">
        <v>IITA, Sendusu (NaCRRI, Namulonge)</v>
      </c>
      <c r="BD413" s="4" t="str">
        <v>IITA, Sendusu (NaCRRI, Namulonge)</v>
      </c>
      <c r="BE413" s="4" t="str">
        <v>IITA, Sendusu (NaCRRI, Namulonge)</v>
      </c>
      <c r="BF413" s="4" t="str">
        <v>IITA, Sendusu (NaCRRI, Namulonge)</v>
      </c>
      <c r="BG413" s="4" t="str">
        <v>IITA, Sendusu (NaCRRI, Namulonge)</v>
      </c>
      <c r="BH413" s="4" t="str">
        <v>IITA, Sendusu (NaCRRI, Namulonge)</v>
      </c>
      <c r="BI413" s="4" t="str">
        <v>IITA, Sendusu (NaCRRI, Namulonge)</v>
      </c>
      <c r="BJ413" s="4" t="str">
        <v>IITA, Sendusu (NaCRRI, Namulonge)</v>
      </c>
      <c r="BK413" s="4" t="str">
        <v>IITA, Sendusu (NaCRRI, Namulonge)</v>
      </c>
      <c r="BL413" s="4" t="str">
        <v>IITA, Sendusu (NaCRRI, Namulonge)</v>
      </c>
      <c r="BM413" s="4" t="str">
        <v>IITA, Sendusu (NaCRRI, Namulonge)</v>
      </c>
      <c r="BN413" s="4" t="str">
        <v>IITA, Sendusu (NaCRRI, Namulonge)</v>
      </c>
      <c r="BO413" s="4" t="str">
        <v>IITA, Sendusu (NaCRRI, Namulonge)</v>
      </c>
      <c r="BP413" s="4" t="str">
        <v>IITA, Sendusu (NaCRRI, Namulonge)</v>
      </c>
      <c r="BQ413" s="4" t="str">
        <v>IITA, Sendusu (NaCRRI, Namulonge)</v>
      </c>
      <c r="BR413" s="4" t="str">
        <v>IITA, Sendusu (NaCRRI, Namulonge)</v>
      </c>
      <c r="BS413" s="4" t="str">
        <v>IITA, Sendusu (NaCRRI, Namulonge)</v>
      </c>
      <c r="BT413" s="4" t="str">
        <v>IITA, Sendusu (NaCRRI, Namulonge)</v>
      </c>
      <c r="BU413" s="4" t="str">
        <v>IITA, Sendusu (NaCRRI, Namulonge)</v>
      </c>
      <c r="BV413" s="4" t="str">
        <v>IITA, Sendusu (NaCRRI, Namulonge)</v>
      </c>
      <c r="BW413" s="4" t="str">
        <v>IITA, Sendusu (NaCRRI, Namulonge)</v>
      </c>
      <c r="BX413" s="4" t="str">
        <v>IITA, Sendusu (NaCRRI, Namulonge)</v>
      </c>
      <c r="BY413" s="4" t="str">
        <v>IITA, Sendusu (NaCRRI, Namulonge)</v>
      </c>
      <c r="BZ413" s="4" t="str">
        <v>IITA, Sendusu (NaCRRI, Namulonge)</v>
      </c>
      <c r="CA413" s="4" t="str">
        <v>IITA, Sendusu (NaCRRI, Namulonge)</v>
      </c>
      <c r="CB413" s="4" t="str">
        <v>IITA, Sendusu (NaCRRI, Namulonge)</v>
      </c>
      <c r="CC413" s="4" t="str">
        <v>IITA, Sendusu (NaCRRI, Namulonge)</v>
      </c>
      <c r="CD413" s="4" t="str">
        <v>IITA, Sendusu (NaCRRI, Namulonge)</v>
      </c>
      <c r="CE413" s="4" t="str">
        <v>IITA, Sendusu (NaCRRI, Namulonge)</v>
      </c>
      <c r="CF413" s="4" t="str">
        <v>IITA, Sendusu (NaCRRI, Namulonge)</v>
      </c>
      <c r="CG413" s="4" t="str">
        <v>IITA, Sendusu (NaCRRI, Namulonge)</v>
      </c>
      <c r="CH413" s="4" t="str">
        <v>IITA, Sendusu (NaCRRI, Namulonge)</v>
      </c>
      <c r="CJ413" s="4" t="str">
        <v>IITA, Sendusu (NaCRRI, Namulonge)</v>
      </c>
      <c r="CK413" s="4" t="str">
        <v>IITA, Sendusu (NaCRRI, Namulonge)</v>
      </c>
      <c r="CL413" s="4" t="str">
        <v>IITA, Sendusu (NaCRRI, Namulonge)</v>
      </c>
      <c r="CM413" s="4" t="str">
        <v>IITA, Sendusu (NaCRRI, Namulonge)</v>
      </c>
      <c r="CN413" s="4" t="str">
        <v>IITA, Sendusu (NaCRRI, Namulonge)</v>
      </c>
      <c r="CO413" s="4" t="str">
        <v>IITA, Sendusu (NaCRRI, Namulonge)</v>
      </c>
      <c r="CP413" s="4" t="str">
        <v>IITA, Sendusu (NaCRRI, Namulonge)</v>
      </c>
      <c r="CQ413" s="4" t="str">
        <v>IITA, Sendusu (NaCRRI, Namulonge)</v>
      </c>
      <c r="CR413" s="4" t="str">
        <v>IITA, Sendusu (NaCRRI, Namulonge)</v>
      </c>
      <c r="CS413" s="4" t="str">
        <v>IITA, Sendusu (NaCRRI, Namulonge)</v>
      </c>
      <c r="CT413" s="4" t="str">
        <v>IITA, Sendusu (NaCRRI, Namulonge)</v>
      </c>
      <c r="CU413" s="4" t="str">
        <v>IITA, Sendusu (NaCRRI, Namulonge)</v>
      </c>
      <c r="CV413" s="4" t="str">
        <v>IITA, Sendusu (NaCRRI, Namulonge)</v>
      </c>
      <c r="CW413" s="4" t="str">
        <v>IITA, Sendusu (NaCRRI, Namulonge)</v>
      </c>
      <c r="CX413" s="4" t="str">
        <v>IITA, Sendusu (NaCRRI, Namulonge)</v>
      </c>
      <c r="CY413" s="4" t="str">
        <v>IITA, Sendusu (NaCRRI, Namulonge)</v>
      </c>
      <c r="CZ413" s="4" t="str">
        <v>IITA, Sendusu (NaCRRI, Namulonge)</v>
      </c>
      <c r="DA413" s="4" t="str">
        <v>IITA, Sendusu (NaCRRI, Namulonge)</v>
      </c>
      <c r="DB413" s="4" t="str">
        <v>IITA, Sendusu (NaCRRI, Namulonge)</v>
      </c>
      <c r="DC413" s="4" t="str">
        <v>IITA, Sendusu (NaCRRI, Namulonge)</v>
      </c>
      <c r="DD413" s="4" t="str">
        <v>IITA, Sendusu (NaCRRI, Namulonge)</v>
      </c>
      <c r="DE413" s="4" t="str">
        <v>IITA, Sendusu (NaCRRI, Namulonge)</v>
      </c>
      <c r="DF413" s="4" t="str">
        <v>IITA, Sendusu (NaCRRI, Namulonge)</v>
      </c>
      <c r="DG413" s="4" t="str">
        <v>IITA, Sendusu (NaCRRI, Namulonge)</v>
      </c>
      <c r="DH413" s="4" t="str">
        <v>IITA, Sendusu (NaCRRI, Namulonge)</v>
      </c>
      <c r="DI413" s="4" t="str">
        <v>IITA, Sendusu (NaCRRI, Namulonge)</v>
      </c>
      <c r="DJ413" s="4" t="str">
        <v>IITA, Sendusu (NaCRRI, Namulonge)</v>
      </c>
      <c r="DK413" s="4" t="str">
        <v>IITA, Sendusu (NaCRRI, Namulonge)</v>
      </c>
      <c r="DL413" s="4" t="str">
        <v>IITA, Sendusu (NaCRRI, Namulonge)</v>
      </c>
      <c r="DM413" s="4" t="str">
        <v>IITA, Sendusu (NaCRRI, Namulonge)</v>
      </c>
      <c r="DN413" s="4" t="str">
        <v>IITA, Sendusu (NaCRRI, Namulonge)</v>
      </c>
      <c r="DO413" s="4" t="str">
        <v>IITA, Sendusu (NaCRRI, Namulonge)</v>
      </c>
      <c r="DP413" s="4" t="str">
        <v>IITA, Sendusu (NaCRRI, Namulonge)</v>
      </c>
    </row>
    <row r="414" spans="1:120" x14ac:dyDescent="0.35">
      <c r="A414" s="4">
        <v>0.311</v>
      </c>
      <c r="B414" s="4">
        <v>36.904000000000003</v>
      </c>
      <c r="C414" s="4" t="s">
        <v>215</v>
      </c>
      <c r="D414" s="4" t="s">
        <v>138</v>
      </c>
      <c r="E414" s="4" t="s">
        <v>630</v>
      </c>
      <c r="F414" s="4">
        <v>5000</v>
      </c>
      <c r="G414" s="4" t="str">
        <f t="shared" si="6"/>
        <v>Kenya-Mpala Ranch, Laikipia</v>
      </c>
      <c r="BA414" s="4" t="str">
        <v>Ikole</v>
      </c>
      <c r="BB414" s="4" t="str">
        <v>Ikole</v>
      </c>
      <c r="BC414" s="4" t="str">
        <v>Ikole</v>
      </c>
      <c r="BD414" s="4" t="str">
        <v>Ikole</v>
      </c>
      <c r="BE414" s="4" t="str">
        <v>Ikole</v>
      </c>
      <c r="BF414" s="4" t="str">
        <v>Ikole</v>
      </c>
      <c r="BG414" s="4" t="str">
        <v>Ikole</v>
      </c>
      <c r="BH414" s="4" t="str">
        <v>Ikole</v>
      </c>
      <c r="BI414" s="4" t="str">
        <v>Ikole</v>
      </c>
      <c r="BJ414" s="4" t="str">
        <v>Ikole</v>
      </c>
      <c r="BK414" s="4" t="str">
        <v>Ikole</v>
      </c>
      <c r="BL414" s="4" t="str">
        <v>Ikole</v>
      </c>
      <c r="BM414" s="4" t="str">
        <v>Ikole</v>
      </c>
      <c r="BN414" s="4" t="str">
        <v>Ikole</v>
      </c>
      <c r="BO414" s="4" t="str">
        <v>Ikole</v>
      </c>
      <c r="BP414" s="4" t="str">
        <v>Ikole</v>
      </c>
      <c r="BQ414" s="4" t="str">
        <v>Ikole</v>
      </c>
      <c r="BR414" s="4" t="str">
        <v>Ikole</v>
      </c>
      <c r="BS414" s="4" t="str">
        <v>Ikole</v>
      </c>
      <c r="BT414" s="4" t="str">
        <v>Ikole</v>
      </c>
      <c r="BU414" s="4" t="str">
        <v>Ikole</v>
      </c>
      <c r="BV414" s="4" t="str">
        <v>Ikole</v>
      </c>
      <c r="BW414" s="4" t="str">
        <v>Ikole</v>
      </c>
      <c r="BX414" s="4" t="str">
        <v>Ikole</v>
      </c>
      <c r="BY414" s="4" t="str">
        <v>Ikole</v>
      </c>
      <c r="BZ414" s="4" t="str">
        <v>Ikole</v>
      </c>
      <c r="CA414" s="4" t="str">
        <v>Ikole</v>
      </c>
      <c r="CB414" s="4" t="str">
        <v>Ikole</v>
      </c>
      <c r="CC414" s="4" t="str">
        <v>Ikole</v>
      </c>
      <c r="CD414" s="4" t="str">
        <v>Ikole</v>
      </c>
      <c r="CE414" s="4" t="str">
        <v>Ikole</v>
      </c>
      <c r="CF414" s="4" t="str">
        <v>Ikole</v>
      </c>
      <c r="CG414" s="4" t="str">
        <v>Ikole</v>
      </c>
      <c r="CH414" s="4" t="str">
        <v>Ikole</v>
      </c>
      <c r="CJ414" s="4" t="str">
        <v>Ikole</v>
      </c>
      <c r="CK414" s="4" t="str">
        <v>Ikole</v>
      </c>
      <c r="CL414" s="4" t="str">
        <v>Ikole</v>
      </c>
      <c r="CM414" s="4" t="str">
        <v>Ikole</v>
      </c>
      <c r="CN414" s="4" t="str">
        <v>Ikole</v>
      </c>
      <c r="CO414" s="4" t="str">
        <v>Ikole</v>
      </c>
      <c r="CP414" s="4" t="str">
        <v>Ikole</v>
      </c>
      <c r="CQ414" s="4" t="str">
        <v>Ikole</v>
      </c>
      <c r="CR414" s="4" t="str">
        <v>Ikole</v>
      </c>
      <c r="CS414" s="4" t="str">
        <v>Ikole</v>
      </c>
      <c r="CT414" s="4" t="str">
        <v>Ikole</v>
      </c>
      <c r="CU414" s="4" t="str">
        <v>Ikole</v>
      </c>
      <c r="CV414" s="4" t="str">
        <v>Ikole</v>
      </c>
      <c r="CW414" s="4" t="str">
        <v>Ikole</v>
      </c>
      <c r="CX414" s="4" t="str">
        <v>Ikole</v>
      </c>
      <c r="CY414" s="4" t="str">
        <v>Ikole</v>
      </c>
      <c r="CZ414" s="4" t="str">
        <v>Ikole</v>
      </c>
      <c r="DA414" s="4" t="str">
        <v>Ikole</v>
      </c>
      <c r="DB414" s="4" t="str">
        <v>Ikole</v>
      </c>
      <c r="DC414" s="4" t="str">
        <v>Ikole</v>
      </c>
      <c r="DD414" s="4" t="str">
        <v>Ikole</v>
      </c>
      <c r="DE414" s="4" t="str">
        <v>Ikole</v>
      </c>
      <c r="DF414" s="4" t="str">
        <v>Ikole</v>
      </c>
      <c r="DG414" s="4" t="str">
        <v>Ikole</v>
      </c>
      <c r="DH414" s="4" t="str">
        <v>Ikole</v>
      </c>
      <c r="DI414" s="4" t="str">
        <v>Ikole</v>
      </c>
      <c r="DJ414" s="4" t="str">
        <v>Ikole</v>
      </c>
      <c r="DK414" s="4" t="str">
        <v>Ikole</v>
      </c>
      <c r="DL414" s="4" t="str">
        <v>Ikole</v>
      </c>
      <c r="DM414" s="4" t="str">
        <v>Ikole</v>
      </c>
      <c r="DN414" s="4" t="str">
        <v>Ikole</v>
      </c>
      <c r="DO414" s="4" t="str">
        <v>Ikole</v>
      </c>
      <c r="DP414" s="4" t="str">
        <v>Ikole</v>
      </c>
    </row>
    <row r="415" spans="1:120" x14ac:dyDescent="0.35">
      <c r="A415" s="4">
        <v>0.1</v>
      </c>
      <c r="B415" s="4">
        <v>34.566670000000002</v>
      </c>
      <c r="C415" s="4" t="s">
        <v>215</v>
      </c>
      <c r="D415" s="4" t="s">
        <v>130</v>
      </c>
      <c r="E415" s="4" t="s">
        <v>631</v>
      </c>
      <c r="F415" s="4">
        <v>917</v>
      </c>
      <c r="G415" s="4" t="str">
        <f t="shared" si="6"/>
        <v>Kenya-Msinde-Etole</v>
      </c>
      <c r="BA415" s="4" t="str">
        <v>Ikom.Ore.Gambari.Sapoba</v>
      </c>
      <c r="BB415" s="4" t="str">
        <v>Ikom.Ore.Gambari.Sapoba</v>
      </c>
      <c r="BC415" s="4" t="str">
        <v>Ikom.Ore.Gambari.Sapoba</v>
      </c>
      <c r="BD415" s="4" t="str">
        <v>Ikom.Ore.Gambari.Sapoba</v>
      </c>
      <c r="BE415" s="4" t="str">
        <v>Ikom.Ore.Gambari.Sapoba</v>
      </c>
      <c r="BF415" s="4" t="str">
        <v>Ikom.Ore.Gambari.Sapoba</v>
      </c>
      <c r="BG415" s="4" t="str">
        <v>Ikom.Ore.Gambari.Sapoba</v>
      </c>
      <c r="BH415" s="4" t="str">
        <v>Ikom.Ore.Gambari.Sapoba</v>
      </c>
      <c r="BI415" s="4" t="str">
        <v>Ikom.Ore.Gambari.Sapoba</v>
      </c>
      <c r="BJ415" s="4" t="str">
        <v>Ikom.Ore.Gambari.Sapoba</v>
      </c>
      <c r="BK415" s="4" t="str">
        <v>Ikom.Ore.Gambari.Sapoba</v>
      </c>
      <c r="BL415" s="4" t="str">
        <v>Ikom.Ore.Gambari.Sapoba</v>
      </c>
      <c r="BM415" s="4" t="str">
        <v>Ikom.Ore.Gambari.Sapoba</v>
      </c>
      <c r="BN415" s="4" t="str">
        <v>Ikom.Ore.Gambari.Sapoba</v>
      </c>
      <c r="BO415" s="4" t="str">
        <v>Ikom.Ore.Gambari.Sapoba</v>
      </c>
      <c r="BP415" s="4" t="str">
        <v>Ikom.Ore.Gambari.Sapoba</v>
      </c>
      <c r="BQ415" s="4" t="str">
        <v>Ikom.Ore.Gambari.Sapoba</v>
      </c>
      <c r="BR415" s="4" t="str">
        <v>Ikom.Ore.Gambari.Sapoba</v>
      </c>
      <c r="BS415" s="4" t="str">
        <v>Ikom.Ore.Gambari.Sapoba</v>
      </c>
      <c r="BT415" s="4" t="str">
        <v>Ikom.Ore.Gambari.Sapoba</v>
      </c>
      <c r="BU415" s="4" t="str">
        <v>Ikom.Ore.Gambari.Sapoba</v>
      </c>
      <c r="BV415" s="4" t="str">
        <v>Ikom.Ore.Gambari.Sapoba</v>
      </c>
      <c r="BW415" s="4" t="str">
        <v>Ikom.Ore.Gambari.Sapoba</v>
      </c>
      <c r="BX415" s="4" t="str">
        <v>Ikom.Ore.Gambari.Sapoba</v>
      </c>
      <c r="BY415" s="4" t="str">
        <v>Ikom.Ore.Gambari.Sapoba</v>
      </c>
      <c r="BZ415" s="4" t="str">
        <v>Ikom.Ore.Gambari.Sapoba</v>
      </c>
      <c r="CA415" s="4" t="str">
        <v>Ikom.Ore.Gambari.Sapoba</v>
      </c>
      <c r="CB415" s="4" t="str">
        <v>Ikom.Ore.Gambari.Sapoba</v>
      </c>
      <c r="CC415" s="4" t="str">
        <v>Ikom.Ore.Gambari.Sapoba</v>
      </c>
      <c r="CD415" s="4" t="str">
        <v>Ikom.Ore.Gambari.Sapoba</v>
      </c>
      <c r="CE415" s="4" t="str">
        <v>Ikom.Ore.Gambari.Sapoba</v>
      </c>
      <c r="CF415" s="4" t="str">
        <v>Ikom.Ore.Gambari.Sapoba</v>
      </c>
      <c r="CG415" s="4" t="str">
        <v>Ikom.Ore.Gambari.Sapoba</v>
      </c>
      <c r="CH415" s="4" t="str">
        <v>Ikom.Ore.Gambari.Sapoba</v>
      </c>
      <c r="CJ415" s="4" t="str">
        <v>Ikom.Ore.Gambari.Sapoba</v>
      </c>
      <c r="CK415" s="4" t="str">
        <v>Ikom.Ore.Gambari.Sapoba</v>
      </c>
      <c r="CL415" s="4" t="str">
        <v>Ikom.Ore.Gambari.Sapoba</v>
      </c>
      <c r="CM415" s="4" t="str">
        <v>Ikom.Ore.Gambari.Sapoba</v>
      </c>
      <c r="CN415" s="4" t="str">
        <v>Ikom.Ore.Gambari.Sapoba</v>
      </c>
      <c r="CO415" s="4" t="str">
        <v>Ikom.Ore.Gambari.Sapoba</v>
      </c>
      <c r="CP415" s="4" t="str">
        <v>Ikom.Ore.Gambari.Sapoba</v>
      </c>
      <c r="CQ415" s="4" t="str">
        <v>Ikom.Ore.Gambari.Sapoba</v>
      </c>
      <c r="CR415" s="4" t="str">
        <v>Ikom.Ore.Gambari.Sapoba</v>
      </c>
      <c r="CS415" s="4" t="str">
        <v>Ikom.Ore.Gambari.Sapoba</v>
      </c>
      <c r="CT415" s="4" t="str">
        <v>Ikom.Ore.Gambari.Sapoba</v>
      </c>
      <c r="CU415" s="4" t="str">
        <v>Ikom.Ore.Gambari.Sapoba</v>
      </c>
      <c r="CV415" s="4" t="str">
        <v>Ikom.Ore.Gambari.Sapoba</v>
      </c>
      <c r="CW415" s="4" t="str">
        <v>Ikom.Ore.Gambari.Sapoba</v>
      </c>
      <c r="CX415" s="4" t="str">
        <v>Ikom.Ore.Gambari.Sapoba</v>
      </c>
      <c r="CY415" s="4" t="str">
        <v>Ikom.Ore.Gambari.Sapoba</v>
      </c>
      <c r="CZ415" s="4" t="str">
        <v>Ikom.Ore.Gambari.Sapoba</v>
      </c>
      <c r="DA415" s="4" t="str">
        <v>Ikom.Ore.Gambari.Sapoba</v>
      </c>
      <c r="DB415" s="4" t="str">
        <v>Ikom.Ore.Gambari.Sapoba</v>
      </c>
      <c r="DC415" s="4" t="str">
        <v>Ikom.Ore.Gambari.Sapoba</v>
      </c>
      <c r="DD415" s="4" t="str">
        <v>Ikom.Ore.Gambari.Sapoba</v>
      </c>
      <c r="DE415" s="4" t="str">
        <v>Ikom.Ore.Gambari.Sapoba</v>
      </c>
      <c r="DF415" s="4" t="str">
        <v>Ikom.Ore.Gambari.Sapoba</v>
      </c>
      <c r="DG415" s="4" t="str">
        <v>Ikom.Ore.Gambari.Sapoba</v>
      </c>
      <c r="DH415" s="4" t="str">
        <v>Ikom.Ore.Gambari.Sapoba</v>
      </c>
      <c r="DI415" s="4" t="str">
        <v>Ikom.Ore.Gambari.Sapoba</v>
      </c>
      <c r="DJ415" s="4" t="str">
        <v>Ikom.Ore.Gambari.Sapoba</v>
      </c>
      <c r="DK415" s="4" t="str">
        <v>Ikom.Ore.Gambari.Sapoba</v>
      </c>
      <c r="DL415" s="4" t="str">
        <v>Ikom.Ore.Gambari.Sapoba</v>
      </c>
      <c r="DM415" s="4" t="str">
        <v>Ikom.Ore.Gambari.Sapoba</v>
      </c>
      <c r="DN415" s="4" t="str">
        <v>Ikom.Ore.Gambari.Sapoba</v>
      </c>
      <c r="DO415" s="4" t="str">
        <v>Ikom.Ore.Gambari.Sapoba</v>
      </c>
      <c r="DP415" s="4" t="str">
        <v>Ikom.Ore.Gambari.Sapoba</v>
      </c>
    </row>
    <row r="416" spans="1:120" x14ac:dyDescent="0.35">
      <c r="A416" s="4">
        <v>-1.51667</v>
      </c>
      <c r="B416" s="4">
        <v>37.316670000000002</v>
      </c>
      <c r="C416" s="4" t="s">
        <v>215</v>
      </c>
      <c r="D416" s="4" t="s">
        <v>130</v>
      </c>
      <c r="E416" s="4" t="s">
        <v>632</v>
      </c>
      <c r="F416" s="4">
        <v>917</v>
      </c>
      <c r="G416" s="4" t="str">
        <f t="shared" si="6"/>
        <v>Kenya-Muange</v>
      </c>
      <c r="BA416" s="4" t="str">
        <v>Ikuwala</v>
      </c>
      <c r="BB416" s="4" t="str">
        <v>Ikuwala</v>
      </c>
      <c r="BC416" s="4" t="str">
        <v>Ikuwala</v>
      </c>
      <c r="BD416" s="4" t="str">
        <v>Ikuwala</v>
      </c>
      <c r="BE416" s="4" t="str">
        <v>Ikuwala</v>
      </c>
      <c r="BF416" s="4" t="str">
        <v>Ikuwala</v>
      </c>
      <c r="BG416" s="4" t="str">
        <v>Ikuwala</v>
      </c>
      <c r="BH416" s="4" t="str">
        <v>Ikuwala</v>
      </c>
      <c r="BI416" s="4" t="str">
        <v>Ikuwala</v>
      </c>
      <c r="BJ416" s="4" t="str">
        <v>Ikuwala</v>
      </c>
      <c r="BK416" s="4" t="str">
        <v>Ikuwala</v>
      </c>
      <c r="BL416" s="4" t="str">
        <v>Ikuwala</v>
      </c>
      <c r="BM416" s="4" t="str">
        <v>Ikuwala</v>
      </c>
      <c r="BN416" s="4" t="str">
        <v>Ikuwala</v>
      </c>
      <c r="BO416" s="4" t="str">
        <v>Ikuwala</v>
      </c>
      <c r="BP416" s="4" t="str">
        <v>Ikuwala</v>
      </c>
      <c r="BQ416" s="4" t="str">
        <v>Ikuwala</v>
      </c>
      <c r="BR416" s="4" t="str">
        <v>Ikuwala</v>
      </c>
      <c r="BS416" s="4" t="str">
        <v>Ikuwala</v>
      </c>
      <c r="BT416" s="4" t="str">
        <v>Ikuwala</v>
      </c>
      <c r="BU416" s="4" t="str">
        <v>Ikuwala</v>
      </c>
      <c r="BV416" s="4" t="str">
        <v>Ikuwala</v>
      </c>
      <c r="BW416" s="4" t="str">
        <v>Ikuwala</v>
      </c>
      <c r="BX416" s="4" t="str">
        <v>Ikuwala</v>
      </c>
      <c r="BY416" s="4" t="str">
        <v>Ikuwala</v>
      </c>
      <c r="BZ416" s="4" t="str">
        <v>Ikuwala</v>
      </c>
      <c r="CA416" s="4" t="str">
        <v>Ikuwala</v>
      </c>
      <c r="CB416" s="4" t="str">
        <v>Ikuwala</v>
      </c>
      <c r="CC416" s="4" t="str">
        <v>Ikuwala</v>
      </c>
      <c r="CD416" s="4" t="str">
        <v>Ikuwala</v>
      </c>
      <c r="CE416" s="4" t="str">
        <v>Ikuwala</v>
      </c>
      <c r="CF416" s="4" t="str">
        <v>Ikuwala</v>
      </c>
      <c r="CG416" s="4" t="str">
        <v>Ikuwala</v>
      </c>
      <c r="CH416" s="4" t="str">
        <v>Ikuwala</v>
      </c>
      <c r="CJ416" s="4" t="str">
        <v>Ikuwala</v>
      </c>
      <c r="CK416" s="4" t="str">
        <v>Ikuwala</v>
      </c>
      <c r="CL416" s="4" t="str">
        <v>Ikuwala</v>
      </c>
      <c r="CM416" s="4" t="str">
        <v>Ikuwala</v>
      </c>
      <c r="CN416" s="4" t="str">
        <v>Ikuwala</v>
      </c>
      <c r="CO416" s="4" t="str">
        <v>Ikuwala</v>
      </c>
      <c r="CP416" s="4" t="str">
        <v>Ikuwala</v>
      </c>
      <c r="CQ416" s="4" t="str">
        <v>Ikuwala</v>
      </c>
      <c r="CR416" s="4" t="str">
        <v>Ikuwala</v>
      </c>
      <c r="CS416" s="4" t="str">
        <v>Ikuwala</v>
      </c>
      <c r="CT416" s="4" t="str">
        <v>Ikuwala</v>
      </c>
      <c r="CU416" s="4" t="str">
        <v>Ikuwala</v>
      </c>
      <c r="CV416" s="4" t="str">
        <v>Ikuwala</v>
      </c>
      <c r="CW416" s="4" t="str">
        <v>Ikuwala</v>
      </c>
      <c r="CX416" s="4" t="str">
        <v>Ikuwala</v>
      </c>
      <c r="CY416" s="4" t="str">
        <v>Ikuwala</v>
      </c>
      <c r="CZ416" s="4" t="str">
        <v>Ikuwala</v>
      </c>
      <c r="DA416" s="4" t="str">
        <v>Ikuwala</v>
      </c>
      <c r="DB416" s="4" t="str">
        <v>Ikuwala</v>
      </c>
      <c r="DC416" s="4" t="str">
        <v>Ikuwala</v>
      </c>
      <c r="DD416" s="4" t="str">
        <v>Ikuwala</v>
      </c>
      <c r="DE416" s="4" t="str">
        <v>Ikuwala</v>
      </c>
      <c r="DF416" s="4" t="str">
        <v>Ikuwala</v>
      </c>
      <c r="DG416" s="4" t="str">
        <v>Ikuwala</v>
      </c>
      <c r="DH416" s="4" t="str">
        <v>Ikuwala</v>
      </c>
      <c r="DI416" s="4" t="str">
        <v>Ikuwala</v>
      </c>
      <c r="DJ416" s="4" t="str">
        <v>Ikuwala</v>
      </c>
      <c r="DK416" s="4" t="str">
        <v>Ikuwala</v>
      </c>
      <c r="DL416" s="4" t="str">
        <v>Ikuwala</v>
      </c>
      <c r="DM416" s="4" t="str">
        <v>Ikuwala</v>
      </c>
      <c r="DN416" s="4" t="str">
        <v>Ikuwala</v>
      </c>
      <c r="DO416" s="4" t="str">
        <v>Ikuwala</v>
      </c>
      <c r="DP416" s="4" t="str">
        <v>Ikuwala</v>
      </c>
    </row>
    <row r="417" spans="1:120" x14ac:dyDescent="0.35">
      <c r="A417" s="4">
        <v>-0.31333</v>
      </c>
      <c r="B417" s="4">
        <v>37.643889999999999</v>
      </c>
      <c r="C417" s="4" t="s">
        <v>215</v>
      </c>
      <c r="D417" s="4" t="s">
        <v>130</v>
      </c>
      <c r="E417" s="4" t="s">
        <v>633</v>
      </c>
      <c r="F417" s="4">
        <v>250</v>
      </c>
      <c r="G417" s="4" t="str">
        <f t="shared" si="6"/>
        <v>Kenya-Mucwa, Meru South District</v>
      </c>
      <c r="BA417" s="4" t="str">
        <v>Ikwo</v>
      </c>
      <c r="BB417" s="4" t="str">
        <v>Ikwo</v>
      </c>
      <c r="BC417" s="4" t="str">
        <v>Ikwo</v>
      </c>
      <c r="BD417" s="4" t="str">
        <v>Ikwo</v>
      </c>
      <c r="BE417" s="4" t="str">
        <v>Ikwo</v>
      </c>
      <c r="BF417" s="4" t="str">
        <v>Ikwo</v>
      </c>
      <c r="BG417" s="4" t="str">
        <v>Ikwo</v>
      </c>
      <c r="BH417" s="4" t="str">
        <v>Ikwo</v>
      </c>
      <c r="BI417" s="4" t="str">
        <v>Ikwo</v>
      </c>
      <c r="BJ417" s="4" t="str">
        <v>Ikwo</v>
      </c>
      <c r="BK417" s="4" t="str">
        <v>Ikwo</v>
      </c>
      <c r="BL417" s="4" t="str">
        <v>Ikwo</v>
      </c>
      <c r="BM417" s="4" t="str">
        <v>Ikwo</v>
      </c>
      <c r="BN417" s="4" t="str">
        <v>Ikwo</v>
      </c>
      <c r="BO417" s="4" t="str">
        <v>Ikwo</v>
      </c>
      <c r="BP417" s="4" t="str">
        <v>Ikwo</v>
      </c>
      <c r="BQ417" s="4" t="str">
        <v>Ikwo</v>
      </c>
      <c r="BR417" s="4" t="str">
        <v>Ikwo</v>
      </c>
      <c r="BS417" s="4" t="str">
        <v>Ikwo</v>
      </c>
      <c r="BT417" s="4" t="str">
        <v>Ikwo</v>
      </c>
      <c r="BU417" s="4" t="str">
        <v>Ikwo</v>
      </c>
      <c r="BV417" s="4" t="str">
        <v>Ikwo</v>
      </c>
      <c r="BW417" s="4" t="str">
        <v>Ikwo</v>
      </c>
      <c r="BX417" s="4" t="str">
        <v>Ikwo</v>
      </c>
      <c r="BY417" s="4" t="str">
        <v>Ikwo</v>
      </c>
      <c r="BZ417" s="4" t="str">
        <v>Ikwo</v>
      </c>
      <c r="CA417" s="4" t="str">
        <v>Ikwo</v>
      </c>
      <c r="CB417" s="4" t="str">
        <v>Ikwo</v>
      </c>
      <c r="CC417" s="4" t="str">
        <v>Ikwo</v>
      </c>
      <c r="CD417" s="4" t="str">
        <v>Ikwo</v>
      </c>
      <c r="CE417" s="4" t="str">
        <v>Ikwo</v>
      </c>
      <c r="CF417" s="4" t="str">
        <v>Ikwo</v>
      </c>
      <c r="CG417" s="4" t="str">
        <v>Ikwo</v>
      </c>
      <c r="CH417" s="4" t="str">
        <v>Ikwo</v>
      </c>
      <c r="CJ417" s="4" t="str">
        <v>Ikwo</v>
      </c>
      <c r="CK417" s="4" t="str">
        <v>Ikwo</v>
      </c>
      <c r="CL417" s="4" t="str">
        <v>Ikwo</v>
      </c>
      <c r="CM417" s="4" t="str">
        <v>Ikwo</v>
      </c>
      <c r="CN417" s="4" t="str">
        <v>Ikwo</v>
      </c>
      <c r="CO417" s="4" t="str">
        <v>Ikwo</v>
      </c>
      <c r="CP417" s="4" t="str">
        <v>Ikwo</v>
      </c>
      <c r="CQ417" s="4" t="str">
        <v>Ikwo</v>
      </c>
      <c r="CR417" s="4" t="str">
        <v>Ikwo</v>
      </c>
      <c r="CS417" s="4" t="str">
        <v>Ikwo</v>
      </c>
      <c r="CT417" s="4" t="str">
        <v>Ikwo</v>
      </c>
      <c r="CU417" s="4" t="str">
        <v>Ikwo</v>
      </c>
      <c r="CV417" s="4" t="str">
        <v>Ikwo</v>
      </c>
      <c r="CW417" s="4" t="str">
        <v>Ikwo</v>
      </c>
      <c r="CX417" s="4" t="str">
        <v>Ikwo</v>
      </c>
      <c r="CY417" s="4" t="str">
        <v>Ikwo</v>
      </c>
      <c r="CZ417" s="4" t="str">
        <v>Ikwo</v>
      </c>
      <c r="DA417" s="4" t="str">
        <v>Ikwo</v>
      </c>
      <c r="DB417" s="4" t="str">
        <v>Ikwo</v>
      </c>
      <c r="DC417" s="4" t="str">
        <v>Ikwo</v>
      </c>
      <c r="DD417" s="4" t="str">
        <v>Ikwo</v>
      </c>
      <c r="DE417" s="4" t="str">
        <v>Ikwo</v>
      </c>
      <c r="DF417" s="4" t="str">
        <v>Ikwo</v>
      </c>
      <c r="DG417" s="4" t="str">
        <v>Ikwo</v>
      </c>
      <c r="DH417" s="4" t="str">
        <v>Ikwo</v>
      </c>
      <c r="DI417" s="4" t="str">
        <v>Ikwo</v>
      </c>
      <c r="DJ417" s="4" t="str">
        <v>Ikwo</v>
      </c>
      <c r="DK417" s="4" t="str">
        <v>Ikwo</v>
      </c>
      <c r="DL417" s="4" t="str">
        <v>Ikwo</v>
      </c>
      <c r="DM417" s="4" t="str">
        <v>Ikwo</v>
      </c>
      <c r="DN417" s="4" t="str">
        <v>Ikwo</v>
      </c>
      <c r="DO417" s="4" t="str">
        <v>Ikwo</v>
      </c>
      <c r="DP417" s="4" t="str">
        <v>Ikwo</v>
      </c>
    </row>
    <row r="418" spans="1:120" x14ac:dyDescent="0.35">
      <c r="A418" s="4">
        <v>-0.39167000000000002</v>
      </c>
      <c r="B418" s="4">
        <v>37.65936</v>
      </c>
      <c r="C418" s="4" t="s">
        <v>215</v>
      </c>
      <c r="D418" s="4" t="s">
        <v>130</v>
      </c>
      <c r="E418" s="4" t="s">
        <v>634</v>
      </c>
      <c r="F418" s="4">
        <v>250</v>
      </c>
      <c r="G418" s="4" t="str">
        <f t="shared" si="6"/>
        <v>Kenya-Mukuuni</v>
      </c>
      <c r="BA418" s="4" t="str">
        <v>Ilakala, Kilosa</v>
      </c>
      <c r="BB418" s="4" t="str">
        <v>Ilakala, Kilosa</v>
      </c>
      <c r="BC418" s="4" t="str">
        <v>Ilakala, Kilosa</v>
      </c>
      <c r="BD418" s="4" t="str">
        <v>Ilakala, Kilosa</v>
      </c>
      <c r="BE418" s="4" t="str">
        <v>Ilakala, Kilosa</v>
      </c>
      <c r="BF418" s="4" t="str">
        <v>Ilakala, Kilosa</v>
      </c>
      <c r="BG418" s="4" t="str">
        <v>Ilakala, Kilosa</v>
      </c>
      <c r="BH418" s="4" t="str">
        <v>Ilakala, Kilosa</v>
      </c>
      <c r="BI418" s="4" t="str">
        <v>Ilakala, Kilosa</v>
      </c>
      <c r="BJ418" s="4" t="str">
        <v>Ilakala, Kilosa</v>
      </c>
      <c r="BK418" s="4" t="str">
        <v>Ilakala, Kilosa</v>
      </c>
      <c r="BL418" s="4" t="str">
        <v>Ilakala, Kilosa</v>
      </c>
      <c r="BM418" s="4" t="str">
        <v>Ilakala, Kilosa</v>
      </c>
      <c r="BN418" s="4" t="str">
        <v>Ilakala, Kilosa</v>
      </c>
      <c r="BO418" s="4" t="str">
        <v>Ilakala, Kilosa</v>
      </c>
      <c r="BP418" s="4" t="str">
        <v>Ilakala, Kilosa</v>
      </c>
      <c r="BQ418" s="4" t="str">
        <v>Ilakala, Kilosa</v>
      </c>
      <c r="BR418" s="4" t="str">
        <v>Ilakala, Kilosa</v>
      </c>
      <c r="BS418" s="4" t="str">
        <v>Ilakala, Kilosa</v>
      </c>
      <c r="BT418" s="4" t="str">
        <v>Ilakala, Kilosa</v>
      </c>
      <c r="BU418" s="4" t="str">
        <v>Ilakala, Kilosa</v>
      </c>
      <c r="BV418" s="4" t="str">
        <v>Ilakala, Kilosa</v>
      </c>
      <c r="BW418" s="4" t="str">
        <v>Ilakala, Kilosa</v>
      </c>
      <c r="BX418" s="4" t="str">
        <v>Ilakala, Kilosa</v>
      </c>
      <c r="BY418" s="4" t="str">
        <v>Ilakala, Kilosa</v>
      </c>
      <c r="BZ418" s="4" t="str">
        <v>Ilakala, Kilosa</v>
      </c>
      <c r="CA418" s="4" t="str">
        <v>Ilakala, Kilosa</v>
      </c>
      <c r="CB418" s="4" t="str">
        <v>Ilakala, Kilosa</v>
      </c>
      <c r="CC418" s="4" t="str">
        <v>Ilakala, Kilosa</v>
      </c>
      <c r="CD418" s="4" t="str">
        <v>Ilakala, Kilosa</v>
      </c>
      <c r="CE418" s="4" t="str">
        <v>Ilakala, Kilosa</v>
      </c>
      <c r="CF418" s="4" t="str">
        <v>Ilakala, Kilosa</v>
      </c>
      <c r="CG418" s="4" t="str">
        <v>Ilakala, Kilosa</v>
      </c>
      <c r="CH418" s="4" t="str">
        <v>Ilakala, Kilosa</v>
      </c>
      <c r="CJ418" s="4" t="str">
        <v>Ilakala, Kilosa</v>
      </c>
      <c r="CK418" s="4" t="str">
        <v>Ilakala, Kilosa</v>
      </c>
      <c r="CL418" s="4" t="str">
        <v>Ilakala, Kilosa</v>
      </c>
      <c r="CM418" s="4" t="str">
        <v>Ilakala, Kilosa</v>
      </c>
      <c r="CN418" s="4" t="str">
        <v>Ilakala, Kilosa</v>
      </c>
      <c r="CO418" s="4" t="str">
        <v>Ilakala, Kilosa</v>
      </c>
      <c r="CP418" s="4" t="str">
        <v>Ilakala, Kilosa</v>
      </c>
      <c r="CQ418" s="4" t="str">
        <v>Ilakala, Kilosa</v>
      </c>
      <c r="CR418" s="4" t="str">
        <v>Ilakala, Kilosa</v>
      </c>
      <c r="CS418" s="4" t="str">
        <v>Ilakala, Kilosa</v>
      </c>
      <c r="CT418" s="4" t="str">
        <v>Ilakala, Kilosa</v>
      </c>
      <c r="CU418" s="4" t="str">
        <v>Ilakala, Kilosa</v>
      </c>
      <c r="CV418" s="4" t="str">
        <v>Ilakala, Kilosa</v>
      </c>
      <c r="CW418" s="4" t="str">
        <v>Ilakala, Kilosa</v>
      </c>
      <c r="CX418" s="4" t="str">
        <v>Ilakala, Kilosa</v>
      </c>
      <c r="CY418" s="4" t="str">
        <v>Ilakala, Kilosa</v>
      </c>
      <c r="CZ418" s="4" t="str">
        <v>Ilakala, Kilosa</v>
      </c>
      <c r="DA418" s="4" t="str">
        <v>Ilakala, Kilosa</v>
      </c>
      <c r="DB418" s="4" t="str">
        <v>Ilakala, Kilosa</v>
      </c>
      <c r="DC418" s="4" t="str">
        <v>Ilakala, Kilosa</v>
      </c>
      <c r="DD418" s="4" t="str">
        <v>Ilakala, Kilosa</v>
      </c>
      <c r="DE418" s="4" t="str">
        <v>Ilakala, Kilosa</v>
      </c>
      <c r="DF418" s="4" t="str">
        <v>Ilakala, Kilosa</v>
      </c>
      <c r="DG418" s="4" t="str">
        <v>Ilakala, Kilosa</v>
      </c>
      <c r="DH418" s="4" t="str">
        <v>Ilakala, Kilosa</v>
      </c>
      <c r="DI418" s="4" t="str">
        <v>Ilakala, Kilosa</v>
      </c>
      <c r="DJ418" s="4" t="str">
        <v>Ilakala, Kilosa</v>
      </c>
      <c r="DK418" s="4" t="str">
        <v>Ilakala, Kilosa</v>
      </c>
      <c r="DL418" s="4" t="str">
        <v>Ilakala, Kilosa</v>
      </c>
      <c r="DM418" s="4" t="str">
        <v>Ilakala, Kilosa</v>
      </c>
      <c r="DN418" s="4" t="str">
        <v>Ilakala, Kilosa</v>
      </c>
      <c r="DO418" s="4" t="str">
        <v>Ilakala, Kilosa</v>
      </c>
      <c r="DP418" s="4" t="str">
        <v>Ilakala, Kilosa</v>
      </c>
    </row>
    <row r="419" spans="1:120" x14ac:dyDescent="0.35">
      <c r="A419" s="4">
        <v>0.45</v>
      </c>
      <c r="B419" s="4">
        <v>34.299999999999997</v>
      </c>
      <c r="C419" s="4" t="s">
        <v>215</v>
      </c>
      <c r="D419" s="4" t="s">
        <v>130</v>
      </c>
      <c r="E419" s="4" t="s">
        <v>635</v>
      </c>
      <c r="F419" s="4">
        <v>917</v>
      </c>
      <c r="G419" s="4" t="str">
        <f t="shared" si="6"/>
        <v>Kenya-Mungatsi</v>
      </c>
      <c r="BA419" s="4" t="str">
        <v>Ila-Orangun</v>
      </c>
      <c r="BB419" s="4" t="str">
        <v>Ila-Orangun</v>
      </c>
      <c r="BC419" s="4" t="str">
        <v>Ila-Orangun</v>
      </c>
      <c r="BD419" s="4" t="str">
        <v>Ila-Orangun</v>
      </c>
      <c r="BE419" s="4" t="str">
        <v>Ila-Orangun</v>
      </c>
      <c r="BF419" s="4" t="str">
        <v>Ila-Orangun</v>
      </c>
      <c r="BG419" s="4" t="str">
        <v>Ila-Orangun</v>
      </c>
      <c r="BH419" s="4" t="str">
        <v>Ila-Orangun</v>
      </c>
      <c r="BI419" s="4" t="str">
        <v>Ila-Orangun</v>
      </c>
      <c r="BJ419" s="4" t="str">
        <v>Ila-Orangun</v>
      </c>
      <c r="BK419" s="4" t="str">
        <v>Ila-Orangun</v>
      </c>
      <c r="BL419" s="4" t="str">
        <v>Ila-Orangun</v>
      </c>
      <c r="BM419" s="4" t="str">
        <v>Ila-Orangun</v>
      </c>
      <c r="BN419" s="4" t="str">
        <v>Ila-Orangun</v>
      </c>
      <c r="BO419" s="4" t="str">
        <v>Ila-Orangun</v>
      </c>
      <c r="BP419" s="4" t="str">
        <v>Ila-Orangun</v>
      </c>
      <c r="BQ419" s="4" t="str">
        <v>Ila-Orangun</v>
      </c>
      <c r="BR419" s="4" t="str">
        <v>Ila-Orangun</v>
      </c>
      <c r="BS419" s="4" t="str">
        <v>Ila-Orangun</v>
      </c>
      <c r="BT419" s="4" t="str">
        <v>Ila-Orangun</v>
      </c>
      <c r="BU419" s="4" t="str">
        <v>Ila-Orangun</v>
      </c>
      <c r="BV419" s="4" t="str">
        <v>Ila-Orangun</v>
      </c>
      <c r="BW419" s="4" t="str">
        <v>Ila-Orangun</v>
      </c>
      <c r="BX419" s="4" t="str">
        <v>Ila-Orangun</v>
      </c>
      <c r="BY419" s="4" t="str">
        <v>Ila-Orangun</v>
      </c>
      <c r="BZ419" s="4" t="str">
        <v>Ila-Orangun</v>
      </c>
      <c r="CA419" s="4" t="str">
        <v>Ila-Orangun</v>
      </c>
      <c r="CB419" s="4" t="str">
        <v>Ila-Orangun</v>
      </c>
      <c r="CC419" s="4" t="str">
        <v>Ila-Orangun</v>
      </c>
      <c r="CD419" s="4" t="str">
        <v>Ila-Orangun</v>
      </c>
      <c r="CE419" s="4" t="str">
        <v>Ila-Orangun</v>
      </c>
      <c r="CF419" s="4" t="str">
        <v>Ila-Orangun</v>
      </c>
      <c r="CG419" s="4" t="str">
        <v>Ila-Orangun</v>
      </c>
      <c r="CH419" s="4" t="str">
        <v>Ila-Orangun</v>
      </c>
      <c r="CJ419" s="4" t="str">
        <v>Ila-Orangun</v>
      </c>
      <c r="CK419" s="4" t="str">
        <v>Ila-Orangun</v>
      </c>
      <c r="CL419" s="4" t="str">
        <v>Ila-Orangun</v>
      </c>
      <c r="CM419" s="4" t="str">
        <v>Ila-Orangun</v>
      </c>
      <c r="CN419" s="4" t="str">
        <v>Ila-Orangun</v>
      </c>
      <c r="CO419" s="4" t="str">
        <v>Ila-Orangun</v>
      </c>
      <c r="CP419" s="4" t="str">
        <v>Ila-Orangun</v>
      </c>
      <c r="CQ419" s="4" t="str">
        <v>Ila-Orangun</v>
      </c>
      <c r="CR419" s="4" t="str">
        <v>Ila-Orangun</v>
      </c>
      <c r="CS419" s="4" t="str">
        <v>Ila-Orangun</v>
      </c>
      <c r="CT419" s="4" t="str">
        <v>Ila-Orangun</v>
      </c>
      <c r="CU419" s="4" t="str">
        <v>Ila-Orangun</v>
      </c>
      <c r="CV419" s="4" t="str">
        <v>Ila-Orangun</v>
      </c>
      <c r="CW419" s="4" t="str">
        <v>Ila-Orangun</v>
      </c>
      <c r="CX419" s="4" t="str">
        <v>Ila-Orangun</v>
      </c>
      <c r="CY419" s="4" t="str">
        <v>Ila-Orangun</v>
      </c>
      <c r="CZ419" s="4" t="str">
        <v>Ila-Orangun</v>
      </c>
      <c r="DA419" s="4" t="str">
        <v>Ila-Orangun</v>
      </c>
      <c r="DB419" s="4" t="str">
        <v>Ila-Orangun</v>
      </c>
      <c r="DC419" s="4" t="str">
        <v>Ila-Orangun</v>
      </c>
      <c r="DD419" s="4" t="str">
        <v>Ila-Orangun</v>
      </c>
      <c r="DE419" s="4" t="str">
        <v>Ila-Orangun</v>
      </c>
      <c r="DF419" s="4" t="str">
        <v>Ila-Orangun</v>
      </c>
      <c r="DG419" s="4" t="str">
        <v>Ila-Orangun</v>
      </c>
      <c r="DH419" s="4" t="str">
        <v>Ila-Orangun</v>
      </c>
      <c r="DI419" s="4" t="str">
        <v>Ila-Orangun</v>
      </c>
      <c r="DJ419" s="4" t="str">
        <v>Ila-Orangun</v>
      </c>
      <c r="DK419" s="4" t="str">
        <v>Ila-Orangun</v>
      </c>
      <c r="DL419" s="4" t="str">
        <v>Ila-Orangun</v>
      </c>
      <c r="DM419" s="4" t="str">
        <v>Ila-Orangun</v>
      </c>
      <c r="DN419" s="4" t="str">
        <v>Ila-Orangun</v>
      </c>
      <c r="DO419" s="4" t="str">
        <v>Ila-Orangun</v>
      </c>
      <c r="DP419" s="4" t="str">
        <v>Ila-Orangun</v>
      </c>
    </row>
    <row r="420" spans="1:120" x14ac:dyDescent="0.35">
      <c r="A420" s="4">
        <v>0.23333000000000001</v>
      </c>
      <c r="B420" s="4">
        <v>34.733330000000002</v>
      </c>
      <c r="C420" s="4" t="s">
        <v>215</v>
      </c>
      <c r="D420" s="4" t="s">
        <v>130</v>
      </c>
      <c r="E420" s="4" t="s">
        <v>636</v>
      </c>
      <c r="F420" s="4">
        <v>917</v>
      </c>
      <c r="G420" s="4" t="str">
        <f t="shared" si="6"/>
        <v>Kenya-Museno</v>
      </c>
      <c r="BA420" s="4" t="str">
        <v>ILCA, Kachia Grazing Reserve</v>
      </c>
      <c r="BB420" s="4" t="str">
        <v>ILCA, Kachia Grazing Reserve</v>
      </c>
      <c r="BC420" s="4" t="str">
        <v>ILCA, Kachia Grazing Reserve</v>
      </c>
      <c r="BD420" s="4" t="str">
        <v>ILCA, Kachia Grazing Reserve</v>
      </c>
      <c r="BE420" s="4" t="str">
        <v>ILCA, Kachia Grazing Reserve</v>
      </c>
      <c r="BF420" s="4" t="str">
        <v>ILCA, Kachia Grazing Reserve</v>
      </c>
      <c r="BG420" s="4" t="str">
        <v>ILCA, Kachia Grazing Reserve</v>
      </c>
      <c r="BH420" s="4" t="str">
        <v>ILCA, Kachia Grazing Reserve</v>
      </c>
      <c r="BI420" s="4" t="str">
        <v>ILCA, Kachia Grazing Reserve</v>
      </c>
      <c r="BJ420" s="4" t="str">
        <v>ILCA, Kachia Grazing Reserve</v>
      </c>
      <c r="BK420" s="4" t="str">
        <v>ILCA, Kachia Grazing Reserve</v>
      </c>
      <c r="BL420" s="4" t="str">
        <v>ILCA, Kachia Grazing Reserve</v>
      </c>
      <c r="BM420" s="4" t="str">
        <v>ILCA, Kachia Grazing Reserve</v>
      </c>
      <c r="BN420" s="4" t="str">
        <v>ILCA, Kachia Grazing Reserve</v>
      </c>
      <c r="BO420" s="4" t="str">
        <v>ILCA, Kachia Grazing Reserve</v>
      </c>
      <c r="BP420" s="4" t="str">
        <v>ILCA, Kachia Grazing Reserve</v>
      </c>
      <c r="BQ420" s="4" t="str">
        <v>ILCA, Kachia Grazing Reserve</v>
      </c>
      <c r="BR420" s="4" t="str">
        <v>ILCA, Kachia Grazing Reserve</v>
      </c>
      <c r="BS420" s="4" t="str">
        <v>ILCA, Kachia Grazing Reserve</v>
      </c>
      <c r="BT420" s="4" t="str">
        <v>ILCA, Kachia Grazing Reserve</v>
      </c>
      <c r="BU420" s="4" t="str">
        <v>ILCA, Kachia Grazing Reserve</v>
      </c>
      <c r="BV420" s="4" t="str">
        <v>ILCA, Kachia Grazing Reserve</v>
      </c>
      <c r="BW420" s="4" t="str">
        <v>ILCA, Kachia Grazing Reserve</v>
      </c>
      <c r="BX420" s="4" t="str">
        <v>ILCA, Kachia Grazing Reserve</v>
      </c>
      <c r="BY420" s="4" t="str">
        <v>ILCA, Kachia Grazing Reserve</v>
      </c>
      <c r="BZ420" s="4" t="str">
        <v>ILCA, Kachia Grazing Reserve</v>
      </c>
      <c r="CA420" s="4" t="str">
        <v>ILCA, Kachia Grazing Reserve</v>
      </c>
      <c r="CB420" s="4" t="str">
        <v>ILCA, Kachia Grazing Reserve</v>
      </c>
      <c r="CC420" s="4" t="str">
        <v>ILCA, Kachia Grazing Reserve</v>
      </c>
      <c r="CD420" s="4" t="str">
        <v>ILCA, Kachia Grazing Reserve</v>
      </c>
      <c r="CE420" s="4" t="str">
        <v>ILCA, Kachia Grazing Reserve</v>
      </c>
      <c r="CF420" s="4" t="str">
        <v>ILCA, Kachia Grazing Reserve</v>
      </c>
      <c r="CG420" s="4" t="str">
        <v>ILCA, Kachia Grazing Reserve</v>
      </c>
      <c r="CH420" s="4" t="str">
        <v>ILCA, Kachia Grazing Reserve</v>
      </c>
      <c r="CJ420" s="4" t="str">
        <v>ILCA, Kachia Grazing Reserve</v>
      </c>
      <c r="CK420" s="4" t="str">
        <v>ILCA, Kachia Grazing Reserve</v>
      </c>
      <c r="CL420" s="4" t="str">
        <v>ILCA, Kachia Grazing Reserve</v>
      </c>
      <c r="CM420" s="4" t="str">
        <v>ILCA, Kachia Grazing Reserve</v>
      </c>
      <c r="CN420" s="4" t="str">
        <v>ILCA, Kachia Grazing Reserve</v>
      </c>
      <c r="CO420" s="4" t="str">
        <v>ILCA, Kachia Grazing Reserve</v>
      </c>
      <c r="CP420" s="4" t="str">
        <v>ILCA, Kachia Grazing Reserve</v>
      </c>
      <c r="CQ420" s="4" t="str">
        <v>ILCA, Kachia Grazing Reserve</v>
      </c>
      <c r="CR420" s="4" t="str">
        <v>ILCA, Kachia Grazing Reserve</v>
      </c>
      <c r="CS420" s="4" t="str">
        <v>ILCA, Kachia Grazing Reserve</v>
      </c>
      <c r="CT420" s="4" t="str">
        <v>ILCA, Kachia Grazing Reserve</v>
      </c>
      <c r="CU420" s="4" t="str">
        <v>ILCA, Kachia Grazing Reserve</v>
      </c>
      <c r="CV420" s="4" t="str">
        <v>ILCA, Kachia Grazing Reserve</v>
      </c>
      <c r="CW420" s="4" t="str">
        <v>ILCA, Kachia Grazing Reserve</v>
      </c>
      <c r="CX420" s="4" t="str">
        <v>ILCA, Kachia Grazing Reserve</v>
      </c>
      <c r="CY420" s="4" t="str">
        <v>ILCA, Kachia Grazing Reserve</v>
      </c>
      <c r="CZ420" s="4" t="str">
        <v>ILCA, Kachia Grazing Reserve</v>
      </c>
      <c r="DA420" s="4" t="str">
        <v>ILCA, Kachia Grazing Reserve</v>
      </c>
      <c r="DB420" s="4" t="str">
        <v>ILCA, Kachia Grazing Reserve</v>
      </c>
      <c r="DC420" s="4" t="str">
        <v>ILCA, Kachia Grazing Reserve</v>
      </c>
      <c r="DD420" s="4" t="str">
        <v>ILCA, Kachia Grazing Reserve</v>
      </c>
      <c r="DE420" s="4" t="str">
        <v>ILCA, Kachia Grazing Reserve</v>
      </c>
      <c r="DF420" s="4" t="str">
        <v>ILCA, Kachia Grazing Reserve</v>
      </c>
      <c r="DG420" s="4" t="str">
        <v>ILCA, Kachia Grazing Reserve</v>
      </c>
      <c r="DH420" s="4" t="str">
        <v>ILCA, Kachia Grazing Reserve</v>
      </c>
      <c r="DI420" s="4" t="str">
        <v>ILCA, Kachia Grazing Reserve</v>
      </c>
      <c r="DJ420" s="4" t="str">
        <v>ILCA, Kachia Grazing Reserve</v>
      </c>
      <c r="DK420" s="4" t="str">
        <v>ILCA, Kachia Grazing Reserve</v>
      </c>
      <c r="DL420" s="4" t="str">
        <v>ILCA, Kachia Grazing Reserve</v>
      </c>
      <c r="DM420" s="4" t="str">
        <v>ILCA, Kachia Grazing Reserve</v>
      </c>
      <c r="DN420" s="4" t="str">
        <v>ILCA, Kachia Grazing Reserve</v>
      </c>
      <c r="DO420" s="4" t="str">
        <v>ILCA, Kachia Grazing Reserve</v>
      </c>
      <c r="DP420" s="4" t="str">
        <v>ILCA, Kachia Grazing Reserve</v>
      </c>
    </row>
    <row r="421" spans="1:120" x14ac:dyDescent="0.35">
      <c r="A421" s="4">
        <v>-1.3333299999999999</v>
      </c>
      <c r="B421" s="4">
        <v>37.416670000000003</v>
      </c>
      <c r="C421" s="4" t="s">
        <v>215</v>
      </c>
      <c r="D421" s="4" t="s">
        <v>130</v>
      </c>
      <c r="E421" s="4" t="s">
        <v>637</v>
      </c>
      <c r="F421" s="4">
        <v>917</v>
      </c>
      <c r="G421" s="4" t="str">
        <f t="shared" si="6"/>
        <v>Kenya-Mwala</v>
      </c>
      <c r="BA421" s="4" t="str">
        <v>IlongaIR.IlongaRF.Kibaha.Selian.Ismani</v>
      </c>
      <c r="BB421" s="4" t="str">
        <v>IlongaIR.IlongaRF.Kibaha.Selian.Ismani</v>
      </c>
      <c r="BC421" s="4" t="str">
        <v>IlongaIR.IlongaRF.Kibaha.Selian.Ismani</v>
      </c>
      <c r="BD421" s="4" t="str">
        <v>IlongaIR.IlongaRF.Kibaha.Selian.Ismani</v>
      </c>
      <c r="BE421" s="4" t="str">
        <v>IlongaIR.IlongaRF.Kibaha.Selian.Ismani</v>
      </c>
      <c r="BF421" s="4" t="str">
        <v>IlongaIR.IlongaRF.Kibaha.Selian.Ismani</v>
      </c>
      <c r="BG421" s="4" t="str">
        <v>IlongaIR.IlongaRF.Kibaha.Selian.Ismani</v>
      </c>
      <c r="BH421" s="4" t="str">
        <v>IlongaIR.IlongaRF.Kibaha.Selian.Ismani</v>
      </c>
      <c r="BI421" s="4" t="str">
        <v>IlongaIR.IlongaRF.Kibaha.Selian.Ismani</v>
      </c>
      <c r="BJ421" s="4" t="str">
        <v>IlongaIR.IlongaRF.Kibaha.Selian.Ismani</v>
      </c>
      <c r="BK421" s="4" t="str">
        <v>IlongaIR.IlongaRF.Kibaha.Selian.Ismani</v>
      </c>
      <c r="BL421" s="4" t="str">
        <v>IlongaIR.IlongaRF.Kibaha.Selian.Ismani</v>
      </c>
      <c r="BM421" s="4" t="str">
        <v>IlongaIR.IlongaRF.Kibaha.Selian.Ismani</v>
      </c>
      <c r="BN421" s="4" t="str">
        <v>IlongaIR.IlongaRF.Kibaha.Selian.Ismani</v>
      </c>
      <c r="BO421" s="4" t="str">
        <v>IlongaIR.IlongaRF.Kibaha.Selian.Ismani</v>
      </c>
      <c r="BP421" s="4" t="str">
        <v>IlongaIR.IlongaRF.Kibaha.Selian.Ismani</v>
      </c>
      <c r="BQ421" s="4" t="str">
        <v>IlongaIR.IlongaRF.Kibaha.Selian.Ismani</v>
      </c>
      <c r="BR421" s="4" t="str">
        <v>IlongaIR.IlongaRF.Kibaha.Selian.Ismani</v>
      </c>
      <c r="BS421" s="4" t="str">
        <v>IlongaIR.IlongaRF.Kibaha.Selian.Ismani</v>
      </c>
      <c r="BT421" s="4" t="str">
        <v>IlongaIR.IlongaRF.Kibaha.Selian.Ismani</v>
      </c>
      <c r="BU421" s="4" t="str">
        <v>IlongaIR.IlongaRF.Kibaha.Selian.Ismani</v>
      </c>
      <c r="BV421" s="4" t="str">
        <v>IlongaIR.IlongaRF.Kibaha.Selian.Ismani</v>
      </c>
      <c r="BW421" s="4" t="str">
        <v>IlongaIR.IlongaRF.Kibaha.Selian.Ismani</v>
      </c>
      <c r="BX421" s="4" t="str">
        <v>IlongaIR.IlongaRF.Kibaha.Selian.Ismani</v>
      </c>
      <c r="BY421" s="4" t="str">
        <v>IlongaIR.IlongaRF.Kibaha.Selian.Ismani</v>
      </c>
      <c r="BZ421" s="4" t="str">
        <v>IlongaIR.IlongaRF.Kibaha.Selian.Ismani</v>
      </c>
      <c r="CA421" s="4" t="str">
        <v>IlongaIR.IlongaRF.Kibaha.Selian.Ismani</v>
      </c>
      <c r="CB421" s="4" t="str">
        <v>IlongaIR.IlongaRF.Kibaha.Selian.Ismani</v>
      </c>
      <c r="CC421" s="4" t="str">
        <v>IlongaIR.IlongaRF.Kibaha.Selian.Ismani</v>
      </c>
      <c r="CD421" s="4" t="str">
        <v>IlongaIR.IlongaRF.Kibaha.Selian.Ismani</v>
      </c>
      <c r="CE421" s="4" t="str">
        <v>IlongaIR.IlongaRF.Kibaha.Selian.Ismani</v>
      </c>
      <c r="CF421" s="4" t="str">
        <v>IlongaIR.IlongaRF.Kibaha.Selian.Ismani</v>
      </c>
      <c r="CG421" s="4" t="str">
        <v>IlongaIR.IlongaRF.Kibaha.Selian.Ismani</v>
      </c>
      <c r="CH421" s="4" t="str">
        <v>IlongaIR.IlongaRF.Kibaha.Selian.Ismani</v>
      </c>
      <c r="CJ421" s="4" t="str">
        <v>IlongaIR.IlongaRF.Kibaha.Selian.Ismani</v>
      </c>
      <c r="CK421" s="4" t="str">
        <v>IlongaIR.IlongaRF.Kibaha.Selian.Ismani</v>
      </c>
      <c r="CL421" s="4" t="str">
        <v>IlongaIR.IlongaRF.Kibaha.Selian.Ismani</v>
      </c>
      <c r="CM421" s="4" t="str">
        <v>IlongaIR.IlongaRF.Kibaha.Selian.Ismani</v>
      </c>
      <c r="CN421" s="4" t="str">
        <v>IlongaIR.IlongaRF.Kibaha.Selian.Ismani</v>
      </c>
      <c r="CO421" s="4" t="str">
        <v>IlongaIR.IlongaRF.Kibaha.Selian.Ismani</v>
      </c>
      <c r="CP421" s="4" t="str">
        <v>IlongaIR.IlongaRF.Kibaha.Selian.Ismani</v>
      </c>
      <c r="CQ421" s="4" t="str">
        <v>IlongaIR.IlongaRF.Kibaha.Selian.Ismani</v>
      </c>
      <c r="CR421" s="4" t="str">
        <v>IlongaIR.IlongaRF.Kibaha.Selian.Ismani</v>
      </c>
      <c r="CS421" s="4" t="str">
        <v>IlongaIR.IlongaRF.Kibaha.Selian.Ismani</v>
      </c>
      <c r="CT421" s="4" t="str">
        <v>IlongaIR.IlongaRF.Kibaha.Selian.Ismani</v>
      </c>
      <c r="CU421" s="4" t="str">
        <v>IlongaIR.IlongaRF.Kibaha.Selian.Ismani</v>
      </c>
      <c r="CV421" s="4" t="str">
        <v>IlongaIR.IlongaRF.Kibaha.Selian.Ismani</v>
      </c>
      <c r="CW421" s="4" t="str">
        <v>IlongaIR.IlongaRF.Kibaha.Selian.Ismani</v>
      </c>
      <c r="CX421" s="4" t="str">
        <v>IlongaIR.IlongaRF.Kibaha.Selian.Ismani</v>
      </c>
      <c r="CY421" s="4" t="str">
        <v>IlongaIR.IlongaRF.Kibaha.Selian.Ismani</v>
      </c>
      <c r="CZ421" s="4" t="str">
        <v>IlongaIR.IlongaRF.Kibaha.Selian.Ismani</v>
      </c>
      <c r="DA421" s="4" t="str">
        <v>IlongaIR.IlongaRF.Kibaha.Selian.Ismani</v>
      </c>
      <c r="DB421" s="4" t="str">
        <v>IlongaIR.IlongaRF.Kibaha.Selian.Ismani</v>
      </c>
      <c r="DC421" s="4" t="str">
        <v>IlongaIR.IlongaRF.Kibaha.Selian.Ismani</v>
      </c>
      <c r="DD421" s="4" t="str">
        <v>IlongaIR.IlongaRF.Kibaha.Selian.Ismani</v>
      </c>
      <c r="DE421" s="4" t="str">
        <v>IlongaIR.IlongaRF.Kibaha.Selian.Ismani</v>
      </c>
      <c r="DF421" s="4" t="str">
        <v>IlongaIR.IlongaRF.Kibaha.Selian.Ismani</v>
      </c>
      <c r="DG421" s="4" t="str">
        <v>IlongaIR.IlongaRF.Kibaha.Selian.Ismani</v>
      </c>
      <c r="DH421" s="4" t="str">
        <v>IlongaIR.IlongaRF.Kibaha.Selian.Ismani</v>
      </c>
      <c r="DI421" s="4" t="str">
        <v>IlongaIR.IlongaRF.Kibaha.Selian.Ismani</v>
      </c>
      <c r="DJ421" s="4" t="str">
        <v>IlongaIR.IlongaRF.Kibaha.Selian.Ismani</v>
      </c>
      <c r="DK421" s="4" t="str">
        <v>IlongaIR.IlongaRF.Kibaha.Selian.Ismani</v>
      </c>
      <c r="DL421" s="4" t="str">
        <v>IlongaIR.IlongaRF.Kibaha.Selian.Ismani</v>
      </c>
      <c r="DM421" s="4" t="str">
        <v>IlongaIR.IlongaRF.Kibaha.Selian.Ismani</v>
      </c>
      <c r="DN421" s="4" t="str">
        <v>IlongaIR.IlongaRF.Kibaha.Selian.Ismani</v>
      </c>
      <c r="DO421" s="4" t="str">
        <v>IlongaIR.IlongaRF.Kibaha.Selian.Ismani</v>
      </c>
      <c r="DP421" s="4" t="str">
        <v>IlongaIR.IlongaRF.Kibaha.Selian.Ismani</v>
      </c>
    </row>
    <row r="422" spans="1:120" x14ac:dyDescent="0.35">
      <c r="A422" s="4">
        <v>-0.65</v>
      </c>
      <c r="B422" s="4">
        <v>37.358330000000002</v>
      </c>
      <c r="C422" s="4" t="s">
        <v>215</v>
      </c>
      <c r="D422" s="4" t="s">
        <v>296</v>
      </c>
      <c r="E422" s="4" t="s">
        <v>638</v>
      </c>
      <c r="F422" s="4">
        <v>175</v>
      </c>
      <c r="G422" s="4" t="str">
        <f t="shared" si="6"/>
        <v>Kenya-Mwea</v>
      </c>
      <c r="BA422" s="4" t="str">
        <v>Ilora</v>
      </c>
      <c r="BB422" s="4" t="str">
        <v>Ilora</v>
      </c>
      <c r="BC422" s="4" t="str">
        <v>Ilora</v>
      </c>
      <c r="BD422" s="4" t="str">
        <v>Ilora</v>
      </c>
      <c r="BE422" s="4" t="str">
        <v>Ilora</v>
      </c>
      <c r="BF422" s="4" t="str">
        <v>Ilora</v>
      </c>
      <c r="BG422" s="4" t="str">
        <v>Ilora</v>
      </c>
      <c r="BH422" s="4" t="str">
        <v>Ilora</v>
      </c>
      <c r="BI422" s="4" t="str">
        <v>Ilora</v>
      </c>
      <c r="BJ422" s="4" t="str">
        <v>Ilora</v>
      </c>
      <c r="BK422" s="4" t="str">
        <v>Ilora</v>
      </c>
      <c r="BL422" s="4" t="str">
        <v>Ilora</v>
      </c>
      <c r="BM422" s="4" t="str">
        <v>Ilora</v>
      </c>
      <c r="BN422" s="4" t="str">
        <v>Ilora</v>
      </c>
      <c r="BO422" s="4" t="str">
        <v>Ilora</v>
      </c>
      <c r="BP422" s="4" t="str">
        <v>Ilora</v>
      </c>
      <c r="BQ422" s="4" t="str">
        <v>Ilora</v>
      </c>
      <c r="BR422" s="4" t="str">
        <v>Ilora</v>
      </c>
      <c r="BS422" s="4" t="str">
        <v>Ilora</v>
      </c>
      <c r="BT422" s="4" t="str">
        <v>Ilora</v>
      </c>
      <c r="BU422" s="4" t="str">
        <v>Ilora</v>
      </c>
      <c r="BV422" s="4" t="str">
        <v>Ilora</v>
      </c>
      <c r="BW422" s="4" t="str">
        <v>Ilora</v>
      </c>
      <c r="BX422" s="4" t="str">
        <v>Ilora</v>
      </c>
      <c r="BY422" s="4" t="str">
        <v>Ilora</v>
      </c>
      <c r="BZ422" s="4" t="str">
        <v>Ilora</v>
      </c>
      <c r="CA422" s="4" t="str">
        <v>Ilora</v>
      </c>
      <c r="CB422" s="4" t="str">
        <v>Ilora</v>
      </c>
      <c r="CC422" s="4" t="str">
        <v>Ilora</v>
      </c>
      <c r="CD422" s="4" t="str">
        <v>Ilora</v>
      </c>
      <c r="CE422" s="4" t="str">
        <v>Ilora</v>
      </c>
      <c r="CF422" s="4" t="str">
        <v>Ilora</v>
      </c>
      <c r="CG422" s="4" t="str">
        <v>Ilora</v>
      </c>
      <c r="CH422" s="4" t="str">
        <v>Ilora</v>
      </c>
      <c r="CJ422" s="4" t="str">
        <v>Ilora</v>
      </c>
      <c r="CK422" s="4" t="str">
        <v>Ilora</v>
      </c>
      <c r="CL422" s="4" t="str">
        <v>Ilora</v>
      </c>
      <c r="CM422" s="4" t="str">
        <v>Ilora</v>
      </c>
      <c r="CN422" s="4" t="str">
        <v>Ilora</v>
      </c>
      <c r="CO422" s="4" t="str">
        <v>Ilora</v>
      </c>
      <c r="CP422" s="4" t="str">
        <v>Ilora</v>
      </c>
      <c r="CQ422" s="4" t="str">
        <v>Ilora</v>
      </c>
      <c r="CR422" s="4" t="str">
        <v>Ilora</v>
      </c>
      <c r="CS422" s="4" t="str">
        <v>Ilora</v>
      </c>
      <c r="CT422" s="4" t="str">
        <v>Ilora</v>
      </c>
      <c r="CU422" s="4" t="str">
        <v>Ilora</v>
      </c>
      <c r="CV422" s="4" t="str">
        <v>Ilora</v>
      </c>
      <c r="CW422" s="4" t="str">
        <v>Ilora</v>
      </c>
      <c r="CX422" s="4" t="str">
        <v>Ilora</v>
      </c>
      <c r="CY422" s="4" t="str">
        <v>Ilora</v>
      </c>
      <c r="CZ422" s="4" t="str">
        <v>Ilora</v>
      </c>
      <c r="DA422" s="4" t="str">
        <v>Ilora</v>
      </c>
      <c r="DB422" s="4" t="str">
        <v>Ilora</v>
      </c>
      <c r="DC422" s="4" t="str">
        <v>Ilora</v>
      </c>
      <c r="DD422" s="4" t="str">
        <v>Ilora</v>
      </c>
      <c r="DE422" s="4" t="str">
        <v>Ilora</v>
      </c>
      <c r="DF422" s="4" t="str">
        <v>Ilora</v>
      </c>
      <c r="DG422" s="4" t="str">
        <v>Ilora</v>
      </c>
      <c r="DH422" s="4" t="str">
        <v>Ilora</v>
      </c>
      <c r="DI422" s="4" t="str">
        <v>Ilora</v>
      </c>
      <c r="DJ422" s="4" t="str">
        <v>Ilora</v>
      </c>
      <c r="DK422" s="4" t="str">
        <v>Ilora</v>
      </c>
      <c r="DL422" s="4" t="str">
        <v>Ilora</v>
      </c>
      <c r="DM422" s="4" t="str">
        <v>Ilora</v>
      </c>
      <c r="DN422" s="4" t="str">
        <v>Ilora</v>
      </c>
      <c r="DO422" s="4" t="str">
        <v>Ilora</v>
      </c>
      <c r="DP422" s="4" t="str">
        <v>Ilora</v>
      </c>
    </row>
    <row r="423" spans="1:120" x14ac:dyDescent="0.35">
      <c r="A423" s="4">
        <v>-0.61</v>
      </c>
      <c r="B423" s="4">
        <v>37.380000000000003</v>
      </c>
      <c r="C423" s="4" t="s">
        <v>215</v>
      </c>
      <c r="D423" s="4" t="s">
        <v>130</v>
      </c>
      <c r="E423" s="4" t="s">
        <v>638</v>
      </c>
      <c r="F423" s="4">
        <v>550</v>
      </c>
      <c r="G423" s="4" t="str">
        <f t="shared" si="6"/>
        <v>Kenya-Mwea</v>
      </c>
      <c r="BA423" s="4" t="str">
        <v>ILRI, Addis Ababa</v>
      </c>
      <c r="BB423" s="4" t="str">
        <v>ILRI, Addis Ababa</v>
      </c>
      <c r="BC423" s="4" t="str">
        <v>ILRI, Addis Ababa</v>
      </c>
      <c r="BD423" s="4" t="str">
        <v>ILRI, Addis Ababa</v>
      </c>
      <c r="BE423" s="4" t="str">
        <v>ILRI, Addis Ababa</v>
      </c>
      <c r="BF423" s="4" t="str">
        <v>ILRI, Addis Ababa</v>
      </c>
      <c r="BG423" s="4" t="str">
        <v>ILRI, Addis Ababa</v>
      </c>
      <c r="BH423" s="4" t="str">
        <v>ILRI, Addis Ababa</v>
      </c>
      <c r="BI423" s="4" t="str">
        <v>ILRI, Addis Ababa</v>
      </c>
      <c r="BJ423" s="4" t="str">
        <v>ILRI, Addis Ababa</v>
      </c>
      <c r="BK423" s="4" t="str">
        <v>ILRI, Addis Ababa</v>
      </c>
      <c r="BL423" s="4" t="str">
        <v>ILRI, Addis Ababa</v>
      </c>
      <c r="BM423" s="4" t="str">
        <v>ILRI, Addis Ababa</v>
      </c>
      <c r="BN423" s="4" t="str">
        <v>ILRI, Addis Ababa</v>
      </c>
      <c r="BO423" s="4" t="str">
        <v>ILRI, Addis Ababa</v>
      </c>
      <c r="BP423" s="4" t="str">
        <v>ILRI, Addis Ababa</v>
      </c>
      <c r="BQ423" s="4" t="str">
        <v>ILRI, Addis Ababa</v>
      </c>
      <c r="BR423" s="4" t="str">
        <v>ILRI, Addis Ababa</v>
      </c>
      <c r="BS423" s="4" t="str">
        <v>ILRI, Addis Ababa</v>
      </c>
      <c r="BT423" s="4" t="str">
        <v>ILRI, Addis Ababa</v>
      </c>
      <c r="BU423" s="4" t="str">
        <v>ILRI, Addis Ababa</v>
      </c>
      <c r="BV423" s="4" t="str">
        <v>ILRI, Addis Ababa</v>
      </c>
      <c r="BW423" s="4" t="str">
        <v>ILRI, Addis Ababa</v>
      </c>
      <c r="BX423" s="4" t="str">
        <v>ILRI, Addis Ababa</v>
      </c>
      <c r="BY423" s="4" t="str">
        <v>ILRI, Addis Ababa</v>
      </c>
      <c r="BZ423" s="4" t="str">
        <v>ILRI, Addis Ababa</v>
      </c>
      <c r="CA423" s="4" t="str">
        <v>ILRI, Addis Ababa</v>
      </c>
      <c r="CB423" s="4" t="str">
        <v>ILRI, Addis Ababa</v>
      </c>
      <c r="CC423" s="4" t="str">
        <v>ILRI, Addis Ababa</v>
      </c>
      <c r="CD423" s="4" t="str">
        <v>ILRI, Addis Ababa</v>
      </c>
      <c r="CE423" s="4" t="str">
        <v>ILRI, Addis Ababa</v>
      </c>
      <c r="CF423" s="4" t="str">
        <v>ILRI, Addis Ababa</v>
      </c>
      <c r="CG423" s="4" t="str">
        <v>ILRI, Addis Ababa</v>
      </c>
      <c r="CH423" s="4" t="str">
        <v>ILRI, Addis Ababa</v>
      </c>
      <c r="CJ423" s="4" t="str">
        <v>ILRI, Addis Ababa</v>
      </c>
      <c r="CK423" s="4" t="str">
        <v>ILRI, Addis Ababa</v>
      </c>
      <c r="CL423" s="4" t="str">
        <v>ILRI, Addis Ababa</v>
      </c>
      <c r="CM423" s="4" t="str">
        <v>ILRI, Addis Ababa</v>
      </c>
      <c r="CN423" s="4" t="str">
        <v>ILRI, Addis Ababa</v>
      </c>
      <c r="CO423" s="4" t="str">
        <v>ILRI, Addis Ababa</v>
      </c>
      <c r="CP423" s="4" t="str">
        <v>ILRI, Addis Ababa</v>
      </c>
      <c r="CQ423" s="4" t="str">
        <v>ILRI, Addis Ababa</v>
      </c>
      <c r="CR423" s="4" t="str">
        <v>ILRI, Addis Ababa</v>
      </c>
      <c r="CS423" s="4" t="str">
        <v>ILRI, Addis Ababa</v>
      </c>
      <c r="CT423" s="4" t="str">
        <v>ILRI, Addis Ababa</v>
      </c>
      <c r="CU423" s="4" t="str">
        <v>ILRI, Addis Ababa</v>
      </c>
      <c r="CV423" s="4" t="str">
        <v>ILRI, Addis Ababa</v>
      </c>
      <c r="CW423" s="4" t="str">
        <v>ILRI, Addis Ababa</v>
      </c>
      <c r="CX423" s="4" t="str">
        <v>ILRI, Addis Ababa</v>
      </c>
      <c r="CY423" s="4" t="str">
        <v>ILRI, Addis Ababa</v>
      </c>
      <c r="CZ423" s="4" t="str">
        <v>ILRI, Addis Ababa</v>
      </c>
      <c r="DA423" s="4" t="str">
        <v>ILRI, Addis Ababa</v>
      </c>
      <c r="DB423" s="4" t="str">
        <v>ILRI, Addis Ababa</v>
      </c>
      <c r="DC423" s="4" t="str">
        <v>ILRI, Addis Ababa</v>
      </c>
      <c r="DD423" s="4" t="str">
        <v>ILRI, Addis Ababa</v>
      </c>
      <c r="DE423" s="4" t="str">
        <v>ILRI, Addis Ababa</v>
      </c>
      <c r="DF423" s="4" t="str">
        <v>ILRI, Addis Ababa</v>
      </c>
      <c r="DG423" s="4" t="str">
        <v>ILRI, Addis Ababa</v>
      </c>
      <c r="DH423" s="4" t="str">
        <v>ILRI, Addis Ababa</v>
      </c>
      <c r="DI423" s="4" t="str">
        <v>ILRI, Addis Ababa</v>
      </c>
      <c r="DJ423" s="4" t="str">
        <v>ILRI, Addis Ababa</v>
      </c>
      <c r="DK423" s="4" t="str">
        <v>ILRI, Addis Ababa</v>
      </c>
      <c r="DL423" s="4" t="str">
        <v>ILRI, Addis Ababa</v>
      </c>
      <c r="DM423" s="4" t="str">
        <v>ILRI, Addis Ababa</v>
      </c>
      <c r="DN423" s="4" t="str">
        <v>ILRI, Addis Ababa</v>
      </c>
      <c r="DO423" s="4" t="str">
        <v>ILRI, Addis Ababa</v>
      </c>
      <c r="DP423" s="4" t="str">
        <v>ILRI, Addis Ababa</v>
      </c>
    </row>
    <row r="424" spans="1:120" x14ac:dyDescent="0.35">
      <c r="A424" s="4">
        <v>-0.65</v>
      </c>
      <c r="B424" s="4">
        <v>37.358330000000002</v>
      </c>
      <c r="C424" s="4" t="s">
        <v>215</v>
      </c>
      <c r="D424" s="4" t="s">
        <v>130</v>
      </c>
      <c r="E424" s="4" t="s">
        <v>638</v>
      </c>
      <c r="F424" s="4">
        <v>194</v>
      </c>
      <c r="G424" s="4" t="str">
        <f t="shared" si="6"/>
        <v>Kenya-Mwea</v>
      </c>
      <c r="BA424" s="4" t="str">
        <v>ILRI, Debre Zeit</v>
      </c>
      <c r="BB424" s="4" t="str">
        <v>ILRI, Debre Zeit</v>
      </c>
      <c r="BC424" s="4" t="str">
        <v>ILRI, Debre Zeit</v>
      </c>
      <c r="BD424" s="4" t="str">
        <v>ILRI, Debre Zeit</v>
      </c>
      <c r="BE424" s="4" t="str">
        <v>ILRI, Debre Zeit</v>
      </c>
      <c r="BF424" s="4" t="str">
        <v>ILRI, Debre Zeit</v>
      </c>
      <c r="BG424" s="4" t="str">
        <v>ILRI, Debre Zeit</v>
      </c>
      <c r="BH424" s="4" t="str">
        <v>ILRI, Debre Zeit</v>
      </c>
      <c r="BI424" s="4" t="str">
        <v>ILRI, Debre Zeit</v>
      </c>
      <c r="BJ424" s="4" t="str">
        <v>ILRI, Debre Zeit</v>
      </c>
      <c r="BK424" s="4" t="str">
        <v>ILRI, Debre Zeit</v>
      </c>
      <c r="BL424" s="4" t="str">
        <v>ILRI, Debre Zeit</v>
      </c>
      <c r="BM424" s="4" t="str">
        <v>ILRI, Debre Zeit</v>
      </c>
      <c r="BN424" s="4" t="str">
        <v>ILRI, Debre Zeit</v>
      </c>
      <c r="BO424" s="4" t="str">
        <v>ILRI, Debre Zeit</v>
      </c>
      <c r="BP424" s="4" t="str">
        <v>ILRI, Debre Zeit</v>
      </c>
      <c r="BQ424" s="4" t="str">
        <v>ILRI, Debre Zeit</v>
      </c>
      <c r="BR424" s="4" t="str">
        <v>ILRI, Debre Zeit</v>
      </c>
      <c r="BS424" s="4" t="str">
        <v>ILRI, Debre Zeit</v>
      </c>
      <c r="BT424" s="4" t="str">
        <v>ILRI, Debre Zeit</v>
      </c>
      <c r="BU424" s="4" t="str">
        <v>ILRI, Debre Zeit</v>
      </c>
      <c r="BV424" s="4" t="str">
        <v>ILRI, Debre Zeit</v>
      </c>
      <c r="BW424" s="4" t="str">
        <v>ILRI, Debre Zeit</v>
      </c>
      <c r="BX424" s="4" t="str">
        <v>ILRI, Debre Zeit</v>
      </c>
      <c r="BY424" s="4" t="str">
        <v>ILRI, Debre Zeit</v>
      </c>
      <c r="BZ424" s="4" t="str">
        <v>ILRI, Debre Zeit</v>
      </c>
      <c r="CA424" s="4" t="str">
        <v>ILRI, Debre Zeit</v>
      </c>
      <c r="CB424" s="4" t="str">
        <v>ILRI, Debre Zeit</v>
      </c>
      <c r="CC424" s="4" t="str">
        <v>ILRI, Debre Zeit</v>
      </c>
      <c r="CD424" s="4" t="str">
        <v>ILRI, Debre Zeit</v>
      </c>
      <c r="CE424" s="4" t="str">
        <v>ILRI, Debre Zeit</v>
      </c>
      <c r="CF424" s="4" t="str">
        <v>ILRI, Debre Zeit</v>
      </c>
      <c r="CG424" s="4" t="str">
        <v>ILRI, Debre Zeit</v>
      </c>
      <c r="CH424" s="4" t="str">
        <v>ILRI, Debre Zeit</v>
      </c>
      <c r="CJ424" s="4" t="str">
        <v>ILRI, Debre Zeit</v>
      </c>
      <c r="CK424" s="4" t="str">
        <v>ILRI, Debre Zeit</v>
      </c>
      <c r="CL424" s="4" t="str">
        <v>ILRI, Debre Zeit</v>
      </c>
      <c r="CM424" s="4" t="str">
        <v>ILRI, Debre Zeit</v>
      </c>
      <c r="CN424" s="4" t="str">
        <v>ILRI, Debre Zeit</v>
      </c>
      <c r="CO424" s="4" t="str">
        <v>ILRI, Debre Zeit</v>
      </c>
      <c r="CP424" s="4" t="str">
        <v>ILRI, Debre Zeit</v>
      </c>
      <c r="CQ424" s="4" t="str">
        <v>ILRI, Debre Zeit</v>
      </c>
      <c r="CR424" s="4" t="str">
        <v>ILRI, Debre Zeit</v>
      </c>
      <c r="CS424" s="4" t="str">
        <v>ILRI, Debre Zeit</v>
      </c>
      <c r="CT424" s="4" t="str">
        <v>ILRI, Debre Zeit</v>
      </c>
      <c r="CU424" s="4" t="str">
        <v>ILRI, Debre Zeit</v>
      </c>
      <c r="CV424" s="4" t="str">
        <v>ILRI, Debre Zeit</v>
      </c>
      <c r="CW424" s="4" t="str">
        <v>ILRI, Debre Zeit</v>
      </c>
      <c r="CX424" s="4" t="str">
        <v>ILRI, Debre Zeit</v>
      </c>
      <c r="CY424" s="4" t="str">
        <v>ILRI, Debre Zeit</v>
      </c>
      <c r="CZ424" s="4" t="str">
        <v>ILRI, Debre Zeit</v>
      </c>
      <c r="DA424" s="4" t="str">
        <v>ILRI, Debre Zeit</v>
      </c>
      <c r="DB424" s="4" t="str">
        <v>ILRI, Debre Zeit</v>
      </c>
      <c r="DC424" s="4" t="str">
        <v>ILRI, Debre Zeit</v>
      </c>
      <c r="DD424" s="4" t="str">
        <v>ILRI, Debre Zeit</v>
      </c>
      <c r="DE424" s="4" t="str">
        <v>ILRI, Debre Zeit</v>
      </c>
      <c r="DF424" s="4" t="str">
        <v>ILRI, Debre Zeit</v>
      </c>
      <c r="DG424" s="4" t="str">
        <v>ILRI, Debre Zeit</v>
      </c>
      <c r="DH424" s="4" t="str">
        <v>ILRI, Debre Zeit</v>
      </c>
      <c r="DI424" s="4" t="str">
        <v>ILRI, Debre Zeit</v>
      </c>
      <c r="DJ424" s="4" t="str">
        <v>ILRI, Debre Zeit</v>
      </c>
      <c r="DK424" s="4" t="str">
        <v>ILRI, Debre Zeit</v>
      </c>
      <c r="DL424" s="4" t="str">
        <v>ILRI, Debre Zeit</v>
      </c>
      <c r="DM424" s="4" t="str">
        <v>ILRI, Debre Zeit</v>
      </c>
      <c r="DN424" s="4" t="str">
        <v>ILRI, Debre Zeit</v>
      </c>
      <c r="DO424" s="4" t="str">
        <v>ILRI, Debre Zeit</v>
      </c>
      <c r="DP424" s="4" t="str">
        <v>ILRI, Debre Zeit</v>
      </c>
    </row>
    <row r="425" spans="1:120" x14ac:dyDescent="0.35">
      <c r="A425" s="4">
        <v>-0.65</v>
      </c>
      <c r="B425" s="4">
        <v>37.358330000000002</v>
      </c>
      <c r="C425" s="4" t="s">
        <v>215</v>
      </c>
      <c r="D425" s="4" t="s">
        <v>296</v>
      </c>
      <c r="E425" s="4" t="s">
        <v>638</v>
      </c>
      <c r="F425" s="4">
        <v>194</v>
      </c>
      <c r="G425" s="4" t="str">
        <f t="shared" si="6"/>
        <v>Kenya-Mwea</v>
      </c>
      <c r="BA425" s="4" t="str">
        <v>Iluni, Machakos</v>
      </c>
      <c r="BB425" s="4" t="str">
        <v>Iluni, Machakos</v>
      </c>
      <c r="BC425" s="4" t="str">
        <v>Iluni, Machakos</v>
      </c>
      <c r="BD425" s="4" t="str">
        <v>Iluni, Machakos</v>
      </c>
      <c r="BE425" s="4" t="str">
        <v>Iluni, Machakos</v>
      </c>
      <c r="BF425" s="4" t="str">
        <v>Iluni, Machakos</v>
      </c>
      <c r="BG425" s="4" t="str">
        <v>Iluni, Machakos</v>
      </c>
      <c r="BH425" s="4" t="str">
        <v>Iluni, Machakos</v>
      </c>
      <c r="BI425" s="4" t="str">
        <v>Iluni, Machakos</v>
      </c>
      <c r="BJ425" s="4" t="str">
        <v>Iluni, Machakos</v>
      </c>
      <c r="BK425" s="4" t="str">
        <v>Iluni, Machakos</v>
      </c>
      <c r="BL425" s="4" t="str">
        <v>Iluni, Machakos</v>
      </c>
      <c r="BM425" s="4" t="str">
        <v>Iluni, Machakos</v>
      </c>
      <c r="BN425" s="4" t="str">
        <v>Iluni, Machakos</v>
      </c>
      <c r="BO425" s="4" t="str">
        <v>Iluni, Machakos</v>
      </c>
      <c r="BP425" s="4" t="str">
        <v>Iluni, Machakos</v>
      </c>
      <c r="BQ425" s="4" t="str">
        <v>Iluni, Machakos</v>
      </c>
      <c r="BR425" s="4" t="str">
        <v>Iluni, Machakos</v>
      </c>
      <c r="BS425" s="4" t="str">
        <v>Iluni, Machakos</v>
      </c>
      <c r="BT425" s="4" t="str">
        <v>Iluni, Machakos</v>
      </c>
      <c r="BU425" s="4" t="str">
        <v>Iluni, Machakos</v>
      </c>
      <c r="BV425" s="4" t="str">
        <v>Iluni, Machakos</v>
      </c>
      <c r="BW425" s="4" t="str">
        <v>Iluni, Machakos</v>
      </c>
      <c r="BX425" s="4" t="str">
        <v>Iluni, Machakos</v>
      </c>
      <c r="BY425" s="4" t="str">
        <v>Iluni, Machakos</v>
      </c>
      <c r="BZ425" s="4" t="str">
        <v>Iluni, Machakos</v>
      </c>
      <c r="CA425" s="4" t="str">
        <v>Iluni, Machakos</v>
      </c>
      <c r="CB425" s="4" t="str">
        <v>Iluni, Machakos</v>
      </c>
      <c r="CC425" s="4" t="str">
        <v>Iluni, Machakos</v>
      </c>
      <c r="CD425" s="4" t="str">
        <v>Iluni, Machakos</v>
      </c>
      <c r="CE425" s="4" t="str">
        <v>Iluni, Machakos</v>
      </c>
      <c r="CF425" s="4" t="str">
        <v>Iluni, Machakos</v>
      </c>
      <c r="CG425" s="4" t="str">
        <v>Iluni, Machakos</v>
      </c>
      <c r="CH425" s="4" t="str">
        <v>Iluni, Machakos</v>
      </c>
      <c r="CJ425" s="4" t="str">
        <v>Iluni, Machakos</v>
      </c>
      <c r="CK425" s="4" t="str">
        <v>Iluni, Machakos</v>
      </c>
      <c r="CL425" s="4" t="str">
        <v>Iluni, Machakos</v>
      </c>
      <c r="CM425" s="4" t="str">
        <v>Iluni, Machakos</v>
      </c>
      <c r="CN425" s="4" t="str">
        <v>Iluni, Machakos</v>
      </c>
      <c r="CO425" s="4" t="str">
        <v>Iluni, Machakos</v>
      </c>
      <c r="CP425" s="4" t="str">
        <v>Iluni, Machakos</v>
      </c>
      <c r="CQ425" s="4" t="str">
        <v>Iluni, Machakos</v>
      </c>
      <c r="CR425" s="4" t="str">
        <v>Iluni, Machakos</v>
      </c>
      <c r="CS425" s="4" t="str">
        <v>Iluni, Machakos</v>
      </c>
      <c r="CT425" s="4" t="str">
        <v>Iluni, Machakos</v>
      </c>
      <c r="CU425" s="4" t="str">
        <v>Iluni, Machakos</v>
      </c>
      <c r="CV425" s="4" t="str">
        <v>Iluni, Machakos</v>
      </c>
      <c r="CW425" s="4" t="str">
        <v>Iluni, Machakos</v>
      </c>
      <c r="CX425" s="4" t="str">
        <v>Iluni, Machakos</v>
      </c>
      <c r="CY425" s="4" t="str">
        <v>Iluni, Machakos</v>
      </c>
      <c r="CZ425" s="4" t="str">
        <v>Iluni, Machakos</v>
      </c>
      <c r="DA425" s="4" t="str">
        <v>Iluni, Machakos</v>
      </c>
      <c r="DB425" s="4" t="str">
        <v>Iluni, Machakos</v>
      </c>
      <c r="DC425" s="4" t="str">
        <v>Iluni, Machakos</v>
      </c>
      <c r="DD425" s="4" t="str">
        <v>Iluni, Machakos</v>
      </c>
      <c r="DE425" s="4" t="str">
        <v>Iluni, Machakos</v>
      </c>
      <c r="DF425" s="4" t="str">
        <v>Iluni, Machakos</v>
      </c>
      <c r="DG425" s="4" t="str">
        <v>Iluni, Machakos</v>
      </c>
      <c r="DH425" s="4" t="str">
        <v>Iluni, Machakos</v>
      </c>
      <c r="DI425" s="4" t="str">
        <v>Iluni, Machakos</v>
      </c>
      <c r="DJ425" s="4" t="str">
        <v>Iluni, Machakos</v>
      </c>
      <c r="DK425" s="4" t="str">
        <v>Iluni, Machakos</v>
      </c>
      <c r="DL425" s="4" t="str">
        <v>Iluni, Machakos</v>
      </c>
      <c r="DM425" s="4" t="str">
        <v>Iluni, Machakos</v>
      </c>
      <c r="DN425" s="4" t="str">
        <v>Iluni, Machakos</v>
      </c>
      <c r="DO425" s="4" t="str">
        <v>Iluni, Machakos</v>
      </c>
      <c r="DP425" s="4" t="str">
        <v>Iluni, Machakos</v>
      </c>
    </row>
    <row r="426" spans="1:120" x14ac:dyDescent="0.35">
      <c r="A426" s="4">
        <v>-0.49199999999999999</v>
      </c>
      <c r="B426" s="4">
        <v>36.317</v>
      </c>
      <c r="C426" s="4" t="s">
        <v>215</v>
      </c>
      <c r="D426" s="4" t="s">
        <v>130</v>
      </c>
      <c r="E426" s="4" t="s">
        <v>639</v>
      </c>
      <c r="F426" s="4">
        <v>50000</v>
      </c>
      <c r="G426" s="4" t="str">
        <f t="shared" si="6"/>
        <v>Kenya-Naivasha, Gil Gil, Nakuru</v>
      </c>
      <c r="BA426" s="4" t="str">
        <v>INAGOR Research Centre</v>
      </c>
      <c r="BB426" s="4" t="str">
        <v>INAGOR Research Centre</v>
      </c>
      <c r="BC426" s="4" t="str">
        <v>INAGOR Research Centre</v>
      </c>
      <c r="BD426" s="4" t="str">
        <v>INAGOR Research Centre</v>
      </c>
      <c r="BE426" s="4" t="str">
        <v>INAGOR Research Centre</v>
      </c>
      <c r="BF426" s="4" t="str">
        <v>INAGOR Research Centre</v>
      </c>
      <c r="BG426" s="4" t="str">
        <v>INAGOR Research Centre</v>
      </c>
      <c r="BH426" s="4" t="str">
        <v>INAGOR Research Centre</v>
      </c>
      <c r="BI426" s="4" t="str">
        <v>INAGOR Research Centre</v>
      </c>
      <c r="BJ426" s="4" t="str">
        <v>INAGOR Research Centre</v>
      </c>
      <c r="BK426" s="4" t="str">
        <v>INAGOR Research Centre</v>
      </c>
      <c r="BL426" s="4" t="str">
        <v>INAGOR Research Centre</v>
      </c>
      <c r="BM426" s="4" t="str">
        <v>INAGOR Research Centre</v>
      </c>
      <c r="BN426" s="4" t="str">
        <v>INAGOR Research Centre</v>
      </c>
      <c r="BO426" s="4" t="str">
        <v>INAGOR Research Centre</v>
      </c>
      <c r="BP426" s="4" t="str">
        <v>INAGOR Research Centre</v>
      </c>
      <c r="BQ426" s="4" t="str">
        <v>INAGOR Research Centre</v>
      </c>
      <c r="BR426" s="4" t="str">
        <v>INAGOR Research Centre</v>
      </c>
      <c r="BS426" s="4" t="str">
        <v>INAGOR Research Centre</v>
      </c>
      <c r="BT426" s="4" t="str">
        <v>INAGOR Research Centre</v>
      </c>
      <c r="BU426" s="4" t="str">
        <v>INAGOR Research Centre</v>
      </c>
      <c r="BV426" s="4" t="str">
        <v>INAGOR Research Centre</v>
      </c>
      <c r="BW426" s="4" t="str">
        <v>INAGOR Research Centre</v>
      </c>
      <c r="BX426" s="4" t="str">
        <v>INAGOR Research Centre</v>
      </c>
      <c r="BY426" s="4" t="str">
        <v>INAGOR Research Centre</v>
      </c>
      <c r="BZ426" s="4" t="str">
        <v>INAGOR Research Centre</v>
      </c>
      <c r="CA426" s="4" t="str">
        <v>INAGOR Research Centre</v>
      </c>
      <c r="CB426" s="4" t="str">
        <v>INAGOR Research Centre</v>
      </c>
      <c r="CC426" s="4" t="str">
        <v>INAGOR Research Centre</v>
      </c>
      <c r="CD426" s="4" t="str">
        <v>INAGOR Research Centre</v>
      </c>
      <c r="CE426" s="4" t="str">
        <v>INAGOR Research Centre</v>
      </c>
      <c r="CF426" s="4" t="str">
        <v>INAGOR Research Centre</v>
      </c>
      <c r="CG426" s="4" t="str">
        <v>INAGOR Research Centre</v>
      </c>
      <c r="CH426" s="4" t="str">
        <v>INAGOR Research Centre</v>
      </c>
      <c r="CJ426" s="4" t="str">
        <v>INAGOR Research Centre</v>
      </c>
      <c r="CK426" s="4" t="str">
        <v>INAGOR Research Centre</v>
      </c>
      <c r="CL426" s="4" t="str">
        <v>INAGOR Research Centre</v>
      </c>
      <c r="CM426" s="4" t="str">
        <v>INAGOR Research Centre</v>
      </c>
      <c r="CN426" s="4" t="str">
        <v>INAGOR Research Centre</v>
      </c>
      <c r="CO426" s="4" t="str">
        <v>INAGOR Research Centre</v>
      </c>
      <c r="CP426" s="4" t="str">
        <v>INAGOR Research Centre</v>
      </c>
      <c r="CQ426" s="4" t="str">
        <v>INAGOR Research Centre</v>
      </c>
      <c r="CR426" s="4" t="str">
        <v>INAGOR Research Centre</v>
      </c>
      <c r="CS426" s="4" t="str">
        <v>INAGOR Research Centre</v>
      </c>
      <c r="CT426" s="4" t="str">
        <v>INAGOR Research Centre</v>
      </c>
      <c r="CU426" s="4" t="str">
        <v>INAGOR Research Centre</v>
      </c>
      <c r="CV426" s="4" t="str">
        <v>INAGOR Research Centre</v>
      </c>
      <c r="CW426" s="4" t="str">
        <v>INAGOR Research Centre</v>
      </c>
      <c r="CX426" s="4" t="str">
        <v>INAGOR Research Centre</v>
      </c>
      <c r="CY426" s="4" t="str">
        <v>INAGOR Research Centre</v>
      </c>
      <c r="CZ426" s="4" t="str">
        <v>INAGOR Research Centre</v>
      </c>
      <c r="DA426" s="4" t="str">
        <v>INAGOR Research Centre</v>
      </c>
      <c r="DB426" s="4" t="str">
        <v>INAGOR Research Centre</v>
      </c>
      <c r="DC426" s="4" t="str">
        <v>INAGOR Research Centre</v>
      </c>
      <c r="DD426" s="4" t="str">
        <v>INAGOR Research Centre</v>
      </c>
      <c r="DE426" s="4" t="str">
        <v>INAGOR Research Centre</v>
      </c>
      <c r="DF426" s="4" t="str">
        <v>INAGOR Research Centre</v>
      </c>
      <c r="DG426" s="4" t="str">
        <v>INAGOR Research Centre</v>
      </c>
      <c r="DH426" s="4" t="str">
        <v>INAGOR Research Centre</v>
      </c>
      <c r="DI426" s="4" t="str">
        <v>INAGOR Research Centre</v>
      </c>
      <c r="DJ426" s="4" t="str">
        <v>INAGOR Research Centre</v>
      </c>
      <c r="DK426" s="4" t="str">
        <v>INAGOR Research Centre</v>
      </c>
      <c r="DL426" s="4" t="str">
        <v>INAGOR Research Centre</v>
      </c>
      <c r="DM426" s="4" t="str">
        <v>INAGOR Research Centre</v>
      </c>
      <c r="DN426" s="4" t="str">
        <v>INAGOR Research Centre</v>
      </c>
      <c r="DO426" s="4" t="str">
        <v>INAGOR Research Centre</v>
      </c>
      <c r="DP426" s="4" t="str">
        <v>INAGOR Research Centre</v>
      </c>
    </row>
    <row r="427" spans="1:120" x14ac:dyDescent="0.35">
      <c r="A427" s="4">
        <v>-0.3</v>
      </c>
      <c r="B427" s="4">
        <v>36.066699999999997</v>
      </c>
      <c r="C427" s="4" t="s">
        <v>215</v>
      </c>
      <c r="D427" s="4" t="s">
        <v>130</v>
      </c>
      <c r="E427" s="4" t="s">
        <v>640</v>
      </c>
      <c r="F427" s="4">
        <v>250</v>
      </c>
      <c r="G427" s="4" t="str">
        <f t="shared" si="6"/>
        <v>Kenya-Nakuru</v>
      </c>
      <c r="BA427" s="4" t="str">
        <v>INERA</v>
      </c>
      <c r="BB427" s="4" t="str">
        <v>INERA</v>
      </c>
      <c r="BC427" s="4" t="str">
        <v>INERA</v>
      </c>
      <c r="BD427" s="4" t="str">
        <v>INERA</v>
      </c>
      <c r="BE427" s="4" t="str">
        <v>INERA</v>
      </c>
      <c r="BF427" s="4" t="str">
        <v>INERA</v>
      </c>
      <c r="BG427" s="4" t="str">
        <v>INERA</v>
      </c>
      <c r="BH427" s="4" t="str">
        <v>INERA</v>
      </c>
      <c r="BI427" s="4" t="str">
        <v>INERA</v>
      </c>
      <c r="BJ427" s="4" t="str">
        <v>INERA</v>
      </c>
      <c r="BK427" s="4" t="str">
        <v>INERA</v>
      </c>
      <c r="BL427" s="4" t="str">
        <v>INERA</v>
      </c>
      <c r="BM427" s="4" t="str">
        <v>INERA</v>
      </c>
      <c r="BN427" s="4" t="str">
        <v>INERA</v>
      </c>
      <c r="BO427" s="4" t="str">
        <v>INERA</v>
      </c>
      <c r="BP427" s="4" t="str">
        <v>INERA</v>
      </c>
      <c r="BQ427" s="4" t="str">
        <v>INERA</v>
      </c>
      <c r="BR427" s="4" t="str">
        <v>INERA</v>
      </c>
      <c r="BS427" s="4" t="str">
        <v>INERA</v>
      </c>
      <c r="BT427" s="4" t="str">
        <v>INERA</v>
      </c>
      <c r="BU427" s="4" t="str">
        <v>INERA</v>
      </c>
      <c r="BV427" s="4" t="str">
        <v>INERA</v>
      </c>
      <c r="BW427" s="4" t="str">
        <v>INERA</v>
      </c>
      <c r="BX427" s="4" t="str">
        <v>INERA</v>
      </c>
      <c r="BY427" s="4" t="str">
        <v>INERA</v>
      </c>
      <c r="BZ427" s="4" t="str">
        <v>INERA</v>
      </c>
      <c r="CA427" s="4" t="str">
        <v>INERA</v>
      </c>
      <c r="CB427" s="4" t="str">
        <v>INERA</v>
      </c>
      <c r="CC427" s="4" t="str">
        <v>INERA</v>
      </c>
      <c r="CD427" s="4" t="str">
        <v>INERA</v>
      </c>
      <c r="CE427" s="4" t="str">
        <v>INERA</v>
      </c>
      <c r="CF427" s="4" t="str">
        <v>INERA</v>
      </c>
      <c r="CG427" s="4" t="str">
        <v>INERA</v>
      </c>
      <c r="CH427" s="4" t="str">
        <v>INERA</v>
      </c>
      <c r="CJ427" s="4" t="str">
        <v>INERA</v>
      </c>
      <c r="CK427" s="4" t="str">
        <v>INERA</v>
      </c>
      <c r="CL427" s="4" t="str">
        <v>INERA</v>
      </c>
      <c r="CM427" s="4" t="str">
        <v>INERA</v>
      </c>
      <c r="CN427" s="4" t="str">
        <v>INERA</v>
      </c>
      <c r="CO427" s="4" t="str">
        <v>INERA</v>
      </c>
      <c r="CP427" s="4" t="str">
        <v>INERA</v>
      </c>
      <c r="CQ427" s="4" t="str">
        <v>INERA</v>
      </c>
      <c r="CR427" s="4" t="str">
        <v>INERA</v>
      </c>
      <c r="CS427" s="4" t="str">
        <v>INERA</v>
      </c>
      <c r="CT427" s="4" t="str">
        <v>INERA</v>
      </c>
      <c r="CU427" s="4" t="str">
        <v>INERA</v>
      </c>
      <c r="CV427" s="4" t="str">
        <v>INERA</v>
      </c>
      <c r="CW427" s="4" t="str">
        <v>INERA</v>
      </c>
      <c r="CX427" s="4" t="str">
        <v>INERA</v>
      </c>
      <c r="CY427" s="4" t="str">
        <v>INERA</v>
      </c>
      <c r="CZ427" s="4" t="str">
        <v>INERA</v>
      </c>
      <c r="DA427" s="4" t="str">
        <v>INERA</v>
      </c>
      <c r="DB427" s="4" t="str">
        <v>INERA</v>
      </c>
      <c r="DC427" s="4" t="str">
        <v>INERA</v>
      </c>
      <c r="DD427" s="4" t="str">
        <v>INERA</v>
      </c>
      <c r="DE427" s="4" t="str">
        <v>INERA</v>
      </c>
      <c r="DF427" s="4" t="str">
        <v>INERA</v>
      </c>
      <c r="DG427" s="4" t="str">
        <v>INERA</v>
      </c>
      <c r="DH427" s="4" t="str">
        <v>INERA</v>
      </c>
      <c r="DI427" s="4" t="str">
        <v>INERA</v>
      </c>
      <c r="DJ427" s="4" t="str">
        <v>INERA</v>
      </c>
      <c r="DK427" s="4" t="str">
        <v>INERA</v>
      </c>
      <c r="DL427" s="4" t="str">
        <v>INERA</v>
      </c>
      <c r="DM427" s="4" t="str">
        <v>INERA</v>
      </c>
      <c r="DN427" s="4" t="str">
        <v>INERA</v>
      </c>
      <c r="DO427" s="4" t="str">
        <v>INERA</v>
      </c>
      <c r="DP427" s="4" t="str">
        <v>INERA</v>
      </c>
    </row>
    <row r="428" spans="1:120" x14ac:dyDescent="0.35">
      <c r="A428" s="4">
        <v>0.68694</v>
      </c>
      <c r="B428" s="4">
        <v>35.966670000000001</v>
      </c>
      <c r="C428" s="4" t="s">
        <v>215</v>
      </c>
      <c r="D428" s="4" t="s">
        <v>296</v>
      </c>
      <c r="E428" s="4" t="s">
        <v>641</v>
      </c>
      <c r="F428" s="4">
        <v>906</v>
      </c>
      <c r="G428" s="4" t="str">
        <f t="shared" si="6"/>
        <v>Kenya-Nakuru District</v>
      </c>
      <c r="BA428" s="4" t="str">
        <v>INERA, Saria</v>
      </c>
      <c r="BB428" s="4" t="str">
        <v>INERA, Saria</v>
      </c>
      <c r="BC428" s="4" t="str">
        <v>INERA, Saria</v>
      </c>
      <c r="BD428" s="4" t="str">
        <v>INERA, Saria</v>
      </c>
      <c r="BE428" s="4" t="str">
        <v>INERA, Saria</v>
      </c>
      <c r="BF428" s="4" t="str">
        <v>INERA, Saria</v>
      </c>
      <c r="BG428" s="4" t="str">
        <v>INERA, Saria</v>
      </c>
      <c r="BH428" s="4" t="str">
        <v>INERA, Saria</v>
      </c>
      <c r="BI428" s="4" t="str">
        <v>INERA, Saria</v>
      </c>
      <c r="BJ428" s="4" t="str">
        <v>INERA, Saria</v>
      </c>
      <c r="BK428" s="4" t="str">
        <v>INERA, Saria</v>
      </c>
      <c r="BL428" s="4" t="str">
        <v>INERA, Saria</v>
      </c>
      <c r="BM428" s="4" t="str">
        <v>INERA, Saria</v>
      </c>
      <c r="BN428" s="4" t="str">
        <v>INERA, Saria</v>
      </c>
      <c r="BO428" s="4" t="str">
        <v>INERA, Saria</v>
      </c>
      <c r="BP428" s="4" t="str">
        <v>INERA, Saria</v>
      </c>
      <c r="BQ428" s="4" t="str">
        <v>INERA, Saria</v>
      </c>
      <c r="BR428" s="4" t="str">
        <v>INERA, Saria</v>
      </c>
      <c r="BS428" s="4" t="str">
        <v>INERA, Saria</v>
      </c>
      <c r="BT428" s="4" t="str">
        <v>INERA, Saria</v>
      </c>
      <c r="BU428" s="4" t="str">
        <v>INERA, Saria</v>
      </c>
      <c r="BV428" s="4" t="str">
        <v>INERA, Saria</v>
      </c>
      <c r="BW428" s="4" t="str">
        <v>INERA, Saria</v>
      </c>
      <c r="BX428" s="4" t="str">
        <v>INERA, Saria</v>
      </c>
      <c r="BY428" s="4" t="str">
        <v>INERA, Saria</v>
      </c>
      <c r="BZ428" s="4" t="str">
        <v>INERA, Saria</v>
      </c>
      <c r="CA428" s="4" t="str">
        <v>INERA, Saria</v>
      </c>
      <c r="CB428" s="4" t="str">
        <v>INERA, Saria</v>
      </c>
      <c r="CC428" s="4" t="str">
        <v>INERA, Saria</v>
      </c>
      <c r="CD428" s="4" t="str">
        <v>INERA, Saria</v>
      </c>
      <c r="CE428" s="4" t="str">
        <v>INERA, Saria</v>
      </c>
      <c r="CF428" s="4" t="str">
        <v>INERA, Saria</v>
      </c>
      <c r="CG428" s="4" t="str">
        <v>INERA, Saria</v>
      </c>
      <c r="CH428" s="4" t="str">
        <v>INERA, Saria</v>
      </c>
      <c r="CJ428" s="4" t="str">
        <v>INERA, Saria</v>
      </c>
      <c r="CK428" s="4" t="str">
        <v>INERA, Saria</v>
      </c>
      <c r="CL428" s="4" t="str">
        <v>INERA, Saria</v>
      </c>
      <c r="CM428" s="4" t="str">
        <v>INERA, Saria</v>
      </c>
      <c r="CN428" s="4" t="str">
        <v>INERA, Saria</v>
      </c>
      <c r="CO428" s="4" t="str">
        <v>INERA, Saria</v>
      </c>
      <c r="CP428" s="4" t="str">
        <v>INERA, Saria</v>
      </c>
      <c r="CQ428" s="4" t="str">
        <v>INERA, Saria</v>
      </c>
      <c r="CR428" s="4" t="str">
        <v>INERA, Saria</v>
      </c>
      <c r="CS428" s="4" t="str">
        <v>INERA, Saria</v>
      </c>
      <c r="CT428" s="4" t="str">
        <v>INERA, Saria</v>
      </c>
      <c r="CU428" s="4" t="str">
        <v>INERA, Saria</v>
      </c>
      <c r="CV428" s="4" t="str">
        <v>INERA, Saria</v>
      </c>
      <c r="CW428" s="4" t="str">
        <v>INERA, Saria</v>
      </c>
      <c r="CX428" s="4" t="str">
        <v>INERA, Saria</v>
      </c>
      <c r="CY428" s="4" t="str">
        <v>INERA, Saria</v>
      </c>
      <c r="CZ428" s="4" t="str">
        <v>INERA, Saria</v>
      </c>
      <c r="DA428" s="4" t="str">
        <v>INERA, Saria</v>
      </c>
      <c r="DB428" s="4" t="str">
        <v>INERA, Saria</v>
      </c>
      <c r="DC428" s="4" t="str">
        <v>INERA, Saria</v>
      </c>
      <c r="DD428" s="4" t="str">
        <v>INERA, Saria</v>
      </c>
      <c r="DE428" s="4" t="str">
        <v>INERA, Saria</v>
      </c>
      <c r="DF428" s="4" t="str">
        <v>INERA, Saria</v>
      </c>
      <c r="DG428" s="4" t="str">
        <v>INERA, Saria</v>
      </c>
      <c r="DH428" s="4" t="str">
        <v>INERA, Saria</v>
      </c>
      <c r="DI428" s="4" t="str">
        <v>INERA, Saria</v>
      </c>
      <c r="DJ428" s="4" t="str">
        <v>INERA, Saria</v>
      </c>
      <c r="DK428" s="4" t="str">
        <v>INERA, Saria</v>
      </c>
      <c r="DL428" s="4" t="str">
        <v>INERA, Saria</v>
      </c>
      <c r="DM428" s="4" t="str">
        <v>INERA, Saria</v>
      </c>
      <c r="DN428" s="4" t="str">
        <v>INERA, Saria</v>
      </c>
      <c r="DO428" s="4" t="str">
        <v>INERA, Saria</v>
      </c>
      <c r="DP428" s="4" t="str">
        <v>INERA, Saria</v>
      </c>
    </row>
    <row r="429" spans="1:120" x14ac:dyDescent="0.35">
      <c r="A429" s="4">
        <v>0.46666999999999997</v>
      </c>
      <c r="B429" s="4">
        <v>34.233330000000002</v>
      </c>
      <c r="C429" s="4" t="s">
        <v>215</v>
      </c>
      <c r="D429" s="4" t="s">
        <v>130</v>
      </c>
      <c r="E429" s="4" t="s">
        <v>642</v>
      </c>
      <c r="F429" s="4">
        <v>917</v>
      </c>
      <c r="G429" s="4" t="str">
        <f t="shared" si="6"/>
        <v>Kenya-Nambale</v>
      </c>
      <c r="BA429" s="4" t="str">
        <v>INERA,Farako-Ba</v>
      </c>
      <c r="BB429" s="4" t="str">
        <v>INERA,Farako-Ba</v>
      </c>
      <c r="BC429" s="4" t="str">
        <v>INERA,Farako-Ba</v>
      </c>
      <c r="BD429" s="4" t="str">
        <v>INERA,Farako-Ba</v>
      </c>
      <c r="BE429" s="4" t="str">
        <v>INERA,Farako-Ba</v>
      </c>
      <c r="BF429" s="4" t="str">
        <v>INERA,Farako-Ba</v>
      </c>
      <c r="BG429" s="4" t="str">
        <v>INERA,Farako-Ba</v>
      </c>
      <c r="BH429" s="4" t="str">
        <v>INERA,Farako-Ba</v>
      </c>
      <c r="BI429" s="4" t="str">
        <v>INERA,Farako-Ba</v>
      </c>
      <c r="BJ429" s="4" t="str">
        <v>INERA,Farako-Ba</v>
      </c>
      <c r="BK429" s="4" t="str">
        <v>INERA,Farako-Ba</v>
      </c>
      <c r="BL429" s="4" t="str">
        <v>INERA,Farako-Ba</v>
      </c>
      <c r="BM429" s="4" t="str">
        <v>INERA,Farako-Ba</v>
      </c>
      <c r="BN429" s="4" t="str">
        <v>INERA,Farako-Ba</v>
      </c>
      <c r="BO429" s="4" t="str">
        <v>INERA,Farako-Ba</v>
      </c>
      <c r="BP429" s="4" t="str">
        <v>INERA,Farako-Ba</v>
      </c>
      <c r="BQ429" s="4" t="str">
        <v>INERA,Farako-Ba</v>
      </c>
      <c r="BR429" s="4" t="str">
        <v>INERA,Farako-Ba</v>
      </c>
      <c r="BS429" s="4" t="str">
        <v>INERA,Farako-Ba</v>
      </c>
      <c r="BT429" s="4" t="str">
        <v>INERA,Farako-Ba</v>
      </c>
      <c r="BU429" s="4" t="str">
        <v>INERA,Farako-Ba</v>
      </c>
      <c r="BV429" s="4" t="str">
        <v>INERA,Farako-Ba</v>
      </c>
      <c r="BW429" s="4" t="str">
        <v>INERA,Farako-Ba</v>
      </c>
      <c r="BX429" s="4" t="str">
        <v>INERA,Farako-Ba</v>
      </c>
      <c r="BY429" s="4" t="str">
        <v>INERA,Farako-Ba</v>
      </c>
      <c r="BZ429" s="4" t="str">
        <v>INERA,Farako-Ba</v>
      </c>
      <c r="CA429" s="4" t="str">
        <v>INERA,Farako-Ba</v>
      </c>
      <c r="CB429" s="4" t="str">
        <v>INERA,Farako-Ba</v>
      </c>
      <c r="CC429" s="4" t="str">
        <v>INERA,Farako-Ba</v>
      </c>
      <c r="CD429" s="4" t="str">
        <v>INERA,Farako-Ba</v>
      </c>
      <c r="CE429" s="4" t="str">
        <v>INERA,Farako-Ba</v>
      </c>
      <c r="CF429" s="4" t="str">
        <v>INERA,Farako-Ba</v>
      </c>
      <c r="CG429" s="4" t="str">
        <v>INERA,Farako-Ba</v>
      </c>
      <c r="CH429" s="4" t="str">
        <v>INERA,Farako-Ba</v>
      </c>
      <c r="CJ429" s="4" t="str">
        <v>INERA,Farako-Ba</v>
      </c>
      <c r="CK429" s="4" t="str">
        <v>INERA,Farako-Ba</v>
      </c>
      <c r="CL429" s="4" t="str">
        <v>INERA,Farako-Ba</v>
      </c>
      <c r="CM429" s="4" t="str">
        <v>INERA,Farako-Ba</v>
      </c>
      <c r="CN429" s="4" t="str">
        <v>INERA,Farako-Ba</v>
      </c>
      <c r="CO429" s="4" t="str">
        <v>INERA,Farako-Ba</v>
      </c>
      <c r="CP429" s="4" t="str">
        <v>INERA,Farako-Ba</v>
      </c>
      <c r="CQ429" s="4" t="str">
        <v>INERA,Farako-Ba</v>
      </c>
      <c r="CR429" s="4" t="str">
        <v>INERA,Farako-Ba</v>
      </c>
      <c r="CS429" s="4" t="str">
        <v>INERA,Farako-Ba</v>
      </c>
      <c r="CT429" s="4" t="str">
        <v>INERA,Farako-Ba</v>
      </c>
      <c r="CU429" s="4" t="str">
        <v>INERA,Farako-Ba</v>
      </c>
      <c r="CV429" s="4" t="str">
        <v>INERA,Farako-Ba</v>
      </c>
      <c r="CW429" s="4" t="str">
        <v>INERA,Farako-Ba</v>
      </c>
      <c r="CX429" s="4" t="str">
        <v>INERA,Farako-Ba</v>
      </c>
      <c r="CY429" s="4" t="str">
        <v>INERA,Farako-Ba</v>
      </c>
      <c r="CZ429" s="4" t="str">
        <v>INERA,Farako-Ba</v>
      </c>
      <c r="DA429" s="4" t="str">
        <v>INERA,Farako-Ba</v>
      </c>
      <c r="DB429" s="4" t="str">
        <v>INERA,Farako-Ba</v>
      </c>
      <c r="DC429" s="4" t="str">
        <v>INERA,Farako-Ba</v>
      </c>
      <c r="DD429" s="4" t="str">
        <v>INERA,Farako-Ba</v>
      </c>
      <c r="DE429" s="4" t="str">
        <v>INERA,Farako-Ba</v>
      </c>
      <c r="DF429" s="4" t="str">
        <v>INERA,Farako-Ba</v>
      </c>
      <c r="DG429" s="4" t="str">
        <v>INERA,Farako-Ba</v>
      </c>
      <c r="DH429" s="4" t="str">
        <v>INERA,Farako-Ba</v>
      </c>
      <c r="DI429" s="4" t="str">
        <v>INERA,Farako-Ba</v>
      </c>
      <c r="DJ429" s="4" t="str">
        <v>INERA,Farako-Ba</v>
      </c>
      <c r="DK429" s="4" t="str">
        <v>INERA,Farako-Ba</v>
      </c>
      <c r="DL429" s="4" t="str">
        <v>INERA,Farako-Ba</v>
      </c>
      <c r="DM429" s="4" t="str">
        <v>INERA,Farako-Ba</v>
      </c>
      <c r="DN429" s="4" t="str">
        <v>INERA,Farako-Ba</v>
      </c>
      <c r="DO429" s="4" t="str">
        <v>INERA,Farako-Ba</v>
      </c>
      <c r="DP429" s="4" t="str">
        <v>INERA,Farako-Ba</v>
      </c>
    </row>
    <row r="430" spans="1:120" x14ac:dyDescent="0.35">
      <c r="A430" s="4">
        <v>-1.25</v>
      </c>
      <c r="B430" s="4">
        <v>36.729999999999997</v>
      </c>
      <c r="C430" s="4" t="s">
        <v>215</v>
      </c>
      <c r="D430" s="4" t="s">
        <v>138</v>
      </c>
      <c r="E430" s="4" t="s">
        <v>643</v>
      </c>
      <c r="F430" s="4">
        <v>1000</v>
      </c>
      <c r="G430" s="4" t="str">
        <f t="shared" si="6"/>
        <v>Kenya-NARL, Kabete</v>
      </c>
      <c r="BA430" s="4" t="str">
        <v>Inland plains, Mkumba</v>
      </c>
      <c r="BB430" s="4" t="str">
        <v>Inland plains, Mkumba</v>
      </c>
      <c r="BC430" s="4" t="str">
        <v>Inland plains, Mkumba</v>
      </c>
      <c r="BD430" s="4" t="str">
        <v>Inland plains, Mkumba</v>
      </c>
      <c r="BE430" s="4" t="str">
        <v>Inland plains, Mkumba</v>
      </c>
      <c r="BF430" s="4" t="str">
        <v>Inland plains, Mkumba</v>
      </c>
      <c r="BG430" s="4" t="str">
        <v>Inland plains, Mkumba</v>
      </c>
      <c r="BH430" s="4" t="str">
        <v>Inland plains, Mkumba</v>
      </c>
      <c r="BI430" s="4" t="str">
        <v>Inland plains, Mkumba</v>
      </c>
      <c r="BJ430" s="4" t="str">
        <v>Inland plains, Mkumba</v>
      </c>
      <c r="BK430" s="4" t="str">
        <v>Inland plains, Mkumba</v>
      </c>
      <c r="BL430" s="4" t="str">
        <v>Inland plains, Mkumba</v>
      </c>
      <c r="BM430" s="4" t="str">
        <v>Inland plains, Mkumba</v>
      </c>
      <c r="BN430" s="4" t="str">
        <v>Inland plains, Mkumba</v>
      </c>
      <c r="BO430" s="4" t="str">
        <v>Inland plains, Mkumba</v>
      </c>
      <c r="BP430" s="4" t="str">
        <v>Inland plains, Mkumba</v>
      </c>
      <c r="BQ430" s="4" t="str">
        <v>Inland plains, Mkumba</v>
      </c>
      <c r="BR430" s="4" t="str">
        <v>Inland plains, Mkumba</v>
      </c>
      <c r="BS430" s="4" t="str">
        <v>Inland plains, Mkumba</v>
      </c>
      <c r="BT430" s="4" t="str">
        <v>Inland plains, Mkumba</v>
      </c>
      <c r="BU430" s="4" t="str">
        <v>Inland plains, Mkumba</v>
      </c>
      <c r="BV430" s="4" t="str">
        <v>Inland plains, Mkumba</v>
      </c>
      <c r="BW430" s="4" t="str">
        <v>Inland plains, Mkumba</v>
      </c>
      <c r="BX430" s="4" t="str">
        <v>Inland plains, Mkumba</v>
      </c>
      <c r="BY430" s="4" t="str">
        <v>Inland plains, Mkumba</v>
      </c>
      <c r="BZ430" s="4" t="str">
        <v>Inland plains, Mkumba</v>
      </c>
      <c r="CA430" s="4" t="str">
        <v>Inland plains, Mkumba</v>
      </c>
      <c r="CB430" s="4" t="str">
        <v>Inland plains, Mkumba</v>
      </c>
      <c r="CC430" s="4" t="str">
        <v>Inland plains, Mkumba</v>
      </c>
      <c r="CD430" s="4" t="str">
        <v>Inland plains, Mkumba</v>
      </c>
      <c r="CE430" s="4" t="str">
        <v>Inland plains, Mkumba</v>
      </c>
      <c r="CF430" s="4" t="str">
        <v>Inland plains, Mkumba</v>
      </c>
      <c r="CG430" s="4" t="str">
        <v>Inland plains, Mkumba</v>
      </c>
      <c r="CH430" s="4" t="str">
        <v>Inland plains, Mkumba</v>
      </c>
      <c r="CJ430" s="4" t="str">
        <v>Inland plains, Mkumba</v>
      </c>
      <c r="CK430" s="4" t="str">
        <v>Inland plains, Mkumba</v>
      </c>
      <c r="CL430" s="4" t="str">
        <v>Inland plains, Mkumba</v>
      </c>
      <c r="CM430" s="4" t="str">
        <v>Inland plains, Mkumba</v>
      </c>
      <c r="CN430" s="4" t="str">
        <v>Inland plains, Mkumba</v>
      </c>
      <c r="CO430" s="4" t="str">
        <v>Inland plains, Mkumba</v>
      </c>
      <c r="CP430" s="4" t="str">
        <v>Inland plains, Mkumba</v>
      </c>
      <c r="CQ430" s="4" t="str">
        <v>Inland plains, Mkumba</v>
      </c>
      <c r="CR430" s="4" t="str">
        <v>Inland plains, Mkumba</v>
      </c>
      <c r="CS430" s="4" t="str">
        <v>Inland plains, Mkumba</v>
      </c>
      <c r="CT430" s="4" t="str">
        <v>Inland plains, Mkumba</v>
      </c>
      <c r="CU430" s="4" t="str">
        <v>Inland plains, Mkumba</v>
      </c>
      <c r="CV430" s="4" t="str">
        <v>Inland plains, Mkumba</v>
      </c>
      <c r="CW430" s="4" t="str">
        <v>Inland plains, Mkumba</v>
      </c>
      <c r="CX430" s="4" t="str">
        <v>Inland plains, Mkumba</v>
      </c>
      <c r="CY430" s="4" t="str">
        <v>Inland plains, Mkumba</v>
      </c>
      <c r="CZ430" s="4" t="str">
        <v>Inland plains, Mkumba</v>
      </c>
      <c r="DA430" s="4" t="str">
        <v>Inland plains, Mkumba</v>
      </c>
      <c r="DB430" s="4" t="str">
        <v>Inland plains, Mkumba</v>
      </c>
      <c r="DC430" s="4" t="str">
        <v>Inland plains, Mkumba</v>
      </c>
      <c r="DD430" s="4" t="str">
        <v>Inland plains, Mkumba</v>
      </c>
      <c r="DE430" s="4" t="str">
        <v>Inland plains, Mkumba</v>
      </c>
      <c r="DF430" s="4" t="str">
        <v>Inland plains, Mkumba</v>
      </c>
      <c r="DG430" s="4" t="str">
        <v>Inland plains, Mkumba</v>
      </c>
      <c r="DH430" s="4" t="str">
        <v>Inland plains, Mkumba</v>
      </c>
      <c r="DI430" s="4" t="str">
        <v>Inland plains, Mkumba</v>
      </c>
      <c r="DJ430" s="4" t="str">
        <v>Inland plains, Mkumba</v>
      </c>
      <c r="DK430" s="4" t="str">
        <v>Inland plains, Mkumba</v>
      </c>
      <c r="DL430" s="4" t="str">
        <v>Inland plains, Mkumba</v>
      </c>
      <c r="DM430" s="4" t="str">
        <v>Inland plains, Mkumba</v>
      </c>
      <c r="DN430" s="4" t="str">
        <v>Inland plains, Mkumba</v>
      </c>
      <c r="DO430" s="4" t="str">
        <v>Inland plains, Mkumba</v>
      </c>
      <c r="DP430" s="4" t="str">
        <v>Inland plains, Mkumba</v>
      </c>
    </row>
    <row r="431" spans="1:120" x14ac:dyDescent="0.35">
      <c r="A431" s="4">
        <v>-8.3330000000000001E-2</v>
      </c>
      <c r="B431" s="4">
        <v>37</v>
      </c>
      <c r="C431" s="4" t="s">
        <v>215</v>
      </c>
      <c r="D431" s="4" t="s">
        <v>130</v>
      </c>
      <c r="E431" s="4" t="s">
        <v>644</v>
      </c>
      <c r="F431" s="4">
        <v>917</v>
      </c>
      <c r="G431" s="4" t="str">
        <f t="shared" si="6"/>
        <v>Kenya-Naro Moru</v>
      </c>
      <c r="BA431" s="4" t="str">
        <v>INRA Saada</v>
      </c>
      <c r="BB431" s="4" t="str">
        <v>INRA Saada</v>
      </c>
      <c r="BC431" s="4" t="str">
        <v>INRA Saada</v>
      </c>
      <c r="BD431" s="4" t="str">
        <v>INRA Saada</v>
      </c>
      <c r="BE431" s="4" t="str">
        <v>INRA Saada</v>
      </c>
      <c r="BF431" s="4" t="str">
        <v>INRA Saada</v>
      </c>
      <c r="BG431" s="4" t="str">
        <v>INRA Saada</v>
      </c>
      <c r="BH431" s="4" t="str">
        <v>INRA Saada</v>
      </c>
      <c r="BI431" s="4" t="str">
        <v>INRA Saada</v>
      </c>
      <c r="BJ431" s="4" t="str">
        <v>INRA Saada</v>
      </c>
      <c r="BK431" s="4" t="str">
        <v>INRA Saada</v>
      </c>
      <c r="BL431" s="4" t="str">
        <v>INRA Saada</v>
      </c>
      <c r="BM431" s="4" t="str">
        <v>INRA Saada</v>
      </c>
      <c r="BN431" s="4" t="str">
        <v>INRA Saada</v>
      </c>
      <c r="BO431" s="4" t="str">
        <v>INRA Saada</v>
      </c>
      <c r="BP431" s="4" t="str">
        <v>INRA Saada</v>
      </c>
      <c r="BQ431" s="4" t="str">
        <v>INRA Saada</v>
      </c>
      <c r="BR431" s="4" t="str">
        <v>INRA Saada</v>
      </c>
      <c r="BS431" s="4" t="str">
        <v>INRA Saada</v>
      </c>
      <c r="BT431" s="4" t="str">
        <v>INRA Saada</v>
      </c>
      <c r="BU431" s="4" t="str">
        <v>INRA Saada</v>
      </c>
      <c r="BV431" s="4" t="str">
        <v>INRA Saada</v>
      </c>
      <c r="BW431" s="4" t="str">
        <v>INRA Saada</v>
      </c>
      <c r="BX431" s="4" t="str">
        <v>INRA Saada</v>
      </c>
      <c r="BY431" s="4" t="str">
        <v>INRA Saada</v>
      </c>
      <c r="BZ431" s="4" t="str">
        <v>INRA Saada</v>
      </c>
      <c r="CA431" s="4" t="str">
        <v>INRA Saada</v>
      </c>
      <c r="CB431" s="4" t="str">
        <v>INRA Saada</v>
      </c>
      <c r="CC431" s="4" t="str">
        <v>INRA Saada</v>
      </c>
      <c r="CD431" s="4" t="str">
        <v>INRA Saada</v>
      </c>
      <c r="CE431" s="4" t="str">
        <v>INRA Saada</v>
      </c>
      <c r="CF431" s="4" t="str">
        <v>INRA Saada</v>
      </c>
      <c r="CG431" s="4" t="str">
        <v>INRA Saada</v>
      </c>
      <c r="CH431" s="4" t="str">
        <v>INRA Saada</v>
      </c>
      <c r="CJ431" s="4" t="str">
        <v>INRA Saada</v>
      </c>
      <c r="CK431" s="4" t="str">
        <v>INRA Saada</v>
      </c>
      <c r="CL431" s="4" t="str">
        <v>INRA Saada</v>
      </c>
      <c r="CM431" s="4" t="str">
        <v>INRA Saada</v>
      </c>
      <c r="CN431" s="4" t="str">
        <v>INRA Saada</v>
      </c>
      <c r="CO431" s="4" t="str">
        <v>INRA Saada</v>
      </c>
      <c r="CP431" s="4" t="str">
        <v>INRA Saada</v>
      </c>
      <c r="CQ431" s="4" t="str">
        <v>INRA Saada</v>
      </c>
      <c r="CR431" s="4" t="str">
        <v>INRA Saada</v>
      </c>
      <c r="CS431" s="4" t="str">
        <v>INRA Saada</v>
      </c>
      <c r="CT431" s="4" t="str">
        <v>INRA Saada</v>
      </c>
      <c r="CU431" s="4" t="str">
        <v>INRA Saada</v>
      </c>
      <c r="CV431" s="4" t="str">
        <v>INRA Saada</v>
      </c>
      <c r="CW431" s="4" t="str">
        <v>INRA Saada</v>
      </c>
      <c r="CX431" s="4" t="str">
        <v>INRA Saada</v>
      </c>
      <c r="CY431" s="4" t="str">
        <v>INRA Saada</v>
      </c>
      <c r="CZ431" s="4" t="str">
        <v>INRA Saada</v>
      </c>
      <c r="DA431" s="4" t="str">
        <v>INRA Saada</v>
      </c>
      <c r="DB431" s="4" t="str">
        <v>INRA Saada</v>
      </c>
      <c r="DC431" s="4" t="str">
        <v>INRA Saada</v>
      </c>
      <c r="DD431" s="4" t="str">
        <v>INRA Saada</v>
      </c>
      <c r="DE431" s="4" t="str">
        <v>INRA Saada</v>
      </c>
      <c r="DF431" s="4" t="str">
        <v>INRA Saada</v>
      </c>
      <c r="DG431" s="4" t="str">
        <v>INRA Saada</v>
      </c>
      <c r="DH431" s="4" t="str">
        <v>INRA Saada</v>
      </c>
      <c r="DI431" s="4" t="str">
        <v>INRA Saada</v>
      </c>
      <c r="DJ431" s="4" t="str">
        <v>INRA Saada</v>
      </c>
      <c r="DK431" s="4" t="str">
        <v>INRA Saada</v>
      </c>
      <c r="DL431" s="4" t="str">
        <v>INRA Saada</v>
      </c>
      <c r="DM431" s="4" t="str">
        <v>INRA Saada</v>
      </c>
      <c r="DN431" s="4" t="str">
        <v>INRA Saada</v>
      </c>
      <c r="DO431" s="4" t="str">
        <v>INRA Saada</v>
      </c>
      <c r="DP431" s="4" t="str">
        <v>INRA Saada</v>
      </c>
    </row>
    <row r="432" spans="1:120" x14ac:dyDescent="0.35">
      <c r="A432" s="4">
        <v>3.3329999999999999E-2</v>
      </c>
      <c r="B432" s="4">
        <v>34.333329999999997</v>
      </c>
      <c r="C432" s="4" t="s">
        <v>215</v>
      </c>
      <c r="D432" s="4" t="s">
        <v>130</v>
      </c>
      <c r="E432" s="4" t="s">
        <v>645</v>
      </c>
      <c r="F432" s="4">
        <v>917</v>
      </c>
      <c r="G432" s="4" t="str">
        <f t="shared" si="6"/>
        <v>Kenya-Ndori</v>
      </c>
      <c r="BA432" s="4" t="str">
        <v>INRA, Settat</v>
      </c>
      <c r="BB432" s="4" t="str">
        <v>INRA, Settat</v>
      </c>
      <c r="BC432" s="4" t="str">
        <v>INRA, Settat</v>
      </c>
      <c r="BD432" s="4" t="str">
        <v>INRA, Settat</v>
      </c>
      <c r="BE432" s="4" t="str">
        <v>INRA, Settat</v>
      </c>
      <c r="BF432" s="4" t="str">
        <v>INRA, Settat</v>
      </c>
      <c r="BG432" s="4" t="str">
        <v>INRA, Settat</v>
      </c>
      <c r="BH432" s="4" t="str">
        <v>INRA, Settat</v>
      </c>
      <c r="BI432" s="4" t="str">
        <v>INRA, Settat</v>
      </c>
      <c r="BJ432" s="4" t="str">
        <v>INRA, Settat</v>
      </c>
      <c r="BK432" s="4" t="str">
        <v>INRA, Settat</v>
      </c>
      <c r="BL432" s="4" t="str">
        <v>INRA, Settat</v>
      </c>
      <c r="BM432" s="4" t="str">
        <v>INRA, Settat</v>
      </c>
      <c r="BN432" s="4" t="str">
        <v>INRA, Settat</v>
      </c>
      <c r="BO432" s="4" t="str">
        <v>INRA, Settat</v>
      </c>
      <c r="BP432" s="4" t="str">
        <v>INRA, Settat</v>
      </c>
      <c r="BQ432" s="4" t="str">
        <v>INRA, Settat</v>
      </c>
      <c r="BR432" s="4" t="str">
        <v>INRA, Settat</v>
      </c>
      <c r="BS432" s="4" t="str">
        <v>INRA, Settat</v>
      </c>
      <c r="BT432" s="4" t="str">
        <v>INRA, Settat</v>
      </c>
      <c r="BU432" s="4" t="str">
        <v>INRA, Settat</v>
      </c>
      <c r="BV432" s="4" t="str">
        <v>INRA, Settat</v>
      </c>
      <c r="BW432" s="4" t="str">
        <v>INRA, Settat</v>
      </c>
      <c r="BX432" s="4" t="str">
        <v>INRA, Settat</v>
      </c>
      <c r="BY432" s="4" t="str">
        <v>INRA, Settat</v>
      </c>
      <c r="BZ432" s="4" t="str">
        <v>INRA, Settat</v>
      </c>
      <c r="CA432" s="4" t="str">
        <v>INRA, Settat</v>
      </c>
      <c r="CB432" s="4" t="str">
        <v>INRA, Settat</v>
      </c>
      <c r="CC432" s="4" t="str">
        <v>INRA, Settat</v>
      </c>
      <c r="CD432" s="4" t="str">
        <v>INRA, Settat</v>
      </c>
      <c r="CE432" s="4" t="str">
        <v>INRA, Settat</v>
      </c>
      <c r="CF432" s="4" t="str">
        <v>INRA, Settat</v>
      </c>
      <c r="CG432" s="4" t="str">
        <v>INRA, Settat</v>
      </c>
      <c r="CH432" s="4" t="str">
        <v>INRA, Settat</v>
      </c>
      <c r="CJ432" s="4" t="str">
        <v>INRA, Settat</v>
      </c>
      <c r="CK432" s="4" t="str">
        <v>INRA, Settat</v>
      </c>
      <c r="CL432" s="4" t="str">
        <v>INRA, Settat</v>
      </c>
      <c r="CM432" s="4" t="str">
        <v>INRA, Settat</v>
      </c>
      <c r="CN432" s="4" t="str">
        <v>INRA, Settat</v>
      </c>
      <c r="CO432" s="4" t="str">
        <v>INRA, Settat</v>
      </c>
      <c r="CP432" s="4" t="str">
        <v>INRA, Settat</v>
      </c>
      <c r="CQ432" s="4" t="str">
        <v>INRA, Settat</v>
      </c>
      <c r="CR432" s="4" t="str">
        <v>INRA, Settat</v>
      </c>
      <c r="CS432" s="4" t="str">
        <v>INRA, Settat</v>
      </c>
      <c r="CT432" s="4" t="str">
        <v>INRA, Settat</v>
      </c>
      <c r="CU432" s="4" t="str">
        <v>INRA, Settat</v>
      </c>
      <c r="CV432" s="4" t="str">
        <v>INRA, Settat</v>
      </c>
      <c r="CW432" s="4" t="str">
        <v>INRA, Settat</v>
      </c>
      <c r="CX432" s="4" t="str">
        <v>INRA, Settat</v>
      </c>
      <c r="CY432" s="4" t="str">
        <v>INRA, Settat</v>
      </c>
      <c r="CZ432" s="4" t="str">
        <v>INRA, Settat</v>
      </c>
      <c r="DA432" s="4" t="str">
        <v>INRA, Settat</v>
      </c>
      <c r="DB432" s="4" t="str">
        <v>INRA, Settat</v>
      </c>
      <c r="DC432" s="4" t="str">
        <v>INRA, Settat</v>
      </c>
      <c r="DD432" s="4" t="str">
        <v>INRA, Settat</v>
      </c>
      <c r="DE432" s="4" t="str">
        <v>INRA, Settat</v>
      </c>
      <c r="DF432" s="4" t="str">
        <v>INRA, Settat</v>
      </c>
      <c r="DG432" s="4" t="str">
        <v>INRA, Settat</v>
      </c>
      <c r="DH432" s="4" t="str">
        <v>INRA, Settat</v>
      </c>
      <c r="DI432" s="4" t="str">
        <v>INRA, Settat</v>
      </c>
      <c r="DJ432" s="4" t="str">
        <v>INRA, Settat</v>
      </c>
      <c r="DK432" s="4" t="str">
        <v>INRA, Settat</v>
      </c>
      <c r="DL432" s="4" t="str">
        <v>INRA, Settat</v>
      </c>
      <c r="DM432" s="4" t="str">
        <v>INRA, Settat</v>
      </c>
      <c r="DN432" s="4" t="str">
        <v>INRA, Settat</v>
      </c>
      <c r="DO432" s="4" t="str">
        <v>INRA, Settat</v>
      </c>
      <c r="DP432" s="4" t="str">
        <v>INRA, Settat</v>
      </c>
    </row>
    <row r="433" spans="1:120" x14ac:dyDescent="0.35">
      <c r="A433" s="4">
        <v>-0.72416999999999998</v>
      </c>
      <c r="B433" s="4">
        <v>36.651690000000002</v>
      </c>
      <c r="C433" s="4" t="s">
        <v>215</v>
      </c>
      <c r="D433" s="4" t="s">
        <v>130</v>
      </c>
      <c r="E433" s="4" t="s">
        <v>646</v>
      </c>
      <c r="F433" s="4">
        <v>3000</v>
      </c>
      <c r="G433" s="4" t="str">
        <f t="shared" si="6"/>
        <v>Kenya-Njabini, Nyandarua</v>
      </c>
      <c r="BA433" s="4" t="str">
        <v>INRA, Tassout</v>
      </c>
      <c r="BB433" s="4" t="str">
        <v>INRA, Tassout</v>
      </c>
      <c r="BC433" s="4" t="str">
        <v>INRA, Tassout</v>
      </c>
      <c r="BD433" s="4" t="str">
        <v>INRA, Tassout</v>
      </c>
      <c r="BE433" s="4" t="str">
        <v>INRA, Tassout</v>
      </c>
      <c r="BF433" s="4" t="str">
        <v>INRA, Tassout</v>
      </c>
      <c r="BG433" s="4" t="str">
        <v>INRA, Tassout</v>
      </c>
      <c r="BH433" s="4" t="str">
        <v>INRA, Tassout</v>
      </c>
      <c r="BI433" s="4" t="str">
        <v>INRA, Tassout</v>
      </c>
      <c r="BJ433" s="4" t="str">
        <v>INRA, Tassout</v>
      </c>
      <c r="BK433" s="4" t="str">
        <v>INRA, Tassout</v>
      </c>
      <c r="BL433" s="4" t="str">
        <v>INRA, Tassout</v>
      </c>
      <c r="BM433" s="4" t="str">
        <v>INRA, Tassout</v>
      </c>
      <c r="BN433" s="4" t="str">
        <v>INRA, Tassout</v>
      </c>
      <c r="BO433" s="4" t="str">
        <v>INRA, Tassout</v>
      </c>
      <c r="BP433" s="4" t="str">
        <v>INRA, Tassout</v>
      </c>
      <c r="BQ433" s="4" t="str">
        <v>INRA, Tassout</v>
      </c>
      <c r="BR433" s="4" t="str">
        <v>INRA, Tassout</v>
      </c>
      <c r="BS433" s="4" t="str">
        <v>INRA, Tassout</v>
      </c>
      <c r="BT433" s="4" t="str">
        <v>INRA, Tassout</v>
      </c>
      <c r="BU433" s="4" t="str">
        <v>INRA, Tassout</v>
      </c>
      <c r="BV433" s="4" t="str">
        <v>INRA, Tassout</v>
      </c>
      <c r="BW433" s="4" t="str">
        <v>INRA, Tassout</v>
      </c>
      <c r="BX433" s="4" t="str">
        <v>INRA, Tassout</v>
      </c>
      <c r="BY433" s="4" t="str">
        <v>INRA, Tassout</v>
      </c>
      <c r="BZ433" s="4" t="str">
        <v>INRA, Tassout</v>
      </c>
      <c r="CA433" s="4" t="str">
        <v>INRA, Tassout</v>
      </c>
      <c r="CB433" s="4" t="str">
        <v>INRA, Tassout</v>
      </c>
      <c r="CC433" s="4" t="str">
        <v>INRA, Tassout</v>
      </c>
      <c r="CD433" s="4" t="str">
        <v>INRA, Tassout</v>
      </c>
      <c r="CE433" s="4" t="str">
        <v>INRA, Tassout</v>
      </c>
      <c r="CF433" s="4" t="str">
        <v>INRA, Tassout</v>
      </c>
      <c r="CG433" s="4" t="str">
        <v>INRA, Tassout</v>
      </c>
      <c r="CH433" s="4" t="str">
        <v>INRA, Tassout</v>
      </c>
      <c r="CJ433" s="4" t="str">
        <v>INRA, Tassout</v>
      </c>
      <c r="CK433" s="4" t="str">
        <v>INRA, Tassout</v>
      </c>
      <c r="CL433" s="4" t="str">
        <v>INRA, Tassout</v>
      </c>
      <c r="CM433" s="4" t="str">
        <v>INRA, Tassout</v>
      </c>
      <c r="CN433" s="4" t="str">
        <v>INRA, Tassout</v>
      </c>
      <c r="CO433" s="4" t="str">
        <v>INRA, Tassout</v>
      </c>
      <c r="CP433" s="4" t="str">
        <v>INRA, Tassout</v>
      </c>
      <c r="CQ433" s="4" t="str">
        <v>INRA, Tassout</v>
      </c>
      <c r="CR433" s="4" t="str">
        <v>INRA, Tassout</v>
      </c>
      <c r="CS433" s="4" t="str">
        <v>INRA, Tassout</v>
      </c>
      <c r="CT433" s="4" t="str">
        <v>INRA, Tassout</v>
      </c>
      <c r="CU433" s="4" t="str">
        <v>INRA, Tassout</v>
      </c>
      <c r="CV433" s="4" t="str">
        <v>INRA, Tassout</v>
      </c>
      <c r="CW433" s="4" t="str">
        <v>INRA, Tassout</v>
      </c>
      <c r="CX433" s="4" t="str">
        <v>INRA, Tassout</v>
      </c>
      <c r="CY433" s="4" t="str">
        <v>INRA, Tassout</v>
      </c>
      <c r="CZ433" s="4" t="str">
        <v>INRA, Tassout</v>
      </c>
      <c r="DA433" s="4" t="str">
        <v>INRA, Tassout</v>
      </c>
      <c r="DB433" s="4" t="str">
        <v>INRA, Tassout</v>
      </c>
      <c r="DC433" s="4" t="str">
        <v>INRA, Tassout</v>
      </c>
      <c r="DD433" s="4" t="str">
        <v>INRA, Tassout</v>
      </c>
      <c r="DE433" s="4" t="str">
        <v>INRA, Tassout</v>
      </c>
      <c r="DF433" s="4" t="str">
        <v>INRA, Tassout</v>
      </c>
      <c r="DG433" s="4" t="str">
        <v>INRA, Tassout</v>
      </c>
      <c r="DH433" s="4" t="str">
        <v>INRA, Tassout</v>
      </c>
      <c r="DI433" s="4" t="str">
        <v>INRA, Tassout</v>
      </c>
      <c r="DJ433" s="4" t="str">
        <v>INRA, Tassout</v>
      </c>
      <c r="DK433" s="4" t="str">
        <v>INRA, Tassout</v>
      </c>
      <c r="DL433" s="4" t="str">
        <v>INRA, Tassout</v>
      </c>
      <c r="DM433" s="4" t="str">
        <v>INRA, Tassout</v>
      </c>
      <c r="DN433" s="4" t="str">
        <v>INRA, Tassout</v>
      </c>
      <c r="DO433" s="4" t="str">
        <v>INRA, Tassout</v>
      </c>
      <c r="DP433" s="4" t="str">
        <v>INRA, Tassout</v>
      </c>
    </row>
    <row r="434" spans="1:120" x14ac:dyDescent="0.35">
      <c r="A434" s="4">
        <v>0.12583</v>
      </c>
      <c r="B434" s="4">
        <v>34.404389999999999</v>
      </c>
      <c r="C434" s="4" t="s">
        <v>215</v>
      </c>
      <c r="D434" s="4" t="s">
        <v>130</v>
      </c>
      <c r="E434" s="4" t="s">
        <v>647</v>
      </c>
      <c r="F434" s="4">
        <v>250</v>
      </c>
      <c r="G434" s="4" t="str">
        <f t="shared" si="6"/>
        <v>Kenya-Nyabeda</v>
      </c>
      <c r="BA434" s="4" t="str">
        <v>INRAB, Ina</v>
      </c>
      <c r="BB434" s="4" t="str">
        <v>INRAB, Ina</v>
      </c>
      <c r="BC434" s="4" t="str">
        <v>INRAB, Ina</v>
      </c>
      <c r="BD434" s="4" t="str">
        <v>INRAB, Ina</v>
      </c>
      <c r="BE434" s="4" t="str">
        <v>INRAB, Ina</v>
      </c>
      <c r="BF434" s="4" t="str">
        <v>INRAB, Ina</v>
      </c>
      <c r="BG434" s="4" t="str">
        <v>INRAB, Ina</v>
      </c>
      <c r="BH434" s="4" t="str">
        <v>INRAB, Ina</v>
      </c>
      <c r="BI434" s="4" t="str">
        <v>INRAB, Ina</v>
      </c>
      <c r="BJ434" s="4" t="str">
        <v>INRAB, Ina</v>
      </c>
      <c r="BK434" s="4" t="str">
        <v>INRAB, Ina</v>
      </c>
      <c r="BL434" s="4" t="str">
        <v>INRAB, Ina</v>
      </c>
      <c r="BM434" s="4" t="str">
        <v>INRAB, Ina</v>
      </c>
      <c r="BN434" s="4" t="str">
        <v>INRAB, Ina</v>
      </c>
      <c r="BO434" s="4" t="str">
        <v>INRAB, Ina</v>
      </c>
      <c r="BP434" s="4" t="str">
        <v>INRAB, Ina</v>
      </c>
      <c r="BQ434" s="4" t="str">
        <v>INRAB, Ina</v>
      </c>
      <c r="BR434" s="4" t="str">
        <v>INRAB, Ina</v>
      </c>
      <c r="BS434" s="4" t="str">
        <v>INRAB, Ina</v>
      </c>
      <c r="BT434" s="4" t="str">
        <v>INRAB, Ina</v>
      </c>
      <c r="BU434" s="4" t="str">
        <v>INRAB, Ina</v>
      </c>
      <c r="BV434" s="4" t="str">
        <v>INRAB, Ina</v>
      </c>
      <c r="BW434" s="4" t="str">
        <v>INRAB, Ina</v>
      </c>
      <c r="BX434" s="4" t="str">
        <v>INRAB, Ina</v>
      </c>
      <c r="BY434" s="4" t="str">
        <v>INRAB, Ina</v>
      </c>
      <c r="BZ434" s="4" t="str">
        <v>INRAB, Ina</v>
      </c>
      <c r="CA434" s="4" t="str">
        <v>INRAB, Ina</v>
      </c>
      <c r="CB434" s="4" t="str">
        <v>INRAB, Ina</v>
      </c>
      <c r="CC434" s="4" t="str">
        <v>INRAB, Ina</v>
      </c>
      <c r="CD434" s="4" t="str">
        <v>INRAB, Ina</v>
      </c>
      <c r="CE434" s="4" t="str">
        <v>INRAB, Ina</v>
      </c>
      <c r="CF434" s="4" t="str">
        <v>INRAB, Ina</v>
      </c>
      <c r="CG434" s="4" t="str">
        <v>INRAB, Ina</v>
      </c>
      <c r="CH434" s="4" t="str">
        <v>INRAB, Ina</v>
      </c>
      <c r="CJ434" s="4" t="str">
        <v>INRAB, Ina</v>
      </c>
      <c r="CK434" s="4" t="str">
        <v>INRAB, Ina</v>
      </c>
      <c r="CL434" s="4" t="str">
        <v>INRAB, Ina</v>
      </c>
      <c r="CM434" s="4" t="str">
        <v>INRAB, Ina</v>
      </c>
      <c r="CN434" s="4" t="str">
        <v>INRAB, Ina</v>
      </c>
      <c r="CO434" s="4" t="str">
        <v>INRAB, Ina</v>
      </c>
      <c r="CP434" s="4" t="str">
        <v>INRAB, Ina</v>
      </c>
      <c r="CQ434" s="4" t="str">
        <v>INRAB, Ina</v>
      </c>
      <c r="CR434" s="4" t="str">
        <v>INRAB, Ina</v>
      </c>
      <c r="CS434" s="4" t="str">
        <v>INRAB, Ina</v>
      </c>
      <c r="CT434" s="4" t="str">
        <v>INRAB, Ina</v>
      </c>
      <c r="CU434" s="4" t="str">
        <v>INRAB, Ina</v>
      </c>
      <c r="CV434" s="4" t="str">
        <v>INRAB, Ina</v>
      </c>
      <c r="CW434" s="4" t="str">
        <v>INRAB, Ina</v>
      </c>
      <c r="CX434" s="4" t="str">
        <v>INRAB, Ina</v>
      </c>
      <c r="CY434" s="4" t="str">
        <v>INRAB, Ina</v>
      </c>
      <c r="CZ434" s="4" t="str">
        <v>INRAB, Ina</v>
      </c>
      <c r="DA434" s="4" t="str">
        <v>INRAB, Ina</v>
      </c>
      <c r="DB434" s="4" t="str">
        <v>INRAB, Ina</v>
      </c>
      <c r="DC434" s="4" t="str">
        <v>INRAB, Ina</v>
      </c>
      <c r="DD434" s="4" t="str">
        <v>INRAB, Ina</v>
      </c>
      <c r="DE434" s="4" t="str">
        <v>INRAB, Ina</v>
      </c>
      <c r="DF434" s="4" t="str">
        <v>INRAB, Ina</v>
      </c>
      <c r="DG434" s="4" t="str">
        <v>INRAB, Ina</v>
      </c>
      <c r="DH434" s="4" t="str">
        <v>INRAB, Ina</v>
      </c>
      <c r="DI434" s="4" t="str">
        <v>INRAB, Ina</v>
      </c>
      <c r="DJ434" s="4" t="str">
        <v>INRAB, Ina</v>
      </c>
      <c r="DK434" s="4" t="str">
        <v>INRAB, Ina</v>
      </c>
      <c r="DL434" s="4" t="str">
        <v>INRAB, Ina</v>
      </c>
      <c r="DM434" s="4" t="str">
        <v>INRAB, Ina</v>
      </c>
      <c r="DN434" s="4" t="str">
        <v>INRAB, Ina</v>
      </c>
      <c r="DO434" s="4" t="str">
        <v>INRAB, Ina</v>
      </c>
      <c r="DP434" s="4" t="str">
        <v>INRAB, Ina</v>
      </c>
    </row>
    <row r="435" spans="1:120" x14ac:dyDescent="0.35">
      <c r="A435" s="4">
        <v>0.11667</v>
      </c>
      <c r="B435" s="4">
        <v>34.4</v>
      </c>
      <c r="C435" s="4" t="s">
        <v>215</v>
      </c>
      <c r="D435" s="4" t="s">
        <v>130</v>
      </c>
      <c r="E435" s="4" t="s">
        <v>647</v>
      </c>
      <c r="F435" s="4">
        <v>917</v>
      </c>
      <c r="G435" s="4" t="str">
        <f t="shared" si="6"/>
        <v>Kenya-Nyabeda</v>
      </c>
      <c r="BA435" s="4" t="str">
        <v>INRAN N'Dounga</v>
      </c>
      <c r="BB435" s="4" t="str">
        <v>INRAN N'Dounga</v>
      </c>
      <c r="BC435" s="4" t="str">
        <v>INRAN N'Dounga</v>
      </c>
      <c r="BD435" s="4" t="str">
        <v>INRAN N'Dounga</v>
      </c>
      <c r="BE435" s="4" t="str">
        <v>INRAN N'Dounga</v>
      </c>
      <c r="BF435" s="4" t="str">
        <v>INRAN N'Dounga</v>
      </c>
      <c r="BG435" s="4" t="str">
        <v>INRAN N'Dounga</v>
      </c>
      <c r="BH435" s="4" t="str">
        <v>INRAN N'Dounga</v>
      </c>
      <c r="BI435" s="4" t="str">
        <v>INRAN N'Dounga</v>
      </c>
      <c r="BJ435" s="4" t="str">
        <v>INRAN N'Dounga</v>
      </c>
      <c r="BK435" s="4" t="str">
        <v>INRAN N'Dounga</v>
      </c>
      <c r="BL435" s="4" t="str">
        <v>INRAN N'Dounga</v>
      </c>
      <c r="BM435" s="4" t="str">
        <v>INRAN N'Dounga</v>
      </c>
      <c r="BN435" s="4" t="str">
        <v>INRAN N'Dounga</v>
      </c>
      <c r="BO435" s="4" t="str">
        <v>INRAN N'Dounga</v>
      </c>
      <c r="BP435" s="4" t="str">
        <v>INRAN N'Dounga</v>
      </c>
      <c r="BQ435" s="4" t="str">
        <v>INRAN N'Dounga</v>
      </c>
      <c r="BR435" s="4" t="str">
        <v>INRAN N'Dounga</v>
      </c>
      <c r="BS435" s="4" t="str">
        <v>INRAN N'Dounga</v>
      </c>
      <c r="BT435" s="4" t="str">
        <v>INRAN N'Dounga</v>
      </c>
      <c r="BU435" s="4" t="str">
        <v>INRAN N'Dounga</v>
      </c>
      <c r="BV435" s="4" t="str">
        <v>INRAN N'Dounga</v>
      </c>
      <c r="BW435" s="4" t="str">
        <v>INRAN N'Dounga</v>
      </c>
      <c r="BX435" s="4" t="str">
        <v>INRAN N'Dounga</v>
      </c>
      <c r="BY435" s="4" t="str">
        <v>INRAN N'Dounga</v>
      </c>
      <c r="BZ435" s="4" t="str">
        <v>INRAN N'Dounga</v>
      </c>
      <c r="CA435" s="4" t="str">
        <v>INRAN N'Dounga</v>
      </c>
      <c r="CB435" s="4" t="str">
        <v>INRAN N'Dounga</v>
      </c>
      <c r="CC435" s="4" t="str">
        <v>INRAN N'Dounga</v>
      </c>
      <c r="CD435" s="4" t="str">
        <v>INRAN N'Dounga</v>
      </c>
      <c r="CE435" s="4" t="str">
        <v>INRAN N'Dounga</v>
      </c>
      <c r="CF435" s="4" t="str">
        <v>INRAN N'Dounga</v>
      </c>
      <c r="CG435" s="4" t="str">
        <v>INRAN N'Dounga</v>
      </c>
      <c r="CH435" s="4" t="str">
        <v>INRAN N'Dounga</v>
      </c>
      <c r="CJ435" s="4" t="str">
        <v>INRAN N'Dounga</v>
      </c>
      <c r="CK435" s="4" t="str">
        <v>INRAN N'Dounga</v>
      </c>
      <c r="CL435" s="4" t="str">
        <v>INRAN N'Dounga</v>
      </c>
      <c r="CM435" s="4" t="str">
        <v>INRAN N'Dounga</v>
      </c>
      <c r="CN435" s="4" t="str">
        <v>INRAN N'Dounga</v>
      </c>
      <c r="CO435" s="4" t="str">
        <v>INRAN N'Dounga</v>
      </c>
      <c r="CP435" s="4" t="str">
        <v>INRAN N'Dounga</v>
      </c>
      <c r="CQ435" s="4" t="str">
        <v>INRAN N'Dounga</v>
      </c>
      <c r="CR435" s="4" t="str">
        <v>INRAN N'Dounga</v>
      </c>
      <c r="CS435" s="4" t="str">
        <v>INRAN N'Dounga</v>
      </c>
      <c r="CT435" s="4" t="str">
        <v>INRAN N'Dounga</v>
      </c>
      <c r="CU435" s="4" t="str">
        <v>INRAN N'Dounga</v>
      </c>
      <c r="CV435" s="4" t="str">
        <v>INRAN N'Dounga</v>
      </c>
      <c r="CW435" s="4" t="str">
        <v>INRAN N'Dounga</v>
      </c>
      <c r="CX435" s="4" t="str">
        <v>INRAN N'Dounga</v>
      </c>
      <c r="CY435" s="4" t="str">
        <v>INRAN N'Dounga</v>
      </c>
      <c r="CZ435" s="4" t="str">
        <v>INRAN N'Dounga</v>
      </c>
      <c r="DA435" s="4" t="str">
        <v>INRAN N'Dounga</v>
      </c>
      <c r="DB435" s="4" t="str">
        <v>INRAN N'Dounga</v>
      </c>
      <c r="DC435" s="4" t="str">
        <v>INRAN N'Dounga</v>
      </c>
      <c r="DD435" s="4" t="str">
        <v>INRAN N'Dounga</v>
      </c>
      <c r="DE435" s="4" t="str">
        <v>INRAN N'Dounga</v>
      </c>
      <c r="DF435" s="4" t="str">
        <v>INRAN N'Dounga</v>
      </c>
      <c r="DG435" s="4" t="str">
        <v>INRAN N'Dounga</v>
      </c>
      <c r="DH435" s="4" t="str">
        <v>INRAN N'Dounga</v>
      </c>
      <c r="DI435" s="4" t="str">
        <v>INRAN N'Dounga</v>
      </c>
      <c r="DJ435" s="4" t="str">
        <v>INRAN N'Dounga</v>
      </c>
      <c r="DK435" s="4" t="str">
        <v>INRAN N'Dounga</v>
      </c>
      <c r="DL435" s="4" t="str">
        <v>INRAN N'Dounga</v>
      </c>
      <c r="DM435" s="4" t="str">
        <v>INRAN N'Dounga</v>
      </c>
      <c r="DN435" s="4" t="str">
        <v>INRAN N'Dounga</v>
      </c>
      <c r="DO435" s="4" t="str">
        <v>INRAN N'Dounga</v>
      </c>
      <c r="DP435" s="4" t="str">
        <v>INRAN N'Dounga</v>
      </c>
    </row>
    <row r="436" spans="1:120" x14ac:dyDescent="0.35">
      <c r="A436" s="4">
        <v>0.12959999999999999</v>
      </c>
      <c r="B436" s="4">
        <v>34.405500000000004</v>
      </c>
      <c r="C436" s="4" t="s">
        <v>215</v>
      </c>
      <c r="D436" s="4" t="s">
        <v>138</v>
      </c>
      <c r="E436" s="4" t="s">
        <v>647</v>
      </c>
      <c r="F436" s="4">
        <v>200</v>
      </c>
      <c r="G436" s="4" t="str">
        <f t="shared" si="6"/>
        <v>Kenya-Nyabeda</v>
      </c>
      <c r="BA436" s="4" t="str">
        <v>INRAN, Konni</v>
      </c>
      <c r="BB436" s="4" t="str">
        <v>INRAN, Konni</v>
      </c>
      <c r="BC436" s="4" t="str">
        <v>INRAN, Konni</v>
      </c>
      <c r="BD436" s="4" t="str">
        <v>INRAN, Konni</v>
      </c>
      <c r="BE436" s="4" t="str">
        <v>INRAN, Konni</v>
      </c>
      <c r="BF436" s="4" t="str">
        <v>INRAN, Konni</v>
      </c>
      <c r="BG436" s="4" t="str">
        <v>INRAN, Konni</v>
      </c>
      <c r="BH436" s="4" t="str">
        <v>INRAN, Konni</v>
      </c>
      <c r="BI436" s="4" t="str">
        <v>INRAN, Konni</v>
      </c>
      <c r="BJ436" s="4" t="str">
        <v>INRAN, Konni</v>
      </c>
      <c r="BK436" s="4" t="str">
        <v>INRAN, Konni</v>
      </c>
      <c r="BL436" s="4" t="str">
        <v>INRAN, Konni</v>
      </c>
      <c r="BM436" s="4" t="str">
        <v>INRAN, Konni</v>
      </c>
      <c r="BN436" s="4" t="str">
        <v>INRAN, Konni</v>
      </c>
      <c r="BO436" s="4" t="str">
        <v>INRAN, Konni</v>
      </c>
      <c r="BP436" s="4" t="str">
        <v>INRAN, Konni</v>
      </c>
      <c r="BQ436" s="4" t="str">
        <v>INRAN, Konni</v>
      </c>
      <c r="BR436" s="4" t="str">
        <v>INRAN, Konni</v>
      </c>
      <c r="BS436" s="4" t="str">
        <v>INRAN, Konni</v>
      </c>
      <c r="BT436" s="4" t="str">
        <v>INRAN, Konni</v>
      </c>
      <c r="BU436" s="4" t="str">
        <v>INRAN, Konni</v>
      </c>
      <c r="BV436" s="4" t="str">
        <v>INRAN, Konni</v>
      </c>
      <c r="BW436" s="4" t="str">
        <v>INRAN, Konni</v>
      </c>
      <c r="BX436" s="4" t="str">
        <v>INRAN, Konni</v>
      </c>
      <c r="BY436" s="4" t="str">
        <v>INRAN, Konni</v>
      </c>
      <c r="BZ436" s="4" t="str">
        <v>INRAN, Konni</v>
      </c>
      <c r="CA436" s="4" t="str">
        <v>INRAN, Konni</v>
      </c>
      <c r="CB436" s="4" t="str">
        <v>INRAN, Konni</v>
      </c>
      <c r="CC436" s="4" t="str">
        <v>INRAN, Konni</v>
      </c>
      <c r="CD436" s="4" t="str">
        <v>INRAN, Konni</v>
      </c>
      <c r="CE436" s="4" t="str">
        <v>INRAN, Konni</v>
      </c>
      <c r="CF436" s="4" t="str">
        <v>INRAN, Konni</v>
      </c>
      <c r="CG436" s="4" t="str">
        <v>INRAN, Konni</v>
      </c>
      <c r="CH436" s="4" t="str">
        <v>INRAN, Konni</v>
      </c>
      <c r="CJ436" s="4" t="str">
        <v>INRAN, Konni</v>
      </c>
      <c r="CK436" s="4" t="str">
        <v>INRAN, Konni</v>
      </c>
      <c r="CL436" s="4" t="str">
        <v>INRAN, Konni</v>
      </c>
      <c r="CM436" s="4" t="str">
        <v>INRAN, Konni</v>
      </c>
      <c r="CN436" s="4" t="str">
        <v>INRAN, Konni</v>
      </c>
      <c r="CO436" s="4" t="str">
        <v>INRAN, Konni</v>
      </c>
      <c r="CP436" s="4" t="str">
        <v>INRAN, Konni</v>
      </c>
      <c r="CQ436" s="4" t="str">
        <v>INRAN, Konni</v>
      </c>
      <c r="CR436" s="4" t="str">
        <v>INRAN, Konni</v>
      </c>
      <c r="CS436" s="4" t="str">
        <v>INRAN, Konni</v>
      </c>
      <c r="CT436" s="4" t="str">
        <v>INRAN, Konni</v>
      </c>
      <c r="CU436" s="4" t="str">
        <v>INRAN, Konni</v>
      </c>
      <c r="CV436" s="4" t="str">
        <v>INRAN, Konni</v>
      </c>
      <c r="CW436" s="4" t="str">
        <v>INRAN, Konni</v>
      </c>
      <c r="CX436" s="4" t="str">
        <v>INRAN, Konni</v>
      </c>
      <c r="CY436" s="4" t="str">
        <v>INRAN, Konni</v>
      </c>
      <c r="CZ436" s="4" t="str">
        <v>INRAN, Konni</v>
      </c>
      <c r="DA436" s="4" t="str">
        <v>INRAN, Konni</v>
      </c>
      <c r="DB436" s="4" t="str">
        <v>INRAN, Konni</v>
      </c>
      <c r="DC436" s="4" t="str">
        <v>INRAN, Konni</v>
      </c>
      <c r="DD436" s="4" t="str">
        <v>INRAN, Konni</v>
      </c>
      <c r="DE436" s="4" t="str">
        <v>INRAN, Konni</v>
      </c>
      <c r="DF436" s="4" t="str">
        <v>INRAN, Konni</v>
      </c>
      <c r="DG436" s="4" t="str">
        <v>INRAN, Konni</v>
      </c>
      <c r="DH436" s="4" t="str">
        <v>INRAN, Konni</v>
      </c>
      <c r="DI436" s="4" t="str">
        <v>INRAN, Konni</v>
      </c>
      <c r="DJ436" s="4" t="str">
        <v>INRAN, Konni</v>
      </c>
      <c r="DK436" s="4" t="str">
        <v>INRAN, Konni</v>
      </c>
      <c r="DL436" s="4" t="str">
        <v>INRAN, Konni</v>
      </c>
      <c r="DM436" s="4" t="str">
        <v>INRAN, Konni</v>
      </c>
      <c r="DN436" s="4" t="str">
        <v>INRAN, Konni</v>
      </c>
      <c r="DO436" s="4" t="str">
        <v>INRAN, Konni</v>
      </c>
      <c r="DP436" s="4" t="str">
        <v>INRAN, Konni</v>
      </c>
    </row>
    <row r="437" spans="1:120" x14ac:dyDescent="0.35">
      <c r="A437" s="4">
        <v>0.14349999999999999</v>
      </c>
      <c r="B437" s="4">
        <v>34.405099999999997</v>
      </c>
      <c r="C437" s="4" t="s">
        <v>215</v>
      </c>
      <c r="D437" s="4" t="s">
        <v>130</v>
      </c>
      <c r="E437" s="4" t="s">
        <v>648</v>
      </c>
      <c r="F437" s="4">
        <v>1000</v>
      </c>
      <c r="G437" s="4" t="str">
        <f t="shared" si="6"/>
        <v>Kenya-Nyabeda, Siaya</v>
      </c>
      <c r="BA437" s="4" t="str">
        <v>INRAN, Maradi</v>
      </c>
      <c r="BB437" s="4" t="str">
        <v>INRAN, Maradi</v>
      </c>
      <c r="BC437" s="4" t="str">
        <v>INRAN, Maradi</v>
      </c>
      <c r="BD437" s="4" t="str">
        <v>INRAN, Maradi</v>
      </c>
      <c r="BE437" s="4" t="str">
        <v>INRAN, Maradi</v>
      </c>
      <c r="BF437" s="4" t="str">
        <v>INRAN, Maradi</v>
      </c>
      <c r="BG437" s="4" t="str">
        <v>INRAN, Maradi</v>
      </c>
      <c r="BH437" s="4" t="str">
        <v>INRAN, Maradi</v>
      </c>
      <c r="BI437" s="4" t="str">
        <v>INRAN, Maradi</v>
      </c>
      <c r="BJ437" s="4" t="str">
        <v>INRAN, Maradi</v>
      </c>
      <c r="BK437" s="4" t="str">
        <v>INRAN, Maradi</v>
      </c>
      <c r="BL437" s="4" t="str">
        <v>INRAN, Maradi</v>
      </c>
      <c r="BM437" s="4" t="str">
        <v>INRAN, Maradi</v>
      </c>
      <c r="BN437" s="4" t="str">
        <v>INRAN, Maradi</v>
      </c>
      <c r="BO437" s="4" t="str">
        <v>INRAN, Maradi</v>
      </c>
      <c r="BP437" s="4" t="str">
        <v>INRAN, Maradi</v>
      </c>
      <c r="BQ437" s="4" t="str">
        <v>INRAN, Maradi</v>
      </c>
      <c r="BR437" s="4" t="str">
        <v>INRAN, Maradi</v>
      </c>
      <c r="BS437" s="4" t="str">
        <v>INRAN, Maradi</v>
      </c>
      <c r="BT437" s="4" t="str">
        <v>INRAN, Maradi</v>
      </c>
      <c r="BU437" s="4" t="str">
        <v>INRAN, Maradi</v>
      </c>
      <c r="BV437" s="4" t="str">
        <v>INRAN, Maradi</v>
      </c>
      <c r="BW437" s="4" t="str">
        <v>INRAN, Maradi</v>
      </c>
      <c r="BX437" s="4" t="str">
        <v>INRAN, Maradi</v>
      </c>
      <c r="BY437" s="4" t="str">
        <v>INRAN, Maradi</v>
      </c>
      <c r="BZ437" s="4" t="str">
        <v>INRAN, Maradi</v>
      </c>
      <c r="CA437" s="4" t="str">
        <v>INRAN, Maradi</v>
      </c>
      <c r="CB437" s="4" t="str">
        <v>INRAN, Maradi</v>
      </c>
      <c r="CC437" s="4" t="str">
        <v>INRAN, Maradi</v>
      </c>
      <c r="CD437" s="4" t="str">
        <v>INRAN, Maradi</v>
      </c>
      <c r="CE437" s="4" t="str">
        <v>INRAN, Maradi</v>
      </c>
      <c r="CF437" s="4" t="str">
        <v>INRAN, Maradi</v>
      </c>
      <c r="CG437" s="4" t="str">
        <v>INRAN, Maradi</v>
      </c>
      <c r="CH437" s="4" t="str">
        <v>INRAN, Maradi</v>
      </c>
      <c r="CJ437" s="4" t="str">
        <v>INRAN, Maradi</v>
      </c>
      <c r="CK437" s="4" t="str">
        <v>INRAN, Maradi</v>
      </c>
      <c r="CL437" s="4" t="str">
        <v>INRAN, Maradi</v>
      </c>
      <c r="CM437" s="4" t="str">
        <v>INRAN, Maradi</v>
      </c>
      <c r="CN437" s="4" t="str">
        <v>INRAN, Maradi</v>
      </c>
      <c r="CO437" s="4" t="str">
        <v>INRAN, Maradi</v>
      </c>
      <c r="CP437" s="4" t="str">
        <v>INRAN, Maradi</v>
      </c>
      <c r="CQ437" s="4" t="str">
        <v>INRAN, Maradi</v>
      </c>
      <c r="CR437" s="4" t="str">
        <v>INRAN, Maradi</v>
      </c>
      <c r="CS437" s="4" t="str">
        <v>INRAN, Maradi</v>
      </c>
      <c r="CT437" s="4" t="str">
        <v>INRAN, Maradi</v>
      </c>
      <c r="CU437" s="4" t="str">
        <v>INRAN, Maradi</v>
      </c>
      <c r="CV437" s="4" t="str">
        <v>INRAN, Maradi</v>
      </c>
      <c r="CW437" s="4" t="str">
        <v>INRAN, Maradi</v>
      </c>
      <c r="CX437" s="4" t="str">
        <v>INRAN, Maradi</v>
      </c>
      <c r="CY437" s="4" t="str">
        <v>INRAN, Maradi</v>
      </c>
      <c r="CZ437" s="4" t="str">
        <v>INRAN, Maradi</v>
      </c>
      <c r="DA437" s="4" t="str">
        <v>INRAN, Maradi</v>
      </c>
      <c r="DB437" s="4" t="str">
        <v>INRAN, Maradi</v>
      </c>
      <c r="DC437" s="4" t="str">
        <v>INRAN, Maradi</v>
      </c>
      <c r="DD437" s="4" t="str">
        <v>INRAN, Maradi</v>
      </c>
      <c r="DE437" s="4" t="str">
        <v>INRAN, Maradi</v>
      </c>
      <c r="DF437" s="4" t="str">
        <v>INRAN, Maradi</v>
      </c>
      <c r="DG437" s="4" t="str">
        <v>INRAN, Maradi</v>
      </c>
      <c r="DH437" s="4" t="str">
        <v>INRAN, Maradi</v>
      </c>
      <c r="DI437" s="4" t="str">
        <v>INRAN, Maradi</v>
      </c>
      <c r="DJ437" s="4" t="str">
        <v>INRAN, Maradi</v>
      </c>
      <c r="DK437" s="4" t="str">
        <v>INRAN, Maradi</v>
      </c>
      <c r="DL437" s="4" t="str">
        <v>INRAN, Maradi</v>
      </c>
      <c r="DM437" s="4" t="str">
        <v>INRAN, Maradi</v>
      </c>
      <c r="DN437" s="4" t="str">
        <v>INRAN, Maradi</v>
      </c>
      <c r="DO437" s="4" t="str">
        <v>INRAN, Maradi</v>
      </c>
      <c r="DP437" s="4" t="str">
        <v>INRAN, Maradi</v>
      </c>
    </row>
    <row r="438" spans="1:120" x14ac:dyDescent="0.35">
      <c r="A438" s="4">
        <v>-0.27</v>
      </c>
      <c r="B438" s="4">
        <v>34.950000000000003</v>
      </c>
      <c r="C438" s="4" t="s">
        <v>215</v>
      </c>
      <c r="D438" s="4" t="s">
        <v>130</v>
      </c>
      <c r="E438" s="4" t="s">
        <v>649</v>
      </c>
      <c r="F438" s="4">
        <v>550</v>
      </c>
      <c r="G438" s="4" t="str">
        <f t="shared" si="6"/>
        <v>Kenya-Nyando</v>
      </c>
      <c r="BA438" s="4" t="str">
        <v>INRAT Bourbia</v>
      </c>
      <c r="BB438" s="4" t="str">
        <v>INRAT Bourbia</v>
      </c>
      <c r="BC438" s="4" t="str">
        <v>INRAT Bourbia</v>
      </c>
      <c r="BD438" s="4" t="str">
        <v>INRAT Bourbia</v>
      </c>
      <c r="BE438" s="4" t="str">
        <v>INRAT Bourbia</v>
      </c>
      <c r="BF438" s="4" t="str">
        <v>INRAT Bourbia</v>
      </c>
      <c r="BG438" s="4" t="str">
        <v>INRAT Bourbia</v>
      </c>
      <c r="BH438" s="4" t="str">
        <v>INRAT Bourbia</v>
      </c>
      <c r="BI438" s="4" t="str">
        <v>INRAT Bourbia</v>
      </c>
      <c r="BJ438" s="4" t="str">
        <v>INRAT Bourbia</v>
      </c>
      <c r="BK438" s="4" t="str">
        <v>INRAT Bourbia</v>
      </c>
      <c r="BL438" s="4" t="str">
        <v>INRAT Bourbia</v>
      </c>
      <c r="BM438" s="4" t="str">
        <v>INRAT Bourbia</v>
      </c>
      <c r="BN438" s="4" t="str">
        <v>INRAT Bourbia</v>
      </c>
      <c r="BO438" s="4" t="str">
        <v>INRAT Bourbia</v>
      </c>
      <c r="BP438" s="4" t="str">
        <v>INRAT Bourbia</v>
      </c>
      <c r="BQ438" s="4" t="str">
        <v>INRAT Bourbia</v>
      </c>
      <c r="BR438" s="4" t="str">
        <v>INRAT Bourbia</v>
      </c>
      <c r="BS438" s="4" t="str">
        <v>INRAT Bourbia</v>
      </c>
      <c r="BT438" s="4" t="str">
        <v>INRAT Bourbia</v>
      </c>
      <c r="BU438" s="4" t="str">
        <v>INRAT Bourbia</v>
      </c>
      <c r="BV438" s="4" t="str">
        <v>INRAT Bourbia</v>
      </c>
      <c r="BW438" s="4" t="str">
        <v>INRAT Bourbia</v>
      </c>
      <c r="BX438" s="4" t="str">
        <v>INRAT Bourbia</v>
      </c>
      <c r="BY438" s="4" t="str">
        <v>INRAT Bourbia</v>
      </c>
      <c r="BZ438" s="4" t="str">
        <v>INRAT Bourbia</v>
      </c>
      <c r="CA438" s="4" t="str">
        <v>INRAT Bourbia</v>
      </c>
      <c r="CB438" s="4" t="str">
        <v>INRAT Bourbia</v>
      </c>
      <c r="CC438" s="4" t="str">
        <v>INRAT Bourbia</v>
      </c>
      <c r="CD438" s="4" t="str">
        <v>INRAT Bourbia</v>
      </c>
      <c r="CE438" s="4" t="str">
        <v>INRAT Bourbia</v>
      </c>
      <c r="CF438" s="4" t="str">
        <v>INRAT Bourbia</v>
      </c>
      <c r="CG438" s="4" t="str">
        <v>INRAT Bourbia</v>
      </c>
      <c r="CH438" s="4" t="str">
        <v>INRAT Bourbia</v>
      </c>
      <c r="CJ438" s="4" t="str">
        <v>INRAT Bourbia</v>
      </c>
      <c r="CK438" s="4" t="str">
        <v>INRAT Bourbia</v>
      </c>
      <c r="CL438" s="4" t="str">
        <v>INRAT Bourbia</v>
      </c>
      <c r="CM438" s="4" t="str">
        <v>INRAT Bourbia</v>
      </c>
      <c r="CN438" s="4" t="str">
        <v>INRAT Bourbia</v>
      </c>
      <c r="CO438" s="4" t="str">
        <v>INRAT Bourbia</v>
      </c>
      <c r="CP438" s="4" t="str">
        <v>INRAT Bourbia</v>
      </c>
      <c r="CQ438" s="4" t="str">
        <v>INRAT Bourbia</v>
      </c>
      <c r="CR438" s="4" t="str">
        <v>INRAT Bourbia</v>
      </c>
      <c r="CS438" s="4" t="str">
        <v>INRAT Bourbia</v>
      </c>
      <c r="CT438" s="4" t="str">
        <v>INRAT Bourbia</v>
      </c>
      <c r="CU438" s="4" t="str">
        <v>INRAT Bourbia</v>
      </c>
      <c r="CV438" s="4" t="str">
        <v>INRAT Bourbia</v>
      </c>
      <c r="CW438" s="4" t="str">
        <v>INRAT Bourbia</v>
      </c>
      <c r="CX438" s="4" t="str">
        <v>INRAT Bourbia</v>
      </c>
      <c r="CY438" s="4" t="str">
        <v>INRAT Bourbia</v>
      </c>
      <c r="CZ438" s="4" t="str">
        <v>INRAT Bourbia</v>
      </c>
      <c r="DA438" s="4" t="str">
        <v>INRAT Bourbia</v>
      </c>
      <c r="DB438" s="4" t="str">
        <v>INRAT Bourbia</v>
      </c>
      <c r="DC438" s="4" t="str">
        <v>INRAT Bourbia</v>
      </c>
      <c r="DD438" s="4" t="str">
        <v>INRAT Bourbia</v>
      </c>
      <c r="DE438" s="4" t="str">
        <v>INRAT Bourbia</v>
      </c>
      <c r="DF438" s="4" t="str">
        <v>INRAT Bourbia</v>
      </c>
      <c r="DG438" s="4" t="str">
        <v>INRAT Bourbia</v>
      </c>
      <c r="DH438" s="4" t="str">
        <v>INRAT Bourbia</v>
      </c>
      <c r="DI438" s="4" t="str">
        <v>INRAT Bourbia</v>
      </c>
      <c r="DJ438" s="4" t="str">
        <v>INRAT Bourbia</v>
      </c>
      <c r="DK438" s="4" t="str">
        <v>INRAT Bourbia</v>
      </c>
      <c r="DL438" s="4" t="str">
        <v>INRAT Bourbia</v>
      </c>
      <c r="DM438" s="4" t="str">
        <v>INRAT Bourbia</v>
      </c>
      <c r="DN438" s="4" t="str">
        <v>INRAT Bourbia</v>
      </c>
      <c r="DO438" s="4" t="str">
        <v>INRAT Bourbia</v>
      </c>
      <c r="DP438" s="4" t="str">
        <v>INRAT Bourbia</v>
      </c>
    </row>
    <row r="439" spans="1:120" x14ac:dyDescent="0.35">
      <c r="A439" s="4">
        <v>9.8610000000000003E-2</v>
      </c>
      <c r="B439" s="4">
        <v>34.756140000000002</v>
      </c>
      <c r="C439" s="4" t="s">
        <v>215</v>
      </c>
      <c r="D439" s="4" t="s">
        <v>130</v>
      </c>
      <c r="E439" s="4" t="s">
        <v>650</v>
      </c>
      <c r="F439" s="4">
        <v>250</v>
      </c>
      <c r="G439" s="4" t="str">
        <f t="shared" si="6"/>
        <v>Kenya-Nyanza</v>
      </c>
      <c r="BA439" s="4" t="str">
        <v>INRAT Dairy Experimental Farm, Lafereg, Beja</v>
      </c>
      <c r="BB439" s="4" t="str">
        <v>INRAT Dairy Experimental Farm, Lafereg, Beja</v>
      </c>
      <c r="BC439" s="4" t="str">
        <v>INRAT Dairy Experimental Farm, Lafereg, Beja</v>
      </c>
      <c r="BD439" s="4" t="str">
        <v>INRAT Dairy Experimental Farm, Lafereg, Beja</v>
      </c>
      <c r="BE439" s="4" t="str">
        <v>INRAT Dairy Experimental Farm, Lafereg, Beja</v>
      </c>
      <c r="BF439" s="4" t="str">
        <v>INRAT Dairy Experimental Farm, Lafereg, Beja</v>
      </c>
      <c r="BG439" s="4" t="str">
        <v>INRAT Dairy Experimental Farm, Lafereg, Beja</v>
      </c>
      <c r="BH439" s="4" t="str">
        <v>INRAT Dairy Experimental Farm, Lafereg, Beja</v>
      </c>
      <c r="BI439" s="4" t="str">
        <v>INRAT Dairy Experimental Farm, Lafereg, Beja</v>
      </c>
      <c r="BJ439" s="4" t="str">
        <v>INRAT Dairy Experimental Farm, Lafereg, Beja</v>
      </c>
      <c r="BK439" s="4" t="str">
        <v>INRAT Dairy Experimental Farm, Lafereg, Beja</v>
      </c>
      <c r="BL439" s="4" t="str">
        <v>INRAT Dairy Experimental Farm, Lafereg, Beja</v>
      </c>
      <c r="BM439" s="4" t="str">
        <v>INRAT Dairy Experimental Farm, Lafereg, Beja</v>
      </c>
      <c r="BN439" s="4" t="str">
        <v>INRAT Dairy Experimental Farm, Lafereg, Beja</v>
      </c>
      <c r="BO439" s="4" t="str">
        <v>INRAT Dairy Experimental Farm, Lafereg, Beja</v>
      </c>
      <c r="BP439" s="4" t="str">
        <v>INRAT Dairy Experimental Farm, Lafereg, Beja</v>
      </c>
      <c r="BQ439" s="4" t="str">
        <v>INRAT Dairy Experimental Farm, Lafereg, Beja</v>
      </c>
      <c r="BR439" s="4" t="str">
        <v>INRAT Dairy Experimental Farm, Lafereg, Beja</v>
      </c>
      <c r="BS439" s="4" t="str">
        <v>INRAT Dairy Experimental Farm, Lafereg, Beja</v>
      </c>
      <c r="BT439" s="4" t="str">
        <v>INRAT Dairy Experimental Farm, Lafereg, Beja</v>
      </c>
      <c r="BU439" s="4" t="str">
        <v>INRAT Dairy Experimental Farm, Lafereg, Beja</v>
      </c>
      <c r="BV439" s="4" t="str">
        <v>INRAT Dairy Experimental Farm, Lafereg, Beja</v>
      </c>
      <c r="BW439" s="4" t="str">
        <v>INRAT Dairy Experimental Farm, Lafereg, Beja</v>
      </c>
      <c r="BX439" s="4" t="str">
        <v>INRAT Dairy Experimental Farm, Lafereg, Beja</v>
      </c>
      <c r="BY439" s="4" t="str">
        <v>INRAT Dairy Experimental Farm, Lafereg, Beja</v>
      </c>
      <c r="BZ439" s="4" t="str">
        <v>INRAT Dairy Experimental Farm, Lafereg, Beja</v>
      </c>
      <c r="CA439" s="4" t="str">
        <v>INRAT Dairy Experimental Farm, Lafereg, Beja</v>
      </c>
      <c r="CB439" s="4" t="str">
        <v>INRAT Dairy Experimental Farm, Lafereg, Beja</v>
      </c>
      <c r="CC439" s="4" t="str">
        <v>INRAT Dairy Experimental Farm, Lafereg, Beja</v>
      </c>
      <c r="CD439" s="4" t="str">
        <v>INRAT Dairy Experimental Farm, Lafereg, Beja</v>
      </c>
      <c r="CE439" s="4" t="str">
        <v>INRAT Dairy Experimental Farm, Lafereg, Beja</v>
      </c>
      <c r="CF439" s="4" t="str">
        <v>INRAT Dairy Experimental Farm, Lafereg, Beja</v>
      </c>
      <c r="CG439" s="4" t="str">
        <v>INRAT Dairy Experimental Farm, Lafereg, Beja</v>
      </c>
      <c r="CH439" s="4" t="str">
        <v>INRAT Dairy Experimental Farm, Lafereg, Beja</v>
      </c>
      <c r="CJ439" s="4" t="str">
        <v>INRAT Dairy Experimental Farm, Lafereg, Beja</v>
      </c>
      <c r="CK439" s="4" t="str">
        <v>INRAT Dairy Experimental Farm, Lafereg, Beja</v>
      </c>
      <c r="CL439" s="4" t="str">
        <v>INRAT Dairy Experimental Farm, Lafereg, Beja</v>
      </c>
      <c r="CM439" s="4" t="str">
        <v>INRAT Dairy Experimental Farm, Lafereg, Beja</v>
      </c>
      <c r="CN439" s="4" t="str">
        <v>INRAT Dairy Experimental Farm, Lafereg, Beja</v>
      </c>
      <c r="CO439" s="4" t="str">
        <v>INRAT Dairy Experimental Farm, Lafereg, Beja</v>
      </c>
      <c r="CP439" s="4" t="str">
        <v>INRAT Dairy Experimental Farm, Lafereg, Beja</v>
      </c>
      <c r="CQ439" s="4" t="str">
        <v>INRAT Dairy Experimental Farm, Lafereg, Beja</v>
      </c>
      <c r="CR439" s="4" t="str">
        <v>INRAT Dairy Experimental Farm, Lafereg, Beja</v>
      </c>
      <c r="CS439" s="4" t="str">
        <v>INRAT Dairy Experimental Farm, Lafereg, Beja</v>
      </c>
      <c r="CT439" s="4" t="str">
        <v>INRAT Dairy Experimental Farm, Lafereg, Beja</v>
      </c>
      <c r="CU439" s="4" t="str">
        <v>INRAT Dairy Experimental Farm, Lafereg, Beja</v>
      </c>
      <c r="CV439" s="4" t="str">
        <v>INRAT Dairy Experimental Farm, Lafereg, Beja</v>
      </c>
      <c r="CW439" s="4" t="str">
        <v>INRAT Dairy Experimental Farm, Lafereg, Beja</v>
      </c>
      <c r="CX439" s="4" t="str">
        <v>INRAT Dairy Experimental Farm, Lafereg, Beja</v>
      </c>
      <c r="CY439" s="4" t="str">
        <v>INRAT Dairy Experimental Farm, Lafereg, Beja</v>
      </c>
      <c r="CZ439" s="4" t="str">
        <v>INRAT Dairy Experimental Farm, Lafereg, Beja</v>
      </c>
      <c r="DA439" s="4" t="str">
        <v>INRAT Dairy Experimental Farm, Lafereg, Beja</v>
      </c>
      <c r="DB439" s="4" t="str">
        <v>INRAT Dairy Experimental Farm, Lafereg, Beja</v>
      </c>
      <c r="DC439" s="4" t="str">
        <v>INRAT Dairy Experimental Farm, Lafereg, Beja</v>
      </c>
      <c r="DD439" s="4" t="str">
        <v>INRAT Dairy Experimental Farm, Lafereg, Beja</v>
      </c>
      <c r="DE439" s="4" t="str">
        <v>INRAT Dairy Experimental Farm, Lafereg, Beja</v>
      </c>
      <c r="DF439" s="4" t="str">
        <v>INRAT Dairy Experimental Farm, Lafereg, Beja</v>
      </c>
      <c r="DG439" s="4" t="str">
        <v>INRAT Dairy Experimental Farm, Lafereg, Beja</v>
      </c>
      <c r="DH439" s="4" t="str">
        <v>INRAT Dairy Experimental Farm, Lafereg, Beja</v>
      </c>
      <c r="DI439" s="4" t="str">
        <v>INRAT Dairy Experimental Farm, Lafereg, Beja</v>
      </c>
      <c r="DJ439" s="4" t="str">
        <v>INRAT Dairy Experimental Farm, Lafereg, Beja</v>
      </c>
      <c r="DK439" s="4" t="str">
        <v>INRAT Dairy Experimental Farm, Lafereg, Beja</v>
      </c>
      <c r="DL439" s="4" t="str">
        <v>INRAT Dairy Experimental Farm, Lafereg, Beja</v>
      </c>
      <c r="DM439" s="4" t="str">
        <v>INRAT Dairy Experimental Farm, Lafereg, Beja</v>
      </c>
      <c r="DN439" s="4" t="str">
        <v>INRAT Dairy Experimental Farm, Lafereg, Beja</v>
      </c>
      <c r="DO439" s="4" t="str">
        <v>INRAT Dairy Experimental Farm, Lafereg, Beja</v>
      </c>
      <c r="DP439" s="4" t="str">
        <v>INRAT Dairy Experimental Farm, Lafereg, Beja</v>
      </c>
    </row>
    <row r="440" spans="1:120" x14ac:dyDescent="0.35">
      <c r="A440" s="4">
        <v>0.1</v>
      </c>
      <c r="B440" s="4">
        <v>34.566670000000002</v>
      </c>
      <c r="C440" s="4" t="s">
        <v>215</v>
      </c>
      <c r="D440" s="4" t="s">
        <v>130</v>
      </c>
      <c r="E440" s="4" t="s">
        <v>651</v>
      </c>
      <c r="F440" s="4">
        <v>917</v>
      </c>
      <c r="G440" s="4" t="str">
        <f t="shared" si="6"/>
        <v>Kenya-Ochinga</v>
      </c>
      <c r="BA440" s="4" t="str">
        <v>INRAT, Mornag</v>
      </c>
      <c r="BB440" s="4" t="str">
        <v>INRAT, Mornag</v>
      </c>
      <c r="BC440" s="4" t="str">
        <v>INRAT, Mornag</v>
      </c>
      <c r="BD440" s="4" t="str">
        <v>INRAT, Mornag</v>
      </c>
      <c r="BE440" s="4" t="str">
        <v>INRAT, Mornag</v>
      </c>
      <c r="BF440" s="4" t="str">
        <v>INRAT, Mornag</v>
      </c>
      <c r="BG440" s="4" t="str">
        <v>INRAT, Mornag</v>
      </c>
      <c r="BH440" s="4" t="str">
        <v>INRAT, Mornag</v>
      </c>
      <c r="BI440" s="4" t="str">
        <v>INRAT, Mornag</v>
      </c>
      <c r="BJ440" s="4" t="str">
        <v>INRAT, Mornag</v>
      </c>
      <c r="BK440" s="4" t="str">
        <v>INRAT, Mornag</v>
      </c>
      <c r="BL440" s="4" t="str">
        <v>INRAT, Mornag</v>
      </c>
      <c r="BM440" s="4" t="str">
        <v>INRAT, Mornag</v>
      </c>
      <c r="BN440" s="4" t="str">
        <v>INRAT, Mornag</v>
      </c>
      <c r="BO440" s="4" t="str">
        <v>INRAT, Mornag</v>
      </c>
      <c r="BP440" s="4" t="str">
        <v>INRAT, Mornag</v>
      </c>
      <c r="BQ440" s="4" t="str">
        <v>INRAT, Mornag</v>
      </c>
      <c r="BR440" s="4" t="str">
        <v>INRAT, Mornag</v>
      </c>
      <c r="BS440" s="4" t="str">
        <v>INRAT, Mornag</v>
      </c>
      <c r="BT440" s="4" t="str">
        <v>INRAT, Mornag</v>
      </c>
      <c r="BU440" s="4" t="str">
        <v>INRAT, Mornag</v>
      </c>
      <c r="BV440" s="4" t="str">
        <v>INRAT, Mornag</v>
      </c>
      <c r="BW440" s="4" t="str">
        <v>INRAT, Mornag</v>
      </c>
      <c r="BX440" s="4" t="str">
        <v>INRAT, Mornag</v>
      </c>
      <c r="BY440" s="4" t="str">
        <v>INRAT, Mornag</v>
      </c>
      <c r="BZ440" s="4" t="str">
        <v>INRAT, Mornag</v>
      </c>
      <c r="CA440" s="4" t="str">
        <v>INRAT, Mornag</v>
      </c>
      <c r="CB440" s="4" t="str">
        <v>INRAT, Mornag</v>
      </c>
      <c r="CC440" s="4" t="str">
        <v>INRAT, Mornag</v>
      </c>
      <c r="CD440" s="4" t="str">
        <v>INRAT, Mornag</v>
      </c>
      <c r="CE440" s="4" t="str">
        <v>INRAT, Mornag</v>
      </c>
      <c r="CF440" s="4" t="str">
        <v>INRAT, Mornag</v>
      </c>
      <c r="CG440" s="4" t="str">
        <v>INRAT, Mornag</v>
      </c>
      <c r="CH440" s="4" t="str">
        <v>INRAT, Mornag</v>
      </c>
      <c r="CJ440" s="4" t="str">
        <v>INRAT, Mornag</v>
      </c>
      <c r="CK440" s="4" t="str">
        <v>INRAT, Mornag</v>
      </c>
      <c r="CL440" s="4" t="str">
        <v>INRAT, Mornag</v>
      </c>
      <c r="CM440" s="4" t="str">
        <v>INRAT, Mornag</v>
      </c>
      <c r="CN440" s="4" t="str">
        <v>INRAT, Mornag</v>
      </c>
      <c r="CO440" s="4" t="str">
        <v>INRAT, Mornag</v>
      </c>
      <c r="CP440" s="4" t="str">
        <v>INRAT, Mornag</v>
      </c>
      <c r="CQ440" s="4" t="str">
        <v>INRAT, Mornag</v>
      </c>
      <c r="CR440" s="4" t="str">
        <v>INRAT, Mornag</v>
      </c>
      <c r="CS440" s="4" t="str">
        <v>INRAT, Mornag</v>
      </c>
      <c r="CT440" s="4" t="str">
        <v>INRAT, Mornag</v>
      </c>
      <c r="CU440" s="4" t="str">
        <v>INRAT, Mornag</v>
      </c>
      <c r="CV440" s="4" t="str">
        <v>INRAT, Mornag</v>
      </c>
      <c r="CW440" s="4" t="str">
        <v>INRAT, Mornag</v>
      </c>
      <c r="CX440" s="4" t="str">
        <v>INRAT, Mornag</v>
      </c>
      <c r="CY440" s="4" t="str">
        <v>INRAT, Mornag</v>
      </c>
      <c r="CZ440" s="4" t="str">
        <v>INRAT, Mornag</v>
      </c>
      <c r="DA440" s="4" t="str">
        <v>INRAT, Mornag</v>
      </c>
      <c r="DB440" s="4" t="str">
        <v>INRAT, Mornag</v>
      </c>
      <c r="DC440" s="4" t="str">
        <v>INRAT, Mornag</v>
      </c>
      <c r="DD440" s="4" t="str">
        <v>INRAT, Mornag</v>
      </c>
      <c r="DE440" s="4" t="str">
        <v>INRAT, Mornag</v>
      </c>
      <c r="DF440" s="4" t="str">
        <v>INRAT, Mornag</v>
      </c>
      <c r="DG440" s="4" t="str">
        <v>INRAT, Mornag</v>
      </c>
      <c r="DH440" s="4" t="str">
        <v>INRAT, Mornag</v>
      </c>
      <c r="DI440" s="4" t="str">
        <v>INRAT, Mornag</v>
      </c>
      <c r="DJ440" s="4" t="str">
        <v>INRAT, Mornag</v>
      </c>
      <c r="DK440" s="4" t="str">
        <v>INRAT, Mornag</v>
      </c>
      <c r="DL440" s="4" t="str">
        <v>INRAT, Mornag</v>
      </c>
      <c r="DM440" s="4" t="str">
        <v>INRAT, Mornag</v>
      </c>
      <c r="DN440" s="4" t="str">
        <v>INRAT, Mornag</v>
      </c>
      <c r="DO440" s="4" t="str">
        <v>INRAT, Mornag</v>
      </c>
      <c r="DP440" s="4" t="str">
        <v>INRAT, Mornag</v>
      </c>
    </row>
    <row r="441" spans="1:120" x14ac:dyDescent="0.35">
      <c r="A441" s="4">
        <v>-7.528E-2</v>
      </c>
      <c r="B441" s="4">
        <v>36.367220000000003</v>
      </c>
      <c r="C441" s="4" t="s">
        <v>215</v>
      </c>
      <c r="D441" s="4" t="s">
        <v>130</v>
      </c>
      <c r="E441" s="4" t="s">
        <v>652</v>
      </c>
      <c r="F441" s="4">
        <v>3000</v>
      </c>
      <c r="G441" s="4" t="str">
        <f t="shared" si="6"/>
        <v>Kenya-Ol Joro Orok, Nyandarua</v>
      </c>
      <c r="BA441" s="4" t="str">
        <v>Inshas</v>
      </c>
      <c r="BB441" s="4" t="str">
        <v>Inshas</v>
      </c>
      <c r="BC441" s="4" t="str">
        <v>Inshas</v>
      </c>
      <c r="BD441" s="4" t="str">
        <v>Inshas</v>
      </c>
      <c r="BE441" s="4" t="str">
        <v>Inshas</v>
      </c>
      <c r="BF441" s="4" t="str">
        <v>Inshas</v>
      </c>
      <c r="BG441" s="4" t="str">
        <v>Inshas</v>
      </c>
      <c r="BH441" s="4" t="str">
        <v>Inshas</v>
      </c>
      <c r="BI441" s="4" t="str">
        <v>Inshas</v>
      </c>
      <c r="BJ441" s="4" t="str">
        <v>Inshas</v>
      </c>
      <c r="BK441" s="4" t="str">
        <v>Inshas</v>
      </c>
      <c r="BL441" s="4" t="str">
        <v>Inshas</v>
      </c>
      <c r="BM441" s="4" t="str">
        <v>Inshas</v>
      </c>
      <c r="BN441" s="4" t="str">
        <v>Inshas</v>
      </c>
      <c r="BO441" s="4" t="str">
        <v>Inshas</v>
      </c>
      <c r="BP441" s="4" t="str">
        <v>Inshas</v>
      </c>
      <c r="BQ441" s="4" t="str">
        <v>Inshas</v>
      </c>
      <c r="BR441" s="4" t="str">
        <v>Inshas</v>
      </c>
      <c r="BS441" s="4" t="str">
        <v>Inshas</v>
      </c>
      <c r="BT441" s="4" t="str">
        <v>Inshas</v>
      </c>
      <c r="BU441" s="4" t="str">
        <v>Inshas</v>
      </c>
      <c r="BV441" s="4" t="str">
        <v>Inshas</v>
      </c>
      <c r="BW441" s="4" t="str">
        <v>Inshas</v>
      </c>
      <c r="BX441" s="4" t="str">
        <v>Inshas</v>
      </c>
      <c r="BY441" s="4" t="str">
        <v>Inshas</v>
      </c>
      <c r="BZ441" s="4" t="str">
        <v>Inshas</v>
      </c>
      <c r="CA441" s="4" t="str">
        <v>Inshas</v>
      </c>
      <c r="CB441" s="4" t="str">
        <v>Inshas</v>
      </c>
      <c r="CC441" s="4" t="str">
        <v>Inshas</v>
      </c>
      <c r="CD441" s="4" t="str">
        <v>Inshas</v>
      </c>
      <c r="CE441" s="4" t="str">
        <v>Inshas</v>
      </c>
      <c r="CF441" s="4" t="str">
        <v>Inshas</v>
      </c>
      <c r="CG441" s="4" t="str">
        <v>Inshas</v>
      </c>
      <c r="CH441" s="4" t="str">
        <v>Inshas</v>
      </c>
      <c r="CJ441" s="4" t="str">
        <v>Inshas</v>
      </c>
      <c r="CK441" s="4" t="str">
        <v>Inshas</v>
      </c>
      <c r="CL441" s="4" t="str">
        <v>Inshas</v>
      </c>
      <c r="CM441" s="4" t="str">
        <v>Inshas</v>
      </c>
      <c r="CN441" s="4" t="str">
        <v>Inshas</v>
      </c>
      <c r="CO441" s="4" t="str">
        <v>Inshas</v>
      </c>
      <c r="CP441" s="4" t="str">
        <v>Inshas</v>
      </c>
      <c r="CQ441" s="4" t="str">
        <v>Inshas</v>
      </c>
      <c r="CR441" s="4" t="str">
        <v>Inshas</v>
      </c>
      <c r="CS441" s="4" t="str">
        <v>Inshas</v>
      </c>
      <c r="CT441" s="4" t="str">
        <v>Inshas</v>
      </c>
      <c r="CU441" s="4" t="str">
        <v>Inshas</v>
      </c>
      <c r="CV441" s="4" t="str">
        <v>Inshas</v>
      </c>
      <c r="CW441" s="4" t="str">
        <v>Inshas</v>
      </c>
      <c r="CX441" s="4" t="str">
        <v>Inshas</v>
      </c>
      <c r="CY441" s="4" t="str">
        <v>Inshas</v>
      </c>
      <c r="CZ441" s="4" t="str">
        <v>Inshas</v>
      </c>
      <c r="DA441" s="4" t="str">
        <v>Inshas</v>
      </c>
      <c r="DB441" s="4" t="str">
        <v>Inshas</v>
      </c>
      <c r="DC441" s="4" t="str">
        <v>Inshas</v>
      </c>
      <c r="DD441" s="4" t="str">
        <v>Inshas</v>
      </c>
      <c r="DE441" s="4" t="str">
        <v>Inshas</v>
      </c>
      <c r="DF441" s="4" t="str">
        <v>Inshas</v>
      </c>
      <c r="DG441" s="4" t="str">
        <v>Inshas</v>
      </c>
      <c r="DH441" s="4" t="str">
        <v>Inshas</v>
      </c>
      <c r="DI441" s="4" t="str">
        <v>Inshas</v>
      </c>
      <c r="DJ441" s="4" t="str">
        <v>Inshas</v>
      </c>
      <c r="DK441" s="4" t="str">
        <v>Inshas</v>
      </c>
      <c r="DL441" s="4" t="str">
        <v>Inshas</v>
      </c>
      <c r="DM441" s="4" t="str">
        <v>Inshas</v>
      </c>
      <c r="DN441" s="4" t="str">
        <v>Inshas</v>
      </c>
      <c r="DO441" s="4" t="str">
        <v>Inshas</v>
      </c>
      <c r="DP441" s="4" t="str">
        <v>Inshas</v>
      </c>
    </row>
    <row r="442" spans="1:120" x14ac:dyDescent="0.35">
      <c r="A442" s="4">
        <v>0.29777999999999999</v>
      </c>
      <c r="B442" s="4">
        <v>36.262830000000001</v>
      </c>
      <c r="C442" s="4" t="s">
        <v>215</v>
      </c>
      <c r="D442" s="4" t="s">
        <v>130</v>
      </c>
      <c r="E442" s="4" t="s">
        <v>653</v>
      </c>
      <c r="F442" s="4">
        <v>2000</v>
      </c>
      <c r="G442" s="4" t="str">
        <f t="shared" si="6"/>
        <v>Kenya-Ol Ngarua, Laikipia</v>
      </c>
      <c r="BA442" s="4" t="str">
        <v>Institut Agronomique et Vétérinaire Hassan II, Rabat</v>
      </c>
      <c r="BB442" s="4" t="str">
        <v>Institut Agronomique et Vétérinaire Hassan II, Rabat</v>
      </c>
      <c r="BC442" s="4" t="str">
        <v>Institut Agronomique et Vétérinaire Hassan II, Rabat</v>
      </c>
      <c r="BD442" s="4" t="str">
        <v>Institut Agronomique et Vétérinaire Hassan II, Rabat</v>
      </c>
      <c r="BE442" s="4" t="str">
        <v>Institut Agronomique et Vétérinaire Hassan II, Rabat</v>
      </c>
      <c r="BF442" s="4" t="str">
        <v>Institut Agronomique et Vétérinaire Hassan II, Rabat</v>
      </c>
      <c r="BG442" s="4" t="str">
        <v>Institut Agronomique et Vétérinaire Hassan II, Rabat</v>
      </c>
      <c r="BH442" s="4" t="str">
        <v>Institut Agronomique et Vétérinaire Hassan II, Rabat</v>
      </c>
      <c r="BI442" s="4" t="str">
        <v>Institut Agronomique et Vétérinaire Hassan II, Rabat</v>
      </c>
      <c r="BJ442" s="4" t="str">
        <v>Institut Agronomique et Vétérinaire Hassan II, Rabat</v>
      </c>
      <c r="BK442" s="4" t="str">
        <v>Institut Agronomique et Vétérinaire Hassan II, Rabat</v>
      </c>
      <c r="BL442" s="4" t="str">
        <v>Institut Agronomique et Vétérinaire Hassan II, Rabat</v>
      </c>
      <c r="BM442" s="4" t="str">
        <v>Institut Agronomique et Vétérinaire Hassan II, Rabat</v>
      </c>
      <c r="BN442" s="4" t="str">
        <v>Institut Agronomique et Vétérinaire Hassan II, Rabat</v>
      </c>
      <c r="BO442" s="4" t="str">
        <v>Institut Agronomique et Vétérinaire Hassan II, Rabat</v>
      </c>
      <c r="BP442" s="4" t="str">
        <v>Institut Agronomique et Vétérinaire Hassan II, Rabat</v>
      </c>
      <c r="BQ442" s="4" t="str">
        <v>Institut Agronomique et Vétérinaire Hassan II, Rabat</v>
      </c>
      <c r="BR442" s="4" t="str">
        <v>Institut Agronomique et Vétérinaire Hassan II, Rabat</v>
      </c>
      <c r="BS442" s="4" t="str">
        <v>Institut Agronomique et Vétérinaire Hassan II, Rabat</v>
      </c>
      <c r="BT442" s="4" t="str">
        <v>Institut Agronomique et Vétérinaire Hassan II, Rabat</v>
      </c>
      <c r="BU442" s="4" t="str">
        <v>Institut Agronomique et Vétérinaire Hassan II, Rabat</v>
      </c>
      <c r="BV442" s="4" t="str">
        <v>Institut Agronomique et Vétérinaire Hassan II, Rabat</v>
      </c>
      <c r="BW442" s="4" t="str">
        <v>Institut Agronomique et Vétérinaire Hassan II, Rabat</v>
      </c>
      <c r="BX442" s="4" t="str">
        <v>Institut Agronomique et Vétérinaire Hassan II, Rabat</v>
      </c>
      <c r="BY442" s="4" t="str">
        <v>Institut Agronomique et Vétérinaire Hassan II, Rabat</v>
      </c>
      <c r="BZ442" s="4" t="str">
        <v>Institut Agronomique et Vétérinaire Hassan II, Rabat</v>
      </c>
      <c r="CA442" s="4" t="str">
        <v>Institut Agronomique et Vétérinaire Hassan II, Rabat</v>
      </c>
      <c r="CB442" s="4" t="str">
        <v>Institut Agronomique et Vétérinaire Hassan II, Rabat</v>
      </c>
      <c r="CC442" s="4" t="str">
        <v>Institut Agronomique et Vétérinaire Hassan II, Rabat</v>
      </c>
      <c r="CD442" s="4" t="str">
        <v>Institut Agronomique et Vétérinaire Hassan II, Rabat</v>
      </c>
      <c r="CE442" s="4" t="str">
        <v>Institut Agronomique et Vétérinaire Hassan II, Rabat</v>
      </c>
      <c r="CF442" s="4" t="str">
        <v>Institut Agronomique et Vétérinaire Hassan II, Rabat</v>
      </c>
      <c r="CG442" s="4" t="str">
        <v>Institut Agronomique et Vétérinaire Hassan II, Rabat</v>
      </c>
      <c r="CH442" s="4" t="str">
        <v>Institut Agronomique et Vétérinaire Hassan II, Rabat</v>
      </c>
      <c r="CJ442" s="4" t="str">
        <v>Institut Agronomique et Vétérinaire Hassan II, Rabat</v>
      </c>
      <c r="CK442" s="4" t="str">
        <v>Institut Agronomique et Vétérinaire Hassan II, Rabat</v>
      </c>
      <c r="CL442" s="4" t="str">
        <v>Institut Agronomique et Vétérinaire Hassan II, Rabat</v>
      </c>
      <c r="CM442" s="4" t="str">
        <v>Institut Agronomique et Vétérinaire Hassan II, Rabat</v>
      </c>
      <c r="CN442" s="4" t="str">
        <v>Institut Agronomique et Vétérinaire Hassan II, Rabat</v>
      </c>
      <c r="CO442" s="4" t="str">
        <v>Institut Agronomique et Vétérinaire Hassan II, Rabat</v>
      </c>
      <c r="CP442" s="4" t="str">
        <v>Institut Agronomique et Vétérinaire Hassan II, Rabat</v>
      </c>
      <c r="CQ442" s="4" t="str">
        <v>Institut Agronomique et Vétérinaire Hassan II, Rabat</v>
      </c>
      <c r="CR442" s="4" t="str">
        <v>Institut Agronomique et Vétérinaire Hassan II, Rabat</v>
      </c>
      <c r="CS442" s="4" t="str">
        <v>Institut Agronomique et Vétérinaire Hassan II, Rabat</v>
      </c>
      <c r="CT442" s="4" t="str">
        <v>Institut Agronomique et Vétérinaire Hassan II, Rabat</v>
      </c>
      <c r="CU442" s="4" t="str">
        <v>Institut Agronomique et Vétérinaire Hassan II, Rabat</v>
      </c>
      <c r="CV442" s="4" t="str">
        <v>Institut Agronomique et Vétérinaire Hassan II, Rabat</v>
      </c>
      <c r="CW442" s="4" t="str">
        <v>Institut Agronomique et Vétérinaire Hassan II, Rabat</v>
      </c>
      <c r="CX442" s="4" t="str">
        <v>Institut Agronomique et Vétérinaire Hassan II, Rabat</v>
      </c>
      <c r="CY442" s="4" t="str">
        <v>Institut Agronomique et Vétérinaire Hassan II, Rabat</v>
      </c>
      <c r="CZ442" s="4" t="str">
        <v>Institut Agronomique et Vétérinaire Hassan II, Rabat</v>
      </c>
      <c r="DA442" s="4" t="str">
        <v>Institut Agronomique et Vétérinaire Hassan II, Rabat</v>
      </c>
      <c r="DB442" s="4" t="str">
        <v>Institut Agronomique et Vétérinaire Hassan II, Rabat</v>
      </c>
      <c r="DC442" s="4" t="str">
        <v>Institut Agronomique et Vétérinaire Hassan II, Rabat</v>
      </c>
      <c r="DD442" s="4" t="str">
        <v>Institut Agronomique et Vétérinaire Hassan II, Rabat</v>
      </c>
      <c r="DE442" s="4" t="str">
        <v>Institut Agronomique et Vétérinaire Hassan II, Rabat</v>
      </c>
      <c r="DF442" s="4" t="str">
        <v>Institut Agronomique et Vétérinaire Hassan II, Rabat</v>
      </c>
      <c r="DG442" s="4" t="str">
        <v>Institut Agronomique et Vétérinaire Hassan II, Rabat</v>
      </c>
      <c r="DH442" s="4" t="str">
        <v>Institut Agronomique et Vétérinaire Hassan II, Rabat</v>
      </c>
      <c r="DI442" s="4" t="str">
        <v>Institut Agronomique et Vétérinaire Hassan II, Rabat</v>
      </c>
      <c r="DJ442" s="4" t="str">
        <v>Institut Agronomique et Vétérinaire Hassan II, Rabat</v>
      </c>
      <c r="DK442" s="4" t="str">
        <v>Institut Agronomique et Vétérinaire Hassan II, Rabat</v>
      </c>
      <c r="DL442" s="4" t="str">
        <v>Institut Agronomique et Vétérinaire Hassan II, Rabat</v>
      </c>
      <c r="DM442" s="4" t="str">
        <v>Institut Agronomique et Vétérinaire Hassan II, Rabat</v>
      </c>
      <c r="DN442" s="4" t="str">
        <v>Institut Agronomique et Vétérinaire Hassan II, Rabat</v>
      </c>
      <c r="DO442" s="4" t="str">
        <v>Institut Agronomique et Vétérinaire Hassan II, Rabat</v>
      </c>
      <c r="DP442" s="4" t="str">
        <v>Institut Agronomique et Vétérinaire Hassan II, Rabat</v>
      </c>
    </row>
    <row r="443" spans="1:120" x14ac:dyDescent="0.35">
      <c r="A443" s="4">
        <v>0.1</v>
      </c>
      <c r="B443" s="4">
        <v>34.566670000000002</v>
      </c>
      <c r="C443" s="4" t="s">
        <v>215</v>
      </c>
      <c r="D443" s="4" t="s">
        <v>130</v>
      </c>
      <c r="E443" s="4" t="s">
        <v>654</v>
      </c>
      <c r="F443" s="4">
        <v>917</v>
      </c>
      <c r="G443" s="4" t="str">
        <f t="shared" si="6"/>
        <v>Kenya-Ondele</v>
      </c>
      <c r="BA443" s="4" t="str">
        <v>Institute De L'olivier Taous Experimental Station, Sfax</v>
      </c>
      <c r="BB443" s="4" t="str">
        <v>Institute De L'olivier Taous Experimental Station, Sfax</v>
      </c>
      <c r="BC443" s="4" t="str">
        <v>Institute De L'olivier Taous Experimental Station, Sfax</v>
      </c>
      <c r="BD443" s="4" t="str">
        <v>Institute De L'olivier Taous Experimental Station, Sfax</v>
      </c>
      <c r="BE443" s="4" t="str">
        <v>Institute De L'olivier Taous Experimental Station, Sfax</v>
      </c>
      <c r="BF443" s="4" t="str">
        <v>Institute De L'olivier Taous Experimental Station, Sfax</v>
      </c>
      <c r="BG443" s="4" t="str">
        <v>Institute De L'olivier Taous Experimental Station, Sfax</v>
      </c>
      <c r="BH443" s="4" t="str">
        <v>Institute De L'olivier Taous Experimental Station, Sfax</v>
      </c>
      <c r="BI443" s="4" t="str">
        <v>Institute De L'olivier Taous Experimental Station, Sfax</v>
      </c>
      <c r="BJ443" s="4" t="str">
        <v>Institute De L'olivier Taous Experimental Station, Sfax</v>
      </c>
      <c r="BK443" s="4" t="str">
        <v>Institute De L'olivier Taous Experimental Station, Sfax</v>
      </c>
      <c r="BL443" s="4" t="str">
        <v>Institute De L'olivier Taous Experimental Station, Sfax</v>
      </c>
      <c r="BM443" s="4" t="str">
        <v>Institute De L'olivier Taous Experimental Station, Sfax</v>
      </c>
      <c r="BN443" s="4" t="str">
        <v>Institute De L'olivier Taous Experimental Station, Sfax</v>
      </c>
      <c r="BO443" s="4" t="str">
        <v>Institute De L'olivier Taous Experimental Station, Sfax</v>
      </c>
      <c r="BP443" s="4" t="str">
        <v>Institute De L'olivier Taous Experimental Station, Sfax</v>
      </c>
      <c r="BQ443" s="4" t="str">
        <v>Institute De L'olivier Taous Experimental Station, Sfax</v>
      </c>
      <c r="BR443" s="4" t="str">
        <v>Institute De L'olivier Taous Experimental Station, Sfax</v>
      </c>
      <c r="BS443" s="4" t="str">
        <v>Institute De L'olivier Taous Experimental Station, Sfax</v>
      </c>
      <c r="BT443" s="4" t="str">
        <v>Institute De L'olivier Taous Experimental Station, Sfax</v>
      </c>
      <c r="BU443" s="4" t="str">
        <v>Institute De L'olivier Taous Experimental Station, Sfax</v>
      </c>
      <c r="BV443" s="4" t="str">
        <v>Institute De L'olivier Taous Experimental Station, Sfax</v>
      </c>
      <c r="BW443" s="4" t="str">
        <v>Institute De L'olivier Taous Experimental Station, Sfax</v>
      </c>
      <c r="BX443" s="4" t="str">
        <v>Institute De L'olivier Taous Experimental Station, Sfax</v>
      </c>
      <c r="BY443" s="4" t="str">
        <v>Institute De L'olivier Taous Experimental Station, Sfax</v>
      </c>
      <c r="BZ443" s="4" t="str">
        <v>Institute De L'olivier Taous Experimental Station, Sfax</v>
      </c>
      <c r="CA443" s="4" t="str">
        <v>Institute De L'olivier Taous Experimental Station, Sfax</v>
      </c>
      <c r="CB443" s="4" t="str">
        <v>Institute De L'olivier Taous Experimental Station, Sfax</v>
      </c>
      <c r="CC443" s="4" t="str">
        <v>Institute De L'olivier Taous Experimental Station, Sfax</v>
      </c>
      <c r="CD443" s="4" t="str">
        <v>Institute De L'olivier Taous Experimental Station, Sfax</v>
      </c>
      <c r="CE443" s="4" t="str">
        <v>Institute De L'olivier Taous Experimental Station, Sfax</v>
      </c>
      <c r="CF443" s="4" t="str">
        <v>Institute De L'olivier Taous Experimental Station, Sfax</v>
      </c>
      <c r="CG443" s="4" t="str">
        <v>Institute De L'olivier Taous Experimental Station, Sfax</v>
      </c>
      <c r="CH443" s="4" t="str">
        <v>Institute De L'olivier Taous Experimental Station, Sfax</v>
      </c>
      <c r="CJ443" s="4" t="str">
        <v>Institute De L'olivier Taous Experimental Station, Sfax</v>
      </c>
      <c r="CK443" s="4" t="str">
        <v>Institute De L'olivier Taous Experimental Station, Sfax</v>
      </c>
      <c r="CL443" s="4" t="str">
        <v>Institute De L'olivier Taous Experimental Station, Sfax</v>
      </c>
      <c r="CM443" s="4" t="str">
        <v>Institute De L'olivier Taous Experimental Station, Sfax</v>
      </c>
      <c r="CN443" s="4" t="str">
        <v>Institute De L'olivier Taous Experimental Station, Sfax</v>
      </c>
      <c r="CO443" s="4" t="str">
        <v>Institute De L'olivier Taous Experimental Station, Sfax</v>
      </c>
      <c r="CP443" s="4" t="str">
        <v>Institute De L'olivier Taous Experimental Station, Sfax</v>
      </c>
      <c r="CQ443" s="4" t="str">
        <v>Institute De L'olivier Taous Experimental Station, Sfax</v>
      </c>
      <c r="CR443" s="4" t="str">
        <v>Institute De L'olivier Taous Experimental Station, Sfax</v>
      </c>
      <c r="CS443" s="4" t="str">
        <v>Institute De L'olivier Taous Experimental Station, Sfax</v>
      </c>
      <c r="CT443" s="4" t="str">
        <v>Institute De L'olivier Taous Experimental Station, Sfax</v>
      </c>
      <c r="CU443" s="4" t="str">
        <v>Institute De L'olivier Taous Experimental Station, Sfax</v>
      </c>
      <c r="CV443" s="4" t="str">
        <v>Institute De L'olivier Taous Experimental Station, Sfax</v>
      </c>
      <c r="CW443" s="4" t="str">
        <v>Institute De L'olivier Taous Experimental Station, Sfax</v>
      </c>
      <c r="CX443" s="4" t="str">
        <v>Institute De L'olivier Taous Experimental Station, Sfax</v>
      </c>
      <c r="CY443" s="4" t="str">
        <v>Institute De L'olivier Taous Experimental Station, Sfax</v>
      </c>
      <c r="CZ443" s="4" t="str">
        <v>Institute De L'olivier Taous Experimental Station, Sfax</v>
      </c>
      <c r="DA443" s="4" t="str">
        <v>Institute De L'olivier Taous Experimental Station, Sfax</v>
      </c>
      <c r="DB443" s="4" t="str">
        <v>Institute De L'olivier Taous Experimental Station, Sfax</v>
      </c>
      <c r="DC443" s="4" t="str">
        <v>Institute De L'olivier Taous Experimental Station, Sfax</v>
      </c>
      <c r="DD443" s="4" t="str">
        <v>Institute De L'olivier Taous Experimental Station, Sfax</v>
      </c>
      <c r="DE443" s="4" t="str">
        <v>Institute De L'olivier Taous Experimental Station, Sfax</v>
      </c>
      <c r="DF443" s="4" t="str">
        <v>Institute De L'olivier Taous Experimental Station, Sfax</v>
      </c>
      <c r="DG443" s="4" t="str">
        <v>Institute De L'olivier Taous Experimental Station, Sfax</v>
      </c>
      <c r="DH443" s="4" t="str">
        <v>Institute De L'olivier Taous Experimental Station, Sfax</v>
      </c>
      <c r="DI443" s="4" t="str">
        <v>Institute De L'olivier Taous Experimental Station, Sfax</v>
      </c>
      <c r="DJ443" s="4" t="str">
        <v>Institute De L'olivier Taous Experimental Station, Sfax</v>
      </c>
      <c r="DK443" s="4" t="str">
        <v>Institute De L'olivier Taous Experimental Station, Sfax</v>
      </c>
      <c r="DL443" s="4" t="str">
        <v>Institute De L'olivier Taous Experimental Station, Sfax</v>
      </c>
      <c r="DM443" s="4" t="str">
        <v>Institute De L'olivier Taous Experimental Station, Sfax</v>
      </c>
      <c r="DN443" s="4" t="str">
        <v>Institute De L'olivier Taous Experimental Station, Sfax</v>
      </c>
      <c r="DO443" s="4" t="str">
        <v>Institute De L'olivier Taous Experimental Station, Sfax</v>
      </c>
      <c r="DP443" s="4" t="str">
        <v>Institute De L'olivier Taous Experimental Station, Sfax</v>
      </c>
    </row>
    <row r="444" spans="1:120" x14ac:dyDescent="0.35">
      <c r="A444" s="4">
        <v>0.1</v>
      </c>
      <c r="B444" s="4">
        <v>34.566670000000002</v>
      </c>
      <c r="C444" s="4" t="s">
        <v>215</v>
      </c>
      <c r="D444" s="4" t="s">
        <v>130</v>
      </c>
      <c r="E444" s="4" t="s">
        <v>655</v>
      </c>
      <c r="F444" s="4">
        <v>917</v>
      </c>
      <c r="G444" s="4" t="str">
        <f t="shared" si="6"/>
        <v>Kenya-Osita</v>
      </c>
      <c r="BA444" s="4" t="str">
        <v>Institute for Agricultural Research, Ikenne</v>
      </c>
      <c r="BB444" s="4" t="str">
        <v>Institute for Agricultural Research, Ikenne</v>
      </c>
      <c r="BC444" s="4" t="str">
        <v>Institute for Agricultural Research, Ikenne</v>
      </c>
      <c r="BD444" s="4" t="str">
        <v>Institute for Agricultural Research, Ikenne</v>
      </c>
      <c r="BE444" s="4" t="str">
        <v>Institute for Agricultural Research, Ikenne</v>
      </c>
      <c r="BF444" s="4" t="str">
        <v>Institute for Agricultural Research, Ikenne</v>
      </c>
      <c r="BG444" s="4" t="str">
        <v>Institute for Agricultural Research, Ikenne</v>
      </c>
      <c r="BH444" s="4" t="str">
        <v>Institute for Agricultural Research, Ikenne</v>
      </c>
      <c r="BI444" s="4" t="str">
        <v>Institute for Agricultural Research, Ikenne</v>
      </c>
      <c r="BJ444" s="4" t="str">
        <v>Institute for Agricultural Research, Ikenne</v>
      </c>
      <c r="BK444" s="4" t="str">
        <v>Institute for Agricultural Research, Ikenne</v>
      </c>
      <c r="BL444" s="4" t="str">
        <v>Institute for Agricultural Research, Ikenne</v>
      </c>
      <c r="BM444" s="4" t="str">
        <v>Institute for Agricultural Research, Ikenne</v>
      </c>
      <c r="BN444" s="4" t="str">
        <v>Institute for Agricultural Research, Ikenne</v>
      </c>
      <c r="BO444" s="4" t="str">
        <v>Institute for Agricultural Research, Ikenne</v>
      </c>
      <c r="BP444" s="4" t="str">
        <v>Institute for Agricultural Research, Ikenne</v>
      </c>
      <c r="BQ444" s="4" t="str">
        <v>Institute for Agricultural Research, Ikenne</v>
      </c>
      <c r="BR444" s="4" t="str">
        <v>Institute for Agricultural Research, Ikenne</v>
      </c>
      <c r="BS444" s="4" t="str">
        <v>Institute for Agricultural Research, Ikenne</v>
      </c>
      <c r="BT444" s="4" t="str">
        <v>Institute for Agricultural Research, Ikenne</v>
      </c>
      <c r="BU444" s="4" t="str">
        <v>Institute for Agricultural Research, Ikenne</v>
      </c>
      <c r="BV444" s="4" t="str">
        <v>Institute for Agricultural Research, Ikenne</v>
      </c>
      <c r="BW444" s="4" t="str">
        <v>Institute for Agricultural Research, Ikenne</v>
      </c>
      <c r="BX444" s="4" t="str">
        <v>Institute for Agricultural Research, Ikenne</v>
      </c>
      <c r="BY444" s="4" t="str">
        <v>Institute for Agricultural Research, Ikenne</v>
      </c>
      <c r="BZ444" s="4" t="str">
        <v>Institute for Agricultural Research, Ikenne</v>
      </c>
      <c r="CA444" s="4" t="str">
        <v>Institute for Agricultural Research, Ikenne</v>
      </c>
      <c r="CB444" s="4" t="str">
        <v>Institute for Agricultural Research, Ikenne</v>
      </c>
      <c r="CC444" s="4" t="str">
        <v>Institute for Agricultural Research, Ikenne</v>
      </c>
      <c r="CD444" s="4" t="str">
        <v>Institute for Agricultural Research, Ikenne</v>
      </c>
      <c r="CE444" s="4" t="str">
        <v>Institute for Agricultural Research, Ikenne</v>
      </c>
      <c r="CF444" s="4" t="str">
        <v>Institute for Agricultural Research, Ikenne</v>
      </c>
      <c r="CG444" s="4" t="str">
        <v>Institute for Agricultural Research, Ikenne</v>
      </c>
      <c r="CH444" s="4" t="str">
        <v>Institute for Agricultural Research, Ikenne</v>
      </c>
      <c r="CJ444" s="4" t="str">
        <v>Institute for Agricultural Research, Ikenne</v>
      </c>
      <c r="CK444" s="4" t="str">
        <v>Institute for Agricultural Research, Ikenne</v>
      </c>
      <c r="CL444" s="4" t="str">
        <v>Institute for Agricultural Research, Ikenne</v>
      </c>
      <c r="CM444" s="4" t="str">
        <v>Institute for Agricultural Research, Ikenne</v>
      </c>
      <c r="CN444" s="4" t="str">
        <v>Institute for Agricultural Research, Ikenne</v>
      </c>
      <c r="CO444" s="4" t="str">
        <v>Institute for Agricultural Research, Ikenne</v>
      </c>
      <c r="CP444" s="4" t="str">
        <v>Institute for Agricultural Research, Ikenne</v>
      </c>
      <c r="CQ444" s="4" t="str">
        <v>Institute for Agricultural Research, Ikenne</v>
      </c>
      <c r="CR444" s="4" t="str">
        <v>Institute for Agricultural Research, Ikenne</v>
      </c>
      <c r="CS444" s="4" t="str">
        <v>Institute for Agricultural Research, Ikenne</v>
      </c>
      <c r="CT444" s="4" t="str">
        <v>Institute for Agricultural Research, Ikenne</v>
      </c>
      <c r="CU444" s="4" t="str">
        <v>Institute for Agricultural Research, Ikenne</v>
      </c>
      <c r="CV444" s="4" t="str">
        <v>Institute for Agricultural Research, Ikenne</v>
      </c>
      <c r="CW444" s="4" t="str">
        <v>Institute for Agricultural Research, Ikenne</v>
      </c>
      <c r="CX444" s="4" t="str">
        <v>Institute for Agricultural Research, Ikenne</v>
      </c>
      <c r="CY444" s="4" t="str">
        <v>Institute for Agricultural Research, Ikenne</v>
      </c>
      <c r="CZ444" s="4" t="str">
        <v>Institute for Agricultural Research, Ikenne</v>
      </c>
      <c r="DA444" s="4" t="str">
        <v>Institute for Agricultural Research, Ikenne</v>
      </c>
      <c r="DB444" s="4" t="str">
        <v>Institute for Agricultural Research, Ikenne</v>
      </c>
      <c r="DC444" s="4" t="str">
        <v>Institute for Agricultural Research, Ikenne</v>
      </c>
      <c r="DD444" s="4" t="str">
        <v>Institute for Agricultural Research, Ikenne</v>
      </c>
      <c r="DE444" s="4" t="str">
        <v>Institute for Agricultural Research, Ikenne</v>
      </c>
      <c r="DF444" s="4" t="str">
        <v>Institute for Agricultural Research, Ikenne</v>
      </c>
      <c r="DG444" s="4" t="str">
        <v>Institute for Agricultural Research, Ikenne</v>
      </c>
      <c r="DH444" s="4" t="str">
        <v>Institute for Agricultural Research, Ikenne</v>
      </c>
      <c r="DI444" s="4" t="str">
        <v>Institute for Agricultural Research, Ikenne</v>
      </c>
      <c r="DJ444" s="4" t="str">
        <v>Institute for Agricultural Research, Ikenne</v>
      </c>
      <c r="DK444" s="4" t="str">
        <v>Institute for Agricultural Research, Ikenne</v>
      </c>
      <c r="DL444" s="4" t="str">
        <v>Institute for Agricultural Research, Ikenne</v>
      </c>
      <c r="DM444" s="4" t="str">
        <v>Institute for Agricultural Research, Ikenne</v>
      </c>
      <c r="DN444" s="4" t="str">
        <v>Institute for Agricultural Research, Ikenne</v>
      </c>
      <c r="DO444" s="4" t="str">
        <v>Institute for Agricultural Research, Ikenne</v>
      </c>
      <c r="DP444" s="4" t="str">
        <v>Institute for Agricultural Research, Ikenne</v>
      </c>
    </row>
    <row r="445" spans="1:120" x14ac:dyDescent="0.35">
      <c r="A445" s="4">
        <v>-0.72360999999999998</v>
      </c>
      <c r="B445" s="4">
        <v>34.762309999999999</v>
      </c>
      <c r="C445" s="4" t="s">
        <v>215</v>
      </c>
      <c r="D445" s="4" t="s">
        <v>130</v>
      </c>
      <c r="E445" s="4" t="s">
        <v>656</v>
      </c>
      <c r="F445" s="4">
        <v>1000</v>
      </c>
      <c r="G445" s="4" t="str">
        <f t="shared" si="6"/>
        <v>Kenya-Otamba, Kiisi</v>
      </c>
      <c r="BA445" s="4" t="str">
        <v>INSTM, Bechima, Gabes</v>
      </c>
      <c r="BB445" s="4" t="str">
        <v>INSTM, Bechima, Gabes</v>
      </c>
      <c r="BC445" s="4" t="str">
        <v>INSTM, Bechima, Gabes</v>
      </c>
      <c r="BD445" s="4" t="str">
        <v>INSTM, Bechima, Gabes</v>
      </c>
      <c r="BE445" s="4" t="str">
        <v>INSTM, Bechima, Gabes</v>
      </c>
      <c r="BF445" s="4" t="str">
        <v>INSTM, Bechima, Gabes</v>
      </c>
      <c r="BG445" s="4" t="str">
        <v>INSTM, Bechima, Gabes</v>
      </c>
      <c r="BH445" s="4" t="str">
        <v>INSTM, Bechima, Gabes</v>
      </c>
      <c r="BI445" s="4" t="str">
        <v>INSTM, Bechima, Gabes</v>
      </c>
      <c r="BJ445" s="4" t="str">
        <v>INSTM, Bechima, Gabes</v>
      </c>
      <c r="BK445" s="4" t="str">
        <v>INSTM, Bechima, Gabes</v>
      </c>
      <c r="BL445" s="4" t="str">
        <v>INSTM, Bechima, Gabes</v>
      </c>
      <c r="BM445" s="4" t="str">
        <v>INSTM, Bechima, Gabes</v>
      </c>
      <c r="BN445" s="4" t="str">
        <v>INSTM, Bechima, Gabes</v>
      </c>
      <c r="BO445" s="4" t="str">
        <v>INSTM, Bechima, Gabes</v>
      </c>
      <c r="BP445" s="4" t="str">
        <v>INSTM, Bechima, Gabes</v>
      </c>
      <c r="BQ445" s="4" t="str">
        <v>INSTM, Bechima, Gabes</v>
      </c>
      <c r="BR445" s="4" t="str">
        <v>INSTM, Bechima, Gabes</v>
      </c>
      <c r="BS445" s="4" t="str">
        <v>INSTM, Bechima, Gabes</v>
      </c>
      <c r="BT445" s="4" t="str">
        <v>INSTM, Bechima, Gabes</v>
      </c>
      <c r="BU445" s="4" t="str">
        <v>INSTM, Bechima, Gabes</v>
      </c>
      <c r="BV445" s="4" t="str">
        <v>INSTM, Bechima, Gabes</v>
      </c>
      <c r="BW445" s="4" t="str">
        <v>INSTM, Bechima, Gabes</v>
      </c>
      <c r="BX445" s="4" t="str">
        <v>INSTM, Bechima, Gabes</v>
      </c>
      <c r="BY445" s="4" t="str">
        <v>INSTM, Bechima, Gabes</v>
      </c>
      <c r="BZ445" s="4" t="str">
        <v>INSTM, Bechima, Gabes</v>
      </c>
      <c r="CA445" s="4" t="str">
        <v>INSTM, Bechima, Gabes</v>
      </c>
      <c r="CB445" s="4" t="str">
        <v>INSTM, Bechima, Gabes</v>
      </c>
      <c r="CC445" s="4" t="str">
        <v>INSTM, Bechima, Gabes</v>
      </c>
      <c r="CD445" s="4" t="str">
        <v>INSTM, Bechima, Gabes</v>
      </c>
      <c r="CE445" s="4" t="str">
        <v>INSTM, Bechima, Gabes</v>
      </c>
      <c r="CF445" s="4" t="str">
        <v>INSTM, Bechima, Gabes</v>
      </c>
      <c r="CG445" s="4" t="str">
        <v>INSTM, Bechima, Gabes</v>
      </c>
      <c r="CH445" s="4" t="str">
        <v>INSTM, Bechima, Gabes</v>
      </c>
      <c r="CJ445" s="4" t="str">
        <v>INSTM, Bechima, Gabes</v>
      </c>
      <c r="CK445" s="4" t="str">
        <v>INSTM, Bechima, Gabes</v>
      </c>
      <c r="CL445" s="4" t="str">
        <v>INSTM, Bechima, Gabes</v>
      </c>
      <c r="CM445" s="4" t="str">
        <v>INSTM, Bechima, Gabes</v>
      </c>
      <c r="CN445" s="4" t="str">
        <v>INSTM, Bechima, Gabes</v>
      </c>
      <c r="CO445" s="4" t="str">
        <v>INSTM, Bechima, Gabes</v>
      </c>
      <c r="CP445" s="4" t="str">
        <v>INSTM, Bechima, Gabes</v>
      </c>
      <c r="CQ445" s="4" t="str">
        <v>INSTM, Bechima, Gabes</v>
      </c>
      <c r="CR445" s="4" t="str">
        <v>INSTM, Bechima, Gabes</v>
      </c>
      <c r="CS445" s="4" t="str">
        <v>INSTM, Bechima, Gabes</v>
      </c>
      <c r="CT445" s="4" t="str">
        <v>INSTM, Bechima, Gabes</v>
      </c>
      <c r="CU445" s="4" t="str">
        <v>INSTM, Bechima, Gabes</v>
      </c>
      <c r="CV445" s="4" t="str">
        <v>INSTM, Bechima, Gabes</v>
      </c>
      <c r="CW445" s="4" t="str">
        <v>INSTM, Bechima, Gabes</v>
      </c>
      <c r="CX445" s="4" t="str">
        <v>INSTM, Bechima, Gabes</v>
      </c>
      <c r="CY445" s="4" t="str">
        <v>INSTM, Bechima, Gabes</v>
      </c>
      <c r="CZ445" s="4" t="str">
        <v>INSTM, Bechima, Gabes</v>
      </c>
      <c r="DA445" s="4" t="str">
        <v>INSTM, Bechima, Gabes</v>
      </c>
      <c r="DB445" s="4" t="str">
        <v>INSTM, Bechima, Gabes</v>
      </c>
      <c r="DC445" s="4" t="str">
        <v>INSTM, Bechima, Gabes</v>
      </c>
      <c r="DD445" s="4" t="str">
        <v>INSTM, Bechima, Gabes</v>
      </c>
      <c r="DE445" s="4" t="str">
        <v>INSTM, Bechima, Gabes</v>
      </c>
      <c r="DF445" s="4" t="str">
        <v>INSTM, Bechima, Gabes</v>
      </c>
      <c r="DG445" s="4" t="str">
        <v>INSTM, Bechima, Gabes</v>
      </c>
      <c r="DH445" s="4" t="str">
        <v>INSTM, Bechima, Gabes</v>
      </c>
      <c r="DI445" s="4" t="str">
        <v>INSTM, Bechima, Gabes</v>
      </c>
      <c r="DJ445" s="4" t="str">
        <v>INSTM, Bechima, Gabes</v>
      </c>
      <c r="DK445" s="4" t="str">
        <v>INSTM, Bechima, Gabes</v>
      </c>
      <c r="DL445" s="4" t="str">
        <v>INSTM, Bechima, Gabes</v>
      </c>
      <c r="DM445" s="4" t="str">
        <v>INSTM, Bechima, Gabes</v>
      </c>
      <c r="DN445" s="4" t="str">
        <v>INSTM, Bechima, Gabes</v>
      </c>
      <c r="DO445" s="4" t="str">
        <v>INSTM, Bechima, Gabes</v>
      </c>
      <c r="DP445" s="4" t="str">
        <v>INSTM, Bechima, Gabes</v>
      </c>
    </row>
    <row r="446" spans="1:120" x14ac:dyDescent="0.35">
      <c r="A446" s="4">
        <v>-0.50778000000000001</v>
      </c>
      <c r="B446" s="4">
        <v>34.738169999999997</v>
      </c>
      <c r="C446" s="4" t="s">
        <v>215</v>
      </c>
      <c r="D446" s="4" t="s">
        <v>130</v>
      </c>
      <c r="E446" s="4" t="s">
        <v>657</v>
      </c>
      <c r="F446" s="4">
        <v>250</v>
      </c>
      <c r="G446" s="4" t="str">
        <f t="shared" si="6"/>
        <v>Kenya-Oyugis</v>
      </c>
      <c r="BA446" s="4" t="str">
        <v>IRA Babungo</v>
      </c>
      <c r="BB446" s="4" t="str">
        <v>IRA Babungo</v>
      </c>
      <c r="BC446" s="4" t="str">
        <v>IRA Babungo</v>
      </c>
      <c r="BD446" s="4" t="str">
        <v>IRA Babungo</v>
      </c>
      <c r="BE446" s="4" t="str">
        <v>IRA Babungo</v>
      </c>
      <c r="BF446" s="4" t="str">
        <v>IRA Babungo</v>
      </c>
      <c r="BG446" s="4" t="str">
        <v>IRA Babungo</v>
      </c>
      <c r="BH446" s="4" t="str">
        <v>IRA Babungo</v>
      </c>
      <c r="BI446" s="4" t="str">
        <v>IRA Babungo</v>
      </c>
      <c r="BJ446" s="4" t="str">
        <v>IRA Babungo</v>
      </c>
      <c r="BK446" s="4" t="str">
        <v>IRA Babungo</v>
      </c>
      <c r="BL446" s="4" t="str">
        <v>IRA Babungo</v>
      </c>
      <c r="BM446" s="4" t="str">
        <v>IRA Babungo</v>
      </c>
      <c r="BN446" s="4" t="str">
        <v>IRA Babungo</v>
      </c>
      <c r="BO446" s="4" t="str">
        <v>IRA Babungo</v>
      </c>
      <c r="BP446" s="4" t="str">
        <v>IRA Babungo</v>
      </c>
      <c r="BQ446" s="4" t="str">
        <v>IRA Babungo</v>
      </c>
      <c r="BR446" s="4" t="str">
        <v>IRA Babungo</v>
      </c>
      <c r="BS446" s="4" t="str">
        <v>IRA Babungo</v>
      </c>
      <c r="BT446" s="4" t="str">
        <v>IRA Babungo</v>
      </c>
      <c r="BU446" s="4" t="str">
        <v>IRA Babungo</v>
      </c>
      <c r="BV446" s="4" t="str">
        <v>IRA Babungo</v>
      </c>
      <c r="BW446" s="4" t="str">
        <v>IRA Babungo</v>
      </c>
      <c r="BX446" s="4" t="str">
        <v>IRA Babungo</v>
      </c>
      <c r="BY446" s="4" t="str">
        <v>IRA Babungo</v>
      </c>
      <c r="BZ446" s="4" t="str">
        <v>IRA Babungo</v>
      </c>
      <c r="CA446" s="4" t="str">
        <v>IRA Babungo</v>
      </c>
      <c r="CB446" s="4" t="str">
        <v>IRA Babungo</v>
      </c>
      <c r="CC446" s="4" t="str">
        <v>IRA Babungo</v>
      </c>
      <c r="CD446" s="4" t="str">
        <v>IRA Babungo</v>
      </c>
      <c r="CE446" s="4" t="str">
        <v>IRA Babungo</v>
      </c>
      <c r="CF446" s="4" t="str">
        <v>IRA Babungo</v>
      </c>
      <c r="CG446" s="4" t="str">
        <v>IRA Babungo</v>
      </c>
      <c r="CH446" s="4" t="str">
        <v>IRA Babungo</v>
      </c>
      <c r="CJ446" s="4" t="str">
        <v>IRA Babungo</v>
      </c>
      <c r="CK446" s="4" t="str">
        <v>IRA Babungo</v>
      </c>
      <c r="CL446" s="4" t="str">
        <v>IRA Babungo</v>
      </c>
      <c r="CM446" s="4" t="str">
        <v>IRA Babungo</v>
      </c>
      <c r="CN446" s="4" t="str">
        <v>IRA Babungo</v>
      </c>
      <c r="CO446" s="4" t="str">
        <v>IRA Babungo</v>
      </c>
      <c r="CP446" s="4" t="str">
        <v>IRA Babungo</v>
      </c>
      <c r="CQ446" s="4" t="str">
        <v>IRA Babungo</v>
      </c>
      <c r="CR446" s="4" t="str">
        <v>IRA Babungo</v>
      </c>
      <c r="CS446" s="4" t="str">
        <v>IRA Babungo</v>
      </c>
      <c r="CT446" s="4" t="str">
        <v>IRA Babungo</v>
      </c>
      <c r="CU446" s="4" t="str">
        <v>IRA Babungo</v>
      </c>
      <c r="CV446" s="4" t="str">
        <v>IRA Babungo</v>
      </c>
      <c r="CW446" s="4" t="str">
        <v>IRA Babungo</v>
      </c>
      <c r="CX446" s="4" t="str">
        <v>IRA Babungo</v>
      </c>
      <c r="CY446" s="4" t="str">
        <v>IRA Babungo</v>
      </c>
      <c r="CZ446" s="4" t="str">
        <v>IRA Babungo</v>
      </c>
      <c r="DA446" s="4" t="str">
        <v>IRA Babungo</v>
      </c>
      <c r="DB446" s="4" t="str">
        <v>IRA Babungo</v>
      </c>
      <c r="DC446" s="4" t="str">
        <v>IRA Babungo</v>
      </c>
      <c r="DD446" s="4" t="str">
        <v>IRA Babungo</v>
      </c>
      <c r="DE446" s="4" t="str">
        <v>IRA Babungo</v>
      </c>
      <c r="DF446" s="4" t="str">
        <v>IRA Babungo</v>
      </c>
      <c r="DG446" s="4" t="str">
        <v>IRA Babungo</v>
      </c>
      <c r="DH446" s="4" t="str">
        <v>IRA Babungo</v>
      </c>
      <c r="DI446" s="4" t="str">
        <v>IRA Babungo</v>
      </c>
      <c r="DJ446" s="4" t="str">
        <v>IRA Babungo</v>
      </c>
      <c r="DK446" s="4" t="str">
        <v>IRA Babungo</v>
      </c>
      <c r="DL446" s="4" t="str">
        <v>IRA Babungo</v>
      </c>
      <c r="DM446" s="4" t="str">
        <v>IRA Babungo</v>
      </c>
      <c r="DN446" s="4" t="str">
        <v>IRA Babungo</v>
      </c>
      <c r="DO446" s="4" t="str">
        <v>IRA Babungo</v>
      </c>
      <c r="DP446" s="4" t="str">
        <v>IRA Babungo</v>
      </c>
    </row>
    <row r="447" spans="1:120" x14ac:dyDescent="0.35">
      <c r="A447" s="4">
        <v>-3.6139999999999999</v>
      </c>
      <c r="B447" s="4">
        <v>39.843000000000004</v>
      </c>
      <c r="C447" s="4" t="s">
        <v>215</v>
      </c>
      <c r="D447" s="4" t="s">
        <v>138</v>
      </c>
      <c r="E447" s="4" t="s">
        <v>658</v>
      </c>
      <c r="F447" s="4">
        <v>500</v>
      </c>
      <c r="G447" s="4" t="str">
        <f t="shared" si="6"/>
        <v>Kenya-Pwani University, Kilife</v>
      </c>
      <c r="BA447" s="4" t="str">
        <v>IRA Mfonta, Bambui</v>
      </c>
      <c r="BB447" s="4" t="str">
        <v>IRA Mfonta, Bambui</v>
      </c>
      <c r="BC447" s="4" t="str">
        <v>IRA Mfonta, Bambui</v>
      </c>
      <c r="BD447" s="4" t="str">
        <v>IRA Mfonta, Bambui</v>
      </c>
      <c r="BE447" s="4" t="str">
        <v>IRA Mfonta, Bambui</v>
      </c>
      <c r="BF447" s="4" t="str">
        <v>IRA Mfonta, Bambui</v>
      </c>
      <c r="BG447" s="4" t="str">
        <v>IRA Mfonta, Bambui</v>
      </c>
      <c r="BH447" s="4" t="str">
        <v>IRA Mfonta, Bambui</v>
      </c>
      <c r="BI447" s="4" t="str">
        <v>IRA Mfonta, Bambui</v>
      </c>
      <c r="BJ447" s="4" t="str">
        <v>IRA Mfonta, Bambui</v>
      </c>
      <c r="BK447" s="4" t="str">
        <v>IRA Mfonta, Bambui</v>
      </c>
      <c r="BL447" s="4" t="str">
        <v>IRA Mfonta, Bambui</v>
      </c>
      <c r="BM447" s="4" t="str">
        <v>IRA Mfonta, Bambui</v>
      </c>
      <c r="BN447" s="4" t="str">
        <v>IRA Mfonta, Bambui</v>
      </c>
      <c r="BO447" s="4" t="str">
        <v>IRA Mfonta, Bambui</v>
      </c>
      <c r="BP447" s="4" t="str">
        <v>IRA Mfonta, Bambui</v>
      </c>
      <c r="BQ447" s="4" t="str">
        <v>IRA Mfonta, Bambui</v>
      </c>
      <c r="BR447" s="4" t="str">
        <v>IRA Mfonta, Bambui</v>
      </c>
      <c r="BS447" s="4" t="str">
        <v>IRA Mfonta, Bambui</v>
      </c>
      <c r="BT447" s="4" t="str">
        <v>IRA Mfonta, Bambui</v>
      </c>
      <c r="BU447" s="4" t="str">
        <v>IRA Mfonta, Bambui</v>
      </c>
      <c r="BV447" s="4" t="str">
        <v>IRA Mfonta, Bambui</v>
      </c>
      <c r="BW447" s="4" t="str">
        <v>IRA Mfonta, Bambui</v>
      </c>
      <c r="BX447" s="4" t="str">
        <v>IRA Mfonta, Bambui</v>
      </c>
      <c r="BY447" s="4" t="str">
        <v>IRA Mfonta, Bambui</v>
      </c>
      <c r="BZ447" s="4" t="str">
        <v>IRA Mfonta, Bambui</v>
      </c>
      <c r="CA447" s="4" t="str">
        <v>IRA Mfonta, Bambui</v>
      </c>
      <c r="CB447" s="4" t="str">
        <v>IRA Mfonta, Bambui</v>
      </c>
      <c r="CC447" s="4" t="str">
        <v>IRA Mfonta, Bambui</v>
      </c>
      <c r="CD447" s="4" t="str">
        <v>IRA Mfonta, Bambui</v>
      </c>
      <c r="CE447" s="4" t="str">
        <v>IRA Mfonta, Bambui</v>
      </c>
      <c r="CF447" s="4" t="str">
        <v>IRA Mfonta, Bambui</v>
      </c>
      <c r="CG447" s="4" t="str">
        <v>IRA Mfonta, Bambui</v>
      </c>
      <c r="CH447" s="4" t="str">
        <v>IRA Mfonta, Bambui</v>
      </c>
      <c r="CJ447" s="4" t="str">
        <v>IRA Mfonta, Bambui</v>
      </c>
      <c r="CK447" s="4" t="str">
        <v>IRA Mfonta, Bambui</v>
      </c>
      <c r="CL447" s="4" t="str">
        <v>IRA Mfonta, Bambui</v>
      </c>
      <c r="CM447" s="4" t="str">
        <v>IRA Mfonta, Bambui</v>
      </c>
      <c r="CN447" s="4" t="str">
        <v>IRA Mfonta, Bambui</v>
      </c>
      <c r="CO447" s="4" t="str">
        <v>IRA Mfonta, Bambui</v>
      </c>
      <c r="CP447" s="4" t="str">
        <v>IRA Mfonta, Bambui</v>
      </c>
      <c r="CQ447" s="4" t="str">
        <v>IRA Mfonta, Bambui</v>
      </c>
      <c r="CR447" s="4" t="str">
        <v>IRA Mfonta, Bambui</v>
      </c>
      <c r="CS447" s="4" t="str">
        <v>IRA Mfonta, Bambui</v>
      </c>
      <c r="CT447" s="4" t="str">
        <v>IRA Mfonta, Bambui</v>
      </c>
      <c r="CU447" s="4" t="str">
        <v>IRA Mfonta, Bambui</v>
      </c>
      <c r="CV447" s="4" t="str">
        <v>IRA Mfonta, Bambui</v>
      </c>
      <c r="CW447" s="4" t="str">
        <v>IRA Mfonta, Bambui</v>
      </c>
      <c r="CX447" s="4" t="str">
        <v>IRA Mfonta, Bambui</v>
      </c>
      <c r="CY447" s="4" t="str">
        <v>IRA Mfonta, Bambui</v>
      </c>
      <c r="CZ447" s="4" t="str">
        <v>IRA Mfonta, Bambui</v>
      </c>
      <c r="DA447" s="4" t="str">
        <v>IRA Mfonta, Bambui</v>
      </c>
      <c r="DB447" s="4" t="str">
        <v>IRA Mfonta, Bambui</v>
      </c>
      <c r="DC447" s="4" t="str">
        <v>IRA Mfonta, Bambui</v>
      </c>
      <c r="DD447" s="4" t="str">
        <v>IRA Mfonta, Bambui</v>
      </c>
      <c r="DE447" s="4" t="str">
        <v>IRA Mfonta, Bambui</v>
      </c>
      <c r="DF447" s="4" t="str">
        <v>IRA Mfonta, Bambui</v>
      </c>
      <c r="DG447" s="4" t="str">
        <v>IRA Mfonta, Bambui</v>
      </c>
      <c r="DH447" s="4" t="str">
        <v>IRA Mfonta, Bambui</v>
      </c>
      <c r="DI447" s="4" t="str">
        <v>IRA Mfonta, Bambui</v>
      </c>
      <c r="DJ447" s="4" t="str">
        <v>IRA Mfonta, Bambui</v>
      </c>
      <c r="DK447" s="4" t="str">
        <v>IRA Mfonta, Bambui</v>
      </c>
      <c r="DL447" s="4" t="str">
        <v>IRA Mfonta, Bambui</v>
      </c>
      <c r="DM447" s="4" t="str">
        <v>IRA Mfonta, Bambui</v>
      </c>
      <c r="DN447" s="4" t="str">
        <v>IRA Mfonta, Bambui</v>
      </c>
      <c r="DO447" s="4" t="str">
        <v>IRA Mfonta, Bambui</v>
      </c>
      <c r="DP447" s="4" t="str">
        <v>IRA Mfonta, Bambui</v>
      </c>
    </row>
    <row r="448" spans="1:120" x14ac:dyDescent="0.35">
      <c r="A448" s="4">
        <v>-0.35399999999999998</v>
      </c>
      <c r="B448" s="4">
        <v>34.683999999999997</v>
      </c>
      <c r="C448" s="4" t="s">
        <v>215</v>
      </c>
      <c r="D448" s="4" t="s">
        <v>130</v>
      </c>
      <c r="E448" s="4" t="s">
        <v>659</v>
      </c>
      <c r="F448" s="4">
        <v>20000</v>
      </c>
      <c r="G448" s="4" t="str">
        <f t="shared" si="6"/>
        <v>Kenya-Rachuonyo District</v>
      </c>
      <c r="BA448" s="4" t="str">
        <v>IRAD Dschang</v>
      </c>
      <c r="BB448" s="4" t="str">
        <v>IRAD Dschang</v>
      </c>
      <c r="BC448" s="4" t="str">
        <v>IRAD Dschang</v>
      </c>
      <c r="BD448" s="4" t="str">
        <v>IRAD Dschang</v>
      </c>
      <c r="BE448" s="4" t="str">
        <v>IRAD Dschang</v>
      </c>
      <c r="BF448" s="4" t="str">
        <v>IRAD Dschang</v>
      </c>
      <c r="BG448" s="4" t="str">
        <v>IRAD Dschang</v>
      </c>
      <c r="BH448" s="4" t="str">
        <v>IRAD Dschang</v>
      </c>
      <c r="BI448" s="4" t="str">
        <v>IRAD Dschang</v>
      </c>
      <c r="BJ448" s="4" t="str">
        <v>IRAD Dschang</v>
      </c>
      <c r="BK448" s="4" t="str">
        <v>IRAD Dschang</v>
      </c>
      <c r="BL448" s="4" t="str">
        <v>IRAD Dschang</v>
      </c>
      <c r="BM448" s="4" t="str">
        <v>IRAD Dschang</v>
      </c>
      <c r="BN448" s="4" t="str">
        <v>IRAD Dschang</v>
      </c>
      <c r="BO448" s="4" t="str">
        <v>IRAD Dschang</v>
      </c>
      <c r="BP448" s="4" t="str">
        <v>IRAD Dschang</v>
      </c>
      <c r="BQ448" s="4" t="str">
        <v>IRAD Dschang</v>
      </c>
      <c r="BR448" s="4" t="str">
        <v>IRAD Dschang</v>
      </c>
      <c r="BS448" s="4" t="str">
        <v>IRAD Dschang</v>
      </c>
      <c r="BT448" s="4" t="str">
        <v>IRAD Dschang</v>
      </c>
      <c r="BU448" s="4" t="str">
        <v>IRAD Dschang</v>
      </c>
      <c r="BV448" s="4" t="str">
        <v>IRAD Dschang</v>
      </c>
      <c r="BW448" s="4" t="str">
        <v>IRAD Dschang</v>
      </c>
      <c r="BX448" s="4" t="str">
        <v>IRAD Dschang</v>
      </c>
      <c r="BY448" s="4" t="str">
        <v>IRAD Dschang</v>
      </c>
      <c r="BZ448" s="4" t="str">
        <v>IRAD Dschang</v>
      </c>
      <c r="CA448" s="4" t="str">
        <v>IRAD Dschang</v>
      </c>
      <c r="CB448" s="4" t="str">
        <v>IRAD Dschang</v>
      </c>
      <c r="CC448" s="4" t="str">
        <v>IRAD Dschang</v>
      </c>
      <c r="CD448" s="4" t="str">
        <v>IRAD Dschang</v>
      </c>
      <c r="CE448" s="4" t="str">
        <v>IRAD Dschang</v>
      </c>
      <c r="CF448" s="4" t="str">
        <v>IRAD Dschang</v>
      </c>
      <c r="CG448" s="4" t="str">
        <v>IRAD Dschang</v>
      </c>
      <c r="CH448" s="4" t="str">
        <v>IRAD Dschang</v>
      </c>
      <c r="CJ448" s="4" t="str">
        <v>IRAD Dschang</v>
      </c>
      <c r="CK448" s="4" t="str">
        <v>IRAD Dschang</v>
      </c>
      <c r="CL448" s="4" t="str">
        <v>IRAD Dschang</v>
      </c>
      <c r="CM448" s="4" t="str">
        <v>IRAD Dschang</v>
      </c>
      <c r="CN448" s="4" t="str">
        <v>IRAD Dschang</v>
      </c>
      <c r="CO448" s="4" t="str">
        <v>IRAD Dschang</v>
      </c>
      <c r="CP448" s="4" t="str">
        <v>IRAD Dschang</v>
      </c>
      <c r="CQ448" s="4" t="str">
        <v>IRAD Dschang</v>
      </c>
      <c r="CR448" s="4" t="str">
        <v>IRAD Dschang</v>
      </c>
      <c r="CS448" s="4" t="str">
        <v>IRAD Dschang</v>
      </c>
      <c r="CT448" s="4" t="str">
        <v>IRAD Dschang</v>
      </c>
      <c r="CU448" s="4" t="str">
        <v>IRAD Dschang</v>
      </c>
      <c r="CV448" s="4" t="str">
        <v>IRAD Dschang</v>
      </c>
      <c r="CW448" s="4" t="str">
        <v>IRAD Dschang</v>
      </c>
      <c r="CX448" s="4" t="str">
        <v>IRAD Dschang</v>
      </c>
      <c r="CY448" s="4" t="str">
        <v>IRAD Dschang</v>
      </c>
      <c r="CZ448" s="4" t="str">
        <v>IRAD Dschang</v>
      </c>
      <c r="DA448" s="4" t="str">
        <v>IRAD Dschang</v>
      </c>
      <c r="DB448" s="4" t="str">
        <v>IRAD Dschang</v>
      </c>
      <c r="DC448" s="4" t="str">
        <v>IRAD Dschang</v>
      </c>
      <c r="DD448" s="4" t="str">
        <v>IRAD Dschang</v>
      </c>
      <c r="DE448" s="4" t="str">
        <v>IRAD Dschang</v>
      </c>
      <c r="DF448" s="4" t="str">
        <v>IRAD Dschang</v>
      </c>
      <c r="DG448" s="4" t="str">
        <v>IRAD Dschang</v>
      </c>
      <c r="DH448" s="4" t="str">
        <v>IRAD Dschang</v>
      </c>
      <c r="DI448" s="4" t="str">
        <v>IRAD Dschang</v>
      </c>
      <c r="DJ448" s="4" t="str">
        <v>IRAD Dschang</v>
      </c>
      <c r="DK448" s="4" t="str">
        <v>IRAD Dschang</v>
      </c>
      <c r="DL448" s="4" t="str">
        <v>IRAD Dschang</v>
      </c>
      <c r="DM448" s="4" t="str">
        <v>IRAD Dschang</v>
      </c>
      <c r="DN448" s="4" t="str">
        <v>IRAD Dschang</v>
      </c>
      <c r="DO448" s="4" t="str">
        <v>IRAD Dschang</v>
      </c>
      <c r="DP448" s="4" t="str">
        <v>IRAD Dschang</v>
      </c>
    </row>
    <row r="449" spans="1:120" x14ac:dyDescent="0.35">
      <c r="A449" s="4">
        <v>0.66</v>
      </c>
      <c r="B449" s="4">
        <v>34.78</v>
      </c>
      <c r="C449" s="4" t="s">
        <v>215</v>
      </c>
      <c r="D449" s="4" t="s">
        <v>130</v>
      </c>
      <c r="E449" s="4" t="s">
        <v>660</v>
      </c>
      <c r="F449" s="4">
        <v>10000</v>
      </c>
      <c r="G449" s="4" t="str">
        <f t="shared" si="6"/>
        <v>Kenya-Rachuonyo, Kiisi</v>
      </c>
      <c r="BA449" s="4" t="str">
        <v>IRAD, Mankon</v>
      </c>
      <c r="BB449" s="4" t="str">
        <v>IRAD, Mankon</v>
      </c>
      <c r="BC449" s="4" t="str">
        <v>IRAD, Mankon</v>
      </c>
      <c r="BD449" s="4" t="str">
        <v>IRAD, Mankon</v>
      </c>
      <c r="BE449" s="4" t="str">
        <v>IRAD, Mankon</v>
      </c>
      <c r="BF449" s="4" t="str">
        <v>IRAD, Mankon</v>
      </c>
      <c r="BG449" s="4" t="str">
        <v>IRAD, Mankon</v>
      </c>
      <c r="BH449" s="4" t="str">
        <v>IRAD, Mankon</v>
      </c>
      <c r="BI449" s="4" t="str">
        <v>IRAD, Mankon</v>
      </c>
      <c r="BJ449" s="4" t="str">
        <v>IRAD, Mankon</v>
      </c>
      <c r="BK449" s="4" t="str">
        <v>IRAD, Mankon</v>
      </c>
      <c r="BL449" s="4" t="str">
        <v>IRAD, Mankon</v>
      </c>
      <c r="BM449" s="4" t="str">
        <v>IRAD, Mankon</v>
      </c>
      <c r="BN449" s="4" t="str">
        <v>IRAD, Mankon</v>
      </c>
      <c r="BO449" s="4" t="str">
        <v>IRAD, Mankon</v>
      </c>
      <c r="BP449" s="4" t="str">
        <v>IRAD, Mankon</v>
      </c>
      <c r="BQ449" s="4" t="str">
        <v>IRAD, Mankon</v>
      </c>
      <c r="BR449" s="4" t="str">
        <v>IRAD, Mankon</v>
      </c>
      <c r="BS449" s="4" t="str">
        <v>IRAD, Mankon</v>
      </c>
      <c r="BT449" s="4" t="str">
        <v>IRAD, Mankon</v>
      </c>
      <c r="BU449" s="4" t="str">
        <v>IRAD, Mankon</v>
      </c>
      <c r="BV449" s="4" t="str">
        <v>IRAD, Mankon</v>
      </c>
      <c r="BW449" s="4" t="str">
        <v>IRAD, Mankon</v>
      </c>
      <c r="BX449" s="4" t="str">
        <v>IRAD, Mankon</v>
      </c>
      <c r="BY449" s="4" t="str">
        <v>IRAD, Mankon</v>
      </c>
      <c r="BZ449" s="4" t="str">
        <v>IRAD, Mankon</v>
      </c>
      <c r="CA449" s="4" t="str">
        <v>IRAD, Mankon</v>
      </c>
      <c r="CB449" s="4" t="str">
        <v>IRAD, Mankon</v>
      </c>
      <c r="CC449" s="4" t="str">
        <v>IRAD, Mankon</v>
      </c>
      <c r="CD449" s="4" t="str">
        <v>IRAD, Mankon</v>
      </c>
      <c r="CE449" s="4" t="str">
        <v>IRAD, Mankon</v>
      </c>
      <c r="CF449" s="4" t="str">
        <v>IRAD, Mankon</v>
      </c>
      <c r="CG449" s="4" t="str">
        <v>IRAD, Mankon</v>
      </c>
      <c r="CH449" s="4" t="str">
        <v>IRAD, Mankon</v>
      </c>
      <c r="CJ449" s="4" t="str">
        <v>IRAD, Mankon</v>
      </c>
      <c r="CK449" s="4" t="str">
        <v>IRAD, Mankon</v>
      </c>
      <c r="CL449" s="4" t="str">
        <v>IRAD, Mankon</v>
      </c>
      <c r="CM449" s="4" t="str">
        <v>IRAD, Mankon</v>
      </c>
      <c r="CN449" s="4" t="str">
        <v>IRAD, Mankon</v>
      </c>
      <c r="CO449" s="4" t="str">
        <v>IRAD, Mankon</v>
      </c>
      <c r="CP449" s="4" t="str">
        <v>IRAD, Mankon</v>
      </c>
      <c r="CQ449" s="4" t="str">
        <v>IRAD, Mankon</v>
      </c>
      <c r="CR449" s="4" t="str">
        <v>IRAD, Mankon</v>
      </c>
      <c r="CS449" s="4" t="str">
        <v>IRAD, Mankon</v>
      </c>
      <c r="CT449" s="4" t="str">
        <v>IRAD, Mankon</v>
      </c>
      <c r="CU449" s="4" t="str">
        <v>IRAD, Mankon</v>
      </c>
      <c r="CV449" s="4" t="str">
        <v>IRAD, Mankon</v>
      </c>
      <c r="CW449" s="4" t="str">
        <v>IRAD, Mankon</v>
      </c>
      <c r="CX449" s="4" t="str">
        <v>IRAD, Mankon</v>
      </c>
      <c r="CY449" s="4" t="str">
        <v>IRAD, Mankon</v>
      </c>
      <c r="CZ449" s="4" t="str">
        <v>IRAD, Mankon</v>
      </c>
      <c r="DA449" s="4" t="str">
        <v>IRAD, Mankon</v>
      </c>
      <c r="DB449" s="4" t="str">
        <v>IRAD, Mankon</v>
      </c>
      <c r="DC449" s="4" t="str">
        <v>IRAD, Mankon</v>
      </c>
      <c r="DD449" s="4" t="str">
        <v>IRAD, Mankon</v>
      </c>
      <c r="DE449" s="4" t="str">
        <v>IRAD, Mankon</v>
      </c>
      <c r="DF449" s="4" t="str">
        <v>IRAD, Mankon</v>
      </c>
      <c r="DG449" s="4" t="str">
        <v>IRAD, Mankon</v>
      </c>
      <c r="DH449" s="4" t="str">
        <v>IRAD, Mankon</v>
      </c>
      <c r="DI449" s="4" t="str">
        <v>IRAD, Mankon</v>
      </c>
      <c r="DJ449" s="4" t="str">
        <v>IRAD, Mankon</v>
      </c>
      <c r="DK449" s="4" t="str">
        <v>IRAD, Mankon</v>
      </c>
      <c r="DL449" s="4" t="str">
        <v>IRAD, Mankon</v>
      </c>
      <c r="DM449" s="4" t="str">
        <v>IRAD, Mankon</v>
      </c>
      <c r="DN449" s="4" t="str">
        <v>IRAD, Mankon</v>
      </c>
      <c r="DO449" s="4" t="str">
        <v>IRAD, Mankon</v>
      </c>
      <c r="DP449" s="4" t="str">
        <v>IRAD, Mankon</v>
      </c>
    </row>
    <row r="450" spans="1:120" x14ac:dyDescent="0.35">
      <c r="A450" s="4">
        <v>-1.01444</v>
      </c>
      <c r="B450" s="4">
        <v>35.895829999999997</v>
      </c>
      <c r="C450" s="4" t="s">
        <v>215</v>
      </c>
      <c r="D450" s="4" t="s">
        <v>130</v>
      </c>
      <c r="E450" s="4" t="s">
        <v>661</v>
      </c>
      <c r="F450" s="4">
        <v>10000</v>
      </c>
      <c r="G450" s="4" t="str">
        <f t="shared" ref="G450:G513" si="7">CONCATENATE(C450,"-",E450)</f>
        <v>Kenya-Rotian. Narok</v>
      </c>
      <c r="BA450" s="4" t="str">
        <v>IRLI, Nairobi</v>
      </c>
      <c r="BB450" s="4" t="str">
        <v>IRLI, Nairobi</v>
      </c>
      <c r="BC450" s="4" t="str">
        <v>IRLI, Nairobi</v>
      </c>
      <c r="BD450" s="4" t="str">
        <v>IRLI, Nairobi</v>
      </c>
      <c r="BE450" s="4" t="str">
        <v>IRLI, Nairobi</v>
      </c>
      <c r="BF450" s="4" t="str">
        <v>IRLI, Nairobi</v>
      </c>
      <c r="BG450" s="4" t="str">
        <v>IRLI, Nairobi</v>
      </c>
      <c r="BH450" s="4" t="str">
        <v>IRLI, Nairobi</v>
      </c>
      <c r="BI450" s="4" t="str">
        <v>IRLI, Nairobi</v>
      </c>
      <c r="BJ450" s="4" t="str">
        <v>IRLI, Nairobi</v>
      </c>
      <c r="BK450" s="4" t="str">
        <v>IRLI, Nairobi</v>
      </c>
      <c r="BL450" s="4" t="str">
        <v>IRLI, Nairobi</v>
      </c>
      <c r="BM450" s="4" t="str">
        <v>IRLI, Nairobi</v>
      </c>
      <c r="BN450" s="4" t="str">
        <v>IRLI, Nairobi</v>
      </c>
      <c r="BO450" s="4" t="str">
        <v>IRLI, Nairobi</v>
      </c>
      <c r="BP450" s="4" t="str">
        <v>IRLI, Nairobi</v>
      </c>
      <c r="BQ450" s="4" t="str">
        <v>IRLI, Nairobi</v>
      </c>
      <c r="BR450" s="4" t="str">
        <v>IRLI, Nairobi</v>
      </c>
      <c r="BS450" s="4" t="str">
        <v>IRLI, Nairobi</v>
      </c>
      <c r="BT450" s="4" t="str">
        <v>IRLI, Nairobi</v>
      </c>
      <c r="BU450" s="4" t="str">
        <v>IRLI, Nairobi</v>
      </c>
      <c r="BV450" s="4" t="str">
        <v>IRLI, Nairobi</v>
      </c>
      <c r="BW450" s="4" t="str">
        <v>IRLI, Nairobi</v>
      </c>
      <c r="BX450" s="4" t="str">
        <v>IRLI, Nairobi</v>
      </c>
      <c r="BY450" s="4" t="str">
        <v>IRLI, Nairobi</v>
      </c>
      <c r="BZ450" s="4" t="str">
        <v>IRLI, Nairobi</v>
      </c>
      <c r="CA450" s="4" t="str">
        <v>IRLI, Nairobi</v>
      </c>
      <c r="CB450" s="4" t="str">
        <v>IRLI, Nairobi</v>
      </c>
      <c r="CC450" s="4" t="str">
        <v>IRLI, Nairobi</v>
      </c>
      <c r="CD450" s="4" t="str">
        <v>IRLI, Nairobi</v>
      </c>
      <c r="CE450" s="4" t="str">
        <v>IRLI, Nairobi</v>
      </c>
      <c r="CF450" s="4" t="str">
        <v>IRLI, Nairobi</v>
      </c>
      <c r="CG450" s="4" t="str">
        <v>IRLI, Nairobi</v>
      </c>
      <c r="CH450" s="4" t="str">
        <v>IRLI, Nairobi</v>
      </c>
      <c r="CJ450" s="4" t="str">
        <v>IRLI, Nairobi</v>
      </c>
      <c r="CK450" s="4" t="str">
        <v>IRLI, Nairobi</v>
      </c>
      <c r="CL450" s="4" t="str">
        <v>IRLI, Nairobi</v>
      </c>
      <c r="CM450" s="4" t="str">
        <v>IRLI, Nairobi</v>
      </c>
      <c r="CN450" s="4" t="str">
        <v>IRLI, Nairobi</v>
      </c>
      <c r="CO450" s="4" t="str">
        <v>IRLI, Nairobi</v>
      </c>
      <c r="CP450" s="4" t="str">
        <v>IRLI, Nairobi</v>
      </c>
      <c r="CQ450" s="4" t="str">
        <v>IRLI, Nairobi</v>
      </c>
      <c r="CR450" s="4" t="str">
        <v>IRLI, Nairobi</v>
      </c>
      <c r="CS450" s="4" t="str">
        <v>IRLI, Nairobi</v>
      </c>
      <c r="CT450" s="4" t="str">
        <v>IRLI, Nairobi</v>
      </c>
      <c r="CU450" s="4" t="str">
        <v>IRLI, Nairobi</v>
      </c>
      <c r="CV450" s="4" t="str">
        <v>IRLI, Nairobi</v>
      </c>
      <c r="CW450" s="4" t="str">
        <v>IRLI, Nairobi</v>
      </c>
      <c r="CX450" s="4" t="str">
        <v>IRLI, Nairobi</v>
      </c>
      <c r="CY450" s="4" t="str">
        <v>IRLI, Nairobi</v>
      </c>
      <c r="CZ450" s="4" t="str">
        <v>IRLI, Nairobi</v>
      </c>
      <c r="DA450" s="4" t="str">
        <v>IRLI, Nairobi</v>
      </c>
      <c r="DB450" s="4" t="str">
        <v>IRLI, Nairobi</v>
      </c>
      <c r="DC450" s="4" t="str">
        <v>IRLI, Nairobi</v>
      </c>
      <c r="DD450" s="4" t="str">
        <v>IRLI, Nairobi</v>
      </c>
      <c r="DE450" s="4" t="str">
        <v>IRLI, Nairobi</v>
      </c>
      <c r="DF450" s="4" t="str">
        <v>IRLI, Nairobi</v>
      </c>
      <c r="DG450" s="4" t="str">
        <v>IRLI, Nairobi</v>
      </c>
      <c r="DH450" s="4" t="str">
        <v>IRLI, Nairobi</v>
      </c>
      <c r="DI450" s="4" t="str">
        <v>IRLI, Nairobi</v>
      </c>
      <c r="DJ450" s="4" t="str">
        <v>IRLI, Nairobi</v>
      </c>
      <c r="DK450" s="4" t="str">
        <v>IRLI, Nairobi</v>
      </c>
      <c r="DL450" s="4" t="str">
        <v>IRLI, Nairobi</v>
      </c>
      <c r="DM450" s="4" t="str">
        <v>IRLI, Nairobi</v>
      </c>
      <c r="DN450" s="4" t="str">
        <v>IRLI, Nairobi</v>
      </c>
      <c r="DO450" s="4" t="str">
        <v>IRLI, Nairobi</v>
      </c>
      <c r="DP450" s="4" t="str">
        <v>IRLI, Nairobi</v>
      </c>
    </row>
    <row r="451" spans="1:120" x14ac:dyDescent="0.35">
      <c r="A451" s="4">
        <v>0.25194</v>
      </c>
      <c r="B451" s="4">
        <v>34.204720000000002</v>
      </c>
      <c r="C451" s="4" t="s">
        <v>215</v>
      </c>
      <c r="D451" s="4" t="s">
        <v>130</v>
      </c>
      <c r="E451" s="4" t="s">
        <v>662</v>
      </c>
      <c r="F451" s="4">
        <v>250</v>
      </c>
      <c r="G451" s="4" t="str">
        <f t="shared" si="7"/>
        <v>Kenya-Sega</v>
      </c>
      <c r="BA451" s="4" t="str">
        <v>Irrigation Research Station, Kadawa</v>
      </c>
      <c r="BB451" s="4" t="str">
        <v>Irrigation Research Station, Kadawa</v>
      </c>
      <c r="BC451" s="4" t="str">
        <v>Irrigation Research Station, Kadawa</v>
      </c>
      <c r="BD451" s="4" t="str">
        <v>Irrigation Research Station, Kadawa</v>
      </c>
      <c r="BE451" s="4" t="str">
        <v>Irrigation Research Station, Kadawa</v>
      </c>
      <c r="BF451" s="4" t="str">
        <v>Irrigation Research Station, Kadawa</v>
      </c>
      <c r="BG451" s="4" t="str">
        <v>Irrigation Research Station, Kadawa</v>
      </c>
      <c r="BH451" s="4" t="str">
        <v>Irrigation Research Station, Kadawa</v>
      </c>
      <c r="BI451" s="4" t="str">
        <v>Irrigation Research Station, Kadawa</v>
      </c>
      <c r="BJ451" s="4" t="str">
        <v>Irrigation Research Station, Kadawa</v>
      </c>
      <c r="BK451" s="4" t="str">
        <v>Irrigation Research Station, Kadawa</v>
      </c>
      <c r="BL451" s="4" t="str">
        <v>Irrigation Research Station, Kadawa</v>
      </c>
      <c r="BM451" s="4" t="str">
        <v>Irrigation Research Station, Kadawa</v>
      </c>
      <c r="BN451" s="4" t="str">
        <v>Irrigation Research Station, Kadawa</v>
      </c>
      <c r="BO451" s="4" t="str">
        <v>Irrigation Research Station, Kadawa</v>
      </c>
      <c r="BP451" s="4" t="str">
        <v>Irrigation Research Station, Kadawa</v>
      </c>
      <c r="BQ451" s="4" t="str">
        <v>Irrigation Research Station, Kadawa</v>
      </c>
      <c r="BR451" s="4" t="str">
        <v>Irrigation Research Station, Kadawa</v>
      </c>
      <c r="BS451" s="4" t="str">
        <v>Irrigation Research Station, Kadawa</v>
      </c>
      <c r="BT451" s="4" t="str">
        <v>Irrigation Research Station, Kadawa</v>
      </c>
      <c r="BU451" s="4" t="str">
        <v>Irrigation Research Station, Kadawa</v>
      </c>
      <c r="BV451" s="4" t="str">
        <v>Irrigation Research Station, Kadawa</v>
      </c>
      <c r="BW451" s="4" t="str">
        <v>Irrigation Research Station, Kadawa</v>
      </c>
      <c r="BX451" s="4" t="str">
        <v>Irrigation Research Station, Kadawa</v>
      </c>
      <c r="BY451" s="4" t="str">
        <v>Irrigation Research Station, Kadawa</v>
      </c>
      <c r="BZ451" s="4" t="str">
        <v>Irrigation Research Station, Kadawa</v>
      </c>
      <c r="CA451" s="4" t="str">
        <v>Irrigation Research Station, Kadawa</v>
      </c>
      <c r="CB451" s="4" t="str">
        <v>Irrigation Research Station, Kadawa</v>
      </c>
      <c r="CC451" s="4" t="str">
        <v>Irrigation Research Station, Kadawa</v>
      </c>
      <c r="CD451" s="4" t="str">
        <v>Irrigation Research Station, Kadawa</v>
      </c>
      <c r="CE451" s="4" t="str">
        <v>Irrigation Research Station, Kadawa</v>
      </c>
      <c r="CF451" s="4" t="str">
        <v>Irrigation Research Station, Kadawa</v>
      </c>
      <c r="CG451" s="4" t="str">
        <v>Irrigation Research Station, Kadawa</v>
      </c>
      <c r="CH451" s="4" t="str">
        <v>Irrigation Research Station, Kadawa</v>
      </c>
      <c r="CJ451" s="4" t="str">
        <v>Irrigation Research Station, Kadawa</v>
      </c>
      <c r="CK451" s="4" t="str">
        <v>Irrigation Research Station, Kadawa</v>
      </c>
      <c r="CL451" s="4" t="str">
        <v>Irrigation Research Station, Kadawa</v>
      </c>
      <c r="CM451" s="4" t="str">
        <v>Irrigation Research Station, Kadawa</v>
      </c>
      <c r="CN451" s="4" t="str">
        <v>Irrigation Research Station, Kadawa</v>
      </c>
      <c r="CO451" s="4" t="str">
        <v>Irrigation Research Station, Kadawa</v>
      </c>
      <c r="CP451" s="4" t="str">
        <v>Irrigation Research Station, Kadawa</v>
      </c>
      <c r="CQ451" s="4" t="str">
        <v>Irrigation Research Station, Kadawa</v>
      </c>
      <c r="CR451" s="4" t="str">
        <v>Irrigation Research Station, Kadawa</v>
      </c>
      <c r="CS451" s="4" t="str">
        <v>Irrigation Research Station, Kadawa</v>
      </c>
      <c r="CT451" s="4" t="str">
        <v>Irrigation Research Station, Kadawa</v>
      </c>
      <c r="CU451" s="4" t="str">
        <v>Irrigation Research Station, Kadawa</v>
      </c>
      <c r="CV451" s="4" t="str">
        <v>Irrigation Research Station, Kadawa</v>
      </c>
      <c r="CW451" s="4" t="str">
        <v>Irrigation Research Station, Kadawa</v>
      </c>
      <c r="CX451" s="4" t="str">
        <v>Irrigation Research Station, Kadawa</v>
      </c>
      <c r="CY451" s="4" t="str">
        <v>Irrigation Research Station, Kadawa</v>
      </c>
      <c r="CZ451" s="4" t="str">
        <v>Irrigation Research Station, Kadawa</v>
      </c>
      <c r="DA451" s="4" t="str">
        <v>Irrigation Research Station, Kadawa</v>
      </c>
      <c r="DB451" s="4" t="str">
        <v>Irrigation Research Station, Kadawa</v>
      </c>
      <c r="DC451" s="4" t="str">
        <v>Irrigation Research Station, Kadawa</v>
      </c>
      <c r="DD451" s="4" t="str">
        <v>Irrigation Research Station, Kadawa</v>
      </c>
      <c r="DE451" s="4" t="str">
        <v>Irrigation Research Station, Kadawa</v>
      </c>
      <c r="DF451" s="4" t="str">
        <v>Irrigation Research Station, Kadawa</v>
      </c>
      <c r="DG451" s="4" t="str">
        <v>Irrigation Research Station, Kadawa</v>
      </c>
      <c r="DH451" s="4" t="str">
        <v>Irrigation Research Station, Kadawa</v>
      </c>
      <c r="DI451" s="4" t="str">
        <v>Irrigation Research Station, Kadawa</v>
      </c>
      <c r="DJ451" s="4" t="str">
        <v>Irrigation Research Station, Kadawa</v>
      </c>
      <c r="DK451" s="4" t="str">
        <v>Irrigation Research Station, Kadawa</v>
      </c>
      <c r="DL451" s="4" t="str">
        <v>Irrigation Research Station, Kadawa</v>
      </c>
      <c r="DM451" s="4" t="str">
        <v>Irrigation Research Station, Kadawa</v>
      </c>
      <c r="DN451" s="4" t="str">
        <v>Irrigation Research Station, Kadawa</v>
      </c>
      <c r="DO451" s="4" t="str">
        <v>Irrigation Research Station, Kadawa</v>
      </c>
      <c r="DP451" s="4" t="str">
        <v>Irrigation Research Station, Kadawa</v>
      </c>
    </row>
    <row r="452" spans="1:120" x14ac:dyDescent="0.35">
      <c r="A452" s="4">
        <v>-0.53332999999999997</v>
      </c>
      <c r="B452" s="4">
        <v>34.483330000000002</v>
      </c>
      <c r="C452" s="4" t="s">
        <v>215</v>
      </c>
      <c r="D452" s="4" t="s">
        <v>130</v>
      </c>
      <c r="E452" s="4" t="s">
        <v>663</v>
      </c>
      <c r="F452" s="4">
        <v>917</v>
      </c>
      <c r="G452" s="4" t="str">
        <f t="shared" si="7"/>
        <v>Kenya-Shimba Hills</v>
      </c>
      <c r="BA452" s="4" t="str">
        <v>ISABU Mugerero</v>
      </c>
      <c r="BB452" s="4" t="str">
        <v>ISABU Mugerero</v>
      </c>
      <c r="BC452" s="4" t="str">
        <v>ISABU Mugerero</v>
      </c>
      <c r="BD452" s="4" t="str">
        <v>ISABU Mugerero</v>
      </c>
      <c r="BE452" s="4" t="str">
        <v>ISABU Mugerero</v>
      </c>
      <c r="BF452" s="4" t="str">
        <v>ISABU Mugerero</v>
      </c>
      <c r="BG452" s="4" t="str">
        <v>ISABU Mugerero</v>
      </c>
      <c r="BH452" s="4" t="str">
        <v>ISABU Mugerero</v>
      </c>
      <c r="BI452" s="4" t="str">
        <v>ISABU Mugerero</v>
      </c>
      <c r="BJ452" s="4" t="str">
        <v>ISABU Mugerero</v>
      </c>
      <c r="BK452" s="4" t="str">
        <v>ISABU Mugerero</v>
      </c>
      <c r="BL452" s="4" t="str">
        <v>ISABU Mugerero</v>
      </c>
      <c r="BM452" s="4" t="str">
        <v>ISABU Mugerero</v>
      </c>
      <c r="BN452" s="4" t="str">
        <v>ISABU Mugerero</v>
      </c>
      <c r="BO452" s="4" t="str">
        <v>ISABU Mugerero</v>
      </c>
      <c r="BP452" s="4" t="str">
        <v>ISABU Mugerero</v>
      </c>
      <c r="BQ452" s="4" t="str">
        <v>ISABU Mugerero</v>
      </c>
      <c r="BR452" s="4" t="str">
        <v>ISABU Mugerero</v>
      </c>
      <c r="BS452" s="4" t="str">
        <v>ISABU Mugerero</v>
      </c>
      <c r="BT452" s="4" t="str">
        <v>ISABU Mugerero</v>
      </c>
      <c r="BU452" s="4" t="str">
        <v>ISABU Mugerero</v>
      </c>
      <c r="BV452" s="4" t="str">
        <v>ISABU Mugerero</v>
      </c>
      <c r="BW452" s="4" t="str">
        <v>ISABU Mugerero</v>
      </c>
      <c r="BX452" s="4" t="str">
        <v>ISABU Mugerero</v>
      </c>
      <c r="BY452" s="4" t="str">
        <v>ISABU Mugerero</v>
      </c>
      <c r="BZ452" s="4" t="str">
        <v>ISABU Mugerero</v>
      </c>
      <c r="CA452" s="4" t="str">
        <v>ISABU Mugerero</v>
      </c>
      <c r="CB452" s="4" t="str">
        <v>ISABU Mugerero</v>
      </c>
      <c r="CC452" s="4" t="str">
        <v>ISABU Mugerero</v>
      </c>
      <c r="CD452" s="4" t="str">
        <v>ISABU Mugerero</v>
      </c>
      <c r="CE452" s="4" t="str">
        <v>ISABU Mugerero</v>
      </c>
      <c r="CF452" s="4" t="str">
        <v>ISABU Mugerero</v>
      </c>
      <c r="CG452" s="4" t="str">
        <v>ISABU Mugerero</v>
      </c>
      <c r="CH452" s="4" t="str">
        <v>ISABU Mugerero</v>
      </c>
      <c r="CJ452" s="4" t="str">
        <v>ISABU Mugerero</v>
      </c>
      <c r="CK452" s="4" t="str">
        <v>ISABU Mugerero</v>
      </c>
      <c r="CL452" s="4" t="str">
        <v>ISABU Mugerero</v>
      </c>
      <c r="CM452" s="4" t="str">
        <v>ISABU Mugerero</v>
      </c>
      <c r="CN452" s="4" t="str">
        <v>ISABU Mugerero</v>
      </c>
      <c r="CO452" s="4" t="str">
        <v>ISABU Mugerero</v>
      </c>
      <c r="CP452" s="4" t="str">
        <v>ISABU Mugerero</v>
      </c>
      <c r="CQ452" s="4" t="str">
        <v>ISABU Mugerero</v>
      </c>
      <c r="CR452" s="4" t="str">
        <v>ISABU Mugerero</v>
      </c>
      <c r="CS452" s="4" t="str">
        <v>ISABU Mugerero</v>
      </c>
      <c r="CT452" s="4" t="str">
        <v>ISABU Mugerero</v>
      </c>
      <c r="CU452" s="4" t="str">
        <v>ISABU Mugerero</v>
      </c>
      <c r="CV452" s="4" t="str">
        <v>ISABU Mugerero</v>
      </c>
      <c r="CW452" s="4" t="str">
        <v>ISABU Mugerero</v>
      </c>
      <c r="CX452" s="4" t="str">
        <v>ISABU Mugerero</v>
      </c>
      <c r="CY452" s="4" t="str">
        <v>ISABU Mugerero</v>
      </c>
      <c r="CZ452" s="4" t="str">
        <v>ISABU Mugerero</v>
      </c>
      <c r="DA452" s="4" t="str">
        <v>ISABU Mugerero</v>
      </c>
      <c r="DB452" s="4" t="str">
        <v>ISABU Mugerero</v>
      </c>
      <c r="DC452" s="4" t="str">
        <v>ISABU Mugerero</v>
      </c>
      <c r="DD452" s="4" t="str">
        <v>ISABU Mugerero</v>
      </c>
      <c r="DE452" s="4" t="str">
        <v>ISABU Mugerero</v>
      </c>
      <c r="DF452" s="4" t="str">
        <v>ISABU Mugerero</v>
      </c>
      <c r="DG452" s="4" t="str">
        <v>ISABU Mugerero</v>
      </c>
      <c r="DH452" s="4" t="str">
        <v>ISABU Mugerero</v>
      </c>
      <c r="DI452" s="4" t="str">
        <v>ISABU Mugerero</v>
      </c>
      <c r="DJ452" s="4" t="str">
        <v>ISABU Mugerero</v>
      </c>
      <c r="DK452" s="4" t="str">
        <v>ISABU Mugerero</v>
      </c>
      <c r="DL452" s="4" t="str">
        <v>ISABU Mugerero</v>
      </c>
      <c r="DM452" s="4" t="str">
        <v>ISABU Mugerero</v>
      </c>
      <c r="DN452" s="4" t="str">
        <v>ISABU Mugerero</v>
      </c>
      <c r="DO452" s="4" t="str">
        <v>ISABU Mugerero</v>
      </c>
      <c r="DP452" s="4" t="str">
        <v>ISABU Mugerero</v>
      </c>
    </row>
    <row r="453" spans="1:120" x14ac:dyDescent="0.35">
      <c r="A453" s="4">
        <v>0.2</v>
      </c>
      <c r="B453" s="4">
        <v>34.799999999999997</v>
      </c>
      <c r="C453" s="4" t="s">
        <v>215</v>
      </c>
      <c r="D453" s="4" t="s">
        <v>130</v>
      </c>
      <c r="E453" s="4" t="s">
        <v>664</v>
      </c>
      <c r="F453" s="4">
        <v>917</v>
      </c>
      <c r="G453" s="4" t="str">
        <f t="shared" si="7"/>
        <v>Kenya-Shinyalu</v>
      </c>
      <c r="BA453" s="4" t="str">
        <v>ISAR, Buberuka</v>
      </c>
      <c r="BB453" s="4" t="str">
        <v>ISAR, Buberuka</v>
      </c>
      <c r="BC453" s="4" t="str">
        <v>ISAR, Buberuka</v>
      </c>
      <c r="BD453" s="4" t="str">
        <v>ISAR, Buberuka</v>
      </c>
      <c r="BE453" s="4" t="str">
        <v>ISAR, Buberuka</v>
      </c>
      <c r="BF453" s="4" t="str">
        <v>ISAR, Buberuka</v>
      </c>
      <c r="BG453" s="4" t="str">
        <v>ISAR, Buberuka</v>
      </c>
      <c r="BH453" s="4" t="str">
        <v>ISAR, Buberuka</v>
      </c>
      <c r="BI453" s="4" t="str">
        <v>ISAR, Buberuka</v>
      </c>
      <c r="BJ453" s="4" t="str">
        <v>ISAR, Buberuka</v>
      </c>
      <c r="BK453" s="4" t="str">
        <v>ISAR, Buberuka</v>
      </c>
      <c r="BL453" s="4" t="str">
        <v>ISAR, Buberuka</v>
      </c>
      <c r="BM453" s="4" t="str">
        <v>ISAR, Buberuka</v>
      </c>
      <c r="BN453" s="4" t="str">
        <v>ISAR, Buberuka</v>
      </c>
      <c r="BO453" s="4" t="str">
        <v>ISAR, Buberuka</v>
      </c>
      <c r="BP453" s="4" t="str">
        <v>ISAR, Buberuka</v>
      </c>
      <c r="BQ453" s="4" t="str">
        <v>ISAR, Buberuka</v>
      </c>
      <c r="BR453" s="4" t="str">
        <v>ISAR, Buberuka</v>
      </c>
      <c r="BS453" s="4" t="str">
        <v>ISAR, Buberuka</v>
      </c>
      <c r="BT453" s="4" t="str">
        <v>ISAR, Buberuka</v>
      </c>
      <c r="BU453" s="4" t="str">
        <v>ISAR, Buberuka</v>
      </c>
      <c r="BV453" s="4" t="str">
        <v>ISAR, Buberuka</v>
      </c>
      <c r="BW453" s="4" t="str">
        <v>ISAR, Buberuka</v>
      </c>
      <c r="BX453" s="4" t="str">
        <v>ISAR, Buberuka</v>
      </c>
      <c r="BY453" s="4" t="str">
        <v>ISAR, Buberuka</v>
      </c>
      <c r="BZ453" s="4" t="str">
        <v>ISAR, Buberuka</v>
      </c>
      <c r="CA453" s="4" t="str">
        <v>ISAR, Buberuka</v>
      </c>
      <c r="CB453" s="4" t="str">
        <v>ISAR, Buberuka</v>
      </c>
      <c r="CC453" s="4" t="str">
        <v>ISAR, Buberuka</v>
      </c>
      <c r="CD453" s="4" t="str">
        <v>ISAR, Buberuka</v>
      </c>
      <c r="CE453" s="4" t="str">
        <v>ISAR, Buberuka</v>
      </c>
      <c r="CF453" s="4" t="str">
        <v>ISAR, Buberuka</v>
      </c>
      <c r="CG453" s="4" t="str">
        <v>ISAR, Buberuka</v>
      </c>
      <c r="CH453" s="4" t="str">
        <v>ISAR, Buberuka</v>
      </c>
      <c r="CJ453" s="4" t="str">
        <v>ISAR, Buberuka</v>
      </c>
      <c r="CK453" s="4" t="str">
        <v>ISAR, Buberuka</v>
      </c>
      <c r="CL453" s="4" t="str">
        <v>ISAR, Buberuka</v>
      </c>
      <c r="CM453" s="4" t="str">
        <v>ISAR, Buberuka</v>
      </c>
      <c r="CN453" s="4" t="str">
        <v>ISAR, Buberuka</v>
      </c>
      <c r="CO453" s="4" t="str">
        <v>ISAR, Buberuka</v>
      </c>
      <c r="CP453" s="4" t="str">
        <v>ISAR, Buberuka</v>
      </c>
      <c r="CQ453" s="4" t="str">
        <v>ISAR, Buberuka</v>
      </c>
      <c r="CR453" s="4" t="str">
        <v>ISAR, Buberuka</v>
      </c>
      <c r="CS453" s="4" t="str">
        <v>ISAR, Buberuka</v>
      </c>
      <c r="CT453" s="4" t="str">
        <v>ISAR, Buberuka</v>
      </c>
      <c r="CU453" s="4" t="str">
        <v>ISAR, Buberuka</v>
      </c>
      <c r="CV453" s="4" t="str">
        <v>ISAR, Buberuka</v>
      </c>
      <c r="CW453" s="4" t="str">
        <v>ISAR, Buberuka</v>
      </c>
      <c r="CX453" s="4" t="str">
        <v>ISAR, Buberuka</v>
      </c>
      <c r="CY453" s="4" t="str">
        <v>ISAR, Buberuka</v>
      </c>
      <c r="CZ453" s="4" t="str">
        <v>ISAR, Buberuka</v>
      </c>
      <c r="DA453" s="4" t="str">
        <v>ISAR, Buberuka</v>
      </c>
      <c r="DB453" s="4" t="str">
        <v>ISAR, Buberuka</v>
      </c>
      <c r="DC453" s="4" t="str">
        <v>ISAR, Buberuka</v>
      </c>
      <c r="DD453" s="4" t="str">
        <v>ISAR, Buberuka</v>
      </c>
      <c r="DE453" s="4" t="str">
        <v>ISAR, Buberuka</v>
      </c>
      <c r="DF453" s="4" t="str">
        <v>ISAR, Buberuka</v>
      </c>
      <c r="DG453" s="4" t="str">
        <v>ISAR, Buberuka</v>
      </c>
      <c r="DH453" s="4" t="str">
        <v>ISAR, Buberuka</v>
      </c>
      <c r="DI453" s="4" t="str">
        <v>ISAR, Buberuka</v>
      </c>
      <c r="DJ453" s="4" t="str">
        <v>ISAR, Buberuka</v>
      </c>
      <c r="DK453" s="4" t="str">
        <v>ISAR, Buberuka</v>
      </c>
      <c r="DL453" s="4" t="str">
        <v>ISAR, Buberuka</v>
      </c>
      <c r="DM453" s="4" t="str">
        <v>ISAR, Buberuka</v>
      </c>
      <c r="DN453" s="4" t="str">
        <v>ISAR, Buberuka</v>
      </c>
      <c r="DO453" s="4" t="str">
        <v>ISAR, Buberuka</v>
      </c>
      <c r="DP453" s="4" t="str">
        <v>ISAR, Buberuka</v>
      </c>
    </row>
    <row r="454" spans="1:120" x14ac:dyDescent="0.35">
      <c r="A454" s="4">
        <v>0.106</v>
      </c>
      <c r="B454" s="4">
        <v>34.536000000000001</v>
      </c>
      <c r="C454" s="4" t="s">
        <v>215</v>
      </c>
      <c r="D454" s="4" t="s">
        <v>130</v>
      </c>
      <c r="E454" s="4" t="s">
        <v>665</v>
      </c>
      <c r="F454" s="4">
        <v>700</v>
      </c>
      <c r="G454" s="4" t="str">
        <f t="shared" si="7"/>
        <v>Kenya-Siaya</v>
      </c>
      <c r="BA454" s="4" t="str">
        <v>ISAR, Butare</v>
      </c>
      <c r="BB454" s="4" t="str">
        <v>ISAR, Butare</v>
      </c>
      <c r="BC454" s="4" t="str">
        <v>ISAR, Butare</v>
      </c>
      <c r="BD454" s="4" t="str">
        <v>ISAR, Butare</v>
      </c>
      <c r="BE454" s="4" t="str">
        <v>ISAR, Butare</v>
      </c>
      <c r="BF454" s="4" t="str">
        <v>ISAR, Butare</v>
      </c>
      <c r="BG454" s="4" t="str">
        <v>ISAR, Butare</v>
      </c>
      <c r="BH454" s="4" t="str">
        <v>ISAR, Butare</v>
      </c>
      <c r="BI454" s="4" t="str">
        <v>ISAR, Butare</v>
      </c>
      <c r="BJ454" s="4" t="str">
        <v>ISAR, Butare</v>
      </c>
      <c r="BK454" s="4" t="str">
        <v>ISAR, Butare</v>
      </c>
      <c r="BL454" s="4" t="str">
        <v>ISAR, Butare</v>
      </c>
      <c r="BM454" s="4" t="str">
        <v>ISAR, Butare</v>
      </c>
      <c r="BN454" s="4" t="str">
        <v>ISAR, Butare</v>
      </c>
      <c r="BO454" s="4" t="str">
        <v>ISAR, Butare</v>
      </c>
      <c r="BP454" s="4" t="str">
        <v>ISAR, Butare</v>
      </c>
      <c r="BQ454" s="4" t="str">
        <v>ISAR, Butare</v>
      </c>
      <c r="BR454" s="4" t="str">
        <v>ISAR, Butare</v>
      </c>
      <c r="BS454" s="4" t="str">
        <v>ISAR, Butare</v>
      </c>
      <c r="BT454" s="4" t="str">
        <v>ISAR, Butare</v>
      </c>
      <c r="BU454" s="4" t="str">
        <v>ISAR, Butare</v>
      </c>
      <c r="BV454" s="4" t="str">
        <v>ISAR, Butare</v>
      </c>
      <c r="BW454" s="4" t="str">
        <v>ISAR, Butare</v>
      </c>
      <c r="BX454" s="4" t="str">
        <v>ISAR, Butare</v>
      </c>
      <c r="BY454" s="4" t="str">
        <v>ISAR, Butare</v>
      </c>
      <c r="BZ454" s="4" t="str">
        <v>ISAR, Butare</v>
      </c>
      <c r="CA454" s="4" t="str">
        <v>ISAR, Butare</v>
      </c>
      <c r="CB454" s="4" t="str">
        <v>ISAR, Butare</v>
      </c>
      <c r="CC454" s="4" t="str">
        <v>ISAR, Butare</v>
      </c>
      <c r="CD454" s="4" t="str">
        <v>ISAR, Butare</v>
      </c>
      <c r="CE454" s="4" t="str">
        <v>ISAR, Butare</v>
      </c>
      <c r="CF454" s="4" t="str">
        <v>ISAR, Butare</v>
      </c>
      <c r="CG454" s="4" t="str">
        <v>ISAR, Butare</v>
      </c>
      <c r="CH454" s="4" t="str">
        <v>ISAR, Butare</v>
      </c>
      <c r="CJ454" s="4" t="str">
        <v>ISAR, Butare</v>
      </c>
      <c r="CK454" s="4" t="str">
        <v>ISAR, Butare</v>
      </c>
      <c r="CL454" s="4" t="str">
        <v>ISAR, Butare</v>
      </c>
      <c r="CM454" s="4" t="str">
        <v>ISAR, Butare</v>
      </c>
      <c r="CN454" s="4" t="str">
        <v>ISAR, Butare</v>
      </c>
      <c r="CO454" s="4" t="str">
        <v>ISAR, Butare</v>
      </c>
      <c r="CP454" s="4" t="str">
        <v>ISAR, Butare</v>
      </c>
      <c r="CQ454" s="4" t="str">
        <v>ISAR, Butare</v>
      </c>
      <c r="CR454" s="4" t="str">
        <v>ISAR, Butare</v>
      </c>
      <c r="CS454" s="4" t="str">
        <v>ISAR, Butare</v>
      </c>
      <c r="CT454" s="4" t="str">
        <v>ISAR, Butare</v>
      </c>
      <c r="CU454" s="4" t="str">
        <v>ISAR, Butare</v>
      </c>
      <c r="CV454" s="4" t="str">
        <v>ISAR, Butare</v>
      </c>
      <c r="CW454" s="4" t="str">
        <v>ISAR, Butare</v>
      </c>
      <c r="CX454" s="4" t="str">
        <v>ISAR, Butare</v>
      </c>
      <c r="CY454" s="4" t="str">
        <v>ISAR, Butare</v>
      </c>
      <c r="CZ454" s="4" t="str">
        <v>ISAR, Butare</v>
      </c>
      <c r="DA454" s="4" t="str">
        <v>ISAR, Butare</v>
      </c>
      <c r="DB454" s="4" t="str">
        <v>ISAR, Butare</v>
      </c>
      <c r="DC454" s="4" t="str">
        <v>ISAR, Butare</v>
      </c>
      <c r="DD454" s="4" t="str">
        <v>ISAR, Butare</v>
      </c>
      <c r="DE454" s="4" t="str">
        <v>ISAR, Butare</v>
      </c>
      <c r="DF454" s="4" t="str">
        <v>ISAR, Butare</v>
      </c>
      <c r="DG454" s="4" t="str">
        <v>ISAR, Butare</v>
      </c>
      <c r="DH454" s="4" t="str">
        <v>ISAR, Butare</v>
      </c>
      <c r="DI454" s="4" t="str">
        <v>ISAR, Butare</v>
      </c>
      <c r="DJ454" s="4" t="str">
        <v>ISAR, Butare</v>
      </c>
      <c r="DK454" s="4" t="str">
        <v>ISAR, Butare</v>
      </c>
      <c r="DL454" s="4" t="str">
        <v>ISAR, Butare</v>
      </c>
      <c r="DM454" s="4" t="str">
        <v>ISAR, Butare</v>
      </c>
      <c r="DN454" s="4" t="str">
        <v>ISAR, Butare</v>
      </c>
      <c r="DO454" s="4" t="str">
        <v>ISAR, Butare</v>
      </c>
      <c r="DP454" s="4" t="str">
        <v>ISAR, Butare</v>
      </c>
    </row>
    <row r="455" spans="1:120" x14ac:dyDescent="0.35">
      <c r="A455" s="4">
        <v>0.11667</v>
      </c>
      <c r="B455" s="4">
        <v>34.4</v>
      </c>
      <c r="C455" s="4" t="s">
        <v>215</v>
      </c>
      <c r="D455" s="4" t="s">
        <v>130</v>
      </c>
      <c r="E455" s="4" t="s">
        <v>665</v>
      </c>
      <c r="F455" s="4">
        <v>917</v>
      </c>
      <c r="G455" s="4" t="str">
        <f t="shared" si="7"/>
        <v>Kenya-Siaya</v>
      </c>
      <c r="BA455" s="4" t="str">
        <v>Isiolo</v>
      </c>
      <c r="BB455" s="4" t="str">
        <v>Isiolo</v>
      </c>
      <c r="BC455" s="4" t="str">
        <v>Isiolo</v>
      </c>
      <c r="BD455" s="4" t="str">
        <v>Isiolo</v>
      </c>
      <c r="BE455" s="4" t="str">
        <v>Isiolo</v>
      </c>
      <c r="BF455" s="4" t="str">
        <v>Isiolo</v>
      </c>
      <c r="BG455" s="4" t="str">
        <v>Isiolo</v>
      </c>
      <c r="BH455" s="4" t="str">
        <v>Isiolo</v>
      </c>
      <c r="BI455" s="4" t="str">
        <v>Isiolo</v>
      </c>
      <c r="BJ455" s="4" t="str">
        <v>Isiolo</v>
      </c>
      <c r="BK455" s="4" t="str">
        <v>Isiolo</v>
      </c>
      <c r="BL455" s="4" t="str">
        <v>Isiolo</v>
      </c>
      <c r="BM455" s="4" t="str">
        <v>Isiolo</v>
      </c>
      <c r="BN455" s="4" t="str">
        <v>Isiolo</v>
      </c>
      <c r="BO455" s="4" t="str">
        <v>Isiolo</v>
      </c>
      <c r="BP455" s="4" t="str">
        <v>Isiolo</v>
      </c>
      <c r="BQ455" s="4" t="str">
        <v>Isiolo</v>
      </c>
      <c r="BR455" s="4" t="str">
        <v>Isiolo</v>
      </c>
      <c r="BS455" s="4" t="str">
        <v>Isiolo</v>
      </c>
      <c r="BT455" s="4" t="str">
        <v>Isiolo</v>
      </c>
      <c r="BU455" s="4" t="str">
        <v>Isiolo</v>
      </c>
      <c r="BV455" s="4" t="str">
        <v>Isiolo</v>
      </c>
      <c r="BW455" s="4" t="str">
        <v>Isiolo</v>
      </c>
      <c r="BX455" s="4" t="str">
        <v>Isiolo</v>
      </c>
      <c r="BY455" s="4" t="str">
        <v>Isiolo</v>
      </c>
      <c r="BZ455" s="4" t="str">
        <v>Isiolo</v>
      </c>
      <c r="CA455" s="4" t="str">
        <v>Isiolo</v>
      </c>
      <c r="CB455" s="4" t="str">
        <v>Isiolo</v>
      </c>
      <c r="CC455" s="4" t="str">
        <v>Isiolo</v>
      </c>
      <c r="CD455" s="4" t="str">
        <v>Isiolo</v>
      </c>
      <c r="CE455" s="4" t="str">
        <v>Isiolo</v>
      </c>
      <c r="CF455" s="4" t="str">
        <v>Isiolo</v>
      </c>
      <c r="CG455" s="4" t="str">
        <v>Isiolo</v>
      </c>
      <c r="CH455" s="4" t="str">
        <v>Isiolo</v>
      </c>
      <c r="CJ455" s="4" t="str">
        <v>Isiolo</v>
      </c>
      <c r="CK455" s="4" t="str">
        <v>Isiolo</v>
      </c>
      <c r="CL455" s="4" t="str">
        <v>Isiolo</v>
      </c>
      <c r="CM455" s="4" t="str">
        <v>Isiolo</v>
      </c>
      <c r="CN455" s="4" t="str">
        <v>Isiolo</v>
      </c>
      <c r="CO455" s="4" t="str">
        <v>Isiolo</v>
      </c>
      <c r="CP455" s="4" t="str">
        <v>Isiolo</v>
      </c>
      <c r="CQ455" s="4" t="str">
        <v>Isiolo</v>
      </c>
      <c r="CR455" s="4" t="str">
        <v>Isiolo</v>
      </c>
      <c r="CS455" s="4" t="str">
        <v>Isiolo</v>
      </c>
      <c r="CT455" s="4" t="str">
        <v>Isiolo</v>
      </c>
      <c r="CU455" s="4" t="str">
        <v>Isiolo</v>
      </c>
      <c r="CV455" s="4" t="str">
        <v>Isiolo</v>
      </c>
      <c r="CW455" s="4" t="str">
        <v>Isiolo</v>
      </c>
      <c r="CX455" s="4" t="str">
        <v>Isiolo</v>
      </c>
      <c r="CY455" s="4" t="str">
        <v>Isiolo</v>
      </c>
      <c r="CZ455" s="4" t="str">
        <v>Isiolo</v>
      </c>
      <c r="DA455" s="4" t="str">
        <v>Isiolo</v>
      </c>
      <c r="DB455" s="4" t="str">
        <v>Isiolo</v>
      </c>
      <c r="DC455" s="4" t="str">
        <v>Isiolo</v>
      </c>
      <c r="DD455" s="4" t="str">
        <v>Isiolo</v>
      </c>
      <c r="DE455" s="4" t="str">
        <v>Isiolo</v>
      </c>
      <c r="DF455" s="4" t="str">
        <v>Isiolo</v>
      </c>
      <c r="DG455" s="4" t="str">
        <v>Isiolo</v>
      </c>
      <c r="DH455" s="4" t="str">
        <v>Isiolo</v>
      </c>
      <c r="DI455" s="4" t="str">
        <v>Isiolo</v>
      </c>
      <c r="DJ455" s="4" t="str">
        <v>Isiolo</v>
      </c>
      <c r="DK455" s="4" t="str">
        <v>Isiolo</v>
      </c>
      <c r="DL455" s="4" t="str">
        <v>Isiolo</v>
      </c>
      <c r="DM455" s="4" t="str">
        <v>Isiolo</v>
      </c>
      <c r="DN455" s="4" t="str">
        <v>Isiolo</v>
      </c>
      <c r="DO455" s="4" t="str">
        <v>Isiolo</v>
      </c>
      <c r="DP455" s="4" t="str">
        <v>Isiolo</v>
      </c>
    </row>
    <row r="456" spans="1:120" x14ac:dyDescent="0.35">
      <c r="A456" s="4">
        <v>6.2E-2</v>
      </c>
      <c r="B456" s="4">
        <v>34.228999999999999</v>
      </c>
      <c r="C456" s="4" t="s">
        <v>215</v>
      </c>
      <c r="D456" s="4" t="s">
        <v>130</v>
      </c>
      <c r="E456" s="4" t="s">
        <v>666</v>
      </c>
      <c r="F456" s="4">
        <v>20000</v>
      </c>
      <c r="G456" s="4" t="str">
        <f t="shared" si="7"/>
        <v>Kenya-Siaya District</v>
      </c>
      <c r="BA456" s="4" t="str">
        <v>Ismailia</v>
      </c>
      <c r="BB456" s="4" t="str">
        <v>Ismailia</v>
      </c>
      <c r="BC456" s="4" t="str">
        <v>Ismailia</v>
      </c>
      <c r="BD456" s="4" t="str">
        <v>Ismailia</v>
      </c>
      <c r="BE456" s="4" t="str">
        <v>Ismailia</v>
      </c>
      <c r="BF456" s="4" t="str">
        <v>Ismailia</v>
      </c>
      <c r="BG456" s="4" t="str">
        <v>Ismailia</v>
      </c>
      <c r="BH456" s="4" t="str">
        <v>Ismailia</v>
      </c>
      <c r="BI456" s="4" t="str">
        <v>Ismailia</v>
      </c>
      <c r="BJ456" s="4" t="str">
        <v>Ismailia</v>
      </c>
      <c r="BK456" s="4" t="str">
        <v>Ismailia</v>
      </c>
      <c r="BL456" s="4" t="str">
        <v>Ismailia</v>
      </c>
      <c r="BM456" s="4" t="str">
        <v>Ismailia</v>
      </c>
      <c r="BN456" s="4" t="str">
        <v>Ismailia</v>
      </c>
      <c r="BO456" s="4" t="str">
        <v>Ismailia</v>
      </c>
      <c r="BP456" s="4" t="str">
        <v>Ismailia</v>
      </c>
      <c r="BQ456" s="4" t="str">
        <v>Ismailia</v>
      </c>
      <c r="BR456" s="4" t="str">
        <v>Ismailia</v>
      </c>
      <c r="BS456" s="4" t="str">
        <v>Ismailia</v>
      </c>
      <c r="BT456" s="4" t="str">
        <v>Ismailia</v>
      </c>
      <c r="BU456" s="4" t="str">
        <v>Ismailia</v>
      </c>
      <c r="BV456" s="4" t="str">
        <v>Ismailia</v>
      </c>
      <c r="BW456" s="4" t="str">
        <v>Ismailia</v>
      </c>
      <c r="BX456" s="4" t="str">
        <v>Ismailia</v>
      </c>
      <c r="BY456" s="4" t="str">
        <v>Ismailia</v>
      </c>
      <c r="BZ456" s="4" t="str">
        <v>Ismailia</v>
      </c>
      <c r="CA456" s="4" t="str">
        <v>Ismailia</v>
      </c>
      <c r="CB456" s="4" t="str">
        <v>Ismailia</v>
      </c>
      <c r="CC456" s="4" t="str">
        <v>Ismailia</v>
      </c>
      <c r="CD456" s="4" t="str">
        <v>Ismailia</v>
      </c>
      <c r="CE456" s="4" t="str">
        <v>Ismailia</v>
      </c>
      <c r="CF456" s="4" t="str">
        <v>Ismailia</v>
      </c>
      <c r="CG456" s="4" t="str">
        <v>Ismailia</v>
      </c>
      <c r="CH456" s="4" t="str">
        <v>Ismailia</v>
      </c>
      <c r="CJ456" s="4" t="str">
        <v>Ismailia</v>
      </c>
      <c r="CK456" s="4" t="str">
        <v>Ismailia</v>
      </c>
      <c r="CL456" s="4" t="str">
        <v>Ismailia</v>
      </c>
      <c r="CM456" s="4" t="str">
        <v>Ismailia</v>
      </c>
      <c r="CN456" s="4" t="str">
        <v>Ismailia</v>
      </c>
      <c r="CO456" s="4" t="str">
        <v>Ismailia</v>
      </c>
      <c r="CP456" s="4" t="str">
        <v>Ismailia</v>
      </c>
      <c r="CQ456" s="4" t="str">
        <v>Ismailia</v>
      </c>
      <c r="CR456" s="4" t="str">
        <v>Ismailia</v>
      </c>
      <c r="CS456" s="4" t="str">
        <v>Ismailia</v>
      </c>
      <c r="CT456" s="4" t="str">
        <v>Ismailia</v>
      </c>
      <c r="CU456" s="4" t="str">
        <v>Ismailia</v>
      </c>
      <c r="CV456" s="4" t="str">
        <v>Ismailia</v>
      </c>
      <c r="CW456" s="4" t="str">
        <v>Ismailia</v>
      </c>
      <c r="CX456" s="4" t="str">
        <v>Ismailia</v>
      </c>
      <c r="CY456" s="4" t="str">
        <v>Ismailia</v>
      </c>
      <c r="CZ456" s="4" t="str">
        <v>Ismailia</v>
      </c>
      <c r="DA456" s="4" t="str">
        <v>Ismailia</v>
      </c>
      <c r="DB456" s="4" t="str">
        <v>Ismailia</v>
      </c>
      <c r="DC456" s="4" t="str">
        <v>Ismailia</v>
      </c>
      <c r="DD456" s="4" t="str">
        <v>Ismailia</v>
      </c>
      <c r="DE456" s="4" t="str">
        <v>Ismailia</v>
      </c>
      <c r="DF456" s="4" t="str">
        <v>Ismailia</v>
      </c>
      <c r="DG456" s="4" t="str">
        <v>Ismailia</v>
      </c>
      <c r="DH456" s="4" t="str">
        <v>Ismailia</v>
      </c>
      <c r="DI456" s="4" t="str">
        <v>Ismailia</v>
      </c>
      <c r="DJ456" s="4" t="str">
        <v>Ismailia</v>
      </c>
      <c r="DK456" s="4" t="str">
        <v>Ismailia</v>
      </c>
      <c r="DL456" s="4" t="str">
        <v>Ismailia</v>
      </c>
      <c r="DM456" s="4" t="str">
        <v>Ismailia</v>
      </c>
      <c r="DN456" s="4" t="str">
        <v>Ismailia</v>
      </c>
      <c r="DO456" s="4" t="str">
        <v>Ismailia</v>
      </c>
      <c r="DP456" s="4" t="str">
        <v>Ismailia</v>
      </c>
    </row>
    <row r="457" spans="1:120" x14ac:dyDescent="0.35">
      <c r="A457" s="4">
        <v>-6.2E-2</v>
      </c>
      <c r="B457" s="4">
        <v>34.228999999999999</v>
      </c>
      <c r="C457" s="4" t="s">
        <v>215</v>
      </c>
      <c r="D457" s="4" t="s">
        <v>130</v>
      </c>
      <c r="E457" s="4" t="s">
        <v>666</v>
      </c>
      <c r="F457" s="4">
        <v>30000</v>
      </c>
      <c r="G457" s="4" t="str">
        <f t="shared" si="7"/>
        <v>Kenya-Siaya District</v>
      </c>
      <c r="BA457" s="4" t="str">
        <v>Ismani</v>
      </c>
      <c r="BB457" s="4" t="str">
        <v>Ismani</v>
      </c>
      <c r="BC457" s="4" t="str">
        <v>Ismani</v>
      </c>
      <c r="BD457" s="4" t="str">
        <v>Ismani</v>
      </c>
      <c r="BE457" s="4" t="str">
        <v>Ismani</v>
      </c>
      <c r="BF457" s="4" t="str">
        <v>Ismani</v>
      </c>
      <c r="BG457" s="4" t="str">
        <v>Ismani</v>
      </c>
      <c r="BH457" s="4" t="str">
        <v>Ismani</v>
      </c>
      <c r="BI457" s="4" t="str">
        <v>Ismani</v>
      </c>
      <c r="BJ457" s="4" t="str">
        <v>Ismani</v>
      </c>
      <c r="BK457" s="4" t="str">
        <v>Ismani</v>
      </c>
      <c r="BL457" s="4" t="str">
        <v>Ismani</v>
      </c>
      <c r="BM457" s="4" t="str">
        <v>Ismani</v>
      </c>
      <c r="BN457" s="4" t="str">
        <v>Ismani</v>
      </c>
      <c r="BO457" s="4" t="str">
        <v>Ismani</v>
      </c>
      <c r="BP457" s="4" t="str">
        <v>Ismani</v>
      </c>
      <c r="BQ457" s="4" t="str">
        <v>Ismani</v>
      </c>
      <c r="BR457" s="4" t="str">
        <v>Ismani</v>
      </c>
      <c r="BS457" s="4" t="str">
        <v>Ismani</v>
      </c>
      <c r="BT457" s="4" t="str">
        <v>Ismani</v>
      </c>
      <c r="BU457" s="4" t="str">
        <v>Ismani</v>
      </c>
      <c r="BV457" s="4" t="str">
        <v>Ismani</v>
      </c>
      <c r="BW457" s="4" t="str">
        <v>Ismani</v>
      </c>
      <c r="BX457" s="4" t="str">
        <v>Ismani</v>
      </c>
      <c r="BY457" s="4" t="str">
        <v>Ismani</v>
      </c>
      <c r="BZ457" s="4" t="str">
        <v>Ismani</v>
      </c>
      <c r="CA457" s="4" t="str">
        <v>Ismani</v>
      </c>
      <c r="CB457" s="4" t="str">
        <v>Ismani</v>
      </c>
      <c r="CC457" s="4" t="str">
        <v>Ismani</v>
      </c>
      <c r="CD457" s="4" t="str">
        <v>Ismani</v>
      </c>
      <c r="CE457" s="4" t="str">
        <v>Ismani</v>
      </c>
      <c r="CF457" s="4" t="str">
        <v>Ismani</v>
      </c>
      <c r="CG457" s="4" t="str">
        <v>Ismani</v>
      </c>
      <c r="CH457" s="4" t="str">
        <v>Ismani</v>
      </c>
      <c r="CJ457" s="4" t="str">
        <v>Ismani</v>
      </c>
      <c r="CK457" s="4" t="str">
        <v>Ismani</v>
      </c>
      <c r="CL457" s="4" t="str">
        <v>Ismani</v>
      </c>
      <c r="CM457" s="4" t="str">
        <v>Ismani</v>
      </c>
      <c r="CN457" s="4" t="str">
        <v>Ismani</v>
      </c>
      <c r="CO457" s="4" t="str">
        <v>Ismani</v>
      </c>
      <c r="CP457" s="4" t="str">
        <v>Ismani</v>
      </c>
      <c r="CQ457" s="4" t="str">
        <v>Ismani</v>
      </c>
      <c r="CR457" s="4" t="str">
        <v>Ismani</v>
      </c>
      <c r="CS457" s="4" t="str">
        <v>Ismani</v>
      </c>
      <c r="CT457" s="4" t="str">
        <v>Ismani</v>
      </c>
      <c r="CU457" s="4" t="str">
        <v>Ismani</v>
      </c>
      <c r="CV457" s="4" t="str">
        <v>Ismani</v>
      </c>
      <c r="CW457" s="4" t="str">
        <v>Ismani</v>
      </c>
      <c r="CX457" s="4" t="str">
        <v>Ismani</v>
      </c>
      <c r="CY457" s="4" t="str">
        <v>Ismani</v>
      </c>
      <c r="CZ457" s="4" t="str">
        <v>Ismani</v>
      </c>
      <c r="DA457" s="4" t="str">
        <v>Ismani</v>
      </c>
      <c r="DB457" s="4" t="str">
        <v>Ismani</v>
      </c>
      <c r="DC457" s="4" t="str">
        <v>Ismani</v>
      </c>
      <c r="DD457" s="4" t="str">
        <v>Ismani</v>
      </c>
      <c r="DE457" s="4" t="str">
        <v>Ismani</v>
      </c>
      <c r="DF457" s="4" t="str">
        <v>Ismani</v>
      </c>
      <c r="DG457" s="4" t="str">
        <v>Ismani</v>
      </c>
      <c r="DH457" s="4" t="str">
        <v>Ismani</v>
      </c>
      <c r="DI457" s="4" t="str">
        <v>Ismani</v>
      </c>
      <c r="DJ457" s="4" t="str">
        <v>Ismani</v>
      </c>
      <c r="DK457" s="4" t="str">
        <v>Ismani</v>
      </c>
      <c r="DL457" s="4" t="str">
        <v>Ismani</v>
      </c>
      <c r="DM457" s="4" t="str">
        <v>Ismani</v>
      </c>
      <c r="DN457" s="4" t="str">
        <v>Ismani</v>
      </c>
      <c r="DO457" s="4" t="str">
        <v>Ismani</v>
      </c>
      <c r="DP457" s="4" t="str">
        <v>Ismani</v>
      </c>
    </row>
    <row r="458" spans="1:120" x14ac:dyDescent="0.35">
      <c r="A458" s="4">
        <v>-4.2000000000000003E-2</v>
      </c>
      <c r="B458" s="4">
        <v>34.591999999999999</v>
      </c>
      <c r="C458" s="4" t="s">
        <v>215</v>
      </c>
      <c r="D458" s="4" t="s">
        <v>130</v>
      </c>
      <c r="E458" s="4" t="s">
        <v>667</v>
      </c>
      <c r="F458" s="4">
        <v>12500</v>
      </c>
      <c r="G458" s="4" t="str">
        <f t="shared" si="7"/>
        <v>Kenya-Siaya.Kisumu.Vihiga</v>
      </c>
      <c r="BA458" s="4" t="str">
        <v>ISRA/CNRA, Bambey</v>
      </c>
      <c r="BB458" s="4" t="str">
        <v>ISRA/CNRA, Bambey</v>
      </c>
      <c r="BC458" s="4" t="str">
        <v>ISRA/CNRA, Bambey</v>
      </c>
      <c r="BD458" s="4" t="str">
        <v>ISRA/CNRA, Bambey</v>
      </c>
      <c r="BE458" s="4" t="str">
        <v>ISRA/CNRA, Bambey</v>
      </c>
      <c r="BF458" s="4" t="str">
        <v>ISRA/CNRA, Bambey</v>
      </c>
      <c r="BG458" s="4" t="str">
        <v>ISRA/CNRA, Bambey</v>
      </c>
      <c r="BH458" s="4" t="str">
        <v>ISRA/CNRA, Bambey</v>
      </c>
      <c r="BI458" s="4" t="str">
        <v>ISRA/CNRA, Bambey</v>
      </c>
      <c r="BJ458" s="4" t="str">
        <v>ISRA/CNRA, Bambey</v>
      </c>
      <c r="BK458" s="4" t="str">
        <v>ISRA/CNRA, Bambey</v>
      </c>
      <c r="BL458" s="4" t="str">
        <v>ISRA/CNRA, Bambey</v>
      </c>
      <c r="BM458" s="4" t="str">
        <v>ISRA/CNRA, Bambey</v>
      </c>
      <c r="BN458" s="4" t="str">
        <v>ISRA/CNRA, Bambey</v>
      </c>
      <c r="BO458" s="4" t="str">
        <v>ISRA/CNRA, Bambey</v>
      </c>
      <c r="BP458" s="4" t="str">
        <v>ISRA/CNRA, Bambey</v>
      </c>
      <c r="BQ458" s="4" t="str">
        <v>ISRA/CNRA, Bambey</v>
      </c>
      <c r="BR458" s="4" t="str">
        <v>ISRA/CNRA, Bambey</v>
      </c>
      <c r="BS458" s="4" t="str">
        <v>ISRA/CNRA, Bambey</v>
      </c>
      <c r="BT458" s="4" t="str">
        <v>ISRA/CNRA, Bambey</v>
      </c>
      <c r="BU458" s="4" t="str">
        <v>ISRA/CNRA, Bambey</v>
      </c>
      <c r="BV458" s="4" t="str">
        <v>ISRA/CNRA, Bambey</v>
      </c>
      <c r="BW458" s="4" t="str">
        <v>ISRA/CNRA, Bambey</v>
      </c>
      <c r="BX458" s="4" t="str">
        <v>ISRA/CNRA, Bambey</v>
      </c>
      <c r="BY458" s="4" t="str">
        <v>ISRA/CNRA, Bambey</v>
      </c>
      <c r="BZ458" s="4" t="str">
        <v>ISRA/CNRA, Bambey</v>
      </c>
      <c r="CA458" s="4" t="str">
        <v>ISRA/CNRA, Bambey</v>
      </c>
      <c r="CB458" s="4" t="str">
        <v>ISRA/CNRA, Bambey</v>
      </c>
      <c r="CC458" s="4" t="str">
        <v>ISRA/CNRA, Bambey</v>
      </c>
      <c r="CD458" s="4" t="str">
        <v>ISRA/CNRA, Bambey</v>
      </c>
      <c r="CE458" s="4" t="str">
        <v>ISRA/CNRA, Bambey</v>
      </c>
      <c r="CF458" s="4" t="str">
        <v>ISRA/CNRA, Bambey</v>
      </c>
      <c r="CG458" s="4" t="str">
        <v>ISRA/CNRA, Bambey</v>
      </c>
      <c r="CH458" s="4" t="str">
        <v>ISRA/CNRA, Bambey</v>
      </c>
      <c r="CJ458" s="4" t="str">
        <v>ISRA/CNRA, Bambey</v>
      </c>
      <c r="CK458" s="4" t="str">
        <v>ISRA/CNRA, Bambey</v>
      </c>
      <c r="CL458" s="4" t="str">
        <v>ISRA/CNRA, Bambey</v>
      </c>
      <c r="CM458" s="4" t="str">
        <v>ISRA/CNRA, Bambey</v>
      </c>
      <c r="CN458" s="4" t="str">
        <v>ISRA/CNRA, Bambey</v>
      </c>
      <c r="CO458" s="4" t="str">
        <v>ISRA/CNRA, Bambey</v>
      </c>
      <c r="CP458" s="4" t="str">
        <v>ISRA/CNRA, Bambey</v>
      </c>
      <c r="CQ458" s="4" t="str">
        <v>ISRA/CNRA, Bambey</v>
      </c>
      <c r="CR458" s="4" t="str">
        <v>ISRA/CNRA, Bambey</v>
      </c>
      <c r="CS458" s="4" t="str">
        <v>ISRA/CNRA, Bambey</v>
      </c>
      <c r="CT458" s="4" t="str">
        <v>ISRA/CNRA, Bambey</v>
      </c>
      <c r="CU458" s="4" t="str">
        <v>ISRA/CNRA, Bambey</v>
      </c>
      <c r="CV458" s="4" t="str">
        <v>ISRA/CNRA, Bambey</v>
      </c>
      <c r="CW458" s="4" t="str">
        <v>ISRA/CNRA, Bambey</v>
      </c>
      <c r="CX458" s="4" t="str">
        <v>ISRA/CNRA, Bambey</v>
      </c>
      <c r="CY458" s="4" t="str">
        <v>ISRA/CNRA, Bambey</v>
      </c>
      <c r="CZ458" s="4" t="str">
        <v>ISRA/CNRA, Bambey</v>
      </c>
      <c r="DA458" s="4" t="str">
        <v>ISRA/CNRA, Bambey</v>
      </c>
      <c r="DB458" s="4" t="str">
        <v>ISRA/CNRA, Bambey</v>
      </c>
      <c r="DC458" s="4" t="str">
        <v>ISRA/CNRA, Bambey</v>
      </c>
      <c r="DD458" s="4" t="str">
        <v>ISRA/CNRA, Bambey</v>
      </c>
      <c r="DE458" s="4" t="str">
        <v>ISRA/CNRA, Bambey</v>
      </c>
      <c r="DF458" s="4" t="str">
        <v>ISRA/CNRA, Bambey</v>
      </c>
      <c r="DG458" s="4" t="str">
        <v>ISRA/CNRA, Bambey</v>
      </c>
      <c r="DH458" s="4" t="str">
        <v>ISRA/CNRA, Bambey</v>
      </c>
      <c r="DI458" s="4" t="str">
        <v>ISRA/CNRA, Bambey</v>
      </c>
      <c r="DJ458" s="4" t="str">
        <v>ISRA/CNRA, Bambey</v>
      </c>
      <c r="DK458" s="4" t="str">
        <v>ISRA/CNRA, Bambey</v>
      </c>
      <c r="DL458" s="4" t="str">
        <v>ISRA/CNRA, Bambey</v>
      </c>
      <c r="DM458" s="4" t="str">
        <v>ISRA/CNRA, Bambey</v>
      </c>
      <c r="DN458" s="4" t="str">
        <v>ISRA/CNRA, Bambey</v>
      </c>
      <c r="DO458" s="4" t="str">
        <v>ISRA/CNRA, Bambey</v>
      </c>
      <c r="DP458" s="4" t="str">
        <v>ISRA/CNRA, Bambey</v>
      </c>
    </row>
    <row r="459" spans="1:120" x14ac:dyDescent="0.35">
      <c r="A459" s="4">
        <v>-0.36388999999999999</v>
      </c>
      <c r="B459" s="4">
        <v>35.171999999999997</v>
      </c>
      <c r="C459" s="4" t="s">
        <v>215</v>
      </c>
      <c r="D459" s="4" t="s">
        <v>130</v>
      </c>
      <c r="E459" s="4" t="s">
        <v>668</v>
      </c>
      <c r="F459" s="4">
        <v>2000</v>
      </c>
      <c r="G459" s="4" t="str">
        <f t="shared" si="7"/>
        <v>Kenya-Sosiot, Kericho</v>
      </c>
      <c r="BA459" s="4" t="str">
        <v>Isuada</v>
      </c>
      <c r="BB459" s="4" t="str">
        <v>Isuada</v>
      </c>
      <c r="BC459" s="4" t="str">
        <v>Isuada</v>
      </c>
      <c r="BD459" s="4" t="str">
        <v>Isuada</v>
      </c>
      <c r="BE459" s="4" t="str">
        <v>Isuada</v>
      </c>
      <c r="BF459" s="4" t="str">
        <v>Isuada</v>
      </c>
      <c r="BG459" s="4" t="str">
        <v>Isuada</v>
      </c>
      <c r="BH459" s="4" t="str">
        <v>Isuada</v>
      </c>
      <c r="BI459" s="4" t="str">
        <v>Isuada</v>
      </c>
      <c r="BJ459" s="4" t="str">
        <v>Isuada</v>
      </c>
      <c r="BK459" s="4" t="str">
        <v>Isuada</v>
      </c>
      <c r="BL459" s="4" t="str">
        <v>Isuada</v>
      </c>
      <c r="BM459" s="4" t="str">
        <v>Isuada</v>
      </c>
      <c r="BN459" s="4" t="str">
        <v>Isuada</v>
      </c>
      <c r="BO459" s="4" t="str">
        <v>Isuada</v>
      </c>
      <c r="BP459" s="4" t="str">
        <v>Isuada</v>
      </c>
      <c r="BQ459" s="4" t="str">
        <v>Isuada</v>
      </c>
      <c r="BR459" s="4" t="str">
        <v>Isuada</v>
      </c>
      <c r="BS459" s="4" t="str">
        <v>Isuada</v>
      </c>
      <c r="BT459" s="4" t="str">
        <v>Isuada</v>
      </c>
      <c r="BU459" s="4" t="str">
        <v>Isuada</v>
      </c>
      <c r="BV459" s="4" t="str">
        <v>Isuada</v>
      </c>
      <c r="BW459" s="4" t="str">
        <v>Isuada</v>
      </c>
      <c r="BX459" s="4" t="str">
        <v>Isuada</v>
      </c>
      <c r="BY459" s="4" t="str">
        <v>Isuada</v>
      </c>
      <c r="BZ459" s="4" t="str">
        <v>Isuada</v>
      </c>
      <c r="CA459" s="4" t="str">
        <v>Isuada</v>
      </c>
      <c r="CB459" s="4" t="str">
        <v>Isuada</v>
      </c>
      <c r="CC459" s="4" t="str">
        <v>Isuada</v>
      </c>
      <c r="CD459" s="4" t="str">
        <v>Isuada</v>
      </c>
      <c r="CE459" s="4" t="str">
        <v>Isuada</v>
      </c>
      <c r="CF459" s="4" t="str">
        <v>Isuada</v>
      </c>
      <c r="CG459" s="4" t="str">
        <v>Isuada</v>
      </c>
      <c r="CH459" s="4" t="str">
        <v>Isuada</v>
      </c>
      <c r="CJ459" s="4" t="str">
        <v>Isuada</v>
      </c>
      <c r="CK459" s="4" t="str">
        <v>Isuada</v>
      </c>
      <c r="CL459" s="4" t="str">
        <v>Isuada</v>
      </c>
      <c r="CM459" s="4" t="str">
        <v>Isuada</v>
      </c>
      <c r="CN459" s="4" t="str">
        <v>Isuada</v>
      </c>
      <c r="CO459" s="4" t="str">
        <v>Isuada</v>
      </c>
      <c r="CP459" s="4" t="str">
        <v>Isuada</v>
      </c>
      <c r="CQ459" s="4" t="str">
        <v>Isuada</v>
      </c>
      <c r="CR459" s="4" t="str">
        <v>Isuada</v>
      </c>
      <c r="CS459" s="4" t="str">
        <v>Isuada</v>
      </c>
      <c r="CT459" s="4" t="str">
        <v>Isuada</v>
      </c>
      <c r="CU459" s="4" t="str">
        <v>Isuada</v>
      </c>
      <c r="CV459" s="4" t="str">
        <v>Isuada</v>
      </c>
      <c r="CW459" s="4" t="str">
        <v>Isuada</v>
      </c>
      <c r="CX459" s="4" t="str">
        <v>Isuada</v>
      </c>
      <c r="CY459" s="4" t="str">
        <v>Isuada</v>
      </c>
      <c r="CZ459" s="4" t="str">
        <v>Isuada</v>
      </c>
      <c r="DA459" s="4" t="str">
        <v>Isuada</v>
      </c>
      <c r="DB459" s="4" t="str">
        <v>Isuada</v>
      </c>
      <c r="DC459" s="4" t="str">
        <v>Isuada</v>
      </c>
      <c r="DD459" s="4" t="str">
        <v>Isuada</v>
      </c>
      <c r="DE459" s="4" t="str">
        <v>Isuada</v>
      </c>
      <c r="DF459" s="4" t="str">
        <v>Isuada</v>
      </c>
      <c r="DG459" s="4" t="str">
        <v>Isuada</v>
      </c>
      <c r="DH459" s="4" t="str">
        <v>Isuada</v>
      </c>
      <c r="DI459" s="4" t="str">
        <v>Isuada</v>
      </c>
      <c r="DJ459" s="4" t="str">
        <v>Isuada</v>
      </c>
      <c r="DK459" s="4" t="str">
        <v>Isuada</v>
      </c>
      <c r="DL459" s="4" t="str">
        <v>Isuada</v>
      </c>
      <c r="DM459" s="4" t="str">
        <v>Isuada</v>
      </c>
      <c r="DN459" s="4" t="str">
        <v>Isuada</v>
      </c>
      <c r="DO459" s="4" t="str">
        <v>Isuada</v>
      </c>
      <c r="DP459" s="4" t="str">
        <v>Isuada</v>
      </c>
    </row>
    <row r="460" spans="1:120" x14ac:dyDescent="0.35">
      <c r="A460" s="4">
        <v>-0.73</v>
      </c>
      <c r="B460" s="4">
        <v>34.729999999999997</v>
      </c>
      <c r="C460" s="4" t="s">
        <v>215</v>
      </c>
      <c r="D460" s="4" t="s">
        <v>130</v>
      </c>
      <c r="E460" s="4" t="s">
        <v>669</v>
      </c>
      <c r="F460" s="4">
        <v>50000</v>
      </c>
      <c r="G460" s="4" t="str">
        <f t="shared" si="7"/>
        <v>Kenya-South-west Kenya</v>
      </c>
      <c r="BA460" s="4" t="str">
        <v>ITC HQ, Kerr Serigne</v>
      </c>
      <c r="BB460" s="4" t="str">
        <v>ITC HQ, Kerr Serigne</v>
      </c>
      <c r="BC460" s="4" t="str">
        <v>ITC HQ, Kerr Serigne</v>
      </c>
      <c r="BD460" s="4" t="str">
        <v>ITC HQ, Kerr Serigne</v>
      </c>
      <c r="BE460" s="4" t="str">
        <v>ITC HQ, Kerr Serigne</v>
      </c>
      <c r="BF460" s="4" t="str">
        <v>ITC HQ, Kerr Serigne</v>
      </c>
      <c r="BG460" s="4" t="str">
        <v>ITC HQ, Kerr Serigne</v>
      </c>
      <c r="BH460" s="4" t="str">
        <v>ITC HQ, Kerr Serigne</v>
      </c>
      <c r="BI460" s="4" t="str">
        <v>ITC HQ, Kerr Serigne</v>
      </c>
      <c r="BJ460" s="4" t="str">
        <v>ITC HQ, Kerr Serigne</v>
      </c>
      <c r="BK460" s="4" t="str">
        <v>ITC HQ, Kerr Serigne</v>
      </c>
      <c r="BL460" s="4" t="str">
        <v>ITC HQ, Kerr Serigne</v>
      </c>
      <c r="BM460" s="4" t="str">
        <v>ITC HQ, Kerr Serigne</v>
      </c>
      <c r="BN460" s="4" t="str">
        <v>ITC HQ, Kerr Serigne</v>
      </c>
      <c r="BO460" s="4" t="str">
        <v>ITC HQ, Kerr Serigne</v>
      </c>
      <c r="BP460" s="4" t="str">
        <v>ITC HQ, Kerr Serigne</v>
      </c>
      <c r="BQ460" s="4" t="str">
        <v>ITC HQ, Kerr Serigne</v>
      </c>
      <c r="BR460" s="4" t="str">
        <v>ITC HQ, Kerr Serigne</v>
      </c>
      <c r="BS460" s="4" t="str">
        <v>ITC HQ, Kerr Serigne</v>
      </c>
      <c r="BT460" s="4" t="str">
        <v>ITC HQ, Kerr Serigne</v>
      </c>
      <c r="BU460" s="4" t="str">
        <v>ITC HQ, Kerr Serigne</v>
      </c>
      <c r="BV460" s="4" t="str">
        <v>ITC HQ, Kerr Serigne</v>
      </c>
      <c r="BW460" s="4" t="str">
        <v>ITC HQ, Kerr Serigne</v>
      </c>
      <c r="BX460" s="4" t="str">
        <v>ITC HQ, Kerr Serigne</v>
      </c>
      <c r="BY460" s="4" t="str">
        <v>ITC HQ, Kerr Serigne</v>
      </c>
      <c r="BZ460" s="4" t="str">
        <v>ITC HQ, Kerr Serigne</v>
      </c>
      <c r="CA460" s="4" t="str">
        <v>ITC HQ, Kerr Serigne</v>
      </c>
      <c r="CB460" s="4" t="str">
        <v>ITC HQ, Kerr Serigne</v>
      </c>
      <c r="CC460" s="4" t="str">
        <v>ITC HQ, Kerr Serigne</v>
      </c>
      <c r="CD460" s="4" t="str">
        <v>ITC HQ, Kerr Serigne</v>
      </c>
      <c r="CE460" s="4" t="str">
        <v>ITC HQ, Kerr Serigne</v>
      </c>
      <c r="CF460" s="4" t="str">
        <v>ITC HQ, Kerr Serigne</v>
      </c>
      <c r="CG460" s="4" t="str">
        <v>ITC HQ, Kerr Serigne</v>
      </c>
      <c r="CH460" s="4" t="str">
        <v>ITC HQ, Kerr Serigne</v>
      </c>
      <c r="CJ460" s="4" t="str">
        <v>ITC HQ, Kerr Serigne</v>
      </c>
      <c r="CK460" s="4" t="str">
        <v>ITC HQ, Kerr Serigne</v>
      </c>
      <c r="CL460" s="4" t="str">
        <v>ITC HQ, Kerr Serigne</v>
      </c>
      <c r="CM460" s="4" t="str">
        <v>ITC HQ, Kerr Serigne</v>
      </c>
      <c r="CN460" s="4" t="str">
        <v>ITC HQ, Kerr Serigne</v>
      </c>
      <c r="CO460" s="4" t="str">
        <v>ITC HQ, Kerr Serigne</v>
      </c>
      <c r="CP460" s="4" t="str">
        <v>ITC HQ, Kerr Serigne</v>
      </c>
      <c r="CQ460" s="4" t="str">
        <v>ITC HQ, Kerr Serigne</v>
      </c>
      <c r="CR460" s="4" t="str">
        <v>ITC HQ, Kerr Serigne</v>
      </c>
      <c r="CS460" s="4" t="str">
        <v>ITC HQ, Kerr Serigne</v>
      </c>
      <c r="CT460" s="4" t="str">
        <v>ITC HQ, Kerr Serigne</v>
      </c>
      <c r="CU460" s="4" t="str">
        <v>ITC HQ, Kerr Serigne</v>
      </c>
      <c r="CV460" s="4" t="str">
        <v>ITC HQ, Kerr Serigne</v>
      </c>
      <c r="CW460" s="4" t="str">
        <v>ITC HQ, Kerr Serigne</v>
      </c>
      <c r="CX460" s="4" t="str">
        <v>ITC HQ, Kerr Serigne</v>
      </c>
      <c r="CY460" s="4" t="str">
        <v>ITC HQ, Kerr Serigne</v>
      </c>
      <c r="CZ460" s="4" t="str">
        <v>ITC HQ, Kerr Serigne</v>
      </c>
      <c r="DA460" s="4" t="str">
        <v>ITC HQ, Kerr Serigne</v>
      </c>
      <c r="DB460" s="4" t="str">
        <v>ITC HQ, Kerr Serigne</v>
      </c>
      <c r="DC460" s="4" t="str">
        <v>ITC HQ, Kerr Serigne</v>
      </c>
      <c r="DD460" s="4" t="str">
        <v>ITC HQ, Kerr Serigne</v>
      </c>
      <c r="DE460" s="4" t="str">
        <v>ITC HQ, Kerr Serigne</v>
      </c>
      <c r="DF460" s="4" t="str">
        <v>ITC HQ, Kerr Serigne</v>
      </c>
      <c r="DG460" s="4" t="str">
        <v>ITC HQ, Kerr Serigne</v>
      </c>
      <c r="DH460" s="4" t="str">
        <v>ITC HQ, Kerr Serigne</v>
      </c>
      <c r="DI460" s="4" t="str">
        <v>ITC HQ, Kerr Serigne</v>
      </c>
      <c r="DJ460" s="4" t="str">
        <v>ITC HQ, Kerr Serigne</v>
      </c>
      <c r="DK460" s="4" t="str">
        <v>ITC HQ, Kerr Serigne</v>
      </c>
      <c r="DL460" s="4" t="str">
        <v>ITC HQ, Kerr Serigne</v>
      </c>
      <c r="DM460" s="4" t="str">
        <v>ITC HQ, Kerr Serigne</v>
      </c>
      <c r="DN460" s="4" t="str">
        <v>ITC HQ, Kerr Serigne</v>
      </c>
      <c r="DO460" s="4" t="str">
        <v>ITC HQ, Kerr Serigne</v>
      </c>
      <c r="DP460" s="4" t="str">
        <v>ITC HQ, Kerr Serigne</v>
      </c>
    </row>
    <row r="461" spans="1:120" x14ac:dyDescent="0.35">
      <c r="A461" s="4">
        <v>-0.1</v>
      </c>
      <c r="B461" s="4">
        <v>34.566670000000002</v>
      </c>
      <c r="C461" s="4" t="s">
        <v>215</v>
      </c>
      <c r="D461" s="4" t="s">
        <v>130</v>
      </c>
      <c r="E461" s="4" t="s">
        <v>670</v>
      </c>
      <c r="F461" s="4">
        <v>917</v>
      </c>
      <c r="G461" s="4" t="str">
        <f t="shared" si="7"/>
        <v>Kenya-Southwest Kisumu</v>
      </c>
      <c r="BA461" s="4" t="str">
        <v>Jimma Agriculture Research Centre (JARC) of EIAR</v>
      </c>
      <c r="BB461" s="4" t="str">
        <v>Jimma Agriculture Research Centre (JARC) of EIAR</v>
      </c>
      <c r="BC461" s="4" t="str">
        <v>Jimma Agriculture Research Centre (JARC) of EIAR</v>
      </c>
      <c r="BD461" s="4" t="str">
        <v>Jimma Agriculture Research Centre (JARC) of EIAR</v>
      </c>
      <c r="BE461" s="4" t="str">
        <v>Jimma Agriculture Research Centre (JARC) of EIAR</v>
      </c>
      <c r="BF461" s="4" t="str">
        <v>Jimma Agriculture Research Centre (JARC) of EIAR</v>
      </c>
      <c r="BG461" s="4" t="str">
        <v>Jimma Agriculture Research Centre (JARC) of EIAR</v>
      </c>
      <c r="BH461" s="4" t="str">
        <v>Jimma Agriculture Research Centre (JARC) of EIAR</v>
      </c>
      <c r="BI461" s="4" t="str">
        <v>Jimma Agriculture Research Centre (JARC) of EIAR</v>
      </c>
      <c r="BJ461" s="4" t="str">
        <v>Jimma Agriculture Research Centre (JARC) of EIAR</v>
      </c>
      <c r="BK461" s="4" t="str">
        <v>Jimma Agriculture Research Centre (JARC) of EIAR</v>
      </c>
      <c r="BL461" s="4" t="str">
        <v>Jimma Agriculture Research Centre (JARC) of EIAR</v>
      </c>
      <c r="BM461" s="4" t="str">
        <v>Jimma Agriculture Research Centre (JARC) of EIAR</v>
      </c>
      <c r="BN461" s="4" t="str">
        <v>Jimma Agriculture Research Centre (JARC) of EIAR</v>
      </c>
      <c r="BO461" s="4" t="str">
        <v>Jimma Agriculture Research Centre (JARC) of EIAR</v>
      </c>
      <c r="BP461" s="4" t="str">
        <v>Jimma Agriculture Research Centre (JARC) of EIAR</v>
      </c>
      <c r="BQ461" s="4" t="str">
        <v>Jimma Agriculture Research Centre (JARC) of EIAR</v>
      </c>
      <c r="BR461" s="4" t="str">
        <v>Jimma Agriculture Research Centre (JARC) of EIAR</v>
      </c>
      <c r="BS461" s="4" t="str">
        <v>Jimma Agriculture Research Centre (JARC) of EIAR</v>
      </c>
      <c r="BT461" s="4" t="str">
        <v>Jimma Agriculture Research Centre (JARC) of EIAR</v>
      </c>
      <c r="BU461" s="4" t="str">
        <v>Jimma Agriculture Research Centre (JARC) of EIAR</v>
      </c>
      <c r="BV461" s="4" t="str">
        <v>Jimma Agriculture Research Centre (JARC) of EIAR</v>
      </c>
      <c r="BW461" s="4" t="str">
        <v>Jimma Agriculture Research Centre (JARC) of EIAR</v>
      </c>
      <c r="BX461" s="4" t="str">
        <v>Jimma Agriculture Research Centre (JARC) of EIAR</v>
      </c>
      <c r="BY461" s="4" t="str">
        <v>Jimma Agriculture Research Centre (JARC) of EIAR</v>
      </c>
      <c r="BZ461" s="4" t="str">
        <v>Jimma Agriculture Research Centre (JARC) of EIAR</v>
      </c>
      <c r="CA461" s="4" t="str">
        <v>Jimma Agriculture Research Centre (JARC) of EIAR</v>
      </c>
      <c r="CB461" s="4" t="str">
        <v>Jimma Agriculture Research Centre (JARC) of EIAR</v>
      </c>
      <c r="CC461" s="4" t="str">
        <v>Jimma Agriculture Research Centre (JARC) of EIAR</v>
      </c>
      <c r="CD461" s="4" t="str">
        <v>Jimma Agriculture Research Centre (JARC) of EIAR</v>
      </c>
      <c r="CE461" s="4" t="str">
        <v>Jimma Agriculture Research Centre (JARC) of EIAR</v>
      </c>
      <c r="CF461" s="4" t="str">
        <v>Jimma Agriculture Research Centre (JARC) of EIAR</v>
      </c>
      <c r="CG461" s="4" t="str">
        <v>Jimma Agriculture Research Centre (JARC) of EIAR</v>
      </c>
      <c r="CH461" s="4" t="str">
        <v>Jimma Agriculture Research Centre (JARC) of EIAR</v>
      </c>
      <c r="CJ461" s="4" t="str">
        <v>Jimma Agriculture Research Centre (JARC) of EIAR</v>
      </c>
      <c r="CK461" s="4" t="str">
        <v>Jimma Agriculture Research Centre (JARC) of EIAR</v>
      </c>
      <c r="CL461" s="4" t="str">
        <v>Jimma Agriculture Research Centre (JARC) of EIAR</v>
      </c>
      <c r="CM461" s="4" t="str">
        <v>Jimma Agriculture Research Centre (JARC) of EIAR</v>
      </c>
      <c r="CN461" s="4" t="str">
        <v>Jimma Agriculture Research Centre (JARC) of EIAR</v>
      </c>
      <c r="CO461" s="4" t="str">
        <v>Jimma Agriculture Research Centre (JARC) of EIAR</v>
      </c>
      <c r="CP461" s="4" t="str">
        <v>Jimma Agriculture Research Centre (JARC) of EIAR</v>
      </c>
      <c r="CQ461" s="4" t="str">
        <v>Jimma Agriculture Research Centre (JARC) of EIAR</v>
      </c>
      <c r="CR461" s="4" t="str">
        <v>Jimma Agriculture Research Centre (JARC) of EIAR</v>
      </c>
      <c r="CS461" s="4" t="str">
        <v>Jimma Agriculture Research Centre (JARC) of EIAR</v>
      </c>
      <c r="CT461" s="4" t="str">
        <v>Jimma Agriculture Research Centre (JARC) of EIAR</v>
      </c>
      <c r="CU461" s="4" t="str">
        <v>Jimma Agriculture Research Centre (JARC) of EIAR</v>
      </c>
      <c r="CV461" s="4" t="str">
        <v>Jimma Agriculture Research Centre (JARC) of EIAR</v>
      </c>
      <c r="CW461" s="4" t="str">
        <v>Jimma Agriculture Research Centre (JARC) of EIAR</v>
      </c>
      <c r="CX461" s="4" t="str">
        <v>Jimma Agriculture Research Centre (JARC) of EIAR</v>
      </c>
      <c r="CY461" s="4" t="str">
        <v>Jimma Agriculture Research Centre (JARC) of EIAR</v>
      </c>
      <c r="CZ461" s="4" t="str">
        <v>Jimma Agriculture Research Centre (JARC) of EIAR</v>
      </c>
      <c r="DA461" s="4" t="str">
        <v>Jimma Agriculture Research Centre (JARC) of EIAR</v>
      </c>
      <c r="DB461" s="4" t="str">
        <v>Jimma Agriculture Research Centre (JARC) of EIAR</v>
      </c>
      <c r="DC461" s="4" t="str">
        <v>Jimma Agriculture Research Centre (JARC) of EIAR</v>
      </c>
      <c r="DD461" s="4" t="str">
        <v>Jimma Agriculture Research Centre (JARC) of EIAR</v>
      </c>
      <c r="DE461" s="4" t="str">
        <v>Jimma Agriculture Research Centre (JARC) of EIAR</v>
      </c>
      <c r="DF461" s="4" t="str">
        <v>Jimma Agriculture Research Centre (JARC) of EIAR</v>
      </c>
      <c r="DG461" s="4" t="str">
        <v>Jimma Agriculture Research Centre (JARC) of EIAR</v>
      </c>
      <c r="DH461" s="4" t="str">
        <v>Jimma Agriculture Research Centre (JARC) of EIAR</v>
      </c>
      <c r="DI461" s="4" t="str">
        <v>Jimma Agriculture Research Centre (JARC) of EIAR</v>
      </c>
      <c r="DJ461" s="4" t="str">
        <v>Jimma Agriculture Research Centre (JARC) of EIAR</v>
      </c>
      <c r="DK461" s="4" t="str">
        <v>Jimma Agriculture Research Centre (JARC) of EIAR</v>
      </c>
      <c r="DL461" s="4" t="str">
        <v>Jimma Agriculture Research Centre (JARC) of EIAR</v>
      </c>
      <c r="DM461" s="4" t="str">
        <v>Jimma Agriculture Research Centre (JARC) of EIAR</v>
      </c>
      <c r="DN461" s="4" t="str">
        <v>Jimma Agriculture Research Centre (JARC) of EIAR</v>
      </c>
      <c r="DO461" s="4" t="str">
        <v>Jimma Agriculture Research Centre (JARC) of EIAR</v>
      </c>
      <c r="DP461" s="4" t="str">
        <v>Jimma Agriculture Research Centre (JARC) of EIAR</v>
      </c>
    </row>
    <row r="462" spans="1:120" x14ac:dyDescent="0.35">
      <c r="A462" s="4">
        <v>-0.443</v>
      </c>
      <c r="B462" s="4">
        <v>34.232999999999997</v>
      </c>
      <c r="C462" s="4" t="s">
        <v>215</v>
      </c>
      <c r="D462" s="4" t="s">
        <v>130</v>
      </c>
      <c r="E462" s="4" t="s">
        <v>671</v>
      </c>
      <c r="F462" s="4">
        <v>20000</v>
      </c>
      <c r="G462" s="4" t="str">
        <f t="shared" si="7"/>
        <v>Kenya-Suba District</v>
      </c>
      <c r="BA462" s="4" t="str">
        <v>Jimma University College of Agriculture and Veterinary Medicine</v>
      </c>
      <c r="BB462" s="4" t="str">
        <v>Jimma University College of Agriculture and Veterinary Medicine</v>
      </c>
      <c r="BC462" s="4" t="str">
        <v>Jimma University College of Agriculture and Veterinary Medicine</v>
      </c>
      <c r="BD462" s="4" t="str">
        <v>Jimma University College of Agriculture and Veterinary Medicine</v>
      </c>
      <c r="BE462" s="4" t="str">
        <v>Jimma University College of Agriculture and Veterinary Medicine</v>
      </c>
      <c r="BF462" s="4" t="str">
        <v>Jimma University College of Agriculture and Veterinary Medicine</v>
      </c>
      <c r="BG462" s="4" t="str">
        <v>Jimma University College of Agriculture and Veterinary Medicine</v>
      </c>
      <c r="BH462" s="4" t="str">
        <v>Jimma University College of Agriculture and Veterinary Medicine</v>
      </c>
      <c r="BI462" s="4" t="str">
        <v>Jimma University College of Agriculture and Veterinary Medicine</v>
      </c>
      <c r="BJ462" s="4" t="str">
        <v>Jimma University College of Agriculture and Veterinary Medicine</v>
      </c>
      <c r="BK462" s="4" t="str">
        <v>Jimma University College of Agriculture and Veterinary Medicine</v>
      </c>
      <c r="BL462" s="4" t="str">
        <v>Jimma University College of Agriculture and Veterinary Medicine</v>
      </c>
      <c r="BM462" s="4" t="str">
        <v>Jimma University College of Agriculture and Veterinary Medicine</v>
      </c>
      <c r="BN462" s="4" t="str">
        <v>Jimma University College of Agriculture and Veterinary Medicine</v>
      </c>
      <c r="BO462" s="4" t="str">
        <v>Jimma University College of Agriculture and Veterinary Medicine</v>
      </c>
      <c r="BP462" s="4" t="str">
        <v>Jimma University College of Agriculture and Veterinary Medicine</v>
      </c>
      <c r="BQ462" s="4" t="str">
        <v>Jimma University College of Agriculture and Veterinary Medicine</v>
      </c>
      <c r="BR462" s="4" t="str">
        <v>Jimma University College of Agriculture and Veterinary Medicine</v>
      </c>
      <c r="BS462" s="4" t="str">
        <v>Jimma University College of Agriculture and Veterinary Medicine</v>
      </c>
      <c r="BT462" s="4" t="str">
        <v>Jimma University College of Agriculture and Veterinary Medicine</v>
      </c>
      <c r="BU462" s="4" t="str">
        <v>Jimma University College of Agriculture and Veterinary Medicine</v>
      </c>
      <c r="BV462" s="4" t="str">
        <v>Jimma University College of Agriculture and Veterinary Medicine</v>
      </c>
      <c r="BW462" s="4" t="str">
        <v>Jimma University College of Agriculture and Veterinary Medicine</v>
      </c>
      <c r="BX462" s="4" t="str">
        <v>Jimma University College of Agriculture and Veterinary Medicine</v>
      </c>
      <c r="BY462" s="4" t="str">
        <v>Jimma University College of Agriculture and Veterinary Medicine</v>
      </c>
      <c r="BZ462" s="4" t="str">
        <v>Jimma University College of Agriculture and Veterinary Medicine</v>
      </c>
      <c r="CA462" s="4" t="str">
        <v>Jimma University College of Agriculture and Veterinary Medicine</v>
      </c>
      <c r="CB462" s="4" t="str">
        <v>Jimma University College of Agriculture and Veterinary Medicine</v>
      </c>
      <c r="CC462" s="4" t="str">
        <v>Jimma University College of Agriculture and Veterinary Medicine</v>
      </c>
      <c r="CD462" s="4" t="str">
        <v>Jimma University College of Agriculture and Veterinary Medicine</v>
      </c>
      <c r="CE462" s="4" t="str">
        <v>Jimma University College of Agriculture and Veterinary Medicine</v>
      </c>
      <c r="CF462" s="4" t="str">
        <v>Jimma University College of Agriculture and Veterinary Medicine</v>
      </c>
      <c r="CG462" s="4" t="str">
        <v>Jimma University College of Agriculture and Veterinary Medicine</v>
      </c>
      <c r="CH462" s="4" t="str">
        <v>Jimma University College of Agriculture and Veterinary Medicine</v>
      </c>
      <c r="CJ462" s="4" t="str">
        <v>Jimma University College of Agriculture and Veterinary Medicine</v>
      </c>
      <c r="CK462" s="4" t="str">
        <v>Jimma University College of Agriculture and Veterinary Medicine</v>
      </c>
      <c r="CL462" s="4" t="str">
        <v>Jimma University College of Agriculture and Veterinary Medicine</v>
      </c>
      <c r="CM462" s="4" t="str">
        <v>Jimma University College of Agriculture and Veterinary Medicine</v>
      </c>
      <c r="CN462" s="4" t="str">
        <v>Jimma University College of Agriculture and Veterinary Medicine</v>
      </c>
      <c r="CO462" s="4" t="str">
        <v>Jimma University College of Agriculture and Veterinary Medicine</v>
      </c>
      <c r="CP462" s="4" t="str">
        <v>Jimma University College of Agriculture and Veterinary Medicine</v>
      </c>
      <c r="CQ462" s="4" t="str">
        <v>Jimma University College of Agriculture and Veterinary Medicine</v>
      </c>
      <c r="CR462" s="4" t="str">
        <v>Jimma University College of Agriculture and Veterinary Medicine</v>
      </c>
      <c r="CS462" s="4" t="str">
        <v>Jimma University College of Agriculture and Veterinary Medicine</v>
      </c>
      <c r="CT462" s="4" t="str">
        <v>Jimma University College of Agriculture and Veterinary Medicine</v>
      </c>
      <c r="CU462" s="4" t="str">
        <v>Jimma University College of Agriculture and Veterinary Medicine</v>
      </c>
      <c r="CV462" s="4" t="str">
        <v>Jimma University College of Agriculture and Veterinary Medicine</v>
      </c>
      <c r="CW462" s="4" t="str">
        <v>Jimma University College of Agriculture and Veterinary Medicine</v>
      </c>
      <c r="CX462" s="4" t="str">
        <v>Jimma University College of Agriculture and Veterinary Medicine</v>
      </c>
      <c r="CY462" s="4" t="str">
        <v>Jimma University College of Agriculture and Veterinary Medicine</v>
      </c>
      <c r="CZ462" s="4" t="str">
        <v>Jimma University College of Agriculture and Veterinary Medicine</v>
      </c>
      <c r="DA462" s="4" t="str">
        <v>Jimma University College of Agriculture and Veterinary Medicine</v>
      </c>
      <c r="DB462" s="4" t="str">
        <v>Jimma University College of Agriculture and Veterinary Medicine</v>
      </c>
      <c r="DC462" s="4" t="str">
        <v>Jimma University College of Agriculture and Veterinary Medicine</v>
      </c>
      <c r="DD462" s="4" t="str">
        <v>Jimma University College of Agriculture and Veterinary Medicine</v>
      </c>
      <c r="DE462" s="4" t="str">
        <v>Jimma University College of Agriculture and Veterinary Medicine</v>
      </c>
      <c r="DF462" s="4" t="str">
        <v>Jimma University College of Agriculture and Veterinary Medicine</v>
      </c>
      <c r="DG462" s="4" t="str">
        <v>Jimma University College of Agriculture and Veterinary Medicine</v>
      </c>
      <c r="DH462" s="4" t="str">
        <v>Jimma University College of Agriculture and Veterinary Medicine</v>
      </c>
      <c r="DI462" s="4" t="str">
        <v>Jimma University College of Agriculture and Veterinary Medicine</v>
      </c>
      <c r="DJ462" s="4" t="str">
        <v>Jimma University College of Agriculture and Veterinary Medicine</v>
      </c>
      <c r="DK462" s="4" t="str">
        <v>Jimma University College of Agriculture and Veterinary Medicine</v>
      </c>
      <c r="DL462" s="4" t="str">
        <v>Jimma University College of Agriculture and Veterinary Medicine</v>
      </c>
      <c r="DM462" s="4" t="str">
        <v>Jimma University College of Agriculture and Veterinary Medicine</v>
      </c>
      <c r="DN462" s="4" t="str">
        <v>Jimma University College of Agriculture and Veterinary Medicine</v>
      </c>
      <c r="DO462" s="4" t="str">
        <v>Jimma University College of Agriculture and Veterinary Medicine</v>
      </c>
      <c r="DP462" s="4" t="str">
        <v>Jimma University College of Agriculture and Veterinary Medicine</v>
      </c>
    </row>
    <row r="463" spans="1:120" x14ac:dyDescent="0.35">
      <c r="A463" s="4">
        <v>0.6</v>
      </c>
      <c r="B463" s="4">
        <v>34.333329999999997</v>
      </c>
      <c r="C463" s="4" t="s">
        <v>215</v>
      </c>
      <c r="D463" s="4" t="s">
        <v>130</v>
      </c>
      <c r="E463" s="4" t="s">
        <v>672</v>
      </c>
      <c r="F463" s="4">
        <v>917</v>
      </c>
      <c r="G463" s="4" t="str">
        <f t="shared" si="7"/>
        <v>Kenya-Tesco</v>
      </c>
      <c r="BA463" s="4" t="str">
        <v>JKUAT, Thika</v>
      </c>
      <c r="BB463" s="4" t="str">
        <v>JKUAT, Thika</v>
      </c>
      <c r="BC463" s="4" t="str">
        <v>JKUAT, Thika</v>
      </c>
      <c r="BD463" s="4" t="str">
        <v>JKUAT, Thika</v>
      </c>
      <c r="BE463" s="4" t="str">
        <v>JKUAT, Thika</v>
      </c>
      <c r="BF463" s="4" t="str">
        <v>JKUAT, Thika</v>
      </c>
      <c r="BG463" s="4" t="str">
        <v>JKUAT, Thika</v>
      </c>
      <c r="BH463" s="4" t="str">
        <v>JKUAT, Thika</v>
      </c>
      <c r="BI463" s="4" t="str">
        <v>JKUAT, Thika</v>
      </c>
      <c r="BJ463" s="4" t="str">
        <v>JKUAT, Thika</v>
      </c>
      <c r="BK463" s="4" t="str">
        <v>JKUAT, Thika</v>
      </c>
      <c r="BL463" s="4" t="str">
        <v>JKUAT, Thika</v>
      </c>
      <c r="BM463" s="4" t="str">
        <v>JKUAT, Thika</v>
      </c>
      <c r="BN463" s="4" t="str">
        <v>JKUAT, Thika</v>
      </c>
      <c r="BO463" s="4" t="str">
        <v>JKUAT, Thika</v>
      </c>
      <c r="BP463" s="4" t="str">
        <v>JKUAT, Thika</v>
      </c>
      <c r="BQ463" s="4" t="str">
        <v>JKUAT, Thika</v>
      </c>
      <c r="BR463" s="4" t="str">
        <v>JKUAT, Thika</v>
      </c>
      <c r="BS463" s="4" t="str">
        <v>JKUAT, Thika</v>
      </c>
      <c r="BT463" s="4" t="str">
        <v>JKUAT, Thika</v>
      </c>
      <c r="BU463" s="4" t="str">
        <v>JKUAT, Thika</v>
      </c>
      <c r="BV463" s="4" t="str">
        <v>JKUAT, Thika</v>
      </c>
      <c r="BW463" s="4" t="str">
        <v>JKUAT, Thika</v>
      </c>
      <c r="BX463" s="4" t="str">
        <v>JKUAT, Thika</v>
      </c>
      <c r="BY463" s="4" t="str">
        <v>JKUAT, Thika</v>
      </c>
      <c r="BZ463" s="4" t="str">
        <v>JKUAT, Thika</v>
      </c>
      <c r="CA463" s="4" t="str">
        <v>JKUAT, Thika</v>
      </c>
      <c r="CB463" s="4" t="str">
        <v>JKUAT, Thika</v>
      </c>
      <c r="CC463" s="4" t="str">
        <v>JKUAT, Thika</v>
      </c>
      <c r="CD463" s="4" t="str">
        <v>JKUAT, Thika</v>
      </c>
      <c r="CE463" s="4" t="str">
        <v>JKUAT, Thika</v>
      </c>
      <c r="CF463" s="4" t="str">
        <v>JKUAT, Thika</v>
      </c>
      <c r="CG463" s="4" t="str">
        <v>JKUAT, Thika</v>
      </c>
      <c r="CH463" s="4" t="str">
        <v>JKUAT, Thika</v>
      </c>
      <c r="CJ463" s="4" t="str">
        <v>JKUAT, Thika</v>
      </c>
      <c r="CK463" s="4" t="str">
        <v>JKUAT, Thika</v>
      </c>
      <c r="CL463" s="4" t="str">
        <v>JKUAT, Thika</v>
      </c>
      <c r="CM463" s="4" t="str">
        <v>JKUAT, Thika</v>
      </c>
      <c r="CN463" s="4" t="str">
        <v>JKUAT, Thika</v>
      </c>
      <c r="CO463" s="4" t="str">
        <v>JKUAT, Thika</v>
      </c>
      <c r="CP463" s="4" t="str">
        <v>JKUAT, Thika</v>
      </c>
      <c r="CQ463" s="4" t="str">
        <v>JKUAT, Thika</v>
      </c>
      <c r="CR463" s="4" t="str">
        <v>JKUAT, Thika</v>
      </c>
      <c r="CS463" s="4" t="str">
        <v>JKUAT, Thika</v>
      </c>
      <c r="CT463" s="4" t="str">
        <v>JKUAT, Thika</v>
      </c>
      <c r="CU463" s="4" t="str">
        <v>JKUAT, Thika</v>
      </c>
      <c r="CV463" s="4" t="str">
        <v>JKUAT, Thika</v>
      </c>
      <c r="CW463" s="4" t="str">
        <v>JKUAT, Thika</v>
      </c>
      <c r="CX463" s="4" t="str">
        <v>JKUAT, Thika</v>
      </c>
      <c r="CY463" s="4" t="str">
        <v>JKUAT, Thika</v>
      </c>
      <c r="CZ463" s="4" t="str">
        <v>JKUAT, Thika</v>
      </c>
      <c r="DA463" s="4" t="str">
        <v>JKUAT, Thika</v>
      </c>
      <c r="DB463" s="4" t="str">
        <v>JKUAT, Thika</v>
      </c>
      <c r="DC463" s="4" t="str">
        <v>JKUAT, Thika</v>
      </c>
      <c r="DD463" s="4" t="str">
        <v>JKUAT, Thika</v>
      </c>
      <c r="DE463" s="4" t="str">
        <v>JKUAT, Thika</v>
      </c>
      <c r="DF463" s="4" t="str">
        <v>JKUAT, Thika</v>
      </c>
      <c r="DG463" s="4" t="str">
        <v>JKUAT, Thika</v>
      </c>
      <c r="DH463" s="4" t="str">
        <v>JKUAT, Thika</v>
      </c>
      <c r="DI463" s="4" t="str">
        <v>JKUAT, Thika</v>
      </c>
      <c r="DJ463" s="4" t="str">
        <v>JKUAT, Thika</v>
      </c>
      <c r="DK463" s="4" t="str">
        <v>JKUAT, Thika</v>
      </c>
      <c r="DL463" s="4" t="str">
        <v>JKUAT, Thika</v>
      </c>
      <c r="DM463" s="4" t="str">
        <v>JKUAT, Thika</v>
      </c>
      <c r="DN463" s="4" t="str">
        <v>JKUAT, Thika</v>
      </c>
      <c r="DO463" s="4" t="str">
        <v>JKUAT, Thika</v>
      </c>
      <c r="DP463" s="4" t="str">
        <v>JKUAT, Thika</v>
      </c>
    </row>
    <row r="464" spans="1:120" x14ac:dyDescent="0.35">
      <c r="A464" s="4">
        <v>-0.8</v>
      </c>
      <c r="B464" s="4">
        <v>34.68</v>
      </c>
      <c r="C464" s="4" t="s">
        <v>215</v>
      </c>
      <c r="D464" s="4" t="s">
        <v>130</v>
      </c>
      <c r="E464" s="4" t="s">
        <v>673</v>
      </c>
      <c r="F464" s="4">
        <v>550</v>
      </c>
      <c r="G464" s="4" t="str">
        <f t="shared" si="7"/>
        <v>Kenya-Teso</v>
      </c>
      <c r="BA464" s="4" t="str">
        <v>Juaso</v>
      </c>
      <c r="BB464" s="4" t="str">
        <v>Juaso</v>
      </c>
      <c r="BC464" s="4" t="str">
        <v>Juaso</v>
      </c>
      <c r="BD464" s="4" t="str">
        <v>Juaso</v>
      </c>
      <c r="BE464" s="4" t="str">
        <v>Juaso</v>
      </c>
      <c r="BF464" s="4" t="str">
        <v>Juaso</v>
      </c>
      <c r="BG464" s="4" t="str">
        <v>Juaso</v>
      </c>
      <c r="BH464" s="4" t="str">
        <v>Juaso</v>
      </c>
      <c r="BI464" s="4" t="str">
        <v>Juaso</v>
      </c>
      <c r="BJ464" s="4" t="str">
        <v>Juaso</v>
      </c>
      <c r="BK464" s="4" t="str">
        <v>Juaso</v>
      </c>
      <c r="BL464" s="4" t="str">
        <v>Juaso</v>
      </c>
      <c r="BM464" s="4" t="str">
        <v>Juaso</v>
      </c>
      <c r="BN464" s="4" t="str">
        <v>Juaso</v>
      </c>
      <c r="BO464" s="4" t="str">
        <v>Juaso</v>
      </c>
      <c r="BP464" s="4" t="str">
        <v>Juaso</v>
      </c>
      <c r="BQ464" s="4" t="str">
        <v>Juaso</v>
      </c>
      <c r="BR464" s="4" t="str">
        <v>Juaso</v>
      </c>
      <c r="BS464" s="4" t="str">
        <v>Juaso</v>
      </c>
      <c r="BT464" s="4" t="str">
        <v>Juaso</v>
      </c>
      <c r="BU464" s="4" t="str">
        <v>Juaso</v>
      </c>
      <c r="BV464" s="4" t="str">
        <v>Juaso</v>
      </c>
      <c r="BW464" s="4" t="str">
        <v>Juaso</v>
      </c>
      <c r="BX464" s="4" t="str">
        <v>Juaso</v>
      </c>
      <c r="BY464" s="4" t="str">
        <v>Juaso</v>
      </c>
      <c r="BZ464" s="4" t="str">
        <v>Juaso</v>
      </c>
      <c r="CA464" s="4" t="str">
        <v>Juaso</v>
      </c>
      <c r="CB464" s="4" t="str">
        <v>Juaso</v>
      </c>
      <c r="CC464" s="4" t="str">
        <v>Juaso</v>
      </c>
      <c r="CD464" s="4" t="str">
        <v>Juaso</v>
      </c>
      <c r="CE464" s="4" t="str">
        <v>Juaso</v>
      </c>
      <c r="CF464" s="4" t="str">
        <v>Juaso</v>
      </c>
      <c r="CG464" s="4" t="str">
        <v>Juaso</v>
      </c>
      <c r="CH464" s="4" t="str">
        <v>Juaso</v>
      </c>
      <c r="CJ464" s="4" t="str">
        <v>Juaso</v>
      </c>
      <c r="CK464" s="4" t="str">
        <v>Juaso</v>
      </c>
      <c r="CL464" s="4" t="str">
        <v>Juaso</v>
      </c>
      <c r="CM464" s="4" t="str">
        <v>Juaso</v>
      </c>
      <c r="CN464" s="4" t="str">
        <v>Juaso</v>
      </c>
      <c r="CO464" s="4" t="str">
        <v>Juaso</v>
      </c>
      <c r="CP464" s="4" t="str">
        <v>Juaso</v>
      </c>
      <c r="CQ464" s="4" t="str">
        <v>Juaso</v>
      </c>
      <c r="CR464" s="4" t="str">
        <v>Juaso</v>
      </c>
      <c r="CS464" s="4" t="str">
        <v>Juaso</v>
      </c>
      <c r="CT464" s="4" t="str">
        <v>Juaso</v>
      </c>
      <c r="CU464" s="4" t="str">
        <v>Juaso</v>
      </c>
      <c r="CV464" s="4" t="str">
        <v>Juaso</v>
      </c>
      <c r="CW464" s="4" t="str">
        <v>Juaso</v>
      </c>
      <c r="CX464" s="4" t="str">
        <v>Juaso</v>
      </c>
      <c r="CY464" s="4" t="str">
        <v>Juaso</v>
      </c>
      <c r="CZ464" s="4" t="str">
        <v>Juaso</v>
      </c>
      <c r="DA464" s="4" t="str">
        <v>Juaso</v>
      </c>
      <c r="DB464" s="4" t="str">
        <v>Juaso</v>
      </c>
      <c r="DC464" s="4" t="str">
        <v>Juaso</v>
      </c>
      <c r="DD464" s="4" t="str">
        <v>Juaso</v>
      </c>
      <c r="DE464" s="4" t="str">
        <v>Juaso</v>
      </c>
      <c r="DF464" s="4" t="str">
        <v>Juaso</v>
      </c>
      <c r="DG464" s="4" t="str">
        <v>Juaso</v>
      </c>
      <c r="DH464" s="4" t="str">
        <v>Juaso</v>
      </c>
      <c r="DI464" s="4" t="str">
        <v>Juaso</v>
      </c>
      <c r="DJ464" s="4" t="str">
        <v>Juaso</v>
      </c>
      <c r="DK464" s="4" t="str">
        <v>Juaso</v>
      </c>
      <c r="DL464" s="4" t="str">
        <v>Juaso</v>
      </c>
      <c r="DM464" s="4" t="str">
        <v>Juaso</v>
      </c>
      <c r="DN464" s="4" t="str">
        <v>Juaso</v>
      </c>
      <c r="DO464" s="4" t="str">
        <v>Juaso</v>
      </c>
      <c r="DP464" s="4" t="str">
        <v>Juaso</v>
      </c>
    </row>
    <row r="465" spans="1:120" x14ac:dyDescent="0.35">
      <c r="A465" s="4">
        <v>0.72806000000000004</v>
      </c>
      <c r="B465" s="4">
        <v>34.392780000000002</v>
      </c>
      <c r="C465" s="4" t="s">
        <v>215</v>
      </c>
      <c r="D465" s="4" t="s">
        <v>130</v>
      </c>
      <c r="E465" s="4" t="s">
        <v>673</v>
      </c>
      <c r="F465" s="4">
        <v>250</v>
      </c>
      <c r="G465" s="4" t="str">
        <f t="shared" si="7"/>
        <v>Kenya-Teso</v>
      </c>
      <c r="BA465" s="4" t="str">
        <v>Julius Farm, West Bunyore</v>
      </c>
      <c r="BB465" s="4" t="str">
        <v>Julius Farm, West Bunyore</v>
      </c>
      <c r="BC465" s="4" t="str">
        <v>Julius Farm, West Bunyore</v>
      </c>
      <c r="BD465" s="4" t="str">
        <v>Julius Farm, West Bunyore</v>
      </c>
      <c r="BE465" s="4" t="str">
        <v>Julius Farm, West Bunyore</v>
      </c>
      <c r="BF465" s="4" t="str">
        <v>Julius Farm, West Bunyore</v>
      </c>
      <c r="BG465" s="4" t="str">
        <v>Julius Farm, West Bunyore</v>
      </c>
      <c r="BH465" s="4" t="str">
        <v>Julius Farm, West Bunyore</v>
      </c>
      <c r="BI465" s="4" t="str">
        <v>Julius Farm, West Bunyore</v>
      </c>
      <c r="BJ465" s="4" t="str">
        <v>Julius Farm, West Bunyore</v>
      </c>
      <c r="BK465" s="4" t="str">
        <v>Julius Farm, West Bunyore</v>
      </c>
      <c r="BL465" s="4" t="str">
        <v>Julius Farm, West Bunyore</v>
      </c>
      <c r="BM465" s="4" t="str">
        <v>Julius Farm, West Bunyore</v>
      </c>
      <c r="BN465" s="4" t="str">
        <v>Julius Farm, West Bunyore</v>
      </c>
      <c r="BO465" s="4" t="str">
        <v>Julius Farm, West Bunyore</v>
      </c>
      <c r="BP465" s="4" t="str">
        <v>Julius Farm, West Bunyore</v>
      </c>
      <c r="BQ465" s="4" t="str">
        <v>Julius Farm, West Bunyore</v>
      </c>
      <c r="BR465" s="4" t="str">
        <v>Julius Farm, West Bunyore</v>
      </c>
      <c r="BS465" s="4" t="str">
        <v>Julius Farm, West Bunyore</v>
      </c>
      <c r="BT465" s="4" t="str">
        <v>Julius Farm, West Bunyore</v>
      </c>
      <c r="BU465" s="4" t="str">
        <v>Julius Farm, West Bunyore</v>
      </c>
      <c r="BV465" s="4" t="str">
        <v>Julius Farm, West Bunyore</v>
      </c>
      <c r="BW465" s="4" t="str">
        <v>Julius Farm, West Bunyore</v>
      </c>
      <c r="BX465" s="4" t="str">
        <v>Julius Farm, West Bunyore</v>
      </c>
      <c r="BY465" s="4" t="str">
        <v>Julius Farm, West Bunyore</v>
      </c>
      <c r="BZ465" s="4" t="str">
        <v>Julius Farm, West Bunyore</v>
      </c>
      <c r="CA465" s="4" t="str">
        <v>Julius Farm, West Bunyore</v>
      </c>
      <c r="CB465" s="4" t="str">
        <v>Julius Farm, West Bunyore</v>
      </c>
      <c r="CC465" s="4" t="str">
        <v>Julius Farm, West Bunyore</v>
      </c>
      <c r="CD465" s="4" t="str">
        <v>Julius Farm, West Bunyore</v>
      </c>
      <c r="CE465" s="4" t="str">
        <v>Julius Farm, West Bunyore</v>
      </c>
      <c r="CF465" s="4" t="str">
        <v>Julius Farm, West Bunyore</v>
      </c>
      <c r="CG465" s="4" t="str">
        <v>Julius Farm, West Bunyore</v>
      </c>
      <c r="CH465" s="4" t="str">
        <v>Julius Farm, West Bunyore</v>
      </c>
      <c r="CJ465" s="4" t="str">
        <v>Julius Farm, West Bunyore</v>
      </c>
      <c r="CK465" s="4" t="str">
        <v>Julius Farm, West Bunyore</v>
      </c>
      <c r="CL465" s="4" t="str">
        <v>Julius Farm, West Bunyore</v>
      </c>
      <c r="CM465" s="4" t="str">
        <v>Julius Farm, West Bunyore</v>
      </c>
      <c r="CN465" s="4" t="str">
        <v>Julius Farm, West Bunyore</v>
      </c>
      <c r="CO465" s="4" t="str">
        <v>Julius Farm, West Bunyore</v>
      </c>
      <c r="CP465" s="4" t="str">
        <v>Julius Farm, West Bunyore</v>
      </c>
      <c r="CQ465" s="4" t="str">
        <v>Julius Farm, West Bunyore</v>
      </c>
      <c r="CR465" s="4" t="str">
        <v>Julius Farm, West Bunyore</v>
      </c>
      <c r="CS465" s="4" t="str">
        <v>Julius Farm, West Bunyore</v>
      </c>
      <c r="CT465" s="4" t="str">
        <v>Julius Farm, West Bunyore</v>
      </c>
      <c r="CU465" s="4" t="str">
        <v>Julius Farm, West Bunyore</v>
      </c>
      <c r="CV465" s="4" t="str">
        <v>Julius Farm, West Bunyore</v>
      </c>
      <c r="CW465" s="4" t="str">
        <v>Julius Farm, West Bunyore</v>
      </c>
      <c r="CX465" s="4" t="str">
        <v>Julius Farm, West Bunyore</v>
      </c>
      <c r="CY465" s="4" t="str">
        <v>Julius Farm, West Bunyore</v>
      </c>
      <c r="CZ465" s="4" t="str">
        <v>Julius Farm, West Bunyore</v>
      </c>
      <c r="DA465" s="4" t="str">
        <v>Julius Farm, West Bunyore</v>
      </c>
      <c r="DB465" s="4" t="str">
        <v>Julius Farm, West Bunyore</v>
      </c>
      <c r="DC465" s="4" t="str">
        <v>Julius Farm, West Bunyore</v>
      </c>
      <c r="DD465" s="4" t="str">
        <v>Julius Farm, West Bunyore</v>
      </c>
      <c r="DE465" s="4" t="str">
        <v>Julius Farm, West Bunyore</v>
      </c>
      <c r="DF465" s="4" t="str">
        <v>Julius Farm, West Bunyore</v>
      </c>
      <c r="DG465" s="4" t="str">
        <v>Julius Farm, West Bunyore</v>
      </c>
      <c r="DH465" s="4" t="str">
        <v>Julius Farm, West Bunyore</v>
      </c>
      <c r="DI465" s="4" t="str">
        <v>Julius Farm, West Bunyore</v>
      </c>
      <c r="DJ465" s="4" t="str">
        <v>Julius Farm, West Bunyore</v>
      </c>
      <c r="DK465" s="4" t="str">
        <v>Julius Farm, West Bunyore</v>
      </c>
      <c r="DL465" s="4" t="str">
        <v>Julius Farm, West Bunyore</v>
      </c>
      <c r="DM465" s="4" t="str">
        <v>Julius Farm, West Bunyore</v>
      </c>
      <c r="DN465" s="4" t="str">
        <v>Julius Farm, West Bunyore</v>
      </c>
      <c r="DO465" s="4" t="str">
        <v>Julius Farm, West Bunyore</v>
      </c>
      <c r="DP465" s="4" t="str">
        <v>Julius Farm, West Bunyore</v>
      </c>
    </row>
    <row r="466" spans="1:120" x14ac:dyDescent="0.35">
      <c r="A466" s="4">
        <v>0.06</v>
      </c>
      <c r="B466" s="4">
        <v>34.76</v>
      </c>
      <c r="C466" s="4" t="s">
        <v>215</v>
      </c>
      <c r="D466" s="4" t="s">
        <v>130</v>
      </c>
      <c r="E466" s="4" t="s">
        <v>674</v>
      </c>
      <c r="F466" s="4">
        <v>550</v>
      </c>
      <c r="G466" s="4" t="str">
        <f t="shared" si="7"/>
        <v>Kenya-Tikiri</v>
      </c>
      <c r="BA466" s="4" t="str">
        <v>Kabamba</v>
      </c>
      <c r="BB466" s="4" t="str">
        <v>Kabamba</v>
      </c>
      <c r="BC466" s="4" t="str">
        <v>Kabamba</v>
      </c>
      <c r="BD466" s="4" t="str">
        <v>Kabamba</v>
      </c>
      <c r="BE466" s="4" t="str">
        <v>Kabamba</v>
      </c>
      <c r="BF466" s="4" t="str">
        <v>Kabamba</v>
      </c>
      <c r="BG466" s="4" t="str">
        <v>Kabamba</v>
      </c>
      <c r="BH466" s="4" t="str">
        <v>Kabamba</v>
      </c>
      <c r="BI466" s="4" t="str">
        <v>Kabamba</v>
      </c>
      <c r="BJ466" s="4" t="str">
        <v>Kabamba</v>
      </c>
      <c r="BK466" s="4" t="str">
        <v>Kabamba</v>
      </c>
      <c r="BL466" s="4" t="str">
        <v>Kabamba</v>
      </c>
      <c r="BM466" s="4" t="str">
        <v>Kabamba</v>
      </c>
      <c r="BN466" s="4" t="str">
        <v>Kabamba</v>
      </c>
      <c r="BO466" s="4" t="str">
        <v>Kabamba</v>
      </c>
      <c r="BP466" s="4" t="str">
        <v>Kabamba</v>
      </c>
      <c r="BQ466" s="4" t="str">
        <v>Kabamba</v>
      </c>
      <c r="BR466" s="4" t="str">
        <v>Kabamba</v>
      </c>
      <c r="BS466" s="4" t="str">
        <v>Kabamba</v>
      </c>
      <c r="BT466" s="4" t="str">
        <v>Kabamba</v>
      </c>
      <c r="BU466" s="4" t="str">
        <v>Kabamba</v>
      </c>
      <c r="BV466" s="4" t="str">
        <v>Kabamba</v>
      </c>
      <c r="BW466" s="4" t="str">
        <v>Kabamba</v>
      </c>
      <c r="BX466" s="4" t="str">
        <v>Kabamba</v>
      </c>
      <c r="BY466" s="4" t="str">
        <v>Kabamba</v>
      </c>
      <c r="BZ466" s="4" t="str">
        <v>Kabamba</v>
      </c>
      <c r="CA466" s="4" t="str">
        <v>Kabamba</v>
      </c>
      <c r="CB466" s="4" t="str">
        <v>Kabamba</v>
      </c>
      <c r="CC466" s="4" t="str">
        <v>Kabamba</v>
      </c>
      <c r="CD466" s="4" t="str">
        <v>Kabamba</v>
      </c>
      <c r="CE466" s="4" t="str">
        <v>Kabamba</v>
      </c>
      <c r="CF466" s="4" t="str">
        <v>Kabamba</v>
      </c>
      <c r="CG466" s="4" t="str">
        <v>Kabamba</v>
      </c>
      <c r="CH466" s="4" t="str">
        <v>Kabamba</v>
      </c>
      <c r="CJ466" s="4" t="str">
        <v>Kabamba</v>
      </c>
      <c r="CK466" s="4" t="str">
        <v>Kabamba</v>
      </c>
      <c r="CL466" s="4" t="str">
        <v>Kabamba</v>
      </c>
      <c r="CM466" s="4" t="str">
        <v>Kabamba</v>
      </c>
      <c r="CN466" s="4" t="str">
        <v>Kabamba</v>
      </c>
      <c r="CO466" s="4" t="str">
        <v>Kabamba</v>
      </c>
      <c r="CP466" s="4" t="str">
        <v>Kabamba</v>
      </c>
      <c r="CQ466" s="4" t="str">
        <v>Kabamba</v>
      </c>
      <c r="CR466" s="4" t="str">
        <v>Kabamba</v>
      </c>
      <c r="CS466" s="4" t="str">
        <v>Kabamba</v>
      </c>
      <c r="CT466" s="4" t="str">
        <v>Kabamba</v>
      </c>
      <c r="CU466" s="4" t="str">
        <v>Kabamba</v>
      </c>
      <c r="CV466" s="4" t="str">
        <v>Kabamba</v>
      </c>
      <c r="CW466" s="4" t="str">
        <v>Kabamba</v>
      </c>
      <c r="CX466" s="4" t="str">
        <v>Kabamba</v>
      </c>
      <c r="CY466" s="4" t="str">
        <v>Kabamba</v>
      </c>
      <c r="CZ466" s="4" t="str">
        <v>Kabamba</v>
      </c>
      <c r="DA466" s="4" t="str">
        <v>Kabamba</v>
      </c>
      <c r="DB466" s="4" t="str">
        <v>Kabamba</v>
      </c>
      <c r="DC466" s="4" t="str">
        <v>Kabamba</v>
      </c>
      <c r="DD466" s="4" t="str">
        <v>Kabamba</v>
      </c>
      <c r="DE466" s="4" t="str">
        <v>Kabamba</v>
      </c>
      <c r="DF466" s="4" t="str">
        <v>Kabamba</v>
      </c>
      <c r="DG466" s="4" t="str">
        <v>Kabamba</v>
      </c>
      <c r="DH466" s="4" t="str">
        <v>Kabamba</v>
      </c>
      <c r="DI466" s="4" t="str">
        <v>Kabamba</v>
      </c>
      <c r="DJ466" s="4" t="str">
        <v>Kabamba</v>
      </c>
      <c r="DK466" s="4" t="str">
        <v>Kabamba</v>
      </c>
      <c r="DL466" s="4" t="str">
        <v>Kabamba</v>
      </c>
      <c r="DM466" s="4" t="str">
        <v>Kabamba</v>
      </c>
      <c r="DN466" s="4" t="str">
        <v>Kabamba</v>
      </c>
      <c r="DO466" s="4" t="str">
        <v>Kabamba</v>
      </c>
      <c r="DP466" s="4" t="str">
        <v>Kabamba</v>
      </c>
    </row>
    <row r="467" spans="1:120" x14ac:dyDescent="0.35">
      <c r="A467" s="4">
        <v>0.79800000000000004</v>
      </c>
      <c r="B467" s="4">
        <v>34.96</v>
      </c>
      <c r="C467" s="4" t="s">
        <v>215</v>
      </c>
      <c r="D467" s="4" t="s">
        <v>130</v>
      </c>
      <c r="E467" s="4" t="s">
        <v>675</v>
      </c>
      <c r="F467" s="4">
        <v>5000</v>
      </c>
      <c r="G467" s="4" t="str">
        <f t="shared" si="7"/>
        <v>Kenya-Tongaren, Bungoma</v>
      </c>
      <c r="BA467" s="4" t="str">
        <v>Kabaredgi</v>
      </c>
      <c r="BB467" s="4" t="str">
        <v>Kabaredgi</v>
      </c>
      <c r="BC467" s="4" t="str">
        <v>Kabaredgi</v>
      </c>
      <c r="BD467" s="4" t="str">
        <v>Kabaredgi</v>
      </c>
      <c r="BE467" s="4" t="str">
        <v>Kabaredgi</v>
      </c>
      <c r="BF467" s="4" t="str">
        <v>Kabaredgi</v>
      </c>
      <c r="BG467" s="4" t="str">
        <v>Kabaredgi</v>
      </c>
      <c r="BH467" s="4" t="str">
        <v>Kabaredgi</v>
      </c>
      <c r="BI467" s="4" t="str">
        <v>Kabaredgi</v>
      </c>
      <c r="BJ467" s="4" t="str">
        <v>Kabaredgi</v>
      </c>
      <c r="BK467" s="4" t="str">
        <v>Kabaredgi</v>
      </c>
      <c r="BL467" s="4" t="str">
        <v>Kabaredgi</v>
      </c>
      <c r="BM467" s="4" t="str">
        <v>Kabaredgi</v>
      </c>
      <c r="BN467" s="4" t="str">
        <v>Kabaredgi</v>
      </c>
      <c r="BO467" s="4" t="str">
        <v>Kabaredgi</v>
      </c>
      <c r="BP467" s="4" t="str">
        <v>Kabaredgi</v>
      </c>
      <c r="BQ467" s="4" t="str">
        <v>Kabaredgi</v>
      </c>
      <c r="BR467" s="4" t="str">
        <v>Kabaredgi</v>
      </c>
      <c r="BS467" s="4" t="str">
        <v>Kabaredgi</v>
      </c>
      <c r="BT467" s="4" t="str">
        <v>Kabaredgi</v>
      </c>
      <c r="BU467" s="4" t="str">
        <v>Kabaredgi</v>
      </c>
      <c r="BV467" s="4" t="str">
        <v>Kabaredgi</v>
      </c>
      <c r="BW467" s="4" t="str">
        <v>Kabaredgi</v>
      </c>
      <c r="BX467" s="4" t="str">
        <v>Kabaredgi</v>
      </c>
      <c r="BY467" s="4" t="str">
        <v>Kabaredgi</v>
      </c>
      <c r="BZ467" s="4" t="str">
        <v>Kabaredgi</v>
      </c>
      <c r="CA467" s="4" t="str">
        <v>Kabaredgi</v>
      </c>
      <c r="CB467" s="4" t="str">
        <v>Kabaredgi</v>
      </c>
      <c r="CC467" s="4" t="str">
        <v>Kabaredgi</v>
      </c>
      <c r="CD467" s="4" t="str">
        <v>Kabaredgi</v>
      </c>
      <c r="CE467" s="4" t="str">
        <v>Kabaredgi</v>
      </c>
      <c r="CF467" s="4" t="str">
        <v>Kabaredgi</v>
      </c>
      <c r="CG467" s="4" t="str">
        <v>Kabaredgi</v>
      </c>
      <c r="CH467" s="4" t="str">
        <v>Kabaredgi</v>
      </c>
      <c r="CJ467" s="4" t="str">
        <v>Kabaredgi</v>
      </c>
      <c r="CK467" s="4" t="str">
        <v>Kabaredgi</v>
      </c>
      <c r="CL467" s="4" t="str">
        <v>Kabaredgi</v>
      </c>
      <c r="CM467" s="4" t="str">
        <v>Kabaredgi</v>
      </c>
      <c r="CN467" s="4" t="str">
        <v>Kabaredgi</v>
      </c>
      <c r="CO467" s="4" t="str">
        <v>Kabaredgi</v>
      </c>
      <c r="CP467" s="4" t="str">
        <v>Kabaredgi</v>
      </c>
      <c r="CQ467" s="4" t="str">
        <v>Kabaredgi</v>
      </c>
      <c r="CR467" s="4" t="str">
        <v>Kabaredgi</v>
      </c>
      <c r="CS467" s="4" t="str">
        <v>Kabaredgi</v>
      </c>
      <c r="CT467" s="4" t="str">
        <v>Kabaredgi</v>
      </c>
      <c r="CU467" s="4" t="str">
        <v>Kabaredgi</v>
      </c>
      <c r="CV467" s="4" t="str">
        <v>Kabaredgi</v>
      </c>
      <c r="CW467" s="4" t="str">
        <v>Kabaredgi</v>
      </c>
      <c r="CX467" s="4" t="str">
        <v>Kabaredgi</v>
      </c>
      <c r="CY467" s="4" t="str">
        <v>Kabaredgi</v>
      </c>
      <c r="CZ467" s="4" t="str">
        <v>Kabaredgi</v>
      </c>
      <c r="DA467" s="4" t="str">
        <v>Kabaredgi</v>
      </c>
      <c r="DB467" s="4" t="str">
        <v>Kabaredgi</v>
      </c>
      <c r="DC467" s="4" t="str">
        <v>Kabaredgi</v>
      </c>
      <c r="DD467" s="4" t="str">
        <v>Kabaredgi</v>
      </c>
      <c r="DE467" s="4" t="str">
        <v>Kabaredgi</v>
      </c>
      <c r="DF467" s="4" t="str">
        <v>Kabaredgi</v>
      </c>
      <c r="DG467" s="4" t="str">
        <v>Kabaredgi</v>
      </c>
      <c r="DH467" s="4" t="str">
        <v>Kabaredgi</v>
      </c>
      <c r="DI467" s="4" t="str">
        <v>Kabaredgi</v>
      </c>
      <c r="DJ467" s="4" t="str">
        <v>Kabaredgi</v>
      </c>
      <c r="DK467" s="4" t="str">
        <v>Kabaredgi</v>
      </c>
      <c r="DL467" s="4" t="str">
        <v>Kabaredgi</v>
      </c>
      <c r="DM467" s="4" t="str">
        <v>Kabaredgi</v>
      </c>
      <c r="DN467" s="4" t="str">
        <v>Kabaredgi</v>
      </c>
      <c r="DO467" s="4" t="str">
        <v>Kabaredgi</v>
      </c>
      <c r="DP467" s="4" t="str">
        <v>Kabaredgi</v>
      </c>
    </row>
    <row r="468" spans="1:120" x14ac:dyDescent="0.35">
      <c r="A468" s="4">
        <v>1.075</v>
      </c>
      <c r="B468" s="4">
        <v>34.978000000000002</v>
      </c>
      <c r="C468" s="4" t="s">
        <v>215</v>
      </c>
      <c r="D468" s="4" t="s">
        <v>130</v>
      </c>
      <c r="E468" s="4" t="s">
        <v>676</v>
      </c>
      <c r="F468" s="4">
        <v>25000</v>
      </c>
      <c r="G468" s="4" t="str">
        <f t="shared" si="7"/>
        <v>Kenya-Trans Nzoia District</v>
      </c>
      <c r="BA468" s="4" t="str">
        <v>Kabarole.Kasese</v>
      </c>
      <c r="BB468" s="4" t="str">
        <v>Kabarole.Kasese</v>
      </c>
      <c r="BC468" s="4" t="str">
        <v>Kabarole.Kasese</v>
      </c>
      <c r="BD468" s="4" t="str">
        <v>Kabarole.Kasese</v>
      </c>
      <c r="BE468" s="4" t="str">
        <v>Kabarole.Kasese</v>
      </c>
      <c r="BF468" s="4" t="str">
        <v>Kabarole.Kasese</v>
      </c>
      <c r="BG468" s="4" t="str">
        <v>Kabarole.Kasese</v>
      </c>
      <c r="BH468" s="4" t="str">
        <v>Kabarole.Kasese</v>
      </c>
      <c r="BI468" s="4" t="str">
        <v>Kabarole.Kasese</v>
      </c>
      <c r="BJ468" s="4" t="str">
        <v>Kabarole.Kasese</v>
      </c>
      <c r="BK468" s="4" t="str">
        <v>Kabarole.Kasese</v>
      </c>
      <c r="BL468" s="4" t="str">
        <v>Kabarole.Kasese</v>
      </c>
      <c r="BM468" s="4" t="str">
        <v>Kabarole.Kasese</v>
      </c>
      <c r="BN468" s="4" t="str">
        <v>Kabarole.Kasese</v>
      </c>
      <c r="BO468" s="4" t="str">
        <v>Kabarole.Kasese</v>
      </c>
      <c r="BP468" s="4" t="str">
        <v>Kabarole.Kasese</v>
      </c>
      <c r="BQ468" s="4" t="str">
        <v>Kabarole.Kasese</v>
      </c>
      <c r="BR468" s="4" t="str">
        <v>Kabarole.Kasese</v>
      </c>
      <c r="BS468" s="4" t="str">
        <v>Kabarole.Kasese</v>
      </c>
      <c r="BT468" s="4" t="str">
        <v>Kabarole.Kasese</v>
      </c>
      <c r="BU468" s="4" t="str">
        <v>Kabarole.Kasese</v>
      </c>
      <c r="BV468" s="4" t="str">
        <v>Kabarole.Kasese</v>
      </c>
      <c r="BW468" s="4" t="str">
        <v>Kabarole.Kasese</v>
      </c>
      <c r="BX468" s="4" t="str">
        <v>Kabarole.Kasese</v>
      </c>
      <c r="BY468" s="4" t="str">
        <v>Kabarole.Kasese</v>
      </c>
      <c r="BZ468" s="4" t="str">
        <v>Kabarole.Kasese</v>
      </c>
      <c r="CA468" s="4" t="str">
        <v>Kabarole.Kasese</v>
      </c>
      <c r="CB468" s="4" t="str">
        <v>Kabarole.Kasese</v>
      </c>
      <c r="CC468" s="4" t="str">
        <v>Kabarole.Kasese</v>
      </c>
      <c r="CD468" s="4" t="str">
        <v>Kabarole.Kasese</v>
      </c>
      <c r="CE468" s="4" t="str">
        <v>Kabarole.Kasese</v>
      </c>
      <c r="CF468" s="4" t="str">
        <v>Kabarole.Kasese</v>
      </c>
      <c r="CG468" s="4" t="str">
        <v>Kabarole.Kasese</v>
      </c>
      <c r="CH468" s="4" t="str">
        <v>Kabarole.Kasese</v>
      </c>
      <c r="CJ468" s="4" t="str">
        <v>Kabarole.Kasese</v>
      </c>
      <c r="CK468" s="4" t="str">
        <v>Kabarole.Kasese</v>
      </c>
      <c r="CL468" s="4" t="str">
        <v>Kabarole.Kasese</v>
      </c>
      <c r="CM468" s="4" t="str">
        <v>Kabarole.Kasese</v>
      </c>
      <c r="CN468" s="4" t="str">
        <v>Kabarole.Kasese</v>
      </c>
      <c r="CO468" s="4" t="str">
        <v>Kabarole.Kasese</v>
      </c>
      <c r="CP468" s="4" t="str">
        <v>Kabarole.Kasese</v>
      </c>
      <c r="CQ468" s="4" t="str">
        <v>Kabarole.Kasese</v>
      </c>
      <c r="CR468" s="4" t="str">
        <v>Kabarole.Kasese</v>
      </c>
      <c r="CS468" s="4" t="str">
        <v>Kabarole.Kasese</v>
      </c>
      <c r="CT468" s="4" t="str">
        <v>Kabarole.Kasese</v>
      </c>
      <c r="CU468" s="4" t="str">
        <v>Kabarole.Kasese</v>
      </c>
      <c r="CV468" s="4" t="str">
        <v>Kabarole.Kasese</v>
      </c>
      <c r="CW468" s="4" t="str">
        <v>Kabarole.Kasese</v>
      </c>
      <c r="CX468" s="4" t="str">
        <v>Kabarole.Kasese</v>
      </c>
      <c r="CY468" s="4" t="str">
        <v>Kabarole.Kasese</v>
      </c>
      <c r="CZ468" s="4" t="str">
        <v>Kabarole.Kasese</v>
      </c>
      <c r="DA468" s="4" t="str">
        <v>Kabarole.Kasese</v>
      </c>
      <c r="DB468" s="4" t="str">
        <v>Kabarole.Kasese</v>
      </c>
      <c r="DC468" s="4" t="str">
        <v>Kabarole.Kasese</v>
      </c>
      <c r="DD468" s="4" t="str">
        <v>Kabarole.Kasese</v>
      </c>
      <c r="DE468" s="4" t="str">
        <v>Kabarole.Kasese</v>
      </c>
      <c r="DF468" s="4" t="str">
        <v>Kabarole.Kasese</v>
      </c>
      <c r="DG468" s="4" t="str">
        <v>Kabarole.Kasese</v>
      </c>
      <c r="DH468" s="4" t="str">
        <v>Kabarole.Kasese</v>
      </c>
      <c r="DI468" s="4" t="str">
        <v>Kabarole.Kasese</v>
      </c>
      <c r="DJ468" s="4" t="str">
        <v>Kabarole.Kasese</v>
      </c>
      <c r="DK468" s="4" t="str">
        <v>Kabarole.Kasese</v>
      </c>
      <c r="DL468" s="4" t="str">
        <v>Kabarole.Kasese</v>
      </c>
      <c r="DM468" s="4" t="str">
        <v>Kabarole.Kasese</v>
      </c>
      <c r="DN468" s="4" t="str">
        <v>Kabarole.Kasese</v>
      </c>
      <c r="DO468" s="4" t="str">
        <v>Kabarole.Kasese</v>
      </c>
      <c r="DP468" s="4" t="str">
        <v>Kabarole.Kasese</v>
      </c>
    </row>
    <row r="469" spans="1:120" x14ac:dyDescent="0.35">
      <c r="A469" s="4">
        <v>-0.64666999999999997</v>
      </c>
      <c r="B469" s="4">
        <v>36.607280000000003</v>
      </c>
      <c r="C469" s="4" t="s">
        <v>215</v>
      </c>
      <c r="D469" s="4" t="s">
        <v>130</v>
      </c>
      <c r="E469" s="4" t="s">
        <v>677</v>
      </c>
      <c r="F469" s="4">
        <v>2000</v>
      </c>
      <c r="G469" s="4" t="str">
        <f t="shared" si="7"/>
        <v>Kenya-Tulaga, Nyandarua</v>
      </c>
      <c r="BA469" s="4" t="str">
        <v>Kaberwa Forest Station, Mount Elgon</v>
      </c>
      <c r="BB469" s="4" t="str">
        <v>Kaberwa Forest Station, Mount Elgon</v>
      </c>
      <c r="BC469" s="4" t="str">
        <v>Kaberwa Forest Station, Mount Elgon</v>
      </c>
      <c r="BD469" s="4" t="str">
        <v>Kaberwa Forest Station, Mount Elgon</v>
      </c>
      <c r="BE469" s="4" t="str">
        <v>Kaberwa Forest Station, Mount Elgon</v>
      </c>
      <c r="BF469" s="4" t="str">
        <v>Kaberwa Forest Station, Mount Elgon</v>
      </c>
      <c r="BG469" s="4" t="str">
        <v>Kaberwa Forest Station, Mount Elgon</v>
      </c>
      <c r="BH469" s="4" t="str">
        <v>Kaberwa Forest Station, Mount Elgon</v>
      </c>
      <c r="BI469" s="4" t="str">
        <v>Kaberwa Forest Station, Mount Elgon</v>
      </c>
      <c r="BJ469" s="4" t="str">
        <v>Kaberwa Forest Station, Mount Elgon</v>
      </c>
      <c r="BK469" s="4" t="str">
        <v>Kaberwa Forest Station, Mount Elgon</v>
      </c>
      <c r="BL469" s="4" t="str">
        <v>Kaberwa Forest Station, Mount Elgon</v>
      </c>
      <c r="BM469" s="4" t="str">
        <v>Kaberwa Forest Station, Mount Elgon</v>
      </c>
      <c r="BN469" s="4" t="str">
        <v>Kaberwa Forest Station, Mount Elgon</v>
      </c>
      <c r="BO469" s="4" t="str">
        <v>Kaberwa Forest Station, Mount Elgon</v>
      </c>
      <c r="BP469" s="4" t="str">
        <v>Kaberwa Forest Station, Mount Elgon</v>
      </c>
      <c r="BQ469" s="4" t="str">
        <v>Kaberwa Forest Station, Mount Elgon</v>
      </c>
      <c r="BR469" s="4" t="str">
        <v>Kaberwa Forest Station, Mount Elgon</v>
      </c>
      <c r="BS469" s="4" t="str">
        <v>Kaberwa Forest Station, Mount Elgon</v>
      </c>
      <c r="BT469" s="4" t="str">
        <v>Kaberwa Forest Station, Mount Elgon</v>
      </c>
      <c r="BU469" s="4" t="str">
        <v>Kaberwa Forest Station, Mount Elgon</v>
      </c>
      <c r="BV469" s="4" t="str">
        <v>Kaberwa Forest Station, Mount Elgon</v>
      </c>
      <c r="BW469" s="4" t="str">
        <v>Kaberwa Forest Station, Mount Elgon</v>
      </c>
      <c r="BX469" s="4" t="str">
        <v>Kaberwa Forest Station, Mount Elgon</v>
      </c>
      <c r="BY469" s="4" t="str">
        <v>Kaberwa Forest Station, Mount Elgon</v>
      </c>
      <c r="BZ469" s="4" t="str">
        <v>Kaberwa Forest Station, Mount Elgon</v>
      </c>
      <c r="CA469" s="4" t="str">
        <v>Kaberwa Forest Station, Mount Elgon</v>
      </c>
      <c r="CB469" s="4" t="str">
        <v>Kaberwa Forest Station, Mount Elgon</v>
      </c>
      <c r="CC469" s="4" t="str">
        <v>Kaberwa Forest Station, Mount Elgon</v>
      </c>
      <c r="CD469" s="4" t="str">
        <v>Kaberwa Forest Station, Mount Elgon</v>
      </c>
      <c r="CE469" s="4" t="str">
        <v>Kaberwa Forest Station, Mount Elgon</v>
      </c>
      <c r="CF469" s="4" t="str">
        <v>Kaberwa Forest Station, Mount Elgon</v>
      </c>
      <c r="CG469" s="4" t="str">
        <v>Kaberwa Forest Station, Mount Elgon</v>
      </c>
      <c r="CH469" s="4" t="str">
        <v>Kaberwa Forest Station, Mount Elgon</v>
      </c>
      <c r="CJ469" s="4" t="str">
        <v>Kaberwa Forest Station, Mount Elgon</v>
      </c>
      <c r="CK469" s="4" t="str">
        <v>Kaberwa Forest Station, Mount Elgon</v>
      </c>
      <c r="CL469" s="4" t="str">
        <v>Kaberwa Forest Station, Mount Elgon</v>
      </c>
      <c r="CM469" s="4" t="str">
        <v>Kaberwa Forest Station, Mount Elgon</v>
      </c>
      <c r="CN469" s="4" t="str">
        <v>Kaberwa Forest Station, Mount Elgon</v>
      </c>
      <c r="CO469" s="4" t="str">
        <v>Kaberwa Forest Station, Mount Elgon</v>
      </c>
      <c r="CP469" s="4" t="str">
        <v>Kaberwa Forest Station, Mount Elgon</v>
      </c>
      <c r="CQ469" s="4" t="str">
        <v>Kaberwa Forest Station, Mount Elgon</v>
      </c>
      <c r="CR469" s="4" t="str">
        <v>Kaberwa Forest Station, Mount Elgon</v>
      </c>
      <c r="CS469" s="4" t="str">
        <v>Kaberwa Forest Station, Mount Elgon</v>
      </c>
      <c r="CT469" s="4" t="str">
        <v>Kaberwa Forest Station, Mount Elgon</v>
      </c>
      <c r="CU469" s="4" t="str">
        <v>Kaberwa Forest Station, Mount Elgon</v>
      </c>
      <c r="CV469" s="4" t="str">
        <v>Kaberwa Forest Station, Mount Elgon</v>
      </c>
      <c r="CW469" s="4" t="str">
        <v>Kaberwa Forest Station, Mount Elgon</v>
      </c>
      <c r="CX469" s="4" t="str">
        <v>Kaberwa Forest Station, Mount Elgon</v>
      </c>
      <c r="CY469" s="4" t="str">
        <v>Kaberwa Forest Station, Mount Elgon</v>
      </c>
      <c r="CZ469" s="4" t="str">
        <v>Kaberwa Forest Station, Mount Elgon</v>
      </c>
      <c r="DA469" s="4" t="str">
        <v>Kaberwa Forest Station, Mount Elgon</v>
      </c>
      <c r="DB469" s="4" t="str">
        <v>Kaberwa Forest Station, Mount Elgon</v>
      </c>
      <c r="DC469" s="4" t="str">
        <v>Kaberwa Forest Station, Mount Elgon</v>
      </c>
      <c r="DD469" s="4" t="str">
        <v>Kaberwa Forest Station, Mount Elgon</v>
      </c>
      <c r="DE469" s="4" t="str">
        <v>Kaberwa Forest Station, Mount Elgon</v>
      </c>
      <c r="DF469" s="4" t="str">
        <v>Kaberwa Forest Station, Mount Elgon</v>
      </c>
      <c r="DG469" s="4" t="str">
        <v>Kaberwa Forest Station, Mount Elgon</v>
      </c>
      <c r="DH469" s="4" t="str">
        <v>Kaberwa Forest Station, Mount Elgon</v>
      </c>
      <c r="DI469" s="4" t="str">
        <v>Kaberwa Forest Station, Mount Elgon</v>
      </c>
      <c r="DJ469" s="4" t="str">
        <v>Kaberwa Forest Station, Mount Elgon</v>
      </c>
      <c r="DK469" s="4" t="str">
        <v>Kaberwa Forest Station, Mount Elgon</v>
      </c>
      <c r="DL469" s="4" t="str">
        <v>Kaberwa Forest Station, Mount Elgon</v>
      </c>
      <c r="DM469" s="4" t="str">
        <v>Kaberwa Forest Station, Mount Elgon</v>
      </c>
      <c r="DN469" s="4" t="str">
        <v>Kaberwa Forest Station, Mount Elgon</v>
      </c>
      <c r="DO469" s="4" t="str">
        <v>Kaberwa Forest Station, Mount Elgon</v>
      </c>
      <c r="DP469" s="4" t="str">
        <v>Kaberwa Forest Station, Mount Elgon</v>
      </c>
    </row>
    <row r="470" spans="1:120" x14ac:dyDescent="0.35">
      <c r="A470" s="4">
        <v>-3.3329999999999999E-2</v>
      </c>
      <c r="B470" s="4">
        <v>37.833329999999997</v>
      </c>
      <c r="C470" s="4" t="s">
        <v>215</v>
      </c>
      <c r="D470" s="4" t="s">
        <v>130</v>
      </c>
      <c r="E470" s="4" t="s">
        <v>678</v>
      </c>
      <c r="F470" s="4">
        <v>917</v>
      </c>
      <c r="G470" s="4" t="str">
        <f t="shared" si="7"/>
        <v>Kenya-Tunyai</v>
      </c>
      <c r="BA470" s="4" t="str">
        <v>Kaboli</v>
      </c>
      <c r="BB470" s="4" t="str">
        <v>Kaboli</v>
      </c>
      <c r="BC470" s="4" t="str">
        <v>Kaboli</v>
      </c>
      <c r="BD470" s="4" t="str">
        <v>Kaboli</v>
      </c>
      <c r="BE470" s="4" t="str">
        <v>Kaboli</v>
      </c>
      <c r="BF470" s="4" t="str">
        <v>Kaboli</v>
      </c>
      <c r="BG470" s="4" t="str">
        <v>Kaboli</v>
      </c>
      <c r="BH470" s="4" t="str">
        <v>Kaboli</v>
      </c>
      <c r="BI470" s="4" t="str">
        <v>Kaboli</v>
      </c>
      <c r="BJ470" s="4" t="str">
        <v>Kaboli</v>
      </c>
      <c r="BK470" s="4" t="str">
        <v>Kaboli</v>
      </c>
      <c r="BL470" s="4" t="str">
        <v>Kaboli</v>
      </c>
      <c r="BM470" s="4" t="str">
        <v>Kaboli</v>
      </c>
      <c r="BN470" s="4" t="str">
        <v>Kaboli</v>
      </c>
      <c r="BO470" s="4" t="str">
        <v>Kaboli</v>
      </c>
      <c r="BP470" s="4" t="str">
        <v>Kaboli</v>
      </c>
      <c r="BQ470" s="4" t="str">
        <v>Kaboli</v>
      </c>
      <c r="BR470" s="4" t="str">
        <v>Kaboli</v>
      </c>
      <c r="BS470" s="4" t="str">
        <v>Kaboli</v>
      </c>
      <c r="BT470" s="4" t="str">
        <v>Kaboli</v>
      </c>
      <c r="BU470" s="4" t="str">
        <v>Kaboli</v>
      </c>
      <c r="BV470" s="4" t="str">
        <v>Kaboli</v>
      </c>
      <c r="BW470" s="4" t="str">
        <v>Kaboli</v>
      </c>
      <c r="BX470" s="4" t="str">
        <v>Kaboli</v>
      </c>
      <c r="BY470" s="4" t="str">
        <v>Kaboli</v>
      </c>
      <c r="BZ470" s="4" t="str">
        <v>Kaboli</v>
      </c>
      <c r="CA470" s="4" t="str">
        <v>Kaboli</v>
      </c>
      <c r="CB470" s="4" t="str">
        <v>Kaboli</v>
      </c>
      <c r="CC470" s="4" t="str">
        <v>Kaboli</v>
      </c>
      <c r="CD470" s="4" t="str">
        <v>Kaboli</v>
      </c>
      <c r="CE470" s="4" t="str">
        <v>Kaboli</v>
      </c>
      <c r="CF470" s="4" t="str">
        <v>Kaboli</v>
      </c>
      <c r="CG470" s="4" t="str">
        <v>Kaboli</v>
      </c>
      <c r="CH470" s="4" t="str">
        <v>Kaboli</v>
      </c>
      <c r="CJ470" s="4" t="str">
        <v>Kaboli</v>
      </c>
      <c r="CK470" s="4" t="str">
        <v>Kaboli</v>
      </c>
      <c r="CL470" s="4" t="str">
        <v>Kaboli</v>
      </c>
      <c r="CM470" s="4" t="str">
        <v>Kaboli</v>
      </c>
      <c r="CN470" s="4" t="str">
        <v>Kaboli</v>
      </c>
      <c r="CO470" s="4" t="str">
        <v>Kaboli</v>
      </c>
      <c r="CP470" s="4" t="str">
        <v>Kaboli</v>
      </c>
      <c r="CQ470" s="4" t="str">
        <v>Kaboli</v>
      </c>
      <c r="CR470" s="4" t="str">
        <v>Kaboli</v>
      </c>
      <c r="CS470" s="4" t="str">
        <v>Kaboli</v>
      </c>
      <c r="CT470" s="4" t="str">
        <v>Kaboli</v>
      </c>
      <c r="CU470" s="4" t="str">
        <v>Kaboli</v>
      </c>
      <c r="CV470" s="4" t="str">
        <v>Kaboli</v>
      </c>
      <c r="CW470" s="4" t="str">
        <v>Kaboli</v>
      </c>
      <c r="CX470" s="4" t="str">
        <v>Kaboli</v>
      </c>
      <c r="CY470" s="4" t="str">
        <v>Kaboli</v>
      </c>
      <c r="CZ470" s="4" t="str">
        <v>Kaboli</v>
      </c>
      <c r="DA470" s="4" t="str">
        <v>Kaboli</v>
      </c>
      <c r="DB470" s="4" t="str">
        <v>Kaboli</v>
      </c>
      <c r="DC470" s="4" t="str">
        <v>Kaboli</v>
      </c>
      <c r="DD470" s="4" t="str">
        <v>Kaboli</v>
      </c>
      <c r="DE470" s="4" t="str">
        <v>Kaboli</v>
      </c>
      <c r="DF470" s="4" t="str">
        <v>Kaboli</v>
      </c>
      <c r="DG470" s="4" t="str">
        <v>Kaboli</v>
      </c>
      <c r="DH470" s="4" t="str">
        <v>Kaboli</v>
      </c>
      <c r="DI470" s="4" t="str">
        <v>Kaboli</v>
      </c>
      <c r="DJ470" s="4" t="str">
        <v>Kaboli</v>
      </c>
      <c r="DK470" s="4" t="str">
        <v>Kaboli</v>
      </c>
      <c r="DL470" s="4" t="str">
        <v>Kaboli</v>
      </c>
      <c r="DM470" s="4" t="str">
        <v>Kaboli</v>
      </c>
      <c r="DN470" s="4" t="str">
        <v>Kaboli</v>
      </c>
      <c r="DO470" s="4" t="str">
        <v>Kaboli</v>
      </c>
      <c r="DP470" s="4" t="str">
        <v>Kaboli</v>
      </c>
    </row>
    <row r="471" spans="1:120" x14ac:dyDescent="0.35">
      <c r="A471" s="4">
        <v>0.63300000000000001</v>
      </c>
      <c r="B471" s="4">
        <v>35.049999999999997</v>
      </c>
      <c r="C471" s="4" t="s">
        <v>215</v>
      </c>
      <c r="D471" s="4" t="s">
        <v>130</v>
      </c>
      <c r="E471" s="4" t="s">
        <v>679</v>
      </c>
      <c r="F471" s="4">
        <v>2000</v>
      </c>
      <c r="G471" s="4" t="str">
        <f t="shared" si="7"/>
        <v>Kenya-Turbo, Usain Gishu</v>
      </c>
      <c r="BA471" s="4" t="str">
        <v>Kabras</v>
      </c>
      <c r="BB471" s="4" t="str">
        <v>Kabras</v>
      </c>
      <c r="BC471" s="4" t="str">
        <v>Kabras</v>
      </c>
      <c r="BD471" s="4" t="str">
        <v>Kabras</v>
      </c>
      <c r="BE471" s="4" t="str">
        <v>Kabras</v>
      </c>
      <c r="BF471" s="4" t="str">
        <v>Kabras</v>
      </c>
      <c r="BG471" s="4" t="str">
        <v>Kabras</v>
      </c>
      <c r="BH471" s="4" t="str">
        <v>Kabras</v>
      </c>
      <c r="BI471" s="4" t="str">
        <v>Kabras</v>
      </c>
      <c r="BJ471" s="4" t="str">
        <v>Kabras</v>
      </c>
      <c r="BK471" s="4" t="str">
        <v>Kabras</v>
      </c>
      <c r="BL471" s="4" t="str">
        <v>Kabras</v>
      </c>
      <c r="BM471" s="4" t="str">
        <v>Kabras</v>
      </c>
      <c r="BN471" s="4" t="str">
        <v>Kabras</v>
      </c>
      <c r="BO471" s="4" t="str">
        <v>Kabras</v>
      </c>
      <c r="BP471" s="4" t="str">
        <v>Kabras</v>
      </c>
      <c r="BQ471" s="4" t="str">
        <v>Kabras</v>
      </c>
      <c r="BR471" s="4" t="str">
        <v>Kabras</v>
      </c>
      <c r="BS471" s="4" t="str">
        <v>Kabras</v>
      </c>
      <c r="BT471" s="4" t="str">
        <v>Kabras</v>
      </c>
      <c r="BU471" s="4" t="str">
        <v>Kabras</v>
      </c>
      <c r="BV471" s="4" t="str">
        <v>Kabras</v>
      </c>
      <c r="BW471" s="4" t="str">
        <v>Kabras</v>
      </c>
      <c r="BX471" s="4" t="str">
        <v>Kabras</v>
      </c>
      <c r="BY471" s="4" t="str">
        <v>Kabras</v>
      </c>
      <c r="BZ471" s="4" t="str">
        <v>Kabras</v>
      </c>
      <c r="CA471" s="4" t="str">
        <v>Kabras</v>
      </c>
      <c r="CB471" s="4" t="str">
        <v>Kabras</v>
      </c>
      <c r="CC471" s="4" t="str">
        <v>Kabras</v>
      </c>
      <c r="CD471" s="4" t="str">
        <v>Kabras</v>
      </c>
      <c r="CE471" s="4" t="str">
        <v>Kabras</v>
      </c>
      <c r="CF471" s="4" t="str">
        <v>Kabras</v>
      </c>
      <c r="CG471" s="4" t="str">
        <v>Kabras</v>
      </c>
      <c r="CH471" s="4" t="str">
        <v>Kabras</v>
      </c>
      <c r="CJ471" s="4" t="str">
        <v>Kabras</v>
      </c>
      <c r="CK471" s="4" t="str">
        <v>Kabras</v>
      </c>
      <c r="CL471" s="4" t="str">
        <v>Kabras</v>
      </c>
      <c r="CM471" s="4" t="str">
        <v>Kabras</v>
      </c>
      <c r="CN471" s="4" t="str">
        <v>Kabras</v>
      </c>
      <c r="CO471" s="4" t="str">
        <v>Kabras</v>
      </c>
      <c r="CP471" s="4" t="str">
        <v>Kabras</v>
      </c>
      <c r="CQ471" s="4" t="str">
        <v>Kabras</v>
      </c>
      <c r="CR471" s="4" t="str">
        <v>Kabras</v>
      </c>
      <c r="CS471" s="4" t="str">
        <v>Kabras</v>
      </c>
      <c r="CT471" s="4" t="str">
        <v>Kabras</v>
      </c>
      <c r="CU471" s="4" t="str">
        <v>Kabras</v>
      </c>
      <c r="CV471" s="4" t="str">
        <v>Kabras</v>
      </c>
      <c r="CW471" s="4" t="str">
        <v>Kabras</v>
      </c>
      <c r="CX471" s="4" t="str">
        <v>Kabras</v>
      </c>
      <c r="CY471" s="4" t="str">
        <v>Kabras</v>
      </c>
      <c r="CZ471" s="4" t="str">
        <v>Kabras</v>
      </c>
      <c r="DA471" s="4" t="str">
        <v>Kabras</v>
      </c>
      <c r="DB471" s="4" t="str">
        <v>Kabras</v>
      </c>
      <c r="DC471" s="4" t="str">
        <v>Kabras</v>
      </c>
      <c r="DD471" s="4" t="str">
        <v>Kabras</v>
      </c>
      <c r="DE471" s="4" t="str">
        <v>Kabras</v>
      </c>
      <c r="DF471" s="4" t="str">
        <v>Kabras</v>
      </c>
      <c r="DG471" s="4" t="str">
        <v>Kabras</v>
      </c>
      <c r="DH471" s="4" t="str">
        <v>Kabras</v>
      </c>
      <c r="DI471" s="4" t="str">
        <v>Kabras</v>
      </c>
      <c r="DJ471" s="4" t="str">
        <v>Kabras</v>
      </c>
      <c r="DK471" s="4" t="str">
        <v>Kabras</v>
      </c>
      <c r="DL471" s="4" t="str">
        <v>Kabras</v>
      </c>
      <c r="DM471" s="4" t="str">
        <v>Kabras</v>
      </c>
      <c r="DN471" s="4" t="str">
        <v>Kabras</v>
      </c>
      <c r="DO471" s="4" t="str">
        <v>Kabras</v>
      </c>
      <c r="DP471" s="4" t="str">
        <v>Kabras</v>
      </c>
    </row>
    <row r="472" spans="1:120" x14ac:dyDescent="0.35">
      <c r="A472" s="4">
        <v>3.7166700000000001</v>
      </c>
      <c r="B472" s="4">
        <v>34.85</v>
      </c>
      <c r="C472" s="4" t="s">
        <v>215</v>
      </c>
      <c r="D472" s="4" t="s">
        <v>130</v>
      </c>
      <c r="E472" s="4" t="s">
        <v>680</v>
      </c>
      <c r="F472" s="4">
        <v>917</v>
      </c>
      <c r="G472" s="4" t="str">
        <f t="shared" si="7"/>
        <v>Kenya-Turkana</v>
      </c>
      <c r="BA472" s="4" t="str">
        <v>Kabulasoke</v>
      </c>
      <c r="BB472" s="4" t="str">
        <v>Kabulasoke</v>
      </c>
      <c r="BC472" s="4" t="str">
        <v>Kabulasoke</v>
      </c>
      <c r="BD472" s="4" t="str">
        <v>Kabulasoke</v>
      </c>
      <c r="BE472" s="4" t="str">
        <v>Kabulasoke</v>
      </c>
      <c r="BF472" s="4" t="str">
        <v>Kabulasoke</v>
      </c>
      <c r="BG472" s="4" t="str">
        <v>Kabulasoke</v>
      </c>
      <c r="BH472" s="4" t="str">
        <v>Kabulasoke</v>
      </c>
      <c r="BI472" s="4" t="str">
        <v>Kabulasoke</v>
      </c>
      <c r="BJ472" s="4" t="str">
        <v>Kabulasoke</v>
      </c>
      <c r="BK472" s="4" t="str">
        <v>Kabulasoke</v>
      </c>
      <c r="BL472" s="4" t="str">
        <v>Kabulasoke</v>
      </c>
      <c r="BM472" s="4" t="str">
        <v>Kabulasoke</v>
      </c>
      <c r="BN472" s="4" t="str">
        <v>Kabulasoke</v>
      </c>
      <c r="BO472" s="4" t="str">
        <v>Kabulasoke</v>
      </c>
      <c r="BP472" s="4" t="str">
        <v>Kabulasoke</v>
      </c>
      <c r="BQ472" s="4" t="str">
        <v>Kabulasoke</v>
      </c>
      <c r="BR472" s="4" t="str">
        <v>Kabulasoke</v>
      </c>
      <c r="BS472" s="4" t="str">
        <v>Kabulasoke</v>
      </c>
      <c r="BT472" s="4" t="str">
        <v>Kabulasoke</v>
      </c>
      <c r="BU472" s="4" t="str">
        <v>Kabulasoke</v>
      </c>
      <c r="BV472" s="4" t="str">
        <v>Kabulasoke</v>
      </c>
      <c r="BW472" s="4" t="str">
        <v>Kabulasoke</v>
      </c>
      <c r="BX472" s="4" t="str">
        <v>Kabulasoke</v>
      </c>
      <c r="BY472" s="4" t="str">
        <v>Kabulasoke</v>
      </c>
      <c r="BZ472" s="4" t="str">
        <v>Kabulasoke</v>
      </c>
      <c r="CA472" s="4" t="str">
        <v>Kabulasoke</v>
      </c>
      <c r="CB472" s="4" t="str">
        <v>Kabulasoke</v>
      </c>
      <c r="CC472" s="4" t="str">
        <v>Kabulasoke</v>
      </c>
      <c r="CD472" s="4" t="str">
        <v>Kabulasoke</v>
      </c>
      <c r="CE472" s="4" t="str">
        <v>Kabulasoke</v>
      </c>
      <c r="CF472" s="4" t="str">
        <v>Kabulasoke</v>
      </c>
      <c r="CG472" s="4" t="str">
        <v>Kabulasoke</v>
      </c>
      <c r="CH472" s="4" t="str">
        <v>Kabulasoke</v>
      </c>
      <c r="CJ472" s="4" t="str">
        <v>Kabulasoke</v>
      </c>
      <c r="CK472" s="4" t="str">
        <v>Kabulasoke</v>
      </c>
      <c r="CL472" s="4" t="str">
        <v>Kabulasoke</v>
      </c>
      <c r="CM472" s="4" t="str">
        <v>Kabulasoke</v>
      </c>
      <c r="CN472" s="4" t="str">
        <v>Kabulasoke</v>
      </c>
      <c r="CO472" s="4" t="str">
        <v>Kabulasoke</v>
      </c>
      <c r="CP472" s="4" t="str">
        <v>Kabulasoke</v>
      </c>
      <c r="CQ472" s="4" t="str">
        <v>Kabulasoke</v>
      </c>
      <c r="CR472" s="4" t="str">
        <v>Kabulasoke</v>
      </c>
      <c r="CS472" s="4" t="str">
        <v>Kabulasoke</v>
      </c>
      <c r="CT472" s="4" t="str">
        <v>Kabulasoke</v>
      </c>
      <c r="CU472" s="4" t="str">
        <v>Kabulasoke</v>
      </c>
      <c r="CV472" s="4" t="str">
        <v>Kabulasoke</v>
      </c>
      <c r="CW472" s="4" t="str">
        <v>Kabulasoke</v>
      </c>
      <c r="CX472" s="4" t="str">
        <v>Kabulasoke</v>
      </c>
      <c r="CY472" s="4" t="str">
        <v>Kabulasoke</v>
      </c>
      <c r="CZ472" s="4" t="str">
        <v>Kabulasoke</v>
      </c>
      <c r="DA472" s="4" t="str">
        <v>Kabulasoke</v>
      </c>
      <c r="DB472" s="4" t="str">
        <v>Kabulasoke</v>
      </c>
      <c r="DC472" s="4" t="str">
        <v>Kabulasoke</v>
      </c>
      <c r="DD472" s="4" t="str">
        <v>Kabulasoke</v>
      </c>
      <c r="DE472" s="4" t="str">
        <v>Kabulasoke</v>
      </c>
      <c r="DF472" s="4" t="str">
        <v>Kabulasoke</v>
      </c>
      <c r="DG472" s="4" t="str">
        <v>Kabulasoke</v>
      </c>
      <c r="DH472" s="4" t="str">
        <v>Kabulasoke</v>
      </c>
      <c r="DI472" s="4" t="str">
        <v>Kabulasoke</v>
      </c>
      <c r="DJ472" s="4" t="str">
        <v>Kabulasoke</v>
      </c>
      <c r="DK472" s="4" t="str">
        <v>Kabulasoke</v>
      </c>
      <c r="DL472" s="4" t="str">
        <v>Kabulasoke</v>
      </c>
      <c r="DM472" s="4" t="str">
        <v>Kabulasoke</v>
      </c>
      <c r="DN472" s="4" t="str">
        <v>Kabulasoke</v>
      </c>
      <c r="DO472" s="4" t="str">
        <v>Kabulasoke</v>
      </c>
      <c r="DP472" s="4" t="str">
        <v>Kabulasoke</v>
      </c>
    </row>
    <row r="473" spans="1:120" x14ac:dyDescent="0.35">
      <c r="A473" s="4">
        <v>0.16667000000000001</v>
      </c>
      <c r="B473" s="4">
        <v>34.299999999999997</v>
      </c>
      <c r="C473" s="4" t="s">
        <v>215</v>
      </c>
      <c r="D473" s="4" t="s">
        <v>130</v>
      </c>
      <c r="E473" s="4" t="s">
        <v>681</v>
      </c>
      <c r="F473" s="4">
        <v>917</v>
      </c>
      <c r="G473" s="4" t="str">
        <f t="shared" si="7"/>
        <v>Kenya-Ugunja</v>
      </c>
      <c r="BA473" s="4" t="str">
        <v>Kachwekano District Farm Institute</v>
      </c>
      <c r="BB473" s="4" t="str">
        <v>Kachwekano District Farm Institute</v>
      </c>
      <c r="BC473" s="4" t="str">
        <v>Kachwekano District Farm Institute</v>
      </c>
      <c r="BD473" s="4" t="str">
        <v>Kachwekano District Farm Institute</v>
      </c>
      <c r="BE473" s="4" t="str">
        <v>Kachwekano District Farm Institute</v>
      </c>
      <c r="BF473" s="4" t="str">
        <v>Kachwekano District Farm Institute</v>
      </c>
      <c r="BG473" s="4" t="str">
        <v>Kachwekano District Farm Institute</v>
      </c>
      <c r="BH473" s="4" t="str">
        <v>Kachwekano District Farm Institute</v>
      </c>
      <c r="BI473" s="4" t="str">
        <v>Kachwekano District Farm Institute</v>
      </c>
      <c r="BJ473" s="4" t="str">
        <v>Kachwekano District Farm Institute</v>
      </c>
      <c r="BK473" s="4" t="str">
        <v>Kachwekano District Farm Institute</v>
      </c>
      <c r="BL473" s="4" t="str">
        <v>Kachwekano District Farm Institute</v>
      </c>
      <c r="BM473" s="4" t="str">
        <v>Kachwekano District Farm Institute</v>
      </c>
      <c r="BN473" s="4" t="str">
        <v>Kachwekano District Farm Institute</v>
      </c>
      <c r="BO473" s="4" t="str">
        <v>Kachwekano District Farm Institute</v>
      </c>
      <c r="BP473" s="4" t="str">
        <v>Kachwekano District Farm Institute</v>
      </c>
      <c r="BQ473" s="4" t="str">
        <v>Kachwekano District Farm Institute</v>
      </c>
      <c r="BR473" s="4" t="str">
        <v>Kachwekano District Farm Institute</v>
      </c>
      <c r="BS473" s="4" t="str">
        <v>Kachwekano District Farm Institute</v>
      </c>
      <c r="BT473" s="4" t="str">
        <v>Kachwekano District Farm Institute</v>
      </c>
      <c r="BU473" s="4" t="str">
        <v>Kachwekano District Farm Institute</v>
      </c>
      <c r="BV473" s="4" t="str">
        <v>Kachwekano District Farm Institute</v>
      </c>
      <c r="BW473" s="4" t="str">
        <v>Kachwekano District Farm Institute</v>
      </c>
      <c r="BX473" s="4" t="str">
        <v>Kachwekano District Farm Institute</v>
      </c>
      <c r="BY473" s="4" t="str">
        <v>Kachwekano District Farm Institute</v>
      </c>
      <c r="BZ473" s="4" t="str">
        <v>Kachwekano District Farm Institute</v>
      </c>
      <c r="CA473" s="4" t="str">
        <v>Kachwekano District Farm Institute</v>
      </c>
      <c r="CB473" s="4" t="str">
        <v>Kachwekano District Farm Institute</v>
      </c>
      <c r="CC473" s="4" t="str">
        <v>Kachwekano District Farm Institute</v>
      </c>
      <c r="CD473" s="4" t="str">
        <v>Kachwekano District Farm Institute</v>
      </c>
      <c r="CE473" s="4" t="str">
        <v>Kachwekano District Farm Institute</v>
      </c>
      <c r="CF473" s="4" t="str">
        <v>Kachwekano District Farm Institute</v>
      </c>
      <c r="CG473" s="4" t="str">
        <v>Kachwekano District Farm Institute</v>
      </c>
      <c r="CH473" s="4" t="str">
        <v>Kachwekano District Farm Institute</v>
      </c>
      <c r="CJ473" s="4" t="str">
        <v>Kachwekano District Farm Institute</v>
      </c>
      <c r="CK473" s="4" t="str">
        <v>Kachwekano District Farm Institute</v>
      </c>
      <c r="CL473" s="4" t="str">
        <v>Kachwekano District Farm Institute</v>
      </c>
      <c r="CM473" s="4" t="str">
        <v>Kachwekano District Farm Institute</v>
      </c>
      <c r="CN473" s="4" t="str">
        <v>Kachwekano District Farm Institute</v>
      </c>
      <c r="CO473" s="4" t="str">
        <v>Kachwekano District Farm Institute</v>
      </c>
      <c r="CP473" s="4" t="str">
        <v>Kachwekano District Farm Institute</v>
      </c>
      <c r="CQ473" s="4" t="str">
        <v>Kachwekano District Farm Institute</v>
      </c>
      <c r="CR473" s="4" t="str">
        <v>Kachwekano District Farm Institute</v>
      </c>
      <c r="CS473" s="4" t="str">
        <v>Kachwekano District Farm Institute</v>
      </c>
      <c r="CT473" s="4" t="str">
        <v>Kachwekano District Farm Institute</v>
      </c>
      <c r="CU473" s="4" t="str">
        <v>Kachwekano District Farm Institute</v>
      </c>
      <c r="CV473" s="4" t="str">
        <v>Kachwekano District Farm Institute</v>
      </c>
      <c r="CW473" s="4" t="str">
        <v>Kachwekano District Farm Institute</v>
      </c>
      <c r="CX473" s="4" t="str">
        <v>Kachwekano District Farm Institute</v>
      </c>
      <c r="CY473" s="4" t="str">
        <v>Kachwekano District Farm Institute</v>
      </c>
      <c r="CZ473" s="4" t="str">
        <v>Kachwekano District Farm Institute</v>
      </c>
      <c r="DA473" s="4" t="str">
        <v>Kachwekano District Farm Institute</v>
      </c>
      <c r="DB473" s="4" t="str">
        <v>Kachwekano District Farm Institute</v>
      </c>
      <c r="DC473" s="4" t="str">
        <v>Kachwekano District Farm Institute</v>
      </c>
      <c r="DD473" s="4" t="str">
        <v>Kachwekano District Farm Institute</v>
      </c>
      <c r="DE473" s="4" t="str">
        <v>Kachwekano District Farm Institute</v>
      </c>
      <c r="DF473" s="4" t="str">
        <v>Kachwekano District Farm Institute</v>
      </c>
      <c r="DG473" s="4" t="str">
        <v>Kachwekano District Farm Institute</v>
      </c>
      <c r="DH473" s="4" t="str">
        <v>Kachwekano District Farm Institute</v>
      </c>
      <c r="DI473" s="4" t="str">
        <v>Kachwekano District Farm Institute</v>
      </c>
      <c r="DJ473" s="4" t="str">
        <v>Kachwekano District Farm Institute</v>
      </c>
      <c r="DK473" s="4" t="str">
        <v>Kachwekano District Farm Institute</v>
      </c>
      <c r="DL473" s="4" t="str">
        <v>Kachwekano District Farm Institute</v>
      </c>
      <c r="DM473" s="4" t="str">
        <v>Kachwekano District Farm Institute</v>
      </c>
      <c r="DN473" s="4" t="str">
        <v>Kachwekano District Farm Institute</v>
      </c>
      <c r="DO473" s="4" t="str">
        <v>Kachwekano District Farm Institute</v>
      </c>
      <c r="DP473" s="4" t="str">
        <v>Kachwekano District Farm Institute</v>
      </c>
    </row>
    <row r="474" spans="1:120" x14ac:dyDescent="0.35">
      <c r="A474" s="4">
        <v>0.57899999999999996</v>
      </c>
      <c r="B474" s="4">
        <v>35.305999999999997</v>
      </c>
      <c r="C474" s="4" t="s">
        <v>215</v>
      </c>
      <c r="D474" s="4" t="s">
        <v>138</v>
      </c>
      <c r="E474" s="4" t="s">
        <v>682</v>
      </c>
      <c r="F474" s="4">
        <v>500</v>
      </c>
      <c r="G474" s="4" t="str">
        <f t="shared" si="7"/>
        <v>Kenya-University of Eldoret</v>
      </c>
      <c r="BA474" s="4" t="str">
        <v>Kadesok</v>
      </c>
      <c r="BB474" s="4" t="str">
        <v>Kadesok</v>
      </c>
      <c r="BC474" s="4" t="str">
        <v>Kadesok</v>
      </c>
      <c r="BD474" s="4" t="str">
        <v>Kadesok</v>
      </c>
      <c r="BE474" s="4" t="str">
        <v>Kadesok</v>
      </c>
      <c r="BF474" s="4" t="str">
        <v>Kadesok</v>
      </c>
      <c r="BG474" s="4" t="str">
        <v>Kadesok</v>
      </c>
      <c r="BH474" s="4" t="str">
        <v>Kadesok</v>
      </c>
      <c r="BI474" s="4" t="str">
        <v>Kadesok</v>
      </c>
      <c r="BJ474" s="4" t="str">
        <v>Kadesok</v>
      </c>
      <c r="BK474" s="4" t="str">
        <v>Kadesok</v>
      </c>
      <c r="BL474" s="4" t="str">
        <v>Kadesok</v>
      </c>
      <c r="BM474" s="4" t="str">
        <v>Kadesok</v>
      </c>
      <c r="BN474" s="4" t="str">
        <v>Kadesok</v>
      </c>
      <c r="BO474" s="4" t="str">
        <v>Kadesok</v>
      </c>
      <c r="BP474" s="4" t="str">
        <v>Kadesok</v>
      </c>
      <c r="BQ474" s="4" t="str">
        <v>Kadesok</v>
      </c>
      <c r="BR474" s="4" t="str">
        <v>Kadesok</v>
      </c>
      <c r="BS474" s="4" t="str">
        <v>Kadesok</v>
      </c>
      <c r="BT474" s="4" t="str">
        <v>Kadesok</v>
      </c>
      <c r="BU474" s="4" t="str">
        <v>Kadesok</v>
      </c>
      <c r="BV474" s="4" t="str">
        <v>Kadesok</v>
      </c>
      <c r="BW474" s="4" t="str">
        <v>Kadesok</v>
      </c>
      <c r="BX474" s="4" t="str">
        <v>Kadesok</v>
      </c>
      <c r="BY474" s="4" t="str">
        <v>Kadesok</v>
      </c>
      <c r="BZ474" s="4" t="str">
        <v>Kadesok</v>
      </c>
      <c r="CA474" s="4" t="str">
        <v>Kadesok</v>
      </c>
      <c r="CB474" s="4" t="str">
        <v>Kadesok</v>
      </c>
      <c r="CC474" s="4" t="str">
        <v>Kadesok</v>
      </c>
      <c r="CD474" s="4" t="str">
        <v>Kadesok</v>
      </c>
      <c r="CE474" s="4" t="str">
        <v>Kadesok</v>
      </c>
      <c r="CF474" s="4" t="str">
        <v>Kadesok</v>
      </c>
      <c r="CG474" s="4" t="str">
        <v>Kadesok</v>
      </c>
      <c r="CH474" s="4" t="str">
        <v>Kadesok</v>
      </c>
      <c r="CJ474" s="4" t="str">
        <v>Kadesok</v>
      </c>
      <c r="CK474" s="4" t="str">
        <v>Kadesok</v>
      </c>
      <c r="CL474" s="4" t="str">
        <v>Kadesok</v>
      </c>
      <c r="CM474" s="4" t="str">
        <v>Kadesok</v>
      </c>
      <c r="CN474" s="4" t="str">
        <v>Kadesok</v>
      </c>
      <c r="CO474" s="4" t="str">
        <v>Kadesok</v>
      </c>
      <c r="CP474" s="4" t="str">
        <v>Kadesok</v>
      </c>
      <c r="CQ474" s="4" t="str">
        <v>Kadesok</v>
      </c>
      <c r="CR474" s="4" t="str">
        <v>Kadesok</v>
      </c>
      <c r="CS474" s="4" t="str">
        <v>Kadesok</v>
      </c>
      <c r="CT474" s="4" t="str">
        <v>Kadesok</v>
      </c>
      <c r="CU474" s="4" t="str">
        <v>Kadesok</v>
      </c>
      <c r="CV474" s="4" t="str">
        <v>Kadesok</v>
      </c>
      <c r="CW474" s="4" t="str">
        <v>Kadesok</v>
      </c>
      <c r="CX474" s="4" t="str">
        <v>Kadesok</v>
      </c>
      <c r="CY474" s="4" t="str">
        <v>Kadesok</v>
      </c>
      <c r="CZ474" s="4" t="str">
        <v>Kadesok</v>
      </c>
      <c r="DA474" s="4" t="str">
        <v>Kadesok</v>
      </c>
      <c r="DB474" s="4" t="str">
        <v>Kadesok</v>
      </c>
      <c r="DC474" s="4" t="str">
        <v>Kadesok</v>
      </c>
      <c r="DD474" s="4" t="str">
        <v>Kadesok</v>
      </c>
      <c r="DE474" s="4" t="str">
        <v>Kadesok</v>
      </c>
      <c r="DF474" s="4" t="str">
        <v>Kadesok</v>
      </c>
      <c r="DG474" s="4" t="str">
        <v>Kadesok</v>
      </c>
      <c r="DH474" s="4" t="str">
        <v>Kadesok</v>
      </c>
      <c r="DI474" s="4" t="str">
        <v>Kadesok</v>
      </c>
      <c r="DJ474" s="4" t="str">
        <v>Kadesok</v>
      </c>
      <c r="DK474" s="4" t="str">
        <v>Kadesok</v>
      </c>
      <c r="DL474" s="4" t="str">
        <v>Kadesok</v>
      </c>
      <c r="DM474" s="4" t="str">
        <v>Kadesok</v>
      </c>
      <c r="DN474" s="4" t="str">
        <v>Kadesok</v>
      </c>
      <c r="DO474" s="4" t="str">
        <v>Kadesok</v>
      </c>
      <c r="DP474" s="4" t="str">
        <v>Kadesok</v>
      </c>
    </row>
    <row r="475" spans="1:120" x14ac:dyDescent="0.35">
      <c r="A475" s="4">
        <v>0.24611</v>
      </c>
      <c r="B475" s="4">
        <v>36.851579999999998</v>
      </c>
      <c r="C475" s="4" t="s">
        <v>215</v>
      </c>
      <c r="D475" s="4" t="s">
        <v>130</v>
      </c>
      <c r="E475" s="4" t="s">
        <v>683</v>
      </c>
      <c r="F475" s="4">
        <v>50000</v>
      </c>
      <c r="G475" s="4" t="str">
        <f t="shared" si="7"/>
        <v>Kenya-Upepo, Laikipia</v>
      </c>
      <c r="BA475" s="4" t="str">
        <v>Kadoma</v>
      </c>
      <c r="BB475" s="4" t="str">
        <v>Kadoma</v>
      </c>
      <c r="BC475" s="4" t="str">
        <v>Kadoma</v>
      </c>
      <c r="BD475" s="4" t="str">
        <v>Kadoma</v>
      </c>
      <c r="BE475" s="4" t="str">
        <v>Kadoma</v>
      </c>
      <c r="BF475" s="4" t="str">
        <v>Kadoma</v>
      </c>
      <c r="BG475" s="4" t="str">
        <v>Kadoma</v>
      </c>
      <c r="BH475" s="4" t="str">
        <v>Kadoma</v>
      </c>
      <c r="BI475" s="4" t="str">
        <v>Kadoma</v>
      </c>
      <c r="BJ475" s="4" t="str">
        <v>Kadoma</v>
      </c>
      <c r="BK475" s="4" t="str">
        <v>Kadoma</v>
      </c>
      <c r="BL475" s="4" t="str">
        <v>Kadoma</v>
      </c>
      <c r="BM475" s="4" t="str">
        <v>Kadoma</v>
      </c>
      <c r="BN475" s="4" t="str">
        <v>Kadoma</v>
      </c>
      <c r="BO475" s="4" t="str">
        <v>Kadoma</v>
      </c>
      <c r="BP475" s="4" t="str">
        <v>Kadoma</v>
      </c>
      <c r="BQ475" s="4" t="str">
        <v>Kadoma</v>
      </c>
      <c r="BR475" s="4" t="str">
        <v>Kadoma</v>
      </c>
      <c r="BS475" s="4" t="str">
        <v>Kadoma</v>
      </c>
      <c r="BT475" s="4" t="str">
        <v>Kadoma</v>
      </c>
      <c r="BU475" s="4" t="str">
        <v>Kadoma</v>
      </c>
      <c r="BV475" s="4" t="str">
        <v>Kadoma</v>
      </c>
      <c r="BW475" s="4" t="str">
        <v>Kadoma</v>
      </c>
      <c r="BX475" s="4" t="str">
        <v>Kadoma</v>
      </c>
      <c r="BY475" s="4" t="str">
        <v>Kadoma</v>
      </c>
      <c r="BZ475" s="4" t="str">
        <v>Kadoma</v>
      </c>
      <c r="CA475" s="4" t="str">
        <v>Kadoma</v>
      </c>
      <c r="CB475" s="4" t="str">
        <v>Kadoma</v>
      </c>
      <c r="CC475" s="4" t="str">
        <v>Kadoma</v>
      </c>
      <c r="CD475" s="4" t="str">
        <v>Kadoma</v>
      </c>
      <c r="CE475" s="4" t="str">
        <v>Kadoma</v>
      </c>
      <c r="CF475" s="4" t="str">
        <v>Kadoma</v>
      </c>
      <c r="CG475" s="4" t="str">
        <v>Kadoma</v>
      </c>
      <c r="CH475" s="4" t="str">
        <v>Kadoma</v>
      </c>
      <c r="CJ475" s="4" t="str">
        <v>Kadoma</v>
      </c>
      <c r="CK475" s="4" t="str">
        <v>Kadoma</v>
      </c>
      <c r="CL475" s="4" t="str">
        <v>Kadoma</v>
      </c>
      <c r="CM475" s="4" t="str">
        <v>Kadoma</v>
      </c>
      <c r="CN475" s="4" t="str">
        <v>Kadoma</v>
      </c>
      <c r="CO475" s="4" t="str">
        <v>Kadoma</v>
      </c>
      <c r="CP475" s="4" t="str">
        <v>Kadoma</v>
      </c>
      <c r="CQ475" s="4" t="str">
        <v>Kadoma</v>
      </c>
      <c r="CR475" s="4" t="str">
        <v>Kadoma</v>
      </c>
      <c r="CS475" s="4" t="str">
        <v>Kadoma</v>
      </c>
      <c r="CT475" s="4" t="str">
        <v>Kadoma</v>
      </c>
      <c r="CU475" s="4" t="str">
        <v>Kadoma</v>
      </c>
      <c r="CV475" s="4" t="str">
        <v>Kadoma</v>
      </c>
      <c r="CW475" s="4" t="str">
        <v>Kadoma</v>
      </c>
      <c r="CX475" s="4" t="str">
        <v>Kadoma</v>
      </c>
      <c r="CY475" s="4" t="str">
        <v>Kadoma</v>
      </c>
      <c r="CZ475" s="4" t="str">
        <v>Kadoma</v>
      </c>
      <c r="DA475" s="4" t="str">
        <v>Kadoma</v>
      </c>
      <c r="DB475" s="4" t="str">
        <v>Kadoma</v>
      </c>
      <c r="DC475" s="4" t="str">
        <v>Kadoma</v>
      </c>
      <c r="DD475" s="4" t="str">
        <v>Kadoma</v>
      </c>
      <c r="DE475" s="4" t="str">
        <v>Kadoma</v>
      </c>
      <c r="DF475" s="4" t="str">
        <v>Kadoma</v>
      </c>
      <c r="DG475" s="4" t="str">
        <v>Kadoma</v>
      </c>
      <c r="DH475" s="4" t="str">
        <v>Kadoma</v>
      </c>
      <c r="DI475" s="4" t="str">
        <v>Kadoma</v>
      </c>
      <c r="DJ475" s="4" t="str">
        <v>Kadoma</v>
      </c>
      <c r="DK475" s="4" t="str">
        <v>Kadoma</v>
      </c>
      <c r="DL475" s="4" t="str">
        <v>Kadoma</v>
      </c>
      <c r="DM475" s="4" t="str">
        <v>Kadoma</v>
      </c>
      <c r="DN475" s="4" t="str">
        <v>Kadoma</v>
      </c>
      <c r="DO475" s="4" t="str">
        <v>Kadoma</v>
      </c>
      <c r="DP475" s="4" t="str">
        <v>Kadoma</v>
      </c>
    </row>
    <row r="476" spans="1:120" x14ac:dyDescent="0.35">
      <c r="A476" s="4">
        <v>7.5999999999999998E-2</v>
      </c>
      <c r="B476" s="4">
        <v>34.72</v>
      </c>
      <c r="C476" s="4" t="s">
        <v>215</v>
      </c>
      <c r="D476" s="4" t="s">
        <v>130</v>
      </c>
      <c r="E476" s="4" t="s">
        <v>684</v>
      </c>
      <c r="F476" s="4">
        <v>15000</v>
      </c>
      <c r="G476" s="4" t="str">
        <f t="shared" si="7"/>
        <v>Kenya-Vihiga District</v>
      </c>
      <c r="BA476" s="4" t="str">
        <v>Kaduna</v>
      </c>
      <c r="BB476" s="4" t="str">
        <v>Kaduna</v>
      </c>
      <c r="BC476" s="4" t="str">
        <v>Kaduna</v>
      </c>
      <c r="BD476" s="4" t="str">
        <v>Kaduna</v>
      </c>
      <c r="BE476" s="4" t="str">
        <v>Kaduna</v>
      </c>
      <c r="BF476" s="4" t="str">
        <v>Kaduna</v>
      </c>
      <c r="BG476" s="4" t="str">
        <v>Kaduna</v>
      </c>
      <c r="BH476" s="4" t="str">
        <v>Kaduna</v>
      </c>
      <c r="BI476" s="4" t="str">
        <v>Kaduna</v>
      </c>
      <c r="BJ476" s="4" t="str">
        <v>Kaduna</v>
      </c>
      <c r="BK476" s="4" t="str">
        <v>Kaduna</v>
      </c>
      <c r="BL476" s="4" t="str">
        <v>Kaduna</v>
      </c>
      <c r="BM476" s="4" t="str">
        <v>Kaduna</v>
      </c>
      <c r="BN476" s="4" t="str">
        <v>Kaduna</v>
      </c>
      <c r="BO476" s="4" t="str">
        <v>Kaduna</v>
      </c>
      <c r="BP476" s="4" t="str">
        <v>Kaduna</v>
      </c>
      <c r="BQ476" s="4" t="str">
        <v>Kaduna</v>
      </c>
      <c r="BR476" s="4" t="str">
        <v>Kaduna</v>
      </c>
      <c r="BS476" s="4" t="str">
        <v>Kaduna</v>
      </c>
      <c r="BT476" s="4" t="str">
        <v>Kaduna</v>
      </c>
      <c r="BU476" s="4" t="str">
        <v>Kaduna</v>
      </c>
      <c r="BV476" s="4" t="str">
        <v>Kaduna</v>
      </c>
      <c r="BW476" s="4" t="str">
        <v>Kaduna</v>
      </c>
      <c r="BX476" s="4" t="str">
        <v>Kaduna</v>
      </c>
      <c r="BY476" s="4" t="str">
        <v>Kaduna</v>
      </c>
      <c r="BZ476" s="4" t="str">
        <v>Kaduna</v>
      </c>
      <c r="CA476" s="4" t="str">
        <v>Kaduna</v>
      </c>
      <c r="CB476" s="4" t="str">
        <v>Kaduna</v>
      </c>
      <c r="CC476" s="4" t="str">
        <v>Kaduna</v>
      </c>
      <c r="CD476" s="4" t="str">
        <v>Kaduna</v>
      </c>
      <c r="CE476" s="4" t="str">
        <v>Kaduna</v>
      </c>
      <c r="CF476" s="4" t="str">
        <v>Kaduna</v>
      </c>
      <c r="CG476" s="4" t="str">
        <v>Kaduna</v>
      </c>
      <c r="CH476" s="4" t="str">
        <v>Kaduna</v>
      </c>
      <c r="CJ476" s="4" t="str">
        <v>Kaduna</v>
      </c>
      <c r="CK476" s="4" t="str">
        <v>Kaduna</v>
      </c>
      <c r="CL476" s="4" t="str">
        <v>Kaduna</v>
      </c>
      <c r="CM476" s="4" t="str">
        <v>Kaduna</v>
      </c>
      <c r="CN476" s="4" t="str">
        <v>Kaduna</v>
      </c>
      <c r="CO476" s="4" t="str">
        <v>Kaduna</v>
      </c>
      <c r="CP476" s="4" t="str">
        <v>Kaduna</v>
      </c>
      <c r="CQ476" s="4" t="str">
        <v>Kaduna</v>
      </c>
      <c r="CR476" s="4" t="str">
        <v>Kaduna</v>
      </c>
      <c r="CS476" s="4" t="str">
        <v>Kaduna</v>
      </c>
      <c r="CT476" s="4" t="str">
        <v>Kaduna</v>
      </c>
      <c r="CU476" s="4" t="str">
        <v>Kaduna</v>
      </c>
      <c r="CV476" s="4" t="str">
        <v>Kaduna</v>
      </c>
      <c r="CW476" s="4" t="str">
        <v>Kaduna</v>
      </c>
      <c r="CX476" s="4" t="str">
        <v>Kaduna</v>
      </c>
      <c r="CY476" s="4" t="str">
        <v>Kaduna</v>
      </c>
      <c r="CZ476" s="4" t="str">
        <v>Kaduna</v>
      </c>
      <c r="DA476" s="4" t="str">
        <v>Kaduna</v>
      </c>
      <c r="DB476" s="4" t="str">
        <v>Kaduna</v>
      </c>
      <c r="DC476" s="4" t="str">
        <v>Kaduna</v>
      </c>
      <c r="DD476" s="4" t="str">
        <v>Kaduna</v>
      </c>
      <c r="DE476" s="4" t="str">
        <v>Kaduna</v>
      </c>
      <c r="DF476" s="4" t="str">
        <v>Kaduna</v>
      </c>
      <c r="DG476" s="4" t="str">
        <v>Kaduna</v>
      </c>
      <c r="DH476" s="4" t="str">
        <v>Kaduna</v>
      </c>
      <c r="DI476" s="4" t="str">
        <v>Kaduna</v>
      </c>
      <c r="DJ476" s="4" t="str">
        <v>Kaduna</v>
      </c>
      <c r="DK476" s="4" t="str">
        <v>Kaduna</v>
      </c>
      <c r="DL476" s="4" t="str">
        <v>Kaduna</v>
      </c>
      <c r="DM476" s="4" t="str">
        <v>Kaduna</v>
      </c>
      <c r="DN476" s="4" t="str">
        <v>Kaduna</v>
      </c>
      <c r="DO476" s="4" t="str">
        <v>Kaduna</v>
      </c>
      <c r="DP476" s="4" t="str">
        <v>Kaduna</v>
      </c>
    </row>
    <row r="477" spans="1:120" x14ac:dyDescent="0.35">
      <c r="A477" s="4">
        <v>5.6000000000000001E-2</v>
      </c>
      <c r="B477" s="4">
        <v>34.527000000000001</v>
      </c>
      <c r="C477" s="4" t="s">
        <v>215</v>
      </c>
      <c r="D477" s="4" t="s">
        <v>130</v>
      </c>
      <c r="E477" s="4" t="s">
        <v>685</v>
      </c>
      <c r="F477" s="4">
        <v>25000</v>
      </c>
      <c r="G477" s="4" t="str">
        <f t="shared" si="7"/>
        <v>Kenya-Vihiga.Siaya</v>
      </c>
      <c r="BA477" s="4" t="str">
        <v>Kaduna.Bauchi</v>
      </c>
      <c r="BB477" s="4" t="str">
        <v>Kaduna.Bauchi</v>
      </c>
      <c r="BC477" s="4" t="str">
        <v>Kaduna.Bauchi</v>
      </c>
      <c r="BD477" s="4" t="str">
        <v>Kaduna.Bauchi</v>
      </c>
      <c r="BE477" s="4" t="str">
        <v>Kaduna.Bauchi</v>
      </c>
      <c r="BF477" s="4" t="str">
        <v>Kaduna.Bauchi</v>
      </c>
      <c r="BG477" s="4" t="str">
        <v>Kaduna.Bauchi</v>
      </c>
      <c r="BH477" s="4" t="str">
        <v>Kaduna.Bauchi</v>
      </c>
      <c r="BI477" s="4" t="str">
        <v>Kaduna.Bauchi</v>
      </c>
      <c r="BJ477" s="4" t="str">
        <v>Kaduna.Bauchi</v>
      </c>
      <c r="BK477" s="4" t="str">
        <v>Kaduna.Bauchi</v>
      </c>
      <c r="BL477" s="4" t="str">
        <v>Kaduna.Bauchi</v>
      </c>
      <c r="BM477" s="4" t="str">
        <v>Kaduna.Bauchi</v>
      </c>
      <c r="BN477" s="4" t="str">
        <v>Kaduna.Bauchi</v>
      </c>
      <c r="BO477" s="4" t="str">
        <v>Kaduna.Bauchi</v>
      </c>
      <c r="BP477" s="4" t="str">
        <v>Kaduna.Bauchi</v>
      </c>
      <c r="BQ477" s="4" t="str">
        <v>Kaduna.Bauchi</v>
      </c>
      <c r="BR477" s="4" t="str">
        <v>Kaduna.Bauchi</v>
      </c>
      <c r="BS477" s="4" t="str">
        <v>Kaduna.Bauchi</v>
      </c>
      <c r="BT477" s="4" t="str">
        <v>Kaduna.Bauchi</v>
      </c>
      <c r="BU477" s="4" t="str">
        <v>Kaduna.Bauchi</v>
      </c>
      <c r="BV477" s="4" t="str">
        <v>Kaduna.Bauchi</v>
      </c>
      <c r="BW477" s="4" t="str">
        <v>Kaduna.Bauchi</v>
      </c>
      <c r="BX477" s="4" t="str">
        <v>Kaduna.Bauchi</v>
      </c>
      <c r="BY477" s="4" t="str">
        <v>Kaduna.Bauchi</v>
      </c>
      <c r="BZ477" s="4" t="str">
        <v>Kaduna.Bauchi</v>
      </c>
      <c r="CA477" s="4" t="str">
        <v>Kaduna.Bauchi</v>
      </c>
      <c r="CB477" s="4" t="str">
        <v>Kaduna.Bauchi</v>
      </c>
      <c r="CC477" s="4" t="str">
        <v>Kaduna.Bauchi</v>
      </c>
      <c r="CD477" s="4" t="str">
        <v>Kaduna.Bauchi</v>
      </c>
      <c r="CE477" s="4" t="str">
        <v>Kaduna.Bauchi</v>
      </c>
      <c r="CF477" s="4" t="str">
        <v>Kaduna.Bauchi</v>
      </c>
      <c r="CG477" s="4" t="str">
        <v>Kaduna.Bauchi</v>
      </c>
      <c r="CH477" s="4" t="str">
        <v>Kaduna.Bauchi</v>
      </c>
      <c r="CJ477" s="4" t="str">
        <v>Kaduna.Bauchi</v>
      </c>
      <c r="CK477" s="4" t="str">
        <v>Kaduna.Bauchi</v>
      </c>
      <c r="CL477" s="4" t="str">
        <v>Kaduna.Bauchi</v>
      </c>
      <c r="CM477" s="4" t="str">
        <v>Kaduna.Bauchi</v>
      </c>
      <c r="CN477" s="4" t="str">
        <v>Kaduna.Bauchi</v>
      </c>
      <c r="CO477" s="4" t="str">
        <v>Kaduna.Bauchi</v>
      </c>
      <c r="CP477" s="4" t="str">
        <v>Kaduna.Bauchi</v>
      </c>
      <c r="CQ477" s="4" t="str">
        <v>Kaduna.Bauchi</v>
      </c>
      <c r="CR477" s="4" t="str">
        <v>Kaduna.Bauchi</v>
      </c>
      <c r="CS477" s="4" t="str">
        <v>Kaduna.Bauchi</v>
      </c>
      <c r="CT477" s="4" t="str">
        <v>Kaduna.Bauchi</v>
      </c>
      <c r="CU477" s="4" t="str">
        <v>Kaduna.Bauchi</v>
      </c>
      <c r="CV477" s="4" t="str">
        <v>Kaduna.Bauchi</v>
      </c>
      <c r="CW477" s="4" t="str">
        <v>Kaduna.Bauchi</v>
      </c>
      <c r="CX477" s="4" t="str">
        <v>Kaduna.Bauchi</v>
      </c>
      <c r="CY477" s="4" t="str">
        <v>Kaduna.Bauchi</v>
      </c>
      <c r="CZ477" s="4" t="str">
        <v>Kaduna.Bauchi</v>
      </c>
      <c r="DA477" s="4" t="str">
        <v>Kaduna.Bauchi</v>
      </c>
      <c r="DB477" s="4" t="str">
        <v>Kaduna.Bauchi</v>
      </c>
      <c r="DC477" s="4" t="str">
        <v>Kaduna.Bauchi</v>
      </c>
      <c r="DD477" s="4" t="str">
        <v>Kaduna.Bauchi</v>
      </c>
      <c r="DE477" s="4" t="str">
        <v>Kaduna.Bauchi</v>
      </c>
      <c r="DF477" s="4" t="str">
        <v>Kaduna.Bauchi</v>
      </c>
      <c r="DG477" s="4" t="str">
        <v>Kaduna.Bauchi</v>
      </c>
      <c r="DH477" s="4" t="str">
        <v>Kaduna.Bauchi</v>
      </c>
      <c r="DI477" s="4" t="str">
        <v>Kaduna.Bauchi</v>
      </c>
      <c r="DJ477" s="4" t="str">
        <v>Kaduna.Bauchi</v>
      </c>
      <c r="DK477" s="4" t="str">
        <v>Kaduna.Bauchi</v>
      </c>
      <c r="DL477" s="4" t="str">
        <v>Kaduna.Bauchi</v>
      </c>
      <c r="DM477" s="4" t="str">
        <v>Kaduna.Bauchi</v>
      </c>
      <c r="DN477" s="4" t="str">
        <v>Kaduna.Bauchi</v>
      </c>
      <c r="DO477" s="4" t="str">
        <v>Kaduna.Bauchi</v>
      </c>
      <c r="DP477" s="4" t="str">
        <v>Kaduna.Bauchi</v>
      </c>
    </row>
    <row r="478" spans="1:120" x14ac:dyDescent="0.35">
      <c r="A478" s="4">
        <v>0.24249999999999999</v>
      </c>
      <c r="B478" s="4">
        <v>34.852200000000003</v>
      </c>
      <c r="C478" s="4" t="s">
        <v>215</v>
      </c>
      <c r="D478" s="4" t="s">
        <v>130</v>
      </c>
      <c r="E478" s="4" t="s">
        <v>686</v>
      </c>
      <c r="F478" s="4">
        <v>200</v>
      </c>
      <c r="G478" s="4" t="str">
        <f t="shared" si="7"/>
        <v>Kenya-Virhembe</v>
      </c>
      <c r="BA478" s="4" t="str">
        <v>Kafr El-Sheikh Governorate</v>
      </c>
      <c r="BB478" s="4" t="str">
        <v>Kafr El-Sheikh Governorate</v>
      </c>
      <c r="BC478" s="4" t="str">
        <v>Kafr El-Sheikh Governorate</v>
      </c>
      <c r="BD478" s="4" t="str">
        <v>Kafr El-Sheikh Governorate</v>
      </c>
      <c r="BE478" s="4" t="str">
        <v>Kafr El-Sheikh Governorate</v>
      </c>
      <c r="BF478" s="4" t="str">
        <v>Kafr El-Sheikh Governorate</v>
      </c>
      <c r="BG478" s="4" t="str">
        <v>Kafr El-Sheikh Governorate</v>
      </c>
      <c r="BH478" s="4" t="str">
        <v>Kafr El-Sheikh Governorate</v>
      </c>
      <c r="BI478" s="4" t="str">
        <v>Kafr El-Sheikh Governorate</v>
      </c>
      <c r="BJ478" s="4" t="str">
        <v>Kafr El-Sheikh Governorate</v>
      </c>
      <c r="BK478" s="4" t="str">
        <v>Kafr El-Sheikh Governorate</v>
      </c>
      <c r="BL478" s="4" t="str">
        <v>Kafr El-Sheikh Governorate</v>
      </c>
      <c r="BM478" s="4" t="str">
        <v>Kafr El-Sheikh Governorate</v>
      </c>
      <c r="BN478" s="4" t="str">
        <v>Kafr El-Sheikh Governorate</v>
      </c>
      <c r="BO478" s="4" t="str">
        <v>Kafr El-Sheikh Governorate</v>
      </c>
      <c r="BP478" s="4" t="str">
        <v>Kafr El-Sheikh Governorate</v>
      </c>
      <c r="BQ478" s="4" t="str">
        <v>Kafr El-Sheikh Governorate</v>
      </c>
      <c r="BR478" s="4" t="str">
        <v>Kafr El-Sheikh Governorate</v>
      </c>
      <c r="BS478" s="4" t="str">
        <v>Kafr El-Sheikh Governorate</v>
      </c>
      <c r="BT478" s="4" t="str">
        <v>Kafr El-Sheikh Governorate</v>
      </c>
      <c r="BU478" s="4" t="str">
        <v>Kafr El-Sheikh Governorate</v>
      </c>
      <c r="BV478" s="4" t="str">
        <v>Kafr El-Sheikh Governorate</v>
      </c>
      <c r="BW478" s="4" t="str">
        <v>Kafr El-Sheikh Governorate</v>
      </c>
      <c r="BX478" s="4" t="str">
        <v>Kafr El-Sheikh Governorate</v>
      </c>
      <c r="BY478" s="4" t="str">
        <v>Kafr El-Sheikh Governorate</v>
      </c>
      <c r="BZ478" s="4" t="str">
        <v>Kafr El-Sheikh Governorate</v>
      </c>
      <c r="CA478" s="4" t="str">
        <v>Kafr El-Sheikh Governorate</v>
      </c>
      <c r="CB478" s="4" t="str">
        <v>Kafr El-Sheikh Governorate</v>
      </c>
      <c r="CC478" s="4" t="str">
        <v>Kafr El-Sheikh Governorate</v>
      </c>
      <c r="CD478" s="4" t="str">
        <v>Kafr El-Sheikh Governorate</v>
      </c>
      <c r="CE478" s="4" t="str">
        <v>Kafr El-Sheikh Governorate</v>
      </c>
      <c r="CF478" s="4" t="str">
        <v>Kafr El-Sheikh Governorate</v>
      </c>
      <c r="CG478" s="4" t="str">
        <v>Kafr El-Sheikh Governorate</v>
      </c>
      <c r="CH478" s="4" t="str">
        <v>Kafr El-Sheikh Governorate</v>
      </c>
      <c r="CJ478" s="4" t="str">
        <v>Kafr El-Sheikh Governorate</v>
      </c>
      <c r="CK478" s="4" t="str">
        <v>Kafr El-Sheikh Governorate</v>
      </c>
      <c r="CL478" s="4" t="str">
        <v>Kafr El-Sheikh Governorate</v>
      </c>
      <c r="CM478" s="4" t="str">
        <v>Kafr El-Sheikh Governorate</v>
      </c>
      <c r="CN478" s="4" t="str">
        <v>Kafr El-Sheikh Governorate</v>
      </c>
      <c r="CO478" s="4" t="str">
        <v>Kafr El-Sheikh Governorate</v>
      </c>
      <c r="CP478" s="4" t="str">
        <v>Kafr El-Sheikh Governorate</v>
      </c>
      <c r="CQ478" s="4" t="str">
        <v>Kafr El-Sheikh Governorate</v>
      </c>
      <c r="CR478" s="4" t="str">
        <v>Kafr El-Sheikh Governorate</v>
      </c>
      <c r="CS478" s="4" t="str">
        <v>Kafr El-Sheikh Governorate</v>
      </c>
      <c r="CT478" s="4" t="str">
        <v>Kafr El-Sheikh Governorate</v>
      </c>
      <c r="CU478" s="4" t="str">
        <v>Kafr El-Sheikh Governorate</v>
      </c>
      <c r="CV478" s="4" t="str">
        <v>Kafr El-Sheikh Governorate</v>
      </c>
      <c r="CW478" s="4" t="str">
        <v>Kafr El-Sheikh Governorate</v>
      </c>
      <c r="CX478" s="4" t="str">
        <v>Kafr El-Sheikh Governorate</v>
      </c>
      <c r="CY478" s="4" t="str">
        <v>Kafr El-Sheikh Governorate</v>
      </c>
      <c r="CZ478" s="4" t="str">
        <v>Kafr El-Sheikh Governorate</v>
      </c>
      <c r="DA478" s="4" t="str">
        <v>Kafr El-Sheikh Governorate</v>
      </c>
      <c r="DB478" s="4" t="str">
        <v>Kafr El-Sheikh Governorate</v>
      </c>
      <c r="DC478" s="4" t="str">
        <v>Kafr El-Sheikh Governorate</v>
      </c>
      <c r="DD478" s="4" t="str">
        <v>Kafr El-Sheikh Governorate</v>
      </c>
      <c r="DE478" s="4" t="str">
        <v>Kafr El-Sheikh Governorate</v>
      </c>
      <c r="DF478" s="4" t="str">
        <v>Kafr El-Sheikh Governorate</v>
      </c>
      <c r="DG478" s="4" t="str">
        <v>Kafr El-Sheikh Governorate</v>
      </c>
      <c r="DH478" s="4" t="str">
        <v>Kafr El-Sheikh Governorate</v>
      </c>
      <c r="DI478" s="4" t="str">
        <v>Kafr El-Sheikh Governorate</v>
      </c>
      <c r="DJ478" s="4" t="str">
        <v>Kafr El-Sheikh Governorate</v>
      </c>
      <c r="DK478" s="4" t="str">
        <v>Kafr El-Sheikh Governorate</v>
      </c>
      <c r="DL478" s="4" t="str">
        <v>Kafr El-Sheikh Governorate</v>
      </c>
      <c r="DM478" s="4" t="str">
        <v>Kafr El-Sheikh Governorate</v>
      </c>
      <c r="DN478" s="4" t="str">
        <v>Kafr El-Sheikh Governorate</v>
      </c>
      <c r="DO478" s="4" t="str">
        <v>Kafr El-Sheikh Governorate</v>
      </c>
      <c r="DP478" s="4" t="str">
        <v>Kafr El-Sheikh Governorate</v>
      </c>
    </row>
    <row r="479" spans="1:120" x14ac:dyDescent="0.35">
      <c r="A479" s="4">
        <v>-3.4</v>
      </c>
      <c r="B479" s="4">
        <v>38.364220000000003</v>
      </c>
      <c r="C479" s="4" t="s">
        <v>215</v>
      </c>
      <c r="D479" s="4" t="s">
        <v>130</v>
      </c>
      <c r="E479" s="4" t="s">
        <v>687</v>
      </c>
      <c r="F479" s="4">
        <v>400</v>
      </c>
      <c r="G479" s="4" t="str">
        <f t="shared" si="7"/>
        <v>Kenya-Weruga, Taita</v>
      </c>
      <c r="BA479" s="4" t="str">
        <v>Kafr El-Sheikh Governorate (Kafr ash Shaykh)</v>
      </c>
      <c r="BB479" s="4" t="str">
        <v>Kafr El-Sheikh Governorate (Kafr ash Shaykh)</v>
      </c>
      <c r="BC479" s="4" t="str">
        <v>Kafr El-Sheikh Governorate (Kafr ash Shaykh)</v>
      </c>
      <c r="BD479" s="4" t="str">
        <v>Kafr El-Sheikh Governorate (Kafr ash Shaykh)</v>
      </c>
      <c r="BE479" s="4" t="str">
        <v>Kafr El-Sheikh Governorate (Kafr ash Shaykh)</v>
      </c>
      <c r="BF479" s="4" t="str">
        <v>Kafr El-Sheikh Governorate (Kafr ash Shaykh)</v>
      </c>
      <c r="BG479" s="4" t="str">
        <v>Kafr El-Sheikh Governorate (Kafr ash Shaykh)</v>
      </c>
      <c r="BH479" s="4" t="str">
        <v>Kafr El-Sheikh Governorate (Kafr ash Shaykh)</v>
      </c>
      <c r="BI479" s="4" t="str">
        <v>Kafr El-Sheikh Governorate (Kafr ash Shaykh)</v>
      </c>
      <c r="BJ479" s="4" t="str">
        <v>Kafr El-Sheikh Governorate (Kafr ash Shaykh)</v>
      </c>
      <c r="BK479" s="4" t="str">
        <v>Kafr El-Sheikh Governorate (Kafr ash Shaykh)</v>
      </c>
      <c r="BL479" s="4" t="str">
        <v>Kafr El-Sheikh Governorate (Kafr ash Shaykh)</v>
      </c>
      <c r="BM479" s="4" t="str">
        <v>Kafr El-Sheikh Governorate (Kafr ash Shaykh)</v>
      </c>
      <c r="BN479" s="4" t="str">
        <v>Kafr El-Sheikh Governorate (Kafr ash Shaykh)</v>
      </c>
      <c r="BO479" s="4" t="str">
        <v>Kafr El-Sheikh Governorate (Kafr ash Shaykh)</v>
      </c>
      <c r="BP479" s="4" t="str">
        <v>Kafr El-Sheikh Governorate (Kafr ash Shaykh)</v>
      </c>
      <c r="BQ479" s="4" t="str">
        <v>Kafr El-Sheikh Governorate (Kafr ash Shaykh)</v>
      </c>
      <c r="BR479" s="4" t="str">
        <v>Kafr El-Sheikh Governorate (Kafr ash Shaykh)</v>
      </c>
      <c r="BS479" s="4" t="str">
        <v>Kafr El-Sheikh Governorate (Kafr ash Shaykh)</v>
      </c>
      <c r="BT479" s="4" t="str">
        <v>Kafr El-Sheikh Governorate (Kafr ash Shaykh)</v>
      </c>
      <c r="BU479" s="4" t="str">
        <v>Kafr El-Sheikh Governorate (Kafr ash Shaykh)</v>
      </c>
      <c r="BV479" s="4" t="str">
        <v>Kafr El-Sheikh Governorate (Kafr ash Shaykh)</v>
      </c>
      <c r="BW479" s="4" t="str">
        <v>Kafr El-Sheikh Governorate (Kafr ash Shaykh)</v>
      </c>
      <c r="BX479" s="4" t="str">
        <v>Kafr El-Sheikh Governorate (Kafr ash Shaykh)</v>
      </c>
      <c r="BY479" s="4" t="str">
        <v>Kafr El-Sheikh Governorate (Kafr ash Shaykh)</v>
      </c>
      <c r="BZ479" s="4" t="str">
        <v>Kafr El-Sheikh Governorate (Kafr ash Shaykh)</v>
      </c>
      <c r="CA479" s="4" t="str">
        <v>Kafr El-Sheikh Governorate (Kafr ash Shaykh)</v>
      </c>
      <c r="CB479" s="4" t="str">
        <v>Kafr El-Sheikh Governorate (Kafr ash Shaykh)</v>
      </c>
      <c r="CC479" s="4" t="str">
        <v>Kafr El-Sheikh Governorate (Kafr ash Shaykh)</v>
      </c>
      <c r="CD479" s="4" t="str">
        <v>Kafr El-Sheikh Governorate (Kafr ash Shaykh)</v>
      </c>
      <c r="CE479" s="4" t="str">
        <v>Kafr El-Sheikh Governorate (Kafr ash Shaykh)</v>
      </c>
      <c r="CF479" s="4" t="str">
        <v>Kafr El-Sheikh Governorate (Kafr ash Shaykh)</v>
      </c>
      <c r="CG479" s="4" t="str">
        <v>Kafr El-Sheikh Governorate (Kafr ash Shaykh)</v>
      </c>
      <c r="CH479" s="4" t="str">
        <v>Kafr El-Sheikh Governorate (Kafr ash Shaykh)</v>
      </c>
      <c r="CJ479" s="4" t="str">
        <v>Kafr El-Sheikh Governorate (Kafr ash Shaykh)</v>
      </c>
      <c r="CK479" s="4" t="str">
        <v>Kafr El-Sheikh Governorate (Kafr ash Shaykh)</v>
      </c>
      <c r="CL479" s="4" t="str">
        <v>Kafr El-Sheikh Governorate (Kafr ash Shaykh)</v>
      </c>
      <c r="CM479" s="4" t="str">
        <v>Kafr El-Sheikh Governorate (Kafr ash Shaykh)</v>
      </c>
      <c r="CN479" s="4" t="str">
        <v>Kafr El-Sheikh Governorate (Kafr ash Shaykh)</v>
      </c>
      <c r="CO479" s="4" t="str">
        <v>Kafr El-Sheikh Governorate (Kafr ash Shaykh)</v>
      </c>
      <c r="CP479" s="4" t="str">
        <v>Kafr El-Sheikh Governorate (Kafr ash Shaykh)</v>
      </c>
      <c r="CQ479" s="4" t="str">
        <v>Kafr El-Sheikh Governorate (Kafr ash Shaykh)</v>
      </c>
      <c r="CR479" s="4" t="str">
        <v>Kafr El-Sheikh Governorate (Kafr ash Shaykh)</v>
      </c>
      <c r="CS479" s="4" t="str">
        <v>Kafr El-Sheikh Governorate (Kafr ash Shaykh)</v>
      </c>
      <c r="CT479" s="4" t="str">
        <v>Kafr El-Sheikh Governorate (Kafr ash Shaykh)</v>
      </c>
      <c r="CU479" s="4" t="str">
        <v>Kafr El-Sheikh Governorate (Kafr ash Shaykh)</v>
      </c>
      <c r="CV479" s="4" t="str">
        <v>Kafr El-Sheikh Governorate (Kafr ash Shaykh)</v>
      </c>
      <c r="CW479" s="4" t="str">
        <v>Kafr El-Sheikh Governorate (Kafr ash Shaykh)</v>
      </c>
      <c r="CX479" s="4" t="str">
        <v>Kafr El-Sheikh Governorate (Kafr ash Shaykh)</v>
      </c>
      <c r="CY479" s="4" t="str">
        <v>Kafr El-Sheikh Governorate (Kafr ash Shaykh)</v>
      </c>
      <c r="CZ479" s="4" t="str">
        <v>Kafr El-Sheikh Governorate (Kafr ash Shaykh)</v>
      </c>
      <c r="DA479" s="4" t="str">
        <v>Kafr El-Sheikh Governorate (Kafr ash Shaykh)</v>
      </c>
      <c r="DB479" s="4" t="str">
        <v>Kafr El-Sheikh Governorate (Kafr ash Shaykh)</v>
      </c>
      <c r="DC479" s="4" t="str">
        <v>Kafr El-Sheikh Governorate (Kafr ash Shaykh)</v>
      </c>
      <c r="DD479" s="4" t="str">
        <v>Kafr El-Sheikh Governorate (Kafr ash Shaykh)</v>
      </c>
      <c r="DE479" s="4" t="str">
        <v>Kafr El-Sheikh Governorate (Kafr ash Shaykh)</v>
      </c>
      <c r="DF479" s="4" t="str">
        <v>Kafr El-Sheikh Governorate (Kafr ash Shaykh)</v>
      </c>
      <c r="DG479" s="4" t="str">
        <v>Kafr El-Sheikh Governorate (Kafr ash Shaykh)</v>
      </c>
      <c r="DH479" s="4" t="str">
        <v>Kafr El-Sheikh Governorate (Kafr ash Shaykh)</v>
      </c>
      <c r="DI479" s="4" t="str">
        <v>Kafr El-Sheikh Governorate (Kafr ash Shaykh)</v>
      </c>
      <c r="DJ479" s="4" t="str">
        <v>Kafr El-Sheikh Governorate (Kafr ash Shaykh)</v>
      </c>
      <c r="DK479" s="4" t="str">
        <v>Kafr El-Sheikh Governorate (Kafr ash Shaykh)</v>
      </c>
      <c r="DL479" s="4" t="str">
        <v>Kafr El-Sheikh Governorate (Kafr ash Shaykh)</v>
      </c>
      <c r="DM479" s="4" t="str">
        <v>Kafr El-Sheikh Governorate (Kafr ash Shaykh)</v>
      </c>
      <c r="DN479" s="4" t="str">
        <v>Kafr El-Sheikh Governorate (Kafr ash Shaykh)</v>
      </c>
      <c r="DO479" s="4" t="str">
        <v>Kafr El-Sheikh Governorate (Kafr ash Shaykh)</v>
      </c>
      <c r="DP479" s="4" t="str">
        <v>Kafr El-Sheikh Governorate (Kafr ash Shaykh)</v>
      </c>
    </row>
    <row r="480" spans="1:120" x14ac:dyDescent="0.35">
      <c r="A480" s="4">
        <v>0.1</v>
      </c>
      <c r="B480" s="4">
        <v>34.5</v>
      </c>
      <c r="C480" s="4" t="s">
        <v>215</v>
      </c>
      <c r="D480" s="4" t="s">
        <v>130</v>
      </c>
      <c r="E480" s="4" t="s">
        <v>688</v>
      </c>
      <c r="F480" s="4">
        <v>130000</v>
      </c>
      <c r="G480" s="4" t="str">
        <f t="shared" si="7"/>
        <v>Kenya-Western Kenya</v>
      </c>
      <c r="BA480" s="4" t="str">
        <v>Kagasa</v>
      </c>
      <c r="BB480" s="4" t="str">
        <v>Kagasa</v>
      </c>
      <c r="BC480" s="4" t="str">
        <v>Kagasa</v>
      </c>
      <c r="BD480" s="4" t="str">
        <v>Kagasa</v>
      </c>
      <c r="BE480" s="4" t="str">
        <v>Kagasa</v>
      </c>
      <c r="BF480" s="4" t="str">
        <v>Kagasa</v>
      </c>
      <c r="BG480" s="4" t="str">
        <v>Kagasa</v>
      </c>
      <c r="BH480" s="4" t="str">
        <v>Kagasa</v>
      </c>
      <c r="BI480" s="4" t="str">
        <v>Kagasa</v>
      </c>
      <c r="BJ480" s="4" t="str">
        <v>Kagasa</v>
      </c>
      <c r="BK480" s="4" t="str">
        <v>Kagasa</v>
      </c>
      <c r="BL480" s="4" t="str">
        <v>Kagasa</v>
      </c>
      <c r="BM480" s="4" t="str">
        <v>Kagasa</v>
      </c>
      <c r="BN480" s="4" t="str">
        <v>Kagasa</v>
      </c>
      <c r="BO480" s="4" t="str">
        <v>Kagasa</v>
      </c>
      <c r="BP480" s="4" t="str">
        <v>Kagasa</v>
      </c>
      <c r="BQ480" s="4" t="str">
        <v>Kagasa</v>
      </c>
      <c r="BR480" s="4" t="str">
        <v>Kagasa</v>
      </c>
      <c r="BS480" s="4" t="str">
        <v>Kagasa</v>
      </c>
      <c r="BT480" s="4" t="str">
        <v>Kagasa</v>
      </c>
      <c r="BU480" s="4" t="str">
        <v>Kagasa</v>
      </c>
      <c r="BV480" s="4" t="str">
        <v>Kagasa</v>
      </c>
      <c r="BW480" s="4" t="str">
        <v>Kagasa</v>
      </c>
      <c r="BX480" s="4" t="str">
        <v>Kagasa</v>
      </c>
      <c r="BY480" s="4" t="str">
        <v>Kagasa</v>
      </c>
      <c r="BZ480" s="4" t="str">
        <v>Kagasa</v>
      </c>
      <c r="CA480" s="4" t="str">
        <v>Kagasa</v>
      </c>
      <c r="CB480" s="4" t="str">
        <v>Kagasa</v>
      </c>
      <c r="CC480" s="4" t="str">
        <v>Kagasa</v>
      </c>
      <c r="CD480" s="4" t="str">
        <v>Kagasa</v>
      </c>
      <c r="CE480" s="4" t="str">
        <v>Kagasa</v>
      </c>
      <c r="CF480" s="4" t="str">
        <v>Kagasa</v>
      </c>
      <c r="CG480" s="4" t="str">
        <v>Kagasa</v>
      </c>
      <c r="CH480" s="4" t="str">
        <v>Kagasa</v>
      </c>
      <c r="CJ480" s="4" t="str">
        <v>Kagasa</v>
      </c>
      <c r="CK480" s="4" t="str">
        <v>Kagasa</v>
      </c>
      <c r="CL480" s="4" t="str">
        <v>Kagasa</v>
      </c>
      <c r="CM480" s="4" t="str">
        <v>Kagasa</v>
      </c>
      <c r="CN480" s="4" t="str">
        <v>Kagasa</v>
      </c>
      <c r="CO480" s="4" t="str">
        <v>Kagasa</v>
      </c>
      <c r="CP480" s="4" t="str">
        <v>Kagasa</v>
      </c>
      <c r="CQ480" s="4" t="str">
        <v>Kagasa</v>
      </c>
      <c r="CR480" s="4" t="str">
        <v>Kagasa</v>
      </c>
      <c r="CS480" s="4" t="str">
        <v>Kagasa</v>
      </c>
      <c r="CT480" s="4" t="str">
        <v>Kagasa</v>
      </c>
      <c r="CU480" s="4" t="str">
        <v>Kagasa</v>
      </c>
      <c r="CV480" s="4" t="str">
        <v>Kagasa</v>
      </c>
      <c r="CW480" s="4" t="str">
        <v>Kagasa</v>
      </c>
      <c r="CX480" s="4" t="str">
        <v>Kagasa</v>
      </c>
      <c r="CY480" s="4" t="str">
        <v>Kagasa</v>
      </c>
      <c r="CZ480" s="4" t="str">
        <v>Kagasa</v>
      </c>
      <c r="DA480" s="4" t="str">
        <v>Kagasa</v>
      </c>
      <c r="DB480" s="4" t="str">
        <v>Kagasa</v>
      </c>
      <c r="DC480" s="4" t="str">
        <v>Kagasa</v>
      </c>
      <c r="DD480" s="4" t="str">
        <v>Kagasa</v>
      </c>
      <c r="DE480" s="4" t="str">
        <v>Kagasa</v>
      </c>
      <c r="DF480" s="4" t="str">
        <v>Kagasa</v>
      </c>
      <c r="DG480" s="4" t="str">
        <v>Kagasa</v>
      </c>
      <c r="DH480" s="4" t="str">
        <v>Kagasa</v>
      </c>
      <c r="DI480" s="4" t="str">
        <v>Kagasa</v>
      </c>
      <c r="DJ480" s="4" t="str">
        <v>Kagasa</v>
      </c>
      <c r="DK480" s="4" t="str">
        <v>Kagasa</v>
      </c>
      <c r="DL480" s="4" t="str">
        <v>Kagasa</v>
      </c>
      <c r="DM480" s="4" t="str">
        <v>Kagasa</v>
      </c>
      <c r="DN480" s="4" t="str">
        <v>Kagasa</v>
      </c>
      <c r="DO480" s="4" t="str">
        <v>Kagasa</v>
      </c>
      <c r="DP480" s="4" t="str">
        <v>Kagasa</v>
      </c>
    </row>
    <row r="481" spans="1:120" x14ac:dyDescent="0.35">
      <c r="A481" s="4">
        <v>27.016670000000001</v>
      </c>
      <c r="B481" s="4">
        <v>14.43333</v>
      </c>
      <c r="C481" s="4" t="s">
        <v>221</v>
      </c>
      <c r="D481" s="4" t="s">
        <v>138</v>
      </c>
      <c r="E481" s="4" t="s">
        <v>689</v>
      </c>
      <c r="F481" s="4">
        <v>10000</v>
      </c>
      <c r="G481" s="4" t="str">
        <f t="shared" si="7"/>
        <v>Libya-Sebha ARS</v>
      </c>
      <c r="BA481" s="4" t="str">
        <v>Kahangi</v>
      </c>
      <c r="BB481" s="4" t="str">
        <v>Kahangi</v>
      </c>
      <c r="BC481" s="4" t="str">
        <v>Kahangi</v>
      </c>
      <c r="BD481" s="4" t="str">
        <v>Kahangi</v>
      </c>
      <c r="BE481" s="4" t="str">
        <v>Kahangi</v>
      </c>
      <c r="BF481" s="4" t="str">
        <v>Kahangi</v>
      </c>
      <c r="BG481" s="4" t="str">
        <v>Kahangi</v>
      </c>
      <c r="BH481" s="4" t="str">
        <v>Kahangi</v>
      </c>
      <c r="BI481" s="4" t="str">
        <v>Kahangi</v>
      </c>
      <c r="BJ481" s="4" t="str">
        <v>Kahangi</v>
      </c>
      <c r="BK481" s="4" t="str">
        <v>Kahangi</v>
      </c>
      <c r="BL481" s="4" t="str">
        <v>Kahangi</v>
      </c>
      <c r="BM481" s="4" t="str">
        <v>Kahangi</v>
      </c>
      <c r="BN481" s="4" t="str">
        <v>Kahangi</v>
      </c>
      <c r="BO481" s="4" t="str">
        <v>Kahangi</v>
      </c>
      <c r="BP481" s="4" t="str">
        <v>Kahangi</v>
      </c>
      <c r="BQ481" s="4" t="str">
        <v>Kahangi</v>
      </c>
      <c r="BR481" s="4" t="str">
        <v>Kahangi</v>
      </c>
      <c r="BS481" s="4" t="str">
        <v>Kahangi</v>
      </c>
      <c r="BT481" s="4" t="str">
        <v>Kahangi</v>
      </c>
      <c r="BU481" s="4" t="str">
        <v>Kahangi</v>
      </c>
      <c r="BV481" s="4" t="str">
        <v>Kahangi</v>
      </c>
      <c r="BW481" s="4" t="str">
        <v>Kahangi</v>
      </c>
      <c r="BX481" s="4" t="str">
        <v>Kahangi</v>
      </c>
      <c r="BY481" s="4" t="str">
        <v>Kahangi</v>
      </c>
      <c r="BZ481" s="4" t="str">
        <v>Kahangi</v>
      </c>
      <c r="CA481" s="4" t="str">
        <v>Kahangi</v>
      </c>
      <c r="CB481" s="4" t="str">
        <v>Kahangi</v>
      </c>
      <c r="CC481" s="4" t="str">
        <v>Kahangi</v>
      </c>
      <c r="CD481" s="4" t="str">
        <v>Kahangi</v>
      </c>
      <c r="CE481" s="4" t="str">
        <v>Kahangi</v>
      </c>
      <c r="CF481" s="4" t="str">
        <v>Kahangi</v>
      </c>
      <c r="CG481" s="4" t="str">
        <v>Kahangi</v>
      </c>
      <c r="CH481" s="4" t="str">
        <v>Kahangi</v>
      </c>
      <c r="CJ481" s="4" t="str">
        <v>Kahangi</v>
      </c>
      <c r="CK481" s="4" t="str">
        <v>Kahangi</v>
      </c>
      <c r="CL481" s="4" t="str">
        <v>Kahangi</v>
      </c>
      <c r="CM481" s="4" t="str">
        <v>Kahangi</v>
      </c>
      <c r="CN481" s="4" t="str">
        <v>Kahangi</v>
      </c>
      <c r="CO481" s="4" t="str">
        <v>Kahangi</v>
      </c>
      <c r="CP481" s="4" t="str">
        <v>Kahangi</v>
      </c>
      <c r="CQ481" s="4" t="str">
        <v>Kahangi</v>
      </c>
      <c r="CR481" s="4" t="str">
        <v>Kahangi</v>
      </c>
      <c r="CS481" s="4" t="str">
        <v>Kahangi</v>
      </c>
      <c r="CT481" s="4" t="str">
        <v>Kahangi</v>
      </c>
      <c r="CU481" s="4" t="str">
        <v>Kahangi</v>
      </c>
      <c r="CV481" s="4" t="str">
        <v>Kahangi</v>
      </c>
      <c r="CW481" s="4" t="str">
        <v>Kahangi</v>
      </c>
      <c r="CX481" s="4" t="str">
        <v>Kahangi</v>
      </c>
      <c r="CY481" s="4" t="str">
        <v>Kahangi</v>
      </c>
      <c r="CZ481" s="4" t="str">
        <v>Kahangi</v>
      </c>
      <c r="DA481" s="4" t="str">
        <v>Kahangi</v>
      </c>
      <c r="DB481" s="4" t="str">
        <v>Kahangi</v>
      </c>
      <c r="DC481" s="4" t="str">
        <v>Kahangi</v>
      </c>
      <c r="DD481" s="4" t="str">
        <v>Kahangi</v>
      </c>
      <c r="DE481" s="4" t="str">
        <v>Kahangi</v>
      </c>
      <c r="DF481" s="4" t="str">
        <v>Kahangi</v>
      </c>
      <c r="DG481" s="4" t="str">
        <v>Kahangi</v>
      </c>
      <c r="DH481" s="4" t="str">
        <v>Kahangi</v>
      </c>
      <c r="DI481" s="4" t="str">
        <v>Kahangi</v>
      </c>
      <c r="DJ481" s="4" t="str">
        <v>Kahangi</v>
      </c>
      <c r="DK481" s="4" t="str">
        <v>Kahangi</v>
      </c>
      <c r="DL481" s="4" t="str">
        <v>Kahangi</v>
      </c>
      <c r="DM481" s="4" t="str">
        <v>Kahangi</v>
      </c>
      <c r="DN481" s="4" t="str">
        <v>Kahangi</v>
      </c>
      <c r="DO481" s="4" t="str">
        <v>Kahangi</v>
      </c>
      <c r="DP481" s="4" t="str">
        <v>Kahangi</v>
      </c>
    </row>
    <row r="482" spans="1:120" x14ac:dyDescent="0.35">
      <c r="A482" s="4">
        <v>-21.82</v>
      </c>
      <c r="B482" s="4">
        <v>46.94</v>
      </c>
      <c r="C482" s="4" t="s">
        <v>227</v>
      </c>
      <c r="D482" s="4" t="s">
        <v>130</v>
      </c>
      <c r="E482" s="4" t="s">
        <v>690</v>
      </c>
      <c r="F482" s="4">
        <v>1188</v>
      </c>
      <c r="G482" s="4" t="str">
        <f t="shared" si="7"/>
        <v>Madagascar-Ambalavao</v>
      </c>
      <c r="BA482" s="4" t="str">
        <v>Kaibo</v>
      </c>
      <c r="BB482" s="4" t="str">
        <v>Kaibo</v>
      </c>
      <c r="BC482" s="4" t="str">
        <v>Kaibo</v>
      </c>
      <c r="BD482" s="4" t="str">
        <v>Kaibo</v>
      </c>
      <c r="BE482" s="4" t="str">
        <v>Kaibo</v>
      </c>
      <c r="BF482" s="4" t="str">
        <v>Kaibo</v>
      </c>
      <c r="BG482" s="4" t="str">
        <v>Kaibo</v>
      </c>
      <c r="BH482" s="4" t="str">
        <v>Kaibo</v>
      </c>
      <c r="BI482" s="4" t="str">
        <v>Kaibo</v>
      </c>
      <c r="BJ482" s="4" t="str">
        <v>Kaibo</v>
      </c>
      <c r="BK482" s="4" t="str">
        <v>Kaibo</v>
      </c>
      <c r="BL482" s="4" t="str">
        <v>Kaibo</v>
      </c>
      <c r="BM482" s="4" t="str">
        <v>Kaibo</v>
      </c>
      <c r="BN482" s="4" t="str">
        <v>Kaibo</v>
      </c>
      <c r="BO482" s="4" t="str">
        <v>Kaibo</v>
      </c>
      <c r="BP482" s="4" t="str">
        <v>Kaibo</v>
      </c>
      <c r="BQ482" s="4" t="str">
        <v>Kaibo</v>
      </c>
      <c r="BR482" s="4" t="str">
        <v>Kaibo</v>
      </c>
      <c r="BS482" s="4" t="str">
        <v>Kaibo</v>
      </c>
      <c r="BT482" s="4" t="str">
        <v>Kaibo</v>
      </c>
      <c r="BU482" s="4" t="str">
        <v>Kaibo</v>
      </c>
      <c r="BV482" s="4" t="str">
        <v>Kaibo</v>
      </c>
      <c r="BW482" s="4" t="str">
        <v>Kaibo</v>
      </c>
      <c r="BX482" s="4" t="str">
        <v>Kaibo</v>
      </c>
      <c r="BY482" s="4" t="str">
        <v>Kaibo</v>
      </c>
      <c r="BZ482" s="4" t="str">
        <v>Kaibo</v>
      </c>
      <c r="CA482" s="4" t="str">
        <v>Kaibo</v>
      </c>
      <c r="CB482" s="4" t="str">
        <v>Kaibo</v>
      </c>
      <c r="CC482" s="4" t="str">
        <v>Kaibo</v>
      </c>
      <c r="CD482" s="4" t="str">
        <v>Kaibo</v>
      </c>
      <c r="CE482" s="4" t="str">
        <v>Kaibo</v>
      </c>
      <c r="CF482" s="4" t="str">
        <v>Kaibo</v>
      </c>
      <c r="CG482" s="4" t="str">
        <v>Kaibo</v>
      </c>
      <c r="CH482" s="4" t="str">
        <v>Kaibo</v>
      </c>
      <c r="CJ482" s="4" t="str">
        <v>Kaibo</v>
      </c>
      <c r="CK482" s="4" t="str">
        <v>Kaibo</v>
      </c>
      <c r="CL482" s="4" t="str">
        <v>Kaibo</v>
      </c>
      <c r="CM482" s="4" t="str">
        <v>Kaibo</v>
      </c>
      <c r="CN482" s="4" t="str">
        <v>Kaibo</v>
      </c>
      <c r="CO482" s="4" t="str">
        <v>Kaibo</v>
      </c>
      <c r="CP482" s="4" t="str">
        <v>Kaibo</v>
      </c>
      <c r="CQ482" s="4" t="str">
        <v>Kaibo</v>
      </c>
      <c r="CR482" s="4" t="str">
        <v>Kaibo</v>
      </c>
      <c r="CS482" s="4" t="str">
        <v>Kaibo</v>
      </c>
      <c r="CT482" s="4" t="str">
        <v>Kaibo</v>
      </c>
      <c r="CU482" s="4" t="str">
        <v>Kaibo</v>
      </c>
      <c r="CV482" s="4" t="str">
        <v>Kaibo</v>
      </c>
      <c r="CW482" s="4" t="str">
        <v>Kaibo</v>
      </c>
      <c r="CX482" s="4" t="str">
        <v>Kaibo</v>
      </c>
      <c r="CY482" s="4" t="str">
        <v>Kaibo</v>
      </c>
      <c r="CZ482" s="4" t="str">
        <v>Kaibo</v>
      </c>
      <c r="DA482" s="4" t="str">
        <v>Kaibo</v>
      </c>
      <c r="DB482" s="4" t="str">
        <v>Kaibo</v>
      </c>
      <c r="DC482" s="4" t="str">
        <v>Kaibo</v>
      </c>
      <c r="DD482" s="4" t="str">
        <v>Kaibo</v>
      </c>
      <c r="DE482" s="4" t="str">
        <v>Kaibo</v>
      </c>
      <c r="DF482" s="4" t="str">
        <v>Kaibo</v>
      </c>
      <c r="DG482" s="4" t="str">
        <v>Kaibo</v>
      </c>
      <c r="DH482" s="4" t="str">
        <v>Kaibo</v>
      </c>
      <c r="DI482" s="4" t="str">
        <v>Kaibo</v>
      </c>
      <c r="DJ482" s="4" t="str">
        <v>Kaibo</v>
      </c>
      <c r="DK482" s="4" t="str">
        <v>Kaibo</v>
      </c>
      <c r="DL482" s="4" t="str">
        <v>Kaibo</v>
      </c>
      <c r="DM482" s="4" t="str">
        <v>Kaibo</v>
      </c>
      <c r="DN482" s="4" t="str">
        <v>Kaibo</v>
      </c>
      <c r="DO482" s="4" t="str">
        <v>Kaibo</v>
      </c>
      <c r="DP482" s="4" t="str">
        <v>Kaibo</v>
      </c>
    </row>
    <row r="483" spans="1:120" x14ac:dyDescent="0.35">
      <c r="A483" s="4">
        <v>-18.91667</v>
      </c>
      <c r="B483" s="4">
        <v>47.516669999999998</v>
      </c>
      <c r="C483" s="4" t="s">
        <v>227</v>
      </c>
      <c r="D483" s="4" t="s">
        <v>296</v>
      </c>
      <c r="E483" s="4" t="s">
        <v>691</v>
      </c>
      <c r="F483" s="4">
        <v>1188</v>
      </c>
      <c r="G483" s="4" t="str">
        <f t="shared" si="7"/>
        <v>Madagascar-Ambatofotsy.Fianarantsoa</v>
      </c>
      <c r="BA483" s="4" t="str">
        <v>Kakamega</v>
      </c>
      <c r="BB483" s="4" t="str">
        <v>Kakamega</v>
      </c>
      <c r="BC483" s="4" t="str">
        <v>Kakamega</v>
      </c>
      <c r="BD483" s="4" t="str">
        <v>Kakamega</v>
      </c>
      <c r="BE483" s="4" t="str">
        <v>Kakamega</v>
      </c>
      <c r="BF483" s="4" t="str">
        <v>Kakamega</v>
      </c>
      <c r="BG483" s="4" t="str">
        <v>Kakamega</v>
      </c>
      <c r="BH483" s="4" t="str">
        <v>Kakamega</v>
      </c>
      <c r="BI483" s="4" t="str">
        <v>Kakamega</v>
      </c>
      <c r="BJ483" s="4" t="str">
        <v>Kakamega</v>
      </c>
      <c r="BK483" s="4" t="str">
        <v>Kakamega</v>
      </c>
      <c r="BL483" s="4" t="str">
        <v>Kakamega</v>
      </c>
      <c r="BM483" s="4" t="str">
        <v>Kakamega</v>
      </c>
      <c r="BN483" s="4" t="str">
        <v>Kakamega</v>
      </c>
      <c r="BO483" s="4" t="str">
        <v>Kakamega</v>
      </c>
      <c r="BP483" s="4" t="str">
        <v>Kakamega</v>
      </c>
      <c r="BQ483" s="4" t="str">
        <v>Kakamega</v>
      </c>
      <c r="BR483" s="4" t="str">
        <v>Kakamega</v>
      </c>
      <c r="BS483" s="4" t="str">
        <v>Kakamega</v>
      </c>
      <c r="BT483" s="4" t="str">
        <v>Kakamega</v>
      </c>
      <c r="BU483" s="4" t="str">
        <v>Kakamega</v>
      </c>
      <c r="BV483" s="4" t="str">
        <v>Kakamega</v>
      </c>
      <c r="BW483" s="4" t="str">
        <v>Kakamega</v>
      </c>
      <c r="BX483" s="4" t="str">
        <v>Kakamega</v>
      </c>
      <c r="BY483" s="4" t="str">
        <v>Kakamega</v>
      </c>
      <c r="BZ483" s="4" t="str">
        <v>Kakamega</v>
      </c>
      <c r="CA483" s="4" t="str">
        <v>Kakamega</v>
      </c>
      <c r="CB483" s="4" t="str">
        <v>Kakamega</v>
      </c>
      <c r="CC483" s="4" t="str">
        <v>Kakamega</v>
      </c>
      <c r="CD483" s="4" t="str">
        <v>Kakamega</v>
      </c>
      <c r="CE483" s="4" t="str">
        <v>Kakamega</v>
      </c>
      <c r="CF483" s="4" t="str">
        <v>Kakamega</v>
      </c>
      <c r="CG483" s="4" t="str">
        <v>Kakamega</v>
      </c>
      <c r="CH483" s="4" t="str">
        <v>Kakamega</v>
      </c>
      <c r="CJ483" s="4" t="str">
        <v>Kakamega</v>
      </c>
      <c r="CK483" s="4" t="str">
        <v>Kakamega</v>
      </c>
      <c r="CL483" s="4" t="str">
        <v>Kakamega</v>
      </c>
      <c r="CM483" s="4" t="str">
        <v>Kakamega</v>
      </c>
      <c r="CN483" s="4" t="str">
        <v>Kakamega</v>
      </c>
      <c r="CO483" s="4" t="str">
        <v>Kakamega</v>
      </c>
      <c r="CP483" s="4" t="str">
        <v>Kakamega</v>
      </c>
      <c r="CQ483" s="4" t="str">
        <v>Kakamega</v>
      </c>
      <c r="CR483" s="4" t="str">
        <v>Kakamega</v>
      </c>
      <c r="CS483" s="4" t="str">
        <v>Kakamega</v>
      </c>
      <c r="CT483" s="4" t="str">
        <v>Kakamega</v>
      </c>
      <c r="CU483" s="4" t="str">
        <v>Kakamega</v>
      </c>
      <c r="CV483" s="4" t="str">
        <v>Kakamega</v>
      </c>
      <c r="CW483" s="4" t="str">
        <v>Kakamega</v>
      </c>
      <c r="CX483" s="4" t="str">
        <v>Kakamega</v>
      </c>
      <c r="CY483" s="4" t="str">
        <v>Kakamega</v>
      </c>
      <c r="CZ483" s="4" t="str">
        <v>Kakamega</v>
      </c>
      <c r="DA483" s="4" t="str">
        <v>Kakamega</v>
      </c>
      <c r="DB483" s="4" t="str">
        <v>Kakamega</v>
      </c>
      <c r="DC483" s="4" t="str">
        <v>Kakamega</v>
      </c>
      <c r="DD483" s="4" t="str">
        <v>Kakamega</v>
      </c>
      <c r="DE483" s="4" t="str">
        <v>Kakamega</v>
      </c>
      <c r="DF483" s="4" t="str">
        <v>Kakamega</v>
      </c>
      <c r="DG483" s="4" t="str">
        <v>Kakamega</v>
      </c>
      <c r="DH483" s="4" t="str">
        <v>Kakamega</v>
      </c>
      <c r="DI483" s="4" t="str">
        <v>Kakamega</v>
      </c>
      <c r="DJ483" s="4" t="str">
        <v>Kakamega</v>
      </c>
      <c r="DK483" s="4" t="str">
        <v>Kakamega</v>
      </c>
      <c r="DL483" s="4" t="str">
        <v>Kakamega</v>
      </c>
      <c r="DM483" s="4" t="str">
        <v>Kakamega</v>
      </c>
      <c r="DN483" s="4" t="str">
        <v>Kakamega</v>
      </c>
      <c r="DO483" s="4" t="str">
        <v>Kakamega</v>
      </c>
      <c r="DP483" s="4" t="str">
        <v>Kakamega</v>
      </c>
    </row>
    <row r="484" spans="1:120" x14ac:dyDescent="0.35">
      <c r="A484" s="4">
        <v>-18.91667</v>
      </c>
      <c r="B484" s="4">
        <v>47.516669999999998</v>
      </c>
      <c r="C484" s="4" t="s">
        <v>227</v>
      </c>
      <c r="D484" s="4" t="s">
        <v>130</v>
      </c>
      <c r="E484" s="4" t="s">
        <v>691</v>
      </c>
      <c r="F484" s="4">
        <v>1188</v>
      </c>
      <c r="G484" s="4" t="str">
        <f t="shared" si="7"/>
        <v>Madagascar-Ambatofotsy.Fianarantsoa</v>
      </c>
      <c r="BA484" s="4" t="str">
        <v>Kakamega County</v>
      </c>
      <c r="BB484" s="4" t="str">
        <v>Kakamega County</v>
      </c>
      <c r="BC484" s="4" t="str">
        <v>Kakamega County</v>
      </c>
      <c r="BD484" s="4" t="str">
        <v>Kakamega County</v>
      </c>
      <c r="BE484" s="4" t="str">
        <v>Kakamega County</v>
      </c>
      <c r="BF484" s="4" t="str">
        <v>Kakamega County</v>
      </c>
      <c r="BG484" s="4" t="str">
        <v>Kakamega County</v>
      </c>
      <c r="BH484" s="4" t="str">
        <v>Kakamega County</v>
      </c>
      <c r="BI484" s="4" t="str">
        <v>Kakamega County</v>
      </c>
      <c r="BJ484" s="4" t="str">
        <v>Kakamega County</v>
      </c>
      <c r="BK484" s="4" t="str">
        <v>Kakamega County</v>
      </c>
      <c r="BL484" s="4" t="str">
        <v>Kakamega County</v>
      </c>
      <c r="BM484" s="4" t="str">
        <v>Kakamega County</v>
      </c>
      <c r="BN484" s="4" t="str">
        <v>Kakamega County</v>
      </c>
      <c r="BO484" s="4" t="str">
        <v>Kakamega County</v>
      </c>
      <c r="BP484" s="4" t="str">
        <v>Kakamega County</v>
      </c>
      <c r="BQ484" s="4" t="str">
        <v>Kakamega County</v>
      </c>
      <c r="BR484" s="4" t="str">
        <v>Kakamega County</v>
      </c>
      <c r="BS484" s="4" t="str">
        <v>Kakamega County</v>
      </c>
      <c r="BT484" s="4" t="str">
        <v>Kakamega County</v>
      </c>
      <c r="BU484" s="4" t="str">
        <v>Kakamega County</v>
      </c>
      <c r="BV484" s="4" t="str">
        <v>Kakamega County</v>
      </c>
      <c r="BW484" s="4" t="str">
        <v>Kakamega County</v>
      </c>
      <c r="BX484" s="4" t="str">
        <v>Kakamega County</v>
      </c>
      <c r="BY484" s="4" t="str">
        <v>Kakamega County</v>
      </c>
      <c r="BZ484" s="4" t="str">
        <v>Kakamega County</v>
      </c>
      <c r="CA484" s="4" t="str">
        <v>Kakamega County</v>
      </c>
      <c r="CB484" s="4" t="str">
        <v>Kakamega County</v>
      </c>
      <c r="CC484" s="4" t="str">
        <v>Kakamega County</v>
      </c>
      <c r="CD484" s="4" t="str">
        <v>Kakamega County</v>
      </c>
      <c r="CE484" s="4" t="str">
        <v>Kakamega County</v>
      </c>
      <c r="CF484" s="4" t="str">
        <v>Kakamega County</v>
      </c>
      <c r="CG484" s="4" t="str">
        <v>Kakamega County</v>
      </c>
      <c r="CH484" s="4" t="str">
        <v>Kakamega County</v>
      </c>
      <c r="CJ484" s="4" t="str">
        <v>Kakamega County</v>
      </c>
      <c r="CK484" s="4" t="str">
        <v>Kakamega County</v>
      </c>
      <c r="CL484" s="4" t="str">
        <v>Kakamega County</v>
      </c>
      <c r="CM484" s="4" t="str">
        <v>Kakamega County</v>
      </c>
      <c r="CN484" s="4" t="str">
        <v>Kakamega County</v>
      </c>
      <c r="CO484" s="4" t="str">
        <v>Kakamega County</v>
      </c>
      <c r="CP484" s="4" t="str">
        <v>Kakamega County</v>
      </c>
      <c r="CQ484" s="4" t="str">
        <v>Kakamega County</v>
      </c>
      <c r="CR484" s="4" t="str">
        <v>Kakamega County</v>
      </c>
      <c r="CS484" s="4" t="str">
        <v>Kakamega County</v>
      </c>
      <c r="CT484" s="4" t="str">
        <v>Kakamega County</v>
      </c>
      <c r="CU484" s="4" t="str">
        <v>Kakamega County</v>
      </c>
      <c r="CV484" s="4" t="str">
        <v>Kakamega County</v>
      </c>
      <c r="CW484" s="4" t="str">
        <v>Kakamega County</v>
      </c>
      <c r="CX484" s="4" t="str">
        <v>Kakamega County</v>
      </c>
      <c r="CY484" s="4" t="str">
        <v>Kakamega County</v>
      </c>
      <c r="CZ484" s="4" t="str">
        <v>Kakamega County</v>
      </c>
      <c r="DA484" s="4" t="str">
        <v>Kakamega County</v>
      </c>
      <c r="DB484" s="4" t="str">
        <v>Kakamega County</v>
      </c>
      <c r="DC484" s="4" t="str">
        <v>Kakamega County</v>
      </c>
      <c r="DD484" s="4" t="str">
        <v>Kakamega County</v>
      </c>
      <c r="DE484" s="4" t="str">
        <v>Kakamega County</v>
      </c>
      <c r="DF484" s="4" t="str">
        <v>Kakamega County</v>
      </c>
      <c r="DG484" s="4" t="str">
        <v>Kakamega County</v>
      </c>
      <c r="DH484" s="4" t="str">
        <v>Kakamega County</v>
      </c>
      <c r="DI484" s="4" t="str">
        <v>Kakamega County</v>
      </c>
      <c r="DJ484" s="4" t="str">
        <v>Kakamega County</v>
      </c>
      <c r="DK484" s="4" t="str">
        <v>Kakamega County</v>
      </c>
      <c r="DL484" s="4" t="str">
        <v>Kakamega County</v>
      </c>
      <c r="DM484" s="4" t="str">
        <v>Kakamega County</v>
      </c>
      <c r="DN484" s="4" t="str">
        <v>Kakamega County</v>
      </c>
      <c r="DO484" s="4" t="str">
        <v>Kakamega County</v>
      </c>
      <c r="DP484" s="4" t="str">
        <v>Kakamega County</v>
      </c>
    </row>
    <row r="485" spans="1:120" x14ac:dyDescent="0.35">
      <c r="A485" s="4">
        <v>-19.492999999999999</v>
      </c>
      <c r="B485" s="4">
        <v>47.997999999999998</v>
      </c>
      <c r="C485" s="4" t="s">
        <v>227</v>
      </c>
      <c r="D485" s="4" t="s">
        <v>130</v>
      </c>
      <c r="E485" s="4" t="s">
        <v>692</v>
      </c>
      <c r="F485" s="4">
        <v>2100</v>
      </c>
      <c r="G485" s="4" t="str">
        <f t="shared" si="7"/>
        <v>Madagascar-Ambatondrazaka.Imerimandroso.Antsirabe.Fianarantsoa</v>
      </c>
      <c r="BA485" s="4" t="str">
        <v>Kakamega.Vihiga</v>
      </c>
      <c r="BB485" s="4" t="str">
        <v>Kakamega.Vihiga</v>
      </c>
      <c r="BC485" s="4" t="str">
        <v>Kakamega.Vihiga</v>
      </c>
      <c r="BD485" s="4" t="str">
        <v>Kakamega.Vihiga</v>
      </c>
      <c r="BE485" s="4" t="str">
        <v>Kakamega.Vihiga</v>
      </c>
      <c r="BF485" s="4" t="str">
        <v>Kakamega.Vihiga</v>
      </c>
      <c r="BG485" s="4" t="str">
        <v>Kakamega.Vihiga</v>
      </c>
      <c r="BH485" s="4" t="str">
        <v>Kakamega.Vihiga</v>
      </c>
      <c r="BI485" s="4" t="str">
        <v>Kakamega.Vihiga</v>
      </c>
      <c r="BJ485" s="4" t="str">
        <v>Kakamega.Vihiga</v>
      </c>
      <c r="BK485" s="4" t="str">
        <v>Kakamega.Vihiga</v>
      </c>
      <c r="BL485" s="4" t="str">
        <v>Kakamega.Vihiga</v>
      </c>
      <c r="BM485" s="4" t="str">
        <v>Kakamega.Vihiga</v>
      </c>
      <c r="BN485" s="4" t="str">
        <v>Kakamega.Vihiga</v>
      </c>
      <c r="BO485" s="4" t="str">
        <v>Kakamega.Vihiga</v>
      </c>
      <c r="BP485" s="4" t="str">
        <v>Kakamega.Vihiga</v>
      </c>
      <c r="BQ485" s="4" t="str">
        <v>Kakamega.Vihiga</v>
      </c>
      <c r="BR485" s="4" t="str">
        <v>Kakamega.Vihiga</v>
      </c>
      <c r="BS485" s="4" t="str">
        <v>Kakamega.Vihiga</v>
      </c>
      <c r="BT485" s="4" t="str">
        <v>Kakamega.Vihiga</v>
      </c>
      <c r="BU485" s="4" t="str">
        <v>Kakamega.Vihiga</v>
      </c>
      <c r="BV485" s="4" t="str">
        <v>Kakamega.Vihiga</v>
      </c>
      <c r="BW485" s="4" t="str">
        <v>Kakamega.Vihiga</v>
      </c>
      <c r="BX485" s="4" t="str">
        <v>Kakamega.Vihiga</v>
      </c>
      <c r="BY485" s="4" t="str">
        <v>Kakamega.Vihiga</v>
      </c>
      <c r="BZ485" s="4" t="str">
        <v>Kakamega.Vihiga</v>
      </c>
      <c r="CA485" s="4" t="str">
        <v>Kakamega.Vihiga</v>
      </c>
      <c r="CB485" s="4" t="str">
        <v>Kakamega.Vihiga</v>
      </c>
      <c r="CC485" s="4" t="str">
        <v>Kakamega.Vihiga</v>
      </c>
      <c r="CD485" s="4" t="str">
        <v>Kakamega.Vihiga</v>
      </c>
      <c r="CE485" s="4" t="str">
        <v>Kakamega.Vihiga</v>
      </c>
      <c r="CF485" s="4" t="str">
        <v>Kakamega.Vihiga</v>
      </c>
      <c r="CG485" s="4" t="str">
        <v>Kakamega.Vihiga</v>
      </c>
      <c r="CH485" s="4" t="str">
        <v>Kakamega.Vihiga</v>
      </c>
      <c r="CJ485" s="4" t="str">
        <v>Kakamega.Vihiga</v>
      </c>
      <c r="CK485" s="4" t="str">
        <v>Kakamega.Vihiga</v>
      </c>
      <c r="CL485" s="4" t="str">
        <v>Kakamega.Vihiga</v>
      </c>
      <c r="CM485" s="4" t="str">
        <v>Kakamega.Vihiga</v>
      </c>
      <c r="CN485" s="4" t="str">
        <v>Kakamega.Vihiga</v>
      </c>
      <c r="CO485" s="4" t="str">
        <v>Kakamega.Vihiga</v>
      </c>
      <c r="CP485" s="4" t="str">
        <v>Kakamega.Vihiga</v>
      </c>
      <c r="CQ485" s="4" t="str">
        <v>Kakamega.Vihiga</v>
      </c>
      <c r="CR485" s="4" t="str">
        <v>Kakamega.Vihiga</v>
      </c>
      <c r="CS485" s="4" t="str">
        <v>Kakamega.Vihiga</v>
      </c>
      <c r="CT485" s="4" t="str">
        <v>Kakamega.Vihiga</v>
      </c>
      <c r="CU485" s="4" t="str">
        <v>Kakamega.Vihiga</v>
      </c>
      <c r="CV485" s="4" t="str">
        <v>Kakamega.Vihiga</v>
      </c>
      <c r="CW485" s="4" t="str">
        <v>Kakamega.Vihiga</v>
      </c>
      <c r="CX485" s="4" t="str">
        <v>Kakamega.Vihiga</v>
      </c>
      <c r="CY485" s="4" t="str">
        <v>Kakamega.Vihiga</v>
      </c>
      <c r="CZ485" s="4" t="str">
        <v>Kakamega.Vihiga</v>
      </c>
      <c r="DA485" s="4" t="str">
        <v>Kakamega.Vihiga</v>
      </c>
      <c r="DB485" s="4" t="str">
        <v>Kakamega.Vihiga</v>
      </c>
      <c r="DC485" s="4" t="str">
        <v>Kakamega.Vihiga</v>
      </c>
      <c r="DD485" s="4" t="str">
        <v>Kakamega.Vihiga</v>
      </c>
      <c r="DE485" s="4" t="str">
        <v>Kakamega.Vihiga</v>
      </c>
      <c r="DF485" s="4" t="str">
        <v>Kakamega.Vihiga</v>
      </c>
      <c r="DG485" s="4" t="str">
        <v>Kakamega.Vihiga</v>
      </c>
      <c r="DH485" s="4" t="str">
        <v>Kakamega.Vihiga</v>
      </c>
      <c r="DI485" s="4" t="str">
        <v>Kakamega.Vihiga</v>
      </c>
      <c r="DJ485" s="4" t="str">
        <v>Kakamega.Vihiga</v>
      </c>
      <c r="DK485" s="4" t="str">
        <v>Kakamega.Vihiga</v>
      </c>
      <c r="DL485" s="4" t="str">
        <v>Kakamega.Vihiga</v>
      </c>
      <c r="DM485" s="4" t="str">
        <v>Kakamega.Vihiga</v>
      </c>
      <c r="DN485" s="4" t="str">
        <v>Kakamega.Vihiga</v>
      </c>
      <c r="DO485" s="4" t="str">
        <v>Kakamega.Vihiga</v>
      </c>
      <c r="DP485" s="4" t="str">
        <v>Kakamega.Vihiga</v>
      </c>
    </row>
    <row r="486" spans="1:120" x14ac:dyDescent="0.35">
      <c r="A486" s="4">
        <v>-19.783329999999999</v>
      </c>
      <c r="B486" s="4">
        <v>47.1</v>
      </c>
      <c r="C486" s="4" t="s">
        <v>227</v>
      </c>
      <c r="D486" s="4" t="s">
        <v>130</v>
      </c>
      <c r="E486" s="4" t="s">
        <v>693</v>
      </c>
      <c r="F486" s="4">
        <v>917</v>
      </c>
      <c r="G486" s="4" t="str">
        <f t="shared" si="7"/>
        <v>Madagascar-Andranomanelatra</v>
      </c>
      <c r="BA486" s="4" t="str">
        <v>Kakasi</v>
      </c>
      <c r="BB486" s="4" t="str">
        <v>Kakasi</v>
      </c>
      <c r="BC486" s="4" t="str">
        <v>Kakasi</v>
      </c>
      <c r="BD486" s="4" t="str">
        <v>Kakasi</v>
      </c>
      <c r="BE486" s="4" t="str">
        <v>Kakasi</v>
      </c>
      <c r="BF486" s="4" t="str">
        <v>Kakasi</v>
      </c>
      <c r="BG486" s="4" t="str">
        <v>Kakasi</v>
      </c>
      <c r="BH486" s="4" t="str">
        <v>Kakasi</v>
      </c>
      <c r="BI486" s="4" t="str">
        <v>Kakasi</v>
      </c>
      <c r="BJ486" s="4" t="str">
        <v>Kakasi</v>
      </c>
      <c r="BK486" s="4" t="str">
        <v>Kakasi</v>
      </c>
      <c r="BL486" s="4" t="str">
        <v>Kakasi</v>
      </c>
      <c r="BM486" s="4" t="str">
        <v>Kakasi</v>
      </c>
      <c r="BN486" s="4" t="str">
        <v>Kakasi</v>
      </c>
      <c r="BO486" s="4" t="str">
        <v>Kakasi</v>
      </c>
      <c r="BP486" s="4" t="str">
        <v>Kakasi</v>
      </c>
      <c r="BQ486" s="4" t="str">
        <v>Kakasi</v>
      </c>
      <c r="BR486" s="4" t="str">
        <v>Kakasi</v>
      </c>
      <c r="BS486" s="4" t="str">
        <v>Kakasi</v>
      </c>
      <c r="BT486" s="4" t="str">
        <v>Kakasi</v>
      </c>
      <c r="BU486" s="4" t="str">
        <v>Kakasi</v>
      </c>
      <c r="BV486" s="4" t="str">
        <v>Kakasi</v>
      </c>
      <c r="BW486" s="4" t="str">
        <v>Kakasi</v>
      </c>
      <c r="BX486" s="4" t="str">
        <v>Kakasi</v>
      </c>
      <c r="BY486" s="4" t="str">
        <v>Kakasi</v>
      </c>
      <c r="BZ486" s="4" t="str">
        <v>Kakasi</v>
      </c>
      <c r="CA486" s="4" t="str">
        <v>Kakasi</v>
      </c>
      <c r="CB486" s="4" t="str">
        <v>Kakasi</v>
      </c>
      <c r="CC486" s="4" t="str">
        <v>Kakasi</v>
      </c>
      <c r="CD486" s="4" t="str">
        <v>Kakasi</v>
      </c>
      <c r="CE486" s="4" t="str">
        <v>Kakasi</v>
      </c>
      <c r="CF486" s="4" t="str">
        <v>Kakasi</v>
      </c>
      <c r="CG486" s="4" t="str">
        <v>Kakasi</v>
      </c>
      <c r="CH486" s="4" t="str">
        <v>Kakasi</v>
      </c>
      <c r="CJ486" s="4" t="str">
        <v>Kakasi</v>
      </c>
      <c r="CK486" s="4" t="str">
        <v>Kakasi</v>
      </c>
      <c r="CL486" s="4" t="str">
        <v>Kakasi</v>
      </c>
      <c r="CM486" s="4" t="str">
        <v>Kakasi</v>
      </c>
      <c r="CN486" s="4" t="str">
        <v>Kakasi</v>
      </c>
      <c r="CO486" s="4" t="str">
        <v>Kakasi</v>
      </c>
      <c r="CP486" s="4" t="str">
        <v>Kakasi</v>
      </c>
      <c r="CQ486" s="4" t="str">
        <v>Kakasi</v>
      </c>
      <c r="CR486" s="4" t="str">
        <v>Kakasi</v>
      </c>
      <c r="CS486" s="4" t="str">
        <v>Kakasi</v>
      </c>
      <c r="CT486" s="4" t="str">
        <v>Kakasi</v>
      </c>
      <c r="CU486" s="4" t="str">
        <v>Kakasi</v>
      </c>
      <c r="CV486" s="4" t="str">
        <v>Kakasi</v>
      </c>
      <c r="CW486" s="4" t="str">
        <v>Kakasi</v>
      </c>
      <c r="CX486" s="4" t="str">
        <v>Kakasi</v>
      </c>
      <c r="CY486" s="4" t="str">
        <v>Kakasi</v>
      </c>
      <c r="CZ486" s="4" t="str">
        <v>Kakasi</v>
      </c>
      <c r="DA486" s="4" t="str">
        <v>Kakasi</v>
      </c>
      <c r="DB486" s="4" t="str">
        <v>Kakasi</v>
      </c>
      <c r="DC486" s="4" t="str">
        <v>Kakasi</v>
      </c>
      <c r="DD486" s="4" t="str">
        <v>Kakasi</v>
      </c>
      <c r="DE486" s="4" t="str">
        <v>Kakasi</v>
      </c>
      <c r="DF486" s="4" t="str">
        <v>Kakasi</v>
      </c>
      <c r="DG486" s="4" t="str">
        <v>Kakasi</v>
      </c>
      <c r="DH486" s="4" t="str">
        <v>Kakasi</v>
      </c>
      <c r="DI486" s="4" t="str">
        <v>Kakasi</v>
      </c>
      <c r="DJ486" s="4" t="str">
        <v>Kakasi</v>
      </c>
      <c r="DK486" s="4" t="str">
        <v>Kakasi</v>
      </c>
      <c r="DL486" s="4" t="str">
        <v>Kakasi</v>
      </c>
      <c r="DM486" s="4" t="str">
        <v>Kakasi</v>
      </c>
      <c r="DN486" s="4" t="str">
        <v>Kakasi</v>
      </c>
      <c r="DO486" s="4" t="str">
        <v>Kakasi</v>
      </c>
      <c r="DP486" s="4" t="str">
        <v>Kakasi</v>
      </c>
    </row>
    <row r="487" spans="1:120" x14ac:dyDescent="0.35">
      <c r="A487" s="4">
        <v>-19.239999999999998</v>
      </c>
      <c r="B487" s="4">
        <v>47.53</v>
      </c>
      <c r="C487" s="4" t="s">
        <v>227</v>
      </c>
      <c r="D487" s="4" t="s">
        <v>130</v>
      </c>
      <c r="E487" s="4" t="s">
        <v>694</v>
      </c>
      <c r="F487" s="4">
        <v>200000</v>
      </c>
      <c r="G487" s="4" t="str">
        <f t="shared" si="7"/>
        <v>Madagascar-Beforona</v>
      </c>
      <c r="BA487" s="4" t="str">
        <v>Kakuma</v>
      </c>
      <c r="BB487" s="4" t="str">
        <v>Kakuma</v>
      </c>
      <c r="BC487" s="4" t="str">
        <v>Kakuma</v>
      </c>
      <c r="BD487" s="4" t="str">
        <v>Kakuma</v>
      </c>
      <c r="BE487" s="4" t="str">
        <v>Kakuma</v>
      </c>
      <c r="BF487" s="4" t="str">
        <v>Kakuma</v>
      </c>
      <c r="BG487" s="4" t="str">
        <v>Kakuma</v>
      </c>
      <c r="BH487" s="4" t="str">
        <v>Kakuma</v>
      </c>
      <c r="BI487" s="4" t="str">
        <v>Kakuma</v>
      </c>
      <c r="BJ487" s="4" t="str">
        <v>Kakuma</v>
      </c>
      <c r="BK487" s="4" t="str">
        <v>Kakuma</v>
      </c>
      <c r="BL487" s="4" t="str">
        <v>Kakuma</v>
      </c>
      <c r="BM487" s="4" t="str">
        <v>Kakuma</v>
      </c>
      <c r="BN487" s="4" t="str">
        <v>Kakuma</v>
      </c>
      <c r="BO487" s="4" t="str">
        <v>Kakuma</v>
      </c>
      <c r="BP487" s="4" t="str">
        <v>Kakuma</v>
      </c>
      <c r="BQ487" s="4" t="str">
        <v>Kakuma</v>
      </c>
      <c r="BR487" s="4" t="str">
        <v>Kakuma</v>
      </c>
      <c r="BS487" s="4" t="str">
        <v>Kakuma</v>
      </c>
      <c r="BT487" s="4" t="str">
        <v>Kakuma</v>
      </c>
      <c r="BU487" s="4" t="str">
        <v>Kakuma</v>
      </c>
      <c r="BV487" s="4" t="str">
        <v>Kakuma</v>
      </c>
      <c r="BW487" s="4" t="str">
        <v>Kakuma</v>
      </c>
      <c r="BX487" s="4" t="str">
        <v>Kakuma</v>
      </c>
      <c r="BY487" s="4" t="str">
        <v>Kakuma</v>
      </c>
      <c r="BZ487" s="4" t="str">
        <v>Kakuma</v>
      </c>
      <c r="CA487" s="4" t="str">
        <v>Kakuma</v>
      </c>
      <c r="CB487" s="4" t="str">
        <v>Kakuma</v>
      </c>
      <c r="CC487" s="4" t="str">
        <v>Kakuma</v>
      </c>
      <c r="CD487" s="4" t="str">
        <v>Kakuma</v>
      </c>
      <c r="CE487" s="4" t="str">
        <v>Kakuma</v>
      </c>
      <c r="CF487" s="4" t="str">
        <v>Kakuma</v>
      </c>
      <c r="CG487" s="4" t="str">
        <v>Kakuma</v>
      </c>
      <c r="CH487" s="4" t="str">
        <v>Kakuma</v>
      </c>
      <c r="CJ487" s="4" t="str">
        <v>Kakuma</v>
      </c>
      <c r="CK487" s="4" t="str">
        <v>Kakuma</v>
      </c>
      <c r="CL487" s="4" t="str">
        <v>Kakuma</v>
      </c>
      <c r="CM487" s="4" t="str">
        <v>Kakuma</v>
      </c>
      <c r="CN487" s="4" t="str">
        <v>Kakuma</v>
      </c>
      <c r="CO487" s="4" t="str">
        <v>Kakuma</v>
      </c>
      <c r="CP487" s="4" t="str">
        <v>Kakuma</v>
      </c>
      <c r="CQ487" s="4" t="str">
        <v>Kakuma</v>
      </c>
      <c r="CR487" s="4" t="str">
        <v>Kakuma</v>
      </c>
      <c r="CS487" s="4" t="str">
        <v>Kakuma</v>
      </c>
      <c r="CT487" s="4" t="str">
        <v>Kakuma</v>
      </c>
      <c r="CU487" s="4" t="str">
        <v>Kakuma</v>
      </c>
      <c r="CV487" s="4" t="str">
        <v>Kakuma</v>
      </c>
      <c r="CW487" s="4" t="str">
        <v>Kakuma</v>
      </c>
      <c r="CX487" s="4" t="str">
        <v>Kakuma</v>
      </c>
      <c r="CY487" s="4" t="str">
        <v>Kakuma</v>
      </c>
      <c r="CZ487" s="4" t="str">
        <v>Kakuma</v>
      </c>
      <c r="DA487" s="4" t="str">
        <v>Kakuma</v>
      </c>
      <c r="DB487" s="4" t="str">
        <v>Kakuma</v>
      </c>
      <c r="DC487" s="4" t="str">
        <v>Kakuma</v>
      </c>
      <c r="DD487" s="4" t="str">
        <v>Kakuma</v>
      </c>
      <c r="DE487" s="4" t="str">
        <v>Kakuma</v>
      </c>
      <c r="DF487" s="4" t="str">
        <v>Kakuma</v>
      </c>
      <c r="DG487" s="4" t="str">
        <v>Kakuma</v>
      </c>
      <c r="DH487" s="4" t="str">
        <v>Kakuma</v>
      </c>
      <c r="DI487" s="4" t="str">
        <v>Kakuma</v>
      </c>
      <c r="DJ487" s="4" t="str">
        <v>Kakuma</v>
      </c>
      <c r="DK487" s="4" t="str">
        <v>Kakuma</v>
      </c>
      <c r="DL487" s="4" t="str">
        <v>Kakuma</v>
      </c>
      <c r="DM487" s="4" t="str">
        <v>Kakuma</v>
      </c>
      <c r="DN487" s="4" t="str">
        <v>Kakuma</v>
      </c>
      <c r="DO487" s="4" t="str">
        <v>Kakuma</v>
      </c>
      <c r="DP487" s="4" t="str">
        <v>Kakuma</v>
      </c>
    </row>
    <row r="488" spans="1:120" x14ac:dyDescent="0.35">
      <c r="A488" s="4">
        <v>-18.9712</v>
      </c>
      <c r="B488" s="4">
        <v>48.578899999999997</v>
      </c>
      <c r="C488" s="4" t="s">
        <v>227</v>
      </c>
      <c r="D488" s="4" t="s">
        <v>138</v>
      </c>
      <c r="E488" s="4" t="s">
        <v>695</v>
      </c>
      <c r="F488" s="4">
        <v>1000</v>
      </c>
      <c r="G488" s="4" t="str">
        <f t="shared" si="7"/>
        <v>Madagascar-CDIA Beforona</v>
      </c>
      <c r="BA488" s="4" t="str">
        <v>Kalalu</v>
      </c>
      <c r="BB488" s="4" t="str">
        <v>Kalalu</v>
      </c>
      <c r="BC488" s="4" t="str">
        <v>Kalalu</v>
      </c>
      <c r="BD488" s="4" t="str">
        <v>Kalalu</v>
      </c>
      <c r="BE488" s="4" t="str">
        <v>Kalalu</v>
      </c>
      <c r="BF488" s="4" t="str">
        <v>Kalalu</v>
      </c>
      <c r="BG488" s="4" t="str">
        <v>Kalalu</v>
      </c>
      <c r="BH488" s="4" t="str">
        <v>Kalalu</v>
      </c>
      <c r="BI488" s="4" t="str">
        <v>Kalalu</v>
      </c>
      <c r="BJ488" s="4" t="str">
        <v>Kalalu</v>
      </c>
      <c r="BK488" s="4" t="str">
        <v>Kalalu</v>
      </c>
      <c r="BL488" s="4" t="str">
        <v>Kalalu</v>
      </c>
      <c r="BM488" s="4" t="str">
        <v>Kalalu</v>
      </c>
      <c r="BN488" s="4" t="str">
        <v>Kalalu</v>
      </c>
      <c r="BO488" s="4" t="str">
        <v>Kalalu</v>
      </c>
      <c r="BP488" s="4" t="str">
        <v>Kalalu</v>
      </c>
      <c r="BQ488" s="4" t="str">
        <v>Kalalu</v>
      </c>
      <c r="BR488" s="4" t="str">
        <v>Kalalu</v>
      </c>
      <c r="BS488" s="4" t="str">
        <v>Kalalu</v>
      </c>
      <c r="BT488" s="4" t="str">
        <v>Kalalu</v>
      </c>
      <c r="BU488" s="4" t="str">
        <v>Kalalu</v>
      </c>
      <c r="BV488" s="4" t="str">
        <v>Kalalu</v>
      </c>
      <c r="BW488" s="4" t="str">
        <v>Kalalu</v>
      </c>
      <c r="BX488" s="4" t="str">
        <v>Kalalu</v>
      </c>
      <c r="BY488" s="4" t="str">
        <v>Kalalu</v>
      </c>
      <c r="BZ488" s="4" t="str">
        <v>Kalalu</v>
      </c>
      <c r="CA488" s="4" t="str">
        <v>Kalalu</v>
      </c>
      <c r="CB488" s="4" t="str">
        <v>Kalalu</v>
      </c>
      <c r="CC488" s="4" t="str">
        <v>Kalalu</v>
      </c>
      <c r="CD488" s="4" t="str">
        <v>Kalalu</v>
      </c>
      <c r="CE488" s="4" t="str">
        <v>Kalalu</v>
      </c>
      <c r="CF488" s="4" t="str">
        <v>Kalalu</v>
      </c>
      <c r="CG488" s="4" t="str">
        <v>Kalalu</v>
      </c>
      <c r="CH488" s="4" t="str">
        <v>Kalalu</v>
      </c>
      <c r="CJ488" s="4" t="str">
        <v>Kalalu</v>
      </c>
      <c r="CK488" s="4" t="str">
        <v>Kalalu</v>
      </c>
      <c r="CL488" s="4" t="str">
        <v>Kalalu</v>
      </c>
      <c r="CM488" s="4" t="str">
        <v>Kalalu</v>
      </c>
      <c r="CN488" s="4" t="str">
        <v>Kalalu</v>
      </c>
      <c r="CO488" s="4" t="str">
        <v>Kalalu</v>
      </c>
      <c r="CP488" s="4" t="str">
        <v>Kalalu</v>
      </c>
      <c r="CQ488" s="4" t="str">
        <v>Kalalu</v>
      </c>
      <c r="CR488" s="4" t="str">
        <v>Kalalu</v>
      </c>
      <c r="CS488" s="4" t="str">
        <v>Kalalu</v>
      </c>
      <c r="CT488" s="4" t="str">
        <v>Kalalu</v>
      </c>
      <c r="CU488" s="4" t="str">
        <v>Kalalu</v>
      </c>
      <c r="CV488" s="4" t="str">
        <v>Kalalu</v>
      </c>
      <c r="CW488" s="4" t="str">
        <v>Kalalu</v>
      </c>
      <c r="CX488" s="4" t="str">
        <v>Kalalu</v>
      </c>
      <c r="CY488" s="4" t="str">
        <v>Kalalu</v>
      </c>
      <c r="CZ488" s="4" t="str">
        <v>Kalalu</v>
      </c>
      <c r="DA488" s="4" t="str">
        <v>Kalalu</v>
      </c>
      <c r="DB488" s="4" t="str">
        <v>Kalalu</v>
      </c>
      <c r="DC488" s="4" t="str">
        <v>Kalalu</v>
      </c>
      <c r="DD488" s="4" t="str">
        <v>Kalalu</v>
      </c>
      <c r="DE488" s="4" t="str">
        <v>Kalalu</v>
      </c>
      <c r="DF488" s="4" t="str">
        <v>Kalalu</v>
      </c>
      <c r="DG488" s="4" t="str">
        <v>Kalalu</v>
      </c>
      <c r="DH488" s="4" t="str">
        <v>Kalalu</v>
      </c>
      <c r="DI488" s="4" t="str">
        <v>Kalalu</v>
      </c>
      <c r="DJ488" s="4" t="str">
        <v>Kalalu</v>
      </c>
      <c r="DK488" s="4" t="str">
        <v>Kalalu</v>
      </c>
      <c r="DL488" s="4" t="str">
        <v>Kalalu</v>
      </c>
      <c r="DM488" s="4" t="str">
        <v>Kalalu</v>
      </c>
      <c r="DN488" s="4" t="str">
        <v>Kalalu</v>
      </c>
      <c r="DO488" s="4" t="str">
        <v>Kalalu</v>
      </c>
      <c r="DP488" s="4" t="str">
        <v>Kalalu</v>
      </c>
    </row>
    <row r="489" spans="1:120" x14ac:dyDescent="0.35">
      <c r="A489" s="4">
        <v>-17.53444</v>
      </c>
      <c r="B489" s="4">
        <v>48.537500000000001</v>
      </c>
      <c r="C489" s="4" t="s">
        <v>227</v>
      </c>
      <c r="D489" s="4" t="s">
        <v>265</v>
      </c>
      <c r="E489" s="4" t="s">
        <v>696</v>
      </c>
      <c r="F489" s="4">
        <v>250</v>
      </c>
      <c r="G489" s="4" t="str">
        <f t="shared" si="7"/>
        <v>Madagascar-Malagasy Highlands</v>
      </c>
      <c r="BA489" s="4" t="str">
        <v>Kalapate</v>
      </c>
      <c r="BB489" s="4" t="str">
        <v>Kalapate</v>
      </c>
      <c r="BC489" s="4" t="str">
        <v>Kalapate</v>
      </c>
      <c r="BD489" s="4" t="str">
        <v>Kalapate</v>
      </c>
      <c r="BE489" s="4" t="str">
        <v>Kalapate</v>
      </c>
      <c r="BF489" s="4" t="str">
        <v>Kalapate</v>
      </c>
      <c r="BG489" s="4" t="str">
        <v>Kalapate</v>
      </c>
      <c r="BH489" s="4" t="str">
        <v>Kalapate</v>
      </c>
      <c r="BI489" s="4" t="str">
        <v>Kalapate</v>
      </c>
      <c r="BJ489" s="4" t="str">
        <v>Kalapate</v>
      </c>
      <c r="BK489" s="4" t="str">
        <v>Kalapate</v>
      </c>
      <c r="BL489" s="4" t="str">
        <v>Kalapate</v>
      </c>
      <c r="BM489" s="4" t="str">
        <v>Kalapate</v>
      </c>
      <c r="BN489" s="4" t="str">
        <v>Kalapate</v>
      </c>
      <c r="BO489" s="4" t="str">
        <v>Kalapate</v>
      </c>
      <c r="BP489" s="4" t="str">
        <v>Kalapate</v>
      </c>
      <c r="BQ489" s="4" t="str">
        <v>Kalapate</v>
      </c>
      <c r="BR489" s="4" t="str">
        <v>Kalapate</v>
      </c>
      <c r="BS489" s="4" t="str">
        <v>Kalapate</v>
      </c>
      <c r="BT489" s="4" t="str">
        <v>Kalapate</v>
      </c>
      <c r="BU489" s="4" t="str">
        <v>Kalapate</v>
      </c>
      <c r="BV489" s="4" t="str">
        <v>Kalapate</v>
      </c>
      <c r="BW489" s="4" t="str">
        <v>Kalapate</v>
      </c>
      <c r="BX489" s="4" t="str">
        <v>Kalapate</v>
      </c>
      <c r="BY489" s="4" t="str">
        <v>Kalapate</v>
      </c>
      <c r="BZ489" s="4" t="str">
        <v>Kalapate</v>
      </c>
      <c r="CA489" s="4" t="str">
        <v>Kalapate</v>
      </c>
      <c r="CB489" s="4" t="str">
        <v>Kalapate</v>
      </c>
      <c r="CC489" s="4" t="str">
        <v>Kalapate</v>
      </c>
      <c r="CD489" s="4" t="str">
        <v>Kalapate</v>
      </c>
      <c r="CE489" s="4" t="str">
        <v>Kalapate</v>
      </c>
      <c r="CF489" s="4" t="str">
        <v>Kalapate</v>
      </c>
      <c r="CG489" s="4" t="str">
        <v>Kalapate</v>
      </c>
      <c r="CH489" s="4" t="str">
        <v>Kalapate</v>
      </c>
      <c r="CJ489" s="4" t="str">
        <v>Kalapate</v>
      </c>
      <c r="CK489" s="4" t="str">
        <v>Kalapate</v>
      </c>
      <c r="CL489" s="4" t="str">
        <v>Kalapate</v>
      </c>
      <c r="CM489" s="4" t="str">
        <v>Kalapate</v>
      </c>
      <c r="CN489" s="4" t="str">
        <v>Kalapate</v>
      </c>
      <c r="CO489" s="4" t="str">
        <v>Kalapate</v>
      </c>
      <c r="CP489" s="4" t="str">
        <v>Kalapate</v>
      </c>
      <c r="CQ489" s="4" t="str">
        <v>Kalapate</v>
      </c>
      <c r="CR489" s="4" t="str">
        <v>Kalapate</v>
      </c>
      <c r="CS489" s="4" t="str">
        <v>Kalapate</v>
      </c>
      <c r="CT489" s="4" t="str">
        <v>Kalapate</v>
      </c>
      <c r="CU489" s="4" t="str">
        <v>Kalapate</v>
      </c>
      <c r="CV489" s="4" t="str">
        <v>Kalapate</v>
      </c>
      <c r="CW489" s="4" t="str">
        <v>Kalapate</v>
      </c>
      <c r="CX489" s="4" t="str">
        <v>Kalapate</v>
      </c>
      <c r="CY489" s="4" t="str">
        <v>Kalapate</v>
      </c>
      <c r="CZ489" s="4" t="str">
        <v>Kalapate</v>
      </c>
      <c r="DA489" s="4" t="str">
        <v>Kalapate</v>
      </c>
      <c r="DB489" s="4" t="str">
        <v>Kalapate</v>
      </c>
      <c r="DC489" s="4" t="str">
        <v>Kalapate</v>
      </c>
      <c r="DD489" s="4" t="str">
        <v>Kalapate</v>
      </c>
      <c r="DE489" s="4" t="str">
        <v>Kalapate</v>
      </c>
      <c r="DF489" s="4" t="str">
        <v>Kalapate</v>
      </c>
      <c r="DG489" s="4" t="str">
        <v>Kalapate</v>
      </c>
      <c r="DH489" s="4" t="str">
        <v>Kalapate</v>
      </c>
      <c r="DI489" s="4" t="str">
        <v>Kalapate</v>
      </c>
      <c r="DJ489" s="4" t="str">
        <v>Kalapate</v>
      </c>
      <c r="DK489" s="4" t="str">
        <v>Kalapate</v>
      </c>
      <c r="DL489" s="4" t="str">
        <v>Kalapate</v>
      </c>
      <c r="DM489" s="4" t="str">
        <v>Kalapate</v>
      </c>
      <c r="DN489" s="4" t="str">
        <v>Kalapate</v>
      </c>
      <c r="DO489" s="4" t="str">
        <v>Kalapate</v>
      </c>
      <c r="DP489" s="4" t="str">
        <v>Kalapate</v>
      </c>
    </row>
    <row r="490" spans="1:120" x14ac:dyDescent="0.35">
      <c r="A490" s="4">
        <v>-21.38</v>
      </c>
      <c r="B490" s="4">
        <v>46.91</v>
      </c>
      <c r="C490" s="4" t="s">
        <v>227</v>
      </c>
      <c r="D490" s="4" t="s">
        <v>130</v>
      </c>
      <c r="E490" s="4" t="s">
        <v>697</v>
      </c>
      <c r="F490" s="4">
        <v>1188</v>
      </c>
      <c r="G490" s="4" t="str">
        <f t="shared" si="7"/>
        <v>Madagascar-Soatanana</v>
      </c>
      <c r="BA490" s="4" t="str">
        <v>Kalapate ARS</v>
      </c>
      <c r="BB490" s="4" t="str">
        <v>Kalapate ARS</v>
      </c>
      <c r="BC490" s="4" t="str">
        <v>Kalapate ARS</v>
      </c>
      <c r="BD490" s="4" t="str">
        <v>Kalapate ARS</v>
      </c>
      <c r="BE490" s="4" t="str">
        <v>Kalapate ARS</v>
      </c>
      <c r="BF490" s="4" t="str">
        <v>Kalapate ARS</v>
      </c>
      <c r="BG490" s="4" t="str">
        <v>Kalapate ARS</v>
      </c>
      <c r="BH490" s="4" t="str">
        <v>Kalapate ARS</v>
      </c>
      <c r="BI490" s="4" t="str">
        <v>Kalapate ARS</v>
      </c>
      <c r="BJ490" s="4" t="str">
        <v>Kalapate ARS</v>
      </c>
      <c r="BK490" s="4" t="str">
        <v>Kalapate ARS</v>
      </c>
      <c r="BL490" s="4" t="str">
        <v>Kalapate ARS</v>
      </c>
      <c r="BM490" s="4" t="str">
        <v>Kalapate ARS</v>
      </c>
      <c r="BN490" s="4" t="str">
        <v>Kalapate ARS</v>
      </c>
      <c r="BO490" s="4" t="str">
        <v>Kalapate ARS</v>
      </c>
      <c r="BP490" s="4" t="str">
        <v>Kalapate ARS</v>
      </c>
      <c r="BQ490" s="4" t="str">
        <v>Kalapate ARS</v>
      </c>
      <c r="BR490" s="4" t="str">
        <v>Kalapate ARS</v>
      </c>
      <c r="BS490" s="4" t="str">
        <v>Kalapate ARS</v>
      </c>
      <c r="BT490" s="4" t="str">
        <v>Kalapate ARS</v>
      </c>
      <c r="BU490" s="4" t="str">
        <v>Kalapate ARS</v>
      </c>
      <c r="BV490" s="4" t="str">
        <v>Kalapate ARS</v>
      </c>
      <c r="BW490" s="4" t="str">
        <v>Kalapate ARS</v>
      </c>
      <c r="BX490" s="4" t="str">
        <v>Kalapate ARS</v>
      </c>
      <c r="BY490" s="4" t="str">
        <v>Kalapate ARS</v>
      </c>
      <c r="BZ490" s="4" t="str">
        <v>Kalapate ARS</v>
      </c>
      <c r="CA490" s="4" t="str">
        <v>Kalapate ARS</v>
      </c>
      <c r="CB490" s="4" t="str">
        <v>Kalapate ARS</v>
      </c>
      <c r="CC490" s="4" t="str">
        <v>Kalapate ARS</v>
      </c>
      <c r="CD490" s="4" t="str">
        <v>Kalapate ARS</v>
      </c>
      <c r="CE490" s="4" t="str">
        <v>Kalapate ARS</v>
      </c>
      <c r="CF490" s="4" t="str">
        <v>Kalapate ARS</v>
      </c>
      <c r="CG490" s="4" t="str">
        <v>Kalapate ARS</v>
      </c>
      <c r="CH490" s="4" t="str">
        <v>Kalapate ARS</v>
      </c>
      <c r="CJ490" s="4" t="str">
        <v>Kalapate ARS</v>
      </c>
      <c r="CK490" s="4" t="str">
        <v>Kalapate ARS</v>
      </c>
      <c r="CL490" s="4" t="str">
        <v>Kalapate ARS</v>
      </c>
      <c r="CM490" s="4" t="str">
        <v>Kalapate ARS</v>
      </c>
      <c r="CN490" s="4" t="str">
        <v>Kalapate ARS</v>
      </c>
      <c r="CO490" s="4" t="str">
        <v>Kalapate ARS</v>
      </c>
      <c r="CP490" s="4" t="str">
        <v>Kalapate ARS</v>
      </c>
      <c r="CQ490" s="4" t="str">
        <v>Kalapate ARS</v>
      </c>
      <c r="CR490" s="4" t="str">
        <v>Kalapate ARS</v>
      </c>
      <c r="CS490" s="4" t="str">
        <v>Kalapate ARS</v>
      </c>
      <c r="CT490" s="4" t="str">
        <v>Kalapate ARS</v>
      </c>
      <c r="CU490" s="4" t="str">
        <v>Kalapate ARS</v>
      </c>
      <c r="CV490" s="4" t="str">
        <v>Kalapate ARS</v>
      </c>
      <c r="CW490" s="4" t="str">
        <v>Kalapate ARS</v>
      </c>
      <c r="CX490" s="4" t="str">
        <v>Kalapate ARS</v>
      </c>
      <c r="CY490" s="4" t="str">
        <v>Kalapate ARS</v>
      </c>
      <c r="CZ490" s="4" t="str">
        <v>Kalapate ARS</v>
      </c>
      <c r="DA490" s="4" t="str">
        <v>Kalapate ARS</v>
      </c>
      <c r="DB490" s="4" t="str">
        <v>Kalapate ARS</v>
      </c>
      <c r="DC490" s="4" t="str">
        <v>Kalapate ARS</v>
      </c>
      <c r="DD490" s="4" t="str">
        <v>Kalapate ARS</v>
      </c>
      <c r="DE490" s="4" t="str">
        <v>Kalapate ARS</v>
      </c>
      <c r="DF490" s="4" t="str">
        <v>Kalapate ARS</v>
      </c>
      <c r="DG490" s="4" t="str">
        <v>Kalapate ARS</v>
      </c>
      <c r="DH490" s="4" t="str">
        <v>Kalapate ARS</v>
      </c>
      <c r="DI490" s="4" t="str">
        <v>Kalapate ARS</v>
      </c>
      <c r="DJ490" s="4" t="str">
        <v>Kalapate ARS</v>
      </c>
      <c r="DK490" s="4" t="str">
        <v>Kalapate ARS</v>
      </c>
      <c r="DL490" s="4" t="str">
        <v>Kalapate ARS</v>
      </c>
      <c r="DM490" s="4" t="str">
        <v>Kalapate ARS</v>
      </c>
      <c r="DN490" s="4" t="str">
        <v>Kalapate ARS</v>
      </c>
      <c r="DO490" s="4" t="str">
        <v>Kalapate ARS</v>
      </c>
      <c r="DP490" s="4" t="str">
        <v>Kalapate ARS</v>
      </c>
    </row>
    <row r="491" spans="1:120" x14ac:dyDescent="0.35">
      <c r="A491" s="4">
        <v>-19.779399999999999</v>
      </c>
      <c r="B491" s="4">
        <v>47.110700000000001</v>
      </c>
      <c r="C491" s="4" t="s">
        <v>227</v>
      </c>
      <c r="D491" s="4" t="s">
        <v>138</v>
      </c>
      <c r="E491" s="4" t="s">
        <v>698</v>
      </c>
      <c r="F491" s="4">
        <v>1000</v>
      </c>
      <c r="G491" s="4" t="str">
        <f t="shared" si="7"/>
        <v>Madagascar-TAFA Antsirabe</v>
      </c>
      <c r="BA491" s="4" t="str">
        <v>Kalegebanda</v>
      </c>
      <c r="BB491" s="4" t="str">
        <v>Kalegebanda</v>
      </c>
      <c r="BC491" s="4" t="str">
        <v>Kalegebanda</v>
      </c>
      <c r="BD491" s="4" t="str">
        <v>Kalegebanda</v>
      </c>
      <c r="BE491" s="4" t="str">
        <v>Kalegebanda</v>
      </c>
      <c r="BF491" s="4" t="str">
        <v>Kalegebanda</v>
      </c>
      <c r="BG491" s="4" t="str">
        <v>Kalegebanda</v>
      </c>
      <c r="BH491" s="4" t="str">
        <v>Kalegebanda</v>
      </c>
      <c r="BI491" s="4" t="str">
        <v>Kalegebanda</v>
      </c>
      <c r="BJ491" s="4" t="str">
        <v>Kalegebanda</v>
      </c>
      <c r="BK491" s="4" t="str">
        <v>Kalegebanda</v>
      </c>
      <c r="BL491" s="4" t="str">
        <v>Kalegebanda</v>
      </c>
      <c r="BM491" s="4" t="str">
        <v>Kalegebanda</v>
      </c>
      <c r="BN491" s="4" t="str">
        <v>Kalegebanda</v>
      </c>
      <c r="BO491" s="4" t="str">
        <v>Kalegebanda</v>
      </c>
      <c r="BP491" s="4" t="str">
        <v>Kalegebanda</v>
      </c>
      <c r="BQ491" s="4" t="str">
        <v>Kalegebanda</v>
      </c>
      <c r="BR491" s="4" t="str">
        <v>Kalegebanda</v>
      </c>
      <c r="BS491" s="4" t="str">
        <v>Kalegebanda</v>
      </c>
      <c r="BT491" s="4" t="str">
        <v>Kalegebanda</v>
      </c>
      <c r="BU491" s="4" t="str">
        <v>Kalegebanda</v>
      </c>
      <c r="BV491" s="4" t="str">
        <v>Kalegebanda</v>
      </c>
      <c r="BW491" s="4" t="str">
        <v>Kalegebanda</v>
      </c>
      <c r="BX491" s="4" t="str">
        <v>Kalegebanda</v>
      </c>
      <c r="BY491" s="4" t="str">
        <v>Kalegebanda</v>
      </c>
      <c r="BZ491" s="4" t="str">
        <v>Kalegebanda</v>
      </c>
      <c r="CA491" s="4" t="str">
        <v>Kalegebanda</v>
      </c>
      <c r="CB491" s="4" t="str">
        <v>Kalegebanda</v>
      </c>
      <c r="CC491" s="4" t="str">
        <v>Kalegebanda</v>
      </c>
      <c r="CD491" s="4" t="str">
        <v>Kalegebanda</v>
      </c>
      <c r="CE491" s="4" t="str">
        <v>Kalegebanda</v>
      </c>
      <c r="CF491" s="4" t="str">
        <v>Kalegebanda</v>
      </c>
      <c r="CG491" s="4" t="str">
        <v>Kalegebanda</v>
      </c>
      <c r="CH491" s="4" t="str">
        <v>Kalegebanda</v>
      </c>
      <c r="CJ491" s="4" t="str">
        <v>Kalegebanda</v>
      </c>
      <c r="CK491" s="4" t="str">
        <v>Kalegebanda</v>
      </c>
      <c r="CL491" s="4" t="str">
        <v>Kalegebanda</v>
      </c>
      <c r="CM491" s="4" t="str">
        <v>Kalegebanda</v>
      </c>
      <c r="CN491" s="4" t="str">
        <v>Kalegebanda</v>
      </c>
      <c r="CO491" s="4" t="str">
        <v>Kalegebanda</v>
      </c>
      <c r="CP491" s="4" t="str">
        <v>Kalegebanda</v>
      </c>
      <c r="CQ491" s="4" t="str">
        <v>Kalegebanda</v>
      </c>
      <c r="CR491" s="4" t="str">
        <v>Kalegebanda</v>
      </c>
      <c r="CS491" s="4" t="str">
        <v>Kalegebanda</v>
      </c>
      <c r="CT491" s="4" t="str">
        <v>Kalegebanda</v>
      </c>
      <c r="CU491" s="4" t="str">
        <v>Kalegebanda</v>
      </c>
      <c r="CV491" s="4" t="str">
        <v>Kalegebanda</v>
      </c>
      <c r="CW491" s="4" t="str">
        <v>Kalegebanda</v>
      </c>
      <c r="CX491" s="4" t="str">
        <v>Kalegebanda</v>
      </c>
      <c r="CY491" s="4" t="str">
        <v>Kalegebanda</v>
      </c>
      <c r="CZ491" s="4" t="str">
        <v>Kalegebanda</v>
      </c>
      <c r="DA491" s="4" t="str">
        <v>Kalegebanda</v>
      </c>
      <c r="DB491" s="4" t="str">
        <v>Kalegebanda</v>
      </c>
      <c r="DC491" s="4" t="str">
        <v>Kalegebanda</v>
      </c>
      <c r="DD491" s="4" t="str">
        <v>Kalegebanda</v>
      </c>
      <c r="DE491" s="4" t="str">
        <v>Kalegebanda</v>
      </c>
      <c r="DF491" s="4" t="str">
        <v>Kalegebanda</v>
      </c>
      <c r="DG491" s="4" t="str">
        <v>Kalegebanda</v>
      </c>
      <c r="DH491" s="4" t="str">
        <v>Kalegebanda</v>
      </c>
      <c r="DI491" s="4" t="str">
        <v>Kalegebanda</v>
      </c>
      <c r="DJ491" s="4" t="str">
        <v>Kalegebanda</v>
      </c>
      <c r="DK491" s="4" t="str">
        <v>Kalegebanda</v>
      </c>
      <c r="DL491" s="4" t="str">
        <v>Kalegebanda</v>
      </c>
      <c r="DM491" s="4" t="str">
        <v>Kalegebanda</v>
      </c>
      <c r="DN491" s="4" t="str">
        <v>Kalegebanda</v>
      </c>
      <c r="DO491" s="4" t="str">
        <v>Kalegebanda</v>
      </c>
      <c r="DP491" s="4" t="str">
        <v>Kalegebanda</v>
      </c>
    </row>
    <row r="492" spans="1:120" x14ac:dyDescent="0.35">
      <c r="A492" s="4">
        <v>-14.93333</v>
      </c>
      <c r="B492" s="4">
        <v>34.883330000000001</v>
      </c>
      <c r="C492" s="4" t="s">
        <v>230</v>
      </c>
      <c r="D492" s="4" t="s">
        <v>130</v>
      </c>
      <c r="E492" s="4" t="s">
        <v>699</v>
      </c>
      <c r="F492" s="4">
        <v>917</v>
      </c>
      <c r="G492" s="4" t="str">
        <f t="shared" si="7"/>
        <v>Malawi-Balaka Market, Manjawira EPA, Ntcheu</v>
      </c>
      <c r="BA492" s="4" t="str">
        <v>Kalembo</v>
      </c>
      <c r="BB492" s="4" t="str">
        <v>Kalembo</v>
      </c>
      <c r="BC492" s="4" t="str">
        <v>Kalembo</v>
      </c>
      <c r="BD492" s="4" t="str">
        <v>Kalembo</v>
      </c>
      <c r="BE492" s="4" t="str">
        <v>Kalembo</v>
      </c>
      <c r="BF492" s="4" t="str">
        <v>Kalembo</v>
      </c>
      <c r="BG492" s="4" t="str">
        <v>Kalembo</v>
      </c>
      <c r="BH492" s="4" t="str">
        <v>Kalembo</v>
      </c>
      <c r="BI492" s="4" t="str">
        <v>Kalembo</v>
      </c>
      <c r="BJ492" s="4" t="str">
        <v>Kalembo</v>
      </c>
      <c r="BK492" s="4" t="str">
        <v>Kalembo</v>
      </c>
      <c r="BL492" s="4" t="str">
        <v>Kalembo</v>
      </c>
      <c r="BM492" s="4" t="str">
        <v>Kalembo</v>
      </c>
      <c r="BN492" s="4" t="str">
        <v>Kalembo</v>
      </c>
      <c r="BO492" s="4" t="str">
        <v>Kalembo</v>
      </c>
      <c r="BP492" s="4" t="str">
        <v>Kalembo</v>
      </c>
      <c r="BQ492" s="4" t="str">
        <v>Kalembo</v>
      </c>
      <c r="BR492" s="4" t="str">
        <v>Kalembo</v>
      </c>
      <c r="BS492" s="4" t="str">
        <v>Kalembo</v>
      </c>
      <c r="BT492" s="4" t="str">
        <v>Kalembo</v>
      </c>
      <c r="BU492" s="4" t="str">
        <v>Kalembo</v>
      </c>
      <c r="BV492" s="4" t="str">
        <v>Kalembo</v>
      </c>
      <c r="BW492" s="4" t="str">
        <v>Kalembo</v>
      </c>
      <c r="BX492" s="4" t="str">
        <v>Kalembo</v>
      </c>
      <c r="BY492" s="4" t="str">
        <v>Kalembo</v>
      </c>
      <c r="BZ492" s="4" t="str">
        <v>Kalembo</v>
      </c>
      <c r="CA492" s="4" t="str">
        <v>Kalembo</v>
      </c>
      <c r="CB492" s="4" t="str">
        <v>Kalembo</v>
      </c>
      <c r="CC492" s="4" t="str">
        <v>Kalembo</v>
      </c>
      <c r="CD492" s="4" t="str">
        <v>Kalembo</v>
      </c>
      <c r="CE492" s="4" t="str">
        <v>Kalembo</v>
      </c>
      <c r="CF492" s="4" t="str">
        <v>Kalembo</v>
      </c>
      <c r="CG492" s="4" t="str">
        <v>Kalembo</v>
      </c>
      <c r="CH492" s="4" t="str">
        <v>Kalembo</v>
      </c>
      <c r="CJ492" s="4" t="str">
        <v>Kalembo</v>
      </c>
      <c r="CK492" s="4" t="str">
        <v>Kalembo</v>
      </c>
      <c r="CL492" s="4" t="str">
        <v>Kalembo</v>
      </c>
      <c r="CM492" s="4" t="str">
        <v>Kalembo</v>
      </c>
      <c r="CN492" s="4" t="str">
        <v>Kalembo</v>
      </c>
      <c r="CO492" s="4" t="str">
        <v>Kalembo</v>
      </c>
      <c r="CP492" s="4" t="str">
        <v>Kalembo</v>
      </c>
      <c r="CQ492" s="4" t="str">
        <v>Kalembo</v>
      </c>
      <c r="CR492" s="4" t="str">
        <v>Kalembo</v>
      </c>
      <c r="CS492" s="4" t="str">
        <v>Kalembo</v>
      </c>
      <c r="CT492" s="4" t="str">
        <v>Kalembo</v>
      </c>
      <c r="CU492" s="4" t="str">
        <v>Kalembo</v>
      </c>
      <c r="CV492" s="4" t="str">
        <v>Kalembo</v>
      </c>
      <c r="CW492" s="4" t="str">
        <v>Kalembo</v>
      </c>
      <c r="CX492" s="4" t="str">
        <v>Kalembo</v>
      </c>
      <c r="CY492" s="4" t="str">
        <v>Kalembo</v>
      </c>
      <c r="CZ492" s="4" t="str">
        <v>Kalembo</v>
      </c>
      <c r="DA492" s="4" t="str">
        <v>Kalembo</v>
      </c>
      <c r="DB492" s="4" t="str">
        <v>Kalembo</v>
      </c>
      <c r="DC492" s="4" t="str">
        <v>Kalembo</v>
      </c>
      <c r="DD492" s="4" t="str">
        <v>Kalembo</v>
      </c>
      <c r="DE492" s="4" t="str">
        <v>Kalembo</v>
      </c>
      <c r="DF492" s="4" t="str">
        <v>Kalembo</v>
      </c>
      <c r="DG492" s="4" t="str">
        <v>Kalembo</v>
      </c>
      <c r="DH492" s="4" t="str">
        <v>Kalembo</v>
      </c>
      <c r="DI492" s="4" t="str">
        <v>Kalembo</v>
      </c>
      <c r="DJ492" s="4" t="str">
        <v>Kalembo</v>
      </c>
      <c r="DK492" s="4" t="str">
        <v>Kalembo</v>
      </c>
      <c r="DL492" s="4" t="str">
        <v>Kalembo</v>
      </c>
      <c r="DM492" s="4" t="str">
        <v>Kalembo</v>
      </c>
      <c r="DN492" s="4" t="str">
        <v>Kalembo</v>
      </c>
      <c r="DO492" s="4" t="str">
        <v>Kalembo</v>
      </c>
      <c r="DP492" s="4" t="str">
        <v>Kalembo</v>
      </c>
    </row>
    <row r="493" spans="1:120" x14ac:dyDescent="0.35">
      <c r="A493" s="4">
        <v>-14.95</v>
      </c>
      <c r="B493" s="4">
        <v>34.81</v>
      </c>
      <c r="C493" s="4" t="s">
        <v>230</v>
      </c>
      <c r="D493" s="4" t="s">
        <v>130</v>
      </c>
      <c r="E493" s="4" t="s">
        <v>700</v>
      </c>
      <c r="F493" s="4">
        <v>8500</v>
      </c>
      <c r="G493" s="4" t="str">
        <f t="shared" si="7"/>
        <v>Malawi-Balaka.Ntonda</v>
      </c>
      <c r="BA493" s="4" t="str">
        <v>Kalembwe</v>
      </c>
      <c r="BB493" s="4" t="str">
        <v>Kalembwe</v>
      </c>
      <c r="BC493" s="4" t="str">
        <v>Kalembwe</v>
      </c>
      <c r="BD493" s="4" t="str">
        <v>Kalembwe</v>
      </c>
      <c r="BE493" s="4" t="str">
        <v>Kalembwe</v>
      </c>
      <c r="BF493" s="4" t="str">
        <v>Kalembwe</v>
      </c>
      <c r="BG493" s="4" t="str">
        <v>Kalembwe</v>
      </c>
      <c r="BH493" s="4" t="str">
        <v>Kalembwe</v>
      </c>
      <c r="BI493" s="4" t="str">
        <v>Kalembwe</v>
      </c>
      <c r="BJ493" s="4" t="str">
        <v>Kalembwe</v>
      </c>
      <c r="BK493" s="4" t="str">
        <v>Kalembwe</v>
      </c>
      <c r="BL493" s="4" t="str">
        <v>Kalembwe</v>
      </c>
      <c r="BM493" s="4" t="str">
        <v>Kalembwe</v>
      </c>
      <c r="BN493" s="4" t="str">
        <v>Kalembwe</v>
      </c>
      <c r="BO493" s="4" t="str">
        <v>Kalembwe</v>
      </c>
      <c r="BP493" s="4" t="str">
        <v>Kalembwe</v>
      </c>
      <c r="BQ493" s="4" t="str">
        <v>Kalembwe</v>
      </c>
      <c r="BR493" s="4" t="str">
        <v>Kalembwe</v>
      </c>
      <c r="BS493" s="4" t="str">
        <v>Kalembwe</v>
      </c>
      <c r="BT493" s="4" t="str">
        <v>Kalembwe</v>
      </c>
      <c r="BU493" s="4" t="str">
        <v>Kalembwe</v>
      </c>
      <c r="BV493" s="4" t="str">
        <v>Kalembwe</v>
      </c>
      <c r="BW493" s="4" t="str">
        <v>Kalembwe</v>
      </c>
      <c r="BX493" s="4" t="str">
        <v>Kalembwe</v>
      </c>
      <c r="BY493" s="4" t="str">
        <v>Kalembwe</v>
      </c>
      <c r="BZ493" s="4" t="str">
        <v>Kalembwe</v>
      </c>
      <c r="CA493" s="4" t="str">
        <v>Kalembwe</v>
      </c>
      <c r="CB493" s="4" t="str">
        <v>Kalembwe</v>
      </c>
      <c r="CC493" s="4" t="str">
        <v>Kalembwe</v>
      </c>
      <c r="CD493" s="4" t="str">
        <v>Kalembwe</v>
      </c>
      <c r="CE493" s="4" t="str">
        <v>Kalembwe</v>
      </c>
      <c r="CF493" s="4" t="str">
        <v>Kalembwe</v>
      </c>
      <c r="CG493" s="4" t="str">
        <v>Kalembwe</v>
      </c>
      <c r="CH493" s="4" t="str">
        <v>Kalembwe</v>
      </c>
      <c r="CJ493" s="4" t="str">
        <v>Kalembwe</v>
      </c>
      <c r="CK493" s="4" t="str">
        <v>Kalembwe</v>
      </c>
      <c r="CL493" s="4" t="str">
        <v>Kalembwe</v>
      </c>
      <c r="CM493" s="4" t="str">
        <v>Kalembwe</v>
      </c>
      <c r="CN493" s="4" t="str">
        <v>Kalembwe</v>
      </c>
      <c r="CO493" s="4" t="str">
        <v>Kalembwe</v>
      </c>
      <c r="CP493" s="4" t="str">
        <v>Kalembwe</v>
      </c>
      <c r="CQ493" s="4" t="str">
        <v>Kalembwe</v>
      </c>
      <c r="CR493" s="4" t="str">
        <v>Kalembwe</v>
      </c>
      <c r="CS493" s="4" t="str">
        <v>Kalembwe</v>
      </c>
      <c r="CT493" s="4" t="str">
        <v>Kalembwe</v>
      </c>
      <c r="CU493" s="4" t="str">
        <v>Kalembwe</v>
      </c>
      <c r="CV493" s="4" t="str">
        <v>Kalembwe</v>
      </c>
      <c r="CW493" s="4" t="str">
        <v>Kalembwe</v>
      </c>
      <c r="CX493" s="4" t="str">
        <v>Kalembwe</v>
      </c>
      <c r="CY493" s="4" t="str">
        <v>Kalembwe</v>
      </c>
      <c r="CZ493" s="4" t="str">
        <v>Kalembwe</v>
      </c>
      <c r="DA493" s="4" t="str">
        <v>Kalembwe</v>
      </c>
      <c r="DB493" s="4" t="str">
        <v>Kalembwe</v>
      </c>
      <c r="DC493" s="4" t="str">
        <v>Kalembwe</v>
      </c>
      <c r="DD493" s="4" t="str">
        <v>Kalembwe</v>
      </c>
      <c r="DE493" s="4" t="str">
        <v>Kalembwe</v>
      </c>
      <c r="DF493" s="4" t="str">
        <v>Kalembwe</v>
      </c>
      <c r="DG493" s="4" t="str">
        <v>Kalembwe</v>
      </c>
      <c r="DH493" s="4" t="str">
        <v>Kalembwe</v>
      </c>
      <c r="DI493" s="4" t="str">
        <v>Kalembwe</v>
      </c>
      <c r="DJ493" s="4" t="str">
        <v>Kalembwe</v>
      </c>
      <c r="DK493" s="4" t="str">
        <v>Kalembwe</v>
      </c>
      <c r="DL493" s="4" t="str">
        <v>Kalembwe</v>
      </c>
      <c r="DM493" s="4" t="str">
        <v>Kalembwe</v>
      </c>
      <c r="DN493" s="4" t="str">
        <v>Kalembwe</v>
      </c>
      <c r="DO493" s="4" t="str">
        <v>Kalembwe</v>
      </c>
      <c r="DP493" s="4" t="str">
        <v>Kalembwe</v>
      </c>
    </row>
    <row r="494" spans="1:120" x14ac:dyDescent="0.35">
      <c r="A494" s="4">
        <v>-14.35</v>
      </c>
      <c r="B494" s="4">
        <v>34.416670000000003</v>
      </c>
      <c r="C494" s="4" t="s">
        <v>230</v>
      </c>
      <c r="D494" s="4" t="s">
        <v>130</v>
      </c>
      <c r="E494" s="4" t="s">
        <v>701</v>
      </c>
      <c r="F494" s="4">
        <v>917</v>
      </c>
      <c r="G494" s="4" t="str">
        <f t="shared" si="7"/>
        <v>Malawi-Bembeke</v>
      </c>
      <c r="BA494" s="4" t="str">
        <v>Kalounayes</v>
      </c>
      <c r="BB494" s="4" t="str">
        <v>Kalounayes</v>
      </c>
      <c r="BC494" s="4" t="str">
        <v>Kalounayes</v>
      </c>
      <c r="BD494" s="4" t="str">
        <v>Kalounayes</v>
      </c>
      <c r="BE494" s="4" t="str">
        <v>Kalounayes</v>
      </c>
      <c r="BF494" s="4" t="str">
        <v>Kalounayes</v>
      </c>
      <c r="BG494" s="4" t="str">
        <v>Kalounayes</v>
      </c>
      <c r="BH494" s="4" t="str">
        <v>Kalounayes</v>
      </c>
      <c r="BI494" s="4" t="str">
        <v>Kalounayes</v>
      </c>
      <c r="BJ494" s="4" t="str">
        <v>Kalounayes</v>
      </c>
      <c r="BK494" s="4" t="str">
        <v>Kalounayes</v>
      </c>
      <c r="BL494" s="4" t="str">
        <v>Kalounayes</v>
      </c>
      <c r="BM494" s="4" t="str">
        <v>Kalounayes</v>
      </c>
      <c r="BN494" s="4" t="str">
        <v>Kalounayes</v>
      </c>
      <c r="BO494" s="4" t="str">
        <v>Kalounayes</v>
      </c>
      <c r="BP494" s="4" t="str">
        <v>Kalounayes</v>
      </c>
      <c r="BQ494" s="4" t="str">
        <v>Kalounayes</v>
      </c>
      <c r="BR494" s="4" t="str">
        <v>Kalounayes</v>
      </c>
      <c r="BS494" s="4" t="str">
        <v>Kalounayes</v>
      </c>
      <c r="BT494" s="4" t="str">
        <v>Kalounayes</v>
      </c>
      <c r="BU494" s="4" t="str">
        <v>Kalounayes</v>
      </c>
      <c r="BV494" s="4" t="str">
        <v>Kalounayes</v>
      </c>
      <c r="BW494" s="4" t="str">
        <v>Kalounayes</v>
      </c>
      <c r="BX494" s="4" t="str">
        <v>Kalounayes</v>
      </c>
      <c r="BY494" s="4" t="str">
        <v>Kalounayes</v>
      </c>
      <c r="BZ494" s="4" t="str">
        <v>Kalounayes</v>
      </c>
      <c r="CA494" s="4" t="str">
        <v>Kalounayes</v>
      </c>
      <c r="CB494" s="4" t="str">
        <v>Kalounayes</v>
      </c>
      <c r="CC494" s="4" t="str">
        <v>Kalounayes</v>
      </c>
      <c r="CD494" s="4" t="str">
        <v>Kalounayes</v>
      </c>
      <c r="CE494" s="4" t="str">
        <v>Kalounayes</v>
      </c>
      <c r="CF494" s="4" t="str">
        <v>Kalounayes</v>
      </c>
      <c r="CG494" s="4" t="str">
        <v>Kalounayes</v>
      </c>
      <c r="CH494" s="4" t="str">
        <v>Kalounayes</v>
      </c>
      <c r="CJ494" s="4" t="str">
        <v>Kalounayes</v>
      </c>
      <c r="CK494" s="4" t="str">
        <v>Kalounayes</v>
      </c>
      <c r="CL494" s="4" t="str">
        <v>Kalounayes</v>
      </c>
      <c r="CM494" s="4" t="str">
        <v>Kalounayes</v>
      </c>
      <c r="CN494" s="4" t="str">
        <v>Kalounayes</v>
      </c>
      <c r="CO494" s="4" t="str">
        <v>Kalounayes</v>
      </c>
      <c r="CP494" s="4" t="str">
        <v>Kalounayes</v>
      </c>
      <c r="CQ494" s="4" t="str">
        <v>Kalounayes</v>
      </c>
      <c r="CR494" s="4" t="str">
        <v>Kalounayes</v>
      </c>
      <c r="CS494" s="4" t="str">
        <v>Kalounayes</v>
      </c>
      <c r="CT494" s="4" t="str">
        <v>Kalounayes</v>
      </c>
      <c r="CU494" s="4" t="str">
        <v>Kalounayes</v>
      </c>
      <c r="CV494" s="4" t="str">
        <v>Kalounayes</v>
      </c>
      <c r="CW494" s="4" t="str">
        <v>Kalounayes</v>
      </c>
      <c r="CX494" s="4" t="str">
        <v>Kalounayes</v>
      </c>
      <c r="CY494" s="4" t="str">
        <v>Kalounayes</v>
      </c>
      <c r="CZ494" s="4" t="str">
        <v>Kalounayes</v>
      </c>
      <c r="DA494" s="4" t="str">
        <v>Kalounayes</v>
      </c>
      <c r="DB494" s="4" t="str">
        <v>Kalounayes</v>
      </c>
      <c r="DC494" s="4" t="str">
        <v>Kalounayes</v>
      </c>
      <c r="DD494" s="4" t="str">
        <v>Kalounayes</v>
      </c>
      <c r="DE494" s="4" t="str">
        <v>Kalounayes</v>
      </c>
      <c r="DF494" s="4" t="str">
        <v>Kalounayes</v>
      </c>
      <c r="DG494" s="4" t="str">
        <v>Kalounayes</v>
      </c>
      <c r="DH494" s="4" t="str">
        <v>Kalounayes</v>
      </c>
      <c r="DI494" s="4" t="str">
        <v>Kalounayes</v>
      </c>
      <c r="DJ494" s="4" t="str">
        <v>Kalounayes</v>
      </c>
      <c r="DK494" s="4" t="str">
        <v>Kalounayes</v>
      </c>
      <c r="DL494" s="4" t="str">
        <v>Kalounayes</v>
      </c>
      <c r="DM494" s="4" t="str">
        <v>Kalounayes</v>
      </c>
      <c r="DN494" s="4" t="str">
        <v>Kalounayes</v>
      </c>
      <c r="DO494" s="4" t="str">
        <v>Kalounayes</v>
      </c>
      <c r="DP494" s="4" t="str">
        <v>Kalounayes</v>
      </c>
    </row>
    <row r="495" spans="1:120" x14ac:dyDescent="0.35">
      <c r="A495" s="4">
        <v>-14.3561</v>
      </c>
      <c r="B495" s="4">
        <v>34.4253</v>
      </c>
      <c r="C495" s="4" t="s">
        <v>230</v>
      </c>
      <c r="D495" s="4" t="s">
        <v>204</v>
      </c>
      <c r="E495" s="4" t="s">
        <v>701</v>
      </c>
      <c r="F495" s="4">
        <v>1000</v>
      </c>
      <c r="G495" s="4" t="str">
        <f t="shared" si="7"/>
        <v>Malawi-Bembeke</v>
      </c>
      <c r="BA495" s="4" t="str">
        <v>KALRO Naivasha</v>
      </c>
      <c r="BB495" s="4" t="str">
        <v>KALRO Naivasha</v>
      </c>
      <c r="BC495" s="4" t="str">
        <v>KALRO Naivasha</v>
      </c>
      <c r="BD495" s="4" t="str">
        <v>KALRO Naivasha</v>
      </c>
      <c r="BE495" s="4" t="str">
        <v>KALRO Naivasha</v>
      </c>
      <c r="BF495" s="4" t="str">
        <v>KALRO Naivasha</v>
      </c>
      <c r="BG495" s="4" t="str">
        <v>KALRO Naivasha</v>
      </c>
      <c r="BH495" s="4" t="str">
        <v>KALRO Naivasha</v>
      </c>
      <c r="BI495" s="4" t="str">
        <v>KALRO Naivasha</v>
      </c>
      <c r="BJ495" s="4" t="str">
        <v>KALRO Naivasha</v>
      </c>
      <c r="BK495" s="4" t="str">
        <v>KALRO Naivasha</v>
      </c>
      <c r="BL495" s="4" t="str">
        <v>KALRO Naivasha</v>
      </c>
      <c r="BM495" s="4" t="str">
        <v>KALRO Naivasha</v>
      </c>
      <c r="BN495" s="4" t="str">
        <v>KALRO Naivasha</v>
      </c>
      <c r="BO495" s="4" t="str">
        <v>KALRO Naivasha</v>
      </c>
      <c r="BP495" s="4" t="str">
        <v>KALRO Naivasha</v>
      </c>
      <c r="BQ495" s="4" t="str">
        <v>KALRO Naivasha</v>
      </c>
      <c r="BR495" s="4" t="str">
        <v>KALRO Naivasha</v>
      </c>
      <c r="BS495" s="4" t="str">
        <v>KALRO Naivasha</v>
      </c>
      <c r="BT495" s="4" t="str">
        <v>KALRO Naivasha</v>
      </c>
      <c r="BU495" s="4" t="str">
        <v>KALRO Naivasha</v>
      </c>
      <c r="BV495" s="4" t="str">
        <v>KALRO Naivasha</v>
      </c>
      <c r="BW495" s="4" t="str">
        <v>KALRO Naivasha</v>
      </c>
      <c r="BX495" s="4" t="str">
        <v>KALRO Naivasha</v>
      </c>
      <c r="BY495" s="4" t="str">
        <v>KALRO Naivasha</v>
      </c>
      <c r="BZ495" s="4" t="str">
        <v>KALRO Naivasha</v>
      </c>
      <c r="CA495" s="4" t="str">
        <v>KALRO Naivasha</v>
      </c>
      <c r="CB495" s="4" t="str">
        <v>KALRO Naivasha</v>
      </c>
      <c r="CC495" s="4" t="str">
        <v>KALRO Naivasha</v>
      </c>
      <c r="CD495" s="4" t="str">
        <v>KALRO Naivasha</v>
      </c>
      <c r="CE495" s="4" t="str">
        <v>KALRO Naivasha</v>
      </c>
      <c r="CF495" s="4" t="str">
        <v>KALRO Naivasha</v>
      </c>
      <c r="CG495" s="4" t="str">
        <v>KALRO Naivasha</v>
      </c>
      <c r="CH495" s="4" t="str">
        <v>KALRO Naivasha</v>
      </c>
      <c r="CJ495" s="4" t="str">
        <v>KALRO Naivasha</v>
      </c>
      <c r="CK495" s="4" t="str">
        <v>KALRO Naivasha</v>
      </c>
      <c r="CL495" s="4" t="str">
        <v>KALRO Naivasha</v>
      </c>
      <c r="CM495" s="4" t="str">
        <v>KALRO Naivasha</v>
      </c>
      <c r="CN495" s="4" t="str">
        <v>KALRO Naivasha</v>
      </c>
      <c r="CO495" s="4" t="str">
        <v>KALRO Naivasha</v>
      </c>
      <c r="CP495" s="4" t="str">
        <v>KALRO Naivasha</v>
      </c>
      <c r="CQ495" s="4" t="str">
        <v>KALRO Naivasha</v>
      </c>
      <c r="CR495" s="4" t="str">
        <v>KALRO Naivasha</v>
      </c>
      <c r="CS495" s="4" t="str">
        <v>KALRO Naivasha</v>
      </c>
      <c r="CT495" s="4" t="str">
        <v>KALRO Naivasha</v>
      </c>
      <c r="CU495" s="4" t="str">
        <v>KALRO Naivasha</v>
      </c>
      <c r="CV495" s="4" t="str">
        <v>KALRO Naivasha</v>
      </c>
      <c r="CW495" s="4" t="str">
        <v>KALRO Naivasha</v>
      </c>
      <c r="CX495" s="4" t="str">
        <v>KALRO Naivasha</v>
      </c>
      <c r="CY495" s="4" t="str">
        <v>KALRO Naivasha</v>
      </c>
      <c r="CZ495" s="4" t="str">
        <v>KALRO Naivasha</v>
      </c>
      <c r="DA495" s="4" t="str">
        <v>KALRO Naivasha</v>
      </c>
      <c r="DB495" s="4" t="str">
        <v>KALRO Naivasha</v>
      </c>
      <c r="DC495" s="4" t="str">
        <v>KALRO Naivasha</v>
      </c>
      <c r="DD495" s="4" t="str">
        <v>KALRO Naivasha</v>
      </c>
      <c r="DE495" s="4" t="str">
        <v>KALRO Naivasha</v>
      </c>
      <c r="DF495" s="4" t="str">
        <v>KALRO Naivasha</v>
      </c>
      <c r="DG495" s="4" t="str">
        <v>KALRO Naivasha</v>
      </c>
      <c r="DH495" s="4" t="str">
        <v>KALRO Naivasha</v>
      </c>
      <c r="DI495" s="4" t="str">
        <v>KALRO Naivasha</v>
      </c>
      <c r="DJ495" s="4" t="str">
        <v>KALRO Naivasha</v>
      </c>
      <c r="DK495" s="4" t="str">
        <v>KALRO Naivasha</v>
      </c>
      <c r="DL495" s="4" t="str">
        <v>KALRO Naivasha</v>
      </c>
      <c r="DM495" s="4" t="str">
        <v>KALRO Naivasha</v>
      </c>
      <c r="DN495" s="4" t="str">
        <v>KALRO Naivasha</v>
      </c>
      <c r="DO495" s="4" t="str">
        <v>KALRO Naivasha</v>
      </c>
      <c r="DP495" s="4" t="str">
        <v>KALRO Naivasha</v>
      </c>
    </row>
    <row r="496" spans="1:120" x14ac:dyDescent="0.35">
      <c r="A496" s="4">
        <v>-14.3561</v>
      </c>
      <c r="B496" s="4">
        <v>34.4253</v>
      </c>
      <c r="C496" s="4" t="s">
        <v>230</v>
      </c>
      <c r="D496" s="4" t="s">
        <v>138</v>
      </c>
      <c r="E496" s="4" t="s">
        <v>702</v>
      </c>
      <c r="F496" s="4">
        <v>1000</v>
      </c>
      <c r="G496" s="4" t="str">
        <f t="shared" si="7"/>
        <v>Malawi-Bembeke RS</v>
      </c>
      <c r="BA496" s="4" t="str">
        <v>KALRO/Kirege Primary School, Chuka</v>
      </c>
      <c r="BB496" s="4" t="str">
        <v>KALRO/Kirege Primary School, Chuka</v>
      </c>
      <c r="BC496" s="4" t="str">
        <v>KALRO/Kirege Primary School, Chuka</v>
      </c>
      <c r="BD496" s="4" t="str">
        <v>KALRO/Kirege Primary School, Chuka</v>
      </c>
      <c r="BE496" s="4" t="str">
        <v>KALRO/Kirege Primary School, Chuka</v>
      </c>
      <c r="BF496" s="4" t="str">
        <v>KALRO/Kirege Primary School, Chuka</v>
      </c>
      <c r="BG496" s="4" t="str">
        <v>KALRO/Kirege Primary School, Chuka</v>
      </c>
      <c r="BH496" s="4" t="str">
        <v>KALRO/Kirege Primary School, Chuka</v>
      </c>
      <c r="BI496" s="4" t="str">
        <v>KALRO/Kirege Primary School, Chuka</v>
      </c>
      <c r="BJ496" s="4" t="str">
        <v>KALRO/Kirege Primary School, Chuka</v>
      </c>
      <c r="BK496" s="4" t="str">
        <v>KALRO/Kirege Primary School, Chuka</v>
      </c>
      <c r="BL496" s="4" t="str">
        <v>KALRO/Kirege Primary School, Chuka</v>
      </c>
      <c r="BM496" s="4" t="str">
        <v>KALRO/Kirege Primary School, Chuka</v>
      </c>
      <c r="BN496" s="4" t="str">
        <v>KALRO/Kirege Primary School, Chuka</v>
      </c>
      <c r="BO496" s="4" t="str">
        <v>KALRO/Kirege Primary School, Chuka</v>
      </c>
      <c r="BP496" s="4" t="str">
        <v>KALRO/Kirege Primary School, Chuka</v>
      </c>
      <c r="BQ496" s="4" t="str">
        <v>KALRO/Kirege Primary School, Chuka</v>
      </c>
      <c r="BR496" s="4" t="str">
        <v>KALRO/Kirege Primary School, Chuka</v>
      </c>
      <c r="BS496" s="4" t="str">
        <v>KALRO/Kirege Primary School, Chuka</v>
      </c>
      <c r="BT496" s="4" t="str">
        <v>KALRO/Kirege Primary School, Chuka</v>
      </c>
      <c r="BU496" s="4" t="str">
        <v>KALRO/Kirege Primary School, Chuka</v>
      </c>
      <c r="BV496" s="4" t="str">
        <v>KALRO/Kirege Primary School, Chuka</v>
      </c>
      <c r="BW496" s="4" t="str">
        <v>KALRO/Kirege Primary School, Chuka</v>
      </c>
      <c r="BX496" s="4" t="str">
        <v>KALRO/Kirege Primary School, Chuka</v>
      </c>
      <c r="BY496" s="4" t="str">
        <v>KALRO/Kirege Primary School, Chuka</v>
      </c>
      <c r="BZ496" s="4" t="str">
        <v>KALRO/Kirege Primary School, Chuka</v>
      </c>
      <c r="CA496" s="4" t="str">
        <v>KALRO/Kirege Primary School, Chuka</v>
      </c>
      <c r="CB496" s="4" t="str">
        <v>KALRO/Kirege Primary School, Chuka</v>
      </c>
      <c r="CC496" s="4" t="str">
        <v>KALRO/Kirege Primary School, Chuka</v>
      </c>
      <c r="CD496" s="4" t="str">
        <v>KALRO/Kirege Primary School, Chuka</v>
      </c>
      <c r="CE496" s="4" t="str">
        <v>KALRO/Kirege Primary School, Chuka</v>
      </c>
      <c r="CF496" s="4" t="str">
        <v>KALRO/Kirege Primary School, Chuka</v>
      </c>
      <c r="CG496" s="4" t="str">
        <v>KALRO/Kirege Primary School, Chuka</v>
      </c>
      <c r="CH496" s="4" t="str">
        <v>KALRO/Kirege Primary School, Chuka</v>
      </c>
      <c r="CJ496" s="4" t="str">
        <v>KALRO/Kirege Primary School, Chuka</v>
      </c>
      <c r="CK496" s="4" t="str">
        <v>KALRO/Kirege Primary School, Chuka</v>
      </c>
      <c r="CL496" s="4" t="str">
        <v>KALRO/Kirege Primary School, Chuka</v>
      </c>
      <c r="CM496" s="4" t="str">
        <v>KALRO/Kirege Primary School, Chuka</v>
      </c>
      <c r="CN496" s="4" t="str">
        <v>KALRO/Kirege Primary School, Chuka</v>
      </c>
      <c r="CO496" s="4" t="str">
        <v>KALRO/Kirege Primary School, Chuka</v>
      </c>
      <c r="CP496" s="4" t="str">
        <v>KALRO/Kirege Primary School, Chuka</v>
      </c>
      <c r="CQ496" s="4" t="str">
        <v>KALRO/Kirege Primary School, Chuka</v>
      </c>
      <c r="CR496" s="4" t="str">
        <v>KALRO/Kirege Primary School, Chuka</v>
      </c>
      <c r="CS496" s="4" t="str">
        <v>KALRO/Kirege Primary School, Chuka</v>
      </c>
      <c r="CT496" s="4" t="str">
        <v>KALRO/Kirege Primary School, Chuka</v>
      </c>
      <c r="CU496" s="4" t="str">
        <v>KALRO/Kirege Primary School, Chuka</v>
      </c>
      <c r="CV496" s="4" t="str">
        <v>KALRO/Kirege Primary School, Chuka</v>
      </c>
      <c r="CW496" s="4" t="str">
        <v>KALRO/Kirege Primary School, Chuka</v>
      </c>
      <c r="CX496" s="4" t="str">
        <v>KALRO/Kirege Primary School, Chuka</v>
      </c>
      <c r="CY496" s="4" t="str">
        <v>KALRO/Kirege Primary School, Chuka</v>
      </c>
      <c r="CZ496" s="4" t="str">
        <v>KALRO/Kirege Primary School, Chuka</v>
      </c>
      <c r="DA496" s="4" t="str">
        <v>KALRO/Kirege Primary School, Chuka</v>
      </c>
      <c r="DB496" s="4" t="str">
        <v>KALRO/Kirege Primary School, Chuka</v>
      </c>
      <c r="DC496" s="4" t="str">
        <v>KALRO/Kirege Primary School, Chuka</v>
      </c>
      <c r="DD496" s="4" t="str">
        <v>KALRO/Kirege Primary School, Chuka</v>
      </c>
      <c r="DE496" s="4" t="str">
        <v>KALRO/Kirege Primary School, Chuka</v>
      </c>
      <c r="DF496" s="4" t="str">
        <v>KALRO/Kirege Primary School, Chuka</v>
      </c>
      <c r="DG496" s="4" t="str">
        <v>KALRO/Kirege Primary School, Chuka</v>
      </c>
      <c r="DH496" s="4" t="str">
        <v>KALRO/Kirege Primary School, Chuka</v>
      </c>
      <c r="DI496" s="4" t="str">
        <v>KALRO/Kirege Primary School, Chuka</v>
      </c>
      <c r="DJ496" s="4" t="str">
        <v>KALRO/Kirege Primary School, Chuka</v>
      </c>
      <c r="DK496" s="4" t="str">
        <v>KALRO/Kirege Primary School, Chuka</v>
      </c>
      <c r="DL496" s="4" t="str">
        <v>KALRO/Kirege Primary School, Chuka</v>
      </c>
      <c r="DM496" s="4" t="str">
        <v>KALRO/Kirege Primary School, Chuka</v>
      </c>
      <c r="DN496" s="4" t="str">
        <v>KALRO/Kirege Primary School, Chuka</v>
      </c>
      <c r="DO496" s="4" t="str">
        <v>KALRO/Kirege Primary School, Chuka</v>
      </c>
      <c r="DP496" s="4" t="str">
        <v>KALRO/Kirege Primary School, Chuka</v>
      </c>
    </row>
    <row r="497" spans="1:120" x14ac:dyDescent="0.35">
      <c r="A497" s="4">
        <v>-13.9</v>
      </c>
      <c r="B497" s="4">
        <v>34.200000000000003</v>
      </c>
      <c r="C497" s="4" t="s">
        <v>230</v>
      </c>
      <c r="D497" s="4" t="s">
        <v>130</v>
      </c>
      <c r="E497" s="4" t="s">
        <v>703</v>
      </c>
      <c r="F497" s="4">
        <v>240000</v>
      </c>
      <c r="G497" s="4" t="str">
        <f t="shared" si="7"/>
        <v>Malawi-Bembeke.Mathambi.Mbawa.Chitedze.Kamwendo</v>
      </c>
      <c r="BA497" s="4" t="str">
        <v>Kaluobia</v>
      </c>
      <c r="BB497" s="4" t="str">
        <v>Kaluobia</v>
      </c>
      <c r="BC497" s="4" t="str">
        <v>Kaluobia</v>
      </c>
      <c r="BD497" s="4" t="str">
        <v>Kaluobia</v>
      </c>
      <c r="BE497" s="4" t="str">
        <v>Kaluobia</v>
      </c>
      <c r="BF497" s="4" t="str">
        <v>Kaluobia</v>
      </c>
      <c r="BG497" s="4" t="str">
        <v>Kaluobia</v>
      </c>
      <c r="BH497" s="4" t="str">
        <v>Kaluobia</v>
      </c>
      <c r="BI497" s="4" t="str">
        <v>Kaluobia</v>
      </c>
      <c r="BJ497" s="4" t="str">
        <v>Kaluobia</v>
      </c>
      <c r="BK497" s="4" t="str">
        <v>Kaluobia</v>
      </c>
      <c r="BL497" s="4" t="str">
        <v>Kaluobia</v>
      </c>
      <c r="BM497" s="4" t="str">
        <v>Kaluobia</v>
      </c>
      <c r="BN497" s="4" t="str">
        <v>Kaluobia</v>
      </c>
      <c r="BO497" s="4" t="str">
        <v>Kaluobia</v>
      </c>
      <c r="BP497" s="4" t="str">
        <v>Kaluobia</v>
      </c>
      <c r="BQ497" s="4" t="str">
        <v>Kaluobia</v>
      </c>
      <c r="BR497" s="4" t="str">
        <v>Kaluobia</v>
      </c>
      <c r="BS497" s="4" t="str">
        <v>Kaluobia</v>
      </c>
      <c r="BT497" s="4" t="str">
        <v>Kaluobia</v>
      </c>
      <c r="BU497" s="4" t="str">
        <v>Kaluobia</v>
      </c>
      <c r="BV497" s="4" t="str">
        <v>Kaluobia</v>
      </c>
      <c r="BW497" s="4" t="str">
        <v>Kaluobia</v>
      </c>
      <c r="BX497" s="4" t="str">
        <v>Kaluobia</v>
      </c>
      <c r="BY497" s="4" t="str">
        <v>Kaluobia</v>
      </c>
      <c r="BZ497" s="4" t="str">
        <v>Kaluobia</v>
      </c>
      <c r="CA497" s="4" t="str">
        <v>Kaluobia</v>
      </c>
      <c r="CB497" s="4" t="str">
        <v>Kaluobia</v>
      </c>
      <c r="CC497" s="4" t="str">
        <v>Kaluobia</v>
      </c>
      <c r="CD497" s="4" t="str">
        <v>Kaluobia</v>
      </c>
      <c r="CE497" s="4" t="str">
        <v>Kaluobia</v>
      </c>
      <c r="CF497" s="4" t="str">
        <v>Kaluobia</v>
      </c>
      <c r="CG497" s="4" t="str">
        <v>Kaluobia</v>
      </c>
      <c r="CH497" s="4" t="str">
        <v>Kaluobia</v>
      </c>
      <c r="CJ497" s="4" t="str">
        <v>Kaluobia</v>
      </c>
      <c r="CK497" s="4" t="str">
        <v>Kaluobia</v>
      </c>
      <c r="CL497" s="4" t="str">
        <v>Kaluobia</v>
      </c>
      <c r="CM497" s="4" t="str">
        <v>Kaluobia</v>
      </c>
      <c r="CN497" s="4" t="str">
        <v>Kaluobia</v>
      </c>
      <c r="CO497" s="4" t="str">
        <v>Kaluobia</v>
      </c>
      <c r="CP497" s="4" t="str">
        <v>Kaluobia</v>
      </c>
      <c r="CQ497" s="4" t="str">
        <v>Kaluobia</v>
      </c>
      <c r="CR497" s="4" t="str">
        <v>Kaluobia</v>
      </c>
      <c r="CS497" s="4" t="str">
        <v>Kaluobia</v>
      </c>
      <c r="CT497" s="4" t="str">
        <v>Kaluobia</v>
      </c>
      <c r="CU497" s="4" t="str">
        <v>Kaluobia</v>
      </c>
      <c r="CV497" s="4" t="str">
        <v>Kaluobia</v>
      </c>
      <c r="CW497" s="4" t="str">
        <v>Kaluobia</v>
      </c>
      <c r="CX497" s="4" t="str">
        <v>Kaluobia</v>
      </c>
      <c r="CY497" s="4" t="str">
        <v>Kaluobia</v>
      </c>
      <c r="CZ497" s="4" t="str">
        <v>Kaluobia</v>
      </c>
      <c r="DA497" s="4" t="str">
        <v>Kaluobia</v>
      </c>
      <c r="DB497" s="4" t="str">
        <v>Kaluobia</v>
      </c>
      <c r="DC497" s="4" t="str">
        <v>Kaluobia</v>
      </c>
      <c r="DD497" s="4" t="str">
        <v>Kaluobia</v>
      </c>
      <c r="DE497" s="4" t="str">
        <v>Kaluobia</v>
      </c>
      <c r="DF497" s="4" t="str">
        <v>Kaluobia</v>
      </c>
      <c r="DG497" s="4" t="str">
        <v>Kaluobia</v>
      </c>
      <c r="DH497" s="4" t="str">
        <v>Kaluobia</v>
      </c>
      <c r="DI497" s="4" t="str">
        <v>Kaluobia</v>
      </c>
      <c r="DJ497" s="4" t="str">
        <v>Kaluobia</v>
      </c>
      <c r="DK497" s="4" t="str">
        <v>Kaluobia</v>
      </c>
      <c r="DL497" s="4" t="str">
        <v>Kaluobia</v>
      </c>
      <c r="DM497" s="4" t="str">
        <v>Kaluobia</v>
      </c>
      <c r="DN497" s="4" t="str">
        <v>Kaluobia</v>
      </c>
      <c r="DO497" s="4" t="str">
        <v>Kaluobia</v>
      </c>
      <c r="DP497" s="4" t="str">
        <v>Kaluobia</v>
      </c>
    </row>
    <row r="498" spans="1:120" x14ac:dyDescent="0.35">
      <c r="A498" s="4">
        <v>-11.02</v>
      </c>
      <c r="B498" s="4">
        <v>33.54</v>
      </c>
      <c r="C498" s="4" t="s">
        <v>230</v>
      </c>
      <c r="D498" s="4" t="s">
        <v>130</v>
      </c>
      <c r="E498" s="4" t="s">
        <v>704</v>
      </c>
      <c r="F498" s="4">
        <v>550</v>
      </c>
      <c r="G498" s="4" t="str">
        <f t="shared" si="7"/>
        <v>Malawi-Bolero</v>
      </c>
      <c r="BA498" s="4" t="str">
        <v>Kamakoiwa, Bungoma</v>
      </c>
      <c r="BB498" s="4" t="str">
        <v>Kamakoiwa, Bungoma</v>
      </c>
      <c r="BC498" s="4" t="str">
        <v>Kamakoiwa, Bungoma</v>
      </c>
      <c r="BD498" s="4" t="str">
        <v>Kamakoiwa, Bungoma</v>
      </c>
      <c r="BE498" s="4" t="str">
        <v>Kamakoiwa, Bungoma</v>
      </c>
      <c r="BF498" s="4" t="str">
        <v>Kamakoiwa, Bungoma</v>
      </c>
      <c r="BG498" s="4" t="str">
        <v>Kamakoiwa, Bungoma</v>
      </c>
      <c r="BH498" s="4" t="str">
        <v>Kamakoiwa, Bungoma</v>
      </c>
      <c r="BI498" s="4" t="str">
        <v>Kamakoiwa, Bungoma</v>
      </c>
      <c r="BJ498" s="4" t="str">
        <v>Kamakoiwa, Bungoma</v>
      </c>
      <c r="BK498" s="4" t="str">
        <v>Kamakoiwa, Bungoma</v>
      </c>
      <c r="BL498" s="4" t="str">
        <v>Kamakoiwa, Bungoma</v>
      </c>
      <c r="BM498" s="4" t="str">
        <v>Kamakoiwa, Bungoma</v>
      </c>
      <c r="BN498" s="4" t="str">
        <v>Kamakoiwa, Bungoma</v>
      </c>
      <c r="BO498" s="4" t="str">
        <v>Kamakoiwa, Bungoma</v>
      </c>
      <c r="BP498" s="4" t="str">
        <v>Kamakoiwa, Bungoma</v>
      </c>
      <c r="BQ498" s="4" t="str">
        <v>Kamakoiwa, Bungoma</v>
      </c>
      <c r="BR498" s="4" t="str">
        <v>Kamakoiwa, Bungoma</v>
      </c>
      <c r="BS498" s="4" t="str">
        <v>Kamakoiwa, Bungoma</v>
      </c>
      <c r="BT498" s="4" t="str">
        <v>Kamakoiwa, Bungoma</v>
      </c>
      <c r="BU498" s="4" t="str">
        <v>Kamakoiwa, Bungoma</v>
      </c>
      <c r="BV498" s="4" t="str">
        <v>Kamakoiwa, Bungoma</v>
      </c>
      <c r="BW498" s="4" t="str">
        <v>Kamakoiwa, Bungoma</v>
      </c>
      <c r="BX498" s="4" t="str">
        <v>Kamakoiwa, Bungoma</v>
      </c>
      <c r="BY498" s="4" t="str">
        <v>Kamakoiwa, Bungoma</v>
      </c>
      <c r="BZ498" s="4" t="str">
        <v>Kamakoiwa, Bungoma</v>
      </c>
      <c r="CA498" s="4" t="str">
        <v>Kamakoiwa, Bungoma</v>
      </c>
      <c r="CB498" s="4" t="str">
        <v>Kamakoiwa, Bungoma</v>
      </c>
      <c r="CC498" s="4" t="str">
        <v>Kamakoiwa, Bungoma</v>
      </c>
      <c r="CD498" s="4" t="str">
        <v>Kamakoiwa, Bungoma</v>
      </c>
      <c r="CE498" s="4" t="str">
        <v>Kamakoiwa, Bungoma</v>
      </c>
      <c r="CF498" s="4" t="str">
        <v>Kamakoiwa, Bungoma</v>
      </c>
      <c r="CG498" s="4" t="str">
        <v>Kamakoiwa, Bungoma</v>
      </c>
      <c r="CH498" s="4" t="str">
        <v>Kamakoiwa, Bungoma</v>
      </c>
      <c r="CJ498" s="4" t="str">
        <v>Kamakoiwa, Bungoma</v>
      </c>
      <c r="CK498" s="4" t="str">
        <v>Kamakoiwa, Bungoma</v>
      </c>
      <c r="CL498" s="4" t="str">
        <v>Kamakoiwa, Bungoma</v>
      </c>
      <c r="CM498" s="4" t="str">
        <v>Kamakoiwa, Bungoma</v>
      </c>
      <c r="CN498" s="4" t="str">
        <v>Kamakoiwa, Bungoma</v>
      </c>
      <c r="CO498" s="4" t="str">
        <v>Kamakoiwa, Bungoma</v>
      </c>
      <c r="CP498" s="4" t="str">
        <v>Kamakoiwa, Bungoma</v>
      </c>
      <c r="CQ498" s="4" t="str">
        <v>Kamakoiwa, Bungoma</v>
      </c>
      <c r="CR498" s="4" t="str">
        <v>Kamakoiwa, Bungoma</v>
      </c>
      <c r="CS498" s="4" t="str">
        <v>Kamakoiwa, Bungoma</v>
      </c>
      <c r="CT498" s="4" t="str">
        <v>Kamakoiwa, Bungoma</v>
      </c>
      <c r="CU498" s="4" t="str">
        <v>Kamakoiwa, Bungoma</v>
      </c>
      <c r="CV498" s="4" t="str">
        <v>Kamakoiwa, Bungoma</v>
      </c>
      <c r="CW498" s="4" t="str">
        <v>Kamakoiwa, Bungoma</v>
      </c>
      <c r="CX498" s="4" t="str">
        <v>Kamakoiwa, Bungoma</v>
      </c>
      <c r="CY498" s="4" t="str">
        <v>Kamakoiwa, Bungoma</v>
      </c>
      <c r="CZ498" s="4" t="str">
        <v>Kamakoiwa, Bungoma</v>
      </c>
      <c r="DA498" s="4" t="str">
        <v>Kamakoiwa, Bungoma</v>
      </c>
      <c r="DB498" s="4" t="str">
        <v>Kamakoiwa, Bungoma</v>
      </c>
      <c r="DC498" s="4" t="str">
        <v>Kamakoiwa, Bungoma</v>
      </c>
      <c r="DD498" s="4" t="str">
        <v>Kamakoiwa, Bungoma</v>
      </c>
      <c r="DE498" s="4" t="str">
        <v>Kamakoiwa, Bungoma</v>
      </c>
      <c r="DF498" s="4" t="str">
        <v>Kamakoiwa, Bungoma</v>
      </c>
      <c r="DG498" s="4" t="str">
        <v>Kamakoiwa, Bungoma</v>
      </c>
      <c r="DH498" s="4" t="str">
        <v>Kamakoiwa, Bungoma</v>
      </c>
      <c r="DI498" s="4" t="str">
        <v>Kamakoiwa, Bungoma</v>
      </c>
      <c r="DJ498" s="4" t="str">
        <v>Kamakoiwa, Bungoma</v>
      </c>
      <c r="DK498" s="4" t="str">
        <v>Kamakoiwa, Bungoma</v>
      </c>
      <c r="DL498" s="4" t="str">
        <v>Kamakoiwa, Bungoma</v>
      </c>
      <c r="DM498" s="4" t="str">
        <v>Kamakoiwa, Bungoma</v>
      </c>
      <c r="DN498" s="4" t="str">
        <v>Kamakoiwa, Bungoma</v>
      </c>
      <c r="DO498" s="4" t="str">
        <v>Kamakoiwa, Bungoma</v>
      </c>
      <c r="DP498" s="4" t="str">
        <v>Kamakoiwa, Bungoma</v>
      </c>
    </row>
    <row r="499" spans="1:120" x14ac:dyDescent="0.35">
      <c r="A499" s="4">
        <v>-15.533329999999999</v>
      </c>
      <c r="B499" s="4">
        <v>35.183329999999998</v>
      </c>
      <c r="C499" s="4" t="s">
        <v>230</v>
      </c>
      <c r="D499" s="4" t="s">
        <v>130</v>
      </c>
      <c r="E499" s="4" t="s">
        <v>705</v>
      </c>
      <c r="F499" s="4">
        <v>917</v>
      </c>
      <c r="G499" s="4" t="str">
        <f t="shared" si="7"/>
        <v>Malawi-Chingale ADP, Zomba</v>
      </c>
      <c r="BA499" s="4" t="str">
        <v>Kamboinse</v>
      </c>
      <c r="BB499" s="4" t="str">
        <v>Kamboinse</v>
      </c>
      <c r="BC499" s="4" t="str">
        <v>Kamboinse</v>
      </c>
      <c r="BD499" s="4" t="str">
        <v>Kamboinse</v>
      </c>
      <c r="BE499" s="4" t="str">
        <v>Kamboinse</v>
      </c>
      <c r="BF499" s="4" t="str">
        <v>Kamboinse</v>
      </c>
      <c r="BG499" s="4" t="str">
        <v>Kamboinse</v>
      </c>
      <c r="BH499" s="4" t="str">
        <v>Kamboinse</v>
      </c>
      <c r="BI499" s="4" t="str">
        <v>Kamboinse</v>
      </c>
      <c r="BJ499" s="4" t="str">
        <v>Kamboinse</v>
      </c>
      <c r="BK499" s="4" t="str">
        <v>Kamboinse</v>
      </c>
      <c r="BL499" s="4" t="str">
        <v>Kamboinse</v>
      </c>
      <c r="BM499" s="4" t="str">
        <v>Kamboinse</v>
      </c>
      <c r="BN499" s="4" t="str">
        <v>Kamboinse</v>
      </c>
      <c r="BO499" s="4" t="str">
        <v>Kamboinse</v>
      </c>
      <c r="BP499" s="4" t="str">
        <v>Kamboinse</v>
      </c>
      <c r="BQ499" s="4" t="str">
        <v>Kamboinse</v>
      </c>
      <c r="BR499" s="4" t="str">
        <v>Kamboinse</v>
      </c>
      <c r="BS499" s="4" t="str">
        <v>Kamboinse</v>
      </c>
      <c r="BT499" s="4" t="str">
        <v>Kamboinse</v>
      </c>
      <c r="BU499" s="4" t="str">
        <v>Kamboinse</v>
      </c>
      <c r="BV499" s="4" t="str">
        <v>Kamboinse</v>
      </c>
      <c r="BW499" s="4" t="str">
        <v>Kamboinse</v>
      </c>
      <c r="BX499" s="4" t="str">
        <v>Kamboinse</v>
      </c>
      <c r="BY499" s="4" t="str">
        <v>Kamboinse</v>
      </c>
      <c r="BZ499" s="4" t="str">
        <v>Kamboinse</v>
      </c>
      <c r="CA499" s="4" t="str">
        <v>Kamboinse</v>
      </c>
      <c r="CB499" s="4" t="str">
        <v>Kamboinse</v>
      </c>
      <c r="CC499" s="4" t="str">
        <v>Kamboinse</v>
      </c>
      <c r="CD499" s="4" t="str">
        <v>Kamboinse</v>
      </c>
      <c r="CE499" s="4" t="str">
        <v>Kamboinse</v>
      </c>
      <c r="CF499" s="4" t="str">
        <v>Kamboinse</v>
      </c>
      <c r="CG499" s="4" t="str">
        <v>Kamboinse</v>
      </c>
      <c r="CH499" s="4" t="str">
        <v>Kamboinse</v>
      </c>
      <c r="CJ499" s="4" t="str">
        <v>Kamboinse</v>
      </c>
      <c r="CK499" s="4" t="str">
        <v>Kamboinse</v>
      </c>
      <c r="CL499" s="4" t="str">
        <v>Kamboinse</v>
      </c>
      <c r="CM499" s="4" t="str">
        <v>Kamboinse</v>
      </c>
      <c r="CN499" s="4" t="str">
        <v>Kamboinse</v>
      </c>
      <c r="CO499" s="4" t="str">
        <v>Kamboinse</v>
      </c>
      <c r="CP499" s="4" t="str">
        <v>Kamboinse</v>
      </c>
      <c r="CQ499" s="4" t="str">
        <v>Kamboinse</v>
      </c>
      <c r="CR499" s="4" t="str">
        <v>Kamboinse</v>
      </c>
      <c r="CS499" s="4" t="str">
        <v>Kamboinse</v>
      </c>
      <c r="CT499" s="4" t="str">
        <v>Kamboinse</v>
      </c>
      <c r="CU499" s="4" t="str">
        <v>Kamboinse</v>
      </c>
      <c r="CV499" s="4" t="str">
        <v>Kamboinse</v>
      </c>
      <c r="CW499" s="4" t="str">
        <v>Kamboinse</v>
      </c>
      <c r="CX499" s="4" t="str">
        <v>Kamboinse</v>
      </c>
      <c r="CY499" s="4" t="str">
        <v>Kamboinse</v>
      </c>
      <c r="CZ499" s="4" t="str">
        <v>Kamboinse</v>
      </c>
      <c r="DA499" s="4" t="str">
        <v>Kamboinse</v>
      </c>
      <c r="DB499" s="4" t="str">
        <v>Kamboinse</v>
      </c>
      <c r="DC499" s="4" t="str">
        <v>Kamboinse</v>
      </c>
      <c r="DD499" s="4" t="str">
        <v>Kamboinse</v>
      </c>
      <c r="DE499" s="4" t="str">
        <v>Kamboinse</v>
      </c>
      <c r="DF499" s="4" t="str">
        <v>Kamboinse</v>
      </c>
      <c r="DG499" s="4" t="str">
        <v>Kamboinse</v>
      </c>
      <c r="DH499" s="4" t="str">
        <v>Kamboinse</v>
      </c>
      <c r="DI499" s="4" t="str">
        <v>Kamboinse</v>
      </c>
      <c r="DJ499" s="4" t="str">
        <v>Kamboinse</v>
      </c>
      <c r="DK499" s="4" t="str">
        <v>Kamboinse</v>
      </c>
      <c r="DL499" s="4" t="str">
        <v>Kamboinse</v>
      </c>
      <c r="DM499" s="4" t="str">
        <v>Kamboinse</v>
      </c>
      <c r="DN499" s="4" t="str">
        <v>Kamboinse</v>
      </c>
      <c r="DO499" s="4" t="str">
        <v>Kamboinse</v>
      </c>
      <c r="DP499" s="4" t="str">
        <v>Kamboinse</v>
      </c>
    </row>
    <row r="500" spans="1:120" x14ac:dyDescent="0.35">
      <c r="A500" s="4">
        <v>-13.69</v>
      </c>
      <c r="B500" s="4">
        <v>34.24</v>
      </c>
      <c r="C500" s="4" t="s">
        <v>230</v>
      </c>
      <c r="D500" s="4" t="s">
        <v>130</v>
      </c>
      <c r="E500" s="4" t="s">
        <v>706</v>
      </c>
      <c r="F500" s="4">
        <v>550</v>
      </c>
      <c r="G500" s="4" t="str">
        <f t="shared" si="7"/>
        <v>Malawi-Chinguluwe, Salima</v>
      </c>
      <c r="BA500" s="4" t="str">
        <v>Kampi ya Mawe Agricultural Field Station</v>
      </c>
      <c r="BB500" s="4" t="str">
        <v>Kampi ya Mawe Agricultural Field Station</v>
      </c>
      <c r="BC500" s="4" t="str">
        <v>Kampi ya Mawe Agricultural Field Station</v>
      </c>
      <c r="BD500" s="4" t="str">
        <v>Kampi ya Mawe Agricultural Field Station</v>
      </c>
      <c r="BE500" s="4" t="str">
        <v>Kampi ya Mawe Agricultural Field Station</v>
      </c>
      <c r="BF500" s="4" t="str">
        <v>Kampi ya Mawe Agricultural Field Station</v>
      </c>
      <c r="BG500" s="4" t="str">
        <v>Kampi ya Mawe Agricultural Field Station</v>
      </c>
      <c r="BH500" s="4" t="str">
        <v>Kampi ya Mawe Agricultural Field Station</v>
      </c>
      <c r="BI500" s="4" t="str">
        <v>Kampi ya Mawe Agricultural Field Station</v>
      </c>
      <c r="BJ500" s="4" t="str">
        <v>Kampi ya Mawe Agricultural Field Station</v>
      </c>
      <c r="BK500" s="4" t="str">
        <v>Kampi ya Mawe Agricultural Field Station</v>
      </c>
      <c r="BL500" s="4" t="str">
        <v>Kampi ya Mawe Agricultural Field Station</v>
      </c>
      <c r="BM500" s="4" t="str">
        <v>Kampi ya Mawe Agricultural Field Station</v>
      </c>
      <c r="BN500" s="4" t="str">
        <v>Kampi ya Mawe Agricultural Field Station</v>
      </c>
      <c r="BO500" s="4" t="str">
        <v>Kampi ya Mawe Agricultural Field Station</v>
      </c>
      <c r="BP500" s="4" t="str">
        <v>Kampi ya Mawe Agricultural Field Station</v>
      </c>
      <c r="BQ500" s="4" t="str">
        <v>Kampi ya Mawe Agricultural Field Station</v>
      </c>
      <c r="BR500" s="4" t="str">
        <v>Kampi ya Mawe Agricultural Field Station</v>
      </c>
      <c r="BS500" s="4" t="str">
        <v>Kampi ya Mawe Agricultural Field Station</v>
      </c>
      <c r="BT500" s="4" t="str">
        <v>Kampi ya Mawe Agricultural Field Station</v>
      </c>
      <c r="BU500" s="4" t="str">
        <v>Kampi ya Mawe Agricultural Field Station</v>
      </c>
      <c r="BV500" s="4" t="str">
        <v>Kampi ya Mawe Agricultural Field Station</v>
      </c>
      <c r="BW500" s="4" t="str">
        <v>Kampi ya Mawe Agricultural Field Station</v>
      </c>
      <c r="BX500" s="4" t="str">
        <v>Kampi ya Mawe Agricultural Field Station</v>
      </c>
      <c r="BY500" s="4" t="str">
        <v>Kampi ya Mawe Agricultural Field Station</v>
      </c>
      <c r="BZ500" s="4" t="str">
        <v>Kampi ya Mawe Agricultural Field Station</v>
      </c>
      <c r="CA500" s="4" t="str">
        <v>Kampi ya Mawe Agricultural Field Station</v>
      </c>
      <c r="CB500" s="4" t="str">
        <v>Kampi ya Mawe Agricultural Field Station</v>
      </c>
      <c r="CC500" s="4" t="str">
        <v>Kampi ya Mawe Agricultural Field Station</v>
      </c>
      <c r="CD500" s="4" t="str">
        <v>Kampi ya Mawe Agricultural Field Station</v>
      </c>
      <c r="CE500" s="4" t="str">
        <v>Kampi ya Mawe Agricultural Field Station</v>
      </c>
      <c r="CF500" s="4" t="str">
        <v>Kampi ya Mawe Agricultural Field Station</v>
      </c>
      <c r="CG500" s="4" t="str">
        <v>Kampi ya Mawe Agricultural Field Station</v>
      </c>
      <c r="CH500" s="4" t="str">
        <v>Kampi ya Mawe Agricultural Field Station</v>
      </c>
      <c r="CJ500" s="4" t="str">
        <v>Kampi ya Mawe Agricultural Field Station</v>
      </c>
      <c r="CK500" s="4" t="str">
        <v>Kampi ya Mawe Agricultural Field Station</v>
      </c>
      <c r="CL500" s="4" t="str">
        <v>Kampi ya Mawe Agricultural Field Station</v>
      </c>
      <c r="CM500" s="4" t="str">
        <v>Kampi ya Mawe Agricultural Field Station</v>
      </c>
      <c r="CN500" s="4" t="str">
        <v>Kampi ya Mawe Agricultural Field Station</v>
      </c>
      <c r="CO500" s="4" t="str">
        <v>Kampi ya Mawe Agricultural Field Station</v>
      </c>
      <c r="CP500" s="4" t="str">
        <v>Kampi ya Mawe Agricultural Field Station</v>
      </c>
      <c r="CQ500" s="4" t="str">
        <v>Kampi ya Mawe Agricultural Field Station</v>
      </c>
      <c r="CR500" s="4" t="str">
        <v>Kampi ya Mawe Agricultural Field Station</v>
      </c>
      <c r="CS500" s="4" t="str">
        <v>Kampi ya Mawe Agricultural Field Station</v>
      </c>
      <c r="CT500" s="4" t="str">
        <v>Kampi ya Mawe Agricultural Field Station</v>
      </c>
      <c r="CU500" s="4" t="str">
        <v>Kampi ya Mawe Agricultural Field Station</v>
      </c>
      <c r="CV500" s="4" t="str">
        <v>Kampi ya Mawe Agricultural Field Station</v>
      </c>
      <c r="CW500" s="4" t="str">
        <v>Kampi ya Mawe Agricultural Field Station</v>
      </c>
      <c r="CX500" s="4" t="str">
        <v>Kampi ya Mawe Agricultural Field Station</v>
      </c>
      <c r="CY500" s="4" t="str">
        <v>Kampi ya Mawe Agricultural Field Station</v>
      </c>
      <c r="CZ500" s="4" t="str">
        <v>Kampi ya Mawe Agricultural Field Station</v>
      </c>
      <c r="DA500" s="4" t="str">
        <v>Kampi ya Mawe Agricultural Field Station</v>
      </c>
      <c r="DB500" s="4" t="str">
        <v>Kampi ya Mawe Agricultural Field Station</v>
      </c>
      <c r="DC500" s="4" t="str">
        <v>Kampi ya Mawe Agricultural Field Station</v>
      </c>
      <c r="DD500" s="4" t="str">
        <v>Kampi ya Mawe Agricultural Field Station</v>
      </c>
      <c r="DE500" s="4" t="str">
        <v>Kampi ya Mawe Agricultural Field Station</v>
      </c>
      <c r="DF500" s="4" t="str">
        <v>Kampi ya Mawe Agricultural Field Station</v>
      </c>
      <c r="DG500" s="4" t="str">
        <v>Kampi ya Mawe Agricultural Field Station</v>
      </c>
      <c r="DH500" s="4" t="str">
        <v>Kampi ya Mawe Agricultural Field Station</v>
      </c>
      <c r="DI500" s="4" t="str">
        <v>Kampi ya Mawe Agricultural Field Station</v>
      </c>
      <c r="DJ500" s="4" t="str">
        <v>Kampi ya Mawe Agricultural Field Station</v>
      </c>
      <c r="DK500" s="4" t="str">
        <v>Kampi ya Mawe Agricultural Field Station</v>
      </c>
      <c r="DL500" s="4" t="str">
        <v>Kampi ya Mawe Agricultural Field Station</v>
      </c>
      <c r="DM500" s="4" t="str">
        <v>Kampi ya Mawe Agricultural Field Station</v>
      </c>
      <c r="DN500" s="4" t="str">
        <v>Kampi ya Mawe Agricultural Field Station</v>
      </c>
      <c r="DO500" s="4" t="str">
        <v>Kampi ya Mawe Agricultural Field Station</v>
      </c>
      <c r="DP500" s="4" t="str">
        <v>Kampi ya Mawe Agricultural Field Station</v>
      </c>
    </row>
    <row r="501" spans="1:120" x14ac:dyDescent="0.35">
      <c r="A501" s="4">
        <v>-11.9</v>
      </c>
      <c r="B501" s="4">
        <v>33.6</v>
      </c>
      <c r="C501" s="4" t="s">
        <v>230</v>
      </c>
      <c r="D501" s="4" t="s">
        <v>130</v>
      </c>
      <c r="E501" s="4" t="s">
        <v>707</v>
      </c>
      <c r="F501" s="4">
        <v>120000</v>
      </c>
      <c r="G501" s="4" t="str">
        <f t="shared" si="7"/>
        <v>Malawi-Chipala.Kazomba. Mbawa.Mhuju</v>
      </c>
      <c r="BA501" s="4" t="str">
        <v>Kamwendo</v>
      </c>
      <c r="BB501" s="4" t="str">
        <v>Kamwendo</v>
      </c>
      <c r="BC501" s="4" t="str">
        <v>Kamwendo</v>
      </c>
      <c r="BD501" s="4" t="str">
        <v>Kamwendo</v>
      </c>
      <c r="BE501" s="4" t="str">
        <v>Kamwendo</v>
      </c>
      <c r="BF501" s="4" t="str">
        <v>Kamwendo</v>
      </c>
      <c r="BG501" s="4" t="str">
        <v>Kamwendo</v>
      </c>
      <c r="BH501" s="4" t="str">
        <v>Kamwendo</v>
      </c>
      <c r="BI501" s="4" t="str">
        <v>Kamwendo</v>
      </c>
      <c r="BJ501" s="4" t="str">
        <v>Kamwendo</v>
      </c>
      <c r="BK501" s="4" t="str">
        <v>Kamwendo</v>
      </c>
      <c r="BL501" s="4" t="str">
        <v>Kamwendo</v>
      </c>
      <c r="BM501" s="4" t="str">
        <v>Kamwendo</v>
      </c>
      <c r="BN501" s="4" t="str">
        <v>Kamwendo</v>
      </c>
      <c r="BO501" s="4" t="str">
        <v>Kamwendo</v>
      </c>
      <c r="BP501" s="4" t="str">
        <v>Kamwendo</v>
      </c>
      <c r="BQ501" s="4" t="str">
        <v>Kamwendo</v>
      </c>
      <c r="BR501" s="4" t="str">
        <v>Kamwendo</v>
      </c>
      <c r="BS501" s="4" t="str">
        <v>Kamwendo</v>
      </c>
      <c r="BT501" s="4" t="str">
        <v>Kamwendo</v>
      </c>
      <c r="BU501" s="4" t="str">
        <v>Kamwendo</v>
      </c>
      <c r="BV501" s="4" t="str">
        <v>Kamwendo</v>
      </c>
      <c r="BW501" s="4" t="str">
        <v>Kamwendo</v>
      </c>
      <c r="BX501" s="4" t="str">
        <v>Kamwendo</v>
      </c>
      <c r="BY501" s="4" t="str">
        <v>Kamwendo</v>
      </c>
      <c r="BZ501" s="4" t="str">
        <v>Kamwendo</v>
      </c>
      <c r="CA501" s="4" t="str">
        <v>Kamwendo</v>
      </c>
      <c r="CB501" s="4" t="str">
        <v>Kamwendo</v>
      </c>
      <c r="CC501" s="4" t="str">
        <v>Kamwendo</v>
      </c>
      <c r="CD501" s="4" t="str">
        <v>Kamwendo</v>
      </c>
      <c r="CE501" s="4" t="str">
        <v>Kamwendo</v>
      </c>
      <c r="CF501" s="4" t="str">
        <v>Kamwendo</v>
      </c>
      <c r="CG501" s="4" t="str">
        <v>Kamwendo</v>
      </c>
      <c r="CH501" s="4" t="str">
        <v>Kamwendo</v>
      </c>
      <c r="CJ501" s="4" t="str">
        <v>Kamwendo</v>
      </c>
      <c r="CK501" s="4" t="str">
        <v>Kamwendo</v>
      </c>
      <c r="CL501" s="4" t="str">
        <v>Kamwendo</v>
      </c>
      <c r="CM501" s="4" t="str">
        <v>Kamwendo</v>
      </c>
      <c r="CN501" s="4" t="str">
        <v>Kamwendo</v>
      </c>
      <c r="CO501" s="4" t="str">
        <v>Kamwendo</v>
      </c>
      <c r="CP501" s="4" t="str">
        <v>Kamwendo</v>
      </c>
      <c r="CQ501" s="4" t="str">
        <v>Kamwendo</v>
      </c>
      <c r="CR501" s="4" t="str">
        <v>Kamwendo</v>
      </c>
      <c r="CS501" s="4" t="str">
        <v>Kamwendo</v>
      </c>
      <c r="CT501" s="4" t="str">
        <v>Kamwendo</v>
      </c>
      <c r="CU501" s="4" t="str">
        <v>Kamwendo</v>
      </c>
      <c r="CV501" s="4" t="str">
        <v>Kamwendo</v>
      </c>
      <c r="CW501" s="4" t="str">
        <v>Kamwendo</v>
      </c>
      <c r="CX501" s="4" t="str">
        <v>Kamwendo</v>
      </c>
      <c r="CY501" s="4" t="str">
        <v>Kamwendo</v>
      </c>
      <c r="CZ501" s="4" t="str">
        <v>Kamwendo</v>
      </c>
      <c r="DA501" s="4" t="str">
        <v>Kamwendo</v>
      </c>
      <c r="DB501" s="4" t="str">
        <v>Kamwendo</v>
      </c>
      <c r="DC501" s="4" t="str">
        <v>Kamwendo</v>
      </c>
      <c r="DD501" s="4" t="str">
        <v>Kamwendo</v>
      </c>
      <c r="DE501" s="4" t="str">
        <v>Kamwendo</v>
      </c>
      <c r="DF501" s="4" t="str">
        <v>Kamwendo</v>
      </c>
      <c r="DG501" s="4" t="str">
        <v>Kamwendo</v>
      </c>
      <c r="DH501" s="4" t="str">
        <v>Kamwendo</v>
      </c>
      <c r="DI501" s="4" t="str">
        <v>Kamwendo</v>
      </c>
      <c r="DJ501" s="4" t="str">
        <v>Kamwendo</v>
      </c>
      <c r="DK501" s="4" t="str">
        <v>Kamwendo</v>
      </c>
      <c r="DL501" s="4" t="str">
        <v>Kamwendo</v>
      </c>
      <c r="DM501" s="4" t="str">
        <v>Kamwendo</v>
      </c>
      <c r="DN501" s="4" t="str">
        <v>Kamwendo</v>
      </c>
      <c r="DO501" s="4" t="str">
        <v>Kamwendo</v>
      </c>
      <c r="DP501" s="4" t="str">
        <v>Kamwendo</v>
      </c>
    </row>
    <row r="502" spans="1:120" x14ac:dyDescent="0.35">
      <c r="A502" s="4">
        <v>-13.76</v>
      </c>
      <c r="B502" s="4">
        <v>34.049999999999997</v>
      </c>
      <c r="C502" s="4" t="s">
        <v>230</v>
      </c>
      <c r="D502" s="4" t="s">
        <v>130</v>
      </c>
      <c r="E502" s="4" t="s">
        <v>708</v>
      </c>
      <c r="F502" s="4">
        <v>550</v>
      </c>
      <c r="G502" s="4" t="str">
        <f t="shared" si="7"/>
        <v>Malawi-Chipeni, Dowa</v>
      </c>
      <c r="BA502" s="4" t="str">
        <v>Kand.Kareti</v>
      </c>
      <c r="BB502" s="4" t="str">
        <v>Kand.Kareti</v>
      </c>
      <c r="BC502" s="4" t="str">
        <v>Kand.Kareti</v>
      </c>
      <c r="BD502" s="4" t="str">
        <v>Kand.Kareti</v>
      </c>
      <c r="BE502" s="4" t="str">
        <v>Kand.Kareti</v>
      </c>
      <c r="BF502" s="4" t="str">
        <v>Kand.Kareti</v>
      </c>
      <c r="BG502" s="4" t="str">
        <v>Kand.Kareti</v>
      </c>
      <c r="BH502" s="4" t="str">
        <v>Kand.Kareti</v>
      </c>
      <c r="BI502" s="4" t="str">
        <v>Kand.Kareti</v>
      </c>
      <c r="BJ502" s="4" t="str">
        <v>Kand.Kareti</v>
      </c>
      <c r="BK502" s="4" t="str">
        <v>Kand.Kareti</v>
      </c>
      <c r="BL502" s="4" t="str">
        <v>Kand.Kareti</v>
      </c>
      <c r="BM502" s="4" t="str">
        <v>Kand.Kareti</v>
      </c>
      <c r="BN502" s="4" t="str">
        <v>Kand.Kareti</v>
      </c>
      <c r="BO502" s="4" t="str">
        <v>Kand.Kareti</v>
      </c>
      <c r="BP502" s="4" t="str">
        <v>Kand.Kareti</v>
      </c>
      <c r="BQ502" s="4" t="str">
        <v>Kand.Kareti</v>
      </c>
      <c r="BR502" s="4" t="str">
        <v>Kand.Kareti</v>
      </c>
      <c r="BS502" s="4" t="str">
        <v>Kand.Kareti</v>
      </c>
      <c r="BT502" s="4" t="str">
        <v>Kand.Kareti</v>
      </c>
      <c r="BU502" s="4" t="str">
        <v>Kand.Kareti</v>
      </c>
      <c r="BV502" s="4" t="str">
        <v>Kand.Kareti</v>
      </c>
      <c r="BW502" s="4" t="str">
        <v>Kand.Kareti</v>
      </c>
      <c r="BX502" s="4" t="str">
        <v>Kand.Kareti</v>
      </c>
      <c r="BY502" s="4" t="str">
        <v>Kand.Kareti</v>
      </c>
      <c r="BZ502" s="4" t="str">
        <v>Kand.Kareti</v>
      </c>
      <c r="CA502" s="4" t="str">
        <v>Kand.Kareti</v>
      </c>
      <c r="CB502" s="4" t="str">
        <v>Kand.Kareti</v>
      </c>
      <c r="CC502" s="4" t="str">
        <v>Kand.Kareti</v>
      </c>
      <c r="CD502" s="4" t="str">
        <v>Kand.Kareti</v>
      </c>
      <c r="CE502" s="4" t="str">
        <v>Kand.Kareti</v>
      </c>
      <c r="CF502" s="4" t="str">
        <v>Kand.Kareti</v>
      </c>
      <c r="CG502" s="4" t="str">
        <v>Kand.Kareti</v>
      </c>
      <c r="CH502" s="4" t="str">
        <v>Kand.Kareti</v>
      </c>
      <c r="CJ502" s="4" t="str">
        <v>Kand.Kareti</v>
      </c>
      <c r="CK502" s="4" t="str">
        <v>Kand.Kareti</v>
      </c>
      <c r="CL502" s="4" t="str">
        <v>Kand.Kareti</v>
      </c>
      <c r="CM502" s="4" t="str">
        <v>Kand.Kareti</v>
      </c>
      <c r="CN502" s="4" t="str">
        <v>Kand.Kareti</v>
      </c>
      <c r="CO502" s="4" t="str">
        <v>Kand.Kareti</v>
      </c>
      <c r="CP502" s="4" t="str">
        <v>Kand.Kareti</v>
      </c>
      <c r="CQ502" s="4" t="str">
        <v>Kand.Kareti</v>
      </c>
      <c r="CR502" s="4" t="str">
        <v>Kand.Kareti</v>
      </c>
      <c r="CS502" s="4" t="str">
        <v>Kand.Kareti</v>
      </c>
      <c r="CT502" s="4" t="str">
        <v>Kand.Kareti</v>
      </c>
      <c r="CU502" s="4" t="str">
        <v>Kand.Kareti</v>
      </c>
      <c r="CV502" s="4" t="str">
        <v>Kand.Kareti</v>
      </c>
      <c r="CW502" s="4" t="str">
        <v>Kand.Kareti</v>
      </c>
      <c r="CX502" s="4" t="str">
        <v>Kand.Kareti</v>
      </c>
      <c r="CY502" s="4" t="str">
        <v>Kand.Kareti</v>
      </c>
      <c r="CZ502" s="4" t="str">
        <v>Kand.Kareti</v>
      </c>
      <c r="DA502" s="4" t="str">
        <v>Kand.Kareti</v>
      </c>
      <c r="DB502" s="4" t="str">
        <v>Kand.Kareti</v>
      </c>
      <c r="DC502" s="4" t="str">
        <v>Kand.Kareti</v>
      </c>
      <c r="DD502" s="4" t="str">
        <v>Kand.Kareti</v>
      </c>
      <c r="DE502" s="4" t="str">
        <v>Kand.Kareti</v>
      </c>
      <c r="DF502" s="4" t="str">
        <v>Kand.Kareti</v>
      </c>
      <c r="DG502" s="4" t="str">
        <v>Kand.Kareti</v>
      </c>
      <c r="DH502" s="4" t="str">
        <v>Kand.Kareti</v>
      </c>
      <c r="DI502" s="4" t="str">
        <v>Kand.Kareti</v>
      </c>
      <c r="DJ502" s="4" t="str">
        <v>Kand.Kareti</v>
      </c>
      <c r="DK502" s="4" t="str">
        <v>Kand.Kareti</v>
      </c>
      <c r="DL502" s="4" t="str">
        <v>Kand.Kareti</v>
      </c>
      <c r="DM502" s="4" t="str">
        <v>Kand.Kareti</v>
      </c>
      <c r="DN502" s="4" t="str">
        <v>Kand.Kareti</v>
      </c>
      <c r="DO502" s="4" t="str">
        <v>Kand.Kareti</v>
      </c>
      <c r="DP502" s="4" t="str">
        <v>Kand.Kareti</v>
      </c>
    </row>
    <row r="503" spans="1:120" x14ac:dyDescent="0.35">
      <c r="A503" s="4">
        <v>-13.533329999999999</v>
      </c>
      <c r="B503" s="4">
        <v>33.516669999999998</v>
      </c>
      <c r="C503" s="4" t="s">
        <v>230</v>
      </c>
      <c r="D503" s="4" t="s">
        <v>130</v>
      </c>
      <c r="E503" s="4" t="s">
        <v>709</v>
      </c>
      <c r="F503" s="4">
        <v>917</v>
      </c>
      <c r="G503" s="4" t="str">
        <f t="shared" si="7"/>
        <v>Malawi-Chisepo</v>
      </c>
      <c r="BA503" s="4" t="str">
        <v>Kano</v>
      </c>
      <c r="BB503" s="4" t="str">
        <v>Kano</v>
      </c>
      <c r="BC503" s="4" t="str">
        <v>Kano</v>
      </c>
      <c r="BD503" s="4" t="str">
        <v>Kano</v>
      </c>
      <c r="BE503" s="4" t="str">
        <v>Kano</v>
      </c>
      <c r="BF503" s="4" t="str">
        <v>Kano</v>
      </c>
      <c r="BG503" s="4" t="str">
        <v>Kano</v>
      </c>
      <c r="BH503" s="4" t="str">
        <v>Kano</v>
      </c>
      <c r="BI503" s="4" t="str">
        <v>Kano</v>
      </c>
      <c r="BJ503" s="4" t="str">
        <v>Kano</v>
      </c>
      <c r="BK503" s="4" t="str">
        <v>Kano</v>
      </c>
      <c r="BL503" s="4" t="str">
        <v>Kano</v>
      </c>
      <c r="BM503" s="4" t="str">
        <v>Kano</v>
      </c>
      <c r="BN503" s="4" t="str">
        <v>Kano</v>
      </c>
      <c r="BO503" s="4" t="str">
        <v>Kano</v>
      </c>
      <c r="BP503" s="4" t="str">
        <v>Kano</v>
      </c>
      <c r="BQ503" s="4" t="str">
        <v>Kano</v>
      </c>
      <c r="BR503" s="4" t="str">
        <v>Kano</v>
      </c>
      <c r="BS503" s="4" t="str">
        <v>Kano</v>
      </c>
      <c r="BT503" s="4" t="str">
        <v>Kano</v>
      </c>
      <c r="BU503" s="4" t="str">
        <v>Kano</v>
      </c>
      <c r="BV503" s="4" t="str">
        <v>Kano</v>
      </c>
      <c r="BW503" s="4" t="str">
        <v>Kano</v>
      </c>
      <c r="BX503" s="4" t="str">
        <v>Kano</v>
      </c>
      <c r="BY503" s="4" t="str">
        <v>Kano</v>
      </c>
      <c r="BZ503" s="4" t="str">
        <v>Kano</v>
      </c>
      <c r="CA503" s="4" t="str">
        <v>Kano</v>
      </c>
      <c r="CB503" s="4" t="str">
        <v>Kano</v>
      </c>
      <c r="CC503" s="4" t="str">
        <v>Kano</v>
      </c>
      <c r="CD503" s="4" t="str">
        <v>Kano</v>
      </c>
      <c r="CE503" s="4" t="str">
        <v>Kano</v>
      </c>
      <c r="CF503" s="4" t="str">
        <v>Kano</v>
      </c>
      <c r="CG503" s="4" t="str">
        <v>Kano</v>
      </c>
      <c r="CH503" s="4" t="str">
        <v>Kano</v>
      </c>
      <c r="CJ503" s="4" t="str">
        <v>Kano</v>
      </c>
      <c r="CK503" s="4" t="str">
        <v>Kano</v>
      </c>
      <c r="CL503" s="4" t="str">
        <v>Kano</v>
      </c>
      <c r="CM503" s="4" t="str">
        <v>Kano</v>
      </c>
      <c r="CN503" s="4" t="str">
        <v>Kano</v>
      </c>
      <c r="CO503" s="4" t="str">
        <v>Kano</v>
      </c>
      <c r="CP503" s="4" t="str">
        <v>Kano</v>
      </c>
      <c r="CQ503" s="4" t="str">
        <v>Kano</v>
      </c>
      <c r="CR503" s="4" t="str">
        <v>Kano</v>
      </c>
      <c r="CS503" s="4" t="str">
        <v>Kano</v>
      </c>
      <c r="CT503" s="4" t="str">
        <v>Kano</v>
      </c>
      <c r="CU503" s="4" t="str">
        <v>Kano</v>
      </c>
      <c r="CV503" s="4" t="str">
        <v>Kano</v>
      </c>
      <c r="CW503" s="4" t="str">
        <v>Kano</v>
      </c>
      <c r="CX503" s="4" t="str">
        <v>Kano</v>
      </c>
      <c r="CY503" s="4" t="str">
        <v>Kano</v>
      </c>
      <c r="CZ503" s="4" t="str">
        <v>Kano</v>
      </c>
      <c r="DA503" s="4" t="str">
        <v>Kano</v>
      </c>
      <c r="DB503" s="4" t="str">
        <v>Kano</v>
      </c>
      <c r="DC503" s="4" t="str">
        <v>Kano</v>
      </c>
      <c r="DD503" s="4" t="str">
        <v>Kano</v>
      </c>
      <c r="DE503" s="4" t="str">
        <v>Kano</v>
      </c>
      <c r="DF503" s="4" t="str">
        <v>Kano</v>
      </c>
      <c r="DG503" s="4" t="str">
        <v>Kano</v>
      </c>
      <c r="DH503" s="4" t="str">
        <v>Kano</v>
      </c>
      <c r="DI503" s="4" t="str">
        <v>Kano</v>
      </c>
      <c r="DJ503" s="4" t="str">
        <v>Kano</v>
      </c>
      <c r="DK503" s="4" t="str">
        <v>Kano</v>
      </c>
      <c r="DL503" s="4" t="str">
        <v>Kano</v>
      </c>
      <c r="DM503" s="4" t="str">
        <v>Kano</v>
      </c>
      <c r="DN503" s="4" t="str">
        <v>Kano</v>
      </c>
      <c r="DO503" s="4" t="str">
        <v>Kano</v>
      </c>
      <c r="DP503" s="4" t="str">
        <v>Kano</v>
      </c>
    </row>
    <row r="504" spans="1:120" x14ac:dyDescent="0.35">
      <c r="A504" s="4">
        <v>-13.77778</v>
      </c>
      <c r="B504" s="4">
        <v>33.470559999999999</v>
      </c>
      <c r="C504" s="4" t="s">
        <v>230</v>
      </c>
      <c r="D504" s="4" t="s">
        <v>130</v>
      </c>
      <c r="E504" s="4" t="s">
        <v>709</v>
      </c>
      <c r="F504" s="4">
        <v>250</v>
      </c>
      <c r="G504" s="4" t="str">
        <f t="shared" si="7"/>
        <v>Malawi-Chisepo</v>
      </c>
      <c r="BA504" s="4" t="str">
        <v>Kapalala</v>
      </c>
      <c r="BB504" s="4" t="str">
        <v>Kapalala</v>
      </c>
      <c r="BC504" s="4" t="str">
        <v>Kapalala</v>
      </c>
      <c r="BD504" s="4" t="str">
        <v>Kapalala</v>
      </c>
      <c r="BE504" s="4" t="str">
        <v>Kapalala</v>
      </c>
      <c r="BF504" s="4" t="str">
        <v>Kapalala</v>
      </c>
      <c r="BG504" s="4" t="str">
        <v>Kapalala</v>
      </c>
      <c r="BH504" s="4" t="str">
        <v>Kapalala</v>
      </c>
      <c r="BI504" s="4" t="str">
        <v>Kapalala</v>
      </c>
      <c r="BJ504" s="4" t="str">
        <v>Kapalala</v>
      </c>
      <c r="BK504" s="4" t="str">
        <v>Kapalala</v>
      </c>
      <c r="BL504" s="4" t="str">
        <v>Kapalala</v>
      </c>
      <c r="BM504" s="4" t="str">
        <v>Kapalala</v>
      </c>
      <c r="BN504" s="4" t="str">
        <v>Kapalala</v>
      </c>
      <c r="BO504" s="4" t="str">
        <v>Kapalala</v>
      </c>
      <c r="BP504" s="4" t="str">
        <v>Kapalala</v>
      </c>
      <c r="BQ504" s="4" t="str">
        <v>Kapalala</v>
      </c>
      <c r="BR504" s="4" t="str">
        <v>Kapalala</v>
      </c>
      <c r="BS504" s="4" t="str">
        <v>Kapalala</v>
      </c>
      <c r="BT504" s="4" t="str">
        <v>Kapalala</v>
      </c>
      <c r="BU504" s="4" t="str">
        <v>Kapalala</v>
      </c>
      <c r="BV504" s="4" t="str">
        <v>Kapalala</v>
      </c>
      <c r="BW504" s="4" t="str">
        <v>Kapalala</v>
      </c>
      <c r="BX504" s="4" t="str">
        <v>Kapalala</v>
      </c>
      <c r="BY504" s="4" t="str">
        <v>Kapalala</v>
      </c>
      <c r="BZ504" s="4" t="str">
        <v>Kapalala</v>
      </c>
      <c r="CA504" s="4" t="str">
        <v>Kapalala</v>
      </c>
      <c r="CB504" s="4" t="str">
        <v>Kapalala</v>
      </c>
      <c r="CC504" s="4" t="str">
        <v>Kapalala</v>
      </c>
      <c r="CD504" s="4" t="str">
        <v>Kapalala</v>
      </c>
      <c r="CE504" s="4" t="str">
        <v>Kapalala</v>
      </c>
      <c r="CF504" s="4" t="str">
        <v>Kapalala</v>
      </c>
      <c r="CG504" s="4" t="str">
        <v>Kapalala</v>
      </c>
      <c r="CH504" s="4" t="str">
        <v>Kapalala</v>
      </c>
      <c r="CJ504" s="4" t="str">
        <v>Kapalala</v>
      </c>
      <c r="CK504" s="4" t="str">
        <v>Kapalala</v>
      </c>
      <c r="CL504" s="4" t="str">
        <v>Kapalala</v>
      </c>
      <c r="CM504" s="4" t="str">
        <v>Kapalala</v>
      </c>
      <c r="CN504" s="4" t="str">
        <v>Kapalala</v>
      </c>
      <c r="CO504" s="4" t="str">
        <v>Kapalala</v>
      </c>
      <c r="CP504" s="4" t="str">
        <v>Kapalala</v>
      </c>
      <c r="CQ504" s="4" t="str">
        <v>Kapalala</v>
      </c>
      <c r="CR504" s="4" t="str">
        <v>Kapalala</v>
      </c>
      <c r="CS504" s="4" t="str">
        <v>Kapalala</v>
      </c>
      <c r="CT504" s="4" t="str">
        <v>Kapalala</v>
      </c>
      <c r="CU504" s="4" t="str">
        <v>Kapalala</v>
      </c>
      <c r="CV504" s="4" t="str">
        <v>Kapalala</v>
      </c>
      <c r="CW504" s="4" t="str">
        <v>Kapalala</v>
      </c>
      <c r="CX504" s="4" t="str">
        <v>Kapalala</v>
      </c>
      <c r="CY504" s="4" t="str">
        <v>Kapalala</v>
      </c>
      <c r="CZ504" s="4" t="str">
        <v>Kapalala</v>
      </c>
      <c r="DA504" s="4" t="str">
        <v>Kapalala</v>
      </c>
      <c r="DB504" s="4" t="str">
        <v>Kapalala</v>
      </c>
      <c r="DC504" s="4" t="str">
        <v>Kapalala</v>
      </c>
      <c r="DD504" s="4" t="str">
        <v>Kapalala</v>
      </c>
      <c r="DE504" s="4" t="str">
        <v>Kapalala</v>
      </c>
      <c r="DF504" s="4" t="str">
        <v>Kapalala</v>
      </c>
      <c r="DG504" s="4" t="str">
        <v>Kapalala</v>
      </c>
      <c r="DH504" s="4" t="str">
        <v>Kapalala</v>
      </c>
      <c r="DI504" s="4" t="str">
        <v>Kapalala</v>
      </c>
      <c r="DJ504" s="4" t="str">
        <v>Kapalala</v>
      </c>
      <c r="DK504" s="4" t="str">
        <v>Kapalala</v>
      </c>
      <c r="DL504" s="4" t="str">
        <v>Kapalala</v>
      </c>
      <c r="DM504" s="4" t="str">
        <v>Kapalala</v>
      </c>
      <c r="DN504" s="4" t="str">
        <v>Kapalala</v>
      </c>
      <c r="DO504" s="4" t="str">
        <v>Kapalala</v>
      </c>
      <c r="DP504" s="4" t="str">
        <v>Kapalala</v>
      </c>
    </row>
    <row r="505" spans="1:120" x14ac:dyDescent="0.35">
      <c r="A505" s="4">
        <v>-13.651389999999999</v>
      </c>
      <c r="B505" s="4">
        <v>33.935830000000003</v>
      </c>
      <c r="C505" s="4" t="s">
        <v>230</v>
      </c>
      <c r="D505" s="4" t="s">
        <v>130</v>
      </c>
      <c r="E505" s="4" t="s">
        <v>709</v>
      </c>
      <c r="F505" s="4">
        <v>250</v>
      </c>
      <c r="G505" s="4" t="str">
        <f t="shared" si="7"/>
        <v>Malawi-Chisepo</v>
      </c>
      <c r="BA505" s="4" t="str">
        <v>Kapenguria, West Pokot</v>
      </c>
      <c r="BB505" s="4" t="str">
        <v>Kapenguria, West Pokot</v>
      </c>
      <c r="BC505" s="4" t="str">
        <v>Kapenguria, West Pokot</v>
      </c>
      <c r="BD505" s="4" t="str">
        <v>Kapenguria, West Pokot</v>
      </c>
      <c r="BE505" s="4" t="str">
        <v>Kapenguria, West Pokot</v>
      </c>
      <c r="BF505" s="4" t="str">
        <v>Kapenguria, West Pokot</v>
      </c>
      <c r="BG505" s="4" t="str">
        <v>Kapenguria, West Pokot</v>
      </c>
      <c r="BH505" s="4" t="str">
        <v>Kapenguria, West Pokot</v>
      </c>
      <c r="BI505" s="4" t="str">
        <v>Kapenguria, West Pokot</v>
      </c>
      <c r="BJ505" s="4" t="str">
        <v>Kapenguria, West Pokot</v>
      </c>
      <c r="BK505" s="4" t="str">
        <v>Kapenguria, West Pokot</v>
      </c>
      <c r="BL505" s="4" t="str">
        <v>Kapenguria, West Pokot</v>
      </c>
      <c r="BM505" s="4" t="str">
        <v>Kapenguria, West Pokot</v>
      </c>
      <c r="BN505" s="4" t="str">
        <v>Kapenguria, West Pokot</v>
      </c>
      <c r="BO505" s="4" t="str">
        <v>Kapenguria, West Pokot</v>
      </c>
      <c r="BP505" s="4" t="str">
        <v>Kapenguria, West Pokot</v>
      </c>
      <c r="BQ505" s="4" t="str">
        <v>Kapenguria, West Pokot</v>
      </c>
      <c r="BR505" s="4" t="str">
        <v>Kapenguria, West Pokot</v>
      </c>
      <c r="BS505" s="4" t="str">
        <v>Kapenguria, West Pokot</v>
      </c>
      <c r="BT505" s="4" t="str">
        <v>Kapenguria, West Pokot</v>
      </c>
      <c r="BU505" s="4" t="str">
        <v>Kapenguria, West Pokot</v>
      </c>
      <c r="BV505" s="4" t="str">
        <v>Kapenguria, West Pokot</v>
      </c>
      <c r="BW505" s="4" t="str">
        <v>Kapenguria, West Pokot</v>
      </c>
      <c r="BX505" s="4" t="str">
        <v>Kapenguria, West Pokot</v>
      </c>
      <c r="BY505" s="4" t="str">
        <v>Kapenguria, West Pokot</v>
      </c>
      <c r="BZ505" s="4" t="str">
        <v>Kapenguria, West Pokot</v>
      </c>
      <c r="CA505" s="4" t="str">
        <v>Kapenguria, West Pokot</v>
      </c>
      <c r="CB505" s="4" t="str">
        <v>Kapenguria, West Pokot</v>
      </c>
      <c r="CC505" s="4" t="str">
        <v>Kapenguria, West Pokot</v>
      </c>
      <c r="CD505" s="4" t="str">
        <v>Kapenguria, West Pokot</v>
      </c>
      <c r="CE505" s="4" t="str">
        <v>Kapenguria, West Pokot</v>
      </c>
      <c r="CF505" s="4" t="str">
        <v>Kapenguria, West Pokot</v>
      </c>
      <c r="CG505" s="4" t="str">
        <v>Kapenguria, West Pokot</v>
      </c>
      <c r="CH505" s="4" t="str">
        <v>Kapenguria, West Pokot</v>
      </c>
      <c r="CJ505" s="4" t="str">
        <v>Kapenguria, West Pokot</v>
      </c>
      <c r="CK505" s="4" t="str">
        <v>Kapenguria, West Pokot</v>
      </c>
      <c r="CL505" s="4" t="str">
        <v>Kapenguria, West Pokot</v>
      </c>
      <c r="CM505" s="4" t="str">
        <v>Kapenguria, West Pokot</v>
      </c>
      <c r="CN505" s="4" t="str">
        <v>Kapenguria, West Pokot</v>
      </c>
      <c r="CO505" s="4" t="str">
        <v>Kapenguria, West Pokot</v>
      </c>
      <c r="CP505" s="4" t="str">
        <v>Kapenguria, West Pokot</v>
      </c>
      <c r="CQ505" s="4" t="str">
        <v>Kapenguria, West Pokot</v>
      </c>
      <c r="CR505" s="4" t="str">
        <v>Kapenguria, West Pokot</v>
      </c>
      <c r="CS505" s="4" t="str">
        <v>Kapenguria, West Pokot</v>
      </c>
      <c r="CT505" s="4" t="str">
        <v>Kapenguria, West Pokot</v>
      </c>
      <c r="CU505" s="4" t="str">
        <v>Kapenguria, West Pokot</v>
      </c>
      <c r="CV505" s="4" t="str">
        <v>Kapenguria, West Pokot</v>
      </c>
      <c r="CW505" s="4" t="str">
        <v>Kapenguria, West Pokot</v>
      </c>
      <c r="CX505" s="4" t="str">
        <v>Kapenguria, West Pokot</v>
      </c>
      <c r="CY505" s="4" t="str">
        <v>Kapenguria, West Pokot</v>
      </c>
      <c r="CZ505" s="4" t="str">
        <v>Kapenguria, West Pokot</v>
      </c>
      <c r="DA505" s="4" t="str">
        <v>Kapenguria, West Pokot</v>
      </c>
      <c r="DB505" s="4" t="str">
        <v>Kapenguria, West Pokot</v>
      </c>
      <c r="DC505" s="4" t="str">
        <v>Kapenguria, West Pokot</v>
      </c>
      <c r="DD505" s="4" t="str">
        <v>Kapenguria, West Pokot</v>
      </c>
      <c r="DE505" s="4" t="str">
        <v>Kapenguria, West Pokot</v>
      </c>
      <c r="DF505" s="4" t="str">
        <v>Kapenguria, West Pokot</v>
      </c>
      <c r="DG505" s="4" t="str">
        <v>Kapenguria, West Pokot</v>
      </c>
      <c r="DH505" s="4" t="str">
        <v>Kapenguria, West Pokot</v>
      </c>
      <c r="DI505" s="4" t="str">
        <v>Kapenguria, West Pokot</v>
      </c>
      <c r="DJ505" s="4" t="str">
        <v>Kapenguria, West Pokot</v>
      </c>
      <c r="DK505" s="4" t="str">
        <v>Kapenguria, West Pokot</v>
      </c>
      <c r="DL505" s="4" t="str">
        <v>Kapenguria, West Pokot</v>
      </c>
      <c r="DM505" s="4" t="str">
        <v>Kapenguria, West Pokot</v>
      </c>
      <c r="DN505" s="4" t="str">
        <v>Kapenguria, West Pokot</v>
      </c>
      <c r="DO505" s="4" t="str">
        <v>Kapenguria, West Pokot</v>
      </c>
      <c r="DP505" s="4" t="str">
        <v>Kapenguria, West Pokot</v>
      </c>
    </row>
    <row r="506" spans="1:120" x14ac:dyDescent="0.35">
      <c r="A506" s="4">
        <v>-14.33333</v>
      </c>
      <c r="B506" s="4">
        <v>34.533329999999999</v>
      </c>
      <c r="C506" s="4" t="s">
        <v>230</v>
      </c>
      <c r="D506" s="4" t="s">
        <v>138</v>
      </c>
      <c r="E506" s="4" t="s">
        <v>710</v>
      </c>
      <c r="F506" s="4">
        <v>1412</v>
      </c>
      <c r="G506" s="4" t="str">
        <f t="shared" si="7"/>
        <v>Malawi-Chitala.Kasinthula</v>
      </c>
      <c r="BA506" s="4" t="str">
        <v>Kapolin</v>
      </c>
      <c r="BB506" s="4" t="str">
        <v>Kapolin</v>
      </c>
      <c r="BC506" s="4" t="str">
        <v>Kapolin</v>
      </c>
      <c r="BD506" s="4" t="str">
        <v>Kapolin</v>
      </c>
      <c r="BE506" s="4" t="str">
        <v>Kapolin</v>
      </c>
      <c r="BF506" s="4" t="str">
        <v>Kapolin</v>
      </c>
      <c r="BG506" s="4" t="str">
        <v>Kapolin</v>
      </c>
      <c r="BH506" s="4" t="str">
        <v>Kapolin</v>
      </c>
      <c r="BI506" s="4" t="str">
        <v>Kapolin</v>
      </c>
      <c r="BJ506" s="4" t="str">
        <v>Kapolin</v>
      </c>
      <c r="BK506" s="4" t="str">
        <v>Kapolin</v>
      </c>
      <c r="BL506" s="4" t="str">
        <v>Kapolin</v>
      </c>
      <c r="BM506" s="4" t="str">
        <v>Kapolin</v>
      </c>
      <c r="BN506" s="4" t="str">
        <v>Kapolin</v>
      </c>
      <c r="BO506" s="4" t="str">
        <v>Kapolin</v>
      </c>
      <c r="BP506" s="4" t="str">
        <v>Kapolin</v>
      </c>
      <c r="BQ506" s="4" t="str">
        <v>Kapolin</v>
      </c>
      <c r="BR506" s="4" t="str">
        <v>Kapolin</v>
      </c>
      <c r="BS506" s="4" t="str">
        <v>Kapolin</v>
      </c>
      <c r="BT506" s="4" t="str">
        <v>Kapolin</v>
      </c>
      <c r="BU506" s="4" t="str">
        <v>Kapolin</v>
      </c>
      <c r="BV506" s="4" t="str">
        <v>Kapolin</v>
      </c>
      <c r="BW506" s="4" t="str">
        <v>Kapolin</v>
      </c>
      <c r="BX506" s="4" t="str">
        <v>Kapolin</v>
      </c>
      <c r="BY506" s="4" t="str">
        <v>Kapolin</v>
      </c>
      <c r="BZ506" s="4" t="str">
        <v>Kapolin</v>
      </c>
      <c r="CA506" s="4" t="str">
        <v>Kapolin</v>
      </c>
      <c r="CB506" s="4" t="str">
        <v>Kapolin</v>
      </c>
      <c r="CC506" s="4" t="str">
        <v>Kapolin</v>
      </c>
      <c r="CD506" s="4" t="str">
        <v>Kapolin</v>
      </c>
      <c r="CE506" s="4" t="str">
        <v>Kapolin</v>
      </c>
      <c r="CF506" s="4" t="str">
        <v>Kapolin</v>
      </c>
      <c r="CG506" s="4" t="str">
        <v>Kapolin</v>
      </c>
      <c r="CH506" s="4" t="str">
        <v>Kapolin</v>
      </c>
      <c r="CJ506" s="4" t="str">
        <v>Kapolin</v>
      </c>
      <c r="CK506" s="4" t="str">
        <v>Kapolin</v>
      </c>
      <c r="CL506" s="4" t="str">
        <v>Kapolin</v>
      </c>
      <c r="CM506" s="4" t="str">
        <v>Kapolin</v>
      </c>
      <c r="CN506" s="4" t="str">
        <v>Kapolin</v>
      </c>
      <c r="CO506" s="4" t="str">
        <v>Kapolin</v>
      </c>
      <c r="CP506" s="4" t="str">
        <v>Kapolin</v>
      </c>
      <c r="CQ506" s="4" t="str">
        <v>Kapolin</v>
      </c>
      <c r="CR506" s="4" t="str">
        <v>Kapolin</v>
      </c>
      <c r="CS506" s="4" t="str">
        <v>Kapolin</v>
      </c>
      <c r="CT506" s="4" t="str">
        <v>Kapolin</v>
      </c>
      <c r="CU506" s="4" t="str">
        <v>Kapolin</v>
      </c>
      <c r="CV506" s="4" t="str">
        <v>Kapolin</v>
      </c>
      <c r="CW506" s="4" t="str">
        <v>Kapolin</v>
      </c>
      <c r="CX506" s="4" t="str">
        <v>Kapolin</v>
      </c>
      <c r="CY506" s="4" t="str">
        <v>Kapolin</v>
      </c>
      <c r="CZ506" s="4" t="str">
        <v>Kapolin</v>
      </c>
      <c r="DA506" s="4" t="str">
        <v>Kapolin</v>
      </c>
      <c r="DB506" s="4" t="str">
        <v>Kapolin</v>
      </c>
      <c r="DC506" s="4" t="str">
        <v>Kapolin</v>
      </c>
      <c r="DD506" s="4" t="str">
        <v>Kapolin</v>
      </c>
      <c r="DE506" s="4" t="str">
        <v>Kapolin</v>
      </c>
      <c r="DF506" s="4" t="str">
        <v>Kapolin</v>
      </c>
      <c r="DG506" s="4" t="str">
        <v>Kapolin</v>
      </c>
      <c r="DH506" s="4" t="str">
        <v>Kapolin</v>
      </c>
      <c r="DI506" s="4" t="str">
        <v>Kapolin</v>
      </c>
      <c r="DJ506" s="4" t="str">
        <v>Kapolin</v>
      </c>
      <c r="DK506" s="4" t="str">
        <v>Kapolin</v>
      </c>
      <c r="DL506" s="4" t="str">
        <v>Kapolin</v>
      </c>
      <c r="DM506" s="4" t="str">
        <v>Kapolin</v>
      </c>
      <c r="DN506" s="4" t="str">
        <v>Kapolin</v>
      </c>
      <c r="DO506" s="4" t="str">
        <v>Kapolin</v>
      </c>
      <c r="DP506" s="4" t="str">
        <v>Kapolin</v>
      </c>
    </row>
    <row r="507" spans="1:120" x14ac:dyDescent="0.35">
      <c r="A507" s="4">
        <v>-13.983000000000001</v>
      </c>
      <c r="B507" s="4">
        <v>33.649000000000001</v>
      </c>
      <c r="C507" s="4" t="s">
        <v>230</v>
      </c>
      <c r="D507" s="4" t="s">
        <v>130</v>
      </c>
      <c r="E507" s="4" t="s">
        <v>711</v>
      </c>
      <c r="F507" s="4">
        <v>2000</v>
      </c>
      <c r="G507" s="4" t="str">
        <f t="shared" si="7"/>
        <v>Malawi-Chitedze</v>
      </c>
      <c r="BA507" s="4" t="str">
        <v>Kapolin.Opwetta.Kadesok</v>
      </c>
      <c r="BB507" s="4" t="str">
        <v>Kapolin.Opwetta.Kadesok</v>
      </c>
      <c r="BC507" s="4" t="str">
        <v>Kapolin.Opwetta.Kadesok</v>
      </c>
      <c r="BD507" s="4" t="str">
        <v>Kapolin.Opwetta.Kadesok</v>
      </c>
      <c r="BE507" s="4" t="str">
        <v>Kapolin.Opwetta.Kadesok</v>
      </c>
      <c r="BF507" s="4" t="str">
        <v>Kapolin.Opwetta.Kadesok</v>
      </c>
      <c r="BG507" s="4" t="str">
        <v>Kapolin.Opwetta.Kadesok</v>
      </c>
      <c r="BH507" s="4" t="str">
        <v>Kapolin.Opwetta.Kadesok</v>
      </c>
      <c r="BI507" s="4" t="str">
        <v>Kapolin.Opwetta.Kadesok</v>
      </c>
      <c r="BJ507" s="4" t="str">
        <v>Kapolin.Opwetta.Kadesok</v>
      </c>
      <c r="BK507" s="4" t="str">
        <v>Kapolin.Opwetta.Kadesok</v>
      </c>
      <c r="BL507" s="4" t="str">
        <v>Kapolin.Opwetta.Kadesok</v>
      </c>
      <c r="BM507" s="4" t="str">
        <v>Kapolin.Opwetta.Kadesok</v>
      </c>
      <c r="BN507" s="4" t="str">
        <v>Kapolin.Opwetta.Kadesok</v>
      </c>
      <c r="BO507" s="4" t="str">
        <v>Kapolin.Opwetta.Kadesok</v>
      </c>
      <c r="BP507" s="4" t="str">
        <v>Kapolin.Opwetta.Kadesok</v>
      </c>
      <c r="BQ507" s="4" t="str">
        <v>Kapolin.Opwetta.Kadesok</v>
      </c>
      <c r="BR507" s="4" t="str">
        <v>Kapolin.Opwetta.Kadesok</v>
      </c>
      <c r="BS507" s="4" t="str">
        <v>Kapolin.Opwetta.Kadesok</v>
      </c>
      <c r="BT507" s="4" t="str">
        <v>Kapolin.Opwetta.Kadesok</v>
      </c>
      <c r="BU507" s="4" t="str">
        <v>Kapolin.Opwetta.Kadesok</v>
      </c>
      <c r="BV507" s="4" t="str">
        <v>Kapolin.Opwetta.Kadesok</v>
      </c>
      <c r="BW507" s="4" t="str">
        <v>Kapolin.Opwetta.Kadesok</v>
      </c>
      <c r="BX507" s="4" t="str">
        <v>Kapolin.Opwetta.Kadesok</v>
      </c>
      <c r="BY507" s="4" t="str">
        <v>Kapolin.Opwetta.Kadesok</v>
      </c>
      <c r="BZ507" s="4" t="str">
        <v>Kapolin.Opwetta.Kadesok</v>
      </c>
      <c r="CA507" s="4" t="str">
        <v>Kapolin.Opwetta.Kadesok</v>
      </c>
      <c r="CB507" s="4" t="str">
        <v>Kapolin.Opwetta.Kadesok</v>
      </c>
      <c r="CC507" s="4" t="str">
        <v>Kapolin.Opwetta.Kadesok</v>
      </c>
      <c r="CD507" s="4" t="str">
        <v>Kapolin.Opwetta.Kadesok</v>
      </c>
      <c r="CE507" s="4" t="str">
        <v>Kapolin.Opwetta.Kadesok</v>
      </c>
      <c r="CF507" s="4" t="str">
        <v>Kapolin.Opwetta.Kadesok</v>
      </c>
      <c r="CG507" s="4" t="str">
        <v>Kapolin.Opwetta.Kadesok</v>
      </c>
      <c r="CH507" s="4" t="str">
        <v>Kapolin.Opwetta.Kadesok</v>
      </c>
      <c r="CJ507" s="4" t="str">
        <v>Kapolin.Opwetta.Kadesok</v>
      </c>
      <c r="CK507" s="4" t="str">
        <v>Kapolin.Opwetta.Kadesok</v>
      </c>
      <c r="CL507" s="4" t="str">
        <v>Kapolin.Opwetta.Kadesok</v>
      </c>
      <c r="CM507" s="4" t="str">
        <v>Kapolin.Opwetta.Kadesok</v>
      </c>
      <c r="CN507" s="4" t="str">
        <v>Kapolin.Opwetta.Kadesok</v>
      </c>
      <c r="CO507" s="4" t="str">
        <v>Kapolin.Opwetta.Kadesok</v>
      </c>
      <c r="CP507" s="4" t="str">
        <v>Kapolin.Opwetta.Kadesok</v>
      </c>
      <c r="CQ507" s="4" t="str">
        <v>Kapolin.Opwetta.Kadesok</v>
      </c>
      <c r="CR507" s="4" t="str">
        <v>Kapolin.Opwetta.Kadesok</v>
      </c>
      <c r="CS507" s="4" t="str">
        <v>Kapolin.Opwetta.Kadesok</v>
      </c>
      <c r="CT507" s="4" t="str">
        <v>Kapolin.Opwetta.Kadesok</v>
      </c>
      <c r="CU507" s="4" t="str">
        <v>Kapolin.Opwetta.Kadesok</v>
      </c>
      <c r="CV507" s="4" t="str">
        <v>Kapolin.Opwetta.Kadesok</v>
      </c>
      <c r="CW507" s="4" t="str">
        <v>Kapolin.Opwetta.Kadesok</v>
      </c>
      <c r="CX507" s="4" t="str">
        <v>Kapolin.Opwetta.Kadesok</v>
      </c>
      <c r="CY507" s="4" t="str">
        <v>Kapolin.Opwetta.Kadesok</v>
      </c>
      <c r="CZ507" s="4" t="str">
        <v>Kapolin.Opwetta.Kadesok</v>
      </c>
      <c r="DA507" s="4" t="str">
        <v>Kapolin.Opwetta.Kadesok</v>
      </c>
      <c r="DB507" s="4" t="str">
        <v>Kapolin.Opwetta.Kadesok</v>
      </c>
      <c r="DC507" s="4" t="str">
        <v>Kapolin.Opwetta.Kadesok</v>
      </c>
      <c r="DD507" s="4" t="str">
        <v>Kapolin.Opwetta.Kadesok</v>
      </c>
      <c r="DE507" s="4" t="str">
        <v>Kapolin.Opwetta.Kadesok</v>
      </c>
      <c r="DF507" s="4" t="str">
        <v>Kapolin.Opwetta.Kadesok</v>
      </c>
      <c r="DG507" s="4" t="str">
        <v>Kapolin.Opwetta.Kadesok</v>
      </c>
      <c r="DH507" s="4" t="str">
        <v>Kapolin.Opwetta.Kadesok</v>
      </c>
      <c r="DI507" s="4" t="str">
        <v>Kapolin.Opwetta.Kadesok</v>
      </c>
      <c r="DJ507" s="4" t="str">
        <v>Kapolin.Opwetta.Kadesok</v>
      </c>
      <c r="DK507" s="4" t="str">
        <v>Kapolin.Opwetta.Kadesok</v>
      </c>
      <c r="DL507" s="4" t="str">
        <v>Kapolin.Opwetta.Kadesok</v>
      </c>
      <c r="DM507" s="4" t="str">
        <v>Kapolin.Opwetta.Kadesok</v>
      </c>
      <c r="DN507" s="4" t="str">
        <v>Kapolin.Opwetta.Kadesok</v>
      </c>
      <c r="DO507" s="4" t="str">
        <v>Kapolin.Opwetta.Kadesok</v>
      </c>
      <c r="DP507" s="4" t="str">
        <v>Kapolin.Opwetta.Kadesok</v>
      </c>
    </row>
    <row r="508" spans="1:120" x14ac:dyDescent="0.35">
      <c r="A508" s="4">
        <v>-13.983000000000001</v>
      </c>
      <c r="B508" s="4">
        <v>33.649000000000001</v>
      </c>
      <c r="C508" s="4" t="s">
        <v>230</v>
      </c>
      <c r="D508" s="4" t="s">
        <v>138</v>
      </c>
      <c r="E508" s="4" t="s">
        <v>712</v>
      </c>
      <c r="F508" s="4">
        <v>1000</v>
      </c>
      <c r="G508" s="4" t="str">
        <f t="shared" si="7"/>
        <v>Malawi-Chitedze ARS</v>
      </c>
      <c r="BA508" s="4" t="str">
        <v>Karemo, Siaya</v>
      </c>
      <c r="BB508" s="4" t="str">
        <v>Karemo, Siaya</v>
      </c>
      <c r="BC508" s="4" t="str">
        <v>Karemo, Siaya</v>
      </c>
      <c r="BD508" s="4" t="str">
        <v>Karemo, Siaya</v>
      </c>
      <c r="BE508" s="4" t="str">
        <v>Karemo, Siaya</v>
      </c>
      <c r="BF508" s="4" t="str">
        <v>Karemo, Siaya</v>
      </c>
      <c r="BG508" s="4" t="str">
        <v>Karemo, Siaya</v>
      </c>
      <c r="BH508" s="4" t="str">
        <v>Karemo, Siaya</v>
      </c>
      <c r="BI508" s="4" t="str">
        <v>Karemo, Siaya</v>
      </c>
      <c r="BJ508" s="4" t="str">
        <v>Karemo, Siaya</v>
      </c>
      <c r="BK508" s="4" t="str">
        <v>Karemo, Siaya</v>
      </c>
      <c r="BL508" s="4" t="str">
        <v>Karemo, Siaya</v>
      </c>
      <c r="BM508" s="4" t="str">
        <v>Karemo, Siaya</v>
      </c>
      <c r="BN508" s="4" t="str">
        <v>Karemo, Siaya</v>
      </c>
      <c r="BO508" s="4" t="str">
        <v>Karemo, Siaya</v>
      </c>
      <c r="BP508" s="4" t="str">
        <v>Karemo, Siaya</v>
      </c>
      <c r="BQ508" s="4" t="str">
        <v>Karemo, Siaya</v>
      </c>
      <c r="BR508" s="4" t="str">
        <v>Karemo, Siaya</v>
      </c>
      <c r="BS508" s="4" t="str">
        <v>Karemo, Siaya</v>
      </c>
      <c r="BT508" s="4" t="str">
        <v>Karemo, Siaya</v>
      </c>
      <c r="BU508" s="4" t="str">
        <v>Karemo, Siaya</v>
      </c>
      <c r="BV508" s="4" t="str">
        <v>Karemo, Siaya</v>
      </c>
      <c r="BW508" s="4" t="str">
        <v>Karemo, Siaya</v>
      </c>
      <c r="BX508" s="4" t="str">
        <v>Karemo, Siaya</v>
      </c>
      <c r="BY508" s="4" t="str">
        <v>Karemo, Siaya</v>
      </c>
      <c r="BZ508" s="4" t="str">
        <v>Karemo, Siaya</v>
      </c>
      <c r="CA508" s="4" t="str">
        <v>Karemo, Siaya</v>
      </c>
      <c r="CB508" s="4" t="str">
        <v>Karemo, Siaya</v>
      </c>
      <c r="CC508" s="4" t="str">
        <v>Karemo, Siaya</v>
      </c>
      <c r="CD508" s="4" t="str">
        <v>Karemo, Siaya</v>
      </c>
      <c r="CE508" s="4" t="str">
        <v>Karemo, Siaya</v>
      </c>
      <c r="CF508" s="4" t="str">
        <v>Karemo, Siaya</v>
      </c>
      <c r="CG508" s="4" t="str">
        <v>Karemo, Siaya</v>
      </c>
      <c r="CH508" s="4" t="str">
        <v>Karemo, Siaya</v>
      </c>
      <c r="CJ508" s="4" t="str">
        <v>Karemo, Siaya</v>
      </c>
      <c r="CK508" s="4" t="str">
        <v>Karemo, Siaya</v>
      </c>
      <c r="CL508" s="4" t="str">
        <v>Karemo, Siaya</v>
      </c>
      <c r="CM508" s="4" t="str">
        <v>Karemo, Siaya</v>
      </c>
      <c r="CN508" s="4" t="str">
        <v>Karemo, Siaya</v>
      </c>
      <c r="CO508" s="4" t="str">
        <v>Karemo, Siaya</v>
      </c>
      <c r="CP508" s="4" t="str">
        <v>Karemo, Siaya</v>
      </c>
      <c r="CQ508" s="4" t="str">
        <v>Karemo, Siaya</v>
      </c>
      <c r="CR508" s="4" t="str">
        <v>Karemo, Siaya</v>
      </c>
      <c r="CS508" s="4" t="str">
        <v>Karemo, Siaya</v>
      </c>
      <c r="CT508" s="4" t="str">
        <v>Karemo, Siaya</v>
      </c>
      <c r="CU508" s="4" t="str">
        <v>Karemo, Siaya</v>
      </c>
      <c r="CV508" s="4" t="str">
        <v>Karemo, Siaya</v>
      </c>
      <c r="CW508" s="4" t="str">
        <v>Karemo, Siaya</v>
      </c>
      <c r="CX508" s="4" t="str">
        <v>Karemo, Siaya</v>
      </c>
      <c r="CY508" s="4" t="str">
        <v>Karemo, Siaya</v>
      </c>
      <c r="CZ508" s="4" t="str">
        <v>Karemo, Siaya</v>
      </c>
      <c r="DA508" s="4" t="str">
        <v>Karemo, Siaya</v>
      </c>
      <c r="DB508" s="4" t="str">
        <v>Karemo, Siaya</v>
      </c>
      <c r="DC508" s="4" t="str">
        <v>Karemo, Siaya</v>
      </c>
      <c r="DD508" s="4" t="str">
        <v>Karemo, Siaya</v>
      </c>
      <c r="DE508" s="4" t="str">
        <v>Karemo, Siaya</v>
      </c>
      <c r="DF508" s="4" t="str">
        <v>Karemo, Siaya</v>
      </c>
      <c r="DG508" s="4" t="str">
        <v>Karemo, Siaya</v>
      </c>
      <c r="DH508" s="4" t="str">
        <v>Karemo, Siaya</v>
      </c>
      <c r="DI508" s="4" t="str">
        <v>Karemo, Siaya</v>
      </c>
      <c r="DJ508" s="4" t="str">
        <v>Karemo, Siaya</v>
      </c>
      <c r="DK508" s="4" t="str">
        <v>Karemo, Siaya</v>
      </c>
      <c r="DL508" s="4" t="str">
        <v>Karemo, Siaya</v>
      </c>
      <c r="DM508" s="4" t="str">
        <v>Karemo, Siaya</v>
      </c>
      <c r="DN508" s="4" t="str">
        <v>Karemo, Siaya</v>
      </c>
      <c r="DO508" s="4" t="str">
        <v>Karemo, Siaya</v>
      </c>
      <c r="DP508" s="4" t="str">
        <v>Karemo, Siaya</v>
      </c>
    </row>
    <row r="509" spans="1:120" x14ac:dyDescent="0.35">
      <c r="A509" s="4">
        <v>-13.973750000000001</v>
      </c>
      <c r="B509" s="4">
        <v>33.652760000000001</v>
      </c>
      <c r="C509" s="4" t="s">
        <v>230</v>
      </c>
      <c r="D509" s="4" t="s">
        <v>138</v>
      </c>
      <c r="E509" s="4" t="s">
        <v>713</v>
      </c>
      <c r="F509" s="4">
        <v>100</v>
      </c>
      <c r="G509" s="4" t="str">
        <f t="shared" si="7"/>
        <v>Malawi-Chitedze ARS (LT CA Trial)</v>
      </c>
      <c r="BA509" s="4" t="str">
        <v>KARI Embu</v>
      </c>
      <c r="BB509" s="4" t="str">
        <v>KARI Embu</v>
      </c>
      <c r="BC509" s="4" t="str">
        <v>KARI Embu</v>
      </c>
      <c r="BD509" s="4" t="str">
        <v>KARI Embu</v>
      </c>
      <c r="BE509" s="4" t="str">
        <v>KARI Embu</v>
      </c>
      <c r="BF509" s="4" t="str">
        <v>KARI Embu</v>
      </c>
      <c r="BG509" s="4" t="str">
        <v>KARI Embu</v>
      </c>
      <c r="BH509" s="4" t="str">
        <v>KARI Embu</v>
      </c>
      <c r="BI509" s="4" t="str">
        <v>KARI Embu</v>
      </c>
      <c r="BJ509" s="4" t="str">
        <v>KARI Embu</v>
      </c>
      <c r="BK509" s="4" t="str">
        <v>KARI Embu</v>
      </c>
      <c r="BL509" s="4" t="str">
        <v>KARI Embu</v>
      </c>
      <c r="BM509" s="4" t="str">
        <v>KARI Embu</v>
      </c>
      <c r="BN509" s="4" t="str">
        <v>KARI Embu</v>
      </c>
      <c r="BO509" s="4" t="str">
        <v>KARI Embu</v>
      </c>
      <c r="BP509" s="4" t="str">
        <v>KARI Embu</v>
      </c>
      <c r="BQ509" s="4" t="str">
        <v>KARI Embu</v>
      </c>
      <c r="BR509" s="4" t="str">
        <v>KARI Embu</v>
      </c>
      <c r="BS509" s="4" t="str">
        <v>KARI Embu</v>
      </c>
      <c r="BT509" s="4" t="str">
        <v>KARI Embu</v>
      </c>
      <c r="BU509" s="4" t="str">
        <v>KARI Embu</v>
      </c>
      <c r="BV509" s="4" t="str">
        <v>KARI Embu</v>
      </c>
      <c r="BW509" s="4" t="str">
        <v>KARI Embu</v>
      </c>
      <c r="BX509" s="4" t="str">
        <v>KARI Embu</v>
      </c>
      <c r="BY509" s="4" t="str">
        <v>KARI Embu</v>
      </c>
      <c r="BZ509" s="4" t="str">
        <v>KARI Embu</v>
      </c>
      <c r="CA509" s="4" t="str">
        <v>KARI Embu</v>
      </c>
      <c r="CB509" s="4" t="str">
        <v>KARI Embu</v>
      </c>
      <c r="CC509" s="4" t="str">
        <v>KARI Embu</v>
      </c>
      <c r="CD509" s="4" t="str">
        <v>KARI Embu</v>
      </c>
      <c r="CE509" s="4" t="str">
        <v>KARI Embu</v>
      </c>
      <c r="CF509" s="4" t="str">
        <v>KARI Embu</v>
      </c>
      <c r="CG509" s="4" t="str">
        <v>KARI Embu</v>
      </c>
      <c r="CH509" s="4" t="str">
        <v>KARI Embu</v>
      </c>
      <c r="CJ509" s="4" t="str">
        <v>KARI Embu</v>
      </c>
      <c r="CK509" s="4" t="str">
        <v>KARI Embu</v>
      </c>
      <c r="CL509" s="4" t="str">
        <v>KARI Embu</v>
      </c>
      <c r="CM509" s="4" t="str">
        <v>KARI Embu</v>
      </c>
      <c r="CN509" s="4" t="str">
        <v>KARI Embu</v>
      </c>
      <c r="CO509" s="4" t="str">
        <v>KARI Embu</v>
      </c>
      <c r="CP509" s="4" t="str">
        <v>KARI Embu</v>
      </c>
      <c r="CQ509" s="4" t="str">
        <v>KARI Embu</v>
      </c>
      <c r="CR509" s="4" t="str">
        <v>KARI Embu</v>
      </c>
      <c r="CS509" s="4" t="str">
        <v>KARI Embu</v>
      </c>
      <c r="CT509" s="4" t="str">
        <v>KARI Embu</v>
      </c>
      <c r="CU509" s="4" t="str">
        <v>KARI Embu</v>
      </c>
      <c r="CV509" s="4" t="str">
        <v>KARI Embu</v>
      </c>
      <c r="CW509" s="4" t="str">
        <v>KARI Embu</v>
      </c>
      <c r="CX509" s="4" t="str">
        <v>KARI Embu</v>
      </c>
      <c r="CY509" s="4" t="str">
        <v>KARI Embu</v>
      </c>
      <c r="CZ509" s="4" t="str">
        <v>KARI Embu</v>
      </c>
      <c r="DA509" s="4" t="str">
        <v>KARI Embu</v>
      </c>
      <c r="DB509" s="4" t="str">
        <v>KARI Embu</v>
      </c>
      <c r="DC509" s="4" t="str">
        <v>KARI Embu</v>
      </c>
      <c r="DD509" s="4" t="str">
        <v>KARI Embu</v>
      </c>
      <c r="DE509" s="4" t="str">
        <v>KARI Embu</v>
      </c>
      <c r="DF509" s="4" t="str">
        <v>KARI Embu</v>
      </c>
      <c r="DG509" s="4" t="str">
        <v>KARI Embu</v>
      </c>
      <c r="DH509" s="4" t="str">
        <v>KARI Embu</v>
      </c>
      <c r="DI509" s="4" t="str">
        <v>KARI Embu</v>
      </c>
      <c r="DJ509" s="4" t="str">
        <v>KARI Embu</v>
      </c>
      <c r="DK509" s="4" t="str">
        <v>KARI Embu</v>
      </c>
      <c r="DL509" s="4" t="str">
        <v>KARI Embu</v>
      </c>
      <c r="DM509" s="4" t="str">
        <v>KARI Embu</v>
      </c>
      <c r="DN509" s="4" t="str">
        <v>KARI Embu</v>
      </c>
      <c r="DO509" s="4" t="str">
        <v>KARI Embu</v>
      </c>
      <c r="DP509" s="4" t="str">
        <v>KARI Embu</v>
      </c>
    </row>
    <row r="510" spans="1:120" x14ac:dyDescent="0.35">
      <c r="A510" s="4">
        <v>-14.37528</v>
      </c>
      <c r="B510" s="4">
        <v>34.32667</v>
      </c>
      <c r="C510" s="4" t="s">
        <v>230</v>
      </c>
      <c r="D510" s="4" t="s">
        <v>130</v>
      </c>
      <c r="E510" s="4" t="s">
        <v>714</v>
      </c>
      <c r="F510" s="4">
        <v>250</v>
      </c>
      <c r="G510" s="4" t="str">
        <f t="shared" si="7"/>
        <v>Malawi-Dedza</v>
      </c>
      <c r="BA510" s="4" t="str">
        <v>KARI Mtwapa</v>
      </c>
      <c r="BB510" s="4" t="str">
        <v>KARI Mtwapa</v>
      </c>
      <c r="BC510" s="4" t="str">
        <v>KARI Mtwapa</v>
      </c>
      <c r="BD510" s="4" t="str">
        <v>KARI Mtwapa</v>
      </c>
      <c r="BE510" s="4" t="str">
        <v>KARI Mtwapa</v>
      </c>
      <c r="BF510" s="4" t="str">
        <v>KARI Mtwapa</v>
      </c>
      <c r="BG510" s="4" t="str">
        <v>KARI Mtwapa</v>
      </c>
      <c r="BH510" s="4" t="str">
        <v>KARI Mtwapa</v>
      </c>
      <c r="BI510" s="4" t="str">
        <v>KARI Mtwapa</v>
      </c>
      <c r="BJ510" s="4" t="str">
        <v>KARI Mtwapa</v>
      </c>
      <c r="BK510" s="4" t="str">
        <v>KARI Mtwapa</v>
      </c>
      <c r="BL510" s="4" t="str">
        <v>KARI Mtwapa</v>
      </c>
      <c r="BM510" s="4" t="str">
        <v>KARI Mtwapa</v>
      </c>
      <c r="BN510" s="4" t="str">
        <v>KARI Mtwapa</v>
      </c>
      <c r="BO510" s="4" t="str">
        <v>KARI Mtwapa</v>
      </c>
      <c r="BP510" s="4" t="str">
        <v>KARI Mtwapa</v>
      </c>
      <c r="BQ510" s="4" t="str">
        <v>KARI Mtwapa</v>
      </c>
      <c r="BR510" s="4" t="str">
        <v>KARI Mtwapa</v>
      </c>
      <c r="BS510" s="4" t="str">
        <v>KARI Mtwapa</v>
      </c>
      <c r="BT510" s="4" t="str">
        <v>KARI Mtwapa</v>
      </c>
      <c r="BU510" s="4" t="str">
        <v>KARI Mtwapa</v>
      </c>
      <c r="BV510" s="4" t="str">
        <v>KARI Mtwapa</v>
      </c>
      <c r="BW510" s="4" t="str">
        <v>KARI Mtwapa</v>
      </c>
      <c r="BX510" s="4" t="str">
        <v>KARI Mtwapa</v>
      </c>
      <c r="BY510" s="4" t="str">
        <v>KARI Mtwapa</v>
      </c>
      <c r="BZ510" s="4" t="str">
        <v>KARI Mtwapa</v>
      </c>
      <c r="CA510" s="4" t="str">
        <v>KARI Mtwapa</v>
      </c>
      <c r="CB510" s="4" t="str">
        <v>KARI Mtwapa</v>
      </c>
      <c r="CC510" s="4" t="str">
        <v>KARI Mtwapa</v>
      </c>
      <c r="CD510" s="4" t="str">
        <v>KARI Mtwapa</v>
      </c>
      <c r="CE510" s="4" t="str">
        <v>KARI Mtwapa</v>
      </c>
      <c r="CF510" s="4" t="str">
        <v>KARI Mtwapa</v>
      </c>
      <c r="CG510" s="4" t="str">
        <v>KARI Mtwapa</v>
      </c>
      <c r="CH510" s="4" t="str">
        <v>KARI Mtwapa</v>
      </c>
      <c r="CJ510" s="4" t="str">
        <v>KARI Mtwapa</v>
      </c>
      <c r="CK510" s="4" t="str">
        <v>KARI Mtwapa</v>
      </c>
      <c r="CL510" s="4" t="str">
        <v>KARI Mtwapa</v>
      </c>
      <c r="CM510" s="4" t="str">
        <v>KARI Mtwapa</v>
      </c>
      <c r="CN510" s="4" t="str">
        <v>KARI Mtwapa</v>
      </c>
      <c r="CO510" s="4" t="str">
        <v>KARI Mtwapa</v>
      </c>
      <c r="CP510" s="4" t="str">
        <v>KARI Mtwapa</v>
      </c>
      <c r="CQ510" s="4" t="str">
        <v>KARI Mtwapa</v>
      </c>
      <c r="CR510" s="4" t="str">
        <v>KARI Mtwapa</v>
      </c>
      <c r="CS510" s="4" t="str">
        <v>KARI Mtwapa</v>
      </c>
      <c r="CT510" s="4" t="str">
        <v>KARI Mtwapa</v>
      </c>
      <c r="CU510" s="4" t="str">
        <v>KARI Mtwapa</v>
      </c>
      <c r="CV510" s="4" t="str">
        <v>KARI Mtwapa</v>
      </c>
      <c r="CW510" s="4" t="str">
        <v>KARI Mtwapa</v>
      </c>
      <c r="CX510" s="4" t="str">
        <v>KARI Mtwapa</v>
      </c>
      <c r="CY510" s="4" t="str">
        <v>KARI Mtwapa</v>
      </c>
      <c r="CZ510" s="4" t="str">
        <v>KARI Mtwapa</v>
      </c>
      <c r="DA510" s="4" t="str">
        <v>KARI Mtwapa</v>
      </c>
      <c r="DB510" s="4" t="str">
        <v>KARI Mtwapa</v>
      </c>
      <c r="DC510" s="4" t="str">
        <v>KARI Mtwapa</v>
      </c>
      <c r="DD510" s="4" t="str">
        <v>KARI Mtwapa</v>
      </c>
      <c r="DE510" s="4" t="str">
        <v>KARI Mtwapa</v>
      </c>
      <c r="DF510" s="4" t="str">
        <v>KARI Mtwapa</v>
      </c>
      <c r="DG510" s="4" t="str">
        <v>KARI Mtwapa</v>
      </c>
      <c r="DH510" s="4" t="str">
        <v>KARI Mtwapa</v>
      </c>
      <c r="DI510" s="4" t="str">
        <v>KARI Mtwapa</v>
      </c>
      <c r="DJ510" s="4" t="str">
        <v>KARI Mtwapa</v>
      </c>
      <c r="DK510" s="4" t="str">
        <v>KARI Mtwapa</v>
      </c>
      <c r="DL510" s="4" t="str">
        <v>KARI Mtwapa</v>
      </c>
      <c r="DM510" s="4" t="str">
        <v>KARI Mtwapa</v>
      </c>
      <c r="DN510" s="4" t="str">
        <v>KARI Mtwapa</v>
      </c>
      <c r="DO510" s="4" t="str">
        <v>KARI Mtwapa</v>
      </c>
      <c r="DP510" s="4" t="str">
        <v>KARI Mtwapa</v>
      </c>
    </row>
    <row r="511" spans="1:120" x14ac:dyDescent="0.35">
      <c r="A511" s="4">
        <v>-15.30833</v>
      </c>
      <c r="B511" s="4">
        <v>35.391669999999998</v>
      </c>
      <c r="C511" s="4" t="s">
        <v>230</v>
      </c>
      <c r="D511" s="4" t="s">
        <v>130</v>
      </c>
      <c r="E511" s="4" t="s">
        <v>715</v>
      </c>
      <c r="F511" s="4">
        <v>917</v>
      </c>
      <c r="G511" s="4" t="str">
        <f t="shared" si="7"/>
        <v>Malawi-Domasi</v>
      </c>
      <c r="BA511" s="4" t="str">
        <v>KARI, Alupe</v>
      </c>
      <c r="BB511" s="4" t="str">
        <v>KARI, Alupe</v>
      </c>
      <c r="BC511" s="4" t="str">
        <v>KARI, Alupe</v>
      </c>
      <c r="BD511" s="4" t="str">
        <v>KARI, Alupe</v>
      </c>
      <c r="BE511" s="4" t="str">
        <v>KARI, Alupe</v>
      </c>
      <c r="BF511" s="4" t="str">
        <v>KARI, Alupe</v>
      </c>
      <c r="BG511" s="4" t="str">
        <v>KARI, Alupe</v>
      </c>
      <c r="BH511" s="4" t="str">
        <v>KARI, Alupe</v>
      </c>
      <c r="BI511" s="4" t="str">
        <v>KARI, Alupe</v>
      </c>
      <c r="BJ511" s="4" t="str">
        <v>KARI, Alupe</v>
      </c>
      <c r="BK511" s="4" t="str">
        <v>KARI, Alupe</v>
      </c>
      <c r="BL511" s="4" t="str">
        <v>KARI, Alupe</v>
      </c>
      <c r="BM511" s="4" t="str">
        <v>KARI, Alupe</v>
      </c>
      <c r="BN511" s="4" t="str">
        <v>KARI, Alupe</v>
      </c>
      <c r="BO511" s="4" t="str">
        <v>KARI, Alupe</v>
      </c>
      <c r="BP511" s="4" t="str">
        <v>KARI, Alupe</v>
      </c>
      <c r="BQ511" s="4" t="str">
        <v>KARI, Alupe</v>
      </c>
      <c r="BR511" s="4" t="str">
        <v>KARI, Alupe</v>
      </c>
      <c r="BS511" s="4" t="str">
        <v>KARI, Alupe</v>
      </c>
      <c r="BT511" s="4" t="str">
        <v>KARI, Alupe</v>
      </c>
      <c r="BU511" s="4" t="str">
        <v>KARI, Alupe</v>
      </c>
      <c r="BV511" s="4" t="str">
        <v>KARI, Alupe</v>
      </c>
      <c r="BW511" s="4" t="str">
        <v>KARI, Alupe</v>
      </c>
      <c r="BX511" s="4" t="str">
        <v>KARI, Alupe</v>
      </c>
      <c r="BY511" s="4" t="str">
        <v>KARI, Alupe</v>
      </c>
      <c r="BZ511" s="4" t="str">
        <v>KARI, Alupe</v>
      </c>
      <c r="CA511" s="4" t="str">
        <v>KARI, Alupe</v>
      </c>
      <c r="CB511" s="4" t="str">
        <v>KARI, Alupe</v>
      </c>
      <c r="CC511" s="4" t="str">
        <v>KARI, Alupe</v>
      </c>
      <c r="CD511" s="4" t="str">
        <v>KARI, Alupe</v>
      </c>
      <c r="CE511" s="4" t="str">
        <v>KARI, Alupe</v>
      </c>
      <c r="CF511" s="4" t="str">
        <v>KARI, Alupe</v>
      </c>
      <c r="CG511" s="4" t="str">
        <v>KARI, Alupe</v>
      </c>
      <c r="CH511" s="4" t="str">
        <v>KARI, Alupe</v>
      </c>
      <c r="CJ511" s="4" t="str">
        <v>KARI, Alupe</v>
      </c>
      <c r="CK511" s="4" t="str">
        <v>KARI, Alupe</v>
      </c>
      <c r="CL511" s="4" t="str">
        <v>KARI, Alupe</v>
      </c>
      <c r="CM511" s="4" t="str">
        <v>KARI, Alupe</v>
      </c>
      <c r="CN511" s="4" t="str">
        <v>KARI, Alupe</v>
      </c>
      <c r="CO511" s="4" t="str">
        <v>KARI, Alupe</v>
      </c>
      <c r="CP511" s="4" t="str">
        <v>KARI, Alupe</v>
      </c>
      <c r="CQ511" s="4" t="str">
        <v>KARI, Alupe</v>
      </c>
      <c r="CR511" s="4" t="str">
        <v>KARI, Alupe</v>
      </c>
      <c r="CS511" s="4" t="str">
        <v>KARI, Alupe</v>
      </c>
      <c r="CT511" s="4" t="str">
        <v>KARI, Alupe</v>
      </c>
      <c r="CU511" s="4" t="str">
        <v>KARI, Alupe</v>
      </c>
      <c r="CV511" s="4" t="str">
        <v>KARI, Alupe</v>
      </c>
      <c r="CW511" s="4" t="str">
        <v>KARI, Alupe</v>
      </c>
      <c r="CX511" s="4" t="str">
        <v>KARI, Alupe</v>
      </c>
      <c r="CY511" s="4" t="str">
        <v>KARI, Alupe</v>
      </c>
      <c r="CZ511" s="4" t="str">
        <v>KARI, Alupe</v>
      </c>
      <c r="DA511" s="4" t="str">
        <v>KARI, Alupe</v>
      </c>
      <c r="DB511" s="4" t="str">
        <v>KARI, Alupe</v>
      </c>
      <c r="DC511" s="4" t="str">
        <v>KARI, Alupe</v>
      </c>
      <c r="DD511" s="4" t="str">
        <v>KARI, Alupe</v>
      </c>
      <c r="DE511" s="4" t="str">
        <v>KARI, Alupe</v>
      </c>
      <c r="DF511" s="4" t="str">
        <v>KARI, Alupe</v>
      </c>
      <c r="DG511" s="4" t="str">
        <v>KARI, Alupe</v>
      </c>
      <c r="DH511" s="4" t="str">
        <v>KARI, Alupe</v>
      </c>
      <c r="DI511" s="4" t="str">
        <v>KARI, Alupe</v>
      </c>
      <c r="DJ511" s="4" t="str">
        <v>KARI, Alupe</v>
      </c>
      <c r="DK511" s="4" t="str">
        <v>KARI, Alupe</v>
      </c>
      <c r="DL511" s="4" t="str">
        <v>KARI, Alupe</v>
      </c>
      <c r="DM511" s="4" t="str">
        <v>KARI, Alupe</v>
      </c>
      <c r="DN511" s="4" t="str">
        <v>KARI, Alupe</v>
      </c>
      <c r="DO511" s="4" t="str">
        <v>KARI, Alupe</v>
      </c>
      <c r="DP511" s="4" t="str">
        <v>KARI, Alupe</v>
      </c>
    </row>
    <row r="512" spans="1:120" x14ac:dyDescent="0.35">
      <c r="A512" s="4">
        <v>-11.362780000000001</v>
      </c>
      <c r="B512" s="4">
        <v>33.879719999999999</v>
      </c>
      <c r="C512" s="4" t="s">
        <v>230</v>
      </c>
      <c r="D512" s="4" t="s">
        <v>130</v>
      </c>
      <c r="E512" s="4" t="s">
        <v>716</v>
      </c>
      <c r="F512" s="4">
        <v>250</v>
      </c>
      <c r="G512" s="4" t="str">
        <f t="shared" si="7"/>
        <v>Malawi-Ekwendeni</v>
      </c>
      <c r="BA512" s="4" t="str">
        <v>KARI, Kakamega</v>
      </c>
      <c r="BB512" s="4" t="str">
        <v>KARI, Kakamega</v>
      </c>
      <c r="BC512" s="4" t="str">
        <v>KARI, Kakamega</v>
      </c>
      <c r="BD512" s="4" t="str">
        <v>KARI, Kakamega</v>
      </c>
      <c r="BE512" s="4" t="str">
        <v>KARI, Kakamega</v>
      </c>
      <c r="BF512" s="4" t="str">
        <v>KARI, Kakamega</v>
      </c>
      <c r="BG512" s="4" t="str">
        <v>KARI, Kakamega</v>
      </c>
      <c r="BH512" s="4" t="str">
        <v>KARI, Kakamega</v>
      </c>
      <c r="BI512" s="4" t="str">
        <v>KARI, Kakamega</v>
      </c>
      <c r="BJ512" s="4" t="str">
        <v>KARI, Kakamega</v>
      </c>
      <c r="BK512" s="4" t="str">
        <v>KARI, Kakamega</v>
      </c>
      <c r="BL512" s="4" t="str">
        <v>KARI, Kakamega</v>
      </c>
      <c r="BM512" s="4" t="str">
        <v>KARI, Kakamega</v>
      </c>
      <c r="BN512" s="4" t="str">
        <v>KARI, Kakamega</v>
      </c>
      <c r="BO512" s="4" t="str">
        <v>KARI, Kakamega</v>
      </c>
      <c r="BP512" s="4" t="str">
        <v>KARI, Kakamega</v>
      </c>
      <c r="BQ512" s="4" t="str">
        <v>KARI, Kakamega</v>
      </c>
      <c r="BR512" s="4" t="str">
        <v>KARI, Kakamega</v>
      </c>
      <c r="BS512" s="4" t="str">
        <v>KARI, Kakamega</v>
      </c>
      <c r="BT512" s="4" t="str">
        <v>KARI, Kakamega</v>
      </c>
      <c r="BU512" s="4" t="str">
        <v>KARI, Kakamega</v>
      </c>
      <c r="BV512" s="4" t="str">
        <v>KARI, Kakamega</v>
      </c>
      <c r="BW512" s="4" t="str">
        <v>KARI, Kakamega</v>
      </c>
      <c r="BX512" s="4" t="str">
        <v>KARI, Kakamega</v>
      </c>
      <c r="BY512" s="4" t="str">
        <v>KARI, Kakamega</v>
      </c>
      <c r="BZ512" s="4" t="str">
        <v>KARI, Kakamega</v>
      </c>
      <c r="CA512" s="4" t="str">
        <v>KARI, Kakamega</v>
      </c>
      <c r="CB512" s="4" t="str">
        <v>KARI, Kakamega</v>
      </c>
      <c r="CC512" s="4" t="str">
        <v>KARI, Kakamega</v>
      </c>
      <c r="CD512" s="4" t="str">
        <v>KARI, Kakamega</v>
      </c>
      <c r="CE512" s="4" t="str">
        <v>KARI, Kakamega</v>
      </c>
      <c r="CF512" s="4" t="str">
        <v>KARI, Kakamega</v>
      </c>
      <c r="CG512" s="4" t="str">
        <v>KARI, Kakamega</v>
      </c>
      <c r="CH512" s="4" t="str">
        <v>KARI, Kakamega</v>
      </c>
      <c r="CJ512" s="4" t="str">
        <v>KARI, Kakamega</v>
      </c>
      <c r="CK512" s="4" t="str">
        <v>KARI, Kakamega</v>
      </c>
      <c r="CL512" s="4" t="str">
        <v>KARI, Kakamega</v>
      </c>
      <c r="CM512" s="4" t="str">
        <v>KARI, Kakamega</v>
      </c>
      <c r="CN512" s="4" t="str">
        <v>KARI, Kakamega</v>
      </c>
      <c r="CO512" s="4" t="str">
        <v>KARI, Kakamega</v>
      </c>
      <c r="CP512" s="4" t="str">
        <v>KARI, Kakamega</v>
      </c>
      <c r="CQ512" s="4" t="str">
        <v>KARI, Kakamega</v>
      </c>
      <c r="CR512" s="4" t="str">
        <v>KARI, Kakamega</v>
      </c>
      <c r="CS512" s="4" t="str">
        <v>KARI, Kakamega</v>
      </c>
      <c r="CT512" s="4" t="str">
        <v>KARI, Kakamega</v>
      </c>
      <c r="CU512" s="4" t="str">
        <v>KARI, Kakamega</v>
      </c>
      <c r="CV512" s="4" t="str">
        <v>KARI, Kakamega</v>
      </c>
      <c r="CW512" s="4" t="str">
        <v>KARI, Kakamega</v>
      </c>
      <c r="CX512" s="4" t="str">
        <v>KARI, Kakamega</v>
      </c>
      <c r="CY512" s="4" t="str">
        <v>KARI, Kakamega</v>
      </c>
      <c r="CZ512" s="4" t="str">
        <v>KARI, Kakamega</v>
      </c>
      <c r="DA512" s="4" t="str">
        <v>KARI, Kakamega</v>
      </c>
      <c r="DB512" s="4" t="str">
        <v>KARI, Kakamega</v>
      </c>
      <c r="DC512" s="4" t="str">
        <v>KARI, Kakamega</v>
      </c>
      <c r="DD512" s="4" t="str">
        <v>KARI, Kakamega</v>
      </c>
      <c r="DE512" s="4" t="str">
        <v>KARI, Kakamega</v>
      </c>
      <c r="DF512" s="4" t="str">
        <v>KARI, Kakamega</v>
      </c>
      <c r="DG512" s="4" t="str">
        <v>KARI, Kakamega</v>
      </c>
      <c r="DH512" s="4" t="str">
        <v>KARI, Kakamega</v>
      </c>
      <c r="DI512" s="4" t="str">
        <v>KARI, Kakamega</v>
      </c>
      <c r="DJ512" s="4" t="str">
        <v>KARI, Kakamega</v>
      </c>
      <c r="DK512" s="4" t="str">
        <v>KARI, Kakamega</v>
      </c>
      <c r="DL512" s="4" t="str">
        <v>KARI, Kakamega</v>
      </c>
      <c r="DM512" s="4" t="str">
        <v>KARI, Kakamega</v>
      </c>
      <c r="DN512" s="4" t="str">
        <v>KARI, Kakamega</v>
      </c>
      <c r="DO512" s="4" t="str">
        <v>KARI, Kakamega</v>
      </c>
      <c r="DP512" s="4" t="str">
        <v>KARI, Kakamega</v>
      </c>
    </row>
    <row r="513" spans="1:120" x14ac:dyDescent="0.35">
      <c r="A513" s="4">
        <v>-11.48</v>
      </c>
      <c r="B513" s="4">
        <v>33.85</v>
      </c>
      <c r="C513" s="4" t="s">
        <v>230</v>
      </c>
      <c r="D513" s="4" t="s">
        <v>130</v>
      </c>
      <c r="E513" s="4" t="s">
        <v>717</v>
      </c>
      <c r="F513" s="4">
        <v>550</v>
      </c>
      <c r="G513" s="4" t="str">
        <f t="shared" si="7"/>
        <v>Malawi-Enyezini</v>
      </c>
      <c r="BA513" s="4" t="str">
        <v>KARI, Katumani (ICRAF Machakos)</v>
      </c>
      <c r="BB513" s="4" t="str">
        <v>KARI, Katumani (ICRAF Machakos)</v>
      </c>
      <c r="BC513" s="4" t="str">
        <v>KARI, Katumani (ICRAF Machakos)</v>
      </c>
      <c r="BD513" s="4" t="str">
        <v>KARI, Katumani (ICRAF Machakos)</v>
      </c>
      <c r="BE513" s="4" t="str">
        <v>KARI, Katumani (ICRAF Machakos)</v>
      </c>
      <c r="BF513" s="4" t="str">
        <v>KARI, Katumani (ICRAF Machakos)</v>
      </c>
      <c r="BG513" s="4" t="str">
        <v>KARI, Katumani (ICRAF Machakos)</v>
      </c>
      <c r="BH513" s="4" t="str">
        <v>KARI, Katumani (ICRAF Machakos)</v>
      </c>
      <c r="BI513" s="4" t="str">
        <v>KARI, Katumani (ICRAF Machakos)</v>
      </c>
      <c r="BJ513" s="4" t="str">
        <v>KARI, Katumani (ICRAF Machakos)</v>
      </c>
      <c r="BK513" s="4" t="str">
        <v>KARI, Katumani (ICRAF Machakos)</v>
      </c>
      <c r="BL513" s="4" t="str">
        <v>KARI, Katumani (ICRAF Machakos)</v>
      </c>
      <c r="BM513" s="4" t="str">
        <v>KARI, Katumani (ICRAF Machakos)</v>
      </c>
      <c r="BN513" s="4" t="str">
        <v>KARI, Katumani (ICRAF Machakos)</v>
      </c>
      <c r="BO513" s="4" t="str">
        <v>KARI, Katumani (ICRAF Machakos)</v>
      </c>
      <c r="BP513" s="4" t="str">
        <v>KARI, Katumani (ICRAF Machakos)</v>
      </c>
      <c r="BQ513" s="4" t="str">
        <v>KARI, Katumani (ICRAF Machakos)</v>
      </c>
      <c r="BR513" s="4" t="str">
        <v>KARI, Katumani (ICRAF Machakos)</v>
      </c>
      <c r="BS513" s="4" t="str">
        <v>KARI, Katumani (ICRAF Machakos)</v>
      </c>
      <c r="BT513" s="4" t="str">
        <v>KARI, Katumani (ICRAF Machakos)</v>
      </c>
      <c r="BU513" s="4" t="str">
        <v>KARI, Katumani (ICRAF Machakos)</v>
      </c>
      <c r="BV513" s="4" t="str">
        <v>KARI, Katumani (ICRAF Machakos)</v>
      </c>
      <c r="BW513" s="4" t="str">
        <v>KARI, Katumani (ICRAF Machakos)</v>
      </c>
      <c r="BX513" s="4" t="str">
        <v>KARI, Katumani (ICRAF Machakos)</v>
      </c>
      <c r="BY513" s="4" t="str">
        <v>KARI, Katumani (ICRAF Machakos)</v>
      </c>
      <c r="BZ513" s="4" t="str">
        <v>KARI, Katumani (ICRAF Machakos)</v>
      </c>
      <c r="CA513" s="4" t="str">
        <v>KARI, Katumani (ICRAF Machakos)</v>
      </c>
      <c r="CB513" s="4" t="str">
        <v>KARI, Katumani (ICRAF Machakos)</v>
      </c>
      <c r="CC513" s="4" t="str">
        <v>KARI, Katumani (ICRAF Machakos)</v>
      </c>
      <c r="CD513" s="4" t="str">
        <v>KARI, Katumani (ICRAF Machakos)</v>
      </c>
      <c r="CE513" s="4" t="str">
        <v>KARI, Katumani (ICRAF Machakos)</v>
      </c>
      <c r="CF513" s="4" t="str">
        <v>KARI, Katumani (ICRAF Machakos)</v>
      </c>
      <c r="CG513" s="4" t="str">
        <v>KARI, Katumani (ICRAF Machakos)</v>
      </c>
      <c r="CH513" s="4" t="str">
        <v>KARI, Katumani (ICRAF Machakos)</v>
      </c>
      <c r="CJ513" s="4" t="str">
        <v>KARI, Katumani (ICRAF Machakos)</v>
      </c>
      <c r="CK513" s="4" t="str">
        <v>KARI, Katumani (ICRAF Machakos)</v>
      </c>
      <c r="CL513" s="4" t="str">
        <v>KARI, Katumani (ICRAF Machakos)</v>
      </c>
      <c r="CM513" s="4" t="str">
        <v>KARI, Katumani (ICRAF Machakos)</v>
      </c>
      <c r="CN513" s="4" t="str">
        <v>KARI, Katumani (ICRAF Machakos)</v>
      </c>
      <c r="CO513" s="4" t="str">
        <v>KARI, Katumani (ICRAF Machakos)</v>
      </c>
      <c r="CP513" s="4" t="str">
        <v>KARI, Katumani (ICRAF Machakos)</v>
      </c>
      <c r="CQ513" s="4" t="str">
        <v>KARI, Katumani (ICRAF Machakos)</v>
      </c>
      <c r="CR513" s="4" t="str">
        <v>KARI, Katumani (ICRAF Machakos)</v>
      </c>
      <c r="CS513" s="4" t="str">
        <v>KARI, Katumani (ICRAF Machakos)</v>
      </c>
      <c r="CT513" s="4" t="str">
        <v>KARI, Katumani (ICRAF Machakos)</v>
      </c>
      <c r="CU513" s="4" t="str">
        <v>KARI, Katumani (ICRAF Machakos)</v>
      </c>
      <c r="CV513" s="4" t="str">
        <v>KARI, Katumani (ICRAF Machakos)</v>
      </c>
      <c r="CW513" s="4" t="str">
        <v>KARI, Katumani (ICRAF Machakos)</v>
      </c>
      <c r="CX513" s="4" t="str">
        <v>KARI, Katumani (ICRAF Machakos)</v>
      </c>
      <c r="CY513" s="4" t="str">
        <v>KARI, Katumani (ICRAF Machakos)</v>
      </c>
      <c r="CZ513" s="4" t="str">
        <v>KARI, Katumani (ICRAF Machakos)</v>
      </c>
      <c r="DA513" s="4" t="str">
        <v>KARI, Katumani (ICRAF Machakos)</v>
      </c>
      <c r="DB513" s="4" t="str">
        <v>KARI, Katumani (ICRAF Machakos)</v>
      </c>
      <c r="DC513" s="4" t="str">
        <v>KARI, Katumani (ICRAF Machakos)</v>
      </c>
      <c r="DD513" s="4" t="str">
        <v>KARI, Katumani (ICRAF Machakos)</v>
      </c>
      <c r="DE513" s="4" t="str">
        <v>KARI, Katumani (ICRAF Machakos)</v>
      </c>
      <c r="DF513" s="4" t="str">
        <v>KARI, Katumani (ICRAF Machakos)</v>
      </c>
      <c r="DG513" s="4" t="str">
        <v>KARI, Katumani (ICRAF Machakos)</v>
      </c>
      <c r="DH513" s="4" t="str">
        <v>KARI, Katumani (ICRAF Machakos)</v>
      </c>
      <c r="DI513" s="4" t="str">
        <v>KARI, Katumani (ICRAF Machakos)</v>
      </c>
      <c r="DJ513" s="4" t="str">
        <v>KARI, Katumani (ICRAF Machakos)</v>
      </c>
      <c r="DK513" s="4" t="str">
        <v>KARI, Katumani (ICRAF Machakos)</v>
      </c>
      <c r="DL513" s="4" t="str">
        <v>KARI, Katumani (ICRAF Machakos)</v>
      </c>
      <c r="DM513" s="4" t="str">
        <v>KARI, Katumani (ICRAF Machakos)</v>
      </c>
      <c r="DN513" s="4" t="str">
        <v>KARI, Katumani (ICRAF Machakos)</v>
      </c>
      <c r="DO513" s="4" t="str">
        <v>KARI, Katumani (ICRAF Machakos)</v>
      </c>
      <c r="DP513" s="4" t="str">
        <v>KARI, Katumani (ICRAF Machakos)</v>
      </c>
    </row>
    <row r="514" spans="1:120" x14ac:dyDescent="0.35">
      <c r="A514" s="4">
        <v>-11.9</v>
      </c>
      <c r="B514" s="4">
        <v>33.6</v>
      </c>
      <c r="C514" s="4" t="s">
        <v>230</v>
      </c>
      <c r="D514" s="4" t="s">
        <v>130</v>
      </c>
      <c r="E514" s="4" t="s">
        <v>717</v>
      </c>
      <c r="F514" s="4">
        <v>250</v>
      </c>
      <c r="G514" s="4" t="str">
        <f t="shared" ref="G514:G577" si="8">CONCATENATE(C514,"-",E514)</f>
        <v>Malawi-Enyezini</v>
      </c>
      <c r="BA514" s="4" t="str">
        <v>KARI, Kiboko</v>
      </c>
      <c r="BB514" s="4" t="str">
        <v>KARI, Kiboko</v>
      </c>
      <c r="BC514" s="4" t="str">
        <v>KARI, Kiboko</v>
      </c>
      <c r="BD514" s="4" t="str">
        <v>KARI, Kiboko</v>
      </c>
      <c r="BE514" s="4" t="str">
        <v>KARI, Kiboko</v>
      </c>
      <c r="BF514" s="4" t="str">
        <v>KARI, Kiboko</v>
      </c>
      <c r="BG514" s="4" t="str">
        <v>KARI, Kiboko</v>
      </c>
      <c r="BH514" s="4" t="str">
        <v>KARI, Kiboko</v>
      </c>
      <c r="BI514" s="4" t="str">
        <v>KARI, Kiboko</v>
      </c>
      <c r="BJ514" s="4" t="str">
        <v>KARI, Kiboko</v>
      </c>
      <c r="BK514" s="4" t="str">
        <v>KARI, Kiboko</v>
      </c>
      <c r="BL514" s="4" t="str">
        <v>KARI, Kiboko</v>
      </c>
      <c r="BM514" s="4" t="str">
        <v>KARI, Kiboko</v>
      </c>
      <c r="BN514" s="4" t="str">
        <v>KARI, Kiboko</v>
      </c>
      <c r="BO514" s="4" t="str">
        <v>KARI, Kiboko</v>
      </c>
      <c r="BP514" s="4" t="str">
        <v>KARI, Kiboko</v>
      </c>
      <c r="BQ514" s="4" t="str">
        <v>KARI, Kiboko</v>
      </c>
      <c r="BR514" s="4" t="str">
        <v>KARI, Kiboko</v>
      </c>
      <c r="BS514" s="4" t="str">
        <v>KARI, Kiboko</v>
      </c>
      <c r="BT514" s="4" t="str">
        <v>KARI, Kiboko</v>
      </c>
      <c r="BU514" s="4" t="str">
        <v>KARI, Kiboko</v>
      </c>
      <c r="BV514" s="4" t="str">
        <v>KARI, Kiboko</v>
      </c>
      <c r="BW514" s="4" t="str">
        <v>KARI, Kiboko</v>
      </c>
      <c r="BX514" s="4" t="str">
        <v>KARI, Kiboko</v>
      </c>
      <c r="BY514" s="4" t="str">
        <v>KARI, Kiboko</v>
      </c>
      <c r="BZ514" s="4" t="str">
        <v>KARI, Kiboko</v>
      </c>
      <c r="CA514" s="4" t="str">
        <v>KARI, Kiboko</v>
      </c>
      <c r="CB514" s="4" t="str">
        <v>KARI, Kiboko</v>
      </c>
      <c r="CC514" s="4" t="str">
        <v>KARI, Kiboko</v>
      </c>
      <c r="CD514" s="4" t="str">
        <v>KARI, Kiboko</v>
      </c>
      <c r="CE514" s="4" t="str">
        <v>KARI, Kiboko</v>
      </c>
      <c r="CF514" s="4" t="str">
        <v>KARI, Kiboko</v>
      </c>
      <c r="CG514" s="4" t="str">
        <v>KARI, Kiboko</v>
      </c>
      <c r="CH514" s="4" t="str">
        <v>KARI, Kiboko</v>
      </c>
      <c r="CJ514" s="4" t="str">
        <v>KARI, Kiboko</v>
      </c>
      <c r="CK514" s="4" t="str">
        <v>KARI, Kiboko</v>
      </c>
      <c r="CL514" s="4" t="str">
        <v>KARI, Kiboko</v>
      </c>
      <c r="CM514" s="4" t="str">
        <v>KARI, Kiboko</v>
      </c>
      <c r="CN514" s="4" t="str">
        <v>KARI, Kiboko</v>
      </c>
      <c r="CO514" s="4" t="str">
        <v>KARI, Kiboko</v>
      </c>
      <c r="CP514" s="4" t="str">
        <v>KARI, Kiboko</v>
      </c>
      <c r="CQ514" s="4" t="str">
        <v>KARI, Kiboko</v>
      </c>
      <c r="CR514" s="4" t="str">
        <v>KARI, Kiboko</v>
      </c>
      <c r="CS514" s="4" t="str">
        <v>KARI, Kiboko</v>
      </c>
      <c r="CT514" s="4" t="str">
        <v>KARI, Kiboko</v>
      </c>
      <c r="CU514" s="4" t="str">
        <v>KARI, Kiboko</v>
      </c>
      <c r="CV514" s="4" t="str">
        <v>KARI, Kiboko</v>
      </c>
      <c r="CW514" s="4" t="str">
        <v>KARI, Kiboko</v>
      </c>
      <c r="CX514" s="4" t="str">
        <v>KARI, Kiboko</v>
      </c>
      <c r="CY514" s="4" t="str">
        <v>KARI, Kiboko</v>
      </c>
      <c r="CZ514" s="4" t="str">
        <v>KARI, Kiboko</v>
      </c>
      <c r="DA514" s="4" t="str">
        <v>KARI, Kiboko</v>
      </c>
      <c r="DB514" s="4" t="str">
        <v>KARI, Kiboko</v>
      </c>
      <c r="DC514" s="4" t="str">
        <v>KARI, Kiboko</v>
      </c>
      <c r="DD514" s="4" t="str">
        <v>KARI, Kiboko</v>
      </c>
      <c r="DE514" s="4" t="str">
        <v>KARI, Kiboko</v>
      </c>
      <c r="DF514" s="4" t="str">
        <v>KARI, Kiboko</v>
      </c>
      <c r="DG514" s="4" t="str">
        <v>KARI, Kiboko</v>
      </c>
      <c r="DH514" s="4" t="str">
        <v>KARI, Kiboko</v>
      </c>
      <c r="DI514" s="4" t="str">
        <v>KARI, Kiboko</v>
      </c>
      <c r="DJ514" s="4" t="str">
        <v>KARI, Kiboko</v>
      </c>
      <c r="DK514" s="4" t="str">
        <v>KARI, Kiboko</v>
      </c>
      <c r="DL514" s="4" t="str">
        <v>KARI, Kiboko</v>
      </c>
      <c r="DM514" s="4" t="str">
        <v>KARI, Kiboko</v>
      </c>
      <c r="DN514" s="4" t="str">
        <v>KARI, Kiboko</v>
      </c>
      <c r="DO514" s="4" t="str">
        <v>KARI, Kiboko</v>
      </c>
      <c r="DP514" s="4" t="str">
        <v>KARI, Kiboko</v>
      </c>
    </row>
    <row r="515" spans="1:120" x14ac:dyDescent="0.35">
      <c r="A515" s="4">
        <v>-12.55</v>
      </c>
      <c r="B515" s="4">
        <v>33.97</v>
      </c>
      <c r="C515" s="4" t="s">
        <v>230</v>
      </c>
      <c r="D515" s="4" t="s">
        <v>130</v>
      </c>
      <c r="E515" s="4" t="s">
        <v>718</v>
      </c>
      <c r="F515" s="4">
        <v>2275</v>
      </c>
      <c r="G515" s="4" t="str">
        <f t="shared" si="8"/>
        <v>Malawi-Enyezini.Mbawa.Mhuju.Tapp.Lomadef.Kalembo.Simlemba.Bolero.Katowo</v>
      </c>
      <c r="BA515" s="4" t="str">
        <v>KARI, Kitale</v>
      </c>
      <c r="BB515" s="4" t="str">
        <v>KARI, Kitale</v>
      </c>
      <c r="BC515" s="4" t="str">
        <v>KARI, Kitale</v>
      </c>
      <c r="BD515" s="4" t="str">
        <v>KARI, Kitale</v>
      </c>
      <c r="BE515" s="4" t="str">
        <v>KARI, Kitale</v>
      </c>
      <c r="BF515" s="4" t="str">
        <v>KARI, Kitale</v>
      </c>
      <c r="BG515" s="4" t="str">
        <v>KARI, Kitale</v>
      </c>
      <c r="BH515" s="4" t="str">
        <v>KARI, Kitale</v>
      </c>
      <c r="BI515" s="4" t="str">
        <v>KARI, Kitale</v>
      </c>
      <c r="BJ515" s="4" t="str">
        <v>KARI, Kitale</v>
      </c>
      <c r="BK515" s="4" t="str">
        <v>KARI, Kitale</v>
      </c>
      <c r="BL515" s="4" t="str">
        <v>KARI, Kitale</v>
      </c>
      <c r="BM515" s="4" t="str">
        <v>KARI, Kitale</v>
      </c>
      <c r="BN515" s="4" t="str">
        <v>KARI, Kitale</v>
      </c>
      <c r="BO515" s="4" t="str">
        <v>KARI, Kitale</v>
      </c>
      <c r="BP515" s="4" t="str">
        <v>KARI, Kitale</v>
      </c>
      <c r="BQ515" s="4" t="str">
        <v>KARI, Kitale</v>
      </c>
      <c r="BR515" s="4" t="str">
        <v>KARI, Kitale</v>
      </c>
      <c r="BS515" s="4" t="str">
        <v>KARI, Kitale</v>
      </c>
      <c r="BT515" s="4" t="str">
        <v>KARI, Kitale</v>
      </c>
      <c r="BU515" s="4" t="str">
        <v>KARI, Kitale</v>
      </c>
      <c r="BV515" s="4" t="str">
        <v>KARI, Kitale</v>
      </c>
      <c r="BW515" s="4" t="str">
        <v>KARI, Kitale</v>
      </c>
      <c r="BX515" s="4" t="str">
        <v>KARI, Kitale</v>
      </c>
      <c r="BY515" s="4" t="str">
        <v>KARI, Kitale</v>
      </c>
      <c r="BZ515" s="4" t="str">
        <v>KARI, Kitale</v>
      </c>
      <c r="CA515" s="4" t="str">
        <v>KARI, Kitale</v>
      </c>
      <c r="CB515" s="4" t="str">
        <v>KARI, Kitale</v>
      </c>
      <c r="CC515" s="4" t="str">
        <v>KARI, Kitale</v>
      </c>
      <c r="CD515" s="4" t="str">
        <v>KARI, Kitale</v>
      </c>
      <c r="CE515" s="4" t="str">
        <v>KARI, Kitale</v>
      </c>
      <c r="CF515" s="4" t="str">
        <v>KARI, Kitale</v>
      </c>
      <c r="CG515" s="4" t="str">
        <v>KARI, Kitale</v>
      </c>
      <c r="CH515" s="4" t="str">
        <v>KARI, Kitale</v>
      </c>
      <c r="CJ515" s="4" t="str">
        <v>KARI, Kitale</v>
      </c>
      <c r="CK515" s="4" t="str">
        <v>KARI, Kitale</v>
      </c>
      <c r="CL515" s="4" t="str">
        <v>KARI, Kitale</v>
      </c>
      <c r="CM515" s="4" t="str">
        <v>KARI, Kitale</v>
      </c>
      <c r="CN515" s="4" t="str">
        <v>KARI, Kitale</v>
      </c>
      <c r="CO515" s="4" t="str">
        <v>KARI, Kitale</v>
      </c>
      <c r="CP515" s="4" t="str">
        <v>KARI, Kitale</v>
      </c>
      <c r="CQ515" s="4" t="str">
        <v>KARI, Kitale</v>
      </c>
      <c r="CR515" s="4" t="str">
        <v>KARI, Kitale</v>
      </c>
      <c r="CS515" s="4" t="str">
        <v>KARI, Kitale</v>
      </c>
      <c r="CT515" s="4" t="str">
        <v>KARI, Kitale</v>
      </c>
      <c r="CU515" s="4" t="str">
        <v>KARI, Kitale</v>
      </c>
      <c r="CV515" s="4" t="str">
        <v>KARI, Kitale</v>
      </c>
      <c r="CW515" s="4" t="str">
        <v>KARI, Kitale</v>
      </c>
      <c r="CX515" s="4" t="str">
        <v>KARI, Kitale</v>
      </c>
      <c r="CY515" s="4" t="str">
        <v>KARI, Kitale</v>
      </c>
      <c r="CZ515" s="4" t="str">
        <v>KARI, Kitale</v>
      </c>
      <c r="DA515" s="4" t="str">
        <v>KARI, Kitale</v>
      </c>
      <c r="DB515" s="4" t="str">
        <v>KARI, Kitale</v>
      </c>
      <c r="DC515" s="4" t="str">
        <v>KARI, Kitale</v>
      </c>
      <c r="DD515" s="4" t="str">
        <v>KARI, Kitale</v>
      </c>
      <c r="DE515" s="4" t="str">
        <v>KARI, Kitale</v>
      </c>
      <c r="DF515" s="4" t="str">
        <v>KARI, Kitale</v>
      </c>
      <c r="DG515" s="4" t="str">
        <v>KARI, Kitale</v>
      </c>
      <c r="DH515" s="4" t="str">
        <v>KARI, Kitale</v>
      </c>
      <c r="DI515" s="4" t="str">
        <v>KARI, Kitale</v>
      </c>
      <c r="DJ515" s="4" t="str">
        <v>KARI, Kitale</v>
      </c>
      <c r="DK515" s="4" t="str">
        <v>KARI, Kitale</v>
      </c>
      <c r="DL515" s="4" t="str">
        <v>KARI, Kitale</v>
      </c>
      <c r="DM515" s="4" t="str">
        <v>KARI, Kitale</v>
      </c>
      <c r="DN515" s="4" t="str">
        <v>KARI, Kitale</v>
      </c>
      <c r="DO515" s="4" t="str">
        <v>KARI, Kitale</v>
      </c>
      <c r="DP515" s="4" t="str">
        <v>KARI, Kitale</v>
      </c>
    </row>
    <row r="516" spans="1:120" x14ac:dyDescent="0.35">
      <c r="A516" s="4">
        <v>-14.88</v>
      </c>
      <c r="B516" s="4">
        <v>35.04</v>
      </c>
      <c r="C516" s="4" t="s">
        <v>230</v>
      </c>
      <c r="D516" s="4" t="s">
        <v>130</v>
      </c>
      <c r="E516" s="4" t="s">
        <v>719</v>
      </c>
      <c r="F516" s="4">
        <v>550</v>
      </c>
      <c r="G516" s="4" t="str">
        <f t="shared" si="8"/>
        <v>Malawi-Herbert, Balaka</v>
      </c>
      <c r="BA516" s="4" t="str">
        <v>Karuzi</v>
      </c>
      <c r="BB516" s="4" t="str">
        <v>Karuzi</v>
      </c>
      <c r="BC516" s="4" t="str">
        <v>Karuzi</v>
      </c>
      <c r="BD516" s="4" t="str">
        <v>Karuzi</v>
      </c>
      <c r="BE516" s="4" t="str">
        <v>Karuzi</v>
      </c>
      <c r="BF516" s="4" t="str">
        <v>Karuzi</v>
      </c>
      <c r="BG516" s="4" t="str">
        <v>Karuzi</v>
      </c>
      <c r="BH516" s="4" t="str">
        <v>Karuzi</v>
      </c>
      <c r="BI516" s="4" t="str">
        <v>Karuzi</v>
      </c>
      <c r="BJ516" s="4" t="str">
        <v>Karuzi</v>
      </c>
      <c r="BK516" s="4" t="str">
        <v>Karuzi</v>
      </c>
      <c r="BL516" s="4" t="str">
        <v>Karuzi</v>
      </c>
      <c r="BM516" s="4" t="str">
        <v>Karuzi</v>
      </c>
      <c r="BN516" s="4" t="str">
        <v>Karuzi</v>
      </c>
      <c r="BO516" s="4" t="str">
        <v>Karuzi</v>
      </c>
      <c r="BP516" s="4" t="str">
        <v>Karuzi</v>
      </c>
      <c r="BQ516" s="4" t="str">
        <v>Karuzi</v>
      </c>
      <c r="BR516" s="4" t="str">
        <v>Karuzi</v>
      </c>
      <c r="BS516" s="4" t="str">
        <v>Karuzi</v>
      </c>
      <c r="BT516" s="4" t="str">
        <v>Karuzi</v>
      </c>
      <c r="BU516" s="4" t="str">
        <v>Karuzi</v>
      </c>
      <c r="BV516" s="4" t="str">
        <v>Karuzi</v>
      </c>
      <c r="BW516" s="4" t="str">
        <v>Karuzi</v>
      </c>
      <c r="BX516" s="4" t="str">
        <v>Karuzi</v>
      </c>
      <c r="BY516" s="4" t="str">
        <v>Karuzi</v>
      </c>
      <c r="BZ516" s="4" t="str">
        <v>Karuzi</v>
      </c>
      <c r="CA516" s="4" t="str">
        <v>Karuzi</v>
      </c>
      <c r="CB516" s="4" t="str">
        <v>Karuzi</v>
      </c>
      <c r="CC516" s="4" t="str">
        <v>Karuzi</v>
      </c>
      <c r="CD516" s="4" t="str">
        <v>Karuzi</v>
      </c>
      <c r="CE516" s="4" t="str">
        <v>Karuzi</v>
      </c>
      <c r="CF516" s="4" t="str">
        <v>Karuzi</v>
      </c>
      <c r="CG516" s="4" t="str">
        <v>Karuzi</v>
      </c>
      <c r="CH516" s="4" t="str">
        <v>Karuzi</v>
      </c>
      <c r="CJ516" s="4" t="str">
        <v>Karuzi</v>
      </c>
      <c r="CK516" s="4" t="str">
        <v>Karuzi</v>
      </c>
      <c r="CL516" s="4" t="str">
        <v>Karuzi</v>
      </c>
      <c r="CM516" s="4" t="str">
        <v>Karuzi</v>
      </c>
      <c r="CN516" s="4" t="str">
        <v>Karuzi</v>
      </c>
      <c r="CO516" s="4" t="str">
        <v>Karuzi</v>
      </c>
      <c r="CP516" s="4" t="str">
        <v>Karuzi</v>
      </c>
      <c r="CQ516" s="4" t="str">
        <v>Karuzi</v>
      </c>
      <c r="CR516" s="4" t="str">
        <v>Karuzi</v>
      </c>
      <c r="CS516" s="4" t="str">
        <v>Karuzi</v>
      </c>
      <c r="CT516" s="4" t="str">
        <v>Karuzi</v>
      </c>
      <c r="CU516" s="4" t="str">
        <v>Karuzi</v>
      </c>
      <c r="CV516" s="4" t="str">
        <v>Karuzi</v>
      </c>
      <c r="CW516" s="4" t="str">
        <v>Karuzi</v>
      </c>
      <c r="CX516" s="4" t="str">
        <v>Karuzi</v>
      </c>
      <c r="CY516" s="4" t="str">
        <v>Karuzi</v>
      </c>
      <c r="CZ516" s="4" t="str">
        <v>Karuzi</v>
      </c>
      <c r="DA516" s="4" t="str">
        <v>Karuzi</v>
      </c>
      <c r="DB516" s="4" t="str">
        <v>Karuzi</v>
      </c>
      <c r="DC516" s="4" t="str">
        <v>Karuzi</v>
      </c>
      <c r="DD516" s="4" t="str">
        <v>Karuzi</v>
      </c>
      <c r="DE516" s="4" t="str">
        <v>Karuzi</v>
      </c>
      <c r="DF516" s="4" t="str">
        <v>Karuzi</v>
      </c>
      <c r="DG516" s="4" t="str">
        <v>Karuzi</v>
      </c>
      <c r="DH516" s="4" t="str">
        <v>Karuzi</v>
      </c>
      <c r="DI516" s="4" t="str">
        <v>Karuzi</v>
      </c>
      <c r="DJ516" s="4" t="str">
        <v>Karuzi</v>
      </c>
      <c r="DK516" s="4" t="str">
        <v>Karuzi</v>
      </c>
      <c r="DL516" s="4" t="str">
        <v>Karuzi</v>
      </c>
      <c r="DM516" s="4" t="str">
        <v>Karuzi</v>
      </c>
      <c r="DN516" s="4" t="str">
        <v>Karuzi</v>
      </c>
      <c r="DO516" s="4" t="str">
        <v>Karuzi</v>
      </c>
      <c r="DP516" s="4" t="str">
        <v>Karuzi</v>
      </c>
    </row>
    <row r="517" spans="1:120" x14ac:dyDescent="0.35">
      <c r="A517" s="4">
        <v>-14.875999999999999</v>
      </c>
      <c r="B517" s="4">
        <v>35.110999999999997</v>
      </c>
      <c r="C517" s="4" t="s">
        <v>230</v>
      </c>
      <c r="D517" s="4" t="s">
        <v>130</v>
      </c>
      <c r="E517" s="4" t="s">
        <v>720</v>
      </c>
      <c r="F517" s="4">
        <v>11500</v>
      </c>
      <c r="G517" s="4" t="str">
        <f t="shared" si="8"/>
        <v>Malawi-Herbert.Lemu.Malula, Balaka</v>
      </c>
      <c r="BA517" s="4" t="str">
        <v>Kasinthula ARC, Chikwawa</v>
      </c>
      <c r="BB517" s="4" t="str">
        <v>Kasinthula ARC, Chikwawa</v>
      </c>
      <c r="BC517" s="4" t="str">
        <v>Kasinthula ARC, Chikwawa</v>
      </c>
      <c r="BD517" s="4" t="str">
        <v>Kasinthula ARC, Chikwawa</v>
      </c>
      <c r="BE517" s="4" t="str">
        <v>Kasinthula ARC, Chikwawa</v>
      </c>
      <c r="BF517" s="4" t="str">
        <v>Kasinthula ARC, Chikwawa</v>
      </c>
      <c r="BG517" s="4" t="str">
        <v>Kasinthula ARC, Chikwawa</v>
      </c>
      <c r="BH517" s="4" t="str">
        <v>Kasinthula ARC, Chikwawa</v>
      </c>
      <c r="BI517" s="4" t="str">
        <v>Kasinthula ARC, Chikwawa</v>
      </c>
      <c r="BJ517" s="4" t="str">
        <v>Kasinthula ARC, Chikwawa</v>
      </c>
      <c r="BK517" s="4" t="str">
        <v>Kasinthula ARC, Chikwawa</v>
      </c>
      <c r="BL517" s="4" t="str">
        <v>Kasinthula ARC, Chikwawa</v>
      </c>
      <c r="BM517" s="4" t="str">
        <v>Kasinthula ARC, Chikwawa</v>
      </c>
      <c r="BN517" s="4" t="str">
        <v>Kasinthula ARC, Chikwawa</v>
      </c>
      <c r="BO517" s="4" t="str">
        <v>Kasinthula ARC, Chikwawa</v>
      </c>
      <c r="BP517" s="4" t="str">
        <v>Kasinthula ARC, Chikwawa</v>
      </c>
      <c r="BQ517" s="4" t="str">
        <v>Kasinthula ARC, Chikwawa</v>
      </c>
      <c r="BR517" s="4" t="str">
        <v>Kasinthula ARC, Chikwawa</v>
      </c>
      <c r="BS517" s="4" t="str">
        <v>Kasinthula ARC, Chikwawa</v>
      </c>
      <c r="BT517" s="4" t="str">
        <v>Kasinthula ARC, Chikwawa</v>
      </c>
      <c r="BU517" s="4" t="str">
        <v>Kasinthula ARC, Chikwawa</v>
      </c>
      <c r="BV517" s="4" t="str">
        <v>Kasinthula ARC, Chikwawa</v>
      </c>
      <c r="BW517" s="4" t="str">
        <v>Kasinthula ARC, Chikwawa</v>
      </c>
      <c r="BX517" s="4" t="str">
        <v>Kasinthula ARC, Chikwawa</v>
      </c>
      <c r="BY517" s="4" t="str">
        <v>Kasinthula ARC, Chikwawa</v>
      </c>
      <c r="BZ517" s="4" t="str">
        <v>Kasinthula ARC, Chikwawa</v>
      </c>
      <c r="CA517" s="4" t="str">
        <v>Kasinthula ARC, Chikwawa</v>
      </c>
      <c r="CB517" s="4" t="str">
        <v>Kasinthula ARC, Chikwawa</v>
      </c>
      <c r="CC517" s="4" t="str">
        <v>Kasinthula ARC, Chikwawa</v>
      </c>
      <c r="CD517" s="4" t="str">
        <v>Kasinthula ARC, Chikwawa</v>
      </c>
      <c r="CE517" s="4" t="str">
        <v>Kasinthula ARC, Chikwawa</v>
      </c>
      <c r="CF517" s="4" t="str">
        <v>Kasinthula ARC, Chikwawa</v>
      </c>
      <c r="CG517" s="4" t="str">
        <v>Kasinthula ARC, Chikwawa</v>
      </c>
      <c r="CH517" s="4" t="str">
        <v>Kasinthula ARC, Chikwawa</v>
      </c>
      <c r="CJ517" s="4" t="str">
        <v>Kasinthula ARC, Chikwawa</v>
      </c>
      <c r="CK517" s="4" t="str">
        <v>Kasinthula ARC, Chikwawa</v>
      </c>
      <c r="CL517" s="4" t="str">
        <v>Kasinthula ARC, Chikwawa</v>
      </c>
      <c r="CM517" s="4" t="str">
        <v>Kasinthula ARC, Chikwawa</v>
      </c>
      <c r="CN517" s="4" t="str">
        <v>Kasinthula ARC, Chikwawa</v>
      </c>
      <c r="CO517" s="4" t="str">
        <v>Kasinthula ARC, Chikwawa</v>
      </c>
      <c r="CP517" s="4" t="str">
        <v>Kasinthula ARC, Chikwawa</v>
      </c>
      <c r="CQ517" s="4" t="str">
        <v>Kasinthula ARC, Chikwawa</v>
      </c>
      <c r="CR517" s="4" t="str">
        <v>Kasinthula ARC, Chikwawa</v>
      </c>
      <c r="CS517" s="4" t="str">
        <v>Kasinthula ARC, Chikwawa</v>
      </c>
      <c r="CT517" s="4" t="str">
        <v>Kasinthula ARC, Chikwawa</v>
      </c>
      <c r="CU517" s="4" t="str">
        <v>Kasinthula ARC, Chikwawa</v>
      </c>
      <c r="CV517" s="4" t="str">
        <v>Kasinthula ARC, Chikwawa</v>
      </c>
      <c r="CW517" s="4" t="str">
        <v>Kasinthula ARC, Chikwawa</v>
      </c>
      <c r="CX517" s="4" t="str">
        <v>Kasinthula ARC, Chikwawa</v>
      </c>
      <c r="CY517" s="4" t="str">
        <v>Kasinthula ARC, Chikwawa</v>
      </c>
      <c r="CZ517" s="4" t="str">
        <v>Kasinthula ARC, Chikwawa</v>
      </c>
      <c r="DA517" s="4" t="str">
        <v>Kasinthula ARC, Chikwawa</v>
      </c>
      <c r="DB517" s="4" t="str">
        <v>Kasinthula ARC, Chikwawa</v>
      </c>
      <c r="DC517" s="4" t="str">
        <v>Kasinthula ARC, Chikwawa</v>
      </c>
      <c r="DD517" s="4" t="str">
        <v>Kasinthula ARC, Chikwawa</v>
      </c>
      <c r="DE517" s="4" t="str">
        <v>Kasinthula ARC, Chikwawa</v>
      </c>
      <c r="DF517" s="4" t="str">
        <v>Kasinthula ARC, Chikwawa</v>
      </c>
      <c r="DG517" s="4" t="str">
        <v>Kasinthula ARC, Chikwawa</v>
      </c>
      <c r="DH517" s="4" t="str">
        <v>Kasinthula ARC, Chikwawa</v>
      </c>
      <c r="DI517" s="4" t="str">
        <v>Kasinthula ARC, Chikwawa</v>
      </c>
      <c r="DJ517" s="4" t="str">
        <v>Kasinthula ARC, Chikwawa</v>
      </c>
      <c r="DK517" s="4" t="str">
        <v>Kasinthula ARC, Chikwawa</v>
      </c>
      <c r="DL517" s="4" t="str">
        <v>Kasinthula ARC, Chikwawa</v>
      </c>
      <c r="DM517" s="4" t="str">
        <v>Kasinthula ARC, Chikwawa</v>
      </c>
      <c r="DN517" s="4" t="str">
        <v>Kasinthula ARC, Chikwawa</v>
      </c>
      <c r="DO517" s="4" t="str">
        <v>Kasinthula ARC, Chikwawa</v>
      </c>
      <c r="DP517" s="4" t="str">
        <v>Kasinthula ARC, Chikwawa</v>
      </c>
    </row>
    <row r="518" spans="1:120" x14ac:dyDescent="0.35">
      <c r="A518" s="4">
        <v>-14.83</v>
      </c>
      <c r="B518" s="4">
        <v>35.159999999999997</v>
      </c>
      <c r="C518" s="4" t="s">
        <v>230</v>
      </c>
      <c r="D518" s="4" t="s">
        <v>130</v>
      </c>
      <c r="E518" s="4" t="s">
        <v>721</v>
      </c>
      <c r="F518" s="4">
        <v>550</v>
      </c>
      <c r="G518" s="4" t="str">
        <f t="shared" si="8"/>
        <v>Malawi-Kalembo</v>
      </c>
      <c r="BA518" s="4" t="str">
        <v>Kassena Nankana District</v>
      </c>
      <c r="BB518" s="4" t="str">
        <v>Kassena Nankana District</v>
      </c>
      <c r="BC518" s="4" t="str">
        <v>Kassena Nankana District</v>
      </c>
      <c r="BD518" s="4" t="str">
        <v>Kassena Nankana District</v>
      </c>
      <c r="BE518" s="4" t="str">
        <v>Kassena Nankana District</v>
      </c>
      <c r="BF518" s="4" t="str">
        <v>Kassena Nankana District</v>
      </c>
      <c r="BG518" s="4" t="str">
        <v>Kassena Nankana District</v>
      </c>
      <c r="BH518" s="4" t="str">
        <v>Kassena Nankana District</v>
      </c>
      <c r="BI518" s="4" t="str">
        <v>Kassena Nankana District</v>
      </c>
      <c r="BJ518" s="4" t="str">
        <v>Kassena Nankana District</v>
      </c>
      <c r="BK518" s="4" t="str">
        <v>Kassena Nankana District</v>
      </c>
      <c r="BL518" s="4" t="str">
        <v>Kassena Nankana District</v>
      </c>
      <c r="BM518" s="4" t="str">
        <v>Kassena Nankana District</v>
      </c>
      <c r="BN518" s="4" t="str">
        <v>Kassena Nankana District</v>
      </c>
      <c r="BO518" s="4" t="str">
        <v>Kassena Nankana District</v>
      </c>
      <c r="BP518" s="4" t="str">
        <v>Kassena Nankana District</v>
      </c>
      <c r="BQ518" s="4" t="str">
        <v>Kassena Nankana District</v>
      </c>
      <c r="BR518" s="4" t="str">
        <v>Kassena Nankana District</v>
      </c>
      <c r="BS518" s="4" t="str">
        <v>Kassena Nankana District</v>
      </c>
      <c r="BT518" s="4" t="str">
        <v>Kassena Nankana District</v>
      </c>
      <c r="BU518" s="4" t="str">
        <v>Kassena Nankana District</v>
      </c>
      <c r="BV518" s="4" t="str">
        <v>Kassena Nankana District</v>
      </c>
      <c r="BW518" s="4" t="str">
        <v>Kassena Nankana District</v>
      </c>
      <c r="BX518" s="4" t="str">
        <v>Kassena Nankana District</v>
      </c>
      <c r="BY518" s="4" t="str">
        <v>Kassena Nankana District</v>
      </c>
      <c r="BZ518" s="4" t="str">
        <v>Kassena Nankana District</v>
      </c>
      <c r="CA518" s="4" t="str">
        <v>Kassena Nankana District</v>
      </c>
      <c r="CB518" s="4" t="str">
        <v>Kassena Nankana District</v>
      </c>
      <c r="CC518" s="4" t="str">
        <v>Kassena Nankana District</v>
      </c>
      <c r="CD518" s="4" t="str">
        <v>Kassena Nankana District</v>
      </c>
      <c r="CE518" s="4" t="str">
        <v>Kassena Nankana District</v>
      </c>
      <c r="CF518" s="4" t="str">
        <v>Kassena Nankana District</v>
      </c>
      <c r="CG518" s="4" t="str">
        <v>Kassena Nankana District</v>
      </c>
      <c r="CH518" s="4" t="str">
        <v>Kassena Nankana District</v>
      </c>
      <c r="CJ518" s="4" t="str">
        <v>Kassena Nankana District</v>
      </c>
      <c r="CK518" s="4" t="str">
        <v>Kassena Nankana District</v>
      </c>
      <c r="CL518" s="4" t="str">
        <v>Kassena Nankana District</v>
      </c>
      <c r="CM518" s="4" t="str">
        <v>Kassena Nankana District</v>
      </c>
      <c r="CN518" s="4" t="str">
        <v>Kassena Nankana District</v>
      </c>
      <c r="CO518" s="4" t="str">
        <v>Kassena Nankana District</v>
      </c>
      <c r="CP518" s="4" t="str">
        <v>Kassena Nankana District</v>
      </c>
      <c r="CQ518" s="4" t="str">
        <v>Kassena Nankana District</v>
      </c>
      <c r="CR518" s="4" t="str">
        <v>Kassena Nankana District</v>
      </c>
      <c r="CS518" s="4" t="str">
        <v>Kassena Nankana District</v>
      </c>
      <c r="CT518" s="4" t="str">
        <v>Kassena Nankana District</v>
      </c>
      <c r="CU518" s="4" t="str">
        <v>Kassena Nankana District</v>
      </c>
      <c r="CV518" s="4" t="str">
        <v>Kassena Nankana District</v>
      </c>
      <c r="CW518" s="4" t="str">
        <v>Kassena Nankana District</v>
      </c>
      <c r="CX518" s="4" t="str">
        <v>Kassena Nankana District</v>
      </c>
      <c r="CY518" s="4" t="str">
        <v>Kassena Nankana District</v>
      </c>
      <c r="CZ518" s="4" t="str">
        <v>Kassena Nankana District</v>
      </c>
      <c r="DA518" s="4" t="str">
        <v>Kassena Nankana District</v>
      </c>
      <c r="DB518" s="4" t="str">
        <v>Kassena Nankana District</v>
      </c>
      <c r="DC518" s="4" t="str">
        <v>Kassena Nankana District</v>
      </c>
      <c r="DD518" s="4" t="str">
        <v>Kassena Nankana District</v>
      </c>
      <c r="DE518" s="4" t="str">
        <v>Kassena Nankana District</v>
      </c>
      <c r="DF518" s="4" t="str">
        <v>Kassena Nankana District</v>
      </c>
      <c r="DG518" s="4" t="str">
        <v>Kassena Nankana District</v>
      </c>
      <c r="DH518" s="4" t="str">
        <v>Kassena Nankana District</v>
      </c>
      <c r="DI518" s="4" t="str">
        <v>Kassena Nankana District</v>
      </c>
      <c r="DJ518" s="4" t="str">
        <v>Kassena Nankana District</v>
      </c>
      <c r="DK518" s="4" t="str">
        <v>Kassena Nankana District</v>
      </c>
      <c r="DL518" s="4" t="str">
        <v>Kassena Nankana District</v>
      </c>
      <c r="DM518" s="4" t="str">
        <v>Kassena Nankana District</v>
      </c>
      <c r="DN518" s="4" t="str">
        <v>Kassena Nankana District</v>
      </c>
      <c r="DO518" s="4" t="str">
        <v>Kassena Nankana District</v>
      </c>
      <c r="DP518" s="4" t="str">
        <v>Kassena Nankana District</v>
      </c>
    </row>
    <row r="519" spans="1:120" x14ac:dyDescent="0.35">
      <c r="A519" s="4">
        <v>-13.83</v>
      </c>
      <c r="B519" s="4">
        <v>33.04</v>
      </c>
      <c r="C519" s="4" t="s">
        <v>230</v>
      </c>
      <c r="D519" s="4" t="s">
        <v>130</v>
      </c>
      <c r="E519" s="4" t="s">
        <v>722</v>
      </c>
      <c r="F519" s="4">
        <v>4000</v>
      </c>
      <c r="G519" s="4" t="str">
        <f t="shared" si="8"/>
        <v>Malawi-Kamwendo</v>
      </c>
      <c r="BA519" s="4" t="str">
        <v>Kasuwan Magani</v>
      </c>
      <c r="BB519" s="4" t="str">
        <v>Kasuwan Magani</v>
      </c>
      <c r="BC519" s="4" t="str">
        <v>Kasuwan Magani</v>
      </c>
      <c r="BD519" s="4" t="str">
        <v>Kasuwan Magani</v>
      </c>
      <c r="BE519" s="4" t="str">
        <v>Kasuwan Magani</v>
      </c>
      <c r="BF519" s="4" t="str">
        <v>Kasuwan Magani</v>
      </c>
      <c r="BG519" s="4" t="str">
        <v>Kasuwan Magani</v>
      </c>
      <c r="BH519" s="4" t="str">
        <v>Kasuwan Magani</v>
      </c>
      <c r="BI519" s="4" t="str">
        <v>Kasuwan Magani</v>
      </c>
      <c r="BJ519" s="4" t="str">
        <v>Kasuwan Magani</v>
      </c>
      <c r="BK519" s="4" t="str">
        <v>Kasuwan Magani</v>
      </c>
      <c r="BL519" s="4" t="str">
        <v>Kasuwan Magani</v>
      </c>
      <c r="BM519" s="4" t="str">
        <v>Kasuwan Magani</v>
      </c>
      <c r="BN519" s="4" t="str">
        <v>Kasuwan Magani</v>
      </c>
      <c r="BO519" s="4" t="str">
        <v>Kasuwan Magani</v>
      </c>
      <c r="BP519" s="4" t="str">
        <v>Kasuwan Magani</v>
      </c>
      <c r="BQ519" s="4" t="str">
        <v>Kasuwan Magani</v>
      </c>
      <c r="BR519" s="4" t="str">
        <v>Kasuwan Magani</v>
      </c>
      <c r="BS519" s="4" t="str">
        <v>Kasuwan Magani</v>
      </c>
      <c r="BT519" s="4" t="str">
        <v>Kasuwan Magani</v>
      </c>
      <c r="BU519" s="4" t="str">
        <v>Kasuwan Magani</v>
      </c>
      <c r="BV519" s="4" t="str">
        <v>Kasuwan Magani</v>
      </c>
      <c r="BW519" s="4" t="str">
        <v>Kasuwan Magani</v>
      </c>
      <c r="BX519" s="4" t="str">
        <v>Kasuwan Magani</v>
      </c>
      <c r="BY519" s="4" t="str">
        <v>Kasuwan Magani</v>
      </c>
      <c r="BZ519" s="4" t="str">
        <v>Kasuwan Magani</v>
      </c>
      <c r="CA519" s="4" t="str">
        <v>Kasuwan Magani</v>
      </c>
      <c r="CB519" s="4" t="str">
        <v>Kasuwan Magani</v>
      </c>
      <c r="CC519" s="4" t="str">
        <v>Kasuwan Magani</v>
      </c>
      <c r="CD519" s="4" t="str">
        <v>Kasuwan Magani</v>
      </c>
      <c r="CE519" s="4" t="str">
        <v>Kasuwan Magani</v>
      </c>
      <c r="CF519" s="4" t="str">
        <v>Kasuwan Magani</v>
      </c>
      <c r="CG519" s="4" t="str">
        <v>Kasuwan Magani</v>
      </c>
      <c r="CH519" s="4" t="str">
        <v>Kasuwan Magani</v>
      </c>
      <c r="CJ519" s="4" t="str">
        <v>Kasuwan Magani</v>
      </c>
      <c r="CK519" s="4" t="str">
        <v>Kasuwan Magani</v>
      </c>
      <c r="CL519" s="4" t="str">
        <v>Kasuwan Magani</v>
      </c>
      <c r="CM519" s="4" t="str">
        <v>Kasuwan Magani</v>
      </c>
      <c r="CN519" s="4" t="str">
        <v>Kasuwan Magani</v>
      </c>
      <c r="CO519" s="4" t="str">
        <v>Kasuwan Magani</v>
      </c>
      <c r="CP519" s="4" t="str">
        <v>Kasuwan Magani</v>
      </c>
      <c r="CQ519" s="4" t="str">
        <v>Kasuwan Magani</v>
      </c>
      <c r="CR519" s="4" t="str">
        <v>Kasuwan Magani</v>
      </c>
      <c r="CS519" s="4" t="str">
        <v>Kasuwan Magani</v>
      </c>
      <c r="CT519" s="4" t="str">
        <v>Kasuwan Magani</v>
      </c>
      <c r="CU519" s="4" t="str">
        <v>Kasuwan Magani</v>
      </c>
      <c r="CV519" s="4" t="str">
        <v>Kasuwan Magani</v>
      </c>
      <c r="CW519" s="4" t="str">
        <v>Kasuwan Magani</v>
      </c>
      <c r="CX519" s="4" t="str">
        <v>Kasuwan Magani</v>
      </c>
      <c r="CY519" s="4" t="str">
        <v>Kasuwan Magani</v>
      </c>
      <c r="CZ519" s="4" t="str">
        <v>Kasuwan Magani</v>
      </c>
      <c r="DA519" s="4" t="str">
        <v>Kasuwan Magani</v>
      </c>
      <c r="DB519" s="4" t="str">
        <v>Kasuwan Magani</v>
      </c>
      <c r="DC519" s="4" t="str">
        <v>Kasuwan Magani</v>
      </c>
      <c r="DD519" s="4" t="str">
        <v>Kasuwan Magani</v>
      </c>
      <c r="DE519" s="4" t="str">
        <v>Kasuwan Magani</v>
      </c>
      <c r="DF519" s="4" t="str">
        <v>Kasuwan Magani</v>
      </c>
      <c r="DG519" s="4" t="str">
        <v>Kasuwan Magani</v>
      </c>
      <c r="DH519" s="4" t="str">
        <v>Kasuwan Magani</v>
      </c>
      <c r="DI519" s="4" t="str">
        <v>Kasuwan Magani</v>
      </c>
      <c r="DJ519" s="4" t="str">
        <v>Kasuwan Magani</v>
      </c>
      <c r="DK519" s="4" t="str">
        <v>Kasuwan Magani</v>
      </c>
      <c r="DL519" s="4" t="str">
        <v>Kasuwan Magani</v>
      </c>
      <c r="DM519" s="4" t="str">
        <v>Kasuwan Magani</v>
      </c>
      <c r="DN519" s="4" t="str">
        <v>Kasuwan Magani</v>
      </c>
      <c r="DO519" s="4" t="str">
        <v>Kasuwan Magani</v>
      </c>
      <c r="DP519" s="4" t="str">
        <v>Kasuwan Magani</v>
      </c>
    </row>
    <row r="520" spans="1:120" x14ac:dyDescent="0.35">
      <c r="A520" s="4">
        <v>-16.078499999999998</v>
      </c>
      <c r="B520" s="4">
        <v>34.824399999999997</v>
      </c>
      <c r="C520" s="4" t="s">
        <v>230</v>
      </c>
      <c r="D520" s="4" t="s">
        <v>138</v>
      </c>
      <c r="E520" s="4" t="s">
        <v>723</v>
      </c>
      <c r="F520" s="4">
        <v>200</v>
      </c>
      <c r="G520" s="4" t="str">
        <f t="shared" si="8"/>
        <v>Malawi-Kasinthula ARC, Chikwawa</v>
      </c>
      <c r="BA520" s="4" t="str">
        <v>Katowo</v>
      </c>
      <c r="BB520" s="4" t="str">
        <v>Katowo</v>
      </c>
      <c r="BC520" s="4" t="str">
        <v>Katowo</v>
      </c>
      <c r="BD520" s="4" t="str">
        <v>Katowo</v>
      </c>
      <c r="BE520" s="4" t="str">
        <v>Katowo</v>
      </c>
      <c r="BF520" s="4" t="str">
        <v>Katowo</v>
      </c>
      <c r="BG520" s="4" t="str">
        <v>Katowo</v>
      </c>
      <c r="BH520" s="4" t="str">
        <v>Katowo</v>
      </c>
      <c r="BI520" s="4" t="str">
        <v>Katowo</v>
      </c>
      <c r="BJ520" s="4" t="str">
        <v>Katowo</v>
      </c>
      <c r="BK520" s="4" t="str">
        <v>Katowo</v>
      </c>
      <c r="BL520" s="4" t="str">
        <v>Katowo</v>
      </c>
      <c r="BM520" s="4" t="str">
        <v>Katowo</v>
      </c>
      <c r="BN520" s="4" t="str">
        <v>Katowo</v>
      </c>
      <c r="BO520" s="4" t="str">
        <v>Katowo</v>
      </c>
      <c r="BP520" s="4" t="str">
        <v>Katowo</v>
      </c>
      <c r="BQ520" s="4" t="str">
        <v>Katowo</v>
      </c>
      <c r="BR520" s="4" t="str">
        <v>Katowo</v>
      </c>
      <c r="BS520" s="4" t="str">
        <v>Katowo</v>
      </c>
      <c r="BT520" s="4" t="str">
        <v>Katowo</v>
      </c>
      <c r="BU520" s="4" t="str">
        <v>Katowo</v>
      </c>
      <c r="BV520" s="4" t="str">
        <v>Katowo</v>
      </c>
      <c r="BW520" s="4" t="str">
        <v>Katowo</v>
      </c>
      <c r="BX520" s="4" t="str">
        <v>Katowo</v>
      </c>
      <c r="BY520" s="4" t="str">
        <v>Katowo</v>
      </c>
      <c r="BZ520" s="4" t="str">
        <v>Katowo</v>
      </c>
      <c r="CA520" s="4" t="str">
        <v>Katowo</v>
      </c>
      <c r="CB520" s="4" t="str">
        <v>Katowo</v>
      </c>
      <c r="CC520" s="4" t="str">
        <v>Katowo</v>
      </c>
      <c r="CD520" s="4" t="str">
        <v>Katowo</v>
      </c>
      <c r="CE520" s="4" t="str">
        <v>Katowo</v>
      </c>
      <c r="CF520" s="4" t="str">
        <v>Katowo</v>
      </c>
      <c r="CG520" s="4" t="str">
        <v>Katowo</v>
      </c>
      <c r="CH520" s="4" t="str">
        <v>Katowo</v>
      </c>
      <c r="CJ520" s="4" t="str">
        <v>Katowo</v>
      </c>
      <c r="CK520" s="4" t="str">
        <v>Katowo</v>
      </c>
      <c r="CL520" s="4" t="str">
        <v>Katowo</v>
      </c>
      <c r="CM520" s="4" t="str">
        <v>Katowo</v>
      </c>
      <c r="CN520" s="4" t="str">
        <v>Katowo</v>
      </c>
      <c r="CO520" s="4" t="str">
        <v>Katowo</v>
      </c>
      <c r="CP520" s="4" t="str">
        <v>Katowo</v>
      </c>
      <c r="CQ520" s="4" t="str">
        <v>Katowo</v>
      </c>
      <c r="CR520" s="4" t="str">
        <v>Katowo</v>
      </c>
      <c r="CS520" s="4" t="str">
        <v>Katowo</v>
      </c>
      <c r="CT520" s="4" t="str">
        <v>Katowo</v>
      </c>
      <c r="CU520" s="4" t="str">
        <v>Katowo</v>
      </c>
      <c r="CV520" s="4" t="str">
        <v>Katowo</v>
      </c>
      <c r="CW520" s="4" t="str">
        <v>Katowo</v>
      </c>
      <c r="CX520" s="4" t="str">
        <v>Katowo</v>
      </c>
      <c r="CY520" s="4" t="str">
        <v>Katowo</v>
      </c>
      <c r="CZ520" s="4" t="str">
        <v>Katowo</v>
      </c>
      <c r="DA520" s="4" t="str">
        <v>Katowo</v>
      </c>
      <c r="DB520" s="4" t="str">
        <v>Katowo</v>
      </c>
      <c r="DC520" s="4" t="str">
        <v>Katowo</v>
      </c>
      <c r="DD520" s="4" t="str">
        <v>Katowo</v>
      </c>
      <c r="DE520" s="4" t="str">
        <v>Katowo</v>
      </c>
      <c r="DF520" s="4" t="str">
        <v>Katowo</v>
      </c>
      <c r="DG520" s="4" t="str">
        <v>Katowo</v>
      </c>
      <c r="DH520" s="4" t="str">
        <v>Katowo</v>
      </c>
      <c r="DI520" s="4" t="str">
        <v>Katowo</v>
      </c>
      <c r="DJ520" s="4" t="str">
        <v>Katowo</v>
      </c>
      <c r="DK520" s="4" t="str">
        <v>Katowo</v>
      </c>
      <c r="DL520" s="4" t="str">
        <v>Katowo</v>
      </c>
      <c r="DM520" s="4" t="str">
        <v>Katowo</v>
      </c>
      <c r="DN520" s="4" t="str">
        <v>Katowo</v>
      </c>
      <c r="DO520" s="4" t="str">
        <v>Katowo</v>
      </c>
      <c r="DP520" s="4" t="str">
        <v>Katowo</v>
      </c>
    </row>
    <row r="521" spans="1:120" x14ac:dyDescent="0.35">
      <c r="A521" s="4">
        <v>-10.78</v>
      </c>
      <c r="B521" s="4">
        <v>33.54</v>
      </c>
      <c r="C521" s="4" t="s">
        <v>230</v>
      </c>
      <c r="D521" s="4" t="s">
        <v>130</v>
      </c>
      <c r="E521" s="4" t="s">
        <v>724</v>
      </c>
      <c r="F521" s="4">
        <v>550</v>
      </c>
      <c r="G521" s="4" t="str">
        <f t="shared" si="8"/>
        <v>Malawi-Katowo</v>
      </c>
      <c r="BA521" s="4" t="str">
        <v>Katuta</v>
      </c>
      <c r="BB521" s="4" t="str">
        <v>Katuta</v>
      </c>
      <c r="BC521" s="4" t="str">
        <v>Katuta</v>
      </c>
      <c r="BD521" s="4" t="str">
        <v>Katuta</v>
      </c>
      <c r="BE521" s="4" t="str">
        <v>Katuta</v>
      </c>
      <c r="BF521" s="4" t="str">
        <v>Katuta</v>
      </c>
      <c r="BG521" s="4" t="str">
        <v>Katuta</v>
      </c>
      <c r="BH521" s="4" t="str">
        <v>Katuta</v>
      </c>
      <c r="BI521" s="4" t="str">
        <v>Katuta</v>
      </c>
      <c r="BJ521" s="4" t="str">
        <v>Katuta</v>
      </c>
      <c r="BK521" s="4" t="str">
        <v>Katuta</v>
      </c>
      <c r="BL521" s="4" t="str">
        <v>Katuta</v>
      </c>
      <c r="BM521" s="4" t="str">
        <v>Katuta</v>
      </c>
      <c r="BN521" s="4" t="str">
        <v>Katuta</v>
      </c>
      <c r="BO521" s="4" t="str">
        <v>Katuta</v>
      </c>
      <c r="BP521" s="4" t="str">
        <v>Katuta</v>
      </c>
      <c r="BQ521" s="4" t="str">
        <v>Katuta</v>
      </c>
      <c r="BR521" s="4" t="str">
        <v>Katuta</v>
      </c>
      <c r="BS521" s="4" t="str">
        <v>Katuta</v>
      </c>
      <c r="BT521" s="4" t="str">
        <v>Katuta</v>
      </c>
      <c r="BU521" s="4" t="str">
        <v>Katuta</v>
      </c>
      <c r="BV521" s="4" t="str">
        <v>Katuta</v>
      </c>
      <c r="BW521" s="4" t="str">
        <v>Katuta</v>
      </c>
      <c r="BX521" s="4" t="str">
        <v>Katuta</v>
      </c>
      <c r="BY521" s="4" t="str">
        <v>Katuta</v>
      </c>
      <c r="BZ521" s="4" t="str">
        <v>Katuta</v>
      </c>
      <c r="CA521" s="4" t="str">
        <v>Katuta</v>
      </c>
      <c r="CB521" s="4" t="str">
        <v>Katuta</v>
      </c>
      <c r="CC521" s="4" t="str">
        <v>Katuta</v>
      </c>
      <c r="CD521" s="4" t="str">
        <v>Katuta</v>
      </c>
      <c r="CE521" s="4" t="str">
        <v>Katuta</v>
      </c>
      <c r="CF521" s="4" t="str">
        <v>Katuta</v>
      </c>
      <c r="CG521" s="4" t="str">
        <v>Katuta</v>
      </c>
      <c r="CH521" s="4" t="str">
        <v>Katuta</v>
      </c>
      <c r="CJ521" s="4" t="str">
        <v>Katuta</v>
      </c>
      <c r="CK521" s="4" t="str">
        <v>Katuta</v>
      </c>
      <c r="CL521" s="4" t="str">
        <v>Katuta</v>
      </c>
      <c r="CM521" s="4" t="str">
        <v>Katuta</v>
      </c>
      <c r="CN521" s="4" t="str">
        <v>Katuta</v>
      </c>
      <c r="CO521" s="4" t="str">
        <v>Katuta</v>
      </c>
      <c r="CP521" s="4" t="str">
        <v>Katuta</v>
      </c>
      <c r="CQ521" s="4" t="str">
        <v>Katuta</v>
      </c>
      <c r="CR521" s="4" t="str">
        <v>Katuta</v>
      </c>
      <c r="CS521" s="4" t="str">
        <v>Katuta</v>
      </c>
      <c r="CT521" s="4" t="str">
        <v>Katuta</v>
      </c>
      <c r="CU521" s="4" t="str">
        <v>Katuta</v>
      </c>
      <c r="CV521" s="4" t="str">
        <v>Katuta</v>
      </c>
      <c r="CW521" s="4" t="str">
        <v>Katuta</v>
      </c>
      <c r="CX521" s="4" t="str">
        <v>Katuta</v>
      </c>
      <c r="CY521" s="4" t="str">
        <v>Katuta</v>
      </c>
      <c r="CZ521" s="4" t="str">
        <v>Katuta</v>
      </c>
      <c r="DA521" s="4" t="str">
        <v>Katuta</v>
      </c>
      <c r="DB521" s="4" t="str">
        <v>Katuta</v>
      </c>
      <c r="DC521" s="4" t="str">
        <v>Katuta</v>
      </c>
      <c r="DD521" s="4" t="str">
        <v>Katuta</v>
      </c>
      <c r="DE521" s="4" t="str">
        <v>Katuta</v>
      </c>
      <c r="DF521" s="4" t="str">
        <v>Katuta</v>
      </c>
      <c r="DG521" s="4" t="str">
        <v>Katuta</v>
      </c>
      <c r="DH521" s="4" t="str">
        <v>Katuta</v>
      </c>
      <c r="DI521" s="4" t="str">
        <v>Katuta</v>
      </c>
      <c r="DJ521" s="4" t="str">
        <v>Katuta</v>
      </c>
      <c r="DK521" s="4" t="str">
        <v>Katuta</v>
      </c>
      <c r="DL521" s="4" t="str">
        <v>Katuta</v>
      </c>
      <c r="DM521" s="4" t="str">
        <v>Katuta</v>
      </c>
      <c r="DN521" s="4" t="str">
        <v>Katuta</v>
      </c>
      <c r="DO521" s="4" t="str">
        <v>Katuta</v>
      </c>
      <c r="DP521" s="4" t="str">
        <v>Katuta</v>
      </c>
    </row>
    <row r="522" spans="1:120" x14ac:dyDescent="0.35">
      <c r="A522" s="4">
        <v>-14.79</v>
      </c>
      <c r="B522" s="4">
        <v>35.020000000000003</v>
      </c>
      <c r="C522" s="4" t="s">
        <v>230</v>
      </c>
      <c r="D522" s="4" t="s">
        <v>130</v>
      </c>
      <c r="E522" s="4" t="s">
        <v>725</v>
      </c>
      <c r="F522" s="4">
        <v>550</v>
      </c>
      <c r="G522" s="4" t="str">
        <f t="shared" si="8"/>
        <v>Malawi-Lemu, Balaka</v>
      </c>
      <c r="BA522" s="4" t="str">
        <v>Kavutiri, Embu</v>
      </c>
      <c r="BB522" s="4" t="str">
        <v>Kavutiri, Embu</v>
      </c>
      <c r="BC522" s="4" t="str">
        <v>Kavutiri, Embu</v>
      </c>
      <c r="BD522" s="4" t="str">
        <v>Kavutiri, Embu</v>
      </c>
      <c r="BE522" s="4" t="str">
        <v>Kavutiri, Embu</v>
      </c>
      <c r="BF522" s="4" t="str">
        <v>Kavutiri, Embu</v>
      </c>
      <c r="BG522" s="4" t="str">
        <v>Kavutiri, Embu</v>
      </c>
      <c r="BH522" s="4" t="str">
        <v>Kavutiri, Embu</v>
      </c>
      <c r="BI522" s="4" t="str">
        <v>Kavutiri, Embu</v>
      </c>
      <c r="BJ522" s="4" t="str">
        <v>Kavutiri, Embu</v>
      </c>
      <c r="BK522" s="4" t="str">
        <v>Kavutiri, Embu</v>
      </c>
      <c r="BL522" s="4" t="str">
        <v>Kavutiri, Embu</v>
      </c>
      <c r="BM522" s="4" t="str">
        <v>Kavutiri, Embu</v>
      </c>
      <c r="BN522" s="4" t="str">
        <v>Kavutiri, Embu</v>
      </c>
      <c r="BO522" s="4" t="str">
        <v>Kavutiri, Embu</v>
      </c>
      <c r="BP522" s="4" t="str">
        <v>Kavutiri, Embu</v>
      </c>
      <c r="BQ522" s="4" t="str">
        <v>Kavutiri, Embu</v>
      </c>
      <c r="BR522" s="4" t="str">
        <v>Kavutiri, Embu</v>
      </c>
      <c r="BS522" s="4" t="str">
        <v>Kavutiri, Embu</v>
      </c>
      <c r="BT522" s="4" t="str">
        <v>Kavutiri, Embu</v>
      </c>
      <c r="BU522" s="4" t="str">
        <v>Kavutiri, Embu</v>
      </c>
      <c r="BV522" s="4" t="str">
        <v>Kavutiri, Embu</v>
      </c>
      <c r="BW522" s="4" t="str">
        <v>Kavutiri, Embu</v>
      </c>
      <c r="BX522" s="4" t="str">
        <v>Kavutiri, Embu</v>
      </c>
      <c r="BY522" s="4" t="str">
        <v>Kavutiri, Embu</v>
      </c>
      <c r="BZ522" s="4" t="str">
        <v>Kavutiri, Embu</v>
      </c>
      <c r="CA522" s="4" t="str">
        <v>Kavutiri, Embu</v>
      </c>
      <c r="CB522" s="4" t="str">
        <v>Kavutiri, Embu</v>
      </c>
      <c r="CC522" s="4" t="str">
        <v>Kavutiri, Embu</v>
      </c>
      <c r="CD522" s="4" t="str">
        <v>Kavutiri, Embu</v>
      </c>
      <c r="CE522" s="4" t="str">
        <v>Kavutiri, Embu</v>
      </c>
      <c r="CF522" s="4" t="str">
        <v>Kavutiri, Embu</v>
      </c>
      <c r="CG522" s="4" t="str">
        <v>Kavutiri, Embu</v>
      </c>
      <c r="CH522" s="4" t="str">
        <v>Kavutiri, Embu</v>
      </c>
      <c r="CJ522" s="4" t="str">
        <v>Kavutiri, Embu</v>
      </c>
      <c r="CK522" s="4" t="str">
        <v>Kavutiri, Embu</v>
      </c>
      <c r="CL522" s="4" t="str">
        <v>Kavutiri, Embu</v>
      </c>
      <c r="CM522" s="4" t="str">
        <v>Kavutiri, Embu</v>
      </c>
      <c r="CN522" s="4" t="str">
        <v>Kavutiri, Embu</v>
      </c>
      <c r="CO522" s="4" t="str">
        <v>Kavutiri, Embu</v>
      </c>
      <c r="CP522" s="4" t="str">
        <v>Kavutiri, Embu</v>
      </c>
      <c r="CQ522" s="4" t="str">
        <v>Kavutiri, Embu</v>
      </c>
      <c r="CR522" s="4" t="str">
        <v>Kavutiri, Embu</v>
      </c>
      <c r="CS522" s="4" t="str">
        <v>Kavutiri, Embu</v>
      </c>
      <c r="CT522" s="4" t="str">
        <v>Kavutiri, Embu</v>
      </c>
      <c r="CU522" s="4" t="str">
        <v>Kavutiri, Embu</v>
      </c>
      <c r="CV522" s="4" t="str">
        <v>Kavutiri, Embu</v>
      </c>
      <c r="CW522" s="4" t="str">
        <v>Kavutiri, Embu</v>
      </c>
      <c r="CX522" s="4" t="str">
        <v>Kavutiri, Embu</v>
      </c>
      <c r="CY522" s="4" t="str">
        <v>Kavutiri, Embu</v>
      </c>
      <c r="CZ522" s="4" t="str">
        <v>Kavutiri, Embu</v>
      </c>
      <c r="DA522" s="4" t="str">
        <v>Kavutiri, Embu</v>
      </c>
      <c r="DB522" s="4" t="str">
        <v>Kavutiri, Embu</v>
      </c>
      <c r="DC522" s="4" t="str">
        <v>Kavutiri, Embu</v>
      </c>
      <c r="DD522" s="4" t="str">
        <v>Kavutiri, Embu</v>
      </c>
      <c r="DE522" s="4" t="str">
        <v>Kavutiri, Embu</v>
      </c>
      <c r="DF522" s="4" t="str">
        <v>Kavutiri, Embu</v>
      </c>
      <c r="DG522" s="4" t="str">
        <v>Kavutiri, Embu</v>
      </c>
      <c r="DH522" s="4" t="str">
        <v>Kavutiri, Embu</v>
      </c>
      <c r="DI522" s="4" t="str">
        <v>Kavutiri, Embu</v>
      </c>
      <c r="DJ522" s="4" t="str">
        <v>Kavutiri, Embu</v>
      </c>
      <c r="DK522" s="4" t="str">
        <v>Kavutiri, Embu</v>
      </c>
      <c r="DL522" s="4" t="str">
        <v>Kavutiri, Embu</v>
      </c>
      <c r="DM522" s="4" t="str">
        <v>Kavutiri, Embu</v>
      </c>
      <c r="DN522" s="4" t="str">
        <v>Kavutiri, Embu</v>
      </c>
      <c r="DO522" s="4" t="str">
        <v>Kavutiri, Embu</v>
      </c>
      <c r="DP522" s="4" t="str">
        <v>Kavutiri, Embu</v>
      </c>
    </row>
    <row r="523" spans="1:120" x14ac:dyDescent="0.35">
      <c r="A523" s="4">
        <v>-13.675000000000001</v>
      </c>
      <c r="B523" s="4">
        <v>34.582000000000001</v>
      </c>
      <c r="C523" s="4" t="s">
        <v>230</v>
      </c>
      <c r="D523" s="4" t="s">
        <v>138</v>
      </c>
      <c r="E523" s="4" t="s">
        <v>726</v>
      </c>
      <c r="F523" s="4">
        <v>350</v>
      </c>
      <c r="G523" s="4" t="str">
        <f t="shared" si="8"/>
        <v>Malawi-Lifuwu</v>
      </c>
      <c r="BA523" s="4" t="str">
        <v>Kawanda ARS</v>
      </c>
      <c r="BB523" s="4" t="str">
        <v>Kawanda ARS</v>
      </c>
      <c r="BC523" s="4" t="str">
        <v>Kawanda ARS</v>
      </c>
      <c r="BD523" s="4" t="str">
        <v>Kawanda ARS</v>
      </c>
      <c r="BE523" s="4" t="str">
        <v>Kawanda ARS</v>
      </c>
      <c r="BF523" s="4" t="str">
        <v>Kawanda ARS</v>
      </c>
      <c r="BG523" s="4" t="str">
        <v>Kawanda ARS</v>
      </c>
      <c r="BH523" s="4" t="str">
        <v>Kawanda ARS</v>
      </c>
      <c r="BI523" s="4" t="str">
        <v>Kawanda ARS</v>
      </c>
      <c r="BJ523" s="4" t="str">
        <v>Kawanda ARS</v>
      </c>
      <c r="BK523" s="4" t="str">
        <v>Kawanda ARS</v>
      </c>
      <c r="BL523" s="4" t="str">
        <v>Kawanda ARS</v>
      </c>
      <c r="BM523" s="4" t="str">
        <v>Kawanda ARS</v>
      </c>
      <c r="BN523" s="4" t="str">
        <v>Kawanda ARS</v>
      </c>
      <c r="BO523" s="4" t="str">
        <v>Kawanda ARS</v>
      </c>
      <c r="BP523" s="4" t="str">
        <v>Kawanda ARS</v>
      </c>
      <c r="BQ523" s="4" t="str">
        <v>Kawanda ARS</v>
      </c>
      <c r="BR523" s="4" t="str">
        <v>Kawanda ARS</v>
      </c>
      <c r="BS523" s="4" t="str">
        <v>Kawanda ARS</v>
      </c>
      <c r="BT523" s="4" t="str">
        <v>Kawanda ARS</v>
      </c>
      <c r="BU523" s="4" t="str">
        <v>Kawanda ARS</v>
      </c>
      <c r="BV523" s="4" t="str">
        <v>Kawanda ARS</v>
      </c>
      <c r="BW523" s="4" t="str">
        <v>Kawanda ARS</v>
      </c>
      <c r="BX523" s="4" t="str">
        <v>Kawanda ARS</v>
      </c>
      <c r="BY523" s="4" t="str">
        <v>Kawanda ARS</v>
      </c>
      <c r="BZ523" s="4" t="str">
        <v>Kawanda ARS</v>
      </c>
      <c r="CA523" s="4" t="str">
        <v>Kawanda ARS</v>
      </c>
      <c r="CB523" s="4" t="str">
        <v>Kawanda ARS</v>
      </c>
      <c r="CC523" s="4" t="str">
        <v>Kawanda ARS</v>
      </c>
      <c r="CD523" s="4" t="str">
        <v>Kawanda ARS</v>
      </c>
      <c r="CE523" s="4" t="str">
        <v>Kawanda ARS</v>
      </c>
      <c r="CF523" s="4" t="str">
        <v>Kawanda ARS</v>
      </c>
      <c r="CG523" s="4" t="str">
        <v>Kawanda ARS</v>
      </c>
      <c r="CH523" s="4" t="str">
        <v>Kawanda ARS</v>
      </c>
      <c r="CJ523" s="4" t="str">
        <v>Kawanda ARS</v>
      </c>
      <c r="CK523" s="4" t="str">
        <v>Kawanda ARS</v>
      </c>
      <c r="CL523" s="4" t="str">
        <v>Kawanda ARS</v>
      </c>
      <c r="CM523" s="4" t="str">
        <v>Kawanda ARS</v>
      </c>
      <c r="CN523" s="4" t="str">
        <v>Kawanda ARS</v>
      </c>
      <c r="CO523" s="4" t="str">
        <v>Kawanda ARS</v>
      </c>
      <c r="CP523" s="4" t="str">
        <v>Kawanda ARS</v>
      </c>
      <c r="CQ523" s="4" t="str">
        <v>Kawanda ARS</v>
      </c>
      <c r="CR523" s="4" t="str">
        <v>Kawanda ARS</v>
      </c>
      <c r="CS523" s="4" t="str">
        <v>Kawanda ARS</v>
      </c>
      <c r="CT523" s="4" t="str">
        <v>Kawanda ARS</v>
      </c>
      <c r="CU523" s="4" t="str">
        <v>Kawanda ARS</v>
      </c>
      <c r="CV523" s="4" t="str">
        <v>Kawanda ARS</v>
      </c>
      <c r="CW523" s="4" t="str">
        <v>Kawanda ARS</v>
      </c>
      <c r="CX523" s="4" t="str">
        <v>Kawanda ARS</v>
      </c>
      <c r="CY523" s="4" t="str">
        <v>Kawanda ARS</v>
      </c>
      <c r="CZ523" s="4" t="str">
        <v>Kawanda ARS</v>
      </c>
      <c r="DA523" s="4" t="str">
        <v>Kawanda ARS</v>
      </c>
      <c r="DB523" s="4" t="str">
        <v>Kawanda ARS</v>
      </c>
      <c r="DC523" s="4" t="str">
        <v>Kawanda ARS</v>
      </c>
      <c r="DD523" s="4" t="str">
        <v>Kawanda ARS</v>
      </c>
      <c r="DE523" s="4" t="str">
        <v>Kawanda ARS</v>
      </c>
      <c r="DF523" s="4" t="str">
        <v>Kawanda ARS</v>
      </c>
      <c r="DG523" s="4" t="str">
        <v>Kawanda ARS</v>
      </c>
      <c r="DH523" s="4" t="str">
        <v>Kawanda ARS</v>
      </c>
      <c r="DI523" s="4" t="str">
        <v>Kawanda ARS</v>
      </c>
      <c r="DJ523" s="4" t="str">
        <v>Kawanda ARS</v>
      </c>
      <c r="DK523" s="4" t="str">
        <v>Kawanda ARS</v>
      </c>
      <c r="DL523" s="4" t="str">
        <v>Kawanda ARS</v>
      </c>
      <c r="DM523" s="4" t="str">
        <v>Kawanda ARS</v>
      </c>
      <c r="DN523" s="4" t="str">
        <v>Kawanda ARS</v>
      </c>
      <c r="DO523" s="4" t="str">
        <v>Kawanda ARS</v>
      </c>
      <c r="DP523" s="4" t="str">
        <v>Kawanda ARS</v>
      </c>
    </row>
    <row r="524" spans="1:120" x14ac:dyDescent="0.35">
      <c r="A524" s="4">
        <v>-13.96</v>
      </c>
      <c r="B524" s="4">
        <v>33.78</v>
      </c>
      <c r="C524" s="4" t="s">
        <v>230</v>
      </c>
      <c r="D524" s="4" t="s">
        <v>130</v>
      </c>
      <c r="E524" s="4" t="s">
        <v>727</v>
      </c>
      <c r="F524" s="4">
        <v>550</v>
      </c>
      <c r="G524" s="4" t="str">
        <f t="shared" si="8"/>
        <v>Malawi-Lilongwe</v>
      </c>
      <c r="BA524" s="4" t="str">
        <v>Kazaboua</v>
      </c>
      <c r="BB524" s="4" t="str">
        <v>Kazaboua</v>
      </c>
      <c r="BC524" s="4" t="str">
        <v>Kazaboua</v>
      </c>
      <c r="BD524" s="4" t="str">
        <v>Kazaboua</v>
      </c>
      <c r="BE524" s="4" t="str">
        <v>Kazaboua</v>
      </c>
      <c r="BF524" s="4" t="str">
        <v>Kazaboua</v>
      </c>
      <c r="BG524" s="4" t="str">
        <v>Kazaboua</v>
      </c>
      <c r="BH524" s="4" t="str">
        <v>Kazaboua</v>
      </c>
      <c r="BI524" s="4" t="str">
        <v>Kazaboua</v>
      </c>
      <c r="BJ524" s="4" t="str">
        <v>Kazaboua</v>
      </c>
      <c r="BK524" s="4" t="str">
        <v>Kazaboua</v>
      </c>
      <c r="BL524" s="4" t="str">
        <v>Kazaboua</v>
      </c>
      <c r="BM524" s="4" t="str">
        <v>Kazaboua</v>
      </c>
      <c r="BN524" s="4" t="str">
        <v>Kazaboua</v>
      </c>
      <c r="BO524" s="4" t="str">
        <v>Kazaboua</v>
      </c>
      <c r="BP524" s="4" t="str">
        <v>Kazaboua</v>
      </c>
      <c r="BQ524" s="4" t="str">
        <v>Kazaboua</v>
      </c>
      <c r="BR524" s="4" t="str">
        <v>Kazaboua</v>
      </c>
      <c r="BS524" s="4" t="str">
        <v>Kazaboua</v>
      </c>
      <c r="BT524" s="4" t="str">
        <v>Kazaboua</v>
      </c>
      <c r="BU524" s="4" t="str">
        <v>Kazaboua</v>
      </c>
      <c r="BV524" s="4" t="str">
        <v>Kazaboua</v>
      </c>
      <c r="BW524" s="4" t="str">
        <v>Kazaboua</v>
      </c>
      <c r="BX524" s="4" t="str">
        <v>Kazaboua</v>
      </c>
      <c r="BY524" s="4" t="str">
        <v>Kazaboua</v>
      </c>
      <c r="BZ524" s="4" t="str">
        <v>Kazaboua</v>
      </c>
      <c r="CA524" s="4" t="str">
        <v>Kazaboua</v>
      </c>
      <c r="CB524" s="4" t="str">
        <v>Kazaboua</v>
      </c>
      <c r="CC524" s="4" t="str">
        <v>Kazaboua</v>
      </c>
      <c r="CD524" s="4" t="str">
        <v>Kazaboua</v>
      </c>
      <c r="CE524" s="4" t="str">
        <v>Kazaboua</v>
      </c>
      <c r="CF524" s="4" t="str">
        <v>Kazaboua</v>
      </c>
      <c r="CG524" s="4" t="str">
        <v>Kazaboua</v>
      </c>
      <c r="CH524" s="4" t="str">
        <v>Kazaboua</v>
      </c>
      <c r="CJ524" s="4" t="str">
        <v>Kazaboua</v>
      </c>
      <c r="CK524" s="4" t="str">
        <v>Kazaboua</v>
      </c>
      <c r="CL524" s="4" t="str">
        <v>Kazaboua</v>
      </c>
      <c r="CM524" s="4" t="str">
        <v>Kazaboua</v>
      </c>
      <c r="CN524" s="4" t="str">
        <v>Kazaboua</v>
      </c>
      <c r="CO524" s="4" t="str">
        <v>Kazaboua</v>
      </c>
      <c r="CP524" s="4" t="str">
        <v>Kazaboua</v>
      </c>
      <c r="CQ524" s="4" t="str">
        <v>Kazaboua</v>
      </c>
      <c r="CR524" s="4" t="str">
        <v>Kazaboua</v>
      </c>
      <c r="CS524" s="4" t="str">
        <v>Kazaboua</v>
      </c>
      <c r="CT524" s="4" t="str">
        <v>Kazaboua</v>
      </c>
      <c r="CU524" s="4" t="str">
        <v>Kazaboua</v>
      </c>
      <c r="CV524" s="4" t="str">
        <v>Kazaboua</v>
      </c>
      <c r="CW524" s="4" t="str">
        <v>Kazaboua</v>
      </c>
      <c r="CX524" s="4" t="str">
        <v>Kazaboua</v>
      </c>
      <c r="CY524" s="4" t="str">
        <v>Kazaboua</v>
      </c>
      <c r="CZ524" s="4" t="str">
        <v>Kazaboua</v>
      </c>
      <c r="DA524" s="4" t="str">
        <v>Kazaboua</v>
      </c>
      <c r="DB524" s="4" t="str">
        <v>Kazaboua</v>
      </c>
      <c r="DC524" s="4" t="str">
        <v>Kazaboua</v>
      </c>
      <c r="DD524" s="4" t="str">
        <v>Kazaboua</v>
      </c>
      <c r="DE524" s="4" t="str">
        <v>Kazaboua</v>
      </c>
      <c r="DF524" s="4" t="str">
        <v>Kazaboua</v>
      </c>
      <c r="DG524" s="4" t="str">
        <v>Kazaboua</v>
      </c>
      <c r="DH524" s="4" t="str">
        <v>Kazaboua</v>
      </c>
      <c r="DI524" s="4" t="str">
        <v>Kazaboua</v>
      </c>
      <c r="DJ524" s="4" t="str">
        <v>Kazaboua</v>
      </c>
      <c r="DK524" s="4" t="str">
        <v>Kazaboua</v>
      </c>
      <c r="DL524" s="4" t="str">
        <v>Kazaboua</v>
      </c>
      <c r="DM524" s="4" t="str">
        <v>Kazaboua</v>
      </c>
      <c r="DN524" s="4" t="str">
        <v>Kazaboua</v>
      </c>
      <c r="DO524" s="4" t="str">
        <v>Kazaboua</v>
      </c>
      <c r="DP524" s="4" t="str">
        <v>Kazaboua</v>
      </c>
    </row>
    <row r="525" spans="1:120" x14ac:dyDescent="0.35">
      <c r="A525" s="4">
        <v>-12.8</v>
      </c>
      <c r="B525" s="4">
        <v>34.200000000000003</v>
      </c>
      <c r="C525" s="4" t="s">
        <v>230</v>
      </c>
      <c r="D525" s="4" t="s">
        <v>130</v>
      </c>
      <c r="E525" s="4" t="s">
        <v>728</v>
      </c>
      <c r="F525" s="4">
        <v>5500</v>
      </c>
      <c r="G525" s="4" t="str">
        <f t="shared" si="8"/>
        <v>Malawi-Linga, Nkhotakota</v>
      </c>
      <c r="BA525" s="4" t="str">
        <v>Kazembe</v>
      </c>
      <c r="BB525" s="4" t="str">
        <v>Kazembe</v>
      </c>
      <c r="BC525" s="4" t="str">
        <v>Kazembe</v>
      </c>
      <c r="BD525" s="4" t="str">
        <v>Kazembe</v>
      </c>
      <c r="BE525" s="4" t="str">
        <v>Kazembe</v>
      </c>
      <c r="BF525" s="4" t="str">
        <v>Kazembe</v>
      </c>
      <c r="BG525" s="4" t="str">
        <v>Kazembe</v>
      </c>
      <c r="BH525" s="4" t="str">
        <v>Kazembe</v>
      </c>
      <c r="BI525" s="4" t="str">
        <v>Kazembe</v>
      </c>
      <c r="BJ525" s="4" t="str">
        <v>Kazembe</v>
      </c>
      <c r="BK525" s="4" t="str">
        <v>Kazembe</v>
      </c>
      <c r="BL525" s="4" t="str">
        <v>Kazembe</v>
      </c>
      <c r="BM525" s="4" t="str">
        <v>Kazembe</v>
      </c>
      <c r="BN525" s="4" t="str">
        <v>Kazembe</v>
      </c>
      <c r="BO525" s="4" t="str">
        <v>Kazembe</v>
      </c>
      <c r="BP525" s="4" t="str">
        <v>Kazembe</v>
      </c>
      <c r="BQ525" s="4" t="str">
        <v>Kazembe</v>
      </c>
      <c r="BR525" s="4" t="str">
        <v>Kazembe</v>
      </c>
      <c r="BS525" s="4" t="str">
        <v>Kazembe</v>
      </c>
      <c r="BT525" s="4" t="str">
        <v>Kazembe</v>
      </c>
      <c r="BU525" s="4" t="str">
        <v>Kazembe</v>
      </c>
      <c r="BV525" s="4" t="str">
        <v>Kazembe</v>
      </c>
      <c r="BW525" s="4" t="str">
        <v>Kazembe</v>
      </c>
      <c r="BX525" s="4" t="str">
        <v>Kazembe</v>
      </c>
      <c r="BY525" s="4" t="str">
        <v>Kazembe</v>
      </c>
      <c r="BZ525" s="4" t="str">
        <v>Kazembe</v>
      </c>
      <c r="CA525" s="4" t="str">
        <v>Kazembe</v>
      </c>
      <c r="CB525" s="4" t="str">
        <v>Kazembe</v>
      </c>
      <c r="CC525" s="4" t="str">
        <v>Kazembe</v>
      </c>
      <c r="CD525" s="4" t="str">
        <v>Kazembe</v>
      </c>
      <c r="CE525" s="4" t="str">
        <v>Kazembe</v>
      </c>
      <c r="CF525" s="4" t="str">
        <v>Kazembe</v>
      </c>
      <c r="CG525" s="4" t="str">
        <v>Kazembe</v>
      </c>
      <c r="CH525" s="4" t="str">
        <v>Kazembe</v>
      </c>
      <c r="CJ525" s="4" t="str">
        <v>Kazembe</v>
      </c>
      <c r="CK525" s="4" t="str">
        <v>Kazembe</v>
      </c>
      <c r="CL525" s="4" t="str">
        <v>Kazembe</v>
      </c>
      <c r="CM525" s="4" t="str">
        <v>Kazembe</v>
      </c>
      <c r="CN525" s="4" t="str">
        <v>Kazembe</v>
      </c>
      <c r="CO525" s="4" t="str">
        <v>Kazembe</v>
      </c>
      <c r="CP525" s="4" t="str">
        <v>Kazembe</v>
      </c>
      <c r="CQ525" s="4" t="str">
        <v>Kazembe</v>
      </c>
      <c r="CR525" s="4" t="str">
        <v>Kazembe</v>
      </c>
      <c r="CS525" s="4" t="str">
        <v>Kazembe</v>
      </c>
      <c r="CT525" s="4" t="str">
        <v>Kazembe</v>
      </c>
      <c r="CU525" s="4" t="str">
        <v>Kazembe</v>
      </c>
      <c r="CV525" s="4" t="str">
        <v>Kazembe</v>
      </c>
      <c r="CW525" s="4" t="str">
        <v>Kazembe</v>
      </c>
      <c r="CX525" s="4" t="str">
        <v>Kazembe</v>
      </c>
      <c r="CY525" s="4" t="str">
        <v>Kazembe</v>
      </c>
      <c r="CZ525" s="4" t="str">
        <v>Kazembe</v>
      </c>
      <c r="DA525" s="4" t="str">
        <v>Kazembe</v>
      </c>
      <c r="DB525" s="4" t="str">
        <v>Kazembe</v>
      </c>
      <c r="DC525" s="4" t="str">
        <v>Kazembe</v>
      </c>
      <c r="DD525" s="4" t="str">
        <v>Kazembe</v>
      </c>
      <c r="DE525" s="4" t="str">
        <v>Kazembe</v>
      </c>
      <c r="DF525" s="4" t="str">
        <v>Kazembe</v>
      </c>
      <c r="DG525" s="4" t="str">
        <v>Kazembe</v>
      </c>
      <c r="DH525" s="4" t="str">
        <v>Kazembe</v>
      </c>
      <c r="DI525" s="4" t="str">
        <v>Kazembe</v>
      </c>
      <c r="DJ525" s="4" t="str">
        <v>Kazembe</v>
      </c>
      <c r="DK525" s="4" t="str">
        <v>Kazembe</v>
      </c>
      <c r="DL525" s="4" t="str">
        <v>Kazembe</v>
      </c>
      <c r="DM525" s="4" t="str">
        <v>Kazembe</v>
      </c>
      <c r="DN525" s="4" t="str">
        <v>Kazembe</v>
      </c>
      <c r="DO525" s="4" t="str">
        <v>Kazembe</v>
      </c>
      <c r="DP525" s="4" t="str">
        <v>Kazembe</v>
      </c>
    </row>
    <row r="526" spans="1:120" x14ac:dyDescent="0.35">
      <c r="A526" s="4">
        <v>-15.03</v>
      </c>
      <c r="B526" s="4">
        <v>34.74</v>
      </c>
      <c r="C526" s="4" t="s">
        <v>230</v>
      </c>
      <c r="D526" s="4" t="s">
        <v>130</v>
      </c>
      <c r="E526" s="4" t="s">
        <v>729</v>
      </c>
      <c r="F526" s="4">
        <v>550</v>
      </c>
      <c r="G526" s="4" t="str">
        <f t="shared" si="8"/>
        <v>Malawi-Lomadef</v>
      </c>
      <c r="BA526" s="4" t="str">
        <v>Kef</v>
      </c>
      <c r="BB526" s="4" t="str">
        <v>Kef</v>
      </c>
      <c r="BC526" s="4" t="str">
        <v>Kef</v>
      </c>
      <c r="BD526" s="4" t="str">
        <v>Kef</v>
      </c>
      <c r="BE526" s="4" t="str">
        <v>Kef</v>
      </c>
      <c r="BF526" s="4" t="str">
        <v>Kef</v>
      </c>
      <c r="BG526" s="4" t="str">
        <v>Kef</v>
      </c>
      <c r="BH526" s="4" t="str">
        <v>Kef</v>
      </c>
      <c r="BI526" s="4" t="str">
        <v>Kef</v>
      </c>
      <c r="BJ526" s="4" t="str">
        <v>Kef</v>
      </c>
      <c r="BK526" s="4" t="str">
        <v>Kef</v>
      </c>
      <c r="BL526" s="4" t="str">
        <v>Kef</v>
      </c>
      <c r="BM526" s="4" t="str">
        <v>Kef</v>
      </c>
      <c r="BN526" s="4" t="str">
        <v>Kef</v>
      </c>
      <c r="BO526" s="4" t="str">
        <v>Kef</v>
      </c>
      <c r="BP526" s="4" t="str">
        <v>Kef</v>
      </c>
      <c r="BQ526" s="4" t="str">
        <v>Kef</v>
      </c>
      <c r="BR526" s="4" t="str">
        <v>Kef</v>
      </c>
      <c r="BS526" s="4" t="str">
        <v>Kef</v>
      </c>
      <c r="BT526" s="4" t="str">
        <v>Kef</v>
      </c>
      <c r="BU526" s="4" t="str">
        <v>Kef</v>
      </c>
      <c r="BV526" s="4" t="str">
        <v>Kef</v>
      </c>
      <c r="BW526" s="4" t="str">
        <v>Kef</v>
      </c>
      <c r="BX526" s="4" t="str">
        <v>Kef</v>
      </c>
      <c r="BY526" s="4" t="str">
        <v>Kef</v>
      </c>
      <c r="BZ526" s="4" t="str">
        <v>Kef</v>
      </c>
      <c r="CA526" s="4" t="str">
        <v>Kef</v>
      </c>
      <c r="CB526" s="4" t="str">
        <v>Kef</v>
      </c>
      <c r="CC526" s="4" t="str">
        <v>Kef</v>
      </c>
      <c r="CD526" s="4" t="str">
        <v>Kef</v>
      </c>
      <c r="CE526" s="4" t="str">
        <v>Kef</v>
      </c>
      <c r="CF526" s="4" t="str">
        <v>Kef</v>
      </c>
      <c r="CG526" s="4" t="str">
        <v>Kef</v>
      </c>
      <c r="CH526" s="4" t="str">
        <v>Kef</v>
      </c>
      <c r="CJ526" s="4" t="str">
        <v>Kef</v>
      </c>
      <c r="CK526" s="4" t="str">
        <v>Kef</v>
      </c>
      <c r="CL526" s="4" t="str">
        <v>Kef</v>
      </c>
      <c r="CM526" s="4" t="str">
        <v>Kef</v>
      </c>
      <c r="CN526" s="4" t="str">
        <v>Kef</v>
      </c>
      <c r="CO526" s="4" t="str">
        <v>Kef</v>
      </c>
      <c r="CP526" s="4" t="str">
        <v>Kef</v>
      </c>
      <c r="CQ526" s="4" t="str">
        <v>Kef</v>
      </c>
      <c r="CR526" s="4" t="str">
        <v>Kef</v>
      </c>
      <c r="CS526" s="4" t="str">
        <v>Kef</v>
      </c>
      <c r="CT526" s="4" t="str">
        <v>Kef</v>
      </c>
      <c r="CU526" s="4" t="str">
        <v>Kef</v>
      </c>
      <c r="CV526" s="4" t="str">
        <v>Kef</v>
      </c>
      <c r="CW526" s="4" t="str">
        <v>Kef</v>
      </c>
      <c r="CX526" s="4" t="str">
        <v>Kef</v>
      </c>
      <c r="CY526" s="4" t="str">
        <v>Kef</v>
      </c>
      <c r="CZ526" s="4" t="str">
        <v>Kef</v>
      </c>
      <c r="DA526" s="4" t="str">
        <v>Kef</v>
      </c>
      <c r="DB526" s="4" t="str">
        <v>Kef</v>
      </c>
      <c r="DC526" s="4" t="str">
        <v>Kef</v>
      </c>
      <c r="DD526" s="4" t="str">
        <v>Kef</v>
      </c>
      <c r="DE526" s="4" t="str">
        <v>Kef</v>
      </c>
      <c r="DF526" s="4" t="str">
        <v>Kef</v>
      </c>
      <c r="DG526" s="4" t="str">
        <v>Kef</v>
      </c>
      <c r="DH526" s="4" t="str">
        <v>Kef</v>
      </c>
      <c r="DI526" s="4" t="str">
        <v>Kef</v>
      </c>
      <c r="DJ526" s="4" t="str">
        <v>Kef</v>
      </c>
      <c r="DK526" s="4" t="str">
        <v>Kef</v>
      </c>
      <c r="DL526" s="4" t="str">
        <v>Kef</v>
      </c>
      <c r="DM526" s="4" t="str">
        <v>Kef</v>
      </c>
      <c r="DN526" s="4" t="str">
        <v>Kef</v>
      </c>
      <c r="DO526" s="4" t="str">
        <v>Kef</v>
      </c>
      <c r="DP526" s="4" t="str">
        <v>Kef</v>
      </c>
    </row>
    <row r="527" spans="1:120" x14ac:dyDescent="0.35">
      <c r="A527" s="4">
        <v>-14.1915</v>
      </c>
      <c r="B527" s="4">
        <v>33.776299999999999</v>
      </c>
      <c r="C527" s="4" t="s">
        <v>230</v>
      </c>
      <c r="D527" s="4" t="s">
        <v>138</v>
      </c>
      <c r="E527" s="4" t="s">
        <v>730</v>
      </c>
      <c r="F527" s="4">
        <v>100</v>
      </c>
      <c r="G527" s="4" t="str">
        <f t="shared" si="8"/>
        <v>Malawi-LUANAR Bunda College</v>
      </c>
      <c r="BA527" s="4" t="str">
        <v>Kendu Bay</v>
      </c>
      <c r="BB527" s="4" t="str">
        <v>Kendu Bay</v>
      </c>
      <c r="BC527" s="4" t="str">
        <v>Kendu Bay</v>
      </c>
      <c r="BD527" s="4" t="str">
        <v>Kendu Bay</v>
      </c>
      <c r="BE527" s="4" t="str">
        <v>Kendu Bay</v>
      </c>
      <c r="BF527" s="4" t="str">
        <v>Kendu Bay</v>
      </c>
      <c r="BG527" s="4" t="str">
        <v>Kendu Bay</v>
      </c>
      <c r="BH527" s="4" t="str">
        <v>Kendu Bay</v>
      </c>
      <c r="BI527" s="4" t="str">
        <v>Kendu Bay</v>
      </c>
      <c r="BJ527" s="4" t="str">
        <v>Kendu Bay</v>
      </c>
      <c r="BK527" s="4" t="str">
        <v>Kendu Bay</v>
      </c>
      <c r="BL527" s="4" t="str">
        <v>Kendu Bay</v>
      </c>
      <c r="BM527" s="4" t="str">
        <v>Kendu Bay</v>
      </c>
      <c r="BN527" s="4" t="str">
        <v>Kendu Bay</v>
      </c>
      <c r="BO527" s="4" t="str">
        <v>Kendu Bay</v>
      </c>
      <c r="BP527" s="4" t="str">
        <v>Kendu Bay</v>
      </c>
      <c r="BQ527" s="4" t="str">
        <v>Kendu Bay</v>
      </c>
      <c r="BR527" s="4" t="str">
        <v>Kendu Bay</v>
      </c>
      <c r="BS527" s="4" t="str">
        <v>Kendu Bay</v>
      </c>
      <c r="BT527" s="4" t="str">
        <v>Kendu Bay</v>
      </c>
      <c r="BU527" s="4" t="str">
        <v>Kendu Bay</v>
      </c>
      <c r="BV527" s="4" t="str">
        <v>Kendu Bay</v>
      </c>
      <c r="BW527" s="4" t="str">
        <v>Kendu Bay</v>
      </c>
      <c r="BX527" s="4" t="str">
        <v>Kendu Bay</v>
      </c>
      <c r="BY527" s="4" t="str">
        <v>Kendu Bay</v>
      </c>
      <c r="BZ527" s="4" t="str">
        <v>Kendu Bay</v>
      </c>
      <c r="CA527" s="4" t="str">
        <v>Kendu Bay</v>
      </c>
      <c r="CB527" s="4" t="str">
        <v>Kendu Bay</v>
      </c>
      <c r="CC527" s="4" t="str">
        <v>Kendu Bay</v>
      </c>
      <c r="CD527" s="4" t="str">
        <v>Kendu Bay</v>
      </c>
      <c r="CE527" s="4" t="str">
        <v>Kendu Bay</v>
      </c>
      <c r="CF527" s="4" t="str">
        <v>Kendu Bay</v>
      </c>
      <c r="CG527" s="4" t="str">
        <v>Kendu Bay</v>
      </c>
      <c r="CH527" s="4" t="str">
        <v>Kendu Bay</v>
      </c>
      <c r="CJ527" s="4" t="str">
        <v>Kendu Bay</v>
      </c>
      <c r="CK527" s="4" t="str">
        <v>Kendu Bay</v>
      </c>
      <c r="CL527" s="4" t="str">
        <v>Kendu Bay</v>
      </c>
      <c r="CM527" s="4" t="str">
        <v>Kendu Bay</v>
      </c>
      <c r="CN527" s="4" t="str">
        <v>Kendu Bay</v>
      </c>
      <c r="CO527" s="4" t="str">
        <v>Kendu Bay</v>
      </c>
      <c r="CP527" s="4" t="str">
        <v>Kendu Bay</v>
      </c>
      <c r="CQ527" s="4" t="str">
        <v>Kendu Bay</v>
      </c>
      <c r="CR527" s="4" t="str">
        <v>Kendu Bay</v>
      </c>
      <c r="CS527" s="4" t="str">
        <v>Kendu Bay</v>
      </c>
      <c r="CT527" s="4" t="str">
        <v>Kendu Bay</v>
      </c>
      <c r="CU527" s="4" t="str">
        <v>Kendu Bay</v>
      </c>
      <c r="CV527" s="4" t="str">
        <v>Kendu Bay</v>
      </c>
      <c r="CW527" s="4" t="str">
        <v>Kendu Bay</v>
      </c>
      <c r="CX527" s="4" t="str">
        <v>Kendu Bay</v>
      </c>
      <c r="CY527" s="4" t="str">
        <v>Kendu Bay</v>
      </c>
      <c r="CZ527" s="4" t="str">
        <v>Kendu Bay</v>
      </c>
      <c r="DA527" s="4" t="str">
        <v>Kendu Bay</v>
      </c>
      <c r="DB527" s="4" t="str">
        <v>Kendu Bay</v>
      </c>
      <c r="DC527" s="4" t="str">
        <v>Kendu Bay</v>
      </c>
      <c r="DD527" s="4" t="str">
        <v>Kendu Bay</v>
      </c>
      <c r="DE527" s="4" t="str">
        <v>Kendu Bay</v>
      </c>
      <c r="DF527" s="4" t="str">
        <v>Kendu Bay</v>
      </c>
      <c r="DG527" s="4" t="str">
        <v>Kendu Bay</v>
      </c>
      <c r="DH527" s="4" t="str">
        <v>Kendu Bay</v>
      </c>
      <c r="DI527" s="4" t="str">
        <v>Kendu Bay</v>
      </c>
      <c r="DJ527" s="4" t="str">
        <v>Kendu Bay</v>
      </c>
      <c r="DK527" s="4" t="str">
        <v>Kendu Bay</v>
      </c>
      <c r="DL527" s="4" t="str">
        <v>Kendu Bay</v>
      </c>
      <c r="DM527" s="4" t="str">
        <v>Kendu Bay</v>
      </c>
      <c r="DN527" s="4" t="str">
        <v>Kendu Bay</v>
      </c>
      <c r="DO527" s="4" t="str">
        <v>Kendu Bay</v>
      </c>
      <c r="DP527" s="4" t="str">
        <v>Kendu Bay</v>
      </c>
    </row>
    <row r="528" spans="1:120" x14ac:dyDescent="0.35">
      <c r="A528" s="4">
        <v>-14.173400000000001</v>
      </c>
      <c r="B528" s="4">
        <v>33.807000000000002</v>
      </c>
      <c r="C528" s="4" t="s">
        <v>230</v>
      </c>
      <c r="D528" s="4" t="s">
        <v>138</v>
      </c>
      <c r="E528" s="4" t="s">
        <v>731</v>
      </c>
      <c r="F528" s="4">
        <v>100</v>
      </c>
      <c r="G528" s="4" t="str">
        <f t="shared" si="8"/>
        <v>Malawi-LUANAR Bunda College Aquaculture Ponds</v>
      </c>
      <c r="BA528" s="4" t="str">
        <v>Kenilworth Experimental Farm</v>
      </c>
      <c r="BB528" s="4" t="str">
        <v>Kenilworth Experimental Farm</v>
      </c>
      <c r="BC528" s="4" t="str">
        <v>Kenilworth Experimental Farm</v>
      </c>
      <c r="BD528" s="4" t="str">
        <v>Kenilworth Experimental Farm</v>
      </c>
      <c r="BE528" s="4" t="str">
        <v>Kenilworth Experimental Farm</v>
      </c>
      <c r="BF528" s="4" t="str">
        <v>Kenilworth Experimental Farm</v>
      </c>
      <c r="BG528" s="4" t="str">
        <v>Kenilworth Experimental Farm</v>
      </c>
      <c r="BH528" s="4" t="str">
        <v>Kenilworth Experimental Farm</v>
      </c>
      <c r="BI528" s="4" t="str">
        <v>Kenilworth Experimental Farm</v>
      </c>
      <c r="BJ528" s="4" t="str">
        <v>Kenilworth Experimental Farm</v>
      </c>
      <c r="BK528" s="4" t="str">
        <v>Kenilworth Experimental Farm</v>
      </c>
      <c r="BL528" s="4" t="str">
        <v>Kenilworth Experimental Farm</v>
      </c>
      <c r="BM528" s="4" t="str">
        <v>Kenilworth Experimental Farm</v>
      </c>
      <c r="BN528" s="4" t="str">
        <v>Kenilworth Experimental Farm</v>
      </c>
      <c r="BO528" s="4" t="str">
        <v>Kenilworth Experimental Farm</v>
      </c>
      <c r="BP528" s="4" t="str">
        <v>Kenilworth Experimental Farm</v>
      </c>
      <c r="BQ528" s="4" t="str">
        <v>Kenilworth Experimental Farm</v>
      </c>
      <c r="BR528" s="4" t="str">
        <v>Kenilworth Experimental Farm</v>
      </c>
      <c r="BS528" s="4" t="str">
        <v>Kenilworth Experimental Farm</v>
      </c>
      <c r="BT528" s="4" t="str">
        <v>Kenilworth Experimental Farm</v>
      </c>
      <c r="BU528" s="4" t="str">
        <v>Kenilworth Experimental Farm</v>
      </c>
      <c r="BV528" s="4" t="str">
        <v>Kenilworth Experimental Farm</v>
      </c>
      <c r="BW528" s="4" t="str">
        <v>Kenilworth Experimental Farm</v>
      </c>
      <c r="BX528" s="4" t="str">
        <v>Kenilworth Experimental Farm</v>
      </c>
      <c r="BY528" s="4" t="str">
        <v>Kenilworth Experimental Farm</v>
      </c>
      <c r="BZ528" s="4" t="str">
        <v>Kenilworth Experimental Farm</v>
      </c>
      <c r="CA528" s="4" t="str">
        <v>Kenilworth Experimental Farm</v>
      </c>
      <c r="CB528" s="4" t="str">
        <v>Kenilworth Experimental Farm</v>
      </c>
      <c r="CC528" s="4" t="str">
        <v>Kenilworth Experimental Farm</v>
      </c>
      <c r="CD528" s="4" t="str">
        <v>Kenilworth Experimental Farm</v>
      </c>
      <c r="CE528" s="4" t="str">
        <v>Kenilworth Experimental Farm</v>
      </c>
      <c r="CF528" s="4" t="str">
        <v>Kenilworth Experimental Farm</v>
      </c>
      <c r="CG528" s="4" t="str">
        <v>Kenilworth Experimental Farm</v>
      </c>
      <c r="CH528" s="4" t="str">
        <v>Kenilworth Experimental Farm</v>
      </c>
      <c r="CJ528" s="4" t="str">
        <v>Kenilworth Experimental Farm</v>
      </c>
      <c r="CK528" s="4" t="str">
        <v>Kenilworth Experimental Farm</v>
      </c>
      <c r="CL528" s="4" t="str">
        <v>Kenilworth Experimental Farm</v>
      </c>
      <c r="CM528" s="4" t="str">
        <v>Kenilworth Experimental Farm</v>
      </c>
      <c r="CN528" s="4" t="str">
        <v>Kenilworth Experimental Farm</v>
      </c>
      <c r="CO528" s="4" t="str">
        <v>Kenilworth Experimental Farm</v>
      </c>
      <c r="CP528" s="4" t="str">
        <v>Kenilworth Experimental Farm</v>
      </c>
      <c r="CQ528" s="4" t="str">
        <v>Kenilworth Experimental Farm</v>
      </c>
      <c r="CR528" s="4" t="str">
        <v>Kenilworth Experimental Farm</v>
      </c>
      <c r="CS528" s="4" t="str">
        <v>Kenilworth Experimental Farm</v>
      </c>
      <c r="CT528" s="4" t="str">
        <v>Kenilworth Experimental Farm</v>
      </c>
      <c r="CU528" s="4" t="str">
        <v>Kenilworth Experimental Farm</v>
      </c>
      <c r="CV528" s="4" t="str">
        <v>Kenilworth Experimental Farm</v>
      </c>
      <c r="CW528" s="4" t="str">
        <v>Kenilworth Experimental Farm</v>
      </c>
      <c r="CX528" s="4" t="str">
        <v>Kenilworth Experimental Farm</v>
      </c>
      <c r="CY528" s="4" t="str">
        <v>Kenilworth Experimental Farm</v>
      </c>
      <c r="CZ528" s="4" t="str">
        <v>Kenilworth Experimental Farm</v>
      </c>
      <c r="DA528" s="4" t="str">
        <v>Kenilworth Experimental Farm</v>
      </c>
      <c r="DB528" s="4" t="str">
        <v>Kenilworth Experimental Farm</v>
      </c>
      <c r="DC528" s="4" t="str">
        <v>Kenilworth Experimental Farm</v>
      </c>
      <c r="DD528" s="4" t="str">
        <v>Kenilworth Experimental Farm</v>
      </c>
      <c r="DE528" s="4" t="str">
        <v>Kenilworth Experimental Farm</v>
      </c>
      <c r="DF528" s="4" t="str">
        <v>Kenilworth Experimental Farm</v>
      </c>
      <c r="DG528" s="4" t="str">
        <v>Kenilworth Experimental Farm</v>
      </c>
      <c r="DH528" s="4" t="str">
        <v>Kenilworth Experimental Farm</v>
      </c>
      <c r="DI528" s="4" t="str">
        <v>Kenilworth Experimental Farm</v>
      </c>
      <c r="DJ528" s="4" t="str">
        <v>Kenilworth Experimental Farm</v>
      </c>
      <c r="DK528" s="4" t="str">
        <v>Kenilworth Experimental Farm</v>
      </c>
      <c r="DL528" s="4" t="str">
        <v>Kenilworth Experimental Farm</v>
      </c>
      <c r="DM528" s="4" t="str">
        <v>Kenilworth Experimental Farm</v>
      </c>
      <c r="DN528" s="4" t="str">
        <v>Kenilworth Experimental Farm</v>
      </c>
      <c r="DO528" s="4" t="str">
        <v>Kenilworth Experimental Farm</v>
      </c>
      <c r="DP528" s="4" t="str">
        <v>Kenilworth Experimental Farm</v>
      </c>
    </row>
    <row r="529" spans="1:120" x14ac:dyDescent="0.35">
      <c r="A529" s="4">
        <v>-14.93</v>
      </c>
      <c r="B529" s="4">
        <v>35.590000000000003</v>
      </c>
      <c r="C529" s="4" t="s">
        <v>230</v>
      </c>
      <c r="D529" s="4" t="s">
        <v>130</v>
      </c>
      <c r="E529" s="4" t="s">
        <v>732</v>
      </c>
      <c r="F529" s="4">
        <v>550</v>
      </c>
      <c r="G529" s="4" t="str">
        <f t="shared" si="8"/>
        <v>Malawi-Machinga</v>
      </c>
      <c r="BA529" s="4" t="str">
        <v>Kerugoya</v>
      </c>
      <c r="BB529" s="4" t="str">
        <v>Kerugoya</v>
      </c>
      <c r="BC529" s="4" t="str">
        <v>Kerugoya</v>
      </c>
      <c r="BD529" s="4" t="str">
        <v>Kerugoya</v>
      </c>
      <c r="BE529" s="4" t="str">
        <v>Kerugoya</v>
      </c>
      <c r="BF529" s="4" t="str">
        <v>Kerugoya</v>
      </c>
      <c r="BG529" s="4" t="str">
        <v>Kerugoya</v>
      </c>
      <c r="BH529" s="4" t="str">
        <v>Kerugoya</v>
      </c>
      <c r="BI529" s="4" t="str">
        <v>Kerugoya</v>
      </c>
      <c r="BJ529" s="4" t="str">
        <v>Kerugoya</v>
      </c>
      <c r="BK529" s="4" t="str">
        <v>Kerugoya</v>
      </c>
      <c r="BL529" s="4" t="str">
        <v>Kerugoya</v>
      </c>
      <c r="BM529" s="4" t="str">
        <v>Kerugoya</v>
      </c>
      <c r="BN529" s="4" t="str">
        <v>Kerugoya</v>
      </c>
      <c r="BO529" s="4" t="str">
        <v>Kerugoya</v>
      </c>
      <c r="BP529" s="4" t="str">
        <v>Kerugoya</v>
      </c>
      <c r="BQ529" s="4" t="str">
        <v>Kerugoya</v>
      </c>
      <c r="BR529" s="4" t="str">
        <v>Kerugoya</v>
      </c>
      <c r="BS529" s="4" t="str">
        <v>Kerugoya</v>
      </c>
      <c r="BT529" s="4" t="str">
        <v>Kerugoya</v>
      </c>
      <c r="BU529" s="4" t="str">
        <v>Kerugoya</v>
      </c>
      <c r="BV529" s="4" t="str">
        <v>Kerugoya</v>
      </c>
      <c r="BW529" s="4" t="str">
        <v>Kerugoya</v>
      </c>
      <c r="BX529" s="4" t="str">
        <v>Kerugoya</v>
      </c>
      <c r="BY529" s="4" t="str">
        <v>Kerugoya</v>
      </c>
      <c r="BZ529" s="4" t="str">
        <v>Kerugoya</v>
      </c>
      <c r="CA529" s="4" t="str">
        <v>Kerugoya</v>
      </c>
      <c r="CB529" s="4" t="str">
        <v>Kerugoya</v>
      </c>
      <c r="CC529" s="4" t="str">
        <v>Kerugoya</v>
      </c>
      <c r="CD529" s="4" t="str">
        <v>Kerugoya</v>
      </c>
      <c r="CE529" s="4" t="str">
        <v>Kerugoya</v>
      </c>
      <c r="CF529" s="4" t="str">
        <v>Kerugoya</v>
      </c>
      <c r="CG529" s="4" t="str">
        <v>Kerugoya</v>
      </c>
      <c r="CH529" s="4" t="str">
        <v>Kerugoya</v>
      </c>
      <c r="CJ529" s="4" t="str">
        <v>Kerugoya</v>
      </c>
      <c r="CK529" s="4" t="str">
        <v>Kerugoya</v>
      </c>
      <c r="CL529" s="4" t="str">
        <v>Kerugoya</v>
      </c>
      <c r="CM529" s="4" t="str">
        <v>Kerugoya</v>
      </c>
      <c r="CN529" s="4" t="str">
        <v>Kerugoya</v>
      </c>
      <c r="CO529" s="4" t="str">
        <v>Kerugoya</v>
      </c>
      <c r="CP529" s="4" t="str">
        <v>Kerugoya</v>
      </c>
      <c r="CQ529" s="4" t="str">
        <v>Kerugoya</v>
      </c>
      <c r="CR529" s="4" t="str">
        <v>Kerugoya</v>
      </c>
      <c r="CS529" s="4" t="str">
        <v>Kerugoya</v>
      </c>
      <c r="CT529" s="4" t="str">
        <v>Kerugoya</v>
      </c>
      <c r="CU529" s="4" t="str">
        <v>Kerugoya</v>
      </c>
      <c r="CV529" s="4" t="str">
        <v>Kerugoya</v>
      </c>
      <c r="CW529" s="4" t="str">
        <v>Kerugoya</v>
      </c>
      <c r="CX529" s="4" t="str">
        <v>Kerugoya</v>
      </c>
      <c r="CY529" s="4" t="str">
        <v>Kerugoya</v>
      </c>
      <c r="CZ529" s="4" t="str">
        <v>Kerugoya</v>
      </c>
      <c r="DA529" s="4" t="str">
        <v>Kerugoya</v>
      </c>
      <c r="DB529" s="4" t="str">
        <v>Kerugoya</v>
      </c>
      <c r="DC529" s="4" t="str">
        <v>Kerugoya</v>
      </c>
      <c r="DD529" s="4" t="str">
        <v>Kerugoya</v>
      </c>
      <c r="DE529" s="4" t="str">
        <v>Kerugoya</v>
      </c>
      <c r="DF529" s="4" t="str">
        <v>Kerugoya</v>
      </c>
      <c r="DG529" s="4" t="str">
        <v>Kerugoya</v>
      </c>
      <c r="DH529" s="4" t="str">
        <v>Kerugoya</v>
      </c>
      <c r="DI529" s="4" t="str">
        <v>Kerugoya</v>
      </c>
      <c r="DJ529" s="4" t="str">
        <v>Kerugoya</v>
      </c>
      <c r="DK529" s="4" t="str">
        <v>Kerugoya</v>
      </c>
      <c r="DL529" s="4" t="str">
        <v>Kerugoya</v>
      </c>
      <c r="DM529" s="4" t="str">
        <v>Kerugoya</v>
      </c>
      <c r="DN529" s="4" t="str">
        <v>Kerugoya</v>
      </c>
      <c r="DO529" s="4" t="str">
        <v>Kerugoya</v>
      </c>
      <c r="DP529" s="4" t="str">
        <v>Kerugoya</v>
      </c>
    </row>
    <row r="530" spans="1:120" x14ac:dyDescent="0.35">
      <c r="A530" s="4">
        <v>-15.473000000000001</v>
      </c>
      <c r="B530" s="4">
        <v>35.450200000000002</v>
      </c>
      <c r="C530" s="4" t="s">
        <v>230</v>
      </c>
      <c r="D530" s="4" t="s">
        <v>138</v>
      </c>
      <c r="E530" s="4" t="s">
        <v>733</v>
      </c>
      <c r="F530" s="4">
        <v>1000</v>
      </c>
      <c r="G530" s="4" t="str">
        <f t="shared" si="8"/>
        <v>Malawi-Makoka ARS, Zomba</v>
      </c>
      <c r="BA530" s="4" t="str">
        <v>Khartoum</v>
      </c>
      <c r="BB530" s="4" t="str">
        <v>Khartoum</v>
      </c>
      <c r="BC530" s="4" t="str">
        <v>Khartoum</v>
      </c>
      <c r="BD530" s="4" t="str">
        <v>Khartoum</v>
      </c>
      <c r="BE530" s="4" t="str">
        <v>Khartoum</v>
      </c>
      <c r="BF530" s="4" t="str">
        <v>Khartoum</v>
      </c>
      <c r="BG530" s="4" t="str">
        <v>Khartoum</v>
      </c>
      <c r="BH530" s="4" t="str">
        <v>Khartoum</v>
      </c>
      <c r="BI530" s="4" t="str">
        <v>Khartoum</v>
      </c>
      <c r="BJ530" s="4" t="str">
        <v>Khartoum</v>
      </c>
      <c r="BK530" s="4" t="str">
        <v>Khartoum</v>
      </c>
      <c r="BL530" s="4" t="str">
        <v>Khartoum</v>
      </c>
      <c r="BM530" s="4" t="str">
        <v>Khartoum</v>
      </c>
      <c r="BN530" s="4" t="str">
        <v>Khartoum</v>
      </c>
      <c r="BO530" s="4" t="str">
        <v>Khartoum</v>
      </c>
      <c r="BP530" s="4" t="str">
        <v>Khartoum</v>
      </c>
      <c r="BQ530" s="4" t="str">
        <v>Khartoum</v>
      </c>
      <c r="BR530" s="4" t="str">
        <v>Khartoum</v>
      </c>
      <c r="BS530" s="4" t="str">
        <v>Khartoum</v>
      </c>
      <c r="BT530" s="4" t="str">
        <v>Khartoum</v>
      </c>
      <c r="BU530" s="4" t="str">
        <v>Khartoum</v>
      </c>
      <c r="BV530" s="4" t="str">
        <v>Khartoum</v>
      </c>
      <c r="BW530" s="4" t="str">
        <v>Khartoum</v>
      </c>
      <c r="BX530" s="4" t="str">
        <v>Khartoum</v>
      </c>
      <c r="BY530" s="4" t="str">
        <v>Khartoum</v>
      </c>
      <c r="BZ530" s="4" t="str">
        <v>Khartoum</v>
      </c>
      <c r="CA530" s="4" t="str">
        <v>Khartoum</v>
      </c>
      <c r="CB530" s="4" t="str">
        <v>Khartoum</v>
      </c>
      <c r="CC530" s="4" t="str">
        <v>Khartoum</v>
      </c>
      <c r="CD530" s="4" t="str">
        <v>Khartoum</v>
      </c>
      <c r="CE530" s="4" t="str">
        <v>Khartoum</v>
      </c>
      <c r="CF530" s="4" t="str">
        <v>Khartoum</v>
      </c>
      <c r="CG530" s="4" t="str">
        <v>Khartoum</v>
      </c>
      <c r="CH530" s="4" t="str">
        <v>Khartoum</v>
      </c>
      <c r="CJ530" s="4" t="str">
        <v>Khartoum</v>
      </c>
      <c r="CK530" s="4" t="str">
        <v>Khartoum</v>
      </c>
      <c r="CL530" s="4" t="str">
        <v>Khartoum</v>
      </c>
      <c r="CM530" s="4" t="str">
        <v>Khartoum</v>
      </c>
      <c r="CN530" s="4" t="str">
        <v>Khartoum</v>
      </c>
      <c r="CO530" s="4" t="str">
        <v>Khartoum</v>
      </c>
      <c r="CP530" s="4" t="str">
        <v>Khartoum</v>
      </c>
      <c r="CQ530" s="4" t="str">
        <v>Khartoum</v>
      </c>
      <c r="CR530" s="4" t="str">
        <v>Khartoum</v>
      </c>
      <c r="CS530" s="4" t="str">
        <v>Khartoum</v>
      </c>
      <c r="CT530" s="4" t="str">
        <v>Khartoum</v>
      </c>
      <c r="CU530" s="4" t="str">
        <v>Khartoum</v>
      </c>
      <c r="CV530" s="4" t="str">
        <v>Khartoum</v>
      </c>
      <c r="CW530" s="4" t="str">
        <v>Khartoum</v>
      </c>
      <c r="CX530" s="4" t="str">
        <v>Khartoum</v>
      </c>
      <c r="CY530" s="4" t="str">
        <v>Khartoum</v>
      </c>
      <c r="CZ530" s="4" t="str">
        <v>Khartoum</v>
      </c>
      <c r="DA530" s="4" t="str">
        <v>Khartoum</v>
      </c>
      <c r="DB530" s="4" t="str">
        <v>Khartoum</v>
      </c>
      <c r="DC530" s="4" t="str">
        <v>Khartoum</v>
      </c>
      <c r="DD530" s="4" t="str">
        <v>Khartoum</v>
      </c>
      <c r="DE530" s="4" t="str">
        <v>Khartoum</v>
      </c>
      <c r="DF530" s="4" t="str">
        <v>Khartoum</v>
      </c>
      <c r="DG530" s="4" t="str">
        <v>Khartoum</v>
      </c>
      <c r="DH530" s="4" t="str">
        <v>Khartoum</v>
      </c>
      <c r="DI530" s="4" t="str">
        <v>Khartoum</v>
      </c>
      <c r="DJ530" s="4" t="str">
        <v>Khartoum</v>
      </c>
      <c r="DK530" s="4" t="str">
        <v>Khartoum</v>
      </c>
      <c r="DL530" s="4" t="str">
        <v>Khartoum</v>
      </c>
      <c r="DM530" s="4" t="str">
        <v>Khartoum</v>
      </c>
      <c r="DN530" s="4" t="str">
        <v>Khartoum</v>
      </c>
      <c r="DO530" s="4" t="str">
        <v>Khartoum</v>
      </c>
      <c r="DP530" s="4" t="str">
        <v>Khartoum</v>
      </c>
    </row>
    <row r="531" spans="1:120" x14ac:dyDescent="0.35">
      <c r="A531" s="4">
        <v>-14.96</v>
      </c>
      <c r="B531" s="4">
        <v>34.979999999999997</v>
      </c>
      <c r="C531" s="4" t="s">
        <v>230</v>
      </c>
      <c r="D531" s="4" t="s">
        <v>130</v>
      </c>
      <c r="E531" s="4" t="s">
        <v>734</v>
      </c>
      <c r="F531" s="4">
        <v>550</v>
      </c>
      <c r="G531" s="4" t="str">
        <f t="shared" si="8"/>
        <v>Malawi-Malula, Balaka</v>
      </c>
      <c r="BA531" s="4" t="str">
        <v>Kiamokama</v>
      </c>
      <c r="BB531" s="4" t="str">
        <v>Kiamokama</v>
      </c>
      <c r="BC531" s="4" t="str">
        <v>Kiamokama</v>
      </c>
      <c r="BD531" s="4" t="str">
        <v>Kiamokama</v>
      </c>
      <c r="BE531" s="4" t="str">
        <v>Kiamokama</v>
      </c>
      <c r="BF531" s="4" t="str">
        <v>Kiamokama</v>
      </c>
      <c r="BG531" s="4" t="str">
        <v>Kiamokama</v>
      </c>
      <c r="BH531" s="4" t="str">
        <v>Kiamokama</v>
      </c>
      <c r="BI531" s="4" t="str">
        <v>Kiamokama</v>
      </c>
      <c r="BJ531" s="4" t="str">
        <v>Kiamokama</v>
      </c>
      <c r="BK531" s="4" t="str">
        <v>Kiamokama</v>
      </c>
      <c r="BL531" s="4" t="str">
        <v>Kiamokama</v>
      </c>
      <c r="BM531" s="4" t="str">
        <v>Kiamokama</v>
      </c>
      <c r="BN531" s="4" t="str">
        <v>Kiamokama</v>
      </c>
      <c r="BO531" s="4" t="str">
        <v>Kiamokama</v>
      </c>
      <c r="BP531" s="4" t="str">
        <v>Kiamokama</v>
      </c>
      <c r="BQ531" s="4" t="str">
        <v>Kiamokama</v>
      </c>
      <c r="BR531" s="4" t="str">
        <v>Kiamokama</v>
      </c>
      <c r="BS531" s="4" t="str">
        <v>Kiamokama</v>
      </c>
      <c r="BT531" s="4" t="str">
        <v>Kiamokama</v>
      </c>
      <c r="BU531" s="4" t="str">
        <v>Kiamokama</v>
      </c>
      <c r="BV531" s="4" t="str">
        <v>Kiamokama</v>
      </c>
      <c r="BW531" s="4" t="str">
        <v>Kiamokama</v>
      </c>
      <c r="BX531" s="4" t="str">
        <v>Kiamokama</v>
      </c>
      <c r="BY531" s="4" t="str">
        <v>Kiamokama</v>
      </c>
      <c r="BZ531" s="4" t="str">
        <v>Kiamokama</v>
      </c>
      <c r="CA531" s="4" t="str">
        <v>Kiamokama</v>
      </c>
      <c r="CB531" s="4" t="str">
        <v>Kiamokama</v>
      </c>
      <c r="CC531" s="4" t="str">
        <v>Kiamokama</v>
      </c>
      <c r="CD531" s="4" t="str">
        <v>Kiamokama</v>
      </c>
      <c r="CE531" s="4" t="str">
        <v>Kiamokama</v>
      </c>
      <c r="CF531" s="4" t="str">
        <v>Kiamokama</v>
      </c>
      <c r="CG531" s="4" t="str">
        <v>Kiamokama</v>
      </c>
      <c r="CH531" s="4" t="str">
        <v>Kiamokama</v>
      </c>
      <c r="CJ531" s="4" t="str">
        <v>Kiamokama</v>
      </c>
      <c r="CK531" s="4" t="str">
        <v>Kiamokama</v>
      </c>
      <c r="CL531" s="4" t="str">
        <v>Kiamokama</v>
      </c>
      <c r="CM531" s="4" t="str">
        <v>Kiamokama</v>
      </c>
      <c r="CN531" s="4" t="str">
        <v>Kiamokama</v>
      </c>
      <c r="CO531" s="4" t="str">
        <v>Kiamokama</v>
      </c>
      <c r="CP531" s="4" t="str">
        <v>Kiamokama</v>
      </c>
      <c r="CQ531" s="4" t="str">
        <v>Kiamokama</v>
      </c>
      <c r="CR531" s="4" t="str">
        <v>Kiamokama</v>
      </c>
      <c r="CS531" s="4" t="str">
        <v>Kiamokama</v>
      </c>
      <c r="CT531" s="4" t="str">
        <v>Kiamokama</v>
      </c>
      <c r="CU531" s="4" t="str">
        <v>Kiamokama</v>
      </c>
      <c r="CV531" s="4" t="str">
        <v>Kiamokama</v>
      </c>
      <c r="CW531" s="4" t="str">
        <v>Kiamokama</v>
      </c>
      <c r="CX531" s="4" t="str">
        <v>Kiamokama</v>
      </c>
      <c r="CY531" s="4" t="str">
        <v>Kiamokama</v>
      </c>
      <c r="CZ531" s="4" t="str">
        <v>Kiamokama</v>
      </c>
      <c r="DA531" s="4" t="str">
        <v>Kiamokama</v>
      </c>
      <c r="DB531" s="4" t="str">
        <v>Kiamokama</v>
      </c>
      <c r="DC531" s="4" t="str">
        <v>Kiamokama</v>
      </c>
      <c r="DD531" s="4" t="str">
        <v>Kiamokama</v>
      </c>
      <c r="DE531" s="4" t="str">
        <v>Kiamokama</v>
      </c>
      <c r="DF531" s="4" t="str">
        <v>Kiamokama</v>
      </c>
      <c r="DG531" s="4" t="str">
        <v>Kiamokama</v>
      </c>
      <c r="DH531" s="4" t="str">
        <v>Kiamokama</v>
      </c>
      <c r="DI531" s="4" t="str">
        <v>Kiamokama</v>
      </c>
      <c r="DJ531" s="4" t="str">
        <v>Kiamokama</v>
      </c>
      <c r="DK531" s="4" t="str">
        <v>Kiamokama</v>
      </c>
      <c r="DL531" s="4" t="str">
        <v>Kiamokama</v>
      </c>
      <c r="DM531" s="4" t="str">
        <v>Kiamokama</v>
      </c>
      <c r="DN531" s="4" t="str">
        <v>Kiamokama</v>
      </c>
      <c r="DO531" s="4" t="str">
        <v>Kiamokama</v>
      </c>
      <c r="DP531" s="4" t="str">
        <v>Kiamokama</v>
      </c>
    </row>
    <row r="532" spans="1:120" x14ac:dyDescent="0.35">
      <c r="A532" s="4">
        <v>-14.98</v>
      </c>
      <c r="B532" s="4">
        <v>34.950000000000003</v>
      </c>
      <c r="C532" s="4" t="s">
        <v>230</v>
      </c>
      <c r="D532" s="4" t="s">
        <v>130</v>
      </c>
      <c r="E532" s="4" t="s">
        <v>734</v>
      </c>
      <c r="F532" s="4">
        <v>550</v>
      </c>
      <c r="G532" s="4" t="str">
        <f t="shared" si="8"/>
        <v>Malawi-Malula, Balaka</v>
      </c>
      <c r="BA532" s="4" t="str">
        <v>Kiamokama, Kiisi</v>
      </c>
      <c r="BB532" s="4" t="str">
        <v>Kiamokama, Kiisi</v>
      </c>
      <c r="BC532" s="4" t="str">
        <v>Kiamokama, Kiisi</v>
      </c>
      <c r="BD532" s="4" t="str">
        <v>Kiamokama, Kiisi</v>
      </c>
      <c r="BE532" s="4" t="str">
        <v>Kiamokama, Kiisi</v>
      </c>
      <c r="BF532" s="4" t="str">
        <v>Kiamokama, Kiisi</v>
      </c>
      <c r="BG532" s="4" t="str">
        <v>Kiamokama, Kiisi</v>
      </c>
      <c r="BH532" s="4" t="str">
        <v>Kiamokama, Kiisi</v>
      </c>
      <c r="BI532" s="4" t="str">
        <v>Kiamokama, Kiisi</v>
      </c>
      <c r="BJ532" s="4" t="str">
        <v>Kiamokama, Kiisi</v>
      </c>
      <c r="BK532" s="4" t="str">
        <v>Kiamokama, Kiisi</v>
      </c>
      <c r="BL532" s="4" t="str">
        <v>Kiamokama, Kiisi</v>
      </c>
      <c r="BM532" s="4" t="str">
        <v>Kiamokama, Kiisi</v>
      </c>
      <c r="BN532" s="4" t="str">
        <v>Kiamokama, Kiisi</v>
      </c>
      <c r="BO532" s="4" t="str">
        <v>Kiamokama, Kiisi</v>
      </c>
      <c r="BP532" s="4" t="str">
        <v>Kiamokama, Kiisi</v>
      </c>
      <c r="BQ532" s="4" t="str">
        <v>Kiamokama, Kiisi</v>
      </c>
      <c r="BR532" s="4" t="str">
        <v>Kiamokama, Kiisi</v>
      </c>
      <c r="BS532" s="4" t="str">
        <v>Kiamokama, Kiisi</v>
      </c>
      <c r="BT532" s="4" t="str">
        <v>Kiamokama, Kiisi</v>
      </c>
      <c r="BU532" s="4" t="str">
        <v>Kiamokama, Kiisi</v>
      </c>
      <c r="BV532" s="4" t="str">
        <v>Kiamokama, Kiisi</v>
      </c>
      <c r="BW532" s="4" t="str">
        <v>Kiamokama, Kiisi</v>
      </c>
      <c r="BX532" s="4" t="str">
        <v>Kiamokama, Kiisi</v>
      </c>
      <c r="BY532" s="4" t="str">
        <v>Kiamokama, Kiisi</v>
      </c>
      <c r="BZ532" s="4" t="str">
        <v>Kiamokama, Kiisi</v>
      </c>
      <c r="CA532" s="4" t="str">
        <v>Kiamokama, Kiisi</v>
      </c>
      <c r="CB532" s="4" t="str">
        <v>Kiamokama, Kiisi</v>
      </c>
      <c r="CC532" s="4" t="str">
        <v>Kiamokama, Kiisi</v>
      </c>
      <c r="CD532" s="4" t="str">
        <v>Kiamokama, Kiisi</v>
      </c>
      <c r="CE532" s="4" t="str">
        <v>Kiamokama, Kiisi</v>
      </c>
      <c r="CF532" s="4" t="str">
        <v>Kiamokama, Kiisi</v>
      </c>
      <c r="CG532" s="4" t="str">
        <v>Kiamokama, Kiisi</v>
      </c>
      <c r="CH532" s="4" t="str">
        <v>Kiamokama, Kiisi</v>
      </c>
      <c r="CJ532" s="4" t="str">
        <v>Kiamokama, Kiisi</v>
      </c>
      <c r="CK532" s="4" t="str">
        <v>Kiamokama, Kiisi</v>
      </c>
      <c r="CL532" s="4" t="str">
        <v>Kiamokama, Kiisi</v>
      </c>
      <c r="CM532" s="4" t="str">
        <v>Kiamokama, Kiisi</v>
      </c>
      <c r="CN532" s="4" t="str">
        <v>Kiamokama, Kiisi</v>
      </c>
      <c r="CO532" s="4" t="str">
        <v>Kiamokama, Kiisi</v>
      </c>
      <c r="CP532" s="4" t="str">
        <v>Kiamokama, Kiisi</v>
      </c>
      <c r="CQ532" s="4" t="str">
        <v>Kiamokama, Kiisi</v>
      </c>
      <c r="CR532" s="4" t="str">
        <v>Kiamokama, Kiisi</v>
      </c>
      <c r="CS532" s="4" t="str">
        <v>Kiamokama, Kiisi</v>
      </c>
      <c r="CT532" s="4" t="str">
        <v>Kiamokama, Kiisi</v>
      </c>
      <c r="CU532" s="4" t="str">
        <v>Kiamokama, Kiisi</v>
      </c>
      <c r="CV532" s="4" t="str">
        <v>Kiamokama, Kiisi</v>
      </c>
      <c r="CW532" s="4" t="str">
        <v>Kiamokama, Kiisi</v>
      </c>
      <c r="CX532" s="4" t="str">
        <v>Kiamokama, Kiisi</v>
      </c>
      <c r="CY532" s="4" t="str">
        <v>Kiamokama, Kiisi</v>
      </c>
      <c r="CZ532" s="4" t="str">
        <v>Kiamokama, Kiisi</v>
      </c>
      <c r="DA532" s="4" t="str">
        <v>Kiamokama, Kiisi</v>
      </c>
      <c r="DB532" s="4" t="str">
        <v>Kiamokama, Kiisi</v>
      </c>
      <c r="DC532" s="4" t="str">
        <v>Kiamokama, Kiisi</v>
      </c>
      <c r="DD532" s="4" t="str">
        <v>Kiamokama, Kiisi</v>
      </c>
      <c r="DE532" s="4" t="str">
        <v>Kiamokama, Kiisi</v>
      </c>
      <c r="DF532" s="4" t="str">
        <v>Kiamokama, Kiisi</v>
      </c>
      <c r="DG532" s="4" t="str">
        <v>Kiamokama, Kiisi</v>
      </c>
      <c r="DH532" s="4" t="str">
        <v>Kiamokama, Kiisi</v>
      </c>
      <c r="DI532" s="4" t="str">
        <v>Kiamokama, Kiisi</v>
      </c>
      <c r="DJ532" s="4" t="str">
        <v>Kiamokama, Kiisi</v>
      </c>
      <c r="DK532" s="4" t="str">
        <v>Kiamokama, Kiisi</v>
      </c>
      <c r="DL532" s="4" t="str">
        <v>Kiamokama, Kiisi</v>
      </c>
      <c r="DM532" s="4" t="str">
        <v>Kiamokama, Kiisi</v>
      </c>
      <c r="DN532" s="4" t="str">
        <v>Kiamokama, Kiisi</v>
      </c>
      <c r="DO532" s="4" t="str">
        <v>Kiamokama, Kiisi</v>
      </c>
      <c r="DP532" s="4" t="str">
        <v>Kiamokama, Kiisi</v>
      </c>
    </row>
    <row r="533" spans="1:120" x14ac:dyDescent="0.35">
      <c r="A533" s="4">
        <v>-14.477220000000001</v>
      </c>
      <c r="B533" s="4">
        <v>35.219439999999999</v>
      </c>
      <c r="C533" s="4" t="s">
        <v>230</v>
      </c>
      <c r="D533" s="4" t="s">
        <v>130</v>
      </c>
      <c r="E533" s="4" t="s">
        <v>735</v>
      </c>
      <c r="F533" s="4">
        <v>250</v>
      </c>
      <c r="G533" s="4" t="str">
        <f t="shared" si="8"/>
        <v>Malawi-Mangochi</v>
      </c>
      <c r="BA533" s="4" t="str">
        <v>Kianjuki</v>
      </c>
      <c r="BB533" s="4" t="str">
        <v>Kianjuki</v>
      </c>
      <c r="BC533" s="4" t="str">
        <v>Kianjuki</v>
      </c>
      <c r="BD533" s="4" t="str">
        <v>Kianjuki</v>
      </c>
      <c r="BE533" s="4" t="str">
        <v>Kianjuki</v>
      </c>
      <c r="BF533" s="4" t="str">
        <v>Kianjuki</v>
      </c>
      <c r="BG533" s="4" t="str">
        <v>Kianjuki</v>
      </c>
      <c r="BH533" s="4" t="str">
        <v>Kianjuki</v>
      </c>
      <c r="BI533" s="4" t="str">
        <v>Kianjuki</v>
      </c>
      <c r="BJ533" s="4" t="str">
        <v>Kianjuki</v>
      </c>
      <c r="BK533" s="4" t="str">
        <v>Kianjuki</v>
      </c>
      <c r="BL533" s="4" t="str">
        <v>Kianjuki</v>
      </c>
      <c r="BM533" s="4" t="str">
        <v>Kianjuki</v>
      </c>
      <c r="BN533" s="4" t="str">
        <v>Kianjuki</v>
      </c>
      <c r="BO533" s="4" t="str">
        <v>Kianjuki</v>
      </c>
      <c r="BP533" s="4" t="str">
        <v>Kianjuki</v>
      </c>
      <c r="BQ533" s="4" t="str">
        <v>Kianjuki</v>
      </c>
      <c r="BR533" s="4" t="str">
        <v>Kianjuki</v>
      </c>
      <c r="BS533" s="4" t="str">
        <v>Kianjuki</v>
      </c>
      <c r="BT533" s="4" t="str">
        <v>Kianjuki</v>
      </c>
      <c r="BU533" s="4" t="str">
        <v>Kianjuki</v>
      </c>
      <c r="BV533" s="4" t="str">
        <v>Kianjuki</v>
      </c>
      <c r="BW533" s="4" t="str">
        <v>Kianjuki</v>
      </c>
      <c r="BX533" s="4" t="str">
        <v>Kianjuki</v>
      </c>
      <c r="BY533" s="4" t="str">
        <v>Kianjuki</v>
      </c>
      <c r="BZ533" s="4" t="str">
        <v>Kianjuki</v>
      </c>
      <c r="CA533" s="4" t="str">
        <v>Kianjuki</v>
      </c>
      <c r="CB533" s="4" t="str">
        <v>Kianjuki</v>
      </c>
      <c r="CC533" s="4" t="str">
        <v>Kianjuki</v>
      </c>
      <c r="CD533" s="4" t="str">
        <v>Kianjuki</v>
      </c>
      <c r="CE533" s="4" t="str">
        <v>Kianjuki</v>
      </c>
      <c r="CF533" s="4" t="str">
        <v>Kianjuki</v>
      </c>
      <c r="CG533" s="4" t="str">
        <v>Kianjuki</v>
      </c>
      <c r="CH533" s="4" t="str">
        <v>Kianjuki</v>
      </c>
      <c r="CJ533" s="4" t="str">
        <v>Kianjuki</v>
      </c>
      <c r="CK533" s="4" t="str">
        <v>Kianjuki</v>
      </c>
      <c r="CL533" s="4" t="str">
        <v>Kianjuki</v>
      </c>
      <c r="CM533" s="4" t="str">
        <v>Kianjuki</v>
      </c>
      <c r="CN533" s="4" t="str">
        <v>Kianjuki</v>
      </c>
      <c r="CO533" s="4" t="str">
        <v>Kianjuki</v>
      </c>
      <c r="CP533" s="4" t="str">
        <v>Kianjuki</v>
      </c>
      <c r="CQ533" s="4" t="str">
        <v>Kianjuki</v>
      </c>
      <c r="CR533" s="4" t="str">
        <v>Kianjuki</v>
      </c>
      <c r="CS533" s="4" t="str">
        <v>Kianjuki</v>
      </c>
      <c r="CT533" s="4" t="str">
        <v>Kianjuki</v>
      </c>
      <c r="CU533" s="4" t="str">
        <v>Kianjuki</v>
      </c>
      <c r="CV533" s="4" t="str">
        <v>Kianjuki</v>
      </c>
      <c r="CW533" s="4" t="str">
        <v>Kianjuki</v>
      </c>
      <c r="CX533" s="4" t="str">
        <v>Kianjuki</v>
      </c>
      <c r="CY533" s="4" t="str">
        <v>Kianjuki</v>
      </c>
      <c r="CZ533" s="4" t="str">
        <v>Kianjuki</v>
      </c>
      <c r="DA533" s="4" t="str">
        <v>Kianjuki</v>
      </c>
      <c r="DB533" s="4" t="str">
        <v>Kianjuki</v>
      </c>
      <c r="DC533" s="4" t="str">
        <v>Kianjuki</v>
      </c>
      <c r="DD533" s="4" t="str">
        <v>Kianjuki</v>
      </c>
      <c r="DE533" s="4" t="str">
        <v>Kianjuki</v>
      </c>
      <c r="DF533" s="4" t="str">
        <v>Kianjuki</v>
      </c>
      <c r="DG533" s="4" t="str">
        <v>Kianjuki</v>
      </c>
      <c r="DH533" s="4" t="str">
        <v>Kianjuki</v>
      </c>
      <c r="DI533" s="4" t="str">
        <v>Kianjuki</v>
      </c>
      <c r="DJ533" s="4" t="str">
        <v>Kianjuki</v>
      </c>
      <c r="DK533" s="4" t="str">
        <v>Kianjuki</v>
      </c>
      <c r="DL533" s="4" t="str">
        <v>Kianjuki</v>
      </c>
      <c r="DM533" s="4" t="str">
        <v>Kianjuki</v>
      </c>
      <c r="DN533" s="4" t="str">
        <v>Kianjuki</v>
      </c>
      <c r="DO533" s="4" t="str">
        <v>Kianjuki</v>
      </c>
      <c r="DP533" s="4" t="str">
        <v>Kianjuki</v>
      </c>
    </row>
    <row r="534" spans="1:120" x14ac:dyDescent="0.35">
      <c r="A534" s="4">
        <v>-15.17</v>
      </c>
      <c r="B534" s="4">
        <v>35.28</v>
      </c>
      <c r="C534" s="4" t="s">
        <v>230</v>
      </c>
      <c r="D534" s="4" t="s">
        <v>130</v>
      </c>
      <c r="E534" s="4" t="s">
        <v>736</v>
      </c>
      <c r="F534" s="4">
        <v>550</v>
      </c>
      <c r="G534" s="4" t="str">
        <f t="shared" si="8"/>
        <v>Malawi-Matandika, Machinga</v>
      </c>
      <c r="BA534" s="4" t="str">
        <v>Kibaha</v>
      </c>
      <c r="BB534" s="4" t="str">
        <v>Kibaha</v>
      </c>
      <c r="BC534" s="4" t="str">
        <v>Kibaha</v>
      </c>
      <c r="BD534" s="4" t="str">
        <v>Kibaha</v>
      </c>
      <c r="BE534" s="4" t="str">
        <v>Kibaha</v>
      </c>
      <c r="BF534" s="4" t="str">
        <v>Kibaha</v>
      </c>
      <c r="BG534" s="4" t="str">
        <v>Kibaha</v>
      </c>
      <c r="BH534" s="4" t="str">
        <v>Kibaha</v>
      </c>
      <c r="BI534" s="4" t="str">
        <v>Kibaha</v>
      </c>
      <c r="BJ534" s="4" t="str">
        <v>Kibaha</v>
      </c>
      <c r="BK534" s="4" t="str">
        <v>Kibaha</v>
      </c>
      <c r="BL534" s="4" t="str">
        <v>Kibaha</v>
      </c>
      <c r="BM534" s="4" t="str">
        <v>Kibaha</v>
      </c>
      <c r="BN534" s="4" t="str">
        <v>Kibaha</v>
      </c>
      <c r="BO534" s="4" t="str">
        <v>Kibaha</v>
      </c>
      <c r="BP534" s="4" t="str">
        <v>Kibaha</v>
      </c>
      <c r="BQ534" s="4" t="str">
        <v>Kibaha</v>
      </c>
      <c r="BR534" s="4" t="str">
        <v>Kibaha</v>
      </c>
      <c r="BS534" s="4" t="str">
        <v>Kibaha</v>
      </c>
      <c r="BT534" s="4" t="str">
        <v>Kibaha</v>
      </c>
      <c r="BU534" s="4" t="str">
        <v>Kibaha</v>
      </c>
      <c r="BV534" s="4" t="str">
        <v>Kibaha</v>
      </c>
      <c r="BW534" s="4" t="str">
        <v>Kibaha</v>
      </c>
      <c r="BX534" s="4" t="str">
        <v>Kibaha</v>
      </c>
      <c r="BY534" s="4" t="str">
        <v>Kibaha</v>
      </c>
      <c r="BZ534" s="4" t="str">
        <v>Kibaha</v>
      </c>
      <c r="CA534" s="4" t="str">
        <v>Kibaha</v>
      </c>
      <c r="CB534" s="4" t="str">
        <v>Kibaha</v>
      </c>
      <c r="CC534" s="4" t="str">
        <v>Kibaha</v>
      </c>
      <c r="CD534" s="4" t="str">
        <v>Kibaha</v>
      </c>
      <c r="CE534" s="4" t="str">
        <v>Kibaha</v>
      </c>
      <c r="CF534" s="4" t="str">
        <v>Kibaha</v>
      </c>
      <c r="CG534" s="4" t="str">
        <v>Kibaha</v>
      </c>
      <c r="CH534" s="4" t="str">
        <v>Kibaha</v>
      </c>
      <c r="CJ534" s="4" t="str">
        <v>Kibaha</v>
      </c>
      <c r="CK534" s="4" t="str">
        <v>Kibaha</v>
      </c>
      <c r="CL534" s="4" t="str">
        <v>Kibaha</v>
      </c>
      <c r="CM534" s="4" t="str">
        <v>Kibaha</v>
      </c>
      <c r="CN534" s="4" t="str">
        <v>Kibaha</v>
      </c>
      <c r="CO534" s="4" t="str">
        <v>Kibaha</v>
      </c>
      <c r="CP534" s="4" t="str">
        <v>Kibaha</v>
      </c>
      <c r="CQ534" s="4" t="str">
        <v>Kibaha</v>
      </c>
      <c r="CR534" s="4" t="str">
        <v>Kibaha</v>
      </c>
      <c r="CS534" s="4" t="str">
        <v>Kibaha</v>
      </c>
      <c r="CT534" s="4" t="str">
        <v>Kibaha</v>
      </c>
      <c r="CU534" s="4" t="str">
        <v>Kibaha</v>
      </c>
      <c r="CV534" s="4" t="str">
        <v>Kibaha</v>
      </c>
      <c r="CW534" s="4" t="str">
        <v>Kibaha</v>
      </c>
      <c r="CX534" s="4" t="str">
        <v>Kibaha</v>
      </c>
      <c r="CY534" s="4" t="str">
        <v>Kibaha</v>
      </c>
      <c r="CZ534" s="4" t="str">
        <v>Kibaha</v>
      </c>
      <c r="DA534" s="4" t="str">
        <v>Kibaha</v>
      </c>
      <c r="DB534" s="4" t="str">
        <v>Kibaha</v>
      </c>
      <c r="DC534" s="4" t="str">
        <v>Kibaha</v>
      </c>
      <c r="DD534" s="4" t="str">
        <v>Kibaha</v>
      </c>
      <c r="DE534" s="4" t="str">
        <v>Kibaha</v>
      </c>
      <c r="DF534" s="4" t="str">
        <v>Kibaha</v>
      </c>
      <c r="DG534" s="4" t="str">
        <v>Kibaha</v>
      </c>
      <c r="DH534" s="4" t="str">
        <v>Kibaha</v>
      </c>
      <c r="DI534" s="4" t="str">
        <v>Kibaha</v>
      </c>
      <c r="DJ534" s="4" t="str">
        <v>Kibaha</v>
      </c>
      <c r="DK534" s="4" t="str">
        <v>Kibaha</v>
      </c>
      <c r="DL534" s="4" t="str">
        <v>Kibaha</v>
      </c>
      <c r="DM534" s="4" t="str">
        <v>Kibaha</v>
      </c>
      <c r="DN534" s="4" t="str">
        <v>Kibaha</v>
      </c>
      <c r="DO534" s="4" t="str">
        <v>Kibaha</v>
      </c>
      <c r="DP534" s="4" t="str">
        <v>Kibaha</v>
      </c>
    </row>
    <row r="535" spans="1:120" x14ac:dyDescent="0.35">
      <c r="A535" s="4">
        <v>-16.016670000000001</v>
      </c>
      <c r="B535" s="4">
        <v>35.35</v>
      </c>
      <c r="C535" s="4" t="s">
        <v>230</v>
      </c>
      <c r="D535" s="4" t="s">
        <v>130</v>
      </c>
      <c r="E535" s="4" t="s">
        <v>737</v>
      </c>
      <c r="F535" s="4">
        <v>917</v>
      </c>
      <c r="G535" s="4" t="str">
        <f t="shared" si="8"/>
        <v>Malawi-Mathambi</v>
      </c>
      <c r="BA535" s="4" t="str">
        <v>Kibale Technology Verification Centre (TVC)</v>
      </c>
      <c r="BB535" s="4" t="str">
        <v>Kibale Technology Verification Centre (TVC)</v>
      </c>
      <c r="BC535" s="4" t="str">
        <v>Kibale Technology Verification Centre (TVC)</v>
      </c>
      <c r="BD535" s="4" t="str">
        <v>Kibale Technology Verification Centre (TVC)</v>
      </c>
      <c r="BE535" s="4" t="str">
        <v>Kibale Technology Verification Centre (TVC)</v>
      </c>
      <c r="BF535" s="4" t="str">
        <v>Kibale Technology Verification Centre (TVC)</v>
      </c>
      <c r="BG535" s="4" t="str">
        <v>Kibale Technology Verification Centre (TVC)</v>
      </c>
      <c r="BH535" s="4" t="str">
        <v>Kibale Technology Verification Centre (TVC)</v>
      </c>
      <c r="BI535" s="4" t="str">
        <v>Kibale Technology Verification Centre (TVC)</v>
      </c>
      <c r="BJ535" s="4" t="str">
        <v>Kibale Technology Verification Centre (TVC)</v>
      </c>
      <c r="BK535" s="4" t="str">
        <v>Kibale Technology Verification Centre (TVC)</v>
      </c>
      <c r="BL535" s="4" t="str">
        <v>Kibale Technology Verification Centre (TVC)</v>
      </c>
      <c r="BM535" s="4" t="str">
        <v>Kibale Technology Verification Centre (TVC)</v>
      </c>
      <c r="BN535" s="4" t="str">
        <v>Kibale Technology Verification Centre (TVC)</v>
      </c>
      <c r="BO535" s="4" t="str">
        <v>Kibale Technology Verification Centre (TVC)</v>
      </c>
      <c r="BP535" s="4" t="str">
        <v>Kibale Technology Verification Centre (TVC)</v>
      </c>
      <c r="BQ535" s="4" t="str">
        <v>Kibale Technology Verification Centre (TVC)</v>
      </c>
      <c r="BR535" s="4" t="str">
        <v>Kibale Technology Verification Centre (TVC)</v>
      </c>
      <c r="BS535" s="4" t="str">
        <v>Kibale Technology Verification Centre (TVC)</v>
      </c>
      <c r="BT535" s="4" t="str">
        <v>Kibale Technology Verification Centre (TVC)</v>
      </c>
      <c r="BU535" s="4" t="str">
        <v>Kibale Technology Verification Centre (TVC)</v>
      </c>
      <c r="BV535" s="4" t="str">
        <v>Kibale Technology Verification Centre (TVC)</v>
      </c>
      <c r="BW535" s="4" t="str">
        <v>Kibale Technology Verification Centre (TVC)</v>
      </c>
      <c r="BX535" s="4" t="str">
        <v>Kibale Technology Verification Centre (TVC)</v>
      </c>
      <c r="BY535" s="4" t="str">
        <v>Kibale Technology Verification Centre (TVC)</v>
      </c>
      <c r="BZ535" s="4" t="str">
        <v>Kibale Technology Verification Centre (TVC)</v>
      </c>
      <c r="CA535" s="4" t="str">
        <v>Kibale Technology Verification Centre (TVC)</v>
      </c>
      <c r="CB535" s="4" t="str">
        <v>Kibale Technology Verification Centre (TVC)</v>
      </c>
      <c r="CC535" s="4" t="str">
        <v>Kibale Technology Verification Centre (TVC)</v>
      </c>
      <c r="CD535" s="4" t="str">
        <v>Kibale Technology Verification Centre (TVC)</v>
      </c>
      <c r="CE535" s="4" t="str">
        <v>Kibale Technology Verification Centre (TVC)</v>
      </c>
      <c r="CF535" s="4" t="str">
        <v>Kibale Technology Verification Centre (TVC)</v>
      </c>
      <c r="CG535" s="4" t="str">
        <v>Kibale Technology Verification Centre (TVC)</v>
      </c>
      <c r="CH535" s="4" t="str">
        <v>Kibale Technology Verification Centre (TVC)</v>
      </c>
      <c r="CJ535" s="4" t="str">
        <v>Kibale Technology Verification Centre (TVC)</v>
      </c>
      <c r="CK535" s="4" t="str">
        <v>Kibale Technology Verification Centre (TVC)</v>
      </c>
      <c r="CL535" s="4" t="str">
        <v>Kibale Technology Verification Centre (TVC)</v>
      </c>
      <c r="CM535" s="4" t="str">
        <v>Kibale Technology Verification Centre (TVC)</v>
      </c>
      <c r="CN535" s="4" t="str">
        <v>Kibale Technology Verification Centre (TVC)</v>
      </c>
      <c r="CO535" s="4" t="str">
        <v>Kibale Technology Verification Centre (TVC)</v>
      </c>
      <c r="CP535" s="4" t="str">
        <v>Kibale Technology Verification Centre (TVC)</v>
      </c>
      <c r="CQ535" s="4" t="str">
        <v>Kibale Technology Verification Centre (TVC)</v>
      </c>
      <c r="CR535" s="4" t="str">
        <v>Kibale Technology Verification Centre (TVC)</v>
      </c>
      <c r="CS535" s="4" t="str">
        <v>Kibale Technology Verification Centre (TVC)</v>
      </c>
      <c r="CT535" s="4" t="str">
        <v>Kibale Technology Verification Centre (TVC)</v>
      </c>
      <c r="CU535" s="4" t="str">
        <v>Kibale Technology Verification Centre (TVC)</v>
      </c>
      <c r="CV535" s="4" t="str">
        <v>Kibale Technology Verification Centre (TVC)</v>
      </c>
      <c r="CW535" s="4" t="str">
        <v>Kibale Technology Verification Centre (TVC)</v>
      </c>
      <c r="CX535" s="4" t="str">
        <v>Kibale Technology Verification Centre (TVC)</v>
      </c>
      <c r="CY535" s="4" t="str">
        <v>Kibale Technology Verification Centre (TVC)</v>
      </c>
      <c r="CZ535" s="4" t="str">
        <v>Kibale Technology Verification Centre (TVC)</v>
      </c>
      <c r="DA535" s="4" t="str">
        <v>Kibale Technology Verification Centre (TVC)</v>
      </c>
      <c r="DB535" s="4" t="str">
        <v>Kibale Technology Verification Centre (TVC)</v>
      </c>
      <c r="DC535" s="4" t="str">
        <v>Kibale Technology Verification Centre (TVC)</v>
      </c>
      <c r="DD535" s="4" t="str">
        <v>Kibale Technology Verification Centre (TVC)</v>
      </c>
      <c r="DE535" s="4" t="str">
        <v>Kibale Technology Verification Centre (TVC)</v>
      </c>
      <c r="DF535" s="4" t="str">
        <v>Kibale Technology Verification Centre (TVC)</v>
      </c>
      <c r="DG535" s="4" t="str">
        <v>Kibale Technology Verification Centre (TVC)</v>
      </c>
      <c r="DH535" s="4" t="str">
        <v>Kibale Technology Verification Centre (TVC)</v>
      </c>
      <c r="DI535" s="4" t="str">
        <v>Kibale Technology Verification Centre (TVC)</v>
      </c>
      <c r="DJ535" s="4" t="str">
        <v>Kibale Technology Verification Centre (TVC)</v>
      </c>
      <c r="DK535" s="4" t="str">
        <v>Kibale Technology Verification Centre (TVC)</v>
      </c>
      <c r="DL535" s="4" t="str">
        <v>Kibale Technology Verification Centre (TVC)</v>
      </c>
      <c r="DM535" s="4" t="str">
        <v>Kibale Technology Verification Centre (TVC)</v>
      </c>
      <c r="DN535" s="4" t="str">
        <v>Kibale Technology Verification Centre (TVC)</v>
      </c>
      <c r="DO535" s="4" t="str">
        <v>Kibale Technology Verification Centre (TVC)</v>
      </c>
      <c r="DP535" s="4" t="str">
        <v>Kibale Technology Verification Centre (TVC)</v>
      </c>
    </row>
    <row r="536" spans="1:120" x14ac:dyDescent="0.35">
      <c r="A536" s="4">
        <v>-12.116</v>
      </c>
      <c r="B536" s="4">
        <v>33.421999999999997</v>
      </c>
      <c r="C536" s="4" t="s">
        <v>230</v>
      </c>
      <c r="D536" s="4" t="s">
        <v>130</v>
      </c>
      <c r="E536" s="4" t="s">
        <v>738</v>
      </c>
      <c r="F536" s="4">
        <v>500</v>
      </c>
      <c r="G536" s="4" t="str">
        <f t="shared" si="8"/>
        <v>Malawi-Mbawa</v>
      </c>
      <c r="BA536" s="4" t="str">
        <v>Kibing'oti</v>
      </c>
      <c r="BB536" s="4" t="str">
        <v>Kibing'oti</v>
      </c>
      <c r="BC536" s="4" t="str">
        <v>Kibing'oti</v>
      </c>
      <c r="BD536" s="4" t="str">
        <v>Kibing'oti</v>
      </c>
      <c r="BE536" s="4" t="str">
        <v>Kibing'oti</v>
      </c>
      <c r="BF536" s="4" t="str">
        <v>Kibing'oti</v>
      </c>
      <c r="BG536" s="4" t="str">
        <v>Kibing'oti</v>
      </c>
      <c r="BH536" s="4" t="str">
        <v>Kibing'oti</v>
      </c>
      <c r="BI536" s="4" t="str">
        <v>Kibing'oti</v>
      </c>
      <c r="BJ536" s="4" t="str">
        <v>Kibing'oti</v>
      </c>
      <c r="BK536" s="4" t="str">
        <v>Kibing'oti</v>
      </c>
      <c r="BL536" s="4" t="str">
        <v>Kibing'oti</v>
      </c>
      <c r="BM536" s="4" t="str">
        <v>Kibing'oti</v>
      </c>
      <c r="BN536" s="4" t="str">
        <v>Kibing'oti</v>
      </c>
      <c r="BO536" s="4" t="str">
        <v>Kibing'oti</v>
      </c>
      <c r="BP536" s="4" t="str">
        <v>Kibing'oti</v>
      </c>
      <c r="BQ536" s="4" t="str">
        <v>Kibing'oti</v>
      </c>
      <c r="BR536" s="4" t="str">
        <v>Kibing'oti</v>
      </c>
      <c r="BS536" s="4" t="str">
        <v>Kibing'oti</v>
      </c>
      <c r="BT536" s="4" t="str">
        <v>Kibing'oti</v>
      </c>
      <c r="BU536" s="4" t="str">
        <v>Kibing'oti</v>
      </c>
      <c r="BV536" s="4" t="str">
        <v>Kibing'oti</v>
      </c>
      <c r="BW536" s="4" t="str">
        <v>Kibing'oti</v>
      </c>
      <c r="BX536" s="4" t="str">
        <v>Kibing'oti</v>
      </c>
      <c r="BY536" s="4" t="str">
        <v>Kibing'oti</v>
      </c>
      <c r="BZ536" s="4" t="str">
        <v>Kibing'oti</v>
      </c>
      <c r="CA536" s="4" t="str">
        <v>Kibing'oti</v>
      </c>
      <c r="CB536" s="4" t="str">
        <v>Kibing'oti</v>
      </c>
      <c r="CC536" s="4" t="str">
        <v>Kibing'oti</v>
      </c>
      <c r="CD536" s="4" t="str">
        <v>Kibing'oti</v>
      </c>
      <c r="CE536" s="4" t="str">
        <v>Kibing'oti</v>
      </c>
      <c r="CF536" s="4" t="str">
        <v>Kibing'oti</v>
      </c>
      <c r="CG536" s="4" t="str">
        <v>Kibing'oti</v>
      </c>
      <c r="CH536" s="4" t="str">
        <v>Kibing'oti</v>
      </c>
      <c r="CJ536" s="4" t="str">
        <v>Kibing'oti</v>
      </c>
      <c r="CK536" s="4" t="str">
        <v>Kibing'oti</v>
      </c>
      <c r="CL536" s="4" t="str">
        <v>Kibing'oti</v>
      </c>
      <c r="CM536" s="4" t="str">
        <v>Kibing'oti</v>
      </c>
      <c r="CN536" s="4" t="str">
        <v>Kibing'oti</v>
      </c>
      <c r="CO536" s="4" t="str">
        <v>Kibing'oti</v>
      </c>
      <c r="CP536" s="4" t="str">
        <v>Kibing'oti</v>
      </c>
      <c r="CQ536" s="4" t="str">
        <v>Kibing'oti</v>
      </c>
      <c r="CR536" s="4" t="str">
        <v>Kibing'oti</v>
      </c>
      <c r="CS536" s="4" t="str">
        <v>Kibing'oti</v>
      </c>
      <c r="CT536" s="4" t="str">
        <v>Kibing'oti</v>
      </c>
      <c r="CU536" s="4" t="str">
        <v>Kibing'oti</v>
      </c>
      <c r="CV536" s="4" t="str">
        <v>Kibing'oti</v>
      </c>
      <c r="CW536" s="4" t="str">
        <v>Kibing'oti</v>
      </c>
      <c r="CX536" s="4" t="str">
        <v>Kibing'oti</v>
      </c>
      <c r="CY536" s="4" t="str">
        <v>Kibing'oti</v>
      </c>
      <c r="CZ536" s="4" t="str">
        <v>Kibing'oti</v>
      </c>
      <c r="DA536" s="4" t="str">
        <v>Kibing'oti</v>
      </c>
      <c r="DB536" s="4" t="str">
        <v>Kibing'oti</v>
      </c>
      <c r="DC536" s="4" t="str">
        <v>Kibing'oti</v>
      </c>
      <c r="DD536" s="4" t="str">
        <v>Kibing'oti</v>
      </c>
      <c r="DE536" s="4" t="str">
        <v>Kibing'oti</v>
      </c>
      <c r="DF536" s="4" t="str">
        <v>Kibing'oti</v>
      </c>
      <c r="DG536" s="4" t="str">
        <v>Kibing'oti</v>
      </c>
      <c r="DH536" s="4" t="str">
        <v>Kibing'oti</v>
      </c>
      <c r="DI536" s="4" t="str">
        <v>Kibing'oti</v>
      </c>
      <c r="DJ536" s="4" t="str">
        <v>Kibing'oti</v>
      </c>
      <c r="DK536" s="4" t="str">
        <v>Kibing'oti</v>
      </c>
      <c r="DL536" s="4" t="str">
        <v>Kibing'oti</v>
      </c>
      <c r="DM536" s="4" t="str">
        <v>Kibing'oti</v>
      </c>
      <c r="DN536" s="4" t="str">
        <v>Kibing'oti</v>
      </c>
      <c r="DO536" s="4" t="str">
        <v>Kibing'oti</v>
      </c>
      <c r="DP536" s="4" t="str">
        <v>Kibing'oti</v>
      </c>
    </row>
    <row r="537" spans="1:120" x14ac:dyDescent="0.35">
      <c r="A537" s="4">
        <v>-9.7650000000000006</v>
      </c>
      <c r="B537" s="4">
        <v>33.365000000000002</v>
      </c>
      <c r="C537" s="4" t="s">
        <v>230</v>
      </c>
      <c r="D537" s="4" t="s">
        <v>130</v>
      </c>
      <c r="E537" s="4" t="s">
        <v>625</v>
      </c>
      <c r="F537" s="4">
        <v>250</v>
      </c>
      <c r="G537" s="4" t="str">
        <f t="shared" si="8"/>
        <v>Malawi-Meru</v>
      </c>
      <c r="BA537" s="4" t="str">
        <v>Kibos</v>
      </c>
      <c r="BB537" s="4" t="str">
        <v>Kibos</v>
      </c>
      <c r="BC537" s="4" t="str">
        <v>Kibos</v>
      </c>
      <c r="BD537" s="4" t="str">
        <v>Kibos</v>
      </c>
      <c r="BE537" s="4" t="str">
        <v>Kibos</v>
      </c>
      <c r="BF537" s="4" t="str">
        <v>Kibos</v>
      </c>
      <c r="BG537" s="4" t="str">
        <v>Kibos</v>
      </c>
      <c r="BH537" s="4" t="str">
        <v>Kibos</v>
      </c>
      <c r="BI537" s="4" t="str">
        <v>Kibos</v>
      </c>
      <c r="BJ537" s="4" t="str">
        <v>Kibos</v>
      </c>
      <c r="BK537" s="4" t="str">
        <v>Kibos</v>
      </c>
      <c r="BL537" s="4" t="str">
        <v>Kibos</v>
      </c>
      <c r="BM537" s="4" t="str">
        <v>Kibos</v>
      </c>
      <c r="BN537" s="4" t="str">
        <v>Kibos</v>
      </c>
      <c r="BO537" s="4" t="str">
        <v>Kibos</v>
      </c>
      <c r="BP537" s="4" t="str">
        <v>Kibos</v>
      </c>
      <c r="BQ537" s="4" t="str">
        <v>Kibos</v>
      </c>
      <c r="BR537" s="4" t="str">
        <v>Kibos</v>
      </c>
      <c r="BS537" s="4" t="str">
        <v>Kibos</v>
      </c>
      <c r="BT537" s="4" t="str">
        <v>Kibos</v>
      </c>
      <c r="BU537" s="4" t="str">
        <v>Kibos</v>
      </c>
      <c r="BV537" s="4" t="str">
        <v>Kibos</v>
      </c>
      <c r="BW537" s="4" t="str">
        <v>Kibos</v>
      </c>
      <c r="BX537" s="4" t="str">
        <v>Kibos</v>
      </c>
      <c r="BY537" s="4" t="str">
        <v>Kibos</v>
      </c>
      <c r="BZ537" s="4" t="str">
        <v>Kibos</v>
      </c>
      <c r="CA537" s="4" t="str">
        <v>Kibos</v>
      </c>
      <c r="CB537" s="4" t="str">
        <v>Kibos</v>
      </c>
      <c r="CC537" s="4" t="str">
        <v>Kibos</v>
      </c>
      <c r="CD537" s="4" t="str">
        <v>Kibos</v>
      </c>
      <c r="CE537" s="4" t="str">
        <v>Kibos</v>
      </c>
      <c r="CF537" s="4" t="str">
        <v>Kibos</v>
      </c>
      <c r="CG537" s="4" t="str">
        <v>Kibos</v>
      </c>
      <c r="CH537" s="4" t="str">
        <v>Kibos</v>
      </c>
      <c r="CJ537" s="4" t="str">
        <v>Kibos</v>
      </c>
      <c r="CK537" s="4" t="str">
        <v>Kibos</v>
      </c>
      <c r="CL537" s="4" t="str">
        <v>Kibos</v>
      </c>
      <c r="CM537" s="4" t="str">
        <v>Kibos</v>
      </c>
      <c r="CN537" s="4" t="str">
        <v>Kibos</v>
      </c>
      <c r="CO537" s="4" t="str">
        <v>Kibos</v>
      </c>
      <c r="CP537" s="4" t="str">
        <v>Kibos</v>
      </c>
      <c r="CQ537" s="4" t="str">
        <v>Kibos</v>
      </c>
      <c r="CR537" s="4" t="str">
        <v>Kibos</v>
      </c>
      <c r="CS537" s="4" t="str">
        <v>Kibos</v>
      </c>
      <c r="CT537" s="4" t="str">
        <v>Kibos</v>
      </c>
      <c r="CU537" s="4" t="str">
        <v>Kibos</v>
      </c>
      <c r="CV537" s="4" t="str">
        <v>Kibos</v>
      </c>
      <c r="CW537" s="4" t="str">
        <v>Kibos</v>
      </c>
      <c r="CX537" s="4" t="str">
        <v>Kibos</v>
      </c>
      <c r="CY537" s="4" t="str">
        <v>Kibos</v>
      </c>
      <c r="CZ537" s="4" t="str">
        <v>Kibos</v>
      </c>
      <c r="DA537" s="4" t="str">
        <v>Kibos</v>
      </c>
      <c r="DB537" s="4" t="str">
        <v>Kibos</v>
      </c>
      <c r="DC537" s="4" t="str">
        <v>Kibos</v>
      </c>
      <c r="DD537" s="4" t="str">
        <v>Kibos</v>
      </c>
      <c r="DE537" s="4" t="str">
        <v>Kibos</v>
      </c>
      <c r="DF537" s="4" t="str">
        <v>Kibos</v>
      </c>
      <c r="DG537" s="4" t="str">
        <v>Kibos</v>
      </c>
      <c r="DH537" s="4" t="str">
        <v>Kibos</v>
      </c>
      <c r="DI537" s="4" t="str">
        <v>Kibos</v>
      </c>
      <c r="DJ537" s="4" t="str">
        <v>Kibos</v>
      </c>
      <c r="DK537" s="4" t="str">
        <v>Kibos</v>
      </c>
      <c r="DL537" s="4" t="str">
        <v>Kibos</v>
      </c>
      <c r="DM537" s="4" t="str">
        <v>Kibos</v>
      </c>
      <c r="DN537" s="4" t="str">
        <v>Kibos</v>
      </c>
      <c r="DO537" s="4" t="str">
        <v>Kibos</v>
      </c>
      <c r="DP537" s="4" t="str">
        <v>Kibos</v>
      </c>
    </row>
    <row r="538" spans="1:120" x14ac:dyDescent="0.35">
      <c r="A538" s="4">
        <v>-10.85</v>
      </c>
      <c r="B538" s="4">
        <v>34.01</v>
      </c>
      <c r="C538" s="4" t="s">
        <v>230</v>
      </c>
      <c r="D538" s="4" t="s">
        <v>130</v>
      </c>
      <c r="E538" s="4" t="s">
        <v>739</v>
      </c>
      <c r="F538" s="4">
        <v>550</v>
      </c>
      <c r="G538" s="4" t="str">
        <f t="shared" si="8"/>
        <v>Malawi-Mhuju</v>
      </c>
      <c r="BA538" s="4" t="str">
        <v>Kiduma</v>
      </c>
      <c r="BB538" s="4" t="str">
        <v>Kiduma</v>
      </c>
      <c r="BC538" s="4" t="str">
        <v>Kiduma</v>
      </c>
      <c r="BD538" s="4" t="str">
        <v>Kiduma</v>
      </c>
      <c r="BE538" s="4" t="str">
        <v>Kiduma</v>
      </c>
      <c r="BF538" s="4" t="str">
        <v>Kiduma</v>
      </c>
      <c r="BG538" s="4" t="str">
        <v>Kiduma</v>
      </c>
      <c r="BH538" s="4" t="str">
        <v>Kiduma</v>
      </c>
      <c r="BI538" s="4" t="str">
        <v>Kiduma</v>
      </c>
      <c r="BJ538" s="4" t="str">
        <v>Kiduma</v>
      </c>
      <c r="BK538" s="4" t="str">
        <v>Kiduma</v>
      </c>
      <c r="BL538" s="4" t="str">
        <v>Kiduma</v>
      </c>
      <c r="BM538" s="4" t="str">
        <v>Kiduma</v>
      </c>
      <c r="BN538" s="4" t="str">
        <v>Kiduma</v>
      </c>
      <c r="BO538" s="4" t="str">
        <v>Kiduma</v>
      </c>
      <c r="BP538" s="4" t="str">
        <v>Kiduma</v>
      </c>
      <c r="BQ538" s="4" t="str">
        <v>Kiduma</v>
      </c>
      <c r="BR538" s="4" t="str">
        <v>Kiduma</v>
      </c>
      <c r="BS538" s="4" t="str">
        <v>Kiduma</v>
      </c>
      <c r="BT538" s="4" t="str">
        <v>Kiduma</v>
      </c>
      <c r="BU538" s="4" t="str">
        <v>Kiduma</v>
      </c>
      <c r="BV538" s="4" t="str">
        <v>Kiduma</v>
      </c>
      <c r="BW538" s="4" t="str">
        <v>Kiduma</v>
      </c>
      <c r="BX538" s="4" t="str">
        <v>Kiduma</v>
      </c>
      <c r="BY538" s="4" t="str">
        <v>Kiduma</v>
      </c>
      <c r="BZ538" s="4" t="str">
        <v>Kiduma</v>
      </c>
      <c r="CA538" s="4" t="str">
        <v>Kiduma</v>
      </c>
      <c r="CB538" s="4" t="str">
        <v>Kiduma</v>
      </c>
      <c r="CC538" s="4" t="str">
        <v>Kiduma</v>
      </c>
      <c r="CD538" s="4" t="str">
        <v>Kiduma</v>
      </c>
      <c r="CE538" s="4" t="str">
        <v>Kiduma</v>
      </c>
      <c r="CF538" s="4" t="str">
        <v>Kiduma</v>
      </c>
      <c r="CG538" s="4" t="str">
        <v>Kiduma</v>
      </c>
      <c r="CH538" s="4" t="str">
        <v>Kiduma</v>
      </c>
      <c r="CJ538" s="4" t="str">
        <v>Kiduma</v>
      </c>
      <c r="CK538" s="4" t="str">
        <v>Kiduma</v>
      </c>
      <c r="CL538" s="4" t="str">
        <v>Kiduma</v>
      </c>
      <c r="CM538" s="4" t="str">
        <v>Kiduma</v>
      </c>
      <c r="CN538" s="4" t="str">
        <v>Kiduma</v>
      </c>
      <c r="CO538" s="4" t="str">
        <v>Kiduma</v>
      </c>
      <c r="CP538" s="4" t="str">
        <v>Kiduma</v>
      </c>
      <c r="CQ538" s="4" t="str">
        <v>Kiduma</v>
      </c>
      <c r="CR538" s="4" t="str">
        <v>Kiduma</v>
      </c>
      <c r="CS538" s="4" t="str">
        <v>Kiduma</v>
      </c>
      <c r="CT538" s="4" t="str">
        <v>Kiduma</v>
      </c>
      <c r="CU538" s="4" t="str">
        <v>Kiduma</v>
      </c>
      <c r="CV538" s="4" t="str">
        <v>Kiduma</v>
      </c>
      <c r="CW538" s="4" t="str">
        <v>Kiduma</v>
      </c>
      <c r="CX538" s="4" t="str">
        <v>Kiduma</v>
      </c>
      <c r="CY538" s="4" t="str">
        <v>Kiduma</v>
      </c>
      <c r="CZ538" s="4" t="str">
        <v>Kiduma</v>
      </c>
      <c r="DA538" s="4" t="str">
        <v>Kiduma</v>
      </c>
      <c r="DB538" s="4" t="str">
        <v>Kiduma</v>
      </c>
      <c r="DC538" s="4" t="str">
        <v>Kiduma</v>
      </c>
      <c r="DD538" s="4" t="str">
        <v>Kiduma</v>
      </c>
      <c r="DE538" s="4" t="str">
        <v>Kiduma</v>
      </c>
      <c r="DF538" s="4" t="str">
        <v>Kiduma</v>
      </c>
      <c r="DG538" s="4" t="str">
        <v>Kiduma</v>
      </c>
      <c r="DH538" s="4" t="str">
        <v>Kiduma</v>
      </c>
      <c r="DI538" s="4" t="str">
        <v>Kiduma</v>
      </c>
      <c r="DJ538" s="4" t="str">
        <v>Kiduma</v>
      </c>
      <c r="DK538" s="4" t="str">
        <v>Kiduma</v>
      </c>
      <c r="DL538" s="4" t="str">
        <v>Kiduma</v>
      </c>
      <c r="DM538" s="4" t="str">
        <v>Kiduma</v>
      </c>
      <c r="DN538" s="4" t="str">
        <v>Kiduma</v>
      </c>
      <c r="DO538" s="4" t="str">
        <v>Kiduma</v>
      </c>
      <c r="DP538" s="4" t="str">
        <v>Kiduma</v>
      </c>
    </row>
    <row r="539" spans="1:120" x14ac:dyDescent="0.35">
      <c r="A539" s="4">
        <v>-13.68322</v>
      </c>
      <c r="B539" s="4">
        <v>34.248139999999999</v>
      </c>
      <c r="C539" s="4" t="s">
        <v>230</v>
      </c>
      <c r="D539" s="4" t="s">
        <v>130</v>
      </c>
      <c r="E539" s="4" t="s">
        <v>740</v>
      </c>
      <c r="F539" s="4">
        <v>250</v>
      </c>
      <c r="G539" s="4" t="str">
        <f t="shared" si="8"/>
        <v>Malawi-MPTF</v>
      </c>
      <c r="BA539" s="4" t="str">
        <v>Kigezi High School, Kabale</v>
      </c>
      <c r="BB539" s="4" t="str">
        <v>Kigezi High School, Kabale</v>
      </c>
      <c r="BC539" s="4" t="str">
        <v>Kigezi High School, Kabale</v>
      </c>
      <c r="BD539" s="4" t="str">
        <v>Kigezi High School, Kabale</v>
      </c>
      <c r="BE539" s="4" t="str">
        <v>Kigezi High School, Kabale</v>
      </c>
      <c r="BF539" s="4" t="str">
        <v>Kigezi High School, Kabale</v>
      </c>
      <c r="BG539" s="4" t="str">
        <v>Kigezi High School, Kabale</v>
      </c>
      <c r="BH539" s="4" t="str">
        <v>Kigezi High School, Kabale</v>
      </c>
      <c r="BI539" s="4" t="str">
        <v>Kigezi High School, Kabale</v>
      </c>
      <c r="BJ539" s="4" t="str">
        <v>Kigezi High School, Kabale</v>
      </c>
      <c r="BK539" s="4" t="str">
        <v>Kigezi High School, Kabale</v>
      </c>
      <c r="BL539" s="4" t="str">
        <v>Kigezi High School, Kabale</v>
      </c>
      <c r="BM539" s="4" t="str">
        <v>Kigezi High School, Kabale</v>
      </c>
      <c r="BN539" s="4" t="str">
        <v>Kigezi High School, Kabale</v>
      </c>
      <c r="BO539" s="4" t="str">
        <v>Kigezi High School, Kabale</v>
      </c>
      <c r="BP539" s="4" t="str">
        <v>Kigezi High School, Kabale</v>
      </c>
      <c r="BQ539" s="4" t="str">
        <v>Kigezi High School, Kabale</v>
      </c>
      <c r="BR539" s="4" t="str">
        <v>Kigezi High School, Kabale</v>
      </c>
      <c r="BS539" s="4" t="str">
        <v>Kigezi High School, Kabale</v>
      </c>
      <c r="BT539" s="4" t="str">
        <v>Kigezi High School, Kabale</v>
      </c>
      <c r="BU539" s="4" t="str">
        <v>Kigezi High School, Kabale</v>
      </c>
      <c r="BV539" s="4" t="str">
        <v>Kigezi High School, Kabale</v>
      </c>
      <c r="BW539" s="4" t="str">
        <v>Kigezi High School, Kabale</v>
      </c>
      <c r="BX539" s="4" t="str">
        <v>Kigezi High School, Kabale</v>
      </c>
      <c r="BY539" s="4" t="str">
        <v>Kigezi High School, Kabale</v>
      </c>
      <c r="BZ539" s="4" t="str">
        <v>Kigezi High School, Kabale</v>
      </c>
      <c r="CA539" s="4" t="str">
        <v>Kigezi High School, Kabale</v>
      </c>
      <c r="CB539" s="4" t="str">
        <v>Kigezi High School, Kabale</v>
      </c>
      <c r="CC539" s="4" t="str">
        <v>Kigezi High School, Kabale</v>
      </c>
      <c r="CD539" s="4" t="str">
        <v>Kigezi High School, Kabale</v>
      </c>
      <c r="CE539" s="4" t="str">
        <v>Kigezi High School, Kabale</v>
      </c>
      <c r="CF539" s="4" t="str">
        <v>Kigezi High School, Kabale</v>
      </c>
      <c r="CG539" s="4" t="str">
        <v>Kigezi High School, Kabale</v>
      </c>
      <c r="CH539" s="4" t="str">
        <v>Kigezi High School, Kabale</v>
      </c>
      <c r="CJ539" s="4" t="str">
        <v>Kigezi High School, Kabale</v>
      </c>
      <c r="CK539" s="4" t="str">
        <v>Kigezi High School, Kabale</v>
      </c>
      <c r="CL539" s="4" t="str">
        <v>Kigezi High School, Kabale</v>
      </c>
      <c r="CM539" s="4" t="str">
        <v>Kigezi High School, Kabale</v>
      </c>
      <c r="CN539" s="4" t="str">
        <v>Kigezi High School, Kabale</v>
      </c>
      <c r="CO539" s="4" t="str">
        <v>Kigezi High School, Kabale</v>
      </c>
      <c r="CP539" s="4" t="str">
        <v>Kigezi High School, Kabale</v>
      </c>
      <c r="CQ539" s="4" t="str">
        <v>Kigezi High School, Kabale</v>
      </c>
      <c r="CR539" s="4" t="str">
        <v>Kigezi High School, Kabale</v>
      </c>
      <c r="CS539" s="4" t="str">
        <v>Kigezi High School, Kabale</v>
      </c>
      <c r="CT539" s="4" t="str">
        <v>Kigezi High School, Kabale</v>
      </c>
      <c r="CU539" s="4" t="str">
        <v>Kigezi High School, Kabale</v>
      </c>
      <c r="CV539" s="4" t="str">
        <v>Kigezi High School, Kabale</v>
      </c>
      <c r="CW539" s="4" t="str">
        <v>Kigezi High School, Kabale</v>
      </c>
      <c r="CX539" s="4" t="str">
        <v>Kigezi High School, Kabale</v>
      </c>
      <c r="CY539" s="4" t="str">
        <v>Kigezi High School, Kabale</v>
      </c>
      <c r="CZ539" s="4" t="str">
        <v>Kigezi High School, Kabale</v>
      </c>
      <c r="DA539" s="4" t="str">
        <v>Kigezi High School, Kabale</v>
      </c>
      <c r="DB539" s="4" t="str">
        <v>Kigezi High School, Kabale</v>
      </c>
      <c r="DC539" s="4" t="str">
        <v>Kigezi High School, Kabale</v>
      </c>
      <c r="DD539" s="4" t="str">
        <v>Kigezi High School, Kabale</v>
      </c>
      <c r="DE539" s="4" t="str">
        <v>Kigezi High School, Kabale</v>
      </c>
      <c r="DF539" s="4" t="str">
        <v>Kigezi High School, Kabale</v>
      </c>
      <c r="DG539" s="4" t="str">
        <v>Kigezi High School, Kabale</v>
      </c>
      <c r="DH539" s="4" t="str">
        <v>Kigezi High School, Kabale</v>
      </c>
      <c r="DI539" s="4" t="str">
        <v>Kigezi High School, Kabale</v>
      </c>
      <c r="DJ539" s="4" t="str">
        <v>Kigezi High School, Kabale</v>
      </c>
      <c r="DK539" s="4" t="str">
        <v>Kigezi High School, Kabale</v>
      </c>
      <c r="DL539" s="4" t="str">
        <v>Kigezi High School, Kabale</v>
      </c>
      <c r="DM539" s="4" t="str">
        <v>Kigezi High School, Kabale</v>
      </c>
      <c r="DN539" s="4" t="str">
        <v>Kigezi High School, Kabale</v>
      </c>
      <c r="DO539" s="4" t="str">
        <v>Kigezi High School, Kabale</v>
      </c>
      <c r="DP539" s="4" t="str">
        <v>Kigezi High School, Kabale</v>
      </c>
    </row>
    <row r="540" spans="1:120" x14ac:dyDescent="0.35">
      <c r="A540" s="4">
        <v>-15.91</v>
      </c>
      <c r="B540" s="4">
        <v>35.65</v>
      </c>
      <c r="C540" s="4" t="s">
        <v>230</v>
      </c>
      <c r="D540" s="4" t="s">
        <v>130</v>
      </c>
      <c r="E540" s="4" t="s">
        <v>741</v>
      </c>
      <c r="F540" s="4">
        <v>550</v>
      </c>
      <c r="G540" s="4" t="str">
        <f t="shared" si="8"/>
        <v>Malawi-Mulanje</v>
      </c>
      <c r="BA540" s="4" t="str">
        <v>Kigezi High School, Kabale (1)</v>
      </c>
      <c r="BB540" s="4" t="str">
        <v>Kigezi High School, Kabale (1)</v>
      </c>
      <c r="BC540" s="4" t="str">
        <v>Kigezi High School, Kabale (1)</v>
      </c>
      <c r="BD540" s="4" t="str">
        <v>Kigezi High School, Kabale (1)</v>
      </c>
      <c r="BE540" s="4" t="str">
        <v>Kigezi High School, Kabale (1)</v>
      </c>
      <c r="BF540" s="4" t="str">
        <v>Kigezi High School, Kabale (1)</v>
      </c>
      <c r="BG540" s="4" t="str">
        <v>Kigezi High School, Kabale (1)</v>
      </c>
      <c r="BH540" s="4" t="str">
        <v>Kigezi High School, Kabale (1)</v>
      </c>
      <c r="BI540" s="4" t="str">
        <v>Kigezi High School, Kabale (1)</v>
      </c>
      <c r="BJ540" s="4" t="str">
        <v>Kigezi High School, Kabale (1)</v>
      </c>
      <c r="BK540" s="4" t="str">
        <v>Kigezi High School, Kabale (1)</v>
      </c>
      <c r="BL540" s="4" t="str">
        <v>Kigezi High School, Kabale (1)</v>
      </c>
      <c r="BM540" s="4" t="str">
        <v>Kigezi High School, Kabale (1)</v>
      </c>
      <c r="BN540" s="4" t="str">
        <v>Kigezi High School, Kabale (1)</v>
      </c>
      <c r="BO540" s="4" t="str">
        <v>Kigezi High School, Kabale (1)</v>
      </c>
      <c r="BP540" s="4" t="str">
        <v>Kigezi High School, Kabale (1)</v>
      </c>
      <c r="BQ540" s="4" t="str">
        <v>Kigezi High School, Kabale (1)</v>
      </c>
      <c r="BR540" s="4" t="str">
        <v>Kigezi High School, Kabale (1)</v>
      </c>
      <c r="BS540" s="4" t="str">
        <v>Kigezi High School, Kabale (1)</v>
      </c>
      <c r="BT540" s="4" t="str">
        <v>Kigezi High School, Kabale (1)</v>
      </c>
      <c r="BU540" s="4" t="str">
        <v>Kigezi High School, Kabale (1)</v>
      </c>
      <c r="BV540" s="4" t="str">
        <v>Kigezi High School, Kabale (1)</v>
      </c>
      <c r="BW540" s="4" t="str">
        <v>Kigezi High School, Kabale (1)</v>
      </c>
      <c r="BX540" s="4" t="str">
        <v>Kigezi High School, Kabale (1)</v>
      </c>
      <c r="BY540" s="4" t="str">
        <v>Kigezi High School, Kabale (1)</v>
      </c>
      <c r="BZ540" s="4" t="str">
        <v>Kigezi High School, Kabale (1)</v>
      </c>
      <c r="CA540" s="4" t="str">
        <v>Kigezi High School, Kabale (1)</v>
      </c>
      <c r="CB540" s="4" t="str">
        <v>Kigezi High School, Kabale (1)</v>
      </c>
      <c r="CC540" s="4" t="str">
        <v>Kigezi High School, Kabale (1)</v>
      </c>
      <c r="CD540" s="4" t="str">
        <v>Kigezi High School, Kabale (1)</v>
      </c>
      <c r="CE540" s="4" t="str">
        <v>Kigezi High School, Kabale (1)</v>
      </c>
      <c r="CF540" s="4" t="str">
        <v>Kigezi High School, Kabale (1)</v>
      </c>
      <c r="CG540" s="4" t="str">
        <v>Kigezi High School, Kabale (1)</v>
      </c>
      <c r="CH540" s="4" t="str">
        <v>Kigezi High School, Kabale (1)</v>
      </c>
      <c r="CJ540" s="4" t="str">
        <v>Kigezi High School, Kabale (1)</v>
      </c>
      <c r="CK540" s="4" t="str">
        <v>Kigezi High School, Kabale (1)</v>
      </c>
      <c r="CL540" s="4" t="str">
        <v>Kigezi High School, Kabale (1)</v>
      </c>
      <c r="CM540" s="4" t="str">
        <v>Kigezi High School, Kabale (1)</v>
      </c>
      <c r="CN540" s="4" t="str">
        <v>Kigezi High School, Kabale (1)</v>
      </c>
      <c r="CO540" s="4" t="str">
        <v>Kigezi High School, Kabale (1)</v>
      </c>
      <c r="CP540" s="4" t="str">
        <v>Kigezi High School, Kabale (1)</v>
      </c>
      <c r="CQ540" s="4" t="str">
        <v>Kigezi High School, Kabale (1)</v>
      </c>
      <c r="CR540" s="4" t="str">
        <v>Kigezi High School, Kabale (1)</v>
      </c>
      <c r="CS540" s="4" t="str">
        <v>Kigezi High School, Kabale (1)</v>
      </c>
      <c r="CT540" s="4" t="str">
        <v>Kigezi High School, Kabale (1)</v>
      </c>
      <c r="CU540" s="4" t="str">
        <v>Kigezi High School, Kabale (1)</v>
      </c>
      <c r="CV540" s="4" t="str">
        <v>Kigezi High School, Kabale (1)</v>
      </c>
      <c r="CW540" s="4" t="str">
        <v>Kigezi High School, Kabale (1)</v>
      </c>
      <c r="CX540" s="4" t="str">
        <v>Kigezi High School, Kabale (1)</v>
      </c>
      <c r="CY540" s="4" t="str">
        <v>Kigezi High School, Kabale (1)</v>
      </c>
      <c r="CZ540" s="4" t="str">
        <v>Kigezi High School, Kabale (1)</v>
      </c>
      <c r="DA540" s="4" t="str">
        <v>Kigezi High School, Kabale (1)</v>
      </c>
      <c r="DB540" s="4" t="str">
        <v>Kigezi High School, Kabale (1)</v>
      </c>
      <c r="DC540" s="4" t="str">
        <v>Kigezi High School, Kabale (1)</v>
      </c>
      <c r="DD540" s="4" t="str">
        <v>Kigezi High School, Kabale (1)</v>
      </c>
      <c r="DE540" s="4" t="str">
        <v>Kigezi High School, Kabale (1)</v>
      </c>
      <c r="DF540" s="4" t="str">
        <v>Kigezi High School, Kabale (1)</v>
      </c>
      <c r="DG540" s="4" t="str">
        <v>Kigezi High School, Kabale (1)</v>
      </c>
      <c r="DH540" s="4" t="str">
        <v>Kigezi High School, Kabale (1)</v>
      </c>
      <c r="DI540" s="4" t="str">
        <v>Kigezi High School, Kabale (1)</v>
      </c>
      <c r="DJ540" s="4" t="str">
        <v>Kigezi High School, Kabale (1)</v>
      </c>
      <c r="DK540" s="4" t="str">
        <v>Kigezi High School, Kabale (1)</v>
      </c>
      <c r="DL540" s="4" t="str">
        <v>Kigezi High School, Kabale (1)</v>
      </c>
      <c r="DM540" s="4" t="str">
        <v>Kigezi High School, Kabale (1)</v>
      </c>
      <c r="DN540" s="4" t="str">
        <v>Kigezi High School, Kabale (1)</v>
      </c>
      <c r="DO540" s="4" t="str">
        <v>Kigezi High School, Kabale (1)</v>
      </c>
      <c r="DP540" s="4" t="str">
        <v>Kigezi High School, Kabale (1)</v>
      </c>
    </row>
    <row r="541" spans="1:120" x14ac:dyDescent="0.35">
      <c r="A541" s="4">
        <v>-13.29</v>
      </c>
      <c r="B541" s="4">
        <v>34.130000000000003</v>
      </c>
      <c r="C541" s="4" t="s">
        <v>230</v>
      </c>
      <c r="D541" s="4" t="s">
        <v>130</v>
      </c>
      <c r="E541" s="4" t="s">
        <v>742</v>
      </c>
      <c r="F541" s="4">
        <v>550</v>
      </c>
      <c r="G541" s="4" t="str">
        <f t="shared" si="8"/>
        <v>Malawi-Mwansambo, Nkhotakota</v>
      </c>
      <c r="BA541" s="4" t="str">
        <v>Kigezi High School, Kabale (2)</v>
      </c>
      <c r="BB541" s="4" t="str">
        <v>Kigezi High School, Kabale (2)</v>
      </c>
      <c r="BC541" s="4" t="str">
        <v>Kigezi High School, Kabale (2)</v>
      </c>
      <c r="BD541" s="4" t="str">
        <v>Kigezi High School, Kabale (2)</v>
      </c>
      <c r="BE541" s="4" t="str">
        <v>Kigezi High School, Kabale (2)</v>
      </c>
      <c r="BF541" s="4" t="str">
        <v>Kigezi High School, Kabale (2)</v>
      </c>
      <c r="BG541" s="4" t="str">
        <v>Kigezi High School, Kabale (2)</v>
      </c>
      <c r="BH541" s="4" t="str">
        <v>Kigezi High School, Kabale (2)</v>
      </c>
      <c r="BI541" s="4" t="str">
        <v>Kigezi High School, Kabale (2)</v>
      </c>
      <c r="BJ541" s="4" t="str">
        <v>Kigezi High School, Kabale (2)</v>
      </c>
      <c r="BK541" s="4" t="str">
        <v>Kigezi High School, Kabale (2)</v>
      </c>
      <c r="BL541" s="4" t="str">
        <v>Kigezi High School, Kabale (2)</v>
      </c>
      <c r="BM541" s="4" t="str">
        <v>Kigezi High School, Kabale (2)</v>
      </c>
      <c r="BN541" s="4" t="str">
        <v>Kigezi High School, Kabale (2)</v>
      </c>
      <c r="BO541" s="4" t="str">
        <v>Kigezi High School, Kabale (2)</v>
      </c>
      <c r="BP541" s="4" t="str">
        <v>Kigezi High School, Kabale (2)</v>
      </c>
      <c r="BQ541" s="4" t="str">
        <v>Kigezi High School, Kabale (2)</v>
      </c>
      <c r="BR541" s="4" t="str">
        <v>Kigezi High School, Kabale (2)</v>
      </c>
      <c r="BS541" s="4" t="str">
        <v>Kigezi High School, Kabale (2)</v>
      </c>
      <c r="BT541" s="4" t="str">
        <v>Kigezi High School, Kabale (2)</v>
      </c>
      <c r="BU541" s="4" t="str">
        <v>Kigezi High School, Kabale (2)</v>
      </c>
      <c r="BV541" s="4" t="str">
        <v>Kigezi High School, Kabale (2)</v>
      </c>
      <c r="BW541" s="4" t="str">
        <v>Kigezi High School, Kabale (2)</v>
      </c>
      <c r="BX541" s="4" t="str">
        <v>Kigezi High School, Kabale (2)</v>
      </c>
      <c r="BY541" s="4" t="str">
        <v>Kigezi High School, Kabale (2)</v>
      </c>
      <c r="BZ541" s="4" t="str">
        <v>Kigezi High School, Kabale (2)</v>
      </c>
      <c r="CA541" s="4" t="str">
        <v>Kigezi High School, Kabale (2)</v>
      </c>
      <c r="CB541" s="4" t="str">
        <v>Kigezi High School, Kabale (2)</v>
      </c>
      <c r="CC541" s="4" t="str">
        <v>Kigezi High School, Kabale (2)</v>
      </c>
      <c r="CD541" s="4" t="str">
        <v>Kigezi High School, Kabale (2)</v>
      </c>
      <c r="CE541" s="4" t="str">
        <v>Kigezi High School, Kabale (2)</v>
      </c>
      <c r="CF541" s="4" t="str">
        <v>Kigezi High School, Kabale (2)</v>
      </c>
      <c r="CG541" s="4" t="str">
        <v>Kigezi High School, Kabale (2)</v>
      </c>
      <c r="CH541" s="4" t="str">
        <v>Kigezi High School, Kabale (2)</v>
      </c>
      <c r="CJ541" s="4" t="str">
        <v>Kigezi High School, Kabale (2)</v>
      </c>
      <c r="CK541" s="4" t="str">
        <v>Kigezi High School, Kabale (2)</v>
      </c>
      <c r="CL541" s="4" t="str">
        <v>Kigezi High School, Kabale (2)</v>
      </c>
      <c r="CM541" s="4" t="str">
        <v>Kigezi High School, Kabale (2)</v>
      </c>
      <c r="CN541" s="4" t="str">
        <v>Kigezi High School, Kabale (2)</v>
      </c>
      <c r="CO541" s="4" t="str">
        <v>Kigezi High School, Kabale (2)</v>
      </c>
      <c r="CP541" s="4" t="str">
        <v>Kigezi High School, Kabale (2)</v>
      </c>
      <c r="CQ541" s="4" t="str">
        <v>Kigezi High School, Kabale (2)</v>
      </c>
      <c r="CR541" s="4" t="str">
        <v>Kigezi High School, Kabale (2)</v>
      </c>
      <c r="CS541" s="4" t="str">
        <v>Kigezi High School, Kabale (2)</v>
      </c>
      <c r="CT541" s="4" t="str">
        <v>Kigezi High School, Kabale (2)</v>
      </c>
      <c r="CU541" s="4" t="str">
        <v>Kigezi High School, Kabale (2)</v>
      </c>
      <c r="CV541" s="4" t="str">
        <v>Kigezi High School, Kabale (2)</v>
      </c>
      <c r="CW541" s="4" t="str">
        <v>Kigezi High School, Kabale (2)</v>
      </c>
      <c r="CX541" s="4" t="str">
        <v>Kigezi High School, Kabale (2)</v>
      </c>
      <c r="CY541" s="4" t="str">
        <v>Kigezi High School, Kabale (2)</v>
      </c>
      <c r="CZ541" s="4" t="str">
        <v>Kigezi High School, Kabale (2)</v>
      </c>
      <c r="DA541" s="4" t="str">
        <v>Kigezi High School, Kabale (2)</v>
      </c>
      <c r="DB541" s="4" t="str">
        <v>Kigezi High School, Kabale (2)</v>
      </c>
      <c r="DC541" s="4" t="str">
        <v>Kigezi High School, Kabale (2)</v>
      </c>
      <c r="DD541" s="4" t="str">
        <v>Kigezi High School, Kabale (2)</v>
      </c>
      <c r="DE541" s="4" t="str">
        <v>Kigezi High School, Kabale (2)</v>
      </c>
      <c r="DF541" s="4" t="str">
        <v>Kigezi High School, Kabale (2)</v>
      </c>
      <c r="DG541" s="4" t="str">
        <v>Kigezi High School, Kabale (2)</v>
      </c>
      <c r="DH541" s="4" t="str">
        <v>Kigezi High School, Kabale (2)</v>
      </c>
      <c r="DI541" s="4" t="str">
        <v>Kigezi High School, Kabale (2)</v>
      </c>
      <c r="DJ541" s="4" t="str">
        <v>Kigezi High School, Kabale (2)</v>
      </c>
      <c r="DK541" s="4" t="str">
        <v>Kigezi High School, Kabale (2)</v>
      </c>
      <c r="DL541" s="4" t="str">
        <v>Kigezi High School, Kabale (2)</v>
      </c>
      <c r="DM541" s="4" t="str">
        <v>Kigezi High School, Kabale (2)</v>
      </c>
      <c r="DN541" s="4" t="str">
        <v>Kigezi High School, Kabale (2)</v>
      </c>
      <c r="DO541" s="4" t="str">
        <v>Kigezi High School, Kabale (2)</v>
      </c>
      <c r="DP541" s="4" t="str">
        <v>Kigezi High School, Kabale (2)</v>
      </c>
    </row>
    <row r="542" spans="1:120" x14ac:dyDescent="0.35">
      <c r="A542" s="4">
        <v>-11.89</v>
      </c>
      <c r="B542" s="4">
        <v>33.590000000000003</v>
      </c>
      <c r="C542" s="4" t="s">
        <v>230</v>
      </c>
      <c r="D542" s="4" t="s">
        <v>130</v>
      </c>
      <c r="E542" s="4" t="s">
        <v>743</v>
      </c>
      <c r="F542" s="4">
        <v>550</v>
      </c>
      <c r="G542" s="4" t="str">
        <f t="shared" si="8"/>
        <v>Malawi-Mzimba</v>
      </c>
      <c r="BA542" s="4" t="str">
        <v>Kilimanjaro</v>
      </c>
      <c r="BB542" s="4" t="str">
        <v>Kilimanjaro</v>
      </c>
      <c r="BC542" s="4" t="str">
        <v>Kilimanjaro</v>
      </c>
      <c r="BD542" s="4" t="str">
        <v>Kilimanjaro</v>
      </c>
      <c r="BE542" s="4" t="str">
        <v>Kilimanjaro</v>
      </c>
      <c r="BF542" s="4" t="str">
        <v>Kilimanjaro</v>
      </c>
      <c r="BG542" s="4" t="str">
        <v>Kilimanjaro</v>
      </c>
      <c r="BH542" s="4" t="str">
        <v>Kilimanjaro</v>
      </c>
      <c r="BI542" s="4" t="str">
        <v>Kilimanjaro</v>
      </c>
      <c r="BJ542" s="4" t="str">
        <v>Kilimanjaro</v>
      </c>
      <c r="BK542" s="4" t="str">
        <v>Kilimanjaro</v>
      </c>
      <c r="BL542" s="4" t="str">
        <v>Kilimanjaro</v>
      </c>
      <c r="BM542" s="4" t="str">
        <v>Kilimanjaro</v>
      </c>
      <c r="BN542" s="4" t="str">
        <v>Kilimanjaro</v>
      </c>
      <c r="BO542" s="4" t="str">
        <v>Kilimanjaro</v>
      </c>
      <c r="BP542" s="4" t="str">
        <v>Kilimanjaro</v>
      </c>
      <c r="BQ542" s="4" t="str">
        <v>Kilimanjaro</v>
      </c>
      <c r="BR542" s="4" t="str">
        <v>Kilimanjaro</v>
      </c>
      <c r="BS542" s="4" t="str">
        <v>Kilimanjaro</v>
      </c>
      <c r="BT542" s="4" t="str">
        <v>Kilimanjaro</v>
      </c>
      <c r="BU542" s="4" t="str">
        <v>Kilimanjaro</v>
      </c>
      <c r="BV542" s="4" t="str">
        <v>Kilimanjaro</v>
      </c>
      <c r="BW542" s="4" t="str">
        <v>Kilimanjaro</v>
      </c>
      <c r="BX542" s="4" t="str">
        <v>Kilimanjaro</v>
      </c>
      <c r="BY542" s="4" t="str">
        <v>Kilimanjaro</v>
      </c>
      <c r="BZ542" s="4" t="str">
        <v>Kilimanjaro</v>
      </c>
      <c r="CA542" s="4" t="str">
        <v>Kilimanjaro</v>
      </c>
      <c r="CB542" s="4" t="str">
        <v>Kilimanjaro</v>
      </c>
      <c r="CC542" s="4" t="str">
        <v>Kilimanjaro</v>
      </c>
      <c r="CD542" s="4" t="str">
        <v>Kilimanjaro</v>
      </c>
      <c r="CE542" s="4" t="str">
        <v>Kilimanjaro</v>
      </c>
      <c r="CF542" s="4" t="str">
        <v>Kilimanjaro</v>
      </c>
      <c r="CG542" s="4" t="str">
        <v>Kilimanjaro</v>
      </c>
      <c r="CH542" s="4" t="str">
        <v>Kilimanjaro</v>
      </c>
      <c r="CJ542" s="4" t="str">
        <v>Kilimanjaro</v>
      </c>
      <c r="CK542" s="4" t="str">
        <v>Kilimanjaro</v>
      </c>
      <c r="CL542" s="4" t="str">
        <v>Kilimanjaro</v>
      </c>
      <c r="CM542" s="4" t="str">
        <v>Kilimanjaro</v>
      </c>
      <c r="CN542" s="4" t="str">
        <v>Kilimanjaro</v>
      </c>
      <c r="CO542" s="4" t="str">
        <v>Kilimanjaro</v>
      </c>
      <c r="CP542" s="4" t="str">
        <v>Kilimanjaro</v>
      </c>
      <c r="CQ542" s="4" t="str">
        <v>Kilimanjaro</v>
      </c>
      <c r="CR542" s="4" t="str">
        <v>Kilimanjaro</v>
      </c>
      <c r="CS542" s="4" t="str">
        <v>Kilimanjaro</v>
      </c>
      <c r="CT542" s="4" t="str">
        <v>Kilimanjaro</v>
      </c>
      <c r="CU542" s="4" t="str">
        <v>Kilimanjaro</v>
      </c>
      <c r="CV542" s="4" t="str">
        <v>Kilimanjaro</v>
      </c>
      <c r="CW542" s="4" t="str">
        <v>Kilimanjaro</v>
      </c>
      <c r="CX542" s="4" t="str">
        <v>Kilimanjaro</v>
      </c>
      <c r="CY542" s="4" t="str">
        <v>Kilimanjaro</v>
      </c>
      <c r="CZ542" s="4" t="str">
        <v>Kilimanjaro</v>
      </c>
      <c r="DA542" s="4" t="str">
        <v>Kilimanjaro</v>
      </c>
      <c r="DB542" s="4" t="str">
        <v>Kilimanjaro</v>
      </c>
      <c r="DC542" s="4" t="str">
        <v>Kilimanjaro</v>
      </c>
      <c r="DD542" s="4" t="str">
        <v>Kilimanjaro</v>
      </c>
      <c r="DE542" s="4" t="str">
        <v>Kilimanjaro</v>
      </c>
      <c r="DF542" s="4" t="str">
        <v>Kilimanjaro</v>
      </c>
      <c r="DG542" s="4" t="str">
        <v>Kilimanjaro</v>
      </c>
      <c r="DH542" s="4" t="str">
        <v>Kilimanjaro</v>
      </c>
      <c r="DI542" s="4" t="str">
        <v>Kilimanjaro</v>
      </c>
      <c r="DJ542" s="4" t="str">
        <v>Kilimanjaro</v>
      </c>
      <c r="DK542" s="4" t="str">
        <v>Kilimanjaro</v>
      </c>
      <c r="DL542" s="4" t="str">
        <v>Kilimanjaro</v>
      </c>
      <c r="DM542" s="4" t="str">
        <v>Kilimanjaro</v>
      </c>
      <c r="DN542" s="4" t="str">
        <v>Kilimanjaro</v>
      </c>
      <c r="DO542" s="4" t="str">
        <v>Kilimanjaro</v>
      </c>
      <c r="DP542" s="4" t="str">
        <v>Kilimanjaro</v>
      </c>
    </row>
    <row r="543" spans="1:120" x14ac:dyDescent="0.35">
      <c r="A543" s="4">
        <v>-15.283200000000001</v>
      </c>
      <c r="B543" s="4">
        <v>35.404800000000002</v>
      </c>
      <c r="C543" s="4" t="s">
        <v>230</v>
      </c>
      <c r="D543" s="4" t="s">
        <v>138</v>
      </c>
      <c r="E543" s="4" t="s">
        <v>744</v>
      </c>
      <c r="F543" s="4">
        <v>200</v>
      </c>
      <c r="G543" s="4" t="str">
        <f t="shared" si="8"/>
        <v>Malawi-National Aquaculture Centre, Domasi</v>
      </c>
      <c r="BA543" s="4" t="str">
        <v>Kinwedji</v>
      </c>
      <c r="BB543" s="4" t="str">
        <v>Kinwedji</v>
      </c>
      <c r="BC543" s="4" t="str">
        <v>Kinwedji</v>
      </c>
      <c r="BD543" s="4" t="str">
        <v>Kinwedji</v>
      </c>
      <c r="BE543" s="4" t="str">
        <v>Kinwedji</v>
      </c>
      <c r="BF543" s="4" t="str">
        <v>Kinwedji</v>
      </c>
      <c r="BG543" s="4" t="str">
        <v>Kinwedji</v>
      </c>
      <c r="BH543" s="4" t="str">
        <v>Kinwedji</v>
      </c>
      <c r="BI543" s="4" t="str">
        <v>Kinwedji</v>
      </c>
      <c r="BJ543" s="4" t="str">
        <v>Kinwedji</v>
      </c>
      <c r="BK543" s="4" t="str">
        <v>Kinwedji</v>
      </c>
      <c r="BL543" s="4" t="str">
        <v>Kinwedji</v>
      </c>
      <c r="BM543" s="4" t="str">
        <v>Kinwedji</v>
      </c>
      <c r="BN543" s="4" t="str">
        <v>Kinwedji</v>
      </c>
      <c r="BO543" s="4" t="str">
        <v>Kinwedji</v>
      </c>
      <c r="BP543" s="4" t="str">
        <v>Kinwedji</v>
      </c>
      <c r="BQ543" s="4" t="str">
        <v>Kinwedji</v>
      </c>
      <c r="BR543" s="4" t="str">
        <v>Kinwedji</v>
      </c>
      <c r="BS543" s="4" t="str">
        <v>Kinwedji</v>
      </c>
      <c r="BT543" s="4" t="str">
        <v>Kinwedji</v>
      </c>
      <c r="BU543" s="4" t="str">
        <v>Kinwedji</v>
      </c>
      <c r="BV543" s="4" t="str">
        <v>Kinwedji</v>
      </c>
      <c r="BW543" s="4" t="str">
        <v>Kinwedji</v>
      </c>
      <c r="BX543" s="4" t="str">
        <v>Kinwedji</v>
      </c>
      <c r="BY543" s="4" t="str">
        <v>Kinwedji</v>
      </c>
      <c r="BZ543" s="4" t="str">
        <v>Kinwedji</v>
      </c>
      <c r="CA543" s="4" t="str">
        <v>Kinwedji</v>
      </c>
      <c r="CB543" s="4" t="str">
        <v>Kinwedji</v>
      </c>
      <c r="CC543" s="4" t="str">
        <v>Kinwedji</v>
      </c>
      <c r="CD543" s="4" t="str">
        <v>Kinwedji</v>
      </c>
      <c r="CE543" s="4" t="str">
        <v>Kinwedji</v>
      </c>
      <c r="CF543" s="4" t="str">
        <v>Kinwedji</v>
      </c>
      <c r="CG543" s="4" t="str">
        <v>Kinwedji</v>
      </c>
      <c r="CH543" s="4" t="str">
        <v>Kinwedji</v>
      </c>
      <c r="CJ543" s="4" t="str">
        <v>Kinwedji</v>
      </c>
      <c r="CK543" s="4" t="str">
        <v>Kinwedji</v>
      </c>
      <c r="CL543" s="4" t="str">
        <v>Kinwedji</v>
      </c>
      <c r="CM543" s="4" t="str">
        <v>Kinwedji</v>
      </c>
      <c r="CN543" s="4" t="str">
        <v>Kinwedji</v>
      </c>
      <c r="CO543" s="4" t="str">
        <v>Kinwedji</v>
      </c>
      <c r="CP543" s="4" t="str">
        <v>Kinwedji</v>
      </c>
      <c r="CQ543" s="4" t="str">
        <v>Kinwedji</v>
      </c>
      <c r="CR543" s="4" t="str">
        <v>Kinwedji</v>
      </c>
      <c r="CS543" s="4" t="str">
        <v>Kinwedji</v>
      </c>
      <c r="CT543" s="4" t="str">
        <v>Kinwedji</v>
      </c>
      <c r="CU543" s="4" t="str">
        <v>Kinwedji</v>
      </c>
      <c r="CV543" s="4" t="str">
        <v>Kinwedji</v>
      </c>
      <c r="CW543" s="4" t="str">
        <v>Kinwedji</v>
      </c>
      <c r="CX543" s="4" t="str">
        <v>Kinwedji</v>
      </c>
      <c r="CY543" s="4" t="str">
        <v>Kinwedji</v>
      </c>
      <c r="CZ543" s="4" t="str">
        <v>Kinwedji</v>
      </c>
      <c r="DA543" s="4" t="str">
        <v>Kinwedji</v>
      </c>
      <c r="DB543" s="4" t="str">
        <v>Kinwedji</v>
      </c>
      <c r="DC543" s="4" t="str">
        <v>Kinwedji</v>
      </c>
      <c r="DD543" s="4" t="str">
        <v>Kinwedji</v>
      </c>
      <c r="DE543" s="4" t="str">
        <v>Kinwedji</v>
      </c>
      <c r="DF543" s="4" t="str">
        <v>Kinwedji</v>
      </c>
      <c r="DG543" s="4" t="str">
        <v>Kinwedji</v>
      </c>
      <c r="DH543" s="4" t="str">
        <v>Kinwedji</v>
      </c>
      <c r="DI543" s="4" t="str">
        <v>Kinwedji</v>
      </c>
      <c r="DJ543" s="4" t="str">
        <v>Kinwedji</v>
      </c>
      <c r="DK543" s="4" t="str">
        <v>Kinwedji</v>
      </c>
      <c r="DL543" s="4" t="str">
        <v>Kinwedji</v>
      </c>
      <c r="DM543" s="4" t="str">
        <v>Kinwedji</v>
      </c>
      <c r="DN543" s="4" t="str">
        <v>Kinwedji</v>
      </c>
      <c r="DO543" s="4" t="str">
        <v>Kinwedji</v>
      </c>
      <c r="DP543" s="4" t="str">
        <v>Kinwedji</v>
      </c>
    </row>
    <row r="544" spans="1:120" x14ac:dyDescent="0.35">
      <c r="A544" s="4">
        <v>-14.33333</v>
      </c>
      <c r="B544" s="4">
        <v>34.5</v>
      </c>
      <c r="C544" s="4" t="s">
        <v>230</v>
      </c>
      <c r="D544" s="4" t="s">
        <v>130</v>
      </c>
      <c r="E544" s="4" t="s">
        <v>745</v>
      </c>
      <c r="F544" s="4">
        <v>917</v>
      </c>
      <c r="G544" s="4" t="str">
        <f t="shared" si="8"/>
        <v>Malawi-Ngwege</v>
      </c>
      <c r="BA544" s="4" t="str">
        <v>Kinwedji.Deve.Totinga</v>
      </c>
      <c r="BB544" s="4" t="str">
        <v>Kinwedji.Deve.Totinga</v>
      </c>
      <c r="BC544" s="4" t="str">
        <v>Kinwedji.Deve.Totinga</v>
      </c>
      <c r="BD544" s="4" t="str">
        <v>Kinwedji.Deve.Totinga</v>
      </c>
      <c r="BE544" s="4" t="str">
        <v>Kinwedji.Deve.Totinga</v>
      </c>
      <c r="BF544" s="4" t="str">
        <v>Kinwedji.Deve.Totinga</v>
      </c>
      <c r="BG544" s="4" t="str">
        <v>Kinwedji.Deve.Totinga</v>
      </c>
      <c r="BH544" s="4" t="str">
        <v>Kinwedji.Deve.Totinga</v>
      </c>
      <c r="BI544" s="4" t="str">
        <v>Kinwedji.Deve.Totinga</v>
      </c>
      <c r="BJ544" s="4" t="str">
        <v>Kinwedji.Deve.Totinga</v>
      </c>
      <c r="BK544" s="4" t="str">
        <v>Kinwedji.Deve.Totinga</v>
      </c>
      <c r="BL544" s="4" t="str">
        <v>Kinwedji.Deve.Totinga</v>
      </c>
      <c r="BM544" s="4" t="str">
        <v>Kinwedji.Deve.Totinga</v>
      </c>
      <c r="BN544" s="4" t="str">
        <v>Kinwedji.Deve.Totinga</v>
      </c>
      <c r="BO544" s="4" t="str">
        <v>Kinwedji.Deve.Totinga</v>
      </c>
      <c r="BP544" s="4" t="str">
        <v>Kinwedji.Deve.Totinga</v>
      </c>
      <c r="BQ544" s="4" t="str">
        <v>Kinwedji.Deve.Totinga</v>
      </c>
      <c r="BR544" s="4" t="str">
        <v>Kinwedji.Deve.Totinga</v>
      </c>
      <c r="BS544" s="4" t="str">
        <v>Kinwedji.Deve.Totinga</v>
      </c>
      <c r="BT544" s="4" t="str">
        <v>Kinwedji.Deve.Totinga</v>
      </c>
      <c r="BU544" s="4" t="str">
        <v>Kinwedji.Deve.Totinga</v>
      </c>
      <c r="BV544" s="4" t="str">
        <v>Kinwedji.Deve.Totinga</v>
      </c>
      <c r="BW544" s="4" t="str">
        <v>Kinwedji.Deve.Totinga</v>
      </c>
      <c r="BX544" s="4" t="str">
        <v>Kinwedji.Deve.Totinga</v>
      </c>
      <c r="BY544" s="4" t="str">
        <v>Kinwedji.Deve.Totinga</v>
      </c>
      <c r="BZ544" s="4" t="str">
        <v>Kinwedji.Deve.Totinga</v>
      </c>
      <c r="CA544" s="4" t="str">
        <v>Kinwedji.Deve.Totinga</v>
      </c>
      <c r="CB544" s="4" t="str">
        <v>Kinwedji.Deve.Totinga</v>
      </c>
      <c r="CC544" s="4" t="str">
        <v>Kinwedji.Deve.Totinga</v>
      </c>
      <c r="CD544" s="4" t="str">
        <v>Kinwedji.Deve.Totinga</v>
      </c>
      <c r="CE544" s="4" t="str">
        <v>Kinwedji.Deve.Totinga</v>
      </c>
      <c r="CF544" s="4" t="str">
        <v>Kinwedji.Deve.Totinga</v>
      </c>
      <c r="CG544" s="4" t="str">
        <v>Kinwedji.Deve.Totinga</v>
      </c>
      <c r="CH544" s="4" t="str">
        <v>Kinwedji.Deve.Totinga</v>
      </c>
      <c r="CJ544" s="4" t="str">
        <v>Kinwedji.Deve.Totinga</v>
      </c>
      <c r="CK544" s="4" t="str">
        <v>Kinwedji.Deve.Totinga</v>
      </c>
      <c r="CL544" s="4" t="str">
        <v>Kinwedji.Deve.Totinga</v>
      </c>
      <c r="CM544" s="4" t="str">
        <v>Kinwedji.Deve.Totinga</v>
      </c>
      <c r="CN544" s="4" t="str">
        <v>Kinwedji.Deve.Totinga</v>
      </c>
      <c r="CO544" s="4" t="str">
        <v>Kinwedji.Deve.Totinga</v>
      </c>
      <c r="CP544" s="4" t="str">
        <v>Kinwedji.Deve.Totinga</v>
      </c>
      <c r="CQ544" s="4" t="str">
        <v>Kinwedji.Deve.Totinga</v>
      </c>
      <c r="CR544" s="4" t="str">
        <v>Kinwedji.Deve.Totinga</v>
      </c>
      <c r="CS544" s="4" t="str">
        <v>Kinwedji.Deve.Totinga</v>
      </c>
      <c r="CT544" s="4" t="str">
        <v>Kinwedji.Deve.Totinga</v>
      </c>
      <c r="CU544" s="4" t="str">
        <v>Kinwedji.Deve.Totinga</v>
      </c>
      <c r="CV544" s="4" t="str">
        <v>Kinwedji.Deve.Totinga</v>
      </c>
      <c r="CW544" s="4" t="str">
        <v>Kinwedji.Deve.Totinga</v>
      </c>
      <c r="CX544" s="4" t="str">
        <v>Kinwedji.Deve.Totinga</v>
      </c>
      <c r="CY544" s="4" t="str">
        <v>Kinwedji.Deve.Totinga</v>
      </c>
      <c r="CZ544" s="4" t="str">
        <v>Kinwedji.Deve.Totinga</v>
      </c>
      <c r="DA544" s="4" t="str">
        <v>Kinwedji.Deve.Totinga</v>
      </c>
      <c r="DB544" s="4" t="str">
        <v>Kinwedji.Deve.Totinga</v>
      </c>
      <c r="DC544" s="4" t="str">
        <v>Kinwedji.Deve.Totinga</v>
      </c>
      <c r="DD544" s="4" t="str">
        <v>Kinwedji.Deve.Totinga</v>
      </c>
      <c r="DE544" s="4" t="str">
        <v>Kinwedji.Deve.Totinga</v>
      </c>
      <c r="DF544" s="4" t="str">
        <v>Kinwedji.Deve.Totinga</v>
      </c>
      <c r="DG544" s="4" t="str">
        <v>Kinwedji.Deve.Totinga</v>
      </c>
      <c r="DH544" s="4" t="str">
        <v>Kinwedji.Deve.Totinga</v>
      </c>
      <c r="DI544" s="4" t="str">
        <v>Kinwedji.Deve.Totinga</v>
      </c>
      <c r="DJ544" s="4" t="str">
        <v>Kinwedji.Deve.Totinga</v>
      </c>
      <c r="DK544" s="4" t="str">
        <v>Kinwedji.Deve.Totinga</v>
      </c>
      <c r="DL544" s="4" t="str">
        <v>Kinwedji.Deve.Totinga</v>
      </c>
      <c r="DM544" s="4" t="str">
        <v>Kinwedji.Deve.Totinga</v>
      </c>
      <c r="DN544" s="4" t="str">
        <v>Kinwedji.Deve.Totinga</v>
      </c>
      <c r="DO544" s="4" t="str">
        <v>Kinwedji.Deve.Totinga</v>
      </c>
      <c r="DP544" s="4" t="str">
        <v>Kinwedji.Deve.Totinga</v>
      </c>
    </row>
    <row r="545" spans="1:120" x14ac:dyDescent="0.35">
      <c r="A545" s="4">
        <v>-14.783329999999999</v>
      </c>
      <c r="B545" s="4">
        <v>34.6</v>
      </c>
      <c r="C545" s="4" t="s">
        <v>230</v>
      </c>
      <c r="D545" s="4" t="s">
        <v>130</v>
      </c>
      <c r="E545" s="4" t="s">
        <v>746</v>
      </c>
      <c r="F545" s="4">
        <v>917</v>
      </c>
      <c r="G545" s="4" t="str">
        <f t="shared" si="8"/>
        <v>Malawi-Nkhande</v>
      </c>
      <c r="BA545" s="4" t="str">
        <v>Kirege</v>
      </c>
      <c r="BB545" s="4" t="str">
        <v>Kirege</v>
      </c>
      <c r="BC545" s="4" t="str">
        <v>Kirege</v>
      </c>
      <c r="BD545" s="4" t="str">
        <v>Kirege</v>
      </c>
      <c r="BE545" s="4" t="str">
        <v>Kirege</v>
      </c>
      <c r="BF545" s="4" t="str">
        <v>Kirege</v>
      </c>
      <c r="BG545" s="4" t="str">
        <v>Kirege</v>
      </c>
      <c r="BH545" s="4" t="str">
        <v>Kirege</v>
      </c>
      <c r="BI545" s="4" t="str">
        <v>Kirege</v>
      </c>
      <c r="BJ545" s="4" t="str">
        <v>Kirege</v>
      </c>
      <c r="BK545" s="4" t="str">
        <v>Kirege</v>
      </c>
      <c r="BL545" s="4" t="str">
        <v>Kirege</v>
      </c>
      <c r="BM545" s="4" t="str">
        <v>Kirege</v>
      </c>
      <c r="BN545" s="4" t="str">
        <v>Kirege</v>
      </c>
      <c r="BO545" s="4" t="str">
        <v>Kirege</v>
      </c>
      <c r="BP545" s="4" t="str">
        <v>Kirege</v>
      </c>
      <c r="BQ545" s="4" t="str">
        <v>Kirege</v>
      </c>
      <c r="BR545" s="4" t="str">
        <v>Kirege</v>
      </c>
      <c r="BS545" s="4" t="str">
        <v>Kirege</v>
      </c>
      <c r="BT545" s="4" t="str">
        <v>Kirege</v>
      </c>
      <c r="BU545" s="4" t="str">
        <v>Kirege</v>
      </c>
      <c r="BV545" s="4" t="str">
        <v>Kirege</v>
      </c>
      <c r="BW545" s="4" t="str">
        <v>Kirege</v>
      </c>
      <c r="BX545" s="4" t="str">
        <v>Kirege</v>
      </c>
      <c r="BY545" s="4" t="str">
        <v>Kirege</v>
      </c>
      <c r="BZ545" s="4" t="str">
        <v>Kirege</v>
      </c>
      <c r="CA545" s="4" t="str">
        <v>Kirege</v>
      </c>
      <c r="CB545" s="4" t="str">
        <v>Kirege</v>
      </c>
      <c r="CC545" s="4" t="str">
        <v>Kirege</v>
      </c>
      <c r="CD545" s="4" t="str">
        <v>Kirege</v>
      </c>
      <c r="CE545" s="4" t="str">
        <v>Kirege</v>
      </c>
      <c r="CF545" s="4" t="str">
        <v>Kirege</v>
      </c>
      <c r="CG545" s="4" t="str">
        <v>Kirege</v>
      </c>
      <c r="CH545" s="4" t="str">
        <v>Kirege</v>
      </c>
      <c r="CJ545" s="4" t="str">
        <v>Kirege</v>
      </c>
      <c r="CK545" s="4" t="str">
        <v>Kirege</v>
      </c>
      <c r="CL545" s="4" t="str">
        <v>Kirege</v>
      </c>
      <c r="CM545" s="4" t="str">
        <v>Kirege</v>
      </c>
      <c r="CN545" s="4" t="str">
        <v>Kirege</v>
      </c>
      <c r="CO545" s="4" t="str">
        <v>Kirege</v>
      </c>
      <c r="CP545" s="4" t="str">
        <v>Kirege</v>
      </c>
      <c r="CQ545" s="4" t="str">
        <v>Kirege</v>
      </c>
      <c r="CR545" s="4" t="str">
        <v>Kirege</v>
      </c>
      <c r="CS545" s="4" t="str">
        <v>Kirege</v>
      </c>
      <c r="CT545" s="4" t="str">
        <v>Kirege</v>
      </c>
      <c r="CU545" s="4" t="str">
        <v>Kirege</v>
      </c>
      <c r="CV545" s="4" t="str">
        <v>Kirege</v>
      </c>
      <c r="CW545" s="4" t="str">
        <v>Kirege</v>
      </c>
      <c r="CX545" s="4" t="str">
        <v>Kirege</v>
      </c>
      <c r="CY545" s="4" t="str">
        <v>Kirege</v>
      </c>
      <c r="CZ545" s="4" t="str">
        <v>Kirege</v>
      </c>
      <c r="DA545" s="4" t="str">
        <v>Kirege</v>
      </c>
      <c r="DB545" s="4" t="str">
        <v>Kirege</v>
      </c>
      <c r="DC545" s="4" t="str">
        <v>Kirege</v>
      </c>
      <c r="DD545" s="4" t="str">
        <v>Kirege</v>
      </c>
      <c r="DE545" s="4" t="str">
        <v>Kirege</v>
      </c>
      <c r="DF545" s="4" t="str">
        <v>Kirege</v>
      </c>
      <c r="DG545" s="4" t="str">
        <v>Kirege</v>
      </c>
      <c r="DH545" s="4" t="str">
        <v>Kirege</v>
      </c>
      <c r="DI545" s="4" t="str">
        <v>Kirege</v>
      </c>
      <c r="DJ545" s="4" t="str">
        <v>Kirege</v>
      </c>
      <c r="DK545" s="4" t="str">
        <v>Kirege</v>
      </c>
      <c r="DL545" s="4" t="str">
        <v>Kirege</v>
      </c>
      <c r="DM545" s="4" t="str">
        <v>Kirege</v>
      </c>
      <c r="DN545" s="4" t="str">
        <v>Kirege</v>
      </c>
      <c r="DO545" s="4" t="str">
        <v>Kirege</v>
      </c>
      <c r="DP545" s="4" t="str">
        <v>Kirege</v>
      </c>
    </row>
    <row r="546" spans="1:120" x14ac:dyDescent="0.35">
      <c r="A546" s="4">
        <v>-13</v>
      </c>
      <c r="B546" s="4">
        <v>33.799999999999997</v>
      </c>
      <c r="C546" s="4" t="s">
        <v>230</v>
      </c>
      <c r="D546" s="4" t="s">
        <v>130</v>
      </c>
      <c r="E546" s="4" t="s">
        <v>747</v>
      </c>
      <c r="F546" s="4">
        <v>5500</v>
      </c>
      <c r="G546" s="4" t="str">
        <f t="shared" si="8"/>
        <v>Malawi-Nkhotakota.Dowa</v>
      </c>
      <c r="BA546" s="4" t="str">
        <v>Kireka</v>
      </c>
      <c r="BB546" s="4" t="str">
        <v>Kireka</v>
      </c>
      <c r="BC546" s="4" t="str">
        <v>Kireka</v>
      </c>
      <c r="BD546" s="4" t="str">
        <v>Kireka</v>
      </c>
      <c r="BE546" s="4" t="str">
        <v>Kireka</v>
      </c>
      <c r="BF546" s="4" t="str">
        <v>Kireka</v>
      </c>
      <c r="BG546" s="4" t="str">
        <v>Kireka</v>
      </c>
      <c r="BH546" s="4" t="str">
        <v>Kireka</v>
      </c>
      <c r="BI546" s="4" t="str">
        <v>Kireka</v>
      </c>
      <c r="BJ546" s="4" t="str">
        <v>Kireka</v>
      </c>
      <c r="BK546" s="4" t="str">
        <v>Kireka</v>
      </c>
      <c r="BL546" s="4" t="str">
        <v>Kireka</v>
      </c>
      <c r="BM546" s="4" t="str">
        <v>Kireka</v>
      </c>
      <c r="BN546" s="4" t="str">
        <v>Kireka</v>
      </c>
      <c r="BO546" s="4" t="str">
        <v>Kireka</v>
      </c>
      <c r="BP546" s="4" t="str">
        <v>Kireka</v>
      </c>
      <c r="BQ546" s="4" t="str">
        <v>Kireka</v>
      </c>
      <c r="BR546" s="4" t="str">
        <v>Kireka</v>
      </c>
      <c r="BS546" s="4" t="str">
        <v>Kireka</v>
      </c>
      <c r="BT546" s="4" t="str">
        <v>Kireka</v>
      </c>
      <c r="BU546" s="4" t="str">
        <v>Kireka</v>
      </c>
      <c r="BV546" s="4" t="str">
        <v>Kireka</v>
      </c>
      <c r="BW546" s="4" t="str">
        <v>Kireka</v>
      </c>
      <c r="BX546" s="4" t="str">
        <v>Kireka</v>
      </c>
      <c r="BY546" s="4" t="str">
        <v>Kireka</v>
      </c>
      <c r="BZ546" s="4" t="str">
        <v>Kireka</v>
      </c>
      <c r="CA546" s="4" t="str">
        <v>Kireka</v>
      </c>
      <c r="CB546" s="4" t="str">
        <v>Kireka</v>
      </c>
      <c r="CC546" s="4" t="str">
        <v>Kireka</v>
      </c>
      <c r="CD546" s="4" t="str">
        <v>Kireka</v>
      </c>
      <c r="CE546" s="4" t="str">
        <v>Kireka</v>
      </c>
      <c r="CF546" s="4" t="str">
        <v>Kireka</v>
      </c>
      <c r="CG546" s="4" t="str">
        <v>Kireka</v>
      </c>
      <c r="CH546" s="4" t="str">
        <v>Kireka</v>
      </c>
      <c r="CJ546" s="4" t="str">
        <v>Kireka</v>
      </c>
      <c r="CK546" s="4" t="str">
        <v>Kireka</v>
      </c>
      <c r="CL546" s="4" t="str">
        <v>Kireka</v>
      </c>
      <c r="CM546" s="4" t="str">
        <v>Kireka</v>
      </c>
      <c r="CN546" s="4" t="str">
        <v>Kireka</v>
      </c>
      <c r="CO546" s="4" t="str">
        <v>Kireka</v>
      </c>
      <c r="CP546" s="4" t="str">
        <v>Kireka</v>
      </c>
      <c r="CQ546" s="4" t="str">
        <v>Kireka</v>
      </c>
      <c r="CR546" s="4" t="str">
        <v>Kireka</v>
      </c>
      <c r="CS546" s="4" t="str">
        <v>Kireka</v>
      </c>
      <c r="CT546" s="4" t="str">
        <v>Kireka</v>
      </c>
      <c r="CU546" s="4" t="str">
        <v>Kireka</v>
      </c>
      <c r="CV546" s="4" t="str">
        <v>Kireka</v>
      </c>
      <c r="CW546" s="4" t="str">
        <v>Kireka</v>
      </c>
      <c r="CX546" s="4" t="str">
        <v>Kireka</v>
      </c>
      <c r="CY546" s="4" t="str">
        <v>Kireka</v>
      </c>
      <c r="CZ546" s="4" t="str">
        <v>Kireka</v>
      </c>
      <c r="DA546" s="4" t="str">
        <v>Kireka</v>
      </c>
      <c r="DB546" s="4" t="str">
        <v>Kireka</v>
      </c>
      <c r="DC546" s="4" t="str">
        <v>Kireka</v>
      </c>
      <c r="DD546" s="4" t="str">
        <v>Kireka</v>
      </c>
      <c r="DE546" s="4" t="str">
        <v>Kireka</v>
      </c>
      <c r="DF546" s="4" t="str">
        <v>Kireka</v>
      </c>
      <c r="DG546" s="4" t="str">
        <v>Kireka</v>
      </c>
      <c r="DH546" s="4" t="str">
        <v>Kireka</v>
      </c>
      <c r="DI546" s="4" t="str">
        <v>Kireka</v>
      </c>
      <c r="DJ546" s="4" t="str">
        <v>Kireka</v>
      </c>
      <c r="DK546" s="4" t="str">
        <v>Kireka</v>
      </c>
      <c r="DL546" s="4" t="str">
        <v>Kireka</v>
      </c>
      <c r="DM546" s="4" t="str">
        <v>Kireka</v>
      </c>
      <c r="DN546" s="4" t="str">
        <v>Kireka</v>
      </c>
      <c r="DO546" s="4" t="str">
        <v>Kireka</v>
      </c>
      <c r="DP546" s="4" t="str">
        <v>Kireka</v>
      </c>
    </row>
    <row r="547" spans="1:120" x14ac:dyDescent="0.35">
      <c r="A547" s="4">
        <v>-15.883330000000001</v>
      </c>
      <c r="B547" s="4">
        <v>34.950000000000003</v>
      </c>
      <c r="C547" s="4" t="s">
        <v>230</v>
      </c>
      <c r="D547" s="4" t="s">
        <v>130</v>
      </c>
      <c r="E547" s="4" t="s">
        <v>748</v>
      </c>
      <c r="F547" s="4">
        <v>917</v>
      </c>
      <c r="G547" s="4" t="str">
        <f t="shared" si="8"/>
        <v>Malawi-Ntonda EPA</v>
      </c>
      <c r="BA547" s="4" t="str">
        <v>Kisii District</v>
      </c>
      <c r="BB547" s="4" t="str">
        <v>Kisii District</v>
      </c>
      <c r="BC547" s="4" t="str">
        <v>Kisii District</v>
      </c>
      <c r="BD547" s="4" t="str">
        <v>Kisii District</v>
      </c>
      <c r="BE547" s="4" t="str">
        <v>Kisii District</v>
      </c>
      <c r="BF547" s="4" t="str">
        <v>Kisii District</v>
      </c>
      <c r="BG547" s="4" t="str">
        <v>Kisii District</v>
      </c>
      <c r="BH547" s="4" t="str">
        <v>Kisii District</v>
      </c>
      <c r="BI547" s="4" t="str">
        <v>Kisii District</v>
      </c>
      <c r="BJ547" s="4" t="str">
        <v>Kisii District</v>
      </c>
      <c r="BK547" s="4" t="str">
        <v>Kisii District</v>
      </c>
      <c r="BL547" s="4" t="str">
        <v>Kisii District</v>
      </c>
      <c r="BM547" s="4" t="str">
        <v>Kisii District</v>
      </c>
      <c r="BN547" s="4" t="str">
        <v>Kisii District</v>
      </c>
      <c r="BO547" s="4" t="str">
        <v>Kisii District</v>
      </c>
      <c r="BP547" s="4" t="str">
        <v>Kisii District</v>
      </c>
      <c r="BQ547" s="4" t="str">
        <v>Kisii District</v>
      </c>
      <c r="BR547" s="4" t="str">
        <v>Kisii District</v>
      </c>
      <c r="BS547" s="4" t="str">
        <v>Kisii District</v>
      </c>
      <c r="BT547" s="4" t="str">
        <v>Kisii District</v>
      </c>
      <c r="BU547" s="4" t="str">
        <v>Kisii District</v>
      </c>
      <c r="BV547" s="4" t="str">
        <v>Kisii District</v>
      </c>
      <c r="BW547" s="4" t="str">
        <v>Kisii District</v>
      </c>
      <c r="BX547" s="4" t="str">
        <v>Kisii District</v>
      </c>
      <c r="BY547" s="4" t="str">
        <v>Kisii District</v>
      </c>
      <c r="BZ547" s="4" t="str">
        <v>Kisii District</v>
      </c>
      <c r="CA547" s="4" t="str">
        <v>Kisii District</v>
      </c>
      <c r="CB547" s="4" t="str">
        <v>Kisii District</v>
      </c>
      <c r="CC547" s="4" t="str">
        <v>Kisii District</v>
      </c>
      <c r="CD547" s="4" t="str">
        <v>Kisii District</v>
      </c>
      <c r="CE547" s="4" t="str">
        <v>Kisii District</v>
      </c>
      <c r="CF547" s="4" t="str">
        <v>Kisii District</v>
      </c>
      <c r="CG547" s="4" t="str">
        <v>Kisii District</v>
      </c>
      <c r="CH547" s="4" t="str">
        <v>Kisii District</v>
      </c>
      <c r="CJ547" s="4" t="str">
        <v>Kisii District</v>
      </c>
      <c r="CK547" s="4" t="str">
        <v>Kisii District</v>
      </c>
      <c r="CL547" s="4" t="str">
        <v>Kisii District</v>
      </c>
      <c r="CM547" s="4" t="str">
        <v>Kisii District</v>
      </c>
      <c r="CN547" s="4" t="str">
        <v>Kisii District</v>
      </c>
      <c r="CO547" s="4" t="str">
        <v>Kisii District</v>
      </c>
      <c r="CP547" s="4" t="str">
        <v>Kisii District</v>
      </c>
      <c r="CQ547" s="4" t="str">
        <v>Kisii District</v>
      </c>
      <c r="CR547" s="4" t="str">
        <v>Kisii District</v>
      </c>
      <c r="CS547" s="4" t="str">
        <v>Kisii District</v>
      </c>
      <c r="CT547" s="4" t="str">
        <v>Kisii District</v>
      </c>
      <c r="CU547" s="4" t="str">
        <v>Kisii District</v>
      </c>
      <c r="CV547" s="4" t="str">
        <v>Kisii District</v>
      </c>
      <c r="CW547" s="4" t="str">
        <v>Kisii District</v>
      </c>
      <c r="CX547" s="4" t="str">
        <v>Kisii District</v>
      </c>
      <c r="CY547" s="4" t="str">
        <v>Kisii District</v>
      </c>
      <c r="CZ547" s="4" t="str">
        <v>Kisii District</v>
      </c>
      <c r="DA547" s="4" t="str">
        <v>Kisii District</v>
      </c>
      <c r="DB547" s="4" t="str">
        <v>Kisii District</v>
      </c>
      <c r="DC547" s="4" t="str">
        <v>Kisii District</v>
      </c>
      <c r="DD547" s="4" t="str">
        <v>Kisii District</v>
      </c>
      <c r="DE547" s="4" t="str">
        <v>Kisii District</v>
      </c>
      <c r="DF547" s="4" t="str">
        <v>Kisii District</v>
      </c>
      <c r="DG547" s="4" t="str">
        <v>Kisii District</v>
      </c>
      <c r="DH547" s="4" t="str">
        <v>Kisii District</v>
      </c>
      <c r="DI547" s="4" t="str">
        <v>Kisii District</v>
      </c>
      <c r="DJ547" s="4" t="str">
        <v>Kisii District</v>
      </c>
      <c r="DK547" s="4" t="str">
        <v>Kisii District</v>
      </c>
      <c r="DL547" s="4" t="str">
        <v>Kisii District</v>
      </c>
      <c r="DM547" s="4" t="str">
        <v>Kisii District</v>
      </c>
      <c r="DN547" s="4" t="str">
        <v>Kisii District</v>
      </c>
      <c r="DO547" s="4" t="str">
        <v>Kisii District</v>
      </c>
      <c r="DP547" s="4" t="str">
        <v>Kisii District</v>
      </c>
    </row>
    <row r="548" spans="1:120" x14ac:dyDescent="0.35">
      <c r="A548" s="4">
        <v>-14.966670000000001</v>
      </c>
      <c r="B548" s="4">
        <v>34.733330000000002</v>
      </c>
      <c r="C548" s="4" t="s">
        <v>230</v>
      </c>
      <c r="D548" s="4" t="s">
        <v>130</v>
      </c>
      <c r="E548" s="4" t="s">
        <v>749</v>
      </c>
      <c r="F548" s="4">
        <v>917</v>
      </c>
      <c r="G548" s="4" t="str">
        <f t="shared" si="8"/>
        <v>Malawi-Ntonda, Manjawira EPA, Ntcheu</v>
      </c>
      <c r="BA548" s="4" t="str">
        <v>Kisiro</v>
      </c>
      <c r="BB548" s="4" t="str">
        <v>Kisiro</v>
      </c>
      <c r="BC548" s="4" t="str">
        <v>Kisiro</v>
      </c>
      <c r="BD548" s="4" t="str">
        <v>Kisiro</v>
      </c>
      <c r="BE548" s="4" t="str">
        <v>Kisiro</v>
      </c>
      <c r="BF548" s="4" t="str">
        <v>Kisiro</v>
      </c>
      <c r="BG548" s="4" t="str">
        <v>Kisiro</v>
      </c>
      <c r="BH548" s="4" t="str">
        <v>Kisiro</v>
      </c>
      <c r="BI548" s="4" t="str">
        <v>Kisiro</v>
      </c>
      <c r="BJ548" s="4" t="str">
        <v>Kisiro</v>
      </c>
      <c r="BK548" s="4" t="str">
        <v>Kisiro</v>
      </c>
      <c r="BL548" s="4" t="str">
        <v>Kisiro</v>
      </c>
      <c r="BM548" s="4" t="str">
        <v>Kisiro</v>
      </c>
      <c r="BN548" s="4" t="str">
        <v>Kisiro</v>
      </c>
      <c r="BO548" s="4" t="str">
        <v>Kisiro</v>
      </c>
      <c r="BP548" s="4" t="str">
        <v>Kisiro</v>
      </c>
      <c r="BQ548" s="4" t="str">
        <v>Kisiro</v>
      </c>
      <c r="BR548" s="4" t="str">
        <v>Kisiro</v>
      </c>
      <c r="BS548" s="4" t="str">
        <v>Kisiro</v>
      </c>
      <c r="BT548" s="4" t="str">
        <v>Kisiro</v>
      </c>
      <c r="BU548" s="4" t="str">
        <v>Kisiro</v>
      </c>
      <c r="BV548" s="4" t="str">
        <v>Kisiro</v>
      </c>
      <c r="BW548" s="4" t="str">
        <v>Kisiro</v>
      </c>
      <c r="BX548" s="4" t="str">
        <v>Kisiro</v>
      </c>
      <c r="BY548" s="4" t="str">
        <v>Kisiro</v>
      </c>
      <c r="BZ548" s="4" t="str">
        <v>Kisiro</v>
      </c>
      <c r="CA548" s="4" t="str">
        <v>Kisiro</v>
      </c>
      <c r="CB548" s="4" t="str">
        <v>Kisiro</v>
      </c>
      <c r="CC548" s="4" t="str">
        <v>Kisiro</v>
      </c>
      <c r="CD548" s="4" t="str">
        <v>Kisiro</v>
      </c>
      <c r="CE548" s="4" t="str">
        <v>Kisiro</v>
      </c>
      <c r="CF548" s="4" t="str">
        <v>Kisiro</v>
      </c>
      <c r="CG548" s="4" t="str">
        <v>Kisiro</v>
      </c>
      <c r="CH548" s="4" t="str">
        <v>Kisiro</v>
      </c>
      <c r="CJ548" s="4" t="str">
        <v>Kisiro</v>
      </c>
      <c r="CK548" s="4" t="str">
        <v>Kisiro</v>
      </c>
      <c r="CL548" s="4" t="str">
        <v>Kisiro</v>
      </c>
      <c r="CM548" s="4" t="str">
        <v>Kisiro</v>
      </c>
      <c r="CN548" s="4" t="str">
        <v>Kisiro</v>
      </c>
      <c r="CO548" s="4" t="str">
        <v>Kisiro</v>
      </c>
      <c r="CP548" s="4" t="str">
        <v>Kisiro</v>
      </c>
      <c r="CQ548" s="4" t="str">
        <v>Kisiro</v>
      </c>
      <c r="CR548" s="4" t="str">
        <v>Kisiro</v>
      </c>
      <c r="CS548" s="4" t="str">
        <v>Kisiro</v>
      </c>
      <c r="CT548" s="4" t="str">
        <v>Kisiro</v>
      </c>
      <c r="CU548" s="4" t="str">
        <v>Kisiro</v>
      </c>
      <c r="CV548" s="4" t="str">
        <v>Kisiro</v>
      </c>
      <c r="CW548" s="4" t="str">
        <v>Kisiro</v>
      </c>
      <c r="CX548" s="4" t="str">
        <v>Kisiro</v>
      </c>
      <c r="CY548" s="4" t="str">
        <v>Kisiro</v>
      </c>
      <c r="CZ548" s="4" t="str">
        <v>Kisiro</v>
      </c>
      <c r="DA548" s="4" t="str">
        <v>Kisiro</v>
      </c>
      <c r="DB548" s="4" t="str">
        <v>Kisiro</v>
      </c>
      <c r="DC548" s="4" t="str">
        <v>Kisiro</v>
      </c>
      <c r="DD548" s="4" t="str">
        <v>Kisiro</v>
      </c>
      <c r="DE548" s="4" t="str">
        <v>Kisiro</v>
      </c>
      <c r="DF548" s="4" t="str">
        <v>Kisiro</v>
      </c>
      <c r="DG548" s="4" t="str">
        <v>Kisiro</v>
      </c>
      <c r="DH548" s="4" t="str">
        <v>Kisiro</v>
      </c>
      <c r="DI548" s="4" t="str">
        <v>Kisiro</v>
      </c>
      <c r="DJ548" s="4" t="str">
        <v>Kisiro</v>
      </c>
      <c r="DK548" s="4" t="str">
        <v>Kisiro</v>
      </c>
      <c r="DL548" s="4" t="str">
        <v>Kisiro</v>
      </c>
      <c r="DM548" s="4" t="str">
        <v>Kisiro</v>
      </c>
      <c r="DN548" s="4" t="str">
        <v>Kisiro</v>
      </c>
      <c r="DO548" s="4" t="str">
        <v>Kisiro</v>
      </c>
      <c r="DP548" s="4" t="str">
        <v>Kisiro</v>
      </c>
    </row>
    <row r="549" spans="1:120" x14ac:dyDescent="0.35">
      <c r="A549" s="4">
        <v>-14.65</v>
      </c>
      <c r="B549" s="4">
        <v>35.583329999999997</v>
      </c>
      <c r="C549" s="4" t="s">
        <v>230</v>
      </c>
      <c r="D549" s="4" t="s">
        <v>130</v>
      </c>
      <c r="E549" s="4" t="s">
        <v>750</v>
      </c>
      <c r="F549" s="4">
        <v>917</v>
      </c>
      <c r="G549" s="4" t="str">
        <f t="shared" si="8"/>
        <v>Malawi-Nyambi</v>
      </c>
      <c r="BA549" s="4" t="str">
        <v>Kisiro.Minani.NaCRRI</v>
      </c>
      <c r="BB549" s="4" t="str">
        <v>Kisiro.Minani.NaCRRI</v>
      </c>
      <c r="BC549" s="4" t="str">
        <v>Kisiro.Minani.NaCRRI</v>
      </c>
      <c r="BD549" s="4" t="str">
        <v>Kisiro.Minani.NaCRRI</v>
      </c>
      <c r="BE549" s="4" t="str">
        <v>Kisiro.Minani.NaCRRI</v>
      </c>
      <c r="BF549" s="4" t="str">
        <v>Kisiro.Minani.NaCRRI</v>
      </c>
      <c r="BG549" s="4" t="str">
        <v>Kisiro.Minani.NaCRRI</v>
      </c>
      <c r="BH549" s="4" t="str">
        <v>Kisiro.Minani.NaCRRI</v>
      </c>
      <c r="BI549" s="4" t="str">
        <v>Kisiro.Minani.NaCRRI</v>
      </c>
      <c r="BJ549" s="4" t="str">
        <v>Kisiro.Minani.NaCRRI</v>
      </c>
      <c r="BK549" s="4" t="str">
        <v>Kisiro.Minani.NaCRRI</v>
      </c>
      <c r="BL549" s="4" t="str">
        <v>Kisiro.Minani.NaCRRI</v>
      </c>
      <c r="BM549" s="4" t="str">
        <v>Kisiro.Minani.NaCRRI</v>
      </c>
      <c r="BN549" s="4" t="str">
        <v>Kisiro.Minani.NaCRRI</v>
      </c>
      <c r="BO549" s="4" t="str">
        <v>Kisiro.Minani.NaCRRI</v>
      </c>
      <c r="BP549" s="4" t="str">
        <v>Kisiro.Minani.NaCRRI</v>
      </c>
      <c r="BQ549" s="4" t="str">
        <v>Kisiro.Minani.NaCRRI</v>
      </c>
      <c r="BR549" s="4" t="str">
        <v>Kisiro.Minani.NaCRRI</v>
      </c>
      <c r="BS549" s="4" t="str">
        <v>Kisiro.Minani.NaCRRI</v>
      </c>
      <c r="BT549" s="4" t="str">
        <v>Kisiro.Minani.NaCRRI</v>
      </c>
      <c r="BU549" s="4" t="str">
        <v>Kisiro.Minani.NaCRRI</v>
      </c>
      <c r="BV549" s="4" t="str">
        <v>Kisiro.Minani.NaCRRI</v>
      </c>
      <c r="BW549" s="4" t="str">
        <v>Kisiro.Minani.NaCRRI</v>
      </c>
      <c r="BX549" s="4" t="str">
        <v>Kisiro.Minani.NaCRRI</v>
      </c>
      <c r="BY549" s="4" t="str">
        <v>Kisiro.Minani.NaCRRI</v>
      </c>
      <c r="BZ549" s="4" t="str">
        <v>Kisiro.Minani.NaCRRI</v>
      </c>
      <c r="CA549" s="4" t="str">
        <v>Kisiro.Minani.NaCRRI</v>
      </c>
      <c r="CB549" s="4" t="str">
        <v>Kisiro.Minani.NaCRRI</v>
      </c>
      <c r="CC549" s="4" t="str">
        <v>Kisiro.Minani.NaCRRI</v>
      </c>
      <c r="CD549" s="4" t="str">
        <v>Kisiro.Minani.NaCRRI</v>
      </c>
      <c r="CE549" s="4" t="str">
        <v>Kisiro.Minani.NaCRRI</v>
      </c>
      <c r="CF549" s="4" t="str">
        <v>Kisiro.Minani.NaCRRI</v>
      </c>
      <c r="CG549" s="4" t="str">
        <v>Kisiro.Minani.NaCRRI</v>
      </c>
      <c r="CH549" s="4" t="str">
        <v>Kisiro.Minani.NaCRRI</v>
      </c>
      <c r="CJ549" s="4" t="str">
        <v>Kisiro.Minani.NaCRRI</v>
      </c>
      <c r="CK549" s="4" t="str">
        <v>Kisiro.Minani.NaCRRI</v>
      </c>
      <c r="CL549" s="4" t="str">
        <v>Kisiro.Minani.NaCRRI</v>
      </c>
      <c r="CM549" s="4" t="str">
        <v>Kisiro.Minani.NaCRRI</v>
      </c>
      <c r="CN549" s="4" t="str">
        <v>Kisiro.Minani.NaCRRI</v>
      </c>
      <c r="CO549" s="4" t="str">
        <v>Kisiro.Minani.NaCRRI</v>
      </c>
      <c r="CP549" s="4" t="str">
        <v>Kisiro.Minani.NaCRRI</v>
      </c>
      <c r="CQ549" s="4" t="str">
        <v>Kisiro.Minani.NaCRRI</v>
      </c>
      <c r="CR549" s="4" t="str">
        <v>Kisiro.Minani.NaCRRI</v>
      </c>
      <c r="CS549" s="4" t="str">
        <v>Kisiro.Minani.NaCRRI</v>
      </c>
      <c r="CT549" s="4" t="str">
        <v>Kisiro.Minani.NaCRRI</v>
      </c>
      <c r="CU549" s="4" t="str">
        <v>Kisiro.Minani.NaCRRI</v>
      </c>
      <c r="CV549" s="4" t="str">
        <v>Kisiro.Minani.NaCRRI</v>
      </c>
      <c r="CW549" s="4" t="str">
        <v>Kisiro.Minani.NaCRRI</v>
      </c>
      <c r="CX549" s="4" t="str">
        <v>Kisiro.Minani.NaCRRI</v>
      </c>
      <c r="CY549" s="4" t="str">
        <v>Kisiro.Minani.NaCRRI</v>
      </c>
      <c r="CZ549" s="4" t="str">
        <v>Kisiro.Minani.NaCRRI</v>
      </c>
      <c r="DA549" s="4" t="str">
        <v>Kisiro.Minani.NaCRRI</v>
      </c>
      <c r="DB549" s="4" t="str">
        <v>Kisiro.Minani.NaCRRI</v>
      </c>
      <c r="DC549" s="4" t="str">
        <v>Kisiro.Minani.NaCRRI</v>
      </c>
      <c r="DD549" s="4" t="str">
        <v>Kisiro.Minani.NaCRRI</v>
      </c>
      <c r="DE549" s="4" t="str">
        <v>Kisiro.Minani.NaCRRI</v>
      </c>
      <c r="DF549" s="4" t="str">
        <v>Kisiro.Minani.NaCRRI</v>
      </c>
      <c r="DG549" s="4" t="str">
        <v>Kisiro.Minani.NaCRRI</v>
      </c>
      <c r="DH549" s="4" t="str">
        <v>Kisiro.Minani.NaCRRI</v>
      </c>
      <c r="DI549" s="4" t="str">
        <v>Kisiro.Minani.NaCRRI</v>
      </c>
      <c r="DJ549" s="4" t="str">
        <v>Kisiro.Minani.NaCRRI</v>
      </c>
      <c r="DK549" s="4" t="str">
        <v>Kisiro.Minani.NaCRRI</v>
      </c>
      <c r="DL549" s="4" t="str">
        <v>Kisiro.Minani.NaCRRI</v>
      </c>
      <c r="DM549" s="4" t="str">
        <v>Kisiro.Minani.NaCRRI</v>
      </c>
      <c r="DN549" s="4" t="str">
        <v>Kisiro.Minani.NaCRRI</v>
      </c>
      <c r="DO549" s="4" t="str">
        <v>Kisiro.Minani.NaCRRI</v>
      </c>
      <c r="DP549" s="4" t="str">
        <v>Kisiro.Minani.NaCRRI</v>
      </c>
    </row>
    <row r="550" spans="1:120" x14ac:dyDescent="0.35">
      <c r="A550" s="4">
        <v>-15.5</v>
      </c>
      <c r="B550" s="4">
        <v>35.25</v>
      </c>
      <c r="C550" s="4" t="s">
        <v>230</v>
      </c>
      <c r="D550" s="4" t="s">
        <v>130</v>
      </c>
      <c r="E550" s="4" t="s">
        <v>751</v>
      </c>
      <c r="F550" s="4">
        <v>917</v>
      </c>
      <c r="G550" s="4" t="str">
        <f t="shared" si="8"/>
        <v>Malawi-Nzombe</v>
      </c>
      <c r="BA550" s="4" t="str">
        <v>Kitale</v>
      </c>
      <c r="BB550" s="4" t="str">
        <v>Kitale</v>
      </c>
      <c r="BC550" s="4" t="str">
        <v>Kitale</v>
      </c>
      <c r="BD550" s="4" t="str">
        <v>Kitale</v>
      </c>
      <c r="BE550" s="4" t="str">
        <v>Kitale</v>
      </c>
      <c r="BF550" s="4" t="str">
        <v>Kitale</v>
      </c>
      <c r="BG550" s="4" t="str">
        <v>Kitale</v>
      </c>
      <c r="BH550" s="4" t="str">
        <v>Kitale</v>
      </c>
      <c r="BI550" s="4" t="str">
        <v>Kitale</v>
      </c>
      <c r="BJ550" s="4" t="str">
        <v>Kitale</v>
      </c>
      <c r="BK550" s="4" t="str">
        <v>Kitale</v>
      </c>
      <c r="BL550" s="4" t="str">
        <v>Kitale</v>
      </c>
      <c r="BM550" s="4" t="str">
        <v>Kitale</v>
      </c>
      <c r="BN550" s="4" t="str">
        <v>Kitale</v>
      </c>
      <c r="BO550" s="4" t="str">
        <v>Kitale</v>
      </c>
      <c r="BP550" s="4" t="str">
        <v>Kitale</v>
      </c>
      <c r="BQ550" s="4" t="str">
        <v>Kitale</v>
      </c>
      <c r="BR550" s="4" t="str">
        <v>Kitale</v>
      </c>
      <c r="BS550" s="4" t="str">
        <v>Kitale</v>
      </c>
      <c r="BT550" s="4" t="str">
        <v>Kitale</v>
      </c>
      <c r="BU550" s="4" t="str">
        <v>Kitale</v>
      </c>
      <c r="BV550" s="4" t="str">
        <v>Kitale</v>
      </c>
      <c r="BW550" s="4" t="str">
        <v>Kitale</v>
      </c>
      <c r="BX550" s="4" t="str">
        <v>Kitale</v>
      </c>
      <c r="BY550" s="4" t="str">
        <v>Kitale</v>
      </c>
      <c r="BZ550" s="4" t="str">
        <v>Kitale</v>
      </c>
      <c r="CA550" s="4" t="str">
        <v>Kitale</v>
      </c>
      <c r="CB550" s="4" t="str">
        <v>Kitale</v>
      </c>
      <c r="CC550" s="4" t="str">
        <v>Kitale</v>
      </c>
      <c r="CD550" s="4" t="str">
        <v>Kitale</v>
      </c>
      <c r="CE550" s="4" t="str">
        <v>Kitale</v>
      </c>
      <c r="CF550" s="4" t="str">
        <v>Kitale</v>
      </c>
      <c r="CG550" s="4" t="str">
        <v>Kitale</v>
      </c>
      <c r="CH550" s="4" t="str">
        <v>Kitale</v>
      </c>
      <c r="CJ550" s="4" t="str">
        <v>Kitale</v>
      </c>
      <c r="CK550" s="4" t="str">
        <v>Kitale</v>
      </c>
      <c r="CL550" s="4" t="str">
        <v>Kitale</v>
      </c>
      <c r="CM550" s="4" t="str">
        <v>Kitale</v>
      </c>
      <c r="CN550" s="4" t="str">
        <v>Kitale</v>
      </c>
      <c r="CO550" s="4" t="str">
        <v>Kitale</v>
      </c>
      <c r="CP550" s="4" t="str">
        <v>Kitale</v>
      </c>
      <c r="CQ550" s="4" t="str">
        <v>Kitale</v>
      </c>
      <c r="CR550" s="4" t="str">
        <v>Kitale</v>
      </c>
      <c r="CS550" s="4" t="str">
        <v>Kitale</v>
      </c>
      <c r="CT550" s="4" t="str">
        <v>Kitale</v>
      </c>
      <c r="CU550" s="4" t="str">
        <v>Kitale</v>
      </c>
      <c r="CV550" s="4" t="str">
        <v>Kitale</v>
      </c>
      <c r="CW550" s="4" t="str">
        <v>Kitale</v>
      </c>
      <c r="CX550" s="4" t="str">
        <v>Kitale</v>
      </c>
      <c r="CY550" s="4" t="str">
        <v>Kitale</v>
      </c>
      <c r="CZ550" s="4" t="str">
        <v>Kitale</v>
      </c>
      <c r="DA550" s="4" t="str">
        <v>Kitale</v>
      </c>
      <c r="DB550" s="4" t="str">
        <v>Kitale</v>
      </c>
      <c r="DC550" s="4" t="str">
        <v>Kitale</v>
      </c>
      <c r="DD550" s="4" t="str">
        <v>Kitale</v>
      </c>
      <c r="DE550" s="4" t="str">
        <v>Kitale</v>
      </c>
      <c r="DF550" s="4" t="str">
        <v>Kitale</v>
      </c>
      <c r="DG550" s="4" t="str">
        <v>Kitale</v>
      </c>
      <c r="DH550" s="4" t="str">
        <v>Kitale</v>
      </c>
      <c r="DI550" s="4" t="str">
        <v>Kitale</v>
      </c>
      <c r="DJ550" s="4" t="str">
        <v>Kitale</v>
      </c>
      <c r="DK550" s="4" t="str">
        <v>Kitale</v>
      </c>
      <c r="DL550" s="4" t="str">
        <v>Kitale</v>
      </c>
      <c r="DM550" s="4" t="str">
        <v>Kitale</v>
      </c>
      <c r="DN550" s="4" t="str">
        <v>Kitale</v>
      </c>
      <c r="DO550" s="4" t="str">
        <v>Kitale</v>
      </c>
      <c r="DP550" s="4" t="str">
        <v>Kitale</v>
      </c>
    </row>
    <row r="551" spans="1:120" x14ac:dyDescent="0.35">
      <c r="A551" s="4">
        <v>-13.76</v>
      </c>
      <c r="B551" s="4">
        <v>34.47</v>
      </c>
      <c r="C551" s="4" t="s">
        <v>230</v>
      </c>
      <c r="D551" s="4" t="s">
        <v>130</v>
      </c>
      <c r="E551" s="4" t="s">
        <v>752</v>
      </c>
      <c r="F551" s="4">
        <v>550</v>
      </c>
      <c r="G551" s="4" t="str">
        <f t="shared" si="8"/>
        <v>Malawi-Salima</v>
      </c>
      <c r="BA551" s="4" t="str">
        <v>Kiziba</v>
      </c>
      <c r="BB551" s="4" t="str">
        <v>Kiziba</v>
      </c>
      <c r="BC551" s="4" t="str">
        <v>Kiziba</v>
      </c>
      <c r="BD551" s="4" t="str">
        <v>Kiziba</v>
      </c>
      <c r="BE551" s="4" t="str">
        <v>Kiziba</v>
      </c>
      <c r="BF551" s="4" t="str">
        <v>Kiziba</v>
      </c>
      <c r="BG551" s="4" t="str">
        <v>Kiziba</v>
      </c>
      <c r="BH551" s="4" t="str">
        <v>Kiziba</v>
      </c>
      <c r="BI551" s="4" t="str">
        <v>Kiziba</v>
      </c>
      <c r="BJ551" s="4" t="str">
        <v>Kiziba</v>
      </c>
      <c r="BK551" s="4" t="str">
        <v>Kiziba</v>
      </c>
      <c r="BL551" s="4" t="str">
        <v>Kiziba</v>
      </c>
      <c r="BM551" s="4" t="str">
        <v>Kiziba</v>
      </c>
      <c r="BN551" s="4" t="str">
        <v>Kiziba</v>
      </c>
      <c r="BO551" s="4" t="str">
        <v>Kiziba</v>
      </c>
      <c r="BP551" s="4" t="str">
        <v>Kiziba</v>
      </c>
      <c r="BQ551" s="4" t="str">
        <v>Kiziba</v>
      </c>
      <c r="BR551" s="4" t="str">
        <v>Kiziba</v>
      </c>
      <c r="BS551" s="4" t="str">
        <v>Kiziba</v>
      </c>
      <c r="BT551" s="4" t="str">
        <v>Kiziba</v>
      </c>
      <c r="BU551" s="4" t="str">
        <v>Kiziba</v>
      </c>
      <c r="BV551" s="4" t="str">
        <v>Kiziba</v>
      </c>
      <c r="BW551" s="4" t="str">
        <v>Kiziba</v>
      </c>
      <c r="BX551" s="4" t="str">
        <v>Kiziba</v>
      </c>
      <c r="BY551" s="4" t="str">
        <v>Kiziba</v>
      </c>
      <c r="BZ551" s="4" t="str">
        <v>Kiziba</v>
      </c>
      <c r="CA551" s="4" t="str">
        <v>Kiziba</v>
      </c>
      <c r="CB551" s="4" t="str">
        <v>Kiziba</v>
      </c>
      <c r="CC551" s="4" t="str">
        <v>Kiziba</v>
      </c>
      <c r="CD551" s="4" t="str">
        <v>Kiziba</v>
      </c>
      <c r="CE551" s="4" t="str">
        <v>Kiziba</v>
      </c>
      <c r="CF551" s="4" t="str">
        <v>Kiziba</v>
      </c>
      <c r="CG551" s="4" t="str">
        <v>Kiziba</v>
      </c>
      <c r="CH551" s="4" t="str">
        <v>Kiziba</v>
      </c>
      <c r="CJ551" s="4" t="str">
        <v>Kiziba</v>
      </c>
      <c r="CK551" s="4" t="str">
        <v>Kiziba</v>
      </c>
      <c r="CL551" s="4" t="str">
        <v>Kiziba</v>
      </c>
      <c r="CM551" s="4" t="str">
        <v>Kiziba</v>
      </c>
      <c r="CN551" s="4" t="str">
        <v>Kiziba</v>
      </c>
      <c r="CO551" s="4" t="str">
        <v>Kiziba</v>
      </c>
      <c r="CP551" s="4" t="str">
        <v>Kiziba</v>
      </c>
      <c r="CQ551" s="4" t="str">
        <v>Kiziba</v>
      </c>
      <c r="CR551" s="4" t="str">
        <v>Kiziba</v>
      </c>
      <c r="CS551" s="4" t="str">
        <v>Kiziba</v>
      </c>
      <c r="CT551" s="4" t="str">
        <v>Kiziba</v>
      </c>
      <c r="CU551" s="4" t="str">
        <v>Kiziba</v>
      </c>
      <c r="CV551" s="4" t="str">
        <v>Kiziba</v>
      </c>
      <c r="CW551" s="4" t="str">
        <v>Kiziba</v>
      </c>
      <c r="CX551" s="4" t="str">
        <v>Kiziba</v>
      </c>
      <c r="CY551" s="4" t="str">
        <v>Kiziba</v>
      </c>
      <c r="CZ551" s="4" t="str">
        <v>Kiziba</v>
      </c>
      <c r="DA551" s="4" t="str">
        <v>Kiziba</v>
      </c>
      <c r="DB551" s="4" t="str">
        <v>Kiziba</v>
      </c>
      <c r="DC551" s="4" t="str">
        <v>Kiziba</v>
      </c>
      <c r="DD551" s="4" t="str">
        <v>Kiziba</v>
      </c>
      <c r="DE551" s="4" t="str">
        <v>Kiziba</v>
      </c>
      <c r="DF551" s="4" t="str">
        <v>Kiziba</v>
      </c>
      <c r="DG551" s="4" t="str">
        <v>Kiziba</v>
      </c>
      <c r="DH551" s="4" t="str">
        <v>Kiziba</v>
      </c>
      <c r="DI551" s="4" t="str">
        <v>Kiziba</v>
      </c>
      <c r="DJ551" s="4" t="str">
        <v>Kiziba</v>
      </c>
      <c r="DK551" s="4" t="str">
        <v>Kiziba</v>
      </c>
      <c r="DL551" s="4" t="str">
        <v>Kiziba</v>
      </c>
      <c r="DM551" s="4" t="str">
        <v>Kiziba</v>
      </c>
      <c r="DN551" s="4" t="str">
        <v>Kiziba</v>
      </c>
      <c r="DO551" s="4" t="str">
        <v>Kiziba</v>
      </c>
      <c r="DP551" s="4" t="str">
        <v>Kiziba</v>
      </c>
    </row>
    <row r="552" spans="1:120" x14ac:dyDescent="0.35">
      <c r="A552" s="4">
        <v>-13.02</v>
      </c>
      <c r="B552" s="4">
        <v>33.520000000000003</v>
      </c>
      <c r="C552" s="4" t="s">
        <v>230</v>
      </c>
      <c r="D552" s="4" t="s">
        <v>130</v>
      </c>
      <c r="E552" s="4" t="s">
        <v>753</v>
      </c>
      <c r="F552" s="4">
        <v>550</v>
      </c>
      <c r="G552" s="4" t="str">
        <f t="shared" si="8"/>
        <v>Malawi-Simlemba</v>
      </c>
      <c r="BA552" s="4" t="str">
        <v>Kizimbani</v>
      </c>
      <c r="BB552" s="4" t="str">
        <v>Kizimbani</v>
      </c>
      <c r="BC552" s="4" t="str">
        <v>Kizimbani</v>
      </c>
      <c r="BD552" s="4" t="str">
        <v>Kizimbani</v>
      </c>
      <c r="BE552" s="4" t="str">
        <v>Kizimbani</v>
      </c>
      <c r="BF552" s="4" t="str">
        <v>Kizimbani</v>
      </c>
      <c r="BG552" s="4" t="str">
        <v>Kizimbani</v>
      </c>
      <c r="BH552" s="4" t="str">
        <v>Kizimbani</v>
      </c>
      <c r="BI552" s="4" t="str">
        <v>Kizimbani</v>
      </c>
      <c r="BJ552" s="4" t="str">
        <v>Kizimbani</v>
      </c>
      <c r="BK552" s="4" t="str">
        <v>Kizimbani</v>
      </c>
      <c r="BL552" s="4" t="str">
        <v>Kizimbani</v>
      </c>
      <c r="BM552" s="4" t="str">
        <v>Kizimbani</v>
      </c>
      <c r="BN552" s="4" t="str">
        <v>Kizimbani</v>
      </c>
      <c r="BO552" s="4" t="str">
        <v>Kizimbani</v>
      </c>
      <c r="BP552" s="4" t="str">
        <v>Kizimbani</v>
      </c>
      <c r="BQ552" s="4" t="str">
        <v>Kizimbani</v>
      </c>
      <c r="BR552" s="4" t="str">
        <v>Kizimbani</v>
      </c>
      <c r="BS552" s="4" t="str">
        <v>Kizimbani</v>
      </c>
      <c r="BT552" s="4" t="str">
        <v>Kizimbani</v>
      </c>
      <c r="BU552" s="4" t="str">
        <v>Kizimbani</v>
      </c>
      <c r="BV552" s="4" t="str">
        <v>Kizimbani</v>
      </c>
      <c r="BW552" s="4" t="str">
        <v>Kizimbani</v>
      </c>
      <c r="BX552" s="4" t="str">
        <v>Kizimbani</v>
      </c>
      <c r="BY552" s="4" t="str">
        <v>Kizimbani</v>
      </c>
      <c r="BZ552" s="4" t="str">
        <v>Kizimbani</v>
      </c>
      <c r="CA552" s="4" t="str">
        <v>Kizimbani</v>
      </c>
      <c r="CB552" s="4" t="str">
        <v>Kizimbani</v>
      </c>
      <c r="CC552" s="4" t="str">
        <v>Kizimbani</v>
      </c>
      <c r="CD552" s="4" t="str">
        <v>Kizimbani</v>
      </c>
      <c r="CE552" s="4" t="str">
        <v>Kizimbani</v>
      </c>
      <c r="CF552" s="4" t="str">
        <v>Kizimbani</v>
      </c>
      <c r="CG552" s="4" t="str">
        <v>Kizimbani</v>
      </c>
      <c r="CH552" s="4" t="str">
        <v>Kizimbani</v>
      </c>
      <c r="CJ552" s="4" t="str">
        <v>Kizimbani</v>
      </c>
      <c r="CK552" s="4" t="str">
        <v>Kizimbani</v>
      </c>
      <c r="CL552" s="4" t="str">
        <v>Kizimbani</v>
      </c>
      <c r="CM552" s="4" t="str">
        <v>Kizimbani</v>
      </c>
      <c r="CN552" s="4" t="str">
        <v>Kizimbani</v>
      </c>
      <c r="CO552" s="4" t="str">
        <v>Kizimbani</v>
      </c>
      <c r="CP552" s="4" t="str">
        <v>Kizimbani</v>
      </c>
      <c r="CQ552" s="4" t="str">
        <v>Kizimbani</v>
      </c>
      <c r="CR552" s="4" t="str">
        <v>Kizimbani</v>
      </c>
      <c r="CS552" s="4" t="str">
        <v>Kizimbani</v>
      </c>
      <c r="CT552" s="4" t="str">
        <v>Kizimbani</v>
      </c>
      <c r="CU552" s="4" t="str">
        <v>Kizimbani</v>
      </c>
      <c r="CV552" s="4" t="str">
        <v>Kizimbani</v>
      </c>
      <c r="CW552" s="4" t="str">
        <v>Kizimbani</v>
      </c>
      <c r="CX552" s="4" t="str">
        <v>Kizimbani</v>
      </c>
      <c r="CY552" s="4" t="str">
        <v>Kizimbani</v>
      </c>
      <c r="CZ552" s="4" t="str">
        <v>Kizimbani</v>
      </c>
      <c r="DA552" s="4" t="str">
        <v>Kizimbani</v>
      </c>
      <c r="DB552" s="4" t="str">
        <v>Kizimbani</v>
      </c>
      <c r="DC552" s="4" t="str">
        <v>Kizimbani</v>
      </c>
      <c r="DD552" s="4" t="str">
        <v>Kizimbani</v>
      </c>
      <c r="DE552" s="4" t="str">
        <v>Kizimbani</v>
      </c>
      <c r="DF552" s="4" t="str">
        <v>Kizimbani</v>
      </c>
      <c r="DG552" s="4" t="str">
        <v>Kizimbani</v>
      </c>
      <c r="DH552" s="4" t="str">
        <v>Kizimbani</v>
      </c>
      <c r="DI552" s="4" t="str">
        <v>Kizimbani</v>
      </c>
      <c r="DJ552" s="4" t="str">
        <v>Kizimbani</v>
      </c>
      <c r="DK552" s="4" t="str">
        <v>Kizimbani</v>
      </c>
      <c r="DL552" s="4" t="str">
        <v>Kizimbani</v>
      </c>
      <c r="DM552" s="4" t="str">
        <v>Kizimbani</v>
      </c>
      <c r="DN552" s="4" t="str">
        <v>Kizimbani</v>
      </c>
      <c r="DO552" s="4" t="str">
        <v>Kizimbani</v>
      </c>
      <c r="DP552" s="4" t="str">
        <v>Kizimbani</v>
      </c>
    </row>
    <row r="553" spans="1:120" x14ac:dyDescent="0.35">
      <c r="A553" s="4">
        <v>-15.31667</v>
      </c>
      <c r="B553" s="4">
        <v>35.4</v>
      </c>
      <c r="C553" s="4" t="s">
        <v>230</v>
      </c>
      <c r="D553" s="4" t="s">
        <v>130</v>
      </c>
      <c r="E553" s="4" t="s">
        <v>754</v>
      </c>
      <c r="F553" s="4">
        <v>917</v>
      </c>
      <c r="G553" s="4" t="str">
        <f t="shared" si="8"/>
        <v>Malawi-Songani</v>
      </c>
      <c r="BA553" s="4" t="str">
        <v>KNUST, Kumasi</v>
      </c>
      <c r="BB553" s="4" t="str">
        <v>KNUST, Kumasi</v>
      </c>
      <c r="BC553" s="4" t="str">
        <v>KNUST, Kumasi</v>
      </c>
      <c r="BD553" s="4" t="str">
        <v>KNUST, Kumasi</v>
      </c>
      <c r="BE553" s="4" t="str">
        <v>KNUST, Kumasi</v>
      </c>
      <c r="BF553" s="4" t="str">
        <v>KNUST, Kumasi</v>
      </c>
      <c r="BG553" s="4" t="str">
        <v>KNUST, Kumasi</v>
      </c>
      <c r="BH553" s="4" t="str">
        <v>KNUST, Kumasi</v>
      </c>
      <c r="BI553" s="4" t="str">
        <v>KNUST, Kumasi</v>
      </c>
      <c r="BJ553" s="4" t="str">
        <v>KNUST, Kumasi</v>
      </c>
      <c r="BK553" s="4" t="str">
        <v>KNUST, Kumasi</v>
      </c>
      <c r="BL553" s="4" t="str">
        <v>KNUST, Kumasi</v>
      </c>
      <c r="BM553" s="4" t="str">
        <v>KNUST, Kumasi</v>
      </c>
      <c r="BN553" s="4" t="str">
        <v>KNUST, Kumasi</v>
      </c>
      <c r="BO553" s="4" t="str">
        <v>KNUST, Kumasi</v>
      </c>
      <c r="BP553" s="4" t="str">
        <v>KNUST, Kumasi</v>
      </c>
      <c r="BQ553" s="4" t="str">
        <v>KNUST, Kumasi</v>
      </c>
      <c r="BR553" s="4" t="str">
        <v>KNUST, Kumasi</v>
      </c>
      <c r="BS553" s="4" t="str">
        <v>KNUST, Kumasi</v>
      </c>
      <c r="BT553" s="4" t="str">
        <v>KNUST, Kumasi</v>
      </c>
      <c r="BU553" s="4" t="str">
        <v>KNUST, Kumasi</v>
      </c>
      <c r="BV553" s="4" t="str">
        <v>KNUST, Kumasi</v>
      </c>
      <c r="BW553" s="4" t="str">
        <v>KNUST, Kumasi</v>
      </c>
      <c r="BX553" s="4" t="str">
        <v>KNUST, Kumasi</v>
      </c>
      <c r="BY553" s="4" t="str">
        <v>KNUST, Kumasi</v>
      </c>
      <c r="BZ553" s="4" t="str">
        <v>KNUST, Kumasi</v>
      </c>
      <c r="CA553" s="4" t="str">
        <v>KNUST, Kumasi</v>
      </c>
      <c r="CB553" s="4" t="str">
        <v>KNUST, Kumasi</v>
      </c>
      <c r="CC553" s="4" t="str">
        <v>KNUST, Kumasi</v>
      </c>
      <c r="CD553" s="4" t="str">
        <v>KNUST, Kumasi</v>
      </c>
      <c r="CE553" s="4" t="str">
        <v>KNUST, Kumasi</v>
      </c>
      <c r="CF553" s="4" t="str">
        <v>KNUST, Kumasi</v>
      </c>
      <c r="CG553" s="4" t="str">
        <v>KNUST, Kumasi</v>
      </c>
      <c r="CH553" s="4" t="str">
        <v>KNUST, Kumasi</v>
      </c>
      <c r="CJ553" s="4" t="str">
        <v>KNUST, Kumasi</v>
      </c>
      <c r="CK553" s="4" t="str">
        <v>KNUST, Kumasi</v>
      </c>
      <c r="CL553" s="4" t="str">
        <v>KNUST, Kumasi</v>
      </c>
      <c r="CM553" s="4" t="str">
        <v>KNUST, Kumasi</v>
      </c>
      <c r="CN553" s="4" t="str">
        <v>KNUST, Kumasi</v>
      </c>
      <c r="CO553" s="4" t="str">
        <v>KNUST, Kumasi</v>
      </c>
      <c r="CP553" s="4" t="str">
        <v>KNUST, Kumasi</v>
      </c>
      <c r="CQ553" s="4" t="str">
        <v>KNUST, Kumasi</v>
      </c>
      <c r="CR553" s="4" t="str">
        <v>KNUST, Kumasi</v>
      </c>
      <c r="CS553" s="4" t="str">
        <v>KNUST, Kumasi</v>
      </c>
      <c r="CT553" s="4" t="str">
        <v>KNUST, Kumasi</v>
      </c>
      <c r="CU553" s="4" t="str">
        <v>KNUST, Kumasi</v>
      </c>
      <c r="CV553" s="4" t="str">
        <v>KNUST, Kumasi</v>
      </c>
      <c r="CW553" s="4" t="str">
        <v>KNUST, Kumasi</v>
      </c>
      <c r="CX553" s="4" t="str">
        <v>KNUST, Kumasi</v>
      </c>
      <c r="CY553" s="4" t="str">
        <v>KNUST, Kumasi</v>
      </c>
      <c r="CZ553" s="4" t="str">
        <v>KNUST, Kumasi</v>
      </c>
      <c r="DA553" s="4" t="str">
        <v>KNUST, Kumasi</v>
      </c>
      <c r="DB553" s="4" t="str">
        <v>KNUST, Kumasi</v>
      </c>
      <c r="DC553" s="4" t="str">
        <v>KNUST, Kumasi</v>
      </c>
      <c r="DD553" s="4" t="str">
        <v>KNUST, Kumasi</v>
      </c>
      <c r="DE553" s="4" t="str">
        <v>KNUST, Kumasi</v>
      </c>
      <c r="DF553" s="4" t="str">
        <v>KNUST, Kumasi</v>
      </c>
      <c r="DG553" s="4" t="str">
        <v>KNUST, Kumasi</v>
      </c>
      <c r="DH553" s="4" t="str">
        <v>KNUST, Kumasi</v>
      </c>
      <c r="DI553" s="4" t="str">
        <v>KNUST, Kumasi</v>
      </c>
      <c r="DJ553" s="4" t="str">
        <v>KNUST, Kumasi</v>
      </c>
      <c r="DK553" s="4" t="str">
        <v>KNUST, Kumasi</v>
      </c>
      <c r="DL553" s="4" t="str">
        <v>KNUST, Kumasi</v>
      </c>
      <c r="DM553" s="4" t="str">
        <v>KNUST, Kumasi</v>
      </c>
      <c r="DN553" s="4" t="str">
        <v>KNUST, Kumasi</v>
      </c>
      <c r="DO553" s="4" t="str">
        <v>KNUST, Kumasi</v>
      </c>
      <c r="DP553" s="4" t="str">
        <v>KNUST, Kumasi</v>
      </c>
    </row>
    <row r="554" spans="1:120" x14ac:dyDescent="0.35">
      <c r="A554" s="4">
        <v>-15.29194</v>
      </c>
      <c r="B554" s="4">
        <v>35.482779999999998</v>
      </c>
      <c r="C554" s="4" t="s">
        <v>230</v>
      </c>
      <c r="D554" s="4" t="s">
        <v>130</v>
      </c>
      <c r="E554" s="4" t="s">
        <v>754</v>
      </c>
      <c r="F554" s="4">
        <v>250</v>
      </c>
      <c r="G554" s="4" t="str">
        <f t="shared" si="8"/>
        <v>Malawi-Songani</v>
      </c>
      <c r="BA554" s="4" t="str">
        <v>Koani</v>
      </c>
      <c r="BB554" s="4" t="str">
        <v>Koani</v>
      </c>
      <c r="BC554" s="4" t="str">
        <v>Koani</v>
      </c>
      <c r="BD554" s="4" t="str">
        <v>Koani</v>
      </c>
      <c r="BE554" s="4" t="str">
        <v>Koani</v>
      </c>
      <c r="BF554" s="4" t="str">
        <v>Koani</v>
      </c>
      <c r="BG554" s="4" t="str">
        <v>Koani</v>
      </c>
      <c r="BH554" s="4" t="str">
        <v>Koani</v>
      </c>
      <c r="BI554" s="4" t="str">
        <v>Koani</v>
      </c>
      <c r="BJ554" s="4" t="str">
        <v>Koani</v>
      </c>
      <c r="BK554" s="4" t="str">
        <v>Koani</v>
      </c>
      <c r="BL554" s="4" t="str">
        <v>Koani</v>
      </c>
      <c r="BM554" s="4" t="str">
        <v>Koani</v>
      </c>
      <c r="BN554" s="4" t="str">
        <v>Koani</v>
      </c>
      <c r="BO554" s="4" t="str">
        <v>Koani</v>
      </c>
      <c r="BP554" s="4" t="str">
        <v>Koani</v>
      </c>
      <c r="BQ554" s="4" t="str">
        <v>Koani</v>
      </c>
      <c r="BR554" s="4" t="str">
        <v>Koani</v>
      </c>
      <c r="BS554" s="4" t="str">
        <v>Koani</v>
      </c>
      <c r="BT554" s="4" t="str">
        <v>Koani</v>
      </c>
      <c r="BU554" s="4" t="str">
        <v>Koani</v>
      </c>
      <c r="BV554" s="4" t="str">
        <v>Koani</v>
      </c>
      <c r="BW554" s="4" t="str">
        <v>Koani</v>
      </c>
      <c r="BX554" s="4" t="str">
        <v>Koani</v>
      </c>
      <c r="BY554" s="4" t="str">
        <v>Koani</v>
      </c>
      <c r="BZ554" s="4" t="str">
        <v>Koani</v>
      </c>
      <c r="CA554" s="4" t="str">
        <v>Koani</v>
      </c>
      <c r="CB554" s="4" t="str">
        <v>Koani</v>
      </c>
      <c r="CC554" s="4" t="str">
        <v>Koani</v>
      </c>
      <c r="CD554" s="4" t="str">
        <v>Koani</v>
      </c>
      <c r="CE554" s="4" t="str">
        <v>Koani</v>
      </c>
      <c r="CF554" s="4" t="str">
        <v>Koani</v>
      </c>
      <c r="CG554" s="4" t="str">
        <v>Koani</v>
      </c>
      <c r="CH554" s="4" t="str">
        <v>Koani</v>
      </c>
      <c r="CJ554" s="4" t="str">
        <v>Koani</v>
      </c>
      <c r="CK554" s="4" t="str">
        <v>Koani</v>
      </c>
      <c r="CL554" s="4" t="str">
        <v>Koani</v>
      </c>
      <c r="CM554" s="4" t="str">
        <v>Koani</v>
      </c>
      <c r="CN554" s="4" t="str">
        <v>Koani</v>
      </c>
      <c r="CO554" s="4" t="str">
        <v>Koani</v>
      </c>
      <c r="CP554" s="4" t="str">
        <v>Koani</v>
      </c>
      <c r="CQ554" s="4" t="str">
        <v>Koani</v>
      </c>
      <c r="CR554" s="4" t="str">
        <v>Koani</v>
      </c>
      <c r="CS554" s="4" t="str">
        <v>Koani</v>
      </c>
      <c r="CT554" s="4" t="str">
        <v>Koani</v>
      </c>
      <c r="CU554" s="4" t="str">
        <v>Koani</v>
      </c>
      <c r="CV554" s="4" t="str">
        <v>Koani</v>
      </c>
      <c r="CW554" s="4" t="str">
        <v>Koani</v>
      </c>
      <c r="CX554" s="4" t="str">
        <v>Koani</v>
      </c>
      <c r="CY554" s="4" t="str">
        <v>Koani</v>
      </c>
      <c r="CZ554" s="4" t="str">
        <v>Koani</v>
      </c>
      <c r="DA554" s="4" t="str">
        <v>Koani</v>
      </c>
      <c r="DB554" s="4" t="str">
        <v>Koani</v>
      </c>
      <c r="DC554" s="4" t="str">
        <v>Koani</v>
      </c>
      <c r="DD554" s="4" t="str">
        <v>Koani</v>
      </c>
      <c r="DE554" s="4" t="str">
        <v>Koani</v>
      </c>
      <c r="DF554" s="4" t="str">
        <v>Koani</v>
      </c>
      <c r="DG554" s="4" t="str">
        <v>Koani</v>
      </c>
      <c r="DH554" s="4" t="str">
        <v>Koani</v>
      </c>
      <c r="DI554" s="4" t="str">
        <v>Koani</v>
      </c>
      <c r="DJ554" s="4" t="str">
        <v>Koani</v>
      </c>
      <c r="DK554" s="4" t="str">
        <v>Koani</v>
      </c>
      <c r="DL554" s="4" t="str">
        <v>Koani</v>
      </c>
      <c r="DM554" s="4" t="str">
        <v>Koani</v>
      </c>
      <c r="DN554" s="4" t="str">
        <v>Koani</v>
      </c>
      <c r="DO554" s="4" t="str">
        <v>Koani</v>
      </c>
      <c r="DP554" s="4" t="str">
        <v>Koani</v>
      </c>
    </row>
    <row r="555" spans="1:120" x14ac:dyDescent="0.35">
      <c r="A555" s="4">
        <v>-15.383330000000001</v>
      </c>
      <c r="B555" s="4">
        <v>35.333329999999997</v>
      </c>
      <c r="C555" s="4" t="s">
        <v>230</v>
      </c>
      <c r="D555" s="4" t="s">
        <v>130</v>
      </c>
      <c r="E555" s="4" t="s">
        <v>754</v>
      </c>
      <c r="F555" s="4">
        <v>250</v>
      </c>
      <c r="G555" s="4" t="str">
        <f t="shared" si="8"/>
        <v>Malawi-Songani</v>
      </c>
      <c r="BA555" s="4" t="str">
        <v>Koga</v>
      </c>
      <c r="BB555" s="4" t="str">
        <v>Koga</v>
      </c>
      <c r="BC555" s="4" t="str">
        <v>Koga</v>
      </c>
      <c r="BD555" s="4" t="str">
        <v>Koga</v>
      </c>
      <c r="BE555" s="4" t="str">
        <v>Koga</v>
      </c>
      <c r="BF555" s="4" t="str">
        <v>Koga</v>
      </c>
      <c r="BG555" s="4" t="str">
        <v>Koga</v>
      </c>
      <c r="BH555" s="4" t="str">
        <v>Koga</v>
      </c>
      <c r="BI555" s="4" t="str">
        <v>Koga</v>
      </c>
      <c r="BJ555" s="4" t="str">
        <v>Koga</v>
      </c>
      <c r="BK555" s="4" t="str">
        <v>Koga</v>
      </c>
      <c r="BL555" s="4" t="str">
        <v>Koga</v>
      </c>
      <c r="BM555" s="4" t="str">
        <v>Koga</v>
      </c>
      <c r="BN555" s="4" t="str">
        <v>Koga</v>
      </c>
      <c r="BO555" s="4" t="str">
        <v>Koga</v>
      </c>
      <c r="BP555" s="4" t="str">
        <v>Koga</v>
      </c>
      <c r="BQ555" s="4" t="str">
        <v>Koga</v>
      </c>
      <c r="BR555" s="4" t="str">
        <v>Koga</v>
      </c>
      <c r="BS555" s="4" t="str">
        <v>Koga</v>
      </c>
      <c r="BT555" s="4" t="str">
        <v>Koga</v>
      </c>
      <c r="BU555" s="4" t="str">
        <v>Koga</v>
      </c>
      <c r="BV555" s="4" t="str">
        <v>Koga</v>
      </c>
      <c r="BW555" s="4" t="str">
        <v>Koga</v>
      </c>
      <c r="BX555" s="4" t="str">
        <v>Koga</v>
      </c>
      <c r="BY555" s="4" t="str">
        <v>Koga</v>
      </c>
      <c r="BZ555" s="4" t="str">
        <v>Koga</v>
      </c>
      <c r="CA555" s="4" t="str">
        <v>Koga</v>
      </c>
      <c r="CB555" s="4" t="str">
        <v>Koga</v>
      </c>
      <c r="CC555" s="4" t="str">
        <v>Koga</v>
      </c>
      <c r="CD555" s="4" t="str">
        <v>Koga</v>
      </c>
      <c r="CE555" s="4" t="str">
        <v>Koga</v>
      </c>
      <c r="CF555" s="4" t="str">
        <v>Koga</v>
      </c>
      <c r="CG555" s="4" t="str">
        <v>Koga</v>
      </c>
      <c r="CH555" s="4" t="str">
        <v>Koga</v>
      </c>
      <c r="CJ555" s="4" t="str">
        <v>Koga</v>
      </c>
      <c r="CK555" s="4" t="str">
        <v>Koga</v>
      </c>
      <c r="CL555" s="4" t="str">
        <v>Koga</v>
      </c>
      <c r="CM555" s="4" t="str">
        <v>Koga</v>
      </c>
      <c r="CN555" s="4" t="str">
        <v>Koga</v>
      </c>
      <c r="CO555" s="4" t="str">
        <v>Koga</v>
      </c>
      <c r="CP555" s="4" t="str">
        <v>Koga</v>
      </c>
      <c r="CQ555" s="4" t="str">
        <v>Koga</v>
      </c>
      <c r="CR555" s="4" t="str">
        <v>Koga</v>
      </c>
      <c r="CS555" s="4" t="str">
        <v>Koga</v>
      </c>
      <c r="CT555" s="4" t="str">
        <v>Koga</v>
      </c>
      <c r="CU555" s="4" t="str">
        <v>Koga</v>
      </c>
      <c r="CV555" s="4" t="str">
        <v>Koga</v>
      </c>
      <c r="CW555" s="4" t="str">
        <v>Koga</v>
      </c>
      <c r="CX555" s="4" t="str">
        <v>Koga</v>
      </c>
      <c r="CY555" s="4" t="str">
        <v>Koga</v>
      </c>
      <c r="CZ555" s="4" t="str">
        <v>Koga</v>
      </c>
      <c r="DA555" s="4" t="str">
        <v>Koga</v>
      </c>
      <c r="DB555" s="4" t="str">
        <v>Koga</v>
      </c>
      <c r="DC555" s="4" t="str">
        <v>Koga</v>
      </c>
      <c r="DD555" s="4" t="str">
        <v>Koga</v>
      </c>
      <c r="DE555" s="4" t="str">
        <v>Koga</v>
      </c>
      <c r="DF555" s="4" t="str">
        <v>Koga</v>
      </c>
      <c r="DG555" s="4" t="str">
        <v>Koga</v>
      </c>
      <c r="DH555" s="4" t="str">
        <v>Koga</v>
      </c>
      <c r="DI555" s="4" t="str">
        <v>Koga</v>
      </c>
      <c r="DJ555" s="4" t="str">
        <v>Koga</v>
      </c>
      <c r="DK555" s="4" t="str">
        <v>Koga</v>
      </c>
      <c r="DL555" s="4" t="str">
        <v>Koga</v>
      </c>
      <c r="DM555" s="4" t="str">
        <v>Koga</v>
      </c>
      <c r="DN555" s="4" t="str">
        <v>Koga</v>
      </c>
      <c r="DO555" s="4" t="str">
        <v>Koga</v>
      </c>
      <c r="DP555" s="4" t="str">
        <v>Koga</v>
      </c>
    </row>
    <row r="556" spans="1:120" x14ac:dyDescent="0.35">
      <c r="A556" s="4">
        <v>-13.76</v>
      </c>
      <c r="B556" s="4">
        <v>34.049999999999997</v>
      </c>
      <c r="C556" s="4" t="s">
        <v>230</v>
      </c>
      <c r="D556" s="4" t="s">
        <v>130</v>
      </c>
      <c r="E556" s="4" t="s">
        <v>755</v>
      </c>
      <c r="F556" s="4">
        <v>550</v>
      </c>
      <c r="G556" s="4" t="str">
        <f t="shared" si="8"/>
        <v>Malawi-Tapp</v>
      </c>
      <c r="BA556" s="4" t="str">
        <v>Kolero</v>
      </c>
      <c r="BB556" s="4" t="str">
        <v>Kolero</v>
      </c>
      <c r="BC556" s="4" t="str">
        <v>Kolero</v>
      </c>
      <c r="BD556" s="4" t="str">
        <v>Kolero</v>
      </c>
      <c r="BE556" s="4" t="str">
        <v>Kolero</v>
      </c>
      <c r="BF556" s="4" t="str">
        <v>Kolero</v>
      </c>
      <c r="BG556" s="4" t="str">
        <v>Kolero</v>
      </c>
      <c r="BH556" s="4" t="str">
        <v>Kolero</v>
      </c>
      <c r="BI556" s="4" t="str">
        <v>Kolero</v>
      </c>
      <c r="BJ556" s="4" t="str">
        <v>Kolero</v>
      </c>
      <c r="BK556" s="4" t="str">
        <v>Kolero</v>
      </c>
      <c r="BL556" s="4" t="str">
        <v>Kolero</v>
      </c>
      <c r="BM556" s="4" t="str">
        <v>Kolero</v>
      </c>
      <c r="BN556" s="4" t="str">
        <v>Kolero</v>
      </c>
      <c r="BO556" s="4" t="str">
        <v>Kolero</v>
      </c>
      <c r="BP556" s="4" t="str">
        <v>Kolero</v>
      </c>
      <c r="BQ556" s="4" t="str">
        <v>Kolero</v>
      </c>
      <c r="BR556" s="4" t="str">
        <v>Kolero</v>
      </c>
      <c r="BS556" s="4" t="str">
        <v>Kolero</v>
      </c>
      <c r="BT556" s="4" t="str">
        <v>Kolero</v>
      </c>
      <c r="BU556" s="4" t="str">
        <v>Kolero</v>
      </c>
      <c r="BV556" s="4" t="str">
        <v>Kolero</v>
      </c>
      <c r="BW556" s="4" t="str">
        <v>Kolero</v>
      </c>
      <c r="BX556" s="4" t="str">
        <v>Kolero</v>
      </c>
      <c r="BY556" s="4" t="str">
        <v>Kolero</v>
      </c>
      <c r="BZ556" s="4" t="str">
        <v>Kolero</v>
      </c>
      <c r="CA556" s="4" t="str">
        <v>Kolero</v>
      </c>
      <c r="CB556" s="4" t="str">
        <v>Kolero</v>
      </c>
      <c r="CC556" s="4" t="str">
        <v>Kolero</v>
      </c>
      <c r="CD556" s="4" t="str">
        <v>Kolero</v>
      </c>
      <c r="CE556" s="4" t="str">
        <v>Kolero</v>
      </c>
      <c r="CF556" s="4" t="str">
        <v>Kolero</v>
      </c>
      <c r="CG556" s="4" t="str">
        <v>Kolero</v>
      </c>
      <c r="CH556" s="4" t="str">
        <v>Kolero</v>
      </c>
      <c r="CJ556" s="4" t="str">
        <v>Kolero</v>
      </c>
      <c r="CK556" s="4" t="str">
        <v>Kolero</v>
      </c>
      <c r="CL556" s="4" t="str">
        <v>Kolero</v>
      </c>
      <c r="CM556" s="4" t="str">
        <v>Kolero</v>
      </c>
      <c r="CN556" s="4" t="str">
        <v>Kolero</v>
      </c>
      <c r="CO556" s="4" t="str">
        <v>Kolero</v>
      </c>
      <c r="CP556" s="4" t="str">
        <v>Kolero</v>
      </c>
      <c r="CQ556" s="4" t="str">
        <v>Kolero</v>
      </c>
      <c r="CR556" s="4" t="str">
        <v>Kolero</v>
      </c>
      <c r="CS556" s="4" t="str">
        <v>Kolero</v>
      </c>
      <c r="CT556" s="4" t="str">
        <v>Kolero</v>
      </c>
      <c r="CU556" s="4" t="str">
        <v>Kolero</v>
      </c>
      <c r="CV556" s="4" t="str">
        <v>Kolero</v>
      </c>
      <c r="CW556" s="4" t="str">
        <v>Kolero</v>
      </c>
      <c r="CX556" s="4" t="str">
        <v>Kolero</v>
      </c>
      <c r="CY556" s="4" t="str">
        <v>Kolero</v>
      </c>
      <c r="CZ556" s="4" t="str">
        <v>Kolero</v>
      </c>
      <c r="DA556" s="4" t="str">
        <v>Kolero</v>
      </c>
      <c r="DB556" s="4" t="str">
        <v>Kolero</v>
      </c>
      <c r="DC556" s="4" t="str">
        <v>Kolero</v>
      </c>
      <c r="DD556" s="4" t="str">
        <v>Kolero</v>
      </c>
      <c r="DE556" s="4" t="str">
        <v>Kolero</v>
      </c>
      <c r="DF556" s="4" t="str">
        <v>Kolero</v>
      </c>
      <c r="DG556" s="4" t="str">
        <v>Kolero</v>
      </c>
      <c r="DH556" s="4" t="str">
        <v>Kolero</v>
      </c>
      <c r="DI556" s="4" t="str">
        <v>Kolero</v>
      </c>
      <c r="DJ556" s="4" t="str">
        <v>Kolero</v>
      </c>
      <c r="DK556" s="4" t="str">
        <v>Kolero</v>
      </c>
      <c r="DL556" s="4" t="str">
        <v>Kolero</v>
      </c>
      <c r="DM556" s="4" t="str">
        <v>Kolero</v>
      </c>
      <c r="DN556" s="4" t="str">
        <v>Kolero</v>
      </c>
      <c r="DO556" s="4" t="str">
        <v>Kolero</v>
      </c>
      <c r="DP556" s="4" t="str">
        <v>Kolero</v>
      </c>
    </row>
    <row r="557" spans="1:120" x14ac:dyDescent="0.35">
      <c r="A557" s="4">
        <v>-16.059999999999999</v>
      </c>
      <c r="B557" s="4">
        <v>35.14</v>
      </c>
      <c r="C557" s="4" t="s">
        <v>230</v>
      </c>
      <c r="D557" s="4" t="s">
        <v>130</v>
      </c>
      <c r="E557" s="4" t="s">
        <v>756</v>
      </c>
      <c r="F557" s="4">
        <v>550</v>
      </c>
      <c r="G557" s="4" t="str">
        <f t="shared" si="8"/>
        <v>Malawi-Thyolo</v>
      </c>
      <c r="BA557" s="4" t="str">
        <v>Kombolcha ATVETC</v>
      </c>
      <c r="BB557" s="4" t="str">
        <v>Kombolcha ATVETC</v>
      </c>
      <c r="BC557" s="4" t="str">
        <v>Kombolcha ATVETC</v>
      </c>
      <c r="BD557" s="4" t="str">
        <v>Kombolcha ATVETC</v>
      </c>
      <c r="BE557" s="4" t="str">
        <v>Kombolcha ATVETC</v>
      </c>
      <c r="BF557" s="4" t="str">
        <v>Kombolcha ATVETC</v>
      </c>
      <c r="BG557" s="4" t="str">
        <v>Kombolcha ATVETC</v>
      </c>
      <c r="BH557" s="4" t="str">
        <v>Kombolcha ATVETC</v>
      </c>
      <c r="BI557" s="4" t="str">
        <v>Kombolcha ATVETC</v>
      </c>
      <c r="BJ557" s="4" t="str">
        <v>Kombolcha ATVETC</v>
      </c>
      <c r="BK557" s="4" t="str">
        <v>Kombolcha ATVETC</v>
      </c>
      <c r="BL557" s="4" t="str">
        <v>Kombolcha ATVETC</v>
      </c>
      <c r="BM557" s="4" t="str">
        <v>Kombolcha ATVETC</v>
      </c>
      <c r="BN557" s="4" t="str">
        <v>Kombolcha ATVETC</v>
      </c>
      <c r="BO557" s="4" t="str">
        <v>Kombolcha ATVETC</v>
      </c>
      <c r="BP557" s="4" t="str">
        <v>Kombolcha ATVETC</v>
      </c>
      <c r="BQ557" s="4" t="str">
        <v>Kombolcha ATVETC</v>
      </c>
      <c r="BR557" s="4" t="str">
        <v>Kombolcha ATVETC</v>
      </c>
      <c r="BS557" s="4" t="str">
        <v>Kombolcha ATVETC</v>
      </c>
      <c r="BT557" s="4" t="str">
        <v>Kombolcha ATVETC</v>
      </c>
      <c r="BU557" s="4" t="str">
        <v>Kombolcha ATVETC</v>
      </c>
      <c r="BV557" s="4" t="str">
        <v>Kombolcha ATVETC</v>
      </c>
      <c r="BW557" s="4" t="str">
        <v>Kombolcha ATVETC</v>
      </c>
      <c r="BX557" s="4" t="str">
        <v>Kombolcha ATVETC</v>
      </c>
      <c r="BY557" s="4" t="str">
        <v>Kombolcha ATVETC</v>
      </c>
      <c r="BZ557" s="4" t="str">
        <v>Kombolcha ATVETC</v>
      </c>
      <c r="CA557" s="4" t="str">
        <v>Kombolcha ATVETC</v>
      </c>
      <c r="CB557" s="4" t="str">
        <v>Kombolcha ATVETC</v>
      </c>
      <c r="CC557" s="4" t="str">
        <v>Kombolcha ATVETC</v>
      </c>
      <c r="CD557" s="4" t="str">
        <v>Kombolcha ATVETC</v>
      </c>
      <c r="CE557" s="4" t="str">
        <v>Kombolcha ATVETC</v>
      </c>
      <c r="CF557" s="4" t="str">
        <v>Kombolcha ATVETC</v>
      </c>
      <c r="CG557" s="4" t="str">
        <v>Kombolcha ATVETC</v>
      </c>
      <c r="CH557" s="4" t="str">
        <v>Kombolcha ATVETC</v>
      </c>
      <c r="CJ557" s="4" t="str">
        <v>Kombolcha ATVETC</v>
      </c>
      <c r="CK557" s="4" t="str">
        <v>Kombolcha ATVETC</v>
      </c>
      <c r="CL557" s="4" t="str">
        <v>Kombolcha ATVETC</v>
      </c>
      <c r="CM557" s="4" t="str">
        <v>Kombolcha ATVETC</v>
      </c>
      <c r="CN557" s="4" t="str">
        <v>Kombolcha ATVETC</v>
      </c>
      <c r="CO557" s="4" t="str">
        <v>Kombolcha ATVETC</v>
      </c>
      <c r="CP557" s="4" t="str">
        <v>Kombolcha ATVETC</v>
      </c>
      <c r="CQ557" s="4" t="str">
        <v>Kombolcha ATVETC</v>
      </c>
      <c r="CR557" s="4" t="str">
        <v>Kombolcha ATVETC</v>
      </c>
      <c r="CS557" s="4" t="str">
        <v>Kombolcha ATVETC</v>
      </c>
      <c r="CT557" s="4" t="str">
        <v>Kombolcha ATVETC</v>
      </c>
      <c r="CU557" s="4" t="str">
        <v>Kombolcha ATVETC</v>
      </c>
      <c r="CV557" s="4" t="str">
        <v>Kombolcha ATVETC</v>
      </c>
      <c r="CW557" s="4" t="str">
        <v>Kombolcha ATVETC</v>
      </c>
      <c r="CX557" s="4" t="str">
        <v>Kombolcha ATVETC</v>
      </c>
      <c r="CY557" s="4" t="str">
        <v>Kombolcha ATVETC</v>
      </c>
      <c r="CZ557" s="4" t="str">
        <v>Kombolcha ATVETC</v>
      </c>
      <c r="DA557" s="4" t="str">
        <v>Kombolcha ATVETC</v>
      </c>
      <c r="DB557" s="4" t="str">
        <v>Kombolcha ATVETC</v>
      </c>
      <c r="DC557" s="4" t="str">
        <v>Kombolcha ATVETC</v>
      </c>
      <c r="DD557" s="4" t="str">
        <v>Kombolcha ATVETC</v>
      </c>
      <c r="DE557" s="4" t="str">
        <v>Kombolcha ATVETC</v>
      </c>
      <c r="DF557" s="4" t="str">
        <v>Kombolcha ATVETC</v>
      </c>
      <c r="DG557" s="4" t="str">
        <v>Kombolcha ATVETC</v>
      </c>
      <c r="DH557" s="4" t="str">
        <v>Kombolcha ATVETC</v>
      </c>
      <c r="DI557" s="4" t="str">
        <v>Kombolcha ATVETC</v>
      </c>
      <c r="DJ557" s="4" t="str">
        <v>Kombolcha ATVETC</v>
      </c>
      <c r="DK557" s="4" t="str">
        <v>Kombolcha ATVETC</v>
      </c>
      <c r="DL557" s="4" t="str">
        <v>Kombolcha ATVETC</v>
      </c>
      <c r="DM557" s="4" t="str">
        <v>Kombolcha ATVETC</v>
      </c>
      <c r="DN557" s="4" t="str">
        <v>Kombolcha ATVETC</v>
      </c>
      <c r="DO557" s="4" t="str">
        <v>Kombolcha ATVETC</v>
      </c>
      <c r="DP557" s="4" t="str">
        <v>Kombolcha ATVETC</v>
      </c>
    </row>
    <row r="558" spans="1:120" x14ac:dyDescent="0.35">
      <c r="A558" s="4">
        <v>-13.23</v>
      </c>
      <c r="B558" s="4">
        <v>34.24</v>
      </c>
      <c r="C558" s="4" t="s">
        <v>230</v>
      </c>
      <c r="D558" s="4" t="s">
        <v>130</v>
      </c>
      <c r="E558" s="4" t="s">
        <v>757</v>
      </c>
      <c r="F558" s="4">
        <v>2500</v>
      </c>
      <c r="G558" s="4" t="str">
        <f t="shared" si="8"/>
        <v>Malawi-Zidyana, Nkhotakota</v>
      </c>
      <c r="BA558" s="4" t="str">
        <v>Kombolcha ATVETC, South Wollo</v>
      </c>
      <c r="BB558" s="4" t="str">
        <v>Kombolcha ATVETC, South Wollo</v>
      </c>
      <c r="BC558" s="4" t="str">
        <v>Kombolcha ATVETC, South Wollo</v>
      </c>
      <c r="BD558" s="4" t="str">
        <v>Kombolcha ATVETC, South Wollo</v>
      </c>
      <c r="BE558" s="4" t="str">
        <v>Kombolcha ATVETC, South Wollo</v>
      </c>
      <c r="BF558" s="4" t="str">
        <v>Kombolcha ATVETC, South Wollo</v>
      </c>
      <c r="BG558" s="4" t="str">
        <v>Kombolcha ATVETC, South Wollo</v>
      </c>
      <c r="BH558" s="4" t="str">
        <v>Kombolcha ATVETC, South Wollo</v>
      </c>
      <c r="BI558" s="4" t="str">
        <v>Kombolcha ATVETC, South Wollo</v>
      </c>
      <c r="BJ558" s="4" t="str">
        <v>Kombolcha ATVETC, South Wollo</v>
      </c>
      <c r="BK558" s="4" t="str">
        <v>Kombolcha ATVETC, South Wollo</v>
      </c>
      <c r="BL558" s="4" t="str">
        <v>Kombolcha ATVETC, South Wollo</v>
      </c>
      <c r="BM558" s="4" t="str">
        <v>Kombolcha ATVETC, South Wollo</v>
      </c>
      <c r="BN558" s="4" t="str">
        <v>Kombolcha ATVETC, South Wollo</v>
      </c>
      <c r="BO558" s="4" t="str">
        <v>Kombolcha ATVETC, South Wollo</v>
      </c>
      <c r="BP558" s="4" t="str">
        <v>Kombolcha ATVETC, South Wollo</v>
      </c>
      <c r="BQ558" s="4" t="str">
        <v>Kombolcha ATVETC, South Wollo</v>
      </c>
      <c r="BR558" s="4" t="str">
        <v>Kombolcha ATVETC, South Wollo</v>
      </c>
      <c r="BS558" s="4" t="str">
        <v>Kombolcha ATVETC, South Wollo</v>
      </c>
      <c r="BT558" s="4" t="str">
        <v>Kombolcha ATVETC, South Wollo</v>
      </c>
      <c r="BU558" s="4" t="str">
        <v>Kombolcha ATVETC, South Wollo</v>
      </c>
      <c r="BV558" s="4" t="str">
        <v>Kombolcha ATVETC, South Wollo</v>
      </c>
      <c r="BW558" s="4" t="str">
        <v>Kombolcha ATVETC, South Wollo</v>
      </c>
      <c r="BX558" s="4" t="str">
        <v>Kombolcha ATVETC, South Wollo</v>
      </c>
      <c r="BY558" s="4" t="str">
        <v>Kombolcha ATVETC, South Wollo</v>
      </c>
      <c r="BZ558" s="4" t="str">
        <v>Kombolcha ATVETC, South Wollo</v>
      </c>
      <c r="CA558" s="4" t="str">
        <v>Kombolcha ATVETC, South Wollo</v>
      </c>
      <c r="CB558" s="4" t="str">
        <v>Kombolcha ATVETC, South Wollo</v>
      </c>
      <c r="CC558" s="4" t="str">
        <v>Kombolcha ATVETC, South Wollo</v>
      </c>
      <c r="CD558" s="4" t="str">
        <v>Kombolcha ATVETC, South Wollo</v>
      </c>
      <c r="CE558" s="4" t="str">
        <v>Kombolcha ATVETC, South Wollo</v>
      </c>
      <c r="CF558" s="4" t="str">
        <v>Kombolcha ATVETC, South Wollo</v>
      </c>
      <c r="CG558" s="4" t="str">
        <v>Kombolcha ATVETC, South Wollo</v>
      </c>
      <c r="CH558" s="4" t="str">
        <v>Kombolcha ATVETC, South Wollo</v>
      </c>
      <c r="CJ558" s="4" t="str">
        <v>Kombolcha ATVETC, South Wollo</v>
      </c>
      <c r="CK558" s="4" t="str">
        <v>Kombolcha ATVETC, South Wollo</v>
      </c>
      <c r="CL558" s="4" t="str">
        <v>Kombolcha ATVETC, South Wollo</v>
      </c>
      <c r="CM558" s="4" t="str">
        <v>Kombolcha ATVETC, South Wollo</v>
      </c>
      <c r="CN558" s="4" t="str">
        <v>Kombolcha ATVETC, South Wollo</v>
      </c>
      <c r="CO558" s="4" t="str">
        <v>Kombolcha ATVETC, South Wollo</v>
      </c>
      <c r="CP558" s="4" t="str">
        <v>Kombolcha ATVETC, South Wollo</v>
      </c>
      <c r="CQ558" s="4" t="str">
        <v>Kombolcha ATVETC, South Wollo</v>
      </c>
      <c r="CR558" s="4" t="str">
        <v>Kombolcha ATVETC, South Wollo</v>
      </c>
      <c r="CS558" s="4" t="str">
        <v>Kombolcha ATVETC, South Wollo</v>
      </c>
      <c r="CT558" s="4" t="str">
        <v>Kombolcha ATVETC, South Wollo</v>
      </c>
      <c r="CU558" s="4" t="str">
        <v>Kombolcha ATVETC, South Wollo</v>
      </c>
      <c r="CV558" s="4" t="str">
        <v>Kombolcha ATVETC, South Wollo</v>
      </c>
      <c r="CW558" s="4" t="str">
        <v>Kombolcha ATVETC, South Wollo</v>
      </c>
      <c r="CX558" s="4" t="str">
        <v>Kombolcha ATVETC, South Wollo</v>
      </c>
      <c r="CY558" s="4" t="str">
        <v>Kombolcha ATVETC, South Wollo</v>
      </c>
      <c r="CZ558" s="4" t="str">
        <v>Kombolcha ATVETC, South Wollo</v>
      </c>
      <c r="DA558" s="4" t="str">
        <v>Kombolcha ATVETC, South Wollo</v>
      </c>
      <c r="DB558" s="4" t="str">
        <v>Kombolcha ATVETC, South Wollo</v>
      </c>
      <c r="DC558" s="4" t="str">
        <v>Kombolcha ATVETC, South Wollo</v>
      </c>
      <c r="DD558" s="4" t="str">
        <v>Kombolcha ATVETC, South Wollo</v>
      </c>
      <c r="DE558" s="4" t="str">
        <v>Kombolcha ATVETC, South Wollo</v>
      </c>
      <c r="DF558" s="4" t="str">
        <v>Kombolcha ATVETC, South Wollo</v>
      </c>
      <c r="DG558" s="4" t="str">
        <v>Kombolcha ATVETC, South Wollo</v>
      </c>
      <c r="DH558" s="4" t="str">
        <v>Kombolcha ATVETC, South Wollo</v>
      </c>
      <c r="DI558" s="4" t="str">
        <v>Kombolcha ATVETC, South Wollo</v>
      </c>
      <c r="DJ558" s="4" t="str">
        <v>Kombolcha ATVETC, South Wollo</v>
      </c>
      <c r="DK558" s="4" t="str">
        <v>Kombolcha ATVETC, South Wollo</v>
      </c>
      <c r="DL558" s="4" t="str">
        <v>Kombolcha ATVETC, South Wollo</v>
      </c>
      <c r="DM558" s="4" t="str">
        <v>Kombolcha ATVETC, South Wollo</v>
      </c>
      <c r="DN558" s="4" t="str">
        <v>Kombolcha ATVETC, South Wollo</v>
      </c>
      <c r="DO558" s="4" t="str">
        <v>Kombolcha ATVETC, South Wollo</v>
      </c>
      <c r="DP558" s="4" t="str">
        <v>Kombolcha ATVETC, South Wollo</v>
      </c>
    </row>
    <row r="559" spans="1:120" x14ac:dyDescent="0.35">
      <c r="A559" s="4">
        <v>13.25</v>
      </c>
      <c r="B559" s="4">
        <v>-5.9669999999999996</v>
      </c>
      <c r="C559" s="4" t="s">
        <v>233</v>
      </c>
      <c r="D559" s="4" t="s">
        <v>130</v>
      </c>
      <c r="E559" s="4" t="s">
        <v>758</v>
      </c>
      <c r="F559" s="4">
        <v>250</v>
      </c>
      <c r="G559" s="4" t="str">
        <f t="shared" si="8"/>
        <v>Mali-Cinzana</v>
      </c>
      <c r="BA559" s="4" t="str">
        <v>Kongta</v>
      </c>
      <c r="BB559" s="4" t="str">
        <v>Kongta</v>
      </c>
      <c r="BC559" s="4" t="str">
        <v>Kongta</v>
      </c>
      <c r="BD559" s="4" t="str">
        <v>Kongta</v>
      </c>
      <c r="BE559" s="4" t="str">
        <v>Kongta</v>
      </c>
      <c r="BF559" s="4" t="str">
        <v>Kongta</v>
      </c>
      <c r="BG559" s="4" t="str">
        <v>Kongta</v>
      </c>
      <c r="BH559" s="4" t="str">
        <v>Kongta</v>
      </c>
      <c r="BI559" s="4" t="str">
        <v>Kongta</v>
      </c>
      <c r="BJ559" s="4" t="str">
        <v>Kongta</v>
      </c>
      <c r="BK559" s="4" t="str">
        <v>Kongta</v>
      </c>
      <c r="BL559" s="4" t="str">
        <v>Kongta</v>
      </c>
      <c r="BM559" s="4" t="str">
        <v>Kongta</v>
      </c>
      <c r="BN559" s="4" t="str">
        <v>Kongta</v>
      </c>
      <c r="BO559" s="4" t="str">
        <v>Kongta</v>
      </c>
      <c r="BP559" s="4" t="str">
        <v>Kongta</v>
      </c>
      <c r="BQ559" s="4" t="str">
        <v>Kongta</v>
      </c>
      <c r="BR559" s="4" t="str">
        <v>Kongta</v>
      </c>
      <c r="BS559" s="4" t="str">
        <v>Kongta</v>
      </c>
      <c r="BT559" s="4" t="str">
        <v>Kongta</v>
      </c>
      <c r="BU559" s="4" t="str">
        <v>Kongta</v>
      </c>
      <c r="BV559" s="4" t="str">
        <v>Kongta</v>
      </c>
      <c r="BW559" s="4" t="str">
        <v>Kongta</v>
      </c>
      <c r="BX559" s="4" t="str">
        <v>Kongta</v>
      </c>
      <c r="BY559" s="4" t="str">
        <v>Kongta</v>
      </c>
      <c r="BZ559" s="4" t="str">
        <v>Kongta</v>
      </c>
      <c r="CA559" s="4" t="str">
        <v>Kongta</v>
      </c>
      <c r="CB559" s="4" t="str">
        <v>Kongta</v>
      </c>
      <c r="CC559" s="4" t="str">
        <v>Kongta</v>
      </c>
      <c r="CD559" s="4" t="str">
        <v>Kongta</v>
      </c>
      <c r="CE559" s="4" t="str">
        <v>Kongta</v>
      </c>
      <c r="CF559" s="4" t="str">
        <v>Kongta</v>
      </c>
      <c r="CG559" s="4" t="str">
        <v>Kongta</v>
      </c>
      <c r="CH559" s="4" t="str">
        <v>Kongta</v>
      </c>
      <c r="CJ559" s="4" t="str">
        <v>Kongta</v>
      </c>
      <c r="CK559" s="4" t="str">
        <v>Kongta</v>
      </c>
      <c r="CL559" s="4" t="str">
        <v>Kongta</v>
      </c>
      <c r="CM559" s="4" t="str">
        <v>Kongta</v>
      </c>
      <c r="CN559" s="4" t="str">
        <v>Kongta</v>
      </c>
      <c r="CO559" s="4" t="str">
        <v>Kongta</v>
      </c>
      <c r="CP559" s="4" t="str">
        <v>Kongta</v>
      </c>
      <c r="CQ559" s="4" t="str">
        <v>Kongta</v>
      </c>
      <c r="CR559" s="4" t="str">
        <v>Kongta</v>
      </c>
      <c r="CS559" s="4" t="str">
        <v>Kongta</v>
      </c>
      <c r="CT559" s="4" t="str">
        <v>Kongta</v>
      </c>
      <c r="CU559" s="4" t="str">
        <v>Kongta</v>
      </c>
      <c r="CV559" s="4" t="str">
        <v>Kongta</v>
      </c>
      <c r="CW559" s="4" t="str">
        <v>Kongta</v>
      </c>
      <c r="CX559" s="4" t="str">
        <v>Kongta</v>
      </c>
      <c r="CY559" s="4" t="str">
        <v>Kongta</v>
      </c>
      <c r="CZ559" s="4" t="str">
        <v>Kongta</v>
      </c>
      <c r="DA559" s="4" t="str">
        <v>Kongta</v>
      </c>
      <c r="DB559" s="4" t="str">
        <v>Kongta</v>
      </c>
      <c r="DC559" s="4" t="str">
        <v>Kongta</v>
      </c>
      <c r="DD559" s="4" t="str">
        <v>Kongta</v>
      </c>
      <c r="DE559" s="4" t="str">
        <v>Kongta</v>
      </c>
      <c r="DF559" s="4" t="str">
        <v>Kongta</v>
      </c>
      <c r="DG559" s="4" t="str">
        <v>Kongta</v>
      </c>
      <c r="DH559" s="4" t="str">
        <v>Kongta</v>
      </c>
      <c r="DI559" s="4" t="str">
        <v>Kongta</v>
      </c>
      <c r="DJ559" s="4" t="str">
        <v>Kongta</v>
      </c>
      <c r="DK559" s="4" t="str">
        <v>Kongta</v>
      </c>
      <c r="DL559" s="4" t="str">
        <v>Kongta</v>
      </c>
      <c r="DM559" s="4" t="str">
        <v>Kongta</v>
      </c>
      <c r="DN559" s="4" t="str">
        <v>Kongta</v>
      </c>
      <c r="DO559" s="4" t="str">
        <v>Kongta</v>
      </c>
      <c r="DP559" s="4" t="str">
        <v>Kongta</v>
      </c>
    </row>
    <row r="560" spans="1:120" x14ac:dyDescent="0.35">
      <c r="A560" s="4">
        <v>13.279</v>
      </c>
      <c r="B560" s="4">
        <v>-5.9340000000000002</v>
      </c>
      <c r="C560" s="4" t="s">
        <v>233</v>
      </c>
      <c r="D560" s="4" t="s">
        <v>138</v>
      </c>
      <c r="E560" s="4" t="s">
        <v>759</v>
      </c>
      <c r="F560" s="4">
        <v>600</v>
      </c>
      <c r="G560" s="4" t="str">
        <f t="shared" si="8"/>
        <v>Mali-Cinzana ARS</v>
      </c>
      <c r="BA560" s="4" t="str">
        <v>Kononga</v>
      </c>
      <c r="BB560" s="4" t="str">
        <v>Kononga</v>
      </c>
      <c r="BC560" s="4" t="str">
        <v>Kononga</v>
      </c>
      <c r="BD560" s="4" t="str">
        <v>Kononga</v>
      </c>
      <c r="BE560" s="4" t="str">
        <v>Kononga</v>
      </c>
      <c r="BF560" s="4" t="str">
        <v>Kononga</v>
      </c>
      <c r="BG560" s="4" t="str">
        <v>Kononga</v>
      </c>
      <c r="BH560" s="4" t="str">
        <v>Kononga</v>
      </c>
      <c r="BI560" s="4" t="str">
        <v>Kononga</v>
      </c>
      <c r="BJ560" s="4" t="str">
        <v>Kononga</v>
      </c>
      <c r="BK560" s="4" t="str">
        <v>Kononga</v>
      </c>
      <c r="BL560" s="4" t="str">
        <v>Kononga</v>
      </c>
      <c r="BM560" s="4" t="str">
        <v>Kononga</v>
      </c>
      <c r="BN560" s="4" t="str">
        <v>Kononga</v>
      </c>
      <c r="BO560" s="4" t="str">
        <v>Kononga</v>
      </c>
      <c r="BP560" s="4" t="str">
        <v>Kononga</v>
      </c>
      <c r="BQ560" s="4" t="str">
        <v>Kononga</v>
      </c>
      <c r="BR560" s="4" t="str">
        <v>Kononga</v>
      </c>
      <c r="BS560" s="4" t="str">
        <v>Kononga</v>
      </c>
      <c r="BT560" s="4" t="str">
        <v>Kononga</v>
      </c>
      <c r="BU560" s="4" t="str">
        <v>Kononga</v>
      </c>
      <c r="BV560" s="4" t="str">
        <v>Kononga</v>
      </c>
      <c r="BW560" s="4" t="str">
        <v>Kononga</v>
      </c>
      <c r="BX560" s="4" t="str">
        <v>Kononga</v>
      </c>
      <c r="BY560" s="4" t="str">
        <v>Kononga</v>
      </c>
      <c r="BZ560" s="4" t="str">
        <v>Kononga</v>
      </c>
      <c r="CA560" s="4" t="str">
        <v>Kononga</v>
      </c>
      <c r="CB560" s="4" t="str">
        <v>Kononga</v>
      </c>
      <c r="CC560" s="4" t="str">
        <v>Kononga</v>
      </c>
      <c r="CD560" s="4" t="str">
        <v>Kononga</v>
      </c>
      <c r="CE560" s="4" t="str">
        <v>Kononga</v>
      </c>
      <c r="CF560" s="4" t="str">
        <v>Kononga</v>
      </c>
      <c r="CG560" s="4" t="str">
        <v>Kononga</v>
      </c>
      <c r="CH560" s="4" t="str">
        <v>Kononga</v>
      </c>
      <c r="CJ560" s="4" t="str">
        <v>Kononga</v>
      </c>
      <c r="CK560" s="4" t="str">
        <v>Kononga</v>
      </c>
      <c r="CL560" s="4" t="str">
        <v>Kononga</v>
      </c>
      <c r="CM560" s="4" t="str">
        <v>Kononga</v>
      </c>
      <c r="CN560" s="4" t="str">
        <v>Kononga</v>
      </c>
      <c r="CO560" s="4" t="str">
        <v>Kononga</v>
      </c>
      <c r="CP560" s="4" t="str">
        <v>Kononga</v>
      </c>
      <c r="CQ560" s="4" t="str">
        <v>Kononga</v>
      </c>
      <c r="CR560" s="4" t="str">
        <v>Kononga</v>
      </c>
      <c r="CS560" s="4" t="str">
        <v>Kononga</v>
      </c>
      <c r="CT560" s="4" t="str">
        <v>Kononga</v>
      </c>
      <c r="CU560" s="4" t="str">
        <v>Kononga</v>
      </c>
      <c r="CV560" s="4" t="str">
        <v>Kononga</v>
      </c>
      <c r="CW560" s="4" t="str">
        <v>Kononga</v>
      </c>
      <c r="CX560" s="4" t="str">
        <v>Kononga</v>
      </c>
      <c r="CY560" s="4" t="str">
        <v>Kononga</v>
      </c>
      <c r="CZ560" s="4" t="str">
        <v>Kononga</v>
      </c>
      <c r="DA560" s="4" t="str">
        <v>Kononga</v>
      </c>
      <c r="DB560" s="4" t="str">
        <v>Kononga</v>
      </c>
      <c r="DC560" s="4" t="str">
        <v>Kononga</v>
      </c>
      <c r="DD560" s="4" t="str">
        <v>Kononga</v>
      </c>
      <c r="DE560" s="4" t="str">
        <v>Kononga</v>
      </c>
      <c r="DF560" s="4" t="str">
        <v>Kononga</v>
      </c>
      <c r="DG560" s="4" t="str">
        <v>Kononga</v>
      </c>
      <c r="DH560" s="4" t="str">
        <v>Kononga</v>
      </c>
      <c r="DI560" s="4" t="str">
        <v>Kononga</v>
      </c>
      <c r="DJ560" s="4" t="str">
        <v>Kononga</v>
      </c>
      <c r="DK560" s="4" t="str">
        <v>Kononga</v>
      </c>
      <c r="DL560" s="4" t="str">
        <v>Kononga</v>
      </c>
      <c r="DM560" s="4" t="str">
        <v>Kononga</v>
      </c>
      <c r="DN560" s="4" t="str">
        <v>Kononga</v>
      </c>
      <c r="DO560" s="4" t="str">
        <v>Kononga</v>
      </c>
      <c r="DP560" s="4" t="str">
        <v>Kononga</v>
      </c>
    </row>
    <row r="561" spans="1:120" x14ac:dyDescent="0.35">
      <c r="A561" s="4">
        <v>13.279</v>
      </c>
      <c r="B561" s="4">
        <v>-5.9340000000000002</v>
      </c>
      <c r="C561" s="4" t="s">
        <v>233</v>
      </c>
      <c r="D561" s="4" t="s">
        <v>138</v>
      </c>
      <c r="E561" s="4" t="s">
        <v>760</v>
      </c>
      <c r="F561" s="4">
        <v>600</v>
      </c>
      <c r="G561" s="4" t="str">
        <f t="shared" si="8"/>
        <v>Mali-Cinzanan ARS</v>
      </c>
      <c r="BA561" s="4" t="str">
        <v>Kontagora</v>
      </c>
      <c r="BB561" s="4" t="str">
        <v>Kontagora</v>
      </c>
      <c r="BC561" s="4" t="str">
        <v>Kontagora</v>
      </c>
      <c r="BD561" s="4" t="str">
        <v>Kontagora</v>
      </c>
      <c r="BE561" s="4" t="str">
        <v>Kontagora</v>
      </c>
      <c r="BF561" s="4" t="str">
        <v>Kontagora</v>
      </c>
      <c r="BG561" s="4" t="str">
        <v>Kontagora</v>
      </c>
      <c r="BH561" s="4" t="str">
        <v>Kontagora</v>
      </c>
      <c r="BI561" s="4" t="str">
        <v>Kontagora</v>
      </c>
      <c r="BJ561" s="4" t="str">
        <v>Kontagora</v>
      </c>
      <c r="BK561" s="4" t="str">
        <v>Kontagora</v>
      </c>
      <c r="BL561" s="4" t="str">
        <v>Kontagora</v>
      </c>
      <c r="BM561" s="4" t="str">
        <v>Kontagora</v>
      </c>
      <c r="BN561" s="4" t="str">
        <v>Kontagora</v>
      </c>
      <c r="BO561" s="4" t="str">
        <v>Kontagora</v>
      </c>
      <c r="BP561" s="4" t="str">
        <v>Kontagora</v>
      </c>
      <c r="BQ561" s="4" t="str">
        <v>Kontagora</v>
      </c>
      <c r="BR561" s="4" t="str">
        <v>Kontagora</v>
      </c>
      <c r="BS561" s="4" t="str">
        <v>Kontagora</v>
      </c>
      <c r="BT561" s="4" t="str">
        <v>Kontagora</v>
      </c>
      <c r="BU561" s="4" t="str">
        <v>Kontagora</v>
      </c>
      <c r="BV561" s="4" t="str">
        <v>Kontagora</v>
      </c>
      <c r="BW561" s="4" t="str">
        <v>Kontagora</v>
      </c>
      <c r="BX561" s="4" t="str">
        <v>Kontagora</v>
      </c>
      <c r="BY561" s="4" t="str">
        <v>Kontagora</v>
      </c>
      <c r="BZ561" s="4" t="str">
        <v>Kontagora</v>
      </c>
      <c r="CA561" s="4" t="str">
        <v>Kontagora</v>
      </c>
      <c r="CB561" s="4" t="str">
        <v>Kontagora</v>
      </c>
      <c r="CC561" s="4" t="str">
        <v>Kontagora</v>
      </c>
      <c r="CD561" s="4" t="str">
        <v>Kontagora</v>
      </c>
      <c r="CE561" s="4" t="str">
        <v>Kontagora</v>
      </c>
      <c r="CF561" s="4" t="str">
        <v>Kontagora</v>
      </c>
      <c r="CG561" s="4" t="str">
        <v>Kontagora</v>
      </c>
      <c r="CH561" s="4" t="str">
        <v>Kontagora</v>
      </c>
      <c r="CJ561" s="4" t="str">
        <v>Kontagora</v>
      </c>
      <c r="CK561" s="4" t="str">
        <v>Kontagora</v>
      </c>
      <c r="CL561" s="4" t="str">
        <v>Kontagora</v>
      </c>
      <c r="CM561" s="4" t="str">
        <v>Kontagora</v>
      </c>
      <c r="CN561" s="4" t="str">
        <v>Kontagora</v>
      </c>
      <c r="CO561" s="4" t="str">
        <v>Kontagora</v>
      </c>
      <c r="CP561" s="4" t="str">
        <v>Kontagora</v>
      </c>
      <c r="CQ561" s="4" t="str">
        <v>Kontagora</v>
      </c>
      <c r="CR561" s="4" t="str">
        <v>Kontagora</v>
      </c>
      <c r="CS561" s="4" t="str">
        <v>Kontagora</v>
      </c>
      <c r="CT561" s="4" t="str">
        <v>Kontagora</v>
      </c>
      <c r="CU561" s="4" t="str">
        <v>Kontagora</v>
      </c>
      <c r="CV561" s="4" t="str">
        <v>Kontagora</v>
      </c>
      <c r="CW561" s="4" t="str">
        <v>Kontagora</v>
      </c>
      <c r="CX561" s="4" t="str">
        <v>Kontagora</v>
      </c>
      <c r="CY561" s="4" t="str">
        <v>Kontagora</v>
      </c>
      <c r="CZ561" s="4" t="str">
        <v>Kontagora</v>
      </c>
      <c r="DA561" s="4" t="str">
        <v>Kontagora</v>
      </c>
      <c r="DB561" s="4" t="str">
        <v>Kontagora</v>
      </c>
      <c r="DC561" s="4" t="str">
        <v>Kontagora</v>
      </c>
      <c r="DD561" s="4" t="str">
        <v>Kontagora</v>
      </c>
      <c r="DE561" s="4" t="str">
        <v>Kontagora</v>
      </c>
      <c r="DF561" s="4" t="str">
        <v>Kontagora</v>
      </c>
      <c r="DG561" s="4" t="str">
        <v>Kontagora</v>
      </c>
      <c r="DH561" s="4" t="str">
        <v>Kontagora</v>
      </c>
      <c r="DI561" s="4" t="str">
        <v>Kontagora</v>
      </c>
      <c r="DJ561" s="4" t="str">
        <v>Kontagora</v>
      </c>
      <c r="DK561" s="4" t="str">
        <v>Kontagora</v>
      </c>
      <c r="DL561" s="4" t="str">
        <v>Kontagora</v>
      </c>
      <c r="DM561" s="4" t="str">
        <v>Kontagora</v>
      </c>
      <c r="DN561" s="4" t="str">
        <v>Kontagora</v>
      </c>
      <c r="DO561" s="4" t="str">
        <v>Kontagora</v>
      </c>
      <c r="DP561" s="4" t="str">
        <v>Kontagora</v>
      </c>
    </row>
    <row r="562" spans="1:120" x14ac:dyDescent="0.35">
      <c r="A562" s="4">
        <v>11.2736</v>
      </c>
      <c r="B562" s="4">
        <v>-5.5118</v>
      </c>
      <c r="C562" s="4" t="s">
        <v>233</v>
      </c>
      <c r="D562" s="4" t="s">
        <v>138</v>
      </c>
      <c r="E562" s="4" t="s">
        <v>761</v>
      </c>
      <c r="F562" s="4">
        <v>300</v>
      </c>
      <c r="G562" s="4" t="str">
        <f t="shared" si="8"/>
        <v>Mali-Finkolo</v>
      </c>
      <c r="BA562" s="4" t="str">
        <v>Kou Valley</v>
      </c>
      <c r="BB562" s="4" t="str">
        <v>Kou Valley</v>
      </c>
      <c r="BC562" s="4" t="str">
        <v>Kou Valley</v>
      </c>
      <c r="BD562" s="4" t="str">
        <v>Kou Valley</v>
      </c>
      <c r="BE562" s="4" t="str">
        <v>Kou Valley</v>
      </c>
      <c r="BF562" s="4" t="str">
        <v>Kou Valley</v>
      </c>
      <c r="BG562" s="4" t="str">
        <v>Kou Valley</v>
      </c>
      <c r="BH562" s="4" t="str">
        <v>Kou Valley</v>
      </c>
      <c r="BI562" s="4" t="str">
        <v>Kou Valley</v>
      </c>
      <c r="BJ562" s="4" t="str">
        <v>Kou Valley</v>
      </c>
      <c r="BK562" s="4" t="str">
        <v>Kou Valley</v>
      </c>
      <c r="BL562" s="4" t="str">
        <v>Kou Valley</v>
      </c>
      <c r="BM562" s="4" t="str">
        <v>Kou Valley</v>
      </c>
      <c r="BN562" s="4" t="str">
        <v>Kou Valley</v>
      </c>
      <c r="BO562" s="4" t="str">
        <v>Kou Valley</v>
      </c>
      <c r="BP562" s="4" t="str">
        <v>Kou Valley</v>
      </c>
      <c r="BQ562" s="4" t="str">
        <v>Kou Valley</v>
      </c>
      <c r="BR562" s="4" t="str">
        <v>Kou Valley</v>
      </c>
      <c r="BS562" s="4" t="str">
        <v>Kou Valley</v>
      </c>
      <c r="BT562" s="4" t="str">
        <v>Kou Valley</v>
      </c>
      <c r="BU562" s="4" t="str">
        <v>Kou Valley</v>
      </c>
      <c r="BV562" s="4" t="str">
        <v>Kou Valley</v>
      </c>
      <c r="BW562" s="4" t="str">
        <v>Kou Valley</v>
      </c>
      <c r="BX562" s="4" t="str">
        <v>Kou Valley</v>
      </c>
      <c r="BY562" s="4" t="str">
        <v>Kou Valley</v>
      </c>
      <c r="BZ562" s="4" t="str">
        <v>Kou Valley</v>
      </c>
      <c r="CA562" s="4" t="str">
        <v>Kou Valley</v>
      </c>
      <c r="CB562" s="4" t="str">
        <v>Kou Valley</v>
      </c>
      <c r="CC562" s="4" t="str">
        <v>Kou Valley</v>
      </c>
      <c r="CD562" s="4" t="str">
        <v>Kou Valley</v>
      </c>
      <c r="CE562" s="4" t="str">
        <v>Kou Valley</v>
      </c>
      <c r="CF562" s="4" t="str">
        <v>Kou Valley</v>
      </c>
      <c r="CG562" s="4" t="str">
        <v>Kou Valley</v>
      </c>
      <c r="CH562" s="4" t="str">
        <v>Kou Valley</v>
      </c>
      <c r="CJ562" s="4" t="str">
        <v>Kou Valley</v>
      </c>
      <c r="CK562" s="4" t="str">
        <v>Kou Valley</v>
      </c>
      <c r="CL562" s="4" t="str">
        <v>Kou Valley</v>
      </c>
      <c r="CM562" s="4" t="str">
        <v>Kou Valley</v>
      </c>
      <c r="CN562" s="4" t="str">
        <v>Kou Valley</v>
      </c>
      <c r="CO562" s="4" t="str">
        <v>Kou Valley</v>
      </c>
      <c r="CP562" s="4" t="str">
        <v>Kou Valley</v>
      </c>
      <c r="CQ562" s="4" t="str">
        <v>Kou Valley</v>
      </c>
      <c r="CR562" s="4" t="str">
        <v>Kou Valley</v>
      </c>
      <c r="CS562" s="4" t="str">
        <v>Kou Valley</v>
      </c>
      <c r="CT562" s="4" t="str">
        <v>Kou Valley</v>
      </c>
      <c r="CU562" s="4" t="str">
        <v>Kou Valley</v>
      </c>
      <c r="CV562" s="4" t="str">
        <v>Kou Valley</v>
      </c>
      <c r="CW562" s="4" t="str">
        <v>Kou Valley</v>
      </c>
      <c r="CX562" s="4" t="str">
        <v>Kou Valley</v>
      </c>
      <c r="CY562" s="4" t="str">
        <v>Kou Valley</v>
      </c>
      <c r="CZ562" s="4" t="str">
        <v>Kou Valley</v>
      </c>
      <c r="DA562" s="4" t="str">
        <v>Kou Valley</v>
      </c>
      <c r="DB562" s="4" t="str">
        <v>Kou Valley</v>
      </c>
      <c r="DC562" s="4" t="str">
        <v>Kou Valley</v>
      </c>
      <c r="DD562" s="4" t="str">
        <v>Kou Valley</v>
      </c>
      <c r="DE562" s="4" t="str">
        <v>Kou Valley</v>
      </c>
      <c r="DF562" s="4" t="str">
        <v>Kou Valley</v>
      </c>
      <c r="DG562" s="4" t="str">
        <v>Kou Valley</v>
      </c>
      <c r="DH562" s="4" t="str">
        <v>Kou Valley</v>
      </c>
      <c r="DI562" s="4" t="str">
        <v>Kou Valley</v>
      </c>
      <c r="DJ562" s="4" t="str">
        <v>Kou Valley</v>
      </c>
      <c r="DK562" s="4" t="str">
        <v>Kou Valley</v>
      </c>
      <c r="DL562" s="4" t="str">
        <v>Kou Valley</v>
      </c>
      <c r="DM562" s="4" t="str">
        <v>Kou Valley</v>
      </c>
      <c r="DN562" s="4" t="str">
        <v>Kou Valley</v>
      </c>
      <c r="DO562" s="4" t="str">
        <v>Kou Valley</v>
      </c>
      <c r="DP562" s="4" t="str">
        <v>Kou Valley</v>
      </c>
    </row>
    <row r="563" spans="1:120" x14ac:dyDescent="0.35">
      <c r="A563" s="4">
        <v>16.337499999999999</v>
      </c>
      <c r="B563" s="4">
        <v>-3.5463900000000002</v>
      </c>
      <c r="C563" s="4" t="s">
        <v>233</v>
      </c>
      <c r="D563" s="4" t="s">
        <v>130</v>
      </c>
      <c r="E563" s="4" t="s">
        <v>762</v>
      </c>
      <c r="F563" s="4">
        <v>162</v>
      </c>
      <c r="G563" s="4" t="str">
        <f t="shared" si="8"/>
        <v>Mali-Goundam.Dire</v>
      </c>
      <c r="BA563" s="4" t="str">
        <v>Kouare</v>
      </c>
      <c r="BB563" s="4" t="str">
        <v>Kouare</v>
      </c>
      <c r="BC563" s="4" t="str">
        <v>Kouare</v>
      </c>
      <c r="BD563" s="4" t="str">
        <v>Kouare</v>
      </c>
      <c r="BE563" s="4" t="str">
        <v>Kouare</v>
      </c>
      <c r="BF563" s="4" t="str">
        <v>Kouare</v>
      </c>
      <c r="BG563" s="4" t="str">
        <v>Kouare</v>
      </c>
      <c r="BH563" s="4" t="str">
        <v>Kouare</v>
      </c>
      <c r="BI563" s="4" t="str">
        <v>Kouare</v>
      </c>
      <c r="BJ563" s="4" t="str">
        <v>Kouare</v>
      </c>
      <c r="BK563" s="4" t="str">
        <v>Kouare</v>
      </c>
      <c r="BL563" s="4" t="str">
        <v>Kouare</v>
      </c>
      <c r="BM563" s="4" t="str">
        <v>Kouare</v>
      </c>
      <c r="BN563" s="4" t="str">
        <v>Kouare</v>
      </c>
      <c r="BO563" s="4" t="str">
        <v>Kouare</v>
      </c>
      <c r="BP563" s="4" t="str">
        <v>Kouare</v>
      </c>
      <c r="BQ563" s="4" t="str">
        <v>Kouare</v>
      </c>
      <c r="BR563" s="4" t="str">
        <v>Kouare</v>
      </c>
      <c r="BS563" s="4" t="str">
        <v>Kouare</v>
      </c>
      <c r="BT563" s="4" t="str">
        <v>Kouare</v>
      </c>
      <c r="BU563" s="4" t="str">
        <v>Kouare</v>
      </c>
      <c r="BV563" s="4" t="str">
        <v>Kouare</v>
      </c>
      <c r="BW563" s="4" t="str">
        <v>Kouare</v>
      </c>
      <c r="BX563" s="4" t="str">
        <v>Kouare</v>
      </c>
      <c r="BY563" s="4" t="str">
        <v>Kouare</v>
      </c>
      <c r="BZ563" s="4" t="str">
        <v>Kouare</v>
      </c>
      <c r="CA563" s="4" t="str">
        <v>Kouare</v>
      </c>
      <c r="CB563" s="4" t="str">
        <v>Kouare</v>
      </c>
      <c r="CC563" s="4" t="str">
        <v>Kouare</v>
      </c>
      <c r="CD563" s="4" t="str">
        <v>Kouare</v>
      </c>
      <c r="CE563" s="4" t="str">
        <v>Kouare</v>
      </c>
      <c r="CF563" s="4" t="str">
        <v>Kouare</v>
      </c>
      <c r="CG563" s="4" t="str">
        <v>Kouare</v>
      </c>
      <c r="CH563" s="4" t="str">
        <v>Kouare</v>
      </c>
      <c r="CJ563" s="4" t="str">
        <v>Kouare</v>
      </c>
      <c r="CK563" s="4" t="str">
        <v>Kouare</v>
      </c>
      <c r="CL563" s="4" t="str">
        <v>Kouare</v>
      </c>
      <c r="CM563" s="4" t="str">
        <v>Kouare</v>
      </c>
      <c r="CN563" s="4" t="str">
        <v>Kouare</v>
      </c>
      <c r="CO563" s="4" t="str">
        <v>Kouare</v>
      </c>
      <c r="CP563" s="4" t="str">
        <v>Kouare</v>
      </c>
      <c r="CQ563" s="4" t="str">
        <v>Kouare</v>
      </c>
      <c r="CR563" s="4" t="str">
        <v>Kouare</v>
      </c>
      <c r="CS563" s="4" t="str">
        <v>Kouare</v>
      </c>
      <c r="CT563" s="4" t="str">
        <v>Kouare</v>
      </c>
      <c r="CU563" s="4" t="str">
        <v>Kouare</v>
      </c>
      <c r="CV563" s="4" t="str">
        <v>Kouare</v>
      </c>
      <c r="CW563" s="4" t="str">
        <v>Kouare</v>
      </c>
      <c r="CX563" s="4" t="str">
        <v>Kouare</v>
      </c>
      <c r="CY563" s="4" t="str">
        <v>Kouare</v>
      </c>
      <c r="CZ563" s="4" t="str">
        <v>Kouare</v>
      </c>
      <c r="DA563" s="4" t="str">
        <v>Kouare</v>
      </c>
      <c r="DB563" s="4" t="str">
        <v>Kouare</v>
      </c>
      <c r="DC563" s="4" t="str">
        <v>Kouare</v>
      </c>
      <c r="DD563" s="4" t="str">
        <v>Kouare</v>
      </c>
      <c r="DE563" s="4" t="str">
        <v>Kouare</v>
      </c>
      <c r="DF563" s="4" t="str">
        <v>Kouare</v>
      </c>
      <c r="DG563" s="4" t="str">
        <v>Kouare</v>
      </c>
      <c r="DH563" s="4" t="str">
        <v>Kouare</v>
      </c>
      <c r="DI563" s="4" t="str">
        <v>Kouare</v>
      </c>
      <c r="DJ563" s="4" t="str">
        <v>Kouare</v>
      </c>
      <c r="DK563" s="4" t="str">
        <v>Kouare</v>
      </c>
      <c r="DL563" s="4" t="str">
        <v>Kouare</v>
      </c>
      <c r="DM563" s="4" t="str">
        <v>Kouare</v>
      </c>
      <c r="DN563" s="4" t="str">
        <v>Kouare</v>
      </c>
      <c r="DO563" s="4" t="str">
        <v>Kouare</v>
      </c>
      <c r="DP563" s="4" t="str">
        <v>Kouare</v>
      </c>
    </row>
    <row r="564" spans="1:120" x14ac:dyDescent="0.35">
      <c r="A564" s="4">
        <v>14.3</v>
      </c>
      <c r="B564" s="4">
        <v>-5.9833299999999996</v>
      </c>
      <c r="C564" s="4" t="s">
        <v>233</v>
      </c>
      <c r="D564" s="4" t="s">
        <v>296</v>
      </c>
      <c r="E564" s="4" t="s">
        <v>763</v>
      </c>
      <c r="F564" s="4">
        <v>917</v>
      </c>
      <c r="G564" s="4" t="str">
        <f t="shared" si="8"/>
        <v>Mali-Office du Niger</v>
      </c>
      <c r="BA564" s="4" t="str">
        <v>Koudougou</v>
      </c>
      <c r="BB564" s="4" t="str">
        <v>Koudougou</v>
      </c>
      <c r="BC564" s="4" t="str">
        <v>Koudougou</v>
      </c>
      <c r="BD564" s="4" t="str">
        <v>Koudougou</v>
      </c>
      <c r="BE564" s="4" t="str">
        <v>Koudougou</v>
      </c>
      <c r="BF564" s="4" t="str">
        <v>Koudougou</v>
      </c>
      <c r="BG564" s="4" t="str">
        <v>Koudougou</v>
      </c>
      <c r="BH564" s="4" t="str">
        <v>Koudougou</v>
      </c>
      <c r="BI564" s="4" t="str">
        <v>Koudougou</v>
      </c>
      <c r="BJ564" s="4" t="str">
        <v>Koudougou</v>
      </c>
      <c r="BK564" s="4" t="str">
        <v>Koudougou</v>
      </c>
      <c r="BL564" s="4" t="str">
        <v>Koudougou</v>
      </c>
      <c r="BM564" s="4" t="str">
        <v>Koudougou</v>
      </c>
      <c r="BN564" s="4" t="str">
        <v>Koudougou</v>
      </c>
      <c r="BO564" s="4" t="str">
        <v>Koudougou</v>
      </c>
      <c r="BP564" s="4" t="str">
        <v>Koudougou</v>
      </c>
      <c r="BQ564" s="4" t="str">
        <v>Koudougou</v>
      </c>
      <c r="BR564" s="4" t="str">
        <v>Koudougou</v>
      </c>
      <c r="BS564" s="4" t="str">
        <v>Koudougou</v>
      </c>
      <c r="BT564" s="4" t="str">
        <v>Koudougou</v>
      </c>
      <c r="BU564" s="4" t="str">
        <v>Koudougou</v>
      </c>
      <c r="BV564" s="4" t="str">
        <v>Koudougou</v>
      </c>
      <c r="BW564" s="4" t="str">
        <v>Koudougou</v>
      </c>
      <c r="BX564" s="4" t="str">
        <v>Koudougou</v>
      </c>
      <c r="BY564" s="4" t="str">
        <v>Koudougou</v>
      </c>
      <c r="BZ564" s="4" t="str">
        <v>Koudougou</v>
      </c>
      <c r="CA564" s="4" t="str">
        <v>Koudougou</v>
      </c>
      <c r="CB564" s="4" t="str">
        <v>Koudougou</v>
      </c>
      <c r="CC564" s="4" t="str">
        <v>Koudougou</v>
      </c>
      <c r="CD564" s="4" t="str">
        <v>Koudougou</v>
      </c>
      <c r="CE564" s="4" t="str">
        <v>Koudougou</v>
      </c>
      <c r="CF564" s="4" t="str">
        <v>Koudougou</v>
      </c>
      <c r="CG564" s="4" t="str">
        <v>Koudougou</v>
      </c>
      <c r="CH564" s="4" t="str">
        <v>Koudougou</v>
      </c>
      <c r="CJ564" s="4" t="str">
        <v>Koudougou</v>
      </c>
      <c r="CK564" s="4" t="str">
        <v>Koudougou</v>
      </c>
      <c r="CL564" s="4" t="str">
        <v>Koudougou</v>
      </c>
      <c r="CM564" s="4" t="str">
        <v>Koudougou</v>
      </c>
      <c r="CN564" s="4" t="str">
        <v>Koudougou</v>
      </c>
      <c r="CO564" s="4" t="str">
        <v>Koudougou</v>
      </c>
      <c r="CP564" s="4" t="str">
        <v>Koudougou</v>
      </c>
      <c r="CQ564" s="4" t="str">
        <v>Koudougou</v>
      </c>
      <c r="CR564" s="4" t="str">
        <v>Koudougou</v>
      </c>
      <c r="CS564" s="4" t="str">
        <v>Koudougou</v>
      </c>
      <c r="CT564" s="4" t="str">
        <v>Koudougou</v>
      </c>
      <c r="CU564" s="4" t="str">
        <v>Koudougou</v>
      </c>
      <c r="CV564" s="4" t="str">
        <v>Koudougou</v>
      </c>
      <c r="CW564" s="4" t="str">
        <v>Koudougou</v>
      </c>
      <c r="CX564" s="4" t="str">
        <v>Koudougou</v>
      </c>
      <c r="CY564" s="4" t="str">
        <v>Koudougou</v>
      </c>
      <c r="CZ564" s="4" t="str">
        <v>Koudougou</v>
      </c>
      <c r="DA564" s="4" t="str">
        <v>Koudougou</v>
      </c>
      <c r="DB564" s="4" t="str">
        <v>Koudougou</v>
      </c>
      <c r="DC564" s="4" t="str">
        <v>Koudougou</v>
      </c>
      <c r="DD564" s="4" t="str">
        <v>Koudougou</v>
      </c>
      <c r="DE564" s="4" t="str">
        <v>Koudougou</v>
      </c>
      <c r="DF564" s="4" t="str">
        <v>Koudougou</v>
      </c>
      <c r="DG564" s="4" t="str">
        <v>Koudougou</v>
      </c>
      <c r="DH564" s="4" t="str">
        <v>Koudougou</v>
      </c>
      <c r="DI564" s="4" t="str">
        <v>Koudougou</v>
      </c>
      <c r="DJ564" s="4" t="str">
        <v>Koudougou</v>
      </c>
      <c r="DK564" s="4" t="str">
        <v>Koudougou</v>
      </c>
      <c r="DL564" s="4" t="str">
        <v>Koudougou</v>
      </c>
      <c r="DM564" s="4" t="str">
        <v>Koudougou</v>
      </c>
      <c r="DN564" s="4" t="str">
        <v>Koudougou</v>
      </c>
      <c r="DO564" s="4" t="str">
        <v>Koudougou</v>
      </c>
      <c r="DP564" s="4" t="str">
        <v>Koudougou</v>
      </c>
    </row>
    <row r="565" spans="1:120" x14ac:dyDescent="0.35">
      <c r="A565" s="4">
        <v>12.633330000000001</v>
      </c>
      <c r="B565" s="4">
        <v>-8.5333299999999994</v>
      </c>
      <c r="C565" s="4" t="s">
        <v>233</v>
      </c>
      <c r="D565" s="4" t="s">
        <v>130</v>
      </c>
      <c r="E565" s="4" t="s">
        <v>764</v>
      </c>
      <c r="F565" s="4">
        <v>917</v>
      </c>
      <c r="G565" s="4" t="str">
        <f t="shared" si="8"/>
        <v>Mali-Sanakoroba</v>
      </c>
      <c r="BA565" s="4" t="str">
        <v>Koukombo</v>
      </c>
      <c r="BB565" s="4" t="str">
        <v>Koukombo</v>
      </c>
      <c r="BC565" s="4" t="str">
        <v>Koukombo</v>
      </c>
      <c r="BD565" s="4" t="str">
        <v>Koukombo</v>
      </c>
      <c r="BE565" s="4" t="str">
        <v>Koukombo</v>
      </c>
      <c r="BF565" s="4" t="str">
        <v>Koukombo</v>
      </c>
      <c r="BG565" s="4" t="str">
        <v>Koukombo</v>
      </c>
      <c r="BH565" s="4" t="str">
        <v>Koukombo</v>
      </c>
      <c r="BI565" s="4" t="str">
        <v>Koukombo</v>
      </c>
      <c r="BJ565" s="4" t="str">
        <v>Koukombo</v>
      </c>
      <c r="BK565" s="4" t="str">
        <v>Koukombo</v>
      </c>
      <c r="BL565" s="4" t="str">
        <v>Koukombo</v>
      </c>
      <c r="BM565" s="4" t="str">
        <v>Koukombo</v>
      </c>
      <c r="BN565" s="4" t="str">
        <v>Koukombo</v>
      </c>
      <c r="BO565" s="4" t="str">
        <v>Koukombo</v>
      </c>
      <c r="BP565" s="4" t="str">
        <v>Koukombo</v>
      </c>
      <c r="BQ565" s="4" t="str">
        <v>Koukombo</v>
      </c>
      <c r="BR565" s="4" t="str">
        <v>Koukombo</v>
      </c>
      <c r="BS565" s="4" t="str">
        <v>Koukombo</v>
      </c>
      <c r="BT565" s="4" t="str">
        <v>Koukombo</v>
      </c>
      <c r="BU565" s="4" t="str">
        <v>Koukombo</v>
      </c>
      <c r="BV565" s="4" t="str">
        <v>Koukombo</v>
      </c>
      <c r="BW565" s="4" t="str">
        <v>Koukombo</v>
      </c>
      <c r="BX565" s="4" t="str">
        <v>Koukombo</v>
      </c>
      <c r="BY565" s="4" t="str">
        <v>Koukombo</v>
      </c>
      <c r="BZ565" s="4" t="str">
        <v>Koukombo</v>
      </c>
      <c r="CA565" s="4" t="str">
        <v>Koukombo</v>
      </c>
      <c r="CB565" s="4" t="str">
        <v>Koukombo</v>
      </c>
      <c r="CC565" s="4" t="str">
        <v>Koukombo</v>
      </c>
      <c r="CD565" s="4" t="str">
        <v>Koukombo</v>
      </c>
      <c r="CE565" s="4" t="str">
        <v>Koukombo</v>
      </c>
      <c r="CF565" s="4" t="str">
        <v>Koukombo</v>
      </c>
      <c r="CG565" s="4" t="str">
        <v>Koukombo</v>
      </c>
      <c r="CH565" s="4" t="str">
        <v>Koukombo</v>
      </c>
      <c r="CJ565" s="4" t="str">
        <v>Koukombo</v>
      </c>
      <c r="CK565" s="4" t="str">
        <v>Koukombo</v>
      </c>
      <c r="CL565" s="4" t="str">
        <v>Koukombo</v>
      </c>
      <c r="CM565" s="4" t="str">
        <v>Koukombo</v>
      </c>
      <c r="CN565" s="4" t="str">
        <v>Koukombo</v>
      </c>
      <c r="CO565" s="4" t="str">
        <v>Koukombo</v>
      </c>
      <c r="CP565" s="4" t="str">
        <v>Koukombo</v>
      </c>
      <c r="CQ565" s="4" t="str">
        <v>Koukombo</v>
      </c>
      <c r="CR565" s="4" t="str">
        <v>Koukombo</v>
      </c>
      <c r="CS565" s="4" t="str">
        <v>Koukombo</v>
      </c>
      <c r="CT565" s="4" t="str">
        <v>Koukombo</v>
      </c>
      <c r="CU565" s="4" t="str">
        <v>Koukombo</v>
      </c>
      <c r="CV565" s="4" t="str">
        <v>Koukombo</v>
      </c>
      <c r="CW565" s="4" t="str">
        <v>Koukombo</v>
      </c>
      <c r="CX565" s="4" t="str">
        <v>Koukombo</v>
      </c>
      <c r="CY565" s="4" t="str">
        <v>Koukombo</v>
      </c>
      <c r="CZ565" s="4" t="str">
        <v>Koukombo</v>
      </c>
      <c r="DA565" s="4" t="str">
        <v>Koukombo</v>
      </c>
      <c r="DB565" s="4" t="str">
        <v>Koukombo</v>
      </c>
      <c r="DC565" s="4" t="str">
        <v>Koukombo</v>
      </c>
      <c r="DD565" s="4" t="str">
        <v>Koukombo</v>
      </c>
      <c r="DE565" s="4" t="str">
        <v>Koukombo</v>
      </c>
      <c r="DF565" s="4" t="str">
        <v>Koukombo</v>
      </c>
      <c r="DG565" s="4" t="str">
        <v>Koukombo</v>
      </c>
      <c r="DH565" s="4" t="str">
        <v>Koukombo</v>
      </c>
      <c r="DI565" s="4" t="str">
        <v>Koukombo</v>
      </c>
      <c r="DJ565" s="4" t="str">
        <v>Koukombo</v>
      </c>
      <c r="DK565" s="4" t="str">
        <v>Koukombo</v>
      </c>
      <c r="DL565" s="4" t="str">
        <v>Koukombo</v>
      </c>
      <c r="DM565" s="4" t="str">
        <v>Koukombo</v>
      </c>
      <c r="DN565" s="4" t="str">
        <v>Koukombo</v>
      </c>
      <c r="DO565" s="4" t="str">
        <v>Koukombo</v>
      </c>
      <c r="DP565" s="4" t="str">
        <v>Koukombo</v>
      </c>
    </row>
    <row r="566" spans="1:120" x14ac:dyDescent="0.35">
      <c r="A566" s="4">
        <v>12.89</v>
      </c>
      <c r="B566" s="4">
        <v>-6.8</v>
      </c>
      <c r="C566" s="4" t="s">
        <v>233</v>
      </c>
      <c r="D566" s="4" t="s">
        <v>130</v>
      </c>
      <c r="E566" s="4" t="s">
        <v>765</v>
      </c>
      <c r="F566" s="4">
        <v>550</v>
      </c>
      <c r="G566" s="4" t="str">
        <f t="shared" si="8"/>
        <v>Mali-Siguidolo</v>
      </c>
      <c r="BA566" s="4" t="str">
        <v>Koussin-Lele.Bame.Zonmon</v>
      </c>
      <c r="BB566" s="4" t="str">
        <v>Koussin-Lele.Bame.Zonmon</v>
      </c>
      <c r="BC566" s="4" t="str">
        <v>Koussin-Lele.Bame.Zonmon</v>
      </c>
      <c r="BD566" s="4" t="str">
        <v>Koussin-Lele.Bame.Zonmon</v>
      </c>
      <c r="BE566" s="4" t="str">
        <v>Koussin-Lele.Bame.Zonmon</v>
      </c>
      <c r="BF566" s="4" t="str">
        <v>Koussin-Lele.Bame.Zonmon</v>
      </c>
      <c r="BG566" s="4" t="str">
        <v>Koussin-Lele.Bame.Zonmon</v>
      </c>
      <c r="BH566" s="4" t="str">
        <v>Koussin-Lele.Bame.Zonmon</v>
      </c>
      <c r="BI566" s="4" t="str">
        <v>Koussin-Lele.Bame.Zonmon</v>
      </c>
      <c r="BJ566" s="4" t="str">
        <v>Koussin-Lele.Bame.Zonmon</v>
      </c>
      <c r="BK566" s="4" t="str">
        <v>Koussin-Lele.Bame.Zonmon</v>
      </c>
      <c r="BL566" s="4" t="str">
        <v>Koussin-Lele.Bame.Zonmon</v>
      </c>
      <c r="BM566" s="4" t="str">
        <v>Koussin-Lele.Bame.Zonmon</v>
      </c>
      <c r="BN566" s="4" t="str">
        <v>Koussin-Lele.Bame.Zonmon</v>
      </c>
      <c r="BO566" s="4" t="str">
        <v>Koussin-Lele.Bame.Zonmon</v>
      </c>
      <c r="BP566" s="4" t="str">
        <v>Koussin-Lele.Bame.Zonmon</v>
      </c>
      <c r="BQ566" s="4" t="str">
        <v>Koussin-Lele.Bame.Zonmon</v>
      </c>
      <c r="BR566" s="4" t="str">
        <v>Koussin-Lele.Bame.Zonmon</v>
      </c>
      <c r="BS566" s="4" t="str">
        <v>Koussin-Lele.Bame.Zonmon</v>
      </c>
      <c r="BT566" s="4" t="str">
        <v>Koussin-Lele.Bame.Zonmon</v>
      </c>
      <c r="BU566" s="4" t="str">
        <v>Koussin-Lele.Bame.Zonmon</v>
      </c>
      <c r="BV566" s="4" t="str">
        <v>Koussin-Lele.Bame.Zonmon</v>
      </c>
      <c r="BW566" s="4" t="str">
        <v>Koussin-Lele.Bame.Zonmon</v>
      </c>
      <c r="BX566" s="4" t="str">
        <v>Koussin-Lele.Bame.Zonmon</v>
      </c>
      <c r="BY566" s="4" t="str">
        <v>Koussin-Lele.Bame.Zonmon</v>
      </c>
      <c r="BZ566" s="4" t="str">
        <v>Koussin-Lele.Bame.Zonmon</v>
      </c>
      <c r="CA566" s="4" t="str">
        <v>Koussin-Lele.Bame.Zonmon</v>
      </c>
      <c r="CB566" s="4" t="str">
        <v>Koussin-Lele.Bame.Zonmon</v>
      </c>
      <c r="CC566" s="4" t="str">
        <v>Koussin-Lele.Bame.Zonmon</v>
      </c>
      <c r="CD566" s="4" t="str">
        <v>Koussin-Lele.Bame.Zonmon</v>
      </c>
      <c r="CE566" s="4" t="str">
        <v>Koussin-Lele.Bame.Zonmon</v>
      </c>
      <c r="CF566" s="4" t="str">
        <v>Koussin-Lele.Bame.Zonmon</v>
      </c>
      <c r="CG566" s="4" t="str">
        <v>Koussin-Lele.Bame.Zonmon</v>
      </c>
      <c r="CH566" s="4" t="str">
        <v>Koussin-Lele.Bame.Zonmon</v>
      </c>
      <c r="CJ566" s="4" t="str">
        <v>Koussin-Lele.Bame.Zonmon</v>
      </c>
      <c r="CK566" s="4" t="str">
        <v>Koussin-Lele.Bame.Zonmon</v>
      </c>
      <c r="CL566" s="4" t="str">
        <v>Koussin-Lele.Bame.Zonmon</v>
      </c>
      <c r="CM566" s="4" t="str">
        <v>Koussin-Lele.Bame.Zonmon</v>
      </c>
      <c r="CN566" s="4" t="str">
        <v>Koussin-Lele.Bame.Zonmon</v>
      </c>
      <c r="CO566" s="4" t="str">
        <v>Koussin-Lele.Bame.Zonmon</v>
      </c>
      <c r="CP566" s="4" t="str">
        <v>Koussin-Lele.Bame.Zonmon</v>
      </c>
      <c r="CQ566" s="4" t="str">
        <v>Koussin-Lele.Bame.Zonmon</v>
      </c>
      <c r="CR566" s="4" t="str">
        <v>Koussin-Lele.Bame.Zonmon</v>
      </c>
      <c r="CS566" s="4" t="str">
        <v>Koussin-Lele.Bame.Zonmon</v>
      </c>
      <c r="CT566" s="4" t="str">
        <v>Koussin-Lele.Bame.Zonmon</v>
      </c>
      <c r="CU566" s="4" t="str">
        <v>Koussin-Lele.Bame.Zonmon</v>
      </c>
      <c r="CV566" s="4" t="str">
        <v>Koussin-Lele.Bame.Zonmon</v>
      </c>
      <c r="CW566" s="4" t="str">
        <v>Koussin-Lele.Bame.Zonmon</v>
      </c>
      <c r="CX566" s="4" t="str">
        <v>Koussin-Lele.Bame.Zonmon</v>
      </c>
      <c r="CY566" s="4" t="str">
        <v>Koussin-Lele.Bame.Zonmon</v>
      </c>
      <c r="CZ566" s="4" t="str">
        <v>Koussin-Lele.Bame.Zonmon</v>
      </c>
      <c r="DA566" s="4" t="str">
        <v>Koussin-Lele.Bame.Zonmon</v>
      </c>
      <c r="DB566" s="4" t="str">
        <v>Koussin-Lele.Bame.Zonmon</v>
      </c>
      <c r="DC566" s="4" t="str">
        <v>Koussin-Lele.Bame.Zonmon</v>
      </c>
      <c r="DD566" s="4" t="str">
        <v>Koussin-Lele.Bame.Zonmon</v>
      </c>
      <c r="DE566" s="4" t="str">
        <v>Koussin-Lele.Bame.Zonmon</v>
      </c>
      <c r="DF566" s="4" t="str">
        <v>Koussin-Lele.Bame.Zonmon</v>
      </c>
      <c r="DG566" s="4" t="str">
        <v>Koussin-Lele.Bame.Zonmon</v>
      </c>
      <c r="DH566" s="4" t="str">
        <v>Koussin-Lele.Bame.Zonmon</v>
      </c>
      <c r="DI566" s="4" t="str">
        <v>Koussin-Lele.Bame.Zonmon</v>
      </c>
      <c r="DJ566" s="4" t="str">
        <v>Koussin-Lele.Bame.Zonmon</v>
      </c>
      <c r="DK566" s="4" t="str">
        <v>Koussin-Lele.Bame.Zonmon</v>
      </c>
      <c r="DL566" s="4" t="str">
        <v>Koussin-Lele.Bame.Zonmon</v>
      </c>
      <c r="DM566" s="4" t="str">
        <v>Koussin-Lele.Bame.Zonmon</v>
      </c>
      <c r="DN566" s="4" t="str">
        <v>Koussin-Lele.Bame.Zonmon</v>
      </c>
      <c r="DO566" s="4" t="str">
        <v>Koussin-Lele.Bame.Zonmon</v>
      </c>
      <c r="DP566" s="4" t="str">
        <v>Koussin-Lele.Bame.Zonmon</v>
      </c>
    </row>
    <row r="567" spans="1:120" x14ac:dyDescent="0.35">
      <c r="A567" s="4">
        <v>13.26667</v>
      </c>
      <c r="B567" s="4">
        <v>-6.4333299999999998</v>
      </c>
      <c r="C567" s="4" t="s">
        <v>233</v>
      </c>
      <c r="D567" s="4" t="s">
        <v>130</v>
      </c>
      <c r="E567" s="4" t="s">
        <v>766</v>
      </c>
      <c r="F567" s="4">
        <v>917</v>
      </c>
      <c r="G567" s="4" t="str">
        <f t="shared" si="8"/>
        <v>Mali-Siribougou</v>
      </c>
      <c r="BA567" s="4" t="str">
        <v>Kpite</v>
      </c>
      <c r="BB567" s="4" t="str">
        <v>Kpite</v>
      </c>
      <c r="BC567" s="4" t="str">
        <v>Kpite</v>
      </c>
      <c r="BD567" s="4" t="str">
        <v>Kpite</v>
      </c>
      <c r="BE567" s="4" t="str">
        <v>Kpite</v>
      </c>
      <c r="BF567" s="4" t="str">
        <v>Kpite</v>
      </c>
      <c r="BG567" s="4" t="str">
        <v>Kpite</v>
      </c>
      <c r="BH567" s="4" t="str">
        <v>Kpite</v>
      </c>
      <c r="BI567" s="4" t="str">
        <v>Kpite</v>
      </c>
      <c r="BJ567" s="4" t="str">
        <v>Kpite</v>
      </c>
      <c r="BK567" s="4" t="str">
        <v>Kpite</v>
      </c>
      <c r="BL567" s="4" t="str">
        <v>Kpite</v>
      </c>
      <c r="BM567" s="4" t="str">
        <v>Kpite</v>
      </c>
      <c r="BN567" s="4" t="str">
        <v>Kpite</v>
      </c>
      <c r="BO567" s="4" t="str">
        <v>Kpite</v>
      </c>
      <c r="BP567" s="4" t="str">
        <v>Kpite</v>
      </c>
      <c r="BQ567" s="4" t="str">
        <v>Kpite</v>
      </c>
      <c r="BR567" s="4" t="str">
        <v>Kpite</v>
      </c>
      <c r="BS567" s="4" t="str">
        <v>Kpite</v>
      </c>
      <c r="BT567" s="4" t="str">
        <v>Kpite</v>
      </c>
      <c r="BU567" s="4" t="str">
        <v>Kpite</v>
      </c>
      <c r="BV567" s="4" t="str">
        <v>Kpite</v>
      </c>
      <c r="BW567" s="4" t="str">
        <v>Kpite</v>
      </c>
      <c r="BX567" s="4" t="str">
        <v>Kpite</v>
      </c>
      <c r="BY567" s="4" t="str">
        <v>Kpite</v>
      </c>
      <c r="BZ567" s="4" t="str">
        <v>Kpite</v>
      </c>
      <c r="CA567" s="4" t="str">
        <v>Kpite</v>
      </c>
      <c r="CB567" s="4" t="str">
        <v>Kpite</v>
      </c>
      <c r="CC567" s="4" t="str">
        <v>Kpite</v>
      </c>
      <c r="CD567" s="4" t="str">
        <v>Kpite</v>
      </c>
      <c r="CE567" s="4" t="str">
        <v>Kpite</v>
      </c>
      <c r="CF567" s="4" t="str">
        <v>Kpite</v>
      </c>
      <c r="CG567" s="4" t="str">
        <v>Kpite</v>
      </c>
      <c r="CH567" s="4" t="str">
        <v>Kpite</v>
      </c>
      <c r="CJ567" s="4" t="str">
        <v>Kpite</v>
      </c>
      <c r="CK567" s="4" t="str">
        <v>Kpite</v>
      </c>
      <c r="CL567" s="4" t="str">
        <v>Kpite</v>
      </c>
      <c r="CM567" s="4" t="str">
        <v>Kpite</v>
      </c>
      <c r="CN567" s="4" t="str">
        <v>Kpite</v>
      </c>
      <c r="CO567" s="4" t="str">
        <v>Kpite</v>
      </c>
      <c r="CP567" s="4" t="str">
        <v>Kpite</v>
      </c>
      <c r="CQ567" s="4" t="str">
        <v>Kpite</v>
      </c>
      <c r="CR567" s="4" t="str">
        <v>Kpite</v>
      </c>
      <c r="CS567" s="4" t="str">
        <v>Kpite</v>
      </c>
      <c r="CT567" s="4" t="str">
        <v>Kpite</v>
      </c>
      <c r="CU567" s="4" t="str">
        <v>Kpite</v>
      </c>
      <c r="CV567" s="4" t="str">
        <v>Kpite</v>
      </c>
      <c r="CW567" s="4" t="str">
        <v>Kpite</v>
      </c>
      <c r="CX567" s="4" t="str">
        <v>Kpite</v>
      </c>
      <c r="CY567" s="4" t="str">
        <v>Kpite</v>
      </c>
      <c r="CZ567" s="4" t="str">
        <v>Kpite</v>
      </c>
      <c r="DA567" s="4" t="str">
        <v>Kpite</v>
      </c>
      <c r="DB567" s="4" t="str">
        <v>Kpite</v>
      </c>
      <c r="DC567" s="4" t="str">
        <v>Kpite</v>
      </c>
      <c r="DD567" s="4" t="str">
        <v>Kpite</v>
      </c>
      <c r="DE567" s="4" t="str">
        <v>Kpite</v>
      </c>
      <c r="DF567" s="4" t="str">
        <v>Kpite</v>
      </c>
      <c r="DG567" s="4" t="str">
        <v>Kpite</v>
      </c>
      <c r="DH567" s="4" t="str">
        <v>Kpite</v>
      </c>
      <c r="DI567" s="4" t="str">
        <v>Kpite</v>
      </c>
      <c r="DJ567" s="4" t="str">
        <v>Kpite</v>
      </c>
      <c r="DK567" s="4" t="str">
        <v>Kpite</v>
      </c>
      <c r="DL567" s="4" t="str">
        <v>Kpite</v>
      </c>
      <c r="DM567" s="4" t="str">
        <v>Kpite</v>
      </c>
      <c r="DN567" s="4" t="str">
        <v>Kpite</v>
      </c>
      <c r="DO567" s="4" t="str">
        <v>Kpite</v>
      </c>
      <c r="DP567" s="4" t="str">
        <v>Kpite</v>
      </c>
    </row>
    <row r="568" spans="1:120" x14ac:dyDescent="0.35">
      <c r="A568" s="4">
        <v>12.17</v>
      </c>
      <c r="B568" s="4">
        <v>-5.0999999999999996</v>
      </c>
      <c r="C568" s="4" t="s">
        <v>233</v>
      </c>
      <c r="D568" s="4" t="s">
        <v>130</v>
      </c>
      <c r="E568" s="4" t="s">
        <v>767</v>
      </c>
      <c r="F568" s="4">
        <v>550</v>
      </c>
      <c r="G568" s="4" t="str">
        <f t="shared" si="8"/>
        <v>Mali-Sougoumba</v>
      </c>
      <c r="BA568" s="4" t="str">
        <v>Kpong</v>
      </c>
      <c r="BB568" s="4" t="str">
        <v>Kpong</v>
      </c>
      <c r="BC568" s="4" t="str">
        <v>Kpong</v>
      </c>
      <c r="BD568" s="4" t="str">
        <v>Kpong</v>
      </c>
      <c r="BE568" s="4" t="str">
        <v>Kpong</v>
      </c>
      <c r="BF568" s="4" t="str">
        <v>Kpong</v>
      </c>
      <c r="BG568" s="4" t="str">
        <v>Kpong</v>
      </c>
      <c r="BH568" s="4" t="str">
        <v>Kpong</v>
      </c>
      <c r="BI568" s="4" t="str">
        <v>Kpong</v>
      </c>
      <c r="BJ568" s="4" t="str">
        <v>Kpong</v>
      </c>
      <c r="BK568" s="4" t="str">
        <v>Kpong</v>
      </c>
      <c r="BL568" s="4" t="str">
        <v>Kpong</v>
      </c>
      <c r="BM568" s="4" t="str">
        <v>Kpong</v>
      </c>
      <c r="BN568" s="4" t="str">
        <v>Kpong</v>
      </c>
      <c r="BO568" s="4" t="str">
        <v>Kpong</v>
      </c>
      <c r="BP568" s="4" t="str">
        <v>Kpong</v>
      </c>
      <c r="BQ568" s="4" t="str">
        <v>Kpong</v>
      </c>
      <c r="BR568" s="4" t="str">
        <v>Kpong</v>
      </c>
      <c r="BS568" s="4" t="str">
        <v>Kpong</v>
      </c>
      <c r="BT568" s="4" t="str">
        <v>Kpong</v>
      </c>
      <c r="BU568" s="4" t="str">
        <v>Kpong</v>
      </c>
      <c r="BV568" s="4" t="str">
        <v>Kpong</v>
      </c>
      <c r="BW568" s="4" t="str">
        <v>Kpong</v>
      </c>
      <c r="BX568" s="4" t="str">
        <v>Kpong</v>
      </c>
      <c r="BY568" s="4" t="str">
        <v>Kpong</v>
      </c>
      <c r="BZ568" s="4" t="str">
        <v>Kpong</v>
      </c>
      <c r="CA568" s="4" t="str">
        <v>Kpong</v>
      </c>
      <c r="CB568" s="4" t="str">
        <v>Kpong</v>
      </c>
      <c r="CC568" s="4" t="str">
        <v>Kpong</v>
      </c>
      <c r="CD568" s="4" t="str">
        <v>Kpong</v>
      </c>
      <c r="CE568" s="4" t="str">
        <v>Kpong</v>
      </c>
      <c r="CF568" s="4" t="str">
        <v>Kpong</v>
      </c>
      <c r="CG568" s="4" t="str">
        <v>Kpong</v>
      </c>
      <c r="CH568" s="4" t="str">
        <v>Kpong</v>
      </c>
      <c r="CJ568" s="4" t="str">
        <v>Kpong</v>
      </c>
      <c r="CK568" s="4" t="str">
        <v>Kpong</v>
      </c>
      <c r="CL568" s="4" t="str">
        <v>Kpong</v>
      </c>
      <c r="CM568" s="4" t="str">
        <v>Kpong</v>
      </c>
      <c r="CN568" s="4" t="str">
        <v>Kpong</v>
      </c>
      <c r="CO568" s="4" t="str">
        <v>Kpong</v>
      </c>
      <c r="CP568" s="4" t="str">
        <v>Kpong</v>
      </c>
      <c r="CQ568" s="4" t="str">
        <v>Kpong</v>
      </c>
      <c r="CR568" s="4" t="str">
        <v>Kpong</v>
      </c>
      <c r="CS568" s="4" t="str">
        <v>Kpong</v>
      </c>
      <c r="CT568" s="4" t="str">
        <v>Kpong</v>
      </c>
      <c r="CU568" s="4" t="str">
        <v>Kpong</v>
      </c>
      <c r="CV568" s="4" t="str">
        <v>Kpong</v>
      </c>
      <c r="CW568" s="4" t="str">
        <v>Kpong</v>
      </c>
      <c r="CX568" s="4" t="str">
        <v>Kpong</v>
      </c>
      <c r="CY568" s="4" t="str">
        <v>Kpong</v>
      </c>
      <c r="CZ568" s="4" t="str">
        <v>Kpong</v>
      </c>
      <c r="DA568" s="4" t="str">
        <v>Kpong</v>
      </c>
      <c r="DB568" s="4" t="str">
        <v>Kpong</v>
      </c>
      <c r="DC568" s="4" t="str">
        <v>Kpong</v>
      </c>
      <c r="DD568" s="4" t="str">
        <v>Kpong</v>
      </c>
      <c r="DE568" s="4" t="str">
        <v>Kpong</v>
      </c>
      <c r="DF568" s="4" t="str">
        <v>Kpong</v>
      </c>
      <c r="DG568" s="4" t="str">
        <v>Kpong</v>
      </c>
      <c r="DH568" s="4" t="str">
        <v>Kpong</v>
      </c>
      <c r="DI568" s="4" t="str">
        <v>Kpong</v>
      </c>
      <c r="DJ568" s="4" t="str">
        <v>Kpong</v>
      </c>
      <c r="DK568" s="4" t="str">
        <v>Kpong</v>
      </c>
      <c r="DL568" s="4" t="str">
        <v>Kpong</v>
      </c>
      <c r="DM568" s="4" t="str">
        <v>Kpong</v>
      </c>
      <c r="DN568" s="4" t="str">
        <v>Kpong</v>
      </c>
      <c r="DO568" s="4" t="str">
        <v>Kpong</v>
      </c>
      <c r="DP568" s="4" t="str">
        <v>Kpong</v>
      </c>
    </row>
    <row r="569" spans="1:120" x14ac:dyDescent="0.35">
      <c r="A569" s="4">
        <v>13.2</v>
      </c>
      <c r="B569" s="4">
        <v>-4.88</v>
      </c>
      <c r="C569" s="4" t="s">
        <v>233</v>
      </c>
      <c r="D569" s="4" t="s">
        <v>130</v>
      </c>
      <c r="E569" s="4" t="s">
        <v>768</v>
      </c>
      <c r="F569" s="4">
        <v>550</v>
      </c>
      <c r="G569" s="4" t="str">
        <f t="shared" si="8"/>
        <v>Mali-Tafla</v>
      </c>
      <c r="BA569" s="4" t="str">
        <v>Krib</v>
      </c>
      <c r="BB569" s="4" t="str">
        <v>Krib</v>
      </c>
      <c r="BC569" s="4" t="str">
        <v>Krib</v>
      </c>
      <c r="BD569" s="4" t="str">
        <v>Krib</v>
      </c>
      <c r="BE569" s="4" t="str">
        <v>Krib</v>
      </c>
      <c r="BF569" s="4" t="str">
        <v>Krib</v>
      </c>
      <c r="BG569" s="4" t="str">
        <v>Krib</v>
      </c>
      <c r="BH569" s="4" t="str">
        <v>Krib</v>
      </c>
      <c r="BI569" s="4" t="str">
        <v>Krib</v>
      </c>
      <c r="BJ569" s="4" t="str">
        <v>Krib</v>
      </c>
      <c r="BK569" s="4" t="str">
        <v>Krib</v>
      </c>
      <c r="BL569" s="4" t="str">
        <v>Krib</v>
      </c>
      <c r="BM569" s="4" t="str">
        <v>Krib</v>
      </c>
      <c r="BN569" s="4" t="str">
        <v>Krib</v>
      </c>
      <c r="BO569" s="4" t="str">
        <v>Krib</v>
      </c>
      <c r="BP569" s="4" t="str">
        <v>Krib</v>
      </c>
      <c r="BQ569" s="4" t="str">
        <v>Krib</v>
      </c>
      <c r="BR569" s="4" t="str">
        <v>Krib</v>
      </c>
      <c r="BS569" s="4" t="str">
        <v>Krib</v>
      </c>
      <c r="BT569" s="4" t="str">
        <v>Krib</v>
      </c>
      <c r="BU569" s="4" t="str">
        <v>Krib</v>
      </c>
      <c r="BV569" s="4" t="str">
        <v>Krib</v>
      </c>
      <c r="BW569" s="4" t="str">
        <v>Krib</v>
      </c>
      <c r="BX569" s="4" t="str">
        <v>Krib</v>
      </c>
      <c r="BY569" s="4" t="str">
        <v>Krib</v>
      </c>
      <c r="BZ569" s="4" t="str">
        <v>Krib</v>
      </c>
      <c r="CA569" s="4" t="str">
        <v>Krib</v>
      </c>
      <c r="CB569" s="4" t="str">
        <v>Krib</v>
      </c>
      <c r="CC569" s="4" t="str">
        <v>Krib</v>
      </c>
      <c r="CD569" s="4" t="str">
        <v>Krib</v>
      </c>
      <c r="CE569" s="4" t="str">
        <v>Krib</v>
      </c>
      <c r="CF569" s="4" t="str">
        <v>Krib</v>
      </c>
      <c r="CG569" s="4" t="str">
        <v>Krib</v>
      </c>
      <c r="CH569" s="4" t="str">
        <v>Krib</v>
      </c>
      <c r="CJ569" s="4" t="str">
        <v>Krib</v>
      </c>
      <c r="CK569" s="4" t="str">
        <v>Krib</v>
      </c>
      <c r="CL569" s="4" t="str">
        <v>Krib</v>
      </c>
      <c r="CM569" s="4" t="str">
        <v>Krib</v>
      </c>
      <c r="CN569" s="4" t="str">
        <v>Krib</v>
      </c>
      <c r="CO569" s="4" t="str">
        <v>Krib</v>
      </c>
      <c r="CP569" s="4" t="str">
        <v>Krib</v>
      </c>
      <c r="CQ569" s="4" t="str">
        <v>Krib</v>
      </c>
      <c r="CR569" s="4" t="str">
        <v>Krib</v>
      </c>
      <c r="CS569" s="4" t="str">
        <v>Krib</v>
      </c>
      <c r="CT569" s="4" t="str">
        <v>Krib</v>
      </c>
      <c r="CU569" s="4" t="str">
        <v>Krib</v>
      </c>
      <c r="CV569" s="4" t="str">
        <v>Krib</v>
      </c>
      <c r="CW569" s="4" t="str">
        <v>Krib</v>
      </c>
      <c r="CX569" s="4" t="str">
        <v>Krib</v>
      </c>
      <c r="CY569" s="4" t="str">
        <v>Krib</v>
      </c>
      <c r="CZ569" s="4" t="str">
        <v>Krib</v>
      </c>
      <c r="DA569" s="4" t="str">
        <v>Krib</v>
      </c>
      <c r="DB569" s="4" t="str">
        <v>Krib</v>
      </c>
      <c r="DC569" s="4" t="str">
        <v>Krib</v>
      </c>
      <c r="DD569" s="4" t="str">
        <v>Krib</v>
      </c>
      <c r="DE569" s="4" t="str">
        <v>Krib</v>
      </c>
      <c r="DF569" s="4" t="str">
        <v>Krib</v>
      </c>
      <c r="DG569" s="4" t="str">
        <v>Krib</v>
      </c>
      <c r="DH569" s="4" t="str">
        <v>Krib</v>
      </c>
      <c r="DI569" s="4" t="str">
        <v>Krib</v>
      </c>
      <c r="DJ569" s="4" t="str">
        <v>Krib</v>
      </c>
      <c r="DK569" s="4" t="str">
        <v>Krib</v>
      </c>
      <c r="DL569" s="4" t="str">
        <v>Krib</v>
      </c>
      <c r="DM569" s="4" t="str">
        <v>Krib</v>
      </c>
      <c r="DN569" s="4" t="str">
        <v>Krib</v>
      </c>
      <c r="DO569" s="4" t="str">
        <v>Krib</v>
      </c>
      <c r="DP569" s="4" t="str">
        <v>Krib</v>
      </c>
    </row>
    <row r="570" spans="1:120" x14ac:dyDescent="0.35">
      <c r="A570" s="4">
        <v>11.12</v>
      </c>
      <c r="B570" s="4">
        <v>-8.44</v>
      </c>
      <c r="C570" s="4" t="s">
        <v>233</v>
      </c>
      <c r="D570" s="4" t="s">
        <v>130</v>
      </c>
      <c r="E570" s="4" t="s">
        <v>769</v>
      </c>
      <c r="F570" s="4">
        <v>550</v>
      </c>
      <c r="G570" s="4" t="str">
        <f t="shared" si="8"/>
        <v>Mali-Tinfounga</v>
      </c>
      <c r="BA570" s="4" t="str">
        <v>Ksuwan Magani.Rimau</v>
      </c>
      <c r="BB570" s="4" t="str">
        <v>Ksuwan Magani.Rimau</v>
      </c>
      <c r="BC570" s="4" t="str">
        <v>Ksuwan Magani.Rimau</v>
      </c>
      <c r="BD570" s="4" t="str">
        <v>Ksuwan Magani.Rimau</v>
      </c>
      <c r="BE570" s="4" t="str">
        <v>Ksuwan Magani.Rimau</v>
      </c>
      <c r="BF570" s="4" t="str">
        <v>Ksuwan Magani.Rimau</v>
      </c>
      <c r="BG570" s="4" t="str">
        <v>Ksuwan Magani.Rimau</v>
      </c>
      <c r="BH570" s="4" t="str">
        <v>Ksuwan Magani.Rimau</v>
      </c>
      <c r="BI570" s="4" t="str">
        <v>Ksuwan Magani.Rimau</v>
      </c>
      <c r="BJ570" s="4" t="str">
        <v>Ksuwan Magani.Rimau</v>
      </c>
      <c r="BK570" s="4" t="str">
        <v>Ksuwan Magani.Rimau</v>
      </c>
      <c r="BL570" s="4" t="str">
        <v>Ksuwan Magani.Rimau</v>
      </c>
      <c r="BM570" s="4" t="str">
        <v>Ksuwan Magani.Rimau</v>
      </c>
      <c r="BN570" s="4" t="str">
        <v>Ksuwan Magani.Rimau</v>
      </c>
      <c r="BO570" s="4" t="str">
        <v>Ksuwan Magani.Rimau</v>
      </c>
      <c r="BP570" s="4" t="str">
        <v>Ksuwan Magani.Rimau</v>
      </c>
      <c r="BQ570" s="4" t="str">
        <v>Ksuwan Magani.Rimau</v>
      </c>
      <c r="BR570" s="4" t="str">
        <v>Ksuwan Magani.Rimau</v>
      </c>
      <c r="BS570" s="4" t="str">
        <v>Ksuwan Magani.Rimau</v>
      </c>
      <c r="BT570" s="4" t="str">
        <v>Ksuwan Magani.Rimau</v>
      </c>
      <c r="BU570" s="4" t="str">
        <v>Ksuwan Magani.Rimau</v>
      </c>
      <c r="BV570" s="4" t="str">
        <v>Ksuwan Magani.Rimau</v>
      </c>
      <c r="BW570" s="4" t="str">
        <v>Ksuwan Magani.Rimau</v>
      </c>
      <c r="BX570" s="4" t="str">
        <v>Ksuwan Magani.Rimau</v>
      </c>
      <c r="BY570" s="4" t="str">
        <v>Ksuwan Magani.Rimau</v>
      </c>
      <c r="BZ570" s="4" t="str">
        <v>Ksuwan Magani.Rimau</v>
      </c>
      <c r="CA570" s="4" t="str">
        <v>Ksuwan Magani.Rimau</v>
      </c>
      <c r="CB570" s="4" t="str">
        <v>Ksuwan Magani.Rimau</v>
      </c>
      <c r="CC570" s="4" t="str">
        <v>Ksuwan Magani.Rimau</v>
      </c>
      <c r="CD570" s="4" t="str">
        <v>Ksuwan Magani.Rimau</v>
      </c>
      <c r="CE570" s="4" t="str">
        <v>Ksuwan Magani.Rimau</v>
      </c>
      <c r="CF570" s="4" t="str">
        <v>Ksuwan Magani.Rimau</v>
      </c>
      <c r="CG570" s="4" t="str">
        <v>Ksuwan Magani.Rimau</v>
      </c>
      <c r="CH570" s="4" t="str">
        <v>Ksuwan Magani.Rimau</v>
      </c>
      <c r="CJ570" s="4" t="str">
        <v>Ksuwan Magani.Rimau</v>
      </c>
      <c r="CK570" s="4" t="str">
        <v>Ksuwan Magani.Rimau</v>
      </c>
      <c r="CL570" s="4" t="str">
        <v>Ksuwan Magani.Rimau</v>
      </c>
      <c r="CM570" s="4" t="str">
        <v>Ksuwan Magani.Rimau</v>
      </c>
      <c r="CN570" s="4" t="str">
        <v>Ksuwan Magani.Rimau</v>
      </c>
      <c r="CO570" s="4" t="str">
        <v>Ksuwan Magani.Rimau</v>
      </c>
      <c r="CP570" s="4" t="str">
        <v>Ksuwan Magani.Rimau</v>
      </c>
      <c r="CQ570" s="4" t="str">
        <v>Ksuwan Magani.Rimau</v>
      </c>
      <c r="CR570" s="4" t="str">
        <v>Ksuwan Magani.Rimau</v>
      </c>
      <c r="CS570" s="4" t="str">
        <v>Ksuwan Magani.Rimau</v>
      </c>
      <c r="CT570" s="4" t="str">
        <v>Ksuwan Magani.Rimau</v>
      </c>
      <c r="CU570" s="4" t="str">
        <v>Ksuwan Magani.Rimau</v>
      </c>
      <c r="CV570" s="4" t="str">
        <v>Ksuwan Magani.Rimau</v>
      </c>
      <c r="CW570" s="4" t="str">
        <v>Ksuwan Magani.Rimau</v>
      </c>
      <c r="CX570" s="4" t="str">
        <v>Ksuwan Magani.Rimau</v>
      </c>
      <c r="CY570" s="4" t="str">
        <v>Ksuwan Magani.Rimau</v>
      </c>
      <c r="CZ570" s="4" t="str">
        <v>Ksuwan Magani.Rimau</v>
      </c>
      <c r="DA570" s="4" t="str">
        <v>Ksuwan Magani.Rimau</v>
      </c>
      <c r="DB570" s="4" t="str">
        <v>Ksuwan Magani.Rimau</v>
      </c>
      <c r="DC570" s="4" t="str">
        <v>Ksuwan Magani.Rimau</v>
      </c>
      <c r="DD570" s="4" t="str">
        <v>Ksuwan Magani.Rimau</v>
      </c>
      <c r="DE570" s="4" t="str">
        <v>Ksuwan Magani.Rimau</v>
      </c>
      <c r="DF570" s="4" t="str">
        <v>Ksuwan Magani.Rimau</v>
      </c>
      <c r="DG570" s="4" t="str">
        <v>Ksuwan Magani.Rimau</v>
      </c>
      <c r="DH570" s="4" t="str">
        <v>Ksuwan Magani.Rimau</v>
      </c>
      <c r="DI570" s="4" t="str">
        <v>Ksuwan Magani.Rimau</v>
      </c>
      <c r="DJ570" s="4" t="str">
        <v>Ksuwan Magani.Rimau</v>
      </c>
      <c r="DK570" s="4" t="str">
        <v>Ksuwan Magani.Rimau</v>
      </c>
      <c r="DL570" s="4" t="str">
        <v>Ksuwan Magani.Rimau</v>
      </c>
      <c r="DM570" s="4" t="str">
        <v>Ksuwan Magani.Rimau</v>
      </c>
      <c r="DN570" s="4" t="str">
        <v>Ksuwan Magani.Rimau</v>
      </c>
      <c r="DO570" s="4" t="str">
        <v>Ksuwan Magani.Rimau</v>
      </c>
      <c r="DP570" s="4" t="str">
        <v>Ksuwan Magani.Rimau</v>
      </c>
    </row>
    <row r="571" spans="1:120" x14ac:dyDescent="0.35">
      <c r="A571" s="4">
        <v>16.133330000000001</v>
      </c>
      <c r="B571" s="4">
        <v>-12.76667</v>
      </c>
      <c r="C571" s="4" t="s">
        <v>236</v>
      </c>
      <c r="D571" s="4" t="s">
        <v>130</v>
      </c>
      <c r="E571" s="4" t="s">
        <v>770</v>
      </c>
      <c r="F571" s="4">
        <v>917</v>
      </c>
      <c r="G571" s="4" t="str">
        <f t="shared" si="8"/>
        <v>Mauritania-Foum Gleita</v>
      </c>
      <c r="BA571" s="4" t="str">
        <v>Kulumsa</v>
      </c>
      <c r="BB571" s="4" t="str">
        <v>Kulumsa</v>
      </c>
      <c r="BC571" s="4" t="str">
        <v>Kulumsa</v>
      </c>
      <c r="BD571" s="4" t="str">
        <v>Kulumsa</v>
      </c>
      <c r="BE571" s="4" t="str">
        <v>Kulumsa</v>
      </c>
      <c r="BF571" s="4" t="str">
        <v>Kulumsa</v>
      </c>
      <c r="BG571" s="4" t="str">
        <v>Kulumsa</v>
      </c>
      <c r="BH571" s="4" t="str">
        <v>Kulumsa</v>
      </c>
      <c r="BI571" s="4" t="str">
        <v>Kulumsa</v>
      </c>
      <c r="BJ571" s="4" t="str">
        <v>Kulumsa</v>
      </c>
      <c r="BK571" s="4" t="str">
        <v>Kulumsa</v>
      </c>
      <c r="BL571" s="4" t="str">
        <v>Kulumsa</v>
      </c>
      <c r="BM571" s="4" t="str">
        <v>Kulumsa</v>
      </c>
      <c r="BN571" s="4" t="str">
        <v>Kulumsa</v>
      </c>
      <c r="BO571" s="4" t="str">
        <v>Kulumsa</v>
      </c>
      <c r="BP571" s="4" t="str">
        <v>Kulumsa</v>
      </c>
      <c r="BQ571" s="4" t="str">
        <v>Kulumsa</v>
      </c>
      <c r="BR571" s="4" t="str">
        <v>Kulumsa</v>
      </c>
      <c r="BS571" s="4" t="str">
        <v>Kulumsa</v>
      </c>
      <c r="BT571" s="4" t="str">
        <v>Kulumsa</v>
      </c>
      <c r="BU571" s="4" t="str">
        <v>Kulumsa</v>
      </c>
      <c r="BV571" s="4" t="str">
        <v>Kulumsa</v>
      </c>
      <c r="BW571" s="4" t="str">
        <v>Kulumsa</v>
      </c>
      <c r="BX571" s="4" t="str">
        <v>Kulumsa</v>
      </c>
      <c r="BY571" s="4" t="str">
        <v>Kulumsa</v>
      </c>
      <c r="BZ571" s="4" t="str">
        <v>Kulumsa</v>
      </c>
      <c r="CA571" s="4" t="str">
        <v>Kulumsa</v>
      </c>
      <c r="CB571" s="4" t="str">
        <v>Kulumsa</v>
      </c>
      <c r="CC571" s="4" t="str">
        <v>Kulumsa</v>
      </c>
      <c r="CD571" s="4" t="str">
        <v>Kulumsa</v>
      </c>
      <c r="CE571" s="4" t="str">
        <v>Kulumsa</v>
      </c>
      <c r="CF571" s="4" t="str">
        <v>Kulumsa</v>
      </c>
      <c r="CG571" s="4" t="str">
        <v>Kulumsa</v>
      </c>
      <c r="CH571" s="4" t="str">
        <v>Kulumsa</v>
      </c>
      <c r="CJ571" s="4" t="str">
        <v>Kulumsa</v>
      </c>
      <c r="CK571" s="4" t="str">
        <v>Kulumsa</v>
      </c>
      <c r="CL571" s="4" t="str">
        <v>Kulumsa</v>
      </c>
      <c r="CM571" s="4" t="str">
        <v>Kulumsa</v>
      </c>
      <c r="CN571" s="4" t="str">
        <v>Kulumsa</v>
      </c>
      <c r="CO571" s="4" t="str">
        <v>Kulumsa</v>
      </c>
      <c r="CP571" s="4" t="str">
        <v>Kulumsa</v>
      </c>
      <c r="CQ571" s="4" t="str">
        <v>Kulumsa</v>
      </c>
      <c r="CR571" s="4" t="str">
        <v>Kulumsa</v>
      </c>
      <c r="CS571" s="4" t="str">
        <v>Kulumsa</v>
      </c>
      <c r="CT571" s="4" t="str">
        <v>Kulumsa</v>
      </c>
      <c r="CU571" s="4" t="str">
        <v>Kulumsa</v>
      </c>
      <c r="CV571" s="4" t="str">
        <v>Kulumsa</v>
      </c>
      <c r="CW571" s="4" t="str">
        <v>Kulumsa</v>
      </c>
      <c r="CX571" s="4" t="str">
        <v>Kulumsa</v>
      </c>
      <c r="CY571" s="4" t="str">
        <v>Kulumsa</v>
      </c>
      <c r="CZ571" s="4" t="str">
        <v>Kulumsa</v>
      </c>
      <c r="DA571" s="4" t="str">
        <v>Kulumsa</v>
      </c>
      <c r="DB571" s="4" t="str">
        <v>Kulumsa</v>
      </c>
      <c r="DC571" s="4" t="str">
        <v>Kulumsa</v>
      </c>
      <c r="DD571" s="4" t="str">
        <v>Kulumsa</v>
      </c>
      <c r="DE571" s="4" t="str">
        <v>Kulumsa</v>
      </c>
      <c r="DF571" s="4" t="str">
        <v>Kulumsa</v>
      </c>
      <c r="DG571" s="4" t="str">
        <v>Kulumsa</v>
      </c>
      <c r="DH571" s="4" t="str">
        <v>Kulumsa</v>
      </c>
      <c r="DI571" s="4" t="str">
        <v>Kulumsa</v>
      </c>
      <c r="DJ571" s="4" t="str">
        <v>Kulumsa</v>
      </c>
      <c r="DK571" s="4" t="str">
        <v>Kulumsa</v>
      </c>
      <c r="DL571" s="4" t="str">
        <v>Kulumsa</v>
      </c>
      <c r="DM571" s="4" t="str">
        <v>Kulumsa</v>
      </c>
      <c r="DN571" s="4" t="str">
        <v>Kulumsa</v>
      </c>
      <c r="DO571" s="4" t="str">
        <v>Kulumsa</v>
      </c>
      <c r="DP571" s="4" t="str">
        <v>Kulumsa</v>
      </c>
    </row>
    <row r="572" spans="1:120" x14ac:dyDescent="0.35">
      <c r="A572" s="4">
        <v>-20.12</v>
      </c>
      <c r="B572" s="4">
        <v>57.67</v>
      </c>
      <c r="C572" s="4" t="s">
        <v>239</v>
      </c>
      <c r="D572" s="4" t="s">
        <v>130</v>
      </c>
      <c r="E572" s="4" t="s">
        <v>771</v>
      </c>
      <c r="F572" s="4">
        <v>550</v>
      </c>
      <c r="G572" s="4" t="str">
        <f t="shared" si="8"/>
        <v>Mauritius-Belle Vue</v>
      </c>
      <c r="BA572" s="4" t="str">
        <v>Kuokombo</v>
      </c>
      <c r="BB572" s="4" t="str">
        <v>Kuokombo</v>
      </c>
      <c r="BC572" s="4" t="str">
        <v>Kuokombo</v>
      </c>
      <c r="BD572" s="4" t="str">
        <v>Kuokombo</v>
      </c>
      <c r="BE572" s="4" t="str">
        <v>Kuokombo</v>
      </c>
      <c r="BF572" s="4" t="str">
        <v>Kuokombo</v>
      </c>
      <c r="BG572" s="4" t="str">
        <v>Kuokombo</v>
      </c>
      <c r="BH572" s="4" t="str">
        <v>Kuokombo</v>
      </c>
      <c r="BI572" s="4" t="str">
        <v>Kuokombo</v>
      </c>
      <c r="BJ572" s="4" t="str">
        <v>Kuokombo</v>
      </c>
      <c r="BK572" s="4" t="str">
        <v>Kuokombo</v>
      </c>
      <c r="BL572" s="4" t="str">
        <v>Kuokombo</v>
      </c>
      <c r="BM572" s="4" t="str">
        <v>Kuokombo</v>
      </c>
      <c r="BN572" s="4" t="str">
        <v>Kuokombo</v>
      </c>
      <c r="BO572" s="4" t="str">
        <v>Kuokombo</v>
      </c>
      <c r="BP572" s="4" t="str">
        <v>Kuokombo</v>
      </c>
      <c r="BQ572" s="4" t="str">
        <v>Kuokombo</v>
      </c>
      <c r="BR572" s="4" t="str">
        <v>Kuokombo</v>
      </c>
      <c r="BS572" s="4" t="str">
        <v>Kuokombo</v>
      </c>
      <c r="BT572" s="4" t="str">
        <v>Kuokombo</v>
      </c>
      <c r="BU572" s="4" t="str">
        <v>Kuokombo</v>
      </c>
      <c r="BV572" s="4" t="str">
        <v>Kuokombo</v>
      </c>
      <c r="BW572" s="4" t="str">
        <v>Kuokombo</v>
      </c>
      <c r="BX572" s="4" t="str">
        <v>Kuokombo</v>
      </c>
      <c r="BY572" s="4" t="str">
        <v>Kuokombo</v>
      </c>
      <c r="BZ572" s="4" t="str">
        <v>Kuokombo</v>
      </c>
      <c r="CA572" s="4" t="str">
        <v>Kuokombo</v>
      </c>
      <c r="CB572" s="4" t="str">
        <v>Kuokombo</v>
      </c>
      <c r="CC572" s="4" t="str">
        <v>Kuokombo</v>
      </c>
      <c r="CD572" s="4" t="str">
        <v>Kuokombo</v>
      </c>
      <c r="CE572" s="4" t="str">
        <v>Kuokombo</v>
      </c>
      <c r="CF572" s="4" t="str">
        <v>Kuokombo</v>
      </c>
      <c r="CG572" s="4" t="str">
        <v>Kuokombo</v>
      </c>
      <c r="CH572" s="4" t="str">
        <v>Kuokombo</v>
      </c>
      <c r="CJ572" s="4" t="str">
        <v>Kuokombo</v>
      </c>
      <c r="CK572" s="4" t="str">
        <v>Kuokombo</v>
      </c>
      <c r="CL572" s="4" t="str">
        <v>Kuokombo</v>
      </c>
      <c r="CM572" s="4" t="str">
        <v>Kuokombo</v>
      </c>
      <c r="CN572" s="4" t="str">
        <v>Kuokombo</v>
      </c>
      <c r="CO572" s="4" t="str">
        <v>Kuokombo</v>
      </c>
      <c r="CP572" s="4" t="str">
        <v>Kuokombo</v>
      </c>
      <c r="CQ572" s="4" t="str">
        <v>Kuokombo</v>
      </c>
      <c r="CR572" s="4" t="str">
        <v>Kuokombo</v>
      </c>
      <c r="CS572" s="4" t="str">
        <v>Kuokombo</v>
      </c>
      <c r="CT572" s="4" t="str">
        <v>Kuokombo</v>
      </c>
      <c r="CU572" s="4" t="str">
        <v>Kuokombo</v>
      </c>
      <c r="CV572" s="4" t="str">
        <v>Kuokombo</v>
      </c>
      <c r="CW572" s="4" t="str">
        <v>Kuokombo</v>
      </c>
      <c r="CX572" s="4" t="str">
        <v>Kuokombo</v>
      </c>
      <c r="CY572" s="4" t="str">
        <v>Kuokombo</v>
      </c>
      <c r="CZ572" s="4" t="str">
        <v>Kuokombo</v>
      </c>
      <c r="DA572" s="4" t="str">
        <v>Kuokombo</v>
      </c>
      <c r="DB572" s="4" t="str">
        <v>Kuokombo</v>
      </c>
      <c r="DC572" s="4" t="str">
        <v>Kuokombo</v>
      </c>
      <c r="DD572" s="4" t="str">
        <v>Kuokombo</v>
      </c>
      <c r="DE572" s="4" t="str">
        <v>Kuokombo</v>
      </c>
      <c r="DF572" s="4" t="str">
        <v>Kuokombo</v>
      </c>
      <c r="DG572" s="4" t="str">
        <v>Kuokombo</v>
      </c>
      <c r="DH572" s="4" t="str">
        <v>Kuokombo</v>
      </c>
      <c r="DI572" s="4" t="str">
        <v>Kuokombo</v>
      </c>
      <c r="DJ572" s="4" t="str">
        <v>Kuokombo</v>
      </c>
      <c r="DK572" s="4" t="str">
        <v>Kuokombo</v>
      </c>
      <c r="DL572" s="4" t="str">
        <v>Kuokombo</v>
      </c>
      <c r="DM572" s="4" t="str">
        <v>Kuokombo</v>
      </c>
      <c r="DN572" s="4" t="str">
        <v>Kuokombo</v>
      </c>
      <c r="DO572" s="4" t="str">
        <v>Kuokombo</v>
      </c>
      <c r="DP572" s="4" t="str">
        <v>Kuokombo</v>
      </c>
    </row>
    <row r="573" spans="1:120" x14ac:dyDescent="0.35">
      <c r="A573" s="4">
        <v>-20.100000000000001</v>
      </c>
      <c r="B573" s="4">
        <v>57.57</v>
      </c>
      <c r="C573" s="4" t="s">
        <v>239</v>
      </c>
      <c r="D573" s="4" t="s">
        <v>130</v>
      </c>
      <c r="E573" s="4" t="s">
        <v>772</v>
      </c>
      <c r="F573" s="4">
        <v>550</v>
      </c>
      <c r="G573" s="4" t="str">
        <f t="shared" si="8"/>
        <v>Mauritius-Pamplemousses</v>
      </c>
      <c r="BA573" s="4" t="str">
        <v>Kuria District</v>
      </c>
      <c r="BB573" s="4" t="str">
        <v>Kuria District</v>
      </c>
      <c r="BC573" s="4" t="str">
        <v>Kuria District</v>
      </c>
      <c r="BD573" s="4" t="str">
        <v>Kuria District</v>
      </c>
      <c r="BE573" s="4" t="str">
        <v>Kuria District</v>
      </c>
      <c r="BF573" s="4" t="str">
        <v>Kuria District</v>
      </c>
      <c r="BG573" s="4" t="str">
        <v>Kuria District</v>
      </c>
      <c r="BH573" s="4" t="str">
        <v>Kuria District</v>
      </c>
      <c r="BI573" s="4" t="str">
        <v>Kuria District</v>
      </c>
      <c r="BJ573" s="4" t="str">
        <v>Kuria District</v>
      </c>
      <c r="BK573" s="4" t="str">
        <v>Kuria District</v>
      </c>
      <c r="BL573" s="4" t="str">
        <v>Kuria District</v>
      </c>
      <c r="BM573" s="4" t="str">
        <v>Kuria District</v>
      </c>
      <c r="BN573" s="4" t="str">
        <v>Kuria District</v>
      </c>
      <c r="BO573" s="4" t="str">
        <v>Kuria District</v>
      </c>
      <c r="BP573" s="4" t="str">
        <v>Kuria District</v>
      </c>
      <c r="BQ573" s="4" t="str">
        <v>Kuria District</v>
      </c>
      <c r="BR573" s="4" t="str">
        <v>Kuria District</v>
      </c>
      <c r="BS573" s="4" t="str">
        <v>Kuria District</v>
      </c>
      <c r="BT573" s="4" t="str">
        <v>Kuria District</v>
      </c>
      <c r="BU573" s="4" t="str">
        <v>Kuria District</v>
      </c>
      <c r="BV573" s="4" t="str">
        <v>Kuria District</v>
      </c>
      <c r="BW573" s="4" t="str">
        <v>Kuria District</v>
      </c>
      <c r="BX573" s="4" t="str">
        <v>Kuria District</v>
      </c>
      <c r="BY573" s="4" t="str">
        <v>Kuria District</v>
      </c>
      <c r="BZ573" s="4" t="str">
        <v>Kuria District</v>
      </c>
      <c r="CA573" s="4" t="str">
        <v>Kuria District</v>
      </c>
      <c r="CB573" s="4" t="str">
        <v>Kuria District</v>
      </c>
      <c r="CC573" s="4" t="str">
        <v>Kuria District</v>
      </c>
      <c r="CD573" s="4" t="str">
        <v>Kuria District</v>
      </c>
      <c r="CE573" s="4" t="str">
        <v>Kuria District</v>
      </c>
      <c r="CF573" s="4" t="str">
        <v>Kuria District</v>
      </c>
      <c r="CG573" s="4" t="str">
        <v>Kuria District</v>
      </c>
      <c r="CH573" s="4" t="str">
        <v>Kuria District</v>
      </c>
      <c r="CJ573" s="4" t="str">
        <v>Kuria District</v>
      </c>
      <c r="CK573" s="4" t="str">
        <v>Kuria District</v>
      </c>
      <c r="CL573" s="4" t="str">
        <v>Kuria District</v>
      </c>
      <c r="CM573" s="4" t="str">
        <v>Kuria District</v>
      </c>
      <c r="CN573" s="4" t="str">
        <v>Kuria District</v>
      </c>
      <c r="CO573" s="4" t="str">
        <v>Kuria District</v>
      </c>
      <c r="CP573" s="4" t="str">
        <v>Kuria District</v>
      </c>
      <c r="CQ573" s="4" t="str">
        <v>Kuria District</v>
      </c>
      <c r="CR573" s="4" t="str">
        <v>Kuria District</v>
      </c>
      <c r="CS573" s="4" t="str">
        <v>Kuria District</v>
      </c>
      <c r="CT573" s="4" t="str">
        <v>Kuria District</v>
      </c>
      <c r="CU573" s="4" t="str">
        <v>Kuria District</v>
      </c>
      <c r="CV573" s="4" t="str">
        <v>Kuria District</v>
      </c>
      <c r="CW573" s="4" t="str">
        <v>Kuria District</v>
      </c>
      <c r="CX573" s="4" t="str">
        <v>Kuria District</v>
      </c>
      <c r="CY573" s="4" t="str">
        <v>Kuria District</v>
      </c>
      <c r="CZ573" s="4" t="str">
        <v>Kuria District</v>
      </c>
      <c r="DA573" s="4" t="str">
        <v>Kuria District</v>
      </c>
      <c r="DB573" s="4" t="str">
        <v>Kuria District</v>
      </c>
      <c r="DC573" s="4" t="str">
        <v>Kuria District</v>
      </c>
      <c r="DD573" s="4" t="str">
        <v>Kuria District</v>
      </c>
      <c r="DE573" s="4" t="str">
        <v>Kuria District</v>
      </c>
      <c r="DF573" s="4" t="str">
        <v>Kuria District</v>
      </c>
      <c r="DG573" s="4" t="str">
        <v>Kuria District</v>
      </c>
      <c r="DH573" s="4" t="str">
        <v>Kuria District</v>
      </c>
      <c r="DI573" s="4" t="str">
        <v>Kuria District</v>
      </c>
      <c r="DJ573" s="4" t="str">
        <v>Kuria District</v>
      </c>
      <c r="DK573" s="4" t="str">
        <v>Kuria District</v>
      </c>
      <c r="DL573" s="4" t="str">
        <v>Kuria District</v>
      </c>
      <c r="DM573" s="4" t="str">
        <v>Kuria District</v>
      </c>
      <c r="DN573" s="4" t="str">
        <v>Kuria District</v>
      </c>
      <c r="DO573" s="4" t="str">
        <v>Kuria District</v>
      </c>
      <c r="DP573" s="4" t="str">
        <v>Kuria District</v>
      </c>
    </row>
    <row r="574" spans="1:120" x14ac:dyDescent="0.35">
      <c r="A574" s="4">
        <v>-20.23</v>
      </c>
      <c r="B574" s="4">
        <v>57.48</v>
      </c>
      <c r="C574" s="4" t="s">
        <v>239</v>
      </c>
      <c r="D574" s="4" t="s">
        <v>130</v>
      </c>
      <c r="E574" s="4" t="s">
        <v>773</v>
      </c>
      <c r="F574" s="4">
        <v>550</v>
      </c>
      <c r="G574" s="4" t="str">
        <f t="shared" si="8"/>
        <v>Mauritius-Reduit</v>
      </c>
      <c r="BA574" s="4" t="str">
        <v>Kurmin Biri</v>
      </c>
      <c r="BB574" s="4" t="str">
        <v>Kurmin Biri</v>
      </c>
      <c r="BC574" s="4" t="str">
        <v>Kurmin Biri</v>
      </c>
      <c r="BD574" s="4" t="str">
        <v>Kurmin Biri</v>
      </c>
      <c r="BE574" s="4" t="str">
        <v>Kurmin Biri</v>
      </c>
      <c r="BF574" s="4" t="str">
        <v>Kurmin Biri</v>
      </c>
      <c r="BG574" s="4" t="str">
        <v>Kurmin Biri</v>
      </c>
      <c r="BH574" s="4" t="str">
        <v>Kurmin Biri</v>
      </c>
      <c r="BI574" s="4" t="str">
        <v>Kurmin Biri</v>
      </c>
      <c r="BJ574" s="4" t="str">
        <v>Kurmin Biri</v>
      </c>
      <c r="BK574" s="4" t="str">
        <v>Kurmin Biri</v>
      </c>
      <c r="BL574" s="4" t="str">
        <v>Kurmin Biri</v>
      </c>
      <c r="BM574" s="4" t="str">
        <v>Kurmin Biri</v>
      </c>
      <c r="BN574" s="4" t="str">
        <v>Kurmin Biri</v>
      </c>
      <c r="BO574" s="4" t="str">
        <v>Kurmin Biri</v>
      </c>
      <c r="BP574" s="4" t="str">
        <v>Kurmin Biri</v>
      </c>
      <c r="BQ574" s="4" t="str">
        <v>Kurmin Biri</v>
      </c>
      <c r="BR574" s="4" t="str">
        <v>Kurmin Biri</v>
      </c>
      <c r="BS574" s="4" t="str">
        <v>Kurmin Biri</v>
      </c>
      <c r="BT574" s="4" t="str">
        <v>Kurmin Biri</v>
      </c>
      <c r="BU574" s="4" t="str">
        <v>Kurmin Biri</v>
      </c>
      <c r="BV574" s="4" t="str">
        <v>Kurmin Biri</v>
      </c>
      <c r="BW574" s="4" t="str">
        <v>Kurmin Biri</v>
      </c>
      <c r="BX574" s="4" t="str">
        <v>Kurmin Biri</v>
      </c>
      <c r="BY574" s="4" t="str">
        <v>Kurmin Biri</v>
      </c>
      <c r="BZ574" s="4" t="str">
        <v>Kurmin Biri</v>
      </c>
      <c r="CA574" s="4" t="str">
        <v>Kurmin Biri</v>
      </c>
      <c r="CB574" s="4" t="str">
        <v>Kurmin Biri</v>
      </c>
      <c r="CC574" s="4" t="str">
        <v>Kurmin Biri</v>
      </c>
      <c r="CD574" s="4" t="str">
        <v>Kurmin Biri</v>
      </c>
      <c r="CE574" s="4" t="str">
        <v>Kurmin Biri</v>
      </c>
      <c r="CF574" s="4" t="str">
        <v>Kurmin Biri</v>
      </c>
      <c r="CG574" s="4" t="str">
        <v>Kurmin Biri</v>
      </c>
      <c r="CH574" s="4" t="str">
        <v>Kurmin Biri</v>
      </c>
      <c r="CJ574" s="4" t="str">
        <v>Kurmin Biri</v>
      </c>
      <c r="CK574" s="4" t="str">
        <v>Kurmin Biri</v>
      </c>
      <c r="CL574" s="4" t="str">
        <v>Kurmin Biri</v>
      </c>
      <c r="CM574" s="4" t="str">
        <v>Kurmin Biri</v>
      </c>
      <c r="CN574" s="4" t="str">
        <v>Kurmin Biri</v>
      </c>
      <c r="CO574" s="4" t="str">
        <v>Kurmin Biri</v>
      </c>
      <c r="CP574" s="4" t="str">
        <v>Kurmin Biri</v>
      </c>
      <c r="CQ574" s="4" t="str">
        <v>Kurmin Biri</v>
      </c>
      <c r="CR574" s="4" t="str">
        <v>Kurmin Biri</v>
      </c>
      <c r="CS574" s="4" t="str">
        <v>Kurmin Biri</v>
      </c>
      <c r="CT574" s="4" t="str">
        <v>Kurmin Biri</v>
      </c>
      <c r="CU574" s="4" t="str">
        <v>Kurmin Biri</v>
      </c>
      <c r="CV574" s="4" t="str">
        <v>Kurmin Biri</v>
      </c>
      <c r="CW574" s="4" t="str">
        <v>Kurmin Biri</v>
      </c>
      <c r="CX574" s="4" t="str">
        <v>Kurmin Biri</v>
      </c>
      <c r="CY574" s="4" t="str">
        <v>Kurmin Biri</v>
      </c>
      <c r="CZ574" s="4" t="str">
        <v>Kurmin Biri</v>
      </c>
      <c r="DA574" s="4" t="str">
        <v>Kurmin Biri</v>
      </c>
      <c r="DB574" s="4" t="str">
        <v>Kurmin Biri</v>
      </c>
      <c r="DC574" s="4" t="str">
        <v>Kurmin Biri</v>
      </c>
      <c r="DD574" s="4" t="str">
        <v>Kurmin Biri</v>
      </c>
      <c r="DE574" s="4" t="str">
        <v>Kurmin Biri</v>
      </c>
      <c r="DF574" s="4" t="str">
        <v>Kurmin Biri</v>
      </c>
      <c r="DG574" s="4" t="str">
        <v>Kurmin Biri</v>
      </c>
      <c r="DH574" s="4" t="str">
        <v>Kurmin Biri</v>
      </c>
      <c r="DI574" s="4" t="str">
        <v>Kurmin Biri</v>
      </c>
      <c r="DJ574" s="4" t="str">
        <v>Kurmin Biri</v>
      </c>
      <c r="DK574" s="4" t="str">
        <v>Kurmin Biri</v>
      </c>
      <c r="DL574" s="4" t="str">
        <v>Kurmin Biri</v>
      </c>
      <c r="DM574" s="4" t="str">
        <v>Kurmin Biri</v>
      </c>
      <c r="DN574" s="4" t="str">
        <v>Kurmin Biri</v>
      </c>
      <c r="DO574" s="4" t="str">
        <v>Kurmin Biri</v>
      </c>
      <c r="DP574" s="4" t="str">
        <v>Kurmin Biri</v>
      </c>
    </row>
    <row r="575" spans="1:120" x14ac:dyDescent="0.35">
      <c r="A575" s="4">
        <v>-19.716670000000001</v>
      </c>
      <c r="B575" s="4">
        <v>63.416670000000003</v>
      </c>
      <c r="C575" s="4" t="s">
        <v>239</v>
      </c>
      <c r="D575" s="4" t="s">
        <v>130</v>
      </c>
      <c r="E575" s="4" t="s">
        <v>774</v>
      </c>
      <c r="F575" s="4">
        <v>917</v>
      </c>
      <c r="G575" s="4" t="str">
        <f t="shared" si="8"/>
        <v>Mauritius-Rodrigues Island</v>
      </c>
      <c r="BA575" s="4" t="str">
        <v>Kuwirirana</v>
      </c>
      <c r="BB575" s="4" t="str">
        <v>Kuwirirana</v>
      </c>
      <c r="BC575" s="4" t="str">
        <v>Kuwirirana</v>
      </c>
      <c r="BD575" s="4" t="str">
        <v>Kuwirirana</v>
      </c>
      <c r="BE575" s="4" t="str">
        <v>Kuwirirana</v>
      </c>
      <c r="BF575" s="4" t="str">
        <v>Kuwirirana</v>
      </c>
      <c r="BG575" s="4" t="str">
        <v>Kuwirirana</v>
      </c>
      <c r="BH575" s="4" t="str">
        <v>Kuwirirana</v>
      </c>
      <c r="BI575" s="4" t="str">
        <v>Kuwirirana</v>
      </c>
      <c r="BJ575" s="4" t="str">
        <v>Kuwirirana</v>
      </c>
      <c r="BK575" s="4" t="str">
        <v>Kuwirirana</v>
      </c>
      <c r="BL575" s="4" t="str">
        <v>Kuwirirana</v>
      </c>
      <c r="BM575" s="4" t="str">
        <v>Kuwirirana</v>
      </c>
      <c r="BN575" s="4" t="str">
        <v>Kuwirirana</v>
      </c>
      <c r="BO575" s="4" t="str">
        <v>Kuwirirana</v>
      </c>
      <c r="BP575" s="4" t="str">
        <v>Kuwirirana</v>
      </c>
      <c r="BQ575" s="4" t="str">
        <v>Kuwirirana</v>
      </c>
      <c r="BR575" s="4" t="str">
        <v>Kuwirirana</v>
      </c>
      <c r="BS575" s="4" t="str">
        <v>Kuwirirana</v>
      </c>
      <c r="BT575" s="4" t="str">
        <v>Kuwirirana</v>
      </c>
      <c r="BU575" s="4" t="str">
        <v>Kuwirirana</v>
      </c>
      <c r="BV575" s="4" t="str">
        <v>Kuwirirana</v>
      </c>
      <c r="BW575" s="4" t="str">
        <v>Kuwirirana</v>
      </c>
      <c r="BX575" s="4" t="str">
        <v>Kuwirirana</v>
      </c>
      <c r="BY575" s="4" t="str">
        <v>Kuwirirana</v>
      </c>
      <c r="BZ575" s="4" t="str">
        <v>Kuwirirana</v>
      </c>
      <c r="CA575" s="4" t="str">
        <v>Kuwirirana</v>
      </c>
      <c r="CB575" s="4" t="str">
        <v>Kuwirirana</v>
      </c>
      <c r="CC575" s="4" t="str">
        <v>Kuwirirana</v>
      </c>
      <c r="CD575" s="4" t="str">
        <v>Kuwirirana</v>
      </c>
      <c r="CE575" s="4" t="str">
        <v>Kuwirirana</v>
      </c>
      <c r="CF575" s="4" t="str">
        <v>Kuwirirana</v>
      </c>
      <c r="CG575" s="4" t="str">
        <v>Kuwirirana</v>
      </c>
      <c r="CH575" s="4" t="str">
        <v>Kuwirirana</v>
      </c>
      <c r="CJ575" s="4" t="str">
        <v>Kuwirirana</v>
      </c>
      <c r="CK575" s="4" t="str">
        <v>Kuwirirana</v>
      </c>
      <c r="CL575" s="4" t="str">
        <v>Kuwirirana</v>
      </c>
      <c r="CM575" s="4" t="str">
        <v>Kuwirirana</v>
      </c>
      <c r="CN575" s="4" t="str">
        <v>Kuwirirana</v>
      </c>
      <c r="CO575" s="4" t="str">
        <v>Kuwirirana</v>
      </c>
      <c r="CP575" s="4" t="str">
        <v>Kuwirirana</v>
      </c>
      <c r="CQ575" s="4" t="str">
        <v>Kuwirirana</v>
      </c>
      <c r="CR575" s="4" t="str">
        <v>Kuwirirana</v>
      </c>
      <c r="CS575" s="4" t="str">
        <v>Kuwirirana</v>
      </c>
      <c r="CT575" s="4" t="str">
        <v>Kuwirirana</v>
      </c>
      <c r="CU575" s="4" t="str">
        <v>Kuwirirana</v>
      </c>
      <c r="CV575" s="4" t="str">
        <v>Kuwirirana</v>
      </c>
      <c r="CW575" s="4" t="str">
        <v>Kuwirirana</v>
      </c>
      <c r="CX575" s="4" t="str">
        <v>Kuwirirana</v>
      </c>
      <c r="CY575" s="4" t="str">
        <v>Kuwirirana</v>
      </c>
      <c r="CZ575" s="4" t="str">
        <v>Kuwirirana</v>
      </c>
      <c r="DA575" s="4" t="str">
        <v>Kuwirirana</v>
      </c>
      <c r="DB575" s="4" t="str">
        <v>Kuwirirana</v>
      </c>
      <c r="DC575" s="4" t="str">
        <v>Kuwirirana</v>
      </c>
      <c r="DD575" s="4" t="str">
        <v>Kuwirirana</v>
      </c>
      <c r="DE575" s="4" t="str">
        <v>Kuwirirana</v>
      </c>
      <c r="DF575" s="4" t="str">
        <v>Kuwirirana</v>
      </c>
      <c r="DG575" s="4" t="str">
        <v>Kuwirirana</v>
      </c>
      <c r="DH575" s="4" t="str">
        <v>Kuwirirana</v>
      </c>
      <c r="DI575" s="4" t="str">
        <v>Kuwirirana</v>
      </c>
      <c r="DJ575" s="4" t="str">
        <v>Kuwirirana</v>
      </c>
      <c r="DK575" s="4" t="str">
        <v>Kuwirirana</v>
      </c>
      <c r="DL575" s="4" t="str">
        <v>Kuwirirana</v>
      </c>
      <c r="DM575" s="4" t="str">
        <v>Kuwirirana</v>
      </c>
      <c r="DN575" s="4" t="str">
        <v>Kuwirirana</v>
      </c>
      <c r="DO575" s="4" t="str">
        <v>Kuwirirana</v>
      </c>
      <c r="DP575" s="4" t="str">
        <v>Kuwirirana</v>
      </c>
    </row>
    <row r="576" spans="1:120" x14ac:dyDescent="0.35">
      <c r="A576" s="4">
        <v>-20.38</v>
      </c>
      <c r="B576" s="4">
        <v>57.58</v>
      </c>
      <c r="C576" s="4" t="s">
        <v>239</v>
      </c>
      <c r="D576" s="4" t="s">
        <v>130</v>
      </c>
      <c r="E576" s="4" t="s">
        <v>775</v>
      </c>
      <c r="F576" s="4">
        <v>550</v>
      </c>
      <c r="G576" s="4" t="str">
        <f t="shared" si="8"/>
        <v>Mauritius-Union Park</v>
      </c>
      <c r="BA576" s="4" t="str">
        <v>Kwadaso</v>
      </c>
      <c r="BB576" s="4" t="str">
        <v>Kwadaso</v>
      </c>
      <c r="BC576" s="4" t="str">
        <v>Kwadaso</v>
      </c>
      <c r="BD576" s="4" t="str">
        <v>Kwadaso</v>
      </c>
      <c r="BE576" s="4" t="str">
        <v>Kwadaso</v>
      </c>
      <c r="BF576" s="4" t="str">
        <v>Kwadaso</v>
      </c>
      <c r="BG576" s="4" t="str">
        <v>Kwadaso</v>
      </c>
      <c r="BH576" s="4" t="str">
        <v>Kwadaso</v>
      </c>
      <c r="BI576" s="4" t="str">
        <v>Kwadaso</v>
      </c>
      <c r="BJ576" s="4" t="str">
        <v>Kwadaso</v>
      </c>
      <c r="BK576" s="4" t="str">
        <v>Kwadaso</v>
      </c>
      <c r="BL576" s="4" t="str">
        <v>Kwadaso</v>
      </c>
      <c r="BM576" s="4" t="str">
        <v>Kwadaso</v>
      </c>
      <c r="BN576" s="4" t="str">
        <v>Kwadaso</v>
      </c>
      <c r="BO576" s="4" t="str">
        <v>Kwadaso</v>
      </c>
      <c r="BP576" s="4" t="str">
        <v>Kwadaso</v>
      </c>
      <c r="BQ576" s="4" t="str">
        <v>Kwadaso</v>
      </c>
      <c r="BR576" s="4" t="str">
        <v>Kwadaso</v>
      </c>
      <c r="BS576" s="4" t="str">
        <v>Kwadaso</v>
      </c>
      <c r="BT576" s="4" t="str">
        <v>Kwadaso</v>
      </c>
      <c r="BU576" s="4" t="str">
        <v>Kwadaso</v>
      </c>
      <c r="BV576" s="4" t="str">
        <v>Kwadaso</v>
      </c>
      <c r="BW576" s="4" t="str">
        <v>Kwadaso</v>
      </c>
      <c r="BX576" s="4" t="str">
        <v>Kwadaso</v>
      </c>
      <c r="BY576" s="4" t="str">
        <v>Kwadaso</v>
      </c>
      <c r="BZ576" s="4" t="str">
        <v>Kwadaso</v>
      </c>
      <c r="CA576" s="4" t="str">
        <v>Kwadaso</v>
      </c>
      <c r="CB576" s="4" t="str">
        <v>Kwadaso</v>
      </c>
      <c r="CC576" s="4" t="str">
        <v>Kwadaso</v>
      </c>
      <c r="CD576" s="4" t="str">
        <v>Kwadaso</v>
      </c>
      <c r="CE576" s="4" t="str">
        <v>Kwadaso</v>
      </c>
      <c r="CF576" s="4" t="str">
        <v>Kwadaso</v>
      </c>
      <c r="CG576" s="4" t="str">
        <v>Kwadaso</v>
      </c>
      <c r="CH576" s="4" t="str">
        <v>Kwadaso</v>
      </c>
      <c r="CJ576" s="4" t="str">
        <v>Kwadaso</v>
      </c>
      <c r="CK576" s="4" t="str">
        <v>Kwadaso</v>
      </c>
      <c r="CL576" s="4" t="str">
        <v>Kwadaso</v>
      </c>
      <c r="CM576" s="4" t="str">
        <v>Kwadaso</v>
      </c>
      <c r="CN576" s="4" t="str">
        <v>Kwadaso</v>
      </c>
      <c r="CO576" s="4" t="str">
        <v>Kwadaso</v>
      </c>
      <c r="CP576" s="4" t="str">
        <v>Kwadaso</v>
      </c>
      <c r="CQ576" s="4" t="str">
        <v>Kwadaso</v>
      </c>
      <c r="CR576" s="4" t="str">
        <v>Kwadaso</v>
      </c>
      <c r="CS576" s="4" t="str">
        <v>Kwadaso</v>
      </c>
      <c r="CT576" s="4" t="str">
        <v>Kwadaso</v>
      </c>
      <c r="CU576" s="4" t="str">
        <v>Kwadaso</v>
      </c>
      <c r="CV576" s="4" t="str">
        <v>Kwadaso</v>
      </c>
      <c r="CW576" s="4" t="str">
        <v>Kwadaso</v>
      </c>
      <c r="CX576" s="4" t="str">
        <v>Kwadaso</v>
      </c>
      <c r="CY576" s="4" t="str">
        <v>Kwadaso</v>
      </c>
      <c r="CZ576" s="4" t="str">
        <v>Kwadaso</v>
      </c>
      <c r="DA576" s="4" t="str">
        <v>Kwadaso</v>
      </c>
      <c r="DB576" s="4" t="str">
        <v>Kwadaso</v>
      </c>
      <c r="DC576" s="4" t="str">
        <v>Kwadaso</v>
      </c>
      <c r="DD576" s="4" t="str">
        <v>Kwadaso</v>
      </c>
      <c r="DE576" s="4" t="str">
        <v>Kwadaso</v>
      </c>
      <c r="DF576" s="4" t="str">
        <v>Kwadaso</v>
      </c>
      <c r="DG576" s="4" t="str">
        <v>Kwadaso</v>
      </c>
      <c r="DH576" s="4" t="str">
        <v>Kwadaso</v>
      </c>
      <c r="DI576" s="4" t="str">
        <v>Kwadaso</v>
      </c>
      <c r="DJ576" s="4" t="str">
        <v>Kwadaso</v>
      </c>
      <c r="DK576" s="4" t="str">
        <v>Kwadaso</v>
      </c>
      <c r="DL576" s="4" t="str">
        <v>Kwadaso</v>
      </c>
      <c r="DM576" s="4" t="str">
        <v>Kwadaso</v>
      </c>
      <c r="DN576" s="4" t="str">
        <v>Kwadaso</v>
      </c>
      <c r="DO576" s="4" t="str">
        <v>Kwadaso</v>
      </c>
      <c r="DP576" s="4" t="str">
        <v>Kwadaso</v>
      </c>
    </row>
    <row r="577" spans="1:120" x14ac:dyDescent="0.35">
      <c r="A577" s="4">
        <v>33.973999999999997</v>
      </c>
      <c r="B577" s="4">
        <v>-6.8677000000000001</v>
      </c>
      <c r="C577" s="4" t="s">
        <v>242</v>
      </c>
      <c r="D577" s="4" t="s">
        <v>138</v>
      </c>
      <c r="E577" s="4" t="s">
        <v>776</v>
      </c>
      <c r="F577" s="4">
        <v>250</v>
      </c>
      <c r="G577" s="4" t="str">
        <f t="shared" si="8"/>
        <v>Morocco-IAV Hassan II Gharb Experimental Station</v>
      </c>
      <c r="BA577" s="4" t="str">
        <v>Kwalei</v>
      </c>
      <c r="BB577" s="4" t="str">
        <v>Kwalei</v>
      </c>
      <c r="BC577" s="4" t="str">
        <v>Kwalei</v>
      </c>
      <c r="BD577" s="4" t="str">
        <v>Kwalei</v>
      </c>
      <c r="BE577" s="4" t="str">
        <v>Kwalei</v>
      </c>
      <c r="BF577" s="4" t="str">
        <v>Kwalei</v>
      </c>
      <c r="BG577" s="4" t="str">
        <v>Kwalei</v>
      </c>
      <c r="BH577" s="4" t="str">
        <v>Kwalei</v>
      </c>
      <c r="BI577" s="4" t="str">
        <v>Kwalei</v>
      </c>
      <c r="BJ577" s="4" t="str">
        <v>Kwalei</v>
      </c>
      <c r="BK577" s="4" t="str">
        <v>Kwalei</v>
      </c>
      <c r="BL577" s="4" t="str">
        <v>Kwalei</v>
      </c>
      <c r="BM577" s="4" t="str">
        <v>Kwalei</v>
      </c>
      <c r="BN577" s="4" t="str">
        <v>Kwalei</v>
      </c>
      <c r="BO577" s="4" t="str">
        <v>Kwalei</v>
      </c>
      <c r="BP577" s="4" t="str">
        <v>Kwalei</v>
      </c>
      <c r="BQ577" s="4" t="str">
        <v>Kwalei</v>
      </c>
      <c r="BR577" s="4" t="str">
        <v>Kwalei</v>
      </c>
      <c r="BS577" s="4" t="str">
        <v>Kwalei</v>
      </c>
      <c r="BT577" s="4" t="str">
        <v>Kwalei</v>
      </c>
      <c r="BU577" s="4" t="str">
        <v>Kwalei</v>
      </c>
      <c r="BV577" s="4" t="str">
        <v>Kwalei</v>
      </c>
      <c r="BW577" s="4" t="str">
        <v>Kwalei</v>
      </c>
      <c r="BX577" s="4" t="str">
        <v>Kwalei</v>
      </c>
      <c r="BY577" s="4" t="str">
        <v>Kwalei</v>
      </c>
      <c r="BZ577" s="4" t="str">
        <v>Kwalei</v>
      </c>
      <c r="CA577" s="4" t="str">
        <v>Kwalei</v>
      </c>
      <c r="CB577" s="4" t="str">
        <v>Kwalei</v>
      </c>
      <c r="CC577" s="4" t="str">
        <v>Kwalei</v>
      </c>
      <c r="CD577" s="4" t="str">
        <v>Kwalei</v>
      </c>
      <c r="CE577" s="4" t="str">
        <v>Kwalei</v>
      </c>
      <c r="CF577" s="4" t="str">
        <v>Kwalei</v>
      </c>
      <c r="CG577" s="4" t="str">
        <v>Kwalei</v>
      </c>
      <c r="CH577" s="4" t="str">
        <v>Kwalei</v>
      </c>
      <c r="CJ577" s="4" t="str">
        <v>Kwalei</v>
      </c>
      <c r="CK577" s="4" t="str">
        <v>Kwalei</v>
      </c>
      <c r="CL577" s="4" t="str">
        <v>Kwalei</v>
      </c>
      <c r="CM577" s="4" t="str">
        <v>Kwalei</v>
      </c>
      <c r="CN577" s="4" t="str">
        <v>Kwalei</v>
      </c>
      <c r="CO577" s="4" t="str">
        <v>Kwalei</v>
      </c>
      <c r="CP577" s="4" t="str">
        <v>Kwalei</v>
      </c>
      <c r="CQ577" s="4" t="str">
        <v>Kwalei</v>
      </c>
      <c r="CR577" s="4" t="str">
        <v>Kwalei</v>
      </c>
      <c r="CS577" s="4" t="str">
        <v>Kwalei</v>
      </c>
      <c r="CT577" s="4" t="str">
        <v>Kwalei</v>
      </c>
      <c r="CU577" s="4" t="str">
        <v>Kwalei</v>
      </c>
      <c r="CV577" s="4" t="str">
        <v>Kwalei</v>
      </c>
      <c r="CW577" s="4" t="str">
        <v>Kwalei</v>
      </c>
      <c r="CX577" s="4" t="str">
        <v>Kwalei</v>
      </c>
      <c r="CY577" s="4" t="str">
        <v>Kwalei</v>
      </c>
      <c r="CZ577" s="4" t="str">
        <v>Kwalei</v>
      </c>
      <c r="DA577" s="4" t="str">
        <v>Kwalei</v>
      </c>
      <c r="DB577" s="4" t="str">
        <v>Kwalei</v>
      </c>
      <c r="DC577" s="4" t="str">
        <v>Kwalei</v>
      </c>
      <c r="DD577" s="4" t="str">
        <v>Kwalei</v>
      </c>
      <c r="DE577" s="4" t="str">
        <v>Kwalei</v>
      </c>
      <c r="DF577" s="4" t="str">
        <v>Kwalei</v>
      </c>
      <c r="DG577" s="4" t="str">
        <v>Kwalei</v>
      </c>
      <c r="DH577" s="4" t="str">
        <v>Kwalei</v>
      </c>
      <c r="DI577" s="4" t="str">
        <v>Kwalei</v>
      </c>
      <c r="DJ577" s="4" t="str">
        <v>Kwalei</v>
      </c>
      <c r="DK577" s="4" t="str">
        <v>Kwalei</v>
      </c>
      <c r="DL577" s="4" t="str">
        <v>Kwalei</v>
      </c>
      <c r="DM577" s="4" t="str">
        <v>Kwalei</v>
      </c>
      <c r="DN577" s="4" t="str">
        <v>Kwalei</v>
      </c>
      <c r="DO577" s="4" t="str">
        <v>Kwalei</v>
      </c>
      <c r="DP577" s="4" t="str">
        <v>Kwalei</v>
      </c>
    </row>
    <row r="578" spans="1:120" x14ac:dyDescent="0.35">
      <c r="A578" s="4">
        <v>31.632999999999999</v>
      </c>
      <c r="B578" s="4">
        <v>-8.218</v>
      </c>
      <c r="C578" s="4" t="s">
        <v>242</v>
      </c>
      <c r="D578" s="4" t="s">
        <v>138</v>
      </c>
      <c r="E578" s="4" t="s">
        <v>777</v>
      </c>
      <c r="F578" s="4">
        <v>5000</v>
      </c>
      <c r="G578" s="4" t="str">
        <f t="shared" ref="G578:G641" si="9">CONCATENATE(C578,"-",E578)</f>
        <v>Morocco-INRA Saada</v>
      </c>
      <c r="BA578" s="4" t="str">
        <v>Kwang'amor</v>
      </c>
      <c r="BB578" s="4" t="str">
        <v>Kwang'amor</v>
      </c>
      <c r="BC578" s="4" t="str">
        <v>Kwang'amor</v>
      </c>
      <c r="BD578" s="4" t="str">
        <v>Kwang'amor</v>
      </c>
      <c r="BE578" s="4" t="str">
        <v>Kwang'amor</v>
      </c>
      <c r="BF578" s="4" t="str">
        <v>Kwang'amor</v>
      </c>
      <c r="BG578" s="4" t="str">
        <v>Kwang'amor</v>
      </c>
      <c r="BH578" s="4" t="str">
        <v>Kwang'amor</v>
      </c>
      <c r="BI578" s="4" t="str">
        <v>Kwang'amor</v>
      </c>
      <c r="BJ578" s="4" t="str">
        <v>Kwang'amor</v>
      </c>
      <c r="BK578" s="4" t="str">
        <v>Kwang'amor</v>
      </c>
      <c r="BL578" s="4" t="str">
        <v>Kwang'amor</v>
      </c>
      <c r="BM578" s="4" t="str">
        <v>Kwang'amor</v>
      </c>
      <c r="BN578" s="4" t="str">
        <v>Kwang'amor</v>
      </c>
      <c r="BO578" s="4" t="str">
        <v>Kwang'amor</v>
      </c>
      <c r="BP578" s="4" t="str">
        <v>Kwang'amor</v>
      </c>
      <c r="BQ578" s="4" t="str">
        <v>Kwang'amor</v>
      </c>
      <c r="BR578" s="4" t="str">
        <v>Kwang'amor</v>
      </c>
      <c r="BS578" s="4" t="str">
        <v>Kwang'amor</v>
      </c>
      <c r="BT578" s="4" t="str">
        <v>Kwang'amor</v>
      </c>
      <c r="BU578" s="4" t="str">
        <v>Kwang'amor</v>
      </c>
      <c r="BV578" s="4" t="str">
        <v>Kwang'amor</v>
      </c>
      <c r="BW578" s="4" t="str">
        <v>Kwang'amor</v>
      </c>
      <c r="BX578" s="4" t="str">
        <v>Kwang'amor</v>
      </c>
      <c r="BY578" s="4" t="str">
        <v>Kwang'amor</v>
      </c>
      <c r="BZ578" s="4" t="str">
        <v>Kwang'amor</v>
      </c>
      <c r="CA578" s="4" t="str">
        <v>Kwang'amor</v>
      </c>
      <c r="CB578" s="4" t="str">
        <v>Kwang'amor</v>
      </c>
      <c r="CC578" s="4" t="str">
        <v>Kwang'amor</v>
      </c>
      <c r="CD578" s="4" t="str">
        <v>Kwang'amor</v>
      </c>
      <c r="CE578" s="4" t="str">
        <v>Kwang'amor</v>
      </c>
      <c r="CF578" s="4" t="str">
        <v>Kwang'amor</v>
      </c>
      <c r="CG578" s="4" t="str">
        <v>Kwang'amor</v>
      </c>
      <c r="CH578" s="4" t="str">
        <v>Kwang'amor</v>
      </c>
      <c r="CJ578" s="4" t="str">
        <v>Kwang'amor</v>
      </c>
      <c r="CK578" s="4" t="str">
        <v>Kwang'amor</v>
      </c>
      <c r="CL578" s="4" t="str">
        <v>Kwang'amor</v>
      </c>
      <c r="CM578" s="4" t="str">
        <v>Kwang'amor</v>
      </c>
      <c r="CN578" s="4" t="str">
        <v>Kwang'amor</v>
      </c>
      <c r="CO578" s="4" t="str">
        <v>Kwang'amor</v>
      </c>
      <c r="CP578" s="4" t="str">
        <v>Kwang'amor</v>
      </c>
      <c r="CQ578" s="4" t="str">
        <v>Kwang'amor</v>
      </c>
      <c r="CR578" s="4" t="str">
        <v>Kwang'amor</v>
      </c>
      <c r="CS578" s="4" t="str">
        <v>Kwang'amor</v>
      </c>
      <c r="CT578" s="4" t="str">
        <v>Kwang'amor</v>
      </c>
      <c r="CU578" s="4" t="str">
        <v>Kwang'amor</v>
      </c>
      <c r="CV578" s="4" t="str">
        <v>Kwang'amor</v>
      </c>
      <c r="CW578" s="4" t="str">
        <v>Kwang'amor</v>
      </c>
      <c r="CX578" s="4" t="str">
        <v>Kwang'amor</v>
      </c>
      <c r="CY578" s="4" t="str">
        <v>Kwang'amor</v>
      </c>
      <c r="CZ578" s="4" t="str">
        <v>Kwang'amor</v>
      </c>
      <c r="DA578" s="4" t="str">
        <v>Kwang'amor</v>
      </c>
      <c r="DB578" s="4" t="str">
        <v>Kwang'amor</v>
      </c>
      <c r="DC578" s="4" t="str">
        <v>Kwang'amor</v>
      </c>
      <c r="DD578" s="4" t="str">
        <v>Kwang'amor</v>
      </c>
      <c r="DE578" s="4" t="str">
        <v>Kwang'amor</v>
      </c>
      <c r="DF578" s="4" t="str">
        <v>Kwang'amor</v>
      </c>
      <c r="DG578" s="4" t="str">
        <v>Kwang'amor</v>
      </c>
      <c r="DH578" s="4" t="str">
        <v>Kwang'amor</v>
      </c>
      <c r="DI578" s="4" t="str">
        <v>Kwang'amor</v>
      </c>
      <c r="DJ578" s="4" t="str">
        <v>Kwang'amor</v>
      </c>
      <c r="DK578" s="4" t="str">
        <v>Kwang'amor</v>
      </c>
      <c r="DL578" s="4" t="str">
        <v>Kwang'amor</v>
      </c>
      <c r="DM578" s="4" t="str">
        <v>Kwang'amor</v>
      </c>
      <c r="DN578" s="4" t="str">
        <v>Kwang'amor</v>
      </c>
      <c r="DO578" s="4" t="str">
        <v>Kwang'amor</v>
      </c>
      <c r="DP578" s="4" t="str">
        <v>Kwang'amor</v>
      </c>
    </row>
    <row r="579" spans="1:120" x14ac:dyDescent="0.35">
      <c r="A579" s="4">
        <v>32.954000000000001</v>
      </c>
      <c r="B579" s="4">
        <v>-7.625</v>
      </c>
      <c r="C579" s="4" t="s">
        <v>242</v>
      </c>
      <c r="D579" s="4" t="s">
        <v>138</v>
      </c>
      <c r="E579" s="4" t="s">
        <v>778</v>
      </c>
      <c r="F579" s="4">
        <v>1000</v>
      </c>
      <c r="G579" s="4" t="str">
        <f t="shared" si="9"/>
        <v>Morocco-INRA, Settat</v>
      </c>
      <c r="BA579" s="4" t="str">
        <v>Kwang'amor.Mungatsi.Nambale.Ugunja.KARI</v>
      </c>
      <c r="BB579" s="4" t="str">
        <v>Kwang'amor.Mungatsi.Nambale.Ugunja.KARI</v>
      </c>
      <c r="BC579" s="4" t="str">
        <v>Kwang'amor.Mungatsi.Nambale.Ugunja.KARI</v>
      </c>
      <c r="BD579" s="4" t="str">
        <v>Kwang'amor.Mungatsi.Nambale.Ugunja.KARI</v>
      </c>
      <c r="BE579" s="4" t="str">
        <v>Kwang'amor.Mungatsi.Nambale.Ugunja.KARI</v>
      </c>
      <c r="BF579" s="4" t="str">
        <v>Kwang'amor.Mungatsi.Nambale.Ugunja.KARI</v>
      </c>
      <c r="BG579" s="4" t="str">
        <v>Kwang'amor.Mungatsi.Nambale.Ugunja.KARI</v>
      </c>
      <c r="BH579" s="4" t="str">
        <v>Kwang'amor.Mungatsi.Nambale.Ugunja.KARI</v>
      </c>
      <c r="BI579" s="4" t="str">
        <v>Kwang'amor.Mungatsi.Nambale.Ugunja.KARI</v>
      </c>
      <c r="BJ579" s="4" t="str">
        <v>Kwang'amor.Mungatsi.Nambale.Ugunja.KARI</v>
      </c>
      <c r="BK579" s="4" t="str">
        <v>Kwang'amor.Mungatsi.Nambale.Ugunja.KARI</v>
      </c>
      <c r="BL579" s="4" t="str">
        <v>Kwang'amor.Mungatsi.Nambale.Ugunja.KARI</v>
      </c>
      <c r="BM579" s="4" t="str">
        <v>Kwang'amor.Mungatsi.Nambale.Ugunja.KARI</v>
      </c>
      <c r="BN579" s="4" t="str">
        <v>Kwang'amor.Mungatsi.Nambale.Ugunja.KARI</v>
      </c>
      <c r="BO579" s="4" t="str">
        <v>Kwang'amor.Mungatsi.Nambale.Ugunja.KARI</v>
      </c>
      <c r="BP579" s="4" t="str">
        <v>Kwang'amor.Mungatsi.Nambale.Ugunja.KARI</v>
      </c>
      <c r="BQ579" s="4" t="str">
        <v>Kwang'amor.Mungatsi.Nambale.Ugunja.KARI</v>
      </c>
      <c r="BR579" s="4" t="str">
        <v>Kwang'amor.Mungatsi.Nambale.Ugunja.KARI</v>
      </c>
      <c r="BS579" s="4" t="str">
        <v>Kwang'amor.Mungatsi.Nambale.Ugunja.KARI</v>
      </c>
      <c r="BT579" s="4" t="str">
        <v>Kwang'amor.Mungatsi.Nambale.Ugunja.KARI</v>
      </c>
      <c r="BU579" s="4" t="str">
        <v>Kwang'amor.Mungatsi.Nambale.Ugunja.KARI</v>
      </c>
      <c r="BV579" s="4" t="str">
        <v>Kwang'amor.Mungatsi.Nambale.Ugunja.KARI</v>
      </c>
      <c r="BW579" s="4" t="str">
        <v>Kwang'amor.Mungatsi.Nambale.Ugunja.KARI</v>
      </c>
      <c r="BX579" s="4" t="str">
        <v>Kwang'amor.Mungatsi.Nambale.Ugunja.KARI</v>
      </c>
      <c r="BY579" s="4" t="str">
        <v>Kwang'amor.Mungatsi.Nambale.Ugunja.KARI</v>
      </c>
      <c r="BZ579" s="4" t="str">
        <v>Kwang'amor.Mungatsi.Nambale.Ugunja.KARI</v>
      </c>
      <c r="CA579" s="4" t="str">
        <v>Kwang'amor.Mungatsi.Nambale.Ugunja.KARI</v>
      </c>
      <c r="CB579" s="4" t="str">
        <v>Kwang'amor.Mungatsi.Nambale.Ugunja.KARI</v>
      </c>
      <c r="CC579" s="4" t="str">
        <v>Kwang'amor.Mungatsi.Nambale.Ugunja.KARI</v>
      </c>
      <c r="CD579" s="4" t="str">
        <v>Kwang'amor.Mungatsi.Nambale.Ugunja.KARI</v>
      </c>
      <c r="CE579" s="4" t="str">
        <v>Kwang'amor.Mungatsi.Nambale.Ugunja.KARI</v>
      </c>
      <c r="CF579" s="4" t="str">
        <v>Kwang'amor.Mungatsi.Nambale.Ugunja.KARI</v>
      </c>
      <c r="CG579" s="4" t="str">
        <v>Kwang'amor.Mungatsi.Nambale.Ugunja.KARI</v>
      </c>
      <c r="CH579" s="4" t="str">
        <v>Kwang'amor.Mungatsi.Nambale.Ugunja.KARI</v>
      </c>
      <c r="CJ579" s="4" t="str">
        <v>Kwang'amor.Mungatsi.Nambale.Ugunja.KARI</v>
      </c>
      <c r="CK579" s="4" t="str">
        <v>Kwang'amor.Mungatsi.Nambale.Ugunja.KARI</v>
      </c>
      <c r="CL579" s="4" t="str">
        <v>Kwang'amor.Mungatsi.Nambale.Ugunja.KARI</v>
      </c>
      <c r="CM579" s="4" t="str">
        <v>Kwang'amor.Mungatsi.Nambale.Ugunja.KARI</v>
      </c>
      <c r="CN579" s="4" t="str">
        <v>Kwang'amor.Mungatsi.Nambale.Ugunja.KARI</v>
      </c>
      <c r="CO579" s="4" t="str">
        <v>Kwang'amor.Mungatsi.Nambale.Ugunja.KARI</v>
      </c>
      <c r="CP579" s="4" t="str">
        <v>Kwang'amor.Mungatsi.Nambale.Ugunja.KARI</v>
      </c>
      <c r="CQ579" s="4" t="str">
        <v>Kwang'amor.Mungatsi.Nambale.Ugunja.KARI</v>
      </c>
      <c r="CR579" s="4" t="str">
        <v>Kwang'amor.Mungatsi.Nambale.Ugunja.KARI</v>
      </c>
      <c r="CS579" s="4" t="str">
        <v>Kwang'amor.Mungatsi.Nambale.Ugunja.KARI</v>
      </c>
      <c r="CT579" s="4" t="str">
        <v>Kwang'amor.Mungatsi.Nambale.Ugunja.KARI</v>
      </c>
      <c r="CU579" s="4" t="str">
        <v>Kwang'amor.Mungatsi.Nambale.Ugunja.KARI</v>
      </c>
      <c r="CV579" s="4" t="str">
        <v>Kwang'amor.Mungatsi.Nambale.Ugunja.KARI</v>
      </c>
      <c r="CW579" s="4" t="str">
        <v>Kwang'amor.Mungatsi.Nambale.Ugunja.KARI</v>
      </c>
      <c r="CX579" s="4" t="str">
        <v>Kwang'amor.Mungatsi.Nambale.Ugunja.KARI</v>
      </c>
      <c r="CY579" s="4" t="str">
        <v>Kwang'amor.Mungatsi.Nambale.Ugunja.KARI</v>
      </c>
      <c r="CZ579" s="4" t="str">
        <v>Kwang'amor.Mungatsi.Nambale.Ugunja.KARI</v>
      </c>
      <c r="DA579" s="4" t="str">
        <v>Kwang'amor.Mungatsi.Nambale.Ugunja.KARI</v>
      </c>
      <c r="DB579" s="4" t="str">
        <v>Kwang'amor.Mungatsi.Nambale.Ugunja.KARI</v>
      </c>
      <c r="DC579" s="4" t="str">
        <v>Kwang'amor.Mungatsi.Nambale.Ugunja.KARI</v>
      </c>
      <c r="DD579" s="4" t="str">
        <v>Kwang'amor.Mungatsi.Nambale.Ugunja.KARI</v>
      </c>
      <c r="DE579" s="4" t="str">
        <v>Kwang'amor.Mungatsi.Nambale.Ugunja.KARI</v>
      </c>
      <c r="DF579" s="4" t="str">
        <v>Kwang'amor.Mungatsi.Nambale.Ugunja.KARI</v>
      </c>
      <c r="DG579" s="4" t="str">
        <v>Kwang'amor.Mungatsi.Nambale.Ugunja.KARI</v>
      </c>
      <c r="DH579" s="4" t="str">
        <v>Kwang'amor.Mungatsi.Nambale.Ugunja.KARI</v>
      </c>
      <c r="DI579" s="4" t="str">
        <v>Kwang'amor.Mungatsi.Nambale.Ugunja.KARI</v>
      </c>
      <c r="DJ579" s="4" t="str">
        <v>Kwang'amor.Mungatsi.Nambale.Ugunja.KARI</v>
      </c>
      <c r="DK579" s="4" t="str">
        <v>Kwang'amor.Mungatsi.Nambale.Ugunja.KARI</v>
      </c>
      <c r="DL579" s="4" t="str">
        <v>Kwang'amor.Mungatsi.Nambale.Ugunja.KARI</v>
      </c>
      <c r="DM579" s="4" t="str">
        <v>Kwang'amor.Mungatsi.Nambale.Ugunja.KARI</v>
      </c>
      <c r="DN579" s="4" t="str">
        <v>Kwang'amor.Mungatsi.Nambale.Ugunja.KARI</v>
      </c>
      <c r="DO579" s="4" t="str">
        <v>Kwang'amor.Mungatsi.Nambale.Ugunja.KARI</v>
      </c>
      <c r="DP579" s="4" t="str">
        <v>Kwang'amor.Mungatsi.Nambale.Ugunja.KARI</v>
      </c>
    </row>
    <row r="580" spans="1:120" x14ac:dyDescent="0.35">
      <c r="A580" s="4">
        <v>32.954000000000001</v>
      </c>
      <c r="B580" s="4">
        <v>-7.6260000000000003</v>
      </c>
      <c r="C580" s="4" t="s">
        <v>242</v>
      </c>
      <c r="D580" s="4" t="s">
        <v>138</v>
      </c>
      <c r="E580" s="4" t="s">
        <v>778</v>
      </c>
      <c r="F580" s="4">
        <v>1000</v>
      </c>
      <c r="G580" s="4" t="str">
        <f t="shared" si="9"/>
        <v>Morocco-INRA, Settat</v>
      </c>
      <c r="BA580" s="4" t="str">
        <v>KZNU Research &amp; Training Farm, Ukulinga</v>
      </c>
      <c r="BB580" s="4" t="str">
        <v>KZNU Research &amp; Training Farm, Ukulinga</v>
      </c>
      <c r="BC580" s="4" t="str">
        <v>KZNU Research &amp; Training Farm, Ukulinga</v>
      </c>
      <c r="BD580" s="4" t="str">
        <v>KZNU Research &amp; Training Farm, Ukulinga</v>
      </c>
      <c r="BE580" s="4" t="str">
        <v>KZNU Research &amp; Training Farm, Ukulinga</v>
      </c>
      <c r="BF580" s="4" t="str">
        <v>KZNU Research &amp; Training Farm, Ukulinga</v>
      </c>
      <c r="BG580" s="4" t="str">
        <v>KZNU Research &amp; Training Farm, Ukulinga</v>
      </c>
      <c r="BH580" s="4" t="str">
        <v>KZNU Research &amp; Training Farm, Ukulinga</v>
      </c>
      <c r="BI580" s="4" t="str">
        <v>KZNU Research &amp; Training Farm, Ukulinga</v>
      </c>
      <c r="BJ580" s="4" t="str">
        <v>KZNU Research &amp; Training Farm, Ukulinga</v>
      </c>
      <c r="BK580" s="4" t="str">
        <v>KZNU Research &amp; Training Farm, Ukulinga</v>
      </c>
      <c r="BL580" s="4" t="str">
        <v>KZNU Research &amp; Training Farm, Ukulinga</v>
      </c>
      <c r="BM580" s="4" t="str">
        <v>KZNU Research &amp; Training Farm, Ukulinga</v>
      </c>
      <c r="BN580" s="4" t="str">
        <v>KZNU Research &amp; Training Farm, Ukulinga</v>
      </c>
      <c r="BO580" s="4" t="str">
        <v>KZNU Research &amp; Training Farm, Ukulinga</v>
      </c>
      <c r="BP580" s="4" t="str">
        <v>KZNU Research &amp; Training Farm, Ukulinga</v>
      </c>
      <c r="BQ580" s="4" t="str">
        <v>KZNU Research &amp; Training Farm, Ukulinga</v>
      </c>
      <c r="BR580" s="4" t="str">
        <v>KZNU Research &amp; Training Farm, Ukulinga</v>
      </c>
      <c r="BS580" s="4" t="str">
        <v>KZNU Research &amp; Training Farm, Ukulinga</v>
      </c>
      <c r="BT580" s="4" t="str">
        <v>KZNU Research &amp; Training Farm, Ukulinga</v>
      </c>
      <c r="BU580" s="4" t="str">
        <v>KZNU Research &amp; Training Farm, Ukulinga</v>
      </c>
      <c r="BV580" s="4" t="str">
        <v>KZNU Research &amp; Training Farm, Ukulinga</v>
      </c>
      <c r="BW580" s="4" t="str">
        <v>KZNU Research &amp; Training Farm, Ukulinga</v>
      </c>
      <c r="BX580" s="4" t="str">
        <v>KZNU Research &amp; Training Farm, Ukulinga</v>
      </c>
      <c r="BY580" s="4" t="str">
        <v>KZNU Research &amp; Training Farm, Ukulinga</v>
      </c>
      <c r="BZ580" s="4" t="str">
        <v>KZNU Research &amp; Training Farm, Ukulinga</v>
      </c>
      <c r="CA580" s="4" t="str">
        <v>KZNU Research &amp; Training Farm, Ukulinga</v>
      </c>
      <c r="CB580" s="4" t="str">
        <v>KZNU Research &amp; Training Farm, Ukulinga</v>
      </c>
      <c r="CC580" s="4" t="str">
        <v>KZNU Research &amp; Training Farm, Ukulinga</v>
      </c>
      <c r="CD580" s="4" t="str">
        <v>KZNU Research &amp; Training Farm, Ukulinga</v>
      </c>
      <c r="CE580" s="4" t="str">
        <v>KZNU Research &amp; Training Farm, Ukulinga</v>
      </c>
      <c r="CF580" s="4" t="str">
        <v>KZNU Research &amp; Training Farm, Ukulinga</v>
      </c>
      <c r="CG580" s="4" t="str">
        <v>KZNU Research &amp; Training Farm, Ukulinga</v>
      </c>
      <c r="CH580" s="4" t="str">
        <v>KZNU Research &amp; Training Farm, Ukulinga</v>
      </c>
      <c r="CJ580" s="4" t="str">
        <v>KZNU Research &amp; Training Farm, Ukulinga</v>
      </c>
      <c r="CK580" s="4" t="str">
        <v>KZNU Research &amp; Training Farm, Ukulinga</v>
      </c>
      <c r="CL580" s="4" t="str">
        <v>KZNU Research &amp; Training Farm, Ukulinga</v>
      </c>
      <c r="CM580" s="4" t="str">
        <v>KZNU Research &amp; Training Farm, Ukulinga</v>
      </c>
      <c r="CN580" s="4" t="str">
        <v>KZNU Research &amp; Training Farm, Ukulinga</v>
      </c>
      <c r="CO580" s="4" t="str">
        <v>KZNU Research &amp; Training Farm, Ukulinga</v>
      </c>
      <c r="CP580" s="4" t="str">
        <v>KZNU Research &amp; Training Farm, Ukulinga</v>
      </c>
      <c r="CQ580" s="4" t="str">
        <v>KZNU Research &amp; Training Farm, Ukulinga</v>
      </c>
      <c r="CR580" s="4" t="str">
        <v>KZNU Research &amp; Training Farm, Ukulinga</v>
      </c>
      <c r="CS580" s="4" t="str">
        <v>KZNU Research &amp; Training Farm, Ukulinga</v>
      </c>
      <c r="CT580" s="4" t="str">
        <v>KZNU Research &amp; Training Farm, Ukulinga</v>
      </c>
      <c r="CU580" s="4" t="str">
        <v>KZNU Research &amp; Training Farm, Ukulinga</v>
      </c>
      <c r="CV580" s="4" t="str">
        <v>KZNU Research &amp; Training Farm, Ukulinga</v>
      </c>
      <c r="CW580" s="4" t="str">
        <v>KZNU Research &amp; Training Farm, Ukulinga</v>
      </c>
      <c r="CX580" s="4" t="str">
        <v>KZNU Research &amp; Training Farm, Ukulinga</v>
      </c>
      <c r="CY580" s="4" t="str">
        <v>KZNU Research &amp; Training Farm, Ukulinga</v>
      </c>
      <c r="CZ580" s="4" t="str">
        <v>KZNU Research &amp; Training Farm, Ukulinga</v>
      </c>
      <c r="DA580" s="4" t="str">
        <v>KZNU Research &amp; Training Farm, Ukulinga</v>
      </c>
      <c r="DB580" s="4" t="str">
        <v>KZNU Research &amp; Training Farm, Ukulinga</v>
      </c>
      <c r="DC580" s="4" t="str">
        <v>KZNU Research &amp; Training Farm, Ukulinga</v>
      </c>
      <c r="DD580" s="4" t="str">
        <v>KZNU Research &amp; Training Farm, Ukulinga</v>
      </c>
      <c r="DE580" s="4" t="str">
        <v>KZNU Research &amp; Training Farm, Ukulinga</v>
      </c>
      <c r="DF580" s="4" t="str">
        <v>KZNU Research &amp; Training Farm, Ukulinga</v>
      </c>
      <c r="DG580" s="4" t="str">
        <v>KZNU Research &amp; Training Farm, Ukulinga</v>
      </c>
      <c r="DH580" s="4" t="str">
        <v>KZNU Research &amp; Training Farm, Ukulinga</v>
      </c>
      <c r="DI580" s="4" t="str">
        <v>KZNU Research &amp; Training Farm, Ukulinga</v>
      </c>
      <c r="DJ580" s="4" t="str">
        <v>KZNU Research &amp; Training Farm, Ukulinga</v>
      </c>
      <c r="DK580" s="4" t="str">
        <v>KZNU Research &amp; Training Farm, Ukulinga</v>
      </c>
      <c r="DL580" s="4" t="str">
        <v>KZNU Research &amp; Training Farm, Ukulinga</v>
      </c>
      <c r="DM580" s="4" t="str">
        <v>KZNU Research &amp; Training Farm, Ukulinga</v>
      </c>
      <c r="DN580" s="4" t="str">
        <v>KZNU Research &amp; Training Farm, Ukulinga</v>
      </c>
      <c r="DO580" s="4" t="str">
        <v>KZNU Research &amp; Training Farm, Ukulinga</v>
      </c>
      <c r="DP580" s="4" t="str">
        <v>KZNU Research &amp; Training Farm, Ukulinga</v>
      </c>
    </row>
    <row r="581" spans="1:120" x14ac:dyDescent="0.35">
      <c r="A581" s="4">
        <v>31.817</v>
      </c>
      <c r="B581" s="4">
        <v>-7.2670000000000003</v>
      </c>
      <c r="C581" s="4" t="s">
        <v>242</v>
      </c>
      <c r="D581" s="4" t="s">
        <v>138</v>
      </c>
      <c r="E581" s="4" t="s">
        <v>779</v>
      </c>
      <c r="F581" s="4">
        <v>1000</v>
      </c>
      <c r="G581" s="4" t="str">
        <f t="shared" si="9"/>
        <v>Morocco-INRA, Tassout</v>
      </c>
      <c r="BA581" s="4" t="str">
        <v>Lagnaer.Mbotile</v>
      </c>
      <c r="BB581" s="4" t="str">
        <v>Lagnaer.Mbotile</v>
      </c>
      <c r="BC581" s="4" t="str">
        <v>Lagnaer.Mbotile</v>
      </c>
      <c r="BD581" s="4" t="str">
        <v>Lagnaer.Mbotile</v>
      </c>
      <c r="BE581" s="4" t="str">
        <v>Lagnaer.Mbotile</v>
      </c>
      <c r="BF581" s="4" t="str">
        <v>Lagnaer.Mbotile</v>
      </c>
      <c r="BG581" s="4" t="str">
        <v>Lagnaer.Mbotile</v>
      </c>
      <c r="BH581" s="4" t="str">
        <v>Lagnaer.Mbotile</v>
      </c>
      <c r="BI581" s="4" t="str">
        <v>Lagnaer.Mbotile</v>
      </c>
      <c r="BJ581" s="4" t="str">
        <v>Lagnaer.Mbotile</v>
      </c>
      <c r="BK581" s="4" t="str">
        <v>Lagnaer.Mbotile</v>
      </c>
      <c r="BL581" s="4" t="str">
        <v>Lagnaer.Mbotile</v>
      </c>
      <c r="BM581" s="4" t="str">
        <v>Lagnaer.Mbotile</v>
      </c>
      <c r="BN581" s="4" t="str">
        <v>Lagnaer.Mbotile</v>
      </c>
      <c r="BO581" s="4" t="str">
        <v>Lagnaer.Mbotile</v>
      </c>
      <c r="BP581" s="4" t="str">
        <v>Lagnaer.Mbotile</v>
      </c>
      <c r="BQ581" s="4" t="str">
        <v>Lagnaer.Mbotile</v>
      </c>
      <c r="BR581" s="4" t="str">
        <v>Lagnaer.Mbotile</v>
      </c>
      <c r="BS581" s="4" t="str">
        <v>Lagnaer.Mbotile</v>
      </c>
      <c r="BT581" s="4" t="str">
        <v>Lagnaer.Mbotile</v>
      </c>
      <c r="BU581" s="4" t="str">
        <v>Lagnaer.Mbotile</v>
      </c>
      <c r="BV581" s="4" t="str">
        <v>Lagnaer.Mbotile</v>
      </c>
      <c r="BW581" s="4" t="str">
        <v>Lagnaer.Mbotile</v>
      </c>
      <c r="BX581" s="4" t="str">
        <v>Lagnaer.Mbotile</v>
      </c>
      <c r="BY581" s="4" t="str">
        <v>Lagnaer.Mbotile</v>
      </c>
      <c r="BZ581" s="4" t="str">
        <v>Lagnaer.Mbotile</v>
      </c>
      <c r="CA581" s="4" t="str">
        <v>Lagnaer.Mbotile</v>
      </c>
      <c r="CB581" s="4" t="str">
        <v>Lagnaer.Mbotile</v>
      </c>
      <c r="CC581" s="4" t="str">
        <v>Lagnaer.Mbotile</v>
      </c>
      <c r="CD581" s="4" t="str">
        <v>Lagnaer.Mbotile</v>
      </c>
      <c r="CE581" s="4" t="str">
        <v>Lagnaer.Mbotile</v>
      </c>
      <c r="CF581" s="4" t="str">
        <v>Lagnaer.Mbotile</v>
      </c>
      <c r="CG581" s="4" t="str">
        <v>Lagnaer.Mbotile</v>
      </c>
      <c r="CH581" s="4" t="str">
        <v>Lagnaer.Mbotile</v>
      </c>
      <c r="CJ581" s="4" t="str">
        <v>Lagnaer.Mbotile</v>
      </c>
      <c r="CK581" s="4" t="str">
        <v>Lagnaer.Mbotile</v>
      </c>
      <c r="CL581" s="4" t="str">
        <v>Lagnaer.Mbotile</v>
      </c>
      <c r="CM581" s="4" t="str">
        <v>Lagnaer.Mbotile</v>
      </c>
      <c r="CN581" s="4" t="str">
        <v>Lagnaer.Mbotile</v>
      </c>
      <c r="CO581" s="4" t="str">
        <v>Lagnaer.Mbotile</v>
      </c>
      <c r="CP581" s="4" t="str">
        <v>Lagnaer.Mbotile</v>
      </c>
      <c r="CQ581" s="4" t="str">
        <v>Lagnaer.Mbotile</v>
      </c>
      <c r="CR581" s="4" t="str">
        <v>Lagnaer.Mbotile</v>
      </c>
      <c r="CS581" s="4" t="str">
        <v>Lagnaer.Mbotile</v>
      </c>
      <c r="CT581" s="4" t="str">
        <v>Lagnaer.Mbotile</v>
      </c>
      <c r="CU581" s="4" t="str">
        <v>Lagnaer.Mbotile</v>
      </c>
      <c r="CV581" s="4" t="str">
        <v>Lagnaer.Mbotile</v>
      </c>
      <c r="CW581" s="4" t="str">
        <v>Lagnaer.Mbotile</v>
      </c>
      <c r="CX581" s="4" t="str">
        <v>Lagnaer.Mbotile</v>
      </c>
      <c r="CY581" s="4" t="str">
        <v>Lagnaer.Mbotile</v>
      </c>
      <c r="CZ581" s="4" t="str">
        <v>Lagnaer.Mbotile</v>
      </c>
      <c r="DA581" s="4" t="str">
        <v>Lagnaer.Mbotile</v>
      </c>
      <c r="DB581" s="4" t="str">
        <v>Lagnaer.Mbotile</v>
      </c>
      <c r="DC581" s="4" t="str">
        <v>Lagnaer.Mbotile</v>
      </c>
      <c r="DD581" s="4" t="str">
        <v>Lagnaer.Mbotile</v>
      </c>
      <c r="DE581" s="4" t="str">
        <v>Lagnaer.Mbotile</v>
      </c>
      <c r="DF581" s="4" t="str">
        <v>Lagnaer.Mbotile</v>
      </c>
      <c r="DG581" s="4" t="str">
        <v>Lagnaer.Mbotile</v>
      </c>
      <c r="DH581" s="4" t="str">
        <v>Lagnaer.Mbotile</v>
      </c>
      <c r="DI581" s="4" t="str">
        <v>Lagnaer.Mbotile</v>
      </c>
      <c r="DJ581" s="4" t="str">
        <v>Lagnaer.Mbotile</v>
      </c>
      <c r="DK581" s="4" t="str">
        <v>Lagnaer.Mbotile</v>
      </c>
      <c r="DL581" s="4" t="str">
        <v>Lagnaer.Mbotile</v>
      </c>
      <c r="DM581" s="4" t="str">
        <v>Lagnaer.Mbotile</v>
      </c>
      <c r="DN581" s="4" t="str">
        <v>Lagnaer.Mbotile</v>
      </c>
      <c r="DO581" s="4" t="str">
        <v>Lagnaer.Mbotile</v>
      </c>
      <c r="DP581" s="4" t="str">
        <v>Lagnaer.Mbotile</v>
      </c>
    </row>
    <row r="582" spans="1:120" x14ac:dyDescent="0.35">
      <c r="A582" s="4">
        <v>33.973999999999997</v>
      </c>
      <c r="B582" s="4">
        <v>-6.8677000000000001</v>
      </c>
      <c r="C582" s="4" t="s">
        <v>242</v>
      </c>
      <c r="D582" s="4" t="s">
        <v>138</v>
      </c>
      <c r="E582" s="4" t="s">
        <v>780</v>
      </c>
      <c r="F582" s="4">
        <v>250</v>
      </c>
      <c r="G582" s="4" t="str">
        <f t="shared" si="9"/>
        <v>Morocco-Institut Agronomique et Vétérinaire Hassan II, Rabat</v>
      </c>
      <c r="BA582" s="4" t="str">
        <v>Lamto Reserve</v>
      </c>
      <c r="BB582" s="4" t="str">
        <v>Lamto Reserve</v>
      </c>
      <c r="BC582" s="4" t="str">
        <v>Lamto Reserve</v>
      </c>
      <c r="BD582" s="4" t="str">
        <v>Lamto Reserve</v>
      </c>
      <c r="BE582" s="4" t="str">
        <v>Lamto Reserve</v>
      </c>
      <c r="BF582" s="4" t="str">
        <v>Lamto Reserve</v>
      </c>
      <c r="BG582" s="4" t="str">
        <v>Lamto Reserve</v>
      </c>
      <c r="BH582" s="4" t="str">
        <v>Lamto Reserve</v>
      </c>
      <c r="BI582" s="4" t="str">
        <v>Lamto Reserve</v>
      </c>
      <c r="BJ582" s="4" t="str">
        <v>Lamto Reserve</v>
      </c>
      <c r="BK582" s="4" t="str">
        <v>Lamto Reserve</v>
      </c>
      <c r="BL582" s="4" t="str">
        <v>Lamto Reserve</v>
      </c>
      <c r="BM582" s="4" t="str">
        <v>Lamto Reserve</v>
      </c>
      <c r="BN582" s="4" t="str">
        <v>Lamto Reserve</v>
      </c>
      <c r="BO582" s="4" t="str">
        <v>Lamto Reserve</v>
      </c>
      <c r="BP582" s="4" t="str">
        <v>Lamto Reserve</v>
      </c>
      <c r="BQ582" s="4" t="str">
        <v>Lamto Reserve</v>
      </c>
      <c r="BR582" s="4" t="str">
        <v>Lamto Reserve</v>
      </c>
      <c r="BS582" s="4" t="str">
        <v>Lamto Reserve</v>
      </c>
      <c r="BT582" s="4" t="str">
        <v>Lamto Reserve</v>
      </c>
      <c r="BU582" s="4" t="str">
        <v>Lamto Reserve</v>
      </c>
      <c r="BV582" s="4" t="str">
        <v>Lamto Reserve</v>
      </c>
      <c r="BW582" s="4" t="str">
        <v>Lamto Reserve</v>
      </c>
      <c r="BX582" s="4" t="str">
        <v>Lamto Reserve</v>
      </c>
      <c r="BY582" s="4" t="str">
        <v>Lamto Reserve</v>
      </c>
      <c r="BZ582" s="4" t="str">
        <v>Lamto Reserve</v>
      </c>
      <c r="CA582" s="4" t="str">
        <v>Lamto Reserve</v>
      </c>
      <c r="CB582" s="4" t="str">
        <v>Lamto Reserve</v>
      </c>
      <c r="CC582" s="4" t="str">
        <v>Lamto Reserve</v>
      </c>
      <c r="CD582" s="4" t="str">
        <v>Lamto Reserve</v>
      </c>
      <c r="CE582" s="4" t="str">
        <v>Lamto Reserve</v>
      </c>
      <c r="CF582" s="4" t="str">
        <v>Lamto Reserve</v>
      </c>
      <c r="CG582" s="4" t="str">
        <v>Lamto Reserve</v>
      </c>
      <c r="CH582" s="4" t="str">
        <v>Lamto Reserve</v>
      </c>
      <c r="CJ582" s="4" t="str">
        <v>Lamto Reserve</v>
      </c>
      <c r="CK582" s="4" t="str">
        <v>Lamto Reserve</v>
      </c>
      <c r="CL582" s="4" t="str">
        <v>Lamto Reserve</v>
      </c>
      <c r="CM582" s="4" t="str">
        <v>Lamto Reserve</v>
      </c>
      <c r="CN582" s="4" t="str">
        <v>Lamto Reserve</v>
      </c>
      <c r="CO582" s="4" t="str">
        <v>Lamto Reserve</v>
      </c>
      <c r="CP582" s="4" t="str">
        <v>Lamto Reserve</v>
      </c>
      <c r="CQ582" s="4" t="str">
        <v>Lamto Reserve</v>
      </c>
      <c r="CR582" s="4" t="str">
        <v>Lamto Reserve</v>
      </c>
      <c r="CS582" s="4" t="str">
        <v>Lamto Reserve</v>
      </c>
      <c r="CT582" s="4" t="str">
        <v>Lamto Reserve</v>
      </c>
      <c r="CU582" s="4" t="str">
        <v>Lamto Reserve</v>
      </c>
      <c r="CV582" s="4" t="str">
        <v>Lamto Reserve</v>
      </c>
      <c r="CW582" s="4" t="str">
        <v>Lamto Reserve</v>
      </c>
      <c r="CX582" s="4" t="str">
        <v>Lamto Reserve</v>
      </c>
      <c r="CY582" s="4" t="str">
        <v>Lamto Reserve</v>
      </c>
      <c r="CZ582" s="4" t="str">
        <v>Lamto Reserve</v>
      </c>
      <c r="DA582" s="4" t="str">
        <v>Lamto Reserve</v>
      </c>
      <c r="DB582" s="4" t="str">
        <v>Lamto Reserve</v>
      </c>
      <c r="DC582" s="4" t="str">
        <v>Lamto Reserve</v>
      </c>
      <c r="DD582" s="4" t="str">
        <v>Lamto Reserve</v>
      </c>
      <c r="DE582" s="4" t="str">
        <v>Lamto Reserve</v>
      </c>
      <c r="DF582" s="4" t="str">
        <v>Lamto Reserve</v>
      </c>
      <c r="DG582" s="4" t="str">
        <v>Lamto Reserve</v>
      </c>
      <c r="DH582" s="4" t="str">
        <v>Lamto Reserve</v>
      </c>
      <c r="DI582" s="4" t="str">
        <v>Lamto Reserve</v>
      </c>
      <c r="DJ582" s="4" t="str">
        <v>Lamto Reserve</v>
      </c>
      <c r="DK582" s="4" t="str">
        <v>Lamto Reserve</v>
      </c>
      <c r="DL582" s="4" t="str">
        <v>Lamto Reserve</v>
      </c>
      <c r="DM582" s="4" t="str">
        <v>Lamto Reserve</v>
      </c>
      <c r="DN582" s="4" t="str">
        <v>Lamto Reserve</v>
      </c>
      <c r="DO582" s="4" t="str">
        <v>Lamto Reserve</v>
      </c>
      <c r="DP582" s="4" t="str">
        <v>Lamto Reserve</v>
      </c>
    </row>
    <row r="583" spans="1:120" x14ac:dyDescent="0.35">
      <c r="A583" s="4">
        <v>33.843000000000004</v>
      </c>
      <c r="B583" s="4">
        <v>-5.476</v>
      </c>
      <c r="C583" s="4" t="s">
        <v>242</v>
      </c>
      <c r="D583" s="4" t="s">
        <v>138</v>
      </c>
      <c r="E583" s="4" t="s">
        <v>781</v>
      </c>
      <c r="F583" s="4">
        <v>500</v>
      </c>
      <c r="G583" s="4" t="str">
        <f t="shared" si="9"/>
        <v>Morocco-NSA, Meknes</v>
      </c>
      <c r="BA583" s="4" t="str">
        <v>Landau Colliery</v>
      </c>
      <c r="BB583" s="4" t="str">
        <v>Landau Colliery</v>
      </c>
      <c r="BC583" s="4" t="str">
        <v>Landau Colliery</v>
      </c>
      <c r="BD583" s="4" t="str">
        <v>Landau Colliery</v>
      </c>
      <c r="BE583" s="4" t="str">
        <v>Landau Colliery</v>
      </c>
      <c r="BF583" s="4" t="str">
        <v>Landau Colliery</v>
      </c>
      <c r="BG583" s="4" t="str">
        <v>Landau Colliery</v>
      </c>
      <c r="BH583" s="4" t="str">
        <v>Landau Colliery</v>
      </c>
      <c r="BI583" s="4" t="str">
        <v>Landau Colliery</v>
      </c>
      <c r="BJ583" s="4" t="str">
        <v>Landau Colliery</v>
      </c>
      <c r="BK583" s="4" t="str">
        <v>Landau Colliery</v>
      </c>
      <c r="BL583" s="4" t="str">
        <v>Landau Colliery</v>
      </c>
      <c r="BM583" s="4" t="str">
        <v>Landau Colliery</v>
      </c>
      <c r="BN583" s="4" t="str">
        <v>Landau Colliery</v>
      </c>
      <c r="BO583" s="4" t="str">
        <v>Landau Colliery</v>
      </c>
      <c r="BP583" s="4" t="str">
        <v>Landau Colliery</v>
      </c>
      <c r="BQ583" s="4" t="str">
        <v>Landau Colliery</v>
      </c>
      <c r="BR583" s="4" t="str">
        <v>Landau Colliery</v>
      </c>
      <c r="BS583" s="4" t="str">
        <v>Landau Colliery</v>
      </c>
      <c r="BT583" s="4" t="str">
        <v>Landau Colliery</v>
      </c>
      <c r="BU583" s="4" t="str">
        <v>Landau Colliery</v>
      </c>
      <c r="BV583" s="4" t="str">
        <v>Landau Colliery</v>
      </c>
      <c r="BW583" s="4" t="str">
        <v>Landau Colliery</v>
      </c>
      <c r="BX583" s="4" t="str">
        <v>Landau Colliery</v>
      </c>
      <c r="BY583" s="4" t="str">
        <v>Landau Colliery</v>
      </c>
      <c r="BZ583" s="4" t="str">
        <v>Landau Colliery</v>
      </c>
      <c r="CA583" s="4" t="str">
        <v>Landau Colliery</v>
      </c>
      <c r="CB583" s="4" t="str">
        <v>Landau Colliery</v>
      </c>
      <c r="CC583" s="4" t="str">
        <v>Landau Colliery</v>
      </c>
      <c r="CD583" s="4" t="str">
        <v>Landau Colliery</v>
      </c>
      <c r="CE583" s="4" t="str">
        <v>Landau Colliery</v>
      </c>
      <c r="CF583" s="4" t="str">
        <v>Landau Colliery</v>
      </c>
      <c r="CG583" s="4" t="str">
        <v>Landau Colliery</v>
      </c>
      <c r="CH583" s="4" t="str">
        <v>Landau Colliery</v>
      </c>
      <c r="CJ583" s="4" t="str">
        <v>Landau Colliery</v>
      </c>
      <c r="CK583" s="4" t="str">
        <v>Landau Colliery</v>
      </c>
      <c r="CL583" s="4" t="str">
        <v>Landau Colliery</v>
      </c>
      <c r="CM583" s="4" t="str">
        <v>Landau Colliery</v>
      </c>
      <c r="CN583" s="4" t="str">
        <v>Landau Colliery</v>
      </c>
      <c r="CO583" s="4" t="str">
        <v>Landau Colliery</v>
      </c>
      <c r="CP583" s="4" t="str">
        <v>Landau Colliery</v>
      </c>
      <c r="CQ583" s="4" t="str">
        <v>Landau Colliery</v>
      </c>
      <c r="CR583" s="4" t="str">
        <v>Landau Colliery</v>
      </c>
      <c r="CS583" s="4" t="str">
        <v>Landau Colliery</v>
      </c>
      <c r="CT583" s="4" t="str">
        <v>Landau Colliery</v>
      </c>
      <c r="CU583" s="4" t="str">
        <v>Landau Colliery</v>
      </c>
      <c r="CV583" s="4" t="str">
        <v>Landau Colliery</v>
      </c>
      <c r="CW583" s="4" t="str">
        <v>Landau Colliery</v>
      </c>
      <c r="CX583" s="4" t="str">
        <v>Landau Colliery</v>
      </c>
      <c r="CY583" s="4" t="str">
        <v>Landau Colliery</v>
      </c>
      <c r="CZ583" s="4" t="str">
        <v>Landau Colliery</v>
      </c>
      <c r="DA583" s="4" t="str">
        <v>Landau Colliery</v>
      </c>
      <c r="DB583" s="4" t="str">
        <v>Landau Colliery</v>
      </c>
      <c r="DC583" s="4" t="str">
        <v>Landau Colliery</v>
      </c>
      <c r="DD583" s="4" t="str">
        <v>Landau Colliery</v>
      </c>
      <c r="DE583" s="4" t="str">
        <v>Landau Colliery</v>
      </c>
      <c r="DF583" s="4" t="str">
        <v>Landau Colliery</v>
      </c>
      <c r="DG583" s="4" t="str">
        <v>Landau Colliery</v>
      </c>
      <c r="DH583" s="4" t="str">
        <v>Landau Colliery</v>
      </c>
      <c r="DI583" s="4" t="str">
        <v>Landau Colliery</v>
      </c>
      <c r="DJ583" s="4" t="str">
        <v>Landau Colliery</v>
      </c>
      <c r="DK583" s="4" t="str">
        <v>Landau Colliery</v>
      </c>
      <c r="DL583" s="4" t="str">
        <v>Landau Colliery</v>
      </c>
      <c r="DM583" s="4" t="str">
        <v>Landau Colliery</v>
      </c>
      <c r="DN583" s="4" t="str">
        <v>Landau Colliery</v>
      </c>
      <c r="DO583" s="4" t="str">
        <v>Landau Colliery</v>
      </c>
      <c r="DP583" s="4" t="str">
        <v>Landau Colliery</v>
      </c>
    </row>
    <row r="584" spans="1:120" x14ac:dyDescent="0.35">
      <c r="A584" s="4">
        <v>33.841000000000001</v>
      </c>
      <c r="B584" s="4">
        <v>-7.0389999999999997</v>
      </c>
      <c r="C584" s="4" t="s">
        <v>242</v>
      </c>
      <c r="D584" s="4" t="s">
        <v>130</v>
      </c>
      <c r="E584" s="4" t="s">
        <v>782</v>
      </c>
      <c r="F584" s="4">
        <v>250</v>
      </c>
      <c r="G584" s="4" t="str">
        <f t="shared" si="9"/>
        <v>Morocco-Skhirate</v>
      </c>
      <c r="BA584" s="4" t="str">
        <v>Langgewens Experimental Farm</v>
      </c>
      <c r="BB584" s="4" t="str">
        <v>Langgewens Experimental Farm</v>
      </c>
      <c r="BC584" s="4" t="str">
        <v>Langgewens Experimental Farm</v>
      </c>
      <c r="BD584" s="4" t="str">
        <v>Langgewens Experimental Farm</v>
      </c>
      <c r="BE584" s="4" t="str">
        <v>Langgewens Experimental Farm</v>
      </c>
      <c r="BF584" s="4" t="str">
        <v>Langgewens Experimental Farm</v>
      </c>
      <c r="BG584" s="4" t="str">
        <v>Langgewens Experimental Farm</v>
      </c>
      <c r="BH584" s="4" t="str">
        <v>Langgewens Experimental Farm</v>
      </c>
      <c r="BI584" s="4" t="str">
        <v>Langgewens Experimental Farm</v>
      </c>
      <c r="BJ584" s="4" t="str">
        <v>Langgewens Experimental Farm</v>
      </c>
      <c r="BK584" s="4" t="str">
        <v>Langgewens Experimental Farm</v>
      </c>
      <c r="BL584" s="4" t="str">
        <v>Langgewens Experimental Farm</v>
      </c>
      <c r="BM584" s="4" t="str">
        <v>Langgewens Experimental Farm</v>
      </c>
      <c r="BN584" s="4" t="str">
        <v>Langgewens Experimental Farm</v>
      </c>
      <c r="BO584" s="4" t="str">
        <v>Langgewens Experimental Farm</v>
      </c>
      <c r="BP584" s="4" t="str">
        <v>Langgewens Experimental Farm</v>
      </c>
      <c r="BQ584" s="4" t="str">
        <v>Langgewens Experimental Farm</v>
      </c>
      <c r="BR584" s="4" t="str">
        <v>Langgewens Experimental Farm</v>
      </c>
      <c r="BS584" s="4" t="str">
        <v>Langgewens Experimental Farm</v>
      </c>
      <c r="BT584" s="4" t="str">
        <v>Langgewens Experimental Farm</v>
      </c>
      <c r="BU584" s="4" t="str">
        <v>Langgewens Experimental Farm</v>
      </c>
      <c r="BV584" s="4" t="str">
        <v>Langgewens Experimental Farm</v>
      </c>
      <c r="BW584" s="4" t="str">
        <v>Langgewens Experimental Farm</v>
      </c>
      <c r="BX584" s="4" t="str">
        <v>Langgewens Experimental Farm</v>
      </c>
      <c r="BY584" s="4" t="str">
        <v>Langgewens Experimental Farm</v>
      </c>
      <c r="BZ584" s="4" t="str">
        <v>Langgewens Experimental Farm</v>
      </c>
      <c r="CA584" s="4" t="str">
        <v>Langgewens Experimental Farm</v>
      </c>
      <c r="CB584" s="4" t="str">
        <v>Langgewens Experimental Farm</v>
      </c>
      <c r="CC584" s="4" t="str">
        <v>Langgewens Experimental Farm</v>
      </c>
      <c r="CD584" s="4" t="str">
        <v>Langgewens Experimental Farm</v>
      </c>
      <c r="CE584" s="4" t="str">
        <v>Langgewens Experimental Farm</v>
      </c>
      <c r="CF584" s="4" t="str">
        <v>Langgewens Experimental Farm</v>
      </c>
      <c r="CG584" s="4" t="str">
        <v>Langgewens Experimental Farm</v>
      </c>
      <c r="CH584" s="4" t="str">
        <v>Langgewens Experimental Farm</v>
      </c>
      <c r="CJ584" s="4" t="str">
        <v>Langgewens Experimental Farm</v>
      </c>
      <c r="CK584" s="4" t="str">
        <v>Langgewens Experimental Farm</v>
      </c>
      <c r="CL584" s="4" t="str">
        <v>Langgewens Experimental Farm</v>
      </c>
      <c r="CM584" s="4" t="str">
        <v>Langgewens Experimental Farm</v>
      </c>
      <c r="CN584" s="4" t="str">
        <v>Langgewens Experimental Farm</v>
      </c>
      <c r="CO584" s="4" t="str">
        <v>Langgewens Experimental Farm</v>
      </c>
      <c r="CP584" s="4" t="str">
        <v>Langgewens Experimental Farm</v>
      </c>
      <c r="CQ584" s="4" t="str">
        <v>Langgewens Experimental Farm</v>
      </c>
      <c r="CR584" s="4" t="str">
        <v>Langgewens Experimental Farm</v>
      </c>
      <c r="CS584" s="4" t="str">
        <v>Langgewens Experimental Farm</v>
      </c>
      <c r="CT584" s="4" t="str">
        <v>Langgewens Experimental Farm</v>
      </c>
      <c r="CU584" s="4" t="str">
        <v>Langgewens Experimental Farm</v>
      </c>
      <c r="CV584" s="4" t="str">
        <v>Langgewens Experimental Farm</v>
      </c>
      <c r="CW584" s="4" t="str">
        <v>Langgewens Experimental Farm</v>
      </c>
      <c r="CX584" s="4" t="str">
        <v>Langgewens Experimental Farm</v>
      </c>
      <c r="CY584" s="4" t="str">
        <v>Langgewens Experimental Farm</v>
      </c>
      <c r="CZ584" s="4" t="str">
        <v>Langgewens Experimental Farm</v>
      </c>
      <c r="DA584" s="4" t="str">
        <v>Langgewens Experimental Farm</v>
      </c>
      <c r="DB584" s="4" t="str">
        <v>Langgewens Experimental Farm</v>
      </c>
      <c r="DC584" s="4" t="str">
        <v>Langgewens Experimental Farm</v>
      </c>
      <c r="DD584" s="4" t="str">
        <v>Langgewens Experimental Farm</v>
      </c>
      <c r="DE584" s="4" t="str">
        <v>Langgewens Experimental Farm</v>
      </c>
      <c r="DF584" s="4" t="str">
        <v>Langgewens Experimental Farm</v>
      </c>
      <c r="DG584" s="4" t="str">
        <v>Langgewens Experimental Farm</v>
      </c>
      <c r="DH584" s="4" t="str">
        <v>Langgewens Experimental Farm</v>
      </c>
      <c r="DI584" s="4" t="str">
        <v>Langgewens Experimental Farm</v>
      </c>
      <c r="DJ584" s="4" t="str">
        <v>Langgewens Experimental Farm</v>
      </c>
      <c r="DK584" s="4" t="str">
        <v>Langgewens Experimental Farm</v>
      </c>
      <c r="DL584" s="4" t="str">
        <v>Langgewens Experimental Farm</v>
      </c>
      <c r="DM584" s="4" t="str">
        <v>Langgewens Experimental Farm</v>
      </c>
      <c r="DN584" s="4" t="str">
        <v>Langgewens Experimental Farm</v>
      </c>
      <c r="DO584" s="4" t="str">
        <v>Langgewens Experimental Farm</v>
      </c>
      <c r="DP584" s="4" t="str">
        <v>Langgewens Experimental Farm</v>
      </c>
    </row>
    <row r="585" spans="1:120" x14ac:dyDescent="0.35">
      <c r="A585" s="4">
        <v>31.34</v>
      </c>
      <c r="B585" s="4">
        <v>-4.2699999999999996</v>
      </c>
      <c r="C585" s="4" t="s">
        <v>242</v>
      </c>
      <c r="D585" s="4" t="s">
        <v>138</v>
      </c>
      <c r="E585" s="4" t="s">
        <v>783</v>
      </c>
      <c r="F585" s="4">
        <v>5000</v>
      </c>
      <c r="G585" s="4" t="str">
        <f t="shared" si="9"/>
        <v>Morocco-Tafilalet AES (SMVAT)</v>
      </c>
      <c r="BA585" s="4" t="str">
        <v>LAUTECH Farm, Ogbomoso</v>
      </c>
      <c r="BB585" s="4" t="str">
        <v>LAUTECH Farm, Ogbomoso</v>
      </c>
      <c r="BC585" s="4" t="str">
        <v>LAUTECH Farm, Ogbomoso</v>
      </c>
      <c r="BD585" s="4" t="str">
        <v>LAUTECH Farm, Ogbomoso</v>
      </c>
      <c r="BE585" s="4" t="str">
        <v>LAUTECH Farm, Ogbomoso</v>
      </c>
      <c r="BF585" s="4" t="str">
        <v>LAUTECH Farm, Ogbomoso</v>
      </c>
      <c r="BG585" s="4" t="str">
        <v>LAUTECH Farm, Ogbomoso</v>
      </c>
      <c r="BH585" s="4" t="str">
        <v>LAUTECH Farm, Ogbomoso</v>
      </c>
      <c r="BI585" s="4" t="str">
        <v>LAUTECH Farm, Ogbomoso</v>
      </c>
      <c r="BJ585" s="4" t="str">
        <v>LAUTECH Farm, Ogbomoso</v>
      </c>
      <c r="BK585" s="4" t="str">
        <v>LAUTECH Farm, Ogbomoso</v>
      </c>
      <c r="BL585" s="4" t="str">
        <v>LAUTECH Farm, Ogbomoso</v>
      </c>
      <c r="BM585" s="4" t="str">
        <v>LAUTECH Farm, Ogbomoso</v>
      </c>
      <c r="BN585" s="4" t="str">
        <v>LAUTECH Farm, Ogbomoso</v>
      </c>
      <c r="BO585" s="4" t="str">
        <v>LAUTECH Farm, Ogbomoso</v>
      </c>
      <c r="BP585" s="4" t="str">
        <v>LAUTECH Farm, Ogbomoso</v>
      </c>
      <c r="BQ585" s="4" t="str">
        <v>LAUTECH Farm, Ogbomoso</v>
      </c>
      <c r="BR585" s="4" t="str">
        <v>LAUTECH Farm, Ogbomoso</v>
      </c>
      <c r="BS585" s="4" t="str">
        <v>LAUTECH Farm, Ogbomoso</v>
      </c>
      <c r="BT585" s="4" t="str">
        <v>LAUTECH Farm, Ogbomoso</v>
      </c>
      <c r="BU585" s="4" t="str">
        <v>LAUTECH Farm, Ogbomoso</v>
      </c>
      <c r="BV585" s="4" t="str">
        <v>LAUTECH Farm, Ogbomoso</v>
      </c>
      <c r="BW585" s="4" t="str">
        <v>LAUTECH Farm, Ogbomoso</v>
      </c>
      <c r="BX585" s="4" t="str">
        <v>LAUTECH Farm, Ogbomoso</v>
      </c>
      <c r="BY585" s="4" t="str">
        <v>LAUTECH Farm, Ogbomoso</v>
      </c>
      <c r="BZ585" s="4" t="str">
        <v>LAUTECH Farm, Ogbomoso</v>
      </c>
      <c r="CA585" s="4" t="str">
        <v>LAUTECH Farm, Ogbomoso</v>
      </c>
      <c r="CB585" s="4" t="str">
        <v>LAUTECH Farm, Ogbomoso</v>
      </c>
      <c r="CC585" s="4" t="str">
        <v>LAUTECH Farm, Ogbomoso</v>
      </c>
      <c r="CD585" s="4" t="str">
        <v>LAUTECH Farm, Ogbomoso</v>
      </c>
      <c r="CE585" s="4" t="str">
        <v>LAUTECH Farm, Ogbomoso</v>
      </c>
      <c r="CF585" s="4" t="str">
        <v>LAUTECH Farm, Ogbomoso</v>
      </c>
      <c r="CG585" s="4" t="str">
        <v>LAUTECH Farm, Ogbomoso</v>
      </c>
      <c r="CH585" s="4" t="str">
        <v>LAUTECH Farm, Ogbomoso</v>
      </c>
      <c r="CJ585" s="4" t="str">
        <v>LAUTECH Farm, Ogbomoso</v>
      </c>
      <c r="CK585" s="4" t="str">
        <v>LAUTECH Farm, Ogbomoso</v>
      </c>
      <c r="CL585" s="4" t="str">
        <v>LAUTECH Farm, Ogbomoso</v>
      </c>
      <c r="CM585" s="4" t="str">
        <v>LAUTECH Farm, Ogbomoso</v>
      </c>
      <c r="CN585" s="4" t="str">
        <v>LAUTECH Farm, Ogbomoso</v>
      </c>
      <c r="CO585" s="4" t="str">
        <v>LAUTECH Farm, Ogbomoso</v>
      </c>
      <c r="CP585" s="4" t="str">
        <v>LAUTECH Farm, Ogbomoso</v>
      </c>
      <c r="CQ585" s="4" t="str">
        <v>LAUTECH Farm, Ogbomoso</v>
      </c>
      <c r="CR585" s="4" t="str">
        <v>LAUTECH Farm, Ogbomoso</v>
      </c>
      <c r="CS585" s="4" t="str">
        <v>LAUTECH Farm, Ogbomoso</v>
      </c>
      <c r="CT585" s="4" t="str">
        <v>LAUTECH Farm, Ogbomoso</v>
      </c>
      <c r="CU585" s="4" t="str">
        <v>LAUTECH Farm, Ogbomoso</v>
      </c>
      <c r="CV585" s="4" t="str">
        <v>LAUTECH Farm, Ogbomoso</v>
      </c>
      <c r="CW585" s="4" t="str">
        <v>LAUTECH Farm, Ogbomoso</v>
      </c>
      <c r="CX585" s="4" t="str">
        <v>LAUTECH Farm, Ogbomoso</v>
      </c>
      <c r="CY585" s="4" t="str">
        <v>LAUTECH Farm, Ogbomoso</v>
      </c>
      <c r="CZ585" s="4" t="str">
        <v>LAUTECH Farm, Ogbomoso</v>
      </c>
      <c r="DA585" s="4" t="str">
        <v>LAUTECH Farm, Ogbomoso</v>
      </c>
      <c r="DB585" s="4" t="str">
        <v>LAUTECH Farm, Ogbomoso</v>
      </c>
      <c r="DC585" s="4" t="str">
        <v>LAUTECH Farm, Ogbomoso</v>
      </c>
      <c r="DD585" s="4" t="str">
        <v>LAUTECH Farm, Ogbomoso</v>
      </c>
      <c r="DE585" s="4" t="str">
        <v>LAUTECH Farm, Ogbomoso</v>
      </c>
      <c r="DF585" s="4" t="str">
        <v>LAUTECH Farm, Ogbomoso</v>
      </c>
      <c r="DG585" s="4" t="str">
        <v>LAUTECH Farm, Ogbomoso</v>
      </c>
      <c r="DH585" s="4" t="str">
        <v>LAUTECH Farm, Ogbomoso</v>
      </c>
      <c r="DI585" s="4" t="str">
        <v>LAUTECH Farm, Ogbomoso</v>
      </c>
      <c r="DJ585" s="4" t="str">
        <v>LAUTECH Farm, Ogbomoso</v>
      </c>
      <c r="DK585" s="4" t="str">
        <v>LAUTECH Farm, Ogbomoso</v>
      </c>
      <c r="DL585" s="4" t="str">
        <v>LAUTECH Farm, Ogbomoso</v>
      </c>
      <c r="DM585" s="4" t="str">
        <v>LAUTECH Farm, Ogbomoso</v>
      </c>
      <c r="DN585" s="4" t="str">
        <v>LAUTECH Farm, Ogbomoso</v>
      </c>
      <c r="DO585" s="4" t="str">
        <v>LAUTECH Farm, Ogbomoso</v>
      </c>
      <c r="DP585" s="4" t="str">
        <v>LAUTECH Farm, Ogbomoso</v>
      </c>
    </row>
    <row r="586" spans="1:120" x14ac:dyDescent="0.35">
      <c r="A586" s="4">
        <v>-18.11</v>
      </c>
      <c r="B586" s="4">
        <v>33.19</v>
      </c>
      <c r="C586" s="4" t="s">
        <v>245</v>
      </c>
      <c r="D586" s="4" t="s">
        <v>130</v>
      </c>
      <c r="E586" s="4" t="s">
        <v>784</v>
      </c>
      <c r="F586" s="4">
        <v>550</v>
      </c>
      <c r="G586" s="4" t="str">
        <f t="shared" si="9"/>
        <v>Mozambique-Barue</v>
      </c>
      <c r="BA586" s="4" t="str">
        <v>Le Fahs</v>
      </c>
      <c r="BB586" s="4" t="str">
        <v>Le Fahs</v>
      </c>
      <c r="BC586" s="4" t="str">
        <v>Le Fahs</v>
      </c>
      <c r="BD586" s="4" t="str">
        <v>Le Fahs</v>
      </c>
      <c r="BE586" s="4" t="str">
        <v>Le Fahs</v>
      </c>
      <c r="BF586" s="4" t="str">
        <v>Le Fahs</v>
      </c>
      <c r="BG586" s="4" t="str">
        <v>Le Fahs</v>
      </c>
      <c r="BH586" s="4" t="str">
        <v>Le Fahs</v>
      </c>
      <c r="BI586" s="4" t="str">
        <v>Le Fahs</v>
      </c>
      <c r="BJ586" s="4" t="str">
        <v>Le Fahs</v>
      </c>
      <c r="BK586" s="4" t="str">
        <v>Le Fahs</v>
      </c>
      <c r="BL586" s="4" t="str">
        <v>Le Fahs</v>
      </c>
      <c r="BM586" s="4" t="str">
        <v>Le Fahs</v>
      </c>
      <c r="BN586" s="4" t="str">
        <v>Le Fahs</v>
      </c>
      <c r="BO586" s="4" t="str">
        <v>Le Fahs</v>
      </c>
      <c r="BP586" s="4" t="str">
        <v>Le Fahs</v>
      </c>
      <c r="BQ586" s="4" t="str">
        <v>Le Fahs</v>
      </c>
      <c r="BR586" s="4" t="str">
        <v>Le Fahs</v>
      </c>
      <c r="BS586" s="4" t="str">
        <v>Le Fahs</v>
      </c>
      <c r="BT586" s="4" t="str">
        <v>Le Fahs</v>
      </c>
      <c r="BU586" s="4" t="str">
        <v>Le Fahs</v>
      </c>
      <c r="BV586" s="4" t="str">
        <v>Le Fahs</v>
      </c>
      <c r="BW586" s="4" t="str">
        <v>Le Fahs</v>
      </c>
      <c r="BX586" s="4" t="str">
        <v>Le Fahs</v>
      </c>
      <c r="BY586" s="4" t="str">
        <v>Le Fahs</v>
      </c>
      <c r="BZ586" s="4" t="str">
        <v>Le Fahs</v>
      </c>
      <c r="CA586" s="4" t="str">
        <v>Le Fahs</v>
      </c>
      <c r="CB586" s="4" t="str">
        <v>Le Fahs</v>
      </c>
      <c r="CC586" s="4" t="str">
        <v>Le Fahs</v>
      </c>
      <c r="CD586" s="4" t="str">
        <v>Le Fahs</v>
      </c>
      <c r="CE586" s="4" t="str">
        <v>Le Fahs</v>
      </c>
      <c r="CF586" s="4" t="str">
        <v>Le Fahs</v>
      </c>
      <c r="CG586" s="4" t="str">
        <v>Le Fahs</v>
      </c>
      <c r="CH586" s="4" t="str">
        <v>Le Fahs</v>
      </c>
      <c r="CJ586" s="4" t="str">
        <v>Le Fahs</v>
      </c>
      <c r="CK586" s="4" t="str">
        <v>Le Fahs</v>
      </c>
      <c r="CL586" s="4" t="str">
        <v>Le Fahs</v>
      </c>
      <c r="CM586" s="4" t="str">
        <v>Le Fahs</v>
      </c>
      <c r="CN586" s="4" t="str">
        <v>Le Fahs</v>
      </c>
      <c r="CO586" s="4" t="str">
        <v>Le Fahs</v>
      </c>
      <c r="CP586" s="4" t="str">
        <v>Le Fahs</v>
      </c>
      <c r="CQ586" s="4" t="str">
        <v>Le Fahs</v>
      </c>
      <c r="CR586" s="4" t="str">
        <v>Le Fahs</v>
      </c>
      <c r="CS586" s="4" t="str">
        <v>Le Fahs</v>
      </c>
      <c r="CT586" s="4" t="str">
        <v>Le Fahs</v>
      </c>
      <c r="CU586" s="4" t="str">
        <v>Le Fahs</v>
      </c>
      <c r="CV586" s="4" t="str">
        <v>Le Fahs</v>
      </c>
      <c r="CW586" s="4" t="str">
        <v>Le Fahs</v>
      </c>
      <c r="CX586" s="4" t="str">
        <v>Le Fahs</v>
      </c>
      <c r="CY586" s="4" t="str">
        <v>Le Fahs</v>
      </c>
      <c r="CZ586" s="4" t="str">
        <v>Le Fahs</v>
      </c>
      <c r="DA586" s="4" t="str">
        <v>Le Fahs</v>
      </c>
      <c r="DB586" s="4" t="str">
        <v>Le Fahs</v>
      </c>
      <c r="DC586" s="4" t="str">
        <v>Le Fahs</v>
      </c>
      <c r="DD586" s="4" t="str">
        <v>Le Fahs</v>
      </c>
      <c r="DE586" s="4" t="str">
        <v>Le Fahs</v>
      </c>
      <c r="DF586" s="4" t="str">
        <v>Le Fahs</v>
      </c>
      <c r="DG586" s="4" t="str">
        <v>Le Fahs</v>
      </c>
      <c r="DH586" s="4" t="str">
        <v>Le Fahs</v>
      </c>
      <c r="DI586" s="4" t="str">
        <v>Le Fahs</v>
      </c>
      <c r="DJ586" s="4" t="str">
        <v>Le Fahs</v>
      </c>
      <c r="DK586" s="4" t="str">
        <v>Le Fahs</v>
      </c>
      <c r="DL586" s="4" t="str">
        <v>Le Fahs</v>
      </c>
      <c r="DM586" s="4" t="str">
        <v>Le Fahs</v>
      </c>
      <c r="DN586" s="4" t="str">
        <v>Le Fahs</v>
      </c>
      <c r="DO586" s="4" t="str">
        <v>Le Fahs</v>
      </c>
      <c r="DP586" s="4" t="str">
        <v>Le Fahs</v>
      </c>
    </row>
    <row r="587" spans="1:120" x14ac:dyDescent="0.35">
      <c r="A587" s="4">
        <v>-25.922999999999998</v>
      </c>
      <c r="B587" s="4">
        <v>32.465000000000003</v>
      </c>
      <c r="C587" s="4" t="s">
        <v>245</v>
      </c>
      <c r="D587" s="4" t="s">
        <v>138</v>
      </c>
      <c r="E587" s="4" t="s">
        <v>785</v>
      </c>
      <c r="F587" s="4">
        <v>30000</v>
      </c>
      <c r="G587" s="4" t="str">
        <f t="shared" si="9"/>
        <v>Mozambique-Matola</v>
      </c>
      <c r="BA587" s="4" t="str">
        <v>Lemoni (NR II)</v>
      </c>
      <c r="BB587" s="4" t="str">
        <v>Lemoni (NR II)</v>
      </c>
      <c r="BC587" s="4" t="str">
        <v>Lemoni (NR II)</v>
      </c>
      <c r="BD587" s="4" t="str">
        <v>Lemoni (NR II)</v>
      </c>
      <c r="BE587" s="4" t="str">
        <v>Lemoni (NR II)</v>
      </c>
      <c r="BF587" s="4" t="str">
        <v>Lemoni (NR II)</v>
      </c>
      <c r="BG587" s="4" t="str">
        <v>Lemoni (NR II)</v>
      </c>
      <c r="BH587" s="4" t="str">
        <v>Lemoni (NR II)</v>
      </c>
      <c r="BI587" s="4" t="str">
        <v>Lemoni (NR II)</v>
      </c>
      <c r="BJ587" s="4" t="str">
        <v>Lemoni (NR II)</v>
      </c>
      <c r="BK587" s="4" t="str">
        <v>Lemoni (NR II)</v>
      </c>
      <c r="BL587" s="4" t="str">
        <v>Lemoni (NR II)</v>
      </c>
      <c r="BM587" s="4" t="str">
        <v>Lemoni (NR II)</v>
      </c>
      <c r="BN587" s="4" t="str">
        <v>Lemoni (NR II)</v>
      </c>
      <c r="BO587" s="4" t="str">
        <v>Lemoni (NR II)</v>
      </c>
      <c r="BP587" s="4" t="str">
        <v>Lemoni (NR II)</v>
      </c>
      <c r="BQ587" s="4" t="str">
        <v>Lemoni (NR II)</v>
      </c>
      <c r="BR587" s="4" t="str">
        <v>Lemoni (NR II)</v>
      </c>
      <c r="BS587" s="4" t="str">
        <v>Lemoni (NR II)</v>
      </c>
      <c r="BT587" s="4" t="str">
        <v>Lemoni (NR II)</v>
      </c>
      <c r="BU587" s="4" t="str">
        <v>Lemoni (NR II)</v>
      </c>
      <c r="BV587" s="4" t="str">
        <v>Lemoni (NR II)</v>
      </c>
      <c r="BW587" s="4" t="str">
        <v>Lemoni (NR II)</v>
      </c>
      <c r="BX587" s="4" t="str">
        <v>Lemoni (NR II)</v>
      </c>
      <c r="BY587" s="4" t="str">
        <v>Lemoni (NR II)</v>
      </c>
      <c r="BZ587" s="4" t="str">
        <v>Lemoni (NR II)</v>
      </c>
      <c r="CA587" s="4" t="str">
        <v>Lemoni (NR II)</v>
      </c>
      <c r="CB587" s="4" t="str">
        <v>Lemoni (NR II)</v>
      </c>
      <c r="CC587" s="4" t="str">
        <v>Lemoni (NR II)</v>
      </c>
      <c r="CD587" s="4" t="str">
        <v>Lemoni (NR II)</v>
      </c>
      <c r="CE587" s="4" t="str">
        <v>Lemoni (NR II)</v>
      </c>
      <c r="CF587" s="4" t="str">
        <v>Lemoni (NR II)</v>
      </c>
      <c r="CG587" s="4" t="str">
        <v>Lemoni (NR II)</v>
      </c>
      <c r="CH587" s="4" t="str">
        <v>Lemoni (NR II)</v>
      </c>
      <c r="CJ587" s="4" t="str">
        <v>Lemoni (NR II)</v>
      </c>
      <c r="CK587" s="4" t="str">
        <v>Lemoni (NR II)</v>
      </c>
      <c r="CL587" s="4" t="str">
        <v>Lemoni (NR II)</v>
      </c>
      <c r="CM587" s="4" t="str">
        <v>Lemoni (NR II)</v>
      </c>
      <c r="CN587" s="4" t="str">
        <v>Lemoni (NR II)</v>
      </c>
      <c r="CO587" s="4" t="str">
        <v>Lemoni (NR II)</v>
      </c>
      <c r="CP587" s="4" t="str">
        <v>Lemoni (NR II)</v>
      </c>
      <c r="CQ587" s="4" t="str">
        <v>Lemoni (NR II)</v>
      </c>
      <c r="CR587" s="4" t="str">
        <v>Lemoni (NR II)</v>
      </c>
      <c r="CS587" s="4" t="str">
        <v>Lemoni (NR II)</v>
      </c>
      <c r="CT587" s="4" t="str">
        <v>Lemoni (NR II)</v>
      </c>
      <c r="CU587" s="4" t="str">
        <v>Lemoni (NR II)</v>
      </c>
      <c r="CV587" s="4" t="str">
        <v>Lemoni (NR II)</v>
      </c>
      <c r="CW587" s="4" t="str">
        <v>Lemoni (NR II)</v>
      </c>
      <c r="CX587" s="4" t="str">
        <v>Lemoni (NR II)</v>
      </c>
      <c r="CY587" s="4" t="str">
        <v>Lemoni (NR II)</v>
      </c>
      <c r="CZ587" s="4" t="str">
        <v>Lemoni (NR II)</v>
      </c>
      <c r="DA587" s="4" t="str">
        <v>Lemoni (NR II)</v>
      </c>
      <c r="DB587" s="4" t="str">
        <v>Lemoni (NR II)</v>
      </c>
      <c r="DC587" s="4" t="str">
        <v>Lemoni (NR II)</v>
      </c>
      <c r="DD587" s="4" t="str">
        <v>Lemoni (NR II)</v>
      </c>
      <c r="DE587" s="4" t="str">
        <v>Lemoni (NR II)</v>
      </c>
      <c r="DF587" s="4" t="str">
        <v>Lemoni (NR II)</v>
      </c>
      <c r="DG587" s="4" t="str">
        <v>Lemoni (NR II)</v>
      </c>
      <c r="DH587" s="4" t="str">
        <v>Lemoni (NR II)</v>
      </c>
      <c r="DI587" s="4" t="str">
        <v>Lemoni (NR II)</v>
      </c>
      <c r="DJ587" s="4" t="str">
        <v>Lemoni (NR II)</v>
      </c>
      <c r="DK587" s="4" t="str">
        <v>Lemoni (NR II)</v>
      </c>
      <c r="DL587" s="4" t="str">
        <v>Lemoni (NR II)</v>
      </c>
      <c r="DM587" s="4" t="str">
        <v>Lemoni (NR II)</v>
      </c>
      <c r="DN587" s="4" t="str">
        <v>Lemoni (NR II)</v>
      </c>
      <c r="DO587" s="4" t="str">
        <v>Lemoni (NR II)</v>
      </c>
      <c r="DP587" s="4" t="str">
        <v>Lemoni (NR II)</v>
      </c>
    </row>
    <row r="588" spans="1:120" x14ac:dyDescent="0.35">
      <c r="A588" s="4">
        <v>-24.512699999999999</v>
      </c>
      <c r="B588" s="4">
        <v>33.004800000000003</v>
      </c>
      <c r="C588" s="4" t="s">
        <v>245</v>
      </c>
      <c r="D588" s="4" t="s">
        <v>138</v>
      </c>
      <c r="E588" s="4" t="s">
        <v>786</v>
      </c>
      <c r="F588" s="4">
        <v>500</v>
      </c>
      <c r="G588" s="4" t="str">
        <f t="shared" si="9"/>
        <v>Mozambique-NARI, Chokwé</v>
      </c>
      <c r="BA588" s="4" t="str">
        <v>Lemu, Balaka</v>
      </c>
      <c r="BB588" s="4" t="str">
        <v>Lemu, Balaka</v>
      </c>
      <c r="BC588" s="4" t="str">
        <v>Lemu, Balaka</v>
      </c>
      <c r="BD588" s="4" t="str">
        <v>Lemu, Balaka</v>
      </c>
      <c r="BE588" s="4" t="str">
        <v>Lemu, Balaka</v>
      </c>
      <c r="BF588" s="4" t="str">
        <v>Lemu, Balaka</v>
      </c>
      <c r="BG588" s="4" t="str">
        <v>Lemu, Balaka</v>
      </c>
      <c r="BH588" s="4" t="str">
        <v>Lemu, Balaka</v>
      </c>
      <c r="BI588" s="4" t="str">
        <v>Lemu, Balaka</v>
      </c>
      <c r="BJ588" s="4" t="str">
        <v>Lemu, Balaka</v>
      </c>
      <c r="BK588" s="4" t="str">
        <v>Lemu, Balaka</v>
      </c>
      <c r="BL588" s="4" t="str">
        <v>Lemu, Balaka</v>
      </c>
      <c r="BM588" s="4" t="str">
        <v>Lemu, Balaka</v>
      </c>
      <c r="BN588" s="4" t="str">
        <v>Lemu, Balaka</v>
      </c>
      <c r="BO588" s="4" t="str">
        <v>Lemu, Balaka</v>
      </c>
      <c r="BP588" s="4" t="str">
        <v>Lemu, Balaka</v>
      </c>
      <c r="BQ588" s="4" t="str">
        <v>Lemu, Balaka</v>
      </c>
      <c r="BR588" s="4" t="str">
        <v>Lemu, Balaka</v>
      </c>
      <c r="BS588" s="4" t="str">
        <v>Lemu, Balaka</v>
      </c>
      <c r="BT588" s="4" t="str">
        <v>Lemu, Balaka</v>
      </c>
      <c r="BU588" s="4" t="str">
        <v>Lemu, Balaka</v>
      </c>
      <c r="BV588" s="4" t="str">
        <v>Lemu, Balaka</v>
      </c>
      <c r="BW588" s="4" t="str">
        <v>Lemu, Balaka</v>
      </c>
      <c r="BX588" s="4" t="str">
        <v>Lemu, Balaka</v>
      </c>
      <c r="BY588" s="4" t="str">
        <v>Lemu, Balaka</v>
      </c>
      <c r="BZ588" s="4" t="str">
        <v>Lemu, Balaka</v>
      </c>
      <c r="CA588" s="4" t="str">
        <v>Lemu, Balaka</v>
      </c>
      <c r="CB588" s="4" t="str">
        <v>Lemu, Balaka</v>
      </c>
      <c r="CC588" s="4" t="str">
        <v>Lemu, Balaka</v>
      </c>
      <c r="CD588" s="4" t="str">
        <v>Lemu, Balaka</v>
      </c>
      <c r="CE588" s="4" t="str">
        <v>Lemu, Balaka</v>
      </c>
      <c r="CF588" s="4" t="str">
        <v>Lemu, Balaka</v>
      </c>
      <c r="CG588" s="4" t="str">
        <v>Lemu, Balaka</v>
      </c>
      <c r="CH588" s="4" t="str">
        <v>Lemu, Balaka</v>
      </c>
      <c r="CJ588" s="4" t="str">
        <v>Lemu, Balaka</v>
      </c>
      <c r="CK588" s="4" t="str">
        <v>Lemu, Balaka</v>
      </c>
      <c r="CL588" s="4" t="str">
        <v>Lemu, Balaka</v>
      </c>
      <c r="CM588" s="4" t="str">
        <v>Lemu, Balaka</v>
      </c>
      <c r="CN588" s="4" t="str">
        <v>Lemu, Balaka</v>
      </c>
      <c r="CO588" s="4" t="str">
        <v>Lemu, Balaka</v>
      </c>
      <c r="CP588" s="4" t="str">
        <v>Lemu, Balaka</v>
      </c>
      <c r="CQ588" s="4" t="str">
        <v>Lemu, Balaka</v>
      </c>
      <c r="CR588" s="4" t="str">
        <v>Lemu, Balaka</v>
      </c>
      <c r="CS588" s="4" t="str">
        <v>Lemu, Balaka</v>
      </c>
      <c r="CT588" s="4" t="str">
        <v>Lemu, Balaka</v>
      </c>
      <c r="CU588" s="4" t="str">
        <v>Lemu, Balaka</v>
      </c>
      <c r="CV588" s="4" t="str">
        <v>Lemu, Balaka</v>
      </c>
      <c r="CW588" s="4" t="str">
        <v>Lemu, Balaka</v>
      </c>
      <c r="CX588" s="4" t="str">
        <v>Lemu, Balaka</v>
      </c>
      <c r="CY588" s="4" t="str">
        <v>Lemu, Balaka</v>
      </c>
      <c r="CZ588" s="4" t="str">
        <v>Lemu, Balaka</v>
      </c>
      <c r="DA588" s="4" t="str">
        <v>Lemu, Balaka</v>
      </c>
      <c r="DB588" s="4" t="str">
        <v>Lemu, Balaka</v>
      </c>
      <c r="DC588" s="4" t="str">
        <v>Lemu, Balaka</v>
      </c>
      <c r="DD588" s="4" t="str">
        <v>Lemu, Balaka</v>
      </c>
      <c r="DE588" s="4" t="str">
        <v>Lemu, Balaka</v>
      </c>
      <c r="DF588" s="4" t="str">
        <v>Lemu, Balaka</v>
      </c>
      <c r="DG588" s="4" t="str">
        <v>Lemu, Balaka</v>
      </c>
      <c r="DH588" s="4" t="str">
        <v>Lemu, Balaka</v>
      </c>
      <c r="DI588" s="4" t="str">
        <v>Lemu, Balaka</v>
      </c>
      <c r="DJ588" s="4" t="str">
        <v>Lemu, Balaka</v>
      </c>
      <c r="DK588" s="4" t="str">
        <v>Lemu, Balaka</v>
      </c>
      <c r="DL588" s="4" t="str">
        <v>Lemu, Balaka</v>
      </c>
      <c r="DM588" s="4" t="str">
        <v>Lemu, Balaka</v>
      </c>
      <c r="DN588" s="4" t="str">
        <v>Lemu, Balaka</v>
      </c>
      <c r="DO588" s="4" t="str">
        <v>Lemu, Balaka</v>
      </c>
      <c r="DP588" s="4" t="str">
        <v>Lemu, Balaka</v>
      </c>
    </row>
    <row r="589" spans="1:120" x14ac:dyDescent="0.35">
      <c r="A589" s="4">
        <v>-18.83333</v>
      </c>
      <c r="B589" s="4">
        <v>33.183329999999998</v>
      </c>
      <c r="C589" s="4" t="s">
        <v>245</v>
      </c>
      <c r="D589" s="4" t="s">
        <v>130</v>
      </c>
      <c r="E589" s="4" t="s">
        <v>787</v>
      </c>
      <c r="F589" s="4">
        <v>917</v>
      </c>
      <c r="G589" s="4" t="str">
        <f t="shared" si="9"/>
        <v>Mozambique-Ruaca</v>
      </c>
      <c r="BA589" s="4" t="str">
        <v>Leye</v>
      </c>
      <c r="BB589" s="4" t="str">
        <v>Leye</v>
      </c>
      <c r="BC589" s="4" t="str">
        <v>Leye</v>
      </c>
      <c r="BD589" s="4" t="str">
        <v>Leye</v>
      </c>
      <c r="BE589" s="4" t="str">
        <v>Leye</v>
      </c>
      <c r="BF589" s="4" t="str">
        <v>Leye</v>
      </c>
      <c r="BG589" s="4" t="str">
        <v>Leye</v>
      </c>
      <c r="BH589" s="4" t="str">
        <v>Leye</v>
      </c>
      <c r="BI589" s="4" t="str">
        <v>Leye</v>
      </c>
      <c r="BJ589" s="4" t="str">
        <v>Leye</v>
      </c>
      <c r="BK589" s="4" t="str">
        <v>Leye</v>
      </c>
      <c r="BL589" s="4" t="str">
        <v>Leye</v>
      </c>
      <c r="BM589" s="4" t="str">
        <v>Leye</v>
      </c>
      <c r="BN589" s="4" t="str">
        <v>Leye</v>
      </c>
      <c r="BO589" s="4" t="str">
        <v>Leye</v>
      </c>
      <c r="BP589" s="4" t="str">
        <v>Leye</v>
      </c>
      <c r="BQ589" s="4" t="str">
        <v>Leye</v>
      </c>
      <c r="BR589" s="4" t="str">
        <v>Leye</v>
      </c>
      <c r="BS589" s="4" t="str">
        <v>Leye</v>
      </c>
      <c r="BT589" s="4" t="str">
        <v>Leye</v>
      </c>
      <c r="BU589" s="4" t="str">
        <v>Leye</v>
      </c>
      <c r="BV589" s="4" t="str">
        <v>Leye</v>
      </c>
      <c r="BW589" s="4" t="str">
        <v>Leye</v>
      </c>
      <c r="BX589" s="4" t="str">
        <v>Leye</v>
      </c>
      <c r="BY589" s="4" t="str">
        <v>Leye</v>
      </c>
      <c r="BZ589" s="4" t="str">
        <v>Leye</v>
      </c>
      <c r="CA589" s="4" t="str">
        <v>Leye</v>
      </c>
      <c r="CB589" s="4" t="str">
        <v>Leye</v>
      </c>
      <c r="CC589" s="4" t="str">
        <v>Leye</v>
      </c>
      <c r="CD589" s="4" t="str">
        <v>Leye</v>
      </c>
      <c r="CE589" s="4" t="str">
        <v>Leye</v>
      </c>
      <c r="CF589" s="4" t="str">
        <v>Leye</v>
      </c>
      <c r="CG589" s="4" t="str">
        <v>Leye</v>
      </c>
      <c r="CH589" s="4" t="str">
        <v>Leye</v>
      </c>
      <c r="CJ589" s="4" t="str">
        <v>Leye</v>
      </c>
      <c r="CK589" s="4" t="str">
        <v>Leye</v>
      </c>
      <c r="CL589" s="4" t="str">
        <v>Leye</v>
      </c>
      <c r="CM589" s="4" t="str">
        <v>Leye</v>
      </c>
      <c r="CN589" s="4" t="str">
        <v>Leye</v>
      </c>
      <c r="CO589" s="4" t="str">
        <v>Leye</v>
      </c>
      <c r="CP589" s="4" t="str">
        <v>Leye</v>
      </c>
      <c r="CQ589" s="4" t="str">
        <v>Leye</v>
      </c>
      <c r="CR589" s="4" t="str">
        <v>Leye</v>
      </c>
      <c r="CS589" s="4" t="str">
        <v>Leye</v>
      </c>
      <c r="CT589" s="4" t="str">
        <v>Leye</v>
      </c>
      <c r="CU589" s="4" t="str">
        <v>Leye</v>
      </c>
      <c r="CV589" s="4" t="str">
        <v>Leye</v>
      </c>
      <c r="CW589" s="4" t="str">
        <v>Leye</v>
      </c>
      <c r="CX589" s="4" t="str">
        <v>Leye</v>
      </c>
      <c r="CY589" s="4" t="str">
        <v>Leye</v>
      </c>
      <c r="CZ589" s="4" t="str">
        <v>Leye</v>
      </c>
      <c r="DA589" s="4" t="str">
        <v>Leye</v>
      </c>
      <c r="DB589" s="4" t="str">
        <v>Leye</v>
      </c>
      <c r="DC589" s="4" t="str">
        <v>Leye</v>
      </c>
      <c r="DD589" s="4" t="str">
        <v>Leye</v>
      </c>
      <c r="DE589" s="4" t="str">
        <v>Leye</v>
      </c>
      <c r="DF589" s="4" t="str">
        <v>Leye</v>
      </c>
      <c r="DG589" s="4" t="str">
        <v>Leye</v>
      </c>
      <c r="DH589" s="4" t="str">
        <v>Leye</v>
      </c>
      <c r="DI589" s="4" t="str">
        <v>Leye</v>
      </c>
      <c r="DJ589" s="4" t="str">
        <v>Leye</v>
      </c>
      <c r="DK589" s="4" t="str">
        <v>Leye</v>
      </c>
      <c r="DL589" s="4" t="str">
        <v>Leye</v>
      </c>
      <c r="DM589" s="4" t="str">
        <v>Leye</v>
      </c>
      <c r="DN589" s="4" t="str">
        <v>Leye</v>
      </c>
      <c r="DO589" s="4" t="str">
        <v>Leye</v>
      </c>
      <c r="DP589" s="4" t="str">
        <v>Leye</v>
      </c>
    </row>
    <row r="590" spans="1:120" x14ac:dyDescent="0.35">
      <c r="A590" s="4">
        <v>-19.317</v>
      </c>
      <c r="B590" s="4">
        <v>33.241</v>
      </c>
      <c r="C590" s="4" t="s">
        <v>245</v>
      </c>
      <c r="D590" s="4" t="s">
        <v>138</v>
      </c>
      <c r="E590" s="4" t="s">
        <v>788</v>
      </c>
      <c r="F590" s="4">
        <v>600</v>
      </c>
      <c r="G590" s="4" t="str">
        <f t="shared" si="9"/>
        <v>Mozambique-Sussundenga Research Station</v>
      </c>
      <c r="BA590" s="4" t="str">
        <v>Lifuwu</v>
      </c>
      <c r="BB590" s="4" t="str">
        <v>Lifuwu</v>
      </c>
      <c r="BC590" s="4" t="str">
        <v>Lifuwu</v>
      </c>
      <c r="BD590" s="4" t="str">
        <v>Lifuwu</v>
      </c>
      <c r="BE590" s="4" t="str">
        <v>Lifuwu</v>
      </c>
      <c r="BF590" s="4" t="str">
        <v>Lifuwu</v>
      </c>
      <c r="BG590" s="4" t="str">
        <v>Lifuwu</v>
      </c>
      <c r="BH590" s="4" t="str">
        <v>Lifuwu</v>
      </c>
      <c r="BI590" s="4" t="str">
        <v>Lifuwu</v>
      </c>
      <c r="BJ590" s="4" t="str">
        <v>Lifuwu</v>
      </c>
      <c r="BK590" s="4" t="str">
        <v>Lifuwu</v>
      </c>
      <c r="BL590" s="4" t="str">
        <v>Lifuwu</v>
      </c>
      <c r="BM590" s="4" t="str">
        <v>Lifuwu</v>
      </c>
      <c r="BN590" s="4" t="str">
        <v>Lifuwu</v>
      </c>
      <c r="BO590" s="4" t="str">
        <v>Lifuwu</v>
      </c>
      <c r="BP590" s="4" t="str">
        <v>Lifuwu</v>
      </c>
      <c r="BQ590" s="4" t="str">
        <v>Lifuwu</v>
      </c>
      <c r="BR590" s="4" t="str">
        <v>Lifuwu</v>
      </c>
      <c r="BS590" s="4" t="str">
        <v>Lifuwu</v>
      </c>
      <c r="BT590" s="4" t="str">
        <v>Lifuwu</v>
      </c>
      <c r="BU590" s="4" t="str">
        <v>Lifuwu</v>
      </c>
      <c r="BV590" s="4" t="str">
        <v>Lifuwu</v>
      </c>
      <c r="BW590" s="4" t="str">
        <v>Lifuwu</v>
      </c>
      <c r="BX590" s="4" t="str">
        <v>Lifuwu</v>
      </c>
      <c r="BY590" s="4" t="str">
        <v>Lifuwu</v>
      </c>
      <c r="BZ590" s="4" t="str">
        <v>Lifuwu</v>
      </c>
      <c r="CA590" s="4" t="str">
        <v>Lifuwu</v>
      </c>
      <c r="CB590" s="4" t="str">
        <v>Lifuwu</v>
      </c>
      <c r="CC590" s="4" t="str">
        <v>Lifuwu</v>
      </c>
      <c r="CD590" s="4" t="str">
        <v>Lifuwu</v>
      </c>
      <c r="CE590" s="4" t="str">
        <v>Lifuwu</v>
      </c>
      <c r="CF590" s="4" t="str">
        <v>Lifuwu</v>
      </c>
      <c r="CG590" s="4" t="str">
        <v>Lifuwu</v>
      </c>
      <c r="CH590" s="4" t="str">
        <v>Lifuwu</v>
      </c>
      <c r="CJ590" s="4" t="str">
        <v>Lifuwu</v>
      </c>
      <c r="CK590" s="4" t="str">
        <v>Lifuwu</v>
      </c>
      <c r="CL590" s="4" t="str">
        <v>Lifuwu</v>
      </c>
      <c r="CM590" s="4" t="str">
        <v>Lifuwu</v>
      </c>
      <c r="CN590" s="4" t="str">
        <v>Lifuwu</v>
      </c>
      <c r="CO590" s="4" t="str">
        <v>Lifuwu</v>
      </c>
      <c r="CP590" s="4" t="str">
        <v>Lifuwu</v>
      </c>
      <c r="CQ590" s="4" t="str">
        <v>Lifuwu</v>
      </c>
      <c r="CR590" s="4" t="str">
        <v>Lifuwu</v>
      </c>
      <c r="CS590" s="4" t="str">
        <v>Lifuwu</v>
      </c>
      <c r="CT590" s="4" t="str">
        <v>Lifuwu</v>
      </c>
      <c r="CU590" s="4" t="str">
        <v>Lifuwu</v>
      </c>
      <c r="CV590" s="4" t="str">
        <v>Lifuwu</v>
      </c>
      <c r="CW590" s="4" t="str">
        <v>Lifuwu</v>
      </c>
      <c r="CX590" s="4" t="str">
        <v>Lifuwu</v>
      </c>
      <c r="CY590" s="4" t="str">
        <v>Lifuwu</v>
      </c>
      <c r="CZ590" s="4" t="str">
        <v>Lifuwu</v>
      </c>
      <c r="DA590" s="4" t="str">
        <v>Lifuwu</v>
      </c>
      <c r="DB590" s="4" t="str">
        <v>Lifuwu</v>
      </c>
      <c r="DC590" s="4" t="str">
        <v>Lifuwu</v>
      </c>
      <c r="DD590" s="4" t="str">
        <v>Lifuwu</v>
      </c>
      <c r="DE590" s="4" t="str">
        <v>Lifuwu</v>
      </c>
      <c r="DF590" s="4" t="str">
        <v>Lifuwu</v>
      </c>
      <c r="DG590" s="4" t="str">
        <v>Lifuwu</v>
      </c>
      <c r="DH590" s="4" t="str">
        <v>Lifuwu</v>
      </c>
      <c r="DI590" s="4" t="str">
        <v>Lifuwu</v>
      </c>
      <c r="DJ590" s="4" t="str">
        <v>Lifuwu</v>
      </c>
      <c r="DK590" s="4" t="str">
        <v>Lifuwu</v>
      </c>
      <c r="DL590" s="4" t="str">
        <v>Lifuwu</v>
      </c>
      <c r="DM590" s="4" t="str">
        <v>Lifuwu</v>
      </c>
      <c r="DN590" s="4" t="str">
        <v>Lifuwu</v>
      </c>
      <c r="DO590" s="4" t="str">
        <v>Lifuwu</v>
      </c>
      <c r="DP590" s="4" t="str">
        <v>Lifuwu</v>
      </c>
    </row>
    <row r="591" spans="1:120" x14ac:dyDescent="0.35">
      <c r="A591" s="4">
        <v>-18.766670000000001</v>
      </c>
      <c r="B591" s="4">
        <v>34.333329999999997</v>
      </c>
      <c r="C591" s="4" t="s">
        <v>245</v>
      </c>
      <c r="D591" s="4" t="s">
        <v>130</v>
      </c>
      <c r="E591" s="4" t="s">
        <v>789</v>
      </c>
      <c r="F591" s="4">
        <v>917</v>
      </c>
      <c r="G591" s="4" t="str">
        <f t="shared" si="9"/>
        <v>Mozambique-Vunduzi</v>
      </c>
      <c r="BA591" s="4" t="str">
        <v>Lilongwe</v>
      </c>
      <c r="BB591" s="4" t="str">
        <v>Lilongwe</v>
      </c>
      <c r="BC591" s="4" t="str">
        <v>Lilongwe</v>
      </c>
      <c r="BD591" s="4" t="str">
        <v>Lilongwe</v>
      </c>
      <c r="BE591" s="4" t="str">
        <v>Lilongwe</v>
      </c>
      <c r="BF591" s="4" t="str">
        <v>Lilongwe</v>
      </c>
      <c r="BG591" s="4" t="str">
        <v>Lilongwe</v>
      </c>
      <c r="BH591" s="4" t="str">
        <v>Lilongwe</v>
      </c>
      <c r="BI591" s="4" t="str">
        <v>Lilongwe</v>
      </c>
      <c r="BJ591" s="4" t="str">
        <v>Lilongwe</v>
      </c>
      <c r="BK591" s="4" t="str">
        <v>Lilongwe</v>
      </c>
      <c r="BL591" s="4" t="str">
        <v>Lilongwe</v>
      </c>
      <c r="BM591" s="4" t="str">
        <v>Lilongwe</v>
      </c>
      <c r="BN591" s="4" t="str">
        <v>Lilongwe</v>
      </c>
      <c r="BO591" s="4" t="str">
        <v>Lilongwe</v>
      </c>
      <c r="BP591" s="4" t="str">
        <v>Lilongwe</v>
      </c>
      <c r="BQ591" s="4" t="str">
        <v>Lilongwe</v>
      </c>
      <c r="BR591" s="4" t="str">
        <v>Lilongwe</v>
      </c>
      <c r="BS591" s="4" t="str">
        <v>Lilongwe</v>
      </c>
      <c r="BT591" s="4" t="str">
        <v>Lilongwe</v>
      </c>
      <c r="BU591" s="4" t="str">
        <v>Lilongwe</v>
      </c>
      <c r="BV591" s="4" t="str">
        <v>Lilongwe</v>
      </c>
      <c r="BW591" s="4" t="str">
        <v>Lilongwe</v>
      </c>
      <c r="BX591" s="4" t="str">
        <v>Lilongwe</v>
      </c>
      <c r="BY591" s="4" t="str">
        <v>Lilongwe</v>
      </c>
      <c r="BZ591" s="4" t="str">
        <v>Lilongwe</v>
      </c>
      <c r="CA591" s="4" t="str">
        <v>Lilongwe</v>
      </c>
      <c r="CB591" s="4" t="str">
        <v>Lilongwe</v>
      </c>
      <c r="CC591" s="4" t="str">
        <v>Lilongwe</v>
      </c>
      <c r="CD591" s="4" t="str">
        <v>Lilongwe</v>
      </c>
      <c r="CE591" s="4" t="str">
        <v>Lilongwe</v>
      </c>
      <c r="CF591" s="4" t="str">
        <v>Lilongwe</v>
      </c>
      <c r="CG591" s="4" t="str">
        <v>Lilongwe</v>
      </c>
      <c r="CH591" s="4" t="str">
        <v>Lilongwe</v>
      </c>
      <c r="CJ591" s="4" t="str">
        <v>Lilongwe</v>
      </c>
      <c r="CK591" s="4" t="str">
        <v>Lilongwe</v>
      </c>
      <c r="CL591" s="4" t="str">
        <v>Lilongwe</v>
      </c>
      <c r="CM591" s="4" t="str">
        <v>Lilongwe</v>
      </c>
      <c r="CN591" s="4" t="str">
        <v>Lilongwe</v>
      </c>
      <c r="CO591" s="4" t="str">
        <v>Lilongwe</v>
      </c>
      <c r="CP591" s="4" t="str">
        <v>Lilongwe</v>
      </c>
      <c r="CQ591" s="4" t="str">
        <v>Lilongwe</v>
      </c>
      <c r="CR591" s="4" t="str">
        <v>Lilongwe</v>
      </c>
      <c r="CS591" s="4" t="str">
        <v>Lilongwe</v>
      </c>
      <c r="CT591" s="4" t="str">
        <v>Lilongwe</v>
      </c>
      <c r="CU591" s="4" t="str">
        <v>Lilongwe</v>
      </c>
      <c r="CV591" s="4" t="str">
        <v>Lilongwe</v>
      </c>
      <c r="CW591" s="4" t="str">
        <v>Lilongwe</v>
      </c>
      <c r="CX591" s="4" t="str">
        <v>Lilongwe</v>
      </c>
      <c r="CY591" s="4" t="str">
        <v>Lilongwe</v>
      </c>
      <c r="CZ591" s="4" t="str">
        <v>Lilongwe</v>
      </c>
      <c r="DA591" s="4" t="str">
        <v>Lilongwe</v>
      </c>
      <c r="DB591" s="4" t="str">
        <v>Lilongwe</v>
      </c>
      <c r="DC591" s="4" t="str">
        <v>Lilongwe</v>
      </c>
      <c r="DD591" s="4" t="str">
        <v>Lilongwe</v>
      </c>
      <c r="DE591" s="4" t="str">
        <v>Lilongwe</v>
      </c>
      <c r="DF591" s="4" t="str">
        <v>Lilongwe</v>
      </c>
      <c r="DG591" s="4" t="str">
        <v>Lilongwe</v>
      </c>
      <c r="DH591" s="4" t="str">
        <v>Lilongwe</v>
      </c>
      <c r="DI591" s="4" t="str">
        <v>Lilongwe</v>
      </c>
      <c r="DJ591" s="4" t="str">
        <v>Lilongwe</v>
      </c>
      <c r="DK591" s="4" t="str">
        <v>Lilongwe</v>
      </c>
      <c r="DL591" s="4" t="str">
        <v>Lilongwe</v>
      </c>
      <c r="DM591" s="4" t="str">
        <v>Lilongwe</v>
      </c>
      <c r="DN591" s="4" t="str">
        <v>Lilongwe</v>
      </c>
      <c r="DO591" s="4" t="str">
        <v>Lilongwe</v>
      </c>
      <c r="DP591" s="4" t="str">
        <v>Lilongwe</v>
      </c>
    </row>
    <row r="592" spans="1:120" x14ac:dyDescent="0.35">
      <c r="A592" s="4">
        <v>13.51667</v>
      </c>
      <c r="B592" s="4">
        <v>2.65</v>
      </c>
      <c r="C592" s="4" t="s">
        <v>248</v>
      </c>
      <c r="D592" s="4" t="s">
        <v>130</v>
      </c>
      <c r="E592" s="4" t="s">
        <v>790</v>
      </c>
      <c r="F592" s="4">
        <v>917</v>
      </c>
      <c r="G592" s="4" t="str">
        <f t="shared" si="9"/>
        <v>Niger-Banizoumbou</v>
      </c>
      <c r="BA592" s="4" t="str">
        <v>Lilongwe ADD</v>
      </c>
      <c r="BB592" s="4" t="str">
        <v>Lilongwe ADD</v>
      </c>
      <c r="BC592" s="4" t="str">
        <v>Lilongwe ADD</v>
      </c>
      <c r="BD592" s="4" t="str">
        <v>Lilongwe ADD</v>
      </c>
      <c r="BE592" s="4" t="str">
        <v>Lilongwe ADD</v>
      </c>
      <c r="BF592" s="4" t="str">
        <v>Lilongwe ADD</v>
      </c>
      <c r="BG592" s="4" t="str">
        <v>Lilongwe ADD</v>
      </c>
      <c r="BH592" s="4" t="str">
        <v>Lilongwe ADD</v>
      </c>
      <c r="BI592" s="4" t="str">
        <v>Lilongwe ADD</v>
      </c>
      <c r="BJ592" s="4" t="str">
        <v>Lilongwe ADD</v>
      </c>
      <c r="BK592" s="4" t="str">
        <v>Lilongwe ADD</v>
      </c>
      <c r="BL592" s="4" t="str">
        <v>Lilongwe ADD</v>
      </c>
      <c r="BM592" s="4" t="str">
        <v>Lilongwe ADD</v>
      </c>
      <c r="BN592" s="4" t="str">
        <v>Lilongwe ADD</v>
      </c>
      <c r="BO592" s="4" t="str">
        <v>Lilongwe ADD</v>
      </c>
      <c r="BP592" s="4" t="str">
        <v>Lilongwe ADD</v>
      </c>
      <c r="BQ592" s="4" t="str">
        <v>Lilongwe ADD</v>
      </c>
      <c r="BR592" s="4" t="str">
        <v>Lilongwe ADD</v>
      </c>
      <c r="BS592" s="4" t="str">
        <v>Lilongwe ADD</v>
      </c>
      <c r="BT592" s="4" t="str">
        <v>Lilongwe ADD</v>
      </c>
      <c r="BU592" s="4" t="str">
        <v>Lilongwe ADD</v>
      </c>
      <c r="BV592" s="4" t="str">
        <v>Lilongwe ADD</v>
      </c>
      <c r="BW592" s="4" t="str">
        <v>Lilongwe ADD</v>
      </c>
      <c r="BX592" s="4" t="str">
        <v>Lilongwe ADD</v>
      </c>
      <c r="BY592" s="4" t="str">
        <v>Lilongwe ADD</v>
      </c>
      <c r="BZ592" s="4" t="str">
        <v>Lilongwe ADD</v>
      </c>
      <c r="CA592" s="4" t="str">
        <v>Lilongwe ADD</v>
      </c>
      <c r="CB592" s="4" t="str">
        <v>Lilongwe ADD</v>
      </c>
      <c r="CC592" s="4" t="str">
        <v>Lilongwe ADD</v>
      </c>
      <c r="CD592" s="4" t="str">
        <v>Lilongwe ADD</v>
      </c>
      <c r="CE592" s="4" t="str">
        <v>Lilongwe ADD</v>
      </c>
      <c r="CF592" s="4" t="str">
        <v>Lilongwe ADD</v>
      </c>
      <c r="CG592" s="4" t="str">
        <v>Lilongwe ADD</v>
      </c>
      <c r="CH592" s="4" t="str">
        <v>Lilongwe ADD</v>
      </c>
      <c r="CJ592" s="4" t="str">
        <v>Lilongwe ADD</v>
      </c>
      <c r="CK592" s="4" t="str">
        <v>Lilongwe ADD</v>
      </c>
      <c r="CL592" s="4" t="str">
        <v>Lilongwe ADD</v>
      </c>
      <c r="CM592" s="4" t="str">
        <v>Lilongwe ADD</v>
      </c>
      <c r="CN592" s="4" t="str">
        <v>Lilongwe ADD</v>
      </c>
      <c r="CO592" s="4" t="str">
        <v>Lilongwe ADD</v>
      </c>
      <c r="CP592" s="4" t="str">
        <v>Lilongwe ADD</v>
      </c>
      <c r="CQ592" s="4" t="str">
        <v>Lilongwe ADD</v>
      </c>
      <c r="CR592" s="4" t="str">
        <v>Lilongwe ADD</v>
      </c>
      <c r="CS592" s="4" t="str">
        <v>Lilongwe ADD</v>
      </c>
      <c r="CT592" s="4" t="str">
        <v>Lilongwe ADD</v>
      </c>
      <c r="CU592" s="4" t="str">
        <v>Lilongwe ADD</v>
      </c>
      <c r="CV592" s="4" t="str">
        <v>Lilongwe ADD</v>
      </c>
      <c r="CW592" s="4" t="str">
        <v>Lilongwe ADD</v>
      </c>
      <c r="CX592" s="4" t="str">
        <v>Lilongwe ADD</v>
      </c>
      <c r="CY592" s="4" t="str">
        <v>Lilongwe ADD</v>
      </c>
      <c r="CZ592" s="4" t="str">
        <v>Lilongwe ADD</v>
      </c>
      <c r="DA592" s="4" t="str">
        <v>Lilongwe ADD</v>
      </c>
      <c r="DB592" s="4" t="str">
        <v>Lilongwe ADD</v>
      </c>
      <c r="DC592" s="4" t="str">
        <v>Lilongwe ADD</v>
      </c>
      <c r="DD592" s="4" t="str">
        <v>Lilongwe ADD</v>
      </c>
      <c r="DE592" s="4" t="str">
        <v>Lilongwe ADD</v>
      </c>
      <c r="DF592" s="4" t="str">
        <v>Lilongwe ADD</v>
      </c>
      <c r="DG592" s="4" t="str">
        <v>Lilongwe ADD</v>
      </c>
      <c r="DH592" s="4" t="str">
        <v>Lilongwe ADD</v>
      </c>
      <c r="DI592" s="4" t="str">
        <v>Lilongwe ADD</v>
      </c>
      <c r="DJ592" s="4" t="str">
        <v>Lilongwe ADD</v>
      </c>
      <c r="DK592" s="4" t="str">
        <v>Lilongwe ADD</v>
      </c>
      <c r="DL592" s="4" t="str">
        <v>Lilongwe ADD</v>
      </c>
      <c r="DM592" s="4" t="str">
        <v>Lilongwe ADD</v>
      </c>
      <c r="DN592" s="4" t="str">
        <v>Lilongwe ADD</v>
      </c>
      <c r="DO592" s="4" t="str">
        <v>Lilongwe ADD</v>
      </c>
      <c r="DP592" s="4" t="str">
        <v>Lilongwe ADD</v>
      </c>
    </row>
    <row r="593" spans="1:120" x14ac:dyDescent="0.35">
      <c r="A593" s="4">
        <v>11.98333</v>
      </c>
      <c r="B593" s="4">
        <v>3.5</v>
      </c>
      <c r="C593" s="4" t="s">
        <v>248</v>
      </c>
      <c r="D593" s="4" t="s">
        <v>130</v>
      </c>
      <c r="E593" s="4" t="s">
        <v>791</v>
      </c>
      <c r="F593" s="4">
        <v>917</v>
      </c>
      <c r="G593" s="4" t="str">
        <f t="shared" si="9"/>
        <v>Niger-Bengou</v>
      </c>
      <c r="BA593" s="4" t="str">
        <v>Limpopo University</v>
      </c>
      <c r="BB593" s="4" t="str">
        <v>Limpopo University</v>
      </c>
      <c r="BC593" s="4" t="str">
        <v>Limpopo University</v>
      </c>
      <c r="BD593" s="4" t="str">
        <v>Limpopo University</v>
      </c>
      <c r="BE593" s="4" t="str">
        <v>Limpopo University</v>
      </c>
      <c r="BF593" s="4" t="str">
        <v>Limpopo University</v>
      </c>
      <c r="BG593" s="4" t="str">
        <v>Limpopo University</v>
      </c>
      <c r="BH593" s="4" t="str">
        <v>Limpopo University</v>
      </c>
      <c r="BI593" s="4" t="str">
        <v>Limpopo University</v>
      </c>
      <c r="BJ593" s="4" t="str">
        <v>Limpopo University</v>
      </c>
      <c r="BK593" s="4" t="str">
        <v>Limpopo University</v>
      </c>
      <c r="BL593" s="4" t="str">
        <v>Limpopo University</v>
      </c>
      <c r="BM593" s="4" t="str">
        <v>Limpopo University</v>
      </c>
      <c r="BN593" s="4" t="str">
        <v>Limpopo University</v>
      </c>
      <c r="BO593" s="4" t="str">
        <v>Limpopo University</v>
      </c>
      <c r="BP593" s="4" t="str">
        <v>Limpopo University</v>
      </c>
      <c r="BQ593" s="4" t="str">
        <v>Limpopo University</v>
      </c>
      <c r="BR593" s="4" t="str">
        <v>Limpopo University</v>
      </c>
      <c r="BS593" s="4" t="str">
        <v>Limpopo University</v>
      </c>
      <c r="BT593" s="4" t="str">
        <v>Limpopo University</v>
      </c>
      <c r="BU593" s="4" t="str">
        <v>Limpopo University</v>
      </c>
      <c r="BV593" s="4" t="str">
        <v>Limpopo University</v>
      </c>
      <c r="BW593" s="4" t="str">
        <v>Limpopo University</v>
      </c>
      <c r="BX593" s="4" t="str">
        <v>Limpopo University</v>
      </c>
      <c r="BY593" s="4" t="str">
        <v>Limpopo University</v>
      </c>
      <c r="BZ593" s="4" t="str">
        <v>Limpopo University</v>
      </c>
      <c r="CA593" s="4" t="str">
        <v>Limpopo University</v>
      </c>
      <c r="CB593" s="4" t="str">
        <v>Limpopo University</v>
      </c>
      <c r="CC593" s="4" t="str">
        <v>Limpopo University</v>
      </c>
      <c r="CD593" s="4" t="str">
        <v>Limpopo University</v>
      </c>
      <c r="CE593" s="4" t="str">
        <v>Limpopo University</v>
      </c>
      <c r="CF593" s="4" t="str">
        <v>Limpopo University</v>
      </c>
      <c r="CG593" s="4" t="str">
        <v>Limpopo University</v>
      </c>
      <c r="CH593" s="4" t="str">
        <v>Limpopo University</v>
      </c>
      <c r="CJ593" s="4" t="str">
        <v>Limpopo University</v>
      </c>
      <c r="CK593" s="4" t="str">
        <v>Limpopo University</v>
      </c>
      <c r="CL593" s="4" t="str">
        <v>Limpopo University</v>
      </c>
      <c r="CM593" s="4" t="str">
        <v>Limpopo University</v>
      </c>
      <c r="CN593" s="4" t="str">
        <v>Limpopo University</v>
      </c>
      <c r="CO593" s="4" t="str">
        <v>Limpopo University</v>
      </c>
      <c r="CP593" s="4" t="str">
        <v>Limpopo University</v>
      </c>
      <c r="CQ593" s="4" t="str">
        <v>Limpopo University</v>
      </c>
      <c r="CR593" s="4" t="str">
        <v>Limpopo University</v>
      </c>
      <c r="CS593" s="4" t="str">
        <v>Limpopo University</v>
      </c>
      <c r="CT593" s="4" t="str">
        <v>Limpopo University</v>
      </c>
      <c r="CU593" s="4" t="str">
        <v>Limpopo University</v>
      </c>
      <c r="CV593" s="4" t="str">
        <v>Limpopo University</v>
      </c>
      <c r="CW593" s="4" t="str">
        <v>Limpopo University</v>
      </c>
      <c r="CX593" s="4" t="str">
        <v>Limpopo University</v>
      </c>
      <c r="CY593" s="4" t="str">
        <v>Limpopo University</v>
      </c>
      <c r="CZ593" s="4" t="str">
        <v>Limpopo University</v>
      </c>
      <c r="DA593" s="4" t="str">
        <v>Limpopo University</v>
      </c>
      <c r="DB593" s="4" t="str">
        <v>Limpopo University</v>
      </c>
      <c r="DC593" s="4" t="str">
        <v>Limpopo University</v>
      </c>
      <c r="DD593" s="4" t="str">
        <v>Limpopo University</v>
      </c>
      <c r="DE593" s="4" t="str">
        <v>Limpopo University</v>
      </c>
      <c r="DF593" s="4" t="str">
        <v>Limpopo University</v>
      </c>
      <c r="DG593" s="4" t="str">
        <v>Limpopo University</v>
      </c>
      <c r="DH593" s="4" t="str">
        <v>Limpopo University</v>
      </c>
      <c r="DI593" s="4" t="str">
        <v>Limpopo University</v>
      </c>
      <c r="DJ593" s="4" t="str">
        <v>Limpopo University</v>
      </c>
      <c r="DK593" s="4" t="str">
        <v>Limpopo University</v>
      </c>
      <c r="DL593" s="4" t="str">
        <v>Limpopo University</v>
      </c>
      <c r="DM593" s="4" t="str">
        <v>Limpopo University</v>
      </c>
      <c r="DN593" s="4" t="str">
        <v>Limpopo University</v>
      </c>
      <c r="DO593" s="4" t="str">
        <v>Limpopo University</v>
      </c>
      <c r="DP593" s="4" t="str">
        <v>Limpopo University</v>
      </c>
    </row>
    <row r="594" spans="1:120" x14ac:dyDescent="0.35">
      <c r="A594" s="4">
        <v>13.8</v>
      </c>
      <c r="B594" s="4">
        <v>5.25</v>
      </c>
      <c r="C594" s="4" t="s">
        <v>248</v>
      </c>
      <c r="D594" s="4" t="s">
        <v>138</v>
      </c>
      <c r="E594" s="4" t="s">
        <v>792</v>
      </c>
      <c r="F594" s="4">
        <v>3000</v>
      </c>
      <c r="G594" s="4" t="str">
        <f t="shared" si="9"/>
        <v>Niger-Birni N'Konni</v>
      </c>
      <c r="BA594" s="4" t="str">
        <v>Linga, Nkhotakota</v>
      </c>
      <c r="BB594" s="4" t="str">
        <v>Linga, Nkhotakota</v>
      </c>
      <c r="BC594" s="4" t="str">
        <v>Linga, Nkhotakota</v>
      </c>
      <c r="BD594" s="4" t="str">
        <v>Linga, Nkhotakota</v>
      </c>
      <c r="BE594" s="4" t="str">
        <v>Linga, Nkhotakota</v>
      </c>
      <c r="BF594" s="4" t="str">
        <v>Linga, Nkhotakota</v>
      </c>
      <c r="BG594" s="4" t="str">
        <v>Linga, Nkhotakota</v>
      </c>
      <c r="BH594" s="4" t="str">
        <v>Linga, Nkhotakota</v>
      </c>
      <c r="BI594" s="4" t="str">
        <v>Linga, Nkhotakota</v>
      </c>
      <c r="BJ594" s="4" t="str">
        <v>Linga, Nkhotakota</v>
      </c>
      <c r="BK594" s="4" t="str">
        <v>Linga, Nkhotakota</v>
      </c>
      <c r="BL594" s="4" t="str">
        <v>Linga, Nkhotakota</v>
      </c>
      <c r="BM594" s="4" t="str">
        <v>Linga, Nkhotakota</v>
      </c>
      <c r="BN594" s="4" t="str">
        <v>Linga, Nkhotakota</v>
      </c>
      <c r="BO594" s="4" t="str">
        <v>Linga, Nkhotakota</v>
      </c>
      <c r="BP594" s="4" t="str">
        <v>Linga, Nkhotakota</v>
      </c>
      <c r="BQ594" s="4" t="str">
        <v>Linga, Nkhotakota</v>
      </c>
      <c r="BR594" s="4" t="str">
        <v>Linga, Nkhotakota</v>
      </c>
      <c r="BS594" s="4" t="str">
        <v>Linga, Nkhotakota</v>
      </c>
      <c r="BT594" s="4" t="str">
        <v>Linga, Nkhotakota</v>
      </c>
      <c r="BU594" s="4" t="str">
        <v>Linga, Nkhotakota</v>
      </c>
      <c r="BV594" s="4" t="str">
        <v>Linga, Nkhotakota</v>
      </c>
      <c r="BW594" s="4" t="str">
        <v>Linga, Nkhotakota</v>
      </c>
      <c r="BX594" s="4" t="str">
        <v>Linga, Nkhotakota</v>
      </c>
      <c r="BY594" s="4" t="str">
        <v>Linga, Nkhotakota</v>
      </c>
      <c r="BZ594" s="4" t="str">
        <v>Linga, Nkhotakota</v>
      </c>
      <c r="CA594" s="4" t="str">
        <v>Linga, Nkhotakota</v>
      </c>
      <c r="CB594" s="4" t="str">
        <v>Linga, Nkhotakota</v>
      </c>
      <c r="CC594" s="4" t="str">
        <v>Linga, Nkhotakota</v>
      </c>
      <c r="CD594" s="4" t="str">
        <v>Linga, Nkhotakota</v>
      </c>
      <c r="CE594" s="4" t="str">
        <v>Linga, Nkhotakota</v>
      </c>
      <c r="CF594" s="4" t="str">
        <v>Linga, Nkhotakota</v>
      </c>
      <c r="CG594" s="4" t="str">
        <v>Linga, Nkhotakota</v>
      </c>
      <c r="CH594" s="4" t="str">
        <v>Linga, Nkhotakota</v>
      </c>
      <c r="CJ594" s="4" t="str">
        <v>Linga, Nkhotakota</v>
      </c>
      <c r="CK594" s="4" t="str">
        <v>Linga, Nkhotakota</v>
      </c>
      <c r="CL594" s="4" t="str">
        <v>Linga, Nkhotakota</v>
      </c>
      <c r="CM594" s="4" t="str">
        <v>Linga, Nkhotakota</v>
      </c>
      <c r="CN594" s="4" t="str">
        <v>Linga, Nkhotakota</v>
      </c>
      <c r="CO594" s="4" t="str">
        <v>Linga, Nkhotakota</v>
      </c>
      <c r="CP594" s="4" t="str">
        <v>Linga, Nkhotakota</v>
      </c>
      <c r="CQ594" s="4" t="str">
        <v>Linga, Nkhotakota</v>
      </c>
      <c r="CR594" s="4" t="str">
        <v>Linga, Nkhotakota</v>
      </c>
      <c r="CS594" s="4" t="str">
        <v>Linga, Nkhotakota</v>
      </c>
      <c r="CT594" s="4" t="str">
        <v>Linga, Nkhotakota</v>
      </c>
      <c r="CU594" s="4" t="str">
        <v>Linga, Nkhotakota</v>
      </c>
      <c r="CV594" s="4" t="str">
        <v>Linga, Nkhotakota</v>
      </c>
      <c r="CW594" s="4" t="str">
        <v>Linga, Nkhotakota</v>
      </c>
      <c r="CX594" s="4" t="str">
        <v>Linga, Nkhotakota</v>
      </c>
      <c r="CY594" s="4" t="str">
        <v>Linga, Nkhotakota</v>
      </c>
      <c r="CZ594" s="4" t="str">
        <v>Linga, Nkhotakota</v>
      </c>
      <c r="DA594" s="4" t="str">
        <v>Linga, Nkhotakota</v>
      </c>
      <c r="DB594" s="4" t="str">
        <v>Linga, Nkhotakota</v>
      </c>
      <c r="DC594" s="4" t="str">
        <v>Linga, Nkhotakota</v>
      </c>
      <c r="DD594" s="4" t="str">
        <v>Linga, Nkhotakota</v>
      </c>
      <c r="DE594" s="4" t="str">
        <v>Linga, Nkhotakota</v>
      </c>
      <c r="DF594" s="4" t="str">
        <v>Linga, Nkhotakota</v>
      </c>
      <c r="DG594" s="4" t="str">
        <v>Linga, Nkhotakota</v>
      </c>
      <c r="DH594" s="4" t="str">
        <v>Linga, Nkhotakota</v>
      </c>
      <c r="DI594" s="4" t="str">
        <v>Linga, Nkhotakota</v>
      </c>
      <c r="DJ594" s="4" t="str">
        <v>Linga, Nkhotakota</v>
      </c>
      <c r="DK594" s="4" t="str">
        <v>Linga, Nkhotakota</v>
      </c>
      <c r="DL594" s="4" t="str">
        <v>Linga, Nkhotakota</v>
      </c>
      <c r="DM594" s="4" t="str">
        <v>Linga, Nkhotakota</v>
      </c>
      <c r="DN594" s="4" t="str">
        <v>Linga, Nkhotakota</v>
      </c>
      <c r="DO594" s="4" t="str">
        <v>Linga, Nkhotakota</v>
      </c>
      <c r="DP594" s="4" t="str">
        <v>Linga, Nkhotakota</v>
      </c>
    </row>
    <row r="595" spans="1:120" x14ac:dyDescent="0.35">
      <c r="A595" s="4">
        <v>13.54167</v>
      </c>
      <c r="B595" s="4">
        <v>2.5833300000000001</v>
      </c>
      <c r="C595" s="4" t="s">
        <v>248</v>
      </c>
      <c r="D595" s="4" t="s">
        <v>130</v>
      </c>
      <c r="E595" s="4" t="s">
        <v>793</v>
      </c>
      <c r="F595" s="4">
        <v>250</v>
      </c>
      <c r="G595" s="4" t="str">
        <f t="shared" si="9"/>
        <v>Niger-Boundou</v>
      </c>
      <c r="BA595" s="4" t="str">
        <v>Lomadef</v>
      </c>
      <c r="BB595" s="4" t="str">
        <v>Lomadef</v>
      </c>
      <c r="BC595" s="4" t="str">
        <v>Lomadef</v>
      </c>
      <c r="BD595" s="4" t="str">
        <v>Lomadef</v>
      </c>
      <c r="BE595" s="4" t="str">
        <v>Lomadef</v>
      </c>
      <c r="BF595" s="4" t="str">
        <v>Lomadef</v>
      </c>
      <c r="BG595" s="4" t="str">
        <v>Lomadef</v>
      </c>
      <c r="BH595" s="4" t="str">
        <v>Lomadef</v>
      </c>
      <c r="BI595" s="4" t="str">
        <v>Lomadef</v>
      </c>
      <c r="BJ595" s="4" t="str">
        <v>Lomadef</v>
      </c>
      <c r="BK595" s="4" t="str">
        <v>Lomadef</v>
      </c>
      <c r="BL595" s="4" t="str">
        <v>Lomadef</v>
      </c>
      <c r="BM595" s="4" t="str">
        <v>Lomadef</v>
      </c>
      <c r="BN595" s="4" t="str">
        <v>Lomadef</v>
      </c>
      <c r="BO595" s="4" t="str">
        <v>Lomadef</v>
      </c>
      <c r="BP595" s="4" t="str">
        <v>Lomadef</v>
      </c>
      <c r="BQ595" s="4" t="str">
        <v>Lomadef</v>
      </c>
      <c r="BR595" s="4" t="str">
        <v>Lomadef</v>
      </c>
      <c r="BS595" s="4" t="str">
        <v>Lomadef</v>
      </c>
      <c r="BT595" s="4" t="str">
        <v>Lomadef</v>
      </c>
      <c r="BU595" s="4" t="str">
        <v>Lomadef</v>
      </c>
      <c r="BV595" s="4" t="str">
        <v>Lomadef</v>
      </c>
      <c r="BW595" s="4" t="str">
        <v>Lomadef</v>
      </c>
      <c r="BX595" s="4" t="str">
        <v>Lomadef</v>
      </c>
      <c r="BY595" s="4" t="str">
        <v>Lomadef</v>
      </c>
      <c r="BZ595" s="4" t="str">
        <v>Lomadef</v>
      </c>
      <c r="CA595" s="4" t="str">
        <v>Lomadef</v>
      </c>
      <c r="CB595" s="4" t="str">
        <v>Lomadef</v>
      </c>
      <c r="CC595" s="4" t="str">
        <v>Lomadef</v>
      </c>
      <c r="CD595" s="4" t="str">
        <v>Lomadef</v>
      </c>
      <c r="CE595" s="4" t="str">
        <v>Lomadef</v>
      </c>
      <c r="CF595" s="4" t="str">
        <v>Lomadef</v>
      </c>
      <c r="CG595" s="4" t="str">
        <v>Lomadef</v>
      </c>
      <c r="CH595" s="4" t="str">
        <v>Lomadef</v>
      </c>
      <c r="CJ595" s="4" t="str">
        <v>Lomadef</v>
      </c>
      <c r="CK595" s="4" t="str">
        <v>Lomadef</v>
      </c>
      <c r="CL595" s="4" t="str">
        <v>Lomadef</v>
      </c>
      <c r="CM595" s="4" t="str">
        <v>Lomadef</v>
      </c>
      <c r="CN595" s="4" t="str">
        <v>Lomadef</v>
      </c>
      <c r="CO595" s="4" t="str">
        <v>Lomadef</v>
      </c>
      <c r="CP595" s="4" t="str">
        <v>Lomadef</v>
      </c>
      <c r="CQ595" s="4" t="str">
        <v>Lomadef</v>
      </c>
      <c r="CR595" s="4" t="str">
        <v>Lomadef</v>
      </c>
      <c r="CS595" s="4" t="str">
        <v>Lomadef</v>
      </c>
      <c r="CT595" s="4" t="str">
        <v>Lomadef</v>
      </c>
      <c r="CU595" s="4" t="str">
        <v>Lomadef</v>
      </c>
      <c r="CV595" s="4" t="str">
        <v>Lomadef</v>
      </c>
      <c r="CW595" s="4" t="str">
        <v>Lomadef</v>
      </c>
      <c r="CX595" s="4" t="str">
        <v>Lomadef</v>
      </c>
      <c r="CY595" s="4" t="str">
        <v>Lomadef</v>
      </c>
      <c r="CZ595" s="4" t="str">
        <v>Lomadef</v>
      </c>
      <c r="DA595" s="4" t="str">
        <v>Lomadef</v>
      </c>
      <c r="DB595" s="4" t="str">
        <v>Lomadef</v>
      </c>
      <c r="DC595" s="4" t="str">
        <v>Lomadef</v>
      </c>
      <c r="DD595" s="4" t="str">
        <v>Lomadef</v>
      </c>
      <c r="DE595" s="4" t="str">
        <v>Lomadef</v>
      </c>
      <c r="DF595" s="4" t="str">
        <v>Lomadef</v>
      </c>
      <c r="DG595" s="4" t="str">
        <v>Lomadef</v>
      </c>
      <c r="DH595" s="4" t="str">
        <v>Lomadef</v>
      </c>
      <c r="DI595" s="4" t="str">
        <v>Lomadef</v>
      </c>
      <c r="DJ595" s="4" t="str">
        <v>Lomadef</v>
      </c>
      <c r="DK595" s="4" t="str">
        <v>Lomadef</v>
      </c>
      <c r="DL595" s="4" t="str">
        <v>Lomadef</v>
      </c>
      <c r="DM595" s="4" t="str">
        <v>Lomadef</v>
      </c>
      <c r="DN595" s="4" t="str">
        <v>Lomadef</v>
      </c>
      <c r="DO595" s="4" t="str">
        <v>Lomadef</v>
      </c>
      <c r="DP595" s="4" t="str">
        <v>Lomadef</v>
      </c>
    </row>
    <row r="596" spans="1:120" x14ac:dyDescent="0.35">
      <c r="A596" s="4">
        <v>13</v>
      </c>
      <c r="B596" s="4">
        <v>7.1071999999999997</v>
      </c>
      <c r="C596" s="4" t="s">
        <v>248</v>
      </c>
      <c r="D596" s="4" t="s">
        <v>138</v>
      </c>
      <c r="E596" s="4" t="s">
        <v>794</v>
      </c>
      <c r="F596" s="4">
        <v>1500</v>
      </c>
      <c r="G596" s="4" t="str">
        <f t="shared" si="9"/>
        <v>Niger-CERRA, Maradi</v>
      </c>
      <c r="BA596" s="4" t="str">
        <v>Louga</v>
      </c>
      <c r="BB596" s="4" t="str">
        <v>Louga</v>
      </c>
      <c r="BC596" s="4" t="str">
        <v>Louga</v>
      </c>
      <c r="BD596" s="4" t="str">
        <v>Louga</v>
      </c>
      <c r="BE596" s="4" t="str">
        <v>Louga</v>
      </c>
      <c r="BF596" s="4" t="str">
        <v>Louga</v>
      </c>
      <c r="BG596" s="4" t="str">
        <v>Louga</v>
      </c>
      <c r="BH596" s="4" t="str">
        <v>Louga</v>
      </c>
      <c r="BI596" s="4" t="str">
        <v>Louga</v>
      </c>
      <c r="BJ596" s="4" t="str">
        <v>Louga</v>
      </c>
      <c r="BK596" s="4" t="str">
        <v>Louga</v>
      </c>
      <c r="BL596" s="4" t="str">
        <v>Louga</v>
      </c>
      <c r="BM596" s="4" t="str">
        <v>Louga</v>
      </c>
      <c r="BN596" s="4" t="str">
        <v>Louga</v>
      </c>
      <c r="BO596" s="4" t="str">
        <v>Louga</v>
      </c>
      <c r="BP596" s="4" t="str">
        <v>Louga</v>
      </c>
      <c r="BQ596" s="4" t="str">
        <v>Louga</v>
      </c>
      <c r="BR596" s="4" t="str">
        <v>Louga</v>
      </c>
      <c r="BS596" s="4" t="str">
        <v>Louga</v>
      </c>
      <c r="BT596" s="4" t="str">
        <v>Louga</v>
      </c>
      <c r="BU596" s="4" t="str">
        <v>Louga</v>
      </c>
      <c r="BV596" s="4" t="str">
        <v>Louga</v>
      </c>
      <c r="BW596" s="4" t="str">
        <v>Louga</v>
      </c>
      <c r="BX596" s="4" t="str">
        <v>Louga</v>
      </c>
      <c r="BY596" s="4" t="str">
        <v>Louga</v>
      </c>
      <c r="BZ596" s="4" t="str">
        <v>Louga</v>
      </c>
      <c r="CA596" s="4" t="str">
        <v>Louga</v>
      </c>
      <c r="CB596" s="4" t="str">
        <v>Louga</v>
      </c>
      <c r="CC596" s="4" t="str">
        <v>Louga</v>
      </c>
      <c r="CD596" s="4" t="str">
        <v>Louga</v>
      </c>
      <c r="CE596" s="4" t="str">
        <v>Louga</v>
      </c>
      <c r="CF596" s="4" t="str">
        <v>Louga</v>
      </c>
      <c r="CG596" s="4" t="str">
        <v>Louga</v>
      </c>
      <c r="CH596" s="4" t="str">
        <v>Louga</v>
      </c>
      <c r="CJ596" s="4" t="str">
        <v>Louga</v>
      </c>
      <c r="CK596" s="4" t="str">
        <v>Louga</v>
      </c>
      <c r="CL596" s="4" t="str">
        <v>Louga</v>
      </c>
      <c r="CM596" s="4" t="str">
        <v>Louga</v>
      </c>
      <c r="CN596" s="4" t="str">
        <v>Louga</v>
      </c>
      <c r="CO596" s="4" t="str">
        <v>Louga</v>
      </c>
      <c r="CP596" s="4" t="str">
        <v>Louga</v>
      </c>
      <c r="CQ596" s="4" t="str">
        <v>Louga</v>
      </c>
      <c r="CR596" s="4" t="str">
        <v>Louga</v>
      </c>
      <c r="CS596" s="4" t="str">
        <v>Louga</v>
      </c>
      <c r="CT596" s="4" t="str">
        <v>Louga</v>
      </c>
      <c r="CU596" s="4" t="str">
        <v>Louga</v>
      </c>
      <c r="CV596" s="4" t="str">
        <v>Louga</v>
      </c>
      <c r="CW596" s="4" t="str">
        <v>Louga</v>
      </c>
      <c r="CX596" s="4" t="str">
        <v>Louga</v>
      </c>
      <c r="CY596" s="4" t="str">
        <v>Louga</v>
      </c>
      <c r="CZ596" s="4" t="str">
        <v>Louga</v>
      </c>
      <c r="DA596" s="4" t="str">
        <v>Louga</v>
      </c>
      <c r="DB596" s="4" t="str">
        <v>Louga</v>
      </c>
      <c r="DC596" s="4" t="str">
        <v>Louga</v>
      </c>
      <c r="DD596" s="4" t="str">
        <v>Louga</v>
      </c>
      <c r="DE596" s="4" t="str">
        <v>Louga</v>
      </c>
      <c r="DF596" s="4" t="str">
        <v>Louga</v>
      </c>
      <c r="DG596" s="4" t="str">
        <v>Louga</v>
      </c>
      <c r="DH596" s="4" t="str">
        <v>Louga</v>
      </c>
      <c r="DI596" s="4" t="str">
        <v>Louga</v>
      </c>
      <c r="DJ596" s="4" t="str">
        <v>Louga</v>
      </c>
      <c r="DK596" s="4" t="str">
        <v>Louga</v>
      </c>
      <c r="DL596" s="4" t="str">
        <v>Louga</v>
      </c>
      <c r="DM596" s="4" t="str">
        <v>Louga</v>
      </c>
      <c r="DN596" s="4" t="str">
        <v>Louga</v>
      </c>
      <c r="DO596" s="4" t="str">
        <v>Louga</v>
      </c>
      <c r="DP596" s="4" t="str">
        <v>Louga</v>
      </c>
    </row>
    <row r="597" spans="1:120" x14ac:dyDescent="0.35">
      <c r="A597" s="4">
        <v>13.234999999999999</v>
      </c>
      <c r="B597" s="4">
        <v>2.2829999999999999</v>
      </c>
      <c r="C597" s="4" t="s">
        <v>248</v>
      </c>
      <c r="D597" s="4" t="s">
        <v>138</v>
      </c>
      <c r="E597" s="4" t="s">
        <v>520</v>
      </c>
      <c r="F597" s="4">
        <v>500</v>
      </c>
      <c r="G597" s="4" t="str">
        <f t="shared" si="9"/>
        <v>Niger-CNRA, Man</v>
      </c>
      <c r="BA597" s="4" t="str">
        <v>LPRI Mpwapwa</v>
      </c>
      <c r="BB597" s="4" t="str">
        <v>LPRI Mpwapwa</v>
      </c>
      <c r="BC597" s="4" t="str">
        <v>LPRI Mpwapwa</v>
      </c>
      <c r="BD597" s="4" t="str">
        <v>LPRI Mpwapwa</v>
      </c>
      <c r="BE597" s="4" t="str">
        <v>LPRI Mpwapwa</v>
      </c>
      <c r="BF597" s="4" t="str">
        <v>LPRI Mpwapwa</v>
      </c>
      <c r="BG597" s="4" t="str">
        <v>LPRI Mpwapwa</v>
      </c>
      <c r="BH597" s="4" t="str">
        <v>LPRI Mpwapwa</v>
      </c>
      <c r="BI597" s="4" t="str">
        <v>LPRI Mpwapwa</v>
      </c>
      <c r="BJ597" s="4" t="str">
        <v>LPRI Mpwapwa</v>
      </c>
      <c r="BK597" s="4" t="str">
        <v>LPRI Mpwapwa</v>
      </c>
      <c r="BL597" s="4" t="str">
        <v>LPRI Mpwapwa</v>
      </c>
      <c r="BM597" s="4" t="str">
        <v>LPRI Mpwapwa</v>
      </c>
      <c r="BN597" s="4" t="str">
        <v>LPRI Mpwapwa</v>
      </c>
      <c r="BO597" s="4" t="str">
        <v>LPRI Mpwapwa</v>
      </c>
      <c r="BP597" s="4" t="str">
        <v>LPRI Mpwapwa</v>
      </c>
      <c r="BQ597" s="4" t="str">
        <v>LPRI Mpwapwa</v>
      </c>
      <c r="BR597" s="4" t="str">
        <v>LPRI Mpwapwa</v>
      </c>
      <c r="BS597" s="4" t="str">
        <v>LPRI Mpwapwa</v>
      </c>
      <c r="BT597" s="4" t="str">
        <v>LPRI Mpwapwa</v>
      </c>
      <c r="BU597" s="4" t="str">
        <v>LPRI Mpwapwa</v>
      </c>
      <c r="BV597" s="4" t="str">
        <v>LPRI Mpwapwa</v>
      </c>
      <c r="BW597" s="4" t="str">
        <v>LPRI Mpwapwa</v>
      </c>
      <c r="BX597" s="4" t="str">
        <v>LPRI Mpwapwa</v>
      </c>
      <c r="BY597" s="4" t="str">
        <v>LPRI Mpwapwa</v>
      </c>
      <c r="BZ597" s="4" t="str">
        <v>LPRI Mpwapwa</v>
      </c>
      <c r="CA597" s="4" t="str">
        <v>LPRI Mpwapwa</v>
      </c>
      <c r="CB597" s="4" t="str">
        <v>LPRI Mpwapwa</v>
      </c>
      <c r="CC597" s="4" t="str">
        <v>LPRI Mpwapwa</v>
      </c>
      <c r="CD597" s="4" t="str">
        <v>LPRI Mpwapwa</v>
      </c>
      <c r="CE597" s="4" t="str">
        <v>LPRI Mpwapwa</v>
      </c>
      <c r="CF597" s="4" t="str">
        <v>LPRI Mpwapwa</v>
      </c>
      <c r="CG597" s="4" t="str">
        <v>LPRI Mpwapwa</v>
      </c>
      <c r="CH597" s="4" t="str">
        <v>LPRI Mpwapwa</v>
      </c>
      <c r="CJ597" s="4" t="str">
        <v>LPRI Mpwapwa</v>
      </c>
      <c r="CK597" s="4" t="str">
        <v>LPRI Mpwapwa</v>
      </c>
      <c r="CL597" s="4" t="str">
        <v>LPRI Mpwapwa</v>
      </c>
      <c r="CM597" s="4" t="str">
        <v>LPRI Mpwapwa</v>
      </c>
      <c r="CN597" s="4" t="str">
        <v>LPRI Mpwapwa</v>
      </c>
      <c r="CO597" s="4" t="str">
        <v>LPRI Mpwapwa</v>
      </c>
      <c r="CP597" s="4" t="str">
        <v>LPRI Mpwapwa</v>
      </c>
      <c r="CQ597" s="4" t="str">
        <v>LPRI Mpwapwa</v>
      </c>
      <c r="CR597" s="4" t="str">
        <v>LPRI Mpwapwa</v>
      </c>
      <c r="CS597" s="4" t="str">
        <v>LPRI Mpwapwa</v>
      </c>
      <c r="CT597" s="4" t="str">
        <v>LPRI Mpwapwa</v>
      </c>
      <c r="CU597" s="4" t="str">
        <v>LPRI Mpwapwa</v>
      </c>
      <c r="CV597" s="4" t="str">
        <v>LPRI Mpwapwa</v>
      </c>
      <c r="CW597" s="4" t="str">
        <v>LPRI Mpwapwa</v>
      </c>
      <c r="CX597" s="4" t="str">
        <v>LPRI Mpwapwa</v>
      </c>
      <c r="CY597" s="4" t="str">
        <v>LPRI Mpwapwa</v>
      </c>
      <c r="CZ597" s="4" t="str">
        <v>LPRI Mpwapwa</v>
      </c>
      <c r="DA597" s="4" t="str">
        <v>LPRI Mpwapwa</v>
      </c>
      <c r="DB597" s="4" t="str">
        <v>LPRI Mpwapwa</v>
      </c>
      <c r="DC597" s="4" t="str">
        <v>LPRI Mpwapwa</v>
      </c>
      <c r="DD597" s="4" t="str">
        <v>LPRI Mpwapwa</v>
      </c>
      <c r="DE597" s="4" t="str">
        <v>LPRI Mpwapwa</v>
      </c>
      <c r="DF597" s="4" t="str">
        <v>LPRI Mpwapwa</v>
      </c>
      <c r="DG597" s="4" t="str">
        <v>LPRI Mpwapwa</v>
      </c>
      <c r="DH597" s="4" t="str">
        <v>LPRI Mpwapwa</v>
      </c>
      <c r="DI597" s="4" t="str">
        <v>LPRI Mpwapwa</v>
      </c>
      <c r="DJ597" s="4" t="str">
        <v>LPRI Mpwapwa</v>
      </c>
      <c r="DK597" s="4" t="str">
        <v>LPRI Mpwapwa</v>
      </c>
      <c r="DL597" s="4" t="str">
        <v>LPRI Mpwapwa</v>
      </c>
      <c r="DM597" s="4" t="str">
        <v>LPRI Mpwapwa</v>
      </c>
      <c r="DN597" s="4" t="str">
        <v>LPRI Mpwapwa</v>
      </c>
      <c r="DO597" s="4" t="str">
        <v>LPRI Mpwapwa</v>
      </c>
      <c r="DP597" s="4" t="str">
        <v>LPRI Mpwapwa</v>
      </c>
    </row>
    <row r="598" spans="1:120" x14ac:dyDescent="0.35">
      <c r="A598" s="4">
        <v>13.2</v>
      </c>
      <c r="B598" s="4">
        <v>2.23333</v>
      </c>
      <c r="C598" s="4" t="s">
        <v>248</v>
      </c>
      <c r="D598" s="4" t="s">
        <v>130</v>
      </c>
      <c r="E598" s="4" t="s">
        <v>795</v>
      </c>
      <c r="F598" s="4">
        <v>917</v>
      </c>
      <c r="G598" s="4" t="str">
        <f t="shared" si="9"/>
        <v>Niger-Damari</v>
      </c>
      <c r="BA598" s="4" t="str">
        <v>LSU, Ojo, Lagos</v>
      </c>
      <c r="BB598" s="4" t="str">
        <v>LSU, Ojo, Lagos</v>
      </c>
      <c r="BC598" s="4" t="str">
        <v>LSU, Ojo, Lagos</v>
      </c>
      <c r="BD598" s="4" t="str">
        <v>LSU, Ojo, Lagos</v>
      </c>
      <c r="BE598" s="4" t="str">
        <v>LSU, Ojo, Lagos</v>
      </c>
      <c r="BF598" s="4" t="str">
        <v>LSU, Ojo, Lagos</v>
      </c>
      <c r="BG598" s="4" t="str">
        <v>LSU, Ojo, Lagos</v>
      </c>
      <c r="BH598" s="4" t="str">
        <v>LSU, Ojo, Lagos</v>
      </c>
      <c r="BI598" s="4" t="str">
        <v>LSU, Ojo, Lagos</v>
      </c>
      <c r="BJ598" s="4" t="str">
        <v>LSU, Ojo, Lagos</v>
      </c>
      <c r="BK598" s="4" t="str">
        <v>LSU, Ojo, Lagos</v>
      </c>
      <c r="BL598" s="4" t="str">
        <v>LSU, Ojo, Lagos</v>
      </c>
      <c r="BM598" s="4" t="str">
        <v>LSU, Ojo, Lagos</v>
      </c>
      <c r="BN598" s="4" t="str">
        <v>LSU, Ojo, Lagos</v>
      </c>
      <c r="BO598" s="4" t="str">
        <v>LSU, Ojo, Lagos</v>
      </c>
      <c r="BP598" s="4" t="str">
        <v>LSU, Ojo, Lagos</v>
      </c>
      <c r="BQ598" s="4" t="str">
        <v>LSU, Ojo, Lagos</v>
      </c>
      <c r="BR598" s="4" t="str">
        <v>LSU, Ojo, Lagos</v>
      </c>
      <c r="BS598" s="4" t="str">
        <v>LSU, Ojo, Lagos</v>
      </c>
      <c r="BT598" s="4" t="str">
        <v>LSU, Ojo, Lagos</v>
      </c>
      <c r="BU598" s="4" t="str">
        <v>LSU, Ojo, Lagos</v>
      </c>
      <c r="BV598" s="4" t="str">
        <v>LSU, Ojo, Lagos</v>
      </c>
      <c r="BW598" s="4" t="str">
        <v>LSU, Ojo, Lagos</v>
      </c>
      <c r="BX598" s="4" t="str">
        <v>LSU, Ojo, Lagos</v>
      </c>
      <c r="BY598" s="4" t="str">
        <v>LSU, Ojo, Lagos</v>
      </c>
      <c r="BZ598" s="4" t="str">
        <v>LSU, Ojo, Lagos</v>
      </c>
      <c r="CA598" s="4" t="str">
        <v>LSU, Ojo, Lagos</v>
      </c>
      <c r="CB598" s="4" t="str">
        <v>LSU, Ojo, Lagos</v>
      </c>
      <c r="CC598" s="4" t="str">
        <v>LSU, Ojo, Lagos</v>
      </c>
      <c r="CD598" s="4" t="str">
        <v>LSU, Ojo, Lagos</v>
      </c>
      <c r="CE598" s="4" t="str">
        <v>LSU, Ojo, Lagos</v>
      </c>
      <c r="CF598" s="4" t="str">
        <v>LSU, Ojo, Lagos</v>
      </c>
      <c r="CG598" s="4" t="str">
        <v>LSU, Ojo, Lagos</v>
      </c>
      <c r="CH598" s="4" t="str">
        <v>LSU, Ojo, Lagos</v>
      </c>
      <c r="CJ598" s="4" t="str">
        <v>LSU, Ojo, Lagos</v>
      </c>
      <c r="CK598" s="4" t="str">
        <v>LSU, Ojo, Lagos</v>
      </c>
      <c r="CL598" s="4" t="str">
        <v>LSU, Ojo, Lagos</v>
      </c>
      <c r="CM598" s="4" t="str">
        <v>LSU, Ojo, Lagos</v>
      </c>
      <c r="CN598" s="4" t="str">
        <v>LSU, Ojo, Lagos</v>
      </c>
      <c r="CO598" s="4" t="str">
        <v>LSU, Ojo, Lagos</v>
      </c>
      <c r="CP598" s="4" t="str">
        <v>LSU, Ojo, Lagos</v>
      </c>
      <c r="CQ598" s="4" t="str">
        <v>LSU, Ojo, Lagos</v>
      </c>
      <c r="CR598" s="4" t="str">
        <v>LSU, Ojo, Lagos</v>
      </c>
      <c r="CS598" s="4" t="str">
        <v>LSU, Ojo, Lagos</v>
      </c>
      <c r="CT598" s="4" t="str">
        <v>LSU, Ojo, Lagos</v>
      </c>
      <c r="CU598" s="4" t="str">
        <v>LSU, Ojo, Lagos</v>
      </c>
      <c r="CV598" s="4" t="str">
        <v>LSU, Ojo, Lagos</v>
      </c>
      <c r="CW598" s="4" t="str">
        <v>LSU, Ojo, Lagos</v>
      </c>
      <c r="CX598" s="4" t="str">
        <v>LSU, Ojo, Lagos</v>
      </c>
      <c r="CY598" s="4" t="str">
        <v>LSU, Ojo, Lagos</v>
      </c>
      <c r="CZ598" s="4" t="str">
        <v>LSU, Ojo, Lagos</v>
      </c>
      <c r="DA598" s="4" t="str">
        <v>LSU, Ojo, Lagos</v>
      </c>
      <c r="DB598" s="4" t="str">
        <v>LSU, Ojo, Lagos</v>
      </c>
      <c r="DC598" s="4" t="str">
        <v>LSU, Ojo, Lagos</v>
      </c>
      <c r="DD598" s="4" t="str">
        <v>LSU, Ojo, Lagos</v>
      </c>
      <c r="DE598" s="4" t="str">
        <v>LSU, Ojo, Lagos</v>
      </c>
      <c r="DF598" s="4" t="str">
        <v>LSU, Ojo, Lagos</v>
      </c>
      <c r="DG598" s="4" t="str">
        <v>LSU, Ojo, Lagos</v>
      </c>
      <c r="DH598" s="4" t="str">
        <v>LSU, Ojo, Lagos</v>
      </c>
      <c r="DI598" s="4" t="str">
        <v>LSU, Ojo, Lagos</v>
      </c>
      <c r="DJ598" s="4" t="str">
        <v>LSU, Ojo, Lagos</v>
      </c>
      <c r="DK598" s="4" t="str">
        <v>LSU, Ojo, Lagos</v>
      </c>
      <c r="DL598" s="4" t="str">
        <v>LSU, Ojo, Lagos</v>
      </c>
      <c r="DM598" s="4" t="str">
        <v>LSU, Ojo, Lagos</v>
      </c>
      <c r="DN598" s="4" t="str">
        <v>LSU, Ojo, Lagos</v>
      </c>
      <c r="DO598" s="4" t="str">
        <v>LSU, Ojo, Lagos</v>
      </c>
      <c r="DP598" s="4" t="str">
        <v>LSU, Ojo, Lagos</v>
      </c>
    </row>
    <row r="599" spans="1:120" x14ac:dyDescent="0.35">
      <c r="A599" s="4">
        <v>11.981400000000001</v>
      </c>
      <c r="B599" s="4">
        <v>3.5581999999999998</v>
      </c>
      <c r="C599" s="4" t="s">
        <v>248</v>
      </c>
      <c r="D599" s="4" t="s">
        <v>504</v>
      </c>
      <c r="E599" s="4" t="s">
        <v>796</v>
      </c>
      <c r="F599" s="4">
        <v>200</v>
      </c>
      <c r="G599" s="4" t="str">
        <f t="shared" si="9"/>
        <v>Niger-Gaya Station</v>
      </c>
      <c r="BA599" s="4" t="str">
        <v>LUANAR Bunda College</v>
      </c>
      <c r="BB599" s="4" t="str">
        <v>LUANAR Bunda College</v>
      </c>
      <c r="BC599" s="4" t="str">
        <v>LUANAR Bunda College</v>
      </c>
      <c r="BD599" s="4" t="str">
        <v>LUANAR Bunda College</v>
      </c>
      <c r="BE599" s="4" t="str">
        <v>LUANAR Bunda College</v>
      </c>
      <c r="BF599" s="4" t="str">
        <v>LUANAR Bunda College</v>
      </c>
      <c r="BG599" s="4" t="str">
        <v>LUANAR Bunda College</v>
      </c>
      <c r="BH599" s="4" t="str">
        <v>LUANAR Bunda College</v>
      </c>
      <c r="BI599" s="4" t="str">
        <v>LUANAR Bunda College</v>
      </c>
      <c r="BJ599" s="4" t="str">
        <v>LUANAR Bunda College</v>
      </c>
      <c r="BK599" s="4" t="str">
        <v>LUANAR Bunda College</v>
      </c>
      <c r="BL599" s="4" t="str">
        <v>LUANAR Bunda College</v>
      </c>
      <c r="BM599" s="4" t="str">
        <v>LUANAR Bunda College</v>
      </c>
      <c r="BN599" s="4" t="str">
        <v>LUANAR Bunda College</v>
      </c>
      <c r="BO599" s="4" t="str">
        <v>LUANAR Bunda College</v>
      </c>
      <c r="BP599" s="4" t="str">
        <v>LUANAR Bunda College</v>
      </c>
      <c r="BQ599" s="4" t="str">
        <v>LUANAR Bunda College</v>
      </c>
      <c r="BR599" s="4" t="str">
        <v>LUANAR Bunda College</v>
      </c>
      <c r="BS599" s="4" t="str">
        <v>LUANAR Bunda College</v>
      </c>
      <c r="BT599" s="4" t="str">
        <v>LUANAR Bunda College</v>
      </c>
      <c r="BU599" s="4" t="str">
        <v>LUANAR Bunda College</v>
      </c>
      <c r="BV599" s="4" t="str">
        <v>LUANAR Bunda College</v>
      </c>
      <c r="BW599" s="4" t="str">
        <v>LUANAR Bunda College</v>
      </c>
      <c r="BX599" s="4" t="str">
        <v>LUANAR Bunda College</v>
      </c>
      <c r="BY599" s="4" t="str">
        <v>LUANAR Bunda College</v>
      </c>
      <c r="BZ599" s="4" t="str">
        <v>LUANAR Bunda College</v>
      </c>
      <c r="CA599" s="4" t="str">
        <v>LUANAR Bunda College</v>
      </c>
      <c r="CB599" s="4" t="str">
        <v>LUANAR Bunda College</v>
      </c>
      <c r="CC599" s="4" t="str">
        <v>LUANAR Bunda College</v>
      </c>
      <c r="CD599" s="4" t="str">
        <v>LUANAR Bunda College</v>
      </c>
      <c r="CE599" s="4" t="str">
        <v>LUANAR Bunda College</v>
      </c>
      <c r="CF599" s="4" t="str">
        <v>LUANAR Bunda College</v>
      </c>
      <c r="CG599" s="4" t="str">
        <v>LUANAR Bunda College</v>
      </c>
      <c r="CH599" s="4" t="str">
        <v>LUANAR Bunda College</v>
      </c>
      <c r="CJ599" s="4" t="str">
        <v>LUANAR Bunda College</v>
      </c>
      <c r="CK599" s="4" t="str">
        <v>LUANAR Bunda College</v>
      </c>
      <c r="CL599" s="4" t="str">
        <v>LUANAR Bunda College</v>
      </c>
      <c r="CM599" s="4" t="str">
        <v>LUANAR Bunda College</v>
      </c>
      <c r="CN599" s="4" t="str">
        <v>LUANAR Bunda College</v>
      </c>
      <c r="CO599" s="4" t="str">
        <v>LUANAR Bunda College</v>
      </c>
      <c r="CP599" s="4" t="str">
        <v>LUANAR Bunda College</v>
      </c>
      <c r="CQ599" s="4" t="str">
        <v>LUANAR Bunda College</v>
      </c>
      <c r="CR599" s="4" t="str">
        <v>LUANAR Bunda College</v>
      </c>
      <c r="CS599" s="4" t="str">
        <v>LUANAR Bunda College</v>
      </c>
      <c r="CT599" s="4" t="str">
        <v>LUANAR Bunda College</v>
      </c>
      <c r="CU599" s="4" t="str">
        <v>LUANAR Bunda College</v>
      </c>
      <c r="CV599" s="4" t="str">
        <v>LUANAR Bunda College</v>
      </c>
      <c r="CW599" s="4" t="str">
        <v>LUANAR Bunda College</v>
      </c>
      <c r="CX599" s="4" t="str">
        <v>LUANAR Bunda College</v>
      </c>
      <c r="CY599" s="4" t="str">
        <v>LUANAR Bunda College</v>
      </c>
      <c r="CZ599" s="4" t="str">
        <v>LUANAR Bunda College</v>
      </c>
      <c r="DA599" s="4" t="str">
        <v>LUANAR Bunda College</v>
      </c>
      <c r="DB599" s="4" t="str">
        <v>LUANAR Bunda College</v>
      </c>
      <c r="DC599" s="4" t="str">
        <v>LUANAR Bunda College</v>
      </c>
      <c r="DD599" s="4" t="str">
        <v>LUANAR Bunda College</v>
      </c>
      <c r="DE599" s="4" t="str">
        <v>LUANAR Bunda College</v>
      </c>
      <c r="DF599" s="4" t="str">
        <v>LUANAR Bunda College</v>
      </c>
      <c r="DG599" s="4" t="str">
        <v>LUANAR Bunda College</v>
      </c>
      <c r="DH599" s="4" t="str">
        <v>LUANAR Bunda College</v>
      </c>
      <c r="DI599" s="4" t="str">
        <v>LUANAR Bunda College</v>
      </c>
      <c r="DJ599" s="4" t="str">
        <v>LUANAR Bunda College</v>
      </c>
      <c r="DK599" s="4" t="str">
        <v>LUANAR Bunda College</v>
      </c>
      <c r="DL599" s="4" t="str">
        <v>LUANAR Bunda College</v>
      </c>
      <c r="DM599" s="4" t="str">
        <v>LUANAR Bunda College</v>
      </c>
      <c r="DN599" s="4" t="str">
        <v>LUANAR Bunda College</v>
      </c>
      <c r="DO599" s="4" t="str">
        <v>LUANAR Bunda College</v>
      </c>
      <c r="DP599" s="4" t="str">
        <v>LUANAR Bunda College</v>
      </c>
    </row>
    <row r="600" spans="1:120" x14ac:dyDescent="0.35">
      <c r="A600" s="4">
        <v>11.981400000000001</v>
      </c>
      <c r="B600" s="4">
        <v>3.5581999999999998</v>
      </c>
      <c r="C600" s="4" t="s">
        <v>248</v>
      </c>
      <c r="D600" s="4" t="s">
        <v>138</v>
      </c>
      <c r="E600" s="4" t="s">
        <v>796</v>
      </c>
      <c r="F600" s="4">
        <v>200</v>
      </c>
      <c r="G600" s="4" t="str">
        <f t="shared" si="9"/>
        <v>Niger-Gaya Station</v>
      </c>
      <c r="BA600" s="4" t="str">
        <v>LUANAR Bunda College Aquaculture Ponds</v>
      </c>
      <c r="BB600" s="4" t="str">
        <v>LUANAR Bunda College Aquaculture Ponds</v>
      </c>
      <c r="BC600" s="4" t="str">
        <v>LUANAR Bunda College Aquaculture Ponds</v>
      </c>
      <c r="BD600" s="4" t="str">
        <v>LUANAR Bunda College Aquaculture Ponds</v>
      </c>
      <c r="BE600" s="4" t="str">
        <v>LUANAR Bunda College Aquaculture Ponds</v>
      </c>
      <c r="BF600" s="4" t="str">
        <v>LUANAR Bunda College Aquaculture Ponds</v>
      </c>
      <c r="BG600" s="4" t="str">
        <v>LUANAR Bunda College Aquaculture Ponds</v>
      </c>
      <c r="BH600" s="4" t="str">
        <v>LUANAR Bunda College Aquaculture Ponds</v>
      </c>
      <c r="BI600" s="4" t="str">
        <v>LUANAR Bunda College Aquaculture Ponds</v>
      </c>
      <c r="BJ600" s="4" t="str">
        <v>LUANAR Bunda College Aquaculture Ponds</v>
      </c>
      <c r="BK600" s="4" t="str">
        <v>LUANAR Bunda College Aquaculture Ponds</v>
      </c>
      <c r="BL600" s="4" t="str">
        <v>LUANAR Bunda College Aquaculture Ponds</v>
      </c>
      <c r="BM600" s="4" t="str">
        <v>LUANAR Bunda College Aquaculture Ponds</v>
      </c>
      <c r="BN600" s="4" t="str">
        <v>LUANAR Bunda College Aquaculture Ponds</v>
      </c>
      <c r="BO600" s="4" t="str">
        <v>LUANAR Bunda College Aquaculture Ponds</v>
      </c>
      <c r="BP600" s="4" t="str">
        <v>LUANAR Bunda College Aquaculture Ponds</v>
      </c>
      <c r="BQ600" s="4" t="str">
        <v>LUANAR Bunda College Aquaculture Ponds</v>
      </c>
      <c r="BR600" s="4" t="str">
        <v>LUANAR Bunda College Aquaculture Ponds</v>
      </c>
      <c r="BS600" s="4" t="str">
        <v>LUANAR Bunda College Aquaculture Ponds</v>
      </c>
      <c r="BT600" s="4" t="str">
        <v>LUANAR Bunda College Aquaculture Ponds</v>
      </c>
      <c r="BU600" s="4" t="str">
        <v>LUANAR Bunda College Aquaculture Ponds</v>
      </c>
      <c r="BV600" s="4" t="str">
        <v>LUANAR Bunda College Aquaculture Ponds</v>
      </c>
      <c r="BW600" s="4" t="str">
        <v>LUANAR Bunda College Aquaculture Ponds</v>
      </c>
      <c r="BX600" s="4" t="str">
        <v>LUANAR Bunda College Aquaculture Ponds</v>
      </c>
      <c r="BY600" s="4" t="str">
        <v>LUANAR Bunda College Aquaculture Ponds</v>
      </c>
      <c r="BZ600" s="4" t="str">
        <v>LUANAR Bunda College Aquaculture Ponds</v>
      </c>
      <c r="CA600" s="4" t="str">
        <v>LUANAR Bunda College Aquaculture Ponds</v>
      </c>
      <c r="CB600" s="4" t="str">
        <v>LUANAR Bunda College Aquaculture Ponds</v>
      </c>
      <c r="CC600" s="4" t="str">
        <v>LUANAR Bunda College Aquaculture Ponds</v>
      </c>
      <c r="CD600" s="4" t="str">
        <v>LUANAR Bunda College Aquaculture Ponds</v>
      </c>
      <c r="CE600" s="4" t="str">
        <v>LUANAR Bunda College Aquaculture Ponds</v>
      </c>
      <c r="CF600" s="4" t="str">
        <v>LUANAR Bunda College Aquaculture Ponds</v>
      </c>
      <c r="CG600" s="4" t="str">
        <v>LUANAR Bunda College Aquaculture Ponds</v>
      </c>
      <c r="CH600" s="4" t="str">
        <v>LUANAR Bunda College Aquaculture Ponds</v>
      </c>
      <c r="CJ600" s="4" t="str">
        <v>LUANAR Bunda College Aquaculture Ponds</v>
      </c>
      <c r="CK600" s="4" t="str">
        <v>LUANAR Bunda College Aquaculture Ponds</v>
      </c>
      <c r="CL600" s="4" t="str">
        <v>LUANAR Bunda College Aquaculture Ponds</v>
      </c>
      <c r="CM600" s="4" t="str">
        <v>LUANAR Bunda College Aquaculture Ponds</v>
      </c>
      <c r="CN600" s="4" t="str">
        <v>LUANAR Bunda College Aquaculture Ponds</v>
      </c>
      <c r="CO600" s="4" t="str">
        <v>LUANAR Bunda College Aquaculture Ponds</v>
      </c>
      <c r="CP600" s="4" t="str">
        <v>LUANAR Bunda College Aquaculture Ponds</v>
      </c>
      <c r="CQ600" s="4" t="str">
        <v>LUANAR Bunda College Aquaculture Ponds</v>
      </c>
      <c r="CR600" s="4" t="str">
        <v>LUANAR Bunda College Aquaculture Ponds</v>
      </c>
      <c r="CS600" s="4" t="str">
        <v>LUANAR Bunda College Aquaculture Ponds</v>
      </c>
      <c r="CT600" s="4" t="str">
        <v>LUANAR Bunda College Aquaculture Ponds</v>
      </c>
      <c r="CU600" s="4" t="str">
        <v>LUANAR Bunda College Aquaculture Ponds</v>
      </c>
      <c r="CV600" s="4" t="str">
        <v>LUANAR Bunda College Aquaculture Ponds</v>
      </c>
      <c r="CW600" s="4" t="str">
        <v>LUANAR Bunda College Aquaculture Ponds</v>
      </c>
      <c r="CX600" s="4" t="str">
        <v>LUANAR Bunda College Aquaculture Ponds</v>
      </c>
      <c r="CY600" s="4" t="str">
        <v>LUANAR Bunda College Aquaculture Ponds</v>
      </c>
      <c r="CZ600" s="4" t="str">
        <v>LUANAR Bunda College Aquaculture Ponds</v>
      </c>
      <c r="DA600" s="4" t="str">
        <v>LUANAR Bunda College Aquaculture Ponds</v>
      </c>
      <c r="DB600" s="4" t="str">
        <v>LUANAR Bunda College Aquaculture Ponds</v>
      </c>
      <c r="DC600" s="4" t="str">
        <v>LUANAR Bunda College Aquaculture Ponds</v>
      </c>
      <c r="DD600" s="4" t="str">
        <v>LUANAR Bunda College Aquaculture Ponds</v>
      </c>
      <c r="DE600" s="4" t="str">
        <v>LUANAR Bunda College Aquaculture Ponds</v>
      </c>
      <c r="DF600" s="4" t="str">
        <v>LUANAR Bunda College Aquaculture Ponds</v>
      </c>
      <c r="DG600" s="4" t="str">
        <v>LUANAR Bunda College Aquaculture Ponds</v>
      </c>
      <c r="DH600" s="4" t="str">
        <v>LUANAR Bunda College Aquaculture Ponds</v>
      </c>
      <c r="DI600" s="4" t="str">
        <v>LUANAR Bunda College Aquaculture Ponds</v>
      </c>
      <c r="DJ600" s="4" t="str">
        <v>LUANAR Bunda College Aquaculture Ponds</v>
      </c>
      <c r="DK600" s="4" t="str">
        <v>LUANAR Bunda College Aquaculture Ponds</v>
      </c>
      <c r="DL600" s="4" t="str">
        <v>LUANAR Bunda College Aquaculture Ponds</v>
      </c>
      <c r="DM600" s="4" t="str">
        <v>LUANAR Bunda College Aquaculture Ponds</v>
      </c>
      <c r="DN600" s="4" t="str">
        <v>LUANAR Bunda College Aquaculture Ponds</v>
      </c>
      <c r="DO600" s="4" t="str">
        <v>LUANAR Bunda College Aquaculture Ponds</v>
      </c>
      <c r="DP600" s="4" t="str">
        <v>LUANAR Bunda College Aquaculture Ponds</v>
      </c>
    </row>
    <row r="601" spans="1:120" x14ac:dyDescent="0.35">
      <c r="A601" s="4">
        <v>13</v>
      </c>
      <c r="B601" s="4">
        <v>2.84</v>
      </c>
      <c r="C601" s="4" t="s">
        <v>248</v>
      </c>
      <c r="D601" s="4" t="s">
        <v>130</v>
      </c>
      <c r="E601" s="4" t="s">
        <v>797</v>
      </c>
      <c r="F601" s="4">
        <v>550</v>
      </c>
      <c r="G601" s="4" t="str">
        <f t="shared" si="9"/>
        <v>Niger-Goberi</v>
      </c>
      <c r="BA601" s="4" t="str">
        <v>Luangwa (AEZ I)</v>
      </c>
      <c r="BB601" s="4" t="str">
        <v>Luangwa (AEZ I)</v>
      </c>
      <c r="BC601" s="4" t="str">
        <v>Luangwa (AEZ I)</v>
      </c>
      <c r="BD601" s="4" t="str">
        <v>Luangwa (AEZ I)</v>
      </c>
      <c r="BE601" s="4" t="str">
        <v>Luangwa (AEZ I)</v>
      </c>
      <c r="BF601" s="4" t="str">
        <v>Luangwa (AEZ I)</v>
      </c>
      <c r="BG601" s="4" t="str">
        <v>Luangwa (AEZ I)</v>
      </c>
      <c r="BH601" s="4" t="str">
        <v>Luangwa (AEZ I)</v>
      </c>
      <c r="BI601" s="4" t="str">
        <v>Luangwa (AEZ I)</v>
      </c>
      <c r="BJ601" s="4" t="str">
        <v>Luangwa (AEZ I)</v>
      </c>
      <c r="BK601" s="4" t="str">
        <v>Luangwa (AEZ I)</v>
      </c>
      <c r="BL601" s="4" t="str">
        <v>Luangwa (AEZ I)</v>
      </c>
      <c r="BM601" s="4" t="str">
        <v>Luangwa (AEZ I)</v>
      </c>
      <c r="BN601" s="4" t="str">
        <v>Luangwa (AEZ I)</v>
      </c>
      <c r="BO601" s="4" t="str">
        <v>Luangwa (AEZ I)</v>
      </c>
      <c r="BP601" s="4" t="str">
        <v>Luangwa (AEZ I)</v>
      </c>
      <c r="BQ601" s="4" t="str">
        <v>Luangwa (AEZ I)</v>
      </c>
      <c r="BR601" s="4" t="str">
        <v>Luangwa (AEZ I)</v>
      </c>
      <c r="BS601" s="4" t="str">
        <v>Luangwa (AEZ I)</v>
      </c>
      <c r="BT601" s="4" t="str">
        <v>Luangwa (AEZ I)</v>
      </c>
      <c r="BU601" s="4" t="str">
        <v>Luangwa (AEZ I)</v>
      </c>
      <c r="BV601" s="4" t="str">
        <v>Luangwa (AEZ I)</v>
      </c>
      <c r="BW601" s="4" t="str">
        <v>Luangwa (AEZ I)</v>
      </c>
      <c r="BX601" s="4" t="str">
        <v>Luangwa (AEZ I)</v>
      </c>
      <c r="BY601" s="4" t="str">
        <v>Luangwa (AEZ I)</v>
      </c>
      <c r="BZ601" s="4" t="str">
        <v>Luangwa (AEZ I)</v>
      </c>
      <c r="CA601" s="4" t="str">
        <v>Luangwa (AEZ I)</v>
      </c>
      <c r="CB601" s="4" t="str">
        <v>Luangwa (AEZ I)</v>
      </c>
      <c r="CC601" s="4" t="str">
        <v>Luangwa (AEZ I)</v>
      </c>
      <c r="CD601" s="4" t="str">
        <v>Luangwa (AEZ I)</v>
      </c>
      <c r="CE601" s="4" t="str">
        <v>Luangwa (AEZ I)</v>
      </c>
      <c r="CF601" s="4" t="str">
        <v>Luangwa (AEZ I)</v>
      </c>
      <c r="CG601" s="4" t="str">
        <v>Luangwa (AEZ I)</v>
      </c>
      <c r="CH601" s="4" t="str">
        <v>Luangwa (AEZ I)</v>
      </c>
      <c r="CJ601" s="4" t="str">
        <v>Luangwa (AEZ I)</v>
      </c>
      <c r="CK601" s="4" t="str">
        <v>Luangwa (AEZ I)</v>
      </c>
      <c r="CL601" s="4" t="str">
        <v>Luangwa (AEZ I)</v>
      </c>
      <c r="CM601" s="4" t="str">
        <v>Luangwa (AEZ I)</v>
      </c>
      <c r="CN601" s="4" t="str">
        <v>Luangwa (AEZ I)</v>
      </c>
      <c r="CO601" s="4" t="str">
        <v>Luangwa (AEZ I)</v>
      </c>
      <c r="CP601" s="4" t="str">
        <v>Luangwa (AEZ I)</v>
      </c>
      <c r="CQ601" s="4" t="str">
        <v>Luangwa (AEZ I)</v>
      </c>
      <c r="CR601" s="4" t="str">
        <v>Luangwa (AEZ I)</v>
      </c>
      <c r="CS601" s="4" t="str">
        <v>Luangwa (AEZ I)</v>
      </c>
      <c r="CT601" s="4" t="str">
        <v>Luangwa (AEZ I)</v>
      </c>
      <c r="CU601" s="4" t="str">
        <v>Luangwa (AEZ I)</v>
      </c>
      <c r="CV601" s="4" t="str">
        <v>Luangwa (AEZ I)</v>
      </c>
      <c r="CW601" s="4" t="str">
        <v>Luangwa (AEZ I)</v>
      </c>
      <c r="CX601" s="4" t="str">
        <v>Luangwa (AEZ I)</v>
      </c>
      <c r="CY601" s="4" t="str">
        <v>Luangwa (AEZ I)</v>
      </c>
      <c r="CZ601" s="4" t="str">
        <v>Luangwa (AEZ I)</v>
      </c>
      <c r="DA601" s="4" t="str">
        <v>Luangwa (AEZ I)</v>
      </c>
      <c r="DB601" s="4" t="str">
        <v>Luangwa (AEZ I)</v>
      </c>
      <c r="DC601" s="4" t="str">
        <v>Luangwa (AEZ I)</v>
      </c>
      <c r="DD601" s="4" t="str">
        <v>Luangwa (AEZ I)</v>
      </c>
      <c r="DE601" s="4" t="str">
        <v>Luangwa (AEZ I)</v>
      </c>
      <c r="DF601" s="4" t="str">
        <v>Luangwa (AEZ I)</v>
      </c>
      <c r="DG601" s="4" t="str">
        <v>Luangwa (AEZ I)</v>
      </c>
      <c r="DH601" s="4" t="str">
        <v>Luangwa (AEZ I)</v>
      </c>
      <c r="DI601" s="4" t="str">
        <v>Luangwa (AEZ I)</v>
      </c>
      <c r="DJ601" s="4" t="str">
        <v>Luangwa (AEZ I)</v>
      </c>
      <c r="DK601" s="4" t="str">
        <v>Luangwa (AEZ I)</v>
      </c>
      <c r="DL601" s="4" t="str">
        <v>Luangwa (AEZ I)</v>
      </c>
      <c r="DM601" s="4" t="str">
        <v>Luangwa (AEZ I)</v>
      </c>
      <c r="DN601" s="4" t="str">
        <v>Luangwa (AEZ I)</v>
      </c>
      <c r="DO601" s="4" t="str">
        <v>Luangwa (AEZ I)</v>
      </c>
      <c r="DP601" s="4" t="str">
        <v>Luangwa (AEZ I)</v>
      </c>
    </row>
    <row r="602" spans="1:120" x14ac:dyDescent="0.35">
      <c r="A602" s="4">
        <v>12.966670000000001</v>
      </c>
      <c r="B602" s="4">
        <v>2.8333300000000001</v>
      </c>
      <c r="C602" s="4" t="s">
        <v>248</v>
      </c>
      <c r="D602" s="4" t="s">
        <v>130</v>
      </c>
      <c r="E602" s="4" t="s">
        <v>797</v>
      </c>
      <c r="F602" s="4">
        <v>917</v>
      </c>
      <c r="G602" s="4" t="str">
        <f t="shared" si="9"/>
        <v>Niger-Goberi</v>
      </c>
      <c r="BA602" s="4" t="str">
        <v>Luangwa (AEZ II)</v>
      </c>
      <c r="BB602" s="4" t="str">
        <v>Luangwa (AEZ II)</v>
      </c>
      <c r="BC602" s="4" t="str">
        <v>Luangwa (AEZ II)</v>
      </c>
      <c r="BD602" s="4" t="str">
        <v>Luangwa (AEZ II)</v>
      </c>
      <c r="BE602" s="4" t="str">
        <v>Luangwa (AEZ II)</v>
      </c>
      <c r="BF602" s="4" t="str">
        <v>Luangwa (AEZ II)</v>
      </c>
      <c r="BG602" s="4" t="str">
        <v>Luangwa (AEZ II)</v>
      </c>
      <c r="BH602" s="4" t="str">
        <v>Luangwa (AEZ II)</v>
      </c>
      <c r="BI602" s="4" t="str">
        <v>Luangwa (AEZ II)</v>
      </c>
      <c r="BJ602" s="4" t="str">
        <v>Luangwa (AEZ II)</v>
      </c>
      <c r="BK602" s="4" t="str">
        <v>Luangwa (AEZ II)</v>
      </c>
      <c r="BL602" s="4" t="str">
        <v>Luangwa (AEZ II)</v>
      </c>
      <c r="BM602" s="4" t="str">
        <v>Luangwa (AEZ II)</v>
      </c>
      <c r="BN602" s="4" t="str">
        <v>Luangwa (AEZ II)</v>
      </c>
      <c r="BO602" s="4" t="str">
        <v>Luangwa (AEZ II)</v>
      </c>
      <c r="BP602" s="4" t="str">
        <v>Luangwa (AEZ II)</v>
      </c>
      <c r="BQ602" s="4" t="str">
        <v>Luangwa (AEZ II)</v>
      </c>
      <c r="BR602" s="4" t="str">
        <v>Luangwa (AEZ II)</v>
      </c>
      <c r="BS602" s="4" t="str">
        <v>Luangwa (AEZ II)</v>
      </c>
      <c r="BT602" s="4" t="str">
        <v>Luangwa (AEZ II)</v>
      </c>
      <c r="BU602" s="4" t="str">
        <v>Luangwa (AEZ II)</v>
      </c>
      <c r="BV602" s="4" t="str">
        <v>Luangwa (AEZ II)</v>
      </c>
      <c r="BW602" s="4" t="str">
        <v>Luangwa (AEZ II)</v>
      </c>
      <c r="BX602" s="4" t="str">
        <v>Luangwa (AEZ II)</v>
      </c>
      <c r="BY602" s="4" t="str">
        <v>Luangwa (AEZ II)</v>
      </c>
      <c r="BZ602" s="4" t="str">
        <v>Luangwa (AEZ II)</v>
      </c>
      <c r="CA602" s="4" t="str">
        <v>Luangwa (AEZ II)</v>
      </c>
      <c r="CB602" s="4" t="str">
        <v>Luangwa (AEZ II)</v>
      </c>
      <c r="CC602" s="4" t="str">
        <v>Luangwa (AEZ II)</v>
      </c>
      <c r="CD602" s="4" t="str">
        <v>Luangwa (AEZ II)</v>
      </c>
      <c r="CE602" s="4" t="str">
        <v>Luangwa (AEZ II)</v>
      </c>
      <c r="CF602" s="4" t="str">
        <v>Luangwa (AEZ II)</v>
      </c>
      <c r="CG602" s="4" t="str">
        <v>Luangwa (AEZ II)</v>
      </c>
      <c r="CH602" s="4" t="str">
        <v>Luangwa (AEZ II)</v>
      </c>
      <c r="CJ602" s="4" t="str">
        <v>Luangwa (AEZ II)</v>
      </c>
      <c r="CK602" s="4" t="str">
        <v>Luangwa (AEZ II)</v>
      </c>
      <c r="CL602" s="4" t="str">
        <v>Luangwa (AEZ II)</v>
      </c>
      <c r="CM602" s="4" t="str">
        <v>Luangwa (AEZ II)</v>
      </c>
      <c r="CN602" s="4" t="str">
        <v>Luangwa (AEZ II)</v>
      </c>
      <c r="CO602" s="4" t="str">
        <v>Luangwa (AEZ II)</v>
      </c>
      <c r="CP602" s="4" t="str">
        <v>Luangwa (AEZ II)</v>
      </c>
      <c r="CQ602" s="4" t="str">
        <v>Luangwa (AEZ II)</v>
      </c>
      <c r="CR602" s="4" t="str">
        <v>Luangwa (AEZ II)</v>
      </c>
      <c r="CS602" s="4" t="str">
        <v>Luangwa (AEZ II)</v>
      </c>
      <c r="CT602" s="4" t="str">
        <v>Luangwa (AEZ II)</v>
      </c>
      <c r="CU602" s="4" t="str">
        <v>Luangwa (AEZ II)</v>
      </c>
      <c r="CV602" s="4" t="str">
        <v>Luangwa (AEZ II)</v>
      </c>
      <c r="CW602" s="4" t="str">
        <v>Luangwa (AEZ II)</v>
      </c>
      <c r="CX602" s="4" t="str">
        <v>Luangwa (AEZ II)</v>
      </c>
      <c r="CY602" s="4" t="str">
        <v>Luangwa (AEZ II)</v>
      </c>
      <c r="CZ602" s="4" t="str">
        <v>Luangwa (AEZ II)</v>
      </c>
      <c r="DA602" s="4" t="str">
        <v>Luangwa (AEZ II)</v>
      </c>
      <c r="DB602" s="4" t="str">
        <v>Luangwa (AEZ II)</v>
      </c>
      <c r="DC602" s="4" t="str">
        <v>Luangwa (AEZ II)</v>
      </c>
      <c r="DD602" s="4" t="str">
        <v>Luangwa (AEZ II)</v>
      </c>
      <c r="DE602" s="4" t="str">
        <v>Luangwa (AEZ II)</v>
      </c>
      <c r="DF602" s="4" t="str">
        <v>Luangwa (AEZ II)</v>
      </c>
      <c r="DG602" s="4" t="str">
        <v>Luangwa (AEZ II)</v>
      </c>
      <c r="DH602" s="4" t="str">
        <v>Luangwa (AEZ II)</v>
      </c>
      <c r="DI602" s="4" t="str">
        <v>Luangwa (AEZ II)</v>
      </c>
      <c r="DJ602" s="4" t="str">
        <v>Luangwa (AEZ II)</v>
      </c>
      <c r="DK602" s="4" t="str">
        <v>Luangwa (AEZ II)</v>
      </c>
      <c r="DL602" s="4" t="str">
        <v>Luangwa (AEZ II)</v>
      </c>
      <c r="DM602" s="4" t="str">
        <v>Luangwa (AEZ II)</v>
      </c>
      <c r="DN602" s="4" t="str">
        <v>Luangwa (AEZ II)</v>
      </c>
      <c r="DO602" s="4" t="str">
        <v>Luangwa (AEZ II)</v>
      </c>
      <c r="DP602" s="4" t="str">
        <v>Luangwa (AEZ II)</v>
      </c>
    </row>
    <row r="603" spans="1:120" x14ac:dyDescent="0.35">
      <c r="A603" s="4">
        <v>6.3239999999999998</v>
      </c>
      <c r="B603" s="4">
        <v>8.1280000000000001</v>
      </c>
      <c r="C603" s="4" t="s">
        <v>251</v>
      </c>
      <c r="D603" s="4" t="s">
        <v>138</v>
      </c>
      <c r="E603" s="4" t="s">
        <v>798</v>
      </c>
      <c r="F603" s="4">
        <v>300</v>
      </c>
      <c r="G603" s="4" t="str">
        <f t="shared" si="9"/>
        <v>Nigeria-Abakaliki</v>
      </c>
      <c r="BA603" s="4" t="str">
        <v>Luangwa (AEZ III)</v>
      </c>
      <c r="BB603" s="4" t="str">
        <v>Luangwa (AEZ III)</v>
      </c>
      <c r="BC603" s="4" t="str">
        <v>Luangwa (AEZ III)</v>
      </c>
      <c r="BD603" s="4" t="str">
        <v>Luangwa (AEZ III)</v>
      </c>
      <c r="BE603" s="4" t="str">
        <v>Luangwa (AEZ III)</v>
      </c>
      <c r="BF603" s="4" t="str">
        <v>Luangwa (AEZ III)</v>
      </c>
      <c r="BG603" s="4" t="str">
        <v>Luangwa (AEZ III)</v>
      </c>
      <c r="BH603" s="4" t="str">
        <v>Luangwa (AEZ III)</v>
      </c>
      <c r="BI603" s="4" t="str">
        <v>Luangwa (AEZ III)</v>
      </c>
      <c r="BJ603" s="4" t="str">
        <v>Luangwa (AEZ III)</v>
      </c>
      <c r="BK603" s="4" t="str">
        <v>Luangwa (AEZ III)</v>
      </c>
      <c r="BL603" s="4" t="str">
        <v>Luangwa (AEZ III)</v>
      </c>
      <c r="BM603" s="4" t="str">
        <v>Luangwa (AEZ III)</v>
      </c>
      <c r="BN603" s="4" t="str">
        <v>Luangwa (AEZ III)</v>
      </c>
      <c r="BO603" s="4" t="str">
        <v>Luangwa (AEZ III)</v>
      </c>
      <c r="BP603" s="4" t="str">
        <v>Luangwa (AEZ III)</v>
      </c>
      <c r="BQ603" s="4" t="str">
        <v>Luangwa (AEZ III)</v>
      </c>
      <c r="BR603" s="4" t="str">
        <v>Luangwa (AEZ III)</v>
      </c>
      <c r="BS603" s="4" t="str">
        <v>Luangwa (AEZ III)</v>
      </c>
      <c r="BT603" s="4" t="str">
        <v>Luangwa (AEZ III)</v>
      </c>
      <c r="BU603" s="4" t="str">
        <v>Luangwa (AEZ III)</v>
      </c>
      <c r="BV603" s="4" t="str">
        <v>Luangwa (AEZ III)</v>
      </c>
      <c r="BW603" s="4" t="str">
        <v>Luangwa (AEZ III)</v>
      </c>
      <c r="BX603" s="4" t="str">
        <v>Luangwa (AEZ III)</v>
      </c>
      <c r="BY603" s="4" t="str">
        <v>Luangwa (AEZ III)</v>
      </c>
      <c r="BZ603" s="4" t="str">
        <v>Luangwa (AEZ III)</v>
      </c>
      <c r="CA603" s="4" t="str">
        <v>Luangwa (AEZ III)</v>
      </c>
      <c r="CB603" s="4" t="str">
        <v>Luangwa (AEZ III)</v>
      </c>
      <c r="CC603" s="4" t="str">
        <v>Luangwa (AEZ III)</v>
      </c>
      <c r="CD603" s="4" t="str">
        <v>Luangwa (AEZ III)</v>
      </c>
      <c r="CE603" s="4" t="str">
        <v>Luangwa (AEZ III)</v>
      </c>
      <c r="CF603" s="4" t="str">
        <v>Luangwa (AEZ III)</v>
      </c>
      <c r="CG603" s="4" t="str">
        <v>Luangwa (AEZ III)</v>
      </c>
      <c r="CH603" s="4" t="str">
        <v>Luangwa (AEZ III)</v>
      </c>
      <c r="CJ603" s="4" t="str">
        <v>Luangwa (AEZ III)</v>
      </c>
      <c r="CK603" s="4" t="str">
        <v>Luangwa (AEZ III)</v>
      </c>
      <c r="CL603" s="4" t="str">
        <v>Luangwa (AEZ III)</v>
      </c>
      <c r="CM603" s="4" t="str">
        <v>Luangwa (AEZ III)</v>
      </c>
      <c r="CN603" s="4" t="str">
        <v>Luangwa (AEZ III)</v>
      </c>
      <c r="CO603" s="4" t="str">
        <v>Luangwa (AEZ III)</v>
      </c>
      <c r="CP603" s="4" t="str">
        <v>Luangwa (AEZ III)</v>
      </c>
      <c r="CQ603" s="4" t="str">
        <v>Luangwa (AEZ III)</v>
      </c>
      <c r="CR603" s="4" t="str">
        <v>Luangwa (AEZ III)</v>
      </c>
      <c r="CS603" s="4" t="str">
        <v>Luangwa (AEZ III)</v>
      </c>
      <c r="CT603" s="4" t="str">
        <v>Luangwa (AEZ III)</v>
      </c>
      <c r="CU603" s="4" t="str">
        <v>Luangwa (AEZ III)</v>
      </c>
      <c r="CV603" s="4" t="str">
        <v>Luangwa (AEZ III)</v>
      </c>
      <c r="CW603" s="4" t="str">
        <v>Luangwa (AEZ III)</v>
      </c>
      <c r="CX603" s="4" t="str">
        <v>Luangwa (AEZ III)</v>
      </c>
      <c r="CY603" s="4" t="str">
        <v>Luangwa (AEZ III)</v>
      </c>
      <c r="CZ603" s="4" t="str">
        <v>Luangwa (AEZ III)</v>
      </c>
      <c r="DA603" s="4" t="str">
        <v>Luangwa (AEZ III)</v>
      </c>
      <c r="DB603" s="4" t="str">
        <v>Luangwa (AEZ III)</v>
      </c>
      <c r="DC603" s="4" t="str">
        <v>Luangwa (AEZ III)</v>
      </c>
      <c r="DD603" s="4" t="str">
        <v>Luangwa (AEZ III)</v>
      </c>
      <c r="DE603" s="4" t="str">
        <v>Luangwa (AEZ III)</v>
      </c>
      <c r="DF603" s="4" t="str">
        <v>Luangwa (AEZ III)</v>
      </c>
      <c r="DG603" s="4" t="str">
        <v>Luangwa (AEZ III)</v>
      </c>
      <c r="DH603" s="4" t="str">
        <v>Luangwa (AEZ III)</v>
      </c>
      <c r="DI603" s="4" t="str">
        <v>Luangwa (AEZ III)</v>
      </c>
      <c r="DJ603" s="4" t="str">
        <v>Luangwa (AEZ III)</v>
      </c>
      <c r="DK603" s="4" t="str">
        <v>Luangwa (AEZ III)</v>
      </c>
      <c r="DL603" s="4" t="str">
        <v>Luangwa (AEZ III)</v>
      </c>
      <c r="DM603" s="4" t="str">
        <v>Luangwa (AEZ III)</v>
      </c>
      <c r="DN603" s="4" t="str">
        <v>Luangwa (AEZ III)</v>
      </c>
      <c r="DO603" s="4" t="str">
        <v>Luangwa (AEZ III)</v>
      </c>
      <c r="DP603" s="4" t="str">
        <v>Luangwa (AEZ III)</v>
      </c>
    </row>
    <row r="604" spans="1:120" x14ac:dyDescent="0.35">
      <c r="A604" s="4">
        <v>6.25</v>
      </c>
      <c r="B604" s="4">
        <v>7.18</v>
      </c>
      <c r="C604" s="4" t="s">
        <v>251</v>
      </c>
      <c r="D604" s="4" t="s">
        <v>296</v>
      </c>
      <c r="E604" s="4" t="s">
        <v>799</v>
      </c>
      <c r="F604" s="4">
        <v>120000</v>
      </c>
      <c r="G604" s="4" t="str">
        <f t="shared" si="9"/>
        <v>Nigeria-Abakaliki.Orhionmwon</v>
      </c>
      <c r="BA604" s="4" t="str">
        <v>Lubao</v>
      </c>
      <c r="BB604" s="4" t="str">
        <v>Lubao</v>
      </c>
      <c r="BC604" s="4" t="str">
        <v>Lubao</v>
      </c>
      <c r="BD604" s="4" t="str">
        <v>Lubao</v>
      </c>
      <c r="BE604" s="4" t="str">
        <v>Lubao</v>
      </c>
      <c r="BF604" s="4" t="str">
        <v>Lubao</v>
      </c>
      <c r="BG604" s="4" t="str">
        <v>Lubao</v>
      </c>
      <c r="BH604" s="4" t="str">
        <v>Lubao</v>
      </c>
      <c r="BI604" s="4" t="str">
        <v>Lubao</v>
      </c>
      <c r="BJ604" s="4" t="str">
        <v>Lubao</v>
      </c>
      <c r="BK604" s="4" t="str">
        <v>Lubao</v>
      </c>
      <c r="BL604" s="4" t="str">
        <v>Lubao</v>
      </c>
      <c r="BM604" s="4" t="str">
        <v>Lubao</v>
      </c>
      <c r="BN604" s="4" t="str">
        <v>Lubao</v>
      </c>
      <c r="BO604" s="4" t="str">
        <v>Lubao</v>
      </c>
      <c r="BP604" s="4" t="str">
        <v>Lubao</v>
      </c>
      <c r="BQ604" s="4" t="str">
        <v>Lubao</v>
      </c>
      <c r="BR604" s="4" t="str">
        <v>Lubao</v>
      </c>
      <c r="BS604" s="4" t="str">
        <v>Lubao</v>
      </c>
      <c r="BT604" s="4" t="str">
        <v>Lubao</v>
      </c>
      <c r="BU604" s="4" t="str">
        <v>Lubao</v>
      </c>
      <c r="BV604" s="4" t="str">
        <v>Lubao</v>
      </c>
      <c r="BW604" s="4" t="str">
        <v>Lubao</v>
      </c>
      <c r="BX604" s="4" t="str">
        <v>Lubao</v>
      </c>
      <c r="BY604" s="4" t="str">
        <v>Lubao</v>
      </c>
      <c r="BZ604" s="4" t="str">
        <v>Lubao</v>
      </c>
      <c r="CA604" s="4" t="str">
        <v>Lubao</v>
      </c>
      <c r="CB604" s="4" t="str">
        <v>Lubao</v>
      </c>
      <c r="CC604" s="4" t="str">
        <v>Lubao</v>
      </c>
      <c r="CD604" s="4" t="str">
        <v>Lubao</v>
      </c>
      <c r="CE604" s="4" t="str">
        <v>Lubao</v>
      </c>
      <c r="CF604" s="4" t="str">
        <v>Lubao</v>
      </c>
      <c r="CG604" s="4" t="str">
        <v>Lubao</v>
      </c>
      <c r="CH604" s="4" t="str">
        <v>Lubao</v>
      </c>
      <c r="CJ604" s="4" t="str">
        <v>Lubao</v>
      </c>
      <c r="CK604" s="4" t="str">
        <v>Lubao</v>
      </c>
      <c r="CL604" s="4" t="str">
        <v>Lubao</v>
      </c>
      <c r="CM604" s="4" t="str">
        <v>Lubao</v>
      </c>
      <c r="CN604" s="4" t="str">
        <v>Lubao</v>
      </c>
      <c r="CO604" s="4" t="str">
        <v>Lubao</v>
      </c>
      <c r="CP604" s="4" t="str">
        <v>Lubao</v>
      </c>
      <c r="CQ604" s="4" t="str">
        <v>Lubao</v>
      </c>
      <c r="CR604" s="4" t="str">
        <v>Lubao</v>
      </c>
      <c r="CS604" s="4" t="str">
        <v>Lubao</v>
      </c>
      <c r="CT604" s="4" t="str">
        <v>Lubao</v>
      </c>
      <c r="CU604" s="4" t="str">
        <v>Lubao</v>
      </c>
      <c r="CV604" s="4" t="str">
        <v>Lubao</v>
      </c>
      <c r="CW604" s="4" t="str">
        <v>Lubao</v>
      </c>
      <c r="CX604" s="4" t="str">
        <v>Lubao</v>
      </c>
      <c r="CY604" s="4" t="str">
        <v>Lubao</v>
      </c>
      <c r="CZ604" s="4" t="str">
        <v>Lubao</v>
      </c>
      <c r="DA604" s="4" t="str">
        <v>Lubao</v>
      </c>
      <c r="DB604" s="4" t="str">
        <v>Lubao</v>
      </c>
      <c r="DC604" s="4" t="str">
        <v>Lubao</v>
      </c>
      <c r="DD604" s="4" t="str">
        <v>Lubao</v>
      </c>
      <c r="DE604" s="4" t="str">
        <v>Lubao</v>
      </c>
      <c r="DF604" s="4" t="str">
        <v>Lubao</v>
      </c>
      <c r="DG604" s="4" t="str">
        <v>Lubao</v>
      </c>
      <c r="DH604" s="4" t="str">
        <v>Lubao</v>
      </c>
      <c r="DI604" s="4" t="str">
        <v>Lubao</v>
      </c>
      <c r="DJ604" s="4" t="str">
        <v>Lubao</v>
      </c>
      <c r="DK604" s="4" t="str">
        <v>Lubao</v>
      </c>
      <c r="DL604" s="4" t="str">
        <v>Lubao</v>
      </c>
      <c r="DM604" s="4" t="str">
        <v>Lubao</v>
      </c>
      <c r="DN604" s="4" t="str">
        <v>Lubao</v>
      </c>
      <c r="DO604" s="4" t="str">
        <v>Lubao</v>
      </c>
      <c r="DP604" s="4" t="str">
        <v>Lubao</v>
      </c>
    </row>
    <row r="605" spans="1:120" x14ac:dyDescent="0.35">
      <c r="A605" s="4">
        <v>7.15</v>
      </c>
      <c r="B605" s="4">
        <v>3.35</v>
      </c>
      <c r="C605" s="4" t="s">
        <v>251</v>
      </c>
      <c r="D605" s="4" t="s">
        <v>138</v>
      </c>
      <c r="E605" s="4" t="s">
        <v>800</v>
      </c>
      <c r="F605" s="4">
        <v>917</v>
      </c>
      <c r="G605" s="4" t="str">
        <f t="shared" si="9"/>
        <v>Nigeria-Abeokuta</v>
      </c>
      <c r="BA605" s="4" t="str">
        <v>Lubonde</v>
      </c>
      <c r="BB605" s="4" t="str">
        <v>Lubonde</v>
      </c>
      <c r="BC605" s="4" t="str">
        <v>Lubonde</v>
      </c>
      <c r="BD605" s="4" t="str">
        <v>Lubonde</v>
      </c>
      <c r="BE605" s="4" t="str">
        <v>Lubonde</v>
      </c>
      <c r="BF605" s="4" t="str">
        <v>Lubonde</v>
      </c>
      <c r="BG605" s="4" t="str">
        <v>Lubonde</v>
      </c>
      <c r="BH605" s="4" t="str">
        <v>Lubonde</v>
      </c>
      <c r="BI605" s="4" t="str">
        <v>Lubonde</v>
      </c>
      <c r="BJ605" s="4" t="str">
        <v>Lubonde</v>
      </c>
      <c r="BK605" s="4" t="str">
        <v>Lubonde</v>
      </c>
      <c r="BL605" s="4" t="str">
        <v>Lubonde</v>
      </c>
      <c r="BM605" s="4" t="str">
        <v>Lubonde</v>
      </c>
      <c r="BN605" s="4" t="str">
        <v>Lubonde</v>
      </c>
      <c r="BO605" s="4" t="str">
        <v>Lubonde</v>
      </c>
      <c r="BP605" s="4" t="str">
        <v>Lubonde</v>
      </c>
      <c r="BQ605" s="4" t="str">
        <v>Lubonde</v>
      </c>
      <c r="BR605" s="4" t="str">
        <v>Lubonde</v>
      </c>
      <c r="BS605" s="4" t="str">
        <v>Lubonde</v>
      </c>
      <c r="BT605" s="4" t="str">
        <v>Lubonde</v>
      </c>
      <c r="BU605" s="4" t="str">
        <v>Lubonde</v>
      </c>
      <c r="BV605" s="4" t="str">
        <v>Lubonde</v>
      </c>
      <c r="BW605" s="4" t="str">
        <v>Lubonde</v>
      </c>
      <c r="BX605" s="4" t="str">
        <v>Lubonde</v>
      </c>
      <c r="BY605" s="4" t="str">
        <v>Lubonde</v>
      </c>
      <c r="BZ605" s="4" t="str">
        <v>Lubonde</v>
      </c>
      <c r="CA605" s="4" t="str">
        <v>Lubonde</v>
      </c>
      <c r="CB605" s="4" t="str">
        <v>Lubonde</v>
      </c>
      <c r="CC605" s="4" t="str">
        <v>Lubonde</v>
      </c>
      <c r="CD605" s="4" t="str">
        <v>Lubonde</v>
      </c>
      <c r="CE605" s="4" t="str">
        <v>Lubonde</v>
      </c>
      <c r="CF605" s="4" t="str">
        <v>Lubonde</v>
      </c>
      <c r="CG605" s="4" t="str">
        <v>Lubonde</v>
      </c>
      <c r="CH605" s="4" t="str">
        <v>Lubonde</v>
      </c>
      <c r="CJ605" s="4" t="str">
        <v>Lubonde</v>
      </c>
      <c r="CK605" s="4" t="str">
        <v>Lubonde</v>
      </c>
      <c r="CL605" s="4" t="str">
        <v>Lubonde</v>
      </c>
      <c r="CM605" s="4" t="str">
        <v>Lubonde</v>
      </c>
      <c r="CN605" s="4" t="str">
        <v>Lubonde</v>
      </c>
      <c r="CO605" s="4" t="str">
        <v>Lubonde</v>
      </c>
      <c r="CP605" s="4" t="str">
        <v>Lubonde</v>
      </c>
      <c r="CQ605" s="4" t="str">
        <v>Lubonde</v>
      </c>
      <c r="CR605" s="4" t="str">
        <v>Lubonde</v>
      </c>
      <c r="CS605" s="4" t="str">
        <v>Lubonde</v>
      </c>
      <c r="CT605" s="4" t="str">
        <v>Lubonde</v>
      </c>
      <c r="CU605" s="4" t="str">
        <v>Lubonde</v>
      </c>
      <c r="CV605" s="4" t="str">
        <v>Lubonde</v>
      </c>
      <c r="CW605" s="4" t="str">
        <v>Lubonde</v>
      </c>
      <c r="CX605" s="4" t="str">
        <v>Lubonde</v>
      </c>
      <c r="CY605" s="4" t="str">
        <v>Lubonde</v>
      </c>
      <c r="CZ605" s="4" t="str">
        <v>Lubonde</v>
      </c>
      <c r="DA605" s="4" t="str">
        <v>Lubonde</v>
      </c>
      <c r="DB605" s="4" t="str">
        <v>Lubonde</v>
      </c>
      <c r="DC605" s="4" t="str">
        <v>Lubonde</v>
      </c>
      <c r="DD605" s="4" t="str">
        <v>Lubonde</v>
      </c>
      <c r="DE605" s="4" t="str">
        <v>Lubonde</v>
      </c>
      <c r="DF605" s="4" t="str">
        <v>Lubonde</v>
      </c>
      <c r="DG605" s="4" t="str">
        <v>Lubonde</v>
      </c>
      <c r="DH605" s="4" t="str">
        <v>Lubonde</v>
      </c>
      <c r="DI605" s="4" t="str">
        <v>Lubonde</v>
      </c>
      <c r="DJ605" s="4" t="str">
        <v>Lubonde</v>
      </c>
      <c r="DK605" s="4" t="str">
        <v>Lubonde</v>
      </c>
      <c r="DL605" s="4" t="str">
        <v>Lubonde</v>
      </c>
      <c r="DM605" s="4" t="str">
        <v>Lubonde</v>
      </c>
      <c r="DN605" s="4" t="str">
        <v>Lubonde</v>
      </c>
      <c r="DO605" s="4" t="str">
        <v>Lubonde</v>
      </c>
      <c r="DP605" s="4" t="str">
        <v>Lubonde</v>
      </c>
    </row>
    <row r="606" spans="1:120" x14ac:dyDescent="0.35">
      <c r="A606" s="4">
        <v>9.6666699999999999</v>
      </c>
      <c r="B606" s="4">
        <v>8.1666699999999999</v>
      </c>
      <c r="C606" s="4" t="s">
        <v>251</v>
      </c>
      <c r="D606" s="4" t="s">
        <v>130</v>
      </c>
      <c r="E606" s="4" t="s">
        <v>801</v>
      </c>
      <c r="F606" s="4">
        <v>917</v>
      </c>
      <c r="G606" s="4" t="str">
        <f t="shared" si="9"/>
        <v>Nigeria-Abet</v>
      </c>
      <c r="BA606" s="4" t="str">
        <v>Lucydale</v>
      </c>
      <c r="BB606" s="4" t="str">
        <v>Lucydale</v>
      </c>
      <c r="BC606" s="4" t="str">
        <v>Lucydale</v>
      </c>
      <c r="BD606" s="4" t="str">
        <v>Lucydale</v>
      </c>
      <c r="BE606" s="4" t="str">
        <v>Lucydale</v>
      </c>
      <c r="BF606" s="4" t="str">
        <v>Lucydale</v>
      </c>
      <c r="BG606" s="4" t="str">
        <v>Lucydale</v>
      </c>
      <c r="BH606" s="4" t="str">
        <v>Lucydale</v>
      </c>
      <c r="BI606" s="4" t="str">
        <v>Lucydale</v>
      </c>
      <c r="BJ606" s="4" t="str">
        <v>Lucydale</v>
      </c>
      <c r="BK606" s="4" t="str">
        <v>Lucydale</v>
      </c>
      <c r="BL606" s="4" t="str">
        <v>Lucydale</v>
      </c>
      <c r="BM606" s="4" t="str">
        <v>Lucydale</v>
      </c>
      <c r="BN606" s="4" t="str">
        <v>Lucydale</v>
      </c>
      <c r="BO606" s="4" t="str">
        <v>Lucydale</v>
      </c>
      <c r="BP606" s="4" t="str">
        <v>Lucydale</v>
      </c>
      <c r="BQ606" s="4" t="str">
        <v>Lucydale</v>
      </c>
      <c r="BR606" s="4" t="str">
        <v>Lucydale</v>
      </c>
      <c r="BS606" s="4" t="str">
        <v>Lucydale</v>
      </c>
      <c r="BT606" s="4" t="str">
        <v>Lucydale</v>
      </c>
      <c r="BU606" s="4" t="str">
        <v>Lucydale</v>
      </c>
      <c r="BV606" s="4" t="str">
        <v>Lucydale</v>
      </c>
      <c r="BW606" s="4" t="str">
        <v>Lucydale</v>
      </c>
      <c r="BX606" s="4" t="str">
        <v>Lucydale</v>
      </c>
      <c r="BY606" s="4" t="str">
        <v>Lucydale</v>
      </c>
      <c r="BZ606" s="4" t="str">
        <v>Lucydale</v>
      </c>
      <c r="CA606" s="4" t="str">
        <v>Lucydale</v>
      </c>
      <c r="CB606" s="4" t="str">
        <v>Lucydale</v>
      </c>
      <c r="CC606" s="4" t="str">
        <v>Lucydale</v>
      </c>
      <c r="CD606" s="4" t="str">
        <v>Lucydale</v>
      </c>
      <c r="CE606" s="4" t="str">
        <v>Lucydale</v>
      </c>
      <c r="CF606" s="4" t="str">
        <v>Lucydale</v>
      </c>
      <c r="CG606" s="4" t="str">
        <v>Lucydale</v>
      </c>
      <c r="CH606" s="4" t="str">
        <v>Lucydale</v>
      </c>
      <c r="CJ606" s="4" t="str">
        <v>Lucydale</v>
      </c>
      <c r="CK606" s="4" t="str">
        <v>Lucydale</v>
      </c>
      <c r="CL606" s="4" t="str">
        <v>Lucydale</v>
      </c>
      <c r="CM606" s="4" t="str">
        <v>Lucydale</v>
      </c>
      <c r="CN606" s="4" t="str">
        <v>Lucydale</v>
      </c>
      <c r="CO606" s="4" t="str">
        <v>Lucydale</v>
      </c>
      <c r="CP606" s="4" t="str">
        <v>Lucydale</v>
      </c>
      <c r="CQ606" s="4" t="str">
        <v>Lucydale</v>
      </c>
      <c r="CR606" s="4" t="str">
        <v>Lucydale</v>
      </c>
      <c r="CS606" s="4" t="str">
        <v>Lucydale</v>
      </c>
      <c r="CT606" s="4" t="str">
        <v>Lucydale</v>
      </c>
      <c r="CU606" s="4" t="str">
        <v>Lucydale</v>
      </c>
      <c r="CV606" s="4" t="str">
        <v>Lucydale</v>
      </c>
      <c r="CW606" s="4" t="str">
        <v>Lucydale</v>
      </c>
      <c r="CX606" s="4" t="str">
        <v>Lucydale</v>
      </c>
      <c r="CY606" s="4" t="str">
        <v>Lucydale</v>
      </c>
      <c r="CZ606" s="4" t="str">
        <v>Lucydale</v>
      </c>
      <c r="DA606" s="4" t="str">
        <v>Lucydale</v>
      </c>
      <c r="DB606" s="4" t="str">
        <v>Lucydale</v>
      </c>
      <c r="DC606" s="4" t="str">
        <v>Lucydale</v>
      </c>
      <c r="DD606" s="4" t="str">
        <v>Lucydale</v>
      </c>
      <c r="DE606" s="4" t="str">
        <v>Lucydale</v>
      </c>
      <c r="DF606" s="4" t="str">
        <v>Lucydale</v>
      </c>
      <c r="DG606" s="4" t="str">
        <v>Lucydale</v>
      </c>
      <c r="DH606" s="4" t="str">
        <v>Lucydale</v>
      </c>
      <c r="DI606" s="4" t="str">
        <v>Lucydale</v>
      </c>
      <c r="DJ606" s="4" t="str">
        <v>Lucydale</v>
      </c>
      <c r="DK606" s="4" t="str">
        <v>Lucydale</v>
      </c>
      <c r="DL606" s="4" t="str">
        <v>Lucydale</v>
      </c>
      <c r="DM606" s="4" t="str">
        <v>Lucydale</v>
      </c>
      <c r="DN606" s="4" t="str">
        <v>Lucydale</v>
      </c>
      <c r="DO606" s="4" t="str">
        <v>Lucydale</v>
      </c>
      <c r="DP606" s="4" t="str">
        <v>Lucydale</v>
      </c>
    </row>
    <row r="607" spans="1:120" x14ac:dyDescent="0.35">
      <c r="A607" s="4">
        <v>10.361000000000001</v>
      </c>
      <c r="B607" s="4">
        <v>13.243</v>
      </c>
      <c r="C607" s="4" t="s">
        <v>251</v>
      </c>
      <c r="D607" s="4" t="s">
        <v>138</v>
      </c>
      <c r="E607" s="4" t="s">
        <v>802</v>
      </c>
      <c r="F607" s="4">
        <v>10000</v>
      </c>
      <c r="G607" s="4" t="str">
        <f t="shared" si="9"/>
        <v>Nigeria-Adamawa</v>
      </c>
      <c r="BA607" s="4" t="str">
        <v>Lukwanga</v>
      </c>
      <c r="BB607" s="4" t="str">
        <v>Lukwanga</v>
      </c>
      <c r="BC607" s="4" t="str">
        <v>Lukwanga</v>
      </c>
      <c r="BD607" s="4" t="str">
        <v>Lukwanga</v>
      </c>
      <c r="BE607" s="4" t="str">
        <v>Lukwanga</v>
      </c>
      <c r="BF607" s="4" t="str">
        <v>Lukwanga</v>
      </c>
      <c r="BG607" s="4" t="str">
        <v>Lukwanga</v>
      </c>
      <c r="BH607" s="4" t="str">
        <v>Lukwanga</v>
      </c>
      <c r="BI607" s="4" t="str">
        <v>Lukwanga</v>
      </c>
      <c r="BJ607" s="4" t="str">
        <v>Lukwanga</v>
      </c>
      <c r="BK607" s="4" t="str">
        <v>Lukwanga</v>
      </c>
      <c r="BL607" s="4" t="str">
        <v>Lukwanga</v>
      </c>
      <c r="BM607" s="4" t="str">
        <v>Lukwanga</v>
      </c>
      <c r="BN607" s="4" t="str">
        <v>Lukwanga</v>
      </c>
      <c r="BO607" s="4" t="str">
        <v>Lukwanga</v>
      </c>
      <c r="BP607" s="4" t="str">
        <v>Lukwanga</v>
      </c>
      <c r="BQ607" s="4" t="str">
        <v>Lukwanga</v>
      </c>
      <c r="BR607" s="4" t="str">
        <v>Lukwanga</v>
      </c>
      <c r="BS607" s="4" t="str">
        <v>Lukwanga</v>
      </c>
      <c r="BT607" s="4" t="str">
        <v>Lukwanga</v>
      </c>
      <c r="BU607" s="4" t="str">
        <v>Lukwanga</v>
      </c>
      <c r="BV607" s="4" t="str">
        <v>Lukwanga</v>
      </c>
      <c r="BW607" s="4" t="str">
        <v>Lukwanga</v>
      </c>
      <c r="BX607" s="4" t="str">
        <v>Lukwanga</v>
      </c>
      <c r="BY607" s="4" t="str">
        <v>Lukwanga</v>
      </c>
      <c r="BZ607" s="4" t="str">
        <v>Lukwanga</v>
      </c>
      <c r="CA607" s="4" t="str">
        <v>Lukwanga</v>
      </c>
      <c r="CB607" s="4" t="str">
        <v>Lukwanga</v>
      </c>
      <c r="CC607" s="4" t="str">
        <v>Lukwanga</v>
      </c>
      <c r="CD607" s="4" t="str">
        <v>Lukwanga</v>
      </c>
      <c r="CE607" s="4" t="str">
        <v>Lukwanga</v>
      </c>
      <c r="CF607" s="4" t="str">
        <v>Lukwanga</v>
      </c>
      <c r="CG607" s="4" t="str">
        <v>Lukwanga</v>
      </c>
      <c r="CH607" s="4" t="str">
        <v>Lukwanga</v>
      </c>
      <c r="CJ607" s="4" t="str">
        <v>Lukwanga</v>
      </c>
      <c r="CK607" s="4" t="str">
        <v>Lukwanga</v>
      </c>
      <c r="CL607" s="4" t="str">
        <v>Lukwanga</v>
      </c>
      <c r="CM607" s="4" t="str">
        <v>Lukwanga</v>
      </c>
      <c r="CN607" s="4" t="str">
        <v>Lukwanga</v>
      </c>
      <c r="CO607" s="4" t="str">
        <v>Lukwanga</v>
      </c>
      <c r="CP607" s="4" t="str">
        <v>Lukwanga</v>
      </c>
      <c r="CQ607" s="4" t="str">
        <v>Lukwanga</v>
      </c>
      <c r="CR607" s="4" t="str">
        <v>Lukwanga</v>
      </c>
      <c r="CS607" s="4" t="str">
        <v>Lukwanga</v>
      </c>
      <c r="CT607" s="4" t="str">
        <v>Lukwanga</v>
      </c>
      <c r="CU607" s="4" t="str">
        <v>Lukwanga</v>
      </c>
      <c r="CV607" s="4" t="str">
        <v>Lukwanga</v>
      </c>
      <c r="CW607" s="4" t="str">
        <v>Lukwanga</v>
      </c>
      <c r="CX607" s="4" t="str">
        <v>Lukwanga</v>
      </c>
      <c r="CY607" s="4" t="str">
        <v>Lukwanga</v>
      </c>
      <c r="CZ607" s="4" t="str">
        <v>Lukwanga</v>
      </c>
      <c r="DA607" s="4" t="str">
        <v>Lukwanga</v>
      </c>
      <c r="DB607" s="4" t="str">
        <v>Lukwanga</v>
      </c>
      <c r="DC607" s="4" t="str">
        <v>Lukwanga</v>
      </c>
      <c r="DD607" s="4" t="str">
        <v>Lukwanga</v>
      </c>
      <c r="DE607" s="4" t="str">
        <v>Lukwanga</v>
      </c>
      <c r="DF607" s="4" t="str">
        <v>Lukwanga</v>
      </c>
      <c r="DG607" s="4" t="str">
        <v>Lukwanga</v>
      </c>
      <c r="DH607" s="4" t="str">
        <v>Lukwanga</v>
      </c>
      <c r="DI607" s="4" t="str">
        <v>Lukwanga</v>
      </c>
      <c r="DJ607" s="4" t="str">
        <v>Lukwanga</v>
      </c>
      <c r="DK607" s="4" t="str">
        <v>Lukwanga</v>
      </c>
      <c r="DL607" s="4" t="str">
        <v>Lukwanga</v>
      </c>
      <c r="DM607" s="4" t="str">
        <v>Lukwanga</v>
      </c>
      <c r="DN607" s="4" t="str">
        <v>Lukwanga</v>
      </c>
      <c r="DO607" s="4" t="str">
        <v>Lukwanga</v>
      </c>
      <c r="DP607" s="4" t="str">
        <v>Lukwanga</v>
      </c>
    </row>
    <row r="608" spans="1:120" x14ac:dyDescent="0.35">
      <c r="A608" s="4">
        <v>7.6180000000000003</v>
      </c>
      <c r="B608" s="4">
        <v>5.3029999999999999</v>
      </c>
      <c r="C608" s="4" t="s">
        <v>251</v>
      </c>
      <c r="D608" s="4" t="s">
        <v>138</v>
      </c>
      <c r="E608" s="4" t="s">
        <v>803</v>
      </c>
      <c r="F608" s="4">
        <v>500</v>
      </c>
      <c r="G608" s="4" t="str">
        <f t="shared" si="9"/>
        <v>Nigeria-Ado Ekiti</v>
      </c>
      <c r="BA608" s="4" t="str">
        <v>Lurhala-Burhale</v>
      </c>
      <c r="BB608" s="4" t="str">
        <v>Lurhala-Burhale</v>
      </c>
      <c r="BC608" s="4" t="str">
        <v>Lurhala-Burhale</v>
      </c>
      <c r="BD608" s="4" t="str">
        <v>Lurhala-Burhale</v>
      </c>
      <c r="BE608" s="4" t="str">
        <v>Lurhala-Burhale</v>
      </c>
      <c r="BF608" s="4" t="str">
        <v>Lurhala-Burhale</v>
      </c>
      <c r="BG608" s="4" t="str">
        <v>Lurhala-Burhale</v>
      </c>
      <c r="BH608" s="4" t="str">
        <v>Lurhala-Burhale</v>
      </c>
      <c r="BI608" s="4" t="str">
        <v>Lurhala-Burhale</v>
      </c>
      <c r="BJ608" s="4" t="str">
        <v>Lurhala-Burhale</v>
      </c>
      <c r="BK608" s="4" t="str">
        <v>Lurhala-Burhale</v>
      </c>
      <c r="BL608" s="4" t="str">
        <v>Lurhala-Burhale</v>
      </c>
      <c r="BM608" s="4" t="str">
        <v>Lurhala-Burhale</v>
      </c>
      <c r="BN608" s="4" t="str">
        <v>Lurhala-Burhale</v>
      </c>
      <c r="BO608" s="4" t="str">
        <v>Lurhala-Burhale</v>
      </c>
      <c r="BP608" s="4" t="str">
        <v>Lurhala-Burhale</v>
      </c>
      <c r="BQ608" s="4" t="str">
        <v>Lurhala-Burhale</v>
      </c>
      <c r="BR608" s="4" t="str">
        <v>Lurhala-Burhale</v>
      </c>
      <c r="BS608" s="4" t="str">
        <v>Lurhala-Burhale</v>
      </c>
      <c r="BT608" s="4" t="str">
        <v>Lurhala-Burhale</v>
      </c>
      <c r="BU608" s="4" t="str">
        <v>Lurhala-Burhale</v>
      </c>
      <c r="BV608" s="4" t="str">
        <v>Lurhala-Burhale</v>
      </c>
      <c r="BW608" s="4" t="str">
        <v>Lurhala-Burhale</v>
      </c>
      <c r="BX608" s="4" t="str">
        <v>Lurhala-Burhale</v>
      </c>
      <c r="BY608" s="4" t="str">
        <v>Lurhala-Burhale</v>
      </c>
      <c r="BZ608" s="4" t="str">
        <v>Lurhala-Burhale</v>
      </c>
      <c r="CA608" s="4" t="str">
        <v>Lurhala-Burhale</v>
      </c>
      <c r="CB608" s="4" t="str">
        <v>Lurhala-Burhale</v>
      </c>
      <c r="CC608" s="4" t="str">
        <v>Lurhala-Burhale</v>
      </c>
      <c r="CD608" s="4" t="str">
        <v>Lurhala-Burhale</v>
      </c>
      <c r="CE608" s="4" t="str">
        <v>Lurhala-Burhale</v>
      </c>
      <c r="CF608" s="4" t="str">
        <v>Lurhala-Burhale</v>
      </c>
      <c r="CG608" s="4" t="str">
        <v>Lurhala-Burhale</v>
      </c>
      <c r="CH608" s="4" t="str">
        <v>Lurhala-Burhale</v>
      </c>
      <c r="CJ608" s="4" t="str">
        <v>Lurhala-Burhale</v>
      </c>
      <c r="CK608" s="4" t="str">
        <v>Lurhala-Burhale</v>
      </c>
      <c r="CL608" s="4" t="str">
        <v>Lurhala-Burhale</v>
      </c>
      <c r="CM608" s="4" t="str">
        <v>Lurhala-Burhale</v>
      </c>
      <c r="CN608" s="4" t="str">
        <v>Lurhala-Burhale</v>
      </c>
      <c r="CO608" s="4" t="str">
        <v>Lurhala-Burhale</v>
      </c>
      <c r="CP608" s="4" t="str">
        <v>Lurhala-Burhale</v>
      </c>
      <c r="CQ608" s="4" t="str">
        <v>Lurhala-Burhale</v>
      </c>
      <c r="CR608" s="4" t="str">
        <v>Lurhala-Burhale</v>
      </c>
      <c r="CS608" s="4" t="str">
        <v>Lurhala-Burhale</v>
      </c>
      <c r="CT608" s="4" t="str">
        <v>Lurhala-Burhale</v>
      </c>
      <c r="CU608" s="4" t="str">
        <v>Lurhala-Burhale</v>
      </c>
      <c r="CV608" s="4" t="str">
        <v>Lurhala-Burhale</v>
      </c>
      <c r="CW608" s="4" t="str">
        <v>Lurhala-Burhale</v>
      </c>
      <c r="CX608" s="4" t="str">
        <v>Lurhala-Burhale</v>
      </c>
      <c r="CY608" s="4" t="str">
        <v>Lurhala-Burhale</v>
      </c>
      <c r="CZ608" s="4" t="str">
        <v>Lurhala-Burhale</v>
      </c>
      <c r="DA608" s="4" t="str">
        <v>Lurhala-Burhale</v>
      </c>
      <c r="DB608" s="4" t="str">
        <v>Lurhala-Burhale</v>
      </c>
      <c r="DC608" s="4" t="str">
        <v>Lurhala-Burhale</v>
      </c>
      <c r="DD608" s="4" t="str">
        <v>Lurhala-Burhale</v>
      </c>
      <c r="DE608" s="4" t="str">
        <v>Lurhala-Burhale</v>
      </c>
      <c r="DF608" s="4" t="str">
        <v>Lurhala-Burhale</v>
      </c>
      <c r="DG608" s="4" t="str">
        <v>Lurhala-Burhale</v>
      </c>
      <c r="DH608" s="4" t="str">
        <v>Lurhala-Burhale</v>
      </c>
      <c r="DI608" s="4" t="str">
        <v>Lurhala-Burhale</v>
      </c>
      <c r="DJ608" s="4" t="str">
        <v>Lurhala-Burhale</v>
      </c>
      <c r="DK608" s="4" t="str">
        <v>Lurhala-Burhale</v>
      </c>
      <c r="DL608" s="4" t="str">
        <v>Lurhala-Burhale</v>
      </c>
      <c r="DM608" s="4" t="str">
        <v>Lurhala-Burhale</v>
      </c>
      <c r="DN608" s="4" t="str">
        <v>Lurhala-Burhale</v>
      </c>
      <c r="DO608" s="4" t="str">
        <v>Lurhala-Burhale</v>
      </c>
      <c r="DP608" s="4" t="str">
        <v>Lurhala-Burhale</v>
      </c>
    </row>
    <row r="609" spans="1:120" x14ac:dyDescent="0.35">
      <c r="A609" s="4">
        <v>7.6280599999999996</v>
      </c>
      <c r="B609" s="4">
        <v>4.1869399999999999</v>
      </c>
      <c r="C609" s="4" t="s">
        <v>251</v>
      </c>
      <c r="D609" s="4" t="s">
        <v>130</v>
      </c>
      <c r="E609" s="4" t="s">
        <v>804</v>
      </c>
      <c r="F609" s="4">
        <v>250</v>
      </c>
      <c r="G609" s="4" t="str">
        <f t="shared" si="9"/>
        <v>Nigeria-Afikuyomi</v>
      </c>
      <c r="BA609" s="4" t="str">
        <v>Lushoto District, Tanga</v>
      </c>
      <c r="BB609" s="4" t="str">
        <v>Lushoto District, Tanga</v>
      </c>
      <c r="BC609" s="4" t="str">
        <v>Lushoto District, Tanga</v>
      </c>
      <c r="BD609" s="4" t="str">
        <v>Lushoto District, Tanga</v>
      </c>
      <c r="BE609" s="4" t="str">
        <v>Lushoto District, Tanga</v>
      </c>
      <c r="BF609" s="4" t="str">
        <v>Lushoto District, Tanga</v>
      </c>
      <c r="BG609" s="4" t="str">
        <v>Lushoto District, Tanga</v>
      </c>
      <c r="BH609" s="4" t="str">
        <v>Lushoto District, Tanga</v>
      </c>
      <c r="BI609" s="4" t="str">
        <v>Lushoto District, Tanga</v>
      </c>
      <c r="BJ609" s="4" t="str">
        <v>Lushoto District, Tanga</v>
      </c>
      <c r="BK609" s="4" t="str">
        <v>Lushoto District, Tanga</v>
      </c>
      <c r="BL609" s="4" t="str">
        <v>Lushoto District, Tanga</v>
      </c>
      <c r="BM609" s="4" t="str">
        <v>Lushoto District, Tanga</v>
      </c>
      <c r="BN609" s="4" t="str">
        <v>Lushoto District, Tanga</v>
      </c>
      <c r="BO609" s="4" t="str">
        <v>Lushoto District, Tanga</v>
      </c>
      <c r="BP609" s="4" t="str">
        <v>Lushoto District, Tanga</v>
      </c>
      <c r="BQ609" s="4" t="str">
        <v>Lushoto District, Tanga</v>
      </c>
      <c r="BR609" s="4" t="str">
        <v>Lushoto District, Tanga</v>
      </c>
      <c r="BS609" s="4" t="str">
        <v>Lushoto District, Tanga</v>
      </c>
      <c r="BT609" s="4" t="str">
        <v>Lushoto District, Tanga</v>
      </c>
      <c r="BU609" s="4" t="str">
        <v>Lushoto District, Tanga</v>
      </c>
      <c r="BV609" s="4" t="str">
        <v>Lushoto District, Tanga</v>
      </c>
      <c r="BW609" s="4" t="str">
        <v>Lushoto District, Tanga</v>
      </c>
      <c r="BX609" s="4" t="str">
        <v>Lushoto District, Tanga</v>
      </c>
      <c r="BY609" s="4" t="str">
        <v>Lushoto District, Tanga</v>
      </c>
      <c r="BZ609" s="4" t="str">
        <v>Lushoto District, Tanga</v>
      </c>
      <c r="CA609" s="4" t="str">
        <v>Lushoto District, Tanga</v>
      </c>
      <c r="CB609" s="4" t="str">
        <v>Lushoto District, Tanga</v>
      </c>
      <c r="CC609" s="4" t="str">
        <v>Lushoto District, Tanga</v>
      </c>
      <c r="CD609" s="4" t="str">
        <v>Lushoto District, Tanga</v>
      </c>
      <c r="CE609" s="4" t="str">
        <v>Lushoto District, Tanga</v>
      </c>
      <c r="CF609" s="4" t="str">
        <v>Lushoto District, Tanga</v>
      </c>
      <c r="CG609" s="4" t="str">
        <v>Lushoto District, Tanga</v>
      </c>
      <c r="CH609" s="4" t="str">
        <v>Lushoto District, Tanga</v>
      </c>
      <c r="CJ609" s="4" t="str">
        <v>Lushoto District, Tanga</v>
      </c>
      <c r="CK609" s="4" t="str">
        <v>Lushoto District, Tanga</v>
      </c>
      <c r="CL609" s="4" t="str">
        <v>Lushoto District, Tanga</v>
      </c>
      <c r="CM609" s="4" t="str">
        <v>Lushoto District, Tanga</v>
      </c>
      <c r="CN609" s="4" t="str">
        <v>Lushoto District, Tanga</v>
      </c>
      <c r="CO609" s="4" t="str">
        <v>Lushoto District, Tanga</v>
      </c>
      <c r="CP609" s="4" t="str">
        <v>Lushoto District, Tanga</v>
      </c>
      <c r="CQ609" s="4" t="str">
        <v>Lushoto District, Tanga</v>
      </c>
      <c r="CR609" s="4" t="str">
        <v>Lushoto District, Tanga</v>
      </c>
      <c r="CS609" s="4" t="str">
        <v>Lushoto District, Tanga</v>
      </c>
      <c r="CT609" s="4" t="str">
        <v>Lushoto District, Tanga</v>
      </c>
      <c r="CU609" s="4" t="str">
        <v>Lushoto District, Tanga</v>
      </c>
      <c r="CV609" s="4" t="str">
        <v>Lushoto District, Tanga</v>
      </c>
      <c r="CW609" s="4" t="str">
        <v>Lushoto District, Tanga</v>
      </c>
      <c r="CX609" s="4" t="str">
        <v>Lushoto District, Tanga</v>
      </c>
      <c r="CY609" s="4" t="str">
        <v>Lushoto District, Tanga</v>
      </c>
      <c r="CZ609" s="4" t="str">
        <v>Lushoto District, Tanga</v>
      </c>
      <c r="DA609" s="4" t="str">
        <v>Lushoto District, Tanga</v>
      </c>
      <c r="DB609" s="4" t="str">
        <v>Lushoto District, Tanga</v>
      </c>
      <c r="DC609" s="4" t="str">
        <v>Lushoto District, Tanga</v>
      </c>
      <c r="DD609" s="4" t="str">
        <v>Lushoto District, Tanga</v>
      </c>
      <c r="DE609" s="4" t="str">
        <v>Lushoto District, Tanga</v>
      </c>
      <c r="DF609" s="4" t="str">
        <v>Lushoto District, Tanga</v>
      </c>
      <c r="DG609" s="4" t="str">
        <v>Lushoto District, Tanga</v>
      </c>
      <c r="DH609" s="4" t="str">
        <v>Lushoto District, Tanga</v>
      </c>
      <c r="DI609" s="4" t="str">
        <v>Lushoto District, Tanga</v>
      </c>
      <c r="DJ609" s="4" t="str">
        <v>Lushoto District, Tanga</v>
      </c>
      <c r="DK609" s="4" t="str">
        <v>Lushoto District, Tanga</v>
      </c>
      <c r="DL609" s="4" t="str">
        <v>Lushoto District, Tanga</v>
      </c>
      <c r="DM609" s="4" t="str">
        <v>Lushoto District, Tanga</v>
      </c>
      <c r="DN609" s="4" t="str">
        <v>Lushoto District, Tanga</v>
      </c>
      <c r="DO609" s="4" t="str">
        <v>Lushoto District, Tanga</v>
      </c>
      <c r="DP609" s="4" t="str">
        <v>Lushoto District, Tanga</v>
      </c>
    </row>
    <row r="610" spans="1:120" x14ac:dyDescent="0.35">
      <c r="A610" s="4">
        <v>7.0833300000000001</v>
      </c>
      <c r="B610" s="4">
        <v>4.9166699999999999</v>
      </c>
      <c r="C610" s="4" t="s">
        <v>251</v>
      </c>
      <c r="D610" s="4" t="s">
        <v>138</v>
      </c>
      <c r="E610" s="4" t="s">
        <v>805</v>
      </c>
      <c r="F610" s="4">
        <v>5000</v>
      </c>
      <c r="G610" s="4" t="str">
        <f t="shared" si="9"/>
        <v>Nigeria-Agricultural Research Farm, Adeyemi College, Ondo</v>
      </c>
      <c r="BA610" s="4" t="str">
        <v>Luwero</v>
      </c>
      <c r="BB610" s="4" t="str">
        <v>Luwero</v>
      </c>
      <c r="BC610" s="4" t="str">
        <v>Luwero</v>
      </c>
      <c r="BD610" s="4" t="str">
        <v>Luwero</v>
      </c>
      <c r="BE610" s="4" t="str">
        <v>Luwero</v>
      </c>
      <c r="BF610" s="4" t="str">
        <v>Luwero</v>
      </c>
      <c r="BG610" s="4" t="str">
        <v>Luwero</v>
      </c>
      <c r="BH610" s="4" t="str">
        <v>Luwero</v>
      </c>
      <c r="BI610" s="4" t="str">
        <v>Luwero</v>
      </c>
      <c r="BJ610" s="4" t="str">
        <v>Luwero</v>
      </c>
      <c r="BK610" s="4" t="str">
        <v>Luwero</v>
      </c>
      <c r="BL610" s="4" t="str">
        <v>Luwero</v>
      </c>
      <c r="BM610" s="4" t="str">
        <v>Luwero</v>
      </c>
      <c r="BN610" s="4" t="str">
        <v>Luwero</v>
      </c>
      <c r="BO610" s="4" t="str">
        <v>Luwero</v>
      </c>
      <c r="BP610" s="4" t="str">
        <v>Luwero</v>
      </c>
      <c r="BQ610" s="4" t="str">
        <v>Luwero</v>
      </c>
      <c r="BR610" s="4" t="str">
        <v>Luwero</v>
      </c>
      <c r="BS610" s="4" t="str">
        <v>Luwero</v>
      </c>
      <c r="BT610" s="4" t="str">
        <v>Luwero</v>
      </c>
      <c r="BU610" s="4" t="str">
        <v>Luwero</v>
      </c>
      <c r="BV610" s="4" t="str">
        <v>Luwero</v>
      </c>
      <c r="BW610" s="4" t="str">
        <v>Luwero</v>
      </c>
      <c r="BX610" s="4" t="str">
        <v>Luwero</v>
      </c>
      <c r="BY610" s="4" t="str">
        <v>Luwero</v>
      </c>
      <c r="BZ610" s="4" t="str">
        <v>Luwero</v>
      </c>
      <c r="CA610" s="4" t="str">
        <v>Luwero</v>
      </c>
      <c r="CB610" s="4" t="str">
        <v>Luwero</v>
      </c>
      <c r="CC610" s="4" t="str">
        <v>Luwero</v>
      </c>
      <c r="CD610" s="4" t="str">
        <v>Luwero</v>
      </c>
      <c r="CE610" s="4" t="str">
        <v>Luwero</v>
      </c>
      <c r="CF610" s="4" t="str">
        <v>Luwero</v>
      </c>
      <c r="CG610" s="4" t="str">
        <v>Luwero</v>
      </c>
      <c r="CH610" s="4" t="str">
        <v>Luwero</v>
      </c>
      <c r="CJ610" s="4" t="str">
        <v>Luwero</v>
      </c>
      <c r="CK610" s="4" t="str">
        <v>Luwero</v>
      </c>
      <c r="CL610" s="4" t="str">
        <v>Luwero</v>
      </c>
      <c r="CM610" s="4" t="str">
        <v>Luwero</v>
      </c>
      <c r="CN610" s="4" t="str">
        <v>Luwero</v>
      </c>
      <c r="CO610" s="4" t="str">
        <v>Luwero</v>
      </c>
      <c r="CP610" s="4" t="str">
        <v>Luwero</v>
      </c>
      <c r="CQ610" s="4" t="str">
        <v>Luwero</v>
      </c>
      <c r="CR610" s="4" t="str">
        <v>Luwero</v>
      </c>
      <c r="CS610" s="4" t="str">
        <v>Luwero</v>
      </c>
      <c r="CT610" s="4" t="str">
        <v>Luwero</v>
      </c>
      <c r="CU610" s="4" t="str">
        <v>Luwero</v>
      </c>
      <c r="CV610" s="4" t="str">
        <v>Luwero</v>
      </c>
      <c r="CW610" s="4" t="str">
        <v>Luwero</v>
      </c>
      <c r="CX610" s="4" t="str">
        <v>Luwero</v>
      </c>
      <c r="CY610" s="4" t="str">
        <v>Luwero</v>
      </c>
      <c r="CZ610" s="4" t="str">
        <v>Luwero</v>
      </c>
      <c r="DA610" s="4" t="str">
        <v>Luwero</v>
      </c>
      <c r="DB610" s="4" t="str">
        <v>Luwero</v>
      </c>
      <c r="DC610" s="4" t="str">
        <v>Luwero</v>
      </c>
      <c r="DD610" s="4" t="str">
        <v>Luwero</v>
      </c>
      <c r="DE610" s="4" t="str">
        <v>Luwero</v>
      </c>
      <c r="DF610" s="4" t="str">
        <v>Luwero</v>
      </c>
      <c r="DG610" s="4" t="str">
        <v>Luwero</v>
      </c>
      <c r="DH610" s="4" t="str">
        <v>Luwero</v>
      </c>
      <c r="DI610" s="4" t="str">
        <v>Luwero</v>
      </c>
      <c r="DJ610" s="4" t="str">
        <v>Luwero</v>
      </c>
      <c r="DK610" s="4" t="str">
        <v>Luwero</v>
      </c>
      <c r="DL610" s="4" t="str">
        <v>Luwero</v>
      </c>
      <c r="DM610" s="4" t="str">
        <v>Luwero</v>
      </c>
      <c r="DN610" s="4" t="str">
        <v>Luwero</v>
      </c>
      <c r="DO610" s="4" t="str">
        <v>Luwero</v>
      </c>
      <c r="DP610" s="4" t="str">
        <v>Luwero</v>
      </c>
    </row>
    <row r="611" spans="1:120" x14ac:dyDescent="0.35">
      <c r="A611" s="4">
        <v>6.8651</v>
      </c>
      <c r="B611" s="4">
        <v>7.4137000000000004</v>
      </c>
      <c r="C611" s="4" t="s">
        <v>251</v>
      </c>
      <c r="D611" s="4" t="s">
        <v>138</v>
      </c>
      <c r="E611" s="4" t="s">
        <v>806</v>
      </c>
      <c r="F611" s="4">
        <v>200</v>
      </c>
      <c r="G611" s="4" t="str">
        <f t="shared" si="9"/>
        <v>Nigeria-Agricultural Sciences Farm, UN, Nsukka</v>
      </c>
      <c r="BA611" s="4" t="str">
        <v>Luwero.Kayunga</v>
      </c>
      <c r="BB611" s="4" t="str">
        <v>Luwero.Kayunga</v>
      </c>
      <c r="BC611" s="4" t="str">
        <v>Luwero.Kayunga</v>
      </c>
      <c r="BD611" s="4" t="str">
        <v>Luwero.Kayunga</v>
      </c>
      <c r="BE611" s="4" t="str">
        <v>Luwero.Kayunga</v>
      </c>
      <c r="BF611" s="4" t="str">
        <v>Luwero.Kayunga</v>
      </c>
      <c r="BG611" s="4" t="str">
        <v>Luwero.Kayunga</v>
      </c>
      <c r="BH611" s="4" t="str">
        <v>Luwero.Kayunga</v>
      </c>
      <c r="BI611" s="4" t="str">
        <v>Luwero.Kayunga</v>
      </c>
      <c r="BJ611" s="4" t="str">
        <v>Luwero.Kayunga</v>
      </c>
      <c r="BK611" s="4" t="str">
        <v>Luwero.Kayunga</v>
      </c>
      <c r="BL611" s="4" t="str">
        <v>Luwero.Kayunga</v>
      </c>
      <c r="BM611" s="4" t="str">
        <v>Luwero.Kayunga</v>
      </c>
      <c r="BN611" s="4" t="str">
        <v>Luwero.Kayunga</v>
      </c>
      <c r="BO611" s="4" t="str">
        <v>Luwero.Kayunga</v>
      </c>
      <c r="BP611" s="4" t="str">
        <v>Luwero.Kayunga</v>
      </c>
      <c r="BQ611" s="4" t="str">
        <v>Luwero.Kayunga</v>
      </c>
      <c r="BR611" s="4" t="str">
        <v>Luwero.Kayunga</v>
      </c>
      <c r="BS611" s="4" t="str">
        <v>Luwero.Kayunga</v>
      </c>
      <c r="BT611" s="4" t="str">
        <v>Luwero.Kayunga</v>
      </c>
      <c r="BU611" s="4" t="str">
        <v>Luwero.Kayunga</v>
      </c>
      <c r="BV611" s="4" t="str">
        <v>Luwero.Kayunga</v>
      </c>
      <c r="BW611" s="4" t="str">
        <v>Luwero.Kayunga</v>
      </c>
      <c r="BX611" s="4" t="str">
        <v>Luwero.Kayunga</v>
      </c>
      <c r="BY611" s="4" t="str">
        <v>Luwero.Kayunga</v>
      </c>
      <c r="BZ611" s="4" t="str">
        <v>Luwero.Kayunga</v>
      </c>
      <c r="CA611" s="4" t="str">
        <v>Luwero.Kayunga</v>
      </c>
      <c r="CB611" s="4" t="str">
        <v>Luwero.Kayunga</v>
      </c>
      <c r="CC611" s="4" t="str">
        <v>Luwero.Kayunga</v>
      </c>
      <c r="CD611" s="4" t="str">
        <v>Luwero.Kayunga</v>
      </c>
      <c r="CE611" s="4" t="str">
        <v>Luwero.Kayunga</v>
      </c>
      <c r="CF611" s="4" t="str">
        <v>Luwero.Kayunga</v>
      </c>
      <c r="CG611" s="4" t="str">
        <v>Luwero.Kayunga</v>
      </c>
      <c r="CH611" s="4" t="str">
        <v>Luwero.Kayunga</v>
      </c>
      <c r="CJ611" s="4" t="str">
        <v>Luwero.Kayunga</v>
      </c>
      <c r="CK611" s="4" t="str">
        <v>Luwero.Kayunga</v>
      </c>
      <c r="CL611" s="4" t="str">
        <v>Luwero.Kayunga</v>
      </c>
      <c r="CM611" s="4" t="str">
        <v>Luwero.Kayunga</v>
      </c>
      <c r="CN611" s="4" t="str">
        <v>Luwero.Kayunga</v>
      </c>
      <c r="CO611" s="4" t="str">
        <v>Luwero.Kayunga</v>
      </c>
      <c r="CP611" s="4" t="str">
        <v>Luwero.Kayunga</v>
      </c>
      <c r="CQ611" s="4" t="str">
        <v>Luwero.Kayunga</v>
      </c>
      <c r="CR611" s="4" t="str">
        <v>Luwero.Kayunga</v>
      </c>
      <c r="CS611" s="4" t="str">
        <v>Luwero.Kayunga</v>
      </c>
      <c r="CT611" s="4" t="str">
        <v>Luwero.Kayunga</v>
      </c>
      <c r="CU611" s="4" t="str">
        <v>Luwero.Kayunga</v>
      </c>
      <c r="CV611" s="4" t="str">
        <v>Luwero.Kayunga</v>
      </c>
      <c r="CW611" s="4" t="str">
        <v>Luwero.Kayunga</v>
      </c>
      <c r="CX611" s="4" t="str">
        <v>Luwero.Kayunga</v>
      </c>
      <c r="CY611" s="4" t="str">
        <v>Luwero.Kayunga</v>
      </c>
      <c r="CZ611" s="4" t="str">
        <v>Luwero.Kayunga</v>
      </c>
      <c r="DA611" s="4" t="str">
        <v>Luwero.Kayunga</v>
      </c>
      <c r="DB611" s="4" t="str">
        <v>Luwero.Kayunga</v>
      </c>
      <c r="DC611" s="4" t="str">
        <v>Luwero.Kayunga</v>
      </c>
      <c r="DD611" s="4" t="str">
        <v>Luwero.Kayunga</v>
      </c>
      <c r="DE611" s="4" t="str">
        <v>Luwero.Kayunga</v>
      </c>
      <c r="DF611" s="4" t="str">
        <v>Luwero.Kayunga</v>
      </c>
      <c r="DG611" s="4" t="str">
        <v>Luwero.Kayunga</v>
      </c>
      <c r="DH611" s="4" t="str">
        <v>Luwero.Kayunga</v>
      </c>
      <c r="DI611" s="4" t="str">
        <v>Luwero.Kayunga</v>
      </c>
      <c r="DJ611" s="4" t="str">
        <v>Luwero.Kayunga</v>
      </c>
      <c r="DK611" s="4" t="str">
        <v>Luwero.Kayunga</v>
      </c>
      <c r="DL611" s="4" t="str">
        <v>Luwero.Kayunga</v>
      </c>
      <c r="DM611" s="4" t="str">
        <v>Luwero.Kayunga</v>
      </c>
      <c r="DN611" s="4" t="str">
        <v>Luwero.Kayunga</v>
      </c>
      <c r="DO611" s="4" t="str">
        <v>Luwero.Kayunga</v>
      </c>
      <c r="DP611" s="4" t="str">
        <v>Luwero.Kayunga</v>
      </c>
    </row>
    <row r="612" spans="1:120" x14ac:dyDescent="0.35">
      <c r="A612" s="4">
        <v>11.163</v>
      </c>
      <c r="B612" s="4">
        <v>7.6349999999999998</v>
      </c>
      <c r="C612" s="4" t="s">
        <v>251</v>
      </c>
      <c r="D612" s="4" t="s">
        <v>138</v>
      </c>
      <c r="E612" s="4" t="s">
        <v>807</v>
      </c>
      <c r="F612" s="4">
        <v>500</v>
      </c>
      <c r="G612" s="4" t="str">
        <f t="shared" si="9"/>
        <v>Nigeria-Ahmadu Bello University, Zaria</v>
      </c>
      <c r="BA612" s="4" t="str">
        <v>Lycé Agricole Médji de Sekou</v>
      </c>
      <c r="BB612" s="4" t="str">
        <v>Lycé Agricole Médji de Sekou</v>
      </c>
      <c r="BC612" s="4" t="str">
        <v>Lycé Agricole Médji de Sekou</v>
      </c>
      <c r="BD612" s="4" t="str">
        <v>Lycé Agricole Médji de Sekou</v>
      </c>
      <c r="BE612" s="4" t="str">
        <v>Lycé Agricole Médji de Sekou</v>
      </c>
      <c r="BF612" s="4" t="str">
        <v>Lycé Agricole Médji de Sekou</v>
      </c>
      <c r="BG612" s="4" t="str">
        <v>Lycé Agricole Médji de Sekou</v>
      </c>
      <c r="BH612" s="4" t="str">
        <v>Lycé Agricole Médji de Sekou</v>
      </c>
      <c r="BI612" s="4" t="str">
        <v>Lycé Agricole Médji de Sekou</v>
      </c>
      <c r="BJ612" s="4" t="str">
        <v>Lycé Agricole Médji de Sekou</v>
      </c>
      <c r="BK612" s="4" t="str">
        <v>Lycé Agricole Médji de Sekou</v>
      </c>
      <c r="BL612" s="4" t="str">
        <v>Lycé Agricole Médji de Sekou</v>
      </c>
      <c r="BM612" s="4" t="str">
        <v>Lycé Agricole Médji de Sekou</v>
      </c>
      <c r="BN612" s="4" t="str">
        <v>Lycé Agricole Médji de Sekou</v>
      </c>
      <c r="BO612" s="4" t="str">
        <v>Lycé Agricole Médji de Sekou</v>
      </c>
      <c r="BP612" s="4" t="str">
        <v>Lycé Agricole Médji de Sekou</v>
      </c>
      <c r="BQ612" s="4" t="str">
        <v>Lycé Agricole Médji de Sekou</v>
      </c>
      <c r="BR612" s="4" t="str">
        <v>Lycé Agricole Médji de Sekou</v>
      </c>
      <c r="BS612" s="4" t="str">
        <v>Lycé Agricole Médji de Sekou</v>
      </c>
      <c r="BT612" s="4" t="str">
        <v>Lycé Agricole Médji de Sekou</v>
      </c>
      <c r="BU612" s="4" t="str">
        <v>Lycé Agricole Médji de Sekou</v>
      </c>
      <c r="BV612" s="4" t="str">
        <v>Lycé Agricole Médji de Sekou</v>
      </c>
      <c r="BW612" s="4" t="str">
        <v>Lycé Agricole Médji de Sekou</v>
      </c>
      <c r="BX612" s="4" t="str">
        <v>Lycé Agricole Médji de Sekou</v>
      </c>
      <c r="BY612" s="4" t="str">
        <v>Lycé Agricole Médji de Sekou</v>
      </c>
      <c r="BZ612" s="4" t="str">
        <v>Lycé Agricole Médji de Sekou</v>
      </c>
      <c r="CA612" s="4" t="str">
        <v>Lycé Agricole Médji de Sekou</v>
      </c>
      <c r="CB612" s="4" t="str">
        <v>Lycé Agricole Médji de Sekou</v>
      </c>
      <c r="CC612" s="4" t="str">
        <v>Lycé Agricole Médji de Sekou</v>
      </c>
      <c r="CD612" s="4" t="str">
        <v>Lycé Agricole Médji de Sekou</v>
      </c>
      <c r="CE612" s="4" t="str">
        <v>Lycé Agricole Médji de Sekou</v>
      </c>
      <c r="CF612" s="4" t="str">
        <v>Lycé Agricole Médji de Sekou</v>
      </c>
      <c r="CG612" s="4" t="str">
        <v>Lycé Agricole Médji de Sekou</v>
      </c>
      <c r="CH612" s="4" t="str">
        <v>Lycé Agricole Médji de Sekou</v>
      </c>
      <c r="CJ612" s="4" t="str">
        <v>Lycé Agricole Médji de Sekou</v>
      </c>
      <c r="CK612" s="4" t="str">
        <v>Lycé Agricole Médji de Sekou</v>
      </c>
      <c r="CL612" s="4" t="str">
        <v>Lycé Agricole Médji de Sekou</v>
      </c>
      <c r="CM612" s="4" t="str">
        <v>Lycé Agricole Médji de Sekou</v>
      </c>
      <c r="CN612" s="4" t="str">
        <v>Lycé Agricole Médji de Sekou</v>
      </c>
      <c r="CO612" s="4" t="str">
        <v>Lycé Agricole Médji de Sekou</v>
      </c>
      <c r="CP612" s="4" t="str">
        <v>Lycé Agricole Médji de Sekou</v>
      </c>
      <c r="CQ612" s="4" t="str">
        <v>Lycé Agricole Médji de Sekou</v>
      </c>
      <c r="CR612" s="4" t="str">
        <v>Lycé Agricole Médji de Sekou</v>
      </c>
      <c r="CS612" s="4" t="str">
        <v>Lycé Agricole Médji de Sekou</v>
      </c>
      <c r="CT612" s="4" t="str">
        <v>Lycé Agricole Médji de Sekou</v>
      </c>
      <c r="CU612" s="4" t="str">
        <v>Lycé Agricole Médji de Sekou</v>
      </c>
      <c r="CV612" s="4" t="str">
        <v>Lycé Agricole Médji de Sekou</v>
      </c>
      <c r="CW612" s="4" t="str">
        <v>Lycé Agricole Médji de Sekou</v>
      </c>
      <c r="CX612" s="4" t="str">
        <v>Lycé Agricole Médji de Sekou</v>
      </c>
      <c r="CY612" s="4" t="str">
        <v>Lycé Agricole Médji de Sekou</v>
      </c>
      <c r="CZ612" s="4" t="str">
        <v>Lycé Agricole Médji de Sekou</v>
      </c>
      <c r="DA612" s="4" t="str">
        <v>Lycé Agricole Médji de Sekou</v>
      </c>
      <c r="DB612" s="4" t="str">
        <v>Lycé Agricole Médji de Sekou</v>
      </c>
      <c r="DC612" s="4" t="str">
        <v>Lycé Agricole Médji de Sekou</v>
      </c>
      <c r="DD612" s="4" t="str">
        <v>Lycé Agricole Médji de Sekou</v>
      </c>
      <c r="DE612" s="4" t="str">
        <v>Lycé Agricole Médji de Sekou</v>
      </c>
      <c r="DF612" s="4" t="str">
        <v>Lycé Agricole Médji de Sekou</v>
      </c>
      <c r="DG612" s="4" t="str">
        <v>Lycé Agricole Médji de Sekou</v>
      </c>
      <c r="DH612" s="4" t="str">
        <v>Lycé Agricole Médji de Sekou</v>
      </c>
      <c r="DI612" s="4" t="str">
        <v>Lycé Agricole Médji de Sekou</v>
      </c>
      <c r="DJ612" s="4" t="str">
        <v>Lycé Agricole Médji de Sekou</v>
      </c>
      <c r="DK612" s="4" t="str">
        <v>Lycé Agricole Médji de Sekou</v>
      </c>
      <c r="DL612" s="4" t="str">
        <v>Lycé Agricole Médji de Sekou</v>
      </c>
      <c r="DM612" s="4" t="str">
        <v>Lycé Agricole Médji de Sekou</v>
      </c>
      <c r="DN612" s="4" t="str">
        <v>Lycé Agricole Médji de Sekou</v>
      </c>
      <c r="DO612" s="4" t="str">
        <v>Lycé Agricole Médji de Sekou</v>
      </c>
      <c r="DP612" s="4" t="str">
        <v>Lycé Agricole Médji de Sekou</v>
      </c>
    </row>
    <row r="613" spans="1:120" x14ac:dyDescent="0.35">
      <c r="A613" s="4">
        <v>7.4333299999999998</v>
      </c>
      <c r="B613" s="4">
        <v>3.8</v>
      </c>
      <c r="C613" s="4" t="s">
        <v>251</v>
      </c>
      <c r="D613" s="4" t="s">
        <v>130</v>
      </c>
      <c r="E613" s="4" t="s">
        <v>808</v>
      </c>
      <c r="F613" s="4">
        <v>917</v>
      </c>
      <c r="G613" s="4" t="str">
        <f t="shared" si="9"/>
        <v>Nigeria-Ajegunle Farm Settlement</v>
      </c>
      <c r="BA613" s="4" t="str">
        <v>LZARDI, Ukiriguru</v>
      </c>
      <c r="BB613" s="4" t="str">
        <v>LZARDI, Ukiriguru</v>
      </c>
      <c r="BC613" s="4" t="str">
        <v>LZARDI, Ukiriguru</v>
      </c>
      <c r="BD613" s="4" t="str">
        <v>LZARDI, Ukiriguru</v>
      </c>
      <c r="BE613" s="4" t="str">
        <v>LZARDI, Ukiriguru</v>
      </c>
      <c r="BF613" s="4" t="str">
        <v>LZARDI, Ukiriguru</v>
      </c>
      <c r="BG613" s="4" t="str">
        <v>LZARDI, Ukiriguru</v>
      </c>
      <c r="BH613" s="4" t="str">
        <v>LZARDI, Ukiriguru</v>
      </c>
      <c r="BI613" s="4" t="str">
        <v>LZARDI, Ukiriguru</v>
      </c>
      <c r="BJ613" s="4" t="str">
        <v>LZARDI, Ukiriguru</v>
      </c>
      <c r="BK613" s="4" t="str">
        <v>LZARDI, Ukiriguru</v>
      </c>
      <c r="BL613" s="4" t="str">
        <v>LZARDI, Ukiriguru</v>
      </c>
      <c r="BM613" s="4" t="str">
        <v>LZARDI, Ukiriguru</v>
      </c>
      <c r="BN613" s="4" t="str">
        <v>LZARDI, Ukiriguru</v>
      </c>
      <c r="BO613" s="4" t="str">
        <v>LZARDI, Ukiriguru</v>
      </c>
      <c r="BP613" s="4" t="str">
        <v>LZARDI, Ukiriguru</v>
      </c>
      <c r="BQ613" s="4" t="str">
        <v>LZARDI, Ukiriguru</v>
      </c>
      <c r="BR613" s="4" t="str">
        <v>LZARDI, Ukiriguru</v>
      </c>
      <c r="BS613" s="4" t="str">
        <v>LZARDI, Ukiriguru</v>
      </c>
      <c r="BT613" s="4" t="str">
        <v>LZARDI, Ukiriguru</v>
      </c>
      <c r="BU613" s="4" t="str">
        <v>LZARDI, Ukiriguru</v>
      </c>
      <c r="BV613" s="4" t="str">
        <v>LZARDI, Ukiriguru</v>
      </c>
      <c r="BW613" s="4" t="str">
        <v>LZARDI, Ukiriguru</v>
      </c>
      <c r="BX613" s="4" t="str">
        <v>LZARDI, Ukiriguru</v>
      </c>
      <c r="BY613" s="4" t="str">
        <v>LZARDI, Ukiriguru</v>
      </c>
      <c r="BZ613" s="4" t="str">
        <v>LZARDI, Ukiriguru</v>
      </c>
      <c r="CA613" s="4" t="str">
        <v>LZARDI, Ukiriguru</v>
      </c>
      <c r="CB613" s="4" t="str">
        <v>LZARDI, Ukiriguru</v>
      </c>
      <c r="CC613" s="4" t="str">
        <v>LZARDI, Ukiriguru</v>
      </c>
      <c r="CD613" s="4" t="str">
        <v>LZARDI, Ukiriguru</v>
      </c>
      <c r="CE613" s="4" t="str">
        <v>LZARDI, Ukiriguru</v>
      </c>
      <c r="CF613" s="4" t="str">
        <v>LZARDI, Ukiriguru</v>
      </c>
      <c r="CG613" s="4" t="str">
        <v>LZARDI, Ukiriguru</v>
      </c>
      <c r="CH613" s="4" t="str">
        <v>LZARDI, Ukiriguru</v>
      </c>
      <c r="CJ613" s="4" t="str">
        <v>LZARDI, Ukiriguru</v>
      </c>
      <c r="CK613" s="4" t="str">
        <v>LZARDI, Ukiriguru</v>
      </c>
      <c r="CL613" s="4" t="str">
        <v>LZARDI, Ukiriguru</v>
      </c>
      <c r="CM613" s="4" t="str">
        <v>LZARDI, Ukiriguru</v>
      </c>
      <c r="CN613" s="4" t="str">
        <v>LZARDI, Ukiriguru</v>
      </c>
      <c r="CO613" s="4" t="str">
        <v>LZARDI, Ukiriguru</v>
      </c>
      <c r="CP613" s="4" t="str">
        <v>LZARDI, Ukiriguru</v>
      </c>
      <c r="CQ613" s="4" t="str">
        <v>LZARDI, Ukiriguru</v>
      </c>
      <c r="CR613" s="4" t="str">
        <v>LZARDI, Ukiriguru</v>
      </c>
      <c r="CS613" s="4" t="str">
        <v>LZARDI, Ukiriguru</v>
      </c>
      <c r="CT613" s="4" t="str">
        <v>LZARDI, Ukiriguru</v>
      </c>
      <c r="CU613" s="4" t="str">
        <v>LZARDI, Ukiriguru</v>
      </c>
      <c r="CV613" s="4" t="str">
        <v>LZARDI, Ukiriguru</v>
      </c>
      <c r="CW613" s="4" t="str">
        <v>LZARDI, Ukiriguru</v>
      </c>
      <c r="CX613" s="4" t="str">
        <v>LZARDI, Ukiriguru</v>
      </c>
      <c r="CY613" s="4" t="str">
        <v>LZARDI, Ukiriguru</v>
      </c>
      <c r="CZ613" s="4" t="str">
        <v>LZARDI, Ukiriguru</v>
      </c>
      <c r="DA613" s="4" t="str">
        <v>LZARDI, Ukiriguru</v>
      </c>
      <c r="DB613" s="4" t="str">
        <v>LZARDI, Ukiriguru</v>
      </c>
      <c r="DC613" s="4" t="str">
        <v>LZARDI, Ukiriguru</v>
      </c>
      <c r="DD613" s="4" t="str">
        <v>LZARDI, Ukiriguru</v>
      </c>
      <c r="DE613" s="4" t="str">
        <v>LZARDI, Ukiriguru</v>
      </c>
      <c r="DF613" s="4" t="str">
        <v>LZARDI, Ukiriguru</v>
      </c>
      <c r="DG613" s="4" t="str">
        <v>LZARDI, Ukiriguru</v>
      </c>
      <c r="DH613" s="4" t="str">
        <v>LZARDI, Ukiriguru</v>
      </c>
      <c r="DI613" s="4" t="str">
        <v>LZARDI, Ukiriguru</v>
      </c>
      <c r="DJ613" s="4" t="str">
        <v>LZARDI, Ukiriguru</v>
      </c>
      <c r="DK613" s="4" t="str">
        <v>LZARDI, Ukiriguru</v>
      </c>
      <c r="DL613" s="4" t="str">
        <v>LZARDI, Ukiriguru</v>
      </c>
      <c r="DM613" s="4" t="str">
        <v>LZARDI, Ukiriguru</v>
      </c>
      <c r="DN613" s="4" t="str">
        <v>LZARDI, Ukiriguru</v>
      </c>
      <c r="DO613" s="4" t="str">
        <v>LZARDI, Ukiriguru</v>
      </c>
      <c r="DP613" s="4" t="str">
        <v>LZARDI, Ukiriguru</v>
      </c>
    </row>
    <row r="614" spans="1:120" x14ac:dyDescent="0.35">
      <c r="A614" s="4">
        <v>7.6509999999999998</v>
      </c>
      <c r="B614" s="4">
        <v>3.7850000000000001</v>
      </c>
      <c r="C614" s="4" t="s">
        <v>251</v>
      </c>
      <c r="D614" s="4" t="s">
        <v>130</v>
      </c>
      <c r="E614" s="4" t="s">
        <v>809</v>
      </c>
      <c r="F614" s="4">
        <v>2000</v>
      </c>
      <c r="G614" s="4" t="str">
        <f t="shared" si="9"/>
        <v>Nigeria-Ajibode</v>
      </c>
      <c r="BA614" s="4" t="str">
        <v>Maatug Research Substation, Gezira Scheme</v>
      </c>
      <c r="BB614" s="4" t="str">
        <v>Maatug Research Substation, Gezira Scheme</v>
      </c>
      <c r="BC614" s="4" t="str">
        <v>Maatug Research Substation, Gezira Scheme</v>
      </c>
      <c r="BD614" s="4" t="str">
        <v>Maatug Research Substation, Gezira Scheme</v>
      </c>
      <c r="BE614" s="4" t="str">
        <v>Maatug Research Substation, Gezira Scheme</v>
      </c>
      <c r="BF614" s="4" t="str">
        <v>Maatug Research Substation, Gezira Scheme</v>
      </c>
      <c r="BG614" s="4" t="str">
        <v>Maatug Research Substation, Gezira Scheme</v>
      </c>
      <c r="BH614" s="4" t="str">
        <v>Maatug Research Substation, Gezira Scheme</v>
      </c>
      <c r="BI614" s="4" t="str">
        <v>Maatug Research Substation, Gezira Scheme</v>
      </c>
      <c r="BJ614" s="4" t="str">
        <v>Maatug Research Substation, Gezira Scheme</v>
      </c>
      <c r="BK614" s="4" t="str">
        <v>Maatug Research Substation, Gezira Scheme</v>
      </c>
      <c r="BL614" s="4" t="str">
        <v>Maatug Research Substation, Gezira Scheme</v>
      </c>
      <c r="BM614" s="4" t="str">
        <v>Maatug Research Substation, Gezira Scheme</v>
      </c>
      <c r="BN614" s="4" t="str">
        <v>Maatug Research Substation, Gezira Scheme</v>
      </c>
      <c r="BO614" s="4" t="str">
        <v>Maatug Research Substation, Gezira Scheme</v>
      </c>
      <c r="BP614" s="4" t="str">
        <v>Maatug Research Substation, Gezira Scheme</v>
      </c>
      <c r="BQ614" s="4" t="str">
        <v>Maatug Research Substation, Gezira Scheme</v>
      </c>
      <c r="BR614" s="4" t="str">
        <v>Maatug Research Substation, Gezira Scheme</v>
      </c>
      <c r="BS614" s="4" t="str">
        <v>Maatug Research Substation, Gezira Scheme</v>
      </c>
      <c r="BT614" s="4" t="str">
        <v>Maatug Research Substation, Gezira Scheme</v>
      </c>
      <c r="BU614" s="4" t="str">
        <v>Maatug Research Substation, Gezira Scheme</v>
      </c>
      <c r="BV614" s="4" t="str">
        <v>Maatug Research Substation, Gezira Scheme</v>
      </c>
      <c r="BW614" s="4" t="str">
        <v>Maatug Research Substation, Gezira Scheme</v>
      </c>
      <c r="BX614" s="4" t="str">
        <v>Maatug Research Substation, Gezira Scheme</v>
      </c>
      <c r="BY614" s="4" t="str">
        <v>Maatug Research Substation, Gezira Scheme</v>
      </c>
      <c r="BZ614" s="4" t="str">
        <v>Maatug Research Substation, Gezira Scheme</v>
      </c>
      <c r="CA614" s="4" t="str">
        <v>Maatug Research Substation, Gezira Scheme</v>
      </c>
      <c r="CB614" s="4" t="str">
        <v>Maatug Research Substation, Gezira Scheme</v>
      </c>
      <c r="CC614" s="4" t="str">
        <v>Maatug Research Substation, Gezira Scheme</v>
      </c>
      <c r="CD614" s="4" t="str">
        <v>Maatug Research Substation, Gezira Scheme</v>
      </c>
      <c r="CE614" s="4" t="str">
        <v>Maatug Research Substation, Gezira Scheme</v>
      </c>
      <c r="CF614" s="4" t="str">
        <v>Maatug Research Substation, Gezira Scheme</v>
      </c>
      <c r="CG614" s="4" t="str">
        <v>Maatug Research Substation, Gezira Scheme</v>
      </c>
      <c r="CH614" s="4" t="str">
        <v>Maatug Research Substation, Gezira Scheme</v>
      </c>
      <c r="CJ614" s="4" t="str">
        <v>Maatug Research Substation, Gezira Scheme</v>
      </c>
      <c r="CK614" s="4" t="str">
        <v>Maatug Research Substation, Gezira Scheme</v>
      </c>
      <c r="CL614" s="4" t="str">
        <v>Maatug Research Substation, Gezira Scheme</v>
      </c>
      <c r="CM614" s="4" t="str">
        <v>Maatug Research Substation, Gezira Scheme</v>
      </c>
      <c r="CN614" s="4" t="str">
        <v>Maatug Research Substation, Gezira Scheme</v>
      </c>
      <c r="CO614" s="4" t="str">
        <v>Maatug Research Substation, Gezira Scheme</v>
      </c>
      <c r="CP614" s="4" t="str">
        <v>Maatug Research Substation, Gezira Scheme</v>
      </c>
      <c r="CQ614" s="4" t="str">
        <v>Maatug Research Substation, Gezira Scheme</v>
      </c>
      <c r="CR614" s="4" t="str">
        <v>Maatug Research Substation, Gezira Scheme</v>
      </c>
      <c r="CS614" s="4" t="str">
        <v>Maatug Research Substation, Gezira Scheme</v>
      </c>
      <c r="CT614" s="4" t="str">
        <v>Maatug Research Substation, Gezira Scheme</v>
      </c>
      <c r="CU614" s="4" t="str">
        <v>Maatug Research Substation, Gezira Scheme</v>
      </c>
      <c r="CV614" s="4" t="str">
        <v>Maatug Research Substation, Gezira Scheme</v>
      </c>
      <c r="CW614" s="4" t="str">
        <v>Maatug Research Substation, Gezira Scheme</v>
      </c>
      <c r="CX614" s="4" t="str">
        <v>Maatug Research Substation, Gezira Scheme</v>
      </c>
      <c r="CY614" s="4" t="str">
        <v>Maatug Research Substation, Gezira Scheme</v>
      </c>
      <c r="CZ614" s="4" t="str">
        <v>Maatug Research Substation, Gezira Scheme</v>
      </c>
      <c r="DA614" s="4" t="str">
        <v>Maatug Research Substation, Gezira Scheme</v>
      </c>
      <c r="DB614" s="4" t="str">
        <v>Maatug Research Substation, Gezira Scheme</v>
      </c>
      <c r="DC614" s="4" t="str">
        <v>Maatug Research Substation, Gezira Scheme</v>
      </c>
      <c r="DD614" s="4" t="str">
        <v>Maatug Research Substation, Gezira Scheme</v>
      </c>
      <c r="DE614" s="4" t="str">
        <v>Maatug Research Substation, Gezira Scheme</v>
      </c>
      <c r="DF614" s="4" t="str">
        <v>Maatug Research Substation, Gezira Scheme</v>
      </c>
      <c r="DG614" s="4" t="str">
        <v>Maatug Research Substation, Gezira Scheme</v>
      </c>
      <c r="DH614" s="4" t="str">
        <v>Maatug Research Substation, Gezira Scheme</v>
      </c>
      <c r="DI614" s="4" t="str">
        <v>Maatug Research Substation, Gezira Scheme</v>
      </c>
      <c r="DJ614" s="4" t="str">
        <v>Maatug Research Substation, Gezira Scheme</v>
      </c>
      <c r="DK614" s="4" t="str">
        <v>Maatug Research Substation, Gezira Scheme</v>
      </c>
      <c r="DL614" s="4" t="str">
        <v>Maatug Research Substation, Gezira Scheme</v>
      </c>
      <c r="DM614" s="4" t="str">
        <v>Maatug Research Substation, Gezira Scheme</v>
      </c>
      <c r="DN614" s="4" t="str">
        <v>Maatug Research Substation, Gezira Scheme</v>
      </c>
      <c r="DO614" s="4" t="str">
        <v>Maatug Research Substation, Gezira Scheme</v>
      </c>
      <c r="DP614" s="4" t="str">
        <v>Maatug Research Substation, Gezira Scheme</v>
      </c>
    </row>
    <row r="615" spans="1:120" x14ac:dyDescent="0.35">
      <c r="A615" s="4">
        <v>7.6509999999999998</v>
      </c>
      <c r="B615" s="4">
        <v>3.7850000000000001</v>
      </c>
      <c r="C615" s="4" t="s">
        <v>251</v>
      </c>
      <c r="D615" s="4" t="s">
        <v>130</v>
      </c>
      <c r="E615" s="4" t="s">
        <v>810</v>
      </c>
      <c r="F615" s="4">
        <v>2000</v>
      </c>
      <c r="G615" s="4" t="str">
        <f t="shared" si="9"/>
        <v>Nigeria-Ajibode (farm 1)</v>
      </c>
      <c r="BA615" s="4" t="str">
        <v>Machakos</v>
      </c>
      <c r="BB615" s="4" t="str">
        <v>Machakos</v>
      </c>
      <c r="BC615" s="4" t="str">
        <v>Machakos</v>
      </c>
      <c r="BD615" s="4" t="str">
        <v>Machakos</v>
      </c>
      <c r="BE615" s="4" t="str">
        <v>Machakos</v>
      </c>
      <c r="BF615" s="4" t="str">
        <v>Machakos</v>
      </c>
      <c r="BG615" s="4" t="str">
        <v>Machakos</v>
      </c>
      <c r="BH615" s="4" t="str">
        <v>Machakos</v>
      </c>
      <c r="BI615" s="4" t="str">
        <v>Machakos</v>
      </c>
      <c r="BJ615" s="4" t="str">
        <v>Machakos</v>
      </c>
      <c r="BK615" s="4" t="str">
        <v>Machakos</v>
      </c>
      <c r="BL615" s="4" t="str">
        <v>Machakos</v>
      </c>
      <c r="BM615" s="4" t="str">
        <v>Machakos</v>
      </c>
      <c r="BN615" s="4" t="str">
        <v>Machakos</v>
      </c>
      <c r="BO615" s="4" t="str">
        <v>Machakos</v>
      </c>
      <c r="BP615" s="4" t="str">
        <v>Machakos</v>
      </c>
      <c r="BQ615" s="4" t="str">
        <v>Machakos</v>
      </c>
      <c r="BR615" s="4" t="str">
        <v>Machakos</v>
      </c>
      <c r="BS615" s="4" t="str">
        <v>Machakos</v>
      </c>
      <c r="BT615" s="4" t="str">
        <v>Machakos</v>
      </c>
      <c r="BU615" s="4" t="str">
        <v>Machakos</v>
      </c>
      <c r="BV615" s="4" t="str">
        <v>Machakos</v>
      </c>
      <c r="BW615" s="4" t="str">
        <v>Machakos</v>
      </c>
      <c r="BX615" s="4" t="str">
        <v>Machakos</v>
      </c>
      <c r="BY615" s="4" t="str">
        <v>Machakos</v>
      </c>
      <c r="BZ615" s="4" t="str">
        <v>Machakos</v>
      </c>
      <c r="CA615" s="4" t="str">
        <v>Machakos</v>
      </c>
      <c r="CB615" s="4" t="str">
        <v>Machakos</v>
      </c>
      <c r="CC615" s="4" t="str">
        <v>Machakos</v>
      </c>
      <c r="CD615" s="4" t="str">
        <v>Machakos</v>
      </c>
      <c r="CE615" s="4" t="str">
        <v>Machakos</v>
      </c>
      <c r="CF615" s="4" t="str">
        <v>Machakos</v>
      </c>
      <c r="CG615" s="4" t="str">
        <v>Machakos</v>
      </c>
      <c r="CH615" s="4" t="str">
        <v>Machakos</v>
      </c>
      <c r="CJ615" s="4" t="str">
        <v>Machakos</v>
      </c>
      <c r="CK615" s="4" t="str">
        <v>Machakos</v>
      </c>
      <c r="CL615" s="4" t="str">
        <v>Machakos</v>
      </c>
      <c r="CM615" s="4" t="str">
        <v>Machakos</v>
      </c>
      <c r="CN615" s="4" t="str">
        <v>Machakos</v>
      </c>
      <c r="CO615" s="4" t="str">
        <v>Machakos</v>
      </c>
      <c r="CP615" s="4" t="str">
        <v>Machakos</v>
      </c>
      <c r="CQ615" s="4" t="str">
        <v>Machakos</v>
      </c>
      <c r="CR615" s="4" t="str">
        <v>Machakos</v>
      </c>
      <c r="CS615" s="4" t="str">
        <v>Machakos</v>
      </c>
      <c r="CT615" s="4" t="str">
        <v>Machakos</v>
      </c>
      <c r="CU615" s="4" t="str">
        <v>Machakos</v>
      </c>
      <c r="CV615" s="4" t="str">
        <v>Machakos</v>
      </c>
      <c r="CW615" s="4" t="str">
        <v>Machakos</v>
      </c>
      <c r="CX615" s="4" t="str">
        <v>Machakos</v>
      </c>
      <c r="CY615" s="4" t="str">
        <v>Machakos</v>
      </c>
      <c r="CZ615" s="4" t="str">
        <v>Machakos</v>
      </c>
      <c r="DA615" s="4" t="str">
        <v>Machakos</v>
      </c>
      <c r="DB615" s="4" t="str">
        <v>Machakos</v>
      </c>
      <c r="DC615" s="4" t="str">
        <v>Machakos</v>
      </c>
      <c r="DD615" s="4" t="str">
        <v>Machakos</v>
      </c>
      <c r="DE615" s="4" t="str">
        <v>Machakos</v>
      </c>
      <c r="DF615" s="4" t="str">
        <v>Machakos</v>
      </c>
      <c r="DG615" s="4" t="str">
        <v>Machakos</v>
      </c>
      <c r="DH615" s="4" t="str">
        <v>Machakos</v>
      </c>
      <c r="DI615" s="4" t="str">
        <v>Machakos</v>
      </c>
      <c r="DJ615" s="4" t="str">
        <v>Machakos</v>
      </c>
      <c r="DK615" s="4" t="str">
        <v>Machakos</v>
      </c>
      <c r="DL615" s="4" t="str">
        <v>Machakos</v>
      </c>
      <c r="DM615" s="4" t="str">
        <v>Machakos</v>
      </c>
      <c r="DN615" s="4" t="str">
        <v>Machakos</v>
      </c>
      <c r="DO615" s="4" t="str">
        <v>Machakos</v>
      </c>
      <c r="DP615" s="4" t="str">
        <v>Machakos</v>
      </c>
    </row>
    <row r="616" spans="1:120" x14ac:dyDescent="0.35">
      <c r="A616" s="4">
        <v>7.6509999999999998</v>
      </c>
      <c r="B616" s="4">
        <v>3.7850000000000001</v>
      </c>
      <c r="C616" s="4" t="s">
        <v>251</v>
      </c>
      <c r="D616" s="4" t="s">
        <v>130</v>
      </c>
      <c r="E616" s="4" t="s">
        <v>811</v>
      </c>
      <c r="F616" s="4">
        <v>250</v>
      </c>
      <c r="G616" s="4" t="str">
        <f t="shared" si="9"/>
        <v>Nigeria-Alabata</v>
      </c>
      <c r="BA616" s="4" t="str">
        <v>Machanga</v>
      </c>
      <c r="BB616" s="4" t="str">
        <v>Machanga</v>
      </c>
      <c r="BC616" s="4" t="str">
        <v>Machanga</v>
      </c>
      <c r="BD616" s="4" t="str">
        <v>Machanga</v>
      </c>
      <c r="BE616" s="4" t="str">
        <v>Machanga</v>
      </c>
      <c r="BF616" s="4" t="str">
        <v>Machanga</v>
      </c>
      <c r="BG616" s="4" t="str">
        <v>Machanga</v>
      </c>
      <c r="BH616" s="4" t="str">
        <v>Machanga</v>
      </c>
      <c r="BI616" s="4" t="str">
        <v>Machanga</v>
      </c>
      <c r="BJ616" s="4" t="str">
        <v>Machanga</v>
      </c>
      <c r="BK616" s="4" t="str">
        <v>Machanga</v>
      </c>
      <c r="BL616" s="4" t="str">
        <v>Machanga</v>
      </c>
      <c r="BM616" s="4" t="str">
        <v>Machanga</v>
      </c>
      <c r="BN616" s="4" t="str">
        <v>Machanga</v>
      </c>
      <c r="BO616" s="4" t="str">
        <v>Machanga</v>
      </c>
      <c r="BP616" s="4" t="str">
        <v>Machanga</v>
      </c>
      <c r="BQ616" s="4" t="str">
        <v>Machanga</v>
      </c>
      <c r="BR616" s="4" t="str">
        <v>Machanga</v>
      </c>
      <c r="BS616" s="4" t="str">
        <v>Machanga</v>
      </c>
      <c r="BT616" s="4" t="str">
        <v>Machanga</v>
      </c>
      <c r="BU616" s="4" t="str">
        <v>Machanga</v>
      </c>
      <c r="BV616" s="4" t="str">
        <v>Machanga</v>
      </c>
      <c r="BW616" s="4" t="str">
        <v>Machanga</v>
      </c>
      <c r="BX616" s="4" t="str">
        <v>Machanga</v>
      </c>
      <c r="BY616" s="4" t="str">
        <v>Machanga</v>
      </c>
      <c r="BZ616" s="4" t="str">
        <v>Machanga</v>
      </c>
      <c r="CA616" s="4" t="str">
        <v>Machanga</v>
      </c>
      <c r="CB616" s="4" t="str">
        <v>Machanga</v>
      </c>
      <c r="CC616" s="4" t="str">
        <v>Machanga</v>
      </c>
      <c r="CD616" s="4" t="str">
        <v>Machanga</v>
      </c>
      <c r="CE616" s="4" t="str">
        <v>Machanga</v>
      </c>
      <c r="CF616" s="4" t="str">
        <v>Machanga</v>
      </c>
      <c r="CG616" s="4" t="str">
        <v>Machanga</v>
      </c>
      <c r="CH616" s="4" t="str">
        <v>Machanga</v>
      </c>
      <c r="CJ616" s="4" t="str">
        <v>Machanga</v>
      </c>
      <c r="CK616" s="4" t="str">
        <v>Machanga</v>
      </c>
      <c r="CL616" s="4" t="str">
        <v>Machanga</v>
      </c>
      <c r="CM616" s="4" t="str">
        <v>Machanga</v>
      </c>
      <c r="CN616" s="4" t="str">
        <v>Machanga</v>
      </c>
      <c r="CO616" s="4" t="str">
        <v>Machanga</v>
      </c>
      <c r="CP616" s="4" t="str">
        <v>Machanga</v>
      </c>
      <c r="CQ616" s="4" t="str">
        <v>Machanga</v>
      </c>
      <c r="CR616" s="4" t="str">
        <v>Machanga</v>
      </c>
      <c r="CS616" s="4" t="str">
        <v>Machanga</v>
      </c>
      <c r="CT616" s="4" t="str">
        <v>Machanga</v>
      </c>
      <c r="CU616" s="4" t="str">
        <v>Machanga</v>
      </c>
      <c r="CV616" s="4" t="str">
        <v>Machanga</v>
      </c>
      <c r="CW616" s="4" t="str">
        <v>Machanga</v>
      </c>
      <c r="CX616" s="4" t="str">
        <v>Machanga</v>
      </c>
      <c r="CY616" s="4" t="str">
        <v>Machanga</v>
      </c>
      <c r="CZ616" s="4" t="str">
        <v>Machanga</v>
      </c>
      <c r="DA616" s="4" t="str">
        <v>Machanga</v>
      </c>
      <c r="DB616" s="4" t="str">
        <v>Machanga</v>
      </c>
      <c r="DC616" s="4" t="str">
        <v>Machanga</v>
      </c>
      <c r="DD616" s="4" t="str">
        <v>Machanga</v>
      </c>
      <c r="DE616" s="4" t="str">
        <v>Machanga</v>
      </c>
      <c r="DF616" s="4" t="str">
        <v>Machanga</v>
      </c>
      <c r="DG616" s="4" t="str">
        <v>Machanga</v>
      </c>
      <c r="DH616" s="4" t="str">
        <v>Machanga</v>
      </c>
      <c r="DI616" s="4" t="str">
        <v>Machanga</v>
      </c>
      <c r="DJ616" s="4" t="str">
        <v>Machanga</v>
      </c>
      <c r="DK616" s="4" t="str">
        <v>Machanga</v>
      </c>
      <c r="DL616" s="4" t="str">
        <v>Machanga</v>
      </c>
      <c r="DM616" s="4" t="str">
        <v>Machanga</v>
      </c>
      <c r="DN616" s="4" t="str">
        <v>Machanga</v>
      </c>
      <c r="DO616" s="4" t="str">
        <v>Machanga</v>
      </c>
      <c r="DP616" s="4" t="str">
        <v>Machanga</v>
      </c>
    </row>
    <row r="617" spans="1:120" x14ac:dyDescent="0.35">
      <c r="A617" s="4">
        <v>7.6509999999999998</v>
      </c>
      <c r="B617" s="4">
        <v>3.7850000000000001</v>
      </c>
      <c r="C617" s="4" t="s">
        <v>251</v>
      </c>
      <c r="D617" s="4" t="s">
        <v>130</v>
      </c>
      <c r="E617" s="4" t="s">
        <v>811</v>
      </c>
      <c r="F617" s="4">
        <v>2000</v>
      </c>
      <c r="G617" s="4" t="str">
        <f t="shared" si="9"/>
        <v>Nigeria-Alabata</v>
      </c>
      <c r="BA617" s="4" t="str">
        <v>Machinga</v>
      </c>
      <c r="BB617" s="4" t="str">
        <v>Machinga</v>
      </c>
      <c r="BC617" s="4" t="str">
        <v>Machinga</v>
      </c>
      <c r="BD617" s="4" t="str">
        <v>Machinga</v>
      </c>
      <c r="BE617" s="4" t="str">
        <v>Machinga</v>
      </c>
      <c r="BF617" s="4" t="str">
        <v>Machinga</v>
      </c>
      <c r="BG617" s="4" t="str">
        <v>Machinga</v>
      </c>
      <c r="BH617" s="4" t="str">
        <v>Machinga</v>
      </c>
      <c r="BI617" s="4" t="str">
        <v>Machinga</v>
      </c>
      <c r="BJ617" s="4" t="str">
        <v>Machinga</v>
      </c>
      <c r="BK617" s="4" t="str">
        <v>Machinga</v>
      </c>
      <c r="BL617" s="4" t="str">
        <v>Machinga</v>
      </c>
      <c r="BM617" s="4" t="str">
        <v>Machinga</v>
      </c>
      <c r="BN617" s="4" t="str">
        <v>Machinga</v>
      </c>
      <c r="BO617" s="4" t="str">
        <v>Machinga</v>
      </c>
      <c r="BP617" s="4" t="str">
        <v>Machinga</v>
      </c>
      <c r="BQ617" s="4" t="str">
        <v>Machinga</v>
      </c>
      <c r="BR617" s="4" t="str">
        <v>Machinga</v>
      </c>
      <c r="BS617" s="4" t="str">
        <v>Machinga</v>
      </c>
      <c r="BT617" s="4" t="str">
        <v>Machinga</v>
      </c>
      <c r="BU617" s="4" t="str">
        <v>Machinga</v>
      </c>
      <c r="BV617" s="4" t="str">
        <v>Machinga</v>
      </c>
      <c r="BW617" s="4" t="str">
        <v>Machinga</v>
      </c>
      <c r="BX617" s="4" t="str">
        <v>Machinga</v>
      </c>
      <c r="BY617" s="4" t="str">
        <v>Machinga</v>
      </c>
      <c r="BZ617" s="4" t="str">
        <v>Machinga</v>
      </c>
      <c r="CA617" s="4" t="str">
        <v>Machinga</v>
      </c>
      <c r="CB617" s="4" t="str">
        <v>Machinga</v>
      </c>
      <c r="CC617" s="4" t="str">
        <v>Machinga</v>
      </c>
      <c r="CD617" s="4" t="str">
        <v>Machinga</v>
      </c>
      <c r="CE617" s="4" t="str">
        <v>Machinga</v>
      </c>
      <c r="CF617" s="4" t="str">
        <v>Machinga</v>
      </c>
      <c r="CG617" s="4" t="str">
        <v>Machinga</v>
      </c>
      <c r="CH617" s="4" t="str">
        <v>Machinga</v>
      </c>
      <c r="CJ617" s="4" t="str">
        <v>Machinga</v>
      </c>
      <c r="CK617" s="4" t="str">
        <v>Machinga</v>
      </c>
      <c r="CL617" s="4" t="str">
        <v>Machinga</v>
      </c>
      <c r="CM617" s="4" t="str">
        <v>Machinga</v>
      </c>
      <c r="CN617" s="4" t="str">
        <v>Machinga</v>
      </c>
      <c r="CO617" s="4" t="str">
        <v>Machinga</v>
      </c>
      <c r="CP617" s="4" t="str">
        <v>Machinga</v>
      </c>
      <c r="CQ617" s="4" t="str">
        <v>Machinga</v>
      </c>
      <c r="CR617" s="4" t="str">
        <v>Machinga</v>
      </c>
      <c r="CS617" s="4" t="str">
        <v>Machinga</v>
      </c>
      <c r="CT617" s="4" t="str">
        <v>Machinga</v>
      </c>
      <c r="CU617" s="4" t="str">
        <v>Machinga</v>
      </c>
      <c r="CV617" s="4" t="str">
        <v>Machinga</v>
      </c>
      <c r="CW617" s="4" t="str">
        <v>Machinga</v>
      </c>
      <c r="CX617" s="4" t="str">
        <v>Machinga</v>
      </c>
      <c r="CY617" s="4" t="str">
        <v>Machinga</v>
      </c>
      <c r="CZ617" s="4" t="str">
        <v>Machinga</v>
      </c>
      <c r="DA617" s="4" t="str">
        <v>Machinga</v>
      </c>
      <c r="DB617" s="4" t="str">
        <v>Machinga</v>
      </c>
      <c r="DC617" s="4" t="str">
        <v>Machinga</v>
      </c>
      <c r="DD617" s="4" t="str">
        <v>Machinga</v>
      </c>
      <c r="DE617" s="4" t="str">
        <v>Machinga</v>
      </c>
      <c r="DF617" s="4" t="str">
        <v>Machinga</v>
      </c>
      <c r="DG617" s="4" t="str">
        <v>Machinga</v>
      </c>
      <c r="DH617" s="4" t="str">
        <v>Machinga</v>
      </c>
      <c r="DI617" s="4" t="str">
        <v>Machinga</v>
      </c>
      <c r="DJ617" s="4" t="str">
        <v>Machinga</v>
      </c>
      <c r="DK617" s="4" t="str">
        <v>Machinga</v>
      </c>
      <c r="DL617" s="4" t="str">
        <v>Machinga</v>
      </c>
      <c r="DM617" s="4" t="str">
        <v>Machinga</v>
      </c>
      <c r="DN617" s="4" t="str">
        <v>Machinga</v>
      </c>
      <c r="DO617" s="4" t="str">
        <v>Machinga</v>
      </c>
      <c r="DP617" s="4" t="str">
        <v>Machinga</v>
      </c>
    </row>
    <row r="618" spans="1:120" x14ac:dyDescent="0.35">
      <c r="A618" s="4">
        <v>7.5833300000000001</v>
      </c>
      <c r="B618" s="4">
        <v>3.8666700000000001</v>
      </c>
      <c r="C618" s="4" t="s">
        <v>251</v>
      </c>
      <c r="D618" s="4" t="s">
        <v>130</v>
      </c>
      <c r="E618" s="4" t="s">
        <v>811</v>
      </c>
      <c r="F618" s="4">
        <v>917</v>
      </c>
      <c r="G618" s="4" t="str">
        <f t="shared" si="9"/>
        <v>Nigeria-Alabata</v>
      </c>
      <c r="BA618" s="4" t="str">
        <v>Machinga.Kasungu</v>
      </c>
      <c r="BB618" s="4" t="str">
        <v>Machinga.Kasungu</v>
      </c>
      <c r="BC618" s="4" t="str">
        <v>Machinga.Kasungu</v>
      </c>
      <c r="BD618" s="4" t="str">
        <v>Machinga.Kasungu</v>
      </c>
      <c r="BE618" s="4" t="str">
        <v>Machinga.Kasungu</v>
      </c>
      <c r="BF618" s="4" t="str">
        <v>Machinga.Kasungu</v>
      </c>
      <c r="BG618" s="4" t="str">
        <v>Machinga.Kasungu</v>
      </c>
      <c r="BH618" s="4" t="str">
        <v>Machinga.Kasungu</v>
      </c>
      <c r="BI618" s="4" t="str">
        <v>Machinga.Kasungu</v>
      </c>
      <c r="BJ618" s="4" t="str">
        <v>Machinga.Kasungu</v>
      </c>
      <c r="BK618" s="4" t="str">
        <v>Machinga.Kasungu</v>
      </c>
      <c r="BL618" s="4" t="str">
        <v>Machinga.Kasungu</v>
      </c>
      <c r="BM618" s="4" t="str">
        <v>Machinga.Kasungu</v>
      </c>
      <c r="BN618" s="4" t="str">
        <v>Machinga.Kasungu</v>
      </c>
      <c r="BO618" s="4" t="str">
        <v>Machinga.Kasungu</v>
      </c>
      <c r="BP618" s="4" t="str">
        <v>Machinga.Kasungu</v>
      </c>
      <c r="BQ618" s="4" t="str">
        <v>Machinga.Kasungu</v>
      </c>
      <c r="BR618" s="4" t="str">
        <v>Machinga.Kasungu</v>
      </c>
      <c r="BS618" s="4" t="str">
        <v>Machinga.Kasungu</v>
      </c>
      <c r="BT618" s="4" t="str">
        <v>Machinga.Kasungu</v>
      </c>
      <c r="BU618" s="4" t="str">
        <v>Machinga.Kasungu</v>
      </c>
      <c r="BV618" s="4" t="str">
        <v>Machinga.Kasungu</v>
      </c>
      <c r="BW618" s="4" t="str">
        <v>Machinga.Kasungu</v>
      </c>
      <c r="BX618" s="4" t="str">
        <v>Machinga.Kasungu</v>
      </c>
      <c r="BY618" s="4" t="str">
        <v>Machinga.Kasungu</v>
      </c>
      <c r="BZ618" s="4" t="str">
        <v>Machinga.Kasungu</v>
      </c>
      <c r="CA618" s="4" t="str">
        <v>Machinga.Kasungu</v>
      </c>
      <c r="CB618" s="4" t="str">
        <v>Machinga.Kasungu</v>
      </c>
      <c r="CC618" s="4" t="str">
        <v>Machinga.Kasungu</v>
      </c>
      <c r="CD618" s="4" t="str">
        <v>Machinga.Kasungu</v>
      </c>
      <c r="CE618" s="4" t="str">
        <v>Machinga.Kasungu</v>
      </c>
      <c r="CF618" s="4" t="str">
        <v>Machinga.Kasungu</v>
      </c>
      <c r="CG618" s="4" t="str">
        <v>Machinga.Kasungu</v>
      </c>
      <c r="CH618" s="4" t="str">
        <v>Machinga.Kasungu</v>
      </c>
      <c r="CJ618" s="4" t="str">
        <v>Machinga.Kasungu</v>
      </c>
      <c r="CK618" s="4" t="str">
        <v>Machinga.Kasungu</v>
      </c>
      <c r="CL618" s="4" t="str">
        <v>Machinga.Kasungu</v>
      </c>
      <c r="CM618" s="4" t="str">
        <v>Machinga.Kasungu</v>
      </c>
      <c r="CN618" s="4" t="str">
        <v>Machinga.Kasungu</v>
      </c>
      <c r="CO618" s="4" t="str">
        <v>Machinga.Kasungu</v>
      </c>
      <c r="CP618" s="4" t="str">
        <v>Machinga.Kasungu</v>
      </c>
      <c r="CQ618" s="4" t="str">
        <v>Machinga.Kasungu</v>
      </c>
      <c r="CR618" s="4" t="str">
        <v>Machinga.Kasungu</v>
      </c>
      <c r="CS618" s="4" t="str">
        <v>Machinga.Kasungu</v>
      </c>
      <c r="CT618" s="4" t="str">
        <v>Machinga.Kasungu</v>
      </c>
      <c r="CU618" s="4" t="str">
        <v>Machinga.Kasungu</v>
      </c>
      <c r="CV618" s="4" t="str">
        <v>Machinga.Kasungu</v>
      </c>
      <c r="CW618" s="4" t="str">
        <v>Machinga.Kasungu</v>
      </c>
      <c r="CX618" s="4" t="str">
        <v>Machinga.Kasungu</v>
      </c>
      <c r="CY618" s="4" t="str">
        <v>Machinga.Kasungu</v>
      </c>
      <c r="CZ618" s="4" t="str">
        <v>Machinga.Kasungu</v>
      </c>
      <c r="DA618" s="4" t="str">
        <v>Machinga.Kasungu</v>
      </c>
      <c r="DB618" s="4" t="str">
        <v>Machinga.Kasungu</v>
      </c>
      <c r="DC618" s="4" t="str">
        <v>Machinga.Kasungu</v>
      </c>
      <c r="DD618" s="4" t="str">
        <v>Machinga.Kasungu</v>
      </c>
      <c r="DE618" s="4" t="str">
        <v>Machinga.Kasungu</v>
      </c>
      <c r="DF618" s="4" t="str">
        <v>Machinga.Kasungu</v>
      </c>
      <c r="DG618" s="4" t="str">
        <v>Machinga.Kasungu</v>
      </c>
      <c r="DH618" s="4" t="str">
        <v>Machinga.Kasungu</v>
      </c>
      <c r="DI618" s="4" t="str">
        <v>Machinga.Kasungu</v>
      </c>
      <c r="DJ618" s="4" t="str">
        <v>Machinga.Kasungu</v>
      </c>
      <c r="DK618" s="4" t="str">
        <v>Machinga.Kasungu</v>
      </c>
      <c r="DL618" s="4" t="str">
        <v>Machinga.Kasungu</v>
      </c>
      <c r="DM618" s="4" t="str">
        <v>Machinga.Kasungu</v>
      </c>
      <c r="DN618" s="4" t="str">
        <v>Machinga.Kasungu</v>
      </c>
      <c r="DO618" s="4" t="str">
        <v>Machinga.Kasungu</v>
      </c>
      <c r="DP618" s="4" t="str">
        <v>Machinga.Kasungu</v>
      </c>
    </row>
    <row r="619" spans="1:120" x14ac:dyDescent="0.35">
      <c r="A619" s="4">
        <v>6.8517000000000001</v>
      </c>
      <c r="B619" s="4">
        <v>7.4265999999999996</v>
      </c>
      <c r="C619" s="4" t="s">
        <v>251</v>
      </c>
      <c r="D619" s="4" t="s">
        <v>138</v>
      </c>
      <c r="E619" s="4" t="s">
        <v>812</v>
      </c>
      <c r="F619" s="4">
        <v>400</v>
      </c>
      <c r="G619" s="4" t="str">
        <f t="shared" si="9"/>
        <v>Nigeria-Animal Sciences Farm, UN, Nsukka</v>
      </c>
      <c r="BA619" s="4" t="str">
        <v>Madziwa</v>
      </c>
      <c r="BB619" s="4" t="str">
        <v>Madziwa</v>
      </c>
      <c r="BC619" s="4" t="str">
        <v>Madziwa</v>
      </c>
      <c r="BD619" s="4" t="str">
        <v>Madziwa</v>
      </c>
      <c r="BE619" s="4" t="str">
        <v>Madziwa</v>
      </c>
      <c r="BF619" s="4" t="str">
        <v>Madziwa</v>
      </c>
      <c r="BG619" s="4" t="str">
        <v>Madziwa</v>
      </c>
      <c r="BH619" s="4" t="str">
        <v>Madziwa</v>
      </c>
      <c r="BI619" s="4" t="str">
        <v>Madziwa</v>
      </c>
      <c r="BJ619" s="4" t="str">
        <v>Madziwa</v>
      </c>
      <c r="BK619" s="4" t="str">
        <v>Madziwa</v>
      </c>
      <c r="BL619" s="4" t="str">
        <v>Madziwa</v>
      </c>
      <c r="BM619" s="4" t="str">
        <v>Madziwa</v>
      </c>
      <c r="BN619" s="4" t="str">
        <v>Madziwa</v>
      </c>
      <c r="BO619" s="4" t="str">
        <v>Madziwa</v>
      </c>
      <c r="BP619" s="4" t="str">
        <v>Madziwa</v>
      </c>
      <c r="BQ619" s="4" t="str">
        <v>Madziwa</v>
      </c>
      <c r="BR619" s="4" t="str">
        <v>Madziwa</v>
      </c>
      <c r="BS619" s="4" t="str">
        <v>Madziwa</v>
      </c>
      <c r="BT619" s="4" t="str">
        <v>Madziwa</v>
      </c>
      <c r="BU619" s="4" t="str">
        <v>Madziwa</v>
      </c>
      <c r="BV619" s="4" t="str">
        <v>Madziwa</v>
      </c>
      <c r="BW619" s="4" t="str">
        <v>Madziwa</v>
      </c>
      <c r="BX619" s="4" t="str">
        <v>Madziwa</v>
      </c>
      <c r="BY619" s="4" t="str">
        <v>Madziwa</v>
      </c>
      <c r="BZ619" s="4" t="str">
        <v>Madziwa</v>
      </c>
      <c r="CA619" s="4" t="str">
        <v>Madziwa</v>
      </c>
      <c r="CB619" s="4" t="str">
        <v>Madziwa</v>
      </c>
      <c r="CC619" s="4" t="str">
        <v>Madziwa</v>
      </c>
      <c r="CD619" s="4" t="str">
        <v>Madziwa</v>
      </c>
      <c r="CE619" s="4" t="str">
        <v>Madziwa</v>
      </c>
      <c r="CF619" s="4" t="str">
        <v>Madziwa</v>
      </c>
      <c r="CG619" s="4" t="str">
        <v>Madziwa</v>
      </c>
      <c r="CH619" s="4" t="str">
        <v>Madziwa</v>
      </c>
      <c r="CJ619" s="4" t="str">
        <v>Madziwa</v>
      </c>
      <c r="CK619" s="4" t="str">
        <v>Madziwa</v>
      </c>
      <c r="CL619" s="4" t="str">
        <v>Madziwa</v>
      </c>
      <c r="CM619" s="4" t="str">
        <v>Madziwa</v>
      </c>
      <c r="CN619" s="4" t="str">
        <v>Madziwa</v>
      </c>
      <c r="CO619" s="4" t="str">
        <v>Madziwa</v>
      </c>
      <c r="CP619" s="4" t="str">
        <v>Madziwa</v>
      </c>
      <c r="CQ619" s="4" t="str">
        <v>Madziwa</v>
      </c>
      <c r="CR619" s="4" t="str">
        <v>Madziwa</v>
      </c>
      <c r="CS619" s="4" t="str">
        <v>Madziwa</v>
      </c>
      <c r="CT619" s="4" t="str">
        <v>Madziwa</v>
      </c>
      <c r="CU619" s="4" t="str">
        <v>Madziwa</v>
      </c>
      <c r="CV619" s="4" t="str">
        <v>Madziwa</v>
      </c>
      <c r="CW619" s="4" t="str">
        <v>Madziwa</v>
      </c>
      <c r="CX619" s="4" t="str">
        <v>Madziwa</v>
      </c>
      <c r="CY619" s="4" t="str">
        <v>Madziwa</v>
      </c>
      <c r="CZ619" s="4" t="str">
        <v>Madziwa</v>
      </c>
      <c r="DA619" s="4" t="str">
        <v>Madziwa</v>
      </c>
      <c r="DB619" s="4" t="str">
        <v>Madziwa</v>
      </c>
      <c r="DC619" s="4" t="str">
        <v>Madziwa</v>
      </c>
      <c r="DD619" s="4" t="str">
        <v>Madziwa</v>
      </c>
      <c r="DE619" s="4" t="str">
        <v>Madziwa</v>
      </c>
      <c r="DF619" s="4" t="str">
        <v>Madziwa</v>
      </c>
      <c r="DG619" s="4" t="str">
        <v>Madziwa</v>
      </c>
      <c r="DH619" s="4" t="str">
        <v>Madziwa</v>
      </c>
      <c r="DI619" s="4" t="str">
        <v>Madziwa</v>
      </c>
      <c r="DJ619" s="4" t="str">
        <v>Madziwa</v>
      </c>
      <c r="DK619" s="4" t="str">
        <v>Madziwa</v>
      </c>
      <c r="DL619" s="4" t="str">
        <v>Madziwa</v>
      </c>
      <c r="DM619" s="4" t="str">
        <v>Madziwa</v>
      </c>
      <c r="DN619" s="4" t="str">
        <v>Madziwa</v>
      </c>
      <c r="DO619" s="4" t="str">
        <v>Madziwa</v>
      </c>
      <c r="DP619" s="4" t="str">
        <v>Madziwa</v>
      </c>
    </row>
    <row r="620" spans="1:120" x14ac:dyDescent="0.35">
      <c r="A620" s="4">
        <v>7.6</v>
      </c>
      <c r="B620" s="4">
        <v>7.4</v>
      </c>
      <c r="C620" s="4" t="s">
        <v>251</v>
      </c>
      <c r="D620" s="4" t="s">
        <v>130</v>
      </c>
      <c r="E620" s="4" t="s">
        <v>813</v>
      </c>
      <c r="F620" s="4">
        <v>5500</v>
      </c>
      <c r="G620" s="4" t="str">
        <f t="shared" si="9"/>
        <v>Nigeria-Apomu</v>
      </c>
      <c r="BA620" s="4" t="str">
        <v>Mafarana</v>
      </c>
      <c r="BB620" s="4" t="str">
        <v>Mafarana</v>
      </c>
      <c r="BC620" s="4" t="str">
        <v>Mafarana</v>
      </c>
      <c r="BD620" s="4" t="str">
        <v>Mafarana</v>
      </c>
      <c r="BE620" s="4" t="str">
        <v>Mafarana</v>
      </c>
      <c r="BF620" s="4" t="str">
        <v>Mafarana</v>
      </c>
      <c r="BG620" s="4" t="str">
        <v>Mafarana</v>
      </c>
      <c r="BH620" s="4" t="str">
        <v>Mafarana</v>
      </c>
      <c r="BI620" s="4" t="str">
        <v>Mafarana</v>
      </c>
      <c r="BJ620" s="4" t="str">
        <v>Mafarana</v>
      </c>
      <c r="BK620" s="4" t="str">
        <v>Mafarana</v>
      </c>
      <c r="BL620" s="4" t="str">
        <v>Mafarana</v>
      </c>
      <c r="BM620" s="4" t="str">
        <v>Mafarana</v>
      </c>
      <c r="BN620" s="4" t="str">
        <v>Mafarana</v>
      </c>
      <c r="BO620" s="4" t="str">
        <v>Mafarana</v>
      </c>
      <c r="BP620" s="4" t="str">
        <v>Mafarana</v>
      </c>
      <c r="BQ620" s="4" t="str">
        <v>Mafarana</v>
      </c>
      <c r="BR620" s="4" t="str">
        <v>Mafarana</v>
      </c>
      <c r="BS620" s="4" t="str">
        <v>Mafarana</v>
      </c>
      <c r="BT620" s="4" t="str">
        <v>Mafarana</v>
      </c>
      <c r="BU620" s="4" t="str">
        <v>Mafarana</v>
      </c>
      <c r="BV620" s="4" t="str">
        <v>Mafarana</v>
      </c>
      <c r="BW620" s="4" t="str">
        <v>Mafarana</v>
      </c>
      <c r="BX620" s="4" t="str">
        <v>Mafarana</v>
      </c>
      <c r="BY620" s="4" t="str">
        <v>Mafarana</v>
      </c>
      <c r="BZ620" s="4" t="str">
        <v>Mafarana</v>
      </c>
      <c r="CA620" s="4" t="str">
        <v>Mafarana</v>
      </c>
      <c r="CB620" s="4" t="str">
        <v>Mafarana</v>
      </c>
      <c r="CC620" s="4" t="str">
        <v>Mafarana</v>
      </c>
      <c r="CD620" s="4" t="str">
        <v>Mafarana</v>
      </c>
      <c r="CE620" s="4" t="str">
        <v>Mafarana</v>
      </c>
      <c r="CF620" s="4" t="str">
        <v>Mafarana</v>
      </c>
      <c r="CG620" s="4" t="str">
        <v>Mafarana</v>
      </c>
      <c r="CH620" s="4" t="str">
        <v>Mafarana</v>
      </c>
      <c r="CJ620" s="4" t="str">
        <v>Mafarana</v>
      </c>
      <c r="CK620" s="4" t="str">
        <v>Mafarana</v>
      </c>
      <c r="CL620" s="4" t="str">
        <v>Mafarana</v>
      </c>
      <c r="CM620" s="4" t="str">
        <v>Mafarana</v>
      </c>
      <c r="CN620" s="4" t="str">
        <v>Mafarana</v>
      </c>
      <c r="CO620" s="4" t="str">
        <v>Mafarana</v>
      </c>
      <c r="CP620" s="4" t="str">
        <v>Mafarana</v>
      </c>
      <c r="CQ620" s="4" t="str">
        <v>Mafarana</v>
      </c>
      <c r="CR620" s="4" t="str">
        <v>Mafarana</v>
      </c>
      <c r="CS620" s="4" t="str">
        <v>Mafarana</v>
      </c>
      <c r="CT620" s="4" t="str">
        <v>Mafarana</v>
      </c>
      <c r="CU620" s="4" t="str">
        <v>Mafarana</v>
      </c>
      <c r="CV620" s="4" t="str">
        <v>Mafarana</v>
      </c>
      <c r="CW620" s="4" t="str">
        <v>Mafarana</v>
      </c>
      <c r="CX620" s="4" t="str">
        <v>Mafarana</v>
      </c>
      <c r="CY620" s="4" t="str">
        <v>Mafarana</v>
      </c>
      <c r="CZ620" s="4" t="str">
        <v>Mafarana</v>
      </c>
      <c r="DA620" s="4" t="str">
        <v>Mafarana</v>
      </c>
      <c r="DB620" s="4" t="str">
        <v>Mafarana</v>
      </c>
      <c r="DC620" s="4" t="str">
        <v>Mafarana</v>
      </c>
      <c r="DD620" s="4" t="str">
        <v>Mafarana</v>
      </c>
      <c r="DE620" s="4" t="str">
        <v>Mafarana</v>
      </c>
      <c r="DF620" s="4" t="str">
        <v>Mafarana</v>
      </c>
      <c r="DG620" s="4" t="str">
        <v>Mafarana</v>
      </c>
      <c r="DH620" s="4" t="str">
        <v>Mafarana</v>
      </c>
      <c r="DI620" s="4" t="str">
        <v>Mafarana</v>
      </c>
      <c r="DJ620" s="4" t="str">
        <v>Mafarana</v>
      </c>
      <c r="DK620" s="4" t="str">
        <v>Mafarana</v>
      </c>
      <c r="DL620" s="4" t="str">
        <v>Mafarana</v>
      </c>
      <c r="DM620" s="4" t="str">
        <v>Mafarana</v>
      </c>
      <c r="DN620" s="4" t="str">
        <v>Mafarana</v>
      </c>
      <c r="DO620" s="4" t="str">
        <v>Mafarana</v>
      </c>
      <c r="DP620" s="4" t="str">
        <v>Mafarana</v>
      </c>
    </row>
    <row r="621" spans="1:120" x14ac:dyDescent="0.35">
      <c r="A621" s="4">
        <v>10.284000000000001</v>
      </c>
      <c r="B621" s="4">
        <v>9.7970000000000006</v>
      </c>
      <c r="C621" s="4" t="s">
        <v>251</v>
      </c>
      <c r="D621" s="4" t="s">
        <v>138</v>
      </c>
      <c r="E621" s="4" t="s">
        <v>814</v>
      </c>
      <c r="F621" s="4">
        <v>500</v>
      </c>
      <c r="G621" s="4" t="str">
        <f t="shared" si="9"/>
        <v>Nigeria-ATBU, Bauchi</v>
      </c>
      <c r="BA621" s="4" t="str">
        <v>Mafiga</v>
      </c>
      <c r="BB621" s="4" t="str">
        <v>Mafiga</v>
      </c>
      <c r="BC621" s="4" t="str">
        <v>Mafiga</v>
      </c>
      <c r="BD621" s="4" t="str">
        <v>Mafiga</v>
      </c>
      <c r="BE621" s="4" t="str">
        <v>Mafiga</v>
      </c>
      <c r="BF621" s="4" t="str">
        <v>Mafiga</v>
      </c>
      <c r="BG621" s="4" t="str">
        <v>Mafiga</v>
      </c>
      <c r="BH621" s="4" t="str">
        <v>Mafiga</v>
      </c>
      <c r="BI621" s="4" t="str">
        <v>Mafiga</v>
      </c>
      <c r="BJ621" s="4" t="str">
        <v>Mafiga</v>
      </c>
      <c r="BK621" s="4" t="str">
        <v>Mafiga</v>
      </c>
      <c r="BL621" s="4" t="str">
        <v>Mafiga</v>
      </c>
      <c r="BM621" s="4" t="str">
        <v>Mafiga</v>
      </c>
      <c r="BN621" s="4" t="str">
        <v>Mafiga</v>
      </c>
      <c r="BO621" s="4" t="str">
        <v>Mafiga</v>
      </c>
      <c r="BP621" s="4" t="str">
        <v>Mafiga</v>
      </c>
      <c r="BQ621" s="4" t="str">
        <v>Mafiga</v>
      </c>
      <c r="BR621" s="4" t="str">
        <v>Mafiga</v>
      </c>
      <c r="BS621" s="4" t="str">
        <v>Mafiga</v>
      </c>
      <c r="BT621" s="4" t="str">
        <v>Mafiga</v>
      </c>
      <c r="BU621" s="4" t="str">
        <v>Mafiga</v>
      </c>
      <c r="BV621" s="4" t="str">
        <v>Mafiga</v>
      </c>
      <c r="BW621" s="4" t="str">
        <v>Mafiga</v>
      </c>
      <c r="BX621" s="4" t="str">
        <v>Mafiga</v>
      </c>
      <c r="BY621" s="4" t="str">
        <v>Mafiga</v>
      </c>
      <c r="BZ621" s="4" t="str">
        <v>Mafiga</v>
      </c>
      <c r="CA621" s="4" t="str">
        <v>Mafiga</v>
      </c>
      <c r="CB621" s="4" t="str">
        <v>Mafiga</v>
      </c>
      <c r="CC621" s="4" t="str">
        <v>Mafiga</v>
      </c>
      <c r="CD621" s="4" t="str">
        <v>Mafiga</v>
      </c>
      <c r="CE621" s="4" t="str">
        <v>Mafiga</v>
      </c>
      <c r="CF621" s="4" t="str">
        <v>Mafiga</v>
      </c>
      <c r="CG621" s="4" t="str">
        <v>Mafiga</v>
      </c>
      <c r="CH621" s="4" t="str">
        <v>Mafiga</v>
      </c>
      <c r="CJ621" s="4" t="str">
        <v>Mafiga</v>
      </c>
      <c r="CK621" s="4" t="str">
        <v>Mafiga</v>
      </c>
      <c r="CL621" s="4" t="str">
        <v>Mafiga</v>
      </c>
      <c r="CM621" s="4" t="str">
        <v>Mafiga</v>
      </c>
      <c r="CN621" s="4" t="str">
        <v>Mafiga</v>
      </c>
      <c r="CO621" s="4" t="str">
        <v>Mafiga</v>
      </c>
      <c r="CP621" s="4" t="str">
        <v>Mafiga</v>
      </c>
      <c r="CQ621" s="4" t="str">
        <v>Mafiga</v>
      </c>
      <c r="CR621" s="4" t="str">
        <v>Mafiga</v>
      </c>
      <c r="CS621" s="4" t="str">
        <v>Mafiga</v>
      </c>
      <c r="CT621" s="4" t="str">
        <v>Mafiga</v>
      </c>
      <c r="CU621" s="4" t="str">
        <v>Mafiga</v>
      </c>
      <c r="CV621" s="4" t="str">
        <v>Mafiga</v>
      </c>
      <c r="CW621" s="4" t="str">
        <v>Mafiga</v>
      </c>
      <c r="CX621" s="4" t="str">
        <v>Mafiga</v>
      </c>
      <c r="CY621" s="4" t="str">
        <v>Mafiga</v>
      </c>
      <c r="CZ621" s="4" t="str">
        <v>Mafiga</v>
      </c>
      <c r="DA621" s="4" t="str">
        <v>Mafiga</v>
      </c>
      <c r="DB621" s="4" t="str">
        <v>Mafiga</v>
      </c>
      <c r="DC621" s="4" t="str">
        <v>Mafiga</v>
      </c>
      <c r="DD621" s="4" t="str">
        <v>Mafiga</v>
      </c>
      <c r="DE621" s="4" t="str">
        <v>Mafiga</v>
      </c>
      <c r="DF621" s="4" t="str">
        <v>Mafiga</v>
      </c>
      <c r="DG621" s="4" t="str">
        <v>Mafiga</v>
      </c>
      <c r="DH621" s="4" t="str">
        <v>Mafiga</v>
      </c>
      <c r="DI621" s="4" t="str">
        <v>Mafiga</v>
      </c>
      <c r="DJ621" s="4" t="str">
        <v>Mafiga</v>
      </c>
      <c r="DK621" s="4" t="str">
        <v>Mafiga</v>
      </c>
      <c r="DL621" s="4" t="str">
        <v>Mafiga</v>
      </c>
      <c r="DM621" s="4" t="str">
        <v>Mafiga</v>
      </c>
      <c r="DN621" s="4" t="str">
        <v>Mafiga</v>
      </c>
      <c r="DO621" s="4" t="str">
        <v>Mafiga</v>
      </c>
      <c r="DP621" s="4" t="str">
        <v>Mafiga</v>
      </c>
    </row>
    <row r="622" spans="1:120" x14ac:dyDescent="0.35">
      <c r="A622" s="4">
        <v>7.25</v>
      </c>
      <c r="B622" s="4">
        <v>4.3333300000000001</v>
      </c>
      <c r="C622" s="4" t="s">
        <v>251</v>
      </c>
      <c r="D622" s="4" t="s">
        <v>130</v>
      </c>
      <c r="E622" s="4" t="s">
        <v>815</v>
      </c>
      <c r="F622" s="4">
        <v>917</v>
      </c>
      <c r="G622" s="4" t="str">
        <f t="shared" si="9"/>
        <v>Nigeria-Ayepe</v>
      </c>
      <c r="BA622" s="4" t="str">
        <v>Magadu Research Farm, University of Sokoine</v>
      </c>
      <c r="BB622" s="4" t="str">
        <v>Magadu Research Farm, University of Sokoine</v>
      </c>
      <c r="BC622" s="4" t="str">
        <v>Magadu Research Farm, University of Sokoine</v>
      </c>
      <c r="BD622" s="4" t="str">
        <v>Magadu Research Farm, University of Sokoine</v>
      </c>
      <c r="BE622" s="4" t="str">
        <v>Magadu Research Farm, University of Sokoine</v>
      </c>
      <c r="BF622" s="4" t="str">
        <v>Magadu Research Farm, University of Sokoine</v>
      </c>
      <c r="BG622" s="4" t="str">
        <v>Magadu Research Farm, University of Sokoine</v>
      </c>
      <c r="BH622" s="4" t="str">
        <v>Magadu Research Farm, University of Sokoine</v>
      </c>
      <c r="BI622" s="4" t="str">
        <v>Magadu Research Farm, University of Sokoine</v>
      </c>
      <c r="BJ622" s="4" t="str">
        <v>Magadu Research Farm, University of Sokoine</v>
      </c>
      <c r="BK622" s="4" t="str">
        <v>Magadu Research Farm, University of Sokoine</v>
      </c>
      <c r="BL622" s="4" t="str">
        <v>Magadu Research Farm, University of Sokoine</v>
      </c>
      <c r="BM622" s="4" t="str">
        <v>Magadu Research Farm, University of Sokoine</v>
      </c>
      <c r="BN622" s="4" t="str">
        <v>Magadu Research Farm, University of Sokoine</v>
      </c>
      <c r="BO622" s="4" t="str">
        <v>Magadu Research Farm, University of Sokoine</v>
      </c>
      <c r="BP622" s="4" t="str">
        <v>Magadu Research Farm, University of Sokoine</v>
      </c>
      <c r="BQ622" s="4" t="str">
        <v>Magadu Research Farm, University of Sokoine</v>
      </c>
      <c r="BR622" s="4" t="str">
        <v>Magadu Research Farm, University of Sokoine</v>
      </c>
      <c r="BS622" s="4" t="str">
        <v>Magadu Research Farm, University of Sokoine</v>
      </c>
      <c r="BT622" s="4" t="str">
        <v>Magadu Research Farm, University of Sokoine</v>
      </c>
      <c r="BU622" s="4" t="str">
        <v>Magadu Research Farm, University of Sokoine</v>
      </c>
      <c r="BV622" s="4" t="str">
        <v>Magadu Research Farm, University of Sokoine</v>
      </c>
      <c r="BW622" s="4" t="str">
        <v>Magadu Research Farm, University of Sokoine</v>
      </c>
      <c r="BX622" s="4" t="str">
        <v>Magadu Research Farm, University of Sokoine</v>
      </c>
      <c r="BY622" s="4" t="str">
        <v>Magadu Research Farm, University of Sokoine</v>
      </c>
      <c r="BZ622" s="4" t="str">
        <v>Magadu Research Farm, University of Sokoine</v>
      </c>
      <c r="CA622" s="4" t="str">
        <v>Magadu Research Farm, University of Sokoine</v>
      </c>
      <c r="CB622" s="4" t="str">
        <v>Magadu Research Farm, University of Sokoine</v>
      </c>
      <c r="CC622" s="4" t="str">
        <v>Magadu Research Farm, University of Sokoine</v>
      </c>
      <c r="CD622" s="4" t="str">
        <v>Magadu Research Farm, University of Sokoine</v>
      </c>
      <c r="CE622" s="4" t="str">
        <v>Magadu Research Farm, University of Sokoine</v>
      </c>
      <c r="CF622" s="4" t="str">
        <v>Magadu Research Farm, University of Sokoine</v>
      </c>
      <c r="CG622" s="4" t="str">
        <v>Magadu Research Farm, University of Sokoine</v>
      </c>
      <c r="CH622" s="4" t="str">
        <v>Magadu Research Farm, University of Sokoine</v>
      </c>
      <c r="CJ622" s="4" t="str">
        <v>Magadu Research Farm, University of Sokoine</v>
      </c>
      <c r="CK622" s="4" t="str">
        <v>Magadu Research Farm, University of Sokoine</v>
      </c>
      <c r="CL622" s="4" t="str">
        <v>Magadu Research Farm, University of Sokoine</v>
      </c>
      <c r="CM622" s="4" t="str">
        <v>Magadu Research Farm, University of Sokoine</v>
      </c>
      <c r="CN622" s="4" t="str">
        <v>Magadu Research Farm, University of Sokoine</v>
      </c>
      <c r="CO622" s="4" t="str">
        <v>Magadu Research Farm, University of Sokoine</v>
      </c>
      <c r="CP622" s="4" t="str">
        <v>Magadu Research Farm, University of Sokoine</v>
      </c>
      <c r="CQ622" s="4" t="str">
        <v>Magadu Research Farm, University of Sokoine</v>
      </c>
      <c r="CR622" s="4" t="str">
        <v>Magadu Research Farm, University of Sokoine</v>
      </c>
      <c r="CS622" s="4" t="str">
        <v>Magadu Research Farm, University of Sokoine</v>
      </c>
      <c r="CT622" s="4" t="str">
        <v>Magadu Research Farm, University of Sokoine</v>
      </c>
      <c r="CU622" s="4" t="str">
        <v>Magadu Research Farm, University of Sokoine</v>
      </c>
      <c r="CV622" s="4" t="str">
        <v>Magadu Research Farm, University of Sokoine</v>
      </c>
      <c r="CW622" s="4" t="str">
        <v>Magadu Research Farm, University of Sokoine</v>
      </c>
      <c r="CX622" s="4" t="str">
        <v>Magadu Research Farm, University of Sokoine</v>
      </c>
      <c r="CY622" s="4" t="str">
        <v>Magadu Research Farm, University of Sokoine</v>
      </c>
      <c r="CZ622" s="4" t="str">
        <v>Magadu Research Farm, University of Sokoine</v>
      </c>
      <c r="DA622" s="4" t="str">
        <v>Magadu Research Farm, University of Sokoine</v>
      </c>
      <c r="DB622" s="4" t="str">
        <v>Magadu Research Farm, University of Sokoine</v>
      </c>
      <c r="DC622" s="4" t="str">
        <v>Magadu Research Farm, University of Sokoine</v>
      </c>
      <c r="DD622" s="4" t="str">
        <v>Magadu Research Farm, University of Sokoine</v>
      </c>
      <c r="DE622" s="4" t="str">
        <v>Magadu Research Farm, University of Sokoine</v>
      </c>
      <c r="DF622" s="4" t="str">
        <v>Magadu Research Farm, University of Sokoine</v>
      </c>
      <c r="DG622" s="4" t="str">
        <v>Magadu Research Farm, University of Sokoine</v>
      </c>
      <c r="DH622" s="4" t="str">
        <v>Magadu Research Farm, University of Sokoine</v>
      </c>
      <c r="DI622" s="4" t="str">
        <v>Magadu Research Farm, University of Sokoine</v>
      </c>
      <c r="DJ622" s="4" t="str">
        <v>Magadu Research Farm, University of Sokoine</v>
      </c>
      <c r="DK622" s="4" t="str">
        <v>Magadu Research Farm, University of Sokoine</v>
      </c>
      <c r="DL622" s="4" t="str">
        <v>Magadu Research Farm, University of Sokoine</v>
      </c>
      <c r="DM622" s="4" t="str">
        <v>Magadu Research Farm, University of Sokoine</v>
      </c>
      <c r="DN622" s="4" t="str">
        <v>Magadu Research Farm, University of Sokoine</v>
      </c>
      <c r="DO622" s="4" t="str">
        <v>Magadu Research Farm, University of Sokoine</v>
      </c>
      <c r="DP622" s="4" t="str">
        <v>Magadu Research Farm, University of Sokoine</v>
      </c>
    </row>
    <row r="623" spans="1:120" x14ac:dyDescent="0.35">
      <c r="A623" s="4">
        <v>7.2916699999999999</v>
      </c>
      <c r="B623" s="4">
        <v>4.2583299999999999</v>
      </c>
      <c r="C623" s="4" t="s">
        <v>251</v>
      </c>
      <c r="D623" s="4" t="s">
        <v>130</v>
      </c>
      <c r="E623" s="4" t="s">
        <v>815</v>
      </c>
      <c r="F623" s="4">
        <v>38</v>
      </c>
      <c r="G623" s="4" t="str">
        <f t="shared" si="9"/>
        <v>Nigeria-Ayepe</v>
      </c>
      <c r="BA623" s="4" t="str">
        <v>Maguga</v>
      </c>
      <c r="BB623" s="4" t="str">
        <v>Maguga</v>
      </c>
      <c r="BC623" s="4" t="str">
        <v>Maguga</v>
      </c>
      <c r="BD623" s="4" t="str">
        <v>Maguga</v>
      </c>
      <c r="BE623" s="4" t="str">
        <v>Maguga</v>
      </c>
      <c r="BF623" s="4" t="str">
        <v>Maguga</v>
      </c>
      <c r="BG623" s="4" t="str">
        <v>Maguga</v>
      </c>
      <c r="BH623" s="4" t="str">
        <v>Maguga</v>
      </c>
      <c r="BI623" s="4" t="str">
        <v>Maguga</v>
      </c>
      <c r="BJ623" s="4" t="str">
        <v>Maguga</v>
      </c>
      <c r="BK623" s="4" t="str">
        <v>Maguga</v>
      </c>
      <c r="BL623" s="4" t="str">
        <v>Maguga</v>
      </c>
      <c r="BM623" s="4" t="str">
        <v>Maguga</v>
      </c>
      <c r="BN623" s="4" t="str">
        <v>Maguga</v>
      </c>
      <c r="BO623" s="4" t="str">
        <v>Maguga</v>
      </c>
      <c r="BP623" s="4" t="str">
        <v>Maguga</v>
      </c>
      <c r="BQ623" s="4" t="str">
        <v>Maguga</v>
      </c>
      <c r="BR623" s="4" t="str">
        <v>Maguga</v>
      </c>
      <c r="BS623" s="4" t="str">
        <v>Maguga</v>
      </c>
      <c r="BT623" s="4" t="str">
        <v>Maguga</v>
      </c>
      <c r="BU623" s="4" t="str">
        <v>Maguga</v>
      </c>
      <c r="BV623" s="4" t="str">
        <v>Maguga</v>
      </c>
      <c r="BW623" s="4" t="str">
        <v>Maguga</v>
      </c>
      <c r="BX623" s="4" t="str">
        <v>Maguga</v>
      </c>
      <c r="BY623" s="4" t="str">
        <v>Maguga</v>
      </c>
      <c r="BZ623" s="4" t="str">
        <v>Maguga</v>
      </c>
      <c r="CA623" s="4" t="str">
        <v>Maguga</v>
      </c>
      <c r="CB623" s="4" t="str">
        <v>Maguga</v>
      </c>
      <c r="CC623" s="4" t="str">
        <v>Maguga</v>
      </c>
      <c r="CD623" s="4" t="str">
        <v>Maguga</v>
      </c>
      <c r="CE623" s="4" t="str">
        <v>Maguga</v>
      </c>
      <c r="CF623" s="4" t="str">
        <v>Maguga</v>
      </c>
      <c r="CG623" s="4" t="str">
        <v>Maguga</v>
      </c>
      <c r="CH623" s="4" t="str">
        <v>Maguga</v>
      </c>
      <c r="CJ623" s="4" t="str">
        <v>Maguga</v>
      </c>
      <c r="CK623" s="4" t="str">
        <v>Maguga</v>
      </c>
      <c r="CL623" s="4" t="str">
        <v>Maguga</v>
      </c>
      <c r="CM623" s="4" t="str">
        <v>Maguga</v>
      </c>
      <c r="CN623" s="4" t="str">
        <v>Maguga</v>
      </c>
      <c r="CO623" s="4" t="str">
        <v>Maguga</v>
      </c>
      <c r="CP623" s="4" t="str">
        <v>Maguga</v>
      </c>
      <c r="CQ623" s="4" t="str">
        <v>Maguga</v>
      </c>
      <c r="CR623" s="4" t="str">
        <v>Maguga</v>
      </c>
      <c r="CS623" s="4" t="str">
        <v>Maguga</v>
      </c>
      <c r="CT623" s="4" t="str">
        <v>Maguga</v>
      </c>
      <c r="CU623" s="4" t="str">
        <v>Maguga</v>
      </c>
      <c r="CV623" s="4" t="str">
        <v>Maguga</v>
      </c>
      <c r="CW623" s="4" t="str">
        <v>Maguga</v>
      </c>
      <c r="CX623" s="4" t="str">
        <v>Maguga</v>
      </c>
      <c r="CY623" s="4" t="str">
        <v>Maguga</v>
      </c>
      <c r="CZ623" s="4" t="str">
        <v>Maguga</v>
      </c>
      <c r="DA623" s="4" t="str">
        <v>Maguga</v>
      </c>
      <c r="DB623" s="4" t="str">
        <v>Maguga</v>
      </c>
      <c r="DC623" s="4" t="str">
        <v>Maguga</v>
      </c>
      <c r="DD623" s="4" t="str">
        <v>Maguga</v>
      </c>
      <c r="DE623" s="4" t="str">
        <v>Maguga</v>
      </c>
      <c r="DF623" s="4" t="str">
        <v>Maguga</v>
      </c>
      <c r="DG623" s="4" t="str">
        <v>Maguga</v>
      </c>
      <c r="DH623" s="4" t="str">
        <v>Maguga</v>
      </c>
      <c r="DI623" s="4" t="str">
        <v>Maguga</v>
      </c>
      <c r="DJ623" s="4" t="str">
        <v>Maguga</v>
      </c>
      <c r="DK623" s="4" t="str">
        <v>Maguga</v>
      </c>
      <c r="DL623" s="4" t="str">
        <v>Maguga</v>
      </c>
      <c r="DM623" s="4" t="str">
        <v>Maguga</v>
      </c>
      <c r="DN623" s="4" t="str">
        <v>Maguga</v>
      </c>
      <c r="DO623" s="4" t="str">
        <v>Maguga</v>
      </c>
      <c r="DP623" s="4" t="str">
        <v>Maguga</v>
      </c>
    </row>
    <row r="624" spans="1:120" x14ac:dyDescent="0.35">
      <c r="A624" s="4">
        <v>6.77</v>
      </c>
      <c r="B624" s="4">
        <v>3.74</v>
      </c>
      <c r="C624" s="4" t="s">
        <v>251</v>
      </c>
      <c r="D624" s="4" t="s">
        <v>130</v>
      </c>
      <c r="E624" s="4" t="s">
        <v>815</v>
      </c>
      <c r="F624" s="4">
        <v>550</v>
      </c>
      <c r="G624" s="4" t="str">
        <f t="shared" si="9"/>
        <v>Nigeria-Ayepe</v>
      </c>
      <c r="BA624" s="4" t="str">
        <v>Magusheni</v>
      </c>
      <c r="BB624" s="4" t="str">
        <v>Magusheni</v>
      </c>
      <c r="BC624" s="4" t="str">
        <v>Magusheni</v>
      </c>
      <c r="BD624" s="4" t="str">
        <v>Magusheni</v>
      </c>
      <c r="BE624" s="4" t="str">
        <v>Magusheni</v>
      </c>
      <c r="BF624" s="4" t="str">
        <v>Magusheni</v>
      </c>
      <c r="BG624" s="4" t="str">
        <v>Magusheni</v>
      </c>
      <c r="BH624" s="4" t="str">
        <v>Magusheni</v>
      </c>
      <c r="BI624" s="4" t="str">
        <v>Magusheni</v>
      </c>
      <c r="BJ624" s="4" t="str">
        <v>Magusheni</v>
      </c>
      <c r="BK624" s="4" t="str">
        <v>Magusheni</v>
      </c>
      <c r="BL624" s="4" t="str">
        <v>Magusheni</v>
      </c>
      <c r="BM624" s="4" t="str">
        <v>Magusheni</v>
      </c>
      <c r="BN624" s="4" t="str">
        <v>Magusheni</v>
      </c>
      <c r="BO624" s="4" t="str">
        <v>Magusheni</v>
      </c>
      <c r="BP624" s="4" t="str">
        <v>Magusheni</v>
      </c>
      <c r="BQ624" s="4" t="str">
        <v>Magusheni</v>
      </c>
      <c r="BR624" s="4" t="str">
        <v>Magusheni</v>
      </c>
      <c r="BS624" s="4" t="str">
        <v>Magusheni</v>
      </c>
      <c r="BT624" s="4" t="str">
        <v>Magusheni</v>
      </c>
      <c r="BU624" s="4" t="str">
        <v>Magusheni</v>
      </c>
      <c r="BV624" s="4" t="str">
        <v>Magusheni</v>
      </c>
      <c r="BW624" s="4" t="str">
        <v>Magusheni</v>
      </c>
      <c r="BX624" s="4" t="str">
        <v>Magusheni</v>
      </c>
      <c r="BY624" s="4" t="str">
        <v>Magusheni</v>
      </c>
      <c r="BZ624" s="4" t="str">
        <v>Magusheni</v>
      </c>
      <c r="CA624" s="4" t="str">
        <v>Magusheni</v>
      </c>
      <c r="CB624" s="4" t="str">
        <v>Magusheni</v>
      </c>
      <c r="CC624" s="4" t="str">
        <v>Magusheni</v>
      </c>
      <c r="CD624" s="4" t="str">
        <v>Magusheni</v>
      </c>
      <c r="CE624" s="4" t="str">
        <v>Magusheni</v>
      </c>
      <c r="CF624" s="4" t="str">
        <v>Magusheni</v>
      </c>
      <c r="CG624" s="4" t="str">
        <v>Magusheni</v>
      </c>
      <c r="CH624" s="4" t="str">
        <v>Magusheni</v>
      </c>
      <c r="CJ624" s="4" t="str">
        <v>Magusheni</v>
      </c>
      <c r="CK624" s="4" t="str">
        <v>Magusheni</v>
      </c>
      <c r="CL624" s="4" t="str">
        <v>Magusheni</v>
      </c>
      <c r="CM624" s="4" t="str">
        <v>Magusheni</v>
      </c>
      <c r="CN624" s="4" t="str">
        <v>Magusheni</v>
      </c>
      <c r="CO624" s="4" t="str">
        <v>Magusheni</v>
      </c>
      <c r="CP624" s="4" t="str">
        <v>Magusheni</v>
      </c>
      <c r="CQ624" s="4" t="str">
        <v>Magusheni</v>
      </c>
      <c r="CR624" s="4" t="str">
        <v>Magusheni</v>
      </c>
      <c r="CS624" s="4" t="str">
        <v>Magusheni</v>
      </c>
      <c r="CT624" s="4" t="str">
        <v>Magusheni</v>
      </c>
      <c r="CU624" s="4" t="str">
        <v>Magusheni</v>
      </c>
      <c r="CV624" s="4" t="str">
        <v>Magusheni</v>
      </c>
      <c r="CW624" s="4" t="str">
        <v>Magusheni</v>
      </c>
      <c r="CX624" s="4" t="str">
        <v>Magusheni</v>
      </c>
      <c r="CY624" s="4" t="str">
        <v>Magusheni</v>
      </c>
      <c r="CZ624" s="4" t="str">
        <v>Magusheni</v>
      </c>
      <c r="DA624" s="4" t="str">
        <v>Magusheni</v>
      </c>
      <c r="DB624" s="4" t="str">
        <v>Magusheni</v>
      </c>
      <c r="DC624" s="4" t="str">
        <v>Magusheni</v>
      </c>
      <c r="DD624" s="4" t="str">
        <v>Magusheni</v>
      </c>
      <c r="DE624" s="4" t="str">
        <v>Magusheni</v>
      </c>
      <c r="DF624" s="4" t="str">
        <v>Magusheni</v>
      </c>
      <c r="DG624" s="4" t="str">
        <v>Magusheni</v>
      </c>
      <c r="DH624" s="4" t="str">
        <v>Magusheni</v>
      </c>
      <c r="DI624" s="4" t="str">
        <v>Magusheni</v>
      </c>
      <c r="DJ624" s="4" t="str">
        <v>Magusheni</v>
      </c>
      <c r="DK624" s="4" t="str">
        <v>Magusheni</v>
      </c>
      <c r="DL624" s="4" t="str">
        <v>Magusheni</v>
      </c>
      <c r="DM624" s="4" t="str">
        <v>Magusheni</v>
      </c>
      <c r="DN624" s="4" t="str">
        <v>Magusheni</v>
      </c>
      <c r="DO624" s="4" t="str">
        <v>Magusheni</v>
      </c>
      <c r="DP624" s="4" t="str">
        <v>Magusheni</v>
      </c>
    </row>
    <row r="625" spans="1:120" x14ac:dyDescent="0.35">
      <c r="A625" s="4">
        <v>5.8810000000000002</v>
      </c>
      <c r="B625" s="4">
        <v>6.8929999999999998</v>
      </c>
      <c r="C625" s="4" t="s">
        <v>251</v>
      </c>
      <c r="D625" s="4" t="s">
        <v>130</v>
      </c>
      <c r="E625" s="4" t="s">
        <v>816</v>
      </c>
      <c r="F625" s="4">
        <v>250</v>
      </c>
      <c r="G625" s="4" t="str">
        <f t="shared" si="9"/>
        <v>Nigeria-Azir</v>
      </c>
      <c r="BA625" s="4" t="str">
        <v>Mahassen</v>
      </c>
      <c r="BB625" s="4" t="str">
        <v>Mahassen</v>
      </c>
      <c r="BC625" s="4" t="str">
        <v>Mahassen</v>
      </c>
      <c r="BD625" s="4" t="str">
        <v>Mahassen</v>
      </c>
      <c r="BE625" s="4" t="str">
        <v>Mahassen</v>
      </c>
      <c r="BF625" s="4" t="str">
        <v>Mahassen</v>
      </c>
      <c r="BG625" s="4" t="str">
        <v>Mahassen</v>
      </c>
      <c r="BH625" s="4" t="str">
        <v>Mahassen</v>
      </c>
      <c r="BI625" s="4" t="str">
        <v>Mahassen</v>
      </c>
      <c r="BJ625" s="4" t="str">
        <v>Mahassen</v>
      </c>
      <c r="BK625" s="4" t="str">
        <v>Mahassen</v>
      </c>
      <c r="BL625" s="4" t="str">
        <v>Mahassen</v>
      </c>
      <c r="BM625" s="4" t="str">
        <v>Mahassen</v>
      </c>
      <c r="BN625" s="4" t="str">
        <v>Mahassen</v>
      </c>
      <c r="BO625" s="4" t="str">
        <v>Mahassen</v>
      </c>
      <c r="BP625" s="4" t="str">
        <v>Mahassen</v>
      </c>
      <c r="BQ625" s="4" t="str">
        <v>Mahassen</v>
      </c>
      <c r="BR625" s="4" t="str">
        <v>Mahassen</v>
      </c>
      <c r="BS625" s="4" t="str">
        <v>Mahassen</v>
      </c>
      <c r="BT625" s="4" t="str">
        <v>Mahassen</v>
      </c>
      <c r="BU625" s="4" t="str">
        <v>Mahassen</v>
      </c>
      <c r="BV625" s="4" t="str">
        <v>Mahassen</v>
      </c>
      <c r="BW625" s="4" t="str">
        <v>Mahassen</v>
      </c>
      <c r="BX625" s="4" t="str">
        <v>Mahassen</v>
      </c>
      <c r="BY625" s="4" t="str">
        <v>Mahassen</v>
      </c>
      <c r="BZ625" s="4" t="str">
        <v>Mahassen</v>
      </c>
      <c r="CA625" s="4" t="str">
        <v>Mahassen</v>
      </c>
      <c r="CB625" s="4" t="str">
        <v>Mahassen</v>
      </c>
      <c r="CC625" s="4" t="str">
        <v>Mahassen</v>
      </c>
      <c r="CD625" s="4" t="str">
        <v>Mahassen</v>
      </c>
      <c r="CE625" s="4" t="str">
        <v>Mahassen</v>
      </c>
      <c r="CF625" s="4" t="str">
        <v>Mahassen</v>
      </c>
      <c r="CG625" s="4" t="str">
        <v>Mahassen</v>
      </c>
      <c r="CH625" s="4" t="str">
        <v>Mahassen</v>
      </c>
      <c r="CJ625" s="4" t="str">
        <v>Mahassen</v>
      </c>
      <c r="CK625" s="4" t="str">
        <v>Mahassen</v>
      </c>
      <c r="CL625" s="4" t="str">
        <v>Mahassen</v>
      </c>
      <c r="CM625" s="4" t="str">
        <v>Mahassen</v>
      </c>
      <c r="CN625" s="4" t="str">
        <v>Mahassen</v>
      </c>
      <c r="CO625" s="4" t="str">
        <v>Mahassen</v>
      </c>
      <c r="CP625" s="4" t="str">
        <v>Mahassen</v>
      </c>
      <c r="CQ625" s="4" t="str">
        <v>Mahassen</v>
      </c>
      <c r="CR625" s="4" t="str">
        <v>Mahassen</v>
      </c>
      <c r="CS625" s="4" t="str">
        <v>Mahassen</v>
      </c>
      <c r="CT625" s="4" t="str">
        <v>Mahassen</v>
      </c>
      <c r="CU625" s="4" t="str">
        <v>Mahassen</v>
      </c>
      <c r="CV625" s="4" t="str">
        <v>Mahassen</v>
      </c>
      <c r="CW625" s="4" t="str">
        <v>Mahassen</v>
      </c>
      <c r="CX625" s="4" t="str">
        <v>Mahassen</v>
      </c>
      <c r="CY625" s="4" t="str">
        <v>Mahassen</v>
      </c>
      <c r="CZ625" s="4" t="str">
        <v>Mahassen</v>
      </c>
      <c r="DA625" s="4" t="str">
        <v>Mahassen</v>
      </c>
      <c r="DB625" s="4" t="str">
        <v>Mahassen</v>
      </c>
      <c r="DC625" s="4" t="str">
        <v>Mahassen</v>
      </c>
      <c r="DD625" s="4" t="str">
        <v>Mahassen</v>
      </c>
      <c r="DE625" s="4" t="str">
        <v>Mahassen</v>
      </c>
      <c r="DF625" s="4" t="str">
        <v>Mahassen</v>
      </c>
      <c r="DG625" s="4" t="str">
        <v>Mahassen</v>
      </c>
      <c r="DH625" s="4" t="str">
        <v>Mahassen</v>
      </c>
      <c r="DI625" s="4" t="str">
        <v>Mahassen</v>
      </c>
      <c r="DJ625" s="4" t="str">
        <v>Mahassen</v>
      </c>
      <c r="DK625" s="4" t="str">
        <v>Mahassen</v>
      </c>
      <c r="DL625" s="4" t="str">
        <v>Mahassen</v>
      </c>
      <c r="DM625" s="4" t="str">
        <v>Mahassen</v>
      </c>
      <c r="DN625" s="4" t="str">
        <v>Mahassen</v>
      </c>
      <c r="DO625" s="4" t="str">
        <v>Mahassen</v>
      </c>
      <c r="DP625" s="4" t="str">
        <v>Mahassen</v>
      </c>
    </row>
    <row r="626" spans="1:120" x14ac:dyDescent="0.35">
      <c r="A626" s="4">
        <v>9.1999999999999993</v>
      </c>
      <c r="B626" s="4">
        <v>12.5</v>
      </c>
      <c r="C626" s="4" t="s">
        <v>251</v>
      </c>
      <c r="D626" s="4" t="s">
        <v>130</v>
      </c>
      <c r="E626" s="4" t="s">
        <v>817</v>
      </c>
      <c r="F626" s="4">
        <v>5500</v>
      </c>
      <c r="G626" s="4" t="str">
        <f t="shared" si="9"/>
        <v>Nigeria-Benue River Basin</v>
      </c>
      <c r="BA626" s="4" t="str">
        <v>Mahonda</v>
      </c>
      <c r="BB626" s="4" t="str">
        <v>Mahonda</v>
      </c>
      <c r="BC626" s="4" t="str">
        <v>Mahonda</v>
      </c>
      <c r="BD626" s="4" t="str">
        <v>Mahonda</v>
      </c>
      <c r="BE626" s="4" t="str">
        <v>Mahonda</v>
      </c>
      <c r="BF626" s="4" t="str">
        <v>Mahonda</v>
      </c>
      <c r="BG626" s="4" t="str">
        <v>Mahonda</v>
      </c>
      <c r="BH626" s="4" t="str">
        <v>Mahonda</v>
      </c>
      <c r="BI626" s="4" t="str">
        <v>Mahonda</v>
      </c>
      <c r="BJ626" s="4" t="str">
        <v>Mahonda</v>
      </c>
      <c r="BK626" s="4" t="str">
        <v>Mahonda</v>
      </c>
      <c r="BL626" s="4" t="str">
        <v>Mahonda</v>
      </c>
      <c r="BM626" s="4" t="str">
        <v>Mahonda</v>
      </c>
      <c r="BN626" s="4" t="str">
        <v>Mahonda</v>
      </c>
      <c r="BO626" s="4" t="str">
        <v>Mahonda</v>
      </c>
      <c r="BP626" s="4" t="str">
        <v>Mahonda</v>
      </c>
      <c r="BQ626" s="4" t="str">
        <v>Mahonda</v>
      </c>
      <c r="BR626" s="4" t="str">
        <v>Mahonda</v>
      </c>
      <c r="BS626" s="4" t="str">
        <v>Mahonda</v>
      </c>
      <c r="BT626" s="4" t="str">
        <v>Mahonda</v>
      </c>
      <c r="BU626" s="4" t="str">
        <v>Mahonda</v>
      </c>
      <c r="BV626" s="4" t="str">
        <v>Mahonda</v>
      </c>
      <c r="BW626" s="4" t="str">
        <v>Mahonda</v>
      </c>
      <c r="BX626" s="4" t="str">
        <v>Mahonda</v>
      </c>
      <c r="BY626" s="4" t="str">
        <v>Mahonda</v>
      </c>
      <c r="BZ626" s="4" t="str">
        <v>Mahonda</v>
      </c>
      <c r="CA626" s="4" t="str">
        <v>Mahonda</v>
      </c>
      <c r="CB626" s="4" t="str">
        <v>Mahonda</v>
      </c>
      <c r="CC626" s="4" t="str">
        <v>Mahonda</v>
      </c>
      <c r="CD626" s="4" t="str">
        <v>Mahonda</v>
      </c>
      <c r="CE626" s="4" t="str">
        <v>Mahonda</v>
      </c>
      <c r="CF626" s="4" t="str">
        <v>Mahonda</v>
      </c>
      <c r="CG626" s="4" t="str">
        <v>Mahonda</v>
      </c>
      <c r="CH626" s="4" t="str">
        <v>Mahonda</v>
      </c>
      <c r="CJ626" s="4" t="str">
        <v>Mahonda</v>
      </c>
      <c r="CK626" s="4" t="str">
        <v>Mahonda</v>
      </c>
      <c r="CL626" s="4" t="str">
        <v>Mahonda</v>
      </c>
      <c r="CM626" s="4" t="str">
        <v>Mahonda</v>
      </c>
      <c r="CN626" s="4" t="str">
        <v>Mahonda</v>
      </c>
      <c r="CO626" s="4" t="str">
        <v>Mahonda</v>
      </c>
      <c r="CP626" s="4" t="str">
        <v>Mahonda</v>
      </c>
      <c r="CQ626" s="4" t="str">
        <v>Mahonda</v>
      </c>
      <c r="CR626" s="4" t="str">
        <v>Mahonda</v>
      </c>
      <c r="CS626" s="4" t="str">
        <v>Mahonda</v>
      </c>
      <c r="CT626" s="4" t="str">
        <v>Mahonda</v>
      </c>
      <c r="CU626" s="4" t="str">
        <v>Mahonda</v>
      </c>
      <c r="CV626" s="4" t="str">
        <v>Mahonda</v>
      </c>
      <c r="CW626" s="4" t="str">
        <v>Mahonda</v>
      </c>
      <c r="CX626" s="4" t="str">
        <v>Mahonda</v>
      </c>
      <c r="CY626" s="4" t="str">
        <v>Mahonda</v>
      </c>
      <c r="CZ626" s="4" t="str">
        <v>Mahonda</v>
      </c>
      <c r="DA626" s="4" t="str">
        <v>Mahonda</v>
      </c>
      <c r="DB626" s="4" t="str">
        <v>Mahonda</v>
      </c>
      <c r="DC626" s="4" t="str">
        <v>Mahonda</v>
      </c>
      <c r="DD626" s="4" t="str">
        <v>Mahonda</v>
      </c>
      <c r="DE626" s="4" t="str">
        <v>Mahonda</v>
      </c>
      <c r="DF626" s="4" t="str">
        <v>Mahonda</v>
      </c>
      <c r="DG626" s="4" t="str">
        <v>Mahonda</v>
      </c>
      <c r="DH626" s="4" t="str">
        <v>Mahonda</v>
      </c>
      <c r="DI626" s="4" t="str">
        <v>Mahonda</v>
      </c>
      <c r="DJ626" s="4" t="str">
        <v>Mahonda</v>
      </c>
      <c r="DK626" s="4" t="str">
        <v>Mahonda</v>
      </c>
      <c r="DL626" s="4" t="str">
        <v>Mahonda</v>
      </c>
      <c r="DM626" s="4" t="str">
        <v>Mahonda</v>
      </c>
      <c r="DN626" s="4" t="str">
        <v>Mahonda</v>
      </c>
      <c r="DO626" s="4" t="str">
        <v>Mahonda</v>
      </c>
      <c r="DP626" s="4" t="str">
        <v>Mahonda</v>
      </c>
    </row>
    <row r="627" spans="1:120" x14ac:dyDescent="0.35">
      <c r="A627" s="4">
        <v>8</v>
      </c>
      <c r="B627" s="4">
        <v>4.9000000000000004</v>
      </c>
      <c r="C627" s="4" t="s">
        <v>251</v>
      </c>
      <c r="D627" s="4" t="s">
        <v>138</v>
      </c>
      <c r="E627" s="4" t="s">
        <v>818</v>
      </c>
      <c r="F627" s="4">
        <v>917</v>
      </c>
      <c r="G627" s="4" t="str">
        <f t="shared" si="9"/>
        <v>Nigeria-College Research Farm, Ila-Orangun</v>
      </c>
      <c r="BA627" s="4" t="str">
        <v>Mahuta village</v>
      </c>
      <c r="BB627" s="4" t="str">
        <v>Mahuta village</v>
      </c>
      <c r="BC627" s="4" t="str">
        <v>Mahuta village</v>
      </c>
      <c r="BD627" s="4" t="str">
        <v>Mahuta village</v>
      </c>
      <c r="BE627" s="4" t="str">
        <v>Mahuta village</v>
      </c>
      <c r="BF627" s="4" t="str">
        <v>Mahuta village</v>
      </c>
      <c r="BG627" s="4" t="str">
        <v>Mahuta village</v>
      </c>
      <c r="BH627" s="4" t="str">
        <v>Mahuta village</v>
      </c>
      <c r="BI627" s="4" t="str">
        <v>Mahuta village</v>
      </c>
      <c r="BJ627" s="4" t="str">
        <v>Mahuta village</v>
      </c>
      <c r="BK627" s="4" t="str">
        <v>Mahuta village</v>
      </c>
      <c r="BL627" s="4" t="str">
        <v>Mahuta village</v>
      </c>
      <c r="BM627" s="4" t="str">
        <v>Mahuta village</v>
      </c>
      <c r="BN627" s="4" t="str">
        <v>Mahuta village</v>
      </c>
      <c r="BO627" s="4" t="str">
        <v>Mahuta village</v>
      </c>
      <c r="BP627" s="4" t="str">
        <v>Mahuta village</v>
      </c>
      <c r="BQ627" s="4" t="str">
        <v>Mahuta village</v>
      </c>
      <c r="BR627" s="4" t="str">
        <v>Mahuta village</v>
      </c>
      <c r="BS627" s="4" t="str">
        <v>Mahuta village</v>
      </c>
      <c r="BT627" s="4" t="str">
        <v>Mahuta village</v>
      </c>
      <c r="BU627" s="4" t="str">
        <v>Mahuta village</v>
      </c>
      <c r="BV627" s="4" t="str">
        <v>Mahuta village</v>
      </c>
      <c r="BW627" s="4" t="str">
        <v>Mahuta village</v>
      </c>
      <c r="BX627" s="4" t="str">
        <v>Mahuta village</v>
      </c>
      <c r="BY627" s="4" t="str">
        <v>Mahuta village</v>
      </c>
      <c r="BZ627" s="4" t="str">
        <v>Mahuta village</v>
      </c>
      <c r="CA627" s="4" t="str">
        <v>Mahuta village</v>
      </c>
      <c r="CB627" s="4" t="str">
        <v>Mahuta village</v>
      </c>
      <c r="CC627" s="4" t="str">
        <v>Mahuta village</v>
      </c>
      <c r="CD627" s="4" t="str">
        <v>Mahuta village</v>
      </c>
      <c r="CE627" s="4" t="str">
        <v>Mahuta village</v>
      </c>
      <c r="CF627" s="4" t="str">
        <v>Mahuta village</v>
      </c>
      <c r="CG627" s="4" t="str">
        <v>Mahuta village</v>
      </c>
      <c r="CH627" s="4" t="str">
        <v>Mahuta village</v>
      </c>
      <c r="CJ627" s="4" t="str">
        <v>Mahuta village</v>
      </c>
      <c r="CK627" s="4" t="str">
        <v>Mahuta village</v>
      </c>
      <c r="CL627" s="4" t="str">
        <v>Mahuta village</v>
      </c>
      <c r="CM627" s="4" t="str">
        <v>Mahuta village</v>
      </c>
      <c r="CN627" s="4" t="str">
        <v>Mahuta village</v>
      </c>
      <c r="CO627" s="4" t="str">
        <v>Mahuta village</v>
      </c>
      <c r="CP627" s="4" t="str">
        <v>Mahuta village</v>
      </c>
      <c r="CQ627" s="4" t="str">
        <v>Mahuta village</v>
      </c>
      <c r="CR627" s="4" t="str">
        <v>Mahuta village</v>
      </c>
      <c r="CS627" s="4" t="str">
        <v>Mahuta village</v>
      </c>
      <c r="CT627" s="4" t="str">
        <v>Mahuta village</v>
      </c>
      <c r="CU627" s="4" t="str">
        <v>Mahuta village</v>
      </c>
      <c r="CV627" s="4" t="str">
        <v>Mahuta village</v>
      </c>
      <c r="CW627" s="4" t="str">
        <v>Mahuta village</v>
      </c>
      <c r="CX627" s="4" t="str">
        <v>Mahuta village</v>
      </c>
      <c r="CY627" s="4" t="str">
        <v>Mahuta village</v>
      </c>
      <c r="CZ627" s="4" t="str">
        <v>Mahuta village</v>
      </c>
      <c r="DA627" s="4" t="str">
        <v>Mahuta village</v>
      </c>
      <c r="DB627" s="4" t="str">
        <v>Mahuta village</v>
      </c>
      <c r="DC627" s="4" t="str">
        <v>Mahuta village</v>
      </c>
      <c r="DD627" s="4" t="str">
        <v>Mahuta village</v>
      </c>
      <c r="DE627" s="4" t="str">
        <v>Mahuta village</v>
      </c>
      <c r="DF627" s="4" t="str">
        <v>Mahuta village</v>
      </c>
      <c r="DG627" s="4" t="str">
        <v>Mahuta village</v>
      </c>
      <c r="DH627" s="4" t="str">
        <v>Mahuta village</v>
      </c>
      <c r="DI627" s="4" t="str">
        <v>Mahuta village</v>
      </c>
      <c r="DJ627" s="4" t="str">
        <v>Mahuta village</v>
      </c>
      <c r="DK627" s="4" t="str">
        <v>Mahuta village</v>
      </c>
      <c r="DL627" s="4" t="str">
        <v>Mahuta village</v>
      </c>
      <c r="DM627" s="4" t="str">
        <v>Mahuta village</v>
      </c>
      <c r="DN627" s="4" t="str">
        <v>Mahuta village</v>
      </c>
      <c r="DO627" s="4" t="str">
        <v>Mahuta village</v>
      </c>
      <c r="DP627" s="4" t="str">
        <v>Mahuta village</v>
      </c>
    </row>
    <row r="628" spans="1:120" x14ac:dyDescent="0.35">
      <c r="A628" s="4">
        <v>11</v>
      </c>
      <c r="B628" s="4">
        <v>7.7</v>
      </c>
      <c r="C628" s="4" t="s">
        <v>251</v>
      </c>
      <c r="D628" s="4" t="s">
        <v>130</v>
      </c>
      <c r="E628" s="4" t="s">
        <v>819</v>
      </c>
      <c r="F628" s="4">
        <v>5500</v>
      </c>
      <c r="G628" s="4" t="str">
        <f t="shared" si="9"/>
        <v>Nigeria-DanBirni</v>
      </c>
      <c r="BA628" s="4" t="str">
        <v>Maichew</v>
      </c>
      <c r="BB628" s="4" t="str">
        <v>Maichew</v>
      </c>
      <c r="BC628" s="4" t="str">
        <v>Maichew</v>
      </c>
      <c r="BD628" s="4" t="str">
        <v>Maichew</v>
      </c>
      <c r="BE628" s="4" t="str">
        <v>Maichew</v>
      </c>
      <c r="BF628" s="4" t="str">
        <v>Maichew</v>
      </c>
      <c r="BG628" s="4" t="str">
        <v>Maichew</v>
      </c>
      <c r="BH628" s="4" t="str">
        <v>Maichew</v>
      </c>
      <c r="BI628" s="4" t="str">
        <v>Maichew</v>
      </c>
      <c r="BJ628" s="4" t="str">
        <v>Maichew</v>
      </c>
      <c r="BK628" s="4" t="str">
        <v>Maichew</v>
      </c>
      <c r="BL628" s="4" t="str">
        <v>Maichew</v>
      </c>
      <c r="BM628" s="4" t="str">
        <v>Maichew</v>
      </c>
      <c r="BN628" s="4" t="str">
        <v>Maichew</v>
      </c>
      <c r="BO628" s="4" t="str">
        <v>Maichew</v>
      </c>
      <c r="BP628" s="4" t="str">
        <v>Maichew</v>
      </c>
      <c r="BQ628" s="4" t="str">
        <v>Maichew</v>
      </c>
      <c r="BR628" s="4" t="str">
        <v>Maichew</v>
      </c>
      <c r="BS628" s="4" t="str">
        <v>Maichew</v>
      </c>
      <c r="BT628" s="4" t="str">
        <v>Maichew</v>
      </c>
      <c r="BU628" s="4" t="str">
        <v>Maichew</v>
      </c>
      <c r="BV628" s="4" t="str">
        <v>Maichew</v>
      </c>
      <c r="BW628" s="4" t="str">
        <v>Maichew</v>
      </c>
      <c r="BX628" s="4" t="str">
        <v>Maichew</v>
      </c>
      <c r="BY628" s="4" t="str">
        <v>Maichew</v>
      </c>
      <c r="BZ628" s="4" t="str">
        <v>Maichew</v>
      </c>
      <c r="CA628" s="4" t="str">
        <v>Maichew</v>
      </c>
      <c r="CB628" s="4" t="str">
        <v>Maichew</v>
      </c>
      <c r="CC628" s="4" t="str">
        <v>Maichew</v>
      </c>
      <c r="CD628" s="4" t="str">
        <v>Maichew</v>
      </c>
      <c r="CE628" s="4" t="str">
        <v>Maichew</v>
      </c>
      <c r="CF628" s="4" t="str">
        <v>Maichew</v>
      </c>
      <c r="CG628" s="4" t="str">
        <v>Maichew</v>
      </c>
      <c r="CH628" s="4" t="str">
        <v>Maichew</v>
      </c>
      <c r="CJ628" s="4" t="str">
        <v>Maichew</v>
      </c>
      <c r="CK628" s="4" t="str">
        <v>Maichew</v>
      </c>
      <c r="CL628" s="4" t="str">
        <v>Maichew</v>
      </c>
      <c r="CM628" s="4" t="str">
        <v>Maichew</v>
      </c>
      <c r="CN628" s="4" t="str">
        <v>Maichew</v>
      </c>
      <c r="CO628" s="4" t="str">
        <v>Maichew</v>
      </c>
      <c r="CP628" s="4" t="str">
        <v>Maichew</v>
      </c>
      <c r="CQ628" s="4" t="str">
        <v>Maichew</v>
      </c>
      <c r="CR628" s="4" t="str">
        <v>Maichew</v>
      </c>
      <c r="CS628" s="4" t="str">
        <v>Maichew</v>
      </c>
      <c r="CT628" s="4" t="str">
        <v>Maichew</v>
      </c>
      <c r="CU628" s="4" t="str">
        <v>Maichew</v>
      </c>
      <c r="CV628" s="4" t="str">
        <v>Maichew</v>
      </c>
      <c r="CW628" s="4" t="str">
        <v>Maichew</v>
      </c>
      <c r="CX628" s="4" t="str">
        <v>Maichew</v>
      </c>
      <c r="CY628" s="4" t="str">
        <v>Maichew</v>
      </c>
      <c r="CZ628" s="4" t="str">
        <v>Maichew</v>
      </c>
      <c r="DA628" s="4" t="str">
        <v>Maichew</v>
      </c>
      <c r="DB628" s="4" t="str">
        <v>Maichew</v>
      </c>
      <c r="DC628" s="4" t="str">
        <v>Maichew</v>
      </c>
      <c r="DD628" s="4" t="str">
        <v>Maichew</v>
      </c>
      <c r="DE628" s="4" t="str">
        <v>Maichew</v>
      </c>
      <c r="DF628" s="4" t="str">
        <v>Maichew</v>
      </c>
      <c r="DG628" s="4" t="str">
        <v>Maichew</v>
      </c>
      <c r="DH628" s="4" t="str">
        <v>Maichew</v>
      </c>
      <c r="DI628" s="4" t="str">
        <v>Maichew</v>
      </c>
      <c r="DJ628" s="4" t="str">
        <v>Maichew</v>
      </c>
      <c r="DK628" s="4" t="str">
        <v>Maichew</v>
      </c>
      <c r="DL628" s="4" t="str">
        <v>Maichew</v>
      </c>
      <c r="DM628" s="4" t="str">
        <v>Maichew</v>
      </c>
      <c r="DN628" s="4" t="str">
        <v>Maichew</v>
      </c>
      <c r="DO628" s="4" t="str">
        <v>Maichew</v>
      </c>
      <c r="DP628" s="4" t="str">
        <v>Maichew</v>
      </c>
    </row>
    <row r="629" spans="1:120" x14ac:dyDescent="0.35">
      <c r="A629" s="4">
        <v>11</v>
      </c>
      <c r="B629" s="4">
        <v>7.7</v>
      </c>
      <c r="C629" s="4" t="s">
        <v>251</v>
      </c>
      <c r="D629" s="4" t="s">
        <v>130</v>
      </c>
      <c r="E629" s="4" t="s">
        <v>820</v>
      </c>
      <c r="F629" s="4">
        <v>5500</v>
      </c>
      <c r="G629" s="4" t="str">
        <f t="shared" si="9"/>
        <v>Nigeria-Dunki</v>
      </c>
      <c r="BA629" s="4" t="str">
        <v>Majengo</v>
      </c>
      <c r="BB629" s="4" t="str">
        <v>Majengo</v>
      </c>
      <c r="BC629" s="4" t="str">
        <v>Majengo</v>
      </c>
      <c r="BD629" s="4" t="str">
        <v>Majengo</v>
      </c>
      <c r="BE629" s="4" t="str">
        <v>Majengo</v>
      </c>
      <c r="BF629" s="4" t="str">
        <v>Majengo</v>
      </c>
      <c r="BG629" s="4" t="str">
        <v>Majengo</v>
      </c>
      <c r="BH629" s="4" t="str">
        <v>Majengo</v>
      </c>
      <c r="BI629" s="4" t="str">
        <v>Majengo</v>
      </c>
      <c r="BJ629" s="4" t="str">
        <v>Majengo</v>
      </c>
      <c r="BK629" s="4" t="str">
        <v>Majengo</v>
      </c>
      <c r="BL629" s="4" t="str">
        <v>Majengo</v>
      </c>
      <c r="BM629" s="4" t="str">
        <v>Majengo</v>
      </c>
      <c r="BN629" s="4" t="str">
        <v>Majengo</v>
      </c>
      <c r="BO629" s="4" t="str">
        <v>Majengo</v>
      </c>
      <c r="BP629" s="4" t="str">
        <v>Majengo</v>
      </c>
      <c r="BQ629" s="4" t="str">
        <v>Majengo</v>
      </c>
      <c r="BR629" s="4" t="str">
        <v>Majengo</v>
      </c>
      <c r="BS629" s="4" t="str">
        <v>Majengo</v>
      </c>
      <c r="BT629" s="4" t="str">
        <v>Majengo</v>
      </c>
      <c r="BU629" s="4" t="str">
        <v>Majengo</v>
      </c>
      <c r="BV629" s="4" t="str">
        <v>Majengo</v>
      </c>
      <c r="BW629" s="4" t="str">
        <v>Majengo</v>
      </c>
      <c r="BX629" s="4" t="str">
        <v>Majengo</v>
      </c>
      <c r="BY629" s="4" t="str">
        <v>Majengo</v>
      </c>
      <c r="BZ629" s="4" t="str">
        <v>Majengo</v>
      </c>
      <c r="CA629" s="4" t="str">
        <v>Majengo</v>
      </c>
      <c r="CB629" s="4" t="str">
        <v>Majengo</v>
      </c>
      <c r="CC629" s="4" t="str">
        <v>Majengo</v>
      </c>
      <c r="CD629" s="4" t="str">
        <v>Majengo</v>
      </c>
      <c r="CE629" s="4" t="str">
        <v>Majengo</v>
      </c>
      <c r="CF629" s="4" t="str">
        <v>Majengo</v>
      </c>
      <c r="CG629" s="4" t="str">
        <v>Majengo</v>
      </c>
      <c r="CH629" s="4" t="str">
        <v>Majengo</v>
      </c>
      <c r="CJ629" s="4" t="str">
        <v>Majengo</v>
      </c>
      <c r="CK629" s="4" t="str">
        <v>Majengo</v>
      </c>
      <c r="CL629" s="4" t="str">
        <v>Majengo</v>
      </c>
      <c r="CM629" s="4" t="str">
        <v>Majengo</v>
      </c>
      <c r="CN629" s="4" t="str">
        <v>Majengo</v>
      </c>
      <c r="CO629" s="4" t="str">
        <v>Majengo</v>
      </c>
      <c r="CP629" s="4" t="str">
        <v>Majengo</v>
      </c>
      <c r="CQ629" s="4" t="str">
        <v>Majengo</v>
      </c>
      <c r="CR629" s="4" t="str">
        <v>Majengo</v>
      </c>
      <c r="CS629" s="4" t="str">
        <v>Majengo</v>
      </c>
      <c r="CT629" s="4" t="str">
        <v>Majengo</v>
      </c>
      <c r="CU629" s="4" t="str">
        <v>Majengo</v>
      </c>
      <c r="CV629" s="4" t="str">
        <v>Majengo</v>
      </c>
      <c r="CW629" s="4" t="str">
        <v>Majengo</v>
      </c>
      <c r="CX629" s="4" t="str">
        <v>Majengo</v>
      </c>
      <c r="CY629" s="4" t="str">
        <v>Majengo</v>
      </c>
      <c r="CZ629" s="4" t="str">
        <v>Majengo</v>
      </c>
      <c r="DA629" s="4" t="str">
        <v>Majengo</v>
      </c>
      <c r="DB629" s="4" t="str">
        <v>Majengo</v>
      </c>
      <c r="DC629" s="4" t="str">
        <v>Majengo</v>
      </c>
      <c r="DD629" s="4" t="str">
        <v>Majengo</v>
      </c>
      <c r="DE629" s="4" t="str">
        <v>Majengo</v>
      </c>
      <c r="DF629" s="4" t="str">
        <v>Majengo</v>
      </c>
      <c r="DG629" s="4" t="str">
        <v>Majengo</v>
      </c>
      <c r="DH629" s="4" t="str">
        <v>Majengo</v>
      </c>
      <c r="DI629" s="4" t="str">
        <v>Majengo</v>
      </c>
      <c r="DJ629" s="4" t="str">
        <v>Majengo</v>
      </c>
      <c r="DK629" s="4" t="str">
        <v>Majengo</v>
      </c>
      <c r="DL629" s="4" t="str">
        <v>Majengo</v>
      </c>
      <c r="DM629" s="4" t="str">
        <v>Majengo</v>
      </c>
      <c r="DN629" s="4" t="str">
        <v>Majengo</v>
      </c>
      <c r="DO629" s="4" t="str">
        <v>Majengo</v>
      </c>
      <c r="DP629" s="4" t="str">
        <v>Majengo</v>
      </c>
    </row>
    <row r="630" spans="1:120" x14ac:dyDescent="0.35">
      <c r="A630" s="4">
        <v>7.3449999999999998</v>
      </c>
      <c r="B630" s="4">
        <v>3.8769999999999998</v>
      </c>
      <c r="C630" s="4" t="s">
        <v>251</v>
      </c>
      <c r="D630" s="4" t="s">
        <v>138</v>
      </c>
      <c r="E630" s="4" t="s">
        <v>821</v>
      </c>
      <c r="F630" s="4">
        <v>250</v>
      </c>
      <c r="G630" s="4" t="str">
        <f t="shared" si="9"/>
        <v>Nigeria-Durante Fish Industries Limited, Ibadan</v>
      </c>
      <c r="BA630" s="4" t="str">
        <v>Makanya</v>
      </c>
      <c r="BB630" s="4" t="str">
        <v>Makanya</v>
      </c>
      <c r="BC630" s="4" t="str">
        <v>Makanya</v>
      </c>
      <c r="BD630" s="4" t="str">
        <v>Makanya</v>
      </c>
      <c r="BE630" s="4" t="str">
        <v>Makanya</v>
      </c>
      <c r="BF630" s="4" t="str">
        <v>Makanya</v>
      </c>
      <c r="BG630" s="4" t="str">
        <v>Makanya</v>
      </c>
      <c r="BH630" s="4" t="str">
        <v>Makanya</v>
      </c>
      <c r="BI630" s="4" t="str">
        <v>Makanya</v>
      </c>
      <c r="BJ630" s="4" t="str">
        <v>Makanya</v>
      </c>
      <c r="BK630" s="4" t="str">
        <v>Makanya</v>
      </c>
      <c r="BL630" s="4" t="str">
        <v>Makanya</v>
      </c>
      <c r="BM630" s="4" t="str">
        <v>Makanya</v>
      </c>
      <c r="BN630" s="4" t="str">
        <v>Makanya</v>
      </c>
      <c r="BO630" s="4" t="str">
        <v>Makanya</v>
      </c>
      <c r="BP630" s="4" t="str">
        <v>Makanya</v>
      </c>
      <c r="BQ630" s="4" t="str">
        <v>Makanya</v>
      </c>
      <c r="BR630" s="4" t="str">
        <v>Makanya</v>
      </c>
      <c r="BS630" s="4" t="str">
        <v>Makanya</v>
      </c>
      <c r="BT630" s="4" t="str">
        <v>Makanya</v>
      </c>
      <c r="BU630" s="4" t="str">
        <v>Makanya</v>
      </c>
      <c r="BV630" s="4" t="str">
        <v>Makanya</v>
      </c>
      <c r="BW630" s="4" t="str">
        <v>Makanya</v>
      </c>
      <c r="BX630" s="4" t="str">
        <v>Makanya</v>
      </c>
      <c r="BY630" s="4" t="str">
        <v>Makanya</v>
      </c>
      <c r="BZ630" s="4" t="str">
        <v>Makanya</v>
      </c>
      <c r="CA630" s="4" t="str">
        <v>Makanya</v>
      </c>
      <c r="CB630" s="4" t="str">
        <v>Makanya</v>
      </c>
      <c r="CC630" s="4" t="str">
        <v>Makanya</v>
      </c>
      <c r="CD630" s="4" t="str">
        <v>Makanya</v>
      </c>
      <c r="CE630" s="4" t="str">
        <v>Makanya</v>
      </c>
      <c r="CF630" s="4" t="str">
        <v>Makanya</v>
      </c>
      <c r="CG630" s="4" t="str">
        <v>Makanya</v>
      </c>
      <c r="CH630" s="4" t="str">
        <v>Makanya</v>
      </c>
      <c r="CJ630" s="4" t="str">
        <v>Makanya</v>
      </c>
      <c r="CK630" s="4" t="str">
        <v>Makanya</v>
      </c>
      <c r="CL630" s="4" t="str">
        <v>Makanya</v>
      </c>
      <c r="CM630" s="4" t="str">
        <v>Makanya</v>
      </c>
      <c r="CN630" s="4" t="str">
        <v>Makanya</v>
      </c>
      <c r="CO630" s="4" t="str">
        <v>Makanya</v>
      </c>
      <c r="CP630" s="4" t="str">
        <v>Makanya</v>
      </c>
      <c r="CQ630" s="4" t="str">
        <v>Makanya</v>
      </c>
      <c r="CR630" s="4" t="str">
        <v>Makanya</v>
      </c>
      <c r="CS630" s="4" t="str">
        <v>Makanya</v>
      </c>
      <c r="CT630" s="4" t="str">
        <v>Makanya</v>
      </c>
      <c r="CU630" s="4" t="str">
        <v>Makanya</v>
      </c>
      <c r="CV630" s="4" t="str">
        <v>Makanya</v>
      </c>
      <c r="CW630" s="4" t="str">
        <v>Makanya</v>
      </c>
      <c r="CX630" s="4" t="str">
        <v>Makanya</v>
      </c>
      <c r="CY630" s="4" t="str">
        <v>Makanya</v>
      </c>
      <c r="CZ630" s="4" t="str">
        <v>Makanya</v>
      </c>
      <c r="DA630" s="4" t="str">
        <v>Makanya</v>
      </c>
      <c r="DB630" s="4" t="str">
        <v>Makanya</v>
      </c>
      <c r="DC630" s="4" t="str">
        <v>Makanya</v>
      </c>
      <c r="DD630" s="4" t="str">
        <v>Makanya</v>
      </c>
      <c r="DE630" s="4" t="str">
        <v>Makanya</v>
      </c>
      <c r="DF630" s="4" t="str">
        <v>Makanya</v>
      </c>
      <c r="DG630" s="4" t="str">
        <v>Makanya</v>
      </c>
      <c r="DH630" s="4" t="str">
        <v>Makanya</v>
      </c>
      <c r="DI630" s="4" t="str">
        <v>Makanya</v>
      </c>
      <c r="DJ630" s="4" t="str">
        <v>Makanya</v>
      </c>
      <c r="DK630" s="4" t="str">
        <v>Makanya</v>
      </c>
      <c r="DL630" s="4" t="str">
        <v>Makanya</v>
      </c>
      <c r="DM630" s="4" t="str">
        <v>Makanya</v>
      </c>
      <c r="DN630" s="4" t="str">
        <v>Makanya</v>
      </c>
      <c r="DO630" s="4" t="str">
        <v>Makanya</v>
      </c>
      <c r="DP630" s="4" t="str">
        <v>Makanya</v>
      </c>
    </row>
    <row r="631" spans="1:120" x14ac:dyDescent="0.35">
      <c r="A631" s="4">
        <v>7.6</v>
      </c>
      <c r="B631" s="4">
        <v>7.4</v>
      </c>
      <c r="C631" s="4" t="s">
        <v>251</v>
      </c>
      <c r="D631" s="4" t="s">
        <v>130</v>
      </c>
      <c r="E631" s="4" t="s">
        <v>822</v>
      </c>
      <c r="F631" s="4">
        <v>5500</v>
      </c>
      <c r="G631" s="4" t="str">
        <f t="shared" si="9"/>
        <v>Nigeria-Egbeda</v>
      </c>
      <c r="BA631" s="4" t="str">
        <v>Makanya Catchment</v>
      </c>
      <c r="BB631" s="4" t="str">
        <v>Makanya Catchment</v>
      </c>
      <c r="BC631" s="4" t="str">
        <v>Makanya Catchment</v>
      </c>
      <c r="BD631" s="4" t="str">
        <v>Makanya Catchment</v>
      </c>
      <c r="BE631" s="4" t="str">
        <v>Makanya Catchment</v>
      </c>
      <c r="BF631" s="4" t="str">
        <v>Makanya Catchment</v>
      </c>
      <c r="BG631" s="4" t="str">
        <v>Makanya Catchment</v>
      </c>
      <c r="BH631" s="4" t="str">
        <v>Makanya Catchment</v>
      </c>
      <c r="BI631" s="4" t="str">
        <v>Makanya Catchment</v>
      </c>
      <c r="BJ631" s="4" t="str">
        <v>Makanya Catchment</v>
      </c>
      <c r="BK631" s="4" t="str">
        <v>Makanya Catchment</v>
      </c>
      <c r="BL631" s="4" t="str">
        <v>Makanya Catchment</v>
      </c>
      <c r="BM631" s="4" t="str">
        <v>Makanya Catchment</v>
      </c>
      <c r="BN631" s="4" t="str">
        <v>Makanya Catchment</v>
      </c>
      <c r="BO631" s="4" t="str">
        <v>Makanya Catchment</v>
      </c>
      <c r="BP631" s="4" t="str">
        <v>Makanya Catchment</v>
      </c>
      <c r="BQ631" s="4" t="str">
        <v>Makanya Catchment</v>
      </c>
      <c r="BR631" s="4" t="str">
        <v>Makanya Catchment</v>
      </c>
      <c r="BS631" s="4" t="str">
        <v>Makanya Catchment</v>
      </c>
      <c r="BT631" s="4" t="str">
        <v>Makanya Catchment</v>
      </c>
      <c r="BU631" s="4" t="str">
        <v>Makanya Catchment</v>
      </c>
      <c r="BV631" s="4" t="str">
        <v>Makanya Catchment</v>
      </c>
      <c r="BW631" s="4" t="str">
        <v>Makanya Catchment</v>
      </c>
      <c r="BX631" s="4" t="str">
        <v>Makanya Catchment</v>
      </c>
      <c r="BY631" s="4" t="str">
        <v>Makanya Catchment</v>
      </c>
      <c r="BZ631" s="4" t="str">
        <v>Makanya Catchment</v>
      </c>
      <c r="CA631" s="4" t="str">
        <v>Makanya Catchment</v>
      </c>
      <c r="CB631" s="4" t="str">
        <v>Makanya Catchment</v>
      </c>
      <c r="CC631" s="4" t="str">
        <v>Makanya Catchment</v>
      </c>
      <c r="CD631" s="4" t="str">
        <v>Makanya Catchment</v>
      </c>
      <c r="CE631" s="4" t="str">
        <v>Makanya Catchment</v>
      </c>
      <c r="CF631" s="4" t="str">
        <v>Makanya Catchment</v>
      </c>
      <c r="CG631" s="4" t="str">
        <v>Makanya Catchment</v>
      </c>
      <c r="CH631" s="4" t="str">
        <v>Makanya Catchment</v>
      </c>
      <c r="CJ631" s="4" t="str">
        <v>Makanya Catchment</v>
      </c>
      <c r="CK631" s="4" t="str">
        <v>Makanya Catchment</v>
      </c>
      <c r="CL631" s="4" t="str">
        <v>Makanya Catchment</v>
      </c>
      <c r="CM631" s="4" t="str">
        <v>Makanya Catchment</v>
      </c>
      <c r="CN631" s="4" t="str">
        <v>Makanya Catchment</v>
      </c>
      <c r="CO631" s="4" t="str">
        <v>Makanya Catchment</v>
      </c>
      <c r="CP631" s="4" t="str">
        <v>Makanya Catchment</v>
      </c>
      <c r="CQ631" s="4" t="str">
        <v>Makanya Catchment</v>
      </c>
      <c r="CR631" s="4" t="str">
        <v>Makanya Catchment</v>
      </c>
      <c r="CS631" s="4" t="str">
        <v>Makanya Catchment</v>
      </c>
      <c r="CT631" s="4" t="str">
        <v>Makanya Catchment</v>
      </c>
      <c r="CU631" s="4" t="str">
        <v>Makanya Catchment</v>
      </c>
      <c r="CV631" s="4" t="str">
        <v>Makanya Catchment</v>
      </c>
      <c r="CW631" s="4" t="str">
        <v>Makanya Catchment</v>
      </c>
      <c r="CX631" s="4" t="str">
        <v>Makanya Catchment</v>
      </c>
      <c r="CY631" s="4" t="str">
        <v>Makanya Catchment</v>
      </c>
      <c r="CZ631" s="4" t="str">
        <v>Makanya Catchment</v>
      </c>
      <c r="DA631" s="4" t="str">
        <v>Makanya Catchment</v>
      </c>
      <c r="DB631" s="4" t="str">
        <v>Makanya Catchment</v>
      </c>
      <c r="DC631" s="4" t="str">
        <v>Makanya Catchment</v>
      </c>
      <c r="DD631" s="4" t="str">
        <v>Makanya Catchment</v>
      </c>
      <c r="DE631" s="4" t="str">
        <v>Makanya Catchment</v>
      </c>
      <c r="DF631" s="4" t="str">
        <v>Makanya Catchment</v>
      </c>
      <c r="DG631" s="4" t="str">
        <v>Makanya Catchment</v>
      </c>
      <c r="DH631" s="4" t="str">
        <v>Makanya Catchment</v>
      </c>
      <c r="DI631" s="4" t="str">
        <v>Makanya Catchment</v>
      </c>
      <c r="DJ631" s="4" t="str">
        <v>Makanya Catchment</v>
      </c>
      <c r="DK631" s="4" t="str">
        <v>Makanya Catchment</v>
      </c>
      <c r="DL631" s="4" t="str">
        <v>Makanya Catchment</v>
      </c>
      <c r="DM631" s="4" t="str">
        <v>Makanya Catchment</v>
      </c>
      <c r="DN631" s="4" t="str">
        <v>Makanya Catchment</v>
      </c>
      <c r="DO631" s="4" t="str">
        <v>Makanya Catchment</v>
      </c>
      <c r="DP631" s="4" t="str">
        <v>Makanya Catchment</v>
      </c>
    </row>
    <row r="632" spans="1:120" x14ac:dyDescent="0.35">
      <c r="A632" s="4">
        <v>7.7</v>
      </c>
      <c r="B632" s="4">
        <v>5.3</v>
      </c>
      <c r="C632" s="4" t="s">
        <v>251</v>
      </c>
      <c r="D632" s="4" t="s">
        <v>296</v>
      </c>
      <c r="E632" s="4" t="s">
        <v>823</v>
      </c>
      <c r="F632" s="4">
        <v>30000</v>
      </c>
      <c r="G632" s="4" t="str">
        <f t="shared" si="9"/>
        <v>Nigeria-Ekiti State</v>
      </c>
      <c r="BA632" s="4" t="str">
        <v>Makerere University ARI, Kabanyolo</v>
      </c>
      <c r="BB632" s="4" t="str">
        <v>Makerere University ARI, Kabanyolo</v>
      </c>
      <c r="BC632" s="4" t="str">
        <v>Makerere University ARI, Kabanyolo</v>
      </c>
      <c r="BD632" s="4" t="str">
        <v>Makerere University ARI, Kabanyolo</v>
      </c>
      <c r="BE632" s="4" t="str">
        <v>Makerere University ARI, Kabanyolo</v>
      </c>
      <c r="BF632" s="4" t="str">
        <v>Makerere University ARI, Kabanyolo</v>
      </c>
      <c r="BG632" s="4" t="str">
        <v>Makerere University ARI, Kabanyolo</v>
      </c>
      <c r="BH632" s="4" t="str">
        <v>Makerere University ARI, Kabanyolo</v>
      </c>
      <c r="BI632" s="4" t="str">
        <v>Makerere University ARI, Kabanyolo</v>
      </c>
      <c r="BJ632" s="4" t="str">
        <v>Makerere University ARI, Kabanyolo</v>
      </c>
      <c r="BK632" s="4" t="str">
        <v>Makerere University ARI, Kabanyolo</v>
      </c>
      <c r="BL632" s="4" t="str">
        <v>Makerere University ARI, Kabanyolo</v>
      </c>
      <c r="BM632" s="4" t="str">
        <v>Makerere University ARI, Kabanyolo</v>
      </c>
      <c r="BN632" s="4" t="str">
        <v>Makerere University ARI, Kabanyolo</v>
      </c>
      <c r="BO632" s="4" t="str">
        <v>Makerere University ARI, Kabanyolo</v>
      </c>
      <c r="BP632" s="4" t="str">
        <v>Makerere University ARI, Kabanyolo</v>
      </c>
      <c r="BQ632" s="4" t="str">
        <v>Makerere University ARI, Kabanyolo</v>
      </c>
      <c r="BR632" s="4" t="str">
        <v>Makerere University ARI, Kabanyolo</v>
      </c>
      <c r="BS632" s="4" t="str">
        <v>Makerere University ARI, Kabanyolo</v>
      </c>
      <c r="BT632" s="4" t="str">
        <v>Makerere University ARI, Kabanyolo</v>
      </c>
      <c r="BU632" s="4" t="str">
        <v>Makerere University ARI, Kabanyolo</v>
      </c>
      <c r="BV632" s="4" t="str">
        <v>Makerere University ARI, Kabanyolo</v>
      </c>
      <c r="BW632" s="4" t="str">
        <v>Makerere University ARI, Kabanyolo</v>
      </c>
      <c r="BX632" s="4" t="str">
        <v>Makerere University ARI, Kabanyolo</v>
      </c>
      <c r="BY632" s="4" t="str">
        <v>Makerere University ARI, Kabanyolo</v>
      </c>
      <c r="BZ632" s="4" t="str">
        <v>Makerere University ARI, Kabanyolo</v>
      </c>
      <c r="CA632" s="4" t="str">
        <v>Makerere University ARI, Kabanyolo</v>
      </c>
      <c r="CB632" s="4" t="str">
        <v>Makerere University ARI, Kabanyolo</v>
      </c>
      <c r="CC632" s="4" t="str">
        <v>Makerere University ARI, Kabanyolo</v>
      </c>
      <c r="CD632" s="4" t="str">
        <v>Makerere University ARI, Kabanyolo</v>
      </c>
      <c r="CE632" s="4" t="str">
        <v>Makerere University ARI, Kabanyolo</v>
      </c>
      <c r="CF632" s="4" t="str">
        <v>Makerere University ARI, Kabanyolo</v>
      </c>
      <c r="CG632" s="4" t="str">
        <v>Makerere University ARI, Kabanyolo</v>
      </c>
      <c r="CH632" s="4" t="str">
        <v>Makerere University ARI, Kabanyolo</v>
      </c>
      <c r="CJ632" s="4" t="str">
        <v>Makerere University ARI, Kabanyolo</v>
      </c>
      <c r="CK632" s="4" t="str">
        <v>Makerere University ARI, Kabanyolo</v>
      </c>
      <c r="CL632" s="4" t="str">
        <v>Makerere University ARI, Kabanyolo</v>
      </c>
      <c r="CM632" s="4" t="str">
        <v>Makerere University ARI, Kabanyolo</v>
      </c>
      <c r="CN632" s="4" t="str">
        <v>Makerere University ARI, Kabanyolo</v>
      </c>
      <c r="CO632" s="4" t="str">
        <v>Makerere University ARI, Kabanyolo</v>
      </c>
      <c r="CP632" s="4" t="str">
        <v>Makerere University ARI, Kabanyolo</v>
      </c>
      <c r="CQ632" s="4" t="str">
        <v>Makerere University ARI, Kabanyolo</v>
      </c>
      <c r="CR632" s="4" t="str">
        <v>Makerere University ARI, Kabanyolo</v>
      </c>
      <c r="CS632" s="4" t="str">
        <v>Makerere University ARI, Kabanyolo</v>
      </c>
      <c r="CT632" s="4" t="str">
        <v>Makerere University ARI, Kabanyolo</v>
      </c>
      <c r="CU632" s="4" t="str">
        <v>Makerere University ARI, Kabanyolo</v>
      </c>
      <c r="CV632" s="4" t="str">
        <v>Makerere University ARI, Kabanyolo</v>
      </c>
      <c r="CW632" s="4" t="str">
        <v>Makerere University ARI, Kabanyolo</v>
      </c>
      <c r="CX632" s="4" t="str">
        <v>Makerere University ARI, Kabanyolo</v>
      </c>
      <c r="CY632" s="4" t="str">
        <v>Makerere University ARI, Kabanyolo</v>
      </c>
      <c r="CZ632" s="4" t="str">
        <v>Makerere University ARI, Kabanyolo</v>
      </c>
      <c r="DA632" s="4" t="str">
        <v>Makerere University ARI, Kabanyolo</v>
      </c>
      <c r="DB632" s="4" t="str">
        <v>Makerere University ARI, Kabanyolo</v>
      </c>
      <c r="DC632" s="4" t="str">
        <v>Makerere University ARI, Kabanyolo</v>
      </c>
      <c r="DD632" s="4" t="str">
        <v>Makerere University ARI, Kabanyolo</v>
      </c>
      <c r="DE632" s="4" t="str">
        <v>Makerere University ARI, Kabanyolo</v>
      </c>
      <c r="DF632" s="4" t="str">
        <v>Makerere University ARI, Kabanyolo</v>
      </c>
      <c r="DG632" s="4" t="str">
        <v>Makerere University ARI, Kabanyolo</v>
      </c>
      <c r="DH632" s="4" t="str">
        <v>Makerere University ARI, Kabanyolo</v>
      </c>
      <c r="DI632" s="4" t="str">
        <v>Makerere University ARI, Kabanyolo</v>
      </c>
      <c r="DJ632" s="4" t="str">
        <v>Makerere University ARI, Kabanyolo</v>
      </c>
      <c r="DK632" s="4" t="str">
        <v>Makerere University ARI, Kabanyolo</v>
      </c>
      <c r="DL632" s="4" t="str">
        <v>Makerere University ARI, Kabanyolo</v>
      </c>
      <c r="DM632" s="4" t="str">
        <v>Makerere University ARI, Kabanyolo</v>
      </c>
      <c r="DN632" s="4" t="str">
        <v>Makerere University ARI, Kabanyolo</v>
      </c>
      <c r="DO632" s="4" t="str">
        <v>Makerere University ARI, Kabanyolo</v>
      </c>
      <c r="DP632" s="4" t="str">
        <v>Makerere University ARI, Kabanyolo</v>
      </c>
    </row>
    <row r="633" spans="1:120" x14ac:dyDescent="0.35">
      <c r="A633" s="4">
        <v>8.1166699999999992</v>
      </c>
      <c r="B633" s="4">
        <v>3.3333300000000001</v>
      </c>
      <c r="C633" s="4" t="s">
        <v>251</v>
      </c>
      <c r="D633" s="4" t="s">
        <v>130</v>
      </c>
      <c r="E633" s="4" t="s">
        <v>824</v>
      </c>
      <c r="F633" s="4">
        <v>917</v>
      </c>
      <c r="G633" s="4" t="str">
        <f t="shared" si="9"/>
        <v>Nigeria-Fashola</v>
      </c>
      <c r="BA633" s="4" t="str">
        <v>Makoholi</v>
      </c>
      <c r="BB633" s="4" t="str">
        <v>Makoholi</v>
      </c>
      <c r="BC633" s="4" t="str">
        <v>Makoholi</v>
      </c>
      <c r="BD633" s="4" t="str">
        <v>Makoholi</v>
      </c>
      <c r="BE633" s="4" t="str">
        <v>Makoholi</v>
      </c>
      <c r="BF633" s="4" t="str">
        <v>Makoholi</v>
      </c>
      <c r="BG633" s="4" t="str">
        <v>Makoholi</v>
      </c>
      <c r="BH633" s="4" t="str">
        <v>Makoholi</v>
      </c>
      <c r="BI633" s="4" t="str">
        <v>Makoholi</v>
      </c>
      <c r="BJ633" s="4" t="str">
        <v>Makoholi</v>
      </c>
      <c r="BK633" s="4" t="str">
        <v>Makoholi</v>
      </c>
      <c r="BL633" s="4" t="str">
        <v>Makoholi</v>
      </c>
      <c r="BM633" s="4" t="str">
        <v>Makoholi</v>
      </c>
      <c r="BN633" s="4" t="str">
        <v>Makoholi</v>
      </c>
      <c r="BO633" s="4" t="str">
        <v>Makoholi</v>
      </c>
      <c r="BP633" s="4" t="str">
        <v>Makoholi</v>
      </c>
      <c r="BQ633" s="4" t="str">
        <v>Makoholi</v>
      </c>
      <c r="BR633" s="4" t="str">
        <v>Makoholi</v>
      </c>
      <c r="BS633" s="4" t="str">
        <v>Makoholi</v>
      </c>
      <c r="BT633" s="4" t="str">
        <v>Makoholi</v>
      </c>
      <c r="BU633" s="4" t="str">
        <v>Makoholi</v>
      </c>
      <c r="BV633" s="4" t="str">
        <v>Makoholi</v>
      </c>
      <c r="BW633" s="4" t="str">
        <v>Makoholi</v>
      </c>
      <c r="BX633" s="4" t="str">
        <v>Makoholi</v>
      </c>
      <c r="BY633" s="4" t="str">
        <v>Makoholi</v>
      </c>
      <c r="BZ633" s="4" t="str">
        <v>Makoholi</v>
      </c>
      <c r="CA633" s="4" t="str">
        <v>Makoholi</v>
      </c>
      <c r="CB633" s="4" t="str">
        <v>Makoholi</v>
      </c>
      <c r="CC633" s="4" t="str">
        <v>Makoholi</v>
      </c>
      <c r="CD633" s="4" t="str">
        <v>Makoholi</v>
      </c>
      <c r="CE633" s="4" t="str">
        <v>Makoholi</v>
      </c>
      <c r="CF633" s="4" t="str">
        <v>Makoholi</v>
      </c>
      <c r="CG633" s="4" t="str">
        <v>Makoholi</v>
      </c>
      <c r="CH633" s="4" t="str">
        <v>Makoholi</v>
      </c>
      <c r="CJ633" s="4" t="str">
        <v>Makoholi</v>
      </c>
      <c r="CK633" s="4" t="str">
        <v>Makoholi</v>
      </c>
      <c r="CL633" s="4" t="str">
        <v>Makoholi</v>
      </c>
      <c r="CM633" s="4" t="str">
        <v>Makoholi</v>
      </c>
      <c r="CN633" s="4" t="str">
        <v>Makoholi</v>
      </c>
      <c r="CO633" s="4" t="str">
        <v>Makoholi</v>
      </c>
      <c r="CP633" s="4" t="str">
        <v>Makoholi</v>
      </c>
      <c r="CQ633" s="4" t="str">
        <v>Makoholi</v>
      </c>
      <c r="CR633" s="4" t="str">
        <v>Makoholi</v>
      </c>
      <c r="CS633" s="4" t="str">
        <v>Makoholi</v>
      </c>
      <c r="CT633" s="4" t="str">
        <v>Makoholi</v>
      </c>
      <c r="CU633" s="4" t="str">
        <v>Makoholi</v>
      </c>
      <c r="CV633" s="4" t="str">
        <v>Makoholi</v>
      </c>
      <c r="CW633" s="4" t="str">
        <v>Makoholi</v>
      </c>
      <c r="CX633" s="4" t="str">
        <v>Makoholi</v>
      </c>
      <c r="CY633" s="4" t="str">
        <v>Makoholi</v>
      </c>
      <c r="CZ633" s="4" t="str">
        <v>Makoholi</v>
      </c>
      <c r="DA633" s="4" t="str">
        <v>Makoholi</v>
      </c>
      <c r="DB633" s="4" t="str">
        <v>Makoholi</v>
      </c>
      <c r="DC633" s="4" t="str">
        <v>Makoholi</v>
      </c>
      <c r="DD633" s="4" t="str">
        <v>Makoholi</v>
      </c>
      <c r="DE633" s="4" t="str">
        <v>Makoholi</v>
      </c>
      <c r="DF633" s="4" t="str">
        <v>Makoholi</v>
      </c>
      <c r="DG633" s="4" t="str">
        <v>Makoholi</v>
      </c>
      <c r="DH633" s="4" t="str">
        <v>Makoholi</v>
      </c>
      <c r="DI633" s="4" t="str">
        <v>Makoholi</v>
      </c>
      <c r="DJ633" s="4" t="str">
        <v>Makoholi</v>
      </c>
      <c r="DK633" s="4" t="str">
        <v>Makoholi</v>
      </c>
      <c r="DL633" s="4" t="str">
        <v>Makoholi</v>
      </c>
      <c r="DM633" s="4" t="str">
        <v>Makoholi</v>
      </c>
      <c r="DN633" s="4" t="str">
        <v>Makoholi</v>
      </c>
      <c r="DO633" s="4" t="str">
        <v>Makoholi</v>
      </c>
      <c r="DP633" s="4" t="str">
        <v>Makoholi</v>
      </c>
    </row>
    <row r="634" spans="1:120" x14ac:dyDescent="0.35">
      <c r="A634" s="4">
        <v>5.9180000000000001</v>
      </c>
      <c r="B634" s="4">
        <v>7.5570000000000004</v>
      </c>
      <c r="C634" s="4" t="s">
        <v>251</v>
      </c>
      <c r="D634" s="4" t="s">
        <v>138</v>
      </c>
      <c r="E634" s="4" t="s">
        <v>825</v>
      </c>
      <c r="F634" s="4">
        <v>500</v>
      </c>
      <c r="G634" s="4" t="str">
        <f t="shared" si="9"/>
        <v>Nigeria-FCA Research Farm, Ishiagu</v>
      </c>
      <c r="BA634" s="4" t="str">
        <v>Makoka ARS, Zomba</v>
      </c>
      <c r="BB634" s="4" t="str">
        <v>Makoka ARS, Zomba</v>
      </c>
      <c r="BC634" s="4" t="str">
        <v>Makoka ARS, Zomba</v>
      </c>
      <c r="BD634" s="4" t="str">
        <v>Makoka ARS, Zomba</v>
      </c>
      <c r="BE634" s="4" t="str">
        <v>Makoka ARS, Zomba</v>
      </c>
      <c r="BF634" s="4" t="str">
        <v>Makoka ARS, Zomba</v>
      </c>
      <c r="BG634" s="4" t="str">
        <v>Makoka ARS, Zomba</v>
      </c>
      <c r="BH634" s="4" t="str">
        <v>Makoka ARS, Zomba</v>
      </c>
      <c r="BI634" s="4" t="str">
        <v>Makoka ARS, Zomba</v>
      </c>
      <c r="BJ634" s="4" t="str">
        <v>Makoka ARS, Zomba</v>
      </c>
      <c r="BK634" s="4" t="str">
        <v>Makoka ARS, Zomba</v>
      </c>
      <c r="BL634" s="4" t="str">
        <v>Makoka ARS, Zomba</v>
      </c>
      <c r="BM634" s="4" t="str">
        <v>Makoka ARS, Zomba</v>
      </c>
      <c r="BN634" s="4" t="str">
        <v>Makoka ARS, Zomba</v>
      </c>
      <c r="BO634" s="4" t="str">
        <v>Makoka ARS, Zomba</v>
      </c>
      <c r="BP634" s="4" t="str">
        <v>Makoka ARS, Zomba</v>
      </c>
      <c r="BQ634" s="4" t="str">
        <v>Makoka ARS, Zomba</v>
      </c>
      <c r="BR634" s="4" t="str">
        <v>Makoka ARS, Zomba</v>
      </c>
      <c r="BS634" s="4" t="str">
        <v>Makoka ARS, Zomba</v>
      </c>
      <c r="BT634" s="4" t="str">
        <v>Makoka ARS, Zomba</v>
      </c>
      <c r="BU634" s="4" t="str">
        <v>Makoka ARS, Zomba</v>
      </c>
      <c r="BV634" s="4" t="str">
        <v>Makoka ARS, Zomba</v>
      </c>
      <c r="BW634" s="4" t="str">
        <v>Makoka ARS, Zomba</v>
      </c>
      <c r="BX634" s="4" t="str">
        <v>Makoka ARS, Zomba</v>
      </c>
      <c r="BY634" s="4" t="str">
        <v>Makoka ARS, Zomba</v>
      </c>
      <c r="BZ634" s="4" t="str">
        <v>Makoka ARS, Zomba</v>
      </c>
      <c r="CA634" s="4" t="str">
        <v>Makoka ARS, Zomba</v>
      </c>
      <c r="CB634" s="4" t="str">
        <v>Makoka ARS, Zomba</v>
      </c>
      <c r="CC634" s="4" t="str">
        <v>Makoka ARS, Zomba</v>
      </c>
      <c r="CD634" s="4" t="str">
        <v>Makoka ARS, Zomba</v>
      </c>
      <c r="CE634" s="4" t="str">
        <v>Makoka ARS, Zomba</v>
      </c>
      <c r="CF634" s="4" t="str">
        <v>Makoka ARS, Zomba</v>
      </c>
      <c r="CG634" s="4" t="str">
        <v>Makoka ARS, Zomba</v>
      </c>
      <c r="CH634" s="4" t="str">
        <v>Makoka ARS, Zomba</v>
      </c>
      <c r="CJ634" s="4" t="str">
        <v>Makoka ARS, Zomba</v>
      </c>
      <c r="CK634" s="4" t="str">
        <v>Makoka ARS, Zomba</v>
      </c>
      <c r="CL634" s="4" t="str">
        <v>Makoka ARS, Zomba</v>
      </c>
      <c r="CM634" s="4" t="str">
        <v>Makoka ARS, Zomba</v>
      </c>
      <c r="CN634" s="4" t="str">
        <v>Makoka ARS, Zomba</v>
      </c>
      <c r="CO634" s="4" t="str">
        <v>Makoka ARS, Zomba</v>
      </c>
      <c r="CP634" s="4" t="str">
        <v>Makoka ARS, Zomba</v>
      </c>
      <c r="CQ634" s="4" t="str">
        <v>Makoka ARS, Zomba</v>
      </c>
      <c r="CR634" s="4" t="str">
        <v>Makoka ARS, Zomba</v>
      </c>
      <c r="CS634" s="4" t="str">
        <v>Makoka ARS, Zomba</v>
      </c>
      <c r="CT634" s="4" t="str">
        <v>Makoka ARS, Zomba</v>
      </c>
      <c r="CU634" s="4" t="str">
        <v>Makoka ARS, Zomba</v>
      </c>
      <c r="CV634" s="4" t="str">
        <v>Makoka ARS, Zomba</v>
      </c>
      <c r="CW634" s="4" t="str">
        <v>Makoka ARS, Zomba</v>
      </c>
      <c r="CX634" s="4" t="str">
        <v>Makoka ARS, Zomba</v>
      </c>
      <c r="CY634" s="4" t="str">
        <v>Makoka ARS, Zomba</v>
      </c>
      <c r="CZ634" s="4" t="str">
        <v>Makoka ARS, Zomba</v>
      </c>
      <c r="DA634" s="4" t="str">
        <v>Makoka ARS, Zomba</v>
      </c>
      <c r="DB634" s="4" t="str">
        <v>Makoka ARS, Zomba</v>
      </c>
      <c r="DC634" s="4" t="str">
        <v>Makoka ARS, Zomba</v>
      </c>
      <c r="DD634" s="4" t="str">
        <v>Makoka ARS, Zomba</v>
      </c>
      <c r="DE634" s="4" t="str">
        <v>Makoka ARS, Zomba</v>
      </c>
      <c r="DF634" s="4" t="str">
        <v>Makoka ARS, Zomba</v>
      </c>
      <c r="DG634" s="4" t="str">
        <v>Makoka ARS, Zomba</v>
      </c>
      <c r="DH634" s="4" t="str">
        <v>Makoka ARS, Zomba</v>
      </c>
      <c r="DI634" s="4" t="str">
        <v>Makoka ARS, Zomba</v>
      </c>
      <c r="DJ634" s="4" t="str">
        <v>Makoka ARS, Zomba</v>
      </c>
      <c r="DK634" s="4" t="str">
        <v>Makoka ARS, Zomba</v>
      </c>
      <c r="DL634" s="4" t="str">
        <v>Makoka ARS, Zomba</v>
      </c>
      <c r="DM634" s="4" t="str">
        <v>Makoka ARS, Zomba</v>
      </c>
      <c r="DN634" s="4" t="str">
        <v>Makoka ARS, Zomba</v>
      </c>
      <c r="DO634" s="4" t="str">
        <v>Makoka ARS, Zomba</v>
      </c>
      <c r="DP634" s="4" t="str">
        <v>Makoka ARS, Zomba</v>
      </c>
    </row>
    <row r="635" spans="1:120" x14ac:dyDescent="0.35">
      <c r="A635" s="4">
        <v>7.38</v>
      </c>
      <c r="B635" s="4">
        <v>3.8410000000000002</v>
      </c>
      <c r="C635" s="4" t="s">
        <v>251</v>
      </c>
      <c r="D635" s="4" t="s">
        <v>138</v>
      </c>
      <c r="E635" s="4" t="s">
        <v>826</v>
      </c>
      <c r="F635" s="4">
        <v>500</v>
      </c>
      <c r="G635" s="4" t="str">
        <f t="shared" si="9"/>
        <v>Nigeria-FCAHPT, Ibadan</v>
      </c>
      <c r="BA635" s="4" t="str">
        <v>Makonde Plateau</v>
      </c>
      <c r="BB635" s="4" t="str">
        <v>Makonde Plateau</v>
      </c>
      <c r="BC635" s="4" t="str">
        <v>Makonde Plateau</v>
      </c>
      <c r="BD635" s="4" t="str">
        <v>Makonde Plateau</v>
      </c>
      <c r="BE635" s="4" t="str">
        <v>Makonde Plateau</v>
      </c>
      <c r="BF635" s="4" t="str">
        <v>Makonde Plateau</v>
      </c>
      <c r="BG635" s="4" t="str">
        <v>Makonde Plateau</v>
      </c>
      <c r="BH635" s="4" t="str">
        <v>Makonde Plateau</v>
      </c>
      <c r="BI635" s="4" t="str">
        <v>Makonde Plateau</v>
      </c>
      <c r="BJ635" s="4" t="str">
        <v>Makonde Plateau</v>
      </c>
      <c r="BK635" s="4" t="str">
        <v>Makonde Plateau</v>
      </c>
      <c r="BL635" s="4" t="str">
        <v>Makonde Plateau</v>
      </c>
      <c r="BM635" s="4" t="str">
        <v>Makonde Plateau</v>
      </c>
      <c r="BN635" s="4" t="str">
        <v>Makonde Plateau</v>
      </c>
      <c r="BO635" s="4" t="str">
        <v>Makonde Plateau</v>
      </c>
      <c r="BP635" s="4" t="str">
        <v>Makonde Plateau</v>
      </c>
      <c r="BQ635" s="4" t="str">
        <v>Makonde Plateau</v>
      </c>
      <c r="BR635" s="4" t="str">
        <v>Makonde Plateau</v>
      </c>
      <c r="BS635" s="4" t="str">
        <v>Makonde Plateau</v>
      </c>
      <c r="BT635" s="4" t="str">
        <v>Makonde Plateau</v>
      </c>
      <c r="BU635" s="4" t="str">
        <v>Makonde Plateau</v>
      </c>
      <c r="BV635" s="4" t="str">
        <v>Makonde Plateau</v>
      </c>
      <c r="BW635" s="4" t="str">
        <v>Makonde Plateau</v>
      </c>
      <c r="BX635" s="4" t="str">
        <v>Makonde Plateau</v>
      </c>
      <c r="BY635" s="4" t="str">
        <v>Makonde Plateau</v>
      </c>
      <c r="BZ635" s="4" t="str">
        <v>Makonde Plateau</v>
      </c>
      <c r="CA635" s="4" t="str">
        <v>Makonde Plateau</v>
      </c>
      <c r="CB635" s="4" t="str">
        <v>Makonde Plateau</v>
      </c>
      <c r="CC635" s="4" t="str">
        <v>Makonde Plateau</v>
      </c>
      <c r="CD635" s="4" t="str">
        <v>Makonde Plateau</v>
      </c>
      <c r="CE635" s="4" t="str">
        <v>Makonde Plateau</v>
      </c>
      <c r="CF635" s="4" t="str">
        <v>Makonde Plateau</v>
      </c>
      <c r="CG635" s="4" t="str">
        <v>Makonde Plateau</v>
      </c>
      <c r="CH635" s="4" t="str">
        <v>Makonde Plateau</v>
      </c>
      <c r="CJ635" s="4" t="str">
        <v>Makonde Plateau</v>
      </c>
      <c r="CK635" s="4" t="str">
        <v>Makonde Plateau</v>
      </c>
      <c r="CL635" s="4" t="str">
        <v>Makonde Plateau</v>
      </c>
      <c r="CM635" s="4" t="str">
        <v>Makonde Plateau</v>
      </c>
      <c r="CN635" s="4" t="str">
        <v>Makonde Plateau</v>
      </c>
      <c r="CO635" s="4" t="str">
        <v>Makonde Plateau</v>
      </c>
      <c r="CP635" s="4" t="str">
        <v>Makonde Plateau</v>
      </c>
      <c r="CQ635" s="4" t="str">
        <v>Makonde Plateau</v>
      </c>
      <c r="CR635" s="4" t="str">
        <v>Makonde Plateau</v>
      </c>
      <c r="CS635" s="4" t="str">
        <v>Makonde Plateau</v>
      </c>
      <c r="CT635" s="4" t="str">
        <v>Makonde Plateau</v>
      </c>
      <c r="CU635" s="4" t="str">
        <v>Makonde Plateau</v>
      </c>
      <c r="CV635" s="4" t="str">
        <v>Makonde Plateau</v>
      </c>
      <c r="CW635" s="4" t="str">
        <v>Makonde Plateau</v>
      </c>
      <c r="CX635" s="4" t="str">
        <v>Makonde Plateau</v>
      </c>
      <c r="CY635" s="4" t="str">
        <v>Makonde Plateau</v>
      </c>
      <c r="CZ635" s="4" t="str">
        <v>Makonde Plateau</v>
      </c>
      <c r="DA635" s="4" t="str">
        <v>Makonde Plateau</v>
      </c>
      <c r="DB635" s="4" t="str">
        <v>Makonde Plateau</v>
      </c>
      <c r="DC635" s="4" t="str">
        <v>Makonde Plateau</v>
      </c>
      <c r="DD635" s="4" t="str">
        <v>Makonde Plateau</v>
      </c>
      <c r="DE635" s="4" t="str">
        <v>Makonde Plateau</v>
      </c>
      <c r="DF635" s="4" t="str">
        <v>Makonde Plateau</v>
      </c>
      <c r="DG635" s="4" t="str">
        <v>Makonde Plateau</v>
      </c>
      <c r="DH635" s="4" t="str">
        <v>Makonde Plateau</v>
      </c>
      <c r="DI635" s="4" t="str">
        <v>Makonde Plateau</v>
      </c>
      <c r="DJ635" s="4" t="str">
        <v>Makonde Plateau</v>
      </c>
      <c r="DK635" s="4" t="str">
        <v>Makonde Plateau</v>
      </c>
      <c r="DL635" s="4" t="str">
        <v>Makonde Plateau</v>
      </c>
      <c r="DM635" s="4" t="str">
        <v>Makonde Plateau</v>
      </c>
      <c r="DN635" s="4" t="str">
        <v>Makonde Plateau</v>
      </c>
      <c r="DO635" s="4" t="str">
        <v>Makonde Plateau</v>
      </c>
      <c r="DP635" s="4" t="str">
        <v>Makonde Plateau</v>
      </c>
    </row>
    <row r="636" spans="1:120" x14ac:dyDescent="0.35">
      <c r="A636" s="4">
        <v>9.8834999999999997</v>
      </c>
      <c r="B636" s="4">
        <v>4.5202</v>
      </c>
      <c r="C636" s="4" t="s">
        <v>251</v>
      </c>
      <c r="D636" s="4" t="s">
        <v>138</v>
      </c>
      <c r="E636" s="4" t="s">
        <v>827</v>
      </c>
      <c r="F636" s="4">
        <v>3000</v>
      </c>
      <c r="G636" s="4" t="str">
        <f t="shared" si="9"/>
        <v>Nigeria-FCWM Teaching and Research Farm, New-Bussa</v>
      </c>
      <c r="BA636" s="4" t="str">
        <v>Makosa</v>
      </c>
      <c r="BB636" s="4" t="str">
        <v>Makosa</v>
      </c>
      <c r="BC636" s="4" t="str">
        <v>Makosa</v>
      </c>
      <c r="BD636" s="4" t="str">
        <v>Makosa</v>
      </c>
      <c r="BE636" s="4" t="str">
        <v>Makosa</v>
      </c>
      <c r="BF636" s="4" t="str">
        <v>Makosa</v>
      </c>
      <c r="BG636" s="4" t="str">
        <v>Makosa</v>
      </c>
      <c r="BH636" s="4" t="str">
        <v>Makosa</v>
      </c>
      <c r="BI636" s="4" t="str">
        <v>Makosa</v>
      </c>
      <c r="BJ636" s="4" t="str">
        <v>Makosa</v>
      </c>
      <c r="BK636" s="4" t="str">
        <v>Makosa</v>
      </c>
      <c r="BL636" s="4" t="str">
        <v>Makosa</v>
      </c>
      <c r="BM636" s="4" t="str">
        <v>Makosa</v>
      </c>
      <c r="BN636" s="4" t="str">
        <v>Makosa</v>
      </c>
      <c r="BO636" s="4" t="str">
        <v>Makosa</v>
      </c>
      <c r="BP636" s="4" t="str">
        <v>Makosa</v>
      </c>
      <c r="BQ636" s="4" t="str">
        <v>Makosa</v>
      </c>
      <c r="BR636" s="4" t="str">
        <v>Makosa</v>
      </c>
      <c r="BS636" s="4" t="str">
        <v>Makosa</v>
      </c>
      <c r="BT636" s="4" t="str">
        <v>Makosa</v>
      </c>
      <c r="BU636" s="4" t="str">
        <v>Makosa</v>
      </c>
      <c r="BV636" s="4" t="str">
        <v>Makosa</v>
      </c>
      <c r="BW636" s="4" t="str">
        <v>Makosa</v>
      </c>
      <c r="BX636" s="4" t="str">
        <v>Makosa</v>
      </c>
      <c r="BY636" s="4" t="str">
        <v>Makosa</v>
      </c>
      <c r="BZ636" s="4" t="str">
        <v>Makosa</v>
      </c>
      <c r="CA636" s="4" t="str">
        <v>Makosa</v>
      </c>
      <c r="CB636" s="4" t="str">
        <v>Makosa</v>
      </c>
      <c r="CC636" s="4" t="str">
        <v>Makosa</v>
      </c>
      <c r="CD636" s="4" t="str">
        <v>Makosa</v>
      </c>
      <c r="CE636" s="4" t="str">
        <v>Makosa</v>
      </c>
      <c r="CF636" s="4" t="str">
        <v>Makosa</v>
      </c>
      <c r="CG636" s="4" t="str">
        <v>Makosa</v>
      </c>
      <c r="CH636" s="4" t="str">
        <v>Makosa</v>
      </c>
      <c r="CJ636" s="4" t="str">
        <v>Makosa</v>
      </c>
      <c r="CK636" s="4" t="str">
        <v>Makosa</v>
      </c>
      <c r="CL636" s="4" t="str">
        <v>Makosa</v>
      </c>
      <c r="CM636" s="4" t="str">
        <v>Makosa</v>
      </c>
      <c r="CN636" s="4" t="str">
        <v>Makosa</v>
      </c>
      <c r="CO636" s="4" t="str">
        <v>Makosa</v>
      </c>
      <c r="CP636" s="4" t="str">
        <v>Makosa</v>
      </c>
      <c r="CQ636" s="4" t="str">
        <v>Makosa</v>
      </c>
      <c r="CR636" s="4" t="str">
        <v>Makosa</v>
      </c>
      <c r="CS636" s="4" t="str">
        <v>Makosa</v>
      </c>
      <c r="CT636" s="4" t="str">
        <v>Makosa</v>
      </c>
      <c r="CU636" s="4" t="str">
        <v>Makosa</v>
      </c>
      <c r="CV636" s="4" t="str">
        <v>Makosa</v>
      </c>
      <c r="CW636" s="4" t="str">
        <v>Makosa</v>
      </c>
      <c r="CX636" s="4" t="str">
        <v>Makosa</v>
      </c>
      <c r="CY636" s="4" t="str">
        <v>Makosa</v>
      </c>
      <c r="CZ636" s="4" t="str">
        <v>Makosa</v>
      </c>
      <c r="DA636" s="4" t="str">
        <v>Makosa</v>
      </c>
      <c r="DB636" s="4" t="str">
        <v>Makosa</v>
      </c>
      <c r="DC636" s="4" t="str">
        <v>Makosa</v>
      </c>
      <c r="DD636" s="4" t="str">
        <v>Makosa</v>
      </c>
      <c r="DE636" s="4" t="str">
        <v>Makosa</v>
      </c>
      <c r="DF636" s="4" t="str">
        <v>Makosa</v>
      </c>
      <c r="DG636" s="4" t="str">
        <v>Makosa</v>
      </c>
      <c r="DH636" s="4" t="str">
        <v>Makosa</v>
      </c>
      <c r="DI636" s="4" t="str">
        <v>Makosa</v>
      </c>
      <c r="DJ636" s="4" t="str">
        <v>Makosa</v>
      </c>
      <c r="DK636" s="4" t="str">
        <v>Makosa</v>
      </c>
      <c r="DL636" s="4" t="str">
        <v>Makosa</v>
      </c>
      <c r="DM636" s="4" t="str">
        <v>Makosa</v>
      </c>
      <c r="DN636" s="4" t="str">
        <v>Makosa</v>
      </c>
      <c r="DO636" s="4" t="str">
        <v>Makosa</v>
      </c>
      <c r="DP636" s="4" t="str">
        <v>Makosa</v>
      </c>
    </row>
    <row r="637" spans="1:120" x14ac:dyDescent="0.35">
      <c r="A637" s="4">
        <v>9.0381</v>
      </c>
      <c r="B637" s="4">
        <v>6.0071000000000003</v>
      </c>
      <c r="C637" s="4" t="s">
        <v>251</v>
      </c>
      <c r="D637" s="4" t="s">
        <v>138</v>
      </c>
      <c r="E637" s="4" t="s">
        <v>828</v>
      </c>
      <c r="F637" s="4">
        <v>1000</v>
      </c>
      <c r="G637" s="4" t="str">
        <f t="shared" si="9"/>
        <v>Nigeria-Federal Polytechnic Bida Experimental Farm</v>
      </c>
      <c r="BA637" s="4" t="str">
        <v>Makurdi.Abet.Kontagora.Ganawuri</v>
      </c>
      <c r="BB637" s="4" t="str">
        <v>Makurdi.Abet.Kontagora.Ganawuri</v>
      </c>
      <c r="BC637" s="4" t="str">
        <v>Makurdi.Abet.Kontagora.Ganawuri</v>
      </c>
      <c r="BD637" s="4" t="str">
        <v>Makurdi.Abet.Kontagora.Ganawuri</v>
      </c>
      <c r="BE637" s="4" t="str">
        <v>Makurdi.Abet.Kontagora.Ganawuri</v>
      </c>
      <c r="BF637" s="4" t="str">
        <v>Makurdi.Abet.Kontagora.Ganawuri</v>
      </c>
      <c r="BG637" s="4" t="str">
        <v>Makurdi.Abet.Kontagora.Ganawuri</v>
      </c>
      <c r="BH637" s="4" t="str">
        <v>Makurdi.Abet.Kontagora.Ganawuri</v>
      </c>
      <c r="BI637" s="4" t="str">
        <v>Makurdi.Abet.Kontagora.Ganawuri</v>
      </c>
      <c r="BJ637" s="4" t="str">
        <v>Makurdi.Abet.Kontagora.Ganawuri</v>
      </c>
      <c r="BK637" s="4" t="str">
        <v>Makurdi.Abet.Kontagora.Ganawuri</v>
      </c>
      <c r="BL637" s="4" t="str">
        <v>Makurdi.Abet.Kontagora.Ganawuri</v>
      </c>
      <c r="BM637" s="4" t="str">
        <v>Makurdi.Abet.Kontagora.Ganawuri</v>
      </c>
      <c r="BN637" s="4" t="str">
        <v>Makurdi.Abet.Kontagora.Ganawuri</v>
      </c>
      <c r="BO637" s="4" t="str">
        <v>Makurdi.Abet.Kontagora.Ganawuri</v>
      </c>
      <c r="BP637" s="4" t="str">
        <v>Makurdi.Abet.Kontagora.Ganawuri</v>
      </c>
      <c r="BQ637" s="4" t="str">
        <v>Makurdi.Abet.Kontagora.Ganawuri</v>
      </c>
      <c r="BR637" s="4" t="str">
        <v>Makurdi.Abet.Kontagora.Ganawuri</v>
      </c>
      <c r="BS637" s="4" t="str">
        <v>Makurdi.Abet.Kontagora.Ganawuri</v>
      </c>
      <c r="BT637" s="4" t="str">
        <v>Makurdi.Abet.Kontagora.Ganawuri</v>
      </c>
      <c r="BU637" s="4" t="str">
        <v>Makurdi.Abet.Kontagora.Ganawuri</v>
      </c>
      <c r="BV637" s="4" t="str">
        <v>Makurdi.Abet.Kontagora.Ganawuri</v>
      </c>
      <c r="BW637" s="4" t="str">
        <v>Makurdi.Abet.Kontagora.Ganawuri</v>
      </c>
      <c r="BX637" s="4" t="str">
        <v>Makurdi.Abet.Kontagora.Ganawuri</v>
      </c>
      <c r="BY637" s="4" t="str">
        <v>Makurdi.Abet.Kontagora.Ganawuri</v>
      </c>
      <c r="BZ637" s="4" t="str">
        <v>Makurdi.Abet.Kontagora.Ganawuri</v>
      </c>
      <c r="CA637" s="4" t="str">
        <v>Makurdi.Abet.Kontagora.Ganawuri</v>
      </c>
      <c r="CB637" s="4" t="str">
        <v>Makurdi.Abet.Kontagora.Ganawuri</v>
      </c>
      <c r="CC637" s="4" t="str">
        <v>Makurdi.Abet.Kontagora.Ganawuri</v>
      </c>
      <c r="CD637" s="4" t="str">
        <v>Makurdi.Abet.Kontagora.Ganawuri</v>
      </c>
      <c r="CE637" s="4" t="str">
        <v>Makurdi.Abet.Kontagora.Ganawuri</v>
      </c>
      <c r="CF637" s="4" t="str">
        <v>Makurdi.Abet.Kontagora.Ganawuri</v>
      </c>
      <c r="CG637" s="4" t="str">
        <v>Makurdi.Abet.Kontagora.Ganawuri</v>
      </c>
      <c r="CH637" s="4" t="str">
        <v>Makurdi.Abet.Kontagora.Ganawuri</v>
      </c>
      <c r="CJ637" s="4" t="str">
        <v>Makurdi.Abet.Kontagora.Ganawuri</v>
      </c>
      <c r="CK637" s="4" t="str">
        <v>Makurdi.Abet.Kontagora.Ganawuri</v>
      </c>
      <c r="CL637" s="4" t="str">
        <v>Makurdi.Abet.Kontagora.Ganawuri</v>
      </c>
      <c r="CM637" s="4" t="str">
        <v>Makurdi.Abet.Kontagora.Ganawuri</v>
      </c>
      <c r="CN637" s="4" t="str">
        <v>Makurdi.Abet.Kontagora.Ganawuri</v>
      </c>
      <c r="CO637" s="4" t="str">
        <v>Makurdi.Abet.Kontagora.Ganawuri</v>
      </c>
      <c r="CP637" s="4" t="str">
        <v>Makurdi.Abet.Kontagora.Ganawuri</v>
      </c>
      <c r="CQ637" s="4" t="str">
        <v>Makurdi.Abet.Kontagora.Ganawuri</v>
      </c>
      <c r="CR637" s="4" t="str">
        <v>Makurdi.Abet.Kontagora.Ganawuri</v>
      </c>
      <c r="CS637" s="4" t="str">
        <v>Makurdi.Abet.Kontagora.Ganawuri</v>
      </c>
      <c r="CT637" s="4" t="str">
        <v>Makurdi.Abet.Kontagora.Ganawuri</v>
      </c>
      <c r="CU637" s="4" t="str">
        <v>Makurdi.Abet.Kontagora.Ganawuri</v>
      </c>
      <c r="CV637" s="4" t="str">
        <v>Makurdi.Abet.Kontagora.Ganawuri</v>
      </c>
      <c r="CW637" s="4" t="str">
        <v>Makurdi.Abet.Kontagora.Ganawuri</v>
      </c>
      <c r="CX637" s="4" t="str">
        <v>Makurdi.Abet.Kontagora.Ganawuri</v>
      </c>
      <c r="CY637" s="4" t="str">
        <v>Makurdi.Abet.Kontagora.Ganawuri</v>
      </c>
      <c r="CZ637" s="4" t="str">
        <v>Makurdi.Abet.Kontagora.Ganawuri</v>
      </c>
      <c r="DA637" s="4" t="str">
        <v>Makurdi.Abet.Kontagora.Ganawuri</v>
      </c>
      <c r="DB637" s="4" t="str">
        <v>Makurdi.Abet.Kontagora.Ganawuri</v>
      </c>
      <c r="DC637" s="4" t="str">
        <v>Makurdi.Abet.Kontagora.Ganawuri</v>
      </c>
      <c r="DD637" s="4" t="str">
        <v>Makurdi.Abet.Kontagora.Ganawuri</v>
      </c>
      <c r="DE637" s="4" t="str">
        <v>Makurdi.Abet.Kontagora.Ganawuri</v>
      </c>
      <c r="DF637" s="4" t="str">
        <v>Makurdi.Abet.Kontagora.Ganawuri</v>
      </c>
      <c r="DG637" s="4" t="str">
        <v>Makurdi.Abet.Kontagora.Ganawuri</v>
      </c>
      <c r="DH637" s="4" t="str">
        <v>Makurdi.Abet.Kontagora.Ganawuri</v>
      </c>
      <c r="DI637" s="4" t="str">
        <v>Makurdi.Abet.Kontagora.Ganawuri</v>
      </c>
      <c r="DJ637" s="4" t="str">
        <v>Makurdi.Abet.Kontagora.Ganawuri</v>
      </c>
      <c r="DK637" s="4" t="str">
        <v>Makurdi.Abet.Kontagora.Ganawuri</v>
      </c>
      <c r="DL637" s="4" t="str">
        <v>Makurdi.Abet.Kontagora.Ganawuri</v>
      </c>
      <c r="DM637" s="4" t="str">
        <v>Makurdi.Abet.Kontagora.Ganawuri</v>
      </c>
      <c r="DN637" s="4" t="str">
        <v>Makurdi.Abet.Kontagora.Ganawuri</v>
      </c>
      <c r="DO637" s="4" t="str">
        <v>Makurdi.Abet.Kontagora.Ganawuri</v>
      </c>
      <c r="DP637" s="4" t="str">
        <v>Makurdi.Abet.Kontagora.Ganawuri</v>
      </c>
    </row>
    <row r="638" spans="1:120" x14ac:dyDescent="0.35">
      <c r="A638" s="4">
        <v>6.8333300000000001</v>
      </c>
      <c r="B638" s="4">
        <v>4.55</v>
      </c>
      <c r="C638" s="4" t="s">
        <v>251</v>
      </c>
      <c r="D638" s="4" t="s">
        <v>138</v>
      </c>
      <c r="E638" s="4" t="s">
        <v>829</v>
      </c>
      <c r="F638" s="4">
        <v>10000</v>
      </c>
      <c r="G638" s="4" t="str">
        <f t="shared" si="9"/>
        <v>Nigeria-FRIN, Gambari</v>
      </c>
      <c r="BA638" s="4" t="str">
        <v>Malagasy Highlands</v>
      </c>
      <c r="BB638" s="4" t="str">
        <v>Malagasy Highlands</v>
      </c>
      <c r="BC638" s="4" t="str">
        <v>Malagasy Highlands</v>
      </c>
      <c r="BD638" s="4" t="str">
        <v>Malagasy Highlands</v>
      </c>
      <c r="BE638" s="4" t="str">
        <v>Malagasy Highlands</v>
      </c>
      <c r="BF638" s="4" t="str">
        <v>Malagasy Highlands</v>
      </c>
      <c r="BG638" s="4" t="str">
        <v>Malagasy Highlands</v>
      </c>
      <c r="BH638" s="4" t="str">
        <v>Malagasy Highlands</v>
      </c>
      <c r="BI638" s="4" t="str">
        <v>Malagasy Highlands</v>
      </c>
      <c r="BJ638" s="4" t="str">
        <v>Malagasy Highlands</v>
      </c>
      <c r="BK638" s="4" t="str">
        <v>Malagasy Highlands</v>
      </c>
      <c r="BL638" s="4" t="str">
        <v>Malagasy Highlands</v>
      </c>
      <c r="BM638" s="4" t="str">
        <v>Malagasy Highlands</v>
      </c>
      <c r="BN638" s="4" t="str">
        <v>Malagasy Highlands</v>
      </c>
      <c r="BO638" s="4" t="str">
        <v>Malagasy Highlands</v>
      </c>
      <c r="BP638" s="4" t="str">
        <v>Malagasy Highlands</v>
      </c>
      <c r="BQ638" s="4" t="str">
        <v>Malagasy Highlands</v>
      </c>
      <c r="BR638" s="4" t="str">
        <v>Malagasy Highlands</v>
      </c>
      <c r="BS638" s="4" t="str">
        <v>Malagasy Highlands</v>
      </c>
      <c r="BT638" s="4" t="str">
        <v>Malagasy Highlands</v>
      </c>
      <c r="BU638" s="4" t="str">
        <v>Malagasy Highlands</v>
      </c>
      <c r="BV638" s="4" t="str">
        <v>Malagasy Highlands</v>
      </c>
      <c r="BW638" s="4" t="str">
        <v>Malagasy Highlands</v>
      </c>
      <c r="BX638" s="4" t="str">
        <v>Malagasy Highlands</v>
      </c>
      <c r="BY638" s="4" t="str">
        <v>Malagasy Highlands</v>
      </c>
      <c r="BZ638" s="4" t="str">
        <v>Malagasy Highlands</v>
      </c>
      <c r="CA638" s="4" t="str">
        <v>Malagasy Highlands</v>
      </c>
      <c r="CB638" s="4" t="str">
        <v>Malagasy Highlands</v>
      </c>
      <c r="CC638" s="4" t="str">
        <v>Malagasy Highlands</v>
      </c>
      <c r="CD638" s="4" t="str">
        <v>Malagasy Highlands</v>
      </c>
      <c r="CE638" s="4" t="str">
        <v>Malagasy Highlands</v>
      </c>
      <c r="CF638" s="4" t="str">
        <v>Malagasy Highlands</v>
      </c>
      <c r="CG638" s="4" t="str">
        <v>Malagasy Highlands</v>
      </c>
      <c r="CH638" s="4" t="str">
        <v>Malagasy Highlands</v>
      </c>
      <c r="CJ638" s="4" t="str">
        <v>Malagasy Highlands</v>
      </c>
      <c r="CK638" s="4" t="str">
        <v>Malagasy Highlands</v>
      </c>
      <c r="CL638" s="4" t="str">
        <v>Malagasy Highlands</v>
      </c>
      <c r="CM638" s="4" t="str">
        <v>Malagasy Highlands</v>
      </c>
      <c r="CN638" s="4" t="str">
        <v>Malagasy Highlands</v>
      </c>
      <c r="CO638" s="4" t="str">
        <v>Malagasy Highlands</v>
      </c>
      <c r="CP638" s="4" t="str">
        <v>Malagasy Highlands</v>
      </c>
      <c r="CQ638" s="4" t="str">
        <v>Malagasy Highlands</v>
      </c>
      <c r="CR638" s="4" t="str">
        <v>Malagasy Highlands</v>
      </c>
      <c r="CS638" s="4" t="str">
        <v>Malagasy Highlands</v>
      </c>
      <c r="CT638" s="4" t="str">
        <v>Malagasy Highlands</v>
      </c>
      <c r="CU638" s="4" t="str">
        <v>Malagasy Highlands</v>
      </c>
      <c r="CV638" s="4" t="str">
        <v>Malagasy Highlands</v>
      </c>
      <c r="CW638" s="4" t="str">
        <v>Malagasy Highlands</v>
      </c>
      <c r="CX638" s="4" t="str">
        <v>Malagasy Highlands</v>
      </c>
      <c r="CY638" s="4" t="str">
        <v>Malagasy Highlands</v>
      </c>
      <c r="CZ638" s="4" t="str">
        <v>Malagasy Highlands</v>
      </c>
      <c r="DA638" s="4" t="str">
        <v>Malagasy Highlands</v>
      </c>
      <c r="DB638" s="4" t="str">
        <v>Malagasy Highlands</v>
      </c>
      <c r="DC638" s="4" t="str">
        <v>Malagasy Highlands</v>
      </c>
      <c r="DD638" s="4" t="str">
        <v>Malagasy Highlands</v>
      </c>
      <c r="DE638" s="4" t="str">
        <v>Malagasy Highlands</v>
      </c>
      <c r="DF638" s="4" t="str">
        <v>Malagasy Highlands</v>
      </c>
      <c r="DG638" s="4" t="str">
        <v>Malagasy Highlands</v>
      </c>
      <c r="DH638" s="4" t="str">
        <v>Malagasy Highlands</v>
      </c>
      <c r="DI638" s="4" t="str">
        <v>Malagasy Highlands</v>
      </c>
      <c r="DJ638" s="4" t="str">
        <v>Malagasy Highlands</v>
      </c>
      <c r="DK638" s="4" t="str">
        <v>Malagasy Highlands</v>
      </c>
      <c r="DL638" s="4" t="str">
        <v>Malagasy Highlands</v>
      </c>
      <c r="DM638" s="4" t="str">
        <v>Malagasy Highlands</v>
      </c>
      <c r="DN638" s="4" t="str">
        <v>Malagasy Highlands</v>
      </c>
      <c r="DO638" s="4" t="str">
        <v>Malagasy Highlands</v>
      </c>
      <c r="DP638" s="4" t="str">
        <v>Malagasy Highlands</v>
      </c>
    </row>
    <row r="639" spans="1:120" x14ac:dyDescent="0.35">
      <c r="A639" s="4">
        <v>6.25</v>
      </c>
      <c r="B639" s="4">
        <v>8.25</v>
      </c>
      <c r="C639" s="4" t="s">
        <v>251</v>
      </c>
      <c r="D639" s="4" t="s">
        <v>138</v>
      </c>
      <c r="E639" s="4" t="s">
        <v>830</v>
      </c>
      <c r="F639" s="4">
        <v>917</v>
      </c>
      <c r="G639" s="4" t="str">
        <f t="shared" si="9"/>
        <v>Nigeria-FRIN, Ikom</v>
      </c>
      <c r="BA639" s="4" t="str">
        <v>Malende</v>
      </c>
      <c r="BB639" s="4" t="str">
        <v>Malende</v>
      </c>
      <c r="BC639" s="4" t="str">
        <v>Malende</v>
      </c>
      <c r="BD639" s="4" t="str">
        <v>Malende</v>
      </c>
      <c r="BE639" s="4" t="str">
        <v>Malende</v>
      </c>
      <c r="BF639" s="4" t="str">
        <v>Malende</v>
      </c>
      <c r="BG639" s="4" t="str">
        <v>Malende</v>
      </c>
      <c r="BH639" s="4" t="str">
        <v>Malende</v>
      </c>
      <c r="BI639" s="4" t="str">
        <v>Malende</v>
      </c>
      <c r="BJ639" s="4" t="str">
        <v>Malende</v>
      </c>
      <c r="BK639" s="4" t="str">
        <v>Malende</v>
      </c>
      <c r="BL639" s="4" t="str">
        <v>Malende</v>
      </c>
      <c r="BM639" s="4" t="str">
        <v>Malende</v>
      </c>
      <c r="BN639" s="4" t="str">
        <v>Malende</v>
      </c>
      <c r="BO639" s="4" t="str">
        <v>Malende</v>
      </c>
      <c r="BP639" s="4" t="str">
        <v>Malende</v>
      </c>
      <c r="BQ639" s="4" t="str">
        <v>Malende</v>
      </c>
      <c r="BR639" s="4" t="str">
        <v>Malende</v>
      </c>
      <c r="BS639" s="4" t="str">
        <v>Malende</v>
      </c>
      <c r="BT639" s="4" t="str">
        <v>Malende</v>
      </c>
      <c r="BU639" s="4" t="str">
        <v>Malende</v>
      </c>
      <c r="BV639" s="4" t="str">
        <v>Malende</v>
      </c>
      <c r="BW639" s="4" t="str">
        <v>Malende</v>
      </c>
      <c r="BX639" s="4" t="str">
        <v>Malende</v>
      </c>
      <c r="BY639" s="4" t="str">
        <v>Malende</v>
      </c>
      <c r="BZ639" s="4" t="str">
        <v>Malende</v>
      </c>
      <c r="CA639" s="4" t="str">
        <v>Malende</v>
      </c>
      <c r="CB639" s="4" t="str">
        <v>Malende</v>
      </c>
      <c r="CC639" s="4" t="str">
        <v>Malende</v>
      </c>
      <c r="CD639" s="4" t="str">
        <v>Malende</v>
      </c>
      <c r="CE639" s="4" t="str">
        <v>Malende</v>
      </c>
      <c r="CF639" s="4" t="str">
        <v>Malende</v>
      </c>
      <c r="CG639" s="4" t="str">
        <v>Malende</v>
      </c>
      <c r="CH639" s="4" t="str">
        <v>Malende</v>
      </c>
      <c r="CJ639" s="4" t="str">
        <v>Malende</v>
      </c>
      <c r="CK639" s="4" t="str">
        <v>Malende</v>
      </c>
      <c r="CL639" s="4" t="str">
        <v>Malende</v>
      </c>
      <c r="CM639" s="4" t="str">
        <v>Malende</v>
      </c>
      <c r="CN639" s="4" t="str">
        <v>Malende</v>
      </c>
      <c r="CO639" s="4" t="str">
        <v>Malende</v>
      </c>
      <c r="CP639" s="4" t="str">
        <v>Malende</v>
      </c>
      <c r="CQ639" s="4" t="str">
        <v>Malende</v>
      </c>
      <c r="CR639" s="4" t="str">
        <v>Malende</v>
      </c>
      <c r="CS639" s="4" t="str">
        <v>Malende</v>
      </c>
      <c r="CT639" s="4" t="str">
        <v>Malende</v>
      </c>
      <c r="CU639" s="4" t="str">
        <v>Malende</v>
      </c>
      <c r="CV639" s="4" t="str">
        <v>Malende</v>
      </c>
      <c r="CW639" s="4" t="str">
        <v>Malende</v>
      </c>
      <c r="CX639" s="4" t="str">
        <v>Malende</v>
      </c>
      <c r="CY639" s="4" t="str">
        <v>Malende</v>
      </c>
      <c r="CZ639" s="4" t="str">
        <v>Malende</v>
      </c>
      <c r="DA639" s="4" t="str">
        <v>Malende</v>
      </c>
      <c r="DB639" s="4" t="str">
        <v>Malende</v>
      </c>
      <c r="DC639" s="4" t="str">
        <v>Malende</v>
      </c>
      <c r="DD639" s="4" t="str">
        <v>Malende</v>
      </c>
      <c r="DE639" s="4" t="str">
        <v>Malende</v>
      </c>
      <c r="DF639" s="4" t="str">
        <v>Malende</v>
      </c>
      <c r="DG639" s="4" t="str">
        <v>Malende</v>
      </c>
      <c r="DH639" s="4" t="str">
        <v>Malende</v>
      </c>
      <c r="DI639" s="4" t="str">
        <v>Malende</v>
      </c>
      <c r="DJ639" s="4" t="str">
        <v>Malende</v>
      </c>
      <c r="DK639" s="4" t="str">
        <v>Malende</v>
      </c>
      <c r="DL639" s="4" t="str">
        <v>Malende</v>
      </c>
      <c r="DM639" s="4" t="str">
        <v>Malende</v>
      </c>
      <c r="DN639" s="4" t="str">
        <v>Malende</v>
      </c>
      <c r="DO639" s="4" t="str">
        <v>Malende</v>
      </c>
      <c r="DP639" s="4" t="str">
        <v>Malende</v>
      </c>
    </row>
    <row r="640" spans="1:120" x14ac:dyDescent="0.35">
      <c r="A640" s="4">
        <v>6.75</v>
      </c>
      <c r="B640" s="4">
        <v>4.88</v>
      </c>
      <c r="C640" s="4" t="s">
        <v>251</v>
      </c>
      <c r="D640" s="4" t="s">
        <v>138</v>
      </c>
      <c r="E640" s="4" t="s">
        <v>831</v>
      </c>
      <c r="F640" s="4">
        <v>7500</v>
      </c>
      <c r="G640" s="4" t="str">
        <f t="shared" si="9"/>
        <v>Nigeria-FRIN, Ore</v>
      </c>
      <c r="BA640" s="4" t="str">
        <v>Malkerns</v>
      </c>
      <c r="BB640" s="4" t="str">
        <v>Malkerns</v>
      </c>
      <c r="BC640" s="4" t="str">
        <v>Malkerns</v>
      </c>
      <c r="BD640" s="4" t="str">
        <v>Malkerns</v>
      </c>
      <c r="BE640" s="4" t="str">
        <v>Malkerns</v>
      </c>
      <c r="BF640" s="4" t="str">
        <v>Malkerns</v>
      </c>
      <c r="BG640" s="4" t="str">
        <v>Malkerns</v>
      </c>
      <c r="BH640" s="4" t="str">
        <v>Malkerns</v>
      </c>
      <c r="BI640" s="4" t="str">
        <v>Malkerns</v>
      </c>
      <c r="BJ640" s="4" t="str">
        <v>Malkerns</v>
      </c>
      <c r="BK640" s="4" t="str">
        <v>Malkerns</v>
      </c>
      <c r="BL640" s="4" t="str">
        <v>Malkerns</v>
      </c>
      <c r="BM640" s="4" t="str">
        <v>Malkerns</v>
      </c>
      <c r="BN640" s="4" t="str">
        <v>Malkerns</v>
      </c>
      <c r="BO640" s="4" t="str">
        <v>Malkerns</v>
      </c>
      <c r="BP640" s="4" t="str">
        <v>Malkerns</v>
      </c>
      <c r="BQ640" s="4" t="str">
        <v>Malkerns</v>
      </c>
      <c r="BR640" s="4" t="str">
        <v>Malkerns</v>
      </c>
      <c r="BS640" s="4" t="str">
        <v>Malkerns</v>
      </c>
      <c r="BT640" s="4" t="str">
        <v>Malkerns</v>
      </c>
      <c r="BU640" s="4" t="str">
        <v>Malkerns</v>
      </c>
      <c r="BV640" s="4" t="str">
        <v>Malkerns</v>
      </c>
      <c r="BW640" s="4" t="str">
        <v>Malkerns</v>
      </c>
      <c r="BX640" s="4" t="str">
        <v>Malkerns</v>
      </c>
      <c r="BY640" s="4" t="str">
        <v>Malkerns</v>
      </c>
      <c r="BZ640" s="4" t="str">
        <v>Malkerns</v>
      </c>
      <c r="CA640" s="4" t="str">
        <v>Malkerns</v>
      </c>
      <c r="CB640" s="4" t="str">
        <v>Malkerns</v>
      </c>
      <c r="CC640" s="4" t="str">
        <v>Malkerns</v>
      </c>
      <c r="CD640" s="4" t="str">
        <v>Malkerns</v>
      </c>
      <c r="CE640" s="4" t="str">
        <v>Malkerns</v>
      </c>
      <c r="CF640" s="4" t="str">
        <v>Malkerns</v>
      </c>
      <c r="CG640" s="4" t="str">
        <v>Malkerns</v>
      </c>
      <c r="CH640" s="4" t="str">
        <v>Malkerns</v>
      </c>
      <c r="CJ640" s="4" t="str">
        <v>Malkerns</v>
      </c>
      <c r="CK640" s="4" t="str">
        <v>Malkerns</v>
      </c>
      <c r="CL640" s="4" t="str">
        <v>Malkerns</v>
      </c>
      <c r="CM640" s="4" t="str">
        <v>Malkerns</v>
      </c>
      <c r="CN640" s="4" t="str">
        <v>Malkerns</v>
      </c>
      <c r="CO640" s="4" t="str">
        <v>Malkerns</v>
      </c>
      <c r="CP640" s="4" t="str">
        <v>Malkerns</v>
      </c>
      <c r="CQ640" s="4" t="str">
        <v>Malkerns</v>
      </c>
      <c r="CR640" s="4" t="str">
        <v>Malkerns</v>
      </c>
      <c r="CS640" s="4" t="str">
        <v>Malkerns</v>
      </c>
      <c r="CT640" s="4" t="str">
        <v>Malkerns</v>
      </c>
      <c r="CU640" s="4" t="str">
        <v>Malkerns</v>
      </c>
      <c r="CV640" s="4" t="str">
        <v>Malkerns</v>
      </c>
      <c r="CW640" s="4" t="str">
        <v>Malkerns</v>
      </c>
      <c r="CX640" s="4" t="str">
        <v>Malkerns</v>
      </c>
      <c r="CY640" s="4" t="str">
        <v>Malkerns</v>
      </c>
      <c r="CZ640" s="4" t="str">
        <v>Malkerns</v>
      </c>
      <c r="DA640" s="4" t="str">
        <v>Malkerns</v>
      </c>
      <c r="DB640" s="4" t="str">
        <v>Malkerns</v>
      </c>
      <c r="DC640" s="4" t="str">
        <v>Malkerns</v>
      </c>
      <c r="DD640" s="4" t="str">
        <v>Malkerns</v>
      </c>
      <c r="DE640" s="4" t="str">
        <v>Malkerns</v>
      </c>
      <c r="DF640" s="4" t="str">
        <v>Malkerns</v>
      </c>
      <c r="DG640" s="4" t="str">
        <v>Malkerns</v>
      </c>
      <c r="DH640" s="4" t="str">
        <v>Malkerns</v>
      </c>
      <c r="DI640" s="4" t="str">
        <v>Malkerns</v>
      </c>
      <c r="DJ640" s="4" t="str">
        <v>Malkerns</v>
      </c>
      <c r="DK640" s="4" t="str">
        <v>Malkerns</v>
      </c>
      <c r="DL640" s="4" t="str">
        <v>Malkerns</v>
      </c>
      <c r="DM640" s="4" t="str">
        <v>Malkerns</v>
      </c>
      <c r="DN640" s="4" t="str">
        <v>Malkerns</v>
      </c>
      <c r="DO640" s="4" t="str">
        <v>Malkerns</v>
      </c>
      <c r="DP640" s="4" t="str">
        <v>Malkerns</v>
      </c>
    </row>
    <row r="641" spans="1:120" x14ac:dyDescent="0.35">
      <c r="A641" s="4">
        <v>6.0666700000000002</v>
      </c>
      <c r="B641" s="4">
        <v>5.8666700000000001</v>
      </c>
      <c r="C641" s="4" t="s">
        <v>251</v>
      </c>
      <c r="D641" s="4" t="s">
        <v>138</v>
      </c>
      <c r="E641" s="4" t="s">
        <v>832</v>
      </c>
      <c r="F641" s="4">
        <v>5000</v>
      </c>
      <c r="G641" s="4" t="str">
        <f t="shared" si="9"/>
        <v>Nigeria-FRIN, Sabopa</v>
      </c>
      <c r="BA641" s="4" t="str">
        <v>Malkerns Research Station</v>
      </c>
      <c r="BB641" s="4" t="str">
        <v>Malkerns Research Station</v>
      </c>
      <c r="BC641" s="4" t="str">
        <v>Malkerns Research Station</v>
      </c>
      <c r="BD641" s="4" t="str">
        <v>Malkerns Research Station</v>
      </c>
      <c r="BE641" s="4" t="str">
        <v>Malkerns Research Station</v>
      </c>
      <c r="BF641" s="4" t="str">
        <v>Malkerns Research Station</v>
      </c>
      <c r="BG641" s="4" t="str">
        <v>Malkerns Research Station</v>
      </c>
      <c r="BH641" s="4" t="str">
        <v>Malkerns Research Station</v>
      </c>
      <c r="BI641" s="4" t="str">
        <v>Malkerns Research Station</v>
      </c>
      <c r="BJ641" s="4" t="str">
        <v>Malkerns Research Station</v>
      </c>
      <c r="BK641" s="4" t="str">
        <v>Malkerns Research Station</v>
      </c>
      <c r="BL641" s="4" t="str">
        <v>Malkerns Research Station</v>
      </c>
      <c r="BM641" s="4" t="str">
        <v>Malkerns Research Station</v>
      </c>
      <c r="BN641" s="4" t="str">
        <v>Malkerns Research Station</v>
      </c>
      <c r="BO641" s="4" t="str">
        <v>Malkerns Research Station</v>
      </c>
      <c r="BP641" s="4" t="str">
        <v>Malkerns Research Station</v>
      </c>
      <c r="BQ641" s="4" t="str">
        <v>Malkerns Research Station</v>
      </c>
      <c r="BR641" s="4" t="str">
        <v>Malkerns Research Station</v>
      </c>
      <c r="BS641" s="4" t="str">
        <v>Malkerns Research Station</v>
      </c>
      <c r="BT641" s="4" t="str">
        <v>Malkerns Research Station</v>
      </c>
      <c r="BU641" s="4" t="str">
        <v>Malkerns Research Station</v>
      </c>
      <c r="BV641" s="4" t="str">
        <v>Malkerns Research Station</v>
      </c>
      <c r="BW641" s="4" t="str">
        <v>Malkerns Research Station</v>
      </c>
      <c r="BX641" s="4" t="str">
        <v>Malkerns Research Station</v>
      </c>
      <c r="BY641" s="4" t="str">
        <v>Malkerns Research Station</v>
      </c>
      <c r="BZ641" s="4" t="str">
        <v>Malkerns Research Station</v>
      </c>
      <c r="CA641" s="4" t="str">
        <v>Malkerns Research Station</v>
      </c>
      <c r="CB641" s="4" t="str">
        <v>Malkerns Research Station</v>
      </c>
      <c r="CC641" s="4" t="str">
        <v>Malkerns Research Station</v>
      </c>
      <c r="CD641" s="4" t="str">
        <v>Malkerns Research Station</v>
      </c>
      <c r="CE641" s="4" t="str">
        <v>Malkerns Research Station</v>
      </c>
      <c r="CF641" s="4" t="str">
        <v>Malkerns Research Station</v>
      </c>
      <c r="CG641" s="4" t="str">
        <v>Malkerns Research Station</v>
      </c>
      <c r="CH641" s="4" t="str">
        <v>Malkerns Research Station</v>
      </c>
      <c r="CJ641" s="4" t="str">
        <v>Malkerns Research Station</v>
      </c>
      <c r="CK641" s="4" t="str">
        <v>Malkerns Research Station</v>
      </c>
      <c r="CL641" s="4" t="str">
        <v>Malkerns Research Station</v>
      </c>
      <c r="CM641" s="4" t="str">
        <v>Malkerns Research Station</v>
      </c>
      <c r="CN641" s="4" t="str">
        <v>Malkerns Research Station</v>
      </c>
      <c r="CO641" s="4" t="str">
        <v>Malkerns Research Station</v>
      </c>
      <c r="CP641" s="4" t="str">
        <v>Malkerns Research Station</v>
      </c>
      <c r="CQ641" s="4" t="str">
        <v>Malkerns Research Station</v>
      </c>
      <c r="CR641" s="4" t="str">
        <v>Malkerns Research Station</v>
      </c>
      <c r="CS641" s="4" t="str">
        <v>Malkerns Research Station</v>
      </c>
      <c r="CT641" s="4" t="str">
        <v>Malkerns Research Station</v>
      </c>
      <c r="CU641" s="4" t="str">
        <v>Malkerns Research Station</v>
      </c>
      <c r="CV641" s="4" t="str">
        <v>Malkerns Research Station</v>
      </c>
      <c r="CW641" s="4" t="str">
        <v>Malkerns Research Station</v>
      </c>
      <c r="CX641" s="4" t="str">
        <v>Malkerns Research Station</v>
      </c>
      <c r="CY641" s="4" t="str">
        <v>Malkerns Research Station</v>
      </c>
      <c r="CZ641" s="4" t="str">
        <v>Malkerns Research Station</v>
      </c>
      <c r="DA641" s="4" t="str">
        <v>Malkerns Research Station</v>
      </c>
      <c r="DB641" s="4" t="str">
        <v>Malkerns Research Station</v>
      </c>
      <c r="DC641" s="4" t="str">
        <v>Malkerns Research Station</v>
      </c>
      <c r="DD641" s="4" t="str">
        <v>Malkerns Research Station</v>
      </c>
      <c r="DE641" s="4" t="str">
        <v>Malkerns Research Station</v>
      </c>
      <c r="DF641" s="4" t="str">
        <v>Malkerns Research Station</v>
      </c>
      <c r="DG641" s="4" t="str">
        <v>Malkerns Research Station</v>
      </c>
      <c r="DH641" s="4" t="str">
        <v>Malkerns Research Station</v>
      </c>
      <c r="DI641" s="4" t="str">
        <v>Malkerns Research Station</v>
      </c>
      <c r="DJ641" s="4" t="str">
        <v>Malkerns Research Station</v>
      </c>
      <c r="DK641" s="4" t="str">
        <v>Malkerns Research Station</v>
      </c>
      <c r="DL641" s="4" t="str">
        <v>Malkerns Research Station</v>
      </c>
      <c r="DM641" s="4" t="str">
        <v>Malkerns Research Station</v>
      </c>
      <c r="DN641" s="4" t="str">
        <v>Malkerns Research Station</v>
      </c>
      <c r="DO641" s="4" t="str">
        <v>Malkerns Research Station</v>
      </c>
      <c r="DP641" s="4" t="str">
        <v>Malkerns Research Station</v>
      </c>
    </row>
    <row r="642" spans="1:120" x14ac:dyDescent="0.35">
      <c r="A642" s="4">
        <v>7.7830000000000004</v>
      </c>
      <c r="B642" s="4">
        <v>8.6010000000000009</v>
      </c>
      <c r="C642" s="4" t="s">
        <v>251</v>
      </c>
      <c r="D642" s="4" t="s">
        <v>130</v>
      </c>
      <c r="E642" s="4" t="s">
        <v>833</v>
      </c>
      <c r="F642" s="4">
        <v>5000</v>
      </c>
      <c r="G642" s="4" t="str">
        <f t="shared" ref="G642:G705" si="10">CONCATENATE(C642,"-",E642)</f>
        <v>Nigeria-FUAM Research Farm, Makurdi</v>
      </c>
      <c r="BA642" s="4" t="str">
        <v>Malula, Balaka</v>
      </c>
      <c r="BB642" s="4" t="str">
        <v>Malula, Balaka</v>
      </c>
      <c r="BC642" s="4" t="str">
        <v>Malula, Balaka</v>
      </c>
      <c r="BD642" s="4" t="str">
        <v>Malula, Balaka</v>
      </c>
      <c r="BE642" s="4" t="str">
        <v>Malula, Balaka</v>
      </c>
      <c r="BF642" s="4" t="str">
        <v>Malula, Balaka</v>
      </c>
      <c r="BG642" s="4" t="str">
        <v>Malula, Balaka</v>
      </c>
      <c r="BH642" s="4" t="str">
        <v>Malula, Balaka</v>
      </c>
      <c r="BI642" s="4" t="str">
        <v>Malula, Balaka</v>
      </c>
      <c r="BJ642" s="4" t="str">
        <v>Malula, Balaka</v>
      </c>
      <c r="BK642" s="4" t="str">
        <v>Malula, Balaka</v>
      </c>
      <c r="BL642" s="4" t="str">
        <v>Malula, Balaka</v>
      </c>
      <c r="BM642" s="4" t="str">
        <v>Malula, Balaka</v>
      </c>
      <c r="BN642" s="4" t="str">
        <v>Malula, Balaka</v>
      </c>
      <c r="BO642" s="4" t="str">
        <v>Malula, Balaka</v>
      </c>
      <c r="BP642" s="4" t="str">
        <v>Malula, Balaka</v>
      </c>
      <c r="BQ642" s="4" t="str">
        <v>Malula, Balaka</v>
      </c>
      <c r="BR642" s="4" t="str">
        <v>Malula, Balaka</v>
      </c>
      <c r="BS642" s="4" t="str">
        <v>Malula, Balaka</v>
      </c>
      <c r="BT642" s="4" t="str">
        <v>Malula, Balaka</v>
      </c>
      <c r="BU642" s="4" t="str">
        <v>Malula, Balaka</v>
      </c>
      <c r="BV642" s="4" t="str">
        <v>Malula, Balaka</v>
      </c>
      <c r="BW642" s="4" t="str">
        <v>Malula, Balaka</v>
      </c>
      <c r="BX642" s="4" t="str">
        <v>Malula, Balaka</v>
      </c>
      <c r="BY642" s="4" t="str">
        <v>Malula, Balaka</v>
      </c>
      <c r="BZ642" s="4" t="str">
        <v>Malula, Balaka</v>
      </c>
      <c r="CA642" s="4" t="str">
        <v>Malula, Balaka</v>
      </c>
      <c r="CB642" s="4" t="str">
        <v>Malula, Balaka</v>
      </c>
      <c r="CC642" s="4" t="str">
        <v>Malula, Balaka</v>
      </c>
      <c r="CD642" s="4" t="str">
        <v>Malula, Balaka</v>
      </c>
      <c r="CE642" s="4" t="str">
        <v>Malula, Balaka</v>
      </c>
      <c r="CF642" s="4" t="str">
        <v>Malula, Balaka</v>
      </c>
      <c r="CG642" s="4" t="str">
        <v>Malula, Balaka</v>
      </c>
      <c r="CH642" s="4" t="str">
        <v>Malula, Balaka</v>
      </c>
      <c r="CJ642" s="4" t="str">
        <v>Malula, Balaka</v>
      </c>
      <c r="CK642" s="4" t="str">
        <v>Malula, Balaka</v>
      </c>
      <c r="CL642" s="4" t="str">
        <v>Malula, Balaka</v>
      </c>
      <c r="CM642" s="4" t="str">
        <v>Malula, Balaka</v>
      </c>
      <c r="CN642" s="4" t="str">
        <v>Malula, Balaka</v>
      </c>
      <c r="CO642" s="4" t="str">
        <v>Malula, Balaka</v>
      </c>
      <c r="CP642" s="4" t="str">
        <v>Malula, Balaka</v>
      </c>
      <c r="CQ642" s="4" t="str">
        <v>Malula, Balaka</v>
      </c>
      <c r="CR642" s="4" t="str">
        <v>Malula, Balaka</v>
      </c>
      <c r="CS642" s="4" t="str">
        <v>Malula, Balaka</v>
      </c>
      <c r="CT642" s="4" t="str">
        <v>Malula, Balaka</v>
      </c>
      <c r="CU642" s="4" t="str">
        <v>Malula, Balaka</v>
      </c>
      <c r="CV642" s="4" t="str">
        <v>Malula, Balaka</v>
      </c>
      <c r="CW642" s="4" t="str">
        <v>Malula, Balaka</v>
      </c>
      <c r="CX642" s="4" t="str">
        <v>Malula, Balaka</v>
      </c>
      <c r="CY642" s="4" t="str">
        <v>Malula, Balaka</v>
      </c>
      <c r="CZ642" s="4" t="str">
        <v>Malula, Balaka</v>
      </c>
      <c r="DA642" s="4" t="str">
        <v>Malula, Balaka</v>
      </c>
      <c r="DB642" s="4" t="str">
        <v>Malula, Balaka</v>
      </c>
      <c r="DC642" s="4" t="str">
        <v>Malula, Balaka</v>
      </c>
      <c r="DD642" s="4" t="str">
        <v>Malula, Balaka</v>
      </c>
      <c r="DE642" s="4" t="str">
        <v>Malula, Balaka</v>
      </c>
      <c r="DF642" s="4" t="str">
        <v>Malula, Balaka</v>
      </c>
      <c r="DG642" s="4" t="str">
        <v>Malula, Balaka</v>
      </c>
      <c r="DH642" s="4" t="str">
        <v>Malula, Balaka</v>
      </c>
      <c r="DI642" s="4" t="str">
        <v>Malula, Balaka</v>
      </c>
      <c r="DJ642" s="4" t="str">
        <v>Malula, Balaka</v>
      </c>
      <c r="DK642" s="4" t="str">
        <v>Malula, Balaka</v>
      </c>
      <c r="DL642" s="4" t="str">
        <v>Malula, Balaka</v>
      </c>
      <c r="DM642" s="4" t="str">
        <v>Malula, Balaka</v>
      </c>
      <c r="DN642" s="4" t="str">
        <v>Malula, Balaka</v>
      </c>
      <c r="DO642" s="4" t="str">
        <v>Malula, Balaka</v>
      </c>
      <c r="DP642" s="4" t="str">
        <v>Malula, Balaka</v>
      </c>
    </row>
    <row r="643" spans="1:120" x14ac:dyDescent="0.35">
      <c r="A643" s="4">
        <v>7.7830000000000004</v>
      </c>
      <c r="B643" s="4">
        <v>8.6010000000000009</v>
      </c>
      <c r="C643" s="4" t="s">
        <v>251</v>
      </c>
      <c r="D643" s="4" t="s">
        <v>138</v>
      </c>
      <c r="E643" s="4" t="s">
        <v>833</v>
      </c>
      <c r="F643" s="4">
        <v>5000</v>
      </c>
      <c r="G643" s="4" t="str">
        <f t="shared" si="10"/>
        <v>Nigeria-FUAM Research Farm, Makurdi</v>
      </c>
      <c r="BA643" s="4" t="str">
        <v>Man</v>
      </c>
      <c r="BB643" s="4" t="str">
        <v>Man</v>
      </c>
      <c r="BC643" s="4" t="str">
        <v>Man</v>
      </c>
      <c r="BD643" s="4" t="str">
        <v>Man</v>
      </c>
      <c r="BE643" s="4" t="str">
        <v>Man</v>
      </c>
      <c r="BF643" s="4" t="str">
        <v>Man</v>
      </c>
      <c r="BG643" s="4" t="str">
        <v>Man</v>
      </c>
      <c r="BH643" s="4" t="str">
        <v>Man</v>
      </c>
      <c r="BI643" s="4" t="str">
        <v>Man</v>
      </c>
      <c r="BJ643" s="4" t="str">
        <v>Man</v>
      </c>
      <c r="BK643" s="4" t="str">
        <v>Man</v>
      </c>
      <c r="BL643" s="4" t="str">
        <v>Man</v>
      </c>
      <c r="BM643" s="4" t="str">
        <v>Man</v>
      </c>
      <c r="BN643" s="4" t="str">
        <v>Man</v>
      </c>
      <c r="BO643" s="4" t="str">
        <v>Man</v>
      </c>
      <c r="BP643" s="4" t="str">
        <v>Man</v>
      </c>
      <c r="BQ643" s="4" t="str">
        <v>Man</v>
      </c>
      <c r="BR643" s="4" t="str">
        <v>Man</v>
      </c>
      <c r="BS643" s="4" t="str">
        <v>Man</v>
      </c>
      <c r="BT643" s="4" t="str">
        <v>Man</v>
      </c>
      <c r="BU643" s="4" t="str">
        <v>Man</v>
      </c>
      <c r="BV643" s="4" t="str">
        <v>Man</v>
      </c>
      <c r="BW643" s="4" t="str">
        <v>Man</v>
      </c>
      <c r="BX643" s="4" t="str">
        <v>Man</v>
      </c>
      <c r="BY643" s="4" t="str">
        <v>Man</v>
      </c>
      <c r="BZ643" s="4" t="str">
        <v>Man</v>
      </c>
      <c r="CA643" s="4" t="str">
        <v>Man</v>
      </c>
      <c r="CB643" s="4" t="str">
        <v>Man</v>
      </c>
      <c r="CC643" s="4" t="str">
        <v>Man</v>
      </c>
      <c r="CD643" s="4" t="str">
        <v>Man</v>
      </c>
      <c r="CE643" s="4" t="str">
        <v>Man</v>
      </c>
      <c r="CF643" s="4" t="str">
        <v>Man</v>
      </c>
      <c r="CG643" s="4" t="str">
        <v>Man</v>
      </c>
      <c r="CH643" s="4" t="str">
        <v>Man</v>
      </c>
      <c r="CJ643" s="4" t="str">
        <v>Man</v>
      </c>
      <c r="CK643" s="4" t="str">
        <v>Man</v>
      </c>
      <c r="CL643" s="4" t="str">
        <v>Man</v>
      </c>
      <c r="CM643" s="4" t="str">
        <v>Man</v>
      </c>
      <c r="CN643" s="4" t="str">
        <v>Man</v>
      </c>
      <c r="CO643" s="4" t="str">
        <v>Man</v>
      </c>
      <c r="CP643" s="4" t="str">
        <v>Man</v>
      </c>
      <c r="CQ643" s="4" t="str">
        <v>Man</v>
      </c>
      <c r="CR643" s="4" t="str">
        <v>Man</v>
      </c>
      <c r="CS643" s="4" t="str">
        <v>Man</v>
      </c>
      <c r="CT643" s="4" t="str">
        <v>Man</v>
      </c>
      <c r="CU643" s="4" t="str">
        <v>Man</v>
      </c>
      <c r="CV643" s="4" t="str">
        <v>Man</v>
      </c>
      <c r="CW643" s="4" t="str">
        <v>Man</v>
      </c>
      <c r="CX643" s="4" t="str">
        <v>Man</v>
      </c>
      <c r="CY643" s="4" t="str">
        <v>Man</v>
      </c>
      <c r="CZ643" s="4" t="str">
        <v>Man</v>
      </c>
      <c r="DA643" s="4" t="str">
        <v>Man</v>
      </c>
      <c r="DB643" s="4" t="str">
        <v>Man</v>
      </c>
      <c r="DC643" s="4" t="str">
        <v>Man</v>
      </c>
      <c r="DD643" s="4" t="str">
        <v>Man</v>
      </c>
      <c r="DE643" s="4" t="str">
        <v>Man</v>
      </c>
      <c r="DF643" s="4" t="str">
        <v>Man</v>
      </c>
      <c r="DG643" s="4" t="str">
        <v>Man</v>
      </c>
      <c r="DH643" s="4" t="str">
        <v>Man</v>
      </c>
      <c r="DI643" s="4" t="str">
        <v>Man</v>
      </c>
      <c r="DJ643" s="4" t="str">
        <v>Man</v>
      </c>
      <c r="DK643" s="4" t="str">
        <v>Man</v>
      </c>
      <c r="DL643" s="4" t="str">
        <v>Man</v>
      </c>
      <c r="DM643" s="4" t="str">
        <v>Man</v>
      </c>
      <c r="DN643" s="4" t="str">
        <v>Man</v>
      </c>
      <c r="DO643" s="4" t="str">
        <v>Man</v>
      </c>
      <c r="DP643" s="4" t="str">
        <v>Man</v>
      </c>
    </row>
    <row r="644" spans="1:120" x14ac:dyDescent="0.35">
      <c r="A644" s="4">
        <v>7.7329999999999997</v>
      </c>
      <c r="B644" s="4">
        <v>8.5389999999999997</v>
      </c>
      <c r="C644" s="4" t="s">
        <v>251</v>
      </c>
      <c r="D644" s="4" t="s">
        <v>138</v>
      </c>
      <c r="E644" s="4" t="s">
        <v>834</v>
      </c>
      <c r="F644" s="4">
        <v>200</v>
      </c>
      <c r="G644" s="4" t="str">
        <f t="shared" si="10"/>
        <v>Nigeria-FUAM, Makurdi</v>
      </c>
      <c r="BA644" s="4" t="str">
        <v>Maneyne Communal Lands (NR III)</v>
      </c>
      <c r="BB644" s="4" t="str">
        <v>Maneyne Communal Lands (NR III)</v>
      </c>
      <c r="BC644" s="4" t="str">
        <v>Maneyne Communal Lands (NR III)</v>
      </c>
      <c r="BD644" s="4" t="str">
        <v>Maneyne Communal Lands (NR III)</v>
      </c>
      <c r="BE644" s="4" t="str">
        <v>Maneyne Communal Lands (NR III)</v>
      </c>
      <c r="BF644" s="4" t="str">
        <v>Maneyne Communal Lands (NR III)</v>
      </c>
      <c r="BG644" s="4" t="str">
        <v>Maneyne Communal Lands (NR III)</v>
      </c>
      <c r="BH644" s="4" t="str">
        <v>Maneyne Communal Lands (NR III)</v>
      </c>
      <c r="BI644" s="4" t="str">
        <v>Maneyne Communal Lands (NR III)</v>
      </c>
      <c r="BJ644" s="4" t="str">
        <v>Maneyne Communal Lands (NR III)</v>
      </c>
      <c r="BK644" s="4" t="str">
        <v>Maneyne Communal Lands (NR III)</v>
      </c>
      <c r="BL644" s="4" t="str">
        <v>Maneyne Communal Lands (NR III)</v>
      </c>
      <c r="BM644" s="4" t="str">
        <v>Maneyne Communal Lands (NR III)</v>
      </c>
      <c r="BN644" s="4" t="str">
        <v>Maneyne Communal Lands (NR III)</v>
      </c>
      <c r="BO644" s="4" t="str">
        <v>Maneyne Communal Lands (NR III)</v>
      </c>
      <c r="BP644" s="4" t="str">
        <v>Maneyne Communal Lands (NR III)</v>
      </c>
      <c r="BQ644" s="4" t="str">
        <v>Maneyne Communal Lands (NR III)</v>
      </c>
      <c r="BR644" s="4" t="str">
        <v>Maneyne Communal Lands (NR III)</v>
      </c>
      <c r="BS644" s="4" t="str">
        <v>Maneyne Communal Lands (NR III)</v>
      </c>
      <c r="BT644" s="4" t="str">
        <v>Maneyne Communal Lands (NR III)</v>
      </c>
      <c r="BU644" s="4" t="str">
        <v>Maneyne Communal Lands (NR III)</v>
      </c>
      <c r="BV644" s="4" t="str">
        <v>Maneyne Communal Lands (NR III)</v>
      </c>
      <c r="BW644" s="4" t="str">
        <v>Maneyne Communal Lands (NR III)</v>
      </c>
      <c r="BX644" s="4" t="str">
        <v>Maneyne Communal Lands (NR III)</v>
      </c>
      <c r="BY644" s="4" t="str">
        <v>Maneyne Communal Lands (NR III)</v>
      </c>
      <c r="BZ644" s="4" t="str">
        <v>Maneyne Communal Lands (NR III)</v>
      </c>
      <c r="CA644" s="4" t="str">
        <v>Maneyne Communal Lands (NR III)</v>
      </c>
      <c r="CB644" s="4" t="str">
        <v>Maneyne Communal Lands (NR III)</v>
      </c>
      <c r="CC644" s="4" t="str">
        <v>Maneyne Communal Lands (NR III)</v>
      </c>
      <c r="CD644" s="4" t="str">
        <v>Maneyne Communal Lands (NR III)</v>
      </c>
      <c r="CE644" s="4" t="str">
        <v>Maneyne Communal Lands (NR III)</v>
      </c>
      <c r="CF644" s="4" t="str">
        <v>Maneyne Communal Lands (NR III)</v>
      </c>
      <c r="CG644" s="4" t="str">
        <v>Maneyne Communal Lands (NR III)</v>
      </c>
      <c r="CH644" s="4" t="str">
        <v>Maneyne Communal Lands (NR III)</v>
      </c>
      <c r="CJ644" s="4" t="str">
        <v>Maneyne Communal Lands (NR III)</v>
      </c>
      <c r="CK644" s="4" t="str">
        <v>Maneyne Communal Lands (NR III)</v>
      </c>
      <c r="CL644" s="4" t="str">
        <v>Maneyne Communal Lands (NR III)</v>
      </c>
      <c r="CM644" s="4" t="str">
        <v>Maneyne Communal Lands (NR III)</v>
      </c>
      <c r="CN644" s="4" t="str">
        <v>Maneyne Communal Lands (NR III)</v>
      </c>
      <c r="CO644" s="4" t="str">
        <v>Maneyne Communal Lands (NR III)</v>
      </c>
      <c r="CP644" s="4" t="str">
        <v>Maneyne Communal Lands (NR III)</v>
      </c>
      <c r="CQ644" s="4" t="str">
        <v>Maneyne Communal Lands (NR III)</v>
      </c>
      <c r="CR644" s="4" t="str">
        <v>Maneyne Communal Lands (NR III)</v>
      </c>
      <c r="CS644" s="4" t="str">
        <v>Maneyne Communal Lands (NR III)</v>
      </c>
      <c r="CT644" s="4" t="str">
        <v>Maneyne Communal Lands (NR III)</v>
      </c>
      <c r="CU644" s="4" t="str">
        <v>Maneyne Communal Lands (NR III)</v>
      </c>
      <c r="CV644" s="4" t="str">
        <v>Maneyne Communal Lands (NR III)</v>
      </c>
      <c r="CW644" s="4" t="str">
        <v>Maneyne Communal Lands (NR III)</v>
      </c>
      <c r="CX644" s="4" t="str">
        <v>Maneyne Communal Lands (NR III)</v>
      </c>
      <c r="CY644" s="4" t="str">
        <v>Maneyne Communal Lands (NR III)</v>
      </c>
      <c r="CZ644" s="4" t="str">
        <v>Maneyne Communal Lands (NR III)</v>
      </c>
      <c r="DA644" s="4" t="str">
        <v>Maneyne Communal Lands (NR III)</v>
      </c>
      <c r="DB644" s="4" t="str">
        <v>Maneyne Communal Lands (NR III)</v>
      </c>
      <c r="DC644" s="4" t="str">
        <v>Maneyne Communal Lands (NR III)</v>
      </c>
      <c r="DD644" s="4" t="str">
        <v>Maneyne Communal Lands (NR III)</v>
      </c>
      <c r="DE644" s="4" t="str">
        <v>Maneyne Communal Lands (NR III)</v>
      </c>
      <c r="DF644" s="4" t="str">
        <v>Maneyne Communal Lands (NR III)</v>
      </c>
      <c r="DG644" s="4" t="str">
        <v>Maneyne Communal Lands (NR III)</v>
      </c>
      <c r="DH644" s="4" t="str">
        <v>Maneyne Communal Lands (NR III)</v>
      </c>
      <c r="DI644" s="4" t="str">
        <v>Maneyne Communal Lands (NR III)</v>
      </c>
      <c r="DJ644" s="4" t="str">
        <v>Maneyne Communal Lands (NR III)</v>
      </c>
      <c r="DK644" s="4" t="str">
        <v>Maneyne Communal Lands (NR III)</v>
      </c>
      <c r="DL644" s="4" t="str">
        <v>Maneyne Communal Lands (NR III)</v>
      </c>
      <c r="DM644" s="4" t="str">
        <v>Maneyne Communal Lands (NR III)</v>
      </c>
      <c r="DN644" s="4" t="str">
        <v>Maneyne Communal Lands (NR III)</v>
      </c>
      <c r="DO644" s="4" t="str">
        <v>Maneyne Communal Lands (NR III)</v>
      </c>
      <c r="DP644" s="4" t="str">
        <v>Maneyne Communal Lands (NR III)</v>
      </c>
    </row>
    <row r="645" spans="1:120" x14ac:dyDescent="0.35">
      <c r="A645" s="4">
        <v>7.23</v>
      </c>
      <c r="B645" s="4">
        <v>3.4390000000000001</v>
      </c>
      <c r="C645" s="4" t="s">
        <v>251</v>
      </c>
      <c r="D645" s="4" t="s">
        <v>138</v>
      </c>
      <c r="E645" s="4" t="s">
        <v>835</v>
      </c>
      <c r="F645" s="4">
        <v>500</v>
      </c>
      <c r="G645" s="4" t="str">
        <f t="shared" si="10"/>
        <v>Nigeria-FUNAAB, Abeokuta</v>
      </c>
      <c r="BA645" s="4" t="str">
        <v>Mango.Koukombo</v>
      </c>
      <c r="BB645" s="4" t="str">
        <v>Mango.Koukombo</v>
      </c>
      <c r="BC645" s="4" t="str">
        <v>Mango.Koukombo</v>
      </c>
      <c r="BD645" s="4" t="str">
        <v>Mango.Koukombo</v>
      </c>
      <c r="BE645" s="4" t="str">
        <v>Mango.Koukombo</v>
      </c>
      <c r="BF645" s="4" t="str">
        <v>Mango.Koukombo</v>
      </c>
      <c r="BG645" s="4" t="str">
        <v>Mango.Koukombo</v>
      </c>
      <c r="BH645" s="4" t="str">
        <v>Mango.Koukombo</v>
      </c>
      <c r="BI645" s="4" t="str">
        <v>Mango.Koukombo</v>
      </c>
      <c r="BJ645" s="4" t="str">
        <v>Mango.Koukombo</v>
      </c>
      <c r="BK645" s="4" t="str">
        <v>Mango.Koukombo</v>
      </c>
      <c r="BL645" s="4" t="str">
        <v>Mango.Koukombo</v>
      </c>
      <c r="BM645" s="4" t="str">
        <v>Mango.Koukombo</v>
      </c>
      <c r="BN645" s="4" t="str">
        <v>Mango.Koukombo</v>
      </c>
      <c r="BO645" s="4" t="str">
        <v>Mango.Koukombo</v>
      </c>
      <c r="BP645" s="4" t="str">
        <v>Mango.Koukombo</v>
      </c>
      <c r="BQ645" s="4" t="str">
        <v>Mango.Koukombo</v>
      </c>
      <c r="BR645" s="4" t="str">
        <v>Mango.Koukombo</v>
      </c>
      <c r="BS645" s="4" t="str">
        <v>Mango.Koukombo</v>
      </c>
      <c r="BT645" s="4" t="str">
        <v>Mango.Koukombo</v>
      </c>
      <c r="BU645" s="4" t="str">
        <v>Mango.Koukombo</v>
      </c>
      <c r="BV645" s="4" t="str">
        <v>Mango.Koukombo</v>
      </c>
      <c r="BW645" s="4" t="str">
        <v>Mango.Koukombo</v>
      </c>
      <c r="BX645" s="4" t="str">
        <v>Mango.Koukombo</v>
      </c>
      <c r="BY645" s="4" t="str">
        <v>Mango.Koukombo</v>
      </c>
      <c r="BZ645" s="4" t="str">
        <v>Mango.Koukombo</v>
      </c>
      <c r="CA645" s="4" t="str">
        <v>Mango.Koukombo</v>
      </c>
      <c r="CB645" s="4" t="str">
        <v>Mango.Koukombo</v>
      </c>
      <c r="CC645" s="4" t="str">
        <v>Mango.Koukombo</v>
      </c>
      <c r="CD645" s="4" t="str">
        <v>Mango.Koukombo</v>
      </c>
      <c r="CE645" s="4" t="str">
        <v>Mango.Koukombo</v>
      </c>
      <c r="CF645" s="4" t="str">
        <v>Mango.Koukombo</v>
      </c>
      <c r="CG645" s="4" t="str">
        <v>Mango.Koukombo</v>
      </c>
      <c r="CH645" s="4" t="str">
        <v>Mango.Koukombo</v>
      </c>
      <c r="CJ645" s="4" t="str">
        <v>Mango.Koukombo</v>
      </c>
      <c r="CK645" s="4" t="str">
        <v>Mango.Koukombo</v>
      </c>
      <c r="CL645" s="4" t="str">
        <v>Mango.Koukombo</v>
      </c>
      <c r="CM645" s="4" t="str">
        <v>Mango.Koukombo</v>
      </c>
      <c r="CN645" s="4" t="str">
        <v>Mango.Koukombo</v>
      </c>
      <c r="CO645" s="4" t="str">
        <v>Mango.Koukombo</v>
      </c>
      <c r="CP645" s="4" t="str">
        <v>Mango.Koukombo</v>
      </c>
      <c r="CQ645" s="4" t="str">
        <v>Mango.Koukombo</v>
      </c>
      <c r="CR645" s="4" t="str">
        <v>Mango.Koukombo</v>
      </c>
      <c r="CS645" s="4" t="str">
        <v>Mango.Koukombo</v>
      </c>
      <c r="CT645" s="4" t="str">
        <v>Mango.Koukombo</v>
      </c>
      <c r="CU645" s="4" t="str">
        <v>Mango.Koukombo</v>
      </c>
      <c r="CV645" s="4" t="str">
        <v>Mango.Koukombo</v>
      </c>
      <c r="CW645" s="4" t="str">
        <v>Mango.Koukombo</v>
      </c>
      <c r="CX645" s="4" t="str">
        <v>Mango.Koukombo</v>
      </c>
      <c r="CY645" s="4" t="str">
        <v>Mango.Koukombo</v>
      </c>
      <c r="CZ645" s="4" t="str">
        <v>Mango.Koukombo</v>
      </c>
      <c r="DA645" s="4" t="str">
        <v>Mango.Koukombo</v>
      </c>
      <c r="DB645" s="4" t="str">
        <v>Mango.Koukombo</v>
      </c>
      <c r="DC645" s="4" t="str">
        <v>Mango.Koukombo</v>
      </c>
      <c r="DD645" s="4" t="str">
        <v>Mango.Koukombo</v>
      </c>
      <c r="DE645" s="4" t="str">
        <v>Mango.Koukombo</v>
      </c>
      <c r="DF645" s="4" t="str">
        <v>Mango.Koukombo</v>
      </c>
      <c r="DG645" s="4" t="str">
        <v>Mango.Koukombo</v>
      </c>
      <c r="DH645" s="4" t="str">
        <v>Mango.Koukombo</v>
      </c>
      <c r="DI645" s="4" t="str">
        <v>Mango.Koukombo</v>
      </c>
      <c r="DJ645" s="4" t="str">
        <v>Mango.Koukombo</v>
      </c>
      <c r="DK645" s="4" t="str">
        <v>Mango.Koukombo</v>
      </c>
      <c r="DL645" s="4" t="str">
        <v>Mango.Koukombo</v>
      </c>
      <c r="DM645" s="4" t="str">
        <v>Mango.Koukombo</v>
      </c>
      <c r="DN645" s="4" t="str">
        <v>Mango.Koukombo</v>
      </c>
      <c r="DO645" s="4" t="str">
        <v>Mango.Koukombo</v>
      </c>
      <c r="DP645" s="4" t="str">
        <v>Mango.Koukombo</v>
      </c>
    </row>
    <row r="646" spans="1:120" x14ac:dyDescent="0.35">
      <c r="A646" s="4">
        <v>7.2431000000000001</v>
      </c>
      <c r="B646" s="4">
        <v>3.4441000000000002</v>
      </c>
      <c r="C646" s="4" t="s">
        <v>251</v>
      </c>
      <c r="D646" s="4" t="s">
        <v>138</v>
      </c>
      <c r="E646" s="4" t="s">
        <v>835</v>
      </c>
      <c r="F646" s="4">
        <v>500</v>
      </c>
      <c r="G646" s="4" t="str">
        <f t="shared" si="10"/>
        <v>Nigeria-FUNAAB, Abeokuta</v>
      </c>
      <c r="BA646" s="4" t="str">
        <v>Mangochi</v>
      </c>
      <c r="BB646" s="4" t="str">
        <v>Mangochi</v>
      </c>
      <c r="BC646" s="4" t="str">
        <v>Mangochi</v>
      </c>
      <c r="BD646" s="4" t="str">
        <v>Mangochi</v>
      </c>
      <c r="BE646" s="4" t="str">
        <v>Mangochi</v>
      </c>
      <c r="BF646" s="4" t="str">
        <v>Mangochi</v>
      </c>
      <c r="BG646" s="4" t="str">
        <v>Mangochi</v>
      </c>
      <c r="BH646" s="4" t="str">
        <v>Mangochi</v>
      </c>
      <c r="BI646" s="4" t="str">
        <v>Mangochi</v>
      </c>
      <c r="BJ646" s="4" t="str">
        <v>Mangochi</v>
      </c>
      <c r="BK646" s="4" t="str">
        <v>Mangochi</v>
      </c>
      <c r="BL646" s="4" t="str">
        <v>Mangochi</v>
      </c>
      <c r="BM646" s="4" t="str">
        <v>Mangochi</v>
      </c>
      <c r="BN646" s="4" t="str">
        <v>Mangochi</v>
      </c>
      <c r="BO646" s="4" t="str">
        <v>Mangochi</v>
      </c>
      <c r="BP646" s="4" t="str">
        <v>Mangochi</v>
      </c>
      <c r="BQ646" s="4" t="str">
        <v>Mangochi</v>
      </c>
      <c r="BR646" s="4" t="str">
        <v>Mangochi</v>
      </c>
      <c r="BS646" s="4" t="str">
        <v>Mangochi</v>
      </c>
      <c r="BT646" s="4" t="str">
        <v>Mangochi</v>
      </c>
      <c r="BU646" s="4" t="str">
        <v>Mangochi</v>
      </c>
      <c r="BV646" s="4" t="str">
        <v>Mangochi</v>
      </c>
      <c r="BW646" s="4" t="str">
        <v>Mangochi</v>
      </c>
      <c r="BX646" s="4" t="str">
        <v>Mangochi</v>
      </c>
      <c r="BY646" s="4" t="str">
        <v>Mangochi</v>
      </c>
      <c r="BZ646" s="4" t="str">
        <v>Mangochi</v>
      </c>
      <c r="CA646" s="4" t="str">
        <v>Mangochi</v>
      </c>
      <c r="CB646" s="4" t="str">
        <v>Mangochi</v>
      </c>
      <c r="CC646" s="4" t="str">
        <v>Mangochi</v>
      </c>
      <c r="CD646" s="4" t="str">
        <v>Mangochi</v>
      </c>
      <c r="CE646" s="4" t="str">
        <v>Mangochi</v>
      </c>
      <c r="CF646" s="4" t="str">
        <v>Mangochi</v>
      </c>
      <c r="CG646" s="4" t="str">
        <v>Mangochi</v>
      </c>
      <c r="CH646" s="4" t="str">
        <v>Mangochi</v>
      </c>
      <c r="CJ646" s="4" t="str">
        <v>Mangochi</v>
      </c>
      <c r="CK646" s="4" t="str">
        <v>Mangochi</v>
      </c>
      <c r="CL646" s="4" t="str">
        <v>Mangochi</v>
      </c>
      <c r="CM646" s="4" t="str">
        <v>Mangochi</v>
      </c>
      <c r="CN646" s="4" t="str">
        <v>Mangochi</v>
      </c>
      <c r="CO646" s="4" t="str">
        <v>Mangochi</v>
      </c>
      <c r="CP646" s="4" t="str">
        <v>Mangochi</v>
      </c>
      <c r="CQ646" s="4" t="str">
        <v>Mangochi</v>
      </c>
      <c r="CR646" s="4" t="str">
        <v>Mangochi</v>
      </c>
      <c r="CS646" s="4" t="str">
        <v>Mangochi</v>
      </c>
      <c r="CT646" s="4" t="str">
        <v>Mangochi</v>
      </c>
      <c r="CU646" s="4" t="str">
        <v>Mangochi</v>
      </c>
      <c r="CV646" s="4" t="str">
        <v>Mangochi</v>
      </c>
      <c r="CW646" s="4" t="str">
        <v>Mangochi</v>
      </c>
      <c r="CX646" s="4" t="str">
        <v>Mangochi</v>
      </c>
      <c r="CY646" s="4" t="str">
        <v>Mangochi</v>
      </c>
      <c r="CZ646" s="4" t="str">
        <v>Mangochi</v>
      </c>
      <c r="DA646" s="4" t="str">
        <v>Mangochi</v>
      </c>
      <c r="DB646" s="4" t="str">
        <v>Mangochi</v>
      </c>
      <c r="DC646" s="4" t="str">
        <v>Mangochi</v>
      </c>
      <c r="DD646" s="4" t="str">
        <v>Mangochi</v>
      </c>
      <c r="DE646" s="4" t="str">
        <v>Mangochi</v>
      </c>
      <c r="DF646" s="4" t="str">
        <v>Mangochi</v>
      </c>
      <c r="DG646" s="4" t="str">
        <v>Mangochi</v>
      </c>
      <c r="DH646" s="4" t="str">
        <v>Mangochi</v>
      </c>
      <c r="DI646" s="4" t="str">
        <v>Mangochi</v>
      </c>
      <c r="DJ646" s="4" t="str">
        <v>Mangochi</v>
      </c>
      <c r="DK646" s="4" t="str">
        <v>Mangochi</v>
      </c>
      <c r="DL646" s="4" t="str">
        <v>Mangochi</v>
      </c>
      <c r="DM646" s="4" t="str">
        <v>Mangochi</v>
      </c>
      <c r="DN646" s="4" t="str">
        <v>Mangochi</v>
      </c>
      <c r="DO646" s="4" t="str">
        <v>Mangochi</v>
      </c>
      <c r="DP646" s="4" t="str">
        <v>Mangochi</v>
      </c>
    </row>
    <row r="647" spans="1:120" x14ac:dyDescent="0.35">
      <c r="A647" s="4">
        <v>7.2431000000000001</v>
      </c>
      <c r="B647" s="4">
        <v>3.4441000000000002</v>
      </c>
      <c r="C647" s="4" t="s">
        <v>251</v>
      </c>
      <c r="D647" s="4" t="s">
        <v>130</v>
      </c>
      <c r="E647" s="4" t="s">
        <v>835</v>
      </c>
      <c r="F647" s="4">
        <v>500</v>
      </c>
      <c r="G647" s="4" t="str">
        <f t="shared" si="10"/>
        <v>Nigeria-FUNAAB, Abeokuta</v>
      </c>
      <c r="BA647" s="4" t="str">
        <v>Mangu</v>
      </c>
      <c r="BB647" s="4" t="str">
        <v>Mangu</v>
      </c>
      <c r="BC647" s="4" t="str">
        <v>Mangu</v>
      </c>
      <c r="BD647" s="4" t="str">
        <v>Mangu</v>
      </c>
      <c r="BE647" s="4" t="str">
        <v>Mangu</v>
      </c>
      <c r="BF647" s="4" t="str">
        <v>Mangu</v>
      </c>
      <c r="BG647" s="4" t="str">
        <v>Mangu</v>
      </c>
      <c r="BH647" s="4" t="str">
        <v>Mangu</v>
      </c>
      <c r="BI647" s="4" t="str">
        <v>Mangu</v>
      </c>
      <c r="BJ647" s="4" t="str">
        <v>Mangu</v>
      </c>
      <c r="BK647" s="4" t="str">
        <v>Mangu</v>
      </c>
      <c r="BL647" s="4" t="str">
        <v>Mangu</v>
      </c>
      <c r="BM647" s="4" t="str">
        <v>Mangu</v>
      </c>
      <c r="BN647" s="4" t="str">
        <v>Mangu</v>
      </c>
      <c r="BO647" s="4" t="str">
        <v>Mangu</v>
      </c>
      <c r="BP647" s="4" t="str">
        <v>Mangu</v>
      </c>
      <c r="BQ647" s="4" t="str">
        <v>Mangu</v>
      </c>
      <c r="BR647" s="4" t="str">
        <v>Mangu</v>
      </c>
      <c r="BS647" s="4" t="str">
        <v>Mangu</v>
      </c>
      <c r="BT647" s="4" t="str">
        <v>Mangu</v>
      </c>
      <c r="BU647" s="4" t="str">
        <v>Mangu</v>
      </c>
      <c r="BV647" s="4" t="str">
        <v>Mangu</v>
      </c>
      <c r="BW647" s="4" t="str">
        <v>Mangu</v>
      </c>
      <c r="BX647" s="4" t="str">
        <v>Mangu</v>
      </c>
      <c r="BY647" s="4" t="str">
        <v>Mangu</v>
      </c>
      <c r="BZ647" s="4" t="str">
        <v>Mangu</v>
      </c>
      <c r="CA647" s="4" t="str">
        <v>Mangu</v>
      </c>
      <c r="CB647" s="4" t="str">
        <v>Mangu</v>
      </c>
      <c r="CC647" s="4" t="str">
        <v>Mangu</v>
      </c>
      <c r="CD647" s="4" t="str">
        <v>Mangu</v>
      </c>
      <c r="CE647" s="4" t="str">
        <v>Mangu</v>
      </c>
      <c r="CF647" s="4" t="str">
        <v>Mangu</v>
      </c>
      <c r="CG647" s="4" t="str">
        <v>Mangu</v>
      </c>
      <c r="CH647" s="4" t="str">
        <v>Mangu</v>
      </c>
      <c r="CJ647" s="4" t="str">
        <v>Mangu</v>
      </c>
      <c r="CK647" s="4" t="str">
        <v>Mangu</v>
      </c>
      <c r="CL647" s="4" t="str">
        <v>Mangu</v>
      </c>
      <c r="CM647" s="4" t="str">
        <v>Mangu</v>
      </c>
      <c r="CN647" s="4" t="str">
        <v>Mangu</v>
      </c>
      <c r="CO647" s="4" t="str">
        <v>Mangu</v>
      </c>
      <c r="CP647" s="4" t="str">
        <v>Mangu</v>
      </c>
      <c r="CQ647" s="4" t="str">
        <v>Mangu</v>
      </c>
      <c r="CR647" s="4" t="str">
        <v>Mangu</v>
      </c>
      <c r="CS647" s="4" t="str">
        <v>Mangu</v>
      </c>
      <c r="CT647" s="4" t="str">
        <v>Mangu</v>
      </c>
      <c r="CU647" s="4" t="str">
        <v>Mangu</v>
      </c>
      <c r="CV647" s="4" t="str">
        <v>Mangu</v>
      </c>
      <c r="CW647" s="4" t="str">
        <v>Mangu</v>
      </c>
      <c r="CX647" s="4" t="str">
        <v>Mangu</v>
      </c>
      <c r="CY647" s="4" t="str">
        <v>Mangu</v>
      </c>
      <c r="CZ647" s="4" t="str">
        <v>Mangu</v>
      </c>
      <c r="DA647" s="4" t="str">
        <v>Mangu</v>
      </c>
      <c r="DB647" s="4" t="str">
        <v>Mangu</v>
      </c>
      <c r="DC647" s="4" t="str">
        <v>Mangu</v>
      </c>
      <c r="DD647" s="4" t="str">
        <v>Mangu</v>
      </c>
      <c r="DE647" s="4" t="str">
        <v>Mangu</v>
      </c>
      <c r="DF647" s="4" t="str">
        <v>Mangu</v>
      </c>
      <c r="DG647" s="4" t="str">
        <v>Mangu</v>
      </c>
      <c r="DH647" s="4" t="str">
        <v>Mangu</v>
      </c>
      <c r="DI647" s="4" t="str">
        <v>Mangu</v>
      </c>
      <c r="DJ647" s="4" t="str">
        <v>Mangu</v>
      </c>
      <c r="DK647" s="4" t="str">
        <v>Mangu</v>
      </c>
      <c r="DL647" s="4" t="str">
        <v>Mangu</v>
      </c>
      <c r="DM647" s="4" t="str">
        <v>Mangu</v>
      </c>
      <c r="DN647" s="4" t="str">
        <v>Mangu</v>
      </c>
      <c r="DO647" s="4" t="str">
        <v>Mangu</v>
      </c>
      <c r="DP647" s="4" t="str">
        <v>Mangu</v>
      </c>
    </row>
    <row r="648" spans="1:120" x14ac:dyDescent="0.35">
      <c r="A648" s="4">
        <v>10.283329999999999</v>
      </c>
      <c r="B648" s="4">
        <v>6.0003299999999999</v>
      </c>
      <c r="C648" s="4" t="s">
        <v>251</v>
      </c>
      <c r="D648" s="4" t="s">
        <v>138</v>
      </c>
      <c r="E648" s="4" t="s">
        <v>836</v>
      </c>
      <c r="F648" s="4">
        <v>917</v>
      </c>
      <c r="G648" s="4" t="str">
        <f t="shared" si="10"/>
        <v>Nigeria-Funafuna Cattle Multiplication Ranch</v>
      </c>
      <c r="BA648" s="4" t="str">
        <v>Manjonjo</v>
      </c>
      <c r="BB648" s="4" t="str">
        <v>Manjonjo</v>
      </c>
      <c r="BC648" s="4" t="str">
        <v>Manjonjo</v>
      </c>
      <c r="BD648" s="4" t="str">
        <v>Manjonjo</v>
      </c>
      <c r="BE648" s="4" t="str">
        <v>Manjonjo</v>
      </c>
      <c r="BF648" s="4" t="str">
        <v>Manjonjo</v>
      </c>
      <c r="BG648" s="4" t="str">
        <v>Manjonjo</v>
      </c>
      <c r="BH648" s="4" t="str">
        <v>Manjonjo</v>
      </c>
      <c r="BI648" s="4" t="str">
        <v>Manjonjo</v>
      </c>
      <c r="BJ648" s="4" t="str">
        <v>Manjonjo</v>
      </c>
      <c r="BK648" s="4" t="str">
        <v>Manjonjo</v>
      </c>
      <c r="BL648" s="4" t="str">
        <v>Manjonjo</v>
      </c>
      <c r="BM648" s="4" t="str">
        <v>Manjonjo</v>
      </c>
      <c r="BN648" s="4" t="str">
        <v>Manjonjo</v>
      </c>
      <c r="BO648" s="4" t="str">
        <v>Manjonjo</v>
      </c>
      <c r="BP648" s="4" t="str">
        <v>Manjonjo</v>
      </c>
      <c r="BQ648" s="4" t="str">
        <v>Manjonjo</v>
      </c>
      <c r="BR648" s="4" t="str">
        <v>Manjonjo</v>
      </c>
      <c r="BS648" s="4" t="str">
        <v>Manjonjo</v>
      </c>
      <c r="BT648" s="4" t="str">
        <v>Manjonjo</v>
      </c>
      <c r="BU648" s="4" t="str">
        <v>Manjonjo</v>
      </c>
      <c r="BV648" s="4" t="str">
        <v>Manjonjo</v>
      </c>
      <c r="BW648" s="4" t="str">
        <v>Manjonjo</v>
      </c>
      <c r="BX648" s="4" t="str">
        <v>Manjonjo</v>
      </c>
      <c r="BY648" s="4" t="str">
        <v>Manjonjo</v>
      </c>
      <c r="BZ648" s="4" t="str">
        <v>Manjonjo</v>
      </c>
      <c r="CA648" s="4" t="str">
        <v>Manjonjo</v>
      </c>
      <c r="CB648" s="4" t="str">
        <v>Manjonjo</v>
      </c>
      <c r="CC648" s="4" t="str">
        <v>Manjonjo</v>
      </c>
      <c r="CD648" s="4" t="str">
        <v>Manjonjo</v>
      </c>
      <c r="CE648" s="4" t="str">
        <v>Manjonjo</v>
      </c>
      <c r="CF648" s="4" t="str">
        <v>Manjonjo</v>
      </c>
      <c r="CG648" s="4" t="str">
        <v>Manjonjo</v>
      </c>
      <c r="CH648" s="4" t="str">
        <v>Manjonjo</v>
      </c>
      <c r="CJ648" s="4" t="str">
        <v>Manjonjo</v>
      </c>
      <c r="CK648" s="4" t="str">
        <v>Manjonjo</v>
      </c>
      <c r="CL648" s="4" t="str">
        <v>Manjonjo</v>
      </c>
      <c r="CM648" s="4" t="str">
        <v>Manjonjo</v>
      </c>
      <c r="CN648" s="4" t="str">
        <v>Manjonjo</v>
      </c>
      <c r="CO648" s="4" t="str">
        <v>Manjonjo</v>
      </c>
      <c r="CP648" s="4" t="str">
        <v>Manjonjo</v>
      </c>
      <c r="CQ648" s="4" t="str">
        <v>Manjonjo</v>
      </c>
      <c r="CR648" s="4" t="str">
        <v>Manjonjo</v>
      </c>
      <c r="CS648" s="4" t="str">
        <v>Manjonjo</v>
      </c>
      <c r="CT648" s="4" t="str">
        <v>Manjonjo</v>
      </c>
      <c r="CU648" s="4" t="str">
        <v>Manjonjo</v>
      </c>
      <c r="CV648" s="4" t="str">
        <v>Manjonjo</v>
      </c>
      <c r="CW648" s="4" t="str">
        <v>Manjonjo</v>
      </c>
      <c r="CX648" s="4" t="str">
        <v>Manjonjo</v>
      </c>
      <c r="CY648" s="4" t="str">
        <v>Manjonjo</v>
      </c>
      <c r="CZ648" s="4" t="str">
        <v>Manjonjo</v>
      </c>
      <c r="DA648" s="4" t="str">
        <v>Manjonjo</v>
      </c>
      <c r="DB648" s="4" t="str">
        <v>Manjonjo</v>
      </c>
      <c r="DC648" s="4" t="str">
        <v>Manjonjo</v>
      </c>
      <c r="DD648" s="4" t="str">
        <v>Manjonjo</v>
      </c>
      <c r="DE648" s="4" t="str">
        <v>Manjonjo</v>
      </c>
      <c r="DF648" s="4" t="str">
        <v>Manjonjo</v>
      </c>
      <c r="DG648" s="4" t="str">
        <v>Manjonjo</v>
      </c>
      <c r="DH648" s="4" t="str">
        <v>Manjonjo</v>
      </c>
      <c r="DI648" s="4" t="str">
        <v>Manjonjo</v>
      </c>
      <c r="DJ648" s="4" t="str">
        <v>Manjonjo</v>
      </c>
      <c r="DK648" s="4" t="str">
        <v>Manjonjo</v>
      </c>
      <c r="DL648" s="4" t="str">
        <v>Manjonjo</v>
      </c>
      <c r="DM648" s="4" t="str">
        <v>Manjonjo</v>
      </c>
      <c r="DN648" s="4" t="str">
        <v>Manjonjo</v>
      </c>
      <c r="DO648" s="4" t="str">
        <v>Manjonjo</v>
      </c>
      <c r="DP648" s="4" t="str">
        <v>Manjonjo</v>
      </c>
    </row>
    <row r="649" spans="1:120" x14ac:dyDescent="0.35">
      <c r="A649" s="4">
        <v>5.3860000000000001</v>
      </c>
      <c r="B649" s="4">
        <v>6.9909999999999997</v>
      </c>
      <c r="C649" s="4" t="s">
        <v>251</v>
      </c>
      <c r="D649" s="4" t="s">
        <v>138</v>
      </c>
      <c r="E649" s="4" t="s">
        <v>837</v>
      </c>
      <c r="F649" s="4">
        <v>1000</v>
      </c>
      <c r="G649" s="4" t="str">
        <f t="shared" si="10"/>
        <v>Nigeria-FUT Teaching and Research Farm, Owerri</v>
      </c>
      <c r="BA649" s="4" t="str">
        <v>Mannouba Support Research Station</v>
      </c>
      <c r="BB649" s="4" t="str">
        <v>Mannouba Support Research Station</v>
      </c>
      <c r="BC649" s="4" t="str">
        <v>Mannouba Support Research Station</v>
      </c>
      <c r="BD649" s="4" t="str">
        <v>Mannouba Support Research Station</v>
      </c>
      <c r="BE649" s="4" t="str">
        <v>Mannouba Support Research Station</v>
      </c>
      <c r="BF649" s="4" t="str">
        <v>Mannouba Support Research Station</v>
      </c>
      <c r="BG649" s="4" t="str">
        <v>Mannouba Support Research Station</v>
      </c>
      <c r="BH649" s="4" t="str">
        <v>Mannouba Support Research Station</v>
      </c>
      <c r="BI649" s="4" t="str">
        <v>Mannouba Support Research Station</v>
      </c>
      <c r="BJ649" s="4" t="str">
        <v>Mannouba Support Research Station</v>
      </c>
      <c r="BK649" s="4" t="str">
        <v>Mannouba Support Research Station</v>
      </c>
      <c r="BL649" s="4" t="str">
        <v>Mannouba Support Research Station</v>
      </c>
      <c r="BM649" s="4" t="str">
        <v>Mannouba Support Research Station</v>
      </c>
      <c r="BN649" s="4" t="str">
        <v>Mannouba Support Research Station</v>
      </c>
      <c r="BO649" s="4" t="str">
        <v>Mannouba Support Research Station</v>
      </c>
      <c r="BP649" s="4" t="str">
        <v>Mannouba Support Research Station</v>
      </c>
      <c r="BQ649" s="4" t="str">
        <v>Mannouba Support Research Station</v>
      </c>
      <c r="BR649" s="4" t="str">
        <v>Mannouba Support Research Station</v>
      </c>
      <c r="BS649" s="4" t="str">
        <v>Mannouba Support Research Station</v>
      </c>
      <c r="BT649" s="4" t="str">
        <v>Mannouba Support Research Station</v>
      </c>
      <c r="BU649" s="4" t="str">
        <v>Mannouba Support Research Station</v>
      </c>
      <c r="BV649" s="4" t="str">
        <v>Mannouba Support Research Station</v>
      </c>
      <c r="BW649" s="4" t="str">
        <v>Mannouba Support Research Station</v>
      </c>
      <c r="BX649" s="4" t="str">
        <v>Mannouba Support Research Station</v>
      </c>
      <c r="BY649" s="4" t="str">
        <v>Mannouba Support Research Station</v>
      </c>
      <c r="BZ649" s="4" t="str">
        <v>Mannouba Support Research Station</v>
      </c>
      <c r="CA649" s="4" t="str">
        <v>Mannouba Support Research Station</v>
      </c>
      <c r="CB649" s="4" t="str">
        <v>Mannouba Support Research Station</v>
      </c>
      <c r="CC649" s="4" t="str">
        <v>Mannouba Support Research Station</v>
      </c>
      <c r="CD649" s="4" t="str">
        <v>Mannouba Support Research Station</v>
      </c>
      <c r="CE649" s="4" t="str">
        <v>Mannouba Support Research Station</v>
      </c>
      <c r="CF649" s="4" t="str">
        <v>Mannouba Support Research Station</v>
      </c>
      <c r="CG649" s="4" t="str">
        <v>Mannouba Support Research Station</v>
      </c>
      <c r="CH649" s="4" t="str">
        <v>Mannouba Support Research Station</v>
      </c>
      <c r="CJ649" s="4" t="str">
        <v>Mannouba Support Research Station</v>
      </c>
      <c r="CK649" s="4" t="str">
        <v>Mannouba Support Research Station</v>
      </c>
      <c r="CL649" s="4" t="str">
        <v>Mannouba Support Research Station</v>
      </c>
      <c r="CM649" s="4" t="str">
        <v>Mannouba Support Research Station</v>
      </c>
      <c r="CN649" s="4" t="str">
        <v>Mannouba Support Research Station</v>
      </c>
      <c r="CO649" s="4" t="str">
        <v>Mannouba Support Research Station</v>
      </c>
      <c r="CP649" s="4" t="str">
        <v>Mannouba Support Research Station</v>
      </c>
      <c r="CQ649" s="4" t="str">
        <v>Mannouba Support Research Station</v>
      </c>
      <c r="CR649" s="4" t="str">
        <v>Mannouba Support Research Station</v>
      </c>
      <c r="CS649" s="4" t="str">
        <v>Mannouba Support Research Station</v>
      </c>
      <c r="CT649" s="4" t="str">
        <v>Mannouba Support Research Station</v>
      </c>
      <c r="CU649" s="4" t="str">
        <v>Mannouba Support Research Station</v>
      </c>
      <c r="CV649" s="4" t="str">
        <v>Mannouba Support Research Station</v>
      </c>
      <c r="CW649" s="4" t="str">
        <v>Mannouba Support Research Station</v>
      </c>
      <c r="CX649" s="4" t="str">
        <v>Mannouba Support Research Station</v>
      </c>
      <c r="CY649" s="4" t="str">
        <v>Mannouba Support Research Station</v>
      </c>
      <c r="CZ649" s="4" t="str">
        <v>Mannouba Support Research Station</v>
      </c>
      <c r="DA649" s="4" t="str">
        <v>Mannouba Support Research Station</v>
      </c>
      <c r="DB649" s="4" t="str">
        <v>Mannouba Support Research Station</v>
      </c>
      <c r="DC649" s="4" t="str">
        <v>Mannouba Support Research Station</v>
      </c>
      <c r="DD649" s="4" t="str">
        <v>Mannouba Support Research Station</v>
      </c>
      <c r="DE649" s="4" t="str">
        <v>Mannouba Support Research Station</v>
      </c>
      <c r="DF649" s="4" t="str">
        <v>Mannouba Support Research Station</v>
      </c>
      <c r="DG649" s="4" t="str">
        <v>Mannouba Support Research Station</v>
      </c>
      <c r="DH649" s="4" t="str">
        <v>Mannouba Support Research Station</v>
      </c>
      <c r="DI649" s="4" t="str">
        <v>Mannouba Support Research Station</v>
      </c>
      <c r="DJ649" s="4" t="str">
        <v>Mannouba Support Research Station</v>
      </c>
      <c r="DK649" s="4" t="str">
        <v>Mannouba Support Research Station</v>
      </c>
      <c r="DL649" s="4" t="str">
        <v>Mannouba Support Research Station</v>
      </c>
      <c r="DM649" s="4" t="str">
        <v>Mannouba Support Research Station</v>
      </c>
      <c r="DN649" s="4" t="str">
        <v>Mannouba Support Research Station</v>
      </c>
      <c r="DO649" s="4" t="str">
        <v>Mannouba Support Research Station</v>
      </c>
      <c r="DP649" s="4" t="str">
        <v>Mannouba Support Research Station</v>
      </c>
    </row>
    <row r="650" spans="1:120" x14ac:dyDescent="0.35">
      <c r="A650" s="4">
        <v>7.3040000000000003</v>
      </c>
      <c r="B650" s="4">
        <v>5.1369999999999996</v>
      </c>
      <c r="C650" s="4" t="s">
        <v>251</v>
      </c>
      <c r="D650" s="4" t="s">
        <v>138</v>
      </c>
      <c r="E650" s="4" t="s">
        <v>838</v>
      </c>
      <c r="F650" s="4">
        <v>500</v>
      </c>
      <c r="G650" s="4" t="str">
        <f t="shared" si="10"/>
        <v>Nigeria-FUT, Akure</v>
      </c>
      <c r="BA650" s="4" t="str">
        <v>Mansa TAS</v>
      </c>
      <c r="BB650" s="4" t="str">
        <v>Mansa TAS</v>
      </c>
      <c r="BC650" s="4" t="str">
        <v>Mansa TAS</v>
      </c>
      <c r="BD650" s="4" t="str">
        <v>Mansa TAS</v>
      </c>
      <c r="BE650" s="4" t="str">
        <v>Mansa TAS</v>
      </c>
      <c r="BF650" s="4" t="str">
        <v>Mansa TAS</v>
      </c>
      <c r="BG650" s="4" t="str">
        <v>Mansa TAS</v>
      </c>
      <c r="BH650" s="4" t="str">
        <v>Mansa TAS</v>
      </c>
      <c r="BI650" s="4" t="str">
        <v>Mansa TAS</v>
      </c>
      <c r="BJ650" s="4" t="str">
        <v>Mansa TAS</v>
      </c>
      <c r="BK650" s="4" t="str">
        <v>Mansa TAS</v>
      </c>
      <c r="BL650" s="4" t="str">
        <v>Mansa TAS</v>
      </c>
      <c r="BM650" s="4" t="str">
        <v>Mansa TAS</v>
      </c>
      <c r="BN650" s="4" t="str">
        <v>Mansa TAS</v>
      </c>
      <c r="BO650" s="4" t="str">
        <v>Mansa TAS</v>
      </c>
      <c r="BP650" s="4" t="str">
        <v>Mansa TAS</v>
      </c>
      <c r="BQ650" s="4" t="str">
        <v>Mansa TAS</v>
      </c>
      <c r="BR650" s="4" t="str">
        <v>Mansa TAS</v>
      </c>
      <c r="BS650" s="4" t="str">
        <v>Mansa TAS</v>
      </c>
      <c r="BT650" s="4" t="str">
        <v>Mansa TAS</v>
      </c>
      <c r="BU650" s="4" t="str">
        <v>Mansa TAS</v>
      </c>
      <c r="BV650" s="4" t="str">
        <v>Mansa TAS</v>
      </c>
      <c r="BW650" s="4" t="str">
        <v>Mansa TAS</v>
      </c>
      <c r="BX650" s="4" t="str">
        <v>Mansa TAS</v>
      </c>
      <c r="BY650" s="4" t="str">
        <v>Mansa TAS</v>
      </c>
      <c r="BZ650" s="4" t="str">
        <v>Mansa TAS</v>
      </c>
      <c r="CA650" s="4" t="str">
        <v>Mansa TAS</v>
      </c>
      <c r="CB650" s="4" t="str">
        <v>Mansa TAS</v>
      </c>
      <c r="CC650" s="4" t="str">
        <v>Mansa TAS</v>
      </c>
      <c r="CD650" s="4" t="str">
        <v>Mansa TAS</v>
      </c>
      <c r="CE650" s="4" t="str">
        <v>Mansa TAS</v>
      </c>
      <c r="CF650" s="4" t="str">
        <v>Mansa TAS</v>
      </c>
      <c r="CG650" s="4" t="str">
        <v>Mansa TAS</v>
      </c>
      <c r="CH650" s="4" t="str">
        <v>Mansa TAS</v>
      </c>
      <c r="CJ650" s="4" t="str">
        <v>Mansa TAS</v>
      </c>
      <c r="CK650" s="4" t="str">
        <v>Mansa TAS</v>
      </c>
      <c r="CL650" s="4" t="str">
        <v>Mansa TAS</v>
      </c>
      <c r="CM650" s="4" t="str">
        <v>Mansa TAS</v>
      </c>
      <c r="CN650" s="4" t="str">
        <v>Mansa TAS</v>
      </c>
      <c r="CO650" s="4" t="str">
        <v>Mansa TAS</v>
      </c>
      <c r="CP650" s="4" t="str">
        <v>Mansa TAS</v>
      </c>
      <c r="CQ650" s="4" t="str">
        <v>Mansa TAS</v>
      </c>
      <c r="CR650" s="4" t="str">
        <v>Mansa TAS</v>
      </c>
      <c r="CS650" s="4" t="str">
        <v>Mansa TAS</v>
      </c>
      <c r="CT650" s="4" t="str">
        <v>Mansa TAS</v>
      </c>
      <c r="CU650" s="4" t="str">
        <v>Mansa TAS</v>
      </c>
      <c r="CV650" s="4" t="str">
        <v>Mansa TAS</v>
      </c>
      <c r="CW650" s="4" t="str">
        <v>Mansa TAS</v>
      </c>
      <c r="CX650" s="4" t="str">
        <v>Mansa TAS</v>
      </c>
      <c r="CY650" s="4" t="str">
        <v>Mansa TAS</v>
      </c>
      <c r="CZ650" s="4" t="str">
        <v>Mansa TAS</v>
      </c>
      <c r="DA650" s="4" t="str">
        <v>Mansa TAS</v>
      </c>
      <c r="DB650" s="4" t="str">
        <v>Mansa TAS</v>
      </c>
      <c r="DC650" s="4" t="str">
        <v>Mansa TAS</v>
      </c>
      <c r="DD650" s="4" t="str">
        <v>Mansa TAS</v>
      </c>
      <c r="DE650" s="4" t="str">
        <v>Mansa TAS</v>
      </c>
      <c r="DF650" s="4" t="str">
        <v>Mansa TAS</v>
      </c>
      <c r="DG650" s="4" t="str">
        <v>Mansa TAS</v>
      </c>
      <c r="DH650" s="4" t="str">
        <v>Mansa TAS</v>
      </c>
      <c r="DI650" s="4" t="str">
        <v>Mansa TAS</v>
      </c>
      <c r="DJ650" s="4" t="str">
        <v>Mansa TAS</v>
      </c>
      <c r="DK650" s="4" t="str">
        <v>Mansa TAS</v>
      </c>
      <c r="DL650" s="4" t="str">
        <v>Mansa TAS</v>
      </c>
      <c r="DM650" s="4" t="str">
        <v>Mansa TAS</v>
      </c>
      <c r="DN650" s="4" t="str">
        <v>Mansa TAS</v>
      </c>
      <c r="DO650" s="4" t="str">
        <v>Mansa TAS</v>
      </c>
      <c r="DP650" s="4" t="str">
        <v>Mansa TAS</v>
      </c>
    </row>
    <row r="651" spans="1:120" x14ac:dyDescent="0.35">
      <c r="A651" s="4">
        <v>7.3040000000000003</v>
      </c>
      <c r="B651" s="4">
        <v>5.1369999999999996</v>
      </c>
      <c r="C651" s="4" t="s">
        <v>251</v>
      </c>
      <c r="D651" s="4" t="s">
        <v>130</v>
      </c>
      <c r="E651" s="4" t="s">
        <v>838</v>
      </c>
      <c r="F651" s="4">
        <v>500</v>
      </c>
      <c r="G651" s="4" t="str">
        <f t="shared" si="10"/>
        <v>Nigeria-FUT, Akure</v>
      </c>
      <c r="BA651" s="4" t="str">
        <v>Manwende</v>
      </c>
      <c r="BB651" s="4" t="str">
        <v>Manwende</v>
      </c>
      <c r="BC651" s="4" t="str">
        <v>Manwende</v>
      </c>
      <c r="BD651" s="4" t="str">
        <v>Manwende</v>
      </c>
      <c r="BE651" s="4" t="str">
        <v>Manwende</v>
      </c>
      <c r="BF651" s="4" t="str">
        <v>Manwende</v>
      </c>
      <c r="BG651" s="4" t="str">
        <v>Manwende</v>
      </c>
      <c r="BH651" s="4" t="str">
        <v>Manwende</v>
      </c>
      <c r="BI651" s="4" t="str">
        <v>Manwende</v>
      </c>
      <c r="BJ651" s="4" t="str">
        <v>Manwende</v>
      </c>
      <c r="BK651" s="4" t="str">
        <v>Manwende</v>
      </c>
      <c r="BL651" s="4" t="str">
        <v>Manwende</v>
      </c>
      <c r="BM651" s="4" t="str">
        <v>Manwende</v>
      </c>
      <c r="BN651" s="4" t="str">
        <v>Manwende</v>
      </c>
      <c r="BO651" s="4" t="str">
        <v>Manwende</v>
      </c>
      <c r="BP651" s="4" t="str">
        <v>Manwende</v>
      </c>
      <c r="BQ651" s="4" t="str">
        <v>Manwende</v>
      </c>
      <c r="BR651" s="4" t="str">
        <v>Manwende</v>
      </c>
      <c r="BS651" s="4" t="str">
        <v>Manwende</v>
      </c>
      <c r="BT651" s="4" t="str">
        <v>Manwende</v>
      </c>
      <c r="BU651" s="4" t="str">
        <v>Manwende</v>
      </c>
      <c r="BV651" s="4" t="str">
        <v>Manwende</v>
      </c>
      <c r="BW651" s="4" t="str">
        <v>Manwende</v>
      </c>
      <c r="BX651" s="4" t="str">
        <v>Manwende</v>
      </c>
      <c r="BY651" s="4" t="str">
        <v>Manwende</v>
      </c>
      <c r="BZ651" s="4" t="str">
        <v>Manwende</v>
      </c>
      <c r="CA651" s="4" t="str">
        <v>Manwende</v>
      </c>
      <c r="CB651" s="4" t="str">
        <v>Manwende</v>
      </c>
      <c r="CC651" s="4" t="str">
        <v>Manwende</v>
      </c>
      <c r="CD651" s="4" t="str">
        <v>Manwende</v>
      </c>
      <c r="CE651" s="4" t="str">
        <v>Manwende</v>
      </c>
      <c r="CF651" s="4" t="str">
        <v>Manwende</v>
      </c>
      <c r="CG651" s="4" t="str">
        <v>Manwende</v>
      </c>
      <c r="CH651" s="4" t="str">
        <v>Manwende</v>
      </c>
      <c r="CJ651" s="4" t="str">
        <v>Manwende</v>
      </c>
      <c r="CK651" s="4" t="str">
        <v>Manwende</v>
      </c>
      <c r="CL651" s="4" t="str">
        <v>Manwende</v>
      </c>
      <c r="CM651" s="4" t="str">
        <v>Manwende</v>
      </c>
      <c r="CN651" s="4" t="str">
        <v>Manwende</v>
      </c>
      <c r="CO651" s="4" t="str">
        <v>Manwende</v>
      </c>
      <c r="CP651" s="4" t="str">
        <v>Manwende</v>
      </c>
      <c r="CQ651" s="4" t="str">
        <v>Manwende</v>
      </c>
      <c r="CR651" s="4" t="str">
        <v>Manwende</v>
      </c>
      <c r="CS651" s="4" t="str">
        <v>Manwende</v>
      </c>
      <c r="CT651" s="4" t="str">
        <v>Manwende</v>
      </c>
      <c r="CU651" s="4" t="str">
        <v>Manwende</v>
      </c>
      <c r="CV651" s="4" t="str">
        <v>Manwende</v>
      </c>
      <c r="CW651" s="4" t="str">
        <v>Manwende</v>
      </c>
      <c r="CX651" s="4" t="str">
        <v>Manwende</v>
      </c>
      <c r="CY651" s="4" t="str">
        <v>Manwende</v>
      </c>
      <c r="CZ651" s="4" t="str">
        <v>Manwende</v>
      </c>
      <c r="DA651" s="4" t="str">
        <v>Manwende</v>
      </c>
      <c r="DB651" s="4" t="str">
        <v>Manwende</v>
      </c>
      <c r="DC651" s="4" t="str">
        <v>Manwende</v>
      </c>
      <c r="DD651" s="4" t="str">
        <v>Manwende</v>
      </c>
      <c r="DE651" s="4" t="str">
        <v>Manwende</v>
      </c>
      <c r="DF651" s="4" t="str">
        <v>Manwende</v>
      </c>
      <c r="DG651" s="4" t="str">
        <v>Manwende</v>
      </c>
      <c r="DH651" s="4" t="str">
        <v>Manwende</v>
      </c>
      <c r="DI651" s="4" t="str">
        <v>Manwende</v>
      </c>
      <c r="DJ651" s="4" t="str">
        <v>Manwende</v>
      </c>
      <c r="DK651" s="4" t="str">
        <v>Manwende</v>
      </c>
      <c r="DL651" s="4" t="str">
        <v>Manwende</v>
      </c>
      <c r="DM651" s="4" t="str">
        <v>Manwende</v>
      </c>
      <c r="DN651" s="4" t="str">
        <v>Manwende</v>
      </c>
      <c r="DO651" s="4" t="str">
        <v>Manwende</v>
      </c>
      <c r="DP651" s="4" t="str">
        <v>Manwende</v>
      </c>
    </row>
    <row r="652" spans="1:120" x14ac:dyDescent="0.35">
      <c r="A652" s="4">
        <v>9.5340000000000007</v>
      </c>
      <c r="B652" s="4">
        <v>6.4509999999999996</v>
      </c>
      <c r="C652" s="4" t="s">
        <v>251</v>
      </c>
      <c r="D652" s="4" t="s">
        <v>138</v>
      </c>
      <c r="E652" s="4" t="s">
        <v>839</v>
      </c>
      <c r="F652" s="4">
        <v>2000</v>
      </c>
      <c r="G652" s="4" t="str">
        <f t="shared" si="10"/>
        <v>Nigeria-FUT, Minna</v>
      </c>
      <c r="BA652" s="4" t="str">
        <v>Maraba</v>
      </c>
      <c r="BB652" s="4" t="str">
        <v>Maraba</v>
      </c>
      <c r="BC652" s="4" t="str">
        <v>Maraba</v>
      </c>
      <c r="BD652" s="4" t="str">
        <v>Maraba</v>
      </c>
      <c r="BE652" s="4" t="str">
        <v>Maraba</v>
      </c>
      <c r="BF652" s="4" t="str">
        <v>Maraba</v>
      </c>
      <c r="BG652" s="4" t="str">
        <v>Maraba</v>
      </c>
      <c r="BH652" s="4" t="str">
        <v>Maraba</v>
      </c>
      <c r="BI652" s="4" t="str">
        <v>Maraba</v>
      </c>
      <c r="BJ652" s="4" t="str">
        <v>Maraba</v>
      </c>
      <c r="BK652" s="4" t="str">
        <v>Maraba</v>
      </c>
      <c r="BL652" s="4" t="str">
        <v>Maraba</v>
      </c>
      <c r="BM652" s="4" t="str">
        <v>Maraba</v>
      </c>
      <c r="BN652" s="4" t="str">
        <v>Maraba</v>
      </c>
      <c r="BO652" s="4" t="str">
        <v>Maraba</v>
      </c>
      <c r="BP652" s="4" t="str">
        <v>Maraba</v>
      </c>
      <c r="BQ652" s="4" t="str">
        <v>Maraba</v>
      </c>
      <c r="BR652" s="4" t="str">
        <v>Maraba</v>
      </c>
      <c r="BS652" s="4" t="str">
        <v>Maraba</v>
      </c>
      <c r="BT652" s="4" t="str">
        <v>Maraba</v>
      </c>
      <c r="BU652" s="4" t="str">
        <v>Maraba</v>
      </c>
      <c r="BV652" s="4" t="str">
        <v>Maraba</v>
      </c>
      <c r="BW652" s="4" t="str">
        <v>Maraba</v>
      </c>
      <c r="BX652" s="4" t="str">
        <v>Maraba</v>
      </c>
      <c r="BY652" s="4" t="str">
        <v>Maraba</v>
      </c>
      <c r="BZ652" s="4" t="str">
        <v>Maraba</v>
      </c>
      <c r="CA652" s="4" t="str">
        <v>Maraba</v>
      </c>
      <c r="CB652" s="4" t="str">
        <v>Maraba</v>
      </c>
      <c r="CC652" s="4" t="str">
        <v>Maraba</v>
      </c>
      <c r="CD652" s="4" t="str">
        <v>Maraba</v>
      </c>
      <c r="CE652" s="4" t="str">
        <v>Maraba</v>
      </c>
      <c r="CF652" s="4" t="str">
        <v>Maraba</v>
      </c>
      <c r="CG652" s="4" t="str">
        <v>Maraba</v>
      </c>
      <c r="CH652" s="4" t="str">
        <v>Maraba</v>
      </c>
      <c r="CJ652" s="4" t="str">
        <v>Maraba</v>
      </c>
      <c r="CK652" s="4" t="str">
        <v>Maraba</v>
      </c>
      <c r="CL652" s="4" t="str">
        <v>Maraba</v>
      </c>
      <c r="CM652" s="4" t="str">
        <v>Maraba</v>
      </c>
      <c r="CN652" s="4" t="str">
        <v>Maraba</v>
      </c>
      <c r="CO652" s="4" t="str">
        <v>Maraba</v>
      </c>
      <c r="CP652" s="4" t="str">
        <v>Maraba</v>
      </c>
      <c r="CQ652" s="4" t="str">
        <v>Maraba</v>
      </c>
      <c r="CR652" s="4" t="str">
        <v>Maraba</v>
      </c>
      <c r="CS652" s="4" t="str">
        <v>Maraba</v>
      </c>
      <c r="CT652" s="4" t="str">
        <v>Maraba</v>
      </c>
      <c r="CU652" s="4" t="str">
        <v>Maraba</v>
      </c>
      <c r="CV652" s="4" t="str">
        <v>Maraba</v>
      </c>
      <c r="CW652" s="4" t="str">
        <v>Maraba</v>
      </c>
      <c r="CX652" s="4" t="str">
        <v>Maraba</v>
      </c>
      <c r="CY652" s="4" t="str">
        <v>Maraba</v>
      </c>
      <c r="CZ652" s="4" t="str">
        <v>Maraba</v>
      </c>
      <c r="DA652" s="4" t="str">
        <v>Maraba</v>
      </c>
      <c r="DB652" s="4" t="str">
        <v>Maraba</v>
      </c>
      <c r="DC652" s="4" t="str">
        <v>Maraba</v>
      </c>
      <c r="DD652" s="4" t="str">
        <v>Maraba</v>
      </c>
      <c r="DE652" s="4" t="str">
        <v>Maraba</v>
      </c>
      <c r="DF652" s="4" t="str">
        <v>Maraba</v>
      </c>
      <c r="DG652" s="4" t="str">
        <v>Maraba</v>
      </c>
      <c r="DH652" s="4" t="str">
        <v>Maraba</v>
      </c>
      <c r="DI652" s="4" t="str">
        <v>Maraba</v>
      </c>
      <c r="DJ652" s="4" t="str">
        <v>Maraba</v>
      </c>
      <c r="DK652" s="4" t="str">
        <v>Maraba</v>
      </c>
      <c r="DL652" s="4" t="str">
        <v>Maraba</v>
      </c>
      <c r="DM652" s="4" t="str">
        <v>Maraba</v>
      </c>
      <c r="DN652" s="4" t="str">
        <v>Maraba</v>
      </c>
      <c r="DO652" s="4" t="str">
        <v>Maraba</v>
      </c>
      <c r="DP652" s="4" t="str">
        <v>Maraba</v>
      </c>
    </row>
    <row r="653" spans="1:120" x14ac:dyDescent="0.35">
      <c r="A653" s="4">
        <v>5.3860000000000001</v>
      </c>
      <c r="B653" s="4">
        <v>6.9909999999999997</v>
      </c>
      <c r="C653" s="4" t="s">
        <v>251</v>
      </c>
      <c r="D653" s="4" t="s">
        <v>138</v>
      </c>
      <c r="E653" s="4" t="s">
        <v>840</v>
      </c>
      <c r="F653" s="4">
        <v>1000</v>
      </c>
      <c r="G653" s="4" t="str">
        <f t="shared" si="10"/>
        <v>Nigeria-FUTO Teaching and Research Farm, Owerri</v>
      </c>
      <c r="BA653" s="4" t="str">
        <v>Maragoli, Vihiga</v>
      </c>
      <c r="BB653" s="4" t="str">
        <v>Maragoli, Vihiga</v>
      </c>
      <c r="BC653" s="4" t="str">
        <v>Maragoli, Vihiga</v>
      </c>
      <c r="BD653" s="4" t="str">
        <v>Maragoli, Vihiga</v>
      </c>
      <c r="BE653" s="4" t="str">
        <v>Maragoli, Vihiga</v>
      </c>
      <c r="BF653" s="4" t="str">
        <v>Maragoli, Vihiga</v>
      </c>
      <c r="BG653" s="4" t="str">
        <v>Maragoli, Vihiga</v>
      </c>
      <c r="BH653" s="4" t="str">
        <v>Maragoli, Vihiga</v>
      </c>
      <c r="BI653" s="4" t="str">
        <v>Maragoli, Vihiga</v>
      </c>
      <c r="BJ653" s="4" t="str">
        <v>Maragoli, Vihiga</v>
      </c>
      <c r="BK653" s="4" t="str">
        <v>Maragoli, Vihiga</v>
      </c>
      <c r="BL653" s="4" t="str">
        <v>Maragoli, Vihiga</v>
      </c>
      <c r="BM653" s="4" t="str">
        <v>Maragoli, Vihiga</v>
      </c>
      <c r="BN653" s="4" t="str">
        <v>Maragoli, Vihiga</v>
      </c>
      <c r="BO653" s="4" t="str">
        <v>Maragoli, Vihiga</v>
      </c>
      <c r="BP653" s="4" t="str">
        <v>Maragoli, Vihiga</v>
      </c>
      <c r="BQ653" s="4" t="str">
        <v>Maragoli, Vihiga</v>
      </c>
      <c r="BR653" s="4" t="str">
        <v>Maragoli, Vihiga</v>
      </c>
      <c r="BS653" s="4" t="str">
        <v>Maragoli, Vihiga</v>
      </c>
      <c r="BT653" s="4" t="str">
        <v>Maragoli, Vihiga</v>
      </c>
      <c r="BU653" s="4" t="str">
        <v>Maragoli, Vihiga</v>
      </c>
      <c r="BV653" s="4" t="str">
        <v>Maragoli, Vihiga</v>
      </c>
      <c r="BW653" s="4" t="str">
        <v>Maragoli, Vihiga</v>
      </c>
      <c r="BX653" s="4" t="str">
        <v>Maragoli, Vihiga</v>
      </c>
      <c r="BY653" s="4" t="str">
        <v>Maragoli, Vihiga</v>
      </c>
      <c r="BZ653" s="4" t="str">
        <v>Maragoli, Vihiga</v>
      </c>
      <c r="CA653" s="4" t="str">
        <v>Maragoli, Vihiga</v>
      </c>
      <c r="CB653" s="4" t="str">
        <v>Maragoli, Vihiga</v>
      </c>
      <c r="CC653" s="4" t="str">
        <v>Maragoli, Vihiga</v>
      </c>
      <c r="CD653" s="4" t="str">
        <v>Maragoli, Vihiga</v>
      </c>
      <c r="CE653" s="4" t="str">
        <v>Maragoli, Vihiga</v>
      </c>
      <c r="CF653" s="4" t="str">
        <v>Maragoli, Vihiga</v>
      </c>
      <c r="CG653" s="4" t="str">
        <v>Maragoli, Vihiga</v>
      </c>
      <c r="CH653" s="4" t="str">
        <v>Maragoli, Vihiga</v>
      </c>
      <c r="CJ653" s="4" t="str">
        <v>Maragoli, Vihiga</v>
      </c>
      <c r="CK653" s="4" t="str">
        <v>Maragoli, Vihiga</v>
      </c>
      <c r="CL653" s="4" t="str">
        <v>Maragoli, Vihiga</v>
      </c>
      <c r="CM653" s="4" t="str">
        <v>Maragoli, Vihiga</v>
      </c>
      <c r="CN653" s="4" t="str">
        <v>Maragoli, Vihiga</v>
      </c>
      <c r="CO653" s="4" t="str">
        <v>Maragoli, Vihiga</v>
      </c>
      <c r="CP653" s="4" t="str">
        <v>Maragoli, Vihiga</v>
      </c>
      <c r="CQ653" s="4" t="str">
        <v>Maragoli, Vihiga</v>
      </c>
      <c r="CR653" s="4" t="str">
        <v>Maragoli, Vihiga</v>
      </c>
      <c r="CS653" s="4" t="str">
        <v>Maragoli, Vihiga</v>
      </c>
      <c r="CT653" s="4" t="str">
        <v>Maragoli, Vihiga</v>
      </c>
      <c r="CU653" s="4" t="str">
        <v>Maragoli, Vihiga</v>
      </c>
      <c r="CV653" s="4" t="str">
        <v>Maragoli, Vihiga</v>
      </c>
      <c r="CW653" s="4" t="str">
        <v>Maragoli, Vihiga</v>
      </c>
      <c r="CX653" s="4" t="str">
        <v>Maragoli, Vihiga</v>
      </c>
      <c r="CY653" s="4" t="str">
        <v>Maragoli, Vihiga</v>
      </c>
      <c r="CZ653" s="4" t="str">
        <v>Maragoli, Vihiga</v>
      </c>
      <c r="DA653" s="4" t="str">
        <v>Maragoli, Vihiga</v>
      </c>
      <c r="DB653" s="4" t="str">
        <v>Maragoli, Vihiga</v>
      </c>
      <c r="DC653" s="4" t="str">
        <v>Maragoli, Vihiga</v>
      </c>
      <c r="DD653" s="4" t="str">
        <v>Maragoli, Vihiga</v>
      </c>
      <c r="DE653" s="4" t="str">
        <v>Maragoli, Vihiga</v>
      </c>
      <c r="DF653" s="4" t="str">
        <v>Maragoli, Vihiga</v>
      </c>
      <c r="DG653" s="4" t="str">
        <v>Maragoli, Vihiga</v>
      </c>
      <c r="DH653" s="4" t="str">
        <v>Maragoli, Vihiga</v>
      </c>
      <c r="DI653" s="4" t="str">
        <v>Maragoli, Vihiga</v>
      </c>
      <c r="DJ653" s="4" t="str">
        <v>Maragoli, Vihiga</v>
      </c>
      <c r="DK653" s="4" t="str">
        <v>Maragoli, Vihiga</v>
      </c>
      <c r="DL653" s="4" t="str">
        <v>Maragoli, Vihiga</v>
      </c>
      <c r="DM653" s="4" t="str">
        <v>Maragoli, Vihiga</v>
      </c>
      <c r="DN653" s="4" t="str">
        <v>Maragoli, Vihiga</v>
      </c>
      <c r="DO653" s="4" t="str">
        <v>Maragoli, Vihiga</v>
      </c>
      <c r="DP653" s="4" t="str">
        <v>Maragoli, Vihiga</v>
      </c>
    </row>
    <row r="654" spans="1:120" x14ac:dyDescent="0.35">
      <c r="A654" s="4">
        <v>9.1166699999999992</v>
      </c>
      <c r="B654" s="4">
        <v>6.1333299999999999</v>
      </c>
      <c r="C654" s="4" t="s">
        <v>251</v>
      </c>
      <c r="D654" s="4" t="s">
        <v>130</v>
      </c>
      <c r="E654" s="4" t="s">
        <v>841</v>
      </c>
      <c r="F654" s="4">
        <v>917</v>
      </c>
      <c r="G654" s="4" t="str">
        <f t="shared" si="10"/>
        <v>Nigeria-Gadza</v>
      </c>
      <c r="BA654" s="4" t="str">
        <v>Marange Communal Lands (NR IV)</v>
      </c>
      <c r="BB654" s="4" t="str">
        <v>Marange Communal Lands (NR IV)</v>
      </c>
      <c r="BC654" s="4" t="str">
        <v>Marange Communal Lands (NR IV)</v>
      </c>
      <c r="BD654" s="4" t="str">
        <v>Marange Communal Lands (NR IV)</v>
      </c>
      <c r="BE654" s="4" t="str">
        <v>Marange Communal Lands (NR IV)</v>
      </c>
      <c r="BF654" s="4" t="str">
        <v>Marange Communal Lands (NR IV)</v>
      </c>
      <c r="BG654" s="4" t="str">
        <v>Marange Communal Lands (NR IV)</v>
      </c>
      <c r="BH654" s="4" t="str">
        <v>Marange Communal Lands (NR IV)</v>
      </c>
      <c r="BI654" s="4" t="str">
        <v>Marange Communal Lands (NR IV)</v>
      </c>
      <c r="BJ654" s="4" t="str">
        <v>Marange Communal Lands (NR IV)</v>
      </c>
      <c r="BK654" s="4" t="str">
        <v>Marange Communal Lands (NR IV)</v>
      </c>
      <c r="BL654" s="4" t="str">
        <v>Marange Communal Lands (NR IV)</v>
      </c>
      <c r="BM654" s="4" t="str">
        <v>Marange Communal Lands (NR IV)</v>
      </c>
      <c r="BN654" s="4" t="str">
        <v>Marange Communal Lands (NR IV)</v>
      </c>
      <c r="BO654" s="4" t="str">
        <v>Marange Communal Lands (NR IV)</v>
      </c>
      <c r="BP654" s="4" t="str">
        <v>Marange Communal Lands (NR IV)</v>
      </c>
      <c r="BQ654" s="4" t="str">
        <v>Marange Communal Lands (NR IV)</v>
      </c>
      <c r="BR654" s="4" t="str">
        <v>Marange Communal Lands (NR IV)</v>
      </c>
      <c r="BS654" s="4" t="str">
        <v>Marange Communal Lands (NR IV)</v>
      </c>
      <c r="BT654" s="4" t="str">
        <v>Marange Communal Lands (NR IV)</v>
      </c>
      <c r="BU654" s="4" t="str">
        <v>Marange Communal Lands (NR IV)</v>
      </c>
      <c r="BV654" s="4" t="str">
        <v>Marange Communal Lands (NR IV)</v>
      </c>
      <c r="BW654" s="4" t="str">
        <v>Marange Communal Lands (NR IV)</v>
      </c>
      <c r="BX654" s="4" t="str">
        <v>Marange Communal Lands (NR IV)</v>
      </c>
      <c r="BY654" s="4" t="str">
        <v>Marange Communal Lands (NR IV)</v>
      </c>
      <c r="BZ654" s="4" t="str">
        <v>Marange Communal Lands (NR IV)</v>
      </c>
      <c r="CA654" s="4" t="str">
        <v>Marange Communal Lands (NR IV)</v>
      </c>
      <c r="CB654" s="4" t="str">
        <v>Marange Communal Lands (NR IV)</v>
      </c>
      <c r="CC654" s="4" t="str">
        <v>Marange Communal Lands (NR IV)</v>
      </c>
      <c r="CD654" s="4" t="str">
        <v>Marange Communal Lands (NR IV)</v>
      </c>
      <c r="CE654" s="4" t="str">
        <v>Marange Communal Lands (NR IV)</v>
      </c>
      <c r="CF654" s="4" t="str">
        <v>Marange Communal Lands (NR IV)</v>
      </c>
      <c r="CG654" s="4" t="str">
        <v>Marange Communal Lands (NR IV)</v>
      </c>
      <c r="CH654" s="4" t="str">
        <v>Marange Communal Lands (NR IV)</v>
      </c>
      <c r="CJ654" s="4" t="str">
        <v>Marange Communal Lands (NR IV)</v>
      </c>
      <c r="CK654" s="4" t="str">
        <v>Marange Communal Lands (NR IV)</v>
      </c>
      <c r="CL654" s="4" t="str">
        <v>Marange Communal Lands (NR IV)</v>
      </c>
      <c r="CM654" s="4" t="str">
        <v>Marange Communal Lands (NR IV)</v>
      </c>
      <c r="CN654" s="4" t="str">
        <v>Marange Communal Lands (NR IV)</v>
      </c>
      <c r="CO654" s="4" t="str">
        <v>Marange Communal Lands (NR IV)</v>
      </c>
      <c r="CP654" s="4" t="str">
        <v>Marange Communal Lands (NR IV)</v>
      </c>
      <c r="CQ654" s="4" t="str">
        <v>Marange Communal Lands (NR IV)</v>
      </c>
      <c r="CR654" s="4" t="str">
        <v>Marange Communal Lands (NR IV)</v>
      </c>
      <c r="CS654" s="4" t="str">
        <v>Marange Communal Lands (NR IV)</v>
      </c>
      <c r="CT654" s="4" t="str">
        <v>Marange Communal Lands (NR IV)</v>
      </c>
      <c r="CU654" s="4" t="str">
        <v>Marange Communal Lands (NR IV)</v>
      </c>
      <c r="CV654" s="4" t="str">
        <v>Marange Communal Lands (NR IV)</v>
      </c>
      <c r="CW654" s="4" t="str">
        <v>Marange Communal Lands (NR IV)</v>
      </c>
      <c r="CX654" s="4" t="str">
        <v>Marange Communal Lands (NR IV)</v>
      </c>
      <c r="CY654" s="4" t="str">
        <v>Marange Communal Lands (NR IV)</v>
      </c>
      <c r="CZ654" s="4" t="str">
        <v>Marange Communal Lands (NR IV)</v>
      </c>
      <c r="DA654" s="4" t="str">
        <v>Marange Communal Lands (NR IV)</v>
      </c>
      <c r="DB654" s="4" t="str">
        <v>Marange Communal Lands (NR IV)</v>
      </c>
      <c r="DC654" s="4" t="str">
        <v>Marange Communal Lands (NR IV)</v>
      </c>
      <c r="DD654" s="4" t="str">
        <v>Marange Communal Lands (NR IV)</v>
      </c>
      <c r="DE654" s="4" t="str">
        <v>Marange Communal Lands (NR IV)</v>
      </c>
      <c r="DF654" s="4" t="str">
        <v>Marange Communal Lands (NR IV)</v>
      </c>
      <c r="DG654" s="4" t="str">
        <v>Marange Communal Lands (NR IV)</v>
      </c>
      <c r="DH654" s="4" t="str">
        <v>Marange Communal Lands (NR IV)</v>
      </c>
      <c r="DI654" s="4" t="str">
        <v>Marange Communal Lands (NR IV)</v>
      </c>
      <c r="DJ654" s="4" t="str">
        <v>Marange Communal Lands (NR IV)</v>
      </c>
      <c r="DK654" s="4" t="str">
        <v>Marange Communal Lands (NR IV)</v>
      </c>
      <c r="DL654" s="4" t="str">
        <v>Marange Communal Lands (NR IV)</v>
      </c>
      <c r="DM654" s="4" t="str">
        <v>Marange Communal Lands (NR IV)</v>
      </c>
      <c r="DN654" s="4" t="str">
        <v>Marange Communal Lands (NR IV)</v>
      </c>
      <c r="DO654" s="4" t="str">
        <v>Marange Communal Lands (NR IV)</v>
      </c>
      <c r="DP654" s="4" t="str">
        <v>Marange Communal Lands (NR IV)</v>
      </c>
    </row>
    <row r="655" spans="1:120" x14ac:dyDescent="0.35">
      <c r="A655" s="4">
        <v>6.8333300000000001</v>
      </c>
      <c r="B655" s="4">
        <v>3.8666700000000001</v>
      </c>
      <c r="C655" s="4" t="s">
        <v>251</v>
      </c>
      <c r="D655" s="4" t="s">
        <v>138</v>
      </c>
      <c r="E655" s="4" t="s">
        <v>842</v>
      </c>
      <c r="F655" s="4">
        <v>917</v>
      </c>
      <c r="G655" s="4" t="str">
        <f t="shared" si="10"/>
        <v>Nigeria-Gambari</v>
      </c>
      <c r="BA655" s="4" t="str">
        <v>Marung'a</v>
      </c>
      <c r="BB655" s="4" t="str">
        <v>Marung'a</v>
      </c>
      <c r="BC655" s="4" t="str">
        <v>Marung'a</v>
      </c>
      <c r="BD655" s="4" t="str">
        <v>Marung'a</v>
      </c>
      <c r="BE655" s="4" t="str">
        <v>Marung'a</v>
      </c>
      <c r="BF655" s="4" t="str">
        <v>Marung'a</v>
      </c>
      <c r="BG655" s="4" t="str">
        <v>Marung'a</v>
      </c>
      <c r="BH655" s="4" t="str">
        <v>Marung'a</v>
      </c>
      <c r="BI655" s="4" t="str">
        <v>Marung'a</v>
      </c>
      <c r="BJ655" s="4" t="str">
        <v>Marung'a</v>
      </c>
      <c r="BK655" s="4" t="str">
        <v>Marung'a</v>
      </c>
      <c r="BL655" s="4" t="str">
        <v>Marung'a</v>
      </c>
      <c r="BM655" s="4" t="str">
        <v>Marung'a</v>
      </c>
      <c r="BN655" s="4" t="str">
        <v>Marung'a</v>
      </c>
      <c r="BO655" s="4" t="str">
        <v>Marung'a</v>
      </c>
      <c r="BP655" s="4" t="str">
        <v>Marung'a</v>
      </c>
      <c r="BQ655" s="4" t="str">
        <v>Marung'a</v>
      </c>
      <c r="BR655" s="4" t="str">
        <v>Marung'a</v>
      </c>
      <c r="BS655" s="4" t="str">
        <v>Marung'a</v>
      </c>
      <c r="BT655" s="4" t="str">
        <v>Marung'a</v>
      </c>
      <c r="BU655" s="4" t="str">
        <v>Marung'a</v>
      </c>
      <c r="BV655" s="4" t="str">
        <v>Marung'a</v>
      </c>
      <c r="BW655" s="4" t="str">
        <v>Marung'a</v>
      </c>
      <c r="BX655" s="4" t="str">
        <v>Marung'a</v>
      </c>
      <c r="BY655" s="4" t="str">
        <v>Marung'a</v>
      </c>
      <c r="BZ655" s="4" t="str">
        <v>Marung'a</v>
      </c>
      <c r="CA655" s="4" t="str">
        <v>Marung'a</v>
      </c>
      <c r="CB655" s="4" t="str">
        <v>Marung'a</v>
      </c>
      <c r="CC655" s="4" t="str">
        <v>Marung'a</v>
      </c>
      <c r="CD655" s="4" t="str">
        <v>Marung'a</v>
      </c>
      <c r="CE655" s="4" t="str">
        <v>Marung'a</v>
      </c>
      <c r="CF655" s="4" t="str">
        <v>Marung'a</v>
      </c>
      <c r="CG655" s="4" t="str">
        <v>Marung'a</v>
      </c>
      <c r="CH655" s="4" t="str">
        <v>Marung'a</v>
      </c>
      <c r="CJ655" s="4" t="str">
        <v>Marung'a</v>
      </c>
      <c r="CK655" s="4" t="str">
        <v>Marung'a</v>
      </c>
      <c r="CL655" s="4" t="str">
        <v>Marung'a</v>
      </c>
      <c r="CM655" s="4" t="str">
        <v>Marung'a</v>
      </c>
      <c r="CN655" s="4" t="str">
        <v>Marung'a</v>
      </c>
      <c r="CO655" s="4" t="str">
        <v>Marung'a</v>
      </c>
      <c r="CP655" s="4" t="str">
        <v>Marung'a</v>
      </c>
      <c r="CQ655" s="4" t="str">
        <v>Marung'a</v>
      </c>
      <c r="CR655" s="4" t="str">
        <v>Marung'a</v>
      </c>
      <c r="CS655" s="4" t="str">
        <v>Marung'a</v>
      </c>
      <c r="CT655" s="4" t="str">
        <v>Marung'a</v>
      </c>
      <c r="CU655" s="4" t="str">
        <v>Marung'a</v>
      </c>
      <c r="CV655" s="4" t="str">
        <v>Marung'a</v>
      </c>
      <c r="CW655" s="4" t="str">
        <v>Marung'a</v>
      </c>
      <c r="CX655" s="4" t="str">
        <v>Marung'a</v>
      </c>
      <c r="CY655" s="4" t="str">
        <v>Marung'a</v>
      </c>
      <c r="CZ655" s="4" t="str">
        <v>Marung'a</v>
      </c>
      <c r="DA655" s="4" t="str">
        <v>Marung'a</v>
      </c>
      <c r="DB655" s="4" t="str">
        <v>Marung'a</v>
      </c>
      <c r="DC655" s="4" t="str">
        <v>Marung'a</v>
      </c>
      <c r="DD655" s="4" t="str">
        <v>Marung'a</v>
      </c>
      <c r="DE655" s="4" t="str">
        <v>Marung'a</v>
      </c>
      <c r="DF655" s="4" t="str">
        <v>Marung'a</v>
      </c>
      <c r="DG655" s="4" t="str">
        <v>Marung'a</v>
      </c>
      <c r="DH655" s="4" t="str">
        <v>Marung'a</v>
      </c>
      <c r="DI655" s="4" t="str">
        <v>Marung'a</v>
      </c>
      <c r="DJ655" s="4" t="str">
        <v>Marung'a</v>
      </c>
      <c r="DK655" s="4" t="str">
        <v>Marung'a</v>
      </c>
      <c r="DL655" s="4" t="str">
        <v>Marung'a</v>
      </c>
      <c r="DM655" s="4" t="str">
        <v>Marung'a</v>
      </c>
      <c r="DN655" s="4" t="str">
        <v>Marung'a</v>
      </c>
      <c r="DO655" s="4" t="str">
        <v>Marung'a</v>
      </c>
      <c r="DP655" s="4" t="str">
        <v>Marung'a</v>
      </c>
    </row>
    <row r="656" spans="1:120" x14ac:dyDescent="0.35">
      <c r="A656" s="4">
        <v>9</v>
      </c>
      <c r="B656" s="4">
        <v>8.5833300000000001</v>
      </c>
      <c r="C656" s="4" t="s">
        <v>251</v>
      </c>
      <c r="D656" s="4" t="s">
        <v>130</v>
      </c>
      <c r="E656" s="4" t="s">
        <v>843</v>
      </c>
      <c r="F656" s="4">
        <v>917</v>
      </c>
      <c r="G656" s="4" t="str">
        <f t="shared" si="10"/>
        <v>Nigeria-Ganawuri</v>
      </c>
      <c r="BA656" s="4" t="str">
        <v>Masaka</v>
      </c>
      <c r="BB656" s="4" t="str">
        <v>Masaka</v>
      </c>
      <c r="BC656" s="4" t="str">
        <v>Masaka</v>
      </c>
      <c r="BD656" s="4" t="str">
        <v>Masaka</v>
      </c>
      <c r="BE656" s="4" t="str">
        <v>Masaka</v>
      </c>
      <c r="BF656" s="4" t="str">
        <v>Masaka</v>
      </c>
      <c r="BG656" s="4" t="str">
        <v>Masaka</v>
      </c>
      <c r="BH656" s="4" t="str">
        <v>Masaka</v>
      </c>
      <c r="BI656" s="4" t="str">
        <v>Masaka</v>
      </c>
      <c r="BJ656" s="4" t="str">
        <v>Masaka</v>
      </c>
      <c r="BK656" s="4" t="str">
        <v>Masaka</v>
      </c>
      <c r="BL656" s="4" t="str">
        <v>Masaka</v>
      </c>
      <c r="BM656" s="4" t="str">
        <v>Masaka</v>
      </c>
      <c r="BN656" s="4" t="str">
        <v>Masaka</v>
      </c>
      <c r="BO656" s="4" t="str">
        <v>Masaka</v>
      </c>
      <c r="BP656" s="4" t="str">
        <v>Masaka</v>
      </c>
      <c r="BQ656" s="4" t="str">
        <v>Masaka</v>
      </c>
      <c r="BR656" s="4" t="str">
        <v>Masaka</v>
      </c>
      <c r="BS656" s="4" t="str">
        <v>Masaka</v>
      </c>
      <c r="BT656" s="4" t="str">
        <v>Masaka</v>
      </c>
      <c r="BU656" s="4" t="str">
        <v>Masaka</v>
      </c>
      <c r="BV656" s="4" t="str">
        <v>Masaka</v>
      </c>
      <c r="BW656" s="4" t="str">
        <v>Masaka</v>
      </c>
      <c r="BX656" s="4" t="str">
        <v>Masaka</v>
      </c>
      <c r="BY656" s="4" t="str">
        <v>Masaka</v>
      </c>
      <c r="BZ656" s="4" t="str">
        <v>Masaka</v>
      </c>
      <c r="CA656" s="4" t="str">
        <v>Masaka</v>
      </c>
      <c r="CB656" s="4" t="str">
        <v>Masaka</v>
      </c>
      <c r="CC656" s="4" t="str">
        <v>Masaka</v>
      </c>
      <c r="CD656" s="4" t="str">
        <v>Masaka</v>
      </c>
      <c r="CE656" s="4" t="str">
        <v>Masaka</v>
      </c>
      <c r="CF656" s="4" t="str">
        <v>Masaka</v>
      </c>
      <c r="CG656" s="4" t="str">
        <v>Masaka</v>
      </c>
      <c r="CH656" s="4" t="str">
        <v>Masaka</v>
      </c>
      <c r="CJ656" s="4" t="str">
        <v>Masaka</v>
      </c>
      <c r="CK656" s="4" t="str">
        <v>Masaka</v>
      </c>
      <c r="CL656" s="4" t="str">
        <v>Masaka</v>
      </c>
      <c r="CM656" s="4" t="str">
        <v>Masaka</v>
      </c>
      <c r="CN656" s="4" t="str">
        <v>Masaka</v>
      </c>
      <c r="CO656" s="4" t="str">
        <v>Masaka</v>
      </c>
      <c r="CP656" s="4" t="str">
        <v>Masaka</v>
      </c>
      <c r="CQ656" s="4" t="str">
        <v>Masaka</v>
      </c>
      <c r="CR656" s="4" t="str">
        <v>Masaka</v>
      </c>
      <c r="CS656" s="4" t="str">
        <v>Masaka</v>
      </c>
      <c r="CT656" s="4" t="str">
        <v>Masaka</v>
      </c>
      <c r="CU656" s="4" t="str">
        <v>Masaka</v>
      </c>
      <c r="CV656" s="4" t="str">
        <v>Masaka</v>
      </c>
      <c r="CW656" s="4" t="str">
        <v>Masaka</v>
      </c>
      <c r="CX656" s="4" t="str">
        <v>Masaka</v>
      </c>
      <c r="CY656" s="4" t="str">
        <v>Masaka</v>
      </c>
      <c r="CZ656" s="4" t="str">
        <v>Masaka</v>
      </c>
      <c r="DA656" s="4" t="str">
        <v>Masaka</v>
      </c>
      <c r="DB656" s="4" t="str">
        <v>Masaka</v>
      </c>
      <c r="DC656" s="4" t="str">
        <v>Masaka</v>
      </c>
      <c r="DD656" s="4" t="str">
        <v>Masaka</v>
      </c>
      <c r="DE656" s="4" t="str">
        <v>Masaka</v>
      </c>
      <c r="DF656" s="4" t="str">
        <v>Masaka</v>
      </c>
      <c r="DG656" s="4" t="str">
        <v>Masaka</v>
      </c>
      <c r="DH656" s="4" t="str">
        <v>Masaka</v>
      </c>
      <c r="DI656" s="4" t="str">
        <v>Masaka</v>
      </c>
      <c r="DJ656" s="4" t="str">
        <v>Masaka</v>
      </c>
      <c r="DK656" s="4" t="str">
        <v>Masaka</v>
      </c>
      <c r="DL656" s="4" t="str">
        <v>Masaka</v>
      </c>
      <c r="DM656" s="4" t="str">
        <v>Masaka</v>
      </c>
      <c r="DN656" s="4" t="str">
        <v>Masaka</v>
      </c>
      <c r="DO656" s="4" t="str">
        <v>Masaka</v>
      </c>
      <c r="DP656" s="4" t="str">
        <v>Masaka</v>
      </c>
    </row>
    <row r="657" spans="1:120" x14ac:dyDescent="0.35">
      <c r="A657" s="4">
        <v>9.6300000000000008</v>
      </c>
      <c r="B657" s="4">
        <v>8.4960000000000004</v>
      </c>
      <c r="C657" s="4" t="s">
        <v>251</v>
      </c>
      <c r="D657" s="4" t="s">
        <v>138</v>
      </c>
      <c r="E657" s="4" t="s">
        <v>844</v>
      </c>
      <c r="F657" s="4">
        <v>250</v>
      </c>
      <c r="G657" s="4" t="str">
        <f t="shared" si="10"/>
        <v>Nigeria-Gidan Kaura</v>
      </c>
      <c r="BA657" s="4" t="str">
        <v>Masaka &amp; Rakai Districts</v>
      </c>
      <c r="BB657" s="4" t="str">
        <v>Masaka &amp; Rakai Districts</v>
      </c>
      <c r="BC657" s="4" t="str">
        <v>Masaka &amp; Rakai Districts</v>
      </c>
      <c r="BD657" s="4" t="str">
        <v>Masaka &amp; Rakai Districts</v>
      </c>
      <c r="BE657" s="4" t="str">
        <v>Masaka &amp; Rakai Districts</v>
      </c>
      <c r="BF657" s="4" t="str">
        <v>Masaka &amp; Rakai Districts</v>
      </c>
      <c r="BG657" s="4" t="str">
        <v>Masaka &amp; Rakai Districts</v>
      </c>
      <c r="BH657" s="4" t="str">
        <v>Masaka &amp; Rakai Districts</v>
      </c>
      <c r="BI657" s="4" t="str">
        <v>Masaka &amp; Rakai Districts</v>
      </c>
      <c r="BJ657" s="4" t="str">
        <v>Masaka &amp; Rakai Districts</v>
      </c>
      <c r="BK657" s="4" t="str">
        <v>Masaka &amp; Rakai Districts</v>
      </c>
      <c r="BL657" s="4" t="str">
        <v>Masaka &amp; Rakai Districts</v>
      </c>
      <c r="BM657" s="4" t="str">
        <v>Masaka &amp; Rakai Districts</v>
      </c>
      <c r="BN657" s="4" t="str">
        <v>Masaka &amp; Rakai Districts</v>
      </c>
      <c r="BO657" s="4" t="str">
        <v>Masaka &amp; Rakai Districts</v>
      </c>
      <c r="BP657" s="4" t="str">
        <v>Masaka &amp; Rakai Districts</v>
      </c>
      <c r="BQ657" s="4" t="str">
        <v>Masaka &amp; Rakai Districts</v>
      </c>
      <c r="BR657" s="4" t="str">
        <v>Masaka &amp; Rakai Districts</v>
      </c>
      <c r="BS657" s="4" t="str">
        <v>Masaka &amp; Rakai Districts</v>
      </c>
      <c r="BT657" s="4" t="str">
        <v>Masaka &amp; Rakai Districts</v>
      </c>
      <c r="BU657" s="4" t="str">
        <v>Masaka &amp; Rakai Districts</v>
      </c>
      <c r="BV657" s="4" t="str">
        <v>Masaka &amp; Rakai Districts</v>
      </c>
      <c r="BW657" s="4" t="str">
        <v>Masaka &amp; Rakai Districts</v>
      </c>
      <c r="BX657" s="4" t="str">
        <v>Masaka &amp; Rakai Districts</v>
      </c>
      <c r="BY657" s="4" t="str">
        <v>Masaka &amp; Rakai Districts</v>
      </c>
      <c r="BZ657" s="4" t="str">
        <v>Masaka &amp; Rakai Districts</v>
      </c>
      <c r="CA657" s="4" t="str">
        <v>Masaka &amp; Rakai Districts</v>
      </c>
      <c r="CB657" s="4" t="str">
        <v>Masaka &amp; Rakai Districts</v>
      </c>
      <c r="CC657" s="4" t="str">
        <v>Masaka &amp; Rakai Districts</v>
      </c>
      <c r="CD657" s="4" t="str">
        <v>Masaka &amp; Rakai Districts</v>
      </c>
      <c r="CE657" s="4" t="str">
        <v>Masaka &amp; Rakai Districts</v>
      </c>
      <c r="CF657" s="4" t="str">
        <v>Masaka &amp; Rakai Districts</v>
      </c>
      <c r="CG657" s="4" t="str">
        <v>Masaka &amp; Rakai Districts</v>
      </c>
      <c r="CH657" s="4" t="str">
        <v>Masaka &amp; Rakai Districts</v>
      </c>
      <c r="CJ657" s="4" t="str">
        <v>Masaka &amp; Rakai Districts</v>
      </c>
      <c r="CK657" s="4" t="str">
        <v>Masaka &amp; Rakai Districts</v>
      </c>
      <c r="CL657" s="4" t="str">
        <v>Masaka &amp; Rakai Districts</v>
      </c>
      <c r="CM657" s="4" t="str">
        <v>Masaka &amp; Rakai Districts</v>
      </c>
      <c r="CN657" s="4" t="str">
        <v>Masaka &amp; Rakai Districts</v>
      </c>
      <c r="CO657" s="4" t="str">
        <v>Masaka &amp; Rakai Districts</v>
      </c>
      <c r="CP657" s="4" t="str">
        <v>Masaka &amp; Rakai Districts</v>
      </c>
      <c r="CQ657" s="4" t="str">
        <v>Masaka &amp; Rakai Districts</v>
      </c>
      <c r="CR657" s="4" t="str">
        <v>Masaka &amp; Rakai Districts</v>
      </c>
      <c r="CS657" s="4" t="str">
        <v>Masaka &amp; Rakai Districts</v>
      </c>
      <c r="CT657" s="4" t="str">
        <v>Masaka &amp; Rakai Districts</v>
      </c>
      <c r="CU657" s="4" t="str">
        <v>Masaka &amp; Rakai Districts</v>
      </c>
      <c r="CV657" s="4" t="str">
        <v>Masaka &amp; Rakai Districts</v>
      </c>
      <c r="CW657" s="4" t="str">
        <v>Masaka &amp; Rakai Districts</v>
      </c>
      <c r="CX657" s="4" t="str">
        <v>Masaka &amp; Rakai Districts</v>
      </c>
      <c r="CY657" s="4" t="str">
        <v>Masaka &amp; Rakai Districts</v>
      </c>
      <c r="CZ657" s="4" t="str">
        <v>Masaka &amp; Rakai Districts</v>
      </c>
      <c r="DA657" s="4" t="str">
        <v>Masaka &amp; Rakai Districts</v>
      </c>
      <c r="DB657" s="4" t="str">
        <v>Masaka &amp; Rakai Districts</v>
      </c>
      <c r="DC657" s="4" t="str">
        <v>Masaka &amp; Rakai Districts</v>
      </c>
      <c r="DD657" s="4" t="str">
        <v>Masaka &amp; Rakai Districts</v>
      </c>
      <c r="DE657" s="4" t="str">
        <v>Masaka &amp; Rakai Districts</v>
      </c>
      <c r="DF657" s="4" t="str">
        <v>Masaka &amp; Rakai Districts</v>
      </c>
      <c r="DG657" s="4" t="str">
        <v>Masaka &amp; Rakai Districts</v>
      </c>
      <c r="DH657" s="4" t="str">
        <v>Masaka &amp; Rakai Districts</v>
      </c>
      <c r="DI657" s="4" t="str">
        <v>Masaka &amp; Rakai Districts</v>
      </c>
      <c r="DJ657" s="4" t="str">
        <v>Masaka &amp; Rakai Districts</v>
      </c>
      <c r="DK657" s="4" t="str">
        <v>Masaka &amp; Rakai Districts</v>
      </c>
      <c r="DL657" s="4" t="str">
        <v>Masaka &amp; Rakai Districts</v>
      </c>
      <c r="DM657" s="4" t="str">
        <v>Masaka &amp; Rakai Districts</v>
      </c>
      <c r="DN657" s="4" t="str">
        <v>Masaka &amp; Rakai Districts</v>
      </c>
      <c r="DO657" s="4" t="str">
        <v>Masaka &amp; Rakai Districts</v>
      </c>
      <c r="DP657" s="4" t="str">
        <v>Masaka &amp; Rakai Districts</v>
      </c>
    </row>
    <row r="658" spans="1:120" x14ac:dyDescent="0.35">
      <c r="A658" s="4">
        <v>11</v>
      </c>
      <c r="B658" s="4">
        <v>7.7</v>
      </c>
      <c r="C658" s="4" t="s">
        <v>251</v>
      </c>
      <c r="D658" s="4" t="s">
        <v>130</v>
      </c>
      <c r="E658" s="4" t="s">
        <v>845</v>
      </c>
      <c r="F658" s="4">
        <v>5500</v>
      </c>
      <c r="G658" s="4" t="str">
        <f t="shared" si="10"/>
        <v>Nigeria-Gobirawa</v>
      </c>
      <c r="BA658" s="4" t="str">
        <v>Masaka.Rakai</v>
      </c>
      <c r="BB658" s="4" t="str">
        <v>Masaka.Rakai</v>
      </c>
      <c r="BC658" s="4" t="str">
        <v>Masaka.Rakai</v>
      </c>
      <c r="BD658" s="4" t="str">
        <v>Masaka.Rakai</v>
      </c>
      <c r="BE658" s="4" t="str">
        <v>Masaka.Rakai</v>
      </c>
      <c r="BF658" s="4" t="str">
        <v>Masaka.Rakai</v>
      </c>
      <c r="BG658" s="4" t="str">
        <v>Masaka.Rakai</v>
      </c>
      <c r="BH658" s="4" t="str">
        <v>Masaka.Rakai</v>
      </c>
      <c r="BI658" s="4" t="str">
        <v>Masaka.Rakai</v>
      </c>
      <c r="BJ658" s="4" t="str">
        <v>Masaka.Rakai</v>
      </c>
      <c r="BK658" s="4" t="str">
        <v>Masaka.Rakai</v>
      </c>
      <c r="BL658" s="4" t="str">
        <v>Masaka.Rakai</v>
      </c>
      <c r="BM658" s="4" t="str">
        <v>Masaka.Rakai</v>
      </c>
      <c r="BN658" s="4" t="str">
        <v>Masaka.Rakai</v>
      </c>
      <c r="BO658" s="4" t="str">
        <v>Masaka.Rakai</v>
      </c>
      <c r="BP658" s="4" t="str">
        <v>Masaka.Rakai</v>
      </c>
      <c r="BQ658" s="4" t="str">
        <v>Masaka.Rakai</v>
      </c>
      <c r="BR658" s="4" t="str">
        <v>Masaka.Rakai</v>
      </c>
      <c r="BS658" s="4" t="str">
        <v>Masaka.Rakai</v>
      </c>
      <c r="BT658" s="4" t="str">
        <v>Masaka.Rakai</v>
      </c>
      <c r="BU658" s="4" t="str">
        <v>Masaka.Rakai</v>
      </c>
      <c r="BV658" s="4" t="str">
        <v>Masaka.Rakai</v>
      </c>
      <c r="BW658" s="4" t="str">
        <v>Masaka.Rakai</v>
      </c>
      <c r="BX658" s="4" t="str">
        <v>Masaka.Rakai</v>
      </c>
      <c r="BY658" s="4" t="str">
        <v>Masaka.Rakai</v>
      </c>
      <c r="BZ658" s="4" t="str">
        <v>Masaka.Rakai</v>
      </c>
      <c r="CA658" s="4" t="str">
        <v>Masaka.Rakai</v>
      </c>
      <c r="CB658" s="4" t="str">
        <v>Masaka.Rakai</v>
      </c>
      <c r="CC658" s="4" t="str">
        <v>Masaka.Rakai</v>
      </c>
      <c r="CD658" s="4" t="str">
        <v>Masaka.Rakai</v>
      </c>
      <c r="CE658" s="4" t="str">
        <v>Masaka.Rakai</v>
      </c>
      <c r="CF658" s="4" t="str">
        <v>Masaka.Rakai</v>
      </c>
      <c r="CG658" s="4" t="str">
        <v>Masaka.Rakai</v>
      </c>
      <c r="CH658" s="4" t="str">
        <v>Masaka.Rakai</v>
      </c>
      <c r="CJ658" s="4" t="str">
        <v>Masaka.Rakai</v>
      </c>
      <c r="CK658" s="4" t="str">
        <v>Masaka.Rakai</v>
      </c>
      <c r="CL658" s="4" t="str">
        <v>Masaka.Rakai</v>
      </c>
      <c r="CM658" s="4" t="str">
        <v>Masaka.Rakai</v>
      </c>
      <c r="CN658" s="4" t="str">
        <v>Masaka.Rakai</v>
      </c>
      <c r="CO658" s="4" t="str">
        <v>Masaka.Rakai</v>
      </c>
      <c r="CP658" s="4" t="str">
        <v>Masaka.Rakai</v>
      </c>
      <c r="CQ658" s="4" t="str">
        <v>Masaka.Rakai</v>
      </c>
      <c r="CR658" s="4" t="str">
        <v>Masaka.Rakai</v>
      </c>
      <c r="CS658" s="4" t="str">
        <v>Masaka.Rakai</v>
      </c>
      <c r="CT658" s="4" t="str">
        <v>Masaka.Rakai</v>
      </c>
      <c r="CU658" s="4" t="str">
        <v>Masaka.Rakai</v>
      </c>
      <c r="CV658" s="4" t="str">
        <v>Masaka.Rakai</v>
      </c>
      <c r="CW658" s="4" t="str">
        <v>Masaka.Rakai</v>
      </c>
      <c r="CX658" s="4" t="str">
        <v>Masaka.Rakai</v>
      </c>
      <c r="CY658" s="4" t="str">
        <v>Masaka.Rakai</v>
      </c>
      <c r="CZ658" s="4" t="str">
        <v>Masaka.Rakai</v>
      </c>
      <c r="DA658" s="4" t="str">
        <v>Masaka.Rakai</v>
      </c>
      <c r="DB658" s="4" t="str">
        <v>Masaka.Rakai</v>
      </c>
      <c r="DC658" s="4" t="str">
        <v>Masaka.Rakai</v>
      </c>
      <c r="DD658" s="4" t="str">
        <v>Masaka.Rakai</v>
      </c>
      <c r="DE658" s="4" t="str">
        <v>Masaka.Rakai</v>
      </c>
      <c r="DF658" s="4" t="str">
        <v>Masaka.Rakai</v>
      </c>
      <c r="DG658" s="4" t="str">
        <v>Masaka.Rakai</v>
      </c>
      <c r="DH658" s="4" t="str">
        <v>Masaka.Rakai</v>
      </c>
      <c r="DI658" s="4" t="str">
        <v>Masaka.Rakai</v>
      </c>
      <c r="DJ658" s="4" t="str">
        <v>Masaka.Rakai</v>
      </c>
      <c r="DK658" s="4" t="str">
        <v>Masaka.Rakai</v>
      </c>
      <c r="DL658" s="4" t="str">
        <v>Masaka.Rakai</v>
      </c>
      <c r="DM658" s="4" t="str">
        <v>Masaka.Rakai</v>
      </c>
      <c r="DN658" s="4" t="str">
        <v>Masaka.Rakai</v>
      </c>
      <c r="DO658" s="4" t="str">
        <v>Masaka.Rakai</v>
      </c>
      <c r="DP658" s="4" t="str">
        <v>Masaka.Rakai</v>
      </c>
    </row>
    <row r="659" spans="1:120" x14ac:dyDescent="0.35">
      <c r="A659" s="4">
        <v>9.6333300000000008</v>
      </c>
      <c r="B659" s="4">
        <v>8.8833300000000008</v>
      </c>
      <c r="C659" s="4" t="s">
        <v>251</v>
      </c>
      <c r="D659" s="4" t="s">
        <v>130</v>
      </c>
      <c r="E659" s="4" t="s">
        <v>846</v>
      </c>
      <c r="F659" s="4">
        <v>917</v>
      </c>
      <c r="G659" s="4" t="str">
        <f t="shared" si="10"/>
        <v>Nigeria-Heipang</v>
      </c>
      <c r="BA659" s="4" t="str">
        <v>Maseno</v>
      </c>
      <c r="BB659" s="4" t="str">
        <v>Maseno</v>
      </c>
      <c r="BC659" s="4" t="str">
        <v>Maseno</v>
      </c>
      <c r="BD659" s="4" t="str">
        <v>Maseno</v>
      </c>
      <c r="BE659" s="4" t="str">
        <v>Maseno</v>
      </c>
      <c r="BF659" s="4" t="str">
        <v>Maseno</v>
      </c>
      <c r="BG659" s="4" t="str">
        <v>Maseno</v>
      </c>
      <c r="BH659" s="4" t="str">
        <v>Maseno</v>
      </c>
      <c r="BI659" s="4" t="str">
        <v>Maseno</v>
      </c>
      <c r="BJ659" s="4" t="str">
        <v>Maseno</v>
      </c>
      <c r="BK659" s="4" t="str">
        <v>Maseno</v>
      </c>
      <c r="BL659" s="4" t="str">
        <v>Maseno</v>
      </c>
      <c r="BM659" s="4" t="str">
        <v>Maseno</v>
      </c>
      <c r="BN659" s="4" t="str">
        <v>Maseno</v>
      </c>
      <c r="BO659" s="4" t="str">
        <v>Maseno</v>
      </c>
      <c r="BP659" s="4" t="str">
        <v>Maseno</v>
      </c>
      <c r="BQ659" s="4" t="str">
        <v>Maseno</v>
      </c>
      <c r="BR659" s="4" t="str">
        <v>Maseno</v>
      </c>
      <c r="BS659" s="4" t="str">
        <v>Maseno</v>
      </c>
      <c r="BT659" s="4" t="str">
        <v>Maseno</v>
      </c>
      <c r="BU659" s="4" t="str">
        <v>Maseno</v>
      </c>
      <c r="BV659" s="4" t="str">
        <v>Maseno</v>
      </c>
      <c r="BW659" s="4" t="str">
        <v>Maseno</v>
      </c>
      <c r="BX659" s="4" t="str">
        <v>Maseno</v>
      </c>
      <c r="BY659" s="4" t="str">
        <v>Maseno</v>
      </c>
      <c r="BZ659" s="4" t="str">
        <v>Maseno</v>
      </c>
      <c r="CA659" s="4" t="str">
        <v>Maseno</v>
      </c>
      <c r="CB659" s="4" t="str">
        <v>Maseno</v>
      </c>
      <c r="CC659" s="4" t="str">
        <v>Maseno</v>
      </c>
      <c r="CD659" s="4" t="str">
        <v>Maseno</v>
      </c>
      <c r="CE659" s="4" t="str">
        <v>Maseno</v>
      </c>
      <c r="CF659" s="4" t="str">
        <v>Maseno</v>
      </c>
      <c r="CG659" s="4" t="str">
        <v>Maseno</v>
      </c>
      <c r="CH659" s="4" t="str">
        <v>Maseno</v>
      </c>
      <c r="CJ659" s="4" t="str">
        <v>Maseno</v>
      </c>
      <c r="CK659" s="4" t="str">
        <v>Maseno</v>
      </c>
      <c r="CL659" s="4" t="str">
        <v>Maseno</v>
      </c>
      <c r="CM659" s="4" t="str">
        <v>Maseno</v>
      </c>
      <c r="CN659" s="4" t="str">
        <v>Maseno</v>
      </c>
      <c r="CO659" s="4" t="str">
        <v>Maseno</v>
      </c>
      <c r="CP659" s="4" t="str">
        <v>Maseno</v>
      </c>
      <c r="CQ659" s="4" t="str">
        <v>Maseno</v>
      </c>
      <c r="CR659" s="4" t="str">
        <v>Maseno</v>
      </c>
      <c r="CS659" s="4" t="str">
        <v>Maseno</v>
      </c>
      <c r="CT659" s="4" t="str">
        <v>Maseno</v>
      </c>
      <c r="CU659" s="4" t="str">
        <v>Maseno</v>
      </c>
      <c r="CV659" s="4" t="str">
        <v>Maseno</v>
      </c>
      <c r="CW659" s="4" t="str">
        <v>Maseno</v>
      </c>
      <c r="CX659" s="4" t="str">
        <v>Maseno</v>
      </c>
      <c r="CY659" s="4" t="str">
        <v>Maseno</v>
      </c>
      <c r="CZ659" s="4" t="str">
        <v>Maseno</v>
      </c>
      <c r="DA659" s="4" t="str">
        <v>Maseno</v>
      </c>
      <c r="DB659" s="4" t="str">
        <v>Maseno</v>
      </c>
      <c r="DC659" s="4" t="str">
        <v>Maseno</v>
      </c>
      <c r="DD659" s="4" t="str">
        <v>Maseno</v>
      </c>
      <c r="DE659" s="4" t="str">
        <v>Maseno</v>
      </c>
      <c r="DF659" s="4" t="str">
        <v>Maseno</v>
      </c>
      <c r="DG659" s="4" t="str">
        <v>Maseno</v>
      </c>
      <c r="DH659" s="4" t="str">
        <v>Maseno</v>
      </c>
      <c r="DI659" s="4" t="str">
        <v>Maseno</v>
      </c>
      <c r="DJ659" s="4" t="str">
        <v>Maseno</v>
      </c>
      <c r="DK659" s="4" t="str">
        <v>Maseno</v>
      </c>
      <c r="DL659" s="4" t="str">
        <v>Maseno</v>
      </c>
      <c r="DM659" s="4" t="str">
        <v>Maseno</v>
      </c>
      <c r="DN659" s="4" t="str">
        <v>Maseno</v>
      </c>
      <c r="DO659" s="4" t="str">
        <v>Maseno</v>
      </c>
      <c r="DP659" s="4" t="str">
        <v>Maseno</v>
      </c>
    </row>
    <row r="660" spans="1:120" x14ac:dyDescent="0.35">
      <c r="A660" s="4">
        <v>11.1591</v>
      </c>
      <c r="B660" s="4">
        <v>7.6380999999999997</v>
      </c>
      <c r="C660" s="4" t="s">
        <v>251</v>
      </c>
      <c r="D660" s="4" t="s">
        <v>138</v>
      </c>
      <c r="E660" s="4" t="s">
        <v>847</v>
      </c>
      <c r="F660" s="4">
        <v>300</v>
      </c>
      <c r="G660" s="4" t="str">
        <f t="shared" si="10"/>
        <v>Nigeria-IAR Farm, Ahmadu Bello University, Samaru</v>
      </c>
      <c r="BA660" s="4" t="str">
        <v>Maseno Research Station</v>
      </c>
      <c r="BB660" s="4" t="str">
        <v>Maseno Research Station</v>
      </c>
      <c r="BC660" s="4" t="str">
        <v>Maseno Research Station</v>
      </c>
      <c r="BD660" s="4" t="str">
        <v>Maseno Research Station</v>
      </c>
      <c r="BE660" s="4" t="str">
        <v>Maseno Research Station</v>
      </c>
      <c r="BF660" s="4" t="str">
        <v>Maseno Research Station</v>
      </c>
      <c r="BG660" s="4" t="str">
        <v>Maseno Research Station</v>
      </c>
      <c r="BH660" s="4" t="str">
        <v>Maseno Research Station</v>
      </c>
      <c r="BI660" s="4" t="str">
        <v>Maseno Research Station</v>
      </c>
      <c r="BJ660" s="4" t="str">
        <v>Maseno Research Station</v>
      </c>
      <c r="BK660" s="4" t="str">
        <v>Maseno Research Station</v>
      </c>
      <c r="BL660" s="4" t="str">
        <v>Maseno Research Station</v>
      </c>
      <c r="BM660" s="4" t="str">
        <v>Maseno Research Station</v>
      </c>
      <c r="BN660" s="4" t="str">
        <v>Maseno Research Station</v>
      </c>
      <c r="BO660" s="4" t="str">
        <v>Maseno Research Station</v>
      </c>
      <c r="BP660" s="4" t="str">
        <v>Maseno Research Station</v>
      </c>
      <c r="BQ660" s="4" t="str">
        <v>Maseno Research Station</v>
      </c>
      <c r="BR660" s="4" t="str">
        <v>Maseno Research Station</v>
      </c>
      <c r="BS660" s="4" t="str">
        <v>Maseno Research Station</v>
      </c>
      <c r="BT660" s="4" t="str">
        <v>Maseno Research Station</v>
      </c>
      <c r="BU660" s="4" t="str">
        <v>Maseno Research Station</v>
      </c>
      <c r="BV660" s="4" t="str">
        <v>Maseno Research Station</v>
      </c>
      <c r="BW660" s="4" t="str">
        <v>Maseno Research Station</v>
      </c>
      <c r="BX660" s="4" t="str">
        <v>Maseno Research Station</v>
      </c>
      <c r="BY660" s="4" t="str">
        <v>Maseno Research Station</v>
      </c>
      <c r="BZ660" s="4" t="str">
        <v>Maseno Research Station</v>
      </c>
      <c r="CA660" s="4" t="str">
        <v>Maseno Research Station</v>
      </c>
      <c r="CB660" s="4" t="str">
        <v>Maseno Research Station</v>
      </c>
      <c r="CC660" s="4" t="str">
        <v>Maseno Research Station</v>
      </c>
      <c r="CD660" s="4" t="str">
        <v>Maseno Research Station</v>
      </c>
      <c r="CE660" s="4" t="str">
        <v>Maseno Research Station</v>
      </c>
      <c r="CF660" s="4" t="str">
        <v>Maseno Research Station</v>
      </c>
      <c r="CG660" s="4" t="str">
        <v>Maseno Research Station</v>
      </c>
      <c r="CH660" s="4" t="str">
        <v>Maseno Research Station</v>
      </c>
      <c r="CJ660" s="4" t="str">
        <v>Maseno Research Station</v>
      </c>
      <c r="CK660" s="4" t="str">
        <v>Maseno Research Station</v>
      </c>
      <c r="CL660" s="4" t="str">
        <v>Maseno Research Station</v>
      </c>
      <c r="CM660" s="4" t="str">
        <v>Maseno Research Station</v>
      </c>
      <c r="CN660" s="4" t="str">
        <v>Maseno Research Station</v>
      </c>
      <c r="CO660" s="4" t="str">
        <v>Maseno Research Station</v>
      </c>
      <c r="CP660" s="4" t="str">
        <v>Maseno Research Station</v>
      </c>
      <c r="CQ660" s="4" t="str">
        <v>Maseno Research Station</v>
      </c>
      <c r="CR660" s="4" t="str">
        <v>Maseno Research Station</v>
      </c>
      <c r="CS660" s="4" t="str">
        <v>Maseno Research Station</v>
      </c>
      <c r="CT660" s="4" t="str">
        <v>Maseno Research Station</v>
      </c>
      <c r="CU660" s="4" t="str">
        <v>Maseno Research Station</v>
      </c>
      <c r="CV660" s="4" t="str">
        <v>Maseno Research Station</v>
      </c>
      <c r="CW660" s="4" t="str">
        <v>Maseno Research Station</v>
      </c>
      <c r="CX660" s="4" t="str">
        <v>Maseno Research Station</v>
      </c>
      <c r="CY660" s="4" t="str">
        <v>Maseno Research Station</v>
      </c>
      <c r="CZ660" s="4" t="str">
        <v>Maseno Research Station</v>
      </c>
      <c r="DA660" s="4" t="str">
        <v>Maseno Research Station</v>
      </c>
      <c r="DB660" s="4" t="str">
        <v>Maseno Research Station</v>
      </c>
      <c r="DC660" s="4" t="str">
        <v>Maseno Research Station</v>
      </c>
      <c r="DD660" s="4" t="str">
        <v>Maseno Research Station</v>
      </c>
      <c r="DE660" s="4" t="str">
        <v>Maseno Research Station</v>
      </c>
      <c r="DF660" s="4" t="str">
        <v>Maseno Research Station</v>
      </c>
      <c r="DG660" s="4" t="str">
        <v>Maseno Research Station</v>
      </c>
      <c r="DH660" s="4" t="str">
        <v>Maseno Research Station</v>
      </c>
      <c r="DI660" s="4" t="str">
        <v>Maseno Research Station</v>
      </c>
      <c r="DJ660" s="4" t="str">
        <v>Maseno Research Station</v>
      </c>
      <c r="DK660" s="4" t="str">
        <v>Maseno Research Station</v>
      </c>
      <c r="DL660" s="4" t="str">
        <v>Maseno Research Station</v>
      </c>
      <c r="DM660" s="4" t="str">
        <v>Maseno Research Station</v>
      </c>
      <c r="DN660" s="4" t="str">
        <v>Maseno Research Station</v>
      </c>
      <c r="DO660" s="4" t="str">
        <v>Maseno Research Station</v>
      </c>
      <c r="DP660" s="4" t="str">
        <v>Maseno Research Station</v>
      </c>
    </row>
    <row r="661" spans="1:120" x14ac:dyDescent="0.35">
      <c r="A661" s="4">
        <v>11.1591</v>
      </c>
      <c r="B661" s="4">
        <v>7.6380999999999997</v>
      </c>
      <c r="C661" s="4" t="s">
        <v>251</v>
      </c>
      <c r="D661" s="4" t="s">
        <v>130</v>
      </c>
      <c r="E661" s="4" t="s">
        <v>847</v>
      </c>
      <c r="F661" s="4">
        <v>300</v>
      </c>
      <c r="G661" s="4" t="str">
        <f t="shared" si="10"/>
        <v>Nigeria-IAR Farm, Ahmadu Bello University, Samaru</v>
      </c>
      <c r="BA661" s="4" t="str">
        <v>Maseno Veterinary Farm and Agricultural Training Center</v>
      </c>
      <c r="BB661" s="4" t="str">
        <v>Maseno Veterinary Farm and Agricultural Training Center</v>
      </c>
      <c r="BC661" s="4" t="str">
        <v>Maseno Veterinary Farm and Agricultural Training Center</v>
      </c>
      <c r="BD661" s="4" t="str">
        <v>Maseno Veterinary Farm and Agricultural Training Center</v>
      </c>
      <c r="BE661" s="4" t="str">
        <v>Maseno Veterinary Farm and Agricultural Training Center</v>
      </c>
      <c r="BF661" s="4" t="str">
        <v>Maseno Veterinary Farm and Agricultural Training Center</v>
      </c>
      <c r="BG661" s="4" t="str">
        <v>Maseno Veterinary Farm and Agricultural Training Center</v>
      </c>
      <c r="BH661" s="4" t="str">
        <v>Maseno Veterinary Farm and Agricultural Training Center</v>
      </c>
      <c r="BI661" s="4" t="str">
        <v>Maseno Veterinary Farm and Agricultural Training Center</v>
      </c>
      <c r="BJ661" s="4" t="str">
        <v>Maseno Veterinary Farm and Agricultural Training Center</v>
      </c>
      <c r="BK661" s="4" t="str">
        <v>Maseno Veterinary Farm and Agricultural Training Center</v>
      </c>
      <c r="BL661" s="4" t="str">
        <v>Maseno Veterinary Farm and Agricultural Training Center</v>
      </c>
      <c r="BM661" s="4" t="str">
        <v>Maseno Veterinary Farm and Agricultural Training Center</v>
      </c>
      <c r="BN661" s="4" t="str">
        <v>Maseno Veterinary Farm and Agricultural Training Center</v>
      </c>
      <c r="BO661" s="4" t="str">
        <v>Maseno Veterinary Farm and Agricultural Training Center</v>
      </c>
      <c r="BP661" s="4" t="str">
        <v>Maseno Veterinary Farm and Agricultural Training Center</v>
      </c>
      <c r="BQ661" s="4" t="str">
        <v>Maseno Veterinary Farm and Agricultural Training Center</v>
      </c>
      <c r="BR661" s="4" t="str">
        <v>Maseno Veterinary Farm and Agricultural Training Center</v>
      </c>
      <c r="BS661" s="4" t="str">
        <v>Maseno Veterinary Farm and Agricultural Training Center</v>
      </c>
      <c r="BT661" s="4" t="str">
        <v>Maseno Veterinary Farm and Agricultural Training Center</v>
      </c>
      <c r="BU661" s="4" t="str">
        <v>Maseno Veterinary Farm and Agricultural Training Center</v>
      </c>
      <c r="BV661" s="4" t="str">
        <v>Maseno Veterinary Farm and Agricultural Training Center</v>
      </c>
      <c r="BW661" s="4" t="str">
        <v>Maseno Veterinary Farm and Agricultural Training Center</v>
      </c>
      <c r="BX661" s="4" t="str">
        <v>Maseno Veterinary Farm and Agricultural Training Center</v>
      </c>
      <c r="BY661" s="4" t="str">
        <v>Maseno Veterinary Farm and Agricultural Training Center</v>
      </c>
      <c r="BZ661" s="4" t="str">
        <v>Maseno Veterinary Farm and Agricultural Training Center</v>
      </c>
      <c r="CA661" s="4" t="str">
        <v>Maseno Veterinary Farm and Agricultural Training Center</v>
      </c>
      <c r="CB661" s="4" t="str">
        <v>Maseno Veterinary Farm and Agricultural Training Center</v>
      </c>
      <c r="CC661" s="4" t="str">
        <v>Maseno Veterinary Farm and Agricultural Training Center</v>
      </c>
      <c r="CD661" s="4" t="str">
        <v>Maseno Veterinary Farm and Agricultural Training Center</v>
      </c>
      <c r="CE661" s="4" t="str">
        <v>Maseno Veterinary Farm and Agricultural Training Center</v>
      </c>
      <c r="CF661" s="4" t="str">
        <v>Maseno Veterinary Farm and Agricultural Training Center</v>
      </c>
      <c r="CG661" s="4" t="str">
        <v>Maseno Veterinary Farm and Agricultural Training Center</v>
      </c>
      <c r="CH661" s="4" t="str">
        <v>Maseno Veterinary Farm and Agricultural Training Center</v>
      </c>
      <c r="CJ661" s="4" t="str">
        <v>Maseno Veterinary Farm and Agricultural Training Center</v>
      </c>
      <c r="CK661" s="4" t="str">
        <v>Maseno Veterinary Farm and Agricultural Training Center</v>
      </c>
      <c r="CL661" s="4" t="str">
        <v>Maseno Veterinary Farm and Agricultural Training Center</v>
      </c>
      <c r="CM661" s="4" t="str">
        <v>Maseno Veterinary Farm and Agricultural Training Center</v>
      </c>
      <c r="CN661" s="4" t="str">
        <v>Maseno Veterinary Farm and Agricultural Training Center</v>
      </c>
      <c r="CO661" s="4" t="str">
        <v>Maseno Veterinary Farm and Agricultural Training Center</v>
      </c>
      <c r="CP661" s="4" t="str">
        <v>Maseno Veterinary Farm and Agricultural Training Center</v>
      </c>
      <c r="CQ661" s="4" t="str">
        <v>Maseno Veterinary Farm and Agricultural Training Center</v>
      </c>
      <c r="CR661" s="4" t="str">
        <v>Maseno Veterinary Farm and Agricultural Training Center</v>
      </c>
      <c r="CS661" s="4" t="str">
        <v>Maseno Veterinary Farm and Agricultural Training Center</v>
      </c>
      <c r="CT661" s="4" t="str">
        <v>Maseno Veterinary Farm and Agricultural Training Center</v>
      </c>
      <c r="CU661" s="4" t="str">
        <v>Maseno Veterinary Farm and Agricultural Training Center</v>
      </c>
      <c r="CV661" s="4" t="str">
        <v>Maseno Veterinary Farm and Agricultural Training Center</v>
      </c>
      <c r="CW661" s="4" t="str">
        <v>Maseno Veterinary Farm and Agricultural Training Center</v>
      </c>
      <c r="CX661" s="4" t="str">
        <v>Maseno Veterinary Farm and Agricultural Training Center</v>
      </c>
      <c r="CY661" s="4" t="str">
        <v>Maseno Veterinary Farm and Agricultural Training Center</v>
      </c>
      <c r="CZ661" s="4" t="str">
        <v>Maseno Veterinary Farm and Agricultural Training Center</v>
      </c>
      <c r="DA661" s="4" t="str">
        <v>Maseno Veterinary Farm and Agricultural Training Center</v>
      </c>
      <c r="DB661" s="4" t="str">
        <v>Maseno Veterinary Farm and Agricultural Training Center</v>
      </c>
      <c r="DC661" s="4" t="str">
        <v>Maseno Veterinary Farm and Agricultural Training Center</v>
      </c>
      <c r="DD661" s="4" t="str">
        <v>Maseno Veterinary Farm and Agricultural Training Center</v>
      </c>
      <c r="DE661" s="4" t="str">
        <v>Maseno Veterinary Farm and Agricultural Training Center</v>
      </c>
      <c r="DF661" s="4" t="str">
        <v>Maseno Veterinary Farm and Agricultural Training Center</v>
      </c>
      <c r="DG661" s="4" t="str">
        <v>Maseno Veterinary Farm and Agricultural Training Center</v>
      </c>
      <c r="DH661" s="4" t="str">
        <v>Maseno Veterinary Farm and Agricultural Training Center</v>
      </c>
      <c r="DI661" s="4" t="str">
        <v>Maseno Veterinary Farm and Agricultural Training Center</v>
      </c>
      <c r="DJ661" s="4" t="str">
        <v>Maseno Veterinary Farm and Agricultural Training Center</v>
      </c>
      <c r="DK661" s="4" t="str">
        <v>Maseno Veterinary Farm and Agricultural Training Center</v>
      </c>
      <c r="DL661" s="4" t="str">
        <v>Maseno Veterinary Farm and Agricultural Training Center</v>
      </c>
      <c r="DM661" s="4" t="str">
        <v>Maseno Veterinary Farm and Agricultural Training Center</v>
      </c>
      <c r="DN661" s="4" t="str">
        <v>Maseno Veterinary Farm and Agricultural Training Center</v>
      </c>
      <c r="DO661" s="4" t="str">
        <v>Maseno Veterinary Farm and Agricultural Training Center</v>
      </c>
      <c r="DP661" s="4" t="str">
        <v>Maseno Veterinary Farm and Agricultural Training Center</v>
      </c>
    </row>
    <row r="662" spans="1:120" x14ac:dyDescent="0.35">
      <c r="A662" s="4">
        <v>11.1591</v>
      </c>
      <c r="B662" s="4">
        <v>11.1591</v>
      </c>
      <c r="C662" s="4" t="s">
        <v>251</v>
      </c>
      <c r="D662" s="4" t="s">
        <v>138</v>
      </c>
      <c r="E662" s="4" t="s">
        <v>847</v>
      </c>
      <c r="F662" s="4">
        <v>300</v>
      </c>
      <c r="G662" s="4" t="str">
        <f t="shared" si="10"/>
        <v>Nigeria-IAR Farm, Ahmadu Bello University, Samaru</v>
      </c>
      <c r="BA662" s="4" t="str">
        <v>Mashitsi Research Station</v>
      </c>
      <c r="BB662" s="4" t="str">
        <v>Mashitsi Research Station</v>
      </c>
      <c r="BC662" s="4" t="str">
        <v>Mashitsi Research Station</v>
      </c>
      <c r="BD662" s="4" t="str">
        <v>Mashitsi Research Station</v>
      </c>
      <c r="BE662" s="4" t="str">
        <v>Mashitsi Research Station</v>
      </c>
      <c r="BF662" s="4" t="str">
        <v>Mashitsi Research Station</v>
      </c>
      <c r="BG662" s="4" t="str">
        <v>Mashitsi Research Station</v>
      </c>
      <c r="BH662" s="4" t="str">
        <v>Mashitsi Research Station</v>
      </c>
      <c r="BI662" s="4" t="str">
        <v>Mashitsi Research Station</v>
      </c>
      <c r="BJ662" s="4" t="str">
        <v>Mashitsi Research Station</v>
      </c>
      <c r="BK662" s="4" t="str">
        <v>Mashitsi Research Station</v>
      </c>
      <c r="BL662" s="4" t="str">
        <v>Mashitsi Research Station</v>
      </c>
      <c r="BM662" s="4" t="str">
        <v>Mashitsi Research Station</v>
      </c>
      <c r="BN662" s="4" t="str">
        <v>Mashitsi Research Station</v>
      </c>
      <c r="BO662" s="4" t="str">
        <v>Mashitsi Research Station</v>
      </c>
      <c r="BP662" s="4" t="str">
        <v>Mashitsi Research Station</v>
      </c>
      <c r="BQ662" s="4" t="str">
        <v>Mashitsi Research Station</v>
      </c>
      <c r="BR662" s="4" t="str">
        <v>Mashitsi Research Station</v>
      </c>
      <c r="BS662" s="4" t="str">
        <v>Mashitsi Research Station</v>
      </c>
      <c r="BT662" s="4" t="str">
        <v>Mashitsi Research Station</v>
      </c>
      <c r="BU662" s="4" t="str">
        <v>Mashitsi Research Station</v>
      </c>
      <c r="BV662" s="4" t="str">
        <v>Mashitsi Research Station</v>
      </c>
      <c r="BW662" s="4" t="str">
        <v>Mashitsi Research Station</v>
      </c>
      <c r="BX662" s="4" t="str">
        <v>Mashitsi Research Station</v>
      </c>
      <c r="BY662" s="4" t="str">
        <v>Mashitsi Research Station</v>
      </c>
      <c r="BZ662" s="4" t="str">
        <v>Mashitsi Research Station</v>
      </c>
      <c r="CA662" s="4" t="str">
        <v>Mashitsi Research Station</v>
      </c>
      <c r="CB662" s="4" t="str">
        <v>Mashitsi Research Station</v>
      </c>
      <c r="CC662" s="4" t="str">
        <v>Mashitsi Research Station</v>
      </c>
      <c r="CD662" s="4" t="str">
        <v>Mashitsi Research Station</v>
      </c>
      <c r="CE662" s="4" t="str">
        <v>Mashitsi Research Station</v>
      </c>
      <c r="CF662" s="4" t="str">
        <v>Mashitsi Research Station</v>
      </c>
      <c r="CG662" s="4" t="str">
        <v>Mashitsi Research Station</v>
      </c>
      <c r="CH662" s="4" t="str">
        <v>Mashitsi Research Station</v>
      </c>
      <c r="CJ662" s="4" t="str">
        <v>Mashitsi Research Station</v>
      </c>
      <c r="CK662" s="4" t="str">
        <v>Mashitsi Research Station</v>
      </c>
      <c r="CL662" s="4" t="str">
        <v>Mashitsi Research Station</v>
      </c>
      <c r="CM662" s="4" t="str">
        <v>Mashitsi Research Station</v>
      </c>
      <c r="CN662" s="4" t="str">
        <v>Mashitsi Research Station</v>
      </c>
      <c r="CO662" s="4" t="str">
        <v>Mashitsi Research Station</v>
      </c>
      <c r="CP662" s="4" t="str">
        <v>Mashitsi Research Station</v>
      </c>
      <c r="CQ662" s="4" t="str">
        <v>Mashitsi Research Station</v>
      </c>
      <c r="CR662" s="4" t="str">
        <v>Mashitsi Research Station</v>
      </c>
      <c r="CS662" s="4" t="str">
        <v>Mashitsi Research Station</v>
      </c>
      <c r="CT662" s="4" t="str">
        <v>Mashitsi Research Station</v>
      </c>
      <c r="CU662" s="4" t="str">
        <v>Mashitsi Research Station</v>
      </c>
      <c r="CV662" s="4" t="str">
        <v>Mashitsi Research Station</v>
      </c>
      <c r="CW662" s="4" t="str">
        <v>Mashitsi Research Station</v>
      </c>
      <c r="CX662" s="4" t="str">
        <v>Mashitsi Research Station</v>
      </c>
      <c r="CY662" s="4" t="str">
        <v>Mashitsi Research Station</v>
      </c>
      <c r="CZ662" s="4" t="str">
        <v>Mashitsi Research Station</v>
      </c>
      <c r="DA662" s="4" t="str">
        <v>Mashitsi Research Station</v>
      </c>
      <c r="DB662" s="4" t="str">
        <v>Mashitsi Research Station</v>
      </c>
      <c r="DC662" s="4" t="str">
        <v>Mashitsi Research Station</v>
      </c>
      <c r="DD662" s="4" t="str">
        <v>Mashitsi Research Station</v>
      </c>
      <c r="DE662" s="4" t="str">
        <v>Mashitsi Research Station</v>
      </c>
      <c r="DF662" s="4" t="str">
        <v>Mashitsi Research Station</v>
      </c>
      <c r="DG662" s="4" t="str">
        <v>Mashitsi Research Station</v>
      </c>
      <c r="DH662" s="4" t="str">
        <v>Mashitsi Research Station</v>
      </c>
      <c r="DI662" s="4" t="str">
        <v>Mashitsi Research Station</v>
      </c>
      <c r="DJ662" s="4" t="str">
        <v>Mashitsi Research Station</v>
      </c>
      <c r="DK662" s="4" t="str">
        <v>Mashitsi Research Station</v>
      </c>
      <c r="DL662" s="4" t="str">
        <v>Mashitsi Research Station</v>
      </c>
      <c r="DM662" s="4" t="str">
        <v>Mashitsi Research Station</v>
      </c>
      <c r="DN662" s="4" t="str">
        <v>Mashitsi Research Station</v>
      </c>
      <c r="DO662" s="4" t="str">
        <v>Mashitsi Research Station</v>
      </c>
      <c r="DP662" s="4" t="str">
        <v>Mashitsi Research Station</v>
      </c>
    </row>
    <row r="663" spans="1:120" x14ac:dyDescent="0.35">
      <c r="A663" s="4">
        <v>7.38</v>
      </c>
      <c r="B663" s="4">
        <v>3.8410000000000002</v>
      </c>
      <c r="C663" s="4" t="s">
        <v>251</v>
      </c>
      <c r="D663" s="4" t="s">
        <v>138</v>
      </c>
      <c r="E663" s="4" t="s">
        <v>848</v>
      </c>
      <c r="F663" s="4">
        <v>500</v>
      </c>
      <c r="G663" s="4" t="str">
        <f t="shared" si="10"/>
        <v>Nigeria-IAR&amp;T, Ibadan</v>
      </c>
      <c r="BA663" s="4" t="str">
        <v>Masindi.Kibaale.Kamwenge.Hoima.Luwero.Mbarara.Wakiso.Mpigi.Mubende.Kiboga</v>
      </c>
      <c r="BB663" s="4" t="str">
        <v>Masindi.Kibaale.Kamwenge.Hoima.Luwero.Mbarara.Wakiso.Mpigi.Mubende.Kiboga</v>
      </c>
      <c r="BC663" s="4" t="str">
        <v>Masindi.Kibaale.Kamwenge.Hoima.Luwero.Mbarara.Wakiso.Mpigi.Mubende.Kiboga</v>
      </c>
      <c r="BD663" s="4" t="str">
        <v>Masindi.Kibaale.Kamwenge.Hoima.Luwero.Mbarara.Wakiso.Mpigi.Mubende.Kiboga</v>
      </c>
      <c r="BE663" s="4" t="str">
        <v>Masindi.Kibaale.Kamwenge.Hoima.Luwero.Mbarara.Wakiso.Mpigi.Mubende.Kiboga</v>
      </c>
      <c r="BF663" s="4" t="str">
        <v>Masindi.Kibaale.Kamwenge.Hoima.Luwero.Mbarara.Wakiso.Mpigi.Mubende.Kiboga</v>
      </c>
      <c r="BG663" s="4" t="str">
        <v>Masindi.Kibaale.Kamwenge.Hoima.Luwero.Mbarara.Wakiso.Mpigi.Mubende.Kiboga</v>
      </c>
      <c r="BH663" s="4" t="str">
        <v>Masindi.Kibaale.Kamwenge.Hoima.Luwero.Mbarara.Wakiso.Mpigi.Mubende.Kiboga</v>
      </c>
      <c r="BI663" s="4" t="str">
        <v>Masindi.Kibaale.Kamwenge.Hoima.Luwero.Mbarara.Wakiso.Mpigi.Mubende.Kiboga</v>
      </c>
      <c r="BJ663" s="4" t="str">
        <v>Masindi.Kibaale.Kamwenge.Hoima.Luwero.Mbarara.Wakiso.Mpigi.Mubende.Kiboga</v>
      </c>
      <c r="BK663" s="4" t="str">
        <v>Masindi.Kibaale.Kamwenge.Hoima.Luwero.Mbarara.Wakiso.Mpigi.Mubende.Kiboga</v>
      </c>
      <c r="BL663" s="4" t="str">
        <v>Masindi.Kibaale.Kamwenge.Hoima.Luwero.Mbarara.Wakiso.Mpigi.Mubende.Kiboga</v>
      </c>
      <c r="BM663" s="4" t="str">
        <v>Masindi.Kibaale.Kamwenge.Hoima.Luwero.Mbarara.Wakiso.Mpigi.Mubende.Kiboga</v>
      </c>
      <c r="BN663" s="4" t="str">
        <v>Masindi.Kibaale.Kamwenge.Hoima.Luwero.Mbarara.Wakiso.Mpigi.Mubende.Kiboga</v>
      </c>
      <c r="BO663" s="4" t="str">
        <v>Masindi.Kibaale.Kamwenge.Hoima.Luwero.Mbarara.Wakiso.Mpigi.Mubende.Kiboga</v>
      </c>
      <c r="BP663" s="4" t="str">
        <v>Masindi.Kibaale.Kamwenge.Hoima.Luwero.Mbarara.Wakiso.Mpigi.Mubende.Kiboga</v>
      </c>
      <c r="BQ663" s="4" t="str">
        <v>Masindi.Kibaale.Kamwenge.Hoima.Luwero.Mbarara.Wakiso.Mpigi.Mubende.Kiboga</v>
      </c>
      <c r="BR663" s="4" t="str">
        <v>Masindi.Kibaale.Kamwenge.Hoima.Luwero.Mbarara.Wakiso.Mpigi.Mubende.Kiboga</v>
      </c>
      <c r="BS663" s="4" t="str">
        <v>Masindi.Kibaale.Kamwenge.Hoima.Luwero.Mbarara.Wakiso.Mpigi.Mubende.Kiboga</v>
      </c>
      <c r="BT663" s="4" t="str">
        <v>Masindi.Kibaale.Kamwenge.Hoima.Luwero.Mbarara.Wakiso.Mpigi.Mubende.Kiboga</v>
      </c>
      <c r="BU663" s="4" t="str">
        <v>Masindi.Kibaale.Kamwenge.Hoima.Luwero.Mbarara.Wakiso.Mpigi.Mubende.Kiboga</v>
      </c>
      <c r="BV663" s="4" t="str">
        <v>Masindi.Kibaale.Kamwenge.Hoima.Luwero.Mbarara.Wakiso.Mpigi.Mubende.Kiboga</v>
      </c>
      <c r="BW663" s="4" t="str">
        <v>Masindi.Kibaale.Kamwenge.Hoima.Luwero.Mbarara.Wakiso.Mpigi.Mubende.Kiboga</v>
      </c>
      <c r="BX663" s="4" t="str">
        <v>Masindi.Kibaale.Kamwenge.Hoima.Luwero.Mbarara.Wakiso.Mpigi.Mubende.Kiboga</v>
      </c>
      <c r="BY663" s="4" t="str">
        <v>Masindi.Kibaale.Kamwenge.Hoima.Luwero.Mbarara.Wakiso.Mpigi.Mubende.Kiboga</v>
      </c>
      <c r="BZ663" s="4" t="str">
        <v>Masindi.Kibaale.Kamwenge.Hoima.Luwero.Mbarara.Wakiso.Mpigi.Mubende.Kiboga</v>
      </c>
      <c r="CA663" s="4" t="str">
        <v>Masindi.Kibaale.Kamwenge.Hoima.Luwero.Mbarara.Wakiso.Mpigi.Mubende.Kiboga</v>
      </c>
      <c r="CB663" s="4" t="str">
        <v>Masindi.Kibaale.Kamwenge.Hoima.Luwero.Mbarara.Wakiso.Mpigi.Mubende.Kiboga</v>
      </c>
      <c r="CC663" s="4" t="str">
        <v>Masindi.Kibaale.Kamwenge.Hoima.Luwero.Mbarara.Wakiso.Mpigi.Mubende.Kiboga</v>
      </c>
      <c r="CD663" s="4" t="str">
        <v>Masindi.Kibaale.Kamwenge.Hoima.Luwero.Mbarara.Wakiso.Mpigi.Mubende.Kiboga</v>
      </c>
      <c r="CE663" s="4" t="str">
        <v>Masindi.Kibaale.Kamwenge.Hoima.Luwero.Mbarara.Wakiso.Mpigi.Mubende.Kiboga</v>
      </c>
      <c r="CF663" s="4" t="str">
        <v>Masindi.Kibaale.Kamwenge.Hoima.Luwero.Mbarara.Wakiso.Mpigi.Mubende.Kiboga</v>
      </c>
      <c r="CG663" s="4" t="str">
        <v>Masindi.Kibaale.Kamwenge.Hoima.Luwero.Mbarara.Wakiso.Mpigi.Mubende.Kiboga</v>
      </c>
      <c r="CH663" s="4" t="str">
        <v>Masindi.Kibaale.Kamwenge.Hoima.Luwero.Mbarara.Wakiso.Mpigi.Mubende.Kiboga</v>
      </c>
      <c r="CJ663" s="4" t="str">
        <v>Masindi.Kibaale.Kamwenge.Hoima.Luwero.Mbarara.Wakiso.Mpigi.Mubende.Kiboga</v>
      </c>
      <c r="CK663" s="4" t="str">
        <v>Masindi.Kibaale.Kamwenge.Hoima.Luwero.Mbarara.Wakiso.Mpigi.Mubende.Kiboga</v>
      </c>
      <c r="CL663" s="4" t="str">
        <v>Masindi.Kibaale.Kamwenge.Hoima.Luwero.Mbarara.Wakiso.Mpigi.Mubende.Kiboga</v>
      </c>
      <c r="CM663" s="4" t="str">
        <v>Masindi.Kibaale.Kamwenge.Hoima.Luwero.Mbarara.Wakiso.Mpigi.Mubende.Kiboga</v>
      </c>
      <c r="CN663" s="4" t="str">
        <v>Masindi.Kibaale.Kamwenge.Hoima.Luwero.Mbarara.Wakiso.Mpigi.Mubende.Kiboga</v>
      </c>
      <c r="CO663" s="4" t="str">
        <v>Masindi.Kibaale.Kamwenge.Hoima.Luwero.Mbarara.Wakiso.Mpigi.Mubende.Kiboga</v>
      </c>
      <c r="CP663" s="4" t="str">
        <v>Masindi.Kibaale.Kamwenge.Hoima.Luwero.Mbarara.Wakiso.Mpigi.Mubende.Kiboga</v>
      </c>
      <c r="CQ663" s="4" t="str">
        <v>Masindi.Kibaale.Kamwenge.Hoima.Luwero.Mbarara.Wakiso.Mpigi.Mubende.Kiboga</v>
      </c>
      <c r="CR663" s="4" t="str">
        <v>Masindi.Kibaale.Kamwenge.Hoima.Luwero.Mbarara.Wakiso.Mpigi.Mubende.Kiboga</v>
      </c>
      <c r="CS663" s="4" t="str">
        <v>Masindi.Kibaale.Kamwenge.Hoima.Luwero.Mbarara.Wakiso.Mpigi.Mubende.Kiboga</v>
      </c>
      <c r="CT663" s="4" t="str">
        <v>Masindi.Kibaale.Kamwenge.Hoima.Luwero.Mbarara.Wakiso.Mpigi.Mubende.Kiboga</v>
      </c>
      <c r="CU663" s="4" t="str">
        <v>Masindi.Kibaale.Kamwenge.Hoima.Luwero.Mbarara.Wakiso.Mpigi.Mubende.Kiboga</v>
      </c>
      <c r="CV663" s="4" t="str">
        <v>Masindi.Kibaale.Kamwenge.Hoima.Luwero.Mbarara.Wakiso.Mpigi.Mubende.Kiboga</v>
      </c>
      <c r="CW663" s="4" t="str">
        <v>Masindi.Kibaale.Kamwenge.Hoima.Luwero.Mbarara.Wakiso.Mpigi.Mubende.Kiboga</v>
      </c>
      <c r="CX663" s="4" t="str">
        <v>Masindi.Kibaale.Kamwenge.Hoima.Luwero.Mbarara.Wakiso.Mpigi.Mubende.Kiboga</v>
      </c>
      <c r="CY663" s="4" t="str">
        <v>Masindi.Kibaale.Kamwenge.Hoima.Luwero.Mbarara.Wakiso.Mpigi.Mubende.Kiboga</v>
      </c>
      <c r="CZ663" s="4" t="str">
        <v>Masindi.Kibaale.Kamwenge.Hoima.Luwero.Mbarara.Wakiso.Mpigi.Mubende.Kiboga</v>
      </c>
      <c r="DA663" s="4" t="str">
        <v>Masindi.Kibaale.Kamwenge.Hoima.Luwero.Mbarara.Wakiso.Mpigi.Mubende.Kiboga</v>
      </c>
      <c r="DB663" s="4" t="str">
        <v>Masindi.Kibaale.Kamwenge.Hoima.Luwero.Mbarara.Wakiso.Mpigi.Mubende.Kiboga</v>
      </c>
      <c r="DC663" s="4" t="str">
        <v>Masindi.Kibaale.Kamwenge.Hoima.Luwero.Mbarara.Wakiso.Mpigi.Mubende.Kiboga</v>
      </c>
      <c r="DD663" s="4" t="str">
        <v>Masindi.Kibaale.Kamwenge.Hoima.Luwero.Mbarara.Wakiso.Mpigi.Mubende.Kiboga</v>
      </c>
      <c r="DE663" s="4" t="str">
        <v>Masindi.Kibaale.Kamwenge.Hoima.Luwero.Mbarara.Wakiso.Mpigi.Mubende.Kiboga</v>
      </c>
      <c r="DF663" s="4" t="str">
        <v>Masindi.Kibaale.Kamwenge.Hoima.Luwero.Mbarara.Wakiso.Mpigi.Mubende.Kiboga</v>
      </c>
      <c r="DG663" s="4" t="str">
        <v>Masindi.Kibaale.Kamwenge.Hoima.Luwero.Mbarara.Wakiso.Mpigi.Mubende.Kiboga</v>
      </c>
      <c r="DH663" s="4" t="str">
        <v>Masindi.Kibaale.Kamwenge.Hoima.Luwero.Mbarara.Wakiso.Mpigi.Mubende.Kiboga</v>
      </c>
      <c r="DI663" s="4" t="str">
        <v>Masindi.Kibaale.Kamwenge.Hoima.Luwero.Mbarara.Wakiso.Mpigi.Mubende.Kiboga</v>
      </c>
      <c r="DJ663" s="4" t="str">
        <v>Masindi.Kibaale.Kamwenge.Hoima.Luwero.Mbarara.Wakiso.Mpigi.Mubende.Kiboga</v>
      </c>
      <c r="DK663" s="4" t="str">
        <v>Masindi.Kibaale.Kamwenge.Hoima.Luwero.Mbarara.Wakiso.Mpigi.Mubende.Kiboga</v>
      </c>
      <c r="DL663" s="4" t="str">
        <v>Masindi.Kibaale.Kamwenge.Hoima.Luwero.Mbarara.Wakiso.Mpigi.Mubende.Kiboga</v>
      </c>
      <c r="DM663" s="4" t="str">
        <v>Masindi.Kibaale.Kamwenge.Hoima.Luwero.Mbarara.Wakiso.Mpigi.Mubende.Kiboga</v>
      </c>
      <c r="DN663" s="4" t="str">
        <v>Masindi.Kibaale.Kamwenge.Hoima.Luwero.Mbarara.Wakiso.Mpigi.Mubende.Kiboga</v>
      </c>
      <c r="DO663" s="4" t="str">
        <v>Masindi.Kibaale.Kamwenge.Hoima.Luwero.Mbarara.Wakiso.Mpigi.Mubende.Kiboga</v>
      </c>
      <c r="DP663" s="4" t="str">
        <v>Masindi.Kibaale.Kamwenge.Hoima.Luwero.Mbarara.Wakiso.Mpigi.Mubende.Kiboga</v>
      </c>
    </row>
    <row r="664" spans="1:120" x14ac:dyDescent="0.35">
      <c r="A664" s="4">
        <v>11.118</v>
      </c>
      <c r="B664" s="4">
        <v>7.617</v>
      </c>
      <c r="C664" s="4" t="s">
        <v>251</v>
      </c>
      <c r="D664" s="4" t="s">
        <v>138</v>
      </c>
      <c r="E664" s="4" t="s">
        <v>849</v>
      </c>
      <c r="F664" s="4">
        <v>1000</v>
      </c>
      <c r="G664" s="4" t="str">
        <f t="shared" si="10"/>
        <v>Nigeria-IAR/Amadu Bello University, Shika Farm</v>
      </c>
      <c r="BA664" s="4" t="str">
        <v>Masvingo</v>
      </c>
      <c r="BB664" s="4" t="str">
        <v>Masvingo</v>
      </c>
      <c r="BC664" s="4" t="str">
        <v>Masvingo</v>
      </c>
      <c r="BD664" s="4" t="str">
        <v>Masvingo</v>
      </c>
      <c r="BE664" s="4" t="str">
        <v>Masvingo</v>
      </c>
      <c r="BF664" s="4" t="str">
        <v>Masvingo</v>
      </c>
      <c r="BG664" s="4" t="str">
        <v>Masvingo</v>
      </c>
      <c r="BH664" s="4" t="str">
        <v>Masvingo</v>
      </c>
      <c r="BI664" s="4" t="str">
        <v>Masvingo</v>
      </c>
      <c r="BJ664" s="4" t="str">
        <v>Masvingo</v>
      </c>
      <c r="BK664" s="4" t="str">
        <v>Masvingo</v>
      </c>
      <c r="BL664" s="4" t="str">
        <v>Masvingo</v>
      </c>
      <c r="BM664" s="4" t="str">
        <v>Masvingo</v>
      </c>
      <c r="BN664" s="4" t="str">
        <v>Masvingo</v>
      </c>
      <c r="BO664" s="4" t="str">
        <v>Masvingo</v>
      </c>
      <c r="BP664" s="4" t="str">
        <v>Masvingo</v>
      </c>
      <c r="BQ664" s="4" t="str">
        <v>Masvingo</v>
      </c>
      <c r="BR664" s="4" t="str">
        <v>Masvingo</v>
      </c>
      <c r="BS664" s="4" t="str">
        <v>Masvingo</v>
      </c>
      <c r="BT664" s="4" t="str">
        <v>Masvingo</v>
      </c>
      <c r="BU664" s="4" t="str">
        <v>Masvingo</v>
      </c>
      <c r="BV664" s="4" t="str">
        <v>Masvingo</v>
      </c>
      <c r="BW664" s="4" t="str">
        <v>Masvingo</v>
      </c>
      <c r="BX664" s="4" t="str">
        <v>Masvingo</v>
      </c>
      <c r="BY664" s="4" t="str">
        <v>Masvingo</v>
      </c>
      <c r="BZ664" s="4" t="str">
        <v>Masvingo</v>
      </c>
      <c r="CA664" s="4" t="str">
        <v>Masvingo</v>
      </c>
      <c r="CB664" s="4" t="str">
        <v>Masvingo</v>
      </c>
      <c r="CC664" s="4" t="str">
        <v>Masvingo</v>
      </c>
      <c r="CD664" s="4" t="str">
        <v>Masvingo</v>
      </c>
      <c r="CE664" s="4" t="str">
        <v>Masvingo</v>
      </c>
      <c r="CF664" s="4" t="str">
        <v>Masvingo</v>
      </c>
      <c r="CG664" s="4" t="str">
        <v>Masvingo</v>
      </c>
      <c r="CH664" s="4" t="str">
        <v>Masvingo</v>
      </c>
      <c r="CJ664" s="4" t="str">
        <v>Masvingo</v>
      </c>
      <c r="CK664" s="4" t="str">
        <v>Masvingo</v>
      </c>
      <c r="CL664" s="4" t="str">
        <v>Masvingo</v>
      </c>
      <c r="CM664" s="4" t="str">
        <v>Masvingo</v>
      </c>
      <c r="CN664" s="4" t="str">
        <v>Masvingo</v>
      </c>
      <c r="CO664" s="4" t="str">
        <v>Masvingo</v>
      </c>
      <c r="CP664" s="4" t="str">
        <v>Masvingo</v>
      </c>
      <c r="CQ664" s="4" t="str">
        <v>Masvingo</v>
      </c>
      <c r="CR664" s="4" t="str">
        <v>Masvingo</v>
      </c>
      <c r="CS664" s="4" t="str">
        <v>Masvingo</v>
      </c>
      <c r="CT664" s="4" t="str">
        <v>Masvingo</v>
      </c>
      <c r="CU664" s="4" t="str">
        <v>Masvingo</v>
      </c>
      <c r="CV664" s="4" t="str">
        <v>Masvingo</v>
      </c>
      <c r="CW664" s="4" t="str">
        <v>Masvingo</v>
      </c>
      <c r="CX664" s="4" t="str">
        <v>Masvingo</v>
      </c>
      <c r="CY664" s="4" t="str">
        <v>Masvingo</v>
      </c>
      <c r="CZ664" s="4" t="str">
        <v>Masvingo</v>
      </c>
      <c r="DA664" s="4" t="str">
        <v>Masvingo</v>
      </c>
      <c r="DB664" s="4" t="str">
        <v>Masvingo</v>
      </c>
      <c r="DC664" s="4" t="str">
        <v>Masvingo</v>
      </c>
      <c r="DD664" s="4" t="str">
        <v>Masvingo</v>
      </c>
      <c r="DE664" s="4" t="str">
        <v>Masvingo</v>
      </c>
      <c r="DF664" s="4" t="str">
        <v>Masvingo</v>
      </c>
      <c r="DG664" s="4" t="str">
        <v>Masvingo</v>
      </c>
      <c r="DH664" s="4" t="str">
        <v>Masvingo</v>
      </c>
      <c r="DI664" s="4" t="str">
        <v>Masvingo</v>
      </c>
      <c r="DJ664" s="4" t="str">
        <v>Masvingo</v>
      </c>
      <c r="DK664" s="4" t="str">
        <v>Masvingo</v>
      </c>
      <c r="DL664" s="4" t="str">
        <v>Masvingo</v>
      </c>
      <c r="DM664" s="4" t="str">
        <v>Masvingo</v>
      </c>
      <c r="DN664" s="4" t="str">
        <v>Masvingo</v>
      </c>
      <c r="DO664" s="4" t="str">
        <v>Masvingo</v>
      </c>
      <c r="DP664" s="4" t="str">
        <v>Masvingo</v>
      </c>
    </row>
    <row r="665" spans="1:120" x14ac:dyDescent="0.35">
      <c r="A665" s="4">
        <v>7.4166699999999999</v>
      </c>
      <c r="B665" s="4">
        <v>5.8666700000000001</v>
      </c>
      <c r="C665" s="4" t="s">
        <v>251</v>
      </c>
      <c r="D665" s="4" t="s">
        <v>130</v>
      </c>
      <c r="E665" s="4" t="s">
        <v>850</v>
      </c>
      <c r="F665" s="4">
        <v>917</v>
      </c>
      <c r="G665" s="4" t="str">
        <f t="shared" si="10"/>
        <v>Nigeria-Ibadan</v>
      </c>
      <c r="BA665" s="4" t="str">
        <v>Mata</v>
      </c>
      <c r="BB665" s="4" t="str">
        <v>Mata</v>
      </c>
      <c r="BC665" s="4" t="str">
        <v>Mata</v>
      </c>
      <c r="BD665" s="4" t="str">
        <v>Mata</v>
      </c>
      <c r="BE665" s="4" t="str">
        <v>Mata</v>
      </c>
      <c r="BF665" s="4" t="str">
        <v>Mata</v>
      </c>
      <c r="BG665" s="4" t="str">
        <v>Mata</v>
      </c>
      <c r="BH665" s="4" t="str">
        <v>Mata</v>
      </c>
      <c r="BI665" s="4" t="str">
        <v>Mata</v>
      </c>
      <c r="BJ665" s="4" t="str">
        <v>Mata</v>
      </c>
      <c r="BK665" s="4" t="str">
        <v>Mata</v>
      </c>
      <c r="BL665" s="4" t="str">
        <v>Mata</v>
      </c>
      <c r="BM665" s="4" t="str">
        <v>Mata</v>
      </c>
      <c r="BN665" s="4" t="str">
        <v>Mata</v>
      </c>
      <c r="BO665" s="4" t="str">
        <v>Mata</v>
      </c>
      <c r="BP665" s="4" t="str">
        <v>Mata</v>
      </c>
      <c r="BQ665" s="4" t="str">
        <v>Mata</v>
      </c>
      <c r="BR665" s="4" t="str">
        <v>Mata</v>
      </c>
      <c r="BS665" s="4" t="str">
        <v>Mata</v>
      </c>
      <c r="BT665" s="4" t="str">
        <v>Mata</v>
      </c>
      <c r="BU665" s="4" t="str">
        <v>Mata</v>
      </c>
      <c r="BV665" s="4" t="str">
        <v>Mata</v>
      </c>
      <c r="BW665" s="4" t="str">
        <v>Mata</v>
      </c>
      <c r="BX665" s="4" t="str">
        <v>Mata</v>
      </c>
      <c r="BY665" s="4" t="str">
        <v>Mata</v>
      </c>
      <c r="BZ665" s="4" t="str">
        <v>Mata</v>
      </c>
      <c r="CA665" s="4" t="str">
        <v>Mata</v>
      </c>
      <c r="CB665" s="4" t="str">
        <v>Mata</v>
      </c>
      <c r="CC665" s="4" t="str">
        <v>Mata</v>
      </c>
      <c r="CD665" s="4" t="str">
        <v>Mata</v>
      </c>
      <c r="CE665" s="4" t="str">
        <v>Mata</v>
      </c>
      <c r="CF665" s="4" t="str">
        <v>Mata</v>
      </c>
      <c r="CG665" s="4" t="str">
        <v>Mata</v>
      </c>
      <c r="CH665" s="4" t="str">
        <v>Mata</v>
      </c>
      <c r="CJ665" s="4" t="str">
        <v>Mata</v>
      </c>
      <c r="CK665" s="4" t="str">
        <v>Mata</v>
      </c>
      <c r="CL665" s="4" t="str">
        <v>Mata</v>
      </c>
      <c r="CM665" s="4" t="str">
        <v>Mata</v>
      </c>
      <c r="CN665" s="4" t="str">
        <v>Mata</v>
      </c>
      <c r="CO665" s="4" t="str">
        <v>Mata</v>
      </c>
      <c r="CP665" s="4" t="str">
        <v>Mata</v>
      </c>
      <c r="CQ665" s="4" t="str">
        <v>Mata</v>
      </c>
      <c r="CR665" s="4" t="str">
        <v>Mata</v>
      </c>
      <c r="CS665" s="4" t="str">
        <v>Mata</v>
      </c>
      <c r="CT665" s="4" t="str">
        <v>Mata</v>
      </c>
      <c r="CU665" s="4" t="str">
        <v>Mata</v>
      </c>
      <c r="CV665" s="4" t="str">
        <v>Mata</v>
      </c>
      <c r="CW665" s="4" t="str">
        <v>Mata</v>
      </c>
      <c r="CX665" s="4" t="str">
        <v>Mata</v>
      </c>
      <c r="CY665" s="4" t="str">
        <v>Mata</v>
      </c>
      <c r="CZ665" s="4" t="str">
        <v>Mata</v>
      </c>
      <c r="DA665" s="4" t="str">
        <v>Mata</v>
      </c>
      <c r="DB665" s="4" t="str">
        <v>Mata</v>
      </c>
      <c r="DC665" s="4" t="str">
        <v>Mata</v>
      </c>
      <c r="DD665" s="4" t="str">
        <v>Mata</v>
      </c>
      <c r="DE665" s="4" t="str">
        <v>Mata</v>
      </c>
      <c r="DF665" s="4" t="str">
        <v>Mata</v>
      </c>
      <c r="DG665" s="4" t="str">
        <v>Mata</v>
      </c>
      <c r="DH665" s="4" t="str">
        <v>Mata</v>
      </c>
      <c r="DI665" s="4" t="str">
        <v>Mata</v>
      </c>
      <c r="DJ665" s="4" t="str">
        <v>Mata</v>
      </c>
      <c r="DK665" s="4" t="str">
        <v>Mata</v>
      </c>
      <c r="DL665" s="4" t="str">
        <v>Mata</v>
      </c>
      <c r="DM665" s="4" t="str">
        <v>Mata</v>
      </c>
      <c r="DN665" s="4" t="str">
        <v>Mata</v>
      </c>
      <c r="DO665" s="4" t="str">
        <v>Mata</v>
      </c>
      <c r="DP665" s="4" t="str">
        <v>Mata</v>
      </c>
    </row>
    <row r="666" spans="1:120" x14ac:dyDescent="0.35">
      <c r="A666" s="4">
        <v>7.36</v>
      </c>
      <c r="B666" s="4">
        <v>3.9</v>
      </c>
      <c r="C666" s="4" t="s">
        <v>251</v>
      </c>
      <c r="D666" s="4" t="s">
        <v>130</v>
      </c>
      <c r="E666" s="4" t="s">
        <v>851</v>
      </c>
      <c r="F666" s="4">
        <v>550</v>
      </c>
      <c r="G666" s="4" t="str">
        <f t="shared" si="10"/>
        <v>Nigeria-Ibadan (private fish farm)</v>
      </c>
      <c r="BA666" s="4" t="str">
        <v>Matanda</v>
      </c>
      <c r="BB666" s="4" t="str">
        <v>Matanda</v>
      </c>
      <c r="BC666" s="4" t="str">
        <v>Matanda</v>
      </c>
      <c r="BD666" s="4" t="str">
        <v>Matanda</v>
      </c>
      <c r="BE666" s="4" t="str">
        <v>Matanda</v>
      </c>
      <c r="BF666" s="4" t="str">
        <v>Matanda</v>
      </c>
      <c r="BG666" s="4" t="str">
        <v>Matanda</v>
      </c>
      <c r="BH666" s="4" t="str">
        <v>Matanda</v>
      </c>
      <c r="BI666" s="4" t="str">
        <v>Matanda</v>
      </c>
      <c r="BJ666" s="4" t="str">
        <v>Matanda</v>
      </c>
      <c r="BK666" s="4" t="str">
        <v>Matanda</v>
      </c>
      <c r="BL666" s="4" t="str">
        <v>Matanda</v>
      </c>
      <c r="BM666" s="4" t="str">
        <v>Matanda</v>
      </c>
      <c r="BN666" s="4" t="str">
        <v>Matanda</v>
      </c>
      <c r="BO666" s="4" t="str">
        <v>Matanda</v>
      </c>
      <c r="BP666" s="4" t="str">
        <v>Matanda</v>
      </c>
      <c r="BQ666" s="4" t="str">
        <v>Matanda</v>
      </c>
      <c r="BR666" s="4" t="str">
        <v>Matanda</v>
      </c>
      <c r="BS666" s="4" t="str">
        <v>Matanda</v>
      </c>
      <c r="BT666" s="4" t="str">
        <v>Matanda</v>
      </c>
      <c r="BU666" s="4" t="str">
        <v>Matanda</v>
      </c>
      <c r="BV666" s="4" t="str">
        <v>Matanda</v>
      </c>
      <c r="BW666" s="4" t="str">
        <v>Matanda</v>
      </c>
      <c r="BX666" s="4" t="str">
        <v>Matanda</v>
      </c>
      <c r="BY666" s="4" t="str">
        <v>Matanda</v>
      </c>
      <c r="BZ666" s="4" t="str">
        <v>Matanda</v>
      </c>
      <c r="CA666" s="4" t="str">
        <v>Matanda</v>
      </c>
      <c r="CB666" s="4" t="str">
        <v>Matanda</v>
      </c>
      <c r="CC666" s="4" t="str">
        <v>Matanda</v>
      </c>
      <c r="CD666" s="4" t="str">
        <v>Matanda</v>
      </c>
      <c r="CE666" s="4" t="str">
        <v>Matanda</v>
      </c>
      <c r="CF666" s="4" t="str">
        <v>Matanda</v>
      </c>
      <c r="CG666" s="4" t="str">
        <v>Matanda</v>
      </c>
      <c r="CH666" s="4" t="str">
        <v>Matanda</v>
      </c>
      <c r="CJ666" s="4" t="str">
        <v>Matanda</v>
      </c>
      <c r="CK666" s="4" t="str">
        <v>Matanda</v>
      </c>
      <c r="CL666" s="4" t="str">
        <v>Matanda</v>
      </c>
      <c r="CM666" s="4" t="str">
        <v>Matanda</v>
      </c>
      <c r="CN666" s="4" t="str">
        <v>Matanda</v>
      </c>
      <c r="CO666" s="4" t="str">
        <v>Matanda</v>
      </c>
      <c r="CP666" s="4" t="str">
        <v>Matanda</v>
      </c>
      <c r="CQ666" s="4" t="str">
        <v>Matanda</v>
      </c>
      <c r="CR666" s="4" t="str">
        <v>Matanda</v>
      </c>
      <c r="CS666" s="4" t="str">
        <v>Matanda</v>
      </c>
      <c r="CT666" s="4" t="str">
        <v>Matanda</v>
      </c>
      <c r="CU666" s="4" t="str">
        <v>Matanda</v>
      </c>
      <c r="CV666" s="4" t="str">
        <v>Matanda</v>
      </c>
      <c r="CW666" s="4" t="str">
        <v>Matanda</v>
      </c>
      <c r="CX666" s="4" t="str">
        <v>Matanda</v>
      </c>
      <c r="CY666" s="4" t="str">
        <v>Matanda</v>
      </c>
      <c r="CZ666" s="4" t="str">
        <v>Matanda</v>
      </c>
      <c r="DA666" s="4" t="str">
        <v>Matanda</v>
      </c>
      <c r="DB666" s="4" t="str">
        <v>Matanda</v>
      </c>
      <c r="DC666" s="4" t="str">
        <v>Matanda</v>
      </c>
      <c r="DD666" s="4" t="str">
        <v>Matanda</v>
      </c>
      <c r="DE666" s="4" t="str">
        <v>Matanda</v>
      </c>
      <c r="DF666" s="4" t="str">
        <v>Matanda</v>
      </c>
      <c r="DG666" s="4" t="str">
        <v>Matanda</v>
      </c>
      <c r="DH666" s="4" t="str">
        <v>Matanda</v>
      </c>
      <c r="DI666" s="4" t="str">
        <v>Matanda</v>
      </c>
      <c r="DJ666" s="4" t="str">
        <v>Matanda</v>
      </c>
      <c r="DK666" s="4" t="str">
        <v>Matanda</v>
      </c>
      <c r="DL666" s="4" t="str">
        <v>Matanda</v>
      </c>
      <c r="DM666" s="4" t="str">
        <v>Matanda</v>
      </c>
      <c r="DN666" s="4" t="str">
        <v>Matanda</v>
      </c>
      <c r="DO666" s="4" t="str">
        <v>Matanda</v>
      </c>
      <c r="DP666" s="4" t="str">
        <v>Matanda</v>
      </c>
    </row>
    <row r="667" spans="1:120" x14ac:dyDescent="0.35">
      <c r="A667" s="4">
        <v>7.4050000000000002</v>
      </c>
      <c r="B667" s="4">
        <v>3.8490000000000002</v>
      </c>
      <c r="C667" s="4" t="s">
        <v>251</v>
      </c>
      <c r="D667" s="4" t="s">
        <v>138</v>
      </c>
      <c r="E667" s="4" t="s">
        <v>852</v>
      </c>
      <c r="F667" s="4">
        <v>250</v>
      </c>
      <c r="G667" s="4" t="str">
        <f t="shared" si="10"/>
        <v>Nigeria-Idi-Ishin</v>
      </c>
      <c r="BA667" s="4" t="str">
        <v>Matandika, Machinga</v>
      </c>
      <c r="BB667" s="4" t="str">
        <v>Matandika, Machinga</v>
      </c>
      <c r="BC667" s="4" t="str">
        <v>Matandika, Machinga</v>
      </c>
      <c r="BD667" s="4" t="str">
        <v>Matandika, Machinga</v>
      </c>
      <c r="BE667" s="4" t="str">
        <v>Matandika, Machinga</v>
      </c>
      <c r="BF667" s="4" t="str">
        <v>Matandika, Machinga</v>
      </c>
      <c r="BG667" s="4" t="str">
        <v>Matandika, Machinga</v>
      </c>
      <c r="BH667" s="4" t="str">
        <v>Matandika, Machinga</v>
      </c>
      <c r="BI667" s="4" t="str">
        <v>Matandika, Machinga</v>
      </c>
      <c r="BJ667" s="4" t="str">
        <v>Matandika, Machinga</v>
      </c>
      <c r="BK667" s="4" t="str">
        <v>Matandika, Machinga</v>
      </c>
      <c r="BL667" s="4" t="str">
        <v>Matandika, Machinga</v>
      </c>
      <c r="BM667" s="4" t="str">
        <v>Matandika, Machinga</v>
      </c>
      <c r="BN667" s="4" t="str">
        <v>Matandika, Machinga</v>
      </c>
      <c r="BO667" s="4" t="str">
        <v>Matandika, Machinga</v>
      </c>
      <c r="BP667" s="4" t="str">
        <v>Matandika, Machinga</v>
      </c>
      <c r="BQ667" s="4" t="str">
        <v>Matandika, Machinga</v>
      </c>
      <c r="BR667" s="4" t="str">
        <v>Matandika, Machinga</v>
      </c>
      <c r="BS667" s="4" t="str">
        <v>Matandika, Machinga</v>
      </c>
      <c r="BT667" s="4" t="str">
        <v>Matandika, Machinga</v>
      </c>
      <c r="BU667" s="4" t="str">
        <v>Matandika, Machinga</v>
      </c>
      <c r="BV667" s="4" t="str">
        <v>Matandika, Machinga</v>
      </c>
      <c r="BW667" s="4" t="str">
        <v>Matandika, Machinga</v>
      </c>
      <c r="BX667" s="4" t="str">
        <v>Matandika, Machinga</v>
      </c>
      <c r="BY667" s="4" t="str">
        <v>Matandika, Machinga</v>
      </c>
      <c r="BZ667" s="4" t="str">
        <v>Matandika, Machinga</v>
      </c>
      <c r="CA667" s="4" t="str">
        <v>Matandika, Machinga</v>
      </c>
      <c r="CB667" s="4" t="str">
        <v>Matandika, Machinga</v>
      </c>
      <c r="CC667" s="4" t="str">
        <v>Matandika, Machinga</v>
      </c>
      <c r="CD667" s="4" t="str">
        <v>Matandika, Machinga</v>
      </c>
      <c r="CE667" s="4" t="str">
        <v>Matandika, Machinga</v>
      </c>
      <c r="CF667" s="4" t="str">
        <v>Matandika, Machinga</v>
      </c>
      <c r="CG667" s="4" t="str">
        <v>Matandika, Machinga</v>
      </c>
      <c r="CH667" s="4" t="str">
        <v>Matandika, Machinga</v>
      </c>
      <c r="CJ667" s="4" t="str">
        <v>Matandika, Machinga</v>
      </c>
      <c r="CK667" s="4" t="str">
        <v>Matandika, Machinga</v>
      </c>
      <c r="CL667" s="4" t="str">
        <v>Matandika, Machinga</v>
      </c>
      <c r="CM667" s="4" t="str">
        <v>Matandika, Machinga</v>
      </c>
      <c r="CN667" s="4" t="str">
        <v>Matandika, Machinga</v>
      </c>
      <c r="CO667" s="4" t="str">
        <v>Matandika, Machinga</v>
      </c>
      <c r="CP667" s="4" t="str">
        <v>Matandika, Machinga</v>
      </c>
      <c r="CQ667" s="4" t="str">
        <v>Matandika, Machinga</v>
      </c>
      <c r="CR667" s="4" t="str">
        <v>Matandika, Machinga</v>
      </c>
      <c r="CS667" s="4" t="str">
        <v>Matandika, Machinga</v>
      </c>
      <c r="CT667" s="4" t="str">
        <v>Matandika, Machinga</v>
      </c>
      <c r="CU667" s="4" t="str">
        <v>Matandika, Machinga</v>
      </c>
      <c r="CV667" s="4" t="str">
        <v>Matandika, Machinga</v>
      </c>
      <c r="CW667" s="4" t="str">
        <v>Matandika, Machinga</v>
      </c>
      <c r="CX667" s="4" t="str">
        <v>Matandika, Machinga</v>
      </c>
      <c r="CY667" s="4" t="str">
        <v>Matandika, Machinga</v>
      </c>
      <c r="CZ667" s="4" t="str">
        <v>Matandika, Machinga</v>
      </c>
      <c r="DA667" s="4" t="str">
        <v>Matandika, Machinga</v>
      </c>
      <c r="DB667" s="4" t="str">
        <v>Matandika, Machinga</v>
      </c>
      <c r="DC667" s="4" t="str">
        <v>Matandika, Machinga</v>
      </c>
      <c r="DD667" s="4" t="str">
        <v>Matandika, Machinga</v>
      </c>
      <c r="DE667" s="4" t="str">
        <v>Matandika, Machinga</v>
      </c>
      <c r="DF667" s="4" t="str">
        <v>Matandika, Machinga</v>
      </c>
      <c r="DG667" s="4" t="str">
        <v>Matandika, Machinga</v>
      </c>
      <c r="DH667" s="4" t="str">
        <v>Matandika, Machinga</v>
      </c>
      <c r="DI667" s="4" t="str">
        <v>Matandika, Machinga</v>
      </c>
      <c r="DJ667" s="4" t="str">
        <v>Matandika, Machinga</v>
      </c>
      <c r="DK667" s="4" t="str">
        <v>Matandika, Machinga</v>
      </c>
      <c r="DL667" s="4" t="str">
        <v>Matandika, Machinga</v>
      </c>
      <c r="DM667" s="4" t="str">
        <v>Matandika, Machinga</v>
      </c>
      <c r="DN667" s="4" t="str">
        <v>Matandika, Machinga</v>
      </c>
      <c r="DO667" s="4" t="str">
        <v>Matandika, Machinga</v>
      </c>
      <c r="DP667" s="4" t="str">
        <v>Matandika, Machinga</v>
      </c>
    </row>
    <row r="668" spans="1:120" x14ac:dyDescent="0.35">
      <c r="A668" s="4">
        <v>7.9074999999999998</v>
      </c>
      <c r="B668" s="4">
        <v>6.5783300000000002</v>
      </c>
      <c r="C668" s="4" t="s">
        <v>251</v>
      </c>
      <c r="D668" s="4" t="s">
        <v>130</v>
      </c>
      <c r="E668" s="4" t="s">
        <v>853</v>
      </c>
      <c r="F668" s="4">
        <v>250</v>
      </c>
      <c r="G668" s="4" t="str">
        <f t="shared" si="10"/>
        <v>Nigeria-Igalaland</v>
      </c>
      <c r="BA668" s="4" t="str">
        <v>Matanga Twani</v>
      </c>
      <c r="BB668" s="4" t="str">
        <v>Matanga Twani</v>
      </c>
      <c r="BC668" s="4" t="str">
        <v>Matanga Twani</v>
      </c>
      <c r="BD668" s="4" t="str">
        <v>Matanga Twani</v>
      </c>
      <c r="BE668" s="4" t="str">
        <v>Matanga Twani</v>
      </c>
      <c r="BF668" s="4" t="str">
        <v>Matanga Twani</v>
      </c>
      <c r="BG668" s="4" t="str">
        <v>Matanga Twani</v>
      </c>
      <c r="BH668" s="4" t="str">
        <v>Matanga Twani</v>
      </c>
      <c r="BI668" s="4" t="str">
        <v>Matanga Twani</v>
      </c>
      <c r="BJ668" s="4" t="str">
        <v>Matanga Twani</v>
      </c>
      <c r="BK668" s="4" t="str">
        <v>Matanga Twani</v>
      </c>
      <c r="BL668" s="4" t="str">
        <v>Matanga Twani</v>
      </c>
      <c r="BM668" s="4" t="str">
        <v>Matanga Twani</v>
      </c>
      <c r="BN668" s="4" t="str">
        <v>Matanga Twani</v>
      </c>
      <c r="BO668" s="4" t="str">
        <v>Matanga Twani</v>
      </c>
      <c r="BP668" s="4" t="str">
        <v>Matanga Twani</v>
      </c>
      <c r="BQ668" s="4" t="str">
        <v>Matanga Twani</v>
      </c>
      <c r="BR668" s="4" t="str">
        <v>Matanga Twani</v>
      </c>
      <c r="BS668" s="4" t="str">
        <v>Matanga Twani</v>
      </c>
      <c r="BT668" s="4" t="str">
        <v>Matanga Twani</v>
      </c>
      <c r="BU668" s="4" t="str">
        <v>Matanga Twani</v>
      </c>
      <c r="BV668" s="4" t="str">
        <v>Matanga Twani</v>
      </c>
      <c r="BW668" s="4" t="str">
        <v>Matanga Twani</v>
      </c>
      <c r="BX668" s="4" t="str">
        <v>Matanga Twani</v>
      </c>
      <c r="BY668" s="4" t="str">
        <v>Matanga Twani</v>
      </c>
      <c r="BZ668" s="4" t="str">
        <v>Matanga Twani</v>
      </c>
      <c r="CA668" s="4" t="str">
        <v>Matanga Twani</v>
      </c>
      <c r="CB668" s="4" t="str">
        <v>Matanga Twani</v>
      </c>
      <c r="CC668" s="4" t="str">
        <v>Matanga Twani</v>
      </c>
      <c r="CD668" s="4" t="str">
        <v>Matanga Twani</v>
      </c>
      <c r="CE668" s="4" t="str">
        <v>Matanga Twani</v>
      </c>
      <c r="CF668" s="4" t="str">
        <v>Matanga Twani</v>
      </c>
      <c r="CG668" s="4" t="str">
        <v>Matanga Twani</v>
      </c>
      <c r="CH668" s="4" t="str">
        <v>Matanga Twani</v>
      </c>
      <c r="CJ668" s="4" t="str">
        <v>Matanga Twani</v>
      </c>
      <c r="CK668" s="4" t="str">
        <v>Matanga Twani</v>
      </c>
      <c r="CL668" s="4" t="str">
        <v>Matanga Twani</v>
      </c>
      <c r="CM668" s="4" t="str">
        <v>Matanga Twani</v>
      </c>
      <c r="CN668" s="4" t="str">
        <v>Matanga Twani</v>
      </c>
      <c r="CO668" s="4" t="str">
        <v>Matanga Twani</v>
      </c>
      <c r="CP668" s="4" t="str">
        <v>Matanga Twani</v>
      </c>
      <c r="CQ668" s="4" t="str">
        <v>Matanga Twani</v>
      </c>
      <c r="CR668" s="4" t="str">
        <v>Matanga Twani</v>
      </c>
      <c r="CS668" s="4" t="str">
        <v>Matanga Twani</v>
      </c>
      <c r="CT668" s="4" t="str">
        <v>Matanga Twani</v>
      </c>
      <c r="CU668" s="4" t="str">
        <v>Matanga Twani</v>
      </c>
      <c r="CV668" s="4" t="str">
        <v>Matanga Twani</v>
      </c>
      <c r="CW668" s="4" t="str">
        <v>Matanga Twani</v>
      </c>
      <c r="CX668" s="4" t="str">
        <v>Matanga Twani</v>
      </c>
      <c r="CY668" s="4" t="str">
        <v>Matanga Twani</v>
      </c>
      <c r="CZ668" s="4" t="str">
        <v>Matanga Twani</v>
      </c>
      <c r="DA668" s="4" t="str">
        <v>Matanga Twani</v>
      </c>
      <c r="DB668" s="4" t="str">
        <v>Matanga Twani</v>
      </c>
      <c r="DC668" s="4" t="str">
        <v>Matanga Twani</v>
      </c>
      <c r="DD668" s="4" t="str">
        <v>Matanga Twani</v>
      </c>
      <c r="DE668" s="4" t="str">
        <v>Matanga Twani</v>
      </c>
      <c r="DF668" s="4" t="str">
        <v>Matanga Twani</v>
      </c>
      <c r="DG668" s="4" t="str">
        <v>Matanga Twani</v>
      </c>
      <c r="DH668" s="4" t="str">
        <v>Matanga Twani</v>
      </c>
      <c r="DI668" s="4" t="str">
        <v>Matanga Twani</v>
      </c>
      <c r="DJ668" s="4" t="str">
        <v>Matanga Twani</v>
      </c>
      <c r="DK668" s="4" t="str">
        <v>Matanga Twani</v>
      </c>
      <c r="DL668" s="4" t="str">
        <v>Matanga Twani</v>
      </c>
      <c r="DM668" s="4" t="str">
        <v>Matanga Twani</v>
      </c>
      <c r="DN668" s="4" t="str">
        <v>Matanga Twani</v>
      </c>
      <c r="DO668" s="4" t="str">
        <v>Matanga Twani</v>
      </c>
      <c r="DP668" s="4" t="str">
        <v>Matanga Twani</v>
      </c>
    </row>
    <row r="669" spans="1:120" x14ac:dyDescent="0.35">
      <c r="A669" s="4">
        <v>6.39</v>
      </c>
      <c r="B669" s="4">
        <v>6.9447200000000002</v>
      </c>
      <c r="C669" s="4" t="s">
        <v>251</v>
      </c>
      <c r="D669" s="4" t="s">
        <v>138</v>
      </c>
      <c r="E669" s="4" t="s">
        <v>854</v>
      </c>
      <c r="F669" s="4">
        <v>1500</v>
      </c>
      <c r="G669" s="4" t="str">
        <f t="shared" si="10"/>
        <v>Nigeria-Igbariam</v>
      </c>
      <c r="BA669" s="4" t="str">
        <v>Matanya</v>
      </c>
      <c r="BB669" s="4" t="str">
        <v>Matanya</v>
      </c>
      <c r="BC669" s="4" t="str">
        <v>Matanya</v>
      </c>
      <c r="BD669" s="4" t="str">
        <v>Matanya</v>
      </c>
      <c r="BE669" s="4" t="str">
        <v>Matanya</v>
      </c>
      <c r="BF669" s="4" t="str">
        <v>Matanya</v>
      </c>
      <c r="BG669" s="4" t="str">
        <v>Matanya</v>
      </c>
      <c r="BH669" s="4" t="str">
        <v>Matanya</v>
      </c>
      <c r="BI669" s="4" t="str">
        <v>Matanya</v>
      </c>
      <c r="BJ669" s="4" t="str">
        <v>Matanya</v>
      </c>
      <c r="BK669" s="4" t="str">
        <v>Matanya</v>
      </c>
      <c r="BL669" s="4" t="str">
        <v>Matanya</v>
      </c>
      <c r="BM669" s="4" t="str">
        <v>Matanya</v>
      </c>
      <c r="BN669" s="4" t="str">
        <v>Matanya</v>
      </c>
      <c r="BO669" s="4" t="str">
        <v>Matanya</v>
      </c>
      <c r="BP669" s="4" t="str">
        <v>Matanya</v>
      </c>
      <c r="BQ669" s="4" t="str">
        <v>Matanya</v>
      </c>
      <c r="BR669" s="4" t="str">
        <v>Matanya</v>
      </c>
      <c r="BS669" s="4" t="str">
        <v>Matanya</v>
      </c>
      <c r="BT669" s="4" t="str">
        <v>Matanya</v>
      </c>
      <c r="BU669" s="4" t="str">
        <v>Matanya</v>
      </c>
      <c r="BV669" s="4" t="str">
        <v>Matanya</v>
      </c>
      <c r="BW669" s="4" t="str">
        <v>Matanya</v>
      </c>
      <c r="BX669" s="4" t="str">
        <v>Matanya</v>
      </c>
      <c r="BY669" s="4" t="str">
        <v>Matanya</v>
      </c>
      <c r="BZ669" s="4" t="str">
        <v>Matanya</v>
      </c>
      <c r="CA669" s="4" t="str">
        <v>Matanya</v>
      </c>
      <c r="CB669" s="4" t="str">
        <v>Matanya</v>
      </c>
      <c r="CC669" s="4" t="str">
        <v>Matanya</v>
      </c>
      <c r="CD669" s="4" t="str">
        <v>Matanya</v>
      </c>
      <c r="CE669" s="4" t="str">
        <v>Matanya</v>
      </c>
      <c r="CF669" s="4" t="str">
        <v>Matanya</v>
      </c>
      <c r="CG669" s="4" t="str">
        <v>Matanya</v>
      </c>
      <c r="CH669" s="4" t="str">
        <v>Matanya</v>
      </c>
      <c r="CJ669" s="4" t="str">
        <v>Matanya</v>
      </c>
      <c r="CK669" s="4" t="str">
        <v>Matanya</v>
      </c>
      <c r="CL669" s="4" t="str">
        <v>Matanya</v>
      </c>
      <c r="CM669" s="4" t="str">
        <v>Matanya</v>
      </c>
      <c r="CN669" s="4" t="str">
        <v>Matanya</v>
      </c>
      <c r="CO669" s="4" t="str">
        <v>Matanya</v>
      </c>
      <c r="CP669" s="4" t="str">
        <v>Matanya</v>
      </c>
      <c r="CQ669" s="4" t="str">
        <v>Matanya</v>
      </c>
      <c r="CR669" s="4" t="str">
        <v>Matanya</v>
      </c>
      <c r="CS669" s="4" t="str">
        <v>Matanya</v>
      </c>
      <c r="CT669" s="4" t="str">
        <v>Matanya</v>
      </c>
      <c r="CU669" s="4" t="str">
        <v>Matanya</v>
      </c>
      <c r="CV669" s="4" t="str">
        <v>Matanya</v>
      </c>
      <c r="CW669" s="4" t="str">
        <v>Matanya</v>
      </c>
      <c r="CX669" s="4" t="str">
        <v>Matanya</v>
      </c>
      <c r="CY669" s="4" t="str">
        <v>Matanya</v>
      </c>
      <c r="CZ669" s="4" t="str">
        <v>Matanya</v>
      </c>
      <c r="DA669" s="4" t="str">
        <v>Matanya</v>
      </c>
      <c r="DB669" s="4" t="str">
        <v>Matanya</v>
      </c>
      <c r="DC669" s="4" t="str">
        <v>Matanya</v>
      </c>
      <c r="DD669" s="4" t="str">
        <v>Matanya</v>
      </c>
      <c r="DE669" s="4" t="str">
        <v>Matanya</v>
      </c>
      <c r="DF669" s="4" t="str">
        <v>Matanya</v>
      </c>
      <c r="DG669" s="4" t="str">
        <v>Matanya</v>
      </c>
      <c r="DH669" s="4" t="str">
        <v>Matanya</v>
      </c>
      <c r="DI669" s="4" t="str">
        <v>Matanya</v>
      </c>
      <c r="DJ669" s="4" t="str">
        <v>Matanya</v>
      </c>
      <c r="DK669" s="4" t="str">
        <v>Matanya</v>
      </c>
      <c r="DL669" s="4" t="str">
        <v>Matanya</v>
      </c>
      <c r="DM669" s="4" t="str">
        <v>Matanya</v>
      </c>
      <c r="DN669" s="4" t="str">
        <v>Matanya</v>
      </c>
      <c r="DO669" s="4" t="str">
        <v>Matanya</v>
      </c>
      <c r="DP669" s="4" t="str">
        <v>Matanya</v>
      </c>
    </row>
    <row r="670" spans="1:120" x14ac:dyDescent="0.35">
      <c r="A670" s="4">
        <v>7.4980000000000002</v>
      </c>
      <c r="B670" s="4">
        <v>3.903</v>
      </c>
      <c r="C670" s="4" t="s">
        <v>251</v>
      </c>
      <c r="D670" s="4" t="s">
        <v>138</v>
      </c>
      <c r="E670" s="4" t="s">
        <v>855</v>
      </c>
      <c r="F670" s="4">
        <v>1000</v>
      </c>
      <c r="G670" s="4" t="str">
        <f t="shared" si="10"/>
        <v>Nigeria-IITA, Ibadan</v>
      </c>
      <c r="BA670" s="4" t="str">
        <v>Matanya, Laikipia</v>
      </c>
      <c r="BB670" s="4" t="str">
        <v>Matanya, Laikipia</v>
      </c>
      <c r="BC670" s="4" t="str">
        <v>Matanya, Laikipia</v>
      </c>
      <c r="BD670" s="4" t="str">
        <v>Matanya, Laikipia</v>
      </c>
      <c r="BE670" s="4" t="str">
        <v>Matanya, Laikipia</v>
      </c>
      <c r="BF670" s="4" t="str">
        <v>Matanya, Laikipia</v>
      </c>
      <c r="BG670" s="4" t="str">
        <v>Matanya, Laikipia</v>
      </c>
      <c r="BH670" s="4" t="str">
        <v>Matanya, Laikipia</v>
      </c>
      <c r="BI670" s="4" t="str">
        <v>Matanya, Laikipia</v>
      </c>
      <c r="BJ670" s="4" t="str">
        <v>Matanya, Laikipia</v>
      </c>
      <c r="BK670" s="4" t="str">
        <v>Matanya, Laikipia</v>
      </c>
      <c r="BL670" s="4" t="str">
        <v>Matanya, Laikipia</v>
      </c>
      <c r="BM670" s="4" t="str">
        <v>Matanya, Laikipia</v>
      </c>
      <c r="BN670" s="4" t="str">
        <v>Matanya, Laikipia</v>
      </c>
      <c r="BO670" s="4" t="str">
        <v>Matanya, Laikipia</v>
      </c>
      <c r="BP670" s="4" t="str">
        <v>Matanya, Laikipia</v>
      </c>
      <c r="BQ670" s="4" t="str">
        <v>Matanya, Laikipia</v>
      </c>
      <c r="BR670" s="4" t="str">
        <v>Matanya, Laikipia</v>
      </c>
      <c r="BS670" s="4" t="str">
        <v>Matanya, Laikipia</v>
      </c>
      <c r="BT670" s="4" t="str">
        <v>Matanya, Laikipia</v>
      </c>
      <c r="BU670" s="4" t="str">
        <v>Matanya, Laikipia</v>
      </c>
      <c r="BV670" s="4" t="str">
        <v>Matanya, Laikipia</v>
      </c>
      <c r="BW670" s="4" t="str">
        <v>Matanya, Laikipia</v>
      </c>
      <c r="BX670" s="4" t="str">
        <v>Matanya, Laikipia</v>
      </c>
      <c r="BY670" s="4" t="str">
        <v>Matanya, Laikipia</v>
      </c>
      <c r="BZ670" s="4" t="str">
        <v>Matanya, Laikipia</v>
      </c>
      <c r="CA670" s="4" t="str">
        <v>Matanya, Laikipia</v>
      </c>
      <c r="CB670" s="4" t="str">
        <v>Matanya, Laikipia</v>
      </c>
      <c r="CC670" s="4" t="str">
        <v>Matanya, Laikipia</v>
      </c>
      <c r="CD670" s="4" t="str">
        <v>Matanya, Laikipia</v>
      </c>
      <c r="CE670" s="4" t="str">
        <v>Matanya, Laikipia</v>
      </c>
      <c r="CF670" s="4" t="str">
        <v>Matanya, Laikipia</v>
      </c>
      <c r="CG670" s="4" t="str">
        <v>Matanya, Laikipia</v>
      </c>
      <c r="CH670" s="4" t="str">
        <v>Matanya, Laikipia</v>
      </c>
      <c r="CJ670" s="4" t="str">
        <v>Matanya, Laikipia</v>
      </c>
      <c r="CK670" s="4" t="str">
        <v>Matanya, Laikipia</v>
      </c>
      <c r="CL670" s="4" t="str">
        <v>Matanya, Laikipia</v>
      </c>
      <c r="CM670" s="4" t="str">
        <v>Matanya, Laikipia</v>
      </c>
      <c r="CN670" s="4" t="str">
        <v>Matanya, Laikipia</v>
      </c>
      <c r="CO670" s="4" t="str">
        <v>Matanya, Laikipia</v>
      </c>
      <c r="CP670" s="4" t="str">
        <v>Matanya, Laikipia</v>
      </c>
      <c r="CQ670" s="4" t="str">
        <v>Matanya, Laikipia</v>
      </c>
      <c r="CR670" s="4" t="str">
        <v>Matanya, Laikipia</v>
      </c>
      <c r="CS670" s="4" t="str">
        <v>Matanya, Laikipia</v>
      </c>
      <c r="CT670" s="4" t="str">
        <v>Matanya, Laikipia</v>
      </c>
      <c r="CU670" s="4" t="str">
        <v>Matanya, Laikipia</v>
      </c>
      <c r="CV670" s="4" t="str">
        <v>Matanya, Laikipia</v>
      </c>
      <c r="CW670" s="4" t="str">
        <v>Matanya, Laikipia</v>
      </c>
      <c r="CX670" s="4" t="str">
        <v>Matanya, Laikipia</v>
      </c>
      <c r="CY670" s="4" t="str">
        <v>Matanya, Laikipia</v>
      </c>
      <c r="CZ670" s="4" t="str">
        <v>Matanya, Laikipia</v>
      </c>
      <c r="DA670" s="4" t="str">
        <v>Matanya, Laikipia</v>
      </c>
      <c r="DB670" s="4" t="str">
        <v>Matanya, Laikipia</v>
      </c>
      <c r="DC670" s="4" t="str">
        <v>Matanya, Laikipia</v>
      </c>
      <c r="DD670" s="4" t="str">
        <v>Matanya, Laikipia</v>
      </c>
      <c r="DE670" s="4" t="str">
        <v>Matanya, Laikipia</v>
      </c>
      <c r="DF670" s="4" t="str">
        <v>Matanya, Laikipia</v>
      </c>
      <c r="DG670" s="4" t="str">
        <v>Matanya, Laikipia</v>
      </c>
      <c r="DH670" s="4" t="str">
        <v>Matanya, Laikipia</v>
      </c>
      <c r="DI670" s="4" t="str">
        <v>Matanya, Laikipia</v>
      </c>
      <c r="DJ670" s="4" t="str">
        <v>Matanya, Laikipia</v>
      </c>
      <c r="DK670" s="4" t="str">
        <v>Matanya, Laikipia</v>
      </c>
      <c r="DL670" s="4" t="str">
        <v>Matanya, Laikipia</v>
      </c>
      <c r="DM670" s="4" t="str">
        <v>Matanya, Laikipia</v>
      </c>
      <c r="DN670" s="4" t="str">
        <v>Matanya, Laikipia</v>
      </c>
      <c r="DO670" s="4" t="str">
        <v>Matanya, Laikipia</v>
      </c>
      <c r="DP670" s="4" t="str">
        <v>Matanya, Laikipia</v>
      </c>
    </row>
    <row r="671" spans="1:120" x14ac:dyDescent="0.35">
      <c r="A671" s="4">
        <v>7.4980000000000002</v>
      </c>
      <c r="B671" s="4">
        <v>3.903</v>
      </c>
      <c r="C671" s="4" t="s">
        <v>251</v>
      </c>
      <c r="D671" s="4" t="s">
        <v>130</v>
      </c>
      <c r="E671" s="4" t="s">
        <v>855</v>
      </c>
      <c r="F671" s="4">
        <v>1000</v>
      </c>
      <c r="G671" s="4" t="str">
        <f t="shared" si="10"/>
        <v>Nigeria-IITA, Ibadan</v>
      </c>
      <c r="BA671" s="4" t="str">
        <v>Matayisa.Bundinyama</v>
      </c>
      <c r="BB671" s="4" t="str">
        <v>Matayisa.Bundinyama</v>
      </c>
      <c r="BC671" s="4" t="str">
        <v>Matayisa.Bundinyama</v>
      </c>
      <c r="BD671" s="4" t="str">
        <v>Matayisa.Bundinyama</v>
      </c>
      <c r="BE671" s="4" t="str">
        <v>Matayisa.Bundinyama</v>
      </c>
      <c r="BF671" s="4" t="str">
        <v>Matayisa.Bundinyama</v>
      </c>
      <c r="BG671" s="4" t="str">
        <v>Matayisa.Bundinyama</v>
      </c>
      <c r="BH671" s="4" t="str">
        <v>Matayisa.Bundinyama</v>
      </c>
      <c r="BI671" s="4" t="str">
        <v>Matayisa.Bundinyama</v>
      </c>
      <c r="BJ671" s="4" t="str">
        <v>Matayisa.Bundinyama</v>
      </c>
      <c r="BK671" s="4" t="str">
        <v>Matayisa.Bundinyama</v>
      </c>
      <c r="BL671" s="4" t="str">
        <v>Matayisa.Bundinyama</v>
      </c>
      <c r="BM671" s="4" t="str">
        <v>Matayisa.Bundinyama</v>
      </c>
      <c r="BN671" s="4" t="str">
        <v>Matayisa.Bundinyama</v>
      </c>
      <c r="BO671" s="4" t="str">
        <v>Matayisa.Bundinyama</v>
      </c>
      <c r="BP671" s="4" t="str">
        <v>Matayisa.Bundinyama</v>
      </c>
      <c r="BQ671" s="4" t="str">
        <v>Matayisa.Bundinyama</v>
      </c>
      <c r="BR671" s="4" t="str">
        <v>Matayisa.Bundinyama</v>
      </c>
      <c r="BS671" s="4" t="str">
        <v>Matayisa.Bundinyama</v>
      </c>
      <c r="BT671" s="4" t="str">
        <v>Matayisa.Bundinyama</v>
      </c>
      <c r="BU671" s="4" t="str">
        <v>Matayisa.Bundinyama</v>
      </c>
      <c r="BV671" s="4" t="str">
        <v>Matayisa.Bundinyama</v>
      </c>
      <c r="BW671" s="4" t="str">
        <v>Matayisa.Bundinyama</v>
      </c>
      <c r="BX671" s="4" t="str">
        <v>Matayisa.Bundinyama</v>
      </c>
      <c r="BY671" s="4" t="str">
        <v>Matayisa.Bundinyama</v>
      </c>
      <c r="BZ671" s="4" t="str">
        <v>Matayisa.Bundinyama</v>
      </c>
      <c r="CA671" s="4" t="str">
        <v>Matayisa.Bundinyama</v>
      </c>
      <c r="CB671" s="4" t="str">
        <v>Matayisa.Bundinyama</v>
      </c>
      <c r="CC671" s="4" t="str">
        <v>Matayisa.Bundinyama</v>
      </c>
      <c r="CD671" s="4" t="str">
        <v>Matayisa.Bundinyama</v>
      </c>
      <c r="CE671" s="4" t="str">
        <v>Matayisa.Bundinyama</v>
      </c>
      <c r="CF671" s="4" t="str">
        <v>Matayisa.Bundinyama</v>
      </c>
      <c r="CG671" s="4" t="str">
        <v>Matayisa.Bundinyama</v>
      </c>
      <c r="CH671" s="4" t="str">
        <v>Matayisa.Bundinyama</v>
      </c>
      <c r="CJ671" s="4" t="str">
        <v>Matayisa.Bundinyama</v>
      </c>
      <c r="CK671" s="4" t="str">
        <v>Matayisa.Bundinyama</v>
      </c>
      <c r="CL671" s="4" t="str">
        <v>Matayisa.Bundinyama</v>
      </c>
      <c r="CM671" s="4" t="str">
        <v>Matayisa.Bundinyama</v>
      </c>
      <c r="CN671" s="4" t="str">
        <v>Matayisa.Bundinyama</v>
      </c>
      <c r="CO671" s="4" t="str">
        <v>Matayisa.Bundinyama</v>
      </c>
      <c r="CP671" s="4" t="str">
        <v>Matayisa.Bundinyama</v>
      </c>
      <c r="CQ671" s="4" t="str">
        <v>Matayisa.Bundinyama</v>
      </c>
      <c r="CR671" s="4" t="str">
        <v>Matayisa.Bundinyama</v>
      </c>
      <c r="CS671" s="4" t="str">
        <v>Matayisa.Bundinyama</v>
      </c>
      <c r="CT671" s="4" t="str">
        <v>Matayisa.Bundinyama</v>
      </c>
      <c r="CU671" s="4" t="str">
        <v>Matayisa.Bundinyama</v>
      </c>
      <c r="CV671" s="4" t="str">
        <v>Matayisa.Bundinyama</v>
      </c>
      <c r="CW671" s="4" t="str">
        <v>Matayisa.Bundinyama</v>
      </c>
      <c r="CX671" s="4" t="str">
        <v>Matayisa.Bundinyama</v>
      </c>
      <c r="CY671" s="4" t="str">
        <v>Matayisa.Bundinyama</v>
      </c>
      <c r="CZ671" s="4" t="str">
        <v>Matayisa.Bundinyama</v>
      </c>
      <c r="DA671" s="4" t="str">
        <v>Matayisa.Bundinyama</v>
      </c>
      <c r="DB671" s="4" t="str">
        <v>Matayisa.Bundinyama</v>
      </c>
      <c r="DC671" s="4" t="str">
        <v>Matayisa.Bundinyama</v>
      </c>
      <c r="DD671" s="4" t="str">
        <v>Matayisa.Bundinyama</v>
      </c>
      <c r="DE671" s="4" t="str">
        <v>Matayisa.Bundinyama</v>
      </c>
      <c r="DF671" s="4" t="str">
        <v>Matayisa.Bundinyama</v>
      </c>
      <c r="DG671" s="4" t="str">
        <v>Matayisa.Bundinyama</v>
      </c>
      <c r="DH671" s="4" t="str">
        <v>Matayisa.Bundinyama</v>
      </c>
      <c r="DI671" s="4" t="str">
        <v>Matayisa.Bundinyama</v>
      </c>
      <c r="DJ671" s="4" t="str">
        <v>Matayisa.Bundinyama</v>
      </c>
      <c r="DK671" s="4" t="str">
        <v>Matayisa.Bundinyama</v>
      </c>
      <c r="DL671" s="4" t="str">
        <v>Matayisa.Bundinyama</v>
      </c>
      <c r="DM671" s="4" t="str">
        <v>Matayisa.Bundinyama</v>
      </c>
      <c r="DN671" s="4" t="str">
        <v>Matayisa.Bundinyama</v>
      </c>
      <c r="DO671" s="4" t="str">
        <v>Matayisa.Bundinyama</v>
      </c>
      <c r="DP671" s="4" t="str">
        <v>Matayisa.Bundinyama</v>
      </c>
    </row>
    <row r="672" spans="1:120" x14ac:dyDescent="0.35">
      <c r="A672" s="4">
        <v>12.141</v>
      </c>
      <c r="B672" s="4">
        <v>8.6684000000000001</v>
      </c>
      <c r="C672" s="4" t="s">
        <v>251</v>
      </c>
      <c r="D672" s="4" t="s">
        <v>138</v>
      </c>
      <c r="E672" s="4" t="s">
        <v>856</v>
      </c>
      <c r="F672" s="4">
        <v>400</v>
      </c>
      <c r="G672" s="4" t="str">
        <f t="shared" si="10"/>
        <v>Nigeria-IITA, Minjibir</v>
      </c>
      <c r="BA672" s="4" t="str">
        <v>Matayos, Busia</v>
      </c>
      <c r="BB672" s="4" t="str">
        <v>Matayos, Busia</v>
      </c>
      <c r="BC672" s="4" t="str">
        <v>Matayos, Busia</v>
      </c>
      <c r="BD672" s="4" t="str">
        <v>Matayos, Busia</v>
      </c>
      <c r="BE672" s="4" t="str">
        <v>Matayos, Busia</v>
      </c>
      <c r="BF672" s="4" t="str">
        <v>Matayos, Busia</v>
      </c>
      <c r="BG672" s="4" t="str">
        <v>Matayos, Busia</v>
      </c>
      <c r="BH672" s="4" t="str">
        <v>Matayos, Busia</v>
      </c>
      <c r="BI672" s="4" t="str">
        <v>Matayos, Busia</v>
      </c>
      <c r="BJ672" s="4" t="str">
        <v>Matayos, Busia</v>
      </c>
      <c r="BK672" s="4" t="str">
        <v>Matayos, Busia</v>
      </c>
      <c r="BL672" s="4" t="str">
        <v>Matayos, Busia</v>
      </c>
      <c r="BM672" s="4" t="str">
        <v>Matayos, Busia</v>
      </c>
      <c r="BN672" s="4" t="str">
        <v>Matayos, Busia</v>
      </c>
      <c r="BO672" s="4" t="str">
        <v>Matayos, Busia</v>
      </c>
      <c r="BP672" s="4" t="str">
        <v>Matayos, Busia</v>
      </c>
      <c r="BQ672" s="4" t="str">
        <v>Matayos, Busia</v>
      </c>
      <c r="BR672" s="4" t="str">
        <v>Matayos, Busia</v>
      </c>
      <c r="BS672" s="4" t="str">
        <v>Matayos, Busia</v>
      </c>
      <c r="BT672" s="4" t="str">
        <v>Matayos, Busia</v>
      </c>
      <c r="BU672" s="4" t="str">
        <v>Matayos, Busia</v>
      </c>
      <c r="BV672" s="4" t="str">
        <v>Matayos, Busia</v>
      </c>
      <c r="BW672" s="4" t="str">
        <v>Matayos, Busia</v>
      </c>
      <c r="BX672" s="4" t="str">
        <v>Matayos, Busia</v>
      </c>
      <c r="BY672" s="4" t="str">
        <v>Matayos, Busia</v>
      </c>
      <c r="BZ672" s="4" t="str">
        <v>Matayos, Busia</v>
      </c>
      <c r="CA672" s="4" t="str">
        <v>Matayos, Busia</v>
      </c>
      <c r="CB672" s="4" t="str">
        <v>Matayos, Busia</v>
      </c>
      <c r="CC672" s="4" t="str">
        <v>Matayos, Busia</v>
      </c>
      <c r="CD672" s="4" t="str">
        <v>Matayos, Busia</v>
      </c>
      <c r="CE672" s="4" t="str">
        <v>Matayos, Busia</v>
      </c>
      <c r="CF672" s="4" t="str">
        <v>Matayos, Busia</v>
      </c>
      <c r="CG672" s="4" t="str">
        <v>Matayos, Busia</v>
      </c>
      <c r="CH672" s="4" t="str">
        <v>Matayos, Busia</v>
      </c>
      <c r="CJ672" s="4" t="str">
        <v>Matayos, Busia</v>
      </c>
      <c r="CK672" s="4" t="str">
        <v>Matayos, Busia</v>
      </c>
      <c r="CL672" s="4" t="str">
        <v>Matayos, Busia</v>
      </c>
      <c r="CM672" s="4" t="str">
        <v>Matayos, Busia</v>
      </c>
      <c r="CN672" s="4" t="str">
        <v>Matayos, Busia</v>
      </c>
      <c r="CO672" s="4" t="str">
        <v>Matayos, Busia</v>
      </c>
      <c r="CP672" s="4" t="str">
        <v>Matayos, Busia</v>
      </c>
      <c r="CQ672" s="4" t="str">
        <v>Matayos, Busia</v>
      </c>
      <c r="CR672" s="4" t="str">
        <v>Matayos, Busia</v>
      </c>
      <c r="CS672" s="4" t="str">
        <v>Matayos, Busia</v>
      </c>
      <c r="CT672" s="4" t="str">
        <v>Matayos, Busia</v>
      </c>
      <c r="CU672" s="4" t="str">
        <v>Matayos, Busia</v>
      </c>
      <c r="CV672" s="4" t="str">
        <v>Matayos, Busia</v>
      </c>
      <c r="CW672" s="4" t="str">
        <v>Matayos, Busia</v>
      </c>
      <c r="CX672" s="4" t="str">
        <v>Matayos, Busia</v>
      </c>
      <c r="CY672" s="4" t="str">
        <v>Matayos, Busia</v>
      </c>
      <c r="CZ672" s="4" t="str">
        <v>Matayos, Busia</v>
      </c>
      <c r="DA672" s="4" t="str">
        <v>Matayos, Busia</v>
      </c>
      <c r="DB672" s="4" t="str">
        <v>Matayos, Busia</v>
      </c>
      <c r="DC672" s="4" t="str">
        <v>Matayos, Busia</v>
      </c>
      <c r="DD672" s="4" t="str">
        <v>Matayos, Busia</v>
      </c>
      <c r="DE672" s="4" t="str">
        <v>Matayos, Busia</v>
      </c>
      <c r="DF672" s="4" t="str">
        <v>Matayos, Busia</v>
      </c>
      <c r="DG672" s="4" t="str">
        <v>Matayos, Busia</v>
      </c>
      <c r="DH672" s="4" t="str">
        <v>Matayos, Busia</v>
      </c>
      <c r="DI672" s="4" t="str">
        <v>Matayos, Busia</v>
      </c>
      <c r="DJ672" s="4" t="str">
        <v>Matayos, Busia</v>
      </c>
      <c r="DK672" s="4" t="str">
        <v>Matayos, Busia</v>
      </c>
      <c r="DL672" s="4" t="str">
        <v>Matayos, Busia</v>
      </c>
      <c r="DM672" s="4" t="str">
        <v>Matayos, Busia</v>
      </c>
      <c r="DN672" s="4" t="str">
        <v>Matayos, Busia</v>
      </c>
      <c r="DO672" s="4" t="str">
        <v>Matayos, Busia</v>
      </c>
      <c r="DP672" s="4" t="str">
        <v>Matayos, Busia</v>
      </c>
    </row>
    <row r="673" spans="1:120" x14ac:dyDescent="0.35">
      <c r="A673" s="4">
        <v>4.7190000000000003</v>
      </c>
      <c r="B673" s="4">
        <v>7.1779999999999999</v>
      </c>
      <c r="C673" s="4" t="s">
        <v>251</v>
      </c>
      <c r="D673" s="4" t="s">
        <v>138</v>
      </c>
      <c r="E673" s="4" t="s">
        <v>857</v>
      </c>
      <c r="F673" s="4">
        <v>500</v>
      </c>
      <c r="G673" s="4" t="str">
        <f t="shared" si="10"/>
        <v>Nigeria-IITA, Onne</v>
      </c>
      <c r="BA673" s="4" t="str">
        <v>Mateur</v>
      </c>
      <c r="BB673" s="4" t="str">
        <v>Mateur</v>
      </c>
      <c r="BC673" s="4" t="str">
        <v>Mateur</v>
      </c>
      <c r="BD673" s="4" t="str">
        <v>Mateur</v>
      </c>
      <c r="BE673" s="4" t="str">
        <v>Mateur</v>
      </c>
      <c r="BF673" s="4" t="str">
        <v>Mateur</v>
      </c>
      <c r="BG673" s="4" t="str">
        <v>Mateur</v>
      </c>
      <c r="BH673" s="4" t="str">
        <v>Mateur</v>
      </c>
      <c r="BI673" s="4" t="str">
        <v>Mateur</v>
      </c>
      <c r="BJ673" s="4" t="str">
        <v>Mateur</v>
      </c>
      <c r="BK673" s="4" t="str">
        <v>Mateur</v>
      </c>
      <c r="BL673" s="4" t="str">
        <v>Mateur</v>
      </c>
      <c r="BM673" s="4" t="str">
        <v>Mateur</v>
      </c>
      <c r="BN673" s="4" t="str">
        <v>Mateur</v>
      </c>
      <c r="BO673" s="4" t="str">
        <v>Mateur</v>
      </c>
      <c r="BP673" s="4" t="str">
        <v>Mateur</v>
      </c>
      <c r="BQ673" s="4" t="str">
        <v>Mateur</v>
      </c>
      <c r="BR673" s="4" t="str">
        <v>Mateur</v>
      </c>
      <c r="BS673" s="4" t="str">
        <v>Mateur</v>
      </c>
      <c r="BT673" s="4" t="str">
        <v>Mateur</v>
      </c>
      <c r="BU673" s="4" t="str">
        <v>Mateur</v>
      </c>
      <c r="BV673" s="4" t="str">
        <v>Mateur</v>
      </c>
      <c r="BW673" s="4" t="str">
        <v>Mateur</v>
      </c>
      <c r="BX673" s="4" t="str">
        <v>Mateur</v>
      </c>
      <c r="BY673" s="4" t="str">
        <v>Mateur</v>
      </c>
      <c r="BZ673" s="4" t="str">
        <v>Mateur</v>
      </c>
      <c r="CA673" s="4" t="str">
        <v>Mateur</v>
      </c>
      <c r="CB673" s="4" t="str">
        <v>Mateur</v>
      </c>
      <c r="CC673" s="4" t="str">
        <v>Mateur</v>
      </c>
      <c r="CD673" s="4" t="str">
        <v>Mateur</v>
      </c>
      <c r="CE673" s="4" t="str">
        <v>Mateur</v>
      </c>
      <c r="CF673" s="4" t="str">
        <v>Mateur</v>
      </c>
      <c r="CG673" s="4" t="str">
        <v>Mateur</v>
      </c>
      <c r="CH673" s="4" t="str">
        <v>Mateur</v>
      </c>
      <c r="CJ673" s="4" t="str">
        <v>Mateur</v>
      </c>
      <c r="CK673" s="4" t="str">
        <v>Mateur</v>
      </c>
      <c r="CL673" s="4" t="str">
        <v>Mateur</v>
      </c>
      <c r="CM673" s="4" t="str">
        <v>Mateur</v>
      </c>
      <c r="CN673" s="4" t="str">
        <v>Mateur</v>
      </c>
      <c r="CO673" s="4" t="str">
        <v>Mateur</v>
      </c>
      <c r="CP673" s="4" t="str">
        <v>Mateur</v>
      </c>
      <c r="CQ673" s="4" t="str">
        <v>Mateur</v>
      </c>
      <c r="CR673" s="4" t="str">
        <v>Mateur</v>
      </c>
      <c r="CS673" s="4" t="str">
        <v>Mateur</v>
      </c>
      <c r="CT673" s="4" t="str">
        <v>Mateur</v>
      </c>
      <c r="CU673" s="4" t="str">
        <v>Mateur</v>
      </c>
      <c r="CV673" s="4" t="str">
        <v>Mateur</v>
      </c>
      <c r="CW673" s="4" t="str">
        <v>Mateur</v>
      </c>
      <c r="CX673" s="4" t="str">
        <v>Mateur</v>
      </c>
      <c r="CY673" s="4" t="str">
        <v>Mateur</v>
      </c>
      <c r="CZ673" s="4" t="str">
        <v>Mateur</v>
      </c>
      <c r="DA673" s="4" t="str">
        <v>Mateur</v>
      </c>
      <c r="DB673" s="4" t="str">
        <v>Mateur</v>
      </c>
      <c r="DC673" s="4" t="str">
        <v>Mateur</v>
      </c>
      <c r="DD673" s="4" t="str">
        <v>Mateur</v>
      </c>
      <c r="DE673" s="4" t="str">
        <v>Mateur</v>
      </c>
      <c r="DF673" s="4" t="str">
        <v>Mateur</v>
      </c>
      <c r="DG673" s="4" t="str">
        <v>Mateur</v>
      </c>
      <c r="DH673" s="4" t="str">
        <v>Mateur</v>
      </c>
      <c r="DI673" s="4" t="str">
        <v>Mateur</v>
      </c>
      <c r="DJ673" s="4" t="str">
        <v>Mateur</v>
      </c>
      <c r="DK673" s="4" t="str">
        <v>Mateur</v>
      </c>
      <c r="DL673" s="4" t="str">
        <v>Mateur</v>
      </c>
      <c r="DM673" s="4" t="str">
        <v>Mateur</v>
      </c>
      <c r="DN673" s="4" t="str">
        <v>Mateur</v>
      </c>
      <c r="DO673" s="4" t="str">
        <v>Mateur</v>
      </c>
      <c r="DP673" s="4" t="str">
        <v>Mateur</v>
      </c>
    </row>
    <row r="674" spans="1:120" x14ac:dyDescent="0.35">
      <c r="A674" s="4">
        <v>7.1</v>
      </c>
      <c r="B674" s="4">
        <v>5.0833300000000001</v>
      </c>
      <c r="C674" s="4" t="s">
        <v>251</v>
      </c>
      <c r="D674" s="4" t="s">
        <v>130</v>
      </c>
      <c r="E674" s="4" t="s">
        <v>858</v>
      </c>
      <c r="F674" s="4">
        <v>917</v>
      </c>
      <c r="G674" s="4" t="str">
        <f t="shared" si="10"/>
        <v>Nigeria-Ikole</v>
      </c>
      <c r="BA674" s="4" t="str">
        <v>Mathambi</v>
      </c>
      <c r="BB674" s="4" t="str">
        <v>Mathambi</v>
      </c>
      <c r="BC674" s="4" t="str">
        <v>Mathambi</v>
      </c>
      <c r="BD674" s="4" t="str">
        <v>Mathambi</v>
      </c>
      <c r="BE674" s="4" t="str">
        <v>Mathambi</v>
      </c>
      <c r="BF674" s="4" t="str">
        <v>Mathambi</v>
      </c>
      <c r="BG674" s="4" t="str">
        <v>Mathambi</v>
      </c>
      <c r="BH674" s="4" t="str">
        <v>Mathambi</v>
      </c>
      <c r="BI674" s="4" t="str">
        <v>Mathambi</v>
      </c>
      <c r="BJ674" s="4" t="str">
        <v>Mathambi</v>
      </c>
      <c r="BK674" s="4" t="str">
        <v>Mathambi</v>
      </c>
      <c r="BL674" s="4" t="str">
        <v>Mathambi</v>
      </c>
      <c r="BM674" s="4" t="str">
        <v>Mathambi</v>
      </c>
      <c r="BN674" s="4" t="str">
        <v>Mathambi</v>
      </c>
      <c r="BO674" s="4" t="str">
        <v>Mathambi</v>
      </c>
      <c r="BP674" s="4" t="str">
        <v>Mathambi</v>
      </c>
      <c r="BQ674" s="4" t="str">
        <v>Mathambi</v>
      </c>
      <c r="BR674" s="4" t="str">
        <v>Mathambi</v>
      </c>
      <c r="BS674" s="4" t="str">
        <v>Mathambi</v>
      </c>
      <c r="BT674" s="4" t="str">
        <v>Mathambi</v>
      </c>
      <c r="BU674" s="4" t="str">
        <v>Mathambi</v>
      </c>
      <c r="BV674" s="4" t="str">
        <v>Mathambi</v>
      </c>
      <c r="BW674" s="4" t="str">
        <v>Mathambi</v>
      </c>
      <c r="BX674" s="4" t="str">
        <v>Mathambi</v>
      </c>
      <c r="BY674" s="4" t="str">
        <v>Mathambi</v>
      </c>
      <c r="BZ674" s="4" t="str">
        <v>Mathambi</v>
      </c>
      <c r="CA674" s="4" t="str">
        <v>Mathambi</v>
      </c>
      <c r="CB674" s="4" t="str">
        <v>Mathambi</v>
      </c>
      <c r="CC674" s="4" t="str">
        <v>Mathambi</v>
      </c>
      <c r="CD674" s="4" t="str">
        <v>Mathambi</v>
      </c>
      <c r="CE674" s="4" t="str">
        <v>Mathambi</v>
      </c>
      <c r="CF674" s="4" t="str">
        <v>Mathambi</v>
      </c>
      <c r="CG674" s="4" t="str">
        <v>Mathambi</v>
      </c>
      <c r="CH674" s="4" t="str">
        <v>Mathambi</v>
      </c>
      <c r="CJ674" s="4" t="str">
        <v>Mathambi</v>
      </c>
      <c r="CK674" s="4" t="str">
        <v>Mathambi</v>
      </c>
      <c r="CL674" s="4" t="str">
        <v>Mathambi</v>
      </c>
      <c r="CM674" s="4" t="str">
        <v>Mathambi</v>
      </c>
      <c r="CN674" s="4" t="str">
        <v>Mathambi</v>
      </c>
      <c r="CO674" s="4" t="str">
        <v>Mathambi</v>
      </c>
      <c r="CP674" s="4" t="str">
        <v>Mathambi</v>
      </c>
      <c r="CQ674" s="4" t="str">
        <v>Mathambi</v>
      </c>
      <c r="CR674" s="4" t="str">
        <v>Mathambi</v>
      </c>
      <c r="CS674" s="4" t="str">
        <v>Mathambi</v>
      </c>
      <c r="CT674" s="4" t="str">
        <v>Mathambi</v>
      </c>
      <c r="CU674" s="4" t="str">
        <v>Mathambi</v>
      </c>
      <c r="CV674" s="4" t="str">
        <v>Mathambi</v>
      </c>
      <c r="CW674" s="4" t="str">
        <v>Mathambi</v>
      </c>
      <c r="CX674" s="4" t="str">
        <v>Mathambi</v>
      </c>
      <c r="CY674" s="4" t="str">
        <v>Mathambi</v>
      </c>
      <c r="CZ674" s="4" t="str">
        <v>Mathambi</v>
      </c>
      <c r="DA674" s="4" t="str">
        <v>Mathambi</v>
      </c>
      <c r="DB674" s="4" t="str">
        <v>Mathambi</v>
      </c>
      <c r="DC674" s="4" t="str">
        <v>Mathambi</v>
      </c>
      <c r="DD674" s="4" t="str">
        <v>Mathambi</v>
      </c>
      <c r="DE674" s="4" t="str">
        <v>Mathambi</v>
      </c>
      <c r="DF674" s="4" t="str">
        <v>Mathambi</v>
      </c>
      <c r="DG674" s="4" t="str">
        <v>Mathambi</v>
      </c>
      <c r="DH674" s="4" t="str">
        <v>Mathambi</v>
      </c>
      <c r="DI674" s="4" t="str">
        <v>Mathambi</v>
      </c>
      <c r="DJ674" s="4" t="str">
        <v>Mathambi</v>
      </c>
      <c r="DK674" s="4" t="str">
        <v>Mathambi</v>
      </c>
      <c r="DL674" s="4" t="str">
        <v>Mathambi</v>
      </c>
      <c r="DM674" s="4" t="str">
        <v>Mathambi</v>
      </c>
      <c r="DN674" s="4" t="str">
        <v>Mathambi</v>
      </c>
      <c r="DO674" s="4" t="str">
        <v>Mathambi</v>
      </c>
      <c r="DP674" s="4" t="str">
        <v>Mathambi</v>
      </c>
    </row>
    <row r="675" spans="1:120" x14ac:dyDescent="0.35">
      <c r="A675" s="4">
        <v>6.3666700000000001</v>
      </c>
      <c r="B675" s="4">
        <v>6.3833299999999999</v>
      </c>
      <c r="C675" s="4" t="s">
        <v>251</v>
      </c>
      <c r="D675" s="4" t="s">
        <v>138</v>
      </c>
      <c r="E675" s="4" t="s">
        <v>859</v>
      </c>
      <c r="F675" s="4">
        <v>4162</v>
      </c>
      <c r="G675" s="4" t="str">
        <f t="shared" si="10"/>
        <v>Nigeria-Ikom.Ore.Gambari.Sapoba</v>
      </c>
      <c r="BA675" s="4" t="str">
        <v>Matiza</v>
      </c>
      <c r="BB675" s="4" t="str">
        <v>Matiza</v>
      </c>
      <c r="BC675" s="4" t="str">
        <v>Matiza</v>
      </c>
      <c r="BD675" s="4" t="str">
        <v>Matiza</v>
      </c>
      <c r="BE675" s="4" t="str">
        <v>Matiza</v>
      </c>
      <c r="BF675" s="4" t="str">
        <v>Matiza</v>
      </c>
      <c r="BG675" s="4" t="str">
        <v>Matiza</v>
      </c>
      <c r="BH675" s="4" t="str">
        <v>Matiza</v>
      </c>
      <c r="BI675" s="4" t="str">
        <v>Matiza</v>
      </c>
      <c r="BJ675" s="4" t="str">
        <v>Matiza</v>
      </c>
      <c r="BK675" s="4" t="str">
        <v>Matiza</v>
      </c>
      <c r="BL675" s="4" t="str">
        <v>Matiza</v>
      </c>
      <c r="BM675" s="4" t="str">
        <v>Matiza</v>
      </c>
      <c r="BN675" s="4" t="str">
        <v>Matiza</v>
      </c>
      <c r="BO675" s="4" t="str">
        <v>Matiza</v>
      </c>
      <c r="BP675" s="4" t="str">
        <v>Matiza</v>
      </c>
      <c r="BQ675" s="4" t="str">
        <v>Matiza</v>
      </c>
      <c r="BR675" s="4" t="str">
        <v>Matiza</v>
      </c>
      <c r="BS675" s="4" t="str">
        <v>Matiza</v>
      </c>
      <c r="BT675" s="4" t="str">
        <v>Matiza</v>
      </c>
      <c r="BU675" s="4" t="str">
        <v>Matiza</v>
      </c>
      <c r="BV675" s="4" t="str">
        <v>Matiza</v>
      </c>
      <c r="BW675" s="4" t="str">
        <v>Matiza</v>
      </c>
      <c r="BX675" s="4" t="str">
        <v>Matiza</v>
      </c>
      <c r="BY675" s="4" t="str">
        <v>Matiza</v>
      </c>
      <c r="BZ675" s="4" t="str">
        <v>Matiza</v>
      </c>
      <c r="CA675" s="4" t="str">
        <v>Matiza</v>
      </c>
      <c r="CB675" s="4" t="str">
        <v>Matiza</v>
      </c>
      <c r="CC675" s="4" t="str">
        <v>Matiza</v>
      </c>
      <c r="CD675" s="4" t="str">
        <v>Matiza</v>
      </c>
      <c r="CE675" s="4" t="str">
        <v>Matiza</v>
      </c>
      <c r="CF675" s="4" t="str">
        <v>Matiza</v>
      </c>
      <c r="CG675" s="4" t="str">
        <v>Matiza</v>
      </c>
      <c r="CH675" s="4" t="str">
        <v>Matiza</v>
      </c>
      <c r="CJ675" s="4" t="str">
        <v>Matiza</v>
      </c>
      <c r="CK675" s="4" t="str">
        <v>Matiza</v>
      </c>
      <c r="CL675" s="4" t="str">
        <v>Matiza</v>
      </c>
      <c r="CM675" s="4" t="str">
        <v>Matiza</v>
      </c>
      <c r="CN675" s="4" t="str">
        <v>Matiza</v>
      </c>
      <c r="CO675" s="4" t="str">
        <v>Matiza</v>
      </c>
      <c r="CP675" s="4" t="str">
        <v>Matiza</v>
      </c>
      <c r="CQ675" s="4" t="str">
        <v>Matiza</v>
      </c>
      <c r="CR675" s="4" t="str">
        <v>Matiza</v>
      </c>
      <c r="CS675" s="4" t="str">
        <v>Matiza</v>
      </c>
      <c r="CT675" s="4" t="str">
        <v>Matiza</v>
      </c>
      <c r="CU675" s="4" t="str">
        <v>Matiza</v>
      </c>
      <c r="CV675" s="4" t="str">
        <v>Matiza</v>
      </c>
      <c r="CW675" s="4" t="str">
        <v>Matiza</v>
      </c>
      <c r="CX675" s="4" t="str">
        <v>Matiza</v>
      </c>
      <c r="CY675" s="4" t="str">
        <v>Matiza</v>
      </c>
      <c r="CZ675" s="4" t="str">
        <v>Matiza</v>
      </c>
      <c r="DA675" s="4" t="str">
        <v>Matiza</v>
      </c>
      <c r="DB675" s="4" t="str">
        <v>Matiza</v>
      </c>
      <c r="DC675" s="4" t="str">
        <v>Matiza</v>
      </c>
      <c r="DD675" s="4" t="str">
        <v>Matiza</v>
      </c>
      <c r="DE675" s="4" t="str">
        <v>Matiza</v>
      </c>
      <c r="DF675" s="4" t="str">
        <v>Matiza</v>
      </c>
      <c r="DG675" s="4" t="str">
        <v>Matiza</v>
      </c>
      <c r="DH675" s="4" t="str">
        <v>Matiza</v>
      </c>
      <c r="DI675" s="4" t="str">
        <v>Matiza</v>
      </c>
      <c r="DJ675" s="4" t="str">
        <v>Matiza</v>
      </c>
      <c r="DK675" s="4" t="str">
        <v>Matiza</v>
      </c>
      <c r="DL675" s="4" t="str">
        <v>Matiza</v>
      </c>
      <c r="DM675" s="4" t="str">
        <v>Matiza</v>
      </c>
      <c r="DN675" s="4" t="str">
        <v>Matiza</v>
      </c>
      <c r="DO675" s="4" t="str">
        <v>Matiza</v>
      </c>
      <c r="DP675" s="4" t="str">
        <v>Matiza</v>
      </c>
    </row>
    <row r="676" spans="1:120" x14ac:dyDescent="0.35">
      <c r="A676" s="4">
        <v>6.1444400000000003</v>
      </c>
      <c r="B676" s="4">
        <v>8.1097199999999994</v>
      </c>
      <c r="C676" s="4" t="s">
        <v>251</v>
      </c>
      <c r="D676" s="4" t="s">
        <v>130</v>
      </c>
      <c r="E676" s="4" t="s">
        <v>860</v>
      </c>
      <c r="F676" s="4">
        <v>250</v>
      </c>
      <c r="G676" s="4" t="str">
        <f t="shared" si="10"/>
        <v>Nigeria-Ikwo</v>
      </c>
      <c r="BA676" s="4" t="str">
        <v>Matola</v>
      </c>
      <c r="BB676" s="4" t="str">
        <v>Matola</v>
      </c>
      <c r="BC676" s="4" t="str">
        <v>Matola</v>
      </c>
      <c r="BD676" s="4" t="str">
        <v>Matola</v>
      </c>
      <c r="BE676" s="4" t="str">
        <v>Matola</v>
      </c>
      <c r="BF676" s="4" t="str">
        <v>Matola</v>
      </c>
      <c r="BG676" s="4" t="str">
        <v>Matola</v>
      </c>
      <c r="BH676" s="4" t="str">
        <v>Matola</v>
      </c>
      <c r="BI676" s="4" t="str">
        <v>Matola</v>
      </c>
      <c r="BJ676" s="4" t="str">
        <v>Matola</v>
      </c>
      <c r="BK676" s="4" t="str">
        <v>Matola</v>
      </c>
      <c r="BL676" s="4" t="str">
        <v>Matola</v>
      </c>
      <c r="BM676" s="4" t="str">
        <v>Matola</v>
      </c>
      <c r="BN676" s="4" t="str">
        <v>Matola</v>
      </c>
      <c r="BO676" s="4" t="str">
        <v>Matola</v>
      </c>
      <c r="BP676" s="4" t="str">
        <v>Matola</v>
      </c>
      <c r="BQ676" s="4" t="str">
        <v>Matola</v>
      </c>
      <c r="BR676" s="4" t="str">
        <v>Matola</v>
      </c>
      <c r="BS676" s="4" t="str">
        <v>Matola</v>
      </c>
      <c r="BT676" s="4" t="str">
        <v>Matola</v>
      </c>
      <c r="BU676" s="4" t="str">
        <v>Matola</v>
      </c>
      <c r="BV676" s="4" t="str">
        <v>Matola</v>
      </c>
      <c r="BW676" s="4" t="str">
        <v>Matola</v>
      </c>
      <c r="BX676" s="4" t="str">
        <v>Matola</v>
      </c>
      <c r="BY676" s="4" t="str">
        <v>Matola</v>
      </c>
      <c r="BZ676" s="4" t="str">
        <v>Matola</v>
      </c>
      <c r="CA676" s="4" t="str">
        <v>Matola</v>
      </c>
      <c r="CB676" s="4" t="str">
        <v>Matola</v>
      </c>
      <c r="CC676" s="4" t="str">
        <v>Matola</v>
      </c>
      <c r="CD676" s="4" t="str">
        <v>Matola</v>
      </c>
      <c r="CE676" s="4" t="str">
        <v>Matola</v>
      </c>
      <c r="CF676" s="4" t="str">
        <v>Matola</v>
      </c>
      <c r="CG676" s="4" t="str">
        <v>Matola</v>
      </c>
      <c r="CH676" s="4" t="str">
        <v>Matola</v>
      </c>
      <c r="CJ676" s="4" t="str">
        <v>Matola</v>
      </c>
      <c r="CK676" s="4" t="str">
        <v>Matola</v>
      </c>
      <c r="CL676" s="4" t="str">
        <v>Matola</v>
      </c>
      <c r="CM676" s="4" t="str">
        <v>Matola</v>
      </c>
      <c r="CN676" s="4" t="str">
        <v>Matola</v>
      </c>
      <c r="CO676" s="4" t="str">
        <v>Matola</v>
      </c>
      <c r="CP676" s="4" t="str">
        <v>Matola</v>
      </c>
      <c r="CQ676" s="4" t="str">
        <v>Matola</v>
      </c>
      <c r="CR676" s="4" t="str">
        <v>Matola</v>
      </c>
      <c r="CS676" s="4" t="str">
        <v>Matola</v>
      </c>
      <c r="CT676" s="4" t="str">
        <v>Matola</v>
      </c>
      <c r="CU676" s="4" t="str">
        <v>Matola</v>
      </c>
      <c r="CV676" s="4" t="str">
        <v>Matola</v>
      </c>
      <c r="CW676" s="4" t="str">
        <v>Matola</v>
      </c>
      <c r="CX676" s="4" t="str">
        <v>Matola</v>
      </c>
      <c r="CY676" s="4" t="str">
        <v>Matola</v>
      </c>
      <c r="CZ676" s="4" t="str">
        <v>Matola</v>
      </c>
      <c r="DA676" s="4" t="str">
        <v>Matola</v>
      </c>
      <c r="DB676" s="4" t="str">
        <v>Matola</v>
      </c>
      <c r="DC676" s="4" t="str">
        <v>Matola</v>
      </c>
      <c r="DD676" s="4" t="str">
        <v>Matola</v>
      </c>
      <c r="DE676" s="4" t="str">
        <v>Matola</v>
      </c>
      <c r="DF676" s="4" t="str">
        <v>Matola</v>
      </c>
      <c r="DG676" s="4" t="str">
        <v>Matola</v>
      </c>
      <c r="DH676" s="4" t="str">
        <v>Matola</v>
      </c>
      <c r="DI676" s="4" t="str">
        <v>Matola</v>
      </c>
      <c r="DJ676" s="4" t="str">
        <v>Matola</v>
      </c>
      <c r="DK676" s="4" t="str">
        <v>Matola</v>
      </c>
      <c r="DL676" s="4" t="str">
        <v>Matola</v>
      </c>
      <c r="DM676" s="4" t="str">
        <v>Matola</v>
      </c>
      <c r="DN676" s="4" t="str">
        <v>Matola</v>
      </c>
      <c r="DO676" s="4" t="str">
        <v>Matola</v>
      </c>
      <c r="DP676" s="4" t="str">
        <v>Matola</v>
      </c>
    </row>
    <row r="677" spans="1:120" x14ac:dyDescent="0.35">
      <c r="A677" s="4">
        <v>8</v>
      </c>
      <c r="B677" s="4">
        <v>4.9000000000000004</v>
      </c>
      <c r="C677" s="4" t="s">
        <v>251</v>
      </c>
      <c r="D677" s="4" t="s">
        <v>130</v>
      </c>
      <c r="E677" s="4" t="s">
        <v>861</v>
      </c>
      <c r="F677" s="4">
        <v>917</v>
      </c>
      <c r="G677" s="4" t="str">
        <f t="shared" si="10"/>
        <v>Nigeria-Ila-Orangun</v>
      </c>
      <c r="BA677" s="4" t="str">
        <v>Matomb</v>
      </c>
      <c r="BB677" s="4" t="str">
        <v>Matomb</v>
      </c>
      <c r="BC677" s="4" t="str">
        <v>Matomb</v>
      </c>
      <c r="BD677" s="4" t="str">
        <v>Matomb</v>
      </c>
      <c r="BE677" s="4" t="str">
        <v>Matomb</v>
      </c>
      <c r="BF677" s="4" t="str">
        <v>Matomb</v>
      </c>
      <c r="BG677" s="4" t="str">
        <v>Matomb</v>
      </c>
      <c r="BH677" s="4" t="str">
        <v>Matomb</v>
      </c>
      <c r="BI677" s="4" t="str">
        <v>Matomb</v>
      </c>
      <c r="BJ677" s="4" t="str">
        <v>Matomb</v>
      </c>
      <c r="BK677" s="4" t="str">
        <v>Matomb</v>
      </c>
      <c r="BL677" s="4" t="str">
        <v>Matomb</v>
      </c>
      <c r="BM677" s="4" t="str">
        <v>Matomb</v>
      </c>
      <c r="BN677" s="4" t="str">
        <v>Matomb</v>
      </c>
      <c r="BO677" s="4" t="str">
        <v>Matomb</v>
      </c>
      <c r="BP677" s="4" t="str">
        <v>Matomb</v>
      </c>
      <c r="BQ677" s="4" t="str">
        <v>Matomb</v>
      </c>
      <c r="BR677" s="4" t="str">
        <v>Matomb</v>
      </c>
      <c r="BS677" s="4" t="str">
        <v>Matomb</v>
      </c>
      <c r="BT677" s="4" t="str">
        <v>Matomb</v>
      </c>
      <c r="BU677" s="4" t="str">
        <v>Matomb</v>
      </c>
      <c r="BV677" s="4" t="str">
        <v>Matomb</v>
      </c>
      <c r="BW677" s="4" t="str">
        <v>Matomb</v>
      </c>
      <c r="BX677" s="4" t="str">
        <v>Matomb</v>
      </c>
      <c r="BY677" s="4" t="str">
        <v>Matomb</v>
      </c>
      <c r="BZ677" s="4" t="str">
        <v>Matomb</v>
      </c>
      <c r="CA677" s="4" t="str">
        <v>Matomb</v>
      </c>
      <c r="CB677" s="4" t="str">
        <v>Matomb</v>
      </c>
      <c r="CC677" s="4" t="str">
        <v>Matomb</v>
      </c>
      <c r="CD677" s="4" t="str">
        <v>Matomb</v>
      </c>
      <c r="CE677" s="4" t="str">
        <v>Matomb</v>
      </c>
      <c r="CF677" s="4" t="str">
        <v>Matomb</v>
      </c>
      <c r="CG677" s="4" t="str">
        <v>Matomb</v>
      </c>
      <c r="CH677" s="4" t="str">
        <v>Matomb</v>
      </c>
      <c r="CJ677" s="4" t="str">
        <v>Matomb</v>
      </c>
      <c r="CK677" s="4" t="str">
        <v>Matomb</v>
      </c>
      <c r="CL677" s="4" t="str">
        <v>Matomb</v>
      </c>
      <c r="CM677" s="4" t="str">
        <v>Matomb</v>
      </c>
      <c r="CN677" s="4" t="str">
        <v>Matomb</v>
      </c>
      <c r="CO677" s="4" t="str">
        <v>Matomb</v>
      </c>
      <c r="CP677" s="4" t="str">
        <v>Matomb</v>
      </c>
      <c r="CQ677" s="4" t="str">
        <v>Matomb</v>
      </c>
      <c r="CR677" s="4" t="str">
        <v>Matomb</v>
      </c>
      <c r="CS677" s="4" t="str">
        <v>Matomb</v>
      </c>
      <c r="CT677" s="4" t="str">
        <v>Matomb</v>
      </c>
      <c r="CU677" s="4" t="str">
        <v>Matomb</v>
      </c>
      <c r="CV677" s="4" t="str">
        <v>Matomb</v>
      </c>
      <c r="CW677" s="4" t="str">
        <v>Matomb</v>
      </c>
      <c r="CX677" s="4" t="str">
        <v>Matomb</v>
      </c>
      <c r="CY677" s="4" t="str">
        <v>Matomb</v>
      </c>
      <c r="CZ677" s="4" t="str">
        <v>Matomb</v>
      </c>
      <c r="DA677" s="4" t="str">
        <v>Matomb</v>
      </c>
      <c r="DB677" s="4" t="str">
        <v>Matomb</v>
      </c>
      <c r="DC677" s="4" t="str">
        <v>Matomb</v>
      </c>
      <c r="DD677" s="4" t="str">
        <v>Matomb</v>
      </c>
      <c r="DE677" s="4" t="str">
        <v>Matomb</v>
      </c>
      <c r="DF677" s="4" t="str">
        <v>Matomb</v>
      </c>
      <c r="DG677" s="4" t="str">
        <v>Matomb</v>
      </c>
      <c r="DH677" s="4" t="str">
        <v>Matomb</v>
      </c>
      <c r="DI677" s="4" t="str">
        <v>Matomb</v>
      </c>
      <c r="DJ677" s="4" t="str">
        <v>Matomb</v>
      </c>
      <c r="DK677" s="4" t="str">
        <v>Matomb</v>
      </c>
      <c r="DL677" s="4" t="str">
        <v>Matomb</v>
      </c>
      <c r="DM677" s="4" t="str">
        <v>Matomb</v>
      </c>
      <c r="DN677" s="4" t="str">
        <v>Matomb</v>
      </c>
      <c r="DO677" s="4" t="str">
        <v>Matomb</v>
      </c>
      <c r="DP677" s="4" t="str">
        <v>Matomb</v>
      </c>
    </row>
    <row r="678" spans="1:120" x14ac:dyDescent="0.35">
      <c r="A678" s="4">
        <v>10.132999999999999</v>
      </c>
      <c r="B678" s="4">
        <v>8.0079999999999991</v>
      </c>
      <c r="C678" s="4" t="s">
        <v>251</v>
      </c>
      <c r="D678" s="4" t="s">
        <v>138</v>
      </c>
      <c r="E678" s="4" t="s">
        <v>862</v>
      </c>
      <c r="F678" s="4">
        <v>19250</v>
      </c>
      <c r="G678" s="4" t="str">
        <f t="shared" si="10"/>
        <v>Nigeria-ILCA, Kachia Grazing Reserve</v>
      </c>
      <c r="BA678" s="4" t="str">
        <v>Matopos RS</v>
      </c>
      <c r="BB678" s="4" t="str">
        <v>Matopos RS</v>
      </c>
      <c r="BC678" s="4" t="str">
        <v>Matopos RS</v>
      </c>
      <c r="BD678" s="4" t="str">
        <v>Matopos RS</v>
      </c>
      <c r="BE678" s="4" t="str">
        <v>Matopos RS</v>
      </c>
      <c r="BF678" s="4" t="str">
        <v>Matopos RS</v>
      </c>
      <c r="BG678" s="4" t="str">
        <v>Matopos RS</v>
      </c>
      <c r="BH678" s="4" t="str">
        <v>Matopos RS</v>
      </c>
      <c r="BI678" s="4" t="str">
        <v>Matopos RS</v>
      </c>
      <c r="BJ678" s="4" t="str">
        <v>Matopos RS</v>
      </c>
      <c r="BK678" s="4" t="str">
        <v>Matopos RS</v>
      </c>
      <c r="BL678" s="4" t="str">
        <v>Matopos RS</v>
      </c>
      <c r="BM678" s="4" t="str">
        <v>Matopos RS</v>
      </c>
      <c r="BN678" s="4" t="str">
        <v>Matopos RS</v>
      </c>
      <c r="BO678" s="4" t="str">
        <v>Matopos RS</v>
      </c>
      <c r="BP678" s="4" t="str">
        <v>Matopos RS</v>
      </c>
      <c r="BQ678" s="4" t="str">
        <v>Matopos RS</v>
      </c>
      <c r="BR678" s="4" t="str">
        <v>Matopos RS</v>
      </c>
      <c r="BS678" s="4" t="str">
        <v>Matopos RS</v>
      </c>
      <c r="BT678" s="4" t="str">
        <v>Matopos RS</v>
      </c>
      <c r="BU678" s="4" t="str">
        <v>Matopos RS</v>
      </c>
      <c r="BV678" s="4" t="str">
        <v>Matopos RS</v>
      </c>
      <c r="BW678" s="4" t="str">
        <v>Matopos RS</v>
      </c>
      <c r="BX678" s="4" t="str">
        <v>Matopos RS</v>
      </c>
      <c r="BY678" s="4" t="str">
        <v>Matopos RS</v>
      </c>
      <c r="BZ678" s="4" t="str">
        <v>Matopos RS</v>
      </c>
      <c r="CA678" s="4" t="str">
        <v>Matopos RS</v>
      </c>
      <c r="CB678" s="4" t="str">
        <v>Matopos RS</v>
      </c>
      <c r="CC678" s="4" t="str">
        <v>Matopos RS</v>
      </c>
      <c r="CD678" s="4" t="str">
        <v>Matopos RS</v>
      </c>
      <c r="CE678" s="4" t="str">
        <v>Matopos RS</v>
      </c>
      <c r="CF678" s="4" t="str">
        <v>Matopos RS</v>
      </c>
      <c r="CG678" s="4" t="str">
        <v>Matopos RS</v>
      </c>
      <c r="CH678" s="4" t="str">
        <v>Matopos RS</v>
      </c>
      <c r="CJ678" s="4" t="str">
        <v>Matopos RS</v>
      </c>
      <c r="CK678" s="4" t="str">
        <v>Matopos RS</v>
      </c>
      <c r="CL678" s="4" t="str">
        <v>Matopos RS</v>
      </c>
      <c r="CM678" s="4" t="str">
        <v>Matopos RS</v>
      </c>
      <c r="CN678" s="4" t="str">
        <v>Matopos RS</v>
      </c>
      <c r="CO678" s="4" t="str">
        <v>Matopos RS</v>
      </c>
      <c r="CP678" s="4" t="str">
        <v>Matopos RS</v>
      </c>
      <c r="CQ678" s="4" t="str">
        <v>Matopos RS</v>
      </c>
      <c r="CR678" s="4" t="str">
        <v>Matopos RS</v>
      </c>
      <c r="CS678" s="4" t="str">
        <v>Matopos RS</v>
      </c>
      <c r="CT678" s="4" t="str">
        <v>Matopos RS</v>
      </c>
      <c r="CU678" s="4" t="str">
        <v>Matopos RS</v>
      </c>
      <c r="CV678" s="4" t="str">
        <v>Matopos RS</v>
      </c>
      <c r="CW678" s="4" t="str">
        <v>Matopos RS</v>
      </c>
      <c r="CX678" s="4" t="str">
        <v>Matopos RS</v>
      </c>
      <c r="CY678" s="4" t="str">
        <v>Matopos RS</v>
      </c>
      <c r="CZ678" s="4" t="str">
        <v>Matopos RS</v>
      </c>
      <c r="DA678" s="4" t="str">
        <v>Matopos RS</v>
      </c>
      <c r="DB678" s="4" t="str">
        <v>Matopos RS</v>
      </c>
      <c r="DC678" s="4" t="str">
        <v>Matopos RS</v>
      </c>
      <c r="DD678" s="4" t="str">
        <v>Matopos RS</v>
      </c>
      <c r="DE678" s="4" t="str">
        <v>Matopos RS</v>
      </c>
      <c r="DF678" s="4" t="str">
        <v>Matopos RS</v>
      </c>
      <c r="DG678" s="4" t="str">
        <v>Matopos RS</v>
      </c>
      <c r="DH678" s="4" t="str">
        <v>Matopos RS</v>
      </c>
      <c r="DI678" s="4" t="str">
        <v>Matopos RS</v>
      </c>
      <c r="DJ678" s="4" t="str">
        <v>Matopos RS</v>
      </c>
      <c r="DK678" s="4" t="str">
        <v>Matopos RS</v>
      </c>
      <c r="DL678" s="4" t="str">
        <v>Matopos RS</v>
      </c>
      <c r="DM678" s="4" t="str">
        <v>Matopos RS</v>
      </c>
      <c r="DN678" s="4" t="str">
        <v>Matopos RS</v>
      </c>
      <c r="DO678" s="4" t="str">
        <v>Matopos RS</v>
      </c>
      <c r="DP678" s="4" t="str">
        <v>Matopos RS</v>
      </c>
    </row>
    <row r="679" spans="1:120" x14ac:dyDescent="0.35">
      <c r="A679" s="4">
        <v>7.8183299999999996</v>
      </c>
      <c r="B679" s="4">
        <v>3.90889</v>
      </c>
      <c r="C679" s="4" t="s">
        <v>251</v>
      </c>
      <c r="D679" s="4" t="s">
        <v>130</v>
      </c>
      <c r="E679" s="4" t="s">
        <v>863</v>
      </c>
      <c r="F679" s="4">
        <v>250</v>
      </c>
      <c r="G679" s="4" t="str">
        <f t="shared" si="10"/>
        <v>Nigeria-Ilora</v>
      </c>
      <c r="BA679" s="4" t="str">
        <v>Mau Summit, Nakuru</v>
      </c>
      <c r="BB679" s="4" t="str">
        <v>Mau Summit, Nakuru</v>
      </c>
      <c r="BC679" s="4" t="str">
        <v>Mau Summit, Nakuru</v>
      </c>
      <c r="BD679" s="4" t="str">
        <v>Mau Summit, Nakuru</v>
      </c>
      <c r="BE679" s="4" t="str">
        <v>Mau Summit, Nakuru</v>
      </c>
      <c r="BF679" s="4" t="str">
        <v>Mau Summit, Nakuru</v>
      </c>
      <c r="BG679" s="4" t="str">
        <v>Mau Summit, Nakuru</v>
      </c>
      <c r="BH679" s="4" t="str">
        <v>Mau Summit, Nakuru</v>
      </c>
      <c r="BI679" s="4" t="str">
        <v>Mau Summit, Nakuru</v>
      </c>
      <c r="BJ679" s="4" t="str">
        <v>Mau Summit, Nakuru</v>
      </c>
      <c r="BK679" s="4" t="str">
        <v>Mau Summit, Nakuru</v>
      </c>
      <c r="BL679" s="4" t="str">
        <v>Mau Summit, Nakuru</v>
      </c>
      <c r="BM679" s="4" t="str">
        <v>Mau Summit, Nakuru</v>
      </c>
      <c r="BN679" s="4" t="str">
        <v>Mau Summit, Nakuru</v>
      </c>
      <c r="BO679" s="4" t="str">
        <v>Mau Summit, Nakuru</v>
      </c>
      <c r="BP679" s="4" t="str">
        <v>Mau Summit, Nakuru</v>
      </c>
      <c r="BQ679" s="4" t="str">
        <v>Mau Summit, Nakuru</v>
      </c>
      <c r="BR679" s="4" t="str">
        <v>Mau Summit, Nakuru</v>
      </c>
      <c r="BS679" s="4" t="str">
        <v>Mau Summit, Nakuru</v>
      </c>
      <c r="BT679" s="4" t="str">
        <v>Mau Summit, Nakuru</v>
      </c>
      <c r="BU679" s="4" t="str">
        <v>Mau Summit, Nakuru</v>
      </c>
      <c r="BV679" s="4" t="str">
        <v>Mau Summit, Nakuru</v>
      </c>
      <c r="BW679" s="4" t="str">
        <v>Mau Summit, Nakuru</v>
      </c>
      <c r="BX679" s="4" t="str">
        <v>Mau Summit, Nakuru</v>
      </c>
      <c r="BY679" s="4" t="str">
        <v>Mau Summit, Nakuru</v>
      </c>
      <c r="BZ679" s="4" t="str">
        <v>Mau Summit, Nakuru</v>
      </c>
      <c r="CA679" s="4" t="str">
        <v>Mau Summit, Nakuru</v>
      </c>
      <c r="CB679" s="4" t="str">
        <v>Mau Summit, Nakuru</v>
      </c>
      <c r="CC679" s="4" t="str">
        <v>Mau Summit, Nakuru</v>
      </c>
      <c r="CD679" s="4" t="str">
        <v>Mau Summit, Nakuru</v>
      </c>
      <c r="CE679" s="4" t="str">
        <v>Mau Summit, Nakuru</v>
      </c>
      <c r="CF679" s="4" t="str">
        <v>Mau Summit, Nakuru</v>
      </c>
      <c r="CG679" s="4" t="str">
        <v>Mau Summit, Nakuru</v>
      </c>
      <c r="CH679" s="4" t="str">
        <v>Mau Summit, Nakuru</v>
      </c>
      <c r="CJ679" s="4" t="str">
        <v>Mau Summit, Nakuru</v>
      </c>
      <c r="CK679" s="4" t="str">
        <v>Mau Summit, Nakuru</v>
      </c>
      <c r="CL679" s="4" t="str">
        <v>Mau Summit, Nakuru</v>
      </c>
      <c r="CM679" s="4" t="str">
        <v>Mau Summit, Nakuru</v>
      </c>
      <c r="CN679" s="4" t="str">
        <v>Mau Summit, Nakuru</v>
      </c>
      <c r="CO679" s="4" t="str">
        <v>Mau Summit, Nakuru</v>
      </c>
      <c r="CP679" s="4" t="str">
        <v>Mau Summit, Nakuru</v>
      </c>
      <c r="CQ679" s="4" t="str">
        <v>Mau Summit, Nakuru</v>
      </c>
      <c r="CR679" s="4" t="str">
        <v>Mau Summit, Nakuru</v>
      </c>
      <c r="CS679" s="4" t="str">
        <v>Mau Summit, Nakuru</v>
      </c>
      <c r="CT679" s="4" t="str">
        <v>Mau Summit, Nakuru</v>
      </c>
      <c r="CU679" s="4" t="str">
        <v>Mau Summit, Nakuru</v>
      </c>
      <c r="CV679" s="4" t="str">
        <v>Mau Summit, Nakuru</v>
      </c>
      <c r="CW679" s="4" t="str">
        <v>Mau Summit, Nakuru</v>
      </c>
      <c r="CX679" s="4" t="str">
        <v>Mau Summit, Nakuru</v>
      </c>
      <c r="CY679" s="4" t="str">
        <v>Mau Summit, Nakuru</v>
      </c>
      <c r="CZ679" s="4" t="str">
        <v>Mau Summit, Nakuru</v>
      </c>
      <c r="DA679" s="4" t="str">
        <v>Mau Summit, Nakuru</v>
      </c>
      <c r="DB679" s="4" t="str">
        <v>Mau Summit, Nakuru</v>
      </c>
      <c r="DC679" s="4" t="str">
        <v>Mau Summit, Nakuru</v>
      </c>
      <c r="DD679" s="4" t="str">
        <v>Mau Summit, Nakuru</v>
      </c>
      <c r="DE679" s="4" t="str">
        <v>Mau Summit, Nakuru</v>
      </c>
      <c r="DF679" s="4" t="str">
        <v>Mau Summit, Nakuru</v>
      </c>
      <c r="DG679" s="4" t="str">
        <v>Mau Summit, Nakuru</v>
      </c>
      <c r="DH679" s="4" t="str">
        <v>Mau Summit, Nakuru</v>
      </c>
      <c r="DI679" s="4" t="str">
        <v>Mau Summit, Nakuru</v>
      </c>
      <c r="DJ679" s="4" t="str">
        <v>Mau Summit, Nakuru</v>
      </c>
      <c r="DK679" s="4" t="str">
        <v>Mau Summit, Nakuru</v>
      </c>
      <c r="DL679" s="4" t="str">
        <v>Mau Summit, Nakuru</v>
      </c>
      <c r="DM679" s="4" t="str">
        <v>Mau Summit, Nakuru</v>
      </c>
      <c r="DN679" s="4" t="str">
        <v>Mau Summit, Nakuru</v>
      </c>
      <c r="DO679" s="4" t="str">
        <v>Mau Summit, Nakuru</v>
      </c>
      <c r="DP679" s="4" t="str">
        <v>Mau Summit, Nakuru</v>
      </c>
    </row>
    <row r="680" spans="1:120" x14ac:dyDescent="0.35">
      <c r="A680" s="4">
        <v>6.8520000000000003</v>
      </c>
      <c r="B680" s="4">
        <v>3.6960000000000002</v>
      </c>
      <c r="C680" s="4" t="s">
        <v>251</v>
      </c>
      <c r="D680" s="4" t="s">
        <v>138</v>
      </c>
      <c r="E680" s="4" t="s">
        <v>864</v>
      </c>
      <c r="F680" s="4">
        <v>200</v>
      </c>
      <c r="G680" s="4" t="str">
        <f t="shared" si="10"/>
        <v>Nigeria-Institute for Agricultural Research, Ikenne</v>
      </c>
      <c r="BA680" s="4" t="str">
        <v>Maybar</v>
      </c>
      <c r="BB680" s="4" t="str">
        <v>Maybar</v>
      </c>
      <c r="BC680" s="4" t="str">
        <v>Maybar</v>
      </c>
      <c r="BD680" s="4" t="str">
        <v>Maybar</v>
      </c>
      <c r="BE680" s="4" t="str">
        <v>Maybar</v>
      </c>
      <c r="BF680" s="4" t="str">
        <v>Maybar</v>
      </c>
      <c r="BG680" s="4" t="str">
        <v>Maybar</v>
      </c>
      <c r="BH680" s="4" t="str">
        <v>Maybar</v>
      </c>
      <c r="BI680" s="4" t="str">
        <v>Maybar</v>
      </c>
      <c r="BJ680" s="4" t="str">
        <v>Maybar</v>
      </c>
      <c r="BK680" s="4" t="str">
        <v>Maybar</v>
      </c>
      <c r="BL680" s="4" t="str">
        <v>Maybar</v>
      </c>
      <c r="BM680" s="4" t="str">
        <v>Maybar</v>
      </c>
      <c r="BN680" s="4" t="str">
        <v>Maybar</v>
      </c>
      <c r="BO680" s="4" t="str">
        <v>Maybar</v>
      </c>
      <c r="BP680" s="4" t="str">
        <v>Maybar</v>
      </c>
      <c r="BQ680" s="4" t="str">
        <v>Maybar</v>
      </c>
      <c r="BR680" s="4" t="str">
        <v>Maybar</v>
      </c>
      <c r="BS680" s="4" t="str">
        <v>Maybar</v>
      </c>
      <c r="BT680" s="4" t="str">
        <v>Maybar</v>
      </c>
      <c r="BU680" s="4" t="str">
        <v>Maybar</v>
      </c>
      <c r="BV680" s="4" t="str">
        <v>Maybar</v>
      </c>
      <c r="BW680" s="4" t="str">
        <v>Maybar</v>
      </c>
      <c r="BX680" s="4" t="str">
        <v>Maybar</v>
      </c>
      <c r="BY680" s="4" t="str">
        <v>Maybar</v>
      </c>
      <c r="BZ680" s="4" t="str">
        <v>Maybar</v>
      </c>
      <c r="CA680" s="4" t="str">
        <v>Maybar</v>
      </c>
      <c r="CB680" s="4" t="str">
        <v>Maybar</v>
      </c>
      <c r="CC680" s="4" t="str">
        <v>Maybar</v>
      </c>
      <c r="CD680" s="4" t="str">
        <v>Maybar</v>
      </c>
      <c r="CE680" s="4" t="str">
        <v>Maybar</v>
      </c>
      <c r="CF680" s="4" t="str">
        <v>Maybar</v>
      </c>
      <c r="CG680" s="4" t="str">
        <v>Maybar</v>
      </c>
      <c r="CH680" s="4" t="str">
        <v>Maybar</v>
      </c>
      <c r="CJ680" s="4" t="str">
        <v>Maybar</v>
      </c>
      <c r="CK680" s="4" t="str">
        <v>Maybar</v>
      </c>
      <c r="CL680" s="4" t="str">
        <v>Maybar</v>
      </c>
      <c r="CM680" s="4" t="str">
        <v>Maybar</v>
      </c>
      <c r="CN680" s="4" t="str">
        <v>Maybar</v>
      </c>
      <c r="CO680" s="4" t="str">
        <v>Maybar</v>
      </c>
      <c r="CP680" s="4" t="str">
        <v>Maybar</v>
      </c>
      <c r="CQ680" s="4" t="str">
        <v>Maybar</v>
      </c>
      <c r="CR680" s="4" t="str">
        <v>Maybar</v>
      </c>
      <c r="CS680" s="4" t="str">
        <v>Maybar</v>
      </c>
      <c r="CT680" s="4" t="str">
        <v>Maybar</v>
      </c>
      <c r="CU680" s="4" t="str">
        <v>Maybar</v>
      </c>
      <c r="CV680" s="4" t="str">
        <v>Maybar</v>
      </c>
      <c r="CW680" s="4" t="str">
        <v>Maybar</v>
      </c>
      <c r="CX680" s="4" t="str">
        <v>Maybar</v>
      </c>
      <c r="CY680" s="4" t="str">
        <v>Maybar</v>
      </c>
      <c r="CZ680" s="4" t="str">
        <v>Maybar</v>
      </c>
      <c r="DA680" s="4" t="str">
        <v>Maybar</v>
      </c>
      <c r="DB680" s="4" t="str">
        <v>Maybar</v>
      </c>
      <c r="DC680" s="4" t="str">
        <v>Maybar</v>
      </c>
      <c r="DD680" s="4" t="str">
        <v>Maybar</v>
      </c>
      <c r="DE680" s="4" t="str">
        <v>Maybar</v>
      </c>
      <c r="DF680" s="4" t="str">
        <v>Maybar</v>
      </c>
      <c r="DG680" s="4" t="str">
        <v>Maybar</v>
      </c>
      <c r="DH680" s="4" t="str">
        <v>Maybar</v>
      </c>
      <c r="DI680" s="4" t="str">
        <v>Maybar</v>
      </c>
      <c r="DJ680" s="4" t="str">
        <v>Maybar</v>
      </c>
      <c r="DK680" s="4" t="str">
        <v>Maybar</v>
      </c>
      <c r="DL680" s="4" t="str">
        <v>Maybar</v>
      </c>
      <c r="DM680" s="4" t="str">
        <v>Maybar</v>
      </c>
      <c r="DN680" s="4" t="str">
        <v>Maybar</v>
      </c>
      <c r="DO680" s="4" t="str">
        <v>Maybar</v>
      </c>
      <c r="DP680" s="4" t="str">
        <v>Maybar</v>
      </c>
    </row>
    <row r="681" spans="1:120" x14ac:dyDescent="0.35">
      <c r="A681" s="4">
        <v>11.647</v>
      </c>
      <c r="B681" s="4">
        <v>8.4480000000000004</v>
      </c>
      <c r="C681" s="4" t="s">
        <v>251</v>
      </c>
      <c r="D681" s="4" t="s">
        <v>138</v>
      </c>
      <c r="E681" s="4" t="s">
        <v>865</v>
      </c>
      <c r="F681" s="4">
        <v>2000</v>
      </c>
      <c r="G681" s="4" t="str">
        <f t="shared" si="10"/>
        <v>Nigeria-Irrigation Research Station, Kadawa</v>
      </c>
      <c r="BA681" s="4" t="str">
        <v>Maynet</v>
      </c>
      <c r="BB681" s="4" t="str">
        <v>Maynet</v>
      </c>
      <c r="BC681" s="4" t="str">
        <v>Maynet</v>
      </c>
      <c r="BD681" s="4" t="str">
        <v>Maynet</v>
      </c>
      <c r="BE681" s="4" t="str">
        <v>Maynet</v>
      </c>
      <c r="BF681" s="4" t="str">
        <v>Maynet</v>
      </c>
      <c r="BG681" s="4" t="str">
        <v>Maynet</v>
      </c>
      <c r="BH681" s="4" t="str">
        <v>Maynet</v>
      </c>
      <c r="BI681" s="4" t="str">
        <v>Maynet</v>
      </c>
      <c r="BJ681" s="4" t="str">
        <v>Maynet</v>
      </c>
      <c r="BK681" s="4" t="str">
        <v>Maynet</v>
      </c>
      <c r="BL681" s="4" t="str">
        <v>Maynet</v>
      </c>
      <c r="BM681" s="4" t="str">
        <v>Maynet</v>
      </c>
      <c r="BN681" s="4" t="str">
        <v>Maynet</v>
      </c>
      <c r="BO681" s="4" t="str">
        <v>Maynet</v>
      </c>
      <c r="BP681" s="4" t="str">
        <v>Maynet</v>
      </c>
      <c r="BQ681" s="4" t="str">
        <v>Maynet</v>
      </c>
      <c r="BR681" s="4" t="str">
        <v>Maynet</v>
      </c>
      <c r="BS681" s="4" t="str">
        <v>Maynet</v>
      </c>
      <c r="BT681" s="4" t="str">
        <v>Maynet</v>
      </c>
      <c r="BU681" s="4" t="str">
        <v>Maynet</v>
      </c>
      <c r="BV681" s="4" t="str">
        <v>Maynet</v>
      </c>
      <c r="BW681" s="4" t="str">
        <v>Maynet</v>
      </c>
      <c r="BX681" s="4" t="str">
        <v>Maynet</v>
      </c>
      <c r="BY681" s="4" t="str">
        <v>Maynet</v>
      </c>
      <c r="BZ681" s="4" t="str">
        <v>Maynet</v>
      </c>
      <c r="CA681" s="4" t="str">
        <v>Maynet</v>
      </c>
      <c r="CB681" s="4" t="str">
        <v>Maynet</v>
      </c>
      <c r="CC681" s="4" t="str">
        <v>Maynet</v>
      </c>
      <c r="CD681" s="4" t="str">
        <v>Maynet</v>
      </c>
      <c r="CE681" s="4" t="str">
        <v>Maynet</v>
      </c>
      <c r="CF681" s="4" t="str">
        <v>Maynet</v>
      </c>
      <c r="CG681" s="4" t="str">
        <v>Maynet</v>
      </c>
      <c r="CH681" s="4" t="str">
        <v>Maynet</v>
      </c>
      <c r="CJ681" s="4" t="str">
        <v>Maynet</v>
      </c>
      <c r="CK681" s="4" t="str">
        <v>Maynet</v>
      </c>
      <c r="CL681" s="4" t="str">
        <v>Maynet</v>
      </c>
      <c r="CM681" s="4" t="str">
        <v>Maynet</v>
      </c>
      <c r="CN681" s="4" t="str">
        <v>Maynet</v>
      </c>
      <c r="CO681" s="4" t="str">
        <v>Maynet</v>
      </c>
      <c r="CP681" s="4" t="str">
        <v>Maynet</v>
      </c>
      <c r="CQ681" s="4" t="str">
        <v>Maynet</v>
      </c>
      <c r="CR681" s="4" t="str">
        <v>Maynet</v>
      </c>
      <c r="CS681" s="4" t="str">
        <v>Maynet</v>
      </c>
      <c r="CT681" s="4" t="str">
        <v>Maynet</v>
      </c>
      <c r="CU681" s="4" t="str">
        <v>Maynet</v>
      </c>
      <c r="CV681" s="4" t="str">
        <v>Maynet</v>
      </c>
      <c r="CW681" s="4" t="str">
        <v>Maynet</v>
      </c>
      <c r="CX681" s="4" t="str">
        <v>Maynet</v>
      </c>
      <c r="CY681" s="4" t="str">
        <v>Maynet</v>
      </c>
      <c r="CZ681" s="4" t="str">
        <v>Maynet</v>
      </c>
      <c r="DA681" s="4" t="str">
        <v>Maynet</v>
      </c>
      <c r="DB681" s="4" t="str">
        <v>Maynet</v>
      </c>
      <c r="DC681" s="4" t="str">
        <v>Maynet</v>
      </c>
      <c r="DD681" s="4" t="str">
        <v>Maynet</v>
      </c>
      <c r="DE681" s="4" t="str">
        <v>Maynet</v>
      </c>
      <c r="DF681" s="4" t="str">
        <v>Maynet</v>
      </c>
      <c r="DG681" s="4" t="str">
        <v>Maynet</v>
      </c>
      <c r="DH681" s="4" t="str">
        <v>Maynet</v>
      </c>
      <c r="DI681" s="4" t="str">
        <v>Maynet</v>
      </c>
      <c r="DJ681" s="4" t="str">
        <v>Maynet</v>
      </c>
      <c r="DK681" s="4" t="str">
        <v>Maynet</v>
      </c>
      <c r="DL681" s="4" t="str">
        <v>Maynet</v>
      </c>
      <c r="DM681" s="4" t="str">
        <v>Maynet</v>
      </c>
      <c r="DN681" s="4" t="str">
        <v>Maynet</v>
      </c>
      <c r="DO681" s="4" t="str">
        <v>Maynet</v>
      </c>
      <c r="DP681" s="4" t="str">
        <v>Maynet</v>
      </c>
    </row>
    <row r="682" spans="1:120" x14ac:dyDescent="0.35">
      <c r="A682" s="4">
        <v>5.2</v>
      </c>
      <c r="B682" s="4">
        <v>5.5833300000000001</v>
      </c>
      <c r="C682" s="4" t="s">
        <v>251</v>
      </c>
      <c r="D682" s="4" t="s">
        <v>130</v>
      </c>
      <c r="E682" s="4" t="s">
        <v>866</v>
      </c>
      <c r="F682" s="4">
        <v>917</v>
      </c>
      <c r="G682" s="4" t="str">
        <f t="shared" si="10"/>
        <v>Nigeria-Isuada</v>
      </c>
      <c r="BA682" s="4" t="str">
        <v>Mbale</v>
      </c>
      <c r="BB682" s="4" t="str">
        <v>Mbale</v>
      </c>
      <c r="BC682" s="4" t="str">
        <v>Mbale</v>
      </c>
      <c r="BD682" s="4" t="str">
        <v>Mbale</v>
      </c>
      <c r="BE682" s="4" t="str">
        <v>Mbale</v>
      </c>
      <c r="BF682" s="4" t="str">
        <v>Mbale</v>
      </c>
      <c r="BG682" s="4" t="str">
        <v>Mbale</v>
      </c>
      <c r="BH682" s="4" t="str">
        <v>Mbale</v>
      </c>
      <c r="BI682" s="4" t="str">
        <v>Mbale</v>
      </c>
      <c r="BJ682" s="4" t="str">
        <v>Mbale</v>
      </c>
      <c r="BK682" s="4" t="str">
        <v>Mbale</v>
      </c>
      <c r="BL682" s="4" t="str">
        <v>Mbale</v>
      </c>
      <c r="BM682" s="4" t="str">
        <v>Mbale</v>
      </c>
      <c r="BN682" s="4" t="str">
        <v>Mbale</v>
      </c>
      <c r="BO682" s="4" t="str">
        <v>Mbale</v>
      </c>
      <c r="BP682" s="4" t="str">
        <v>Mbale</v>
      </c>
      <c r="BQ682" s="4" t="str">
        <v>Mbale</v>
      </c>
      <c r="BR682" s="4" t="str">
        <v>Mbale</v>
      </c>
      <c r="BS682" s="4" t="str">
        <v>Mbale</v>
      </c>
      <c r="BT682" s="4" t="str">
        <v>Mbale</v>
      </c>
      <c r="BU682" s="4" t="str">
        <v>Mbale</v>
      </c>
      <c r="BV682" s="4" t="str">
        <v>Mbale</v>
      </c>
      <c r="BW682" s="4" t="str">
        <v>Mbale</v>
      </c>
      <c r="BX682" s="4" t="str">
        <v>Mbale</v>
      </c>
      <c r="BY682" s="4" t="str">
        <v>Mbale</v>
      </c>
      <c r="BZ682" s="4" t="str">
        <v>Mbale</v>
      </c>
      <c r="CA682" s="4" t="str">
        <v>Mbale</v>
      </c>
      <c r="CB682" s="4" t="str">
        <v>Mbale</v>
      </c>
      <c r="CC682" s="4" t="str">
        <v>Mbale</v>
      </c>
      <c r="CD682" s="4" t="str">
        <v>Mbale</v>
      </c>
      <c r="CE682" s="4" t="str">
        <v>Mbale</v>
      </c>
      <c r="CF682" s="4" t="str">
        <v>Mbale</v>
      </c>
      <c r="CG682" s="4" t="str">
        <v>Mbale</v>
      </c>
      <c r="CH682" s="4" t="str">
        <v>Mbale</v>
      </c>
      <c r="CJ682" s="4" t="str">
        <v>Mbale</v>
      </c>
      <c r="CK682" s="4" t="str">
        <v>Mbale</v>
      </c>
      <c r="CL682" s="4" t="str">
        <v>Mbale</v>
      </c>
      <c r="CM682" s="4" t="str">
        <v>Mbale</v>
      </c>
      <c r="CN682" s="4" t="str">
        <v>Mbale</v>
      </c>
      <c r="CO682" s="4" t="str">
        <v>Mbale</v>
      </c>
      <c r="CP682" s="4" t="str">
        <v>Mbale</v>
      </c>
      <c r="CQ682" s="4" t="str">
        <v>Mbale</v>
      </c>
      <c r="CR682" s="4" t="str">
        <v>Mbale</v>
      </c>
      <c r="CS682" s="4" t="str">
        <v>Mbale</v>
      </c>
      <c r="CT682" s="4" t="str">
        <v>Mbale</v>
      </c>
      <c r="CU682" s="4" t="str">
        <v>Mbale</v>
      </c>
      <c r="CV682" s="4" t="str">
        <v>Mbale</v>
      </c>
      <c r="CW682" s="4" t="str">
        <v>Mbale</v>
      </c>
      <c r="CX682" s="4" t="str">
        <v>Mbale</v>
      </c>
      <c r="CY682" s="4" t="str">
        <v>Mbale</v>
      </c>
      <c r="CZ682" s="4" t="str">
        <v>Mbale</v>
      </c>
      <c r="DA682" s="4" t="str">
        <v>Mbale</v>
      </c>
      <c r="DB682" s="4" t="str">
        <v>Mbale</v>
      </c>
      <c r="DC682" s="4" t="str">
        <v>Mbale</v>
      </c>
      <c r="DD682" s="4" t="str">
        <v>Mbale</v>
      </c>
      <c r="DE682" s="4" t="str">
        <v>Mbale</v>
      </c>
      <c r="DF682" s="4" t="str">
        <v>Mbale</v>
      </c>
      <c r="DG682" s="4" t="str">
        <v>Mbale</v>
      </c>
      <c r="DH682" s="4" t="str">
        <v>Mbale</v>
      </c>
      <c r="DI682" s="4" t="str">
        <v>Mbale</v>
      </c>
      <c r="DJ682" s="4" t="str">
        <v>Mbale</v>
      </c>
      <c r="DK682" s="4" t="str">
        <v>Mbale</v>
      </c>
      <c r="DL682" s="4" t="str">
        <v>Mbale</v>
      </c>
      <c r="DM682" s="4" t="str">
        <v>Mbale</v>
      </c>
      <c r="DN682" s="4" t="str">
        <v>Mbale</v>
      </c>
      <c r="DO682" s="4" t="str">
        <v>Mbale</v>
      </c>
      <c r="DP682" s="4" t="str">
        <v>Mbale</v>
      </c>
    </row>
    <row r="683" spans="1:120" x14ac:dyDescent="0.35">
      <c r="A683" s="4">
        <v>10.4</v>
      </c>
      <c r="B683" s="4">
        <v>7.7</v>
      </c>
      <c r="C683" s="4" t="s">
        <v>251</v>
      </c>
      <c r="D683" s="4" t="s">
        <v>130</v>
      </c>
      <c r="E683" s="4" t="s">
        <v>867</v>
      </c>
      <c r="F683" s="4">
        <v>917</v>
      </c>
      <c r="G683" s="4" t="str">
        <f t="shared" si="10"/>
        <v>Nigeria-Kaduna</v>
      </c>
      <c r="BA683" s="4" t="str">
        <v>Mbale District</v>
      </c>
      <c r="BB683" s="4" t="str">
        <v>Mbale District</v>
      </c>
      <c r="BC683" s="4" t="str">
        <v>Mbale District</v>
      </c>
      <c r="BD683" s="4" t="str">
        <v>Mbale District</v>
      </c>
      <c r="BE683" s="4" t="str">
        <v>Mbale District</v>
      </c>
      <c r="BF683" s="4" t="str">
        <v>Mbale District</v>
      </c>
      <c r="BG683" s="4" t="str">
        <v>Mbale District</v>
      </c>
      <c r="BH683" s="4" t="str">
        <v>Mbale District</v>
      </c>
      <c r="BI683" s="4" t="str">
        <v>Mbale District</v>
      </c>
      <c r="BJ683" s="4" t="str">
        <v>Mbale District</v>
      </c>
      <c r="BK683" s="4" t="str">
        <v>Mbale District</v>
      </c>
      <c r="BL683" s="4" t="str">
        <v>Mbale District</v>
      </c>
      <c r="BM683" s="4" t="str">
        <v>Mbale District</v>
      </c>
      <c r="BN683" s="4" t="str">
        <v>Mbale District</v>
      </c>
      <c r="BO683" s="4" t="str">
        <v>Mbale District</v>
      </c>
      <c r="BP683" s="4" t="str">
        <v>Mbale District</v>
      </c>
      <c r="BQ683" s="4" t="str">
        <v>Mbale District</v>
      </c>
      <c r="BR683" s="4" t="str">
        <v>Mbale District</v>
      </c>
      <c r="BS683" s="4" t="str">
        <v>Mbale District</v>
      </c>
      <c r="BT683" s="4" t="str">
        <v>Mbale District</v>
      </c>
      <c r="BU683" s="4" t="str">
        <v>Mbale District</v>
      </c>
      <c r="BV683" s="4" t="str">
        <v>Mbale District</v>
      </c>
      <c r="BW683" s="4" t="str">
        <v>Mbale District</v>
      </c>
      <c r="BX683" s="4" t="str">
        <v>Mbale District</v>
      </c>
      <c r="BY683" s="4" t="str">
        <v>Mbale District</v>
      </c>
      <c r="BZ683" s="4" t="str">
        <v>Mbale District</v>
      </c>
      <c r="CA683" s="4" t="str">
        <v>Mbale District</v>
      </c>
      <c r="CB683" s="4" t="str">
        <v>Mbale District</v>
      </c>
      <c r="CC683" s="4" t="str">
        <v>Mbale District</v>
      </c>
      <c r="CD683" s="4" t="str">
        <v>Mbale District</v>
      </c>
      <c r="CE683" s="4" t="str">
        <v>Mbale District</v>
      </c>
      <c r="CF683" s="4" t="str">
        <v>Mbale District</v>
      </c>
      <c r="CG683" s="4" t="str">
        <v>Mbale District</v>
      </c>
      <c r="CH683" s="4" t="str">
        <v>Mbale District</v>
      </c>
      <c r="CJ683" s="4" t="str">
        <v>Mbale District</v>
      </c>
      <c r="CK683" s="4" t="str">
        <v>Mbale District</v>
      </c>
      <c r="CL683" s="4" t="str">
        <v>Mbale District</v>
      </c>
      <c r="CM683" s="4" t="str">
        <v>Mbale District</v>
      </c>
      <c r="CN683" s="4" t="str">
        <v>Mbale District</v>
      </c>
      <c r="CO683" s="4" t="str">
        <v>Mbale District</v>
      </c>
      <c r="CP683" s="4" t="str">
        <v>Mbale District</v>
      </c>
      <c r="CQ683" s="4" t="str">
        <v>Mbale District</v>
      </c>
      <c r="CR683" s="4" t="str">
        <v>Mbale District</v>
      </c>
      <c r="CS683" s="4" t="str">
        <v>Mbale District</v>
      </c>
      <c r="CT683" s="4" t="str">
        <v>Mbale District</v>
      </c>
      <c r="CU683" s="4" t="str">
        <v>Mbale District</v>
      </c>
      <c r="CV683" s="4" t="str">
        <v>Mbale District</v>
      </c>
      <c r="CW683" s="4" t="str">
        <v>Mbale District</v>
      </c>
      <c r="CX683" s="4" t="str">
        <v>Mbale District</v>
      </c>
      <c r="CY683" s="4" t="str">
        <v>Mbale District</v>
      </c>
      <c r="CZ683" s="4" t="str">
        <v>Mbale District</v>
      </c>
      <c r="DA683" s="4" t="str">
        <v>Mbale District</v>
      </c>
      <c r="DB683" s="4" t="str">
        <v>Mbale District</v>
      </c>
      <c r="DC683" s="4" t="str">
        <v>Mbale District</v>
      </c>
      <c r="DD683" s="4" t="str">
        <v>Mbale District</v>
      </c>
      <c r="DE683" s="4" t="str">
        <v>Mbale District</v>
      </c>
      <c r="DF683" s="4" t="str">
        <v>Mbale District</v>
      </c>
      <c r="DG683" s="4" t="str">
        <v>Mbale District</v>
      </c>
      <c r="DH683" s="4" t="str">
        <v>Mbale District</v>
      </c>
      <c r="DI683" s="4" t="str">
        <v>Mbale District</v>
      </c>
      <c r="DJ683" s="4" t="str">
        <v>Mbale District</v>
      </c>
      <c r="DK683" s="4" t="str">
        <v>Mbale District</v>
      </c>
      <c r="DL683" s="4" t="str">
        <v>Mbale District</v>
      </c>
      <c r="DM683" s="4" t="str">
        <v>Mbale District</v>
      </c>
      <c r="DN683" s="4" t="str">
        <v>Mbale District</v>
      </c>
      <c r="DO683" s="4" t="str">
        <v>Mbale District</v>
      </c>
      <c r="DP683" s="4" t="str">
        <v>Mbale District</v>
      </c>
    </row>
    <row r="684" spans="1:120" x14ac:dyDescent="0.35">
      <c r="A684" s="4">
        <v>10.20833</v>
      </c>
      <c r="B684" s="4">
        <v>8.0247200000000003</v>
      </c>
      <c r="C684" s="4" t="s">
        <v>251</v>
      </c>
      <c r="D684" s="4" t="s">
        <v>130</v>
      </c>
      <c r="E684" s="4" t="s">
        <v>868</v>
      </c>
      <c r="F684" s="4">
        <v>114583</v>
      </c>
      <c r="G684" s="4" t="str">
        <f t="shared" si="10"/>
        <v>Nigeria-Kaduna.Bauchi</v>
      </c>
      <c r="BA684" s="4" t="str">
        <v>Mbale.Manafwa.Sironko.Budada</v>
      </c>
      <c r="BB684" s="4" t="str">
        <v>Mbale.Manafwa.Sironko.Budada</v>
      </c>
      <c r="BC684" s="4" t="str">
        <v>Mbale.Manafwa.Sironko.Budada</v>
      </c>
      <c r="BD684" s="4" t="str">
        <v>Mbale.Manafwa.Sironko.Budada</v>
      </c>
      <c r="BE684" s="4" t="str">
        <v>Mbale.Manafwa.Sironko.Budada</v>
      </c>
      <c r="BF684" s="4" t="str">
        <v>Mbale.Manafwa.Sironko.Budada</v>
      </c>
      <c r="BG684" s="4" t="str">
        <v>Mbale.Manafwa.Sironko.Budada</v>
      </c>
      <c r="BH684" s="4" t="str">
        <v>Mbale.Manafwa.Sironko.Budada</v>
      </c>
      <c r="BI684" s="4" t="str">
        <v>Mbale.Manafwa.Sironko.Budada</v>
      </c>
      <c r="BJ684" s="4" t="str">
        <v>Mbale.Manafwa.Sironko.Budada</v>
      </c>
      <c r="BK684" s="4" t="str">
        <v>Mbale.Manafwa.Sironko.Budada</v>
      </c>
      <c r="BL684" s="4" t="str">
        <v>Mbale.Manafwa.Sironko.Budada</v>
      </c>
      <c r="BM684" s="4" t="str">
        <v>Mbale.Manafwa.Sironko.Budada</v>
      </c>
      <c r="BN684" s="4" t="str">
        <v>Mbale.Manafwa.Sironko.Budada</v>
      </c>
      <c r="BO684" s="4" t="str">
        <v>Mbale.Manafwa.Sironko.Budada</v>
      </c>
      <c r="BP684" s="4" t="str">
        <v>Mbale.Manafwa.Sironko.Budada</v>
      </c>
      <c r="BQ684" s="4" t="str">
        <v>Mbale.Manafwa.Sironko.Budada</v>
      </c>
      <c r="BR684" s="4" t="str">
        <v>Mbale.Manafwa.Sironko.Budada</v>
      </c>
      <c r="BS684" s="4" t="str">
        <v>Mbale.Manafwa.Sironko.Budada</v>
      </c>
      <c r="BT684" s="4" t="str">
        <v>Mbale.Manafwa.Sironko.Budada</v>
      </c>
      <c r="BU684" s="4" t="str">
        <v>Mbale.Manafwa.Sironko.Budada</v>
      </c>
      <c r="BV684" s="4" t="str">
        <v>Mbale.Manafwa.Sironko.Budada</v>
      </c>
      <c r="BW684" s="4" t="str">
        <v>Mbale.Manafwa.Sironko.Budada</v>
      </c>
      <c r="BX684" s="4" t="str">
        <v>Mbale.Manafwa.Sironko.Budada</v>
      </c>
      <c r="BY684" s="4" t="str">
        <v>Mbale.Manafwa.Sironko.Budada</v>
      </c>
      <c r="BZ684" s="4" t="str">
        <v>Mbale.Manafwa.Sironko.Budada</v>
      </c>
      <c r="CA684" s="4" t="str">
        <v>Mbale.Manafwa.Sironko.Budada</v>
      </c>
      <c r="CB684" s="4" t="str">
        <v>Mbale.Manafwa.Sironko.Budada</v>
      </c>
      <c r="CC684" s="4" t="str">
        <v>Mbale.Manafwa.Sironko.Budada</v>
      </c>
      <c r="CD684" s="4" t="str">
        <v>Mbale.Manafwa.Sironko.Budada</v>
      </c>
      <c r="CE684" s="4" t="str">
        <v>Mbale.Manafwa.Sironko.Budada</v>
      </c>
      <c r="CF684" s="4" t="str">
        <v>Mbale.Manafwa.Sironko.Budada</v>
      </c>
      <c r="CG684" s="4" t="str">
        <v>Mbale.Manafwa.Sironko.Budada</v>
      </c>
      <c r="CH684" s="4" t="str">
        <v>Mbale.Manafwa.Sironko.Budada</v>
      </c>
      <c r="CJ684" s="4" t="str">
        <v>Mbale.Manafwa.Sironko.Budada</v>
      </c>
      <c r="CK684" s="4" t="str">
        <v>Mbale.Manafwa.Sironko.Budada</v>
      </c>
      <c r="CL684" s="4" t="str">
        <v>Mbale.Manafwa.Sironko.Budada</v>
      </c>
      <c r="CM684" s="4" t="str">
        <v>Mbale.Manafwa.Sironko.Budada</v>
      </c>
      <c r="CN684" s="4" t="str">
        <v>Mbale.Manafwa.Sironko.Budada</v>
      </c>
      <c r="CO684" s="4" t="str">
        <v>Mbale.Manafwa.Sironko.Budada</v>
      </c>
      <c r="CP684" s="4" t="str">
        <v>Mbale.Manafwa.Sironko.Budada</v>
      </c>
      <c r="CQ684" s="4" t="str">
        <v>Mbale.Manafwa.Sironko.Budada</v>
      </c>
      <c r="CR684" s="4" t="str">
        <v>Mbale.Manafwa.Sironko.Budada</v>
      </c>
      <c r="CS684" s="4" t="str">
        <v>Mbale.Manafwa.Sironko.Budada</v>
      </c>
      <c r="CT684" s="4" t="str">
        <v>Mbale.Manafwa.Sironko.Budada</v>
      </c>
      <c r="CU684" s="4" t="str">
        <v>Mbale.Manafwa.Sironko.Budada</v>
      </c>
      <c r="CV684" s="4" t="str">
        <v>Mbale.Manafwa.Sironko.Budada</v>
      </c>
      <c r="CW684" s="4" t="str">
        <v>Mbale.Manafwa.Sironko.Budada</v>
      </c>
      <c r="CX684" s="4" t="str">
        <v>Mbale.Manafwa.Sironko.Budada</v>
      </c>
      <c r="CY684" s="4" t="str">
        <v>Mbale.Manafwa.Sironko.Budada</v>
      </c>
      <c r="CZ684" s="4" t="str">
        <v>Mbale.Manafwa.Sironko.Budada</v>
      </c>
      <c r="DA684" s="4" t="str">
        <v>Mbale.Manafwa.Sironko.Budada</v>
      </c>
      <c r="DB684" s="4" t="str">
        <v>Mbale.Manafwa.Sironko.Budada</v>
      </c>
      <c r="DC684" s="4" t="str">
        <v>Mbale.Manafwa.Sironko.Budada</v>
      </c>
      <c r="DD684" s="4" t="str">
        <v>Mbale.Manafwa.Sironko.Budada</v>
      </c>
      <c r="DE684" s="4" t="str">
        <v>Mbale.Manafwa.Sironko.Budada</v>
      </c>
      <c r="DF684" s="4" t="str">
        <v>Mbale.Manafwa.Sironko.Budada</v>
      </c>
      <c r="DG684" s="4" t="str">
        <v>Mbale.Manafwa.Sironko.Budada</v>
      </c>
      <c r="DH684" s="4" t="str">
        <v>Mbale.Manafwa.Sironko.Budada</v>
      </c>
      <c r="DI684" s="4" t="str">
        <v>Mbale.Manafwa.Sironko.Budada</v>
      </c>
      <c r="DJ684" s="4" t="str">
        <v>Mbale.Manafwa.Sironko.Budada</v>
      </c>
      <c r="DK684" s="4" t="str">
        <v>Mbale.Manafwa.Sironko.Budada</v>
      </c>
      <c r="DL684" s="4" t="str">
        <v>Mbale.Manafwa.Sironko.Budada</v>
      </c>
      <c r="DM684" s="4" t="str">
        <v>Mbale.Manafwa.Sironko.Budada</v>
      </c>
      <c r="DN684" s="4" t="str">
        <v>Mbale.Manafwa.Sironko.Budada</v>
      </c>
      <c r="DO684" s="4" t="str">
        <v>Mbale.Manafwa.Sironko.Budada</v>
      </c>
      <c r="DP684" s="4" t="str">
        <v>Mbale.Manafwa.Sironko.Budada</v>
      </c>
    </row>
    <row r="685" spans="1:120" x14ac:dyDescent="0.35">
      <c r="A685" s="4">
        <v>11.966670000000001</v>
      </c>
      <c r="B685" s="4">
        <v>8.85</v>
      </c>
      <c r="C685" s="4" t="s">
        <v>251</v>
      </c>
      <c r="D685" s="4" t="s">
        <v>130</v>
      </c>
      <c r="E685" s="4" t="s">
        <v>869</v>
      </c>
      <c r="F685" s="4">
        <v>917</v>
      </c>
      <c r="G685" s="4" t="str">
        <f t="shared" si="10"/>
        <v>Nigeria-Kano</v>
      </c>
      <c r="BA685" s="4" t="str">
        <v>Mbarara</v>
      </c>
      <c r="BB685" s="4" t="str">
        <v>Mbarara</v>
      </c>
      <c r="BC685" s="4" t="str">
        <v>Mbarara</v>
      </c>
      <c r="BD685" s="4" t="str">
        <v>Mbarara</v>
      </c>
      <c r="BE685" s="4" t="str">
        <v>Mbarara</v>
      </c>
      <c r="BF685" s="4" t="str">
        <v>Mbarara</v>
      </c>
      <c r="BG685" s="4" t="str">
        <v>Mbarara</v>
      </c>
      <c r="BH685" s="4" t="str">
        <v>Mbarara</v>
      </c>
      <c r="BI685" s="4" t="str">
        <v>Mbarara</v>
      </c>
      <c r="BJ685" s="4" t="str">
        <v>Mbarara</v>
      </c>
      <c r="BK685" s="4" t="str">
        <v>Mbarara</v>
      </c>
      <c r="BL685" s="4" t="str">
        <v>Mbarara</v>
      </c>
      <c r="BM685" s="4" t="str">
        <v>Mbarara</v>
      </c>
      <c r="BN685" s="4" t="str">
        <v>Mbarara</v>
      </c>
      <c r="BO685" s="4" t="str">
        <v>Mbarara</v>
      </c>
      <c r="BP685" s="4" t="str">
        <v>Mbarara</v>
      </c>
      <c r="BQ685" s="4" t="str">
        <v>Mbarara</v>
      </c>
      <c r="BR685" s="4" t="str">
        <v>Mbarara</v>
      </c>
      <c r="BS685" s="4" t="str">
        <v>Mbarara</v>
      </c>
      <c r="BT685" s="4" t="str">
        <v>Mbarara</v>
      </c>
      <c r="BU685" s="4" t="str">
        <v>Mbarara</v>
      </c>
      <c r="BV685" s="4" t="str">
        <v>Mbarara</v>
      </c>
      <c r="BW685" s="4" t="str">
        <v>Mbarara</v>
      </c>
      <c r="BX685" s="4" t="str">
        <v>Mbarara</v>
      </c>
      <c r="BY685" s="4" t="str">
        <v>Mbarara</v>
      </c>
      <c r="BZ685" s="4" t="str">
        <v>Mbarara</v>
      </c>
      <c r="CA685" s="4" t="str">
        <v>Mbarara</v>
      </c>
      <c r="CB685" s="4" t="str">
        <v>Mbarara</v>
      </c>
      <c r="CC685" s="4" t="str">
        <v>Mbarara</v>
      </c>
      <c r="CD685" s="4" t="str">
        <v>Mbarara</v>
      </c>
      <c r="CE685" s="4" t="str">
        <v>Mbarara</v>
      </c>
      <c r="CF685" s="4" t="str">
        <v>Mbarara</v>
      </c>
      <c r="CG685" s="4" t="str">
        <v>Mbarara</v>
      </c>
      <c r="CH685" s="4" t="str">
        <v>Mbarara</v>
      </c>
      <c r="CJ685" s="4" t="str">
        <v>Mbarara</v>
      </c>
      <c r="CK685" s="4" t="str">
        <v>Mbarara</v>
      </c>
      <c r="CL685" s="4" t="str">
        <v>Mbarara</v>
      </c>
      <c r="CM685" s="4" t="str">
        <v>Mbarara</v>
      </c>
      <c r="CN685" s="4" t="str">
        <v>Mbarara</v>
      </c>
      <c r="CO685" s="4" t="str">
        <v>Mbarara</v>
      </c>
      <c r="CP685" s="4" t="str">
        <v>Mbarara</v>
      </c>
      <c r="CQ685" s="4" t="str">
        <v>Mbarara</v>
      </c>
      <c r="CR685" s="4" t="str">
        <v>Mbarara</v>
      </c>
      <c r="CS685" s="4" t="str">
        <v>Mbarara</v>
      </c>
      <c r="CT685" s="4" t="str">
        <v>Mbarara</v>
      </c>
      <c r="CU685" s="4" t="str">
        <v>Mbarara</v>
      </c>
      <c r="CV685" s="4" t="str">
        <v>Mbarara</v>
      </c>
      <c r="CW685" s="4" t="str">
        <v>Mbarara</v>
      </c>
      <c r="CX685" s="4" t="str">
        <v>Mbarara</v>
      </c>
      <c r="CY685" s="4" t="str">
        <v>Mbarara</v>
      </c>
      <c r="CZ685" s="4" t="str">
        <v>Mbarara</v>
      </c>
      <c r="DA685" s="4" t="str">
        <v>Mbarara</v>
      </c>
      <c r="DB685" s="4" t="str">
        <v>Mbarara</v>
      </c>
      <c r="DC685" s="4" t="str">
        <v>Mbarara</v>
      </c>
      <c r="DD685" s="4" t="str">
        <v>Mbarara</v>
      </c>
      <c r="DE685" s="4" t="str">
        <v>Mbarara</v>
      </c>
      <c r="DF685" s="4" t="str">
        <v>Mbarara</v>
      </c>
      <c r="DG685" s="4" t="str">
        <v>Mbarara</v>
      </c>
      <c r="DH685" s="4" t="str">
        <v>Mbarara</v>
      </c>
      <c r="DI685" s="4" t="str">
        <v>Mbarara</v>
      </c>
      <c r="DJ685" s="4" t="str">
        <v>Mbarara</v>
      </c>
      <c r="DK685" s="4" t="str">
        <v>Mbarara</v>
      </c>
      <c r="DL685" s="4" t="str">
        <v>Mbarara</v>
      </c>
      <c r="DM685" s="4" t="str">
        <v>Mbarara</v>
      </c>
      <c r="DN685" s="4" t="str">
        <v>Mbarara</v>
      </c>
      <c r="DO685" s="4" t="str">
        <v>Mbarara</v>
      </c>
      <c r="DP685" s="4" t="str">
        <v>Mbarara</v>
      </c>
    </row>
    <row r="686" spans="1:120" x14ac:dyDescent="0.35">
      <c r="A686" s="4">
        <v>12.002190000000001</v>
      </c>
      <c r="B686" s="4">
        <v>8.5919399999999992</v>
      </c>
      <c r="C686" s="4" t="s">
        <v>251</v>
      </c>
      <c r="D686" s="4" t="s">
        <v>138</v>
      </c>
      <c r="E686" s="4" t="s">
        <v>869</v>
      </c>
      <c r="F686" s="4">
        <v>10000</v>
      </c>
      <c r="G686" s="4" t="str">
        <f t="shared" si="10"/>
        <v>Nigeria-Kano</v>
      </c>
      <c r="BA686" s="4" t="str">
        <v>Mbarara &amp; Bushenyi Districts</v>
      </c>
      <c r="BB686" s="4" t="str">
        <v>Mbarara &amp; Bushenyi Districts</v>
      </c>
      <c r="BC686" s="4" t="str">
        <v>Mbarara &amp; Bushenyi Districts</v>
      </c>
      <c r="BD686" s="4" t="str">
        <v>Mbarara &amp; Bushenyi Districts</v>
      </c>
      <c r="BE686" s="4" t="str">
        <v>Mbarara &amp; Bushenyi Districts</v>
      </c>
      <c r="BF686" s="4" t="str">
        <v>Mbarara &amp; Bushenyi Districts</v>
      </c>
      <c r="BG686" s="4" t="str">
        <v>Mbarara &amp; Bushenyi Districts</v>
      </c>
      <c r="BH686" s="4" t="str">
        <v>Mbarara &amp; Bushenyi Districts</v>
      </c>
      <c r="BI686" s="4" t="str">
        <v>Mbarara &amp; Bushenyi Districts</v>
      </c>
      <c r="BJ686" s="4" t="str">
        <v>Mbarara &amp; Bushenyi Districts</v>
      </c>
      <c r="BK686" s="4" t="str">
        <v>Mbarara &amp; Bushenyi Districts</v>
      </c>
      <c r="BL686" s="4" t="str">
        <v>Mbarara &amp; Bushenyi Districts</v>
      </c>
      <c r="BM686" s="4" t="str">
        <v>Mbarara &amp; Bushenyi Districts</v>
      </c>
      <c r="BN686" s="4" t="str">
        <v>Mbarara &amp; Bushenyi Districts</v>
      </c>
      <c r="BO686" s="4" t="str">
        <v>Mbarara &amp; Bushenyi Districts</v>
      </c>
      <c r="BP686" s="4" t="str">
        <v>Mbarara &amp; Bushenyi Districts</v>
      </c>
      <c r="BQ686" s="4" t="str">
        <v>Mbarara &amp; Bushenyi Districts</v>
      </c>
      <c r="BR686" s="4" t="str">
        <v>Mbarara &amp; Bushenyi Districts</v>
      </c>
      <c r="BS686" s="4" t="str">
        <v>Mbarara &amp; Bushenyi Districts</v>
      </c>
      <c r="BT686" s="4" t="str">
        <v>Mbarara &amp; Bushenyi Districts</v>
      </c>
      <c r="BU686" s="4" t="str">
        <v>Mbarara &amp; Bushenyi Districts</v>
      </c>
      <c r="BV686" s="4" t="str">
        <v>Mbarara &amp; Bushenyi Districts</v>
      </c>
      <c r="BW686" s="4" t="str">
        <v>Mbarara &amp; Bushenyi Districts</v>
      </c>
      <c r="BX686" s="4" t="str">
        <v>Mbarara &amp; Bushenyi Districts</v>
      </c>
      <c r="BY686" s="4" t="str">
        <v>Mbarara &amp; Bushenyi Districts</v>
      </c>
      <c r="BZ686" s="4" t="str">
        <v>Mbarara &amp; Bushenyi Districts</v>
      </c>
      <c r="CA686" s="4" t="str">
        <v>Mbarara &amp; Bushenyi Districts</v>
      </c>
      <c r="CB686" s="4" t="str">
        <v>Mbarara &amp; Bushenyi Districts</v>
      </c>
      <c r="CC686" s="4" t="str">
        <v>Mbarara &amp; Bushenyi Districts</v>
      </c>
      <c r="CD686" s="4" t="str">
        <v>Mbarara &amp; Bushenyi Districts</v>
      </c>
      <c r="CE686" s="4" t="str">
        <v>Mbarara &amp; Bushenyi Districts</v>
      </c>
      <c r="CF686" s="4" t="str">
        <v>Mbarara &amp; Bushenyi Districts</v>
      </c>
      <c r="CG686" s="4" t="str">
        <v>Mbarara &amp; Bushenyi Districts</v>
      </c>
      <c r="CH686" s="4" t="str">
        <v>Mbarara &amp; Bushenyi Districts</v>
      </c>
      <c r="CJ686" s="4" t="str">
        <v>Mbarara &amp; Bushenyi Districts</v>
      </c>
      <c r="CK686" s="4" t="str">
        <v>Mbarara &amp; Bushenyi Districts</v>
      </c>
      <c r="CL686" s="4" t="str">
        <v>Mbarara &amp; Bushenyi Districts</v>
      </c>
      <c r="CM686" s="4" t="str">
        <v>Mbarara &amp; Bushenyi Districts</v>
      </c>
      <c r="CN686" s="4" t="str">
        <v>Mbarara &amp; Bushenyi Districts</v>
      </c>
      <c r="CO686" s="4" t="str">
        <v>Mbarara &amp; Bushenyi Districts</v>
      </c>
      <c r="CP686" s="4" t="str">
        <v>Mbarara &amp; Bushenyi Districts</v>
      </c>
      <c r="CQ686" s="4" t="str">
        <v>Mbarara &amp; Bushenyi Districts</v>
      </c>
      <c r="CR686" s="4" t="str">
        <v>Mbarara &amp; Bushenyi Districts</v>
      </c>
      <c r="CS686" s="4" t="str">
        <v>Mbarara &amp; Bushenyi Districts</v>
      </c>
      <c r="CT686" s="4" t="str">
        <v>Mbarara &amp; Bushenyi Districts</v>
      </c>
      <c r="CU686" s="4" t="str">
        <v>Mbarara &amp; Bushenyi Districts</v>
      </c>
      <c r="CV686" s="4" t="str">
        <v>Mbarara &amp; Bushenyi Districts</v>
      </c>
      <c r="CW686" s="4" t="str">
        <v>Mbarara &amp; Bushenyi Districts</v>
      </c>
      <c r="CX686" s="4" t="str">
        <v>Mbarara &amp; Bushenyi Districts</v>
      </c>
      <c r="CY686" s="4" t="str">
        <v>Mbarara &amp; Bushenyi Districts</v>
      </c>
      <c r="CZ686" s="4" t="str">
        <v>Mbarara &amp; Bushenyi Districts</v>
      </c>
      <c r="DA686" s="4" t="str">
        <v>Mbarara &amp; Bushenyi Districts</v>
      </c>
      <c r="DB686" s="4" t="str">
        <v>Mbarara &amp; Bushenyi Districts</v>
      </c>
      <c r="DC686" s="4" t="str">
        <v>Mbarara &amp; Bushenyi Districts</v>
      </c>
      <c r="DD686" s="4" t="str">
        <v>Mbarara &amp; Bushenyi Districts</v>
      </c>
      <c r="DE686" s="4" t="str">
        <v>Mbarara &amp; Bushenyi Districts</v>
      </c>
      <c r="DF686" s="4" t="str">
        <v>Mbarara &amp; Bushenyi Districts</v>
      </c>
      <c r="DG686" s="4" t="str">
        <v>Mbarara &amp; Bushenyi Districts</v>
      </c>
      <c r="DH686" s="4" t="str">
        <v>Mbarara &amp; Bushenyi Districts</v>
      </c>
      <c r="DI686" s="4" t="str">
        <v>Mbarara &amp; Bushenyi Districts</v>
      </c>
      <c r="DJ686" s="4" t="str">
        <v>Mbarara &amp; Bushenyi Districts</v>
      </c>
      <c r="DK686" s="4" t="str">
        <v>Mbarara &amp; Bushenyi Districts</v>
      </c>
      <c r="DL686" s="4" t="str">
        <v>Mbarara &amp; Bushenyi Districts</v>
      </c>
      <c r="DM686" s="4" t="str">
        <v>Mbarara &amp; Bushenyi Districts</v>
      </c>
      <c r="DN686" s="4" t="str">
        <v>Mbarara &amp; Bushenyi Districts</v>
      </c>
      <c r="DO686" s="4" t="str">
        <v>Mbarara &amp; Bushenyi Districts</v>
      </c>
      <c r="DP686" s="4" t="str">
        <v>Mbarara &amp; Bushenyi Districts</v>
      </c>
    </row>
    <row r="687" spans="1:120" x14ac:dyDescent="0.35">
      <c r="A687" s="4">
        <v>10.398999999999999</v>
      </c>
      <c r="B687" s="4">
        <v>7.7160000000000002</v>
      </c>
      <c r="C687" s="4" t="s">
        <v>251</v>
      </c>
      <c r="D687" s="4" t="s">
        <v>130</v>
      </c>
      <c r="E687" s="4" t="s">
        <v>870</v>
      </c>
      <c r="F687" s="4">
        <v>1500</v>
      </c>
      <c r="G687" s="4" t="str">
        <f t="shared" si="10"/>
        <v>Nigeria-Kasuwan Magani</v>
      </c>
      <c r="BA687" s="4" t="str">
        <v>Mbawa</v>
      </c>
      <c r="BB687" s="4" t="str">
        <v>Mbawa</v>
      </c>
      <c r="BC687" s="4" t="str">
        <v>Mbawa</v>
      </c>
      <c r="BD687" s="4" t="str">
        <v>Mbawa</v>
      </c>
      <c r="BE687" s="4" t="str">
        <v>Mbawa</v>
      </c>
      <c r="BF687" s="4" t="str">
        <v>Mbawa</v>
      </c>
      <c r="BG687" s="4" t="str">
        <v>Mbawa</v>
      </c>
      <c r="BH687" s="4" t="str">
        <v>Mbawa</v>
      </c>
      <c r="BI687" s="4" t="str">
        <v>Mbawa</v>
      </c>
      <c r="BJ687" s="4" t="str">
        <v>Mbawa</v>
      </c>
      <c r="BK687" s="4" t="str">
        <v>Mbawa</v>
      </c>
      <c r="BL687" s="4" t="str">
        <v>Mbawa</v>
      </c>
      <c r="BM687" s="4" t="str">
        <v>Mbawa</v>
      </c>
      <c r="BN687" s="4" t="str">
        <v>Mbawa</v>
      </c>
      <c r="BO687" s="4" t="str">
        <v>Mbawa</v>
      </c>
      <c r="BP687" s="4" t="str">
        <v>Mbawa</v>
      </c>
      <c r="BQ687" s="4" t="str">
        <v>Mbawa</v>
      </c>
      <c r="BR687" s="4" t="str">
        <v>Mbawa</v>
      </c>
      <c r="BS687" s="4" t="str">
        <v>Mbawa</v>
      </c>
      <c r="BT687" s="4" t="str">
        <v>Mbawa</v>
      </c>
      <c r="BU687" s="4" t="str">
        <v>Mbawa</v>
      </c>
      <c r="BV687" s="4" t="str">
        <v>Mbawa</v>
      </c>
      <c r="BW687" s="4" t="str">
        <v>Mbawa</v>
      </c>
      <c r="BX687" s="4" t="str">
        <v>Mbawa</v>
      </c>
      <c r="BY687" s="4" t="str">
        <v>Mbawa</v>
      </c>
      <c r="BZ687" s="4" t="str">
        <v>Mbawa</v>
      </c>
      <c r="CA687" s="4" t="str">
        <v>Mbawa</v>
      </c>
      <c r="CB687" s="4" t="str">
        <v>Mbawa</v>
      </c>
      <c r="CC687" s="4" t="str">
        <v>Mbawa</v>
      </c>
      <c r="CD687" s="4" t="str">
        <v>Mbawa</v>
      </c>
      <c r="CE687" s="4" t="str">
        <v>Mbawa</v>
      </c>
      <c r="CF687" s="4" t="str">
        <v>Mbawa</v>
      </c>
      <c r="CG687" s="4" t="str">
        <v>Mbawa</v>
      </c>
      <c r="CH687" s="4" t="str">
        <v>Mbawa</v>
      </c>
      <c r="CJ687" s="4" t="str">
        <v>Mbawa</v>
      </c>
      <c r="CK687" s="4" t="str">
        <v>Mbawa</v>
      </c>
      <c r="CL687" s="4" t="str">
        <v>Mbawa</v>
      </c>
      <c r="CM687" s="4" t="str">
        <v>Mbawa</v>
      </c>
      <c r="CN687" s="4" t="str">
        <v>Mbawa</v>
      </c>
      <c r="CO687" s="4" t="str">
        <v>Mbawa</v>
      </c>
      <c r="CP687" s="4" t="str">
        <v>Mbawa</v>
      </c>
      <c r="CQ687" s="4" t="str">
        <v>Mbawa</v>
      </c>
      <c r="CR687" s="4" t="str">
        <v>Mbawa</v>
      </c>
      <c r="CS687" s="4" t="str">
        <v>Mbawa</v>
      </c>
      <c r="CT687" s="4" t="str">
        <v>Mbawa</v>
      </c>
      <c r="CU687" s="4" t="str">
        <v>Mbawa</v>
      </c>
      <c r="CV687" s="4" t="str">
        <v>Mbawa</v>
      </c>
      <c r="CW687" s="4" t="str">
        <v>Mbawa</v>
      </c>
      <c r="CX687" s="4" t="str">
        <v>Mbawa</v>
      </c>
      <c r="CY687" s="4" t="str">
        <v>Mbawa</v>
      </c>
      <c r="CZ687" s="4" t="str">
        <v>Mbawa</v>
      </c>
      <c r="DA687" s="4" t="str">
        <v>Mbawa</v>
      </c>
      <c r="DB687" s="4" t="str">
        <v>Mbawa</v>
      </c>
      <c r="DC687" s="4" t="str">
        <v>Mbawa</v>
      </c>
      <c r="DD687" s="4" t="str">
        <v>Mbawa</v>
      </c>
      <c r="DE687" s="4" t="str">
        <v>Mbawa</v>
      </c>
      <c r="DF687" s="4" t="str">
        <v>Mbawa</v>
      </c>
      <c r="DG687" s="4" t="str">
        <v>Mbawa</v>
      </c>
      <c r="DH687" s="4" t="str">
        <v>Mbawa</v>
      </c>
      <c r="DI687" s="4" t="str">
        <v>Mbawa</v>
      </c>
      <c r="DJ687" s="4" t="str">
        <v>Mbawa</v>
      </c>
      <c r="DK687" s="4" t="str">
        <v>Mbawa</v>
      </c>
      <c r="DL687" s="4" t="str">
        <v>Mbawa</v>
      </c>
      <c r="DM687" s="4" t="str">
        <v>Mbawa</v>
      </c>
      <c r="DN687" s="4" t="str">
        <v>Mbawa</v>
      </c>
      <c r="DO687" s="4" t="str">
        <v>Mbawa</v>
      </c>
      <c r="DP687" s="4" t="str">
        <v>Mbawa</v>
      </c>
    </row>
    <row r="688" spans="1:120" x14ac:dyDescent="0.35">
      <c r="A688" s="4">
        <v>10.283329999999999</v>
      </c>
      <c r="B688" s="4">
        <v>6.0333300000000003</v>
      </c>
      <c r="C688" s="4" t="s">
        <v>251</v>
      </c>
      <c r="D688" s="4" t="s">
        <v>130</v>
      </c>
      <c r="E688" s="4" t="s">
        <v>871</v>
      </c>
      <c r="F688" s="4">
        <v>917</v>
      </c>
      <c r="G688" s="4" t="str">
        <f t="shared" si="10"/>
        <v>Nigeria-Kontagora</v>
      </c>
      <c r="BA688" s="4" t="str">
        <v>Mbe</v>
      </c>
      <c r="BB688" s="4" t="str">
        <v>Mbe</v>
      </c>
      <c r="BC688" s="4" t="str">
        <v>Mbe</v>
      </c>
      <c r="BD688" s="4" t="str">
        <v>Mbe</v>
      </c>
      <c r="BE688" s="4" t="str">
        <v>Mbe</v>
      </c>
      <c r="BF688" s="4" t="str">
        <v>Mbe</v>
      </c>
      <c r="BG688" s="4" t="str">
        <v>Mbe</v>
      </c>
      <c r="BH688" s="4" t="str">
        <v>Mbe</v>
      </c>
      <c r="BI688" s="4" t="str">
        <v>Mbe</v>
      </c>
      <c r="BJ688" s="4" t="str">
        <v>Mbe</v>
      </c>
      <c r="BK688" s="4" t="str">
        <v>Mbe</v>
      </c>
      <c r="BL688" s="4" t="str">
        <v>Mbe</v>
      </c>
      <c r="BM688" s="4" t="str">
        <v>Mbe</v>
      </c>
      <c r="BN688" s="4" t="str">
        <v>Mbe</v>
      </c>
      <c r="BO688" s="4" t="str">
        <v>Mbe</v>
      </c>
      <c r="BP688" s="4" t="str">
        <v>Mbe</v>
      </c>
      <c r="BQ688" s="4" t="str">
        <v>Mbe</v>
      </c>
      <c r="BR688" s="4" t="str">
        <v>Mbe</v>
      </c>
      <c r="BS688" s="4" t="str">
        <v>Mbe</v>
      </c>
      <c r="BT688" s="4" t="str">
        <v>Mbe</v>
      </c>
      <c r="BU688" s="4" t="str">
        <v>Mbe</v>
      </c>
      <c r="BV688" s="4" t="str">
        <v>Mbe</v>
      </c>
      <c r="BW688" s="4" t="str">
        <v>Mbe</v>
      </c>
      <c r="BX688" s="4" t="str">
        <v>Mbe</v>
      </c>
      <c r="BY688" s="4" t="str">
        <v>Mbe</v>
      </c>
      <c r="BZ688" s="4" t="str">
        <v>Mbe</v>
      </c>
      <c r="CA688" s="4" t="str">
        <v>Mbe</v>
      </c>
      <c r="CB688" s="4" t="str">
        <v>Mbe</v>
      </c>
      <c r="CC688" s="4" t="str">
        <v>Mbe</v>
      </c>
      <c r="CD688" s="4" t="str">
        <v>Mbe</v>
      </c>
      <c r="CE688" s="4" t="str">
        <v>Mbe</v>
      </c>
      <c r="CF688" s="4" t="str">
        <v>Mbe</v>
      </c>
      <c r="CG688" s="4" t="str">
        <v>Mbe</v>
      </c>
      <c r="CH688" s="4" t="str">
        <v>Mbe</v>
      </c>
      <c r="CJ688" s="4" t="str">
        <v>Mbe</v>
      </c>
      <c r="CK688" s="4" t="str">
        <v>Mbe</v>
      </c>
      <c r="CL688" s="4" t="str">
        <v>Mbe</v>
      </c>
      <c r="CM688" s="4" t="str">
        <v>Mbe</v>
      </c>
      <c r="CN688" s="4" t="str">
        <v>Mbe</v>
      </c>
      <c r="CO688" s="4" t="str">
        <v>Mbe</v>
      </c>
      <c r="CP688" s="4" t="str">
        <v>Mbe</v>
      </c>
      <c r="CQ688" s="4" t="str">
        <v>Mbe</v>
      </c>
      <c r="CR688" s="4" t="str">
        <v>Mbe</v>
      </c>
      <c r="CS688" s="4" t="str">
        <v>Mbe</v>
      </c>
      <c r="CT688" s="4" t="str">
        <v>Mbe</v>
      </c>
      <c r="CU688" s="4" t="str">
        <v>Mbe</v>
      </c>
      <c r="CV688" s="4" t="str">
        <v>Mbe</v>
      </c>
      <c r="CW688" s="4" t="str">
        <v>Mbe</v>
      </c>
      <c r="CX688" s="4" t="str">
        <v>Mbe</v>
      </c>
      <c r="CY688" s="4" t="str">
        <v>Mbe</v>
      </c>
      <c r="CZ688" s="4" t="str">
        <v>Mbe</v>
      </c>
      <c r="DA688" s="4" t="str">
        <v>Mbe</v>
      </c>
      <c r="DB688" s="4" t="str">
        <v>Mbe</v>
      </c>
      <c r="DC688" s="4" t="str">
        <v>Mbe</v>
      </c>
      <c r="DD688" s="4" t="str">
        <v>Mbe</v>
      </c>
      <c r="DE688" s="4" t="str">
        <v>Mbe</v>
      </c>
      <c r="DF688" s="4" t="str">
        <v>Mbe</v>
      </c>
      <c r="DG688" s="4" t="str">
        <v>Mbe</v>
      </c>
      <c r="DH688" s="4" t="str">
        <v>Mbe</v>
      </c>
      <c r="DI688" s="4" t="str">
        <v>Mbe</v>
      </c>
      <c r="DJ688" s="4" t="str">
        <v>Mbe</v>
      </c>
      <c r="DK688" s="4" t="str">
        <v>Mbe</v>
      </c>
      <c r="DL688" s="4" t="str">
        <v>Mbe</v>
      </c>
      <c r="DM688" s="4" t="str">
        <v>Mbe</v>
      </c>
      <c r="DN688" s="4" t="str">
        <v>Mbe</v>
      </c>
      <c r="DO688" s="4" t="str">
        <v>Mbe</v>
      </c>
      <c r="DP688" s="4" t="str">
        <v>Mbe</v>
      </c>
    </row>
    <row r="689" spans="1:120" x14ac:dyDescent="0.35">
      <c r="A689" s="4">
        <v>10.4</v>
      </c>
      <c r="B689" s="4">
        <v>5.4666699999999997</v>
      </c>
      <c r="C689" s="4" t="s">
        <v>251</v>
      </c>
      <c r="D689" s="4" t="s">
        <v>130</v>
      </c>
      <c r="E689" s="4" t="s">
        <v>871</v>
      </c>
      <c r="F689" s="4">
        <v>917</v>
      </c>
      <c r="G689" s="4" t="str">
        <f t="shared" si="10"/>
        <v>Nigeria-Kontagora</v>
      </c>
      <c r="BA689" s="4" t="str">
        <v>Mbé</v>
      </c>
      <c r="BB689" s="4" t="str">
        <v>Mbé</v>
      </c>
      <c r="BC689" s="4" t="str">
        <v>Mbé</v>
      </c>
      <c r="BD689" s="4" t="str">
        <v>Mbé</v>
      </c>
      <c r="BE689" s="4" t="str">
        <v>Mbé</v>
      </c>
      <c r="BF689" s="4" t="str">
        <v>Mbé</v>
      </c>
      <c r="BG689" s="4" t="str">
        <v>Mbé</v>
      </c>
      <c r="BH689" s="4" t="str">
        <v>Mbé</v>
      </c>
      <c r="BI689" s="4" t="str">
        <v>Mbé</v>
      </c>
      <c r="BJ689" s="4" t="str">
        <v>Mbé</v>
      </c>
      <c r="BK689" s="4" t="str">
        <v>Mbé</v>
      </c>
      <c r="BL689" s="4" t="str">
        <v>Mbé</v>
      </c>
      <c r="BM689" s="4" t="str">
        <v>Mbé</v>
      </c>
      <c r="BN689" s="4" t="str">
        <v>Mbé</v>
      </c>
      <c r="BO689" s="4" t="str">
        <v>Mbé</v>
      </c>
      <c r="BP689" s="4" t="str">
        <v>Mbé</v>
      </c>
      <c r="BQ689" s="4" t="str">
        <v>Mbé</v>
      </c>
      <c r="BR689" s="4" t="str">
        <v>Mbé</v>
      </c>
      <c r="BS689" s="4" t="str">
        <v>Mbé</v>
      </c>
      <c r="BT689" s="4" t="str">
        <v>Mbé</v>
      </c>
      <c r="BU689" s="4" t="str">
        <v>Mbé</v>
      </c>
      <c r="BV689" s="4" t="str">
        <v>Mbé</v>
      </c>
      <c r="BW689" s="4" t="str">
        <v>Mbé</v>
      </c>
      <c r="BX689" s="4" t="str">
        <v>Mbé</v>
      </c>
      <c r="BY689" s="4" t="str">
        <v>Mbé</v>
      </c>
      <c r="BZ689" s="4" t="str">
        <v>Mbé</v>
      </c>
      <c r="CA689" s="4" t="str">
        <v>Mbé</v>
      </c>
      <c r="CB689" s="4" t="str">
        <v>Mbé</v>
      </c>
      <c r="CC689" s="4" t="str">
        <v>Mbé</v>
      </c>
      <c r="CD689" s="4" t="str">
        <v>Mbé</v>
      </c>
      <c r="CE689" s="4" t="str">
        <v>Mbé</v>
      </c>
      <c r="CF689" s="4" t="str">
        <v>Mbé</v>
      </c>
      <c r="CG689" s="4" t="str">
        <v>Mbé</v>
      </c>
      <c r="CH689" s="4" t="str">
        <v>Mbé</v>
      </c>
      <c r="CJ689" s="4" t="str">
        <v>Mbé</v>
      </c>
      <c r="CK689" s="4" t="str">
        <v>Mbé</v>
      </c>
      <c r="CL689" s="4" t="str">
        <v>Mbé</v>
      </c>
      <c r="CM689" s="4" t="str">
        <v>Mbé</v>
      </c>
      <c r="CN689" s="4" t="str">
        <v>Mbé</v>
      </c>
      <c r="CO689" s="4" t="str">
        <v>Mbé</v>
      </c>
      <c r="CP689" s="4" t="str">
        <v>Mbé</v>
      </c>
      <c r="CQ689" s="4" t="str">
        <v>Mbé</v>
      </c>
      <c r="CR689" s="4" t="str">
        <v>Mbé</v>
      </c>
      <c r="CS689" s="4" t="str">
        <v>Mbé</v>
      </c>
      <c r="CT689" s="4" t="str">
        <v>Mbé</v>
      </c>
      <c r="CU689" s="4" t="str">
        <v>Mbé</v>
      </c>
      <c r="CV689" s="4" t="str">
        <v>Mbé</v>
      </c>
      <c r="CW689" s="4" t="str">
        <v>Mbé</v>
      </c>
      <c r="CX689" s="4" t="str">
        <v>Mbé</v>
      </c>
      <c r="CY689" s="4" t="str">
        <v>Mbé</v>
      </c>
      <c r="CZ689" s="4" t="str">
        <v>Mbé</v>
      </c>
      <c r="DA689" s="4" t="str">
        <v>Mbé</v>
      </c>
      <c r="DB689" s="4" t="str">
        <v>Mbé</v>
      </c>
      <c r="DC689" s="4" t="str">
        <v>Mbé</v>
      </c>
      <c r="DD689" s="4" t="str">
        <v>Mbé</v>
      </c>
      <c r="DE689" s="4" t="str">
        <v>Mbé</v>
      </c>
      <c r="DF689" s="4" t="str">
        <v>Mbé</v>
      </c>
      <c r="DG689" s="4" t="str">
        <v>Mbé</v>
      </c>
      <c r="DH689" s="4" t="str">
        <v>Mbé</v>
      </c>
      <c r="DI689" s="4" t="str">
        <v>Mbé</v>
      </c>
      <c r="DJ689" s="4" t="str">
        <v>Mbé</v>
      </c>
      <c r="DK689" s="4" t="str">
        <v>Mbé</v>
      </c>
      <c r="DL689" s="4" t="str">
        <v>Mbé</v>
      </c>
      <c r="DM689" s="4" t="str">
        <v>Mbé</v>
      </c>
      <c r="DN689" s="4" t="str">
        <v>Mbé</v>
      </c>
      <c r="DO689" s="4" t="str">
        <v>Mbé</v>
      </c>
      <c r="DP689" s="4" t="str">
        <v>Mbé</v>
      </c>
    </row>
    <row r="690" spans="1:120" x14ac:dyDescent="0.35">
      <c r="A690" s="4">
        <v>4.75</v>
      </c>
      <c r="B690" s="4">
        <v>7.3</v>
      </c>
      <c r="C690" s="4" t="s">
        <v>251</v>
      </c>
      <c r="D690" s="4" t="s">
        <v>130</v>
      </c>
      <c r="E690" s="4" t="s">
        <v>872</v>
      </c>
      <c r="F690" s="4">
        <v>917</v>
      </c>
      <c r="G690" s="4" t="str">
        <f t="shared" si="10"/>
        <v>Nigeria-Kpite</v>
      </c>
      <c r="BA690" s="4" t="str">
        <v>Mbere</v>
      </c>
      <c r="BB690" s="4" t="str">
        <v>Mbere</v>
      </c>
      <c r="BC690" s="4" t="str">
        <v>Mbere</v>
      </c>
      <c r="BD690" s="4" t="str">
        <v>Mbere</v>
      </c>
      <c r="BE690" s="4" t="str">
        <v>Mbere</v>
      </c>
      <c r="BF690" s="4" t="str">
        <v>Mbere</v>
      </c>
      <c r="BG690" s="4" t="str">
        <v>Mbere</v>
      </c>
      <c r="BH690" s="4" t="str">
        <v>Mbere</v>
      </c>
      <c r="BI690" s="4" t="str">
        <v>Mbere</v>
      </c>
      <c r="BJ690" s="4" t="str">
        <v>Mbere</v>
      </c>
      <c r="BK690" s="4" t="str">
        <v>Mbere</v>
      </c>
      <c r="BL690" s="4" t="str">
        <v>Mbere</v>
      </c>
      <c r="BM690" s="4" t="str">
        <v>Mbere</v>
      </c>
      <c r="BN690" s="4" t="str">
        <v>Mbere</v>
      </c>
      <c r="BO690" s="4" t="str">
        <v>Mbere</v>
      </c>
      <c r="BP690" s="4" t="str">
        <v>Mbere</v>
      </c>
      <c r="BQ690" s="4" t="str">
        <v>Mbere</v>
      </c>
      <c r="BR690" s="4" t="str">
        <v>Mbere</v>
      </c>
      <c r="BS690" s="4" t="str">
        <v>Mbere</v>
      </c>
      <c r="BT690" s="4" t="str">
        <v>Mbere</v>
      </c>
      <c r="BU690" s="4" t="str">
        <v>Mbere</v>
      </c>
      <c r="BV690" s="4" t="str">
        <v>Mbere</v>
      </c>
      <c r="BW690" s="4" t="str">
        <v>Mbere</v>
      </c>
      <c r="BX690" s="4" t="str">
        <v>Mbere</v>
      </c>
      <c r="BY690" s="4" t="str">
        <v>Mbere</v>
      </c>
      <c r="BZ690" s="4" t="str">
        <v>Mbere</v>
      </c>
      <c r="CA690" s="4" t="str">
        <v>Mbere</v>
      </c>
      <c r="CB690" s="4" t="str">
        <v>Mbere</v>
      </c>
      <c r="CC690" s="4" t="str">
        <v>Mbere</v>
      </c>
      <c r="CD690" s="4" t="str">
        <v>Mbere</v>
      </c>
      <c r="CE690" s="4" t="str">
        <v>Mbere</v>
      </c>
      <c r="CF690" s="4" t="str">
        <v>Mbere</v>
      </c>
      <c r="CG690" s="4" t="str">
        <v>Mbere</v>
      </c>
      <c r="CH690" s="4" t="str">
        <v>Mbere</v>
      </c>
      <c r="CJ690" s="4" t="str">
        <v>Mbere</v>
      </c>
      <c r="CK690" s="4" t="str">
        <v>Mbere</v>
      </c>
      <c r="CL690" s="4" t="str">
        <v>Mbere</v>
      </c>
      <c r="CM690" s="4" t="str">
        <v>Mbere</v>
      </c>
      <c r="CN690" s="4" t="str">
        <v>Mbere</v>
      </c>
      <c r="CO690" s="4" t="str">
        <v>Mbere</v>
      </c>
      <c r="CP690" s="4" t="str">
        <v>Mbere</v>
      </c>
      <c r="CQ690" s="4" t="str">
        <v>Mbere</v>
      </c>
      <c r="CR690" s="4" t="str">
        <v>Mbere</v>
      </c>
      <c r="CS690" s="4" t="str">
        <v>Mbere</v>
      </c>
      <c r="CT690" s="4" t="str">
        <v>Mbere</v>
      </c>
      <c r="CU690" s="4" t="str">
        <v>Mbere</v>
      </c>
      <c r="CV690" s="4" t="str">
        <v>Mbere</v>
      </c>
      <c r="CW690" s="4" t="str">
        <v>Mbere</v>
      </c>
      <c r="CX690" s="4" t="str">
        <v>Mbere</v>
      </c>
      <c r="CY690" s="4" t="str">
        <v>Mbere</v>
      </c>
      <c r="CZ690" s="4" t="str">
        <v>Mbere</v>
      </c>
      <c r="DA690" s="4" t="str">
        <v>Mbere</v>
      </c>
      <c r="DB690" s="4" t="str">
        <v>Mbere</v>
      </c>
      <c r="DC690" s="4" t="str">
        <v>Mbere</v>
      </c>
      <c r="DD690" s="4" t="str">
        <v>Mbere</v>
      </c>
      <c r="DE690" s="4" t="str">
        <v>Mbere</v>
      </c>
      <c r="DF690" s="4" t="str">
        <v>Mbere</v>
      </c>
      <c r="DG690" s="4" t="str">
        <v>Mbere</v>
      </c>
      <c r="DH690" s="4" t="str">
        <v>Mbere</v>
      </c>
      <c r="DI690" s="4" t="str">
        <v>Mbere</v>
      </c>
      <c r="DJ690" s="4" t="str">
        <v>Mbere</v>
      </c>
      <c r="DK690" s="4" t="str">
        <v>Mbere</v>
      </c>
      <c r="DL690" s="4" t="str">
        <v>Mbere</v>
      </c>
      <c r="DM690" s="4" t="str">
        <v>Mbere</v>
      </c>
      <c r="DN690" s="4" t="str">
        <v>Mbere</v>
      </c>
      <c r="DO690" s="4" t="str">
        <v>Mbere</v>
      </c>
      <c r="DP690" s="4" t="str">
        <v>Mbere</v>
      </c>
    </row>
    <row r="691" spans="1:120" x14ac:dyDescent="0.35">
      <c r="A691" s="4">
        <v>10.54167</v>
      </c>
      <c r="B691" s="4">
        <v>7.9916700000000001</v>
      </c>
      <c r="C691" s="4" t="s">
        <v>251</v>
      </c>
      <c r="D691" s="4" t="s">
        <v>130</v>
      </c>
      <c r="E691" s="4" t="s">
        <v>873</v>
      </c>
      <c r="F691" s="4">
        <v>325</v>
      </c>
      <c r="G691" s="4" t="str">
        <f t="shared" si="10"/>
        <v>Nigeria-Ksuwan Magani.Rimau</v>
      </c>
      <c r="BA691" s="4" t="str">
        <v>Mbire</v>
      </c>
      <c r="BB691" s="4" t="str">
        <v>Mbire</v>
      </c>
      <c r="BC691" s="4" t="str">
        <v>Mbire</v>
      </c>
      <c r="BD691" s="4" t="str">
        <v>Mbire</v>
      </c>
      <c r="BE691" s="4" t="str">
        <v>Mbire</v>
      </c>
      <c r="BF691" s="4" t="str">
        <v>Mbire</v>
      </c>
      <c r="BG691" s="4" t="str">
        <v>Mbire</v>
      </c>
      <c r="BH691" s="4" t="str">
        <v>Mbire</v>
      </c>
      <c r="BI691" s="4" t="str">
        <v>Mbire</v>
      </c>
      <c r="BJ691" s="4" t="str">
        <v>Mbire</v>
      </c>
      <c r="BK691" s="4" t="str">
        <v>Mbire</v>
      </c>
      <c r="BL691" s="4" t="str">
        <v>Mbire</v>
      </c>
      <c r="BM691" s="4" t="str">
        <v>Mbire</v>
      </c>
      <c r="BN691" s="4" t="str">
        <v>Mbire</v>
      </c>
      <c r="BO691" s="4" t="str">
        <v>Mbire</v>
      </c>
      <c r="BP691" s="4" t="str">
        <v>Mbire</v>
      </c>
      <c r="BQ691" s="4" t="str">
        <v>Mbire</v>
      </c>
      <c r="BR691" s="4" t="str">
        <v>Mbire</v>
      </c>
      <c r="BS691" s="4" t="str">
        <v>Mbire</v>
      </c>
      <c r="BT691" s="4" t="str">
        <v>Mbire</v>
      </c>
      <c r="BU691" s="4" t="str">
        <v>Mbire</v>
      </c>
      <c r="BV691" s="4" t="str">
        <v>Mbire</v>
      </c>
      <c r="BW691" s="4" t="str">
        <v>Mbire</v>
      </c>
      <c r="BX691" s="4" t="str">
        <v>Mbire</v>
      </c>
      <c r="BY691" s="4" t="str">
        <v>Mbire</v>
      </c>
      <c r="BZ691" s="4" t="str">
        <v>Mbire</v>
      </c>
      <c r="CA691" s="4" t="str">
        <v>Mbire</v>
      </c>
      <c r="CB691" s="4" t="str">
        <v>Mbire</v>
      </c>
      <c r="CC691" s="4" t="str">
        <v>Mbire</v>
      </c>
      <c r="CD691" s="4" t="str">
        <v>Mbire</v>
      </c>
      <c r="CE691" s="4" t="str">
        <v>Mbire</v>
      </c>
      <c r="CF691" s="4" t="str">
        <v>Mbire</v>
      </c>
      <c r="CG691" s="4" t="str">
        <v>Mbire</v>
      </c>
      <c r="CH691" s="4" t="str">
        <v>Mbire</v>
      </c>
      <c r="CJ691" s="4" t="str">
        <v>Mbire</v>
      </c>
      <c r="CK691" s="4" t="str">
        <v>Mbire</v>
      </c>
      <c r="CL691" s="4" t="str">
        <v>Mbire</v>
      </c>
      <c r="CM691" s="4" t="str">
        <v>Mbire</v>
      </c>
      <c r="CN691" s="4" t="str">
        <v>Mbire</v>
      </c>
      <c r="CO691" s="4" t="str">
        <v>Mbire</v>
      </c>
      <c r="CP691" s="4" t="str">
        <v>Mbire</v>
      </c>
      <c r="CQ691" s="4" t="str">
        <v>Mbire</v>
      </c>
      <c r="CR691" s="4" t="str">
        <v>Mbire</v>
      </c>
      <c r="CS691" s="4" t="str">
        <v>Mbire</v>
      </c>
      <c r="CT691" s="4" t="str">
        <v>Mbire</v>
      </c>
      <c r="CU691" s="4" t="str">
        <v>Mbire</v>
      </c>
      <c r="CV691" s="4" t="str">
        <v>Mbire</v>
      </c>
      <c r="CW691" s="4" t="str">
        <v>Mbire</v>
      </c>
      <c r="CX691" s="4" t="str">
        <v>Mbire</v>
      </c>
      <c r="CY691" s="4" t="str">
        <v>Mbire</v>
      </c>
      <c r="CZ691" s="4" t="str">
        <v>Mbire</v>
      </c>
      <c r="DA691" s="4" t="str">
        <v>Mbire</v>
      </c>
      <c r="DB691" s="4" t="str">
        <v>Mbire</v>
      </c>
      <c r="DC691" s="4" t="str">
        <v>Mbire</v>
      </c>
      <c r="DD691" s="4" t="str">
        <v>Mbire</v>
      </c>
      <c r="DE691" s="4" t="str">
        <v>Mbire</v>
      </c>
      <c r="DF691" s="4" t="str">
        <v>Mbire</v>
      </c>
      <c r="DG691" s="4" t="str">
        <v>Mbire</v>
      </c>
      <c r="DH691" s="4" t="str">
        <v>Mbire</v>
      </c>
      <c r="DI691" s="4" t="str">
        <v>Mbire</v>
      </c>
      <c r="DJ691" s="4" t="str">
        <v>Mbire</v>
      </c>
      <c r="DK691" s="4" t="str">
        <v>Mbire</v>
      </c>
      <c r="DL691" s="4" t="str">
        <v>Mbire</v>
      </c>
      <c r="DM691" s="4" t="str">
        <v>Mbire</v>
      </c>
      <c r="DN691" s="4" t="str">
        <v>Mbire</v>
      </c>
      <c r="DO691" s="4" t="str">
        <v>Mbire</v>
      </c>
      <c r="DP691" s="4" t="str">
        <v>Mbire</v>
      </c>
    </row>
    <row r="692" spans="1:120" x14ac:dyDescent="0.35">
      <c r="A692" s="4">
        <v>10.305</v>
      </c>
      <c r="B692" s="4">
        <v>7.1429999999999998</v>
      </c>
      <c r="C692" s="4" t="s">
        <v>251</v>
      </c>
      <c r="D692" s="4" t="s">
        <v>138</v>
      </c>
      <c r="E692" s="4" t="s">
        <v>874</v>
      </c>
      <c r="F692" s="4">
        <v>10000</v>
      </c>
      <c r="G692" s="4" t="str">
        <f t="shared" si="10"/>
        <v>Nigeria-Kurmin Biri</v>
      </c>
      <c r="BA692" s="4" t="str">
        <v>Mbola</v>
      </c>
      <c r="BB692" s="4" t="str">
        <v>Mbola</v>
      </c>
      <c r="BC692" s="4" t="str">
        <v>Mbola</v>
      </c>
      <c r="BD692" s="4" t="str">
        <v>Mbola</v>
      </c>
      <c r="BE692" s="4" t="str">
        <v>Mbola</v>
      </c>
      <c r="BF692" s="4" t="str">
        <v>Mbola</v>
      </c>
      <c r="BG692" s="4" t="str">
        <v>Mbola</v>
      </c>
      <c r="BH692" s="4" t="str">
        <v>Mbola</v>
      </c>
      <c r="BI692" s="4" t="str">
        <v>Mbola</v>
      </c>
      <c r="BJ692" s="4" t="str">
        <v>Mbola</v>
      </c>
      <c r="BK692" s="4" t="str">
        <v>Mbola</v>
      </c>
      <c r="BL692" s="4" t="str">
        <v>Mbola</v>
      </c>
      <c r="BM692" s="4" t="str">
        <v>Mbola</v>
      </c>
      <c r="BN692" s="4" t="str">
        <v>Mbola</v>
      </c>
      <c r="BO692" s="4" t="str">
        <v>Mbola</v>
      </c>
      <c r="BP692" s="4" t="str">
        <v>Mbola</v>
      </c>
      <c r="BQ692" s="4" t="str">
        <v>Mbola</v>
      </c>
      <c r="BR692" s="4" t="str">
        <v>Mbola</v>
      </c>
      <c r="BS692" s="4" t="str">
        <v>Mbola</v>
      </c>
      <c r="BT692" s="4" t="str">
        <v>Mbola</v>
      </c>
      <c r="BU692" s="4" t="str">
        <v>Mbola</v>
      </c>
      <c r="BV692" s="4" t="str">
        <v>Mbola</v>
      </c>
      <c r="BW692" s="4" t="str">
        <v>Mbola</v>
      </c>
      <c r="BX692" s="4" t="str">
        <v>Mbola</v>
      </c>
      <c r="BY692" s="4" t="str">
        <v>Mbola</v>
      </c>
      <c r="BZ692" s="4" t="str">
        <v>Mbola</v>
      </c>
      <c r="CA692" s="4" t="str">
        <v>Mbola</v>
      </c>
      <c r="CB692" s="4" t="str">
        <v>Mbola</v>
      </c>
      <c r="CC692" s="4" t="str">
        <v>Mbola</v>
      </c>
      <c r="CD692" s="4" t="str">
        <v>Mbola</v>
      </c>
      <c r="CE692" s="4" t="str">
        <v>Mbola</v>
      </c>
      <c r="CF692" s="4" t="str">
        <v>Mbola</v>
      </c>
      <c r="CG692" s="4" t="str">
        <v>Mbola</v>
      </c>
      <c r="CH692" s="4" t="str">
        <v>Mbola</v>
      </c>
      <c r="CJ692" s="4" t="str">
        <v>Mbola</v>
      </c>
      <c r="CK692" s="4" t="str">
        <v>Mbola</v>
      </c>
      <c r="CL692" s="4" t="str">
        <v>Mbola</v>
      </c>
      <c r="CM692" s="4" t="str">
        <v>Mbola</v>
      </c>
      <c r="CN692" s="4" t="str">
        <v>Mbola</v>
      </c>
      <c r="CO692" s="4" t="str">
        <v>Mbola</v>
      </c>
      <c r="CP692" s="4" t="str">
        <v>Mbola</v>
      </c>
      <c r="CQ692" s="4" t="str">
        <v>Mbola</v>
      </c>
      <c r="CR692" s="4" t="str">
        <v>Mbola</v>
      </c>
      <c r="CS692" s="4" t="str">
        <v>Mbola</v>
      </c>
      <c r="CT692" s="4" t="str">
        <v>Mbola</v>
      </c>
      <c r="CU692" s="4" t="str">
        <v>Mbola</v>
      </c>
      <c r="CV692" s="4" t="str">
        <v>Mbola</v>
      </c>
      <c r="CW692" s="4" t="str">
        <v>Mbola</v>
      </c>
      <c r="CX692" s="4" t="str">
        <v>Mbola</v>
      </c>
      <c r="CY692" s="4" t="str">
        <v>Mbola</v>
      </c>
      <c r="CZ692" s="4" t="str">
        <v>Mbola</v>
      </c>
      <c r="DA692" s="4" t="str">
        <v>Mbola</v>
      </c>
      <c r="DB692" s="4" t="str">
        <v>Mbola</v>
      </c>
      <c r="DC692" s="4" t="str">
        <v>Mbola</v>
      </c>
      <c r="DD692" s="4" t="str">
        <v>Mbola</v>
      </c>
      <c r="DE692" s="4" t="str">
        <v>Mbola</v>
      </c>
      <c r="DF692" s="4" t="str">
        <v>Mbola</v>
      </c>
      <c r="DG692" s="4" t="str">
        <v>Mbola</v>
      </c>
      <c r="DH692" s="4" t="str">
        <v>Mbola</v>
      </c>
      <c r="DI692" s="4" t="str">
        <v>Mbola</v>
      </c>
      <c r="DJ692" s="4" t="str">
        <v>Mbola</v>
      </c>
      <c r="DK692" s="4" t="str">
        <v>Mbola</v>
      </c>
      <c r="DL692" s="4" t="str">
        <v>Mbola</v>
      </c>
      <c r="DM692" s="4" t="str">
        <v>Mbola</v>
      </c>
      <c r="DN692" s="4" t="str">
        <v>Mbola</v>
      </c>
      <c r="DO692" s="4" t="str">
        <v>Mbola</v>
      </c>
      <c r="DP692" s="4" t="str">
        <v>Mbola</v>
      </c>
    </row>
    <row r="693" spans="1:120" x14ac:dyDescent="0.35">
      <c r="A693" s="4">
        <v>8.1660000000000004</v>
      </c>
      <c r="B693" s="4">
        <v>4.2670000000000003</v>
      </c>
      <c r="C693" s="4" t="s">
        <v>251</v>
      </c>
      <c r="D693" s="4" t="s">
        <v>138</v>
      </c>
      <c r="E693" s="4" t="s">
        <v>875</v>
      </c>
      <c r="F693" s="4">
        <v>1000</v>
      </c>
      <c r="G693" s="4" t="str">
        <f t="shared" si="10"/>
        <v>Nigeria-LAUTECH Farm, Ogbomoso</v>
      </c>
      <c r="BA693" s="4" t="str">
        <v>Mbuela</v>
      </c>
      <c r="BB693" s="4" t="str">
        <v>Mbuela</v>
      </c>
      <c r="BC693" s="4" t="str">
        <v>Mbuela</v>
      </c>
      <c r="BD693" s="4" t="str">
        <v>Mbuela</v>
      </c>
      <c r="BE693" s="4" t="str">
        <v>Mbuela</v>
      </c>
      <c r="BF693" s="4" t="str">
        <v>Mbuela</v>
      </c>
      <c r="BG693" s="4" t="str">
        <v>Mbuela</v>
      </c>
      <c r="BH693" s="4" t="str">
        <v>Mbuela</v>
      </c>
      <c r="BI693" s="4" t="str">
        <v>Mbuela</v>
      </c>
      <c r="BJ693" s="4" t="str">
        <v>Mbuela</v>
      </c>
      <c r="BK693" s="4" t="str">
        <v>Mbuela</v>
      </c>
      <c r="BL693" s="4" t="str">
        <v>Mbuela</v>
      </c>
      <c r="BM693" s="4" t="str">
        <v>Mbuela</v>
      </c>
      <c r="BN693" s="4" t="str">
        <v>Mbuela</v>
      </c>
      <c r="BO693" s="4" t="str">
        <v>Mbuela</v>
      </c>
      <c r="BP693" s="4" t="str">
        <v>Mbuela</v>
      </c>
      <c r="BQ693" s="4" t="str">
        <v>Mbuela</v>
      </c>
      <c r="BR693" s="4" t="str">
        <v>Mbuela</v>
      </c>
      <c r="BS693" s="4" t="str">
        <v>Mbuela</v>
      </c>
      <c r="BT693" s="4" t="str">
        <v>Mbuela</v>
      </c>
      <c r="BU693" s="4" t="str">
        <v>Mbuela</v>
      </c>
      <c r="BV693" s="4" t="str">
        <v>Mbuela</v>
      </c>
      <c r="BW693" s="4" t="str">
        <v>Mbuela</v>
      </c>
      <c r="BX693" s="4" t="str">
        <v>Mbuela</v>
      </c>
      <c r="BY693" s="4" t="str">
        <v>Mbuela</v>
      </c>
      <c r="BZ693" s="4" t="str">
        <v>Mbuela</v>
      </c>
      <c r="CA693" s="4" t="str">
        <v>Mbuela</v>
      </c>
      <c r="CB693" s="4" t="str">
        <v>Mbuela</v>
      </c>
      <c r="CC693" s="4" t="str">
        <v>Mbuela</v>
      </c>
      <c r="CD693" s="4" t="str">
        <v>Mbuela</v>
      </c>
      <c r="CE693" s="4" t="str">
        <v>Mbuela</v>
      </c>
      <c r="CF693" s="4" t="str">
        <v>Mbuela</v>
      </c>
      <c r="CG693" s="4" t="str">
        <v>Mbuela</v>
      </c>
      <c r="CH693" s="4" t="str">
        <v>Mbuela</v>
      </c>
      <c r="CJ693" s="4" t="str">
        <v>Mbuela</v>
      </c>
      <c r="CK693" s="4" t="str">
        <v>Mbuela</v>
      </c>
      <c r="CL693" s="4" t="str">
        <v>Mbuela</v>
      </c>
      <c r="CM693" s="4" t="str">
        <v>Mbuela</v>
      </c>
      <c r="CN693" s="4" t="str">
        <v>Mbuela</v>
      </c>
      <c r="CO693" s="4" t="str">
        <v>Mbuela</v>
      </c>
      <c r="CP693" s="4" t="str">
        <v>Mbuela</v>
      </c>
      <c r="CQ693" s="4" t="str">
        <v>Mbuela</v>
      </c>
      <c r="CR693" s="4" t="str">
        <v>Mbuela</v>
      </c>
      <c r="CS693" s="4" t="str">
        <v>Mbuela</v>
      </c>
      <c r="CT693" s="4" t="str">
        <v>Mbuela</v>
      </c>
      <c r="CU693" s="4" t="str">
        <v>Mbuela</v>
      </c>
      <c r="CV693" s="4" t="str">
        <v>Mbuela</v>
      </c>
      <c r="CW693" s="4" t="str">
        <v>Mbuela</v>
      </c>
      <c r="CX693" s="4" t="str">
        <v>Mbuela</v>
      </c>
      <c r="CY693" s="4" t="str">
        <v>Mbuela</v>
      </c>
      <c r="CZ693" s="4" t="str">
        <v>Mbuela</v>
      </c>
      <c r="DA693" s="4" t="str">
        <v>Mbuela</v>
      </c>
      <c r="DB693" s="4" t="str">
        <v>Mbuela</v>
      </c>
      <c r="DC693" s="4" t="str">
        <v>Mbuela</v>
      </c>
      <c r="DD693" s="4" t="str">
        <v>Mbuela</v>
      </c>
      <c r="DE693" s="4" t="str">
        <v>Mbuela</v>
      </c>
      <c r="DF693" s="4" t="str">
        <v>Mbuela</v>
      </c>
      <c r="DG693" s="4" t="str">
        <v>Mbuela</v>
      </c>
      <c r="DH693" s="4" t="str">
        <v>Mbuela</v>
      </c>
      <c r="DI693" s="4" t="str">
        <v>Mbuela</v>
      </c>
      <c r="DJ693" s="4" t="str">
        <v>Mbuela</v>
      </c>
      <c r="DK693" s="4" t="str">
        <v>Mbuela</v>
      </c>
      <c r="DL693" s="4" t="str">
        <v>Mbuela</v>
      </c>
      <c r="DM693" s="4" t="str">
        <v>Mbuela</v>
      </c>
      <c r="DN693" s="4" t="str">
        <v>Mbuela</v>
      </c>
      <c r="DO693" s="4" t="str">
        <v>Mbuela</v>
      </c>
      <c r="DP693" s="4" t="str">
        <v>Mbuela</v>
      </c>
    </row>
    <row r="694" spans="1:120" x14ac:dyDescent="0.35">
      <c r="A694" s="4">
        <v>6.47</v>
      </c>
      <c r="B694" s="4">
        <v>3.2</v>
      </c>
      <c r="C694" s="4" t="s">
        <v>251</v>
      </c>
      <c r="D694" s="4" t="s">
        <v>138</v>
      </c>
      <c r="E694" s="4" t="s">
        <v>876</v>
      </c>
      <c r="F694" s="4">
        <v>500</v>
      </c>
      <c r="G694" s="4" t="str">
        <f t="shared" si="10"/>
        <v>Nigeria-LSU, Ojo, Lagos</v>
      </c>
      <c r="BA694" s="4" t="str">
        <v>Mediga</v>
      </c>
      <c r="BB694" s="4" t="str">
        <v>Mediga</v>
      </c>
      <c r="BC694" s="4" t="str">
        <v>Mediga</v>
      </c>
      <c r="BD694" s="4" t="str">
        <v>Mediga</v>
      </c>
      <c r="BE694" s="4" t="str">
        <v>Mediga</v>
      </c>
      <c r="BF694" s="4" t="str">
        <v>Mediga</v>
      </c>
      <c r="BG694" s="4" t="str">
        <v>Mediga</v>
      </c>
      <c r="BH694" s="4" t="str">
        <v>Mediga</v>
      </c>
      <c r="BI694" s="4" t="str">
        <v>Mediga</v>
      </c>
      <c r="BJ694" s="4" t="str">
        <v>Mediga</v>
      </c>
      <c r="BK694" s="4" t="str">
        <v>Mediga</v>
      </c>
      <c r="BL694" s="4" t="str">
        <v>Mediga</v>
      </c>
      <c r="BM694" s="4" t="str">
        <v>Mediga</v>
      </c>
      <c r="BN694" s="4" t="str">
        <v>Mediga</v>
      </c>
      <c r="BO694" s="4" t="str">
        <v>Mediga</v>
      </c>
      <c r="BP694" s="4" t="str">
        <v>Mediga</v>
      </c>
      <c r="BQ694" s="4" t="str">
        <v>Mediga</v>
      </c>
      <c r="BR694" s="4" t="str">
        <v>Mediga</v>
      </c>
      <c r="BS694" s="4" t="str">
        <v>Mediga</v>
      </c>
      <c r="BT694" s="4" t="str">
        <v>Mediga</v>
      </c>
      <c r="BU694" s="4" t="str">
        <v>Mediga</v>
      </c>
      <c r="BV694" s="4" t="str">
        <v>Mediga</v>
      </c>
      <c r="BW694" s="4" t="str">
        <v>Mediga</v>
      </c>
      <c r="BX694" s="4" t="str">
        <v>Mediga</v>
      </c>
      <c r="BY694" s="4" t="str">
        <v>Mediga</v>
      </c>
      <c r="BZ694" s="4" t="str">
        <v>Mediga</v>
      </c>
      <c r="CA694" s="4" t="str">
        <v>Mediga</v>
      </c>
      <c r="CB694" s="4" t="str">
        <v>Mediga</v>
      </c>
      <c r="CC694" s="4" t="str">
        <v>Mediga</v>
      </c>
      <c r="CD694" s="4" t="str">
        <v>Mediga</v>
      </c>
      <c r="CE694" s="4" t="str">
        <v>Mediga</v>
      </c>
      <c r="CF694" s="4" t="str">
        <v>Mediga</v>
      </c>
      <c r="CG694" s="4" t="str">
        <v>Mediga</v>
      </c>
      <c r="CH694" s="4" t="str">
        <v>Mediga</v>
      </c>
      <c r="CJ694" s="4" t="str">
        <v>Mediga</v>
      </c>
      <c r="CK694" s="4" t="str">
        <v>Mediga</v>
      </c>
      <c r="CL694" s="4" t="str">
        <v>Mediga</v>
      </c>
      <c r="CM694" s="4" t="str">
        <v>Mediga</v>
      </c>
      <c r="CN694" s="4" t="str">
        <v>Mediga</v>
      </c>
      <c r="CO694" s="4" t="str">
        <v>Mediga</v>
      </c>
      <c r="CP694" s="4" t="str">
        <v>Mediga</v>
      </c>
      <c r="CQ694" s="4" t="str">
        <v>Mediga</v>
      </c>
      <c r="CR694" s="4" t="str">
        <v>Mediga</v>
      </c>
      <c r="CS694" s="4" t="str">
        <v>Mediga</v>
      </c>
      <c r="CT694" s="4" t="str">
        <v>Mediga</v>
      </c>
      <c r="CU694" s="4" t="str">
        <v>Mediga</v>
      </c>
      <c r="CV694" s="4" t="str">
        <v>Mediga</v>
      </c>
      <c r="CW694" s="4" t="str">
        <v>Mediga</v>
      </c>
      <c r="CX694" s="4" t="str">
        <v>Mediga</v>
      </c>
      <c r="CY694" s="4" t="str">
        <v>Mediga</v>
      </c>
      <c r="CZ694" s="4" t="str">
        <v>Mediga</v>
      </c>
      <c r="DA694" s="4" t="str">
        <v>Mediga</v>
      </c>
      <c r="DB694" s="4" t="str">
        <v>Mediga</v>
      </c>
      <c r="DC694" s="4" t="str">
        <v>Mediga</v>
      </c>
      <c r="DD694" s="4" t="str">
        <v>Mediga</v>
      </c>
      <c r="DE694" s="4" t="str">
        <v>Mediga</v>
      </c>
      <c r="DF694" s="4" t="str">
        <v>Mediga</v>
      </c>
      <c r="DG694" s="4" t="str">
        <v>Mediga</v>
      </c>
      <c r="DH694" s="4" t="str">
        <v>Mediga</v>
      </c>
      <c r="DI694" s="4" t="str">
        <v>Mediga</v>
      </c>
      <c r="DJ694" s="4" t="str">
        <v>Mediga</v>
      </c>
      <c r="DK694" s="4" t="str">
        <v>Mediga</v>
      </c>
      <c r="DL694" s="4" t="str">
        <v>Mediga</v>
      </c>
      <c r="DM694" s="4" t="str">
        <v>Mediga</v>
      </c>
      <c r="DN694" s="4" t="str">
        <v>Mediga</v>
      </c>
      <c r="DO694" s="4" t="str">
        <v>Mediga</v>
      </c>
      <c r="DP694" s="4" t="str">
        <v>Mediga</v>
      </c>
    </row>
    <row r="695" spans="1:120" x14ac:dyDescent="0.35">
      <c r="A695" s="4">
        <v>11.18333</v>
      </c>
      <c r="B695" s="4">
        <v>7.6333299999999999</v>
      </c>
      <c r="C695" s="4" t="s">
        <v>251</v>
      </c>
      <c r="D695" s="4" t="s">
        <v>130</v>
      </c>
      <c r="E695" s="4" t="s">
        <v>877</v>
      </c>
      <c r="F695" s="4">
        <v>917</v>
      </c>
      <c r="G695" s="4" t="str">
        <f t="shared" si="10"/>
        <v>Nigeria-Mahuta village</v>
      </c>
      <c r="BA695" s="4" t="str">
        <v>Mekelle University</v>
      </c>
      <c r="BB695" s="4" t="str">
        <v>Mekelle University</v>
      </c>
      <c r="BC695" s="4" t="str">
        <v>Mekelle University</v>
      </c>
      <c r="BD695" s="4" t="str">
        <v>Mekelle University</v>
      </c>
      <c r="BE695" s="4" t="str">
        <v>Mekelle University</v>
      </c>
      <c r="BF695" s="4" t="str">
        <v>Mekelle University</v>
      </c>
      <c r="BG695" s="4" t="str">
        <v>Mekelle University</v>
      </c>
      <c r="BH695" s="4" t="str">
        <v>Mekelle University</v>
      </c>
      <c r="BI695" s="4" t="str">
        <v>Mekelle University</v>
      </c>
      <c r="BJ695" s="4" t="str">
        <v>Mekelle University</v>
      </c>
      <c r="BK695" s="4" t="str">
        <v>Mekelle University</v>
      </c>
      <c r="BL695" s="4" t="str">
        <v>Mekelle University</v>
      </c>
      <c r="BM695" s="4" t="str">
        <v>Mekelle University</v>
      </c>
      <c r="BN695" s="4" t="str">
        <v>Mekelle University</v>
      </c>
      <c r="BO695" s="4" t="str">
        <v>Mekelle University</v>
      </c>
      <c r="BP695" s="4" t="str">
        <v>Mekelle University</v>
      </c>
      <c r="BQ695" s="4" t="str">
        <v>Mekelle University</v>
      </c>
      <c r="BR695" s="4" t="str">
        <v>Mekelle University</v>
      </c>
      <c r="BS695" s="4" t="str">
        <v>Mekelle University</v>
      </c>
      <c r="BT695" s="4" t="str">
        <v>Mekelle University</v>
      </c>
      <c r="BU695" s="4" t="str">
        <v>Mekelle University</v>
      </c>
      <c r="BV695" s="4" t="str">
        <v>Mekelle University</v>
      </c>
      <c r="BW695" s="4" t="str">
        <v>Mekelle University</v>
      </c>
      <c r="BX695" s="4" t="str">
        <v>Mekelle University</v>
      </c>
      <c r="BY695" s="4" t="str">
        <v>Mekelle University</v>
      </c>
      <c r="BZ695" s="4" t="str">
        <v>Mekelle University</v>
      </c>
      <c r="CA695" s="4" t="str">
        <v>Mekelle University</v>
      </c>
      <c r="CB695" s="4" t="str">
        <v>Mekelle University</v>
      </c>
      <c r="CC695" s="4" t="str">
        <v>Mekelle University</v>
      </c>
      <c r="CD695" s="4" t="str">
        <v>Mekelle University</v>
      </c>
      <c r="CE695" s="4" t="str">
        <v>Mekelle University</v>
      </c>
      <c r="CF695" s="4" t="str">
        <v>Mekelle University</v>
      </c>
      <c r="CG695" s="4" t="str">
        <v>Mekelle University</v>
      </c>
      <c r="CH695" s="4" t="str">
        <v>Mekelle University</v>
      </c>
      <c r="CJ695" s="4" t="str">
        <v>Mekelle University</v>
      </c>
      <c r="CK695" s="4" t="str">
        <v>Mekelle University</v>
      </c>
      <c r="CL695" s="4" t="str">
        <v>Mekelle University</v>
      </c>
      <c r="CM695" s="4" t="str">
        <v>Mekelle University</v>
      </c>
      <c r="CN695" s="4" t="str">
        <v>Mekelle University</v>
      </c>
      <c r="CO695" s="4" t="str">
        <v>Mekelle University</v>
      </c>
      <c r="CP695" s="4" t="str">
        <v>Mekelle University</v>
      </c>
      <c r="CQ695" s="4" t="str">
        <v>Mekelle University</v>
      </c>
      <c r="CR695" s="4" t="str">
        <v>Mekelle University</v>
      </c>
      <c r="CS695" s="4" t="str">
        <v>Mekelle University</v>
      </c>
      <c r="CT695" s="4" t="str">
        <v>Mekelle University</v>
      </c>
      <c r="CU695" s="4" t="str">
        <v>Mekelle University</v>
      </c>
      <c r="CV695" s="4" t="str">
        <v>Mekelle University</v>
      </c>
      <c r="CW695" s="4" t="str">
        <v>Mekelle University</v>
      </c>
      <c r="CX695" s="4" t="str">
        <v>Mekelle University</v>
      </c>
      <c r="CY695" s="4" t="str">
        <v>Mekelle University</v>
      </c>
      <c r="CZ695" s="4" t="str">
        <v>Mekelle University</v>
      </c>
      <c r="DA695" s="4" t="str">
        <v>Mekelle University</v>
      </c>
      <c r="DB695" s="4" t="str">
        <v>Mekelle University</v>
      </c>
      <c r="DC695" s="4" t="str">
        <v>Mekelle University</v>
      </c>
      <c r="DD695" s="4" t="str">
        <v>Mekelle University</v>
      </c>
      <c r="DE695" s="4" t="str">
        <v>Mekelle University</v>
      </c>
      <c r="DF695" s="4" t="str">
        <v>Mekelle University</v>
      </c>
      <c r="DG695" s="4" t="str">
        <v>Mekelle University</v>
      </c>
      <c r="DH695" s="4" t="str">
        <v>Mekelle University</v>
      </c>
      <c r="DI695" s="4" t="str">
        <v>Mekelle University</v>
      </c>
      <c r="DJ695" s="4" t="str">
        <v>Mekelle University</v>
      </c>
      <c r="DK695" s="4" t="str">
        <v>Mekelle University</v>
      </c>
      <c r="DL695" s="4" t="str">
        <v>Mekelle University</v>
      </c>
      <c r="DM695" s="4" t="str">
        <v>Mekelle University</v>
      </c>
      <c r="DN695" s="4" t="str">
        <v>Mekelle University</v>
      </c>
      <c r="DO695" s="4" t="str">
        <v>Mekelle University</v>
      </c>
      <c r="DP695" s="4" t="str">
        <v>Mekelle University</v>
      </c>
    </row>
    <row r="696" spans="1:120" x14ac:dyDescent="0.35">
      <c r="A696" s="4">
        <v>8.75</v>
      </c>
      <c r="B696" s="4">
        <v>7.5</v>
      </c>
      <c r="C696" s="4" t="s">
        <v>251</v>
      </c>
      <c r="D696" s="4" t="s">
        <v>130</v>
      </c>
      <c r="E696" s="4" t="s">
        <v>878</v>
      </c>
      <c r="F696" s="4">
        <v>75</v>
      </c>
      <c r="G696" s="4" t="str">
        <f t="shared" si="10"/>
        <v>Nigeria-Makurdi.Abet.Kontagora.Ganawuri</v>
      </c>
      <c r="BA696" s="4" t="str">
        <v>Melkasa</v>
      </c>
      <c r="BB696" s="4" t="str">
        <v>Melkasa</v>
      </c>
      <c r="BC696" s="4" t="str">
        <v>Melkasa</v>
      </c>
      <c r="BD696" s="4" t="str">
        <v>Melkasa</v>
      </c>
      <c r="BE696" s="4" t="str">
        <v>Melkasa</v>
      </c>
      <c r="BF696" s="4" t="str">
        <v>Melkasa</v>
      </c>
      <c r="BG696" s="4" t="str">
        <v>Melkasa</v>
      </c>
      <c r="BH696" s="4" t="str">
        <v>Melkasa</v>
      </c>
      <c r="BI696" s="4" t="str">
        <v>Melkasa</v>
      </c>
      <c r="BJ696" s="4" t="str">
        <v>Melkasa</v>
      </c>
      <c r="BK696" s="4" t="str">
        <v>Melkasa</v>
      </c>
      <c r="BL696" s="4" t="str">
        <v>Melkasa</v>
      </c>
      <c r="BM696" s="4" t="str">
        <v>Melkasa</v>
      </c>
      <c r="BN696" s="4" t="str">
        <v>Melkasa</v>
      </c>
      <c r="BO696" s="4" t="str">
        <v>Melkasa</v>
      </c>
      <c r="BP696" s="4" t="str">
        <v>Melkasa</v>
      </c>
      <c r="BQ696" s="4" t="str">
        <v>Melkasa</v>
      </c>
      <c r="BR696" s="4" t="str">
        <v>Melkasa</v>
      </c>
      <c r="BS696" s="4" t="str">
        <v>Melkasa</v>
      </c>
      <c r="BT696" s="4" t="str">
        <v>Melkasa</v>
      </c>
      <c r="BU696" s="4" t="str">
        <v>Melkasa</v>
      </c>
      <c r="BV696" s="4" t="str">
        <v>Melkasa</v>
      </c>
      <c r="BW696" s="4" t="str">
        <v>Melkasa</v>
      </c>
      <c r="BX696" s="4" t="str">
        <v>Melkasa</v>
      </c>
      <c r="BY696" s="4" t="str">
        <v>Melkasa</v>
      </c>
      <c r="BZ696" s="4" t="str">
        <v>Melkasa</v>
      </c>
      <c r="CA696" s="4" t="str">
        <v>Melkasa</v>
      </c>
      <c r="CB696" s="4" t="str">
        <v>Melkasa</v>
      </c>
      <c r="CC696" s="4" t="str">
        <v>Melkasa</v>
      </c>
      <c r="CD696" s="4" t="str">
        <v>Melkasa</v>
      </c>
      <c r="CE696" s="4" t="str">
        <v>Melkasa</v>
      </c>
      <c r="CF696" s="4" t="str">
        <v>Melkasa</v>
      </c>
      <c r="CG696" s="4" t="str">
        <v>Melkasa</v>
      </c>
      <c r="CH696" s="4" t="str">
        <v>Melkasa</v>
      </c>
      <c r="CJ696" s="4" t="str">
        <v>Melkasa</v>
      </c>
      <c r="CK696" s="4" t="str">
        <v>Melkasa</v>
      </c>
      <c r="CL696" s="4" t="str">
        <v>Melkasa</v>
      </c>
      <c r="CM696" s="4" t="str">
        <v>Melkasa</v>
      </c>
      <c r="CN696" s="4" t="str">
        <v>Melkasa</v>
      </c>
      <c r="CO696" s="4" t="str">
        <v>Melkasa</v>
      </c>
      <c r="CP696" s="4" t="str">
        <v>Melkasa</v>
      </c>
      <c r="CQ696" s="4" t="str">
        <v>Melkasa</v>
      </c>
      <c r="CR696" s="4" t="str">
        <v>Melkasa</v>
      </c>
      <c r="CS696" s="4" t="str">
        <v>Melkasa</v>
      </c>
      <c r="CT696" s="4" t="str">
        <v>Melkasa</v>
      </c>
      <c r="CU696" s="4" t="str">
        <v>Melkasa</v>
      </c>
      <c r="CV696" s="4" t="str">
        <v>Melkasa</v>
      </c>
      <c r="CW696" s="4" t="str">
        <v>Melkasa</v>
      </c>
      <c r="CX696" s="4" t="str">
        <v>Melkasa</v>
      </c>
      <c r="CY696" s="4" t="str">
        <v>Melkasa</v>
      </c>
      <c r="CZ696" s="4" t="str">
        <v>Melkasa</v>
      </c>
      <c r="DA696" s="4" t="str">
        <v>Melkasa</v>
      </c>
      <c r="DB696" s="4" t="str">
        <v>Melkasa</v>
      </c>
      <c r="DC696" s="4" t="str">
        <v>Melkasa</v>
      </c>
      <c r="DD696" s="4" t="str">
        <v>Melkasa</v>
      </c>
      <c r="DE696" s="4" t="str">
        <v>Melkasa</v>
      </c>
      <c r="DF696" s="4" t="str">
        <v>Melkasa</v>
      </c>
      <c r="DG696" s="4" t="str">
        <v>Melkasa</v>
      </c>
      <c r="DH696" s="4" t="str">
        <v>Melkasa</v>
      </c>
      <c r="DI696" s="4" t="str">
        <v>Melkasa</v>
      </c>
      <c r="DJ696" s="4" t="str">
        <v>Melkasa</v>
      </c>
      <c r="DK696" s="4" t="str">
        <v>Melkasa</v>
      </c>
      <c r="DL696" s="4" t="str">
        <v>Melkasa</v>
      </c>
      <c r="DM696" s="4" t="str">
        <v>Melkasa</v>
      </c>
      <c r="DN696" s="4" t="str">
        <v>Melkasa</v>
      </c>
      <c r="DO696" s="4" t="str">
        <v>Melkasa</v>
      </c>
      <c r="DP696" s="4" t="str">
        <v>Melkasa</v>
      </c>
    </row>
    <row r="697" spans="1:120" x14ac:dyDescent="0.35">
      <c r="A697" s="4">
        <v>4.92</v>
      </c>
      <c r="B697" s="4">
        <v>6.3</v>
      </c>
      <c r="C697" s="4" t="s">
        <v>251</v>
      </c>
      <c r="D697" s="4" t="s">
        <v>138</v>
      </c>
      <c r="E697" s="4" t="s">
        <v>879</v>
      </c>
      <c r="F697" s="4">
        <v>4000</v>
      </c>
      <c r="G697" s="4" t="str">
        <f t="shared" si="10"/>
        <v>Nigeria-Ministry of Agriculture Demonstration Farm, Yenagoa</v>
      </c>
      <c r="BA697" s="4" t="str">
        <v>Melkawoba</v>
      </c>
      <c r="BB697" s="4" t="str">
        <v>Melkawoba</v>
      </c>
      <c r="BC697" s="4" t="str">
        <v>Melkawoba</v>
      </c>
      <c r="BD697" s="4" t="str">
        <v>Melkawoba</v>
      </c>
      <c r="BE697" s="4" t="str">
        <v>Melkawoba</v>
      </c>
      <c r="BF697" s="4" t="str">
        <v>Melkawoba</v>
      </c>
      <c r="BG697" s="4" t="str">
        <v>Melkawoba</v>
      </c>
      <c r="BH697" s="4" t="str">
        <v>Melkawoba</v>
      </c>
      <c r="BI697" s="4" t="str">
        <v>Melkawoba</v>
      </c>
      <c r="BJ697" s="4" t="str">
        <v>Melkawoba</v>
      </c>
      <c r="BK697" s="4" t="str">
        <v>Melkawoba</v>
      </c>
      <c r="BL697" s="4" t="str">
        <v>Melkawoba</v>
      </c>
      <c r="BM697" s="4" t="str">
        <v>Melkawoba</v>
      </c>
      <c r="BN697" s="4" t="str">
        <v>Melkawoba</v>
      </c>
      <c r="BO697" s="4" t="str">
        <v>Melkawoba</v>
      </c>
      <c r="BP697" s="4" t="str">
        <v>Melkawoba</v>
      </c>
      <c r="BQ697" s="4" t="str">
        <v>Melkawoba</v>
      </c>
      <c r="BR697" s="4" t="str">
        <v>Melkawoba</v>
      </c>
      <c r="BS697" s="4" t="str">
        <v>Melkawoba</v>
      </c>
      <c r="BT697" s="4" t="str">
        <v>Melkawoba</v>
      </c>
      <c r="BU697" s="4" t="str">
        <v>Melkawoba</v>
      </c>
      <c r="BV697" s="4" t="str">
        <v>Melkawoba</v>
      </c>
      <c r="BW697" s="4" t="str">
        <v>Melkawoba</v>
      </c>
      <c r="BX697" s="4" t="str">
        <v>Melkawoba</v>
      </c>
      <c r="BY697" s="4" t="str">
        <v>Melkawoba</v>
      </c>
      <c r="BZ697" s="4" t="str">
        <v>Melkawoba</v>
      </c>
      <c r="CA697" s="4" t="str">
        <v>Melkawoba</v>
      </c>
      <c r="CB697" s="4" t="str">
        <v>Melkawoba</v>
      </c>
      <c r="CC697" s="4" t="str">
        <v>Melkawoba</v>
      </c>
      <c r="CD697" s="4" t="str">
        <v>Melkawoba</v>
      </c>
      <c r="CE697" s="4" t="str">
        <v>Melkawoba</v>
      </c>
      <c r="CF697" s="4" t="str">
        <v>Melkawoba</v>
      </c>
      <c r="CG697" s="4" t="str">
        <v>Melkawoba</v>
      </c>
      <c r="CH697" s="4" t="str">
        <v>Melkawoba</v>
      </c>
      <c r="CJ697" s="4" t="str">
        <v>Melkawoba</v>
      </c>
      <c r="CK697" s="4" t="str">
        <v>Melkawoba</v>
      </c>
      <c r="CL697" s="4" t="str">
        <v>Melkawoba</v>
      </c>
      <c r="CM697" s="4" t="str">
        <v>Melkawoba</v>
      </c>
      <c r="CN697" s="4" t="str">
        <v>Melkawoba</v>
      </c>
      <c r="CO697" s="4" t="str">
        <v>Melkawoba</v>
      </c>
      <c r="CP697" s="4" t="str">
        <v>Melkawoba</v>
      </c>
      <c r="CQ697" s="4" t="str">
        <v>Melkawoba</v>
      </c>
      <c r="CR697" s="4" t="str">
        <v>Melkawoba</v>
      </c>
      <c r="CS697" s="4" t="str">
        <v>Melkawoba</v>
      </c>
      <c r="CT697" s="4" t="str">
        <v>Melkawoba</v>
      </c>
      <c r="CU697" s="4" t="str">
        <v>Melkawoba</v>
      </c>
      <c r="CV697" s="4" t="str">
        <v>Melkawoba</v>
      </c>
      <c r="CW697" s="4" t="str">
        <v>Melkawoba</v>
      </c>
      <c r="CX697" s="4" t="str">
        <v>Melkawoba</v>
      </c>
      <c r="CY697" s="4" t="str">
        <v>Melkawoba</v>
      </c>
      <c r="CZ697" s="4" t="str">
        <v>Melkawoba</v>
      </c>
      <c r="DA697" s="4" t="str">
        <v>Melkawoba</v>
      </c>
      <c r="DB697" s="4" t="str">
        <v>Melkawoba</v>
      </c>
      <c r="DC697" s="4" t="str">
        <v>Melkawoba</v>
      </c>
      <c r="DD697" s="4" t="str">
        <v>Melkawoba</v>
      </c>
      <c r="DE697" s="4" t="str">
        <v>Melkawoba</v>
      </c>
      <c r="DF697" s="4" t="str">
        <v>Melkawoba</v>
      </c>
      <c r="DG697" s="4" t="str">
        <v>Melkawoba</v>
      </c>
      <c r="DH697" s="4" t="str">
        <v>Melkawoba</v>
      </c>
      <c r="DI697" s="4" t="str">
        <v>Melkawoba</v>
      </c>
      <c r="DJ697" s="4" t="str">
        <v>Melkawoba</v>
      </c>
      <c r="DK697" s="4" t="str">
        <v>Melkawoba</v>
      </c>
      <c r="DL697" s="4" t="str">
        <v>Melkawoba</v>
      </c>
      <c r="DM697" s="4" t="str">
        <v>Melkawoba</v>
      </c>
      <c r="DN697" s="4" t="str">
        <v>Melkawoba</v>
      </c>
      <c r="DO697" s="4" t="str">
        <v>Melkawoba</v>
      </c>
      <c r="DP697" s="4" t="str">
        <v>Melkawoba</v>
      </c>
    </row>
    <row r="698" spans="1:120" x14ac:dyDescent="0.35">
      <c r="A698" s="4">
        <v>10.743</v>
      </c>
      <c r="B698" s="4">
        <v>12.132999999999999</v>
      </c>
      <c r="C698" s="4" t="s">
        <v>251</v>
      </c>
      <c r="D698" s="4" t="s">
        <v>130</v>
      </c>
      <c r="E698" s="4" t="s">
        <v>880</v>
      </c>
      <c r="F698" s="4">
        <v>250</v>
      </c>
      <c r="G698" s="4" t="str">
        <f t="shared" si="10"/>
        <v>Nigeria-Miringa</v>
      </c>
      <c r="BA698" s="4" t="str">
        <v>Mengomo</v>
      </c>
      <c r="BB698" s="4" t="str">
        <v>Mengomo</v>
      </c>
      <c r="BC698" s="4" t="str">
        <v>Mengomo</v>
      </c>
      <c r="BD698" s="4" t="str">
        <v>Mengomo</v>
      </c>
      <c r="BE698" s="4" t="str">
        <v>Mengomo</v>
      </c>
      <c r="BF698" s="4" t="str">
        <v>Mengomo</v>
      </c>
      <c r="BG698" s="4" t="str">
        <v>Mengomo</v>
      </c>
      <c r="BH698" s="4" t="str">
        <v>Mengomo</v>
      </c>
      <c r="BI698" s="4" t="str">
        <v>Mengomo</v>
      </c>
      <c r="BJ698" s="4" t="str">
        <v>Mengomo</v>
      </c>
      <c r="BK698" s="4" t="str">
        <v>Mengomo</v>
      </c>
      <c r="BL698" s="4" t="str">
        <v>Mengomo</v>
      </c>
      <c r="BM698" s="4" t="str">
        <v>Mengomo</v>
      </c>
      <c r="BN698" s="4" t="str">
        <v>Mengomo</v>
      </c>
      <c r="BO698" s="4" t="str">
        <v>Mengomo</v>
      </c>
      <c r="BP698" s="4" t="str">
        <v>Mengomo</v>
      </c>
      <c r="BQ698" s="4" t="str">
        <v>Mengomo</v>
      </c>
      <c r="BR698" s="4" t="str">
        <v>Mengomo</v>
      </c>
      <c r="BS698" s="4" t="str">
        <v>Mengomo</v>
      </c>
      <c r="BT698" s="4" t="str">
        <v>Mengomo</v>
      </c>
      <c r="BU698" s="4" t="str">
        <v>Mengomo</v>
      </c>
      <c r="BV698" s="4" t="str">
        <v>Mengomo</v>
      </c>
      <c r="BW698" s="4" t="str">
        <v>Mengomo</v>
      </c>
      <c r="BX698" s="4" t="str">
        <v>Mengomo</v>
      </c>
      <c r="BY698" s="4" t="str">
        <v>Mengomo</v>
      </c>
      <c r="BZ698" s="4" t="str">
        <v>Mengomo</v>
      </c>
      <c r="CA698" s="4" t="str">
        <v>Mengomo</v>
      </c>
      <c r="CB698" s="4" t="str">
        <v>Mengomo</v>
      </c>
      <c r="CC698" s="4" t="str">
        <v>Mengomo</v>
      </c>
      <c r="CD698" s="4" t="str">
        <v>Mengomo</v>
      </c>
      <c r="CE698" s="4" t="str">
        <v>Mengomo</v>
      </c>
      <c r="CF698" s="4" t="str">
        <v>Mengomo</v>
      </c>
      <c r="CG698" s="4" t="str">
        <v>Mengomo</v>
      </c>
      <c r="CH698" s="4" t="str">
        <v>Mengomo</v>
      </c>
      <c r="CJ698" s="4" t="str">
        <v>Mengomo</v>
      </c>
      <c r="CK698" s="4" t="str">
        <v>Mengomo</v>
      </c>
      <c r="CL698" s="4" t="str">
        <v>Mengomo</v>
      </c>
      <c r="CM698" s="4" t="str">
        <v>Mengomo</v>
      </c>
      <c r="CN698" s="4" t="str">
        <v>Mengomo</v>
      </c>
      <c r="CO698" s="4" t="str">
        <v>Mengomo</v>
      </c>
      <c r="CP698" s="4" t="str">
        <v>Mengomo</v>
      </c>
      <c r="CQ698" s="4" t="str">
        <v>Mengomo</v>
      </c>
      <c r="CR698" s="4" t="str">
        <v>Mengomo</v>
      </c>
      <c r="CS698" s="4" t="str">
        <v>Mengomo</v>
      </c>
      <c r="CT698" s="4" t="str">
        <v>Mengomo</v>
      </c>
      <c r="CU698" s="4" t="str">
        <v>Mengomo</v>
      </c>
      <c r="CV698" s="4" t="str">
        <v>Mengomo</v>
      </c>
      <c r="CW698" s="4" t="str">
        <v>Mengomo</v>
      </c>
      <c r="CX698" s="4" t="str">
        <v>Mengomo</v>
      </c>
      <c r="CY698" s="4" t="str">
        <v>Mengomo</v>
      </c>
      <c r="CZ698" s="4" t="str">
        <v>Mengomo</v>
      </c>
      <c r="DA698" s="4" t="str">
        <v>Mengomo</v>
      </c>
      <c r="DB698" s="4" t="str">
        <v>Mengomo</v>
      </c>
      <c r="DC698" s="4" t="str">
        <v>Mengomo</v>
      </c>
      <c r="DD698" s="4" t="str">
        <v>Mengomo</v>
      </c>
      <c r="DE698" s="4" t="str">
        <v>Mengomo</v>
      </c>
      <c r="DF698" s="4" t="str">
        <v>Mengomo</v>
      </c>
      <c r="DG698" s="4" t="str">
        <v>Mengomo</v>
      </c>
      <c r="DH698" s="4" t="str">
        <v>Mengomo</v>
      </c>
      <c r="DI698" s="4" t="str">
        <v>Mengomo</v>
      </c>
      <c r="DJ698" s="4" t="str">
        <v>Mengomo</v>
      </c>
      <c r="DK698" s="4" t="str">
        <v>Mengomo</v>
      </c>
      <c r="DL698" s="4" t="str">
        <v>Mengomo</v>
      </c>
      <c r="DM698" s="4" t="str">
        <v>Mengomo</v>
      </c>
      <c r="DN698" s="4" t="str">
        <v>Mengomo</v>
      </c>
      <c r="DO698" s="4" t="str">
        <v>Mengomo</v>
      </c>
      <c r="DP698" s="4" t="str">
        <v>Mengomo</v>
      </c>
    </row>
    <row r="699" spans="1:120" x14ac:dyDescent="0.35">
      <c r="A699" s="4">
        <v>12.33333</v>
      </c>
      <c r="B699" s="4">
        <v>11.633330000000001</v>
      </c>
      <c r="C699" s="4" t="s">
        <v>251</v>
      </c>
      <c r="D699" s="4" t="s">
        <v>130</v>
      </c>
      <c r="E699" s="4" t="s">
        <v>881</v>
      </c>
      <c r="F699" s="4">
        <v>1294</v>
      </c>
      <c r="G699" s="4" t="str">
        <f t="shared" si="10"/>
        <v>Nigeria-Miringa.Azir</v>
      </c>
      <c r="BA699" s="4" t="str">
        <v>Menoufia University, Shebin El-Kom</v>
      </c>
      <c r="BB699" s="4" t="str">
        <v>Menoufia University, Shebin El-Kom</v>
      </c>
      <c r="BC699" s="4" t="str">
        <v>Menoufia University, Shebin El-Kom</v>
      </c>
      <c r="BD699" s="4" t="str">
        <v>Menoufia University, Shebin El-Kom</v>
      </c>
      <c r="BE699" s="4" t="str">
        <v>Menoufia University, Shebin El-Kom</v>
      </c>
      <c r="BF699" s="4" t="str">
        <v>Menoufia University, Shebin El-Kom</v>
      </c>
      <c r="BG699" s="4" t="str">
        <v>Menoufia University, Shebin El-Kom</v>
      </c>
      <c r="BH699" s="4" t="str">
        <v>Menoufia University, Shebin El-Kom</v>
      </c>
      <c r="BI699" s="4" t="str">
        <v>Menoufia University, Shebin El-Kom</v>
      </c>
      <c r="BJ699" s="4" t="str">
        <v>Menoufia University, Shebin El-Kom</v>
      </c>
      <c r="BK699" s="4" t="str">
        <v>Menoufia University, Shebin El-Kom</v>
      </c>
      <c r="BL699" s="4" t="str">
        <v>Menoufia University, Shebin El-Kom</v>
      </c>
      <c r="BM699" s="4" t="str">
        <v>Menoufia University, Shebin El-Kom</v>
      </c>
      <c r="BN699" s="4" t="str">
        <v>Menoufia University, Shebin El-Kom</v>
      </c>
      <c r="BO699" s="4" t="str">
        <v>Menoufia University, Shebin El-Kom</v>
      </c>
      <c r="BP699" s="4" t="str">
        <v>Menoufia University, Shebin El-Kom</v>
      </c>
      <c r="BQ699" s="4" t="str">
        <v>Menoufia University, Shebin El-Kom</v>
      </c>
      <c r="BR699" s="4" t="str">
        <v>Menoufia University, Shebin El-Kom</v>
      </c>
      <c r="BS699" s="4" t="str">
        <v>Menoufia University, Shebin El-Kom</v>
      </c>
      <c r="BT699" s="4" t="str">
        <v>Menoufia University, Shebin El-Kom</v>
      </c>
      <c r="BU699" s="4" t="str">
        <v>Menoufia University, Shebin El-Kom</v>
      </c>
      <c r="BV699" s="4" t="str">
        <v>Menoufia University, Shebin El-Kom</v>
      </c>
      <c r="BW699" s="4" t="str">
        <v>Menoufia University, Shebin El-Kom</v>
      </c>
      <c r="BX699" s="4" t="str">
        <v>Menoufia University, Shebin El-Kom</v>
      </c>
      <c r="BY699" s="4" t="str">
        <v>Menoufia University, Shebin El-Kom</v>
      </c>
      <c r="BZ699" s="4" t="str">
        <v>Menoufia University, Shebin El-Kom</v>
      </c>
      <c r="CA699" s="4" t="str">
        <v>Menoufia University, Shebin El-Kom</v>
      </c>
      <c r="CB699" s="4" t="str">
        <v>Menoufia University, Shebin El-Kom</v>
      </c>
      <c r="CC699" s="4" t="str">
        <v>Menoufia University, Shebin El-Kom</v>
      </c>
      <c r="CD699" s="4" t="str">
        <v>Menoufia University, Shebin El-Kom</v>
      </c>
      <c r="CE699" s="4" t="str">
        <v>Menoufia University, Shebin El-Kom</v>
      </c>
      <c r="CF699" s="4" t="str">
        <v>Menoufia University, Shebin El-Kom</v>
      </c>
      <c r="CG699" s="4" t="str">
        <v>Menoufia University, Shebin El-Kom</v>
      </c>
      <c r="CH699" s="4" t="str">
        <v>Menoufia University, Shebin El-Kom</v>
      </c>
      <c r="CJ699" s="4" t="str">
        <v>Menoufia University, Shebin El-Kom</v>
      </c>
      <c r="CK699" s="4" t="str">
        <v>Menoufia University, Shebin El-Kom</v>
      </c>
      <c r="CL699" s="4" t="str">
        <v>Menoufia University, Shebin El-Kom</v>
      </c>
      <c r="CM699" s="4" t="str">
        <v>Menoufia University, Shebin El-Kom</v>
      </c>
      <c r="CN699" s="4" t="str">
        <v>Menoufia University, Shebin El-Kom</v>
      </c>
      <c r="CO699" s="4" t="str">
        <v>Menoufia University, Shebin El-Kom</v>
      </c>
      <c r="CP699" s="4" t="str">
        <v>Menoufia University, Shebin El-Kom</v>
      </c>
      <c r="CQ699" s="4" t="str">
        <v>Menoufia University, Shebin El-Kom</v>
      </c>
      <c r="CR699" s="4" t="str">
        <v>Menoufia University, Shebin El-Kom</v>
      </c>
      <c r="CS699" s="4" t="str">
        <v>Menoufia University, Shebin El-Kom</v>
      </c>
      <c r="CT699" s="4" t="str">
        <v>Menoufia University, Shebin El-Kom</v>
      </c>
      <c r="CU699" s="4" t="str">
        <v>Menoufia University, Shebin El-Kom</v>
      </c>
      <c r="CV699" s="4" t="str">
        <v>Menoufia University, Shebin El-Kom</v>
      </c>
      <c r="CW699" s="4" t="str">
        <v>Menoufia University, Shebin El-Kom</v>
      </c>
      <c r="CX699" s="4" t="str">
        <v>Menoufia University, Shebin El-Kom</v>
      </c>
      <c r="CY699" s="4" t="str">
        <v>Menoufia University, Shebin El-Kom</v>
      </c>
      <c r="CZ699" s="4" t="str">
        <v>Menoufia University, Shebin El-Kom</v>
      </c>
      <c r="DA699" s="4" t="str">
        <v>Menoufia University, Shebin El-Kom</v>
      </c>
      <c r="DB699" s="4" t="str">
        <v>Menoufia University, Shebin El-Kom</v>
      </c>
      <c r="DC699" s="4" t="str">
        <v>Menoufia University, Shebin El-Kom</v>
      </c>
      <c r="DD699" s="4" t="str">
        <v>Menoufia University, Shebin El-Kom</v>
      </c>
      <c r="DE699" s="4" t="str">
        <v>Menoufia University, Shebin El-Kom</v>
      </c>
      <c r="DF699" s="4" t="str">
        <v>Menoufia University, Shebin El-Kom</v>
      </c>
      <c r="DG699" s="4" t="str">
        <v>Menoufia University, Shebin El-Kom</v>
      </c>
      <c r="DH699" s="4" t="str">
        <v>Menoufia University, Shebin El-Kom</v>
      </c>
      <c r="DI699" s="4" t="str">
        <v>Menoufia University, Shebin El-Kom</v>
      </c>
      <c r="DJ699" s="4" t="str">
        <v>Menoufia University, Shebin El-Kom</v>
      </c>
      <c r="DK699" s="4" t="str">
        <v>Menoufia University, Shebin El-Kom</v>
      </c>
      <c r="DL699" s="4" t="str">
        <v>Menoufia University, Shebin El-Kom</v>
      </c>
      <c r="DM699" s="4" t="str">
        <v>Menoufia University, Shebin El-Kom</v>
      </c>
      <c r="DN699" s="4" t="str">
        <v>Menoufia University, Shebin El-Kom</v>
      </c>
      <c r="DO699" s="4" t="str">
        <v>Menoufia University, Shebin El-Kom</v>
      </c>
      <c r="DP699" s="4" t="str">
        <v>Menoufia University, Shebin El-Kom</v>
      </c>
    </row>
    <row r="700" spans="1:120" x14ac:dyDescent="0.35">
      <c r="A700" s="4">
        <v>9.3000000000000007</v>
      </c>
      <c r="B700" s="4">
        <v>5.0666700000000002</v>
      </c>
      <c r="C700" s="4" t="s">
        <v>251</v>
      </c>
      <c r="D700" s="4" t="s">
        <v>130</v>
      </c>
      <c r="E700" s="4" t="s">
        <v>882</v>
      </c>
      <c r="F700" s="4">
        <v>917</v>
      </c>
      <c r="G700" s="4" t="str">
        <f t="shared" si="10"/>
        <v>Nigeria-Mokwa</v>
      </c>
      <c r="BA700" s="4" t="str">
        <v>Meru</v>
      </c>
      <c r="BB700" s="4" t="str">
        <v>Meru</v>
      </c>
      <c r="BC700" s="4" t="str">
        <v>Meru</v>
      </c>
      <c r="BD700" s="4" t="str">
        <v>Meru</v>
      </c>
      <c r="BE700" s="4" t="str">
        <v>Meru</v>
      </c>
      <c r="BF700" s="4" t="str">
        <v>Meru</v>
      </c>
      <c r="BG700" s="4" t="str">
        <v>Meru</v>
      </c>
      <c r="BH700" s="4" t="str">
        <v>Meru</v>
      </c>
      <c r="BI700" s="4" t="str">
        <v>Meru</v>
      </c>
      <c r="BJ700" s="4" t="str">
        <v>Meru</v>
      </c>
      <c r="BK700" s="4" t="str">
        <v>Meru</v>
      </c>
      <c r="BL700" s="4" t="str">
        <v>Meru</v>
      </c>
      <c r="BM700" s="4" t="str">
        <v>Meru</v>
      </c>
      <c r="BN700" s="4" t="str">
        <v>Meru</v>
      </c>
      <c r="BO700" s="4" t="str">
        <v>Meru</v>
      </c>
      <c r="BP700" s="4" t="str">
        <v>Meru</v>
      </c>
      <c r="BQ700" s="4" t="str">
        <v>Meru</v>
      </c>
      <c r="BR700" s="4" t="str">
        <v>Meru</v>
      </c>
      <c r="BS700" s="4" t="str">
        <v>Meru</v>
      </c>
      <c r="BT700" s="4" t="str">
        <v>Meru</v>
      </c>
      <c r="BU700" s="4" t="str">
        <v>Meru</v>
      </c>
      <c r="BV700" s="4" t="str">
        <v>Meru</v>
      </c>
      <c r="BW700" s="4" t="str">
        <v>Meru</v>
      </c>
      <c r="BX700" s="4" t="str">
        <v>Meru</v>
      </c>
      <c r="BY700" s="4" t="str">
        <v>Meru</v>
      </c>
      <c r="BZ700" s="4" t="str">
        <v>Meru</v>
      </c>
      <c r="CA700" s="4" t="str">
        <v>Meru</v>
      </c>
      <c r="CB700" s="4" t="str">
        <v>Meru</v>
      </c>
      <c r="CC700" s="4" t="str">
        <v>Meru</v>
      </c>
      <c r="CD700" s="4" t="str">
        <v>Meru</v>
      </c>
      <c r="CE700" s="4" t="str">
        <v>Meru</v>
      </c>
      <c r="CF700" s="4" t="str">
        <v>Meru</v>
      </c>
      <c r="CG700" s="4" t="str">
        <v>Meru</v>
      </c>
      <c r="CH700" s="4" t="str">
        <v>Meru</v>
      </c>
      <c r="CJ700" s="4" t="str">
        <v>Meru</v>
      </c>
      <c r="CK700" s="4" t="str">
        <v>Meru</v>
      </c>
      <c r="CL700" s="4" t="str">
        <v>Meru</v>
      </c>
      <c r="CM700" s="4" t="str">
        <v>Meru</v>
      </c>
      <c r="CN700" s="4" t="str">
        <v>Meru</v>
      </c>
      <c r="CO700" s="4" t="str">
        <v>Meru</v>
      </c>
      <c r="CP700" s="4" t="str">
        <v>Meru</v>
      </c>
      <c r="CQ700" s="4" t="str">
        <v>Meru</v>
      </c>
      <c r="CR700" s="4" t="str">
        <v>Meru</v>
      </c>
      <c r="CS700" s="4" t="str">
        <v>Meru</v>
      </c>
      <c r="CT700" s="4" t="str">
        <v>Meru</v>
      </c>
      <c r="CU700" s="4" t="str">
        <v>Meru</v>
      </c>
      <c r="CV700" s="4" t="str">
        <v>Meru</v>
      </c>
      <c r="CW700" s="4" t="str">
        <v>Meru</v>
      </c>
      <c r="CX700" s="4" t="str">
        <v>Meru</v>
      </c>
      <c r="CY700" s="4" t="str">
        <v>Meru</v>
      </c>
      <c r="CZ700" s="4" t="str">
        <v>Meru</v>
      </c>
      <c r="DA700" s="4" t="str">
        <v>Meru</v>
      </c>
      <c r="DB700" s="4" t="str">
        <v>Meru</v>
      </c>
      <c r="DC700" s="4" t="str">
        <v>Meru</v>
      </c>
      <c r="DD700" s="4" t="str">
        <v>Meru</v>
      </c>
      <c r="DE700" s="4" t="str">
        <v>Meru</v>
      </c>
      <c r="DF700" s="4" t="str">
        <v>Meru</v>
      </c>
      <c r="DG700" s="4" t="str">
        <v>Meru</v>
      </c>
      <c r="DH700" s="4" t="str">
        <v>Meru</v>
      </c>
      <c r="DI700" s="4" t="str">
        <v>Meru</v>
      </c>
      <c r="DJ700" s="4" t="str">
        <v>Meru</v>
      </c>
      <c r="DK700" s="4" t="str">
        <v>Meru</v>
      </c>
      <c r="DL700" s="4" t="str">
        <v>Meru</v>
      </c>
      <c r="DM700" s="4" t="str">
        <v>Meru</v>
      </c>
      <c r="DN700" s="4" t="str">
        <v>Meru</v>
      </c>
      <c r="DO700" s="4" t="str">
        <v>Meru</v>
      </c>
      <c r="DP700" s="4" t="str">
        <v>Meru</v>
      </c>
    </row>
    <row r="701" spans="1:120" x14ac:dyDescent="0.35">
      <c r="A701" s="4">
        <v>7.0166700000000004</v>
      </c>
      <c r="B701" s="4">
        <v>3.55</v>
      </c>
      <c r="C701" s="4" t="s">
        <v>251</v>
      </c>
      <c r="D701" s="4" t="s">
        <v>130</v>
      </c>
      <c r="E701" s="4" t="s">
        <v>883</v>
      </c>
      <c r="F701" s="4">
        <v>917</v>
      </c>
      <c r="G701" s="4" t="str">
        <f t="shared" si="10"/>
        <v>Nigeria-Moloko-Ashipa</v>
      </c>
      <c r="BA701" s="4" t="str">
        <v>MFA Experimental Site, Kpeve</v>
      </c>
      <c r="BB701" s="4" t="str">
        <v>MFA Experimental Site, Kpeve</v>
      </c>
      <c r="BC701" s="4" t="str">
        <v>MFA Experimental Site, Kpeve</v>
      </c>
      <c r="BD701" s="4" t="str">
        <v>MFA Experimental Site, Kpeve</v>
      </c>
      <c r="BE701" s="4" t="str">
        <v>MFA Experimental Site, Kpeve</v>
      </c>
      <c r="BF701" s="4" t="str">
        <v>MFA Experimental Site, Kpeve</v>
      </c>
      <c r="BG701" s="4" t="str">
        <v>MFA Experimental Site, Kpeve</v>
      </c>
      <c r="BH701" s="4" t="str">
        <v>MFA Experimental Site, Kpeve</v>
      </c>
      <c r="BI701" s="4" t="str">
        <v>MFA Experimental Site, Kpeve</v>
      </c>
      <c r="BJ701" s="4" t="str">
        <v>MFA Experimental Site, Kpeve</v>
      </c>
      <c r="BK701" s="4" t="str">
        <v>MFA Experimental Site, Kpeve</v>
      </c>
      <c r="BL701" s="4" t="str">
        <v>MFA Experimental Site, Kpeve</v>
      </c>
      <c r="BM701" s="4" t="str">
        <v>MFA Experimental Site, Kpeve</v>
      </c>
      <c r="BN701" s="4" t="str">
        <v>MFA Experimental Site, Kpeve</v>
      </c>
      <c r="BO701" s="4" t="str">
        <v>MFA Experimental Site, Kpeve</v>
      </c>
      <c r="BP701" s="4" t="str">
        <v>MFA Experimental Site, Kpeve</v>
      </c>
      <c r="BQ701" s="4" t="str">
        <v>MFA Experimental Site, Kpeve</v>
      </c>
      <c r="BR701" s="4" t="str">
        <v>MFA Experimental Site, Kpeve</v>
      </c>
      <c r="BS701" s="4" t="str">
        <v>MFA Experimental Site, Kpeve</v>
      </c>
      <c r="BT701" s="4" t="str">
        <v>MFA Experimental Site, Kpeve</v>
      </c>
      <c r="BU701" s="4" t="str">
        <v>MFA Experimental Site, Kpeve</v>
      </c>
      <c r="BV701" s="4" t="str">
        <v>MFA Experimental Site, Kpeve</v>
      </c>
      <c r="BW701" s="4" t="str">
        <v>MFA Experimental Site, Kpeve</v>
      </c>
      <c r="BX701" s="4" t="str">
        <v>MFA Experimental Site, Kpeve</v>
      </c>
      <c r="BY701" s="4" t="str">
        <v>MFA Experimental Site, Kpeve</v>
      </c>
      <c r="BZ701" s="4" t="str">
        <v>MFA Experimental Site, Kpeve</v>
      </c>
      <c r="CA701" s="4" t="str">
        <v>MFA Experimental Site, Kpeve</v>
      </c>
      <c r="CB701" s="4" t="str">
        <v>MFA Experimental Site, Kpeve</v>
      </c>
      <c r="CC701" s="4" t="str">
        <v>MFA Experimental Site, Kpeve</v>
      </c>
      <c r="CD701" s="4" t="str">
        <v>MFA Experimental Site, Kpeve</v>
      </c>
      <c r="CE701" s="4" t="str">
        <v>MFA Experimental Site, Kpeve</v>
      </c>
      <c r="CF701" s="4" t="str">
        <v>MFA Experimental Site, Kpeve</v>
      </c>
      <c r="CG701" s="4" t="str">
        <v>MFA Experimental Site, Kpeve</v>
      </c>
      <c r="CH701" s="4" t="str">
        <v>MFA Experimental Site, Kpeve</v>
      </c>
      <c r="CJ701" s="4" t="str">
        <v>MFA Experimental Site, Kpeve</v>
      </c>
      <c r="CK701" s="4" t="str">
        <v>MFA Experimental Site, Kpeve</v>
      </c>
      <c r="CL701" s="4" t="str">
        <v>MFA Experimental Site, Kpeve</v>
      </c>
      <c r="CM701" s="4" t="str">
        <v>MFA Experimental Site, Kpeve</v>
      </c>
      <c r="CN701" s="4" t="str">
        <v>MFA Experimental Site, Kpeve</v>
      </c>
      <c r="CO701" s="4" t="str">
        <v>MFA Experimental Site, Kpeve</v>
      </c>
      <c r="CP701" s="4" t="str">
        <v>MFA Experimental Site, Kpeve</v>
      </c>
      <c r="CQ701" s="4" t="str">
        <v>MFA Experimental Site, Kpeve</v>
      </c>
      <c r="CR701" s="4" t="str">
        <v>MFA Experimental Site, Kpeve</v>
      </c>
      <c r="CS701" s="4" t="str">
        <v>MFA Experimental Site, Kpeve</v>
      </c>
      <c r="CT701" s="4" t="str">
        <v>MFA Experimental Site, Kpeve</v>
      </c>
      <c r="CU701" s="4" t="str">
        <v>MFA Experimental Site, Kpeve</v>
      </c>
      <c r="CV701" s="4" t="str">
        <v>MFA Experimental Site, Kpeve</v>
      </c>
      <c r="CW701" s="4" t="str">
        <v>MFA Experimental Site, Kpeve</v>
      </c>
      <c r="CX701" s="4" t="str">
        <v>MFA Experimental Site, Kpeve</v>
      </c>
      <c r="CY701" s="4" t="str">
        <v>MFA Experimental Site, Kpeve</v>
      </c>
      <c r="CZ701" s="4" t="str">
        <v>MFA Experimental Site, Kpeve</v>
      </c>
      <c r="DA701" s="4" t="str">
        <v>MFA Experimental Site, Kpeve</v>
      </c>
      <c r="DB701" s="4" t="str">
        <v>MFA Experimental Site, Kpeve</v>
      </c>
      <c r="DC701" s="4" t="str">
        <v>MFA Experimental Site, Kpeve</v>
      </c>
      <c r="DD701" s="4" t="str">
        <v>MFA Experimental Site, Kpeve</v>
      </c>
      <c r="DE701" s="4" t="str">
        <v>MFA Experimental Site, Kpeve</v>
      </c>
      <c r="DF701" s="4" t="str">
        <v>MFA Experimental Site, Kpeve</v>
      </c>
      <c r="DG701" s="4" t="str">
        <v>MFA Experimental Site, Kpeve</v>
      </c>
      <c r="DH701" s="4" t="str">
        <v>MFA Experimental Site, Kpeve</v>
      </c>
      <c r="DI701" s="4" t="str">
        <v>MFA Experimental Site, Kpeve</v>
      </c>
      <c r="DJ701" s="4" t="str">
        <v>MFA Experimental Site, Kpeve</v>
      </c>
      <c r="DK701" s="4" t="str">
        <v>MFA Experimental Site, Kpeve</v>
      </c>
      <c r="DL701" s="4" t="str">
        <v>MFA Experimental Site, Kpeve</v>
      </c>
      <c r="DM701" s="4" t="str">
        <v>MFA Experimental Site, Kpeve</v>
      </c>
      <c r="DN701" s="4" t="str">
        <v>MFA Experimental Site, Kpeve</v>
      </c>
      <c r="DO701" s="4" t="str">
        <v>MFA Experimental Site, Kpeve</v>
      </c>
      <c r="DP701" s="4" t="str">
        <v>MFA Experimental Site, Kpeve</v>
      </c>
    </row>
    <row r="702" spans="1:120" x14ac:dyDescent="0.35">
      <c r="A702" s="4">
        <v>5.4809999999999999</v>
      </c>
      <c r="B702" s="4">
        <v>7.5369999999999999</v>
      </c>
      <c r="C702" s="4" t="s">
        <v>251</v>
      </c>
      <c r="D702" s="4" t="s">
        <v>138</v>
      </c>
      <c r="E702" s="4" t="s">
        <v>884</v>
      </c>
      <c r="F702" s="4">
        <v>300</v>
      </c>
      <c r="G702" s="4" t="str">
        <f t="shared" si="10"/>
        <v>Nigeria-MOUA Fish Farm, Umudike</v>
      </c>
      <c r="BA702" s="4" t="str">
        <v>Mfou</v>
      </c>
      <c r="BB702" s="4" t="str">
        <v>Mfou</v>
      </c>
      <c r="BC702" s="4" t="str">
        <v>Mfou</v>
      </c>
      <c r="BD702" s="4" t="str">
        <v>Mfou</v>
      </c>
      <c r="BE702" s="4" t="str">
        <v>Mfou</v>
      </c>
      <c r="BF702" s="4" t="str">
        <v>Mfou</v>
      </c>
      <c r="BG702" s="4" t="str">
        <v>Mfou</v>
      </c>
      <c r="BH702" s="4" t="str">
        <v>Mfou</v>
      </c>
      <c r="BI702" s="4" t="str">
        <v>Mfou</v>
      </c>
      <c r="BJ702" s="4" t="str">
        <v>Mfou</v>
      </c>
      <c r="BK702" s="4" t="str">
        <v>Mfou</v>
      </c>
      <c r="BL702" s="4" t="str">
        <v>Mfou</v>
      </c>
      <c r="BM702" s="4" t="str">
        <v>Mfou</v>
      </c>
      <c r="BN702" s="4" t="str">
        <v>Mfou</v>
      </c>
      <c r="BO702" s="4" t="str">
        <v>Mfou</v>
      </c>
      <c r="BP702" s="4" t="str">
        <v>Mfou</v>
      </c>
      <c r="BQ702" s="4" t="str">
        <v>Mfou</v>
      </c>
      <c r="BR702" s="4" t="str">
        <v>Mfou</v>
      </c>
      <c r="BS702" s="4" t="str">
        <v>Mfou</v>
      </c>
      <c r="BT702" s="4" t="str">
        <v>Mfou</v>
      </c>
      <c r="BU702" s="4" t="str">
        <v>Mfou</v>
      </c>
      <c r="BV702" s="4" t="str">
        <v>Mfou</v>
      </c>
      <c r="BW702" s="4" t="str">
        <v>Mfou</v>
      </c>
      <c r="BX702" s="4" t="str">
        <v>Mfou</v>
      </c>
      <c r="BY702" s="4" t="str">
        <v>Mfou</v>
      </c>
      <c r="BZ702" s="4" t="str">
        <v>Mfou</v>
      </c>
      <c r="CA702" s="4" t="str">
        <v>Mfou</v>
      </c>
      <c r="CB702" s="4" t="str">
        <v>Mfou</v>
      </c>
      <c r="CC702" s="4" t="str">
        <v>Mfou</v>
      </c>
      <c r="CD702" s="4" t="str">
        <v>Mfou</v>
      </c>
      <c r="CE702" s="4" t="str">
        <v>Mfou</v>
      </c>
      <c r="CF702" s="4" t="str">
        <v>Mfou</v>
      </c>
      <c r="CG702" s="4" t="str">
        <v>Mfou</v>
      </c>
      <c r="CH702" s="4" t="str">
        <v>Mfou</v>
      </c>
      <c r="CJ702" s="4" t="str">
        <v>Mfou</v>
      </c>
      <c r="CK702" s="4" t="str">
        <v>Mfou</v>
      </c>
      <c r="CL702" s="4" t="str">
        <v>Mfou</v>
      </c>
      <c r="CM702" s="4" t="str">
        <v>Mfou</v>
      </c>
      <c r="CN702" s="4" t="str">
        <v>Mfou</v>
      </c>
      <c r="CO702" s="4" t="str">
        <v>Mfou</v>
      </c>
      <c r="CP702" s="4" t="str">
        <v>Mfou</v>
      </c>
      <c r="CQ702" s="4" t="str">
        <v>Mfou</v>
      </c>
      <c r="CR702" s="4" t="str">
        <v>Mfou</v>
      </c>
      <c r="CS702" s="4" t="str">
        <v>Mfou</v>
      </c>
      <c r="CT702" s="4" t="str">
        <v>Mfou</v>
      </c>
      <c r="CU702" s="4" t="str">
        <v>Mfou</v>
      </c>
      <c r="CV702" s="4" t="str">
        <v>Mfou</v>
      </c>
      <c r="CW702" s="4" t="str">
        <v>Mfou</v>
      </c>
      <c r="CX702" s="4" t="str">
        <v>Mfou</v>
      </c>
      <c r="CY702" s="4" t="str">
        <v>Mfou</v>
      </c>
      <c r="CZ702" s="4" t="str">
        <v>Mfou</v>
      </c>
      <c r="DA702" s="4" t="str">
        <v>Mfou</v>
      </c>
      <c r="DB702" s="4" t="str">
        <v>Mfou</v>
      </c>
      <c r="DC702" s="4" t="str">
        <v>Mfou</v>
      </c>
      <c r="DD702" s="4" t="str">
        <v>Mfou</v>
      </c>
      <c r="DE702" s="4" t="str">
        <v>Mfou</v>
      </c>
      <c r="DF702" s="4" t="str">
        <v>Mfou</v>
      </c>
      <c r="DG702" s="4" t="str">
        <v>Mfou</v>
      </c>
      <c r="DH702" s="4" t="str">
        <v>Mfou</v>
      </c>
      <c r="DI702" s="4" t="str">
        <v>Mfou</v>
      </c>
      <c r="DJ702" s="4" t="str">
        <v>Mfou</v>
      </c>
      <c r="DK702" s="4" t="str">
        <v>Mfou</v>
      </c>
      <c r="DL702" s="4" t="str">
        <v>Mfou</v>
      </c>
      <c r="DM702" s="4" t="str">
        <v>Mfou</v>
      </c>
      <c r="DN702" s="4" t="str">
        <v>Mfou</v>
      </c>
      <c r="DO702" s="4" t="str">
        <v>Mfou</v>
      </c>
      <c r="DP702" s="4" t="str">
        <v>Mfou</v>
      </c>
    </row>
    <row r="703" spans="1:120" x14ac:dyDescent="0.35">
      <c r="A703" s="4">
        <v>11.209899999999999</v>
      </c>
      <c r="B703" s="4">
        <v>7.5617000000000001</v>
      </c>
      <c r="C703" s="4" t="s">
        <v>251</v>
      </c>
      <c r="D703" s="4" t="s">
        <v>138</v>
      </c>
      <c r="E703" s="4" t="s">
        <v>885</v>
      </c>
      <c r="F703" s="4">
        <v>800</v>
      </c>
      <c r="G703" s="4" t="str">
        <f t="shared" si="10"/>
        <v>Nigeria-NAPRI, Shika</v>
      </c>
      <c r="BA703" s="4" t="str">
        <v>Mhlume</v>
      </c>
      <c r="BB703" s="4" t="str">
        <v>Mhlume</v>
      </c>
      <c r="BC703" s="4" t="str">
        <v>Mhlume</v>
      </c>
      <c r="BD703" s="4" t="str">
        <v>Mhlume</v>
      </c>
      <c r="BE703" s="4" t="str">
        <v>Mhlume</v>
      </c>
      <c r="BF703" s="4" t="str">
        <v>Mhlume</v>
      </c>
      <c r="BG703" s="4" t="str">
        <v>Mhlume</v>
      </c>
      <c r="BH703" s="4" t="str">
        <v>Mhlume</v>
      </c>
      <c r="BI703" s="4" t="str">
        <v>Mhlume</v>
      </c>
      <c r="BJ703" s="4" t="str">
        <v>Mhlume</v>
      </c>
      <c r="BK703" s="4" t="str">
        <v>Mhlume</v>
      </c>
      <c r="BL703" s="4" t="str">
        <v>Mhlume</v>
      </c>
      <c r="BM703" s="4" t="str">
        <v>Mhlume</v>
      </c>
      <c r="BN703" s="4" t="str">
        <v>Mhlume</v>
      </c>
      <c r="BO703" s="4" t="str">
        <v>Mhlume</v>
      </c>
      <c r="BP703" s="4" t="str">
        <v>Mhlume</v>
      </c>
      <c r="BQ703" s="4" t="str">
        <v>Mhlume</v>
      </c>
      <c r="BR703" s="4" t="str">
        <v>Mhlume</v>
      </c>
      <c r="BS703" s="4" t="str">
        <v>Mhlume</v>
      </c>
      <c r="BT703" s="4" t="str">
        <v>Mhlume</v>
      </c>
      <c r="BU703" s="4" t="str">
        <v>Mhlume</v>
      </c>
      <c r="BV703" s="4" t="str">
        <v>Mhlume</v>
      </c>
      <c r="BW703" s="4" t="str">
        <v>Mhlume</v>
      </c>
      <c r="BX703" s="4" t="str">
        <v>Mhlume</v>
      </c>
      <c r="BY703" s="4" t="str">
        <v>Mhlume</v>
      </c>
      <c r="BZ703" s="4" t="str">
        <v>Mhlume</v>
      </c>
      <c r="CA703" s="4" t="str">
        <v>Mhlume</v>
      </c>
      <c r="CB703" s="4" t="str">
        <v>Mhlume</v>
      </c>
      <c r="CC703" s="4" t="str">
        <v>Mhlume</v>
      </c>
      <c r="CD703" s="4" t="str">
        <v>Mhlume</v>
      </c>
      <c r="CE703" s="4" t="str">
        <v>Mhlume</v>
      </c>
      <c r="CF703" s="4" t="str">
        <v>Mhlume</v>
      </c>
      <c r="CG703" s="4" t="str">
        <v>Mhlume</v>
      </c>
      <c r="CH703" s="4" t="str">
        <v>Mhlume</v>
      </c>
      <c r="CJ703" s="4" t="str">
        <v>Mhlume</v>
      </c>
      <c r="CK703" s="4" t="str">
        <v>Mhlume</v>
      </c>
      <c r="CL703" s="4" t="str">
        <v>Mhlume</v>
      </c>
      <c r="CM703" s="4" t="str">
        <v>Mhlume</v>
      </c>
      <c r="CN703" s="4" t="str">
        <v>Mhlume</v>
      </c>
      <c r="CO703" s="4" t="str">
        <v>Mhlume</v>
      </c>
      <c r="CP703" s="4" t="str">
        <v>Mhlume</v>
      </c>
      <c r="CQ703" s="4" t="str">
        <v>Mhlume</v>
      </c>
      <c r="CR703" s="4" t="str">
        <v>Mhlume</v>
      </c>
      <c r="CS703" s="4" t="str">
        <v>Mhlume</v>
      </c>
      <c r="CT703" s="4" t="str">
        <v>Mhlume</v>
      </c>
      <c r="CU703" s="4" t="str">
        <v>Mhlume</v>
      </c>
      <c r="CV703" s="4" t="str">
        <v>Mhlume</v>
      </c>
      <c r="CW703" s="4" t="str">
        <v>Mhlume</v>
      </c>
      <c r="CX703" s="4" t="str">
        <v>Mhlume</v>
      </c>
      <c r="CY703" s="4" t="str">
        <v>Mhlume</v>
      </c>
      <c r="CZ703" s="4" t="str">
        <v>Mhlume</v>
      </c>
      <c r="DA703" s="4" t="str">
        <v>Mhlume</v>
      </c>
      <c r="DB703" s="4" t="str">
        <v>Mhlume</v>
      </c>
      <c r="DC703" s="4" t="str">
        <v>Mhlume</v>
      </c>
      <c r="DD703" s="4" t="str">
        <v>Mhlume</v>
      </c>
      <c r="DE703" s="4" t="str">
        <v>Mhlume</v>
      </c>
      <c r="DF703" s="4" t="str">
        <v>Mhlume</v>
      </c>
      <c r="DG703" s="4" t="str">
        <v>Mhlume</v>
      </c>
      <c r="DH703" s="4" t="str">
        <v>Mhlume</v>
      </c>
      <c r="DI703" s="4" t="str">
        <v>Mhlume</v>
      </c>
      <c r="DJ703" s="4" t="str">
        <v>Mhlume</v>
      </c>
      <c r="DK703" s="4" t="str">
        <v>Mhlume</v>
      </c>
      <c r="DL703" s="4" t="str">
        <v>Mhlume</v>
      </c>
      <c r="DM703" s="4" t="str">
        <v>Mhlume</v>
      </c>
      <c r="DN703" s="4" t="str">
        <v>Mhlume</v>
      </c>
      <c r="DO703" s="4" t="str">
        <v>Mhlume</v>
      </c>
      <c r="DP703" s="4" t="str">
        <v>Mhlume</v>
      </c>
    </row>
    <row r="704" spans="1:120" x14ac:dyDescent="0.35">
      <c r="A704" s="4">
        <v>9.0500000000000007</v>
      </c>
      <c r="B704" s="4">
        <v>6.15</v>
      </c>
      <c r="C704" s="4" t="s">
        <v>251</v>
      </c>
      <c r="D704" s="4" t="s">
        <v>138</v>
      </c>
      <c r="E704" s="4" t="s">
        <v>886</v>
      </c>
      <c r="F704" s="4">
        <v>917</v>
      </c>
      <c r="G704" s="4" t="str">
        <f t="shared" si="10"/>
        <v>Nigeria-NCRI Badeggi Farm</v>
      </c>
      <c r="BA704" s="4" t="str">
        <v>Mhuju</v>
      </c>
      <c r="BB704" s="4" t="str">
        <v>Mhuju</v>
      </c>
      <c r="BC704" s="4" t="str">
        <v>Mhuju</v>
      </c>
      <c r="BD704" s="4" t="str">
        <v>Mhuju</v>
      </c>
      <c r="BE704" s="4" t="str">
        <v>Mhuju</v>
      </c>
      <c r="BF704" s="4" t="str">
        <v>Mhuju</v>
      </c>
      <c r="BG704" s="4" t="str">
        <v>Mhuju</v>
      </c>
      <c r="BH704" s="4" t="str">
        <v>Mhuju</v>
      </c>
      <c r="BI704" s="4" t="str">
        <v>Mhuju</v>
      </c>
      <c r="BJ704" s="4" t="str">
        <v>Mhuju</v>
      </c>
      <c r="BK704" s="4" t="str">
        <v>Mhuju</v>
      </c>
      <c r="BL704" s="4" t="str">
        <v>Mhuju</v>
      </c>
      <c r="BM704" s="4" t="str">
        <v>Mhuju</v>
      </c>
      <c r="BN704" s="4" t="str">
        <v>Mhuju</v>
      </c>
      <c r="BO704" s="4" t="str">
        <v>Mhuju</v>
      </c>
      <c r="BP704" s="4" t="str">
        <v>Mhuju</v>
      </c>
      <c r="BQ704" s="4" t="str">
        <v>Mhuju</v>
      </c>
      <c r="BR704" s="4" t="str">
        <v>Mhuju</v>
      </c>
      <c r="BS704" s="4" t="str">
        <v>Mhuju</v>
      </c>
      <c r="BT704" s="4" t="str">
        <v>Mhuju</v>
      </c>
      <c r="BU704" s="4" t="str">
        <v>Mhuju</v>
      </c>
      <c r="BV704" s="4" t="str">
        <v>Mhuju</v>
      </c>
      <c r="BW704" s="4" t="str">
        <v>Mhuju</v>
      </c>
      <c r="BX704" s="4" t="str">
        <v>Mhuju</v>
      </c>
      <c r="BY704" s="4" t="str">
        <v>Mhuju</v>
      </c>
      <c r="BZ704" s="4" t="str">
        <v>Mhuju</v>
      </c>
      <c r="CA704" s="4" t="str">
        <v>Mhuju</v>
      </c>
      <c r="CB704" s="4" t="str">
        <v>Mhuju</v>
      </c>
      <c r="CC704" s="4" t="str">
        <v>Mhuju</v>
      </c>
      <c r="CD704" s="4" t="str">
        <v>Mhuju</v>
      </c>
      <c r="CE704" s="4" t="str">
        <v>Mhuju</v>
      </c>
      <c r="CF704" s="4" t="str">
        <v>Mhuju</v>
      </c>
      <c r="CG704" s="4" t="str">
        <v>Mhuju</v>
      </c>
      <c r="CH704" s="4" t="str">
        <v>Mhuju</v>
      </c>
      <c r="CJ704" s="4" t="str">
        <v>Mhuju</v>
      </c>
      <c r="CK704" s="4" t="str">
        <v>Mhuju</v>
      </c>
      <c r="CL704" s="4" t="str">
        <v>Mhuju</v>
      </c>
      <c r="CM704" s="4" t="str">
        <v>Mhuju</v>
      </c>
      <c r="CN704" s="4" t="str">
        <v>Mhuju</v>
      </c>
      <c r="CO704" s="4" t="str">
        <v>Mhuju</v>
      </c>
      <c r="CP704" s="4" t="str">
        <v>Mhuju</v>
      </c>
      <c r="CQ704" s="4" t="str">
        <v>Mhuju</v>
      </c>
      <c r="CR704" s="4" t="str">
        <v>Mhuju</v>
      </c>
      <c r="CS704" s="4" t="str">
        <v>Mhuju</v>
      </c>
      <c r="CT704" s="4" t="str">
        <v>Mhuju</v>
      </c>
      <c r="CU704" s="4" t="str">
        <v>Mhuju</v>
      </c>
      <c r="CV704" s="4" t="str">
        <v>Mhuju</v>
      </c>
      <c r="CW704" s="4" t="str">
        <v>Mhuju</v>
      </c>
      <c r="CX704" s="4" t="str">
        <v>Mhuju</v>
      </c>
      <c r="CY704" s="4" t="str">
        <v>Mhuju</v>
      </c>
      <c r="CZ704" s="4" t="str">
        <v>Mhuju</v>
      </c>
      <c r="DA704" s="4" t="str">
        <v>Mhuju</v>
      </c>
      <c r="DB704" s="4" t="str">
        <v>Mhuju</v>
      </c>
      <c r="DC704" s="4" t="str">
        <v>Mhuju</v>
      </c>
      <c r="DD704" s="4" t="str">
        <v>Mhuju</v>
      </c>
      <c r="DE704" s="4" t="str">
        <v>Mhuju</v>
      </c>
      <c r="DF704" s="4" t="str">
        <v>Mhuju</v>
      </c>
      <c r="DG704" s="4" t="str">
        <v>Mhuju</v>
      </c>
      <c r="DH704" s="4" t="str">
        <v>Mhuju</v>
      </c>
      <c r="DI704" s="4" t="str">
        <v>Mhuju</v>
      </c>
      <c r="DJ704" s="4" t="str">
        <v>Mhuju</v>
      </c>
      <c r="DK704" s="4" t="str">
        <v>Mhuju</v>
      </c>
      <c r="DL704" s="4" t="str">
        <v>Mhuju</v>
      </c>
      <c r="DM704" s="4" t="str">
        <v>Mhuju</v>
      </c>
      <c r="DN704" s="4" t="str">
        <v>Mhuju</v>
      </c>
      <c r="DO704" s="4" t="str">
        <v>Mhuju</v>
      </c>
      <c r="DP704" s="4" t="str">
        <v>Mhuju</v>
      </c>
    </row>
    <row r="705" spans="1:120" x14ac:dyDescent="0.35">
      <c r="A705" s="4">
        <v>7.3875000000000002</v>
      </c>
      <c r="B705" s="4">
        <v>3.9224999999999999</v>
      </c>
      <c r="C705" s="4" t="s">
        <v>251</v>
      </c>
      <c r="D705" s="4" t="s">
        <v>138</v>
      </c>
      <c r="E705" s="4" t="s">
        <v>887</v>
      </c>
      <c r="F705" s="4">
        <v>250</v>
      </c>
      <c r="G705" s="4" t="str">
        <f t="shared" si="10"/>
        <v>Nigeria-NHRI, Ibadan</v>
      </c>
      <c r="BA705" s="4" t="str">
        <v>Midlands State University, Gweru</v>
      </c>
      <c r="BB705" s="4" t="str">
        <v>Midlands State University, Gweru</v>
      </c>
      <c r="BC705" s="4" t="str">
        <v>Midlands State University, Gweru</v>
      </c>
      <c r="BD705" s="4" t="str">
        <v>Midlands State University, Gweru</v>
      </c>
      <c r="BE705" s="4" t="str">
        <v>Midlands State University, Gweru</v>
      </c>
      <c r="BF705" s="4" t="str">
        <v>Midlands State University, Gweru</v>
      </c>
      <c r="BG705" s="4" t="str">
        <v>Midlands State University, Gweru</v>
      </c>
      <c r="BH705" s="4" t="str">
        <v>Midlands State University, Gweru</v>
      </c>
      <c r="BI705" s="4" t="str">
        <v>Midlands State University, Gweru</v>
      </c>
      <c r="BJ705" s="4" t="str">
        <v>Midlands State University, Gweru</v>
      </c>
      <c r="BK705" s="4" t="str">
        <v>Midlands State University, Gweru</v>
      </c>
      <c r="BL705" s="4" t="str">
        <v>Midlands State University, Gweru</v>
      </c>
      <c r="BM705" s="4" t="str">
        <v>Midlands State University, Gweru</v>
      </c>
      <c r="BN705" s="4" t="str">
        <v>Midlands State University, Gweru</v>
      </c>
      <c r="BO705" s="4" t="str">
        <v>Midlands State University, Gweru</v>
      </c>
      <c r="BP705" s="4" t="str">
        <v>Midlands State University, Gweru</v>
      </c>
      <c r="BQ705" s="4" t="str">
        <v>Midlands State University, Gweru</v>
      </c>
      <c r="BR705" s="4" t="str">
        <v>Midlands State University, Gweru</v>
      </c>
      <c r="BS705" s="4" t="str">
        <v>Midlands State University, Gweru</v>
      </c>
      <c r="BT705" s="4" t="str">
        <v>Midlands State University, Gweru</v>
      </c>
      <c r="BU705" s="4" t="str">
        <v>Midlands State University, Gweru</v>
      </c>
      <c r="BV705" s="4" t="str">
        <v>Midlands State University, Gweru</v>
      </c>
      <c r="BW705" s="4" t="str">
        <v>Midlands State University, Gweru</v>
      </c>
      <c r="BX705" s="4" t="str">
        <v>Midlands State University, Gweru</v>
      </c>
      <c r="BY705" s="4" t="str">
        <v>Midlands State University, Gweru</v>
      </c>
      <c r="BZ705" s="4" t="str">
        <v>Midlands State University, Gweru</v>
      </c>
      <c r="CA705" s="4" t="str">
        <v>Midlands State University, Gweru</v>
      </c>
      <c r="CB705" s="4" t="str">
        <v>Midlands State University, Gweru</v>
      </c>
      <c r="CC705" s="4" t="str">
        <v>Midlands State University, Gweru</v>
      </c>
      <c r="CD705" s="4" t="str">
        <v>Midlands State University, Gweru</v>
      </c>
      <c r="CE705" s="4" t="str">
        <v>Midlands State University, Gweru</v>
      </c>
      <c r="CF705" s="4" t="str">
        <v>Midlands State University, Gweru</v>
      </c>
      <c r="CG705" s="4" t="str">
        <v>Midlands State University, Gweru</v>
      </c>
      <c r="CH705" s="4" t="str">
        <v>Midlands State University, Gweru</v>
      </c>
      <c r="CJ705" s="4" t="str">
        <v>Midlands State University, Gweru</v>
      </c>
      <c r="CK705" s="4" t="str">
        <v>Midlands State University, Gweru</v>
      </c>
      <c r="CL705" s="4" t="str">
        <v>Midlands State University, Gweru</v>
      </c>
      <c r="CM705" s="4" t="str">
        <v>Midlands State University, Gweru</v>
      </c>
      <c r="CN705" s="4" t="str">
        <v>Midlands State University, Gweru</v>
      </c>
      <c r="CO705" s="4" t="str">
        <v>Midlands State University, Gweru</v>
      </c>
      <c r="CP705" s="4" t="str">
        <v>Midlands State University, Gweru</v>
      </c>
      <c r="CQ705" s="4" t="str">
        <v>Midlands State University, Gweru</v>
      </c>
      <c r="CR705" s="4" t="str">
        <v>Midlands State University, Gweru</v>
      </c>
      <c r="CS705" s="4" t="str">
        <v>Midlands State University, Gweru</v>
      </c>
      <c r="CT705" s="4" t="str">
        <v>Midlands State University, Gweru</v>
      </c>
      <c r="CU705" s="4" t="str">
        <v>Midlands State University, Gweru</v>
      </c>
      <c r="CV705" s="4" t="str">
        <v>Midlands State University, Gweru</v>
      </c>
      <c r="CW705" s="4" t="str">
        <v>Midlands State University, Gweru</v>
      </c>
      <c r="CX705" s="4" t="str">
        <v>Midlands State University, Gweru</v>
      </c>
      <c r="CY705" s="4" t="str">
        <v>Midlands State University, Gweru</v>
      </c>
      <c r="CZ705" s="4" t="str">
        <v>Midlands State University, Gweru</v>
      </c>
      <c r="DA705" s="4" t="str">
        <v>Midlands State University, Gweru</v>
      </c>
      <c r="DB705" s="4" t="str">
        <v>Midlands State University, Gweru</v>
      </c>
      <c r="DC705" s="4" t="str">
        <v>Midlands State University, Gweru</v>
      </c>
      <c r="DD705" s="4" t="str">
        <v>Midlands State University, Gweru</v>
      </c>
      <c r="DE705" s="4" t="str">
        <v>Midlands State University, Gweru</v>
      </c>
      <c r="DF705" s="4" t="str">
        <v>Midlands State University, Gweru</v>
      </c>
      <c r="DG705" s="4" t="str">
        <v>Midlands State University, Gweru</v>
      </c>
      <c r="DH705" s="4" t="str">
        <v>Midlands State University, Gweru</v>
      </c>
      <c r="DI705" s="4" t="str">
        <v>Midlands State University, Gweru</v>
      </c>
      <c r="DJ705" s="4" t="str">
        <v>Midlands State University, Gweru</v>
      </c>
      <c r="DK705" s="4" t="str">
        <v>Midlands State University, Gweru</v>
      </c>
      <c r="DL705" s="4" t="str">
        <v>Midlands State University, Gweru</v>
      </c>
      <c r="DM705" s="4" t="str">
        <v>Midlands State University, Gweru</v>
      </c>
      <c r="DN705" s="4" t="str">
        <v>Midlands State University, Gweru</v>
      </c>
      <c r="DO705" s="4" t="str">
        <v>Midlands State University, Gweru</v>
      </c>
      <c r="DP705" s="4" t="str">
        <v>Midlands State University, Gweru</v>
      </c>
    </row>
    <row r="706" spans="1:120" x14ac:dyDescent="0.35">
      <c r="A706" s="4">
        <v>7.3875000000000002</v>
      </c>
      <c r="B706" s="4">
        <v>3.9224999999999999</v>
      </c>
      <c r="C706" s="4" t="s">
        <v>251</v>
      </c>
      <c r="D706" s="4" t="s">
        <v>130</v>
      </c>
      <c r="E706" s="4" t="s">
        <v>887</v>
      </c>
      <c r="F706" s="4">
        <v>250</v>
      </c>
      <c r="G706" s="4" t="str">
        <f t="shared" ref="G706:G769" si="11">CONCATENATE(C706,"-",E706)</f>
        <v>Nigeria-NHRI, Ibadan</v>
      </c>
      <c r="BA706" s="4" t="str">
        <v>Migombani</v>
      </c>
      <c r="BB706" s="4" t="str">
        <v>Migombani</v>
      </c>
      <c r="BC706" s="4" t="str">
        <v>Migombani</v>
      </c>
      <c r="BD706" s="4" t="str">
        <v>Migombani</v>
      </c>
      <c r="BE706" s="4" t="str">
        <v>Migombani</v>
      </c>
      <c r="BF706" s="4" t="str">
        <v>Migombani</v>
      </c>
      <c r="BG706" s="4" t="str">
        <v>Migombani</v>
      </c>
      <c r="BH706" s="4" t="str">
        <v>Migombani</v>
      </c>
      <c r="BI706" s="4" t="str">
        <v>Migombani</v>
      </c>
      <c r="BJ706" s="4" t="str">
        <v>Migombani</v>
      </c>
      <c r="BK706" s="4" t="str">
        <v>Migombani</v>
      </c>
      <c r="BL706" s="4" t="str">
        <v>Migombani</v>
      </c>
      <c r="BM706" s="4" t="str">
        <v>Migombani</v>
      </c>
      <c r="BN706" s="4" t="str">
        <v>Migombani</v>
      </c>
      <c r="BO706" s="4" t="str">
        <v>Migombani</v>
      </c>
      <c r="BP706" s="4" t="str">
        <v>Migombani</v>
      </c>
      <c r="BQ706" s="4" t="str">
        <v>Migombani</v>
      </c>
      <c r="BR706" s="4" t="str">
        <v>Migombani</v>
      </c>
      <c r="BS706" s="4" t="str">
        <v>Migombani</v>
      </c>
      <c r="BT706" s="4" t="str">
        <v>Migombani</v>
      </c>
      <c r="BU706" s="4" t="str">
        <v>Migombani</v>
      </c>
      <c r="BV706" s="4" t="str">
        <v>Migombani</v>
      </c>
      <c r="BW706" s="4" t="str">
        <v>Migombani</v>
      </c>
      <c r="BX706" s="4" t="str">
        <v>Migombani</v>
      </c>
      <c r="BY706" s="4" t="str">
        <v>Migombani</v>
      </c>
      <c r="BZ706" s="4" t="str">
        <v>Migombani</v>
      </c>
      <c r="CA706" s="4" t="str">
        <v>Migombani</v>
      </c>
      <c r="CB706" s="4" t="str">
        <v>Migombani</v>
      </c>
      <c r="CC706" s="4" t="str">
        <v>Migombani</v>
      </c>
      <c r="CD706" s="4" t="str">
        <v>Migombani</v>
      </c>
      <c r="CE706" s="4" t="str">
        <v>Migombani</v>
      </c>
      <c r="CF706" s="4" t="str">
        <v>Migombani</v>
      </c>
      <c r="CG706" s="4" t="str">
        <v>Migombani</v>
      </c>
      <c r="CH706" s="4" t="str">
        <v>Migombani</v>
      </c>
      <c r="CJ706" s="4" t="str">
        <v>Migombani</v>
      </c>
      <c r="CK706" s="4" t="str">
        <v>Migombani</v>
      </c>
      <c r="CL706" s="4" t="str">
        <v>Migombani</v>
      </c>
      <c r="CM706" s="4" t="str">
        <v>Migombani</v>
      </c>
      <c r="CN706" s="4" t="str">
        <v>Migombani</v>
      </c>
      <c r="CO706" s="4" t="str">
        <v>Migombani</v>
      </c>
      <c r="CP706" s="4" t="str">
        <v>Migombani</v>
      </c>
      <c r="CQ706" s="4" t="str">
        <v>Migombani</v>
      </c>
      <c r="CR706" s="4" t="str">
        <v>Migombani</v>
      </c>
      <c r="CS706" s="4" t="str">
        <v>Migombani</v>
      </c>
      <c r="CT706" s="4" t="str">
        <v>Migombani</v>
      </c>
      <c r="CU706" s="4" t="str">
        <v>Migombani</v>
      </c>
      <c r="CV706" s="4" t="str">
        <v>Migombani</v>
      </c>
      <c r="CW706" s="4" t="str">
        <v>Migombani</v>
      </c>
      <c r="CX706" s="4" t="str">
        <v>Migombani</v>
      </c>
      <c r="CY706" s="4" t="str">
        <v>Migombani</v>
      </c>
      <c r="CZ706" s="4" t="str">
        <v>Migombani</v>
      </c>
      <c r="DA706" s="4" t="str">
        <v>Migombani</v>
      </c>
      <c r="DB706" s="4" t="str">
        <v>Migombani</v>
      </c>
      <c r="DC706" s="4" t="str">
        <v>Migombani</v>
      </c>
      <c r="DD706" s="4" t="str">
        <v>Migombani</v>
      </c>
      <c r="DE706" s="4" t="str">
        <v>Migombani</v>
      </c>
      <c r="DF706" s="4" t="str">
        <v>Migombani</v>
      </c>
      <c r="DG706" s="4" t="str">
        <v>Migombani</v>
      </c>
      <c r="DH706" s="4" t="str">
        <v>Migombani</v>
      </c>
      <c r="DI706" s="4" t="str">
        <v>Migombani</v>
      </c>
      <c r="DJ706" s="4" t="str">
        <v>Migombani</v>
      </c>
      <c r="DK706" s="4" t="str">
        <v>Migombani</v>
      </c>
      <c r="DL706" s="4" t="str">
        <v>Migombani</v>
      </c>
      <c r="DM706" s="4" t="str">
        <v>Migombani</v>
      </c>
      <c r="DN706" s="4" t="str">
        <v>Migombani</v>
      </c>
      <c r="DO706" s="4" t="str">
        <v>Migombani</v>
      </c>
      <c r="DP706" s="4" t="str">
        <v>Migombani</v>
      </c>
    </row>
    <row r="707" spans="1:120" x14ac:dyDescent="0.35">
      <c r="A707" s="4">
        <v>9.8670000000000009</v>
      </c>
      <c r="B707" s="4">
        <v>4.53</v>
      </c>
      <c r="C707" s="4" t="s">
        <v>251</v>
      </c>
      <c r="D707" s="4" t="s">
        <v>138</v>
      </c>
      <c r="E707" s="4" t="s">
        <v>888</v>
      </c>
      <c r="F707" s="4">
        <v>100</v>
      </c>
      <c r="G707" s="4" t="str">
        <f t="shared" si="11"/>
        <v>Nigeria-NIFF, New-Bussa</v>
      </c>
      <c r="BA707" s="4" t="str">
        <v>Migori District</v>
      </c>
      <c r="BB707" s="4" t="str">
        <v>Migori District</v>
      </c>
      <c r="BC707" s="4" t="str">
        <v>Migori District</v>
      </c>
      <c r="BD707" s="4" t="str">
        <v>Migori District</v>
      </c>
      <c r="BE707" s="4" t="str">
        <v>Migori District</v>
      </c>
      <c r="BF707" s="4" t="str">
        <v>Migori District</v>
      </c>
      <c r="BG707" s="4" t="str">
        <v>Migori District</v>
      </c>
      <c r="BH707" s="4" t="str">
        <v>Migori District</v>
      </c>
      <c r="BI707" s="4" t="str">
        <v>Migori District</v>
      </c>
      <c r="BJ707" s="4" t="str">
        <v>Migori District</v>
      </c>
      <c r="BK707" s="4" t="str">
        <v>Migori District</v>
      </c>
      <c r="BL707" s="4" t="str">
        <v>Migori District</v>
      </c>
      <c r="BM707" s="4" t="str">
        <v>Migori District</v>
      </c>
      <c r="BN707" s="4" t="str">
        <v>Migori District</v>
      </c>
      <c r="BO707" s="4" t="str">
        <v>Migori District</v>
      </c>
      <c r="BP707" s="4" t="str">
        <v>Migori District</v>
      </c>
      <c r="BQ707" s="4" t="str">
        <v>Migori District</v>
      </c>
      <c r="BR707" s="4" t="str">
        <v>Migori District</v>
      </c>
      <c r="BS707" s="4" t="str">
        <v>Migori District</v>
      </c>
      <c r="BT707" s="4" t="str">
        <v>Migori District</v>
      </c>
      <c r="BU707" s="4" t="str">
        <v>Migori District</v>
      </c>
      <c r="BV707" s="4" t="str">
        <v>Migori District</v>
      </c>
      <c r="BW707" s="4" t="str">
        <v>Migori District</v>
      </c>
      <c r="BX707" s="4" t="str">
        <v>Migori District</v>
      </c>
      <c r="BY707" s="4" t="str">
        <v>Migori District</v>
      </c>
      <c r="BZ707" s="4" t="str">
        <v>Migori District</v>
      </c>
      <c r="CA707" s="4" t="str">
        <v>Migori District</v>
      </c>
      <c r="CB707" s="4" t="str">
        <v>Migori District</v>
      </c>
      <c r="CC707" s="4" t="str">
        <v>Migori District</v>
      </c>
      <c r="CD707" s="4" t="str">
        <v>Migori District</v>
      </c>
      <c r="CE707" s="4" t="str">
        <v>Migori District</v>
      </c>
      <c r="CF707" s="4" t="str">
        <v>Migori District</v>
      </c>
      <c r="CG707" s="4" t="str">
        <v>Migori District</v>
      </c>
      <c r="CH707" s="4" t="str">
        <v>Migori District</v>
      </c>
      <c r="CJ707" s="4" t="str">
        <v>Migori District</v>
      </c>
      <c r="CK707" s="4" t="str">
        <v>Migori District</v>
      </c>
      <c r="CL707" s="4" t="str">
        <v>Migori District</v>
      </c>
      <c r="CM707" s="4" t="str">
        <v>Migori District</v>
      </c>
      <c r="CN707" s="4" t="str">
        <v>Migori District</v>
      </c>
      <c r="CO707" s="4" t="str">
        <v>Migori District</v>
      </c>
      <c r="CP707" s="4" t="str">
        <v>Migori District</v>
      </c>
      <c r="CQ707" s="4" t="str">
        <v>Migori District</v>
      </c>
      <c r="CR707" s="4" t="str">
        <v>Migori District</v>
      </c>
      <c r="CS707" s="4" t="str">
        <v>Migori District</v>
      </c>
      <c r="CT707" s="4" t="str">
        <v>Migori District</v>
      </c>
      <c r="CU707" s="4" t="str">
        <v>Migori District</v>
      </c>
      <c r="CV707" s="4" t="str">
        <v>Migori District</v>
      </c>
      <c r="CW707" s="4" t="str">
        <v>Migori District</v>
      </c>
      <c r="CX707" s="4" t="str">
        <v>Migori District</v>
      </c>
      <c r="CY707" s="4" t="str">
        <v>Migori District</v>
      </c>
      <c r="CZ707" s="4" t="str">
        <v>Migori District</v>
      </c>
      <c r="DA707" s="4" t="str">
        <v>Migori District</v>
      </c>
      <c r="DB707" s="4" t="str">
        <v>Migori District</v>
      </c>
      <c r="DC707" s="4" t="str">
        <v>Migori District</v>
      </c>
      <c r="DD707" s="4" t="str">
        <v>Migori District</v>
      </c>
      <c r="DE707" s="4" t="str">
        <v>Migori District</v>
      </c>
      <c r="DF707" s="4" t="str">
        <v>Migori District</v>
      </c>
      <c r="DG707" s="4" t="str">
        <v>Migori District</v>
      </c>
      <c r="DH707" s="4" t="str">
        <v>Migori District</v>
      </c>
      <c r="DI707" s="4" t="str">
        <v>Migori District</v>
      </c>
      <c r="DJ707" s="4" t="str">
        <v>Migori District</v>
      </c>
      <c r="DK707" s="4" t="str">
        <v>Migori District</v>
      </c>
      <c r="DL707" s="4" t="str">
        <v>Migori District</v>
      </c>
      <c r="DM707" s="4" t="str">
        <v>Migori District</v>
      </c>
      <c r="DN707" s="4" t="str">
        <v>Migori District</v>
      </c>
      <c r="DO707" s="4" t="str">
        <v>Migori District</v>
      </c>
      <c r="DP707" s="4" t="str">
        <v>Migori District</v>
      </c>
    </row>
    <row r="708" spans="1:120" x14ac:dyDescent="0.35">
      <c r="A708" s="4">
        <v>5.8482000000000003</v>
      </c>
      <c r="B708" s="4">
        <v>7.5441000000000003</v>
      </c>
      <c r="C708" s="4" t="s">
        <v>251</v>
      </c>
      <c r="D708" s="4" t="s">
        <v>138</v>
      </c>
      <c r="E708" s="4" t="s">
        <v>889</v>
      </c>
      <c r="F708" s="4">
        <v>800</v>
      </c>
      <c r="G708" s="4" t="str">
        <f t="shared" si="11"/>
        <v>Nigeria-NRCRI Research Farm, Umudike</v>
      </c>
      <c r="BA708" s="4" t="str">
        <v>Milambo</v>
      </c>
      <c r="BB708" s="4" t="str">
        <v>Milambo</v>
      </c>
      <c r="BC708" s="4" t="str">
        <v>Milambo</v>
      </c>
      <c r="BD708" s="4" t="str">
        <v>Milambo</v>
      </c>
      <c r="BE708" s="4" t="str">
        <v>Milambo</v>
      </c>
      <c r="BF708" s="4" t="str">
        <v>Milambo</v>
      </c>
      <c r="BG708" s="4" t="str">
        <v>Milambo</v>
      </c>
      <c r="BH708" s="4" t="str">
        <v>Milambo</v>
      </c>
      <c r="BI708" s="4" t="str">
        <v>Milambo</v>
      </c>
      <c r="BJ708" s="4" t="str">
        <v>Milambo</v>
      </c>
      <c r="BK708" s="4" t="str">
        <v>Milambo</v>
      </c>
      <c r="BL708" s="4" t="str">
        <v>Milambo</v>
      </c>
      <c r="BM708" s="4" t="str">
        <v>Milambo</v>
      </c>
      <c r="BN708" s="4" t="str">
        <v>Milambo</v>
      </c>
      <c r="BO708" s="4" t="str">
        <v>Milambo</v>
      </c>
      <c r="BP708" s="4" t="str">
        <v>Milambo</v>
      </c>
      <c r="BQ708" s="4" t="str">
        <v>Milambo</v>
      </c>
      <c r="BR708" s="4" t="str">
        <v>Milambo</v>
      </c>
      <c r="BS708" s="4" t="str">
        <v>Milambo</v>
      </c>
      <c r="BT708" s="4" t="str">
        <v>Milambo</v>
      </c>
      <c r="BU708" s="4" t="str">
        <v>Milambo</v>
      </c>
      <c r="BV708" s="4" t="str">
        <v>Milambo</v>
      </c>
      <c r="BW708" s="4" t="str">
        <v>Milambo</v>
      </c>
      <c r="BX708" s="4" t="str">
        <v>Milambo</v>
      </c>
      <c r="BY708" s="4" t="str">
        <v>Milambo</v>
      </c>
      <c r="BZ708" s="4" t="str">
        <v>Milambo</v>
      </c>
      <c r="CA708" s="4" t="str">
        <v>Milambo</v>
      </c>
      <c r="CB708" s="4" t="str">
        <v>Milambo</v>
      </c>
      <c r="CC708" s="4" t="str">
        <v>Milambo</v>
      </c>
      <c r="CD708" s="4" t="str">
        <v>Milambo</v>
      </c>
      <c r="CE708" s="4" t="str">
        <v>Milambo</v>
      </c>
      <c r="CF708" s="4" t="str">
        <v>Milambo</v>
      </c>
      <c r="CG708" s="4" t="str">
        <v>Milambo</v>
      </c>
      <c r="CH708" s="4" t="str">
        <v>Milambo</v>
      </c>
      <c r="CJ708" s="4" t="str">
        <v>Milambo</v>
      </c>
      <c r="CK708" s="4" t="str">
        <v>Milambo</v>
      </c>
      <c r="CL708" s="4" t="str">
        <v>Milambo</v>
      </c>
      <c r="CM708" s="4" t="str">
        <v>Milambo</v>
      </c>
      <c r="CN708" s="4" t="str">
        <v>Milambo</v>
      </c>
      <c r="CO708" s="4" t="str">
        <v>Milambo</v>
      </c>
      <c r="CP708" s="4" t="str">
        <v>Milambo</v>
      </c>
      <c r="CQ708" s="4" t="str">
        <v>Milambo</v>
      </c>
      <c r="CR708" s="4" t="str">
        <v>Milambo</v>
      </c>
      <c r="CS708" s="4" t="str">
        <v>Milambo</v>
      </c>
      <c r="CT708" s="4" t="str">
        <v>Milambo</v>
      </c>
      <c r="CU708" s="4" t="str">
        <v>Milambo</v>
      </c>
      <c r="CV708" s="4" t="str">
        <v>Milambo</v>
      </c>
      <c r="CW708" s="4" t="str">
        <v>Milambo</v>
      </c>
      <c r="CX708" s="4" t="str">
        <v>Milambo</v>
      </c>
      <c r="CY708" s="4" t="str">
        <v>Milambo</v>
      </c>
      <c r="CZ708" s="4" t="str">
        <v>Milambo</v>
      </c>
      <c r="DA708" s="4" t="str">
        <v>Milambo</v>
      </c>
      <c r="DB708" s="4" t="str">
        <v>Milambo</v>
      </c>
      <c r="DC708" s="4" t="str">
        <v>Milambo</v>
      </c>
      <c r="DD708" s="4" t="str">
        <v>Milambo</v>
      </c>
      <c r="DE708" s="4" t="str">
        <v>Milambo</v>
      </c>
      <c r="DF708" s="4" t="str">
        <v>Milambo</v>
      </c>
      <c r="DG708" s="4" t="str">
        <v>Milambo</v>
      </c>
      <c r="DH708" s="4" t="str">
        <v>Milambo</v>
      </c>
      <c r="DI708" s="4" t="str">
        <v>Milambo</v>
      </c>
      <c r="DJ708" s="4" t="str">
        <v>Milambo</v>
      </c>
      <c r="DK708" s="4" t="str">
        <v>Milambo</v>
      </c>
      <c r="DL708" s="4" t="str">
        <v>Milambo</v>
      </c>
      <c r="DM708" s="4" t="str">
        <v>Milambo</v>
      </c>
      <c r="DN708" s="4" t="str">
        <v>Milambo</v>
      </c>
      <c r="DO708" s="4" t="str">
        <v>Milambo</v>
      </c>
      <c r="DP708" s="4" t="str">
        <v>Milambo</v>
      </c>
    </row>
    <row r="709" spans="1:120" x14ac:dyDescent="0.35">
      <c r="A709" s="4">
        <v>9.73</v>
      </c>
      <c r="B709" s="4">
        <v>8.7880000000000003</v>
      </c>
      <c r="C709" s="4" t="s">
        <v>251</v>
      </c>
      <c r="D709" s="4" t="s">
        <v>138</v>
      </c>
      <c r="E709" s="4" t="s">
        <v>890</v>
      </c>
      <c r="F709" s="4">
        <v>5000</v>
      </c>
      <c r="G709" s="4" t="str">
        <f t="shared" si="11"/>
        <v>Nigeria-NVRI, Vom</v>
      </c>
      <c r="BA709" s="4" t="str">
        <v>Minani</v>
      </c>
      <c r="BB709" s="4" t="str">
        <v>Minani</v>
      </c>
      <c r="BC709" s="4" t="str">
        <v>Minani</v>
      </c>
      <c r="BD709" s="4" t="str">
        <v>Minani</v>
      </c>
      <c r="BE709" s="4" t="str">
        <v>Minani</v>
      </c>
      <c r="BF709" s="4" t="str">
        <v>Minani</v>
      </c>
      <c r="BG709" s="4" t="str">
        <v>Minani</v>
      </c>
      <c r="BH709" s="4" t="str">
        <v>Minani</v>
      </c>
      <c r="BI709" s="4" t="str">
        <v>Minani</v>
      </c>
      <c r="BJ709" s="4" t="str">
        <v>Minani</v>
      </c>
      <c r="BK709" s="4" t="str">
        <v>Minani</v>
      </c>
      <c r="BL709" s="4" t="str">
        <v>Minani</v>
      </c>
      <c r="BM709" s="4" t="str">
        <v>Minani</v>
      </c>
      <c r="BN709" s="4" t="str">
        <v>Minani</v>
      </c>
      <c r="BO709" s="4" t="str">
        <v>Minani</v>
      </c>
      <c r="BP709" s="4" t="str">
        <v>Minani</v>
      </c>
      <c r="BQ709" s="4" t="str">
        <v>Minani</v>
      </c>
      <c r="BR709" s="4" t="str">
        <v>Minani</v>
      </c>
      <c r="BS709" s="4" t="str">
        <v>Minani</v>
      </c>
      <c r="BT709" s="4" t="str">
        <v>Minani</v>
      </c>
      <c r="BU709" s="4" t="str">
        <v>Minani</v>
      </c>
      <c r="BV709" s="4" t="str">
        <v>Minani</v>
      </c>
      <c r="BW709" s="4" t="str">
        <v>Minani</v>
      </c>
      <c r="BX709" s="4" t="str">
        <v>Minani</v>
      </c>
      <c r="BY709" s="4" t="str">
        <v>Minani</v>
      </c>
      <c r="BZ709" s="4" t="str">
        <v>Minani</v>
      </c>
      <c r="CA709" s="4" t="str">
        <v>Minani</v>
      </c>
      <c r="CB709" s="4" t="str">
        <v>Minani</v>
      </c>
      <c r="CC709" s="4" t="str">
        <v>Minani</v>
      </c>
      <c r="CD709" s="4" t="str">
        <v>Minani</v>
      </c>
      <c r="CE709" s="4" t="str">
        <v>Minani</v>
      </c>
      <c r="CF709" s="4" t="str">
        <v>Minani</v>
      </c>
      <c r="CG709" s="4" t="str">
        <v>Minani</v>
      </c>
      <c r="CH709" s="4" t="str">
        <v>Minani</v>
      </c>
      <c r="CJ709" s="4" t="str">
        <v>Minani</v>
      </c>
      <c r="CK709" s="4" t="str">
        <v>Minani</v>
      </c>
      <c r="CL709" s="4" t="str">
        <v>Minani</v>
      </c>
      <c r="CM709" s="4" t="str">
        <v>Minani</v>
      </c>
      <c r="CN709" s="4" t="str">
        <v>Minani</v>
      </c>
      <c r="CO709" s="4" t="str">
        <v>Minani</v>
      </c>
      <c r="CP709" s="4" t="str">
        <v>Minani</v>
      </c>
      <c r="CQ709" s="4" t="str">
        <v>Minani</v>
      </c>
      <c r="CR709" s="4" t="str">
        <v>Minani</v>
      </c>
      <c r="CS709" s="4" t="str">
        <v>Minani</v>
      </c>
      <c r="CT709" s="4" t="str">
        <v>Minani</v>
      </c>
      <c r="CU709" s="4" t="str">
        <v>Minani</v>
      </c>
      <c r="CV709" s="4" t="str">
        <v>Minani</v>
      </c>
      <c r="CW709" s="4" t="str">
        <v>Minani</v>
      </c>
      <c r="CX709" s="4" t="str">
        <v>Minani</v>
      </c>
      <c r="CY709" s="4" t="str">
        <v>Minani</v>
      </c>
      <c r="CZ709" s="4" t="str">
        <v>Minani</v>
      </c>
      <c r="DA709" s="4" t="str">
        <v>Minani</v>
      </c>
      <c r="DB709" s="4" t="str">
        <v>Minani</v>
      </c>
      <c r="DC709" s="4" t="str">
        <v>Minani</v>
      </c>
      <c r="DD709" s="4" t="str">
        <v>Minani</v>
      </c>
      <c r="DE709" s="4" t="str">
        <v>Minani</v>
      </c>
      <c r="DF709" s="4" t="str">
        <v>Minani</v>
      </c>
      <c r="DG709" s="4" t="str">
        <v>Minani</v>
      </c>
      <c r="DH709" s="4" t="str">
        <v>Minani</v>
      </c>
      <c r="DI709" s="4" t="str">
        <v>Minani</v>
      </c>
      <c r="DJ709" s="4" t="str">
        <v>Minani</v>
      </c>
      <c r="DK709" s="4" t="str">
        <v>Minani</v>
      </c>
      <c r="DL709" s="4" t="str">
        <v>Minani</v>
      </c>
      <c r="DM709" s="4" t="str">
        <v>Minani</v>
      </c>
      <c r="DN709" s="4" t="str">
        <v>Minani</v>
      </c>
      <c r="DO709" s="4" t="str">
        <v>Minani</v>
      </c>
      <c r="DP709" s="4" t="str">
        <v>Minani</v>
      </c>
    </row>
    <row r="710" spans="1:120" x14ac:dyDescent="0.35">
      <c r="A710" s="4">
        <v>7.5540000000000003</v>
      </c>
      <c r="B710" s="4">
        <v>4.556</v>
      </c>
      <c r="C710" s="4" t="s">
        <v>251</v>
      </c>
      <c r="D710" s="4" t="s">
        <v>138</v>
      </c>
      <c r="E710" s="4" t="s">
        <v>891</v>
      </c>
      <c r="F710" s="4">
        <v>500</v>
      </c>
      <c r="G710" s="4" t="str">
        <f t="shared" si="11"/>
        <v>Nigeria-OAU Teaching &amp; Research Farm, Ile-Ife</v>
      </c>
      <c r="BA710" s="4" t="str">
        <v>Miniffi</v>
      </c>
      <c r="BB710" s="4" t="str">
        <v>Miniffi</v>
      </c>
      <c r="BC710" s="4" t="str">
        <v>Miniffi</v>
      </c>
      <c r="BD710" s="4" t="str">
        <v>Miniffi</v>
      </c>
      <c r="BE710" s="4" t="str">
        <v>Miniffi</v>
      </c>
      <c r="BF710" s="4" t="str">
        <v>Miniffi</v>
      </c>
      <c r="BG710" s="4" t="str">
        <v>Miniffi</v>
      </c>
      <c r="BH710" s="4" t="str">
        <v>Miniffi</v>
      </c>
      <c r="BI710" s="4" t="str">
        <v>Miniffi</v>
      </c>
      <c r="BJ710" s="4" t="str">
        <v>Miniffi</v>
      </c>
      <c r="BK710" s="4" t="str">
        <v>Miniffi</v>
      </c>
      <c r="BL710" s="4" t="str">
        <v>Miniffi</v>
      </c>
      <c r="BM710" s="4" t="str">
        <v>Miniffi</v>
      </c>
      <c r="BN710" s="4" t="str">
        <v>Miniffi</v>
      </c>
      <c r="BO710" s="4" t="str">
        <v>Miniffi</v>
      </c>
      <c r="BP710" s="4" t="str">
        <v>Miniffi</v>
      </c>
      <c r="BQ710" s="4" t="str">
        <v>Miniffi</v>
      </c>
      <c r="BR710" s="4" t="str">
        <v>Miniffi</v>
      </c>
      <c r="BS710" s="4" t="str">
        <v>Miniffi</v>
      </c>
      <c r="BT710" s="4" t="str">
        <v>Miniffi</v>
      </c>
      <c r="BU710" s="4" t="str">
        <v>Miniffi</v>
      </c>
      <c r="BV710" s="4" t="str">
        <v>Miniffi</v>
      </c>
      <c r="BW710" s="4" t="str">
        <v>Miniffi</v>
      </c>
      <c r="BX710" s="4" t="str">
        <v>Miniffi</v>
      </c>
      <c r="BY710" s="4" t="str">
        <v>Miniffi</v>
      </c>
      <c r="BZ710" s="4" t="str">
        <v>Miniffi</v>
      </c>
      <c r="CA710" s="4" t="str">
        <v>Miniffi</v>
      </c>
      <c r="CB710" s="4" t="str">
        <v>Miniffi</v>
      </c>
      <c r="CC710" s="4" t="str">
        <v>Miniffi</v>
      </c>
      <c r="CD710" s="4" t="str">
        <v>Miniffi</v>
      </c>
      <c r="CE710" s="4" t="str">
        <v>Miniffi</v>
      </c>
      <c r="CF710" s="4" t="str">
        <v>Miniffi</v>
      </c>
      <c r="CG710" s="4" t="str">
        <v>Miniffi</v>
      </c>
      <c r="CH710" s="4" t="str">
        <v>Miniffi</v>
      </c>
      <c r="CJ710" s="4" t="str">
        <v>Miniffi</v>
      </c>
      <c r="CK710" s="4" t="str">
        <v>Miniffi</v>
      </c>
      <c r="CL710" s="4" t="str">
        <v>Miniffi</v>
      </c>
      <c r="CM710" s="4" t="str">
        <v>Miniffi</v>
      </c>
      <c r="CN710" s="4" t="str">
        <v>Miniffi</v>
      </c>
      <c r="CO710" s="4" t="str">
        <v>Miniffi</v>
      </c>
      <c r="CP710" s="4" t="str">
        <v>Miniffi</v>
      </c>
      <c r="CQ710" s="4" t="str">
        <v>Miniffi</v>
      </c>
      <c r="CR710" s="4" t="str">
        <v>Miniffi</v>
      </c>
      <c r="CS710" s="4" t="str">
        <v>Miniffi</v>
      </c>
      <c r="CT710" s="4" t="str">
        <v>Miniffi</v>
      </c>
      <c r="CU710" s="4" t="str">
        <v>Miniffi</v>
      </c>
      <c r="CV710" s="4" t="str">
        <v>Miniffi</v>
      </c>
      <c r="CW710" s="4" t="str">
        <v>Miniffi</v>
      </c>
      <c r="CX710" s="4" t="str">
        <v>Miniffi</v>
      </c>
      <c r="CY710" s="4" t="str">
        <v>Miniffi</v>
      </c>
      <c r="CZ710" s="4" t="str">
        <v>Miniffi</v>
      </c>
      <c r="DA710" s="4" t="str">
        <v>Miniffi</v>
      </c>
      <c r="DB710" s="4" t="str">
        <v>Miniffi</v>
      </c>
      <c r="DC710" s="4" t="str">
        <v>Miniffi</v>
      </c>
      <c r="DD710" s="4" t="str">
        <v>Miniffi</v>
      </c>
      <c r="DE710" s="4" t="str">
        <v>Miniffi</v>
      </c>
      <c r="DF710" s="4" t="str">
        <v>Miniffi</v>
      </c>
      <c r="DG710" s="4" t="str">
        <v>Miniffi</v>
      </c>
      <c r="DH710" s="4" t="str">
        <v>Miniffi</v>
      </c>
      <c r="DI710" s="4" t="str">
        <v>Miniffi</v>
      </c>
      <c r="DJ710" s="4" t="str">
        <v>Miniffi</v>
      </c>
      <c r="DK710" s="4" t="str">
        <v>Miniffi</v>
      </c>
      <c r="DL710" s="4" t="str">
        <v>Miniffi</v>
      </c>
      <c r="DM710" s="4" t="str">
        <v>Miniffi</v>
      </c>
      <c r="DN710" s="4" t="str">
        <v>Miniffi</v>
      </c>
      <c r="DO710" s="4" t="str">
        <v>Miniffi</v>
      </c>
      <c r="DP710" s="4" t="str">
        <v>Miniffi</v>
      </c>
    </row>
    <row r="711" spans="1:120" x14ac:dyDescent="0.35">
      <c r="A711" s="4">
        <v>7.5540000000000003</v>
      </c>
      <c r="B711" s="4">
        <v>4.556</v>
      </c>
      <c r="C711" s="4" t="s">
        <v>251</v>
      </c>
      <c r="D711" s="4" t="s">
        <v>265</v>
      </c>
      <c r="E711" s="4" t="s">
        <v>891</v>
      </c>
      <c r="F711" s="4">
        <v>500</v>
      </c>
      <c r="G711" s="4" t="str">
        <f t="shared" si="11"/>
        <v>Nigeria-OAU Teaching &amp; Research Farm, Ile-Ife</v>
      </c>
      <c r="BA711" s="4" t="str">
        <v>Miniffi(Dassa-Zoume).Gome(Glzoue).Akpero(Ouesse).Gbanlin(Ouesse)</v>
      </c>
      <c r="BB711" s="4" t="str">
        <v>Miniffi(Dassa-Zoume).Gome(Glzoue).Akpero(Ouesse).Gbanlin(Ouesse)</v>
      </c>
      <c r="BC711" s="4" t="str">
        <v>Miniffi(Dassa-Zoume).Gome(Glzoue).Akpero(Ouesse).Gbanlin(Ouesse)</v>
      </c>
      <c r="BD711" s="4" t="str">
        <v>Miniffi(Dassa-Zoume).Gome(Glzoue).Akpero(Ouesse).Gbanlin(Ouesse)</v>
      </c>
      <c r="BE711" s="4" t="str">
        <v>Miniffi(Dassa-Zoume).Gome(Glzoue).Akpero(Ouesse).Gbanlin(Ouesse)</v>
      </c>
      <c r="BF711" s="4" t="str">
        <v>Miniffi(Dassa-Zoume).Gome(Glzoue).Akpero(Ouesse).Gbanlin(Ouesse)</v>
      </c>
      <c r="BG711" s="4" t="str">
        <v>Miniffi(Dassa-Zoume).Gome(Glzoue).Akpero(Ouesse).Gbanlin(Ouesse)</v>
      </c>
      <c r="BH711" s="4" t="str">
        <v>Miniffi(Dassa-Zoume).Gome(Glzoue).Akpero(Ouesse).Gbanlin(Ouesse)</v>
      </c>
      <c r="BI711" s="4" t="str">
        <v>Miniffi(Dassa-Zoume).Gome(Glzoue).Akpero(Ouesse).Gbanlin(Ouesse)</v>
      </c>
      <c r="BJ711" s="4" t="str">
        <v>Miniffi(Dassa-Zoume).Gome(Glzoue).Akpero(Ouesse).Gbanlin(Ouesse)</v>
      </c>
      <c r="BK711" s="4" t="str">
        <v>Miniffi(Dassa-Zoume).Gome(Glzoue).Akpero(Ouesse).Gbanlin(Ouesse)</v>
      </c>
      <c r="BL711" s="4" t="str">
        <v>Miniffi(Dassa-Zoume).Gome(Glzoue).Akpero(Ouesse).Gbanlin(Ouesse)</v>
      </c>
      <c r="BM711" s="4" t="str">
        <v>Miniffi(Dassa-Zoume).Gome(Glzoue).Akpero(Ouesse).Gbanlin(Ouesse)</v>
      </c>
      <c r="BN711" s="4" t="str">
        <v>Miniffi(Dassa-Zoume).Gome(Glzoue).Akpero(Ouesse).Gbanlin(Ouesse)</v>
      </c>
      <c r="BO711" s="4" t="str">
        <v>Miniffi(Dassa-Zoume).Gome(Glzoue).Akpero(Ouesse).Gbanlin(Ouesse)</v>
      </c>
      <c r="BP711" s="4" t="str">
        <v>Miniffi(Dassa-Zoume).Gome(Glzoue).Akpero(Ouesse).Gbanlin(Ouesse)</v>
      </c>
      <c r="BQ711" s="4" t="str">
        <v>Miniffi(Dassa-Zoume).Gome(Glzoue).Akpero(Ouesse).Gbanlin(Ouesse)</v>
      </c>
      <c r="BR711" s="4" t="str">
        <v>Miniffi(Dassa-Zoume).Gome(Glzoue).Akpero(Ouesse).Gbanlin(Ouesse)</v>
      </c>
      <c r="BS711" s="4" t="str">
        <v>Miniffi(Dassa-Zoume).Gome(Glzoue).Akpero(Ouesse).Gbanlin(Ouesse)</v>
      </c>
      <c r="BT711" s="4" t="str">
        <v>Miniffi(Dassa-Zoume).Gome(Glzoue).Akpero(Ouesse).Gbanlin(Ouesse)</v>
      </c>
      <c r="BU711" s="4" t="str">
        <v>Miniffi(Dassa-Zoume).Gome(Glzoue).Akpero(Ouesse).Gbanlin(Ouesse)</v>
      </c>
      <c r="BV711" s="4" t="str">
        <v>Miniffi(Dassa-Zoume).Gome(Glzoue).Akpero(Ouesse).Gbanlin(Ouesse)</v>
      </c>
      <c r="BW711" s="4" t="str">
        <v>Miniffi(Dassa-Zoume).Gome(Glzoue).Akpero(Ouesse).Gbanlin(Ouesse)</v>
      </c>
      <c r="BX711" s="4" t="str">
        <v>Miniffi(Dassa-Zoume).Gome(Glzoue).Akpero(Ouesse).Gbanlin(Ouesse)</v>
      </c>
      <c r="BY711" s="4" t="str">
        <v>Miniffi(Dassa-Zoume).Gome(Glzoue).Akpero(Ouesse).Gbanlin(Ouesse)</v>
      </c>
      <c r="BZ711" s="4" t="str">
        <v>Miniffi(Dassa-Zoume).Gome(Glzoue).Akpero(Ouesse).Gbanlin(Ouesse)</v>
      </c>
      <c r="CA711" s="4" t="str">
        <v>Miniffi(Dassa-Zoume).Gome(Glzoue).Akpero(Ouesse).Gbanlin(Ouesse)</v>
      </c>
      <c r="CB711" s="4" t="str">
        <v>Miniffi(Dassa-Zoume).Gome(Glzoue).Akpero(Ouesse).Gbanlin(Ouesse)</v>
      </c>
      <c r="CC711" s="4" t="str">
        <v>Miniffi(Dassa-Zoume).Gome(Glzoue).Akpero(Ouesse).Gbanlin(Ouesse)</v>
      </c>
      <c r="CD711" s="4" t="str">
        <v>Miniffi(Dassa-Zoume).Gome(Glzoue).Akpero(Ouesse).Gbanlin(Ouesse)</v>
      </c>
      <c r="CE711" s="4" t="str">
        <v>Miniffi(Dassa-Zoume).Gome(Glzoue).Akpero(Ouesse).Gbanlin(Ouesse)</v>
      </c>
      <c r="CF711" s="4" t="str">
        <v>Miniffi(Dassa-Zoume).Gome(Glzoue).Akpero(Ouesse).Gbanlin(Ouesse)</v>
      </c>
      <c r="CG711" s="4" t="str">
        <v>Miniffi(Dassa-Zoume).Gome(Glzoue).Akpero(Ouesse).Gbanlin(Ouesse)</v>
      </c>
      <c r="CH711" s="4" t="str">
        <v>Miniffi(Dassa-Zoume).Gome(Glzoue).Akpero(Ouesse).Gbanlin(Ouesse)</v>
      </c>
      <c r="CJ711" s="4" t="str">
        <v>Miniffi(Dassa-Zoume).Gome(Glzoue).Akpero(Ouesse).Gbanlin(Ouesse)</v>
      </c>
      <c r="CK711" s="4" t="str">
        <v>Miniffi(Dassa-Zoume).Gome(Glzoue).Akpero(Ouesse).Gbanlin(Ouesse)</v>
      </c>
      <c r="CL711" s="4" t="str">
        <v>Miniffi(Dassa-Zoume).Gome(Glzoue).Akpero(Ouesse).Gbanlin(Ouesse)</v>
      </c>
      <c r="CM711" s="4" t="str">
        <v>Miniffi(Dassa-Zoume).Gome(Glzoue).Akpero(Ouesse).Gbanlin(Ouesse)</v>
      </c>
      <c r="CN711" s="4" t="str">
        <v>Miniffi(Dassa-Zoume).Gome(Glzoue).Akpero(Ouesse).Gbanlin(Ouesse)</v>
      </c>
      <c r="CO711" s="4" t="str">
        <v>Miniffi(Dassa-Zoume).Gome(Glzoue).Akpero(Ouesse).Gbanlin(Ouesse)</v>
      </c>
      <c r="CP711" s="4" t="str">
        <v>Miniffi(Dassa-Zoume).Gome(Glzoue).Akpero(Ouesse).Gbanlin(Ouesse)</v>
      </c>
      <c r="CQ711" s="4" t="str">
        <v>Miniffi(Dassa-Zoume).Gome(Glzoue).Akpero(Ouesse).Gbanlin(Ouesse)</v>
      </c>
      <c r="CR711" s="4" t="str">
        <v>Miniffi(Dassa-Zoume).Gome(Glzoue).Akpero(Ouesse).Gbanlin(Ouesse)</v>
      </c>
      <c r="CS711" s="4" t="str">
        <v>Miniffi(Dassa-Zoume).Gome(Glzoue).Akpero(Ouesse).Gbanlin(Ouesse)</v>
      </c>
      <c r="CT711" s="4" t="str">
        <v>Miniffi(Dassa-Zoume).Gome(Glzoue).Akpero(Ouesse).Gbanlin(Ouesse)</v>
      </c>
      <c r="CU711" s="4" t="str">
        <v>Miniffi(Dassa-Zoume).Gome(Glzoue).Akpero(Ouesse).Gbanlin(Ouesse)</v>
      </c>
      <c r="CV711" s="4" t="str">
        <v>Miniffi(Dassa-Zoume).Gome(Glzoue).Akpero(Ouesse).Gbanlin(Ouesse)</v>
      </c>
      <c r="CW711" s="4" t="str">
        <v>Miniffi(Dassa-Zoume).Gome(Glzoue).Akpero(Ouesse).Gbanlin(Ouesse)</v>
      </c>
      <c r="CX711" s="4" t="str">
        <v>Miniffi(Dassa-Zoume).Gome(Glzoue).Akpero(Ouesse).Gbanlin(Ouesse)</v>
      </c>
      <c r="CY711" s="4" t="str">
        <v>Miniffi(Dassa-Zoume).Gome(Glzoue).Akpero(Ouesse).Gbanlin(Ouesse)</v>
      </c>
      <c r="CZ711" s="4" t="str">
        <v>Miniffi(Dassa-Zoume).Gome(Glzoue).Akpero(Ouesse).Gbanlin(Ouesse)</v>
      </c>
      <c r="DA711" s="4" t="str">
        <v>Miniffi(Dassa-Zoume).Gome(Glzoue).Akpero(Ouesse).Gbanlin(Ouesse)</v>
      </c>
      <c r="DB711" s="4" t="str">
        <v>Miniffi(Dassa-Zoume).Gome(Glzoue).Akpero(Ouesse).Gbanlin(Ouesse)</v>
      </c>
      <c r="DC711" s="4" t="str">
        <v>Miniffi(Dassa-Zoume).Gome(Glzoue).Akpero(Ouesse).Gbanlin(Ouesse)</v>
      </c>
      <c r="DD711" s="4" t="str">
        <v>Miniffi(Dassa-Zoume).Gome(Glzoue).Akpero(Ouesse).Gbanlin(Ouesse)</v>
      </c>
      <c r="DE711" s="4" t="str">
        <v>Miniffi(Dassa-Zoume).Gome(Glzoue).Akpero(Ouesse).Gbanlin(Ouesse)</v>
      </c>
      <c r="DF711" s="4" t="str">
        <v>Miniffi(Dassa-Zoume).Gome(Glzoue).Akpero(Ouesse).Gbanlin(Ouesse)</v>
      </c>
      <c r="DG711" s="4" t="str">
        <v>Miniffi(Dassa-Zoume).Gome(Glzoue).Akpero(Ouesse).Gbanlin(Ouesse)</v>
      </c>
      <c r="DH711" s="4" t="str">
        <v>Miniffi(Dassa-Zoume).Gome(Glzoue).Akpero(Ouesse).Gbanlin(Ouesse)</v>
      </c>
      <c r="DI711" s="4" t="str">
        <v>Miniffi(Dassa-Zoume).Gome(Glzoue).Akpero(Ouesse).Gbanlin(Ouesse)</v>
      </c>
      <c r="DJ711" s="4" t="str">
        <v>Miniffi(Dassa-Zoume).Gome(Glzoue).Akpero(Ouesse).Gbanlin(Ouesse)</v>
      </c>
      <c r="DK711" s="4" t="str">
        <v>Miniffi(Dassa-Zoume).Gome(Glzoue).Akpero(Ouesse).Gbanlin(Ouesse)</v>
      </c>
      <c r="DL711" s="4" t="str">
        <v>Miniffi(Dassa-Zoume).Gome(Glzoue).Akpero(Ouesse).Gbanlin(Ouesse)</v>
      </c>
      <c r="DM711" s="4" t="str">
        <v>Miniffi(Dassa-Zoume).Gome(Glzoue).Akpero(Ouesse).Gbanlin(Ouesse)</v>
      </c>
      <c r="DN711" s="4" t="str">
        <v>Miniffi(Dassa-Zoume).Gome(Glzoue).Akpero(Ouesse).Gbanlin(Ouesse)</v>
      </c>
      <c r="DO711" s="4" t="str">
        <v>Miniffi(Dassa-Zoume).Gome(Glzoue).Akpero(Ouesse).Gbanlin(Ouesse)</v>
      </c>
      <c r="DP711" s="4" t="str">
        <v>Miniffi(Dassa-Zoume).Gome(Glzoue).Akpero(Ouesse).Gbanlin(Ouesse)</v>
      </c>
    </row>
    <row r="712" spans="1:120" x14ac:dyDescent="0.35">
      <c r="A712" s="4">
        <v>8.3333300000000001</v>
      </c>
      <c r="B712" s="4">
        <v>4.3333300000000001</v>
      </c>
      <c r="C712" s="4" t="s">
        <v>251</v>
      </c>
      <c r="D712" s="4" t="s">
        <v>130</v>
      </c>
      <c r="E712" s="4" t="s">
        <v>892</v>
      </c>
      <c r="F712" s="4">
        <v>917</v>
      </c>
      <c r="G712" s="4" t="str">
        <f t="shared" si="11"/>
        <v>Nigeria-Oniyo</v>
      </c>
      <c r="BA712" s="4" t="str">
        <v>Ministry of Agriculture Demonstration Farm, Yenagoa</v>
      </c>
      <c r="BB712" s="4" t="str">
        <v>Ministry of Agriculture Demonstration Farm, Yenagoa</v>
      </c>
      <c r="BC712" s="4" t="str">
        <v>Ministry of Agriculture Demonstration Farm, Yenagoa</v>
      </c>
      <c r="BD712" s="4" t="str">
        <v>Ministry of Agriculture Demonstration Farm, Yenagoa</v>
      </c>
      <c r="BE712" s="4" t="str">
        <v>Ministry of Agriculture Demonstration Farm, Yenagoa</v>
      </c>
      <c r="BF712" s="4" t="str">
        <v>Ministry of Agriculture Demonstration Farm, Yenagoa</v>
      </c>
      <c r="BG712" s="4" t="str">
        <v>Ministry of Agriculture Demonstration Farm, Yenagoa</v>
      </c>
      <c r="BH712" s="4" t="str">
        <v>Ministry of Agriculture Demonstration Farm, Yenagoa</v>
      </c>
      <c r="BI712" s="4" t="str">
        <v>Ministry of Agriculture Demonstration Farm, Yenagoa</v>
      </c>
      <c r="BJ712" s="4" t="str">
        <v>Ministry of Agriculture Demonstration Farm, Yenagoa</v>
      </c>
      <c r="BK712" s="4" t="str">
        <v>Ministry of Agriculture Demonstration Farm, Yenagoa</v>
      </c>
      <c r="BL712" s="4" t="str">
        <v>Ministry of Agriculture Demonstration Farm, Yenagoa</v>
      </c>
      <c r="BM712" s="4" t="str">
        <v>Ministry of Agriculture Demonstration Farm, Yenagoa</v>
      </c>
      <c r="BN712" s="4" t="str">
        <v>Ministry of Agriculture Demonstration Farm, Yenagoa</v>
      </c>
      <c r="BO712" s="4" t="str">
        <v>Ministry of Agriculture Demonstration Farm, Yenagoa</v>
      </c>
      <c r="BP712" s="4" t="str">
        <v>Ministry of Agriculture Demonstration Farm, Yenagoa</v>
      </c>
      <c r="BQ712" s="4" t="str">
        <v>Ministry of Agriculture Demonstration Farm, Yenagoa</v>
      </c>
      <c r="BR712" s="4" t="str">
        <v>Ministry of Agriculture Demonstration Farm, Yenagoa</v>
      </c>
      <c r="BS712" s="4" t="str">
        <v>Ministry of Agriculture Demonstration Farm, Yenagoa</v>
      </c>
      <c r="BT712" s="4" t="str">
        <v>Ministry of Agriculture Demonstration Farm, Yenagoa</v>
      </c>
      <c r="BU712" s="4" t="str">
        <v>Ministry of Agriculture Demonstration Farm, Yenagoa</v>
      </c>
      <c r="BV712" s="4" t="str">
        <v>Ministry of Agriculture Demonstration Farm, Yenagoa</v>
      </c>
      <c r="BW712" s="4" t="str">
        <v>Ministry of Agriculture Demonstration Farm, Yenagoa</v>
      </c>
      <c r="BX712" s="4" t="str">
        <v>Ministry of Agriculture Demonstration Farm, Yenagoa</v>
      </c>
      <c r="BY712" s="4" t="str">
        <v>Ministry of Agriculture Demonstration Farm, Yenagoa</v>
      </c>
      <c r="BZ712" s="4" t="str">
        <v>Ministry of Agriculture Demonstration Farm, Yenagoa</v>
      </c>
      <c r="CA712" s="4" t="str">
        <v>Ministry of Agriculture Demonstration Farm, Yenagoa</v>
      </c>
      <c r="CB712" s="4" t="str">
        <v>Ministry of Agriculture Demonstration Farm, Yenagoa</v>
      </c>
      <c r="CC712" s="4" t="str">
        <v>Ministry of Agriculture Demonstration Farm, Yenagoa</v>
      </c>
      <c r="CD712" s="4" t="str">
        <v>Ministry of Agriculture Demonstration Farm, Yenagoa</v>
      </c>
      <c r="CE712" s="4" t="str">
        <v>Ministry of Agriculture Demonstration Farm, Yenagoa</v>
      </c>
      <c r="CF712" s="4" t="str">
        <v>Ministry of Agriculture Demonstration Farm, Yenagoa</v>
      </c>
      <c r="CG712" s="4" t="str">
        <v>Ministry of Agriculture Demonstration Farm, Yenagoa</v>
      </c>
      <c r="CH712" s="4" t="str">
        <v>Ministry of Agriculture Demonstration Farm, Yenagoa</v>
      </c>
      <c r="CJ712" s="4" t="str">
        <v>Ministry of Agriculture Demonstration Farm, Yenagoa</v>
      </c>
      <c r="CK712" s="4" t="str">
        <v>Ministry of Agriculture Demonstration Farm, Yenagoa</v>
      </c>
      <c r="CL712" s="4" t="str">
        <v>Ministry of Agriculture Demonstration Farm, Yenagoa</v>
      </c>
      <c r="CM712" s="4" t="str">
        <v>Ministry of Agriculture Demonstration Farm, Yenagoa</v>
      </c>
      <c r="CN712" s="4" t="str">
        <v>Ministry of Agriculture Demonstration Farm, Yenagoa</v>
      </c>
      <c r="CO712" s="4" t="str">
        <v>Ministry of Agriculture Demonstration Farm, Yenagoa</v>
      </c>
      <c r="CP712" s="4" t="str">
        <v>Ministry of Agriculture Demonstration Farm, Yenagoa</v>
      </c>
      <c r="CQ712" s="4" t="str">
        <v>Ministry of Agriculture Demonstration Farm, Yenagoa</v>
      </c>
      <c r="CR712" s="4" t="str">
        <v>Ministry of Agriculture Demonstration Farm, Yenagoa</v>
      </c>
      <c r="CS712" s="4" t="str">
        <v>Ministry of Agriculture Demonstration Farm, Yenagoa</v>
      </c>
      <c r="CT712" s="4" t="str">
        <v>Ministry of Agriculture Demonstration Farm, Yenagoa</v>
      </c>
      <c r="CU712" s="4" t="str">
        <v>Ministry of Agriculture Demonstration Farm, Yenagoa</v>
      </c>
      <c r="CV712" s="4" t="str">
        <v>Ministry of Agriculture Demonstration Farm, Yenagoa</v>
      </c>
      <c r="CW712" s="4" t="str">
        <v>Ministry of Agriculture Demonstration Farm, Yenagoa</v>
      </c>
      <c r="CX712" s="4" t="str">
        <v>Ministry of Agriculture Demonstration Farm, Yenagoa</v>
      </c>
      <c r="CY712" s="4" t="str">
        <v>Ministry of Agriculture Demonstration Farm, Yenagoa</v>
      </c>
      <c r="CZ712" s="4" t="str">
        <v>Ministry of Agriculture Demonstration Farm, Yenagoa</v>
      </c>
      <c r="DA712" s="4" t="str">
        <v>Ministry of Agriculture Demonstration Farm, Yenagoa</v>
      </c>
      <c r="DB712" s="4" t="str">
        <v>Ministry of Agriculture Demonstration Farm, Yenagoa</v>
      </c>
      <c r="DC712" s="4" t="str">
        <v>Ministry of Agriculture Demonstration Farm, Yenagoa</v>
      </c>
      <c r="DD712" s="4" t="str">
        <v>Ministry of Agriculture Demonstration Farm, Yenagoa</v>
      </c>
      <c r="DE712" s="4" t="str">
        <v>Ministry of Agriculture Demonstration Farm, Yenagoa</v>
      </c>
      <c r="DF712" s="4" t="str">
        <v>Ministry of Agriculture Demonstration Farm, Yenagoa</v>
      </c>
      <c r="DG712" s="4" t="str">
        <v>Ministry of Agriculture Demonstration Farm, Yenagoa</v>
      </c>
      <c r="DH712" s="4" t="str">
        <v>Ministry of Agriculture Demonstration Farm, Yenagoa</v>
      </c>
      <c r="DI712" s="4" t="str">
        <v>Ministry of Agriculture Demonstration Farm, Yenagoa</v>
      </c>
      <c r="DJ712" s="4" t="str">
        <v>Ministry of Agriculture Demonstration Farm, Yenagoa</v>
      </c>
      <c r="DK712" s="4" t="str">
        <v>Ministry of Agriculture Demonstration Farm, Yenagoa</v>
      </c>
      <c r="DL712" s="4" t="str">
        <v>Ministry of Agriculture Demonstration Farm, Yenagoa</v>
      </c>
      <c r="DM712" s="4" t="str">
        <v>Ministry of Agriculture Demonstration Farm, Yenagoa</v>
      </c>
      <c r="DN712" s="4" t="str">
        <v>Ministry of Agriculture Demonstration Farm, Yenagoa</v>
      </c>
      <c r="DO712" s="4" t="str">
        <v>Ministry of Agriculture Demonstration Farm, Yenagoa</v>
      </c>
      <c r="DP712" s="4" t="str">
        <v>Ministry of Agriculture Demonstration Farm, Yenagoa</v>
      </c>
    </row>
    <row r="713" spans="1:120" x14ac:dyDescent="0.35">
      <c r="A713" s="4">
        <v>7.2426000000000004</v>
      </c>
      <c r="B713" s="4">
        <v>3.0337000000000001</v>
      </c>
      <c r="C713" s="4" t="s">
        <v>251</v>
      </c>
      <c r="D713" s="4" t="s">
        <v>138</v>
      </c>
      <c r="E713" s="4" t="s">
        <v>893</v>
      </c>
      <c r="F713" s="4">
        <v>5000</v>
      </c>
      <c r="G713" s="4" t="str">
        <f t="shared" si="11"/>
        <v>Nigeria-OOU College of Agricultural Science Teaching &amp; Reseach Farm, Ayetoro</v>
      </c>
      <c r="BA713" s="4" t="str">
        <v>Minkoameyos</v>
      </c>
      <c r="BB713" s="4" t="str">
        <v>Minkoameyos</v>
      </c>
      <c r="BC713" s="4" t="str">
        <v>Minkoameyos</v>
      </c>
      <c r="BD713" s="4" t="str">
        <v>Minkoameyos</v>
      </c>
      <c r="BE713" s="4" t="str">
        <v>Minkoameyos</v>
      </c>
      <c r="BF713" s="4" t="str">
        <v>Minkoameyos</v>
      </c>
      <c r="BG713" s="4" t="str">
        <v>Minkoameyos</v>
      </c>
      <c r="BH713" s="4" t="str">
        <v>Minkoameyos</v>
      </c>
      <c r="BI713" s="4" t="str">
        <v>Minkoameyos</v>
      </c>
      <c r="BJ713" s="4" t="str">
        <v>Minkoameyos</v>
      </c>
      <c r="BK713" s="4" t="str">
        <v>Minkoameyos</v>
      </c>
      <c r="BL713" s="4" t="str">
        <v>Minkoameyos</v>
      </c>
      <c r="BM713" s="4" t="str">
        <v>Minkoameyos</v>
      </c>
      <c r="BN713" s="4" t="str">
        <v>Minkoameyos</v>
      </c>
      <c r="BO713" s="4" t="str">
        <v>Minkoameyos</v>
      </c>
      <c r="BP713" s="4" t="str">
        <v>Minkoameyos</v>
      </c>
      <c r="BQ713" s="4" t="str">
        <v>Minkoameyos</v>
      </c>
      <c r="BR713" s="4" t="str">
        <v>Minkoameyos</v>
      </c>
      <c r="BS713" s="4" t="str">
        <v>Minkoameyos</v>
      </c>
      <c r="BT713" s="4" t="str">
        <v>Minkoameyos</v>
      </c>
      <c r="BU713" s="4" t="str">
        <v>Minkoameyos</v>
      </c>
      <c r="BV713" s="4" t="str">
        <v>Minkoameyos</v>
      </c>
      <c r="BW713" s="4" t="str">
        <v>Minkoameyos</v>
      </c>
      <c r="BX713" s="4" t="str">
        <v>Minkoameyos</v>
      </c>
      <c r="BY713" s="4" t="str">
        <v>Minkoameyos</v>
      </c>
      <c r="BZ713" s="4" t="str">
        <v>Minkoameyos</v>
      </c>
      <c r="CA713" s="4" t="str">
        <v>Minkoameyos</v>
      </c>
      <c r="CB713" s="4" t="str">
        <v>Minkoameyos</v>
      </c>
      <c r="CC713" s="4" t="str">
        <v>Minkoameyos</v>
      </c>
      <c r="CD713" s="4" t="str">
        <v>Minkoameyos</v>
      </c>
      <c r="CE713" s="4" t="str">
        <v>Minkoameyos</v>
      </c>
      <c r="CF713" s="4" t="str">
        <v>Minkoameyos</v>
      </c>
      <c r="CG713" s="4" t="str">
        <v>Minkoameyos</v>
      </c>
      <c r="CH713" s="4" t="str">
        <v>Minkoameyos</v>
      </c>
      <c r="CJ713" s="4" t="str">
        <v>Minkoameyos</v>
      </c>
      <c r="CK713" s="4" t="str">
        <v>Minkoameyos</v>
      </c>
      <c r="CL713" s="4" t="str">
        <v>Minkoameyos</v>
      </c>
      <c r="CM713" s="4" t="str">
        <v>Minkoameyos</v>
      </c>
      <c r="CN713" s="4" t="str">
        <v>Minkoameyos</v>
      </c>
      <c r="CO713" s="4" t="str">
        <v>Minkoameyos</v>
      </c>
      <c r="CP713" s="4" t="str">
        <v>Minkoameyos</v>
      </c>
      <c r="CQ713" s="4" t="str">
        <v>Minkoameyos</v>
      </c>
      <c r="CR713" s="4" t="str">
        <v>Minkoameyos</v>
      </c>
      <c r="CS713" s="4" t="str">
        <v>Minkoameyos</v>
      </c>
      <c r="CT713" s="4" t="str">
        <v>Minkoameyos</v>
      </c>
      <c r="CU713" s="4" t="str">
        <v>Minkoameyos</v>
      </c>
      <c r="CV713" s="4" t="str">
        <v>Minkoameyos</v>
      </c>
      <c r="CW713" s="4" t="str">
        <v>Minkoameyos</v>
      </c>
      <c r="CX713" s="4" t="str">
        <v>Minkoameyos</v>
      </c>
      <c r="CY713" s="4" t="str">
        <v>Minkoameyos</v>
      </c>
      <c r="CZ713" s="4" t="str">
        <v>Minkoameyos</v>
      </c>
      <c r="DA713" s="4" t="str">
        <v>Minkoameyos</v>
      </c>
      <c r="DB713" s="4" t="str">
        <v>Minkoameyos</v>
      </c>
      <c r="DC713" s="4" t="str">
        <v>Minkoameyos</v>
      </c>
      <c r="DD713" s="4" t="str">
        <v>Minkoameyos</v>
      </c>
      <c r="DE713" s="4" t="str">
        <v>Minkoameyos</v>
      </c>
      <c r="DF713" s="4" t="str">
        <v>Minkoameyos</v>
      </c>
      <c r="DG713" s="4" t="str">
        <v>Minkoameyos</v>
      </c>
      <c r="DH713" s="4" t="str">
        <v>Minkoameyos</v>
      </c>
      <c r="DI713" s="4" t="str">
        <v>Minkoameyos</v>
      </c>
      <c r="DJ713" s="4" t="str">
        <v>Minkoameyos</v>
      </c>
      <c r="DK713" s="4" t="str">
        <v>Minkoameyos</v>
      </c>
      <c r="DL713" s="4" t="str">
        <v>Minkoameyos</v>
      </c>
      <c r="DM713" s="4" t="str">
        <v>Minkoameyos</v>
      </c>
      <c r="DN713" s="4" t="str">
        <v>Minkoameyos</v>
      </c>
      <c r="DO713" s="4" t="str">
        <v>Minkoameyos</v>
      </c>
      <c r="DP713" s="4" t="str">
        <v>Minkoameyos</v>
      </c>
    </row>
    <row r="714" spans="1:120" x14ac:dyDescent="0.35">
      <c r="A714" s="4">
        <v>7.58</v>
      </c>
      <c r="B714" s="4">
        <v>4.51</v>
      </c>
      <c r="C714" s="4" t="s">
        <v>251</v>
      </c>
      <c r="D714" s="4" t="s">
        <v>296</v>
      </c>
      <c r="E714" s="4" t="s">
        <v>894</v>
      </c>
      <c r="F714" s="4">
        <v>550</v>
      </c>
      <c r="G714" s="4" t="str">
        <f t="shared" si="11"/>
        <v>Nigeria-Osun Rainforest</v>
      </c>
      <c r="BA714" s="4" t="str">
        <v>Miponda</v>
      </c>
      <c r="BB714" s="4" t="str">
        <v>Miponda</v>
      </c>
      <c r="BC714" s="4" t="str">
        <v>Miponda</v>
      </c>
      <c r="BD714" s="4" t="str">
        <v>Miponda</v>
      </c>
      <c r="BE714" s="4" t="str">
        <v>Miponda</v>
      </c>
      <c r="BF714" s="4" t="str">
        <v>Miponda</v>
      </c>
      <c r="BG714" s="4" t="str">
        <v>Miponda</v>
      </c>
      <c r="BH714" s="4" t="str">
        <v>Miponda</v>
      </c>
      <c r="BI714" s="4" t="str">
        <v>Miponda</v>
      </c>
      <c r="BJ714" s="4" t="str">
        <v>Miponda</v>
      </c>
      <c r="BK714" s="4" t="str">
        <v>Miponda</v>
      </c>
      <c r="BL714" s="4" t="str">
        <v>Miponda</v>
      </c>
      <c r="BM714" s="4" t="str">
        <v>Miponda</v>
      </c>
      <c r="BN714" s="4" t="str">
        <v>Miponda</v>
      </c>
      <c r="BO714" s="4" t="str">
        <v>Miponda</v>
      </c>
      <c r="BP714" s="4" t="str">
        <v>Miponda</v>
      </c>
      <c r="BQ714" s="4" t="str">
        <v>Miponda</v>
      </c>
      <c r="BR714" s="4" t="str">
        <v>Miponda</v>
      </c>
      <c r="BS714" s="4" t="str">
        <v>Miponda</v>
      </c>
      <c r="BT714" s="4" t="str">
        <v>Miponda</v>
      </c>
      <c r="BU714" s="4" t="str">
        <v>Miponda</v>
      </c>
      <c r="BV714" s="4" t="str">
        <v>Miponda</v>
      </c>
      <c r="BW714" s="4" t="str">
        <v>Miponda</v>
      </c>
      <c r="BX714" s="4" t="str">
        <v>Miponda</v>
      </c>
      <c r="BY714" s="4" t="str">
        <v>Miponda</v>
      </c>
      <c r="BZ714" s="4" t="str">
        <v>Miponda</v>
      </c>
      <c r="CA714" s="4" t="str">
        <v>Miponda</v>
      </c>
      <c r="CB714" s="4" t="str">
        <v>Miponda</v>
      </c>
      <c r="CC714" s="4" t="str">
        <v>Miponda</v>
      </c>
      <c r="CD714" s="4" t="str">
        <v>Miponda</v>
      </c>
      <c r="CE714" s="4" t="str">
        <v>Miponda</v>
      </c>
      <c r="CF714" s="4" t="str">
        <v>Miponda</v>
      </c>
      <c r="CG714" s="4" t="str">
        <v>Miponda</v>
      </c>
      <c r="CH714" s="4" t="str">
        <v>Miponda</v>
      </c>
      <c r="CJ714" s="4" t="str">
        <v>Miponda</v>
      </c>
      <c r="CK714" s="4" t="str">
        <v>Miponda</v>
      </c>
      <c r="CL714" s="4" t="str">
        <v>Miponda</v>
      </c>
      <c r="CM714" s="4" t="str">
        <v>Miponda</v>
      </c>
      <c r="CN714" s="4" t="str">
        <v>Miponda</v>
      </c>
      <c r="CO714" s="4" t="str">
        <v>Miponda</v>
      </c>
      <c r="CP714" s="4" t="str">
        <v>Miponda</v>
      </c>
      <c r="CQ714" s="4" t="str">
        <v>Miponda</v>
      </c>
      <c r="CR714" s="4" t="str">
        <v>Miponda</v>
      </c>
      <c r="CS714" s="4" t="str">
        <v>Miponda</v>
      </c>
      <c r="CT714" s="4" t="str">
        <v>Miponda</v>
      </c>
      <c r="CU714" s="4" t="str">
        <v>Miponda</v>
      </c>
      <c r="CV714" s="4" t="str">
        <v>Miponda</v>
      </c>
      <c r="CW714" s="4" t="str">
        <v>Miponda</v>
      </c>
      <c r="CX714" s="4" t="str">
        <v>Miponda</v>
      </c>
      <c r="CY714" s="4" t="str">
        <v>Miponda</v>
      </c>
      <c r="CZ714" s="4" t="str">
        <v>Miponda</v>
      </c>
      <c r="DA714" s="4" t="str">
        <v>Miponda</v>
      </c>
      <c r="DB714" s="4" t="str">
        <v>Miponda</v>
      </c>
      <c r="DC714" s="4" t="str">
        <v>Miponda</v>
      </c>
      <c r="DD714" s="4" t="str">
        <v>Miponda</v>
      </c>
      <c r="DE714" s="4" t="str">
        <v>Miponda</v>
      </c>
      <c r="DF714" s="4" t="str">
        <v>Miponda</v>
      </c>
      <c r="DG714" s="4" t="str">
        <v>Miponda</v>
      </c>
      <c r="DH714" s="4" t="str">
        <v>Miponda</v>
      </c>
      <c r="DI714" s="4" t="str">
        <v>Miponda</v>
      </c>
      <c r="DJ714" s="4" t="str">
        <v>Miponda</v>
      </c>
      <c r="DK714" s="4" t="str">
        <v>Miponda</v>
      </c>
      <c r="DL714" s="4" t="str">
        <v>Miponda</v>
      </c>
      <c r="DM714" s="4" t="str">
        <v>Miponda</v>
      </c>
      <c r="DN714" s="4" t="str">
        <v>Miponda</v>
      </c>
      <c r="DO714" s="4" t="str">
        <v>Miponda</v>
      </c>
      <c r="DP714" s="4" t="str">
        <v>Miponda</v>
      </c>
    </row>
    <row r="715" spans="1:120" x14ac:dyDescent="0.35">
      <c r="A715" s="4">
        <v>7.2290000000000001</v>
      </c>
      <c r="B715" s="4">
        <v>5.5549999999999997</v>
      </c>
      <c r="C715" s="4" t="s">
        <v>251</v>
      </c>
      <c r="D715" s="4" t="s">
        <v>130</v>
      </c>
      <c r="E715" s="4" t="s">
        <v>895</v>
      </c>
      <c r="F715" s="4">
        <v>5000</v>
      </c>
      <c r="G715" s="4" t="str">
        <f t="shared" si="11"/>
        <v>Nigeria-Owo</v>
      </c>
      <c r="BA715" s="4" t="str">
        <v>Miringa</v>
      </c>
      <c r="BB715" s="4" t="str">
        <v>Miringa</v>
      </c>
      <c r="BC715" s="4" t="str">
        <v>Miringa</v>
      </c>
      <c r="BD715" s="4" t="str">
        <v>Miringa</v>
      </c>
      <c r="BE715" s="4" t="str">
        <v>Miringa</v>
      </c>
      <c r="BF715" s="4" t="str">
        <v>Miringa</v>
      </c>
      <c r="BG715" s="4" t="str">
        <v>Miringa</v>
      </c>
      <c r="BH715" s="4" t="str">
        <v>Miringa</v>
      </c>
      <c r="BI715" s="4" t="str">
        <v>Miringa</v>
      </c>
      <c r="BJ715" s="4" t="str">
        <v>Miringa</v>
      </c>
      <c r="BK715" s="4" t="str">
        <v>Miringa</v>
      </c>
      <c r="BL715" s="4" t="str">
        <v>Miringa</v>
      </c>
      <c r="BM715" s="4" t="str">
        <v>Miringa</v>
      </c>
      <c r="BN715" s="4" t="str">
        <v>Miringa</v>
      </c>
      <c r="BO715" s="4" t="str">
        <v>Miringa</v>
      </c>
      <c r="BP715" s="4" t="str">
        <v>Miringa</v>
      </c>
      <c r="BQ715" s="4" t="str">
        <v>Miringa</v>
      </c>
      <c r="BR715" s="4" t="str">
        <v>Miringa</v>
      </c>
      <c r="BS715" s="4" t="str">
        <v>Miringa</v>
      </c>
      <c r="BT715" s="4" t="str">
        <v>Miringa</v>
      </c>
      <c r="BU715" s="4" t="str">
        <v>Miringa</v>
      </c>
      <c r="BV715" s="4" t="str">
        <v>Miringa</v>
      </c>
      <c r="BW715" s="4" t="str">
        <v>Miringa</v>
      </c>
      <c r="BX715" s="4" t="str">
        <v>Miringa</v>
      </c>
      <c r="BY715" s="4" t="str">
        <v>Miringa</v>
      </c>
      <c r="BZ715" s="4" t="str">
        <v>Miringa</v>
      </c>
      <c r="CA715" s="4" t="str">
        <v>Miringa</v>
      </c>
      <c r="CB715" s="4" t="str">
        <v>Miringa</v>
      </c>
      <c r="CC715" s="4" t="str">
        <v>Miringa</v>
      </c>
      <c r="CD715" s="4" t="str">
        <v>Miringa</v>
      </c>
      <c r="CE715" s="4" t="str">
        <v>Miringa</v>
      </c>
      <c r="CF715" s="4" t="str">
        <v>Miringa</v>
      </c>
      <c r="CG715" s="4" t="str">
        <v>Miringa</v>
      </c>
      <c r="CH715" s="4" t="str">
        <v>Miringa</v>
      </c>
      <c r="CJ715" s="4" t="str">
        <v>Miringa</v>
      </c>
      <c r="CK715" s="4" t="str">
        <v>Miringa</v>
      </c>
      <c r="CL715" s="4" t="str">
        <v>Miringa</v>
      </c>
      <c r="CM715" s="4" t="str">
        <v>Miringa</v>
      </c>
      <c r="CN715" s="4" t="str">
        <v>Miringa</v>
      </c>
      <c r="CO715" s="4" t="str">
        <v>Miringa</v>
      </c>
      <c r="CP715" s="4" t="str">
        <v>Miringa</v>
      </c>
      <c r="CQ715" s="4" t="str">
        <v>Miringa</v>
      </c>
      <c r="CR715" s="4" t="str">
        <v>Miringa</v>
      </c>
      <c r="CS715" s="4" t="str">
        <v>Miringa</v>
      </c>
      <c r="CT715" s="4" t="str">
        <v>Miringa</v>
      </c>
      <c r="CU715" s="4" t="str">
        <v>Miringa</v>
      </c>
      <c r="CV715" s="4" t="str">
        <v>Miringa</v>
      </c>
      <c r="CW715" s="4" t="str">
        <v>Miringa</v>
      </c>
      <c r="CX715" s="4" t="str">
        <v>Miringa</v>
      </c>
      <c r="CY715" s="4" t="str">
        <v>Miringa</v>
      </c>
      <c r="CZ715" s="4" t="str">
        <v>Miringa</v>
      </c>
      <c r="DA715" s="4" t="str">
        <v>Miringa</v>
      </c>
      <c r="DB715" s="4" t="str">
        <v>Miringa</v>
      </c>
      <c r="DC715" s="4" t="str">
        <v>Miringa</v>
      </c>
      <c r="DD715" s="4" t="str">
        <v>Miringa</v>
      </c>
      <c r="DE715" s="4" t="str">
        <v>Miringa</v>
      </c>
      <c r="DF715" s="4" t="str">
        <v>Miringa</v>
      </c>
      <c r="DG715" s="4" t="str">
        <v>Miringa</v>
      </c>
      <c r="DH715" s="4" t="str">
        <v>Miringa</v>
      </c>
      <c r="DI715" s="4" t="str">
        <v>Miringa</v>
      </c>
      <c r="DJ715" s="4" t="str">
        <v>Miringa</v>
      </c>
      <c r="DK715" s="4" t="str">
        <v>Miringa</v>
      </c>
      <c r="DL715" s="4" t="str">
        <v>Miringa</v>
      </c>
      <c r="DM715" s="4" t="str">
        <v>Miringa</v>
      </c>
      <c r="DN715" s="4" t="str">
        <v>Miringa</v>
      </c>
      <c r="DO715" s="4" t="str">
        <v>Miringa</v>
      </c>
      <c r="DP715" s="4" t="str">
        <v>Miringa</v>
      </c>
    </row>
    <row r="716" spans="1:120" x14ac:dyDescent="0.35">
      <c r="A716" s="4">
        <v>7.5</v>
      </c>
      <c r="B716" s="4">
        <v>3.9</v>
      </c>
      <c r="C716" s="4" t="s">
        <v>251</v>
      </c>
      <c r="D716" s="4" t="s">
        <v>130</v>
      </c>
      <c r="E716" s="4" t="s">
        <v>896</v>
      </c>
      <c r="F716" s="4">
        <v>917</v>
      </c>
      <c r="G716" s="4" t="str">
        <f t="shared" si="11"/>
        <v>Nigeria-Oyo</v>
      </c>
      <c r="BA716" s="4" t="str">
        <v>Miringa.Azir</v>
      </c>
      <c r="BB716" s="4" t="str">
        <v>Miringa.Azir</v>
      </c>
      <c r="BC716" s="4" t="str">
        <v>Miringa.Azir</v>
      </c>
      <c r="BD716" s="4" t="str">
        <v>Miringa.Azir</v>
      </c>
      <c r="BE716" s="4" t="str">
        <v>Miringa.Azir</v>
      </c>
      <c r="BF716" s="4" t="str">
        <v>Miringa.Azir</v>
      </c>
      <c r="BG716" s="4" t="str">
        <v>Miringa.Azir</v>
      </c>
      <c r="BH716" s="4" t="str">
        <v>Miringa.Azir</v>
      </c>
      <c r="BI716" s="4" t="str">
        <v>Miringa.Azir</v>
      </c>
      <c r="BJ716" s="4" t="str">
        <v>Miringa.Azir</v>
      </c>
      <c r="BK716" s="4" t="str">
        <v>Miringa.Azir</v>
      </c>
      <c r="BL716" s="4" t="str">
        <v>Miringa.Azir</v>
      </c>
      <c r="BM716" s="4" t="str">
        <v>Miringa.Azir</v>
      </c>
      <c r="BN716" s="4" t="str">
        <v>Miringa.Azir</v>
      </c>
      <c r="BO716" s="4" t="str">
        <v>Miringa.Azir</v>
      </c>
      <c r="BP716" s="4" t="str">
        <v>Miringa.Azir</v>
      </c>
      <c r="BQ716" s="4" t="str">
        <v>Miringa.Azir</v>
      </c>
      <c r="BR716" s="4" t="str">
        <v>Miringa.Azir</v>
      </c>
      <c r="BS716" s="4" t="str">
        <v>Miringa.Azir</v>
      </c>
      <c r="BT716" s="4" t="str">
        <v>Miringa.Azir</v>
      </c>
      <c r="BU716" s="4" t="str">
        <v>Miringa.Azir</v>
      </c>
      <c r="BV716" s="4" t="str">
        <v>Miringa.Azir</v>
      </c>
      <c r="BW716" s="4" t="str">
        <v>Miringa.Azir</v>
      </c>
      <c r="BX716" s="4" t="str">
        <v>Miringa.Azir</v>
      </c>
      <c r="BY716" s="4" t="str">
        <v>Miringa.Azir</v>
      </c>
      <c r="BZ716" s="4" t="str">
        <v>Miringa.Azir</v>
      </c>
      <c r="CA716" s="4" t="str">
        <v>Miringa.Azir</v>
      </c>
      <c r="CB716" s="4" t="str">
        <v>Miringa.Azir</v>
      </c>
      <c r="CC716" s="4" t="str">
        <v>Miringa.Azir</v>
      </c>
      <c r="CD716" s="4" t="str">
        <v>Miringa.Azir</v>
      </c>
      <c r="CE716" s="4" t="str">
        <v>Miringa.Azir</v>
      </c>
      <c r="CF716" s="4" t="str">
        <v>Miringa.Azir</v>
      </c>
      <c r="CG716" s="4" t="str">
        <v>Miringa.Azir</v>
      </c>
      <c r="CH716" s="4" t="str">
        <v>Miringa.Azir</v>
      </c>
      <c r="CJ716" s="4" t="str">
        <v>Miringa.Azir</v>
      </c>
      <c r="CK716" s="4" t="str">
        <v>Miringa.Azir</v>
      </c>
      <c r="CL716" s="4" t="str">
        <v>Miringa.Azir</v>
      </c>
      <c r="CM716" s="4" t="str">
        <v>Miringa.Azir</v>
      </c>
      <c r="CN716" s="4" t="str">
        <v>Miringa.Azir</v>
      </c>
      <c r="CO716" s="4" t="str">
        <v>Miringa.Azir</v>
      </c>
      <c r="CP716" s="4" t="str">
        <v>Miringa.Azir</v>
      </c>
      <c r="CQ716" s="4" t="str">
        <v>Miringa.Azir</v>
      </c>
      <c r="CR716" s="4" t="str">
        <v>Miringa.Azir</v>
      </c>
      <c r="CS716" s="4" t="str">
        <v>Miringa.Azir</v>
      </c>
      <c r="CT716" s="4" t="str">
        <v>Miringa.Azir</v>
      </c>
      <c r="CU716" s="4" t="str">
        <v>Miringa.Azir</v>
      </c>
      <c r="CV716" s="4" t="str">
        <v>Miringa.Azir</v>
      </c>
      <c r="CW716" s="4" t="str">
        <v>Miringa.Azir</v>
      </c>
      <c r="CX716" s="4" t="str">
        <v>Miringa.Azir</v>
      </c>
      <c r="CY716" s="4" t="str">
        <v>Miringa.Azir</v>
      </c>
      <c r="CZ716" s="4" t="str">
        <v>Miringa.Azir</v>
      </c>
      <c r="DA716" s="4" t="str">
        <v>Miringa.Azir</v>
      </c>
      <c r="DB716" s="4" t="str">
        <v>Miringa.Azir</v>
      </c>
      <c r="DC716" s="4" t="str">
        <v>Miringa.Azir</v>
      </c>
      <c r="DD716" s="4" t="str">
        <v>Miringa.Azir</v>
      </c>
      <c r="DE716" s="4" t="str">
        <v>Miringa.Azir</v>
      </c>
      <c r="DF716" s="4" t="str">
        <v>Miringa.Azir</v>
      </c>
      <c r="DG716" s="4" t="str">
        <v>Miringa.Azir</v>
      </c>
      <c r="DH716" s="4" t="str">
        <v>Miringa.Azir</v>
      </c>
      <c r="DI716" s="4" t="str">
        <v>Miringa.Azir</v>
      </c>
      <c r="DJ716" s="4" t="str">
        <v>Miringa.Azir</v>
      </c>
      <c r="DK716" s="4" t="str">
        <v>Miringa.Azir</v>
      </c>
      <c r="DL716" s="4" t="str">
        <v>Miringa.Azir</v>
      </c>
      <c r="DM716" s="4" t="str">
        <v>Miringa.Azir</v>
      </c>
      <c r="DN716" s="4" t="str">
        <v>Miringa.Azir</v>
      </c>
      <c r="DO716" s="4" t="str">
        <v>Miringa.Azir</v>
      </c>
      <c r="DP716" s="4" t="str">
        <v>Miringa.Azir</v>
      </c>
    </row>
    <row r="717" spans="1:120" x14ac:dyDescent="0.35">
      <c r="A717" s="4">
        <v>7.8430600000000004</v>
      </c>
      <c r="B717" s="4">
        <v>3.9035000000000002</v>
      </c>
      <c r="C717" s="4" t="s">
        <v>251</v>
      </c>
      <c r="D717" s="4" t="s">
        <v>130</v>
      </c>
      <c r="E717" s="4" t="s">
        <v>896</v>
      </c>
      <c r="F717" s="4">
        <v>250</v>
      </c>
      <c r="G717" s="4" t="str">
        <f t="shared" si="11"/>
        <v>Nigeria-Oyo</v>
      </c>
      <c r="BA717" s="4" t="str">
        <v>Misamfu ARS</v>
      </c>
      <c r="BB717" s="4" t="str">
        <v>Misamfu ARS</v>
      </c>
      <c r="BC717" s="4" t="str">
        <v>Misamfu ARS</v>
      </c>
      <c r="BD717" s="4" t="str">
        <v>Misamfu ARS</v>
      </c>
      <c r="BE717" s="4" t="str">
        <v>Misamfu ARS</v>
      </c>
      <c r="BF717" s="4" t="str">
        <v>Misamfu ARS</v>
      </c>
      <c r="BG717" s="4" t="str">
        <v>Misamfu ARS</v>
      </c>
      <c r="BH717" s="4" t="str">
        <v>Misamfu ARS</v>
      </c>
      <c r="BI717" s="4" t="str">
        <v>Misamfu ARS</v>
      </c>
      <c r="BJ717" s="4" t="str">
        <v>Misamfu ARS</v>
      </c>
      <c r="BK717" s="4" t="str">
        <v>Misamfu ARS</v>
      </c>
      <c r="BL717" s="4" t="str">
        <v>Misamfu ARS</v>
      </c>
      <c r="BM717" s="4" t="str">
        <v>Misamfu ARS</v>
      </c>
      <c r="BN717" s="4" t="str">
        <v>Misamfu ARS</v>
      </c>
      <c r="BO717" s="4" t="str">
        <v>Misamfu ARS</v>
      </c>
      <c r="BP717" s="4" t="str">
        <v>Misamfu ARS</v>
      </c>
      <c r="BQ717" s="4" t="str">
        <v>Misamfu ARS</v>
      </c>
      <c r="BR717" s="4" t="str">
        <v>Misamfu ARS</v>
      </c>
      <c r="BS717" s="4" t="str">
        <v>Misamfu ARS</v>
      </c>
      <c r="BT717" s="4" t="str">
        <v>Misamfu ARS</v>
      </c>
      <c r="BU717" s="4" t="str">
        <v>Misamfu ARS</v>
      </c>
      <c r="BV717" s="4" t="str">
        <v>Misamfu ARS</v>
      </c>
      <c r="BW717" s="4" t="str">
        <v>Misamfu ARS</v>
      </c>
      <c r="BX717" s="4" t="str">
        <v>Misamfu ARS</v>
      </c>
      <c r="BY717" s="4" t="str">
        <v>Misamfu ARS</v>
      </c>
      <c r="BZ717" s="4" t="str">
        <v>Misamfu ARS</v>
      </c>
      <c r="CA717" s="4" t="str">
        <v>Misamfu ARS</v>
      </c>
      <c r="CB717" s="4" t="str">
        <v>Misamfu ARS</v>
      </c>
      <c r="CC717" s="4" t="str">
        <v>Misamfu ARS</v>
      </c>
      <c r="CD717" s="4" t="str">
        <v>Misamfu ARS</v>
      </c>
      <c r="CE717" s="4" t="str">
        <v>Misamfu ARS</v>
      </c>
      <c r="CF717" s="4" t="str">
        <v>Misamfu ARS</v>
      </c>
      <c r="CG717" s="4" t="str">
        <v>Misamfu ARS</v>
      </c>
      <c r="CH717" s="4" t="str">
        <v>Misamfu ARS</v>
      </c>
      <c r="CJ717" s="4" t="str">
        <v>Misamfu ARS</v>
      </c>
      <c r="CK717" s="4" t="str">
        <v>Misamfu ARS</v>
      </c>
      <c r="CL717" s="4" t="str">
        <v>Misamfu ARS</v>
      </c>
      <c r="CM717" s="4" t="str">
        <v>Misamfu ARS</v>
      </c>
      <c r="CN717" s="4" t="str">
        <v>Misamfu ARS</v>
      </c>
      <c r="CO717" s="4" t="str">
        <v>Misamfu ARS</v>
      </c>
      <c r="CP717" s="4" t="str">
        <v>Misamfu ARS</v>
      </c>
      <c r="CQ717" s="4" t="str">
        <v>Misamfu ARS</v>
      </c>
      <c r="CR717" s="4" t="str">
        <v>Misamfu ARS</v>
      </c>
      <c r="CS717" s="4" t="str">
        <v>Misamfu ARS</v>
      </c>
      <c r="CT717" s="4" t="str">
        <v>Misamfu ARS</v>
      </c>
      <c r="CU717" s="4" t="str">
        <v>Misamfu ARS</v>
      </c>
      <c r="CV717" s="4" t="str">
        <v>Misamfu ARS</v>
      </c>
      <c r="CW717" s="4" t="str">
        <v>Misamfu ARS</v>
      </c>
      <c r="CX717" s="4" t="str">
        <v>Misamfu ARS</v>
      </c>
      <c r="CY717" s="4" t="str">
        <v>Misamfu ARS</v>
      </c>
      <c r="CZ717" s="4" t="str">
        <v>Misamfu ARS</v>
      </c>
      <c r="DA717" s="4" t="str">
        <v>Misamfu ARS</v>
      </c>
      <c r="DB717" s="4" t="str">
        <v>Misamfu ARS</v>
      </c>
      <c r="DC717" s="4" t="str">
        <v>Misamfu ARS</v>
      </c>
      <c r="DD717" s="4" t="str">
        <v>Misamfu ARS</v>
      </c>
      <c r="DE717" s="4" t="str">
        <v>Misamfu ARS</v>
      </c>
      <c r="DF717" s="4" t="str">
        <v>Misamfu ARS</v>
      </c>
      <c r="DG717" s="4" t="str">
        <v>Misamfu ARS</v>
      </c>
      <c r="DH717" s="4" t="str">
        <v>Misamfu ARS</v>
      </c>
      <c r="DI717" s="4" t="str">
        <v>Misamfu ARS</v>
      </c>
      <c r="DJ717" s="4" t="str">
        <v>Misamfu ARS</v>
      </c>
      <c r="DK717" s="4" t="str">
        <v>Misamfu ARS</v>
      </c>
      <c r="DL717" s="4" t="str">
        <v>Misamfu ARS</v>
      </c>
      <c r="DM717" s="4" t="str">
        <v>Misamfu ARS</v>
      </c>
      <c r="DN717" s="4" t="str">
        <v>Misamfu ARS</v>
      </c>
      <c r="DO717" s="4" t="str">
        <v>Misamfu ARS</v>
      </c>
      <c r="DP717" s="4" t="str">
        <v>Misamfu ARS</v>
      </c>
    </row>
    <row r="718" spans="1:120" x14ac:dyDescent="0.35">
      <c r="A718" s="4">
        <v>7.6666699999999999</v>
      </c>
      <c r="B718" s="4">
        <v>5.5</v>
      </c>
      <c r="C718" s="4" t="s">
        <v>251</v>
      </c>
      <c r="D718" s="4" t="s">
        <v>130</v>
      </c>
      <c r="E718" s="4" t="s">
        <v>896</v>
      </c>
      <c r="F718" s="4">
        <v>4550</v>
      </c>
      <c r="G718" s="4" t="str">
        <f t="shared" si="11"/>
        <v>Nigeria-Oyo</v>
      </c>
      <c r="BA718" s="4" t="str">
        <v>Misamfu ARS (mufulira soil)</v>
      </c>
      <c r="BB718" s="4" t="str">
        <v>Misamfu ARS (mufulira soil)</v>
      </c>
      <c r="BC718" s="4" t="str">
        <v>Misamfu ARS (mufulira soil)</v>
      </c>
      <c r="BD718" s="4" t="str">
        <v>Misamfu ARS (mufulira soil)</v>
      </c>
      <c r="BE718" s="4" t="str">
        <v>Misamfu ARS (mufulira soil)</v>
      </c>
      <c r="BF718" s="4" t="str">
        <v>Misamfu ARS (mufulira soil)</v>
      </c>
      <c r="BG718" s="4" t="str">
        <v>Misamfu ARS (mufulira soil)</v>
      </c>
      <c r="BH718" s="4" t="str">
        <v>Misamfu ARS (mufulira soil)</v>
      </c>
      <c r="BI718" s="4" t="str">
        <v>Misamfu ARS (mufulira soil)</v>
      </c>
      <c r="BJ718" s="4" t="str">
        <v>Misamfu ARS (mufulira soil)</v>
      </c>
      <c r="BK718" s="4" t="str">
        <v>Misamfu ARS (mufulira soil)</v>
      </c>
      <c r="BL718" s="4" t="str">
        <v>Misamfu ARS (mufulira soil)</v>
      </c>
      <c r="BM718" s="4" t="str">
        <v>Misamfu ARS (mufulira soil)</v>
      </c>
      <c r="BN718" s="4" t="str">
        <v>Misamfu ARS (mufulira soil)</v>
      </c>
      <c r="BO718" s="4" t="str">
        <v>Misamfu ARS (mufulira soil)</v>
      </c>
      <c r="BP718" s="4" t="str">
        <v>Misamfu ARS (mufulira soil)</v>
      </c>
      <c r="BQ718" s="4" t="str">
        <v>Misamfu ARS (mufulira soil)</v>
      </c>
      <c r="BR718" s="4" t="str">
        <v>Misamfu ARS (mufulira soil)</v>
      </c>
      <c r="BS718" s="4" t="str">
        <v>Misamfu ARS (mufulira soil)</v>
      </c>
      <c r="BT718" s="4" t="str">
        <v>Misamfu ARS (mufulira soil)</v>
      </c>
      <c r="BU718" s="4" t="str">
        <v>Misamfu ARS (mufulira soil)</v>
      </c>
      <c r="BV718" s="4" t="str">
        <v>Misamfu ARS (mufulira soil)</v>
      </c>
      <c r="BW718" s="4" t="str">
        <v>Misamfu ARS (mufulira soil)</v>
      </c>
      <c r="BX718" s="4" t="str">
        <v>Misamfu ARS (mufulira soil)</v>
      </c>
      <c r="BY718" s="4" t="str">
        <v>Misamfu ARS (mufulira soil)</v>
      </c>
      <c r="BZ718" s="4" t="str">
        <v>Misamfu ARS (mufulira soil)</v>
      </c>
      <c r="CA718" s="4" t="str">
        <v>Misamfu ARS (mufulira soil)</v>
      </c>
      <c r="CB718" s="4" t="str">
        <v>Misamfu ARS (mufulira soil)</v>
      </c>
      <c r="CC718" s="4" t="str">
        <v>Misamfu ARS (mufulira soil)</v>
      </c>
      <c r="CD718" s="4" t="str">
        <v>Misamfu ARS (mufulira soil)</v>
      </c>
      <c r="CE718" s="4" t="str">
        <v>Misamfu ARS (mufulira soil)</v>
      </c>
      <c r="CF718" s="4" t="str">
        <v>Misamfu ARS (mufulira soil)</v>
      </c>
      <c r="CG718" s="4" t="str">
        <v>Misamfu ARS (mufulira soil)</v>
      </c>
      <c r="CH718" s="4" t="str">
        <v>Misamfu ARS (mufulira soil)</v>
      </c>
      <c r="CJ718" s="4" t="str">
        <v>Misamfu ARS (mufulira soil)</v>
      </c>
      <c r="CK718" s="4" t="str">
        <v>Misamfu ARS (mufulira soil)</v>
      </c>
      <c r="CL718" s="4" t="str">
        <v>Misamfu ARS (mufulira soil)</v>
      </c>
      <c r="CM718" s="4" t="str">
        <v>Misamfu ARS (mufulira soil)</v>
      </c>
      <c r="CN718" s="4" t="str">
        <v>Misamfu ARS (mufulira soil)</v>
      </c>
      <c r="CO718" s="4" t="str">
        <v>Misamfu ARS (mufulira soil)</v>
      </c>
      <c r="CP718" s="4" t="str">
        <v>Misamfu ARS (mufulira soil)</v>
      </c>
      <c r="CQ718" s="4" t="str">
        <v>Misamfu ARS (mufulira soil)</v>
      </c>
      <c r="CR718" s="4" t="str">
        <v>Misamfu ARS (mufulira soil)</v>
      </c>
      <c r="CS718" s="4" t="str">
        <v>Misamfu ARS (mufulira soil)</v>
      </c>
      <c r="CT718" s="4" t="str">
        <v>Misamfu ARS (mufulira soil)</v>
      </c>
      <c r="CU718" s="4" t="str">
        <v>Misamfu ARS (mufulira soil)</v>
      </c>
      <c r="CV718" s="4" t="str">
        <v>Misamfu ARS (mufulira soil)</v>
      </c>
      <c r="CW718" s="4" t="str">
        <v>Misamfu ARS (mufulira soil)</v>
      </c>
      <c r="CX718" s="4" t="str">
        <v>Misamfu ARS (mufulira soil)</v>
      </c>
      <c r="CY718" s="4" t="str">
        <v>Misamfu ARS (mufulira soil)</v>
      </c>
      <c r="CZ718" s="4" t="str">
        <v>Misamfu ARS (mufulira soil)</v>
      </c>
      <c r="DA718" s="4" t="str">
        <v>Misamfu ARS (mufulira soil)</v>
      </c>
      <c r="DB718" s="4" t="str">
        <v>Misamfu ARS (mufulira soil)</v>
      </c>
      <c r="DC718" s="4" t="str">
        <v>Misamfu ARS (mufulira soil)</v>
      </c>
      <c r="DD718" s="4" t="str">
        <v>Misamfu ARS (mufulira soil)</v>
      </c>
      <c r="DE718" s="4" t="str">
        <v>Misamfu ARS (mufulira soil)</v>
      </c>
      <c r="DF718" s="4" t="str">
        <v>Misamfu ARS (mufulira soil)</v>
      </c>
      <c r="DG718" s="4" t="str">
        <v>Misamfu ARS (mufulira soil)</v>
      </c>
      <c r="DH718" s="4" t="str">
        <v>Misamfu ARS (mufulira soil)</v>
      </c>
      <c r="DI718" s="4" t="str">
        <v>Misamfu ARS (mufulira soil)</v>
      </c>
      <c r="DJ718" s="4" t="str">
        <v>Misamfu ARS (mufulira soil)</v>
      </c>
      <c r="DK718" s="4" t="str">
        <v>Misamfu ARS (mufulira soil)</v>
      </c>
      <c r="DL718" s="4" t="str">
        <v>Misamfu ARS (mufulira soil)</v>
      </c>
      <c r="DM718" s="4" t="str">
        <v>Misamfu ARS (mufulira soil)</v>
      </c>
      <c r="DN718" s="4" t="str">
        <v>Misamfu ARS (mufulira soil)</v>
      </c>
      <c r="DO718" s="4" t="str">
        <v>Misamfu ARS (mufulira soil)</v>
      </c>
      <c r="DP718" s="4" t="str">
        <v>Misamfu ARS (mufulira soil)</v>
      </c>
    </row>
    <row r="719" spans="1:120" x14ac:dyDescent="0.35">
      <c r="A719" s="4">
        <v>7.6666699999999999</v>
      </c>
      <c r="B719" s="4">
        <v>4.5666700000000002</v>
      </c>
      <c r="C719" s="4" t="s">
        <v>251</v>
      </c>
      <c r="D719" s="4" t="s">
        <v>130</v>
      </c>
      <c r="E719" s="4" t="s">
        <v>896</v>
      </c>
      <c r="F719" s="4">
        <v>4550</v>
      </c>
      <c r="G719" s="4" t="str">
        <f t="shared" si="11"/>
        <v>Nigeria-Oyo</v>
      </c>
      <c r="BA719" s="4" t="str">
        <v>Mkundi</v>
      </c>
      <c r="BB719" s="4" t="str">
        <v>Mkundi</v>
      </c>
      <c r="BC719" s="4" t="str">
        <v>Mkundi</v>
      </c>
      <c r="BD719" s="4" t="str">
        <v>Mkundi</v>
      </c>
      <c r="BE719" s="4" t="str">
        <v>Mkundi</v>
      </c>
      <c r="BF719" s="4" t="str">
        <v>Mkundi</v>
      </c>
      <c r="BG719" s="4" t="str">
        <v>Mkundi</v>
      </c>
      <c r="BH719" s="4" t="str">
        <v>Mkundi</v>
      </c>
      <c r="BI719" s="4" t="str">
        <v>Mkundi</v>
      </c>
      <c r="BJ719" s="4" t="str">
        <v>Mkundi</v>
      </c>
      <c r="BK719" s="4" t="str">
        <v>Mkundi</v>
      </c>
      <c r="BL719" s="4" t="str">
        <v>Mkundi</v>
      </c>
      <c r="BM719" s="4" t="str">
        <v>Mkundi</v>
      </c>
      <c r="BN719" s="4" t="str">
        <v>Mkundi</v>
      </c>
      <c r="BO719" s="4" t="str">
        <v>Mkundi</v>
      </c>
      <c r="BP719" s="4" t="str">
        <v>Mkundi</v>
      </c>
      <c r="BQ719" s="4" t="str">
        <v>Mkundi</v>
      </c>
      <c r="BR719" s="4" t="str">
        <v>Mkundi</v>
      </c>
      <c r="BS719" s="4" t="str">
        <v>Mkundi</v>
      </c>
      <c r="BT719" s="4" t="str">
        <v>Mkundi</v>
      </c>
      <c r="BU719" s="4" t="str">
        <v>Mkundi</v>
      </c>
      <c r="BV719" s="4" t="str">
        <v>Mkundi</v>
      </c>
      <c r="BW719" s="4" t="str">
        <v>Mkundi</v>
      </c>
      <c r="BX719" s="4" t="str">
        <v>Mkundi</v>
      </c>
      <c r="BY719" s="4" t="str">
        <v>Mkundi</v>
      </c>
      <c r="BZ719" s="4" t="str">
        <v>Mkundi</v>
      </c>
      <c r="CA719" s="4" t="str">
        <v>Mkundi</v>
      </c>
      <c r="CB719" s="4" t="str">
        <v>Mkundi</v>
      </c>
      <c r="CC719" s="4" t="str">
        <v>Mkundi</v>
      </c>
      <c r="CD719" s="4" t="str">
        <v>Mkundi</v>
      </c>
      <c r="CE719" s="4" t="str">
        <v>Mkundi</v>
      </c>
      <c r="CF719" s="4" t="str">
        <v>Mkundi</v>
      </c>
      <c r="CG719" s="4" t="str">
        <v>Mkundi</v>
      </c>
      <c r="CH719" s="4" t="str">
        <v>Mkundi</v>
      </c>
      <c r="CJ719" s="4" t="str">
        <v>Mkundi</v>
      </c>
      <c r="CK719" s="4" t="str">
        <v>Mkundi</v>
      </c>
      <c r="CL719" s="4" t="str">
        <v>Mkundi</v>
      </c>
      <c r="CM719" s="4" t="str">
        <v>Mkundi</v>
      </c>
      <c r="CN719" s="4" t="str">
        <v>Mkundi</v>
      </c>
      <c r="CO719" s="4" t="str">
        <v>Mkundi</v>
      </c>
      <c r="CP719" s="4" t="str">
        <v>Mkundi</v>
      </c>
      <c r="CQ719" s="4" t="str">
        <v>Mkundi</v>
      </c>
      <c r="CR719" s="4" t="str">
        <v>Mkundi</v>
      </c>
      <c r="CS719" s="4" t="str">
        <v>Mkundi</v>
      </c>
      <c r="CT719" s="4" t="str">
        <v>Mkundi</v>
      </c>
      <c r="CU719" s="4" t="str">
        <v>Mkundi</v>
      </c>
      <c r="CV719" s="4" t="str">
        <v>Mkundi</v>
      </c>
      <c r="CW719" s="4" t="str">
        <v>Mkundi</v>
      </c>
      <c r="CX719" s="4" t="str">
        <v>Mkundi</v>
      </c>
      <c r="CY719" s="4" t="str">
        <v>Mkundi</v>
      </c>
      <c r="CZ719" s="4" t="str">
        <v>Mkundi</v>
      </c>
      <c r="DA719" s="4" t="str">
        <v>Mkundi</v>
      </c>
      <c r="DB719" s="4" t="str">
        <v>Mkundi</v>
      </c>
      <c r="DC719" s="4" t="str">
        <v>Mkundi</v>
      </c>
      <c r="DD719" s="4" t="str">
        <v>Mkundi</v>
      </c>
      <c r="DE719" s="4" t="str">
        <v>Mkundi</v>
      </c>
      <c r="DF719" s="4" t="str">
        <v>Mkundi</v>
      </c>
      <c r="DG719" s="4" t="str">
        <v>Mkundi</v>
      </c>
      <c r="DH719" s="4" t="str">
        <v>Mkundi</v>
      </c>
      <c r="DI719" s="4" t="str">
        <v>Mkundi</v>
      </c>
      <c r="DJ719" s="4" t="str">
        <v>Mkundi</v>
      </c>
      <c r="DK719" s="4" t="str">
        <v>Mkundi</v>
      </c>
      <c r="DL719" s="4" t="str">
        <v>Mkundi</v>
      </c>
      <c r="DM719" s="4" t="str">
        <v>Mkundi</v>
      </c>
      <c r="DN719" s="4" t="str">
        <v>Mkundi</v>
      </c>
      <c r="DO719" s="4" t="str">
        <v>Mkundi</v>
      </c>
      <c r="DP719" s="4" t="str">
        <v>Mkundi</v>
      </c>
    </row>
    <row r="720" spans="1:120" x14ac:dyDescent="0.35">
      <c r="A720" s="4">
        <v>4.8030999999999997</v>
      </c>
      <c r="B720" s="4">
        <v>6.9787999999999997</v>
      </c>
      <c r="C720" s="4" t="s">
        <v>251</v>
      </c>
      <c r="D720" s="4" t="s">
        <v>138</v>
      </c>
      <c r="E720" s="4" t="s">
        <v>897</v>
      </c>
      <c r="F720" s="4">
        <v>300</v>
      </c>
      <c r="G720" s="4" t="str">
        <f t="shared" si="11"/>
        <v>Nigeria-RSU Teaching &amp; Research Farm, Port Harcourt</v>
      </c>
      <c r="BA720" s="4" t="str">
        <v>Mkwaya</v>
      </c>
      <c r="BB720" s="4" t="str">
        <v>Mkwaya</v>
      </c>
      <c r="BC720" s="4" t="str">
        <v>Mkwaya</v>
      </c>
      <c r="BD720" s="4" t="str">
        <v>Mkwaya</v>
      </c>
      <c r="BE720" s="4" t="str">
        <v>Mkwaya</v>
      </c>
      <c r="BF720" s="4" t="str">
        <v>Mkwaya</v>
      </c>
      <c r="BG720" s="4" t="str">
        <v>Mkwaya</v>
      </c>
      <c r="BH720" s="4" t="str">
        <v>Mkwaya</v>
      </c>
      <c r="BI720" s="4" t="str">
        <v>Mkwaya</v>
      </c>
      <c r="BJ720" s="4" t="str">
        <v>Mkwaya</v>
      </c>
      <c r="BK720" s="4" t="str">
        <v>Mkwaya</v>
      </c>
      <c r="BL720" s="4" t="str">
        <v>Mkwaya</v>
      </c>
      <c r="BM720" s="4" t="str">
        <v>Mkwaya</v>
      </c>
      <c r="BN720" s="4" t="str">
        <v>Mkwaya</v>
      </c>
      <c r="BO720" s="4" t="str">
        <v>Mkwaya</v>
      </c>
      <c r="BP720" s="4" t="str">
        <v>Mkwaya</v>
      </c>
      <c r="BQ720" s="4" t="str">
        <v>Mkwaya</v>
      </c>
      <c r="BR720" s="4" t="str">
        <v>Mkwaya</v>
      </c>
      <c r="BS720" s="4" t="str">
        <v>Mkwaya</v>
      </c>
      <c r="BT720" s="4" t="str">
        <v>Mkwaya</v>
      </c>
      <c r="BU720" s="4" t="str">
        <v>Mkwaya</v>
      </c>
      <c r="BV720" s="4" t="str">
        <v>Mkwaya</v>
      </c>
      <c r="BW720" s="4" t="str">
        <v>Mkwaya</v>
      </c>
      <c r="BX720" s="4" t="str">
        <v>Mkwaya</v>
      </c>
      <c r="BY720" s="4" t="str">
        <v>Mkwaya</v>
      </c>
      <c r="BZ720" s="4" t="str">
        <v>Mkwaya</v>
      </c>
      <c r="CA720" s="4" t="str">
        <v>Mkwaya</v>
      </c>
      <c r="CB720" s="4" t="str">
        <v>Mkwaya</v>
      </c>
      <c r="CC720" s="4" t="str">
        <v>Mkwaya</v>
      </c>
      <c r="CD720" s="4" t="str">
        <v>Mkwaya</v>
      </c>
      <c r="CE720" s="4" t="str">
        <v>Mkwaya</v>
      </c>
      <c r="CF720" s="4" t="str">
        <v>Mkwaya</v>
      </c>
      <c r="CG720" s="4" t="str">
        <v>Mkwaya</v>
      </c>
      <c r="CH720" s="4" t="str">
        <v>Mkwaya</v>
      </c>
      <c r="CJ720" s="4" t="str">
        <v>Mkwaya</v>
      </c>
      <c r="CK720" s="4" t="str">
        <v>Mkwaya</v>
      </c>
      <c r="CL720" s="4" t="str">
        <v>Mkwaya</v>
      </c>
      <c r="CM720" s="4" t="str">
        <v>Mkwaya</v>
      </c>
      <c r="CN720" s="4" t="str">
        <v>Mkwaya</v>
      </c>
      <c r="CO720" s="4" t="str">
        <v>Mkwaya</v>
      </c>
      <c r="CP720" s="4" t="str">
        <v>Mkwaya</v>
      </c>
      <c r="CQ720" s="4" t="str">
        <v>Mkwaya</v>
      </c>
      <c r="CR720" s="4" t="str">
        <v>Mkwaya</v>
      </c>
      <c r="CS720" s="4" t="str">
        <v>Mkwaya</v>
      </c>
      <c r="CT720" s="4" t="str">
        <v>Mkwaya</v>
      </c>
      <c r="CU720" s="4" t="str">
        <v>Mkwaya</v>
      </c>
      <c r="CV720" s="4" t="str">
        <v>Mkwaya</v>
      </c>
      <c r="CW720" s="4" t="str">
        <v>Mkwaya</v>
      </c>
      <c r="CX720" s="4" t="str">
        <v>Mkwaya</v>
      </c>
      <c r="CY720" s="4" t="str">
        <v>Mkwaya</v>
      </c>
      <c r="CZ720" s="4" t="str">
        <v>Mkwaya</v>
      </c>
      <c r="DA720" s="4" t="str">
        <v>Mkwaya</v>
      </c>
      <c r="DB720" s="4" t="str">
        <v>Mkwaya</v>
      </c>
      <c r="DC720" s="4" t="str">
        <v>Mkwaya</v>
      </c>
      <c r="DD720" s="4" t="str">
        <v>Mkwaya</v>
      </c>
      <c r="DE720" s="4" t="str">
        <v>Mkwaya</v>
      </c>
      <c r="DF720" s="4" t="str">
        <v>Mkwaya</v>
      </c>
      <c r="DG720" s="4" t="str">
        <v>Mkwaya</v>
      </c>
      <c r="DH720" s="4" t="str">
        <v>Mkwaya</v>
      </c>
      <c r="DI720" s="4" t="str">
        <v>Mkwaya</v>
      </c>
      <c r="DJ720" s="4" t="str">
        <v>Mkwaya</v>
      </c>
      <c r="DK720" s="4" t="str">
        <v>Mkwaya</v>
      </c>
      <c r="DL720" s="4" t="str">
        <v>Mkwaya</v>
      </c>
      <c r="DM720" s="4" t="str">
        <v>Mkwaya</v>
      </c>
      <c r="DN720" s="4" t="str">
        <v>Mkwaya</v>
      </c>
      <c r="DO720" s="4" t="str">
        <v>Mkwaya</v>
      </c>
      <c r="DP720" s="4" t="str">
        <v>Mkwaya</v>
      </c>
    </row>
    <row r="721" spans="1:120" x14ac:dyDescent="0.35">
      <c r="A721" s="4">
        <v>4.8030999999999997</v>
      </c>
      <c r="B721" s="4">
        <v>6.9787999999999997</v>
      </c>
      <c r="C721" s="4" t="s">
        <v>251</v>
      </c>
      <c r="D721" s="4" t="s">
        <v>172</v>
      </c>
      <c r="E721" s="4" t="s">
        <v>897</v>
      </c>
      <c r="F721" s="4">
        <v>300</v>
      </c>
      <c r="G721" s="4" t="str">
        <f t="shared" si="11"/>
        <v>Nigeria-RSU Teaching &amp; Research Farm, Port Harcourt</v>
      </c>
      <c r="BA721" s="4" t="str">
        <v>MMUST Kakamega</v>
      </c>
      <c r="BB721" s="4" t="str">
        <v>MMUST Kakamega</v>
      </c>
      <c r="BC721" s="4" t="str">
        <v>MMUST Kakamega</v>
      </c>
      <c r="BD721" s="4" t="str">
        <v>MMUST Kakamega</v>
      </c>
      <c r="BE721" s="4" t="str">
        <v>MMUST Kakamega</v>
      </c>
      <c r="BF721" s="4" t="str">
        <v>MMUST Kakamega</v>
      </c>
      <c r="BG721" s="4" t="str">
        <v>MMUST Kakamega</v>
      </c>
      <c r="BH721" s="4" t="str">
        <v>MMUST Kakamega</v>
      </c>
      <c r="BI721" s="4" t="str">
        <v>MMUST Kakamega</v>
      </c>
      <c r="BJ721" s="4" t="str">
        <v>MMUST Kakamega</v>
      </c>
      <c r="BK721" s="4" t="str">
        <v>MMUST Kakamega</v>
      </c>
      <c r="BL721" s="4" t="str">
        <v>MMUST Kakamega</v>
      </c>
      <c r="BM721" s="4" t="str">
        <v>MMUST Kakamega</v>
      </c>
      <c r="BN721" s="4" t="str">
        <v>MMUST Kakamega</v>
      </c>
      <c r="BO721" s="4" t="str">
        <v>MMUST Kakamega</v>
      </c>
      <c r="BP721" s="4" t="str">
        <v>MMUST Kakamega</v>
      </c>
      <c r="BQ721" s="4" t="str">
        <v>MMUST Kakamega</v>
      </c>
      <c r="BR721" s="4" t="str">
        <v>MMUST Kakamega</v>
      </c>
      <c r="BS721" s="4" t="str">
        <v>MMUST Kakamega</v>
      </c>
      <c r="BT721" s="4" t="str">
        <v>MMUST Kakamega</v>
      </c>
      <c r="BU721" s="4" t="str">
        <v>MMUST Kakamega</v>
      </c>
      <c r="BV721" s="4" t="str">
        <v>MMUST Kakamega</v>
      </c>
      <c r="BW721" s="4" t="str">
        <v>MMUST Kakamega</v>
      </c>
      <c r="BX721" s="4" t="str">
        <v>MMUST Kakamega</v>
      </c>
      <c r="BY721" s="4" t="str">
        <v>MMUST Kakamega</v>
      </c>
      <c r="BZ721" s="4" t="str">
        <v>MMUST Kakamega</v>
      </c>
      <c r="CA721" s="4" t="str">
        <v>MMUST Kakamega</v>
      </c>
      <c r="CB721" s="4" t="str">
        <v>MMUST Kakamega</v>
      </c>
      <c r="CC721" s="4" t="str">
        <v>MMUST Kakamega</v>
      </c>
      <c r="CD721" s="4" t="str">
        <v>MMUST Kakamega</v>
      </c>
      <c r="CE721" s="4" t="str">
        <v>MMUST Kakamega</v>
      </c>
      <c r="CF721" s="4" t="str">
        <v>MMUST Kakamega</v>
      </c>
      <c r="CG721" s="4" t="str">
        <v>MMUST Kakamega</v>
      </c>
      <c r="CH721" s="4" t="str">
        <v>MMUST Kakamega</v>
      </c>
      <c r="CJ721" s="4" t="str">
        <v>MMUST Kakamega</v>
      </c>
      <c r="CK721" s="4" t="str">
        <v>MMUST Kakamega</v>
      </c>
      <c r="CL721" s="4" t="str">
        <v>MMUST Kakamega</v>
      </c>
      <c r="CM721" s="4" t="str">
        <v>MMUST Kakamega</v>
      </c>
      <c r="CN721" s="4" t="str">
        <v>MMUST Kakamega</v>
      </c>
      <c r="CO721" s="4" t="str">
        <v>MMUST Kakamega</v>
      </c>
      <c r="CP721" s="4" t="str">
        <v>MMUST Kakamega</v>
      </c>
      <c r="CQ721" s="4" t="str">
        <v>MMUST Kakamega</v>
      </c>
      <c r="CR721" s="4" t="str">
        <v>MMUST Kakamega</v>
      </c>
      <c r="CS721" s="4" t="str">
        <v>MMUST Kakamega</v>
      </c>
      <c r="CT721" s="4" t="str">
        <v>MMUST Kakamega</v>
      </c>
      <c r="CU721" s="4" t="str">
        <v>MMUST Kakamega</v>
      </c>
      <c r="CV721" s="4" t="str">
        <v>MMUST Kakamega</v>
      </c>
      <c r="CW721" s="4" t="str">
        <v>MMUST Kakamega</v>
      </c>
      <c r="CX721" s="4" t="str">
        <v>MMUST Kakamega</v>
      </c>
      <c r="CY721" s="4" t="str">
        <v>MMUST Kakamega</v>
      </c>
      <c r="CZ721" s="4" t="str">
        <v>MMUST Kakamega</v>
      </c>
      <c r="DA721" s="4" t="str">
        <v>MMUST Kakamega</v>
      </c>
      <c r="DB721" s="4" t="str">
        <v>MMUST Kakamega</v>
      </c>
      <c r="DC721" s="4" t="str">
        <v>MMUST Kakamega</v>
      </c>
      <c r="DD721" s="4" t="str">
        <v>MMUST Kakamega</v>
      </c>
      <c r="DE721" s="4" t="str">
        <v>MMUST Kakamega</v>
      </c>
      <c r="DF721" s="4" t="str">
        <v>MMUST Kakamega</v>
      </c>
      <c r="DG721" s="4" t="str">
        <v>MMUST Kakamega</v>
      </c>
      <c r="DH721" s="4" t="str">
        <v>MMUST Kakamega</v>
      </c>
      <c r="DI721" s="4" t="str">
        <v>MMUST Kakamega</v>
      </c>
      <c r="DJ721" s="4" t="str">
        <v>MMUST Kakamega</v>
      </c>
      <c r="DK721" s="4" t="str">
        <v>MMUST Kakamega</v>
      </c>
      <c r="DL721" s="4" t="str">
        <v>MMUST Kakamega</v>
      </c>
      <c r="DM721" s="4" t="str">
        <v>MMUST Kakamega</v>
      </c>
      <c r="DN721" s="4" t="str">
        <v>MMUST Kakamega</v>
      </c>
      <c r="DO721" s="4" t="str">
        <v>MMUST Kakamega</v>
      </c>
      <c r="DP721" s="4" t="str">
        <v>MMUST Kakamega</v>
      </c>
    </row>
    <row r="722" spans="1:120" x14ac:dyDescent="0.35">
      <c r="A722" s="4">
        <v>6.1539999999999999</v>
      </c>
      <c r="B722" s="4">
        <v>5.5910000000000002</v>
      </c>
      <c r="C722" s="4" t="s">
        <v>251</v>
      </c>
      <c r="D722" s="4" t="s">
        <v>138</v>
      </c>
      <c r="E722" s="4" t="s">
        <v>898</v>
      </c>
      <c r="F722" s="4">
        <v>2000</v>
      </c>
      <c r="G722" s="4" t="str">
        <f t="shared" si="11"/>
        <v>Nigeria-Rubber Research Institute,Iyanomo</v>
      </c>
      <c r="BA722" s="4" t="str">
        <v>Moi TTC, Uasin Gishu</v>
      </c>
      <c r="BB722" s="4" t="str">
        <v>Moi TTC, Uasin Gishu</v>
      </c>
      <c r="BC722" s="4" t="str">
        <v>Moi TTC, Uasin Gishu</v>
      </c>
      <c r="BD722" s="4" t="str">
        <v>Moi TTC, Uasin Gishu</v>
      </c>
      <c r="BE722" s="4" t="str">
        <v>Moi TTC, Uasin Gishu</v>
      </c>
      <c r="BF722" s="4" t="str">
        <v>Moi TTC, Uasin Gishu</v>
      </c>
      <c r="BG722" s="4" t="str">
        <v>Moi TTC, Uasin Gishu</v>
      </c>
      <c r="BH722" s="4" t="str">
        <v>Moi TTC, Uasin Gishu</v>
      </c>
      <c r="BI722" s="4" t="str">
        <v>Moi TTC, Uasin Gishu</v>
      </c>
      <c r="BJ722" s="4" t="str">
        <v>Moi TTC, Uasin Gishu</v>
      </c>
      <c r="BK722" s="4" t="str">
        <v>Moi TTC, Uasin Gishu</v>
      </c>
      <c r="BL722" s="4" t="str">
        <v>Moi TTC, Uasin Gishu</v>
      </c>
      <c r="BM722" s="4" t="str">
        <v>Moi TTC, Uasin Gishu</v>
      </c>
      <c r="BN722" s="4" t="str">
        <v>Moi TTC, Uasin Gishu</v>
      </c>
      <c r="BO722" s="4" t="str">
        <v>Moi TTC, Uasin Gishu</v>
      </c>
      <c r="BP722" s="4" t="str">
        <v>Moi TTC, Uasin Gishu</v>
      </c>
      <c r="BQ722" s="4" t="str">
        <v>Moi TTC, Uasin Gishu</v>
      </c>
      <c r="BR722" s="4" t="str">
        <v>Moi TTC, Uasin Gishu</v>
      </c>
      <c r="BS722" s="4" t="str">
        <v>Moi TTC, Uasin Gishu</v>
      </c>
      <c r="BT722" s="4" t="str">
        <v>Moi TTC, Uasin Gishu</v>
      </c>
      <c r="BU722" s="4" t="str">
        <v>Moi TTC, Uasin Gishu</v>
      </c>
      <c r="BV722" s="4" t="str">
        <v>Moi TTC, Uasin Gishu</v>
      </c>
      <c r="BW722" s="4" t="str">
        <v>Moi TTC, Uasin Gishu</v>
      </c>
      <c r="BX722" s="4" t="str">
        <v>Moi TTC, Uasin Gishu</v>
      </c>
      <c r="BY722" s="4" t="str">
        <v>Moi TTC, Uasin Gishu</v>
      </c>
      <c r="BZ722" s="4" t="str">
        <v>Moi TTC, Uasin Gishu</v>
      </c>
      <c r="CA722" s="4" t="str">
        <v>Moi TTC, Uasin Gishu</v>
      </c>
      <c r="CB722" s="4" t="str">
        <v>Moi TTC, Uasin Gishu</v>
      </c>
      <c r="CC722" s="4" t="str">
        <v>Moi TTC, Uasin Gishu</v>
      </c>
      <c r="CD722" s="4" t="str">
        <v>Moi TTC, Uasin Gishu</v>
      </c>
      <c r="CE722" s="4" t="str">
        <v>Moi TTC, Uasin Gishu</v>
      </c>
      <c r="CF722" s="4" t="str">
        <v>Moi TTC, Uasin Gishu</v>
      </c>
      <c r="CG722" s="4" t="str">
        <v>Moi TTC, Uasin Gishu</v>
      </c>
      <c r="CH722" s="4" t="str">
        <v>Moi TTC, Uasin Gishu</v>
      </c>
      <c r="CJ722" s="4" t="str">
        <v>Moi TTC, Uasin Gishu</v>
      </c>
      <c r="CK722" s="4" t="str">
        <v>Moi TTC, Uasin Gishu</v>
      </c>
      <c r="CL722" s="4" t="str">
        <v>Moi TTC, Uasin Gishu</v>
      </c>
      <c r="CM722" s="4" t="str">
        <v>Moi TTC, Uasin Gishu</v>
      </c>
      <c r="CN722" s="4" t="str">
        <v>Moi TTC, Uasin Gishu</v>
      </c>
      <c r="CO722" s="4" t="str">
        <v>Moi TTC, Uasin Gishu</v>
      </c>
      <c r="CP722" s="4" t="str">
        <v>Moi TTC, Uasin Gishu</v>
      </c>
      <c r="CQ722" s="4" t="str">
        <v>Moi TTC, Uasin Gishu</v>
      </c>
      <c r="CR722" s="4" t="str">
        <v>Moi TTC, Uasin Gishu</v>
      </c>
      <c r="CS722" s="4" t="str">
        <v>Moi TTC, Uasin Gishu</v>
      </c>
      <c r="CT722" s="4" t="str">
        <v>Moi TTC, Uasin Gishu</v>
      </c>
      <c r="CU722" s="4" t="str">
        <v>Moi TTC, Uasin Gishu</v>
      </c>
      <c r="CV722" s="4" t="str">
        <v>Moi TTC, Uasin Gishu</v>
      </c>
      <c r="CW722" s="4" t="str">
        <v>Moi TTC, Uasin Gishu</v>
      </c>
      <c r="CX722" s="4" t="str">
        <v>Moi TTC, Uasin Gishu</v>
      </c>
      <c r="CY722" s="4" t="str">
        <v>Moi TTC, Uasin Gishu</v>
      </c>
      <c r="CZ722" s="4" t="str">
        <v>Moi TTC, Uasin Gishu</v>
      </c>
      <c r="DA722" s="4" t="str">
        <v>Moi TTC, Uasin Gishu</v>
      </c>
      <c r="DB722" s="4" t="str">
        <v>Moi TTC, Uasin Gishu</v>
      </c>
      <c r="DC722" s="4" t="str">
        <v>Moi TTC, Uasin Gishu</v>
      </c>
      <c r="DD722" s="4" t="str">
        <v>Moi TTC, Uasin Gishu</v>
      </c>
      <c r="DE722" s="4" t="str">
        <v>Moi TTC, Uasin Gishu</v>
      </c>
      <c r="DF722" s="4" t="str">
        <v>Moi TTC, Uasin Gishu</v>
      </c>
      <c r="DG722" s="4" t="str">
        <v>Moi TTC, Uasin Gishu</v>
      </c>
      <c r="DH722" s="4" t="str">
        <v>Moi TTC, Uasin Gishu</v>
      </c>
      <c r="DI722" s="4" t="str">
        <v>Moi TTC, Uasin Gishu</v>
      </c>
      <c r="DJ722" s="4" t="str">
        <v>Moi TTC, Uasin Gishu</v>
      </c>
      <c r="DK722" s="4" t="str">
        <v>Moi TTC, Uasin Gishu</v>
      </c>
      <c r="DL722" s="4" t="str">
        <v>Moi TTC, Uasin Gishu</v>
      </c>
      <c r="DM722" s="4" t="str">
        <v>Moi TTC, Uasin Gishu</v>
      </c>
      <c r="DN722" s="4" t="str">
        <v>Moi TTC, Uasin Gishu</v>
      </c>
      <c r="DO722" s="4" t="str">
        <v>Moi TTC, Uasin Gishu</v>
      </c>
      <c r="DP722" s="4" t="str">
        <v>Moi TTC, Uasin Gishu</v>
      </c>
    </row>
    <row r="723" spans="1:120" x14ac:dyDescent="0.35">
      <c r="A723" s="4">
        <v>7.2290000000000001</v>
      </c>
      <c r="B723" s="4">
        <v>5.5549999999999997</v>
      </c>
      <c r="C723" s="4" t="s">
        <v>251</v>
      </c>
      <c r="D723" s="4" t="s">
        <v>138</v>
      </c>
      <c r="E723" s="4" t="s">
        <v>899</v>
      </c>
      <c r="F723" s="4">
        <v>600</v>
      </c>
      <c r="G723" s="4" t="str">
        <f t="shared" si="11"/>
        <v>Nigeria-Rufus Giwa Polytechnic Teaching and Research Farm, Owo</v>
      </c>
      <c r="BA723" s="4" t="str">
        <v>Moi University Farm</v>
      </c>
      <c r="BB723" s="4" t="str">
        <v>Moi University Farm</v>
      </c>
      <c r="BC723" s="4" t="str">
        <v>Moi University Farm</v>
      </c>
      <c r="BD723" s="4" t="str">
        <v>Moi University Farm</v>
      </c>
      <c r="BE723" s="4" t="str">
        <v>Moi University Farm</v>
      </c>
      <c r="BF723" s="4" t="str">
        <v>Moi University Farm</v>
      </c>
      <c r="BG723" s="4" t="str">
        <v>Moi University Farm</v>
      </c>
      <c r="BH723" s="4" t="str">
        <v>Moi University Farm</v>
      </c>
      <c r="BI723" s="4" t="str">
        <v>Moi University Farm</v>
      </c>
      <c r="BJ723" s="4" t="str">
        <v>Moi University Farm</v>
      </c>
      <c r="BK723" s="4" t="str">
        <v>Moi University Farm</v>
      </c>
      <c r="BL723" s="4" t="str">
        <v>Moi University Farm</v>
      </c>
      <c r="BM723" s="4" t="str">
        <v>Moi University Farm</v>
      </c>
      <c r="BN723" s="4" t="str">
        <v>Moi University Farm</v>
      </c>
      <c r="BO723" s="4" t="str">
        <v>Moi University Farm</v>
      </c>
      <c r="BP723" s="4" t="str">
        <v>Moi University Farm</v>
      </c>
      <c r="BQ723" s="4" t="str">
        <v>Moi University Farm</v>
      </c>
      <c r="BR723" s="4" t="str">
        <v>Moi University Farm</v>
      </c>
      <c r="BS723" s="4" t="str">
        <v>Moi University Farm</v>
      </c>
      <c r="BT723" s="4" t="str">
        <v>Moi University Farm</v>
      </c>
      <c r="BU723" s="4" t="str">
        <v>Moi University Farm</v>
      </c>
      <c r="BV723" s="4" t="str">
        <v>Moi University Farm</v>
      </c>
      <c r="BW723" s="4" t="str">
        <v>Moi University Farm</v>
      </c>
      <c r="BX723" s="4" t="str">
        <v>Moi University Farm</v>
      </c>
      <c r="BY723" s="4" t="str">
        <v>Moi University Farm</v>
      </c>
      <c r="BZ723" s="4" t="str">
        <v>Moi University Farm</v>
      </c>
      <c r="CA723" s="4" t="str">
        <v>Moi University Farm</v>
      </c>
      <c r="CB723" s="4" t="str">
        <v>Moi University Farm</v>
      </c>
      <c r="CC723" s="4" t="str">
        <v>Moi University Farm</v>
      </c>
      <c r="CD723" s="4" t="str">
        <v>Moi University Farm</v>
      </c>
      <c r="CE723" s="4" t="str">
        <v>Moi University Farm</v>
      </c>
      <c r="CF723" s="4" t="str">
        <v>Moi University Farm</v>
      </c>
      <c r="CG723" s="4" t="str">
        <v>Moi University Farm</v>
      </c>
      <c r="CH723" s="4" t="str">
        <v>Moi University Farm</v>
      </c>
      <c r="CJ723" s="4" t="str">
        <v>Moi University Farm</v>
      </c>
      <c r="CK723" s="4" t="str">
        <v>Moi University Farm</v>
      </c>
      <c r="CL723" s="4" t="str">
        <v>Moi University Farm</v>
      </c>
      <c r="CM723" s="4" t="str">
        <v>Moi University Farm</v>
      </c>
      <c r="CN723" s="4" t="str">
        <v>Moi University Farm</v>
      </c>
      <c r="CO723" s="4" t="str">
        <v>Moi University Farm</v>
      </c>
      <c r="CP723" s="4" t="str">
        <v>Moi University Farm</v>
      </c>
      <c r="CQ723" s="4" t="str">
        <v>Moi University Farm</v>
      </c>
      <c r="CR723" s="4" t="str">
        <v>Moi University Farm</v>
      </c>
      <c r="CS723" s="4" t="str">
        <v>Moi University Farm</v>
      </c>
      <c r="CT723" s="4" t="str">
        <v>Moi University Farm</v>
      </c>
      <c r="CU723" s="4" t="str">
        <v>Moi University Farm</v>
      </c>
      <c r="CV723" s="4" t="str">
        <v>Moi University Farm</v>
      </c>
      <c r="CW723" s="4" t="str">
        <v>Moi University Farm</v>
      </c>
      <c r="CX723" s="4" t="str">
        <v>Moi University Farm</v>
      </c>
      <c r="CY723" s="4" t="str">
        <v>Moi University Farm</v>
      </c>
      <c r="CZ723" s="4" t="str">
        <v>Moi University Farm</v>
      </c>
      <c r="DA723" s="4" t="str">
        <v>Moi University Farm</v>
      </c>
      <c r="DB723" s="4" t="str">
        <v>Moi University Farm</v>
      </c>
      <c r="DC723" s="4" t="str">
        <v>Moi University Farm</v>
      </c>
      <c r="DD723" s="4" t="str">
        <v>Moi University Farm</v>
      </c>
      <c r="DE723" s="4" t="str">
        <v>Moi University Farm</v>
      </c>
      <c r="DF723" s="4" t="str">
        <v>Moi University Farm</v>
      </c>
      <c r="DG723" s="4" t="str">
        <v>Moi University Farm</v>
      </c>
      <c r="DH723" s="4" t="str">
        <v>Moi University Farm</v>
      </c>
      <c r="DI723" s="4" t="str">
        <v>Moi University Farm</v>
      </c>
      <c r="DJ723" s="4" t="str">
        <v>Moi University Farm</v>
      </c>
      <c r="DK723" s="4" t="str">
        <v>Moi University Farm</v>
      </c>
      <c r="DL723" s="4" t="str">
        <v>Moi University Farm</v>
      </c>
      <c r="DM723" s="4" t="str">
        <v>Moi University Farm</v>
      </c>
      <c r="DN723" s="4" t="str">
        <v>Moi University Farm</v>
      </c>
      <c r="DO723" s="4" t="str">
        <v>Moi University Farm</v>
      </c>
      <c r="DP723" s="4" t="str">
        <v>Moi University Farm</v>
      </c>
    </row>
    <row r="724" spans="1:120" x14ac:dyDescent="0.35">
      <c r="A724" s="4">
        <v>10.595330000000001</v>
      </c>
      <c r="B724" s="4">
        <v>12.167999999999999</v>
      </c>
      <c r="C724" s="4" t="s">
        <v>251</v>
      </c>
      <c r="D724" s="4" t="s">
        <v>130</v>
      </c>
      <c r="E724" s="4" t="s">
        <v>900</v>
      </c>
      <c r="F724" s="4">
        <v>917</v>
      </c>
      <c r="G724" s="4" t="str">
        <f t="shared" si="11"/>
        <v>Nigeria-Sabon-Gari</v>
      </c>
      <c r="BA724" s="4" t="str">
        <v>Mokwa</v>
      </c>
      <c r="BB724" s="4" t="str">
        <v>Mokwa</v>
      </c>
      <c r="BC724" s="4" t="str">
        <v>Mokwa</v>
      </c>
      <c r="BD724" s="4" t="str">
        <v>Mokwa</v>
      </c>
      <c r="BE724" s="4" t="str">
        <v>Mokwa</v>
      </c>
      <c r="BF724" s="4" t="str">
        <v>Mokwa</v>
      </c>
      <c r="BG724" s="4" t="str">
        <v>Mokwa</v>
      </c>
      <c r="BH724" s="4" t="str">
        <v>Mokwa</v>
      </c>
      <c r="BI724" s="4" t="str">
        <v>Mokwa</v>
      </c>
      <c r="BJ724" s="4" t="str">
        <v>Mokwa</v>
      </c>
      <c r="BK724" s="4" t="str">
        <v>Mokwa</v>
      </c>
      <c r="BL724" s="4" t="str">
        <v>Mokwa</v>
      </c>
      <c r="BM724" s="4" t="str">
        <v>Mokwa</v>
      </c>
      <c r="BN724" s="4" t="str">
        <v>Mokwa</v>
      </c>
      <c r="BO724" s="4" t="str">
        <v>Mokwa</v>
      </c>
      <c r="BP724" s="4" t="str">
        <v>Mokwa</v>
      </c>
      <c r="BQ724" s="4" t="str">
        <v>Mokwa</v>
      </c>
      <c r="BR724" s="4" t="str">
        <v>Mokwa</v>
      </c>
      <c r="BS724" s="4" t="str">
        <v>Mokwa</v>
      </c>
      <c r="BT724" s="4" t="str">
        <v>Mokwa</v>
      </c>
      <c r="BU724" s="4" t="str">
        <v>Mokwa</v>
      </c>
      <c r="BV724" s="4" t="str">
        <v>Mokwa</v>
      </c>
      <c r="BW724" s="4" t="str">
        <v>Mokwa</v>
      </c>
      <c r="BX724" s="4" t="str">
        <v>Mokwa</v>
      </c>
      <c r="BY724" s="4" t="str">
        <v>Mokwa</v>
      </c>
      <c r="BZ724" s="4" t="str">
        <v>Mokwa</v>
      </c>
      <c r="CA724" s="4" t="str">
        <v>Mokwa</v>
      </c>
      <c r="CB724" s="4" t="str">
        <v>Mokwa</v>
      </c>
      <c r="CC724" s="4" t="str">
        <v>Mokwa</v>
      </c>
      <c r="CD724" s="4" t="str">
        <v>Mokwa</v>
      </c>
      <c r="CE724" s="4" t="str">
        <v>Mokwa</v>
      </c>
      <c r="CF724" s="4" t="str">
        <v>Mokwa</v>
      </c>
      <c r="CG724" s="4" t="str">
        <v>Mokwa</v>
      </c>
      <c r="CH724" s="4" t="str">
        <v>Mokwa</v>
      </c>
      <c r="CJ724" s="4" t="str">
        <v>Mokwa</v>
      </c>
      <c r="CK724" s="4" t="str">
        <v>Mokwa</v>
      </c>
      <c r="CL724" s="4" t="str">
        <v>Mokwa</v>
      </c>
      <c r="CM724" s="4" t="str">
        <v>Mokwa</v>
      </c>
      <c r="CN724" s="4" t="str">
        <v>Mokwa</v>
      </c>
      <c r="CO724" s="4" t="str">
        <v>Mokwa</v>
      </c>
      <c r="CP724" s="4" t="str">
        <v>Mokwa</v>
      </c>
      <c r="CQ724" s="4" t="str">
        <v>Mokwa</v>
      </c>
      <c r="CR724" s="4" t="str">
        <v>Mokwa</v>
      </c>
      <c r="CS724" s="4" t="str">
        <v>Mokwa</v>
      </c>
      <c r="CT724" s="4" t="str">
        <v>Mokwa</v>
      </c>
      <c r="CU724" s="4" t="str">
        <v>Mokwa</v>
      </c>
      <c r="CV724" s="4" t="str">
        <v>Mokwa</v>
      </c>
      <c r="CW724" s="4" t="str">
        <v>Mokwa</v>
      </c>
      <c r="CX724" s="4" t="str">
        <v>Mokwa</v>
      </c>
      <c r="CY724" s="4" t="str">
        <v>Mokwa</v>
      </c>
      <c r="CZ724" s="4" t="str">
        <v>Mokwa</v>
      </c>
      <c r="DA724" s="4" t="str">
        <v>Mokwa</v>
      </c>
      <c r="DB724" s="4" t="str">
        <v>Mokwa</v>
      </c>
      <c r="DC724" s="4" t="str">
        <v>Mokwa</v>
      </c>
      <c r="DD724" s="4" t="str">
        <v>Mokwa</v>
      </c>
      <c r="DE724" s="4" t="str">
        <v>Mokwa</v>
      </c>
      <c r="DF724" s="4" t="str">
        <v>Mokwa</v>
      </c>
      <c r="DG724" s="4" t="str">
        <v>Mokwa</v>
      </c>
      <c r="DH724" s="4" t="str">
        <v>Mokwa</v>
      </c>
      <c r="DI724" s="4" t="str">
        <v>Mokwa</v>
      </c>
      <c r="DJ724" s="4" t="str">
        <v>Mokwa</v>
      </c>
      <c r="DK724" s="4" t="str">
        <v>Mokwa</v>
      </c>
      <c r="DL724" s="4" t="str">
        <v>Mokwa</v>
      </c>
      <c r="DM724" s="4" t="str">
        <v>Mokwa</v>
      </c>
      <c r="DN724" s="4" t="str">
        <v>Mokwa</v>
      </c>
      <c r="DO724" s="4" t="str">
        <v>Mokwa</v>
      </c>
      <c r="DP724" s="4" t="str">
        <v>Mokwa</v>
      </c>
    </row>
    <row r="725" spans="1:120" x14ac:dyDescent="0.35">
      <c r="A725" s="4">
        <v>10.80667</v>
      </c>
      <c r="B725" s="4">
        <v>12.46467</v>
      </c>
      <c r="C725" s="4" t="s">
        <v>251</v>
      </c>
      <c r="D725" s="4" t="s">
        <v>130</v>
      </c>
      <c r="E725" s="4" t="s">
        <v>900</v>
      </c>
      <c r="F725" s="4">
        <v>917</v>
      </c>
      <c r="G725" s="4" t="str">
        <f t="shared" si="11"/>
        <v>Nigeria-Sabon-Gari</v>
      </c>
      <c r="BA725" s="4" t="str">
        <v>Moloko-Ashipa</v>
      </c>
      <c r="BB725" s="4" t="str">
        <v>Moloko-Ashipa</v>
      </c>
      <c r="BC725" s="4" t="str">
        <v>Moloko-Ashipa</v>
      </c>
      <c r="BD725" s="4" t="str">
        <v>Moloko-Ashipa</v>
      </c>
      <c r="BE725" s="4" t="str">
        <v>Moloko-Ashipa</v>
      </c>
      <c r="BF725" s="4" t="str">
        <v>Moloko-Ashipa</v>
      </c>
      <c r="BG725" s="4" t="str">
        <v>Moloko-Ashipa</v>
      </c>
      <c r="BH725" s="4" t="str">
        <v>Moloko-Ashipa</v>
      </c>
      <c r="BI725" s="4" t="str">
        <v>Moloko-Ashipa</v>
      </c>
      <c r="BJ725" s="4" t="str">
        <v>Moloko-Ashipa</v>
      </c>
      <c r="BK725" s="4" t="str">
        <v>Moloko-Ashipa</v>
      </c>
      <c r="BL725" s="4" t="str">
        <v>Moloko-Ashipa</v>
      </c>
      <c r="BM725" s="4" t="str">
        <v>Moloko-Ashipa</v>
      </c>
      <c r="BN725" s="4" t="str">
        <v>Moloko-Ashipa</v>
      </c>
      <c r="BO725" s="4" t="str">
        <v>Moloko-Ashipa</v>
      </c>
      <c r="BP725" s="4" t="str">
        <v>Moloko-Ashipa</v>
      </c>
      <c r="BQ725" s="4" t="str">
        <v>Moloko-Ashipa</v>
      </c>
      <c r="BR725" s="4" t="str">
        <v>Moloko-Ashipa</v>
      </c>
      <c r="BS725" s="4" t="str">
        <v>Moloko-Ashipa</v>
      </c>
      <c r="BT725" s="4" t="str">
        <v>Moloko-Ashipa</v>
      </c>
      <c r="BU725" s="4" t="str">
        <v>Moloko-Ashipa</v>
      </c>
      <c r="BV725" s="4" t="str">
        <v>Moloko-Ashipa</v>
      </c>
      <c r="BW725" s="4" t="str">
        <v>Moloko-Ashipa</v>
      </c>
      <c r="BX725" s="4" t="str">
        <v>Moloko-Ashipa</v>
      </c>
      <c r="BY725" s="4" t="str">
        <v>Moloko-Ashipa</v>
      </c>
      <c r="BZ725" s="4" t="str">
        <v>Moloko-Ashipa</v>
      </c>
      <c r="CA725" s="4" t="str">
        <v>Moloko-Ashipa</v>
      </c>
      <c r="CB725" s="4" t="str">
        <v>Moloko-Ashipa</v>
      </c>
      <c r="CC725" s="4" t="str">
        <v>Moloko-Ashipa</v>
      </c>
      <c r="CD725" s="4" t="str">
        <v>Moloko-Ashipa</v>
      </c>
      <c r="CE725" s="4" t="str">
        <v>Moloko-Ashipa</v>
      </c>
      <c r="CF725" s="4" t="str">
        <v>Moloko-Ashipa</v>
      </c>
      <c r="CG725" s="4" t="str">
        <v>Moloko-Ashipa</v>
      </c>
      <c r="CH725" s="4" t="str">
        <v>Moloko-Ashipa</v>
      </c>
      <c r="CJ725" s="4" t="str">
        <v>Moloko-Ashipa</v>
      </c>
      <c r="CK725" s="4" t="str">
        <v>Moloko-Ashipa</v>
      </c>
      <c r="CL725" s="4" t="str">
        <v>Moloko-Ashipa</v>
      </c>
      <c r="CM725" s="4" t="str">
        <v>Moloko-Ashipa</v>
      </c>
      <c r="CN725" s="4" t="str">
        <v>Moloko-Ashipa</v>
      </c>
      <c r="CO725" s="4" t="str">
        <v>Moloko-Ashipa</v>
      </c>
      <c r="CP725" s="4" t="str">
        <v>Moloko-Ashipa</v>
      </c>
      <c r="CQ725" s="4" t="str">
        <v>Moloko-Ashipa</v>
      </c>
      <c r="CR725" s="4" t="str">
        <v>Moloko-Ashipa</v>
      </c>
      <c r="CS725" s="4" t="str">
        <v>Moloko-Ashipa</v>
      </c>
      <c r="CT725" s="4" t="str">
        <v>Moloko-Ashipa</v>
      </c>
      <c r="CU725" s="4" t="str">
        <v>Moloko-Ashipa</v>
      </c>
      <c r="CV725" s="4" t="str">
        <v>Moloko-Ashipa</v>
      </c>
      <c r="CW725" s="4" t="str">
        <v>Moloko-Ashipa</v>
      </c>
      <c r="CX725" s="4" t="str">
        <v>Moloko-Ashipa</v>
      </c>
      <c r="CY725" s="4" t="str">
        <v>Moloko-Ashipa</v>
      </c>
      <c r="CZ725" s="4" t="str">
        <v>Moloko-Ashipa</v>
      </c>
      <c r="DA725" s="4" t="str">
        <v>Moloko-Ashipa</v>
      </c>
      <c r="DB725" s="4" t="str">
        <v>Moloko-Ashipa</v>
      </c>
      <c r="DC725" s="4" t="str">
        <v>Moloko-Ashipa</v>
      </c>
      <c r="DD725" s="4" t="str">
        <v>Moloko-Ashipa</v>
      </c>
      <c r="DE725" s="4" t="str">
        <v>Moloko-Ashipa</v>
      </c>
      <c r="DF725" s="4" t="str">
        <v>Moloko-Ashipa</v>
      </c>
      <c r="DG725" s="4" t="str">
        <v>Moloko-Ashipa</v>
      </c>
      <c r="DH725" s="4" t="str">
        <v>Moloko-Ashipa</v>
      </c>
      <c r="DI725" s="4" t="str">
        <v>Moloko-Ashipa</v>
      </c>
      <c r="DJ725" s="4" t="str">
        <v>Moloko-Ashipa</v>
      </c>
      <c r="DK725" s="4" t="str">
        <v>Moloko-Ashipa</v>
      </c>
      <c r="DL725" s="4" t="str">
        <v>Moloko-Ashipa</v>
      </c>
      <c r="DM725" s="4" t="str">
        <v>Moloko-Ashipa</v>
      </c>
      <c r="DN725" s="4" t="str">
        <v>Moloko-Ashipa</v>
      </c>
      <c r="DO725" s="4" t="str">
        <v>Moloko-Ashipa</v>
      </c>
      <c r="DP725" s="4" t="str">
        <v>Moloko-Ashipa</v>
      </c>
    </row>
    <row r="726" spans="1:120" x14ac:dyDescent="0.35">
      <c r="A726" s="4">
        <v>11</v>
      </c>
      <c r="B726" s="4">
        <v>7.7</v>
      </c>
      <c r="C726" s="4" t="s">
        <v>251</v>
      </c>
      <c r="D726" s="4" t="s">
        <v>138</v>
      </c>
      <c r="E726" s="4" t="s">
        <v>901</v>
      </c>
      <c r="F726" s="4">
        <v>5500</v>
      </c>
      <c r="G726" s="4" t="str">
        <f t="shared" si="11"/>
        <v>Nigeria-Samaru</v>
      </c>
      <c r="BA726" s="4" t="str">
        <v>Monze FTC</v>
      </c>
      <c r="BB726" s="4" t="str">
        <v>Monze FTC</v>
      </c>
      <c r="BC726" s="4" t="str">
        <v>Monze FTC</v>
      </c>
      <c r="BD726" s="4" t="str">
        <v>Monze FTC</v>
      </c>
      <c r="BE726" s="4" t="str">
        <v>Monze FTC</v>
      </c>
      <c r="BF726" s="4" t="str">
        <v>Monze FTC</v>
      </c>
      <c r="BG726" s="4" t="str">
        <v>Monze FTC</v>
      </c>
      <c r="BH726" s="4" t="str">
        <v>Monze FTC</v>
      </c>
      <c r="BI726" s="4" t="str">
        <v>Monze FTC</v>
      </c>
      <c r="BJ726" s="4" t="str">
        <v>Monze FTC</v>
      </c>
      <c r="BK726" s="4" t="str">
        <v>Monze FTC</v>
      </c>
      <c r="BL726" s="4" t="str">
        <v>Monze FTC</v>
      </c>
      <c r="BM726" s="4" t="str">
        <v>Monze FTC</v>
      </c>
      <c r="BN726" s="4" t="str">
        <v>Monze FTC</v>
      </c>
      <c r="BO726" s="4" t="str">
        <v>Monze FTC</v>
      </c>
      <c r="BP726" s="4" t="str">
        <v>Monze FTC</v>
      </c>
      <c r="BQ726" s="4" t="str">
        <v>Monze FTC</v>
      </c>
      <c r="BR726" s="4" t="str">
        <v>Monze FTC</v>
      </c>
      <c r="BS726" s="4" t="str">
        <v>Monze FTC</v>
      </c>
      <c r="BT726" s="4" t="str">
        <v>Monze FTC</v>
      </c>
      <c r="BU726" s="4" t="str">
        <v>Monze FTC</v>
      </c>
      <c r="BV726" s="4" t="str">
        <v>Monze FTC</v>
      </c>
      <c r="BW726" s="4" t="str">
        <v>Monze FTC</v>
      </c>
      <c r="BX726" s="4" t="str">
        <v>Monze FTC</v>
      </c>
      <c r="BY726" s="4" t="str">
        <v>Monze FTC</v>
      </c>
      <c r="BZ726" s="4" t="str">
        <v>Monze FTC</v>
      </c>
      <c r="CA726" s="4" t="str">
        <v>Monze FTC</v>
      </c>
      <c r="CB726" s="4" t="str">
        <v>Monze FTC</v>
      </c>
      <c r="CC726" s="4" t="str">
        <v>Monze FTC</v>
      </c>
      <c r="CD726" s="4" t="str">
        <v>Monze FTC</v>
      </c>
      <c r="CE726" s="4" t="str">
        <v>Monze FTC</v>
      </c>
      <c r="CF726" s="4" t="str">
        <v>Monze FTC</v>
      </c>
      <c r="CG726" s="4" t="str">
        <v>Monze FTC</v>
      </c>
      <c r="CH726" s="4" t="str">
        <v>Monze FTC</v>
      </c>
      <c r="CJ726" s="4" t="str">
        <v>Monze FTC</v>
      </c>
      <c r="CK726" s="4" t="str">
        <v>Monze FTC</v>
      </c>
      <c r="CL726" s="4" t="str">
        <v>Monze FTC</v>
      </c>
      <c r="CM726" s="4" t="str">
        <v>Monze FTC</v>
      </c>
      <c r="CN726" s="4" t="str">
        <v>Monze FTC</v>
      </c>
      <c r="CO726" s="4" t="str">
        <v>Monze FTC</v>
      </c>
      <c r="CP726" s="4" t="str">
        <v>Monze FTC</v>
      </c>
      <c r="CQ726" s="4" t="str">
        <v>Monze FTC</v>
      </c>
      <c r="CR726" s="4" t="str">
        <v>Monze FTC</v>
      </c>
      <c r="CS726" s="4" t="str">
        <v>Monze FTC</v>
      </c>
      <c r="CT726" s="4" t="str">
        <v>Monze FTC</v>
      </c>
      <c r="CU726" s="4" t="str">
        <v>Monze FTC</v>
      </c>
      <c r="CV726" s="4" t="str">
        <v>Monze FTC</v>
      </c>
      <c r="CW726" s="4" t="str">
        <v>Monze FTC</v>
      </c>
      <c r="CX726" s="4" t="str">
        <v>Monze FTC</v>
      </c>
      <c r="CY726" s="4" t="str">
        <v>Monze FTC</v>
      </c>
      <c r="CZ726" s="4" t="str">
        <v>Monze FTC</v>
      </c>
      <c r="DA726" s="4" t="str">
        <v>Monze FTC</v>
      </c>
      <c r="DB726" s="4" t="str">
        <v>Monze FTC</v>
      </c>
      <c r="DC726" s="4" t="str">
        <v>Monze FTC</v>
      </c>
      <c r="DD726" s="4" t="str">
        <v>Monze FTC</v>
      </c>
      <c r="DE726" s="4" t="str">
        <v>Monze FTC</v>
      </c>
      <c r="DF726" s="4" t="str">
        <v>Monze FTC</v>
      </c>
      <c r="DG726" s="4" t="str">
        <v>Monze FTC</v>
      </c>
      <c r="DH726" s="4" t="str">
        <v>Monze FTC</v>
      </c>
      <c r="DI726" s="4" t="str">
        <v>Monze FTC</v>
      </c>
      <c r="DJ726" s="4" t="str">
        <v>Monze FTC</v>
      </c>
      <c r="DK726" s="4" t="str">
        <v>Monze FTC</v>
      </c>
      <c r="DL726" s="4" t="str">
        <v>Monze FTC</v>
      </c>
      <c r="DM726" s="4" t="str">
        <v>Monze FTC</v>
      </c>
      <c r="DN726" s="4" t="str">
        <v>Monze FTC</v>
      </c>
      <c r="DO726" s="4" t="str">
        <v>Monze FTC</v>
      </c>
      <c r="DP726" s="4" t="str">
        <v>Monze FTC</v>
      </c>
    </row>
    <row r="727" spans="1:120" x14ac:dyDescent="0.35">
      <c r="A727" s="4">
        <v>10.01667</v>
      </c>
      <c r="B727" s="4">
        <v>9.7833299999999994</v>
      </c>
      <c r="C727" s="4" t="s">
        <v>251</v>
      </c>
      <c r="D727" s="4" t="s">
        <v>130</v>
      </c>
      <c r="E727" s="4" t="s">
        <v>902</v>
      </c>
      <c r="F727" s="4">
        <v>917</v>
      </c>
      <c r="G727" s="4" t="str">
        <f t="shared" si="11"/>
        <v>Nigeria-Southern Bauchi State</v>
      </c>
      <c r="BA727" s="4" t="str">
        <v>Monze.Mumbwa.Chipata.Sinazongwe</v>
      </c>
      <c r="BB727" s="4" t="str">
        <v>Monze.Mumbwa.Chipata.Sinazongwe</v>
      </c>
      <c r="BC727" s="4" t="str">
        <v>Monze.Mumbwa.Chipata.Sinazongwe</v>
      </c>
      <c r="BD727" s="4" t="str">
        <v>Monze.Mumbwa.Chipata.Sinazongwe</v>
      </c>
      <c r="BE727" s="4" t="str">
        <v>Monze.Mumbwa.Chipata.Sinazongwe</v>
      </c>
      <c r="BF727" s="4" t="str">
        <v>Monze.Mumbwa.Chipata.Sinazongwe</v>
      </c>
      <c r="BG727" s="4" t="str">
        <v>Monze.Mumbwa.Chipata.Sinazongwe</v>
      </c>
      <c r="BH727" s="4" t="str">
        <v>Monze.Mumbwa.Chipata.Sinazongwe</v>
      </c>
      <c r="BI727" s="4" t="str">
        <v>Monze.Mumbwa.Chipata.Sinazongwe</v>
      </c>
      <c r="BJ727" s="4" t="str">
        <v>Monze.Mumbwa.Chipata.Sinazongwe</v>
      </c>
      <c r="BK727" s="4" t="str">
        <v>Monze.Mumbwa.Chipata.Sinazongwe</v>
      </c>
      <c r="BL727" s="4" t="str">
        <v>Monze.Mumbwa.Chipata.Sinazongwe</v>
      </c>
      <c r="BM727" s="4" t="str">
        <v>Monze.Mumbwa.Chipata.Sinazongwe</v>
      </c>
      <c r="BN727" s="4" t="str">
        <v>Monze.Mumbwa.Chipata.Sinazongwe</v>
      </c>
      <c r="BO727" s="4" t="str">
        <v>Monze.Mumbwa.Chipata.Sinazongwe</v>
      </c>
      <c r="BP727" s="4" t="str">
        <v>Monze.Mumbwa.Chipata.Sinazongwe</v>
      </c>
      <c r="BQ727" s="4" t="str">
        <v>Monze.Mumbwa.Chipata.Sinazongwe</v>
      </c>
      <c r="BR727" s="4" t="str">
        <v>Monze.Mumbwa.Chipata.Sinazongwe</v>
      </c>
      <c r="BS727" s="4" t="str">
        <v>Monze.Mumbwa.Chipata.Sinazongwe</v>
      </c>
      <c r="BT727" s="4" t="str">
        <v>Monze.Mumbwa.Chipata.Sinazongwe</v>
      </c>
      <c r="BU727" s="4" t="str">
        <v>Monze.Mumbwa.Chipata.Sinazongwe</v>
      </c>
      <c r="BV727" s="4" t="str">
        <v>Monze.Mumbwa.Chipata.Sinazongwe</v>
      </c>
      <c r="BW727" s="4" t="str">
        <v>Monze.Mumbwa.Chipata.Sinazongwe</v>
      </c>
      <c r="BX727" s="4" t="str">
        <v>Monze.Mumbwa.Chipata.Sinazongwe</v>
      </c>
      <c r="BY727" s="4" t="str">
        <v>Monze.Mumbwa.Chipata.Sinazongwe</v>
      </c>
      <c r="BZ727" s="4" t="str">
        <v>Monze.Mumbwa.Chipata.Sinazongwe</v>
      </c>
      <c r="CA727" s="4" t="str">
        <v>Monze.Mumbwa.Chipata.Sinazongwe</v>
      </c>
      <c r="CB727" s="4" t="str">
        <v>Monze.Mumbwa.Chipata.Sinazongwe</v>
      </c>
      <c r="CC727" s="4" t="str">
        <v>Monze.Mumbwa.Chipata.Sinazongwe</v>
      </c>
      <c r="CD727" s="4" t="str">
        <v>Monze.Mumbwa.Chipata.Sinazongwe</v>
      </c>
      <c r="CE727" s="4" t="str">
        <v>Monze.Mumbwa.Chipata.Sinazongwe</v>
      </c>
      <c r="CF727" s="4" t="str">
        <v>Monze.Mumbwa.Chipata.Sinazongwe</v>
      </c>
      <c r="CG727" s="4" t="str">
        <v>Monze.Mumbwa.Chipata.Sinazongwe</v>
      </c>
      <c r="CH727" s="4" t="str">
        <v>Monze.Mumbwa.Chipata.Sinazongwe</v>
      </c>
      <c r="CJ727" s="4" t="str">
        <v>Monze.Mumbwa.Chipata.Sinazongwe</v>
      </c>
      <c r="CK727" s="4" t="str">
        <v>Monze.Mumbwa.Chipata.Sinazongwe</v>
      </c>
      <c r="CL727" s="4" t="str">
        <v>Monze.Mumbwa.Chipata.Sinazongwe</v>
      </c>
      <c r="CM727" s="4" t="str">
        <v>Monze.Mumbwa.Chipata.Sinazongwe</v>
      </c>
      <c r="CN727" s="4" t="str">
        <v>Monze.Mumbwa.Chipata.Sinazongwe</v>
      </c>
      <c r="CO727" s="4" t="str">
        <v>Monze.Mumbwa.Chipata.Sinazongwe</v>
      </c>
      <c r="CP727" s="4" t="str">
        <v>Monze.Mumbwa.Chipata.Sinazongwe</v>
      </c>
      <c r="CQ727" s="4" t="str">
        <v>Monze.Mumbwa.Chipata.Sinazongwe</v>
      </c>
      <c r="CR727" s="4" t="str">
        <v>Monze.Mumbwa.Chipata.Sinazongwe</v>
      </c>
      <c r="CS727" s="4" t="str">
        <v>Monze.Mumbwa.Chipata.Sinazongwe</v>
      </c>
      <c r="CT727" s="4" t="str">
        <v>Monze.Mumbwa.Chipata.Sinazongwe</v>
      </c>
      <c r="CU727" s="4" t="str">
        <v>Monze.Mumbwa.Chipata.Sinazongwe</v>
      </c>
      <c r="CV727" s="4" t="str">
        <v>Monze.Mumbwa.Chipata.Sinazongwe</v>
      </c>
      <c r="CW727" s="4" t="str">
        <v>Monze.Mumbwa.Chipata.Sinazongwe</v>
      </c>
      <c r="CX727" s="4" t="str">
        <v>Monze.Mumbwa.Chipata.Sinazongwe</v>
      </c>
      <c r="CY727" s="4" t="str">
        <v>Monze.Mumbwa.Chipata.Sinazongwe</v>
      </c>
      <c r="CZ727" s="4" t="str">
        <v>Monze.Mumbwa.Chipata.Sinazongwe</v>
      </c>
      <c r="DA727" s="4" t="str">
        <v>Monze.Mumbwa.Chipata.Sinazongwe</v>
      </c>
      <c r="DB727" s="4" t="str">
        <v>Monze.Mumbwa.Chipata.Sinazongwe</v>
      </c>
      <c r="DC727" s="4" t="str">
        <v>Monze.Mumbwa.Chipata.Sinazongwe</v>
      </c>
      <c r="DD727" s="4" t="str">
        <v>Monze.Mumbwa.Chipata.Sinazongwe</v>
      </c>
      <c r="DE727" s="4" t="str">
        <v>Monze.Mumbwa.Chipata.Sinazongwe</v>
      </c>
      <c r="DF727" s="4" t="str">
        <v>Monze.Mumbwa.Chipata.Sinazongwe</v>
      </c>
      <c r="DG727" s="4" t="str">
        <v>Monze.Mumbwa.Chipata.Sinazongwe</v>
      </c>
      <c r="DH727" s="4" t="str">
        <v>Monze.Mumbwa.Chipata.Sinazongwe</v>
      </c>
      <c r="DI727" s="4" t="str">
        <v>Monze.Mumbwa.Chipata.Sinazongwe</v>
      </c>
      <c r="DJ727" s="4" t="str">
        <v>Monze.Mumbwa.Chipata.Sinazongwe</v>
      </c>
      <c r="DK727" s="4" t="str">
        <v>Monze.Mumbwa.Chipata.Sinazongwe</v>
      </c>
      <c r="DL727" s="4" t="str">
        <v>Monze.Mumbwa.Chipata.Sinazongwe</v>
      </c>
      <c r="DM727" s="4" t="str">
        <v>Monze.Mumbwa.Chipata.Sinazongwe</v>
      </c>
      <c r="DN727" s="4" t="str">
        <v>Monze.Mumbwa.Chipata.Sinazongwe</v>
      </c>
      <c r="DO727" s="4" t="str">
        <v>Monze.Mumbwa.Chipata.Sinazongwe</v>
      </c>
      <c r="DP727" s="4" t="str">
        <v>Monze.Mumbwa.Chipata.Sinazongwe</v>
      </c>
    </row>
    <row r="728" spans="1:120" x14ac:dyDescent="0.35">
      <c r="A728" s="4">
        <v>7.3102</v>
      </c>
      <c r="B728" s="4">
        <v>5.1219999999999999</v>
      </c>
      <c r="C728" s="4" t="s">
        <v>251</v>
      </c>
      <c r="D728" s="4" t="s">
        <v>138</v>
      </c>
      <c r="E728" s="4" t="s">
        <v>903</v>
      </c>
      <c r="F728" s="4">
        <v>400</v>
      </c>
      <c r="G728" s="4" t="str">
        <f t="shared" si="11"/>
        <v>Nigeria-Teaching &amp; Research Farm, FUT, Akure</v>
      </c>
      <c r="BA728" s="4" t="str">
        <v>Morna</v>
      </c>
      <c r="BB728" s="4" t="str">
        <v>Morna</v>
      </c>
      <c r="BC728" s="4" t="str">
        <v>Morna</v>
      </c>
      <c r="BD728" s="4" t="str">
        <v>Morna</v>
      </c>
      <c r="BE728" s="4" t="str">
        <v>Morna</v>
      </c>
      <c r="BF728" s="4" t="str">
        <v>Morna</v>
      </c>
      <c r="BG728" s="4" t="str">
        <v>Morna</v>
      </c>
      <c r="BH728" s="4" t="str">
        <v>Morna</v>
      </c>
      <c r="BI728" s="4" t="str">
        <v>Morna</v>
      </c>
      <c r="BJ728" s="4" t="str">
        <v>Morna</v>
      </c>
      <c r="BK728" s="4" t="str">
        <v>Morna</v>
      </c>
      <c r="BL728" s="4" t="str">
        <v>Morna</v>
      </c>
      <c r="BM728" s="4" t="str">
        <v>Morna</v>
      </c>
      <c r="BN728" s="4" t="str">
        <v>Morna</v>
      </c>
      <c r="BO728" s="4" t="str">
        <v>Morna</v>
      </c>
      <c r="BP728" s="4" t="str">
        <v>Morna</v>
      </c>
      <c r="BQ728" s="4" t="str">
        <v>Morna</v>
      </c>
      <c r="BR728" s="4" t="str">
        <v>Morna</v>
      </c>
      <c r="BS728" s="4" t="str">
        <v>Morna</v>
      </c>
      <c r="BT728" s="4" t="str">
        <v>Morna</v>
      </c>
      <c r="BU728" s="4" t="str">
        <v>Morna</v>
      </c>
      <c r="BV728" s="4" t="str">
        <v>Morna</v>
      </c>
      <c r="BW728" s="4" t="str">
        <v>Morna</v>
      </c>
      <c r="BX728" s="4" t="str">
        <v>Morna</v>
      </c>
      <c r="BY728" s="4" t="str">
        <v>Morna</v>
      </c>
      <c r="BZ728" s="4" t="str">
        <v>Morna</v>
      </c>
      <c r="CA728" s="4" t="str">
        <v>Morna</v>
      </c>
      <c r="CB728" s="4" t="str">
        <v>Morna</v>
      </c>
      <c r="CC728" s="4" t="str">
        <v>Morna</v>
      </c>
      <c r="CD728" s="4" t="str">
        <v>Morna</v>
      </c>
      <c r="CE728" s="4" t="str">
        <v>Morna</v>
      </c>
      <c r="CF728" s="4" t="str">
        <v>Morna</v>
      </c>
      <c r="CG728" s="4" t="str">
        <v>Morna</v>
      </c>
      <c r="CH728" s="4" t="str">
        <v>Morna</v>
      </c>
      <c r="CJ728" s="4" t="str">
        <v>Morna</v>
      </c>
      <c r="CK728" s="4" t="str">
        <v>Morna</v>
      </c>
      <c r="CL728" s="4" t="str">
        <v>Morna</v>
      </c>
      <c r="CM728" s="4" t="str">
        <v>Morna</v>
      </c>
      <c r="CN728" s="4" t="str">
        <v>Morna</v>
      </c>
      <c r="CO728" s="4" t="str">
        <v>Morna</v>
      </c>
      <c r="CP728" s="4" t="str">
        <v>Morna</v>
      </c>
      <c r="CQ728" s="4" t="str">
        <v>Morna</v>
      </c>
      <c r="CR728" s="4" t="str">
        <v>Morna</v>
      </c>
      <c r="CS728" s="4" t="str">
        <v>Morna</v>
      </c>
      <c r="CT728" s="4" t="str">
        <v>Morna</v>
      </c>
      <c r="CU728" s="4" t="str">
        <v>Morna</v>
      </c>
      <c r="CV728" s="4" t="str">
        <v>Morna</v>
      </c>
      <c r="CW728" s="4" t="str">
        <v>Morna</v>
      </c>
      <c r="CX728" s="4" t="str">
        <v>Morna</v>
      </c>
      <c r="CY728" s="4" t="str">
        <v>Morna</v>
      </c>
      <c r="CZ728" s="4" t="str">
        <v>Morna</v>
      </c>
      <c r="DA728" s="4" t="str">
        <v>Morna</v>
      </c>
      <c r="DB728" s="4" t="str">
        <v>Morna</v>
      </c>
      <c r="DC728" s="4" t="str">
        <v>Morna</v>
      </c>
      <c r="DD728" s="4" t="str">
        <v>Morna</v>
      </c>
      <c r="DE728" s="4" t="str">
        <v>Morna</v>
      </c>
      <c r="DF728" s="4" t="str">
        <v>Morna</v>
      </c>
      <c r="DG728" s="4" t="str">
        <v>Morna</v>
      </c>
      <c r="DH728" s="4" t="str">
        <v>Morna</v>
      </c>
      <c r="DI728" s="4" t="str">
        <v>Morna</v>
      </c>
      <c r="DJ728" s="4" t="str">
        <v>Morna</v>
      </c>
      <c r="DK728" s="4" t="str">
        <v>Morna</v>
      </c>
      <c r="DL728" s="4" t="str">
        <v>Morna</v>
      </c>
      <c r="DM728" s="4" t="str">
        <v>Morna</v>
      </c>
      <c r="DN728" s="4" t="str">
        <v>Morna</v>
      </c>
      <c r="DO728" s="4" t="str">
        <v>Morna</v>
      </c>
      <c r="DP728" s="4" t="str">
        <v>Morna</v>
      </c>
    </row>
    <row r="729" spans="1:120" x14ac:dyDescent="0.35">
      <c r="A729" s="4">
        <v>7.3102</v>
      </c>
      <c r="B729" s="4">
        <v>5.1219999999999999</v>
      </c>
      <c r="C729" s="4" t="s">
        <v>251</v>
      </c>
      <c r="D729" s="4" t="s">
        <v>130</v>
      </c>
      <c r="E729" s="4" t="s">
        <v>903</v>
      </c>
      <c r="F729" s="4">
        <v>400</v>
      </c>
      <c r="G729" s="4" t="str">
        <f t="shared" si="11"/>
        <v>Nigeria-Teaching &amp; Research Farm, FUT, Akure</v>
      </c>
      <c r="BA729" s="4" t="str">
        <v>Morogoro</v>
      </c>
      <c r="BB729" s="4" t="str">
        <v>Morogoro</v>
      </c>
      <c r="BC729" s="4" t="str">
        <v>Morogoro</v>
      </c>
      <c r="BD729" s="4" t="str">
        <v>Morogoro</v>
      </c>
      <c r="BE729" s="4" t="str">
        <v>Morogoro</v>
      </c>
      <c r="BF729" s="4" t="str">
        <v>Morogoro</v>
      </c>
      <c r="BG729" s="4" t="str">
        <v>Morogoro</v>
      </c>
      <c r="BH729" s="4" t="str">
        <v>Morogoro</v>
      </c>
      <c r="BI729" s="4" t="str">
        <v>Morogoro</v>
      </c>
      <c r="BJ729" s="4" t="str">
        <v>Morogoro</v>
      </c>
      <c r="BK729" s="4" t="str">
        <v>Morogoro</v>
      </c>
      <c r="BL729" s="4" t="str">
        <v>Morogoro</v>
      </c>
      <c r="BM729" s="4" t="str">
        <v>Morogoro</v>
      </c>
      <c r="BN729" s="4" t="str">
        <v>Morogoro</v>
      </c>
      <c r="BO729" s="4" t="str">
        <v>Morogoro</v>
      </c>
      <c r="BP729" s="4" t="str">
        <v>Morogoro</v>
      </c>
      <c r="BQ729" s="4" t="str">
        <v>Morogoro</v>
      </c>
      <c r="BR729" s="4" t="str">
        <v>Morogoro</v>
      </c>
      <c r="BS729" s="4" t="str">
        <v>Morogoro</v>
      </c>
      <c r="BT729" s="4" t="str">
        <v>Morogoro</v>
      </c>
      <c r="BU729" s="4" t="str">
        <v>Morogoro</v>
      </c>
      <c r="BV729" s="4" t="str">
        <v>Morogoro</v>
      </c>
      <c r="BW729" s="4" t="str">
        <v>Morogoro</v>
      </c>
      <c r="BX729" s="4" t="str">
        <v>Morogoro</v>
      </c>
      <c r="BY729" s="4" t="str">
        <v>Morogoro</v>
      </c>
      <c r="BZ729" s="4" t="str">
        <v>Morogoro</v>
      </c>
      <c r="CA729" s="4" t="str">
        <v>Morogoro</v>
      </c>
      <c r="CB729" s="4" t="str">
        <v>Morogoro</v>
      </c>
      <c r="CC729" s="4" t="str">
        <v>Morogoro</v>
      </c>
      <c r="CD729" s="4" t="str">
        <v>Morogoro</v>
      </c>
      <c r="CE729" s="4" t="str">
        <v>Morogoro</v>
      </c>
      <c r="CF729" s="4" t="str">
        <v>Morogoro</v>
      </c>
      <c r="CG729" s="4" t="str">
        <v>Morogoro</v>
      </c>
      <c r="CH729" s="4" t="str">
        <v>Morogoro</v>
      </c>
      <c r="CJ729" s="4" t="str">
        <v>Morogoro</v>
      </c>
      <c r="CK729" s="4" t="str">
        <v>Morogoro</v>
      </c>
      <c r="CL729" s="4" t="str">
        <v>Morogoro</v>
      </c>
      <c r="CM729" s="4" t="str">
        <v>Morogoro</v>
      </c>
      <c r="CN729" s="4" t="str">
        <v>Morogoro</v>
      </c>
      <c r="CO729" s="4" t="str">
        <v>Morogoro</v>
      </c>
      <c r="CP729" s="4" t="str">
        <v>Morogoro</v>
      </c>
      <c r="CQ729" s="4" t="str">
        <v>Morogoro</v>
      </c>
      <c r="CR729" s="4" t="str">
        <v>Morogoro</v>
      </c>
      <c r="CS729" s="4" t="str">
        <v>Morogoro</v>
      </c>
      <c r="CT729" s="4" t="str">
        <v>Morogoro</v>
      </c>
      <c r="CU729" s="4" t="str">
        <v>Morogoro</v>
      </c>
      <c r="CV729" s="4" t="str">
        <v>Morogoro</v>
      </c>
      <c r="CW729" s="4" t="str">
        <v>Morogoro</v>
      </c>
      <c r="CX729" s="4" t="str">
        <v>Morogoro</v>
      </c>
      <c r="CY729" s="4" t="str">
        <v>Morogoro</v>
      </c>
      <c r="CZ729" s="4" t="str">
        <v>Morogoro</v>
      </c>
      <c r="DA729" s="4" t="str">
        <v>Morogoro</v>
      </c>
      <c r="DB729" s="4" t="str">
        <v>Morogoro</v>
      </c>
      <c r="DC729" s="4" t="str">
        <v>Morogoro</v>
      </c>
      <c r="DD729" s="4" t="str">
        <v>Morogoro</v>
      </c>
      <c r="DE729" s="4" t="str">
        <v>Morogoro</v>
      </c>
      <c r="DF729" s="4" t="str">
        <v>Morogoro</v>
      </c>
      <c r="DG729" s="4" t="str">
        <v>Morogoro</v>
      </c>
      <c r="DH729" s="4" t="str">
        <v>Morogoro</v>
      </c>
      <c r="DI729" s="4" t="str">
        <v>Morogoro</v>
      </c>
      <c r="DJ729" s="4" t="str">
        <v>Morogoro</v>
      </c>
      <c r="DK729" s="4" t="str">
        <v>Morogoro</v>
      </c>
      <c r="DL729" s="4" t="str">
        <v>Morogoro</v>
      </c>
      <c r="DM729" s="4" t="str">
        <v>Morogoro</v>
      </c>
      <c r="DN729" s="4" t="str">
        <v>Morogoro</v>
      </c>
      <c r="DO729" s="4" t="str">
        <v>Morogoro</v>
      </c>
      <c r="DP729" s="4" t="str">
        <v>Morogoro</v>
      </c>
    </row>
    <row r="730" spans="1:120" x14ac:dyDescent="0.35">
      <c r="A730" s="4">
        <v>6.7370000000000001</v>
      </c>
      <c r="B730" s="4">
        <v>6.08</v>
      </c>
      <c r="C730" s="4" t="s">
        <v>251</v>
      </c>
      <c r="D730" s="4" t="s">
        <v>138</v>
      </c>
      <c r="E730" s="4" t="s">
        <v>904</v>
      </c>
      <c r="F730" s="4">
        <v>1000</v>
      </c>
      <c r="G730" s="4" t="str">
        <f t="shared" si="11"/>
        <v>Nigeria-Teaching and Research Farm, Ambrose Alli University, Ekpoma</v>
      </c>
      <c r="BA730" s="4" t="str">
        <v>Morogoro Municipality</v>
      </c>
      <c r="BB730" s="4" t="str">
        <v>Morogoro Municipality</v>
      </c>
      <c r="BC730" s="4" t="str">
        <v>Morogoro Municipality</v>
      </c>
      <c r="BD730" s="4" t="str">
        <v>Morogoro Municipality</v>
      </c>
      <c r="BE730" s="4" t="str">
        <v>Morogoro Municipality</v>
      </c>
      <c r="BF730" s="4" t="str">
        <v>Morogoro Municipality</v>
      </c>
      <c r="BG730" s="4" t="str">
        <v>Morogoro Municipality</v>
      </c>
      <c r="BH730" s="4" t="str">
        <v>Morogoro Municipality</v>
      </c>
      <c r="BI730" s="4" t="str">
        <v>Morogoro Municipality</v>
      </c>
      <c r="BJ730" s="4" t="str">
        <v>Morogoro Municipality</v>
      </c>
      <c r="BK730" s="4" t="str">
        <v>Morogoro Municipality</v>
      </c>
      <c r="BL730" s="4" t="str">
        <v>Morogoro Municipality</v>
      </c>
      <c r="BM730" s="4" t="str">
        <v>Morogoro Municipality</v>
      </c>
      <c r="BN730" s="4" t="str">
        <v>Morogoro Municipality</v>
      </c>
      <c r="BO730" s="4" t="str">
        <v>Morogoro Municipality</v>
      </c>
      <c r="BP730" s="4" t="str">
        <v>Morogoro Municipality</v>
      </c>
      <c r="BQ730" s="4" t="str">
        <v>Morogoro Municipality</v>
      </c>
      <c r="BR730" s="4" t="str">
        <v>Morogoro Municipality</v>
      </c>
      <c r="BS730" s="4" t="str">
        <v>Morogoro Municipality</v>
      </c>
      <c r="BT730" s="4" t="str">
        <v>Morogoro Municipality</v>
      </c>
      <c r="BU730" s="4" t="str">
        <v>Morogoro Municipality</v>
      </c>
      <c r="BV730" s="4" t="str">
        <v>Morogoro Municipality</v>
      </c>
      <c r="BW730" s="4" t="str">
        <v>Morogoro Municipality</v>
      </c>
      <c r="BX730" s="4" t="str">
        <v>Morogoro Municipality</v>
      </c>
      <c r="BY730" s="4" t="str">
        <v>Morogoro Municipality</v>
      </c>
      <c r="BZ730" s="4" t="str">
        <v>Morogoro Municipality</v>
      </c>
      <c r="CA730" s="4" t="str">
        <v>Morogoro Municipality</v>
      </c>
      <c r="CB730" s="4" t="str">
        <v>Morogoro Municipality</v>
      </c>
      <c r="CC730" s="4" t="str">
        <v>Morogoro Municipality</v>
      </c>
      <c r="CD730" s="4" t="str">
        <v>Morogoro Municipality</v>
      </c>
      <c r="CE730" s="4" t="str">
        <v>Morogoro Municipality</v>
      </c>
      <c r="CF730" s="4" t="str">
        <v>Morogoro Municipality</v>
      </c>
      <c r="CG730" s="4" t="str">
        <v>Morogoro Municipality</v>
      </c>
      <c r="CH730" s="4" t="str">
        <v>Morogoro Municipality</v>
      </c>
      <c r="CJ730" s="4" t="str">
        <v>Morogoro Municipality</v>
      </c>
      <c r="CK730" s="4" t="str">
        <v>Morogoro Municipality</v>
      </c>
      <c r="CL730" s="4" t="str">
        <v>Morogoro Municipality</v>
      </c>
      <c r="CM730" s="4" t="str">
        <v>Morogoro Municipality</v>
      </c>
      <c r="CN730" s="4" t="str">
        <v>Morogoro Municipality</v>
      </c>
      <c r="CO730" s="4" t="str">
        <v>Morogoro Municipality</v>
      </c>
      <c r="CP730" s="4" t="str">
        <v>Morogoro Municipality</v>
      </c>
      <c r="CQ730" s="4" t="str">
        <v>Morogoro Municipality</v>
      </c>
      <c r="CR730" s="4" t="str">
        <v>Morogoro Municipality</v>
      </c>
      <c r="CS730" s="4" t="str">
        <v>Morogoro Municipality</v>
      </c>
      <c r="CT730" s="4" t="str">
        <v>Morogoro Municipality</v>
      </c>
      <c r="CU730" s="4" t="str">
        <v>Morogoro Municipality</v>
      </c>
      <c r="CV730" s="4" t="str">
        <v>Morogoro Municipality</v>
      </c>
      <c r="CW730" s="4" t="str">
        <v>Morogoro Municipality</v>
      </c>
      <c r="CX730" s="4" t="str">
        <v>Morogoro Municipality</v>
      </c>
      <c r="CY730" s="4" t="str">
        <v>Morogoro Municipality</v>
      </c>
      <c r="CZ730" s="4" t="str">
        <v>Morogoro Municipality</v>
      </c>
      <c r="DA730" s="4" t="str">
        <v>Morogoro Municipality</v>
      </c>
      <c r="DB730" s="4" t="str">
        <v>Morogoro Municipality</v>
      </c>
      <c r="DC730" s="4" t="str">
        <v>Morogoro Municipality</v>
      </c>
      <c r="DD730" s="4" t="str">
        <v>Morogoro Municipality</v>
      </c>
      <c r="DE730" s="4" t="str">
        <v>Morogoro Municipality</v>
      </c>
      <c r="DF730" s="4" t="str">
        <v>Morogoro Municipality</v>
      </c>
      <c r="DG730" s="4" t="str">
        <v>Morogoro Municipality</v>
      </c>
      <c r="DH730" s="4" t="str">
        <v>Morogoro Municipality</v>
      </c>
      <c r="DI730" s="4" t="str">
        <v>Morogoro Municipality</v>
      </c>
      <c r="DJ730" s="4" t="str">
        <v>Morogoro Municipality</v>
      </c>
      <c r="DK730" s="4" t="str">
        <v>Morogoro Municipality</v>
      </c>
      <c r="DL730" s="4" t="str">
        <v>Morogoro Municipality</v>
      </c>
      <c r="DM730" s="4" t="str">
        <v>Morogoro Municipality</v>
      </c>
      <c r="DN730" s="4" t="str">
        <v>Morogoro Municipality</v>
      </c>
      <c r="DO730" s="4" t="str">
        <v>Morogoro Municipality</v>
      </c>
      <c r="DP730" s="4" t="str">
        <v>Morogoro Municipality</v>
      </c>
    </row>
    <row r="731" spans="1:120" x14ac:dyDescent="0.35">
      <c r="A731" s="4">
        <v>6.3041999999999998</v>
      </c>
      <c r="B731" s="4">
        <v>7.5376000000000003</v>
      </c>
      <c r="C731" s="4" t="s">
        <v>251</v>
      </c>
      <c r="D731" s="4" t="s">
        <v>138</v>
      </c>
      <c r="E731" s="4" t="s">
        <v>905</v>
      </c>
      <c r="F731" s="4">
        <v>1000</v>
      </c>
      <c r="G731" s="4" t="str">
        <f t="shared" si="11"/>
        <v>Nigeria-Teaching and Research Farm, Enugu-Agbani Campus, ESUT</v>
      </c>
      <c r="BA731" s="4" t="str">
        <v>Mothiba</v>
      </c>
      <c r="BB731" s="4" t="str">
        <v>Mothiba</v>
      </c>
      <c r="BC731" s="4" t="str">
        <v>Mothiba</v>
      </c>
      <c r="BD731" s="4" t="str">
        <v>Mothiba</v>
      </c>
      <c r="BE731" s="4" t="str">
        <v>Mothiba</v>
      </c>
      <c r="BF731" s="4" t="str">
        <v>Mothiba</v>
      </c>
      <c r="BG731" s="4" t="str">
        <v>Mothiba</v>
      </c>
      <c r="BH731" s="4" t="str">
        <v>Mothiba</v>
      </c>
      <c r="BI731" s="4" t="str">
        <v>Mothiba</v>
      </c>
      <c r="BJ731" s="4" t="str">
        <v>Mothiba</v>
      </c>
      <c r="BK731" s="4" t="str">
        <v>Mothiba</v>
      </c>
      <c r="BL731" s="4" t="str">
        <v>Mothiba</v>
      </c>
      <c r="BM731" s="4" t="str">
        <v>Mothiba</v>
      </c>
      <c r="BN731" s="4" t="str">
        <v>Mothiba</v>
      </c>
      <c r="BO731" s="4" t="str">
        <v>Mothiba</v>
      </c>
      <c r="BP731" s="4" t="str">
        <v>Mothiba</v>
      </c>
      <c r="BQ731" s="4" t="str">
        <v>Mothiba</v>
      </c>
      <c r="BR731" s="4" t="str">
        <v>Mothiba</v>
      </c>
      <c r="BS731" s="4" t="str">
        <v>Mothiba</v>
      </c>
      <c r="BT731" s="4" t="str">
        <v>Mothiba</v>
      </c>
      <c r="BU731" s="4" t="str">
        <v>Mothiba</v>
      </c>
      <c r="BV731" s="4" t="str">
        <v>Mothiba</v>
      </c>
      <c r="BW731" s="4" t="str">
        <v>Mothiba</v>
      </c>
      <c r="BX731" s="4" t="str">
        <v>Mothiba</v>
      </c>
      <c r="BY731" s="4" t="str">
        <v>Mothiba</v>
      </c>
      <c r="BZ731" s="4" t="str">
        <v>Mothiba</v>
      </c>
      <c r="CA731" s="4" t="str">
        <v>Mothiba</v>
      </c>
      <c r="CB731" s="4" t="str">
        <v>Mothiba</v>
      </c>
      <c r="CC731" s="4" t="str">
        <v>Mothiba</v>
      </c>
      <c r="CD731" s="4" t="str">
        <v>Mothiba</v>
      </c>
      <c r="CE731" s="4" t="str">
        <v>Mothiba</v>
      </c>
      <c r="CF731" s="4" t="str">
        <v>Mothiba</v>
      </c>
      <c r="CG731" s="4" t="str">
        <v>Mothiba</v>
      </c>
      <c r="CH731" s="4" t="str">
        <v>Mothiba</v>
      </c>
      <c r="CJ731" s="4" t="str">
        <v>Mothiba</v>
      </c>
      <c r="CK731" s="4" t="str">
        <v>Mothiba</v>
      </c>
      <c r="CL731" s="4" t="str">
        <v>Mothiba</v>
      </c>
      <c r="CM731" s="4" t="str">
        <v>Mothiba</v>
      </c>
      <c r="CN731" s="4" t="str">
        <v>Mothiba</v>
      </c>
      <c r="CO731" s="4" t="str">
        <v>Mothiba</v>
      </c>
      <c r="CP731" s="4" t="str">
        <v>Mothiba</v>
      </c>
      <c r="CQ731" s="4" t="str">
        <v>Mothiba</v>
      </c>
      <c r="CR731" s="4" t="str">
        <v>Mothiba</v>
      </c>
      <c r="CS731" s="4" t="str">
        <v>Mothiba</v>
      </c>
      <c r="CT731" s="4" t="str">
        <v>Mothiba</v>
      </c>
      <c r="CU731" s="4" t="str">
        <v>Mothiba</v>
      </c>
      <c r="CV731" s="4" t="str">
        <v>Mothiba</v>
      </c>
      <c r="CW731" s="4" t="str">
        <v>Mothiba</v>
      </c>
      <c r="CX731" s="4" t="str">
        <v>Mothiba</v>
      </c>
      <c r="CY731" s="4" t="str">
        <v>Mothiba</v>
      </c>
      <c r="CZ731" s="4" t="str">
        <v>Mothiba</v>
      </c>
      <c r="DA731" s="4" t="str">
        <v>Mothiba</v>
      </c>
      <c r="DB731" s="4" t="str">
        <v>Mothiba</v>
      </c>
      <c r="DC731" s="4" t="str">
        <v>Mothiba</v>
      </c>
      <c r="DD731" s="4" t="str">
        <v>Mothiba</v>
      </c>
      <c r="DE731" s="4" t="str">
        <v>Mothiba</v>
      </c>
      <c r="DF731" s="4" t="str">
        <v>Mothiba</v>
      </c>
      <c r="DG731" s="4" t="str">
        <v>Mothiba</v>
      </c>
      <c r="DH731" s="4" t="str">
        <v>Mothiba</v>
      </c>
      <c r="DI731" s="4" t="str">
        <v>Mothiba</v>
      </c>
      <c r="DJ731" s="4" t="str">
        <v>Mothiba</v>
      </c>
      <c r="DK731" s="4" t="str">
        <v>Mothiba</v>
      </c>
      <c r="DL731" s="4" t="str">
        <v>Mothiba</v>
      </c>
      <c r="DM731" s="4" t="str">
        <v>Mothiba</v>
      </c>
      <c r="DN731" s="4" t="str">
        <v>Mothiba</v>
      </c>
      <c r="DO731" s="4" t="str">
        <v>Mothiba</v>
      </c>
      <c r="DP731" s="4" t="str">
        <v>Mothiba</v>
      </c>
    </row>
    <row r="732" spans="1:120" x14ac:dyDescent="0.35">
      <c r="A732" s="4">
        <v>10.80067</v>
      </c>
      <c r="B732" s="4">
        <v>12.464829999999999</v>
      </c>
      <c r="C732" s="4" t="s">
        <v>251</v>
      </c>
      <c r="D732" s="4" t="s">
        <v>130</v>
      </c>
      <c r="E732" s="4" t="s">
        <v>906</v>
      </c>
      <c r="F732" s="4">
        <v>917</v>
      </c>
      <c r="G732" s="4" t="str">
        <f t="shared" si="11"/>
        <v>Nigeria-Tilla</v>
      </c>
      <c r="BA732" s="4" t="str">
        <v>MOUA Fish Farm, Umudike</v>
      </c>
      <c r="BB732" s="4" t="str">
        <v>MOUA Fish Farm, Umudike</v>
      </c>
      <c r="BC732" s="4" t="str">
        <v>MOUA Fish Farm, Umudike</v>
      </c>
      <c r="BD732" s="4" t="str">
        <v>MOUA Fish Farm, Umudike</v>
      </c>
      <c r="BE732" s="4" t="str">
        <v>MOUA Fish Farm, Umudike</v>
      </c>
      <c r="BF732" s="4" t="str">
        <v>MOUA Fish Farm, Umudike</v>
      </c>
      <c r="BG732" s="4" t="str">
        <v>MOUA Fish Farm, Umudike</v>
      </c>
      <c r="BH732" s="4" t="str">
        <v>MOUA Fish Farm, Umudike</v>
      </c>
      <c r="BI732" s="4" t="str">
        <v>MOUA Fish Farm, Umudike</v>
      </c>
      <c r="BJ732" s="4" t="str">
        <v>MOUA Fish Farm, Umudike</v>
      </c>
      <c r="BK732" s="4" t="str">
        <v>MOUA Fish Farm, Umudike</v>
      </c>
      <c r="BL732" s="4" t="str">
        <v>MOUA Fish Farm, Umudike</v>
      </c>
      <c r="BM732" s="4" t="str">
        <v>MOUA Fish Farm, Umudike</v>
      </c>
      <c r="BN732" s="4" t="str">
        <v>MOUA Fish Farm, Umudike</v>
      </c>
      <c r="BO732" s="4" t="str">
        <v>MOUA Fish Farm, Umudike</v>
      </c>
      <c r="BP732" s="4" t="str">
        <v>MOUA Fish Farm, Umudike</v>
      </c>
      <c r="BQ732" s="4" t="str">
        <v>MOUA Fish Farm, Umudike</v>
      </c>
      <c r="BR732" s="4" t="str">
        <v>MOUA Fish Farm, Umudike</v>
      </c>
      <c r="BS732" s="4" t="str">
        <v>MOUA Fish Farm, Umudike</v>
      </c>
      <c r="BT732" s="4" t="str">
        <v>MOUA Fish Farm, Umudike</v>
      </c>
      <c r="BU732" s="4" t="str">
        <v>MOUA Fish Farm, Umudike</v>
      </c>
      <c r="BV732" s="4" t="str">
        <v>MOUA Fish Farm, Umudike</v>
      </c>
      <c r="BW732" s="4" t="str">
        <v>MOUA Fish Farm, Umudike</v>
      </c>
      <c r="BX732" s="4" t="str">
        <v>MOUA Fish Farm, Umudike</v>
      </c>
      <c r="BY732" s="4" t="str">
        <v>MOUA Fish Farm, Umudike</v>
      </c>
      <c r="BZ732" s="4" t="str">
        <v>MOUA Fish Farm, Umudike</v>
      </c>
      <c r="CA732" s="4" t="str">
        <v>MOUA Fish Farm, Umudike</v>
      </c>
      <c r="CB732" s="4" t="str">
        <v>MOUA Fish Farm, Umudike</v>
      </c>
      <c r="CC732" s="4" t="str">
        <v>MOUA Fish Farm, Umudike</v>
      </c>
      <c r="CD732" s="4" t="str">
        <v>MOUA Fish Farm, Umudike</v>
      </c>
      <c r="CE732" s="4" t="str">
        <v>MOUA Fish Farm, Umudike</v>
      </c>
      <c r="CF732" s="4" t="str">
        <v>MOUA Fish Farm, Umudike</v>
      </c>
      <c r="CG732" s="4" t="str">
        <v>MOUA Fish Farm, Umudike</v>
      </c>
      <c r="CH732" s="4" t="str">
        <v>MOUA Fish Farm, Umudike</v>
      </c>
      <c r="CJ732" s="4" t="str">
        <v>MOUA Fish Farm, Umudike</v>
      </c>
      <c r="CK732" s="4" t="str">
        <v>MOUA Fish Farm, Umudike</v>
      </c>
      <c r="CL732" s="4" t="str">
        <v>MOUA Fish Farm, Umudike</v>
      </c>
      <c r="CM732" s="4" t="str">
        <v>MOUA Fish Farm, Umudike</v>
      </c>
      <c r="CN732" s="4" t="str">
        <v>MOUA Fish Farm, Umudike</v>
      </c>
      <c r="CO732" s="4" t="str">
        <v>MOUA Fish Farm, Umudike</v>
      </c>
      <c r="CP732" s="4" t="str">
        <v>MOUA Fish Farm, Umudike</v>
      </c>
      <c r="CQ732" s="4" t="str">
        <v>MOUA Fish Farm, Umudike</v>
      </c>
      <c r="CR732" s="4" t="str">
        <v>MOUA Fish Farm, Umudike</v>
      </c>
      <c r="CS732" s="4" t="str">
        <v>MOUA Fish Farm, Umudike</v>
      </c>
      <c r="CT732" s="4" t="str">
        <v>MOUA Fish Farm, Umudike</v>
      </c>
      <c r="CU732" s="4" t="str">
        <v>MOUA Fish Farm, Umudike</v>
      </c>
      <c r="CV732" s="4" t="str">
        <v>MOUA Fish Farm, Umudike</v>
      </c>
      <c r="CW732" s="4" t="str">
        <v>MOUA Fish Farm, Umudike</v>
      </c>
      <c r="CX732" s="4" t="str">
        <v>MOUA Fish Farm, Umudike</v>
      </c>
      <c r="CY732" s="4" t="str">
        <v>MOUA Fish Farm, Umudike</v>
      </c>
      <c r="CZ732" s="4" t="str">
        <v>MOUA Fish Farm, Umudike</v>
      </c>
      <c r="DA732" s="4" t="str">
        <v>MOUA Fish Farm, Umudike</v>
      </c>
      <c r="DB732" s="4" t="str">
        <v>MOUA Fish Farm, Umudike</v>
      </c>
      <c r="DC732" s="4" t="str">
        <v>MOUA Fish Farm, Umudike</v>
      </c>
      <c r="DD732" s="4" t="str">
        <v>MOUA Fish Farm, Umudike</v>
      </c>
      <c r="DE732" s="4" t="str">
        <v>MOUA Fish Farm, Umudike</v>
      </c>
      <c r="DF732" s="4" t="str">
        <v>MOUA Fish Farm, Umudike</v>
      </c>
      <c r="DG732" s="4" t="str">
        <v>MOUA Fish Farm, Umudike</v>
      </c>
      <c r="DH732" s="4" t="str">
        <v>MOUA Fish Farm, Umudike</v>
      </c>
      <c r="DI732" s="4" t="str">
        <v>MOUA Fish Farm, Umudike</v>
      </c>
      <c r="DJ732" s="4" t="str">
        <v>MOUA Fish Farm, Umudike</v>
      </c>
      <c r="DK732" s="4" t="str">
        <v>MOUA Fish Farm, Umudike</v>
      </c>
      <c r="DL732" s="4" t="str">
        <v>MOUA Fish Farm, Umudike</v>
      </c>
      <c r="DM732" s="4" t="str">
        <v>MOUA Fish Farm, Umudike</v>
      </c>
      <c r="DN732" s="4" t="str">
        <v>MOUA Fish Farm, Umudike</v>
      </c>
      <c r="DO732" s="4" t="str">
        <v>MOUA Fish Farm, Umudike</v>
      </c>
      <c r="DP732" s="4" t="str">
        <v>MOUA Fish Farm, Umudike</v>
      </c>
    </row>
    <row r="733" spans="1:120" x14ac:dyDescent="0.35">
      <c r="A733" s="4">
        <v>10.51333</v>
      </c>
      <c r="B733" s="4">
        <v>12.059329999999999</v>
      </c>
      <c r="C733" s="4" t="s">
        <v>251</v>
      </c>
      <c r="D733" s="4" t="s">
        <v>130</v>
      </c>
      <c r="E733" s="4" t="s">
        <v>906</v>
      </c>
      <c r="F733" s="4">
        <v>917</v>
      </c>
      <c r="G733" s="4" t="str">
        <f t="shared" si="11"/>
        <v>Nigeria-Tilla</v>
      </c>
      <c r="BA733" s="4" t="str">
        <v>Mpala Ranch, Laikipia</v>
      </c>
      <c r="BB733" s="4" t="str">
        <v>Mpala Ranch, Laikipia</v>
      </c>
      <c r="BC733" s="4" t="str">
        <v>Mpala Ranch, Laikipia</v>
      </c>
      <c r="BD733" s="4" t="str">
        <v>Mpala Ranch, Laikipia</v>
      </c>
      <c r="BE733" s="4" t="str">
        <v>Mpala Ranch, Laikipia</v>
      </c>
      <c r="BF733" s="4" t="str">
        <v>Mpala Ranch, Laikipia</v>
      </c>
      <c r="BG733" s="4" t="str">
        <v>Mpala Ranch, Laikipia</v>
      </c>
      <c r="BH733" s="4" t="str">
        <v>Mpala Ranch, Laikipia</v>
      </c>
      <c r="BI733" s="4" t="str">
        <v>Mpala Ranch, Laikipia</v>
      </c>
      <c r="BJ733" s="4" t="str">
        <v>Mpala Ranch, Laikipia</v>
      </c>
      <c r="BK733" s="4" t="str">
        <v>Mpala Ranch, Laikipia</v>
      </c>
      <c r="BL733" s="4" t="str">
        <v>Mpala Ranch, Laikipia</v>
      </c>
      <c r="BM733" s="4" t="str">
        <v>Mpala Ranch, Laikipia</v>
      </c>
      <c r="BN733" s="4" t="str">
        <v>Mpala Ranch, Laikipia</v>
      </c>
      <c r="BO733" s="4" t="str">
        <v>Mpala Ranch, Laikipia</v>
      </c>
      <c r="BP733" s="4" t="str">
        <v>Mpala Ranch, Laikipia</v>
      </c>
      <c r="BQ733" s="4" t="str">
        <v>Mpala Ranch, Laikipia</v>
      </c>
      <c r="BR733" s="4" t="str">
        <v>Mpala Ranch, Laikipia</v>
      </c>
      <c r="BS733" s="4" t="str">
        <v>Mpala Ranch, Laikipia</v>
      </c>
      <c r="BT733" s="4" t="str">
        <v>Mpala Ranch, Laikipia</v>
      </c>
      <c r="BU733" s="4" t="str">
        <v>Mpala Ranch, Laikipia</v>
      </c>
      <c r="BV733" s="4" t="str">
        <v>Mpala Ranch, Laikipia</v>
      </c>
      <c r="BW733" s="4" t="str">
        <v>Mpala Ranch, Laikipia</v>
      </c>
      <c r="BX733" s="4" t="str">
        <v>Mpala Ranch, Laikipia</v>
      </c>
      <c r="BY733" s="4" t="str">
        <v>Mpala Ranch, Laikipia</v>
      </c>
      <c r="BZ733" s="4" t="str">
        <v>Mpala Ranch, Laikipia</v>
      </c>
      <c r="CA733" s="4" t="str">
        <v>Mpala Ranch, Laikipia</v>
      </c>
      <c r="CB733" s="4" t="str">
        <v>Mpala Ranch, Laikipia</v>
      </c>
      <c r="CC733" s="4" t="str">
        <v>Mpala Ranch, Laikipia</v>
      </c>
      <c r="CD733" s="4" t="str">
        <v>Mpala Ranch, Laikipia</v>
      </c>
      <c r="CE733" s="4" t="str">
        <v>Mpala Ranch, Laikipia</v>
      </c>
      <c r="CF733" s="4" t="str">
        <v>Mpala Ranch, Laikipia</v>
      </c>
      <c r="CG733" s="4" t="str">
        <v>Mpala Ranch, Laikipia</v>
      </c>
      <c r="CH733" s="4" t="str">
        <v>Mpala Ranch, Laikipia</v>
      </c>
      <c r="CJ733" s="4" t="str">
        <v>Mpala Ranch, Laikipia</v>
      </c>
      <c r="CK733" s="4" t="str">
        <v>Mpala Ranch, Laikipia</v>
      </c>
      <c r="CL733" s="4" t="str">
        <v>Mpala Ranch, Laikipia</v>
      </c>
      <c r="CM733" s="4" t="str">
        <v>Mpala Ranch, Laikipia</v>
      </c>
      <c r="CN733" s="4" t="str">
        <v>Mpala Ranch, Laikipia</v>
      </c>
      <c r="CO733" s="4" t="str">
        <v>Mpala Ranch, Laikipia</v>
      </c>
      <c r="CP733" s="4" t="str">
        <v>Mpala Ranch, Laikipia</v>
      </c>
      <c r="CQ733" s="4" t="str">
        <v>Mpala Ranch, Laikipia</v>
      </c>
      <c r="CR733" s="4" t="str">
        <v>Mpala Ranch, Laikipia</v>
      </c>
      <c r="CS733" s="4" t="str">
        <v>Mpala Ranch, Laikipia</v>
      </c>
      <c r="CT733" s="4" t="str">
        <v>Mpala Ranch, Laikipia</v>
      </c>
      <c r="CU733" s="4" t="str">
        <v>Mpala Ranch, Laikipia</v>
      </c>
      <c r="CV733" s="4" t="str">
        <v>Mpala Ranch, Laikipia</v>
      </c>
      <c r="CW733" s="4" t="str">
        <v>Mpala Ranch, Laikipia</v>
      </c>
      <c r="CX733" s="4" t="str">
        <v>Mpala Ranch, Laikipia</v>
      </c>
      <c r="CY733" s="4" t="str">
        <v>Mpala Ranch, Laikipia</v>
      </c>
      <c r="CZ733" s="4" t="str">
        <v>Mpala Ranch, Laikipia</v>
      </c>
      <c r="DA733" s="4" t="str">
        <v>Mpala Ranch, Laikipia</v>
      </c>
      <c r="DB733" s="4" t="str">
        <v>Mpala Ranch, Laikipia</v>
      </c>
      <c r="DC733" s="4" t="str">
        <v>Mpala Ranch, Laikipia</v>
      </c>
      <c r="DD733" s="4" t="str">
        <v>Mpala Ranch, Laikipia</v>
      </c>
      <c r="DE733" s="4" t="str">
        <v>Mpala Ranch, Laikipia</v>
      </c>
      <c r="DF733" s="4" t="str">
        <v>Mpala Ranch, Laikipia</v>
      </c>
      <c r="DG733" s="4" t="str">
        <v>Mpala Ranch, Laikipia</v>
      </c>
      <c r="DH733" s="4" t="str">
        <v>Mpala Ranch, Laikipia</v>
      </c>
      <c r="DI733" s="4" t="str">
        <v>Mpala Ranch, Laikipia</v>
      </c>
      <c r="DJ733" s="4" t="str">
        <v>Mpala Ranch, Laikipia</v>
      </c>
      <c r="DK733" s="4" t="str">
        <v>Mpala Ranch, Laikipia</v>
      </c>
      <c r="DL733" s="4" t="str">
        <v>Mpala Ranch, Laikipia</v>
      </c>
      <c r="DM733" s="4" t="str">
        <v>Mpala Ranch, Laikipia</v>
      </c>
      <c r="DN733" s="4" t="str">
        <v>Mpala Ranch, Laikipia</v>
      </c>
      <c r="DO733" s="4" t="str">
        <v>Mpala Ranch, Laikipia</v>
      </c>
      <c r="DP733" s="4" t="str">
        <v>Mpala Ranch, Laikipia</v>
      </c>
    </row>
    <row r="734" spans="1:120" x14ac:dyDescent="0.35">
      <c r="A734" s="4">
        <v>10.01667</v>
      </c>
      <c r="B734" s="4">
        <v>11.01667</v>
      </c>
      <c r="C734" s="4" t="s">
        <v>251</v>
      </c>
      <c r="D734" s="4" t="s">
        <v>130</v>
      </c>
      <c r="E734" s="4" t="s">
        <v>907</v>
      </c>
      <c r="F734" s="4">
        <v>917</v>
      </c>
      <c r="G734" s="4" t="str">
        <f t="shared" si="11"/>
        <v>Nigeria-Tumu</v>
      </c>
      <c r="BA734" s="4" t="str">
        <v>Mpangala</v>
      </c>
      <c r="BB734" s="4" t="str">
        <v>Mpangala</v>
      </c>
      <c r="BC734" s="4" t="str">
        <v>Mpangala</v>
      </c>
      <c r="BD734" s="4" t="str">
        <v>Mpangala</v>
      </c>
      <c r="BE734" s="4" t="str">
        <v>Mpangala</v>
      </c>
      <c r="BF734" s="4" t="str">
        <v>Mpangala</v>
      </c>
      <c r="BG734" s="4" t="str">
        <v>Mpangala</v>
      </c>
      <c r="BH734" s="4" t="str">
        <v>Mpangala</v>
      </c>
      <c r="BI734" s="4" t="str">
        <v>Mpangala</v>
      </c>
      <c r="BJ734" s="4" t="str">
        <v>Mpangala</v>
      </c>
      <c r="BK734" s="4" t="str">
        <v>Mpangala</v>
      </c>
      <c r="BL734" s="4" t="str">
        <v>Mpangala</v>
      </c>
      <c r="BM734" s="4" t="str">
        <v>Mpangala</v>
      </c>
      <c r="BN734" s="4" t="str">
        <v>Mpangala</v>
      </c>
      <c r="BO734" s="4" t="str">
        <v>Mpangala</v>
      </c>
      <c r="BP734" s="4" t="str">
        <v>Mpangala</v>
      </c>
      <c r="BQ734" s="4" t="str">
        <v>Mpangala</v>
      </c>
      <c r="BR734" s="4" t="str">
        <v>Mpangala</v>
      </c>
      <c r="BS734" s="4" t="str">
        <v>Mpangala</v>
      </c>
      <c r="BT734" s="4" t="str">
        <v>Mpangala</v>
      </c>
      <c r="BU734" s="4" t="str">
        <v>Mpangala</v>
      </c>
      <c r="BV734" s="4" t="str">
        <v>Mpangala</v>
      </c>
      <c r="BW734" s="4" t="str">
        <v>Mpangala</v>
      </c>
      <c r="BX734" s="4" t="str">
        <v>Mpangala</v>
      </c>
      <c r="BY734" s="4" t="str">
        <v>Mpangala</v>
      </c>
      <c r="BZ734" s="4" t="str">
        <v>Mpangala</v>
      </c>
      <c r="CA734" s="4" t="str">
        <v>Mpangala</v>
      </c>
      <c r="CB734" s="4" t="str">
        <v>Mpangala</v>
      </c>
      <c r="CC734" s="4" t="str">
        <v>Mpangala</v>
      </c>
      <c r="CD734" s="4" t="str">
        <v>Mpangala</v>
      </c>
      <c r="CE734" s="4" t="str">
        <v>Mpangala</v>
      </c>
      <c r="CF734" s="4" t="str">
        <v>Mpangala</v>
      </c>
      <c r="CG734" s="4" t="str">
        <v>Mpangala</v>
      </c>
      <c r="CH734" s="4" t="str">
        <v>Mpangala</v>
      </c>
      <c r="CJ734" s="4" t="str">
        <v>Mpangala</v>
      </c>
      <c r="CK734" s="4" t="str">
        <v>Mpangala</v>
      </c>
      <c r="CL734" s="4" t="str">
        <v>Mpangala</v>
      </c>
      <c r="CM734" s="4" t="str">
        <v>Mpangala</v>
      </c>
      <c r="CN734" s="4" t="str">
        <v>Mpangala</v>
      </c>
      <c r="CO734" s="4" t="str">
        <v>Mpangala</v>
      </c>
      <c r="CP734" s="4" t="str">
        <v>Mpangala</v>
      </c>
      <c r="CQ734" s="4" t="str">
        <v>Mpangala</v>
      </c>
      <c r="CR734" s="4" t="str">
        <v>Mpangala</v>
      </c>
      <c r="CS734" s="4" t="str">
        <v>Mpangala</v>
      </c>
      <c r="CT734" s="4" t="str">
        <v>Mpangala</v>
      </c>
      <c r="CU734" s="4" t="str">
        <v>Mpangala</v>
      </c>
      <c r="CV734" s="4" t="str">
        <v>Mpangala</v>
      </c>
      <c r="CW734" s="4" t="str">
        <v>Mpangala</v>
      </c>
      <c r="CX734" s="4" t="str">
        <v>Mpangala</v>
      </c>
      <c r="CY734" s="4" t="str">
        <v>Mpangala</v>
      </c>
      <c r="CZ734" s="4" t="str">
        <v>Mpangala</v>
      </c>
      <c r="DA734" s="4" t="str">
        <v>Mpangala</v>
      </c>
      <c r="DB734" s="4" t="str">
        <v>Mpangala</v>
      </c>
      <c r="DC734" s="4" t="str">
        <v>Mpangala</v>
      </c>
      <c r="DD734" s="4" t="str">
        <v>Mpangala</v>
      </c>
      <c r="DE734" s="4" t="str">
        <v>Mpangala</v>
      </c>
      <c r="DF734" s="4" t="str">
        <v>Mpangala</v>
      </c>
      <c r="DG734" s="4" t="str">
        <v>Mpangala</v>
      </c>
      <c r="DH734" s="4" t="str">
        <v>Mpangala</v>
      </c>
      <c r="DI734" s="4" t="str">
        <v>Mpangala</v>
      </c>
      <c r="DJ734" s="4" t="str">
        <v>Mpangala</v>
      </c>
      <c r="DK734" s="4" t="str">
        <v>Mpangala</v>
      </c>
      <c r="DL734" s="4" t="str">
        <v>Mpangala</v>
      </c>
      <c r="DM734" s="4" t="str">
        <v>Mpangala</v>
      </c>
      <c r="DN734" s="4" t="str">
        <v>Mpangala</v>
      </c>
      <c r="DO734" s="4" t="str">
        <v>Mpangala</v>
      </c>
      <c r="DP734" s="4" t="str">
        <v>Mpangala</v>
      </c>
    </row>
    <row r="735" spans="1:120" x14ac:dyDescent="0.35">
      <c r="A735" s="4">
        <v>5.2816700000000001</v>
      </c>
      <c r="B735" s="4">
        <v>6.9531099999999997</v>
      </c>
      <c r="C735" s="4" t="s">
        <v>251</v>
      </c>
      <c r="D735" s="4" t="s">
        <v>130</v>
      </c>
      <c r="E735" s="4" t="s">
        <v>908</v>
      </c>
      <c r="F735" s="4">
        <v>250</v>
      </c>
      <c r="G735" s="4" t="str">
        <f t="shared" si="11"/>
        <v>Nigeria-Umuagwo</v>
      </c>
      <c r="BA735" s="4" t="str">
        <v>Mparambo</v>
      </c>
      <c r="BB735" s="4" t="str">
        <v>Mparambo</v>
      </c>
      <c r="BC735" s="4" t="str">
        <v>Mparambo</v>
      </c>
      <c r="BD735" s="4" t="str">
        <v>Mparambo</v>
      </c>
      <c r="BE735" s="4" t="str">
        <v>Mparambo</v>
      </c>
      <c r="BF735" s="4" t="str">
        <v>Mparambo</v>
      </c>
      <c r="BG735" s="4" t="str">
        <v>Mparambo</v>
      </c>
      <c r="BH735" s="4" t="str">
        <v>Mparambo</v>
      </c>
      <c r="BI735" s="4" t="str">
        <v>Mparambo</v>
      </c>
      <c r="BJ735" s="4" t="str">
        <v>Mparambo</v>
      </c>
      <c r="BK735" s="4" t="str">
        <v>Mparambo</v>
      </c>
      <c r="BL735" s="4" t="str">
        <v>Mparambo</v>
      </c>
      <c r="BM735" s="4" t="str">
        <v>Mparambo</v>
      </c>
      <c r="BN735" s="4" t="str">
        <v>Mparambo</v>
      </c>
      <c r="BO735" s="4" t="str">
        <v>Mparambo</v>
      </c>
      <c r="BP735" s="4" t="str">
        <v>Mparambo</v>
      </c>
      <c r="BQ735" s="4" t="str">
        <v>Mparambo</v>
      </c>
      <c r="BR735" s="4" t="str">
        <v>Mparambo</v>
      </c>
      <c r="BS735" s="4" t="str">
        <v>Mparambo</v>
      </c>
      <c r="BT735" s="4" t="str">
        <v>Mparambo</v>
      </c>
      <c r="BU735" s="4" t="str">
        <v>Mparambo</v>
      </c>
      <c r="BV735" s="4" t="str">
        <v>Mparambo</v>
      </c>
      <c r="BW735" s="4" t="str">
        <v>Mparambo</v>
      </c>
      <c r="BX735" s="4" t="str">
        <v>Mparambo</v>
      </c>
      <c r="BY735" s="4" t="str">
        <v>Mparambo</v>
      </c>
      <c r="BZ735" s="4" t="str">
        <v>Mparambo</v>
      </c>
      <c r="CA735" s="4" t="str">
        <v>Mparambo</v>
      </c>
      <c r="CB735" s="4" t="str">
        <v>Mparambo</v>
      </c>
      <c r="CC735" s="4" t="str">
        <v>Mparambo</v>
      </c>
      <c r="CD735" s="4" t="str">
        <v>Mparambo</v>
      </c>
      <c r="CE735" s="4" t="str">
        <v>Mparambo</v>
      </c>
      <c r="CF735" s="4" t="str">
        <v>Mparambo</v>
      </c>
      <c r="CG735" s="4" t="str">
        <v>Mparambo</v>
      </c>
      <c r="CH735" s="4" t="str">
        <v>Mparambo</v>
      </c>
      <c r="CJ735" s="4" t="str">
        <v>Mparambo</v>
      </c>
      <c r="CK735" s="4" t="str">
        <v>Mparambo</v>
      </c>
      <c r="CL735" s="4" t="str">
        <v>Mparambo</v>
      </c>
      <c r="CM735" s="4" t="str">
        <v>Mparambo</v>
      </c>
      <c r="CN735" s="4" t="str">
        <v>Mparambo</v>
      </c>
      <c r="CO735" s="4" t="str">
        <v>Mparambo</v>
      </c>
      <c r="CP735" s="4" t="str">
        <v>Mparambo</v>
      </c>
      <c r="CQ735" s="4" t="str">
        <v>Mparambo</v>
      </c>
      <c r="CR735" s="4" t="str">
        <v>Mparambo</v>
      </c>
      <c r="CS735" s="4" t="str">
        <v>Mparambo</v>
      </c>
      <c r="CT735" s="4" t="str">
        <v>Mparambo</v>
      </c>
      <c r="CU735" s="4" t="str">
        <v>Mparambo</v>
      </c>
      <c r="CV735" s="4" t="str">
        <v>Mparambo</v>
      </c>
      <c r="CW735" s="4" t="str">
        <v>Mparambo</v>
      </c>
      <c r="CX735" s="4" t="str">
        <v>Mparambo</v>
      </c>
      <c r="CY735" s="4" t="str">
        <v>Mparambo</v>
      </c>
      <c r="CZ735" s="4" t="str">
        <v>Mparambo</v>
      </c>
      <c r="DA735" s="4" t="str">
        <v>Mparambo</v>
      </c>
      <c r="DB735" s="4" t="str">
        <v>Mparambo</v>
      </c>
      <c r="DC735" s="4" t="str">
        <v>Mparambo</v>
      </c>
      <c r="DD735" s="4" t="str">
        <v>Mparambo</v>
      </c>
      <c r="DE735" s="4" t="str">
        <v>Mparambo</v>
      </c>
      <c r="DF735" s="4" t="str">
        <v>Mparambo</v>
      </c>
      <c r="DG735" s="4" t="str">
        <v>Mparambo</v>
      </c>
      <c r="DH735" s="4" t="str">
        <v>Mparambo</v>
      </c>
      <c r="DI735" s="4" t="str">
        <v>Mparambo</v>
      </c>
      <c r="DJ735" s="4" t="str">
        <v>Mparambo</v>
      </c>
      <c r="DK735" s="4" t="str">
        <v>Mparambo</v>
      </c>
      <c r="DL735" s="4" t="str">
        <v>Mparambo</v>
      </c>
      <c r="DM735" s="4" t="str">
        <v>Mparambo</v>
      </c>
      <c r="DN735" s="4" t="str">
        <v>Mparambo</v>
      </c>
      <c r="DO735" s="4" t="str">
        <v>Mparambo</v>
      </c>
      <c r="DP735" s="4" t="str">
        <v>Mparambo</v>
      </c>
    </row>
    <row r="736" spans="1:120" x14ac:dyDescent="0.35">
      <c r="A736" s="4">
        <v>10.4</v>
      </c>
      <c r="B736" s="4">
        <v>7.8</v>
      </c>
      <c r="C736" s="4" t="s">
        <v>251</v>
      </c>
      <c r="D736" s="4" t="s">
        <v>130</v>
      </c>
      <c r="E736" s="4" t="s">
        <v>909</v>
      </c>
      <c r="F736" s="4">
        <v>100000</v>
      </c>
      <c r="G736" s="4" t="str">
        <f t="shared" si="11"/>
        <v>Nigeria-Ungwa Shamaki &amp; Tashan Kaya Villages, Kaduna State</v>
      </c>
      <c r="BA736" s="4" t="str">
        <v>Mpiana</v>
      </c>
      <c r="BB736" s="4" t="str">
        <v>Mpiana</v>
      </c>
      <c r="BC736" s="4" t="str">
        <v>Mpiana</v>
      </c>
      <c r="BD736" s="4" t="str">
        <v>Mpiana</v>
      </c>
      <c r="BE736" s="4" t="str">
        <v>Mpiana</v>
      </c>
      <c r="BF736" s="4" t="str">
        <v>Mpiana</v>
      </c>
      <c r="BG736" s="4" t="str">
        <v>Mpiana</v>
      </c>
      <c r="BH736" s="4" t="str">
        <v>Mpiana</v>
      </c>
      <c r="BI736" s="4" t="str">
        <v>Mpiana</v>
      </c>
      <c r="BJ736" s="4" t="str">
        <v>Mpiana</v>
      </c>
      <c r="BK736" s="4" t="str">
        <v>Mpiana</v>
      </c>
      <c r="BL736" s="4" t="str">
        <v>Mpiana</v>
      </c>
      <c r="BM736" s="4" t="str">
        <v>Mpiana</v>
      </c>
      <c r="BN736" s="4" t="str">
        <v>Mpiana</v>
      </c>
      <c r="BO736" s="4" t="str">
        <v>Mpiana</v>
      </c>
      <c r="BP736" s="4" t="str">
        <v>Mpiana</v>
      </c>
      <c r="BQ736" s="4" t="str">
        <v>Mpiana</v>
      </c>
      <c r="BR736" s="4" t="str">
        <v>Mpiana</v>
      </c>
      <c r="BS736" s="4" t="str">
        <v>Mpiana</v>
      </c>
      <c r="BT736" s="4" t="str">
        <v>Mpiana</v>
      </c>
      <c r="BU736" s="4" t="str">
        <v>Mpiana</v>
      </c>
      <c r="BV736" s="4" t="str">
        <v>Mpiana</v>
      </c>
      <c r="BW736" s="4" t="str">
        <v>Mpiana</v>
      </c>
      <c r="BX736" s="4" t="str">
        <v>Mpiana</v>
      </c>
      <c r="BY736" s="4" t="str">
        <v>Mpiana</v>
      </c>
      <c r="BZ736" s="4" t="str">
        <v>Mpiana</v>
      </c>
      <c r="CA736" s="4" t="str">
        <v>Mpiana</v>
      </c>
      <c r="CB736" s="4" t="str">
        <v>Mpiana</v>
      </c>
      <c r="CC736" s="4" t="str">
        <v>Mpiana</v>
      </c>
      <c r="CD736" s="4" t="str">
        <v>Mpiana</v>
      </c>
      <c r="CE736" s="4" t="str">
        <v>Mpiana</v>
      </c>
      <c r="CF736" s="4" t="str">
        <v>Mpiana</v>
      </c>
      <c r="CG736" s="4" t="str">
        <v>Mpiana</v>
      </c>
      <c r="CH736" s="4" t="str">
        <v>Mpiana</v>
      </c>
      <c r="CJ736" s="4" t="str">
        <v>Mpiana</v>
      </c>
      <c r="CK736" s="4" t="str">
        <v>Mpiana</v>
      </c>
      <c r="CL736" s="4" t="str">
        <v>Mpiana</v>
      </c>
      <c r="CM736" s="4" t="str">
        <v>Mpiana</v>
      </c>
      <c r="CN736" s="4" t="str">
        <v>Mpiana</v>
      </c>
      <c r="CO736" s="4" t="str">
        <v>Mpiana</v>
      </c>
      <c r="CP736" s="4" t="str">
        <v>Mpiana</v>
      </c>
      <c r="CQ736" s="4" t="str">
        <v>Mpiana</v>
      </c>
      <c r="CR736" s="4" t="str">
        <v>Mpiana</v>
      </c>
      <c r="CS736" s="4" t="str">
        <v>Mpiana</v>
      </c>
      <c r="CT736" s="4" t="str">
        <v>Mpiana</v>
      </c>
      <c r="CU736" s="4" t="str">
        <v>Mpiana</v>
      </c>
      <c r="CV736" s="4" t="str">
        <v>Mpiana</v>
      </c>
      <c r="CW736" s="4" t="str">
        <v>Mpiana</v>
      </c>
      <c r="CX736" s="4" t="str">
        <v>Mpiana</v>
      </c>
      <c r="CY736" s="4" t="str">
        <v>Mpiana</v>
      </c>
      <c r="CZ736" s="4" t="str">
        <v>Mpiana</v>
      </c>
      <c r="DA736" s="4" t="str">
        <v>Mpiana</v>
      </c>
      <c r="DB736" s="4" t="str">
        <v>Mpiana</v>
      </c>
      <c r="DC736" s="4" t="str">
        <v>Mpiana</v>
      </c>
      <c r="DD736" s="4" t="str">
        <v>Mpiana</v>
      </c>
      <c r="DE736" s="4" t="str">
        <v>Mpiana</v>
      </c>
      <c r="DF736" s="4" t="str">
        <v>Mpiana</v>
      </c>
      <c r="DG736" s="4" t="str">
        <v>Mpiana</v>
      </c>
      <c r="DH736" s="4" t="str">
        <v>Mpiana</v>
      </c>
      <c r="DI736" s="4" t="str">
        <v>Mpiana</v>
      </c>
      <c r="DJ736" s="4" t="str">
        <v>Mpiana</v>
      </c>
      <c r="DK736" s="4" t="str">
        <v>Mpiana</v>
      </c>
      <c r="DL736" s="4" t="str">
        <v>Mpiana</v>
      </c>
      <c r="DM736" s="4" t="str">
        <v>Mpiana</v>
      </c>
      <c r="DN736" s="4" t="str">
        <v>Mpiana</v>
      </c>
      <c r="DO736" s="4" t="str">
        <v>Mpiana</v>
      </c>
      <c r="DP736" s="4" t="str">
        <v>Mpiana</v>
      </c>
    </row>
    <row r="737" spans="1:120" x14ac:dyDescent="0.35">
      <c r="A737" s="4">
        <v>11.805999999999999</v>
      </c>
      <c r="B737" s="4">
        <v>13.199</v>
      </c>
      <c r="C737" s="4" t="s">
        <v>251</v>
      </c>
      <c r="D737" s="4" t="s">
        <v>138</v>
      </c>
      <c r="E737" s="4" t="s">
        <v>910</v>
      </c>
      <c r="F737" s="4">
        <v>10000</v>
      </c>
      <c r="G737" s="4" t="str">
        <f t="shared" si="11"/>
        <v>Nigeria-UNIMAID Research Farm</v>
      </c>
      <c r="BA737" s="4" t="str">
        <v>Mpigi</v>
      </c>
      <c r="BB737" s="4" t="str">
        <v>Mpigi</v>
      </c>
      <c r="BC737" s="4" t="str">
        <v>Mpigi</v>
      </c>
      <c r="BD737" s="4" t="str">
        <v>Mpigi</v>
      </c>
      <c r="BE737" s="4" t="str">
        <v>Mpigi</v>
      </c>
      <c r="BF737" s="4" t="str">
        <v>Mpigi</v>
      </c>
      <c r="BG737" s="4" t="str">
        <v>Mpigi</v>
      </c>
      <c r="BH737" s="4" t="str">
        <v>Mpigi</v>
      </c>
      <c r="BI737" s="4" t="str">
        <v>Mpigi</v>
      </c>
      <c r="BJ737" s="4" t="str">
        <v>Mpigi</v>
      </c>
      <c r="BK737" s="4" t="str">
        <v>Mpigi</v>
      </c>
      <c r="BL737" s="4" t="str">
        <v>Mpigi</v>
      </c>
      <c r="BM737" s="4" t="str">
        <v>Mpigi</v>
      </c>
      <c r="BN737" s="4" t="str">
        <v>Mpigi</v>
      </c>
      <c r="BO737" s="4" t="str">
        <v>Mpigi</v>
      </c>
      <c r="BP737" s="4" t="str">
        <v>Mpigi</v>
      </c>
      <c r="BQ737" s="4" t="str">
        <v>Mpigi</v>
      </c>
      <c r="BR737" s="4" t="str">
        <v>Mpigi</v>
      </c>
      <c r="BS737" s="4" t="str">
        <v>Mpigi</v>
      </c>
      <c r="BT737" s="4" t="str">
        <v>Mpigi</v>
      </c>
      <c r="BU737" s="4" t="str">
        <v>Mpigi</v>
      </c>
      <c r="BV737" s="4" t="str">
        <v>Mpigi</v>
      </c>
      <c r="BW737" s="4" t="str">
        <v>Mpigi</v>
      </c>
      <c r="BX737" s="4" t="str">
        <v>Mpigi</v>
      </c>
      <c r="BY737" s="4" t="str">
        <v>Mpigi</v>
      </c>
      <c r="BZ737" s="4" t="str">
        <v>Mpigi</v>
      </c>
      <c r="CA737" s="4" t="str">
        <v>Mpigi</v>
      </c>
      <c r="CB737" s="4" t="str">
        <v>Mpigi</v>
      </c>
      <c r="CC737" s="4" t="str">
        <v>Mpigi</v>
      </c>
      <c r="CD737" s="4" t="str">
        <v>Mpigi</v>
      </c>
      <c r="CE737" s="4" t="str">
        <v>Mpigi</v>
      </c>
      <c r="CF737" s="4" t="str">
        <v>Mpigi</v>
      </c>
      <c r="CG737" s="4" t="str">
        <v>Mpigi</v>
      </c>
      <c r="CH737" s="4" t="str">
        <v>Mpigi</v>
      </c>
      <c r="CJ737" s="4" t="str">
        <v>Mpigi</v>
      </c>
      <c r="CK737" s="4" t="str">
        <v>Mpigi</v>
      </c>
      <c r="CL737" s="4" t="str">
        <v>Mpigi</v>
      </c>
      <c r="CM737" s="4" t="str">
        <v>Mpigi</v>
      </c>
      <c r="CN737" s="4" t="str">
        <v>Mpigi</v>
      </c>
      <c r="CO737" s="4" t="str">
        <v>Mpigi</v>
      </c>
      <c r="CP737" s="4" t="str">
        <v>Mpigi</v>
      </c>
      <c r="CQ737" s="4" t="str">
        <v>Mpigi</v>
      </c>
      <c r="CR737" s="4" t="str">
        <v>Mpigi</v>
      </c>
      <c r="CS737" s="4" t="str">
        <v>Mpigi</v>
      </c>
      <c r="CT737" s="4" t="str">
        <v>Mpigi</v>
      </c>
      <c r="CU737" s="4" t="str">
        <v>Mpigi</v>
      </c>
      <c r="CV737" s="4" t="str">
        <v>Mpigi</v>
      </c>
      <c r="CW737" s="4" t="str">
        <v>Mpigi</v>
      </c>
      <c r="CX737" s="4" t="str">
        <v>Mpigi</v>
      </c>
      <c r="CY737" s="4" t="str">
        <v>Mpigi</v>
      </c>
      <c r="CZ737" s="4" t="str">
        <v>Mpigi</v>
      </c>
      <c r="DA737" s="4" t="str">
        <v>Mpigi</v>
      </c>
      <c r="DB737" s="4" t="str">
        <v>Mpigi</v>
      </c>
      <c r="DC737" s="4" t="str">
        <v>Mpigi</v>
      </c>
      <c r="DD737" s="4" t="str">
        <v>Mpigi</v>
      </c>
      <c r="DE737" s="4" t="str">
        <v>Mpigi</v>
      </c>
      <c r="DF737" s="4" t="str">
        <v>Mpigi</v>
      </c>
      <c r="DG737" s="4" t="str">
        <v>Mpigi</v>
      </c>
      <c r="DH737" s="4" t="str">
        <v>Mpigi</v>
      </c>
      <c r="DI737" s="4" t="str">
        <v>Mpigi</v>
      </c>
      <c r="DJ737" s="4" t="str">
        <v>Mpigi</v>
      </c>
      <c r="DK737" s="4" t="str">
        <v>Mpigi</v>
      </c>
      <c r="DL737" s="4" t="str">
        <v>Mpigi</v>
      </c>
      <c r="DM737" s="4" t="str">
        <v>Mpigi</v>
      </c>
      <c r="DN737" s="4" t="str">
        <v>Mpigi</v>
      </c>
      <c r="DO737" s="4" t="str">
        <v>Mpigi</v>
      </c>
      <c r="DP737" s="4" t="str">
        <v>Mpigi</v>
      </c>
    </row>
    <row r="738" spans="1:120" x14ac:dyDescent="0.35">
      <c r="A738" s="4">
        <v>6.3941999999999997</v>
      </c>
      <c r="B738" s="4">
        <v>5.6308999999999996</v>
      </c>
      <c r="C738" s="4" t="s">
        <v>251</v>
      </c>
      <c r="D738" s="4" t="s">
        <v>138</v>
      </c>
      <c r="E738" s="4" t="s">
        <v>911</v>
      </c>
      <c r="F738" s="4">
        <v>1000</v>
      </c>
      <c r="G738" s="4" t="str">
        <f t="shared" si="11"/>
        <v>Nigeria-University of Benin Horticultural Garden</v>
      </c>
      <c r="BA738" s="4" t="str">
        <v>Mpofu</v>
      </c>
      <c r="BB738" s="4" t="str">
        <v>Mpofu</v>
      </c>
      <c r="BC738" s="4" t="str">
        <v>Mpofu</v>
      </c>
      <c r="BD738" s="4" t="str">
        <v>Mpofu</v>
      </c>
      <c r="BE738" s="4" t="str">
        <v>Mpofu</v>
      </c>
      <c r="BF738" s="4" t="str">
        <v>Mpofu</v>
      </c>
      <c r="BG738" s="4" t="str">
        <v>Mpofu</v>
      </c>
      <c r="BH738" s="4" t="str">
        <v>Mpofu</v>
      </c>
      <c r="BI738" s="4" t="str">
        <v>Mpofu</v>
      </c>
      <c r="BJ738" s="4" t="str">
        <v>Mpofu</v>
      </c>
      <c r="BK738" s="4" t="str">
        <v>Mpofu</v>
      </c>
      <c r="BL738" s="4" t="str">
        <v>Mpofu</v>
      </c>
      <c r="BM738" s="4" t="str">
        <v>Mpofu</v>
      </c>
      <c r="BN738" s="4" t="str">
        <v>Mpofu</v>
      </c>
      <c r="BO738" s="4" t="str">
        <v>Mpofu</v>
      </c>
      <c r="BP738" s="4" t="str">
        <v>Mpofu</v>
      </c>
      <c r="BQ738" s="4" t="str">
        <v>Mpofu</v>
      </c>
      <c r="BR738" s="4" t="str">
        <v>Mpofu</v>
      </c>
      <c r="BS738" s="4" t="str">
        <v>Mpofu</v>
      </c>
      <c r="BT738" s="4" t="str">
        <v>Mpofu</v>
      </c>
      <c r="BU738" s="4" t="str">
        <v>Mpofu</v>
      </c>
      <c r="BV738" s="4" t="str">
        <v>Mpofu</v>
      </c>
      <c r="BW738" s="4" t="str">
        <v>Mpofu</v>
      </c>
      <c r="BX738" s="4" t="str">
        <v>Mpofu</v>
      </c>
      <c r="BY738" s="4" t="str">
        <v>Mpofu</v>
      </c>
      <c r="BZ738" s="4" t="str">
        <v>Mpofu</v>
      </c>
      <c r="CA738" s="4" t="str">
        <v>Mpofu</v>
      </c>
      <c r="CB738" s="4" t="str">
        <v>Mpofu</v>
      </c>
      <c r="CC738" s="4" t="str">
        <v>Mpofu</v>
      </c>
      <c r="CD738" s="4" t="str">
        <v>Mpofu</v>
      </c>
      <c r="CE738" s="4" t="str">
        <v>Mpofu</v>
      </c>
      <c r="CF738" s="4" t="str">
        <v>Mpofu</v>
      </c>
      <c r="CG738" s="4" t="str">
        <v>Mpofu</v>
      </c>
      <c r="CH738" s="4" t="str">
        <v>Mpofu</v>
      </c>
      <c r="CJ738" s="4" t="str">
        <v>Mpofu</v>
      </c>
      <c r="CK738" s="4" t="str">
        <v>Mpofu</v>
      </c>
      <c r="CL738" s="4" t="str">
        <v>Mpofu</v>
      </c>
      <c r="CM738" s="4" t="str">
        <v>Mpofu</v>
      </c>
      <c r="CN738" s="4" t="str">
        <v>Mpofu</v>
      </c>
      <c r="CO738" s="4" t="str">
        <v>Mpofu</v>
      </c>
      <c r="CP738" s="4" t="str">
        <v>Mpofu</v>
      </c>
      <c r="CQ738" s="4" t="str">
        <v>Mpofu</v>
      </c>
      <c r="CR738" s="4" t="str">
        <v>Mpofu</v>
      </c>
      <c r="CS738" s="4" t="str">
        <v>Mpofu</v>
      </c>
      <c r="CT738" s="4" t="str">
        <v>Mpofu</v>
      </c>
      <c r="CU738" s="4" t="str">
        <v>Mpofu</v>
      </c>
      <c r="CV738" s="4" t="str">
        <v>Mpofu</v>
      </c>
      <c r="CW738" s="4" t="str">
        <v>Mpofu</v>
      </c>
      <c r="CX738" s="4" t="str">
        <v>Mpofu</v>
      </c>
      <c r="CY738" s="4" t="str">
        <v>Mpofu</v>
      </c>
      <c r="CZ738" s="4" t="str">
        <v>Mpofu</v>
      </c>
      <c r="DA738" s="4" t="str">
        <v>Mpofu</v>
      </c>
      <c r="DB738" s="4" t="str">
        <v>Mpofu</v>
      </c>
      <c r="DC738" s="4" t="str">
        <v>Mpofu</v>
      </c>
      <c r="DD738" s="4" t="str">
        <v>Mpofu</v>
      </c>
      <c r="DE738" s="4" t="str">
        <v>Mpofu</v>
      </c>
      <c r="DF738" s="4" t="str">
        <v>Mpofu</v>
      </c>
      <c r="DG738" s="4" t="str">
        <v>Mpofu</v>
      </c>
      <c r="DH738" s="4" t="str">
        <v>Mpofu</v>
      </c>
      <c r="DI738" s="4" t="str">
        <v>Mpofu</v>
      </c>
      <c r="DJ738" s="4" t="str">
        <v>Mpofu</v>
      </c>
      <c r="DK738" s="4" t="str">
        <v>Mpofu</v>
      </c>
      <c r="DL738" s="4" t="str">
        <v>Mpofu</v>
      </c>
      <c r="DM738" s="4" t="str">
        <v>Mpofu</v>
      </c>
      <c r="DN738" s="4" t="str">
        <v>Mpofu</v>
      </c>
      <c r="DO738" s="4" t="str">
        <v>Mpofu</v>
      </c>
      <c r="DP738" s="4" t="str">
        <v>Mpofu</v>
      </c>
    </row>
    <row r="739" spans="1:120" x14ac:dyDescent="0.35">
      <c r="A739" s="4">
        <v>6.3941999999999997</v>
      </c>
      <c r="B739" s="4">
        <v>5.6308999999999996</v>
      </c>
      <c r="C739" s="4" t="s">
        <v>251</v>
      </c>
      <c r="D739" s="4" t="s">
        <v>138</v>
      </c>
      <c r="E739" s="4" t="s">
        <v>912</v>
      </c>
      <c r="F739" s="4">
        <v>1000</v>
      </c>
      <c r="G739" s="4" t="str">
        <f t="shared" si="11"/>
        <v>Nigeria-University of Benin Research Farm</v>
      </c>
      <c r="BA739" s="4" t="str">
        <v>MPTF</v>
      </c>
      <c r="BB739" s="4" t="str">
        <v>MPTF</v>
      </c>
      <c r="BC739" s="4" t="str">
        <v>MPTF</v>
      </c>
      <c r="BD739" s="4" t="str">
        <v>MPTF</v>
      </c>
      <c r="BE739" s="4" t="str">
        <v>MPTF</v>
      </c>
      <c r="BF739" s="4" t="str">
        <v>MPTF</v>
      </c>
      <c r="BG739" s="4" t="str">
        <v>MPTF</v>
      </c>
      <c r="BH739" s="4" t="str">
        <v>MPTF</v>
      </c>
      <c r="BI739" s="4" t="str">
        <v>MPTF</v>
      </c>
      <c r="BJ739" s="4" t="str">
        <v>MPTF</v>
      </c>
      <c r="BK739" s="4" t="str">
        <v>MPTF</v>
      </c>
      <c r="BL739" s="4" t="str">
        <v>MPTF</v>
      </c>
      <c r="BM739" s="4" t="str">
        <v>MPTF</v>
      </c>
      <c r="BN739" s="4" t="str">
        <v>MPTF</v>
      </c>
      <c r="BO739" s="4" t="str">
        <v>MPTF</v>
      </c>
      <c r="BP739" s="4" t="str">
        <v>MPTF</v>
      </c>
      <c r="BQ739" s="4" t="str">
        <v>MPTF</v>
      </c>
      <c r="BR739" s="4" t="str">
        <v>MPTF</v>
      </c>
      <c r="BS739" s="4" t="str">
        <v>MPTF</v>
      </c>
      <c r="BT739" s="4" t="str">
        <v>MPTF</v>
      </c>
      <c r="BU739" s="4" t="str">
        <v>MPTF</v>
      </c>
      <c r="BV739" s="4" t="str">
        <v>MPTF</v>
      </c>
      <c r="BW739" s="4" t="str">
        <v>MPTF</v>
      </c>
      <c r="BX739" s="4" t="str">
        <v>MPTF</v>
      </c>
      <c r="BY739" s="4" t="str">
        <v>MPTF</v>
      </c>
      <c r="BZ739" s="4" t="str">
        <v>MPTF</v>
      </c>
      <c r="CA739" s="4" t="str">
        <v>MPTF</v>
      </c>
      <c r="CB739" s="4" t="str">
        <v>MPTF</v>
      </c>
      <c r="CC739" s="4" t="str">
        <v>MPTF</v>
      </c>
      <c r="CD739" s="4" t="str">
        <v>MPTF</v>
      </c>
      <c r="CE739" s="4" t="str">
        <v>MPTF</v>
      </c>
      <c r="CF739" s="4" t="str">
        <v>MPTF</v>
      </c>
      <c r="CG739" s="4" t="str">
        <v>MPTF</v>
      </c>
      <c r="CH739" s="4" t="str">
        <v>MPTF</v>
      </c>
      <c r="CJ739" s="4" t="str">
        <v>MPTF</v>
      </c>
      <c r="CK739" s="4" t="str">
        <v>MPTF</v>
      </c>
      <c r="CL739" s="4" t="str">
        <v>MPTF</v>
      </c>
      <c r="CM739" s="4" t="str">
        <v>MPTF</v>
      </c>
      <c r="CN739" s="4" t="str">
        <v>MPTF</v>
      </c>
      <c r="CO739" s="4" t="str">
        <v>MPTF</v>
      </c>
      <c r="CP739" s="4" t="str">
        <v>MPTF</v>
      </c>
      <c r="CQ739" s="4" t="str">
        <v>MPTF</v>
      </c>
      <c r="CR739" s="4" t="str">
        <v>MPTF</v>
      </c>
      <c r="CS739" s="4" t="str">
        <v>MPTF</v>
      </c>
      <c r="CT739" s="4" t="str">
        <v>MPTF</v>
      </c>
      <c r="CU739" s="4" t="str">
        <v>MPTF</v>
      </c>
      <c r="CV739" s="4" t="str">
        <v>MPTF</v>
      </c>
      <c r="CW739" s="4" t="str">
        <v>MPTF</v>
      </c>
      <c r="CX739" s="4" t="str">
        <v>MPTF</v>
      </c>
      <c r="CY739" s="4" t="str">
        <v>MPTF</v>
      </c>
      <c r="CZ739" s="4" t="str">
        <v>MPTF</v>
      </c>
      <c r="DA739" s="4" t="str">
        <v>MPTF</v>
      </c>
      <c r="DB739" s="4" t="str">
        <v>MPTF</v>
      </c>
      <c r="DC739" s="4" t="str">
        <v>MPTF</v>
      </c>
      <c r="DD739" s="4" t="str">
        <v>MPTF</v>
      </c>
      <c r="DE739" s="4" t="str">
        <v>MPTF</v>
      </c>
      <c r="DF739" s="4" t="str">
        <v>MPTF</v>
      </c>
      <c r="DG739" s="4" t="str">
        <v>MPTF</v>
      </c>
      <c r="DH739" s="4" t="str">
        <v>MPTF</v>
      </c>
      <c r="DI739" s="4" t="str">
        <v>MPTF</v>
      </c>
      <c r="DJ739" s="4" t="str">
        <v>MPTF</v>
      </c>
      <c r="DK739" s="4" t="str">
        <v>MPTF</v>
      </c>
      <c r="DL739" s="4" t="str">
        <v>MPTF</v>
      </c>
      <c r="DM739" s="4" t="str">
        <v>MPTF</v>
      </c>
      <c r="DN739" s="4" t="str">
        <v>MPTF</v>
      </c>
      <c r="DO739" s="4" t="str">
        <v>MPTF</v>
      </c>
      <c r="DP739" s="4" t="str">
        <v>MPTF</v>
      </c>
    </row>
    <row r="740" spans="1:120" x14ac:dyDescent="0.35">
      <c r="A740" s="4">
        <v>4.9480000000000004</v>
      </c>
      <c r="B740" s="4">
        <v>8.3469999999999995</v>
      </c>
      <c r="C740" s="4" t="s">
        <v>251</v>
      </c>
      <c r="D740" s="4" t="s">
        <v>138</v>
      </c>
      <c r="E740" s="4" t="s">
        <v>913</v>
      </c>
      <c r="F740" s="4">
        <v>600</v>
      </c>
      <c r="G740" s="4" t="str">
        <f t="shared" si="11"/>
        <v>Nigeria-University of Calabar</v>
      </c>
      <c r="BA740" s="4" t="str">
        <v>Mpwapwa</v>
      </c>
      <c r="BB740" s="4" t="str">
        <v>Mpwapwa</v>
      </c>
      <c r="BC740" s="4" t="str">
        <v>Mpwapwa</v>
      </c>
      <c r="BD740" s="4" t="str">
        <v>Mpwapwa</v>
      </c>
      <c r="BE740" s="4" t="str">
        <v>Mpwapwa</v>
      </c>
      <c r="BF740" s="4" t="str">
        <v>Mpwapwa</v>
      </c>
      <c r="BG740" s="4" t="str">
        <v>Mpwapwa</v>
      </c>
      <c r="BH740" s="4" t="str">
        <v>Mpwapwa</v>
      </c>
      <c r="BI740" s="4" t="str">
        <v>Mpwapwa</v>
      </c>
      <c r="BJ740" s="4" t="str">
        <v>Mpwapwa</v>
      </c>
      <c r="BK740" s="4" t="str">
        <v>Mpwapwa</v>
      </c>
      <c r="BL740" s="4" t="str">
        <v>Mpwapwa</v>
      </c>
      <c r="BM740" s="4" t="str">
        <v>Mpwapwa</v>
      </c>
      <c r="BN740" s="4" t="str">
        <v>Mpwapwa</v>
      </c>
      <c r="BO740" s="4" t="str">
        <v>Mpwapwa</v>
      </c>
      <c r="BP740" s="4" t="str">
        <v>Mpwapwa</v>
      </c>
      <c r="BQ740" s="4" t="str">
        <v>Mpwapwa</v>
      </c>
      <c r="BR740" s="4" t="str">
        <v>Mpwapwa</v>
      </c>
      <c r="BS740" s="4" t="str">
        <v>Mpwapwa</v>
      </c>
      <c r="BT740" s="4" t="str">
        <v>Mpwapwa</v>
      </c>
      <c r="BU740" s="4" t="str">
        <v>Mpwapwa</v>
      </c>
      <c r="BV740" s="4" t="str">
        <v>Mpwapwa</v>
      </c>
      <c r="BW740" s="4" t="str">
        <v>Mpwapwa</v>
      </c>
      <c r="BX740" s="4" t="str">
        <v>Mpwapwa</v>
      </c>
      <c r="BY740" s="4" t="str">
        <v>Mpwapwa</v>
      </c>
      <c r="BZ740" s="4" t="str">
        <v>Mpwapwa</v>
      </c>
      <c r="CA740" s="4" t="str">
        <v>Mpwapwa</v>
      </c>
      <c r="CB740" s="4" t="str">
        <v>Mpwapwa</v>
      </c>
      <c r="CC740" s="4" t="str">
        <v>Mpwapwa</v>
      </c>
      <c r="CD740" s="4" t="str">
        <v>Mpwapwa</v>
      </c>
      <c r="CE740" s="4" t="str">
        <v>Mpwapwa</v>
      </c>
      <c r="CF740" s="4" t="str">
        <v>Mpwapwa</v>
      </c>
      <c r="CG740" s="4" t="str">
        <v>Mpwapwa</v>
      </c>
      <c r="CH740" s="4" t="str">
        <v>Mpwapwa</v>
      </c>
      <c r="CJ740" s="4" t="str">
        <v>Mpwapwa</v>
      </c>
      <c r="CK740" s="4" t="str">
        <v>Mpwapwa</v>
      </c>
      <c r="CL740" s="4" t="str">
        <v>Mpwapwa</v>
      </c>
      <c r="CM740" s="4" t="str">
        <v>Mpwapwa</v>
      </c>
      <c r="CN740" s="4" t="str">
        <v>Mpwapwa</v>
      </c>
      <c r="CO740" s="4" t="str">
        <v>Mpwapwa</v>
      </c>
      <c r="CP740" s="4" t="str">
        <v>Mpwapwa</v>
      </c>
      <c r="CQ740" s="4" t="str">
        <v>Mpwapwa</v>
      </c>
      <c r="CR740" s="4" t="str">
        <v>Mpwapwa</v>
      </c>
      <c r="CS740" s="4" t="str">
        <v>Mpwapwa</v>
      </c>
      <c r="CT740" s="4" t="str">
        <v>Mpwapwa</v>
      </c>
      <c r="CU740" s="4" t="str">
        <v>Mpwapwa</v>
      </c>
      <c r="CV740" s="4" t="str">
        <v>Mpwapwa</v>
      </c>
      <c r="CW740" s="4" t="str">
        <v>Mpwapwa</v>
      </c>
      <c r="CX740" s="4" t="str">
        <v>Mpwapwa</v>
      </c>
      <c r="CY740" s="4" t="str">
        <v>Mpwapwa</v>
      </c>
      <c r="CZ740" s="4" t="str">
        <v>Mpwapwa</v>
      </c>
      <c r="DA740" s="4" t="str">
        <v>Mpwapwa</v>
      </c>
      <c r="DB740" s="4" t="str">
        <v>Mpwapwa</v>
      </c>
      <c r="DC740" s="4" t="str">
        <v>Mpwapwa</v>
      </c>
      <c r="DD740" s="4" t="str">
        <v>Mpwapwa</v>
      </c>
      <c r="DE740" s="4" t="str">
        <v>Mpwapwa</v>
      </c>
      <c r="DF740" s="4" t="str">
        <v>Mpwapwa</v>
      </c>
      <c r="DG740" s="4" t="str">
        <v>Mpwapwa</v>
      </c>
      <c r="DH740" s="4" t="str">
        <v>Mpwapwa</v>
      </c>
      <c r="DI740" s="4" t="str">
        <v>Mpwapwa</v>
      </c>
      <c r="DJ740" s="4" t="str">
        <v>Mpwapwa</v>
      </c>
      <c r="DK740" s="4" t="str">
        <v>Mpwapwa</v>
      </c>
      <c r="DL740" s="4" t="str">
        <v>Mpwapwa</v>
      </c>
      <c r="DM740" s="4" t="str">
        <v>Mpwapwa</v>
      </c>
      <c r="DN740" s="4" t="str">
        <v>Mpwapwa</v>
      </c>
      <c r="DO740" s="4" t="str">
        <v>Mpwapwa</v>
      </c>
      <c r="DP740" s="4" t="str">
        <v>Mpwapwa</v>
      </c>
    </row>
    <row r="741" spans="1:120" x14ac:dyDescent="0.35">
      <c r="A741" s="4">
        <v>4.9480000000000004</v>
      </c>
      <c r="B741" s="4">
        <v>8.3469999999999995</v>
      </c>
      <c r="C741" s="4" t="s">
        <v>251</v>
      </c>
      <c r="D741" s="4" t="s">
        <v>138</v>
      </c>
      <c r="E741" s="4" t="s">
        <v>914</v>
      </c>
      <c r="F741" s="4">
        <v>600</v>
      </c>
      <c r="G741" s="4" t="str">
        <f t="shared" si="11"/>
        <v>Nigeria-University of Calabar Teaching &amp; Research Farm</v>
      </c>
      <c r="BA741" s="4" t="str">
        <v>Msaani</v>
      </c>
      <c r="BB741" s="4" t="str">
        <v>Msaani</v>
      </c>
      <c r="BC741" s="4" t="str">
        <v>Msaani</v>
      </c>
      <c r="BD741" s="4" t="str">
        <v>Msaani</v>
      </c>
      <c r="BE741" s="4" t="str">
        <v>Msaani</v>
      </c>
      <c r="BF741" s="4" t="str">
        <v>Msaani</v>
      </c>
      <c r="BG741" s="4" t="str">
        <v>Msaani</v>
      </c>
      <c r="BH741" s="4" t="str">
        <v>Msaani</v>
      </c>
      <c r="BI741" s="4" t="str">
        <v>Msaani</v>
      </c>
      <c r="BJ741" s="4" t="str">
        <v>Msaani</v>
      </c>
      <c r="BK741" s="4" t="str">
        <v>Msaani</v>
      </c>
      <c r="BL741" s="4" t="str">
        <v>Msaani</v>
      </c>
      <c r="BM741" s="4" t="str">
        <v>Msaani</v>
      </c>
      <c r="BN741" s="4" t="str">
        <v>Msaani</v>
      </c>
      <c r="BO741" s="4" t="str">
        <v>Msaani</v>
      </c>
      <c r="BP741" s="4" t="str">
        <v>Msaani</v>
      </c>
      <c r="BQ741" s="4" t="str">
        <v>Msaani</v>
      </c>
      <c r="BR741" s="4" t="str">
        <v>Msaani</v>
      </c>
      <c r="BS741" s="4" t="str">
        <v>Msaani</v>
      </c>
      <c r="BT741" s="4" t="str">
        <v>Msaani</v>
      </c>
      <c r="BU741" s="4" t="str">
        <v>Msaani</v>
      </c>
      <c r="BV741" s="4" t="str">
        <v>Msaani</v>
      </c>
      <c r="BW741" s="4" t="str">
        <v>Msaani</v>
      </c>
      <c r="BX741" s="4" t="str">
        <v>Msaani</v>
      </c>
      <c r="BY741" s="4" t="str">
        <v>Msaani</v>
      </c>
      <c r="BZ741" s="4" t="str">
        <v>Msaani</v>
      </c>
      <c r="CA741" s="4" t="str">
        <v>Msaani</v>
      </c>
      <c r="CB741" s="4" t="str">
        <v>Msaani</v>
      </c>
      <c r="CC741" s="4" t="str">
        <v>Msaani</v>
      </c>
      <c r="CD741" s="4" t="str">
        <v>Msaani</v>
      </c>
      <c r="CE741" s="4" t="str">
        <v>Msaani</v>
      </c>
      <c r="CF741" s="4" t="str">
        <v>Msaani</v>
      </c>
      <c r="CG741" s="4" t="str">
        <v>Msaani</v>
      </c>
      <c r="CH741" s="4" t="str">
        <v>Msaani</v>
      </c>
      <c r="CJ741" s="4" t="str">
        <v>Msaani</v>
      </c>
      <c r="CK741" s="4" t="str">
        <v>Msaani</v>
      </c>
      <c r="CL741" s="4" t="str">
        <v>Msaani</v>
      </c>
      <c r="CM741" s="4" t="str">
        <v>Msaani</v>
      </c>
      <c r="CN741" s="4" t="str">
        <v>Msaani</v>
      </c>
      <c r="CO741" s="4" t="str">
        <v>Msaani</v>
      </c>
      <c r="CP741" s="4" t="str">
        <v>Msaani</v>
      </c>
      <c r="CQ741" s="4" t="str">
        <v>Msaani</v>
      </c>
      <c r="CR741" s="4" t="str">
        <v>Msaani</v>
      </c>
      <c r="CS741" s="4" t="str">
        <v>Msaani</v>
      </c>
      <c r="CT741" s="4" t="str">
        <v>Msaani</v>
      </c>
      <c r="CU741" s="4" t="str">
        <v>Msaani</v>
      </c>
      <c r="CV741" s="4" t="str">
        <v>Msaani</v>
      </c>
      <c r="CW741" s="4" t="str">
        <v>Msaani</v>
      </c>
      <c r="CX741" s="4" t="str">
        <v>Msaani</v>
      </c>
      <c r="CY741" s="4" t="str">
        <v>Msaani</v>
      </c>
      <c r="CZ741" s="4" t="str">
        <v>Msaani</v>
      </c>
      <c r="DA741" s="4" t="str">
        <v>Msaani</v>
      </c>
      <c r="DB741" s="4" t="str">
        <v>Msaani</v>
      </c>
      <c r="DC741" s="4" t="str">
        <v>Msaani</v>
      </c>
      <c r="DD741" s="4" t="str">
        <v>Msaani</v>
      </c>
      <c r="DE741" s="4" t="str">
        <v>Msaani</v>
      </c>
      <c r="DF741" s="4" t="str">
        <v>Msaani</v>
      </c>
      <c r="DG741" s="4" t="str">
        <v>Msaani</v>
      </c>
      <c r="DH741" s="4" t="str">
        <v>Msaani</v>
      </c>
      <c r="DI741" s="4" t="str">
        <v>Msaani</v>
      </c>
      <c r="DJ741" s="4" t="str">
        <v>Msaani</v>
      </c>
      <c r="DK741" s="4" t="str">
        <v>Msaani</v>
      </c>
      <c r="DL741" s="4" t="str">
        <v>Msaani</v>
      </c>
      <c r="DM741" s="4" t="str">
        <v>Msaani</v>
      </c>
      <c r="DN741" s="4" t="str">
        <v>Msaani</v>
      </c>
      <c r="DO741" s="4" t="str">
        <v>Msaani</v>
      </c>
      <c r="DP741" s="4" t="str">
        <v>Msaani</v>
      </c>
    </row>
    <row r="742" spans="1:120" x14ac:dyDescent="0.35">
      <c r="A742" s="4">
        <v>7.444</v>
      </c>
      <c r="B742" s="4">
        <v>3.9</v>
      </c>
      <c r="C742" s="4" t="s">
        <v>251</v>
      </c>
      <c r="D742" s="4" t="s">
        <v>138</v>
      </c>
      <c r="E742" s="4" t="s">
        <v>915</v>
      </c>
      <c r="F742" s="4">
        <v>1000</v>
      </c>
      <c r="G742" s="4" t="str">
        <f t="shared" si="11"/>
        <v>Nigeria-University of Ibadan</v>
      </c>
      <c r="BA742" s="4" t="str">
        <v>Msekera RS</v>
      </c>
      <c r="BB742" s="4" t="str">
        <v>Msekera RS</v>
      </c>
      <c r="BC742" s="4" t="str">
        <v>Msekera RS</v>
      </c>
      <c r="BD742" s="4" t="str">
        <v>Msekera RS</v>
      </c>
      <c r="BE742" s="4" t="str">
        <v>Msekera RS</v>
      </c>
      <c r="BF742" s="4" t="str">
        <v>Msekera RS</v>
      </c>
      <c r="BG742" s="4" t="str">
        <v>Msekera RS</v>
      </c>
      <c r="BH742" s="4" t="str">
        <v>Msekera RS</v>
      </c>
      <c r="BI742" s="4" t="str">
        <v>Msekera RS</v>
      </c>
      <c r="BJ742" s="4" t="str">
        <v>Msekera RS</v>
      </c>
      <c r="BK742" s="4" t="str">
        <v>Msekera RS</v>
      </c>
      <c r="BL742" s="4" t="str">
        <v>Msekera RS</v>
      </c>
      <c r="BM742" s="4" t="str">
        <v>Msekera RS</v>
      </c>
      <c r="BN742" s="4" t="str">
        <v>Msekera RS</v>
      </c>
      <c r="BO742" s="4" t="str">
        <v>Msekera RS</v>
      </c>
      <c r="BP742" s="4" t="str">
        <v>Msekera RS</v>
      </c>
      <c r="BQ742" s="4" t="str">
        <v>Msekera RS</v>
      </c>
      <c r="BR742" s="4" t="str">
        <v>Msekera RS</v>
      </c>
      <c r="BS742" s="4" t="str">
        <v>Msekera RS</v>
      </c>
      <c r="BT742" s="4" t="str">
        <v>Msekera RS</v>
      </c>
      <c r="BU742" s="4" t="str">
        <v>Msekera RS</v>
      </c>
      <c r="BV742" s="4" t="str">
        <v>Msekera RS</v>
      </c>
      <c r="BW742" s="4" t="str">
        <v>Msekera RS</v>
      </c>
      <c r="BX742" s="4" t="str">
        <v>Msekera RS</v>
      </c>
      <c r="BY742" s="4" t="str">
        <v>Msekera RS</v>
      </c>
      <c r="BZ742" s="4" t="str">
        <v>Msekera RS</v>
      </c>
      <c r="CA742" s="4" t="str">
        <v>Msekera RS</v>
      </c>
      <c r="CB742" s="4" t="str">
        <v>Msekera RS</v>
      </c>
      <c r="CC742" s="4" t="str">
        <v>Msekera RS</v>
      </c>
      <c r="CD742" s="4" t="str">
        <v>Msekera RS</v>
      </c>
      <c r="CE742" s="4" t="str">
        <v>Msekera RS</v>
      </c>
      <c r="CF742" s="4" t="str">
        <v>Msekera RS</v>
      </c>
      <c r="CG742" s="4" t="str">
        <v>Msekera RS</v>
      </c>
      <c r="CH742" s="4" t="str">
        <v>Msekera RS</v>
      </c>
      <c r="CJ742" s="4" t="str">
        <v>Msekera RS</v>
      </c>
      <c r="CK742" s="4" t="str">
        <v>Msekera RS</v>
      </c>
      <c r="CL742" s="4" t="str">
        <v>Msekera RS</v>
      </c>
      <c r="CM742" s="4" t="str">
        <v>Msekera RS</v>
      </c>
      <c r="CN742" s="4" t="str">
        <v>Msekera RS</v>
      </c>
      <c r="CO742" s="4" t="str">
        <v>Msekera RS</v>
      </c>
      <c r="CP742" s="4" t="str">
        <v>Msekera RS</v>
      </c>
      <c r="CQ742" s="4" t="str">
        <v>Msekera RS</v>
      </c>
      <c r="CR742" s="4" t="str">
        <v>Msekera RS</v>
      </c>
      <c r="CS742" s="4" t="str">
        <v>Msekera RS</v>
      </c>
      <c r="CT742" s="4" t="str">
        <v>Msekera RS</v>
      </c>
      <c r="CU742" s="4" t="str">
        <v>Msekera RS</v>
      </c>
      <c r="CV742" s="4" t="str">
        <v>Msekera RS</v>
      </c>
      <c r="CW742" s="4" t="str">
        <v>Msekera RS</v>
      </c>
      <c r="CX742" s="4" t="str">
        <v>Msekera RS</v>
      </c>
      <c r="CY742" s="4" t="str">
        <v>Msekera RS</v>
      </c>
      <c r="CZ742" s="4" t="str">
        <v>Msekera RS</v>
      </c>
      <c r="DA742" s="4" t="str">
        <v>Msekera RS</v>
      </c>
      <c r="DB742" s="4" t="str">
        <v>Msekera RS</v>
      </c>
      <c r="DC742" s="4" t="str">
        <v>Msekera RS</v>
      </c>
      <c r="DD742" s="4" t="str">
        <v>Msekera RS</v>
      </c>
      <c r="DE742" s="4" t="str">
        <v>Msekera RS</v>
      </c>
      <c r="DF742" s="4" t="str">
        <v>Msekera RS</v>
      </c>
      <c r="DG742" s="4" t="str">
        <v>Msekera RS</v>
      </c>
      <c r="DH742" s="4" t="str">
        <v>Msekera RS</v>
      </c>
      <c r="DI742" s="4" t="str">
        <v>Msekera RS</v>
      </c>
      <c r="DJ742" s="4" t="str">
        <v>Msekera RS</v>
      </c>
      <c r="DK742" s="4" t="str">
        <v>Msekera RS</v>
      </c>
      <c r="DL742" s="4" t="str">
        <v>Msekera RS</v>
      </c>
      <c r="DM742" s="4" t="str">
        <v>Msekera RS</v>
      </c>
      <c r="DN742" s="4" t="str">
        <v>Msekera RS</v>
      </c>
      <c r="DO742" s="4" t="str">
        <v>Msekera RS</v>
      </c>
      <c r="DP742" s="4" t="str">
        <v>Msekera RS</v>
      </c>
    </row>
    <row r="743" spans="1:120" x14ac:dyDescent="0.35">
      <c r="A743" s="4">
        <v>7.444</v>
      </c>
      <c r="B743" s="4">
        <v>3.9</v>
      </c>
      <c r="C743" s="4" t="s">
        <v>251</v>
      </c>
      <c r="D743" s="4" t="s">
        <v>138</v>
      </c>
      <c r="E743" s="4" t="s">
        <v>916</v>
      </c>
      <c r="F743" s="4">
        <v>69</v>
      </c>
      <c r="G743" s="4" t="str">
        <f t="shared" si="11"/>
        <v>Nigeria-University of Ibadan Campus</v>
      </c>
      <c r="BA743" s="4" t="str">
        <v>Msimba</v>
      </c>
      <c r="BB743" s="4" t="str">
        <v>Msimba</v>
      </c>
      <c r="BC743" s="4" t="str">
        <v>Msimba</v>
      </c>
      <c r="BD743" s="4" t="str">
        <v>Msimba</v>
      </c>
      <c r="BE743" s="4" t="str">
        <v>Msimba</v>
      </c>
      <c r="BF743" s="4" t="str">
        <v>Msimba</v>
      </c>
      <c r="BG743" s="4" t="str">
        <v>Msimba</v>
      </c>
      <c r="BH743" s="4" t="str">
        <v>Msimba</v>
      </c>
      <c r="BI743" s="4" t="str">
        <v>Msimba</v>
      </c>
      <c r="BJ743" s="4" t="str">
        <v>Msimba</v>
      </c>
      <c r="BK743" s="4" t="str">
        <v>Msimba</v>
      </c>
      <c r="BL743" s="4" t="str">
        <v>Msimba</v>
      </c>
      <c r="BM743" s="4" t="str">
        <v>Msimba</v>
      </c>
      <c r="BN743" s="4" t="str">
        <v>Msimba</v>
      </c>
      <c r="BO743" s="4" t="str">
        <v>Msimba</v>
      </c>
      <c r="BP743" s="4" t="str">
        <v>Msimba</v>
      </c>
      <c r="BQ743" s="4" t="str">
        <v>Msimba</v>
      </c>
      <c r="BR743" s="4" t="str">
        <v>Msimba</v>
      </c>
      <c r="BS743" s="4" t="str">
        <v>Msimba</v>
      </c>
      <c r="BT743" s="4" t="str">
        <v>Msimba</v>
      </c>
      <c r="BU743" s="4" t="str">
        <v>Msimba</v>
      </c>
      <c r="BV743" s="4" t="str">
        <v>Msimba</v>
      </c>
      <c r="BW743" s="4" t="str">
        <v>Msimba</v>
      </c>
      <c r="BX743" s="4" t="str">
        <v>Msimba</v>
      </c>
      <c r="BY743" s="4" t="str">
        <v>Msimba</v>
      </c>
      <c r="BZ743" s="4" t="str">
        <v>Msimba</v>
      </c>
      <c r="CA743" s="4" t="str">
        <v>Msimba</v>
      </c>
      <c r="CB743" s="4" t="str">
        <v>Msimba</v>
      </c>
      <c r="CC743" s="4" t="str">
        <v>Msimba</v>
      </c>
      <c r="CD743" s="4" t="str">
        <v>Msimba</v>
      </c>
      <c r="CE743" s="4" t="str">
        <v>Msimba</v>
      </c>
      <c r="CF743" s="4" t="str">
        <v>Msimba</v>
      </c>
      <c r="CG743" s="4" t="str">
        <v>Msimba</v>
      </c>
      <c r="CH743" s="4" t="str">
        <v>Msimba</v>
      </c>
      <c r="CJ743" s="4" t="str">
        <v>Msimba</v>
      </c>
      <c r="CK743" s="4" t="str">
        <v>Msimba</v>
      </c>
      <c r="CL743" s="4" t="str">
        <v>Msimba</v>
      </c>
      <c r="CM743" s="4" t="str">
        <v>Msimba</v>
      </c>
      <c r="CN743" s="4" t="str">
        <v>Msimba</v>
      </c>
      <c r="CO743" s="4" t="str">
        <v>Msimba</v>
      </c>
      <c r="CP743" s="4" t="str">
        <v>Msimba</v>
      </c>
      <c r="CQ743" s="4" t="str">
        <v>Msimba</v>
      </c>
      <c r="CR743" s="4" t="str">
        <v>Msimba</v>
      </c>
      <c r="CS743" s="4" t="str">
        <v>Msimba</v>
      </c>
      <c r="CT743" s="4" t="str">
        <v>Msimba</v>
      </c>
      <c r="CU743" s="4" t="str">
        <v>Msimba</v>
      </c>
      <c r="CV743" s="4" t="str">
        <v>Msimba</v>
      </c>
      <c r="CW743" s="4" t="str">
        <v>Msimba</v>
      </c>
      <c r="CX743" s="4" t="str">
        <v>Msimba</v>
      </c>
      <c r="CY743" s="4" t="str">
        <v>Msimba</v>
      </c>
      <c r="CZ743" s="4" t="str">
        <v>Msimba</v>
      </c>
      <c r="DA743" s="4" t="str">
        <v>Msimba</v>
      </c>
      <c r="DB743" s="4" t="str">
        <v>Msimba</v>
      </c>
      <c r="DC743" s="4" t="str">
        <v>Msimba</v>
      </c>
      <c r="DD743" s="4" t="str">
        <v>Msimba</v>
      </c>
      <c r="DE743" s="4" t="str">
        <v>Msimba</v>
      </c>
      <c r="DF743" s="4" t="str">
        <v>Msimba</v>
      </c>
      <c r="DG743" s="4" t="str">
        <v>Msimba</v>
      </c>
      <c r="DH743" s="4" t="str">
        <v>Msimba</v>
      </c>
      <c r="DI743" s="4" t="str">
        <v>Msimba</v>
      </c>
      <c r="DJ743" s="4" t="str">
        <v>Msimba</v>
      </c>
      <c r="DK743" s="4" t="str">
        <v>Msimba</v>
      </c>
      <c r="DL743" s="4" t="str">
        <v>Msimba</v>
      </c>
      <c r="DM743" s="4" t="str">
        <v>Msimba</v>
      </c>
      <c r="DN743" s="4" t="str">
        <v>Msimba</v>
      </c>
      <c r="DO743" s="4" t="str">
        <v>Msimba</v>
      </c>
      <c r="DP743" s="4" t="str">
        <v>Msimba</v>
      </c>
    </row>
    <row r="744" spans="1:120" x14ac:dyDescent="0.35">
      <c r="A744" s="4">
        <v>7.444</v>
      </c>
      <c r="B744" s="4">
        <v>3.9</v>
      </c>
      <c r="C744" s="4" t="s">
        <v>251</v>
      </c>
      <c r="D744" s="4" t="s">
        <v>138</v>
      </c>
      <c r="E744" s="4" t="s">
        <v>916</v>
      </c>
      <c r="F744" s="4">
        <v>1000</v>
      </c>
      <c r="G744" s="4" t="str">
        <f t="shared" si="11"/>
        <v>Nigeria-University of Ibadan Campus</v>
      </c>
      <c r="BA744" s="4" t="str">
        <v>Msinde-Etole</v>
      </c>
      <c r="BB744" s="4" t="str">
        <v>Msinde-Etole</v>
      </c>
      <c r="BC744" s="4" t="str">
        <v>Msinde-Etole</v>
      </c>
      <c r="BD744" s="4" t="str">
        <v>Msinde-Etole</v>
      </c>
      <c r="BE744" s="4" t="str">
        <v>Msinde-Etole</v>
      </c>
      <c r="BF744" s="4" t="str">
        <v>Msinde-Etole</v>
      </c>
      <c r="BG744" s="4" t="str">
        <v>Msinde-Etole</v>
      </c>
      <c r="BH744" s="4" t="str">
        <v>Msinde-Etole</v>
      </c>
      <c r="BI744" s="4" t="str">
        <v>Msinde-Etole</v>
      </c>
      <c r="BJ744" s="4" t="str">
        <v>Msinde-Etole</v>
      </c>
      <c r="BK744" s="4" t="str">
        <v>Msinde-Etole</v>
      </c>
      <c r="BL744" s="4" t="str">
        <v>Msinde-Etole</v>
      </c>
      <c r="BM744" s="4" t="str">
        <v>Msinde-Etole</v>
      </c>
      <c r="BN744" s="4" t="str">
        <v>Msinde-Etole</v>
      </c>
      <c r="BO744" s="4" t="str">
        <v>Msinde-Etole</v>
      </c>
      <c r="BP744" s="4" t="str">
        <v>Msinde-Etole</v>
      </c>
      <c r="BQ744" s="4" t="str">
        <v>Msinde-Etole</v>
      </c>
      <c r="BR744" s="4" t="str">
        <v>Msinde-Etole</v>
      </c>
      <c r="BS744" s="4" t="str">
        <v>Msinde-Etole</v>
      </c>
      <c r="BT744" s="4" t="str">
        <v>Msinde-Etole</v>
      </c>
      <c r="BU744" s="4" t="str">
        <v>Msinde-Etole</v>
      </c>
      <c r="BV744" s="4" t="str">
        <v>Msinde-Etole</v>
      </c>
      <c r="BW744" s="4" t="str">
        <v>Msinde-Etole</v>
      </c>
      <c r="BX744" s="4" t="str">
        <v>Msinde-Etole</v>
      </c>
      <c r="BY744" s="4" t="str">
        <v>Msinde-Etole</v>
      </c>
      <c r="BZ744" s="4" t="str">
        <v>Msinde-Etole</v>
      </c>
      <c r="CA744" s="4" t="str">
        <v>Msinde-Etole</v>
      </c>
      <c r="CB744" s="4" t="str">
        <v>Msinde-Etole</v>
      </c>
      <c r="CC744" s="4" t="str">
        <v>Msinde-Etole</v>
      </c>
      <c r="CD744" s="4" t="str">
        <v>Msinde-Etole</v>
      </c>
      <c r="CE744" s="4" t="str">
        <v>Msinde-Etole</v>
      </c>
      <c r="CF744" s="4" t="str">
        <v>Msinde-Etole</v>
      </c>
      <c r="CG744" s="4" t="str">
        <v>Msinde-Etole</v>
      </c>
      <c r="CH744" s="4" t="str">
        <v>Msinde-Etole</v>
      </c>
      <c r="CJ744" s="4" t="str">
        <v>Msinde-Etole</v>
      </c>
      <c r="CK744" s="4" t="str">
        <v>Msinde-Etole</v>
      </c>
      <c r="CL744" s="4" t="str">
        <v>Msinde-Etole</v>
      </c>
      <c r="CM744" s="4" t="str">
        <v>Msinde-Etole</v>
      </c>
      <c r="CN744" s="4" t="str">
        <v>Msinde-Etole</v>
      </c>
      <c r="CO744" s="4" t="str">
        <v>Msinde-Etole</v>
      </c>
      <c r="CP744" s="4" t="str">
        <v>Msinde-Etole</v>
      </c>
      <c r="CQ744" s="4" t="str">
        <v>Msinde-Etole</v>
      </c>
      <c r="CR744" s="4" t="str">
        <v>Msinde-Etole</v>
      </c>
      <c r="CS744" s="4" t="str">
        <v>Msinde-Etole</v>
      </c>
      <c r="CT744" s="4" t="str">
        <v>Msinde-Etole</v>
      </c>
      <c r="CU744" s="4" t="str">
        <v>Msinde-Etole</v>
      </c>
      <c r="CV744" s="4" t="str">
        <v>Msinde-Etole</v>
      </c>
      <c r="CW744" s="4" t="str">
        <v>Msinde-Etole</v>
      </c>
      <c r="CX744" s="4" t="str">
        <v>Msinde-Etole</v>
      </c>
      <c r="CY744" s="4" t="str">
        <v>Msinde-Etole</v>
      </c>
      <c r="CZ744" s="4" t="str">
        <v>Msinde-Etole</v>
      </c>
      <c r="DA744" s="4" t="str">
        <v>Msinde-Etole</v>
      </c>
      <c r="DB744" s="4" t="str">
        <v>Msinde-Etole</v>
      </c>
      <c r="DC744" s="4" t="str">
        <v>Msinde-Etole</v>
      </c>
      <c r="DD744" s="4" t="str">
        <v>Msinde-Etole</v>
      </c>
      <c r="DE744" s="4" t="str">
        <v>Msinde-Etole</v>
      </c>
      <c r="DF744" s="4" t="str">
        <v>Msinde-Etole</v>
      </c>
      <c r="DG744" s="4" t="str">
        <v>Msinde-Etole</v>
      </c>
      <c r="DH744" s="4" t="str">
        <v>Msinde-Etole</v>
      </c>
      <c r="DI744" s="4" t="str">
        <v>Msinde-Etole</v>
      </c>
      <c r="DJ744" s="4" t="str">
        <v>Msinde-Etole</v>
      </c>
      <c r="DK744" s="4" t="str">
        <v>Msinde-Etole</v>
      </c>
      <c r="DL744" s="4" t="str">
        <v>Msinde-Etole</v>
      </c>
      <c r="DM744" s="4" t="str">
        <v>Msinde-Etole</v>
      </c>
      <c r="DN744" s="4" t="str">
        <v>Msinde-Etole</v>
      </c>
      <c r="DO744" s="4" t="str">
        <v>Msinde-Etole</v>
      </c>
      <c r="DP744" s="4" t="str">
        <v>Msinde-Etole</v>
      </c>
    </row>
    <row r="745" spans="1:120" x14ac:dyDescent="0.35">
      <c r="A745" s="4">
        <v>7.444</v>
      </c>
      <c r="B745" s="4">
        <v>3.9</v>
      </c>
      <c r="C745" s="4" t="s">
        <v>251</v>
      </c>
      <c r="D745" s="4" t="s">
        <v>138</v>
      </c>
      <c r="E745" s="4" t="s">
        <v>917</v>
      </c>
      <c r="F745" s="4">
        <v>250</v>
      </c>
      <c r="G745" s="4" t="str">
        <f t="shared" si="11"/>
        <v>Nigeria-University of Ibadan Research Farm</v>
      </c>
      <c r="BA745" s="4" t="str">
        <v>Muange</v>
      </c>
      <c r="BB745" s="4" t="str">
        <v>Muange</v>
      </c>
      <c r="BC745" s="4" t="str">
        <v>Muange</v>
      </c>
      <c r="BD745" s="4" t="str">
        <v>Muange</v>
      </c>
      <c r="BE745" s="4" t="str">
        <v>Muange</v>
      </c>
      <c r="BF745" s="4" t="str">
        <v>Muange</v>
      </c>
      <c r="BG745" s="4" t="str">
        <v>Muange</v>
      </c>
      <c r="BH745" s="4" t="str">
        <v>Muange</v>
      </c>
      <c r="BI745" s="4" t="str">
        <v>Muange</v>
      </c>
      <c r="BJ745" s="4" t="str">
        <v>Muange</v>
      </c>
      <c r="BK745" s="4" t="str">
        <v>Muange</v>
      </c>
      <c r="BL745" s="4" t="str">
        <v>Muange</v>
      </c>
      <c r="BM745" s="4" t="str">
        <v>Muange</v>
      </c>
      <c r="BN745" s="4" t="str">
        <v>Muange</v>
      </c>
      <c r="BO745" s="4" t="str">
        <v>Muange</v>
      </c>
      <c r="BP745" s="4" t="str">
        <v>Muange</v>
      </c>
      <c r="BQ745" s="4" t="str">
        <v>Muange</v>
      </c>
      <c r="BR745" s="4" t="str">
        <v>Muange</v>
      </c>
      <c r="BS745" s="4" t="str">
        <v>Muange</v>
      </c>
      <c r="BT745" s="4" t="str">
        <v>Muange</v>
      </c>
      <c r="BU745" s="4" t="str">
        <v>Muange</v>
      </c>
      <c r="BV745" s="4" t="str">
        <v>Muange</v>
      </c>
      <c r="BW745" s="4" t="str">
        <v>Muange</v>
      </c>
      <c r="BX745" s="4" t="str">
        <v>Muange</v>
      </c>
      <c r="BY745" s="4" t="str">
        <v>Muange</v>
      </c>
      <c r="BZ745" s="4" t="str">
        <v>Muange</v>
      </c>
      <c r="CA745" s="4" t="str">
        <v>Muange</v>
      </c>
      <c r="CB745" s="4" t="str">
        <v>Muange</v>
      </c>
      <c r="CC745" s="4" t="str">
        <v>Muange</v>
      </c>
      <c r="CD745" s="4" t="str">
        <v>Muange</v>
      </c>
      <c r="CE745" s="4" t="str">
        <v>Muange</v>
      </c>
      <c r="CF745" s="4" t="str">
        <v>Muange</v>
      </c>
      <c r="CG745" s="4" t="str">
        <v>Muange</v>
      </c>
      <c r="CH745" s="4" t="str">
        <v>Muange</v>
      </c>
      <c r="CJ745" s="4" t="str">
        <v>Muange</v>
      </c>
      <c r="CK745" s="4" t="str">
        <v>Muange</v>
      </c>
      <c r="CL745" s="4" t="str">
        <v>Muange</v>
      </c>
      <c r="CM745" s="4" t="str">
        <v>Muange</v>
      </c>
      <c r="CN745" s="4" t="str">
        <v>Muange</v>
      </c>
      <c r="CO745" s="4" t="str">
        <v>Muange</v>
      </c>
      <c r="CP745" s="4" t="str">
        <v>Muange</v>
      </c>
      <c r="CQ745" s="4" t="str">
        <v>Muange</v>
      </c>
      <c r="CR745" s="4" t="str">
        <v>Muange</v>
      </c>
      <c r="CS745" s="4" t="str">
        <v>Muange</v>
      </c>
      <c r="CT745" s="4" t="str">
        <v>Muange</v>
      </c>
      <c r="CU745" s="4" t="str">
        <v>Muange</v>
      </c>
      <c r="CV745" s="4" t="str">
        <v>Muange</v>
      </c>
      <c r="CW745" s="4" t="str">
        <v>Muange</v>
      </c>
      <c r="CX745" s="4" t="str">
        <v>Muange</v>
      </c>
      <c r="CY745" s="4" t="str">
        <v>Muange</v>
      </c>
      <c r="CZ745" s="4" t="str">
        <v>Muange</v>
      </c>
      <c r="DA745" s="4" t="str">
        <v>Muange</v>
      </c>
      <c r="DB745" s="4" t="str">
        <v>Muange</v>
      </c>
      <c r="DC745" s="4" t="str">
        <v>Muange</v>
      </c>
      <c r="DD745" s="4" t="str">
        <v>Muange</v>
      </c>
      <c r="DE745" s="4" t="str">
        <v>Muange</v>
      </c>
      <c r="DF745" s="4" t="str">
        <v>Muange</v>
      </c>
      <c r="DG745" s="4" t="str">
        <v>Muange</v>
      </c>
      <c r="DH745" s="4" t="str">
        <v>Muange</v>
      </c>
      <c r="DI745" s="4" t="str">
        <v>Muange</v>
      </c>
      <c r="DJ745" s="4" t="str">
        <v>Muange</v>
      </c>
      <c r="DK745" s="4" t="str">
        <v>Muange</v>
      </c>
      <c r="DL745" s="4" t="str">
        <v>Muange</v>
      </c>
      <c r="DM745" s="4" t="str">
        <v>Muange</v>
      </c>
      <c r="DN745" s="4" t="str">
        <v>Muange</v>
      </c>
      <c r="DO745" s="4" t="str">
        <v>Muange</v>
      </c>
      <c r="DP745" s="4" t="str">
        <v>Muange</v>
      </c>
    </row>
    <row r="746" spans="1:120" x14ac:dyDescent="0.35">
      <c r="A746" s="4">
        <v>7.444</v>
      </c>
      <c r="B746" s="4">
        <v>3.9</v>
      </c>
      <c r="C746" s="4" t="s">
        <v>251</v>
      </c>
      <c r="D746" s="4" t="s">
        <v>138</v>
      </c>
      <c r="E746" s="4" t="s">
        <v>917</v>
      </c>
      <c r="F746" s="4">
        <v>1000</v>
      </c>
      <c r="G746" s="4" t="str">
        <f t="shared" si="11"/>
        <v>Nigeria-University of Ibadan Research Farm</v>
      </c>
      <c r="BA746" s="4" t="str">
        <v>Mubende</v>
      </c>
      <c r="BB746" s="4" t="str">
        <v>Mubende</v>
      </c>
      <c r="BC746" s="4" t="str">
        <v>Mubende</v>
      </c>
      <c r="BD746" s="4" t="str">
        <v>Mubende</v>
      </c>
      <c r="BE746" s="4" t="str">
        <v>Mubende</v>
      </c>
      <c r="BF746" s="4" t="str">
        <v>Mubende</v>
      </c>
      <c r="BG746" s="4" t="str">
        <v>Mubende</v>
      </c>
      <c r="BH746" s="4" t="str">
        <v>Mubende</v>
      </c>
      <c r="BI746" s="4" t="str">
        <v>Mubende</v>
      </c>
      <c r="BJ746" s="4" t="str">
        <v>Mubende</v>
      </c>
      <c r="BK746" s="4" t="str">
        <v>Mubende</v>
      </c>
      <c r="BL746" s="4" t="str">
        <v>Mubende</v>
      </c>
      <c r="BM746" s="4" t="str">
        <v>Mubende</v>
      </c>
      <c r="BN746" s="4" t="str">
        <v>Mubende</v>
      </c>
      <c r="BO746" s="4" t="str">
        <v>Mubende</v>
      </c>
      <c r="BP746" s="4" t="str">
        <v>Mubende</v>
      </c>
      <c r="BQ746" s="4" t="str">
        <v>Mubende</v>
      </c>
      <c r="BR746" s="4" t="str">
        <v>Mubende</v>
      </c>
      <c r="BS746" s="4" t="str">
        <v>Mubende</v>
      </c>
      <c r="BT746" s="4" t="str">
        <v>Mubende</v>
      </c>
      <c r="BU746" s="4" t="str">
        <v>Mubende</v>
      </c>
      <c r="BV746" s="4" t="str">
        <v>Mubende</v>
      </c>
      <c r="BW746" s="4" t="str">
        <v>Mubende</v>
      </c>
      <c r="BX746" s="4" t="str">
        <v>Mubende</v>
      </c>
      <c r="BY746" s="4" t="str">
        <v>Mubende</v>
      </c>
      <c r="BZ746" s="4" t="str">
        <v>Mubende</v>
      </c>
      <c r="CA746" s="4" t="str">
        <v>Mubende</v>
      </c>
      <c r="CB746" s="4" t="str">
        <v>Mubende</v>
      </c>
      <c r="CC746" s="4" t="str">
        <v>Mubende</v>
      </c>
      <c r="CD746" s="4" t="str">
        <v>Mubende</v>
      </c>
      <c r="CE746" s="4" t="str">
        <v>Mubende</v>
      </c>
      <c r="CF746" s="4" t="str">
        <v>Mubende</v>
      </c>
      <c r="CG746" s="4" t="str">
        <v>Mubende</v>
      </c>
      <c r="CH746" s="4" t="str">
        <v>Mubende</v>
      </c>
      <c r="CJ746" s="4" t="str">
        <v>Mubende</v>
      </c>
      <c r="CK746" s="4" t="str">
        <v>Mubende</v>
      </c>
      <c r="CL746" s="4" t="str">
        <v>Mubende</v>
      </c>
      <c r="CM746" s="4" t="str">
        <v>Mubende</v>
      </c>
      <c r="CN746" s="4" t="str">
        <v>Mubende</v>
      </c>
      <c r="CO746" s="4" t="str">
        <v>Mubende</v>
      </c>
      <c r="CP746" s="4" t="str">
        <v>Mubende</v>
      </c>
      <c r="CQ746" s="4" t="str">
        <v>Mubende</v>
      </c>
      <c r="CR746" s="4" t="str">
        <v>Mubende</v>
      </c>
      <c r="CS746" s="4" t="str">
        <v>Mubende</v>
      </c>
      <c r="CT746" s="4" t="str">
        <v>Mubende</v>
      </c>
      <c r="CU746" s="4" t="str">
        <v>Mubende</v>
      </c>
      <c r="CV746" s="4" t="str">
        <v>Mubende</v>
      </c>
      <c r="CW746" s="4" t="str">
        <v>Mubende</v>
      </c>
      <c r="CX746" s="4" t="str">
        <v>Mubende</v>
      </c>
      <c r="CY746" s="4" t="str">
        <v>Mubende</v>
      </c>
      <c r="CZ746" s="4" t="str">
        <v>Mubende</v>
      </c>
      <c r="DA746" s="4" t="str">
        <v>Mubende</v>
      </c>
      <c r="DB746" s="4" t="str">
        <v>Mubende</v>
      </c>
      <c r="DC746" s="4" t="str">
        <v>Mubende</v>
      </c>
      <c r="DD746" s="4" t="str">
        <v>Mubende</v>
      </c>
      <c r="DE746" s="4" t="str">
        <v>Mubende</v>
      </c>
      <c r="DF746" s="4" t="str">
        <v>Mubende</v>
      </c>
      <c r="DG746" s="4" t="str">
        <v>Mubende</v>
      </c>
      <c r="DH746" s="4" t="str">
        <v>Mubende</v>
      </c>
      <c r="DI746" s="4" t="str">
        <v>Mubende</v>
      </c>
      <c r="DJ746" s="4" t="str">
        <v>Mubende</v>
      </c>
      <c r="DK746" s="4" t="str">
        <v>Mubende</v>
      </c>
      <c r="DL746" s="4" t="str">
        <v>Mubende</v>
      </c>
      <c r="DM746" s="4" t="str">
        <v>Mubende</v>
      </c>
      <c r="DN746" s="4" t="str">
        <v>Mubende</v>
      </c>
      <c r="DO746" s="4" t="str">
        <v>Mubende</v>
      </c>
      <c r="DP746" s="4" t="str">
        <v>Mubende</v>
      </c>
    </row>
    <row r="747" spans="1:120" x14ac:dyDescent="0.35">
      <c r="A747" s="4">
        <v>7.4</v>
      </c>
      <c r="B747" s="4">
        <v>3.9</v>
      </c>
      <c r="C747" s="4" t="s">
        <v>251</v>
      </c>
      <c r="D747" s="4" t="s">
        <v>138</v>
      </c>
      <c r="E747" s="4" t="s">
        <v>917</v>
      </c>
      <c r="F747" s="4">
        <v>1000</v>
      </c>
      <c r="G747" s="4" t="str">
        <f t="shared" si="11"/>
        <v>Nigeria-University of Ibadan Research Farm</v>
      </c>
      <c r="BA747" s="4" t="str">
        <v>Mucwa, Meru South District</v>
      </c>
      <c r="BB747" s="4" t="str">
        <v>Mucwa, Meru South District</v>
      </c>
      <c r="BC747" s="4" t="str">
        <v>Mucwa, Meru South District</v>
      </c>
      <c r="BD747" s="4" t="str">
        <v>Mucwa, Meru South District</v>
      </c>
      <c r="BE747" s="4" t="str">
        <v>Mucwa, Meru South District</v>
      </c>
      <c r="BF747" s="4" t="str">
        <v>Mucwa, Meru South District</v>
      </c>
      <c r="BG747" s="4" t="str">
        <v>Mucwa, Meru South District</v>
      </c>
      <c r="BH747" s="4" t="str">
        <v>Mucwa, Meru South District</v>
      </c>
      <c r="BI747" s="4" t="str">
        <v>Mucwa, Meru South District</v>
      </c>
      <c r="BJ747" s="4" t="str">
        <v>Mucwa, Meru South District</v>
      </c>
      <c r="BK747" s="4" t="str">
        <v>Mucwa, Meru South District</v>
      </c>
      <c r="BL747" s="4" t="str">
        <v>Mucwa, Meru South District</v>
      </c>
      <c r="BM747" s="4" t="str">
        <v>Mucwa, Meru South District</v>
      </c>
      <c r="BN747" s="4" t="str">
        <v>Mucwa, Meru South District</v>
      </c>
      <c r="BO747" s="4" t="str">
        <v>Mucwa, Meru South District</v>
      </c>
      <c r="BP747" s="4" t="str">
        <v>Mucwa, Meru South District</v>
      </c>
      <c r="BQ747" s="4" t="str">
        <v>Mucwa, Meru South District</v>
      </c>
      <c r="BR747" s="4" t="str">
        <v>Mucwa, Meru South District</v>
      </c>
      <c r="BS747" s="4" t="str">
        <v>Mucwa, Meru South District</v>
      </c>
      <c r="BT747" s="4" t="str">
        <v>Mucwa, Meru South District</v>
      </c>
      <c r="BU747" s="4" t="str">
        <v>Mucwa, Meru South District</v>
      </c>
      <c r="BV747" s="4" t="str">
        <v>Mucwa, Meru South District</v>
      </c>
      <c r="BW747" s="4" t="str">
        <v>Mucwa, Meru South District</v>
      </c>
      <c r="BX747" s="4" t="str">
        <v>Mucwa, Meru South District</v>
      </c>
      <c r="BY747" s="4" t="str">
        <v>Mucwa, Meru South District</v>
      </c>
      <c r="BZ747" s="4" t="str">
        <v>Mucwa, Meru South District</v>
      </c>
      <c r="CA747" s="4" t="str">
        <v>Mucwa, Meru South District</v>
      </c>
      <c r="CB747" s="4" t="str">
        <v>Mucwa, Meru South District</v>
      </c>
      <c r="CC747" s="4" t="str">
        <v>Mucwa, Meru South District</v>
      </c>
      <c r="CD747" s="4" t="str">
        <v>Mucwa, Meru South District</v>
      </c>
      <c r="CE747" s="4" t="str">
        <v>Mucwa, Meru South District</v>
      </c>
      <c r="CF747" s="4" t="str">
        <v>Mucwa, Meru South District</v>
      </c>
      <c r="CG747" s="4" t="str">
        <v>Mucwa, Meru South District</v>
      </c>
      <c r="CH747" s="4" t="str">
        <v>Mucwa, Meru South District</v>
      </c>
      <c r="CJ747" s="4" t="str">
        <v>Mucwa, Meru South District</v>
      </c>
      <c r="CK747" s="4" t="str">
        <v>Mucwa, Meru South District</v>
      </c>
      <c r="CL747" s="4" t="str">
        <v>Mucwa, Meru South District</v>
      </c>
      <c r="CM747" s="4" t="str">
        <v>Mucwa, Meru South District</v>
      </c>
      <c r="CN747" s="4" t="str">
        <v>Mucwa, Meru South District</v>
      </c>
      <c r="CO747" s="4" t="str">
        <v>Mucwa, Meru South District</v>
      </c>
      <c r="CP747" s="4" t="str">
        <v>Mucwa, Meru South District</v>
      </c>
      <c r="CQ747" s="4" t="str">
        <v>Mucwa, Meru South District</v>
      </c>
      <c r="CR747" s="4" t="str">
        <v>Mucwa, Meru South District</v>
      </c>
      <c r="CS747" s="4" t="str">
        <v>Mucwa, Meru South District</v>
      </c>
      <c r="CT747" s="4" t="str">
        <v>Mucwa, Meru South District</v>
      </c>
      <c r="CU747" s="4" t="str">
        <v>Mucwa, Meru South District</v>
      </c>
      <c r="CV747" s="4" t="str">
        <v>Mucwa, Meru South District</v>
      </c>
      <c r="CW747" s="4" t="str">
        <v>Mucwa, Meru South District</v>
      </c>
      <c r="CX747" s="4" t="str">
        <v>Mucwa, Meru South District</v>
      </c>
      <c r="CY747" s="4" t="str">
        <v>Mucwa, Meru South District</v>
      </c>
      <c r="CZ747" s="4" t="str">
        <v>Mucwa, Meru South District</v>
      </c>
      <c r="DA747" s="4" t="str">
        <v>Mucwa, Meru South District</v>
      </c>
      <c r="DB747" s="4" t="str">
        <v>Mucwa, Meru South District</v>
      </c>
      <c r="DC747" s="4" t="str">
        <v>Mucwa, Meru South District</v>
      </c>
      <c r="DD747" s="4" t="str">
        <v>Mucwa, Meru South District</v>
      </c>
      <c r="DE747" s="4" t="str">
        <v>Mucwa, Meru South District</v>
      </c>
      <c r="DF747" s="4" t="str">
        <v>Mucwa, Meru South District</v>
      </c>
      <c r="DG747" s="4" t="str">
        <v>Mucwa, Meru South District</v>
      </c>
      <c r="DH747" s="4" t="str">
        <v>Mucwa, Meru South District</v>
      </c>
      <c r="DI747" s="4" t="str">
        <v>Mucwa, Meru South District</v>
      </c>
      <c r="DJ747" s="4" t="str">
        <v>Mucwa, Meru South District</v>
      </c>
      <c r="DK747" s="4" t="str">
        <v>Mucwa, Meru South District</v>
      </c>
      <c r="DL747" s="4" t="str">
        <v>Mucwa, Meru South District</v>
      </c>
      <c r="DM747" s="4" t="str">
        <v>Mucwa, Meru South District</v>
      </c>
      <c r="DN747" s="4" t="str">
        <v>Mucwa, Meru South District</v>
      </c>
      <c r="DO747" s="4" t="str">
        <v>Mucwa, Meru South District</v>
      </c>
      <c r="DP747" s="4" t="str">
        <v>Mucwa, Meru South District</v>
      </c>
    </row>
    <row r="748" spans="1:120" x14ac:dyDescent="0.35">
      <c r="A748" s="4">
        <v>7.444</v>
      </c>
      <c r="B748" s="4">
        <v>3.899</v>
      </c>
      <c r="C748" s="4" t="s">
        <v>251</v>
      </c>
      <c r="D748" s="4" t="s">
        <v>138</v>
      </c>
      <c r="E748" s="4" t="s">
        <v>918</v>
      </c>
      <c r="F748" s="4">
        <v>1000</v>
      </c>
      <c r="G748" s="4" t="str">
        <f t="shared" si="11"/>
        <v>Nigeria-University of Ibadan, Ibadan</v>
      </c>
      <c r="BA748" s="4" t="str">
        <v>Mukono</v>
      </c>
      <c r="BB748" s="4" t="str">
        <v>Mukono</v>
      </c>
      <c r="BC748" s="4" t="str">
        <v>Mukono</v>
      </c>
      <c r="BD748" s="4" t="str">
        <v>Mukono</v>
      </c>
      <c r="BE748" s="4" t="str">
        <v>Mukono</v>
      </c>
      <c r="BF748" s="4" t="str">
        <v>Mukono</v>
      </c>
      <c r="BG748" s="4" t="str">
        <v>Mukono</v>
      </c>
      <c r="BH748" s="4" t="str">
        <v>Mukono</v>
      </c>
      <c r="BI748" s="4" t="str">
        <v>Mukono</v>
      </c>
      <c r="BJ748" s="4" t="str">
        <v>Mukono</v>
      </c>
      <c r="BK748" s="4" t="str">
        <v>Mukono</v>
      </c>
      <c r="BL748" s="4" t="str">
        <v>Mukono</v>
      </c>
      <c r="BM748" s="4" t="str">
        <v>Mukono</v>
      </c>
      <c r="BN748" s="4" t="str">
        <v>Mukono</v>
      </c>
      <c r="BO748" s="4" t="str">
        <v>Mukono</v>
      </c>
      <c r="BP748" s="4" t="str">
        <v>Mukono</v>
      </c>
      <c r="BQ748" s="4" t="str">
        <v>Mukono</v>
      </c>
      <c r="BR748" s="4" t="str">
        <v>Mukono</v>
      </c>
      <c r="BS748" s="4" t="str">
        <v>Mukono</v>
      </c>
      <c r="BT748" s="4" t="str">
        <v>Mukono</v>
      </c>
      <c r="BU748" s="4" t="str">
        <v>Mukono</v>
      </c>
      <c r="BV748" s="4" t="str">
        <v>Mukono</v>
      </c>
      <c r="BW748" s="4" t="str">
        <v>Mukono</v>
      </c>
      <c r="BX748" s="4" t="str">
        <v>Mukono</v>
      </c>
      <c r="BY748" s="4" t="str">
        <v>Mukono</v>
      </c>
      <c r="BZ748" s="4" t="str">
        <v>Mukono</v>
      </c>
      <c r="CA748" s="4" t="str">
        <v>Mukono</v>
      </c>
      <c r="CB748" s="4" t="str">
        <v>Mukono</v>
      </c>
      <c r="CC748" s="4" t="str">
        <v>Mukono</v>
      </c>
      <c r="CD748" s="4" t="str">
        <v>Mukono</v>
      </c>
      <c r="CE748" s="4" t="str">
        <v>Mukono</v>
      </c>
      <c r="CF748" s="4" t="str">
        <v>Mukono</v>
      </c>
      <c r="CG748" s="4" t="str">
        <v>Mukono</v>
      </c>
      <c r="CH748" s="4" t="str">
        <v>Mukono</v>
      </c>
      <c r="CJ748" s="4" t="str">
        <v>Mukono</v>
      </c>
      <c r="CK748" s="4" t="str">
        <v>Mukono</v>
      </c>
      <c r="CL748" s="4" t="str">
        <v>Mukono</v>
      </c>
      <c r="CM748" s="4" t="str">
        <v>Mukono</v>
      </c>
      <c r="CN748" s="4" t="str">
        <v>Mukono</v>
      </c>
      <c r="CO748" s="4" t="str">
        <v>Mukono</v>
      </c>
      <c r="CP748" s="4" t="str">
        <v>Mukono</v>
      </c>
      <c r="CQ748" s="4" t="str">
        <v>Mukono</v>
      </c>
      <c r="CR748" s="4" t="str">
        <v>Mukono</v>
      </c>
      <c r="CS748" s="4" t="str">
        <v>Mukono</v>
      </c>
      <c r="CT748" s="4" t="str">
        <v>Mukono</v>
      </c>
      <c r="CU748" s="4" t="str">
        <v>Mukono</v>
      </c>
      <c r="CV748" s="4" t="str">
        <v>Mukono</v>
      </c>
      <c r="CW748" s="4" t="str">
        <v>Mukono</v>
      </c>
      <c r="CX748" s="4" t="str">
        <v>Mukono</v>
      </c>
      <c r="CY748" s="4" t="str">
        <v>Mukono</v>
      </c>
      <c r="CZ748" s="4" t="str">
        <v>Mukono</v>
      </c>
      <c r="DA748" s="4" t="str">
        <v>Mukono</v>
      </c>
      <c r="DB748" s="4" t="str">
        <v>Mukono</v>
      </c>
      <c r="DC748" s="4" t="str">
        <v>Mukono</v>
      </c>
      <c r="DD748" s="4" t="str">
        <v>Mukono</v>
      </c>
      <c r="DE748" s="4" t="str">
        <v>Mukono</v>
      </c>
      <c r="DF748" s="4" t="str">
        <v>Mukono</v>
      </c>
      <c r="DG748" s="4" t="str">
        <v>Mukono</v>
      </c>
      <c r="DH748" s="4" t="str">
        <v>Mukono</v>
      </c>
      <c r="DI748" s="4" t="str">
        <v>Mukono</v>
      </c>
      <c r="DJ748" s="4" t="str">
        <v>Mukono</v>
      </c>
      <c r="DK748" s="4" t="str">
        <v>Mukono</v>
      </c>
      <c r="DL748" s="4" t="str">
        <v>Mukono</v>
      </c>
      <c r="DM748" s="4" t="str">
        <v>Mukono</v>
      </c>
      <c r="DN748" s="4" t="str">
        <v>Mukono</v>
      </c>
      <c r="DO748" s="4" t="str">
        <v>Mukono</v>
      </c>
      <c r="DP748" s="4" t="str">
        <v>Mukono</v>
      </c>
    </row>
    <row r="749" spans="1:120" x14ac:dyDescent="0.35">
      <c r="A749" s="4">
        <v>7.4409999999999998</v>
      </c>
      <c r="B749" s="4">
        <v>3.899</v>
      </c>
      <c r="C749" s="4" t="s">
        <v>251</v>
      </c>
      <c r="D749" s="4" t="s">
        <v>138</v>
      </c>
      <c r="E749" s="4" t="s">
        <v>918</v>
      </c>
      <c r="F749" s="4">
        <v>500</v>
      </c>
      <c r="G749" s="4" t="str">
        <f t="shared" si="11"/>
        <v>Nigeria-University of Ibadan, Ibadan</v>
      </c>
      <c r="BA749" s="4" t="str">
        <v>Mukura, Butare Town</v>
      </c>
      <c r="BB749" s="4" t="str">
        <v>Mukura, Butare Town</v>
      </c>
      <c r="BC749" s="4" t="str">
        <v>Mukura, Butare Town</v>
      </c>
      <c r="BD749" s="4" t="str">
        <v>Mukura, Butare Town</v>
      </c>
      <c r="BE749" s="4" t="str">
        <v>Mukura, Butare Town</v>
      </c>
      <c r="BF749" s="4" t="str">
        <v>Mukura, Butare Town</v>
      </c>
      <c r="BG749" s="4" t="str">
        <v>Mukura, Butare Town</v>
      </c>
      <c r="BH749" s="4" t="str">
        <v>Mukura, Butare Town</v>
      </c>
      <c r="BI749" s="4" t="str">
        <v>Mukura, Butare Town</v>
      </c>
      <c r="BJ749" s="4" t="str">
        <v>Mukura, Butare Town</v>
      </c>
      <c r="BK749" s="4" t="str">
        <v>Mukura, Butare Town</v>
      </c>
      <c r="BL749" s="4" t="str">
        <v>Mukura, Butare Town</v>
      </c>
      <c r="BM749" s="4" t="str">
        <v>Mukura, Butare Town</v>
      </c>
      <c r="BN749" s="4" t="str">
        <v>Mukura, Butare Town</v>
      </c>
      <c r="BO749" s="4" t="str">
        <v>Mukura, Butare Town</v>
      </c>
      <c r="BP749" s="4" t="str">
        <v>Mukura, Butare Town</v>
      </c>
      <c r="BQ749" s="4" t="str">
        <v>Mukura, Butare Town</v>
      </c>
      <c r="BR749" s="4" t="str">
        <v>Mukura, Butare Town</v>
      </c>
      <c r="BS749" s="4" t="str">
        <v>Mukura, Butare Town</v>
      </c>
      <c r="BT749" s="4" t="str">
        <v>Mukura, Butare Town</v>
      </c>
      <c r="BU749" s="4" t="str">
        <v>Mukura, Butare Town</v>
      </c>
      <c r="BV749" s="4" t="str">
        <v>Mukura, Butare Town</v>
      </c>
      <c r="BW749" s="4" t="str">
        <v>Mukura, Butare Town</v>
      </c>
      <c r="BX749" s="4" t="str">
        <v>Mukura, Butare Town</v>
      </c>
      <c r="BY749" s="4" t="str">
        <v>Mukura, Butare Town</v>
      </c>
      <c r="BZ749" s="4" t="str">
        <v>Mukura, Butare Town</v>
      </c>
      <c r="CA749" s="4" t="str">
        <v>Mukura, Butare Town</v>
      </c>
      <c r="CB749" s="4" t="str">
        <v>Mukura, Butare Town</v>
      </c>
      <c r="CC749" s="4" t="str">
        <v>Mukura, Butare Town</v>
      </c>
      <c r="CD749" s="4" t="str">
        <v>Mukura, Butare Town</v>
      </c>
      <c r="CE749" s="4" t="str">
        <v>Mukura, Butare Town</v>
      </c>
      <c r="CF749" s="4" t="str">
        <v>Mukura, Butare Town</v>
      </c>
      <c r="CG749" s="4" t="str">
        <v>Mukura, Butare Town</v>
      </c>
      <c r="CH749" s="4" t="str">
        <v>Mukura, Butare Town</v>
      </c>
      <c r="CJ749" s="4" t="str">
        <v>Mukura, Butare Town</v>
      </c>
      <c r="CK749" s="4" t="str">
        <v>Mukura, Butare Town</v>
      </c>
      <c r="CL749" s="4" t="str">
        <v>Mukura, Butare Town</v>
      </c>
      <c r="CM749" s="4" t="str">
        <v>Mukura, Butare Town</v>
      </c>
      <c r="CN749" s="4" t="str">
        <v>Mukura, Butare Town</v>
      </c>
      <c r="CO749" s="4" t="str">
        <v>Mukura, Butare Town</v>
      </c>
      <c r="CP749" s="4" t="str">
        <v>Mukura, Butare Town</v>
      </c>
      <c r="CQ749" s="4" t="str">
        <v>Mukura, Butare Town</v>
      </c>
      <c r="CR749" s="4" t="str">
        <v>Mukura, Butare Town</v>
      </c>
      <c r="CS749" s="4" t="str">
        <v>Mukura, Butare Town</v>
      </c>
      <c r="CT749" s="4" t="str">
        <v>Mukura, Butare Town</v>
      </c>
      <c r="CU749" s="4" t="str">
        <v>Mukura, Butare Town</v>
      </c>
      <c r="CV749" s="4" t="str">
        <v>Mukura, Butare Town</v>
      </c>
      <c r="CW749" s="4" t="str">
        <v>Mukura, Butare Town</v>
      </c>
      <c r="CX749" s="4" t="str">
        <v>Mukura, Butare Town</v>
      </c>
      <c r="CY749" s="4" t="str">
        <v>Mukura, Butare Town</v>
      </c>
      <c r="CZ749" s="4" t="str">
        <v>Mukura, Butare Town</v>
      </c>
      <c r="DA749" s="4" t="str">
        <v>Mukura, Butare Town</v>
      </c>
      <c r="DB749" s="4" t="str">
        <v>Mukura, Butare Town</v>
      </c>
      <c r="DC749" s="4" t="str">
        <v>Mukura, Butare Town</v>
      </c>
      <c r="DD749" s="4" t="str">
        <v>Mukura, Butare Town</v>
      </c>
      <c r="DE749" s="4" t="str">
        <v>Mukura, Butare Town</v>
      </c>
      <c r="DF749" s="4" t="str">
        <v>Mukura, Butare Town</v>
      </c>
      <c r="DG749" s="4" t="str">
        <v>Mukura, Butare Town</v>
      </c>
      <c r="DH749" s="4" t="str">
        <v>Mukura, Butare Town</v>
      </c>
      <c r="DI749" s="4" t="str">
        <v>Mukura, Butare Town</v>
      </c>
      <c r="DJ749" s="4" t="str">
        <v>Mukura, Butare Town</v>
      </c>
      <c r="DK749" s="4" t="str">
        <v>Mukura, Butare Town</v>
      </c>
      <c r="DL749" s="4" t="str">
        <v>Mukura, Butare Town</v>
      </c>
      <c r="DM749" s="4" t="str">
        <v>Mukura, Butare Town</v>
      </c>
      <c r="DN749" s="4" t="str">
        <v>Mukura, Butare Town</v>
      </c>
      <c r="DO749" s="4" t="str">
        <v>Mukura, Butare Town</v>
      </c>
      <c r="DP749" s="4" t="str">
        <v>Mukura, Butare Town</v>
      </c>
    </row>
    <row r="750" spans="1:120" x14ac:dyDescent="0.35">
      <c r="A750" s="4">
        <v>9.9499999999999993</v>
      </c>
      <c r="B750" s="4">
        <v>8.891</v>
      </c>
      <c r="C750" s="4" t="s">
        <v>251</v>
      </c>
      <c r="D750" s="4" t="s">
        <v>138</v>
      </c>
      <c r="E750" s="4" t="s">
        <v>919</v>
      </c>
      <c r="F750" s="4">
        <v>1000</v>
      </c>
      <c r="G750" s="4" t="str">
        <f t="shared" si="11"/>
        <v>Nigeria-University of Jos, Jos</v>
      </c>
      <c r="BA750" s="4" t="str">
        <v>Mukuuni</v>
      </c>
      <c r="BB750" s="4" t="str">
        <v>Mukuuni</v>
      </c>
      <c r="BC750" s="4" t="str">
        <v>Mukuuni</v>
      </c>
      <c r="BD750" s="4" t="str">
        <v>Mukuuni</v>
      </c>
      <c r="BE750" s="4" t="str">
        <v>Mukuuni</v>
      </c>
      <c r="BF750" s="4" t="str">
        <v>Mukuuni</v>
      </c>
      <c r="BG750" s="4" t="str">
        <v>Mukuuni</v>
      </c>
      <c r="BH750" s="4" t="str">
        <v>Mukuuni</v>
      </c>
      <c r="BI750" s="4" t="str">
        <v>Mukuuni</v>
      </c>
      <c r="BJ750" s="4" t="str">
        <v>Mukuuni</v>
      </c>
      <c r="BK750" s="4" t="str">
        <v>Mukuuni</v>
      </c>
      <c r="BL750" s="4" t="str">
        <v>Mukuuni</v>
      </c>
      <c r="BM750" s="4" t="str">
        <v>Mukuuni</v>
      </c>
      <c r="BN750" s="4" t="str">
        <v>Mukuuni</v>
      </c>
      <c r="BO750" s="4" t="str">
        <v>Mukuuni</v>
      </c>
      <c r="BP750" s="4" t="str">
        <v>Mukuuni</v>
      </c>
      <c r="BQ750" s="4" t="str">
        <v>Mukuuni</v>
      </c>
      <c r="BR750" s="4" t="str">
        <v>Mukuuni</v>
      </c>
      <c r="BS750" s="4" t="str">
        <v>Mukuuni</v>
      </c>
      <c r="BT750" s="4" t="str">
        <v>Mukuuni</v>
      </c>
      <c r="BU750" s="4" t="str">
        <v>Mukuuni</v>
      </c>
      <c r="BV750" s="4" t="str">
        <v>Mukuuni</v>
      </c>
      <c r="BW750" s="4" t="str">
        <v>Mukuuni</v>
      </c>
      <c r="BX750" s="4" t="str">
        <v>Mukuuni</v>
      </c>
      <c r="BY750" s="4" t="str">
        <v>Mukuuni</v>
      </c>
      <c r="BZ750" s="4" t="str">
        <v>Mukuuni</v>
      </c>
      <c r="CA750" s="4" t="str">
        <v>Mukuuni</v>
      </c>
      <c r="CB750" s="4" t="str">
        <v>Mukuuni</v>
      </c>
      <c r="CC750" s="4" t="str">
        <v>Mukuuni</v>
      </c>
      <c r="CD750" s="4" t="str">
        <v>Mukuuni</v>
      </c>
      <c r="CE750" s="4" t="str">
        <v>Mukuuni</v>
      </c>
      <c r="CF750" s="4" t="str">
        <v>Mukuuni</v>
      </c>
      <c r="CG750" s="4" t="str">
        <v>Mukuuni</v>
      </c>
      <c r="CH750" s="4" t="str">
        <v>Mukuuni</v>
      </c>
      <c r="CJ750" s="4" t="str">
        <v>Mukuuni</v>
      </c>
      <c r="CK750" s="4" t="str">
        <v>Mukuuni</v>
      </c>
      <c r="CL750" s="4" t="str">
        <v>Mukuuni</v>
      </c>
      <c r="CM750" s="4" t="str">
        <v>Mukuuni</v>
      </c>
      <c r="CN750" s="4" t="str">
        <v>Mukuuni</v>
      </c>
      <c r="CO750" s="4" t="str">
        <v>Mukuuni</v>
      </c>
      <c r="CP750" s="4" t="str">
        <v>Mukuuni</v>
      </c>
      <c r="CQ750" s="4" t="str">
        <v>Mukuuni</v>
      </c>
      <c r="CR750" s="4" t="str">
        <v>Mukuuni</v>
      </c>
      <c r="CS750" s="4" t="str">
        <v>Mukuuni</v>
      </c>
      <c r="CT750" s="4" t="str">
        <v>Mukuuni</v>
      </c>
      <c r="CU750" s="4" t="str">
        <v>Mukuuni</v>
      </c>
      <c r="CV750" s="4" t="str">
        <v>Mukuuni</v>
      </c>
      <c r="CW750" s="4" t="str">
        <v>Mukuuni</v>
      </c>
      <c r="CX750" s="4" t="str">
        <v>Mukuuni</v>
      </c>
      <c r="CY750" s="4" t="str">
        <v>Mukuuni</v>
      </c>
      <c r="CZ750" s="4" t="str">
        <v>Mukuuni</v>
      </c>
      <c r="DA750" s="4" t="str">
        <v>Mukuuni</v>
      </c>
      <c r="DB750" s="4" t="str">
        <v>Mukuuni</v>
      </c>
      <c r="DC750" s="4" t="str">
        <v>Mukuuni</v>
      </c>
      <c r="DD750" s="4" t="str">
        <v>Mukuuni</v>
      </c>
      <c r="DE750" s="4" t="str">
        <v>Mukuuni</v>
      </c>
      <c r="DF750" s="4" t="str">
        <v>Mukuuni</v>
      </c>
      <c r="DG750" s="4" t="str">
        <v>Mukuuni</v>
      </c>
      <c r="DH750" s="4" t="str">
        <v>Mukuuni</v>
      </c>
      <c r="DI750" s="4" t="str">
        <v>Mukuuni</v>
      </c>
      <c r="DJ750" s="4" t="str">
        <v>Mukuuni</v>
      </c>
      <c r="DK750" s="4" t="str">
        <v>Mukuuni</v>
      </c>
      <c r="DL750" s="4" t="str">
        <v>Mukuuni</v>
      </c>
      <c r="DM750" s="4" t="str">
        <v>Mukuuni</v>
      </c>
      <c r="DN750" s="4" t="str">
        <v>Mukuuni</v>
      </c>
      <c r="DO750" s="4" t="str">
        <v>Mukuuni</v>
      </c>
      <c r="DP750" s="4" t="str">
        <v>Mukuuni</v>
      </c>
    </row>
    <row r="751" spans="1:120" x14ac:dyDescent="0.35">
      <c r="A751" s="4">
        <v>6.516</v>
      </c>
      <c r="B751" s="4">
        <v>3.3889999999999998</v>
      </c>
      <c r="C751" s="4" t="s">
        <v>251</v>
      </c>
      <c r="D751" s="4" t="s">
        <v>138</v>
      </c>
      <c r="E751" s="4" t="s">
        <v>920</v>
      </c>
      <c r="F751" s="4">
        <v>1000</v>
      </c>
      <c r="G751" s="4" t="str">
        <f t="shared" si="11"/>
        <v>Nigeria-University of Lagos, Akoka, Lagos</v>
      </c>
      <c r="BA751" s="4" t="str">
        <v>Mulanje</v>
      </c>
      <c r="BB751" s="4" t="str">
        <v>Mulanje</v>
      </c>
      <c r="BC751" s="4" t="str">
        <v>Mulanje</v>
      </c>
      <c r="BD751" s="4" t="str">
        <v>Mulanje</v>
      </c>
      <c r="BE751" s="4" t="str">
        <v>Mulanje</v>
      </c>
      <c r="BF751" s="4" t="str">
        <v>Mulanje</v>
      </c>
      <c r="BG751" s="4" t="str">
        <v>Mulanje</v>
      </c>
      <c r="BH751" s="4" t="str">
        <v>Mulanje</v>
      </c>
      <c r="BI751" s="4" t="str">
        <v>Mulanje</v>
      </c>
      <c r="BJ751" s="4" t="str">
        <v>Mulanje</v>
      </c>
      <c r="BK751" s="4" t="str">
        <v>Mulanje</v>
      </c>
      <c r="BL751" s="4" t="str">
        <v>Mulanje</v>
      </c>
      <c r="BM751" s="4" t="str">
        <v>Mulanje</v>
      </c>
      <c r="BN751" s="4" t="str">
        <v>Mulanje</v>
      </c>
      <c r="BO751" s="4" t="str">
        <v>Mulanje</v>
      </c>
      <c r="BP751" s="4" t="str">
        <v>Mulanje</v>
      </c>
      <c r="BQ751" s="4" t="str">
        <v>Mulanje</v>
      </c>
      <c r="BR751" s="4" t="str">
        <v>Mulanje</v>
      </c>
      <c r="BS751" s="4" t="str">
        <v>Mulanje</v>
      </c>
      <c r="BT751" s="4" t="str">
        <v>Mulanje</v>
      </c>
      <c r="BU751" s="4" t="str">
        <v>Mulanje</v>
      </c>
      <c r="BV751" s="4" t="str">
        <v>Mulanje</v>
      </c>
      <c r="BW751" s="4" t="str">
        <v>Mulanje</v>
      </c>
      <c r="BX751" s="4" t="str">
        <v>Mulanje</v>
      </c>
      <c r="BY751" s="4" t="str">
        <v>Mulanje</v>
      </c>
      <c r="BZ751" s="4" t="str">
        <v>Mulanje</v>
      </c>
      <c r="CA751" s="4" t="str">
        <v>Mulanje</v>
      </c>
      <c r="CB751" s="4" t="str">
        <v>Mulanje</v>
      </c>
      <c r="CC751" s="4" t="str">
        <v>Mulanje</v>
      </c>
      <c r="CD751" s="4" t="str">
        <v>Mulanje</v>
      </c>
      <c r="CE751" s="4" t="str">
        <v>Mulanje</v>
      </c>
      <c r="CF751" s="4" t="str">
        <v>Mulanje</v>
      </c>
      <c r="CG751" s="4" t="str">
        <v>Mulanje</v>
      </c>
      <c r="CH751" s="4" t="str">
        <v>Mulanje</v>
      </c>
      <c r="CJ751" s="4" t="str">
        <v>Mulanje</v>
      </c>
      <c r="CK751" s="4" t="str">
        <v>Mulanje</v>
      </c>
      <c r="CL751" s="4" t="str">
        <v>Mulanje</v>
      </c>
      <c r="CM751" s="4" t="str">
        <v>Mulanje</v>
      </c>
      <c r="CN751" s="4" t="str">
        <v>Mulanje</v>
      </c>
      <c r="CO751" s="4" t="str">
        <v>Mulanje</v>
      </c>
      <c r="CP751" s="4" t="str">
        <v>Mulanje</v>
      </c>
      <c r="CQ751" s="4" t="str">
        <v>Mulanje</v>
      </c>
      <c r="CR751" s="4" t="str">
        <v>Mulanje</v>
      </c>
      <c r="CS751" s="4" t="str">
        <v>Mulanje</v>
      </c>
      <c r="CT751" s="4" t="str">
        <v>Mulanje</v>
      </c>
      <c r="CU751" s="4" t="str">
        <v>Mulanje</v>
      </c>
      <c r="CV751" s="4" t="str">
        <v>Mulanje</v>
      </c>
      <c r="CW751" s="4" t="str">
        <v>Mulanje</v>
      </c>
      <c r="CX751" s="4" t="str">
        <v>Mulanje</v>
      </c>
      <c r="CY751" s="4" t="str">
        <v>Mulanje</v>
      </c>
      <c r="CZ751" s="4" t="str">
        <v>Mulanje</v>
      </c>
      <c r="DA751" s="4" t="str">
        <v>Mulanje</v>
      </c>
      <c r="DB751" s="4" t="str">
        <v>Mulanje</v>
      </c>
      <c r="DC751" s="4" t="str">
        <v>Mulanje</v>
      </c>
      <c r="DD751" s="4" t="str">
        <v>Mulanje</v>
      </c>
      <c r="DE751" s="4" t="str">
        <v>Mulanje</v>
      </c>
      <c r="DF751" s="4" t="str">
        <v>Mulanje</v>
      </c>
      <c r="DG751" s="4" t="str">
        <v>Mulanje</v>
      </c>
      <c r="DH751" s="4" t="str">
        <v>Mulanje</v>
      </c>
      <c r="DI751" s="4" t="str">
        <v>Mulanje</v>
      </c>
      <c r="DJ751" s="4" t="str">
        <v>Mulanje</v>
      </c>
      <c r="DK751" s="4" t="str">
        <v>Mulanje</v>
      </c>
      <c r="DL751" s="4" t="str">
        <v>Mulanje</v>
      </c>
      <c r="DM751" s="4" t="str">
        <v>Mulanje</v>
      </c>
      <c r="DN751" s="4" t="str">
        <v>Mulanje</v>
      </c>
      <c r="DO751" s="4" t="str">
        <v>Mulanje</v>
      </c>
      <c r="DP751" s="4" t="str">
        <v>Mulanje</v>
      </c>
    </row>
    <row r="752" spans="1:120" x14ac:dyDescent="0.35">
      <c r="A752" s="4">
        <v>8.4829000000000008</v>
      </c>
      <c r="B752" s="4">
        <v>4.6719999999999997</v>
      </c>
      <c r="C752" s="4" t="s">
        <v>251</v>
      </c>
      <c r="D752" s="4" t="s">
        <v>138</v>
      </c>
      <c r="E752" s="4" t="s">
        <v>921</v>
      </c>
      <c r="F752" s="4">
        <v>2000</v>
      </c>
      <c r="G752" s="4" t="str">
        <f t="shared" si="11"/>
        <v>Nigeria-University of Llorin Teaching &amp; Research Farm</v>
      </c>
      <c r="BA752" s="4" t="str">
        <v>Mulwe</v>
      </c>
      <c r="BB752" s="4" t="str">
        <v>Mulwe</v>
      </c>
      <c r="BC752" s="4" t="str">
        <v>Mulwe</v>
      </c>
      <c r="BD752" s="4" t="str">
        <v>Mulwe</v>
      </c>
      <c r="BE752" s="4" t="str">
        <v>Mulwe</v>
      </c>
      <c r="BF752" s="4" t="str">
        <v>Mulwe</v>
      </c>
      <c r="BG752" s="4" t="str">
        <v>Mulwe</v>
      </c>
      <c r="BH752" s="4" t="str">
        <v>Mulwe</v>
      </c>
      <c r="BI752" s="4" t="str">
        <v>Mulwe</v>
      </c>
      <c r="BJ752" s="4" t="str">
        <v>Mulwe</v>
      </c>
      <c r="BK752" s="4" t="str">
        <v>Mulwe</v>
      </c>
      <c r="BL752" s="4" t="str">
        <v>Mulwe</v>
      </c>
      <c r="BM752" s="4" t="str">
        <v>Mulwe</v>
      </c>
      <c r="BN752" s="4" t="str">
        <v>Mulwe</v>
      </c>
      <c r="BO752" s="4" t="str">
        <v>Mulwe</v>
      </c>
      <c r="BP752" s="4" t="str">
        <v>Mulwe</v>
      </c>
      <c r="BQ752" s="4" t="str">
        <v>Mulwe</v>
      </c>
      <c r="BR752" s="4" t="str">
        <v>Mulwe</v>
      </c>
      <c r="BS752" s="4" t="str">
        <v>Mulwe</v>
      </c>
      <c r="BT752" s="4" t="str">
        <v>Mulwe</v>
      </c>
      <c r="BU752" s="4" t="str">
        <v>Mulwe</v>
      </c>
      <c r="BV752" s="4" t="str">
        <v>Mulwe</v>
      </c>
      <c r="BW752" s="4" t="str">
        <v>Mulwe</v>
      </c>
      <c r="BX752" s="4" t="str">
        <v>Mulwe</v>
      </c>
      <c r="BY752" s="4" t="str">
        <v>Mulwe</v>
      </c>
      <c r="BZ752" s="4" t="str">
        <v>Mulwe</v>
      </c>
      <c r="CA752" s="4" t="str">
        <v>Mulwe</v>
      </c>
      <c r="CB752" s="4" t="str">
        <v>Mulwe</v>
      </c>
      <c r="CC752" s="4" t="str">
        <v>Mulwe</v>
      </c>
      <c r="CD752" s="4" t="str">
        <v>Mulwe</v>
      </c>
      <c r="CE752" s="4" t="str">
        <v>Mulwe</v>
      </c>
      <c r="CF752" s="4" t="str">
        <v>Mulwe</v>
      </c>
      <c r="CG752" s="4" t="str">
        <v>Mulwe</v>
      </c>
      <c r="CH752" s="4" t="str">
        <v>Mulwe</v>
      </c>
      <c r="CJ752" s="4" t="str">
        <v>Mulwe</v>
      </c>
      <c r="CK752" s="4" t="str">
        <v>Mulwe</v>
      </c>
      <c r="CL752" s="4" t="str">
        <v>Mulwe</v>
      </c>
      <c r="CM752" s="4" t="str">
        <v>Mulwe</v>
      </c>
      <c r="CN752" s="4" t="str">
        <v>Mulwe</v>
      </c>
      <c r="CO752" s="4" t="str">
        <v>Mulwe</v>
      </c>
      <c r="CP752" s="4" t="str">
        <v>Mulwe</v>
      </c>
      <c r="CQ752" s="4" t="str">
        <v>Mulwe</v>
      </c>
      <c r="CR752" s="4" t="str">
        <v>Mulwe</v>
      </c>
      <c r="CS752" s="4" t="str">
        <v>Mulwe</v>
      </c>
      <c r="CT752" s="4" t="str">
        <v>Mulwe</v>
      </c>
      <c r="CU752" s="4" t="str">
        <v>Mulwe</v>
      </c>
      <c r="CV752" s="4" t="str">
        <v>Mulwe</v>
      </c>
      <c r="CW752" s="4" t="str">
        <v>Mulwe</v>
      </c>
      <c r="CX752" s="4" t="str">
        <v>Mulwe</v>
      </c>
      <c r="CY752" s="4" t="str">
        <v>Mulwe</v>
      </c>
      <c r="CZ752" s="4" t="str">
        <v>Mulwe</v>
      </c>
      <c r="DA752" s="4" t="str">
        <v>Mulwe</v>
      </c>
      <c r="DB752" s="4" t="str">
        <v>Mulwe</v>
      </c>
      <c r="DC752" s="4" t="str">
        <v>Mulwe</v>
      </c>
      <c r="DD752" s="4" t="str">
        <v>Mulwe</v>
      </c>
      <c r="DE752" s="4" t="str">
        <v>Mulwe</v>
      </c>
      <c r="DF752" s="4" t="str">
        <v>Mulwe</v>
      </c>
      <c r="DG752" s="4" t="str">
        <v>Mulwe</v>
      </c>
      <c r="DH752" s="4" t="str">
        <v>Mulwe</v>
      </c>
      <c r="DI752" s="4" t="str">
        <v>Mulwe</v>
      </c>
      <c r="DJ752" s="4" t="str">
        <v>Mulwe</v>
      </c>
      <c r="DK752" s="4" t="str">
        <v>Mulwe</v>
      </c>
      <c r="DL752" s="4" t="str">
        <v>Mulwe</v>
      </c>
      <c r="DM752" s="4" t="str">
        <v>Mulwe</v>
      </c>
      <c r="DN752" s="4" t="str">
        <v>Mulwe</v>
      </c>
      <c r="DO752" s="4" t="str">
        <v>Mulwe</v>
      </c>
      <c r="DP752" s="4" t="str">
        <v>Mulwe</v>
      </c>
    </row>
    <row r="753" spans="1:120" x14ac:dyDescent="0.35">
      <c r="A753" s="4">
        <v>7.4</v>
      </c>
      <c r="B753" s="4">
        <v>9.0333299999999994</v>
      </c>
      <c r="C753" s="4" t="s">
        <v>251</v>
      </c>
      <c r="D753" s="4" t="s">
        <v>130</v>
      </c>
      <c r="E753" s="4" t="s">
        <v>922</v>
      </c>
      <c r="F753" s="4">
        <v>917</v>
      </c>
      <c r="G753" s="4" t="str">
        <f t="shared" si="11"/>
        <v>Nigeria-Yandev</v>
      </c>
      <c r="BA753" s="4" t="str">
        <v>Mungatsi</v>
      </c>
      <c r="BB753" s="4" t="str">
        <v>Mungatsi</v>
      </c>
      <c r="BC753" s="4" t="str">
        <v>Mungatsi</v>
      </c>
      <c r="BD753" s="4" t="str">
        <v>Mungatsi</v>
      </c>
      <c r="BE753" s="4" t="str">
        <v>Mungatsi</v>
      </c>
      <c r="BF753" s="4" t="str">
        <v>Mungatsi</v>
      </c>
      <c r="BG753" s="4" t="str">
        <v>Mungatsi</v>
      </c>
      <c r="BH753" s="4" t="str">
        <v>Mungatsi</v>
      </c>
      <c r="BI753" s="4" t="str">
        <v>Mungatsi</v>
      </c>
      <c r="BJ753" s="4" t="str">
        <v>Mungatsi</v>
      </c>
      <c r="BK753" s="4" t="str">
        <v>Mungatsi</v>
      </c>
      <c r="BL753" s="4" t="str">
        <v>Mungatsi</v>
      </c>
      <c r="BM753" s="4" t="str">
        <v>Mungatsi</v>
      </c>
      <c r="BN753" s="4" t="str">
        <v>Mungatsi</v>
      </c>
      <c r="BO753" s="4" t="str">
        <v>Mungatsi</v>
      </c>
      <c r="BP753" s="4" t="str">
        <v>Mungatsi</v>
      </c>
      <c r="BQ753" s="4" t="str">
        <v>Mungatsi</v>
      </c>
      <c r="BR753" s="4" t="str">
        <v>Mungatsi</v>
      </c>
      <c r="BS753" s="4" t="str">
        <v>Mungatsi</v>
      </c>
      <c r="BT753" s="4" t="str">
        <v>Mungatsi</v>
      </c>
      <c r="BU753" s="4" t="str">
        <v>Mungatsi</v>
      </c>
      <c r="BV753" s="4" t="str">
        <v>Mungatsi</v>
      </c>
      <c r="BW753" s="4" t="str">
        <v>Mungatsi</v>
      </c>
      <c r="BX753" s="4" t="str">
        <v>Mungatsi</v>
      </c>
      <c r="BY753" s="4" t="str">
        <v>Mungatsi</v>
      </c>
      <c r="BZ753" s="4" t="str">
        <v>Mungatsi</v>
      </c>
      <c r="CA753" s="4" t="str">
        <v>Mungatsi</v>
      </c>
      <c r="CB753" s="4" t="str">
        <v>Mungatsi</v>
      </c>
      <c r="CC753" s="4" t="str">
        <v>Mungatsi</v>
      </c>
      <c r="CD753" s="4" t="str">
        <v>Mungatsi</v>
      </c>
      <c r="CE753" s="4" t="str">
        <v>Mungatsi</v>
      </c>
      <c r="CF753" s="4" t="str">
        <v>Mungatsi</v>
      </c>
      <c r="CG753" s="4" t="str">
        <v>Mungatsi</v>
      </c>
      <c r="CH753" s="4" t="str">
        <v>Mungatsi</v>
      </c>
      <c r="CJ753" s="4" t="str">
        <v>Mungatsi</v>
      </c>
      <c r="CK753" s="4" t="str">
        <v>Mungatsi</v>
      </c>
      <c r="CL753" s="4" t="str">
        <v>Mungatsi</v>
      </c>
      <c r="CM753" s="4" t="str">
        <v>Mungatsi</v>
      </c>
      <c r="CN753" s="4" t="str">
        <v>Mungatsi</v>
      </c>
      <c r="CO753" s="4" t="str">
        <v>Mungatsi</v>
      </c>
      <c r="CP753" s="4" t="str">
        <v>Mungatsi</v>
      </c>
      <c r="CQ753" s="4" t="str">
        <v>Mungatsi</v>
      </c>
      <c r="CR753" s="4" t="str">
        <v>Mungatsi</v>
      </c>
      <c r="CS753" s="4" t="str">
        <v>Mungatsi</v>
      </c>
      <c r="CT753" s="4" t="str">
        <v>Mungatsi</v>
      </c>
      <c r="CU753" s="4" t="str">
        <v>Mungatsi</v>
      </c>
      <c r="CV753" s="4" t="str">
        <v>Mungatsi</v>
      </c>
      <c r="CW753" s="4" t="str">
        <v>Mungatsi</v>
      </c>
      <c r="CX753" s="4" t="str">
        <v>Mungatsi</v>
      </c>
      <c r="CY753" s="4" t="str">
        <v>Mungatsi</v>
      </c>
      <c r="CZ753" s="4" t="str">
        <v>Mungatsi</v>
      </c>
      <c r="DA753" s="4" t="str">
        <v>Mungatsi</v>
      </c>
      <c r="DB753" s="4" t="str">
        <v>Mungatsi</v>
      </c>
      <c r="DC753" s="4" t="str">
        <v>Mungatsi</v>
      </c>
      <c r="DD753" s="4" t="str">
        <v>Mungatsi</v>
      </c>
      <c r="DE753" s="4" t="str">
        <v>Mungatsi</v>
      </c>
      <c r="DF753" s="4" t="str">
        <v>Mungatsi</v>
      </c>
      <c r="DG753" s="4" t="str">
        <v>Mungatsi</v>
      </c>
      <c r="DH753" s="4" t="str">
        <v>Mungatsi</v>
      </c>
      <c r="DI753" s="4" t="str">
        <v>Mungatsi</v>
      </c>
      <c r="DJ753" s="4" t="str">
        <v>Mungatsi</v>
      </c>
      <c r="DK753" s="4" t="str">
        <v>Mungatsi</v>
      </c>
      <c r="DL753" s="4" t="str">
        <v>Mungatsi</v>
      </c>
      <c r="DM753" s="4" t="str">
        <v>Mungatsi</v>
      </c>
      <c r="DN753" s="4" t="str">
        <v>Mungatsi</v>
      </c>
      <c r="DO753" s="4" t="str">
        <v>Mungatsi</v>
      </c>
      <c r="DP753" s="4" t="str">
        <v>Mungatsi</v>
      </c>
    </row>
    <row r="754" spans="1:120" x14ac:dyDescent="0.35">
      <c r="A754" s="4">
        <v>11</v>
      </c>
      <c r="B754" s="4">
        <v>7.7</v>
      </c>
      <c r="C754" s="4" t="s">
        <v>251</v>
      </c>
      <c r="D754" s="4" t="s">
        <v>204</v>
      </c>
      <c r="E754" s="4" t="s">
        <v>923</v>
      </c>
      <c r="F754" s="4">
        <v>638</v>
      </c>
      <c r="G754" s="4" t="str">
        <f t="shared" si="11"/>
        <v>Nigeria-Zaria.DanBirni.Gobirawa.Dunki.Samaru</v>
      </c>
      <c r="BA754" s="4" t="str">
        <v>Murehwa</v>
      </c>
      <c r="BB754" s="4" t="str">
        <v>Murehwa</v>
      </c>
      <c r="BC754" s="4" t="str">
        <v>Murehwa</v>
      </c>
      <c r="BD754" s="4" t="str">
        <v>Murehwa</v>
      </c>
      <c r="BE754" s="4" t="str">
        <v>Murehwa</v>
      </c>
      <c r="BF754" s="4" t="str">
        <v>Murehwa</v>
      </c>
      <c r="BG754" s="4" t="str">
        <v>Murehwa</v>
      </c>
      <c r="BH754" s="4" t="str">
        <v>Murehwa</v>
      </c>
      <c r="BI754" s="4" t="str">
        <v>Murehwa</v>
      </c>
      <c r="BJ754" s="4" t="str">
        <v>Murehwa</v>
      </c>
      <c r="BK754" s="4" t="str">
        <v>Murehwa</v>
      </c>
      <c r="BL754" s="4" t="str">
        <v>Murehwa</v>
      </c>
      <c r="BM754" s="4" t="str">
        <v>Murehwa</v>
      </c>
      <c r="BN754" s="4" t="str">
        <v>Murehwa</v>
      </c>
      <c r="BO754" s="4" t="str">
        <v>Murehwa</v>
      </c>
      <c r="BP754" s="4" t="str">
        <v>Murehwa</v>
      </c>
      <c r="BQ754" s="4" t="str">
        <v>Murehwa</v>
      </c>
      <c r="BR754" s="4" t="str">
        <v>Murehwa</v>
      </c>
      <c r="BS754" s="4" t="str">
        <v>Murehwa</v>
      </c>
      <c r="BT754" s="4" t="str">
        <v>Murehwa</v>
      </c>
      <c r="BU754" s="4" t="str">
        <v>Murehwa</v>
      </c>
      <c r="BV754" s="4" t="str">
        <v>Murehwa</v>
      </c>
      <c r="BW754" s="4" t="str">
        <v>Murehwa</v>
      </c>
      <c r="BX754" s="4" t="str">
        <v>Murehwa</v>
      </c>
      <c r="BY754" s="4" t="str">
        <v>Murehwa</v>
      </c>
      <c r="BZ754" s="4" t="str">
        <v>Murehwa</v>
      </c>
      <c r="CA754" s="4" t="str">
        <v>Murehwa</v>
      </c>
      <c r="CB754" s="4" t="str">
        <v>Murehwa</v>
      </c>
      <c r="CC754" s="4" t="str">
        <v>Murehwa</v>
      </c>
      <c r="CD754" s="4" t="str">
        <v>Murehwa</v>
      </c>
      <c r="CE754" s="4" t="str">
        <v>Murehwa</v>
      </c>
      <c r="CF754" s="4" t="str">
        <v>Murehwa</v>
      </c>
      <c r="CG754" s="4" t="str">
        <v>Murehwa</v>
      </c>
      <c r="CH754" s="4" t="str">
        <v>Murehwa</v>
      </c>
      <c r="CJ754" s="4" t="str">
        <v>Murehwa</v>
      </c>
      <c r="CK754" s="4" t="str">
        <v>Murehwa</v>
      </c>
      <c r="CL754" s="4" t="str">
        <v>Murehwa</v>
      </c>
      <c r="CM754" s="4" t="str">
        <v>Murehwa</v>
      </c>
      <c r="CN754" s="4" t="str">
        <v>Murehwa</v>
      </c>
      <c r="CO754" s="4" t="str">
        <v>Murehwa</v>
      </c>
      <c r="CP754" s="4" t="str">
        <v>Murehwa</v>
      </c>
      <c r="CQ754" s="4" t="str">
        <v>Murehwa</v>
      </c>
      <c r="CR754" s="4" t="str">
        <v>Murehwa</v>
      </c>
      <c r="CS754" s="4" t="str">
        <v>Murehwa</v>
      </c>
      <c r="CT754" s="4" t="str">
        <v>Murehwa</v>
      </c>
      <c r="CU754" s="4" t="str">
        <v>Murehwa</v>
      </c>
      <c r="CV754" s="4" t="str">
        <v>Murehwa</v>
      </c>
      <c r="CW754" s="4" t="str">
        <v>Murehwa</v>
      </c>
      <c r="CX754" s="4" t="str">
        <v>Murehwa</v>
      </c>
      <c r="CY754" s="4" t="str">
        <v>Murehwa</v>
      </c>
      <c r="CZ754" s="4" t="str">
        <v>Murehwa</v>
      </c>
      <c r="DA754" s="4" t="str">
        <v>Murehwa</v>
      </c>
      <c r="DB754" s="4" t="str">
        <v>Murehwa</v>
      </c>
      <c r="DC754" s="4" t="str">
        <v>Murehwa</v>
      </c>
      <c r="DD754" s="4" t="str">
        <v>Murehwa</v>
      </c>
      <c r="DE754" s="4" t="str">
        <v>Murehwa</v>
      </c>
      <c r="DF754" s="4" t="str">
        <v>Murehwa</v>
      </c>
      <c r="DG754" s="4" t="str">
        <v>Murehwa</v>
      </c>
      <c r="DH754" s="4" t="str">
        <v>Murehwa</v>
      </c>
      <c r="DI754" s="4" t="str">
        <v>Murehwa</v>
      </c>
      <c r="DJ754" s="4" t="str">
        <v>Murehwa</v>
      </c>
      <c r="DK754" s="4" t="str">
        <v>Murehwa</v>
      </c>
      <c r="DL754" s="4" t="str">
        <v>Murehwa</v>
      </c>
      <c r="DM754" s="4" t="str">
        <v>Murehwa</v>
      </c>
      <c r="DN754" s="4" t="str">
        <v>Murehwa</v>
      </c>
      <c r="DO754" s="4" t="str">
        <v>Murehwa</v>
      </c>
      <c r="DP754" s="4" t="str">
        <v>Murehwa</v>
      </c>
    </row>
    <row r="755" spans="1:120" x14ac:dyDescent="0.35">
      <c r="A755" s="4">
        <v>13.234299999999999</v>
      </c>
      <c r="B755" s="4">
        <v>2.2839999999999998</v>
      </c>
      <c r="C755" s="4" t="s">
        <v>248</v>
      </c>
      <c r="D755" s="4" t="s">
        <v>138</v>
      </c>
      <c r="E755" s="4" t="s">
        <v>924</v>
      </c>
      <c r="F755" s="4">
        <v>1100</v>
      </c>
      <c r="G755" s="4" t="str">
        <f t="shared" si="11"/>
        <v>Niger-ICRISAT Sahelian Centre, Sadore</v>
      </c>
      <c r="BA755" s="4" t="str">
        <v>Murewa</v>
      </c>
      <c r="BB755" s="4" t="str">
        <v>Murewa</v>
      </c>
      <c r="BC755" s="4" t="str">
        <v>Murewa</v>
      </c>
      <c r="BD755" s="4" t="str">
        <v>Murewa</v>
      </c>
      <c r="BE755" s="4" t="str">
        <v>Murewa</v>
      </c>
      <c r="BF755" s="4" t="str">
        <v>Murewa</v>
      </c>
      <c r="BG755" s="4" t="str">
        <v>Murewa</v>
      </c>
      <c r="BH755" s="4" t="str">
        <v>Murewa</v>
      </c>
      <c r="BI755" s="4" t="str">
        <v>Murewa</v>
      </c>
      <c r="BJ755" s="4" t="str">
        <v>Murewa</v>
      </c>
      <c r="BK755" s="4" t="str">
        <v>Murewa</v>
      </c>
      <c r="BL755" s="4" t="str">
        <v>Murewa</v>
      </c>
      <c r="BM755" s="4" t="str">
        <v>Murewa</v>
      </c>
      <c r="BN755" s="4" t="str">
        <v>Murewa</v>
      </c>
      <c r="BO755" s="4" t="str">
        <v>Murewa</v>
      </c>
      <c r="BP755" s="4" t="str">
        <v>Murewa</v>
      </c>
      <c r="BQ755" s="4" t="str">
        <v>Murewa</v>
      </c>
      <c r="BR755" s="4" t="str">
        <v>Murewa</v>
      </c>
      <c r="BS755" s="4" t="str">
        <v>Murewa</v>
      </c>
      <c r="BT755" s="4" t="str">
        <v>Murewa</v>
      </c>
      <c r="BU755" s="4" t="str">
        <v>Murewa</v>
      </c>
      <c r="BV755" s="4" t="str">
        <v>Murewa</v>
      </c>
      <c r="BW755" s="4" t="str">
        <v>Murewa</v>
      </c>
      <c r="BX755" s="4" t="str">
        <v>Murewa</v>
      </c>
      <c r="BY755" s="4" t="str">
        <v>Murewa</v>
      </c>
      <c r="BZ755" s="4" t="str">
        <v>Murewa</v>
      </c>
      <c r="CA755" s="4" t="str">
        <v>Murewa</v>
      </c>
      <c r="CB755" s="4" t="str">
        <v>Murewa</v>
      </c>
      <c r="CC755" s="4" t="str">
        <v>Murewa</v>
      </c>
      <c r="CD755" s="4" t="str">
        <v>Murewa</v>
      </c>
      <c r="CE755" s="4" t="str">
        <v>Murewa</v>
      </c>
      <c r="CF755" s="4" t="str">
        <v>Murewa</v>
      </c>
      <c r="CG755" s="4" t="str">
        <v>Murewa</v>
      </c>
      <c r="CH755" s="4" t="str">
        <v>Murewa</v>
      </c>
      <c r="CJ755" s="4" t="str">
        <v>Murewa</v>
      </c>
      <c r="CK755" s="4" t="str">
        <v>Murewa</v>
      </c>
      <c r="CL755" s="4" t="str">
        <v>Murewa</v>
      </c>
      <c r="CM755" s="4" t="str">
        <v>Murewa</v>
      </c>
      <c r="CN755" s="4" t="str">
        <v>Murewa</v>
      </c>
      <c r="CO755" s="4" t="str">
        <v>Murewa</v>
      </c>
      <c r="CP755" s="4" t="str">
        <v>Murewa</v>
      </c>
      <c r="CQ755" s="4" t="str">
        <v>Murewa</v>
      </c>
      <c r="CR755" s="4" t="str">
        <v>Murewa</v>
      </c>
      <c r="CS755" s="4" t="str">
        <v>Murewa</v>
      </c>
      <c r="CT755" s="4" t="str">
        <v>Murewa</v>
      </c>
      <c r="CU755" s="4" t="str">
        <v>Murewa</v>
      </c>
      <c r="CV755" s="4" t="str">
        <v>Murewa</v>
      </c>
      <c r="CW755" s="4" t="str">
        <v>Murewa</v>
      </c>
      <c r="CX755" s="4" t="str">
        <v>Murewa</v>
      </c>
      <c r="CY755" s="4" t="str">
        <v>Murewa</v>
      </c>
      <c r="CZ755" s="4" t="str">
        <v>Murewa</v>
      </c>
      <c r="DA755" s="4" t="str">
        <v>Murewa</v>
      </c>
      <c r="DB755" s="4" t="str">
        <v>Murewa</v>
      </c>
      <c r="DC755" s="4" t="str">
        <v>Murewa</v>
      </c>
      <c r="DD755" s="4" t="str">
        <v>Murewa</v>
      </c>
      <c r="DE755" s="4" t="str">
        <v>Murewa</v>
      </c>
      <c r="DF755" s="4" t="str">
        <v>Murewa</v>
      </c>
      <c r="DG755" s="4" t="str">
        <v>Murewa</v>
      </c>
      <c r="DH755" s="4" t="str">
        <v>Murewa</v>
      </c>
      <c r="DI755" s="4" t="str">
        <v>Murewa</v>
      </c>
      <c r="DJ755" s="4" t="str">
        <v>Murewa</v>
      </c>
      <c r="DK755" s="4" t="str">
        <v>Murewa</v>
      </c>
      <c r="DL755" s="4" t="str">
        <v>Murewa</v>
      </c>
      <c r="DM755" s="4" t="str">
        <v>Murewa</v>
      </c>
      <c r="DN755" s="4" t="str">
        <v>Murewa</v>
      </c>
      <c r="DO755" s="4" t="str">
        <v>Murewa</v>
      </c>
      <c r="DP755" s="4" t="str">
        <v>Murewa</v>
      </c>
    </row>
    <row r="756" spans="1:120" x14ac:dyDescent="0.35">
      <c r="A756" s="4">
        <v>13.234999999999999</v>
      </c>
      <c r="B756" s="4">
        <v>2.2829999999999999</v>
      </c>
      <c r="C756" s="4" t="s">
        <v>248</v>
      </c>
      <c r="D756" s="4" t="s">
        <v>138</v>
      </c>
      <c r="E756" s="4" t="s">
        <v>925</v>
      </c>
      <c r="F756" s="4">
        <v>500</v>
      </c>
      <c r="G756" s="4" t="str">
        <f t="shared" si="11"/>
        <v>Niger-ICRISAT, Niamey</v>
      </c>
      <c r="BA756" s="4" t="str">
        <v>Museno</v>
      </c>
      <c r="BB756" s="4" t="str">
        <v>Museno</v>
      </c>
      <c r="BC756" s="4" t="str">
        <v>Museno</v>
      </c>
      <c r="BD756" s="4" t="str">
        <v>Museno</v>
      </c>
      <c r="BE756" s="4" t="str">
        <v>Museno</v>
      </c>
      <c r="BF756" s="4" t="str">
        <v>Museno</v>
      </c>
      <c r="BG756" s="4" t="str">
        <v>Museno</v>
      </c>
      <c r="BH756" s="4" t="str">
        <v>Museno</v>
      </c>
      <c r="BI756" s="4" t="str">
        <v>Museno</v>
      </c>
      <c r="BJ756" s="4" t="str">
        <v>Museno</v>
      </c>
      <c r="BK756" s="4" t="str">
        <v>Museno</v>
      </c>
      <c r="BL756" s="4" t="str">
        <v>Museno</v>
      </c>
      <c r="BM756" s="4" t="str">
        <v>Museno</v>
      </c>
      <c r="BN756" s="4" t="str">
        <v>Museno</v>
      </c>
      <c r="BO756" s="4" t="str">
        <v>Museno</v>
      </c>
      <c r="BP756" s="4" t="str">
        <v>Museno</v>
      </c>
      <c r="BQ756" s="4" t="str">
        <v>Museno</v>
      </c>
      <c r="BR756" s="4" t="str">
        <v>Museno</v>
      </c>
      <c r="BS756" s="4" t="str">
        <v>Museno</v>
      </c>
      <c r="BT756" s="4" t="str">
        <v>Museno</v>
      </c>
      <c r="BU756" s="4" t="str">
        <v>Museno</v>
      </c>
      <c r="BV756" s="4" t="str">
        <v>Museno</v>
      </c>
      <c r="BW756" s="4" t="str">
        <v>Museno</v>
      </c>
      <c r="BX756" s="4" t="str">
        <v>Museno</v>
      </c>
      <c r="BY756" s="4" t="str">
        <v>Museno</v>
      </c>
      <c r="BZ756" s="4" t="str">
        <v>Museno</v>
      </c>
      <c r="CA756" s="4" t="str">
        <v>Museno</v>
      </c>
      <c r="CB756" s="4" t="str">
        <v>Museno</v>
      </c>
      <c r="CC756" s="4" t="str">
        <v>Museno</v>
      </c>
      <c r="CD756" s="4" t="str">
        <v>Museno</v>
      </c>
      <c r="CE756" s="4" t="str">
        <v>Museno</v>
      </c>
      <c r="CF756" s="4" t="str">
        <v>Museno</v>
      </c>
      <c r="CG756" s="4" t="str">
        <v>Museno</v>
      </c>
      <c r="CH756" s="4" t="str">
        <v>Museno</v>
      </c>
      <c r="CJ756" s="4" t="str">
        <v>Museno</v>
      </c>
      <c r="CK756" s="4" t="str">
        <v>Museno</v>
      </c>
      <c r="CL756" s="4" t="str">
        <v>Museno</v>
      </c>
      <c r="CM756" s="4" t="str">
        <v>Museno</v>
      </c>
      <c r="CN756" s="4" t="str">
        <v>Museno</v>
      </c>
      <c r="CO756" s="4" t="str">
        <v>Museno</v>
      </c>
      <c r="CP756" s="4" t="str">
        <v>Museno</v>
      </c>
      <c r="CQ756" s="4" t="str">
        <v>Museno</v>
      </c>
      <c r="CR756" s="4" t="str">
        <v>Museno</v>
      </c>
      <c r="CS756" s="4" t="str">
        <v>Museno</v>
      </c>
      <c r="CT756" s="4" t="str">
        <v>Museno</v>
      </c>
      <c r="CU756" s="4" t="str">
        <v>Museno</v>
      </c>
      <c r="CV756" s="4" t="str">
        <v>Museno</v>
      </c>
      <c r="CW756" s="4" t="str">
        <v>Museno</v>
      </c>
      <c r="CX756" s="4" t="str">
        <v>Museno</v>
      </c>
      <c r="CY756" s="4" t="str">
        <v>Museno</v>
      </c>
      <c r="CZ756" s="4" t="str">
        <v>Museno</v>
      </c>
      <c r="DA756" s="4" t="str">
        <v>Museno</v>
      </c>
      <c r="DB756" s="4" t="str">
        <v>Museno</v>
      </c>
      <c r="DC756" s="4" t="str">
        <v>Museno</v>
      </c>
      <c r="DD756" s="4" t="str">
        <v>Museno</v>
      </c>
      <c r="DE756" s="4" t="str">
        <v>Museno</v>
      </c>
      <c r="DF756" s="4" t="str">
        <v>Museno</v>
      </c>
      <c r="DG756" s="4" t="str">
        <v>Museno</v>
      </c>
      <c r="DH756" s="4" t="str">
        <v>Museno</v>
      </c>
      <c r="DI756" s="4" t="str">
        <v>Museno</v>
      </c>
      <c r="DJ756" s="4" t="str">
        <v>Museno</v>
      </c>
      <c r="DK756" s="4" t="str">
        <v>Museno</v>
      </c>
      <c r="DL756" s="4" t="str">
        <v>Museno</v>
      </c>
      <c r="DM756" s="4" t="str">
        <v>Museno</v>
      </c>
      <c r="DN756" s="4" t="str">
        <v>Museno</v>
      </c>
      <c r="DO756" s="4" t="str">
        <v>Museno</v>
      </c>
      <c r="DP756" s="4" t="str">
        <v>Museno</v>
      </c>
    </row>
    <row r="757" spans="1:120" x14ac:dyDescent="0.35">
      <c r="A757" s="4">
        <v>13.356</v>
      </c>
      <c r="B757" s="4">
        <v>2.27</v>
      </c>
      <c r="C757" s="4" t="s">
        <v>248</v>
      </c>
      <c r="D757" s="4" t="s">
        <v>138</v>
      </c>
      <c r="E757" s="4" t="s">
        <v>926</v>
      </c>
      <c r="F757" s="4">
        <v>5000</v>
      </c>
      <c r="G757" s="4" t="str">
        <f t="shared" si="11"/>
        <v>Niger-INRAN N'Dounga</v>
      </c>
      <c r="BA757" s="4" t="str">
        <v>Muyembe</v>
      </c>
      <c r="BB757" s="4" t="str">
        <v>Muyembe</v>
      </c>
      <c r="BC757" s="4" t="str">
        <v>Muyembe</v>
      </c>
      <c r="BD757" s="4" t="str">
        <v>Muyembe</v>
      </c>
      <c r="BE757" s="4" t="str">
        <v>Muyembe</v>
      </c>
      <c r="BF757" s="4" t="str">
        <v>Muyembe</v>
      </c>
      <c r="BG757" s="4" t="str">
        <v>Muyembe</v>
      </c>
      <c r="BH757" s="4" t="str">
        <v>Muyembe</v>
      </c>
      <c r="BI757" s="4" t="str">
        <v>Muyembe</v>
      </c>
      <c r="BJ757" s="4" t="str">
        <v>Muyembe</v>
      </c>
      <c r="BK757" s="4" t="str">
        <v>Muyembe</v>
      </c>
      <c r="BL757" s="4" t="str">
        <v>Muyembe</v>
      </c>
      <c r="BM757" s="4" t="str">
        <v>Muyembe</v>
      </c>
      <c r="BN757" s="4" t="str">
        <v>Muyembe</v>
      </c>
      <c r="BO757" s="4" t="str">
        <v>Muyembe</v>
      </c>
      <c r="BP757" s="4" t="str">
        <v>Muyembe</v>
      </c>
      <c r="BQ757" s="4" t="str">
        <v>Muyembe</v>
      </c>
      <c r="BR757" s="4" t="str">
        <v>Muyembe</v>
      </c>
      <c r="BS757" s="4" t="str">
        <v>Muyembe</v>
      </c>
      <c r="BT757" s="4" t="str">
        <v>Muyembe</v>
      </c>
      <c r="BU757" s="4" t="str">
        <v>Muyembe</v>
      </c>
      <c r="BV757" s="4" t="str">
        <v>Muyembe</v>
      </c>
      <c r="BW757" s="4" t="str">
        <v>Muyembe</v>
      </c>
      <c r="BX757" s="4" t="str">
        <v>Muyembe</v>
      </c>
      <c r="BY757" s="4" t="str">
        <v>Muyembe</v>
      </c>
      <c r="BZ757" s="4" t="str">
        <v>Muyembe</v>
      </c>
      <c r="CA757" s="4" t="str">
        <v>Muyembe</v>
      </c>
      <c r="CB757" s="4" t="str">
        <v>Muyembe</v>
      </c>
      <c r="CC757" s="4" t="str">
        <v>Muyembe</v>
      </c>
      <c r="CD757" s="4" t="str">
        <v>Muyembe</v>
      </c>
      <c r="CE757" s="4" t="str">
        <v>Muyembe</v>
      </c>
      <c r="CF757" s="4" t="str">
        <v>Muyembe</v>
      </c>
      <c r="CG757" s="4" t="str">
        <v>Muyembe</v>
      </c>
      <c r="CH757" s="4" t="str">
        <v>Muyembe</v>
      </c>
      <c r="CJ757" s="4" t="str">
        <v>Muyembe</v>
      </c>
      <c r="CK757" s="4" t="str">
        <v>Muyembe</v>
      </c>
      <c r="CL757" s="4" t="str">
        <v>Muyembe</v>
      </c>
      <c r="CM757" s="4" t="str">
        <v>Muyembe</v>
      </c>
      <c r="CN757" s="4" t="str">
        <v>Muyembe</v>
      </c>
      <c r="CO757" s="4" t="str">
        <v>Muyembe</v>
      </c>
      <c r="CP757" s="4" t="str">
        <v>Muyembe</v>
      </c>
      <c r="CQ757" s="4" t="str">
        <v>Muyembe</v>
      </c>
      <c r="CR757" s="4" t="str">
        <v>Muyembe</v>
      </c>
      <c r="CS757" s="4" t="str">
        <v>Muyembe</v>
      </c>
      <c r="CT757" s="4" t="str">
        <v>Muyembe</v>
      </c>
      <c r="CU757" s="4" t="str">
        <v>Muyembe</v>
      </c>
      <c r="CV757" s="4" t="str">
        <v>Muyembe</v>
      </c>
      <c r="CW757" s="4" t="str">
        <v>Muyembe</v>
      </c>
      <c r="CX757" s="4" t="str">
        <v>Muyembe</v>
      </c>
      <c r="CY757" s="4" t="str">
        <v>Muyembe</v>
      </c>
      <c r="CZ757" s="4" t="str">
        <v>Muyembe</v>
      </c>
      <c r="DA757" s="4" t="str">
        <v>Muyembe</v>
      </c>
      <c r="DB757" s="4" t="str">
        <v>Muyembe</v>
      </c>
      <c r="DC757" s="4" t="str">
        <v>Muyembe</v>
      </c>
      <c r="DD757" s="4" t="str">
        <v>Muyembe</v>
      </c>
      <c r="DE757" s="4" t="str">
        <v>Muyembe</v>
      </c>
      <c r="DF757" s="4" t="str">
        <v>Muyembe</v>
      </c>
      <c r="DG757" s="4" t="str">
        <v>Muyembe</v>
      </c>
      <c r="DH757" s="4" t="str">
        <v>Muyembe</v>
      </c>
      <c r="DI757" s="4" t="str">
        <v>Muyembe</v>
      </c>
      <c r="DJ757" s="4" t="str">
        <v>Muyembe</v>
      </c>
      <c r="DK757" s="4" t="str">
        <v>Muyembe</v>
      </c>
      <c r="DL757" s="4" t="str">
        <v>Muyembe</v>
      </c>
      <c r="DM757" s="4" t="str">
        <v>Muyembe</v>
      </c>
      <c r="DN757" s="4" t="str">
        <v>Muyembe</v>
      </c>
      <c r="DO757" s="4" t="str">
        <v>Muyembe</v>
      </c>
      <c r="DP757" s="4" t="str">
        <v>Muyembe</v>
      </c>
    </row>
    <row r="758" spans="1:120" x14ac:dyDescent="0.35">
      <c r="A758" s="4">
        <v>13.486000000000001</v>
      </c>
      <c r="B758" s="4">
        <v>2.1309999999999998</v>
      </c>
      <c r="C758" s="4" t="s">
        <v>248</v>
      </c>
      <c r="D758" s="4" t="s">
        <v>138</v>
      </c>
      <c r="E758" s="4" t="s">
        <v>927</v>
      </c>
      <c r="F758" s="4">
        <v>250</v>
      </c>
      <c r="G758" s="4" t="str">
        <f t="shared" si="11"/>
        <v>Niger-INRAN, Konni</v>
      </c>
      <c r="BA758" s="4" t="str">
        <v>Muyogo</v>
      </c>
      <c r="BB758" s="4" t="str">
        <v>Muyogo</v>
      </c>
      <c r="BC758" s="4" t="str">
        <v>Muyogo</v>
      </c>
      <c r="BD758" s="4" t="str">
        <v>Muyogo</v>
      </c>
      <c r="BE758" s="4" t="str">
        <v>Muyogo</v>
      </c>
      <c r="BF758" s="4" t="str">
        <v>Muyogo</v>
      </c>
      <c r="BG758" s="4" t="str">
        <v>Muyogo</v>
      </c>
      <c r="BH758" s="4" t="str">
        <v>Muyogo</v>
      </c>
      <c r="BI758" s="4" t="str">
        <v>Muyogo</v>
      </c>
      <c r="BJ758" s="4" t="str">
        <v>Muyogo</v>
      </c>
      <c r="BK758" s="4" t="str">
        <v>Muyogo</v>
      </c>
      <c r="BL758" s="4" t="str">
        <v>Muyogo</v>
      </c>
      <c r="BM758" s="4" t="str">
        <v>Muyogo</v>
      </c>
      <c r="BN758" s="4" t="str">
        <v>Muyogo</v>
      </c>
      <c r="BO758" s="4" t="str">
        <v>Muyogo</v>
      </c>
      <c r="BP758" s="4" t="str">
        <v>Muyogo</v>
      </c>
      <c r="BQ758" s="4" t="str">
        <v>Muyogo</v>
      </c>
      <c r="BR758" s="4" t="str">
        <v>Muyogo</v>
      </c>
      <c r="BS758" s="4" t="str">
        <v>Muyogo</v>
      </c>
      <c r="BT758" s="4" t="str">
        <v>Muyogo</v>
      </c>
      <c r="BU758" s="4" t="str">
        <v>Muyogo</v>
      </c>
      <c r="BV758" s="4" t="str">
        <v>Muyogo</v>
      </c>
      <c r="BW758" s="4" t="str">
        <v>Muyogo</v>
      </c>
      <c r="BX758" s="4" t="str">
        <v>Muyogo</v>
      </c>
      <c r="BY758" s="4" t="str">
        <v>Muyogo</v>
      </c>
      <c r="BZ758" s="4" t="str">
        <v>Muyogo</v>
      </c>
      <c r="CA758" s="4" t="str">
        <v>Muyogo</v>
      </c>
      <c r="CB758" s="4" t="str">
        <v>Muyogo</v>
      </c>
      <c r="CC758" s="4" t="str">
        <v>Muyogo</v>
      </c>
      <c r="CD758" s="4" t="str">
        <v>Muyogo</v>
      </c>
      <c r="CE758" s="4" t="str">
        <v>Muyogo</v>
      </c>
      <c r="CF758" s="4" t="str">
        <v>Muyogo</v>
      </c>
      <c r="CG758" s="4" t="str">
        <v>Muyogo</v>
      </c>
      <c r="CH758" s="4" t="str">
        <v>Muyogo</v>
      </c>
      <c r="CJ758" s="4" t="str">
        <v>Muyogo</v>
      </c>
      <c r="CK758" s="4" t="str">
        <v>Muyogo</v>
      </c>
      <c r="CL758" s="4" t="str">
        <v>Muyogo</v>
      </c>
      <c r="CM758" s="4" t="str">
        <v>Muyogo</v>
      </c>
      <c r="CN758" s="4" t="str">
        <v>Muyogo</v>
      </c>
      <c r="CO758" s="4" t="str">
        <v>Muyogo</v>
      </c>
      <c r="CP758" s="4" t="str">
        <v>Muyogo</v>
      </c>
      <c r="CQ758" s="4" t="str">
        <v>Muyogo</v>
      </c>
      <c r="CR758" s="4" t="str">
        <v>Muyogo</v>
      </c>
      <c r="CS758" s="4" t="str">
        <v>Muyogo</v>
      </c>
      <c r="CT758" s="4" t="str">
        <v>Muyogo</v>
      </c>
      <c r="CU758" s="4" t="str">
        <v>Muyogo</v>
      </c>
      <c r="CV758" s="4" t="str">
        <v>Muyogo</v>
      </c>
      <c r="CW758" s="4" t="str">
        <v>Muyogo</v>
      </c>
      <c r="CX758" s="4" t="str">
        <v>Muyogo</v>
      </c>
      <c r="CY758" s="4" t="str">
        <v>Muyogo</v>
      </c>
      <c r="CZ758" s="4" t="str">
        <v>Muyogo</v>
      </c>
      <c r="DA758" s="4" t="str">
        <v>Muyogo</v>
      </c>
      <c r="DB758" s="4" t="str">
        <v>Muyogo</v>
      </c>
      <c r="DC758" s="4" t="str">
        <v>Muyogo</v>
      </c>
      <c r="DD758" s="4" t="str">
        <v>Muyogo</v>
      </c>
      <c r="DE758" s="4" t="str">
        <v>Muyogo</v>
      </c>
      <c r="DF758" s="4" t="str">
        <v>Muyogo</v>
      </c>
      <c r="DG758" s="4" t="str">
        <v>Muyogo</v>
      </c>
      <c r="DH758" s="4" t="str">
        <v>Muyogo</v>
      </c>
      <c r="DI758" s="4" t="str">
        <v>Muyogo</v>
      </c>
      <c r="DJ758" s="4" t="str">
        <v>Muyogo</v>
      </c>
      <c r="DK758" s="4" t="str">
        <v>Muyogo</v>
      </c>
      <c r="DL758" s="4" t="str">
        <v>Muyogo</v>
      </c>
      <c r="DM758" s="4" t="str">
        <v>Muyogo</v>
      </c>
      <c r="DN758" s="4" t="str">
        <v>Muyogo</v>
      </c>
      <c r="DO758" s="4" t="str">
        <v>Muyogo</v>
      </c>
      <c r="DP758" s="4" t="str">
        <v>Muyogo</v>
      </c>
    </row>
    <row r="759" spans="1:120" x14ac:dyDescent="0.35">
      <c r="A759" s="4">
        <v>13.5</v>
      </c>
      <c r="B759" s="4">
        <v>7.1071999999999997</v>
      </c>
      <c r="C759" s="4" t="s">
        <v>248</v>
      </c>
      <c r="D759" s="4" t="s">
        <v>265</v>
      </c>
      <c r="E759" s="4" t="s">
        <v>928</v>
      </c>
      <c r="F759" s="4">
        <v>1500</v>
      </c>
      <c r="G759" s="4" t="str">
        <f t="shared" si="11"/>
        <v>Niger-INRAN, Maradi</v>
      </c>
      <c r="BA759" s="4" t="str">
        <v>Mvoutessi</v>
      </c>
      <c r="BB759" s="4" t="str">
        <v>Mvoutessi</v>
      </c>
      <c r="BC759" s="4" t="str">
        <v>Mvoutessi</v>
      </c>
      <c r="BD759" s="4" t="str">
        <v>Mvoutessi</v>
      </c>
      <c r="BE759" s="4" t="str">
        <v>Mvoutessi</v>
      </c>
      <c r="BF759" s="4" t="str">
        <v>Mvoutessi</v>
      </c>
      <c r="BG759" s="4" t="str">
        <v>Mvoutessi</v>
      </c>
      <c r="BH759" s="4" t="str">
        <v>Mvoutessi</v>
      </c>
      <c r="BI759" s="4" t="str">
        <v>Mvoutessi</v>
      </c>
      <c r="BJ759" s="4" t="str">
        <v>Mvoutessi</v>
      </c>
      <c r="BK759" s="4" t="str">
        <v>Mvoutessi</v>
      </c>
      <c r="BL759" s="4" t="str">
        <v>Mvoutessi</v>
      </c>
      <c r="BM759" s="4" t="str">
        <v>Mvoutessi</v>
      </c>
      <c r="BN759" s="4" t="str">
        <v>Mvoutessi</v>
      </c>
      <c r="BO759" s="4" t="str">
        <v>Mvoutessi</v>
      </c>
      <c r="BP759" s="4" t="str">
        <v>Mvoutessi</v>
      </c>
      <c r="BQ759" s="4" t="str">
        <v>Mvoutessi</v>
      </c>
      <c r="BR759" s="4" t="str">
        <v>Mvoutessi</v>
      </c>
      <c r="BS759" s="4" t="str">
        <v>Mvoutessi</v>
      </c>
      <c r="BT759" s="4" t="str">
        <v>Mvoutessi</v>
      </c>
      <c r="BU759" s="4" t="str">
        <v>Mvoutessi</v>
      </c>
      <c r="BV759" s="4" t="str">
        <v>Mvoutessi</v>
      </c>
      <c r="BW759" s="4" t="str">
        <v>Mvoutessi</v>
      </c>
      <c r="BX759" s="4" t="str">
        <v>Mvoutessi</v>
      </c>
      <c r="BY759" s="4" t="str">
        <v>Mvoutessi</v>
      </c>
      <c r="BZ759" s="4" t="str">
        <v>Mvoutessi</v>
      </c>
      <c r="CA759" s="4" t="str">
        <v>Mvoutessi</v>
      </c>
      <c r="CB759" s="4" t="str">
        <v>Mvoutessi</v>
      </c>
      <c r="CC759" s="4" t="str">
        <v>Mvoutessi</v>
      </c>
      <c r="CD759" s="4" t="str">
        <v>Mvoutessi</v>
      </c>
      <c r="CE759" s="4" t="str">
        <v>Mvoutessi</v>
      </c>
      <c r="CF759" s="4" t="str">
        <v>Mvoutessi</v>
      </c>
      <c r="CG759" s="4" t="str">
        <v>Mvoutessi</v>
      </c>
      <c r="CH759" s="4" t="str">
        <v>Mvoutessi</v>
      </c>
      <c r="CJ759" s="4" t="str">
        <v>Mvoutessi</v>
      </c>
      <c r="CK759" s="4" t="str">
        <v>Mvoutessi</v>
      </c>
      <c r="CL759" s="4" t="str">
        <v>Mvoutessi</v>
      </c>
      <c r="CM759" s="4" t="str">
        <v>Mvoutessi</v>
      </c>
      <c r="CN759" s="4" t="str">
        <v>Mvoutessi</v>
      </c>
      <c r="CO759" s="4" t="str">
        <v>Mvoutessi</v>
      </c>
      <c r="CP759" s="4" t="str">
        <v>Mvoutessi</v>
      </c>
      <c r="CQ759" s="4" t="str">
        <v>Mvoutessi</v>
      </c>
      <c r="CR759" s="4" t="str">
        <v>Mvoutessi</v>
      </c>
      <c r="CS759" s="4" t="str">
        <v>Mvoutessi</v>
      </c>
      <c r="CT759" s="4" t="str">
        <v>Mvoutessi</v>
      </c>
      <c r="CU759" s="4" t="str">
        <v>Mvoutessi</v>
      </c>
      <c r="CV759" s="4" t="str">
        <v>Mvoutessi</v>
      </c>
      <c r="CW759" s="4" t="str">
        <v>Mvoutessi</v>
      </c>
      <c r="CX759" s="4" t="str">
        <v>Mvoutessi</v>
      </c>
      <c r="CY759" s="4" t="str">
        <v>Mvoutessi</v>
      </c>
      <c r="CZ759" s="4" t="str">
        <v>Mvoutessi</v>
      </c>
      <c r="DA759" s="4" t="str">
        <v>Mvoutessi</v>
      </c>
      <c r="DB759" s="4" t="str">
        <v>Mvoutessi</v>
      </c>
      <c r="DC759" s="4" t="str">
        <v>Mvoutessi</v>
      </c>
      <c r="DD759" s="4" t="str">
        <v>Mvoutessi</v>
      </c>
      <c r="DE759" s="4" t="str">
        <v>Mvoutessi</v>
      </c>
      <c r="DF759" s="4" t="str">
        <v>Mvoutessi</v>
      </c>
      <c r="DG759" s="4" t="str">
        <v>Mvoutessi</v>
      </c>
      <c r="DH759" s="4" t="str">
        <v>Mvoutessi</v>
      </c>
      <c r="DI759" s="4" t="str">
        <v>Mvoutessi</v>
      </c>
      <c r="DJ759" s="4" t="str">
        <v>Mvoutessi</v>
      </c>
      <c r="DK759" s="4" t="str">
        <v>Mvoutessi</v>
      </c>
      <c r="DL759" s="4" t="str">
        <v>Mvoutessi</v>
      </c>
      <c r="DM759" s="4" t="str">
        <v>Mvoutessi</v>
      </c>
      <c r="DN759" s="4" t="str">
        <v>Mvoutessi</v>
      </c>
      <c r="DO759" s="4" t="str">
        <v>Mvoutessi</v>
      </c>
      <c r="DP759" s="4" t="str">
        <v>Mvoutessi</v>
      </c>
    </row>
    <row r="760" spans="1:120" x14ac:dyDescent="0.35">
      <c r="A760" s="4">
        <v>14.23333</v>
      </c>
      <c r="B760" s="4">
        <v>13.43333</v>
      </c>
      <c r="C760" s="4" t="s">
        <v>248</v>
      </c>
      <c r="D760" s="4" t="s">
        <v>130</v>
      </c>
      <c r="E760" s="4" t="s">
        <v>929</v>
      </c>
      <c r="F760" s="4">
        <v>917</v>
      </c>
      <c r="G760" s="4" t="str">
        <f t="shared" si="11"/>
        <v>Niger-Kabaredgi</v>
      </c>
      <c r="BA760" s="4" t="str">
        <v>Mwala</v>
      </c>
      <c r="BB760" s="4" t="str">
        <v>Mwala</v>
      </c>
      <c r="BC760" s="4" t="str">
        <v>Mwala</v>
      </c>
      <c r="BD760" s="4" t="str">
        <v>Mwala</v>
      </c>
      <c r="BE760" s="4" t="str">
        <v>Mwala</v>
      </c>
      <c r="BF760" s="4" t="str">
        <v>Mwala</v>
      </c>
      <c r="BG760" s="4" t="str">
        <v>Mwala</v>
      </c>
      <c r="BH760" s="4" t="str">
        <v>Mwala</v>
      </c>
      <c r="BI760" s="4" t="str">
        <v>Mwala</v>
      </c>
      <c r="BJ760" s="4" t="str">
        <v>Mwala</v>
      </c>
      <c r="BK760" s="4" t="str">
        <v>Mwala</v>
      </c>
      <c r="BL760" s="4" t="str">
        <v>Mwala</v>
      </c>
      <c r="BM760" s="4" t="str">
        <v>Mwala</v>
      </c>
      <c r="BN760" s="4" t="str">
        <v>Mwala</v>
      </c>
      <c r="BO760" s="4" t="str">
        <v>Mwala</v>
      </c>
      <c r="BP760" s="4" t="str">
        <v>Mwala</v>
      </c>
      <c r="BQ760" s="4" t="str">
        <v>Mwala</v>
      </c>
      <c r="BR760" s="4" t="str">
        <v>Mwala</v>
      </c>
      <c r="BS760" s="4" t="str">
        <v>Mwala</v>
      </c>
      <c r="BT760" s="4" t="str">
        <v>Mwala</v>
      </c>
      <c r="BU760" s="4" t="str">
        <v>Mwala</v>
      </c>
      <c r="BV760" s="4" t="str">
        <v>Mwala</v>
      </c>
      <c r="BW760" s="4" t="str">
        <v>Mwala</v>
      </c>
      <c r="BX760" s="4" t="str">
        <v>Mwala</v>
      </c>
      <c r="BY760" s="4" t="str">
        <v>Mwala</v>
      </c>
      <c r="BZ760" s="4" t="str">
        <v>Mwala</v>
      </c>
      <c r="CA760" s="4" t="str">
        <v>Mwala</v>
      </c>
      <c r="CB760" s="4" t="str">
        <v>Mwala</v>
      </c>
      <c r="CC760" s="4" t="str">
        <v>Mwala</v>
      </c>
      <c r="CD760" s="4" t="str">
        <v>Mwala</v>
      </c>
      <c r="CE760" s="4" t="str">
        <v>Mwala</v>
      </c>
      <c r="CF760" s="4" t="str">
        <v>Mwala</v>
      </c>
      <c r="CG760" s="4" t="str">
        <v>Mwala</v>
      </c>
      <c r="CH760" s="4" t="str">
        <v>Mwala</v>
      </c>
      <c r="CJ760" s="4" t="str">
        <v>Mwala</v>
      </c>
      <c r="CK760" s="4" t="str">
        <v>Mwala</v>
      </c>
      <c r="CL760" s="4" t="str">
        <v>Mwala</v>
      </c>
      <c r="CM760" s="4" t="str">
        <v>Mwala</v>
      </c>
      <c r="CN760" s="4" t="str">
        <v>Mwala</v>
      </c>
      <c r="CO760" s="4" t="str">
        <v>Mwala</v>
      </c>
      <c r="CP760" s="4" t="str">
        <v>Mwala</v>
      </c>
      <c r="CQ760" s="4" t="str">
        <v>Mwala</v>
      </c>
      <c r="CR760" s="4" t="str">
        <v>Mwala</v>
      </c>
      <c r="CS760" s="4" t="str">
        <v>Mwala</v>
      </c>
      <c r="CT760" s="4" t="str">
        <v>Mwala</v>
      </c>
      <c r="CU760" s="4" t="str">
        <v>Mwala</v>
      </c>
      <c r="CV760" s="4" t="str">
        <v>Mwala</v>
      </c>
      <c r="CW760" s="4" t="str">
        <v>Mwala</v>
      </c>
      <c r="CX760" s="4" t="str">
        <v>Mwala</v>
      </c>
      <c r="CY760" s="4" t="str">
        <v>Mwala</v>
      </c>
      <c r="CZ760" s="4" t="str">
        <v>Mwala</v>
      </c>
      <c r="DA760" s="4" t="str">
        <v>Mwala</v>
      </c>
      <c r="DB760" s="4" t="str">
        <v>Mwala</v>
      </c>
      <c r="DC760" s="4" t="str">
        <v>Mwala</v>
      </c>
      <c r="DD760" s="4" t="str">
        <v>Mwala</v>
      </c>
      <c r="DE760" s="4" t="str">
        <v>Mwala</v>
      </c>
      <c r="DF760" s="4" t="str">
        <v>Mwala</v>
      </c>
      <c r="DG760" s="4" t="str">
        <v>Mwala</v>
      </c>
      <c r="DH760" s="4" t="str">
        <v>Mwala</v>
      </c>
      <c r="DI760" s="4" t="str">
        <v>Mwala</v>
      </c>
      <c r="DJ760" s="4" t="str">
        <v>Mwala</v>
      </c>
      <c r="DK760" s="4" t="str">
        <v>Mwala</v>
      </c>
      <c r="DL760" s="4" t="str">
        <v>Mwala</v>
      </c>
      <c r="DM760" s="4" t="str">
        <v>Mwala</v>
      </c>
      <c r="DN760" s="4" t="str">
        <v>Mwala</v>
      </c>
      <c r="DO760" s="4" t="str">
        <v>Mwala</v>
      </c>
      <c r="DP760" s="4" t="str">
        <v>Mwala</v>
      </c>
    </row>
    <row r="761" spans="1:120" x14ac:dyDescent="0.35">
      <c r="A761" s="4">
        <v>13.83333</v>
      </c>
      <c r="B761" s="4">
        <v>1.48333</v>
      </c>
      <c r="C761" s="4" t="s">
        <v>248</v>
      </c>
      <c r="D761" s="4" t="s">
        <v>130</v>
      </c>
      <c r="E761" s="4" t="s">
        <v>930</v>
      </c>
      <c r="F761" s="4">
        <v>917</v>
      </c>
      <c r="G761" s="4" t="str">
        <f t="shared" si="11"/>
        <v>Niger-Kakasi</v>
      </c>
      <c r="BA761" s="4" t="str">
        <v>Mwansambo, Nkhotakota</v>
      </c>
      <c r="BB761" s="4" t="str">
        <v>Mwansambo, Nkhotakota</v>
      </c>
      <c r="BC761" s="4" t="str">
        <v>Mwansambo, Nkhotakota</v>
      </c>
      <c r="BD761" s="4" t="str">
        <v>Mwansambo, Nkhotakota</v>
      </c>
      <c r="BE761" s="4" t="str">
        <v>Mwansambo, Nkhotakota</v>
      </c>
      <c r="BF761" s="4" t="str">
        <v>Mwansambo, Nkhotakota</v>
      </c>
      <c r="BG761" s="4" t="str">
        <v>Mwansambo, Nkhotakota</v>
      </c>
      <c r="BH761" s="4" t="str">
        <v>Mwansambo, Nkhotakota</v>
      </c>
      <c r="BI761" s="4" t="str">
        <v>Mwansambo, Nkhotakota</v>
      </c>
      <c r="BJ761" s="4" t="str">
        <v>Mwansambo, Nkhotakota</v>
      </c>
      <c r="BK761" s="4" t="str">
        <v>Mwansambo, Nkhotakota</v>
      </c>
      <c r="BL761" s="4" t="str">
        <v>Mwansambo, Nkhotakota</v>
      </c>
      <c r="BM761" s="4" t="str">
        <v>Mwansambo, Nkhotakota</v>
      </c>
      <c r="BN761" s="4" t="str">
        <v>Mwansambo, Nkhotakota</v>
      </c>
      <c r="BO761" s="4" t="str">
        <v>Mwansambo, Nkhotakota</v>
      </c>
      <c r="BP761" s="4" t="str">
        <v>Mwansambo, Nkhotakota</v>
      </c>
      <c r="BQ761" s="4" t="str">
        <v>Mwansambo, Nkhotakota</v>
      </c>
      <c r="BR761" s="4" t="str">
        <v>Mwansambo, Nkhotakota</v>
      </c>
      <c r="BS761" s="4" t="str">
        <v>Mwansambo, Nkhotakota</v>
      </c>
      <c r="BT761" s="4" t="str">
        <v>Mwansambo, Nkhotakota</v>
      </c>
      <c r="BU761" s="4" t="str">
        <v>Mwansambo, Nkhotakota</v>
      </c>
      <c r="BV761" s="4" t="str">
        <v>Mwansambo, Nkhotakota</v>
      </c>
      <c r="BW761" s="4" t="str">
        <v>Mwansambo, Nkhotakota</v>
      </c>
      <c r="BX761" s="4" t="str">
        <v>Mwansambo, Nkhotakota</v>
      </c>
      <c r="BY761" s="4" t="str">
        <v>Mwansambo, Nkhotakota</v>
      </c>
      <c r="BZ761" s="4" t="str">
        <v>Mwansambo, Nkhotakota</v>
      </c>
      <c r="CA761" s="4" t="str">
        <v>Mwansambo, Nkhotakota</v>
      </c>
      <c r="CB761" s="4" t="str">
        <v>Mwansambo, Nkhotakota</v>
      </c>
      <c r="CC761" s="4" t="str">
        <v>Mwansambo, Nkhotakota</v>
      </c>
      <c r="CD761" s="4" t="str">
        <v>Mwansambo, Nkhotakota</v>
      </c>
      <c r="CE761" s="4" t="str">
        <v>Mwansambo, Nkhotakota</v>
      </c>
      <c r="CF761" s="4" t="str">
        <v>Mwansambo, Nkhotakota</v>
      </c>
      <c r="CG761" s="4" t="str">
        <v>Mwansambo, Nkhotakota</v>
      </c>
      <c r="CH761" s="4" t="str">
        <v>Mwansambo, Nkhotakota</v>
      </c>
      <c r="CJ761" s="4" t="str">
        <v>Mwansambo, Nkhotakota</v>
      </c>
      <c r="CK761" s="4" t="str">
        <v>Mwansambo, Nkhotakota</v>
      </c>
      <c r="CL761" s="4" t="str">
        <v>Mwansambo, Nkhotakota</v>
      </c>
      <c r="CM761" s="4" t="str">
        <v>Mwansambo, Nkhotakota</v>
      </c>
      <c r="CN761" s="4" t="str">
        <v>Mwansambo, Nkhotakota</v>
      </c>
      <c r="CO761" s="4" t="str">
        <v>Mwansambo, Nkhotakota</v>
      </c>
      <c r="CP761" s="4" t="str">
        <v>Mwansambo, Nkhotakota</v>
      </c>
      <c r="CQ761" s="4" t="str">
        <v>Mwansambo, Nkhotakota</v>
      </c>
      <c r="CR761" s="4" t="str">
        <v>Mwansambo, Nkhotakota</v>
      </c>
      <c r="CS761" s="4" t="str">
        <v>Mwansambo, Nkhotakota</v>
      </c>
      <c r="CT761" s="4" t="str">
        <v>Mwansambo, Nkhotakota</v>
      </c>
      <c r="CU761" s="4" t="str">
        <v>Mwansambo, Nkhotakota</v>
      </c>
      <c r="CV761" s="4" t="str">
        <v>Mwansambo, Nkhotakota</v>
      </c>
      <c r="CW761" s="4" t="str">
        <v>Mwansambo, Nkhotakota</v>
      </c>
      <c r="CX761" s="4" t="str">
        <v>Mwansambo, Nkhotakota</v>
      </c>
      <c r="CY761" s="4" t="str">
        <v>Mwansambo, Nkhotakota</v>
      </c>
      <c r="CZ761" s="4" t="str">
        <v>Mwansambo, Nkhotakota</v>
      </c>
      <c r="DA761" s="4" t="str">
        <v>Mwansambo, Nkhotakota</v>
      </c>
      <c r="DB761" s="4" t="str">
        <v>Mwansambo, Nkhotakota</v>
      </c>
      <c r="DC761" s="4" t="str">
        <v>Mwansambo, Nkhotakota</v>
      </c>
      <c r="DD761" s="4" t="str">
        <v>Mwansambo, Nkhotakota</v>
      </c>
      <c r="DE761" s="4" t="str">
        <v>Mwansambo, Nkhotakota</v>
      </c>
      <c r="DF761" s="4" t="str">
        <v>Mwansambo, Nkhotakota</v>
      </c>
      <c r="DG761" s="4" t="str">
        <v>Mwansambo, Nkhotakota</v>
      </c>
      <c r="DH761" s="4" t="str">
        <v>Mwansambo, Nkhotakota</v>
      </c>
      <c r="DI761" s="4" t="str">
        <v>Mwansambo, Nkhotakota</v>
      </c>
      <c r="DJ761" s="4" t="str">
        <v>Mwansambo, Nkhotakota</v>
      </c>
      <c r="DK761" s="4" t="str">
        <v>Mwansambo, Nkhotakota</v>
      </c>
      <c r="DL761" s="4" t="str">
        <v>Mwansambo, Nkhotakota</v>
      </c>
      <c r="DM761" s="4" t="str">
        <v>Mwansambo, Nkhotakota</v>
      </c>
      <c r="DN761" s="4" t="str">
        <v>Mwansambo, Nkhotakota</v>
      </c>
      <c r="DO761" s="4" t="str">
        <v>Mwansambo, Nkhotakota</v>
      </c>
      <c r="DP761" s="4" t="str">
        <v>Mwansambo, Nkhotakota</v>
      </c>
    </row>
    <row r="762" spans="1:120" x14ac:dyDescent="0.35">
      <c r="A762" s="4">
        <v>13.206899999999999</v>
      </c>
      <c r="B762" s="4">
        <v>2.9384000000000001</v>
      </c>
      <c r="C762" s="4" t="s">
        <v>248</v>
      </c>
      <c r="D762" s="4" t="s">
        <v>130</v>
      </c>
      <c r="E762" s="4" t="s">
        <v>931</v>
      </c>
      <c r="F762" s="4">
        <v>2000</v>
      </c>
      <c r="G762" s="4" t="str">
        <f t="shared" si="11"/>
        <v>Niger-Kalapate</v>
      </c>
      <c r="BA762" s="4" t="str">
        <v>Mwea</v>
      </c>
      <c r="BB762" s="4" t="str">
        <v>Mwea</v>
      </c>
      <c r="BC762" s="4" t="str">
        <v>Mwea</v>
      </c>
      <c r="BD762" s="4" t="str">
        <v>Mwea</v>
      </c>
      <c r="BE762" s="4" t="str">
        <v>Mwea</v>
      </c>
      <c r="BF762" s="4" t="str">
        <v>Mwea</v>
      </c>
      <c r="BG762" s="4" t="str">
        <v>Mwea</v>
      </c>
      <c r="BH762" s="4" t="str">
        <v>Mwea</v>
      </c>
      <c r="BI762" s="4" t="str">
        <v>Mwea</v>
      </c>
      <c r="BJ762" s="4" t="str">
        <v>Mwea</v>
      </c>
      <c r="BK762" s="4" t="str">
        <v>Mwea</v>
      </c>
      <c r="BL762" s="4" t="str">
        <v>Mwea</v>
      </c>
      <c r="BM762" s="4" t="str">
        <v>Mwea</v>
      </c>
      <c r="BN762" s="4" t="str">
        <v>Mwea</v>
      </c>
      <c r="BO762" s="4" t="str">
        <v>Mwea</v>
      </c>
      <c r="BP762" s="4" t="str">
        <v>Mwea</v>
      </c>
      <c r="BQ762" s="4" t="str">
        <v>Mwea</v>
      </c>
      <c r="BR762" s="4" t="str">
        <v>Mwea</v>
      </c>
      <c r="BS762" s="4" t="str">
        <v>Mwea</v>
      </c>
      <c r="BT762" s="4" t="str">
        <v>Mwea</v>
      </c>
      <c r="BU762" s="4" t="str">
        <v>Mwea</v>
      </c>
      <c r="BV762" s="4" t="str">
        <v>Mwea</v>
      </c>
      <c r="BW762" s="4" t="str">
        <v>Mwea</v>
      </c>
      <c r="BX762" s="4" t="str">
        <v>Mwea</v>
      </c>
      <c r="BY762" s="4" t="str">
        <v>Mwea</v>
      </c>
      <c r="BZ762" s="4" t="str">
        <v>Mwea</v>
      </c>
      <c r="CA762" s="4" t="str">
        <v>Mwea</v>
      </c>
      <c r="CB762" s="4" t="str">
        <v>Mwea</v>
      </c>
      <c r="CC762" s="4" t="str">
        <v>Mwea</v>
      </c>
      <c r="CD762" s="4" t="str">
        <v>Mwea</v>
      </c>
      <c r="CE762" s="4" t="str">
        <v>Mwea</v>
      </c>
      <c r="CF762" s="4" t="str">
        <v>Mwea</v>
      </c>
      <c r="CG762" s="4" t="str">
        <v>Mwea</v>
      </c>
      <c r="CH762" s="4" t="str">
        <v>Mwea</v>
      </c>
      <c r="CJ762" s="4" t="str">
        <v>Mwea</v>
      </c>
      <c r="CK762" s="4" t="str">
        <v>Mwea</v>
      </c>
      <c r="CL762" s="4" t="str">
        <v>Mwea</v>
      </c>
      <c r="CM762" s="4" t="str">
        <v>Mwea</v>
      </c>
      <c r="CN762" s="4" t="str">
        <v>Mwea</v>
      </c>
      <c r="CO762" s="4" t="str">
        <v>Mwea</v>
      </c>
      <c r="CP762" s="4" t="str">
        <v>Mwea</v>
      </c>
      <c r="CQ762" s="4" t="str">
        <v>Mwea</v>
      </c>
      <c r="CR762" s="4" t="str">
        <v>Mwea</v>
      </c>
      <c r="CS762" s="4" t="str">
        <v>Mwea</v>
      </c>
      <c r="CT762" s="4" t="str">
        <v>Mwea</v>
      </c>
      <c r="CU762" s="4" t="str">
        <v>Mwea</v>
      </c>
      <c r="CV762" s="4" t="str">
        <v>Mwea</v>
      </c>
      <c r="CW762" s="4" t="str">
        <v>Mwea</v>
      </c>
      <c r="CX762" s="4" t="str">
        <v>Mwea</v>
      </c>
      <c r="CY762" s="4" t="str">
        <v>Mwea</v>
      </c>
      <c r="CZ762" s="4" t="str">
        <v>Mwea</v>
      </c>
      <c r="DA762" s="4" t="str">
        <v>Mwea</v>
      </c>
      <c r="DB762" s="4" t="str">
        <v>Mwea</v>
      </c>
      <c r="DC762" s="4" t="str">
        <v>Mwea</v>
      </c>
      <c r="DD762" s="4" t="str">
        <v>Mwea</v>
      </c>
      <c r="DE762" s="4" t="str">
        <v>Mwea</v>
      </c>
      <c r="DF762" s="4" t="str">
        <v>Mwea</v>
      </c>
      <c r="DG762" s="4" t="str">
        <v>Mwea</v>
      </c>
      <c r="DH762" s="4" t="str">
        <v>Mwea</v>
      </c>
      <c r="DI762" s="4" t="str">
        <v>Mwea</v>
      </c>
      <c r="DJ762" s="4" t="str">
        <v>Mwea</v>
      </c>
      <c r="DK762" s="4" t="str">
        <v>Mwea</v>
      </c>
      <c r="DL762" s="4" t="str">
        <v>Mwea</v>
      </c>
      <c r="DM762" s="4" t="str">
        <v>Mwea</v>
      </c>
      <c r="DN762" s="4" t="str">
        <v>Mwea</v>
      </c>
      <c r="DO762" s="4" t="str">
        <v>Mwea</v>
      </c>
      <c r="DP762" s="4" t="str">
        <v>Mwea</v>
      </c>
    </row>
    <row r="763" spans="1:120" x14ac:dyDescent="0.35">
      <c r="A763" s="4">
        <v>13.206899999999999</v>
      </c>
      <c r="B763" s="4">
        <v>2.9384000000000001</v>
      </c>
      <c r="C763" s="4" t="s">
        <v>248</v>
      </c>
      <c r="D763" s="4" t="s">
        <v>138</v>
      </c>
      <c r="E763" s="4" t="s">
        <v>932</v>
      </c>
      <c r="F763" s="4">
        <v>200</v>
      </c>
      <c r="G763" s="4" t="str">
        <f t="shared" si="11"/>
        <v>Niger-Kalapate ARS</v>
      </c>
      <c r="BA763" s="4" t="str">
        <v>Mwenda</v>
      </c>
      <c r="BB763" s="4" t="str">
        <v>Mwenda</v>
      </c>
      <c r="BC763" s="4" t="str">
        <v>Mwenda</v>
      </c>
      <c r="BD763" s="4" t="str">
        <v>Mwenda</v>
      </c>
      <c r="BE763" s="4" t="str">
        <v>Mwenda</v>
      </c>
      <c r="BF763" s="4" t="str">
        <v>Mwenda</v>
      </c>
      <c r="BG763" s="4" t="str">
        <v>Mwenda</v>
      </c>
      <c r="BH763" s="4" t="str">
        <v>Mwenda</v>
      </c>
      <c r="BI763" s="4" t="str">
        <v>Mwenda</v>
      </c>
      <c r="BJ763" s="4" t="str">
        <v>Mwenda</v>
      </c>
      <c r="BK763" s="4" t="str">
        <v>Mwenda</v>
      </c>
      <c r="BL763" s="4" t="str">
        <v>Mwenda</v>
      </c>
      <c r="BM763" s="4" t="str">
        <v>Mwenda</v>
      </c>
      <c r="BN763" s="4" t="str">
        <v>Mwenda</v>
      </c>
      <c r="BO763" s="4" t="str">
        <v>Mwenda</v>
      </c>
      <c r="BP763" s="4" t="str">
        <v>Mwenda</v>
      </c>
      <c r="BQ763" s="4" t="str">
        <v>Mwenda</v>
      </c>
      <c r="BR763" s="4" t="str">
        <v>Mwenda</v>
      </c>
      <c r="BS763" s="4" t="str">
        <v>Mwenda</v>
      </c>
      <c r="BT763" s="4" t="str">
        <v>Mwenda</v>
      </c>
      <c r="BU763" s="4" t="str">
        <v>Mwenda</v>
      </c>
      <c r="BV763" s="4" t="str">
        <v>Mwenda</v>
      </c>
      <c r="BW763" s="4" t="str">
        <v>Mwenda</v>
      </c>
      <c r="BX763" s="4" t="str">
        <v>Mwenda</v>
      </c>
      <c r="BY763" s="4" t="str">
        <v>Mwenda</v>
      </c>
      <c r="BZ763" s="4" t="str">
        <v>Mwenda</v>
      </c>
      <c r="CA763" s="4" t="str">
        <v>Mwenda</v>
      </c>
      <c r="CB763" s="4" t="str">
        <v>Mwenda</v>
      </c>
      <c r="CC763" s="4" t="str">
        <v>Mwenda</v>
      </c>
      <c r="CD763" s="4" t="str">
        <v>Mwenda</v>
      </c>
      <c r="CE763" s="4" t="str">
        <v>Mwenda</v>
      </c>
      <c r="CF763" s="4" t="str">
        <v>Mwenda</v>
      </c>
      <c r="CG763" s="4" t="str">
        <v>Mwenda</v>
      </c>
      <c r="CH763" s="4" t="str">
        <v>Mwenda</v>
      </c>
      <c r="CJ763" s="4" t="str">
        <v>Mwenda</v>
      </c>
      <c r="CK763" s="4" t="str">
        <v>Mwenda</v>
      </c>
      <c r="CL763" s="4" t="str">
        <v>Mwenda</v>
      </c>
      <c r="CM763" s="4" t="str">
        <v>Mwenda</v>
      </c>
      <c r="CN763" s="4" t="str">
        <v>Mwenda</v>
      </c>
      <c r="CO763" s="4" t="str">
        <v>Mwenda</v>
      </c>
      <c r="CP763" s="4" t="str">
        <v>Mwenda</v>
      </c>
      <c r="CQ763" s="4" t="str">
        <v>Mwenda</v>
      </c>
      <c r="CR763" s="4" t="str">
        <v>Mwenda</v>
      </c>
      <c r="CS763" s="4" t="str">
        <v>Mwenda</v>
      </c>
      <c r="CT763" s="4" t="str">
        <v>Mwenda</v>
      </c>
      <c r="CU763" s="4" t="str">
        <v>Mwenda</v>
      </c>
      <c r="CV763" s="4" t="str">
        <v>Mwenda</v>
      </c>
      <c r="CW763" s="4" t="str">
        <v>Mwenda</v>
      </c>
      <c r="CX763" s="4" t="str">
        <v>Mwenda</v>
      </c>
      <c r="CY763" s="4" t="str">
        <v>Mwenda</v>
      </c>
      <c r="CZ763" s="4" t="str">
        <v>Mwenda</v>
      </c>
      <c r="DA763" s="4" t="str">
        <v>Mwenda</v>
      </c>
      <c r="DB763" s="4" t="str">
        <v>Mwenda</v>
      </c>
      <c r="DC763" s="4" t="str">
        <v>Mwenda</v>
      </c>
      <c r="DD763" s="4" t="str">
        <v>Mwenda</v>
      </c>
      <c r="DE763" s="4" t="str">
        <v>Mwenda</v>
      </c>
      <c r="DF763" s="4" t="str">
        <v>Mwenda</v>
      </c>
      <c r="DG763" s="4" t="str">
        <v>Mwenda</v>
      </c>
      <c r="DH763" s="4" t="str">
        <v>Mwenda</v>
      </c>
      <c r="DI763" s="4" t="str">
        <v>Mwenda</v>
      </c>
      <c r="DJ763" s="4" t="str">
        <v>Mwenda</v>
      </c>
      <c r="DK763" s="4" t="str">
        <v>Mwenda</v>
      </c>
      <c r="DL763" s="4" t="str">
        <v>Mwenda</v>
      </c>
      <c r="DM763" s="4" t="str">
        <v>Mwenda</v>
      </c>
      <c r="DN763" s="4" t="str">
        <v>Mwenda</v>
      </c>
      <c r="DO763" s="4" t="str">
        <v>Mwenda</v>
      </c>
      <c r="DP763" s="4" t="str">
        <v>Mwenda</v>
      </c>
    </row>
    <row r="764" spans="1:120" x14ac:dyDescent="0.35">
      <c r="A764" s="4">
        <v>13.43333</v>
      </c>
      <c r="B764" s="4">
        <v>2.35</v>
      </c>
      <c r="C764" s="4" t="s">
        <v>248</v>
      </c>
      <c r="D764" s="4" t="s">
        <v>130</v>
      </c>
      <c r="E764" s="4" t="s">
        <v>933</v>
      </c>
      <c r="F764" s="4">
        <v>917</v>
      </c>
      <c r="G764" s="4" t="str">
        <f t="shared" si="11"/>
        <v>Niger-Ndounga</v>
      </c>
      <c r="BA764" s="4" t="str">
        <v>Mwende</v>
      </c>
      <c r="BB764" s="4" t="str">
        <v>Mwende</v>
      </c>
      <c r="BC764" s="4" t="str">
        <v>Mwende</v>
      </c>
      <c r="BD764" s="4" t="str">
        <v>Mwende</v>
      </c>
      <c r="BE764" s="4" t="str">
        <v>Mwende</v>
      </c>
      <c r="BF764" s="4" t="str">
        <v>Mwende</v>
      </c>
      <c r="BG764" s="4" t="str">
        <v>Mwende</v>
      </c>
      <c r="BH764" s="4" t="str">
        <v>Mwende</v>
      </c>
      <c r="BI764" s="4" t="str">
        <v>Mwende</v>
      </c>
      <c r="BJ764" s="4" t="str">
        <v>Mwende</v>
      </c>
      <c r="BK764" s="4" t="str">
        <v>Mwende</v>
      </c>
      <c r="BL764" s="4" t="str">
        <v>Mwende</v>
      </c>
      <c r="BM764" s="4" t="str">
        <v>Mwende</v>
      </c>
      <c r="BN764" s="4" t="str">
        <v>Mwende</v>
      </c>
      <c r="BO764" s="4" t="str">
        <v>Mwende</v>
      </c>
      <c r="BP764" s="4" t="str">
        <v>Mwende</v>
      </c>
      <c r="BQ764" s="4" t="str">
        <v>Mwende</v>
      </c>
      <c r="BR764" s="4" t="str">
        <v>Mwende</v>
      </c>
      <c r="BS764" s="4" t="str">
        <v>Mwende</v>
      </c>
      <c r="BT764" s="4" t="str">
        <v>Mwende</v>
      </c>
      <c r="BU764" s="4" t="str">
        <v>Mwende</v>
      </c>
      <c r="BV764" s="4" t="str">
        <v>Mwende</v>
      </c>
      <c r="BW764" s="4" t="str">
        <v>Mwende</v>
      </c>
      <c r="BX764" s="4" t="str">
        <v>Mwende</v>
      </c>
      <c r="BY764" s="4" t="str">
        <v>Mwende</v>
      </c>
      <c r="BZ764" s="4" t="str">
        <v>Mwende</v>
      </c>
      <c r="CA764" s="4" t="str">
        <v>Mwende</v>
      </c>
      <c r="CB764" s="4" t="str">
        <v>Mwende</v>
      </c>
      <c r="CC764" s="4" t="str">
        <v>Mwende</v>
      </c>
      <c r="CD764" s="4" t="str">
        <v>Mwende</v>
      </c>
      <c r="CE764" s="4" t="str">
        <v>Mwende</v>
      </c>
      <c r="CF764" s="4" t="str">
        <v>Mwende</v>
      </c>
      <c r="CG764" s="4" t="str">
        <v>Mwende</v>
      </c>
      <c r="CH764" s="4" t="str">
        <v>Mwende</v>
      </c>
      <c r="CJ764" s="4" t="str">
        <v>Mwende</v>
      </c>
      <c r="CK764" s="4" t="str">
        <v>Mwende</v>
      </c>
      <c r="CL764" s="4" t="str">
        <v>Mwende</v>
      </c>
      <c r="CM764" s="4" t="str">
        <v>Mwende</v>
      </c>
      <c r="CN764" s="4" t="str">
        <v>Mwende</v>
      </c>
      <c r="CO764" s="4" t="str">
        <v>Mwende</v>
      </c>
      <c r="CP764" s="4" t="str">
        <v>Mwende</v>
      </c>
      <c r="CQ764" s="4" t="str">
        <v>Mwende</v>
      </c>
      <c r="CR764" s="4" t="str">
        <v>Mwende</v>
      </c>
      <c r="CS764" s="4" t="str">
        <v>Mwende</v>
      </c>
      <c r="CT764" s="4" t="str">
        <v>Mwende</v>
      </c>
      <c r="CU764" s="4" t="str">
        <v>Mwende</v>
      </c>
      <c r="CV764" s="4" t="str">
        <v>Mwende</v>
      </c>
      <c r="CW764" s="4" t="str">
        <v>Mwende</v>
      </c>
      <c r="CX764" s="4" t="str">
        <v>Mwende</v>
      </c>
      <c r="CY764" s="4" t="str">
        <v>Mwende</v>
      </c>
      <c r="CZ764" s="4" t="str">
        <v>Mwende</v>
      </c>
      <c r="DA764" s="4" t="str">
        <v>Mwende</v>
      </c>
      <c r="DB764" s="4" t="str">
        <v>Mwende</v>
      </c>
      <c r="DC764" s="4" t="str">
        <v>Mwende</v>
      </c>
      <c r="DD764" s="4" t="str">
        <v>Mwende</v>
      </c>
      <c r="DE764" s="4" t="str">
        <v>Mwende</v>
      </c>
      <c r="DF764" s="4" t="str">
        <v>Mwende</v>
      </c>
      <c r="DG764" s="4" t="str">
        <v>Mwende</v>
      </c>
      <c r="DH764" s="4" t="str">
        <v>Mwende</v>
      </c>
      <c r="DI764" s="4" t="str">
        <v>Mwende</v>
      </c>
      <c r="DJ764" s="4" t="str">
        <v>Mwende</v>
      </c>
      <c r="DK764" s="4" t="str">
        <v>Mwende</v>
      </c>
      <c r="DL764" s="4" t="str">
        <v>Mwende</v>
      </c>
      <c r="DM764" s="4" t="str">
        <v>Mwende</v>
      </c>
      <c r="DN764" s="4" t="str">
        <v>Mwende</v>
      </c>
      <c r="DO764" s="4" t="str">
        <v>Mwende</v>
      </c>
      <c r="DP764" s="4" t="str">
        <v>Mwende</v>
      </c>
    </row>
    <row r="765" spans="1:120" x14ac:dyDescent="0.35">
      <c r="A765" s="4">
        <v>13.397220000000001</v>
      </c>
      <c r="B765" s="4">
        <v>2.2708300000000001</v>
      </c>
      <c r="C765" s="4" t="s">
        <v>248</v>
      </c>
      <c r="D765" s="4" t="s">
        <v>130</v>
      </c>
      <c r="E765" s="4" t="s">
        <v>933</v>
      </c>
      <c r="F765" s="4">
        <v>250</v>
      </c>
      <c r="G765" s="4" t="str">
        <f t="shared" si="11"/>
        <v>Niger-Ndounga</v>
      </c>
      <c r="BA765" s="4" t="str">
        <v>Mzimba</v>
      </c>
      <c r="BB765" s="4" t="str">
        <v>Mzimba</v>
      </c>
      <c r="BC765" s="4" t="str">
        <v>Mzimba</v>
      </c>
      <c r="BD765" s="4" t="str">
        <v>Mzimba</v>
      </c>
      <c r="BE765" s="4" t="str">
        <v>Mzimba</v>
      </c>
      <c r="BF765" s="4" t="str">
        <v>Mzimba</v>
      </c>
      <c r="BG765" s="4" t="str">
        <v>Mzimba</v>
      </c>
      <c r="BH765" s="4" t="str">
        <v>Mzimba</v>
      </c>
      <c r="BI765" s="4" t="str">
        <v>Mzimba</v>
      </c>
      <c r="BJ765" s="4" t="str">
        <v>Mzimba</v>
      </c>
      <c r="BK765" s="4" t="str">
        <v>Mzimba</v>
      </c>
      <c r="BL765" s="4" t="str">
        <v>Mzimba</v>
      </c>
      <c r="BM765" s="4" t="str">
        <v>Mzimba</v>
      </c>
      <c r="BN765" s="4" t="str">
        <v>Mzimba</v>
      </c>
      <c r="BO765" s="4" t="str">
        <v>Mzimba</v>
      </c>
      <c r="BP765" s="4" t="str">
        <v>Mzimba</v>
      </c>
      <c r="BQ765" s="4" t="str">
        <v>Mzimba</v>
      </c>
      <c r="BR765" s="4" t="str">
        <v>Mzimba</v>
      </c>
      <c r="BS765" s="4" t="str">
        <v>Mzimba</v>
      </c>
      <c r="BT765" s="4" t="str">
        <v>Mzimba</v>
      </c>
      <c r="BU765" s="4" t="str">
        <v>Mzimba</v>
      </c>
      <c r="BV765" s="4" t="str">
        <v>Mzimba</v>
      </c>
      <c r="BW765" s="4" t="str">
        <v>Mzimba</v>
      </c>
      <c r="BX765" s="4" t="str">
        <v>Mzimba</v>
      </c>
      <c r="BY765" s="4" t="str">
        <v>Mzimba</v>
      </c>
      <c r="BZ765" s="4" t="str">
        <v>Mzimba</v>
      </c>
      <c r="CA765" s="4" t="str">
        <v>Mzimba</v>
      </c>
      <c r="CB765" s="4" t="str">
        <v>Mzimba</v>
      </c>
      <c r="CC765" s="4" t="str">
        <v>Mzimba</v>
      </c>
      <c r="CD765" s="4" t="str">
        <v>Mzimba</v>
      </c>
      <c r="CE765" s="4" t="str">
        <v>Mzimba</v>
      </c>
      <c r="CF765" s="4" t="str">
        <v>Mzimba</v>
      </c>
      <c r="CG765" s="4" t="str">
        <v>Mzimba</v>
      </c>
      <c r="CH765" s="4" t="str">
        <v>Mzimba</v>
      </c>
      <c r="CJ765" s="4" t="str">
        <v>Mzimba</v>
      </c>
      <c r="CK765" s="4" t="str">
        <v>Mzimba</v>
      </c>
      <c r="CL765" s="4" t="str">
        <v>Mzimba</v>
      </c>
      <c r="CM765" s="4" t="str">
        <v>Mzimba</v>
      </c>
      <c r="CN765" s="4" t="str">
        <v>Mzimba</v>
      </c>
      <c r="CO765" s="4" t="str">
        <v>Mzimba</v>
      </c>
      <c r="CP765" s="4" t="str">
        <v>Mzimba</v>
      </c>
      <c r="CQ765" s="4" t="str">
        <v>Mzimba</v>
      </c>
      <c r="CR765" s="4" t="str">
        <v>Mzimba</v>
      </c>
      <c r="CS765" s="4" t="str">
        <v>Mzimba</v>
      </c>
      <c r="CT765" s="4" t="str">
        <v>Mzimba</v>
      </c>
      <c r="CU765" s="4" t="str">
        <v>Mzimba</v>
      </c>
      <c r="CV765" s="4" t="str">
        <v>Mzimba</v>
      </c>
      <c r="CW765" s="4" t="str">
        <v>Mzimba</v>
      </c>
      <c r="CX765" s="4" t="str">
        <v>Mzimba</v>
      </c>
      <c r="CY765" s="4" t="str">
        <v>Mzimba</v>
      </c>
      <c r="CZ765" s="4" t="str">
        <v>Mzimba</v>
      </c>
      <c r="DA765" s="4" t="str">
        <v>Mzimba</v>
      </c>
      <c r="DB765" s="4" t="str">
        <v>Mzimba</v>
      </c>
      <c r="DC765" s="4" t="str">
        <v>Mzimba</v>
      </c>
      <c r="DD765" s="4" t="str">
        <v>Mzimba</v>
      </c>
      <c r="DE765" s="4" t="str">
        <v>Mzimba</v>
      </c>
      <c r="DF765" s="4" t="str">
        <v>Mzimba</v>
      </c>
      <c r="DG765" s="4" t="str">
        <v>Mzimba</v>
      </c>
      <c r="DH765" s="4" t="str">
        <v>Mzimba</v>
      </c>
      <c r="DI765" s="4" t="str">
        <v>Mzimba</v>
      </c>
      <c r="DJ765" s="4" t="str">
        <v>Mzimba</v>
      </c>
      <c r="DK765" s="4" t="str">
        <v>Mzimba</v>
      </c>
      <c r="DL765" s="4" t="str">
        <v>Mzimba</v>
      </c>
      <c r="DM765" s="4" t="str">
        <v>Mzimba</v>
      </c>
      <c r="DN765" s="4" t="str">
        <v>Mzimba</v>
      </c>
      <c r="DO765" s="4" t="str">
        <v>Mzimba</v>
      </c>
      <c r="DP765" s="4" t="str">
        <v>Mzimba</v>
      </c>
    </row>
    <row r="766" spans="1:120" x14ac:dyDescent="0.35">
      <c r="A766" s="4">
        <v>13.45806</v>
      </c>
      <c r="B766" s="4">
        <v>2.1716700000000002</v>
      </c>
      <c r="C766" s="4" t="s">
        <v>248</v>
      </c>
      <c r="D766" s="4" t="s">
        <v>130</v>
      </c>
      <c r="E766" s="4" t="s">
        <v>934</v>
      </c>
      <c r="F766" s="4">
        <v>250</v>
      </c>
      <c r="G766" s="4" t="str">
        <f t="shared" si="11"/>
        <v>Niger-Niamey</v>
      </c>
      <c r="BA766" s="4" t="str">
        <v>Nabag</v>
      </c>
      <c r="BB766" s="4" t="str">
        <v>Nabag</v>
      </c>
      <c r="BC766" s="4" t="str">
        <v>Nabag</v>
      </c>
      <c r="BD766" s="4" t="str">
        <v>Nabag</v>
      </c>
      <c r="BE766" s="4" t="str">
        <v>Nabag</v>
      </c>
      <c r="BF766" s="4" t="str">
        <v>Nabag</v>
      </c>
      <c r="BG766" s="4" t="str">
        <v>Nabag</v>
      </c>
      <c r="BH766" s="4" t="str">
        <v>Nabag</v>
      </c>
      <c r="BI766" s="4" t="str">
        <v>Nabag</v>
      </c>
      <c r="BJ766" s="4" t="str">
        <v>Nabag</v>
      </c>
      <c r="BK766" s="4" t="str">
        <v>Nabag</v>
      </c>
      <c r="BL766" s="4" t="str">
        <v>Nabag</v>
      </c>
      <c r="BM766" s="4" t="str">
        <v>Nabag</v>
      </c>
      <c r="BN766" s="4" t="str">
        <v>Nabag</v>
      </c>
      <c r="BO766" s="4" t="str">
        <v>Nabag</v>
      </c>
      <c r="BP766" s="4" t="str">
        <v>Nabag</v>
      </c>
      <c r="BQ766" s="4" t="str">
        <v>Nabag</v>
      </c>
      <c r="BR766" s="4" t="str">
        <v>Nabag</v>
      </c>
      <c r="BS766" s="4" t="str">
        <v>Nabag</v>
      </c>
      <c r="BT766" s="4" t="str">
        <v>Nabag</v>
      </c>
      <c r="BU766" s="4" t="str">
        <v>Nabag</v>
      </c>
      <c r="BV766" s="4" t="str">
        <v>Nabag</v>
      </c>
      <c r="BW766" s="4" t="str">
        <v>Nabag</v>
      </c>
      <c r="BX766" s="4" t="str">
        <v>Nabag</v>
      </c>
      <c r="BY766" s="4" t="str">
        <v>Nabag</v>
      </c>
      <c r="BZ766" s="4" t="str">
        <v>Nabag</v>
      </c>
      <c r="CA766" s="4" t="str">
        <v>Nabag</v>
      </c>
      <c r="CB766" s="4" t="str">
        <v>Nabag</v>
      </c>
      <c r="CC766" s="4" t="str">
        <v>Nabag</v>
      </c>
      <c r="CD766" s="4" t="str">
        <v>Nabag</v>
      </c>
      <c r="CE766" s="4" t="str">
        <v>Nabag</v>
      </c>
      <c r="CF766" s="4" t="str">
        <v>Nabag</v>
      </c>
      <c r="CG766" s="4" t="str">
        <v>Nabag</v>
      </c>
      <c r="CH766" s="4" t="str">
        <v>Nabag</v>
      </c>
      <c r="CJ766" s="4" t="str">
        <v>Nabag</v>
      </c>
      <c r="CK766" s="4" t="str">
        <v>Nabag</v>
      </c>
      <c r="CL766" s="4" t="str">
        <v>Nabag</v>
      </c>
      <c r="CM766" s="4" t="str">
        <v>Nabag</v>
      </c>
      <c r="CN766" s="4" t="str">
        <v>Nabag</v>
      </c>
      <c r="CO766" s="4" t="str">
        <v>Nabag</v>
      </c>
      <c r="CP766" s="4" t="str">
        <v>Nabag</v>
      </c>
      <c r="CQ766" s="4" t="str">
        <v>Nabag</v>
      </c>
      <c r="CR766" s="4" t="str">
        <v>Nabag</v>
      </c>
      <c r="CS766" s="4" t="str">
        <v>Nabag</v>
      </c>
      <c r="CT766" s="4" t="str">
        <v>Nabag</v>
      </c>
      <c r="CU766" s="4" t="str">
        <v>Nabag</v>
      </c>
      <c r="CV766" s="4" t="str">
        <v>Nabag</v>
      </c>
      <c r="CW766" s="4" t="str">
        <v>Nabag</v>
      </c>
      <c r="CX766" s="4" t="str">
        <v>Nabag</v>
      </c>
      <c r="CY766" s="4" t="str">
        <v>Nabag</v>
      </c>
      <c r="CZ766" s="4" t="str">
        <v>Nabag</v>
      </c>
      <c r="DA766" s="4" t="str">
        <v>Nabag</v>
      </c>
      <c r="DB766" s="4" t="str">
        <v>Nabag</v>
      </c>
      <c r="DC766" s="4" t="str">
        <v>Nabag</v>
      </c>
      <c r="DD766" s="4" t="str">
        <v>Nabag</v>
      </c>
      <c r="DE766" s="4" t="str">
        <v>Nabag</v>
      </c>
      <c r="DF766" s="4" t="str">
        <v>Nabag</v>
      </c>
      <c r="DG766" s="4" t="str">
        <v>Nabag</v>
      </c>
      <c r="DH766" s="4" t="str">
        <v>Nabag</v>
      </c>
      <c r="DI766" s="4" t="str">
        <v>Nabag</v>
      </c>
      <c r="DJ766" s="4" t="str">
        <v>Nabag</v>
      </c>
      <c r="DK766" s="4" t="str">
        <v>Nabag</v>
      </c>
      <c r="DL766" s="4" t="str">
        <v>Nabag</v>
      </c>
      <c r="DM766" s="4" t="str">
        <v>Nabag</v>
      </c>
      <c r="DN766" s="4" t="str">
        <v>Nabag</v>
      </c>
      <c r="DO766" s="4" t="str">
        <v>Nabag</v>
      </c>
      <c r="DP766" s="4" t="str">
        <v>Nabag</v>
      </c>
    </row>
    <row r="767" spans="1:120" x14ac:dyDescent="0.35">
      <c r="A767" s="4">
        <v>14.31</v>
      </c>
      <c r="B767" s="4">
        <v>2.0840000000000001</v>
      </c>
      <c r="C767" s="4" t="s">
        <v>248</v>
      </c>
      <c r="D767" s="4" t="s">
        <v>138</v>
      </c>
      <c r="E767" s="4" t="s">
        <v>935</v>
      </c>
      <c r="F767" s="4">
        <v>250</v>
      </c>
      <c r="G767" s="4" t="str">
        <f t="shared" si="11"/>
        <v>Niger-Ouallam</v>
      </c>
      <c r="BA767" s="4" t="str">
        <v>NaCRRI, Namulonge</v>
      </c>
      <c r="BB767" s="4" t="str">
        <v>NaCRRI, Namulonge</v>
      </c>
      <c r="BC767" s="4" t="str">
        <v>NaCRRI, Namulonge</v>
      </c>
      <c r="BD767" s="4" t="str">
        <v>NaCRRI, Namulonge</v>
      </c>
      <c r="BE767" s="4" t="str">
        <v>NaCRRI, Namulonge</v>
      </c>
      <c r="BF767" s="4" t="str">
        <v>NaCRRI, Namulonge</v>
      </c>
      <c r="BG767" s="4" t="str">
        <v>NaCRRI, Namulonge</v>
      </c>
      <c r="BH767" s="4" t="str">
        <v>NaCRRI, Namulonge</v>
      </c>
      <c r="BI767" s="4" t="str">
        <v>NaCRRI, Namulonge</v>
      </c>
      <c r="BJ767" s="4" t="str">
        <v>NaCRRI, Namulonge</v>
      </c>
      <c r="BK767" s="4" t="str">
        <v>NaCRRI, Namulonge</v>
      </c>
      <c r="BL767" s="4" t="str">
        <v>NaCRRI, Namulonge</v>
      </c>
      <c r="BM767" s="4" t="str">
        <v>NaCRRI, Namulonge</v>
      </c>
      <c r="BN767" s="4" t="str">
        <v>NaCRRI, Namulonge</v>
      </c>
      <c r="BO767" s="4" t="str">
        <v>NaCRRI, Namulonge</v>
      </c>
      <c r="BP767" s="4" t="str">
        <v>NaCRRI, Namulonge</v>
      </c>
      <c r="BQ767" s="4" t="str">
        <v>NaCRRI, Namulonge</v>
      </c>
      <c r="BR767" s="4" t="str">
        <v>NaCRRI, Namulonge</v>
      </c>
      <c r="BS767" s="4" t="str">
        <v>NaCRRI, Namulonge</v>
      </c>
      <c r="BT767" s="4" t="str">
        <v>NaCRRI, Namulonge</v>
      </c>
      <c r="BU767" s="4" t="str">
        <v>NaCRRI, Namulonge</v>
      </c>
      <c r="BV767" s="4" t="str">
        <v>NaCRRI, Namulonge</v>
      </c>
      <c r="BW767" s="4" t="str">
        <v>NaCRRI, Namulonge</v>
      </c>
      <c r="BX767" s="4" t="str">
        <v>NaCRRI, Namulonge</v>
      </c>
      <c r="BY767" s="4" t="str">
        <v>NaCRRI, Namulonge</v>
      </c>
      <c r="BZ767" s="4" t="str">
        <v>NaCRRI, Namulonge</v>
      </c>
      <c r="CA767" s="4" t="str">
        <v>NaCRRI, Namulonge</v>
      </c>
      <c r="CB767" s="4" t="str">
        <v>NaCRRI, Namulonge</v>
      </c>
      <c r="CC767" s="4" t="str">
        <v>NaCRRI, Namulonge</v>
      </c>
      <c r="CD767" s="4" t="str">
        <v>NaCRRI, Namulonge</v>
      </c>
      <c r="CE767" s="4" t="str">
        <v>NaCRRI, Namulonge</v>
      </c>
      <c r="CF767" s="4" t="str">
        <v>NaCRRI, Namulonge</v>
      </c>
      <c r="CG767" s="4" t="str">
        <v>NaCRRI, Namulonge</v>
      </c>
      <c r="CH767" s="4" t="str">
        <v>NaCRRI, Namulonge</v>
      </c>
      <c r="CJ767" s="4" t="str">
        <v>NaCRRI, Namulonge</v>
      </c>
      <c r="CK767" s="4" t="str">
        <v>NaCRRI, Namulonge</v>
      </c>
      <c r="CL767" s="4" t="str">
        <v>NaCRRI, Namulonge</v>
      </c>
      <c r="CM767" s="4" t="str">
        <v>NaCRRI, Namulonge</v>
      </c>
      <c r="CN767" s="4" t="str">
        <v>NaCRRI, Namulonge</v>
      </c>
      <c r="CO767" s="4" t="str">
        <v>NaCRRI, Namulonge</v>
      </c>
      <c r="CP767" s="4" t="str">
        <v>NaCRRI, Namulonge</v>
      </c>
      <c r="CQ767" s="4" t="str">
        <v>NaCRRI, Namulonge</v>
      </c>
      <c r="CR767" s="4" t="str">
        <v>NaCRRI, Namulonge</v>
      </c>
      <c r="CS767" s="4" t="str">
        <v>NaCRRI, Namulonge</v>
      </c>
      <c r="CT767" s="4" t="str">
        <v>NaCRRI, Namulonge</v>
      </c>
      <c r="CU767" s="4" t="str">
        <v>NaCRRI, Namulonge</v>
      </c>
      <c r="CV767" s="4" t="str">
        <v>NaCRRI, Namulonge</v>
      </c>
      <c r="CW767" s="4" t="str">
        <v>NaCRRI, Namulonge</v>
      </c>
      <c r="CX767" s="4" t="str">
        <v>NaCRRI, Namulonge</v>
      </c>
      <c r="CY767" s="4" t="str">
        <v>NaCRRI, Namulonge</v>
      </c>
      <c r="CZ767" s="4" t="str">
        <v>NaCRRI, Namulonge</v>
      </c>
      <c r="DA767" s="4" t="str">
        <v>NaCRRI, Namulonge</v>
      </c>
      <c r="DB767" s="4" t="str">
        <v>NaCRRI, Namulonge</v>
      </c>
      <c r="DC767" s="4" t="str">
        <v>NaCRRI, Namulonge</v>
      </c>
      <c r="DD767" s="4" t="str">
        <v>NaCRRI, Namulonge</v>
      </c>
      <c r="DE767" s="4" t="str">
        <v>NaCRRI, Namulonge</v>
      </c>
      <c r="DF767" s="4" t="str">
        <v>NaCRRI, Namulonge</v>
      </c>
      <c r="DG767" s="4" t="str">
        <v>NaCRRI, Namulonge</v>
      </c>
      <c r="DH767" s="4" t="str">
        <v>NaCRRI, Namulonge</v>
      </c>
      <c r="DI767" s="4" t="str">
        <v>NaCRRI, Namulonge</v>
      </c>
      <c r="DJ767" s="4" t="str">
        <v>NaCRRI, Namulonge</v>
      </c>
      <c r="DK767" s="4" t="str">
        <v>NaCRRI, Namulonge</v>
      </c>
      <c r="DL767" s="4" t="str">
        <v>NaCRRI, Namulonge</v>
      </c>
      <c r="DM767" s="4" t="str">
        <v>NaCRRI, Namulonge</v>
      </c>
      <c r="DN767" s="4" t="str">
        <v>NaCRRI, Namulonge</v>
      </c>
      <c r="DO767" s="4" t="str">
        <v>NaCRRI, Namulonge</v>
      </c>
      <c r="DP767" s="4" t="str">
        <v>NaCRRI, Namulonge</v>
      </c>
    </row>
    <row r="768" spans="1:120" x14ac:dyDescent="0.35">
      <c r="A768" s="4">
        <v>13.584720000000001</v>
      </c>
      <c r="B768" s="4">
        <v>2.6972200000000002</v>
      </c>
      <c r="C768" s="4" t="s">
        <v>248</v>
      </c>
      <c r="D768" s="4" t="s">
        <v>130</v>
      </c>
      <c r="E768" s="4" t="s">
        <v>936</v>
      </c>
      <c r="F768" s="4">
        <v>250</v>
      </c>
      <c r="G768" s="4" t="str">
        <f t="shared" si="11"/>
        <v>Niger-Samadey</v>
      </c>
      <c r="BA768" s="4" t="str">
        <v>NaFORRI, Kifu</v>
      </c>
      <c r="BB768" s="4" t="str">
        <v>NaFORRI, Kifu</v>
      </c>
      <c r="BC768" s="4" t="str">
        <v>NaFORRI, Kifu</v>
      </c>
      <c r="BD768" s="4" t="str">
        <v>NaFORRI, Kifu</v>
      </c>
      <c r="BE768" s="4" t="str">
        <v>NaFORRI, Kifu</v>
      </c>
      <c r="BF768" s="4" t="str">
        <v>NaFORRI, Kifu</v>
      </c>
      <c r="BG768" s="4" t="str">
        <v>NaFORRI, Kifu</v>
      </c>
      <c r="BH768" s="4" t="str">
        <v>NaFORRI, Kifu</v>
      </c>
      <c r="BI768" s="4" t="str">
        <v>NaFORRI, Kifu</v>
      </c>
      <c r="BJ768" s="4" t="str">
        <v>NaFORRI, Kifu</v>
      </c>
      <c r="BK768" s="4" t="str">
        <v>NaFORRI, Kifu</v>
      </c>
      <c r="BL768" s="4" t="str">
        <v>NaFORRI, Kifu</v>
      </c>
      <c r="BM768" s="4" t="str">
        <v>NaFORRI, Kifu</v>
      </c>
      <c r="BN768" s="4" t="str">
        <v>NaFORRI, Kifu</v>
      </c>
      <c r="BO768" s="4" t="str">
        <v>NaFORRI, Kifu</v>
      </c>
      <c r="BP768" s="4" t="str">
        <v>NaFORRI, Kifu</v>
      </c>
      <c r="BQ768" s="4" t="str">
        <v>NaFORRI, Kifu</v>
      </c>
      <c r="BR768" s="4" t="str">
        <v>NaFORRI, Kifu</v>
      </c>
      <c r="BS768" s="4" t="str">
        <v>NaFORRI, Kifu</v>
      </c>
      <c r="BT768" s="4" t="str">
        <v>NaFORRI, Kifu</v>
      </c>
      <c r="BU768" s="4" t="str">
        <v>NaFORRI, Kifu</v>
      </c>
      <c r="BV768" s="4" t="str">
        <v>NaFORRI, Kifu</v>
      </c>
      <c r="BW768" s="4" t="str">
        <v>NaFORRI, Kifu</v>
      </c>
      <c r="BX768" s="4" t="str">
        <v>NaFORRI, Kifu</v>
      </c>
      <c r="BY768" s="4" t="str">
        <v>NaFORRI, Kifu</v>
      </c>
      <c r="BZ768" s="4" t="str">
        <v>NaFORRI, Kifu</v>
      </c>
      <c r="CA768" s="4" t="str">
        <v>NaFORRI, Kifu</v>
      </c>
      <c r="CB768" s="4" t="str">
        <v>NaFORRI, Kifu</v>
      </c>
      <c r="CC768" s="4" t="str">
        <v>NaFORRI, Kifu</v>
      </c>
      <c r="CD768" s="4" t="str">
        <v>NaFORRI, Kifu</v>
      </c>
      <c r="CE768" s="4" t="str">
        <v>NaFORRI, Kifu</v>
      </c>
      <c r="CF768" s="4" t="str">
        <v>NaFORRI, Kifu</v>
      </c>
      <c r="CG768" s="4" t="str">
        <v>NaFORRI, Kifu</v>
      </c>
      <c r="CH768" s="4" t="str">
        <v>NaFORRI, Kifu</v>
      </c>
      <c r="CJ768" s="4" t="str">
        <v>NaFORRI, Kifu</v>
      </c>
      <c r="CK768" s="4" t="str">
        <v>NaFORRI, Kifu</v>
      </c>
      <c r="CL768" s="4" t="str">
        <v>NaFORRI, Kifu</v>
      </c>
      <c r="CM768" s="4" t="str">
        <v>NaFORRI, Kifu</v>
      </c>
      <c r="CN768" s="4" t="str">
        <v>NaFORRI, Kifu</v>
      </c>
      <c r="CO768" s="4" t="str">
        <v>NaFORRI, Kifu</v>
      </c>
      <c r="CP768" s="4" t="str">
        <v>NaFORRI, Kifu</v>
      </c>
      <c r="CQ768" s="4" t="str">
        <v>NaFORRI, Kifu</v>
      </c>
      <c r="CR768" s="4" t="str">
        <v>NaFORRI, Kifu</v>
      </c>
      <c r="CS768" s="4" t="str">
        <v>NaFORRI, Kifu</v>
      </c>
      <c r="CT768" s="4" t="str">
        <v>NaFORRI, Kifu</v>
      </c>
      <c r="CU768" s="4" t="str">
        <v>NaFORRI, Kifu</v>
      </c>
      <c r="CV768" s="4" t="str">
        <v>NaFORRI, Kifu</v>
      </c>
      <c r="CW768" s="4" t="str">
        <v>NaFORRI, Kifu</v>
      </c>
      <c r="CX768" s="4" t="str">
        <v>NaFORRI, Kifu</v>
      </c>
      <c r="CY768" s="4" t="str">
        <v>NaFORRI, Kifu</v>
      </c>
      <c r="CZ768" s="4" t="str">
        <v>NaFORRI, Kifu</v>
      </c>
      <c r="DA768" s="4" t="str">
        <v>NaFORRI, Kifu</v>
      </c>
      <c r="DB768" s="4" t="str">
        <v>NaFORRI, Kifu</v>
      </c>
      <c r="DC768" s="4" t="str">
        <v>NaFORRI, Kifu</v>
      </c>
      <c r="DD768" s="4" t="str">
        <v>NaFORRI, Kifu</v>
      </c>
      <c r="DE768" s="4" t="str">
        <v>NaFORRI, Kifu</v>
      </c>
      <c r="DF768" s="4" t="str">
        <v>NaFORRI, Kifu</v>
      </c>
      <c r="DG768" s="4" t="str">
        <v>NaFORRI, Kifu</v>
      </c>
      <c r="DH768" s="4" t="str">
        <v>NaFORRI, Kifu</v>
      </c>
      <c r="DI768" s="4" t="str">
        <v>NaFORRI, Kifu</v>
      </c>
      <c r="DJ768" s="4" t="str">
        <v>NaFORRI, Kifu</v>
      </c>
      <c r="DK768" s="4" t="str">
        <v>NaFORRI, Kifu</v>
      </c>
      <c r="DL768" s="4" t="str">
        <v>NaFORRI, Kifu</v>
      </c>
      <c r="DM768" s="4" t="str">
        <v>NaFORRI, Kifu</v>
      </c>
      <c r="DN768" s="4" t="str">
        <v>NaFORRI, Kifu</v>
      </c>
      <c r="DO768" s="4" t="str">
        <v>NaFORRI, Kifu</v>
      </c>
      <c r="DP768" s="4" t="str">
        <v>NaFORRI, Kifu</v>
      </c>
    </row>
    <row r="769" spans="1:120" x14ac:dyDescent="0.35">
      <c r="A769" s="4">
        <v>11.98333</v>
      </c>
      <c r="B769" s="4">
        <v>3.5</v>
      </c>
      <c r="C769" s="4" t="s">
        <v>248</v>
      </c>
      <c r="D769" s="4" t="s">
        <v>130</v>
      </c>
      <c r="E769" s="4" t="s">
        <v>937</v>
      </c>
      <c r="F769" s="4">
        <v>917</v>
      </c>
      <c r="G769" s="4" t="str">
        <f t="shared" si="11"/>
        <v>Niger-Tara</v>
      </c>
      <c r="BA769" s="4" t="str">
        <v>Naivasha, Gil Gil, Nakuru</v>
      </c>
      <c r="BB769" s="4" t="str">
        <v>Naivasha, Gil Gil, Nakuru</v>
      </c>
      <c r="BC769" s="4" t="str">
        <v>Naivasha, Gil Gil, Nakuru</v>
      </c>
      <c r="BD769" s="4" t="str">
        <v>Naivasha, Gil Gil, Nakuru</v>
      </c>
      <c r="BE769" s="4" t="str">
        <v>Naivasha, Gil Gil, Nakuru</v>
      </c>
      <c r="BF769" s="4" t="str">
        <v>Naivasha, Gil Gil, Nakuru</v>
      </c>
      <c r="BG769" s="4" t="str">
        <v>Naivasha, Gil Gil, Nakuru</v>
      </c>
      <c r="BH769" s="4" t="str">
        <v>Naivasha, Gil Gil, Nakuru</v>
      </c>
      <c r="BI769" s="4" t="str">
        <v>Naivasha, Gil Gil, Nakuru</v>
      </c>
      <c r="BJ769" s="4" t="str">
        <v>Naivasha, Gil Gil, Nakuru</v>
      </c>
      <c r="BK769" s="4" t="str">
        <v>Naivasha, Gil Gil, Nakuru</v>
      </c>
      <c r="BL769" s="4" t="str">
        <v>Naivasha, Gil Gil, Nakuru</v>
      </c>
      <c r="BM769" s="4" t="str">
        <v>Naivasha, Gil Gil, Nakuru</v>
      </c>
      <c r="BN769" s="4" t="str">
        <v>Naivasha, Gil Gil, Nakuru</v>
      </c>
      <c r="BO769" s="4" t="str">
        <v>Naivasha, Gil Gil, Nakuru</v>
      </c>
      <c r="BP769" s="4" t="str">
        <v>Naivasha, Gil Gil, Nakuru</v>
      </c>
      <c r="BQ769" s="4" t="str">
        <v>Naivasha, Gil Gil, Nakuru</v>
      </c>
      <c r="BR769" s="4" t="str">
        <v>Naivasha, Gil Gil, Nakuru</v>
      </c>
      <c r="BS769" s="4" t="str">
        <v>Naivasha, Gil Gil, Nakuru</v>
      </c>
      <c r="BT769" s="4" t="str">
        <v>Naivasha, Gil Gil, Nakuru</v>
      </c>
      <c r="BU769" s="4" t="str">
        <v>Naivasha, Gil Gil, Nakuru</v>
      </c>
      <c r="BV769" s="4" t="str">
        <v>Naivasha, Gil Gil, Nakuru</v>
      </c>
      <c r="BW769" s="4" t="str">
        <v>Naivasha, Gil Gil, Nakuru</v>
      </c>
      <c r="BX769" s="4" t="str">
        <v>Naivasha, Gil Gil, Nakuru</v>
      </c>
      <c r="BY769" s="4" t="str">
        <v>Naivasha, Gil Gil, Nakuru</v>
      </c>
      <c r="BZ769" s="4" t="str">
        <v>Naivasha, Gil Gil, Nakuru</v>
      </c>
      <c r="CA769" s="4" t="str">
        <v>Naivasha, Gil Gil, Nakuru</v>
      </c>
      <c r="CB769" s="4" t="str">
        <v>Naivasha, Gil Gil, Nakuru</v>
      </c>
      <c r="CC769" s="4" t="str">
        <v>Naivasha, Gil Gil, Nakuru</v>
      </c>
      <c r="CD769" s="4" t="str">
        <v>Naivasha, Gil Gil, Nakuru</v>
      </c>
      <c r="CE769" s="4" t="str">
        <v>Naivasha, Gil Gil, Nakuru</v>
      </c>
      <c r="CF769" s="4" t="str">
        <v>Naivasha, Gil Gil, Nakuru</v>
      </c>
      <c r="CG769" s="4" t="str">
        <v>Naivasha, Gil Gil, Nakuru</v>
      </c>
      <c r="CH769" s="4" t="str">
        <v>Naivasha, Gil Gil, Nakuru</v>
      </c>
      <c r="CJ769" s="4" t="str">
        <v>Naivasha, Gil Gil, Nakuru</v>
      </c>
      <c r="CK769" s="4" t="str">
        <v>Naivasha, Gil Gil, Nakuru</v>
      </c>
      <c r="CL769" s="4" t="str">
        <v>Naivasha, Gil Gil, Nakuru</v>
      </c>
      <c r="CM769" s="4" t="str">
        <v>Naivasha, Gil Gil, Nakuru</v>
      </c>
      <c r="CN769" s="4" t="str">
        <v>Naivasha, Gil Gil, Nakuru</v>
      </c>
      <c r="CO769" s="4" t="str">
        <v>Naivasha, Gil Gil, Nakuru</v>
      </c>
      <c r="CP769" s="4" t="str">
        <v>Naivasha, Gil Gil, Nakuru</v>
      </c>
      <c r="CQ769" s="4" t="str">
        <v>Naivasha, Gil Gil, Nakuru</v>
      </c>
      <c r="CR769" s="4" t="str">
        <v>Naivasha, Gil Gil, Nakuru</v>
      </c>
      <c r="CS769" s="4" t="str">
        <v>Naivasha, Gil Gil, Nakuru</v>
      </c>
      <c r="CT769" s="4" t="str">
        <v>Naivasha, Gil Gil, Nakuru</v>
      </c>
      <c r="CU769" s="4" t="str">
        <v>Naivasha, Gil Gil, Nakuru</v>
      </c>
      <c r="CV769" s="4" t="str">
        <v>Naivasha, Gil Gil, Nakuru</v>
      </c>
      <c r="CW769" s="4" t="str">
        <v>Naivasha, Gil Gil, Nakuru</v>
      </c>
      <c r="CX769" s="4" t="str">
        <v>Naivasha, Gil Gil, Nakuru</v>
      </c>
      <c r="CY769" s="4" t="str">
        <v>Naivasha, Gil Gil, Nakuru</v>
      </c>
      <c r="CZ769" s="4" t="str">
        <v>Naivasha, Gil Gil, Nakuru</v>
      </c>
      <c r="DA769" s="4" t="str">
        <v>Naivasha, Gil Gil, Nakuru</v>
      </c>
      <c r="DB769" s="4" t="str">
        <v>Naivasha, Gil Gil, Nakuru</v>
      </c>
      <c r="DC769" s="4" t="str">
        <v>Naivasha, Gil Gil, Nakuru</v>
      </c>
      <c r="DD769" s="4" t="str">
        <v>Naivasha, Gil Gil, Nakuru</v>
      </c>
      <c r="DE769" s="4" t="str">
        <v>Naivasha, Gil Gil, Nakuru</v>
      </c>
      <c r="DF769" s="4" t="str">
        <v>Naivasha, Gil Gil, Nakuru</v>
      </c>
      <c r="DG769" s="4" t="str">
        <v>Naivasha, Gil Gil, Nakuru</v>
      </c>
      <c r="DH769" s="4" t="str">
        <v>Naivasha, Gil Gil, Nakuru</v>
      </c>
      <c r="DI769" s="4" t="str">
        <v>Naivasha, Gil Gil, Nakuru</v>
      </c>
      <c r="DJ769" s="4" t="str">
        <v>Naivasha, Gil Gil, Nakuru</v>
      </c>
      <c r="DK769" s="4" t="str">
        <v>Naivasha, Gil Gil, Nakuru</v>
      </c>
      <c r="DL769" s="4" t="str">
        <v>Naivasha, Gil Gil, Nakuru</v>
      </c>
      <c r="DM769" s="4" t="str">
        <v>Naivasha, Gil Gil, Nakuru</v>
      </c>
      <c r="DN769" s="4" t="str">
        <v>Naivasha, Gil Gil, Nakuru</v>
      </c>
      <c r="DO769" s="4" t="str">
        <v>Naivasha, Gil Gil, Nakuru</v>
      </c>
      <c r="DP769" s="4" t="str">
        <v>Naivasha, Gil Gil, Nakuru</v>
      </c>
    </row>
    <row r="770" spans="1:120" x14ac:dyDescent="0.35">
      <c r="A770" s="4">
        <v>11.25</v>
      </c>
      <c r="B770" s="4">
        <v>3.3</v>
      </c>
      <c r="C770" s="4" t="s">
        <v>248</v>
      </c>
      <c r="D770" s="4" t="s">
        <v>130</v>
      </c>
      <c r="E770" s="4" t="s">
        <v>937</v>
      </c>
      <c r="F770" s="4">
        <v>917</v>
      </c>
      <c r="G770" s="4" t="str">
        <f t="shared" ref="G770:G833" si="12">CONCATENATE(C770,"-",E770)</f>
        <v>Niger-Tara</v>
      </c>
      <c r="BA770" s="4" t="str">
        <v>Nakuru</v>
      </c>
      <c r="BB770" s="4" t="str">
        <v>Nakuru</v>
      </c>
      <c r="BC770" s="4" t="str">
        <v>Nakuru</v>
      </c>
      <c r="BD770" s="4" t="str">
        <v>Nakuru</v>
      </c>
      <c r="BE770" s="4" t="str">
        <v>Nakuru</v>
      </c>
      <c r="BF770" s="4" t="str">
        <v>Nakuru</v>
      </c>
      <c r="BG770" s="4" t="str">
        <v>Nakuru</v>
      </c>
      <c r="BH770" s="4" t="str">
        <v>Nakuru</v>
      </c>
      <c r="BI770" s="4" t="str">
        <v>Nakuru</v>
      </c>
      <c r="BJ770" s="4" t="str">
        <v>Nakuru</v>
      </c>
      <c r="BK770" s="4" t="str">
        <v>Nakuru</v>
      </c>
      <c r="BL770" s="4" t="str">
        <v>Nakuru</v>
      </c>
      <c r="BM770" s="4" t="str">
        <v>Nakuru</v>
      </c>
      <c r="BN770" s="4" t="str">
        <v>Nakuru</v>
      </c>
      <c r="BO770" s="4" t="str">
        <v>Nakuru</v>
      </c>
      <c r="BP770" s="4" t="str">
        <v>Nakuru</v>
      </c>
      <c r="BQ770" s="4" t="str">
        <v>Nakuru</v>
      </c>
      <c r="BR770" s="4" t="str">
        <v>Nakuru</v>
      </c>
      <c r="BS770" s="4" t="str">
        <v>Nakuru</v>
      </c>
      <c r="BT770" s="4" t="str">
        <v>Nakuru</v>
      </c>
      <c r="BU770" s="4" t="str">
        <v>Nakuru</v>
      </c>
      <c r="BV770" s="4" t="str">
        <v>Nakuru</v>
      </c>
      <c r="BW770" s="4" t="str">
        <v>Nakuru</v>
      </c>
      <c r="BX770" s="4" t="str">
        <v>Nakuru</v>
      </c>
      <c r="BY770" s="4" t="str">
        <v>Nakuru</v>
      </c>
      <c r="BZ770" s="4" t="str">
        <v>Nakuru</v>
      </c>
      <c r="CA770" s="4" t="str">
        <v>Nakuru</v>
      </c>
      <c r="CB770" s="4" t="str">
        <v>Nakuru</v>
      </c>
      <c r="CC770" s="4" t="str">
        <v>Nakuru</v>
      </c>
      <c r="CD770" s="4" t="str">
        <v>Nakuru</v>
      </c>
      <c r="CE770" s="4" t="str">
        <v>Nakuru</v>
      </c>
      <c r="CF770" s="4" t="str">
        <v>Nakuru</v>
      </c>
      <c r="CG770" s="4" t="str">
        <v>Nakuru</v>
      </c>
      <c r="CH770" s="4" t="str">
        <v>Nakuru</v>
      </c>
      <c r="CJ770" s="4" t="str">
        <v>Nakuru</v>
      </c>
      <c r="CK770" s="4" t="str">
        <v>Nakuru</v>
      </c>
      <c r="CL770" s="4" t="str">
        <v>Nakuru</v>
      </c>
      <c r="CM770" s="4" t="str">
        <v>Nakuru</v>
      </c>
      <c r="CN770" s="4" t="str">
        <v>Nakuru</v>
      </c>
      <c r="CO770" s="4" t="str">
        <v>Nakuru</v>
      </c>
      <c r="CP770" s="4" t="str">
        <v>Nakuru</v>
      </c>
      <c r="CQ770" s="4" t="str">
        <v>Nakuru</v>
      </c>
      <c r="CR770" s="4" t="str">
        <v>Nakuru</v>
      </c>
      <c r="CS770" s="4" t="str">
        <v>Nakuru</v>
      </c>
      <c r="CT770" s="4" t="str">
        <v>Nakuru</v>
      </c>
      <c r="CU770" s="4" t="str">
        <v>Nakuru</v>
      </c>
      <c r="CV770" s="4" t="str">
        <v>Nakuru</v>
      </c>
      <c r="CW770" s="4" t="str">
        <v>Nakuru</v>
      </c>
      <c r="CX770" s="4" t="str">
        <v>Nakuru</v>
      </c>
      <c r="CY770" s="4" t="str">
        <v>Nakuru</v>
      </c>
      <c r="CZ770" s="4" t="str">
        <v>Nakuru</v>
      </c>
      <c r="DA770" s="4" t="str">
        <v>Nakuru</v>
      </c>
      <c r="DB770" s="4" t="str">
        <v>Nakuru</v>
      </c>
      <c r="DC770" s="4" t="str">
        <v>Nakuru</v>
      </c>
      <c r="DD770" s="4" t="str">
        <v>Nakuru</v>
      </c>
      <c r="DE770" s="4" t="str">
        <v>Nakuru</v>
      </c>
      <c r="DF770" s="4" t="str">
        <v>Nakuru</v>
      </c>
      <c r="DG770" s="4" t="str">
        <v>Nakuru</v>
      </c>
      <c r="DH770" s="4" t="str">
        <v>Nakuru</v>
      </c>
      <c r="DI770" s="4" t="str">
        <v>Nakuru</v>
      </c>
      <c r="DJ770" s="4" t="str">
        <v>Nakuru</v>
      </c>
      <c r="DK770" s="4" t="str">
        <v>Nakuru</v>
      </c>
      <c r="DL770" s="4" t="str">
        <v>Nakuru</v>
      </c>
      <c r="DM770" s="4" t="str">
        <v>Nakuru</v>
      </c>
      <c r="DN770" s="4" t="str">
        <v>Nakuru</v>
      </c>
      <c r="DO770" s="4" t="str">
        <v>Nakuru</v>
      </c>
      <c r="DP770" s="4" t="str">
        <v>Nakuru</v>
      </c>
    </row>
    <row r="771" spans="1:120" x14ac:dyDescent="0.35">
      <c r="A771" s="4">
        <v>13.5</v>
      </c>
      <c r="B771" s="4">
        <v>2.7833299999999999</v>
      </c>
      <c r="C771" s="4" t="s">
        <v>248</v>
      </c>
      <c r="D771" s="4" t="s">
        <v>130</v>
      </c>
      <c r="E771" s="4" t="s">
        <v>938</v>
      </c>
      <c r="F771" s="4">
        <v>917</v>
      </c>
      <c r="G771" s="4" t="str">
        <f t="shared" si="12"/>
        <v>Niger-Tchigo Tagui</v>
      </c>
      <c r="BA771" s="4" t="str">
        <v>Nakuru District</v>
      </c>
      <c r="BB771" s="4" t="str">
        <v>Nakuru District</v>
      </c>
      <c r="BC771" s="4" t="str">
        <v>Nakuru District</v>
      </c>
      <c r="BD771" s="4" t="str">
        <v>Nakuru District</v>
      </c>
      <c r="BE771" s="4" t="str">
        <v>Nakuru District</v>
      </c>
      <c r="BF771" s="4" t="str">
        <v>Nakuru District</v>
      </c>
      <c r="BG771" s="4" t="str">
        <v>Nakuru District</v>
      </c>
      <c r="BH771" s="4" t="str">
        <v>Nakuru District</v>
      </c>
      <c r="BI771" s="4" t="str">
        <v>Nakuru District</v>
      </c>
      <c r="BJ771" s="4" t="str">
        <v>Nakuru District</v>
      </c>
      <c r="BK771" s="4" t="str">
        <v>Nakuru District</v>
      </c>
      <c r="BL771" s="4" t="str">
        <v>Nakuru District</v>
      </c>
      <c r="BM771" s="4" t="str">
        <v>Nakuru District</v>
      </c>
      <c r="BN771" s="4" t="str">
        <v>Nakuru District</v>
      </c>
      <c r="BO771" s="4" t="str">
        <v>Nakuru District</v>
      </c>
      <c r="BP771" s="4" t="str">
        <v>Nakuru District</v>
      </c>
      <c r="BQ771" s="4" t="str">
        <v>Nakuru District</v>
      </c>
      <c r="BR771" s="4" t="str">
        <v>Nakuru District</v>
      </c>
      <c r="BS771" s="4" t="str">
        <v>Nakuru District</v>
      </c>
      <c r="BT771" s="4" t="str">
        <v>Nakuru District</v>
      </c>
      <c r="BU771" s="4" t="str">
        <v>Nakuru District</v>
      </c>
      <c r="BV771" s="4" t="str">
        <v>Nakuru District</v>
      </c>
      <c r="BW771" s="4" t="str">
        <v>Nakuru District</v>
      </c>
      <c r="BX771" s="4" t="str">
        <v>Nakuru District</v>
      </c>
      <c r="BY771" s="4" t="str">
        <v>Nakuru District</v>
      </c>
      <c r="BZ771" s="4" t="str">
        <v>Nakuru District</v>
      </c>
      <c r="CA771" s="4" t="str">
        <v>Nakuru District</v>
      </c>
      <c r="CB771" s="4" t="str">
        <v>Nakuru District</v>
      </c>
      <c r="CC771" s="4" t="str">
        <v>Nakuru District</v>
      </c>
      <c r="CD771" s="4" t="str">
        <v>Nakuru District</v>
      </c>
      <c r="CE771" s="4" t="str">
        <v>Nakuru District</v>
      </c>
      <c r="CF771" s="4" t="str">
        <v>Nakuru District</v>
      </c>
      <c r="CG771" s="4" t="str">
        <v>Nakuru District</v>
      </c>
      <c r="CH771" s="4" t="str">
        <v>Nakuru District</v>
      </c>
      <c r="CJ771" s="4" t="str">
        <v>Nakuru District</v>
      </c>
      <c r="CK771" s="4" t="str">
        <v>Nakuru District</v>
      </c>
      <c r="CL771" s="4" t="str">
        <v>Nakuru District</v>
      </c>
      <c r="CM771" s="4" t="str">
        <v>Nakuru District</v>
      </c>
      <c r="CN771" s="4" t="str">
        <v>Nakuru District</v>
      </c>
      <c r="CO771" s="4" t="str">
        <v>Nakuru District</v>
      </c>
      <c r="CP771" s="4" t="str">
        <v>Nakuru District</v>
      </c>
      <c r="CQ771" s="4" t="str">
        <v>Nakuru District</v>
      </c>
      <c r="CR771" s="4" t="str">
        <v>Nakuru District</v>
      </c>
      <c r="CS771" s="4" t="str">
        <v>Nakuru District</v>
      </c>
      <c r="CT771" s="4" t="str">
        <v>Nakuru District</v>
      </c>
      <c r="CU771" s="4" t="str">
        <v>Nakuru District</v>
      </c>
      <c r="CV771" s="4" t="str">
        <v>Nakuru District</v>
      </c>
      <c r="CW771" s="4" t="str">
        <v>Nakuru District</v>
      </c>
      <c r="CX771" s="4" t="str">
        <v>Nakuru District</v>
      </c>
      <c r="CY771" s="4" t="str">
        <v>Nakuru District</v>
      </c>
      <c r="CZ771" s="4" t="str">
        <v>Nakuru District</v>
      </c>
      <c r="DA771" s="4" t="str">
        <v>Nakuru District</v>
      </c>
      <c r="DB771" s="4" t="str">
        <v>Nakuru District</v>
      </c>
      <c r="DC771" s="4" t="str">
        <v>Nakuru District</v>
      </c>
      <c r="DD771" s="4" t="str">
        <v>Nakuru District</v>
      </c>
      <c r="DE771" s="4" t="str">
        <v>Nakuru District</v>
      </c>
      <c r="DF771" s="4" t="str">
        <v>Nakuru District</v>
      </c>
      <c r="DG771" s="4" t="str">
        <v>Nakuru District</v>
      </c>
      <c r="DH771" s="4" t="str">
        <v>Nakuru District</v>
      </c>
      <c r="DI771" s="4" t="str">
        <v>Nakuru District</v>
      </c>
      <c r="DJ771" s="4" t="str">
        <v>Nakuru District</v>
      </c>
      <c r="DK771" s="4" t="str">
        <v>Nakuru District</v>
      </c>
      <c r="DL771" s="4" t="str">
        <v>Nakuru District</v>
      </c>
      <c r="DM771" s="4" t="str">
        <v>Nakuru District</v>
      </c>
      <c r="DN771" s="4" t="str">
        <v>Nakuru District</v>
      </c>
      <c r="DO771" s="4" t="str">
        <v>Nakuru District</v>
      </c>
      <c r="DP771" s="4" t="str">
        <v>Nakuru District</v>
      </c>
    </row>
    <row r="772" spans="1:120" x14ac:dyDescent="0.35">
      <c r="A772" s="4">
        <v>-1.3</v>
      </c>
      <c r="B772" s="4">
        <v>30.324999999999999</v>
      </c>
      <c r="C772" s="4" t="s">
        <v>254</v>
      </c>
      <c r="D772" s="4" t="s">
        <v>138</v>
      </c>
      <c r="E772" s="4" t="s">
        <v>939</v>
      </c>
      <c r="F772" s="4">
        <v>5000</v>
      </c>
      <c r="G772" s="4" t="str">
        <f t="shared" si="12"/>
        <v>Rwanda-API Farm, Gabiro</v>
      </c>
      <c r="BA772" s="4" t="str">
        <v>Nambale</v>
      </c>
      <c r="BB772" s="4" t="str">
        <v>Nambale</v>
      </c>
      <c r="BC772" s="4" t="str">
        <v>Nambale</v>
      </c>
      <c r="BD772" s="4" t="str">
        <v>Nambale</v>
      </c>
      <c r="BE772" s="4" t="str">
        <v>Nambale</v>
      </c>
      <c r="BF772" s="4" t="str">
        <v>Nambale</v>
      </c>
      <c r="BG772" s="4" t="str">
        <v>Nambale</v>
      </c>
      <c r="BH772" s="4" t="str">
        <v>Nambale</v>
      </c>
      <c r="BI772" s="4" t="str">
        <v>Nambale</v>
      </c>
      <c r="BJ772" s="4" t="str">
        <v>Nambale</v>
      </c>
      <c r="BK772" s="4" t="str">
        <v>Nambale</v>
      </c>
      <c r="BL772" s="4" t="str">
        <v>Nambale</v>
      </c>
      <c r="BM772" s="4" t="str">
        <v>Nambale</v>
      </c>
      <c r="BN772" s="4" t="str">
        <v>Nambale</v>
      </c>
      <c r="BO772" s="4" t="str">
        <v>Nambale</v>
      </c>
      <c r="BP772" s="4" t="str">
        <v>Nambale</v>
      </c>
      <c r="BQ772" s="4" t="str">
        <v>Nambale</v>
      </c>
      <c r="BR772" s="4" t="str">
        <v>Nambale</v>
      </c>
      <c r="BS772" s="4" t="str">
        <v>Nambale</v>
      </c>
      <c r="BT772" s="4" t="str">
        <v>Nambale</v>
      </c>
      <c r="BU772" s="4" t="str">
        <v>Nambale</v>
      </c>
      <c r="BV772" s="4" t="str">
        <v>Nambale</v>
      </c>
      <c r="BW772" s="4" t="str">
        <v>Nambale</v>
      </c>
      <c r="BX772" s="4" t="str">
        <v>Nambale</v>
      </c>
      <c r="BY772" s="4" t="str">
        <v>Nambale</v>
      </c>
      <c r="BZ772" s="4" t="str">
        <v>Nambale</v>
      </c>
      <c r="CA772" s="4" t="str">
        <v>Nambale</v>
      </c>
      <c r="CB772" s="4" t="str">
        <v>Nambale</v>
      </c>
      <c r="CC772" s="4" t="str">
        <v>Nambale</v>
      </c>
      <c r="CD772" s="4" t="str">
        <v>Nambale</v>
      </c>
      <c r="CE772" s="4" t="str">
        <v>Nambale</v>
      </c>
      <c r="CF772" s="4" t="str">
        <v>Nambale</v>
      </c>
      <c r="CG772" s="4" t="str">
        <v>Nambale</v>
      </c>
      <c r="CH772" s="4" t="str">
        <v>Nambale</v>
      </c>
      <c r="CJ772" s="4" t="str">
        <v>Nambale</v>
      </c>
      <c r="CK772" s="4" t="str">
        <v>Nambale</v>
      </c>
      <c r="CL772" s="4" t="str">
        <v>Nambale</v>
      </c>
      <c r="CM772" s="4" t="str">
        <v>Nambale</v>
      </c>
      <c r="CN772" s="4" t="str">
        <v>Nambale</v>
      </c>
      <c r="CO772" s="4" t="str">
        <v>Nambale</v>
      </c>
      <c r="CP772" s="4" t="str">
        <v>Nambale</v>
      </c>
      <c r="CQ772" s="4" t="str">
        <v>Nambale</v>
      </c>
      <c r="CR772" s="4" t="str">
        <v>Nambale</v>
      </c>
      <c r="CS772" s="4" t="str">
        <v>Nambale</v>
      </c>
      <c r="CT772" s="4" t="str">
        <v>Nambale</v>
      </c>
      <c r="CU772" s="4" t="str">
        <v>Nambale</v>
      </c>
      <c r="CV772" s="4" t="str">
        <v>Nambale</v>
      </c>
      <c r="CW772" s="4" t="str">
        <v>Nambale</v>
      </c>
      <c r="CX772" s="4" t="str">
        <v>Nambale</v>
      </c>
      <c r="CY772" s="4" t="str">
        <v>Nambale</v>
      </c>
      <c r="CZ772" s="4" t="str">
        <v>Nambale</v>
      </c>
      <c r="DA772" s="4" t="str">
        <v>Nambale</v>
      </c>
      <c r="DB772" s="4" t="str">
        <v>Nambale</v>
      </c>
      <c r="DC772" s="4" t="str">
        <v>Nambale</v>
      </c>
      <c r="DD772" s="4" t="str">
        <v>Nambale</v>
      </c>
      <c r="DE772" s="4" t="str">
        <v>Nambale</v>
      </c>
      <c r="DF772" s="4" t="str">
        <v>Nambale</v>
      </c>
      <c r="DG772" s="4" t="str">
        <v>Nambale</v>
      </c>
      <c r="DH772" s="4" t="str">
        <v>Nambale</v>
      </c>
      <c r="DI772" s="4" t="str">
        <v>Nambale</v>
      </c>
      <c r="DJ772" s="4" t="str">
        <v>Nambale</v>
      </c>
      <c r="DK772" s="4" t="str">
        <v>Nambale</v>
      </c>
      <c r="DL772" s="4" t="str">
        <v>Nambale</v>
      </c>
      <c r="DM772" s="4" t="str">
        <v>Nambale</v>
      </c>
      <c r="DN772" s="4" t="str">
        <v>Nambale</v>
      </c>
      <c r="DO772" s="4" t="str">
        <v>Nambale</v>
      </c>
      <c r="DP772" s="4" t="str">
        <v>Nambale</v>
      </c>
    </row>
    <row r="773" spans="1:120" x14ac:dyDescent="0.35">
      <c r="A773" s="4">
        <v>-1.9</v>
      </c>
      <c r="B773" s="4">
        <v>29.9</v>
      </c>
      <c r="C773" s="4" t="s">
        <v>254</v>
      </c>
      <c r="D773" s="4" t="s">
        <v>130</v>
      </c>
      <c r="E773" s="4" t="s">
        <v>940</v>
      </c>
      <c r="F773" s="4">
        <v>5500</v>
      </c>
      <c r="G773" s="4" t="str">
        <f t="shared" si="12"/>
        <v>Rwanda-Buberuka</v>
      </c>
      <c r="BA773" s="4" t="str">
        <v>NAPRI, Shika</v>
      </c>
      <c r="BB773" s="4" t="str">
        <v>NAPRI, Shika</v>
      </c>
      <c r="BC773" s="4" t="str">
        <v>NAPRI, Shika</v>
      </c>
      <c r="BD773" s="4" t="str">
        <v>NAPRI, Shika</v>
      </c>
      <c r="BE773" s="4" t="str">
        <v>NAPRI, Shika</v>
      </c>
      <c r="BF773" s="4" t="str">
        <v>NAPRI, Shika</v>
      </c>
      <c r="BG773" s="4" t="str">
        <v>NAPRI, Shika</v>
      </c>
      <c r="BH773" s="4" t="str">
        <v>NAPRI, Shika</v>
      </c>
      <c r="BI773" s="4" t="str">
        <v>NAPRI, Shika</v>
      </c>
      <c r="BJ773" s="4" t="str">
        <v>NAPRI, Shika</v>
      </c>
      <c r="BK773" s="4" t="str">
        <v>NAPRI, Shika</v>
      </c>
      <c r="BL773" s="4" t="str">
        <v>NAPRI, Shika</v>
      </c>
      <c r="BM773" s="4" t="str">
        <v>NAPRI, Shika</v>
      </c>
      <c r="BN773" s="4" t="str">
        <v>NAPRI, Shika</v>
      </c>
      <c r="BO773" s="4" t="str">
        <v>NAPRI, Shika</v>
      </c>
      <c r="BP773" s="4" t="str">
        <v>NAPRI, Shika</v>
      </c>
      <c r="BQ773" s="4" t="str">
        <v>NAPRI, Shika</v>
      </c>
      <c r="BR773" s="4" t="str">
        <v>NAPRI, Shika</v>
      </c>
      <c r="BS773" s="4" t="str">
        <v>NAPRI, Shika</v>
      </c>
      <c r="BT773" s="4" t="str">
        <v>NAPRI, Shika</v>
      </c>
      <c r="BU773" s="4" t="str">
        <v>NAPRI, Shika</v>
      </c>
      <c r="BV773" s="4" t="str">
        <v>NAPRI, Shika</v>
      </c>
      <c r="BW773" s="4" t="str">
        <v>NAPRI, Shika</v>
      </c>
      <c r="BX773" s="4" t="str">
        <v>NAPRI, Shika</v>
      </c>
      <c r="BY773" s="4" t="str">
        <v>NAPRI, Shika</v>
      </c>
      <c r="BZ773" s="4" t="str">
        <v>NAPRI, Shika</v>
      </c>
      <c r="CA773" s="4" t="str">
        <v>NAPRI, Shika</v>
      </c>
      <c r="CB773" s="4" t="str">
        <v>NAPRI, Shika</v>
      </c>
      <c r="CC773" s="4" t="str">
        <v>NAPRI, Shika</v>
      </c>
      <c r="CD773" s="4" t="str">
        <v>NAPRI, Shika</v>
      </c>
      <c r="CE773" s="4" t="str">
        <v>NAPRI, Shika</v>
      </c>
      <c r="CF773" s="4" t="str">
        <v>NAPRI, Shika</v>
      </c>
      <c r="CG773" s="4" t="str">
        <v>NAPRI, Shika</v>
      </c>
      <c r="CH773" s="4" t="str">
        <v>NAPRI, Shika</v>
      </c>
      <c r="CJ773" s="4" t="str">
        <v>NAPRI, Shika</v>
      </c>
      <c r="CK773" s="4" t="str">
        <v>NAPRI, Shika</v>
      </c>
      <c r="CL773" s="4" t="str">
        <v>NAPRI, Shika</v>
      </c>
      <c r="CM773" s="4" t="str">
        <v>NAPRI, Shika</v>
      </c>
      <c r="CN773" s="4" t="str">
        <v>NAPRI, Shika</v>
      </c>
      <c r="CO773" s="4" t="str">
        <v>NAPRI, Shika</v>
      </c>
      <c r="CP773" s="4" t="str">
        <v>NAPRI, Shika</v>
      </c>
      <c r="CQ773" s="4" t="str">
        <v>NAPRI, Shika</v>
      </c>
      <c r="CR773" s="4" t="str">
        <v>NAPRI, Shika</v>
      </c>
      <c r="CS773" s="4" t="str">
        <v>NAPRI, Shika</v>
      </c>
      <c r="CT773" s="4" t="str">
        <v>NAPRI, Shika</v>
      </c>
      <c r="CU773" s="4" t="str">
        <v>NAPRI, Shika</v>
      </c>
      <c r="CV773" s="4" t="str">
        <v>NAPRI, Shika</v>
      </c>
      <c r="CW773" s="4" t="str">
        <v>NAPRI, Shika</v>
      </c>
      <c r="CX773" s="4" t="str">
        <v>NAPRI, Shika</v>
      </c>
      <c r="CY773" s="4" t="str">
        <v>NAPRI, Shika</v>
      </c>
      <c r="CZ773" s="4" t="str">
        <v>NAPRI, Shika</v>
      </c>
      <c r="DA773" s="4" t="str">
        <v>NAPRI, Shika</v>
      </c>
      <c r="DB773" s="4" t="str">
        <v>NAPRI, Shika</v>
      </c>
      <c r="DC773" s="4" t="str">
        <v>NAPRI, Shika</v>
      </c>
      <c r="DD773" s="4" t="str">
        <v>NAPRI, Shika</v>
      </c>
      <c r="DE773" s="4" t="str">
        <v>NAPRI, Shika</v>
      </c>
      <c r="DF773" s="4" t="str">
        <v>NAPRI, Shika</v>
      </c>
      <c r="DG773" s="4" t="str">
        <v>NAPRI, Shika</v>
      </c>
      <c r="DH773" s="4" t="str">
        <v>NAPRI, Shika</v>
      </c>
      <c r="DI773" s="4" t="str">
        <v>NAPRI, Shika</v>
      </c>
      <c r="DJ773" s="4" t="str">
        <v>NAPRI, Shika</v>
      </c>
      <c r="DK773" s="4" t="str">
        <v>NAPRI, Shika</v>
      </c>
      <c r="DL773" s="4" t="str">
        <v>NAPRI, Shika</v>
      </c>
      <c r="DM773" s="4" t="str">
        <v>NAPRI, Shika</v>
      </c>
      <c r="DN773" s="4" t="str">
        <v>NAPRI, Shika</v>
      </c>
      <c r="DO773" s="4" t="str">
        <v>NAPRI, Shika</v>
      </c>
      <c r="DP773" s="4" t="str">
        <v>NAPRI, Shika</v>
      </c>
    </row>
    <row r="774" spans="1:120" x14ac:dyDescent="0.35">
      <c r="A774" s="4">
        <v>-1.54</v>
      </c>
      <c r="B774" s="4">
        <v>29.8</v>
      </c>
      <c r="C774" s="4" t="s">
        <v>254</v>
      </c>
      <c r="D774" s="4" t="s">
        <v>138</v>
      </c>
      <c r="E774" s="4" t="s">
        <v>941</v>
      </c>
      <c r="F774" s="4">
        <v>15000</v>
      </c>
      <c r="G774" s="4" t="str">
        <f t="shared" si="12"/>
        <v>Rwanda-Buberuka (highlands &amp; central plateau)</v>
      </c>
      <c r="BA774" s="4" t="str">
        <v>NARI, Chokwé</v>
      </c>
      <c r="BB774" s="4" t="str">
        <v>NARI, Chokwé</v>
      </c>
      <c r="BC774" s="4" t="str">
        <v>NARI, Chokwé</v>
      </c>
      <c r="BD774" s="4" t="str">
        <v>NARI, Chokwé</v>
      </c>
      <c r="BE774" s="4" t="str">
        <v>NARI, Chokwé</v>
      </c>
      <c r="BF774" s="4" t="str">
        <v>NARI, Chokwé</v>
      </c>
      <c r="BG774" s="4" t="str">
        <v>NARI, Chokwé</v>
      </c>
      <c r="BH774" s="4" t="str">
        <v>NARI, Chokwé</v>
      </c>
      <c r="BI774" s="4" t="str">
        <v>NARI, Chokwé</v>
      </c>
      <c r="BJ774" s="4" t="str">
        <v>NARI, Chokwé</v>
      </c>
      <c r="BK774" s="4" t="str">
        <v>NARI, Chokwé</v>
      </c>
      <c r="BL774" s="4" t="str">
        <v>NARI, Chokwé</v>
      </c>
      <c r="BM774" s="4" t="str">
        <v>NARI, Chokwé</v>
      </c>
      <c r="BN774" s="4" t="str">
        <v>NARI, Chokwé</v>
      </c>
      <c r="BO774" s="4" t="str">
        <v>NARI, Chokwé</v>
      </c>
      <c r="BP774" s="4" t="str">
        <v>NARI, Chokwé</v>
      </c>
      <c r="BQ774" s="4" t="str">
        <v>NARI, Chokwé</v>
      </c>
      <c r="BR774" s="4" t="str">
        <v>NARI, Chokwé</v>
      </c>
      <c r="BS774" s="4" t="str">
        <v>NARI, Chokwé</v>
      </c>
      <c r="BT774" s="4" t="str">
        <v>NARI, Chokwé</v>
      </c>
      <c r="BU774" s="4" t="str">
        <v>NARI, Chokwé</v>
      </c>
      <c r="BV774" s="4" t="str">
        <v>NARI, Chokwé</v>
      </c>
      <c r="BW774" s="4" t="str">
        <v>NARI, Chokwé</v>
      </c>
      <c r="BX774" s="4" t="str">
        <v>NARI, Chokwé</v>
      </c>
      <c r="BY774" s="4" t="str">
        <v>NARI, Chokwé</v>
      </c>
      <c r="BZ774" s="4" t="str">
        <v>NARI, Chokwé</v>
      </c>
      <c r="CA774" s="4" t="str">
        <v>NARI, Chokwé</v>
      </c>
      <c r="CB774" s="4" t="str">
        <v>NARI, Chokwé</v>
      </c>
      <c r="CC774" s="4" t="str">
        <v>NARI, Chokwé</v>
      </c>
      <c r="CD774" s="4" t="str">
        <v>NARI, Chokwé</v>
      </c>
      <c r="CE774" s="4" t="str">
        <v>NARI, Chokwé</v>
      </c>
      <c r="CF774" s="4" t="str">
        <v>NARI, Chokwé</v>
      </c>
      <c r="CG774" s="4" t="str">
        <v>NARI, Chokwé</v>
      </c>
      <c r="CH774" s="4" t="str">
        <v>NARI, Chokwé</v>
      </c>
      <c r="CJ774" s="4" t="str">
        <v>NARI, Chokwé</v>
      </c>
      <c r="CK774" s="4" t="str">
        <v>NARI, Chokwé</v>
      </c>
      <c r="CL774" s="4" t="str">
        <v>NARI, Chokwé</v>
      </c>
      <c r="CM774" s="4" t="str">
        <v>NARI, Chokwé</v>
      </c>
      <c r="CN774" s="4" t="str">
        <v>NARI, Chokwé</v>
      </c>
      <c r="CO774" s="4" t="str">
        <v>NARI, Chokwé</v>
      </c>
      <c r="CP774" s="4" t="str">
        <v>NARI, Chokwé</v>
      </c>
      <c r="CQ774" s="4" t="str">
        <v>NARI, Chokwé</v>
      </c>
      <c r="CR774" s="4" t="str">
        <v>NARI, Chokwé</v>
      </c>
      <c r="CS774" s="4" t="str">
        <v>NARI, Chokwé</v>
      </c>
      <c r="CT774" s="4" t="str">
        <v>NARI, Chokwé</v>
      </c>
      <c r="CU774" s="4" t="str">
        <v>NARI, Chokwé</v>
      </c>
      <c r="CV774" s="4" t="str">
        <v>NARI, Chokwé</v>
      </c>
      <c r="CW774" s="4" t="str">
        <v>NARI, Chokwé</v>
      </c>
      <c r="CX774" s="4" t="str">
        <v>NARI, Chokwé</v>
      </c>
      <c r="CY774" s="4" t="str">
        <v>NARI, Chokwé</v>
      </c>
      <c r="CZ774" s="4" t="str">
        <v>NARI, Chokwé</v>
      </c>
      <c r="DA774" s="4" t="str">
        <v>NARI, Chokwé</v>
      </c>
      <c r="DB774" s="4" t="str">
        <v>NARI, Chokwé</v>
      </c>
      <c r="DC774" s="4" t="str">
        <v>NARI, Chokwé</v>
      </c>
      <c r="DD774" s="4" t="str">
        <v>NARI, Chokwé</v>
      </c>
      <c r="DE774" s="4" t="str">
        <v>NARI, Chokwé</v>
      </c>
      <c r="DF774" s="4" t="str">
        <v>NARI, Chokwé</v>
      </c>
      <c r="DG774" s="4" t="str">
        <v>NARI, Chokwé</v>
      </c>
      <c r="DH774" s="4" t="str">
        <v>NARI, Chokwé</v>
      </c>
      <c r="DI774" s="4" t="str">
        <v>NARI, Chokwé</v>
      </c>
      <c r="DJ774" s="4" t="str">
        <v>NARI, Chokwé</v>
      </c>
      <c r="DK774" s="4" t="str">
        <v>NARI, Chokwé</v>
      </c>
      <c r="DL774" s="4" t="str">
        <v>NARI, Chokwé</v>
      </c>
      <c r="DM774" s="4" t="str">
        <v>NARI, Chokwé</v>
      </c>
      <c r="DN774" s="4" t="str">
        <v>NARI, Chokwé</v>
      </c>
      <c r="DO774" s="4" t="str">
        <v>NARI, Chokwé</v>
      </c>
      <c r="DP774" s="4" t="str">
        <v>NARI, Chokwé</v>
      </c>
    </row>
    <row r="775" spans="1:120" x14ac:dyDescent="0.35">
      <c r="A775" s="4">
        <v>-1.5</v>
      </c>
      <c r="B775" s="4">
        <v>29.81</v>
      </c>
      <c r="C775" s="4" t="s">
        <v>254</v>
      </c>
      <c r="D775" s="4" t="s">
        <v>130</v>
      </c>
      <c r="E775" s="4" t="s">
        <v>253</v>
      </c>
      <c r="F775" s="4">
        <v>10000</v>
      </c>
      <c r="G775" s="4" t="str">
        <f t="shared" si="12"/>
        <v>Rwanda-Central Plateau</v>
      </c>
      <c r="BA775" s="4" t="str">
        <v>NARI, Niaouli</v>
      </c>
      <c r="BB775" s="4" t="str">
        <v>NARI, Niaouli</v>
      </c>
      <c r="BC775" s="4" t="str">
        <v>NARI, Niaouli</v>
      </c>
      <c r="BD775" s="4" t="str">
        <v>NARI, Niaouli</v>
      </c>
      <c r="BE775" s="4" t="str">
        <v>NARI, Niaouli</v>
      </c>
      <c r="BF775" s="4" t="str">
        <v>NARI, Niaouli</v>
      </c>
      <c r="BG775" s="4" t="str">
        <v>NARI, Niaouli</v>
      </c>
      <c r="BH775" s="4" t="str">
        <v>NARI, Niaouli</v>
      </c>
      <c r="BI775" s="4" t="str">
        <v>NARI, Niaouli</v>
      </c>
      <c r="BJ775" s="4" t="str">
        <v>NARI, Niaouli</v>
      </c>
      <c r="BK775" s="4" t="str">
        <v>NARI, Niaouli</v>
      </c>
      <c r="BL775" s="4" t="str">
        <v>NARI, Niaouli</v>
      </c>
      <c r="BM775" s="4" t="str">
        <v>NARI, Niaouli</v>
      </c>
      <c r="BN775" s="4" t="str">
        <v>NARI, Niaouli</v>
      </c>
      <c r="BO775" s="4" t="str">
        <v>NARI, Niaouli</v>
      </c>
      <c r="BP775" s="4" t="str">
        <v>NARI, Niaouli</v>
      </c>
      <c r="BQ775" s="4" t="str">
        <v>NARI, Niaouli</v>
      </c>
      <c r="BR775" s="4" t="str">
        <v>NARI, Niaouli</v>
      </c>
      <c r="BS775" s="4" t="str">
        <v>NARI, Niaouli</v>
      </c>
      <c r="BT775" s="4" t="str">
        <v>NARI, Niaouli</v>
      </c>
      <c r="BU775" s="4" t="str">
        <v>NARI, Niaouli</v>
      </c>
      <c r="BV775" s="4" t="str">
        <v>NARI, Niaouli</v>
      </c>
      <c r="BW775" s="4" t="str">
        <v>NARI, Niaouli</v>
      </c>
      <c r="BX775" s="4" t="str">
        <v>NARI, Niaouli</v>
      </c>
      <c r="BY775" s="4" t="str">
        <v>NARI, Niaouli</v>
      </c>
      <c r="BZ775" s="4" t="str">
        <v>NARI, Niaouli</v>
      </c>
      <c r="CA775" s="4" t="str">
        <v>NARI, Niaouli</v>
      </c>
      <c r="CB775" s="4" t="str">
        <v>NARI, Niaouli</v>
      </c>
      <c r="CC775" s="4" t="str">
        <v>NARI, Niaouli</v>
      </c>
      <c r="CD775" s="4" t="str">
        <v>NARI, Niaouli</v>
      </c>
      <c r="CE775" s="4" t="str">
        <v>NARI, Niaouli</v>
      </c>
      <c r="CF775" s="4" t="str">
        <v>NARI, Niaouli</v>
      </c>
      <c r="CG775" s="4" t="str">
        <v>NARI, Niaouli</v>
      </c>
      <c r="CH775" s="4" t="str">
        <v>NARI, Niaouli</v>
      </c>
      <c r="CJ775" s="4" t="str">
        <v>NARI, Niaouli</v>
      </c>
      <c r="CK775" s="4" t="str">
        <v>NARI, Niaouli</v>
      </c>
      <c r="CL775" s="4" t="str">
        <v>NARI, Niaouli</v>
      </c>
      <c r="CM775" s="4" t="str">
        <v>NARI, Niaouli</v>
      </c>
      <c r="CN775" s="4" t="str">
        <v>NARI, Niaouli</v>
      </c>
      <c r="CO775" s="4" t="str">
        <v>NARI, Niaouli</v>
      </c>
      <c r="CP775" s="4" t="str">
        <v>NARI, Niaouli</v>
      </c>
      <c r="CQ775" s="4" t="str">
        <v>NARI, Niaouli</v>
      </c>
      <c r="CR775" s="4" t="str">
        <v>NARI, Niaouli</v>
      </c>
      <c r="CS775" s="4" t="str">
        <v>NARI, Niaouli</v>
      </c>
      <c r="CT775" s="4" t="str">
        <v>NARI, Niaouli</v>
      </c>
      <c r="CU775" s="4" t="str">
        <v>NARI, Niaouli</v>
      </c>
      <c r="CV775" s="4" t="str">
        <v>NARI, Niaouli</v>
      </c>
      <c r="CW775" s="4" t="str">
        <v>NARI, Niaouli</v>
      </c>
      <c r="CX775" s="4" t="str">
        <v>NARI, Niaouli</v>
      </c>
      <c r="CY775" s="4" t="str">
        <v>NARI, Niaouli</v>
      </c>
      <c r="CZ775" s="4" t="str">
        <v>NARI, Niaouli</v>
      </c>
      <c r="DA775" s="4" t="str">
        <v>NARI, Niaouli</v>
      </c>
      <c r="DB775" s="4" t="str">
        <v>NARI, Niaouli</v>
      </c>
      <c r="DC775" s="4" t="str">
        <v>NARI, Niaouli</v>
      </c>
      <c r="DD775" s="4" t="str">
        <v>NARI, Niaouli</v>
      </c>
      <c r="DE775" s="4" t="str">
        <v>NARI, Niaouli</v>
      </c>
      <c r="DF775" s="4" t="str">
        <v>NARI, Niaouli</v>
      </c>
      <c r="DG775" s="4" t="str">
        <v>NARI, Niaouli</v>
      </c>
      <c r="DH775" s="4" t="str">
        <v>NARI, Niaouli</v>
      </c>
      <c r="DI775" s="4" t="str">
        <v>NARI, Niaouli</v>
      </c>
      <c r="DJ775" s="4" t="str">
        <v>NARI, Niaouli</v>
      </c>
      <c r="DK775" s="4" t="str">
        <v>NARI, Niaouli</v>
      </c>
      <c r="DL775" s="4" t="str">
        <v>NARI, Niaouli</v>
      </c>
      <c r="DM775" s="4" t="str">
        <v>NARI, Niaouli</v>
      </c>
      <c r="DN775" s="4" t="str">
        <v>NARI, Niaouli</v>
      </c>
      <c r="DO775" s="4" t="str">
        <v>NARI, Niaouli</v>
      </c>
      <c r="DP775" s="4" t="str">
        <v>NARI, Niaouli</v>
      </c>
    </row>
    <row r="776" spans="1:120" x14ac:dyDescent="0.35">
      <c r="A776" s="4">
        <v>-2.61592</v>
      </c>
      <c r="B776" s="4">
        <v>29.766030000000001</v>
      </c>
      <c r="C776" s="4" t="s">
        <v>254</v>
      </c>
      <c r="D776" s="4" t="s">
        <v>130</v>
      </c>
      <c r="E776" s="4" t="s">
        <v>942</v>
      </c>
      <c r="F776" s="4">
        <v>250</v>
      </c>
      <c r="G776" s="4" t="str">
        <f t="shared" si="12"/>
        <v>Rwanda-Cyarwa, Butare Town</v>
      </c>
      <c r="BA776" s="4" t="str">
        <v>NARL, Kabete</v>
      </c>
      <c r="BB776" s="4" t="str">
        <v>NARL, Kabete</v>
      </c>
      <c r="BC776" s="4" t="str">
        <v>NARL, Kabete</v>
      </c>
      <c r="BD776" s="4" t="str">
        <v>NARL, Kabete</v>
      </c>
      <c r="BE776" s="4" t="str">
        <v>NARL, Kabete</v>
      </c>
      <c r="BF776" s="4" t="str">
        <v>NARL, Kabete</v>
      </c>
      <c r="BG776" s="4" t="str">
        <v>NARL, Kabete</v>
      </c>
      <c r="BH776" s="4" t="str">
        <v>NARL, Kabete</v>
      </c>
      <c r="BI776" s="4" t="str">
        <v>NARL, Kabete</v>
      </c>
      <c r="BJ776" s="4" t="str">
        <v>NARL, Kabete</v>
      </c>
      <c r="BK776" s="4" t="str">
        <v>NARL, Kabete</v>
      </c>
      <c r="BL776" s="4" t="str">
        <v>NARL, Kabete</v>
      </c>
      <c r="BM776" s="4" t="str">
        <v>NARL, Kabete</v>
      </c>
      <c r="BN776" s="4" t="str">
        <v>NARL, Kabete</v>
      </c>
      <c r="BO776" s="4" t="str">
        <v>NARL, Kabete</v>
      </c>
      <c r="BP776" s="4" t="str">
        <v>NARL, Kabete</v>
      </c>
      <c r="BQ776" s="4" t="str">
        <v>NARL, Kabete</v>
      </c>
      <c r="BR776" s="4" t="str">
        <v>NARL, Kabete</v>
      </c>
      <c r="BS776" s="4" t="str">
        <v>NARL, Kabete</v>
      </c>
      <c r="BT776" s="4" t="str">
        <v>NARL, Kabete</v>
      </c>
      <c r="BU776" s="4" t="str">
        <v>NARL, Kabete</v>
      </c>
      <c r="BV776" s="4" t="str">
        <v>NARL, Kabete</v>
      </c>
      <c r="BW776" s="4" t="str">
        <v>NARL, Kabete</v>
      </c>
      <c r="BX776" s="4" t="str">
        <v>NARL, Kabete</v>
      </c>
      <c r="BY776" s="4" t="str">
        <v>NARL, Kabete</v>
      </c>
      <c r="BZ776" s="4" t="str">
        <v>NARL, Kabete</v>
      </c>
      <c r="CA776" s="4" t="str">
        <v>NARL, Kabete</v>
      </c>
      <c r="CB776" s="4" t="str">
        <v>NARL, Kabete</v>
      </c>
      <c r="CC776" s="4" t="str">
        <v>NARL, Kabete</v>
      </c>
      <c r="CD776" s="4" t="str">
        <v>NARL, Kabete</v>
      </c>
      <c r="CE776" s="4" t="str">
        <v>NARL, Kabete</v>
      </c>
      <c r="CF776" s="4" t="str">
        <v>NARL, Kabete</v>
      </c>
      <c r="CG776" s="4" t="str">
        <v>NARL, Kabete</v>
      </c>
      <c r="CH776" s="4" t="str">
        <v>NARL, Kabete</v>
      </c>
      <c r="CJ776" s="4" t="str">
        <v>NARL, Kabete</v>
      </c>
      <c r="CK776" s="4" t="str">
        <v>NARL, Kabete</v>
      </c>
      <c r="CL776" s="4" t="str">
        <v>NARL, Kabete</v>
      </c>
      <c r="CM776" s="4" t="str">
        <v>NARL, Kabete</v>
      </c>
      <c r="CN776" s="4" t="str">
        <v>NARL, Kabete</v>
      </c>
      <c r="CO776" s="4" t="str">
        <v>NARL, Kabete</v>
      </c>
      <c r="CP776" s="4" t="str">
        <v>NARL, Kabete</v>
      </c>
      <c r="CQ776" s="4" t="str">
        <v>NARL, Kabete</v>
      </c>
      <c r="CR776" s="4" t="str">
        <v>NARL, Kabete</v>
      </c>
      <c r="CS776" s="4" t="str">
        <v>NARL, Kabete</v>
      </c>
      <c r="CT776" s="4" t="str">
        <v>NARL, Kabete</v>
      </c>
      <c r="CU776" s="4" t="str">
        <v>NARL, Kabete</v>
      </c>
      <c r="CV776" s="4" t="str">
        <v>NARL, Kabete</v>
      </c>
      <c r="CW776" s="4" t="str">
        <v>NARL, Kabete</v>
      </c>
      <c r="CX776" s="4" t="str">
        <v>NARL, Kabete</v>
      </c>
      <c r="CY776" s="4" t="str">
        <v>NARL, Kabete</v>
      </c>
      <c r="CZ776" s="4" t="str">
        <v>NARL, Kabete</v>
      </c>
      <c r="DA776" s="4" t="str">
        <v>NARL, Kabete</v>
      </c>
      <c r="DB776" s="4" t="str">
        <v>NARL, Kabete</v>
      </c>
      <c r="DC776" s="4" t="str">
        <v>NARL, Kabete</v>
      </c>
      <c r="DD776" s="4" t="str">
        <v>NARL, Kabete</v>
      </c>
      <c r="DE776" s="4" t="str">
        <v>NARL, Kabete</v>
      </c>
      <c r="DF776" s="4" t="str">
        <v>NARL, Kabete</v>
      </c>
      <c r="DG776" s="4" t="str">
        <v>NARL, Kabete</v>
      </c>
      <c r="DH776" s="4" t="str">
        <v>NARL, Kabete</v>
      </c>
      <c r="DI776" s="4" t="str">
        <v>NARL, Kabete</v>
      </c>
      <c r="DJ776" s="4" t="str">
        <v>NARL, Kabete</v>
      </c>
      <c r="DK776" s="4" t="str">
        <v>NARL, Kabete</v>
      </c>
      <c r="DL776" s="4" t="str">
        <v>NARL, Kabete</v>
      </c>
      <c r="DM776" s="4" t="str">
        <v>NARL, Kabete</v>
      </c>
      <c r="DN776" s="4" t="str">
        <v>NARL, Kabete</v>
      </c>
      <c r="DO776" s="4" t="str">
        <v>NARL, Kabete</v>
      </c>
      <c r="DP776" s="4" t="str">
        <v>NARL, Kabete</v>
      </c>
    </row>
    <row r="777" spans="1:120" x14ac:dyDescent="0.35">
      <c r="A777" s="4">
        <v>-2.1666699999999999</v>
      </c>
      <c r="B777" s="4">
        <v>29.33333</v>
      </c>
      <c r="C777" s="4" t="s">
        <v>254</v>
      </c>
      <c r="D777" s="4" t="s">
        <v>138</v>
      </c>
      <c r="E777" s="4" t="s">
        <v>943</v>
      </c>
      <c r="F777" s="4">
        <v>917</v>
      </c>
      <c r="G777" s="4" t="str">
        <f t="shared" si="12"/>
        <v>Rwanda-Gakuta, ARS</v>
      </c>
      <c r="BA777" s="4" t="str">
        <v>Naro Moru</v>
      </c>
      <c r="BB777" s="4" t="str">
        <v>Naro Moru</v>
      </c>
      <c r="BC777" s="4" t="str">
        <v>Naro Moru</v>
      </c>
      <c r="BD777" s="4" t="str">
        <v>Naro Moru</v>
      </c>
      <c r="BE777" s="4" t="str">
        <v>Naro Moru</v>
      </c>
      <c r="BF777" s="4" t="str">
        <v>Naro Moru</v>
      </c>
      <c r="BG777" s="4" t="str">
        <v>Naro Moru</v>
      </c>
      <c r="BH777" s="4" t="str">
        <v>Naro Moru</v>
      </c>
      <c r="BI777" s="4" t="str">
        <v>Naro Moru</v>
      </c>
      <c r="BJ777" s="4" t="str">
        <v>Naro Moru</v>
      </c>
      <c r="BK777" s="4" t="str">
        <v>Naro Moru</v>
      </c>
      <c r="BL777" s="4" t="str">
        <v>Naro Moru</v>
      </c>
      <c r="BM777" s="4" t="str">
        <v>Naro Moru</v>
      </c>
      <c r="BN777" s="4" t="str">
        <v>Naro Moru</v>
      </c>
      <c r="BO777" s="4" t="str">
        <v>Naro Moru</v>
      </c>
      <c r="BP777" s="4" t="str">
        <v>Naro Moru</v>
      </c>
      <c r="BQ777" s="4" t="str">
        <v>Naro Moru</v>
      </c>
      <c r="BR777" s="4" t="str">
        <v>Naro Moru</v>
      </c>
      <c r="BS777" s="4" t="str">
        <v>Naro Moru</v>
      </c>
      <c r="BT777" s="4" t="str">
        <v>Naro Moru</v>
      </c>
      <c r="BU777" s="4" t="str">
        <v>Naro Moru</v>
      </c>
      <c r="BV777" s="4" t="str">
        <v>Naro Moru</v>
      </c>
      <c r="BW777" s="4" t="str">
        <v>Naro Moru</v>
      </c>
      <c r="BX777" s="4" t="str">
        <v>Naro Moru</v>
      </c>
      <c r="BY777" s="4" t="str">
        <v>Naro Moru</v>
      </c>
      <c r="BZ777" s="4" t="str">
        <v>Naro Moru</v>
      </c>
      <c r="CA777" s="4" t="str">
        <v>Naro Moru</v>
      </c>
      <c r="CB777" s="4" t="str">
        <v>Naro Moru</v>
      </c>
      <c r="CC777" s="4" t="str">
        <v>Naro Moru</v>
      </c>
      <c r="CD777" s="4" t="str">
        <v>Naro Moru</v>
      </c>
      <c r="CE777" s="4" t="str">
        <v>Naro Moru</v>
      </c>
      <c r="CF777" s="4" t="str">
        <v>Naro Moru</v>
      </c>
      <c r="CG777" s="4" t="str">
        <v>Naro Moru</v>
      </c>
      <c r="CH777" s="4" t="str">
        <v>Naro Moru</v>
      </c>
      <c r="CJ777" s="4" t="str">
        <v>Naro Moru</v>
      </c>
      <c r="CK777" s="4" t="str">
        <v>Naro Moru</v>
      </c>
      <c r="CL777" s="4" t="str">
        <v>Naro Moru</v>
      </c>
      <c r="CM777" s="4" t="str">
        <v>Naro Moru</v>
      </c>
      <c r="CN777" s="4" t="str">
        <v>Naro Moru</v>
      </c>
      <c r="CO777" s="4" t="str">
        <v>Naro Moru</v>
      </c>
      <c r="CP777" s="4" t="str">
        <v>Naro Moru</v>
      </c>
      <c r="CQ777" s="4" t="str">
        <v>Naro Moru</v>
      </c>
      <c r="CR777" s="4" t="str">
        <v>Naro Moru</v>
      </c>
      <c r="CS777" s="4" t="str">
        <v>Naro Moru</v>
      </c>
      <c r="CT777" s="4" t="str">
        <v>Naro Moru</v>
      </c>
      <c r="CU777" s="4" t="str">
        <v>Naro Moru</v>
      </c>
      <c r="CV777" s="4" t="str">
        <v>Naro Moru</v>
      </c>
      <c r="CW777" s="4" t="str">
        <v>Naro Moru</v>
      </c>
      <c r="CX777" s="4" t="str">
        <v>Naro Moru</v>
      </c>
      <c r="CY777" s="4" t="str">
        <v>Naro Moru</v>
      </c>
      <c r="CZ777" s="4" t="str">
        <v>Naro Moru</v>
      </c>
      <c r="DA777" s="4" t="str">
        <v>Naro Moru</v>
      </c>
      <c r="DB777" s="4" t="str">
        <v>Naro Moru</v>
      </c>
      <c r="DC777" s="4" t="str">
        <v>Naro Moru</v>
      </c>
      <c r="DD777" s="4" t="str">
        <v>Naro Moru</v>
      </c>
      <c r="DE777" s="4" t="str">
        <v>Naro Moru</v>
      </c>
      <c r="DF777" s="4" t="str">
        <v>Naro Moru</v>
      </c>
      <c r="DG777" s="4" t="str">
        <v>Naro Moru</v>
      </c>
      <c r="DH777" s="4" t="str">
        <v>Naro Moru</v>
      </c>
      <c r="DI777" s="4" t="str">
        <v>Naro Moru</v>
      </c>
      <c r="DJ777" s="4" t="str">
        <v>Naro Moru</v>
      </c>
      <c r="DK777" s="4" t="str">
        <v>Naro Moru</v>
      </c>
      <c r="DL777" s="4" t="str">
        <v>Naro Moru</v>
      </c>
      <c r="DM777" s="4" t="str">
        <v>Naro Moru</v>
      </c>
      <c r="DN777" s="4" t="str">
        <v>Naro Moru</v>
      </c>
      <c r="DO777" s="4" t="str">
        <v>Naro Moru</v>
      </c>
      <c r="DP777" s="4" t="str">
        <v>Naro Moru</v>
      </c>
    </row>
    <row r="778" spans="1:120" x14ac:dyDescent="0.35">
      <c r="A778" s="4">
        <v>-1.9083300000000001</v>
      </c>
      <c r="B778" s="4">
        <v>29.641670000000001</v>
      </c>
      <c r="C778" s="4" t="s">
        <v>254</v>
      </c>
      <c r="D778" s="4" t="s">
        <v>130</v>
      </c>
      <c r="E778" s="4" t="s">
        <v>944</v>
      </c>
      <c r="F778" s="4">
        <v>19</v>
      </c>
      <c r="G778" s="4" t="str">
        <f t="shared" si="12"/>
        <v>Rwanda-Gatumba Mining District, Ngororero (mined)</v>
      </c>
      <c r="BA778" s="4" t="str">
        <v>NARO/NLRRI Namulonge</v>
      </c>
      <c r="BB778" s="4" t="str">
        <v>NARO/NLRRI Namulonge</v>
      </c>
      <c r="BC778" s="4" t="str">
        <v>NARO/NLRRI Namulonge</v>
      </c>
      <c r="BD778" s="4" t="str">
        <v>NARO/NLRRI Namulonge</v>
      </c>
      <c r="BE778" s="4" t="str">
        <v>NARO/NLRRI Namulonge</v>
      </c>
      <c r="BF778" s="4" t="str">
        <v>NARO/NLRRI Namulonge</v>
      </c>
      <c r="BG778" s="4" t="str">
        <v>NARO/NLRRI Namulonge</v>
      </c>
      <c r="BH778" s="4" t="str">
        <v>NARO/NLRRI Namulonge</v>
      </c>
      <c r="BI778" s="4" t="str">
        <v>NARO/NLRRI Namulonge</v>
      </c>
      <c r="BJ778" s="4" t="str">
        <v>NARO/NLRRI Namulonge</v>
      </c>
      <c r="BK778" s="4" t="str">
        <v>NARO/NLRRI Namulonge</v>
      </c>
      <c r="BL778" s="4" t="str">
        <v>NARO/NLRRI Namulonge</v>
      </c>
      <c r="BM778" s="4" t="str">
        <v>NARO/NLRRI Namulonge</v>
      </c>
      <c r="BN778" s="4" t="str">
        <v>NARO/NLRRI Namulonge</v>
      </c>
      <c r="BO778" s="4" t="str">
        <v>NARO/NLRRI Namulonge</v>
      </c>
      <c r="BP778" s="4" t="str">
        <v>NARO/NLRRI Namulonge</v>
      </c>
      <c r="BQ778" s="4" t="str">
        <v>NARO/NLRRI Namulonge</v>
      </c>
      <c r="BR778" s="4" t="str">
        <v>NARO/NLRRI Namulonge</v>
      </c>
      <c r="BS778" s="4" t="str">
        <v>NARO/NLRRI Namulonge</v>
      </c>
      <c r="BT778" s="4" t="str">
        <v>NARO/NLRRI Namulonge</v>
      </c>
      <c r="BU778" s="4" t="str">
        <v>NARO/NLRRI Namulonge</v>
      </c>
      <c r="BV778" s="4" t="str">
        <v>NARO/NLRRI Namulonge</v>
      </c>
      <c r="BW778" s="4" t="str">
        <v>NARO/NLRRI Namulonge</v>
      </c>
      <c r="BX778" s="4" t="str">
        <v>NARO/NLRRI Namulonge</v>
      </c>
      <c r="BY778" s="4" t="str">
        <v>NARO/NLRRI Namulonge</v>
      </c>
      <c r="BZ778" s="4" t="str">
        <v>NARO/NLRRI Namulonge</v>
      </c>
      <c r="CA778" s="4" t="str">
        <v>NARO/NLRRI Namulonge</v>
      </c>
      <c r="CB778" s="4" t="str">
        <v>NARO/NLRRI Namulonge</v>
      </c>
      <c r="CC778" s="4" t="str">
        <v>NARO/NLRRI Namulonge</v>
      </c>
      <c r="CD778" s="4" t="str">
        <v>NARO/NLRRI Namulonge</v>
      </c>
      <c r="CE778" s="4" t="str">
        <v>NARO/NLRRI Namulonge</v>
      </c>
      <c r="CF778" s="4" t="str">
        <v>NARO/NLRRI Namulonge</v>
      </c>
      <c r="CG778" s="4" t="str">
        <v>NARO/NLRRI Namulonge</v>
      </c>
      <c r="CH778" s="4" t="str">
        <v>NARO/NLRRI Namulonge</v>
      </c>
      <c r="CJ778" s="4" t="str">
        <v>NARO/NLRRI Namulonge</v>
      </c>
      <c r="CK778" s="4" t="str">
        <v>NARO/NLRRI Namulonge</v>
      </c>
      <c r="CL778" s="4" t="str">
        <v>NARO/NLRRI Namulonge</v>
      </c>
      <c r="CM778" s="4" t="str">
        <v>NARO/NLRRI Namulonge</v>
      </c>
      <c r="CN778" s="4" t="str">
        <v>NARO/NLRRI Namulonge</v>
      </c>
      <c r="CO778" s="4" t="str">
        <v>NARO/NLRRI Namulonge</v>
      </c>
      <c r="CP778" s="4" t="str">
        <v>NARO/NLRRI Namulonge</v>
      </c>
      <c r="CQ778" s="4" t="str">
        <v>NARO/NLRRI Namulonge</v>
      </c>
      <c r="CR778" s="4" t="str">
        <v>NARO/NLRRI Namulonge</v>
      </c>
      <c r="CS778" s="4" t="str">
        <v>NARO/NLRRI Namulonge</v>
      </c>
      <c r="CT778" s="4" t="str">
        <v>NARO/NLRRI Namulonge</v>
      </c>
      <c r="CU778" s="4" t="str">
        <v>NARO/NLRRI Namulonge</v>
      </c>
      <c r="CV778" s="4" t="str">
        <v>NARO/NLRRI Namulonge</v>
      </c>
      <c r="CW778" s="4" t="str">
        <v>NARO/NLRRI Namulonge</v>
      </c>
      <c r="CX778" s="4" t="str">
        <v>NARO/NLRRI Namulonge</v>
      </c>
      <c r="CY778" s="4" t="str">
        <v>NARO/NLRRI Namulonge</v>
      </c>
      <c r="CZ778" s="4" t="str">
        <v>NARO/NLRRI Namulonge</v>
      </c>
      <c r="DA778" s="4" t="str">
        <v>NARO/NLRRI Namulonge</v>
      </c>
      <c r="DB778" s="4" t="str">
        <v>NARO/NLRRI Namulonge</v>
      </c>
      <c r="DC778" s="4" t="str">
        <v>NARO/NLRRI Namulonge</v>
      </c>
      <c r="DD778" s="4" t="str">
        <v>NARO/NLRRI Namulonge</v>
      </c>
      <c r="DE778" s="4" t="str">
        <v>NARO/NLRRI Namulonge</v>
      </c>
      <c r="DF778" s="4" t="str">
        <v>NARO/NLRRI Namulonge</v>
      </c>
      <c r="DG778" s="4" t="str">
        <v>NARO/NLRRI Namulonge</v>
      </c>
      <c r="DH778" s="4" t="str">
        <v>NARO/NLRRI Namulonge</v>
      </c>
      <c r="DI778" s="4" t="str">
        <v>NARO/NLRRI Namulonge</v>
      </c>
      <c r="DJ778" s="4" t="str">
        <v>NARO/NLRRI Namulonge</v>
      </c>
      <c r="DK778" s="4" t="str">
        <v>NARO/NLRRI Namulonge</v>
      </c>
      <c r="DL778" s="4" t="str">
        <v>NARO/NLRRI Namulonge</v>
      </c>
      <c r="DM778" s="4" t="str">
        <v>NARO/NLRRI Namulonge</v>
      </c>
      <c r="DN778" s="4" t="str">
        <v>NARO/NLRRI Namulonge</v>
      </c>
      <c r="DO778" s="4" t="str">
        <v>NARO/NLRRI Namulonge</v>
      </c>
      <c r="DP778" s="4" t="str">
        <v>NARO/NLRRI Namulonge</v>
      </c>
    </row>
    <row r="779" spans="1:120" x14ac:dyDescent="0.35">
      <c r="A779" s="4">
        <v>-1.9083300000000001</v>
      </c>
      <c r="B779" s="4">
        <v>29.641670000000001</v>
      </c>
      <c r="C779" s="4" t="s">
        <v>254</v>
      </c>
      <c r="D779" s="4" t="s">
        <v>130</v>
      </c>
      <c r="E779" s="4" t="s">
        <v>945</v>
      </c>
      <c r="F779" s="4">
        <v>19</v>
      </c>
      <c r="G779" s="4" t="str">
        <f t="shared" si="12"/>
        <v>Rwanda-Gatumba Mining District, Ngororero (unmined)</v>
      </c>
      <c r="BA779" s="4" t="str">
        <v>National Aquaculture Centre, Domasi</v>
      </c>
      <c r="BB779" s="4" t="str">
        <v>National Aquaculture Centre, Domasi</v>
      </c>
      <c r="BC779" s="4" t="str">
        <v>National Aquaculture Centre, Domasi</v>
      </c>
      <c r="BD779" s="4" t="str">
        <v>National Aquaculture Centre, Domasi</v>
      </c>
      <c r="BE779" s="4" t="str">
        <v>National Aquaculture Centre, Domasi</v>
      </c>
      <c r="BF779" s="4" t="str">
        <v>National Aquaculture Centre, Domasi</v>
      </c>
      <c r="BG779" s="4" t="str">
        <v>National Aquaculture Centre, Domasi</v>
      </c>
      <c r="BH779" s="4" t="str">
        <v>National Aquaculture Centre, Domasi</v>
      </c>
      <c r="BI779" s="4" t="str">
        <v>National Aquaculture Centre, Domasi</v>
      </c>
      <c r="BJ779" s="4" t="str">
        <v>National Aquaculture Centre, Domasi</v>
      </c>
      <c r="BK779" s="4" t="str">
        <v>National Aquaculture Centre, Domasi</v>
      </c>
      <c r="BL779" s="4" t="str">
        <v>National Aquaculture Centre, Domasi</v>
      </c>
      <c r="BM779" s="4" t="str">
        <v>National Aquaculture Centre, Domasi</v>
      </c>
      <c r="BN779" s="4" t="str">
        <v>National Aquaculture Centre, Domasi</v>
      </c>
      <c r="BO779" s="4" t="str">
        <v>National Aquaculture Centre, Domasi</v>
      </c>
      <c r="BP779" s="4" t="str">
        <v>National Aquaculture Centre, Domasi</v>
      </c>
      <c r="BQ779" s="4" t="str">
        <v>National Aquaculture Centre, Domasi</v>
      </c>
      <c r="BR779" s="4" t="str">
        <v>National Aquaculture Centre, Domasi</v>
      </c>
      <c r="BS779" s="4" t="str">
        <v>National Aquaculture Centre, Domasi</v>
      </c>
      <c r="BT779" s="4" t="str">
        <v>National Aquaculture Centre, Domasi</v>
      </c>
      <c r="BU779" s="4" t="str">
        <v>National Aquaculture Centre, Domasi</v>
      </c>
      <c r="BV779" s="4" t="str">
        <v>National Aquaculture Centre, Domasi</v>
      </c>
      <c r="BW779" s="4" t="str">
        <v>National Aquaculture Centre, Domasi</v>
      </c>
      <c r="BX779" s="4" t="str">
        <v>National Aquaculture Centre, Domasi</v>
      </c>
      <c r="BY779" s="4" t="str">
        <v>National Aquaculture Centre, Domasi</v>
      </c>
      <c r="BZ779" s="4" t="str">
        <v>National Aquaculture Centre, Domasi</v>
      </c>
      <c r="CA779" s="4" t="str">
        <v>National Aquaculture Centre, Domasi</v>
      </c>
      <c r="CB779" s="4" t="str">
        <v>National Aquaculture Centre, Domasi</v>
      </c>
      <c r="CC779" s="4" t="str">
        <v>National Aquaculture Centre, Domasi</v>
      </c>
      <c r="CD779" s="4" t="str">
        <v>National Aquaculture Centre, Domasi</v>
      </c>
      <c r="CE779" s="4" t="str">
        <v>National Aquaculture Centre, Domasi</v>
      </c>
      <c r="CF779" s="4" t="str">
        <v>National Aquaculture Centre, Domasi</v>
      </c>
      <c r="CG779" s="4" t="str">
        <v>National Aquaculture Centre, Domasi</v>
      </c>
      <c r="CH779" s="4" t="str">
        <v>National Aquaculture Centre, Domasi</v>
      </c>
      <c r="CJ779" s="4" t="str">
        <v>National Aquaculture Centre, Domasi</v>
      </c>
      <c r="CK779" s="4" t="str">
        <v>National Aquaculture Centre, Domasi</v>
      </c>
      <c r="CL779" s="4" t="str">
        <v>National Aquaculture Centre, Domasi</v>
      </c>
      <c r="CM779" s="4" t="str">
        <v>National Aquaculture Centre, Domasi</v>
      </c>
      <c r="CN779" s="4" t="str">
        <v>National Aquaculture Centre, Domasi</v>
      </c>
      <c r="CO779" s="4" t="str">
        <v>National Aquaculture Centre, Domasi</v>
      </c>
      <c r="CP779" s="4" t="str">
        <v>National Aquaculture Centre, Domasi</v>
      </c>
      <c r="CQ779" s="4" t="str">
        <v>National Aquaculture Centre, Domasi</v>
      </c>
      <c r="CR779" s="4" t="str">
        <v>National Aquaculture Centre, Domasi</v>
      </c>
      <c r="CS779" s="4" t="str">
        <v>National Aquaculture Centre, Domasi</v>
      </c>
      <c r="CT779" s="4" t="str">
        <v>National Aquaculture Centre, Domasi</v>
      </c>
      <c r="CU779" s="4" t="str">
        <v>National Aquaculture Centre, Domasi</v>
      </c>
      <c r="CV779" s="4" t="str">
        <v>National Aquaculture Centre, Domasi</v>
      </c>
      <c r="CW779" s="4" t="str">
        <v>National Aquaculture Centre, Domasi</v>
      </c>
      <c r="CX779" s="4" t="str">
        <v>National Aquaculture Centre, Domasi</v>
      </c>
      <c r="CY779" s="4" t="str">
        <v>National Aquaculture Centre, Domasi</v>
      </c>
      <c r="CZ779" s="4" t="str">
        <v>National Aquaculture Centre, Domasi</v>
      </c>
      <c r="DA779" s="4" t="str">
        <v>National Aquaculture Centre, Domasi</v>
      </c>
      <c r="DB779" s="4" t="str">
        <v>National Aquaculture Centre, Domasi</v>
      </c>
      <c r="DC779" s="4" t="str">
        <v>National Aquaculture Centre, Domasi</v>
      </c>
      <c r="DD779" s="4" t="str">
        <v>National Aquaculture Centre, Domasi</v>
      </c>
      <c r="DE779" s="4" t="str">
        <v>National Aquaculture Centre, Domasi</v>
      </c>
      <c r="DF779" s="4" t="str">
        <v>National Aquaculture Centre, Domasi</v>
      </c>
      <c r="DG779" s="4" t="str">
        <v>National Aquaculture Centre, Domasi</v>
      </c>
      <c r="DH779" s="4" t="str">
        <v>National Aquaculture Centre, Domasi</v>
      </c>
      <c r="DI779" s="4" t="str">
        <v>National Aquaculture Centre, Domasi</v>
      </c>
      <c r="DJ779" s="4" t="str">
        <v>National Aquaculture Centre, Domasi</v>
      </c>
      <c r="DK779" s="4" t="str">
        <v>National Aquaculture Centre, Domasi</v>
      </c>
      <c r="DL779" s="4" t="str">
        <v>National Aquaculture Centre, Domasi</v>
      </c>
      <c r="DM779" s="4" t="str">
        <v>National Aquaculture Centre, Domasi</v>
      </c>
      <c r="DN779" s="4" t="str">
        <v>National Aquaculture Centre, Domasi</v>
      </c>
      <c r="DO779" s="4" t="str">
        <v>National Aquaculture Centre, Domasi</v>
      </c>
      <c r="DP779" s="4" t="str">
        <v>National Aquaculture Centre, Domasi</v>
      </c>
    </row>
    <row r="780" spans="1:120" x14ac:dyDescent="0.35">
      <c r="A780" s="4">
        <v>-1.5333300000000001</v>
      </c>
      <c r="B780" s="4">
        <v>29.883330000000001</v>
      </c>
      <c r="C780" s="4" t="s">
        <v>254</v>
      </c>
      <c r="D780" s="4" t="s">
        <v>138</v>
      </c>
      <c r="E780" s="4" t="s">
        <v>946</v>
      </c>
      <c r="F780" s="4">
        <v>917</v>
      </c>
      <c r="G780" s="4" t="str">
        <f t="shared" si="12"/>
        <v>Rwanda-ISAR, Buberuka</v>
      </c>
      <c r="BA780" s="4" t="str">
        <v>Navrongo</v>
      </c>
      <c r="BB780" s="4" t="str">
        <v>Navrongo</v>
      </c>
      <c r="BC780" s="4" t="str">
        <v>Navrongo</v>
      </c>
      <c r="BD780" s="4" t="str">
        <v>Navrongo</v>
      </c>
      <c r="BE780" s="4" t="str">
        <v>Navrongo</v>
      </c>
      <c r="BF780" s="4" t="str">
        <v>Navrongo</v>
      </c>
      <c r="BG780" s="4" t="str">
        <v>Navrongo</v>
      </c>
      <c r="BH780" s="4" t="str">
        <v>Navrongo</v>
      </c>
      <c r="BI780" s="4" t="str">
        <v>Navrongo</v>
      </c>
      <c r="BJ780" s="4" t="str">
        <v>Navrongo</v>
      </c>
      <c r="BK780" s="4" t="str">
        <v>Navrongo</v>
      </c>
      <c r="BL780" s="4" t="str">
        <v>Navrongo</v>
      </c>
      <c r="BM780" s="4" t="str">
        <v>Navrongo</v>
      </c>
      <c r="BN780" s="4" t="str">
        <v>Navrongo</v>
      </c>
      <c r="BO780" s="4" t="str">
        <v>Navrongo</v>
      </c>
      <c r="BP780" s="4" t="str">
        <v>Navrongo</v>
      </c>
      <c r="BQ780" s="4" t="str">
        <v>Navrongo</v>
      </c>
      <c r="BR780" s="4" t="str">
        <v>Navrongo</v>
      </c>
      <c r="BS780" s="4" t="str">
        <v>Navrongo</v>
      </c>
      <c r="BT780" s="4" t="str">
        <v>Navrongo</v>
      </c>
      <c r="BU780" s="4" t="str">
        <v>Navrongo</v>
      </c>
      <c r="BV780" s="4" t="str">
        <v>Navrongo</v>
      </c>
      <c r="BW780" s="4" t="str">
        <v>Navrongo</v>
      </c>
      <c r="BX780" s="4" t="str">
        <v>Navrongo</v>
      </c>
      <c r="BY780" s="4" t="str">
        <v>Navrongo</v>
      </c>
      <c r="BZ780" s="4" t="str">
        <v>Navrongo</v>
      </c>
      <c r="CA780" s="4" t="str">
        <v>Navrongo</v>
      </c>
      <c r="CB780" s="4" t="str">
        <v>Navrongo</v>
      </c>
      <c r="CC780" s="4" t="str">
        <v>Navrongo</v>
      </c>
      <c r="CD780" s="4" t="str">
        <v>Navrongo</v>
      </c>
      <c r="CE780" s="4" t="str">
        <v>Navrongo</v>
      </c>
      <c r="CF780" s="4" t="str">
        <v>Navrongo</v>
      </c>
      <c r="CG780" s="4" t="str">
        <v>Navrongo</v>
      </c>
      <c r="CH780" s="4" t="str">
        <v>Navrongo</v>
      </c>
      <c r="CJ780" s="4" t="str">
        <v>Navrongo</v>
      </c>
      <c r="CK780" s="4" t="str">
        <v>Navrongo</v>
      </c>
      <c r="CL780" s="4" t="str">
        <v>Navrongo</v>
      </c>
      <c r="CM780" s="4" t="str">
        <v>Navrongo</v>
      </c>
      <c r="CN780" s="4" t="str">
        <v>Navrongo</v>
      </c>
      <c r="CO780" s="4" t="str">
        <v>Navrongo</v>
      </c>
      <c r="CP780" s="4" t="str">
        <v>Navrongo</v>
      </c>
      <c r="CQ780" s="4" t="str">
        <v>Navrongo</v>
      </c>
      <c r="CR780" s="4" t="str">
        <v>Navrongo</v>
      </c>
      <c r="CS780" s="4" t="str">
        <v>Navrongo</v>
      </c>
      <c r="CT780" s="4" t="str">
        <v>Navrongo</v>
      </c>
      <c r="CU780" s="4" t="str">
        <v>Navrongo</v>
      </c>
      <c r="CV780" s="4" t="str">
        <v>Navrongo</v>
      </c>
      <c r="CW780" s="4" t="str">
        <v>Navrongo</v>
      </c>
      <c r="CX780" s="4" t="str">
        <v>Navrongo</v>
      </c>
      <c r="CY780" s="4" t="str">
        <v>Navrongo</v>
      </c>
      <c r="CZ780" s="4" t="str">
        <v>Navrongo</v>
      </c>
      <c r="DA780" s="4" t="str">
        <v>Navrongo</v>
      </c>
      <c r="DB780" s="4" t="str">
        <v>Navrongo</v>
      </c>
      <c r="DC780" s="4" t="str">
        <v>Navrongo</v>
      </c>
      <c r="DD780" s="4" t="str">
        <v>Navrongo</v>
      </c>
      <c r="DE780" s="4" t="str">
        <v>Navrongo</v>
      </c>
      <c r="DF780" s="4" t="str">
        <v>Navrongo</v>
      </c>
      <c r="DG780" s="4" t="str">
        <v>Navrongo</v>
      </c>
      <c r="DH780" s="4" t="str">
        <v>Navrongo</v>
      </c>
      <c r="DI780" s="4" t="str">
        <v>Navrongo</v>
      </c>
      <c r="DJ780" s="4" t="str">
        <v>Navrongo</v>
      </c>
      <c r="DK780" s="4" t="str">
        <v>Navrongo</v>
      </c>
      <c r="DL780" s="4" t="str">
        <v>Navrongo</v>
      </c>
      <c r="DM780" s="4" t="str">
        <v>Navrongo</v>
      </c>
      <c r="DN780" s="4" t="str">
        <v>Navrongo</v>
      </c>
      <c r="DO780" s="4" t="str">
        <v>Navrongo</v>
      </c>
      <c r="DP780" s="4" t="str">
        <v>Navrongo</v>
      </c>
    </row>
    <row r="781" spans="1:120" x14ac:dyDescent="0.35">
      <c r="A781" s="4">
        <v>-2.6150000000000002</v>
      </c>
      <c r="B781" s="4">
        <v>29.748000000000001</v>
      </c>
      <c r="C781" s="4" t="s">
        <v>254</v>
      </c>
      <c r="D781" s="4" t="s">
        <v>130</v>
      </c>
      <c r="E781" s="4" t="s">
        <v>947</v>
      </c>
      <c r="F781" s="4">
        <v>500</v>
      </c>
      <c r="G781" s="4" t="str">
        <f t="shared" si="12"/>
        <v>Rwanda-ISAR, Butare</v>
      </c>
      <c r="BA781" s="4" t="str">
        <v>NCRI Badeggi Farm</v>
      </c>
      <c r="BB781" s="4" t="str">
        <v>NCRI Badeggi Farm</v>
      </c>
      <c r="BC781" s="4" t="str">
        <v>NCRI Badeggi Farm</v>
      </c>
      <c r="BD781" s="4" t="str">
        <v>NCRI Badeggi Farm</v>
      </c>
      <c r="BE781" s="4" t="str">
        <v>NCRI Badeggi Farm</v>
      </c>
      <c r="BF781" s="4" t="str">
        <v>NCRI Badeggi Farm</v>
      </c>
      <c r="BG781" s="4" t="str">
        <v>NCRI Badeggi Farm</v>
      </c>
      <c r="BH781" s="4" t="str">
        <v>NCRI Badeggi Farm</v>
      </c>
      <c r="BI781" s="4" t="str">
        <v>NCRI Badeggi Farm</v>
      </c>
      <c r="BJ781" s="4" t="str">
        <v>NCRI Badeggi Farm</v>
      </c>
      <c r="BK781" s="4" t="str">
        <v>NCRI Badeggi Farm</v>
      </c>
      <c r="BL781" s="4" t="str">
        <v>NCRI Badeggi Farm</v>
      </c>
      <c r="BM781" s="4" t="str">
        <v>NCRI Badeggi Farm</v>
      </c>
      <c r="BN781" s="4" t="str">
        <v>NCRI Badeggi Farm</v>
      </c>
      <c r="BO781" s="4" t="str">
        <v>NCRI Badeggi Farm</v>
      </c>
      <c r="BP781" s="4" t="str">
        <v>NCRI Badeggi Farm</v>
      </c>
      <c r="BQ781" s="4" t="str">
        <v>NCRI Badeggi Farm</v>
      </c>
      <c r="BR781" s="4" t="str">
        <v>NCRI Badeggi Farm</v>
      </c>
      <c r="BS781" s="4" t="str">
        <v>NCRI Badeggi Farm</v>
      </c>
      <c r="BT781" s="4" t="str">
        <v>NCRI Badeggi Farm</v>
      </c>
      <c r="BU781" s="4" t="str">
        <v>NCRI Badeggi Farm</v>
      </c>
      <c r="BV781" s="4" t="str">
        <v>NCRI Badeggi Farm</v>
      </c>
      <c r="BW781" s="4" t="str">
        <v>NCRI Badeggi Farm</v>
      </c>
      <c r="BX781" s="4" t="str">
        <v>NCRI Badeggi Farm</v>
      </c>
      <c r="BY781" s="4" t="str">
        <v>NCRI Badeggi Farm</v>
      </c>
      <c r="BZ781" s="4" t="str">
        <v>NCRI Badeggi Farm</v>
      </c>
      <c r="CA781" s="4" t="str">
        <v>NCRI Badeggi Farm</v>
      </c>
      <c r="CB781" s="4" t="str">
        <v>NCRI Badeggi Farm</v>
      </c>
      <c r="CC781" s="4" t="str">
        <v>NCRI Badeggi Farm</v>
      </c>
      <c r="CD781" s="4" t="str">
        <v>NCRI Badeggi Farm</v>
      </c>
      <c r="CE781" s="4" t="str">
        <v>NCRI Badeggi Farm</v>
      </c>
      <c r="CF781" s="4" t="str">
        <v>NCRI Badeggi Farm</v>
      </c>
      <c r="CG781" s="4" t="str">
        <v>NCRI Badeggi Farm</v>
      </c>
      <c r="CH781" s="4" t="str">
        <v>NCRI Badeggi Farm</v>
      </c>
      <c r="CJ781" s="4" t="str">
        <v>NCRI Badeggi Farm</v>
      </c>
      <c r="CK781" s="4" t="str">
        <v>NCRI Badeggi Farm</v>
      </c>
      <c r="CL781" s="4" t="str">
        <v>NCRI Badeggi Farm</v>
      </c>
      <c r="CM781" s="4" t="str">
        <v>NCRI Badeggi Farm</v>
      </c>
      <c r="CN781" s="4" t="str">
        <v>NCRI Badeggi Farm</v>
      </c>
      <c r="CO781" s="4" t="str">
        <v>NCRI Badeggi Farm</v>
      </c>
      <c r="CP781" s="4" t="str">
        <v>NCRI Badeggi Farm</v>
      </c>
      <c r="CQ781" s="4" t="str">
        <v>NCRI Badeggi Farm</v>
      </c>
      <c r="CR781" s="4" t="str">
        <v>NCRI Badeggi Farm</v>
      </c>
      <c r="CS781" s="4" t="str">
        <v>NCRI Badeggi Farm</v>
      </c>
      <c r="CT781" s="4" t="str">
        <v>NCRI Badeggi Farm</v>
      </c>
      <c r="CU781" s="4" t="str">
        <v>NCRI Badeggi Farm</v>
      </c>
      <c r="CV781" s="4" t="str">
        <v>NCRI Badeggi Farm</v>
      </c>
      <c r="CW781" s="4" t="str">
        <v>NCRI Badeggi Farm</v>
      </c>
      <c r="CX781" s="4" t="str">
        <v>NCRI Badeggi Farm</v>
      </c>
      <c r="CY781" s="4" t="str">
        <v>NCRI Badeggi Farm</v>
      </c>
      <c r="CZ781" s="4" t="str">
        <v>NCRI Badeggi Farm</v>
      </c>
      <c r="DA781" s="4" t="str">
        <v>NCRI Badeggi Farm</v>
      </c>
      <c r="DB781" s="4" t="str">
        <v>NCRI Badeggi Farm</v>
      </c>
      <c r="DC781" s="4" t="str">
        <v>NCRI Badeggi Farm</v>
      </c>
      <c r="DD781" s="4" t="str">
        <v>NCRI Badeggi Farm</v>
      </c>
      <c r="DE781" s="4" t="str">
        <v>NCRI Badeggi Farm</v>
      </c>
      <c r="DF781" s="4" t="str">
        <v>NCRI Badeggi Farm</v>
      </c>
      <c r="DG781" s="4" t="str">
        <v>NCRI Badeggi Farm</v>
      </c>
      <c r="DH781" s="4" t="str">
        <v>NCRI Badeggi Farm</v>
      </c>
      <c r="DI781" s="4" t="str">
        <v>NCRI Badeggi Farm</v>
      </c>
      <c r="DJ781" s="4" t="str">
        <v>NCRI Badeggi Farm</v>
      </c>
      <c r="DK781" s="4" t="str">
        <v>NCRI Badeggi Farm</v>
      </c>
      <c r="DL781" s="4" t="str">
        <v>NCRI Badeggi Farm</v>
      </c>
      <c r="DM781" s="4" t="str">
        <v>NCRI Badeggi Farm</v>
      </c>
      <c r="DN781" s="4" t="str">
        <v>NCRI Badeggi Farm</v>
      </c>
      <c r="DO781" s="4" t="str">
        <v>NCRI Badeggi Farm</v>
      </c>
      <c r="DP781" s="4" t="str">
        <v>NCRI Badeggi Farm</v>
      </c>
    </row>
    <row r="782" spans="1:120" x14ac:dyDescent="0.35">
      <c r="A782" s="4">
        <v>-2.6150000000000002</v>
      </c>
      <c r="B782" s="4">
        <v>29.748000000000001</v>
      </c>
      <c r="C782" s="4" t="s">
        <v>254</v>
      </c>
      <c r="D782" s="4" t="s">
        <v>138</v>
      </c>
      <c r="E782" s="4" t="s">
        <v>947</v>
      </c>
      <c r="F782" s="4">
        <v>500</v>
      </c>
      <c r="G782" s="4" t="str">
        <f t="shared" si="12"/>
        <v>Rwanda-ISAR, Butare</v>
      </c>
      <c r="BA782" s="4" t="str">
        <v>Ncube</v>
      </c>
      <c r="BB782" s="4" t="str">
        <v>Ncube</v>
      </c>
      <c r="BC782" s="4" t="str">
        <v>Ncube</v>
      </c>
      <c r="BD782" s="4" t="str">
        <v>Ncube</v>
      </c>
      <c r="BE782" s="4" t="str">
        <v>Ncube</v>
      </c>
      <c r="BF782" s="4" t="str">
        <v>Ncube</v>
      </c>
      <c r="BG782" s="4" t="str">
        <v>Ncube</v>
      </c>
      <c r="BH782" s="4" t="str">
        <v>Ncube</v>
      </c>
      <c r="BI782" s="4" t="str">
        <v>Ncube</v>
      </c>
      <c r="BJ782" s="4" t="str">
        <v>Ncube</v>
      </c>
      <c r="BK782" s="4" t="str">
        <v>Ncube</v>
      </c>
      <c r="BL782" s="4" t="str">
        <v>Ncube</v>
      </c>
      <c r="BM782" s="4" t="str">
        <v>Ncube</v>
      </c>
      <c r="BN782" s="4" t="str">
        <v>Ncube</v>
      </c>
      <c r="BO782" s="4" t="str">
        <v>Ncube</v>
      </c>
      <c r="BP782" s="4" t="str">
        <v>Ncube</v>
      </c>
      <c r="BQ782" s="4" t="str">
        <v>Ncube</v>
      </c>
      <c r="BR782" s="4" t="str">
        <v>Ncube</v>
      </c>
      <c r="BS782" s="4" t="str">
        <v>Ncube</v>
      </c>
      <c r="BT782" s="4" t="str">
        <v>Ncube</v>
      </c>
      <c r="BU782" s="4" t="str">
        <v>Ncube</v>
      </c>
      <c r="BV782" s="4" t="str">
        <v>Ncube</v>
      </c>
      <c r="BW782" s="4" t="str">
        <v>Ncube</v>
      </c>
      <c r="BX782" s="4" t="str">
        <v>Ncube</v>
      </c>
      <c r="BY782" s="4" t="str">
        <v>Ncube</v>
      </c>
      <c r="BZ782" s="4" t="str">
        <v>Ncube</v>
      </c>
      <c r="CA782" s="4" t="str">
        <v>Ncube</v>
      </c>
      <c r="CB782" s="4" t="str">
        <v>Ncube</v>
      </c>
      <c r="CC782" s="4" t="str">
        <v>Ncube</v>
      </c>
      <c r="CD782" s="4" t="str">
        <v>Ncube</v>
      </c>
      <c r="CE782" s="4" t="str">
        <v>Ncube</v>
      </c>
      <c r="CF782" s="4" t="str">
        <v>Ncube</v>
      </c>
      <c r="CG782" s="4" t="str">
        <v>Ncube</v>
      </c>
      <c r="CH782" s="4" t="str">
        <v>Ncube</v>
      </c>
      <c r="CJ782" s="4" t="str">
        <v>Ncube</v>
      </c>
      <c r="CK782" s="4" t="str">
        <v>Ncube</v>
      </c>
      <c r="CL782" s="4" t="str">
        <v>Ncube</v>
      </c>
      <c r="CM782" s="4" t="str">
        <v>Ncube</v>
      </c>
      <c r="CN782" s="4" t="str">
        <v>Ncube</v>
      </c>
      <c r="CO782" s="4" t="str">
        <v>Ncube</v>
      </c>
      <c r="CP782" s="4" t="str">
        <v>Ncube</v>
      </c>
      <c r="CQ782" s="4" t="str">
        <v>Ncube</v>
      </c>
      <c r="CR782" s="4" t="str">
        <v>Ncube</v>
      </c>
      <c r="CS782" s="4" t="str">
        <v>Ncube</v>
      </c>
      <c r="CT782" s="4" t="str">
        <v>Ncube</v>
      </c>
      <c r="CU782" s="4" t="str">
        <v>Ncube</v>
      </c>
      <c r="CV782" s="4" t="str">
        <v>Ncube</v>
      </c>
      <c r="CW782" s="4" t="str">
        <v>Ncube</v>
      </c>
      <c r="CX782" s="4" t="str">
        <v>Ncube</v>
      </c>
      <c r="CY782" s="4" t="str">
        <v>Ncube</v>
      </c>
      <c r="CZ782" s="4" t="str">
        <v>Ncube</v>
      </c>
      <c r="DA782" s="4" t="str">
        <v>Ncube</v>
      </c>
      <c r="DB782" s="4" t="str">
        <v>Ncube</v>
      </c>
      <c r="DC782" s="4" t="str">
        <v>Ncube</v>
      </c>
      <c r="DD782" s="4" t="str">
        <v>Ncube</v>
      </c>
      <c r="DE782" s="4" t="str">
        <v>Ncube</v>
      </c>
      <c r="DF782" s="4" t="str">
        <v>Ncube</v>
      </c>
      <c r="DG782" s="4" t="str">
        <v>Ncube</v>
      </c>
      <c r="DH782" s="4" t="str">
        <v>Ncube</v>
      </c>
      <c r="DI782" s="4" t="str">
        <v>Ncube</v>
      </c>
      <c r="DJ782" s="4" t="str">
        <v>Ncube</v>
      </c>
      <c r="DK782" s="4" t="str">
        <v>Ncube</v>
      </c>
      <c r="DL782" s="4" t="str">
        <v>Ncube</v>
      </c>
      <c r="DM782" s="4" t="str">
        <v>Ncube</v>
      </c>
      <c r="DN782" s="4" t="str">
        <v>Ncube</v>
      </c>
      <c r="DO782" s="4" t="str">
        <v>Ncube</v>
      </c>
      <c r="DP782" s="4" t="str">
        <v>Ncube</v>
      </c>
    </row>
    <row r="783" spans="1:120" x14ac:dyDescent="0.35">
      <c r="A783" s="4">
        <v>-2.2833299999999999</v>
      </c>
      <c r="B783" s="4">
        <v>30.216670000000001</v>
      </c>
      <c r="C783" s="4" t="s">
        <v>254</v>
      </c>
      <c r="D783" s="4" t="s">
        <v>130</v>
      </c>
      <c r="E783" s="4" t="s">
        <v>948</v>
      </c>
      <c r="F783" s="4">
        <v>917</v>
      </c>
      <c r="G783" s="4" t="str">
        <f t="shared" si="12"/>
        <v>Rwanda-Kagasa</v>
      </c>
      <c r="BA783" s="4" t="str">
        <v>Ndianda</v>
      </c>
      <c r="BB783" s="4" t="str">
        <v>Ndianda</v>
      </c>
      <c r="BC783" s="4" t="str">
        <v>Ndianda</v>
      </c>
      <c r="BD783" s="4" t="str">
        <v>Ndianda</v>
      </c>
      <c r="BE783" s="4" t="str">
        <v>Ndianda</v>
      </c>
      <c r="BF783" s="4" t="str">
        <v>Ndianda</v>
      </c>
      <c r="BG783" s="4" t="str">
        <v>Ndianda</v>
      </c>
      <c r="BH783" s="4" t="str">
        <v>Ndianda</v>
      </c>
      <c r="BI783" s="4" t="str">
        <v>Ndianda</v>
      </c>
      <c r="BJ783" s="4" t="str">
        <v>Ndianda</v>
      </c>
      <c r="BK783" s="4" t="str">
        <v>Ndianda</v>
      </c>
      <c r="BL783" s="4" t="str">
        <v>Ndianda</v>
      </c>
      <c r="BM783" s="4" t="str">
        <v>Ndianda</v>
      </c>
      <c r="BN783" s="4" t="str">
        <v>Ndianda</v>
      </c>
      <c r="BO783" s="4" t="str">
        <v>Ndianda</v>
      </c>
      <c r="BP783" s="4" t="str">
        <v>Ndianda</v>
      </c>
      <c r="BQ783" s="4" t="str">
        <v>Ndianda</v>
      </c>
      <c r="BR783" s="4" t="str">
        <v>Ndianda</v>
      </c>
      <c r="BS783" s="4" t="str">
        <v>Ndianda</v>
      </c>
      <c r="BT783" s="4" t="str">
        <v>Ndianda</v>
      </c>
      <c r="BU783" s="4" t="str">
        <v>Ndianda</v>
      </c>
      <c r="BV783" s="4" t="str">
        <v>Ndianda</v>
      </c>
      <c r="BW783" s="4" t="str">
        <v>Ndianda</v>
      </c>
      <c r="BX783" s="4" t="str">
        <v>Ndianda</v>
      </c>
      <c r="BY783" s="4" t="str">
        <v>Ndianda</v>
      </c>
      <c r="BZ783" s="4" t="str">
        <v>Ndianda</v>
      </c>
      <c r="CA783" s="4" t="str">
        <v>Ndianda</v>
      </c>
      <c r="CB783" s="4" t="str">
        <v>Ndianda</v>
      </c>
      <c r="CC783" s="4" t="str">
        <v>Ndianda</v>
      </c>
      <c r="CD783" s="4" t="str">
        <v>Ndianda</v>
      </c>
      <c r="CE783" s="4" t="str">
        <v>Ndianda</v>
      </c>
      <c r="CF783" s="4" t="str">
        <v>Ndianda</v>
      </c>
      <c r="CG783" s="4" t="str">
        <v>Ndianda</v>
      </c>
      <c r="CH783" s="4" t="str">
        <v>Ndianda</v>
      </c>
      <c r="CJ783" s="4" t="str">
        <v>Ndianda</v>
      </c>
      <c r="CK783" s="4" t="str">
        <v>Ndianda</v>
      </c>
      <c r="CL783" s="4" t="str">
        <v>Ndianda</v>
      </c>
      <c r="CM783" s="4" t="str">
        <v>Ndianda</v>
      </c>
      <c r="CN783" s="4" t="str">
        <v>Ndianda</v>
      </c>
      <c r="CO783" s="4" t="str">
        <v>Ndianda</v>
      </c>
      <c r="CP783" s="4" t="str">
        <v>Ndianda</v>
      </c>
      <c r="CQ783" s="4" t="str">
        <v>Ndianda</v>
      </c>
      <c r="CR783" s="4" t="str">
        <v>Ndianda</v>
      </c>
      <c r="CS783" s="4" t="str">
        <v>Ndianda</v>
      </c>
      <c r="CT783" s="4" t="str">
        <v>Ndianda</v>
      </c>
      <c r="CU783" s="4" t="str">
        <v>Ndianda</v>
      </c>
      <c r="CV783" s="4" t="str">
        <v>Ndianda</v>
      </c>
      <c r="CW783" s="4" t="str">
        <v>Ndianda</v>
      </c>
      <c r="CX783" s="4" t="str">
        <v>Ndianda</v>
      </c>
      <c r="CY783" s="4" t="str">
        <v>Ndianda</v>
      </c>
      <c r="CZ783" s="4" t="str">
        <v>Ndianda</v>
      </c>
      <c r="DA783" s="4" t="str">
        <v>Ndianda</v>
      </c>
      <c r="DB783" s="4" t="str">
        <v>Ndianda</v>
      </c>
      <c r="DC783" s="4" t="str">
        <v>Ndianda</v>
      </c>
      <c r="DD783" s="4" t="str">
        <v>Ndianda</v>
      </c>
      <c r="DE783" s="4" t="str">
        <v>Ndianda</v>
      </c>
      <c r="DF783" s="4" t="str">
        <v>Ndianda</v>
      </c>
      <c r="DG783" s="4" t="str">
        <v>Ndianda</v>
      </c>
      <c r="DH783" s="4" t="str">
        <v>Ndianda</v>
      </c>
      <c r="DI783" s="4" t="str">
        <v>Ndianda</v>
      </c>
      <c r="DJ783" s="4" t="str">
        <v>Ndianda</v>
      </c>
      <c r="DK783" s="4" t="str">
        <v>Ndianda</v>
      </c>
      <c r="DL783" s="4" t="str">
        <v>Ndianda</v>
      </c>
      <c r="DM783" s="4" t="str">
        <v>Ndianda</v>
      </c>
      <c r="DN783" s="4" t="str">
        <v>Ndianda</v>
      </c>
      <c r="DO783" s="4" t="str">
        <v>Ndianda</v>
      </c>
      <c r="DP783" s="4" t="str">
        <v>Ndianda</v>
      </c>
    </row>
    <row r="784" spans="1:120" x14ac:dyDescent="0.35">
      <c r="A784" s="4">
        <v>-2.5150000000000001</v>
      </c>
      <c r="B784" s="4">
        <v>29.67972</v>
      </c>
      <c r="C784" s="4" t="s">
        <v>254</v>
      </c>
      <c r="D784" s="4" t="s">
        <v>130</v>
      </c>
      <c r="E784" s="4" t="s">
        <v>949</v>
      </c>
      <c r="F784" s="4">
        <v>250</v>
      </c>
      <c r="G784" s="4" t="str">
        <f t="shared" si="12"/>
        <v>Rwanda-Maraba</v>
      </c>
      <c r="BA784" s="4" t="str">
        <v>Ndori</v>
      </c>
      <c r="BB784" s="4" t="str">
        <v>Ndori</v>
      </c>
      <c r="BC784" s="4" t="str">
        <v>Ndori</v>
      </c>
      <c r="BD784" s="4" t="str">
        <v>Ndori</v>
      </c>
      <c r="BE784" s="4" t="str">
        <v>Ndori</v>
      </c>
      <c r="BF784" s="4" t="str">
        <v>Ndori</v>
      </c>
      <c r="BG784" s="4" t="str">
        <v>Ndori</v>
      </c>
      <c r="BH784" s="4" t="str">
        <v>Ndori</v>
      </c>
      <c r="BI784" s="4" t="str">
        <v>Ndori</v>
      </c>
      <c r="BJ784" s="4" t="str">
        <v>Ndori</v>
      </c>
      <c r="BK784" s="4" t="str">
        <v>Ndori</v>
      </c>
      <c r="BL784" s="4" t="str">
        <v>Ndori</v>
      </c>
      <c r="BM784" s="4" t="str">
        <v>Ndori</v>
      </c>
      <c r="BN784" s="4" t="str">
        <v>Ndori</v>
      </c>
      <c r="BO784" s="4" t="str">
        <v>Ndori</v>
      </c>
      <c r="BP784" s="4" t="str">
        <v>Ndori</v>
      </c>
      <c r="BQ784" s="4" t="str">
        <v>Ndori</v>
      </c>
      <c r="BR784" s="4" t="str">
        <v>Ndori</v>
      </c>
      <c r="BS784" s="4" t="str">
        <v>Ndori</v>
      </c>
      <c r="BT784" s="4" t="str">
        <v>Ndori</v>
      </c>
      <c r="BU784" s="4" t="str">
        <v>Ndori</v>
      </c>
      <c r="BV784" s="4" t="str">
        <v>Ndori</v>
      </c>
      <c r="BW784" s="4" t="str">
        <v>Ndori</v>
      </c>
      <c r="BX784" s="4" t="str">
        <v>Ndori</v>
      </c>
      <c r="BY784" s="4" t="str">
        <v>Ndori</v>
      </c>
      <c r="BZ784" s="4" t="str">
        <v>Ndori</v>
      </c>
      <c r="CA784" s="4" t="str">
        <v>Ndori</v>
      </c>
      <c r="CB784" s="4" t="str">
        <v>Ndori</v>
      </c>
      <c r="CC784" s="4" t="str">
        <v>Ndori</v>
      </c>
      <c r="CD784" s="4" t="str">
        <v>Ndori</v>
      </c>
      <c r="CE784" s="4" t="str">
        <v>Ndori</v>
      </c>
      <c r="CF784" s="4" t="str">
        <v>Ndori</v>
      </c>
      <c r="CG784" s="4" t="str">
        <v>Ndori</v>
      </c>
      <c r="CH784" s="4" t="str">
        <v>Ndori</v>
      </c>
      <c r="CJ784" s="4" t="str">
        <v>Ndori</v>
      </c>
      <c r="CK784" s="4" t="str">
        <v>Ndori</v>
      </c>
      <c r="CL784" s="4" t="str">
        <v>Ndori</v>
      </c>
      <c r="CM784" s="4" t="str">
        <v>Ndori</v>
      </c>
      <c r="CN784" s="4" t="str">
        <v>Ndori</v>
      </c>
      <c r="CO784" s="4" t="str">
        <v>Ndori</v>
      </c>
      <c r="CP784" s="4" t="str">
        <v>Ndori</v>
      </c>
      <c r="CQ784" s="4" t="str">
        <v>Ndori</v>
      </c>
      <c r="CR784" s="4" t="str">
        <v>Ndori</v>
      </c>
      <c r="CS784" s="4" t="str">
        <v>Ndori</v>
      </c>
      <c r="CT784" s="4" t="str">
        <v>Ndori</v>
      </c>
      <c r="CU784" s="4" t="str">
        <v>Ndori</v>
      </c>
      <c r="CV784" s="4" t="str">
        <v>Ndori</v>
      </c>
      <c r="CW784" s="4" t="str">
        <v>Ndori</v>
      </c>
      <c r="CX784" s="4" t="str">
        <v>Ndori</v>
      </c>
      <c r="CY784" s="4" t="str">
        <v>Ndori</v>
      </c>
      <c r="CZ784" s="4" t="str">
        <v>Ndori</v>
      </c>
      <c r="DA784" s="4" t="str">
        <v>Ndori</v>
      </c>
      <c r="DB784" s="4" t="str">
        <v>Ndori</v>
      </c>
      <c r="DC784" s="4" t="str">
        <v>Ndori</v>
      </c>
      <c r="DD784" s="4" t="str">
        <v>Ndori</v>
      </c>
      <c r="DE784" s="4" t="str">
        <v>Ndori</v>
      </c>
      <c r="DF784" s="4" t="str">
        <v>Ndori</v>
      </c>
      <c r="DG784" s="4" t="str">
        <v>Ndori</v>
      </c>
      <c r="DH784" s="4" t="str">
        <v>Ndori</v>
      </c>
      <c r="DI784" s="4" t="str">
        <v>Ndori</v>
      </c>
      <c r="DJ784" s="4" t="str">
        <v>Ndori</v>
      </c>
      <c r="DK784" s="4" t="str">
        <v>Ndori</v>
      </c>
      <c r="DL784" s="4" t="str">
        <v>Ndori</v>
      </c>
      <c r="DM784" s="4" t="str">
        <v>Ndori</v>
      </c>
      <c r="DN784" s="4" t="str">
        <v>Ndori</v>
      </c>
      <c r="DO784" s="4" t="str">
        <v>Ndori</v>
      </c>
      <c r="DP784" s="4" t="str">
        <v>Ndori</v>
      </c>
    </row>
    <row r="785" spans="1:120" x14ac:dyDescent="0.35">
      <c r="A785" s="4">
        <v>-2.5</v>
      </c>
      <c r="B785" s="4">
        <v>29.58333</v>
      </c>
      <c r="C785" s="4" t="s">
        <v>254</v>
      </c>
      <c r="D785" s="4" t="s">
        <v>130</v>
      </c>
      <c r="E785" s="4" t="s">
        <v>950</v>
      </c>
      <c r="F785" s="4">
        <v>917</v>
      </c>
      <c r="G785" s="4" t="str">
        <f t="shared" si="12"/>
        <v>Rwanda-Mata</v>
      </c>
      <c r="BA785" s="4" t="str">
        <v>Ndounga</v>
      </c>
      <c r="BB785" s="4" t="str">
        <v>Ndounga</v>
      </c>
      <c r="BC785" s="4" t="str">
        <v>Ndounga</v>
      </c>
      <c r="BD785" s="4" t="str">
        <v>Ndounga</v>
      </c>
      <c r="BE785" s="4" t="str">
        <v>Ndounga</v>
      </c>
      <c r="BF785" s="4" t="str">
        <v>Ndounga</v>
      </c>
      <c r="BG785" s="4" t="str">
        <v>Ndounga</v>
      </c>
      <c r="BH785" s="4" t="str">
        <v>Ndounga</v>
      </c>
      <c r="BI785" s="4" t="str">
        <v>Ndounga</v>
      </c>
      <c r="BJ785" s="4" t="str">
        <v>Ndounga</v>
      </c>
      <c r="BK785" s="4" t="str">
        <v>Ndounga</v>
      </c>
      <c r="BL785" s="4" t="str">
        <v>Ndounga</v>
      </c>
      <c r="BM785" s="4" t="str">
        <v>Ndounga</v>
      </c>
      <c r="BN785" s="4" t="str">
        <v>Ndounga</v>
      </c>
      <c r="BO785" s="4" t="str">
        <v>Ndounga</v>
      </c>
      <c r="BP785" s="4" t="str">
        <v>Ndounga</v>
      </c>
      <c r="BQ785" s="4" t="str">
        <v>Ndounga</v>
      </c>
      <c r="BR785" s="4" t="str">
        <v>Ndounga</v>
      </c>
      <c r="BS785" s="4" t="str">
        <v>Ndounga</v>
      </c>
      <c r="BT785" s="4" t="str">
        <v>Ndounga</v>
      </c>
      <c r="BU785" s="4" t="str">
        <v>Ndounga</v>
      </c>
      <c r="BV785" s="4" t="str">
        <v>Ndounga</v>
      </c>
      <c r="BW785" s="4" t="str">
        <v>Ndounga</v>
      </c>
      <c r="BX785" s="4" t="str">
        <v>Ndounga</v>
      </c>
      <c r="BY785" s="4" t="str">
        <v>Ndounga</v>
      </c>
      <c r="BZ785" s="4" t="str">
        <v>Ndounga</v>
      </c>
      <c r="CA785" s="4" t="str">
        <v>Ndounga</v>
      </c>
      <c r="CB785" s="4" t="str">
        <v>Ndounga</v>
      </c>
      <c r="CC785" s="4" t="str">
        <v>Ndounga</v>
      </c>
      <c r="CD785" s="4" t="str">
        <v>Ndounga</v>
      </c>
      <c r="CE785" s="4" t="str">
        <v>Ndounga</v>
      </c>
      <c r="CF785" s="4" t="str">
        <v>Ndounga</v>
      </c>
      <c r="CG785" s="4" t="str">
        <v>Ndounga</v>
      </c>
      <c r="CH785" s="4" t="str">
        <v>Ndounga</v>
      </c>
      <c r="CJ785" s="4" t="str">
        <v>Ndounga</v>
      </c>
      <c r="CK785" s="4" t="str">
        <v>Ndounga</v>
      </c>
      <c r="CL785" s="4" t="str">
        <v>Ndounga</v>
      </c>
      <c r="CM785" s="4" t="str">
        <v>Ndounga</v>
      </c>
      <c r="CN785" s="4" t="str">
        <v>Ndounga</v>
      </c>
      <c r="CO785" s="4" t="str">
        <v>Ndounga</v>
      </c>
      <c r="CP785" s="4" t="str">
        <v>Ndounga</v>
      </c>
      <c r="CQ785" s="4" t="str">
        <v>Ndounga</v>
      </c>
      <c r="CR785" s="4" t="str">
        <v>Ndounga</v>
      </c>
      <c r="CS785" s="4" t="str">
        <v>Ndounga</v>
      </c>
      <c r="CT785" s="4" t="str">
        <v>Ndounga</v>
      </c>
      <c r="CU785" s="4" t="str">
        <v>Ndounga</v>
      </c>
      <c r="CV785" s="4" t="str">
        <v>Ndounga</v>
      </c>
      <c r="CW785" s="4" t="str">
        <v>Ndounga</v>
      </c>
      <c r="CX785" s="4" t="str">
        <v>Ndounga</v>
      </c>
      <c r="CY785" s="4" t="str">
        <v>Ndounga</v>
      </c>
      <c r="CZ785" s="4" t="str">
        <v>Ndounga</v>
      </c>
      <c r="DA785" s="4" t="str">
        <v>Ndounga</v>
      </c>
      <c r="DB785" s="4" t="str">
        <v>Ndounga</v>
      </c>
      <c r="DC785" s="4" t="str">
        <v>Ndounga</v>
      </c>
      <c r="DD785" s="4" t="str">
        <v>Ndounga</v>
      </c>
      <c r="DE785" s="4" t="str">
        <v>Ndounga</v>
      </c>
      <c r="DF785" s="4" t="str">
        <v>Ndounga</v>
      </c>
      <c r="DG785" s="4" t="str">
        <v>Ndounga</v>
      </c>
      <c r="DH785" s="4" t="str">
        <v>Ndounga</v>
      </c>
      <c r="DI785" s="4" t="str">
        <v>Ndounga</v>
      </c>
      <c r="DJ785" s="4" t="str">
        <v>Ndounga</v>
      </c>
      <c r="DK785" s="4" t="str">
        <v>Ndounga</v>
      </c>
      <c r="DL785" s="4" t="str">
        <v>Ndounga</v>
      </c>
      <c r="DM785" s="4" t="str">
        <v>Ndounga</v>
      </c>
      <c r="DN785" s="4" t="str">
        <v>Ndounga</v>
      </c>
      <c r="DO785" s="4" t="str">
        <v>Ndounga</v>
      </c>
      <c r="DP785" s="4" t="str">
        <v>Ndounga</v>
      </c>
    </row>
    <row r="786" spans="1:120" x14ac:dyDescent="0.35">
      <c r="A786" s="4">
        <v>-2.6480399999999999</v>
      </c>
      <c r="B786" s="4">
        <v>29.730080000000001</v>
      </c>
      <c r="C786" s="4" t="s">
        <v>254</v>
      </c>
      <c r="D786" s="4" t="s">
        <v>130</v>
      </c>
      <c r="E786" s="4" t="s">
        <v>951</v>
      </c>
      <c r="F786" s="4">
        <v>250</v>
      </c>
      <c r="G786" s="4" t="str">
        <f t="shared" si="12"/>
        <v>Rwanda-Mukura, Butare Town</v>
      </c>
      <c r="BA786" s="4" t="str">
        <v>Negari</v>
      </c>
      <c r="BB786" s="4" t="str">
        <v>Negari</v>
      </c>
      <c r="BC786" s="4" t="str">
        <v>Negari</v>
      </c>
      <c r="BD786" s="4" t="str">
        <v>Negari</v>
      </c>
      <c r="BE786" s="4" t="str">
        <v>Negari</v>
      </c>
      <c r="BF786" s="4" t="str">
        <v>Negari</v>
      </c>
      <c r="BG786" s="4" t="str">
        <v>Negari</v>
      </c>
      <c r="BH786" s="4" t="str">
        <v>Negari</v>
      </c>
      <c r="BI786" s="4" t="str">
        <v>Negari</v>
      </c>
      <c r="BJ786" s="4" t="str">
        <v>Negari</v>
      </c>
      <c r="BK786" s="4" t="str">
        <v>Negari</v>
      </c>
      <c r="BL786" s="4" t="str">
        <v>Negari</v>
      </c>
      <c r="BM786" s="4" t="str">
        <v>Negari</v>
      </c>
      <c r="BN786" s="4" t="str">
        <v>Negari</v>
      </c>
      <c r="BO786" s="4" t="str">
        <v>Negari</v>
      </c>
      <c r="BP786" s="4" t="str">
        <v>Negari</v>
      </c>
      <c r="BQ786" s="4" t="str">
        <v>Negari</v>
      </c>
      <c r="BR786" s="4" t="str">
        <v>Negari</v>
      </c>
      <c r="BS786" s="4" t="str">
        <v>Negari</v>
      </c>
      <c r="BT786" s="4" t="str">
        <v>Negari</v>
      </c>
      <c r="BU786" s="4" t="str">
        <v>Negari</v>
      </c>
      <c r="BV786" s="4" t="str">
        <v>Negari</v>
      </c>
      <c r="BW786" s="4" t="str">
        <v>Negari</v>
      </c>
      <c r="BX786" s="4" t="str">
        <v>Negari</v>
      </c>
      <c r="BY786" s="4" t="str">
        <v>Negari</v>
      </c>
      <c r="BZ786" s="4" t="str">
        <v>Negari</v>
      </c>
      <c r="CA786" s="4" t="str">
        <v>Negari</v>
      </c>
      <c r="CB786" s="4" t="str">
        <v>Negari</v>
      </c>
      <c r="CC786" s="4" t="str">
        <v>Negari</v>
      </c>
      <c r="CD786" s="4" t="str">
        <v>Negari</v>
      </c>
      <c r="CE786" s="4" t="str">
        <v>Negari</v>
      </c>
      <c r="CF786" s="4" t="str">
        <v>Negari</v>
      </c>
      <c r="CG786" s="4" t="str">
        <v>Negari</v>
      </c>
      <c r="CH786" s="4" t="str">
        <v>Negari</v>
      </c>
      <c r="CJ786" s="4" t="str">
        <v>Negari</v>
      </c>
      <c r="CK786" s="4" t="str">
        <v>Negari</v>
      </c>
      <c r="CL786" s="4" t="str">
        <v>Negari</v>
      </c>
      <c r="CM786" s="4" t="str">
        <v>Negari</v>
      </c>
      <c r="CN786" s="4" t="str">
        <v>Negari</v>
      </c>
      <c r="CO786" s="4" t="str">
        <v>Negari</v>
      </c>
      <c r="CP786" s="4" t="str">
        <v>Negari</v>
      </c>
      <c r="CQ786" s="4" t="str">
        <v>Negari</v>
      </c>
      <c r="CR786" s="4" t="str">
        <v>Negari</v>
      </c>
      <c r="CS786" s="4" t="str">
        <v>Negari</v>
      </c>
      <c r="CT786" s="4" t="str">
        <v>Negari</v>
      </c>
      <c r="CU786" s="4" t="str">
        <v>Negari</v>
      </c>
      <c r="CV786" s="4" t="str">
        <v>Negari</v>
      </c>
      <c r="CW786" s="4" t="str">
        <v>Negari</v>
      </c>
      <c r="CX786" s="4" t="str">
        <v>Negari</v>
      </c>
      <c r="CY786" s="4" t="str">
        <v>Negari</v>
      </c>
      <c r="CZ786" s="4" t="str">
        <v>Negari</v>
      </c>
      <c r="DA786" s="4" t="str">
        <v>Negari</v>
      </c>
      <c r="DB786" s="4" t="str">
        <v>Negari</v>
      </c>
      <c r="DC786" s="4" t="str">
        <v>Negari</v>
      </c>
      <c r="DD786" s="4" t="str">
        <v>Negari</v>
      </c>
      <c r="DE786" s="4" t="str">
        <v>Negari</v>
      </c>
      <c r="DF786" s="4" t="str">
        <v>Negari</v>
      </c>
      <c r="DG786" s="4" t="str">
        <v>Negari</v>
      </c>
      <c r="DH786" s="4" t="str">
        <v>Negari</v>
      </c>
      <c r="DI786" s="4" t="str">
        <v>Negari</v>
      </c>
      <c r="DJ786" s="4" t="str">
        <v>Negari</v>
      </c>
      <c r="DK786" s="4" t="str">
        <v>Negari</v>
      </c>
      <c r="DL786" s="4" t="str">
        <v>Negari</v>
      </c>
      <c r="DM786" s="4" t="str">
        <v>Negari</v>
      </c>
      <c r="DN786" s="4" t="str">
        <v>Negari</v>
      </c>
      <c r="DO786" s="4" t="str">
        <v>Negari</v>
      </c>
      <c r="DP786" s="4" t="str">
        <v>Negari</v>
      </c>
    </row>
    <row r="787" spans="1:120" x14ac:dyDescent="0.35">
      <c r="A787" s="4">
        <v>-2.21</v>
      </c>
      <c r="B787" s="4">
        <v>30.14</v>
      </c>
      <c r="C787" s="4" t="s">
        <v>254</v>
      </c>
      <c r="D787" s="4" t="s">
        <v>130</v>
      </c>
      <c r="E787" s="4" t="s">
        <v>952</v>
      </c>
      <c r="F787" s="4">
        <v>550</v>
      </c>
      <c r="G787" s="4" t="str">
        <f t="shared" si="12"/>
        <v>Rwanda-Nyamata</v>
      </c>
      <c r="BA787" s="4" t="str">
        <v>Negasi-amba</v>
      </c>
      <c r="BB787" s="4" t="str">
        <v>Negasi-amba</v>
      </c>
      <c r="BC787" s="4" t="str">
        <v>Negasi-amba</v>
      </c>
      <c r="BD787" s="4" t="str">
        <v>Negasi-amba</v>
      </c>
      <c r="BE787" s="4" t="str">
        <v>Negasi-amba</v>
      </c>
      <c r="BF787" s="4" t="str">
        <v>Negasi-amba</v>
      </c>
      <c r="BG787" s="4" t="str">
        <v>Negasi-amba</v>
      </c>
      <c r="BH787" s="4" t="str">
        <v>Negasi-amba</v>
      </c>
      <c r="BI787" s="4" t="str">
        <v>Negasi-amba</v>
      </c>
      <c r="BJ787" s="4" t="str">
        <v>Negasi-amba</v>
      </c>
      <c r="BK787" s="4" t="str">
        <v>Negasi-amba</v>
      </c>
      <c r="BL787" s="4" t="str">
        <v>Negasi-amba</v>
      </c>
      <c r="BM787" s="4" t="str">
        <v>Negasi-amba</v>
      </c>
      <c r="BN787" s="4" t="str">
        <v>Negasi-amba</v>
      </c>
      <c r="BO787" s="4" t="str">
        <v>Negasi-amba</v>
      </c>
      <c r="BP787" s="4" t="str">
        <v>Negasi-amba</v>
      </c>
      <c r="BQ787" s="4" t="str">
        <v>Negasi-amba</v>
      </c>
      <c r="BR787" s="4" t="str">
        <v>Negasi-amba</v>
      </c>
      <c r="BS787" s="4" t="str">
        <v>Negasi-amba</v>
      </c>
      <c r="BT787" s="4" t="str">
        <v>Negasi-amba</v>
      </c>
      <c r="BU787" s="4" t="str">
        <v>Negasi-amba</v>
      </c>
      <c r="BV787" s="4" t="str">
        <v>Negasi-amba</v>
      </c>
      <c r="BW787" s="4" t="str">
        <v>Negasi-amba</v>
      </c>
      <c r="BX787" s="4" t="str">
        <v>Negasi-amba</v>
      </c>
      <c r="BY787" s="4" t="str">
        <v>Negasi-amba</v>
      </c>
      <c r="BZ787" s="4" t="str">
        <v>Negasi-amba</v>
      </c>
      <c r="CA787" s="4" t="str">
        <v>Negasi-amba</v>
      </c>
      <c r="CB787" s="4" t="str">
        <v>Negasi-amba</v>
      </c>
      <c r="CC787" s="4" t="str">
        <v>Negasi-amba</v>
      </c>
      <c r="CD787" s="4" t="str">
        <v>Negasi-amba</v>
      </c>
      <c r="CE787" s="4" t="str">
        <v>Negasi-amba</v>
      </c>
      <c r="CF787" s="4" t="str">
        <v>Negasi-amba</v>
      </c>
      <c r="CG787" s="4" t="str">
        <v>Negasi-amba</v>
      </c>
      <c r="CH787" s="4" t="str">
        <v>Negasi-amba</v>
      </c>
      <c r="CJ787" s="4" t="str">
        <v>Negasi-amba</v>
      </c>
      <c r="CK787" s="4" t="str">
        <v>Negasi-amba</v>
      </c>
      <c r="CL787" s="4" t="str">
        <v>Negasi-amba</v>
      </c>
      <c r="CM787" s="4" t="str">
        <v>Negasi-amba</v>
      </c>
      <c r="CN787" s="4" t="str">
        <v>Negasi-amba</v>
      </c>
      <c r="CO787" s="4" t="str">
        <v>Negasi-amba</v>
      </c>
      <c r="CP787" s="4" t="str">
        <v>Negasi-amba</v>
      </c>
      <c r="CQ787" s="4" t="str">
        <v>Negasi-amba</v>
      </c>
      <c r="CR787" s="4" t="str">
        <v>Negasi-amba</v>
      </c>
      <c r="CS787" s="4" t="str">
        <v>Negasi-amba</v>
      </c>
      <c r="CT787" s="4" t="str">
        <v>Negasi-amba</v>
      </c>
      <c r="CU787" s="4" t="str">
        <v>Negasi-amba</v>
      </c>
      <c r="CV787" s="4" t="str">
        <v>Negasi-amba</v>
      </c>
      <c r="CW787" s="4" t="str">
        <v>Negasi-amba</v>
      </c>
      <c r="CX787" s="4" t="str">
        <v>Negasi-amba</v>
      </c>
      <c r="CY787" s="4" t="str">
        <v>Negasi-amba</v>
      </c>
      <c r="CZ787" s="4" t="str">
        <v>Negasi-amba</v>
      </c>
      <c r="DA787" s="4" t="str">
        <v>Negasi-amba</v>
      </c>
      <c r="DB787" s="4" t="str">
        <v>Negasi-amba</v>
      </c>
      <c r="DC787" s="4" t="str">
        <v>Negasi-amba</v>
      </c>
      <c r="DD787" s="4" t="str">
        <v>Negasi-amba</v>
      </c>
      <c r="DE787" s="4" t="str">
        <v>Negasi-amba</v>
      </c>
      <c r="DF787" s="4" t="str">
        <v>Negasi-amba</v>
      </c>
      <c r="DG787" s="4" t="str">
        <v>Negasi-amba</v>
      </c>
      <c r="DH787" s="4" t="str">
        <v>Negasi-amba</v>
      </c>
      <c r="DI787" s="4" t="str">
        <v>Negasi-amba</v>
      </c>
      <c r="DJ787" s="4" t="str">
        <v>Negasi-amba</v>
      </c>
      <c r="DK787" s="4" t="str">
        <v>Negasi-amba</v>
      </c>
      <c r="DL787" s="4" t="str">
        <v>Negasi-amba</v>
      </c>
      <c r="DM787" s="4" t="str">
        <v>Negasi-amba</v>
      </c>
      <c r="DN787" s="4" t="str">
        <v>Negasi-amba</v>
      </c>
      <c r="DO787" s="4" t="str">
        <v>Negasi-amba</v>
      </c>
      <c r="DP787" s="4" t="str">
        <v>Negasi-amba</v>
      </c>
    </row>
    <row r="788" spans="1:120" x14ac:dyDescent="0.35">
      <c r="A788" s="4">
        <v>-2.4166699999999999</v>
      </c>
      <c r="B788" s="4">
        <v>29.8</v>
      </c>
      <c r="C788" s="4" t="s">
        <v>254</v>
      </c>
      <c r="D788" s="4" t="s">
        <v>138</v>
      </c>
      <c r="E788" s="4" t="s">
        <v>953</v>
      </c>
      <c r="F788" s="4">
        <v>917</v>
      </c>
      <c r="G788" s="4" t="str">
        <f t="shared" si="12"/>
        <v>Rwanda-RAB Songa</v>
      </c>
      <c r="BA788" s="4" t="str">
        <v>Nemba</v>
      </c>
      <c r="BB788" s="4" t="str">
        <v>Nemba</v>
      </c>
      <c r="BC788" s="4" t="str">
        <v>Nemba</v>
      </c>
      <c r="BD788" s="4" t="str">
        <v>Nemba</v>
      </c>
      <c r="BE788" s="4" t="str">
        <v>Nemba</v>
      </c>
      <c r="BF788" s="4" t="str">
        <v>Nemba</v>
      </c>
      <c r="BG788" s="4" t="str">
        <v>Nemba</v>
      </c>
      <c r="BH788" s="4" t="str">
        <v>Nemba</v>
      </c>
      <c r="BI788" s="4" t="str">
        <v>Nemba</v>
      </c>
      <c r="BJ788" s="4" t="str">
        <v>Nemba</v>
      </c>
      <c r="BK788" s="4" t="str">
        <v>Nemba</v>
      </c>
      <c r="BL788" s="4" t="str">
        <v>Nemba</v>
      </c>
      <c r="BM788" s="4" t="str">
        <v>Nemba</v>
      </c>
      <c r="BN788" s="4" t="str">
        <v>Nemba</v>
      </c>
      <c r="BO788" s="4" t="str">
        <v>Nemba</v>
      </c>
      <c r="BP788" s="4" t="str">
        <v>Nemba</v>
      </c>
      <c r="BQ788" s="4" t="str">
        <v>Nemba</v>
      </c>
      <c r="BR788" s="4" t="str">
        <v>Nemba</v>
      </c>
      <c r="BS788" s="4" t="str">
        <v>Nemba</v>
      </c>
      <c r="BT788" s="4" t="str">
        <v>Nemba</v>
      </c>
      <c r="BU788" s="4" t="str">
        <v>Nemba</v>
      </c>
      <c r="BV788" s="4" t="str">
        <v>Nemba</v>
      </c>
      <c r="BW788" s="4" t="str">
        <v>Nemba</v>
      </c>
      <c r="BX788" s="4" t="str">
        <v>Nemba</v>
      </c>
      <c r="BY788" s="4" t="str">
        <v>Nemba</v>
      </c>
      <c r="BZ788" s="4" t="str">
        <v>Nemba</v>
      </c>
      <c r="CA788" s="4" t="str">
        <v>Nemba</v>
      </c>
      <c r="CB788" s="4" t="str">
        <v>Nemba</v>
      </c>
      <c r="CC788" s="4" t="str">
        <v>Nemba</v>
      </c>
      <c r="CD788" s="4" t="str">
        <v>Nemba</v>
      </c>
      <c r="CE788" s="4" t="str">
        <v>Nemba</v>
      </c>
      <c r="CF788" s="4" t="str">
        <v>Nemba</v>
      </c>
      <c r="CG788" s="4" t="str">
        <v>Nemba</v>
      </c>
      <c r="CH788" s="4" t="str">
        <v>Nemba</v>
      </c>
      <c r="CJ788" s="4" t="str">
        <v>Nemba</v>
      </c>
      <c r="CK788" s="4" t="str">
        <v>Nemba</v>
      </c>
      <c r="CL788" s="4" t="str">
        <v>Nemba</v>
      </c>
      <c r="CM788" s="4" t="str">
        <v>Nemba</v>
      </c>
      <c r="CN788" s="4" t="str">
        <v>Nemba</v>
      </c>
      <c r="CO788" s="4" t="str">
        <v>Nemba</v>
      </c>
      <c r="CP788" s="4" t="str">
        <v>Nemba</v>
      </c>
      <c r="CQ788" s="4" t="str">
        <v>Nemba</v>
      </c>
      <c r="CR788" s="4" t="str">
        <v>Nemba</v>
      </c>
      <c r="CS788" s="4" t="str">
        <v>Nemba</v>
      </c>
      <c r="CT788" s="4" t="str">
        <v>Nemba</v>
      </c>
      <c r="CU788" s="4" t="str">
        <v>Nemba</v>
      </c>
      <c r="CV788" s="4" t="str">
        <v>Nemba</v>
      </c>
      <c r="CW788" s="4" t="str">
        <v>Nemba</v>
      </c>
      <c r="CX788" s="4" t="str">
        <v>Nemba</v>
      </c>
      <c r="CY788" s="4" t="str">
        <v>Nemba</v>
      </c>
      <c r="CZ788" s="4" t="str">
        <v>Nemba</v>
      </c>
      <c r="DA788" s="4" t="str">
        <v>Nemba</v>
      </c>
      <c r="DB788" s="4" t="str">
        <v>Nemba</v>
      </c>
      <c r="DC788" s="4" t="str">
        <v>Nemba</v>
      </c>
      <c r="DD788" s="4" t="str">
        <v>Nemba</v>
      </c>
      <c r="DE788" s="4" t="str">
        <v>Nemba</v>
      </c>
      <c r="DF788" s="4" t="str">
        <v>Nemba</v>
      </c>
      <c r="DG788" s="4" t="str">
        <v>Nemba</v>
      </c>
      <c r="DH788" s="4" t="str">
        <v>Nemba</v>
      </c>
      <c r="DI788" s="4" t="str">
        <v>Nemba</v>
      </c>
      <c r="DJ788" s="4" t="str">
        <v>Nemba</v>
      </c>
      <c r="DK788" s="4" t="str">
        <v>Nemba</v>
      </c>
      <c r="DL788" s="4" t="str">
        <v>Nemba</v>
      </c>
      <c r="DM788" s="4" t="str">
        <v>Nemba</v>
      </c>
      <c r="DN788" s="4" t="str">
        <v>Nemba</v>
      </c>
      <c r="DO788" s="4" t="str">
        <v>Nemba</v>
      </c>
      <c r="DP788" s="4" t="str">
        <v>Nemba</v>
      </c>
    </row>
    <row r="789" spans="1:120" x14ac:dyDescent="0.35">
      <c r="A789" s="4">
        <v>-1.5333300000000001</v>
      </c>
      <c r="B789" s="4">
        <v>29.866669999999999</v>
      </c>
      <c r="C789" s="4" t="s">
        <v>254</v>
      </c>
      <c r="D789" s="4" t="s">
        <v>130</v>
      </c>
      <c r="E789" s="4" t="s">
        <v>954</v>
      </c>
      <c r="F789" s="4">
        <v>917</v>
      </c>
      <c r="G789" s="4" t="str">
        <f t="shared" si="12"/>
        <v>Rwanda-Rwerere</v>
      </c>
      <c r="BA789" s="4" t="str">
        <v>Neshuro</v>
      </c>
      <c r="BB789" s="4" t="str">
        <v>Neshuro</v>
      </c>
      <c r="BC789" s="4" t="str">
        <v>Neshuro</v>
      </c>
      <c r="BD789" s="4" t="str">
        <v>Neshuro</v>
      </c>
      <c r="BE789" s="4" t="str">
        <v>Neshuro</v>
      </c>
      <c r="BF789" s="4" t="str">
        <v>Neshuro</v>
      </c>
      <c r="BG789" s="4" t="str">
        <v>Neshuro</v>
      </c>
      <c r="BH789" s="4" t="str">
        <v>Neshuro</v>
      </c>
      <c r="BI789" s="4" t="str">
        <v>Neshuro</v>
      </c>
      <c r="BJ789" s="4" t="str">
        <v>Neshuro</v>
      </c>
      <c r="BK789" s="4" t="str">
        <v>Neshuro</v>
      </c>
      <c r="BL789" s="4" t="str">
        <v>Neshuro</v>
      </c>
      <c r="BM789" s="4" t="str">
        <v>Neshuro</v>
      </c>
      <c r="BN789" s="4" t="str">
        <v>Neshuro</v>
      </c>
      <c r="BO789" s="4" t="str">
        <v>Neshuro</v>
      </c>
      <c r="BP789" s="4" t="str">
        <v>Neshuro</v>
      </c>
      <c r="BQ789" s="4" t="str">
        <v>Neshuro</v>
      </c>
      <c r="BR789" s="4" t="str">
        <v>Neshuro</v>
      </c>
      <c r="BS789" s="4" t="str">
        <v>Neshuro</v>
      </c>
      <c r="BT789" s="4" t="str">
        <v>Neshuro</v>
      </c>
      <c r="BU789" s="4" t="str">
        <v>Neshuro</v>
      </c>
      <c r="BV789" s="4" t="str">
        <v>Neshuro</v>
      </c>
      <c r="BW789" s="4" t="str">
        <v>Neshuro</v>
      </c>
      <c r="BX789" s="4" t="str">
        <v>Neshuro</v>
      </c>
      <c r="BY789" s="4" t="str">
        <v>Neshuro</v>
      </c>
      <c r="BZ789" s="4" t="str">
        <v>Neshuro</v>
      </c>
      <c r="CA789" s="4" t="str">
        <v>Neshuro</v>
      </c>
      <c r="CB789" s="4" t="str">
        <v>Neshuro</v>
      </c>
      <c r="CC789" s="4" t="str">
        <v>Neshuro</v>
      </c>
      <c r="CD789" s="4" t="str">
        <v>Neshuro</v>
      </c>
      <c r="CE789" s="4" t="str">
        <v>Neshuro</v>
      </c>
      <c r="CF789" s="4" t="str">
        <v>Neshuro</v>
      </c>
      <c r="CG789" s="4" t="str">
        <v>Neshuro</v>
      </c>
      <c r="CH789" s="4" t="str">
        <v>Neshuro</v>
      </c>
      <c r="CJ789" s="4" t="str">
        <v>Neshuro</v>
      </c>
      <c r="CK789" s="4" t="str">
        <v>Neshuro</v>
      </c>
      <c r="CL789" s="4" t="str">
        <v>Neshuro</v>
      </c>
      <c r="CM789" s="4" t="str">
        <v>Neshuro</v>
      </c>
      <c r="CN789" s="4" t="str">
        <v>Neshuro</v>
      </c>
      <c r="CO789" s="4" t="str">
        <v>Neshuro</v>
      </c>
      <c r="CP789" s="4" t="str">
        <v>Neshuro</v>
      </c>
      <c r="CQ789" s="4" t="str">
        <v>Neshuro</v>
      </c>
      <c r="CR789" s="4" t="str">
        <v>Neshuro</v>
      </c>
      <c r="CS789" s="4" t="str">
        <v>Neshuro</v>
      </c>
      <c r="CT789" s="4" t="str">
        <v>Neshuro</v>
      </c>
      <c r="CU789" s="4" t="str">
        <v>Neshuro</v>
      </c>
      <c r="CV789" s="4" t="str">
        <v>Neshuro</v>
      </c>
      <c r="CW789" s="4" t="str">
        <v>Neshuro</v>
      </c>
      <c r="CX789" s="4" t="str">
        <v>Neshuro</v>
      </c>
      <c r="CY789" s="4" t="str">
        <v>Neshuro</v>
      </c>
      <c r="CZ789" s="4" t="str">
        <v>Neshuro</v>
      </c>
      <c r="DA789" s="4" t="str">
        <v>Neshuro</v>
      </c>
      <c r="DB789" s="4" t="str">
        <v>Neshuro</v>
      </c>
      <c r="DC789" s="4" t="str">
        <v>Neshuro</v>
      </c>
      <c r="DD789" s="4" t="str">
        <v>Neshuro</v>
      </c>
      <c r="DE789" s="4" t="str">
        <v>Neshuro</v>
      </c>
      <c r="DF789" s="4" t="str">
        <v>Neshuro</v>
      </c>
      <c r="DG789" s="4" t="str">
        <v>Neshuro</v>
      </c>
      <c r="DH789" s="4" t="str">
        <v>Neshuro</v>
      </c>
      <c r="DI789" s="4" t="str">
        <v>Neshuro</v>
      </c>
      <c r="DJ789" s="4" t="str">
        <v>Neshuro</v>
      </c>
      <c r="DK789" s="4" t="str">
        <v>Neshuro</v>
      </c>
      <c r="DL789" s="4" t="str">
        <v>Neshuro</v>
      </c>
      <c r="DM789" s="4" t="str">
        <v>Neshuro</v>
      </c>
      <c r="DN789" s="4" t="str">
        <v>Neshuro</v>
      </c>
      <c r="DO789" s="4" t="str">
        <v>Neshuro</v>
      </c>
      <c r="DP789" s="4" t="str">
        <v>Neshuro</v>
      </c>
    </row>
    <row r="790" spans="1:120" x14ac:dyDescent="0.35">
      <c r="A790" s="4">
        <v>-2.5738400000000001</v>
      </c>
      <c r="B790" s="4">
        <v>29.776029999999999</v>
      </c>
      <c r="C790" s="4" t="s">
        <v>254</v>
      </c>
      <c r="D790" s="4" t="s">
        <v>130</v>
      </c>
      <c r="E790" s="4" t="s">
        <v>955</v>
      </c>
      <c r="F790" s="4">
        <v>250</v>
      </c>
      <c r="G790" s="4" t="str">
        <f t="shared" si="12"/>
        <v>Rwanda-Save, Gisagara</v>
      </c>
      <c r="BA790" s="4" t="str">
        <v>Ngoumbou</v>
      </c>
      <c r="BB790" s="4" t="str">
        <v>Ngoumbou</v>
      </c>
      <c r="BC790" s="4" t="str">
        <v>Ngoumbou</v>
      </c>
      <c r="BD790" s="4" t="str">
        <v>Ngoumbou</v>
      </c>
      <c r="BE790" s="4" t="str">
        <v>Ngoumbou</v>
      </c>
      <c r="BF790" s="4" t="str">
        <v>Ngoumbou</v>
      </c>
      <c r="BG790" s="4" t="str">
        <v>Ngoumbou</v>
      </c>
      <c r="BH790" s="4" t="str">
        <v>Ngoumbou</v>
      </c>
      <c r="BI790" s="4" t="str">
        <v>Ngoumbou</v>
      </c>
      <c r="BJ790" s="4" t="str">
        <v>Ngoumbou</v>
      </c>
      <c r="BK790" s="4" t="str">
        <v>Ngoumbou</v>
      </c>
      <c r="BL790" s="4" t="str">
        <v>Ngoumbou</v>
      </c>
      <c r="BM790" s="4" t="str">
        <v>Ngoumbou</v>
      </c>
      <c r="BN790" s="4" t="str">
        <v>Ngoumbou</v>
      </c>
      <c r="BO790" s="4" t="str">
        <v>Ngoumbou</v>
      </c>
      <c r="BP790" s="4" t="str">
        <v>Ngoumbou</v>
      </c>
      <c r="BQ790" s="4" t="str">
        <v>Ngoumbou</v>
      </c>
      <c r="BR790" s="4" t="str">
        <v>Ngoumbou</v>
      </c>
      <c r="BS790" s="4" t="str">
        <v>Ngoumbou</v>
      </c>
      <c r="BT790" s="4" t="str">
        <v>Ngoumbou</v>
      </c>
      <c r="BU790" s="4" t="str">
        <v>Ngoumbou</v>
      </c>
      <c r="BV790" s="4" t="str">
        <v>Ngoumbou</v>
      </c>
      <c r="BW790" s="4" t="str">
        <v>Ngoumbou</v>
      </c>
      <c r="BX790" s="4" t="str">
        <v>Ngoumbou</v>
      </c>
      <c r="BY790" s="4" t="str">
        <v>Ngoumbou</v>
      </c>
      <c r="BZ790" s="4" t="str">
        <v>Ngoumbou</v>
      </c>
      <c r="CA790" s="4" t="str">
        <v>Ngoumbou</v>
      </c>
      <c r="CB790" s="4" t="str">
        <v>Ngoumbou</v>
      </c>
      <c r="CC790" s="4" t="str">
        <v>Ngoumbou</v>
      </c>
      <c r="CD790" s="4" t="str">
        <v>Ngoumbou</v>
      </c>
      <c r="CE790" s="4" t="str">
        <v>Ngoumbou</v>
      </c>
      <c r="CF790" s="4" t="str">
        <v>Ngoumbou</v>
      </c>
      <c r="CG790" s="4" t="str">
        <v>Ngoumbou</v>
      </c>
      <c r="CH790" s="4" t="str">
        <v>Ngoumbou</v>
      </c>
      <c r="CJ790" s="4" t="str">
        <v>Ngoumbou</v>
      </c>
      <c r="CK790" s="4" t="str">
        <v>Ngoumbou</v>
      </c>
      <c r="CL790" s="4" t="str">
        <v>Ngoumbou</v>
      </c>
      <c r="CM790" s="4" t="str">
        <v>Ngoumbou</v>
      </c>
      <c r="CN790" s="4" t="str">
        <v>Ngoumbou</v>
      </c>
      <c r="CO790" s="4" t="str">
        <v>Ngoumbou</v>
      </c>
      <c r="CP790" s="4" t="str">
        <v>Ngoumbou</v>
      </c>
      <c r="CQ790" s="4" t="str">
        <v>Ngoumbou</v>
      </c>
      <c r="CR790" s="4" t="str">
        <v>Ngoumbou</v>
      </c>
      <c r="CS790" s="4" t="str">
        <v>Ngoumbou</v>
      </c>
      <c r="CT790" s="4" t="str">
        <v>Ngoumbou</v>
      </c>
      <c r="CU790" s="4" t="str">
        <v>Ngoumbou</v>
      </c>
      <c r="CV790" s="4" t="str">
        <v>Ngoumbou</v>
      </c>
      <c r="CW790" s="4" t="str">
        <v>Ngoumbou</v>
      </c>
      <c r="CX790" s="4" t="str">
        <v>Ngoumbou</v>
      </c>
      <c r="CY790" s="4" t="str">
        <v>Ngoumbou</v>
      </c>
      <c r="CZ790" s="4" t="str">
        <v>Ngoumbou</v>
      </c>
      <c r="DA790" s="4" t="str">
        <v>Ngoumbou</v>
      </c>
      <c r="DB790" s="4" t="str">
        <v>Ngoumbou</v>
      </c>
      <c r="DC790" s="4" t="str">
        <v>Ngoumbou</v>
      </c>
      <c r="DD790" s="4" t="str">
        <v>Ngoumbou</v>
      </c>
      <c r="DE790" s="4" t="str">
        <v>Ngoumbou</v>
      </c>
      <c r="DF790" s="4" t="str">
        <v>Ngoumbou</v>
      </c>
      <c r="DG790" s="4" t="str">
        <v>Ngoumbou</v>
      </c>
      <c r="DH790" s="4" t="str">
        <v>Ngoumbou</v>
      </c>
      <c r="DI790" s="4" t="str">
        <v>Ngoumbou</v>
      </c>
      <c r="DJ790" s="4" t="str">
        <v>Ngoumbou</v>
      </c>
      <c r="DK790" s="4" t="str">
        <v>Ngoumbou</v>
      </c>
      <c r="DL790" s="4" t="str">
        <v>Ngoumbou</v>
      </c>
      <c r="DM790" s="4" t="str">
        <v>Ngoumbou</v>
      </c>
      <c r="DN790" s="4" t="str">
        <v>Ngoumbou</v>
      </c>
      <c r="DO790" s="4" t="str">
        <v>Ngoumbou</v>
      </c>
      <c r="DP790" s="4" t="str">
        <v>Ngoumbou</v>
      </c>
    </row>
    <row r="791" spans="1:120" x14ac:dyDescent="0.35">
      <c r="A791" s="4">
        <v>16.5352</v>
      </c>
      <c r="B791" s="4">
        <v>-15.1922</v>
      </c>
      <c r="C791" s="4" t="s">
        <v>260</v>
      </c>
      <c r="D791" s="4" t="s">
        <v>138</v>
      </c>
      <c r="E791" s="4" t="s">
        <v>956</v>
      </c>
      <c r="F791" s="4">
        <v>300</v>
      </c>
      <c r="G791" s="4" t="str">
        <f t="shared" si="12"/>
        <v>Senegal-AfricaRice, Fanaye</v>
      </c>
      <c r="BA791" s="4" t="str">
        <v>Ngoungoumou</v>
      </c>
      <c r="BB791" s="4" t="str">
        <v>Ngoungoumou</v>
      </c>
      <c r="BC791" s="4" t="str">
        <v>Ngoungoumou</v>
      </c>
      <c r="BD791" s="4" t="str">
        <v>Ngoungoumou</v>
      </c>
      <c r="BE791" s="4" t="str">
        <v>Ngoungoumou</v>
      </c>
      <c r="BF791" s="4" t="str">
        <v>Ngoungoumou</v>
      </c>
      <c r="BG791" s="4" t="str">
        <v>Ngoungoumou</v>
      </c>
      <c r="BH791" s="4" t="str">
        <v>Ngoungoumou</v>
      </c>
      <c r="BI791" s="4" t="str">
        <v>Ngoungoumou</v>
      </c>
      <c r="BJ791" s="4" t="str">
        <v>Ngoungoumou</v>
      </c>
      <c r="BK791" s="4" t="str">
        <v>Ngoungoumou</v>
      </c>
      <c r="BL791" s="4" t="str">
        <v>Ngoungoumou</v>
      </c>
      <c r="BM791" s="4" t="str">
        <v>Ngoungoumou</v>
      </c>
      <c r="BN791" s="4" t="str">
        <v>Ngoungoumou</v>
      </c>
      <c r="BO791" s="4" t="str">
        <v>Ngoungoumou</v>
      </c>
      <c r="BP791" s="4" t="str">
        <v>Ngoungoumou</v>
      </c>
      <c r="BQ791" s="4" t="str">
        <v>Ngoungoumou</v>
      </c>
      <c r="BR791" s="4" t="str">
        <v>Ngoungoumou</v>
      </c>
      <c r="BS791" s="4" t="str">
        <v>Ngoungoumou</v>
      </c>
      <c r="BT791" s="4" t="str">
        <v>Ngoungoumou</v>
      </c>
      <c r="BU791" s="4" t="str">
        <v>Ngoungoumou</v>
      </c>
      <c r="BV791" s="4" t="str">
        <v>Ngoungoumou</v>
      </c>
      <c r="BW791" s="4" t="str">
        <v>Ngoungoumou</v>
      </c>
      <c r="BX791" s="4" t="str">
        <v>Ngoungoumou</v>
      </c>
      <c r="BY791" s="4" t="str">
        <v>Ngoungoumou</v>
      </c>
      <c r="BZ791" s="4" t="str">
        <v>Ngoungoumou</v>
      </c>
      <c r="CA791" s="4" t="str">
        <v>Ngoungoumou</v>
      </c>
      <c r="CB791" s="4" t="str">
        <v>Ngoungoumou</v>
      </c>
      <c r="CC791" s="4" t="str">
        <v>Ngoungoumou</v>
      </c>
      <c r="CD791" s="4" t="str">
        <v>Ngoungoumou</v>
      </c>
      <c r="CE791" s="4" t="str">
        <v>Ngoungoumou</v>
      </c>
      <c r="CF791" s="4" t="str">
        <v>Ngoungoumou</v>
      </c>
      <c r="CG791" s="4" t="str">
        <v>Ngoungoumou</v>
      </c>
      <c r="CH791" s="4" t="str">
        <v>Ngoungoumou</v>
      </c>
      <c r="CJ791" s="4" t="str">
        <v>Ngoungoumou</v>
      </c>
      <c r="CK791" s="4" t="str">
        <v>Ngoungoumou</v>
      </c>
      <c r="CL791" s="4" t="str">
        <v>Ngoungoumou</v>
      </c>
      <c r="CM791" s="4" t="str">
        <v>Ngoungoumou</v>
      </c>
      <c r="CN791" s="4" t="str">
        <v>Ngoungoumou</v>
      </c>
      <c r="CO791" s="4" t="str">
        <v>Ngoungoumou</v>
      </c>
      <c r="CP791" s="4" t="str">
        <v>Ngoungoumou</v>
      </c>
      <c r="CQ791" s="4" t="str">
        <v>Ngoungoumou</v>
      </c>
      <c r="CR791" s="4" t="str">
        <v>Ngoungoumou</v>
      </c>
      <c r="CS791" s="4" t="str">
        <v>Ngoungoumou</v>
      </c>
      <c r="CT791" s="4" t="str">
        <v>Ngoungoumou</v>
      </c>
      <c r="CU791" s="4" t="str">
        <v>Ngoungoumou</v>
      </c>
      <c r="CV791" s="4" t="str">
        <v>Ngoungoumou</v>
      </c>
      <c r="CW791" s="4" t="str">
        <v>Ngoungoumou</v>
      </c>
      <c r="CX791" s="4" t="str">
        <v>Ngoungoumou</v>
      </c>
      <c r="CY791" s="4" t="str">
        <v>Ngoungoumou</v>
      </c>
      <c r="CZ791" s="4" t="str">
        <v>Ngoungoumou</v>
      </c>
      <c r="DA791" s="4" t="str">
        <v>Ngoungoumou</v>
      </c>
      <c r="DB791" s="4" t="str">
        <v>Ngoungoumou</v>
      </c>
      <c r="DC791" s="4" t="str">
        <v>Ngoungoumou</v>
      </c>
      <c r="DD791" s="4" t="str">
        <v>Ngoungoumou</v>
      </c>
      <c r="DE791" s="4" t="str">
        <v>Ngoungoumou</v>
      </c>
      <c r="DF791" s="4" t="str">
        <v>Ngoungoumou</v>
      </c>
      <c r="DG791" s="4" t="str">
        <v>Ngoungoumou</v>
      </c>
      <c r="DH791" s="4" t="str">
        <v>Ngoungoumou</v>
      </c>
      <c r="DI791" s="4" t="str">
        <v>Ngoungoumou</v>
      </c>
      <c r="DJ791" s="4" t="str">
        <v>Ngoungoumou</v>
      </c>
      <c r="DK791" s="4" t="str">
        <v>Ngoungoumou</v>
      </c>
      <c r="DL791" s="4" t="str">
        <v>Ngoungoumou</v>
      </c>
      <c r="DM791" s="4" t="str">
        <v>Ngoungoumou</v>
      </c>
      <c r="DN791" s="4" t="str">
        <v>Ngoungoumou</v>
      </c>
      <c r="DO791" s="4" t="str">
        <v>Ngoungoumou</v>
      </c>
      <c r="DP791" s="4" t="str">
        <v>Ngoungoumou</v>
      </c>
    </row>
    <row r="792" spans="1:120" x14ac:dyDescent="0.35">
      <c r="A792" s="4">
        <v>16.233000000000001</v>
      </c>
      <c r="B792" s="4">
        <v>-16.233000000000001</v>
      </c>
      <c r="C792" s="4" t="s">
        <v>260</v>
      </c>
      <c r="D792" s="4" t="s">
        <v>138</v>
      </c>
      <c r="E792" s="4" t="s">
        <v>957</v>
      </c>
      <c r="F792" s="4">
        <v>400</v>
      </c>
      <c r="G792" s="4" t="str">
        <f t="shared" si="12"/>
        <v>Senegal-AfricaRice, Ndiaye</v>
      </c>
      <c r="BA792" s="4" t="str">
        <v>Ngulwi</v>
      </c>
      <c r="BB792" s="4" t="str">
        <v>Ngulwi</v>
      </c>
      <c r="BC792" s="4" t="str">
        <v>Ngulwi</v>
      </c>
      <c r="BD792" s="4" t="str">
        <v>Ngulwi</v>
      </c>
      <c r="BE792" s="4" t="str">
        <v>Ngulwi</v>
      </c>
      <c r="BF792" s="4" t="str">
        <v>Ngulwi</v>
      </c>
      <c r="BG792" s="4" t="str">
        <v>Ngulwi</v>
      </c>
      <c r="BH792" s="4" t="str">
        <v>Ngulwi</v>
      </c>
      <c r="BI792" s="4" t="str">
        <v>Ngulwi</v>
      </c>
      <c r="BJ792" s="4" t="str">
        <v>Ngulwi</v>
      </c>
      <c r="BK792" s="4" t="str">
        <v>Ngulwi</v>
      </c>
      <c r="BL792" s="4" t="str">
        <v>Ngulwi</v>
      </c>
      <c r="BM792" s="4" t="str">
        <v>Ngulwi</v>
      </c>
      <c r="BN792" s="4" t="str">
        <v>Ngulwi</v>
      </c>
      <c r="BO792" s="4" t="str">
        <v>Ngulwi</v>
      </c>
      <c r="BP792" s="4" t="str">
        <v>Ngulwi</v>
      </c>
      <c r="BQ792" s="4" t="str">
        <v>Ngulwi</v>
      </c>
      <c r="BR792" s="4" t="str">
        <v>Ngulwi</v>
      </c>
      <c r="BS792" s="4" t="str">
        <v>Ngulwi</v>
      </c>
      <c r="BT792" s="4" t="str">
        <v>Ngulwi</v>
      </c>
      <c r="BU792" s="4" t="str">
        <v>Ngulwi</v>
      </c>
      <c r="BV792" s="4" t="str">
        <v>Ngulwi</v>
      </c>
      <c r="BW792" s="4" t="str">
        <v>Ngulwi</v>
      </c>
      <c r="BX792" s="4" t="str">
        <v>Ngulwi</v>
      </c>
      <c r="BY792" s="4" t="str">
        <v>Ngulwi</v>
      </c>
      <c r="BZ792" s="4" t="str">
        <v>Ngulwi</v>
      </c>
      <c r="CA792" s="4" t="str">
        <v>Ngulwi</v>
      </c>
      <c r="CB792" s="4" t="str">
        <v>Ngulwi</v>
      </c>
      <c r="CC792" s="4" t="str">
        <v>Ngulwi</v>
      </c>
      <c r="CD792" s="4" t="str">
        <v>Ngulwi</v>
      </c>
      <c r="CE792" s="4" t="str">
        <v>Ngulwi</v>
      </c>
      <c r="CF792" s="4" t="str">
        <v>Ngulwi</v>
      </c>
      <c r="CG792" s="4" t="str">
        <v>Ngulwi</v>
      </c>
      <c r="CH792" s="4" t="str">
        <v>Ngulwi</v>
      </c>
      <c r="CJ792" s="4" t="str">
        <v>Ngulwi</v>
      </c>
      <c r="CK792" s="4" t="str">
        <v>Ngulwi</v>
      </c>
      <c r="CL792" s="4" t="str">
        <v>Ngulwi</v>
      </c>
      <c r="CM792" s="4" t="str">
        <v>Ngulwi</v>
      </c>
      <c r="CN792" s="4" t="str">
        <v>Ngulwi</v>
      </c>
      <c r="CO792" s="4" t="str">
        <v>Ngulwi</v>
      </c>
      <c r="CP792" s="4" t="str">
        <v>Ngulwi</v>
      </c>
      <c r="CQ792" s="4" t="str">
        <v>Ngulwi</v>
      </c>
      <c r="CR792" s="4" t="str">
        <v>Ngulwi</v>
      </c>
      <c r="CS792" s="4" t="str">
        <v>Ngulwi</v>
      </c>
      <c r="CT792" s="4" t="str">
        <v>Ngulwi</v>
      </c>
      <c r="CU792" s="4" t="str">
        <v>Ngulwi</v>
      </c>
      <c r="CV792" s="4" t="str">
        <v>Ngulwi</v>
      </c>
      <c r="CW792" s="4" t="str">
        <v>Ngulwi</v>
      </c>
      <c r="CX792" s="4" t="str">
        <v>Ngulwi</v>
      </c>
      <c r="CY792" s="4" t="str">
        <v>Ngulwi</v>
      </c>
      <c r="CZ792" s="4" t="str">
        <v>Ngulwi</v>
      </c>
      <c r="DA792" s="4" t="str">
        <v>Ngulwi</v>
      </c>
      <c r="DB792" s="4" t="str">
        <v>Ngulwi</v>
      </c>
      <c r="DC792" s="4" t="str">
        <v>Ngulwi</v>
      </c>
      <c r="DD792" s="4" t="str">
        <v>Ngulwi</v>
      </c>
      <c r="DE792" s="4" t="str">
        <v>Ngulwi</v>
      </c>
      <c r="DF792" s="4" t="str">
        <v>Ngulwi</v>
      </c>
      <c r="DG792" s="4" t="str">
        <v>Ngulwi</v>
      </c>
      <c r="DH792" s="4" t="str">
        <v>Ngulwi</v>
      </c>
      <c r="DI792" s="4" t="str">
        <v>Ngulwi</v>
      </c>
      <c r="DJ792" s="4" t="str">
        <v>Ngulwi</v>
      </c>
      <c r="DK792" s="4" t="str">
        <v>Ngulwi</v>
      </c>
      <c r="DL792" s="4" t="str">
        <v>Ngulwi</v>
      </c>
      <c r="DM792" s="4" t="str">
        <v>Ngulwi</v>
      </c>
      <c r="DN792" s="4" t="str">
        <v>Ngulwi</v>
      </c>
      <c r="DO792" s="4" t="str">
        <v>Ngulwi</v>
      </c>
      <c r="DP792" s="4" t="str">
        <v>Ngulwi</v>
      </c>
    </row>
    <row r="793" spans="1:120" x14ac:dyDescent="0.35">
      <c r="A793" s="4">
        <v>16.233000000000001</v>
      </c>
      <c r="B793" s="4">
        <v>-16.231000000000002</v>
      </c>
      <c r="C793" s="4" t="s">
        <v>260</v>
      </c>
      <c r="D793" s="4" t="s">
        <v>138</v>
      </c>
      <c r="E793" s="4" t="s">
        <v>957</v>
      </c>
      <c r="F793" s="4">
        <v>400</v>
      </c>
      <c r="G793" s="4" t="str">
        <f t="shared" si="12"/>
        <v>Senegal-AfricaRice, Ndiaye</v>
      </c>
      <c r="BA793" s="4" t="str">
        <v>Ngwazi, Mufindi</v>
      </c>
      <c r="BB793" s="4" t="str">
        <v>Ngwazi, Mufindi</v>
      </c>
      <c r="BC793" s="4" t="str">
        <v>Ngwazi, Mufindi</v>
      </c>
      <c r="BD793" s="4" t="str">
        <v>Ngwazi, Mufindi</v>
      </c>
      <c r="BE793" s="4" t="str">
        <v>Ngwazi, Mufindi</v>
      </c>
      <c r="BF793" s="4" t="str">
        <v>Ngwazi, Mufindi</v>
      </c>
      <c r="BG793" s="4" t="str">
        <v>Ngwazi, Mufindi</v>
      </c>
      <c r="BH793" s="4" t="str">
        <v>Ngwazi, Mufindi</v>
      </c>
      <c r="BI793" s="4" t="str">
        <v>Ngwazi, Mufindi</v>
      </c>
      <c r="BJ793" s="4" t="str">
        <v>Ngwazi, Mufindi</v>
      </c>
      <c r="BK793" s="4" t="str">
        <v>Ngwazi, Mufindi</v>
      </c>
      <c r="BL793" s="4" t="str">
        <v>Ngwazi, Mufindi</v>
      </c>
      <c r="BM793" s="4" t="str">
        <v>Ngwazi, Mufindi</v>
      </c>
      <c r="BN793" s="4" t="str">
        <v>Ngwazi, Mufindi</v>
      </c>
      <c r="BO793" s="4" t="str">
        <v>Ngwazi, Mufindi</v>
      </c>
      <c r="BP793" s="4" t="str">
        <v>Ngwazi, Mufindi</v>
      </c>
      <c r="BQ793" s="4" t="str">
        <v>Ngwazi, Mufindi</v>
      </c>
      <c r="BR793" s="4" t="str">
        <v>Ngwazi, Mufindi</v>
      </c>
      <c r="BS793" s="4" t="str">
        <v>Ngwazi, Mufindi</v>
      </c>
      <c r="BT793" s="4" t="str">
        <v>Ngwazi, Mufindi</v>
      </c>
      <c r="BU793" s="4" t="str">
        <v>Ngwazi, Mufindi</v>
      </c>
      <c r="BV793" s="4" t="str">
        <v>Ngwazi, Mufindi</v>
      </c>
      <c r="BW793" s="4" t="str">
        <v>Ngwazi, Mufindi</v>
      </c>
      <c r="BX793" s="4" t="str">
        <v>Ngwazi, Mufindi</v>
      </c>
      <c r="BY793" s="4" t="str">
        <v>Ngwazi, Mufindi</v>
      </c>
      <c r="BZ793" s="4" t="str">
        <v>Ngwazi, Mufindi</v>
      </c>
      <c r="CA793" s="4" t="str">
        <v>Ngwazi, Mufindi</v>
      </c>
      <c r="CB793" s="4" t="str">
        <v>Ngwazi, Mufindi</v>
      </c>
      <c r="CC793" s="4" t="str">
        <v>Ngwazi, Mufindi</v>
      </c>
      <c r="CD793" s="4" t="str">
        <v>Ngwazi, Mufindi</v>
      </c>
      <c r="CE793" s="4" t="str">
        <v>Ngwazi, Mufindi</v>
      </c>
      <c r="CF793" s="4" t="str">
        <v>Ngwazi, Mufindi</v>
      </c>
      <c r="CG793" s="4" t="str">
        <v>Ngwazi, Mufindi</v>
      </c>
      <c r="CH793" s="4" t="str">
        <v>Ngwazi, Mufindi</v>
      </c>
      <c r="CJ793" s="4" t="str">
        <v>Ngwazi, Mufindi</v>
      </c>
      <c r="CK793" s="4" t="str">
        <v>Ngwazi, Mufindi</v>
      </c>
      <c r="CL793" s="4" t="str">
        <v>Ngwazi, Mufindi</v>
      </c>
      <c r="CM793" s="4" t="str">
        <v>Ngwazi, Mufindi</v>
      </c>
      <c r="CN793" s="4" t="str">
        <v>Ngwazi, Mufindi</v>
      </c>
      <c r="CO793" s="4" t="str">
        <v>Ngwazi, Mufindi</v>
      </c>
      <c r="CP793" s="4" t="str">
        <v>Ngwazi, Mufindi</v>
      </c>
      <c r="CQ793" s="4" t="str">
        <v>Ngwazi, Mufindi</v>
      </c>
      <c r="CR793" s="4" t="str">
        <v>Ngwazi, Mufindi</v>
      </c>
      <c r="CS793" s="4" t="str">
        <v>Ngwazi, Mufindi</v>
      </c>
      <c r="CT793" s="4" t="str">
        <v>Ngwazi, Mufindi</v>
      </c>
      <c r="CU793" s="4" t="str">
        <v>Ngwazi, Mufindi</v>
      </c>
      <c r="CV793" s="4" t="str">
        <v>Ngwazi, Mufindi</v>
      </c>
      <c r="CW793" s="4" t="str">
        <v>Ngwazi, Mufindi</v>
      </c>
      <c r="CX793" s="4" t="str">
        <v>Ngwazi, Mufindi</v>
      </c>
      <c r="CY793" s="4" t="str">
        <v>Ngwazi, Mufindi</v>
      </c>
      <c r="CZ793" s="4" t="str">
        <v>Ngwazi, Mufindi</v>
      </c>
      <c r="DA793" s="4" t="str">
        <v>Ngwazi, Mufindi</v>
      </c>
      <c r="DB793" s="4" t="str">
        <v>Ngwazi, Mufindi</v>
      </c>
      <c r="DC793" s="4" t="str">
        <v>Ngwazi, Mufindi</v>
      </c>
      <c r="DD793" s="4" t="str">
        <v>Ngwazi, Mufindi</v>
      </c>
      <c r="DE793" s="4" t="str">
        <v>Ngwazi, Mufindi</v>
      </c>
      <c r="DF793" s="4" t="str">
        <v>Ngwazi, Mufindi</v>
      </c>
      <c r="DG793" s="4" t="str">
        <v>Ngwazi, Mufindi</v>
      </c>
      <c r="DH793" s="4" t="str">
        <v>Ngwazi, Mufindi</v>
      </c>
      <c r="DI793" s="4" t="str">
        <v>Ngwazi, Mufindi</v>
      </c>
      <c r="DJ793" s="4" t="str">
        <v>Ngwazi, Mufindi</v>
      </c>
      <c r="DK793" s="4" t="str">
        <v>Ngwazi, Mufindi</v>
      </c>
      <c r="DL793" s="4" t="str">
        <v>Ngwazi, Mufindi</v>
      </c>
      <c r="DM793" s="4" t="str">
        <v>Ngwazi, Mufindi</v>
      </c>
      <c r="DN793" s="4" t="str">
        <v>Ngwazi, Mufindi</v>
      </c>
      <c r="DO793" s="4" t="str">
        <v>Ngwazi, Mufindi</v>
      </c>
      <c r="DP793" s="4" t="str">
        <v>Ngwazi, Mufindi</v>
      </c>
    </row>
    <row r="794" spans="1:120" x14ac:dyDescent="0.35">
      <c r="A794" s="4">
        <v>14.7</v>
      </c>
      <c r="B794" s="4">
        <v>-16.91</v>
      </c>
      <c r="C794" s="4" t="s">
        <v>260</v>
      </c>
      <c r="D794" s="4" t="s">
        <v>130</v>
      </c>
      <c r="E794" s="4" t="s">
        <v>958</v>
      </c>
      <c r="F794" s="4">
        <v>2000</v>
      </c>
      <c r="G794" s="4" t="str">
        <f t="shared" si="12"/>
        <v>Senegal-Baback</v>
      </c>
      <c r="BA794" s="4" t="str">
        <v>Ngwege</v>
      </c>
      <c r="BB794" s="4" t="str">
        <v>Ngwege</v>
      </c>
      <c r="BC794" s="4" t="str">
        <v>Ngwege</v>
      </c>
      <c r="BD794" s="4" t="str">
        <v>Ngwege</v>
      </c>
      <c r="BE794" s="4" t="str">
        <v>Ngwege</v>
      </c>
      <c r="BF794" s="4" t="str">
        <v>Ngwege</v>
      </c>
      <c r="BG794" s="4" t="str">
        <v>Ngwege</v>
      </c>
      <c r="BH794" s="4" t="str">
        <v>Ngwege</v>
      </c>
      <c r="BI794" s="4" t="str">
        <v>Ngwege</v>
      </c>
      <c r="BJ794" s="4" t="str">
        <v>Ngwege</v>
      </c>
      <c r="BK794" s="4" t="str">
        <v>Ngwege</v>
      </c>
      <c r="BL794" s="4" t="str">
        <v>Ngwege</v>
      </c>
      <c r="BM794" s="4" t="str">
        <v>Ngwege</v>
      </c>
      <c r="BN794" s="4" t="str">
        <v>Ngwege</v>
      </c>
      <c r="BO794" s="4" t="str">
        <v>Ngwege</v>
      </c>
      <c r="BP794" s="4" t="str">
        <v>Ngwege</v>
      </c>
      <c r="BQ794" s="4" t="str">
        <v>Ngwege</v>
      </c>
      <c r="BR794" s="4" t="str">
        <v>Ngwege</v>
      </c>
      <c r="BS794" s="4" t="str">
        <v>Ngwege</v>
      </c>
      <c r="BT794" s="4" t="str">
        <v>Ngwege</v>
      </c>
      <c r="BU794" s="4" t="str">
        <v>Ngwege</v>
      </c>
      <c r="BV794" s="4" t="str">
        <v>Ngwege</v>
      </c>
      <c r="BW794" s="4" t="str">
        <v>Ngwege</v>
      </c>
      <c r="BX794" s="4" t="str">
        <v>Ngwege</v>
      </c>
      <c r="BY794" s="4" t="str">
        <v>Ngwege</v>
      </c>
      <c r="BZ794" s="4" t="str">
        <v>Ngwege</v>
      </c>
      <c r="CA794" s="4" t="str">
        <v>Ngwege</v>
      </c>
      <c r="CB794" s="4" t="str">
        <v>Ngwege</v>
      </c>
      <c r="CC794" s="4" t="str">
        <v>Ngwege</v>
      </c>
      <c r="CD794" s="4" t="str">
        <v>Ngwege</v>
      </c>
      <c r="CE794" s="4" t="str">
        <v>Ngwege</v>
      </c>
      <c r="CF794" s="4" t="str">
        <v>Ngwege</v>
      </c>
      <c r="CG794" s="4" t="str">
        <v>Ngwege</v>
      </c>
      <c r="CH794" s="4" t="str">
        <v>Ngwege</v>
      </c>
      <c r="CJ794" s="4" t="str">
        <v>Ngwege</v>
      </c>
      <c r="CK794" s="4" t="str">
        <v>Ngwege</v>
      </c>
      <c r="CL794" s="4" t="str">
        <v>Ngwege</v>
      </c>
      <c r="CM794" s="4" t="str">
        <v>Ngwege</v>
      </c>
      <c r="CN794" s="4" t="str">
        <v>Ngwege</v>
      </c>
      <c r="CO794" s="4" t="str">
        <v>Ngwege</v>
      </c>
      <c r="CP794" s="4" t="str">
        <v>Ngwege</v>
      </c>
      <c r="CQ794" s="4" t="str">
        <v>Ngwege</v>
      </c>
      <c r="CR794" s="4" t="str">
        <v>Ngwege</v>
      </c>
      <c r="CS794" s="4" t="str">
        <v>Ngwege</v>
      </c>
      <c r="CT794" s="4" t="str">
        <v>Ngwege</v>
      </c>
      <c r="CU794" s="4" t="str">
        <v>Ngwege</v>
      </c>
      <c r="CV794" s="4" t="str">
        <v>Ngwege</v>
      </c>
      <c r="CW794" s="4" t="str">
        <v>Ngwege</v>
      </c>
      <c r="CX794" s="4" t="str">
        <v>Ngwege</v>
      </c>
      <c r="CY794" s="4" t="str">
        <v>Ngwege</v>
      </c>
      <c r="CZ794" s="4" t="str">
        <v>Ngwege</v>
      </c>
      <c r="DA794" s="4" t="str">
        <v>Ngwege</v>
      </c>
      <c r="DB794" s="4" t="str">
        <v>Ngwege</v>
      </c>
      <c r="DC794" s="4" t="str">
        <v>Ngwege</v>
      </c>
      <c r="DD794" s="4" t="str">
        <v>Ngwege</v>
      </c>
      <c r="DE794" s="4" t="str">
        <v>Ngwege</v>
      </c>
      <c r="DF794" s="4" t="str">
        <v>Ngwege</v>
      </c>
      <c r="DG794" s="4" t="str">
        <v>Ngwege</v>
      </c>
      <c r="DH794" s="4" t="str">
        <v>Ngwege</v>
      </c>
      <c r="DI794" s="4" t="str">
        <v>Ngwege</v>
      </c>
      <c r="DJ794" s="4" t="str">
        <v>Ngwege</v>
      </c>
      <c r="DK794" s="4" t="str">
        <v>Ngwege</v>
      </c>
      <c r="DL794" s="4" t="str">
        <v>Ngwege</v>
      </c>
      <c r="DM794" s="4" t="str">
        <v>Ngwege</v>
      </c>
      <c r="DN794" s="4" t="str">
        <v>Ngwege</v>
      </c>
      <c r="DO794" s="4" t="str">
        <v>Ngwege</v>
      </c>
      <c r="DP794" s="4" t="str">
        <v>Ngwege</v>
      </c>
    </row>
    <row r="795" spans="1:120" x14ac:dyDescent="0.35">
      <c r="A795" s="4">
        <v>14.67</v>
      </c>
      <c r="B795" s="4">
        <v>-16.41</v>
      </c>
      <c r="C795" s="4" t="s">
        <v>260</v>
      </c>
      <c r="D795" s="4" t="s">
        <v>130</v>
      </c>
      <c r="E795" s="4" t="s">
        <v>959</v>
      </c>
      <c r="F795" s="4">
        <v>45000</v>
      </c>
      <c r="G795" s="4" t="str">
        <f t="shared" si="12"/>
        <v>Senegal-Baback.Keur Sidy.Ndiakane.Diakael Dig</v>
      </c>
      <c r="BA795" s="4" t="str">
        <v>NHRI, Ibadan</v>
      </c>
      <c r="BB795" s="4" t="str">
        <v>NHRI, Ibadan</v>
      </c>
      <c r="BC795" s="4" t="str">
        <v>NHRI, Ibadan</v>
      </c>
      <c r="BD795" s="4" t="str">
        <v>NHRI, Ibadan</v>
      </c>
      <c r="BE795" s="4" t="str">
        <v>NHRI, Ibadan</v>
      </c>
      <c r="BF795" s="4" t="str">
        <v>NHRI, Ibadan</v>
      </c>
      <c r="BG795" s="4" t="str">
        <v>NHRI, Ibadan</v>
      </c>
      <c r="BH795" s="4" t="str">
        <v>NHRI, Ibadan</v>
      </c>
      <c r="BI795" s="4" t="str">
        <v>NHRI, Ibadan</v>
      </c>
      <c r="BJ795" s="4" t="str">
        <v>NHRI, Ibadan</v>
      </c>
      <c r="BK795" s="4" t="str">
        <v>NHRI, Ibadan</v>
      </c>
      <c r="BL795" s="4" t="str">
        <v>NHRI, Ibadan</v>
      </c>
      <c r="BM795" s="4" t="str">
        <v>NHRI, Ibadan</v>
      </c>
      <c r="BN795" s="4" t="str">
        <v>NHRI, Ibadan</v>
      </c>
      <c r="BO795" s="4" t="str">
        <v>NHRI, Ibadan</v>
      </c>
      <c r="BP795" s="4" t="str">
        <v>NHRI, Ibadan</v>
      </c>
      <c r="BQ795" s="4" t="str">
        <v>NHRI, Ibadan</v>
      </c>
      <c r="BR795" s="4" t="str">
        <v>NHRI, Ibadan</v>
      </c>
      <c r="BS795" s="4" t="str">
        <v>NHRI, Ibadan</v>
      </c>
      <c r="BT795" s="4" t="str">
        <v>NHRI, Ibadan</v>
      </c>
      <c r="BU795" s="4" t="str">
        <v>NHRI, Ibadan</v>
      </c>
      <c r="BV795" s="4" t="str">
        <v>NHRI, Ibadan</v>
      </c>
      <c r="BW795" s="4" t="str">
        <v>NHRI, Ibadan</v>
      </c>
      <c r="BX795" s="4" t="str">
        <v>NHRI, Ibadan</v>
      </c>
      <c r="BY795" s="4" t="str">
        <v>NHRI, Ibadan</v>
      </c>
      <c r="BZ795" s="4" t="str">
        <v>NHRI, Ibadan</v>
      </c>
      <c r="CA795" s="4" t="str">
        <v>NHRI, Ibadan</v>
      </c>
      <c r="CB795" s="4" t="str">
        <v>NHRI, Ibadan</v>
      </c>
      <c r="CC795" s="4" t="str">
        <v>NHRI, Ibadan</v>
      </c>
      <c r="CD795" s="4" t="str">
        <v>NHRI, Ibadan</v>
      </c>
      <c r="CE795" s="4" t="str">
        <v>NHRI, Ibadan</v>
      </c>
      <c r="CF795" s="4" t="str">
        <v>NHRI, Ibadan</v>
      </c>
      <c r="CG795" s="4" t="str">
        <v>NHRI, Ibadan</v>
      </c>
      <c r="CH795" s="4" t="str">
        <v>NHRI, Ibadan</v>
      </c>
      <c r="CJ795" s="4" t="str">
        <v>NHRI, Ibadan</v>
      </c>
      <c r="CK795" s="4" t="str">
        <v>NHRI, Ibadan</v>
      </c>
      <c r="CL795" s="4" t="str">
        <v>NHRI, Ibadan</v>
      </c>
      <c r="CM795" s="4" t="str">
        <v>NHRI, Ibadan</v>
      </c>
      <c r="CN795" s="4" t="str">
        <v>NHRI, Ibadan</v>
      </c>
      <c r="CO795" s="4" t="str">
        <v>NHRI, Ibadan</v>
      </c>
      <c r="CP795" s="4" t="str">
        <v>NHRI, Ibadan</v>
      </c>
      <c r="CQ795" s="4" t="str">
        <v>NHRI, Ibadan</v>
      </c>
      <c r="CR795" s="4" t="str">
        <v>NHRI, Ibadan</v>
      </c>
      <c r="CS795" s="4" t="str">
        <v>NHRI, Ibadan</v>
      </c>
      <c r="CT795" s="4" t="str">
        <v>NHRI, Ibadan</v>
      </c>
      <c r="CU795" s="4" t="str">
        <v>NHRI, Ibadan</v>
      </c>
      <c r="CV795" s="4" t="str">
        <v>NHRI, Ibadan</v>
      </c>
      <c r="CW795" s="4" t="str">
        <v>NHRI, Ibadan</v>
      </c>
      <c r="CX795" s="4" t="str">
        <v>NHRI, Ibadan</v>
      </c>
      <c r="CY795" s="4" t="str">
        <v>NHRI, Ibadan</v>
      </c>
      <c r="CZ795" s="4" t="str">
        <v>NHRI, Ibadan</v>
      </c>
      <c r="DA795" s="4" t="str">
        <v>NHRI, Ibadan</v>
      </c>
      <c r="DB795" s="4" t="str">
        <v>NHRI, Ibadan</v>
      </c>
      <c r="DC795" s="4" t="str">
        <v>NHRI, Ibadan</v>
      </c>
      <c r="DD795" s="4" t="str">
        <v>NHRI, Ibadan</v>
      </c>
      <c r="DE795" s="4" t="str">
        <v>NHRI, Ibadan</v>
      </c>
      <c r="DF795" s="4" t="str">
        <v>NHRI, Ibadan</v>
      </c>
      <c r="DG795" s="4" t="str">
        <v>NHRI, Ibadan</v>
      </c>
      <c r="DH795" s="4" t="str">
        <v>NHRI, Ibadan</v>
      </c>
      <c r="DI795" s="4" t="str">
        <v>NHRI, Ibadan</v>
      </c>
      <c r="DJ795" s="4" t="str">
        <v>NHRI, Ibadan</v>
      </c>
      <c r="DK795" s="4" t="str">
        <v>NHRI, Ibadan</v>
      </c>
      <c r="DL795" s="4" t="str">
        <v>NHRI, Ibadan</v>
      </c>
      <c r="DM795" s="4" t="str">
        <v>NHRI, Ibadan</v>
      </c>
      <c r="DN795" s="4" t="str">
        <v>NHRI, Ibadan</v>
      </c>
      <c r="DO795" s="4" t="str">
        <v>NHRI, Ibadan</v>
      </c>
      <c r="DP795" s="4" t="str">
        <v>NHRI, Ibadan</v>
      </c>
    </row>
    <row r="796" spans="1:120" x14ac:dyDescent="0.35">
      <c r="A796" s="4">
        <v>12.74</v>
      </c>
      <c r="B796" s="4">
        <v>-15.56</v>
      </c>
      <c r="C796" s="4" t="s">
        <v>260</v>
      </c>
      <c r="D796" s="4" t="s">
        <v>130</v>
      </c>
      <c r="E796" s="4" t="s">
        <v>960</v>
      </c>
      <c r="F796" s="4">
        <v>550</v>
      </c>
      <c r="G796" s="4" t="str">
        <f t="shared" si="12"/>
        <v>Senegal-Blouf</v>
      </c>
      <c r="BA796" s="4" t="str">
        <v>Niakhar</v>
      </c>
      <c r="BB796" s="4" t="str">
        <v>Niakhar</v>
      </c>
      <c r="BC796" s="4" t="str">
        <v>Niakhar</v>
      </c>
      <c r="BD796" s="4" t="str">
        <v>Niakhar</v>
      </c>
      <c r="BE796" s="4" t="str">
        <v>Niakhar</v>
      </c>
      <c r="BF796" s="4" t="str">
        <v>Niakhar</v>
      </c>
      <c r="BG796" s="4" t="str">
        <v>Niakhar</v>
      </c>
      <c r="BH796" s="4" t="str">
        <v>Niakhar</v>
      </c>
      <c r="BI796" s="4" t="str">
        <v>Niakhar</v>
      </c>
      <c r="BJ796" s="4" t="str">
        <v>Niakhar</v>
      </c>
      <c r="BK796" s="4" t="str">
        <v>Niakhar</v>
      </c>
      <c r="BL796" s="4" t="str">
        <v>Niakhar</v>
      </c>
      <c r="BM796" s="4" t="str">
        <v>Niakhar</v>
      </c>
      <c r="BN796" s="4" t="str">
        <v>Niakhar</v>
      </c>
      <c r="BO796" s="4" t="str">
        <v>Niakhar</v>
      </c>
      <c r="BP796" s="4" t="str">
        <v>Niakhar</v>
      </c>
      <c r="BQ796" s="4" t="str">
        <v>Niakhar</v>
      </c>
      <c r="BR796" s="4" t="str">
        <v>Niakhar</v>
      </c>
      <c r="BS796" s="4" t="str">
        <v>Niakhar</v>
      </c>
      <c r="BT796" s="4" t="str">
        <v>Niakhar</v>
      </c>
      <c r="BU796" s="4" t="str">
        <v>Niakhar</v>
      </c>
      <c r="BV796" s="4" t="str">
        <v>Niakhar</v>
      </c>
      <c r="BW796" s="4" t="str">
        <v>Niakhar</v>
      </c>
      <c r="BX796" s="4" t="str">
        <v>Niakhar</v>
      </c>
      <c r="BY796" s="4" t="str">
        <v>Niakhar</v>
      </c>
      <c r="BZ796" s="4" t="str">
        <v>Niakhar</v>
      </c>
      <c r="CA796" s="4" t="str">
        <v>Niakhar</v>
      </c>
      <c r="CB796" s="4" t="str">
        <v>Niakhar</v>
      </c>
      <c r="CC796" s="4" t="str">
        <v>Niakhar</v>
      </c>
      <c r="CD796" s="4" t="str">
        <v>Niakhar</v>
      </c>
      <c r="CE796" s="4" t="str">
        <v>Niakhar</v>
      </c>
      <c r="CF796" s="4" t="str">
        <v>Niakhar</v>
      </c>
      <c r="CG796" s="4" t="str">
        <v>Niakhar</v>
      </c>
      <c r="CH796" s="4" t="str">
        <v>Niakhar</v>
      </c>
      <c r="CJ796" s="4" t="str">
        <v>Niakhar</v>
      </c>
      <c r="CK796" s="4" t="str">
        <v>Niakhar</v>
      </c>
      <c r="CL796" s="4" t="str">
        <v>Niakhar</v>
      </c>
      <c r="CM796" s="4" t="str">
        <v>Niakhar</v>
      </c>
      <c r="CN796" s="4" t="str">
        <v>Niakhar</v>
      </c>
      <c r="CO796" s="4" t="str">
        <v>Niakhar</v>
      </c>
      <c r="CP796" s="4" t="str">
        <v>Niakhar</v>
      </c>
      <c r="CQ796" s="4" t="str">
        <v>Niakhar</v>
      </c>
      <c r="CR796" s="4" t="str">
        <v>Niakhar</v>
      </c>
      <c r="CS796" s="4" t="str">
        <v>Niakhar</v>
      </c>
      <c r="CT796" s="4" t="str">
        <v>Niakhar</v>
      </c>
      <c r="CU796" s="4" t="str">
        <v>Niakhar</v>
      </c>
      <c r="CV796" s="4" t="str">
        <v>Niakhar</v>
      </c>
      <c r="CW796" s="4" t="str">
        <v>Niakhar</v>
      </c>
      <c r="CX796" s="4" t="str">
        <v>Niakhar</v>
      </c>
      <c r="CY796" s="4" t="str">
        <v>Niakhar</v>
      </c>
      <c r="CZ796" s="4" t="str">
        <v>Niakhar</v>
      </c>
      <c r="DA796" s="4" t="str">
        <v>Niakhar</v>
      </c>
      <c r="DB796" s="4" t="str">
        <v>Niakhar</v>
      </c>
      <c r="DC796" s="4" t="str">
        <v>Niakhar</v>
      </c>
      <c r="DD796" s="4" t="str">
        <v>Niakhar</v>
      </c>
      <c r="DE796" s="4" t="str">
        <v>Niakhar</v>
      </c>
      <c r="DF796" s="4" t="str">
        <v>Niakhar</v>
      </c>
      <c r="DG796" s="4" t="str">
        <v>Niakhar</v>
      </c>
      <c r="DH796" s="4" t="str">
        <v>Niakhar</v>
      </c>
      <c r="DI796" s="4" t="str">
        <v>Niakhar</v>
      </c>
      <c r="DJ796" s="4" t="str">
        <v>Niakhar</v>
      </c>
      <c r="DK796" s="4" t="str">
        <v>Niakhar</v>
      </c>
      <c r="DL796" s="4" t="str">
        <v>Niakhar</v>
      </c>
      <c r="DM796" s="4" t="str">
        <v>Niakhar</v>
      </c>
      <c r="DN796" s="4" t="str">
        <v>Niakhar</v>
      </c>
      <c r="DO796" s="4" t="str">
        <v>Niakhar</v>
      </c>
      <c r="DP796" s="4" t="str">
        <v>Niakhar</v>
      </c>
    </row>
    <row r="797" spans="1:120" x14ac:dyDescent="0.35">
      <c r="A797" s="4">
        <v>14.6325</v>
      </c>
      <c r="B797" s="4">
        <v>-16.116109999999999</v>
      </c>
      <c r="C797" s="4" t="s">
        <v>260</v>
      </c>
      <c r="D797" s="4" t="s">
        <v>130</v>
      </c>
      <c r="E797" s="4" t="s">
        <v>961</v>
      </c>
      <c r="F797" s="4">
        <v>250</v>
      </c>
      <c r="G797" s="4" t="str">
        <f t="shared" si="12"/>
        <v>Senegal-Diakael Dig</v>
      </c>
      <c r="BA797" s="4" t="str">
        <v>Niamey</v>
      </c>
      <c r="BB797" s="4" t="str">
        <v>Niamey</v>
      </c>
      <c r="BC797" s="4" t="str">
        <v>Niamey</v>
      </c>
      <c r="BD797" s="4" t="str">
        <v>Niamey</v>
      </c>
      <c r="BE797" s="4" t="str">
        <v>Niamey</v>
      </c>
      <c r="BF797" s="4" t="str">
        <v>Niamey</v>
      </c>
      <c r="BG797" s="4" t="str">
        <v>Niamey</v>
      </c>
      <c r="BH797" s="4" t="str">
        <v>Niamey</v>
      </c>
      <c r="BI797" s="4" t="str">
        <v>Niamey</v>
      </c>
      <c r="BJ797" s="4" t="str">
        <v>Niamey</v>
      </c>
      <c r="BK797" s="4" t="str">
        <v>Niamey</v>
      </c>
      <c r="BL797" s="4" t="str">
        <v>Niamey</v>
      </c>
      <c r="BM797" s="4" t="str">
        <v>Niamey</v>
      </c>
      <c r="BN797" s="4" t="str">
        <v>Niamey</v>
      </c>
      <c r="BO797" s="4" t="str">
        <v>Niamey</v>
      </c>
      <c r="BP797" s="4" t="str">
        <v>Niamey</v>
      </c>
      <c r="BQ797" s="4" t="str">
        <v>Niamey</v>
      </c>
      <c r="BR797" s="4" t="str">
        <v>Niamey</v>
      </c>
      <c r="BS797" s="4" t="str">
        <v>Niamey</v>
      </c>
      <c r="BT797" s="4" t="str">
        <v>Niamey</v>
      </c>
      <c r="BU797" s="4" t="str">
        <v>Niamey</v>
      </c>
      <c r="BV797" s="4" t="str">
        <v>Niamey</v>
      </c>
      <c r="BW797" s="4" t="str">
        <v>Niamey</v>
      </c>
      <c r="BX797" s="4" t="str">
        <v>Niamey</v>
      </c>
      <c r="BY797" s="4" t="str">
        <v>Niamey</v>
      </c>
      <c r="BZ797" s="4" t="str">
        <v>Niamey</v>
      </c>
      <c r="CA797" s="4" t="str">
        <v>Niamey</v>
      </c>
      <c r="CB797" s="4" t="str">
        <v>Niamey</v>
      </c>
      <c r="CC797" s="4" t="str">
        <v>Niamey</v>
      </c>
      <c r="CD797" s="4" t="str">
        <v>Niamey</v>
      </c>
      <c r="CE797" s="4" t="str">
        <v>Niamey</v>
      </c>
      <c r="CF797" s="4" t="str">
        <v>Niamey</v>
      </c>
      <c r="CG797" s="4" t="str">
        <v>Niamey</v>
      </c>
      <c r="CH797" s="4" t="str">
        <v>Niamey</v>
      </c>
      <c r="CJ797" s="4" t="str">
        <v>Niamey</v>
      </c>
      <c r="CK797" s="4" t="str">
        <v>Niamey</v>
      </c>
      <c r="CL797" s="4" t="str">
        <v>Niamey</v>
      </c>
      <c r="CM797" s="4" t="str">
        <v>Niamey</v>
      </c>
      <c r="CN797" s="4" t="str">
        <v>Niamey</v>
      </c>
      <c r="CO797" s="4" t="str">
        <v>Niamey</v>
      </c>
      <c r="CP797" s="4" t="str">
        <v>Niamey</v>
      </c>
      <c r="CQ797" s="4" t="str">
        <v>Niamey</v>
      </c>
      <c r="CR797" s="4" t="str">
        <v>Niamey</v>
      </c>
      <c r="CS797" s="4" t="str">
        <v>Niamey</v>
      </c>
      <c r="CT797" s="4" t="str">
        <v>Niamey</v>
      </c>
      <c r="CU797" s="4" t="str">
        <v>Niamey</v>
      </c>
      <c r="CV797" s="4" t="str">
        <v>Niamey</v>
      </c>
      <c r="CW797" s="4" t="str">
        <v>Niamey</v>
      </c>
      <c r="CX797" s="4" t="str">
        <v>Niamey</v>
      </c>
      <c r="CY797" s="4" t="str">
        <v>Niamey</v>
      </c>
      <c r="CZ797" s="4" t="str">
        <v>Niamey</v>
      </c>
      <c r="DA797" s="4" t="str">
        <v>Niamey</v>
      </c>
      <c r="DB797" s="4" t="str">
        <v>Niamey</v>
      </c>
      <c r="DC797" s="4" t="str">
        <v>Niamey</v>
      </c>
      <c r="DD797" s="4" t="str">
        <v>Niamey</v>
      </c>
      <c r="DE797" s="4" t="str">
        <v>Niamey</v>
      </c>
      <c r="DF797" s="4" t="str">
        <v>Niamey</v>
      </c>
      <c r="DG797" s="4" t="str">
        <v>Niamey</v>
      </c>
      <c r="DH797" s="4" t="str">
        <v>Niamey</v>
      </c>
      <c r="DI797" s="4" t="str">
        <v>Niamey</v>
      </c>
      <c r="DJ797" s="4" t="str">
        <v>Niamey</v>
      </c>
      <c r="DK797" s="4" t="str">
        <v>Niamey</v>
      </c>
      <c r="DL797" s="4" t="str">
        <v>Niamey</v>
      </c>
      <c r="DM797" s="4" t="str">
        <v>Niamey</v>
      </c>
      <c r="DN797" s="4" t="str">
        <v>Niamey</v>
      </c>
      <c r="DO797" s="4" t="str">
        <v>Niamey</v>
      </c>
      <c r="DP797" s="4" t="str">
        <v>Niamey</v>
      </c>
    </row>
    <row r="798" spans="1:120" x14ac:dyDescent="0.35">
      <c r="A798" s="4">
        <v>14.763999999999999</v>
      </c>
      <c r="B798" s="4">
        <v>-16.888000000000002</v>
      </c>
      <c r="C798" s="4" t="s">
        <v>260</v>
      </c>
      <c r="D798" s="4" t="s">
        <v>138</v>
      </c>
      <c r="E798" s="4" t="s">
        <v>962</v>
      </c>
      <c r="F798" s="4">
        <v>300</v>
      </c>
      <c r="G798" s="4" t="str">
        <f t="shared" si="12"/>
        <v>Senegal-ENSA, Thies</v>
      </c>
      <c r="BA798" s="4" t="str">
        <v>Nianga</v>
      </c>
      <c r="BB798" s="4" t="str">
        <v>Nianga</v>
      </c>
      <c r="BC798" s="4" t="str">
        <v>Nianga</v>
      </c>
      <c r="BD798" s="4" t="str">
        <v>Nianga</v>
      </c>
      <c r="BE798" s="4" t="str">
        <v>Nianga</v>
      </c>
      <c r="BF798" s="4" t="str">
        <v>Nianga</v>
      </c>
      <c r="BG798" s="4" t="str">
        <v>Nianga</v>
      </c>
      <c r="BH798" s="4" t="str">
        <v>Nianga</v>
      </c>
      <c r="BI798" s="4" t="str">
        <v>Nianga</v>
      </c>
      <c r="BJ798" s="4" t="str">
        <v>Nianga</v>
      </c>
      <c r="BK798" s="4" t="str">
        <v>Nianga</v>
      </c>
      <c r="BL798" s="4" t="str">
        <v>Nianga</v>
      </c>
      <c r="BM798" s="4" t="str">
        <v>Nianga</v>
      </c>
      <c r="BN798" s="4" t="str">
        <v>Nianga</v>
      </c>
      <c r="BO798" s="4" t="str">
        <v>Nianga</v>
      </c>
      <c r="BP798" s="4" t="str">
        <v>Nianga</v>
      </c>
      <c r="BQ798" s="4" t="str">
        <v>Nianga</v>
      </c>
      <c r="BR798" s="4" t="str">
        <v>Nianga</v>
      </c>
      <c r="BS798" s="4" t="str">
        <v>Nianga</v>
      </c>
      <c r="BT798" s="4" t="str">
        <v>Nianga</v>
      </c>
      <c r="BU798" s="4" t="str">
        <v>Nianga</v>
      </c>
      <c r="BV798" s="4" t="str">
        <v>Nianga</v>
      </c>
      <c r="BW798" s="4" t="str">
        <v>Nianga</v>
      </c>
      <c r="BX798" s="4" t="str">
        <v>Nianga</v>
      </c>
      <c r="BY798" s="4" t="str">
        <v>Nianga</v>
      </c>
      <c r="BZ798" s="4" t="str">
        <v>Nianga</v>
      </c>
      <c r="CA798" s="4" t="str">
        <v>Nianga</v>
      </c>
      <c r="CB798" s="4" t="str">
        <v>Nianga</v>
      </c>
      <c r="CC798" s="4" t="str">
        <v>Nianga</v>
      </c>
      <c r="CD798" s="4" t="str">
        <v>Nianga</v>
      </c>
      <c r="CE798" s="4" t="str">
        <v>Nianga</v>
      </c>
      <c r="CF798" s="4" t="str">
        <v>Nianga</v>
      </c>
      <c r="CG798" s="4" t="str">
        <v>Nianga</v>
      </c>
      <c r="CH798" s="4" t="str">
        <v>Nianga</v>
      </c>
      <c r="CJ798" s="4" t="str">
        <v>Nianga</v>
      </c>
      <c r="CK798" s="4" t="str">
        <v>Nianga</v>
      </c>
      <c r="CL798" s="4" t="str">
        <v>Nianga</v>
      </c>
      <c r="CM798" s="4" t="str">
        <v>Nianga</v>
      </c>
      <c r="CN798" s="4" t="str">
        <v>Nianga</v>
      </c>
      <c r="CO798" s="4" t="str">
        <v>Nianga</v>
      </c>
      <c r="CP798" s="4" t="str">
        <v>Nianga</v>
      </c>
      <c r="CQ798" s="4" t="str">
        <v>Nianga</v>
      </c>
      <c r="CR798" s="4" t="str">
        <v>Nianga</v>
      </c>
      <c r="CS798" s="4" t="str">
        <v>Nianga</v>
      </c>
      <c r="CT798" s="4" t="str">
        <v>Nianga</v>
      </c>
      <c r="CU798" s="4" t="str">
        <v>Nianga</v>
      </c>
      <c r="CV798" s="4" t="str">
        <v>Nianga</v>
      </c>
      <c r="CW798" s="4" t="str">
        <v>Nianga</v>
      </c>
      <c r="CX798" s="4" t="str">
        <v>Nianga</v>
      </c>
      <c r="CY798" s="4" t="str">
        <v>Nianga</v>
      </c>
      <c r="CZ798" s="4" t="str">
        <v>Nianga</v>
      </c>
      <c r="DA798" s="4" t="str">
        <v>Nianga</v>
      </c>
      <c r="DB798" s="4" t="str">
        <v>Nianga</v>
      </c>
      <c r="DC798" s="4" t="str">
        <v>Nianga</v>
      </c>
      <c r="DD798" s="4" t="str">
        <v>Nianga</v>
      </c>
      <c r="DE798" s="4" t="str">
        <v>Nianga</v>
      </c>
      <c r="DF798" s="4" t="str">
        <v>Nianga</v>
      </c>
      <c r="DG798" s="4" t="str">
        <v>Nianga</v>
      </c>
      <c r="DH798" s="4" t="str">
        <v>Nianga</v>
      </c>
      <c r="DI798" s="4" t="str">
        <v>Nianga</v>
      </c>
      <c r="DJ798" s="4" t="str">
        <v>Nianga</v>
      </c>
      <c r="DK798" s="4" t="str">
        <v>Nianga</v>
      </c>
      <c r="DL798" s="4" t="str">
        <v>Nianga</v>
      </c>
      <c r="DM798" s="4" t="str">
        <v>Nianga</v>
      </c>
      <c r="DN798" s="4" t="str">
        <v>Nianga</v>
      </c>
      <c r="DO798" s="4" t="str">
        <v>Nianga</v>
      </c>
      <c r="DP798" s="4" t="str">
        <v>Nianga</v>
      </c>
    </row>
    <row r="799" spans="1:120" x14ac:dyDescent="0.35">
      <c r="A799" s="4">
        <v>14.47528</v>
      </c>
      <c r="B799" s="4">
        <v>-16.99306</v>
      </c>
      <c r="C799" s="4" t="s">
        <v>260</v>
      </c>
      <c r="D799" s="4" t="s">
        <v>130</v>
      </c>
      <c r="E799" s="4" t="s">
        <v>963</v>
      </c>
      <c r="F799" s="4">
        <v>250</v>
      </c>
      <c r="G799" s="4" t="str">
        <f t="shared" si="12"/>
        <v>Senegal-Gandigal</v>
      </c>
      <c r="BA799" s="4" t="str">
        <v>Nianga.Giua-4.Oumar Youness</v>
      </c>
      <c r="BB799" s="4" t="str">
        <v>Nianga.Giua-4.Oumar Youness</v>
      </c>
      <c r="BC799" s="4" t="str">
        <v>Nianga.Giua-4.Oumar Youness</v>
      </c>
      <c r="BD799" s="4" t="str">
        <v>Nianga.Giua-4.Oumar Youness</v>
      </c>
      <c r="BE799" s="4" t="str">
        <v>Nianga.Giua-4.Oumar Youness</v>
      </c>
      <c r="BF799" s="4" t="str">
        <v>Nianga.Giua-4.Oumar Youness</v>
      </c>
      <c r="BG799" s="4" t="str">
        <v>Nianga.Giua-4.Oumar Youness</v>
      </c>
      <c r="BH799" s="4" t="str">
        <v>Nianga.Giua-4.Oumar Youness</v>
      </c>
      <c r="BI799" s="4" t="str">
        <v>Nianga.Giua-4.Oumar Youness</v>
      </c>
      <c r="BJ799" s="4" t="str">
        <v>Nianga.Giua-4.Oumar Youness</v>
      </c>
      <c r="BK799" s="4" t="str">
        <v>Nianga.Giua-4.Oumar Youness</v>
      </c>
      <c r="BL799" s="4" t="str">
        <v>Nianga.Giua-4.Oumar Youness</v>
      </c>
      <c r="BM799" s="4" t="str">
        <v>Nianga.Giua-4.Oumar Youness</v>
      </c>
      <c r="BN799" s="4" t="str">
        <v>Nianga.Giua-4.Oumar Youness</v>
      </c>
      <c r="BO799" s="4" t="str">
        <v>Nianga.Giua-4.Oumar Youness</v>
      </c>
      <c r="BP799" s="4" t="str">
        <v>Nianga.Giua-4.Oumar Youness</v>
      </c>
      <c r="BQ799" s="4" t="str">
        <v>Nianga.Giua-4.Oumar Youness</v>
      </c>
      <c r="BR799" s="4" t="str">
        <v>Nianga.Giua-4.Oumar Youness</v>
      </c>
      <c r="BS799" s="4" t="str">
        <v>Nianga.Giua-4.Oumar Youness</v>
      </c>
      <c r="BT799" s="4" t="str">
        <v>Nianga.Giua-4.Oumar Youness</v>
      </c>
      <c r="BU799" s="4" t="str">
        <v>Nianga.Giua-4.Oumar Youness</v>
      </c>
      <c r="BV799" s="4" t="str">
        <v>Nianga.Giua-4.Oumar Youness</v>
      </c>
      <c r="BW799" s="4" t="str">
        <v>Nianga.Giua-4.Oumar Youness</v>
      </c>
      <c r="BX799" s="4" t="str">
        <v>Nianga.Giua-4.Oumar Youness</v>
      </c>
      <c r="BY799" s="4" t="str">
        <v>Nianga.Giua-4.Oumar Youness</v>
      </c>
      <c r="BZ799" s="4" t="str">
        <v>Nianga.Giua-4.Oumar Youness</v>
      </c>
      <c r="CA799" s="4" t="str">
        <v>Nianga.Giua-4.Oumar Youness</v>
      </c>
      <c r="CB799" s="4" t="str">
        <v>Nianga.Giua-4.Oumar Youness</v>
      </c>
      <c r="CC799" s="4" t="str">
        <v>Nianga.Giua-4.Oumar Youness</v>
      </c>
      <c r="CD799" s="4" t="str">
        <v>Nianga.Giua-4.Oumar Youness</v>
      </c>
      <c r="CE799" s="4" t="str">
        <v>Nianga.Giua-4.Oumar Youness</v>
      </c>
      <c r="CF799" s="4" t="str">
        <v>Nianga.Giua-4.Oumar Youness</v>
      </c>
      <c r="CG799" s="4" t="str">
        <v>Nianga.Giua-4.Oumar Youness</v>
      </c>
      <c r="CH799" s="4" t="str">
        <v>Nianga.Giua-4.Oumar Youness</v>
      </c>
      <c r="CJ799" s="4" t="str">
        <v>Nianga.Giua-4.Oumar Youness</v>
      </c>
      <c r="CK799" s="4" t="str">
        <v>Nianga.Giua-4.Oumar Youness</v>
      </c>
      <c r="CL799" s="4" t="str">
        <v>Nianga.Giua-4.Oumar Youness</v>
      </c>
      <c r="CM799" s="4" t="str">
        <v>Nianga.Giua-4.Oumar Youness</v>
      </c>
      <c r="CN799" s="4" t="str">
        <v>Nianga.Giua-4.Oumar Youness</v>
      </c>
      <c r="CO799" s="4" t="str">
        <v>Nianga.Giua-4.Oumar Youness</v>
      </c>
      <c r="CP799" s="4" t="str">
        <v>Nianga.Giua-4.Oumar Youness</v>
      </c>
      <c r="CQ799" s="4" t="str">
        <v>Nianga.Giua-4.Oumar Youness</v>
      </c>
      <c r="CR799" s="4" t="str">
        <v>Nianga.Giua-4.Oumar Youness</v>
      </c>
      <c r="CS799" s="4" t="str">
        <v>Nianga.Giua-4.Oumar Youness</v>
      </c>
      <c r="CT799" s="4" t="str">
        <v>Nianga.Giua-4.Oumar Youness</v>
      </c>
      <c r="CU799" s="4" t="str">
        <v>Nianga.Giua-4.Oumar Youness</v>
      </c>
      <c r="CV799" s="4" t="str">
        <v>Nianga.Giua-4.Oumar Youness</v>
      </c>
      <c r="CW799" s="4" t="str">
        <v>Nianga.Giua-4.Oumar Youness</v>
      </c>
      <c r="CX799" s="4" t="str">
        <v>Nianga.Giua-4.Oumar Youness</v>
      </c>
      <c r="CY799" s="4" t="str">
        <v>Nianga.Giua-4.Oumar Youness</v>
      </c>
      <c r="CZ799" s="4" t="str">
        <v>Nianga.Giua-4.Oumar Youness</v>
      </c>
      <c r="DA799" s="4" t="str">
        <v>Nianga.Giua-4.Oumar Youness</v>
      </c>
      <c r="DB799" s="4" t="str">
        <v>Nianga.Giua-4.Oumar Youness</v>
      </c>
      <c r="DC799" s="4" t="str">
        <v>Nianga.Giua-4.Oumar Youness</v>
      </c>
      <c r="DD799" s="4" t="str">
        <v>Nianga.Giua-4.Oumar Youness</v>
      </c>
      <c r="DE799" s="4" t="str">
        <v>Nianga.Giua-4.Oumar Youness</v>
      </c>
      <c r="DF799" s="4" t="str">
        <v>Nianga.Giua-4.Oumar Youness</v>
      </c>
      <c r="DG799" s="4" t="str">
        <v>Nianga.Giua-4.Oumar Youness</v>
      </c>
      <c r="DH799" s="4" t="str">
        <v>Nianga.Giua-4.Oumar Youness</v>
      </c>
      <c r="DI799" s="4" t="str">
        <v>Nianga.Giua-4.Oumar Youness</v>
      </c>
      <c r="DJ799" s="4" t="str">
        <v>Nianga.Giua-4.Oumar Youness</v>
      </c>
      <c r="DK799" s="4" t="str">
        <v>Nianga.Giua-4.Oumar Youness</v>
      </c>
      <c r="DL799" s="4" t="str">
        <v>Nianga.Giua-4.Oumar Youness</v>
      </c>
      <c r="DM799" s="4" t="str">
        <v>Nianga.Giua-4.Oumar Youness</v>
      </c>
      <c r="DN799" s="4" t="str">
        <v>Nianga.Giua-4.Oumar Youness</v>
      </c>
      <c r="DO799" s="4" t="str">
        <v>Nianga.Giua-4.Oumar Youness</v>
      </c>
      <c r="DP799" s="4" t="str">
        <v>Nianga.Giua-4.Oumar Youness</v>
      </c>
    </row>
    <row r="800" spans="1:120" x14ac:dyDescent="0.35">
      <c r="A800" s="4">
        <v>16.58333</v>
      </c>
      <c r="B800" s="4">
        <v>-15.033329999999999</v>
      </c>
      <c r="C800" s="4" t="s">
        <v>260</v>
      </c>
      <c r="D800" s="4" t="s">
        <v>296</v>
      </c>
      <c r="E800" s="4" t="s">
        <v>964</v>
      </c>
      <c r="F800" s="4">
        <v>917</v>
      </c>
      <c r="G800" s="4" t="str">
        <f t="shared" si="12"/>
        <v>Senegal-Guede</v>
      </c>
      <c r="BA800" s="4" t="str">
        <v>Niayes</v>
      </c>
      <c r="BB800" s="4" t="str">
        <v>Niayes</v>
      </c>
      <c r="BC800" s="4" t="str">
        <v>Niayes</v>
      </c>
      <c r="BD800" s="4" t="str">
        <v>Niayes</v>
      </c>
      <c r="BE800" s="4" t="str">
        <v>Niayes</v>
      </c>
      <c r="BF800" s="4" t="str">
        <v>Niayes</v>
      </c>
      <c r="BG800" s="4" t="str">
        <v>Niayes</v>
      </c>
      <c r="BH800" s="4" t="str">
        <v>Niayes</v>
      </c>
      <c r="BI800" s="4" t="str">
        <v>Niayes</v>
      </c>
      <c r="BJ800" s="4" t="str">
        <v>Niayes</v>
      </c>
      <c r="BK800" s="4" t="str">
        <v>Niayes</v>
      </c>
      <c r="BL800" s="4" t="str">
        <v>Niayes</v>
      </c>
      <c r="BM800" s="4" t="str">
        <v>Niayes</v>
      </c>
      <c r="BN800" s="4" t="str">
        <v>Niayes</v>
      </c>
      <c r="BO800" s="4" t="str">
        <v>Niayes</v>
      </c>
      <c r="BP800" s="4" t="str">
        <v>Niayes</v>
      </c>
      <c r="BQ800" s="4" t="str">
        <v>Niayes</v>
      </c>
      <c r="BR800" s="4" t="str">
        <v>Niayes</v>
      </c>
      <c r="BS800" s="4" t="str">
        <v>Niayes</v>
      </c>
      <c r="BT800" s="4" t="str">
        <v>Niayes</v>
      </c>
      <c r="BU800" s="4" t="str">
        <v>Niayes</v>
      </c>
      <c r="BV800" s="4" t="str">
        <v>Niayes</v>
      </c>
      <c r="BW800" s="4" t="str">
        <v>Niayes</v>
      </c>
      <c r="BX800" s="4" t="str">
        <v>Niayes</v>
      </c>
      <c r="BY800" s="4" t="str">
        <v>Niayes</v>
      </c>
      <c r="BZ800" s="4" t="str">
        <v>Niayes</v>
      </c>
      <c r="CA800" s="4" t="str">
        <v>Niayes</v>
      </c>
      <c r="CB800" s="4" t="str">
        <v>Niayes</v>
      </c>
      <c r="CC800" s="4" t="str">
        <v>Niayes</v>
      </c>
      <c r="CD800" s="4" t="str">
        <v>Niayes</v>
      </c>
      <c r="CE800" s="4" t="str">
        <v>Niayes</v>
      </c>
      <c r="CF800" s="4" t="str">
        <v>Niayes</v>
      </c>
      <c r="CG800" s="4" t="str">
        <v>Niayes</v>
      </c>
      <c r="CH800" s="4" t="str">
        <v>Niayes</v>
      </c>
      <c r="CJ800" s="4" t="str">
        <v>Niayes</v>
      </c>
      <c r="CK800" s="4" t="str">
        <v>Niayes</v>
      </c>
      <c r="CL800" s="4" t="str">
        <v>Niayes</v>
      </c>
      <c r="CM800" s="4" t="str">
        <v>Niayes</v>
      </c>
      <c r="CN800" s="4" t="str">
        <v>Niayes</v>
      </c>
      <c r="CO800" s="4" t="str">
        <v>Niayes</v>
      </c>
      <c r="CP800" s="4" t="str">
        <v>Niayes</v>
      </c>
      <c r="CQ800" s="4" t="str">
        <v>Niayes</v>
      </c>
      <c r="CR800" s="4" t="str">
        <v>Niayes</v>
      </c>
      <c r="CS800" s="4" t="str">
        <v>Niayes</v>
      </c>
      <c r="CT800" s="4" t="str">
        <v>Niayes</v>
      </c>
      <c r="CU800" s="4" t="str">
        <v>Niayes</v>
      </c>
      <c r="CV800" s="4" t="str">
        <v>Niayes</v>
      </c>
      <c r="CW800" s="4" t="str">
        <v>Niayes</v>
      </c>
      <c r="CX800" s="4" t="str">
        <v>Niayes</v>
      </c>
      <c r="CY800" s="4" t="str">
        <v>Niayes</v>
      </c>
      <c r="CZ800" s="4" t="str">
        <v>Niayes</v>
      </c>
      <c r="DA800" s="4" t="str">
        <v>Niayes</v>
      </c>
      <c r="DB800" s="4" t="str">
        <v>Niayes</v>
      </c>
      <c r="DC800" s="4" t="str">
        <v>Niayes</v>
      </c>
      <c r="DD800" s="4" t="str">
        <v>Niayes</v>
      </c>
      <c r="DE800" s="4" t="str">
        <v>Niayes</v>
      </c>
      <c r="DF800" s="4" t="str">
        <v>Niayes</v>
      </c>
      <c r="DG800" s="4" t="str">
        <v>Niayes</v>
      </c>
      <c r="DH800" s="4" t="str">
        <v>Niayes</v>
      </c>
      <c r="DI800" s="4" t="str">
        <v>Niayes</v>
      </c>
      <c r="DJ800" s="4" t="str">
        <v>Niayes</v>
      </c>
      <c r="DK800" s="4" t="str">
        <v>Niayes</v>
      </c>
      <c r="DL800" s="4" t="str">
        <v>Niayes</v>
      </c>
      <c r="DM800" s="4" t="str">
        <v>Niayes</v>
      </c>
      <c r="DN800" s="4" t="str">
        <v>Niayes</v>
      </c>
      <c r="DO800" s="4" t="str">
        <v>Niayes</v>
      </c>
      <c r="DP800" s="4" t="str">
        <v>Niayes</v>
      </c>
    </row>
    <row r="801" spans="1:120" x14ac:dyDescent="0.35">
      <c r="A801" s="4">
        <v>16.623059999999999</v>
      </c>
      <c r="B801" s="4">
        <v>-14.93</v>
      </c>
      <c r="C801" s="4" t="s">
        <v>260</v>
      </c>
      <c r="D801" s="4" t="s">
        <v>130</v>
      </c>
      <c r="E801" s="4" t="s">
        <v>965</v>
      </c>
      <c r="F801" s="4">
        <v>250</v>
      </c>
      <c r="G801" s="4" t="str">
        <f t="shared" si="12"/>
        <v>Senegal-Guia</v>
      </c>
      <c r="BA801" s="4" t="str">
        <v>NIFF, New-Bussa</v>
      </c>
      <c r="BB801" s="4" t="str">
        <v>NIFF, New-Bussa</v>
      </c>
      <c r="BC801" s="4" t="str">
        <v>NIFF, New-Bussa</v>
      </c>
      <c r="BD801" s="4" t="str">
        <v>NIFF, New-Bussa</v>
      </c>
      <c r="BE801" s="4" t="str">
        <v>NIFF, New-Bussa</v>
      </c>
      <c r="BF801" s="4" t="str">
        <v>NIFF, New-Bussa</v>
      </c>
      <c r="BG801" s="4" t="str">
        <v>NIFF, New-Bussa</v>
      </c>
      <c r="BH801" s="4" t="str">
        <v>NIFF, New-Bussa</v>
      </c>
      <c r="BI801" s="4" t="str">
        <v>NIFF, New-Bussa</v>
      </c>
      <c r="BJ801" s="4" t="str">
        <v>NIFF, New-Bussa</v>
      </c>
      <c r="BK801" s="4" t="str">
        <v>NIFF, New-Bussa</v>
      </c>
      <c r="BL801" s="4" t="str">
        <v>NIFF, New-Bussa</v>
      </c>
      <c r="BM801" s="4" t="str">
        <v>NIFF, New-Bussa</v>
      </c>
      <c r="BN801" s="4" t="str">
        <v>NIFF, New-Bussa</v>
      </c>
      <c r="BO801" s="4" t="str">
        <v>NIFF, New-Bussa</v>
      </c>
      <c r="BP801" s="4" t="str">
        <v>NIFF, New-Bussa</v>
      </c>
      <c r="BQ801" s="4" t="str">
        <v>NIFF, New-Bussa</v>
      </c>
      <c r="BR801" s="4" t="str">
        <v>NIFF, New-Bussa</v>
      </c>
      <c r="BS801" s="4" t="str">
        <v>NIFF, New-Bussa</v>
      </c>
      <c r="BT801" s="4" t="str">
        <v>NIFF, New-Bussa</v>
      </c>
      <c r="BU801" s="4" t="str">
        <v>NIFF, New-Bussa</v>
      </c>
      <c r="BV801" s="4" t="str">
        <v>NIFF, New-Bussa</v>
      </c>
      <c r="BW801" s="4" t="str">
        <v>NIFF, New-Bussa</v>
      </c>
      <c r="BX801" s="4" t="str">
        <v>NIFF, New-Bussa</v>
      </c>
      <c r="BY801" s="4" t="str">
        <v>NIFF, New-Bussa</v>
      </c>
      <c r="BZ801" s="4" t="str">
        <v>NIFF, New-Bussa</v>
      </c>
      <c r="CA801" s="4" t="str">
        <v>NIFF, New-Bussa</v>
      </c>
      <c r="CB801" s="4" t="str">
        <v>NIFF, New-Bussa</v>
      </c>
      <c r="CC801" s="4" t="str">
        <v>NIFF, New-Bussa</v>
      </c>
      <c r="CD801" s="4" t="str">
        <v>NIFF, New-Bussa</v>
      </c>
      <c r="CE801" s="4" t="str">
        <v>NIFF, New-Bussa</v>
      </c>
      <c r="CF801" s="4" t="str">
        <v>NIFF, New-Bussa</v>
      </c>
      <c r="CG801" s="4" t="str">
        <v>NIFF, New-Bussa</v>
      </c>
      <c r="CH801" s="4" t="str">
        <v>NIFF, New-Bussa</v>
      </c>
      <c r="CJ801" s="4" t="str">
        <v>NIFF, New-Bussa</v>
      </c>
      <c r="CK801" s="4" t="str">
        <v>NIFF, New-Bussa</v>
      </c>
      <c r="CL801" s="4" t="str">
        <v>NIFF, New-Bussa</v>
      </c>
      <c r="CM801" s="4" t="str">
        <v>NIFF, New-Bussa</v>
      </c>
      <c r="CN801" s="4" t="str">
        <v>NIFF, New-Bussa</v>
      </c>
      <c r="CO801" s="4" t="str">
        <v>NIFF, New-Bussa</v>
      </c>
      <c r="CP801" s="4" t="str">
        <v>NIFF, New-Bussa</v>
      </c>
      <c r="CQ801" s="4" t="str">
        <v>NIFF, New-Bussa</v>
      </c>
      <c r="CR801" s="4" t="str">
        <v>NIFF, New-Bussa</v>
      </c>
      <c r="CS801" s="4" t="str">
        <v>NIFF, New-Bussa</v>
      </c>
      <c r="CT801" s="4" t="str">
        <v>NIFF, New-Bussa</v>
      </c>
      <c r="CU801" s="4" t="str">
        <v>NIFF, New-Bussa</v>
      </c>
      <c r="CV801" s="4" t="str">
        <v>NIFF, New-Bussa</v>
      </c>
      <c r="CW801" s="4" t="str">
        <v>NIFF, New-Bussa</v>
      </c>
      <c r="CX801" s="4" t="str">
        <v>NIFF, New-Bussa</v>
      </c>
      <c r="CY801" s="4" t="str">
        <v>NIFF, New-Bussa</v>
      </c>
      <c r="CZ801" s="4" t="str">
        <v>NIFF, New-Bussa</v>
      </c>
      <c r="DA801" s="4" t="str">
        <v>NIFF, New-Bussa</v>
      </c>
      <c r="DB801" s="4" t="str">
        <v>NIFF, New-Bussa</v>
      </c>
      <c r="DC801" s="4" t="str">
        <v>NIFF, New-Bussa</v>
      </c>
      <c r="DD801" s="4" t="str">
        <v>NIFF, New-Bussa</v>
      </c>
      <c r="DE801" s="4" t="str">
        <v>NIFF, New-Bussa</v>
      </c>
      <c r="DF801" s="4" t="str">
        <v>NIFF, New-Bussa</v>
      </c>
      <c r="DG801" s="4" t="str">
        <v>NIFF, New-Bussa</v>
      </c>
      <c r="DH801" s="4" t="str">
        <v>NIFF, New-Bussa</v>
      </c>
      <c r="DI801" s="4" t="str">
        <v>NIFF, New-Bussa</v>
      </c>
      <c r="DJ801" s="4" t="str">
        <v>NIFF, New-Bussa</v>
      </c>
      <c r="DK801" s="4" t="str">
        <v>NIFF, New-Bussa</v>
      </c>
      <c r="DL801" s="4" t="str">
        <v>NIFF, New-Bussa</v>
      </c>
      <c r="DM801" s="4" t="str">
        <v>NIFF, New-Bussa</v>
      </c>
      <c r="DN801" s="4" t="str">
        <v>NIFF, New-Bussa</v>
      </c>
      <c r="DO801" s="4" t="str">
        <v>NIFF, New-Bussa</v>
      </c>
      <c r="DP801" s="4" t="str">
        <v>NIFF, New-Bussa</v>
      </c>
    </row>
    <row r="802" spans="1:120" x14ac:dyDescent="0.35">
      <c r="A802" s="4">
        <v>14.712300000000001</v>
      </c>
      <c r="B802" s="4">
        <v>-16.480699999999999</v>
      </c>
      <c r="C802" s="4" t="s">
        <v>260</v>
      </c>
      <c r="D802" s="4" t="s">
        <v>138</v>
      </c>
      <c r="E802" s="4" t="s">
        <v>966</v>
      </c>
      <c r="F802" s="4">
        <v>500</v>
      </c>
      <c r="G802" s="4" t="str">
        <f t="shared" si="12"/>
        <v>Senegal-ISRA/CNRA, Bambey</v>
      </c>
      <c r="BA802" s="4" t="str">
        <v>NIOF, Suez</v>
      </c>
      <c r="BB802" s="4" t="str">
        <v>NIOF, Suez</v>
      </c>
      <c r="BC802" s="4" t="str">
        <v>NIOF, Suez</v>
      </c>
      <c r="BD802" s="4" t="str">
        <v>NIOF, Suez</v>
      </c>
      <c r="BE802" s="4" t="str">
        <v>NIOF, Suez</v>
      </c>
      <c r="BF802" s="4" t="str">
        <v>NIOF, Suez</v>
      </c>
      <c r="BG802" s="4" t="str">
        <v>NIOF, Suez</v>
      </c>
      <c r="BH802" s="4" t="str">
        <v>NIOF, Suez</v>
      </c>
      <c r="BI802" s="4" t="str">
        <v>NIOF, Suez</v>
      </c>
      <c r="BJ802" s="4" t="str">
        <v>NIOF, Suez</v>
      </c>
      <c r="BK802" s="4" t="str">
        <v>NIOF, Suez</v>
      </c>
      <c r="BL802" s="4" t="str">
        <v>NIOF, Suez</v>
      </c>
      <c r="BM802" s="4" t="str">
        <v>NIOF, Suez</v>
      </c>
      <c r="BN802" s="4" t="str">
        <v>NIOF, Suez</v>
      </c>
      <c r="BO802" s="4" t="str">
        <v>NIOF, Suez</v>
      </c>
      <c r="BP802" s="4" t="str">
        <v>NIOF, Suez</v>
      </c>
      <c r="BQ802" s="4" t="str">
        <v>NIOF, Suez</v>
      </c>
      <c r="BR802" s="4" t="str">
        <v>NIOF, Suez</v>
      </c>
      <c r="BS802" s="4" t="str">
        <v>NIOF, Suez</v>
      </c>
      <c r="BT802" s="4" t="str">
        <v>NIOF, Suez</v>
      </c>
      <c r="BU802" s="4" t="str">
        <v>NIOF, Suez</v>
      </c>
      <c r="BV802" s="4" t="str">
        <v>NIOF, Suez</v>
      </c>
      <c r="BW802" s="4" t="str">
        <v>NIOF, Suez</v>
      </c>
      <c r="BX802" s="4" t="str">
        <v>NIOF, Suez</v>
      </c>
      <c r="BY802" s="4" t="str">
        <v>NIOF, Suez</v>
      </c>
      <c r="BZ802" s="4" t="str">
        <v>NIOF, Suez</v>
      </c>
      <c r="CA802" s="4" t="str">
        <v>NIOF, Suez</v>
      </c>
      <c r="CB802" s="4" t="str">
        <v>NIOF, Suez</v>
      </c>
      <c r="CC802" s="4" t="str">
        <v>NIOF, Suez</v>
      </c>
      <c r="CD802" s="4" t="str">
        <v>NIOF, Suez</v>
      </c>
      <c r="CE802" s="4" t="str">
        <v>NIOF, Suez</v>
      </c>
      <c r="CF802" s="4" t="str">
        <v>NIOF, Suez</v>
      </c>
      <c r="CG802" s="4" t="str">
        <v>NIOF, Suez</v>
      </c>
      <c r="CH802" s="4" t="str">
        <v>NIOF, Suez</v>
      </c>
      <c r="CJ802" s="4" t="str">
        <v>NIOF, Suez</v>
      </c>
      <c r="CK802" s="4" t="str">
        <v>NIOF, Suez</v>
      </c>
      <c r="CL802" s="4" t="str">
        <v>NIOF, Suez</v>
      </c>
      <c r="CM802" s="4" t="str">
        <v>NIOF, Suez</v>
      </c>
      <c r="CN802" s="4" t="str">
        <v>NIOF, Suez</v>
      </c>
      <c r="CO802" s="4" t="str">
        <v>NIOF, Suez</v>
      </c>
      <c r="CP802" s="4" t="str">
        <v>NIOF, Suez</v>
      </c>
      <c r="CQ802" s="4" t="str">
        <v>NIOF, Suez</v>
      </c>
      <c r="CR802" s="4" t="str">
        <v>NIOF, Suez</v>
      </c>
      <c r="CS802" s="4" t="str">
        <v>NIOF, Suez</v>
      </c>
      <c r="CT802" s="4" t="str">
        <v>NIOF, Suez</v>
      </c>
      <c r="CU802" s="4" t="str">
        <v>NIOF, Suez</v>
      </c>
      <c r="CV802" s="4" t="str">
        <v>NIOF, Suez</v>
      </c>
      <c r="CW802" s="4" t="str">
        <v>NIOF, Suez</v>
      </c>
      <c r="CX802" s="4" t="str">
        <v>NIOF, Suez</v>
      </c>
      <c r="CY802" s="4" t="str">
        <v>NIOF, Suez</v>
      </c>
      <c r="CZ802" s="4" t="str">
        <v>NIOF, Suez</v>
      </c>
      <c r="DA802" s="4" t="str">
        <v>NIOF, Suez</v>
      </c>
      <c r="DB802" s="4" t="str">
        <v>NIOF, Suez</v>
      </c>
      <c r="DC802" s="4" t="str">
        <v>NIOF, Suez</v>
      </c>
      <c r="DD802" s="4" t="str">
        <v>NIOF, Suez</v>
      </c>
      <c r="DE802" s="4" t="str">
        <v>NIOF, Suez</v>
      </c>
      <c r="DF802" s="4" t="str">
        <v>NIOF, Suez</v>
      </c>
      <c r="DG802" s="4" t="str">
        <v>NIOF, Suez</v>
      </c>
      <c r="DH802" s="4" t="str">
        <v>NIOF, Suez</v>
      </c>
      <c r="DI802" s="4" t="str">
        <v>NIOF, Suez</v>
      </c>
      <c r="DJ802" s="4" t="str">
        <v>NIOF, Suez</v>
      </c>
      <c r="DK802" s="4" t="str">
        <v>NIOF, Suez</v>
      </c>
      <c r="DL802" s="4" t="str">
        <v>NIOF, Suez</v>
      </c>
      <c r="DM802" s="4" t="str">
        <v>NIOF, Suez</v>
      </c>
      <c r="DN802" s="4" t="str">
        <v>NIOF, Suez</v>
      </c>
      <c r="DO802" s="4" t="str">
        <v>NIOF, Suez</v>
      </c>
      <c r="DP802" s="4" t="str">
        <v>NIOF, Suez</v>
      </c>
    </row>
    <row r="803" spans="1:120" x14ac:dyDescent="0.35">
      <c r="A803" s="4">
        <v>12.93361</v>
      </c>
      <c r="B803" s="4">
        <v>-16.727779999999999</v>
      </c>
      <c r="C803" s="4" t="s">
        <v>260</v>
      </c>
      <c r="D803" s="4" t="s">
        <v>130</v>
      </c>
      <c r="E803" s="4" t="s">
        <v>967</v>
      </c>
      <c r="F803" s="4">
        <v>250</v>
      </c>
      <c r="G803" s="4" t="str">
        <f t="shared" si="12"/>
        <v>Senegal-Kalounayes</v>
      </c>
      <c r="BA803" s="4" t="str">
        <v>Nioro</v>
      </c>
      <c r="BB803" s="4" t="str">
        <v>Nioro</v>
      </c>
      <c r="BC803" s="4" t="str">
        <v>Nioro</v>
      </c>
      <c r="BD803" s="4" t="str">
        <v>Nioro</v>
      </c>
      <c r="BE803" s="4" t="str">
        <v>Nioro</v>
      </c>
      <c r="BF803" s="4" t="str">
        <v>Nioro</v>
      </c>
      <c r="BG803" s="4" t="str">
        <v>Nioro</v>
      </c>
      <c r="BH803" s="4" t="str">
        <v>Nioro</v>
      </c>
      <c r="BI803" s="4" t="str">
        <v>Nioro</v>
      </c>
      <c r="BJ803" s="4" t="str">
        <v>Nioro</v>
      </c>
      <c r="BK803" s="4" t="str">
        <v>Nioro</v>
      </c>
      <c r="BL803" s="4" t="str">
        <v>Nioro</v>
      </c>
      <c r="BM803" s="4" t="str">
        <v>Nioro</v>
      </c>
      <c r="BN803" s="4" t="str">
        <v>Nioro</v>
      </c>
      <c r="BO803" s="4" t="str">
        <v>Nioro</v>
      </c>
      <c r="BP803" s="4" t="str">
        <v>Nioro</v>
      </c>
      <c r="BQ803" s="4" t="str">
        <v>Nioro</v>
      </c>
      <c r="BR803" s="4" t="str">
        <v>Nioro</v>
      </c>
      <c r="BS803" s="4" t="str">
        <v>Nioro</v>
      </c>
      <c r="BT803" s="4" t="str">
        <v>Nioro</v>
      </c>
      <c r="BU803" s="4" t="str">
        <v>Nioro</v>
      </c>
      <c r="BV803" s="4" t="str">
        <v>Nioro</v>
      </c>
      <c r="BW803" s="4" t="str">
        <v>Nioro</v>
      </c>
      <c r="BX803" s="4" t="str">
        <v>Nioro</v>
      </c>
      <c r="BY803" s="4" t="str">
        <v>Nioro</v>
      </c>
      <c r="BZ803" s="4" t="str">
        <v>Nioro</v>
      </c>
      <c r="CA803" s="4" t="str">
        <v>Nioro</v>
      </c>
      <c r="CB803" s="4" t="str">
        <v>Nioro</v>
      </c>
      <c r="CC803" s="4" t="str">
        <v>Nioro</v>
      </c>
      <c r="CD803" s="4" t="str">
        <v>Nioro</v>
      </c>
      <c r="CE803" s="4" t="str">
        <v>Nioro</v>
      </c>
      <c r="CF803" s="4" t="str">
        <v>Nioro</v>
      </c>
      <c r="CG803" s="4" t="str">
        <v>Nioro</v>
      </c>
      <c r="CH803" s="4" t="str">
        <v>Nioro</v>
      </c>
      <c r="CJ803" s="4" t="str">
        <v>Nioro</v>
      </c>
      <c r="CK803" s="4" t="str">
        <v>Nioro</v>
      </c>
      <c r="CL803" s="4" t="str">
        <v>Nioro</v>
      </c>
      <c r="CM803" s="4" t="str">
        <v>Nioro</v>
      </c>
      <c r="CN803" s="4" t="str">
        <v>Nioro</v>
      </c>
      <c r="CO803" s="4" t="str">
        <v>Nioro</v>
      </c>
      <c r="CP803" s="4" t="str">
        <v>Nioro</v>
      </c>
      <c r="CQ803" s="4" t="str">
        <v>Nioro</v>
      </c>
      <c r="CR803" s="4" t="str">
        <v>Nioro</v>
      </c>
      <c r="CS803" s="4" t="str">
        <v>Nioro</v>
      </c>
      <c r="CT803" s="4" t="str">
        <v>Nioro</v>
      </c>
      <c r="CU803" s="4" t="str">
        <v>Nioro</v>
      </c>
      <c r="CV803" s="4" t="str">
        <v>Nioro</v>
      </c>
      <c r="CW803" s="4" t="str">
        <v>Nioro</v>
      </c>
      <c r="CX803" s="4" t="str">
        <v>Nioro</v>
      </c>
      <c r="CY803" s="4" t="str">
        <v>Nioro</v>
      </c>
      <c r="CZ803" s="4" t="str">
        <v>Nioro</v>
      </c>
      <c r="DA803" s="4" t="str">
        <v>Nioro</v>
      </c>
      <c r="DB803" s="4" t="str">
        <v>Nioro</v>
      </c>
      <c r="DC803" s="4" t="str">
        <v>Nioro</v>
      </c>
      <c r="DD803" s="4" t="str">
        <v>Nioro</v>
      </c>
      <c r="DE803" s="4" t="str">
        <v>Nioro</v>
      </c>
      <c r="DF803" s="4" t="str">
        <v>Nioro</v>
      </c>
      <c r="DG803" s="4" t="str">
        <v>Nioro</v>
      </c>
      <c r="DH803" s="4" t="str">
        <v>Nioro</v>
      </c>
      <c r="DI803" s="4" t="str">
        <v>Nioro</v>
      </c>
      <c r="DJ803" s="4" t="str">
        <v>Nioro</v>
      </c>
      <c r="DK803" s="4" t="str">
        <v>Nioro</v>
      </c>
      <c r="DL803" s="4" t="str">
        <v>Nioro</v>
      </c>
      <c r="DM803" s="4" t="str">
        <v>Nioro</v>
      </c>
      <c r="DN803" s="4" t="str">
        <v>Nioro</v>
      </c>
      <c r="DO803" s="4" t="str">
        <v>Nioro</v>
      </c>
      <c r="DP803" s="4" t="str">
        <v>Nioro</v>
      </c>
    </row>
    <row r="804" spans="1:120" x14ac:dyDescent="0.35">
      <c r="A804" s="4">
        <v>14.34986</v>
      </c>
      <c r="B804" s="4">
        <v>-16.933060000000001</v>
      </c>
      <c r="C804" s="4" t="s">
        <v>260</v>
      </c>
      <c r="D804" s="4" t="s">
        <v>130</v>
      </c>
      <c r="E804" s="4" t="s">
        <v>968</v>
      </c>
      <c r="F804" s="4">
        <v>250</v>
      </c>
      <c r="G804" s="4" t="str">
        <f t="shared" si="12"/>
        <v>Senegal-Lagnaer.Mbotile</v>
      </c>
      <c r="BA804" s="4" t="str">
        <v>Njabini, Nyandarua</v>
      </c>
      <c r="BB804" s="4" t="str">
        <v>Njabini, Nyandarua</v>
      </c>
      <c r="BC804" s="4" t="str">
        <v>Njabini, Nyandarua</v>
      </c>
      <c r="BD804" s="4" t="str">
        <v>Njabini, Nyandarua</v>
      </c>
      <c r="BE804" s="4" t="str">
        <v>Njabini, Nyandarua</v>
      </c>
      <c r="BF804" s="4" t="str">
        <v>Njabini, Nyandarua</v>
      </c>
      <c r="BG804" s="4" t="str">
        <v>Njabini, Nyandarua</v>
      </c>
      <c r="BH804" s="4" t="str">
        <v>Njabini, Nyandarua</v>
      </c>
      <c r="BI804" s="4" t="str">
        <v>Njabini, Nyandarua</v>
      </c>
      <c r="BJ804" s="4" t="str">
        <v>Njabini, Nyandarua</v>
      </c>
      <c r="BK804" s="4" t="str">
        <v>Njabini, Nyandarua</v>
      </c>
      <c r="BL804" s="4" t="str">
        <v>Njabini, Nyandarua</v>
      </c>
      <c r="BM804" s="4" t="str">
        <v>Njabini, Nyandarua</v>
      </c>
      <c r="BN804" s="4" t="str">
        <v>Njabini, Nyandarua</v>
      </c>
      <c r="BO804" s="4" t="str">
        <v>Njabini, Nyandarua</v>
      </c>
      <c r="BP804" s="4" t="str">
        <v>Njabini, Nyandarua</v>
      </c>
      <c r="BQ804" s="4" t="str">
        <v>Njabini, Nyandarua</v>
      </c>
      <c r="BR804" s="4" t="str">
        <v>Njabini, Nyandarua</v>
      </c>
      <c r="BS804" s="4" t="str">
        <v>Njabini, Nyandarua</v>
      </c>
      <c r="BT804" s="4" t="str">
        <v>Njabini, Nyandarua</v>
      </c>
      <c r="BU804" s="4" t="str">
        <v>Njabini, Nyandarua</v>
      </c>
      <c r="BV804" s="4" t="str">
        <v>Njabini, Nyandarua</v>
      </c>
      <c r="BW804" s="4" t="str">
        <v>Njabini, Nyandarua</v>
      </c>
      <c r="BX804" s="4" t="str">
        <v>Njabini, Nyandarua</v>
      </c>
      <c r="BY804" s="4" t="str">
        <v>Njabini, Nyandarua</v>
      </c>
      <c r="BZ804" s="4" t="str">
        <v>Njabini, Nyandarua</v>
      </c>
      <c r="CA804" s="4" t="str">
        <v>Njabini, Nyandarua</v>
      </c>
      <c r="CB804" s="4" t="str">
        <v>Njabini, Nyandarua</v>
      </c>
      <c r="CC804" s="4" t="str">
        <v>Njabini, Nyandarua</v>
      </c>
      <c r="CD804" s="4" t="str">
        <v>Njabini, Nyandarua</v>
      </c>
      <c r="CE804" s="4" t="str">
        <v>Njabini, Nyandarua</v>
      </c>
      <c r="CF804" s="4" t="str">
        <v>Njabini, Nyandarua</v>
      </c>
      <c r="CG804" s="4" t="str">
        <v>Njabini, Nyandarua</v>
      </c>
      <c r="CH804" s="4" t="str">
        <v>Njabini, Nyandarua</v>
      </c>
      <c r="CJ804" s="4" t="str">
        <v>Njabini, Nyandarua</v>
      </c>
      <c r="CK804" s="4" t="str">
        <v>Njabini, Nyandarua</v>
      </c>
      <c r="CL804" s="4" t="str">
        <v>Njabini, Nyandarua</v>
      </c>
      <c r="CM804" s="4" t="str">
        <v>Njabini, Nyandarua</v>
      </c>
      <c r="CN804" s="4" t="str">
        <v>Njabini, Nyandarua</v>
      </c>
      <c r="CO804" s="4" t="str">
        <v>Njabini, Nyandarua</v>
      </c>
      <c r="CP804" s="4" t="str">
        <v>Njabini, Nyandarua</v>
      </c>
      <c r="CQ804" s="4" t="str">
        <v>Njabini, Nyandarua</v>
      </c>
      <c r="CR804" s="4" t="str">
        <v>Njabini, Nyandarua</v>
      </c>
      <c r="CS804" s="4" t="str">
        <v>Njabini, Nyandarua</v>
      </c>
      <c r="CT804" s="4" t="str">
        <v>Njabini, Nyandarua</v>
      </c>
      <c r="CU804" s="4" t="str">
        <v>Njabini, Nyandarua</v>
      </c>
      <c r="CV804" s="4" t="str">
        <v>Njabini, Nyandarua</v>
      </c>
      <c r="CW804" s="4" t="str">
        <v>Njabini, Nyandarua</v>
      </c>
      <c r="CX804" s="4" t="str">
        <v>Njabini, Nyandarua</v>
      </c>
      <c r="CY804" s="4" t="str">
        <v>Njabini, Nyandarua</v>
      </c>
      <c r="CZ804" s="4" t="str">
        <v>Njabini, Nyandarua</v>
      </c>
      <c r="DA804" s="4" t="str">
        <v>Njabini, Nyandarua</v>
      </c>
      <c r="DB804" s="4" t="str">
        <v>Njabini, Nyandarua</v>
      </c>
      <c r="DC804" s="4" t="str">
        <v>Njabini, Nyandarua</v>
      </c>
      <c r="DD804" s="4" t="str">
        <v>Njabini, Nyandarua</v>
      </c>
      <c r="DE804" s="4" t="str">
        <v>Njabini, Nyandarua</v>
      </c>
      <c r="DF804" s="4" t="str">
        <v>Njabini, Nyandarua</v>
      </c>
      <c r="DG804" s="4" t="str">
        <v>Njabini, Nyandarua</v>
      </c>
      <c r="DH804" s="4" t="str">
        <v>Njabini, Nyandarua</v>
      </c>
      <c r="DI804" s="4" t="str">
        <v>Njabini, Nyandarua</v>
      </c>
      <c r="DJ804" s="4" t="str">
        <v>Njabini, Nyandarua</v>
      </c>
      <c r="DK804" s="4" t="str">
        <v>Njabini, Nyandarua</v>
      </c>
      <c r="DL804" s="4" t="str">
        <v>Njabini, Nyandarua</v>
      </c>
      <c r="DM804" s="4" t="str">
        <v>Njabini, Nyandarua</v>
      </c>
      <c r="DN804" s="4" t="str">
        <v>Njabini, Nyandarua</v>
      </c>
      <c r="DO804" s="4" t="str">
        <v>Njabini, Nyandarua</v>
      </c>
      <c r="DP804" s="4" t="str">
        <v>Njabini, Nyandarua</v>
      </c>
    </row>
    <row r="805" spans="1:120" x14ac:dyDescent="0.35">
      <c r="A805" s="4">
        <v>15.599</v>
      </c>
      <c r="B805" s="4">
        <v>-13.554</v>
      </c>
      <c r="C805" s="4" t="s">
        <v>260</v>
      </c>
      <c r="D805" s="4" t="s">
        <v>138</v>
      </c>
      <c r="E805" s="4" t="s">
        <v>969</v>
      </c>
      <c r="F805" s="4">
        <v>600</v>
      </c>
      <c r="G805" s="4" t="str">
        <f t="shared" si="12"/>
        <v>Senegal-Louga</v>
      </c>
      <c r="BA805" s="4" t="str">
        <v>Njipi</v>
      </c>
      <c r="BB805" s="4" t="str">
        <v>Njipi</v>
      </c>
      <c r="BC805" s="4" t="str">
        <v>Njipi</v>
      </c>
      <c r="BD805" s="4" t="str">
        <v>Njipi</v>
      </c>
      <c r="BE805" s="4" t="str">
        <v>Njipi</v>
      </c>
      <c r="BF805" s="4" t="str">
        <v>Njipi</v>
      </c>
      <c r="BG805" s="4" t="str">
        <v>Njipi</v>
      </c>
      <c r="BH805" s="4" t="str">
        <v>Njipi</v>
      </c>
      <c r="BI805" s="4" t="str">
        <v>Njipi</v>
      </c>
      <c r="BJ805" s="4" t="str">
        <v>Njipi</v>
      </c>
      <c r="BK805" s="4" t="str">
        <v>Njipi</v>
      </c>
      <c r="BL805" s="4" t="str">
        <v>Njipi</v>
      </c>
      <c r="BM805" s="4" t="str">
        <v>Njipi</v>
      </c>
      <c r="BN805" s="4" t="str">
        <v>Njipi</v>
      </c>
      <c r="BO805" s="4" t="str">
        <v>Njipi</v>
      </c>
      <c r="BP805" s="4" t="str">
        <v>Njipi</v>
      </c>
      <c r="BQ805" s="4" t="str">
        <v>Njipi</v>
      </c>
      <c r="BR805" s="4" t="str">
        <v>Njipi</v>
      </c>
      <c r="BS805" s="4" t="str">
        <v>Njipi</v>
      </c>
      <c r="BT805" s="4" t="str">
        <v>Njipi</v>
      </c>
      <c r="BU805" s="4" t="str">
        <v>Njipi</v>
      </c>
      <c r="BV805" s="4" t="str">
        <v>Njipi</v>
      </c>
      <c r="BW805" s="4" t="str">
        <v>Njipi</v>
      </c>
      <c r="BX805" s="4" t="str">
        <v>Njipi</v>
      </c>
      <c r="BY805" s="4" t="str">
        <v>Njipi</v>
      </c>
      <c r="BZ805" s="4" t="str">
        <v>Njipi</v>
      </c>
      <c r="CA805" s="4" t="str">
        <v>Njipi</v>
      </c>
      <c r="CB805" s="4" t="str">
        <v>Njipi</v>
      </c>
      <c r="CC805" s="4" t="str">
        <v>Njipi</v>
      </c>
      <c r="CD805" s="4" t="str">
        <v>Njipi</v>
      </c>
      <c r="CE805" s="4" t="str">
        <v>Njipi</v>
      </c>
      <c r="CF805" s="4" t="str">
        <v>Njipi</v>
      </c>
      <c r="CG805" s="4" t="str">
        <v>Njipi</v>
      </c>
      <c r="CH805" s="4" t="str">
        <v>Njipi</v>
      </c>
      <c r="CJ805" s="4" t="str">
        <v>Njipi</v>
      </c>
      <c r="CK805" s="4" t="str">
        <v>Njipi</v>
      </c>
      <c r="CL805" s="4" t="str">
        <v>Njipi</v>
      </c>
      <c r="CM805" s="4" t="str">
        <v>Njipi</v>
      </c>
      <c r="CN805" s="4" t="str">
        <v>Njipi</v>
      </c>
      <c r="CO805" s="4" t="str">
        <v>Njipi</v>
      </c>
      <c r="CP805" s="4" t="str">
        <v>Njipi</v>
      </c>
      <c r="CQ805" s="4" t="str">
        <v>Njipi</v>
      </c>
      <c r="CR805" s="4" t="str">
        <v>Njipi</v>
      </c>
      <c r="CS805" s="4" t="str">
        <v>Njipi</v>
      </c>
      <c r="CT805" s="4" t="str">
        <v>Njipi</v>
      </c>
      <c r="CU805" s="4" t="str">
        <v>Njipi</v>
      </c>
      <c r="CV805" s="4" t="str">
        <v>Njipi</v>
      </c>
      <c r="CW805" s="4" t="str">
        <v>Njipi</v>
      </c>
      <c r="CX805" s="4" t="str">
        <v>Njipi</v>
      </c>
      <c r="CY805" s="4" t="str">
        <v>Njipi</v>
      </c>
      <c r="CZ805" s="4" t="str">
        <v>Njipi</v>
      </c>
      <c r="DA805" s="4" t="str">
        <v>Njipi</v>
      </c>
      <c r="DB805" s="4" t="str">
        <v>Njipi</v>
      </c>
      <c r="DC805" s="4" t="str">
        <v>Njipi</v>
      </c>
      <c r="DD805" s="4" t="str">
        <v>Njipi</v>
      </c>
      <c r="DE805" s="4" t="str">
        <v>Njipi</v>
      </c>
      <c r="DF805" s="4" t="str">
        <v>Njipi</v>
      </c>
      <c r="DG805" s="4" t="str">
        <v>Njipi</v>
      </c>
      <c r="DH805" s="4" t="str">
        <v>Njipi</v>
      </c>
      <c r="DI805" s="4" t="str">
        <v>Njipi</v>
      </c>
      <c r="DJ805" s="4" t="str">
        <v>Njipi</v>
      </c>
      <c r="DK805" s="4" t="str">
        <v>Njipi</v>
      </c>
      <c r="DL805" s="4" t="str">
        <v>Njipi</v>
      </c>
      <c r="DM805" s="4" t="str">
        <v>Njipi</v>
      </c>
      <c r="DN805" s="4" t="str">
        <v>Njipi</v>
      </c>
      <c r="DO805" s="4" t="str">
        <v>Njipi</v>
      </c>
      <c r="DP805" s="4" t="str">
        <v>Njipi</v>
      </c>
    </row>
    <row r="806" spans="1:120" x14ac:dyDescent="0.35">
      <c r="A806" s="4">
        <v>14.22444</v>
      </c>
      <c r="B806" s="4">
        <v>-16.820830000000001</v>
      </c>
      <c r="C806" s="4" t="s">
        <v>260</v>
      </c>
      <c r="D806" s="4" t="s">
        <v>130</v>
      </c>
      <c r="E806" s="4" t="s">
        <v>970</v>
      </c>
      <c r="F806" s="4">
        <v>250</v>
      </c>
      <c r="G806" s="4" t="str">
        <f t="shared" si="12"/>
        <v>Senegal-Ndianda</v>
      </c>
      <c r="BA806" s="4" t="str">
        <v>Nkhande</v>
      </c>
      <c r="BB806" s="4" t="str">
        <v>Nkhande</v>
      </c>
      <c r="BC806" s="4" t="str">
        <v>Nkhande</v>
      </c>
      <c r="BD806" s="4" t="str">
        <v>Nkhande</v>
      </c>
      <c r="BE806" s="4" t="str">
        <v>Nkhande</v>
      </c>
      <c r="BF806" s="4" t="str">
        <v>Nkhande</v>
      </c>
      <c r="BG806" s="4" t="str">
        <v>Nkhande</v>
      </c>
      <c r="BH806" s="4" t="str">
        <v>Nkhande</v>
      </c>
      <c r="BI806" s="4" t="str">
        <v>Nkhande</v>
      </c>
      <c r="BJ806" s="4" t="str">
        <v>Nkhande</v>
      </c>
      <c r="BK806" s="4" t="str">
        <v>Nkhande</v>
      </c>
      <c r="BL806" s="4" t="str">
        <v>Nkhande</v>
      </c>
      <c r="BM806" s="4" t="str">
        <v>Nkhande</v>
      </c>
      <c r="BN806" s="4" t="str">
        <v>Nkhande</v>
      </c>
      <c r="BO806" s="4" t="str">
        <v>Nkhande</v>
      </c>
      <c r="BP806" s="4" t="str">
        <v>Nkhande</v>
      </c>
      <c r="BQ806" s="4" t="str">
        <v>Nkhande</v>
      </c>
      <c r="BR806" s="4" t="str">
        <v>Nkhande</v>
      </c>
      <c r="BS806" s="4" t="str">
        <v>Nkhande</v>
      </c>
      <c r="BT806" s="4" t="str">
        <v>Nkhande</v>
      </c>
      <c r="BU806" s="4" t="str">
        <v>Nkhande</v>
      </c>
      <c r="BV806" s="4" t="str">
        <v>Nkhande</v>
      </c>
      <c r="BW806" s="4" t="str">
        <v>Nkhande</v>
      </c>
      <c r="BX806" s="4" t="str">
        <v>Nkhande</v>
      </c>
      <c r="BY806" s="4" t="str">
        <v>Nkhande</v>
      </c>
      <c r="BZ806" s="4" t="str">
        <v>Nkhande</v>
      </c>
      <c r="CA806" s="4" t="str">
        <v>Nkhande</v>
      </c>
      <c r="CB806" s="4" t="str">
        <v>Nkhande</v>
      </c>
      <c r="CC806" s="4" t="str">
        <v>Nkhande</v>
      </c>
      <c r="CD806" s="4" t="str">
        <v>Nkhande</v>
      </c>
      <c r="CE806" s="4" t="str">
        <v>Nkhande</v>
      </c>
      <c r="CF806" s="4" t="str">
        <v>Nkhande</v>
      </c>
      <c r="CG806" s="4" t="str">
        <v>Nkhande</v>
      </c>
      <c r="CH806" s="4" t="str">
        <v>Nkhande</v>
      </c>
      <c r="CJ806" s="4" t="str">
        <v>Nkhande</v>
      </c>
      <c r="CK806" s="4" t="str">
        <v>Nkhande</v>
      </c>
      <c r="CL806" s="4" t="str">
        <v>Nkhande</v>
      </c>
      <c r="CM806" s="4" t="str">
        <v>Nkhande</v>
      </c>
      <c r="CN806" s="4" t="str">
        <v>Nkhande</v>
      </c>
      <c r="CO806" s="4" t="str">
        <v>Nkhande</v>
      </c>
      <c r="CP806" s="4" t="str">
        <v>Nkhande</v>
      </c>
      <c r="CQ806" s="4" t="str">
        <v>Nkhande</v>
      </c>
      <c r="CR806" s="4" t="str">
        <v>Nkhande</v>
      </c>
      <c r="CS806" s="4" t="str">
        <v>Nkhande</v>
      </c>
      <c r="CT806" s="4" t="str">
        <v>Nkhande</v>
      </c>
      <c r="CU806" s="4" t="str">
        <v>Nkhande</v>
      </c>
      <c r="CV806" s="4" t="str">
        <v>Nkhande</v>
      </c>
      <c r="CW806" s="4" t="str">
        <v>Nkhande</v>
      </c>
      <c r="CX806" s="4" t="str">
        <v>Nkhande</v>
      </c>
      <c r="CY806" s="4" t="str">
        <v>Nkhande</v>
      </c>
      <c r="CZ806" s="4" t="str">
        <v>Nkhande</v>
      </c>
      <c r="DA806" s="4" t="str">
        <v>Nkhande</v>
      </c>
      <c r="DB806" s="4" t="str">
        <v>Nkhande</v>
      </c>
      <c r="DC806" s="4" t="str">
        <v>Nkhande</v>
      </c>
      <c r="DD806" s="4" t="str">
        <v>Nkhande</v>
      </c>
      <c r="DE806" s="4" t="str">
        <v>Nkhande</v>
      </c>
      <c r="DF806" s="4" t="str">
        <v>Nkhande</v>
      </c>
      <c r="DG806" s="4" t="str">
        <v>Nkhande</v>
      </c>
      <c r="DH806" s="4" t="str">
        <v>Nkhande</v>
      </c>
      <c r="DI806" s="4" t="str">
        <v>Nkhande</v>
      </c>
      <c r="DJ806" s="4" t="str">
        <v>Nkhande</v>
      </c>
      <c r="DK806" s="4" t="str">
        <v>Nkhande</v>
      </c>
      <c r="DL806" s="4" t="str">
        <v>Nkhande</v>
      </c>
      <c r="DM806" s="4" t="str">
        <v>Nkhande</v>
      </c>
      <c r="DN806" s="4" t="str">
        <v>Nkhande</v>
      </c>
      <c r="DO806" s="4" t="str">
        <v>Nkhande</v>
      </c>
      <c r="DP806" s="4" t="str">
        <v>Nkhande</v>
      </c>
    </row>
    <row r="807" spans="1:120" x14ac:dyDescent="0.35">
      <c r="A807" s="4">
        <v>16.59111</v>
      </c>
      <c r="B807" s="4">
        <v>-15.00806</v>
      </c>
      <c r="C807" s="4" t="s">
        <v>260</v>
      </c>
      <c r="D807" s="4" t="s">
        <v>130</v>
      </c>
      <c r="E807" s="4" t="s">
        <v>971</v>
      </c>
      <c r="F807" s="4">
        <v>250</v>
      </c>
      <c r="G807" s="4" t="str">
        <f t="shared" si="12"/>
        <v>Senegal-Nianga</v>
      </c>
      <c r="BA807" s="4" t="str">
        <v>Nkhotakota.Dowa</v>
      </c>
      <c r="BB807" s="4" t="str">
        <v>Nkhotakota.Dowa</v>
      </c>
      <c r="BC807" s="4" t="str">
        <v>Nkhotakota.Dowa</v>
      </c>
      <c r="BD807" s="4" t="str">
        <v>Nkhotakota.Dowa</v>
      </c>
      <c r="BE807" s="4" t="str">
        <v>Nkhotakota.Dowa</v>
      </c>
      <c r="BF807" s="4" t="str">
        <v>Nkhotakota.Dowa</v>
      </c>
      <c r="BG807" s="4" t="str">
        <v>Nkhotakota.Dowa</v>
      </c>
      <c r="BH807" s="4" t="str">
        <v>Nkhotakota.Dowa</v>
      </c>
      <c r="BI807" s="4" t="str">
        <v>Nkhotakota.Dowa</v>
      </c>
      <c r="BJ807" s="4" t="str">
        <v>Nkhotakota.Dowa</v>
      </c>
      <c r="BK807" s="4" t="str">
        <v>Nkhotakota.Dowa</v>
      </c>
      <c r="BL807" s="4" t="str">
        <v>Nkhotakota.Dowa</v>
      </c>
      <c r="BM807" s="4" t="str">
        <v>Nkhotakota.Dowa</v>
      </c>
      <c r="BN807" s="4" t="str">
        <v>Nkhotakota.Dowa</v>
      </c>
      <c r="BO807" s="4" t="str">
        <v>Nkhotakota.Dowa</v>
      </c>
      <c r="BP807" s="4" t="str">
        <v>Nkhotakota.Dowa</v>
      </c>
      <c r="BQ807" s="4" t="str">
        <v>Nkhotakota.Dowa</v>
      </c>
      <c r="BR807" s="4" t="str">
        <v>Nkhotakota.Dowa</v>
      </c>
      <c r="BS807" s="4" t="str">
        <v>Nkhotakota.Dowa</v>
      </c>
      <c r="BT807" s="4" t="str">
        <v>Nkhotakota.Dowa</v>
      </c>
      <c r="BU807" s="4" t="str">
        <v>Nkhotakota.Dowa</v>
      </c>
      <c r="BV807" s="4" t="str">
        <v>Nkhotakota.Dowa</v>
      </c>
      <c r="BW807" s="4" t="str">
        <v>Nkhotakota.Dowa</v>
      </c>
      <c r="BX807" s="4" t="str">
        <v>Nkhotakota.Dowa</v>
      </c>
      <c r="BY807" s="4" t="str">
        <v>Nkhotakota.Dowa</v>
      </c>
      <c r="BZ807" s="4" t="str">
        <v>Nkhotakota.Dowa</v>
      </c>
      <c r="CA807" s="4" t="str">
        <v>Nkhotakota.Dowa</v>
      </c>
      <c r="CB807" s="4" t="str">
        <v>Nkhotakota.Dowa</v>
      </c>
      <c r="CC807" s="4" t="str">
        <v>Nkhotakota.Dowa</v>
      </c>
      <c r="CD807" s="4" t="str">
        <v>Nkhotakota.Dowa</v>
      </c>
      <c r="CE807" s="4" t="str">
        <v>Nkhotakota.Dowa</v>
      </c>
      <c r="CF807" s="4" t="str">
        <v>Nkhotakota.Dowa</v>
      </c>
      <c r="CG807" s="4" t="str">
        <v>Nkhotakota.Dowa</v>
      </c>
      <c r="CH807" s="4" t="str">
        <v>Nkhotakota.Dowa</v>
      </c>
      <c r="CJ807" s="4" t="str">
        <v>Nkhotakota.Dowa</v>
      </c>
      <c r="CK807" s="4" t="str">
        <v>Nkhotakota.Dowa</v>
      </c>
      <c r="CL807" s="4" t="str">
        <v>Nkhotakota.Dowa</v>
      </c>
      <c r="CM807" s="4" t="str">
        <v>Nkhotakota.Dowa</v>
      </c>
      <c r="CN807" s="4" t="str">
        <v>Nkhotakota.Dowa</v>
      </c>
      <c r="CO807" s="4" t="str">
        <v>Nkhotakota.Dowa</v>
      </c>
      <c r="CP807" s="4" t="str">
        <v>Nkhotakota.Dowa</v>
      </c>
      <c r="CQ807" s="4" t="str">
        <v>Nkhotakota.Dowa</v>
      </c>
      <c r="CR807" s="4" t="str">
        <v>Nkhotakota.Dowa</v>
      </c>
      <c r="CS807" s="4" t="str">
        <v>Nkhotakota.Dowa</v>
      </c>
      <c r="CT807" s="4" t="str">
        <v>Nkhotakota.Dowa</v>
      </c>
      <c r="CU807" s="4" t="str">
        <v>Nkhotakota.Dowa</v>
      </c>
      <c r="CV807" s="4" t="str">
        <v>Nkhotakota.Dowa</v>
      </c>
      <c r="CW807" s="4" t="str">
        <v>Nkhotakota.Dowa</v>
      </c>
      <c r="CX807" s="4" t="str">
        <v>Nkhotakota.Dowa</v>
      </c>
      <c r="CY807" s="4" t="str">
        <v>Nkhotakota.Dowa</v>
      </c>
      <c r="CZ807" s="4" t="str">
        <v>Nkhotakota.Dowa</v>
      </c>
      <c r="DA807" s="4" t="str">
        <v>Nkhotakota.Dowa</v>
      </c>
      <c r="DB807" s="4" t="str">
        <v>Nkhotakota.Dowa</v>
      </c>
      <c r="DC807" s="4" t="str">
        <v>Nkhotakota.Dowa</v>
      </c>
      <c r="DD807" s="4" t="str">
        <v>Nkhotakota.Dowa</v>
      </c>
      <c r="DE807" s="4" t="str">
        <v>Nkhotakota.Dowa</v>
      </c>
      <c r="DF807" s="4" t="str">
        <v>Nkhotakota.Dowa</v>
      </c>
      <c r="DG807" s="4" t="str">
        <v>Nkhotakota.Dowa</v>
      </c>
      <c r="DH807" s="4" t="str">
        <v>Nkhotakota.Dowa</v>
      </c>
      <c r="DI807" s="4" t="str">
        <v>Nkhotakota.Dowa</v>
      </c>
      <c r="DJ807" s="4" t="str">
        <v>Nkhotakota.Dowa</v>
      </c>
      <c r="DK807" s="4" t="str">
        <v>Nkhotakota.Dowa</v>
      </c>
      <c r="DL807" s="4" t="str">
        <v>Nkhotakota.Dowa</v>
      </c>
      <c r="DM807" s="4" t="str">
        <v>Nkhotakota.Dowa</v>
      </c>
      <c r="DN807" s="4" t="str">
        <v>Nkhotakota.Dowa</v>
      </c>
      <c r="DO807" s="4" t="str">
        <v>Nkhotakota.Dowa</v>
      </c>
      <c r="DP807" s="4" t="str">
        <v>Nkhotakota.Dowa</v>
      </c>
    </row>
    <row r="808" spans="1:120" x14ac:dyDescent="0.35">
      <c r="A808" s="4">
        <v>16.615829999999999</v>
      </c>
      <c r="B808" s="4">
        <v>-14.933059999999999</v>
      </c>
      <c r="C808" s="4" t="s">
        <v>260</v>
      </c>
      <c r="D808" s="4" t="s">
        <v>130</v>
      </c>
      <c r="E808" s="4" t="s">
        <v>972</v>
      </c>
      <c r="F808" s="4">
        <v>51</v>
      </c>
      <c r="G808" s="4" t="str">
        <f t="shared" si="12"/>
        <v>Senegal-Nianga.Giua-4.Oumar Youness</v>
      </c>
      <c r="BA808" s="4" t="str">
        <v>Nkiakane</v>
      </c>
      <c r="BB808" s="4" t="str">
        <v>Nkiakane</v>
      </c>
      <c r="BC808" s="4" t="str">
        <v>Nkiakane</v>
      </c>
      <c r="BD808" s="4" t="str">
        <v>Nkiakane</v>
      </c>
      <c r="BE808" s="4" t="str">
        <v>Nkiakane</v>
      </c>
      <c r="BF808" s="4" t="str">
        <v>Nkiakane</v>
      </c>
      <c r="BG808" s="4" t="str">
        <v>Nkiakane</v>
      </c>
      <c r="BH808" s="4" t="str">
        <v>Nkiakane</v>
      </c>
      <c r="BI808" s="4" t="str">
        <v>Nkiakane</v>
      </c>
      <c r="BJ808" s="4" t="str">
        <v>Nkiakane</v>
      </c>
      <c r="BK808" s="4" t="str">
        <v>Nkiakane</v>
      </c>
      <c r="BL808" s="4" t="str">
        <v>Nkiakane</v>
      </c>
      <c r="BM808" s="4" t="str">
        <v>Nkiakane</v>
      </c>
      <c r="BN808" s="4" t="str">
        <v>Nkiakane</v>
      </c>
      <c r="BO808" s="4" t="str">
        <v>Nkiakane</v>
      </c>
      <c r="BP808" s="4" t="str">
        <v>Nkiakane</v>
      </c>
      <c r="BQ808" s="4" t="str">
        <v>Nkiakane</v>
      </c>
      <c r="BR808" s="4" t="str">
        <v>Nkiakane</v>
      </c>
      <c r="BS808" s="4" t="str">
        <v>Nkiakane</v>
      </c>
      <c r="BT808" s="4" t="str">
        <v>Nkiakane</v>
      </c>
      <c r="BU808" s="4" t="str">
        <v>Nkiakane</v>
      </c>
      <c r="BV808" s="4" t="str">
        <v>Nkiakane</v>
      </c>
      <c r="BW808" s="4" t="str">
        <v>Nkiakane</v>
      </c>
      <c r="BX808" s="4" t="str">
        <v>Nkiakane</v>
      </c>
      <c r="BY808" s="4" t="str">
        <v>Nkiakane</v>
      </c>
      <c r="BZ808" s="4" t="str">
        <v>Nkiakane</v>
      </c>
      <c r="CA808" s="4" t="str">
        <v>Nkiakane</v>
      </c>
      <c r="CB808" s="4" t="str">
        <v>Nkiakane</v>
      </c>
      <c r="CC808" s="4" t="str">
        <v>Nkiakane</v>
      </c>
      <c r="CD808" s="4" t="str">
        <v>Nkiakane</v>
      </c>
      <c r="CE808" s="4" t="str">
        <v>Nkiakane</v>
      </c>
      <c r="CF808" s="4" t="str">
        <v>Nkiakane</v>
      </c>
      <c r="CG808" s="4" t="str">
        <v>Nkiakane</v>
      </c>
      <c r="CH808" s="4" t="str">
        <v>Nkiakane</v>
      </c>
      <c r="CJ808" s="4" t="str">
        <v>Nkiakane</v>
      </c>
      <c r="CK808" s="4" t="str">
        <v>Nkiakane</v>
      </c>
      <c r="CL808" s="4" t="str">
        <v>Nkiakane</v>
      </c>
      <c r="CM808" s="4" t="str">
        <v>Nkiakane</v>
      </c>
      <c r="CN808" s="4" t="str">
        <v>Nkiakane</v>
      </c>
      <c r="CO808" s="4" t="str">
        <v>Nkiakane</v>
      </c>
      <c r="CP808" s="4" t="str">
        <v>Nkiakane</v>
      </c>
      <c r="CQ808" s="4" t="str">
        <v>Nkiakane</v>
      </c>
      <c r="CR808" s="4" t="str">
        <v>Nkiakane</v>
      </c>
      <c r="CS808" s="4" t="str">
        <v>Nkiakane</v>
      </c>
      <c r="CT808" s="4" t="str">
        <v>Nkiakane</v>
      </c>
      <c r="CU808" s="4" t="str">
        <v>Nkiakane</v>
      </c>
      <c r="CV808" s="4" t="str">
        <v>Nkiakane</v>
      </c>
      <c r="CW808" s="4" t="str">
        <v>Nkiakane</v>
      </c>
      <c r="CX808" s="4" t="str">
        <v>Nkiakane</v>
      </c>
      <c r="CY808" s="4" t="str">
        <v>Nkiakane</v>
      </c>
      <c r="CZ808" s="4" t="str">
        <v>Nkiakane</v>
      </c>
      <c r="DA808" s="4" t="str">
        <v>Nkiakane</v>
      </c>
      <c r="DB808" s="4" t="str">
        <v>Nkiakane</v>
      </c>
      <c r="DC808" s="4" t="str">
        <v>Nkiakane</v>
      </c>
      <c r="DD808" s="4" t="str">
        <v>Nkiakane</v>
      </c>
      <c r="DE808" s="4" t="str">
        <v>Nkiakane</v>
      </c>
      <c r="DF808" s="4" t="str">
        <v>Nkiakane</v>
      </c>
      <c r="DG808" s="4" t="str">
        <v>Nkiakane</v>
      </c>
      <c r="DH808" s="4" t="str">
        <v>Nkiakane</v>
      </c>
      <c r="DI808" s="4" t="str">
        <v>Nkiakane</v>
      </c>
      <c r="DJ808" s="4" t="str">
        <v>Nkiakane</v>
      </c>
      <c r="DK808" s="4" t="str">
        <v>Nkiakane</v>
      </c>
      <c r="DL808" s="4" t="str">
        <v>Nkiakane</v>
      </c>
      <c r="DM808" s="4" t="str">
        <v>Nkiakane</v>
      </c>
      <c r="DN808" s="4" t="str">
        <v>Nkiakane</v>
      </c>
      <c r="DO808" s="4" t="str">
        <v>Nkiakane</v>
      </c>
      <c r="DP808" s="4" t="str">
        <v>Nkiakane</v>
      </c>
    </row>
    <row r="809" spans="1:120" x14ac:dyDescent="0.35">
      <c r="A809" s="4">
        <v>14.86</v>
      </c>
      <c r="B809" s="4">
        <v>-15.679</v>
      </c>
      <c r="C809" s="4" t="s">
        <v>260</v>
      </c>
      <c r="D809" s="4" t="s">
        <v>138</v>
      </c>
      <c r="E809" s="4" t="s">
        <v>973</v>
      </c>
      <c r="F809" s="4">
        <v>10000</v>
      </c>
      <c r="G809" s="4" t="str">
        <f t="shared" si="12"/>
        <v>Senegal-Niayes</v>
      </c>
      <c r="BA809" s="4" t="str">
        <v>Nkolfoulou</v>
      </c>
      <c r="BB809" s="4" t="str">
        <v>Nkolfoulou</v>
      </c>
      <c r="BC809" s="4" t="str">
        <v>Nkolfoulou</v>
      </c>
      <c r="BD809" s="4" t="str">
        <v>Nkolfoulou</v>
      </c>
      <c r="BE809" s="4" t="str">
        <v>Nkolfoulou</v>
      </c>
      <c r="BF809" s="4" t="str">
        <v>Nkolfoulou</v>
      </c>
      <c r="BG809" s="4" t="str">
        <v>Nkolfoulou</v>
      </c>
      <c r="BH809" s="4" t="str">
        <v>Nkolfoulou</v>
      </c>
      <c r="BI809" s="4" t="str">
        <v>Nkolfoulou</v>
      </c>
      <c r="BJ809" s="4" t="str">
        <v>Nkolfoulou</v>
      </c>
      <c r="BK809" s="4" t="str">
        <v>Nkolfoulou</v>
      </c>
      <c r="BL809" s="4" t="str">
        <v>Nkolfoulou</v>
      </c>
      <c r="BM809" s="4" t="str">
        <v>Nkolfoulou</v>
      </c>
      <c r="BN809" s="4" t="str">
        <v>Nkolfoulou</v>
      </c>
      <c r="BO809" s="4" t="str">
        <v>Nkolfoulou</v>
      </c>
      <c r="BP809" s="4" t="str">
        <v>Nkolfoulou</v>
      </c>
      <c r="BQ809" s="4" t="str">
        <v>Nkolfoulou</v>
      </c>
      <c r="BR809" s="4" t="str">
        <v>Nkolfoulou</v>
      </c>
      <c r="BS809" s="4" t="str">
        <v>Nkolfoulou</v>
      </c>
      <c r="BT809" s="4" t="str">
        <v>Nkolfoulou</v>
      </c>
      <c r="BU809" s="4" t="str">
        <v>Nkolfoulou</v>
      </c>
      <c r="BV809" s="4" t="str">
        <v>Nkolfoulou</v>
      </c>
      <c r="BW809" s="4" t="str">
        <v>Nkolfoulou</v>
      </c>
      <c r="BX809" s="4" t="str">
        <v>Nkolfoulou</v>
      </c>
      <c r="BY809" s="4" t="str">
        <v>Nkolfoulou</v>
      </c>
      <c r="BZ809" s="4" t="str">
        <v>Nkolfoulou</v>
      </c>
      <c r="CA809" s="4" t="str">
        <v>Nkolfoulou</v>
      </c>
      <c r="CB809" s="4" t="str">
        <v>Nkolfoulou</v>
      </c>
      <c r="CC809" s="4" t="str">
        <v>Nkolfoulou</v>
      </c>
      <c r="CD809" s="4" t="str">
        <v>Nkolfoulou</v>
      </c>
      <c r="CE809" s="4" t="str">
        <v>Nkolfoulou</v>
      </c>
      <c r="CF809" s="4" t="str">
        <v>Nkolfoulou</v>
      </c>
      <c r="CG809" s="4" t="str">
        <v>Nkolfoulou</v>
      </c>
      <c r="CH809" s="4" t="str">
        <v>Nkolfoulou</v>
      </c>
      <c r="CJ809" s="4" t="str">
        <v>Nkolfoulou</v>
      </c>
      <c r="CK809" s="4" t="str">
        <v>Nkolfoulou</v>
      </c>
      <c r="CL809" s="4" t="str">
        <v>Nkolfoulou</v>
      </c>
      <c r="CM809" s="4" t="str">
        <v>Nkolfoulou</v>
      </c>
      <c r="CN809" s="4" t="str">
        <v>Nkolfoulou</v>
      </c>
      <c r="CO809" s="4" t="str">
        <v>Nkolfoulou</v>
      </c>
      <c r="CP809" s="4" t="str">
        <v>Nkolfoulou</v>
      </c>
      <c r="CQ809" s="4" t="str">
        <v>Nkolfoulou</v>
      </c>
      <c r="CR809" s="4" t="str">
        <v>Nkolfoulou</v>
      </c>
      <c r="CS809" s="4" t="str">
        <v>Nkolfoulou</v>
      </c>
      <c r="CT809" s="4" t="str">
        <v>Nkolfoulou</v>
      </c>
      <c r="CU809" s="4" t="str">
        <v>Nkolfoulou</v>
      </c>
      <c r="CV809" s="4" t="str">
        <v>Nkolfoulou</v>
      </c>
      <c r="CW809" s="4" t="str">
        <v>Nkolfoulou</v>
      </c>
      <c r="CX809" s="4" t="str">
        <v>Nkolfoulou</v>
      </c>
      <c r="CY809" s="4" t="str">
        <v>Nkolfoulou</v>
      </c>
      <c r="CZ809" s="4" t="str">
        <v>Nkolfoulou</v>
      </c>
      <c r="DA809" s="4" t="str">
        <v>Nkolfoulou</v>
      </c>
      <c r="DB809" s="4" t="str">
        <v>Nkolfoulou</v>
      </c>
      <c r="DC809" s="4" t="str">
        <v>Nkolfoulou</v>
      </c>
      <c r="DD809" s="4" t="str">
        <v>Nkolfoulou</v>
      </c>
      <c r="DE809" s="4" t="str">
        <v>Nkolfoulou</v>
      </c>
      <c r="DF809" s="4" t="str">
        <v>Nkolfoulou</v>
      </c>
      <c r="DG809" s="4" t="str">
        <v>Nkolfoulou</v>
      </c>
      <c r="DH809" s="4" t="str">
        <v>Nkolfoulou</v>
      </c>
      <c r="DI809" s="4" t="str">
        <v>Nkolfoulou</v>
      </c>
      <c r="DJ809" s="4" t="str">
        <v>Nkolfoulou</v>
      </c>
      <c r="DK809" s="4" t="str">
        <v>Nkolfoulou</v>
      </c>
      <c r="DL809" s="4" t="str">
        <v>Nkolfoulou</v>
      </c>
      <c r="DM809" s="4" t="str">
        <v>Nkolfoulou</v>
      </c>
      <c r="DN809" s="4" t="str">
        <v>Nkolfoulou</v>
      </c>
      <c r="DO809" s="4" t="str">
        <v>Nkolfoulou</v>
      </c>
      <c r="DP809" s="4" t="str">
        <v>Nkolfoulou</v>
      </c>
    </row>
    <row r="810" spans="1:120" x14ac:dyDescent="0.35">
      <c r="A810" s="4">
        <v>13.7585</v>
      </c>
      <c r="B810" s="4">
        <v>-15.787000000000001</v>
      </c>
      <c r="C810" s="4" t="s">
        <v>260</v>
      </c>
      <c r="D810" s="4" t="s">
        <v>130</v>
      </c>
      <c r="E810" s="4" t="s">
        <v>974</v>
      </c>
      <c r="F810" s="4">
        <v>300</v>
      </c>
      <c r="G810" s="4" t="str">
        <f t="shared" si="12"/>
        <v>Senegal-Nioro</v>
      </c>
      <c r="BA810" s="4" t="str">
        <v>Nkometou</v>
      </c>
      <c r="BB810" s="4" t="str">
        <v>Nkometou</v>
      </c>
      <c r="BC810" s="4" t="str">
        <v>Nkometou</v>
      </c>
      <c r="BD810" s="4" t="str">
        <v>Nkometou</v>
      </c>
      <c r="BE810" s="4" t="str">
        <v>Nkometou</v>
      </c>
      <c r="BF810" s="4" t="str">
        <v>Nkometou</v>
      </c>
      <c r="BG810" s="4" t="str">
        <v>Nkometou</v>
      </c>
      <c r="BH810" s="4" t="str">
        <v>Nkometou</v>
      </c>
      <c r="BI810" s="4" t="str">
        <v>Nkometou</v>
      </c>
      <c r="BJ810" s="4" t="str">
        <v>Nkometou</v>
      </c>
      <c r="BK810" s="4" t="str">
        <v>Nkometou</v>
      </c>
      <c r="BL810" s="4" t="str">
        <v>Nkometou</v>
      </c>
      <c r="BM810" s="4" t="str">
        <v>Nkometou</v>
      </c>
      <c r="BN810" s="4" t="str">
        <v>Nkometou</v>
      </c>
      <c r="BO810" s="4" t="str">
        <v>Nkometou</v>
      </c>
      <c r="BP810" s="4" t="str">
        <v>Nkometou</v>
      </c>
      <c r="BQ810" s="4" t="str">
        <v>Nkometou</v>
      </c>
      <c r="BR810" s="4" t="str">
        <v>Nkometou</v>
      </c>
      <c r="BS810" s="4" t="str">
        <v>Nkometou</v>
      </c>
      <c r="BT810" s="4" t="str">
        <v>Nkometou</v>
      </c>
      <c r="BU810" s="4" t="str">
        <v>Nkometou</v>
      </c>
      <c r="BV810" s="4" t="str">
        <v>Nkometou</v>
      </c>
      <c r="BW810" s="4" t="str">
        <v>Nkometou</v>
      </c>
      <c r="BX810" s="4" t="str">
        <v>Nkometou</v>
      </c>
      <c r="BY810" s="4" t="str">
        <v>Nkometou</v>
      </c>
      <c r="BZ810" s="4" t="str">
        <v>Nkometou</v>
      </c>
      <c r="CA810" s="4" t="str">
        <v>Nkometou</v>
      </c>
      <c r="CB810" s="4" t="str">
        <v>Nkometou</v>
      </c>
      <c r="CC810" s="4" t="str">
        <v>Nkometou</v>
      </c>
      <c r="CD810" s="4" t="str">
        <v>Nkometou</v>
      </c>
      <c r="CE810" s="4" t="str">
        <v>Nkometou</v>
      </c>
      <c r="CF810" s="4" t="str">
        <v>Nkometou</v>
      </c>
      <c r="CG810" s="4" t="str">
        <v>Nkometou</v>
      </c>
      <c r="CH810" s="4" t="str">
        <v>Nkometou</v>
      </c>
      <c r="CJ810" s="4" t="str">
        <v>Nkometou</v>
      </c>
      <c r="CK810" s="4" t="str">
        <v>Nkometou</v>
      </c>
      <c r="CL810" s="4" t="str">
        <v>Nkometou</v>
      </c>
      <c r="CM810" s="4" t="str">
        <v>Nkometou</v>
      </c>
      <c r="CN810" s="4" t="str">
        <v>Nkometou</v>
      </c>
      <c r="CO810" s="4" t="str">
        <v>Nkometou</v>
      </c>
      <c r="CP810" s="4" t="str">
        <v>Nkometou</v>
      </c>
      <c r="CQ810" s="4" t="str">
        <v>Nkometou</v>
      </c>
      <c r="CR810" s="4" t="str">
        <v>Nkometou</v>
      </c>
      <c r="CS810" s="4" t="str">
        <v>Nkometou</v>
      </c>
      <c r="CT810" s="4" t="str">
        <v>Nkometou</v>
      </c>
      <c r="CU810" s="4" t="str">
        <v>Nkometou</v>
      </c>
      <c r="CV810" s="4" t="str">
        <v>Nkometou</v>
      </c>
      <c r="CW810" s="4" t="str">
        <v>Nkometou</v>
      </c>
      <c r="CX810" s="4" t="str">
        <v>Nkometou</v>
      </c>
      <c r="CY810" s="4" t="str">
        <v>Nkometou</v>
      </c>
      <c r="CZ810" s="4" t="str">
        <v>Nkometou</v>
      </c>
      <c r="DA810" s="4" t="str">
        <v>Nkometou</v>
      </c>
      <c r="DB810" s="4" t="str">
        <v>Nkometou</v>
      </c>
      <c r="DC810" s="4" t="str">
        <v>Nkometou</v>
      </c>
      <c r="DD810" s="4" t="str">
        <v>Nkometou</v>
      </c>
      <c r="DE810" s="4" t="str">
        <v>Nkometou</v>
      </c>
      <c r="DF810" s="4" t="str">
        <v>Nkometou</v>
      </c>
      <c r="DG810" s="4" t="str">
        <v>Nkometou</v>
      </c>
      <c r="DH810" s="4" t="str">
        <v>Nkometou</v>
      </c>
      <c r="DI810" s="4" t="str">
        <v>Nkometou</v>
      </c>
      <c r="DJ810" s="4" t="str">
        <v>Nkometou</v>
      </c>
      <c r="DK810" s="4" t="str">
        <v>Nkometou</v>
      </c>
      <c r="DL810" s="4" t="str">
        <v>Nkometou</v>
      </c>
      <c r="DM810" s="4" t="str">
        <v>Nkometou</v>
      </c>
      <c r="DN810" s="4" t="str">
        <v>Nkometou</v>
      </c>
      <c r="DO810" s="4" t="str">
        <v>Nkometou</v>
      </c>
      <c r="DP810" s="4" t="str">
        <v>Nkometou</v>
      </c>
    </row>
    <row r="811" spans="1:120" x14ac:dyDescent="0.35">
      <c r="A811" s="4">
        <v>13.7585</v>
      </c>
      <c r="B811" s="4">
        <v>-15.787000000000001</v>
      </c>
      <c r="C811" s="4" t="s">
        <v>260</v>
      </c>
      <c r="D811" s="4" t="s">
        <v>138</v>
      </c>
      <c r="E811" s="4" t="s">
        <v>974</v>
      </c>
      <c r="F811" s="4">
        <v>300</v>
      </c>
      <c r="G811" s="4" t="str">
        <f t="shared" si="12"/>
        <v>Senegal-Nioro</v>
      </c>
      <c r="BA811" s="4" t="str">
        <v>Nkundi</v>
      </c>
      <c r="BB811" s="4" t="str">
        <v>Nkundi</v>
      </c>
      <c r="BC811" s="4" t="str">
        <v>Nkundi</v>
      </c>
      <c r="BD811" s="4" t="str">
        <v>Nkundi</v>
      </c>
      <c r="BE811" s="4" t="str">
        <v>Nkundi</v>
      </c>
      <c r="BF811" s="4" t="str">
        <v>Nkundi</v>
      </c>
      <c r="BG811" s="4" t="str">
        <v>Nkundi</v>
      </c>
      <c r="BH811" s="4" t="str">
        <v>Nkundi</v>
      </c>
      <c r="BI811" s="4" t="str">
        <v>Nkundi</v>
      </c>
      <c r="BJ811" s="4" t="str">
        <v>Nkundi</v>
      </c>
      <c r="BK811" s="4" t="str">
        <v>Nkundi</v>
      </c>
      <c r="BL811" s="4" t="str">
        <v>Nkundi</v>
      </c>
      <c r="BM811" s="4" t="str">
        <v>Nkundi</v>
      </c>
      <c r="BN811" s="4" t="str">
        <v>Nkundi</v>
      </c>
      <c r="BO811" s="4" t="str">
        <v>Nkundi</v>
      </c>
      <c r="BP811" s="4" t="str">
        <v>Nkundi</v>
      </c>
      <c r="BQ811" s="4" t="str">
        <v>Nkundi</v>
      </c>
      <c r="BR811" s="4" t="str">
        <v>Nkundi</v>
      </c>
      <c r="BS811" s="4" t="str">
        <v>Nkundi</v>
      </c>
      <c r="BT811" s="4" t="str">
        <v>Nkundi</v>
      </c>
      <c r="BU811" s="4" t="str">
        <v>Nkundi</v>
      </c>
      <c r="BV811" s="4" t="str">
        <v>Nkundi</v>
      </c>
      <c r="BW811" s="4" t="str">
        <v>Nkundi</v>
      </c>
      <c r="BX811" s="4" t="str">
        <v>Nkundi</v>
      </c>
      <c r="BY811" s="4" t="str">
        <v>Nkundi</v>
      </c>
      <c r="BZ811" s="4" t="str">
        <v>Nkundi</v>
      </c>
      <c r="CA811" s="4" t="str">
        <v>Nkundi</v>
      </c>
      <c r="CB811" s="4" t="str">
        <v>Nkundi</v>
      </c>
      <c r="CC811" s="4" t="str">
        <v>Nkundi</v>
      </c>
      <c r="CD811" s="4" t="str">
        <v>Nkundi</v>
      </c>
      <c r="CE811" s="4" t="str">
        <v>Nkundi</v>
      </c>
      <c r="CF811" s="4" t="str">
        <v>Nkundi</v>
      </c>
      <c r="CG811" s="4" t="str">
        <v>Nkundi</v>
      </c>
      <c r="CH811" s="4" t="str">
        <v>Nkundi</v>
      </c>
      <c r="CJ811" s="4" t="str">
        <v>Nkundi</v>
      </c>
      <c r="CK811" s="4" t="str">
        <v>Nkundi</v>
      </c>
      <c r="CL811" s="4" t="str">
        <v>Nkundi</v>
      </c>
      <c r="CM811" s="4" t="str">
        <v>Nkundi</v>
      </c>
      <c r="CN811" s="4" t="str">
        <v>Nkundi</v>
      </c>
      <c r="CO811" s="4" t="str">
        <v>Nkundi</v>
      </c>
      <c r="CP811" s="4" t="str">
        <v>Nkundi</v>
      </c>
      <c r="CQ811" s="4" t="str">
        <v>Nkundi</v>
      </c>
      <c r="CR811" s="4" t="str">
        <v>Nkundi</v>
      </c>
      <c r="CS811" s="4" t="str">
        <v>Nkundi</v>
      </c>
      <c r="CT811" s="4" t="str">
        <v>Nkundi</v>
      </c>
      <c r="CU811" s="4" t="str">
        <v>Nkundi</v>
      </c>
      <c r="CV811" s="4" t="str">
        <v>Nkundi</v>
      </c>
      <c r="CW811" s="4" t="str">
        <v>Nkundi</v>
      </c>
      <c r="CX811" s="4" t="str">
        <v>Nkundi</v>
      </c>
      <c r="CY811" s="4" t="str">
        <v>Nkundi</v>
      </c>
      <c r="CZ811" s="4" t="str">
        <v>Nkundi</v>
      </c>
      <c r="DA811" s="4" t="str">
        <v>Nkundi</v>
      </c>
      <c r="DB811" s="4" t="str">
        <v>Nkundi</v>
      </c>
      <c r="DC811" s="4" t="str">
        <v>Nkundi</v>
      </c>
      <c r="DD811" s="4" t="str">
        <v>Nkundi</v>
      </c>
      <c r="DE811" s="4" t="str">
        <v>Nkundi</v>
      </c>
      <c r="DF811" s="4" t="str">
        <v>Nkundi</v>
      </c>
      <c r="DG811" s="4" t="str">
        <v>Nkundi</v>
      </c>
      <c r="DH811" s="4" t="str">
        <v>Nkundi</v>
      </c>
      <c r="DI811" s="4" t="str">
        <v>Nkundi</v>
      </c>
      <c r="DJ811" s="4" t="str">
        <v>Nkundi</v>
      </c>
      <c r="DK811" s="4" t="str">
        <v>Nkundi</v>
      </c>
      <c r="DL811" s="4" t="str">
        <v>Nkundi</v>
      </c>
      <c r="DM811" s="4" t="str">
        <v>Nkundi</v>
      </c>
      <c r="DN811" s="4" t="str">
        <v>Nkundi</v>
      </c>
      <c r="DO811" s="4" t="str">
        <v>Nkundi</v>
      </c>
      <c r="DP811" s="4" t="str">
        <v>Nkundi</v>
      </c>
    </row>
    <row r="812" spans="1:120" x14ac:dyDescent="0.35">
      <c r="A812" s="4">
        <v>14.484170000000001</v>
      </c>
      <c r="B812" s="4">
        <v>-12.748060000000001</v>
      </c>
      <c r="C812" s="4" t="s">
        <v>260</v>
      </c>
      <c r="D812" s="4" t="s">
        <v>130</v>
      </c>
      <c r="E812" s="4" t="s">
        <v>975</v>
      </c>
      <c r="F812" s="4">
        <v>250</v>
      </c>
      <c r="G812" s="4" t="str">
        <f t="shared" si="12"/>
        <v>Senegal-Nkiakane</v>
      </c>
      <c r="BA812" s="4" t="str">
        <v>Nkwaleni</v>
      </c>
      <c r="BB812" s="4" t="str">
        <v>Nkwaleni</v>
      </c>
      <c r="BC812" s="4" t="str">
        <v>Nkwaleni</v>
      </c>
      <c r="BD812" s="4" t="str">
        <v>Nkwaleni</v>
      </c>
      <c r="BE812" s="4" t="str">
        <v>Nkwaleni</v>
      </c>
      <c r="BF812" s="4" t="str">
        <v>Nkwaleni</v>
      </c>
      <c r="BG812" s="4" t="str">
        <v>Nkwaleni</v>
      </c>
      <c r="BH812" s="4" t="str">
        <v>Nkwaleni</v>
      </c>
      <c r="BI812" s="4" t="str">
        <v>Nkwaleni</v>
      </c>
      <c r="BJ812" s="4" t="str">
        <v>Nkwaleni</v>
      </c>
      <c r="BK812" s="4" t="str">
        <v>Nkwaleni</v>
      </c>
      <c r="BL812" s="4" t="str">
        <v>Nkwaleni</v>
      </c>
      <c r="BM812" s="4" t="str">
        <v>Nkwaleni</v>
      </c>
      <c r="BN812" s="4" t="str">
        <v>Nkwaleni</v>
      </c>
      <c r="BO812" s="4" t="str">
        <v>Nkwaleni</v>
      </c>
      <c r="BP812" s="4" t="str">
        <v>Nkwaleni</v>
      </c>
      <c r="BQ812" s="4" t="str">
        <v>Nkwaleni</v>
      </c>
      <c r="BR812" s="4" t="str">
        <v>Nkwaleni</v>
      </c>
      <c r="BS812" s="4" t="str">
        <v>Nkwaleni</v>
      </c>
      <c r="BT812" s="4" t="str">
        <v>Nkwaleni</v>
      </c>
      <c r="BU812" s="4" t="str">
        <v>Nkwaleni</v>
      </c>
      <c r="BV812" s="4" t="str">
        <v>Nkwaleni</v>
      </c>
      <c r="BW812" s="4" t="str">
        <v>Nkwaleni</v>
      </c>
      <c r="BX812" s="4" t="str">
        <v>Nkwaleni</v>
      </c>
      <c r="BY812" s="4" t="str">
        <v>Nkwaleni</v>
      </c>
      <c r="BZ812" s="4" t="str">
        <v>Nkwaleni</v>
      </c>
      <c r="CA812" s="4" t="str">
        <v>Nkwaleni</v>
      </c>
      <c r="CB812" s="4" t="str">
        <v>Nkwaleni</v>
      </c>
      <c r="CC812" s="4" t="str">
        <v>Nkwaleni</v>
      </c>
      <c r="CD812" s="4" t="str">
        <v>Nkwaleni</v>
      </c>
      <c r="CE812" s="4" t="str">
        <v>Nkwaleni</v>
      </c>
      <c r="CF812" s="4" t="str">
        <v>Nkwaleni</v>
      </c>
      <c r="CG812" s="4" t="str">
        <v>Nkwaleni</v>
      </c>
      <c r="CH812" s="4" t="str">
        <v>Nkwaleni</v>
      </c>
      <c r="CJ812" s="4" t="str">
        <v>Nkwaleni</v>
      </c>
      <c r="CK812" s="4" t="str">
        <v>Nkwaleni</v>
      </c>
      <c r="CL812" s="4" t="str">
        <v>Nkwaleni</v>
      </c>
      <c r="CM812" s="4" t="str">
        <v>Nkwaleni</v>
      </c>
      <c r="CN812" s="4" t="str">
        <v>Nkwaleni</v>
      </c>
      <c r="CO812" s="4" t="str">
        <v>Nkwaleni</v>
      </c>
      <c r="CP812" s="4" t="str">
        <v>Nkwaleni</v>
      </c>
      <c r="CQ812" s="4" t="str">
        <v>Nkwaleni</v>
      </c>
      <c r="CR812" s="4" t="str">
        <v>Nkwaleni</v>
      </c>
      <c r="CS812" s="4" t="str">
        <v>Nkwaleni</v>
      </c>
      <c r="CT812" s="4" t="str">
        <v>Nkwaleni</v>
      </c>
      <c r="CU812" s="4" t="str">
        <v>Nkwaleni</v>
      </c>
      <c r="CV812" s="4" t="str">
        <v>Nkwaleni</v>
      </c>
      <c r="CW812" s="4" t="str">
        <v>Nkwaleni</v>
      </c>
      <c r="CX812" s="4" t="str">
        <v>Nkwaleni</v>
      </c>
      <c r="CY812" s="4" t="str">
        <v>Nkwaleni</v>
      </c>
      <c r="CZ812" s="4" t="str">
        <v>Nkwaleni</v>
      </c>
      <c r="DA812" s="4" t="str">
        <v>Nkwaleni</v>
      </c>
      <c r="DB812" s="4" t="str">
        <v>Nkwaleni</v>
      </c>
      <c r="DC812" s="4" t="str">
        <v>Nkwaleni</v>
      </c>
      <c r="DD812" s="4" t="str">
        <v>Nkwaleni</v>
      </c>
      <c r="DE812" s="4" t="str">
        <v>Nkwaleni</v>
      </c>
      <c r="DF812" s="4" t="str">
        <v>Nkwaleni</v>
      </c>
      <c r="DG812" s="4" t="str">
        <v>Nkwaleni</v>
      </c>
      <c r="DH812" s="4" t="str">
        <v>Nkwaleni</v>
      </c>
      <c r="DI812" s="4" t="str">
        <v>Nkwaleni</v>
      </c>
      <c r="DJ812" s="4" t="str">
        <v>Nkwaleni</v>
      </c>
      <c r="DK812" s="4" t="str">
        <v>Nkwaleni</v>
      </c>
      <c r="DL812" s="4" t="str">
        <v>Nkwaleni</v>
      </c>
      <c r="DM812" s="4" t="str">
        <v>Nkwaleni</v>
      </c>
      <c r="DN812" s="4" t="str">
        <v>Nkwaleni</v>
      </c>
      <c r="DO812" s="4" t="str">
        <v>Nkwaleni</v>
      </c>
      <c r="DP812" s="4" t="str">
        <v>Nkwaleni</v>
      </c>
    </row>
    <row r="813" spans="1:120" x14ac:dyDescent="0.35">
      <c r="A813" s="4">
        <v>16.633330000000001</v>
      </c>
      <c r="B813" s="4">
        <v>-14.89472</v>
      </c>
      <c r="C813" s="4" t="s">
        <v>260</v>
      </c>
      <c r="D813" s="4" t="s">
        <v>130</v>
      </c>
      <c r="E813" s="4" t="s">
        <v>976</v>
      </c>
      <c r="F813" s="4">
        <v>250</v>
      </c>
      <c r="G813" s="4" t="str">
        <f t="shared" si="12"/>
        <v>Senegal-Oumar Youness</v>
      </c>
      <c r="BA813" s="4" t="str">
        <v>Nobere</v>
      </c>
      <c r="BB813" s="4" t="str">
        <v>Nobere</v>
      </c>
      <c r="BC813" s="4" t="str">
        <v>Nobere</v>
      </c>
      <c r="BD813" s="4" t="str">
        <v>Nobere</v>
      </c>
      <c r="BE813" s="4" t="str">
        <v>Nobere</v>
      </c>
      <c r="BF813" s="4" t="str">
        <v>Nobere</v>
      </c>
      <c r="BG813" s="4" t="str">
        <v>Nobere</v>
      </c>
      <c r="BH813" s="4" t="str">
        <v>Nobere</v>
      </c>
      <c r="BI813" s="4" t="str">
        <v>Nobere</v>
      </c>
      <c r="BJ813" s="4" t="str">
        <v>Nobere</v>
      </c>
      <c r="BK813" s="4" t="str">
        <v>Nobere</v>
      </c>
      <c r="BL813" s="4" t="str">
        <v>Nobere</v>
      </c>
      <c r="BM813" s="4" t="str">
        <v>Nobere</v>
      </c>
      <c r="BN813" s="4" t="str">
        <v>Nobere</v>
      </c>
      <c r="BO813" s="4" t="str">
        <v>Nobere</v>
      </c>
      <c r="BP813" s="4" t="str">
        <v>Nobere</v>
      </c>
      <c r="BQ813" s="4" t="str">
        <v>Nobere</v>
      </c>
      <c r="BR813" s="4" t="str">
        <v>Nobere</v>
      </c>
      <c r="BS813" s="4" t="str">
        <v>Nobere</v>
      </c>
      <c r="BT813" s="4" t="str">
        <v>Nobere</v>
      </c>
      <c r="BU813" s="4" t="str">
        <v>Nobere</v>
      </c>
      <c r="BV813" s="4" t="str">
        <v>Nobere</v>
      </c>
      <c r="BW813" s="4" t="str">
        <v>Nobere</v>
      </c>
      <c r="BX813" s="4" t="str">
        <v>Nobere</v>
      </c>
      <c r="BY813" s="4" t="str">
        <v>Nobere</v>
      </c>
      <c r="BZ813" s="4" t="str">
        <v>Nobere</v>
      </c>
      <c r="CA813" s="4" t="str">
        <v>Nobere</v>
      </c>
      <c r="CB813" s="4" t="str">
        <v>Nobere</v>
      </c>
      <c r="CC813" s="4" t="str">
        <v>Nobere</v>
      </c>
      <c r="CD813" s="4" t="str">
        <v>Nobere</v>
      </c>
      <c r="CE813" s="4" t="str">
        <v>Nobere</v>
      </c>
      <c r="CF813" s="4" t="str">
        <v>Nobere</v>
      </c>
      <c r="CG813" s="4" t="str">
        <v>Nobere</v>
      </c>
      <c r="CH813" s="4" t="str">
        <v>Nobere</v>
      </c>
      <c r="CJ813" s="4" t="str">
        <v>Nobere</v>
      </c>
      <c r="CK813" s="4" t="str">
        <v>Nobere</v>
      </c>
      <c r="CL813" s="4" t="str">
        <v>Nobere</v>
      </c>
      <c r="CM813" s="4" t="str">
        <v>Nobere</v>
      </c>
      <c r="CN813" s="4" t="str">
        <v>Nobere</v>
      </c>
      <c r="CO813" s="4" t="str">
        <v>Nobere</v>
      </c>
      <c r="CP813" s="4" t="str">
        <v>Nobere</v>
      </c>
      <c r="CQ813" s="4" t="str">
        <v>Nobere</v>
      </c>
      <c r="CR813" s="4" t="str">
        <v>Nobere</v>
      </c>
      <c r="CS813" s="4" t="str">
        <v>Nobere</v>
      </c>
      <c r="CT813" s="4" t="str">
        <v>Nobere</v>
      </c>
      <c r="CU813" s="4" t="str">
        <v>Nobere</v>
      </c>
      <c r="CV813" s="4" t="str">
        <v>Nobere</v>
      </c>
      <c r="CW813" s="4" t="str">
        <v>Nobere</v>
      </c>
      <c r="CX813" s="4" t="str">
        <v>Nobere</v>
      </c>
      <c r="CY813" s="4" t="str">
        <v>Nobere</v>
      </c>
      <c r="CZ813" s="4" t="str">
        <v>Nobere</v>
      </c>
      <c r="DA813" s="4" t="str">
        <v>Nobere</v>
      </c>
      <c r="DB813" s="4" t="str">
        <v>Nobere</v>
      </c>
      <c r="DC813" s="4" t="str">
        <v>Nobere</v>
      </c>
      <c r="DD813" s="4" t="str">
        <v>Nobere</v>
      </c>
      <c r="DE813" s="4" t="str">
        <v>Nobere</v>
      </c>
      <c r="DF813" s="4" t="str">
        <v>Nobere</v>
      </c>
      <c r="DG813" s="4" t="str">
        <v>Nobere</v>
      </c>
      <c r="DH813" s="4" t="str">
        <v>Nobere</v>
      </c>
      <c r="DI813" s="4" t="str">
        <v>Nobere</v>
      </c>
      <c r="DJ813" s="4" t="str">
        <v>Nobere</v>
      </c>
      <c r="DK813" s="4" t="str">
        <v>Nobere</v>
      </c>
      <c r="DL813" s="4" t="str">
        <v>Nobere</v>
      </c>
      <c r="DM813" s="4" t="str">
        <v>Nobere</v>
      </c>
      <c r="DN813" s="4" t="str">
        <v>Nobere</v>
      </c>
      <c r="DO813" s="4" t="str">
        <v>Nobere</v>
      </c>
      <c r="DP813" s="4" t="str">
        <v>Nobere</v>
      </c>
    </row>
    <row r="814" spans="1:120" x14ac:dyDescent="0.35">
      <c r="A814" s="4">
        <v>14.5</v>
      </c>
      <c r="B814" s="4">
        <v>-14</v>
      </c>
      <c r="C814" s="4" t="s">
        <v>260</v>
      </c>
      <c r="D814" s="4" t="s">
        <v>130</v>
      </c>
      <c r="E814" s="4" t="s">
        <v>260</v>
      </c>
      <c r="F814" s="4">
        <v>5500</v>
      </c>
      <c r="G814" s="4" t="str">
        <f t="shared" si="12"/>
        <v>Senegal-Senegal</v>
      </c>
      <c r="BA814" s="4" t="str">
        <v>Nobrere</v>
      </c>
      <c r="BB814" s="4" t="str">
        <v>Nobrere</v>
      </c>
      <c r="BC814" s="4" t="str">
        <v>Nobrere</v>
      </c>
      <c r="BD814" s="4" t="str">
        <v>Nobrere</v>
      </c>
      <c r="BE814" s="4" t="str">
        <v>Nobrere</v>
      </c>
      <c r="BF814" s="4" t="str">
        <v>Nobrere</v>
      </c>
      <c r="BG814" s="4" t="str">
        <v>Nobrere</v>
      </c>
      <c r="BH814" s="4" t="str">
        <v>Nobrere</v>
      </c>
      <c r="BI814" s="4" t="str">
        <v>Nobrere</v>
      </c>
      <c r="BJ814" s="4" t="str">
        <v>Nobrere</v>
      </c>
      <c r="BK814" s="4" t="str">
        <v>Nobrere</v>
      </c>
      <c r="BL814" s="4" t="str">
        <v>Nobrere</v>
      </c>
      <c r="BM814" s="4" t="str">
        <v>Nobrere</v>
      </c>
      <c r="BN814" s="4" t="str">
        <v>Nobrere</v>
      </c>
      <c r="BO814" s="4" t="str">
        <v>Nobrere</v>
      </c>
      <c r="BP814" s="4" t="str">
        <v>Nobrere</v>
      </c>
      <c r="BQ814" s="4" t="str">
        <v>Nobrere</v>
      </c>
      <c r="BR814" s="4" t="str">
        <v>Nobrere</v>
      </c>
      <c r="BS814" s="4" t="str">
        <v>Nobrere</v>
      </c>
      <c r="BT814" s="4" t="str">
        <v>Nobrere</v>
      </c>
      <c r="BU814" s="4" t="str">
        <v>Nobrere</v>
      </c>
      <c r="BV814" s="4" t="str">
        <v>Nobrere</v>
      </c>
      <c r="BW814" s="4" t="str">
        <v>Nobrere</v>
      </c>
      <c r="BX814" s="4" t="str">
        <v>Nobrere</v>
      </c>
      <c r="BY814" s="4" t="str">
        <v>Nobrere</v>
      </c>
      <c r="BZ814" s="4" t="str">
        <v>Nobrere</v>
      </c>
      <c r="CA814" s="4" t="str">
        <v>Nobrere</v>
      </c>
      <c r="CB814" s="4" t="str">
        <v>Nobrere</v>
      </c>
      <c r="CC814" s="4" t="str">
        <v>Nobrere</v>
      </c>
      <c r="CD814" s="4" t="str">
        <v>Nobrere</v>
      </c>
      <c r="CE814" s="4" t="str">
        <v>Nobrere</v>
      </c>
      <c r="CF814" s="4" t="str">
        <v>Nobrere</v>
      </c>
      <c r="CG814" s="4" t="str">
        <v>Nobrere</v>
      </c>
      <c r="CH814" s="4" t="str">
        <v>Nobrere</v>
      </c>
      <c r="CJ814" s="4" t="str">
        <v>Nobrere</v>
      </c>
      <c r="CK814" s="4" t="str">
        <v>Nobrere</v>
      </c>
      <c r="CL814" s="4" t="str">
        <v>Nobrere</v>
      </c>
      <c r="CM814" s="4" t="str">
        <v>Nobrere</v>
      </c>
      <c r="CN814" s="4" t="str">
        <v>Nobrere</v>
      </c>
      <c r="CO814" s="4" t="str">
        <v>Nobrere</v>
      </c>
      <c r="CP814" s="4" t="str">
        <v>Nobrere</v>
      </c>
      <c r="CQ814" s="4" t="str">
        <v>Nobrere</v>
      </c>
      <c r="CR814" s="4" t="str">
        <v>Nobrere</v>
      </c>
      <c r="CS814" s="4" t="str">
        <v>Nobrere</v>
      </c>
      <c r="CT814" s="4" t="str">
        <v>Nobrere</v>
      </c>
      <c r="CU814" s="4" t="str">
        <v>Nobrere</v>
      </c>
      <c r="CV814" s="4" t="str">
        <v>Nobrere</v>
      </c>
      <c r="CW814" s="4" t="str">
        <v>Nobrere</v>
      </c>
      <c r="CX814" s="4" t="str">
        <v>Nobrere</v>
      </c>
      <c r="CY814" s="4" t="str">
        <v>Nobrere</v>
      </c>
      <c r="CZ814" s="4" t="str">
        <v>Nobrere</v>
      </c>
      <c r="DA814" s="4" t="str">
        <v>Nobrere</v>
      </c>
      <c r="DB814" s="4" t="str">
        <v>Nobrere</v>
      </c>
      <c r="DC814" s="4" t="str">
        <v>Nobrere</v>
      </c>
      <c r="DD814" s="4" t="str">
        <v>Nobrere</v>
      </c>
      <c r="DE814" s="4" t="str">
        <v>Nobrere</v>
      </c>
      <c r="DF814" s="4" t="str">
        <v>Nobrere</v>
      </c>
      <c r="DG814" s="4" t="str">
        <v>Nobrere</v>
      </c>
      <c r="DH814" s="4" t="str">
        <v>Nobrere</v>
      </c>
      <c r="DI814" s="4" t="str">
        <v>Nobrere</v>
      </c>
      <c r="DJ814" s="4" t="str">
        <v>Nobrere</v>
      </c>
      <c r="DK814" s="4" t="str">
        <v>Nobrere</v>
      </c>
      <c r="DL814" s="4" t="str">
        <v>Nobrere</v>
      </c>
      <c r="DM814" s="4" t="str">
        <v>Nobrere</v>
      </c>
      <c r="DN814" s="4" t="str">
        <v>Nobrere</v>
      </c>
      <c r="DO814" s="4" t="str">
        <v>Nobrere</v>
      </c>
      <c r="DP814" s="4" t="str">
        <v>Nobrere</v>
      </c>
    </row>
    <row r="815" spans="1:120" x14ac:dyDescent="0.35">
      <c r="A815" s="4">
        <v>14.52333</v>
      </c>
      <c r="B815" s="4">
        <v>-16.399170000000002</v>
      </c>
      <c r="C815" s="4" t="s">
        <v>260</v>
      </c>
      <c r="D815" s="4" t="s">
        <v>130</v>
      </c>
      <c r="E815" s="4" t="s">
        <v>977</v>
      </c>
      <c r="F815" s="4">
        <v>250</v>
      </c>
      <c r="G815" s="4" t="str">
        <f t="shared" si="12"/>
        <v>Senegal-Sob</v>
      </c>
      <c r="BA815" s="4" t="str">
        <v>Nord Province</v>
      </c>
      <c r="BB815" s="4" t="str">
        <v>Nord Province</v>
      </c>
      <c r="BC815" s="4" t="str">
        <v>Nord Province</v>
      </c>
      <c r="BD815" s="4" t="str">
        <v>Nord Province</v>
      </c>
      <c r="BE815" s="4" t="str">
        <v>Nord Province</v>
      </c>
      <c r="BF815" s="4" t="str">
        <v>Nord Province</v>
      </c>
      <c r="BG815" s="4" t="str">
        <v>Nord Province</v>
      </c>
      <c r="BH815" s="4" t="str">
        <v>Nord Province</v>
      </c>
      <c r="BI815" s="4" t="str">
        <v>Nord Province</v>
      </c>
      <c r="BJ815" s="4" t="str">
        <v>Nord Province</v>
      </c>
      <c r="BK815" s="4" t="str">
        <v>Nord Province</v>
      </c>
      <c r="BL815" s="4" t="str">
        <v>Nord Province</v>
      </c>
      <c r="BM815" s="4" t="str">
        <v>Nord Province</v>
      </c>
      <c r="BN815" s="4" t="str">
        <v>Nord Province</v>
      </c>
      <c r="BO815" s="4" t="str">
        <v>Nord Province</v>
      </c>
      <c r="BP815" s="4" t="str">
        <v>Nord Province</v>
      </c>
      <c r="BQ815" s="4" t="str">
        <v>Nord Province</v>
      </c>
      <c r="BR815" s="4" t="str">
        <v>Nord Province</v>
      </c>
      <c r="BS815" s="4" t="str">
        <v>Nord Province</v>
      </c>
      <c r="BT815" s="4" t="str">
        <v>Nord Province</v>
      </c>
      <c r="BU815" s="4" t="str">
        <v>Nord Province</v>
      </c>
      <c r="BV815" s="4" t="str">
        <v>Nord Province</v>
      </c>
      <c r="BW815" s="4" t="str">
        <v>Nord Province</v>
      </c>
      <c r="BX815" s="4" t="str">
        <v>Nord Province</v>
      </c>
      <c r="BY815" s="4" t="str">
        <v>Nord Province</v>
      </c>
      <c r="BZ815" s="4" t="str">
        <v>Nord Province</v>
      </c>
      <c r="CA815" s="4" t="str">
        <v>Nord Province</v>
      </c>
      <c r="CB815" s="4" t="str">
        <v>Nord Province</v>
      </c>
      <c r="CC815" s="4" t="str">
        <v>Nord Province</v>
      </c>
      <c r="CD815" s="4" t="str">
        <v>Nord Province</v>
      </c>
      <c r="CE815" s="4" t="str">
        <v>Nord Province</v>
      </c>
      <c r="CF815" s="4" t="str">
        <v>Nord Province</v>
      </c>
      <c r="CG815" s="4" t="str">
        <v>Nord Province</v>
      </c>
      <c r="CH815" s="4" t="str">
        <v>Nord Province</v>
      </c>
      <c r="CJ815" s="4" t="str">
        <v>Nord Province</v>
      </c>
      <c r="CK815" s="4" t="str">
        <v>Nord Province</v>
      </c>
      <c r="CL815" s="4" t="str">
        <v>Nord Province</v>
      </c>
      <c r="CM815" s="4" t="str">
        <v>Nord Province</v>
      </c>
      <c r="CN815" s="4" t="str">
        <v>Nord Province</v>
      </c>
      <c r="CO815" s="4" t="str">
        <v>Nord Province</v>
      </c>
      <c r="CP815" s="4" t="str">
        <v>Nord Province</v>
      </c>
      <c r="CQ815" s="4" t="str">
        <v>Nord Province</v>
      </c>
      <c r="CR815" s="4" t="str">
        <v>Nord Province</v>
      </c>
      <c r="CS815" s="4" t="str">
        <v>Nord Province</v>
      </c>
      <c r="CT815" s="4" t="str">
        <v>Nord Province</v>
      </c>
      <c r="CU815" s="4" t="str">
        <v>Nord Province</v>
      </c>
      <c r="CV815" s="4" t="str">
        <v>Nord Province</v>
      </c>
      <c r="CW815" s="4" t="str">
        <v>Nord Province</v>
      </c>
      <c r="CX815" s="4" t="str">
        <v>Nord Province</v>
      </c>
      <c r="CY815" s="4" t="str">
        <v>Nord Province</v>
      </c>
      <c r="CZ815" s="4" t="str">
        <v>Nord Province</v>
      </c>
      <c r="DA815" s="4" t="str">
        <v>Nord Province</v>
      </c>
      <c r="DB815" s="4" t="str">
        <v>Nord Province</v>
      </c>
      <c r="DC815" s="4" t="str">
        <v>Nord Province</v>
      </c>
      <c r="DD815" s="4" t="str">
        <v>Nord Province</v>
      </c>
      <c r="DE815" s="4" t="str">
        <v>Nord Province</v>
      </c>
      <c r="DF815" s="4" t="str">
        <v>Nord Province</v>
      </c>
      <c r="DG815" s="4" t="str">
        <v>Nord Province</v>
      </c>
      <c r="DH815" s="4" t="str">
        <v>Nord Province</v>
      </c>
      <c r="DI815" s="4" t="str">
        <v>Nord Province</v>
      </c>
      <c r="DJ815" s="4" t="str">
        <v>Nord Province</v>
      </c>
      <c r="DK815" s="4" t="str">
        <v>Nord Province</v>
      </c>
      <c r="DL815" s="4" t="str">
        <v>Nord Province</v>
      </c>
      <c r="DM815" s="4" t="str">
        <v>Nord Province</v>
      </c>
      <c r="DN815" s="4" t="str">
        <v>Nord Province</v>
      </c>
      <c r="DO815" s="4" t="str">
        <v>Nord Province</v>
      </c>
      <c r="DP815" s="4" t="str">
        <v>Nord Province</v>
      </c>
    </row>
    <row r="816" spans="1:120" x14ac:dyDescent="0.35">
      <c r="A816" s="4">
        <v>16.440000000000001</v>
      </c>
      <c r="B816" s="4">
        <v>-15.8</v>
      </c>
      <c r="C816" s="4" t="s">
        <v>260</v>
      </c>
      <c r="D816" s="4" t="s">
        <v>138</v>
      </c>
      <c r="E816" s="4" t="s">
        <v>978</v>
      </c>
      <c r="F816" s="4">
        <v>5000</v>
      </c>
      <c r="G816" s="4" t="str">
        <f t="shared" si="12"/>
        <v>Senegal-Thiagar</v>
      </c>
      <c r="BA816" s="4" t="str">
        <v>North-west Tunisia</v>
      </c>
      <c r="BB816" s="4" t="str">
        <v>North-west Tunisia</v>
      </c>
      <c r="BC816" s="4" t="str">
        <v>North-west Tunisia</v>
      </c>
      <c r="BD816" s="4" t="str">
        <v>North-west Tunisia</v>
      </c>
      <c r="BE816" s="4" t="str">
        <v>North-west Tunisia</v>
      </c>
      <c r="BF816" s="4" t="str">
        <v>North-west Tunisia</v>
      </c>
      <c r="BG816" s="4" t="str">
        <v>North-west Tunisia</v>
      </c>
      <c r="BH816" s="4" t="str">
        <v>North-west Tunisia</v>
      </c>
      <c r="BI816" s="4" t="str">
        <v>North-west Tunisia</v>
      </c>
      <c r="BJ816" s="4" t="str">
        <v>North-west Tunisia</v>
      </c>
      <c r="BK816" s="4" t="str">
        <v>North-west Tunisia</v>
      </c>
      <c r="BL816" s="4" t="str">
        <v>North-west Tunisia</v>
      </c>
      <c r="BM816" s="4" t="str">
        <v>North-west Tunisia</v>
      </c>
      <c r="BN816" s="4" t="str">
        <v>North-west Tunisia</v>
      </c>
      <c r="BO816" s="4" t="str">
        <v>North-west Tunisia</v>
      </c>
      <c r="BP816" s="4" t="str">
        <v>North-west Tunisia</v>
      </c>
      <c r="BQ816" s="4" t="str">
        <v>North-west Tunisia</v>
      </c>
      <c r="BR816" s="4" t="str">
        <v>North-west Tunisia</v>
      </c>
      <c r="BS816" s="4" t="str">
        <v>North-west Tunisia</v>
      </c>
      <c r="BT816" s="4" t="str">
        <v>North-west Tunisia</v>
      </c>
      <c r="BU816" s="4" t="str">
        <v>North-west Tunisia</v>
      </c>
      <c r="BV816" s="4" t="str">
        <v>North-west Tunisia</v>
      </c>
      <c r="BW816" s="4" t="str">
        <v>North-west Tunisia</v>
      </c>
      <c r="BX816" s="4" t="str">
        <v>North-west Tunisia</v>
      </c>
      <c r="BY816" s="4" t="str">
        <v>North-west Tunisia</v>
      </c>
      <c r="BZ816" s="4" t="str">
        <v>North-west Tunisia</v>
      </c>
      <c r="CA816" s="4" t="str">
        <v>North-west Tunisia</v>
      </c>
      <c r="CB816" s="4" t="str">
        <v>North-west Tunisia</v>
      </c>
      <c r="CC816" s="4" t="str">
        <v>North-west Tunisia</v>
      </c>
      <c r="CD816" s="4" t="str">
        <v>North-west Tunisia</v>
      </c>
      <c r="CE816" s="4" t="str">
        <v>North-west Tunisia</v>
      </c>
      <c r="CF816" s="4" t="str">
        <v>North-west Tunisia</v>
      </c>
      <c r="CG816" s="4" t="str">
        <v>North-west Tunisia</v>
      </c>
      <c r="CH816" s="4" t="str">
        <v>North-west Tunisia</v>
      </c>
      <c r="CJ816" s="4" t="str">
        <v>North-west Tunisia</v>
      </c>
      <c r="CK816" s="4" t="str">
        <v>North-west Tunisia</v>
      </c>
      <c r="CL816" s="4" t="str">
        <v>North-west Tunisia</v>
      </c>
      <c r="CM816" s="4" t="str">
        <v>North-west Tunisia</v>
      </c>
      <c r="CN816" s="4" t="str">
        <v>North-west Tunisia</v>
      </c>
      <c r="CO816" s="4" t="str">
        <v>North-west Tunisia</v>
      </c>
      <c r="CP816" s="4" t="str">
        <v>North-west Tunisia</v>
      </c>
      <c r="CQ816" s="4" t="str">
        <v>North-west Tunisia</v>
      </c>
      <c r="CR816" s="4" t="str">
        <v>North-west Tunisia</v>
      </c>
      <c r="CS816" s="4" t="str">
        <v>North-west Tunisia</v>
      </c>
      <c r="CT816" s="4" t="str">
        <v>North-west Tunisia</v>
      </c>
      <c r="CU816" s="4" t="str">
        <v>North-west Tunisia</v>
      </c>
      <c r="CV816" s="4" t="str">
        <v>North-west Tunisia</v>
      </c>
      <c r="CW816" s="4" t="str">
        <v>North-west Tunisia</v>
      </c>
      <c r="CX816" s="4" t="str">
        <v>North-west Tunisia</v>
      </c>
      <c r="CY816" s="4" t="str">
        <v>North-west Tunisia</v>
      </c>
      <c r="CZ816" s="4" t="str">
        <v>North-west Tunisia</v>
      </c>
      <c r="DA816" s="4" t="str">
        <v>North-west Tunisia</v>
      </c>
      <c r="DB816" s="4" t="str">
        <v>North-west Tunisia</v>
      </c>
      <c r="DC816" s="4" t="str">
        <v>North-west Tunisia</v>
      </c>
      <c r="DD816" s="4" t="str">
        <v>North-west Tunisia</v>
      </c>
      <c r="DE816" s="4" t="str">
        <v>North-west Tunisia</v>
      </c>
      <c r="DF816" s="4" t="str">
        <v>North-west Tunisia</v>
      </c>
      <c r="DG816" s="4" t="str">
        <v>North-west Tunisia</v>
      </c>
      <c r="DH816" s="4" t="str">
        <v>North-west Tunisia</v>
      </c>
      <c r="DI816" s="4" t="str">
        <v>North-west Tunisia</v>
      </c>
      <c r="DJ816" s="4" t="str">
        <v>North-west Tunisia</v>
      </c>
      <c r="DK816" s="4" t="str">
        <v>North-west Tunisia</v>
      </c>
      <c r="DL816" s="4" t="str">
        <v>North-west Tunisia</v>
      </c>
      <c r="DM816" s="4" t="str">
        <v>North-west Tunisia</v>
      </c>
      <c r="DN816" s="4" t="str">
        <v>North-west Tunisia</v>
      </c>
      <c r="DO816" s="4" t="str">
        <v>North-west Tunisia</v>
      </c>
      <c r="DP816" s="4" t="str">
        <v>North-west Tunisia</v>
      </c>
    </row>
    <row r="817" spans="1:120" x14ac:dyDescent="0.35">
      <c r="A817" s="4">
        <v>16.440000000000001</v>
      </c>
      <c r="B817" s="4">
        <v>-15.8</v>
      </c>
      <c r="C817" s="4" t="s">
        <v>260</v>
      </c>
      <c r="D817" s="4" t="s">
        <v>296</v>
      </c>
      <c r="E817" s="4" t="s">
        <v>978</v>
      </c>
      <c r="F817" s="4">
        <v>5000</v>
      </c>
      <c r="G817" s="4" t="str">
        <f t="shared" si="12"/>
        <v>Senegal-Thiagar</v>
      </c>
      <c r="BA817" s="4" t="str">
        <v>NRC Nubaria Experimental Station</v>
      </c>
      <c r="BB817" s="4" t="str">
        <v>NRC Nubaria Experimental Station</v>
      </c>
      <c r="BC817" s="4" t="str">
        <v>NRC Nubaria Experimental Station</v>
      </c>
      <c r="BD817" s="4" t="str">
        <v>NRC Nubaria Experimental Station</v>
      </c>
      <c r="BE817" s="4" t="str">
        <v>NRC Nubaria Experimental Station</v>
      </c>
      <c r="BF817" s="4" t="str">
        <v>NRC Nubaria Experimental Station</v>
      </c>
      <c r="BG817" s="4" t="str">
        <v>NRC Nubaria Experimental Station</v>
      </c>
      <c r="BH817" s="4" t="str">
        <v>NRC Nubaria Experimental Station</v>
      </c>
      <c r="BI817" s="4" t="str">
        <v>NRC Nubaria Experimental Station</v>
      </c>
      <c r="BJ817" s="4" t="str">
        <v>NRC Nubaria Experimental Station</v>
      </c>
      <c r="BK817" s="4" t="str">
        <v>NRC Nubaria Experimental Station</v>
      </c>
      <c r="BL817" s="4" t="str">
        <v>NRC Nubaria Experimental Station</v>
      </c>
      <c r="BM817" s="4" t="str">
        <v>NRC Nubaria Experimental Station</v>
      </c>
      <c r="BN817" s="4" t="str">
        <v>NRC Nubaria Experimental Station</v>
      </c>
      <c r="BO817" s="4" t="str">
        <v>NRC Nubaria Experimental Station</v>
      </c>
      <c r="BP817" s="4" t="str">
        <v>NRC Nubaria Experimental Station</v>
      </c>
      <c r="BQ817" s="4" t="str">
        <v>NRC Nubaria Experimental Station</v>
      </c>
      <c r="BR817" s="4" t="str">
        <v>NRC Nubaria Experimental Station</v>
      </c>
      <c r="BS817" s="4" t="str">
        <v>NRC Nubaria Experimental Station</v>
      </c>
      <c r="BT817" s="4" t="str">
        <v>NRC Nubaria Experimental Station</v>
      </c>
      <c r="BU817" s="4" t="str">
        <v>NRC Nubaria Experimental Station</v>
      </c>
      <c r="BV817" s="4" t="str">
        <v>NRC Nubaria Experimental Station</v>
      </c>
      <c r="BW817" s="4" t="str">
        <v>NRC Nubaria Experimental Station</v>
      </c>
      <c r="BX817" s="4" t="str">
        <v>NRC Nubaria Experimental Station</v>
      </c>
      <c r="BY817" s="4" t="str">
        <v>NRC Nubaria Experimental Station</v>
      </c>
      <c r="BZ817" s="4" t="str">
        <v>NRC Nubaria Experimental Station</v>
      </c>
      <c r="CA817" s="4" t="str">
        <v>NRC Nubaria Experimental Station</v>
      </c>
      <c r="CB817" s="4" t="str">
        <v>NRC Nubaria Experimental Station</v>
      </c>
      <c r="CC817" s="4" t="str">
        <v>NRC Nubaria Experimental Station</v>
      </c>
      <c r="CD817" s="4" t="str">
        <v>NRC Nubaria Experimental Station</v>
      </c>
      <c r="CE817" s="4" t="str">
        <v>NRC Nubaria Experimental Station</v>
      </c>
      <c r="CF817" s="4" t="str">
        <v>NRC Nubaria Experimental Station</v>
      </c>
      <c r="CG817" s="4" t="str">
        <v>NRC Nubaria Experimental Station</v>
      </c>
      <c r="CH817" s="4" t="str">
        <v>NRC Nubaria Experimental Station</v>
      </c>
      <c r="CJ817" s="4" t="str">
        <v>NRC Nubaria Experimental Station</v>
      </c>
      <c r="CK817" s="4" t="str">
        <v>NRC Nubaria Experimental Station</v>
      </c>
      <c r="CL817" s="4" t="str">
        <v>NRC Nubaria Experimental Station</v>
      </c>
      <c r="CM817" s="4" t="str">
        <v>NRC Nubaria Experimental Station</v>
      </c>
      <c r="CN817" s="4" t="str">
        <v>NRC Nubaria Experimental Station</v>
      </c>
      <c r="CO817" s="4" t="str">
        <v>NRC Nubaria Experimental Station</v>
      </c>
      <c r="CP817" s="4" t="str">
        <v>NRC Nubaria Experimental Station</v>
      </c>
      <c r="CQ817" s="4" t="str">
        <v>NRC Nubaria Experimental Station</v>
      </c>
      <c r="CR817" s="4" t="str">
        <v>NRC Nubaria Experimental Station</v>
      </c>
      <c r="CS817" s="4" t="str">
        <v>NRC Nubaria Experimental Station</v>
      </c>
      <c r="CT817" s="4" t="str">
        <v>NRC Nubaria Experimental Station</v>
      </c>
      <c r="CU817" s="4" t="str">
        <v>NRC Nubaria Experimental Station</v>
      </c>
      <c r="CV817" s="4" t="str">
        <v>NRC Nubaria Experimental Station</v>
      </c>
      <c r="CW817" s="4" t="str">
        <v>NRC Nubaria Experimental Station</v>
      </c>
      <c r="CX817" s="4" t="str">
        <v>NRC Nubaria Experimental Station</v>
      </c>
      <c r="CY817" s="4" t="str">
        <v>NRC Nubaria Experimental Station</v>
      </c>
      <c r="CZ817" s="4" t="str">
        <v>NRC Nubaria Experimental Station</v>
      </c>
      <c r="DA817" s="4" t="str">
        <v>NRC Nubaria Experimental Station</v>
      </c>
      <c r="DB817" s="4" t="str">
        <v>NRC Nubaria Experimental Station</v>
      </c>
      <c r="DC817" s="4" t="str">
        <v>NRC Nubaria Experimental Station</v>
      </c>
      <c r="DD817" s="4" t="str">
        <v>NRC Nubaria Experimental Station</v>
      </c>
      <c r="DE817" s="4" t="str">
        <v>NRC Nubaria Experimental Station</v>
      </c>
      <c r="DF817" s="4" t="str">
        <v>NRC Nubaria Experimental Station</v>
      </c>
      <c r="DG817" s="4" t="str">
        <v>NRC Nubaria Experimental Station</v>
      </c>
      <c r="DH817" s="4" t="str">
        <v>NRC Nubaria Experimental Station</v>
      </c>
      <c r="DI817" s="4" t="str">
        <v>NRC Nubaria Experimental Station</v>
      </c>
      <c r="DJ817" s="4" t="str">
        <v>NRC Nubaria Experimental Station</v>
      </c>
      <c r="DK817" s="4" t="str">
        <v>NRC Nubaria Experimental Station</v>
      </c>
      <c r="DL817" s="4" t="str">
        <v>NRC Nubaria Experimental Station</v>
      </c>
      <c r="DM817" s="4" t="str">
        <v>NRC Nubaria Experimental Station</v>
      </c>
      <c r="DN817" s="4" t="str">
        <v>NRC Nubaria Experimental Station</v>
      </c>
      <c r="DO817" s="4" t="str">
        <v>NRC Nubaria Experimental Station</v>
      </c>
      <c r="DP817" s="4" t="str">
        <v>NRC Nubaria Experimental Station</v>
      </c>
    </row>
    <row r="818" spans="1:120" x14ac:dyDescent="0.35">
      <c r="A818" s="4">
        <v>15.033329999999999</v>
      </c>
      <c r="B818" s="4">
        <v>-16.25</v>
      </c>
      <c r="C818" s="4" t="s">
        <v>260</v>
      </c>
      <c r="D818" s="4" t="s">
        <v>138</v>
      </c>
      <c r="E818" s="4" t="s">
        <v>979</v>
      </c>
      <c r="F818" s="4">
        <v>917</v>
      </c>
      <c r="G818" s="4" t="str">
        <f t="shared" si="12"/>
        <v>Senegal-Thilmakha</v>
      </c>
      <c r="BA818" s="4" t="str">
        <v>NRC, Dokki, Cairo</v>
      </c>
      <c r="BB818" s="4" t="str">
        <v>NRC, Dokki, Cairo</v>
      </c>
      <c r="BC818" s="4" t="str">
        <v>NRC, Dokki, Cairo</v>
      </c>
      <c r="BD818" s="4" t="str">
        <v>NRC, Dokki, Cairo</v>
      </c>
      <c r="BE818" s="4" t="str">
        <v>NRC, Dokki, Cairo</v>
      </c>
      <c r="BF818" s="4" t="str">
        <v>NRC, Dokki, Cairo</v>
      </c>
      <c r="BG818" s="4" t="str">
        <v>NRC, Dokki, Cairo</v>
      </c>
      <c r="BH818" s="4" t="str">
        <v>NRC, Dokki, Cairo</v>
      </c>
      <c r="BI818" s="4" t="str">
        <v>NRC, Dokki, Cairo</v>
      </c>
      <c r="BJ818" s="4" t="str">
        <v>NRC, Dokki, Cairo</v>
      </c>
      <c r="BK818" s="4" t="str">
        <v>NRC, Dokki, Cairo</v>
      </c>
      <c r="BL818" s="4" t="str">
        <v>NRC, Dokki, Cairo</v>
      </c>
      <c r="BM818" s="4" t="str">
        <v>NRC, Dokki, Cairo</v>
      </c>
      <c r="BN818" s="4" t="str">
        <v>NRC, Dokki, Cairo</v>
      </c>
      <c r="BO818" s="4" t="str">
        <v>NRC, Dokki, Cairo</v>
      </c>
      <c r="BP818" s="4" t="str">
        <v>NRC, Dokki, Cairo</v>
      </c>
      <c r="BQ818" s="4" t="str">
        <v>NRC, Dokki, Cairo</v>
      </c>
      <c r="BR818" s="4" t="str">
        <v>NRC, Dokki, Cairo</v>
      </c>
      <c r="BS818" s="4" t="str">
        <v>NRC, Dokki, Cairo</v>
      </c>
      <c r="BT818" s="4" t="str">
        <v>NRC, Dokki, Cairo</v>
      </c>
      <c r="BU818" s="4" t="str">
        <v>NRC, Dokki, Cairo</v>
      </c>
      <c r="BV818" s="4" t="str">
        <v>NRC, Dokki, Cairo</v>
      </c>
      <c r="BW818" s="4" t="str">
        <v>NRC, Dokki, Cairo</v>
      </c>
      <c r="BX818" s="4" t="str">
        <v>NRC, Dokki, Cairo</v>
      </c>
      <c r="BY818" s="4" t="str">
        <v>NRC, Dokki, Cairo</v>
      </c>
      <c r="BZ818" s="4" t="str">
        <v>NRC, Dokki, Cairo</v>
      </c>
      <c r="CA818" s="4" t="str">
        <v>NRC, Dokki, Cairo</v>
      </c>
      <c r="CB818" s="4" t="str">
        <v>NRC, Dokki, Cairo</v>
      </c>
      <c r="CC818" s="4" t="str">
        <v>NRC, Dokki, Cairo</v>
      </c>
      <c r="CD818" s="4" t="str">
        <v>NRC, Dokki, Cairo</v>
      </c>
      <c r="CE818" s="4" t="str">
        <v>NRC, Dokki, Cairo</v>
      </c>
      <c r="CF818" s="4" t="str">
        <v>NRC, Dokki, Cairo</v>
      </c>
      <c r="CG818" s="4" t="str">
        <v>NRC, Dokki, Cairo</v>
      </c>
      <c r="CH818" s="4" t="str">
        <v>NRC, Dokki, Cairo</v>
      </c>
      <c r="CJ818" s="4" t="str">
        <v>NRC, Dokki, Cairo</v>
      </c>
      <c r="CK818" s="4" t="str">
        <v>NRC, Dokki, Cairo</v>
      </c>
      <c r="CL818" s="4" t="str">
        <v>NRC, Dokki, Cairo</v>
      </c>
      <c r="CM818" s="4" t="str">
        <v>NRC, Dokki, Cairo</v>
      </c>
      <c r="CN818" s="4" t="str">
        <v>NRC, Dokki, Cairo</v>
      </c>
      <c r="CO818" s="4" t="str">
        <v>NRC, Dokki, Cairo</v>
      </c>
      <c r="CP818" s="4" t="str">
        <v>NRC, Dokki, Cairo</v>
      </c>
      <c r="CQ818" s="4" t="str">
        <v>NRC, Dokki, Cairo</v>
      </c>
      <c r="CR818" s="4" t="str">
        <v>NRC, Dokki, Cairo</v>
      </c>
      <c r="CS818" s="4" t="str">
        <v>NRC, Dokki, Cairo</v>
      </c>
      <c r="CT818" s="4" t="str">
        <v>NRC, Dokki, Cairo</v>
      </c>
      <c r="CU818" s="4" t="str">
        <v>NRC, Dokki, Cairo</v>
      </c>
      <c r="CV818" s="4" t="str">
        <v>NRC, Dokki, Cairo</v>
      </c>
      <c r="CW818" s="4" t="str">
        <v>NRC, Dokki, Cairo</v>
      </c>
      <c r="CX818" s="4" t="str">
        <v>NRC, Dokki, Cairo</v>
      </c>
      <c r="CY818" s="4" t="str">
        <v>NRC, Dokki, Cairo</v>
      </c>
      <c r="CZ818" s="4" t="str">
        <v>NRC, Dokki, Cairo</v>
      </c>
      <c r="DA818" s="4" t="str">
        <v>NRC, Dokki, Cairo</v>
      </c>
      <c r="DB818" s="4" t="str">
        <v>NRC, Dokki, Cairo</v>
      </c>
      <c r="DC818" s="4" t="str">
        <v>NRC, Dokki, Cairo</v>
      </c>
      <c r="DD818" s="4" t="str">
        <v>NRC, Dokki, Cairo</v>
      </c>
      <c r="DE818" s="4" t="str">
        <v>NRC, Dokki, Cairo</v>
      </c>
      <c r="DF818" s="4" t="str">
        <v>NRC, Dokki, Cairo</v>
      </c>
      <c r="DG818" s="4" t="str">
        <v>NRC, Dokki, Cairo</v>
      </c>
      <c r="DH818" s="4" t="str">
        <v>NRC, Dokki, Cairo</v>
      </c>
      <c r="DI818" s="4" t="str">
        <v>NRC, Dokki, Cairo</v>
      </c>
      <c r="DJ818" s="4" t="str">
        <v>NRC, Dokki, Cairo</v>
      </c>
      <c r="DK818" s="4" t="str">
        <v>NRC, Dokki, Cairo</v>
      </c>
      <c r="DL818" s="4" t="str">
        <v>NRC, Dokki, Cairo</v>
      </c>
      <c r="DM818" s="4" t="str">
        <v>NRC, Dokki, Cairo</v>
      </c>
      <c r="DN818" s="4" t="str">
        <v>NRC, Dokki, Cairo</v>
      </c>
      <c r="DO818" s="4" t="str">
        <v>NRC, Dokki, Cairo</v>
      </c>
      <c r="DP818" s="4" t="str">
        <v>NRC, Dokki, Cairo</v>
      </c>
    </row>
    <row r="819" spans="1:120" x14ac:dyDescent="0.35">
      <c r="A819" s="4">
        <v>12.7</v>
      </c>
      <c r="B819" s="4">
        <v>-16.2</v>
      </c>
      <c r="C819" s="4" t="s">
        <v>260</v>
      </c>
      <c r="D819" s="4" t="s">
        <v>130</v>
      </c>
      <c r="E819" s="4" t="s">
        <v>980</v>
      </c>
      <c r="F819" s="4">
        <v>5500</v>
      </c>
      <c r="G819" s="4" t="str">
        <f t="shared" si="12"/>
        <v>Senegal-Ziguinchor Region</v>
      </c>
      <c r="BA819" s="4" t="str">
        <v>NRC, Nubaria</v>
      </c>
      <c r="BB819" s="4" t="str">
        <v>NRC, Nubaria</v>
      </c>
      <c r="BC819" s="4" t="str">
        <v>NRC, Nubaria</v>
      </c>
      <c r="BD819" s="4" t="str">
        <v>NRC, Nubaria</v>
      </c>
      <c r="BE819" s="4" t="str">
        <v>NRC, Nubaria</v>
      </c>
      <c r="BF819" s="4" t="str">
        <v>NRC, Nubaria</v>
      </c>
      <c r="BG819" s="4" t="str">
        <v>NRC, Nubaria</v>
      </c>
      <c r="BH819" s="4" t="str">
        <v>NRC, Nubaria</v>
      </c>
      <c r="BI819" s="4" t="str">
        <v>NRC, Nubaria</v>
      </c>
      <c r="BJ819" s="4" t="str">
        <v>NRC, Nubaria</v>
      </c>
      <c r="BK819" s="4" t="str">
        <v>NRC, Nubaria</v>
      </c>
      <c r="BL819" s="4" t="str">
        <v>NRC, Nubaria</v>
      </c>
      <c r="BM819" s="4" t="str">
        <v>NRC, Nubaria</v>
      </c>
      <c r="BN819" s="4" t="str">
        <v>NRC, Nubaria</v>
      </c>
      <c r="BO819" s="4" t="str">
        <v>NRC, Nubaria</v>
      </c>
      <c r="BP819" s="4" t="str">
        <v>NRC, Nubaria</v>
      </c>
      <c r="BQ819" s="4" t="str">
        <v>NRC, Nubaria</v>
      </c>
      <c r="BR819" s="4" t="str">
        <v>NRC, Nubaria</v>
      </c>
      <c r="BS819" s="4" t="str">
        <v>NRC, Nubaria</v>
      </c>
      <c r="BT819" s="4" t="str">
        <v>NRC, Nubaria</v>
      </c>
      <c r="BU819" s="4" t="str">
        <v>NRC, Nubaria</v>
      </c>
      <c r="BV819" s="4" t="str">
        <v>NRC, Nubaria</v>
      </c>
      <c r="BW819" s="4" t="str">
        <v>NRC, Nubaria</v>
      </c>
      <c r="BX819" s="4" t="str">
        <v>NRC, Nubaria</v>
      </c>
      <c r="BY819" s="4" t="str">
        <v>NRC, Nubaria</v>
      </c>
      <c r="BZ819" s="4" t="str">
        <v>NRC, Nubaria</v>
      </c>
      <c r="CA819" s="4" t="str">
        <v>NRC, Nubaria</v>
      </c>
      <c r="CB819" s="4" t="str">
        <v>NRC, Nubaria</v>
      </c>
      <c r="CC819" s="4" t="str">
        <v>NRC, Nubaria</v>
      </c>
      <c r="CD819" s="4" t="str">
        <v>NRC, Nubaria</v>
      </c>
      <c r="CE819" s="4" t="str">
        <v>NRC, Nubaria</v>
      </c>
      <c r="CF819" s="4" t="str">
        <v>NRC, Nubaria</v>
      </c>
      <c r="CG819" s="4" t="str">
        <v>NRC, Nubaria</v>
      </c>
      <c r="CH819" s="4" t="str">
        <v>NRC, Nubaria</v>
      </c>
      <c r="CJ819" s="4" t="str">
        <v>NRC, Nubaria</v>
      </c>
      <c r="CK819" s="4" t="str">
        <v>NRC, Nubaria</v>
      </c>
      <c r="CL819" s="4" t="str">
        <v>NRC, Nubaria</v>
      </c>
      <c r="CM819" s="4" t="str">
        <v>NRC, Nubaria</v>
      </c>
      <c r="CN819" s="4" t="str">
        <v>NRC, Nubaria</v>
      </c>
      <c r="CO819" s="4" t="str">
        <v>NRC, Nubaria</v>
      </c>
      <c r="CP819" s="4" t="str">
        <v>NRC, Nubaria</v>
      </c>
      <c r="CQ819" s="4" t="str">
        <v>NRC, Nubaria</v>
      </c>
      <c r="CR819" s="4" t="str">
        <v>NRC, Nubaria</v>
      </c>
      <c r="CS819" s="4" t="str">
        <v>NRC, Nubaria</v>
      </c>
      <c r="CT819" s="4" t="str">
        <v>NRC, Nubaria</v>
      </c>
      <c r="CU819" s="4" t="str">
        <v>NRC, Nubaria</v>
      </c>
      <c r="CV819" s="4" t="str">
        <v>NRC, Nubaria</v>
      </c>
      <c r="CW819" s="4" t="str">
        <v>NRC, Nubaria</v>
      </c>
      <c r="CX819" s="4" t="str">
        <v>NRC, Nubaria</v>
      </c>
      <c r="CY819" s="4" t="str">
        <v>NRC, Nubaria</v>
      </c>
      <c r="CZ819" s="4" t="str">
        <v>NRC, Nubaria</v>
      </c>
      <c r="DA819" s="4" t="str">
        <v>NRC, Nubaria</v>
      </c>
      <c r="DB819" s="4" t="str">
        <v>NRC, Nubaria</v>
      </c>
      <c r="DC819" s="4" t="str">
        <v>NRC, Nubaria</v>
      </c>
      <c r="DD819" s="4" t="str">
        <v>NRC, Nubaria</v>
      </c>
      <c r="DE819" s="4" t="str">
        <v>NRC, Nubaria</v>
      </c>
      <c r="DF819" s="4" t="str">
        <v>NRC, Nubaria</v>
      </c>
      <c r="DG819" s="4" t="str">
        <v>NRC, Nubaria</v>
      </c>
      <c r="DH819" s="4" t="str">
        <v>NRC, Nubaria</v>
      </c>
      <c r="DI819" s="4" t="str">
        <v>NRC, Nubaria</v>
      </c>
      <c r="DJ819" s="4" t="str">
        <v>NRC, Nubaria</v>
      </c>
      <c r="DK819" s="4" t="str">
        <v>NRC, Nubaria</v>
      </c>
      <c r="DL819" s="4" t="str">
        <v>NRC, Nubaria</v>
      </c>
      <c r="DM819" s="4" t="str">
        <v>NRC, Nubaria</v>
      </c>
      <c r="DN819" s="4" t="str">
        <v>NRC, Nubaria</v>
      </c>
      <c r="DO819" s="4" t="str">
        <v>NRC, Nubaria</v>
      </c>
      <c r="DP819" s="4" t="str">
        <v>NRC, Nubaria</v>
      </c>
    </row>
    <row r="820" spans="1:120" x14ac:dyDescent="0.35">
      <c r="A820" s="4">
        <v>8.1199999999999992</v>
      </c>
      <c r="B820" s="4">
        <v>-12.067</v>
      </c>
      <c r="C820" s="4" t="s">
        <v>267</v>
      </c>
      <c r="D820" s="4" t="s">
        <v>138</v>
      </c>
      <c r="E820" s="4" t="s">
        <v>981</v>
      </c>
      <c r="F820" s="4">
        <v>400</v>
      </c>
      <c r="G820" s="4" t="str">
        <f t="shared" si="12"/>
        <v>Sierra Leone-Agronomy Experimental Farm, NCU, Njala</v>
      </c>
      <c r="BA820" s="4" t="str">
        <v>NRCRI Research Farm, Umudike</v>
      </c>
      <c r="BB820" s="4" t="str">
        <v>NRCRI Research Farm, Umudike</v>
      </c>
      <c r="BC820" s="4" t="str">
        <v>NRCRI Research Farm, Umudike</v>
      </c>
      <c r="BD820" s="4" t="str">
        <v>NRCRI Research Farm, Umudike</v>
      </c>
      <c r="BE820" s="4" t="str">
        <v>NRCRI Research Farm, Umudike</v>
      </c>
      <c r="BF820" s="4" t="str">
        <v>NRCRI Research Farm, Umudike</v>
      </c>
      <c r="BG820" s="4" t="str">
        <v>NRCRI Research Farm, Umudike</v>
      </c>
      <c r="BH820" s="4" t="str">
        <v>NRCRI Research Farm, Umudike</v>
      </c>
      <c r="BI820" s="4" t="str">
        <v>NRCRI Research Farm, Umudike</v>
      </c>
      <c r="BJ820" s="4" t="str">
        <v>NRCRI Research Farm, Umudike</v>
      </c>
      <c r="BK820" s="4" t="str">
        <v>NRCRI Research Farm, Umudike</v>
      </c>
      <c r="BL820" s="4" t="str">
        <v>NRCRI Research Farm, Umudike</v>
      </c>
      <c r="BM820" s="4" t="str">
        <v>NRCRI Research Farm, Umudike</v>
      </c>
      <c r="BN820" s="4" t="str">
        <v>NRCRI Research Farm, Umudike</v>
      </c>
      <c r="BO820" s="4" t="str">
        <v>NRCRI Research Farm, Umudike</v>
      </c>
      <c r="BP820" s="4" t="str">
        <v>NRCRI Research Farm, Umudike</v>
      </c>
      <c r="BQ820" s="4" t="str">
        <v>NRCRI Research Farm, Umudike</v>
      </c>
      <c r="BR820" s="4" t="str">
        <v>NRCRI Research Farm, Umudike</v>
      </c>
      <c r="BS820" s="4" t="str">
        <v>NRCRI Research Farm, Umudike</v>
      </c>
      <c r="BT820" s="4" t="str">
        <v>NRCRI Research Farm, Umudike</v>
      </c>
      <c r="BU820" s="4" t="str">
        <v>NRCRI Research Farm, Umudike</v>
      </c>
      <c r="BV820" s="4" t="str">
        <v>NRCRI Research Farm, Umudike</v>
      </c>
      <c r="BW820" s="4" t="str">
        <v>NRCRI Research Farm, Umudike</v>
      </c>
      <c r="BX820" s="4" t="str">
        <v>NRCRI Research Farm, Umudike</v>
      </c>
      <c r="BY820" s="4" t="str">
        <v>NRCRI Research Farm, Umudike</v>
      </c>
      <c r="BZ820" s="4" t="str">
        <v>NRCRI Research Farm, Umudike</v>
      </c>
      <c r="CA820" s="4" t="str">
        <v>NRCRI Research Farm, Umudike</v>
      </c>
      <c r="CB820" s="4" t="str">
        <v>NRCRI Research Farm, Umudike</v>
      </c>
      <c r="CC820" s="4" t="str">
        <v>NRCRI Research Farm, Umudike</v>
      </c>
      <c r="CD820" s="4" t="str">
        <v>NRCRI Research Farm, Umudike</v>
      </c>
      <c r="CE820" s="4" t="str">
        <v>NRCRI Research Farm, Umudike</v>
      </c>
      <c r="CF820" s="4" t="str">
        <v>NRCRI Research Farm, Umudike</v>
      </c>
      <c r="CG820" s="4" t="str">
        <v>NRCRI Research Farm, Umudike</v>
      </c>
      <c r="CH820" s="4" t="str">
        <v>NRCRI Research Farm, Umudike</v>
      </c>
      <c r="CJ820" s="4" t="str">
        <v>NRCRI Research Farm, Umudike</v>
      </c>
      <c r="CK820" s="4" t="str">
        <v>NRCRI Research Farm, Umudike</v>
      </c>
      <c r="CL820" s="4" t="str">
        <v>NRCRI Research Farm, Umudike</v>
      </c>
      <c r="CM820" s="4" t="str">
        <v>NRCRI Research Farm, Umudike</v>
      </c>
      <c r="CN820" s="4" t="str">
        <v>NRCRI Research Farm, Umudike</v>
      </c>
      <c r="CO820" s="4" t="str">
        <v>NRCRI Research Farm, Umudike</v>
      </c>
      <c r="CP820" s="4" t="str">
        <v>NRCRI Research Farm, Umudike</v>
      </c>
      <c r="CQ820" s="4" t="str">
        <v>NRCRI Research Farm, Umudike</v>
      </c>
      <c r="CR820" s="4" t="str">
        <v>NRCRI Research Farm, Umudike</v>
      </c>
      <c r="CS820" s="4" t="str">
        <v>NRCRI Research Farm, Umudike</v>
      </c>
      <c r="CT820" s="4" t="str">
        <v>NRCRI Research Farm, Umudike</v>
      </c>
      <c r="CU820" s="4" t="str">
        <v>NRCRI Research Farm, Umudike</v>
      </c>
      <c r="CV820" s="4" t="str">
        <v>NRCRI Research Farm, Umudike</v>
      </c>
      <c r="CW820" s="4" t="str">
        <v>NRCRI Research Farm, Umudike</v>
      </c>
      <c r="CX820" s="4" t="str">
        <v>NRCRI Research Farm, Umudike</v>
      </c>
      <c r="CY820" s="4" t="str">
        <v>NRCRI Research Farm, Umudike</v>
      </c>
      <c r="CZ820" s="4" t="str">
        <v>NRCRI Research Farm, Umudike</v>
      </c>
      <c r="DA820" s="4" t="str">
        <v>NRCRI Research Farm, Umudike</v>
      </c>
      <c r="DB820" s="4" t="str">
        <v>NRCRI Research Farm, Umudike</v>
      </c>
      <c r="DC820" s="4" t="str">
        <v>NRCRI Research Farm, Umudike</v>
      </c>
      <c r="DD820" s="4" t="str">
        <v>NRCRI Research Farm, Umudike</v>
      </c>
      <c r="DE820" s="4" t="str">
        <v>NRCRI Research Farm, Umudike</v>
      </c>
      <c r="DF820" s="4" t="str">
        <v>NRCRI Research Farm, Umudike</v>
      </c>
      <c r="DG820" s="4" t="str">
        <v>NRCRI Research Farm, Umudike</v>
      </c>
      <c r="DH820" s="4" t="str">
        <v>NRCRI Research Farm, Umudike</v>
      </c>
      <c r="DI820" s="4" t="str">
        <v>NRCRI Research Farm, Umudike</v>
      </c>
      <c r="DJ820" s="4" t="str">
        <v>NRCRI Research Farm, Umudike</v>
      </c>
      <c r="DK820" s="4" t="str">
        <v>NRCRI Research Farm, Umudike</v>
      </c>
      <c r="DL820" s="4" t="str">
        <v>NRCRI Research Farm, Umudike</v>
      </c>
      <c r="DM820" s="4" t="str">
        <v>NRCRI Research Farm, Umudike</v>
      </c>
      <c r="DN820" s="4" t="str">
        <v>NRCRI Research Farm, Umudike</v>
      </c>
      <c r="DO820" s="4" t="str">
        <v>NRCRI Research Farm, Umudike</v>
      </c>
      <c r="DP820" s="4" t="str">
        <v>NRCRI Research Farm, Umudike</v>
      </c>
    </row>
    <row r="821" spans="1:120" x14ac:dyDescent="0.35">
      <c r="A821" s="4">
        <v>9.0150000000000006</v>
      </c>
      <c r="B821" s="4">
        <v>-12.951000000000001</v>
      </c>
      <c r="C821" s="4" t="s">
        <v>267</v>
      </c>
      <c r="D821" s="4" t="s">
        <v>138</v>
      </c>
      <c r="E821" s="4" t="s">
        <v>982</v>
      </c>
      <c r="F821" s="4">
        <v>1000</v>
      </c>
      <c r="G821" s="4" t="str">
        <f t="shared" si="12"/>
        <v>Sierra Leone-Rice Research Station, Rokupr</v>
      </c>
      <c r="BA821" s="4" t="str">
        <v>NSA, Meknes</v>
      </c>
      <c r="BB821" s="4" t="str">
        <v>NSA, Meknes</v>
      </c>
      <c r="BC821" s="4" t="str">
        <v>NSA, Meknes</v>
      </c>
      <c r="BD821" s="4" t="str">
        <v>NSA, Meknes</v>
      </c>
      <c r="BE821" s="4" t="str">
        <v>NSA, Meknes</v>
      </c>
      <c r="BF821" s="4" t="str">
        <v>NSA, Meknes</v>
      </c>
      <c r="BG821" s="4" t="str">
        <v>NSA, Meknes</v>
      </c>
      <c r="BH821" s="4" t="str">
        <v>NSA, Meknes</v>
      </c>
      <c r="BI821" s="4" t="str">
        <v>NSA, Meknes</v>
      </c>
      <c r="BJ821" s="4" t="str">
        <v>NSA, Meknes</v>
      </c>
      <c r="BK821" s="4" t="str">
        <v>NSA, Meknes</v>
      </c>
      <c r="BL821" s="4" t="str">
        <v>NSA, Meknes</v>
      </c>
      <c r="BM821" s="4" t="str">
        <v>NSA, Meknes</v>
      </c>
      <c r="BN821" s="4" t="str">
        <v>NSA, Meknes</v>
      </c>
      <c r="BO821" s="4" t="str">
        <v>NSA, Meknes</v>
      </c>
      <c r="BP821" s="4" t="str">
        <v>NSA, Meknes</v>
      </c>
      <c r="BQ821" s="4" t="str">
        <v>NSA, Meknes</v>
      </c>
      <c r="BR821" s="4" t="str">
        <v>NSA, Meknes</v>
      </c>
      <c r="BS821" s="4" t="str">
        <v>NSA, Meknes</v>
      </c>
      <c r="BT821" s="4" t="str">
        <v>NSA, Meknes</v>
      </c>
      <c r="BU821" s="4" t="str">
        <v>NSA, Meknes</v>
      </c>
      <c r="BV821" s="4" t="str">
        <v>NSA, Meknes</v>
      </c>
      <c r="BW821" s="4" t="str">
        <v>NSA, Meknes</v>
      </c>
      <c r="BX821" s="4" t="str">
        <v>NSA, Meknes</v>
      </c>
      <c r="BY821" s="4" t="str">
        <v>NSA, Meknes</v>
      </c>
      <c r="BZ821" s="4" t="str">
        <v>NSA, Meknes</v>
      </c>
      <c r="CA821" s="4" t="str">
        <v>NSA, Meknes</v>
      </c>
      <c r="CB821" s="4" t="str">
        <v>NSA, Meknes</v>
      </c>
      <c r="CC821" s="4" t="str">
        <v>NSA, Meknes</v>
      </c>
      <c r="CD821" s="4" t="str">
        <v>NSA, Meknes</v>
      </c>
      <c r="CE821" s="4" t="str">
        <v>NSA, Meknes</v>
      </c>
      <c r="CF821" s="4" t="str">
        <v>NSA, Meknes</v>
      </c>
      <c r="CG821" s="4" t="str">
        <v>NSA, Meknes</v>
      </c>
      <c r="CH821" s="4" t="str">
        <v>NSA, Meknes</v>
      </c>
      <c r="CJ821" s="4" t="str">
        <v>NSA, Meknes</v>
      </c>
      <c r="CK821" s="4" t="str">
        <v>NSA, Meknes</v>
      </c>
      <c r="CL821" s="4" t="str">
        <v>NSA, Meknes</v>
      </c>
      <c r="CM821" s="4" t="str">
        <v>NSA, Meknes</v>
      </c>
      <c r="CN821" s="4" t="str">
        <v>NSA, Meknes</v>
      </c>
      <c r="CO821" s="4" t="str">
        <v>NSA, Meknes</v>
      </c>
      <c r="CP821" s="4" t="str">
        <v>NSA, Meknes</v>
      </c>
      <c r="CQ821" s="4" t="str">
        <v>NSA, Meknes</v>
      </c>
      <c r="CR821" s="4" t="str">
        <v>NSA, Meknes</v>
      </c>
      <c r="CS821" s="4" t="str">
        <v>NSA, Meknes</v>
      </c>
      <c r="CT821" s="4" t="str">
        <v>NSA, Meknes</v>
      </c>
      <c r="CU821" s="4" t="str">
        <v>NSA, Meknes</v>
      </c>
      <c r="CV821" s="4" t="str">
        <v>NSA, Meknes</v>
      </c>
      <c r="CW821" s="4" t="str">
        <v>NSA, Meknes</v>
      </c>
      <c r="CX821" s="4" t="str">
        <v>NSA, Meknes</v>
      </c>
      <c r="CY821" s="4" t="str">
        <v>NSA, Meknes</v>
      </c>
      <c r="CZ821" s="4" t="str">
        <v>NSA, Meknes</v>
      </c>
      <c r="DA821" s="4" t="str">
        <v>NSA, Meknes</v>
      </c>
      <c r="DB821" s="4" t="str">
        <v>NSA, Meknes</v>
      </c>
      <c r="DC821" s="4" t="str">
        <v>NSA, Meknes</v>
      </c>
      <c r="DD821" s="4" t="str">
        <v>NSA, Meknes</v>
      </c>
      <c r="DE821" s="4" t="str">
        <v>NSA, Meknes</v>
      </c>
      <c r="DF821" s="4" t="str">
        <v>NSA, Meknes</v>
      </c>
      <c r="DG821" s="4" t="str">
        <v>NSA, Meknes</v>
      </c>
      <c r="DH821" s="4" t="str">
        <v>NSA, Meknes</v>
      </c>
      <c r="DI821" s="4" t="str">
        <v>NSA, Meknes</v>
      </c>
      <c r="DJ821" s="4" t="str">
        <v>NSA, Meknes</v>
      </c>
      <c r="DK821" s="4" t="str">
        <v>NSA, Meknes</v>
      </c>
      <c r="DL821" s="4" t="str">
        <v>NSA, Meknes</v>
      </c>
      <c r="DM821" s="4" t="str">
        <v>NSA, Meknes</v>
      </c>
      <c r="DN821" s="4" t="str">
        <v>NSA, Meknes</v>
      </c>
      <c r="DO821" s="4" t="str">
        <v>NSA, Meknes</v>
      </c>
      <c r="DP821" s="4" t="str">
        <v>NSA, Meknes</v>
      </c>
    </row>
    <row r="822" spans="1:120" x14ac:dyDescent="0.35">
      <c r="A822" s="4">
        <v>2</v>
      </c>
      <c r="B822" s="4">
        <v>45</v>
      </c>
      <c r="C822" s="4" t="s">
        <v>270</v>
      </c>
      <c r="D822" s="4" t="s">
        <v>130</v>
      </c>
      <c r="E822" s="4" t="s">
        <v>983</v>
      </c>
      <c r="F822" s="4">
        <v>55000</v>
      </c>
      <c r="G822" s="4" t="str">
        <f t="shared" si="12"/>
        <v>Somalia-Bonka</v>
      </c>
      <c r="BA822" s="4" t="str">
        <v>Ntonda EPA</v>
      </c>
      <c r="BB822" s="4" t="str">
        <v>Ntonda EPA</v>
      </c>
      <c r="BC822" s="4" t="str">
        <v>Ntonda EPA</v>
      </c>
      <c r="BD822" s="4" t="str">
        <v>Ntonda EPA</v>
      </c>
      <c r="BE822" s="4" t="str">
        <v>Ntonda EPA</v>
      </c>
      <c r="BF822" s="4" t="str">
        <v>Ntonda EPA</v>
      </c>
      <c r="BG822" s="4" t="str">
        <v>Ntonda EPA</v>
      </c>
      <c r="BH822" s="4" t="str">
        <v>Ntonda EPA</v>
      </c>
      <c r="BI822" s="4" t="str">
        <v>Ntonda EPA</v>
      </c>
      <c r="BJ822" s="4" t="str">
        <v>Ntonda EPA</v>
      </c>
      <c r="BK822" s="4" t="str">
        <v>Ntonda EPA</v>
      </c>
      <c r="BL822" s="4" t="str">
        <v>Ntonda EPA</v>
      </c>
      <c r="BM822" s="4" t="str">
        <v>Ntonda EPA</v>
      </c>
      <c r="BN822" s="4" t="str">
        <v>Ntonda EPA</v>
      </c>
      <c r="BO822" s="4" t="str">
        <v>Ntonda EPA</v>
      </c>
      <c r="BP822" s="4" t="str">
        <v>Ntonda EPA</v>
      </c>
      <c r="BQ822" s="4" t="str">
        <v>Ntonda EPA</v>
      </c>
      <c r="BR822" s="4" t="str">
        <v>Ntonda EPA</v>
      </c>
      <c r="BS822" s="4" t="str">
        <v>Ntonda EPA</v>
      </c>
      <c r="BT822" s="4" t="str">
        <v>Ntonda EPA</v>
      </c>
      <c r="BU822" s="4" t="str">
        <v>Ntonda EPA</v>
      </c>
      <c r="BV822" s="4" t="str">
        <v>Ntonda EPA</v>
      </c>
      <c r="BW822" s="4" t="str">
        <v>Ntonda EPA</v>
      </c>
      <c r="BX822" s="4" t="str">
        <v>Ntonda EPA</v>
      </c>
      <c r="BY822" s="4" t="str">
        <v>Ntonda EPA</v>
      </c>
      <c r="BZ822" s="4" t="str">
        <v>Ntonda EPA</v>
      </c>
      <c r="CA822" s="4" t="str">
        <v>Ntonda EPA</v>
      </c>
      <c r="CB822" s="4" t="str">
        <v>Ntonda EPA</v>
      </c>
      <c r="CC822" s="4" t="str">
        <v>Ntonda EPA</v>
      </c>
      <c r="CD822" s="4" t="str">
        <v>Ntonda EPA</v>
      </c>
      <c r="CE822" s="4" t="str">
        <v>Ntonda EPA</v>
      </c>
      <c r="CF822" s="4" t="str">
        <v>Ntonda EPA</v>
      </c>
      <c r="CG822" s="4" t="str">
        <v>Ntonda EPA</v>
      </c>
      <c r="CH822" s="4" t="str">
        <v>Ntonda EPA</v>
      </c>
      <c r="CJ822" s="4" t="str">
        <v>Ntonda EPA</v>
      </c>
      <c r="CK822" s="4" t="str">
        <v>Ntonda EPA</v>
      </c>
      <c r="CL822" s="4" t="str">
        <v>Ntonda EPA</v>
      </c>
      <c r="CM822" s="4" t="str">
        <v>Ntonda EPA</v>
      </c>
      <c r="CN822" s="4" t="str">
        <v>Ntonda EPA</v>
      </c>
      <c r="CO822" s="4" t="str">
        <v>Ntonda EPA</v>
      </c>
      <c r="CP822" s="4" t="str">
        <v>Ntonda EPA</v>
      </c>
      <c r="CQ822" s="4" t="str">
        <v>Ntonda EPA</v>
      </c>
      <c r="CR822" s="4" t="str">
        <v>Ntonda EPA</v>
      </c>
      <c r="CS822" s="4" t="str">
        <v>Ntonda EPA</v>
      </c>
      <c r="CT822" s="4" t="str">
        <v>Ntonda EPA</v>
      </c>
      <c r="CU822" s="4" t="str">
        <v>Ntonda EPA</v>
      </c>
      <c r="CV822" s="4" t="str">
        <v>Ntonda EPA</v>
      </c>
      <c r="CW822" s="4" t="str">
        <v>Ntonda EPA</v>
      </c>
      <c r="CX822" s="4" t="str">
        <v>Ntonda EPA</v>
      </c>
      <c r="CY822" s="4" t="str">
        <v>Ntonda EPA</v>
      </c>
      <c r="CZ822" s="4" t="str">
        <v>Ntonda EPA</v>
      </c>
      <c r="DA822" s="4" t="str">
        <v>Ntonda EPA</v>
      </c>
      <c r="DB822" s="4" t="str">
        <v>Ntonda EPA</v>
      </c>
      <c r="DC822" s="4" t="str">
        <v>Ntonda EPA</v>
      </c>
      <c r="DD822" s="4" t="str">
        <v>Ntonda EPA</v>
      </c>
      <c r="DE822" s="4" t="str">
        <v>Ntonda EPA</v>
      </c>
      <c r="DF822" s="4" t="str">
        <v>Ntonda EPA</v>
      </c>
      <c r="DG822" s="4" t="str">
        <v>Ntonda EPA</v>
      </c>
      <c r="DH822" s="4" t="str">
        <v>Ntonda EPA</v>
      </c>
      <c r="DI822" s="4" t="str">
        <v>Ntonda EPA</v>
      </c>
      <c r="DJ822" s="4" t="str">
        <v>Ntonda EPA</v>
      </c>
      <c r="DK822" s="4" t="str">
        <v>Ntonda EPA</v>
      </c>
      <c r="DL822" s="4" t="str">
        <v>Ntonda EPA</v>
      </c>
      <c r="DM822" s="4" t="str">
        <v>Ntonda EPA</v>
      </c>
      <c r="DN822" s="4" t="str">
        <v>Ntonda EPA</v>
      </c>
      <c r="DO822" s="4" t="str">
        <v>Ntonda EPA</v>
      </c>
      <c r="DP822" s="4" t="str">
        <v>Ntonda EPA</v>
      </c>
    </row>
    <row r="823" spans="1:120" x14ac:dyDescent="0.35">
      <c r="A823" s="4">
        <v>3.1</v>
      </c>
      <c r="B823" s="4">
        <v>43.5</v>
      </c>
      <c r="C823" s="4" t="s">
        <v>270</v>
      </c>
      <c r="D823" s="4" t="s">
        <v>130</v>
      </c>
      <c r="E823" s="4" t="s">
        <v>984</v>
      </c>
      <c r="F823" s="4">
        <v>30000</v>
      </c>
      <c r="G823" s="4" t="str">
        <f t="shared" si="12"/>
        <v>Somalia-Doy Gaab</v>
      </c>
      <c r="BA823" s="4" t="str">
        <v>Ntonda, Manjawira EPA, Ntcheu</v>
      </c>
      <c r="BB823" s="4" t="str">
        <v>Ntonda, Manjawira EPA, Ntcheu</v>
      </c>
      <c r="BC823" s="4" t="str">
        <v>Ntonda, Manjawira EPA, Ntcheu</v>
      </c>
      <c r="BD823" s="4" t="str">
        <v>Ntonda, Manjawira EPA, Ntcheu</v>
      </c>
      <c r="BE823" s="4" t="str">
        <v>Ntonda, Manjawira EPA, Ntcheu</v>
      </c>
      <c r="BF823" s="4" t="str">
        <v>Ntonda, Manjawira EPA, Ntcheu</v>
      </c>
      <c r="BG823" s="4" t="str">
        <v>Ntonda, Manjawira EPA, Ntcheu</v>
      </c>
      <c r="BH823" s="4" t="str">
        <v>Ntonda, Manjawira EPA, Ntcheu</v>
      </c>
      <c r="BI823" s="4" t="str">
        <v>Ntonda, Manjawira EPA, Ntcheu</v>
      </c>
      <c r="BJ823" s="4" t="str">
        <v>Ntonda, Manjawira EPA, Ntcheu</v>
      </c>
      <c r="BK823" s="4" t="str">
        <v>Ntonda, Manjawira EPA, Ntcheu</v>
      </c>
      <c r="BL823" s="4" t="str">
        <v>Ntonda, Manjawira EPA, Ntcheu</v>
      </c>
      <c r="BM823" s="4" t="str">
        <v>Ntonda, Manjawira EPA, Ntcheu</v>
      </c>
      <c r="BN823" s="4" t="str">
        <v>Ntonda, Manjawira EPA, Ntcheu</v>
      </c>
      <c r="BO823" s="4" t="str">
        <v>Ntonda, Manjawira EPA, Ntcheu</v>
      </c>
      <c r="BP823" s="4" t="str">
        <v>Ntonda, Manjawira EPA, Ntcheu</v>
      </c>
      <c r="BQ823" s="4" t="str">
        <v>Ntonda, Manjawira EPA, Ntcheu</v>
      </c>
      <c r="BR823" s="4" t="str">
        <v>Ntonda, Manjawira EPA, Ntcheu</v>
      </c>
      <c r="BS823" s="4" t="str">
        <v>Ntonda, Manjawira EPA, Ntcheu</v>
      </c>
      <c r="BT823" s="4" t="str">
        <v>Ntonda, Manjawira EPA, Ntcheu</v>
      </c>
      <c r="BU823" s="4" t="str">
        <v>Ntonda, Manjawira EPA, Ntcheu</v>
      </c>
      <c r="BV823" s="4" t="str">
        <v>Ntonda, Manjawira EPA, Ntcheu</v>
      </c>
      <c r="BW823" s="4" t="str">
        <v>Ntonda, Manjawira EPA, Ntcheu</v>
      </c>
      <c r="BX823" s="4" t="str">
        <v>Ntonda, Manjawira EPA, Ntcheu</v>
      </c>
      <c r="BY823" s="4" t="str">
        <v>Ntonda, Manjawira EPA, Ntcheu</v>
      </c>
      <c r="BZ823" s="4" t="str">
        <v>Ntonda, Manjawira EPA, Ntcheu</v>
      </c>
      <c r="CA823" s="4" t="str">
        <v>Ntonda, Manjawira EPA, Ntcheu</v>
      </c>
      <c r="CB823" s="4" t="str">
        <v>Ntonda, Manjawira EPA, Ntcheu</v>
      </c>
      <c r="CC823" s="4" t="str">
        <v>Ntonda, Manjawira EPA, Ntcheu</v>
      </c>
      <c r="CD823" s="4" t="str">
        <v>Ntonda, Manjawira EPA, Ntcheu</v>
      </c>
      <c r="CE823" s="4" t="str">
        <v>Ntonda, Manjawira EPA, Ntcheu</v>
      </c>
      <c r="CF823" s="4" t="str">
        <v>Ntonda, Manjawira EPA, Ntcheu</v>
      </c>
      <c r="CG823" s="4" t="str">
        <v>Ntonda, Manjawira EPA, Ntcheu</v>
      </c>
      <c r="CH823" s="4" t="str">
        <v>Ntonda, Manjawira EPA, Ntcheu</v>
      </c>
      <c r="CJ823" s="4" t="str">
        <v>Ntonda, Manjawira EPA, Ntcheu</v>
      </c>
      <c r="CK823" s="4" t="str">
        <v>Ntonda, Manjawira EPA, Ntcheu</v>
      </c>
      <c r="CL823" s="4" t="str">
        <v>Ntonda, Manjawira EPA, Ntcheu</v>
      </c>
      <c r="CM823" s="4" t="str">
        <v>Ntonda, Manjawira EPA, Ntcheu</v>
      </c>
      <c r="CN823" s="4" t="str">
        <v>Ntonda, Manjawira EPA, Ntcheu</v>
      </c>
      <c r="CO823" s="4" t="str">
        <v>Ntonda, Manjawira EPA, Ntcheu</v>
      </c>
      <c r="CP823" s="4" t="str">
        <v>Ntonda, Manjawira EPA, Ntcheu</v>
      </c>
      <c r="CQ823" s="4" t="str">
        <v>Ntonda, Manjawira EPA, Ntcheu</v>
      </c>
      <c r="CR823" s="4" t="str">
        <v>Ntonda, Manjawira EPA, Ntcheu</v>
      </c>
      <c r="CS823" s="4" t="str">
        <v>Ntonda, Manjawira EPA, Ntcheu</v>
      </c>
      <c r="CT823" s="4" t="str">
        <v>Ntonda, Manjawira EPA, Ntcheu</v>
      </c>
      <c r="CU823" s="4" t="str">
        <v>Ntonda, Manjawira EPA, Ntcheu</v>
      </c>
      <c r="CV823" s="4" t="str">
        <v>Ntonda, Manjawira EPA, Ntcheu</v>
      </c>
      <c r="CW823" s="4" t="str">
        <v>Ntonda, Manjawira EPA, Ntcheu</v>
      </c>
      <c r="CX823" s="4" t="str">
        <v>Ntonda, Manjawira EPA, Ntcheu</v>
      </c>
      <c r="CY823" s="4" t="str">
        <v>Ntonda, Manjawira EPA, Ntcheu</v>
      </c>
      <c r="CZ823" s="4" t="str">
        <v>Ntonda, Manjawira EPA, Ntcheu</v>
      </c>
      <c r="DA823" s="4" t="str">
        <v>Ntonda, Manjawira EPA, Ntcheu</v>
      </c>
      <c r="DB823" s="4" t="str">
        <v>Ntonda, Manjawira EPA, Ntcheu</v>
      </c>
      <c r="DC823" s="4" t="str">
        <v>Ntonda, Manjawira EPA, Ntcheu</v>
      </c>
      <c r="DD823" s="4" t="str">
        <v>Ntonda, Manjawira EPA, Ntcheu</v>
      </c>
      <c r="DE823" s="4" t="str">
        <v>Ntonda, Manjawira EPA, Ntcheu</v>
      </c>
      <c r="DF823" s="4" t="str">
        <v>Ntonda, Manjawira EPA, Ntcheu</v>
      </c>
      <c r="DG823" s="4" t="str">
        <v>Ntonda, Manjawira EPA, Ntcheu</v>
      </c>
      <c r="DH823" s="4" t="str">
        <v>Ntonda, Manjawira EPA, Ntcheu</v>
      </c>
      <c r="DI823" s="4" t="str">
        <v>Ntonda, Manjawira EPA, Ntcheu</v>
      </c>
      <c r="DJ823" s="4" t="str">
        <v>Ntonda, Manjawira EPA, Ntcheu</v>
      </c>
      <c r="DK823" s="4" t="str">
        <v>Ntonda, Manjawira EPA, Ntcheu</v>
      </c>
      <c r="DL823" s="4" t="str">
        <v>Ntonda, Manjawira EPA, Ntcheu</v>
      </c>
      <c r="DM823" s="4" t="str">
        <v>Ntonda, Manjawira EPA, Ntcheu</v>
      </c>
      <c r="DN823" s="4" t="str">
        <v>Ntonda, Manjawira EPA, Ntcheu</v>
      </c>
      <c r="DO823" s="4" t="str">
        <v>Ntonda, Manjawira EPA, Ntcheu</v>
      </c>
      <c r="DP823" s="4" t="str">
        <v>Ntonda, Manjawira EPA, Ntcheu</v>
      </c>
    </row>
    <row r="824" spans="1:120" x14ac:dyDescent="0.35">
      <c r="A824" s="4">
        <v>3.1</v>
      </c>
      <c r="B824" s="4">
        <v>43.5</v>
      </c>
      <c r="C824" s="4" t="s">
        <v>270</v>
      </c>
      <c r="D824" s="4" t="s">
        <v>130</v>
      </c>
      <c r="E824" s="4" t="s">
        <v>985</v>
      </c>
      <c r="F824" s="4">
        <v>30000</v>
      </c>
      <c r="G824" s="4" t="str">
        <f t="shared" si="12"/>
        <v>Somalia-Doy Gaab.Bonka</v>
      </c>
      <c r="BA824" s="4" t="str">
        <v>NVRI, Vom</v>
      </c>
      <c r="BB824" s="4" t="str">
        <v>NVRI, Vom</v>
      </c>
      <c r="BC824" s="4" t="str">
        <v>NVRI, Vom</v>
      </c>
      <c r="BD824" s="4" t="str">
        <v>NVRI, Vom</v>
      </c>
      <c r="BE824" s="4" t="str">
        <v>NVRI, Vom</v>
      </c>
      <c r="BF824" s="4" t="str">
        <v>NVRI, Vom</v>
      </c>
      <c r="BG824" s="4" t="str">
        <v>NVRI, Vom</v>
      </c>
      <c r="BH824" s="4" t="str">
        <v>NVRI, Vom</v>
      </c>
      <c r="BI824" s="4" t="str">
        <v>NVRI, Vom</v>
      </c>
      <c r="BJ824" s="4" t="str">
        <v>NVRI, Vom</v>
      </c>
      <c r="BK824" s="4" t="str">
        <v>NVRI, Vom</v>
      </c>
      <c r="BL824" s="4" t="str">
        <v>NVRI, Vom</v>
      </c>
      <c r="BM824" s="4" t="str">
        <v>NVRI, Vom</v>
      </c>
      <c r="BN824" s="4" t="str">
        <v>NVRI, Vom</v>
      </c>
      <c r="BO824" s="4" t="str">
        <v>NVRI, Vom</v>
      </c>
      <c r="BP824" s="4" t="str">
        <v>NVRI, Vom</v>
      </c>
      <c r="BQ824" s="4" t="str">
        <v>NVRI, Vom</v>
      </c>
      <c r="BR824" s="4" t="str">
        <v>NVRI, Vom</v>
      </c>
      <c r="BS824" s="4" t="str">
        <v>NVRI, Vom</v>
      </c>
      <c r="BT824" s="4" t="str">
        <v>NVRI, Vom</v>
      </c>
      <c r="BU824" s="4" t="str">
        <v>NVRI, Vom</v>
      </c>
      <c r="BV824" s="4" t="str">
        <v>NVRI, Vom</v>
      </c>
      <c r="BW824" s="4" t="str">
        <v>NVRI, Vom</v>
      </c>
      <c r="BX824" s="4" t="str">
        <v>NVRI, Vom</v>
      </c>
      <c r="BY824" s="4" t="str">
        <v>NVRI, Vom</v>
      </c>
      <c r="BZ824" s="4" t="str">
        <v>NVRI, Vom</v>
      </c>
      <c r="CA824" s="4" t="str">
        <v>NVRI, Vom</v>
      </c>
      <c r="CB824" s="4" t="str">
        <v>NVRI, Vom</v>
      </c>
      <c r="CC824" s="4" t="str">
        <v>NVRI, Vom</v>
      </c>
      <c r="CD824" s="4" t="str">
        <v>NVRI, Vom</v>
      </c>
      <c r="CE824" s="4" t="str">
        <v>NVRI, Vom</v>
      </c>
      <c r="CF824" s="4" t="str">
        <v>NVRI, Vom</v>
      </c>
      <c r="CG824" s="4" t="str">
        <v>NVRI, Vom</v>
      </c>
      <c r="CH824" s="4" t="str">
        <v>NVRI, Vom</v>
      </c>
      <c r="CJ824" s="4" t="str">
        <v>NVRI, Vom</v>
      </c>
      <c r="CK824" s="4" t="str">
        <v>NVRI, Vom</v>
      </c>
      <c r="CL824" s="4" t="str">
        <v>NVRI, Vom</v>
      </c>
      <c r="CM824" s="4" t="str">
        <v>NVRI, Vom</v>
      </c>
      <c r="CN824" s="4" t="str">
        <v>NVRI, Vom</v>
      </c>
      <c r="CO824" s="4" t="str">
        <v>NVRI, Vom</v>
      </c>
      <c r="CP824" s="4" t="str">
        <v>NVRI, Vom</v>
      </c>
      <c r="CQ824" s="4" t="str">
        <v>NVRI, Vom</v>
      </c>
      <c r="CR824" s="4" t="str">
        <v>NVRI, Vom</v>
      </c>
      <c r="CS824" s="4" t="str">
        <v>NVRI, Vom</v>
      </c>
      <c r="CT824" s="4" t="str">
        <v>NVRI, Vom</v>
      </c>
      <c r="CU824" s="4" t="str">
        <v>NVRI, Vom</v>
      </c>
      <c r="CV824" s="4" t="str">
        <v>NVRI, Vom</v>
      </c>
      <c r="CW824" s="4" t="str">
        <v>NVRI, Vom</v>
      </c>
      <c r="CX824" s="4" t="str">
        <v>NVRI, Vom</v>
      </c>
      <c r="CY824" s="4" t="str">
        <v>NVRI, Vom</v>
      </c>
      <c r="CZ824" s="4" t="str">
        <v>NVRI, Vom</v>
      </c>
      <c r="DA824" s="4" t="str">
        <v>NVRI, Vom</v>
      </c>
      <c r="DB824" s="4" t="str">
        <v>NVRI, Vom</v>
      </c>
      <c r="DC824" s="4" t="str">
        <v>NVRI, Vom</v>
      </c>
      <c r="DD824" s="4" t="str">
        <v>NVRI, Vom</v>
      </c>
      <c r="DE824" s="4" t="str">
        <v>NVRI, Vom</v>
      </c>
      <c r="DF824" s="4" t="str">
        <v>NVRI, Vom</v>
      </c>
      <c r="DG824" s="4" t="str">
        <v>NVRI, Vom</v>
      </c>
      <c r="DH824" s="4" t="str">
        <v>NVRI, Vom</v>
      </c>
      <c r="DI824" s="4" t="str">
        <v>NVRI, Vom</v>
      </c>
      <c r="DJ824" s="4" t="str">
        <v>NVRI, Vom</v>
      </c>
      <c r="DK824" s="4" t="str">
        <v>NVRI, Vom</v>
      </c>
      <c r="DL824" s="4" t="str">
        <v>NVRI, Vom</v>
      </c>
      <c r="DM824" s="4" t="str">
        <v>NVRI, Vom</v>
      </c>
      <c r="DN824" s="4" t="str">
        <v>NVRI, Vom</v>
      </c>
      <c r="DO824" s="4" t="str">
        <v>NVRI, Vom</v>
      </c>
      <c r="DP824" s="4" t="str">
        <v>NVRI, Vom</v>
      </c>
    </row>
    <row r="825" spans="1:120" x14ac:dyDescent="0.35">
      <c r="A825" s="4">
        <v>-31.414000000000001</v>
      </c>
      <c r="B825" s="4">
        <v>28.414000000000001</v>
      </c>
      <c r="C825" s="4" t="s">
        <v>273</v>
      </c>
      <c r="D825" s="4" t="s">
        <v>130</v>
      </c>
      <c r="E825" s="4" t="s">
        <v>986</v>
      </c>
      <c r="F825" s="4">
        <v>120000</v>
      </c>
      <c r="G825" s="4" t="str">
        <f t="shared" si="12"/>
        <v>South Africa-Alfred Nzo.Amathole.Chris Hani.Joe Qabi.OR Tambo Districts, Eastern Cape Province</v>
      </c>
      <c r="BA825" s="4" t="str">
        <v>NWU Experimental Farm, Molelwane</v>
      </c>
      <c r="BB825" s="4" t="str">
        <v>NWU Experimental Farm, Molelwane</v>
      </c>
      <c r="BC825" s="4" t="str">
        <v>NWU Experimental Farm, Molelwane</v>
      </c>
      <c r="BD825" s="4" t="str">
        <v>NWU Experimental Farm, Molelwane</v>
      </c>
      <c r="BE825" s="4" t="str">
        <v>NWU Experimental Farm, Molelwane</v>
      </c>
      <c r="BF825" s="4" t="str">
        <v>NWU Experimental Farm, Molelwane</v>
      </c>
      <c r="BG825" s="4" t="str">
        <v>NWU Experimental Farm, Molelwane</v>
      </c>
      <c r="BH825" s="4" t="str">
        <v>NWU Experimental Farm, Molelwane</v>
      </c>
      <c r="BI825" s="4" t="str">
        <v>NWU Experimental Farm, Molelwane</v>
      </c>
      <c r="BJ825" s="4" t="str">
        <v>NWU Experimental Farm, Molelwane</v>
      </c>
      <c r="BK825" s="4" t="str">
        <v>NWU Experimental Farm, Molelwane</v>
      </c>
      <c r="BL825" s="4" t="str">
        <v>NWU Experimental Farm, Molelwane</v>
      </c>
      <c r="BM825" s="4" t="str">
        <v>NWU Experimental Farm, Molelwane</v>
      </c>
      <c r="BN825" s="4" t="str">
        <v>NWU Experimental Farm, Molelwane</v>
      </c>
      <c r="BO825" s="4" t="str">
        <v>NWU Experimental Farm, Molelwane</v>
      </c>
      <c r="BP825" s="4" t="str">
        <v>NWU Experimental Farm, Molelwane</v>
      </c>
      <c r="BQ825" s="4" t="str">
        <v>NWU Experimental Farm, Molelwane</v>
      </c>
      <c r="BR825" s="4" t="str">
        <v>NWU Experimental Farm, Molelwane</v>
      </c>
      <c r="BS825" s="4" t="str">
        <v>NWU Experimental Farm, Molelwane</v>
      </c>
      <c r="BT825" s="4" t="str">
        <v>NWU Experimental Farm, Molelwane</v>
      </c>
      <c r="BU825" s="4" t="str">
        <v>NWU Experimental Farm, Molelwane</v>
      </c>
      <c r="BV825" s="4" t="str">
        <v>NWU Experimental Farm, Molelwane</v>
      </c>
      <c r="BW825" s="4" t="str">
        <v>NWU Experimental Farm, Molelwane</v>
      </c>
      <c r="BX825" s="4" t="str">
        <v>NWU Experimental Farm, Molelwane</v>
      </c>
      <c r="BY825" s="4" t="str">
        <v>NWU Experimental Farm, Molelwane</v>
      </c>
      <c r="BZ825" s="4" t="str">
        <v>NWU Experimental Farm, Molelwane</v>
      </c>
      <c r="CA825" s="4" t="str">
        <v>NWU Experimental Farm, Molelwane</v>
      </c>
      <c r="CB825" s="4" t="str">
        <v>NWU Experimental Farm, Molelwane</v>
      </c>
      <c r="CC825" s="4" t="str">
        <v>NWU Experimental Farm, Molelwane</v>
      </c>
      <c r="CD825" s="4" t="str">
        <v>NWU Experimental Farm, Molelwane</v>
      </c>
      <c r="CE825" s="4" t="str">
        <v>NWU Experimental Farm, Molelwane</v>
      </c>
      <c r="CF825" s="4" t="str">
        <v>NWU Experimental Farm, Molelwane</v>
      </c>
      <c r="CG825" s="4" t="str">
        <v>NWU Experimental Farm, Molelwane</v>
      </c>
      <c r="CH825" s="4" t="str">
        <v>NWU Experimental Farm, Molelwane</v>
      </c>
      <c r="CJ825" s="4" t="str">
        <v>NWU Experimental Farm, Molelwane</v>
      </c>
      <c r="CK825" s="4" t="str">
        <v>NWU Experimental Farm, Molelwane</v>
      </c>
      <c r="CL825" s="4" t="str">
        <v>NWU Experimental Farm, Molelwane</v>
      </c>
      <c r="CM825" s="4" t="str">
        <v>NWU Experimental Farm, Molelwane</v>
      </c>
      <c r="CN825" s="4" t="str">
        <v>NWU Experimental Farm, Molelwane</v>
      </c>
      <c r="CO825" s="4" t="str">
        <v>NWU Experimental Farm, Molelwane</v>
      </c>
      <c r="CP825" s="4" t="str">
        <v>NWU Experimental Farm, Molelwane</v>
      </c>
      <c r="CQ825" s="4" t="str">
        <v>NWU Experimental Farm, Molelwane</v>
      </c>
      <c r="CR825" s="4" t="str">
        <v>NWU Experimental Farm, Molelwane</v>
      </c>
      <c r="CS825" s="4" t="str">
        <v>NWU Experimental Farm, Molelwane</v>
      </c>
      <c r="CT825" s="4" t="str">
        <v>NWU Experimental Farm, Molelwane</v>
      </c>
      <c r="CU825" s="4" t="str">
        <v>NWU Experimental Farm, Molelwane</v>
      </c>
      <c r="CV825" s="4" t="str">
        <v>NWU Experimental Farm, Molelwane</v>
      </c>
      <c r="CW825" s="4" t="str">
        <v>NWU Experimental Farm, Molelwane</v>
      </c>
      <c r="CX825" s="4" t="str">
        <v>NWU Experimental Farm, Molelwane</v>
      </c>
      <c r="CY825" s="4" t="str">
        <v>NWU Experimental Farm, Molelwane</v>
      </c>
      <c r="CZ825" s="4" t="str">
        <v>NWU Experimental Farm, Molelwane</v>
      </c>
      <c r="DA825" s="4" t="str">
        <v>NWU Experimental Farm, Molelwane</v>
      </c>
      <c r="DB825" s="4" t="str">
        <v>NWU Experimental Farm, Molelwane</v>
      </c>
      <c r="DC825" s="4" t="str">
        <v>NWU Experimental Farm, Molelwane</v>
      </c>
      <c r="DD825" s="4" t="str">
        <v>NWU Experimental Farm, Molelwane</v>
      </c>
      <c r="DE825" s="4" t="str">
        <v>NWU Experimental Farm, Molelwane</v>
      </c>
      <c r="DF825" s="4" t="str">
        <v>NWU Experimental Farm, Molelwane</v>
      </c>
      <c r="DG825" s="4" t="str">
        <v>NWU Experimental Farm, Molelwane</v>
      </c>
      <c r="DH825" s="4" t="str">
        <v>NWU Experimental Farm, Molelwane</v>
      </c>
      <c r="DI825" s="4" t="str">
        <v>NWU Experimental Farm, Molelwane</v>
      </c>
      <c r="DJ825" s="4" t="str">
        <v>NWU Experimental Farm, Molelwane</v>
      </c>
      <c r="DK825" s="4" t="str">
        <v>NWU Experimental Farm, Molelwane</v>
      </c>
      <c r="DL825" s="4" t="str">
        <v>NWU Experimental Farm, Molelwane</v>
      </c>
      <c r="DM825" s="4" t="str">
        <v>NWU Experimental Farm, Molelwane</v>
      </c>
      <c r="DN825" s="4" t="str">
        <v>NWU Experimental Farm, Molelwane</v>
      </c>
      <c r="DO825" s="4" t="str">
        <v>NWU Experimental Farm, Molelwane</v>
      </c>
      <c r="DP825" s="4" t="str">
        <v>NWU Experimental Farm, Molelwane</v>
      </c>
    </row>
    <row r="826" spans="1:120" x14ac:dyDescent="0.35">
      <c r="A826" s="4">
        <v>-25.899000000000001</v>
      </c>
      <c r="B826" s="4">
        <v>28.199000000000002</v>
      </c>
      <c r="C826" s="4" t="s">
        <v>273</v>
      </c>
      <c r="D826" s="4" t="s">
        <v>138</v>
      </c>
      <c r="E826" s="4" t="s">
        <v>987</v>
      </c>
      <c r="F826" s="4">
        <v>1000</v>
      </c>
      <c r="G826" s="4" t="str">
        <f t="shared" si="12"/>
        <v>South Africa-ARC Irene</v>
      </c>
      <c r="BA826" s="4" t="str">
        <v>Nyabeda</v>
      </c>
      <c r="BB826" s="4" t="str">
        <v>Nyabeda</v>
      </c>
      <c r="BC826" s="4" t="str">
        <v>Nyabeda</v>
      </c>
      <c r="BD826" s="4" t="str">
        <v>Nyabeda</v>
      </c>
      <c r="BE826" s="4" t="str">
        <v>Nyabeda</v>
      </c>
      <c r="BF826" s="4" t="str">
        <v>Nyabeda</v>
      </c>
      <c r="BG826" s="4" t="str">
        <v>Nyabeda</v>
      </c>
      <c r="BH826" s="4" t="str">
        <v>Nyabeda</v>
      </c>
      <c r="BI826" s="4" t="str">
        <v>Nyabeda</v>
      </c>
      <c r="BJ826" s="4" t="str">
        <v>Nyabeda</v>
      </c>
      <c r="BK826" s="4" t="str">
        <v>Nyabeda</v>
      </c>
      <c r="BL826" s="4" t="str">
        <v>Nyabeda</v>
      </c>
      <c r="BM826" s="4" t="str">
        <v>Nyabeda</v>
      </c>
      <c r="BN826" s="4" t="str">
        <v>Nyabeda</v>
      </c>
      <c r="BO826" s="4" t="str">
        <v>Nyabeda</v>
      </c>
      <c r="BP826" s="4" t="str">
        <v>Nyabeda</v>
      </c>
      <c r="BQ826" s="4" t="str">
        <v>Nyabeda</v>
      </c>
      <c r="BR826" s="4" t="str">
        <v>Nyabeda</v>
      </c>
      <c r="BS826" s="4" t="str">
        <v>Nyabeda</v>
      </c>
      <c r="BT826" s="4" t="str">
        <v>Nyabeda</v>
      </c>
      <c r="BU826" s="4" t="str">
        <v>Nyabeda</v>
      </c>
      <c r="BV826" s="4" t="str">
        <v>Nyabeda</v>
      </c>
      <c r="BW826" s="4" t="str">
        <v>Nyabeda</v>
      </c>
      <c r="BX826" s="4" t="str">
        <v>Nyabeda</v>
      </c>
      <c r="BY826" s="4" t="str">
        <v>Nyabeda</v>
      </c>
      <c r="BZ826" s="4" t="str">
        <v>Nyabeda</v>
      </c>
      <c r="CA826" s="4" t="str">
        <v>Nyabeda</v>
      </c>
      <c r="CB826" s="4" t="str">
        <v>Nyabeda</v>
      </c>
      <c r="CC826" s="4" t="str">
        <v>Nyabeda</v>
      </c>
      <c r="CD826" s="4" t="str">
        <v>Nyabeda</v>
      </c>
      <c r="CE826" s="4" t="str">
        <v>Nyabeda</v>
      </c>
      <c r="CF826" s="4" t="str">
        <v>Nyabeda</v>
      </c>
      <c r="CG826" s="4" t="str">
        <v>Nyabeda</v>
      </c>
      <c r="CH826" s="4" t="str">
        <v>Nyabeda</v>
      </c>
      <c r="CJ826" s="4" t="str">
        <v>Nyabeda</v>
      </c>
      <c r="CK826" s="4" t="str">
        <v>Nyabeda</v>
      </c>
      <c r="CL826" s="4" t="str">
        <v>Nyabeda</v>
      </c>
      <c r="CM826" s="4" t="str">
        <v>Nyabeda</v>
      </c>
      <c r="CN826" s="4" t="str">
        <v>Nyabeda</v>
      </c>
      <c r="CO826" s="4" t="str">
        <v>Nyabeda</v>
      </c>
      <c r="CP826" s="4" t="str">
        <v>Nyabeda</v>
      </c>
      <c r="CQ826" s="4" t="str">
        <v>Nyabeda</v>
      </c>
      <c r="CR826" s="4" t="str">
        <v>Nyabeda</v>
      </c>
      <c r="CS826" s="4" t="str">
        <v>Nyabeda</v>
      </c>
      <c r="CT826" s="4" t="str">
        <v>Nyabeda</v>
      </c>
      <c r="CU826" s="4" t="str">
        <v>Nyabeda</v>
      </c>
      <c r="CV826" s="4" t="str">
        <v>Nyabeda</v>
      </c>
      <c r="CW826" s="4" t="str">
        <v>Nyabeda</v>
      </c>
      <c r="CX826" s="4" t="str">
        <v>Nyabeda</v>
      </c>
      <c r="CY826" s="4" t="str">
        <v>Nyabeda</v>
      </c>
      <c r="CZ826" s="4" t="str">
        <v>Nyabeda</v>
      </c>
      <c r="DA826" s="4" t="str">
        <v>Nyabeda</v>
      </c>
      <c r="DB826" s="4" t="str">
        <v>Nyabeda</v>
      </c>
      <c r="DC826" s="4" t="str">
        <v>Nyabeda</v>
      </c>
      <c r="DD826" s="4" t="str">
        <v>Nyabeda</v>
      </c>
      <c r="DE826" s="4" t="str">
        <v>Nyabeda</v>
      </c>
      <c r="DF826" s="4" t="str">
        <v>Nyabeda</v>
      </c>
      <c r="DG826" s="4" t="str">
        <v>Nyabeda</v>
      </c>
      <c r="DH826" s="4" t="str">
        <v>Nyabeda</v>
      </c>
      <c r="DI826" s="4" t="str">
        <v>Nyabeda</v>
      </c>
      <c r="DJ826" s="4" t="str">
        <v>Nyabeda</v>
      </c>
      <c r="DK826" s="4" t="str">
        <v>Nyabeda</v>
      </c>
      <c r="DL826" s="4" t="str">
        <v>Nyabeda</v>
      </c>
      <c r="DM826" s="4" t="str">
        <v>Nyabeda</v>
      </c>
      <c r="DN826" s="4" t="str">
        <v>Nyabeda</v>
      </c>
      <c r="DO826" s="4" t="str">
        <v>Nyabeda</v>
      </c>
      <c r="DP826" s="4" t="str">
        <v>Nyabeda</v>
      </c>
    </row>
    <row r="827" spans="1:120" x14ac:dyDescent="0.35">
      <c r="A827" s="4">
        <v>-28.940999999999999</v>
      </c>
      <c r="B827" s="4">
        <v>26.329000000000001</v>
      </c>
      <c r="C827" s="4" t="s">
        <v>273</v>
      </c>
      <c r="D827" s="4" t="s">
        <v>138</v>
      </c>
      <c r="E827" s="4" t="s">
        <v>988</v>
      </c>
      <c r="F827" s="4">
        <v>1000</v>
      </c>
      <c r="G827" s="4" t="str">
        <f t="shared" si="12"/>
        <v>South Africa-ARC Poultry Unit, Glen</v>
      </c>
      <c r="BA827" s="4" t="str">
        <v>Nyabeda, Siaya</v>
      </c>
      <c r="BB827" s="4" t="str">
        <v>Nyabeda, Siaya</v>
      </c>
      <c r="BC827" s="4" t="str">
        <v>Nyabeda, Siaya</v>
      </c>
      <c r="BD827" s="4" t="str">
        <v>Nyabeda, Siaya</v>
      </c>
      <c r="BE827" s="4" t="str">
        <v>Nyabeda, Siaya</v>
      </c>
      <c r="BF827" s="4" t="str">
        <v>Nyabeda, Siaya</v>
      </c>
      <c r="BG827" s="4" t="str">
        <v>Nyabeda, Siaya</v>
      </c>
      <c r="BH827" s="4" t="str">
        <v>Nyabeda, Siaya</v>
      </c>
      <c r="BI827" s="4" t="str">
        <v>Nyabeda, Siaya</v>
      </c>
      <c r="BJ827" s="4" t="str">
        <v>Nyabeda, Siaya</v>
      </c>
      <c r="BK827" s="4" t="str">
        <v>Nyabeda, Siaya</v>
      </c>
      <c r="BL827" s="4" t="str">
        <v>Nyabeda, Siaya</v>
      </c>
      <c r="BM827" s="4" t="str">
        <v>Nyabeda, Siaya</v>
      </c>
      <c r="BN827" s="4" t="str">
        <v>Nyabeda, Siaya</v>
      </c>
      <c r="BO827" s="4" t="str">
        <v>Nyabeda, Siaya</v>
      </c>
      <c r="BP827" s="4" t="str">
        <v>Nyabeda, Siaya</v>
      </c>
      <c r="BQ827" s="4" t="str">
        <v>Nyabeda, Siaya</v>
      </c>
      <c r="BR827" s="4" t="str">
        <v>Nyabeda, Siaya</v>
      </c>
      <c r="BS827" s="4" t="str">
        <v>Nyabeda, Siaya</v>
      </c>
      <c r="BT827" s="4" t="str">
        <v>Nyabeda, Siaya</v>
      </c>
      <c r="BU827" s="4" t="str">
        <v>Nyabeda, Siaya</v>
      </c>
      <c r="BV827" s="4" t="str">
        <v>Nyabeda, Siaya</v>
      </c>
      <c r="BW827" s="4" t="str">
        <v>Nyabeda, Siaya</v>
      </c>
      <c r="BX827" s="4" t="str">
        <v>Nyabeda, Siaya</v>
      </c>
      <c r="BY827" s="4" t="str">
        <v>Nyabeda, Siaya</v>
      </c>
      <c r="BZ827" s="4" t="str">
        <v>Nyabeda, Siaya</v>
      </c>
      <c r="CA827" s="4" t="str">
        <v>Nyabeda, Siaya</v>
      </c>
      <c r="CB827" s="4" t="str">
        <v>Nyabeda, Siaya</v>
      </c>
      <c r="CC827" s="4" t="str">
        <v>Nyabeda, Siaya</v>
      </c>
      <c r="CD827" s="4" t="str">
        <v>Nyabeda, Siaya</v>
      </c>
      <c r="CE827" s="4" t="str">
        <v>Nyabeda, Siaya</v>
      </c>
      <c r="CF827" s="4" t="str">
        <v>Nyabeda, Siaya</v>
      </c>
      <c r="CG827" s="4" t="str">
        <v>Nyabeda, Siaya</v>
      </c>
      <c r="CH827" s="4" t="str">
        <v>Nyabeda, Siaya</v>
      </c>
      <c r="CJ827" s="4" t="str">
        <v>Nyabeda, Siaya</v>
      </c>
      <c r="CK827" s="4" t="str">
        <v>Nyabeda, Siaya</v>
      </c>
      <c r="CL827" s="4" t="str">
        <v>Nyabeda, Siaya</v>
      </c>
      <c r="CM827" s="4" t="str">
        <v>Nyabeda, Siaya</v>
      </c>
      <c r="CN827" s="4" t="str">
        <v>Nyabeda, Siaya</v>
      </c>
      <c r="CO827" s="4" t="str">
        <v>Nyabeda, Siaya</v>
      </c>
      <c r="CP827" s="4" t="str">
        <v>Nyabeda, Siaya</v>
      </c>
      <c r="CQ827" s="4" t="str">
        <v>Nyabeda, Siaya</v>
      </c>
      <c r="CR827" s="4" t="str">
        <v>Nyabeda, Siaya</v>
      </c>
      <c r="CS827" s="4" t="str">
        <v>Nyabeda, Siaya</v>
      </c>
      <c r="CT827" s="4" t="str">
        <v>Nyabeda, Siaya</v>
      </c>
      <c r="CU827" s="4" t="str">
        <v>Nyabeda, Siaya</v>
      </c>
      <c r="CV827" s="4" t="str">
        <v>Nyabeda, Siaya</v>
      </c>
      <c r="CW827" s="4" t="str">
        <v>Nyabeda, Siaya</v>
      </c>
      <c r="CX827" s="4" t="str">
        <v>Nyabeda, Siaya</v>
      </c>
      <c r="CY827" s="4" t="str">
        <v>Nyabeda, Siaya</v>
      </c>
      <c r="CZ827" s="4" t="str">
        <v>Nyabeda, Siaya</v>
      </c>
      <c r="DA827" s="4" t="str">
        <v>Nyabeda, Siaya</v>
      </c>
      <c r="DB827" s="4" t="str">
        <v>Nyabeda, Siaya</v>
      </c>
      <c r="DC827" s="4" t="str">
        <v>Nyabeda, Siaya</v>
      </c>
      <c r="DD827" s="4" t="str">
        <v>Nyabeda, Siaya</v>
      </c>
      <c r="DE827" s="4" t="str">
        <v>Nyabeda, Siaya</v>
      </c>
      <c r="DF827" s="4" t="str">
        <v>Nyabeda, Siaya</v>
      </c>
      <c r="DG827" s="4" t="str">
        <v>Nyabeda, Siaya</v>
      </c>
      <c r="DH827" s="4" t="str">
        <v>Nyabeda, Siaya</v>
      </c>
      <c r="DI827" s="4" t="str">
        <v>Nyabeda, Siaya</v>
      </c>
      <c r="DJ827" s="4" t="str">
        <v>Nyabeda, Siaya</v>
      </c>
      <c r="DK827" s="4" t="str">
        <v>Nyabeda, Siaya</v>
      </c>
      <c r="DL827" s="4" t="str">
        <v>Nyabeda, Siaya</v>
      </c>
      <c r="DM827" s="4" t="str">
        <v>Nyabeda, Siaya</v>
      </c>
      <c r="DN827" s="4" t="str">
        <v>Nyabeda, Siaya</v>
      </c>
      <c r="DO827" s="4" t="str">
        <v>Nyabeda, Siaya</v>
      </c>
      <c r="DP827" s="4" t="str">
        <v>Nyabeda, Siaya</v>
      </c>
    </row>
    <row r="828" spans="1:120" x14ac:dyDescent="0.35">
      <c r="A828" s="4">
        <v>-28.161899999999999</v>
      </c>
      <c r="B828" s="4">
        <v>28.306100000000001</v>
      </c>
      <c r="C828" s="4" t="s">
        <v>273</v>
      </c>
      <c r="D828" s="4" t="s">
        <v>138</v>
      </c>
      <c r="E828" s="4" t="s">
        <v>989</v>
      </c>
      <c r="F828" s="4">
        <v>200</v>
      </c>
      <c r="G828" s="4" t="str">
        <f t="shared" si="12"/>
        <v>South Africa-ARC Small Grain, Bethlehem</v>
      </c>
      <c r="BA828" s="4" t="str">
        <v>Nyamata</v>
      </c>
      <c r="BB828" s="4" t="str">
        <v>Nyamata</v>
      </c>
      <c r="BC828" s="4" t="str">
        <v>Nyamata</v>
      </c>
      <c r="BD828" s="4" t="str">
        <v>Nyamata</v>
      </c>
      <c r="BE828" s="4" t="str">
        <v>Nyamata</v>
      </c>
      <c r="BF828" s="4" t="str">
        <v>Nyamata</v>
      </c>
      <c r="BG828" s="4" t="str">
        <v>Nyamata</v>
      </c>
      <c r="BH828" s="4" t="str">
        <v>Nyamata</v>
      </c>
      <c r="BI828" s="4" t="str">
        <v>Nyamata</v>
      </c>
      <c r="BJ828" s="4" t="str">
        <v>Nyamata</v>
      </c>
      <c r="BK828" s="4" t="str">
        <v>Nyamata</v>
      </c>
      <c r="BL828" s="4" t="str">
        <v>Nyamata</v>
      </c>
      <c r="BM828" s="4" t="str">
        <v>Nyamata</v>
      </c>
      <c r="BN828" s="4" t="str">
        <v>Nyamata</v>
      </c>
      <c r="BO828" s="4" t="str">
        <v>Nyamata</v>
      </c>
      <c r="BP828" s="4" t="str">
        <v>Nyamata</v>
      </c>
      <c r="BQ828" s="4" t="str">
        <v>Nyamata</v>
      </c>
      <c r="BR828" s="4" t="str">
        <v>Nyamata</v>
      </c>
      <c r="BS828" s="4" t="str">
        <v>Nyamata</v>
      </c>
      <c r="BT828" s="4" t="str">
        <v>Nyamata</v>
      </c>
      <c r="BU828" s="4" t="str">
        <v>Nyamata</v>
      </c>
      <c r="BV828" s="4" t="str">
        <v>Nyamata</v>
      </c>
      <c r="BW828" s="4" t="str">
        <v>Nyamata</v>
      </c>
      <c r="BX828" s="4" t="str">
        <v>Nyamata</v>
      </c>
      <c r="BY828" s="4" t="str">
        <v>Nyamata</v>
      </c>
      <c r="BZ828" s="4" t="str">
        <v>Nyamata</v>
      </c>
      <c r="CA828" s="4" t="str">
        <v>Nyamata</v>
      </c>
      <c r="CB828" s="4" t="str">
        <v>Nyamata</v>
      </c>
      <c r="CC828" s="4" t="str">
        <v>Nyamata</v>
      </c>
      <c r="CD828" s="4" t="str">
        <v>Nyamata</v>
      </c>
      <c r="CE828" s="4" t="str">
        <v>Nyamata</v>
      </c>
      <c r="CF828" s="4" t="str">
        <v>Nyamata</v>
      </c>
      <c r="CG828" s="4" t="str">
        <v>Nyamata</v>
      </c>
      <c r="CH828" s="4" t="str">
        <v>Nyamata</v>
      </c>
      <c r="CJ828" s="4" t="str">
        <v>Nyamata</v>
      </c>
      <c r="CK828" s="4" t="str">
        <v>Nyamata</v>
      </c>
      <c r="CL828" s="4" t="str">
        <v>Nyamata</v>
      </c>
      <c r="CM828" s="4" t="str">
        <v>Nyamata</v>
      </c>
      <c r="CN828" s="4" t="str">
        <v>Nyamata</v>
      </c>
      <c r="CO828" s="4" t="str">
        <v>Nyamata</v>
      </c>
      <c r="CP828" s="4" t="str">
        <v>Nyamata</v>
      </c>
      <c r="CQ828" s="4" t="str">
        <v>Nyamata</v>
      </c>
      <c r="CR828" s="4" t="str">
        <v>Nyamata</v>
      </c>
      <c r="CS828" s="4" t="str">
        <v>Nyamata</v>
      </c>
      <c r="CT828" s="4" t="str">
        <v>Nyamata</v>
      </c>
      <c r="CU828" s="4" t="str">
        <v>Nyamata</v>
      </c>
      <c r="CV828" s="4" t="str">
        <v>Nyamata</v>
      </c>
      <c r="CW828" s="4" t="str">
        <v>Nyamata</v>
      </c>
      <c r="CX828" s="4" t="str">
        <v>Nyamata</v>
      </c>
      <c r="CY828" s="4" t="str">
        <v>Nyamata</v>
      </c>
      <c r="CZ828" s="4" t="str">
        <v>Nyamata</v>
      </c>
      <c r="DA828" s="4" t="str">
        <v>Nyamata</v>
      </c>
      <c r="DB828" s="4" t="str">
        <v>Nyamata</v>
      </c>
      <c r="DC828" s="4" t="str">
        <v>Nyamata</v>
      </c>
      <c r="DD828" s="4" t="str">
        <v>Nyamata</v>
      </c>
      <c r="DE828" s="4" t="str">
        <v>Nyamata</v>
      </c>
      <c r="DF828" s="4" t="str">
        <v>Nyamata</v>
      </c>
      <c r="DG828" s="4" t="str">
        <v>Nyamata</v>
      </c>
      <c r="DH828" s="4" t="str">
        <v>Nyamata</v>
      </c>
      <c r="DI828" s="4" t="str">
        <v>Nyamata</v>
      </c>
      <c r="DJ828" s="4" t="str">
        <v>Nyamata</v>
      </c>
      <c r="DK828" s="4" t="str">
        <v>Nyamata</v>
      </c>
      <c r="DL828" s="4" t="str">
        <v>Nyamata</v>
      </c>
      <c r="DM828" s="4" t="str">
        <v>Nyamata</v>
      </c>
      <c r="DN828" s="4" t="str">
        <v>Nyamata</v>
      </c>
      <c r="DO828" s="4" t="str">
        <v>Nyamata</v>
      </c>
      <c r="DP828" s="4" t="str">
        <v>Nyamata</v>
      </c>
    </row>
    <row r="829" spans="1:120" x14ac:dyDescent="0.35">
      <c r="A829" s="4">
        <v>-33.914700000000003</v>
      </c>
      <c r="B829" s="4">
        <v>18.8613</v>
      </c>
      <c r="C829" s="4" t="s">
        <v>273</v>
      </c>
      <c r="D829" s="4" t="s">
        <v>138</v>
      </c>
      <c r="E829" s="4" t="s">
        <v>990</v>
      </c>
      <c r="F829" s="4">
        <v>500</v>
      </c>
      <c r="G829" s="4" t="str">
        <f t="shared" si="12"/>
        <v>South Africa-ARC, Nietvoorbij</v>
      </c>
      <c r="BA829" s="4" t="str">
        <v>Nyambi</v>
      </c>
      <c r="BB829" s="4" t="str">
        <v>Nyambi</v>
      </c>
      <c r="BC829" s="4" t="str">
        <v>Nyambi</v>
      </c>
      <c r="BD829" s="4" t="str">
        <v>Nyambi</v>
      </c>
      <c r="BE829" s="4" t="str">
        <v>Nyambi</v>
      </c>
      <c r="BF829" s="4" t="str">
        <v>Nyambi</v>
      </c>
      <c r="BG829" s="4" t="str">
        <v>Nyambi</v>
      </c>
      <c r="BH829" s="4" t="str">
        <v>Nyambi</v>
      </c>
      <c r="BI829" s="4" t="str">
        <v>Nyambi</v>
      </c>
      <c r="BJ829" s="4" t="str">
        <v>Nyambi</v>
      </c>
      <c r="BK829" s="4" t="str">
        <v>Nyambi</v>
      </c>
      <c r="BL829" s="4" t="str">
        <v>Nyambi</v>
      </c>
      <c r="BM829" s="4" t="str">
        <v>Nyambi</v>
      </c>
      <c r="BN829" s="4" t="str">
        <v>Nyambi</v>
      </c>
      <c r="BO829" s="4" t="str">
        <v>Nyambi</v>
      </c>
      <c r="BP829" s="4" t="str">
        <v>Nyambi</v>
      </c>
      <c r="BQ829" s="4" t="str">
        <v>Nyambi</v>
      </c>
      <c r="BR829" s="4" t="str">
        <v>Nyambi</v>
      </c>
      <c r="BS829" s="4" t="str">
        <v>Nyambi</v>
      </c>
      <c r="BT829" s="4" t="str">
        <v>Nyambi</v>
      </c>
      <c r="BU829" s="4" t="str">
        <v>Nyambi</v>
      </c>
      <c r="BV829" s="4" t="str">
        <v>Nyambi</v>
      </c>
      <c r="BW829" s="4" t="str">
        <v>Nyambi</v>
      </c>
      <c r="BX829" s="4" t="str">
        <v>Nyambi</v>
      </c>
      <c r="BY829" s="4" t="str">
        <v>Nyambi</v>
      </c>
      <c r="BZ829" s="4" t="str">
        <v>Nyambi</v>
      </c>
      <c r="CA829" s="4" t="str">
        <v>Nyambi</v>
      </c>
      <c r="CB829" s="4" t="str">
        <v>Nyambi</v>
      </c>
      <c r="CC829" s="4" t="str">
        <v>Nyambi</v>
      </c>
      <c r="CD829" s="4" t="str">
        <v>Nyambi</v>
      </c>
      <c r="CE829" s="4" t="str">
        <v>Nyambi</v>
      </c>
      <c r="CF829" s="4" t="str">
        <v>Nyambi</v>
      </c>
      <c r="CG829" s="4" t="str">
        <v>Nyambi</v>
      </c>
      <c r="CH829" s="4" t="str">
        <v>Nyambi</v>
      </c>
      <c r="CJ829" s="4" t="str">
        <v>Nyambi</v>
      </c>
      <c r="CK829" s="4" t="str">
        <v>Nyambi</v>
      </c>
      <c r="CL829" s="4" t="str">
        <v>Nyambi</v>
      </c>
      <c r="CM829" s="4" t="str">
        <v>Nyambi</v>
      </c>
      <c r="CN829" s="4" t="str">
        <v>Nyambi</v>
      </c>
      <c r="CO829" s="4" t="str">
        <v>Nyambi</v>
      </c>
      <c r="CP829" s="4" t="str">
        <v>Nyambi</v>
      </c>
      <c r="CQ829" s="4" t="str">
        <v>Nyambi</v>
      </c>
      <c r="CR829" s="4" t="str">
        <v>Nyambi</v>
      </c>
      <c r="CS829" s="4" t="str">
        <v>Nyambi</v>
      </c>
      <c r="CT829" s="4" t="str">
        <v>Nyambi</v>
      </c>
      <c r="CU829" s="4" t="str">
        <v>Nyambi</v>
      </c>
      <c r="CV829" s="4" t="str">
        <v>Nyambi</v>
      </c>
      <c r="CW829" s="4" t="str">
        <v>Nyambi</v>
      </c>
      <c r="CX829" s="4" t="str">
        <v>Nyambi</v>
      </c>
      <c r="CY829" s="4" t="str">
        <v>Nyambi</v>
      </c>
      <c r="CZ829" s="4" t="str">
        <v>Nyambi</v>
      </c>
      <c r="DA829" s="4" t="str">
        <v>Nyambi</v>
      </c>
      <c r="DB829" s="4" t="str">
        <v>Nyambi</v>
      </c>
      <c r="DC829" s="4" t="str">
        <v>Nyambi</v>
      </c>
      <c r="DD829" s="4" t="str">
        <v>Nyambi</v>
      </c>
      <c r="DE829" s="4" t="str">
        <v>Nyambi</v>
      </c>
      <c r="DF829" s="4" t="str">
        <v>Nyambi</v>
      </c>
      <c r="DG829" s="4" t="str">
        <v>Nyambi</v>
      </c>
      <c r="DH829" s="4" t="str">
        <v>Nyambi</v>
      </c>
      <c r="DI829" s="4" t="str">
        <v>Nyambi</v>
      </c>
      <c r="DJ829" s="4" t="str">
        <v>Nyambi</v>
      </c>
      <c r="DK829" s="4" t="str">
        <v>Nyambi</v>
      </c>
      <c r="DL829" s="4" t="str">
        <v>Nyambi</v>
      </c>
      <c r="DM829" s="4" t="str">
        <v>Nyambi</v>
      </c>
      <c r="DN829" s="4" t="str">
        <v>Nyambi</v>
      </c>
      <c r="DO829" s="4" t="str">
        <v>Nyambi</v>
      </c>
      <c r="DP829" s="4" t="str">
        <v>Nyambi</v>
      </c>
    </row>
    <row r="830" spans="1:120" x14ac:dyDescent="0.35">
      <c r="A830" s="4">
        <v>-25.899000000000001</v>
      </c>
      <c r="B830" s="4">
        <v>28.199000000000002</v>
      </c>
      <c r="C830" s="4" t="s">
        <v>273</v>
      </c>
      <c r="D830" s="4" t="s">
        <v>138</v>
      </c>
      <c r="E830" s="4" t="s">
        <v>991</v>
      </c>
      <c r="F830" s="4">
        <v>250</v>
      </c>
      <c r="G830" s="4" t="str">
        <f t="shared" si="12"/>
        <v>South Africa-ARC-API, Centurion</v>
      </c>
      <c r="BA830" s="4" t="str">
        <v>Nyando</v>
      </c>
      <c r="BB830" s="4" t="str">
        <v>Nyando</v>
      </c>
      <c r="BC830" s="4" t="str">
        <v>Nyando</v>
      </c>
      <c r="BD830" s="4" t="str">
        <v>Nyando</v>
      </c>
      <c r="BE830" s="4" t="str">
        <v>Nyando</v>
      </c>
      <c r="BF830" s="4" t="str">
        <v>Nyando</v>
      </c>
      <c r="BG830" s="4" t="str">
        <v>Nyando</v>
      </c>
      <c r="BH830" s="4" t="str">
        <v>Nyando</v>
      </c>
      <c r="BI830" s="4" t="str">
        <v>Nyando</v>
      </c>
      <c r="BJ830" s="4" t="str">
        <v>Nyando</v>
      </c>
      <c r="BK830" s="4" t="str">
        <v>Nyando</v>
      </c>
      <c r="BL830" s="4" t="str">
        <v>Nyando</v>
      </c>
      <c r="BM830" s="4" t="str">
        <v>Nyando</v>
      </c>
      <c r="BN830" s="4" t="str">
        <v>Nyando</v>
      </c>
      <c r="BO830" s="4" t="str">
        <v>Nyando</v>
      </c>
      <c r="BP830" s="4" t="str">
        <v>Nyando</v>
      </c>
      <c r="BQ830" s="4" t="str">
        <v>Nyando</v>
      </c>
      <c r="BR830" s="4" t="str">
        <v>Nyando</v>
      </c>
      <c r="BS830" s="4" t="str">
        <v>Nyando</v>
      </c>
      <c r="BT830" s="4" t="str">
        <v>Nyando</v>
      </c>
      <c r="BU830" s="4" t="str">
        <v>Nyando</v>
      </c>
      <c r="BV830" s="4" t="str">
        <v>Nyando</v>
      </c>
      <c r="BW830" s="4" t="str">
        <v>Nyando</v>
      </c>
      <c r="BX830" s="4" t="str">
        <v>Nyando</v>
      </c>
      <c r="BY830" s="4" t="str">
        <v>Nyando</v>
      </c>
      <c r="BZ830" s="4" t="str">
        <v>Nyando</v>
      </c>
      <c r="CA830" s="4" t="str">
        <v>Nyando</v>
      </c>
      <c r="CB830" s="4" t="str">
        <v>Nyando</v>
      </c>
      <c r="CC830" s="4" t="str">
        <v>Nyando</v>
      </c>
      <c r="CD830" s="4" t="str">
        <v>Nyando</v>
      </c>
      <c r="CE830" s="4" t="str">
        <v>Nyando</v>
      </c>
      <c r="CF830" s="4" t="str">
        <v>Nyando</v>
      </c>
      <c r="CG830" s="4" t="str">
        <v>Nyando</v>
      </c>
      <c r="CH830" s="4" t="str">
        <v>Nyando</v>
      </c>
      <c r="CJ830" s="4" t="str">
        <v>Nyando</v>
      </c>
      <c r="CK830" s="4" t="str">
        <v>Nyando</v>
      </c>
      <c r="CL830" s="4" t="str">
        <v>Nyando</v>
      </c>
      <c r="CM830" s="4" t="str">
        <v>Nyando</v>
      </c>
      <c r="CN830" s="4" t="str">
        <v>Nyando</v>
      </c>
      <c r="CO830" s="4" t="str">
        <v>Nyando</v>
      </c>
      <c r="CP830" s="4" t="str">
        <v>Nyando</v>
      </c>
      <c r="CQ830" s="4" t="str">
        <v>Nyando</v>
      </c>
      <c r="CR830" s="4" t="str">
        <v>Nyando</v>
      </c>
      <c r="CS830" s="4" t="str">
        <v>Nyando</v>
      </c>
      <c r="CT830" s="4" t="str">
        <v>Nyando</v>
      </c>
      <c r="CU830" s="4" t="str">
        <v>Nyando</v>
      </c>
      <c r="CV830" s="4" t="str">
        <v>Nyando</v>
      </c>
      <c r="CW830" s="4" t="str">
        <v>Nyando</v>
      </c>
      <c r="CX830" s="4" t="str">
        <v>Nyando</v>
      </c>
      <c r="CY830" s="4" t="str">
        <v>Nyando</v>
      </c>
      <c r="CZ830" s="4" t="str">
        <v>Nyando</v>
      </c>
      <c r="DA830" s="4" t="str">
        <v>Nyando</v>
      </c>
      <c r="DB830" s="4" t="str">
        <v>Nyando</v>
      </c>
      <c r="DC830" s="4" t="str">
        <v>Nyando</v>
      </c>
      <c r="DD830" s="4" t="str">
        <v>Nyando</v>
      </c>
      <c r="DE830" s="4" t="str">
        <v>Nyando</v>
      </c>
      <c r="DF830" s="4" t="str">
        <v>Nyando</v>
      </c>
      <c r="DG830" s="4" t="str">
        <v>Nyando</v>
      </c>
      <c r="DH830" s="4" t="str">
        <v>Nyando</v>
      </c>
      <c r="DI830" s="4" t="str">
        <v>Nyando</v>
      </c>
      <c r="DJ830" s="4" t="str">
        <v>Nyando</v>
      </c>
      <c r="DK830" s="4" t="str">
        <v>Nyando</v>
      </c>
      <c r="DL830" s="4" t="str">
        <v>Nyando</v>
      </c>
      <c r="DM830" s="4" t="str">
        <v>Nyando</v>
      </c>
      <c r="DN830" s="4" t="str">
        <v>Nyando</v>
      </c>
      <c r="DO830" s="4" t="str">
        <v>Nyando</v>
      </c>
      <c r="DP830" s="4" t="str">
        <v>Nyando</v>
      </c>
    </row>
    <row r="831" spans="1:120" x14ac:dyDescent="0.35">
      <c r="A831" s="4">
        <v>-27.366669999999999</v>
      </c>
      <c r="B831" s="4">
        <v>30.75</v>
      </c>
      <c r="C831" s="4" t="s">
        <v>273</v>
      </c>
      <c r="D831" s="4" t="s">
        <v>130</v>
      </c>
      <c r="E831" s="4" t="s">
        <v>992</v>
      </c>
      <c r="F831" s="4">
        <v>917</v>
      </c>
      <c r="G831" s="4" t="str">
        <f t="shared" si="12"/>
        <v>South Africa-Baynesfield Estate</v>
      </c>
      <c r="BA831" s="4" t="str">
        <v>Nyankpala</v>
      </c>
      <c r="BB831" s="4" t="str">
        <v>Nyankpala</v>
      </c>
      <c r="BC831" s="4" t="str">
        <v>Nyankpala</v>
      </c>
      <c r="BD831" s="4" t="str">
        <v>Nyankpala</v>
      </c>
      <c r="BE831" s="4" t="str">
        <v>Nyankpala</v>
      </c>
      <c r="BF831" s="4" t="str">
        <v>Nyankpala</v>
      </c>
      <c r="BG831" s="4" t="str">
        <v>Nyankpala</v>
      </c>
      <c r="BH831" s="4" t="str">
        <v>Nyankpala</v>
      </c>
      <c r="BI831" s="4" t="str">
        <v>Nyankpala</v>
      </c>
      <c r="BJ831" s="4" t="str">
        <v>Nyankpala</v>
      </c>
      <c r="BK831" s="4" t="str">
        <v>Nyankpala</v>
      </c>
      <c r="BL831" s="4" t="str">
        <v>Nyankpala</v>
      </c>
      <c r="BM831" s="4" t="str">
        <v>Nyankpala</v>
      </c>
      <c r="BN831" s="4" t="str">
        <v>Nyankpala</v>
      </c>
      <c r="BO831" s="4" t="str">
        <v>Nyankpala</v>
      </c>
      <c r="BP831" s="4" t="str">
        <v>Nyankpala</v>
      </c>
      <c r="BQ831" s="4" t="str">
        <v>Nyankpala</v>
      </c>
      <c r="BR831" s="4" t="str">
        <v>Nyankpala</v>
      </c>
      <c r="BS831" s="4" t="str">
        <v>Nyankpala</v>
      </c>
      <c r="BT831" s="4" t="str">
        <v>Nyankpala</v>
      </c>
      <c r="BU831" s="4" t="str">
        <v>Nyankpala</v>
      </c>
      <c r="BV831" s="4" t="str">
        <v>Nyankpala</v>
      </c>
      <c r="BW831" s="4" t="str">
        <v>Nyankpala</v>
      </c>
      <c r="BX831" s="4" t="str">
        <v>Nyankpala</v>
      </c>
      <c r="BY831" s="4" t="str">
        <v>Nyankpala</v>
      </c>
      <c r="BZ831" s="4" t="str">
        <v>Nyankpala</v>
      </c>
      <c r="CA831" s="4" t="str">
        <v>Nyankpala</v>
      </c>
      <c r="CB831" s="4" t="str">
        <v>Nyankpala</v>
      </c>
      <c r="CC831" s="4" t="str">
        <v>Nyankpala</v>
      </c>
      <c r="CD831" s="4" t="str">
        <v>Nyankpala</v>
      </c>
      <c r="CE831" s="4" t="str">
        <v>Nyankpala</v>
      </c>
      <c r="CF831" s="4" t="str">
        <v>Nyankpala</v>
      </c>
      <c r="CG831" s="4" t="str">
        <v>Nyankpala</v>
      </c>
      <c r="CH831" s="4" t="str">
        <v>Nyankpala</v>
      </c>
      <c r="CJ831" s="4" t="str">
        <v>Nyankpala</v>
      </c>
      <c r="CK831" s="4" t="str">
        <v>Nyankpala</v>
      </c>
      <c r="CL831" s="4" t="str">
        <v>Nyankpala</v>
      </c>
      <c r="CM831" s="4" t="str">
        <v>Nyankpala</v>
      </c>
      <c r="CN831" s="4" t="str">
        <v>Nyankpala</v>
      </c>
      <c r="CO831" s="4" t="str">
        <v>Nyankpala</v>
      </c>
      <c r="CP831" s="4" t="str">
        <v>Nyankpala</v>
      </c>
      <c r="CQ831" s="4" t="str">
        <v>Nyankpala</v>
      </c>
      <c r="CR831" s="4" t="str">
        <v>Nyankpala</v>
      </c>
      <c r="CS831" s="4" t="str">
        <v>Nyankpala</v>
      </c>
      <c r="CT831" s="4" t="str">
        <v>Nyankpala</v>
      </c>
      <c r="CU831" s="4" t="str">
        <v>Nyankpala</v>
      </c>
      <c r="CV831" s="4" t="str">
        <v>Nyankpala</v>
      </c>
      <c r="CW831" s="4" t="str">
        <v>Nyankpala</v>
      </c>
      <c r="CX831" s="4" t="str">
        <v>Nyankpala</v>
      </c>
      <c r="CY831" s="4" t="str">
        <v>Nyankpala</v>
      </c>
      <c r="CZ831" s="4" t="str">
        <v>Nyankpala</v>
      </c>
      <c r="DA831" s="4" t="str">
        <v>Nyankpala</v>
      </c>
      <c r="DB831" s="4" t="str">
        <v>Nyankpala</v>
      </c>
      <c r="DC831" s="4" t="str">
        <v>Nyankpala</v>
      </c>
      <c r="DD831" s="4" t="str">
        <v>Nyankpala</v>
      </c>
      <c r="DE831" s="4" t="str">
        <v>Nyankpala</v>
      </c>
      <c r="DF831" s="4" t="str">
        <v>Nyankpala</v>
      </c>
      <c r="DG831" s="4" t="str">
        <v>Nyankpala</v>
      </c>
      <c r="DH831" s="4" t="str">
        <v>Nyankpala</v>
      </c>
      <c r="DI831" s="4" t="str">
        <v>Nyankpala</v>
      </c>
      <c r="DJ831" s="4" t="str">
        <v>Nyankpala</v>
      </c>
      <c r="DK831" s="4" t="str">
        <v>Nyankpala</v>
      </c>
      <c r="DL831" s="4" t="str">
        <v>Nyankpala</v>
      </c>
      <c r="DM831" s="4" t="str">
        <v>Nyankpala</v>
      </c>
      <c r="DN831" s="4" t="str">
        <v>Nyankpala</v>
      </c>
      <c r="DO831" s="4" t="str">
        <v>Nyankpala</v>
      </c>
      <c r="DP831" s="4" t="str">
        <v>Nyankpala</v>
      </c>
    </row>
    <row r="832" spans="1:120" x14ac:dyDescent="0.35">
      <c r="A832" s="4">
        <v>-29.1036</v>
      </c>
      <c r="B832" s="4">
        <v>26.175899999999999</v>
      </c>
      <c r="C832" s="4" t="s">
        <v>273</v>
      </c>
      <c r="D832" s="4" t="s">
        <v>138</v>
      </c>
      <c r="E832" s="4" t="s">
        <v>993</v>
      </c>
      <c r="F832" s="4">
        <v>500</v>
      </c>
      <c r="G832" s="4" t="str">
        <f t="shared" si="12"/>
        <v>South Africa-Bloemfontein</v>
      </c>
      <c r="BA832" s="4" t="str">
        <v>Nyanza</v>
      </c>
      <c r="BB832" s="4" t="str">
        <v>Nyanza</v>
      </c>
      <c r="BC832" s="4" t="str">
        <v>Nyanza</v>
      </c>
      <c r="BD832" s="4" t="str">
        <v>Nyanza</v>
      </c>
      <c r="BE832" s="4" t="str">
        <v>Nyanza</v>
      </c>
      <c r="BF832" s="4" t="str">
        <v>Nyanza</v>
      </c>
      <c r="BG832" s="4" t="str">
        <v>Nyanza</v>
      </c>
      <c r="BH832" s="4" t="str">
        <v>Nyanza</v>
      </c>
      <c r="BI832" s="4" t="str">
        <v>Nyanza</v>
      </c>
      <c r="BJ832" s="4" t="str">
        <v>Nyanza</v>
      </c>
      <c r="BK832" s="4" t="str">
        <v>Nyanza</v>
      </c>
      <c r="BL832" s="4" t="str">
        <v>Nyanza</v>
      </c>
      <c r="BM832" s="4" t="str">
        <v>Nyanza</v>
      </c>
      <c r="BN832" s="4" t="str">
        <v>Nyanza</v>
      </c>
      <c r="BO832" s="4" t="str">
        <v>Nyanza</v>
      </c>
      <c r="BP832" s="4" t="str">
        <v>Nyanza</v>
      </c>
      <c r="BQ832" s="4" t="str">
        <v>Nyanza</v>
      </c>
      <c r="BR832" s="4" t="str">
        <v>Nyanza</v>
      </c>
      <c r="BS832" s="4" t="str">
        <v>Nyanza</v>
      </c>
      <c r="BT832" s="4" t="str">
        <v>Nyanza</v>
      </c>
      <c r="BU832" s="4" t="str">
        <v>Nyanza</v>
      </c>
      <c r="BV832" s="4" t="str">
        <v>Nyanza</v>
      </c>
      <c r="BW832" s="4" t="str">
        <v>Nyanza</v>
      </c>
      <c r="BX832" s="4" t="str">
        <v>Nyanza</v>
      </c>
      <c r="BY832" s="4" t="str">
        <v>Nyanza</v>
      </c>
      <c r="BZ832" s="4" t="str">
        <v>Nyanza</v>
      </c>
      <c r="CA832" s="4" t="str">
        <v>Nyanza</v>
      </c>
      <c r="CB832" s="4" t="str">
        <v>Nyanza</v>
      </c>
      <c r="CC832" s="4" t="str">
        <v>Nyanza</v>
      </c>
      <c r="CD832" s="4" t="str">
        <v>Nyanza</v>
      </c>
      <c r="CE832" s="4" t="str">
        <v>Nyanza</v>
      </c>
      <c r="CF832" s="4" t="str">
        <v>Nyanza</v>
      </c>
      <c r="CG832" s="4" t="str">
        <v>Nyanza</v>
      </c>
      <c r="CH832" s="4" t="str">
        <v>Nyanza</v>
      </c>
      <c r="CJ832" s="4" t="str">
        <v>Nyanza</v>
      </c>
      <c r="CK832" s="4" t="str">
        <v>Nyanza</v>
      </c>
      <c r="CL832" s="4" t="str">
        <v>Nyanza</v>
      </c>
      <c r="CM832" s="4" t="str">
        <v>Nyanza</v>
      </c>
      <c r="CN832" s="4" t="str">
        <v>Nyanza</v>
      </c>
      <c r="CO832" s="4" t="str">
        <v>Nyanza</v>
      </c>
      <c r="CP832" s="4" t="str">
        <v>Nyanza</v>
      </c>
      <c r="CQ832" s="4" t="str">
        <v>Nyanza</v>
      </c>
      <c r="CR832" s="4" t="str">
        <v>Nyanza</v>
      </c>
      <c r="CS832" s="4" t="str">
        <v>Nyanza</v>
      </c>
      <c r="CT832" s="4" t="str">
        <v>Nyanza</v>
      </c>
      <c r="CU832" s="4" t="str">
        <v>Nyanza</v>
      </c>
      <c r="CV832" s="4" t="str">
        <v>Nyanza</v>
      </c>
      <c r="CW832" s="4" t="str">
        <v>Nyanza</v>
      </c>
      <c r="CX832" s="4" t="str">
        <v>Nyanza</v>
      </c>
      <c r="CY832" s="4" t="str">
        <v>Nyanza</v>
      </c>
      <c r="CZ832" s="4" t="str">
        <v>Nyanza</v>
      </c>
      <c r="DA832" s="4" t="str">
        <v>Nyanza</v>
      </c>
      <c r="DB832" s="4" t="str">
        <v>Nyanza</v>
      </c>
      <c r="DC832" s="4" t="str">
        <v>Nyanza</v>
      </c>
      <c r="DD832" s="4" t="str">
        <v>Nyanza</v>
      </c>
      <c r="DE832" s="4" t="str">
        <v>Nyanza</v>
      </c>
      <c r="DF832" s="4" t="str">
        <v>Nyanza</v>
      </c>
      <c r="DG832" s="4" t="str">
        <v>Nyanza</v>
      </c>
      <c r="DH832" s="4" t="str">
        <v>Nyanza</v>
      </c>
      <c r="DI832" s="4" t="str">
        <v>Nyanza</v>
      </c>
      <c r="DJ832" s="4" t="str">
        <v>Nyanza</v>
      </c>
      <c r="DK832" s="4" t="str">
        <v>Nyanza</v>
      </c>
      <c r="DL832" s="4" t="str">
        <v>Nyanza</v>
      </c>
      <c r="DM832" s="4" t="str">
        <v>Nyanza</v>
      </c>
      <c r="DN832" s="4" t="str">
        <v>Nyanza</v>
      </c>
      <c r="DO832" s="4" t="str">
        <v>Nyanza</v>
      </c>
      <c r="DP832" s="4" t="str">
        <v>Nyanza</v>
      </c>
    </row>
    <row r="833" spans="1:120" x14ac:dyDescent="0.35">
      <c r="A833" s="4">
        <v>-24.026730000000001</v>
      </c>
      <c r="B833" s="4">
        <v>30.668119999999998</v>
      </c>
      <c r="C833" s="4" t="s">
        <v>273</v>
      </c>
      <c r="D833" s="4" t="s">
        <v>130</v>
      </c>
      <c r="E833" s="4" t="s">
        <v>994</v>
      </c>
      <c r="F833" s="4">
        <v>250</v>
      </c>
      <c r="G833" s="4" t="str">
        <f t="shared" si="12"/>
        <v>South Africa-Bokgaga</v>
      </c>
      <c r="BA833" s="4" t="str">
        <v>Nyarukunda</v>
      </c>
      <c r="BB833" s="4" t="str">
        <v>Nyarukunda</v>
      </c>
      <c r="BC833" s="4" t="str">
        <v>Nyarukunda</v>
      </c>
      <c r="BD833" s="4" t="str">
        <v>Nyarukunda</v>
      </c>
      <c r="BE833" s="4" t="str">
        <v>Nyarukunda</v>
      </c>
      <c r="BF833" s="4" t="str">
        <v>Nyarukunda</v>
      </c>
      <c r="BG833" s="4" t="str">
        <v>Nyarukunda</v>
      </c>
      <c r="BH833" s="4" t="str">
        <v>Nyarukunda</v>
      </c>
      <c r="BI833" s="4" t="str">
        <v>Nyarukunda</v>
      </c>
      <c r="BJ833" s="4" t="str">
        <v>Nyarukunda</v>
      </c>
      <c r="BK833" s="4" t="str">
        <v>Nyarukunda</v>
      </c>
      <c r="BL833" s="4" t="str">
        <v>Nyarukunda</v>
      </c>
      <c r="BM833" s="4" t="str">
        <v>Nyarukunda</v>
      </c>
      <c r="BN833" s="4" t="str">
        <v>Nyarukunda</v>
      </c>
      <c r="BO833" s="4" t="str">
        <v>Nyarukunda</v>
      </c>
      <c r="BP833" s="4" t="str">
        <v>Nyarukunda</v>
      </c>
      <c r="BQ833" s="4" t="str">
        <v>Nyarukunda</v>
      </c>
      <c r="BR833" s="4" t="str">
        <v>Nyarukunda</v>
      </c>
      <c r="BS833" s="4" t="str">
        <v>Nyarukunda</v>
      </c>
      <c r="BT833" s="4" t="str">
        <v>Nyarukunda</v>
      </c>
      <c r="BU833" s="4" t="str">
        <v>Nyarukunda</v>
      </c>
      <c r="BV833" s="4" t="str">
        <v>Nyarukunda</v>
      </c>
      <c r="BW833" s="4" t="str">
        <v>Nyarukunda</v>
      </c>
      <c r="BX833" s="4" t="str">
        <v>Nyarukunda</v>
      </c>
      <c r="BY833" s="4" t="str">
        <v>Nyarukunda</v>
      </c>
      <c r="BZ833" s="4" t="str">
        <v>Nyarukunda</v>
      </c>
      <c r="CA833" s="4" t="str">
        <v>Nyarukunda</v>
      </c>
      <c r="CB833" s="4" t="str">
        <v>Nyarukunda</v>
      </c>
      <c r="CC833" s="4" t="str">
        <v>Nyarukunda</v>
      </c>
      <c r="CD833" s="4" t="str">
        <v>Nyarukunda</v>
      </c>
      <c r="CE833" s="4" t="str">
        <v>Nyarukunda</v>
      </c>
      <c r="CF833" s="4" t="str">
        <v>Nyarukunda</v>
      </c>
      <c r="CG833" s="4" t="str">
        <v>Nyarukunda</v>
      </c>
      <c r="CH833" s="4" t="str">
        <v>Nyarukunda</v>
      </c>
      <c r="CJ833" s="4" t="str">
        <v>Nyarukunda</v>
      </c>
      <c r="CK833" s="4" t="str">
        <v>Nyarukunda</v>
      </c>
      <c r="CL833" s="4" t="str">
        <v>Nyarukunda</v>
      </c>
      <c r="CM833" s="4" t="str">
        <v>Nyarukunda</v>
      </c>
      <c r="CN833" s="4" t="str">
        <v>Nyarukunda</v>
      </c>
      <c r="CO833" s="4" t="str">
        <v>Nyarukunda</v>
      </c>
      <c r="CP833" s="4" t="str">
        <v>Nyarukunda</v>
      </c>
      <c r="CQ833" s="4" t="str">
        <v>Nyarukunda</v>
      </c>
      <c r="CR833" s="4" t="str">
        <v>Nyarukunda</v>
      </c>
      <c r="CS833" s="4" t="str">
        <v>Nyarukunda</v>
      </c>
      <c r="CT833" s="4" t="str">
        <v>Nyarukunda</v>
      </c>
      <c r="CU833" s="4" t="str">
        <v>Nyarukunda</v>
      </c>
      <c r="CV833" s="4" t="str">
        <v>Nyarukunda</v>
      </c>
      <c r="CW833" s="4" t="str">
        <v>Nyarukunda</v>
      </c>
      <c r="CX833" s="4" t="str">
        <v>Nyarukunda</v>
      </c>
      <c r="CY833" s="4" t="str">
        <v>Nyarukunda</v>
      </c>
      <c r="CZ833" s="4" t="str">
        <v>Nyarukunda</v>
      </c>
      <c r="DA833" s="4" t="str">
        <v>Nyarukunda</v>
      </c>
      <c r="DB833" s="4" t="str">
        <v>Nyarukunda</v>
      </c>
      <c r="DC833" s="4" t="str">
        <v>Nyarukunda</v>
      </c>
      <c r="DD833" s="4" t="str">
        <v>Nyarukunda</v>
      </c>
      <c r="DE833" s="4" t="str">
        <v>Nyarukunda</v>
      </c>
      <c r="DF833" s="4" t="str">
        <v>Nyarukunda</v>
      </c>
      <c r="DG833" s="4" t="str">
        <v>Nyarukunda</v>
      </c>
      <c r="DH833" s="4" t="str">
        <v>Nyarukunda</v>
      </c>
      <c r="DI833" s="4" t="str">
        <v>Nyarukunda</v>
      </c>
      <c r="DJ833" s="4" t="str">
        <v>Nyarukunda</v>
      </c>
      <c r="DK833" s="4" t="str">
        <v>Nyarukunda</v>
      </c>
      <c r="DL833" s="4" t="str">
        <v>Nyarukunda</v>
      </c>
      <c r="DM833" s="4" t="str">
        <v>Nyarukunda</v>
      </c>
      <c r="DN833" s="4" t="str">
        <v>Nyarukunda</v>
      </c>
      <c r="DO833" s="4" t="str">
        <v>Nyarukunda</v>
      </c>
      <c r="DP833" s="4" t="str">
        <v>Nyarukunda</v>
      </c>
    </row>
    <row r="834" spans="1:120" x14ac:dyDescent="0.35">
      <c r="A834" s="4">
        <v>-29.545000000000002</v>
      </c>
      <c r="B834" s="4">
        <v>30.263000000000002</v>
      </c>
      <c r="C834" s="4" t="s">
        <v>273</v>
      </c>
      <c r="D834" s="4" t="s">
        <v>138</v>
      </c>
      <c r="E834" s="4" t="s">
        <v>995</v>
      </c>
      <c r="F834" s="4">
        <v>750</v>
      </c>
      <c r="G834" s="4" t="str">
        <f t="shared" ref="G834:G897" si="13">CONCATENATE(C834,"-",E834)</f>
        <v>South Africa-Cedara Research Institute</v>
      </c>
      <c r="BA834" s="4" t="str">
        <v>Nyashimba</v>
      </c>
      <c r="BB834" s="4" t="str">
        <v>Nyashimba</v>
      </c>
      <c r="BC834" s="4" t="str">
        <v>Nyashimba</v>
      </c>
      <c r="BD834" s="4" t="str">
        <v>Nyashimba</v>
      </c>
      <c r="BE834" s="4" t="str">
        <v>Nyashimba</v>
      </c>
      <c r="BF834" s="4" t="str">
        <v>Nyashimba</v>
      </c>
      <c r="BG834" s="4" t="str">
        <v>Nyashimba</v>
      </c>
      <c r="BH834" s="4" t="str">
        <v>Nyashimba</v>
      </c>
      <c r="BI834" s="4" t="str">
        <v>Nyashimba</v>
      </c>
      <c r="BJ834" s="4" t="str">
        <v>Nyashimba</v>
      </c>
      <c r="BK834" s="4" t="str">
        <v>Nyashimba</v>
      </c>
      <c r="BL834" s="4" t="str">
        <v>Nyashimba</v>
      </c>
      <c r="BM834" s="4" t="str">
        <v>Nyashimba</v>
      </c>
      <c r="BN834" s="4" t="str">
        <v>Nyashimba</v>
      </c>
      <c r="BO834" s="4" t="str">
        <v>Nyashimba</v>
      </c>
      <c r="BP834" s="4" t="str">
        <v>Nyashimba</v>
      </c>
      <c r="BQ834" s="4" t="str">
        <v>Nyashimba</v>
      </c>
      <c r="BR834" s="4" t="str">
        <v>Nyashimba</v>
      </c>
      <c r="BS834" s="4" t="str">
        <v>Nyashimba</v>
      </c>
      <c r="BT834" s="4" t="str">
        <v>Nyashimba</v>
      </c>
      <c r="BU834" s="4" t="str">
        <v>Nyashimba</v>
      </c>
      <c r="BV834" s="4" t="str">
        <v>Nyashimba</v>
      </c>
      <c r="BW834" s="4" t="str">
        <v>Nyashimba</v>
      </c>
      <c r="BX834" s="4" t="str">
        <v>Nyashimba</v>
      </c>
      <c r="BY834" s="4" t="str">
        <v>Nyashimba</v>
      </c>
      <c r="BZ834" s="4" t="str">
        <v>Nyashimba</v>
      </c>
      <c r="CA834" s="4" t="str">
        <v>Nyashimba</v>
      </c>
      <c r="CB834" s="4" t="str">
        <v>Nyashimba</v>
      </c>
      <c r="CC834" s="4" t="str">
        <v>Nyashimba</v>
      </c>
      <c r="CD834" s="4" t="str">
        <v>Nyashimba</v>
      </c>
      <c r="CE834" s="4" t="str">
        <v>Nyashimba</v>
      </c>
      <c r="CF834" s="4" t="str">
        <v>Nyashimba</v>
      </c>
      <c r="CG834" s="4" t="str">
        <v>Nyashimba</v>
      </c>
      <c r="CH834" s="4" t="str">
        <v>Nyashimba</v>
      </c>
      <c r="CJ834" s="4" t="str">
        <v>Nyashimba</v>
      </c>
      <c r="CK834" s="4" t="str">
        <v>Nyashimba</v>
      </c>
      <c r="CL834" s="4" t="str">
        <v>Nyashimba</v>
      </c>
      <c r="CM834" s="4" t="str">
        <v>Nyashimba</v>
      </c>
      <c r="CN834" s="4" t="str">
        <v>Nyashimba</v>
      </c>
      <c r="CO834" s="4" t="str">
        <v>Nyashimba</v>
      </c>
      <c r="CP834" s="4" t="str">
        <v>Nyashimba</v>
      </c>
      <c r="CQ834" s="4" t="str">
        <v>Nyashimba</v>
      </c>
      <c r="CR834" s="4" t="str">
        <v>Nyashimba</v>
      </c>
      <c r="CS834" s="4" t="str">
        <v>Nyashimba</v>
      </c>
      <c r="CT834" s="4" t="str">
        <v>Nyashimba</v>
      </c>
      <c r="CU834" s="4" t="str">
        <v>Nyashimba</v>
      </c>
      <c r="CV834" s="4" t="str">
        <v>Nyashimba</v>
      </c>
      <c r="CW834" s="4" t="str">
        <v>Nyashimba</v>
      </c>
      <c r="CX834" s="4" t="str">
        <v>Nyashimba</v>
      </c>
      <c r="CY834" s="4" t="str">
        <v>Nyashimba</v>
      </c>
      <c r="CZ834" s="4" t="str">
        <v>Nyashimba</v>
      </c>
      <c r="DA834" s="4" t="str">
        <v>Nyashimba</v>
      </c>
      <c r="DB834" s="4" t="str">
        <v>Nyashimba</v>
      </c>
      <c r="DC834" s="4" t="str">
        <v>Nyashimba</v>
      </c>
      <c r="DD834" s="4" t="str">
        <v>Nyashimba</v>
      </c>
      <c r="DE834" s="4" t="str">
        <v>Nyashimba</v>
      </c>
      <c r="DF834" s="4" t="str">
        <v>Nyashimba</v>
      </c>
      <c r="DG834" s="4" t="str">
        <v>Nyashimba</v>
      </c>
      <c r="DH834" s="4" t="str">
        <v>Nyashimba</v>
      </c>
      <c r="DI834" s="4" t="str">
        <v>Nyashimba</v>
      </c>
      <c r="DJ834" s="4" t="str">
        <v>Nyashimba</v>
      </c>
      <c r="DK834" s="4" t="str">
        <v>Nyashimba</v>
      </c>
      <c r="DL834" s="4" t="str">
        <v>Nyashimba</v>
      </c>
      <c r="DM834" s="4" t="str">
        <v>Nyashimba</v>
      </c>
      <c r="DN834" s="4" t="str">
        <v>Nyashimba</v>
      </c>
      <c r="DO834" s="4" t="str">
        <v>Nyashimba</v>
      </c>
      <c r="DP834" s="4" t="str">
        <v>Nyashimba</v>
      </c>
    </row>
    <row r="835" spans="1:120" x14ac:dyDescent="0.35">
      <c r="A835" s="4">
        <v>-29.545000000000002</v>
      </c>
      <c r="B835" s="4">
        <v>30.263000000000002</v>
      </c>
      <c r="C835" s="4" t="s">
        <v>273</v>
      </c>
      <c r="D835" s="4" t="s">
        <v>138</v>
      </c>
      <c r="E835" s="4" t="s">
        <v>996</v>
      </c>
      <c r="F835" s="4">
        <v>750</v>
      </c>
      <c r="G835" s="4" t="str">
        <f t="shared" si="13"/>
        <v>South Africa-Cedara Research Station</v>
      </c>
      <c r="BA835" s="4" t="str">
        <v>Nyathi</v>
      </c>
      <c r="BB835" s="4" t="str">
        <v>Nyathi</v>
      </c>
      <c r="BC835" s="4" t="str">
        <v>Nyathi</v>
      </c>
      <c r="BD835" s="4" t="str">
        <v>Nyathi</v>
      </c>
      <c r="BE835" s="4" t="str">
        <v>Nyathi</v>
      </c>
      <c r="BF835" s="4" t="str">
        <v>Nyathi</v>
      </c>
      <c r="BG835" s="4" t="str">
        <v>Nyathi</v>
      </c>
      <c r="BH835" s="4" t="str">
        <v>Nyathi</v>
      </c>
      <c r="BI835" s="4" t="str">
        <v>Nyathi</v>
      </c>
      <c r="BJ835" s="4" t="str">
        <v>Nyathi</v>
      </c>
      <c r="BK835" s="4" t="str">
        <v>Nyathi</v>
      </c>
      <c r="BL835" s="4" t="str">
        <v>Nyathi</v>
      </c>
      <c r="BM835" s="4" t="str">
        <v>Nyathi</v>
      </c>
      <c r="BN835" s="4" t="str">
        <v>Nyathi</v>
      </c>
      <c r="BO835" s="4" t="str">
        <v>Nyathi</v>
      </c>
      <c r="BP835" s="4" t="str">
        <v>Nyathi</v>
      </c>
      <c r="BQ835" s="4" t="str">
        <v>Nyathi</v>
      </c>
      <c r="BR835" s="4" t="str">
        <v>Nyathi</v>
      </c>
      <c r="BS835" s="4" t="str">
        <v>Nyathi</v>
      </c>
      <c r="BT835" s="4" t="str">
        <v>Nyathi</v>
      </c>
      <c r="BU835" s="4" t="str">
        <v>Nyathi</v>
      </c>
      <c r="BV835" s="4" t="str">
        <v>Nyathi</v>
      </c>
      <c r="BW835" s="4" t="str">
        <v>Nyathi</v>
      </c>
      <c r="BX835" s="4" t="str">
        <v>Nyathi</v>
      </c>
      <c r="BY835" s="4" t="str">
        <v>Nyathi</v>
      </c>
      <c r="BZ835" s="4" t="str">
        <v>Nyathi</v>
      </c>
      <c r="CA835" s="4" t="str">
        <v>Nyathi</v>
      </c>
      <c r="CB835" s="4" t="str">
        <v>Nyathi</v>
      </c>
      <c r="CC835" s="4" t="str">
        <v>Nyathi</v>
      </c>
      <c r="CD835" s="4" t="str">
        <v>Nyathi</v>
      </c>
      <c r="CE835" s="4" t="str">
        <v>Nyathi</v>
      </c>
      <c r="CF835" s="4" t="str">
        <v>Nyathi</v>
      </c>
      <c r="CG835" s="4" t="str">
        <v>Nyathi</v>
      </c>
      <c r="CH835" s="4" t="str">
        <v>Nyathi</v>
      </c>
      <c r="CJ835" s="4" t="str">
        <v>Nyathi</v>
      </c>
      <c r="CK835" s="4" t="str">
        <v>Nyathi</v>
      </c>
      <c r="CL835" s="4" t="str">
        <v>Nyathi</v>
      </c>
      <c r="CM835" s="4" t="str">
        <v>Nyathi</v>
      </c>
      <c r="CN835" s="4" t="str">
        <v>Nyathi</v>
      </c>
      <c r="CO835" s="4" t="str">
        <v>Nyathi</v>
      </c>
      <c r="CP835" s="4" t="str">
        <v>Nyathi</v>
      </c>
      <c r="CQ835" s="4" t="str">
        <v>Nyathi</v>
      </c>
      <c r="CR835" s="4" t="str">
        <v>Nyathi</v>
      </c>
      <c r="CS835" s="4" t="str">
        <v>Nyathi</v>
      </c>
      <c r="CT835" s="4" t="str">
        <v>Nyathi</v>
      </c>
      <c r="CU835" s="4" t="str">
        <v>Nyathi</v>
      </c>
      <c r="CV835" s="4" t="str">
        <v>Nyathi</v>
      </c>
      <c r="CW835" s="4" t="str">
        <v>Nyathi</v>
      </c>
      <c r="CX835" s="4" t="str">
        <v>Nyathi</v>
      </c>
      <c r="CY835" s="4" t="str">
        <v>Nyathi</v>
      </c>
      <c r="CZ835" s="4" t="str">
        <v>Nyathi</v>
      </c>
      <c r="DA835" s="4" t="str">
        <v>Nyathi</v>
      </c>
      <c r="DB835" s="4" t="str">
        <v>Nyathi</v>
      </c>
      <c r="DC835" s="4" t="str">
        <v>Nyathi</v>
      </c>
      <c r="DD835" s="4" t="str">
        <v>Nyathi</v>
      </c>
      <c r="DE835" s="4" t="str">
        <v>Nyathi</v>
      </c>
      <c r="DF835" s="4" t="str">
        <v>Nyathi</v>
      </c>
      <c r="DG835" s="4" t="str">
        <v>Nyathi</v>
      </c>
      <c r="DH835" s="4" t="str">
        <v>Nyathi</v>
      </c>
      <c r="DI835" s="4" t="str">
        <v>Nyathi</v>
      </c>
      <c r="DJ835" s="4" t="str">
        <v>Nyathi</v>
      </c>
      <c r="DK835" s="4" t="str">
        <v>Nyathi</v>
      </c>
      <c r="DL835" s="4" t="str">
        <v>Nyathi</v>
      </c>
      <c r="DM835" s="4" t="str">
        <v>Nyathi</v>
      </c>
      <c r="DN835" s="4" t="str">
        <v>Nyathi</v>
      </c>
      <c r="DO835" s="4" t="str">
        <v>Nyathi</v>
      </c>
      <c r="DP835" s="4" t="str">
        <v>Nyathi</v>
      </c>
    </row>
    <row r="836" spans="1:120" x14ac:dyDescent="0.35">
      <c r="A836" s="4">
        <v>-29.545000000000002</v>
      </c>
      <c r="B836" s="4">
        <v>30.263000000000002</v>
      </c>
      <c r="C836" s="4" t="s">
        <v>273</v>
      </c>
      <c r="D836" s="4" t="s">
        <v>138</v>
      </c>
      <c r="E836" s="4" t="s">
        <v>997</v>
      </c>
      <c r="F836" s="4">
        <v>750</v>
      </c>
      <c r="G836" s="4" t="str">
        <f t="shared" si="13"/>
        <v>South Africa-Cedara Research Station (2)</v>
      </c>
      <c r="BA836" s="4" t="str">
        <v>Nzombe</v>
      </c>
      <c r="BB836" s="4" t="str">
        <v>Nzombe</v>
      </c>
      <c r="BC836" s="4" t="str">
        <v>Nzombe</v>
      </c>
      <c r="BD836" s="4" t="str">
        <v>Nzombe</v>
      </c>
      <c r="BE836" s="4" t="str">
        <v>Nzombe</v>
      </c>
      <c r="BF836" s="4" t="str">
        <v>Nzombe</v>
      </c>
      <c r="BG836" s="4" t="str">
        <v>Nzombe</v>
      </c>
      <c r="BH836" s="4" t="str">
        <v>Nzombe</v>
      </c>
      <c r="BI836" s="4" t="str">
        <v>Nzombe</v>
      </c>
      <c r="BJ836" s="4" t="str">
        <v>Nzombe</v>
      </c>
      <c r="BK836" s="4" t="str">
        <v>Nzombe</v>
      </c>
      <c r="BL836" s="4" t="str">
        <v>Nzombe</v>
      </c>
      <c r="BM836" s="4" t="str">
        <v>Nzombe</v>
      </c>
      <c r="BN836" s="4" t="str">
        <v>Nzombe</v>
      </c>
      <c r="BO836" s="4" t="str">
        <v>Nzombe</v>
      </c>
      <c r="BP836" s="4" t="str">
        <v>Nzombe</v>
      </c>
      <c r="BQ836" s="4" t="str">
        <v>Nzombe</v>
      </c>
      <c r="BR836" s="4" t="str">
        <v>Nzombe</v>
      </c>
      <c r="BS836" s="4" t="str">
        <v>Nzombe</v>
      </c>
      <c r="BT836" s="4" t="str">
        <v>Nzombe</v>
      </c>
      <c r="BU836" s="4" t="str">
        <v>Nzombe</v>
      </c>
      <c r="BV836" s="4" t="str">
        <v>Nzombe</v>
      </c>
      <c r="BW836" s="4" t="str">
        <v>Nzombe</v>
      </c>
      <c r="BX836" s="4" t="str">
        <v>Nzombe</v>
      </c>
      <c r="BY836" s="4" t="str">
        <v>Nzombe</v>
      </c>
      <c r="BZ836" s="4" t="str">
        <v>Nzombe</v>
      </c>
      <c r="CA836" s="4" t="str">
        <v>Nzombe</v>
      </c>
      <c r="CB836" s="4" t="str">
        <v>Nzombe</v>
      </c>
      <c r="CC836" s="4" t="str">
        <v>Nzombe</v>
      </c>
      <c r="CD836" s="4" t="str">
        <v>Nzombe</v>
      </c>
      <c r="CE836" s="4" t="str">
        <v>Nzombe</v>
      </c>
      <c r="CF836" s="4" t="str">
        <v>Nzombe</v>
      </c>
      <c r="CG836" s="4" t="str">
        <v>Nzombe</v>
      </c>
      <c r="CH836" s="4" t="str">
        <v>Nzombe</v>
      </c>
      <c r="CJ836" s="4" t="str">
        <v>Nzombe</v>
      </c>
      <c r="CK836" s="4" t="str">
        <v>Nzombe</v>
      </c>
      <c r="CL836" s="4" t="str">
        <v>Nzombe</v>
      </c>
      <c r="CM836" s="4" t="str">
        <v>Nzombe</v>
      </c>
      <c r="CN836" s="4" t="str">
        <v>Nzombe</v>
      </c>
      <c r="CO836" s="4" t="str">
        <v>Nzombe</v>
      </c>
      <c r="CP836" s="4" t="str">
        <v>Nzombe</v>
      </c>
      <c r="CQ836" s="4" t="str">
        <v>Nzombe</v>
      </c>
      <c r="CR836" s="4" t="str">
        <v>Nzombe</v>
      </c>
      <c r="CS836" s="4" t="str">
        <v>Nzombe</v>
      </c>
      <c r="CT836" s="4" t="str">
        <v>Nzombe</v>
      </c>
      <c r="CU836" s="4" t="str">
        <v>Nzombe</v>
      </c>
      <c r="CV836" s="4" t="str">
        <v>Nzombe</v>
      </c>
      <c r="CW836" s="4" t="str">
        <v>Nzombe</v>
      </c>
      <c r="CX836" s="4" t="str">
        <v>Nzombe</v>
      </c>
      <c r="CY836" s="4" t="str">
        <v>Nzombe</v>
      </c>
      <c r="CZ836" s="4" t="str">
        <v>Nzombe</v>
      </c>
      <c r="DA836" s="4" t="str">
        <v>Nzombe</v>
      </c>
      <c r="DB836" s="4" t="str">
        <v>Nzombe</v>
      </c>
      <c r="DC836" s="4" t="str">
        <v>Nzombe</v>
      </c>
      <c r="DD836" s="4" t="str">
        <v>Nzombe</v>
      </c>
      <c r="DE836" s="4" t="str">
        <v>Nzombe</v>
      </c>
      <c r="DF836" s="4" t="str">
        <v>Nzombe</v>
      </c>
      <c r="DG836" s="4" t="str">
        <v>Nzombe</v>
      </c>
      <c r="DH836" s="4" t="str">
        <v>Nzombe</v>
      </c>
      <c r="DI836" s="4" t="str">
        <v>Nzombe</v>
      </c>
      <c r="DJ836" s="4" t="str">
        <v>Nzombe</v>
      </c>
      <c r="DK836" s="4" t="str">
        <v>Nzombe</v>
      </c>
      <c r="DL836" s="4" t="str">
        <v>Nzombe</v>
      </c>
      <c r="DM836" s="4" t="str">
        <v>Nzombe</v>
      </c>
      <c r="DN836" s="4" t="str">
        <v>Nzombe</v>
      </c>
      <c r="DO836" s="4" t="str">
        <v>Nzombe</v>
      </c>
      <c r="DP836" s="4" t="str">
        <v>Nzombe</v>
      </c>
    </row>
    <row r="837" spans="1:120" x14ac:dyDescent="0.35">
      <c r="A837" s="4">
        <v>-26.177299999999999</v>
      </c>
      <c r="B837" s="4">
        <v>28.0456</v>
      </c>
      <c r="C837" s="4" t="s">
        <v>273</v>
      </c>
      <c r="D837" s="4" t="s">
        <v>138</v>
      </c>
      <c r="E837" s="4" t="s">
        <v>998</v>
      </c>
      <c r="F837" s="4">
        <v>100</v>
      </c>
      <c r="G837" s="4" t="str">
        <f t="shared" si="13"/>
        <v>South Africa-Central Animal Service, Faculty of Health Sciences, University of the Witwatersrand.</v>
      </c>
      <c r="BA837" s="4" t="str">
        <v>OAU Teaching &amp; Research Farm, Ile-Ife</v>
      </c>
      <c r="BB837" s="4" t="str">
        <v>OAU Teaching &amp; Research Farm, Ile-Ife</v>
      </c>
      <c r="BC837" s="4" t="str">
        <v>OAU Teaching &amp; Research Farm, Ile-Ife</v>
      </c>
      <c r="BD837" s="4" t="str">
        <v>OAU Teaching &amp; Research Farm, Ile-Ife</v>
      </c>
      <c r="BE837" s="4" t="str">
        <v>OAU Teaching &amp; Research Farm, Ile-Ife</v>
      </c>
      <c r="BF837" s="4" t="str">
        <v>OAU Teaching &amp; Research Farm, Ile-Ife</v>
      </c>
      <c r="BG837" s="4" t="str">
        <v>OAU Teaching &amp; Research Farm, Ile-Ife</v>
      </c>
      <c r="BH837" s="4" t="str">
        <v>OAU Teaching &amp; Research Farm, Ile-Ife</v>
      </c>
      <c r="BI837" s="4" t="str">
        <v>OAU Teaching &amp; Research Farm, Ile-Ife</v>
      </c>
      <c r="BJ837" s="4" t="str">
        <v>OAU Teaching &amp; Research Farm, Ile-Ife</v>
      </c>
      <c r="BK837" s="4" t="str">
        <v>OAU Teaching &amp; Research Farm, Ile-Ife</v>
      </c>
      <c r="BL837" s="4" t="str">
        <v>OAU Teaching &amp; Research Farm, Ile-Ife</v>
      </c>
      <c r="BM837" s="4" t="str">
        <v>OAU Teaching &amp; Research Farm, Ile-Ife</v>
      </c>
      <c r="BN837" s="4" t="str">
        <v>OAU Teaching &amp; Research Farm, Ile-Ife</v>
      </c>
      <c r="BO837" s="4" t="str">
        <v>OAU Teaching &amp; Research Farm, Ile-Ife</v>
      </c>
      <c r="BP837" s="4" t="str">
        <v>OAU Teaching &amp; Research Farm, Ile-Ife</v>
      </c>
      <c r="BQ837" s="4" t="str">
        <v>OAU Teaching &amp; Research Farm, Ile-Ife</v>
      </c>
      <c r="BR837" s="4" t="str">
        <v>OAU Teaching &amp; Research Farm, Ile-Ife</v>
      </c>
      <c r="BS837" s="4" t="str">
        <v>OAU Teaching &amp; Research Farm, Ile-Ife</v>
      </c>
      <c r="BT837" s="4" t="str">
        <v>OAU Teaching &amp; Research Farm, Ile-Ife</v>
      </c>
      <c r="BU837" s="4" t="str">
        <v>OAU Teaching &amp; Research Farm, Ile-Ife</v>
      </c>
      <c r="BV837" s="4" t="str">
        <v>OAU Teaching &amp; Research Farm, Ile-Ife</v>
      </c>
      <c r="BW837" s="4" t="str">
        <v>OAU Teaching &amp; Research Farm, Ile-Ife</v>
      </c>
      <c r="BX837" s="4" t="str">
        <v>OAU Teaching &amp; Research Farm, Ile-Ife</v>
      </c>
      <c r="BY837" s="4" t="str">
        <v>OAU Teaching &amp; Research Farm, Ile-Ife</v>
      </c>
      <c r="BZ837" s="4" t="str">
        <v>OAU Teaching &amp; Research Farm, Ile-Ife</v>
      </c>
      <c r="CA837" s="4" t="str">
        <v>OAU Teaching &amp; Research Farm, Ile-Ife</v>
      </c>
      <c r="CB837" s="4" t="str">
        <v>OAU Teaching &amp; Research Farm, Ile-Ife</v>
      </c>
      <c r="CC837" s="4" t="str">
        <v>OAU Teaching &amp; Research Farm, Ile-Ife</v>
      </c>
      <c r="CD837" s="4" t="str">
        <v>OAU Teaching &amp; Research Farm, Ile-Ife</v>
      </c>
      <c r="CE837" s="4" t="str">
        <v>OAU Teaching &amp; Research Farm, Ile-Ife</v>
      </c>
      <c r="CF837" s="4" t="str">
        <v>OAU Teaching &amp; Research Farm, Ile-Ife</v>
      </c>
      <c r="CG837" s="4" t="str">
        <v>OAU Teaching &amp; Research Farm, Ile-Ife</v>
      </c>
      <c r="CH837" s="4" t="str">
        <v>OAU Teaching &amp; Research Farm, Ile-Ife</v>
      </c>
      <c r="CJ837" s="4" t="str">
        <v>OAU Teaching &amp; Research Farm, Ile-Ife</v>
      </c>
      <c r="CK837" s="4" t="str">
        <v>OAU Teaching &amp; Research Farm, Ile-Ife</v>
      </c>
      <c r="CL837" s="4" t="str">
        <v>OAU Teaching &amp; Research Farm, Ile-Ife</v>
      </c>
      <c r="CM837" s="4" t="str">
        <v>OAU Teaching &amp; Research Farm, Ile-Ife</v>
      </c>
      <c r="CN837" s="4" t="str">
        <v>OAU Teaching &amp; Research Farm, Ile-Ife</v>
      </c>
      <c r="CO837" s="4" t="str">
        <v>OAU Teaching &amp; Research Farm, Ile-Ife</v>
      </c>
      <c r="CP837" s="4" t="str">
        <v>OAU Teaching &amp; Research Farm, Ile-Ife</v>
      </c>
      <c r="CQ837" s="4" t="str">
        <v>OAU Teaching &amp; Research Farm, Ile-Ife</v>
      </c>
      <c r="CR837" s="4" t="str">
        <v>OAU Teaching &amp; Research Farm, Ile-Ife</v>
      </c>
      <c r="CS837" s="4" t="str">
        <v>OAU Teaching &amp; Research Farm, Ile-Ife</v>
      </c>
      <c r="CT837" s="4" t="str">
        <v>OAU Teaching &amp; Research Farm, Ile-Ife</v>
      </c>
      <c r="CU837" s="4" t="str">
        <v>OAU Teaching &amp; Research Farm, Ile-Ife</v>
      </c>
      <c r="CV837" s="4" t="str">
        <v>OAU Teaching &amp; Research Farm, Ile-Ife</v>
      </c>
      <c r="CW837" s="4" t="str">
        <v>OAU Teaching &amp; Research Farm, Ile-Ife</v>
      </c>
      <c r="CX837" s="4" t="str">
        <v>OAU Teaching &amp; Research Farm, Ile-Ife</v>
      </c>
      <c r="CY837" s="4" t="str">
        <v>OAU Teaching &amp; Research Farm, Ile-Ife</v>
      </c>
      <c r="CZ837" s="4" t="str">
        <v>OAU Teaching &amp; Research Farm, Ile-Ife</v>
      </c>
      <c r="DA837" s="4" t="str">
        <v>OAU Teaching &amp; Research Farm, Ile-Ife</v>
      </c>
      <c r="DB837" s="4" t="str">
        <v>OAU Teaching &amp; Research Farm, Ile-Ife</v>
      </c>
      <c r="DC837" s="4" t="str">
        <v>OAU Teaching &amp; Research Farm, Ile-Ife</v>
      </c>
      <c r="DD837" s="4" t="str">
        <v>OAU Teaching &amp; Research Farm, Ile-Ife</v>
      </c>
      <c r="DE837" s="4" t="str">
        <v>OAU Teaching &amp; Research Farm, Ile-Ife</v>
      </c>
      <c r="DF837" s="4" t="str">
        <v>OAU Teaching &amp; Research Farm, Ile-Ife</v>
      </c>
      <c r="DG837" s="4" t="str">
        <v>OAU Teaching &amp; Research Farm, Ile-Ife</v>
      </c>
      <c r="DH837" s="4" t="str">
        <v>OAU Teaching &amp; Research Farm, Ile-Ife</v>
      </c>
      <c r="DI837" s="4" t="str">
        <v>OAU Teaching &amp; Research Farm, Ile-Ife</v>
      </c>
      <c r="DJ837" s="4" t="str">
        <v>OAU Teaching &amp; Research Farm, Ile-Ife</v>
      </c>
      <c r="DK837" s="4" t="str">
        <v>OAU Teaching &amp; Research Farm, Ile-Ife</v>
      </c>
      <c r="DL837" s="4" t="str">
        <v>OAU Teaching &amp; Research Farm, Ile-Ife</v>
      </c>
      <c r="DM837" s="4" t="str">
        <v>OAU Teaching &amp; Research Farm, Ile-Ife</v>
      </c>
      <c r="DN837" s="4" t="str">
        <v>OAU Teaching &amp; Research Farm, Ile-Ife</v>
      </c>
      <c r="DO837" s="4" t="str">
        <v>OAU Teaching &amp; Research Farm, Ile-Ife</v>
      </c>
      <c r="DP837" s="4" t="str">
        <v>OAU Teaching &amp; Research Farm, Ile-Ife</v>
      </c>
    </row>
    <row r="838" spans="1:120" x14ac:dyDescent="0.35">
      <c r="A838" s="4">
        <v>-32.746099999999998</v>
      </c>
      <c r="B838" s="4">
        <v>27.027000000000001</v>
      </c>
      <c r="C838" s="4" t="s">
        <v>273</v>
      </c>
      <c r="D838" s="4" t="s">
        <v>138</v>
      </c>
      <c r="E838" s="4" t="s">
        <v>999</v>
      </c>
      <c r="F838" s="4">
        <v>200</v>
      </c>
      <c r="G838" s="4" t="str">
        <f t="shared" si="13"/>
        <v>South Africa-Fort Cox College</v>
      </c>
      <c r="BA838" s="4" t="str">
        <v>Ochinga</v>
      </c>
      <c r="BB838" s="4" t="str">
        <v>Ochinga</v>
      </c>
      <c r="BC838" s="4" t="str">
        <v>Ochinga</v>
      </c>
      <c r="BD838" s="4" t="str">
        <v>Ochinga</v>
      </c>
      <c r="BE838" s="4" t="str">
        <v>Ochinga</v>
      </c>
      <c r="BF838" s="4" t="str">
        <v>Ochinga</v>
      </c>
      <c r="BG838" s="4" t="str">
        <v>Ochinga</v>
      </c>
      <c r="BH838" s="4" t="str">
        <v>Ochinga</v>
      </c>
      <c r="BI838" s="4" t="str">
        <v>Ochinga</v>
      </c>
      <c r="BJ838" s="4" t="str">
        <v>Ochinga</v>
      </c>
      <c r="BK838" s="4" t="str">
        <v>Ochinga</v>
      </c>
      <c r="BL838" s="4" t="str">
        <v>Ochinga</v>
      </c>
      <c r="BM838" s="4" t="str">
        <v>Ochinga</v>
      </c>
      <c r="BN838" s="4" t="str">
        <v>Ochinga</v>
      </c>
      <c r="BO838" s="4" t="str">
        <v>Ochinga</v>
      </c>
      <c r="BP838" s="4" t="str">
        <v>Ochinga</v>
      </c>
      <c r="BQ838" s="4" t="str">
        <v>Ochinga</v>
      </c>
      <c r="BR838" s="4" t="str">
        <v>Ochinga</v>
      </c>
      <c r="BS838" s="4" t="str">
        <v>Ochinga</v>
      </c>
      <c r="BT838" s="4" t="str">
        <v>Ochinga</v>
      </c>
      <c r="BU838" s="4" t="str">
        <v>Ochinga</v>
      </c>
      <c r="BV838" s="4" t="str">
        <v>Ochinga</v>
      </c>
      <c r="BW838" s="4" t="str">
        <v>Ochinga</v>
      </c>
      <c r="BX838" s="4" t="str">
        <v>Ochinga</v>
      </c>
      <c r="BY838" s="4" t="str">
        <v>Ochinga</v>
      </c>
      <c r="BZ838" s="4" t="str">
        <v>Ochinga</v>
      </c>
      <c r="CA838" s="4" t="str">
        <v>Ochinga</v>
      </c>
      <c r="CB838" s="4" t="str">
        <v>Ochinga</v>
      </c>
      <c r="CC838" s="4" t="str">
        <v>Ochinga</v>
      </c>
      <c r="CD838" s="4" t="str">
        <v>Ochinga</v>
      </c>
      <c r="CE838" s="4" t="str">
        <v>Ochinga</v>
      </c>
      <c r="CF838" s="4" t="str">
        <v>Ochinga</v>
      </c>
      <c r="CG838" s="4" t="str">
        <v>Ochinga</v>
      </c>
      <c r="CH838" s="4" t="str">
        <v>Ochinga</v>
      </c>
      <c r="CJ838" s="4" t="str">
        <v>Ochinga</v>
      </c>
      <c r="CK838" s="4" t="str">
        <v>Ochinga</v>
      </c>
      <c r="CL838" s="4" t="str">
        <v>Ochinga</v>
      </c>
      <c r="CM838" s="4" t="str">
        <v>Ochinga</v>
      </c>
      <c r="CN838" s="4" t="str">
        <v>Ochinga</v>
      </c>
      <c r="CO838" s="4" t="str">
        <v>Ochinga</v>
      </c>
      <c r="CP838" s="4" t="str">
        <v>Ochinga</v>
      </c>
      <c r="CQ838" s="4" t="str">
        <v>Ochinga</v>
      </c>
      <c r="CR838" s="4" t="str">
        <v>Ochinga</v>
      </c>
      <c r="CS838" s="4" t="str">
        <v>Ochinga</v>
      </c>
      <c r="CT838" s="4" t="str">
        <v>Ochinga</v>
      </c>
      <c r="CU838" s="4" t="str">
        <v>Ochinga</v>
      </c>
      <c r="CV838" s="4" t="str">
        <v>Ochinga</v>
      </c>
      <c r="CW838" s="4" t="str">
        <v>Ochinga</v>
      </c>
      <c r="CX838" s="4" t="str">
        <v>Ochinga</v>
      </c>
      <c r="CY838" s="4" t="str">
        <v>Ochinga</v>
      </c>
      <c r="CZ838" s="4" t="str">
        <v>Ochinga</v>
      </c>
      <c r="DA838" s="4" t="str">
        <v>Ochinga</v>
      </c>
      <c r="DB838" s="4" t="str">
        <v>Ochinga</v>
      </c>
      <c r="DC838" s="4" t="str">
        <v>Ochinga</v>
      </c>
      <c r="DD838" s="4" t="str">
        <v>Ochinga</v>
      </c>
      <c r="DE838" s="4" t="str">
        <v>Ochinga</v>
      </c>
      <c r="DF838" s="4" t="str">
        <v>Ochinga</v>
      </c>
      <c r="DG838" s="4" t="str">
        <v>Ochinga</v>
      </c>
      <c r="DH838" s="4" t="str">
        <v>Ochinga</v>
      </c>
      <c r="DI838" s="4" t="str">
        <v>Ochinga</v>
      </c>
      <c r="DJ838" s="4" t="str">
        <v>Ochinga</v>
      </c>
      <c r="DK838" s="4" t="str">
        <v>Ochinga</v>
      </c>
      <c r="DL838" s="4" t="str">
        <v>Ochinga</v>
      </c>
      <c r="DM838" s="4" t="str">
        <v>Ochinga</v>
      </c>
      <c r="DN838" s="4" t="str">
        <v>Ochinga</v>
      </c>
      <c r="DO838" s="4" t="str">
        <v>Ochinga</v>
      </c>
      <c r="DP838" s="4" t="str">
        <v>Ochinga</v>
      </c>
    </row>
    <row r="839" spans="1:120" x14ac:dyDescent="0.35">
      <c r="A839" s="4">
        <v>-32.787999999999997</v>
      </c>
      <c r="B839" s="4">
        <v>26.846</v>
      </c>
      <c r="C839" s="4" t="s">
        <v>273</v>
      </c>
      <c r="D839" s="4" t="s">
        <v>138</v>
      </c>
      <c r="E839" s="4" t="s">
        <v>1000</v>
      </c>
      <c r="F839" s="4">
        <v>500</v>
      </c>
      <c r="G839" s="4" t="str">
        <f t="shared" si="13"/>
        <v>South Africa-Fort Hare</v>
      </c>
      <c r="BA839" s="4" t="str">
        <v>Odwarat</v>
      </c>
      <c r="BB839" s="4" t="str">
        <v>Odwarat</v>
      </c>
      <c r="BC839" s="4" t="str">
        <v>Odwarat</v>
      </c>
      <c r="BD839" s="4" t="str">
        <v>Odwarat</v>
      </c>
      <c r="BE839" s="4" t="str">
        <v>Odwarat</v>
      </c>
      <c r="BF839" s="4" t="str">
        <v>Odwarat</v>
      </c>
      <c r="BG839" s="4" t="str">
        <v>Odwarat</v>
      </c>
      <c r="BH839" s="4" t="str">
        <v>Odwarat</v>
      </c>
      <c r="BI839" s="4" t="str">
        <v>Odwarat</v>
      </c>
      <c r="BJ839" s="4" t="str">
        <v>Odwarat</v>
      </c>
      <c r="BK839" s="4" t="str">
        <v>Odwarat</v>
      </c>
      <c r="BL839" s="4" t="str">
        <v>Odwarat</v>
      </c>
      <c r="BM839" s="4" t="str">
        <v>Odwarat</v>
      </c>
      <c r="BN839" s="4" t="str">
        <v>Odwarat</v>
      </c>
      <c r="BO839" s="4" t="str">
        <v>Odwarat</v>
      </c>
      <c r="BP839" s="4" t="str">
        <v>Odwarat</v>
      </c>
      <c r="BQ839" s="4" t="str">
        <v>Odwarat</v>
      </c>
      <c r="BR839" s="4" t="str">
        <v>Odwarat</v>
      </c>
      <c r="BS839" s="4" t="str">
        <v>Odwarat</v>
      </c>
      <c r="BT839" s="4" t="str">
        <v>Odwarat</v>
      </c>
      <c r="BU839" s="4" t="str">
        <v>Odwarat</v>
      </c>
      <c r="BV839" s="4" t="str">
        <v>Odwarat</v>
      </c>
      <c r="BW839" s="4" t="str">
        <v>Odwarat</v>
      </c>
      <c r="BX839" s="4" t="str">
        <v>Odwarat</v>
      </c>
      <c r="BY839" s="4" t="str">
        <v>Odwarat</v>
      </c>
      <c r="BZ839" s="4" t="str">
        <v>Odwarat</v>
      </c>
      <c r="CA839" s="4" t="str">
        <v>Odwarat</v>
      </c>
      <c r="CB839" s="4" t="str">
        <v>Odwarat</v>
      </c>
      <c r="CC839" s="4" t="str">
        <v>Odwarat</v>
      </c>
      <c r="CD839" s="4" t="str">
        <v>Odwarat</v>
      </c>
      <c r="CE839" s="4" t="str">
        <v>Odwarat</v>
      </c>
      <c r="CF839" s="4" t="str">
        <v>Odwarat</v>
      </c>
      <c r="CG839" s="4" t="str">
        <v>Odwarat</v>
      </c>
      <c r="CH839" s="4" t="str">
        <v>Odwarat</v>
      </c>
      <c r="CJ839" s="4" t="str">
        <v>Odwarat</v>
      </c>
      <c r="CK839" s="4" t="str">
        <v>Odwarat</v>
      </c>
      <c r="CL839" s="4" t="str">
        <v>Odwarat</v>
      </c>
      <c r="CM839" s="4" t="str">
        <v>Odwarat</v>
      </c>
      <c r="CN839" s="4" t="str">
        <v>Odwarat</v>
      </c>
      <c r="CO839" s="4" t="str">
        <v>Odwarat</v>
      </c>
      <c r="CP839" s="4" t="str">
        <v>Odwarat</v>
      </c>
      <c r="CQ839" s="4" t="str">
        <v>Odwarat</v>
      </c>
      <c r="CR839" s="4" t="str">
        <v>Odwarat</v>
      </c>
      <c r="CS839" s="4" t="str">
        <v>Odwarat</v>
      </c>
      <c r="CT839" s="4" t="str">
        <v>Odwarat</v>
      </c>
      <c r="CU839" s="4" t="str">
        <v>Odwarat</v>
      </c>
      <c r="CV839" s="4" t="str">
        <v>Odwarat</v>
      </c>
      <c r="CW839" s="4" t="str">
        <v>Odwarat</v>
      </c>
      <c r="CX839" s="4" t="str">
        <v>Odwarat</v>
      </c>
      <c r="CY839" s="4" t="str">
        <v>Odwarat</v>
      </c>
      <c r="CZ839" s="4" t="str">
        <v>Odwarat</v>
      </c>
      <c r="DA839" s="4" t="str">
        <v>Odwarat</v>
      </c>
      <c r="DB839" s="4" t="str">
        <v>Odwarat</v>
      </c>
      <c r="DC839" s="4" t="str">
        <v>Odwarat</v>
      </c>
      <c r="DD839" s="4" t="str">
        <v>Odwarat</v>
      </c>
      <c r="DE839" s="4" t="str">
        <v>Odwarat</v>
      </c>
      <c r="DF839" s="4" t="str">
        <v>Odwarat</v>
      </c>
      <c r="DG839" s="4" t="str">
        <v>Odwarat</v>
      </c>
      <c r="DH839" s="4" t="str">
        <v>Odwarat</v>
      </c>
      <c r="DI839" s="4" t="str">
        <v>Odwarat</v>
      </c>
      <c r="DJ839" s="4" t="str">
        <v>Odwarat</v>
      </c>
      <c r="DK839" s="4" t="str">
        <v>Odwarat</v>
      </c>
      <c r="DL839" s="4" t="str">
        <v>Odwarat</v>
      </c>
      <c r="DM839" s="4" t="str">
        <v>Odwarat</v>
      </c>
      <c r="DN839" s="4" t="str">
        <v>Odwarat</v>
      </c>
      <c r="DO839" s="4" t="str">
        <v>Odwarat</v>
      </c>
      <c r="DP839" s="4" t="str">
        <v>Odwarat</v>
      </c>
    </row>
    <row r="840" spans="1:120" x14ac:dyDescent="0.35">
      <c r="A840" s="4">
        <v>-28.940999999999999</v>
      </c>
      <c r="B840" s="4">
        <v>26.329000000000001</v>
      </c>
      <c r="C840" s="4" t="s">
        <v>273</v>
      </c>
      <c r="D840" s="4" t="s">
        <v>138</v>
      </c>
      <c r="E840" s="4" t="s">
        <v>1001</v>
      </c>
      <c r="F840" s="4">
        <v>1000</v>
      </c>
      <c r="G840" s="4" t="str">
        <f t="shared" si="13"/>
        <v>South Africa-Glen Agricultural College</v>
      </c>
      <c r="BA840" s="4" t="str">
        <v>OEP Experimental Farm, Jebibina</v>
      </c>
      <c r="BB840" s="4" t="str">
        <v>OEP Experimental Farm, Jebibina</v>
      </c>
      <c r="BC840" s="4" t="str">
        <v>OEP Experimental Farm, Jebibina</v>
      </c>
      <c r="BD840" s="4" t="str">
        <v>OEP Experimental Farm, Jebibina</v>
      </c>
      <c r="BE840" s="4" t="str">
        <v>OEP Experimental Farm, Jebibina</v>
      </c>
      <c r="BF840" s="4" t="str">
        <v>OEP Experimental Farm, Jebibina</v>
      </c>
      <c r="BG840" s="4" t="str">
        <v>OEP Experimental Farm, Jebibina</v>
      </c>
      <c r="BH840" s="4" t="str">
        <v>OEP Experimental Farm, Jebibina</v>
      </c>
      <c r="BI840" s="4" t="str">
        <v>OEP Experimental Farm, Jebibina</v>
      </c>
      <c r="BJ840" s="4" t="str">
        <v>OEP Experimental Farm, Jebibina</v>
      </c>
      <c r="BK840" s="4" t="str">
        <v>OEP Experimental Farm, Jebibina</v>
      </c>
      <c r="BL840" s="4" t="str">
        <v>OEP Experimental Farm, Jebibina</v>
      </c>
      <c r="BM840" s="4" t="str">
        <v>OEP Experimental Farm, Jebibina</v>
      </c>
      <c r="BN840" s="4" t="str">
        <v>OEP Experimental Farm, Jebibina</v>
      </c>
      <c r="BO840" s="4" t="str">
        <v>OEP Experimental Farm, Jebibina</v>
      </c>
      <c r="BP840" s="4" t="str">
        <v>OEP Experimental Farm, Jebibina</v>
      </c>
      <c r="BQ840" s="4" t="str">
        <v>OEP Experimental Farm, Jebibina</v>
      </c>
      <c r="BR840" s="4" t="str">
        <v>OEP Experimental Farm, Jebibina</v>
      </c>
      <c r="BS840" s="4" t="str">
        <v>OEP Experimental Farm, Jebibina</v>
      </c>
      <c r="BT840" s="4" t="str">
        <v>OEP Experimental Farm, Jebibina</v>
      </c>
      <c r="BU840" s="4" t="str">
        <v>OEP Experimental Farm, Jebibina</v>
      </c>
      <c r="BV840" s="4" t="str">
        <v>OEP Experimental Farm, Jebibina</v>
      </c>
      <c r="BW840" s="4" t="str">
        <v>OEP Experimental Farm, Jebibina</v>
      </c>
      <c r="BX840" s="4" t="str">
        <v>OEP Experimental Farm, Jebibina</v>
      </c>
      <c r="BY840" s="4" t="str">
        <v>OEP Experimental Farm, Jebibina</v>
      </c>
      <c r="BZ840" s="4" t="str">
        <v>OEP Experimental Farm, Jebibina</v>
      </c>
      <c r="CA840" s="4" t="str">
        <v>OEP Experimental Farm, Jebibina</v>
      </c>
      <c r="CB840" s="4" t="str">
        <v>OEP Experimental Farm, Jebibina</v>
      </c>
      <c r="CC840" s="4" t="str">
        <v>OEP Experimental Farm, Jebibina</v>
      </c>
      <c r="CD840" s="4" t="str">
        <v>OEP Experimental Farm, Jebibina</v>
      </c>
      <c r="CE840" s="4" t="str">
        <v>OEP Experimental Farm, Jebibina</v>
      </c>
      <c r="CF840" s="4" t="str">
        <v>OEP Experimental Farm, Jebibina</v>
      </c>
      <c r="CG840" s="4" t="str">
        <v>OEP Experimental Farm, Jebibina</v>
      </c>
      <c r="CH840" s="4" t="str">
        <v>OEP Experimental Farm, Jebibina</v>
      </c>
      <c r="CJ840" s="4" t="str">
        <v>OEP Experimental Farm, Jebibina</v>
      </c>
      <c r="CK840" s="4" t="str">
        <v>OEP Experimental Farm, Jebibina</v>
      </c>
      <c r="CL840" s="4" t="str">
        <v>OEP Experimental Farm, Jebibina</v>
      </c>
      <c r="CM840" s="4" t="str">
        <v>OEP Experimental Farm, Jebibina</v>
      </c>
      <c r="CN840" s="4" t="str">
        <v>OEP Experimental Farm, Jebibina</v>
      </c>
      <c r="CO840" s="4" t="str">
        <v>OEP Experimental Farm, Jebibina</v>
      </c>
      <c r="CP840" s="4" t="str">
        <v>OEP Experimental Farm, Jebibina</v>
      </c>
      <c r="CQ840" s="4" t="str">
        <v>OEP Experimental Farm, Jebibina</v>
      </c>
      <c r="CR840" s="4" t="str">
        <v>OEP Experimental Farm, Jebibina</v>
      </c>
      <c r="CS840" s="4" t="str">
        <v>OEP Experimental Farm, Jebibina</v>
      </c>
      <c r="CT840" s="4" t="str">
        <v>OEP Experimental Farm, Jebibina</v>
      </c>
      <c r="CU840" s="4" t="str">
        <v>OEP Experimental Farm, Jebibina</v>
      </c>
      <c r="CV840" s="4" t="str">
        <v>OEP Experimental Farm, Jebibina</v>
      </c>
      <c r="CW840" s="4" t="str">
        <v>OEP Experimental Farm, Jebibina</v>
      </c>
      <c r="CX840" s="4" t="str">
        <v>OEP Experimental Farm, Jebibina</v>
      </c>
      <c r="CY840" s="4" t="str">
        <v>OEP Experimental Farm, Jebibina</v>
      </c>
      <c r="CZ840" s="4" t="str">
        <v>OEP Experimental Farm, Jebibina</v>
      </c>
      <c r="DA840" s="4" t="str">
        <v>OEP Experimental Farm, Jebibina</v>
      </c>
      <c r="DB840" s="4" t="str">
        <v>OEP Experimental Farm, Jebibina</v>
      </c>
      <c r="DC840" s="4" t="str">
        <v>OEP Experimental Farm, Jebibina</v>
      </c>
      <c r="DD840" s="4" t="str">
        <v>OEP Experimental Farm, Jebibina</v>
      </c>
      <c r="DE840" s="4" t="str">
        <v>OEP Experimental Farm, Jebibina</v>
      </c>
      <c r="DF840" s="4" t="str">
        <v>OEP Experimental Farm, Jebibina</v>
      </c>
      <c r="DG840" s="4" t="str">
        <v>OEP Experimental Farm, Jebibina</v>
      </c>
      <c r="DH840" s="4" t="str">
        <v>OEP Experimental Farm, Jebibina</v>
      </c>
      <c r="DI840" s="4" t="str">
        <v>OEP Experimental Farm, Jebibina</v>
      </c>
      <c r="DJ840" s="4" t="str">
        <v>OEP Experimental Farm, Jebibina</v>
      </c>
      <c r="DK840" s="4" t="str">
        <v>OEP Experimental Farm, Jebibina</v>
      </c>
      <c r="DL840" s="4" t="str">
        <v>OEP Experimental Farm, Jebibina</v>
      </c>
      <c r="DM840" s="4" t="str">
        <v>OEP Experimental Farm, Jebibina</v>
      </c>
      <c r="DN840" s="4" t="str">
        <v>OEP Experimental Farm, Jebibina</v>
      </c>
      <c r="DO840" s="4" t="str">
        <v>OEP Experimental Farm, Jebibina</v>
      </c>
      <c r="DP840" s="4" t="str">
        <v>OEP Experimental Farm, Jebibina</v>
      </c>
    </row>
    <row r="841" spans="1:120" x14ac:dyDescent="0.35">
      <c r="A841" s="4">
        <v>-32.75</v>
      </c>
      <c r="B841" s="4">
        <v>26.866669999999999</v>
      </c>
      <c r="C841" s="4" t="s">
        <v>273</v>
      </c>
      <c r="D841" s="4" t="s">
        <v>130</v>
      </c>
      <c r="E841" s="4" t="s">
        <v>1002</v>
      </c>
      <c r="F841" s="4">
        <v>917</v>
      </c>
      <c r="G841" s="4" t="str">
        <f t="shared" si="13"/>
        <v>South Africa-Gqumahashe</v>
      </c>
      <c r="BA841" s="4" t="str">
        <v>Office du Niger</v>
      </c>
      <c r="BB841" s="4" t="str">
        <v>Office du Niger</v>
      </c>
      <c r="BC841" s="4" t="str">
        <v>Office du Niger</v>
      </c>
      <c r="BD841" s="4" t="str">
        <v>Office du Niger</v>
      </c>
      <c r="BE841" s="4" t="str">
        <v>Office du Niger</v>
      </c>
      <c r="BF841" s="4" t="str">
        <v>Office du Niger</v>
      </c>
      <c r="BG841" s="4" t="str">
        <v>Office du Niger</v>
      </c>
      <c r="BH841" s="4" t="str">
        <v>Office du Niger</v>
      </c>
      <c r="BI841" s="4" t="str">
        <v>Office du Niger</v>
      </c>
      <c r="BJ841" s="4" t="str">
        <v>Office du Niger</v>
      </c>
      <c r="BK841" s="4" t="str">
        <v>Office du Niger</v>
      </c>
      <c r="BL841" s="4" t="str">
        <v>Office du Niger</v>
      </c>
      <c r="BM841" s="4" t="str">
        <v>Office du Niger</v>
      </c>
      <c r="BN841" s="4" t="str">
        <v>Office du Niger</v>
      </c>
      <c r="BO841" s="4" t="str">
        <v>Office du Niger</v>
      </c>
      <c r="BP841" s="4" t="str">
        <v>Office du Niger</v>
      </c>
      <c r="BQ841" s="4" t="str">
        <v>Office du Niger</v>
      </c>
      <c r="BR841" s="4" t="str">
        <v>Office du Niger</v>
      </c>
      <c r="BS841" s="4" t="str">
        <v>Office du Niger</v>
      </c>
      <c r="BT841" s="4" t="str">
        <v>Office du Niger</v>
      </c>
      <c r="BU841" s="4" t="str">
        <v>Office du Niger</v>
      </c>
      <c r="BV841" s="4" t="str">
        <v>Office du Niger</v>
      </c>
      <c r="BW841" s="4" t="str">
        <v>Office du Niger</v>
      </c>
      <c r="BX841" s="4" t="str">
        <v>Office du Niger</v>
      </c>
      <c r="BY841" s="4" t="str">
        <v>Office du Niger</v>
      </c>
      <c r="BZ841" s="4" t="str">
        <v>Office du Niger</v>
      </c>
      <c r="CA841" s="4" t="str">
        <v>Office du Niger</v>
      </c>
      <c r="CB841" s="4" t="str">
        <v>Office du Niger</v>
      </c>
      <c r="CC841" s="4" t="str">
        <v>Office du Niger</v>
      </c>
      <c r="CD841" s="4" t="str">
        <v>Office du Niger</v>
      </c>
      <c r="CE841" s="4" t="str">
        <v>Office du Niger</v>
      </c>
      <c r="CF841" s="4" t="str">
        <v>Office du Niger</v>
      </c>
      <c r="CG841" s="4" t="str">
        <v>Office du Niger</v>
      </c>
      <c r="CH841" s="4" t="str">
        <v>Office du Niger</v>
      </c>
      <c r="CJ841" s="4" t="str">
        <v>Office du Niger</v>
      </c>
      <c r="CK841" s="4" t="str">
        <v>Office du Niger</v>
      </c>
      <c r="CL841" s="4" t="str">
        <v>Office du Niger</v>
      </c>
      <c r="CM841" s="4" t="str">
        <v>Office du Niger</v>
      </c>
      <c r="CN841" s="4" t="str">
        <v>Office du Niger</v>
      </c>
      <c r="CO841" s="4" t="str">
        <v>Office du Niger</v>
      </c>
      <c r="CP841" s="4" t="str">
        <v>Office du Niger</v>
      </c>
      <c r="CQ841" s="4" t="str">
        <v>Office du Niger</v>
      </c>
      <c r="CR841" s="4" t="str">
        <v>Office du Niger</v>
      </c>
      <c r="CS841" s="4" t="str">
        <v>Office du Niger</v>
      </c>
      <c r="CT841" s="4" t="str">
        <v>Office du Niger</v>
      </c>
      <c r="CU841" s="4" t="str">
        <v>Office du Niger</v>
      </c>
      <c r="CV841" s="4" t="str">
        <v>Office du Niger</v>
      </c>
      <c r="CW841" s="4" t="str">
        <v>Office du Niger</v>
      </c>
      <c r="CX841" s="4" t="str">
        <v>Office du Niger</v>
      </c>
      <c r="CY841" s="4" t="str">
        <v>Office du Niger</v>
      </c>
      <c r="CZ841" s="4" t="str">
        <v>Office du Niger</v>
      </c>
      <c r="DA841" s="4" t="str">
        <v>Office du Niger</v>
      </c>
      <c r="DB841" s="4" t="str">
        <v>Office du Niger</v>
      </c>
      <c r="DC841" s="4" t="str">
        <v>Office du Niger</v>
      </c>
      <c r="DD841" s="4" t="str">
        <v>Office du Niger</v>
      </c>
      <c r="DE841" s="4" t="str">
        <v>Office du Niger</v>
      </c>
      <c r="DF841" s="4" t="str">
        <v>Office du Niger</v>
      </c>
      <c r="DG841" s="4" t="str">
        <v>Office du Niger</v>
      </c>
      <c r="DH841" s="4" t="str">
        <v>Office du Niger</v>
      </c>
      <c r="DI841" s="4" t="str">
        <v>Office du Niger</v>
      </c>
      <c r="DJ841" s="4" t="str">
        <v>Office du Niger</v>
      </c>
      <c r="DK841" s="4" t="str">
        <v>Office du Niger</v>
      </c>
      <c r="DL841" s="4" t="str">
        <v>Office du Niger</v>
      </c>
      <c r="DM841" s="4" t="str">
        <v>Office du Niger</v>
      </c>
      <c r="DN841" s="4" t="str">
        <v>Office du Niger</v>
      </c>
      <c r="DO841" s="4" t="str">
        <v>Office du Niger</v>
      </c>
      <c r="DP841" s="4" t="str">
        <v>Office du Niger</v>
      </c>
    </row>
    <row r="842" spans="1:120" x14ac:dyDescent="0.35">
      <c r="A842" s="4">
        <v>-31.476600000000001</v>
      </c>
      <c r="B842" s="4">
        <v>25.0259</v>
      </c>
      <c r="C842" s="4" t="s">
        <v>273</v>
      </c>
      <c r="D842" s="4" t="s">
        <v>138</v>
      </c>
      <c r="E842" s="4" t="s">
        <v>1003</v>
      </c>
      <c r="F842" s="4">
        <v>800</v>
      </c>
      <c r="G842" s="4" t="str">
        <f t="shared" si="13"/>
        <v>South Africa-Grootfontein Agricultural Research Institute</v>
      </c>
      <c r="BA842" s="4" t="str">
        <v>Ogogwini</v>
      </c>
      <c r="BB842" s="4" t="str">
        <v>Ogogwini</v>
      </c>
      <c r="BC842" s="4" t="str">
        <v>Ogogwini</v>
      </c>
      <c r="BD842" s="4" t="str">
        <v>Ogogwini</v>
      </c>
      <c r="BE842" s="4" t="str">
        <v>Ogogwini</v>
      </c>
      <c r="BF842" s="4" t="str">
        <v>Ogogwini</v>
      </c>
      <c r="BG842" s="4" t="str">
        <v>Ogogwini</v>
      </c>
      <c r="BH842" s="4" t="str">
        <v>Ogogwini</v>
      </c>
      <c r="BI842" s="4" t="str">
        <v>Ogogwini</v>
      </c>
      <c r="BJ842" s="4" t="str">
        <v>Ogogwini</v>
      </c>
      <c r="BK842" s="4" t="str">
        <v>Ogogwini</v>
      </c>
      <c r="BL842" s="4" t="str">
        <v>Ogogwini</v>
      </c>
      <c r="BM842" s="4" t="str">
        <v>Ogogwini</v>
      </c>
      <c r="BN842" s="4" t="str">
        <v>Ogogwini</v>
      </c>
      <c r="BO842" s="4" t="str">
        <v>Ogogwini</v>
      </c>
      <c r="BP842" s="4" t="str">
        <v>Ogogwini</v>
      </c>
      <c r="BQ842" s="4" t="str">
        <v>Ogogwini</v>
      </c>
      <c r="BR842" s="4" t="str">
        <v>Ogogwini</v>
      </c>
      <c r="BS842" s="4" t="str">
        <v>Ogogwini</v>
      </c>
      <c r="BT842" s="4" t="str">
        <v>Ogogwini</v>
      </c>
      <c r="BU842" s="4" t="str">
        <v>Ogogwini</v>
      </c>
      <c r="BV842" s="4" t="str">
        <v>Ogogwini</v>
      </c>
      <c r="BW842" s="4" t="str">
        <v>Ogogwini</v>
      </c>
      <c r="BX842" s="4" t="str">
        <v>Ogogwini</v>
      </c>
      <c r="BY842" s="4" t="str">
        <v>Ogogwini</v>
      </c>
      <c r="BZ842" s="4" t="str">
        <v>Ogogwini</v>
      </c>
      <c r="CA842" s="4" t="str">
        <v>Ogogwini</v>
      </c>
      <c r="CB842" s="4" t="str">
        <v>Ogogwini</v>
      </c>
      <c r="CC842" s="4" t="str">
        <v>Ogogwini</v>
      </c>
      <c r="CD842" s="4" t="str">
        <v>Ogogwini</v>
      </c>
      <c r="CE842" s="4" t="str">
        <v>Ogogwini</v>
      </c>
      <c r="CF842" s="4" t="str">
        <v>Ogogwini</v>
      </c>
      <c r="CG842" s="4" t="str">
        <v>Ogogwini</v>
      </c>
      <c r="CH842" s="4" t="str">
        <v>Ogogwini</v>
      </c>
      <c r="CJ842" s="4" t="str">
        <v>Ogogwini</v>
      </c>
      <c r="CK842" s="4" t="str">
        <v>Ogogwini</v>
      </c>
      <c r="CL842" s="4" t="str">
        <v>Ogogwini</v>
      </c>
      <c r="CM842" s="4" t="str">
        <v>Ogogwini</v>
      </c>
      <c r="CN842" s="4" t="str">
        <v>Ogogwini</v>
      </c>
      <c r="CO842" s="4" t="str">
        <v>Ogogwini</v>
      </c>
      <c r="CP842" s="4" t="str">
        <v>Ogogwini</v>
      </c>
      <c r="CQ842" s="4" t="str">
        <v>Ogogwini</v>
      </c>
      <c r="CR842" s="4" t="str">
        <v>Ogogwini</v>
      </c>
      <c r="CS842" s="4" t="str">
        <v>Ogogwini</v>
      </c>
      <c r="CT842" s="4" t="str">
        <v>Ogogwini</v>
      </c>
      <c r="CU842" s="4" t="str">
        <v>Ogogwini</v>
      </c>
      <c r="CV842" s="4" t="str">
        <v>Ogogwini</v>
      </c>
      <c r="CW842" s="4" t="str">
        <v>Ogogwini</v>
      </c>
      <c r="CX842" s="4" t="str">
        <v>Ogogwini</v>
      </c>
      <c r="CY842" s="4" t="str">
        <v>Ogogwini</v>
      </c>
      <c r="CZ842" s="4" t="str">
        <v>Ogogwini</v>
      </c>
      <c r="DA842" s="4" t="str">
        <v>Ogogwini</v>
      </c>
      <c r="DB842" s="4" t="str">
        <v>Ogogwini</v>
      </c>
      <c r="DC842" s="4" t="str">
        <v>Ogogwini</v>
      </c>
      <c r="DD842" s="4" t="str">
        <v>Ogogwini</v>
      </c>
      <c r="DE842" s="4" t="str">
        <v>Ogogwini</v>
      </c>
      <c r="DF842" s="4" t="str">
        <v>Ogogwini</v>
      </c>
      <c r="DG842" s="4" t="str">
        <v>Ogogwini</v>
      </c>
      <c r="DH842" s="4" t="str">
        <v>Ogogwini</v>
      </c>
      <c r="DI842" s="4" t="str">
        <v>Ogogwini</v>
      </c>
      <c r="DJ842" s="4" t="str">
        <v>Ogogwini</v>
      </c>
      <c r="DK842" s="4" t="str">
        <v>Ogogwini</v>
      </c>
      <c r="DL842" s="4" t="str">
        <v>Ogogwini</v>
      </c>
      <c r="DM842" s="4" t="str">
        <v>Ogogwini</v>
      </c>
      <c r="DN842" s="4" t="str">
        <v>Ogogwini</v>
      </c>
      <c r="DO842" s="4" t="str">
        <v>Ogogwini</v>
      </c>
      <c r="DP842" s="4" t="str">
        <v>Ogogwini</v>
      </c>
    </row>
    <row r="843" spans="1:120" x14ac:dyDescent="0.35">
      <c r="A843" s="4">
        <v>-32.765999999999998</v>
      </c>
      <c r="B843" s="4">
        <v>26.854099999999999</v>
      </c>
      <c r="C843" s="4" t="s">
        <v>273</v>
      </c>
      <c r="D843" s="4" t="s">
        <v>138</v>
      </c>
      <c r="E843" s="4" t="s">
        <v>1004</v>
      </c>
      <c r="F843" s="4">
        <v>400</v>
      </c>
      <c r="G843" s="4" t="str">
        <f t="shared" si="13"/>
        <v>South Africa-Honeydale Reseach Farm, Fort Hare University</v>
      </c>
      <c r="BA843" s="4" t="str">
        <v>Ogwanya</v>
      </c>
      <c r="BB843" s="4" t="str">
        <v>Ogwanya</v>
      </c>
      <c r="BC843" s="4" t="str">
        <v>Ogwanya</v>
      </c>
      <c r="BD843" s="4" t="str">
        <v>Ogwanya</v>
      </c>
      <c r="BE843" s="4" t="str">
        <v>Ogwanya</v>
      </c>
      <c r="BF843" s="4" t="str">
        <v>Ogwanya</v>
      </c>
      <c r="BG843" s="4" t="str">
        <v>Ogwanya</v>
      </c>
      <c r="BH843" s="4" t="str">
        <v>Ogwanya</v>
      </c>
      <c r="BI843" s="4" t="str">
        <v>Ogwanya</v>
      </c>
      <c r="BJ843" s="4" t="str">
        <v>Ogwanya</v>
      </c>
      <c r="BK843" s="4" t="str">
        <v>Ogwanya</v>
      </c>
      <c r="BL843" s="4" t="str">
        <v>Ogwanya</v>
      </c>
      <c r="BM843" s="4" t="str">
        <v>Ogwanya</v>
      </c>
      <c r="BN843" s="4" t="str">
        <v>Ogwanya</v>
      </c>
      <c r="BO843" s="4" t="str">
        <v>Ogwanya</v>
      </c>
      <c r="BP843" s="4" t="str">
        <v>Ogwanya</v>
      </c>
      <c r="BQ843" s="4" t="str">
        <v>Ogwanya</v>
      </c>
      <c r="BR843" s="4" t="str">
        <v>Ogwanya</v>
      </c>
      <c r="BS843" s="4" t="str">
        <v>Ogwanya</v>
      </c>
      <c r="BT843" s="4" t="str">
        <v>Ogwanya</v>
      </c>
      <c r="BU843" s="4" t="str">
        <v>Ogwanya</v>
      </c>
      <c r="BV843" s="4" t="str">
        <v>Ogwanya</v>
      </c>
      <c r="BW843" s="4" t="str">
        <v>Ogwanya</v>
      </c>
      <c r="BX843" s="4" t="str">
        <v>Ogwanya</v>
      </c>
      <c r="BY843" s="4" t="str">
        <v>Ogwanya</v>
      </c>
      <c r="BZ843" s="4" t="str">
        <v>Ogwanya</v>
      </c>
      <c r="CA843" s="4" t="str">
        <v>Ogwanya</v>
      </c>
      <c r="CB843" s="4" t="str">
        <v>Ogwanya</v>
      </c>
      <c r="CC843" s="4" t="str">
        <v>Ogwanya</v>
      </c>
      <c r="CD843" s="4" t="str">
        <v>Ogwanya</v>
      </c>
      <c r="CE843" s="4" t="str">
        <v>Ogwanya</v>
      </c>
      <c r="CF843" s="4" t="str">
        <v>Ogwanya</v>
      </c>
      <c r="CG843" s="4" t="str">
        <v>Ogwanya</v>
      </c>
      <c r="CH843" s="4" t="str">
        <v>Ogwanya</v>
      </c>
      <c r="CJ843" s="4" t="str">
        <v>Ogwanya</v>
      </c>
      <c r="CK843" s="4" t="str">
        <v>Ogwanya</v>
      </c>
      <c r="CL843" s="4" t="str">
        <v>Ogwanya</v>
      </c>
      <c r="CM843" s="4" t="str">
        <v>Ogwanya</v>
      </c>
      <c r="CN843" s="4" t="str">
        <v>Ogwanya</v>
      </c>
      <c r="CO843" s="4" t="str">
        <v>Ogwanya</v>
      </c>
      <c r="CP843" s="4" t="str">
        <v>Ogwanya</v>
      </c>
      <c r="CQ843" s="4" t="str">
        <v>Ogwanya</v>
      </c>
      <c r="CR843" s="4" t="str">
        <v>Ogwanya</v>
      </c>
      <c r="CS843" s="4" t="str">
        <v>Ogwanya</v>
      </c>
      <c r="CT843" s="4" t="str">
        <v>Ogwanya</v>
      </c>
      <c r="CU843" s="4" t="str">
        <v>Ogwanya</v>
      </c>
      <c r="CV843" s="4" t="str">
        <v>Ogwanya</v>
      </c>
      <c r="CW843" s="4" t="str">
        <v>Ogwanya</v>
      </c>
      <c r="CX843" s="4" t="str">
        <v>Ogwanya</v>
      </c>
      <c r="CY843" s="4" t="str">
        <v>Ogwanya</v>
      </c>
      <c r="CZ843" s="4" t="str">
        <v>Ogwanya</v>
      </c>
      <c r="DA843" s="4" t="str">
        <v>Ogwanya</v>
      </c>
      <c r="DB843" s="4" t="str">
        <v>Ogwanya</v>
      </c>
      <c r="DC843" s="4" t="str">
        <v>Ogwanya</v>
      </c>
      <c r="DD843" s="4" t="str">
        <v>Ogwanya</v>
      </c>
      <c r="DE843" s="4" t="str">
        <v>Ogwanya</v>
      </c>
      <c r="DF843" s="4" t="str">
        <v>Ogwanya</v>
      </c>
      <c r="DG843" s="4" t="str">
        <v>Ogwanya</v>
      </c>
      <c r="DH843" s="4" t="str">
        <v>Ogwanya</v>
      </c>
      <c r="DI843" s="4" t="str">
        <v>Ogwanya</v>
      </c>
      <c r="DJ843" s="4" t="str">
        <v>Ogwanya</v>
      </c>
      <c r="DK843" s="4" t="str">
        <v>Ogwanya</v>
      </c>
      <c r="DL843" s="4" t="str">
        <v>Ogwanya</v>
      </c>
      <c r="DM843" s="4" t="str">
        <v>Ogwanya</v>
      </c>
      <c r="DN843" s="4" t="str">
        <v>Ogwanya</v>
      </c>
      <c r="DO843" s="4" t="str">
        <v>Ogwanya</v>
      </c>
      <c r="DP843" s="4" t="str">
        <v>Ogwanya</v>
      </c>
    </row>
    <row r="844" spans="1:120" x14ac:dyDescent="0.35">
      <c r="A844" s="4">
        <v>-29.016670000000001</v>
      </c>
      <c r="B844" s="4">
        <v>26.15</v>
      </c>
      <c r="C844" s="4" t="s">
        <v>273</v>
      </c>
      <c r="D844" s="4" t="s">
        <v>138</v>
      </c>
      <c r="E844" s="4" t="s">
        <v>1005</v>
      </c>
      <c r="F844" s="4">
        <v>917</v>
      </c>
      <c r="G844" s="4" t="str">
        <f t="shared" si="13"/>
        <v>South Africa-Kenilworth Experimental Farm</v>
      </c>
      <c r="BA844" s="4" t="str">
        <v>Oil Palm Research Institute, Kusi</v>
      </c>
      <c r="BB844" s="4" t="str">
        <v>Oil Palm Research Institute, Kusi</v>
      </c>
      <c r="BC844" s="4" t="str">
        <v>Oil Palm Research Institute, Kusi</v>
      </c>
      <c r="BD844" s="4" t="str">
        <v>Oil Palm Research Institute, Kusi</v>
      </c>
      <c r="BE844" s="4" t="str">
        <v>Oil Palm Research Institute, Kusi</v>
      </c>
      <c r="BF844" s="4" t="str">
        <v>Oil Palm Research Institute, Kusi</v>
      </c>
      <c r="BG844" s="4" t="str">
        <v>Oil Palm Research Institute, Kusi</v>
      </c>
      <c r="BH844" s="4" t="str">
        <v>Oil Palm Research Institute, Kusi</v>
      </c>
      <c r="BI844" s="4" t="str">
        <v>Oil Palm Research Institute, Kusi</v>
      </c>
      <c r="BJ844" s="4" t="str">
        <v>Oil Palm Research Institute, Kusi</v>
      </c>
      <c r="BK844" s="4" t="str">
        <v>Oil Palm Research Institute, Kusi</v>
      </c>
      <c r="BL844" s="4" t="str">
        <v>Oil Palm Research Institute, Kusi</v>
      </c>
      <c r="BM844" s="4" t="str">
        <v>Oil Palm Research Institute, Kusi</v>
      </c>
      <c r="BN844" s="4" t="str">
        <v>Oil Palm Research Institute, Kusi</v>
      </c>
      <c r="BO844" s="4" t="str">
        <v>Oil Palm Research Institute, Kusi</v>
      </c>
      <c r="BP844" s="4" t="str">
        <v>Oil Palm Research Institute, Kusi</v>
      </c>
      <c r="BQ844" s="4" t="str">
        <v>Oil Palm Research Institute, Kusi</v>
      </c>
      <c r="BR844" s="4" t="str">
        <v>Oil Palm Research Institute, Kusi</v>
      </c>
      <c r="BS844" s="4" t="str">
        <v>Oil Palm Research Institute, Kusi</v>
      </c>
      <c r="BT844" s="4" t="str">
        <v>Oil Palm Research Institute, Kusi</v>
      </c>
      <c r="BU844" s="4" t="str">
        <v>Oil Palm Research Institute, Kusi</v>
      </c>
      <c r="BV844" s="4" t="str">
        <v>Oil Palm Research Institute, Kusi</v>
      </c>
      <c r="BW844" s="4" t="str">
        <v>Oil Palm Research Institute, Kusi</v>
      </c>
      <c r="BX844" s="4" t="str">
        <v>Oil Palm Research Institute, Kusi</v>
      </c>
      <c r="BY844" s="4" t="str">
        <v>Oil Palm Research Institute, Kusi</v>
      </c>
      <c r="BZ844" s="4" t="str">
        <v>Oil Palm Research Institute, Kusi</v>
      </c>
      <c r="CA844" s="4" t="str">
        <v>Oil Palm Research Institute, Kusi</v>
      </c>
      <c r="CB844" s="4" t="str">
        <v>Oil Palm Research Institute, Kusi</v>
      </c>
      <c r="CC844" s="4" t="str">
        <v>Oil Palm Research Institute, Kusi</v>
      </c>
      <c r="CD844" s="4" t="str">
        <v>Oil Palm Research Institute, Kusi</v>
      </c>
      <c r="CE844" s="4" t="str">
        <v>Oil Palm Research Institute, Kusi</v>
      </c>
      <c r="CF844" s="4" t="str">
        <v>Oil Palm Research Institute, Kusi</v>
      </c>
      <c r="CG844" s="4" t="str">
        <v>Oil Palm Research Institute, Kusi</v>
      </c>
      <c r="CH844" s="4" t="str">
        <v>Oil Palm Research Institute, Kusi</v>
      </c>
      <c r="CJ844" s="4" t="str">
        <v>Oil Palm Research Institute, Kusi</v>
      </c>
      <c r="CK844" s="4" t="str">
        <v>Oil Palm Research Institute, Kusi</v>
      </c>
      <c r="CL844" s="4" t="str">
        <v>Oil Palm Research Institute, Kusi</v>
      </c>
      <c r="CM844" s="4" t="str">
        <v>Oil Palm Research Institute, Kusi</v>
      </c>
      <c r="CN844" s="4" t="str">
        <v>Oil Palm Research Institute, Kusi</v>
      </c>
      <c r="CO844" s="4" t="str">
        <v>Oil Palm Research Institute, Kusi</v>
      </c>
      <c r="CP844" s="4" t="str">
        <v>Oil Palm Research Institute, Kusi</v>
      </c>
      <c r="CQ844" s="4" t="str">
        <v>Oil Palm Research Institute, Kusi</v>
      </c>
      <c r="CR844" s="4" t="str">
        <v>Oil Palm Research Institute, Kusi</v>
      </c>
      <c r="CS844" s="4" t="str">
        <v>Oil Palm Research Institute, Kusi</v>
      </c>
      <c r="CT844" s="4" t="str">
        <v>Oil Palm Research Institute, Kusi</v>
      </c>
      <c r="CU844" s="4" t="str">
        <v>Oil Palm Research Institute, Kusi</v>
      </c>
      <c r="CV844" s="4" t="str">
        <v>Oil Palm Research Institute, Kusi</v>
      </c>
      <c r="CW844" s="4" t="str">
        <v>Oil Palm Research Institute, Kusi</v>
      </c>
      <c r="CX844" s="4" t="str">
        <v>Oil Palm Research Institute, Kusi</v>
      </c>
      <c r="CY844" s="4" t="str">
        <v>Oil Palm Research Institute, Kusi</v>
      </c>
      <c r="CZ844" s="4" t="str">
        <v>Oil Palm Research Institute, Kusi</v>
      </c>
      <c r="DA844" s="4" t="str">
        <v>Oil Palm Research Institute, Kusi</v>
      </c>
      <c r="DB844" s="4" t="str">
        <v>Oil Palm Research Institute, Kusi</v>
      </c>
      <c r="DC844" s="4" t="str">
        <v>Oil Palm Research Institute, Kusi</v>
      </c>
      <c r="DD844" s="4" t="str">
        <v>Oil Palm Research Institute, Kusi</v>
      </c>
      <c r="DE844" s="4" t="str">
        <v>Oil Palm Research Institute, Kusi</v>
      </c>
      <c r="DF844" s="4" t="str">
        <v>Oil Palm Research Institute, Kusi</v>
      </c>
      <c r="DG844" s="4" t="str">
        <v>Oil Palm Research Institute, Kusi</v>
      </c>
      <c r="DH844" s="4" t="str">
        <v>Oil Palm Research Institute, Kusi</v>
      </c>
      <c r="DI844" s="4" t="str">
        <v>Oil Palm Research Institute, Kusi</v>
      </c>
      <c r="DJ844" s="4" t="str">
        <v>Oil Palm Research Institute, Kusi</v>
      </c>
      <c r="DK844" s="4" t="str">
        <v>Oil Palm Research Institute, Kusi</v>
      </c>
      <c r="DL844" s="4" t="str">
        <v>Oil Palm Research Institute, Kusi</v>
      </c>
      <c r="DM844" s="4" t="str">
        <v>Oil Palm Research Institute, Kusi</v>
      </c>
      <c r="DN844" s="4" t="str">
        <v>Oil Palm Research Institute, Kusi</v>
      </c>
      <c r="DO844" s="4" t="str">
        <v>Oil Palm Research Institute, Kusi</v>
      </c>
      <c r="DP844" s="4" t="str">
        <v>Oil Palm Research Institute, Kusi</v>
      </c>
    </row>
    <row r="845" spans="1:120" x14ac:dyDescent="0.35">
      <c r="A845" s="4">
        <v>-29.663</v>
      </c>
      <c r="B845" s="4">
        <v>30.405000000000001</v>
      </c>
      <c r="C845" s="4" t="s">
        <v>273</v>
      </c>
      <c r="D845" s="4" t="s">
        <v>138</v>
      </c>
      <c r="E845" s="4" t="s">
        <v>1006</v>
      </c>
      <c r="F845" s="4">
        <v>500</v>
      </c>
      <c r="G845" s="4" t="str">
        <f t="shared" si="13"/>
        <v>South Africa-KZNU Research &amp; Training Farm, Ukulinga</v>
      </c>
      <c r="BA845" s="4" t="str">
        <v>Ol Joro Orok, Nyandarua</v>
      </c>
      <c r="BB845" s="4" t="str">
        <v>Ol Joro Orok, Nyandarua</v>
      </c>
      <c r="BC845" s="4" t="str">
        <v>Ol Joro Orok, Nyandarua</v>
      </c>
      <c r="BD845" s="4" t="str">
        <v>Ol Joro Orok, Nyandarua</v>
      </c>
      <c r="BE845" s="4" t="str">
        <v>Ol Joro Orok, Nyandarua</v>
      </c>
      <c r="BF845" s="4" t="str">
        <v>Ol Joro Orok, Nyandarua</v>
      </c>
      <c r="BG845" s="4" t="str">
        <v>Ol Joro Orok, Nyandarua</v>
      </c>
      <c r="BH845" s="4" t="str">
        <v>Ol Joro Orok, Nyandarua</v>
      </c>
      <c r="BI845" s="4" t="str">
        <v>Ol Joro Orok, Nyandarua</v>
      </c>
      <c r="BJ845" s="4" t="str">
        <v>Ol Joro Orok, Nyandarua</v>
      </c>
      <c r="BK845" s="4" t="str">
        <v>Ol Joro Orok, Nyandarua</v>
      </c>
      <c r="BL845" s="4" t="str">
        <v>Ol Joro Orok, Nyandarua</v>
      </c>
      <c r="BM845" s="4" t="str">
        <v>Ol Joro Orok, Nyandarua</v>
      </c>
      <c r="BN845" s="4" t="str">
        <v>Ol Joro Orok, Nyandarua</v>
      </c>
      <c r="BO845" s="4" t="str">
        <v>Ol Joro Orok, Nyandarua</v>
      </c>
      <c r="BP845" s="4" t="str">
        <v>Ol Joro Orok, Nyandarua</v>
      </c>
      <c r="BQ845" s="4" t="str">
        <v>Ol Joro Orok, Nyandarua</v>
      </c>
      <c r="BR845" s="4" t="str">
        <v>Ol Joro Orok, Nyandarua</v>
      </c>
      <c r="BS845" s="4" t="str">
        <v>Ol Joro Orok, Nyandarua</v>
      </c>
      <c r="BT845" s="4" t="str">
        <v>Ol Joro Orok, Nyandarua</v>
      </c>
      <c r="BU845" s="4" t="str">
        <v>Ol Joro Orok, Nyandarua</v>
      </c>
      <c r="BV845" s="4" t="str">
        <v>Ol Joro Orok, Nyandarua</v>
      </c>
      <c r="BW845" s="4" t="str">
        <v>Ol Joro Orok, Nyandarua</v>
      </c>
      <c r="BX845" s="4" t="str">
        <v>Ol Joro Orok, Nyandarua</v>
      </c>
      <c r="BY845" s="4" t="str">
        <v>Ol Joro Orok, Nyandarua</v>
      </c>
      <c r="BZ845" s="4" t="str">
        <v>Ol Joro Orok, Nyandarua</v>
      </c>
      <c r="CA845" s="4" t="str">
        <v>Ol Joro Orok, Nyandarua</v>
      </c>
      <c r="CB845" s="4" t="str">
        <v>Ol Joro Orok, Nyandarua</v>
      </c>
      <c r="CC845" s="4" t="str">
        <v>Ol Joro Orok, Nyandarua</v>
      </c>
      <c r="CD845" s="4" t="str">
        <v>Ol Joro Orok, Nyandarua</v>
      </c>
      <c r="CE845" s="4" t="str">
        <v>Ol Joro Orok, Nyandarua</v>
      </c>
      <c r="CF845" s="4" t="str">
        <v>Ol Joro Orok, Nyandarua</v>
      </c>
      <c r="CG845" s="4" t="str">
        <v>Ol Joro Orok, Nyandarua</v>
      </c>
      <c r="CH845" s="4" t="str">
        <v>Ol Joro Orok, Nyandarua</v>
      </c>
      <c r="CJ845" s="4" t="str">
        <v>Ol Joro Orok, Nyandarua</v>
      </c>
      <c r="CK845" s="4" t="str">
        <v>Ol Joro Orok, Nyandarua</v>
      </c>
      <c r="CL845" s="4" t="str">
        <v>Ol Joro Orok, Nyandarua</v>
      </c>
      <c r="CM845" s="4" t="str">
        <v>Ol Joro Orok, Nyandarua</v>
      </c>
      <c r="CN845" s="4" t="str">
        <v>Ol Joro Orok, Nyandarua</v>
      </c>
      <c r="CO845" s="4" t="str">
        <v>Ol Joro Orok, Nyandarua</v>
      </c>
      <c r="CP845" s="4" t="str">
        <v>Ol Joro Orok, Nyandarua</v>
      </c>
      <c r="CQ845" s="4" t="str">
        <v>Ol Joro Orok, Nyandarua</v>
      </c>
      <c r="CR845" s="4" t="str">
        <v>Ol Joro Orok, Nyandarua</v>
      </c>
      <c r="CS845" s="4" t="str">
        <v>Ol Joro Orok, Nyandarua</v>
      </c>
      <c r="CT845" s="4" t="str">
        <v>Ol Joro Orok, Nyandarua</v>
      </c>
      <c r="CU845" s="4" t="str">
        <v>Ol Joro Orok, Nyandarua</v>
      </c>
      <c r="CV845" s="4" t="str">
        <v>Ol Joro Orok, Nyandarua</v>
      </c>
      <c r="CW845" s="4" t="str">
        <v>Ol Joro Orok, Nyandarua</v>
      </c>
      <c r="CX845" s="4" t="str">
        <v>Ol Joro Orok, Nyandarua</v>
      </c>
      <c r="CY845" s="4" t="str">
        <v>Ol Joro Orok, Nyandarua</v>
      </c>
      <c r="CZ845" s="4" t="str">
        <v>Ol Joro Orok, Nyandarua</v>
      </c>
      <c r="DA845" s="4" t="str">
        <v>Ol Joro Orok, Nyandarua</v>
      </c>
      <c r="DB845" s="4" t="str">
        <v>Ol Joro Orok, Nyandarua</v>
      </c>
      <c r="DC845" s="4" t="str">
        <v>Ol Joro Orok, Nyandarua</v>
      </c>
      <c r="DD845" s="4" t="str">
        <v>Ol Joro Orok, Nyandarua</v>
      </c>
      <c r="DE845" s="4" t="str">
        <v>Ol Joro Orok, Nyandarua</v>
      </c>
      <c r="DF845" s="4" t="str">
        <v>Ol Joro Orok, Nyandarua</v>
      </c>
      <c r="DG845" s="4" t="str">
        <v>Ol Joro Orok, Nyandarua</v>
      </c>
      <c r="DH845" s="4" t="str">
        <v>Ol Joro Orok, Nyandarua</v>
      </c>
      <c r="DI845" s="4" t="str">
        <v>Ol Joro Orok, Nyandarua</v>
      </c>
      <c r="DJ845" s="4" t="str">
        <v>Ol Joro Orok, Nyandarua</v>
      </c>
      <c r="DK845" s="4" t="str">
        <v>Ol Joro Orok, Nyandarua</v>
      </c>
      <c r="DL845" s="4" t="str">
        <v>Ol Joro Orok, Nyandarua</v>
      </c>
      <c r="DM845" s="4" t="str">
        <v>Ol Joro Orok, Nyandarua</v>
      </c>
      <c r="DN845" s="4" t="str">
        <v>Ol Joro Orok, Nyandarua</v>
      </c>
      <c r="DO845" s="4" t="str">
        <v>Ol Joro Orok, Nyandarua</v>
      </c>
      <c r="DP845" s="4" t="str">
        <v>Ol Joro Orok, Nyandarua</v>
      </c>
    </row>
    <row r="846" spans="1:120" x14ac:dyDescent="0.35">
      <c r="A846" s="4">
        <v>-25.8</v>
      </c>
      <c r="B846" s="4">
        <v>29.08333</v>
      </c>
      <c r="C846" s="4" t="s">
        <v>273</v>
      </c>
      <c r="D846" s="4" t="s">
        <v>130</v>
      </c>
      <c r="E846" s="4" t="s">
        <v>1007</v>
      </c>
      <c r="F846" s="4">
        <v>917</v>
      </c>
      <c r="G846" s="4" t="str">
        <f t="shared" si="13"/>
        <v>South Africa-Landau Colliery</v>
      </c>
      <c r="BA846" s="4" t="str">
        <v>Ol Ngarua, Laikipia</v>
      </c>
      <c r="BB846" s="4" t="str">
        <v>Ol Ngarua, Laikipia</v>
      </c>
      <c r="BC846" s="4" t="str">
        <v>Ol Ngarua, Laikipia</v>
      </c>
      <c r="BD846" s="4" t="str">
        <v>Ol Ngarua, Laikipia</v>
      </c>
      <c r="BE846" s="4" t="str">
        <v>Ol Ngarua, Laikipia</v>
      </c>
      <c r="BF846" s="4" t="str">
        <v>Ol Ngarua, Laikipia</v>
      </c>
      <c r="BG846" s="4" t="str">
        <v>Ol Ngarua, Laikipia</v>
      </c>
      <c r="BH846" s="4" t="str">
        <v>Ol Ngarua, Laikipia</v>
      </c>
      <c r="BI846" s="4" t="str">
        <v>Ol Ngarua, Laikipia</v>
      </c>
      <c r="BJ846" s="4" t="str">
        <v>Ol Ngarua, Laikipia</v>
      </c>
      <c r="BK846" s="4" t="str">
        <v>Ol Ngarua, Laikipia</v>
      </c>
      <c r="BL846" s="4" t="str">
        <v>Ol Ngarua, Laikipia</v>
      </c>
      <c r="BM846" s="4" t="str">
        <v>Ol Ngarua, Laikipia</v>
      </c>
      <c r="BN846" s="4" t="str">
        <v>Ol Ngarua, Laikipia</v>
      </c>
      <c r="BO846" s="4" t="str">
        <v>Ol Ngarua, Laikipia</v>
      </c>
      <c r="BP846" s="4" t="str">
        <v>Ol Ngarua, Laikipia</v>
      </c>
      <c r="BQ846" s="4" t="str">
        <v>Ol Ngarua, Laikipia</v>
      </c>
      <c r="BR846" s="4" t="str">
        <v>Ol Ngarua, Laikipia</v>
      </c>
      <c r="BS846" s="4" t="str">
        <v>Ol Ngarua, Laikipia</v>
      </c>
      <c r="BT846" s="4" t="str">
        <v>Ol Ngarua, Laikipia</v>
      </c>
      <c r="BU846" s="4" t="str">
        <v>Ol Ngarua, Laikipia</v>
      </c>
      <c r="BV846" s="4" t="str">
        <v>Ol Ngarua, Laikipia</v>
      </c>
      <c r="BW846" s="4" t="str">
        <v>Ol Ngarua, Laikipia</v>
      </c>
      <c r="BX846" s="4" t="str">
        <v>Ol Ngarua, Laikipia</v>
      </c>
      <c r="BY846" s="4" t="str">
        <v>Ol Ngarua, Laikipia</v>
      </c>
      <c r="BZ846" s="4" t="str">
        <v>Ol Ngarua, Laikipia</v>
      </c>
      <c r="CA846" s="4" t="str">
        <v>Ol Ngarua, Laikipia</v>
      </c>
      <c r="CB846" s="4" t="str">
        <v>Ol Ngarua, Laikipia</v>
      </c>
      <c r="CC846" s="4" t="str">
        <v>Ol Ngarua, Laikipia</v>
      </c>
      <c r="CD846" s="4" t="str">
        <v>Ol Ngarua, Laikipia</v>
      </c>
      <c r="CE846" s="4" t="str">
        <v>Ol Ngarua, Laikipia</v>
      </c>
      <c r="CF846" s="4" t="str">
        <v>Ol Ngarua, Laikipia</v>
      </c>
      <c r="CG846" s="4" t="str">
        <v>Ol Ngarua, Laikipia</v>
      </c>
      <c r="CH846" s="4" t="str">
        <v>Ol Ngarua, Laikipia</v>
      </c>
      <c r="CJ846" s="4" t="str">
        <v>Ol Ngarua, Laikipia</v>
      </c>
      <c r="CK846" s="4" t="str">
        <v>Ol Ngarua, Laikipia</v>
      </c>
      <c r="CL846" s="4" t="str">
        <v>Ol Ngarua, Laikipia</v>
      </c>
      <c r="CM846" s="4" t="str">
        <v>Ol Ngarua, Laikipia</v>
      </c>
      <c r="CN846" s="4" t="str">
        <v>Ol Ngarua, Laikipia</v>
      </c>
      <c r="CO846" s="4" t="str">
        <v>Ol Ngarua, Laikipia</v>
      </c>
      <c r="CP846" s="4" t="str">
        <v>Ol Ngarua, Laikipia</v>
      </c>
      <c r="CQ846" s="4" t="str">
        <v>Ol Ngarua, Laikipia</v>
      </c>
      <c r="CR846" s="4" t="str">
        <v>Ol Ngarua, Laikipia</v>
      </c>
      <c r="CS846" s="4" t="str">
        <v>Ol Ngarua, Laikipia</v>
      </c>
      <c r="CT846" s="4" t="str">
        <v>Ol Ngarua, Laikipia</v>
      </c>
      <c r="CU846" s="4" t="str">
        <v>Ol Ngarua, Laikipia</v>
      </c>
      <c r="CV846" s="4" t="str">
        <v>Ol Ngarua, Laikipia</v>
      </c>
      <c r="CW846" s="4" t="str">
        <v>Ol Ngarua, Laikipia</v>
      </c>
      <c r="CX846" s="4" t="str">
        <v>Ol Ngarua, Laikipia</v>
      </c>
      <c r="CY846" s="4" t="str">
        <v>Ol Ngarua, Laikipia</v>
      </c>
      <c r="CZ846" s="4" t="str">
        <v>Ol Ngarua, Laikipia</v>
      </c>
      <c r="DA846" s="4" t="str">
        <v>Ol Ngarua, Laikipia</v>
      </c>
      <c r="DB846" s="4" t="str">
        <v>Ol Ngarua, Laikipia</v>
      </c>
      <c r="DC846" s="4" t="str">
        <v>Ol Ngarua, Laikipia</v>
      </c>
      <c r="DD846" s="4" t="str">
        <v>Ol Ngarua, Laikipia</v>
      </c>
      <c r="DE846" s="4" t="str">
        <v>Ol Ngarua, Laikipia</v>
      </c>
      <c r="DF846" s="4" t="str">
        <v>Ol Ngarua, Laikipia</v>
      </c>
      <c r="DG846" s="4" t="str">
        <v>Ol Ngarua, Laikipia</v>
      </c>
      <c r="DH846" s="4" t="str">
        <v>Ol Ngarua, Laikipia</v>
      </c>
      <c r="DI846" s="4" t="str">
        <v>Ol Ngarua, Laikipia</v>
      </c>
      <c r="DJ846" s="4" t="str">
        <v>Ol Ngarua, Laikipia</v>
      </c>
      <c r="DK846" s="4" t="str">
        <v>Ol Ngarua, Laikipia</v>
      </c>
      <c r="DL846" s="4" t="str">
        <v>Ol Ngarua, Laikipia</v>
      </c>
      <c r="DM846" s="4" t="str">
        <v>Ol Ngarua, Laikipia</v>
      </c>
      <c r="DN846" s="4" t="str">
        <v>Ol Ngarua, Laikipia</v>
      </c>
      <c r="DO846" s="4" t="str">
        <v>Ol Ngarua, Laikipia</v>
      </c>
      <c r="DP846" s="4" t="str">
        <v>Ol Ngarua, Laikipia</v>
      </c>
    </row>
    <row r="847" spans="1:120" x14ac:dyDescent="0.35">
      <c r="A847" s="4">
        <v>-33.277000000000001</v>
      </c>
      <c r="B847" s="4">
        <v>18.704000000000001</v>
      </c>
      <c r="C847" s="4" t="s">
        <v>273</v>
      </c>
      <c r="D847" s="4" t="s">
        <v>138</v>
      </c>
      <c r="E847" s="4" t="s">
        <v>1008</v>
      </c>
      <c r="F847" s="4">
        <v>1000</v>
      </c>
      <c r="G847" s="4" t="str">
        <f t="shared" si="13"/>
        <v>South Africa-Langgewens Experimental Farm</v>
      </c>
      <c r="BA847" s="4" t="str">
        <v>Old Yundum Tandako Station</v>
      </c>
      <c r="BB847" s="4" t="str">
        <v>Old Yundum Tandako Station</v>
      </c>
      <c r="BC847" s="4" t="str">
        <v>Old Yundum Tandako Station</v>
      </c>
      <c r="BD847" s="4" t="str">
        <v>Old Yundum Tandako Station</v>
      </c>
      <c r="BE847" s="4" t="str">
        <v>Old Yundum Tandako Station</v>
      </c>
      <c r="BF847" s="4" t="str">
        <v>Old Yundum Tandako Station</v>
      </c>
      <c r="BG847" s="4" t="str">
        <v>Old Yundum Tandako Station</v>
      </c>
      <c r="BH847" s="4" t="str">
        <v>Old Yundum Tandako Station</v>
      </c>
      <c r="BI847" s="4" t="str">
        <v>Old Yundum Tandako Station</v>
      </c>
      <c r="BJ847" s="4" t="str">
        <v>Old Yundum Tandako Station</v>
      </c>
      <c r="BK847" s="4" t="str">
        <v>Old Yundum Tandako Station</v>
      </c>
      <c r="BL847" s="4" t="str">
        <v>Old Yundum Tandako Station</v>
      </c>
      <c r="BM847" s="4" t="str">
        <v>Old Yundum Tandako Station</v>
      </c>
      <c r="BN847" s="4" t="str">
        <v>Old Yundum Tandako Station</v>
      </c>
      <c r="BO847" s="4" t="str">
        <v>Old Yundum Tandako Station</v>
      </c>
      <c r="BP847" s="4" t="str">
        <v>Old Yundum Tandako Station</v>
      </c>
      <c r="BQ847" s="4" t="str">
        <v>Old Yundum Tandako Station</v>
      </c>
      <c r="BR847" s="4" t="str">
        <v>Old Yundum Tandako Station</v>
      </c>
      <c r="BS847" s="4" t="str">
        <v>Old Yundum Tandako Station</v>
      </c>
      <c r="BT847" s="4" t="str">
        <v>Old Yundum Tandako Station</v>
      </c>
      <c r="BU847" s="4" t="str">
        <v>Old Yundum Tandako Station</v>
      </c>
      <c r="BV847" s="4" t="str">
        <v>Old Yundum Tandako Station</v>
      </c>
      <c r="BW847" s="4" t="str">
        <v>Old Yundum Tandako Station</v>
      </c>
      <c r="BX847" s="4" t="str">
        <v>Old Yundum Tandako Station</v>
      </c>
      <c r="BY847" s="4" t="str">
        <v>Old Yundum Tandako Station</v>
      </c>
      <c r="BZ847" s="4" t="str">
        <v>Old Yundum Tandako Station</v>
      </c>
      <c r="CA847" s="4" t="str">
        <v>Old Yundum Tandako Station</v>
      </c>
      <c r="CB847" s="4" t="str">
        <v>Old Yundum Tandako Station</v>
      </c>
      <c r="CC847" s="4" t="str">
        <v>Old Yundum Tandako Station</v>
      </c>
      <c r="CD847" s="4" t="str">
        <v>Old Yundum Tandako Station</v>
      </c>
      <c r="CE847" s="4" t="str">
        <v>Old Yundum Tandako Station</v>
      </c>
      <c r="CF847" s="4" t="str">
        <v>Old Yundum Tandako Station</v>
      </c>
      <c r="CG847" s="4" t="str">
        <v>Old Yundum Tandako Station</v>
      </c>
      <c r="CH847" s="4" t="str">
        <v>Old Yundum Tandako Station</v>
      </c>
      <c r="CJ847" s="4" t="str">
        <v>Old Yundum Tandako Station</v>
      </c>
      <c r="CK847" s="4" t="str">
        <v>Old Yundum Tandako Station</v>
      </c>
      <c r="CL847" s="4" t="str">
        <v>Old Yundum Tandako Station</v>
      </c>
      <c r="CM847" s="4" t="str">
        <v>Old Yundum Tandako Station</v>
      </c>
      <c r="CN847" s="4" t="str">
        <v>Old Yundum Tandako Station</v>
      </c>
      <c r="CO847" s="4" t="str">
        <v>Old Yundum Tandako Station</v>
      </c>
      <c r="CP847" s="4" t="str">
        <v>Old Yundum Tandako Station</v>
      </c>
      <c r="CQ847" s="4" t="str">
        <v>Old Yundum Tandako Station</v>
      </c>
      <c r="CR847" s="4" t="str">
        <v>Old Yundum Tandako Station</v>
      </c>
      <c r="CS847" s="4" t="str">
        <v>Old Yundum Tandako Station</v>
      </c>
      <c r="CT847" s="4" t="str">
        <v>Old Yundum Tandako Station</v>
      </c>
      <c r="CU847" s="4" t="str">
        <v>Old Yundum Tandako Station</v>
      </c>
      <c r="CV847" s="4" t="str">
        <v>Old Yundum Tandako Station</v>
      </c>
      <c r="CW847" s="4" t="str">
        <v>Old Yundum Tandako Station</v>
      </c>
      <c r="CX847" s="4" t="str">
        <v>Old Yundum Tandako Station</v>
      </c>
      <c r="CY847" s="4" t="str">
        <v>Old Yundum Tandako Station</v>
      </c>
      <c r="CZ847" s="4" t="str">
        <v>Old Yundum Tandako Station</v>
      </c>
      <c r="DA847" s="4" t="str">
        <v>Old Yundum Tandako Station</v>
      </c>
      <c r="DB847" s="4" t="str">
        <v>Old Yundum Tandako Station</v>
      </c>
      <c r="DC847" s="4" t="str">
        <v>Old Yundum Tandako Station</v>
      </c>
      <c r="DD847" s="4" t="str">
        <v>Old Yundum Tandako Station</v>
      </c>
      <c r="DE847" s="4" t="str">
        <v>Old Yundum Tandako Station</v>
      </c>
      <c r="DF847" s="4" t="str">
        <v>Old Yundum Tandako Station</v>
      </c>
      <c r="DG847" s="4" t="str">
        <v>Old Yundum Tandako Station</v>
      </c>
      <c r="DH847" s="4" t="str">
        <v>Old Yundum Tandako Station</v>
      </c>
      <c r="DI847" s="4" t="str">
        <v>Old Yundum Tandako Station</v>
      </c>
      <c r="DJ847" s="4" t="str">
        <v>Old Yundum Tandako Station</v>
      </c>
      <c r="DK847" s="4" t="str">
        <v>Old Yundum Tandako Station</v>
      </c>
      <c r="DL847" s="4" t="str">
        <v>Old Yundum Tandako Station</v>
      </c>
      <c r="DM847" s="4" t="str">
        <v>Old Yundum Tandako Station</v>
      </c>
      <c r="DN847" s="4" t="str">
        <v>Old Yundum Tandako Station</v>
      </c>
      <c r="DO847" s="4" t="str">
        <v>Old Yundum Tandako Station</v>
      </c>
      <c r="DP847" s="4" t="str">
        <v>Old Yundum Tandako Station</v>
      </c>
    </row>
    <row r="848" spans="1:120" x14ac:dyDescent="0.35">
      <c r="A848" s="4">
        <v>-23.888999999999999</v>
      </c>
      <c r="B848" s="4">
        <v>29.739000000000001</v>
      </c>
      <c r="C848" s="4" t="s">
        <v>273</v>
      </c>
      <c r="D848" s="4" t="s">
        <v>138</v>
      </c>
      <c r="E848" s="4" t="s">
        <v>1009</v>
      </c>
      <c r="F848" s="4">
        <v>500</v>
      </c>
      <c r="G848" s="4" t="str">
        <f t="shared" si="13"/>
        <v>South Africa-Limpopo University</v>
      </c>
      <c r="BA848" s="4" t="str">
        <v>Omdurman</v>
      </c>
      <c r="BB848" s="4" t="str">
        <v>Omdurman</v>
      </c>
      <c r="BC848" s="4" t="str">
        <v>Omdurman</v>
      </c>
      <c r="BD848" s="4" t="str">
        <v>Omdurman</v>
      </c>
      <c r="BE848" s="4" t="str">
        <v>Omdurman</v>
      </c>
      <c r="BF848" s="4" t="str">
        <v>Omdurman</v>
      </c>
      <c r="BG848" s="4" t="str">
        <v>Omdurman</v>
      </c>
      <c r="BH848" s="4" t="str">
        <v>Omdurman</v>
      </c>
      <c r="BI848" s="4" t="str">
        <v>Omdurman</v>
      </c>
      <c r="BJ848" s="4" t="str">
        <v>Omdurman</v>
      </c>
      <c r="BK848" s="4" t="str">
        <v>Omdurman</v>
      </c>
      <c r="BL848" s="4" t="str">
        <v>Omdurman</v>
      </c>
      <c r="BM848" s="4" t="str">
        <v>Omdurman</v>
      </c>
      <c r="BN848" s="4" t="str">
        <v>Omdurman</v>
      </c>
      <c r="BO848" s="4" t="str">
        <v>Omdurman</v>
      </c>
      <c r="BP848" s="4" t="str">
        <v>Omdurman</v>
      </c>
      <c r="BQ848" s="4" t="str">
        <v>Omdurman</v>
      </c>
      <c r="BR848" s="4" t="str">
        <v>Omdurman</v>
      </c>
      <c r="BS848" s="4" t="str">
        <v>Omdurman</v>
      </c>
      <c r="BT848" s="4" t="str">
        <v>Omdurman</v>
      </c>
      <c r="BU848" s="4" t="str">
        <v>Omdurman</v>
      </c>
      <c r="BV848" s="4" t="str">
        <v>Omdurman</v>
      </c>
      <c r="BW848" s="4" t="str">
        <v>Omdurman</v>
      </c>
      <c r="BX848" s="4" t="str">
        <v>Omdurman</v>
      </c>
      <c r="BY848" s="4" t="str">
        <v>Omdurman</v>
      </c>
      <c r="BZ848" s="4" t="str">
        <v>Omdurman</v>
      </c>
      <c r="CA848" s="4" t="str">
        <v>Omdurman</v>
      </c>
      <c r="CB848" s="4" t="str">
        <v>Omdurman</v>
      </c>
      <c r="CC848" s="4" t="str">
        <v>Omdurman</v>
      </c>
      <c r="CD848" s="4" t="str">
        <v>Omdurman</v>
      </c>
      <c r="CE848" s="4" t="str">
        <v>Omdurman</v>
      </c>
      <c r="CF848" s="4" t="str">
        <v>Omdurman</v>
      </c>
      <c r="CG848" s="4" t="str">
        <v>Omdurman</v>
      </c>
      <c r="CH848" s="4" t="str">
        <v>Omdurman</v>
      </c>
      <c r="CJ848" s="4" t="str">
        <v>Omdurman</v>
      </c>
      <c r="CK848" s="4" t="str">
        <v>Omdurman</v>
      </c>
      <c r="CL848" s="4" t="str">
        <v>Omdurman</v>
      </c>
      <c r="CM848" s="4" t="str">
        <v>Omdurman</v>
      </c>
      <c r="CN848" s="4" t="str">
        <v>Omdurman</v>
      </c>
      <c r="CO848" s="4" t="str">
        <v>Omdurman</v>
      </c>
      <c r="CP848" s="4" t="str">
        <v>Omdurman</v>
      </c>
      <c r="CQ848" s="4" t="str">
        <v>Omdurman</v>
      </c>
      <c r="CR848" s="4" t="str">
        <v>Omdurman</v>
      </c>
      <c r="CS848" s="4" t="str">
        <v>Omdurman</v>
      </c>
      <c r="CT848" s="4" t="str">
        <v>Omdurman</v>
      </c>
      <c r="CU848" s="4" t="str">
        <v>Omdurman</v>
      </c>
      <c r="CV848" s="4" t="str">
        <v>Omdurman</v>
      </c>
      <c r="CW848" s="4" t="str">
        <v>Omdurman</v>
      </c>
      <c r="CX848" s="4" t="str">
        <v>Omdurman</v>
      </c>
      <c r="CY848" s="4" t="str">
        <v>Omdurman</v>
      </c>
      <c r="CZ848" s="4" t="str">
        <v>Omdurman</v>
      </c>
      <c r="DA848" s="4" t="str">
        <v>Omdurman</v>
      </c>
      <c r="DB848" s="4" t="str">
        <v>Omdurman</v>
      </c>
      <c r="DC848" s="4" t="str">
        <v>Omdurman</v>
      </c>
      <c r="DD848" s="4" t="str">
        <v>Omdurman</v>
      </c>
      <c r="DE848" s="4" t="str">
        <v>Omdurman</v>
      </c>
      <c r="DF848" s="4" t="str">
        <v>Omdurman</v>
      </c>
      <c r="DG848" s="4" t="str">
        <v>Omdurman</v>
      </c>
      <c r="DH848" s="4" t="str">
        <v>Omdurman</v>
      </c>
      <c r="DI848" s="4" t="str">
        <v>Omdurman</v>
      </c>
      <c r="DJ848" s="4" t="str">
        <v>Omdurman</v>
      </c>
      <c r="DK848" s="4" t="str">
        <v>Omdurman</v>
      </c>
      <c r="DL848" s="4" t="str">
        <v>Omdurman</v>
      </c>
      <c r="DM848" s="4" t="str">
        <v>Omdurman</v>
      </c>
      <c r="DN848" s="4" t="str">
        <v>Omdurman</v>
      </c>
      <c r="DO848" s="4" t="str">
        <v>Omdurman</v>
      </c>
      <c r="DP848" s="4" t="str">
        <v>Omdurman</v>
      </c>
    </row>
    <row r="849" spans="1:120" x14ac:dyDescent="0.35">
      <c r="A849" s="4">
        <v>-23.95983</v>
      </c>
      <c r="B849" s="4">
        <v>30.370280000000001</v>
      </c>
      <c r="C849" s="4" t="s">
        <v>273</v>
      </c>
      <c r="D849" s="4" t="s">
        <v>130</v>
      </c>
      <c r="E849" s="4" t="s">
        <v>1010</v>
      </c>
      <c r="F849" s="4">
        <v>250</v>
      </c>
      <c r="G849" s="4" t="str">
        <f t="shared" si="13"/>
        <v>South Africa-Mafarana</v>
      </c>
      <c r="BA849" s="4" t="str">
        <v>Ondele</v>
      </c>
      <c r="BB849" s="4" t="str">
        <v>Ondele</v>
      </c>
      <c r="BC849" s="4" t="str">
        <v>Ondele</v>
      </c>
      <c r="BD849" s="4" t="str">
        <v>Ondele</v>
      </c>
      <c r="BE849" s="4" t="str">
        <v>Ondele</v>
      </c>
      <c r="BF849" s="4" t="str">
        <v>Ondele</v>
      </c>
      <c r="BG849" s="4" t="str">
        <v>Ondele</v>
      </c>
      <c r="BH849" s="4" t="str">
        <v>Ondele</v>
      </c>
      <c r="BI849" s="4" t="str">
        <v>Ondele</v>
      </c>
      <c r="BJ849" s="4" t="str">
        <v>Ondele</v>
      </c>
      <c r="BK849" s="4" t="str">
        <v>Ondele</v>
      </c>
      <c r="BL849" s="4" t="str">
        <v>Ondele</v>
      </c>
      <c r="BM849" s="4" t="str">
        <v>Ondele</v>
      </c>
      <c r="BN849" s="4" t="str">
        <v>Ondele</v>
      </c>
      <c r="BO849" s="4" t="str">
        <v>Ondele</v>
      </c>
      <c r="BP849" s="4" t="str">
        <v>Ondele</v>
      </c>
      <c r="BQ849" s="4" t="str">
        <v>Ondele</v>
      </c>
      <c r="BR849" s="4" t="str">
        <v>Ondele</v>
      </c>
      <c r="BS849" s="4" t="str">
        <v>Ondele</v>
      </c>
      <c r="BT849" s="4" t="str">
        <v>Ondele</v>
      </c>
      <c r="BU849" s="4" t="str">
        <v>Ondele</v>
      </c>
      <c r="BV849" s="4" t="str">
        <v>Ondele</v>
      </c>
      <c r="BW849" s="4" t="str">
        <v>Ondele</v>
      </c>
      <c r="BX849" s="4" t="str">
        <v>Ondele</v>
      </c>
      <c r="BY849" s="4" t="str">
        <v>Ondele</v>
      </c>
      <c r="BZ849" s="4" t="str">
        <v>Ondele</v>
      </c>
      <c r="CA849" s="4" t="str">
        <v>Ondele</v>
      </c>
      <c r="CB849" s="4" t="str">
        <v>Ondele</v>
      </c>
      <c r="CC849" s="4" t="str">
        <v>Ondele</v>
      </c>
      <c r="CD849" s="4" t="str">
        <v>Ondele</v>
      </c>
      <c r="CE849" s="4" t="str">
        <v>Ondele</v>
      </c>
      <c r="CF849" s="4" t="str">
        <v>Ondele</v>
      </c>
      <c r="CG849" s="4" t="str">
        <v>Ondele</v>
      </c>
      <c r="CH849" s="4" t="str">
        <v>Ondele</v>
      </c>
      <c r="CJ849" s="4" t="str">
        <v>Ondele</v>
      </c>
      <c r="CK849" s="4" t="str">
        <v>Ondele</v>
      </c>
      <c r="CL849" s="4" t="str">
        <v>Ondele</v>
      </c>
      <c r="CM849" s="4" t="str">
        <v>Ondele</v>
      </c>
      <c r="CN849" s="4" t="str">
        <v>Ondele</v>
      </c>
      <c r="CO849" s="4" t="str">
        <v>Ondele</v>
      </c>
      <c r="CP849" s="4" t="str">
        <v>Ondele</v>
      </c>
      <c r="CQ849" s="4" t="str">
        <v>Ondele</v>
      </c>
      <c r="CR849" s="4" t="str">
        <v>Ondele</v>
      </c>
      <c r="CS849" s="4" t="str">
        <v>Ondele</v>
      </c>
      <c r="CT849" s="4" t="str">
        <v>Ondele</v>
      </c>
      <c r="CU849" s="4" t="str">
        <v>Ondele</v>
      </c>
      <c r="CV849" s="4" t="str">
        <v>Ondele</v>
      </c>
      <c r="CW849" s="4" t="str">
        <v>Ondele</v>
      </c>
      <c r="CX849" s="4" t="str">
        <v>Ondele</v>
      </c>
      <c r="CY849" s="4" t="str">
        <v>Ondele</v>
      </c>
      <c r="CZ849" s="4" t="str">
        <v>Ondele</v>
      </c>
      <c r="DA849" s="4" t="str">
        <v>Ondele</v>
      </c>
      <c r="DB849" s="4" t="str">
        <v>Ondele</v>
      </c>
      <c r="DC849" s="4" t="str">
        <v>Ondele</v>
      </c>
      <c r="DD849" s="4" t="str">
        <v>Ondele</v>
      </c>
      <c r="DE849" s="4" t="str">
        <v>Ondele</v>
      </c>
      <c r="DF849" s="4" t="str">
        <v>Ondele</v>
      </c>
      <c r="DG849" s="4" t="str">
        <v>Ondele</v>
      </c>
      <c r="DH849" s="4" t="str">
        <v>Ondele</v>
      </c>
      <c r="DI849" s="4" t="str">
        <v>Ondele</v>
      </c>
      <c r="DJ849" s="4" t="str">
        <v>Ondele</v>
      </c>
      <c r="DK849" s="4" t="str">
        <v>Ondele</v>
      </c>
      <c r="DL849" s="4" t="str">
        <v>Ondele</v>
      </c>
      <c r="DM849" s="4" t="str">
        <v>Ondele</v>
      </c>
      <c r="DN849" s="4" t="str">
        <v>Ondele</v>
      </c>
      <c r="DO849" s="4" t="str">
        <v>Ondele</v>
      </c>
      <c r="DP849" s="4" t="str">
        <v>Ondele</v>
      </c>
    </row>
    <row r="850" spans="1:120" x14ac:dyDescent="0.35">
      <c r="A850" s="4">
        <v>-30.85</v>
      </c>
      <c r="B850" s="4">
        <v>29.616669999999999</v>
      </c>
      <c r="C850" s="4" t="s">
        <v>273</v>
      </c>
      <c r="D850" s="4" t="s">
        <v>130</v>
      </c>
      <c r="E850" s="4" t="s">
        <v>1011</v>
      </c>
      <c r="F850" s="4">
        <v>917</v>
      </c>
      <c r="G850" s="4" t="str">
        <f t="shared" si="13"/>
        <v>South Africa-Magusheni</v>
      </c>
      <c r="BA850" s="4" t="str">
        <v>Oniyo</v>
      </c>
      <c r="BB850" s="4" t="str">
        <v>Oniyo</v>
      </c>
      <c r="BC850" s="4" t="str">
        <v>Oniyo</v>
      </c>
      <c r="BD850" s="4" t="str">
        <v>Oniyo</v>
      </c>
      <c r="BE850" s="4" t="str">
        <v>Oniyo</v>
      </c>
      <c r="BF850" s="4" t="str">
        <v>Oniyo</v>
      </c>
      <c r="BG850" s="4" t="str">
        <v>Oniyo</v>
      </c>
      <c r="BH850" s="4" t="str">
        <v>Oniyo</v>
      </c>
      <c r="BI850" s="4" t="str">
        <v>Oniyo</v>
      </c>
      <c r="BJ850" s="4" t="str">
        <v>Oniyo</v>
      </c>
      <c r="BK850" s="4" t="str">
        <v>Oniyo</v>
      </c>
      <c r="BL850" s="4" t="str">
        <v>Oniyo</v>
      </c>
      <c r="BM850" s="4" t="str">
        <v>Oniyo</v>
      </c>
      <c r="BN850" s="4" t="str">
        <v>Oniyo</v>
      </c>
      <c r="BO850" s="4" t="str">
        <v>Oniyo</v>
      </c>
      <c r="BP850" s="4" t="str">
        <v>Oniyo</v>
      </c>
      <c r="BQ850" s="4" t="str">
        <v>Oniyo</v>
      </c>
      <c r="BR850" s="4" t="str">
        <v>Oniyo</v>
      </c>
      <c r="BS850" s="4" t="str">
        <v>Oniyo</v>
      </c>
      <c r="BT850" s="4" t="str">
        <v>Oniyo</v>
      </c>
      <c r="BU850" s="4" t="str">
        <v>Oniyo</v>
      </c>
      <c r="BV850" s="4" t="str">
        <v>Oniyo</v>
      </c>
      <c r="BW850" s="4" t="str">
        <v>Oniyo</v>
      </c>
      <c r="BX850" s="4" t="str">
        <v>Oniyo</v>
      </c>
      <c r="BY850" s="4" t="str">
        <v>Oniyo</v>
      </c>
      <c r="BZ850" s="4" t="str">
        <v>Oniyo</v>
      </c>
      <c r="CA850" s="4" t="str">
        <v>Oniyo</v>
      </c>
      <c r="CB850" s="4" t="str">
        <v>Oniyo</v>
      </c>
      <c r="CC850" s="4" t="str">
        <v>Oniyo</v>
      </c>
      <c r="CD850" s="4" t="str">
        <v>Oniyo</v>
      </c>
      <c r="CE850" s="4" t="str">
        <v>Oniyo</v>
      </c>
      <c r="CF850" s="4" t="str">
        <v>Oniyo</v>
      </c>
      <c r="CG850" s="4" t="str">
        <v>Oniyo</v>
      </c>
      <c r="CH850" s="4" t="str">
        <v>Oniyo</v>
      </c>
      <c r="CJ850" s="4" t="str">
        <v>Oniyo</v>
      </c>
      <c r="CK850" s="4" t="str">
        <v>Oniyo</v>
      </c>
      <c r="CL850" s="4" t="str">
        <v>Oniyo</v>
      </c>
      <c r="CM850" s="4" t="str">
        <v>Oniyo</v>
      </c>
      <c r="CN850" s="4" t="str">
        <v>Oniyo</v>
      </c>
      <c r="CO850" s="4" t="str">
        <v>Oniyo</v>
      </c>
      <c r="CP850" s="4" t="str">
        <v>Oniyo</v>
      </c>
      <c r="CQ850" s="4" t="str">
        <v>Oniyo</v>
      </c>
      <c r="CR850" s="4" t="str">
        <v>Oniyo</v>
      </c>
      <c r="CS850" s="4" t="str">
        <v>Oniyo</v>
      </c>
      <c r="CT850" s="4" t="str">
        <v>Oniyo</v>
      </c>
      <c r="CU850" s="4" t="str">
        <v>Oniyo</v>
      </c>
      <c r="CV850" s="4" t="str">
        <v>Oniyo</v>
      </c>
      <c r="CW850" s="4" t="str">
        <v>Oniyo</v>
      </c>
      <c r="CX850" s="4" t="str">
        <v>Oniyo</v>
      </c>
      <c r="CY850" s="4" t="str">
        <v>Oniyo</v>
      </c>
      <c r="CZ850" s="4" t="str">
        <v>Oniyo</v>
      </c>
      <c r="DA850" s="4" t="str">
        <v>Oniyo</v>
      </c>
      <c r="DB850" s="4" t="str">
        <v>Oniyo</v>
      </c>
      <c r="DC850" s="4" t="str">
        <v>Oniyo</v>
      </c>
      <c r="DD850" s="4" t="str">
        <v>Oniyo</v>
      </c>
      <c r="DE850" s="4" t="str">
        <v>Oniyo</v>
      </c>
      <c r="DF850" s="4" t="str">
        <v>Oniyo</v>
      </c>
      <c r="DG850" s="4" t="str">
        <v>Oniyo</v>
      </c>
      <c r="DH850" s="4" t="str">
        <v>Oniyo</v>
      </c>
      <c r="DI850" s="4" t="str">
        <v>Oniyo</v>
      </c>
      <c r="DJ850" s="4" t="str">
        <v>Oniyo</v>
      </c>
      <c r="DK850" s="4" t="str">
        <v>Oniyo</v>
      </c>
      <c r="DL850" s="4" t="str">
        <v>Oniyo</v>
      </c>
      <c r="DM850" s="4" t="str">
        <v>Oniyo</v>
      </c>
      <c r="DN850" s="4" t="str">
        <v>Oniyo</v>
      </c>
      <c r="DO850" s="4" t="str">
        <v>Oniyo</v>
      </c>
      <c r="DP850" s="4" t="str">
        <v>Oniyo</v>
      </c>
    </row>
    <row r="851" spans="1:120" x14ac:dyDescent="0.35">
      <c r="A851" s="4">
        <v>-23.84198</v>
      </c>
      <c r="B851" s="4">
        <v>29.73423</v>
      </c>
      <c r="C851" s="4" t="s">
        <v>273</v>
      </c>
      <c r="D851" s="4" t="s">
        <v>130</v>
      </c>
      <c r="E851" s="4" t="s">
        <v>1012</v>
      </c>
      <c r="F851" s="4">
        <v>250</v>
      </c>
      <c r="G851" s="4" t="str">
        <f t="shared" si="13"/>
        <v>South Africa-Mothiba</v>
      </c>
      <c r="BA851" s="4" t="str">
        <v>OOU College of Agricultural Science Teaching &amp; Reseach Farm, Ayetoro</v>
      </c>
      <c r="BB851" s="4" t="str">
        <v>OOU College of Agricultural Science Teaching &amp; Reseach Farm, Ayetoro</v>
      </c>
      <c r="BC851" s="4" t="str">
        <v>OOU College of Agricultural Science Teaching &amp; Reseach Farm, Ayetoro</v>
      </c>
      <c r="BD851" s="4" t="str">
        <v>OOU College of Agricultural Science Teaching &amp; Reseach Farm, Ayetoro</v>
      </c>
      <c r="BE851" s="4" t="str">
        <v>OOU College of Agricultural Science Teaching &amp; Reseach Farm, Ayetoro</v>
      </c>
      <c r="BF851" s="4" t="str">
        <v>OOU College of Agricultural Science Teaching &amp; Reseach Farm, Ayetoro</v>
      </c>
      <c r="BG851" s="4" t="str">
        <v>OOU College of Agricultural Science Teaching &amp; Reseach Farm, Ayetoro</v>
      </c>
      <c r="BH851" s="4" t="str">
        <v>OOU College of Agricultural Science Teaching &amp; Reseach Farm, Ayetoro</v>
      </c>
      <c r="BI851" s="4" t="str">
        <v>OOU College of Agricultural Science Teaching &amp; Reseach Farm, Ayetoro</v>
      </c>
      <c r="BJ851" s="4" t="str">
        <v>OOU College of Agricultural Science Teaching &amp; Reseach Farm, Ayetoro</v>
      </c>
      <c r="BK851" s="4" t="str">
        <v>OOU College of Agricultural Science Teaching &amp; Reseach Farm, Ayetoro</v>
      </c>
      <c r="BL851" s="4" t="str">
        <v>OOU College of Agricultural Science Teaching &amp; Reseach Farm, Ayetoro</v>
      </c>
      <c r="BM851" s="4" t="str">
        <v>OOU College of Agricultural Science Teaching &amp; Reseach Farm, Ayetoro</v>
      </c>
      <c r="BN851" s="4" t="str">
        <v>OOU College of Agricultural Science Teaching &amp; Reseach Farm, Ayetoro</v>
      </c>
      <c r="BO851" s="4" t="str">
        <v>OOU College of Agricultural Science Teaching &amp; Reseach Farm, Ayetoro</v>
      </c>
      <c r="BP851" s="4" t="str">
        <v>OOU College of Agricultural Science Teaching &amp; Reseach Farm, Ayetoro</v>
      </c>
      <c r="BQ851" s="4" t="str">
        <v>OOU College of Agricultural Science Teaching &amp; Reseach Farm, Ayetoro</v>
      </c>
      <c r="BR851" s="4" t="str">
        <v>OOU College of Agricultural Science Teaching &amp; Reseach Farm, Ayetoro</v>
      </c>
      <c r="BS851" s="4" t="str">
        <v>OOU College of Agricultural Science Teaching &amp; Reseach Farm, Ayetoro</v>
      </c>
      <c r="BT851" s="4" t="str">
        <v>OOU College of Agricultural Science Teaching &amp; Reseach Farm, Ayetoro</v>
      </c>
      <c r="BU851" s="4" t="str">
        <v>OOU College of Agricultural Science Teaching &amp; Reseach Farm, Ayetoro</v>
      </c>
      <c r="BV851" s="4" t="str">
        <v>OOU College of Agricultural Science Teaching &amp; Reseach Farm, Ayetoro</v>
      </c>
      <c r="BW851" s="4" t="str">
        <v>OOU College of Agricultural Science Teaching &amp; Reseach Farm, Ayetoro</v>
      </c>
      <c r="BX851" s="4" t="str">
        <v>OOU College of Agricultural Science Teaching &amp; Reseach Farm, Ayetoro</v>
      </c>
      <c r="BY851" s="4" t="str">
        <v>OOU College of Agricultural Science Teaching &amp; Reseach Farm, Ayetoro</v>
      </c>
      <c r="BZ851" s="4" t="str">
        <v>OOU College of Agricultural Science Teaching &amp; Reseach Farm, Ayetoro</v>
      </c>
      <c r="CA851" s="4" t="str">
        <v>OOU College of Agricultural Science Teaching &amp; Reseach Farm, Ayetoro</v>
      </c>
      <c r="CB851" s="4" t="str">
        <v>OOU College of Agricultural Science Teaching &amp; Reseach Farm, Ayetoro</v>
      </c>
      <c r="CC851" s="4" t="str">
        <v>OOU College of Agricultural Science Teaching &amp; Reseach Farm, Ayetoro</v>
      </c>
      <c r="CD851" s="4" t="str">
        <v>OOU College of Agricultural Science Teaching &amp; Reseach Farm, Ayetoro</v>
      </c>
      <c r="CE851" s="4" t="str">
        <v>OOU College of Agricultural Science Teaching &amp; Reseach Farm, Ayetoro</v>
      </c>
      <c r="CF851" s="4" t="str">
        <v>OOU College of Agricultural Science Teaching &amp; Reseach Farm, Ayetoro</v>
      </c>
      <c r="CG851" s="4" t="str">
        <v>OOU College of Agricultural Science Teaching &amp; Reseach Farm, Ayetoro</v>
      </c>
      <c r="CH851" s="4" t="str">
        <v>OOU College of Agricultural Science Teaching &amp; Reseach Farm, Ayetoro</v>
      </c>
      <c r="CJ851" s="4" t="str">
        <v>OOU College of Agricultural Science Teaching &amp; Reseach Farm, Ayetoro</v>
      </c>
      <c r="CK851" s="4" t="str">
        <v>OOU College of Agricultural Science Teaching &amp; Reseach Farm, Ayetoro</v>
      </c>
      <c r="CL851" s="4" t="str">
        <v>OOU College of Agricultural Science Teaching &amp; Reseach Farm, Ayetoro</v>
      </c>
      <c r="CM851" s="4" t="str">
        <v>OOU College of Agricultural Science Teaching &amp; Reseach Farm, Ayetoro</v>
      </c>
      <c r="CN851" s="4" t="str">
        <v>OOU College of Agricultural Science Teaching &amp; Reseach Farm, Ayetoro</v>
      </c>
      <c r="CO851" s="4" t="str">
        <v>OOU College of Agricultural Science Teaching &amp; Reseach Farm, Ayetoro</v>
      </c>
      <c r="CP851" s="4" t="str">
        <v>OOU College of Agricultural Science Teaching &amp; Reseach Farm, Ayetoro</v>
      </c>
      <c r="CQ851" s="4" t="str">
        <v>OOU College of Agricultural Science Teaching &amp; Reseach Farm, Ayetoro</v>
      </c>
      <c r="CR851" s="4" t="str">
        <v>OOU College of Agricultural Science Teaching &amp; Reseach Farm, Ayetoro</v>
      </c>
      <c r="CS851" s="4" t="str">
        <v>OOU College of Agricultural Science Teaching &amp; Reseach Farm, Ayetoro</v>
      </c>
      <c r="CT851" s="4" t="str">
        <v>OOU College of Agricultural Science Teaching &amp; Reseach Farm, Ayetoro</v>
      </c>
      <c r="CU851" s="4" t="str">
        <v>OOU College of Agricultural Science Teaching &amp; Reseach Farm, Ayetoro</v>
      </c>
      <c r="CV851" s="4" t="str">
        <v>OOU College of Agricultural Science Teaching &amp; Reseach Farm, Ayetoro</v>
      </c>
      <c r="CW851" s="4" t="str">
        <v>OOU College of Agricultural Science Teaching &amp; Reseach Farm, Ayetoro</v>
      </c>
      <c r="CX851" s="4" t="str">
        <v>OOU College of Agricultural Science Teaching &amp; Reseach Farm, Ayetoro</v>
      </c>
      <c r="CY851" s="4" t="str">
        <v>OOU College of Agricultural Science Teaching &amp; Reseach Farm, Ayetoro</v>
      </c>
      <c r="CZ851" s="4" t="str">
        <v>OOU College of Agricultural Science Teaching &amp; Reseach Farm, Ayetoro</v>
      </c>
      <c r="DA851" s="4" t="str">
        <v>OOU College of Agricultural Science Teaching &amp; Reseach Farm, Ayetoro</v>
      </c>
      <c r="DB851" s="4" t="str">
        <v>OOU College of Agricultural Science Teaching &amp; Reseach Farm, Ayetoro</v>
      </c>
      <c r="DC851" s="4" t="str">
        <v>OOU College of Agricultural Science Teaching &amp; Reseach Farm, Ayetoro</v>
      </c>
      <c r="DD851" s="4" t="str">
        <v>OOU College of Agricultural Science Teaching &amp; Reseach Farm, Ayetoro</v>
      </c>
      <c r="DE851" s="4" t="str">
        <v>OOU College of Agricultural Science Teaching &amp; Reseach Farm, Ayetoro</v>
      </c>
      <c r="DF851" s="4" t="str">
        <v>OOU College of Agricultural Science Teaching &amp; Reseach Farm, Ayetoro</v>
      </c>
      <c r="DG851" s="4" t="str">
        <v>OOU College of Agricultural Science Teaching &amp; Reseach Farm, Ayetoro</v>
      </c>
      <c r="DH851" s="4" t="str">
        <v>OOU College of Agricultural Science Teaching &amp; Reseach Farm, Ayetoro</v>
      </c>
      <c r="DI851" s="4" t="str">
        <v>OOU College of Agricultural Science Teaching &amp; Reseach Farm, Ayetoro</v>
      </c>
      <c r="DJ851" s="4" t="str">
        <v>OOU College of Agricultural Science Teaching &amp; Reseach Farm, Ayetoro</v>
      </c>
      <c r="DK851" s="4" t="str">
        <v>OOU College of Agricultural Science Teaching &amp; Reseach Farm, Ayetoro</v>
      </c>
      <c r="DL851" s="4" t="str">
        <v>OOU College of Agricultural Science Teaching &amp; Reseach Farm, Ayetoro</v>
      </c>
      <c r="DM851" s="4" t="str">
        <v>OOU College of Agricultural Science Teaching &amp; Reseach Farm, Ayetoro</v>
      </c>
      <c r="DN851" s="4" t="str">
        <v>OOU College of Agricultural Science Teaching &amp; Reseach Farm, Ayetoro</v>
      </c>
      <c r="DO851" s="4" t="str">
        <v>OOU College of Agricultural Science Teaching &amp; Reseach Farm, Ayetoro</v>
      </c>
      <c r="DP851" s="4" t="str">
        <v>OOU College of Agricultural Science Teaching &amp; Reseach Farm, Ayetoro</v>
      </c>
    </row>
    <row r="852" spans="1:120" x14ac:dyDescent="0.35">
      <c r="A852" s="4">
        <v>-28.76</v>
      </c>
      <c r="B852" s="4">
        <v>31.53</v>
      </c>
      <c r="C852" s="4" t="s">
        <v>273</v>
      </c>
      <c r="D852" s="4" t="s">
        <v>138</v>
      </c>
      <c r="E852" s="4" t="s">
        <v>1013</v>
      </c>
      <c r="F852" s="4">
        <v>550</v>
      </c>
      <c r="G852" s="4" t="str">
        <f t="shared" si="13"/>
        <v>South Africa-Nkwaleni</v>
      </c>
      <c r="BA852" s="4" t="str">
        <v>Opwetta</v>
      </c>
      <c r="BB852" s="4" t="str">
        <v>Opwetta</v>
      </c>
      <c r="BC852" s="4" t="str">
        <v>Opwetta</v>
      </c>
      <c r="BD852" s="4" t="str">
        <v>Opwetta</v>
      </c>
      <c r="BE852" s="4" t="str">
        <v>Opwetta</v>
      </c>
      <c r="BF852" s="4" t="str">
        <v>Opwetta</v>
      </c>
      <c r="BG852" s="4" t="str">
        <v>Opwetta</v>
      </c>
      <c r="BH852" s="4" t="str">
        <v>Opwetta</v>
      </c>
      <c r="BI852" s="4" t="str">
        <v>Opwetta</v>
      </c>
      <c r="BJ852" s="4" t="str">
        <v>Opwetta</v>
      </c>
      <c r="BK852" s="4" t="str">
        <v>Opwetta</v>
      </c>
      <c r="BL852" s="4" t="str">
        <v>Opwetta</v>
      </c>
      <c r="BM852" s="4" t="str">
        <v>Opwetta</v>
      </c>
      <c r="BN852" s="4" t="str">
        <v>Opwetta</v>
      </c>
      <c r="BO852" s="4" t="str">
        <v>Opwetta</v>
      </c>
      <c r="BP852" s="4" t="str">
        <v>Opwetta</v>
      </c>
      <c r="BQ852" s="4" t="str">
        <v>Opwetta</v>
      </c>
      <c r="BR852" s="4" t="str">
        <v>Opwetta</v>
      </c>
      <c r="BS852" s="4" t="str">
        <v>Opwetta</v>
      </c>
      <c r="BT852" s="4" t="str">
        <v>Opwetta</v>
      </c>
      <c r="BU852" s="4" t="str">
        <v>Opwetta</v>
      </c>
      <c r="BV852" s="4" t="str">
        <v>Opwetta</v>
      </c>
      <c r="BW852" s="4" t="str">
        <v>Opwetta</v>
      </c>
      <c r="BX852" s="4" t="str">
        <v>Opwetta</v>
      </c>
      <c r="BY852" s="4" t="str">
        <v>Opwetta</v>
      </c>
      <c r="BZ852" s="4" t="str">
        <v>Opwetta</v>
      </c>
      <c r="CA852" s="4" t="str">
        <v>Opwetta</v>
      </c>
      <c r="CB852" s="4" t="str">
        <v>Opwetta</v>
      </c>
      <c r="CC852" s="4" t="str">
        <v>Opwetta</v>
      </c>
      <c r="CD852" s="4" t="str">
        <v>Opwetta</v>
      </c>
      <c r="CE852" s="4" t="str">
        <v>Opwetta</v>
      </c>
      <c r="CF852" s="4" t="str">
        <v>Opwetta</v>
      </c>
      <c r="CG852" s="4" t="str">
        <v>Opwetta</v>
      </c>
      <c r="CH852" s="4" t="str">
        <v>Opwetta</v>
      </c>
      <c r="CJ852" s="4" t="str">
        <v>Opwetta</v>
      </c>
      <c r="CK852" s="4" t="str">
        <v>Opwetta</v>
      </c>
      <c r="CL852" s="4" t="str">
        <v>Opwetta</v>
      </c>
      <c r="CM852" s="4" t="str">
        <v>Opwetta</v>
      </c>
      <c r="CN852" s="4" t="str">
        <v>Opwetta</v>
      </c>
      <c r="CO852" s="4" t="str">
        <v>Opwetta</v>
      </c>
      <c r="CP852" s="4" t="str">
        <v>Opwetta</v>
      </c>
      <c r="CQ852" s="4" t="str">
        <v>Opwetta</v>
      </c>
      <c r="CR852" s="4" t="str">
        <v>Opwetta</v>
      </c>
      <c r="CS852" s="4" t="str">
        <v>Opwetta</v>
      </c>
      <c r="CT852" s="4" t="str">
        <v>Opwetta</v>
      </c>
      <c r="CU852" s="4" t="str">
        <v>Opwetta</v>
      </c>
      <c r="CV852" s="4" t="str">
        <v>Opwetta</v>
      </c>
      <c r="CW852" s="4" t="str">
        <v>Opwetta</v>
      </c>
      <c r="CX852" s="4" t="str">
        <v>Opwetta</v>
      </c>
      <c r="CY852" s="4" t="str">
        <v>Opwetta</v>
      </c>
      <c r="CZ852" s="4" t="str">
        <v>Opwetta</v>
      </c>
      <c r="DA852" s="4" t="str">
        <v>Opwetta</v>
      </c>
      <c r="DB852" s="4" t="str">
        <v>Opwetta</v>
      </c>
      <c r="DC852" s="4" t="str">
        <v>Opwetta</v>
      </c>
      <c r="DD852" s="4" t="str">
        <v>Opwetta</v>
      </c>
      <c r="DE852" s="4" t="str">
        <v>Opwetta</v>
      </c>
      <c r="DF852" s="4" t="str">
        <v>Opwetta</v>
      </c>
      <c r="DG852" s="4" t="str">
        <v>Opwetta</v>
      </c>
      <c r="DH852" s="4" t="str">
        <v>Opwetta</v>
      </c>
      <c r="DI852" s="4" t="str">
        <v>Opwetta</v>
      </c>
      <c r="DJ852" s="4" t="str">
        <v>Opwetta</v>
      </c>
      <c r="DK852" s="4" t="str">
        <v>Opwetta</v>
      </c>
      <c r="DL852" s="4" t="str">
        <v>Opwetta</v>
      </c>
      <c r="DM852" s="4" t="str">
        <v>Opwetta</v>
      </c>
      <c r="DN852" s="4" t="str">
        <v>Opwetta</v>
      </c>
      <c r="DO852" s="4" t="str">
        <v>Opwetta</v>
      </c>
      <c r="DP852" s="4" t="str">
        <v>Opwetta</v>
      </c>
    </row>
    <row r="853" spans="1:120" x14ac:dyDescent="0.35">
      <c r="A853" s="4">
        <v>-25.789000000000001</v>
      </c>
      <c r="B853" s="4">
        <v>25.617999999999999</v>
      </c>
      <c r="C853" s="4" t="s">
        <v>273</v>
      </c>
      <c r="D853" s="4" t="s">
        <v>138</v>
      </c>
      <c r="E853" s="4" t="s">
        <v>1014</v>
      </c>
      <c r="F853" s="4">
        <v>300</v>
      </c>
      <c r="G853" s="4" t="str">
        <f t="shared" si="13"/>
        <v>South Africa-NWU Experimental Farm, Molelwane</v>
      </c>
      <c r="BA853" s="4" t="str">
        <v>Osita</v>
      </c>
      <c r="BB853" s="4" t="str">
        <v>Osita</v>
      </c>
      <c r="BC853" s="4" t="str">
        <v>Osita</v>
      </c>
      <c r="BD853" s="4" t="str">
        <v>Osita</v>
      </c>
      <c r="BE853" s="4" t="str">
        <v>Osita</v>
      </c>
      <c r="BF853" s="4" t="str">
        <v>Osita</v>
      </c>
      <c r="BG853" s="4" t="str">
        <v>Osita</v>
      </c>
      <c r="BH853" s="4" t="str">
        <v>Osita</v>
      </c>
      <c r="BI853" s="4" t="str">
        <v>Osita</v>
      </c>
      <c r="BJ853" s="4" t="str">
        <v>Osita</v>
      </c>
      <c r="BK853" s="4" t="str">
        <v>Osita</v>
      </c>
      <c r="BL853" s="4" t="str">
        <v>Osita</v>
      </c>
      <c r="BM853" s="4" t="str">
        <v>Osita</v>
      </c>
      <c r="BN853" s="4" t="str">
        <v>Osita</v>
      </c>
      <c r="BO853" s="4" t="str">
        <v>Osita</v>
      </c>
      <c r="BP853" s="4" t="str">
        <v>Osita</v>
      </c>
      <c r="BQ853" s="4" t="str">
        <v>Osita</v>
      </c>
      <c r="BR853" s="4" t="str">
        <v>Osita</v>
      </c>
      <c r="BS853" s="4" t="str">
        <v>Osita</v>
      </c>
      <c r="BT853" s="4" t="str">
        <v>Osita</v>
      </c>
      <c r="BU853" s="4" t="str">
        <v>Osita</v>
      </c>
      <c r="BV853" s="4" t="str">
        <v>Osita</v>
      </c>
      <c r="BW853" s="4" t="str">
        <v>Osita</v>
      </c>
      <c r="BX853" s="4" t="str">
        <v>Osita</v>
      </c>
      <c r="BY853" s="4" t="str">
        <v>Osita</v>
      </c>
      <c r="BZ853" s="4" t="str">
        <v>Osita</v>
      </c>
      <c r="CA853" s="4" t="str">
        <v>Osita</v>
      </c>
      <c r="CB853" s="4" t="str">
        <v>Osita</v>
      </c>
      <c r="CC853" s="4" t="str">
        <v>Osita</v>
      </c>
      <c r="CD853" s="4" t="str">
        <v>Osita</v>
      </c>
      <c r="CE853" s="4" t="str">
        <v>Osita</v>
      </c>
      <c r="CF853" s="4" t="str">
        <v>Osita</v>
      </c>
      <c r="CG853" s="4" t="str">
        <v>Osita</v>
      </c>
      <c r="CH853" s="4" t="str">
        <v>Osita</v>
      </c>
      <c r="CJ853" s="4" t="str">
        <v>Osita</v>
      </c>
      <c r="CK853" s="4" t="str">
        <v>Osita</v>
      </c>
      <c r="CL853" s="4" t="str">
        <v>Osita</v>
      </c>
      <c r="CM853" s="4" t="str">
        <v>Osita</v>
      </c>
      <c r="CN853" s="4" t="str">
        <v>Osita</v>
      </c>
      <c r="CO853" s="4" t="str">
        <v>Osita</v>
      </c>
      <c r="CP853" s="4" t="str">
        <v>Osita</v>
      </c>
      <c r="CQ853" s="4" t="str">
        <v>Osita</v>
      </c>
      <c r="CR853" s="4" t="str">
        <v>Osita</v>
      </c>
      <c r="CS853" s="4" t="str">
        <v>Osita</v>
      </c>
      <c r="CT853" s="4" t="str">
        <v>Osita</v>
      </c>
      <c r="CU853" s="4" t="str">
        <v>Osita</v>
      </c>
      <c r="CV853" s="4" t="str">
        <v>Osita</v>
      </c>
      <c r="CW853" s="4" t="str">
        <v>Osita</v>
      </c>
      <c r="CX853" s="4" t="str">
        <v>Osita</v>
      </c>
      <c r="CY853" s="4" t="str">
        <v>Osita</v>
      </c>
      <c r="CZ853" s="4" t="str">
        <v>Osita</v>
      </c>
      <c r="DA853" s="4" t="str">
        <v>Osita</v>
      </c>
      <c r="DB853" s="4" t="str">
        <v>Osita</v>
      </c>
      <c r="DC853" s="4" t="str">
        <v>Osita</v>
      </c>
      <c r="DD853" s="4" t="str">
        <v>Osita</v>
      </c>
      <c r="DE853" s="4" t="str">
        <v>Osita</v>
      </c>
      <c r="DF853" s="4" t="str">
        <v>Osita</v>
      </c>
      <c r="DG853" s="4" t="str">
        <v>Osita</v>
      </c>
      <c r="DH853" s="4" t="str">
        <v>Osita</v>
      </c>
      <c r="DI853" s="4" t="str">
        <v>Osita</v>
      </c>
      <c r="DJ853" s="4" t="str">
        <v>Osita</v>
      </c>
      <c r="DK853" s="4" t="str">
        <v>Osita</v>
      </c>
      <c r="DL853" s="4" t="str">
        <v>Osita</v>
      </c>
      <c r="DM853" s="4" t="str">
        <v>Osita</v>
      </c>
      <c r="DN853" s="4" t="str">
        <v>Osita</v>
      </c>
      <c r="DO853" s="4" t="str">
        <v>Osita</v>
      </c>
      <c r="DP853" s="4" t="str">
        <v>Osita</v>
      </c>
    </row>
    <row r="854" spans="1:120" x14ac:dyDescent="0.35">
      <c r="A854" s="4">
        <v>-28.105</v>
      </c>
      <c r="B854" s="4">
        <v>32.284999999999997</v>
      </c>
      <c r="C854" s="4" t="s">
        <v>273</v>
      </c>
      <c r="D854" s="4" t="s">
        <v>130</v>
      </c>
      <c r="E854" s="4" t="s">
        <v>1015</v>
      </c>
      <c r="F854" s="4">
        <v>250</v>
      </c>
      <c r="G854" s="4" t="str">
        <f t="shared" si="13"/>
        <v>South Africa-Ogogwini</v>
      </c>
      <c r="BA854" s="4" t="str">
        <v>Osun Rainforest</v>
      </c>
      <c r="BB854" s="4" t="str">
        <v>Osun Rainforest</v>
      </c>
      <c r="BC854" s="4" t="str">
        <v>Osun Rainforest</v>
      </c>
      <c r="BD854" s="4" t="str">
        <v>Osun Rainforest</v>
      </c>
      <c r="BE854" s="4" t="str">
        <v>Osun Rainforest</v>
      </c>
      <c r="BF854" s="4" t="str">
        <v>Osun Rainforest</v>
      </c>
      <c r="BG854" s="4" t="str">
        <v>Osun Rainforest</v>
      </c>
      <c r="BH854" s="4" t="str">
        <v>Osun Rainforest</v>
      </c>
      <c r="BI854" s="4" t="str">
        <v>Osun Rainforest</v>
      </c>
      <c r="BJ854" s="4" t="str">
        <v>Osun Rainforest</v>
      </c>
      <c r="BK854" s="4" t="str">
        <v>Osun Rainforest</v>
      </c>
      <c r="BL854" s="4" t="str">
        <v>Osun Rainforest</v>
      </c>
      <c r="BM854" s="4" t="str">
        <v>Osun Rainforest</v>
      </c>
      <c r="BN854" s="4" t="str">
        <v>Osun Rainforest</v>
      </c>
      <c r="BO854" s="4" t="str">
        <v>Osun Rainforest</v>
      </c>
      <c r="BP854" s="4" t="str">
        <v>Osun Rainforest</v>
      </c>
      <c r="BQ854" s="4" t="str">
        <v>Osun Rainforest</v>
      </c>
      <c r="BR854" s="4" t="str">
        <v>Osun Rainforest</v>
      </c>
      <c r="BS854" s="4" t="str">
        <v>Osun Rainforest</v>
      </c>
      <c r="BT854" s="4" t="str">
        <v>Osun Rainforest</v>
      </c>
      <c r="BU854" s="4" t="str">
        <v>Osun Rainforest</v>
      </c>
      <c r="BV854" s="4" t="str">
        <v>Osun Rainforest</v>
      </c>
      <c r="BW854" s="4" t="str">
        <v>Osun Rainforest</v>
      </c>
      <c r="BX854" s="4" t="str">
        <v>Osun Rainforest</v>
      </c>
      <c r="BY854" s="4" t="str">
        <v>Osun Rainforest</v>
      </c>
      <c r="BZ854" s="4" t="str">
        <v>Osun Rainforest</v>
      </c>
      <c r="CA854" s="4" t="str">
        <v>Osun Rainforest</v>
      </c>
      <c r="CB854" s="4" t="str">
        <v>Osun Rainforest</v>
      </c>
      <c r="CC854" s="4" t="str">
        <v>Osun Rainforest</v>
      </c>
      <c r="CD854" s="4" t="str">
        <v>Osun Rainforest</v>
      </c>
      <c r="CE854" s="4" t="str">
        <v>Osun Rainforest</v>
      </c>
      <c r="CF854" s="4" t="str">
        <v>Osun Rainforest</v>
      </c>
      <c r="CG854" s="4" t="str">
        <v>Osun Rainforest</v>
      </c>
      <c r="CH854" s="4" t="str">
        <v>Osun Rainforest</v>
      </c>
      <c r="CJ854" s="4" t="str">
        <v>Osun Rainforest</v>
      </c>
      <c r="CK854" s="4" t="str">
        <v>Osun Rainforest</v>
      </c>
      <c r="CL854" s="4" t="str">
        <v>Osun Rainforest</v>
      </c>
      <c r="CM854" s="4" t="str">
        <v>Osun Rainforest</v>
      </c>
      <c r="CN854" s="4" t="str">
        <v>Osun Rainforest</v>
      </c>
      <c r="CO854" s="4" t="str">
        <v>Osun Rainforest</v>
      </c>
      <c r="CP854" s="4" t="str">
        <v>Osun Rainforest</v>
      </c>
      <c r="CQ854" s="4" t="str">
        <v>Osun Rainforest</v>
      </c>
      <c r="CR854" s="4" t="str">
        <v>Osun Rainforest</v>
      </c>
      <c r="CS854" s="4" t="str">
        <v>Osun Rainforest</v>
      </c>
      <c r="CT854" s="4" t="str">
        <v>Osun Rainforest</v>
      </c>
      <c r="CU854" s="4" t="str">
        <v>Osun Rainforest</v>
      </c>
      <c r="CV854" s="4" t="str">
        <v>Osun Rainforest</v>
      </c>
      <c r="CW854" s="4" t="str">
        <v>Osun Rainforest</v>
      </c>
      <c r="CX854" s="4" t="str">
        <v>Osun Rainforest</v>
      </c>
      <c r="CY854" s="4" t="str">
        <v>Osun Rainforest</v>
      </c>
      <c r="CZ854" s="4" t="str">
        <v>Osun Rainforest</v>
      </c>
      <c r="DA854" s="4" t="str">
        <v>Osun Rainforest</v>
      </c>
      <c r="DB854" s="4" t="str">
        <v>Osun Rainforest</v>
      </c>
      <c r="DC854" s="4" t="str">
        <v>Osun Rainforest</v>
      </c>
      <c r="DD854" s="4" t="str">
        <v>Osun Rainforest</v>
      </c>
      <c r="DE854" s="4" t="str">
        <v>Osun Rainforest</v>
      </c>
      <c r="DF854" s="4" t="str">
        <v>Osun Rainforest</v>
      </c>
      <c r="DG854" s="4" t="str">
        <v>Osun Rainforest</v>
      </c>
      <c r="DH854" s="4" t="str">
        <v>Osun Rainforest</v>
      </c>
      <c r="DI854" s="4" t="str">
        <v>Osun Rainforest</v>
      </c>
      <c r="DJ854" s="4" t="str">
        <v>Osun Rainforest</v>
      </c>
      <c r="DK854" s="4" t="str">
        <v>Osun Rainforest</v>
      </c>
      <c r="DL854" s="4" t="str">
        <v>Osun Rainforest</v>
      </c>
      <c r="DM854" s="4" t="str">
        <v>Osun Rainforest</v>
      </c>
      <c r="DN854" s="4" t="str">
        <v>Osun Rainforest</v>
      </c>
      <c r="DO854" s="4" t="str">
        <v>Osun Rainforest</v>
      </c>
      <c r="DP854" s="4" t="str">
        <v>Osun Rainforest</v>
      </c>
    </row>
    <row r="855" spans="1:120" x14ac:dyDescent="0.35">
      <c r="A855" s="4">
        <v>-30.74</v>
      </c>
      <c r="B855" s="4">
        <v>30.28</v>
      </c>
      <c r="C855" s="4" t="s">
        <v>273</v>
      </c>
      <c r="D855" s="4" t="s">
        <v>138</v>
      </c>
      <c r="E855" s="4" t="s">
        <v>1016</v>
      </c>
      <c r="F855" s="4">
        <v>550</v>
      </c>
      <c r="G855" s="4" t="str">
        <f t="shared" si="13"/>
        <v>South Africa-Paddock</v>
      </c>
      <c r="BA855" s="4" t="str">
        <v>Otamba, Kiisi</v>
      </c>
      <c r="BB855" s="4" t="str">
        <v>Otamba, Kiisi</v>
      </c>
      <c r="BC855" s="4" t="str">
        <v>Otamba, Kiisi</v>
      </c>
      <c r="BD855" s="4" t="str">
        <v>Otamba, Kiisi</v>
      </c>
      <c r="BE855" s="4" t="str">
        <v>Otamba, Kiisi</v>
      </c>
      <c r="BF855" s="4" t="str">
        <v>Otamba, Kiisi</v>
      </c>
      <c r="BG855" s="4" t="str">
        <v>Otamba, Kiisi</v>
      </c>
      <c r="BH855" s="4" t="str">
        <v>Otamba, Kiisi</v>
      </c>
      <c r="BI855" s="4" t="str">
        <v>Otamba, Kiisi</v>
      </c>
      <c r="BJ855" s="4" t="str">
        <v>Otamba, Kiisi</v>
      </c>
      <c r="BK855" s="4" t="str">
        <v>Otamba, Kiisi</v>
      </c>
      <c r="BL855" s="4" t="str">
        <v>Otamba, Kiisi</v>
      </c>
      <c r="BM855" s="4" t="str">
        <v>Otamba, Kiisi</v>
      </c>
      <c r="BN855" s="4" t="str">
        <v>Otamba, Kiisi</v>
      </c>
      <c r="BO855" s="4" t="str">
        <v>Otamba, Kiisi</v>
      </c>
      <c r="BP855" s="4" t="str">
        <v>Otamba, Kiisi</v>
      </c>
      <c r="BQ855" s="4" t="str">
        <v>Otamba, Kiisi</v>
      </c>
      <c r="BR855" s="4" t="str">
        <v>Otamba, Kiisi</v>
      </c>
      <c r="BS855" s="4" t="str">
        <v>Otamba, Kiisi</v>
      </c>
      <c r="BT855" s="4" t="str">
        <v>Otamba, Kiisi</v>
      </c>
      <c r="BU855" s="4" t="str">
        <v>Otamba, Kiisi</v>
      </c>
      <c r="BV855" s="4" t="str">
        <v>Otamba, Kiisi</v>
      </c>
      <c r="BW855" s="4" t="str">
        <v>Otamba, Kiisi</v>
      </c>
      <c r="BX855" s="4" t="str">
        <v>Otamba, Kiisi</v>
      </c>
      <c r="BY855" s="4" t="str">
        <v>Otamba, Kiisi</v>
      </c>
      <c r="BZ855" s="4" t="str">
        <v>Otamba, Kiisi</v>
      </c>
      <c r="CA855" s="4" t="str">
        <v>Otamba, Kiisi</v>
      </c>
      <c r="CB855" s="4" t="str">
        <v>Otamba, Kiisi</v>
      </c>
      <c r="CC855" s="4" t="str">
        <v>Otamba, Kiisi</v>
      </c>
      <c r="CD855" s="4" t="str">
        <v>Otamba, Kiisi</v>
      </c>
      <c r="CE855" s="4" t="str">
        <v>Otamba, Kiisi</v>
      </c>
      <c r="CF855" s="4" t="str">
        <v>Otamba, Kiisi</v>
      </c>
      <c r="CG855" s="4" t="str">
        <v>Otamba, Kiisi</v>
      </c>
      <c r="CH855" s="4" t="str">
        <v>Otamba, Kiisi</v>
      </c>
      <c r="CJ855" s="4" t="str">
        <v>Otamba, Kiisi</v>
      </c>
      <c r="CK855" s="4" t="str">
        <v>Otamba, Kiisi</v>
      </c>
      <c r="CL855" s="4" t="str">
        <v>Otamba, Kiisi</v>
      </c>
      <c r="CM855" s="4" t="str">
        <v>Otamba, Kiisi</v>
      </c>
      <c r="CN855" s="4" t="str">
        <v>Otamba, Kiisi</v>
      </c>
      <c r="CO855" s="4" t="str">
        <v>Otamba, Kiisi</v>
      </c>
      <c r="CP855" s="4" t="str">
        <v>Otamba, Kiisi</v>
      </c>
      <c r="CQ855" s="4" t="str">
        <v>Otamba, Kiisi</v>
      </c>
      <c r="CR855" s="4" t="str">
        <v>Otamba, Kiisi</v>
      </c>
      <c r="CS855" s="4" t="str">
        <v>Otamba, Kiisi</v>
      </c>
      <c r="CT855" s="4" t="str">
        <v>Otamba, Kiisi</v>
      </c>
      <c r="CU855" s="4" t="str">
        <v>Otamba, Kiisi</v>
      </c>
      <c r="CV855" s="4" t="str">
        <v>Otamba, Kiisi</v>
      </c>
      <c r="CW855" s="4" t="str">
        <v>Otamba, Kiisi</v>
      </c>
      <c r="CX855" s="4" t="str">
        <v>Otamba, Kiisi</v>
      </c>
      <c r="CY855" s="4" t="str">
        <v>Otamba, Kiisi</v>
      </c>
      <c r="CZ855" s="4" t="str">
        <v>Otamba, Kiisi</v>
      </c>
      <c r="DA855" s="4" t="str">
        <v>Otamba, Kiisi</v>
      </c>
      <c r="DB855" s="4" t="str">
        <v>Otamba, Kiisi</v>
      </c>
      <c r="DC855" s="4" t="str">
        <v>Otamba, Kiisi</v>
      </c>
      <c r="DD855" s="4" t="str">
        <v>Otamba, Kiisi</v>
      </c>
      <c r="DE855" s="4" t="str">
        <v>Otamba, Kiisi</v>
      </c>
      <c r="DF855" s="4" t="str">
        <v>Otamba, Kiisi</v>
      </c>
      <c r="DG855" s="4" t="str">
        <v>Otamba, Kiisi</v>
      </c>
      <c r="DH855" s="4" t="str">
        <v>Otamba, Kiisi</v>
      </c>
      <c r="DI855" s="4" t="str">
        <v>Otamba, Kiisi</v>
      </c>
      <c r="DJ855" s="4" t="str">
        <v>Otamba, Kiisi</v>
      </c>
      <c r="DK855" s="4" t="str">
        <v>Otamba, Kiisi</v>
      </c>
      <c r="DL855" s="4" t="str">
        <v>Otamba, Kiisi</v>
      </c>
      <c r="DM855" s="4" t="str">
        <v>Otamba, Kiisi</v>
      </c>
      <c r="DN855" s="4" t="str">
        <v>Otamba, Kiisi</v>
      </c>
      <c r="DO855" s="4" t="str">
        <v>Otamba, Kiisi</v>
      </c>
      <c r="DP855" s="4" t="str">
        <v>Otamba, Kiisi</v>
      </c>
    </row>
    <row r="856" spans="1:120" x14ac:dyDescent="0.35">
      <c r="A856" s="4">
        <v>-29.223520000000001</v>
      </c>
      <c r="B856" s="4">
        <v>26.211369999999999</v>
      </c>
      <c r="C856" s="4" t="s">
        <v>273</v>
      </c>
      <c r="D856" s="4" t="s">
        <v>130</v>
      </c>
      <c r="E856" s="4" t="s">
        <v>1017</v>
      </c>
      <c r="F856" s="4">
        <v>250</v>
      </c>
      <c r="G856" s="4" t="str">
        <f t="shared" si="13"/>
        <v>South Africa-Parady</v>
      </c>
      <c r="BA856" s="4" t="str">
        <v>Ouagadougou</v>
      </c>
      <c r="BB856" s="4" t="str">
        <v>Ouagadougou</v>
      </c>
      <c r="BC856" s="4" t="str">
        <v>Ouagadougou</v>
      </c>
      <c r="BD856" s="4" t="str">
        <v>Ouagadougou</v>
      </c>
      <c r="BE856" s="4" t="str">
        <v>Ouagadougou</v>
      </c>
      <c r="BF856" s="4" t="str">
        <v>Ouagadougou</v>
      </c>
      <c r="BG856" s="4" t="str">
        <v>Ouagadougou</v>
      </c>
      <c r="BH856" s="4" t="str">
        <v>Ouagadougou</v>
      </c>
      <c r="BI856" s="4" t="str">
        <v>Ouagadougou</v>
      </c>
      <c r="BJ856" s="4" t="str">
        <v>Ouagadougou</v>
      </c>
      <c r="BK856" s="4" t="str">
        <v>Ouagadougou</v>
      </c>
      <c r="BL856" s="4" t="str">
        <v>Ouagadougou</v>
      </c>
      <c r="BM856" s="4" t="str">
        <v>Ouagadougou</v>
      </c>
      <c r="BN856" s="4" t="str">
        <v>Ouagadougou</v>
      </c>
      <c r="BO856" s="4" t="str">
        <v>Ouagadougou</v>
      </c>
      <c r="BP856" s="4" t="str">
        <v>Ouagadougou</v>
      </c>
      <c r="BQ856" s="4" t="str">
        <v>Ouagadougou</v>
      </c>
      <c r="BR856" s="4" t="str">
        <v>Ouagadougou</v>
      </c>
      <c r="BS856" s="4" t="str">
        <v>Ouagadougou</v>
      </c>
      <c r="BT856" s="4" t="str">
        <v>Ouagadougou</v>
      </c>
      <c r="BU856" s="4" t="str">
        <v>Ouagadougou</v>
      </c>
      <c r="BV856" s="4" t="str">
        <v>Ouagadougou</v>
      </c>
      <c r="BW856" s="4" t="str">
        <v>Ouagadougou</v>
      </c>
      <c r="BX856" s="4" t="str">
        <v>Ouagadougou</v>
      </c>
      <c r="BY856" s="4" t="str">
        <v>Ouagadougou</v>
      </c>
      <c r="BZ856" s="4" t="str">
        <v>Ouagadougou</v>
      </c>
      <c r="CA856" s="4" t="str">
        <v>Ouagadougou</v>
      </c>
      <c r="CB856" s="4" t="str">
        <v>Ouagadougou</v>
      </c>
      <c r="CC856" s="4" t="str">
        <v>Ouagadougou</v>
      </c>
      <c r="CD856" s="4" t="str">
        <v>Ouagadougou</v>
      </c>
      <c r="CE856" s="4" t="str">
        <v>Ouagadougou</v>
      </c>
      <c r="CF856" s="4" t="str">
        <v>Ouagadougou</v>
      </c>
      <c r="CG856" s="4" t="str">
        <v>Ouagadougou</v>
      </c>
      <c r="CH856" s="4" t="str">
        <v>Ouagadougou</v>
      </c>
      <c r="CJ856" s="4" t="str">
        <v>Ouagadougou</v>
      </c>
      <c r="CK856" s="4" t="str">
        <v>Ouagadougou</v>
      </c>
      <c r="CL856" s="4" t="str">
        <v>Ouagadougou</v>
      </c>
      <c r="CM856" s="4" t="str">
        <v>Ouagadougou</v>
      </c>
      <c r="CN856" s="4" t="str">
        <v>Ouagadougou</v>
      </c>
      <c r="CO856" s="4" t="str">
        <v>Ouagadougou</v>
      </c>
      <c r="CP856" s="4" t="str">
        <v>Ouagadougou</v>
      </c>
      <c r="CQ856" s="4" t="str">
        <v>Ouagadougou</v>
      </c>
      <c r="CR856" s="4" t="str">
        <v>Ouagadougou</v>
      </c>
      <c r="CS856" s="4" t="str">
        <v>Ouagadougou</v>
      </c>
      <c r="CT856" s="4" t="str">
        <v>Ouagadougou</v>
      </c>
      <c r="CU856" s="4" t="str">
        <v>Ouagadougou</v>
      </c>
      <c r="CV856" s="4" t="str">
        <v>Ouagadougou</v>
      </c>
      <c r="CW856" s="4" t="str">
        <v>Ouagadougou</v>
      </c>
      <c r="CX856" s="4" t="str">
        <v>Ouagadougou</v>
      </c>
      <c r="CY856" s="4" t="str">
        <v>Ouagadougou</v>
      </c>
      <c r="CZ856" s="4" t="str">
        <v>Ouagadougou</v>
      </c>
      <c r="DA856" s="4" t="str">
        <v>Ouagadougou</v>
      </c>
      <c r="DB856" s="4" t="str">
        <v>Ouagadougou</v>
      </c>
      <c r="DC856" s="4" t="str">
        <v>Ouagadougou</v>
      </c>
      <c r="DD856" s="4" t="str">
        <v>Ouagadougou</v>
      </c>
      <c r="DE856" s="4" t="str">
        <v>Ouagadougou</v>
      </c>
      <c r="DF856" s="4" t="str">
        <v>Ouagadougou</v>
      </c>
      <c r="DG856" s="4" t="str">
        <v>Ouagadougou</v>
      </c>
      <c r="DH856" s="4" t="str">
        <v>Ouagadougou</v>
      </c>
      <c r="DI856" s="4" t="str">
        <v>Ouagadougou</v>
      </c>
      <c r="DJ856" s="4" t="str">
        <v>Ouagadougou</v>
      </c>
      <c r="DK856" s="4" t="str">
        <v>Ouagadougou</v>
      </c>
      <c r="DL856" s="4" t="str">
        <v>Ouagadougou</v>
      </c>
      <c r="DM856" s="4" t="str">
        <v>Ouagadougou</v>
      </c>
      <c r="DN856" s="4" t="str">
        <v>Ouagadougou</v>
      </c>
      <c r="DO856" s="4" t="str">
        <v>Ouagadougou</v>
      </c>
      <c r="DP856" s="4" t="str">
        <v>Ouagadougou</v>
      </c>
    </row>
    <row r="857" spans="1:120" x14ac:dyDescent="0.35">
      <c r="A857" s="4">
        <v>-23.798220000000001</v>
      </c>
      <c r="B857" s="4">
        <v>29.33325</v>
      </c>
      <c r="C857" s="4" t="s">
        <v>273</v>
      </c>
      <c r="D857" s="4" t="s">
        <v>130</v>
      </c>
      <c r="E857" s="4" t="s">
        <v>1018</v>
      </c>
      <c r="F857" s="4">
        <v>250</v>
      </c>
      <c r="G857" s="4" t="str">
        <f t="shared" si="13"/>
        <v>South Africa-Perskebult</v>
      </c>
      <c r="BA857" s="4" t="str">
        <v>Ouallam</v>
      </c>
      <c r="BB857" s="4" t="str">
        <v>Ouallam</v>
      </c>
      <c r="BC857" s="4" t="str">
        <v>Ouallam</v>
      </c>
      <c r="BD857" s="4" t="str">
        <v>Ouallam</v>
      </c>
      <c r="BE857" s="4" t="str">
        <v>Ouallam</v>
      </c>
      <c r="BF857" s="4" t="str">
        <v>Ouallam</v>
      </c>
      <c r="BG857" s="4" t="str">
        <v>Ouallam</v>
      </c>
      <c r="BH857" s="4" t="str">
        <v>Ouallam</v>
      </c>
      <c r="BI857" s="4" t="str">
        <v>Ouallam</v>
      </c>
      <c r="BJ857" s="4" t="str">
        <v>Ouallam</v>
      </c>
      <c r="BK857" s="4" t="str">
        <v>Ouallam</v>
      </c>
      <c r="BL857" s="4" t="str">
        <v>Ouallam</v>
      </c>
      <c r="BM857" s="4" t="str">
        <v>Ouallam</v>
      </c>
      <c r="BN857" s="4" t="str">
        <v>Ouallam</v>
      </c>
      <c r="BO857" s="4" t="str">
        <v>Ouallam</v>
      </c>
      <c r="BP857" s="4" t="str">
        <v>Ouallam</v>
      </c>
      <c r="BQ857" s="4" t="str">
        <v>Ouallam</v>
      </c>
      <c r="BR857" s="4" t="str">
        <v>Ouallam</v>
      </c>
      <c r="BS857" s="4" t="str">
        <v>Ouallam</v>
      </c>
      <c r="BT857" s="4" t="str">
        <v>Ouallam</v>
      </c>
      <c r="BU857" s="4" t="str">
        <v>Ouallam</v>
      </c>
      <c r="BV857" s="4" t="str">
        <v>Ouallam</v>
      </c>
      <c r="BW857" s="4" t="str">
        <v>Ouallam</v>
      </c>
      <c r="BX857" s="4" t="str">
        <v>Ouallam</v>
      </c>
      <c r="BY857" s="4" t="str">
        <v>Ouallam</v>
      </c>
      <c r="BZ857" s="4" t="str">
        <v>Ouallam</v>
      </c>
      <c r="CA857" s="4" t="str">
        <v>Ouallam</v>
      </c>
      <c r="CB857" s="4" t="str">
        <v>Ouallam</v>
      </c>
      <c r="CC857" s="4" t="str">
        <v>Ouallam</v>
      </c>
      <c r="CD857" s="4" t="str">
        <v>Ouallam</v>
      </c>
      <c r="CE857" s="4" t="str">
        <v>Ouallam</v>
      </c>
      <c r="CF857" s="4" t="str">
        <v>Ouallam</v>
      </c>
      <c r="CG857" s="4" t="str">
        <v>Ouallam</v>
      </c>
      <c r="CH857" s="4" t="str">
        <v>Ouallam</v>
      </c>
      <c r="CJ857" s="4" t="str">
        <v>Ouallam</v>
      </c>
      <c r="CK857" s="4" t="str">
        <v>Ouallam</v>
      </c>
      <c r="CL857" s="4" t="str">
        <v>Ouallam</v>
      </c>
      <c r="CM857" s="4" t="str">
        <v>Ouallam</v>
      </c>
      <c r="CN857" s="4" t="str">
        <v>Ouallam</v>
      </c>
      <c r="CO857" s="4" t="str">
        <v>Ouallam</v>
      </c>
      <c r="CP857" s="4" t="str">
        <v>Ouallam</v>
      </c>
      <c r="CQ857" s="4" t="str">
        <v>Ouallam</v>
      </c>
      <c r="CR857" s="4" t="str">
        <v>Ouallam</v>
      </c>
      <c r="CS857" s="4" t="str">
        <v>Ouallam</v>
      </c>
      <c r="CT857" s="4" t="str">
        <v>Ouallam</v>
      </c>
      <c r="CU857" s="4" t="str">
        <v>Ouallam</v>
      </c>
      <c r="CV857" s="4" t="str">
        <v>Ouallam</v>
      </c>
      <c r="CW857" s="4" t="str">
        <v>Ouallam</v>
      </c>
      <c r="CX857" s="4" t="str">
        <v>Ouallam</v>
      </c>
      <c r="CY857" s="4" t="str">
        <v>Ouallam</v>
      </c>
      <c r="CZ857" s="4" t="str">
        <v>Ouallam</v>
      </c>
      <c r="DA857" s="4" t="str">
        <v>Ouallam</v>
      </c>
      <c r="DB857" s="4" t="str">
        <v>Ouallam</v>
      </c>
      <c r="DC857" s="4" t="str">
        <v>Ouallam</v>
      </c>
      <c r="DD857" s="4" t="str">
        <v>Ouallam</v>
      </c>
      <c r="DE857" s="4" t="str">
        <v>Ouallam</v>
      </c>
      <c r="DF857" s="4" t="str">
        <v>Ouallam</v>
      </c>
      <c r="DG857" s="4" t="str">
        <v>Ouallam</v>
      </c>
      <c r="DH857" s="4" t="str">
        <v>Ouallam</v>
      </c>
      <c r="DI857" s="4" t="str">
        <v>Ouallam</v>
      </c>
      <c r="DJ857" s="4" t="str">
        <v>Ouallam</v>
      </c>
      <c r="DK857" s="4" t="str">
        <v>Ouallam</v>
      </c>
      <c r="DL857" s="4" t="str">
        <v>Ouallam</v>
      </c>
      <c r="DM857" s="4" t="str">
        <v>Ouallam</v>
      </c>
      <c r="DN857" s="4" t="str">
        <v>Ouallam</v>
      </c>
      <c r="DO857" s="4" t="str">
        <v>Ouallam</v>
      </c>
      <c r="DP857" s="4" t="str">
        <v>Ouallam</v>
      </c>
    </row>
    <row r="858" spans="1:120" x14ac:dyDescent="0.35">
      <c r="A858" s="4">
        <v>-23.511130000000001</v>
      </c>
      <c r="B858" s="4">
        <v>29.131630000000001</v>
      </c>
      <c r="C858" s="4" t="s">
        <v>273</v>
      </c>
      <c r="D858" s="4" t="s">
        <v>130</v>
      </c>
      <c r="E858" s="4" t="s">
        <v>1019</v>
      </c>
      <c r="F858" s="4">
        <v>250</v>
      </c>
      <c r="G858" s="4" t="str">
        <f t="shared" si="13"/>
        <v>South Africa-Phaudi</v>
      </c>
      <c r="BA858" s="4" t="str">
        <v>Ouesse</v>
      </c>
      <c r="BB858" s="4" t="str">
        <v>Ouesse</v>
      </c>
      <c r="BC858" s="4" t="str">
        <v>Ouesse</v>
      </c>
      <c r="BD858" s="4" t="str">
        <v>Ouesse</v>
      </c>
      <c r="BE858" s="4" t="str">
        <v>Ouesse</v>
      </c>
      <c r="BF858" s="4" t="str">
        <v>Ouesse</v>
      </c>
      <c r="BG858" s="4" t="str">
        <v>Ouesse</v>
      </c>
      <c r="BH858" s="4" t="str">
        <v>Ouesse</v>
      </c>
      <c r="BI858" s="4" t="str">
        <v>Ouesse</v>
      </c>
      <c r="BJ858" s="4" t="str">
        <v>Ouesse</v>
      </c>
      <c r="BK858" s="4" t="str">
        <v>Ouesse</v>
      </c>
      <c r="BL858" s="4" t="str">
        <v>Ouesse</v>
      </c>
      <c r="BM858" s="4" t="str">
        <v>Ouesse</v>
      </c>
      <c r="BN858" s="4" t="str">
        <v>Ouesse</v>
      </c>
      <c r="BO858" s="4" t="str">
        <v>Ouesse</v>
      </c>
      <c r="BP858" s="4" t="str">
        <v>Ouesse</v>
      </c>
      <c r="BQ858" s="4" t="str">
        <v>Ouesse</v>
      </c>
      <c r="BR858" s="4" t="str">
        <v>Ouesse</v>
      </c>
      <c r="BS858" s="4" t="str">
        <v>Ouesse</v>
      </c>
      <c r="BT858" s="4" t="str">
        <v>Ouesse</v>
      </c>
      <c r="BU858" s="4" t="str">
        <v>Ouesse</v>
      </c>
      <c r="BV858" s="4" t="str">
        <v>Ouesse</v>
      </c>
      <c r="BW858" s="4" t="str">
        <v>Ouesse</v>
      </c>
      <c r="BX858" s="4" t="str">
        <v>Ouesse</v>
      </c>
      <c r="BY858" s="4" t="str">
        <v>Ouesse</v>
      </c>
      <c r="BZ858" s="4" t="str">
        <v>Ouesse</v>
      </c>
      <c r="CA858" s="4" t="str">
        <v>Ouesse</v>
      </c>
      <c r="CB858" s="4" t="str">
        <v>Ouesse</v>
      </c>
      <c r="CC858" s="4" t="str">
        <v>Ouesse</v>
      </c>
      <c r="CD858" s="4" t="str">
        <v>Ouesse</v>
      </c>
      <c r="CE858" s="4" t="str">
        <v>Ouesse</v>
      </c>
      <c r="CF858" s="4" t="str">
        <v>Ouesse</v>
      </c>
      <c r="CG858" s="4" t="str">
        <v>Ouesse</v>
      </c>
      <c r="CH858" s="4" t="str">
        <v>Ouesse</v>
      </c>
      <c r="CJ858" s="4" t="str">
        <v>Ouesse</v>
      </c>
      <c r="CK858" s="4" t="str">
        <v>Ouesse</v>
      </c>
      <c r="CL858" s="4" t="str">
        <v>Ouesse</v>
      </c>
      <c r="CM858" s="4" t="str">
        <v>Ouesse</v>
      </c>
      <c r="CN858" s="4" t="str">
        <v>Ouesse</v>
      </c>
      <c r="CO858" s="4" t="str">
        <v>Ouesse</v>
      </c>
      <c r="CP858" s="4" t="str">
        <v>Ouesse</v>
      </c>
      <c r="CQ858" s="4" t="str">
        <v>Ouesse</v>
      </c>
      <c r="CR858" s="4" t="str">
        <v>Ouesse</v>
      </c>
      <c r="CS858" s="4" t="str">
        <v>Ouesse</v>
      </c>
      <c r="CT858" s="4" t="str">
        <v>Ouesse</v>
      </c>
      <c r="CU858" s="4" t="str">
        <v>Ouesse</v>
      </c>
      <c r="CV858" s="4" t="str">
        <v>Ouesse</v>
      </c>
      <c r="CW858" s="4" t="str">
        <v>Ouesse</v>
      </c>
      <c r="CX858" s="4" t="str">
        <v>Ouesse</v>
      </c>
      <c r="CY858" s="4" t="str">
        <v>Ouesse</v>
      </c>
      <c r="CZ858" s="4" t="str">
        <v>Ouesse</v>
      </c>
      <c r="DA858" s="4" t="str">
        <v>Ouesse</v>
      </c>
      <c r="DB858" s="4" t="str">
        <v>Ouesse</v>
      </c>
      <c r="DC858" s="4" t="str">
        <v>Ouesse</v>
      </c>
      <c r="DD858" s="4" t="str">
        <v>Ouesse</v>
      </c>
      <c r="DE858" s="4" t="str">
        <v>Ouesse</v>
      </c>
      <c r="DF858" s="4" t="str">
        <v>Ouesse</v>
      </c>
      <c r="DG858" s="4" t="str">
        <v>Ouesse</v>
      </c>
      <c r="DH858" s="4" t="str">
        <v>Ouesse</v>
      </c>
      <c r="DI858" s="4" t="str">
        <v>Ouesse</v>
      </c>
      <c r="DJ858" s="4" t="str">
        <v>Ouesse</v>
      </c>
      <c r="DK858" s="4" t="str">
        <v>Ouesse</v>
      </c>
      <c r="DL858" s="4" t="str">
        <v>Ouesse</v>
      </c>
      <c r="DM858" s="4" t="str">
        <v>Ouesse</v>
      </c>
      <c r="DN858" s="4" t="str">
        <v>Ouesse</v>
      </c>
      <c r="DO858" s="4" t="str">
        <v>Ouesse</v>
      </c>
      <c r="DP858" s="4" t="str">
        <v>Ouesse</v>
      </c>
    </row>
    <row r="859" spans="1:120" x14ac:dyDescent="0.35">
      <c r="A859" s="4">
        <v>-28.815999999999999</v>
      </c>
      <c r="B859" s="4">
        <v>29.369</v>
      </c>
      <c r="C859" s="4" t="s">
        <v>273</v>
      </c>
      <c r="D859" s="4" t="s">
        <v>130</v>
      </c>
      <c r="E859" s="4" t="s">
        <v>1020</v>
      </c>
      <c r="F859" s="4">
        <v>1000</v>
      </c>
      <c r="G859" s="4" t="str">
        <f t="shared" si="13"/>
        <v>South Africa-Potshini, Kwa-Zulu Natal</v>
      </c>
      <c r="BA859" s="4" t="str">
        <v>Oula</v>
      </c>
      <c r="BB859" s="4" t="str">
        <v>Oula</v>
      </c>
      <c r="BC859" s="4" t="str">
        <v>Oula</v>
      </c>
      <c r="BD859" s="4" t="str">
        <v>Oula</v>
      </c>
      <c r="BE859" s="4" t="str">
        <v>Oula</v>
      </c>
      <c r="BF859" s="4" t="str">
        <v>Oula</v>
      </c>
      <c r="BG859" s="4" t="str">
        <v>Oula</v>
      </c>
      <c r="BH859" s="4" t="str">
        <v>Oula</v>
      </c>
      <c r="BI859" s="4" t="str">
        <v>Oula</v>
      </c>
      <c r="BJ859" s="4" t="str">
        <v>Oula</v>
      </c>
      <c r="BK859" s="4" t="str">
        <v>Oula</v>
      </c>
      <c r="BL859" s="4" t="str">
        <v>Oula</v>
      </c>
      <c r="BM859" s="4" t="str">
        <v>Oula</v>
      </c>
      <c r="BN859" s="4" t="str">
        <v>Oula</v>
      </c>
      <c r="BO859" s="4" t="str">
        <v>Oula</v>
      </c>
      <c r="BP859" s="4" t="str">
        <v>Oula</v>
      </c>
      <c r="BQ859" s="4" t="str">
        <v>Oula</v>
      </c>
      <c r="BR859" s="4" t="str">
        <v>Oula</v>
      </c>
      <c r="BS859" s="4" t="str">
        <v>Oula</v>
      </c>
      <c r="BT859" s="4" t="str">
        <v>Oula</v>
      </c>
      <c r="BU859" s="4" t="str">
        <v>Oula</v>
      </c>
      <c r="BV859" s="4" t="str">
        <v>Oula</v>
      </c>
      <c r="BW859" s="4" t="str">
        <v>Oula</v>
      </c>
      <c r="BX859" s="4" t="str">
        <v>Oula</v>
      </c>
      <c r="BY859" s="4" t="str">
        <v>Oula</v>
      </c>
      <c r="BZ859" s="4" t="str">
        <v>Oula</v>
      </c>
      <c r="CA859" s="4" t="str">
        <v>Oula</v>
      </c>
      <c r="CB859" s="4" t="str">
        <v>Oula</v>
      </c>
      <c r="CC859" s="4" t="str">
        <v>Oula</v>
      </c>
      <c r="CD859" s="4" t="str">
        <v>Oula</v>
      </c>
      <c r="CE859" s="4" t="str">
        <v>Oula</v>
      </c>
      <c r="CF859" s="4" t="str">
        <v>Oula</v>
      </c>
      <c r="CG859" s="4" t="str">
        <v>Oula</v>
      </c>
      <c r="CH859" s="4" t="str">
        <v>Oula</v>
      </c>
      <c r="CJ859" s="4" t="str">
        <v>Oula</v>
      </c>
      <c r="CK859" s="4" t="str">
        <v>Oula</v>
      </c>
      <c r="CL859" s="4" t="str">
        <v>Oula</v>
      </c>
      <c r="CM859" s="4" t="str">
        <v>Oula</v>
      </c>
      <c r="CN859" s="4" t="str">
        <v>Oula</v>
      </c>
      <c r="CO859" s="4" t="str">
        <v>Oula</v>
      </c>
      <c r="CP859" s="4" t="str">
        <v>Oula</v>
      </c>
      <c r="CQ859" s="4" t="str">
        <v>Oula</v>
      </c>
      <c r="CR859" s="4" t="str">
        <v>Oula</v>
      </c>
      <c r="CS859" s="4" t="str">
        <v>Oula</v>
      </c>
      <c r="CT859" s="4" t="str">
        <v>Oula</v>
      </c>
      <c r="CU859" s="4" t="str">
        <v>Oula</v>
      </c>
      <c r="CV859" s="4" t="str">
        <v>Oula</v>
      </c>
      <c r="CW859" s="4" t="str">
        <v>Oula</v>
      </c>
      <c r="CX859" s="4" t="str">
        <v>Oula</v>
      </c>
      <c r="CY859" s="4" t="str">
        <v>Oula</v>
      </c>
      <c r="CZ859" s="4" t="str">
        <v>Oula</v>
      </c>
      <c r="DA859" s="4" t="str">
        <v>Oula</v>
      </c>
      <c r="DB859" s="4" t="str">
        <v>Oula</v>
      </c>
      <c r="DC859" s="4" t="str">
        <v>Oula</v>
      </c>
      <c r="DD859" s="4" t="str">
        <v>Oula</v>
      </c>
      <c r="DE859" s="4" t="str">
        <v>Oula</v>
      </c>
      <c r="DF859" s="4" t="str">
        <v>Oula</v>
      </c>
      <c r="DG859" s="4" t="str">
        <v>Oula</v>
      </c>
      <c r="DH859" s="4" t="str">
        <v>Oula</v>
      </c>
      <c r="DI859" s="4" t="str">
        <v>Oula</v>
      </c>
      <c r="DJ859" s="4" t="str">
        <v>Oula</v>
      </c>
      <c r="DK859" s="4" t="str">
        <v>Oula</v>
      </c>
      <c r="DL859" s="4" t="str">
        <v>Oula</v>
      </c>
      <c r="DM859" s="4" t="str">
        <v>Oula</v>
      </c>
      <c r="DN859" s="4" t="str">
        <v>Oula</v>
      </c>
      <c r="DO859" s="4" t="str">
        <v>Oula</v>
      </c>
      <c r="DP859" s="4" t="str">
        <v>Oula</v>
      </c>
    </row>
    <row r="860" spans="1:120" x14ac:dyDescent="0.35">
      <c r="A860" s="4">
        <v>-26</v>
      </c>
      <c r="B860" s="4">
        <v>28.58333</v>
      </c>
      <c r="C860" s="4" t="s">
        <v>273</v>
      </c>
      <c r="D860" s="4" t="s">
        <v>138</v>
      </c>
      <c r="E860" s="4" t="s">
        <v>1021</v>
      </c>
      <c r="F860" s="4">
        <v>917</v>
      </c>
      <c r="G860" s="4" t="str">
        <f t="shared" si="13"/>
        <v>South Africa-Roodeplaat</v>
      </c>
      <c r="BA860" s="4" t="str">
        <v>Oumar Youness</v>
      </c>
      <c r="BB860" s="4" t="str">
        <v>Oumar Youness</v>
      </c>
      <c r="BC860" s="4" t="str">
        <v>Oumar Youness</v>
      </c>
      <c r="BD860" s="4" t="str">
        <v>Oumar Youness</v>
      </c>
      <c r="BE860" s="4" t="str">
        <v>Oumar Youness</v>
      </c>
      <c r="BF860" s="4" t="str">
        <v>Oumar Youness</v>
      </c>
      <c r="BG860" s="4" t="str">
        <v>Oumar Youness</v>
      </c>
      <c r="BH860" s="4" t="str">
        <v>Oumar Youness</v>
      </c>
      <c r="BI860" s="4" t="str">
        <v>Oumar Youness</v>
      </c>
      <c r="BJ860" s="4" t="str">
        <v>Oumar Youness</v>
      </c>
      <c r="BK860" s="4" t="str">
        <v>Oumar Youness</v>
      </c>
      <c r="BL860" s="4" t="str">
        <v>Oumar Youness</v>
      </c>
      <c r="BM860" s="4" t="str">
        <v>Oumar Youness</v>
      </c>
      <c r="BN860" s="4" t="str">
        <v>Oumar Youness</v>
      </c>
      <c r="BO860" s="4" t="str">
        <v>Oumar Youness</v>
      </c>
      <c r="BP860" s="4" t="str">
        <v>Oumar Youness</v>
      </c>
      <c r="BQ860" s="4" t="str">
        <v>Oumar Youness</v>
      </c>
      <c r="BR860" s="4" t="str">
        <v>Oumar Youness</v>
      </c>
      <c r="BS860" s="4" t="str">
        <v>Oumar Youness</v>
      </c>
      <c r="BT860" s="4" t="str">
        <v>Oumar Youness</v>
      </c>
      <c r="BU860" s="4" t="str">
        <v>Oumar Youness</v>
      </c>
      <c r="BV860" s="4" t="str">
        <v>Oumar Youness</v>
      </c>
      <c r="BW860" s="4" t="str">
        <v>Oumar Youness</v>
      </c>
      <c r="BX860" s="4" t="str">
        <v>Oumar Youness</v>
      </c>
      <c r="BY860" s="4" t="str">
        <v>Oumar Youness</v>
      </c>
      <c r="BZ860" s="4" t="str">
        <v>Oumar Youness</v>
      </c>
      <c r="CA860" s="4" t="str">
        <v>Oumar Youness</v>
      </c>
      <c r="CB860" s="4" t="str">
        <v>Oumar Youness</v>
      </c>
      <c r="CC860" s="4" t="str">
        <v>Oumar Youness</v>
      </c>
      <c r="CD860" s="4" t="str">
        <v>Oumar Youness</v>
      </c>
      <c r="CE860" s="4" t="str">
        <v>Oumar Youness</v>
      </c>
      <c r="CF860" s="4" t="str">
        <v>Oumar Youness</v>
      </c>
      <c r="CG860" s="4" t="str">
        <v>Oumar Youness</v>
      </c>
      <c r="CH860" s="4" t="str">
        <v>Oumar Youness</v>
      </c>
      <c r="CJ860" s="4" t="str">
        <v>Oumar Youness</v>
      </c>
      <c r="CK860" s="4" t="str">
        <v>Oumar Youness</v>
      </c>
      <c r="CL860" s="4" t="str">
        <v>Oumar Youness</v>
      </c>
      <c r="CM860" s="4" t="str">
        <v>Oumar Youness</v>
      </c>
      <c r="CN860" s="4" t="str">
        <v>Oumar Youness</v>
      </c>
      <c r="CO860" s="4" t="str">
        <v>Oumar Youness</v>
      </c>
      <c r="CP860" s="4" t="str">
        <v>Oumar Youness</v>
      </c>
      <c r="CQ860" s="4" t="str">
        <v>Oumar Youness</v>
      </c>
      <c r="CR860" s="4" t="str">
        <v>Oumar Youness</v>
      </c>
      <c r="CS860" s="4" t="str">
        <v>Oumar Youness</v>
      </c>
      <c r="CT860" s="4" t="str">
        <v>Oumar Youness</v>
      </c>
      <c r="CU860" s="4" t="str">
        <v>Oumar Youness</v>
      </c>
      <c r="CV860" s="4" t="str">
        <v>Oumar Youness</v>
      </c>
      <c r="CW860" s="4" t="str">
        <v>Oumar Youness</v>
      </c>
      <c r="CX860" s="4" t="str">
        <v>Oumar Youness</v>
      </c>
      <c r="CY860" s="4" t="str">
        <v>Oumar Youness</v>
      </c>
      <c r="CZ860" s="4" t="str">
        <v>Oumar Youness</v>
      </c>
      <c r="DA860" s="4" t="str">
        <v>Oumar Youness</v>
      </c>
      <c r="DB860" s="4" t="str">
        <v>Oumar Youness</v>
      </c>
      <c r="DC860" s="4" t="str">
        <v>Oumar Youness</v>
      </c>
      <c r="DD860" s="4" t="str">
        <v>Oumar Youness</v>
      </c>
      <c r="DE860" s="4" t="str">
        <v>Oumar Youness</v>
      </c>
      <c r="DF860" s="4" t="str">
        <v>Oumar Youness</v>
      </c>
      <c r="DG860" s="4" t="str">
        <v>Oumar Youness</v>
      </c>
      <c r="DH860" s="4" t="str">
        <v>Oumar Youness</v>
      </c>
      <c r="DI860" s="4" t="str">
        <v>Oumar Youness</v>
      </c>
      <c r="DJ860" s="4" t="str">
        <v>Oumar Youness</v>
      </c>
      <c r="DK860" s="4" t="str">
        <v>Oumar Youness</v>
      </c>
      <c r="DL860" s="4" t="str">
        <v>Oumar Youness</v>
      </c>
      <c r="DM860" s="4" t="str">
        <v>Oumar Youness</v>
      </c>
      <c r="DN860" s="4" t="str">
        <v>Oumar Youness</v>
      </c>
      <c r="DO860" s="4" t="str">
        <v>Oumar Youness</v>
      </c>
      <c r="DP860" s="4" t="str">
        <v>Oumar Youness</v>
      </c>
    </row>
    <row r="861" spans="1:120" x14ac:dyDescent="0.35">
      <c r="A861" s="4">
        <v>-29.703499999999998</v>
      </c>
      <c r="B861" s="4">
        <v>31.048500000000001</v>
      </c>
      <c r="C861" s="4" t="s">
        <v>273</v>
      </c>
      <c r="D861" s="4" t="s">
        <v>138</v>
      </c>
      <c r="E861" s="4" t="s">
        <v>1022</v>
      </c>
      <c r="F861" s="4">
        <v>500</v>
      </c>
      <c r="G861" s="4" t="str">
        <f t="shared" si="13"/>
        <v>South Africa-SASRI, Mount Edgecombe</v>
      </c>
      <c r="BA861" s="4" t="str">
        <v>Owo</v>
      </c>
      <c r="BB861" s="4" t="str">
        <v>Owo</v>
      </c>
      <c r="BC861" s="4" t="str">
        <v>Owo</v>
      </c>
      <c r="BD861" s="4" t="str">
        <v>Owo</v>
      </c>
      <c r="BE861" s="4" t="str">
        <v>Owo</v>
      </c>
      <c r="BF861" s="4" t="str">
        <v>Owo</v>
      </c>
      <c r="BG861" s="4" t="str">
        <v>Owo</v>
      </c>
      <c r="BH861" s="4" t="str">
        <v>Owo</v>
      </c>
      <c r="BI861" s="4" t="str">
        <v>Owo</v>
      </c>
      <c r="BJ861" s="4" t="str">
        <v>Owo</v>
      </c>
      <c r="BK861" s="4" t="str">
        <v>Owo</v>
      </c>
      <c r="BL861" s="4" t="str">
        <v>Owo</v>
      </c>
      <c r="BM861" s="4" t="str">
        <v>Owo</v>
      </c>
      <c r="BN861" s="4" t="str">
        <v>Owo</v>
      </c>
      <c r="BO861" s="4" t="str">
        <v>Owo</v>
      </c>
      <c r="BP861" s="4" t="str">
        <v>Owo</v>
      </c>
      <c r="BQ861" s="4" t="str">
        <v>Owo</v>
      </c>
      <c r="BR861" s="4" t="str">
        <v>Owo</v>
      </c>
      <c r="BS861" s="4" t="str">
        <v>Owo</v>
      </c>
      <c r="BT861" s="4" t="str">
        <v>Owo</v>
      </c>
      <c r="BU861" s="4" t="str">
        <v>Owo</v>
      </c>
      <c r="BV861" s="4" t="str">
        <v>Owo</v>
      </c>
      <c r="BW861" s="4" t="str">
        <v>Owo</v>
      </c>
      <c r="BX861" s="4" t="str">
        <v>Owo</v>
      </c>
      <c r="BY861" s="4" t="str">
        <v>Owo</v>
      </c>
      <c r="BZ861" s="4" t="str">
        <v>Owo</v>
      </c>
      <c r="CA861" s="4" t="str">
        <v>Owo</v>
      </c>
      <c r="CB861" s="4" t="str">
        <v>Owo</v>
      </c>
      <c r="CC861" s="4" t="str">
        <v>Owo</v>
      </c>
      <c r="CD861" s="4" t="str">
        <v>Owo</v>
      </c>
      <c r="CE861" s="4" t="str">
        <v>Owo</v>
      </c>
      <c r="CF861" s="4" t="str">
        <v>Owo</v>
      </c>
      <c r="CG861" s="4" t="str">
        <v>Owo</v>
      </c>
      <c r="CH861" s="4" t="str">
        <v>Owo</v>
      </c>
      <c r="CJ861" s="4" t="str">
        <v>Owo</v>
      </c>
      <c r="CK861" s="4" t="str">
        <v>Owo</v>
      </c>
      <c r="CL861" s="4" t="str">
        <v>Owo</v>
      </c>
      <c r="CM861" s="4" t="str">
        <v>Owo</v>
      </c>
      <c r="CN861" s="4" t="str">
        <v>Owo</v>
      </c>
      <c r="CO861" s="4" t="str">
        <v>Owo</v>
      </c>
      <c r="CP861" s="4" t="str">
        <v>Owo</v>
      </c>
      <c r="CQ861" s="4" t="str">
        <v>Owo</v>
      </c>
      <c r="CR861" s="4" t="str">
        <v>Owo</v>
      </c>
      <c r="CS861" s="4" t="str">
        <v>Owo</v>
      </c>
      <c r="CT861" s="4" t="str">
        <v>Owo</v>
      </c>
      <c r="CU861" s="4" t="str">
        <v>Owo</v>
      </c>
      <c r="CV861" s="4" t="str">
        <v>Owo</v>
      </c>
      <c r="CW861" s="4" t="str">
        <v>Owo</v>
      </c>
      <c r="CX861" s="4" t="str">
        <v>Owo</v>
      </c>
      <c r="CY861" s="4" t="str">
        <v>Owo</v>
      </c>
      <c r="CZ861" s="4" t="str">
        <v>Owo</v>
      </c>
      <c r="DA861" s="4" t="str">
        <v>Owo</v>
      </c>
      <c r="DB861" s="4" t="str">
        <v>Owo</v>
      </c>
      <c r="DC861" s="4" t="str">
        <v>Owo</v>
      </c>
      <c r="DD861" s="4" t="str">
        <v>Owo</v>
      </c>
      <c r="DE861" s="4" t="str">
        <v>Owo</v>
      </c>
      <c r="DF861" s="4" t="str">
        <v>Owo</v>
      </c>
      <c r="DG861" s="4" t="str">
        <v>Owo</v>
      </c>
      <c r="DH861" s="4" t="str">
        <v>Owo</v>
      </c>
      <c r="DI861" s="4" t="str">
        <v>Owo</v>
      </c>
      <c r="DJ861" s="4" t="str">
        <v>Owo</v>
      </c>
      <c r="DK861" s="4" t="str">
        <v>Owo</v>
      </c>
      <c r="DL861" s="4" t="str">
        <v>Owo</v>
      </c>
      <c r="DM861" s="4" t="str">
        <v>Owo</v>
      </c>
      <c r="DN861" s="4" t="str">
        <v>Owo</v>
      </c>
      <c r="DO861" s="4" t="str">
        <v>Owo</v>
      </c>
      <c r="DP861" s="4" t="str">
        <v>Owo</v>
      </c>
    </row>
    <row r="862" spans="1:120" x14ac:dyDescent="0.35">
      <c r="A862" s="4">
        <v>-27.38</v>
      </c>
      <c r="B862" s="4">
        <v>31.62</v>
      </c>
      <c r="C862" s="4" t="s">
        <v>273</v>
      </c>
      <c r="D862" s="4" t="s">
        <v>138</v>
      </c>
      <c r="E862" s="4" t="s">
        <v>1023</v>
      </c>
      <c r="F862" s="4">
        <v>3000</v>
      </c>
      <c r="G862" s="4" t="str">
        <f t="shared" si="13"/>
        <v>South Africa-SASRI, Pongola</v>
      </c>
      <c r="BA862" s="4" t="str">
        <v>Oyo</v>
      </c>
      <c r="BB862" s="4" t="str">
        <v>Oyo</v>
      </c>
      <c r="BC862" s="4" t="str">
        <v>Oyo</v>
      </c>
      <c r="BD862" s="4" t="str">
        <v>Oyo</v>
      </c>
      <c r="BE862" s="4" t="str">
        <v>Oyo</v>
      </c>
      <c r="BF862" s="4" t="str">
        <v>Oyo</v>
      </c>
      <c r="BG862" s="4" t="str">
        <v>Oyo</v>
      </c>
      <c r="BH862" s="4" t="str">
        <v>Oyo</v>
      </c>
      <c r="BI862" s="4" t="str">
        <v>Oyo</v>
      </c>
      <c r="BJ862" s="4" t="str">
        <v>Oyo</v>
      </c>
      <c r="BK862" s="4" t="str">
        <v>Oyo</v>
      </c>
      <c r="BL862" s="4" t="str">
        <v>Oyo</v>
      </c>
      <c r="BM862" s="4" t="str">
        <v>Oyo</v>
      </c>
      <c r="BN862" s="4" t="str">
        <v>Oyo</v>
      </c>
      <c r="BO862" s="4" t="str">
        <v>Oyo</v>
      </c>
      <c r="BP862" s="4" t="str">
        <v>Oyo</v>
      </c>
      <c r="BQ862" s="4" t="str">
        <v>Oyo</v>
      </c>
      <c r="BR862" s="4" t="str">
        <v>Oyo</v>
      </c>
      <c r="BS862" s="4" t="str">
        <v>Oyo</v>
      </c>
      <c r="BT862" s="4" t="str">
        <v>Oyo</v>
      </c>
      <c r="BU862" s="4" t="str">
        <v>Oyo</v>
      </c>
      <c r="BV862" s="4" t="str">
        <v>Oyo</v>
      </c>
      <c r="BW862" s="4" t="str">
        <v>Oyo</v>
      </c>
      <c r="BX862" s="4" t="str">
        <v>Oyo</v>
      </c>
      <c r="BY862" s="4" t="str">
        <v>Oyo</v>
      </c>
      <c r="BZ862" s="4" t="str">
        <v>Oyo</v>
      </c>
      <c r="CA862" s="4" t="str">
        <v>Oyo</v>
      </c>
      <c r="CB862" s="4" t="str">
        <v>Oyo</v>
      </c>
      <c r="CC862" s="4" t="str">
        <v>Oyo</v>
      </c>
      <c r="CD862" s="4" t="str">
        <v>Oyo</v>
      </c>
      <c r="CE862" s="4" t="str">
        <v>Oyo</v>
      </c>
      <c r="CF862" s="4" t="str">
        <v>Oyo</v>
      </c>
      <c r="CG862" s="4" t="str">
        <v>Oyo</v>
      </c>
      <c r="CH862" s="4" t="str">
        <v>Oyo</v>
      </c>
      <c r="CJ862" s="4" t="str">
        <v>Oyo</v>
      </c>
      <c r="CK862" s="4" t="str">
        <v>Oyo</v>
      </c>
      <c r="CL862" s="4" t="str">
        <v>Oyo</v>
      </c>
      <c r="CM862" s="4" t="str">
        <v>Oyo</v>
      </c>
      <c r="CN862" s="4" t="str">
        <v>Oyo</v>
      </c>
      <c r="CO862" s="4" t="str">
        <v>Oyo</v>
      </c>
      <c r="CP862" s="4" t="str">
        <v>Oyo</v>
      </c>
      <c r="CQ862" s="4" t="str">
        <v>Oyo</v>
      </c>
      <c r="CR862" s="4" t="str">
        <v>Oyo</v>
      </c>
      <c r="CS862" s="4" t="str">
        <v>Oyo</v>
      </c>
      <c r="CT862" s="4" t="str">
        <v>Oyo</v>
      </c>
      <c r="CU862" s="4" t="str">
        <v>Oyo</v>
      </c>
      <c r="CV862" s="4" t="str">
        <v>Oyo</v>
      </c>
      <c r="CW862" s="4" t="str">
        <v>Oyo</v>
      </c>
      <c r="CX862" s="4" t="str">
        <v>Oyo</v>
      </c>
      <c r="CY862" s="4" t="str">
        <v>Oyo</v>
      </c>
      <c r="CZ862" s="4" t="str">
        <v>Oyo</v>
      </c>
      <c r="DA862" s="4" t="str">
        <v>Oyo</v>
      </c>
      <c r="DB862" s="4" t="str">
        <v>Oyo</v>
      </c>
      <c r="DC862" s="4" t="str">
        <v>Oyo</v>
      </c>
      <c r="DD862" s="4" t="str">
        <v>Oyo</v>
      </c>
      <c r="DE862" s="4" t="str">
        <v>Oyo</v>
      </c>
      <c r="DF862" s="4" t="str">
        <v>Oyo</v>
      </c>
      <c r="DG862" s="4" t="str">
        <v>Oyo</v>
      </c>
      <c r="DH862" s="4" t="str">
        <v>Oyo</v>
      </c>
      <c r="DI862" s="4" t="str">
        <v>Oyo</v>
      </c>
      <c r="DJ862" s="4" t="str">
        <v>Oyo</v>
      </c>
      <c r="DK862" s="4" t="str">
        <v>Oyo</v>
      </c>
      <c r="DL862" s="4" t="str">
        <v>Oyo</v>
      </c>
      <c r="DM862" s="4" t="str">
        <v>Oyo</v>
      </c>
      <c r="DN862" s="4" t="str">
        <v>Oyo</v>
      </c>
      <c r="DO862" s="4" t="str">
        <v>Oyo</v>
      </c>
      <c r="DP862" s="4" t="str">
        <v>Oyo</v>
      </c>
    </row>
    <row r="863" spans="1:120" x14ac:dyDescent="0.35">
      <c r="A863" s="4">
        <v>-22.587219999999999</v>
      </c>
      <c r="B863" s="4">
        <v>30.26389</v>
      </c>
      <c r="C863" s="4" t="s">
        <v>273</v>
      </c>
      <c r="D863" s="4" t="s">
        <v>130</v>
      </c>
      <c r="E863" s="4" t="s">
        <v>1024</v>
      </c>
      <c r="F863" s="4">
        <v>250</v>
      </c>
      <c r="G863" s="4" t="str">
        <f t="shared" si="13"/>
        <v>South Africa-Thohoyandou, Limpopo</v>
      </c>
      <c r="BA863" s="4" t="str">
        <v>Oyugis</v>
      </c>
      <c r="BB863" s="4" t="str">
        <v>Oyugis</v>
      </c>
      <c r="BC863" s="4" t="str">
        <v>Oyugis</v>
      </c>
      <c r="BD863" s="4" t="str">
        <v>Oyugis</v>
      </c>
      <c r="BE863" s="4" t="str">
        <v>Oyugis</v>
      </c>
      <c r="BF863" s="4" t="str">
        <v>Oyugis</v>
      </c>
      <c r="BG863" s="4" t="str">
        <v>Oyugis</v>
      </c>
      <c r="BH863" s="4" t="str">
        <v>Oyugis</v>
      </c>
      <c r="BI863" s="4" t="str">
        <v>Oyugis</v>
      </c>
      <c r="BJ863" s="4" t="str">
        <v>Oyugis</v>
      </c>
      <c r="BK863" s="4" t="str">
        <v>Oyugis</v>
      </c>
      <c r="BL863" s="4" t="str">
        <v>Oyugis</v>
      </c>
      <c r="BM863" s="4" t="str">
        <v>Oyugis</v>
      </c>
      <c r="BN863" s="4" t="str">
        <v>Oyugis</v>
      </c>
      <c r="BO863" s="4" t="str">
        <v>Oyugis</v>
      </c>
      <c r="BP863" s="4" t="str">
        <v>Oyugis</v>
      </c>
      <c r="BQ863" s="4" t="str">
        <v>Oyugis</v>
      </c>
      <c r="BR863" s="4" t="str">
        <v>Oyugis</v>
      </c>
      <c r="BS863" s="4" t="str">
        <v>Oyugis</v>
      </c>
      <c r="BT863" s="4" t="str">
        <v>Oyugis</v>
      </c>
      <c r="BU863" s="4" t="str">
        <v>Oyugis</v>
      </c>
      <c r="BV863" s="4" t="str">
        <v>Oyugis</v>
      </c>
      <c r="BW863" s="4" t="str">
        <v>Oyugis</v>
      </c>
      <c r="BX863" s="4" t="str">
        <v>Oyugis</v>
      </c>
      <c r="BY863" s="4" t="str">
        <v>Oyugis</v>
      </c>
      <c r="BZ863" s="4" t="str">
        <v>Oyugis</v>
      </c>
      <c r="CA863" s="4" t="str">
        <v>Oyugis</v>
      </c>
      <c r="CB863" s="4" t="str">
        <v>Oyugis</v>
      </c>
      <c r="CC863" s="4" t="str">
        <v>Oyugis</v>
      </c>
      <c r="CD863" s="4" t="str">
        <v>Oyugis</v>
      </c>
      <c r="CE863" s="4" t="str">
        <v>Oyugis</v>
      </c>
      <c r="CF863" s="4" t="str">
        <v>Oyugis</v>
      </c>
      <c r="CG863" s="4" t="str">
        <v>Oyugis</v>
      </c>
      <c r="CH863" s="4" t="str">
        <v>Oyugis</v>
      </c>
      <c r="CJ863" s="4" t="str">
        <v>Oyugis</v>
      </c>
      <c r="CK863" s="4" t="str">
        <v>Oyugis</v>
      </c>
      <c r="CL863" s="4" t="str">
        <v>Oyugis</v>
      </c>
      <c r="CM863" s="4" t="str">
        <v>Oyugis</v>
      </c>
      <c r="CN863" s="4" t="str">
        <v>Oyugis</v>
      </c>
      <c r="CO863" s="4" t="str">
        <v>Oyugis</v>
      </c>
      <c r="CP863" s="4" t="str">
        <v>Oyugis</v>
      </c>
      <c r="CQ863" s="4" t="str">
        <v>Oyugis</v>
      </c>
      <c r="CR863" s="4" t="str">
        <v>Oyugis</v>
      </c>
      <c r="CS863" s="4" t="str">
        <v>Oyugis</v>
      </c>
      <c r="CT863" s="4" t="str">
        <v>Oyugis</v>
      </c>
      <c r="CU863" s="4" t="str">
        <v>Oyugis</v>
      </c>
      <c r="CV863" s="4" t="str">
        <v>Oyugis</v>
      </c>
      <c r="CW863" s="4" t="str">
        <v>Oyugis</v>
      </c>
      <c r="CX863" s="4" t="str">
        <v>Oyugis</v>
      </c>
      <c r="CY863" s="4" t="str">
        <v>Oyugis</v>
      </c>
      <c r="CZ863" s="4" t="str">
        <v>Oyugis</v>
      </c>
      <c r="DA863" s="4" t="str">
        <v>Oyugis</v>
      </c>
      <c r="DB863" s="4" t="str">
        <v>Oyugis</v>
      </c>
      <c r="DC863" s="4" t="str">
        <v>Oyugis</v>
      </c>
      <c r="DD863" s="4" t="str">
        <v>Oyugis</v>
      </c>
      <c r="DE863" s="4" t="str">
        <v>Oyugis</v>
      </c>
      <c r="DF863" s="4" t="str">
        <v>Oyugis</v>
      </c>
      <c r="DG863" s="4" t="str">
        <v>Oyugis</v>
      </c>
      <c r="DH863" s="4" t="str">
        <v>Oyugis</v>
      </c>
      <c r="DI863" s="4" t="str">
        <v>Oyugis</v>
      </c>
      <c r="DJ863" s="4" t="str">
        <v>Oyugis</v>
      </c>
      <c r="DK863" s="4" t="str">
        <v>Oyugis</v>
      </c>
      <c r="DL863" s="4" t="str">
        <v>Oyugis</v>
      </c>
      <c r="DM863" s="4" t="str">
        <v>Oyugis</v>
      </c>
      <c r="DN863" s="4" t="str">
        <v>Oyugis</v>
      </c>
      <c r="DO863" s="4" t="str">
        <v>Oyugis</v>
      </c>
      <c r="DP863" s="4" t="str">
        <v>Oyugis</v>
      </c>
    </row>
    <row r="864" spans="1:120" x14ac:dyDescent="0.35">
      <c r="A864" s="4">
        <v>-29.661999999999999</v>
      </c>
      <c r="B864" s="4">
        <v>30.405000000000001</v>
      </c>
      <c r="C864" s="4" t="s">
        <v>273</v>
      </c>
      <c r="D864" s="4" t="s">
        <v>138</v>
      </c>
      <c r="E864" s="4" t="s">
        <v>1025</v>
      </c>
      <c r="F864" s="4">
        <v>500</v>
      </c>
      <c r="G864" s="4" t="str">
        <f t="shared" si="13"/>
        <v>South Africa-UKZN Ukilinga Research Farm, Pietermaritzburg</v>
      </c>
      <c r="BA864" s="4" t="str">
        <v>Paddock</v>
      </c>
      <c r="BB864" s="4" t="str">
        <v>Paddock</v>
      </c>
      <c r="BC864" s="4" t="str">
        <v>Paddock</v>
      </c>
      <c r="BD864" s="4" t="str">
        <v>Paddock</v>
      </c>
      <c r="BE864" s="4" t="str">
        <v>Paddock</v>
      </c>
      <c r="BF864" s="4" t="str">
        <v>Paddock</v>
      </c>
      <c r="BG864" s="4" t="str">
        <v>Paddock</v>
      </c>
      <c r="BH864" s="4" t="str">
        <v>Paddock</v>
      </c>
      <c r="BI864" s="4" t="str">
        <v>Paddock</v>
      </c>
      <c r="BJ864" s="4" t="str">
        <v>Paddock</v>
      </c>
      <c r="BK864" s="4" t="str">
        <v>Paddock</v>
      </c>
      <c r="BL864" s="4" t="str">
        <v>Paddock</v>
      </c>
      <c r="BM864" s="4" t="str">
        <v>Paddock</v>
      </c>
      <c r="BN864" s="4" t="str">
        <v>Paddock</v>
      </c>
      <c r="BO864" s="4" t="str">
        <v>Paddock</v>
      </c>
      <c r="BP864" s="4" t="str">
        <v>Paddock</v>
      </c>
      <c r="BQ864" s="4" t="str">
        <v>Paddock</v>
      </c>
      <c r="BR864" s="4" t="str">
        <v>Paddock</v>
      </c>
      <c r="BS864" s="4" t="str">
        <v>Paddock</v>
      </c>
      <c r="BT864" s="4" t="str">
        <v>Paddock</v>
      </c>
      <c r="BU864" s="4" t="str">
        <v>Paddock</v>
      </c>
      <c r="BV864" s="4" t="str">
        <v>Paddock</v>
      </c>
      <c r="BW864" s="4" t="str">
        <v>Paddock</v>
      </c>
      <c r="BX864" s="4" t="str">
        <v>Paddock</v>
      </c>
      <c r="BY864" s="4" t="str">
        <v>Paddock</v>
      </c>
      <c r="BZ864" s="4" t="str">
        <v>Paddock</v>
      </c>
      <c r="CA864" s="4" t="str">
        <v>Paddock</v>
      </c>
      <c r="CB864" s="4" t="str">
        <v>Paddock</v>
      </c>
      <c r="CC864" s="4" t="str">
        <v>Paddock</v>
      </c>
      <c r="CD864" s="4" t="str">
        <v>Paddock</v>
      </c>
      <c r="CE864" s="4" t="str">
        <v>Paddock</v>
      </c>
      <c r="CF864" s="4" t="str">
        <v>Paddock</v>
      </c>
      <c r="CG864" s="4" t="str">
        <v>Paddock</v>
      </c>
      <c r="CH864" s="4" t="str">
        <v>Paddock</v>
      </c>
      <c r="CJ864" s="4" t="str">
        <v>Paddock</v>
      </c>
      <c r="CK864" s="4" t="str">
        <v>Paddock</v>
      </c>
      <c r="CL864" s="4" t="str">
        <v>Paddock</v>
      </c>
      <c r="CM864" s="4" t="str">
        <v>Paddock</v>
      </c>
      <c r="CN864" s="4" t="str">
        <v>Paddock</v>
      </c>
      <c r="CO864" s="4" t="str">
        <v>Paddock</v>
      </c>
      <c r="CP864" s="4" t="str">
        <v>Paddock</v>
      </c>
      <c r="CQ864" s="4" t="str">
        <v>Paddock</v>
      </c>
      <c r="CR864" s="4" t="str">
        <v>Paddock</v>
      </c>
      <c r="CS864" s="4" t="str">
        <v>Paddock</v>
      </c>
      <c r="CT864" s="4" t="str">
        <v>Paddock</v>
      </c>
      <c r="CU864" s="4" t="str">
        <v>Paddock</v>
      </c>
      <c r="CV864" s="4" t="str">
        <v>Paddock</v>
      </c>
      <c r="CW864" s="4" t="str">
        <v>Paddock</v>
      </c>
      <c r="CX864" s="4" t="str">
        <v>Paddock</v>
      </c>
      <c r="CY864" s="4" t="str">
        <v>Paddock</v>
      </c>
      <c r="CZ864" s="4" t="str">
        <v>Paddock</v>
      </c>
      <c r="DA864" s="4" t="str">
        <v>Paddock</v>
      </c>
      <c r="DB864" s="4" t="str">
        <v>Paddock</v>
      </c>
      <c r="DC864" s="4" t="str">
        <v>Paddock</v>
      </c>
      <c r="DD864" s="4" t="str">
        <v>Paddock</v>
      </c>
      <c r="DE864" s="4" t="str">
        <v>Paddock</v>
      </c>
      <c r="DF864" s="4" t="str">
        <v>Paddock</v>
      </c>
      <c r="DG864" s="4" t="str">
        <v>Paddock</v>
      </c>
      <c r="DH864" s="4" t="str">
        <v>Paddock</v>
      </c>
      <c r="DI864" s="4" t="str">
        <v>Paddock</v>
      </c>
      <c r="DJ864" s="4" t="str">
        <v>Paddock</v>
      </c>
      <c r="DK864" s="4" t="str">
        <v>Paddock</v>
      </c>
      <c r="DL864" s="4" t="str">
        <v>Paddock</v>
      </c>
      <c r="DM864" s="4" t="str">
        <v>Paddock</v>
      </c>
      <c r="DN864" s="4" t="str">
        <v>Paddock</v>
      </c>
      <c r="DO864" s="4" t="str">
        <v>Paddock</v>
      </c>
      <c r="DP864" s="4" t="str">
        <v>Paddock</v>
      </c>
    </row>
    <row r="865" spans="1:120" x14ac:dyDescent="0.35">
      <c r="A865" s="4">
        <v>-32.792900000000003</v>
      </c>
      <c r="B865" s="4">
        <v>26.8477</v>
      </c>
      <c r="C865" s="4" t="s">
        <v>273</v>
      </c>
      <c r="D865" s="4" t="s">
        <v>138</v>
      </c>
      <c r="E865" s="4" t="s">
        <v>1026</v>
      </c>
      <c r="F865" s="4">
        <v>500</v>
      </c>
      <c r="G865" s="4" t="str">
        <f t="shared" si="13"/>
        <v>South Africa-University of Fort Hare Research Farm</v>
      </c>
      <c r="BA865" s="4" t="str">
        <v>Pamplemousses</v>
      </c>
      <c r="BB865" s="4" t="str">
        <v>Pamplemousses</v>
      </c>
      <c r="BC865" s="4" t="str">
        <v>Pamplemousses</v>
      </c>
      <c r="BD865" s="4" t="str">
        <v>Pamplemousses</v>
      </c>
      <c r="BE865" s="4" t="str">
        <v>Pamplemousses</v>
      </c>
      <c r="BF865" s="4" t="str">
        <v>Pamplemousses</v>
      </c>
      <c r="BG865" s="4" t="str">
        <v>Pamplemousses</v>
      </c>
      <c r="BH865" s="4" t="str">
        <v>Pamplemousses</v>
      </c>
      <c r="BI865" s="4" t="str">
        <v>Pamplemousses</v>
      </c>
      <c r="BJ865" s="4" t="str">
        <v>Pamplemousses</v>
      </c>
      <c r="BK865" s="4" t="str">
        <v>Pamplemousses</v>
      </c>
      <c r="BL865" s="4" t="str">
        <v>Pamplemousses</v>
      </c>
      <c r="BM865" s="4" t="str">
        <v>Pamplemousses</v>
      </c>
      <c r="BN865" s="4" t="str">
        <v>Pamplemousses</v>
      </c>
      <c r="BO865" s="4" t="str">
        <v>Pamplemousses</v>
      </c>
      <c r="BP865" s="4" t="str">
        <v>Pamplemousses</v>
      </c>
      <c r="BQ865" s="4" t="str">
        <v>Pamplemousses</v>
      </c>
      <c r="BR865" s="4" t="str">
        <v>Pamplemousses</v>
      </c>
      <c r="BS865" s="4" t="str">
        <v>Pamplemousses</v>
      </c>
      <c r="BT865" s="4" t="str">
        <v>Pamplemousses</v>
      </c>
      <c r="BU865" s="4" t="str">
        <v>Pamplemousses</v>
      </c>
      <c r="BV865" s="4" t="str">
        <v>Pamplemousses</v>
      </c>
      <c r="BW865" s="4" t="str">
        <v>Pamplemousses</v>
      </c>
      <c r="BX865" s="4" t="str">
        <v>Pamplemousses</v>
      </c>
      <c r="BY865" s="4" t="str">
        <v>Pamplemousses</v>
      </c>
      <c r="BZ865" s="4" t="str">
        <v>Pamplemousses</v>
      </c>
      <c r="CA865" s="4" t="str">
        <v>Pamplemousses</v>
      </c>
      <c r="CB865" s="4" t="str">
        <v>Pamplemousses</v>
      </c>
      <c r="CC865" s="4" t="str">
        <v>Pamplemousses</v>
      </c>
      <c r="CD865" s="4" t="str">
        <v>Pamplemousses</v>
      </c>
      <c r="CE865" s="4" t="str">
        <v>Pamplemousses</v>
      </c>
      <c r="CF865" s="4" t="str">
        <v>Pamplemousses</v>
      </c>
      <c r="CG865" s="4" t="str">
        <v>Pamplemousses</v>
      </c>
      <c r="CH865" s="4" t="str">
        <v>Pamplemousses</v>
      </c>
      <c r="CJ865" s="4" t="str">
        <v>Pamplemousses</v>
      </c>
      <c r="CK865" s="4" t="str">
        <v>Pamplemousses</v>
      </c>
      <c r="CL865" s="4" t="str">
        <v>Pamplemousses</v>
      </c>
      <c r="CM865" s="4" t="str">
        <v>Pamplemousses</v>
      </c>
      <c r="CN865" s="4" t="str">
        <v>Pamplemousses</v>
      </c>
      <c r="CO865" s="4" t="str">
        <v>Pamplemousses</v>
      </c>
      <c r="CP865" s="4" t="str">
        <v>Pamplemousses</v>
      </c>
      <c r="CQ865" s="4" t="str">
        <v>Pamplemousses</v>
      </c>
      <c r="CR865" s="4" t="str">
        <v>Pamplemousses</v>
      </c>
      <c r="CS865" s="4" t="str">
        <v>Pamplemousses</v>
      </c>
      <c r="CT865" s="4" t="str">
        <v>Pamplemousses</v>
      </c>
      <c r="CU865" s="4" t="str">
        <v>Pamplemousses</v>
      </c>
      <c r="CV865" s="4" t="str">
        <v>Pamplemousses</v>
      </c>
      <c r="CW865" s="4" t="str">
        <v>Pamplemousses</v>
      </c>
      <c r="CX865" s="4" t="str">
        <v>Pamplemousses</v>
      </c>
      <c r="CY865" s="4" t="str">
        <v>Pamplemousses</v>
      </c>
      <c r="CZ865" s="4" t="str">
        <v>Pamplemousses</v>
      </c>
      <c r="DA865" s="4" t="str">
        <v>Pamplemousses</v>
      </c>
      <c r="DB865" s="4" t="str">
        <v>Pamplemousses</v>
      </c>
      <c r="DC865" s="4" t="str">
        <v>Pamplemousses</v>
      </c>
      <c r="DD865" s="4" t="str">
        <v>Pamplemousses</v>
      </c>
      <c r="DE865" s="4" t="str">
        <v>Pamplemousses</v>
      </c>
      <c r="DF865" s="4" t="str">
        <v>Pamplemousses</v>
      </c>
      <c r="DG865" s="4" t="str">
        <v>Pamplemousses</v>
      </c>
      <c r="DH865" s="4" t="str">
        <v>Pamplemousses</v>
      </c>
      <c r="DI865" s="4" t="str">
        <v>Pamplemousses</v>
      </c>
      <c r="DJ865" s="4" t="str">
        <v>Pamplemousses</v>
      </c>
      <c r="DK865" s="4" t="str">
        <v>Pamplemousses</v>
      </c>
      <c r="DL865" s="4" t="str">
        <v>Pamplemousses</v>
      </c>
      <c r="DM865" s="4" t="str">
        <v>Pamplemousses</v>
      </c>
      <c r="DN865" s="4" t="str">
        <v>Pamplemousses</v>
      </c>
      <c r="DO865" s="4" t="str">
        <v>Pamplemousses</v>
      </c>
      <c r="DP865" s="4" t="str">
        <v>Pamplemousses</v>
      </c>
    </row>
    <row r="866" spans="1:120" x14ac:dyDescent="0.35">
      <c r="A866" s="4">
        <v>-29.1036</v>
      </c>
      <c r="B866" s="4">
        <v>26.175899999999999</v>
      </c>
      <c r="C866" s="4" t="s">
        <v>273</v>
      </c>
      <c r="D866" s="4" t="s">
        <v>138</v>
      </c>
      <c r="E866" s="4" t="s">
        <v>1027</v>
      </c>
      <c r="F866" s="4">
        <v>500</v>
      </c>
      <c r="G866" s="4" t="str">
        <f t="shared" si="13"/>
        <v>South Africa-University of the Free State, Bloemfontein</v>
      </c>
      <c r="BA866" s="4" t="str">
        <v>Panmure</v>
      </c>
      <c r="BB866" s="4" t="str">
        <v>Panmure</v>
      </c>
      <c r="BC866" s="4" t="str">
        <v>Panmure</v>
      </c>
      <c r="BD866" s="4" t="str">
        <v>Panmure</v>
      </c>
      <c r="BE866" s="4" t="str">
        <v>Panmure</v>
      </c>
      <c r="BF866" s="4" t="str">
        <v>Panmure</v>
      </c>
      <c r="BG866" s="4" t="str">
        <v>Panmure</v>
      </c>
      <c r="BH866" s="4" t="str">
        <v>Panmure</v>
      </c>
      <c r="BI866" s="4" t="str">
        <v>Panmure</v>
      </c>
      <c r="BJ866" s="4" t="str">
        <v>Panmure</v>
      </c>
      <c r="BK866" s="4" t="str">
        <v>Panmure</v>
      </c>
      <c r="BL866" s="4" t="str">
        <v>Panmure</v>
      </c>
      <c r="BM866" s="4" t="str">
        <v>Panmure</v>
      </c>
      <c r="BN866" s="4" t="str">
        <v>Panmure</v>
      </c>
      <c r="BO866" s="4" t="str">
        <v>Panmure</v>
      </c>
      <c r="BP866" s="4" t="str">
        <v>Panmure</v>
      </c>
      <c r="BQ866" s="4" t="str">
        <v>Panmure</v>
      </c>
      <c r="BR866" s="4" t="str">
        <v>Panmure</v>
      </c>
      <c r="BS866" s="4" t="str">
        <v>Panmure</v>
      </c>
      <c r="BT866" s="4" t="str">
        <v>Panmure</v>
      </c>
      <c r="BU866" s="4" t="str">
        <v>Panmure</v>
      </c>
      <c r="BV866" s="4" t="str">
        <v>Panmure</v>
      </c>
      <c r="BW866" s="4" t="str">
        <v>Panmure</v>
      </c>
      <c r="BX866" s="4" t="str">
        <v>Panmure</v>
      </c>
      <c r="BY866" s="4" t="str">
        <v>Panmure</v>
      </c>
      <c r="BZ866" s="4" t="str">
        <v>Panmure</v>
      </c>
      <c r="CA866" s="4" t="str">
        <v>Panmure</v>
      </c>
      <c r="CB866" s="4" t="str">
        <v>Panmure</v>
      </c>
      <c r="CC866" s="4" t="str">
        <v>Panmure</v>
      </c>
      <c r="CD866" s="4" t="str">
        <v>Panmure</v>
      </c>
      <c r="CE866" s="4" t="str">
        <v>Panmure</v>
      </c>
      <c r="CF866" s="4" t="str">
        <v>Panmure</v>
      </c>
      <c r="CG866" s="4" t="str">
        <v>Panmure</v>
      </c>
      <c r="CH866" s="4" t="str">
        <v>Panmure</v>
      </c>
      <c r="CJ866" s="4" t="str">
        <v>Panmure</v>
      </c>
      <c r="CK866" s="4" t="str">
        <v>Panmure</v>
      </c>
      <c r="CL866" s="4" t="str">
        <v>Panmure</v>
      </c>
      <c r="CM866" s="4" t="str">
        <v>Panmure</v>
      </c>
      <c r="CN866" s="4" t="str">
        <v>Panmure</v>
      </c>
      <c r="CO866" s="4" t="str">
        <v>Panmure</v>
      </c>
      <c r="CP866" s="4" t="str">
        <v>Panmure</v>
      </c>
      <c r="CQ866" s="4" t="str">
        <v>Panmure</v>
      </c>
      <c r="CR866" s="4" t="str">
        <v>Panmure</v>
      </c>
      <c r="CS866" s="4" t="str">
        <v>Panmure</v>
      </c>
      <c r="CT866" s="4" t="str">
        <v>Panmure</v>
      </c>
      <c r="CU866" s="4" t="str">
        <v>Panmure</v>
      </c>
      <c r="CV866" s="4" t="str">
        <v>Panmure</v>
      </c>
      <c r="CW866" s="4" t="str">
        <v>Panmure</v>
      </c>
      <c r="CX866" s="4" t="str">
        <v>Panmure</v>
      </c>
      <c r="CY866" s="4" t="str">
        <v>Panmure</v>
      </c>
      <c r="CZ866" s="4" t="str">
        <v>Panmure</v>
      </c>
      <c r="DA866" s="4" t="str">
        <v>Panmure</v>
      </c>
      <c r="DB866" s="4" t="str">
        <v>Panmure</v>
      </c>
      <c r="DC866" s="4" t="str">
        <v>Panmure</v>
      </c>
      <c r="DD866" s="4" t="str">
        <v>Panmure</v>
      </c>
      <c r="DE866" s="4" t="str">
        <v>Panmure</v>
      </c>
      <c r="DF866" s="4" t="str">
        <v>Panmure</v>
      </c>
      <c r="DG866" s="4" t="str">
        <v>Panmure</v>
      </c>
      <c r="DH866" s="4" t="str">
        <v>Panmure</v>
      </c>
      <c r="DI866" s="4" t="str">
        <v>Panmure</v>
      </c>
      <c r="DJ866" s="4" t="str">
        <v>Panmure</v>
      </c>
      <c r="DK866" s="4" t="str">
        <v>Panmure</v>
      </c>
      <c r="DL866" s="4" t="str">
        <v>Panmure</v>
      </c>
      <c r="DM866" s="4" t="str">
        <v>Panmure</v>
      </c>
      <c r="DN866" s="4" t="str">
        <v>Panmure</v>
      </c>
      <c r="DO866" s="4" t="str">
        <v>Panmure</v>
      </c>
      <c r="DP866" s="4" t="str">
        <v>Panmure</v>
      </c>
    </row>
    <row r="867" spans="1:120" x14ac:dyDescent="0.35">
      <c r="A867" s="4">
        <v>-25.747</v>
      </c>
      <c r="B867" s="4">
        <v>28.2591</v>
      </c>
      <c r="C867" s="4" t="s">
        <v>273</v>
      </c>
      <c r="D867" s="4" t="s">
        <v>138</v>
      </c>
      <c r="E867" s="4" t="s">
        <v>1028</v>
      </c>
      <c r="F867" s="4">
        <v>300</v>
      </c>
      <c r="G867" s="4" t="str">
        <f t="shared" si="13"/>
        <v>South Africa-UP Hatfield Experimental Farm, Pretoria</v>
      </c>
      <c r="BA867" s="4" t="str">
        <v>Parady</v>
      </c>
      <c r="BB867" s="4" t="str">
        <v>Parady</v>
      </c>
      <c r="BC867" s="4" t="str">
        <v>Parady</v>
      </c>
      <c r="BD867" s="4" t="str">
        <v>Parady</v>
      </c>
      <c r="BE867" s="4" t="str">
        <v>Parady</v>
      </c>
      <c r="BF867" s="4" t="str">
        <v>Parady</v>
      </c>
      <c r="BG867" s="4" t="str">
        <v>Parady</v>
      </c>
      <c r="BH867" s="4" t="str">
        <v>Parady</v>
      </c>
      <c r="BI867" s="4" t="str">
        <v>Parady</v>
      </c>
      <c r="BJ867" s="4" t="str">
        <v>Parady</v>
      </c>
      <c r="BK867" s="4" t="str">
        <v>Parady</v>
      </c>
      <c r="BL867" s="4" t="str">
        <v>Parady</v>
      </c>
      <c r="BM867" s="4" t="str">
        <v>Parady</v>
      </c>
      <c r="BN867" s="4" t="str">
        <v>Parady</v>
      </c>
      <c r="BO867" s="4" t="str">
        <v>Parady</v>
      </c>
      <c r="BP867" s="4" t="str">
        <v>Parady</v>
      </c>
      <c r="BQ867" s="4" t="str">
        <v>Parady</v>
      </c>
      <c r="BR867" s="4" t="str">
        <v>Parady</v>
      </c>
      <c r="BS867" s="4" t="str">
        <v>Parady</v>
      </c>
      <c r="BT867" s="4" t="str">
        <v>Parady</v>
      </c>
      <c r="BU867" s="4" t="str">
        <v>Parady</v>
      </c>
      <c r="BV867" s="4" t="str">
        <v>Parady</v>
      </c>
      <c r="BW867" s="4" t="str">
        <v>Parady</v>
      </c>
      <c r="BX867" s="4" t="str">
        <v>Parady</v>
      </c>
      <c r="BY867" s="4" t="str">
        <v>Parady</v>
      </c>
      <c r="BZ867" s="4" t="str">
        <v>Parady</v>
      </c>
      <c r="CA867" s="4" t="str">
        <v>Parady</v>
      </c>
      <c r="CB867" s="4" t="str">
        <v>Parady</v>
      </c>
      <c r="CC867" s="4" t="str">
        <v>Parady</v>
      </c>
      <c r="CD867" s="4" t="str">
        <v>Parady</v>
      </c>
      <c r="CE867" s="4" t="str">
        <v>Parady</v>
      </c>
      <c r="CF867" s="4" t="str">
        <v>Parady</v>
      </c>
      <c r="CG867" s="4" t="str">
        <v>Parady</v>
      </c>
      <c r="CH867" s="4" t="str">
        <v>Parady</v>
      </c>
      <c r="CJ867" s="4" t="str">
        <v>Parady</v>
      </c>
      <c r="CK867" s="4" t="str">
        <v>Parady</v>
      </c>
      <c r="CL867" s="4" t="str">
        <v>Parady</v>
      </c>
      <c r="CM867" s="4" t="str">
        <v>Parady</v>
      </c>
      <c r="CN867" s="4" t="str">
        <v>Parady</v>
      </c>
      <c r="CO867" s="4" t="str">
        <v>Parady</v>
      </c>
      <c r="CP867" s="4" t="str">
        <v>Parady</v>
      </c>
      <c r="CQ867" s="4" t="str">
        <v>Parady</v>
      </c>
      <c r="CR867" s="4" t="str">
        <v>Parady</v>
      </c>
      <c r="CS867" s="4" t="str">
        <v>Parady</v>
      </c>
      <c r="CT867" s="4" t="str">
        <v>Parady</v>
      </c>
      <c r="CU867" s="4" t="str">
        <v>Parady</v>
      </c>
      <c r="CV867" s="4" t="str">
        <v>Parady</v>
      </c>
      <c r="CW867" s="4" t="str">
        <v>Parady</v>
      </c>
      <c r="CX867" s="4" t="str">
        <v>Parady</v>
      </c>
      <c r="CY867" s="4" t="str">
        <v>Parady</v>
      </c>
      <c r="CZ867" s="4" t="str">
        <v>Parady</v>
      </c>
      <c r="DA867" s="4" t="str">
        <v>Parady</v>
      </c>
      <c r="DB867" s="4" t="str">
        <v>Parady</v>
      </c>
      <c r="DC867" s="4" t="str">
        <v>Parady</v>
      </c>
      <c r="DD867" s="4" t="str">
        <v>Parady</v>
      </c>
      <c r="DE867" s="4" t="str">
        <v>Parady</v>
      </c>
      <c r="DF867" s="4" t="str">
        <v>Parady</v>
      </c>
      <c r="DG867" s="4" t="str">
        <v>Parady</v>
      </c>
      <c r="DH867" s="4" t="str">
        <v>Parady</v>
      </c>
      <c r="DI867" s="4" t="str">
        <v>Parady</v>
      </c>
      <c r="DJ867" s="4" t="str">
        <v>Parady</v>
      </c>
      <c r="DK867" s="4" t="str">
        <v>Parady</v>
      </c>
      <c r="DL867" s="4" t="str">
        <v>Parady</v>
      </c>
      <c r="DM867" s="4" t="str">
        <v>Parady</v>
      </c>
      <c r="DN867" s="4" t="str">
        <v>Parady</v>
      </c>
      <c r="DO867" s="4" t="str">
        <v>Parady</v>
      </c>
      <c r="DP867" s="4" t="str">
        <v>Parady</v>
      </c>
    </row>
    <row r="868" spans="1:120" x14ac:dyDescent="0.35">
      <c r="A868" s="4">
        <v>-22.979299999999999</v>
      </c>
      <c r="B868" s="4">
        <v>30.437999999999999</v>
      </c>
      <c r="C868" s="4" t="s">
        <v>273</v>
      </c>
      <c r="D868" s="4" t="s">
        <v>138</v>
      </c>
      <c r="E868" s="4" t="s">
        <v>1029</v>
      </c>
      <c r="F868" s="4">
        <v>300</v>
      </c>
      <c r="G868" s="4" t="str">
        <f t="shared" si="13"/>
        <v>South Africa-Venda Experimental Farm, Thohoyandou</v>
      </c>
      <c r="BA868" s="4" t="str">
        <v>Pasture and Livestock Agency Farm,  Saouef</v>
      </c>
      <c r="BB868" s="4" t="str">
        <v>Pasture and Livestock Agency Farm,  Saouef</v>
      </c>
      <c r="BC868" s="4" t="str">
        <v>Pasture and Livestock Agency Farm,  Saouef</v>
      </c>
      <c r="BD868" s="4" t="str">
        <v>Pasture and Livestock Agency Farm,  Saouef</v>
      </c>
      <c r="BE868" s="4" t="str">
        <v>Pasture and Livestock Agency Farm,  Saouef</v>
      </c>
      <c r="BF868" s="4" t="str">
        <v>Pasture and Livestock Agency Farm,  Saouef</v>
      </c>
      <c r="BG868" s="4" t="str">
        <v>Pasture and Livestock Agency Farm,  Saouef</v>
      </c>
      <c r="BH868" s="4" t="str">
        <v>Pasture and Livestock Agency Farm,  Saouef</v>
      </c>
      <c r="BI868" s="4" t="str">
        <v>Pasture and Livestock Agency Farm,  Saouef</v>
      </c>
      <c r="BJ868" s="4" t="str">
        <v>Pasture and Livestock Agency Farm,  Saouef</v>
      </c>
      <c r="BK868" s="4" t="str">
        <v>Pasture and Livestock Agency Farm,  Saouef</v>
      </c>
      <c r="BL868" s="4" t="str">
        <v>Pasture and Livestock Agency Farm,  Saouef</v>
      </c>
      <c r="BM868" s="4" t="str">
        <v>Pasture and Livestock Agency Farm,  Saouef</v>
      </c>
      <c r="BN868" s="4" t="str">
        <v>Pasture and Livestock Agency Farm,  Saouef</v>
      </c>
      <c r="BO868" s="4" t="str">
        <v>Pasture and Livestock Agency Farm,  Saouef</v>
      </c>
      <c r="BP868" s="4" t="str">
        <v>Pasture and Livestock Agency Farm,  Saouef</v>
      </c>
      <c r="BQ868" s="4" t="str">
        <v>Pasture and Livestock Agency Farm,  Saouef</v>
      </c>
      <c r="BR868" s="4" t="str">
        <v>Pasture and Livestock Agency Farm,  Saouef</v>
      </c>
      <c r="BS868" s="4" t="str">
        <v>Pasture and Livestock Agency Farm,  Saouef</v>
      </c>
      <c r="BT868" s="4" t="str">
        <v>Pasture and Livestock Agency Farm,  Saouef</v>
      </c>
      <c r="BU868" s="4" t="str">
        <v>Pasture and Livestock Agency Farm,  Saouef</v>
      </c>
      <c r="BV868" s="4" t="str">
        <v>Pasture and Livestock Agency Farm,  Saouef</v>
      </c>
      <c r="BW868" s="4" t="str">
        <v>Pasture and Livestock Agency Farm,  Saouef</v>
      </c>
      <c r="BX868" s="4" t="str">
        <v>Pasture and Livestock Agency Farm,  Saouef</v>
      </c>
      <c r="BY868" s="4" t="str">
        <v>Pasture and Livestock Agency Farm,  Saouef</v>
      </c>
      <c r="BZ868" s="4" t="str">
        <v>Pasture and Livestock Agency Farm,  Saouef</v>
      </c>
      <c r="CA868" s="4" t="str">
        <v>Pasture and Livestock Agency Farm,  Saouef</v>
      </c>
      <c r="CB868" s="4" t="str">
        <v>Pasture and Livestock Agency Farm,  Saouef</v>
      </c>
      <c r="CC868" s="4" t="str">
        <v>Pasture and Livestock Agency Farm,  Saouef</v>
      </c>
      <c r="CD868" s="4" t="str">
        <v>Pasture and Livestock Agency Farm,  Saouef</v>
      </c>
      <c r="CE868" s="4" t="str">
        <v>Pasture and Livestock Agency Farm,  Saouef</v>
      </c>
      <c r="CF868" s="4" t="str">
        <v>Pasture and Livestock Agency Farm,  Saouef</v>
      </c>
      <c r="CG868" s="4" t="str">
        <v>Pasture and Livestock Agency Farm,  Saouef</v>
      </c>
      <c r="CH868" s="4" t="str">
        <v>Pasture and Livestock Agency Farm,  Saouef</v>
      </c>
      <c r="CJ868" s="4" t="str">
        <v>Pasture and Livestock Agency Farm,  Saouef</v>
      </c>
      <c r="CK868" s="4" t="str">
        <v>Pasture and Livestock Agency Farm,  Saouef</v>
      </c>
      <c r="CL868" s="4" t="str">
        <v>Pasture and Livestock Agency Farm,  Saouef</v>
      </c>
      <c r="CM868" s="4" t="str">
        <v>Pasture and Livestock Agency Farm,  Saouef</v>
      </c>
      <c r="CN868" s="4" t="str">
        <v>Pasture and Livestock Agency Farm,  Saouef</v>
      </c>
      <c r="CO868" s="4" t="str">
        <v>Pasture and Livestock Agency Farm,  Saouef</v>
      </c>
      <c r="CP868" s="4" t="str">
        <v>Pasture and Livestock Agency Farm,  Saouef</v>
      </c>
      <c r="CQ868" s="4" t="str">
        <v>Pasture and Livestock Agency Farm,  Saouef</v>
      </c>
      <c r="CR868" s="4" t="str">
        <v>Pasture and Livestock Agency Farm,  Saouef</v>
      </c>
      <c r="CS868" s="4" t="str">
        <v>Pasture and Livestock Agency Farm,  Saouef</v>
      </c>
      <c r="CT868" s="4" t="str">
        <v>Pasture and Livestock Agency Farm,  Saouef</v>
      </c>
      <c r="CU868" s="4" t="str">
        <v>Pasture and Livestock Agency Farm,  Saouef</v>
      </c>
      <c r="CV868" s="4" t="str">
        <v>Pasture and Livestock Agency Farm,  Saouef</v>
      </c>
      <c r="CW868" s="4" t="str">
        <v>Pasture and Livestock Agency Farm,  Saouef</v>
      </c>
      <c r="CX868" s="4" t="str">
        <v>Pasture and Livestock Agency Farm,  Saouef</v>
      </c>
      <c r="CY868" s="4" t="str">
        <v>Pasture and Livestock Agency Farm,  Saouef</v>
      </c>
      <c r="CZ868" s="4" t="str">
        <v>Pasture and Livestock Agency Farm,  Saouef</v>
      </c>
      <c r="DA868" s="4" t="str">
        <v>Pasture and Livestock Agency Farm,  Saouef</v>
      </c>
      <c r="DB868" s="4" t="str">
        <v>Pasture and Livestock Agency Farm,  Saouef</v>
      </c>
      <c r="DC868" s="4" t="str">
        <v>Pasture and Livestock Agency Farm,  Saouef</v>
      </c>
      <c r="DD868" s="4" t="str">
        <v>Pasture and Livestock Agency Farm,  Saouef</v>
      </c>
      <c r="DE868" s="4" t="str">
        <v>Pasture and Livestock Agency Farm,  Saouef</v>
      </c>
      <c r="DF868" s="4" t="str">
        <v>Pasture and Livestock Agency Farm,  Saouef</v>
      </c>
      <c r="DG868" s="4" t="str">
        <v>Pasture and Livestock Agency Farm,  Saouef</v>
      </c>
      <c r="DH868" s="4" t="str">
        <v>Pasture and Livestock Agency Farm,  Saouef</v>
      </c>
      <c r="DI868" s="4" t="str">
        <v>Pasture and Livestock Agency Farm,  Saouef</v>
      </c>
      <c r="DJ868" s="4" t="str">
        <v>Pasture and Livestock Agency Farm,  Saouef</v>
      </c>
      <c r="DK868" s="4" t="str">
        <v>Pasture and Livestock Agency Farm,  Saouef</v>
      </c>
      <c r="DL868" s="4" t="str">
        <v>Pasture and Livestock Agency Farm,  Saouef</v>
      </c>
      <c r="DM868" s="4" t="str">
        <v>Pasture and Livestock Agency Farm,  Saouef</v>
      </c>
      <c r="DN868" s="4" t="str">
        <v>Pasture and Livestock Agency Farm,  Saouef</v>
      </c>
      <c r="DO868" s="4" t="str">
        <v>Pasture and Livestock Agency Farm,  Saouef</v>
      </c>
      <c r="DP868" s="4" t="str">
        <v>Pasture and Livestock Agency Farm,  Saouef</v>
      </c>
    </row>
    <row r="869" spans="1:120" x14ac:dyDescent="0.35">
      <c r="A869" s="4">
        <v>-33.841500000000003</v>
      </c>
      <c r="B869" s="4">
        <v>18.836300000000001</v>
      </c>
      <c r="C869" s="4" t="s">
        <v>273</v>
      </c>
      <c r="D869" s="4" t="s">
        <v>138</v>
      </c>
      <c r="E869" s="4" t="s">
        <v>1030</v>
      </c>
      <c r="F869" s="4">
        <v>500</v>
      </c>
      <c r="G869" s="4" t="str">
        <f t="shared" si="13"/>
        <v>South Africa-WCDA Elsenburg Research Farm</v>
      </c>
      <c r="BA869" s="4" t="str">
        <v>Perimètre Agricole Irrigué de Deve</v>
      </c>
      <c r="BB869" s="4" t="str">
        <v>Perimètre Agricole Irrigué de Deve</v>
      </c>
      <c r="BC869" s="4" t="str">
        <v>Perimètre Agricole Irrigué de Deve</v>
      </c>
      <c r="BD869" s="4" t="str">
        <v>Perimètre Agricole Irrigué de Deve</v>
      </c>
      <c r="BE869" s="4" t="str">
        <v>Perimètre Agricole Irrigué de Deve</v>
      </c>
      <c r="BF869" s="4" t="str">
        <v>Perimètre Agricole Irrigué de Deve</v>
      </c>
      <c r="BG869" s="4" t="str">
        <v>Perimètre Agricole Irrigué de Deve</v>
      </c>
      <c r="BH869" s="4" t="str">
        <v>Perimètre Agricole Irrigué de Deve</v>
      </c>
      <c r="BI869" s="4" t="str">
        <v>Perimètre Agricole Irrigué de Deve</v>
      </c>
      <c r="BJ869" s="4" t="str">
        <v>Perimètre Agricole Irrigué de Deve</v>
      </c>
      <c r="BK869" s="4" t="str">
        <v>Perimètre Agricole Irrigué de Deve</v>
      </c>
      <c r="BL869" s="4" t="str">
        <v>Perimètre Agricole Irrigué de Deve</v>
      </c>
      <c r="BM869" s="4" t="str">
        <v>Perimètre Agricole Irrigué de Deve</v>
      </c>
      <c r="BN869" s="4" t="str">
        <v>Perimètre Agricole Irrigué de Deve</v>
      </c>
      <c r="BO869" s="4" t="str">
        <v>Perimètre Agricole Irrigué de Deve</v>
      </c>
      <c r="BP869" s="4" t="str">
        <v>Perimètre Agricole Irrigué de Deve</v>
      </c>
      <c r="BQ869" s="4" t="str">
        <v>Perimètre Agricole Irrigué de Deve</v>
      </c>
      <c r="BR869" s="4" t="str">
        <v>Perimètre Agricole Irrigué de Deve</v>
      </c>
      <c r="BS869" s="4" t="str">
        <v>Perimètre Agricole Irrigué de Deve</v>
      </c>
      <c r="BT869" s="4" t="str">
        <v>Perimètre Agricole Irrigué de Deve</v>
      </c>
      <c r="BU869" s="4" t="str">
        <v>Perimètre Agricole Irrigué de Deve</v>
      </c>
      <c r="BV869" s="4" t="str">
        <v>Perimètre Agricole Irrigué de Deve</v>
      </c>
      <c r="BW869" s="4" t="str">
        <v>Perimètre Agricole Irrigué de Deve</v>
      </c>
      <c r="BX869" s="4" t="str">
        <v>Perimètre Agricole Irrigué de Deve</v>
      </c>
      <c r="BY869" s="4" t="str">
        <v>Perimètre Agricole Irrigué de Deve</v>
      </c>
      <c r="BZ869" s="4" t="str">
        <v>Perimètre Agricole Irrigué de Deve</v>
      </c>
      <c r="CA869" s="4" t="str">
        <v>Perimètre Agricole Irrigué de Deve</v>
      </c>
      <c r="CB869" s="4" t="str">
        <v>Perimètre Agricole Irrigué de Deve</v>
      </c>
      <c r="CC869" s="4" t="str">
        <v>Perimètre Agricole Irrigué de Deve</v>
      </c>
      <c r="CD869" s="4" t="str">
        <v>Perimètre Agricole Irrigué de Deve</v>
      </c>
      <c r="CE869" s="4" t="str">
        <v>Perimètre Agricole Irrigué de Deve</v>
      </c>
      <c r="CF869" s="4" t="str">
        <v>Perimètre Agricole Irrigué de Deve</v>
      </c>
      <c r="CG869" s="4" t="str">
        <v>Perimètre Agricole Irrigué de Deve</v>
      </c>
      <c r="CH869" s="4" t="str">
        <v>Perimètre Agricole Irrigué de Deve</v>
      </c>
      <c r="CJ869" s="4" t="str">
        <v>Perimètre Agricole Irrigué de Deve</v>
      </c>
      <c r="CK869" s="4" t="str">
        <v>Perimètre Agricole Irrigué de Deve</v>
      </c>
      <c r="CL869" s="4" t="str">
        <v>Perimètre Agricole Irrigué de Deve</v>
      </c>
      <c r="CM869" s="4" t="str">
        <v>Perimètre Agricole Irrigué de Deve</v>
      </c>
      <c r="CN869" s="4" t="str">
        <v>Perimètre Agricole Irrigué de Deve</v>
      </c>
      <c r="CO869" s="4" t="str">
        <v>Perimètre Agricole Irrigué de Deve</v>
      </c>
      <c r="CP869" s="4" t="str">
        <v>Perimètre Agricole Irrigué de Deve</v>
      </c>
      <c r="CQ869" s="4" t="str">
        <v>Perimètre Agricole Irrigué de Deve</v>
      </c>
      <c r="CR869" s="4" t="str">
        <v>Perimètre Agricole Irrigué de Deve</v>
      </c>
      <c r="CS869" s="4" t="str">
        <v>Perimètre Agricole Irrigué de Deve</v>
      </c>
      <c r="CT869" s="4" t="str">
        <v>Perimètre Agricole Irrigué de Deve</v>
      </c>
      <c r="CU869" s="4" t="str">
        <v>Perimètre Agricole Irrigué de Deve</v>
      </c>
      <c r="CV869" s="4" t="str">
        <v>Perimètre Agricole Irrigué de Deve</v>
      </c>
      <c r="CW869" s="4" t="str">
        <v>Perimètre Agricole Irrigué de Deve</v>
      </c>
      <c r="CX869" s="4" t="str">
        <v>Perimètre Agricole Irrigué de Deve</v>
      </c>
      <c r="CY869" s="4" t="str">
        <v>Perimètre Agricole Irrigué de Deve</v>
      </c>
      <c r="CZ869" s="4" t="str">
        <v>Perimètre Agricole Irrigué de Deve</v>
      </c>
      <c r="DA869" s="4" t="str">
        <v>Perimètre Agricole Irrigué de Deve</v>
      </c>
      <c r="DB869" s="4" t="str">
        <v>Perimètre Agricole Irrigué de Deve</v>
      </c>
      <c r="DC869" s="4" t="str">
        <v>Perimètre Agricole Irrigué de Deve</v>
      </c>
      <c r="DD869" s="4" t="str">
        <v>Perimètre Agricole Irrigué de Deve</v>
      </c>
      <c r="DE869" s="4" t="str">
        <v>Perimètre Agricole Irrigué de Deve</v>
      </c>
      <c r="DF869" s="4" t="str">
        <v>Perimètre Agricole Irrigué de Deve</v>
      </c>
      <c r="DG869" s="4" t="str">
        <v>Perimètre Agricole Irrigué de Deve</v>
      </c>
      <c r="DH869" s="4" t="str">
        <v>Perimètre Agricole Irrigué de Deve</v>
      </c>
      <c r="DI869" s="4" t="str">
        <v>Perimètre Agricole Irrigué de Deve</v>
      </c>
      <c r="DJ869" s="4" t="str">
        <v>Perimètre Agricole Irrigué de Deve</v>
      </c>
      <c r="DK869" s="4" t="str">
        <v>Perimètre Agricole Irrigué de Deve</v>
      </c>
      <c r="DL869" s="4" t="str">
        <v>Perimètre Agricole Irrigué de Deve</v>
      </c>
      <c r="DM869" s="4" t="str">
        <v>Perimètre Agricole Irrigué de Deve</v>
      </c>
      <c r="DN869" s="4" t="str">
        <v>Perimètre Agricole Irrigué de Deve</v>
      </c>
      <c r="DO869" s="4" t="str">
        <v>Perimètre Agricole Irrigué de Deve</v>
      </c>
      <c r="DP869" s="4" t="str">
        <v>Perimètre Agricole Irrigué de Deve</v>
      </c>
    </row>
    <row r="870" spans="1:120" x14ac:dyDescent="0.35">
      <c r="A870" s="4">
        <v>-33.976199999999999</v>
      </c>
      <c r="B870" s="4">
        <v>22.417300000000001</v>
      </c>
      <c r="C870" s="4" t="s">
        <v>273</v>
      </c>
      <c r="D870" s="4" t="s">
        <v>138</v>
      </c>
      <c r="E870" s="4" t="s">
        <v>1031</v>
      </c>
      <c r="F870" s="4">
        <v>600</v>
      </c>
      <c r="G870" s="4" t="str">
        <f t="shared" si="13"/>
        <v>South Africa-WCDA Outeniqua Research Farm</v>
      </c>
      <c r="BA870" s="4" t="str">
        <v>Perskebult</v>
      </c>
      <c r="BB870" s="4" t="str">
        <v>Perskebult</v>
      </c>
      <c r="BC870" s="4" t="str">
        <v>Perskebult</v>
      </c>
      <c r="BD870" s="4" t="str">
        <v>Perskebult</v>
      </c>
      <c r="BE870" s="4" t="str">
        <v>Perskebult</v>
      </c>
      <c r="BF870" s="4" t="str">
        <v>Perskebult</v>
      </c>
      <c r="BG870" s="4" t="str">
        <v>Perskebult</v>
      </c>
      <c r="BH870" s="4" t="str">
        <v>Perskebult</v>
      </c>
      <c r="BI870" s="4" t="str">
        <v>Perskebult</v>
      </c>
      <c r="BJ870" s="4" t="str">
        <v>Perskebult</v>
      </c>
      <c r="BK870" s="4" t="str">
        <v>Perskebult</v>
      </c>
      <c r="BL870" s="4" t="str">
        <v>Perskebult</v>
      </c>
      <c r="BM870" s="4" t="str">
        <v>Perskebult</v>
      </c>
      <c r="BN870" s="4" t="str">
        <v>Perskebult</v>
      </c>
      <c r="BO870" s="4" t="str">
        <v>Perskebult</v>
      </c>
      <c r="BP870" s="4" t="str">
        <v>Perskebult</v>
      </c>
      <c r="BQ870" s="4" t="str">
        <v>Perskebult</v>
      </c>
      <c r="BR870" s="4" t="str">
        <v>Perskebult</v>
      </c>
      <c r="BS870" s="4" t="str">
        <v>Perskebult</v>
      </c>
      <c r="BT870" s="4" t="str">
        <v>Perskebult</v>
      </c>
      <c r="BU870" s="4" t="str">
        <v>Perskebult</v>
      </c>
      <c r="BV870" s="4" t="str">
        <v>Perskebult</v>
      </c>
      <c r="BW870" s="4" t="str">
        <v>Perskebult</v>
      </c>
      <c r="BX870" s="4" t="str">
        <v>Perskebult</v>
      </c>
      <c r="BY870" s="4" t="str">
        <v>Perskebult</v>
      </c>
      <c r="BZ870" s="4" t="str">
        <v>Perskebult</v>
      </c>
      <c r="CA870" s="4" t="str">
        <v>Perskebult</v>
      </c>
      <c r="CB870" s="4" t="str">
        <v>Perskebult</v>
      </c>
      <c r="CC870" s="4" t="str">
        <v>Perskebult</v>
      </c>
      <c r="CD870" s="4" t="str">
        <v>Perskebult</v>
      </c>
      <c r="CE870" s="4" t="str">
        <v>Perskebult</v>
      </c>
      <c r="CF870" s="4" t="str">
        <v>Perskebult</v>
      </c>
      <c r="CG870" s="4" t="str">
        <v>Perskebult</v>
      </c>
      <c r="CH870" s="4" t="str">
        <v>Perskebult</v>
      </c>
      <c r="CJ870" s="4" t="str">
        <v>Perskebult</v>
      </c>
      <c r="CK870" s="4" t="str">
        <v>Perskebult</v>
      </c>
      <c r="CL870" s="4" t="str">
        <v>Perskebult</v>
      </c>
      <c r="CM870" s="4" t="str">
        <v>Perskebult</v>
      </c>
      <c r="CN870" s="4" t="str">
        <v>Perskebult</v>
      </c>
      <c r="CO870" s="4" t="str">
        <v>Perskebult</v>
      </c>
      <c r="CP870" s="4" t="str">
        <v>Perskebult</v>
      </c>
      <c r="CQ870" s="4" t="str">
        <v>Perskebult</v>
      </c>
      <c r="CR870" s="4" t="str">
        <v>Perskebult</v>
      </c>
      <c r="CS870" s="4" t="str">
        <v>Perskebult</v>
      </c>
      <c r="CT870" s="4" t="str">
        <v>Perskebult</v>
      </c>
      <c r="CU870" s="4" t="str">
        <v>Perskebult</v>
      </c>
      <c r="CV870" s="4" t="str">
        <v>Perskebult</v>
      </c>
      <c r="CW870" s="4" t="str">
        <v>Perskebult</v>
      </c>
      <c r="CX870" s="4" t="str">
        <v>Perskebult</v>
      </c>
      <c r="CY870" s="4" t="str">
        <v>Perskebult</v>
      </c>
      <c r="CZ870" s="4" t="str">
        <v>Perskebult</v>
      </c>
      <c r="DA870" s="4" t="str">
        <v>Perskebult</v>
      </c>
      <c r="DB870" s="4" t="str">
        <v>Perskebult</v>
      </c>
      <c r="DC870" s="4" t="str">
        <v>Perskebult</v>
      </c>
      <c r="DD870" s="4" t="str">
        <v>Perskebult</v>
      </c>
      <c r="DE870" s="4" t="str">
        <v>Perskebult</v>
      </c>
      <c r="DF870" s="4" t="str">
        <v>Perskebult</v>
      </c>
      <c r="DG870" s="4" t="str">
        <v>Perskebult</v>
      </c>
      <c r="DH870" s="4" t="str">
        <v>Perskebult</v>
      </c>
      <c r="DI870" s="4" t="str">
        <v>Perskebult</v>
      </c>
      <c r="DJ870" s="4" t="str">
        <v>Perskebult</v>
      </c>
      <c r="DK870" s="4" t="str">
        <v>Perskebult</v>
      </c>
      <c r="DL870" s="4" t="str">
        <v>Perskebult</v>
      </c>
      <c r="DM870" s="4" t="str">
        <v>Perskebult</v>
      </c>
      <c r="DN870" s="4" t="str">
        <v>Perskebult</v>
      </c>
      <c r="DO870" s="4" t="str">
        <v>Perskebult</v>
      </c>
      <c r="DP870" s="4" t="str">
        <v>Perskebult</v>
      </c>
    </row>
    <row r="871" spans="1:120" x14ac:dyDescent="0.35">
      <c r="A871" s="4">
        <v>-33.943899999999999</v>
      </c>
      <c r="B871" s="4">
        <v>18.863399999999999</v>
      </c>
      <c r="C871" s="4" t="s">
        <v>273</v>
      </c>
      <c r="D871" s="4" t="s">
        <v>138</v>
      </c>
      <c r="E871" s="4" t="s">
        <v>1032</v>
      </c>
      <c r="F871" s="4">
        <v>150</v>
      </c>
      <c r="G871" s="4" t="str">
        <f t="shared" si="13"/>
        <v>South Africa-Welgevallen Experimental Farm, Stellenbosch</v>
      </c>
      <c r="BA871" s="4" t="str">
        <v>Phaudi</v>
      </c>
      <c r="BB871" s="4" t="str">
        <v>Phaudi</v>
      </c>
      <c r="BC871" s="4" t="str">
        <v>Phaudi</v>
      </c>
      <c r="BD871" s="4" t="str">
        <v>Phaudi</v>
      </c>
      <c r="BE871" s="4" t="str">
        <v>Phaudi</v>
      </c>
      <c r="BF871" s="4" t="str">
        <v>Phaudi</v>
      </c>
      <c r="BG871" s="4" t="str">
        <v>Phaudi</v>
      </c>
      <c r="BH871" s="4" t="str">
        <v>Phaudi</v>
      </c>
      <c r="BI871" s="4" t="str">
        <v>Phaudi</v>
      </c>
      <c r="BJ871" s="4" t="str">
        <v>Phaudi</v>
      </c>
      <c r="BK871" s="4" t="str">
        <v>Phaudi</v>
      </c>
      <c r="BL871" s="4" t="str">
        <v>Phaudi</v>
      </c>
      <c r="BM871" s="4" t="str">
        <v>Phaudi</v>
      </c>
      <c r="BN871" s="4" t="str">
        <v>Phaudi</v>
      </c>
      <c r="BO871" s="4" t="str">
        <v>Phaudi</v>
      </c>
      <c r="BP871" s="4" t="str">
        <v>Phaudi</v>
      </c>
      <c r="BQ871" s="4" t="str">
        <v>Phaudi</v>
      </c>
      <c r="BR871" s="4" t="str">
        <v>Phaudi</v>
      </c>
      <c r="BS871" s="4" t="str">
        <v>Phaudi</v>
      </c>
      <c r="BT871" s="4" t="str">
        <v>Phaudi</v>
      </c>
      <c r="BU871" s="4" t="str">
        <v>Phaudi</v>
      </c>
      <c r="BV871" s="4" t="str">
        <v>Phaudi</v>
      </c>
      <c r="BW871" s="4" t="str">
        <v>Phaudi</v>
      </c>
      <c r="BX871" s="4" t="str">
        <v>Phaudi</v>
      </c>
      <c r="BY871" s="4" t="str">
        <v>Phaudi</v>
      </c>
      <c r="BZ871" s="4" t="str">
        <v>Phaudi</v>
      </c>
      <c r="CA871" s="4" t="str">
        <v>Phaudi</v>
      </c>
      <c r="CB871" s="4" t="str">
        <v>Phaudi</v>
      </c>
      <c r="CC871" s="4" t="str">
        <v>Phaudi</v>
      </c>
      <c r="CD871" s="4" t="str">
        <v>Phaudi</v>
      </c>
      <c r="CE871" s="4" t="str">
        <v>Phaudi</v>
      </c>
      <c r="CF871" s="4" t="str">
        <v>Phaudi</v>
      </c>
      <c r="CG871" s="4" t="str">
        <v>Phaudi</v>
      </c>
      <c r="CH871" s="4" t="str">
        <v>Phaudi</v>
      </c>
      <c r="CJ871" s="4" t="str">
        <v>Phaudi</v>
      </c>
      <c r="CK871" s="4" t="str">
        <v>Phaudi</v>
      </c>
      <c r="CL871" s="4" t="str">
        <v>Phaudi</v>
      </c>
      <c r="CM871" s="4" t="str">
        <v>Phaudi</v>
      </c>
      <c r="CN871" s="4" t="str">
        <v>Phaudi</v>
      </c>
      <c r="CO871" s="4" t="str">
        <v>Phaudi</v>
      </c>
      <c r="CP871" s="4" t="str">
        <v>Phaudi</v>
      </c>
      <c r="CQ871" s="4" t="str">
        <v>Phaudi</v>
      </c>
      <c r="CR871" s="4" t="str">
        <v>Phaudi</v>
      </c>
      <c r="CS871" s="4" t="str">
        <v>Phaudi</v>
      </c>
      <c r="CT871" s="4" t="str">
        <v>Phaudi</v>
      </c>
      <c r="CU871" s="4" t="str">
        <v>Phaudi</v>
      </c>
      <c r="CV871" s="4" t="str">
        <v>Phaudi</v>
      </c>
      <c r="CW871" s="4" t="str">
        <v>Phaudi</v>
      </c>
      <c r="CX871" s="4" t="str">
        <v>Phaudi</v>
      </c>
      <c r="CY871" s="4" t="str">
        <v>Phaudi</v>
      </c>
      <c r="CZ871" s="4" t="str">
        <v>Phaudi</v>
      </c>
      <c r="DA871" s="4" t="str">
        <v>Phaudi</v>
      </c>
      <c r="DB871" s="4" t="str">
        <v>Phaudi</v>
      </c>
      <c r="DC871" s="4" t="str">
        <v>Phaudi</v>
      </c>
      <c r="DD871" s="4" t="str">
        <v>Phaudi</v>
      </c>
      <c r="DE871" s="4" t="str">
        <v>Phaudi</v>
      </c>
      <c r="DF871" s="4" t="str">
        <v>Phaudi</v>
      </c>
      <c r="DG871" s="4" t="str">
        <v>Phaudi</v>
      </c>
      <c r="DH871" s="4" t="str">
        <v>Phaudi</v>
      </c>
      <c r="DI871" s="4" t="str">
        <v>Phaudi</v>
      </c>
      <c r="DJ871" s="4" t="str">
        <v>Phaudi</v>
      </c>
      <c r="DK871" s="4" t="str">
        <v>Phaudi</v>
      </c>
      <c r="DL871" s="4" t="str">
        <v>Phaudi</v>
      </c>
      <c r="DM871" s="4" t="str">
        <v>Phaudi</v>
      </c>
      <c r="DN871" s="4" t="str">
        <v>Phaudi</v>
      </c>
      <c r="DO871" s="4" t="str">
        <v>Phaudi</v>
      </c>
      <c r="DP871" s="4" t="str">
        <v>Phaudi</v>
      </c>
    </row>
    <row r="872" spans="1:120" x14ac:dyDescent="0.35">
      <c r="A872" s="4">
        <v>-32.751199999999997</v>
      </c>
      <c r="B872" s="4">
        <v>28.274000000000001</v>
      </c>
      <c r="C872" s="4" t="s">
        <v>273</v>
      </c>
      <c r="D872" s="4" t="s">
        <v>138</v>
      </c>
      <c r="E872" s="4" t="s">
        <v>1033</v>
      </c>
      <c r="F872" s="4">
        <v>100</v>
      </c>
      <c r="G872" s="4" t="str">
        <f t="shared" si="13"/>
        <v>South Africa-Wild Coast Abalone</v>
      </c>
      <c r="BA872" s="4" t="str">
        <v>Poni</v>
      </c>
      <c r="BB872" s="4" t="str">
        <v>Poni</v>
      </c>
      <c r="BC872" s="4" t="str">
        <v>Poni</v>
      </c>
      <c r="BD872" s="4" t="str">
        <v>Poni</v>
      </c>
      <c r="BE872" s="4" t="str">
        <v>Poni</v>
      </c>
      <c r="BF872" s="4" t="str">
        <v>Poni</v>
      </c>
      <c r="BG872" s="4" t="str">
        <v>Poni</v>
      </c>
      <c r="BH872" s="4" t="str">
        <v>Poni</v>
      </c>
      <c r="BI872" s="4" t="str">
        <v>Poni</v>
      </c>
      <c r="BJ872" s="4" t="str">
        <v>Poni</v>
      </c>
      <c r="BK872" s="4" t="str">
        <v>Poni</v>
      </c>
      <c r="BL872" s="4" t="str">
        <v>Poni</v>
      </c>
      <c r="BM872" s="4" t="str">
        <v>Poni</v>
      </c>
      <c r="BN872" s="4" t="str">
        <v>Poni</v>
      </c>
      <c r="BO872" s="4" t="str">
        <v>Poni</v>
      </c>
      <c r="BP872" s="4" t="str">
        <v>Poni</v>
      </c>
      <c r="BQ872" s="4" t="str">
        <v>Poni</v>
      </c>
      <c r="BR872" s="4" t="str">
        <v>Poni</v>
      </c>
      <c r="BS872" s="4" t="str">
        <v>Poni</v>
      </c>
      <c r="BT872" s="4" t="str">
        <v>Poni</v>
      </c>
      <c r="BU872" s="4" t="str">
        <v>Poni</v>
      </c>
      <c r="BV872" s="4" t="str">
        <v>Poni</v>
      </c>
      <c r="BW872" s="4" t="str">
        <v>Poni</v>
      </c>
      <c r="BX872" s="4" t="str">
        <v>Poni</v>
      </c>
      <c r="BY872" s="4" t="str">
        <v>Poni</v>
      </c>
      <c r="BZ872" s="4" t="str">
        <v>Poni</v>
      </c>
      <c r="CA872" s="4" t="str">
        <v>Poni</v>
      </c>
      <c r="CB872" s="4" t="str">
        <v>Poni</v>
      </c>
      <c r="CC872" s="4" t="str">
        <v>Poni</v>
      </c>
      <c r="CD872" s="4" t="str">
        <v>Poni</v>
      </c>
      <c r="CE872" s="4" t="str">
        <v>Poni</v>
      </c>
      <c r="CF872" s="4" t="str">
        <v>Poni</v>
      </c>
      <c r="CG872" s="4" t="str">
        <v>Poni</v>
      </c>
      <c r="CH872" s="4" t="str">
        <v>Poni</v>
      </c>
      <c r="CJ872" s="4" t="str">
        <v>Poni</v>
      </c>
      <c r="CK872" s="4" t="str">
        <v>Poni</v>
      </c>
      <c r="CL872" s="4" t="str">
        <v>Poni</v>
      </c>
      <c r="CM872" s="4" t="str">
        <v>Poni</v>
      </c>
      <c r="CN872" s="4" t="str">
        <v>Poni</v>
      </c>
      <c r="CO872" s="4" t="str">
        <v>Poni</v>
      </c>
      <c r="CP872" s="4" t="str">
        <v>Poni</v>
      </c>
      <c r="CQ872" s="4" t="str">
        <v>Poni</v>
      </c>
      <c r="CR872" s="4" t="str">
        <v>Poni</v>
      </c>
      <c r="CS872" s="4" t="str">
        <v>Poni</v>
      </c>
      <c r="CT872" s="4" t="str">
        <v>Poni</v>
      </c>
      <c r="CU872" s="4" t="str">
        <v>Poni</v>
      </c>
      <c r="CV872" s="4" t="str">
        <v>Poni</v>
      </c>
      <c r="CW872" s="4" t="str">
        <v>Poni</v>
      </c>
      <c r="CX872" s="4" t="str">
        <v>Poni</v>
      </c>
      <c r="CY872" s="4" t="str">
        <v>Poni</v>
      </c>
      <c r="CZ872" s="4" t="str">
        <v>Poni</v>
      </c>
      <c r="DA872" s="4" t="str">
        <v>Poni</v>
      </c>
      <c r="DB872" s="4" t="str">
        <v>Poni</v>
      </c>
      <c r="DC872" s="4" t="str">
        <v>Poni</v>
      </c>
      <c r="DD872" s="4" t="str">
        <v>Poni</v>
      </c>
      <c r="DE872" s="4" t="str">
        <v>Poni</v>
      </c>
      <c r="DF872" s="4" t="str">
        <v>Poni</v>
      </c>
      <c r="DG872" s="4" t="str">
        <v>Poni</v>
      </c>
      <c r="DH872" s="4" t="str">
        <v>Poni</v>
      </c>
      <c r="DI872" s="4" t="str">
        <v>Poni</v>
      </c>
      <c r="DJ872" s="4" t="str">
        <v>Poni</v>
      </c>
      <c r="DK872" s="4" t="str">
        <v>Poni</v>
      </c>
      <c r="DL872" s="4" t="str">
        <v>Poni</v>
      </c>
      <c r="DM872" s="4" t="str">
        <v>Poni</v>
      </c>
      <c r="DN872" s="4" t="str">
        <v>Poni</v>
      </c>
      <c r="DO872" s="4" t="str">
        <v>Poni</v>
      </c>
      <c r="DP872" s="4" t="str">
        <v>Poni</v>
      </c>
    </row>
    <row r="873" spans="1:120" x14ac:dyDescent="0.35">
      <c r="A873" s="4">
        <v>11.767099999999999</v>
      </c>
      <c r="B873" s="4">
        <v>34.358499999999999</v>
      </c>
      <c r="C873" s="4" t="s">
        <v>276</v>
      </c>
      <c r="D873" s="4" t="s">
        <v>138</v>
      </c>
      <c r="E873" s="4" t="s">
        <v>1034</v>
      </c>
      <c r="F873" s="4">
        <v>200</v>
      </c>
      <c r="G873" s="4" t="str">
        <f t="shared" si="13"/>
        <v>Sudan-Ad-Damazin ARS</v>
      </c>
      <c r="BA873" s="4" t="str">
        <v>Potshini, Kwa-Zulu Natal</v>
      </c>
      <c r="BB873" s="4" t="str">
        <v>Potshini, Kwa-Zulu Natal</v>
      </c>
      <c r="BC873" s="4" t="str">
        <v>Potshini, Kwa-Zulu Natal</v>
      </c>
      <c r="BD873" s="4" t="str">
        <v>Potshini, Kwa-Zulu Natal</v>
      </c>
      <c r="BE873" s="4" t="str">
        <v>Potshini, Kwa-Zulu Natal</v>
      </c>
      <c r="BF873" s="4" t="str">
        <v>Potshini, Kwa-Zulu Natal</v>
      </c>
      <c r="BG873" s="4" t="str">
        <v>Potshini, Kwa-Zulu Natal</v>
      </c>
      <c r="BH873" s="4" t="str">
        <v>Potshini, Kwa-Zulu Natal</v>
      </c>
      <c r="BI873" s="4" t="str">
        <v>Potshini, Kwa-Zulu Natal</v>
      </c>
      <c r="BJ873" s="4" t="str">
        <v>Potshini, Kwa-Zulu Natal</v>
      </c>
      <c r="BK873" s="4" t="str">
        <v>Potshini, Kwa-Zulu Natal</v>
      </c>
      <c r="BL873" s="4" t="str">
        <v>Potshini, Kwa-Zulu Natal</v>
      </c>
      <c r="BM873" s="4" t="str">
        <v>Potshini, Kwa-Zulu Natal</v>
      </c>
      <c r="BN873" s="4" t="str">
        <v>Potshini, Kwa-Zulu Natal</v>
      </c>
      <c r="BO873" s="4" t="str">
        <v>Potshini, Kwa-Zulu Natal</v>
      </c>
      <c r="BP873" s="4" t="str">
        <v>Potshini, Kwa-Zulu Natal</v>
      </c>
      <c r="BQ873" s="4" t="str">
        <v>Potshini, Kwa-Zulu Natal</v>
      </c>
      <c r="BR873" s="4" t="str">
        <v>Potshini, Kwa-Zulu Natal</v>
      </c>
      <c r="BS873" s="4" t="str">
        <v>Potshini, Kwa-Zulu Natal</v>
      </c>
      <c r="BT873" s="4" t="str">
        <v>Potshini, Kwa-Zulu Natal</v>
      </c>
      <c r="BU873" s="4" t="str">
        <v>Potshini, Kwa-Zulu Natal</v>
      </c>
      <c r="BV873" s="4" t="str">
        <v>Potshini, Kwa-Zulu Natal</v>
      </c>
      <c r="BW873" s="4" t="str">
        <v>Potshini, Kwa-Zulu Natal</v>
      </c>
      <c r="BX873" s="4" t="str">
        <v>Potshini, Kwa-Zulu Natal</v>
      </c>
      <c r="BY873" s="4" t="str">
        <v>Potshini, Kwa-Zulu Natal</v>
      </c>
      <c r="BZ873" s="4" t="str">
        <v>Potshini, Kwa-Zulu Natal</v>
      </c>
      <c r="CA873" s="4" t="str">
        <v>Potshini, Kwa-Zulu Natal</v>
      </c>
      <c r="CB873" s="4" t="str">
        <v>Potshini, Kwa-Zulu Natal</v>
      </c>
      <c r="CC873" s="4" t="str">
        <v>Potshini, Kwa-Zulu Natal</v>
      </c>
      <c r="CD873" s="4" t="str">
        <v>Potshini, Kwa-Zulu Natal</v>
      </c>
      <c r="CE873" s="4" t="str">
        <v>Potshini, Kwa-Zulu Natal</v>
      </c>
      <c r="CF873" s="4" t="str">
        <v>Potshini, Kwa-Zulu Natal</v>
      </c>
      <c r="CG873" s="4" t="str">
        <v>Potshini, Kwa-Zulu Natal</v>
      </c>
      <c r="CH873" s="4" t="str">
        <v>Potshini, Kwa-Zulu Natal</v>
      </c>
      <c r="CJ873" s="4" t="str">
        <v>Potshini, Kwa-Zulu Natal</v>
      </c>
      <c r="CK873" s="4" t="str">
        <v>Potshini, Kwa-Zulu Natal</v>
      </c>
      <c r="CL873" s="4" t="str">
        <v>Potshini, Kwa-Zulu Natal</v>
      </c>
      <c r="CM873" s="4" t="str">
        <v>Potshini, Kwa-Zulu Natal</v>
      </c>
      <c r="CN873" s="4" t="str">
        <v>Potshini, Kwa-Zulu Natal</v>
      </c>
      <c r="CO873" s="4" t="str">
        <v>Potshini, Kwa-Zulu Natal</v>
      </c>
      <c r="CP873" s="4" t="str">
        <v>Potshini, Kwa-Zulu Natal</v>
      </c>
      <c r="CQ873" s="4" t="str">
        <v>Potshini, Kwa-Zulu Natal</v>
      </c>
      <c r="CR873" s="4" t="str">
        <v>Potshini, Kwa-Zulu Natal</v>
      </c>
      <c r="CS873" s="4" t="str">
        <v>Potshini, Kwa-Zulu Natal</v>
      </c>
      <c r="CT873" s="4" t="str">
        <v>Potshini, Kwa-Zulu Natal</v>
      </c>
      <c r="CU873" s="4" t="str">
        <v>Potshini, Kwa-Zulu Natal</v>
      </c>
      <c r="CV873" s="4" t="str">
        <v>Potshini, Kwa-Zulu Natal</v>
      </c>
      <c r="CW873" s="4" t="str">
        <v>Potshini, Kwa-Zulu Natal</v>
      </c>
      <c r="CX873" s="4" t="str">
        <v>Potshini, Kwa-Zulu Natal</v>
      </c>
      <c r="CY873" s="4" t="str">
        <v>Potshini, Kwa-Zulu Natal</v>
      </c>
      <c r="CZ873" s="4" t="str">
        <v>Potshini, Kwa-Zulu Natal</v>
      </c>
      <c r="DA873" s="4" t="str">
        <v>Potshini, Kwa-Zulu Natal</v>
      </c>
      <c r="DB873" s="4" t="str">
        <v>Potshini, Kwa-Zulu Natal</v>
      </c>
      <c r="DC873" s="4" t="str">
        <v>Potshini, Kwa-Zulu Natal</v>
      </c>
      <c r="DD873" s="4" t="str">
        <v>Potshini, Kwa-Zulu Natal</v>
      </c>
      <c r="DE873" s="4" t="str">
        <v>Potshini, Kwa-Zulu Natal</v>
      </c>
      <c r="DF873" s="4" t="str">
        <v>Potshini, Kwa-Zulu Natal</v>
      </c>
      <c r="DG873" s="4" t="str">
        <v>Potshini, Kwa-Zulu Natal</v>
      </c>
      <c r="DH873" s="4" t="str">
        <v>Potshini, Kwa-Zulu Natal</v>
      </c>
      <c r="DI873" s="4" t="str">
        <v>Potshini, Kwa-Zulu Natal</v>
      </c>
      <c r="DJ873" s="4" t="str">
        <v>Potshini, Kwa-Zulu Natal</v>
      </c>
      <c r="DK873" s="4" t="str">
        <v>Potshini, Kwa-Zulu Natal</v>
      </c>
      <c r="DL873" s="4" t="str">
        <v>Potshini, Kwa-Zulu Natal</v>
      </c>
      <c r="DM873" s="4" t="str">
        <v>Potshini, Kwa-Zulu Natal</v>
      </c>
      <c r="DN873" s="4" t="str">
        <v>Potshini, Kwa-Zulu Natal</v>
      </c>
      <c r="DO873" s="4" t="str">
        <v>Potshini, Kwa-Zulu Natal</v>
      </c>
      <c r="DP873" s="4" t="str">
        <v>Potshini, Kwa-Zulu Natal</v>
      </c>
    </row>
    <row r="874" spans="1:120" x14ac:dyDescent="0.35">
      <c r="A874" s="4">
        <v>13.173</v>
      </c>
      <c r="B874" s="4">
        <v>30.22</v>
      </c>
      <c r="C874" s="4" t="s">
        <v>276</v>
      </c>
      <c r="D874" s="4" t="s">
        <v>130</v>
      </c>
      <c r="E874" s="4" t="s">
        <v>1035</v>
      </c>
      <c r="F874" s="4">
        <v>5000</v>
      </c>
      <c r="G874" s="4" t="str">
        <f t="shared" si="13"/>
        <v>Sudan-El Obied</v>
      </c>
      <c r="BA874" s="4" t="str">
        <v>Pougyango</v>
      </c>
      <c r="BB874" s="4" t="str">
        <v>Pougyango</v>
      </c>
      <c r="BC874" s="4" t="str">
        <v>Pougyango</v>
      </c>
      <c r="BD874" s="4" t="str">
        <v>Pougyango</v>
      </c>
      <c r="BE874" s="4" t="str">
        <v>Pougyango</v>
      </c>
      <c r="BF874" s="4" t="str">
        <v>Pougyango</v>
      </c>
      <c r="BG874" s="4" t="str">
        <v>Pougyango</v>
      </c>
      <c r="BH874" s="4" t="str">
        <v>Pougyango</v>
      </c>
      <c r="BI874" s="4" t="str">
        <v>Pougyango</v>
      </c>
      <c r="BJ874" s="4" t="str">
        <v>Pougyango</v>
      </c>
      <c r="BK874" s="4" t="str">
        <v>Pougyango</v>
      </c>
      <c r="BL874" s="4" t="str">
        <v>Pougyango</v>
      </c>
      <c r="BM874" s="4" t="str">
        <v>Pougyango</v>
      </c>
      <c r="BN874" s="4" t="str">
        <v>Pougyango</v>
      </c>
      <c r="BO874" s="4" t="str">
        <v>Pougyango</v>
      </c>
      <c r="BP874" s="4" t="str">
        <v>Pougyango</v>
      </c>
      <c r="BQ874" s="4" t="str">
        <v>Pougyango</v>
      </c>
      <c r="BR874" s="4" t="str">
        <v>Pougyango</v>
      </c>
      <c r="BS874" s="4" t="str">
        <v>Pougyango</v>
      </c>
      <c r="BT874" s="4" t="str">
        <v>Pougyango</v>
      </c>
      <c r="BU874" s="4" t="str">
        <v>Pougyango</v>
      </c>
      <c r="BV874" s="4" t="str">
        <v>Pougyango</v>
      </c>
      <c r="BW874" s="4" t="str">
        <v>Pougyango</v>
      </c>
      <c r="BX874" s="4" t="str">
        <v>Pougyango</v>
      </c>
      <c r="BY874" s="4" t="str">
        <v>Pougyango</v>
      </c>
      <c r="BZ874" s="4" t="str">
        <v>Pougyango</v>
      </c>
      <c r="CA874" s="4" t="str">
        <v>Pougyango</v>
      </c>
      <c r="CB874" s="4" t="str">
        <v>Pougyango</v>
      </c>
      <c r="CC874" s="4" t="str">
        <v>Pougyango</v>
      </c>
      <c r="CD874" s="4" t="str">
        <v>Pougyango</v>
      </c>
      <c r="CE874" s="4" t="str">
        <v>Pougyango</v>
      </c>
      <c r="CF874" s="4" t="str">
        <v>Pougyango</v>
      </c>
      <c r="CG874" s="4" t="str">
        <v>Pougyango</v>
      </c>
      <c r="CH874" s="4" t="str">
        <v>Pougyango</v>
      </c>
      <c r="CJ874" s="4" t="str">
        <v>Pougyango</v>
      </c>
      <c r="CK874" s="4" t="str">
        <v>Pougyango</v>
      </c>
      <c r="CL874" s="4" t="str">
        <v>Pougyango</v>
      </c>
      <c r="CM874" s="4" t="str">
        <v>Pougyango</v>
      </c>
      <c r="CN874" s="4" t="str">
        <v>Pougyango</v>
      </c>
      <c r="CO874" s="4" t="str">
        <v>Pougyango</v>
      </c>
      <c r="CP874" s="4" t="str">
        <v>Pougyango</v>
      </c>
      <c r="CQ874" s="4" t="str">
        <v>Pougyango</v>
      </c>
      <c r="CR874" s="4" t="str">
        <v>Pougyango</v>
      </c>
      <c r="CS874" s="4" t="str">
        <v>Pougyango</v>
      </c>
      <c r="CT874" s="4" t="str">
        <v>Pougyango</v>
      </c>
      <c r="CU874" s="4" t="str">
        <v>Pougyango</v>
      </c>
      <c r="CV874" s="4" t="str">
        <v>Pougyango</v>
      </c>
      <c r="CW874" s="4" t="str">
        <v>Pougyango</v>
      </c>
      <c r="CX874" s="4" t="str">
        <v>Pougyango</v>
      </c>
      <c r="CY874" s="4" t="str">
        <v>Pougyango</v>
      </c>
      <c r="CZ874" s="4" t="str">
        <v>Pougyango</v>
      </c>
      <c r="DA874" s="4" t="str">
        <v>Pougyango</v>
      </c>
      <c r="DB874" s="4" t="str">
        <v>Pougyango</v>
      </c>
      <c r="DC874" s="4" t="str">
        <v>Pougyango</v>
      </c>
      <c r="DD874" s="4" t="str">
        <v>Pougyango</v>
      </c>
      <c r="DE874" s="4" t="str">
        <v>Pougyango</v>
      </c>
      <c r="DF874" s="4" t="str">
        <v>Pougyango</v>
      </c>
      <c r="DG874" s="4" t="str">
        <v>Pougyango</v>
      </c>
      <c r="DH874" s="4" t="str">
        <v>Pougyango</v>
      </c>
      <c r="DI874" s="4" t="str">
        <v>Pougyango</v>
      </c>
      <c r="DJ874" s="4" t="str">
        <v>Pougyango</v>
      </c>
      <c r="DK874" s="4" t="str">
        <v>Pougyango</v>
      </c>
      <c r="DL874" s="4" t="str">
        <v>Pougyango</v>
      </c>
      <c r="DM874" s="4" t="str">
        <v>Pougyango</v>
      </c>
      <c r="DN874" s="4" t="str">
        <v>Pougyango</v>
      </c>
      <c r="DO874" s="4" t="str">
        <v>Pougyango</v>
      </c>
      <c r="DP874" s="4" t="str">
        <v>Pougyango</v>
      </c>
    </row>
    <row r="875" spans="1:120" x14ac:dyDescent="0.35">
      <c r="A875" s="4">
        <v>13.173</v>
      </c>
      <c r="B875" s="4">
        <v>30.22</v>
      </c>
      <c r="C875" s="4" t="s">
        <v>276</v>
      </c>
      <c r="D875" s="4" t="s">
        <v>138</v>
      </c>
      <c r="E875" s="4" t="s">
        <v>1035</v>
      </c>
      <c r="F875" s="4">
        <v>5000</v>
      </c>
      <c r="G875" s="4" t="str">
        <f t="shared" si="13"/>
        <v>Sudan-El Obied</v>
      </c>
      <c r="BA875" s="4" t="str">
        <v>Poundiou</v>
      </c>
      <c r="BB875" s="4" t="str">
        <v>Poundiou</v>
      </c>
      <c r="BC875" s="4" t="str">
        <v>Poundiou</v>
      </c>
      <c r="BD875" s="4" t="str">
        <v>Poundiou</v>
      </c>
      <c r="BE875" s="4" t="str">
        <v>Poundiou</v>
      </c>
      <c r="BF875" s="4" t="str">
        <v>Poundiou</v>
      </c>
      <c r="BG875" s="4" t="str">
        <v>Poundiou</v>
      </c>
      <c r="BH875" s="4" t="str">
        <v>Poundiou</v>
      </c>
      <c r="BI875" s="4" t="str">
        <v>Poundiou</v>
      </c>
      <c r="BJ875" s="4" t="str">
        <v>Poundiou</v>
      </c>
      <c r="BK875" s="4" t="str">
        <v>Poundiou</v>
      </c>
      <c r="BL875" s="4" t="str">
        <v>Poundiou</v>
      </c>
      <c r="BM875" s="4" t="str">
        <v>Poundiou</v>
      </c>
      <c r="BN875" s="4" t="str">
        <v>Poundiou</v>
      </c>
      <c r="BO875" s="4" t="str">
        <v>Poundiou</v>
      </c>
      <c r="BP875" s="4" t="str">
        <v>Poundiou</v>
      </c>
      <c r="BQ875" s="4" t="str">
        <v>Poundiou</v>
      </c>
      <c r="BR875" s="4" t="str">
        <v>Poundiou</v>
      </c>
      <c r="BS875" s="4" t="str">
        <v>Poundiou</v>
      </c>
      <c r="BT875" s="4" t="str">
        <v>Poundiou</v>
      </c>
      <c r="BU875" s="4" t="str">
        <v>Poundiou</v>
      </c>
      <c r="BV875" s="4" t="str">
        <v>Poundiou</v>
      </c>
      <c r="BW875" s="4" t="str">
        <v>Poundiou</v>
      </c>
      <c r="BX875" s="4" t="str">
        <v>Poundiou</v>
      </c>
      <c r="BY875" s="4" t="str">
        <v>Poundiou</v>
      </c>
      <c r="BZ875" s="4" t="str">
        <v>Poundiou</v>
      </c>
      <c r="CA875" s="4" t="str">
        <v>Poundiou</v>
      </c>
      <c r="CB875" s="4" t="str">
        <v>Poundiou</v>
      </c>
      <c r="CC875" s="4" t="str">
        <v>Poundiou</v>
      </c>
      <c r="CD875" s="4" t="str">
        <v>Poundiou</v>
      </c>
      <c r="CE875" s="4" t="str">
        <v>Poundiou</v>
      </c>
      <c r="CF875" s="4" t="str">
        <v>Poundiou</v>
      </c>
      <c r="CG875" s="4" t="str">
        <v>Poundiou</v>
      </c>
      <c r="CH875" s="4" t="str">
        <v>Poundiou</v>
      </c>
      <c r="CJ875" s="4" t="str">
        <v>Poundiou</v>
      </c>
      <c r="CK875" s="4" t="str">
        <v>Poundiou</v>
      </c>
      <c r="CL875" s="4" t="str">
        <v>Poundiou</v>
      </c>
      <c r="CM875" s="4" t="str">
        <v>Poundiou</v>
      </c>
      <c r="CN875" s="4" t="str">
        <v>Poundiou</v>
      </c>
      <c r="CO875" s="4" t="str">
        <v>Poundiou</v>
      </c>
      <c r="CP875" s="4" t="str">
        <v>Poundiou</v>
      </c>
      <c r="CQ875" s="4" t="str">
        <v>Poundiou</v>
      </c>
      <c r="CR875" s="4" t="str">
        <v>Poundiou</v>
      </c>
      <c r="CS875" s="4" t="str">
        <v>Poundiou</v>
      </c>
      <c r="CT875" s="4" t="str">
        <v>Poundiou</v>
      </c>
      <c r="CU875" s="4" t="str">
        <v>Poundiou</v>
      </c>
      <c r="CV875" s="4" t="str">
        <v>Poundiou</v>
      </c>
      <c r="CW875" s="4" t="str">
        <v>Poundiou</v>
      </c>
      <c r="CX875" s="4" t="str">
        <v>Poundiou</v>
      </c>
      <c r="CY875" s="4" t="str">
        <v>Poundiou</v>
      </c>
      <c r="CZ875" s="4" t="str">
        <v>Poundiou</v>
      </c>
      <c r="DA875" s="4" t="str">
        <v>Poundiou</v>
      </c>
      <c r="DB875" s="4" t="str">
        <v>Poundiou</v>
      </c>
      <c r="DC875" s="4" t="str">
        <v>Poundiou</v>
      </c>
      <c r="DD875" s="4" t="str">
        <v>Poundiou</v>
      </c>
      <c r="DE875" s="4" t="str">
        <v>Poundiou</v>
      </c>
      <c r="DF875" s="4" t="str">
        <v>Poundiou</v>
      </c>
      <c r="DG875" s="4" t="str">
        <v>Poundiou</v>
      </c>
      <c r="DH875" s="4" t="str">
        <v>Poundiou</v>
      </c>
      <c r="DI875" s="4" t="str">
        <v>Poundiou</v>
      </c>
      <c r="DJ875" s="4" t="str">
        <v>Poundiou</v>
      </c>
      <c r="DK875" s="4" t="str">
        <v>Poundiou</v>
      </c>
      <c r="DL875" s="4" t="str">
        <v>Poundiou</v>
      </c>
      <c r="DM875" s="4" t="str">
        <v>Poundiou</v>
      </c>
      <c r="DN875" s="4" t="str">
        <v>Poundiou</v>
      </c>
      <c r="DO875" s="4" t="str">
        <v>Poundiou</v>
      </c>
      <c r="DP875" s="4" t="str">
        <v>Poundiou</v>
      </c>
    </row>
    <row r="876" spans="1:120" x14ac:dyDescent="0.35">
      <c r="A876" s="4">
        <v>13.173</v>
      </c>
      <c r="B876" s="4">
        <v>30.22</v>
      </c>
      <c r="C876" s="4" t="s">
        <v>276</v>
      </c>
      <c r="D876" s="4" t="s">
        <v>204</v>
      </c>
      <c r="E876" s="4" t="s">
        <v>1035</v>
      </c>
      <c r="F876" s="4">
        <v>5000</v>
      </c>
      <c r="G876" s="4" t="str">
        <f t="shared" si="13"/>
        <v>Sudan-El Obied</v>
      </c>
      <c r="BA876" s="4" t="str">
        <v>Pwani University, Kilife</v>
      </c>
      <c r="BB876" s="4" t="str">
        <v>Pwani University, Kilife</v>
      </c>
      <c r="BC876" s="4" t="str">
        <v>Pwani University, Kilife</v>
      </c>
      <c r="BD876" s="4" t="str">
        <v>Pwani University, Kilife</v>
      </c>
      <c r="BE876" s="4" t="str">
        <v>Pwani University, Kilife</v>
      </c>
      <c r="BF876" s="4" t="str">
        <v>Pwani University, Kilife</v>
      </c>
      <c r="BG876" s="4" t="str">
        <v>Pwani University, Kilife</v>
      </c>
      <c r="BH876" s="4" t="str">
        <v>Pwani University, Kilife</v>
      </c>
      <c r="BI876" s="4" t="str">
        <v>Pwani University, Kilife</v>
      </c>
      <c r="BJ876" s="4" t="str">
        <v>Pwani University, Kilife</v>
      </c>
      <c r="BK876" s="4" t="str">
        <v>Pwani University, Kilife</v>
      </c>
      <c r="BL876" s="4" t="str">
        <v>Pwani University, Kilife</v>
      </c>
      <c r="BM876" s="4" t="str">
        <v>Pwani University, Kilife</v>
      </c>
      <c r="BN876" s="4" t="str">
        <v>Pwani University, Kilife</v>
      </c>
      <c r="BO876" s="4" t="str">
        <v>Pwani University, Kilife</v>
      </c>
      <c r="BP876" s="4" t="str">
        <v>Pwani University, Kilife</v>
      </c>
      <c r="BQ876" s="4" t="str">
        <v>Pwani University, Kilife</v>
      </c>
      <c r="BR876" s="4" t="str">
        <v>Pwani University, Kilife</v>
      </c>
      <c r="BS876" s="4" t="str">
        <v>Pwani University, Kilife</v>
      </c>
      <c r="BT876" s="4" t="str">
        <v>Pwani University, Kilife</v>
      </c>
      <c r="BU876" s="4" t="str">
        <v>Pwani University, Kilife</v>
      </c>
      <c r="BV876" s="4" t="str">
        <v>Pwani University, Kilife</v>
      </c>
      <c r="BW876" s="4" t="str">
        <v>Pwani University, Kilife</v>
      </c>
      <c r="BX876" s="4" t="str">
        <v>Pwani University, Kilife</v>
      </c>
      <c r="BY876" s="4" t="str">
        <v>Pwani University, Kilife</v>
      </c>
      <c r="BZ876" s="4" t="str">
        <v>Pwani University, Kilife</v>
      </c>
      <c r="CA876" s="4" t="str">
        <v>Pwani University, Kilife</v>
      </c>
      <c r="CB876" s="4" t="str">
        <v>Pwani University, Kilife</v>
      </c>
      <c r="CC876" s="4" t="str">
        <v>Pwani University, Kilife</v>
      </c>
      <c r="CD876" s="4" t="str">
        <v>Pwani University, Kilife</v>
      </c>
      <c r="CE876" s="4" t="str">
        <v>Pwani University, Kilife</v>
      </c>
      <c r="CF876" s="4" t="str">
        <v>Pwani University, Kilife</v>
      </c>
      <c r="CG876" s="4" t="str">
        <v>Pwani University, Kilife</v>
      </c>
      <c r="CH876" s="4" t="str">
        <v>Pwani University, Kilife</v>
      </c>
      <c r="CJ876" s="4" t="str">
        <v>Pwani University, Kilife</v>
      </c>
      <c r="CK876" s="4" t="str">
        <v>Pwani University, Kilife</v>
      </c>
      <c r="CL876" s="4" t="str">
        <v>Pwani University, Kilife</v>
      </c>
      <c r="CM876" s="4" t="str">
        <v>Pwani University, Kilife</v>
      </c>
      <c r="CN876" s="4" t="str">
        <v>Pwani University, Kilife</v>
      </c>
      <c r="CO876" s="4" t="str">
        <v>Pwani University, Kilife</v>
      </c>
      <c r="CP876" s="4" t="str">
        <v>Pwani University, Kilife</v>
      </c>
      <c r="CQ876" s="4" t="str">
        <v>Pwani University, Kilife</v>
      </c>
      <c r="CR876" s="4" t="str">
        <v>Pwani University, Kilife</v>
      </c>
      <c r="CS876" s="4" t="str">
        <v>Pwani University, Kilife</v>
      </c>
      <c r="CT876" s="4" t="str">
        <v>Pwani University, Kilife</v>
      </c>
      <c r="CU876" s="4" t="str">
        <v>Pwani University, Kilife</v>
      </c>
      <c r="CV876" s="4" t="str">
        <v>Pwani University, Kilife</v>
      </c>
      <c r="CW876" s="4" t="str">
        <v>Pwani University, Kilife</v>
      </c>
      <c r="CX876" s="4" t="str">
        <v>Pwani University, Kilife</v>
      </c>
      <c r="CY876" s="4" t="str">
        <v>Pwani University, Kilife</v>
      </c>
      <c r="CZ876" s="4" t="str">
        <v>Pwani University, Kilife</v>
      </c>
      <c r="DA876" s="4" t="str">
        <v>Pwani University, Kilife</v>
      </c>
      <c r="DB876" s="4" t="str">
        <v>Pwani University, Kilife</v>
      </c>
      <c r="DC876" s="4" t="str">
        <v>Pwani University, Kilife</v>
      </c>
      <c r="DD876" s="4" t="str">
        <v>Pwani University, Kilife</v>
      </c>
      <c r="DE876" s="4" t="str">
        <v>Pwani University, Kilife</v>
      </c>
      <c r="DF876" s="4" t="str">
        <v>Pwani University, Kilife</v>
      </c>
      <c r="DG876" s="4" t="str">
        <v>Pwani University, Kilife</v>
      </c>
      <c r="DH876" s="4" t="str">
        <v>Pwani University, Kilife</v>
      </c>
      <c r="DI876" s="4" t="str">
        <v>Pwani University, Kilife</v>
      </c>
      <c r="DJ876" s="4" t="str">
        <v>Pwani University, Kilife</v>
      </c>
      <c r="DK876" s="4" t="str">
        <v>Pwani University, Kilife</v>
      </c>
      <c r="DL876" s="4" t="str">
        <v>Pwani University, Kilife</v>
      </c>
      <c r="DM876" s="4" t="str">
        <v>Pwani University, Kilife</v>
      </c>
      <c r="DN876" s="4" t="str">
        <v>Pwani University, Kilife</v>
      </c>
      <c r="DO876" s="4" t="str">
        <v>Pwani University, Kilife</v>
      </c>
      <c r="DP876" s="4" t="str">
        <v>Pwani University, Kilife</v>
      </c>
    </row>
    <row r="877" spans="1:120" x14ac:dyDescent="0.35">
      <c r="A877" s="4">
        <v>13.263999999999999</v>
      </c>
      <c r="B877" s="4">
        <v>30.483000000000001</v>
      </c>
      <c r="C877" s="4" t="s">
        <v>276</v>
      </c>
      <c r="D877" s="4" t="s">
        <v>138</v>
      </c>
      <c r="E877" s="4" t="s">
        <v>1036</v>
      </c>
      <c r="F877" s="4">
        <v>5000</v>
      </c>
      <c r="G877" s="4" t="str">
        <f t="shared" si="13"/>
        <v>Sudan-Eldemokeya Forest Reserve</v>
      </c>
      <c r="BA877" s="4" t="str">
        <v>Qal en Nahal Refugee Settlement</v>
      </c>
      <c r="BB877" s="4" t="str">
        <v>Qal en Nahal Refugee Settlement</v>
      </c>
      <c r="BC877" s="4" t="str">
        <v>Qal en Nahal Refugee Settlement</v>
      </c>
      <c r="BD877" s="4" t="str">
        <v>Qal en Nahal Refugee Settlement</v>
      </c>
      <c r="BE877" s="4" t="str">
        <v>Qal en Nahal Refugee Settlement</v>
      </c>
      <c r="BF877" s="4" t="str">
        <v>Qal en Nahal Refugee Settlement</v>
      </c>
      <c r="BG877" s="4" t="str">
        <v>Qal en Nahal Refugee Settlement</v>
      </c>
      <c r="BH877" s="4" t="str">
        <v>Qal en Nahal Refugee Settlement</v>
      </c>
      <c r="BI877" s="4" t="str">
        <v>Qal en Nahal Refugee Settlement</v>
      </c>
      <c r="BJ877" s="4" t="str">
        <v>Qal en Nahal Refugee Settlement</v>
      </c>
      <c r="BK877" s="4" t="str">
        <v>Qal en Nahal Refugee Settlement</v>
      </c>
      <c r="BL877" s="4" t="str">
        <v>Qal en Nahal Refugee Settlement</v>
      </c>
      <c r="BM877" s="4" t="str">
        <v>Qal en Nahal Refugee Settlement</v>
      </c>
      <c r="BN877" s="4" t="str">
        <v>Qal en Nahal Refugee Settlement</v>
      </c>
      <c r="BO877" s="4" t="str">
        <v>Qal en Nahal Refugee Settlement</v>
      </c>
      <c r="BP877" s="4" t="str">
        <v>Qal en Nahal Refugee Settlement</v>
      </c>
      <c r="BQ877" s="4" t="str">
        <v>Qal en Nahal Refugee Settlement</v>
      </c>
      <c r="BR877" s="4" t="str">
        <v>Qal en Nahal Refugee Settlement</v>
      </c>
      <c r="BS877" s="4" t="str">
        <v>Qal en Nahal Refugee Settlement</v>
      </c>
      <c r="BT877" s="4" t="str">
        <v>Qal en Nahal Refugee Settlement</v>
      </c>
      <c r="BU877" s="4" t="str">
        <v>Qal en Nahal Refugee Settlement</v>
      </c>
      <c r="BV877" s="4" t="str">
        <v>Qal en Nahal Refugee Settlement</v>
      </c>
      <c r="BW877" s="4" t="str">
        <v>Qal en Nahal Refugee Settlement</v>
      </c>
      <c r="BX877" s="4" t="str">
        <v>Qal en Nahal Refugee Settlement</v>
      </c>
      <c r="BY877" s="4" t="str">
        <v>Qal en Nahal Refugee Settlement</v>
      </c>
      <c r="BZ877" s="4" t="str">
        <v>Qal en Nahal Refugee Settlement</v>
      </c>
      <c r="CA877" s="4" t="str">
        <v>Qal en Nahal Refugee Settlement</v>
      </c>
      <c r="CB877" s="4" t="str">
        <v>Qal en Nahal Refugee Settlement</v>
      </c>
      <c r="CC877" s="4" t="str">
        <v>Qal en Nahal Refugee Settlement</v>
      </c>
      <c r="CD877" s="4" t="str">
        <v>Qal en Nahal Refugee Settlement</v>
      </c>
      <c r="CE877" s="4" t="str">
        <v>Qal en Nahal Refugee Settlement</v>
      </c>
      <c r="CF877" s="4" t="str">
        <v>Qal en Nahal Refugee Settlement</v>
      </c>
      <c r="CG877" s="4" t="str">
        <v>Qal en Nahal Refugee Settlement</v>
      </c>
      <c r="CH877" s="4" t="str">
        <v>Qal en Nahal Refugee Settlement</v>
      </c>
      <c r="CJ877" s="4" t="str">
        <v>Qal en Nahal Refugee Settlement</v>
      </c>
      <c r="CK877" s="4" t="str">
        <v>Qal en Nahal Refugee Settlement</v>
      </c>
      <c r="CL877" s="4" t="str">
        <v>Qal en Nahal Refugee Settlement</v>
      </c>
      <c r="CM877" s="4" t="str">
        <v>Qal en Nahal Refugee Settlement</v>
      </c>
      <c r="CN877" s="4" t="str">
        <v>Qal en Nahal Refugee Settlement</v>
      </c>
      <c r="CO877" s="4" t="str">
        <v>Qal en Nahal Refugee Settlement</v>
      </c>
      <c r="CP877" s="4" t="str">
        <v>Qal en Nahal Refugee Settlement</v>
      </c>
      <c r="CQ877" s="4" t="str">
        <v>Qal en Nahal Refugee Settlement</v>
      </c>
      <c r="CR877" s="4" t="str">
        <v>Qal en Nahal Refugee Settlement</v>
      </c>
      <c r="CS877" s="4" t="str">
        <v>Qal en Nahal Refugee Settlement</v>
      </c>
      <c r="CT877" s="4" t="str">
        <v>Qal en Nahal Refugee Settlement</v>
      </c>
      <c r="CU877" s="4" t="str">
        <v>Qal en Nahal Refugee Settlement</v>
      </c>
      <c r="CV877" s="4" t="str">
        <v>Qal en Nahal Refugee Settlement</v>
      </c>
      <c r="CW877" s="4" t="str">
        <v>Qal en Nahal Refugee Settlement</v>
      </c>
      <c r="CX877" s="4" t="str">
        <v>Qal en Nahal Refugee Settlement</v>
      </c>
      <c r="CY877" s="4" t="str">
        <v>Qal en Nahal Refugee Settlement</v>
      </c>
      <c r="CZ877" s="4" t="str">
        <v>Qal en Nahal Refugee Settlement</v>
      </c>
      <c r="DA877" s="4" t="str">
        <v>Qal en Nahal Refugee Settlement</v>
      </c>
      <c r="DB877" s="4" t="str">
        <v>Qal en Nahal Refugee Settlement</v>
      </c>
      <c r="DC877" s="4" t="str">
        <v>Qal en Nahal Refugee Settlement</v>
      </c>
      <c r="DD877" s="4" t="str">
        <v>Qal en Nahal Refugee Settlement</v>
      </c>
      <c r="DE877" s="4" t="str">
        <v>Qal en Nahal Refugee Settlement</v>
      </c>
      <c r="DF877" s="4" t="str">
        <v>Qal en Nahal Refugee Settlement</v>
      </c>
      <c r="DG877" s="4" t="str">
        <v>Qal en Nahal Refugee Settlement</v>
      </c>
      <c r="DH877" s="4" t="str">
        <v>Qal en Nahal Refugee Settlement</v>
      </c>
      <c r="DI877" s="4" t="str">
        <v>Qal en Nahal Refugee Settlement</v>
      </c>
      <c r="DJ877" s="4" t="str">
        <v>Qal en Nahal Refugee Settlement</v>
      </c>
      <c r="DK877" s="4" t="str">
        <v>Qal en Nahal Refugee Settlement</v>
      </c>
      <c r="DL877" s="4" t="str">
        <v>Qal en Nahal Refugee Settlement</v>
      </c>
      <c r="DM877" s="4" t="str">
        <v>Qal en Nahal Refugee Settlement</v>
      </c>
      <c r="DN877" s="4" t="str">
        <v>Qal en Nahal Refugee Settlement</v>
      </c>
      <c r="DO877" s="4" t="str">
        <v>Qal en Nahal Refugee Settlement</v>
      </c>
      <c r="DP877" s="4" t="str">
        <v>Qal en Nahal Refugee Settlement</v>
      </c>
    </row>
    <row r="878" spans="1:120" x14ac:dyDescent="0.35">
      <c r="A878" s="4">
        <v>14.4</v>
      </c>
      <c r="B878" s="4">
        <v>33.4833</v>
      </c>
      <c r="C878" s="4" t="s">
        <v>276</v>
      </c>
      <c r="D878" s="4" t="s">
        <v>138</v>
      </c>
      <c r="E878" s="4" t="s">
        <v>1037</v>
      </c>
      <c r="F878" s="4">
        <v>400</v>
      </c>
      <c r="G878" s="4" t="str">
        <f t="shared" si="13"/>
        <v>Sudan-Gezira Research Farm, Wad Medani</v>
      </c>
      <c r="BA878" s="4" t="str">
        <v>RAB Songa</v>
      </c>
      <c r="BB878" s="4" t="str">
        <v>RAB Songa</v>
      </c>
      <c r="BC878" s="4" t="str">
        <v>RAB Songa</v>
      </c>
      <c r="BD878" s="4" t="str">
        <v>RAB Songa</v>
      </c>
      <c r="BE878" s="4" t="str">
        <v>RAB Songa</v>
      </c>
      <c r="BF878" s="4" t="str">
        <v>RAB Songa</v>
      </c>
      <c r="BG878" s="4" t="str">
        <v>RAB Songa</v>
      </c>
      <c r="BH878" s="4" t="str">
        <v>RAB Songa</v>
      </c>
      <c r="BI878" s="4" t="str">
        <v>RAB Songa</v>
      </c>
      <c r="BJ878" s="4" t="str">
        <v>RAB Songa</v>
      </c>
      <c r="BK878" s="4" t="str">
        <v>RAB Songa</v>
      </c>
      <c r="BL878" s="4" t="str">
        <v>RAB Songa</v>
      </c>
      <c r="BM878" s="4" t="str">
        <v>RAB Songa</v>
      </c>
      <c r="BN878" s="4" t="str">
        <v>RAB Songa</v>
      </c>
      <c r="BO878" s="4" t="str">
        <v>RAB Songa</v>
      </c>
      <c r="BP878" s="4" t="str">
        <v>RAB Songa</v>
      </c>
      <c r="BQ878" s="4" t="str">
        <v>RAB Songa</v>
      </c>
      <c r="BR878" s="4" t="str">
        <v>RAB Songa</v>
      </c>
      <c r="BS878" s="4" t="str">
        <v>RAB Songa</v>
      </c>
      <c r="BT878" s="4" t="str">
        <v>RAB Songa</v>
      </c>
      <c r="BU878" s="4" t="str">
        <v>RAB Songa</v>
      </c>
      <c r="BV878" s="4" t="str">
        <v>RAB Songa</v>
      </c>
      <c r="BW878" s="4" t="str">
        <v>RAB Songa</v>
      </c>
      <c r="BX878" s="4" t="str">
        <v>RAB Songa</v>
      </c>
      <c r="BY878" s="4" t="str">
        <v>RAB Songa</v>
      </c>
      <c r="BZ878" s="4" t="str">
        <v>RAB Songa</v>
      </c>
      <c r="CA878" s="4" t="str">
        <v>RAB Songa</v>
      </c>
      <c r="CB878" s="4" t="str">
        <v>RAB Songa</v>
      </c>
      <c r="CC878" s="4" t="str">
        <v>RAB Songa</v>
      </c>
      <c r="CD878" s="4" t="str">
        <v>RAB Songa</v>
      </c>
      <c r="CE878" s="4" t="str">
        <v>RAB Songa</v>
      </c>
      <c r="CF878" s="4" t="str">
        <v>RAB Songa</v>
      </c>
      <c r="CG878" s="4" t="str">
        <v>RAB Songa</v>
      </c>
      <c r="CH878" s="4" t="str">
        <v>RAB Songa</v>
      </c>
      <c r="CJ878" s="4" t="str">
        <v>RAB Songa</v>
      </c>
      <c r="CK878" s="4" t="str">
        <v>RAB Songa</v>
      </c>
      <c r="CL878" s="4" t="str">
        <v>RAB Songa</v>
      </c>
      <c r="CM878" s="4" t="str">
        <v>RAB Songa</v>
      </c>
      <c r="CN878" s="4" t="str">
        <v>RAB Songa</v>
      </c>
      <c r="CO878" s="4" t="str">
        <v>RAB Songa</v>
      </c>
      <c r="CP878" s="4" t="str">
        <v>RAB Songa</v>
      </c>
      <c r="CQ878" s="4" t="str">
        <v>RAB Songa</v>
      </c>
      <c r="CR878" s="4" t="str">
        <v>RAB Songa</v>
      </c>
      <c r="CS878" s="4" t="str">
        <v>RAB Songa</v>
      </c>
      <c r="CT878" s="4" t="str">
        <v>RAB Songa</v>
      </c>
      <c r="CU878" s="4" t="str">
        <v>RAB Songa</v>
      </c>
      <c r="CV878" s="4" t="str">
        <v>RAB Songa</v>
      </c>
      <c r="CW878" s="4" t="str">
        <v>RAB Songa</v>
      </c>
      <c r="CX878" s="4" t="str">
        <v>RAB Songa</v>
      </c>
      <c r="CY878" s="4" t="str">
        <v>RAB Songa</v>
      </c>
      <c r="CZ878" s="4" t="str">
        <v>RAB Songa</v>
      </c>
      <c r="DA878" s="4" t="str">
        <v>RAB Songa</v>
      </c>
      <c r="DB878" s="4" t="str">
        <v>RAB Songa</v>
      </c>
      <c r="DC878" s="4" t="str">
        <v>RAB Songa</v>
      </c>
      <c r="DD878" s="4" t="str">
        <v>RAB Songa</v>
      </c>
      <c r="DE878" s="4" t="str">
        <v>RAB Songa</v>
      </c>
      <c r="DF878" s="4" t="str">
        <v>RAB Songa</v>
      </c>
      <c r="DG878" s="4" t="str">
        <v>RAB Songa</v>
      </c>
      <c r="DH878" s="4" t="str">
        <v>RAB Songa</v>
      </c>
      <c r="DI878" s="4" t="str">
        <v>RAB Songa</v>
      </c>
      <c r="DJ878" s="4" t="str">
        <v>RAB Songa</v>
      </c>
      <c r="DK878" s="4" t="str">
        <v>RAB Songa</v>
      </c>
      <c r="DL878" s="4" t="str">
        <v>RAB Songa</v>
      </c>
      <c r="DM878" s="4" t="str">
        <v>RAB Songa</v>
      </c>
      <c r="DN878" s="4" t="str">
        <v>RAB Songa</v>
      </c>
      <c r="DO878" s="4" t="str">
        <v>RAB Songa</v>
      </c>
      <c r="DP878" s="4" t="str">
        <v>RAB Songa</v>
      </c>
    </row>
    <row r="879" spans="1:120" x14ac:dyDescent="0.35">
      <c r="A879" s="4">
        <v>14.4</v>
      </c>
      <c r="B879" s="4">
        <v>33.4833</v>
      </c>
      <c r="C879" s="4" t="s">
        <v>276</v>
      </c>
      <c r="D879" s="4" t="s">
        <v>138</v>
      </c>
      <c r="E879" s="4" t="s">
        <v>1038</v>
      </c>
      <c r="F879" s="4">
        <v>400</v>
      </c>
      <c r="G879" s="4" t="str">
        <f t="shared" si="13"/>
        <v>Sudan-Gezira Research Station, Wad Medani</v>
      </c>
      <c r="BA879" s="4" t="str">
        <v>Rachuonyo District</v>
      </c>
      <c r="BB879" s="4" t="str">
        <v>Rachuonyo District</v>
      </c>
      <c r="BC879" s="4" t="str">
        <v>Rachuonyo District</v>
      </c>
      <c r="BD879" s="4" t="str">
        <v>Rachuonyo District</v>
      </c>
      <c r="BE879" s="4" t="str">
        <v>Rachuonyo District</v>
      </c>
      <c r="BF879" s="4" t="str">
        <v>Rachuonyo District</v>
      </c>
      <c r="BG879" s="4" t="str">
        <v>Rachuonyo District</v>
      </c>
      <c r="BH879" s="4" t="str">
        <v>Rachuonyo District</v>
      </c>
      <c r="BI879" s="4" t="str">
        <v>Rachuonyo District</v>
      </c>
      <c r="BJ879" s="4" t="str">
        <v>Rachuonyo District</v>
      </c>
      <c r="BK879" s="4" t="str">
        <v>Rachuonyo District</v>
      </c>
      <c r="BL879" s="4" t="str">
        <v>Rachuonyo District</v>
      </c>
      <c r="BM879" s="4" t="str">
        <v>Rachuonyo District</v>
      </c>
      <c r="BN879" s="4" t="str">
        <v>Rachuonyo District</v>
      </c>
      <c r="BO879" s="4" t="str">
        <v>Rachuonyo District</v>
      </c>
      <c r="BP879" s="4" t="str">
        <v>Rachuonyo District</v>
      </c>
      <c r="BQ879" s="4" t="str">
        <v>Rachuonyo District</v>
      </c>
      <c r="BR879" s="4" t="str">
        <v>Rachuonyo District</v>
      </c>
      <c r="BS879" s="4" t="str">
        <v>Rachuonyo District</v>
      </c>
      <c r="BT879" s="4" t="str">
        <v>Rachuonyo District</v>
      </c>
      <c r="BU879" s="4" t="str">
        <v>Rachuonyo District</v>
      </c>
      <c r="BV879" s="4" t="str">
        <v>Rachuonyo District</v>
      </c>
      <c r="BW879" s="4" t="str">
        <v>Rachuonyo District</v>
      </c>
      <c r="BX879" s="4" t="str">
        <v>Rachuonyo District</v>
      </c>
      <c r="BY879" s="4" t="str">
        <v>Rachuonyo District</v>
      </c>
      <c r="BZ879" s="4" t="str">
        <v>Rachuonyo District</v>
      </c>
      <c r="CA879" s="4" t="str">
        <v>Rachuonyo District</v>
      </c>
      <c r="CB879" s="4" t="str">
        <v>Rachuonyo District</v>
      </c>
      <c r="CC879" s="4" t="str">
        <v>Rachuonyo District</v>
      </c>
      <c r="CD879" s="4" t="str">
        <v>Rachuonyo District</v>
      </c>
      <c r="CE879" s="4" t="str">
        <v>Rachuonyo District</v>
      </c>
      <c r="CF879" s="4" t="str">
        <v>Rachuonyo District</v>
      </c>
      <c r="CG879" s="4" t="str">
        <v>Rachuonyo District</v>
      </c>
      <c r="CH879" s="4" t="str">
        <v>Rachuonyo District</v>
      </c>
      <c r="CJ879" s="4" t="str">
        <v>Rachuonyo District</v>
      </c>
      <c r="CK879" s="4" t="str">
        <v>Rachuonyo District</v>
      </c>
      <c r="CL879" s="4" t="str">
        <v>Rachuonyo District</v>
      </c>
      <c r="CM879" s="4" t="str">
        <v>Rachuonyo District</v>
      </c>
      <c r="CN879" s="4" t="str">
        <v>Rachuonyo District</v>
      </c>
      <c r="CO879" s="4" t="str">
        <v>Rachuonyo District</v>
      </c>
      <c r="CP879" s="4" t="str">
        <v>Rachuonyo District</v>
      </c>
      <c r="CQ879" s="4" t="str">
        <v>Rachuonyo District</v>
      </c>
      <c r="CR879" s="4" t="str">
        <v>Rachuonyo District</v>
      </c>
      <c r="CS879" s="4" t="str">
        <v>Rachuonyo District</v>
      </c>
      <c r="CT879" s="4" t="str">
        <v>Rachuonyo District</v>
      </c>
      <c r="CU879" s="4" t="str">
        <v>Rachuonyo District</v>
      </c>
      <c r="CV879" s="4" t="str">
        <v>Rachuonyo District</v>
      </c>
      <c r="CW879" s="4" t="str">
        <v>Rachuonyo District</v>
      </c>
      <c r="CX879" s="4" t="str">
        <v>Rachuonyo District</v>
      </c>
      <c r="CY879" s="4" t="str">
        <v>Rachuonyo District</v>
      </c>
      <c r="CZ879" s="4" t="str">
        <v>Rachuonyo District</v>
      </c>
      <c r="DA879" s="4" t="str">
        <v>Rachuonyo District</v>
      </c>
      <c r="DB879" s="4" t="str">
        <v>Rachuonyo District</v>
      </c>
      <c r="DC879" s="4" t="str">
        <v>Rachuonyo District</v>
      </c>
      <c r="DD879" s="4" t="str">
        <v>Rachuonyo District</v>
      </c>
      <c r="DE879" s="4" t="str">
        <v>Rachuonyo District</v>
      </c>
      <c r="DF879" s="4" t="str">
        <v>Rachuonyo District</v>
      </c>
      <c r="DG879" s="4" t="str">
        <v>Rachuonyo District</v>
      </c>
      <c r="DH879" s="4" t="str">
        <v>Rachuonyo District</v>
      </c>
      <c r="DI879" s="4" t="str">
        <v>Rachuonyo District</v>
      </c>
      <c r="DJ879" s="4" t="str">
        <v>Rachuonyo District</v>
      </c>
      <c r="DK879" s="4" t="str">
        <v>Rachuonyo District</v>
      </c>
      <c r="DL879" s="4" t="str">
        <v>Rachuonyo District</v>
      </c>
      <c r="DM879" s="4" t="str">
        <v>Rachuonyo District</v>
      </c>
      <c r="DN879" s="4" t="str">
        <v>Rachuonyo District</v>
      </c>
      <c r="DO879" s="4" t="str">
        <v>Rachuonyo District</v>
      </c>
      <c r="DP879" s="4" t="str">
        <v>Rachuonyo District</v>
      </c>
    </row>
    <row r="880" spans="1:120" x14ac:dyDescent="0.35">
      <c r="A880" s="4">
        <v>15.52333</v>
      </c>
      <c r="B880" s="4">
        <v>32.54833</v>
      </c>
      <c r="C880" s="4" t="s">
        <v>276</v>
      </c>
      <c r="D880" s="4" t="s">
        <v>138</v>
      </c>
      <c r="E880" s="4" t="s">
        <v>1039</v>
      </c>
      <c r="F880" s="4">
        <v>250</v>
      </c>
      <c r="G880" s="4" t="str">
        <f t="shared" si="13"/>
        <v>Sudan-Hillat Kuku</v>
      </c>
      <c r="BA880" s="4" t="str">
        <v>Rachuonyo, Kiisi</v>
      </c>
      <c r="BB880" s="4" t="str">
        <v>Rachuonyo, Kiisi</v>
      </c>
      <c r="BC880" s="4" t="str">
        <v>Rachuonyo, Kiisi</v>
      </c>
      <c r="BD880" s="4" t="str">
        <v>Rachuonyo, Kiisi</v>
      </c>
      <c r="BE880" s="4" t="str">
        <v>Rachuonyo, Kiisi</v>
      </c>
      <c r="BF880" s="4" t="str">
        <v>Rachuonyo, Kiisi</v>
      </c>
      <c r="BG880" s="4" t="str">
        <v>Rachuonyo, Kiisi</v>
      </c>
      <c r="BH880" s="4" t="str">
        <v>Rachuonyo, Kiisi</v>
      </c>
      <c r="BI880" s="4" t="str">
        <v>Rachuonyo, Kiisi</v>
      </c>
      <c r="BJ880" s="4" t="str">
        <v>Rachuonyo, Kiisi</v>
      </c>
      <c r="BK880" s="4" t="str">
        <v>Rachuonyo, Kiisi</v>
      </c>
      <c r="BL880" s="4" t="str">
        <v>Rachuonyo, Kiisi</v>
      </c>
      <c r="BM880" s="4" t="str">
        <v>Rachuonyo, Kiisi</v>
      </c>
      <c r="BN880" s="4" t="str">
        <v>Rachuonyo, Kiisi</v>
      </c>
      <c r="BO880" s="4" t="str">
        <v>Rachuonyo, Kiisi</v>
      </c>
      <c r="BP880" s="4" t="str">
        <v>Rachuonyo, Kiisi</v>
      </c>
      <c r="BQ880" s="4" t="str">
        <v>Rachuonyo, Kiisi</v>
      </c>
      <c r="BR880" s="4" t="str">
        <v>Rachuonyo, Kiisi</v>
      </c>
      <c r="BS880" s="4" t="str">
        <v>Rachuonyo, Kiisi</v>
      </c>
      <c r="BT880" s="4" t="str">
        <v>Rachuonyo, Kiisi</v>
      </c>
      <c r="BU880" s="4" t="str">
        <v>Rachuonyo, Kiisi</v>
      </c>
      <c r="BV880" s="4" t="str">
        <v>Rachuonyo, Kiisi</v>
      </c>
      <c r="BW880" s="4" t="str">
        <v>Rachuonyo, Kiisi</v>
      </c>
      <c r="BX880" s="4" t="str">
        <v>Rachuonyo, Kiisi</v>
      </c>
      <c r="BY880" s="4" t="str">
        <v>Rachuonyo, Kiisi</v>
      </c>
      <c r="BZ880" s="4" t="str">
        <v>Rachuonyo, Kiisi</v>
      </c>
      <c r="CA880" s="4" t="str">
        <v>Rachuonyo, Kiisi</v>
      </c>
      <c r="CB880" s="4" t="str">
        <v>Rachuonyo, Kiisi</v>
      </c>
      <c r="CC880" s="4" t="str">
        <v>Rachuonyo, Kiisi</v>
      </c>
      <c r="CD880" s="4" t="str">
        <v>Rachuonyo, Kiisi</v>
      </c>
      <c r="CE880" s="4" t="str">
        <v>Rachuonyo, Kiisi</v>
      </c>
      <c r="CF880" s="4" t="str">
        <v>Rachuonyo, Kiisi</v>
      </c>
      <c r="CG880" s="4" t="str">
        <v>Rachuonyo, Kiisi</v>
      </c>
      <c r="CH880" s="4" t="str">
        <v>Rachuonyo, Kiisi</v>
      </c>
      <c r="CJ880" s="4" t="str">
        <v>Rachuonyo, Kiisi</v>
      </c>
      <c r="CK880" s="4" t="str">
        <v>Rachuonyo, Kiisi</v>
      </c>
      <c r="CL880" s="4" t="str">
        <v>Rachuonyo, Kiisi</v>
      </c>
      <c r="CM880" s="4" t="str">
        <v>Rachuonyo, Kiisi</v>
      </c>
      <c r="CN880" s="4" t="str">
        <v>Rachuonyo, Kiisi</v>
      </c>
      <c r="CO880" s="4" t="str">
        <v>Rachuonyo, Kiisi</v>
      </c>
      <c r="CP880" s="4" t="str">
        <v>Rachuonyo, Kiisi</v>
      </c>
      <c r="CQ880" s="4" t="str">
        <v>Rachuonyo, Kiisi</v>
      </c>
      <c r="CR880" s="4" t="str">
        <v>Rachuonyo, Kiisi</v>
      </c>
      <c r="CS880" s="4" t="str">
        <v>Rachuonyo, Kiisi</v>
      </c>
      <c r="CT880" s="4" t="str">
        <v>Rachuonyo, Kiisi</v>
      </c>
      <c r="CU880" s="4" t="str">
        <v>Rachuonyo, Kiisi</v>
      </c>
      <c r="CV880" s="4" t="str">
        <v>Rachuonyo, Kiisi</v>
      </c>
      <c r="CW880" s="4" t="str">
        <v>Rachuonyo, Kiisi</v>
      </c>
      <c r="CX880" s="4" t="str">
        <v>Rachuonyo, Kiisi</v>
      </c>
      <c r="CY880" s="4" t="str">
        <v>Rachuonyo, Kiisi</v>
      </c>
      <c r="CZ880" s="4" t="str">
        <v>Rachuonyo, Kiisi</v>
      </c>
      <c r="DA880" s="4" t="str">
        <v>Rachuonyo, Kiisi</v>
      </c>
      <c r="DB880" s="4" t="str">
        <v>Rachuonyo, Kiisi</v>
      </c>
      <c r="DC880" s="4" t="str">
        <v>Rachuonyo, Kiisi</v>
      </c>
      <c r="DD880" s="4" t="str">
        <v>Rachuonyo, Kiisi</v>
      </c>
      <c r="DE880" s="4" t="str">
        <v>Rachuonyo, Kiisi</v>
      </c>
      <c r="DF880" s="4" t="str">
        <v>Rachuonyo, Kiisi</v>
      </c>
      <c r="DG880" s="4" t="str">
        <v>Rachuonyo, Kiisi</v>
      </c>
      <c r="DH880" s="4" t="str">
        <v>Rachuonyo, Kiisi</v>
      </c>
      <c r="DI880" s="4" t="str">
        <v>Rachuonyo, Kiisi</v>
      </c>
      <c r="DJ880" s="4" t="str">
        <v>Rachuonyo, Kiisi</v>
      </c>
      <c r="DK880" s="4" t="str">
        <v>Rachuonyo, Kiisi</v>
      </c>
      <c r="DL880" s="4" t="str">
        <v>Rachuonyo, Kiisi</v>
      </c>
      <c r="DM880" s="4" t="str">
        <v>Rachuonyo, Kiisi</v>
      </c>
      <c r="DN880" s="4" t="str">
        <v>Rachuonyo, Kiisi</v>
      </c>
      <c r="DO880" s="4" t="str">
        <v>Rachuonyo, Kiisi</v>
      </c>
      <c r="DP880" s="4" t="str">
        <v>Rachuonyo, Kiisi</v>
      </c>
    </row>
    <row r="881" spans="1:120" x14ac:dyDescent="0.35">
      <c r="A881" s="4">
        <v>15.477220000000001</v>
      </c>
      <c r="B881" s="4">
        <v>32.55556</v>
      </c>
      <c r="C881" s="4" t="s">
        <v>276</v>
      </c>
      <c r="D881" s="4" t="s">
        <v>138</v>
      </c>
      <c r="E881" s="4" t="s">
        <v>1040</v>
      </c>
      <c r="F881" s="4">
        <v>10000</v>
      </c>
      <c r="G881" s="4" t="str">
        <f t="shared" si="13"/>
        <v>Sudan-Khartoum</v>
      </c>
      <c r="BA881" s="4" t="str">
        <v>Rahad Research Station, El Fau</v>
      </c>
      <c r="BB881" s="4" t="str">
        <v>Rahad Research Station, El Fau</v>
      </c>
      <c r="BC881" s="4" t="str">
        <v>Rahad Research Station, El Fau</v>
      </c>
      <c r="BD881" s="4" t="str">
        <v>Rahad Research Station, El Fau</v>
      </c>
      <c r="BE881" s="4" t="str">
        <v>Rahad Research Station, El Fau</v>
      </c>
      <c r="BF881" s="4" t="str">
        <v>Rahad Research Station, El Fau</v>
      </c>
      <c r="BG881" s="4" t="str">
        <v>Rahad Research Station, El Fau</v>
      </c>
      <c r="BH881" s="4" t="str">
        <v>Rahad Research Station, El Fau</v>
      </c>
      <c r="BI881" s="4" t="str">
        <v>Rahad Research Station, El Fau</v>
      </c>
      <c r="BJ881" s="4" t="str">
        <v>Rahad Research Station, El Fau</v>
      </c>
      <c r="BK881" s="4" t="str">
        <v>Rahad Research Station, El Fau</v>
      </c>
      <c r="BL881" s="4" t="str">
        <v>Rahad Research Station, El Fau</v>
      </c>
      <c r="BM881" s="4" t="str">
        <v>Rahad Research Station, El Fau</v>
      </c>
      <c r="BN881" s="4" t="str">
        <v>Rahad Research Station, El Fau</v>
      </c>
      <c r="BO881" s="4" t="str">
        <v>Rahad Research Station, El Fau</v>
      </c>
      <c r="BP881" s="4" t="str">
        <v>Rahad Research Station, El Fau</v>
      </c>
      <c r="BQ881" s="4" t="str">
        <v>Rahad Research Station, El Fau</v>
      </c>
      <c r="BR881" s="4" t="str">
        <v>Rahad Research Station, El Fau</v>
      </c>
      <c r="BS881" s="4" t="str">
        <v>Rahad Research Station, El Fau</v>
      </c>
      <c r="BT881" s="4" t="str">
        <v>Rahad Research Station, El Fau</v>
      </c>
      <c r="BU881" s="4" t="str">
        <v>Rahad Research Station, El Fau</v>
      </c>
      <c r="BV881" s="4" t="str">
        <v>Rahad Research Station, El Fau</v>
      </c>
      <c r="BW881" s="4" t="str">
        <v>Rahad Research Station, El Fau</v>
      </c>
      <c r="BX881" s="4" t="str">
        <v>Rahad Research Station, El Fau</v>
      </c>
      <c r="BY881" s="4" t="str">
        <v>Rahad Research Station, El Fau</v>
      </c>
      <c r="BZ881" s="4" t="str">
        <v>Rahad Research Station, El Fau</v>
      </c>
      <c r="CA881" s="4" t="str">
        <v>Rahad Research Station, El Fau</v>
      </c>
      <c r="CB881" s="4" t="str">
        <v>Rahad Research Station, El Fau</v>
      </c>
      <c r="CC881" s="4" t="str">
        <v>Rahad Research Station, El Fau</v>
      </c>
      <c r="CD881" s="4" t="str">
        <v>Rahad Research Station, El Fau</v>
      </c>
      <c r="CE881" s="4" t="str">
        <v>Rahad Research Station, El Fau</v>
      </c>
      <c r="CF881" s="4" t="str">
        <v>Rahad Research Station, El Fau</v>
      </c>
      <c r="CG881" s="4" t="str">
        <v>Rahad Research Station, El Fau</v>
      </c>
      <c r="CH881" s="4" t="str">
        <v>Rahad Research Station, El Fau</v>
      </c>
      <c r="CJ881" s="4" t="str">
        <v>Rahad Research Station, El Fau</v>
      </c>
      <c r="CK881" s="4" t="str">
        <v>Rahad Research Station, El Fau</v>
      </c>
      <c r="CL881" s="4" t="str">
        <v>Rahad Research Station, El Fau</v>
      </c>
      <c r="CM881" s="4" t="str">
        <v>Rahad Research Station, El Fau</v>
      </c>
      <c r="CN881" s="4" t="str">
        <v>Rahad Research Station, El Fau</v>
      </c>
      <c r="CO881" s="4" t="str">
        <v>Rahad Research Station, El Fau</v>
      </c>
      <c r="CP881" s="4" t="str">
        <v>Rahad Research Station, El Fau</v>
      </c>
      <c r="CQ881" s="4" t="str">
        <v>Rahad Research Station, El Fau</v>
      </c>
      <c r="CR881" s="4" t="str">
        <v>Rahad Research Station, El Fau</v>
      </c>
      <c r="CS881" s="4" t="str">
        <v>Rahad Research Station, El Fau</v>
      </c>
      <c r="CT881" s="4" t="str">
        <v>Rahad Research Station, El Fau</v>
      </c>
      <c r="CU881" s="4" t="str">
        <v>Rahad Research Station, El Fau</v>
      </c>
      <c r="CV881" s="4" t="str">
        <v>Rahad Research Station, El Fau</v>
      </c>
      <c r="CW881" s="4" t="str">
        <v>Rahad Research Station, El Fau</v>
      </c>
      <c r="CX881" s="4" t="str">
        <v>Rahad Research Station, El Fau</v>
      </c>
      <c r="CY881" s="4" t="str">
        <v>Rahad Research Station, El Fau</v>
      </c>
      <c r="CZ881" s="4" t="str">
        <v>Rahad Research Station, El Fau</v>
      </c>
      <c r="DA881" s="4" t="str">
        <v>Rahad Research Station, El Fau</v>
      </c>
      <c r="DB881" s="4" t="str">
        <v>Rahad Research Station, El Fau</v>
      </c>
      <c r="DC881" s="4" t="str">
        <v>Rahad Research Station, El Fau</v>
      </c>
      <c r="DD881" s="4" t="str">
        <v>Rahad Research Station, El Fau</v>
      </c>
      <c r="DE881" s="4" t="str">
        <v>Rahad Research Station, El Fau</v>
      </c>
      <c r="DF881" s="4" t="str">
        <v>Rahad Research Station, El Fau</v>
      </c>
      <c r="DG881" s="4" t="str">
        <v>Rahad Research Station, El Fau</v>
      </c>
      <c r="DH881" s="4" t="str">
        <v>Rahad Research Station, El Fau</v>
      </c>
      <c r="DI881" s="4" t="str">
        <v>Rahad Research Station, El Fau</v>
      </c>
      <c r="DJ881" s="4" t="str">
        <v>Rahad Research Station, El Fau</v>
      </c>
      <c r="DK881" s="4" t="str">
        <v>Rahad Research Station, El Fau</v>
      </c>
      <c r="DL881" s="4" t="str">
        <v>Rahad Research Station, El Fau</v>
      </c>
      <c r="DM881" s="4" t="str">
        <v>Rahad Research Station, El Fau</v>
      </c>
      <c r="DN881" s="4" t="str">
        <v>Rahad Research Station, El Fau</v>
      </c>
      <c r="DO881" s="4" t="str">
        <v>Rahad Research Station, El Fau</v>
      </c>
      <c r="DP881" s="4" t="str">
        <v>Rahad Research Station, El Fau</v>
      </c>
    </row>
    <row r="882" spans="1:120" x14ac:dyDescent="0.35">
      <c r="A882" s="4">
        <v>14.23333</v>
      </c>
      <c r="B882" s="4">
        <v>32.816670000000002</v>
      </c>
      <c r="C882" s="4" t="s">
        <v>276</v>
      </c>
      <c r="D882" s="4" t="s">
        <v>138</v>
      </c>
      <c r="E882" s="4" t="s">
        <v>1041</v>
      </c>
      <c r="F882" s="4">
        <v>917</v>
      </c>
      <c r="G882" s="4" t="str">
        <f t="shared" si="13"/>
        <v>Sudan-Maatug Research Substation, Gezira Scheme</v>
      </c>
      <c r="BA882" s="4" t="str">
        <v>Rakai</v>
      </c>
      <c r="BB882" s="4" t="str">
        <v>Rakai</v>
      </c>
      <c r="BC882" s="4" t="str">
        <v>Rakai</v>
      </c>
      <c r="BD882" s="4" t="str">
        <v>Rakai</v>
      </c>
      <c r="BE882" s="4" t="str">
        <v>Rakai</v>
      </c>
      <c r="BF882" s="4" t="str">
        <v>Rakai</v>
      </c>
      <c r="BG882" s="4" t="str">
        <v>Rakai</v>
      </c>
      <c r="BH882" s="4" t="str">
        <v>Rakai</v>
      </c>
      <c r="BI882" s="4" t="str">
        <v>Rakai</v>
      </c>
      <c r="BJ882" s="4" t="str">
        <v>Rakai</v>
      </c>
      <c r="BK882" s="4" t="str">
        <v>Rakai</v>
      </c>
      <c r="BL882" s="4" t="str">
        <v>Rakai</v>
      </c>
      <c r="BM882" s="4" t="str">
        <v>Rakai</v>
      </c>
      <c r="BN882" s="4" t="str">
        <v>Rakai</v>
      </c>
      <c r="BO882" s="4" t="str">
        <v>Rakai</v>
      </c>
      <c r="BP882" s="4" t="str">
        <v>Rakai</v>
      </c>
      <c r="BQ882" s="4" t="str">
        <v>Rakai</v>
      </c>
      <c r="BR882" s="4" t="str">
        <v>Rakai</v>
      </c>
      <c r="BS882" s="4" t="str">
        <v>Rakai</v>
      </c>
      <c r="BT882" s="4" t="str">
        <v>Rakai</v>
      </c>
      <c r="BU882" s="4" t="str">
        <v>Rakai</v>
      </c>
      <c r="BV882" s="4" t="str">
        <v>Rakai</v>
      </c>
      <c r="BW882" s="4" t="str">
        <v>Rakai</v>
      </c>
      <c r="BX882" s="4" t="str">
        <v>Rakai</v>
      </c>
      <c r="BY882" s="4" t="str">
        <v>Rakai</v>
      </c>
      <c r="BZ882" s="4" t="str">
        <v>Rakai</v>
      </c>
      <c r="CA882" s="4" t="str">
        <v>Rakai</v>
      </c>
      <c r="CB882" s="4" t="str">
        <v>Rakai</v>
      </c>
      <c r="CC882" s="4" t="str">
        <v>Rakai</v>
      </c>
      <c r="CD882" s="4" t="str">
        <v>Rakai</v>
      </c>
      <c r="CE882" s="4" t="str">
        <v>Rakai</v>
      </c>
      <c r="CF882" s="4" t="str">
        <v>Rakai</v>
      </c>
      <c r="CG882" s="4" t="str">
        <v>Rakai</v>
      </c>
      <c r="CH882" s="4" t="str">
        <v>Rakai</v>
      </c>
      <c r="CJ882" s="4" t="str">
        <v>Rakai</v>
      </c>
      <c r="CK882" s="4" t="str">
        <v>Rakai</v>
      </c>
      <c r="CL882" s="4" t="str">
        <v>Rakai</v>
      </c>
      <c r="CM882" s="4" t="str">
        <v>Rakai</v>
      </c>
      <c r="CN882" s="4" t="str">
        <v>Rakai</v>
      </c>
      <c r="CO882" s="4" t="str">
        <v>Rakai</v>
      </c>
      <c r="CP882" s="4" t="str">
        <v>Rakai</v>
      </c>
      <c r="CQ882" s="4" t="str">
        <v>Rakai</v>
      </c>
      <c r="CR882" s="4" t="str">
        <v>Rakai</v>
      </c>
      <c r="CS882" s="4" t="str">
        <v>Rakai</v>
      </c>
      <c r="CT882" s="4" t="str">
        <v>Rakai</v>
      </c>
      <c r="CU882" s="4" t="str">
        <v>Rakai</v>
      </c>
      <c r="CV882" s="4" t="str">
        <v>Rakai</v>
      </c>
      <c r="CW882" s="4" t="str">
        <v>Rakai</v>
      </c>
      <c r="CX882" s="4" t="str">
        <v>Rakai</v>
      </c>
      <c r="CY882" s="4" t="str">
        <v>Rakai</v>
      </c>
      <c r="CZ882" s="4" t="str">
        <v>Rakai</v>
      </c>
      <c r="DA882" s="4" t="str">
        <v>Rakai</v>
      </c>
      <c r="DB882" s="4" t="str">
        <v>Rakai</v>
      </c>
      <c r="DC882" s="4" t="str">
        <v>Rakai</v>
      </c>
      <c r="DD882" s="4" t="str">
        <v>Rakai</v>
      </c>
      <c r="DE882" s="4" t="str">
        <v>Rakai</v>
      </c>
      <c r="DF882" s="4" t="str">
        <v>Rakai</v>
      </c>
      <c r="DG882" s="4" t="str">
        <v>Rakai</v>
      </c>
      <c r="DH882" s="4" t="str">
        <v>Rakai</v>
      </c>
      <c r="DI882" s="4" t="str">
        <v>Rakai</v>
      </c>
      <c r="DJ882" s="4" t="str">
        <v>Rakai</v>
      </c>
      <c r="DK882" s="4" t="str">
        <v>Rakai</v>
      </c>
      <c r="DL882" s="4" t="str">
        <v>Rakai</v>
      </c>
      <c r="DM882" s="4" t="str">
        <v>Rakai</v>
      </c>
      <c r="DN882" s="4" t="str">
        <v>Rakai</v>
      </c>
      <c r="DO882" s="4" t="str">
        <v>Rakai</v>
      </c>
      <c r="DP882" s="4" t="str">
        <v>Rakai</v>
      </c>
    </row>
    <row r="883" spans="1:120" x14ac:dyDescent="0.35">
      <c r="A883" s="4">
        <v>12.058</v>
      </c>
      <c r="B883" s="4">
        <v>30.332000000000001</v>
      </c>
      <c r="C883" s="4" t="s">
        <v>276</v>
      </c>
      <c r="D883" s="4" t="s">
        <v>138</v>
      </c>
      <c r="E883" s="4" t="s">
        <v>1042</v>
      </c>
      <c r="F883" s="4">
        <v>5000</v>
      </c>
      <c r="G883" s="4" t="str">
        <f t="shared" si="13"/>
        <v>Sudan-Nabag</v>
      </c>
      <c r="BA883" s="4" t="str">
        <v>Reduit</v>
      </c>
      <c r="BB883" s="4" t="str">
        <v>Reduit</v>
      </c>
      <c r="BC883" s="4" t="str">
        <v>Reduit</v>
      </c>
      <c r="BD883" s="4" t="str">
        <v>Reduit</v>
      </c>
      <c r="BE883" s="4" t="str">
        <v>Reduit</v>
      </c>
      <c r="BF883" s="4" t="str">
        <v>Reduit</v>
      </c>
      <c r="BG883" s="4" t="str">
        <v>Reduit</v>
      </c>
      <c r="BH883" s="4" t="str">
        <v>Reduit</v>
      </c>
      <c r="BI883" s="4" t="str">
        <v>Reduit</v>
      </c>
      <c r="BJ883" s="4" t="str">
        <v>Reduit</v>
      </c>
      <c r="BK883" s="4" t="str">
        <v>Reduit</v>
      </c>
      <c r="BL883" s="4" t="str">
        <v>Reduit</v>
      </c>
      <c r="BM883" s="4" t="str">
        <v>Reduit</v>
      </c>
      <c r="BN883" s="4" t="str">
        <v>Reduit</v>
      </c>
      <c r="BO883" s="4" t="str">
        <v>Reduit</v>
      </c>
      <c r="BP883" s="4" t="str">
        <v>Reduit</v>
      </c>
      <c r="BQ883" s="4" t="str">
        <v>Reduit</v>
      </c>
      <c r="BR883" s="4" t="str">
        <v>Reduit</v>
      </c>
      <c r="BS883" s="4" t="str">
        <v>Reduit</v>
      </c>
      <c r="BT883" s="4" t="str">
        <v>Reduit</v>
      </c>
      <c r="BU883" s="4" t="str">
        <v>Reduit</v>
      </c>
      <c r="BV883" s="4" t="str">
        <v>Reduit</v>
      </c>
      <c r="BW883" s="4" t="str">
        <v>Reduit</v>
      </c>
      <c r="BX883" s="4" t="str">
        <v>Reduit</v>
      </c>
      <c r="BY883" s="4" t="str">
        <v>Reduit</v>
      </c>
      <c r="BZ883" s="4" t="str">
        <v>Reduit</v>
      </c>
      <c r="CA883" s="4" t="str">
        <v>Reduit</v>
      </c>
      <c r="CB883" s="4" t="str">
        <v>Reduit</v>
      </c>
      <c r="CC883" s="4" t="str">
        <v>Reduit</v>
      </c>
      <c r="CD883" s="4" t="str">
        <v>Reduit</v>
      </c>
      <c r="CE883" s="4" t="str">
        <v>Reduit</v>
      </c>
      <c r="CF883" s="4" t="str">
        <v>Reduit</v>
      </c>
      <c r="CG883" s="4" t="str">
        <v>Reduit</v>
      </c>
      <c r="CH883" s="4" t="str">
        <v>Reduit</v>
      </c>
      <c r="CJ883" s="4" t="str">
        <v>Reduit</v>
      </c>
      <c r="CK883" s="4" t="str">
        <v>Reduit</v>
      </c>
      <c r="CL883" s="4" t="str">
        <v>Reduit</v>
      </c>
      <c r="CM883" s="4" t="str">
        <v>Reduit</v>
      </c>
      <c r="CN883" s="4" t="str">
        <v>Reduit</v>
      </c>
      <c r="CO883" s="4" t="str">
        <v>Reduit</v>
      </c>
      <c r="CP883" s="4" t="str">
        <v>Reduit</v>
      </c>
      <c r="CQ883" s="4" t="str">
        <v>Reduit</v>
      </c>
      <c r="CR883" s="4" t="str">
        <v>Reduit</v>
      </c>
      <c r="CS883" s="4" t="str">
        <v>Reduit</v>
      </c>
      <c r="CT883" s="4" t="str">
        <v>Reduit</v>
      </c>
      <c r="CU883" s="4" t="str">
        <v>Reduit</v>
      </c>
      <c r="CV883" s="4" t="str">
        <v>Reduit</v>
      </c>
      <c r="CW883" s="4" t="str">
        <v>Reduit</v>
      </c>
      <c r="CX883" s="4" t="str">
        <v>Reduit</v>
      </c>
      <c r="CY883" s="4" t="str">
        <v>Reduit</v>
      </c>
      <c r="CZ883" s="4" t="str">
        <v>Reduit</v>
      </c>
      <c r="DA883" s="4" t="str">
        <v>Reduit</v>
      </c>
      <c r="DB883" s="4" t="str">
        <v>Reduit</v>
      </c>
      <c r="DC883" s="4" t="str">
        <v>Reduit</v>
      </c>
      <c r="DD883" s="4" t="str">
        <v>Reduit</v>
      </c>
      <c r="DE883" s="4" t="str">
        <v>Reduit</v>
      </c>
      <c r="DF883" s="4" t="str">
        <v>Reduit</v>
      </c>
      <c r="DG883" s="4" t="str">
        <v>Reduit</v>
      </c>
      <c r="DH883" s="4" t="str">
        <v>Reduit</v>
      </c>
      <c r="DI883" s="4" t="str">
        <v>Reduit</v>
      </c>
      <c r="DJ883" s="4" t="str">
        <v>Reduit</v>
      </c>
      <c r="DK883" s="4" t="str">
        <v>Reduit</v>
      </c>
      <c r="DL883" s="4" t="str">
        <v>Reduit</v>
      </c>
      <c r="DM883" s="4" t="str">
        <v>Reduit</v>
      </c>
      <c r="DN883" s="4" t="str">
        <v>Reduit</v>
      </c>
      <c r="DO883" s="4" t="str">
        <v>Reduit</v>
      </c>
      <c r="DP883" s="4" t="str">
        <v>Reduit</v>
      </c>
    </row>
    <row r="884" spans="1:120" x14ac:dyDescent="0.35">
      <c r="A884" s="4">
        <v>15.331670000000001</v>
      </c>
      <c r="B884" s="4">
        <v>32.65</v>
      </c>
      <c r="C884" s="4" t="s">
        <v>276</v>
      </c>
      <c r="D884" s="4" t="s">
        <v>138</v>
      </c>
      <c r="E884" s="4" t="s">
        <v>1043</v>
      </c>
      <c r="F884" s="4">
        <v>917</v>
      </c>
      <c r="G884" s="4" t="str">
        <f t="shared" si="13"/>
        <v>Sudan-Omdurman</v>
      </c>
      <c r="BA884" s="4" t="str">
        <v>Rice Research Station, Rokupr</v>
      </c>
      <c r="BB884" s="4" t="str">
        <v>Rice Research Station, Rokupr</v>
      </c>
      <c r="BC884" s="4" t="str">
        <v>Rice Research Station, Rokupr</v>
      </c>
      <c r="BD884" s="4" t="str">
        <v>Rice Research Station, Rokupr</v>
      </c>
      <c r="BE884" s="4" t="str">
        <v>Rice Research Station, Rokupr</v>
      </c>
      <c r="BF884" s="4" t="str">
        <v>Rice Research Station, Rokupr</v>
      </c>
      <c r="BG884" s="4" t="str">
        <v>Rice Research Station, Rokupr</v>
      </c>
      <c r="BH884" s="4" t="str">
        <v>Rice Research Station, Rokupr</v>
      </c>
      <c r="BI884" s="4" t="str">
        <v>Rice Research Station, Rokupr</v>
      </c>
      <c r="BJ884" s="4" t="str">
        <v>Rice Research Station, Rokupr</v>
      </c>
      <c r="BK884" s="4" t="str">
        <v>Rice Research Station, Rokupr</v>
      </c>
      <c r="BL884" s="4" t="str">
        <v>Rice Research Station, Rokupr</v>
      </c>
      <c r="BM884" s="4" t="str">
        <v>Rice Research Station, Rokupr</v>
      </c>
      <c r="BN884" s="4" t="str">
        <v>Rice Research Station, Rokupr</v>
      </c>
      <c r="BO884" s="4" t="str">
        <v>Rice Research Station, Rokupr</v>
      </c>
      <c r="BP884" s="4" t="str">
        <v>Rice Research Station, Rokupr</v>
      </c>
      <c r="BQ884" s="4" t="str">
        <v>Rice Research Station, Rokupr</v>
      </c>
      <c r="BR884" s="4" t="str">
        <v>Rice Research Station, Rokupr</v>
      </c>
      <c r="BS884" s="4" t="str">
        <v>Rice Research Station, Rokupr</v>
      </c>
      <c r="BT884" s="4" t="str">
        <v>Rice Research Station, Rokupr</v>
      </c>
      <c r="BU884" s="4" t="str">
        <v>Rice Research Station, Rokupr</v>
      </c>
      <c r="BV884" s="4" t="str">
        <v>Rice Research Station, Rokupr</v>
      </c>
      <c r="BW884" s="4" t="str">
        <v>Rice Research Station, Rokupr</v>
      </c>
      <c r="BX884" s="4" t="str">
        <v>Rice Research Station, Rokupr</v>
      </c>
      <c r="BY884" s="4" t="str">
        <v>Rice Research Station, Rokupr</v>
      </c>
      <c r="BZ884" s="4" t="str">
        <v>Rice Research Station, Rokupr</v>
      </c>
      <c r="CA884" s="4" t="str">
        <v>Rice Research Station, Rokupr</v>
      </c>
      <c r="CB884" s="4" t="str">
        <v>Rice Research Station, Rokupr</v>
      </c>
      <c r="CC884" s="4" t="str">
        <v>Rice Research Station, Rokupr</v>
      </c>
      <c r="CD884" s="4" t="str">
        <v>Rice Research Station, Rokupr</v>
      </c>
      <c r="CE884" s="4" t="str">
        <v>Rice Research Station, Rokupr</v>
      </c>
      <c r="CF884" s="4" t="str">
        <v>Rice Research Station, Rokupr</v>
      </c>
      <c r="CG884" s="4" t="str">
        <v>Rice Research Station, Rokupr</v>
      </c>
      <c r="CH884" s="4" t="str">
        <v>Rice Research Station, Rokupr</v>
      </c>
      <c r="CJ884" s="4" t="str">
        <v>Rice Research Station, Rokupr</v>
      </c>
      <c r="CK884" s="4" t="str">
        <v>Rice Research Station, Rokupr</v>
      </c>
      <c r="CL884" s="4" t="str">
        <v>Rice Research Station, Rokupr</v>
      </c>
      <c r="CM884" s="4" t="str">
        <v>Rice Research Station, Rokupr</v>
      </c>
      <c r="CN884" s="4" t="str">
        <v>Rice Research Station, Rokupr</v>
      </c>
      <c r="CO884" s="4" t="str">
        <v>Rice Research Station, Rokupr</v>
      </c>
      <c r="CP884" s="4" t="str">
        <v>Rice Research Station, Rokupr</v>
      </c>
      <c r="CQ884" s="4" t="str">
        <v>Rice Research Station, Rokupr</v>
      </c>
      <c r="CR884" s="4" t="str">
        <v>Rice Research Station, Rokupr</v>
      </c>
      <c r="CS884" s="4" t="str">
        <v>Rice Research Station, Rokupr</v>
      </c>
      <c r="CT884" s="4" t="str">
        <v>Rice Research Station, Rokupr</v>
      </c>
      <c r="CU884" s="4" t="str">
        <v>Rice Research Station, Rokupr</v>
      </c>
      <c r="CV884" s="4" t="str">
        <v>Rice Research Station, Rokupr</v>
      </c>
      <c r="CW884" s="4" t="str">
        <v>Rice Research Station, Rokupr</v>
      </c>
      <c r="CX884" s="4" t="str">
        <v>Rice Research Station, Rokupr</v>
      </c>
      <c r="CY884" s="4" t="str">
        <v>Rice Research Station, Rokupr</v>
      </c>
      <c r="CZ884" s="4" t="str">
        <v>Rice Research Station, Rokupr</v>
      </c>
      <c r="DA884" s="4" t="str">
        <v>Rice Research Station, Rokupr</v>
      </c>
      <c r="DB884" s="4" t="str">
        <v>Rice Research Station, Rokupr</v>
      </c>
      <c r="DC884" s="4" t="str">
        <v>Rice Research Station, Rokupr</v>
      </c>
      <c r="DD884" s="4" t="str">
        <v>Rice Research Station, Rokupr</v>
      </c>
      <c r="DE884" s="4" t="str">
        <v>Rice Research Station, Rokupr</v>
      </c>
      <c r="DF884" s="4" t="str">
        <v>Rice Research Station, Rokupr</v>
      </c>
      <c r="DG884" s="4" t="str">
        <v>Rice Research Station, Rokupr</v>
      </c>
      <c r="DH884" s="4" t="str">
        <v>Rice Research Station, Rokupr</v>
      </c>
      <c r="DI884" s="4" t="str">
        <v>Rice Research Station, Rokupr</v>
      </c>
      <c r="DJ884" s="4" t="str">
        <v>Rice Research Station, Rokupr</v>
      </c>
      <c r="DK884" s="4" t="str">
        <v>Rice Research Station, Rokupr</v>
      </c>
      <c r="DL884" s="4" t="str">
        <v>Rice Research Station, Rokupr</v>
      </c>
      <c r="DM884" s="4" t="str">
        <v>Rice Research Station, Rokupr</v>
      </c>
      <c r="DN884" s="4" t="str">
        <v>Rice Research Station, Rokupr</v>
      </c>
      <c r="DO884" s="4" t="str">
        <v>Rice Research Station, Rokupr</v>
      </c>
      <c r="DP884" s="4" t="str">
        <v>Rice Research Station, Rokupr</v>
      </c>
    </row>
    <row r="885" spans="1:120" x14ac:dyDescent="0.35">
      <c r="A885" s="4">
        <v>15.55167</v>
      </c>
      <c r="B885" s="4">
        <v>32.657780000000002</v>
      </c>
      <c r="C885" s="4" t="s">
        <v>276</v>
      </c>
      <c r="D885" s="4" t="s">
        <v>130</v>
      </c>
      <c r="E885" s="4" t="s">
        <v>1044</v>
      </c>
      <c r="F885" s="4">
        <v>250</v>
      </c>
      <c r="G885" s="4" t="str">
        <f t="shared" si="13"/>
        <v>Sudan-Qal en Nahal Refugee Settlement</v>
      </c>
      <c r="BA885" s="4" t="str">
        <v>Rodrigues Island</v>
      </c>
      <c r="BB885" s="4" t="str">
        <v>Rodrigues Island</v>
      </c>
      <c r="BC885" s="4" t="str">
        <v>Rodrigues Island</v>
      </c>
      <c r="BD885" s="4" t="str">
        <v>Rodrigues Island</v>
      </c>
      <c r="BE885" s="4" t="str">
        <v>Rodrigues Island</v>
      </c>
      <c r="BF885" s="4" t="str">
        <v>Rodrigues Island</v>
      </c>
      <c r="BG885" s="4" t="str">
        <v>Rodrigues Island</v>
      </c>
      <c r="BH885" s="4" t="str">
        <v>Rodrigues Island</v>
      </c>
      <c r="BI885" s="4" t="str">
        <v>Rodrigues Island</v>
      </c>
      <c r="BJ885" s="4" t="str">
        <v>Rodrigues Island</v>
      </c>
      <c r="BK885" s="4" t="str">
        <v>Rodrigues Island</v>
      </c>
      <c r="BL885" s="4" t="str">
        <v>Rodrigues Island</v>
      </c>
      <c r="BM885" s="4" t="str">
        <v>Rodrigues Island</v>
      </c>
      <c r="BN885" s="4" t="str">
        <v>Rodrigues Island</v>
      </c>
      <c r="BO885" s="4" t="str">
        <v>Rodrigues Island</v>
      </c>
      <c r="BP885" s="4" t="str">
        <v>Rodrigues Island</v>
      </c>
      <c r="BQ885" s="4" t="str">
        <v>Rodrigues Island</v>
      </c>
      <c r="BR885" s="4" t="str">
        <v>Rodrigues Island</v>
      </c>
      <c r="BS885" s="4" t="str">
        <v>Rodrigues Island</v>
      </c>
      <c r="BT885" s="4" t="str">
        <v>Rodrigues Island</v>
      </c>
      <c r="BU885" s="4" t="str">
        <v>Rodrigues Island</v>
      </c>
      <c r="BV885" s="4" t="str">
        <v>Rodrigues Island</v>
      </c>
      <c r="BW885" s="4" t="str">
        <v>Rodrigues Island</v>
      </c>
      <c r="BX885" s="4" t="str">
        <v>Rodrigues Island</v>
      </c>
      <c r="BY885" s="4" t="str">
        <v>Rodrigues Island</v>
      </c>
      <c r="BZ885" s="4" t="str">
        <v>Rodrigues Island</v>
      </c>
      <c r="CA885" s="4" t="str">
        <v>Rodrigues Island</v>
      </c>
      <c r="CB885" s="4" t="str">
        <v>Rodrigues Island</v>
      </c>
      <c r="CC885" s="4" t="str">
        <v>Rodrigues Island</v>
      </c>
      <c r="CD885" s="4" t="str">
        <v>Rodrigues Island</v>
      </c>
      <c r="CE885" s="4" t="str">
        <v>Rodrigues Island</v>
      </c>
      <c r="CF885" s="4" t="str">
        <v>Rodrigues Island</v>
      </c>
      <c r="CG885" s="4" t="str">
        <v>Rodrigues Island</v>
      </c>
      <c r="CH885" s="4" t="str">
        <v>Rodrigues Island</v>
      </c>
      <c r="CJ885" s="4" t="str">
        <v>Rodrigues Island</v>
      </c>
      <c r="CK885" s="4" t="str">
        <v>Rodrigues Island</v>
      </c>
      <c r="CL885" s="4" t="str">
        <v>Rodrigues Island</v>
      </c>
      <c r="CM885" s="4" t="str">
        <v>Rodrigues Island</v>
      </c>
      <c r="CN885" s="4" t="str">
        <v>Rodrigues Island</v>
      </c>
      <c r="CO885" s="4" t="str">
        <v>Rodrigues Island</v>
      </c>
      <c r="CP885" s="4" t="str">
        <v>Rodrigues Island</v>
      </c>
      <c r="CQ885" s="4" t="str">
        <v>Rodrigues Island</v>
      </c>
      <c r="CR885" s="4" t="str">
        <v>Rodrigues Island</v>
      </c>
      <c r="CS885" s="4" t="str">
        <v>Rodrigues Island</v>
      </c>
      <c r="CT885" s="4" t="str">
        <v>Rodrigues Island</v>
      </c>
      <c r="CU885" s="4" t="str">
        <v>Rodrigues Island</v>
      </c>
      <c r="CV885" s="4" t="str">
        <v>Rodrigues Island</v>
      </c>
      <c r="CW885" s="4" t="str">
        <v>Rodrigues Island</v>
      </c>
      <c r="CX885" s="4" t="str">
        <v>Rodrigues Island</v>
      </c>
      <c r="CY885" s="4" t="str">
        <v>Rodrigues Island</v>
      </c>
      <c r="CZ885" s="4" t="str">
        <v>Rodrigues Island</v>
      </c>
      <c r="DA885" s="4" t="str">
        <v>Rodrigues Island</v>
      </c>
      <c r="DB885" s="4" t="str">
        <v>Rodrigues Island</v>
      </c>
      <c r="DC885" s="4" t="str">
        <v>Rodrigues Island</v>
      </c>
      <c r="DD885" s="4" t="str">
        <v>Rodrigues Island</v>
      </c>
      <c r="DE885" s="4" t="str">
        <v>Rodrigues Island</v>
      </c>
      <c r="DF885" s="4" t="str">
        <v>Rodrigues Island</v>
      </c>
      <c r="DG885" s="4" t="str">
        <v>Rodrigues Island</v>
      </c>
      <c r="DH885" s="4" t="str">
        <v>Rodrigues Island</v>
      </c>
      <c r="DI885" s="4" t="str">
        <v>Rodrigues Island</v>
      </c>
      <c r="DJ885" s="4" t="str">
        <v>Rodrigues Island</v>
      </c>
      <c r="DK885" s="4" t="str">
        <v>Rodrigues Island</v>
      </c>
      <c r="DL885" s="4" t="str">
        <v>Rodrigues Island</v>
      </c>
      <c r="DM885" s="4" t="str">
        <v>Rodrigues Island</v>
      </c>
      <c r="DN885" s="4" t="str">
        <v>Rodrigues Island</v>
      </c>
      <c r="DO885" s="4" t="str">
        <v>Rodrigues Island</v>
      </c>
      <c r="DP885" s="4" t="str">
        <v>Rodrigues Island</v>
      </c>
    </row>
    <row r="886" spans="1:120" x14ac:dyDescent="0.35">
      <c r="A886" s="4">
        <v>14.098000000000001</v>
      </c>
      <c r="B886" s="4">
        <v>34.078000000000003</v>
      </c>
      <c r="C886" s="4" t="s">
        <v>276</v>
      </c>
      <c r="D886" s="4" t="s">
        <v>138</v>
      </c>
      <c r="E886" s="4" t="s">
        <v>1045</v>
      </c>
      <c r="F886" s="4">
        <v>1000</v>
      </c>
      <c r="G886" s="4" t="str">
        <f t="shared" si="13"/>
        <v>Sudan-Rahad Research Station, El Fau</v>
      </c>
      <c r="BA886" s="4" t="str">
        <v>Roodeplaat</v>
      </c>
      <c r="BB886" s="4" t="str">
        <v>Roodeplaat</v>
      </c>
      <c r="BC886" s="4" t="str">
        <v>Roodeplaat</v>
      </c>
      <c r="BD886" s="4" t="str">
        <v>Roodeplaat</v>
      </c>
      <c r="BE886" s="4" t="str">
        <v>Roodeplaat</v>
      </c>
      <c r="BF886" s="4" t="str">
        <v>Roodeplaat</v>
      </c>
      <c r="BG886" s="4" t="str">
        <v>Roodeplaat</v>
      </c>
      <c r="BH886" s="4" t="str">
        <v>Roodeplaat</v>
      </c>
      <c r="BI886" s="4" t="str">
        <v>Roodeplaat</v>
      </c>
      <c r="BJ886" s="4" t="str">
        <v>Roodeplaat</v>
      </c>
      <c r="BK886" s="4" t="str">
        <v>Roodeplaat</v>
      </c>
      <c r="BL886" s="4" t="str">
        <v>Roodeplaat</v>
      </c>
      <c r="BM886" s="4" t="str">
        <v>Roodeplaat</v>
      </c>
      <c r="BN886" s="4" t="str">
        <v>Roodeplaat</v>
      </c>
      <c r="BO886" s="4" t="str">
        <v>Roodeplaat</v>
      </c>
      <c r="BP886" s="4" t="str">
        <v>Roodeplaat</v>
      </c>
      <c r="BQ886" s="4" t="str">
        <v>Roodeplaat</v>
      </c>
      <c r="BR886" s="4" t="str">
        <v>Roodeplaat</v>
      </c>
      <c r="BS886" s="4" t="str">
        <v>Roodeplaat</v>
      </c>
      <c r="BT886" s="4" t="str">
        <v>Roodeplaat</v>
      </c>
      <c r="BU886" s="4" t="str">
        <v>Roodeplaat</v>
      </c>
      <c r="BV886" s="4" t="str">
        <v>Roodeplaat</v>
      </c>
      <c r="BW886" s="4" t="str">
        <v>Roodeplaat</v>
      </c>
      <c r="BX886" s="4" t="str">
        <v>Roodeplaat</v>
      </c>
      <c r="BY886" s="4" t="str">
        <v>Roodeplaat</v>
      </c>
      <c r="BZ886" s="4" t="str">
        <v>Roodeplaat</v>
      </c>
      <c r="CA886" s="4" t="str">
        <v>Roodeplaat</v>
      </c>
      <c r="CB886" s="4" t="str">
        <v>Roodeplaat</v>
      </c>
      <c r="CC886" s="4" t="str">
        <v>Roodeplaat</v>
      </c>
      <c r="CD886" s="4" t="str">
        <v>Roodeplaat</v>
      </c>
      <c r="CE886" s="4" t="str">
        <v>Roodeplaat</v>
      </c>
      <c r="CF886" s="4" t="str">
        <v>Roodeplaat</v>
      </c>
      <c r="CG886" s="4" t="str">
        <v>Roodeplaat</v>
      </c>
      <c r="CH886" s="4" t="str">
        <v>Roodeplaat</v>
      </c>
      <c r="CJ886" s="4" t="str">
        <v>Roodeplaat</v>
      </c>
      <c r="CK886" s="4" t="str">
        <v>Roodeplaat</v>
      </c>
      <c r="CL886" s="4" t="str">
        <v>Roodeplaat</v>
      </c>
      <c r="CM886" s="4" t="str">
        <v>Roodeplaat</v>
      </c>
      <c r="CN886" s="4" t="str">
        <v>Roodeplaat</v>
      </c>
      <c r="CO886" s="4" t="str">
        <v>Roodeplaat</v>
      </c>
      <c r="CP886" s="4" t="str">
        <v>Roodeplaat</v>
      </c>
      <c r="CQ886" s="4" t="str">
        <v>Roodeplaat</v>
      </c>
      <c r="CR886" s="4" t="str">
        <v>Roodeplaat</v>
      </c>
      <c r="CS886" s="4" t="str">
        <v>Roodeplaat</v>
      </c>
      <c r="CT886" s="4" t="str">
        <v>Roodeplaat</v>
      </c>
      <c r="CU886" s="4" t="str">
        <v>Roodeplaat</v>
      </c>
      <c r="CV886" s="4" t="str">
        <v>Roodeplaat</v>
      </c>
      <c r="CW886" s="4" t="str">
        <v>Roodeplaat</v>
      </c>
      <c r="CX886" s="4" t="str">
        <v>Roodeplaat</v>
      </c>
      <c r="CY886" s="4" t="str">
        <v>Roodeplaat</v>
      </c>
      <c r="CZ886" s="4" t="str">
        <v>Roodeplaat</v>
      </c>
      <c r="DA886" s="4" t="str">
        <v>Roodeplaat</v>
      </c>
      <c r="DB886" s="4" t="str">
        <v>Roodeplaat</v>
      </c>
      <c r="DC886" s="4" t="str">
        <v>Roodeplaat</v>
      </c>
      <c r="DD886" s="4" t="str">
        <v>Roodeplaat</v>
      </c>
      <c r="DE886" s="4" t="str">
        <v>Roodeplaat</v>
      </c>
      <c r="DF886" s="4" t="str">
        <v>Roodeplaat</v>
      </c>
      <c r="DG886" s="4" t="str">
        <v>Roodeplaat</v>
      </c>
      <c r="DH886" s="4" t="str">
        <v>Roodeplaat</v>
      </c>
      <c r="DI886" s="4" t="str">
        <v>Roodeplaat</v>
      </c>
      <c r="DJ886" s="4" t="str">
        <v>Roodeplaat</v>
      </c>
      <c r="DK886" s="4" t="str">
        <v>Roodeplaat</v>
      </c>
      <c r="DL886" s="4" t="str">
        <v>Roodeplaat</v>
      </c>
      <c r="DM886" s="4" t="str">
        <v>Roodeplaat</v>
      </c>
      <c r="DN886" s="4" t="str">
        <v>Roodeplaat</v>
      </c>
      <c r="DO886" s="4" t="str">
        <v>Roodeplaat</v>
      </c>
      <c r="DP886" s="4" t="str">
        <v>Roodeplaat</v>
      </c>
    </row>
    <row r="887" spans="1:120" x14ac:dyDescent="0.35">
      <c r="A887" s="4">
        <v>13.55</v>
      </c>
      <c r="B887" s="4">
        <v>33.616669999999999</v>
      </c>
      <c r="C887" s="4" t="s">
        <v>276</v>
      </c>
      <c r="D887" s="4" t="s">
        <v>130</v>
      </c>
      <c r="E887" s="4" t="s">
        <v>1046</v>
      </c>
      <c r="F887" s="4">
        <v>917</v>
      </c>
      <c r="G887" s="4" t="str">
        <f t="shared" si="13"/>
        <v>Sudan-Sinnar State</v>
      </c>
      <c r="BA887" s="4" t="str">
        <v>Rotian. Narok</v>
      </c>
      <c r="BB887" s="4" t="str">
        <v>Rotian. Narok</v>
      </c>
      <c r="BC887" s="4" t="str">
        <v>Rotian. Narok</v>
      </c>
      <c r="BD887" s="4" t="str">
        <v>Rotian. Narok</v>
      </c>
      <c r="BE887" s="4" t="str">
        <v>Rotian. Narok</v>
      </c>
      <c r="BF887" s="4" t="str">
        <v>Rotian. Narok</v>
      </c>
      <c r="BG887" s="4" t="str">
        <v>Rotian. Narok</v>
      </c>
      <c r="BH887" s="4" t="str">
        <v>Rotian. Narok</v>
      </c>
      <c r="BI887" s="4" t="str">
        <v>Rotian. Narok</v>
      </c>
      <c r="BJ887" s="4" t="str">
        <v>Rotian. Narok</v>
      </c>
      <c r="BK887" s="4" t="str">
        <v>Rotian. Narok</v>
      </c>
      <c r="BL887" s="4" t="str">
        <v>Rotian. Narok</v>
      </c>
      <c r="BM887" s="4" t="str">
        <v>Rotian. Narok</v>
      </c>
      <c r="BN887" s="4" t="str">
        <v>Rotian. Narok</v>
      </c>
      <c r="BO887" s="4" t="str">
        <v>Rotian. Narok</v>
      </c>
      <c r="BP887" s="4" t="str">
        <v>Rotian. Narok</v>
      </c>
      <c r="BQ887" s="4" t="str">
        <v>Rotian. Narok</v>
      </c>
      <c r="BR887" s="4" t="str">
        <v>Rotian. Narok</v>
      </c>
      <c r="BS887" s="4" t="str">
        <v>Rotian. Narok</v>
      </c>
      <c r="BT887" s="4" t="str">
        <v>Rotian. Narok</v>
      </c>
      <c r="BU887" s="4" t="str">
        <v>Rotian. Narok</v>
      </c>
      <c r="BV887" s="4" t="str">
        <v>Rotian. Narok</v>
      </c>
      <c r="BW887" s="4" t="str">
        <v>Rotian. Narok</v>
      </c>
      <c r="BX887" s="4" t="str">
        <v>Rotian. Narok</v>
      </c>
      <c r="BY887" s="4" t="str">
        <v>Rotian. Narok</v>
      </c>
      <c r="BZ887" s="4" t="str">
        <v>Rotian. Narok</v>
      </c>
      <c r="CA887" s="4" t="str">
        <v>Rotian. Narok</v>
      </c>
      <c r="CB887" s="4" t="str">
        <v>Rotian. Narok</v>
      </c>
      <c r="CC887" s="4" t="str">
        <v>Rotian. Narok</v>
      </c>
      <c r="CD887" s="4" t="str">
        <v>Rotian. Narok</v>
      </c>
      <c r="CE887" s="4" t="str">
        <v>Rotian. Narok</v>
      </c>
      <c r="CF887" s="4" t="str">
        <v>Rotian. Narok</v>
      </c>
      <c r="CG887" s="4" t="str">
        <v>Rotian. Narok</v>
      </c>
      <c r="CH887" s="4" t="str">
        <v>Rotian. Narok</v>
      </c>
      <c r="CJ887" s="4" t="str">
        <v>Rotian. Narok</v>
      </c>
      <c r="CK887" s="4" t="str">
        <v>Rotian. Narok</v>
      </c>
      <c r="CL887" s="4" t="str">
        <v>Rotian. Narok</v>
      </c>
      <c r="CM887" s="4" t="str">
        <v>Rotian. Narok</v>
      </c>
      <c r="CN887" s="4" t="str">
        <v>Rotian. Narok</v>
      </c>
      <c r="CO887" s="4" t="str">
        <v>Rotian. Narok</v>
      </c>
      <c r="CP887" s="4" t="str">
        <v>Rotian. Narok</v>
      </c>
      <c r="CQ887" s="4" t="str">
        <v>Rotian. Narok</v>
      </c>
      <c r="CR887" s="4" t="str">
        <v>Rotian. Narok</v>
      </c>
      <c r="CS887" s="4" t="str">
        <v>Rotian. Narok</v>
      </c>
      <c r="CT887" s="4" t="str">
        <v>Rotian. Narok</v>
      </c>
      <c r="CU887" s="4" t="str">
        <v>Rotian. Narok</v>
      </c>
      <c r="CV887" s="4" t="str">
        <v>Rotian. Narok</v>
      </c>
      <c r="CW887" s="4" t="str">
        <v>Rotian. Narok</v>
      </c>
      <c r="CX887" s="4" t="str">
        <v>Rotian. Narok</v>
      </c>
      <c r="CY887" s="4" t="str">
        <v>Rotian. Narok</v>
      </c>
      <c r="CZ887" s="4" t="str">
        <v>Rotian. Narok</v>
      </c>
      <c r="DA887" s="4" t="str">
        <v>Rotian. Narok</v>
      </c>
      <c r="DB887" s="4" t="str">
        <v>Rotian. Narok</v>
      </c>
      <c r="DC887" s="4" t="str">
        <v>Rotian. Narok</v>
      </c>
      <c r="DD887" s="4" t="str">
        <v>Rotian. Narok</v>
      </c>
      <c r="DE887" s="4" t="str">
        <v>Rotian. Narok</v>
      </c>
      <c r="DF887" s="4" t="str">
        <v>Rotian. Narok</v>
      </c>
      <c r="DG887" s="4" t="str">
        <v>Rotian. Narok</v>
      </c>
      <c r="DH887" s="4" t="str">
        <v>Rotian. Narok</v>
      </c>
      <c r="DI887" s="4" t="str">
        <v>Rotian. Narok</v>
      </c>
      <c r="DJ887" s="4" t="str">
        <v>Rotian. Narok</v>
      </c>
      <c r="DK887" s="4" t="str">
        <v>Rotian. Narok</v>
      </c>
      <c r="DL887" s="4" t="str">
        <v>Rotian. Narok</v>
      </c>
      <c r="DM887" s="4" t="str">
        <v>Rotian. Narok</v>
      </c>
      <c r="DN887" s="4" t="str">
        <v>Rotian. Narok</v>
      </c>
      <c r="DO887" s="4" t="str">
        <v>Rotian. Narok</v>
      </c>
      <c r="DP887" s="4" t="str">
        <v>Rotian. Narok</v>
      </c>
    </row>
    <row r="888" spans="1:120" x14ac:dyDescent="0.35">
      <c r="A888" s="4">
        <v>-26.532</v>
      </c>
      <c r="B888" s="4">
        <v>31.187999999999999</v>
      </c>
      <c r="C888" s="4" t="s">
        <v>282</v>
      </c>
      <c r="D888" s="4" t="s">
        <v>130</v>
      </c>
      <c r="E888" s="4" t="s">
        <v>1047</v>
      </c>
      <c r="F888" s="4">
        <v>2000</v>
      </c>
      <c r="G888" s="4" t="str">
        <f t="shared" si="13"/>
        <v>Swaziland-Malkerns</v>
      </c>
      <c r="BA888" s="4" t="str">
        <v>RSU Teaching &amp; Research Farm, Port Harcourt</v>
      </c>
      <c r="BB888" s="4" t="str">
        <v>RSU Teaching &amp; Research Farm, Port Harcourt</v>
      </c>
      <c r="BC888" s="4" t="str">
        <v>RSU Teaching &amp; Research Farm, Port Harcourt</v>
      </c>
      <c r="BD888" s="4" t="str">
        <v>RSU Teaching &amp; Research Farm, Port Harcourt</v>
      </c>
      <c r="BE888" s="4" t="str">
        <v>RSU Teaching &amp; Research Farm, Port Harcourt</v>
      </c>
      <c r="BF888" s="4" t="str">
        <v>RSU Teaching &amp; Research Farm, Port Harcourt</v>
      </c>
      <c r="BG888" s="4" t="str">
        <v>RSU Teaching &amp; Research Farm, Port Harcourt</v>
      </c>
      <c r="BH888" s="4" t="str">
        <v>RSU Teaching &amp; Research Farm, Port Harcourt</v>
      </c>
      <c r="BI888" s="4" t="str">
        <v>RSU Teaching &amp; Research Farm, Port Harcourt</v>
      </c>
      <c r="BJ888" s="4" t="str">
        <v>RSU Teaching &amp; Research Farm, Port Harcourt</v>
      </c>
      <c r="BK888" s="4" t="str">
        <v>RSU Teaching &amp; Research Farm, Port Harcourt</v>
      </c>
      <c r="BL888" s="4" t="str">
        <v>RSU Teaching &amp; Research Farm, Port Harcourt</v>
      </c>
      <c r="BM888" s="4" t="str">
        <v>RSU Teaching &amp; Research Farm, Port Harcourt</v>
      </c>
      <c r="BN888" s="4" t="str">
        <v>RSU Teaching &amp; Research Farm, Port Harcourt</v>
      </c>
      <c r="BO888" s="4" t="str">
        <v>RSU Teaching &amp; Research Farm, Port Harcourt</v>
      </c>
      <c r="BP888" s="4" t="str">
        <v>RSU Teaching &amp; Research Farm, Port Harcourt</v>
      </c>
      <c r="BQ888" s="4" t="str">
        <v>RSU Teaching &amp; Research Farm, Port Harcourt</v>
      </c>
      <c r="BR888" s="4" t="str">
        <v>RSU Teaching &amp; Research Farm, Port Harcourt</v>
      </c>
      <c r="BS888" s="4" t="str">
        <v>RSU Teaching &amp; Research Farm, Port Harcourt</v>
      </c>
      <c r="BT888" s="4" t="str">
        <v>RSU Teaching &amp; Research Farm, Port Harcourt</v>
      </c>
      <c r="BU888" s="4" t="str">
        <v>RSU Teaching &amp; Research Farm, Port Harcourt</v>
      </c>
      <c r="BV888" s="4" t="str">
        <v>RSU Teaching &amp; Research Farm, Port Harcourt</v>
      </c>
      <c r="BW888" s="4" t="str">
        <v>RSU Teaching &amp; Research Farm, Port Harcourt</v>
      </c>
      <c r="BX888" s="4" t="str">
        <v>RSU Teaching &amp; Research Farm, Port Harcourt</v>
      </c>
      <c r="BY888" s="4" t="str">
        <v>RSU Teaching &amp; Research Farm, Port Harcourt</v>
      </c>
      <c r="BZ888" s="4" t="str">
        <v>RSU Teaching &amp; Research Farm, Port Harcourt</v>
      </c>
      <c r="CA888" s="4" t="str">
        <v>RSU Teaching &amp; Research Farm, Port Harcourt</v>
      </c>
      <c r="CB888" s="4" t="str">
        <v>RSU Teaching &amp; Research Farm, Port Harcourt</v>
      </c>
      <c r="CC888" s="4" t="str">
        <v>RSU Teaching &amp; Research Farm, Port Harcourt</v>
      </c>
      <c r="CD888" s="4" t="str">
        <v>RSU Teaching &amp; Research Farm, Port Harcourt</v>
      </c>
      <c r="CE888" s="4" t="str">
        <v>RSU Teaching &amp; Research Farm, Port Harcourt</v>
      </c>
      <c r="CF888" s="4" t="str">
        <v>RSU Teaching &amp; Research Farm, Port Harcourt</v>
      </c>
      <c r="CG888" s="4" t="str">
        <v>RSU Teaching &amp; Research Farm, Port Harcourt</v>
      </c>
      <c r="CH888" s="4" t="str">
        <v>RSU Teaching &amp; Research Farm, Port Harcourt</v>
      </c>
      <c r="CJ888" s="4" t="str">
        <v>RSU Teaching &amp; Research Farm, Port Harcourt</v>
      </c>
      <c r="CK888" s="4" t="str">
        <v>RSU Teaching &amp; Research Farm, Port Harcourt</v>
      </c>
      <c r="CL888" s="4" t="str">
        <v>RSU Teaching &amp; Research Farm, Port Harcourt</v>
      </c>
      <c r="CM888" s="4" t="str">
        <v>RSU Teaching &amp; Research Farm, Port Harcourt</v>
      </c>
      <c r="CN888" s="4" t="str">
        <v>RSU Teaching &amp; Research Farm, Port Harcourt</v>
      </c>
      <c r="CO888" s="4" t="str">
        <v>RSU Teaching &amp; Research Farm, Port Harcourt</v>
      </c>
      <c r="CP888" s="4" t="str">
        <v>RSU Teaching &amp; Research Farm, Port Harcourt</v>
      </c>
      <c r="CQ888" s="4" t="str">
        <v>RSU Teaching &amp; Research Farm, Port Harcourt</v>
      </c>
      <c r="CR888" s="4" t="str">
        <v>RSU Teaching &amp; Research Farm, Port Harcourt</v>
      </c>
      <c r="CS888" s="4" t="str">
        <v>RSU Teaching &amp; Research Farm, Port Harcourt</v>
      </c>
      <c r="CT888" s="4" t="str">
        <v>RSU Teaching &amp; Research Farm, Port Harcourt</v>
      </c>
      <c r="CU888" s="4" t="str">
        <v>RSU Teaching &amp; Research Farm, Port Harcourt</v>
      </c>
      <c r="CV888" s="4" t="str">
        <v>RSU Teaching &amp; Research Farm, Port Harcourt</v>
      </c>
      <c r="CW888" s="4" t="str">
        <v>RSU Teaching &amp; Research Farm, Port Harcourt</v>
      </c>
      <c r="CX888" s="4" t="str">
        <v>RSU Teaching &amp; Research Farm, Port Harcourt</v>
      </c>
      <c r="CY888" s="4" t="str">
        <v>RSU Teaching &amp; Research Farm, Port Harcourt</v>
      </c>
      <c r="CZ888" s="4" t="str">
        <v>RSU Teaching &amp; Research Farm, Port Harcourt</v>
      </c>
      <c r="DA888" s="4" t="str">
        <v>RSU Teaching &amp; Research Farm, Port Harcourt</v>
      </c>
      <c r="DB888" s="4" t="str">
        <v>RSU Teaching &amp; Research Farm, Port Harcourt</v>
      </c>
      <c r="DC888" s="4" t="str">
        <v>RSU Teaching &amp; Research Farm, Port Harcourt</v>
      </c>
      <c r="DD888" s="4" t="str">
        <v>RSU Teaching &amp; Research Farm, Port Harcourt</v>
      </c>
      <c r="DE888" s="4" t="str">
        <v>RSU Teaching &amp; Research Farm, Port Harcourt</v>
      </c>
      <c r="DF888" s="4" t="str">
        <v>RSU Teaching &amp; Research Farm, Port Harcourt</v>
      </c>
      <c r="DG888" s="4" t="str">
        <v>RSU Teaching &amp; Research Farm, Port Harcourt</v>
      </c>
      <c r="DH888" s="4" t="str">
        <v>RSU Teaching &amp; Research Farm, Port Harcourt</v>
      </c>
      <c r="DI888" s="4" t="str">
        <v>RSU Teaching &amp; Research Farm, Port Harcourt</v>
      </c>
      <c r="DJ888" s="4" t="str">
        <v>RSU Teaching &amp; Research Farm, Port Harcourt</v>
      </c>
      <c r="DK888" s="4" t="str">
        <v>RSU Teaching &amp; Research Farm, Port Harcourt</v>
      </c>
      <c r="DL888" s="4" t="str">
        <v>RSU Teaching &amp; Research Farm, Port Harcourt</v>
      </c>
      <c r="DM888" s="4" t="str">
        <v>RSU Teaching &amp; Research Farm, Port Harcourt</v>
      </c>
      <c r="DN888" s="4" t="str">
        <v>RSU Teaching &amp; Research Farm, Port Harcourt</v>
      </c>
      <c r="DO888" s="4" t="str">
        <v>RSU Teaching &amp; Research Farm, Port Harcourt</v>
      </c>
      <c r="DP888" s="4" t="str">
        <v>RSU Teaching &amp; Research Farm, Port Harcourt</v>
      </c>
    </row>
    <row r="889" spans="1:120" x14ac:dyDescent="0.35">
      <c r="A889" s="4">
        <v>-26.574300000000001</v>
      </c>
      <c r="B889" s="4">
        <v>31.1767</v>
      </c>
      <c r="C889" s="4" t="s">
        <v>282</v>
      </c>
      <c r="D889" s="4" t="s">
        <v>138</v>
      </c>
      <c r="E889" s="4" t="s">
        <v>1048</v>
      </c>
      <c r="F889" s="4">
        <v>300</v>
      </c>
      <c r="G889" s="4" t="str">
        <f t="shared" si="13"/>
        <v>Swaziland-Malkerns Research Station</v>
      </c>
      <c r="BA889" s="4" t="str">
        <v>Ruaca</v>
      </c>
      <c r="BB889" s="4" t="str">
        <v>Ruaca</v>
      </c>
      <c r="BC889" s="4" t="str">
        <v>Ruaca</v>
      </c>
      <c r="BD889" s="4" t="str">
        <v>Ruaca</v>
      </c>
      <c r="BE889" s="4" t="str">
        <v>Ruaca</v>
      </c>
      <c r="BF889" s="4" t="str">
        <v>Ruaca</v>
      </c>
      <c r="BG889" s="4" t="str">
        <v>Ruaca</v>
      </c>
      <c r="BH889" s="4" t="str">
        <v>Ruaca</v>
      </c>
      <c r="BI889" s="4" t="str">
        <v>Ruaca</v>
      </c>
      <c r="BJ889" s="4" t="str">
        <v>Ruaca</v>
      </c>
      <c r="BK889" s="4" t="str">
        <v>Ruaca</v>
      </c>
      <c r="BL889" s="4" t="str">
        <v>Ruaca</v>
      </c>
      <c r="BM889" s="4" t="str">
        <v>Ruaca</v>
      </c>
      <c r="BN889" s="4" t="str">
        <v>Ruaca</v>
      </c>
      <c r="BO889" s="4" t="str">
        <v>Ruaca</v>
      </c>
      <c r="BP889" s="4" t="str">
        <v>Ruaca</v>
      </c>
      <c r="BQ889" s="4" t="str">
        <v>Ruaca</v>
      </c>
      <c r="BR889" s="4" t="str">
        <v>Ruaca</v>
      </c>
      <c r="BS889" s="4" t="str">
        <v>Ruaca</v>
      </c>
      <c r="BT889" s="4" t="str">
        <v>Ruaca</v>
      </c>
      <c r="BU889" s="4" t="str">
        <v>Ruaca</v>
      </c>
      <c r="BV889" s="4" t="str">
        <v>Ruaca</v>
      </c>
      <c r="BW889" s="4" t="str">
        <v>Ruaca</v>
      </c>
      <c r="BX889" s="4" t="str">
        <v>Ruaca</v>
      </c>
      <c r="BY889" s="4" t="str">
        <v>Ruaca</v>
      </c>
      <c r="BZ889" s="4" t="str">
        <v>Ruaca</v>
      </c>
      <c r="CA889" s="4" t="str">
        <v>Ruaca</v>
      </c>
      <c r="CB889" s="4" t="str">
        <v>Ruaca</v>
      </c>
      <c r="CC889" s="4" t="str">
        <v>Ruaca</v>
      </c>
      <c r="CD889" s="4" t="str">
        <v>Ruaca</v>
      </c>
      <c r="CE889" s="4" t="str">
        <v>Ruaca</v>
      </c>
      <c r="CF889" s="4" t="str">
        <v>Ruaca</v>
      </c>
      <c r="CG889" s="4" t="str">
        <v>Ruaca</v>
      </c>
      <c r="CH889" s="4" t="str">
        <v>Ruaca</v>
      </c>
      <c r="CJ889" s="4" t="str">
        <v>Ruaca</v>
      </c>
      <c r="CK889" s="4" t="str">
        <v>Ruaca</v>
      </c>
      <c r="CL889" s="4" t="str">
        <v>Ruaca</v>
      </c>
      <c r="CM889" s="4" t="str">
        <v>Ruaca</v>
      </c>
      <c r="CN889" s="4" t="str">
        <v>Ruaca</v>
      </c>
      <c r="CO889" s="4" t="str">
        <v>Ruaca</v>
      </c>
      <c r="CP889" s="4" t="str">
        <v>Ruaca</v>
      </c>
      <c r="CQ889" s="4" t="str">
        <v>Ruaca</v>
      </c>
      <c r="CR889" s="4" t="str">
        <v>Ruaca</v>
      </c>
      <c r="CS889" s="4" t="str">
        <v>Ruaca</v>
      </c>
      <c r="CT889" s="4" t="str">
        <v>Ruaca</v>
      </c>
      <c r="CU889" s="4" t="str">
        <v>Ruaca</v>
      </c>
      <c r="CV889" s="4" t="str">
        <v>Ruaca</v>
      </c>
      <c r="CW889" s="4" t="str">
        <v>Ruaca</v>
      </c>
      <c r="CX889" s="4" t="str">
        <v>Ruaca</v>
      </c>
      <c r="CY889" s="4" t="str">
        <v>Ruaca</v>
      </c>
      <c r="CZ889" s="4" t="str">
        <v>Ruaca</v>
      </c>
      <c r="DA889" s="4" t="str">
        <v>Ruaca</v>
      </c>
      <c r="DB889" s="4" t="str">
        <v>Ruaca</v>
      </c>
      <c r="DC889" s="4" t="str">
        <v>Ruaca</v>
      </c>
      <c r="DD889" s="4" t="str">
        <v>Ruaca</v>
      </c>
      <c r="DE889" s="4" t="str">
        <v>Ruaca</v>
      </c>
      <c r="DF889" s="4" t="str">
        <v>Ruaca</v>
      </c>
      <c r="DG889" s="4" t="str">
        <v>Ruaca</v>
      </c>
      <c r="DH889" s="4" t="str">
        <v>Ruaca</v>
      </c>
      <c r="DI889" s="4" t="str">
        <v>Ruaca</v>
      </c>
      <c r="DJ889" s="4" t="str">
        <v>Ruaca</v>
      </c>
      <c r="DK889" s="4" t="str">
        <v>Ruaca</v>
      </c>
      <c r="DL889" s="4" t="str">
        <v>Ruaca</v>
      </c>
      <c r="DM889" s="4" t="str">
        <v>Ruaca</v>
      </c>
      <c r="DN889" s="4" t="str">
        <v>Ruaca</v>
      </c>
      <c r="DO889" s="4" t="str">
        <v>Ruaca</v>
      </c>
      <c r="DP889" s="4" t="str">
        <v>Ruaca</v>
      </c>
    </row>
    <row r="890" spans="1:120" x14ac:dyDescent="0.35">
      <c r="A890" s="4">
        <v>-26.042999999999999</v>
      </c>
      <c r="B890" s="4">
        <v>31.812999999999999</v>
      </c>
      <c r="C890" s="4" t="s">
        <v>282</v>
      </c>
      <c r="D890" s="4" t="s">
        <v>138</v>
      </c>
      <c r="E890" s="4" t="s">
        <v>1049</v>
      </c>
      <c r="F890" s="4">
        <v>1000</v>
      </c>
      <c r="G890" s="4" t="str">
        <f t="shared" si="13"/>
        <v>Swaziland-Mhlume</v>
      </c>
      <c r="BA890" s="4" t="str">
        <v>Rubale</v>
      </c>
      <c r="BB890" s="4" t="str">
        <v>Rubale</v>
      </c>
      <c r="BC890" s="4" t="str">
        <v>Rubale</v>
      </c>
      <c r="BD890" s="4" t="str">
        <v>Rubale</v>
      </c>
      <c r="BE890" s="4" t="str">
        <v>Rubale</v>
      </c>
      <c r="BF890" s="4" t="str">
        <v>Rubale</v>
      </c>
      <c r="BG890" s="4" t="str">
        <v>Rubale</v>
      </c>
      <c r="BH890" s="4" t="str">
        <v>Rubale</v>
      </c>
      <c r="BI890" s="4" t="str">
        <v>Rubale</v>
      </c>
      <c r="BJ890" s="4" t="str">
        <v>Rubale</v>
      </c>
      <c r="BK890" s="4" t="str">
        <v>Rubale</v>
      </c>
      <c r="BL890" s="4" t="str">
        <v>Rubale</v>
      </c>
      <c r="BM890" s="4" t="str">
        <v>Rubale</v>
      </c>
      <c r="BN890" s="4" t="str">
        <v>Rubale</v>
      </c>
      <c r="BO890" s="4" t="str">
        <v>Rubale</v>
      </c>
      <c r="BP890" s="4" t="str">
        <v>Rubale</v>
      </c>
      <c r="BQ890" s="4" t="str">
        <v>Rubale</v>
      </c>
      <c r="BR890" s="4" t="str">
        <v>Rubale</v>
      </c>
      <c r="BS890" s="4" t="str">
        <v>Rubale</v>
      </c>
      <c r="BT890" s="4" t="str">
        <v>Rubale</v>
      </c>
      <c r="BU890" s="4" t="str">
        <v>Rubale</v>
      </c>
      <c r="BV890" s="4" t="str">
        <v>Rubale</v>
      </c>
      <c r="BW890" s="4" t="str">
        <v>Rubale</v>
      </c>
      <c r="BX890" s="4" t="str">
        <v>Rubale</v>
      </c>
      <c r="BY890" s="4" t="str">
        <v>Rubale</v>
      </c>
      <c r="BZ890" s="4" t="str">
        <v>Rubale</v>
      </c>
      <c r="CA890" s="4" t="str">
        <v>Rubale</v>
      </c>
      <c r="CB890" s="4" t="str">
        <v>Rubale</v>
      </c>
      <c r="CC890" s="4" t="str">
        <v>Rubale</v>
      </c>
      <c r="CD890" s="4" t="str">
        <v>Rubale</v>
      </c>
      <c r="CE890" s="4" t="str">
        <v>Rubale</v>
      </c>
      <c r="CF890" s="4" t="str">
        <v>Rubale</v>
      </c>
      <c r="CG890" s="4" t="str">
        <v>Rubale</v>
      </c>
      <c r="CH890" s="4" t="str">
        <v>Rubale</v>
      </c>
      <c r="CJ890" s="4" t="str">
        <v>Rubale</v>
      </c>
      <c r="CK890" s="4" t="str">
        <v>Rubale</v>
      </c>
      <c r="CL890" s="4" t="str">
        <v>Rubale</v>
      </c>
      <c r="CM890" s="4" t="str">
        <v>Rubale</v>
      </c>
      <c r="CN890" s="4" t="str">
        <v>Rubale</v>
      </c>
      <c r="CO890" s="4" t="str">
        <v>Rubale</v>
      </c>
      <c r="CP890" s="4" t="str">
        <v>Rubale</v>
      </c>
      <c r="CQ890" s="4" t="str">
        <v>Rubale</v>
      </c>
      <c r="CR890" s="4" t="str">
        <v>Rubale</v>
      </c>
      <c r="CS890" s="4" t="str">
        <v>Rubale</v>
      </c>
      <c r="CT890" s="4" t="str">
        <v>Rubale</v>
      </c>
      <c r="CU890" s="4" t="str">
        <v>Rubale</v>
      </c>
      <c r="CV890" s="4" t="str">
        <v>Rubale</v>
      </c>
      <c r="CW890" s="4" t="str">
        <v>Rubale</v>
      </c>
      <c r="CX890" s="4" t="str">
        <v>Rubale</v>
      </c>
      <c r="CY890" s="4" t="str">
        <v>Rubale</v>
      </c>
      <c r="CZ890" s="4" t="str">
        <v>Rubale</v>
      </c>
      <c r="DA890" s="4" t="str">
        <v>Rubale</v>
      </c>
      <c r="DB890" s="4" t="str">
        <v>Rubale</v>
      </c>
      <c r="DC890" s="4" t="str">
        <v>Rubale</v>
      </c>
      <c r="DD890" s="4" t="str">
        <v>Rubale</v>
      </c>
      <c r="DE890" s="4" t="str">
        <v>Rubale</v>
      </c>
      <c r="DF890" s="4" t="str">
        <v>Rubale</v>
      </c>
      <c r="DG890" s="4" t="str">
        <v>Rubale</v>
      </c>
      <c r="DH890" s="4" t="str">
        <v>Rubale</v>
      </c>
      <c r="DI890" s="4" t="str">
        <v>Rubale</v>
      </c>
      <c r="DJ890" s="4" t="str">
        <v>Rubale</v>
      </c>
      <c r="DK890" s="4" t="str">
        <v>Rubale</v>
      </c>
      <c r="DL890" s="4" t="str">
        <v>Rubale</v>
      </c>
      <c r="DM890" s="4" t="str">
        <v>Rubale</v>
      </c>
      <c r="DN890" s="4" t="str">
        <v>Rubale</v>
      </c>
      <c r="DO890" s="4" t="str">
        <v>Rubale</v>
      </c>
      <c r="DP890" s="4" t="str">
        <v>Rubale</v>
      </c>
    </row>
    <row r="891" spans="1:120" x14ac:dyDescent="0.35">
      <c r="A891" s="4">
        <v>-5.8723999999999998</v>
      </c>
      <c r="B891" s="4">
        <v>35.877899999999997</v>
      </c>
      <c r="C891" s="4" t="s">
        <v>285</v>
      </c>
      <c r="D891" s="4" t="s">
        <v>138</v>
      </c>
      <c r="E891" s="4" t="s">
        <v>1050</v>
      </c>
      <c r="F891" s="4">
        <v>300</v>
      </c>
      <c r="G891" s="4" t="str">
        <f t="shared" si="13"/>
        <v>Tanzania-ARI Hombolo</v>
      </c>
      <c r="BA891" s="4" t="str">
        <v>Rubber Research Institute,Iyanomo</v>
      </c>
      <c r="BB891" s="4" t="str">
        <v>Rubber Research Institute,Iyanomo</v>
      </c>
      <c r="BC891" s="4" t="str">
        <v>Rubber Research Institute,Iyanomo</v>
      </c>
      <c r="BD891" s="4" t="str">
        <v>Rubber Research Institute,Iyanomo</v>
      </c>
      <c r="BE891" s="4" t="str">
        <v>Rubber Research Institute,Iyanomo</v>
      </c>
      <c r="BF891" s="4" t="str">
        <v>Rubber Research Institute,Iyanomo</v>
      </c>
      <c r="BG891" s="4" t="str">
        <v>Rubber Research Institute,Iyanomo</v>
      </c>
      <c r="BH891" s="4" t="str">
        <v>Rubber Research Institute,Iyanomo</v>
      </c>
      <c r="BI891" s="4" t="str">
        <v>Rubber Research Institute,Iyanomo</v>
      </c>
      <c r="BJ891" s="4" t="str">
        <v>Rubber Research Institute,Iyanomo</v>
      </c>
      <c r="BK891" s="4" t="str">
        <v>Rubber Research Institute,Iyanomo</v>
      </c>
      <c r="BL891" s="4" t="str">
        <v>Rubber Research Institute,Iyanomo</v>
      </c>
      <c r="BM891" s="4" t="str">
        <v>Rubber Research Institute,Iyanomo</v>
      </c>
      <c r="BN891" s="4" t="str">
        <v>Rubber Research Institute,Iyanomo</v>
      </c>
      <c r="BO891" s="4" t="str">
        <v>Rubber Research Institute,Iyanomo</v>
      </c>
      <c r="BP891" s="4" t="str">
        <v>Rubber Research Institute,Iyanomo</v>
      </c>
      <c r="BQ891" s="4" t="str">
        <v>Rubber Research Institute,Iyanomo</v>
      </c>
      <c r="BR891" s="4" t="str">
        <v>Rubber Research Institute,Iyanomo</v>
      </c>
      <c r="BS891" s="4" t="str">
        <v>Rubber Research Institute,Iyanomo</v>
      </c>
      <c r="BT891" s="4" t="str">
        <v>Rubber Research Institute,Iyanomo</v>
      </c>
      <c r="BU891" s="4" t="str">
        <v>Rubber Research Institute,Iyanomo</v>
      </c>
      <c r="BV891" s="4" t="str">
        <v>Rubber Research Institute,Iyanomo</v>
      </c>
      <c r="BW891" s="4" t="str">
        <v>Rubber Research Institute,Iyanomo</v>
      </c>
      <c r="BX891" s="4" t="str">
        <v>Rubber Research Institute,Iyanomo</v>
      </c>
      <c r="BY891" s="4" t="str">
        <v>Rubber Research Institute,Iyanomo</v>
      </c>
      <c r="BZ891" s="4" t="str">
        <v>Rubber Research Institute,Iyanomo</v>
      </c>
      <c r="CA891" s="4" t="str">
        <v>Rubber Research Institute,Iyanomo</v>
      </c>
      <c r="CB891" s="4" t="str">
        <v>Rubber Research Institute,Iyanomo</v>
      </c>
      <c r="CC891" s="4" t="str">
        <v>Rubber Research Institute,Iyanomo</v>
      </c>
      <c r="CD891" s="4" t="str">
        <v>Rubber Research Institute,Iyanomo</v>
      </c>
      <c r="CE891" s="4" t="str">
        <v>Rubber Research Institute,Iyanomo</v>
      </c>
      <c r="CF891" s="4" t="str">
        <v>Rubber Research Institute,Iyanomo</v>
      </c>
      <c r="CG891" s="4" t="str">
        <v>Rubber Research Institute,Iyanomo</v>
      </c>
      <c r="CH891" s="4" t="str">
        <v>Rubber Research Institute,Iyanomo</v>
      </c>
      <c r="CJ891" s="4" t="str">
        <v>Rubber Research Institute,Iyanomo</v>
      </c>
      <c r="CK891" s="4" t="str">
        <v>Rubber Research Institute,Iyanomo</v>
      </c>
      <c r="CL891" s="4" t="str">
        <v>Rubber Research Institute,Iyanomo</v>
      </c>
      <c r="CM891" s="4" t="str">
        <v>Rubber Research Institute,Iyanomo</v>
      </c>
      <c r="CN891" s="4" t="str">
        <v>Rubber Research Institute,Iyanomo</v>
      </c>
      <c r="CO891" s="4" t="str">
        <v>Rubber Research Institute,Iyanomo</v>
      </c>
      <c r="CP891" s="4" t="str">
        <v>Rubber Research Institute,Iyanomo</v>
      </c>
      <c r="CQ891" s="4" t="str">
        <v>Rubber Research Institute,Iyanomo</v>
      </c>
      <c r="CR891" s="4" t="str">
        <v>Rubber Research Institute,Iyanomo</v>
      </c>
      <c r="CS891" s="4" t="str">
        <v>Rubber Research Institute,Iyanomo</v>
      </c>
      <c r="CT891" s="4" t="str">
        <v>Rubber Research Institute,Iyanomo</v>
      </c>
      <c r="CU891" s="4" t="str">
        <v>Rubber Research Institute,Iyanomo</v>
      </c>
      <c r="CV891" s="4" t="str">
        <v>Rubber Research Institute,Iyanomo</v>
      </c>
      <c r="CW891" s="4" t="str">
        <v>Rubber Research Institute,Iyanomo</v>
      </c>
      <c r="CX891" s="4" t="str">
        <v>Rubber Research Institute,Iyanomo</v>
      </c>
      <c r="CY891" s="4" t="str">
        <v>Rubber Research Institute,Iyanomo</v>
      </c>
      <c r="CZ891" s="4" t="str">
        <v>Rubber Research Institute,Iyanomo</v>
      </c>
      <c r="DA891" s="4" t="str">
        <v>Rubber Research Institute,Iyanomo</v>
      </c>
      <c r="DB891" s="4" t="str">
        <v>Rubber Research Institute,Iyanomo</v>
      </c>
      <c r="DC891" s="4" t="str">
        <v>Rubber Research Institute,Iyanomo</v>
      </c>
      <c r="DD891" s="4" t="str">
        <v>Rubber Research Institute,Iyanomo</v>
      </c>
      <c r="DE891" s="4" t="str">
        <v>Rubber Research Institute,Iyanomo</v>
      </c>
      <c r="DF891" s="4" t="str">
        <v>Rubber Research Institute,Iyanomo</v>
      </c>
      <c r="DG891" s="4" t="str">
        <v>Rubber Research Institute,Iyanomo</v>
      </c>
      <c r="DH891" s="4" t="str">
        <v>Rubber Research Institute,Iyanomo</v>
      </c>
      <c r="DI891" s="4" t="str">
        <v>Rubber Research Institute,Iyanomo</v>
      </c>
      <c r="DJ891" s="4" t="str">
        <v>Rubber Research Institute,Iyanomo</v>
      </c>
      <c r="DK891" s="4" t="str">
        <v>Rubber Research Institute,Iyanomo</v>
      </c>
      <c r="DL891" s="4" t="str">
        <v>Rubber Research Institute,Iyanomo</v>
      </c>
      <c r="DM891" s="4" t="str">
        <v>Rubber Research Institute,Iyanomo</v>
      </c>
      <c r="DN891" s="4" t="str">
        <v>Rubber Research Institute,Iyanomo</v>
      </c>
      <c r="DO891" s="4" t="str">
        <v>Rubber Research Institute,Iyanomo</v>
      </c>
      <c r="DP891" s="4" t="str">
        <v>Rubber Research Institute,Iyanomo</v>
      </c>
    </row>
    <row r="892" spans="1:120" x14ac:dyDescent="0.35">
      <c r="A892" s="4">
        <v>-6.7670000000000003</v>
      </c>
      <c r="B892" s="4">
        <v>37.036999999999999</v>
      </c>
      <c r="C892" s="4" t="s">
        <v>285</v>
      </c>
      <c r="D892" s="4" t="s">
        <v>138</v>
      </c>
      <c r="E892" s="4" t="s">
        <v>1051</v>
      </c>
      <c r="F892" s="4">
        <v>500</v>
      </c>
      <c r="G892" s="4" t="str">
        <f t="shared" si="13"/>
        <v>Tanzania-ARTI Ilonga</v>
      </c>
      <c r="BA892" s="4" t="str">
        <v>Rufus Giwa Polytechnic Teaching and Research Farm, Owo</v>
      </c>
      <c r="BB892" s="4" t="str">
        <v>Rufus Giwa Polytechnic Teaching and Research Farm, Owo</v>
      </c>
      <c r="BC892" s="4" t="str">
        <v>Rufus Giwa Polytechnic Teaching and Research Farm, Owo</v>
      </c>
      <c r="BD892" s="4" t="str">
        <v>Rufus Giwa Polytechnic Teaching and Research Farm, Owo</v>
      </c>
      <c r="BE892" s="4" t="str">
        <v>Rufus Giwa Polytechnic Teaching and Research Farm, Owo</v>
      </c>
      <c r="BF892" s="4" t="str">
        <v>Rufus Giwa Polytechnic Teaching and Research Farm, Owo</v>
      </c>
      <c r="BG892" s="4" t="str">
        <v>Rufus Giwa Polytechnic Teaching and Research Farm, Owo</v>
      </c>
      <c r="BH892" s="4" t="str">
        <v>Rufus Giwa Polytechnic Teaching and Research Farm, Owo</v>
      </c>
      <c r="BI892" s="4" t="str">
        <v>Rufus Giwa Polytechnic Teaching and Research Farm, Owo</v>
      </c>
      <c r="BJ892" s="4" t="str">
        <v>Rufus Giwa Polytechnic Teaching and Research Farm, Owo</v>
      </c>
      <c r="BK892" s="4" t="str">
        <v>Rufus Giwa Polytechnic Teaching and Research Farm, Owo</v>
      </c>
      <c r="BL892" s="4" t="str">
        <v>Rufus Giwa Polytechnic Teaching and Research Farm, Owo</v>
      </c>
      <c r="BM892" s="4" t="str">
        <v>Rufus Giwa Polytechnic Teaching and Research Farm, Owo</v>
      </c>
      <c r="BN892" s="4" t="str">
        <v>Rufus Giwa Polytechnic Teaching and Research Farm, Owo</v>
      </c>
      <c r="BO892" s="4" t="str">
        <v>Rufus Giwa Polytechnic Teaching and Research Farm, Owo</v>
      </c>
      <c r="BP892" s="4" t="str">
        <v>Rufus Giwa Polytechnic Teaching and Research Farm, Owo</v>
      </c>
      <c r="BQ892" s="4" t="str">
        <v>Rufus Giwa Polytechnic Teaching and Research Farm, Owo</v>
      </c>
      <c r="BR892" s="4" t="str">
        <v>Rufus Giwa Polytechnic Teaching and Research Farm, Owo</v>
      </c>
      <c r="BS892" s="4" t="str">
        <v>Rufus Giwa Polytechnic Teaching and Research Farm, Owo</v>
      </c>
      <c r="BT892" s="4" t="str">
        <v>Rufus Giwa Polytechnic Teaching and Research Farm, Owo</v>
      </c>
      <c r="BU892" s="4" t="str">
        <v>Rufus Giwa Polytechnic Teaching and Research Farm, Owo</v>
      </c>
      <c r="BV892" s="4" t="str">
        <v>Rufus Giwa Polytechnic Teaching and Research Farm, Owo</v>
      </c>
      <c r="BW892" s="4" t="str">
        <v>Rufus Giwa Polytechnic Teaching and Research Farm, Owo</v>
      </c>
      <c r="BX892" s="4" t="str">
        <v>Rufus Giwa Polytechnic Teaching and Research Farm, Owo</v>
      </c>
      <c r="BY892" s="4" t="str">
        <v>Rufus Giwa Polytechnic Teaching and Research Farm, Owo</v>
      </c>
      <c r="BZ892" s="4" t="str">
        <v>Rufus Giwa Polytechnic Teaching and Research Farm, Owo</v>
      </c>
      <c r="CA892" s="4" t="str">
        <v>Rufus Giwa Polytechnic Teaching and Research Farm, Owo</v>
      </c>
      <c r="CB892" s="4" t="str">
        <v>Rufus Giwa Polytechnic Teaching and Research Farm, Owo</v>
      </c>
      <c r="CC892" s="4" t="str">
        <v>Rufus Giwa Polytechnic Teaching and Research Farm, Owo</v>
      </c>
      <c r="CD892" s="4" t="str">
        <v>Rufus Giwa Polytechnic Teaching and Research Farm, Owo</v>
      </c>
      <c r="CE892" s="4" t="str">
        <v>Rufus Giwa Polytechnic Teaching and Research Farm, Owo</v>
      </c>
      <c r="CF892" s="4" t="str">
        <v>Rufus Giwa Polytechnic Teaching and Research Farm, Owo</v>
      </c>
      <c r="CG892" s="4" t="str">
        <v>Rufus Giwa Polytechnic Teaching and Research Farm, Owo</v>
      </c>
      <c r="CH892" s="4" t="str">
        <v>Rufus Giwa Polytechnic Teaching and Research Farm, Owo</v>
      </c>
      <c r="CJ892" s="4" t="str">
        <v>Rufus Giwa Polytechnic Teaching and Research Farm, Owo</v>
      </c>
      <c r="CK892" s="4" t="str">
        <v>Rufus Giwa Polytechnic Teaching and Research Farm, Owo</v>
      </c>
      <c r="CL892" s="4" t="str">
        <v>Rufus Giwa Polytechnic Teaching and Research Farm, Owo</v>
      </c>
      <c r="CM892" s="4" t="str">
        <v>Rufus Giwa Polytechnic Teaching and Research Farm, Owo</v>
      </c>
      <c r="CN892" s="4" t="str">
        <v>Rufus Giwa Polytechnic Teaching and Research Farm, Owo</v>
      </c>
      <c r="CO892" s="4" t="str">
        <v>Rufus Giwa Polytechnic Teaching and Research Farm, Owo</v>
      </c>
      <c r="CP892" s="4" t="str">
        <v>Rufus Giwa Polytechnic Teaching and Research Farm, Owo</v>
      </c>
      <c r="CQ892" s="4" t="str">
        <v>Rufus Giwa Polytechnic Teaching and Research Farm, Owo</v>
      </c>
      <c r="CR892" s="4" t="str">
        <v>Rufus Giwa Polytechnic Teaching and Research Farm, Owo</v>
      </c>
      <c r="CS892" s="4" t="str">
        <v>Rufus Giwa Polytechnic Teaching and Research Farm, Owo</v>
      </c>
      <c r="CT892" s="4" t="str">
        <v>Rufus Giwa Polytechnic Teaching and Research Farm, Owo</v>
      </c>
      <c r="CU892" s="4" t="str">
        <v>Rufus Giwa Polytechnic Teaching and Research Farm, Owo</v>
      </c>
      <c r="CV892" s="4" t="str">
        <v>Rufus Giwa Polytechnic Teaching and Research Farm, Owo</v>
      </c>
      <c r="CW892" s="4" t="str">
        <v>Rufus Giwa Polytechnic Teaching and Research Farm, Owo</v>
      </c>
      <c r="CX892" s="4" t="str">
        <v>Rufus Giwa Polytechnic Teaching and Research Farm, Owo</v>
      </c>
      <c r="CY892" s="4" t="str">
        <v>Rufus Giwa Polytechnic Teaching and Research Farm, Owo</v>
      </c>
      <c r="CZ892" s="4" t="str">
        <v>Rufus Giwa Polytechnic Teaching and Research Farm, Owo</v>
      </c>
      <c r="DA892" s="4" t="str">
        <v>Rufus Giwa Polytechnic Teaching and Research Farm, Owo</v>
      </c>
      <c r="DB892" s="4" t="str">
        <v>Rufus Giwa Polytechnic Teaching and Research Farm, Owo</v>
      </c>
      <c r="DC892" s="4" t="str">
        <v>Rufus Giwa Polytechnic Teaching and Research Farm, Owo</v>
      </c>
      <c r="DD892" s="4" t="str">
        <v>Rufus Giwa Polytechnic Teaching and Research Farm, Owo</v>
      </c>
      <c r="DE892" s="4" t="str">
        <v>Rufus Giwa Polytechnic Teaching and Research Farm, Owo</v>
      </c>
      <c r="DF892" s="4" t="str">
        <v>Rufus Giwa Polytechnic Teaching and Research Farm, Owo</v>
      </c>
      <c r="DG892" s="4" t="str">
        <v>Rufus Giwa Polytechnic Teaching and Research Farm, Owo</v>
      </c>
      <c r="DH892" s="4" t="str">
        <v>Rufus Giwa Polytechnic Teaching and Research Farm, Owo</v>
      </c>
      <c r="DI892" s="4" t="str">
        <v>Rufus Giwa Polytechnic Teaching and Research Farm, Owo</v>
      </c>
      <c r="DJ892" s="4" t="str">
        <v>Rufus Giwa Polytechnic Teaching and Research Farm, Owo</v>
      </c>
      <c r="DK892" s="4" t="str">
        <v>Rufus Giwa Polytechnic Teaching and Research Farm, Owo</v>
      </c>
      <c r="DL892" s="4" t="str">
        <v>Rufus Giwa Polytechnic Teaching and Research Farm, Owo</v>
      </c>
      <c r="DM892" s="4" t="str">
        <v>Rufus Giwa Polytechnic Teaching and Research Farm, Owo</v>
      </c>
      <c r="DN892" s="4" t="str">
        <v>Rufus Giwa Polytechnic Teaching and Research Farm, Owo</v>
      </c>
      <c r="DO892" s="4" t="str">
        <v>Rufus Giwa Polytechnic Teaching and Research Farm, Owo</v>
      </c>
      <c r="DP892" s="4" t="str">
        <v>Rufus Giwa Polytechnic Teaching and Research Farm, Owo</v>
      </c>
    </row>
    <row r="893" spans="1:120" x14ac:dyDescent="0.35">
      <c r="A893" s="4">
        <v>-3.37222</v>
      </c>
      <c r="B893" s="4">
        <v>36.69417</v>
      </c>
      <c r="C893" s="4" t="s">
        <v>285</v>
      </c>
      <c r="D893" s="4" t="s">
        <v>296</v>
      </c>
      <c r="E893" s="4" t="s">
        <v>1052</v>
      </c>
      <c r="F893" s="4">
        <v>250</v>
      </c>
      <c r="G893" s="4" t="str">
        <f t="shared" si="13"/>
        <v>Tanzania-Arusha</v>
      </c>
      <c r="BA893" s="4" t="str">
        <v>Ruhiira</v>
      </c>
      <c r="BB893" s="4" t="str">
        <v>Ruhiira</v>
      </c>
      <c r="BC893" s="4" t="str">
        <v>Ruhiira</v>
      </c>
      <c r="BD893" s="4" t="str">
        <v>Ruhiira</v>
      </c>
      <c r="BE893" s="4" t="str">
        <v>Ruhiira</v>
      </c>
      <c r="BF893" s="4" t="str">
        <v>Ruhiira</v>
      </c>
      <c r="BG893" s="4" t="str">
        <v>Ruhiira</v>
      </c>
      <c r="BH893" s="4" t="str">
        <v>Ruhiira</v>
      </c>
      <c r="BI893" s="4" t="str">
        <v>Ruhiira</v>
      </c>
      <c r="BJ893" s="4" t="str">
        <v>Ruhiira</v>
      </c>
      <c r="BK893" s="4" t="str">
        <v>Ruhiira</v>
      </c>
      <c r="BL893" s="4" t="str">
        <v>Ruhiira</v>
      </c>
      <c r="BM893" s="4" t="str">
        <v>Ruhiira</v>
      </c>
      <c r="BN893" s="4" t="str">
        <v>Ruhiira</v>
      </c>
      <c r="BO893" s="4" t="str">
        <v>Ruhiira</v>
      </c>
      <c r="BP893" s="4" t="str">
        <v>Ruhiira</v>
      </c>
      <c r="BQ893" s="4" t="str">
        <v>Ruhiira</v>
      </c>
      <c r="BR893" s="4" t="str">
        <v>Ruhiira</v>
      </c>
      <c r="BS893" s="4" t="str">
        <v>Ruhiira</v>
      </c>
      <c r="BT893" s="4" t="str">
        <v>Ruhiira</v>
      </c>
      <c r="BU893" s="4" t="str">
        <v>Ruhiira</v>
      </c>
      <c r="BV893" s="4" t="str">
        <v>Ruhiira</v>
      </c>
      <c r="BW893" s="4" t="str">
        <v>Ruhiira</v>
      </c>
      <c r="BX893" s="4" t="str">
        <v>Ruhiira</v>
      </c>
      <c r="BY893" s="4" t="str">
        <v>Ruhiira</v>
      </c>
      <c r="BZ893" s="4" t="str">
        <v>Ruhiira</v>
      </c>
      <c r="CA893" s="4" t="str">
        <v>Ruhiira</v>
      </c>
      <c r="CB893" s="4" t="str">
        <v>Ruhiira</v>
      </c>
      <c r="CC893" s="4" t="str">
        <v>Ruhiira</v>
      </c>
      <c r="CD893" s="4" t="str">
        <v>Ruhiira</v>
      </c>
      <c r="CE893" s="4" t="str">
        <v>Ruhiira</v>
      </c>
      <c r="CF893" s="4" t="str">
        <v>Ruhiira</v>
      </c>
      <c r="CG893" s="4" t="str">
        <v>Ruhiira</v>
      </c>
      <c r="CH893" s="4" t="str">
        <v>Ruhiira</v>
      </c>
      <c r="CJ893" s="4" t="str">
        <v>Ruhiira</v>
      </c>
      <c r="CK893" s="4" t="str">
        <v>Ruhiira</v>
      </c>
      <c r="CL893" s="4" t="str">
        <v>Ruhiira</v>
      </c>
      <c r="CM893" s="4" t="str">
        <v>Ruhiira</v>
      </c>
      <c r="CN893" s="4" t="str">
        <v>Ruhiira</v>
      </c>
      <c r="CO893" s="4" t="str">
        <v>Ruhiira</v>
      </c>
      <c r="CP893" s="4" t="str">
        <v>Ruhiira</v>
      </c>
      <c r="CQ893" s="4" t="str">
        <v>Ruhiira</v>
      </c>
      <c r="CR893" s="4" t="str">
        <v>Ruhiira</v>
      </c>
      <c r="CS893" s="4" t="str">
        <v>Ruhiira</v>
      </c>
      <c r="CT893" s="4" t="str">
        <v>Ruhiira</v>
      </c>
      <c r="CU893" s="4" t="str">
        <v>Ruhiira</v>
      </c>
      <c r="CV893" s="4" t="str">
        <v>Ruhiira</v>
      </c>
      <c r="CW893" s="4" t="str">
        <v>Ruhiira</v>
      </c>
      <c r="CX893" s="4" t="str">
        <v>Ruhiira</v>
      </c>
      <c r="CY893" s="4" t="str">
        <v>Ruhiira</v>
      </c>
      <c r="CZ893" s="4" t="str">
        <v>Ruhiira</v>
      </c>
      <c r="DA893" s="4" t="str">
        <v>Ruhiira</v>
      </c>
      <c r="DB893" s="4" t="str">
        <v>Ruhiira</v>
      </c>
      <c r="DC893" s="4" t="str">
        <v>Ruhiira</v>
      </c>
      <c r="DD893" s="4" t="str">
        <v>Ruhiira</v>
      </c>
      <c r="DE893" s="4" t="str">
        <v>Ruhiira</v>
      </c>
      <c r="DF893" s="4" t="str">
        <v>Ruhiira</v>
      </c>
      <c r="DG893" s="4" t="str">
        <v>Ruhiira</v>
      </c>
      <c r="DH893" s="4" t="str">
        <v>Ruhiira</v>
      </c>
      <c r="DI893" s="4" t="str">
        <v>Ruhiira</v>
      </c>
      <c r="DJ893" s="4" t="str">
        <v>Ruhiira</v>
      </c>
      <c r="DK893" s="4" t="str">
        <v>Ruhiira</v>
      </c>
      <c r="DL893" s="4" t="str">
        <v>Ruhiira</v>
      </c>
      <c r="DM893" s="4" t="str">
        <v>Ruhiira</v>
      </c>
      <c r="DN893" s="4" t="str">
        <v>Ruhiira</v>
      </c>
      <c r="DO893" s="4" t="str">
        <v>Ruhiira</v>
      </c>
      <c r="DP893" s="4" t="str">
        <v>Ruhiira</v>
      </c>
    </row>
    <row r="894" spans="1:120" x14ac:dyDescent="0.35">
      <c r="A894" s="4">
        <v>-3.33</v>
      </c>
      <c r="B894" s="4">
        <v>36.619999999999997</v>
      </c>
      <c r="C894" s="4" t="s">
        <v>285</v>
      </c>
      <c r="D894" s="4" t="s">
        <v>130</v>
      </c>
      <c r="E894" s="4" t="s">
        <v>1053</v>
      </c>
      <c r="F894" s="4">
        <v>8000</v>
      </c>
      <c r="G894" s="4" t="str">
        <f t="shared" si="13"/>
        <v>Tanzania-Arusha.Arumeru</v>
      </c>
      <c r="BA894" s="4" t="str">
        <v>Runde</v>
      </c>
      <c r="BB894" s="4" t="str">
        <v>Runde</v>
      </c>
      <c r="BC894" s="4" t="str">
        <v>Runde</v>
      </c>
      <c r="BD894" s="4" t="str">
        <v>Runde</v>
      </c>
      <c r="BE894" s="4" t="str">
        <v>Runde</v>
      </c>
      <c r="BF894" s="4" t="str">
        <v>Runde</v>
      </c>
      <c r="BG894" s="4" t="str">
        <v>Runde</v>
      </c>
      <c r="BH894" s="4" t="str">
        <v>Runde</v>
      </c>
      <c r="BI894" s="4" t="str">
        <v>Runde</v>
      </c>
      <c r="BJ894" s="4" t="str">
        <v>Runde</v>
      </c>
      <c r="BK894" s="4" t="str">
        <v>Runde</v>
      </c>
      <c r="BL894" s="4" t="str">
        <v>Runde</v>
      </c>
      <c r="BM894" s="4" t="str">
        <v>Runde</v>
      </c>
      <c r="BN894" s="4" t="str">
        <v>Runde</v>
      </c>
      <c r="BO894" s="4" t="str">
        <v>Runde</v>
      </c>
      <c r="BP894" s="4" t="str">
        <v>Runde</v>
      </c>
      <c r="BQ894" s="4" t="str">
        <v>Runde</v>
      </c>
      <c r="BR894" s="4" t="str">
        <v>Runde</v>
      </c>
      <c r="BS894" s="4" t="str">
        <v>Runde</v>
      </c>
      <c r="BT894" s="4" t="str">
        <v>Runde</v>
      </c>
      <c r="BU894" s="4" t="str">
        <v>Runde</v>
      </c>
      <c r="BV894" s="4" t="str">
        <v>Runde</v>
      </c>
      <c r="BW894" s="4" t="str">
        <v>Runde</v>
      </c>
      <c r="BX894" s="4" t="str">
        <v>Runde</v>
      </c>
      <c r="BY894" s="4" t="str">
        <v>Runde</v>
      </c>
      <c r="BZ894" s="4" t="str">
        <v>Runde</v>
      </c>
      <c r="CA894" s="4" t="str">
        <v>Runde</v>
      </c>
      <c r="CB894" s="4" t="str">
        <v>Runde</v>
      </c>
      <c r="CC894" s="4" t="str">
        <v>Runde</v>
      </c>
      <c r="CD894" s="4" t="str">
        <v>Runde</v>
      </c>
      <c r="CE894" s="4" t="str">
        <v>Runde</v>
      </c>
      <c r="CF894" s="4" t="str">
        <v>Runde</v>
      </c>
      <c r="CG894" s="4" t="str">
        <v>Runde</v>
      </c>
      <c r="CH894" s="4" t="str">
        <v>Runde</v>
      </c>
      <c r="CJ894" s="4" t="str">
        <v>Runde</v>
      </c>
      <c r="CK894" s="4" t="str">
        <v>Runde</v>
      </c>
      <c r="CL894" s="4" t="str">
        <v>Runde</v>
      </c>
      <c r="CM894" s="4" t="str">
        <v>Runde</v>
      </c>
      <c r="CN894" s="4" t="str">
        <v>Runde</v>
      </c>
      <c r="CO894" s="4" t="str">
        <v>Runde</v>
      </c>
      <c r="CP894" s="4" t="str">
        <v>Runde</v>
      </c>
      <c r="CQ894" s="4" t="str">
        <v>Runde</v>
      </c>
      <c r="CR894" s="4" t="str">
        <v>Runde</v>
      </c>
      <c r="CS894" s="4" t="str">
        <v>Runde</v>
      </c>
      <c r="CT894" s="4" t="str">
        <v>Runde</v>
      </c>
      <c r="CU894" s="4" t="str">
        <v>Runde</v>
      </c>
      <c r="CV894" s="4" t="str">
        <v>Runde</v>
      </c>
      <c r="CW894" s="4" t="str">
        <v>Runde</v>
      </c>
      <c r="CX894" s="4" t="str">
        <v>Runde</v>
      </c>
      <c r="CY894" s="4" t="str">
        <v>Runde</v>
      </c>
      <c r="CZ894" s="4" t="str">
        <v>Runde</v>
      </c>
      <c r="DA894" s="4" t="str">
        <v>Runde</v>
      </c>
      <c r="DB894" s="4" t="str">
        <v>Runde</v>
      </c>
      <c r="DC894" s="4" t="str">
        <v>Runde</v>
      </c>
      <c r="DD894" s="4" t="str">
        <v>Runde</v>
      </c>
      <c r="DE894" s="4" t="str">
        <v>Runde</v>
      </c>
      <c r="DF894" s="4" t="str">
        <v>Runde</v>
      </c>
      <c r="DG894" s="4" t="str">
        <v>Runde</v>
      </c>
      <c r="DH894" s="4" t="str">
        <v>Runde</v>
      </c>
      <c r="DI894" s="4" t="str">
        <v>Runde</v>
      </c>
      <c r="DJ894" s="4" t="str">
        <v>Runde</v>
      </c>
      <c r="DK894" s="4" t="str">
        <v>Runde</v>
      </c>
      <c r="DL894" s="4" t="str">
        <v>Runde</v>
      </c>
      <c r="DM894" s="4" t="str">
        <v>Runde</v>
      </c>
      <c r="DN894" s="4" t="str">
        <v>Runde</v>
      </c>
      <c r="DO894" s="4" t="str">
        <v>Runde</v>
      </c>
      <c r="DP894" s="4" t="str">
        <v>Runde</v>
      </c>
    </row>
    <row r="895" spans="1:120" x14ac:dyDescent="0.35">
      <c r="A895" s="4">
        <v>-4.2333299999999996</v>
      </c>
      <c r="B895" s="4">
        <v>35.583329999999997</v>
      </c>
      <c r="C895" s="4" t="s">
        <v>285</v>
      </c>
      <c r="D895" s="4" t="s">
        <v>130</v>
      </c>
      <c r="E895" s="4" t="s">
        <v>1054</v>
      </c>
      <c r="F895" s="4">
        <v>917</v>
      </c>
      <c r="G895" s="4" t="str">
        <f t="shared" si="13"/>
        <v>Tanzania-Babati</v>
      </c>
      <c r="BA895" s="4" t="str">
        <v>Rundugai</v>
      </c>
      <c r="BB895" s="4" t="str">
        <v>Rundugai</v>
      </c>
      <c r="BC895" s="4" t="str">
        <v>Rundugai</v>
      </c>
      <c r="BD895" s="4" t="str">
        <v>Rundugai</v>
      </c>
      <c r="BE895" s="4" t="str">
        <v>Rundugai</v>
      </c>
      <c r="BF895" s="4" t="str">
        <v>Rundugai</v>
      </c>
      <c r="BG895" s="4" t="str">
        <v>Rundugai</v>
      </c>
      <c r="BH895" s="4" t="str">
        <v>Rundugai</v>
      </c>
      <c r="BI895" s="4" t="str">
        <v>Rundugai</v>
      </c>
      <c r="BJ895" s="4" t="str">
        <v>Rundugai</v>
      </c>
      <c r="BK895" s="4" t="str">
        <v>Rundugai</v>
      </c>
      <c r="BL895" s="4" t="str">
        <v>Rundugai</v>
      </c>
      <c r="BM895" s="4" t="str">
        <v>Rundugai</v>
      </c>
      <c r="BN895" s="4" t="str">
        <v>Rundugai</v>
      </c>
      <c r="BO895" s="4" t="str">
        <v>Rundugai</v>
      </c>
      <c r="BP895" s="4" t="str">
        <v>Rundugai</v>
      </c>
      <c r="BQ895" s="4" t="str">
        <v>Rundugai</v>
      </c>
      <c r="BR895" s="4" t="str">
        <v>Rundugai</v>
      </c>
      <c r="BS895" s="4" t="str">
        <v>Rundugai</v>
      </c>
      <c r="BT895" s="4" t="str">
        <v>Rundugai</v>
      </c>
      <c r="BU895" s="4" t="str">
        <v>Rundugai</v>
      </c>
      <c r="BV895" s="4" t="str">
        <v>Rundugai</v>
      </c>
      <c r="BW895" s="4" t="str">
        <v>Rundugai</v>
      </c>
      <c r="BX895" s="4" t="str">
        <v>Rundugai</v>
      </c>
      <c r="BY895" s="4" t="str">
        <v>Rundugai</v>
      </c>
      <c r="BZ895" s="4" t="str">
        <v>Rundugai</v>
      </c>
      <c r="CA895" s="4" t="str">
        <v>Rundugai</v>
      </c>
      <c r="CB895" s="4" t="str">
        <v>Rundugai</v>
      </c>
      <c r="CC895" s="4" t="str">
        <v>Rundugai</v>
      </c>
      <c r="CD895" s="4" t="str">
        <v>Rundugai</v>
      </c>
      <c r="CE895" s="4" t="str">
        <v>Rundugai</v>
      </c>
      <c r="CF895" s="4" t="str">
        <v>Rundugai</v>
      </c>
      <c r="CG895" s="4" t="str">
        <v>Rundugai</v>
      </c>
      <c r="CH895" s="4" t="str">
        <v>Rundugai</v>
      </c>
      <c r="CJ895" s="4" t="str">
        <v>Rundugai</v>
      </c>
      <c r="CK895" s="4" t="str">
        <v>Rundugai</v>
      </c>
      <c r="CL895" s="4" t="str">
        <v>Rundugai</v>
      </c>
      <c r="CM895" s="4" t="str">
        <v>Rundugai</v>
      </c>
      <c r="CN895" s="4" t="str">
        <v>Rundugai</v>
      </c>
      <c r="CO895" s="4" t="str">
        <v>Rundugai</v>
      </c>
      <c r="CP895" s="4" t="str">
        <v>Rundugai</v>
      </c>
      <c r="CQ895" s="4" t="str">
        <v>Rundugai</v>
      </c>
      <c r="CR895" s="4" t="str">
        <v>Rundugai</v>
      </c>
      <c r="CS895" s="4" t="str">
        <v>Rundugai</v>
      </c>
      <c r="CT895" s="4" t="str">
        <v>Rundugai</v>
      </c>
      <c r="CU895" s="4" t="str">
        <v>Rundugai</v>
      </c>
      <c r="CV895" s="4" t="str">
        <v>Rundugai</v>
      </c>
      <c r="CW895" s="4" t="str">
        <v>Rundugai</v>
      </c>
      <c r="CX895" s="4" t="str">
        <v>Rundugai</v>
      </c>
      <c r="CY895" s="4" t="str">
        <v>Rundugai</v>
      </c>
      <c r="CZ895" s="4" t="str">
        <v>Rundugai</v>
      </c>
      <c r="DA895" s="4" t="str">
        <v>Rundugai</v>
      </c>
      <c r="DB895" s="4" t="str">
        <v>Rundugai</v>
      </c>
      <c r="DC895" s="4" t="str">
        <v>Rundugai</v>
      </c>
      <c r="DD895" s="4" t="str">
        <v>Rundugai</v>
      </c>
      <c r="DE895" s="4" t="str">
        <v>Rundugai</v>
      </c>
      <c r="DF895" s="4" t="str">
        <v>Rundugai</v>
      </c>
      <c r="DG895" s="4" t="str">
        <v>Rundugai</v>
      </c>
      <c r="DH895" s="4" t="str">
        <v>Rundugai</v>
      </c>
      <c r="DI895" s="4" t="str">
        <v>Rundugai</v>
      </c>
      <c r="DJ895" s="4" t="str">
        <v>Rundugai</v>
      </c>
      <c r="DK895" s="4" t="str">
        <v>Rundugai</v>
      </c>
      <c r="DL895" s="4" t="str">
        <v>Rundugai</v>
      </c>
      <c r="DM895" s="4" t="str">
        <v>Rundugai</v>
      </c>
      <c r="DN895" s="4" t="str">
        <v>Rundugai</v>
      </c>
      <c r="DO895" s="4" t="str">
        <v>Rundugai</v>
      </c>
      <c r="DP895" s="4" t="str">
        <v>Rundugai</v>
      </c>
    </row>
    <row r="896" spans="1:120" x14ac:dyDescent="0.35">
      <c r="A896" s="4">
        <v>-6.1666699999999999</v>
      </c>
      <c r="B896" s="4">
        <v>37.083329999999997</v>
      </c>
      <c r="C896" s="4" t="s">
        <v>285</v>
      </c>
      <c r="D896" s="4" t="s">
        <v>130</v>
      </c>
      <c r="E896" s="4" t="s">
        <v>1055</v>
      </c>
      <c r="F896" s="4">
        <v>917</v>
      </c>
      <c r="G896" s="4" t="str">
        <f t="shared" si="13"/>
        <v>Tanzania-Beregga, Kilosa District</v>
      </c>
      <c r="BA896" s="4" t="str">
        <v>Rungwe</v>
      </c>
      <c r="BB896" s="4" t="str">
        <v>Rungwe</v>
      </c>
      <c r="BC896" s="4" t="str">
        <v>Rungwe</v>
      </c>
      <c r="BD896" s="4" t="str">
        <v>Rungwe</v>
      </c>
      <c r="BE896" s="4" t="str">
        <v>Rungwe</v>
      </c>
      <c r="BF896" s="4" t="str">
        <v>Rungwe</v>
      </c>
      <c r="BG896" s="4" t="str">
        <v>Rungwe</v>
      </c>
      <c r="BH896" s="4" t="str">
        <v>Rungwe</v>
      </c>
      <c r="BI896" s="4" t="str">
        <v>Rungwe</v>
      </c>
      <c r="BJ896" s="4" t="str">
        <v>Rungwe</v>
      </c>
      <c r="BK896" s="4" t="str">
        <v>Rungwe</v>
      </c>
      <c r="BL896" s="4" t="str">
        <v>Rungwe</v>
      </c>
      <c r="BM896" s="4" t="str">
        <v>Rungwe</v>
      </c>
      <c r="BN896" s="4" t="str">
        <v>Rungwe</v>
      </c>
      <c r="BO896" s="4" t="str">
        <v>Rungwe</v>
      </c>
      <c r="BP896" s="4" t="str">
        <v>Rungwe</v>
      </c>
      <c r="BQ896" s="4" t="str">
        <v>Rungwe</v>
      </c>
      <c r="BR896" s="4" t="str">
        <v>Rungwe</v>
      </c>
      <c r="BS896" s="4" t="str">
        <v>Rungwe</v>
      </c>
      <c r="BT896" s="4" t="str">
        <v>Rungwe</v>
      </c>
      <c r="BU896" s="4" t="str">
        <v>Rungwe</v>
      </c>
      <c r="BV896" s="4" t="str">
        <v>Rungwe</v>
      </c>
      <c r="BW896" s="4" t="str">
        <v>Rungwe</v>
      </c>
      <c r="BX896" s="4" t="str">
        <v>Rungwe</v>
      </c>
      <c r="BY896" s="4" t="str">
        <v>Rungwe</v>
      </c>
      <c r="BZ896" s="4" t="str">
        <v>Rungwe</v>
      </c>
      <c r="CA896" s="4" t="str">
        <v>Rungwe</v>
      </c>
      <c r="CB896" s="4" t="str">
        <v>Rungwe</v>
      </c>
      <c r="CC896" s="4" t="str">
        <v>Rungwe</v>
      </c>
      <c r="CD896" s="4" t="str">
        <v>Rungwe</v>
      </c>
      <c r="CE896" s="4" t="str">
        <v>Rungwe</v>
      </c>
      <c r="CF896" s="4" t="str">
        <v>Rungwe</v>
      </c>
      <c r="CG896" s="4" t="str">
        <v>Rungwe</v>
      </c>
      <c r="CH896" s="4" t="str">
        <v>Rungwe</v>
      </c>
      <c r="CJ896" s="4" t="str">
        <v>Rungwe</v>
      </c>
      <c r="CK896" s="4" t="str">
        <v>Rungwe</v>
      </c>
      <c r="CL896" s="4" t="str">
        <v>Rungwe</v>
      </c>
      <c r="CM896" s="4" t="str">
        <v>Rungwe</v>
      </c>
      <c r="CN896" s="4" t="str">
        <v>Rungwe</v>
      </c>
      <c r="CO896" s="4" t="str">
        <v>Rungwe</v>
      </c>
      <c r="CP896" s="4" t="str">
        <v>Rungwe</v>
      </c>
      <c r="CQ896" s="4" t="str">
        <v>Rungwe</v>
      </c>
      <c r="CR896" s="4" t="str">
        <v>Rungwe</v>
      </c>
      <c r="CS896" s="4" t="str">
        <v>Rungwe</v>
      </c>
      <c r="CT896" s="4" t="str">
        <v>Rungwe</v>
      </c>
      <c r="CU896" s="4" t="str">
        <v>Rungwe</v>
      </c>
      <c r="CV896" s="4" t="str">
        <v>Rungwe</v>
      </c>
      <c r="CW896" s="4" t="str">
        <v>Rungwe</v>
      </c>
      <c r="CX896" s="4" t="str">
        <v>Rungwe</v>
      </c>
      <c r="CY896" s="4" t="str">
        <v>Rungwe</v>
      </c>
      <c r="CZ896" s="4" t="str">
        <v>Rungwe</v>
      </c>
      <c r="DA896" s="4" t="str">
        <v>Rungwe</v>
      </c>
      <c r="DB896" s="4" t="str">
        <v>Rungwe</v>
      </c>
      <c r="DC896" s="4" t="str">
        <v>Rungwe</v>
      </c>
      <c r="DD896" s="4" t="str">
        <v>Rungwe</v>
      </c>
      <c r="DE896" s="4" t="str">
        <v>Rungwe</v>
      </c>
      <c r="DF896" s="4" t="str">
        <v>Rungwe</v>
      </c>
      <c r="DG896" s="4" t="str">
        <v>Rungwe</v>
      </c>
      <c r="DH896" s="4" t="str">
        <v>Rungwe</v>
      </c>
      <c r="DI896" s="4" t="str">
        <v>Rungwe</v>
      </c>
      <c r="DJ896" s="4" t="str">
        <v>Rungwe</v>
      </c>
      <c r="DK896" s="4" t="str">
        <v>Rungwe</v>
      </c>
      <c r="DL896" s="4" t="str">
        <v>Rungwe</v>
      </c>
      <c r="DM896" s="4" t="str">
        <v>Rungwe</v>
      </c>
      <c r="DN896" s="4" t="str">
        <v>Rungwe</v>
      </c>
      <c r="DO896" s="4" t="str">
        <v>Rungwe</v>
      </c>
      <c r="DP896" s="4" t="str">
        <v>Rungwe</v>
      </c>
    </row>
    <row r="897" spans="1:120" x14ac:dyDescent="0.35">
      <c r="A897" s="4">
        <v>-6.44</v>
      </c>
      <c r="B897" s="4">
        <v>35.979999999999997</v>
      </c>
      <c r="C897" s="4" t="s">
        <v>285</v>
      </c>
      <c r="D897" s="4" t="s">
        <v>130</v>
      </c>
      <c r="E897" s="4" t="s">
        <v>1056</v>
      </c>
      <c r="F897" s="4">
        <v>550</v>
      </c>
      <c r="G897" s="4" t="str">
        <f t="shared" si="13"/>
        <v>Tanzania-Chamwino - Idifu</v>
      </c>
      <c r="BA897" s="4" t="str">
        <v>Ruzvidzo</v>
      </c>
      <c r="BB897" s="4" t="str">
        <v>Ruzvidzo</v>
      </c>
      <c r="BC897" s="4" t="str">
        <v>Ruzvidzo</v>
      </c>
      <c r="BD897" s="4" t="str">
        <v>Ruzvidzo</v>
      </c>
      <c r="BE897" s="4" t="str">
        <v>Ruzvidzo</v>
      </c>
      <c r="BF897" s="4" t="str">
        <v>Ruzvidzo</v>
      </c>
      <c r="BG897" s="4" t="str">
        <v>Ruzvidzo</v>
      </c>
      <c r="BH897" s="4" t="str">
        <v>Ruzvidzo</v>
      </c>
      <c r="BI897" s="4" t="str">
        <v>Ruzvidzo</v>
      </c>
      <c r="BJ897" s="4" t="str">
        <v>Ruzvidzo</v>
      </c>
      <c r="BK897" s="4" t="str">
        <v>Ruzvidzo</v>
      </c>
      <c r="BL897" s="4" t="str">
        <v>Ruzvidzo</v>
      </c>
      <c r="BM897" s="4" t="str">
        <v>Ruzvidzo</v>
      </c>
      <c r="BN897" s="4" t="str">
        <v>Ruzvidzo</v>
      </c>
      <c r="BO897" s="4" t="str">
        <v>Ruzvidzo</v>
      </c>
      <c r="BP897" s="4" t="str">
        <v>Ruzvidzo</v>
      </c>
      <c r="BQ897" s="4" t="str">
        <v>Ruzvidzo</v>
      </c>
      <c r="BR897" s="4" t="str">
        <v>Ruzvidzo</v>
      </c>
      <c r="BS897" s="4" t="str">
        <v>Ruzvidzo</v>
      </c>
      <c r="BT897" s="4" t="str">
        <v>Ruzvidzo</v>
      </c>
      <c r="BU897" s="4" t="str">
        <v>Ruzvidzo</v>
      </c>
      <c r="BV897" s="4" t="str">
        <v>Ruzvidzo</v>
      </c>
      <c r="BW897" s="4" t="str">
        <v>Ruzvidzo</v>
      </c>
      <c r="BX897" s="4" t="str">
        <v>Ruzvidzo</v>
      </c>
      <c r="BY897" s="4" t="str">
        <v>Ruzvidzo</v>
      </c>
      <c r="BZ897" s="4" t="str">
        <v>Ruzvidzo</v>
      </c>
      <c r="CA897" s="4" t="str">
        <v>Ruzvidzo</v>
      </c>
      <c r="CB897" s="4" t="str">
        <v>Ruzvidzo</v>
      </c>
      <c r="CC897" s="4" t="str">
        <v>Ruzvidzo</v>
      </c>
      <c r="CD897" s="4" t="str">
        <v>Ruzvidzo</v>
      </c>
      <c r="CE897" s="4" t="str">
        <v>Ruzvidzo</v>
      </c>
      <c r="CF897" s="4" t="str">
        <v>Ruzvidzo</v>
      </c>
      <c r="CG897" s="4" t="str">
        <v>Ruzvidzo</v>
      </c>
      <c r="CH897" s="4" t="str">
        <v>Ruzvidzo</v>
      </c>
      <c r="CJ897" s="4" t="str">
        <v>Ruzvidzo</v>
      </c>
      <c r="CK897" s="4" t="str">
        <v>Ruzvidzo</v>
      </c>
      <c r="CL897" s="4" t="str">
        <v>Ruzvidzo</v>
      </c>
      <c r="CM897" s="4" t="str">
        <v>Ruzvidzo</v>
      </c>
      <c r="CN897" s="4" t="str">
        <v>Ruzvidzo</v>
      </c>
      <c r="CO897" s="4" t="str">
        <v>Ruzvidzo</v>
      </c>
      <c r="CP897" s="4" t="str">
        <v>Ruzvidzo</v>
      </c>
      <c r="CQ897" s="4" t="str">
        <v>Ruzvidzo</v>
      </c>
      <c r="CR897" s="4" t="str">
        <v>Ruzvidzo</v>
      </c>
      <c r="CS897" s="4" t="str">
        <v>Ruzvidzo</v>
      </c>
      <c r="CT897" s="4" t="str">
        <v>Ruzvidzo</v>
      </c>
      <c r="CU897" s="4" t="str">
        <v>Ruzvidzo</v>
      </c>
      <c r="CV897" s="4" t="str">
        <v>Ruzvidzo</v>
      </c>
      <c r="CW897" s="4" t="str">
        <v>Ruzvidzo</v>
      </c>
      <c r="CX897" s="4" t="str">
        <v>Ruzvidzo</v>
      </c>
      <c r="CY897" s="4" t="str">
        <v>Ruzvidzo</v>
      </c>
      <c r="CZ897" s="4" t="str">
        <v>Ruzvidzo</v>
      </c>
      <c r="DA897" s="4" t="str">
        <v>Ruzvidzo</v>
      </c>
      <c r="DB897" s="4" t="str">
        <v>Ruzvidzo</v>
      </c>
      <c r="DC897" s="4" t="str">
        <v>Ruzvidzo</v>
      </c>
      <c r="DD897" s="4" t="str">
        <v>Ruzvidzo</v>
      </c>
      <c r="DE897" s="4" t="str">
        <v>Ruzvidzo</v>
      </c>
      <c r="DF897" s="4" t="str">
        <v>Ruzvidzo</v>
      </c>
      <c r="DG897" s="4" t="str">
        <v>Ruzvidzo</v>
      </c>
      <c r="DH897" s="4" t="str">
        <v>Ruzvidzo</v>
      </c>
      <c r="DI897" s="4" t="str">
        <v>Ruzvidzo</v>
      </c>
      <c r="DJ897" s="4" t="str">
        <v>Ruzvidzo</v>
      </c>
      <c r="DK897" s="4" t="str">
        <v>Ruzvidzo</v>
      </c>
      <c r="DL897" s="4" t="str">
        <v>Ruzvidzo</v>
      </c>
      <c r="DM897" s="4" t="str">
        <v>Ruzvidzo</v>
      </c>
      <c r="DN897" s="4" t="str">
        <v>Ruzvidzo</v>
      </c>
      <c r="DO897" s="4" t="str">
        <v>Ruzvidzo</v>
      </c>
      <c r="DP897" s="4" t="str">
        <v>Ruzvidzo</v>
      </c>
    </row>
    <row r="898" spans="1:120" x14ac:dyDescent="0.35">
      <c r="A898" s="4">
        <v>-7.26</v>
      </c>
      <c r="B898" s="4">
        <v>35.369999999999997</v>
      </c>
      <c r="C898" s="4" t="s">
        <v>285</v>
      </c>
      <c r="D898" s="4" t="s">
        <v>130</v>
      </c>
      <c r="E898" s="4" t="s">
        <v>1057</v>
      </c>
      <c r="F898" s="4">
        <v>550</v>
      </c>
      <c r="G898" s="4" t="str">
        <f t="shared" ref="G898:G961" si="14">CONCATENATE(C898,"-",E898)</f>
        <v>Tanzania-Chamwino - Ilolo</v>
      </c>
      <c r="BA898" s="4" t="str">
        <v>Rwerere</v>
      </c>
      <c r="BB898" s="4" t="str">
        <v>Rwerere</v>
      </c>
      <c r="BC898" s="4" t="str">
        <v>Rwerere</v>
      </c>
      <c r="BD898" s="4" t="str">
        <v>Rwerere</v>
      </c>
      <c r="BE898" s="4" t="str">
        <v>Rwerere</v>
      </c>
      <c r="BF898" s="4" t="str">
        <v>Rwerere</v>
      </c>
      <c r="BG898" s="4" t="str">
        <v>Rwerere</v>
      </c>
      <c r="BH898" s="4" t="str">
        <v>Rwerere</v>
      </c>
      <c r="BI898" s="4" t="str">
        <v>Rwerere</v>
      </c>
      <c r="BJ898" s="4" t="str">
        <v>Rwerere</v>
      </c>
      <c r="BK898" s="4" t="str">
        <v>Rwerere</v>
      </c>
      <c r="BL898" s="4" t="str">
        <v>Rwerere</v>
      </c>
      <c r="BM898" s="4" t="str">
        <v>Rwerere</v>
      </c>
      <c r="BN898" s="4" t="str">
        <v>Rwerere</v>
      </c>
      <c r="BO898" s="4" t="str">
        <v>Rwerere</v>
      </c>
      <c r="BP898" s="4" t="str">
        <v>Rwerere</v>
      </c>
      <c r="BQ898" s="4" t="str">
        <v>Rwerere</v>
      </c>
      <c r="BR898" s="4" t="str">
        <v>Rwerere</v>
      </c>
      <c r="BS898" s="4" t="str">
        <v>Rwerere</v>
      </c>
      <c r="BT898" s="4" t="str">
        <v>Rwerere</v>
      </c>
      <c r="BU898" s="4" t="str">
        <v>Rwerere</v>
      </c>
      <c r="BV898" s="4" t="str">
        <v>Rwerere</v>
      </c>
      <c r="BW898" s="4" t="str">
        <v>Rwerere</v>
      </c>
      <c r="BX898" s="4" t="str">
        <v>Rwerere</v>
      </c>
      <c r="BY898" s="4" t="str">
        <v>Rwerere</v>
      </c>
      <c r="BZ898" s="4" t="str">
        <v>Rwerere</v>
      </c>
      <c r="CA898" s="4" t="str">
        <v>Rwerere</v>
      </c>
      <c r="CB898" s="4" t="str">
        <v>Rwerere</v>
      </c>
      <c r="CC898" s="4" t="str">
        <v>Rwerere</v>
      </c>
      <c r="CD898" s="4" t="str">
        <v>Rwerere</v>
      </c>
      <c r="CE898" s="4" t="str">
        <v>Rwerere</v>
      </c>
      <c r="CF898" s="4" t="str">
        <v>Rwerere</v>
      </c>
      <c r="CG898" s="4" t="str">
        <v>Rwerere</v>
      </c>
      <c r="CH898" s="4" t="str">
        <v>Rwerere</v>
      </c>
      <c r="CJ898" s="4" t="str">
        <v>Rwerere</v>
      </c>
      <c r="CK898" s="4" t="str">
        <v>Rwerere</v>
      </c>
      <c r="CL898" s="4" t="str">
        <v>Rwerere</v>
      </c>
      <c r="CM898" s="4" t="str">
        <v>Rwerere</v>
      </c>
      <c r="CN898" s="4" t="str">
        <v>Rwerere</v>
      </c>
      <c r="CO898" s="4" t="str">
        <v>Rwerere</v>
      </c>
      <c r="CP898" s="4" t="str">
        <v>Rwerere</v>
      </c>
      <c r="CQ898" s="4" t="str">
        <v>Rwerere</v>
      </c>
      <c r="CR898" s="4" t="str">
        <v>Rwerere</v>
      </c>
      <c r="CS898" s="4" t="str">
        <v>Rwerere</v>
      </c>
      <c r="CT898" s="4" t="str">
        <v>Rwerere</v>
      </c>
      <c r="CU898" s="4" t="str">
        <v>Rwerere</v>
      </c>
      <c r="CV898" s="4" t="str">
        <v>Rwerere</v>
      </c>
      <c r="CW898" s="4" t="str">
        <v>Rwerere</v>
      </c>
      <c r="CX898" s="4" t="str">
        <v>Rwerere</v>
      </c>
      <c r="CY898" s="4" t="str">
        <v>Rwerere</v>
      </c>
      <c r="CZ898" s="4" t="str">
        <v>Rwerere</v>
      </c>
      <c r="DA898" s="4" t="str">
        <v>Rwerere</v>
      </c>
      <c r="DB898" s="4" t="str">
        <v>Rwerere</v>
      </c>
      <c r="DC898" s="4" t="str">
        <v>Rwerere</v>
      </c>
      <c r="DD898" s="4" t="str">
        <v>Rwerere</v>
      </c>
      <c r="DE898" s="4" t="str">
        <v>Rwerere</v>
      </c>
      <c r="DF898" s="4" t="str">
        <v>Rwerere</v>
      </c>
      <c r="DG898" s="4" t="str">
        <v>Rwerere</v>
      </c>
      <c r="DH898" s="4" t="str">
        <v>Rwerere</v>
      </c>
      <c r="DI898" s="4" t="str">
        <v>Rwerere</v>
      </c>
      <c r="DJ898" s="4" t="str">
        <v>Rwerere</v>
      </c>
      <c r="DK898" s="4" t="str">
        <v>Rwerere</v>
      </c>
      <c r="DL898" s="4" t="str">
        <v>Rwerere</v>
      </c>
      <c r="DM898" s="4" t="str">
        <v>Rwerere</v>
      </c>
      <c r="DN898" s="4" t="str">
        <v>Rwerere</v>
      </c>
      <c r="DO898" s="4" t="str">
        <v>Rwerere</v>
      </c>
      <c r="DP898" s="4" t="str">
        <v>Rwerere</v>
      </c>
    </row>
    <row r="899" spans="1:120" x14ac:dyDescent="0.35">
      <c r="A899" s="4">
        <v>-8.3000000000000007</v>
      </c>
      <c r="B899" s="4">
        <v>35.29</v>
      </c>
      <c r="C899" s="4" t="s">
        <v>285</v>
      </c>
      <c r="D899" s="4" t="s">
        <v>130</v>
      </c>
      <c r="E899" s="4" t="s">
        <v>1058</v>
      </c>
      <c r="F899" s="4">
        <v>550</v>
      </c>
      <c r="G899" s="4" t="str">
        <f t="shared" si="14"/>
        <v>Tanzania-Changarawe, Kilosa</v>
      </c>
      <c r="BA899" s="4" t="str">
        <v>Sabon-Gari</v>
      </c>
      <c r="BB899" s="4" t="str">
        <v>Sabon-Gari</v>
      </c>
      <c r="BC899" s="4" t="str">
        <v>Sabon-Gari</v>
      </c>
      <c r="BD899" s="4" t="str">
        <v>Sabon-Gari</v>
      </c>
      <c r="BE899" s="4" t="str">
        <v>Sabon-Gari</v>
      </c>
      <c r="BF899" s="4" t="str">
        <v>Sabon-Gari</v>
      </c>
      <c r="BG899" s="4" t="str">
        <v>Sabon-Gari</v>
      </c>
      <c r="BH899" s="4" t="str">
        <v>Sabon-Gari</v>
      </c>
      <c r="BI899" s="4" t="str">
        <v>Sabon-Gari</v>
      </c>
      <c r="BJ899" s="4" t="str">
        <v>Sabon-Gari</v>
      </c>
      <c r="BK899" s="4" t="str">
        <v>Sabon-Gari</v>
      </c>
      <c r="BL899" s="4" t="str">
        <v>Sabon-Gari</v>
      </c>
      <c r="BM899" s="4" t="str">
        <v>Sabon-Gari</v>
      </c>
      <c r="BN899" s="4" t="str">
        <v>Sabon-Gari</v>
      </c>
      <c r="BO899" s="4" t="str">
        <v>Sabon-Gari</v>
      </c>
      <c r="BP899" s="4" t="str">
        <v>Sabon-Gari</v>
      </c>
      <c r="BQ899" s="4" t="str">
        <v>Sabon-Gari</v>
      </c>
      <c r="BR899" s="4" t="str">
        <v>Sabon-Gari</v>
      </c>
      <c r="BS899" s="4" t="str">
        <v>Sabon-Gari</v>
      </c>
      <c r="BT899" s="4" t="str">
        <v>Sabon-Gari</v>
      </c>
      <c r="BU899" s="4" t="str">
        <v>Sabon-Gari</v>
      </c>
      <c r="BV899" s="4" t="str">
        <v>Sabon-Gari</v>
      </c>
      <c r="BW899" s="4" t="str">
        <v>Sabon-Gari</v>
      </c>
      <c r="BX899" s="4" t="str">
        <v>Sabon-Gari</v>
      </c>
      <c r="BY899" s="4" t="str">
        <v>Sabon-Gari</v>
      </c>
      <c r="BZ899" s="4" t="str">
        <v>Sabon-Gari</v>
      </c>
      <c r="CA899" s="4" t="str">
        <v>Sabon-Gari</v>
      </c>
      <c r="CB899" s="4" t="str">
        <v>Sabon-Gari</v>
      </c>
      <c r="CC899" s="4" t="str">
        <v>Sabon-Gari</v>
      </c>
      <c r="CD899" s="4" t="str">
        <v>Sabon-Gari</v>
      </c>
      <c r="CE899" s="4" t="str">
        <v>Sabon-Gari</v>
      </c>
      <c r="CF899" s="4" t="str">
        <v>Sabon-Gari</v>
      </c>
      <c r="CG899" s="4" t="str">
        <v>Sabon-Gari</v>
      </c>
      <c r="CH899" s="4" t="str">
        <v>Sabon-Gari</v>
      </c>
      <c r="CJ899" s="4" t="str">
        <v>Sabon-Gari</v>
      </c>
      <c r="CK899" s="4" t="str">
        <v>Sabon-Gari</v>
      </c>
      <c r="CL899" s="4" t="str">
        <v>Sabon-Gari</v>
      </c>
      <c r="CM899" s="4" t="str">
        <v>Sabon-Gari</v>
      </c>
      <c r="CN899" s="4" t="str">
        <v>Sabon-Gari</v>
      </c>
      <c r="CO899" s="4" t="str">
        <v>Sabon-Gari</v>
      </c>
      <c r="CP899" s="4" t="str">
        <v>Sabon-Gari</v>
      </c>
      <c r="CQ899" s="4" t="str">
        <v>Sabon-Gari</v>
      </c>
      <c r="CR899" s="4" t="str">
        <v>Sabon-Gari</v>
      </c>
      <c r="CS899" s="4" t="str">
        <v>Sabon-Gari</v>
      </c>
      <c r="CT899" s="4" t="str">
        <v>Sabon-Gari</v>
      </c>
      <c r="CU899" s="4" t="str">
        <v>Sabon-Gari</v>
      </c>
      <c r="CV899" s="4" t="str">
        <v>Sabon-Gari</v>
      </c>
      <c r="CW899" s="4" t="str">
        <v>Sabon-Gari</v>
      </c>
      <c r="CX899" s="4" t="str">
        <v>Sabon-Gari</v>
      </c>
      <c r="CY899" s="4" t="str">
        <v>Sabon-Gari</v>
      </c>
      <c r="CZ899" s="4" t="str">
        <v>Sabon-Gari</v>
      </c>
      <c r="DA899" s="4" t="str">
        <v>Sabon-Gari</v>
      </c>
      <c r="DB899" s="4" t="str">
        <v>Sabon-Gari</v>
      </c>
      <c r="DC899" s="4" t="str">
        <v>Sabon-Gari</v>
      </c>
      <c r="DD899" s="4" t="str">
        <v>Sabon-Gari</v>
      </c>
      <c r="DE899" s="4" t="str">
        <v>Sabon-Gari</v>
      </c>
      <c r="DF899" s="4" t="str">
        <v>Sabon-Gari</v>
      </c>
      <c r="DG899" s="4" t="str">
        <v>Sabon-Gari</v>
      </c>
      <c r="DH899" s="4" t="str">
        <v>Sabon-Gari</v>
      </c>
      <c r="DI899" s="4" t="str">
        <v>Sabon-Gari</v>
      </c>
      <c r="DJ899" s="4" t="str">
        <v>Sabon-Gari</v>
      </c>
      <c r="DK899" s="4" t="str">
        <v>Sabon-Gari</v>
      </c>
      <c r="DL899" s="4" t="str">
        <v>Sabon-Gari</v>
      </c>
      <c r="DM899" s="4" t="str">
        <v>Sabon-Gari</v>
      </c>
      <c r="DN899" s="4" t="str">
        <v>Sabon-Gari</v>
      </c>
      <c r="DO899" s="4" t="str">
        <v>Sabon-Gari</v>
      </c>
      <c r="DP899" s="4" t="str">
        <v>Sabon-Gari</v>
      </c>
    </row>
    <row r="900" spans="1:120" x14ac:dyDescent="0.35">
      <c r="A900" s="4">
        <v>-6.2416700000000001</v>
      </c>
      <c r="B900" s="4">
        <v>39.331110000000002</v>
      </c>
      <c r="C900" s="4" t="s">
        <v>285</v>
      </c>
      <c r="D900" s="4" t="s">
        <v>130</v>
      </c>
      <c r="E900" s="4" t="s">
        <v>1059</v>
      </c>
      <c r="F900" s="4">
        <v>250</v>
      </c>
      <c r="G900" s="4" t="str">
        <f t="shared" si="14"/>
        <v>Tanzania-Cheju</v>
      </c>
      <c r="BA900" s="4" t="str">
        <v>Sadat City University, Sadat</v>
      </c>
      <c r="BB900" s="4" t="str">
        <v>Sadat City University, Sadat</v>
      </c>
      <c r="BC900" s="4" t="str">
        <v>Sadat City University, Sadat</v>
      </c>
      <c r="BD900" s="4" t="str">
        <v>Sadat City University, Sadat</v>
      </c>
      <c r="BE900" s="4" t="str">
        <v>Sadat City University, Sadat</v>
      </c>
      <c r="BF900" s="4" t="str">
        <v>Sadat City University, Sadat</v>
      </c>
      <c r="BG900" s="4" t="str">
        <v>Sadat City University, Sadat</v>
      </c>
      <c r="BH900" s="4" t="str">
        <v>Sadat City University, Sadat</v>
      </c>
      <c r="BI900" s="4" t="str">
        <v>Sadat City University, Sadat</v>
      </c>
      <c r="BJ900" s="4" t="str">
        <v>Sadat City University, Sadat</v>
      </c>
      <c r="BK900" s="4" t="str">
        <v>Sadat City University, Sadat</v>
      </c>
      <c r="BL900" s="4" t="str">
        <v>Sadat City University, Sadat</v>
      </c>
      <c r="BM900" s="4" t="str">
        <v>Sadat City University, Sadat</v>
      </c>
      <c r="BN900" s="4" t="str">
        <v>Sadat City University, Sadat</v>
      </c>
      <c r="BO900" s="4" t="str">
        <v>Sadat City University, Sadat</v>
      </c>
      <c r="BP900" s="4" t="str">
        <v>Sadat City University, Sadat</v>
      </c>
      <c r="BQ900" s="4" t="str">
        <v>Sadat City University, Sadat</v>
      </c>
      <c r="BR900" s="4" t="str">
        <v>Sadat City University, Sadat</v>
      </c>
      <c r="BS900" s="4" t="str">
        <v>Sadat City University, Sadat</v>
      </c>
      <c r="BT900" s="4" t="str">
        <v>Sadat City University, Sadat</v>
      </c>
      <c r="BU900" s="4" t="str">
        <v>Sadat City University, Sadat</v>
      </c>
      <c r="BV900" s="4" t="str">
        <v>Sadat City University, Sadat</v>
      </c>
      <c r="BW900" s="4" t="str">
        <v>Sadat City University, Sadat</v>
      </c>
      <c r="BX900" s="4" t="str">
        <v>Sadat City University, Sadat</v>
      </c>
      <c r="BY900" s="4" t="str">
        <v>Sadat City University, Sadat</v>
      </c>
      <c r="BZ900" s="4" t="str">
        <v>Sadat City University, Sadat</v>
      </c>
      <c r="CA900" s="4" t="str">
        <v>Sadat City University, Sadat</v>
      </c>
      <c r="CB900" s="4" t="str">
        <v>Sadat City University, Sadat</v>
      </c>
      <c r="CC900" s="4" t="str">
        <v>Sadat City University, Sadat</v>
      </c>
      <c r="CD900" s="4" t="str">
        <v>Sadat City University, Sadat</v>
      </c>
      <c r="CE900" s="4" t="str">
        <v>Sadat City University, Sadat</v>
      </c>
      <c r="CF900" s="4" t="str">
        <v>Sadat City University, Sadat</v>
      </c>
      <c r="CG900" s="4" t="str">
        <v>Sadat City University, Sadat</v>
      </c>
      <c r="CH900" s="4" t="str">
        <v>Sadat City University, Sadat</v>
      </c>
      <c r="CJ900" s="4" t="str">
        <v>Sadat City University, Sadat</v>
      </c>
      <c r="CK900" s="4" t="str">
        <v>Sadat City University, Sadat</v>
      </c>
      <c r="CL900" s="4" t="str">
        <v>Sadat City University, Sadat</v>
      </c>
      <c r="CM900" s="4" t="str">
        <v>Sadat City University, Sadat</v>
      </c>
      <c r="CN900" s="4" t="str">
        <v>Sadat City University, Sadat</v>
      </c>
      <c r="CO900" s="4" t="str">
        <v>Sadat City University, Sadat</v>
      </c>
      <c r="CP900" s="4" t="str">
        <v>Sadat City University, Sadat</v>
      </c>
      <c r="CQ900" s="4" t="str">
        <v>Sadat City University, Sadat</v>
      </c>
      <c r="CR900" s="4" t="str">
        <v>Sadat City University, Sadat</v>
      </c>
      <c r="CS900" s="4" t="str">
        <v>Sadat City University, Sadat</v>
      </c>
      <c r="CT900" s="4" t="str">
        <v>Sadat City University, Sadat</v>
      </c>
      <c r="CU900" s="4" t="str">
        <v>Sadat City University, Sadat</v>
      </c>
      <c r="CV900" s="4" t="str">
        <v>Sadat City University, Sadat</v>
      </c>
      <c r="CW900" s="4" t="str">
        <v>Sadat City University, Sadat</v>
      </c>
      <c r="CX900" s="4" t="str">
        <v>Sadat City University, Sadat</v>
      </c>
      <c r="CY900" s="4" t="str">
        <v>Sadat City University, Sadat</v>
      </c>
      <c r="CZ900" s="4" t="str">
        <v>Sadat City University, Sadat</v>
      </c>
      <c r="DA900" s="4" t="str">
        <v>Sadat City University, Sadat</v>
      </c>
      <c r="DB900" s="4" t="str">
        <v>Sadat City University, Sadat</v>
      </c>
      <c r="DC900" s="4" t="str">
        <v>Sadat City University, Sadat</v>
      </c>
      <c r="DD900" s="4" t="str">
        <v>Sadat City University, Sadat</v>
      </c>
      <c r="DE900" s="4" t="str">
        <v>Sadat City University, Sadat</v>
      </c>
      <c r="DF900" s="4" t="str">
        <v>Sadat City University, Sadat</v>
      </c>
      <c r="DG900" s="4" t="str">
        <v>Sadat City University, Sadat</v>
      </c>
      <c r="DH900" s="4" t="str">
        <v>Sadat City University, Sadat</v>
      </c>
      <c r="DI900" s="4" t="str">
        <v>Sadat City University, Sadat</v>
      </c>
      <c r="DJ900" s="4" t="str">
        <v>Sadat City University, Sadat</v>
      </c>
      <c r="DK900" s="4" t="str">
        <v>Sadat City University, Sadat</v>
      </c>
      <c r="DL900" s="4" t="str">
        <v>Sadat City University, Sadat</v>
      </c>
      <c r="DM900" s="4" t="str">
        <v>Sadat City University, Sadat</v>
      </c>
      <c r="DN900" s="4" t="str">
        <v>Sadat City University, Sadat</v>
      </c>
      <c r="DO900" s="4" t="str">
        <v>Sadat City University, Sadat</v>
      </c>
      <c r="DP900" s="4" t="str">
        <v>Sadat City University, Sadat</v>
      </c>
    </row>
    <row r="901" spans="1:120" x14ac:dyDescent="0.35">
      <c r="A901" s="4">
        <v>-6.1666699999999999</v>
      </c>
      <c r="B901" s="4">
        <v>35.883330000000001</v>
      </c>
      <c r="C901" s="4" t="s">
        <v>285</v>
      </c>
      <c r="D901" s="4" t="s">
        <v>130</v>
      </c>
      <c r="E901" s="4" t="s">
        <v>1060</v>
      </c>
      <c r="F901" s="4">
        <v>917</v>
      </c>
      <c r="G901" s="4" t="str">
        <f t="shared" si="14"/>
        <v>Tanzania-Dodoma</v>
      </c>
      <c r="BA901" s="4" t="str">
        <v>Salima</v>
      </c>
      <c r="BB901" s="4" t="str">
        <v>Salima</v>
      </c>
      <c r="BC901" s="4" t="str">
        <v>Salima</v>
      </c>
      <c r="BD901" s="4" t="str">
        <v>Salima</v>
      </c>
      <c r="BE901" s="4" t="str">
        <v>Salima</v>
      </c>
      <c r="BF901" s="4" t="str">
        <v>Salima</v>
      </c>
      <c r="BG901" s="4" t="str">
        <v>Salima</v>
      </c>
      <c r="BH901" s="4" t="str">
        <v>Salima</v>
      </c>
      <c r="BI901" s="4" t="str">
        <v>Salima</v>
      </c>
      <c r="BJ901" s="4" t="str">
        <v>Salima</v>
      </c>
      <c r="BK901" s="4" t="str">
        <v>Salima</v>
      </c>
      <c r="BL901" s="4" t="str">
        <v>Salima</v>
      </c>
      <c r="BM901" s="4" t="str">
        <v>Salima</v>
      </c>
      <c r="BN901" s="4" t="str">
        <v>Salima</v>
      </c>
      <c r="BO901" s="4" t="str">
        <v>Salima</v>
      </c>
      <c r="BP901" s="4" t="str">
        <v>Salima</v>
      </c>
      <c r="BQ901" s="4" t="str">
        <v>Salima</v>
      </c>
      <c r="BR901" s="4" t="str">
        <v>Salima</v>
      </c>
      <c r="BS901" s="4" t="str">
        <v>Salima</v>
      </c>
      <c r="BT901" s="4" t="str">
        <v>Salima</v>
      </c>
      <c r="BU901" s="4" t="str">
        <v>Salima</v>
      </c>
      <c r="BV901" s="4" t="str">
        <v>Salima</v>
      </c>
      <c r="BW901" s="4" t="str">
        <v>Salima</v>
      </c>
      <c r="BX901" s="4" t="str">
        <v>Salima</v>
      </c>
      <c r="BY901" s="4" t="str">
        <v>Salima</v>
      </c>
      <c r="BZ901" s="4" t="str">
        <v>Salima</v>
      </c>
      <c r="CA901" s="4" t="str">
        <v>Salima</v>
      </c>
      <c r="CB901" s="4" t="str">
        <v>Salima</v>
      </c>
      <c r="CC901" s="4" t="str">
        <v>Salima</v>
      </c>
      <c r="CD901" s="4" t="str">
        <v>Salima</v>
      </c>
      <c r="CE901" s="4" t="str">
        <v>Salima</v>
      </c>
      <c r="CF901" s="4" t="str">
        <v>Salima</v>
      </c>
      <c r="CG901" s="4" t="str">
        <v>Salima</v>
      </c>
      <c r="CH901" s="4" t="str">
        <v>Salima</v>
      </c>
      <c r="CJ901" s="4" t="str">
        <v>Salima</v>
      </c>
      <c r="CK901" s="4" t="str">
        <v>Salima</v>
      </c>
      <c r="CL901" s="4" t="str">
        <v>Salima</v>
      </c>
      <c r="CM901" s="4" t="str">
        <v>Salima</v>
      </c>
      <c r="CN901" s="4" t="str">
        <v>Salima</v>
      </c>
      <c r="CO901" s="4" t="str">
        <v>Salima</v>
      </c>
      <c r="CP901" s="4" t="str">
        <v>Salima</v>
      </c>
      <c r="CQ901" s="4" t="str">
        <v>Salima</v>
      </c>
      <c r="CR901" s="4" t="str">
        <v>Salima</v>
      </c>
      <c r="CS901" s="4" t="str">
        <v>Salima</v>
      </c>
      <c r="CT901" s="4" t="str">
        <v>Salima</v>
      </c>
      <c r="CU901" s="4" t="str">
        <v>Salima</v>
      </c>
      <c r="CV901" s="4" t="str">
        <v>Salima</v>
      </c>
      <c r="CW901" s="4" t="str">
        <v>Salima</v>
      </c>
      <c r="CX901" s="4" t="str">
        <v>Salima</v>
      </c>
      <c r="CY901" s="4" t="str">
        <v>Salima</v>
      </c>
      <c r="CZ901" s="4" t="str">
        <v>Salima</v>
      </c>
      <c r="DA901" s="4" t="str">
        <v>Salima</v>
      </c>
      <c r="DB901" s="4" t="str">
        <v>Salima</v>
      </c>
      <c r="DC901" s="4" t="str">
        <v>Salima</v>
      </c>
      <c r="DD901" s="4" t="str">
        <v>Salima</v>
      </c>
      <c r="DE901" s="4" t="str">
        <v>Salima</v>
      </c>
      <c r="DF901" s="4" t="str">
        <v>Salima</v>
      </c>
      <c r="DG901" s="4" t="str">
        <v>Salima</v>
      </c>
      <c r="DH901" s="4" t="str">
        <v>Salima</v>
      </c>
      <c r="DI901" s="4" t="str">
        <v>Salima</v>
      </c>
      <c r="DJ901" s="4" t="str">
        <v>Salima</v>
      </c>
      <c r="DK901" s="4" t="str">
        <v>Salima</v>
      </c>
      <c r="DL901" s="4" t="str">
        <v>Salima</v>
      </c>
      <c r="DM901" s="4" t="str">
        <v>Salima</v>
      </c>
      <c r="DN901" s="4" t="str">
        <v>Salima</v>
      </c>
      <c r="DO901" s="4" t="str">
        <v>Salima</v>
      </c>
      <c r="DP901" s="4" t="str">
        <v>Salima</v>
      </c>
    </row>
    <row r="902" spans="1:120" x14ac:dyDescent="0.35">
      <c r="A902" s="4">
        <v>-6.5</v>
      </c>
      <c r="B902" s="4">
        <v>36.75</v>
      </c>
      <c r="C902" s="4" t="s">
        <v>285</v>
      </c>
      <c r="D902" s="4" t="s">
        <v>130</v>
      </c>
      <c r="E902" s="4" t="s">
        <v>1061</v>
      </c>
      <c r="F902" s="4">
        <v>917</v>
      </c>
      <c r="G902" s="4" t="str">
        <f t="shared" si="14"/>
        <v>Tanzania-Gairo</v>
      </c>
      <c r="BA902" s="4" t="str">
        <v>Samadey</v>
      </c>
      <c r="BB902" s="4" t="str">
        <v>Samadey</v>
      </c>
      <c r="BC902" s="4" t="str">
        <v>Samadey</v>
      </c>
      <c r="BD902" s="4" t="str">
        <v>Samadey</v>
      </c>
      <c r="BE902" s="4" t="str">
        <v>Samadey</v>
      </c>
      <c r="BF902" s="4" t="str">
        <v>Samadey</v>
      </c>
      <c r="BG902" s="4" t="str">
        <v>Samadey</v>
      </c>
      <c r="BH902" s="4" t="str">
        <v>Samadey</v>
      </c>
      <c r="BI902" s="4" t="str">
        <v>Samadey</v>
      </c>
      <c r="BJ902" s="4" t="str">
        <v>Samadey</v>
      </c>
      <c r="BK902" s="4" t="str">
        <v>Samadey</v>
      </c>
      <c r="BL902" s="4" t="str">
        <v>Samadey</v>
      </c>
      <c r="BM902" s="4" t="str">
        <v>Samadey</v>
      </c>
      <c r="BN902" s="4" t="str">
        <v>Samadey</v>
      </c>
      <c r="BO902" s="4" t="str">
        <v>Samadey</v>
      </c>
      <c r="BP902" s="4" t="str">
        <v>Samadey</v>
      </c>
      <c r="BQ902" s="4" t="str">
        <v>Samadey</v>
      </c>
      <c r="BR902" s="4" t="str">
        <v>Samadey</v>
      </c>
      <c r="BS902" s="4" t="str">
        <v>Samadey</v>
      </c>
      <c r="BT902" s="4" t="str">
        <v>Samadey</v>
      </c>
      <c r="BU902" s="4" t="str">
        <v>Samadey</v>
      </c>
      <c r="BV902" s="4" t="str">
        <v>Samadey</v>
      </c>
      <c r="BW902" s="4" t="str">
        <v>Samadey</v>
      </c>
      <c r="BX902" s="4" t="str">
        <v>Samadey</v>
      </c>
      <c r="BY902" s="4" t="str">
        <v>Samadey</v>
      </c>
      <c r="BZ902" s="4" t="str">
        <v>Samadey</v>
      </c>
      <c r="CA902" s="4" t="str">
        <v>Samadey</v>
      </c>
      <c r="CB902" s="4" t="str">
        <v>Samadey</v>
      </c>
      <c r="CC902" s="4" t="str">
        <v>Samadey</v>
      </c>
      <c r="CD902" s="4" t="str">
        <v>Samadey</v>
      </c>
      <c r="CE902" s="4" t="str">
        <v>Samadey</v>
      </c>
      <c r="CF902" s="4" t="str">
        <v>Samadey</v>
      </c>
      <c r="CG902" s="4" t="str">
        <v>Samadey</v>
      </c>
      <c r="CH902" s="4" t="str">
        <v>Samadey</v>
      </c>
      <c r="CJ902" s="4" t="str">
        <v>Samadey</v>
      </c>
      <c r="CK902" s="4" t="str">
        <v>Samadey</v>
      </c>
      <c r="CL902" s="4" t="str">
        <v>Samadey</v>
      </c>
      <c r="CM902" s="4" t="str">
        <v>Samadey</v>
      </c>
      <c r="CN902" s="4" t="str">
        <v>Samadey</v>
      </c>
      <c r="CO902" s="4" t="str">
        <v>Samadey</v>
      </c>
      <c r="CP902" s="4" t="str">
        <v>Samadey</v>
      </c>
      <c r="CQ902" s="4" t="str">
        <v>Samadey</v>
      </c>
      <c r="CR902" s="4" t="str">
        <v>Samadey</v>
      </c>
      <c r="CS902" s="4" t="str">
        <v>Samadey</v>
      </c>
      <c r="CT902" s="4" t="str">
        <v>Samadey</v>
      </c>
      <c r="CU902" s="4" t="str">
        <v>Samadey</v>
      </c>
      <c r="CV902" s="4" t="str">
        <v>Samadey</v>
      </c>
      <c r="CW902" s="4" t="str">
        <v>Samadey</v>
      </c>
      <c r="CX902" s="4" t="str">
        <v>Samadey</v>
      </c>
      <c r="CY902" s="4" t="str">
        <v>Samadey</v>
      </c>
      <c r="CZ902" s="4" t="str">
        <v>Samadey</v>
      </c>
      <c r="DA902" s="4" t="str">
        <v>Samadey</v>
      </c>
      <c r="DB902" s="4" t="str">
        <v>Samadey</v>
      </c>
      <c r="DC902" s="4" t="str">
        <v>Samadey</v>
      </c>
      <c r="DD902" s="4" t="str">
        <v>Samadey</v>
      </c>
      <c r="DE902" s="4" t="str">
        <v>Samadey</v>
      </c>
      <c r="DF902" s="4" t="str">
        <v>Samadey</v>
      </c>
      <c r="DG902" s="4" t="str">
        <v>Samadey</v>
      </c>
      <c r="DH902" s="4" t="str">
        <v>Samadey</v>
      </c>
      <c r="DI902" s="4" t="str">
        <v>Samadey</v>
      </c>
      <c r="DJ902" s="4" t="str">
        <v>Samadey</v>
      </c>
      <c r="DK902" s="4" t="str">
        <v>Samadey</v>
      </c>
      <c r="DL902" s="4" t="str">
        <v>Samadey</v>
      </c>
      <c r="DM902" s="4" t="str">
        <v>Samadey</v>
      </c>
      <c r="DN902" s="4" t="str">
        <v>Samadey</v>
      </c>
      <c r="DO902" s="4" t="str">
        <v>Samadey</v>
      </c>
      <c r="DP902" s="4" t="str">
        <v>Samadey</v>
      </c>
    </row>
    <row r="903" spans="1:120" x14ac:dyDescent="0.35">
      <c r="A903" s="4">
        <v>-6.2166699999999997</v>
      </c>
      <c r="B903" s="4">
        <v>36.883330000000001</v>
      </c>
      <c r="C903" s="4" t="s">
        <v>285</v>
      </c>
      <c r="D903" s="4" t="s">
        <v>130</v>
      </c>
      <c r="E903" s="4" t="s">
        <v>1062</v>
      </c>
      <c r="F903" s="4">
        <v>917</v>
      </c>
      <c r="G903" s="4" t="str">
        <f t="shared" si="14"/>
        <v>Tanzania-Gairo Division, Kilosa District</v>
      </c>
      <c r="BA903" s="4" t="str">
        <v>Samaru</v>
      </c>
      <c r="BB903" s="4" t="str">
        <v>Samaru</v>
      </c>
      <c r="BC903" s="4" t="str">
        <v>Samaru</v>
      </c>
      <c r="BD903" s="4" t="str">
        <v>Samaru</v>
      </c>
      <c r="BE903" s="4" t="str">
        <v>Samaru</v>
      </c>
      <c r="BF903" s="4" t="str">
        <v>Samaru</v>
      </c>
      <c r="BG903" s="4" t="str">
        <v>Samaru</v>
      </c>
      <c r="BH903" s="4" t="str">
        <v>Samaru</v>
      </c>
      <c r="BI903" s="4" t="str">
        <v>Samaru</v>
      </c>
      <c r="BJ903" s="4" t="str">
        <v>Samaru</v>
      </c>
      <c r="BK903" s="4" t="str">
        <v>Samaru</v>
      </c>
      <c r="BL903" s="4" t="str">
        <v>Samaru</v>
      </c>
      <c r="BM903" s="4" t="str">
        <v>Samaru</v>
      </c>
      <c r="BN903" s="4" t="str">
        <v>Samaru</v>
      </c>
      <c r="BO903" s="4" t="str">
        <v>Samaru</v>
      </c>
      <c r="BP903" s="4" t="str">
        <v>Samaru</v>
      </c>
      <c r="BQ903" s="4" t="str">
        <v>Samaru</v>
      </c>
      <c r="BR903" s="4" t="str">
        <v>Samaru</v>
      </c>
      <c r="BS903" s="4" t="str">
        <v>Samaru</v>
      </c>
      <c r="BT903" s="4" t="str">
        <v>Samaru</v>
      </c>
      <c r="BU903" s="4" t="str">
        <v>Samaru</v>
      </c>
      <c r="BV903" s="4" t="str">
        <v>Samaru</v>
      </c>
      <c r="BW903" s="4" t="str">
        <v>Samaru</v>
      </c>
      <c r="BX903" s="4" t="str">
        <v>Samaru</v>
      </c>
      <c r="BY903" s="4" t="str">
        <v>Samaru</v>
      </c>
      <c r="BZ903" s="4" t="str">
        <v>Samaru</v>
      </c>
      <c r="CA903" s="4" t="str">
        <v>Samaru</v>
      </c>
      <c r="CB903" s="4" t="str">
        <v>Samaru</v>
      </c>
      <c r="CC903" s="4" t="str">
        <v>Samaru</v>
      </c>
      <c r="CD903" s="4" t="str">
        <v>Samaru</v>
      </c>
      <c r="CE903" s="4" t="str">
        <v>Samaru</v>
      </c>
      <c r="CF903" s="4" t="str">
        <v>Samaru</v>
      </c>
      <c r="CG903" s="4" t="str">
        <v>Samaru</v>
      </c>
      <c r="CH903" s="4" t="str">
        <v>Samaru</v>
      </c>
      <c r="CJ903" s="4" t="str">
        <v>Samaru</v>
      </c>
      <c r="CK903" s="4" t="str">
        <v>Samaru</v>
      </c>
      <c r="CL903" s="4" t="str">
        <v>Samaru</v>
      </c>
      <c r="CM903" s="4" t="str">
        <v>Samaru</v>
      </c>
      <c r="CN903" s="4" t="str">
        <v>Samaru</v>
      </c>
      <c r="CO903" s="4" t="str">
        <v>Samaru</v>
      </c>
      <c r="CP903" s="4" t="str">
        <v>Samaru</v>
      </c>
      <c r="CQ903" s="4" t="str">
        <v>Samaru</v>
      </c>
      <c r="CR903" s="4" t="str">
        <v>Samaru</v>
      </c>
      <c r="CS903" s="4" t="str">
        <v>Samaru</v>
      </c>
      <c r="CT903" s="4" t="str">
        <v>Samaru</v>
      </c>
      <c r="CU903" s="4" t="str">
        <v>Samaru</v>
      </c>
      <c r="CV903" s="4" t="str">
        <v>Samaru</v>
      </c>
      <c r="CW903" s="4" t="str">
        <v>Samaru</v>
      </c>
      <c r="CX903" s="4" t="str">
        <v>Samaru</v>
      </c>
      <c r="CY903" s="4" t="str">
        <v>Samaru</v>
      </c>
      <c r="CZ903" s="4" t="str">
        <v>Samaru</v>
      </c>
      <c r="DA903" s="4" t="str">
        <v>Samaru</v>
      </c>
      <c r="DB903" s="4" t="str">
        <v>Samaru</v>
      </c>
      <c r="DC903" s="4" t="str">
        <v>Samaru</v>
      </c>
      <c r="DD903" s="4" t="str">
        <v>Samaru</v>
      </c>
      <c r="DE903" s="4" t="str">
        <v>Samaru</v>
      </c>
      <c r="DF903" s="4" t="str">
        <v>Samaru</v>
      </c>
      <c r="DG903" s="4" t="str">
        <v>Samaru</v>
      </c>
      <c r="DH903" s="4" t="str">
        <v>Samaru</v>
      </c>
      <c r="DI903" s="4" t="str">
        <v>Samaru</v>
      </c>
      <c r="DJ903" s="4" t="str">
        <v>Samaru</v>
      </c>
      <c r="DK903" s="4" t="str">
        <v>Samaru</v>
      </c>
      <c r="DL903" s="4" t="str">
        <v>Samaru</v>
      </c>
      <c r="DM903" s="4" t="str">
        <v>Samaru</v>
      </c>
      <c r="DN903" s="4" t="str">
        <v>Samaru</v>
      </c>
      <c r="DO903" s="4" t="str">
        <v>Samaru</v>
      </c>
      <c r="DP903" s="4" t="str">
        <v>Samaru</v>
      </c>
    </row>
    <row r="904" spans="1:120" x14ac:dyDescent="0.35">
      <c r="A904" s="4">
        <v>-6.22</v>
      </c>
      <c r="B904" s="4">
        <v>36.9</v>
      </c>
      <c r="C904" s="4" t="s">
        <v>285</v>
      </c>
      <c r="D904" s="4" t="s">
        <v>130</v>
      </c>
      <c r="E904" s="4" t="s">
        <v>1062</v>
      </c>
      <c r="F904" s="4">
        <v>40000</v>
      </c>
      <c r="G904" s="4" t="str">
        <f t="shared" si="14"/>
        <v>Tanzania-Gairo Division, Kilosa District</v>
      </c>
      <c r="BA904" s="4" t="str">
        <v>Sanakoroba</v>
      </c>
      <c r="BB904" s="4" t="str">
        <v>Sanakoroba</v>
      </c>
      <c r="BC904" s="4" t="str">
        <v>Sanakoroba</v>
      </c>
      <c r="BD904" s="4" t="str">
        <v>Sanakoroba</v>
      </c>
      <c r="BE904" s="4" t="str">
        <v>Sanakoroba</v>
      </c>
      <c r="BF904" s="4" t="str">
        <v>Sanakoroba</v>
      </c>
      <c r="BG904" s="4" t="str">
        <v>Sanakoroba</v>
      </c>
      <c r="BH904" s="4" t="str">
        <v>Sanakoroba</v>
      </c>
      <c r="BI904" s="4" t="str">
        <v>Sanakoroba</v>
      </c>
      <c r="BJ904" s="4" t="str">
        <v>Sanakoroba</v>
      </c>
      <c r="BK904" s="4" t="str">
        <v>Sanakoroba</v>
      </c>
      <c r="BL904" s="4" t="str">
        <v>Sanakoroba</v>
      </c>
      <c r="BM904" s="4" t="str">
        <v>Sanakoroba</v>
      </c>
      <c r="BN904" s="4" t="str">
        <v>Sanakoroba</v>
      </c>
      <c r="BO904" s="4" t="str">
        <v>Sanakoroba</v>
      </c>
      <c r="BP904" s="4" t="str">
        <v>Sanakoroba</v>
      </c>
      <c r="BQ904" s="4" t="str">
        <v>Sanakoroba</v>
      </c>
      <c r="BR904" s="4" t="str">
        <v>Sanakoroba</v>
      </c>
      <c r="BS904" s="4" t="str">
        <v>Sanakoroba</v>
      </c>
      <c r="BT904" s="4" t="str">
        <v>Sanakoroba</v>
      </c>
      <c r="BU904" s="4" t="str">
        <v>Sanakoroba</v>
      </c>
      <c r="BV904" s="4" t="str">
        <v>Sanakoroba</v>
      </c>
      <c r="BW904" s="4" t="str">
        <v>Sanakoroba</v>
      </c>
      <c r="BX904" s="4" t="str">
        <v>Sanakoroba</v>
      </c>
      <c r="BY904" s="4" t="str">
        <v>Sanakoroba</v>
      </c>
      <c r="BZ904" s="4" t="str">
        <v>Sanakoroba</v>
      </c>
      <c r="CA904" s="4" t="str">
        <v>Sanakoroba</v>
      </c>
      <c r="CB904" s="4" t="str">
        <v>Sanakoroba</v>
      </c>
      <c r="CC904" s="4" t="str">
        <v>Sanakoroba</v>
      </c>
      <c r="CD904" s="4" t="str">
        <v>Sanakoroba</v>
      </c>
      <c r="CE904" s="4" t="str">
        <v>Sanakoroba</v>
      </c>
      <c r="CF904" s="4" t="str">
        <v>Sanakoroba</v>
      </c>
      <c r="CG904" s="4" t="str">
        <v>Sanakoroba</v>
      </c>
      <c r="CH904" s="4" t="str">
        <v>Sanakoroba</v>
      </c>
      <c r="CJ904" s="4" t="str">
        <v>Sanakoroba</v>
      </c>
      <c r="CK904" s="4" t="str">
        <v>Sanakoroba</v>
      </c>
      <c r="CL904" s="4" t="str">
        <v>Sanakoroba</v>
      </c>
      <c r="CM904" s="4" t="str">
        <v>Sanakoroba</v>
      </c>
      <c r="CN904" s="4" t="str">
        <v>Sanakoroba</v>
      </c>
      <c r="CO904" s="4" t="str">
        <v>Sanakoroba</v>
      </c>
      <c r="CP904" s="4" t="str">
        <v>Sanakoroba</v>
      </c>
      <c r="CQ904" s="4" t="str">
        <v>Sanakoroba</v>
      </c>
      <c r="CR904" s="4" t="str">
        <v>Sanakoroba</v>
      </c>
      <c r="CS904" s="4" t="str">
        <v>Sanakoroba</v>
      </c>
      <c r="CT904" s="4" t="str">
        <v>Sanakoroba</v>
      </c>
      <c r="CU904" s="4" t="str">
        <v>Sanakoroba</v>
      </c>
      <c r="CV904" s="4" t="str">
        <v>Sanakoroba</v>
      </c>
      <c r="CW904" s="4" t="str">
        <v>Sanakoroba</v>
      </c>
      <c r="CX904" s="4" t="str">
        <v>Sanakoroba</v>
      </c>
      <c r="CY904" s="4" t="str">
        <v>Sanakoroba</v>
      </c>
      <c r="CZ904" s="4" t="str">
        <v>Sanakoroba</v>
      </c>
      <c r="DA904" s="4" t="str">
        <v>Sanakoroba</v>
      </c>
      <c r="DB904" s="4" t="str">
        <v>Sanakoroba</v>
      </c>
      <c r="DC904" s="4" t="str">
        <v>Sanakoroba</v>
      </c>
      <c r="DD904" s="4" t="str">
        <v>Sanakoroba</v>
      </c>
      <c r="DE904" s="4" t="str">
        <v>Sanakoroba</v>
      </c>
      <c r="DF904" s="4" t="str">
        <v>Sanakoroba</v>
      </c>
      <c r="DG904" s="4" t="str">
        <v>Sanakoroba</v>
      </c>
      <c r="DH904" s="4" t="str">
        <v>Sanakoroba</v>
      </c>
      <c r="DI904" s="4" t="str">
        <v>Sanakoroba</v>
      </c>
      <c r="DJ904" s="4" t="str">
        <v>Sanakoroba</v>
      </c>
      <c r="DK904" s="4" t="str">
        <v>Sanakoroba</v>
      </c>
      <c r="DL904" s="4" t="str">
        <v>Sanakoroba</v>
      </c>
      <c r="DM904" s="4" t="str">
        <v>Sanakoroba</v>
      </c>
      <c r="DN904" s="4" t="str">
        <v>Sanakoroba</v>
      </c>
      <c r="DO904" s="4" t="str">
        <v>Sanakoroba</v>
      </c>
      <c r="DP904" s="4" t="str">
        <v>Sanakoroba</v>
      </c>
    </row>
    <row r="905" spans="1:120" x14ac:dyDescent="0.35">
      <c r="A905" s="4">
        <v>-4.1890000000000001</v>
      </c>
      <c r="B905" s="4">
        <v>35.021999999999998</v>
      </c>
      <c r="C905" s="4" t="s">
        <v>285</v>
      </c>
      <c r="D905" s="4" t="s">
        <v>130</v>
      </c>
      <c r="E905" s="4" t="s">
        <v>1063</v>
      </c>
      <c r="F905" s="4">
        <v>3000</v>
      </c>
      <c r="G905" s="4" t="str">
        <f t="shared" si="14"/>
        <v>Tanzania-Haydom Farm, Manyara Region</v>
      </c>
      <c r="BA905" s="4" t="str">
        <v>Sangoué Forest Station</v>
      </c>
      <c r="BB905" s="4" t="str">
        <v>Sangoué Forest Station</v>
      </c>
      <c r="BC905" s="4" t="str">
        <v>Sangoué Forest Station</v>
      </c>
      <c r="BD905" s="4" t="str">
        <v>Sangoué Forest Station</v>
      </c>
      <c r="BE905" s="4" t="str">
        <v>Sangoué Forest Station</v>
      </c>
      <c r="BF905" s="4" t="str">
        <v>Sangoué Forest Station</v>
      </c>
      <c r="BG905" s="4" t="str">
        <v>Sangoué Forest Station</v>
      </c>
      <c r="BH905" s="4" t="str">
        <v>Sangoué Forest Station</v>
      </c>
      <c r="BI905" s="4" t="str">
        <v>Sangoué Forest Station</v>
      </c>
      <c r="BJ905" s="4" t="str">
        <v>Sangoué Forest Station</v>
      </c>
      <c r="BK905" s="4" t="str">
        <v>Sangoué Forest Station</v>
      </c>
      <c r="BL905" s="4" t="str">
        <v>Sangoué Forest Station</v>
      </c>
      <c r="BM905" s="4" t="str">
        <v>Sangoué Forest Station</v>
      </c>
      <c r="BN905" s="4" t="str">
        <v>Sangoué Forest Station</v>
      </c>
      <c r="BO905" s="4" t="str">
        <v>Sangoué Forest Station</v>
      </c>
      <c r="BP905" s="4" t="str">
        <v>Sangoué Forest Station</v>
      </c>
      <c r="BQ905" s="4" t="str">
        <v>Sangoué Forest Station</v>
      </c>
      <c r="BR905" s="4" t="str">
        <v>Sangoué Forest Station</v>
      </c>
      <c r="BS905" s="4" t="str">
        <v>Sangoué Forest Station</v>
      </c>
      <c r="BT905" s="4" t="str">
        <v>Sangoué Forest Station</v>
      </c>
      <c r="BU905" s="4" t="str">
        <v>Sangoué Forest Station</v>
      </c>
      <c r="BV905" s="4" t="str">
        <v>Sangoué Forest Station</v>
      </c>
      <c r="BW905" s="4" t="str">
        <v>Sangoué Forest Station</v>
      </c>
      <c r="BX905" s="4" t="str">
        <v>Sangoué Forest Station</v>
      </c>
      <c r="BY905" s="4" t="str">
        <v>Sangoué Forest Station</v>
      </c>
      <c r="BZ905" s="4" t="str">
        <v>Sangoué Forest Station</v>
      </c>
      <c r="CA905" s="4" t="str">
        <v>Sangoué Forest Station</v>
      </c>
      <c r="CB905" s="4" t="str">
        <v>Sangoué Forest Station</v>
      </c>
      <c r="CC905" s="4" t="str">
        <v>Sangoué Forest Station</v>
      </c>
      <c r="CD905" s="4" t="str">
        <v>Sangoué Forest Station</v>
      </c>
      <c r="CE905" s="4" t="str">
        <v>Sangoué Forest Station</v>
      </c>
      <c r="CF905" s="4" t="str">
        <v>Sangoué Forest Station</v>
      </c>
      <c r="CG905" s="4" t="str">
        <v>Sangoué Forest Station</v>
      </c>
      <c r="CH905" s="4" t="str">
        <v>Sangoué Forest Station</v>
      </c>
      <c r="CJ905" s="4" t="str">
        <v>Sangoué Forest Station</v>
      </c>
      <c r="CK905" s="4" t="str">
        <v>Sangoué Forest Station</v>
      </c>
      <c r="CL905" s="4" t="str">
        <v>Sangoué Forest Station</v>
      </c>
      <c r="CM905" s="4" t="str">
        <v>Sangoué Forest Station</v>
      </c>
      <c r="CN905" s="4" t="str">
        <v>Sangoué Forest Station</v>
      </c>
      <c r="CO905" s="4" t="str">
        <v>Sangoué Forest Station</v>
      </c>
      <c r="CP905" s="4" t="str">
        <v>Sangoué Forest Station</v>
      </c>
      <c r="CQ905" s="4" t="str">
        <v>Sangoué Forest Station</v>
      </c>
      <c r="CR905" s="4" t="str">
        <v>Sangoué Forest Station</v>
      </c>
      <c r="CS905" s="4" t="str">
        <v>Sangoué Forest Station</v>
      </c>
      <c r="CT905" s="4" t="str">
        <v>Sangoué Forest Station</v>
      </c>
      <c r="CU905" s="4" t="str">
        <v>Sangoué Forest Station</v>
      </c>
      <c r="CV905" s="4" t="str">
        <v>Sangoué Forest Station</v>
      </c>
      <c r="CW905" s="4" t="str">
        <v>Sangoué Forest Station</v>
      </c>
      <c r="CX905" s="4" t="str">
        <v>Sangoué Forest Station</v>
      </c>
      <c r="CY905" s="4" t="str">
        <v>Sangoué Forest Station</v>
      </c>
      <c r="CZ905" s="4" t="str">
        <v>Sangoué Forest Station</v>
      </c>
      <c r="DA905" s="4" t="str">
        <v>Sangoué Forest Station</v>
      </c>
      <c r="DB905" s="4" t="str">
        <v>Sangoué Forest Station</v>
      </c>
      <c r="DC905" s="4" t="str">
        <v>Sangoué Forest Station</v>
      </c>
      <c r="DD905" s="4" t="str">
        <v>Sangoué Forest Station</v>
      </c>
      <c r="DE905" s="4" t="str">
        <v>Sangoué Forest Station</v>
      </c>
      <c r="DF905" s="4" t="str">
        <v>Sangoué Forest Station</v>
      </c>
      <c r="DG905" s="4" t="str">
        <v>Sangoué Forest Station</v>
      </c>
      <c r="DH905" s="4" t="str">
        <v>Sangoué Forest Station</v>
      </c>
      <c r="DI905" s="4" t="str">
        <v>Sangoué Forest Station</v>
      </c>
      <c r="DJ905" s="4" t="str">
        <v>Sangoué Forest Station</v>
      </c>
      <c r="DK905" s="4" t="str">
        <v>Sangoué Forest Station</v>
      </c>
      <c r="DL905" s="4" t="str">
        <v>Sangoué Forest Station</v>
      </c>
      <c r="DM905" s="4" t="str">
        <v>Sangoué Forest Station</v>
      </c>
      <c r="DN905" s="4" t="str">
        <v>Sangoué Forest Station</v>
      </c>
      <c r="DO905" s="4" t="str">
        <v>Sangoué Forest Station</v>
      </c>
      <c r="DP905" s="4" t="str">
        <v>Sangoué Forest Station</v>
      </c>
    </row>
    <row r="906" spans="1:120" x14ac:dyDescent="0.35">
      <c r="A906" s="4">
        <v>-3.5</v>
      </c>
      <c r="B906" s="4">
        <v>34.5</v>
      </c>
      <c r="C906" s="4" t="s">
        <v>285</v>
      </c>
      <c r="D906" s="4" t="s">
        <v>138</v>
      </c>
      <c r="E906" s="4" t="s">
        <v>1064</v>
      </c>
      <c r="F906" s="4">
        <v>12</v>
      </c>
      <c r="G906" s="4" t="str">
        <f t="shared" si="14"/>
        <v>Tanzania-ICRAF, Meatu</v>
      </c>
      <c r="BA906" s="4" t="str">
        <v>Sapone</v>
      </c>
      <c r="BB906" s="4" t="str">
        <v>Sapone</v>
      </c>
      <c r="BC906" s="4" t="str">
        <v>Sapone</v>
      </c>
      <c r="BD906" s="4" t="str">
        <v>Sapone</v>
      </c>
      <c r="BE906" s="4" t="str">
        <v>Sapone</v>
      </c>
      <c r="BF906" s="4" t="str">
        <v>Sapone</v>
      </c>
      <c r="BG906" s="4" t="str">
        <v>Sapone</v>
      </c>
      <c r="BH906" s="4" t="str">
        <v>Sapone</v>
      </c>
      <c r="BI906" s="4" t="str">
        <v>Sapone</v>
      </c>
      <c r="BJ906" s="4" t="str">
        <v>Sapone</v>
      </c>
      <c r="BK906" s="4" t="str">
        <v>Sapone</v>
      </c>
      <c r="BL906" s="4" t="str">
        <v>Sapone</v>
      </c>
      <c r="BM906" s="4" t="str">
        <v>Sapone</v>
      </c>
      <c r="BN906" s="4" t="str">
        <v>Sapone</v>
      </c>
      <c r="BO906" s="4" t="str">
        <v>Sapone</v>
      </c>
      <c r="BP906" s="4" t="str">
        <v>Sapone</v>
      </c>
      <c r="BQ906" s="4" t="str">
        <v>Sapone</v>
      </c>
      <c r="BR906" s="4" t="str">
        <v>Sapone</v>
      </c>
      <c r="BS906" s="4" t="str">
        <v>Sapone</v>
      </c>
      <c r="BT906" s="4" t="str">
        <v>Sapone</v>
      </c>
      <c r="BU906" s="4" t="str">
        <v>Sapone</v>
      </c>
      <c r="BV906" s="4" t="str">
        <v>Sapone</v>
      </c>
      <c r="BW906" s="4" t="str">
        <v>Sapone</v>
      </c>
      <c r="BX906" s="4" t="str">
        <v>Sapone</v>
      </c>
      <c r="BY906" s="4" t="str">
        <v>Sapone</v>
      </c>
      <c r="BZ906" s="4" t="str">
        <v>Sapone</v>
      </c>
      <c r="CA906" s="4" t="str">
        <v>Sapone</v>
      </c>
      <c r="CB906" s="4" t="str">
        <v>Sapone</v>
      </c>
      <c r="CC906" s="4" t="str">
        <v>Sapone</v>
      </c>
      <c r="CD906" s="4" t="str">
        <v>Sapone</v>
      </c>
      <c r="CE906" s="4" t="str">
        <v>Sapone</v>
      </c>
      <c r="CF906" s="4" t="str">
        <v>Sapone</v>
      </c>
      <c r="CG906" s="4" t="str">
        <v>Sapone</v>
      </c>
      <c r="CH906" s="4" t="str">
        <v>Sapone</v>
      </c>
      <c r="CJ906" s="4" t="str">
        <v>Sapone</v>
      </c>
      <c r="CK906" s="4" t="str">
        <v>Sapone</v>
      </c>
      <c r="CL906" s="4" t="str">
        <v>Sapone</v>
      </c>
      <c r="CM906" s="4" t="str">
        <v>Sapone</v>
      </c>
      <c r="CN906" s="4" t="str">
        <v>Sapone</v>
      </c>
      <c r="CO906" s="4" t="str">
        <v>Sapone</v>
      </c>
      <c r="CP906" s="4" t="str">
        <v>Sapone</v>
      </c>
      <c r="CQ906" s="4" t="str">
        <v>Sapone</v>
      </c>
      <c r="CR906" s="4" t="str">
        <v>Sapone</v>
      </c>
      <c r="CS906" s="4" t="str">
        <v>Sapone</v>
      </c>
      <c r="CT906" s="4" t="str">
        <v>Sapone</v>
      </c>
      <c r="CU906" s="4" t="str">
        <v>Sapone</v>
      </c>
      <c r="CV906" s="4" t="str">
        <v>Sapone</v>
      </c>
      <c r="CW906" s="4" t="str">
        <v>Sapone</v>
      </c>
      <c r="CX906" s="4" t="str">
        <v>Sapone</v>
      </c>
      <c r="CY906" s="4" t="str">
        <v>Sapone</v>
      </c>
      <c r="CZ906" s="4" t="str">
        <v>Sapone</v>
      </c>
      <c r="DA906" s="4" t="str">
        <v>Sapone</v>
      </c>
      <c r="DB906" s="4" t="str">
        <v>Sapone</v>
      </c>
      <c r="DC906" s="4" t="str">
        <v>Sapone</v>
      </c>
      <c r="DD906" s="4" t="str">
        <v>Sapone</v>
      </c>
      <c r="DE906" s="4" t="str">
        <v>Sapone</v>
      </c>
      <c r="DF906" s="4" t="str">
        <v>Sapone</v>
      </c>
      <c r="DG906" s="4" t="str">
        <v>Sapone</v>
      </c>
      <c r="DH906" s="4" t="str">
        <v>Sapone</v>
      </c>
      <c r="DI906" s="4" t="str">
        <v>Sapone</v>
      </c>
      <c r="DJ906" s="4" t="str">
        <v>Sapone</v>
      </c>
      <c r="DK906" s="4" t="str">
        <v>Sapone</v>
      </c>
      <c r="DL906" s="4" t="str">
        <v>Sapone</v>
      </c>
      <c r="DM906" s="4" t="str">
        <v>Sapone</v>
      </c>
      <c r="DN906" s="4" t="str">
        <v>Sapone</v>
      </c>
      <c r="DO906" s="4" t="str">
        <v>Sapone</v>
      </c>
      <c r="DP906" s="4" t="str">
        <v>Sapone</v>
      </c>
    </row>
    <row r="907" spans="1:120" x14ac:dyDescent="0.35">
      <c r="A907" s="4">
        <v>-6.44</v>
      </c>
      <c r="B907" s="4">
        <v>35.979999999999997</v>
      </c>
      <c r="C907" s="4" t="s">
        <v>285</v>
      </c>
      <c r="D907" s="4" t="s">
        <v>130</v>
      </c>
      <c r="E907" s="4" t="s">
        <v>1065</v>
      </c>
      <c r="F907" s="4">
        <v>550</v>
      </c>
      <c r="G907" s="4" t="str">
        <f t="shared" si="14"/>
        <v>Tanzania-Idifu</v>
      </c>
      <c r="BA907" s="4" t="str">
        <v>Sapu</v>
      </c>
      <c r="BB907" s="4" t="str">
        <v>Sapu</v>
      </c>
      <c r="BC907" s="4" t="str">
        <v>Sapu</v>
      </c>
      <c r="BD907" s="4" t="str">
        <v>Sapu</v>
      </c>
      <c r="BE907" s="4" t="str">
        <v>Sapu</v>
      </c>
      <c r="BF907" s="4" t="str">
        <v>Sapu</v>
      </c>
      <c r="BG907" s="4" t="str">
        <v>Sapu</v>
      </c>
      <c r="BH907" s="4" t="str">
        <v>Sapu</v>
      </c>
      <c r="BI907" s="4" t="str">
        <v>Sapu</v>
      </c>
      <c r="BJ907" s="4" t="str">
        <v>Sapu</v>
      </c>
      <c r="BK907" s="4" t="str">
        <v>Sapu</v>
      </c>
      <c r="BL907" s="4" t="str">
        <v>Sapu</v>
      </c>
      <c r="BM907" s="4" t="str">
        <v>Sapu</v>
      </c>
      <c r="BN907" s="4" t="str">
        <v>Sapu</v>
      </c>
      <c r="BO907" s="4" t="str">
        <v>Sapu</v>
      </c>
      <c r="BP907" s="4" t="str">
        <v>Sapu</v>
      </c>
      <c r="BQ907" s="4" t="str">
        <v>Sapu</v>
      </c>
      <c r="BR907" s="4" t="str">
        <v>Sapu</v>
      </c>
      <c r="BS907" s="4" t="str">
        <v>Sapu</v>
      </c>
      <c r="BT907" s="4" t="str">
        <v>Sapu</v>
      </c>
      <c r="BU907" s="4" t="str">
        <v>Sapu</v>
      </c>
      <c r="BV907" s="4" t="str">
        <v>Sapu</v>
      </c>
      <c r="BW907" s="4" t="str">
        <v>Sapu</v>
      </c>
      <c r="BX907" s="4" t="str">
        <v>Sapu</v>
      </c>
      <c r="BY907" s="4" t="str">
        <v>Sapu</v>
      </c>
      <c r="BZ907" s="4" t="str">
        <v>Sapu</v>
      </c>
      <c r="CA907" s="4" t="str">
        <v>Sapu</v>
      </c>
      <c r="CB907" s="4" t="str">
        <v>Sapu</v>
      </c>
      <c r="CC907" s="4" t="str">
        <v>Sapu</v>
      </c>
      <c r="CD907" s="4" t="str">
        <v>Sapu</v>
      </c>
      <c r="CE907" s="4" t="str">
        <v>Sapu</v>
      </c>
      <c r="CF907" s="4" t="str">
        <v>Sapu</v>
      </c>
      <c r="CG907" s="4" t="str">
        <v>Sapu</v>
      </c>
      <c r="CH907" s="4" t="str">
        <v>Sapu</v>
      </c>
      <c r="CJ907" s="4" t="str">
        <v>Sapu</v>
      </c>
      <c r="CK907" s="4" t="str">
        <v>Sapu</v>
      </c>
      <c r="CL907" s="4" t="str">
        <v>Sapu</v>
      </c>
      <c r="CM907" s="4" t="str">
        <v>Sapu</v>
      </c>
      <c r="CN907" s="4" t="str">
        <v>Sapu</v>
      </c>
      <c r="CO907" s="4" t="str">
        <v>Sapu</v>
      </c>
      <c r="CP907" s="4" t="str">
        <v>Sapu</v>
      </c>
      <c r="CQ907" s="4" t="str">
        <v>Sapu</v>
      </c>
      <c r="CR907" s="4" t="str">
        <v>Sapu</v>
      </c>
      <c r="CS907" s="4" t="str">
        <v>Sapu</v>
      </c>
      <c r="CT907" s="4" t="str">
        <v>Sapu</v>
      </c>
      <c r="CU907" s="4" t="str">
        <v>Sapu</v>
      </c>
      <c r="CV907" s="4" t="str">
        <v>Sapu</v>
      </c>
      <c r="CW907" s="4" t="str">
        <v>Sapu</v>
      </c>
      <c r="CX907" s="4" t="str">
        <v>Sapu</v>
      </c>
      <c r="CY907" s="4" t="str">
        <v>Sapu</v>
      </c>
      <c r="CZ907" s="4" t="str">
        <v>Sapu</v>
      </c>
      <c r="DA907" s="4" t="str">
        <v>Sapu</v>
      </c>
      <c r="DB907" s="4" t="str">
        <v>Sapu</v>
      </c>
      <c r="DC907" s="4" t="str">
        <v>Sapu</v>
      </c>
      <c r="DD907" s="4" t="str">
        <v>Sapu</v>
      </c>
      <c r="DE907" s="4" t="str">
        <v>Sapu</v>
      </c>
      <c r="DF907" s="4" t="str">
        <v>Sapu</v>
      </c>
      <c r="DG907" s="4" t="str">
        <v>Sapu</v>
      </c>
      <c r="DH907" s="4" t="str">
        <v>Sapu</v>
      </c>
      <c r="DI907" s="4" t="str">
        <v>Sapu</v>
      </c>
      <c r="DJ907" s="4" t="str">
        <v>Sapu</v>
      </c>
      <c r="DK907" s="4" t="str">
        <v>Sapu</v>
      </c>
      <c r="DL907" s="4" t="str">
        <v>Sapu</v>
      </c>
      <c r="DM907" s="4" t="str">
        <v>Sapu</v>
      </c>
      <c r="DN907" s="4" t="str">
        <v>Sapu</v>
      </c>
      <c r="DO907" s="4" t="str">
        <v>Sapu</v>
      </c>
      <c r="DP907" s="4" t="str">
        <v>Sapu</v>
      </c>
    </row>
    <row r="908" spans="1:120" x14ac:dyDescent="0.35">
      <c r="A908" s="4">
        <v>-1.68333</v>
      </c>
      <c r="B908" s="4">
        <v>31.6</v>
      </c>
      <c r="C908" s="4" t="s">
        <v>285</v>
      </c>
      <c r="D908" s="4" t="s">
        <v>138</v>
      </c>
      <c r="E908" s="4" t="s">
        <v>1066</v>
      </c>
      <c r="F908" s="4">
        <v>20000</v>
      </c>
      <c r="G908" s="4" t="str">
        <f t="shared" si="14"/>
        <v>Tanzania-Igabiro</v>
      </c>
      <c r="BA908" s="4" t="str">
        <v>Sarakawa</v>
      </c>
      <c r="BB908" s="4" t="str">
        <v>Sarakawa</v>
      </c>
      <c r="BC908" s="4" t="str">
        <v>Sarakawa</v>
      </c>
      <c r="BD908" s="4" t="str">
        <v>Sarakawa</v>
      </c>
      <c r="BE908" s="4" t="str">
        <v>Sarakawa</v>
      </c>
      <c r="BF908" s="4" t="str">
        <v>Sarakawa</v>
      </c>
      <c r="BG908" s="4" t="str">
        <v>Sarakawa</v>
      </c>
      <c r="BH908" s="4" t="str">
        <v>Sarakawa</v>
      </c>
      <c r="BI908" s="4" t="str">
        <v>Sarakawa</v>
      </c>
      <c r="BJ908" s="4" t="str">
        <v>Sarakawa</v>
      </c>
      <c r="BK908" s="4" t="str">
        <v>Sarakawa</v>
      </c>
      <c r="BL908" s="4" t="str">
        <v>Sarakawa</v>
      </c>
      <c r="BM908" s="4" t="str">
        <v>Sarakawa</v>
      </c>
      <c r="BN908" s="4" t="str">
        <v>Sarakawa</v>
      </c>
      <c r="BO908" s="4" t="str">
        <v>Sarakawa</v>
      </c>
      <c r="BP908" s="4" t="str">
        <v>Sarakawa</v>
      </c>
      <c r="BQ908" s="4" t="str">
        <v>Sarakawa</v>
      </c>
      <c r="BR908" s="4" t="str">
        <v>Sarakawa</v>
      </c>
      <c r="BS908" s="4" t="str">
        <v>Sarakawa</v>
      </c>
      <c r="BT908" s="4" t="str">
        <v>Sarakawa</v>
      </c>
      <c r="BU908" s="4" t="str">
        <v>Sarakawa</v>
      </c>
      <c r="BV908" s="4" t="str">
        <v>Sarakawa</v>
      </c>
      <c r="BW908" s="4" t="str">
        <v>Sarakawa</v>
      </c>
      <c r="BX908" s="4" t="str">
        <v>Sarakawa</v>
      </c>
      <c r="BY908" s="4" t="str">
        <v>Sarakawa</v>
      </c>
      <c r="BZ908" s="4" t="str">
        <v>Sarakawa</v>
      </c>
      <c r="CA908" s="4" t="str">
        <v>Sarakawa</v>
      </c>
      <c r="CB908" s="4" t="str">
        <v>Sarakawa</v>
      </c>
      <c r="CC908" s="4" t="str">
        <v>Sarakawa</v>
      </c>
      <c r="CD908" s="4" t="str">
        <v>Sarakawa</v>
      </c>
      <c r="CE908" s="4" t="str">
        <v>Sarakawa</v>
      </c>
      <c r="CF908" s="4" t="str">
        <v>Sarakawa</v>
      </c>
      <c r="CG908" s="4" t="str">
        <v>Sarakawa</v>
      </c>
      <c r="CH908" s="4" t="str">
        <v>Sarakawa</v>
      </c>
      <c r="CJ908" s="4" t="str">
        <v>Sarakawa</v>
      </c>
      <c r="CK908" s="4" t="str">
        <v>Sarakawa</v>
      </c>
      <c r="CL908" s="4" t="str">
        <v>Sarakawa</v>
      </c>
      <c r="CM908" s="4" t="str">
        <v>Sarakawa</v>
      </c>
      <c r="CN908" s="4" t="str">
        <v>Sarakawa</v>
      </c>
      <c r="CO908" s="4" t="str">
        <v>Sarakawa</v>
      </c>
      <c r="CP908" s="4" t="str">
        <v>Sarakawa</v>
      </c>
      <c r="CQ908" s="4" t="str">
        <v>Sarakawa</v>
      </c>
      <c r="CR908" s="4" t="str">
        <v>Sarakawa</v>
      </c>
      <c r="CS908" s="4" t="str">
        <v>Sarakawa</v>
      </c>
      <c r="CT908" s="4" t="str">
        <v>Sarakawa</v>
      </c>
      <c r="CU908" s="4" t="str">
        <v>Sarakawa</v>
      </c>
      <c r="CV908" s="4" t="str">
        <v>Sarakawa</v>
      </c>
      <c r="CW908" s="4" t="str">
        <v>Sarakawa</v>
      </c>
      <c r="CX908" s="4" t="str">
        <v>Sarakawa</v>
      </c>
      <c r="CY908" s="4" t="str">
        <v>Sarakawa</v>
      </c>
      <c r="CZ908" s="4" t="str">
        <v>Sarakawa</v>
      </c>
      <c r="DA908" s="4" t="str">
        <v>Sarakawa</v>
      </c>
      <c r="DB908" s="4" t="str">
        <v>Sarakawa</v>
      </c>
      <c r="DC908" s="4" t="str">
        <v>Sarakawa</v>
      </c>
      <c r="DD908" s="4" t="str">
        <v>Sarakawa</v>
      </c>
      <c r="DE908" s="4" t="str">
        <v>Sarakawa</v>
      </c>
      <c r="DF908" s="4" t="str">
        <v>Sarakawa</v>
      </c>
      <c r="DG908" s="4" t="str">
        <v>Sarakawa</v>
      </c>
      <c r="DH908" s="4" t="str">
        <v>Sarakawa</v>
      </c>
      <c r="DI908" s="4" t="str">
        <v>Sarakawa</v>
      </c>
      <c r="DJ908" s="4" t="str">
        <v>Sarakawa</v>
      </c>
      <c r="DK908" s="4" t="str">
        <v>Sarakawa</v>
      </c>
      <c r="DL908" s="4" t="str">
        <v>Sarakawa</v>
      </c>
      <c r="DM908" s="4" t="str">
        <v>Sarakawa</v>
      </c>
      <c r="DN908" s="4" t="str">
        <v>Sarakawa</v>
      </c>
      <c r="DO908" s="4" t="str">
        <v>Sarakawa</v>
      </c>
      <c r="DP908" s="4" t="str">
        <v>Sarakawa</v>
      </c>
    </row>
    <row r="909" spans="1:120" x14ac:dyDescent="0.35">
      <c r="A909" s="4">
        <v>-8.8160000000000007</v>
      </c>
      <c r="B909" s="4">
        <v>33.859000000000002</v>
      </c>
      <c r="C909" s="4" t="s">
        <v>285</v>
      </c>
      <c r="D909" s="4" t="s">
        <v>138</v>
      </c>
      <c r="E909" s="4" t="s">
        <v>1067</v>
      </c>
      <c r="F909" s="4">
        <v>3000</v>
      </c>
      <c r="G909" s="4" t="str">
        <f t="shared" si="14"/>
        <v>Tanzania-Igurusi IZTIS</v>
      </c>
      <c r="BA909" s="4" t="str">
        <v>Saria</v>
      </c>
      <c r="BB909" s="4" t="str">
        <v>Saria</v>
      </c>
      <c r="BC909" s="4" t="str">
        <v>Saria</v>
      </c>
      <c r="BD909" s="4" t="str">
        <v>Saria</v>
      </c>
      <c r="BE909" s="4" t="str">
        <v>Saria</v>
      </c>
      <c r="BF909" s="4" t="str">
        <v>Saria</v>
      </c>
      <c r="BG909" s="4" t="str">
        <v>Saria</v>
      </c>
      <c r="BH909" s="4" t="str">
        <v>Saria</v>
      </c>
      <c r="BI909" s="4" t="str">
        <v>Saria</v>
      </c>
      <c r="BJ909" s="4" t="str">
        <v>Saria</v>
      </c>
      <c r="BK909" s="4" t="str">
        <v>Saria</v>
      </c>
      <c r="BL909" s="4" t="str">
        <v>Saria</v>
      </c>
      <c r="BM909" s="4" t="str">
        <v>Saria</v>
      </c>
      <c r="BN909" s="4" t="str">
        <v>Saria</v>
      </c>
      <c r="BO909" s="4" t="str">
        <v>Saria</v>
      </c>
      <c r="BP909" s="4" t="str">
        <v>Saria</v>
      </c>
      <c r="BQ909" s="4" t="str">
        <v>Saria</v>
      </c>
      <c r="BR909" s="4" t="str">
        <v>Saria</v>
      </c>
      <c r="BS909" s="4" t="str">
        <v>Saria</v>
      </c>
      <c r="BT909" s="4" t="str">
        <v>Saria</v>
      </c>
      <c r="BU909" s="4" t="str">
        <v>Saria</v>
      </c>
      <c r="BV909" s="4" t="str">
        <v>Saria</v>
      </c>
      <c r="BW909" s="4" t="str">
        <v>Saria</v>
      </c>
      <c r="BX909" s="4" t="str">
        <v>Saria</v>
      </c>
      <c r="BY909" s="4" t="str">
        <v>Saria</v>
      </c>
      <c r="BZ909" s="4" t="str">
        <v>Saria</v>
      </c>
      <c r="CA909" s="4" t="str">
        <v>Saria</v>
      </c>
      <c r="CB909" s="4" t="str">
        <v>Saria</v>
      </c>
      <c r="CC909" s="4" t="str">
        <v>Saria</v>
      </c>
      <c r="CD909" s="4" t="str">
        <v>Saria</v>
      </c>
      <c r="CE909" s="4" t="str">
        <v>Saria</v>
      </c>
      <c r="CF909" s="4" t="str">
        <v>Saria</v>
      </c>
      <c r="CG909" s="4" t="str">
        <v>Saria</v>
      </c>
      <c r="CH909" s="4" t="str">
        <v>Saria</v>
      </c>
      <c r="CJ909" s="4" t="str">
        <v>Saria</v>
      </c>
      <c r="CK909" s="4" t="str">
        <v>Saria</v>
      </c>
      <c r="CL909" s="4" t="str">
        <v>Saria</v>
      </c>
      <c r="CM909" s="4" t="str">
        <v>Saria</v>
      </c>
      <c r="CN909" s="4" t="str">
        <v>Saria</v>
      </c>
      <c r="CO909" s="4" t="str">
        <v>Saria</v>
      </c>
      <c r="CP909" s="4" t="str">
        <v>Saria</v>
      </c>
      <c r="CQ909" s="4" t="str">
        <v>Saria</v>
      </c>
      <c r="CR909" s="4" t="str">
        <v>Saria</v>
      </c>
      <c r="CS909" s="4" t="str">
        <v>Saria</v>
      </c>
      <c r="CT909" s="4" t="str">
        <v>Saria</v>
      </c>
      <c r="CU909" s="4" t="str">
        <v>Saria</v>
      </c>
      <c r="CV909" s="4" t="str">
        <v>Saria</v>
      </c>
      <c r="CW909" s="4" t="str">
        <v>Saria</v>
      </c>
      <c r="CX909" s="4" t="str">
        <v>Saria</v>
      </c>
      <c r="CY909" s="4" t="str">
        <v>Saria</v>
      </c>
      <c r="CZ909" s="4" t="str">
        <v>Saria</v>
      </c>
      <c r="DA909" s="4" t="str">
        <v>Saria</v>
      </c>
      <c r="DB909" s="4" t="str">
        <v>Saria</v>
      </c>
      <c r="DC909" s="4" t="str">
        <v>Saria</v>
      </c>
      <c r="DD909" s="4" t="str">
        <v>Saria</v>
      </c>
      <c r="DE909" s="4" t="str">
        <v>Saria</v>
      </c>
      <c r="DF909" s="4" t="str">
        <v>Saria</v>
      </c>
      <c r="DG909" s="4" t="str">
        <v>Saria</v>
      </c>
      <c r="DH909" s="4" t="str">
        <v>Saria</v>
      </c>
      <c r="DI909" s="4" t="str">
        <v>Saria</v>
      </c>
      <c r="DJ909" s="4" t="str">
        <v>Saria</v>
      </c>
      <c r="DK909" s="4" t="str">
        <v>Saria</v>
      </c>
      <c r="DL909" s="4" t="str">
        <v>Saria</v>
      </c>
      <c r="DM909" s="4" t="str">
        <v>Saria</v>
      </c>
      <c r="DN909" s="4" t="str">
        <v>Saria</v>
      </c>
      <c r="DO909" s="4" t="str">
        <v>Saria</v>
      </c>
      <c r="DP909" s="4" t="str">
        <v>Saria</v>
      </c>
    </row>
    <row r="910" spans="1:120" x14ac:dyDescent="0.35">
      <c r="A910" s="4">
        <v>-7.6333299999999999</v>
      </c>
      <c r="B910" s="4">
        <v>36.016669999999998</v>
      </c>
      <c r="C910" s="4" t="s">
        <v>285</v>
      </c>
      <c r="D910" s="4" t="s">
        <v>130</v>
      </c>
      <c r="E910" s="4" t="s">
        <v>1068</v>
      </c>
      <c r="F910" s="4">
        <v>917</v>
      </c>
      <c r="G910" s="4" t="str">
        <f t="shared" si="14"/>
        <v>Tanzania-Ikuwala</v>
      </c>
      <c r="BA910" s="4" t="str">
        <v>Sasanda</v>
      </c>
      <c r="BB910" s="4" t="str">
        <v>Sasanda</v>
      </c>
      <c r="BC910" s="4" t="str">
        <v>Sasanda</v>
      </c>
      <c r="BD910" s="4" t="str">
        <v>Sasanda</v>
      </c>
      <c r="BE910" s="4" t="str">
        <v>Sasanda</v>
      </c>
      <c r="BF910" s="4" t="str">
        <v>Sasanda</v>
      </c>
      <c r="BG910" s="4" t="str">
        <v>Sasanda</v>
      </c>
      <c r="BH910" s="4" t="str">
        <v>Sasanda</v>
      </c>
      <c r="BI910" s="4" t="str">
        <v>Sasanda</v>
      </c>
      <c r="BJ910" s="4" t="str">
        <v>Sasanda</v>
      </c>
      <c r="BK910" s="4" t="str">
        <v>Sasanda</v>
      </c>
      <c r="BL910" s="4" t="str">
        <v>Sasanda</v>
      </c>
      <c r="BM910" s="4" t="str">
        <v>Sasanda</v>
      </c>
      <c r="BN910" s="4" t="str">
        <v>Sasanda</v>
      </c>
      <c r="BO910" s="4" t="str">
        <v>Sasanda</v>
      </c>
      <c r="BP910" s="4" t="str">
        <v>Sasanda</v>
      </c>
      <c r="BQ910" s="4" t="str">
        <v>Sasanda</v>
      </c>
      <c r="BR910" s="4" t="str">
        <v>Sasanda</v>
      </c>
      <c r="BS910" s="4" t="str">
        <v>Sasanda</v>
      </c>
      <c r="BT910" s="4" t="str">
        <v>Sasanda</v>
      </c>
      <c r="BU910" s="4" t="str">
        <v>Sasanda</v>
      </c>
      <c r="BV910" s="4" t="str">
        <v>Sasanda</v>
      </c>
      <c r="BW910" s="4" t="str">
        <v>Sasanda</v>
      </c>
      <c r="BX910" s="4" t="str">
        <v>Sasanda</v>
      </c>
      <c r="BY910" s="4" t="str">
        <v>Sasanda</v>
      </c>
      <c r="BZ910" s="4" t="str">
        <v>Sasanda</v>
      </c>
      <c r="CA910" s="4" t="str">
        <v>Sasanda</v>
      </c>
      <c r="CB910" s="4" t="str">
        <v>Sasanda</v>
      </c>
      <c r="CC910" s="4" t="str">
        <v>Sasanda</v>
      </c>
      <c r="CD910" s="4" t="str">
        <v>Sasanda</v>
      </c>
      <c r="CE910" s="4" t="str">
        <v>Sasanda</v>
      </c>
      <c r="CF910" s="4" t="str">
        <v>Sasanda</v>
      </c>
      <c r="CG910" s="4" t="str">
        <v>Sasanda</v>
      </c>
      <c r="CH910" s="4" t="str">
        <v>Sasanda</v>
      </c>
      <c r="CJ910" s="4" t="str">
        <v>Sasanda</v>
      </c>
      <c r="CK910" s="4" t="str">
        <v>Sasanda</v>
      </c>
      <c r="CL910" s="4" t="str">
        <v>Sasanda</v>
      </c>
      <c r="CM910" s="4" t="str">
        <v>Sasanda</v>
      </c>
      <c r="CN910" s="4" t="str">
        <v>Sasanda</v>
      </c>
      <c r="CO910" s="4" t="str">
        <v>Sasanda</v>
      </c>
      <c r="CP910" s="4" t="str">
        <v>Sasanda</v>
      </c>
      <c r="CQ910" s="4" t="str">
        <v>Sasanda</v>
      </c>
      <c r="CR910" s="4" t="str">
        <v>Sasanda</v>
      </c>
      <c r="CS910" s="4" t="str">
        <v>Sasanda</v>
      </c>
      <c r="CT910" s="4" t="str">
        <v>Sasanda</v>
      </c>
      <c r="CU910" s="4" t="str">
        <v>Sasanda</v>
      </c>
      <c r="CV910" s="4" t="str">
        <v>Sasanda</v>
      </c>
      <c r="CW910" s="4" t="str">
        <v>Sasanda</v>
      </c>
      <c r="CX910" s="4" t="str">
        <v>Sasanda</v>
      </c>
      <c r="CY910" s="4" t="str">
        <v>Sasanda</v>
      </c>
      <c r="CZ910" s="4" t="str">
        <v>Sasanda</v>
      </c>
      <c r="DA910" s="4" t="str">
        <v>Sasanda</v>
      </c>
      <c r="DB910" s="4" t="str">
        <v>Sasanda</v>
      </c>
      <c r="DC910" s="4" t="str">
        <v>Sasanda</v>
      </c>
      <c r="DD910" s="4" t="str">
        <v>Sasanda</v>
      </c>
      <c r="DE910" s="4" t="str">
        <v>Sasanda</v>
      </c>
      <c r="DF910" s="4" t="str">
        <v>Sasanda</v>
      </c>
      <c r="DG910" s="4" t="str">
        <v>Sasanda</v>
      </c>
      <c r="DH910" s="4" t="str">
        <v>Sasanda</v>
      </c>
      <c r="DI910" s="4" t="str">
        <v>Sasanda</v>
      </c>
      <c r="DJ910" s="4" t="str">
        <v>Sasanda</v>
      </c>
      <c r="DK910" s="4" t="str">
        <v>Sasanda</v>
      </c>
      <c r="DL910" s="4" t="str">
        <v>Sasanda</v>
      </c>
      <c r="DM910" s="4" t="str">
        <v>Sasanda</v>
      </c>
      <c r="DN910" s="4" t="str">
        <v>Sasanda</v>
      </c>
      <c r="DO910" s="4" t="str">
        <v>Sasanda</v>
      </c>
      <c r="DP910" s="4" t="str">
        <v>Sasanda</v>
      </c>
    </row>
    <row r="911" spans="1:120" x14ac:dyDescent="0.35">
      <c r="A911" s="4">
        <v>-8.14</v>
      </c>
      <c r="B911" s="4">
        <v>36.68</v>
      </c>
      <c r="C911" s="4" t="s">
        <v>285</v>
      </c>
      <c r="D911" s="4" t="s">
        <v>130</v>
      </c>
      <c r="E911" s="4" t="s">
        <v>1069</v>
      </c>
      <c r="F911" s="4">
        <v>550</v>
      </c>
      <c r="G911" s="4" t="str">
        <f t="shared" si="14"/>
        <v>Tanzania-Ilakala, Kilosa</v>
      </c>
      <c r="BA911" s="4" t="str">
        <v>SASRI, Mount Edgecombe</v>
      </c>
      <c r="BB911" s="4" t="str">
        <v>SASRI, Mount Edgecombe</v>
      </c>
      <c r="BC911" s="4" t="str">
        <v>SASRI, Mount Edgecombe</v>
      </c>
      <c r="BD911" s="4" t="str">
        <v>SASRI, Mount Edgecombe</v>
      </c>
      <c r="BE911" s="4" t="str">
        <v>SASRI, Mount Edgecombe</v>
      </c>
      <c r="BF911" s="4" t="str">
        <v>SASRI, Mount Edgecombe</v>
      </c>
      <c r="BG911" s="4" t="str">
        <v>SASRI, Mount Edgecombe</v>
      </c>
      <c r="BH911" s="4" t="str">
        <v>SASRI, Mount Edgecombe</v>
      </c>
      <c r="BI911" s="4" t="str">
        <v>SASRI, Mount Edgecombe</v>
      </c>
      <c r="BJ911" s="4" t="str">
        <v>SASRI, Mount Edgecombe</v>
      </c>
      <c r="BK911" s="4" t="str">
        <v>SASRI, Mount Edgecombe</v>
      </c>
      <c r="BL911" s="4" t="str">
        <v>SASRI, Mount Edgecombe</v>
      </c>
      <c r="BM911" s="4" t="str">
        <v>SASRI, Mount Edgecombe</v>
      </c>
      <c r="BN911" s="4" t="str">
        <v>SASRI, Mount Edgecombe</v>
      </c>
      <c r="BO911" s="4" t="str">
        <v>SASRI, Mount Edgecombe</v>
      </c>
      <c r="BP911" s="4" t="str">
        <v>SASRI, Mount Edgecombe</v>
      </c>
      <c r="BQ911" s="4" t="str">
        <v>SASRI, Mount Edgecombe</v>
      </c>
      <c r="BR911" s="4" t="str">
        <v>SASRI, Mount Edgecombe</v>
      </c>
      <c r="BS911" s="4" t="str">
        <v>SASRI, Mount Edgecombe</v>
      </c>
      <c r="BT911" s="4" t="str">
        <v>SASRI, Mount Edgecombe</v>
      </c>
      <c r="BU911" s="4" t="str">
        <v>SASRI, Mount Edgecombe</v>
      </c>
      <c r="BV911" s="4" t="str">
        <v>SASRI, Mount Edgecombe</v>
      </c>
      <c r="BW911" s="4" t="str">
        <v>SASRI, Mount Edgecombe</v>
      </c>
      <c r="BX911" s="4" t="str">
        <v>SASRI, Mount Edgecombe</v>
      </c>
      <c r="BY911" s="4" t="str">
        <v>SASRI, Mount Edgecombe</v>
      </c>
      <c r="BZ911" s="4" t="str">
        <v>SASRI, Mount Edgecombe</v>
      </c>
      <c r="CA911" s="4" t="str">
        <v>SASRI, Mount Edgecombe</v>
      </c>
      <c r="CB911" s="4" t="str">
        <v>SASRI, Mount Edgecombe</v>
      </c>
      <c r="CC911" s="4" t="str">
        <v>SASRI, Mount Edgecombe</v>
      </c>
      <c r="CD911" s="4" t="str">
        <v>SASRI, Mount Edgecombe</v>
      </c>
      <c r="CE911" s="4" t="str">
        <v>SASRI, Mount Edgecombe</v>
      </c>
      <c r="CF911" s="4" t="str">
        <v>SASRI, Mount Edgecombe</v>
      </c>
      <c r="CG911" s="4" t="str">
        <v>SASRI, Mount Edgecombe</v>
      </c>
      <c r="CH911" s="4" t="str">
        <v>SASRI, Mount Edgecombe</v>
      </c>
      <c r="CJ911" s="4" t="str">
        <v>SASRI, Mount Edgecombe</v>
      </c>
      <c r="CK911" s="4" t="str">
        <v>SASRI, Mount Edgecombe</v>
      </c>
      <c r="CL911" s="4" t="str">
        <v>SASRI, Mount Edgecombe</v>
      </c>
      <c r="CM911" s="4" t="str">
        <v>SASRI, Mount Edgecombe</v>
      </c>
      <c r="CN911" s="4" t="str">
        <v>SASRI, Mount Edgecombe</v>
      </c>
      <c r="CO911" s="4" t="str">
        <v>SASRI, Mount Edgecombe</v>
      </c>
      <c r="CP911" s="4" t="str">
        <v>SASRI, Mount Edgecombe</v>
      </c>
      <c r="CQ911" s="4" t="str">
        <v>SASRI, Mount Edgecombe</v>
      </c>
      <c r="CR911" s="4" t="str">
        <v>SASRI, Mount Edgecombe</v>
      </c>
      <c r="CS911" s="4" t="str">
        <v>SASRI, Mount Edgecombe</v>
      </c>
      <c r="CT911" s="4" t="str">
        <v>SASRI, Mount Edgecombe</v>
      </c>
      <c r="CU911" s="4" t="str">
        <v>SASRI, Mount Edgecombe</v>
      </c>
      <c r="CV911" s="4" t="str">
        <v>SASRI, Mount Edgecombe</v>
      </c>
      <c r="CW911" s="4" t="str">
        <v>SASRI, Mount Edgecombe</v>
      </c>
      <c r="CX911" s="4" t="str">
        <v>SASRI, Mount Edgecombe</v>
      </c>
      <c r="CY911" s="4" t="str">
        <v>SASRI, Mount Edgecombe</v>
      </c>
      <c r="CZ911" s="4" t="str">
        <v>SASRI, Mount Edgecombe</v>
      </c>
      <c r="DA911" s="4" t="str">
        <v>SASRI, Mount Edgecombe</v>
      </c>
      <c r="DB911" s="4" t="str">
        <v>SASRI, Mount Edgecombe</v>
      </c>
      <c r="DC911" s="4" t="str">
        <v>SASRI, Mount Edgecombe</v>
      </c>
      <c r="DD911" s="4" t="str">
        <v>SASRI, Mount Edgecombe</v>
      </c>
      <c r="DE911" s="4" t="str">
        <v>SASRI, Mount Edgecombe</v>
      </c>
      <c r="DF911" s="4" t="str">
        <v>SASRI, Mount Edgecombe</v>
      </c>
      <c r="DG911" s="4" t="str">
        <v>SASRI, Mount Edgecombe</v>
      </c>
      <c r="DH911" s="4" t="str">
        <v>SASRI, Mount Edgecombe</v>
      </c>
      <c r="DI911" s="4" t="str">
        <v>SASRI, Mount Edgecombe</v>
      </c>
      <c r="DJ911" s="4" t="str">
        <v>SASRI, Mount Edgecombe</v>
      </c>
      <c r="DK911" s="4" t="str">
        <v>SASRI, Mount Edgecombe</v>
      </c>
      <c r="DL911" s="4" t="str">
        <v>SASRI, Mount Edgecombe</v>
      </c>
      <c r="DM911" s="4" t="str">
        <v>SASRI, Mount Edgecombe</v>
      </c>
      <c r="DN911" s="4" t="str">
        <v>SASRI, Mount Edgecombe</v>
      </c>
      <c r="DO911" s="4" t="str">
        <v>SASRI, Mount Edgecombe</v>
      </c>
      <c r="DP911" s="4" t="str">
        <v>SASRI, Mount Edgecombe</v>
      </c>
    </row>
    <row r="912" spans="1:120" x14ac:dyDescent="0.35">
      <c r="A912" s="4">
        <v>-7.51</v>
      </c>
      <c r="B912" s="4">
        <v>37.56</v>
      </c>
      <c r="C912" s="4" t="s">
        <v>285</v>
      </c>
      <c r="D912" s="4" t="s">
        <v>130</v>
      </c>
      <c r="E912" s="4" t="s">
        <v>1070</v>
      </c>
      <c r="F912" s="4">
        <v>1562</v>
      </c>
      <c r="G912" s="4" t="str">
        <f t="shared" si="14"/>
        <v>Tanzania-IlongaIR.IlongaRF.Kibaha.Selian.Ismani</v>
      </c>
      <c r="BA912" s="4" t="str">
        <v>SASRI, Pongola</v>
      </c>
      <c r="BB912" s="4" t="str">
        <v>SASRI, Pongola</v>
      </c>
      <c r="BC912" s="4" t="str">
        <v>SASRI, Pongola</v>
      </c>
      <c r="BD912" s="4" t="str">
        <v>SASRI, Pongola</v>
      </c>
      <c r="BE912" s="4" t="str">
        <v>SASRI, Pongola</v>
      </c>
      <c r="BF912" s="4" t="str">
        <v>SASRI, Pongola</v>
      </c>
      <c r="BG912" s="4" t="str">
        <v>SASRI, Pongola</v>
      </c>
      <c r="BH912" s="4" t="str">
        <v>SASRI, Pongola</v>
      </c>
      <c r="BI912" s="4" t="str">
        <v>SASRI, Pongola</v>
      </c>
      <c r="BJ912" s="4" t="str">
        <v>SASRI, Pongola</v>
      </c>
      <c r="BK912" s="4" t="str">
        <v>SASRI, Pongola</v>
      </c>
      <c r="BL912" s="4" t="str">
        <v>SASRI, Pongola</v>
      </c>
      <c r="BM912" s="4" t="str">
        <v>SASRI, Pongola</v>
      </c>
      <c r="BN912" s="4" t="str">
        <v>SASRI, Pongola</v>
      </c>
      <c r="BO912" s="4" t="str">
        <v>SASRI, Pongola</v>
      </c>
      <c r="BP912" s="4" t="str">
        <v>SASRI, Pongola</v>
      </c>
      <c r="BQ912" s="4" t="str">
        <v>SASRI, Pongola</v>
      </c>
      <c r="BR912" s="4" t="str">
        <v>SASRI, Pongola</v>
      </c>
      <c r="BS912" s="4" t="str">
        <v>SASRI, Pongola</v>
      </c>
      <c r="BT912" s="4" t="str">
        <v>SASRI, Pongola</v>
      </c>
      <c r="BU912" s="4" t="str">
        <v>SASRI, Pongola</v>
      </c>
      <c r="BV912" s="4" t="str">
        <v>SASRI, Pongola</v>
      </c>
      <c r="BW912" s="4" t="str">
        <v>SASRI, Pongola</v>
      </c>
      <c r="BX912" s="4" t="str">
        <v>SASRI, Pongola</v>
      </c>
      <c r="BY912" s="4" t="str">
        <v>SASRI, Pongola</v>
      </c>
      <c r="BZ912" s="4" t="str">
        <v>SASRI, Pongola</v>
      </c>
      <c r="CA912" s="4" t="str">
        <v>SASRI, Pongola</v>
      </c>
      <c r="CB912" s="4" t="str">
        <v>SASRI, Pongola</v>
      </c>
      <c r="CC912" s="4" t="str">
        <v>SASRI, Pongola</v>
      </c>
      <c r="CD912" s="4" t="str">
        <v>SASRI, Pongola</v>
      </c>
      <c r="CE912" s="4" t="str">
        <v>SASRI, Pongola</v>
      </c>
      <c r="CF912" s="4" t="str">
        <v>SASRI, Pongola</v>
      </c>
      <c r="CG912" s="4" t="str">
        <v>SASRI, Pongola</v>
      </c>
      <c r="CH912" s="4" t="str">
        <v>SASRI, Pongola</v>
      </c>
      <c r="CJ912" s="4" t="str">
        <v>SASRI, Pongola</v>
      </c>
      <c r="CK912" s="4" t="str">
        <v>SASRI, Pongola</v>
      </c>
      <c r="CL912" s="4" t="str">
        <v>SASRI, Pongola</v>
      </c>
      <c r="CM912" s="4" t="str">
        <v>SASRI, Pongola</v>
      </c>
      <c r="CN912" s="4" t="str">
        <v>SASRI, Pongola</v>
      </c>
      <c r="CO912" s="4" t="str">
        <v>SASRI, Pongola</v>
      </c>
      <c r="CP912" s="4" t="str">
        <v>SASRI, Pongola</v>
      </c>
      <c r="CQ912" s="4" t="str">
        <v>SASRI, Pongola</v>
      </c>
      <c r="CR912" s="4" t="str">
        <v>SASRI, Pongola</v>
      </c>
      <c r="CS912" s="4" t="str">
        <v>SASRI, Pongola</v>
      </c>
      <c r="CT912" s="4" t="str">
        <v>SASRI, Pongola</v>
      </c>
      <c r="CU912" s="4" t="str">
        <v>SASRI, Pongola</v>
      </c>
      <c r="CV912" s="4" t="str">
        <v>SASRI, Pongola</v>
      </c>
      <c r="CW912" s="4" t="str">
        <v>SASRI, Pongola</v>
      </c>
      <c r="CX912" s="4" t="str">
        <v>SASRI, Pongola</v>
      </c>
      <c r="CY912" s="4" t="str">
        <v>SASRI, Pongola</v>
      </c>
      <c r="CZ912" s="4" t="str">
        <v>SASRI, Pongola</v>
      </c>
      <c r="DA912" s="4" t="str">
        <v>SASRI, Pongola</v>
      </c>
      <c r="DB912" s="4" t="str">
        <v>SASRI, Pongola</v>
      </c>
      <c r="DC912" s="4" t="str">
        <v>SASRI, Pongola</v>
      </c>
      <c r="DD912" s="4" t="str">
        <v>SASRI, Pongola</v>
      </c>
      <c r="DE912" s="4" t="str">
        <v>SASRI, Pongola</v>
      </c>
      <c r="DF912" s="4" t="str">
        <v>SASRI, Pongola</v>
      </c>
      <c r="DG912" s="4" t="str">
        <v>SASRI, Pongola</v>
      </c>
      <c r="DH912" s="4" t="str">
        <v>SASRI, Pongola</v>
      </c>
      <c r="DI912" s="4" t="str">
        <v>SASRI, Pongola</v>
      </c>
      <c r="DJ912" s="4" t="str">
        <v>SASRI, Pongola</v>
      </c>
      <c r="DK912" s="4" t="str">
        <v>SASRI, Pongola</v>
      </c>
      <c r="DL912" s="4" t="str">
        <v>SASRI, Pongola</v>
      </c>
      <c r="DM912" s="4" t="str">
        <v>SASRI, Pongola</v>
      </c>
      <c r="DN912" s="4" t="str">
        <v>SASRI, Pongola</v>
      </c>
      <c r="DO912" s="4" t="str">
        <v>SASRI, Pongola</v>
      </c>
      <c r="DP912" s="4" t="str">
        <v>SASRI, Pongola</v>
      </c>
    </row>
    <row r="913" spans="1:120" x14ac:dyDescent="0.35">
      <c r="A913" s="4">
        <v>-10.73</v>
      </c>
      <c r="B913" s="4">
        <v>38.81</v>
      </c>
      <c r="C913" s="4" t="s">
        <v>285</v>
      </c>
      <c r="D913" s="4" t="s">
        <v>130</v>
      </c>
      <c r="E913" s="4" t="s">
        <v>1071</v>
      </c>
      <c r="F913" s="4">
        <v>25000</v>
      </c>
      <c r="G913" s="4" t="str">
        <f t="shared" si="14"/>
        <v>Tanzania-Inland plains, Mkumba</v>
      </c>
      <c r="BA913" s="4" t="str">
        <v>Save Valley Experimental Station</v>
      </c>
      <c r="BB913" s="4" t="str">
        <v>Save Valley Experimental Station</v>
      </c>
      <c r="BC913" s="4" t="str">
        <v>Save Valley Experimental Station</v>
      </c>
      <c r="BD913" s="4" t="str">
        <v>Save Valley Experimental Station</v>
      </c>
      <c r="BE913" s="4" t="str">
        <v>Save Valley Experimental Station</v>
      </c>
      <c r="BF913" s="4" t="str">
        <v>Save Valley Experimental Station</v>
      </c>
      <c r="BG913" s="4" t="str">
        <v>Save Valley Experimental Station</v>
      </c>
      <c r="BH913" s="4" t="str">
        <v>Save Valley Experimental Station</v>
      </c>
      <c r="BI913" s="4" t="str">
        <v>Save Valley Experimental Station</v>
      </c>
      <c r="BJ913" s="4" t="str">
        <v>Save Valley Experimental Station</v>
      </c>
      <c r="BK913" s="4" t="str">
        <v>Save Valley Experimental Station</v>
      </c>
      <c r="BL913" s="4" t="str">
        <v>Save Valley Experimental Station</v>
      </c>
      <c r="BM913" s="4" t="str">
        <v>Save Valley Experimental Station</v>
      </c>
      <c r="BN913" s="4" t="str">
        <v>Save Valley Experimental Station</v>
      </c>
      <c r="BO913" s="4" t="str">
        <v>Save Valley Experimental Station</v>
      </c>
      <c r="BP913" s="4" t="str">
        <v>Save Valley Experimental Station</v>
      </c>
      <c r="BQ913" s="4" t="str">
        <v>Save Valley Experimental Station</v>
      </c>
      <c r="BR913" s="4" t="str">
        <v>Save Valley Experimental Station</v>
      </c>
      <c r="BS913" s="4" t="str">
        <v>Save Valley Experimental Station</v>
      </c>
      <c r="BT913" s="4" t="str">
        <v>Save Valley Experimental Station</v>
      </c>
      <c r="BU913" s="4" t="str">
        <v>Save Valley Experimental Station</v>
      </c>
      <c r="BV913" s="4" t="str">
        <v>Save Valley Experimental Station</v>
      </c>
      <c r="BW913" s="4" t="str">
        <v>Save Valley Experimental Station</v>
      </c>
      <c r="BX913" s="4" t="str">
        <v>Save Valley Experimental Station</v>
      </c>
      <c r="BY913" s="4" t="str">
        <v>Save Valley Experimental Station</v>
      </c>
      <c r="BZ913" s="4" t="str">
        <v>Save Valley Experimental Station</v>
      </c>
      <c r="CA913" s="4" t="str">
        <v>Save Valley Experimental Station</v>
      </c>
      <c r="CB913" s="4" t="str">
        <v>Save Valley Experimental Station</v>
      </c>
      <c r="CC913" s="4" t="str">
        <v>Save Valley Experimental Station</v>
      </c>
      <c r="CD913" s="4" t="str">
        <v>Save Valley Experimental Station</v>
      </c>
      <c r="CE913" s="4" t="str">
        <v>Save Valley Experimental Station</v>
      </c>
      <c r="CF913" s="4" t="str">
        <v>Save Valley Experimental Station</v>
      </c>
      <c r="CG913" s="4" t="str">
        <v>Save Valley Experimental Station</v>
      </c>
      <c r="CH913" s="4" t="str">
        <v>Save Valley Experimental Station</v>
      </c>
      <c r="CJ913" s="4" t="str">
        <v>Save Valley Experimental Station</v>
      </c>
      <c r="CK913" s="4" t="str">
        <v>Save Valley Experimental Station</v>
      </c>
      <c r="CL913" s="4" t="str">
        <v>Save Valley Experimental Station</v>
      </c>
      <c r="CM913" s="4" t="str">
        <v>Save Valley Experimental Station</v>
      </c>
      <c r="CN913" s="4" t="str">
        <v>Save Valley Experimental Station</v>
      </c>
      <c r="CO913" s="4" t="str">
        <v>Save Valley Experimental Station</v>
      </c>
      <c r="CP913" s="4" t="str">
        <v>Save Valley Experimental Station</v>
      </c>
      <c r="CQ913" s="4" t="str">
        <v>Save Valley Experimental Station</v>
      </c>
      <c r="CR913" s="4" t="str">
        <v>Save Valley Experimental Station</v>
      </c>
      <c r="CS913" s="4" t="str">
        <v>Save Valley Experimental Station</v>
      </c>
      <c r="CT913" s="4" t="str">
        <v>Save Valley Experimental Station</v>
      </c>
      <c r="CU913" s="4" t="str">
        <v>Save Valley Experimental Station</v>
      </c>
      <c r="CV913" s="4" t="str">
        <v>Save Valley Experimental Station</v>
      </c>
      <c r="CW913" s="4" t="str">
        <v>Save Valley Experimental Station</v>
      </c>
      <c r="CX913" s="4" t="str">
        <v>Save Valley Experimental Station</v>
      </c>
      <c r="CY913" s="4" t="str">
        <v>Save Valley Experimental Station</v>
      </c>
      <c r="CZ913" s="4" t="str">
        <v>Save Valley Experimental Station</v>
      </c>
      <c r="DA913" s="4" t="str">
        <v>Save Valley Experimental Station</v>
      </c>
      <c r="DB913" s="4" t="str">
        <v>Save Valley Experimental Station</v>
      </c>
      <c r="DC913" s="4" t="str">
        <v>Save Valley Experimental Station</v>
      </c>
      <c r="DD913" s="4" t="str">
        <v>Save Valley Experimental Station</v>
      </c>
      <c r="DE913" s="4" t="str">
        <v>Save Valley Experimental Station</v>
      </c>
      <c r="DF913" s="4" t="str">
        <v>Save Valley Experimental Station</v>
      </c>
      <c r="DG913" s="4" t="str">
        <v>Save Valley Experimental Station</v>
      </c>
      <c r="DH913" s="4" t="str">
        <v>Save Valley Experimental Station</v>
      </c>
      <c r="DI913" s="4" t="str">
        <v>Save Valley Experimental Station</v>
      </c>
      <c r="DJ913" s="4" t="str">
        <v>Save Valley Experimental Station</v>
      </c>
      <c r="DK913" s="4" t="str">
        <v>Save Valley Experimental Station</v>
      </c>
      <c r="DL913" s="4" t="str">
        <v>Save Valley Experimental Station</v>
      </c>
      <c r="DM913" s="4" t="str">
        <v>Save Valley Experimental Station</v>
      </c>
      <c r="DN913" s="4" t="str">
        <v>Save Valley Experimental Station</v>
      </c>
      <c r="DO913" s="4" t="str">
        <v>Save Valley Experimental Station</v>
      </c>
      <c r="DP913" s="4" t="str">
        <v>Save Valley Experimental Station</v>
      </c>
    </row>
    <row r="914" spans="1:120" x14ac:dyDescent="0.35">
      <c r="A914" s="4">
        <v>-7.5</v>
      </c>
      <c r="B914" s="4">
        <v>35.799999999999997</v>
      </c>
      <c r="C914" s="4" t="s">
        <v>285</v>
      </c>
      <c r="D914" s="4" t="s">
        <v>130</v>
      </c>
      <c r="E914" s="4" t="s">
        <v>1072</v>
      </c>
      <c r="F914" s="4">
        <v>5500</v>
      </c>
      <c r="G914" s="4" t="str">
        <f t="shared" si="14"/>
        <v>Tanzania-Ismani</v>
      </c>
      <c r="BA914" s="4" t="str">
        <v>Save, Gisagara</v>
      </c>
      <c r="BB914" s="4" t="str">
        <v>Save, Gisagara</v>
      </c>
      <c r="BC914" s="4" t="str">
        <v>Save, Gisagara</v>
      </c>
      <c r="BD914" s="4" t="str">
        <v>Save, Gisagara</v>
      </c>
      <c r="BE914" s="4" t="str">
        <v>Save, Gisagara</v>
      </c>
      <c r="BF914" s="4" t="str">
        <v>Save, Gisagara</v>
      </c>
      <c r="BG914" s="4" t="str">
        <v>Save, Gisagara</v>
      </c>
      <c r="BH914" s="4" t="str">
        <v>Save, Gisagara</v>
      </c>
      <c r="BI914" s="4" t="str">
        <v>Save, Gisagara</v>
      </c>
      <c r="BJ914" s="4" t="str">
        <v>Save, Gisagara</v>
      </c>
      <c r="BK914" s="4" t="str">
        <v>Save, Gisagara</v>
      </c>
      <c r="BL914" s="4" t="str">
        <v>Save, Gisagara</v>
      </c>
      <c r="BM914" s="4" t="str">
        <v>Save, Gisagara</v>
      </c>
      <c r="BN914" s="4" t="str">
        <v>Save, Gisagara</v>
      </c>
      <c r="BO914" s="4" t="str">
        <v>Save, Gisagara</v>
      </c>
      <c r="BP914" s="4" t="str">
        <v>Save, Gisagara</v>
      </c>
      <c r="BQ914" s="4" t="str">
        <v>Save, Gisagara</v>
      </c>
      <c r="BR914" s="4" t="str">
        <v>Save, Gisagara</v>
      </c>
      <c r="BS914" s="4" t="str">
        <v>Save, Gisagara</v>
      </c>
      <c r="BT914" s="4" t="str">
        <v>Save, Gisagara</v>
      </c>
      <c r="BU914" s="4" t="str">
        <v>Save, Gisagara</v>
      </c>
      <c r="BV914" s="4" t="str">
        <v>Save, Gisagara</v>
      </c>
      <c r="BW914" s="4" t="str">
        <v>Save, Gisagara</v>
      </c>
      <c r="BX914" s="4" t="str">
        <v>Save, Gisagara</v>
      </c>
      <c r="BY914" s="4" t="str">
        <v>Save, Gisagara</v>
      </c>
      <c r="BZ914" s="4" t="str">
        <v>Save, Gisagara</v>
      </c>
      <c r="CA914" s="4" t="str">
        <v>Save, Gisagara</v>
      </c>
      <c r="CB914" s="4" t="str">
        <v>Save, Gisagara</v>
      </c>
      <c r="CC914" s="4" t="str">
        <v>Save, Gisagara</v>
      </c>
      <c r="CD914" s="4" t="str">
        <v>Save, Gisagara</v>
      </c>
      <c r="CE914" s="4" t="str">
        <v>Save, Gisagara</v>
      </c>
      <c r="CF914" s="4" t="str">
        <v>Save, Gisagara</v>
      </c>
      <c r="CG914" s="4" t="str">
        <v>Save, Gisagara</v>
      </c>
      <c r="CH914" s="4" t="str">
        <v>Save, Gisagara</v>
      </c>
      <c r="CJ914" s="4" t="str">
        <v>Save, Gisagara</v>
      </c>
      <c r="CK914" s="4" t="str">
        <v>Save, Gisagara</v>
      </c>
      <c r="CL914" s="4" t="str">
        <v>Save, Gisagara</v>
      </c>
      <c r="CM914" s="4" t="str">
        <v>Save, Gisagara</v>
      </c>
      <c r="CN914" s="4" t="str">
        <v>Save, Gisagara</v>
      </c>
      <c r="CO914" s="4" t="str">
        <v>Save, Gisagara</v>
      </c>
      <c r="CP914" s="4" t="str">
        <v>Save, Gisagara</v>
      </c>
      <c r="CQ914" s="4" t="str">
        <v>Save, Gisagara</v>
      </c>
      <c r="CR914" s="4" t="str">
        <v>Save, Gisagara</v>
      </c>
      <c r="CS914" s="4" t="str">
        <v>Save, Gisagara</v>
      </c>
      <c r="CT914" s="4" t="str">
        <v>Save, Gisagara</v>
      </c>
      <c r="CU914" s="4" t="str">
        <v>Save, Gisagara</v>
      </c>
      <c r="CV914" s="4" t="str">
        <v>Save, Gisagara</v>
      </c>
      <c r="CW914" s="4" t="str">
        <v>Save, Gisagara</v>
      </c>
      <c r="CX914" s="4" t="str">
        <v>Save, Gisagara</v>
      </c>
      <c r="CY914" s="4" t="str">
        <v>Save, Gisagara</v>
      </c>
      <c r="CZ914" s="4" t="str">
        <v>Save, Gisagara</v>
      </c>
      <c r="DA914" s="4" t="str">
        <v>Save, Gisagara</v>
      </c>
      <c r="DB914" s="4" t="str">
        <v>Save, Gisagara</v>
      </c>
      <c r="DC914" s="4" t="str">
        <v>Save, Gisagara</v>
      </c>
      <c r="DD914" s="4" t="str">
        <v>Save, Gisagara</v>
      </c>
      <c r="DE914" s="4" t="str">
        <v>Save, Gisagara</v>
      </c>
      <c r="DF914" s="4" t="str">
        <v>Save, Gisagara</v>
      </c>
      <c r="DG914" s="4" t="str">
        <v>Save, Gisagara</v>
      </c>
      <c r="DH914" s="4" t="str">
        <v>Save, Gisagara</v>
      </c>
      <c r="DI914" s="4" t="str">
        <v>Save, Gisagara</v>
      </c>
      <c r="DJ914" s="4" t="str">
        <v>Save, Gisagara</v>
      </c>
      <c r="DK914" s="4" t="str">
        <v>Save, Gisagara</v>
      </c>
      <c r="DL914" s="4" t="str">
        <v>Save, Gisagara</v>
      </c>
      <c r="DM914" s="4" t="str">
        <v>Save, Gisagara</v>
      </c>
      <c r="DN914" s="4" t="str">
        <v>Save, Gisagara</v>
      </c>
      <c r="DO914" s="4" t="str">
        <v>Save, Gisagara</v>
      </c>
      <c r="DP914" s="4" t="str">
        <v>Save, Gisagara</v>
      </c>
    </row>
    <row r="915" spans="1:120" x14ac:dyDescent="0.35">
      <c r="A915" s="4">
        <v>-6.77</v>
      </c>
      <c r="B915" s="4">
        <v>38.979999999999997</v>
      </c>
      <c r="C915" s="4" t="s">
        <v>285</v>
      </c>
      <c r="D915" s="4" t="s">
        <v>130</v>
      </c>
      <c r="E915" s="4" t="s">
        <v>1073</v>
      </c>
      <c r="F915" s="4">
        <v>550</v>
      </c>
      <c r="G915" s="4" t="str">
        <f t="shared" si="14"/>
        <v>Tanzania-Kibaha</v>
      </c>
      <c r="BA915" s="4" t="str">
        <v>SCU Experimental Farm, Ismalia</v>
      </c>
      <c r="BB915" s="4" t="str">
        <v>SCU Experimental Farm, Ismalia</v>
      </c>
      <c r="BC915" s="4" t="str">
        <v>SCU Experimental Farm, Ismalia</v>
      </c>
      <c r="BD915" s="4" t="str">
        <v>SCU Experimental Farm, Ismalia</v>
      </c>
      <c r="BE915" s="4" t="str">
        <v>SCU Experimental Farm, Ismalia</v>
      </c>
      <c r="BF915" s="4" t="str">
        <v>SCU Experimental Farm, Ismalia</v>
      </c>
      <c r="BG915" s="4" t="str">
        <v>SCU Experimental Farm, Ismalia</v>
      </c>
      <c r="BH915" s="4" t="str">
        <v>SCU Experimental Farm, Ismalia</v>
      </c>
      <c r="BI915" s="4" t="str">
        <v>SCU Experimental Farm, Ismalia</v>
      </c>
      <c r="BJ915" s="4" t="str">
        <v>SCU Experimental Farm, Ismalia</v>
      </c>
      <c r="BK915" s="4" t="str">
        <v>SCU Experimental Farm, Ismalia</v>
      </c>
      <c r="BL915" s="4" t="str">
        <v>SCU Experimental Farm, Ismalia</v>
      </c>
      <c r="BM915" s="4" t="str">
        <v>SCU Experimental Farm, Ismalia</v>
      </c>
      <c r="BN915" s="4" t="str">
        <v>SCU Experimental Farm, Ismalia</v>
      </c>
      <c r="BO915" s="4" t="str">
        <v>SCU Experimental Farm, Ismalia</v>
      </c>
      <c r="BP915" s="4" t="str">
        <v>SCU Experimental Farm, Ismalia</v>
      </c>
      <c r="BQ915" s="4" t="str">
        <v>SCU Experimental Farm, Ismalia</v>
      </c>
      <c r="BR915" s="4" t="str">
        <v>SCU Experimental Farm, Ismalia</v>
      </c>
      <c r="BS915" s="4" t="str">
        <v>SCU Experimental Farm, Ismalia</v>
      </c>
      <c r="BT915" s="4" t="str">
        <v>SCU Experimental Farm, Ismalia</v>
      </c>
      <c r="BU915" s="4" t="str">
        <v>SCU Experimental Farm, Ismalia</v>
      </c>
      <c r="BV915" s="4" t="str">
        <v>SCU Experimental Farm, Ismalia</v>
      </c>
      <c r="BW915" s="4" t="str">
        <v>SCU Experimental Farm, Ismalia</v>
      </c>
      <c r="BX915" s="4" t="str">
        <v>SCU Experimental Farm, Ismalia</v>
      </c>
      <c r="BY915" s="4" t="str">
        <v>SCU Experimental Farm, Ismalia</v>
      </c>
      <c r="BZ915" s="4" t="str">
        <v>SCU Experimental Farm, Ismalia</v>
      </c>
      <c r="CA915" s="4" t="str">
        <v>SCU Experimental Farm, Ismalia</v>
      </c>
      <c r="CB915" s="4" t="str">
        <v>SCU Experimental Farm, Ismalia</v>
      </c>
      <c r="CC915" s="4" t="str">
        <v>SCU Experimental Farm, Ismalia</v>
      </c>
      <c r="CD915" s="4" t="str">
        <v>SCU Experimental Farm, Ismalia</v>
      </c>
      <c r="CE915" s="4" t="str">
        <v>SCU Experimental Farm, Ismalia</v>
      </c>
      <c r="CF915" s="4" t="str">
        <v>SCU Experimental Farm, Ismalia</v>
      </c>
      <c r="CG915" s="4" t="str">
        <v>SCU Experimental Farm, Ismalia</v>
      </c>
      <c r="CH915" s="4" t="str">
        <v>SCU Experimental Farm, Ismalia</v>
      </c>
      <c r="CJ915" s="4" t="str">
        <v>SCU Experimental Farm, Ismalia</v>
      </c>
      <c r="CK915" s="4" t="str">
        <v>SCU Experimental Farm, Ismalia</v>
      </c>
      <c r="CL915" s="4" t="str">
        <v>SCU Experimental Farm, Ismalia</v>
      </c>
      <c r="CM915" s="4" t="str">
        <v>SCU Experimental Farm, Ismalia</v>
      </c>
      <c r="CN915" s="4" t="str">
        <v>SCU Experimental Farm, Ismalia</v>
      </c>
      <c r="CO915" s="4" t="str">
        <v>SCU Experimental Farm, Ismalia</v>
      </c>
      <c r="CP915" s="4" t="str">
        <v>SCU Experimental Farm, Ismalia</v>
      </c>
      <c r="CQ915" s="4" t="str">
        <v>SCU Experimental Farm, Ismalia</v>
      </c>
      <c r="CR915" s="4" t="str">
        <v>SCU Experimental Farm, Ismalia</v>
      </c>
      <c r="CS915" s="4" t="str">
        <v>SCU Experimental Farm, Ismalia</v>
      </c>
      <c r="CT915" s="4" t="str">
        <v>SCU Experimental Farm, Ismalia</v>
      </c>
      <c r="CU915" s="4" t="str">
        <v>SCU Experimental Farm, Ismalia</v>
      </c>
      <c r="CV915" s="4" t="str">
        <v>SCU Experimental Farm, Ismalia</v>
      </c>
      <c r="CW915" s="4" t="str">
        <v>SCU Experimental Farm, Ismalia</v>
      </c>
      <c r="CX915" s="4" t="str">
        <v>SCU Experimental Farm, Ismalia</v>
      </c>
      <c r="CY915" s="4" t="str">
        <v>SCU Experimental Farm, Ismalia</v>
      </c>
      <c r="CZ915" s="4" t="str">
        <v>SCU Experimental Farm, Ismalia</v>
      </c>
      <c r="DA915" s="4" t="str">
        <v>SCU Experimental Farm, Ismalia</v>
      </c>
      <c r="DB915" s="4" t="str">
        <v>SCU Experimental Farm, Ismalia</v>
      </c>
      <c r="DC915" s="4" t="str">
        <v>SCU Experimental Farm, Ismalia</v>
      </c>
      <c r="DD915" s="4" t="str">
        <v>SCU Experimental Farm, Ismalia</v>
      </c>
      <c r="DE915" s="4" t="str">
        <v>SCU Experimental Farm, Ismalia</v>
      </c>
      <c r="DF915" s="4" t="str">
        <v>SCU Experimental Farm, Ismalia</v>
      </c>
      <c r="DG915" s="4" t="str">
        <v>SCU Experimental Farm, Ismalia</v>
      </c>
      <c r="DH915" s="4" t="str">
        <v>SCU Experimental Farm, Ismalia</v>
      </c>
      <c r="DI915" s="4" t="str">
        <v>SCU Experimental Farm, Ismalia</v>
      </c>
      <c r="DJ915" s="4" t="str">
        <v>SCU Experimental Farm, Ismalia</v>
      </c>
      <c r="DK915" s="4" t="str">
        <v>SCU Experimental Farm, Ismalia</v>
      </c>
      <c r="DL915" s="4" t="str">
        <v>SCU Experimental Farm, Ismalia</v>
      </c>
      <c r="DM915" s="4" t="str">
        <v>SCU Experimental Farm, Ismalia</v>
      </c>
      <c r="DN915" s="4" t="str">
        <v>SCU Experimental Farm, Ismalia</v>
      </c>
      <c r="DO915" s="4" t="str">
        <v>SCU Experimental Farm, Ismalia</v>
      </c>
      <c r="DP915" s="4" t="str">
        <v>SCU Experimental Farm, Ismalia</v>
      </c>
    </row>
    <row r="916" spans="1:120" x14ac:dyDescent="0.35">
      <c r="A916" s="4">
        <v>-2.9613900000000002</v>
      </c>
      <c r="B916" s="4">
        <v>37.261110000000002</v>
      </c>
      <c r="C916" s="4" t="s">
        <v>285</v>
      </c>
      <c r="D916" s="4" t="s">
        <v>130</v>
      </c>
      <c r="E916" s="4" t="s">
        <v>1074</v>
      </c>
      <c r="F916" s="4">
        <v>250</v>
      </c>
      <c r="G916" s="4" t="str">
        <f t="shared" si="14"/>
        <v>Tanzania-Kilimanjaro</v>
      </c>
      <c r="BA916" s="4" t="str">
        <v>Sebele</v>
      </c>
      <c r="BB916" s="4" t="str">
        <v>Sebele</v>
      </c>
      <c r="BC916" s="4" t="str">
        <v>Sebele</v>
      </c>
      <c r="BD916" s="4" t="str">
        <v>Sebele</v>
      </c>
      <c r="BE916" s="4" t="str">
        <v>Sebele</v>
      </c>
      <c r="BF916" s="4" t="str">
        <v>Sebele</v>
      </c>
      <c r="BG916" s="4" t="str">
        <v>Sebele</v>
      </c>
      <c r="BH916" s="4" t="str">
        <v>Sebele</v>
      </c>
      <c r="BI916" s="4" t="str">
        <v>Sebele</v>
      </c>
      <c r="BJ916" s="4" t="str">
        <v>Sebele</v>
      </c>
      <c r="BK916" s="4" t="str">
        <v>Sebele</v>
      </c>
      <c r="BL916" s="4" t="str">
        <v>Sebele</v>
      </c>
      <c r="BM916" s="4" t="str">
        <v>Sebele</v>
      </c>
      <c r="BN916" s="4" t="str">
        <v>Sebele</v>
      </c>
      <c r="BO916" s="4" t="str">
        <v>Sebele</v>
      </c>
      <c r="BP916" s="4" t="str">
        <v>Sebele</v>
      </c>
      <c r="BQ916" s="4" t="str">
        <v>Sebele</v>
      </c>
      <c r="BR916" s="4" t="str">
        <v>Sebele</v>
      </c>
      <c r="BS916" s="4" t="str">
        <v>Sebele</v>
      </c>
      <c r="BT916" s="4" t="str">
        <v>Sebele</v>
      </c>
      <c r="BU916" s="4" t="str">
        <v>Sebele</v>
      </c>
      <c r="BV916" s="4" t="str">
        <v>Sebele</v>
      </c>
      <c r="BW916" s="4" t="str">
        <v>Sebele</v>
      </c>
      <c r="BX916" s="4" t="str">
        <v>Sebele</v>
      </c>
      <c r="BY916" s="4" t="str">
        <v>Sebele</v>
      </c>
      <c r="BZ916" s="4" t="str">
        <v>Sebele</v>
      </c>
      <c r="CA916" s="4" t="str">
        <v>Sebele</v>
      </c>
      <c r="CB916" s="4" t="str">
        <v>Sebele</v>
      </c>
      <c r="CC916" s="4" t="str">
        <v>Sebele</v>
      </c>
      <c r="CD916" s="4" t="str">
        <v>Sebele</v>
      </c>
      <c r="CE916" s="4" t="str">
        <v>Sebele</v>
      </c>
      <c r="CF916" s="4" t="str">
        <v>Sebele</v>
      </c>
      <c r="CG916" s="4" t="str">
        <v>Sebele</v>
      </c>
      <c r="CH916" s="4" t="str">
        <v>Sebele</v>
      </c>
      <c r="CJ916" s="4" t="str">
        <v>Sebele</v>
      </c>
      <c r="CK916" s="4" t="str">
        <v>Sebele</v>
      </c>
      <c r="CL916" s="4" t="str">
        <v>Sebele</v>
      </c>
      <c r="CM916" s="4" t="str">
        <v>Sebele</v>
      </c>
      <c r="CN916" s="4" t="str">
        <v>Sebele</v>
      </c>
      <c r="CO916" s="4" t="str">
        <v>Sebele</v>
      </c>
      <c r="CP916" s="4" t="str">
        <v>Sebele</v>
      </c>
      <c r="CQ916" s="4" t="str">
        <v>Sebele</v>
      </c>
      <c r="CR916" s="4" t="str">
        <v>Sebele</v>
      </c>
      <c r="CS916" s="4" t="str">
        <v>Sebele</v>
      </c>
      <c r="CT916" s="4" t="str">
        <v>Sebele</v>
      </c>
      <c r="CU916" s="4" t="str">
        <v>Sebele</v>
      </c>
      <c r="CV916" s="4" t="str">
        <v>Sebele</v>
      </c>
      <c r="CW916" s="4" t="str">
        <v>Sebele</v>
      </c>
      <c r="CX916" s="4" t="str">
        <v>Sebele</v>
      </c>
      <c r="CY916" s="4" t="str">
        <v>Sebele</v>
      </c>
      <c r="CZ916" s="4" t="str">
        <v>Sebele</v>
      </c>
      <c r="DA916" s="4" t="str">
        <v>Sebele</v>
      </c>
      <c r="DB916" s="4" t="str">
        <v>Sebele</v>
      </c>
      <c r="DC916" s="4" t="str">
        <v>Sebele</v>
      </c>
      <c r="DD916" s="4" t="str">
        <v>Sebele</v>
      </c>
      <c r="DE916" s="4" t="str">
        <v>Sebele</v>
      </c>
      <c r="DF916" s="4" t="str">
        <v>Sebele</v>
      </c>
      <c r="DG916" s="4" t="str">
        <v>Sebele</v>
      </c>
      <c r="DH916" s="4" t="str">
        <v>Sebele</v>
      </c>
      <c r="DI916" s="4" t="str">
        <v>Sebele</v>
      </c>
      <c r="DJ916" s="4" t="str">
        <v>Sebele</v>
      </c>
      <c r="DK916" s="4" t="str">
        <v>Sebele</v>
      </c>
      <c r="DL916" s="4" t="str">
        <v>Sebele</v>
      </c>
      <c r="DM916" s="4" t="str">
        <v>Sebele</v>
      </c>
      <c r="DN916" s="4" t="str">
        <v>Sebele</v>
      </c>
      <c r="DO916" s="4" t="str">
        <v>Sebele</v>
      </c>
      <c r="DP916" s="4" t="str">
        <v>Sebele</v>
      </c>
    </row>
    <row r="917" spans="1:120" x14ac:dyDescent="0.35">
      <c r="A917" s="4">
        <v>-6.09917</v>
      </c>
      <c r="B917" s="4">
        <v>39.261940000000003</v>
      </c>
      <c r="C917" s="4" t="s">
        <v>285</v>
      </c>
      <c r="D917" s="4" t="s">
        <v>130</v>
      </c>
      <c r="E917" s="4" t="s">
        <v>1075</v>
      </c>
      <c r="F917" s="4">
        <v>250</v>
      </c>
      <c r="G917" s="4" t="str">
        <f t="shared" si="14"/>
        <v>Tanzania-Kizimbani</v>
      </c>
      <c r="BA917" s="4" t="str">
        <v>Sebha ARS</v>
      </c>
      <c r="BB917" s="4" t="str">
        <v>Sebha ARS</v>
      </c>
      <c r="BC917" s="4" t="str">
        <v>Sebha ARS</v>
      </c>
      <c r="BD917" s="4" t="str">
        <v>Sebha ARS</v>
      </c>
      <c r="BE917" s="4" t="str">
        <v>Sebha ARS</v>
      </c>
      <c r="BF917" s="4" t="str">
        <v>Sebha ARS</v>
      </c>
      <c r="BG917" s="4" t="str">
        <v>Sebha ARS</v>
      </c>
      <c r="BH917" s="4" t="str">
        <v>Sebha ARS</v>
      </c>
      <c r="BI917" s="4" t="str">
        <v>Sebha ARS</v>
      </c>
      <c r="BJ917" s="4" t="str">
        <v>Sebha ARS</v>
      </c>
      <c r="BK917" s="4" t="str">
        <v>Sebha ARS</v>
      </c>
      <c r="BL917" s="4" t="str">
        <v>Sebha ARS</v>
      </c>
      <c r="BM917" s="4" t="str">
        <v>Sebha ARS</v>
      </c>
      <c r="BN917" s="4" t="str">
        <v>Sebha ARS</v>
      </c>
      <c r="BO917" s="4" t="str">
        <v>Sebha ARS</v>
      </c>
      <c r="BP917" s="4" t="str">
        <v>Sebha ARS</v>
      </c>
      <c r="BQ917" s="4" t="str">
        <v>Sebha ARS</v>
      </c>
      <c r="BR917" s="4" t="str">
        <v>Sebha ARS</v>
      </c>
      <c r="BS917" s="4" t="str">
        <v>Sebha ARS</v>
      </c>
      <c r="BT917" s="4" t="str">
        <v>Sebha ARS</v>
      </c>
      <c r="BU917" s="4" t="str">
        <v>Sebha ARS</v>
      </c>
      <c r="BV917" s="4" t="str">
        <v>Sebha ARS</v>
      </c>
      <c r="BW917" s="4" t="str">
        <v>Sebha ARS</v>
      </c>
      <c r="BX917" s="4" t="str">
        <v>Sebha ARS</v>
      </c>
      <c r="BY917" s="4" t="str">
        <v>Sebha ARS</v>
      </c>
      <c r="BZ917" s="4" t="str">
        <v>Sebha ARS</v>
      </c>
      <c r="CA917" s="4" t="str">
        <v>Sebha ARS</v>
      </c>
      <c r="CB917" s="4" t="str">
        <v>Sebha ARS</v>
      </c>
      <c r="CC917" s="4" t="str">
        <v>Sebha ARS</v>
      </c>
      <c r="CD917" s="4" t="str">
        <v>Sebha ARS</v>
      </c>
      <c r="CE917" s="4" t="str">
        <v>Sebha ARS</v>
      </c>
      <c r="CF917" s="4" t="str">
        <v>Sebha ARS</v>
      </c>
      <c r="CG917" s="4" t="str">
        <v>Sebha ARS</v>
      </c>
      <c r="CH917" s="4" t="str">
        <v>Sebha ARS</v>
      </c>
      <c r="CJ917" s="4" t="str">
        <v>Sebha ARS</v>
      </c>
      <c r="CK917" s="4" t="str">
        <v>Sebha ARS</v>
      </c>
      <c r="CL917" s="4" t="str">
        <v>Sebha ARS</v>
      </c>
      <c r="CM917" s="4" t="str">
        <v>Sebha ARS</v>
      </c>
      <c r="CN917" s="4" t="str">
        <v>Sebha ARS</v>
      </c>
      <c r="CO917" s="4" t="str">
        <v>Sebha ARS</v>
      </c>
      <c r="CP917" s="4" t="str">
        <v>Sebha ARS</v>
      </c>
      <c r="CQ917" s="4" t="str">
        <v>Sebha ARS</v>
      </c>
      <c r="CR917" s="4" t="str">
        <v>Sebha ARS</v>
      </c>
      <c r="CS917" s="4" t="str">
        <v>Sebha ARS</v>
      </c>
      <c r="CT917" s="4" t="str">
        <v>Sebha ARS</v>
      </c>
      <c r="CU917" s="4" t="str">
        <v>Sebha ARS</v>
      </c>
      <c r="CV917" s="4" t="str">
        <v>Sebha ARS</v>
      </c>
      <c r="CW917" s="4" t="str">
        <v>Sebha ARS</v>
      </c>
      <c r="CX917" s="4" t="str">
        <v>Sebha ARS</v>
      </c>
      <c r="CY917" s="4" t="str">
        <v>Sebha ARS</v>
      </c>
      <c r="CZ917" s="4" t="str">
        <v>Sebha ARS</v>
      </c>
      <c r="DA917" s="4" t="str">
        <v>Sebha ARS</v>
      </c>
      <c r="DB917" s="4" t="str">
        <v>Sebha ARS</v>
      </c>
      <c r="DC917" s="4" t="str">
        <v>Sebha ARS</v>
      </c>
      <c r="DD917" s="4" t="str">
        <v>Sebha ARS</v>
      </c>
      <c r="DE917" s="4" t="str">
        <v>Sebha ARS</v>
      </c>
      <c r="DF917" s="4" t="str">
        <v>Sebha ARS</v>
      </c>
      <c r="DG917" s="4" t="str">
        <v>Sebha ARS</v>
      </c>
      <c r="DH917" s="4" t="str">
        <v>Sebha ARS</v>
      </c>
      <c r="DI917" s="4" t="str">
        <v>Sebha ARS</v>
      </c>
      <c r="DJ917" s="4" t="str">
        <v>Sebha ARS</v>
      </c>
      <c r="DK917" s="4" t="str">
        <v>Sebha ARS</v>
      </c>
      <c r="DL917" s="4" t="str">
        <v>Sebha ARS</v>
      </c>
      <c r="DM917" s="4" t="str">
        <v>Sebha ARS</v>
      </c>
      <c r="DN917" s="4" t="str">
        <v>Sebha ARS</v>
      </c>
      <c r="DO917" s="4" t="str">
        <v>Sebha ARS</v>
      </c>
      <c r="DP917" s="4" t="str">
        <v>Sebha ARS</v>
      </c>
    </row>
    <row r="918" spans="1:120" x14ac:dyDescent="0.35">
      <c r="A918" s="4">
        <v>-6.1316699999999997</v>
      </c>
      <c r="B918" s="4">
        <v>39.300559999999997</v>
      </c>
      <c r="C918" s="4" t="s">
        <v>285</v>
      </c>
      <c r="D918" s="4" t="s">
        <v>130</v>
      </c>
      <c r="E918" s="4" t="s">
        <v>1076</v>
      </c>
      <c r="F918" s="4">
        <v>250</v>
      </c>
      <c r="G918" s="4" t="str">
        <f t="shared" si="14"/>
        <v>Tanzania-Koani</v>
      </c>
      <c r="BA918" s="4" t="str">
        <v>SEDC, Dar es Salaam</v>
      </c>
      <c r="BB918" s="4" t="str">
        <v>SEDC, Dar es Salaam</v>
      </c>
      <c r="BC918" s="4" t="str">
        <v>SEDC, Dar es Salaam</v>
      </c>
      <c r="BD918" s="4" t="str">
        <v>SEDC, Dar es Salaam</v>
      </c>
      <c r="BE918" s="4" t="str">
        <v>SEDC, Dar es Salaam</v>
      </c>
      <c r="BF918" s="4" t="str">
        <v>SEDC, Dar es Salaam</v>
      </c>
      <c r="BG918" s="4" t="str">
        <v>SEDC, Dar es Salaam</v>
      </c>
      <c r="BH918" s="4" t="str">
        <v>SEDC, Dar es Salaam</v>
      </c>
      <c r="BI918" s="4" t="str">
        <v>SEDC, Dar es Salaam</v>
      </c>
      <c r="BJ918" s="4" t="str">
        <v>SEDC, Dar es Salaam</v>
      </c>
      <c r="BK918" s="4" t="str">
        <v>SEDC, Dar es Salaam</v>
      </c>
      <c r="BL918" s="4" t="str">
        <v>SEDC, Dar es Salaam</v>
      </c>
      <c r="BM918" s="4" t="str">
        <v>SEDC, Dar es Salaam</v>
      </c>
      <c r="BN918" s="4" t="str">
        <v>SEDC, Dar es Salaam</v>
      </c>
      <c r="BO918" s="4" t="str">
        <v>SEDC, Dar es Salaam</v>
      </c>
      <c r="BP918" s="4" t="str">
        <v>SEDC, Dar es Salaam</v>
      </c>
      <c r="BQ918" s="4" t="str">
        <v>SEDC, Dar es Salaam</v>
      </c>
      <c r="BR918" s="4" t="str">
        <v>SEDC, Dar es Salaam</v>
      </c>
      <c r="BS918" s="4" t="str">
        <v>SEDC, Dar es Salaam</v>
      </c>
      <c r="BT918" s="4" t="str">
        <v>SEDC, Dar es Salaam</v>
      </c>
      <c r="BU918" s="4" t="str">
        <v>SEDC, Dar es Salaam</v>
      </c>
      <c r="BV918" s="4" t="str">
        <v>SEDC, Dar es Salaam</v>
      </c>
      <c r="BW918" s="4" t="str">
        <v>SEDC, Dar es Salaam</v>
      </c>
      <c r="BX918" s="4" t="str">
        <v>SEDC, Dar es Salaam</v>
      </c>
      <c r="BY918" s="4" t="str">
        <v>SEDC, Dar es Salaam</v>
      </c>
      <c r="BZ918" s="4" t="str">
        <v>SEDC, Dar es Salaam</v>
      </c>
      <c r="CA918" s="4" t="str">
        <v>SEDC, Dar es Salaam</v>
      </c>
      <c r="CB918" s="4" t="str">
        <v>SEDC, Dar es Salaam</v>
      </c>
      <c r="CC918" s="4" t="str">
        <v>SEDC, Dar es Salaam</v>
      </c>
      <c r="CD918" s="4" t="str">
        <v>SEDC, Dar es Salaam</v>
      </c>
      <c r="CE918" s="4" t="str">
        <v>SEDC, Dar es Salaam</v>
      </c>
      <c r="CF918" s="4" t="str">
        <v>SEDC, Dar es Salaam</v>
      </c>
      <c r="CG918" s="4" t="str">
        <v>SEDC, Dar es Salaam</v>
      </c>
      <c r="CH918" s="4" t="str">
        <v>SEDC, Dar es Salaam</v>
      </c>
      <c r="CJ918" s="4" t="str">
        <v>SEDC, Dar es Salaam</v>
      </c>
      <c r="CK918" s="4" t="str">
        <v>SEDC, Dar es Salaam</v>
      </c>
      <c r="CL918" s="4" t="str">
        <v>SEDC, Dar es Salaam</v>
      </c>
      <c r="CM918" s="4" t="str">
        <v>SEDC, Dar es Salaam</v>
      </c>
      <c r="CN918" s="4" t="str">
        <v>SEDC, Dar es Salaam</v>
      </c>
      <c r="CO918" s="4" t="str">
        <v>SEDC, Dar es Salaam</v>
      </c>
      <c r="CP918" s="4" t="str">
        <v>SEDC, Dar es Salaam</v>
      </c>
      <c r="CQ918" s="4" t="str">
        <v>SEDC, Dar es Salaam</v>
      </c>
      <c r="CR918" s="4" t="str">
        <v>SEDC, Dar es Salaam</v>
      </c>
      <c r="CS918" s="4" t="str">
        <v>SEDC, Dar es Salaam</v>
      </c>
      <c r="CT918" s="4" t="str">
        <v>SEDC, Dar es Salaam</v>
      </c>
      <c r="CU918" s="4" t="str">
        <v>SEDC, Dar es Salaam</v>
      </c>
      <c r="CV918" s="4" t="str">
        <v>SEDC, Dar es Salaam</v>
      </c>
      <c r="CW918" s="4" t="str">
        <v>SEDC, Dar es Salaam</v>
      </c>
      <c r="CX918" s="4" t="str">
        <v>SEDC, Dar es Salaam</v>
      </c>
      <c r="CY918" s="4" t="str">
        <v>SEDC, Dar es Salaam</v>
      </c>
      <c r="CZ918" s="4" t="str">
        <v>SEDC, Dar es Salaam</v>
      </c>
      <c r="DA918" s="4" t="str">
        <v>SEDC, Dar es Salaam</v>
      </c>
      <c r="DB918" s="4" t="str">
        <v>SEDC, Dar es Salaam</v>
      </c>
      <c r="DC918" s="4" t="str">
        <v>SEDC, Dar es Salaam</v>
      </c>
      <c r="DD918" s="4" t="str">
        <v>SEDC, Dar es Salaam</v>
      </c>
      <c r="DE918" s="4" t="str">
        <v>SEDC, Dar es Salaam</v>
      </c>
      <c r="DF918" s="4" t="str">
        <v>SEDC, Dar es Salaam</v>
      </c>
      <c r="DG918" s="4" t="str">
        <v>SEDC, Dar es Salaam</v>
      </c>
      <c r="DH918" s="4" t="str">
        <v>SEDC, Dar es Salaam</v>
      </c>
      <c r="DI918" s="4" t="str">
        <v>SEDC, Dar es Salaam</v>
      </c>
      <c r="DJ918" s="4" t="str">
        <v>SEDC, Dar es Salaam</v>
      </c>
      <c r="DK918" s="4" t="str">
        <v>SEDC, Dar es Salaam</v>
      </c>
      <c r="DL918" s="4" t="str">
        <v>SEDC, Dar es Salaam</v>
      </c>
      <c r="DM918" s="4" t="str">
        <v>SEDC, Dar es Salaam</v>
      </c>
      <c r="DN918" s="4" t="str">
        <v>SEDC, Dar es Salaam</v>
      </c>
      <c r="DO918" s="4" t="str">
        <v>SEDC, Dar es Salaam</v>
      </c>
      <c r="DP918" s="4" t="str">
        <v>SEDC, Dar es Salaam</v>
      </c>
    </row>
    <row r="919" spans="1:120" x14ac:dyDescent="0.35">
      <c r="A919" s="4">
        <v>-7.25</v>
      </c>
      <c r="B919" s="4">
        <v>37.799999999999997</v>
      </c>
      <c r="C919" s="4" t="s">
        <v>285</v>
      </c>
      <c r="D919" s="4" t="s">
        <v>130</v>
      </c>
      <c r="E919" s="4" t="s">
        <v>1077</v>
      </c>
      <c r="F919" s="4">
        <v>917</v>
      </c>
      <c r="G919" s="4" t="str">
        <f t="shared" si="14"/>
        <v>Tanzania-Kolero</v>
      </c>
      <c r="BA919" s="4" t="str">
        <v>Sedi Ghazy</v>
      </c>
      <c r="BB919" s="4" t="str">
        <v>Sedi Ghazy</v>
      </c>
      <c r="BC919" s="4" t="str">
        <v>Sedi Ghazy</v>
      </c>
      <c r="BD919" s="4" t="str">
        <v>Sedi Ghazy</v>
      </c>
      <c r="BE919" s="4" t="str">
        <v>Sedi Ghazy</v>
      </c>
      <c r="BF919" s="4" t="str">
        <v>Sedi Ghazy</v>
      </c>
      <c r="BG919" s="4" t="str">
        <v>Sedi Ghazy</v>
      </c>
      <c r="BH919" s="4" t="str">
        <v>Sedi Ghazy</v>
      </c>
      <c r="BI919" s="4" t="str">
        <v>Sedi Ghazy</v>
      </c>
      <c r="BJ919" s="4" t="str">
        <v>Sedi Ghazy</v>
      </c>
      <c r="BK919" s="4" t="str">
        <v>Sedi Ghazy</v>
      </c>
      <c r="BL919" s="4" t="str">
        <v>Sedi Ghazy</v>
      </c>
      <c r="BM919" s="4" t="str">
        <v>Sedi Ghazy</v>
      </c>
      <c r="BN919" s="4" t="str">
        <v>Sedi Ghazy</v>
      </c>
      <c r="BO919" s="4" t="str">
        <v>Sedi Ghazy</v>
      </c>
      <c r="BP919" s="4" t="str">
        <v>Sedi Ghazy</v>
      </c>
      <c r="BQ919" s="4" t="str">
        <v>Sedi Ghazy</v>
      </c>
      <c r="BR919" s="4" t="str">
        <v>Sedi Ghazy</v>
      </c>
      <c r="BS919" s="4" t="str">
        <v>Sedi Ghazy</v>
      </c>
      <c r="BT919" s="4" t="str">
        <v>Sedi Ghazy</v>
      </c>
      <c r="BU919" s="4" t="str">
        <v>Sedi Ghazy</v>
      </c>
      <c r="BV919" s="4" t="str">
        <v>Sedi Ghazy</v>
      </c>
      <c r="BW919" s="4" t="str">
        <v>Sedi Ghazy</v>
      </c>
      <c r="BX919" s="4" t="str">
        <v>Sedi Ghazy</v>
      </c>
      <c r="BY919" s="4" t="str">
        <v>Sedi Ghazy</v>
      </c>
      <c r="BZ919" s="4" t="str">
        <v>Sedi Ghazy</v>
      </c>
      <c r="CA919" s="4" t="str">
        <v>Sedi Ghazy</v>
      </c>
      <c r="CB919" s="4" t="str">
        <v>Sedi Ghazy</v>
      </c>
      <c r="CC919" s="4" t="str">
        <v>Sedi Ghazy</v>
      </c>
      <c r="CD919" s="4" t="str">
        <v>Sedi Ghazy</v>
      </c>
      <c r="CE919" s="4" t="str">
        <v>Sedi Ghazy</v>
      </c>
      <c r="CF919" s="4" t="str">
        <v>Sedi Ghazy</v>
      </c>
      <c r="CG919" s="4" t="str">
        <v>Sedi Ghazy</v>
      </c>
      <c r="CH919" s="4" t="str">
        <v>Sedi Ghazy</v>
      </c>
      <c r="CJ919" s="4" t="str">
        <v>Sedi Ghazy</v>
      </c>
      <c r="CK919" s="4" t="str">
        <v>Sedi Ghazy</v>
      </c>
      <c r="CL919" s="4" t="str">
        <v>Sedi Ghazy</v>
      </c>
      <c r="CM919" s="4" t="str">
        <v>Sedi Ghazy</v>
      </c>
      <c r="CN919" s="4" t="str">
        <v>Sedi Ghazy</v>
      </c>
      <c r="CO919" s="4" t="str">
        <v>Sedi Ghazy</v>
      </c>
      <c r="CP919" s="4" t="str">
        <v>Sedi Ghazy</v>
      </c>
      <c r="CQ919" s="4" t="str">
        <v>Sedi Ghazy</v>
      </c>
      <c r="CR919" s="4" t="str">
        <v>Sedi Ghazy</v>
      </c>
      <c r="CS919" s="4" t="str">
        <v>Sedi Ghazy</v>
      </c>
      <c r="CT919" s="4" t="str">
        <v>Sedi Ghazy</v>
      </c>
      <c r="CU919" s="4" t="str">
        <v>Sedi Ghazy</v>
      </c>
      <c r="CV919" s="4" t="str">
        <v>Sedi Ghazy</v>
      </c>
      <c r="CW919" s="4" t="str">
        <v>Sedi Ghazy</v>
      </c>
      <c r="CX919" s="4" t="str">
        <v>Sedi Ghazy</v>
      </c>
      <c r="CY919" s="4" t="str">
        <v>Sedi Ghazy</v>
      </c>
      <c r="CZ919" s="4" t="str">
        <v>Sedi Ghazy</v>
      </c>
      <c r="DA919" s="4" t="str">
        <v>Sedi Ghazy</v>
      </c>
      <c r="DB919" s="4" t="str">
        <v>Sedi Ghazy</v>
      </c>
      <c r="DC919" s="4" t="str">
        <v>Sedi Ghazy</v>
      </c>
      <c r="DD919" s="4" t="str">
        <v>Sedi Ghazy</v>
      </c>
      <c r="DE919" s="4" t="str">
        <v>Sedi Ghazy</v>
      </c>
      <c r="DF919" s="4" t="str">
        <v>Sedi Ghazy</v>
      </c>
      <c r="DG919" s="4" t="str">
        <v>Sedi Ghazy</v>
      </c>
      <c r="DH919" s="4" t="str">
        <v>Sedi Ghazy</v>
      </c>
      <c r="DI919" s="4" t="str">
        <v>Sedi Ghazy</v>
      </c>
      <c r="DJ919" s="4" t="str">
        <v>Sedi Ghazy</v>
      </c>
      <c r="DK919" s="4" t="str">
        <v>Sedi Ghazy</v>
      </c>
      <c r="DL919" s="4" t="str">
        <v>Sedi Ghazy</v>
      </c>
      <c r="DM919" s="4" t="str">
        <v>Sedi Ghazy</v>
      </c>
      <c r="DN919" s="4" t="str">
        <v>Sedi Ghazy</v>
      </c>
      <c r="DO919" s="4" t="str">
        <v>Sedi Ghazy</v>
      </c>
      <c r="DP919" s="4" t="str">
        <v>Sedi Ghazy</v>
      </c>
    </row>
    <row r="920" spans="1:120" x14ac:dyDescent="0.35">
      <c r="A920" s="4">
        <v>-4.8</v>
      </c>
      <c r="B920" s="4">
        <v>38.433329999999998</v>
      </c>
      <c r="C920" s="4" t="s">
        <v>285</v>
      </c>
      <c r="D920" s="4" t="s">
        <v>296</v>
      </c>
      <c r="E920" s="4" t="s">
        <v>1078</v>
      </c>
      <c r="F920" s="4">
        <v>1000</v>
      </c>
      <c r="G920" s="4" t="str">
        <f t="shared" si="14"/>
        <v>Tanzania-Kwalei</v>
      </c>
      <c r="BA920" s="4" t="str">
        <v>Sega</v>
      </c>
      <c r="BB920" s="4" t="str">
        <v>Sega</v>
      </c>
      <c r="BC920" s="4" t="str">
        <v>Sega</v>
      </c>
      <c r="BD920" s="4" t="str">
        <v>Sega</v>
      </c>
      <c r="BE920" s="4" t="str">
        <v>Sega</v>
      </c>
      <c r="BF920" s="4" t="str">
        <v>Sega</v>
      </c>
      <c r="BG920" s="4" t="str">
        <v>Sega</v>
      </c>
      <c r="BH920" s="4" t="str">
        <v>Sega</v>
      </c>
      <c r="BI920" s="4" t="str">
        <v>Sega</v>
      </c>
      <c r="BJ920" s="4" t="str">
        <v>Sega</v>
      </c>
      <c r="BK920" s="4" t="str">
        <v>Sega</v>
      </c>
      <c r="BL920" s="4" t="str">
        <v>Sega</v>
      </c>
      <c r="BM920" s="4" t="str">
        <v>Sega</v>
      </c>
      <c r="BN920" s="4" t="str">
        <v>Sega</v>
      </c>
      <c r="BO920" s="4" t="str">
        <v>Sega</v>
      </c>
      <c r="BP920" s="4" t="str">
        <v>Sega</v>
      </c>
      <c r="BQ920" s="4" t="str">
        <v>Sega</v>
      </c>
      <c r="BR920" s="4" t="str">
        <v>Sega</v>
      </c>
      <c r="BS920" s="4" t="str">
        <v>Sega</v>
      </c>
      <c r="BT920" s="4" t="str">
        <v>Sega</v>
      </c>
      <c r="BU920" s="4" t="str">
        <v>Sega</v>
      </c>
      <c r="BV920" s="4" t="str">
        <v>Sega</v>
      </c>
      <c r="BW920" s="4" t="str">
        <v>Sega</v>
      </c>
      <c r="BX920" s="4" t="str">
        <v>Sega</v>
      </c>
      <c r="BY920" s="4" t="str">
        <v>Sega</v>
      </c>
      <c r="BZ920" s="4" t="str">
        <v>Sega</v>
      </c>
      <c r="CA920" s="4" t="str">
        <v>Sega</v>
      </c>
      <c r="CB920" s="4" t="str">
        <v>Sega</v>
      </c>
      <c r="CC920" s="4" t="str">
        <v>Sega</v>
      </c>
      <c r="CD920" s="4" t="str">
        <v>Sega</v>
      </c>
      <c r="CE920" s="4" t="str">
        <v>Sega</v>
      </c>
      <c r="CF920" s="4" t="str">
        <v>Sega</v>
      </c>
      <c r="CG920" s="4" t="str">
        <v>Sega</v>
      </c>
      <c r="CH920" s="4" t="str">
        <v>Sega</v>
      </c>
      <c r="CJ920" s="4" t="str">
        <v>Sega</v>
      </c>
      <c r="CK920" s="4" t="str">
        <v>Sega</v>
      </c>
      <c r="CL920" s="4" t="str">
        <v>Sega</v>
      </c>
      <c r="CM920" s="4" t="str">
        <v>Sega</v>
      </c>
      <c r="CN920" s="4" t="str">
        <v>Sega</v>
      </c>
      <c r="CO920" s="4" t="str">
        <v>Sega</v>
      </c>
      <c r="CP920" s="4" t="str">
        <v>Sega</v>
      </c>
      <c r="CQ920" s="4" t="str">
        <v>Sega</v>
      </c>
      <c r="CR920" s="4" t="str">
        <v>Sega</v>
      </c>
      <c r="CS920" s="4" t="str">
        <v>Sega</v>
      </c>
      <c r="CT920" s="4" t="str">
        <v>Sega</v>
      </c>
      <c r="CU920" s="4" t="str">
        <v>Sega</v>
      </c>
      <c r="CV920" s="4" t="str">
        <v>Sega</v>
      </c>
      <c r="CW920" s="4" t="str">
        <v>Sega</v>
      </c>
      <c r="CX920" s="4" t="str">
        <v>Sega</v>
      </c>
      <c r="CY920" s="4" t="str">
        <v>Sega</v>
      </c>
      <c r="CZ920" s="4" t="str">
        <v>Sega</v>
      </c>
      <c r="DA920" s="4" t="str">
        <v>Sega</v>
      </c>
      <c r="DB920" s="4" t="str">
        <v>Sega</v>
      </c>
      <c r="DC920" s="4" t="str">
        <v>Sega</v>
      </c>
      <c r="DD920" s="4" t="str">
        <v>Sega</v>
      </c>
      <c r="DE920" s="4" t="str">
        <v>Sega</v>
      </c>
      <c r="DF920" s="4" t="str">
        <v>Sega</v>
      </c>
      <c r="DG920" s="4" t="str">
        <v>Sega</v>
      </c>
      <c r="DH920" s="4" t="str">
        <v>Sega</v>
      </c>
      <c r="DI920" s="4" t="str">
        <v>Sega</v>
      </c>
      <c r="DJ920" s="4" t="str">
        <v>Sega</v>
      </c>
      <c r="DK920" s="4" t="str">
        <v>Sega</v>
      </c>
      <c r="DL920" s="4" t="str">
        <v>Sega</v>
      </c>
      <c r="DM920" s="4" t="str">
        <v>Sega</v>
      </c>
      <c r="DN920" s="4" t="str">
        <v>Sega</v>
      </c>
      <c r="DO920" s="4" t="str">
        <v>Sega</v>
      </c>
      <c r="DP920" s="4" t="str">
        <v>Sega</v>
      </c>
    </row>
    <row r="921" spans="1:120" x14ac:dyDescent="0.35">
      <c r="A921" s="4">
        <v>-4.8</v>
      </c>
      <c r="B921" s="4">
        <v>38.433329999999998</v>
      </c>
      <c r="C921" s="4" t="s">
        <v>285</v>
      </c>
      <c r="D921" s="4" t="s">
        <v>130</v>
      </c>
      <c r="E921" s="4" t="s">
        <v>1078</v>
      </c>
      <c r="F921" s="4">
        <v>1000</v>
      </c>
      <c r="G921" s="4" t="str">
        <f t="shared" si="14"/>
        <v>Tanzania-Kwalei</v>
      </c>
      <c r="BA921" s="4" t="str">
        <v>Sekota</v>
      </c>
      <c r="BB921" s="4" t="str">
        <v>Sekota</v>
      </c>
      <c r="BC921" s="4" t="str">
        <v>Sekota</v>
      </c>
      <c r="BD921" s="4" t="str">
        <v>Sekota</v>
      </c>
      <c r="BE921" s="4" t="str">
        <v>Sekota</v>
      </c>
      <c r="BF921" s="4" t="str">
        <v>Sekota</v>
      </c>
      <c r="BG921" s="4" t="str">
        <v>Sekota</v>
      </c>
      <c r="BH921" s="4" t="str">
        <v>Sekota</v>
      </c>
      <c r="BI921" s="4" t="str">
        <v>Sekota</v>
      </c>
      <c r="BJ921" s="4" t="str">
        <v>Sekota</v>
      </c>
      <c r="BK921" s="4" t="str">
        <v>Sekota</v>
      </c>
      <c r="BL921" s="4" t="str">
        <v>Sekota</v>
      </c>
      <c r="BM921" s="4" t="str">
        <v>Sekota</v>
      </c>
      <c r="BN921" s="4" t="str">
        <v>Sekota</v>
      </c>
      <c r="BO921" s="4" t="str">
        <v>Sekota</v>
      </c>
      <c r="BP921" s="4" t="str">
        <v>Sekota</v>
      </c>
      <c r="BQ921" s="4" t="str">
        <v>Sekota</v>
      </c>
      <c r="BR921" s="4" t="str">
        <v>Sekota</v>
      </c>
      <c r="BS921" s="4" t="str">
        <v>Sekota</v>
      </c>
      <c r="BT921" s="4" t="str">
        <v>Sekota</v>
      </c>
      <c r="BU921" s="4" t="str">
        <v>Sekota</v>
      </c>
      <c r="BV921" s="4" t="str">
        <v>Sekota</v>
      </c>
      <c r="BW921" s="4" t="str">
        <v>Sekota</v>
      </c>
      <c r="BX921" s="4" t="str">
        <v>Sekota</v>
      </c>
      <c r="BY921" s="4" t="str">
        <v>Sekota</v>
      </c>
      <c r="BZ921" s="4" t="str">
        <v>Sekota</v>
      </c>
      <c r="CA921" s="4" t="str">
        <v>Sekota</v>
      </c>
      <c r="CB921" s="4" t="str">
        <v>Sekota</v>
      </c>
      <c r="CC921" s="4" t="str">
        <v>Sekota</v>
      </c>
      <c r="CD921" s="4" t="str">
        <v>Sekota</v>
      </c>
      <c r="CE921" s="4" t="str">
        <v>Sekota</v>
      </c>
      <c r="CF921" s="4" t="str">
        <v>Sekota</v>
      </c>
      <c r="CG921" s="4" t="str">
        <v>Sekota</v>
      </c>
      <c r="CH921" s="4" t="str">
        <v>Sekota</v>
      </c>
      <c r="CJ921" s="4" t="str">
        <v>Sekota</v>
      </c>
      <c r="CK921" s="4" t="str">
        <v>Sekota</v>
      </c>
      <c r="CL921" s="4" t="str">
        <v>Sekota</v>
      </c>
      <c r="CM921" s="4" t="str">
        <v>Sekota</v>
      </c>
      <c r="CN921" s="4" t="str">
        <v>Sekota</v>
      </c>
      <c r="CO921" s="4" t="str">
        <v>Sekota</v>
      </c>
      <c r="CP921" s="4" t="str">
        <v>Sekota</v>
      </c>
      <c r="CQ921" s="4" t="str">
        <v>Sekota</v>
      </c>
      <c r="CR921" s="4" t="str">
        <v>Sekota</v>
      </c>
      <c r="CS921" s="4" t="str">
        <v>Sekota</v>
      </c>
      <c r="CT921" s="4" t="str">
        <v>Sekota</v>
      </c>
      <c r="CU921" s="4" t="str">
        <v>Sekota</v>
      </c>
      <c r="CV921" s="4" t="str">
        <v>Sekota</v>
      </c>
      <c r="CW921" s="4" t="str">
        <v>Sekota</v>
      </c>
      <c r="CX921" s="4" t="str">
        <v>Sekota</v>
      </c>
      <c r="CY921" s="4" t="str">
        <v>Sekota</v>
      </c>
      <c r="CZ921" s="4" t="str">
        <v>Sekota</v>
      </c>
      <c r="DA921" s="4" t="str">
        <v>Sekota</v>
      </c>
      <c r="DB921" s="4" t="str">
        <v>Sekota</v>
      </c>
      <c r="DC921" s="4" t="str">
        <v>Sekota</v>
      </c>
      <c r="DD921" s="4" t="str">
        <v>Sekota</v>
      </c>
      <c r="DE921" s="4" t="str">
        <v>Sekota</v>
      </c>
      <c r="DF921" s="4" t="str">
        <v>Sekota</v>
      </c>
      <c r="DG921" s="4" t="str">
        <v>Sekota</v>
      </c>
      <c r="DH921" s="4" t="str">
        <v>Sekota</v>
      </c>
      <c r="DI921" s="4" t="str">
        <v>Sekota</v>
      </c>
      <c r="DJ921" s="4" t="str">
        <v>Sekota</v>
      </c>
      <c r="DK921" s="4" t="str">
        <v>Sekota</v>
      </c>
      <c r="DL921" s="4" t="str">
        <v>Sekota</v>
      </c>
      <c r="DM921" s="4" t="str">
        <v>Sekota</v>
      </c>
      <c r="DN921" s="4" t="str">
        <v>Sekota</v>
      </c>
      <c r="DO921" s="4" t="str">
        <v>Sekota</v>
      </c>
      <c r="DP921" s="4" t="str">
        <v>Sekota</v>
      </c>
    </row>
    <row r="922" spans="1:120" x14ac:dyDescent="0.35">
      <c r="A922" s="4">
        <v>-6.335</v>
      </c>
      <c r="B922" s="4">
        <v>36.5</v>
      </c>
      <c r="C922" s="4" t="s">
        <v>285</v>
      </c>
      <c r="D922" s="4" t="s">
        <v>138</v>
      </c>
      <c r="E922" s="4" t="s">
        <v>1079</v>
      </c>
      <c r="F922" s="4">
        <v>400</v>
      </c>
      <c r="G922" s="4" t="str">
        <f t="shared" si="14"/>
        <v>Tanzania-LPRI Mpwapwa</v>
      </c>
      <c r="BA922" s="4" t="str">
        <v>Selian</v>
      </c>
      <c r="BB922" s="4" t="str">
        <v>Selian</v>
      </c>
      <c r="BC922" s="4" t="str">
        <v>Selian</v>
      </c>
      <c r="BD922" s="4" t="str">
        <v>Selian</v>
      </c>
      <c r="BE922" s="4" t="str">
        <v>Selian</v>
      </c>
      <c r="BF922" s="4" t="str">
        <v>Selian</v>
      </c>
      <c r="BG922" s="4" t="str">
        <v>Selian</v>
      </c>
      <c r="BH922" s="4" t="str">
        <v>Selian</v>
      </c>
      <c r="BI922" s="4" t="str">
        <v>Selian</v>
      </c>
      <c r="BJ922" s="4" t="str">
        <v>Selian</v>
      </c>
      <c r="BK922" s="4" t="str">
        <v>Selian</v>
      </c>
      <c r="BL922" s="4" t="str">
        <v>Selian</v>
      </c>
      <c r="BM922" s="4" t="str">
        <v>Selian</v>
      </c>
      <c r="BN922" s="4" t="str">
        <v>Selian</v>
      </c>
      <c r="BO922" s="4" t="str">
        <v>Selian</v>
      </c>
      <c r="BP922" s="4" t="str">
        <v>Selian</v>
      </c>
      <c r="BQ922" s="4" t="str">
        <v>Selian</v>
      </c>
      <c r="BR922" s="4" t="str">
        <v>Selian</v>
      </c>
      <c r="BS922" s="4" t="str">
        <v>Selian</v>
      </c>
      <c r="BT922" s="4" t="str">
        <v>Selian</v>
      </c>
      <c r="BU922" s="4" t="str">
        <v>Selian</v>
      </c>
      <c r="BV922" s="4" t="str">
        <v>Selian</v>
      </c>
      <c r="BW922" s="4" t="str">
        <v>Selian</v>
      </c>
      <c r="BX922" s="4" t="str">
        <v>Selian</v>
      </c>
      <c r="BY922" s="4" t="str">
        <v>Selian</v>
      </c>
      <c r="BZ922" s="4" t="str">
        <v>Selian</v>
      </c>
      <c r="CA922" s="4" t="str">
        <v>Selian</v>
      </c>
      <c r="CB922" s="4" t="str">
        <v>Selian</v>
      </c>
      <c r="CC922" s="4" t="str">
        <v>Selian</v>
      </c>
      <c r="CD922" s="4" t="str">
        <v>Selian</v>
      </c>
      <c r="CE922" s="4" t="str">
        <v>Selian</v>
      </c>
      <c r="CF922" s="4" t="str">
        <v>Selian</v>
      </c>
      <c r="CG922" s="4" t="str">
        <v>Selian</v>
      </c>
      <c r="CH922" s="4" t="str">
        <v>Selian</v>
      </c>
      <c r="CJ922" s="4" t="str">
        <v>Selian</v>
      </c>
      <c r="CK922" s="4" t="str">
        <v>Selian</v>
      </c>
      <c r="CL922" s="4" t="str">
        <v>Selian</v>
      </c>
      <c r="CM922" s="4" t="str">
        <v>Selian</v>
      </c>
      <c r="CN922" s="4" t="str">
        <v>Selian</v>
      </c>
      <c r="CO922" s="4" t="str">
        <v>Selian</v>
      </c>
      <c r="CP922" s="4" t="str">
        <v>Selian</v>
      </c>
      <c r="CQ922" s="4" t="str">
        <v>Selian</v>
      </c>
      <c r="CR922" s="4" t="str">
        <v>Selian</v>
      </c>
      <c r="CS922" s="4" t="str">
        <v>Selian</v>
      </c>
      <c r="CT922" s="4" t="str">
        <v>Selian</v>
      </c>
      <c r="CU922" s="4" t="str">
        <v>Selian</v>
      </c>
      <c r="CV922" s="4" t="str">
        <v>Selian</v>
      </c>
      <c r="CW922" s="4" t="str">
        <v>Selian</v>
      </c>
      <c r="CX922" s="4" t="str">
        <v>Selian</v>
      </c>
      <c r="CY922" s="4" t="str">
        <v>Selian</v>
      </c>
      <c r="CZ922" s="4" t="str">
        <v>Selian</v>
      </c>
      <c r="DA922" s="4" t="str">
        <v>Selian</v>
      </c>
      <c r="DB922" s="4" t="str">
        <v>Selian</v>
      </c>
      <c r="DC922" s="4" t="str">
        <v>Selian</v>
      </c>
      <c r="DD922" s="4" t="str">
        <v>Selian</v>
      </c>
      <c r="DE922" s="4" t="str">
        <v>Selian</v>
      </c>
      <c r="DF922" s="4" t="str">
        <v>Selian</v>
      </c>
      <c r="DG922" s="4" t="str">
        <v>Selian</v>
      </c>
      <c r="DH922" s="4" t="str">
        <v>Selian</v>
      </c>
      <c r="DI922" s="4" t="str">
        <v>Selian</v>
      </c>
      <c r="DJ922" s="4" t="str">
        <v>Selian</v>
      </c>
      <c r="DK922" s="4" t="str">
        <v>Selian</v>
      </c>
      <c r="DL922" s="4" t="str">
        <v>Selian</v>
      </c>
      <c r="DM922" s="4" t="str">
        <v>Selian</v>
      </c>
      <c r="DN922" s="4" t="str">
        <v>Selian</v>
      </c>
      <c r="DO922" s="4" t="str">
        <v>Selian</v>
      </c>
      <c r="DP922" s="4" t="str">
        <v>Selian</v>
      </c>
    </row>
    <row r="923" spans="1:120" x14ac:dyDescent="0.35">
      <c r="A923" s="4">
        <v>-9.3833300000000008</v>
      </c>
      <c r="B923" s="4">
        <v>34.766669999999998</v>
      </c>
      <c r="C923" s="4" t="s">
        <v>285</v>
      </c>
      <c r="D923" s="4" t="s">
        <v>138</v>
      </c>
      <c r="E923" s="4" t="s">
        <v>1080</v>
      </c>
      <c r="F923" s="4">
        <v>30000</v>
      </c>
      <c r="G923" s="4" t="str">
        <f t="shared" si="14"/>
        <v>Tanzania-Lubonde</v>
      </c>
      <c r="BA923" s="4" t="str">
        <v>Senegal</v>
      </c>
      <c r="BB923" s="4" t="str">
        <v>Senegal</v>
      </c>
      <c r="BC923" s="4" t="str">
        <v>Senegal</v>
      </c>
      <c r="BD923" s="4" t="str">
        <v>Senegal</v>
      </c>
      <c r="BE923" s="4" t="str">
        <v>Senegal</v>
      </c>
      <c r="BF923" s="4" t="str">
        <v>Senegal</v>
      </c>
      <c r="BG923" s="4" t="str">
        <v>Senegal</v>
      </c>
      <c r="BH923" s="4" t="str">
        <v>Senegal</v>
      </c>
      <c r="BI923" s="4" t="str">
        <v>Senegal</v>
      </c>
      <c r="BJ923" s="4" t="str">
        <v>Senegal</v>
      </c>
      <c r="BK923" s="4" t="str">
        <v>Senegal</v>
      </c>
      <c r="BL923" s="4" t="str">
        <v>Senegal</v>
      </c>
      <c r="BM923" s="4" t="str">
        <v>Senegal</v>
      </c>
      <c r="BN923" s="4" t="str">
        <v>Senegal</v>
      </c>
      <c r="BO923" s="4" t="str">
        <v>Senegal</v>
      </c>
      <c r="BP923" s="4" t="str">
        <v>Senegal</v>
      </c>
      <c r="BQ923" s="4" t="str">
        <v>Senegal</v>
      </c>
      <c r="BR923" s="4" t="str">
        <v>Senegal</v>
      </c>
      <c r="BS923" s="4" t="str">
        <v>Senegal</v>
      </c>
      <c r="BT923" s="4" t="str">
        <v>Senegal</v>
      </c>
      <c r="BU923" s="4" t="str">
        <v>Senegal</v>
      </c>
      <c r="BV923" s="4" t="str">
        <v>Senegal</v>
      </c>
      <c r="BW923" s="4" t="str">
        <v>Senegal</v>
      </c>
      <c r="BX923" s="4" t="str">
        <v>Senegal</v>
      </c>
      <c r="BY923" s="4" t="str">
        <v>Senegal</v>
      </c>
      <c r="BZ923" s="4" t="str">
        <v>Senegal</v>
      </c>
      <c r="CA923" s="4" t="str">
        <v>Senegal</v>
      </c>
      <c r="CB923" s="4" t="str">
        <v>Senegal</v>
      </c>
      <c r="CC923" s="4" t="str">
        <v>Senegal</v>
      </c>
      <c r="CD923" s="4" t="str">
        <v>Senegal</v>
      </c>
      <c r="CE923" s="4" t="str">
        <v>Senegal</v>
      </c>
      <c r="CF923" s="4" t="str">
        <v>Senegal</v>
      </c>
      <c r="CG923" s="4" t="str">
        <v>Senegal</v>
      </c>
      <c r="CH923" s="4" t="str">
        <v>Senegal</v>
      </c>
      <c r="CJ923" s="4" t="str">
        <v>Senegal</v>
      </c>
      <c r="CK923" s="4" t="str">
        <v>Senegal</v>
      </c>
      <c r="CL923" s="4" t="str">
        <v>Senegal</v>
      </c>
      <c r="CM923" s="4" t="str">
        <v>Senegal</v>
      </c>
      <c r="CN923" s="4" t="str">
        <v>Senegal</v>
      </c>
      <c r="CO923" s="4" t="str">
        <v>Senegal</v>
      </c>
      <c r="CP923" s="4" t="str">
        <v>Senegal</v>
      </c>
      <c r="CQ923" s="4" t="str">
        <v>Senegal</v>
      </c>
      <c r="CR923" s="4" t="str">
        <v>Senegal</v>
      </c>
      <c r="CS923" s="4" t="str">
        <v>Senegal</v>
      </c>
      <c r="CT923" s="4" t="str">
        <v>Senegal</v>
      </c>
      <c r="CU923" s="4" t="str">
        <v>Senegal</v>
      </c>
      <c r="CV923" s="4" t="str">
        <v>Senegal</v>
      </c>
      <c r="CW923" s="4" t="str">
        <v>Senegal</v>
      </c>
      <c r="CX923" s="4" t="str">
        <v>Senegal</v>
      </c>
      <c r="CY923" s="4" t="str">
        <v>Senegal</v>
      </c>
      <c r="CZ923" s="4" t="str">
        <v>Senegal</v>
      </c>
      <c r="DA923" s="4" t="str">
        <v>Senegal</v>
      </c>
      <c r="DB923" s="4" t="str">
        <v>Senegal</v>
      </c>
      <c r="DC923" s="4" t="str">
        <v>Senegal</v>
      </c>
      <c r="DD923" s="4" t="str">
        <v>Senegal</v>
      </c>
      <c r="DE923" s="4" t="str">
        <v>Senegal</v>
      </c>
      <c r="DF923" s="4" t="str">
        <v>Senegal</v>
      </c>
      <c r="DG923" s="4" t="str">
        <v>Senegal</v>
      </c>
      <c r="DH923" s="4" t="str">
        <v>Senegal</v>
      </c>
      <c r="DI923" s="4" t="str">
        <v>Senegal</v>
      </c>
      <c r="DJ923" s="4" t="str">
        <v>Senegal</v>
      </c>
      <c r="DK923" s="4" t="str">
        <v>Senegal</v>
      </c>
      <c r="DL923" s="4" t="str">
        <v>Senegal</v>
      </c>
      <c r="DM923" s="4" t="str">
        <v>Senegal</v>
      </c>
      <c r="DN923" s="4" t="str">
        <v>Senegal</v>
      </c>
      <c r="DO923" s="4" t="str">
        <v>Senegal</v>
      </c>
      <c r="DP923" s="4" t="str">
        <v>Senegal</v>
      </c>
    </row>
    <row r="924" spans="1:120" x14ac:dyDescent="0.35">
      <c r="A924" s="4">
        <v>-4.67</v>
      </c>
      <c r="B924" s="4">
        <v>38.39</v>
      </c>
      <c r="C924" s="4" t="s">
        <v>285</v>
      </c>
      <c r="D924" s="4" t="s">
        <v>130</v>
      </c>
      <c r="E924" s="4" t="s">
        <v>1081</v>
      </c>
      <c r="F924" s="4">
        <v>10000</v>
      </c>
      <c r="G924" s="4" t="str">
        <f t="shared" si="14"/>
        <v>Tanzania-Lushoto District, Tanga</v>
      </c>
      <c r="BA924" s="4" t="str">
        <v>Senge Farm, Kawanda</v>
      </c>
      <c r="BB924" s="4" t="str">
        <v>Senge Farm, Kawanda</v>
      </c>
      <c r="BC924" s="4" t="str">
        <v>Senge Farm, Kawanda</v>
      </c>
      <c r="BD924" s="4" t="str">
        <v>Senge Farm, Kawanda</v>
      </c>
      <c r="BE924" s="4" t="str">
        <v>Senge Farm, Kawanda</v>
      </c>
      <c r="BF924" s="4" t="str">
        <v>Senge Farm, Kawanda</v>
      </c>
      <c r="BG924" s="4" t="str">
        <v>Senge Farm, Kawanda</v>
      </c>
      <c r="BH924" s="4" t="str">
        <v>Senge Farm, Kawanda</v>
      </c>
      <c r="BI924" s="4" t="str">
        <v>Senge Farm, Kawanda</v>
      </c>
      <c r="BJ924" s="4" t="str">
        <v>Senge Farm, Kawanda</v>
      </c>
      <c r="BK924" s="4" t="str">
        <v>Senge Farm, Kawanda</v>
      </c>
      <c r="BL924" s="4" t="str">
        <v>Senge Farm, Kawanda</v>
      </c>
      <c r="BM924" s="4" t="str">
        <v>Senge Farm, Kawanda</v>
      </c>
      <c r="BN924" s="4" t="str">
        <v>Senge Farm, Kawanda</v>
      </c>
      <c r="BO924" s="4" t="str">
        <v>Senge Farm, Kawanda</v>
      </c>
      <c r="BP924" s="4" t="str">
        <v>Senge Farm, Kawanda</v>
      </c>
      <c r="BQ924" s="4" t="str">
        <v>Senge Farm, Kawanda</v>
      </c>
      <c r="BR924" s="4" t="str">
        <v>Senge Farm, Kawanda</v>
      </c>
      <c r="BS924" s="4" t="str">
        <v>Senge Farm, Kawanda</v>
      </c>
      <c r="BT924" s="4" t="str">
        <v>Senge Farm, Kawanda</v>
      </c>
      <c r="BU924" s="4" t="str">
        <v>Senge Farm, Kawanda</v>
      </c>
      <c r="BV924" s="4" t="str">
        <v>Senge Farm, Kawanda</v>
      </c>
      <c r="BW924" s="4" t="str">
        <v>Senge Farm, Kawanda</v>
      </c>
      <c r="BX924" s="4" t="str">
        <v>Senge Farm, Kawanda</v>
      </c>
      <c r="BY924" s="4" t="str">
        <v>Senge Farm, Kawanda</v>
      </c>
      <c r="BZ924" s="4" t="str">
        <v>Senge Farm, Kawanda</v>
      </c>
      <c r="CA924" s="4" t="str">
        <v>Senge Farm, Kawanda</v>
      </c>
      <c r="CB924" s="4" t="str">
        <v>Senge Farm, Kawanda</v>
      </c>
      <c r="CC924" s="4" t="str">
        <v>Senge Farm, Kawanda</v>
      </c>
      <c r="CD924" s="4" t="str">
        <v>Senge Farm, Kawanda</v>
      </c>
      <c r="CE924" s="4" t="str">
        <v>Senge Farm, Kawanda</v>
      </c>
      <c r="CF924" s="4" t="str">
        <v>Senge Farm, Kawanda</v>
      </c>
      <c r="CG924" s="4" t="str">
        <v>Senge Farm, Kawanda</v>
      </c>
      <c r="CH924" s="4" t="str">
        <v>Senge Farm, Kawanda</v>
      </c>
      <c r="CJ924" s="4" t="str">
        <v>Senge Farm, Kawanda</v>
      </c>
      <c r="CK924" s="4" t="str">
        <v>Senge Farm, Kawanda</v>
      </c>
      <c r="CL924" s="4" t="str">
        <v>Senge Farm, Kawanda</v>
      </c>
      <c r="CM924" s="4" t="str">
        <v>Senge Farm, Kawanda</v>
      </c>
      <c r="CN924" s="4" t="str">
        <v>Senge Farm, Kawanda</v>
      </c>
      <c r="CO924" s="4" t="str">
        <v>Senge Farm, Kawanda</v>
      </c>
      <c r="CP924" s="4" t="str">
        <v>Senge Farm, Kawanda</v>
      </c>
      <c r="CQ924" s="4" t="str">
        <v>Senge Farm, Kawanda</v>
      </c>
      <c r="CR924" s="4" t="str">
        <v>Senge Farm, Kawanda</v>
      </c>
      <c r="CS924" s="4" t="str">
        <v>Senge Farm, Kawanda</v>
      </c>
      <c r="CT924" s="4" t="str">
        <v>Senge Farm, Kawanda</v>
      </c>
      <c r="CU924" s="4" t="str">
        <v>Senge Farm, Kawanda</v>
      </c>
      <c r="CV924" s="4" t="str">
        <v>Senge Farm, Kawanda</v>
      </c>
      <c r="CW924" s="4" t="str">
        <v>Senge Farm, Kawanda</v>
      </c>
      <c r="CX924" s="4" t="str">
        <v>Senge Farm, Kawanda</v>
      </c>
      <c r="CY924" s="4" t="str">
        <v>Senge Farm, Kawanda</v>
      </c>
      <c r="CZ924" s="4" t="str">
        <v>Senge Farm, Kawanda</v>
      </c>
      <c r="DA924" s="4" t="str">
        <v>Senge Farm, Kawanda</v>
      </c>
      <c r="DB924" s="4" t="str">
        <v>Senge Farm, Kawanda</v>
      </c>
      <c r="DC924" s="4" t="str">
        <v>Senge Farm, Kawanda</v>
      </c>
      <c r="DD924" s="4" t="str">
        <v>Senge Farm, Kawanda</v>
      </c>
      <c r="DE924" s="4" t="str">
        <v>Senge Farm, Kawanda</v>
      </c>
      <c r="DF924" s="4" t="str">
        <v>Senge Farm, Kawanda</v>
      </c>
      <c r="DG924" s="4" t="str">
        <v>Senge Farm, Kawanda</v>
      </c>
      <c r="DH924" s="4" t="str">
        <v>Senge Farm, Kawanda</v>
      </c>
      <c r="DI924" s="4" t="str">
        <v>Senge Farm, Kawanda</v>
      </c>
      <c r="DJ924" s="4" t="str">
        <v>Senge Farm, Kawanda</v>
      </c>
      <c r="DK924" s="4" t="str">
        <v>Senge Farm, Kawanda</v>
      </c>
      <c r="DL924" s="4" t="str">
        <v>Senge Farm, Kawanda</v>
      </c>
      <c r="DM924" s="4" t="str">
        <v>Senge Farm, Kawanda</v>
      </c>
      <c r="DN924" s="4" t="str">
        <v>Senge Farm, Kawanda</v>
      </c>
      <c r="DO924" s="4" t="str">
        <v>Senge Farm, Kawanda</v>
      </c>
      <c r="DP924" s="4" t="str">
        <v>Senge Farm, Kawanda</v>
      </c>
    </row>
    <row r="925" spans="1:120" x14ac:dyDescent="0.35">
      <c r="A925" s="4">
        <v>-2.7191000000000001</v>
      </c>
      <c r="B925" s="4">
        <v>33.023099999999999</v>
      </c>
      <c r="C925" s="4" t="s">
        <v>285</v>
      </c>
      <c r="D925" s="4" t="s">
        <v>138</v>
      </c>
      <c r="E925" s="4" t="s">
        <v>1082</v>
      </c>
      <c r="F925" s="4">
        <v>250</v>
      </c>
      <c r="G925" s="4" t="str">
        <f t="shared" si="14"/>
        <v>Tanzania-LZARDI, Ukiriguru</v>
      </c>
      <c r="BA925" s="4" t="str">
        <v>Serere Research Centre</v>
      </c>
      <c r="BB925" s="4" t="str">
        <v>Serere Research Centre</v>
      </c>
      <c r="BC925" s="4" t="str">
        <v>Serere Research Centre</v>
      </c>
      <c r="BD925" s="4" t="str">
        <v>Serere Research Centre</v>
      </c>
      <c r="BE925" s="4" t="str">
        <v>Serere Research Centre</v>
      </c>
      <c r="BF925" s="4" t="str">
        <v>Serere Research Centre</v>
      </c>
      <c r="BG925" s="4" t="str">
        <v>Serere Research Centre</v>
      </c>
      <c r="BH925" s="4" t="str">
        <v>Serere Research Centre</v>
      </c>
      <c r="BI925" s="4" t="str">
        <v>Serere Research Centre</v>
      </c>
      <c r="BJ925" s="4" t="str">
        <v>Serere Research Centre</v>
      </c>
      <c r="BK925" s="4" t="str">
        <v>Serere Research Centre</v>
      </c>
      <c r="BL925" s="4" t="str">
        <v>Serere Research Centre</v>
      </c>
      <c r="BM925" s="4" t="str">
        <v>Serere Research Centre</v>
      </c>
      <c r="BN925" s="4" t="str">
        <v>Serere Research Centre</v>
      </c>
      <c r="BO925" s="4" t="str">
        <v>Serere Research Centre</v>
      </c>
      <c r="BP925" s="4" t="str">
        <v>Serere Research Centre</v>
      </c>
      <c r="BQ925" s="4" t="str">
        <v>Serere Research Centre</v>
      </c>
      <c r="BR925" s="4" t="str">
        <v>Serere Research Centre</v>
      </c>
      <c r="BS925" s="4" t="str">
        <v>Serere Research Centre</v>
      </c>
      <c r="BT925" s="4" t="str">
        <v>Serere Research Centre</v>
      </c>
      <c r="BU925" s="4" t="str">
        <v>Serere Research Centre</v>
      </c>
      <c r="BV925" s="4" t="str">
        <v>Serere Research Centre</v>
      </c>
      <c r="BW925" s="4" t="str">
        <v>Serere Research Centre</v>
      </c>
      <c r="BX925" s="4" t="str">
        <v>Serere Research Centre</v>
      </c>
      <c r="BY925" s="4" t="str">
        <v>Serere Research Centre</v>
      </c>
      <c r="BZ925" s="4" t="str">
        <v>Serere Research Centre</v>
      </c>
      <c r="CA925" s="4" t="str">
        <v>Serere Research Centre</v>
      </c>
      <c r="CB925" s="4" t="str">
        <v>Serere Research Centre</v>
      </c>
      <c r="CC925" s="4" t="str">
        <v>Serere Research Centre</v>
      </c>
      <c r="CD925" s="4" t="str">
        <v>Serere Research Centre</v>
      </c>
      <c r="CE925" s="4" t="str">
        <v>Serere Research Centre</v>
      </c>
      <c r="CF925" s="4" t="str">
        <v>Serere Research Centre</v>
      </c>
      <c r="CG925" s="4" t="str">
        <v>Serere Research Centre</v>
      </c>
      <c r="CH925" s="4" t="str">
        <v>Serere Research Centre</v>
      </c>
      <c r="CJ925" s="4" t="str">
        <v>Serere Research Centre</v>
      </c>
      <c r="CK925" s="4" t="str">
        <v>Serere Research Centre</v>
      </c>
      <c r="CL925" s="4" t="str">
        <v>Serere Research Centre</v>
      </c>
      <c r="CM925" s="4" t="str">
        <v>Serere Research Centre</v>
      </c>
      <c r="CN925" s="4" t="str">
        <v>Serere Research Centre</v>
      </c>
      <c r="CO925" s="4" t="str">
        <v>Serere Research Centre</v>
      </c>
      <c r="CP925" s="4" t="str">
        <v>Serere Research Centre</v>
      </c>
      <c r="CQ925" s="4" t="str">
        <v>Serere Research Centre</v>
      </c>
      <c r="CR925" s="4" t="str">
        <v>Serere Research Centre</v>
      </c>
      <c r="CS925" s="4" t="str">
        <v>Serere Research Centre</v>
      </c>
      <c r="CT925" s="4" t="str">
        <v>Serere Research Centre</v>
      </c>
      <c r="CU925" s="4" t="str">
        <v>Serere Research Centre</v>
      </c>
      <c r="CV925" s="4" t="str">
        <v>Serere Research Centre</v>
      </c>
      <c r="CW925" s="4" t="str">
        <v>Serere Research Centre</v>
      </c>
      <c r="CX925" s="4" t="str">
        <v>Serere Research Centre</v>
      </c>
      <c r="CY925" s="4" t="str">
        <v>Serere Research Centre</v>
      </c>
      <c r="CZ925" s="4" t="str">
        <v>Serere Research Centre</v>
      </c>
      <c r="DA925" s="4" t="str">
        <v>Serere Research Centre</v>
      </c>
      <c r="DB925" s="4" t="str">
        <v>Serere Research Centre</v>
      </c>
      <c r="DC925" s="4" t="str">
        <v>Serere Research Centre</v>
      </c>
      <c r="DD925" s="4" t="str">
        <v>Serere Research Centre</v>
      </c>
      <c r="DE925" s="4" t="str">
        <v>Serere Research Centre</v>
      </c>
      <c r="DF925" s="4" t="str">
        <v>Serere Research Centre</v>
      </c>
      <c r="DG925" s="4" t="str">
        <v>Serere Research Centre</v>
      </c>
      <c r="DH925" s="4" t="str">
        <v>Serere Research Centre</v>
      </c>
      <c r="DI925" s="4" t="str">
        <v>Serere Research Centre</v>
      </c>
      <c r="DJ925" s="4" t="str">
        <v>Serere Research Centre</v>
      </c>
      <c r="DK925" s="4" t="str">
        <v>Serere Research Centre</v>
      </c>
      <c r="DL925" s="4" t="str">
        <v>Serere Research Centre</v>
      </c>
      <c r="DM925" s="4" t="str">
        <v>Serere Research Centre</v>
      </c>
      <c r="DN925" s="4" t="str">
        <v>Serere Research Centre</v>
      </c>
      <c r="DO925" s="4" t="str">
        <v>Serere Research Centre</v>
      </c>
      <c r="DP925" s="4" t="str">
        <v>Serere Research Centre</v>
      </c>
    </row>
    <row r="926" spans="1:120" x14ac:dyDescent="0.35">
      <c r="A926" s="4">
        <v>-6.8333300000000001</v>
      </c>
      <c r="B926" s="4">
        <v>37.633330000000001</v>
      </c>
      <c r="C926" s="4" t="s">
        <v>285</v>
      </c>
      <c r="D926" s="4" t="s">
        <v>138</v>
      </c>
      <c r="E926" s="4" t="s">
        <v>1083</v>
      </c>
      <c r="F926" s="4">
        <v>917</v>
      </c>
      <c r="G926" s="4" t="str">
        <f t="shared" si="14"/>
        <v>Tanzania-Mafiga</v>
      </c>
      <c r="BA926" s="4" t="str">
        <v>Serity</v>
      </c>
      <c r="BB926" s="4" t="str">
        <v>Serity</v>
      </c>
      <c r="BC926" s="4" t="str">
        <v>Serity</v>
      </c>
      <c r="BD926" s="4" t="str">
        <v>Serity</v>
      </c>
      <c r="BE926" s="4" t="str">
        <v>Serity</v>
      </c>
      <c r="BF926" s="4" t="str">
        <v>Serity</v>
      </c>
      <c r="BG926" s="4" t="str">
        <v>Serity</v>
      </c>
      <c r="BH926" s="4" t="str">
        <v>Serity</v>
      </c>
      <c r="BI926" s="4" t="str">
        <v>Serity</v>
      </c>
      <c r="BJ926" s="4" t="str">
        <v>Serity</v>
      </c>
      <c r="BK926" s="4" t="str">
        <v>Serity</v>
      </c>
      <c r="BL926" s="4" t="str">
        <v>Serity</v>
      </c>
      <c r="BM926" s="4" t="str">
        <v>Serity</v>
      </c>
      <c r="BN926" s="4" t="str">
        <v>Serity</v>
      </c>
      <c r="BO926" s="4" t="str">
        <v>Serity</v>
      </c>
      <c r="BP926" s="4" t="str">
        <v>Serity</v>
      </c>
      <c r="BQ926" s="4" t="str">
        <v>Serity</v>
      </c>
      <c r="BR926" s="4" t="str">
        <v>Serity</v>
      </c>
      <c r="BS926" s="4" t="str">
        <v>Serity</v>
      </c>
      <c r="BT926" s="4" t="str">
        <v>Serity</v>
      </c>
      <c r="BU926" s="4" t="str">
        <v>Serity</v>
      </c>
      <c r="BV926" s="4" t="str">
        <v>Serity</v>
      </c>
      <c r="BW926" s="4" t="str">
        <v>Serity</v>
      </c>
      <c r="BX926" s="4" t="str">
        <v>Serity</v>
      </c>
      <c r="BY926" s="4" t="str">
        <v>Serity</v>
      </c>
      <c r="BZ926" s="4" t="str">
        <v>Serity</v>
      </c>
      <c r="CA926" s="4" t="str">
        <v>Serity</v>
      </c>
      <c r="CB926" s="4" t="str">
        <v>Serity</v>
      </c>
      <c r="CC926" s="4" t="str">
        <v>Serity</v>
      </c>
      <c r="CD926" s="4" t="str">
        <v>Serity</v>
      </c>
      <c r="CE926" s="4" t="str">
        <v>Serity</v>
      </c>
      <c r="CF926" s="4" t="str">
        <v>Serity</v>
      </c>
      <c r="CG926" s="4" t="str">
        <v>Serity</v>
      </c>
      <c r="CH926" s="4" t="str">
        <v>Serity</v>
      </c>
      <c r="CJ926" s="4" t="str">
        <v>Serity</v>
      </c>
      <c r="CK926" s="4" t="str">
        <v>Serity</v>
      </c>
      <c r="CL926" s="4" t="str">
        <v>Serity</v>
      </c>
      <c r="CM926" s="4" t="str">
        <v>Serity</v>
      </c>
      <c r="CN926" s="4" t="str">
        <v>Serity</v>
      </c>
      <c r="CO926" s="4" t="str">
        <v>Serity</v>
      </c>
      <c r="CP926" s="4" t="str">
        <v>Serity</v>
      </c>
      <c r="CQ926" s="4" t="str">
        <v>Serity</v>
      </c>
      <c r="CR926" s="4" t="str">
        <v>Serity</v>
      </c>
      <c r="CS926" s="4" t="str">
        <v>Serity</v>
      </c>
      <c r="CT926" s="4" t="str">
        <v>Serity</v>
      </c>
      <c r="CU926" s="4" t="str">
        <v>Serity</v>
      </c>
      <c r="CV926" s="4" t="str">
        <v>Serity</v>
      </c>
      <c r="CW926" s="4" t="str">
        <v>Serity</v>
      </c>
      <c r="CX926" s="4" t="str">
        <v>Serity</v>
      </c>
      <c r="CY926" s="4" t="str">
        <v>Serity</v>
      </c>
      <c r="CZ926" s="4" t="str">
        <v>Serity</v>
      </c>
      <c r="DA926" s="4" t="str">
        <v>Serity</v>
      </c>
      <c r="DB926" s="4" t="str">
        <v>Serity</v>
      </c>
      <c r="DC926" s="4" t="str">
        <v>Serity</v>
      </c>
      <c r="DD926" s="4" t="str">
        <v>Serity</v>
      </c>
      <c r="DE926" s="4" t="str">
        <v>Serity</v>
      </c>
      <c r="DF926" s="4" t="str">
        <v>Serity</v>
      </c>
      <c r="DG926" s="4" t="str">
        <v>Serity</v>
      </c>
      <c r="DH926" s="4" t="str">
        <v>Serity</v>
      </c>
      <c r="DI926" s="4" t="str">
        <v>Serity</v>
      </c>
      <c r="DJ926" s="4" t="str">
        <v>Serity</v>
      </c>
      <c r="DK926" s="4" t="str">
        <v>Serity</v>
      </c>
      <c r="DL926" s="4" t="str">
        <v>Serity</v>
      </c>
      <c r="DM926" s="4" t="str">
        <v>Serity</v>
      </c>
      <c r="DN926" s="4" t="str">
        <v>Serity</v>
      </c>
      <c r="DO926" s="4" t="str">
        <v>Serity</v>
      </c>
      <c r="DP926" s="4" t="str">
        <v>Serity</v>
      </c>
    </row>
    <row r="927" spans="1:120" x14ac:dyDescent="0.35">
      <c r="A927" s="4">
        <v>-7.1136100000000004</v>
      </c>
      <c r="B927" s="4">
        <v>37.662219999999998</v>
      </c>
      <c r="C927" s="4" t="s">
        <v>285</v>
      </c>
      <c r="D927" s="4" t="s">
        <v>138</v>
      </c>
      <c r="E927" s="4" t="s">
        <v>1084</v>
      </c>
      <c r="F927" s="4">
        <v>250</v>
      </c>
      <c r="G927" s="4" t="str">
        <f t="shared" si="14"/>
        <v>Tanzania-Magadu Research Farm, University of Sokoine</v>
      </c>
      <c r="BA927" s="4" t="str">
        <v>Seve Kpota</v>
      </c>
      <c r="BB927" s="4" t="str">
        <v>Seve Kpota</v>
      </c>
      <c r="BC927" s="4" t="str">
        <v>Seve Kpota</v>
      </c>
      <c r="BD927" s="4" t="str">
        <v>Seve Kpota</v>
      </c>
      <c r="BE927" s="4" t="str">
        <v>Seve Kpota</v>
      </c>
      <c r="BF927" s="4" t="str">
        <v>Seve Kpota</v>
      </c>
      <c r="BG927" s="4" t="str">
        <v>Seve Kpota</v>
      </c>
      <c r="BH927" s="4" t="str">
        <v>Seve Kpota</v>
      </c>
      <c r="BI927" s="4" t="str">
        <v>Seve Kpota</v>
      </c>
      <c r="BJ927" s="4" t="str">
        <v>Seve Kpota</v>
      </c>
      <c r="BK927" s="4" t="str">
        <v>Seve Kpota</v>
      </c>
      <c r="BL927" s="4" t="str">
        <v>Seve Kpota</v>
      </c>
      <c r="BM927" s="4" t="str">
        <v>Seve Kpota</v>
      </c>
      <c r="BN927" s="4" t="str">
        <v>Seve Kpota</v>
      </c>
      <c r="BO927" s="4" t="str">
        <v>Seve Kpota</v>
      </c>
      <c r="BP927" s="4" t="str">
        <v>Seve Kpota</v>
      </c>
      <c r="BQ927" s="4" t="str">
        <v>Seve Kpota</v>
      </c>
      <c r="BR927" s="4" t="str">
        <v>Seve Kpota</v>
      </c>
      <c r="BS927" s="4" t="str">
        <v>Seve Kpota</v>
      </c>
      <c r="BT927" s="4" t="str">
        <v>Seve Kpota</v>
      </c>
      <c r="BU927" s="4" t="str">
        <v>Seve Kpota</v>
      </c>
      <c r="BV927" s="4" t="str">
        <v>Seve Kpota</v>
      </c>
      <c r="BW927" s="4" t="str">
        <v>Seve Kpota</v>
      </c>
      <c r="BX927" s="4" t="str">
        <v>Seve Kpota</v>
      </c>
      <c r="BY927" s="4" t="str">
        <v>Seve Kpota</v>
      </c>
      <c r="BZ927" s="4" t="str">
        <v>Seve Kpota</v>
      </c>
      <c r="CA927" s="4" t="str">
        <v>Seve Kpota</v>
      </c>
      <c r="CB927" s="4" t="str">
        <v>Seve Kpota</v>
      </c>
      <c r="CC927" s="4" t="str">
        <v>Seve Kpota</v>
      </c>
      <c r="CD927" s="4" t="str">
        <v>Seve Kpota</v>
      </c>
      <c r="CE927" s="4" t="str">
        <v>Seve Kpota</v>
      </c>
      <c r="CF927" s="4" t="str">
        <v>Seve Kpota</v>
      </c>
      <c r="CG927" s="4" t="str">
        <v>Seve Kpota</v>
      </c>
      <c r="CH927" s="4" t="str">
        <v>Seve Kpota</v>
      </c>
      <c r="CJ927" s="4" t="str">
        <v>Seve Kpota</v>
      </c>
      <c r="CK927" s="4" t="str">
        <v>Seve Kpota</v>
      </c>
      <c r="CL927" s="4" t="str">
        <v>Seve Kpota</v>
      </c>
      <c r="CM927" s="4" t="str">
        <v>Seve Kpota</v>
      </c>
      <c r="CN927" s="4" t="str">
        <v>Seve Kpota</v>
      </c>
      <c r="CO927" s="4" t="str">
        <v>Seve Kpota</v>
      </c>
      <c r="CP927" s="4" t="str">
        <v>Seve Kpota</v>
      </c>
      <c r="CQ927" s="4" t="str">
        <v>Seve Kpota</v>
      </c>
      <c r="CR927" s="4" t="str">
        <v>Seve Kpota</v>
      </c>
      <c r="CS927" s="4" t="str">
        <v>Seve Kpota</v>
      </c>
      <c r="CT927" s="4" t="str">
        <v>Seve Kpota</v>
      </c>
      <c r="CU927" s="4" t="str">
        <v>Seve Kpota</v>
      </c>
      <c r="CV927" s="4" t="str">
        <v>Seve Kpota</v>
      </c>
      <c r="CW927" s="4" t="str">
        <v>Seve Kpota</v>
      </c>
      <c r="CX927" s="4" t="str">
        <v>Seve Kpota</v>
      </c>
      <c r="CY927" s="4" t="str">
        <v>Seve Kpota</v>
      </c>
      <c r="CZ927" s="4" t="str">
        <v>Seve Kpota</v>
      </c>
      <c r="DA927" s="4" t="str">
        <v>Seve Kpota</v>
      </c>
      <c r="DB927" s="4" t="str">
        <v>Seve Kpota</v>
      </c>
      <c r="DC927" s="4" t="str">
        <v>Seve Kpota</v>
      </c>
      <c r="DD927" s="4" t="str">
        <v>Seve Kpota</v>
      </c>
      <c r="DE927" s="4" t="str">
        <v>Seve Kpota</v>
      </c>
      <c r="DF927" s="4" t="str">
        <v>Seve Kpota</v>
      </c>
      <c r="DG927" s="4" t="str">
        <v>Seve Kpota</v>
      </c>
      <c r="DH927" s="4" t="str">
        <v>Seve Kpota</v>
      </c>
      <c r="DI927" s="4" t="str">
        <v>Seve Kpota</v>
      </c>
      <c r="DJ927" s="4" t="str">
        <v>Seve Kpota</v>
      </c>
      <c r="DK927" s="4" t="str">
        <v>Seve Kpota</v>
      </c>
      <c r="DL927" s="4" t="str">
        <v>Seve Kpota</v>
      </c>
      <c r="DM927" s="4" t="str">
        <v>Seve Kpota</v>
      </c>
      <c r="DN927" s="4" t="str">
        <v>Seve Kpota</v>
      </c>
      <c r="DO927" s="4" t="str">
        <v>Seve Kpota</v>
      </c>
      <c r="DP927" s="4" t="str">
        <v>Seve Kpota</v>
      </c>
    </row>
    <row r="928" spans="1:120" x14ac:dyDescent="0.35">
      <c r="A928" s="4">
        <v>-6.859</v>
      </c>
      <c r="B928" s="4">
        <v>37.640999999999998</v>
      </c>
      <c r="C928" s="4" t="s">
        <v>285</v>
      </c>
      <c r="D928" s="4" t="s">
        <v>138</v>
      </c>
      <c r="E928" s="4" t="s">
        <v>1084</v>
      </c>
      <c r="F928" s="4">
        <v>1000</v>
      </c>
      <c r="G928" s="4" t="str">
        <f t="shared" si="14"/>
        <v>Tanzania-Magadu Research Farm, University of Sokoine</v>
      </c>
      <c r="BA928" s="4" t="str">
        <v>Sevekpota</v>
      </c>
      <c r="BB928" s="4" t="str">
        <v>Sevekpota</v>
      </c>
      <c r="BC928" s="4" t="str">
        <v>Sevekpota</v>
      </c>
      <c r="BD928" s="4" t="str">
        <v>Sevekpota</v>
      </c>
      <c r="BE928" s="4" t="str">
        <v>Sevekpota</v>
      </c>
      <c r="BF928" s="4" t="str">
        <v>Sevekpota</v>
      </c>
      <c r="BG928" s="4" t="str">
        <v>Sevekpota</v>
      </c>
      <c r="BH928" s="4" t="str">
        <v>Sevekpota</v>
      </c>
      <c r="BI928" s="4" t="str">
        <v>Sevekpota</v>
      </c>
      <c r="BJ928" s="4" t="str">
        <v>Sevekpota</v>
      </c>
      <c r="BK928" s="4" t="str">
        <v>Sevekpota</v>
      </c>
      <c r="BL928" s="4" t="str">
        <v>Sevekpota</v>
      </c>
      <c r="BM928" s="4" t="str">
        <v>Sevekpota</v>
      </c>
      <c r="BN928" s="4" t="str">
        <v>Sevekpota</v>
      </c>
      <c r="BO928" s="4" t="str">
        <v>Sevekpota</v>
      </c>
      <c r="BP928" s="4" t="str">
        <v>Sevekpota</v>
      </c>
      <c r="BQ928" s="4" t="str">
        <v>Sevekpota</v>
      </c>
      <c r="BR928" s="4" t="str">
        <v>Sevekpota</v>
      </c>
      <c r="BS928" s="4" t="str">
        <v>Sevekpota</v>
      </c>
      <c r="BT928" s="4" t="str">
        <v>Sevekpota</v>
      </c>
      <c r="BU928" s="4" t="str">
        <v>Sevekpota</v>
      </c>
      <c r="BV928" s="4" t="str">
        <v>Sevekpota</v>
      </c>
      <c r="BW928" s="4" t="str">
        <v>Sevekpota</v>
      </c>
      <c r="BX928" s="4" t="str">
        <v>Sevekpota</v>
      </c>
      <c r="BY928" s="4" t="str">
        <v>Sevekpota</v>
      </c>
      <c r="BZ928" s="4" t="str">
        <v>Sevekpota</v>
      </c>
      <c r="CA928" s="4" t="str">
        <v>Sevekpota</v>
      </c>
      <c r="CB928" s="4" t="str">
        <v>Sevekpota</v>
      </c>
      <c r="CC928" s="4" t="str">
        <v>Sevekpota</v>
      </c>
      <c r="CD928" s="4" t="str">
        <v>Sevekpota</v>
      </c>
      <c r="CE928" s="4" t="str">
        <v>Sevekpota</v>
      </c>
      <c r="CF928" s="4" t="str">
        <v>Sevekpota</v>
      </c>
      <c r="CG928" s="4" t="str">
        <v>Sevekpota</v>
      </c>
      <c r="CH928" s="4" t="str">
        <v>Sevekpota</v>
      </c>
      <c r="CJ928" s="4" t="str">
        <v>Sevekpota</v>
      </c>
      <c r="CK928" s="4" t="str">
        <v>Sevekpota</v>
      </c>
      <c r="CL928" s="4" t="str">
        <v>Sevekpota</v>
      </c>
      <c r="CM928" s="4" t="str">
        <v>Sevekpota</v>
      </c>
      <c r="CN928" s="4" t="str">
        <v>Sevekpota</v>
      </c>
      <c r="CO928" s="4" t="str">
        <v>Sevekpota</v>
      </c>
      <c r="CP928" s="4" t="str">
        <v>Sevekpota</v>
      </c>
      <c r="CQ928" s="4" t="str">
        <v>Sevekpota</v>
      </c>
      <c r="CR928" s="4" t="str">
        <v>Sevekpota</v>
      </c>
      <c r="CS928" s="4" t="str">
        <v>Sevekpota</v>
      </c>
      <c r="CT928" s="4" t="str">
        <v>Sevekpota</v>
      </c>
      <c r="CU928" s="4" t="str">
        <v>Sevekpota</v>
      </c>
      <c r="CV928" s="4" t="str">
        <v>Sevekpota</v>
      </c>
      <c r="CW928" s="4" t="str">
        <v>Sevekpota</v>
      </c>
      <c r="CX928" s="4" t="str">
        <v>Sevekpota</v>
      </c>
      <c r="CY928" s="4" t="str">
        <v>Sevekpota</v>
      </c>
      <c r="CZ928" s="4" t="str">
        <v>Sevekpota</v>
      </c>
      <c r="DA928" s="4" t="str">
        <v>Sevekpota</v>
      </c>
      <c r="DB928" s="4" t="str">
        <v>Sevekpota</v>
      </c>
      <c r="DC928" s="4" t="str">
        <v>Sevekpota</v>
      </c>
      <c r="DD928" s="4" t="str">
        <v>Sevekpota</v>
      </c>
      <c r="DE928" s="4" t="str">
        <v>Sevekpota</v>
      </c>
      <c r="DF928" s="4" t="str">
        <v>Sevekpota</v>
      </c>
      <c r="DG928" s="4" t="str">
        <v>Sevekpota</v>
      </c>
      <c r="DH928" s="4" t="str">
        <v>Sevekpota</v>
      </c>
      <c r="DI928" s="4" t="str">
        <v>Sevekpota</v>
      </c>
      <c r="DJ928" s="4" t="str">
        <v>Sevekpota</v>
      </c>
      <c r="DK928" s="4" t="str">
        <v>Sevekpota</v>
      </c>
      <c r="DL928" s="4" t="str">
        <v>Sevekpota</v>
      </c>
      <c r="DM928" s="4" t="str">
        <v>Sevekpota</v>
      </c>
      <c r="DN928" s="4" t="str">
        <v>Sevekpota</v>
      </c>
      <c r="DO928" s="4" t="str">
        <v>Sevekpota</v>
      </c>
      <c r="DP928" s="4" t="str">
        <v>Sevekpota</v>
      </c>
    </row>
    <row r="929" spans="1:120" x14ac:dyDescent="0.35">
      <c r="A929" s="4">
        <v>-6.0083299999999999</v>
      </c>
      <c r="B929" s="4">
        <v>39.24</v>
      </c>
      <c r="C929" s="4" t="s">
        <v>285</v>
      </c>
      <c r="D929" s="4" t="s">
        <v>130</v>
      </c>
      <c r="E929" s="4" t="s">
        <v>1085</v>
      </c>
      <c r="F929" s="4">
        <v>250</v>
      </c>
      <c r="G929" s="4" t="str">
        <f t="shared" si="14"/>
        <v>Tanzania-Mahonda</v>
      </c>
      <c r="BA929" s="4" t="str">
        <v>Sharkia</v>
      </c>
      <c r="BB929" s="4" t="str">
        <v>Sharkia</v>
      </c>
      <c r="BC929" s="4" t="str">
        <v>Sharkia</v>
      </c>
      <c r="BD929" s="4" t="str">
        <v>Sharkia</v>
      </c>
      <c r="BE929" s="4" t="str">
        <v>Sharkia</v>
      </c>
      <c r="BF929" s="4" t="str">
        <v>Sharkia</v>
      </c>
      <c r="BG929" s="4" t="str">
        <v>Sharkia</v>
      </c>
      <c r="BH929" s="4" t="str">
        <v>Sharkia</v>
      </c>
      <c r="BI929" s="4" t="str">
        <v>Sharkia</v>
      </c>
      <c r="BJ929" s="4" t="str">
        <v>Sharkia</v>
      </c>
      <c r="BK929" s="4" t="str">
        <v>Sharkia</v>
      </c>
      <c r="BL929" s="4" t="str">
        <v>Sharkia</v>
      </c>
      <c r="BM929" s="4" t="str">
        <v>Sharkia</v>
      </c>
      <c r="BN929" s="4" t="str">
        <v>Sharkia</v>
      </c>
      <c r="BO929" s="4" t="str">
        <v>Sharkia</v>
      </c>
      <c r="BP929" s="4" t="str">
        <v>Sharkia</v>
      </c>
      <c r="BQ929" s="4" t="str">
        <v>Sharkia</v>
      </c>
      <c r="BR929" s="4" t="str">
        <v>Sharkia</v>
      </c>
      <c r="BS929" s="4" t="str">
        <v>Sharkia</v>
      </c>
      <c r="BT929" s="4" t="str">
        <v>Sharkia</v>
      </c>
      <c r="BU929" s="4" t="str">
        <v>Sharkia</v>
      </c>
      <c r="BV929" s="4" t="str">
        <v>Sharkia</v>
      </c>
      <c r="BW929" s="4" t="str">
        <v>Sharkia</v>
      </c>
      <c r="BX929" s="4" t="str">
        <v>Sharkia</v>
      </c>
      <c r="BY929" s="4" t="str">
        <v>Sharkia</v>
      </c>
      <c r="BZ929" s="4" t="str">
        <v>Sharkia</v>
      </c>
      <c r="CA929" s="4" t="str">
        <v>Sharkia</v>
      </c>
      <c r="CB929" s="4" t="str">
        <v>Sharkia</v>
      </c>
      <c r="CC929" s="4" t="str">
        <v>Sharkia</v>
      </c>
      <c r="CD929" s="4" t="str">
        <v>Sharkia</v>
      </c>
      <c r="CE929" s="4" t="str">
        <v>Sharkia</v>
      </c>
      <c r="CF929" s="4" t="str">
        <v>Sharkia</v>
      </c>
      <c r="CG929" s="4" t="str">
        <v>Sharkia</v>
      </c>
      <c r="CH929" s="4" t="str">
        <v>Sharkia</v>
      </c>
      <c r="CJ929" s="4" t="str">
        <v>Sharkia</v>
      </c>
      <c r="CK929" s="4" t="str">
        <v>Sharkia</v>
      </c>
      <c r="CL929" s="4" t="str">
        <v>Sharkia</v>
      </c>
      <c r="CM929" s="4" t="str">
        <v>Sharkia</v>
      </c>
      <c r="CN929" s="4" t="str">
        <v>Sharkia</v>
      </c>
      <c r="CO929" s="4" t="str">
        <v>Sharkia</v>
      </c>
      <c r="CP929" s="4" t="str">
        <v>Sharkia</v>
      </c>
      <c r="CQ929" s="4" t="str">
        <v>Sharkia</v>
      </c>
      <c r="CR929" s="4" t="str">
        <v>Sharkia</v>
      </c>
      <c r="CS929" s="4" t="str">
        <v>Sharkia</v>
      </c>
      <c r="CT929" s="4" t="str">
        <v>Sharkia</v>
      </c>
      <c r="CU929" s="4" t="str">
        <v>Sharkia</v>
      </c>
      <c r="CV929" s="4" t="str">
        <v>Sharkia</v>
      </c>
      <c r="CW929" s="4" t="str">
        <v>Sharkia</v>
      </c>
      <c r="CX929" s="4" t="str">
        <v>Sharkia</v>
      </c>
      <c r="CY929" s="4" t="str">
        <v>Sharkia</v>
      </c>
      <c r="CZ929" s="4" t="str">
        <v>Sharkia</v>
      </c>
      <c r="DA929" s="4" t="str">
        <v>Sharkia</v>
      </c>
      <c r="DB929" s="4" t="str">
        <v>Sharkia</v>
      </c>
      <c r="DC929" s="4" t="str">
        <v>Sharkia</v>
      </c>
      <c r="DD929" s="4" t="str">
        <v>Sharkia</v>
      </c>
      <c r="DE929" s="4" t="str">
        <v>Sharkia</v>
      </c>
      <c r="DF929" s="4" t="str">
        <v>Sharkia</v>
      </c>
      <c r="DG929" s="4" t="str">
        <v>Sharkia</v>
      </c>
      <c r="DH929" s="4" t="str">
        <v>Sharkia</v>
      </c>
      <c r="DI929" s="4" t="str">
        <v>Sharkia</v>
      </c>
      <c r="DJ929" s="4" t="str">
        <v>Sharkia</v>
      </c>
      <c r="DK929" s="4" t="str">
        <v>Sharkia</v>
      </c>
      <c r="DL929" s="4" t="str">
        <v>Sharkia</v>
      </c>
      <c r="DM929" s="4" t="str">
        <v>Sharkia</v>
      </c>
      <c r="DN929" s="4" t="str">
        <v>Sharkia</v>
      </c>
      <c r="DO929" s="4" t="str">
        <v>Sharkia</v>
      </c>
      <c r="DP929" s="4" t="str">
        <v>Sharkia</v>
      </c>
    </row>
    <row r="930" spans="1:120" x14ac:dyDescent="0.35">
      <c r="A930" s="4">
        <v>-4.3</v>
      </c>
      <c r="B930" s="4">
        <v>37.841670000000001</v>
      </c>
      <c r="C930" s="4" t="s">
        <v>285</v>
      </c>
      <c r="D930" s="4" t="s">
        <v>130</v>
      </c>
      <c r="E930" s="4" t="s">
        <v>1086</v>
      </c>
      <c r="F930" s="4">
        <v>69</v>
      </c>
      <c r="G930" s="4" t="str">
        <f t="shared" si="14"/>
        <v>Tanzania-Makanya</v>
      </c>
      <c r="BA930" s="4" t="str">
        <v>Shashui</v>
      </c>
      <c r="BB930" s="4" t="str">
        <v>Shashui</v>
      </c>
      <c r="BC930" s="4" t="str">
        <v>Shashui</v>
      </c>
      <c r="BD930" s="4" t="str">
        <v>Shashui</v>
      </c>
      <c r="BE930" s="4" t="str">
        <v>Shashui</v>
      </c>
      <c r="BF930" s="4" t="str">
        <v>Shashui</v>
      </c>
      <c r="BG930" s="4" t="str">
        <v>Shashui</v>
      </c>
      <c r="BH930" s="4" t="str">
        <v>Shashui</v>
      </c>
      <c r="BI930" s="4" t="str">
        <v>Shashui</v>
      </c>
      <c r="BJ930" s="4" t="str">
        <v>Shashui</v>
      </c>
      <c r="BK930" s="4" t="str">
        <v>Shashui</v>
      </c>
      <c r="BL930" s="4" t="str">
        <v>Shashui</v>
      </c>
      <c r="BM930" s="4" t="str">
        <v>Shashui</v>
      </c>
      <c r="BN930" s="4" t="str">
        <v>Shashui</v>
      </c>
      <c r="BO930" s="4" t="str">
        <v>Shashui</v>
      </c>
      <c r="BP930" s="4" t="str">
        <v>Shashui</v>
      </c>
      <c r="BQ930" s="4" t="str">
        <v>Shashui</v>
      </c>
      <c r="BR930" s="4" t="str">
        <v>Shashui</v>
      </c>
      <c r="BS930" s="4" t="str">
        <v>Shashui</v>
      </c>
      <c r="BT930" s="4" t="str">
        <v>Shashui</v>
      </c>
      <c r="BU930" s="4" t="str">
        <v>Shashui</v>
      </c>
      <c r="BV930" s="4" t="str">
        <v>Shashui</v>
      </c>
      <c r="BW930" s="4" t="str">
        <v>Shashui</v>
      </c>
      <c r="BX930" s="4" t="str">
        <v>Shashui</v>
      </c>
      <c r="BY930" s="4" t="str">
        <v>Shashui</v>
      </c>
      <c r="BZ930" s="4" t="str">
        <v>Shashui</v>
      </c>
      <c r="CA930" s="4" t="str">
        <v>Shashui</v>
      </c>
      <c r="CB930" s="4" t="str">
        <v>Shashui</v>
      </c>
      <c r="CC930" s="4" t="str">
        <v>Shashui</v>
      </c>
      <c r="CD930" s="4" t="str">
        <v>Shashui</v>
      </c>
      <c r="CE930" s="4" t="str">
        <v>Shashui</v>
      </c>
      <c r="CF930" s="4" t="str">
        <v>Shashui</v>
      </c>
      <c r="CG930" s="4" t="str">
        <v>Shashui</v>
      </c>
      <c r="CH930" s="4" t="str">
        <v>Shashui</v>
      </c>
      <c r="CJ930" s="4" t="str">
        <v>Shashui</v>
      </c>
      <c r="CK930" s="4" t="str">
        <v>Shashui</v>
      </c>
      <c r="CL930" s="4" t="str">
        <v>Shashui</v>
      </c>
      <c r="CM930" s="4" t="str">
        <v>Shashui</v>
      </c>
      <c r="CN930" s="4" t="str">
        <v>Shashui</v>
      </c>
      <c r="CO930" s="4" t="str">
        <v>Shashui</v>
      </c>
      <c r="CP930" s="4" t="str">
        <v>Shashui</v>
      </c>
      <c r="CQ930" s="4" t="str">
        <v>Shashui</v>
      </c>
      <c r="CR930" s="4" t="str">
        <v>Shashui</v>
      </c>
      <c r="CS930" s="4" t="str">
        <v>Shashui</v>
      </c>
      <c r="CT930" s="4" t="str">
        <v>Shashui</v>
      </c>
      <c r="CU930" s="4" t="str">
        <v>Shashui</v>
      </c>
      <c r="CV930" s="4" t="str">
        <v>Shashui</v>
      </c>
      <c r="CW930" s="4" t="str">
        <v>Shashui</v>
      </c>
      <c r="CX930" s="4" t="str">
        <v>Shashui</v>
      </c>
      <c r="CY930" s="4" t="str">
        <v>Shashui</v>
      </c>
      <c r="CZ930" s="4" t="str">
        <v>Shashui</v>
      </c>
      <c r="DA930" s="4" t="str">
        <v>Shashui</v>
      </c>
      <c r="DB930" s="4" t="str">
        <v>Shashui</v>
      </c>
      <c r="DC930" s="4" t="str">
        <v>Shashui</v>
      </c>
      <c r="DD930" s="4" t="str">
        <v>Shashui</v>
      </c>
      <c r="DE930" s="4" t="str">
        <v>Shashui</v>
      </c>
      <c r="DF930" s="4" t="str">
        <v>Shashui</v>
      </c>
      <c r="DG930" s="4" t="str">
        <v>Shashui</v>
      </c>
      <c r="DH930" s="4" t="str">
        <v>Shashui</v>
      </c>
      <c r="DI930" s="4" t="str">
        <v>Shashui</v>
      </c>
      <c r="DJ930" s="4" t="str">
        <v>Shashui</v>
      </c>
      <c r="DK930" s="4" t="str">
        <v>Shashui</v>
      </c>
      <c r="DL930" s="4" t="str">
        <v>Shashui</v>
      </c>
      <c r="DM930" s="4" t="str">
        <v>Shashui</v>
      </c>
      <c r="DN930" s="4" t="str">
        <v>Shashui</v>
      </c>
      <c r="DO930" s="4" t="str">
        <v>Shashui</v>
      </c>
      <c r="DP930" s="4" t="str">
        <v>Shashui</v>
      </c>
    </row>
    <row r="931" spans="1:120" x14ac:dyDescent="0.35">
      <c r="A931" s="4">
        <v>-4.58</v>
      </c>
      <c r="B931" s="4">
        <v>37.81</v>
      </c>
      <c r="C931" s="4" t="s">
        <v>285</v>
      </c>
      <c r="D931" s="4" t="s">
        <v>130</v>
      </c>
      <c r="E931" s="4" t="s">
        <v>1086</v>
      </c>
      <c r="F931" s="4">
        <v>550</v>
      </c>
      <c r="G931" s="4" t="str">
        <f t="shared" si="14"/>
        <v>Tanzania-Makanya</v>
      </c>
      <c r="BA931" s="4" t="str">
        <v>Shazhaume</v>
      </c>
      <c r="BB931" s="4" t="str">
        <v>Shazhaume</v>
      </c>
      <c r="BC931" s="4" t="str">
        <v>Shazhaume</v>
      </c>
      <c r="BD931" s="4" t="str">
        <v>Shazhaume</v>
      </c>
      <c r="BE931" s="4" t="str">
        <v>Shazhaume</v>
      </c>
      <c r="BF931" s="4" t="str">
        <v>Shazhaume</v>
      </c>
      <c r="BG931" s="4" t="str">
        <v>Shazhaume</v>
      </c>
      <c r="BH931" s="4" t="str">
        <v>Shazhaume</v>
      </c>
      <c r="BI931" s="4" t="str">
        <v>Shazhaume</v>
      </c>
      <c r="BJ931" s="4" t="str">
        <v>Shazhaume</v>
      </c>
      <c r="BK931" s="4" t="str">
        <v>Shazhaume</v>
      </c>
      <c r="BL931" s="4" t="str">
        <v>Shazhaume</v>
      </c>
      <c r="BM931" s="4" t="str">
        <v>Shazhaume</v>
      </c>
      <c r="BN931" s="4" t="str">
        <v>Shazhaume</v>
      </c>
      <c r="BO931" s="4" t="str">
        <v>Shazhaume</v>
      </c>
      <c r="BP931" s="4" t="str">
        <v>Shazhaume</v>
      </c>
      <c r="BQ931" s="4" t="str">
        <v>Shazhaume</v>
      </c>
      <c r="BR931" s="4" t="str">
        <v>Shazhaume</v>
      </c>
      <c r="BS931" s="4" t="str">
        <v>Shazhaume</v>
      </c>
      <c r="BT931" s="4" t="str">
        <v>Shazhaume</v>
      </c>
      <c r="BU931" s="4" t="str">
        <v>Shazhaume</v>
      </c>
      <c r="BV931" s="4" t="str">
        <v>Shazhaume</v>
      </c>
      <c r="BW931" s="4" t="str">
        <v>Shazhaume</v>
      </c>
      <c r="BX931" s="4" t="str">
        <v>Shazhaume</v>
      </c>
      <c r="BY931" s="4" t="str">
        <v>Shazhaume</v>
      </c>
      <c r="BZ931" s="4" t="str">
        <v>Shazhaume</v>
      </c>
      <c r="CA931" s="4" t="str">
        <v>Shazhaume</v>
      </c>
      <c r="CB931" s="4" t="str">
        <v>Shazhaume</v>
      </c>
      <c r="CC931" s="4" t="str">
        <v>Shazhaume</v>
      </c>
      <c r="CD931" s="4" t="str">
        <v>Shazhaume</v>
      </c>
      <c r="CE931" s="4" t="str">
        <v>Shazhaume</v>
      </c>
      <c r="CF931" s="4" t="str">
        <v>Shazhaume</v>
      </c>
      <c r="CG931" s="4" t="str">
        <v>Shazhaume</v>
      </c>
      <c r="CH931" s="4" t="str">
        <v>Shazhaume</v>
      </c>
      <c r="CJ931" s="4" t="str">
        <v>Shazhaume</v>
      </c>
      <c r="CK931" s="4" t="str">
        <v>Shazhaume</v>
      </c>
      <c r="CL931" s="4" t="str">
        <v>Shazhaume</v>
      </c>
      <c r="CM931" s="4" t="str">
        <v>Shazhaume</v>
      </c>
      <c r="CN931" s="4" t="str">
        <v>Shazhaume</v>
      </c>
      <c r="CO931" s="4" t="str">
        <v>Shazhaume</v>
      </c>
      <c r="CP931" s="4" t="str">
        <v>Shazhaume</v>
      </c>
      <c r="CQ931" s="4" t="str">
        <v>Shazhaume</v>
      </c>
      <c r="CR931" s="4" t="str">
        <v>Shazhaume</v>
      </c>
      <c r="CS931" s="4" t="str">
        <v>Shazhaume</v>
      </c>
      <c r="CT931" s="4" t="str">
        <v>Shazhaume</v>
      </c>
      <c r="CU931" s="4" t="str">
        <v>Shazhaume</v>
      </c>
      <c r="CV931" s="4" t="str">
        <v>Shazhaume</v>
      </c>
      <c r="CW931" s="4" t="str">
        <v>Shazhaume</v>
      </c>
      <c r="CX931" s="4" t="str">
        <v>Shazhaume</v>
      </c>
      <c r="CY931" s="4" t="str">
        <v>Shazhaume</v>
      </c>
      <c r="CZ931" s="4" t="str">
        <v>Shazhaume</v>
      </c>
      <c r="DA931" s="4" t="str">
        <v>Shazhaume</v>
      </c>
      <c r="DB931" s="4" t="str">
        <v>Shazhaume</v>
      </c>
      <c r="DC931" s="4" t="str">
        <v>Shazhaume</v>
      </c>
      <c r="DD931" s="4" t="str">
        <v>Shazhaume</v>
      </c>
      <c r="DE931" s="4" t="str">
        <v>Shazhaume</v>
      </c>
      <c r="DF931" s="4" t="str">
        <v>Shazhaume</v>
      </c>
      <c r="DG931" s="4" t="str">
        <v>Shazhaume</v>
      </c>
      <c r="DH931" s="4" t="str">
        <v>Shazhaume</v>
      </c>
      <c r="DI931" s="4" t="str">
        <v>Shazhaume</v>
      </c>
      <c r="DJ931" s="4" t="str">
        <v>Shazhaume</v>
      </c>
      <c r="DK931" s="4" t="str">
        <v>Shazhaume</v>
      </c>
      <c r="DL931" s="4" t="str">
        <v>Shazhaume</v>
      </c>
      <c r="DM931" s="4" t="str">
        <v>Shazhaume</v>
      </c>
      <c r="DN931" s="4" t="str">
        <v>Shazhaume</v>
      </c>
      <c r="DO931" s="4" t="str">
        <v>Shazhaume</v>
      </c>
      <c r="DP931" s="4" t="str">
        <v>Shazhaume</v>
      </c>
    </row>
    <row r="932" spans="1:120" x14ac:dyDescent="0.35">
      <c r="A932" s="4">
        <v>-4.2220000000000004</v>
      </c>
      <c r="B932" s="4">
        <v>37.844999999999999</v>
      </c>
      <c r="C932" s="4" t="s">
        <v>285</v>
      </c>
      <c r="D932" s="4" t="s">
        <v>130</v>
      </c>
      <c r="E932" s="4" t="s">
        <v>1087</v>
      </c>
      <c r="F932" s="4">
        <v>750</v>
      </c>
      <c r="G932" s="4" t="str">
        <f t="shared" si="14"/>
        <v>Tanzania-Makanya Catchment</v>
      </c>
      <c r="BA932" s="4" t="str">
        <v>Shebomeza</v>
      </c>
      <c r="BB932" s="4" t="str">
        <v>Shebomeza</v>
      </c>
      <c r="BC932" s="4" t="str">
        <v>Shebomeza</v>
      </c>
      <c r="BD932" s="4" t="str">
        <v>Shebomeza</v>
      </c>
      <c r="BE932" s="4" t="str">
        <v>Shebomeza</v>
      </c>
      <c r="BF932" s="4" t="str">
        <v>Shebomeza</v>
      </c>
      <c r="BG932" s="4" t="str">
        <v>Shebomeza</v>
      </c>
      <c r="BH932" s="4" t="str">
        <v>Shebomeza</v>
      </c>
      <c r="BI932" s="4" t="str">
        <v>Shebomeza</v>
      </c>
      <c r="BJ932" s="4" t="str">
        <v>Shebomeza</v>
      </c>
      <c r="BK932" s="4" t="str">
        <v>Shebomeza</v>
      </c>
      <c r="BL932" s="4" t="str">
        <v>Shebomeza</v>
      </c>
      <c r="BM932" s="4" t="str">
        <v>Shebomeza</v>
      </c>
      <c r="BN932" s="4" t="str">
        <v>Shebomeza</v>
      </c>
      <c r="BO932" s="4" t="str">
        <v>Shebomeza</v>
      </c>
      <c r="BP932" s="4" t="str">
        <v>Shebomeza</v>
      </c>
      <c r="BQ932" s="4" t="str">
        <v>Shebomeza</v>
      </c>
      <c r="BR932" s="4" t="str">
        <v>Shebomeza</v>
      </c>
      <c r="BS932" s="4" t="str">
        <v>Shebomeza</v>
      </c>
      <c r="BT932" s="4" t="str">
        <v>Shebomeza</v>
      </c>
      <c r="BU932" s="4" t="str">
        <v>Shebomeza</v>
      </c>
      <c r="BV932" s="4" t="str">
        <v>Shebomeza</v>
      </c>
      <c r="BW932" s="4" t="str">
        <v>Shebomeza</v>
      </c>
      <c r="BX932" s="4" t="str">
        <v>Shebomeza</v>
      </c>
      <c r="BY932" s="4" t="str">
        <v>Shebomeza</v>
      </c>
      <c r="BZ932" s="4" t="str">
        <v>Shebomeza</v>
      </c>
      <c r="CA932" s="4" t="str">
        <v>Shebomeza</v>
      </c>
      <c r="CB932" s="4" t="str">
        <v>Shebomeza</v>
      </c>
      <c r="CC932" s="4" t="str">
        <v>Shebomeza</v>
      </c>
      <c r="CD932" s="4" t="str">
        <v>Shebomeza</v>
      </c>
      <c r="CE932" s="4" t="str">
        <v>Shebomeza</v>
      </c>
      <c r="CF932" s="4" t="str">
        <v>Shebomeza</v>
      </c>
      <c r="CG932" s="4" t="str">
        <v>Shebomeza</v>
      </c>
      <c r="CH932" s="4" t="str">
        <v>Shebomeza</v>
      </c>
      <c r="CJ932" s="4" t="str">
        <v>Shebomeza</v>
      </c>
      <c r="CK932" s="4" t="str">
        <v>Shebomeza</v>
      </c>
      <c r="CL932" s="4" t="str">
        <v>Shebomeza</v>
      </c>
      <c r="CM932" s="4" t="str">
        <v>Shebomeza</v>
      </c>
      <c r="CN932" s="4" t="str">
        <v>Shebomeza</v>
      </c>
      <c r="CO932" s="4" t="str">
        <v>Shebomeza</v>
      </c>
      <c r="CP932" s="4" t="str">
        <v>Shebomeza</v>
      </c>
      <c r="CQ932" s="4" t="str">
        <v>Shebomeza</v>
      </c>
      <c r="CR932" s="4" t="str">
        <v>Shebomeza</v>
      </c>
      <c r="CS932" s="4" t="str">
        <v>Shebomeza</v>
      </c>
      <c r="CT932" s="4" t="str">
        <v>Shebomeza</v>
      </c>
      <c r="CU932" s="4" t="str">
        <v>Shebomeza</v>
      </c>
      <c r="CV932" s="4" t="str">
        <v>Shebomeza</v>
      </c>
      <c r="CW932" s="4" t="str">
        <v>Shebomeza</v>
      </c>
      <c r="CX932" s="4" t="str">
        <v>Shebomeza</v>
      </c>
      <c r="CY932" s="4" t="str">
        <v>Shebomeza</v>
      </c>
      <c r="CZ932" s="4" t="str">
        <v>Shebomeza</v>
      </c>
      <c r="DA932" s="4" t="str">
        <v>Shebomeza</v>
      </c>
      <c r="DB932" s="4" t="str">
        <v>Shebomeza</v>
      </c>
      <c r="DC932" s="4" t="str">
        <v>Shebomeza</v>
      </c>
      <c r="DD932" s="4" t="str">
        <v>Shebomeza</v>
      </c>
      <c r="DE932" s="4" t="str">
        <v>Shebomeza</v>
      </c>
      <c r="DF932" s="4" t="str">
        <v>Shebomeza</v>
      </c>
      <c r="DG932" s="4" t="str">
        <v>Shebomeza</v>
      </c>
      <c r="DH932" s="4" t="str">
        <v>Shebomeza</v>
      </c>
      <c r="DI932" s="4" t="str">
        <v>Shebomeza</v>
      </c>
      <c r="DJ932" s="4" t="str">
        <v>Shebomeza</v>
      </c>
      <c r="DK932" s="4" t="str">
        <v>Shebomeza</v>
      </c>
      <c r="DL932" s="4" t="str">
        <v>Shebomeza</v>
      </c>
      <c r="DM932" s="4" t="str">
        <v>Shebomeza</v>
      </c>
      <c r="DN932" s="4" t="str">
        <v>Shebomeza</v>
      </c>
      <c r="DO932" s="4" t="str">
        <v>Shebomeza</v>
      </c>
      <c r="DP932" s="4" t="str">
        <v>Shebomeza</v>
      </c>
    </row>
    <row r="933" spans="1:120" x14ac:dyDescent="0.35">
      <c r="A933" s="4">
        <v>-4.2220000000000004</v>
      </c>
      <c r="B933" s="4">
        <v>37.844999999999999</v>
      </c>
      <c r="C933" s="4" t="s">
        <v>285</v>
      </c>
      <c r="D933" s="4" t="s">
        <v>138</v>
      </c>
      <c r="E933" s="4" t="s">
        <v>1087</v>
      </c>
      <c r="F933" s="4">
        <v>750</v>
      </c>
      <c r="G933" s="4" t="str">
        <f t="shared" si="14"/>
        <v>Tanzania-Makanya Catchment</v>
      </c>
      <c r="BA933" s="4" t="str">
        <v>Shebomeza.Mlesa.Mashewa.Kimbo</v>
      </c>
      <c r="BB933" s="4" t="str">
        <v>Shebomeza.Mlesa.Mashewa.Kimbo</v>
      </c>
      <c r="BC933" s="4" t="str">
        <v>Shebomeza.Mlesa.Mashewa.Kimbo</v>
      </c>
      <c r="BD933" s="4" t="str">
        <v>Shebomeza.Mlesa.Mashewa.Kimbo</v>
      </c>
      <c r="BE933" s="4" t="str">
        <v>Shebomeza.Mlesa.Mashewa.Kimbo</v>
      </c>
      <c r="BF933" s="4" t="str">
        <v>Shebomeza.Mlesa.Mashewa.Kimbo</v>
      </c>
      <c r="BG933" s="4" t="str">
        <v>Shebomeza.Mlesa.Mashewa.Kimbo</v>
      </c>
      <c r="BH933" s="4" t="str">
        <v>Shebomeza.Mlesa.Mashewa.Kimbo</v>
      </c>
      <c r="BI933" s="4" t="str">
        <v>Shebomeza.Mlesa.Mashewa.Kimbo</v>
      </c>
      <c r="BJ933" s="4" t="str">
        <v>Shebomeza.Mlesa.Mashewa.Kimbo</v>
      </c>
      <c r="BK933" s="4" t="str">
        <v>Shebomeza.Mlesa.Mashewa.Kimbo</v>
      </c>
      <c r="BL933" s="4" t="str">
        <v>Shebomeza.Mlesa.Mashewa.Kimbo</v>
      </c>
      <c r="BM933" s="4" t="str">
        <v>Shebomeza.Mlesa.Mashewa.Kimbo</v>
      </c>
      <c r="BN933" s="4" t="str">
        <v>Shebomeza.Mlesa.Mashewa.Kimbo</v>
      </c>
      <c r="BO933" s="4" t="str">
        <v>Shebomeza.Mlesa.Mashewa.Kimbo</v>
      </c>
      <c r="BP933" s="4" t="str">
        <v>Shebomeza.Mlesa.Mashewa.Kimbo</v>
      </c>
      <c r="BQ933" s="4" t="str">
        <v>Shebomeza.Mlesa.Mashewa.Kimbo</v>
      </c>
      <c r="BR933" s="4" t="str">
        <v>Shebomeza.Mlesa.Mashewa.Kimbo</v>
      </c>
      <c r="BS933" s="4" t="str">
        <v>Shebomeza.Mlesa.Mashewa.Kimbo</v>
      </c>
      <c r="BT933" s="4" t="str">
        <v>Shebomeza.Mlesa.Mashewa.Kimbo</v>
      </c>
      <c r="BU933" s="4" t="str">
        <v>Shebomeza.Mlesa.Mashewa.Kimbo</v>
      </c>
      <c r="BV933" s="4" t="str">
        <v>Shebomeza.Mlesa.Mashewa.Kimbo</v>
      </c>
      <c r="BW933" s="4" t="str">
        <v>Shebomeza.Mlesa.Mashewa.Kimbo</v>
      </c>
      <c r="BX933" s="4" t="str">
        <v>Shebomeza.Mlesa.Mashewa.Kimbo</v>
      </c>
      <c r="BY933" s="4" t="str">
        <v>Shebomeza.Mlesa.Mashewa.Kimbo</v>
      </c>
      <c r="BZ933" s="4" t="str">
        <v>Shebomeza.Mlesa.Mashewa.Kimbo</v>
      </c>
      <c r="CA933" s="4" t="str">
        <v>Shebomeza.Mlesa.Mashewa.Kimbo</v>
      </c>
      <c r="CB933" s="4" t="str">
        <v>Shebomeza.Mlesa.Mashewa.Kimbo</v>
      </c>
      <c r="CC933" s="4" t="str">
        <v>Shebomeza.Mlesa.Mashewa.Kimbo</v>
      </c>
      <c r="CD933" s="4" t="str">
        <v>Shebomeza.Mlesa.Mashewa.Kimbo</v>
      </c>
      <c r="CE933" s="4" t="str">
        <v>Shebomeza.Mlesa.Mashewa.Kimbo</v>
      </c>
      <c r="CF933" s="4" t="str">
        <v>Shebomeza.Mlesa.Mashewa.Kimbo</v>
      </c>
      <c r="CG933" s="4" t="str">
        <v>Shebomeza.Mlesa.Mashewa.Kimbo</v>
      </c>
      <c r="CH933" s="4" t="str">
        <v>Shebomeza.Mlesa.Mashewa.Kimbo</v>
      </c>
      <c r="CJ933" s="4" t="str">
        <v>Shebomeza.Mlesa.Mashewa.Kimbo</v>
      </c>
      <c r="CK933" s="4" t="str">
        <v>Shebomeza.Mlesa.Mashewa.Kimbo</v>
      </c>
      <c r="CL933" s="4" t="str">
        <v>Shebomeza.Mlesa.Mashewa.Kimbo</v>
      </c>
      <c r="CM933" s="4" t="str">
        <v>Shebomeza.Mlesa.Mashewa.Kimbo</v>
      </c>
      <c r="CN933" s="4" t="str">
        <v>Shebomeza.Mlesa.Mashewa.Kimbo</v>
      </c>
      <c r="CO933" s="4" t="str">
        <v>Shebomeza.Mlesa.Mashewa.Kimbo</v>
      </c>
      <c r="CP933" s="4" t="str">
        <v>Shebomeza.Mlesa.Mashewa.Kimbo</v>
      </c>
      <c r="CQ933" s="4" t="str">
        <v>Shebomeza.Mlesa.Mashewa.Kimbo</v>
      </c>
      <c r="CR933" s="4" t="str">
        <v>Shebomeza.Mlesa.Mashewa.Kimbo</v>
      </c>
      <c r="CS933" s="4" t="str">
        <v>Shebomeza.Mlesa.Mashewa.Kimbo</v>
      </c>
      <c r="CT933" s="4" t="str">
        <v>Shebomeza.Mlesa.Mashewa.Kimbo</v>
      </c>
      <c r="CU933" s="4" t="str">
        <v>Shebomeza.Mlesa.Mashewa.Kimbo</v>
      </c>
      <c r="CV933" s="4" t="str">
        <v>Shebomeza.Mlesa.Mashewa.Kimbo</v>
      </c>
      <c r="CW933" s="4" t="str">
        <v>Shebomeza.Mlesa.Mashewa.Kimbo</v>
      </c>
      <c r="CX933" s="4" t="str">
        <v>Shebomeza.Mlesa.Mashewa.Kimbo</v>
      </c>
      <c r="CY933" s="4" t="str">
        <v>Shebomeza.Mlesa.Mashewa.Kimbo</v>
      </c>
      <c r="CZ933" s="4" t="str">
        <v>Shebomeza.Mlesa.Mashewa.Kimbo</v>
      </c>
      <c r="DA933" s="4" t="str">
        <v>Shebomeza.Mlesa.Mashewa.Kimbo</v>
      </c>
      <c r="DB933" s="4" t="str">
        <v>Shebomeza.Mlesa.Mashewa.Kimbo</v>
      </c>
      <c r="DC933" s="4" t="str">
        <v>Shebomeza.Mlesa.Mashewa.Kimbo</v>
      </c>
      <c r="DD933" s="4" t="str">
        <v>Shebomeza.Mlesa.Mashewa.Kimbo</v>
      </c>
      <c r="DE933" s="4" t="str">
        <v>Shebomeza.Mlesa.Mashewa.Kimbo</v>
      </c>
      <c r="DF933" s="4" t="str">
        <v>Shebomeza.Mlesa.Mashewa.Kimbo</v>
      </c>
      <c r="DG933" s="4" t="str">
        <v>Shebomeza.Mlesa.Mashewa.Kimbo</v>
      </c>
      <c r="DH933" s="4" t="str">
        <v>Shebomeza.Mlesa.Mashewa.Kimbo</v>
      </c>
      <c r="DI933" s="4" t="str">
        <v>Shebomeza.Mlesa.Mashewa.Kimbo</v>
      </c>
      <c r="DJ933" s="4" t="str">
        <v>Shebomeza.Mlesa.Mashewa.Kimbo</v>
      </c>
      <c r="DK933" s="4" t="str">
        <v>Shebomeza.Mlesa.Mashewa.Kimbo</v>
      </c>
      <c r="DL933" s="4" t="str">
        <v>Shebomeza.Mlesa.Mashewa.Kimbo</v>
      </c>
      <c r="DM933" s="4" t="str">
        <v>Shebomeza.Mlesa.Mashewa.Kimbo</v>
      </c>
      <c r="DN933" s="4" t="str">
        <v>Shebomeza.Mlesa.Mashewa.Kimbo</v>
      </c>
      <c r="DO933" s="4" t="str">
        <v>Shebomeza.Mlesa.Mashewa.Kimbo</v>
      </c>
      <c r="DP933" s="4" t="str">
        <v>Shebomeza.Mlesa.Mashewa.Kimbo</v>
      </c>
    </row>
    <row r="934" spans="1:120" x14ac:dyDescent="0.35">
      <c r="A934" s="4">
        <v>-10.715999999999999</v>
      </c>
      <c r="B934" s="4">
        <v>39.200000000000003</v>
      </c>
      <c r="C934" s="4" t="s">
        <v>285</v>
      </c>
      <c r="D934" s="4" t="s">
        <v>130</v>
      </c>
      <c r="E934" s="4" t="s">
        <v>1088</v>
      </c>
      <c r="F934" s="4">
        <v>40000</v>
      </c>
      <c r="G934" s="4" t="str">
        <f t="shared" si="14"/>
        <v>Tanzania-Makonde Plateau</v>
      </c>
      <c r="BA934" s="4" t="str">
        <v>Sheraro</v>
      </c>
      <c r="BB934" s="4" t="str">
        <v>Sheraro</v>
      </c>
      <c r="BC934" s="4" t="str">
        <v>Sheraro</v>
      </c>
      <c r="BD934" s="4" t="str">
        <v>Sheraro</v>
      </c>
      <c r="BE934" s="4" t="str">
        <v>Sheraro</v>
      </c>
      <c r="BF934" s="4" t="str">
        <v>Sheraro</v>
      </c>
      <c r="BG934" s="4" t="str">
        <v>Sheraro</v>
      </c>
      <c r="BH934" s="4" t="str">
        <v>Sheraro</v>
      </c>
      <c r="BI934" s="4" t="str">
        <v>Sheraro</v>
      </c>
      <c r="BJ934" s="4" t="str">
        <v>Sheraro</v>
      </c>
      <c r="BK934" s="4" t="str">
        <v>Sheraro</v>
      </c>
      <c r="BL934" s="4" t="str">
        <v>Sheraro</v>
      </c>
      <c r="BM934" s="4" t="str">
        <v>Sheraro</v>
      </c>
      <c r="BN934" s="4" t="str">
        <v>Sheraro</v>
      </c>
      <c r="BO934" s="4" t="str">
        <v>Sheraro</v>
      </c>
      <c r="BP934" s="4" t="str">
        <v>Sheraro</v>
      </c>
      <c r="BQ934" s="4" t="str">
        <v>Sheraro</v>
      </c>
      <c r="BR934" s="4" t="str">
        <v>Sheraro</v>
      </c>
      <c r="BS934" s="4" t="str">
        <v>Sheraro</v>
      </c>
      <c r="BT934" s="4" t="str">
        <v>Sheraro</v>
      </c>
      <c r="BU934" s="4" t="str">
        <v>Sheraro</v>
      </c>
      <c r="BV934" s="4" t="str">
        <v>Sheraro</v>
      </c>
      <c r="BW934" s="4" t="str">
        <v>Sheraro</v>
      </c>
      <c r="BX934" s="4" t="str">
        <v>Sheraro</v>
      </c>
      <c r="BY934" s="4" t="str">
        <v>Sheraro</v>
      </c>
      <c r="BZ934" s="4" t="str">
        <v>Sheraro</v>
      </c>
      <c r="CA934" s="4" t="str">
        <v>Sheraro</v>
      </c>
      <c r="CB934" s="4" t="str">
        <v>Sheraro</v>
      </c>
      <c r="CC934" s="4" t="str">
        <v>Sheraro</v>
      </c>
      <c r="CD934" s="4" t="str">
        <v>Sheraro</v>
      </c>
      <c r="CE934" s="4" t="str">
        <v>Sheraro</v>
      </c>
      <c r="CF934" s="4" t="str">
        <v>Sheraro</v>
      </c>
      <c r="CG934" s="4" t="str">
        <v>Sheraro</v>
      </c>
      <c r="CH934" s="4" t="str">
        <v>Sheraro</v>
      </c>
      <c r="CJ934" s="4" t="str">
        <v>Sheraro</v>
      </c>
      <c r="CK934" s="4" t="str">
        <v>Sheraro</v>
      </c>
      <c r="CL934" s="4" t="str">
        <v>Sheraro</v>
      </c>
      <c r="CM934" s="4" t="str">
        <v>Sheraro</v>
      </c>
      <c r="CN934" s="4" t="str">
        <v>Sheraro</v>
      </c>
      <c r="CO934" s="4" t="str">
        <v>Sheraro</v>
      </c>
      <c r="CP934" s="4" t="str">
        <v>Sheraro</v>
      </c>
      <c r="CQ934" s="4" t="str">
        <v>Sheraro</v>
      </c>
      <c r="CR934" s="4" t="str">
        <v>Sheraro</v>
      </c>
      <c r="CS934" s="4" t="str">
        <v>Sheraro</v>
      </c>
      <c r="CT934" s="4" t="str">
        <v>Sheraro</v>
      </c>
      <c r="CU934" s="4" t="str">
        <v>Sheraro</v>
      </c>
      <c r="CV934" s="4" t="str">
        <v>Sheraro</v>
      </c>
      <c r="CW934" s="4" t="str">
        <v>Sheraro</v>
      </c>
      <c r="CX934" s="4" t="str">
        <v>Sheraro</v>
      </c>
      <c r="CY934" s="4" t="str">
        <v>Sheraro</v>
      </c>
      <c r="CZ934" s="4" t="str">
        <v>Sheraro</v>
      </c>
      <c r="DA934" s="4" t="str">
        <v>Sheraro</v>
      </c>
      <c r="DB934" s="4" t="str">
        <v>Sheraro</v>
      </c>
      <c r="DC934" s="4" t="str">
        <v>Sheraro</v>
      </c>
      <c r="DD934" s="4" t="str">
        <v>Sheraro</v>
      </c>
      <c r="DE934" s="4" t="str">
        <v>Sheraro</v>
      </c>
      <c r="DF934" s="4" t="str">
        <v>Sheraro</v>
      </c>
      <c r="DG934" s="4" t="str">
        <v>Sheraro</v>
      </c>
      <c r="DH934" s="4" t="str">
        <v>Sheraro</v>
      </c>
      <c r="DI934" s="4" t="str">
        <v>Sheraro</v>
      </c>
      <c r="DJ934" s="4" t="str">
        <v>Sheraro</v>
      </c>
      <c r="DK934" s="4" t="str">
        <v>Sheraro</v>
      </c>
      <c r="DL934" s="4" t="str">
        <v>Sheraro</v>
      </c>
      <c r="DM934" s="4" t="str">
        <v>Sheraro</v>
      </c>
      <c r="DN934" s="4" t="str">
        <v>Sheraro</v>
      </c>
      <c r="DO934" s="4" t="str">
        <v>Sheraro</v>
      </c>
      <c r="DP934" s="4" t="str">
        <v>Sheraro</v>
      </c>
    </row>
    <row r="935" spans="1:120" x14ac:dyDescent="0.35">
      <c r="A935" s="4">
        <v>-5.9938900000000004</v>
      </c>
      <c r="B935" s="4">
        <v>39.19444</v>
      </c>
      <c r="C935" s="4" t="s">
        <v>285</v>
      </c>
      <c r="D935" s="4" t="s">
        <v>130</v>
      </c>
      <c r="E935" s="4" t="s">
        <v>1089</v>
      </c>
      <c r="F935" s="4">
        <v>250</v>
      </c>
      <c r="G935" s="4" t="str">
        <f t="shared" si="14"/>
        <v>Tanzania-Matanga Twani</v>
      </c>
      <c r="BA935" s="4" t="str">
        <v>Shibin El-Kom</v>
      </c>
      <c r="BB935" s="4" t="str">
        <v>Shibin El-Kom</v>
      </c>
      <c r="BC935" s="4" t="str">
        <v>Shibin El-Kom</v>
      </c>
      <c r="BD935" s="4" t="str">
        <v>Shibin El-Kom</v>
      </c>
      <c r="BE935" s="4" t="str">
        <v>Shibin El-Kom</v>
      </c>
      <c r="BF935" s="4" t="str">
        <v>Shibin El-Kom</v>
      </c>
      <c r="BG935" s="4" t="str">
        <v>Shibin El-Kom</v>
      </c>
      <c r="BH935" s="4" t="str">
        <v>Shibin El-Kom</v>
      </c>
      <c r="BI935" s="4" t="str">
        <v>Shibin El-Kom</v>
      </c>
      <c r="BJ935" s="4" t="str">
        <v>Shibin El-Kom</v>
      </c>
      <c r="BK935" s="4" t="str">
        <v>Shibin El-Kom</v>
      </c>
      <c r="BL935" s="4" t="str">
        <v>Shibin El-Kom</v>
      </c>
      <c r="BM935" s="4" t="str">
        <v>Shibin El-Kom</v>
      </c>
      <c r="BN935" s="4" t="str">
        <v>Shibin El-Kom</v>
      </c>
      <c r="BO935" s="4" t="str">
        <v>Shibin El-Kom</v>
      </c>
      <c r="BP935" s="4" t="str">
        <v>Shibin El-Kom</v>
      </c>
      <c r="BQ935" s="4" t="str">
        <v>Shibin El-Kom</v>
      </c>
      <c r="BR935" s="4" t="str">
        <v>Shibin El-Kom</v>
      </c>
      <c r="BS935" s="4" t="str">
        <v>Shibin El-Kom</v>
      </c>
      <c r="BT935" s="4" t="str">
        <v>Shibin El-Kom</v>
      </c>
      <c r="BU935" s="4" t="str">
        <v>Shibin El-Kom</v>
      </c>
      <c r="BV935" s="4" t="str">
        <v>Shibin El-Kom</v>
      </c>
      <c r="BW935" s="4" t="str">
        <v>Shibin El-Kom</v>
      </c>
      <c r="BX935" s="4" t="str">
        <v>Shibin El-Kom</v>
      </c>
      <c r="BY935" s="4" t="str">
        <v>Shibin El-Kom</v>
      </c>
      <c r="BZ935" s="4" t="str">
        <v>Shibin El-Kom</v>
      </c>
      <c r="CA935" s="4" t="str">
        <v>Shibin El-Kom</v>
      </c>
      <c r="CB935" s="4" t="str">
        <v>Shibin El-Kom</v>
      </c>
      <c r="CC935" s="4" t="str">
        <v>Shibin El-Kom</v>
      </c>
      <c r="CD935" s="4" t="str">
        <v>Shibin El-Kom</v>
      </c>
      <c r="CE935" s="4" t="str">
        <v>Shibin El-Kom</v>
      </c>
      <c r="CF935" s="4" t="str">
        <v>Shibin El-Kom</v>
      </c>
      <c r="CG935" s="4" t="str">
        <v>Shibin El-Kom</v>
      </c>
      <c r="CH935" s="4" t="str">
        <v>Shibin El-Kom</v>
      </c>
      <c r="CJ935" s="4" t="str">
        <v>Shibin El-Kom</v>
      </c>
      <c r="CK935" s="4" t="str">
        <v>Shibin El-Kom</v>
      </c>
      <c r="CL935" s="4" t="str">
        <v>Shibin El-Kom</v>
      </c>
      <c r="CM935" s="4" t="str">
        <v>Shibin El-Kom</v>
      </c>
      <c r="CN935" s="4" t="str">
        <v>Shibin El-Kom</v>
      </c>
      <c r="CO935" s="4" t="str">
        <v>Shibin El-Kom</v>
      </c>
      <c r="CP935" s="4" t="str">
        <v>Shibin El-Kom</v>
      </c>
      <c r="CQ935" s="4" t="str">
        <v>Shibin El-Kom</v>
      </c>
      <c r="CR935" s="4" t="str">
        <v>Shibin El-Kom</v>
      </c>
      <c r="CS935" s="4" t="str">
        <v>Shibin El-Kom</v>
      </c>
      <c r="CT935" s="4" t="str">
        <v>Shibin El-Kom</v>
      </c>
      <c r="CU935" s="4" t="str">
        <v>Shibin El-Kom</v>
      </c>
      <c r="CV935" s="4" t="str">
        <v>Shibin El-Kom</v>
      </c>
      <c r="CW935" s="4" t="str">
        <v>Shibin El-Kom</v>
      </c>
      <c r="CX935" s="4" t="str">
        <v>Shibin El-Kom</v>
      </c>
      <c r="CY935" s="4" t="str">
        <v>Shibin El-Kom</v>
      </c>
      <c r="CZ935" s="4" t="str">
        <v>Shibin El-Kom</v>
      </c>
      <c r="DA935" s="4" t="str">
        <v>Shibin El-Kom</v>
      </c>
      <c r="DB935" s="4" t="str">
        <v>Shibin El-Kom</v>
      </c>
      <c r="DC935" s="4" t="str">
        <v>Shibin El-Kom</v>
      </c>
      <c r="DD935" s="4" t="str">
        <v>Shibin El-Kom</v>
      </c>
      <c r="DE935" s="4" t="str">
        <v>Shibin El-Kom</v>
      </c>
      <c r="DF935" s="4" t="str">
        <v>Shibin El-Kom</v>
      </c>
      <c r="DG935" s="4" t="str">
        <v>Shibin El-Kom</v>
      </c>
      <c r="DH935" s="4" t="str">
        <v>Shibin El-Kom</v>
      </c>
      <c r="DI935" s="4" t="str">
        <v>Shibin El-Kom</v>
      </c>
      <c r="DJ935" s="4" t="str">
        <v>Shibin El-Kom</v>
      </c>
      <c r="DK935" s="4" t="str">
        <v>Shibin El-Kom</v>
      </c>
      <c r="DL935" s="4" t="str">
        <v>Shibin El-Kom</v>
      </c>
      <c r="DM935" s="4" t="str">
        <v>Shibin El-Kom</v>
      </c>
      <c r="DN935" s="4" t="str">
        <v>Shibin El-Kom</v>
      </c>
      <c r="DO935" s="4" t="str">
        <v>Shibin El-Kom</v>
      </c>
      <c r="DP935" s="4" t="str">
        <v>Shibin El-Kom</v>
      </c>
    </row>
    <row r="936" spans="1:120" x14ac:dyDescent="0.35">
      <c r="A936" s="4">
        <v>-4.91</v>
      </c>
      <c r="B936" s="4">
        <v>32.83</v>
      </c>
      <c r="C936" s="4" t="s">
        <v>285</v>
      </c>
      <c r="D936" s="4" t="s">
        <v>130</v>
      </c>
      <c r="E936" s="4" t="s">
        <v>1090</v>
      </c>
      <c r="F936" s="4">
        <v>550</v>
      </c>
      <c r="G936" s="4" t="str">
        <f t="shared" si="14"/>
        <v>Tanzania-Mbola</v>
      </c>
      <c r="BA936" s="4" t="str">
        <v>Shimba Hills</v>
      </c>
      <c r="BB936" s="4" t="str">
        <v>Shimba Hills</v>
      </c>
      <c r="BC936" s="4" t="str">
        <v>Shimba Hills</v>
      </c>
      <c r="BD936" s="4" t="str">
        <v>Shimba Hills</v>
      </c>
      <c r="BE936" s="4" t="str">
        <v>Shimba Hills</v>
      </c>
      <c r="BF936" s="4" t="str">
        <v>Shimba Hills</v>
      </c>
      <c r="BG936" s="4" t="str">
        <v>Shimba Hills</v>
      </c>
      <c r="BH936" s="4" t="str">
        <v>Shimba Hills</v>
      </c>
      <c r="BI936" s="4" t="str">
        <v>Shimba Hills</v>
      </c>
      <c r="BJ936" s="4" t="str">
        <v>Shimba Hills</v>
      </c>
      <c r="BK936" s="4" t="str">
        <v>Shimba Hills</v>
      </c>
      <c r="BL936" s="4" t="str">
        <v>Shimba Hills</v>
      </c>
      <c r="BM936" s="4" t="str">
        <v>Shimba Hills</v>
      </c>
      <c r="BN936" s="4" t="str">
        <v>Shimba Hills</v>
      </c>
      <c r="BO936" s="4" t="str">
        <v>Shimba Hills</v>
      </c>
      <c r="BP936" s="4" t="str">
        <v>Shimba Hills</v>
      </c>
      <c r="BQ936" s="4" t="str">
        <v>Shimba Hills</v>
      </c>
      <c r="BR936" s="4" t="str">
        <v>Shimba Hills</v>
      </c>
      <c r="BS936" s="4" t="str">
        <v>Shimba Hills</v>
      </c>
      <c r="BT936" s="4" t="str">
        <v>Shimba Hills</v>
      </c>
      <c r="BU936" s="4" t="str">
        <v>Shimba Hills</v>
      </c>
      <c r="BV936" s="4" t="str">
        <v>Shimba Hills</v>
      </c>
      <c r="BW936" s="4" t="str">
        <v>Shimba Hills</v>
      </c>
      <c r="BX936" s="4" t="str">
        <v>Shimba Hills</v>
      </c>
      <c r="BY936" s="4" t="str">
        <v>Shimba Hills</v>
      </c>
      <c r="BZ936" s="4" t="str">
        <v>Shimba Hills</v>
      </c>
      <c r="CA936" s="4" t="str">
        <v>Shimba Hills</v>
      </c>
      <c r="CB936" s="4" t="str">
        <v>Shimba Hills</v>
      </c>
      <c r="CC936" s="4" t="str">
        <v>Shimba Hills</v>
      </c>
      <c r="CD936" s="4" t="str">
        <v>Shimba Hills</v>
      </c>
      <c r="CE936" s="4" t="str">
        <v>Shimba Hills</v>
      </c>
      <c r="CF936" s="4" t="str">
        <v>Shimba Hills</v>
      </c>
      <c r="CG936" s="4" t="str">
        <v>Shimba Hills</v>
      </c>
      <c r="CH936" s="4" t="str">
        <v>Shimba Hills</v>
      </c>
      <c r="CJ936" s="4" t="str">
        <v>Shimba Hills</v>
      </c>
      <c r="CK936" s="4" t="str">
        <v>Shimba Hills</v>
      </c>
      <c r="CL936" s="4" t="str">
        <v>Shimba Hills</v>
      </c>
      <c r="CM936" s="4" t="str">
        <v>Shimba Hills</v>
      </c>
      <c r="CN936" s="4" t="str">
        <v>Shimba Hills</v>
      </c>
      <c r="CO936" s="4" t="str">
        <v>Shimba Hills</v>
      </c>
      <c r="CP936" s="4" t="str">
        <v>Shimba Hills</v>
      </c>
      <c r="CQ936" s="4" t="str">
        <v>Shimba Hills</v>
      </c>
      <c r="CR936" s="4" t="str">
        <v>Shimba Hills</v>
      </c>
      <c r="CS936" s="4" t="str">
        <v>Shimba Hills</v>
      </c>
      <c r="CT936" s="4" t="str">
        <v>Shimba Hills</v>
      </c>
      <c r="CU936" s="4" t="str">
        <v>Shimba Hills</v>
      </c>
      <c r="CV936" s="4" t="str">
        <v>Shimba Hills</v>
      </c>
      <c r="CW936" s="4" t="str">
        <v>Shimba Hills</v>
      </c>
      <c r="CX936" s="4" t="str">
        <v>Shimba Hills</v>
      </c>
      <c r="CY936" s="4" t="str">
        <v>Shimba Hills</v>
      </c>
      <c r="CZ936" s="4" t="str">
        <v>Shimba Hills</v>
      </c>
      <c r="DA936" s="4" t="str">
        <v>Shimba Hills</v>
      </c>
      <c r="DB936" s="4" t="str">
        <v>Shimba Hills</v>
      </c>
      <c r="DC936" s="4" t="str">
        <v>Shimba Hills</v>
      </c>
      <c r="DD936" s="4" t="str">
        <v>Shimba Hills</v>
      </c>
      <c r="DE936" s="4" t="str">
        <v>Shimba Hills</v>
      </c>
      <c r="DF936" s="4" t="str">
        <v>Shimba Hills</v>
      </c>
      <c r="DG936" s="4" t="str">
        <v>Shimba Hills</v>
      </c>
      <c r="DH936" s="4" t="str">
        <v>Shimba Hills</v>
      </c>
      <c r="DI936" s="4" t="str">
        <v>Shimba Hills</v>
      </c>
      <c r="DJ936" s="4" t="str">
        <v>Shimba Hills</v>
      </c>
      <c r="DK936" s="4" t="str">
        <v>Shimba Hills</v>
      </c>
      <c r="DL936" s="4" t="str">
        <v>Shimba Hills</v>
      </c>
      <c r="DM936" s="4" t="str">
        <v>Shimba Hills</v>
      </c>
      <c r="DN936" s="4" t="str">
        <v>Shimba Hills</v>
      </c>
      <c r="DO936" s="4" t="str">
        <v>Shimba Hills</v>
      </c>
      <c r="DP936" s="4" t="str">
        <v>Shimba Hills</v>
      </c>
    </row>
    <row r="937" spans="1:120" x14ac:dyDescent="0.35">
      <c r="A937" s="4">
        <v>-6.7838900000000004</v>
      </c>
      <c r="B937" s="4">
        <v>39.212499999999999</v>
      </c>
      <c r="C937" s="4" t="s">
        <v>285</v>
      </c>
      <c r="D937" s="4" t="s">
        <v>130</v>
      </c>
      <c r="E937" s="4" t="s">
        <v>1091</v>
      </c>
      <c r="F937" s="4">
        <v>250</v>
      </c>
      <c r="G937" s="4" t="str">
        <f t="shared" si="14"/>
        <v>Tanzania-Migombani</v>
      </c>
      <c r="BA937" s="4" t="str">
        <v>Shinyalu</v>
      </c>
      <c r="BB937" s="4" t="str">
        <v>Shinyalu</v>
      </c>
      <c r="BC937" s="4" t="str">
        <v>Shinyalu</v>
      </c>
      <c r="BD937" s="4" t="str">
        <v>Shinyalu</v>
      </c>
      <c r="BE937" s="4" t="str">
        <v>Shinyalu</v>
      </c>
      <c r="BF937" s="4" t="str">
        <v>Shinyalu</v>
      </c>
      <c r="BG937" s="4" t="str">
        <v>Shinyalu</v>
      </c>
      <c r="BH937" s="4" t="str">
        <v>Shinyalu</v>
      </c>
      <c r="BI937" s="4" t="str">
        <v>Shinyalu</v>
      </c>
      <c r="BJ937" s="4" t="str">
        <v>Shinyalu</v>
      </c>
      <c r="BK937" s="4" t="str">
        <v>Shinyalu</v>
      </c>
      <c r="BL937" s="4" t="str">
        <v>Shinyalu</v>
      </c>
      <c r="BM937" s="4" t="str">
        <v>Shinyalu</v>
      </c>
      <c r="BN937" s="4" t="str">
        <v>Shinyalu</v>
      </c>
      <c r="BO937" s="4" t="str">
        <v>Shinyalu</v>
      </c>
      <c r="BP937" s="4" t="str">
        <v>Shinyalu</v>
      </c>
      <c r="BQ937" s="4" t="str">
        <v>Shinyalu</v>
      </c>
      <c r="BR937" s="4" t="str">
        <v>Shinyalu</v>
      </c>
      <c r="BS937" s="4" t="str">
        <v>Shinyalu</v>
      </c>
      <c r="BT937" s="4" t="str">
        <v>Shinyalu</v>
      </c>
      <c r="BU937" s="4" t="str">
        <v>Shinyalu</v>
      </c>
      <c r="BV937" s="4" t="str">
        <v>Shinyalu</v>
      </c>
      <c r="BW937" s="4" t="str">
        <v>Shinyalu</v>
      </c>
      <c r="BX937" s="4" t="str">
        <v>Shinyalu</v>
      </c>
      <c r="BY937" s="4" t="str">
        <v>Shinyalu</v>
      </c>
      <c r="BZ937" s="4" t="str">
        <v>Shinyalu</v>
      </c>
      <c r="CA937" s="4" t="str">
        <v>Shinyalu</v>
      </c>
      <c r="CB937" s="4" t="str">
        <v>Shinyalu</v>
      </c>
      <c r="CC937" s="4" t="str">
        <v>Shinyalu</v>
      </c>
      <c r="CD937" s="4" t="str">
        <v>Shinyalu</v>
      </c>
      <c r="CE937" s="4" t="str">
        <v>Shinyalu</v>
      </c>
      <c r="CF937" s="4" t="str">
        <v>Shinyalu</v>
      </c>
      <c r="CG937" s="4" t="str">
        <v>Shinyalu</v>
      </c>
      <c r="CH937" s="4" t="str">
        <v>Shinyalu</v>
      </c>
      <c r="CJ937" s="4" t="str">
        <v>Shinyalu</v>
      </c>
      <c r="CK937" s="4" t="str">
        <v>Shinyalu</v>
      </c>
      <c r="CL937" s="4" t="str">
        <v>Shinyalu</v>
      </c>
      <c r="CM937" s="4" t="str">
        <v>Shinyalu</v>
      </c>
      <c r="CN937" s="4" t="str">
        <v>Shinyalu</v>
      </c>
      <c r="CO937" s="4" t="str">
        <v>Shinyalu</v>
      </c>
      <c r="CP937" s="4" t="str">
        <v>Shinyalu</v>
      </c>
      <c r="CQ937" s="4" t="str">
        <v>Shinyalu</v>
      </c>
      <c r="CR937" s="4" t="str">
        <v>Shinyalu</v>
      </c>
      <c r="CS937" s="4" t="str">
        <v>Shinyalu</v>
      </c>
      <c r="CT937" s="4" t="str">
        <v>Shinyalu</v>
      </c>
      <c r="CU937" s="4" t="str">
        <v>Shinyalu</v>
      </c>
      <c r="CV937" s="4" t="str">
        <v>Shinyalu</v>
      </c>
      <c r="CW937" s="4" t="str">
        <v>Shinyalu</v>
      </c>
      <c r="CX937" s="4" t="str">
        <v>Shinyalu</v>
      </c>
      <c r="CY937" s="4" t="str">
        <v>Shinyalu</v>
      </c>
      <c r="CZ937" s="4" t="str">
        <v>Shinyalu</v>
      </c>
      <c r="DA937" s="4" t="str">
        <v>Shinyalu</v>
      </c>
      <c r="DB937" s="4" t="str">
        <v>Shinyalu</v>
      </c>
      <c r="DC937" s="4" t="str">
        <v>Shinyalu</v>
      </c>
      <c r="DD937" s="4" t="str">
        <v>Shinyalu</v>
      </c>
      <c r="DE937" s="4" t="str">
        <v>Shinyalu</v>
      </c>
      <c r="DF937" s="4" t="str">
        <v>Shinyalu</v>
      </c>
      <c r="DG937" s="4" t="str">
        <v>Shinyalu</v>
      </c>
      <c r="DH937" s="4" t="str">
        <v>Shinyalu</v>
      </c>
      <c r="DI937" s="4" t="str">
        <v>Shinyalu</v>
      </c>
      <c r="DJ937" s="4" t="str">
        <v>Shinyalu</v>
      </c>
      <c r="DK937" s="4" t="str">
        <v>Shinyalu</v>
      </c>
      <c r="DL937" s="4" t="str">
        <v>Shinyalu</v>
      </c>
      <c r="DM937" s="4" t="str">
        <v>Shinyalu</v>
      </c>
      <c r="DN937" s="4" t="str">
        <v>Shinyalu</v>
      </c>
      <c r="DO937" s="4" t="str">
        <v>Shinyalu</v>
      </c>
      <c r="DP937" s="4" t="str">
        <v>Shinyalu</v>
      </c>
    </row>
    <row r="938" spans="1:120" x14ac:dyDescent="0.35">
      <c r="A938" s="4">
        <v>-6.6666699999999999</v>
      </c>
      <c r="B938" s="4">
        <v>37.65</v>
      </c>
      <c r="C938" s="4" t="s">
        <v>285</v>
      </c>
      <c r="D938" s="4" t="s">
        <v>130</v>
      </c>
      <c r="E938" s="4" t="s">
        <v>1092</v>
      </c>
      <c r="F938" s="4">
        <v>917</v>
      </c>
      <c r="G938" s="4" t="str">
        <f t="shared" si="14"/>
        <v>Tanzania-Mkundi</v>
      </c>
      <c r="BA938" s="4" t="str">
        <v>Shinyanga</v>
      </c>
      <c r="BB938" s="4" t="str">
        <v>Shinyanga</v>
      </c>
      <c r="BC938" s="4" t="str">
        <v>Shinyanga</v>
      </c>
      <c r="BD938" s="4" t="str">
        <v>Shinyanga</v>
      </c>
      <c r="BE938" s="4" t="str">
        <v>Shinyanga</v>
      </c>
      <c r="BF938" s="4" t="str">
        <v>Shinyanga</v>
      </c>
      <c r="BG938" s="4" t="str">
        <v>Shinyanga</v>
      </c>
      <c r="BH938" s="4" t="str">
        <v>Shinyanga</v>
      </c>
      <c r="BI938" s="4" t="str">
        <v>Shinyanga</v>
      </c>
      <c r="BJ938" s="4" t="str">
        <v>Shinyanga</v>
      </c>
      <c r="BK938" s="4" t="str">
        <v>Shinyanga</v>
      </c>
      <c r="BL938" s="4" t="str">
        <v>Shinyanga</v>
      </c>
      <c r="BM938" s="4" t="str">
        <v>Shinyanga</v>
      </c>
      <c r="BN938" s="4" t="str">
        <v>Shinyanga</v>
      </c>
      <c r="BO938" s="4" t="str">
        <v>Shinyanga</v>
      </c>
      <c r="BP938" s="4" t="str">
        <v>Shinyanga</v>
      </c>
      <c r="BQ938" s="4" t="str">
        <v>Shinyanga</v>
      </c>
      <c r="BR938" s="4" t="str">
        <v>Shinyanga</v>
      </c>
      <c r="BS938" s="4" t="str">
        <v>Shinyanga</v>
      </c>
      <c r="BT938" s="4" t="str">
        <v>Shinyanga</v>
      </c>
      <c r="BU938" s="4" t="str">
        <v>Shinyanga</v>
      </c>
      <c r="BV938" s="4" t="str">
        <v>Shinyanga</v>
      </c>
      <c r="BW938" s="4" t="str">
        <v>Shinyanga</v>
      </c>
      <c r="BX938" s="4" t="str">
        <v>Shinyanga</v>
      </c>
      <c r="BY938" s="4" t="str">
        <v>Shinyanga</v>
      </c>
      <c r="BZ938" s="4" t="str">
        <v>Shinyanga</v>
      </c>
      <c r="CA938" s="4" t="str">
        <v>Shinyanga</v>
      </c>
      <c r="CB938" s="4" t="str">
        <v>Shinyanga</v>
      </c>
      <c r="CC938" s="4" t="str">
        <v>Shinyanga</v>
      </c>
      <c r="CD938" s="4" t="str">
        <v>Shinyanga</v>
      </c>
      <c r="CE938" s="4" t="str">
        <v>Shinyanga</v>
      </c>
      <c r="CF938" s="4" t="str">
        <v>Shinyanga</v>
      </c>
      <c r="CG938" s="4" t="str">
        <v>Shinyanga</v>
      </c>
      <c r="CH938" s="4" t="str">
        <v>Shinyanga</v>
      </c>
      <c r="CJ938" s="4" t="str">
        <v>Shinyanga</v>
      </c>
      <c r="CK938" s="4" t="str">
        <v>Shinyanga</v>
      </c>
      <c r="CL938" s="4" t="str">
        <v>Shinyanga</v>
      </c>
      <c r="CM938" s="4" t="str">
        <v>Shinyanga</v>
      </c>
      <c r="CN938" s="4" t="str">
        <v>Shinyanga</v>
      </c>
      <c r="CO938" s="4" t="str">
        <v>Shinyanga</v>
      </c>
      <c r="CP938" s="4" t="str">
        <v>Shinyanga</v>
      </c>
      <c r="CQ938" s="4" t="str">
        <v>Shinyanga</v>
      </c>
      <c r="CR938" s="4" t="str">
        <v>Shinyanga</v>
      </c>
      <c r="CS938" s="4" t="str">
        <v>Shinyanga</v>
      </c>
      <c r="CT938" s="4" t="str">
        <v>Shinyanga</v>
      </c>
      <c r="CU938" s="4" t="str">
        <v>Shinyanga</v>
      </c>
      <c r="CV938" s="4" t="str">
        <v>Shinyanga</v>
      </c>
      <c r="CW938" s="4" t="str">
        <v>Shinyanga</v>
      </c>
      <c r="CX938" s="4" t="str">
        <v>Shinyanga</v>
      </c>
      <c r="CY938" s="4" t="str">
        <v>Shinyanga</v>
      </c>
      <c r="CZ938" s="4" t="str">
        <v>Shinyanga</v>
      </c>
      <c r="DA938" s="4" t="str">
        <v>Shinyanga</v>
      </c>
      <c r="DB938" s="4" t="str">
        <v>Shinyanga</v>
      </c>
      <c r="DC938" s="4" t="str">
        <v>Shinyanga</v>
      </c>
      <c r="DD938" s="4" t="str">
        <v>Shinyanga</v>
      </c>
      <c r="DE938" s="4" t="str">
        <v>Shinyanga</v>
      </c>
      <c r="DF938" s="4" t="str">
        <v>Shinyanga</v>
      </c>
      <c r="DG938" s="4" t="str">
        <v>Shinyanga</v>
      </c>
      <c r="DH938" s="4" t="str">
        <v>Shinyanga</v>
      </c>
      <c r="DI938" s="4" t="str">
        <v>Shinyanga</v>
      </c>
      <c r="DJ938" s="4" t="str">
        <v>Shinyanga</v>
      </c>
      <c r="DK938" s="4" t="str">
        <v>Shinyanga</v>
      </c>
      <c r="DL938" s="4" t="str">
        <v>Shinyanga</v>
      </c>
      <c r="DM938" s="4" t="str">
        <v>Shinyanga</v>
      </c>
      <c r="DN938" s="4" t="str">
        <v>Shinyanga</v>
      </c>
      <c r="DO938" s="4" t="str">
        <v>Shinyanga</v>
      </c>
      <c r="DP938" s="4" t="str">
        <v>Shinyanga</v>
      </c>
    </row>
    <row r="939" spans="1:120" x14ac:dyDescent="0.35">
      <c r="A939" s="4">
        <v>-10.133330000000001</v>
      </c>
      <c r="B939" s="4">
        <v>39.65</v>
      </c>
      <c r="C939" s="4" t="s">
        <v>285</v>
      </c>
      <c r="D939" s="4" t="s">
        <v>130</v>
      </c>
      <c r="E939" s="4" t="s">
        <v>1093</v>
      </c>
      <c r="F939" s="4">
        <v>917</v>
      </c>
      <c r="G939" s="4" t="str">
        <f t="shared" si="14"/>
        <v>Tanzania-Mkwaya</v>
      </c>
      <c r="BA939" s="4" t="str">
        <v>Shola</v>
      </c>
      <c r="BB939" s="4" t="str">
        <v>Shola</v>
      </c>
      <c r="BC939" s="4" t="str">
        <v>Shola</v>
      </c>
      <c r="BD939" s="4" t="str">
        <v>Shola</v>
      </c>
      <c r="BE939" s="4" t="str">
        <v>Shola</v>
      </c>
      <c r="BF939" s="4" t="str">
        <v>Shola</v>
      </c>
      <c r="BG939" s="4" t="str">
        <v>Shola</v>
      </c>
      <c r="BH939" s="4" t="str">
        <v>Shola</v>
      </c>
      <c r="BI939" s="4" t="str">
        <v>Shola</v>
      </c>
      <c r="BJ939" s="4" t="str">
        <v>Shola</v>
      </c>
      <c r="BK939" s="4" t="str">
        <v>Shola</v>
      </c>
      <c r="BL939" s="4" t="str">
        <v>Shola</v>
      </c>
      <c r="BM939" s="4" t="str">
        <v>Shola</v>
      </c>
      <c r="BN939" s="4" t="str">
        <v>Shola</v>
      </c>
      <c r="BO939" s="4" t="str">
        <v>Shola</v>
      </c>
      <c r="BP939" s="4" t="str">
        <v>Shola</v>
      </c>
      <c r="BQ939" s="4" t="str">
        <v>Shola</v>
      </c>
      <c r="BR939" s="4" t="str">
        <v>Shola</v>
      </c>
      <c r="BS939" s="4" t="str">
        <v>Shola</v>
      </c>
      <c r="BT939" s="4" t="str">
        <v>Shola</v>
      </c>
      <c r="BU939" s="4" t="str">
        <v>Shola</v>
      </c>
      <c r="BV939" s="4" t="str">
        <v>Shola</v>
      </c>
      <c r="BW939" s="4" t="str">
        <v>Shola</v>
      </c>
      <c r="BX939" s="4" t="str">
        <v>Shola</v>
      </c>
      <c r="BY939" s="4" t="str">
        <v>Shola</v>
      </c>
      <c r="BZ939" s="4" t="str">
        <v>Shola</v>
      </c>
      <c r="CA939" s="4" t="str">
        <v>Shola</v>
      </c>
      <c r="CB939" s="4" t="str">
        <v>Shola</v>
      </c>
      <c r="CC939" s="4" t="str">
        <v>Shola</v>
      </c>
      <c r="CD939" s="4" t="str">
        <v>Shola</v>
      </c>
      <c r="CE939" s="4" t="str">
        <v>Shola</v>
      </c>
      <c r="CF939" s="4" t="str">
        <v>Shola</v>
      </c>
      <c r="CG939" s="4" t="str">
        <v>Shola</v>
      </c>
      <c r="CH939" s="4" t="str">
        <v>Shola</v>
      </c>
      <c r="CJ939" s="4" t="str">
        <v>Shola</v>
      </c>
      <c r="CK939" s="4" t="str">
        <v>Shola</v>
      </c>
      <c r="CL939" s="4" t="str">
        <v>Shola</v>
      </c>
      <c r="CM939" s="4" t="str">
        <v>Shola</v>
      </c>
      <c r="CN939" s="4" t="str">
        <v>Shola</v>
      </c>
      <c r="CO939" s="4" t="str">
        <v>Shola</v>
      </c>
      <c r="CP939" s="4" t="str">
        <v>Shola</v>
      </c>
      <c r="CQ939" s="4" t="str">
        <v>Shola</v>
      </c>
      <c r="CR939" s="4" t="str">
        <v>Shola</v>
      </c>
      <c r="CS939" s="4" t="str">
        <v>Shola</v>
      </c>
      <c r="CT939" s="4" t="str">
        <v>Shola</v>
      </c>
      <c r="CU939" s="4" t="str">
        <v>Shola</v>
      </c>
      <c r="CV939" s="4" t="str">
        <v>Shola</v>
      </c>
      <c r="CW939" s="4" t="str">
        <v>Shola</v>
      </c>
      <c r="CX939" s="4" t="str">
        <v>Shola</v>
      </c>
      <c r="CY939" s="4" t="str">
        <v>Shola</v>
      </c>
      <c r="CZ939" s="4" t="str">
        <v>Shola</v>
      </c>
      <c r="DA939" s="4" t="str">
        <v>Shola</v>
      </c>
      <c r="DB939" s="4" t="str">
        <v>Shola</v>
      </c>
      <c r="DC939" s="4" t="str">
        <v>Shola</v>
      </c>
      <c r="DD939" s="4" t="str">
        <v>Shola</v>
      </c>
      <c r="DE939" s="4" t="str">
        <v>Shola</v>
      </c>
      <c r="DF939" s="4" t="str">
        <v>Shola</v>
      </c>
      <c r="DG939" s="4" t="str">
        <v>Shola</v>
      </c>
      <c r="DH939" s="4" t="str">
        <v>Shola</v>
      </c>
      <c r="DI939" s="4" t="str">
        <v>Shola</v>
      </c>
      <c r="DJ939" s="4" t="str">
        <v>Shola</v>
      </c>
      <c r="DK939" s="4" t="str">
        <v>Shola</v>
      </c>
      <c r="DL939" s="4" t="str">
        <v>Shola</v>
      </c>
      <c r="DM939" s="4" t="str">
        <v>Shola</v>
      </c>
      <c r="DN939" s="4" t="str">
        <v>Shola</v>
      </c>
      <c r="DO939" s="4" t="str">
        <v>Shola</v>
      </c>
      <c r="DP939" s="4" t="str">
        <v>Shola</v>
      </c>
    </row>
    <row r="940" spans="1:120" x14ac:dyDescent="0.35">
      <c r="A940" s="4">
        <v>-6.8333300000000001</v>
      </c>
      <c r="B940" s="4">
        <v>37.633330000000001</v>
      </c>
      <c r="C940" s="4" t="s">
        <v>285</v>
      </c>
      <c r="D940" s="4" t="s">
        <v>130</v>
      </c>
      <c r="E940" s="4" t="s">
        <v>1094</v>
      </c>
      <c r="F940" s="4">
        <v>917</v>
      </c>
      <c r="G940" s="4" t="str">
        <f t="shared" si="14"/>
        <v>Tanzania-Morogoro</v>
      </c>
      <c r="BA940" s="4" t="str">
        <v>Shurugwi</v>
      </c>
      <c r="BB940" s="4" t="str">
        <v>Shurugwi</v>
      </c>
      <c r="BC940" s="4" t="str">
        <v>Shurugwi</v>
      </c>
      <c r="BD940" s="4" t="str">
        <v>Shurugwi</v>
      </c>
      <c r="BE940" s="4" t="str">
        <v>Shurugwi</v>
      </c>
      <c r="BF940" s="4" t="str">
        <v>Shurugwi</v>
      </c>
      <c r="BG940" s="4" t="str">
        <v>Shurugwi</v>
      </c>
      <c r="BH940" s="4" t="str">
        <v>Shurugwi</v>
      </c>
      <c r="BI940" s="4" t="str">
        <v>Shurugwi</v>
      </c>
      <c r="BJ940" s="4" t="str">
        <v>Shurugwi</v>
      </c>
      <c r="BK940" s="4" t="str">
        <v>Shurugwi</v>
      </c>
      <c r="BL940" s="4" t="str">
        <v>Shurugwi</v>
      </c>
      <c r="BM940" s="4" t="str">
        <v>Shurugwi</v>
      </c>
      <c r="BN940" s="4" t="str">
        <v>Shurugwi</v>
      </c>
      <c r="BO940" s="4" t="str">
        <v>Shurugwi</v>
      </c>
      <c r="BP940" s="4" t="str">
        <v>Shurugwi</v>
      </c>
      <c r="BQ940" s="4" t="str">
        <v>Shurugwi</v>
      </c>
      <c r="BR940" s="4" t="str">
        <v>Shurugwi</v>
      </c>
      <c r="BS940" s="4" t="str">
        <v>Shurugwi</v>
      </c>
      <c r="BT940" s="4" t="str">
        <v>Shurugwi</v>
      </c>
      <c r="BU940" s="4" t="str">
        <v>Shurugwi</v>
      </c>
      <c r="BV940" s="4" t="str">
        <v>Shurugwi</v>
      </c>
      <c r="BW940" s="4" t="str">
        <v>Shurugwi</v>
      </c>
      <c r="BX940" s="4" t="str">
        <v>Shurugwi</v>
      </c>
      <c r="BY940" s="4" t="str">
        <v>Shurugwi</v>
      </c>
      <c r="BZ940" s="4" t="str">
        <v>Shurugwi</v>
      </c>
      <c r="CA940" s="4" t="str">
        <v>Shurugwi</v>
      </c>
      <c r="CB940" s="4" t="str">
        <v>Shurugwi</v>
      </c>
      <c r="CC940" s="4" t="str">
        <v>Shurugwi</v>
      </c>
      <c r="CD940" s="4" t="str">
        <v>Shurugwi</v>
      </c>
      <c r="CE940" s="4" t="str">
        <v>Shurugwi</v>
      </c>
      <c r="CF940" s="4" t="str">
        <v>Shurugwi</v>
      </c>
      <c r="CG940" s="4" t="str">
        <v>Shurugwi</v>
      </c>
      <c r="CH940" s="4" t="str">
        <v>Shurugwi</v>
      </c>
      <c r="CJ940" s="4" t="str">
        <v>Shurugwi</v>
      </c>
      <c r="CK940" s="4" t="str">
        <v>Shurugwi</v>
      </c>
      <c r="CL940" s="4" t="str">
        <v>Shurugwi</v>
      </c>
      <c r="CM940" s="4" t="str">
        <v>Shurugwi</v>
      </c>
      <c r="CN940" s="4" t="str">
        <v>Shurugwi</v>
      </c>
      <c r="CO940" s="4" t="str">
        <v>Shurugwi</v>
      </c>
      <c r="CP940" s="4" t="str">
        <v>Shurugwi</v>
      </c>
      <c r="CQ940" s="4" t="str">
        <v>Shurugwi</v>
      </c>
      <c r="CR940" s="4" t="str">
        <v>Shurugwi</v>
      </c>
      <c r="CS940" s="4" t="str">
        <v>Shurugwi</v>
      </c>
      <c r="CT940" s="4" t="str">
        <v>Shurugwi</v>
      </c>
      <c r="CU940" s="4" t="str">
        <v>Shurugwi</v>
      </c>
      <c r="CV940" s="4" t="str">
        <v>Shurugwi</v>
      </c>
      <c r="CW940" s="4" t="str">
        <v>Shurugwi</v>
      </c>
      <c r="CX940" s="4" t="str">
        <v>Shurugwi</v>
      </c>
      <c r="CY940" s="4" t="str">
        <v>Shurugwi</v>
      </c>
      <c r="CZ940" s="4" t="str">
        <v>Shurugwi</v>
      </c>
      <c r="DA940" s="4" t="str">
        <v>Shurugwi</v>
      </c>
      <c r="DB940" s="4" t="str">
        <v>Shurugwi</v>
      </c>
      <c r="DC940" s="4" t="str">
        <v>Shurugwi</v>
      </c>
      <c r="DD940" s="4" t="str">
        <v>Shurugwi</v>
      </c>
      <c r="DE940" s="4" t="str">
        <v>Shurugwi</v>
      </c>
      <c r="DF940" s="4" t="str">
        <v>Shurugwi</v>
      </c>
      <c r="DG940" s="4" t="str">
        <v>Shurugwi</v>
      </c>
      <c r="DH940" s="4" t="str">
        <v>Shurugwi</v>
      </c>
      <c r="DI940" s="4" t="str">
        <v>Shurugwi</v>
      </c>
      <c r="DJ940" s="4" t="str">
        <v>Shurugwi</v>
      </c>
      <c r="DK940" s="4" t="str">
        <v>Shurugwi</v>
      </c>
      <c r="DL940" s="4" t="str">
        <v>Shurugwi</v>
      </c>
      <c r="DM940" s="4" t="str">
        <v>Shurugwi</v>
      </c>
      <c r="DN940" s="4" t="str">
        <v>Shurugwi</v>
      </c>
      <c r="DO940" s="4" t="str">
        <v>Shurugwi</v>
      </c>
      <c r="DP940" s="4" t="str">
        <v>Shurugwi</v>
      </c>
    </row>
    <row r="941" spans="1:120" x14ac:dyDescent="0.35">
      <c r="A941" s="4">
        <v>-6.7850000000000001</v>
      </c>
      <c r="B941" s="4">
        <v>37.673000000000002</v>
      </c>
      <c r="C941" s="4" t="s">
        <v>285</v>
      </c>
      <c r="D941" s="4" t="s">
        <v>130</v>
      </c>
      <c r="E941" s="4" t="s">
        <v>1095</v>
      </c>
      <c r="F941" s="4">
        <v>8000</v>
      </c>
      <c r="G941" s="4" t="str">
        <f t="shared" si="14"/>
        <v>Tanzania-Morogoro Municipality</v>
      </c>
      <c r="BA941" s="4" t="str">
        <v>Siaya</v>
      </c>
      <c r="BB941" s="4" t="str">
        <v>Siaya</v>
      </c>
      <c r="BC941" s="4" t="str">
        <v>Siaya</v>
      </c>
      <c r="BD941" s="4" t="str">
        <v>Siaya</v>
      </c>
      <c r="BE941" s="4" t="str">
        <v>Siaya</v>
      </c>
      <c r="BF941" s="4" t="str">
        <v>Siaya</v>
      </c>
      <c r="BG941" s="4" t="str">
        <v>Siaya</v>
      </c>
      <c r="BH941" s="4" t="str">
        <v>Siaya</v>
      </c>
      <c r="BI941" s="4" t="str">
        <v>Siaya</v>
      </c>
      <c r="BJ941" s="4" t="str">
        <v>Siaya</v>
      </c>
      <c r="BK941" s="4" t="str">
        <v>Siaya</v>
      </c>
      <c r="BL941" s="4" t="str">
        <v>Siaya</v>
      </c>
      <c r="BM941" s="4" t="str">
        <v>Siaya</v>
      </c>
      <c r="BN941" s="4" t="str">
        <v>Siaya</v>
      </c>
      <c r="BO941" s="4" t="str">
        <v>Siaya</v>
      </c>
      <c r="BP941" s="4" t="str">
        <v>Siaya</v>
      </c>
      <c r="BQ941" s="4" t="str">
        <v>Siaya</v>
      </c>
      <c r="BR941" s="4" t="str">
        <v>Siaya</v>
      </c>
      <c r="BS941" s="4" t="str">
        <v>Siaya</v>
      </c>
      <c r="BT941" s="4" t="str">
        <v>Siaya</v>
      </c>
      <c r="BU941" s="4" t="str">
        <v>Siaya</v>
      </c>
      <c r="BV941" s="4" t="str">
        <v>Siaya</v>
      </c>
      <c r="BW941" s="4" t="str">
        <v>Siaya</v>
      </c>
      <c r="BX941" s="4" t="str">
        <v>Siaya</v>
      </c>
      <c r="BY941" s="4" t="str">
        <v>Siaya</v>
      </c>
      <c r="BZ941" s="4" t="str">
        <v>Siaya</v>
      </c>
      <c r="CA941" s="4" t="str">
        <v>Siaya</v>
      </c>
      <c r="CB941" s="4" t="str">
        <v>Siaya</v>
      </c>
      <c r="CC941" s="4" t="str">
        <v>Siaya</v>
      </c>
      <c r="CD941" s="4" t="str">
        <v>Siaya</v>
      </c>
      <c r="CE941" s="4" t="str">
        <v>Siaya</v>
      </c>
      <c r="CF941" s="4" t="str">
        <v>Siaya</v>
      </c>
      <c r="CG941" s="4" t="str">
        <v>Siaya</v>
      </c>
      <c r="CH941" s="4" t="str">
        <v>Siaya</v>
      </c>
      <c r="CJ941" s="4" t="str">
        <v>Siaya</v>
      </c>
      <c r="CK941" s="4" t="str">
        <v>Siaya</v>
      </c>
      <c r="CL941" s="4" t="str">
        <v>Siaya</v>
      </c>
      <c r="CM941" s="4" t="str">
        <v>Siaya</v>
      </c>
      <c r="CN941" s="4" t="str">
        <v>Siaya</v>
      </c>
      <c r="CO941" s="4" t="str">
        <v>Siaya</v>
      </c>
      <c r="CP941" s="4" t="str">
        <v>Siaya</v>
      </c>
      <c r="CQ941" s="4" t="str">
        <v>Siaya</v>
      </c>
      <c r="CR941" s="4" t="str">
        <v>Siaya</v>
      </c>
      <c r="CS941" s="4" t="str">
        <v>Siaya</v>
      </c>
      <c r="CT941" s="4" t="str">
        <v>Siaya</v>
      </c>
      <c r="CU941" s="4" t="str">
        <v>Siaya</v>
      </c>
      <c r="CV941" s="4" t="str">
        <v>Siaya</v>
      </c>
      <c r="CW941" s="4" t="str">
        <v>Siaya</v>
      </c>
      <c r="CX941" s="4" t="str">
        <v>Siaya</v>
      </c>
      <c r="CY941" s="4" t="str">
        <v>Siaya</v>
      </c>
      <c r="CZ941" s="4" t="str">
        <v>Siaya</v>
      </c>
      <c r="DA941" s="4" t="str">
        <v>Siaya</v>
      </c>
      <c r="DB941" s="4" t="str">
        <v>Siaya</v>
      </c>
      <c r="DC941" s="4" t="str">
        <v>Siaya</v>
      </c>
      <c r="DD941" s="4" t="str">
        <v>Siaya</v>
      </c>
      <c r="DE941" s="4" t="str">
        <v>Siaya</v>
      </c>
      <c r="DF941" s="4" t="str">
        <v>Siaya</v>
      </c>
      <c r="DG941" s="4" t="str">
        <v>Siaya</v>
      </c>
      <c r="DH941" s="4" t="str">
        <v>Siaya</v>
      </c>
      <c r="DI941" s="4" t="str">
        <v>Siaya</v>
      </c>
      <c r="DJ941" s="4" t="str">
        <v>Siaya</v>
      </c>
      <c r="DK941" s="4" t="str">
        <v>Siaya</v>
      </c>
      <c r="DL941" s="4" t="str">
        <v>Siaya</v>
      </c>
      <c r="DM941" s="4" t="str">
        <v>Siaya</v>
      </c>
      <c r="DN941" s="4" t="str">
        <v>Siaya</v>
      </c>
      <c r="DO941" s="4" t="str">
        <v>Siaya</v>
      </c>
      <c r="DP941" s="4" t="str">
        <v>Siaya</v>
      </c>
    </row>
    <row r="942" spans="1:120" x14ac:dyDescent="0.35">
      <c r="A942" s="4">
        <v>-8.9111999999999991</v>
      </c>
      <c r="B942" s="4">
        <v>33.957999999999998</v>
      </c>
      <c r="C942" s="4" t="s">
        <v>285</v>
      </c>
      <c r="D942" s="4" t="s">
        <v>138</v>
      </c>
      <c r="E942" s="4" t="s">
        <v>1096</v>
      </c>
      <c r="F942" s="4">
        <v>1000</v>
      </c>
      <c r="G942" s="4" t="str">
        <f t="shared" si="14"/>
        <v>Tanzania-Mpangala</v>
      </c>
      <c r="BA942" s="4" t="str">
        <v>Siaya District</v>
      </c>
      <c r="BB942" s="4" t="str">
        <v>Siaya District</v>
      </c>
      <c r="BC942" s="4" t="str">
        <v>Siaya District</v>
      </c>
      <c r="BD942" s="4" t="str">
        <v>Siaya District</v>
      </c>
      <c r="BE942" s="4" t="str">
        <v>Siaya District</v>
      </c>
      <c r="BF942" s="4" t="str">
        <v>Siaya District</v>
      </c>
      <c r="BG942" s="4" t="str">
        <v>Siaya District</v>
      </c>
      <c r="BH942" s="4" t="str">
        <v>Siaya District</v>
      </c>
      <c r="BI942" s="4" t="str">
        <v>Siaya District</v>
      </c>
      <c r="BJ942" s="4" t="str">
        <v>Siaya District</v>
      </c>
      <c r="BK942" s="4" t="str">
        <v>Siaya District</v>
      </c>
      <c r="BL942" s="4" t="str">
        <v>Siaya District</v>
      </c>
      <c r="BM942" s="4" t="str">
        <v>Siaya District</v>
      </c>
      <c r="BN942" s="4" t="str">
        <v>Siaya District</v>
      </c>
      <c r="BO942" s="4" t="str">
        <v>Siaya District</v>
      </c>
      <c r="BP942" s="4" t="str">
        <v>Siaya District</v>
      </c>
      <c r="BQ942" s="4" t="str">
        <v>Siaya District</v>
      </c>
      <c r="BR942" s="4" t="str">
        <v>Siaya District</v>
      </c>
      <c r="BS942" s="4" t="str">
        <v>Siaya District</v>
      </c>
      <c r="BT942" s="4" t="str">
        <v>Siaya District</v>
      </c>
      <c r="BU942" s="4" t="str">
        <v>Siaya District</v>
      </c>
      <c r="BV942" s="4" t="str">
        <v>Siaya District</v>
      </c>
      <c r="BW942" s="4" t="str">
        <v>Siaya District</v>
      </c>
      <c r="BX942" s="4" t="str">
        <v>Siaya District</v>
      </c>
      <c r="BY942" s="4" t="str">
        <v>Siaya District</v>
      </c>
      <c r="BZ942" s="4" t="str">
        <v>Siaya District</v>
      </c>
      <c r="CA942" s="4" t="str">
        <v>Siaya District</v>
      </c>
      <c r="CB942" s="4" t="str">
        <v>Siaya District</v>
      </c>
      <c r="CC942" s="4" t="str">
        <v>Siaya District</v>
      </c>
      <c r="CD942" s="4" t="str">
        <v>Siaya District</v>
      </c>
      <c r="CE942" s="4" t="str">
        <v>Siaya District</v>
      </c>
      <c r="CF942" s="4" t="str">
        <v>Siaya District</v>
      </c>
      <c r="CG942" s="4" t="str">
        <v>Siaya District</v>
      </c>
      <c r="CH942" s="4" t="str">
        <v>Siaya District</v>
      </c>
      <c r="CJ942" s="4" t="str">
        <v>Siaya District</v>
      </c>
      <c r="CK942" s="4" t="str">
        <v>Siaya District</v>
      </c>
      <c r="CL942" s="4" t="str">
        <v>Siaya District</v>
      </c>
      <c r="CM942" s="4" t="str">
        <v>Siaya District</v>
      </c>
      <c r="CN942" s="4" t="str">
        <v>Siaya District</v>
      </c>
      <c r="CO942" s="4" t="str">
        <v>Siaya District</v>
      </c>
      <c r="CP942" s="4" t="str">
        <v>Siaya District</v>
      </c>
      <c r="CQ942" s="4" t="str">
        <v>Siaya District</v>
      </c>
      <c r="CR942" s="4" t="str">
        <v>Siaya District</v>
      </c>
      <c r="CS942" s="4" t="str">
        <v>Siaya District</v>
      </c>
      <c r="CT942" s="4" t="str">
        <v>Siaya District</v>
      </c>
      <c r="CU942" s="4" t="str">
        <v>Siaya District</v>
      </c>
      <c r="CV942" s="4" t="str">
        <v>Siaya District</v>
      </c>
      <c r="CW942" s="4" t="str">
        <v>Siaya District</v>
      </c>
      <c r="CX942" s="4" t="str">
        <v>Siaya District</v>
      </c>
      <c r="CY942" s="4" t="str">
        <v>Siaya District</v>
      </c>
      <c r="CZ942" s="4" t="str">
        <v>Siaya District</v>
      </c>
      <c r="DA942" s="4" t="str">
        <v>Siaya District</v>
      </c>
      <c r="DB942" s="4" t="str">
        <v>Siaya District</v>
      </c>
      <c r="DC942" s="4" t="str">
        <v>Siaya District</v>
      </c>
      <c r="DD942" s="4" t="str">
        <v>Siaya District</v>
      </c>
      <c r="DE942" s="4" t="str">
        <v>Siaya District</v>
      </c>
      <c r="DF942" s="4" t="str">
        <v>Siaya District</v>
      </c>
      <c r="DG942" s="4" t="str">
        <v>Siaya District</v>
      </c>
      <c r="DH942" s="4" t="str">
        <v>Siaya District</v>
      </c>
      <c r="DI942" s="4" t="str">
        <v>Siaya District</v>
      </c>
      <c r="DJ942" s="4" t="str">
        <v>Siaya District</v>
      </c>
      <c r="DK942" s="4" t="str">
        <v>Siaya District</v>
      </c>
      <c r="DL942" s="4" t="str">
        <v>Siaya District</v>
      </c>
      <c r="DM942" s="4" t="str">
        <v>Siaya District</v>
      </c>
      <c r="DN942" s="4" t="str">
        <v>Siaya District</v>
      </c>
      <c r="DO942" s="4" t="str">
        <v>Siaya District</v>
      </c>
      <c r="DP942" s="4" t="str">
        <v>Siaya District</v>
      </c>
    </row>
    <row r="943" spans="1:120" x14ac:dyDescent="0.35">
      <c r="A943" s="4">
        <v>-6.1666699999999999</v>
      </c>
      <c r="B943" s="4">
        <v>36.433329999999998</v>
      </c>
      <c r="C943" s="4" t="s">
        <v>285</v>
      </c>
      <c r="D943" s="4" t="s">
        <v>130</v>
      </c>
      <c r="E943" s="4" t="s">
        <v>1097</v>
      </c>
      <c r="F943" s="4">
        <v>175</v>
      </c>
      <c r="G943" s="4" t="str">
        <f t="shared" si="14"/>
        <v>Tanzania-Mpwapwa</v>
      </c>
      <c r="BA943" s="4" t="str">
        <v>Siaya.Kisumu.Vihiga</v>
      </c>
      <c r="BB943" s="4" t="str">
        <v>Siaya.Kisumu.Vihiga</v>
      </c>
      <c r="BC943" s="4" t="str">
        <v>Siaya.Kisumu.Vihiga</v>
      </c>
      <c r="BD943" s="4" t="str">
        <v>Siaya.Kisumu.Vihiga</v>
      </c>
      <c r="BE943" s="4" t="str">
        <v>Siaya.Kisumu.Vihiga</v>
      </c>
      <c r="BF943" s="4" t="str">
        <v>Siaya.Kisumu.Vihiga</v>
      </c>
      <c r="BG943" s="4" t="str">
        <v>Siaya.Kisumu.Vihiga</v>
      </c>
      <c r="BH943" s="4" t="str">
        <v>Siaya.Kisumu.Vihiga</v>
      </c>
      <c r="BI943" s="4" t="str">
        <v>Siaya.Kisumu.Vihiga</v>
      </c>
      <c r="BJ943" s="4" t="str">
        <v>Siaya.Kisumu.Vihiga</v>
      </c>
      <c r="BK943" s="4" t="str">
        <v>Siaya.Kisumu.Vihiga</v>
      </c>
      <c r="BL943" s="4" t="str">
        <v>Siaya.Kisumu.Vihiga</v>
      </c>
      <c r="BM943" s="4" t="str">
        <v>Siaya.Kisumu.Vihiga</v>
      </c>
      <c r="BN943" s="4" t="str">
        <v>Siaya.Kisumu.Vihiga</v>
      </c>
      <c r="BO943" s="4" t="str">
        <v>Siaya.Kisumu.Vihiga</v>
      </c>
      <c r="BP943" s="4" t="str">
        <v>Siaya.Kisumu.Vihiga</v>
      </c>
      <c r="BQ943" s="4" t="str">
        <v>Siaya.Kisumu.Vihiga</v>
      </c>
      <c r="BR943" s="4" t="str">
        <v>Siaya.Kisumu.Vihiga</v>
      </c>
      <c r="BS943" s="4" t="str">
        <v>Siaya.Kisumu.Vihiga</v>
      </c>
      <c r="BT943" s="4" t="str">
        <v>Siaya.Kisumu.Vihiga</v>
      </c>
      <c r="BU943" s="4" t="str">
        <v>Siaya.Kisumu.Vihiga</v>
      </c>
      <c r="BV943" s="4" t="str">
        <v>Siaya.Kisumu.Vihiga</v>
      </c>
      <c r="BW943" s="4" t="str">
        <v>Siaya.Kisumu.Vihiga</v>
      </c>
      <c r="BX943" s="4" t="str">
        <v>Siaya.Kisumu.Vihiga</v>
      </c>
      <c r="BY943" s="4" t="str">
        <v>Siaya.Kisumu.Vihiga</v>
      </c>
      <c r="BZ943" s="4" t="str">
        <v>Siaya.Kisumu.Vihiga</v>
      </c>
      <c r="CA943" s="4" t="str">
        <v>Siaya.Kisumu.Vihiga</v>
      </c>
      <c r="CB943" s="4" t="str">
        <v>Siaya.Kisumu.Vihiga</v>
      </c>
      <c r="CC943" s="4" t="str">
        <v>Siaya.Kisumu.Vihiga</v>
      </c>
      <c r="CD943" s="4" t="str">
        <v>Siaya.Kisumu.Vihiga</v>
      </c>
      <c r="CE943" s="4" t="str">
        <v>Siaya.Kisumu.Vihiga</v>
      </c>
      <c r="CF943" s="4" t="str">
        <v>Siaya.Kisumu.Vihiga</v>
      </c>
      <c r="CG943" s="4" t="str">
        <v>Siaya.Kisumu.Vihiga</v>
      </c>
      <c r="CH943" s="4" t="str">
        <v>Siaya.Kisumu.Vihiga</v>
      </c>
      <c r="CJ943" s="4" t="str">
        <v>Siaya.Kisumu.Vihiga</v>
      </c>
      <c r="CK943" s="4" t="str">
        <v>Siaya.Kisumu.Vihiga</v>
      </c>
      <c r="CL943" s="4" t="str">
        <v>Siaya.Kisumu.Vihiga</v>
      </c>
      <c r="CM943" s="4" t="str">
        <v>Siaya.Kisumu.Vihiga</v>
      </c>
      <c r="CN943" s="4" t="str">
        <v>Siaya.Kisumu.Vihiga</v>
      </c>
      <c r="CO943" s="4" t="str">
        <v>Siaya.Kisumu.Vihiga</v>
      </c>
      <c r="CP943" s="4" t="str">
        <v>Siaya.Kisumu.Vihiga</v>
      </c>
      <c r="CQ943" s="4" t="str">
        <v>Siaya.Kisumu.Vihiga</v>
      </c>
      <c r="CR943" s="4" t="str">
        <v>Siaya.Kisumu.Vihiga</v>
      </c>
      <c r="CS943" s="4" t="str">
        <v>Siaya.Kisumu.Vihiga</v>
      </c>
      <c r="CT943" s="4" t="str">
        <v>Siaya.Kisumu.Vihiga</v>
      </c>
      <c r="CU943" s="4" t="str">
        <v>Siaya.Kisumu.Vihiga</v>
      </c>
      <c r="CV943" s="4" t="str">
        <v>Siaya.Kisumu.Vihiga</v>
      </c>
      <c r="CW943" s="4" t="str">
        <v>Siaya.Kisumu.Vihiga</v>
      </c>
      <c r="CX943" s="4" t="str">
        <v>Siaya.Kisumu.Vihiga</v>
      </c>
      <c r="CY943" s="4" t="str">
        <v>Siaya.Kisumu.Vihiga</v>
      </c>
      <c r="CZ943" s="4" t="str">
        <v>Siaya.Kisumu.Vihiga</v>
      </c>
      <c r="DA943" s="4" t="str">
        <v>Siaya.Kisumu.Vihiga</v>
      </c>
      <c r="DB943" s="4" t="str">
        <v>Siaya.Kisumu.Vihiga</v>
      </c>
      <c r="DC943" s="4" t="str">
        <v>Siaya.Kisumu.Vihiga</v>
      </c>
      <c r="DD943" s="4" t="str">
        <v>Siaya.Kisumu.Vihiga</v>
      </c>
      <c r="DE943" s="4" t="str">
        <v>Siaya.Kisumu.Vihiga</v>
      </c>
      <c r="DF943" s="4" t="str">
        <v>Siaya.Kisumu.Vihiga</v>
      </c>
      <c r="DG943" s="4" t="str">
        <v>Siaya.Kisumu.Vihiga</v>
      </c>
      <c r="DH943" s="4" t="str">
        <v>Siaya.Kisumu.Vihiga</v>
      </c>
      <c r="DI943" s="4" t="str">
        <v>Siaya.Kisumu.Vihiga</v>
      </c>
      <c r="DJ943" s="4" t="str">
        <v>Siaya.Kisumu.Vihiga</v>
      </c>
      <c r="DK943" s="4" t="str">
        <v>Siaya.Kisumu.Vihiga</v>
      </c>
      <c r="DL943" s="4" t="str">
        <v>Siaya.Kisumu.Vihiga</v>
      </c>
      <c r="DM943" s="4" t="str">
        <v>Siaya.Kisumu.Vihiga</v>
      </c>
      <c r="DN943" s="4" t="str">
        <v>Siaya.Kisumu.Vihiga</v>
      </c>
      <c r="DO943" s="4" t="str">
        <v>Siaya.Kisumu.Vihiga</v>
      </c>
      <c r="DP943" s="4" t="str">
        <v>Siaya.Kisumu.Vihiga</v>
      </c>
    </row>
    <row r="944" spans="1:120" x14ac:dyDescent="0.35">
      <c r="A944" s="4">
        <v>-6.1666699999999999</v>
      </c>
      <c r="B944" s="4">
        <v>36.266669999999998</v>
      </c>
      <c r="C944" s="4" t="s">
        <v>285</v>
      </c>
      <c r="D944" s="4" t="s">
        <v>130</v>
      </c>
      <c r="E944" s="4" t="s">
        <v>1097</v>
      </c>
      <c r="F944" s="4">
        <v>175</v>
      </c>
      <c r="G944" s="4" t="str">
        <f t="shared" si="14"/>
        <v>Tanzania-Mpwapwa</v>
      </c>
      <c r="BA944" s="4" t="str">
        <v>Sibanda</v>
      </c>
      <c r="BB944" s="4" t="str">
        <v>Sibanda</v>
      </c>
      <c r="BC944" s="4" t="str">
        <v>Sibanda</v>
      </c>
      <c r="BD944" s="4" t="str">
        <v>Sibanda</v>
      </c>
      <c r="BE944" s="4" t="str">
        <v>Sibanda</v>
      </c>
      <c r="BF944" s="4" t="str">
        <v>Sibanda</v>
      </c>
      <c r="BG944" s="4" t="str">
        <v>Sibanda</v>
      </c>
      <c r="BH944" s="4" t="str">
        <v>Sibanda</v>
      </c>
      <c r="BI944" s="4" t="str">
        <v>Sibanda</v>
      </c>
      <c r="BJ944" s="4" t="str">
        <v>Sibanda</v>
      </c>
      <c r="BK944" s="4" t="str">
        <v>Sibanda</v>
      </c>
      <c r="BL944" s="4" t="str">
        <v>Sibanda</v>
      </c>
      <c r="BM944" s="4" t="str">
        <v>Sibanda</v>
      </c>
      <c r="BN944" s="4" t="str">
        <v>Sibanda</v>
      </c>
      <c r="BO944" s="4" t="str">
        <v>Sibanda</v>
      </c>
      <c r="BP944" s="4" t="str">
        <v>Sibanda</v>
      </c>
      <c r="BQ944" s="4" t="str">
        <v>Sibanda</v>
      </c>
      <c r="BR944" s="4" t="str">
        <v>Sibanda</v>
      </c>
      <c r="BS944" s="4" t="str">
        <v>Sibanda</v>
      </c>
      <c r="BT944" s="4" t="str">
        <v>Sibanda</v>
      </c>
      <c r="BU944" s="4" t="str">
        <v>Sibanda</v>
      </c>
      <c r="BV944" s="4" t="str">
        <v>Sibanda</v>
      </c>
      <c r="BW944" s="4" t="str">
        <v>Sibanda</v>
      </c>
      <c r="BX944" s="4" t="str">
        <v>Sibanda</v>
      </c>
      <c r="BY944" s="4" t="str">
        <v>Sibanda</v>
      </c>
      <c r="BZ944" s="4" t="str">
        <v>Sibanda</v>
      </c>
      <c r="CA944" s="4" t="str">
        <v>Sibanda</v>
      </c>
      <c r="CB944" s="4" t="str">
        <v>Sibanda</v>
      </c>
      <c r="CC944" s="4" t="str">
        <v>Sibanda</v>
      </c>
      <c r="CD944" s="4" t="str">
        <v>Sibanda</v>
      </c>
      <c r="CE944" s="4" t="str">
        <v>Sibanda</v>
      </c>
      <c r="CF944" s="4" t="str">
        <v>Sibanda</v>
      </c>
      <c r="CG944" s="4" t="str">
        <v>Sibanda</v>
      </c>
      <c r="CH944" s="4" t="str">
        <v>Sibanda</v>
      </c>
      <c r="CJ944" s="4" t="str">
        <v>Sibanda</v>
      </c>
      <c r="CK944" s="4" t="str">
        <v>Sibanda</v>
      </c>
      <c r="CL944" s="4" t="str">
        <v>Sibanda</v>
      </c>
      <c r="CM944" s="4" t="str">
        <v>Sibanda</v>
      </c>
      <c r="CN944" s="4" t="str">
        <v>Sibanda</v>
      </c>
      <c r="CO944" s="4" t="str">
        <v>Sibanda</v>
      </c>
      <c r="CP944" s="4" t="str">
        <v>Sibanda</v>
      </c>
      <c r="CQ944" s="4" t="str">
        <v>Sibanda</v>
      </c>
      <c r="CR944" s="4" t="str">
        <v>Sibanda</v>
      </c>
      <c r="CS944" s="4" t="str">
        <v>Sibanda</v>
      </c>
      <c r="CT944" s="4" t="str">
        <v>Sibanda</v>
      </c>
      <c r="CU944" s="4" t="str">
        <v>Sibanda</v>
      </c>
      <c r="CV944" s="4" t="str">
        <v>Sibanda</v>
      </c>
      <c r="CW944" s="4" t="str">
        <v>Sibanda</v>
      </c>
      <c r="CX944" s="4" t="str">
        <v>Sibanda</v>
      </c>
      <c r="CY944" s="4" t="str">
        <v>Sibanda</v>
      </c>
      <c r="CZ944" s="4" t="str">
        <v>Sibanda</v>
      </c>
      <c r="DA944" s="4" t="str">
        <v>Sibanda</v>
      </c>
      <c r="DB944" s="4" t="str">
        <v>Sibanda</v>
      </c>
      <c r="DC944" s="4" t="str">
        <v>Sibanda</v>
      </c>
      <c r="DD944" s="4" t="str">
        <v>Sibanda</v>
      </c>
      <c r="DE944" s="4" t="str">
        <v>Sibanda</v>
      </c>
      <c r="DF944" s="4" t="str">
        <v>Sibanda</v>
      </c>
      <c r="DG944" s="4" t="str">
        <v>Sibanda</v>
      </c>
      <c r="DH944" s="4" t="str">
        <v>Sibanda</v>
      </c>
      <c r="DI944" s="4" t="str">
        <v>Sibanda</v>
      </c>
      <c r="DJ944" s="4" t="str">
        <v>Sibanda</v>
      </c>
      <c r="DK944" s="4" t="str">
        <v>Sibanda</v>
      </c>
      <c r="DL944" s="4" t="str">
        <v>Sibanda</v>
      </c>
      <c r="DM944" s="4" t="str">
        <v>Sibanda</v>
      </c>
      <c r="DN944" s="4" t="str">
        <v>Sibanda</v>
      </c>
      <c r="DO944" s="4" t="str">
        <v>Sibanda</v>
      </c>
      <c r="DP944" s="4" t="str">
        <v>Sibanda</v>
      </c>
    </row>
    <row r="945" spans="1:120" x14ac:dyDescent="0.35">
      <c r="A945" s="4">
        <v>-6.09917</v>
      </c>
      <c r="B945" s="4">
        <v>39.262219999999999</v>
      </c>
      <c r="C945" s="4" t="s">
        <v>285</v>
      </c>
      <c r="D945" s="4" t="s">
        <v>130</v>
      </c>
      <c r="E945" s="4" t="s">
        <v>1098</v>
      </c>
      <c r="F945" s="4">
        <v>250</v>
      </c>
      <c r="G945" s="4" t="str">
        <f t="shared" si="14"/>
        <v>Tanzania-Msaani</v>
      </c>
      <c r="BA945" s="4" t="str">
        <v>Siguidolo</v>
      </c>
      <c r="BB945" s="4" t="str">
        <v>Siguidolo</v>
      </c>
      <c r="BC945" s="4" t="str">
        <v>Siguidolo</v>
      </c>
      <c r="BD945" s="4" t="str">
        <v>Siguidolo</v>
      </c>
      <c r="BE945" s="4" t="str">
        <v>Siguidolo</v>
      </c>
      <c r="BF945" s="4" t="str">
        <v>Siguidolo</v>
      </c>
      <c r="BG945" s="4" t="str">
        <v>Siguidolo</v>
      </c>
      <c r="BH945" s="4" t="str">
        <v>Siguidolo</v>
      </c>
      <c r="BI945" s="4" t="str">
        <v>Siguidolo</v>
      </c>
      <c r="BJ945" s="4" t="str">
        <v>Siguidolo</v>
      </c>
      <c r="BK945" s="4" t="str">
        <v>Siguidolo</v>
      </c>
      <c r="BL945" s="4" t="str">
        <v>Siguidolo</v>
      </c>
      <c r="BM945" s="4" t="str">
        <v>Siguidolo</v>
      </c>
      <c r="BN945" s="4" t="str">
        <v>Siguidolo</v>
      </c>
      <c r="BO945" s="4" t="str">
        <v>Siguidolo</v>
      </c>
      <c r="BP945" s="4" t="str">
        <v>Siguidolo</v>
      </c>
      <c r="BQ945" s="4" t="str">
        <v>Siguidolo</v>
      </c>
      <c r="BR945" s="4" t="str">
        <v>Siguidolo</v>
      </c>
      <c r="BS945" s="4" t="str">
        <v>Siguidolo</v>
      </c>
      <c r="BT945" s="4" t="str">
        <v>Siguidolo</v>
      </c>
      <c r="BU945" s="4" t="str">
        <v>Siguidolo</v>
      </c>
      <c r="BV945" s="4" t="str">
        <v>Siguidolo</v>
      </c>
      <c r="BW945" s="4" t="str">
        <v>Siguidolo</v>
      </c>
      <c r="BX945" s="4" t="str">
        <v>Siguidolo</v>
      </c>
      <c r="BY945" s="4" t="str">
        <v>Siguidolo</v>
      </c>
      <c r="BZ945" s="4" t="str">
        <v>Siguidolo</v>
      </c>
      <c r="CA945" s="4" t="str">
        <v>Siguidolo</v>
      </c>
      <c r="CB945" s="4" t="str">
        <v>Siguidolo</v>
      </c>
      <c r="CC945" s="4" t="str">
        <v>Siguidolo</v>
      </c>
      <c r="CD945" s="4" t="str">
        <v>Siguidolo</v>
      </c>
      <c r="CE945" s="4" t="str">
        <v>Siguidolo</v>
      </c>
      <c r="CF945" s="4" t="str">
        <v>Siguidolo</v>
      </c>
      <c r="CG945" s="4" t="str">
        <v>Siguidolo</v>
      </c>
      <c r="CH945" s="4" t="str">
        <v>Siguidolo</v>
      </c>
      <c r="CJ945" s="4" t="str">
        <v>Siguidolo</v>
      </c>
      <c r="CK945" s="4" t="str">
        <v>Siguidolo</v>
      </c>
      <c r="CL945" s="4" t="str">
        <v>Siguidolo</v>
      </c>
      <c r="CM945" s="4" t="str">
        <v>Siguidolo</v>
      </c>
      <c r="CN945" s="4" t="str">
        <v>Siguidolo</v>
      </c>
      <c r="CO945" s="4" t="str">
        <v>Siguidolo</v>
      </c>
      <c r="CP945" s="4" t="str">
        <v>Siguidolo</v>
      </c>
      <c r="CQ945" s="4" t="str">
        <v>Siguidolo</v>
      </c>
      <c r="CR945" s="4" t="str">
        <v>Siguidolo</v>
      </c>
      <c r="CS945" s="4" t="str">
        <v>Siguidolo</v>
      </c>
      <c r="CT945" s="4" t="str">
        <v>Siguidolo</v>
      </c>
      <c r="CU945" s="4" t="str">
        <v>Siguidolo</v>
      </c>
      <c r="CV945" s="4" t="str">
        <v>Siguidolo</v>
      </c>
      <c r="CW945" s="4" t="str">
        <v>Siguidolo</v>
      </c>
      <c r="CX945" s="4" t="str">
        <v>Siguidolo</v>
      </c>
      <c r="CY945" s="4" t="str">
        <v>Siguidolo</v>
      </c>
      <c r="CZ945" s="4" t="str">
        <v>Siguidolo</v>
      </c>
      <c r="DA945" s="4" t="str">
        <v>Siguidolo</v>
      </c>
      <c r="DB945" s="4" t="str">
        <v>Siguidolo</v>
      </c>
      <c r="DC945" s="4" t="str">
        <v>Siguidolo</v>
      </c>
      <c r="DD945" s="4" t="str">
        <v>Siguidolo</v>
      </c>
      <c r="DE945" s="4" t="str">
        <v>Siguidolo</v>
      </c>
      <c r="DF945" s="4" t="str">
        <v>Siguidolo</v>
      </c>
      <c r="DG945" s="4" t="str">
        <v>Siguidolo</v>
      </c>
      <c r="DH945" s="4" t="str">
        <v>Siguidolo</v>
      </c>
      <c r="DI945" s="4" t="str">
        <v>Siguidolo</v>
      </c>
      <c r="DJ945" s="4" t="str">
        <v>Siguidolo</v>
      </c>
      <c r="DK945" s="4" t="str">
        <v>Siguidolo</v>
      </c>
      <c r="DL945" s="4" t="str">
        <v>Siguidolo</v>
      </c>
      <c r="DM945" s="4" t="str">
        <v>Siguidolo</v>
      </c>
      <c r="DN945" s="4" t="str">
        <v>Siguidolo</v>
      </c>
      <c r="DO945" s="4" t="str">
        <v>Siguidolo</v>
      </c>
      <c r="DP945" s="4" t="str">
        <v>Siguidolo</v>
      </c>
    </row>
    <row r="946" spans="1:120" x14ac:dyDescent="0.35">
      <c r="A946" s="4">
        <v>-7.4139999999999997</v>
      </c>
      <c r="B946" s="4">
        <v>36.960999999999999</v>
      </c>
      <c r="C946" s="4" t="s">
        <v>285</v>
      </c>
      <c r="D946" s="4" t="s">
        <v>138</v>
      </c>
      <c r="E946" s="4" t="s">
        <v>1099</v>
      </c>
      <c r="F946" s="4">
        <v>5000</v>
      </c>
      <c r="G946" s="4" t="str">
        <f t="shared" si="14"/>
        <v>Tanzania-Msimba</v>
      </c>
      <c r="BA946" s="4" t="str">
        <v>Siliana</v>
      </c>
      <c r="BB946" s="4" t="str">
        <v>Siliana</v>
      </c>
      <c r="BC946" s="4" t="str">
        <v>Siliana</v>
      </c>
      <c r="BD946" s="4" t="str">
        <v>Siliana</v>
      </c>
      <c r="BE946" s="4" t="str">
        <v>Siliana</v>
      </c>
      <c r="BF946" s="4" t="str">
        <v>Siliana</v>
      </c>
      <c r="BG946" s="4" t="str">
        <v>Siliana</v>
      </c>
      <c r="BH946" s="4" t="str">
        <v>Siliana</v>
      </c>
      <c r="BI946" s="4" t="str">
        <v>Siliana</v>
      </c>
      <c r="BJ946" s="4" t="str">
        <v>Siliana</v>
      </c>
      <c r="BK946" s="4" t="str">
        <v>Siliana</v>
      </c>
      <c r="BL946" s="4" t="str">
        <v>Siliana</v>
      </c>
      <c r="BM946" s="4" t="str">
        <v>Siliana</v>
      </c>
      <c r="BN946" s="4" t="str">
        <v>Siliana</v>
      </c>
      <c r="BO946" s="4" t="str">
        <v>Siliana</v>
      </c>
      <c r="BP946" s="4" t="str">
        <v>Siliana</v>
      </c>
      <c r="BQ946" s="4" t="str">
        <v>Siliana</v>
      </c>
      <c r="BR946" s="4" t="str">
        <v>Siliana</v>
      </c>
      <c r="BS946" s="4" t="str">
        <v>Siliana</v>
      </c>
      <c r="BT946" s="4" t="str">
        <v>Siliana</v>
      </c>
      <c r="BU946" s="4" t="str">
        <v>Siliana</v>
      </c>
      <c r="BV946" s="4" t="str">
        <v>Siliana</v>
      </c>
      <c r="BW946" s="4" t="str">
        <v>Siliana</v>
      </c>
      <c r="BX946" s="4" t="str">
        <v>Siliana</v>
      </c>
      <c r="BY946" s="4" t="str">
        <v>Siliana</v>
      </c>
      <c r="BZ946" s="4" t="str">
        <v>Siliana</v>
      </c>
      <c r="CA946" s="4" t="str">
        <v>Siliana</v>
      </c>
      <c r="CB946" s="4" t="str">
        <v>Siliana</v>
      </c>
      <c r="CC946" s="4" t="str">
        <v>Siliana</v>
      </c>
      <c r="CD946" s="4" t="str">
        <v>Siliana</v>
      </c>
      <c r="CE946" s="4" t="str">
        <v>Siliana</v>
      </c>
      <c r="CF946" s="4" t="str">
        <v>Siliana</v>
      </c>
      <c r="CG946" s="4" t="str">
        <v>Siliana</v>
      </c>
      <c r="CH946" s="4" t="str">
        <v>Siliana</v>
      </c>
      <c r="CJ946" s="4" t="str">
        <v>Siliana</v>
      </c>
      <c r="CK946" s="4" t="str">
        <v>Siliana</v>
      </c>
      <c r="CL946" s="4" t="str">
        <v>Siliana</v>
      </c>
      <c r="CM946" s="4" t="str">
        <v>Siliana</v>
      </c>
      <c r="CN946" s="4" t="str">
        <v>Siliana</v>
      </c>
      <c r="CO946" s="4" t="str">
        <v>Siliana</v>
      </c>
      <c r="CP946" s="4" t="str">
        <v>Siliana</v>
      </c>
      <c r="CQ946" s="4" t="str">
        <v>Siliana</v>
      </c>
      <c r="CR946" s="4" t="str">
        <v>Siliana</v>
      </c>
      <c r="CS946" s="4" t="str">
        <v>Siliana</v>
      </c>
      <c r="CT946" s="4" t="str">
        <v>Siliana</v>
      </c>
      <c r="CU946" s="4" t="str">
        <v>Siliana</v>
      </c>
      <c r="CV946" s="4" t="str">
        <v>Siliana</v>
      </c>
      <c r="CW946" s="4" t="str">
        <v>Siliana</v>
      </c>
      <c r="CX946" s="4" t="str">
        <v>Siliana</v>
      </c>
      <c r="CY946" s="4" t="str">
        <v>Siliana</v>
      </c>
      <c r="CZ946" s="4" t="str">
        <v>Siliana</v>
      </c>
      <c r="DA946" s="4" t="str">
        <v>Siliana</v>
      </c>
      <c r="DB946" s="4" t="str">
        <v>Siliana</v>
      </c>
      <c r="DC946" s="4" t="str">
        <v>Siliana</v>
      </c>
      <c r="DD946" s="4" t="str">
        <v>Siliana</v>
      </c>
      <c r="DE946" s="4" t="str">
        <v>Siliana</v>
      </c>
      <c r="DF946" s="4" t="str">
        <v>Siliana</v>
      </c>
      <c r="DG946" s="4" t="str">
        <v>Siliana</v>
      </c>
      <c r="DH946" s="4" t="str">
        <v>Siliana</v>
      </c>
      <c r="DI946" s="4" t="str">
        <v>Siliana</v>
      </c>
      <c r="DJ946" s="4" t="str">
        <v>Siliana</v>
      </c>
      <c r="DK946" s="4" t="str">
        <v>Siliana</v>
      </c>
      <c r="DL946" s="4" t="str">
        <v>Siliana</v>
      </c>
      <c r="DM946" s="4" t="str">
        <v>Siliana</v>
      </c>
      <c r="DN946" s="4" t="str">
        <v>Siliana</v>
      </c>
      <c r="DO946" s="4" t="str">
        <v>Siliana</v>
      </c>
      <c r="DP946" s="4" t="str">
        <v>Siliana</v>
      </c>
    </row>
    <row r="947" spans="1:120" x14ac:dyDescent="0.35">
      <c r="A947" s="4">
        <v>-4.7988900000000001</v>
      </c>
      <c r="B947" s="4">
        <v>38.29</v>
      </c>
      <c r="C947" s="4" t="s">
        <v>285</v>
      </c>
      <c r="D947" s="4" t="s">
        <v>296</v>
      </c>
      <c r="E947" s="4" t="s">
        <v>1100</v>
      </c>
      <c r="F947" s="4">
        <v>50</v>
      </c>
      <c r="G947" s="4" t="str">
        <f t="shared" si="14"/>
        <v>Tanzania-Ngulwi</v>
      </c>
      <c r="BA947" s="4" t="str">
        <v>Simlemba</v>
      </c>
      <c r="BB947" s="4" t="str">
        <v>Simlemba</v>
      </c>
      <c r="BC947" s="4" t="str">
        <v>Simlemba</v>
      </c>
      <c r="BD947" s="4" t="str">
        <v>Simlemba</v>
      </c>
      <c r="BE947" s="4" t="str">
        <v>Simlemba</v>
      </c>
      <c r="BF947" s="4" t="str">
        <v>Simlemba</v>
      </c>
      <c r="BG947" s="4" t="str">
        <v>Simlemba</v>
      </c>
      <c r="BH947" s="4" t="str">
        <v>Simlemba</v>
      </c>
      <c r="BI947" s="4" t="str">
        <v>Simlemba</v>
      </c>
      <c r="BJ947" s="4" t="str">
        <v>Simlemba</v>
      </c>
      <c r="BK947" s="4" t="str">
        <v>Simlemba</v>
      </c>
      <c r="BL947" s="4" t="str">
        <v>Simlemba</v>
      </c>
      <c r="BM947" s="4" t="str">
        <v>Simlemba</v>
      </c>
      <c r="BN947" s="4" t="str">
        <v>Simlemba</v>
      </c>
      <c r="BO947" s="4" t="str">
        <v>Simlemba</v>
      </c>
      <c r="BP947" s="4" t="str">
        <v>Simlemba</v>
      </c>
      <c r="BQ947" s="4" t="str">
        <v>Simlemba</v>
      </c>
      <c r="BR947" s="4" t="str">
        <v>Simlemba</v>
      </c>
      <c r="BS947" s="4" t="str">
        <v>Simlemba</v>
      </c>
      <c r="BT947" s="4" t="str">
        <v>Simlemba</v>
      </c>
      <c r="BU947" s="4" t="str">
        <v>Simlemba</v>
      </c>
      <c r="BV947" s="4" t="str">
        <v>Simlemba</v>
      </c>
      <c r="BW947" s="4" t="str">
        <v>Simlemba</v>
      </c>
      <c r="BX947" s="4" t="str">
        <v>Simlemba</v>
      </c>
      <c r="BY947" s="4" t="str">
        <v>Simlemba</v>
      </c>
      <c r="BZ947" s="4" t="str">
        <v>Simlemba</v>
      </c>
      <c r="CA947" s="4" t="str">
        <v>Simlemba</v>
      </c>
      <c r="CB947" s="4" t="str">
        <v>Simlemba</v>
      </c>
      <c r="CC947" s="4" t="str">
        <v>Simlemba</v>
      </c>
      <c r="CD947" s="4" t="str">
        <v>Simlemba</v>
      </c>
      <c r="CE947" s="4" t="str">
        <v>Simlemba</v>
      </c>
      <c r="CF947" s="4" t="str">
        <v>Simlemba</v>
      </c>
      <c r="CG947" s="4" t="str">
        <v>Simlemba</v>
      </c>
      <c r="CH947" s="4" t="str">
        <v>Simlemba</v>
      </c>
      <c r="CJ947" s="4" t="str">
        <v>Simlemba</v>
      </c>
      <c r="CK947" s="4" t="str">
        <v>Simlemba</v>
      </c>
      <c r="CL947" s="4" t="str">
        <v>Simlemba</v>
      </c>
      <c r="CM947" s="4" t="str">
        <v>Simlemba</v>
      </c>
      <c r="CN947" s="4" t="str">
        <v>Simlemba</v>
      </c>
      <c r="CO947" s="4" t="str">
        <v>Simlemba</v>
      </c>
      <c r="CP947" s="4" t="str">
        <v>Simlemba</v>
      </c>
      <c r="CQ947" s="4" t="str">
        <v>Simlemba</v>
      </c>
      <c r="CR947" s="4" t="str">
        <v>Simlemba</v>
      </c>
      <c r="CS947" s="4" t="str">
        <v>Simlemba</v>
      </c>
      <c r="CT947" s="4" t="str">
        <v>Simlemba</v>
      </c>
      <c r="CU947" s="4" t="str">
        <v>Simlemba</v>
      </c>
      <c r="CV947" s="4" t="str">
        <v>Simlemba</v>
      </c>
      <c r="CW947" s="4" t="str">
        <v>Simlemba</v>
      </c>
      <c r="CX947" s="4" t="str">
        <v>Simlemba</v>
      </c>
      <c r="CY947" s="4" t="str">
        <v>Simlemba</v>
      </c>
      <c r="CZ947" s="4" t="str">
        <v>Simlemba</v>
      </c>
      <c r="DA947" s="4" t="str">
        <v>Simlemba</v>
      </c>
      <c r="DB947" s="4" t="str">
        <v>Simlemba</v>
      </c>
      <c r="DC947" s="4" t="str">
        <v>Simlemba</v>
      </c>
      <c r="DD947" s="4" t="str">
        <v>Simlemba</v>
      </c>
      <c r="DE947" s="4" t="str">
        <v>Simlemba</v>
      </c>
      <c r="DF947" s="4" t="str">
        <v>Simlemba</v>
      </c>
      <c r="DG947" s="4" t="str">
        <v>Simlemba</v>
      </c>
      <c r="DH947" s="4" t="str">
        <v>Simlemba</v>
      </c>
      <c r="DI947" s="4" t="str">
        <v>Simlemba</v>
      </c>
      <c r="DJ947" s="4" t="str">
        <v>Simlemba</v>
      </c>
      <c r="DK947" s="4" t="str">
        <v>Simlemba</v>
      </c>
      <c r="DL947" s="4" t="str">
        <v>Simlemba</v>
      </c>
      <c r="DM947" s="4" t="str">
        <v>Simlemba</v>
      </c>
      <c r="DN947" s="4" t="str">
        <v>Simlemba</v>
      </c>
      <c r="DO947" s="4" t="str">
        <v>Simlemba</v>
      </c>
      <c r="DP947" s="4" t="str">
        <v>Simlemba</v>
      </c>
    </row>
    <row r="948" spans="1:120" x14ac:dyDescent="0.35">
      <c r="A948" s="4">
        <v>-8.5410000000000004</v>
      </c>
      <c r="B948" s="4">
        <v>35.168999999999997</v>
      </c>
      <c r="C948" s="4" t="s">
        <v>285</v>
      </c>
      <c r="D948" s="4" t="s">
        <v>138</v>
      </c>
      <c r="E948" s="4" t="s">
        <v>1101</v>
      </c>
      <c r="F948" s="4">
        <v>750</v>
      </c>
      <c r="G948" s="4" t="str">
        <f t="shared" si="14"/>
        <v>Tanzania-Ngwazi, Mufindi</v>
      </c>
      <c r="BA948" s="4" t="str">
        <v>Sinana ARC</v>
      </c>
      <c r="BB948" s="4" t="str">
        <v>Sinana ARC</v>
      </c>
      <c r="BC948" s="4" t="str">
        <v>Sinana ARC</v>
      </c>
      <c r="BD948" s="4" t="str">
        <v>Sinana ARC</v>
      </c>
      <c r="BE948" s="4" t="str">
        <v>Sinana ARC</v>
      </c>
      <c r="BF948" s="4" t="str">
        <v>Sinana ARC</v>
      </c>
      <c r="BG948" s="4" t="str">
        <v>Sinana ARC</v>
      </c>
      <c r="BH948" s="4" t="str">
        <v>Sinana ARC</v>
      </c>
      <c r="BI948" s="4" t="str">
        <v>Sinana ARC</v>
      </c>
      <c r="BJ948" s="4" t="str">
        <v>Sinana ARC</v>
      </c>
      <c r="BK948" s="4" t="str">
        <v>Sinana ARC</v>
      </c>
      <c r="BL948" s="4" t="str">
        <v>Sinana ARC</v>
      </c>
      <c r="BM948" s="4" t="str">
        <v>Sinana ARC</v>
      </c>
      <c r="BN948" s="4" t="str">
        <v>Sinana ARC</v>
      </c>
      <c r="BO948" s="4" t="str">
        <v>Sinana ARC</v>
      </c>
      <c r="BP948" s="4" t="str">
        <v>Sinana ARC</v>
      </c>
      <c r="BQ948" s="4" t="str">
        <v>Sinana ARC</v>
      </c>
      <c r="BR948" s="4" t="str">
        <v>Sinana ARC</v>
      </c>
      <c r="BS948" s="4" t="str">
        <v>Sinana ARC</v>
      </c>
      <c r="BT948" s="4" t="str">
        <v>Sinana ARC</v>
      </c>
      <c r="BU948" s="4" t="str">
        <v>Sinana ARC</v>
      </c>
      <c r="BV948" s="4" t="str">
        <v>Sinana ARC</v>
      </c>
      <c r="BW948" s="4" t="str">
        <v>Sinana ARC</v>
      </c>
      <c r="BX948" s="4" t="str">
        <v>Sinana ARC</v>
      </c>
      <c r="BY948" s="4" t="str">
        <v>Sinana ARC</v>
      </c>
      <c r="BZ948" s="4" t="str">
        <v>Sinana ARC</v>
      </c>
      <c r="CA948" s="4" t="str">
        <v>Sinana ARC</v>
      </c>
      <c r="CB948" s="4" t="str">
        <v>Sinana ARC</v>
      </c>
      <c r="CC948" s="4" t="str">
        <v>Sinana ARC</v>
      </c>
      <c r="CD948" s="4" t="str">
        <v>Sinana ARC</v>
      </c>
      <c r="CE948" s="4" t="str">
        <v>Sinana ARC</v>
      </c>
      <c r="CF948" s="4" t="str">
        <v>Sinana ARC</v>
      </c>
      <c r="CG948" s="4" t="str">
        <v>Sinana ARC</v>
      </c>
      <c r="CH948" s="4" t="str">
        <v>Sinana ARC</v>
      </c>
      <c r="CJ948" s="4" t="str">
        <v>Sinana ARC</v>
      </c>
      <c r="CK948" s="4" t="str">
        <v>Sinana ARC</v>
      </c>
      <c r="CL948" s="4" t="str">
        <v>Sinana ARC</v>
      </c>
      <c r="CM948" s="4" t="str">
        <v>Sinana ARC</v>
      </c>
      <c r="CN948" s="4" t="str">
        <v>Sinana ARC</v>
      </c>
      <c r="CO948" s="4" t="str">
        <v>Sinana ARC</v>
      </c>
      <c r="CP948" s="4" t="str">
        <v>Sinana ARC</v>
      </c>
      <c r="CQ948" s="4" t="str">
        <v>Sinana ARC</v>
      </c>
      <c r="CR948" s="4" t="str">
        <v>Sinana ARC</v>
      </c>
      <c r="CS948" s="4" t="str">
        <v>Sinana ARC</v>
      </c>
      <c r="CT948" s="4" t="str">
        <v>Sinana ARC</v>
      </c>
      <c r="CU948" s="4" t="str">
        <v>Sinana ARC</v>
      </c>
      <c r="CV948" s="4" t="str">
        <v>Sinana ARC</v>
      </c>
      <c r="CW948" s="4" t="str">
        <v>Sinana ARC</v>
      </c>
      <c r="CX948" s="4" t="str">
        <v>Sinana ARC</v>
      </c>
      <c r="CY948" s="4" t="str">
        <v>Sinana ARC</v>
      </c>
      <c r="CZ948" s="4" t="str">
        <v>Sinana ARC</v>
      </c>
      <c r="DA948" s="4" t="str">
        <v>Sinana ARC</v>
      </c>
      <c r="DB948" s="4" t="str">
        <v>Sinana ARC</v>
      </c>
      <c r="DC948" s="4" t="str">
        <v>Sinana ARC</v>
      </c>
      <c r="DD948" s="4" t="str">
        <v>Sinana ARC</v>
      </c>
      <c r="DE948" s="4" t="str">
        <v>Sinana ARC</v>
      </c>
      <c r="DF948" s="4" t="str">
        <v>Sinana ARC</v>
      </c>
      <c r="DG948" s="4" t="str">
        <v>Sinana ARC</v>
      </c>
      <c r="DH948" s="4" t="str">
        <v>Sinana ARC</v>
      </c>
      <c r="DI948" s="4" t="str">
        <v>Sinana ARC</v>
      </c>
      <c r="DJ948" s="4" t="str">
        <v>Sinana ARC</v>
      </c>
      <c r="DK948" s="4" t="str">
        <v>Sinana ARC</v>
      </c>
      <c r="DL948" s="4" t="str">
        <v>Sinana ARC</v>
      </c>
      <c r="DM948" s="4" t="str">
        <v>Sinana ARC</v>
      </c>
      <c r="DN948" s="4" t="str">
        <v>Sinana ARC</v>
      </c>
      <c r="DO948" s="4" t="str">
        <v>Sinana ARC</v>
      </c>
      <c r="DP948" s="4" t="str">
        <v>Sinana ARC</v>
      </c>
    </row>
    <row r="949" spans="1:120" x14ac:dyDescent="0.35">
      <c r="A949" s="4">
        <v>-7.8490000000000002</v>
      </c>
      <c r="B949" s="4">
        <v>34.436999999999998</v>
      </c>
      <c r="C949" s="4" t="s">
        <v>285</v>
      </c>
      <c r="D949" s="4" t="s">
        <v>138</v>
      </c>
      <c r="E949" s="4" t="s">
        <v>1102</v>
      </c>
      <c r="F949" s="4">
        <v>5000</v>
      </c>
      <c r="G949" s="4" t="str">
        <f t="shared" si="14"/>
        <v>Tanzania-Nkundi</v>
      </c>
      <c r="BA949" s="4" t="str">
        <v>Sinnar State</v>
      </c>
      <c r="BB949" s="4" t="str">
        <v>Sinnar State</v>
      </c>
      <c r="BC949" s="4" t="str">
        <v>Sinnar State</v>
      </c>
      <c r="BD949" s="4" t="str">
        <v>Sinnar State</v>
      </c>
      <c r="BE949" s="4" t="str">
        <v>Sinnar State</v>
      </c>
      <c r="BF949" s="4" t="str">
        <v>Sinnar State</v>
      </c>
      <c r="BG949" s="4" t="str">
        <v>Sinnar State</v>
      </c>
      <c r="BH949" s="4" t="str">
        <v>Sinnar State</v>
      </c>
      <c r="BI949" s="4" t="str">
        <v>Sinnar State</v>
      </c>
      <c r="BJ949" s="4" t="str">
        <v>Sinnar State</v>
      </c>
      <c r="BK949" s="4" t="str">
        <v>Sinnar State</v>
      </c>
      <c r="BL949" s="4" t="str">
        <v>Sinnar State</v>
      </c>
      <c r="BM949" s="4" t="str">
        <v>Sinnar State</v>
      </c>
      <c r="BN949" s="4" t="str">
        <v>Sinnar State</v>
      </c>
      <c r="BO949" s="4" t="str">
        <v>Sinnar State</v>
      </c>
      <c r="BP949" s="4" t="str">
        <v>Sinnar State</v>
      </c>
      <c r="BQ949" s="4" t="str">
        <v>Sinnar State</v>
      </c>
      <c r="BR949" s="4" t="str">
        <v>Sinnar State</v>
      </c>
      <c r="BS949" s="4" t="str">
        <v>Sinnar State</v>
      </c>
      <c r="BT949" s="4" t="str">
        <v>Sinnar State</v>
      </c>
      <c r="BU949" s="4" t="str">
        <v>Sinnar State</v>
      </c>
      <c r="BV949" s="4" t="str">
        <v>Sinnar State</v>
      </c>
      <c r="BW949" s="4" t="str">
        <v>Sinnar State</v>
      </c>
      <c r="BX949" s="4" t="str">
        <v>Sinnar State</v>
      </c>
      <c r="BY949" s="4" t="str">
        <v>Sinnar State</v>
      </c>
      <c r="BZ949" s="4" t="str">
        <v>Sinnar State</v>
      </c>
      <c r="CA949" s="4" t="str">
        <v>Sinnar State</v>
      </c>
      <c r="CB949" s="4" t="str">
        <v>Sinnar State</v>
      </c>
      <c r="CC949" s="4" t="str">
        <v>Sinnar State</v>
      </c>
      <c r="CD949" s="4" t="str">
        <v>Sinnar State</v>
      </c>
      <c r="CE949" s="4" t="str">
        <v>Sinnar State</v>
      </c>
      <c r="CF949" s="4" t="str">
        <v>Sinnar State</v>
      </c>
      <c r="CG949" s="4" t="str">
        <v>Sinnar State</v>
      </c>
      <c r="CH949" s="4" t="str">
        <v>Sinnar State</v>
      </c>
      <c r="CJ949" s="4" t="str">
        <v>Sinnar State</v>
      </c>
      <c r="CK949" s="4" t="str">
        <v>Sinnar State</v>
      </c>
      <c r="CL949" s="4" t="str">
        <v>Sinnar State</v>
      </c>
      <c r="CM949" s="4" t="str">
        <v>Sinnar State</v>
      </c>
      <c r="CN949" s="4" t="str">
        <v>Sinnar State</v>
      </c>
      <c r="CO949" s="4" t="str">
        <v>Sinnar State</v>
      </c>
      <c r="CP949" s="4" t="str">
        <v>Sinnar State</v>
      </c>
      <c r="CQ949" s="4" t="str">
        <v>Sinnar State</v>
      </c>
      <c r="CR949" s="4" t="str">
        <v>Sinnar State</v>
      </c>
      <c r="CS949" s="4" t="str">
        <v>Sinnar State</v>
      </c>
      <c r="CT949" s="4" t="str">
        <v>Sinnar State</v>
      </c>
      <c r="CU949" s="4" t="str">
        <v>Sinnar State</v>
      </c>
      <c r="CV949" s="4" t="str">
        <v>Sinnar State</v>
      </c>
      <c r="CW949" s="4" t="str">
        <v>Sinnar State</v>
      </c>
      <c r="CX949" s="4" t="str">
        <v>Sinnar State</v>
      </c>
      <c r="CY949" s="4" t="str">
        <v>Sinnar State</v>
      </c>
      <c r="CZ949" s="4" t="str">
        <v>Sinnar State</v>
      </c>
      <c r="DA949" s="4" t="str">
        <v>Sinnar State</v>
      </c>
      <c r="DB949" s="4" t="str">
        <v>Sinnar State</v>
      </c>
      <c r="DC949" s="4" t="str">
        <v>Sinnar State</v>
      </c>
      <c r="DD949" s="4" t="str">
        <v>Sinnar State</v>
      </c>
      <c r="DE949" s="4" t="str">
        <v>Sinnar State</v>
      </c>
      <c r="DF949" s="4" t="str">
        <v>Sinnar State</v>
      </c>
      <c r="DG949" s="4" t="str">
        <v>Sinnar State</v>
      </c>
      <c r="DH949" s="4" t="str">
        <v>Sinnar State</v>
      </c>
      <c r="DI949" s="4" t="str">
        <v>Sinnar State</v>
      </c>
      <c r="DJ949" s="4" t="str">
        <v>Sinnar State</v>
      </c>
      <c r="DK949" s="4" t="str">
        <v>Sinnar State</v>
      </c>
      <c r="DL949" s="4" t="str">
        <v>Sinnar State</v>
      </c>
      <c r="DM949" s="4" t="str">
        <v>Sinnar State</v>
      </c>
      <c r="DN949" s="4" t="str">
        <v>Sinnar State</v>
      </c>
      <c r="DO949" s="4" t="str">
        <v>Sinnar State</v>
      </c>
      <c r="DP949" s="4" t="str">
        <v>Sinnar State</v>
      </c>
    </row>
    <row r="950" spans="1:120" x14ac:dyDescent="0.35">
      <c r="A950" s="4">
        <v>-2.6966700000000001</v>
      </c>
      <c r="B950" s="4">
        <v>34.016390000000001</v>
      </c>
      <c r="C950" s="4" t="s">
        <v>285</v>
      </c>
      <c r="D950" s="4" t="s">
        <v>138</v>
      </c>
      <c r="E950" s="4" t="s">
        <v>1103</v>
      </c>
      <c r="F950" s="4">
        <v>10000</v>
      </c>
      <c r="G950" s="4" t="str">
        <f t="shared" si="14"/>
        <v>Tanzania-Nyashimba</v>
      </c>
      <c r="BA950" s="4" t="str">
        <v>Siribougou</v>
      </c>
      <c r="BB950" s="4" t="str">
        <v>Siribougou</v>
      </c>
      <c r="BC950" s="4" t="str">
        <v>Siribougou</v>
      </c>
      <c r="BD950" s="4" t="str">
        <v>Siribougou</v>
      </c>
      <c r="BE950" s="4" t="str">
        <v>Siribougou</v>
      </c>
      <c r="BF950" s="4" t="str">
        <v>Siribougou</v>
      </c>
      <c r="BG950" s="4" t="str">
        <v>Siribougou</v>
      </c>
      <c r="BH950" s="4" t="str">
        <v>Siribougou</v>
      </c>
      <c r="BI950" s="4" t="str">
        <v>Siribougou</v>
      </c>
      <c r="BJ950" s="4" t="str">
        <v>Siribougou</v>
      </c>
      <c r="BK950" s="4" t="str">
        <v>Siribougou</v>
      </c>
      <c r="BL950" s="4" t="str">
        <v>Siribougou</v>
      </c>
      <c r="BM950" s="4" t="str">
        <v>Siribougou</v>
      </c>
      <c r="BN950" s="4" t="str">
        <v>Siribougou</v>
      </c>
      <c r="BO950" s="4" t="str">
        <v>Siribougou</v>
      </c>
      <c r="BP950" s="4" t="str">
        <v>Siribougou</v>
      </c>
      <c r="BQ950" s="4" t="str">
        <v>Siribougou</v>
      </c>
      <c r="BR950" s="4" t="str">
        <v>Siribougou</v>
      </c>
      <c r="BS950" s="4" t="str">
        <v>Siribougou</v>
      </c>
      <c r="BT950" s="4" t="str">
        <v>Siribougou</v>
      </c>
      <c r="BU950" s="4" t="str">
        <v>Siribougou</v>
      </c>
      <c r="BV950" s="4" t="str">
        <v>Siribougou</v>
      </c>
      <c r="BW950" s="4" t="str">
        <v>Siribougou</v>
      </c>
      <c r="BX950" s="4" t="str">
        <v>Siribougou</v>
      </c>
      <c r="BY950" s="4" t="str">
        <v>Siribougou</v>
      </c>
      <c r="BZ950" s="4" t="str">
        <v>Siribougou</v>
      </c>
      <c r="CA950" s="4" t="str">
        <v>Siribougou</v>
      </c>
      <c r="CB950" s="4" t="str">
        <v>Siribougou</v>
      </c>
      <c r="CC950" s="4" t="str">
        <v>Siribougou</v>
      </c>
      <c r="CD950" s="4" t="str">
        <v>Siribougou</v>
      </c>
      <c r="CE950" s="4" t="str">
        <v>Siribougou</v>
      </c>
      <c r="CF950" s="4" t="str">
        <v>Siribougou</v>
      </c>
      <c r="CG950" s="4" t="str">
        <v>Siribougou</v>
      </c>
      <c r="CH950" s="4" t="str">
        <v>Siribougou</v>
      </c>
      <c r="CJ950" s="4" t="str">
        <v>Siribougou</v>
      </c>
      <c r="CK950" s="4" t="str">
        <v>Siribougou</v>
      </c>
      <c r="CL950" s="4" t="str">
        <v>Siribougou</v>
      </c>
      <c r="CM950" s="4" t="str">
        <v>Siribougou</v>
      </c>
      <c r="CN950" s="4" t="str">
        <v>Siribougou</v>
      </c>
      <c r="CO950" s="4" t="str">
        <v>Siribougou</v>
      </c>
      <c r="CP950" s="4" t="str">
        <v>Siribougou</v>
      </c>
      <c r="CQ950" s="4" t="str">
        <v>Siribougou</v>
      </c>
      <c r="CR950" s="4" t="str">
        <v>Siribougou</v>
      </c>
      <c r="CS950" s="4" t="str">
        <v>Siribougou</v>
      </c>
      <c r="CT950" s="4" t="str">
        <v>Siribougou</v>
      </c>
      <c r="CU950" s="4" t="str">
        <v>Siribougou</v>
      </c>
      <c r="CV950" s="4" t="str">
        <v>Siribougou</v>
      </c>
      <c r="CW950" s="4" t="str">
        <v>Siribougou</v>
      </c>
      <c r="CX950" s="4" t="str">
        <v>Siribougou</v>
      </c>
      <c r="CY950" s="4" t="str">
        <v>Siribougou</v>
      </c>
      <c r="CZ950" s="4" t="str">
        <v>Siribougou</v>
      </c>
      <c r="DA950" s="4" t="str">
        <v>Siribougou</v>
      </c>
      <c r="DB950" s="4" t="str">
        <v>Siribougou</v>
      </c>
      <c r="DC950" s="4" t="str">
        <v>Siribougou</v>
      </c>
      <c r="DD950" s="4" t="str">
        <v>Siribougou</v>
      </c>
      <c r="DE950" s="4" t="str">
        <v>Siribougou</v>
      </c>
      <c r="DF950" s="4" t="str">
        <v>Siribougou</v>
      </c>
      <c r="DG950" s="4" t="str">
        <v>Siribougou</v>
      </c>
      <c r="DH950" s="4" t="str">
        <v>Siribougou</v>
      </c>
      <c r="DI950" s="4" t="str">
        <v>Siribougou</v>
      </c>
      <c r="DJ950" s="4" t="str">
        <v>Siribougou</v>
      </c>
      <c r="DK950" s="4" t="str">
        <v>Siribougou</v>
      </c>
      <c r="DL950" s="4" t="str">
        <v>Siribougou</v>
      </c>
      <c r="DM950" s="4" t="str">
        <v>Siribougou</v>
      </c>
      <c r="DN950" s="4" t="str">
        <v>Siribougou</v>
      </c>
      <c r="DO950" s="4" t="str">
        <v>Siribougou</v>
      </c>
      <c r="DP950" s="4" t="str">
        <v>Siribougou</v>
      </c>
    </row>
    <row r="951" spans="1:120" x14ac:dyDescent="0.35">
      <c r="A951" s="4">
        <v>-3.1469399999999998</v>
      </c>
      <c r="B951" s="4">
        <v>37.168610000000001</v>
      </c>
      <c r="C951" s="4" t="s">
        <v>285</v>
      </c>
      <c r="D951" s="4" t="s">
        <v>130</v>
      </c>
      <c r="E951" s="4" t="s">
        <v>1104</v>
      </c>
      <c r="F951" s="4">
        <v>250</v>
      </c>
      <c r="G951" s="4" t="str">
        <f t="shared" si="14"/>
        <v>Tanzania-Rundugai</v>
      </c>
      <c r="BA951" s="4" t="str">
        <v>Sirinka ARC</v>
      </c>
      <c r="BB951" s="4" t="str">
        <v>Sirinka ARC</v>
      </c>
      <c r="BC951" s="4" t="str">
        <v>Sirinka ARC</v>
      </c>
      <c r="BD951" s="4" t="str">
        <v>Sirinka ARC</v>
      </c>
      <c r="BE951" s="4" t="str">
        <v>Sirinka ARC</v>
      </c>
      <c r="BF951" s="4" t="str">
        <v>Sirinka ARC</v>
      </c>
      <c r="BG951" s="4" t="str">
        <v>Sirinka ARC</v>
      </c>
      <c r="BH951" s="4" t="str">
        <v>Sirinka ARC</v>
      </c>
      <c r="BI951" s="4" t="str">
        <v>Sirinka ARC</v>
      </c>
      <c r="BJ951" s="4" t="str">
        <v>Sirinka ARC</v>
      </c>
      <c r="BK951" s="4" t="str">
        <v>Sirinka ARC</v>
      </c>
      <c r="BL951" s="4" t="str">
        <v>Sirinka ARC</v>
      </c>
      <c r="BM951" s="4" t="str">
        <v>Sirinka ARC</v>
      </c>
      <c r="BN951" s="4" t="str">
        <v>Sirinka ARC</v>
      </c>
      <c r="BO951" s="4" t="str">
        <v>Sirinka ARC</v>
      </c>
      <c r="BP951" s="4" t="str">
        <v>Sirinka ARC</v>
      </c>
      <c r="BQ951" s="4" t="str">
        <v>Sirinka ARC</v>
      </c>
      <c r="BR951" s="4" t="str">
        <v>Sirinka ARC</v>
      </c>
      <c r="BS951" s="4" t="str">
        <v>Sirinka ARC</v>
      </c>
      <c r="BT951" s="4" t="str">
        <v>Sirinka ARC</v>
      </c>
      <c r="BU951" s="4" t="str">
        <v>Sirinka ARC</v>
      </c>
      <c r="BV951" s="4" t="str">
        <v>Sirinka ARC</v>
      </c>
      <c r="BW951" s="4" t="str">
        <v>Sirinka ARC</v>
      </c>
      <c r="BX951" s="4" t="str">
        <v>Sirinka ARC</v>
      </c>
      <c r="BY951" s="4" t="str">
        <v>Sirinka ARC</v>
      </c>
      <c r="BZ951" s="4" t="str">
        <v>Sirinka ARC</v>
      </c>
      <c r="CA951" s="4" t="str">
        <v>Sirinka ARC</v>
      </c>
      <c r="CB951" s="4" t="str">
        <v>Sirinka ARC</v>
      </c>
      <c r="CC951" s="4" t="str">
        <v>Sirinka ARC</v>
      </c>
      <c r="CD951" s="4" t="str">
        <v>Sirinka ARC</v>
      </c>
      <c r="CE951" s="4" t="str">
        <v>Sirinka ARC</v>
      </c>
      <c r="CF951" s="4" t="str">
        <v>Sirinka ARC</v>
      </c>
      <c r="CG951" s="4" t="str">
        <v>Sirinka ARC</v>
      </c>
      <c r="CH951" s="4" t="str">
        <v>Sirinka ARC</v>
      </c>
      <c r="CJ951" s="4" t="str">
        <v>Sirinka ARC</v>
      </c>
      <c r="CK951" s="4" t="str">
        <v>Sirinka ARC</v>
      </c>
      <c r="CL951" s="4" t="str">
        <v>Sirinka ARC</v>
      </c>
      <c r="CM951" s="4" t="str">
        <v>Sirinka ARC</v>
      </c>
      <c r="CN951" s="4" t="str">
        <v>Sirinka ARC</v>
      </c>
      <c r="CO951" s="4" t="str">
        <v>Sirinka ARC</v>
      </c>
      <c r="CP951" s="4" t="str">
        <v>Sirinka ARC</v>
      </c>
      <c r="CQ951" s="4" t="str">
        <v>Sirinka ARC</v>
      </c>
      <c r="CR951" s="4" t="str">
        <v>Sirinka ARC</v>
      </c>
      <c r="CS951" s="4" t="str">
        <v>Sirinka ARC</v>
      </c>
      <c r="CT951" s="4" t="str">
        <v>Sirinka ARC</v>
      </c>
      <c r="CU951" s="4" t="str">
        <v>Sirinka ARC</v>
      </c>
      <c r="CV951" s="4" t="str">
        <v>Sirinka ARC</v>
      </c>
      <c r="CW951" s="4" t="str">
        <v>Sirinka ARC</v>
      </c>
      <c r="CX951" s="4" t="str">
        <v>Sirinka ARC</v>
      </c>
      <c r="CY951" s="4" t="str">
        <v>Sirinka ARC</v>
      </c>
      <c r="CZ951" s="4" t="str">
        <v>Sirinka ARC</v>
      </c>
      <c r="DA951" s="4" t="str">
        <v>Sirinka ARC</v>
      </c>
      <c r="DB951" s="4" t="str">
        <v>Sirinka ARC</v>
      </c>
      <c r="DC951" s="4" t="str">
        <v>Sirinka ARC</v>
      </c>
      <c r="DD951" s="4" t="str">
        <v>Sirinka ARC</v>
      </c>
      <c r="DE951" s="4" t="str">
        <v>Sirinka ARC</v>
      </c>
      <c r="DF951" s="4" t="str">
        <v>Sirinka ARC</v>
      </c>
      <c r="DG951" s="4" t="str">
        <v>Sirinka ARC</v>
      </c>
      <c r="DH951" s="4" t="str">
        <v>Sirinka ARC</v>
      </c>
      <c r="DI951" s="4" t="str">
        <v>Sirinka ARC</v>
      </c>
      <c r="DJ951" s="4" t="str">
        <v>Sirinka ARC</v>
      </c>
      <c r="DK951" s="4" t="str">
        <v>Sirinka ARC</v>
      </c>
      <c r="DL951" s="4" t="str">
        <v>Sirinka ARC</v>
      </c>
      <c r="DM951" s="4" t="str">
        <v>Sirinka ARC</v>
      </c>
      <c r="DN951" s="4" t="str">
        <v>Sirinka ARC</v>
      </c>
      <c r="DO951" s="4" t="str">
        <v>Sirinka ARC</v>
      </c>
      <c r="DP951" s="4" t="str">
        <v>Sirinka ARC</v>
      </c>
    </row>
    <row r="952" spans="1:120" x14ac:dyDescent="0.35">
      <c r="A952" s="4">
        <v>-9.1808300000000003</v>
      </c>
      <c r="B952" s="4">
        <v>33.547499999999999</v>
      </c>
      <c r="C952" s="4" t="s">
        <v>285</v>
      </c>
      <c r="D952" s="4" t="s">
        <v>130</v>
      </c>
      <c r="E952" s="4" t="s">
        <v>1105</v>
      </c>
      <c r="F952" s="4">
        <v>250</v>
      </c>
      <c r="G952" s="4" t="str">
        <f t="shared" si="14"/>
        <v>Tanzania-Rungwe</v>
      </c>
      <c r="BA952" s="4" t="str">
        <v>Skhirate</v>
      </c>
      <c r="BB952" s="4" t="str">
        <v>Skhirate</v>
      </c>
      <c r="BC952" s="4" t="str">
        <v>Skhirate</v>
      </c>
      <c r="BD952" s="4" t="str">
        <v>Skhirate</v>
      </c>
      <c r="BE952" s="4" t="str">
        <v>Skhirate</v>
      </c>
      <c r="BF952" s="4" t="str">
        <v>Skhirate</v>
      </c>
      <c r="BG952" s="4" t="str">
        <v>Skhirate</v>
      </c>
      <c r="BH952" s="4" t="str">
        <v>Skhirate</v>
      </c>
      <c r="BI952" s="4" t="str">
        <v>Skhirate</v>
      </c>
      <c r="BJ952" s="4" t="str">
        <v>Skhirate</v>
      </c>
      <c r="BK952" s="4" t="str">
        <v>Skhirate</v>
      </c>
      <c r="BL952" s="4" t="str">
        <v>Skhirate</v>
      </c>
      <c r="BM952" s="4" t="str">
        <v>Skhirate</v>
      </c>
      <c r="BN952" s="4" t="str">
        <v>Skhirate</v>
      </c>
      <c r="BO952" s="4" t="str">
        <v>Skhirate</v>
      </c>
      <c r="BP952" s="4" t="str">
        <v>Skhirate</v>
      </c>
      <c r="BQ952" s="4" t="str">
        <v>Skhirate</v>
      </c>
      <c r="BR952" s="4" t="str">
        <v>Skhirate</v>
      </c>
      <c r="BS952" s="4" t="str">
        <v>Skhirate</v>
      </c>
      <c r="BT952" s="4" t="str">
        <v>Skhirate</v>
      </c>
      <c r="BU952" s="4" t="str">
        <v>Skhirate</v>
      </c>
      <c r="BV952" s="4" t="str">
        <v>Skhirate</v>
      </c>
      <c r="BW952" s="4" t="str">
        <v>Skhirate</v>
      </c>
      <c r="BX952" s="4" t="str">
        <v>Skhirate</v>
      </c>
      <c r="BY952" s="4" t="str">
        <v>Skhirate</v>
      </c>
      <c r="BZ952" s="4" t="str">
        <v>Skhirate</v>
      </c>
      <c r="CA952" s="4" t="str">
        <v>Skhirate</v>
      </c>
      <c r="CB952" s="4" t="str">
        <v>Skhirate</v>
      </c>
      <c r="CC952" s="4" t="str">
        <v>Skhirate</v>
      </c>
      <c r="CD952" s="4" t="str">
        <v>Skhirate</v>
      </c>
      <c r="CE952" s="4" t="str">
        <v>Skhirate</v>
      </c>
      <c r="CF952" s="4" t="str">
        <v>Skhirate</v>
      </c>
      <c r="CG952" s="4" t="str">
        <v>Skhirate</v>
      </c>
      <c r="CH952" s="4" t="str">
        <v>Skhirate</v>
      </c>
      <c r="CJ952" s="4" t="str">
        <v>Skhirate</v>
      </c>
      <c r="CK952" s="4" t="str">
        <v>Skhirate</v>
      </c>
      <c r="CL952" s="4" t="str">
        <v>Skhirate</v>
      </c>
      <c r="CM952" s="4" t="str">
        <v>Skhirate</v>
      </c>
      <c r="CN952" s="4" t="str">
        <v>Skhirate</v>
      </c>
      <c r="CO952" s="4" t="str">
        <v>Skhirate</v>
      </c>
      <c r="CP952" s="4" t="str">
        <v>Skhirate</v>
      </c>
      <c r="CQ952" s="4" t="str">
        <v>Skhirate</v>
      </c>
      <c r="CR952" s="4" t="str">
        <v>Skhirate</v>
      </c>
      <c r="CS952" s="4" t="str">
        <v>Skhirate</v>
      </c>
      <c r="CT952" s="4" t="str">
        <v>Skhirate</v>
      </c>
      <c r="CU952" s="4" t="str">
        <v>Skhirate</v>
      </c>
      <c r="CV952" s="4" t="str">
        <v>Skhirate</v>
      </c>
      <c r="CW952" s="4" t="str">
        <v>Skhirate</v>
      </c>
      <c r="CX952" s="4" t="str">
        <v>Skhirate</v>
      </c>
      <c r="CY952" s="4" t="str">
        <v>Skhirate</v>
      </c>
      <c r="CZ952" s="4" t="str">
        <v>Skhirate</v>
      </c>
      <c r="DA952" s="4" t="str">
        <v>Skhirate</v>
      </c>
      <c r="DB952" s="4" t="str">
        <v>Skhirate</v>
      </c>
      <c r="DC952" s="4" t="str">
        <v>Skhirate</v>
      </c>
      <c r="DD952" s="4" t="str">
        <v>Skhirate</v>
      </c>
      <c r="DE952" s="4" t="str">
        <v>Skhirate</v>
      </c>
      <c r="DF952" s="4" t="str">
        <v>Skhirate</v>
      </c>
      <c r="DG952" s="4" t="str">
        <v>Skhirate</v>
      </c>
      <c r="DH952" s="4" t="str">
        <v>Skhirate</v>
      </c>
      <c r="DI952" s="4" t="str">
        <v>Skhirate</v>
      </c>
      <c r="DJ952" s="4" t="str">
        <v>Skhirate</v>
      </c>
      <c r="DK952" s="4" t="str">
        <v>Skhirate</v>
      </c>
      <c r="DL952" s="4" t="str">
        <v>Skhirate</v>
      </c>
      <c r="DM952" s="4" t="str">
        <v>Skhirate</v>
      </c>
      <c r="DN952" s="4" t="str">
        <v>Skhirate</v>
      </c>
      <c r="DO952" s="4" t="str">
        <v>Skhirate</v>
      </c>
      <c r="DP952" s="4" t="str">
        <v>Skhirate</v>
      </c>
    </row>
    <row r="953" spans="1:120" x14ac:dyDescent="0.35">
      <c r="A953" s="4">
        <v>-9.15</v>
      </c>
      <c r="B953" s="4">
        <v>33.15</v>
      </c>
      <c r="C953" s="4" t="s">
        <v>285</v>
      </c>
      <c r="D953" s="4" t="s">
        <v>138</v>
      </c>
      <c r="E953" s="4" t="s">
        <v>1106</v>
      </c>
      <c r="F953" s="4">
        <v>20000</v>
      </c>
      <c r="G953" s="4" t="str">
        <f t="shared" si="14"/>
        <v>Tanzania-Sasanda</v>
      </c>
      <c r="BA953" s="4" t="str">
        <v>Soatanana</v>
      </c>
      <c r="BB953" s="4" t="str">
        <v>Soatanana</v>
      </c>
      <c r="BC953" s="4" t="str">
        <v>Soatanana</v>
      </c>
      <c r="BD953" s="4" t="str">
        <v>Soatanana</v>
      </c>
      <c r="BE953" s="4" t="str">
        <v>Soatanana</v>
      </c>
      <c r="BF953" s="4" t="str">
        <v>Soatanana</v>
      </c>
      <c r="BG953" s="4" t="str">
        <v>Soatanana</v>
      </c>
      <c r="BH953" s="4" t="str">
        <v>Soatanana</v>
      </c>
      <c r="BI953" s="4" t="str">
        <v>Soatanana</v>
      </c>
      <c r="BJ953" s="4" t="str">
        <v>Soatanana</v>
      </c>
      <c r="BK953" s="4" t="str">
        <v>Soatanana</v>
      </c>
      <c r="BL953" s="4" t="str">
        <v>Soatanana</v>
      </c>
      <c r="BM953" s="4" t="str">
        <v>Soatanana</v>
      </c>
      <c r="BN953" s="4" t="str">
        <v>Soatanana</v>
      </c>
      <c r="BO953" s="4" t="str">
        <v>Soatanana</v>
      </c>
      <c r="BP953" s="4" t="str">
        <v>Soatanana</v>
      </c>
      <c r="BQ953" s="4" t="str">
        <v>Soatanana</v>
      </c>
      <c r="BR953" s="4" t="str">
        <v>Soatanana</v>
      </c>
      <c r="BS953" s="4" t="str">
        <v>Soatanana</v>
      </c>
      <c r="BT953" s="4" t="str">
        <v>Soatanana</v>
      </c>
      <c r="BU953" s="4" t="str">
        <v>Soatanana</v>
      </c>
      <c r="BV953" s="4" t="str">
        <v>Soatanana</v>
      </c>
      <c r="BW953" s="4" t="str">
        <v>Soatanana</v>
      </c>
      <c r="BX953" s="4" t="str">
        <v>Soatanana</v>
      </c>
      <c r="BY953" s="4" t="str">
        <v>Soatanana</v>
      </c>
      <c r="BZ953" s="4" t="str">
        <v>Soatanana</v>
      </c>
      <c r="CA953" s="4" t="str">
        <v>Soatanana</v>
      </c>
      <c r="CB953" s="4" t="str">
        <v>Soatanana</v>
      </c>
      <c r="CC953" s="4" t="str">
        <v>Soatanana</v>
      </c>
      <c r="CD953" s="4" t="str">
        <v>Soatanana</v>
      </c>
      <c r="CE953" s="4" t="str">
        <v>Soatanana</v>
      </c>
      <c r="CF953" s="4" t="str">
        <v>Soatanana</v>
      </c>
      <c r="CG953" s="4" t="str">
        <v>Soatanana</v>
      </c>
      <c r="CH953" s="4" t="str">
        <v>Soatanana</v>
      </c>
      <c r="CJ953" s="4" t="str">
        <v>Soatanana</v>
      </c>
      <c r="CK953" s="4" t="str">
        <v>Soatanana</v>
      </c>
      <c r="CL953" s="4" t="str">
        <v>Soatanana</v>
      </c>
      <c r="CM953" s="4" t="str">
        <v>Soatanana</v>
      </c>
      <c r="CN953" s="4" t="str">
        <v>Soatanana</v>
      </c>
      <c r="CO953" s="4" t="str">
        <v>Soatanana</v>
      </c>
      <c r="CP953" s="4" t="str">
        <v>Soatanana</v>
      </c>
      <c r="CQ953" s="4" t="str">
        <v>Soatanana</v>
      </c>
      <c r="CR953" s="4" t="str">
        <v>Soatanana</v>
      </c>
      <c r="CS953" s="4" t="str">
        <v>Soatanana</v>
      </c>
      <c r="CT953" s="4" t="str">
        <v>Soatanana</v>
      </c>
      <c r="CU953" s="4" t="str">
        <v>Soatanana</v>
      </c>
      <c r="CV953" s="4" t="str">
        <v>Soatanana</v>
      </c>
      <c r="CW953" s="4" t="str">
        <v>Soatanana</v>
      </c>
      <c r="CX953" s="4" t="str">
        <v>Soatanana</v>
      </c>
      <c r="CY953" s="4" t="str">
        <v>Soatanana</v>
      </c>
      <c r="CZ953" s="4" t="str">
        <v>Soatanana</v>
      </c>
      <c r="DA953" s="4" t="str">
        <v>Soatanana</v>
      </c>
      <c r="DB953" s="4" t="str">
        <v>Soatanana</v>
      </c>
      <c r="DC953" s="4" t="str">
        <v>Soatanana</v>
      </c>
      <c r="DD953" s="4" t="str">
        <v>Soatanana</v>
      </c>
      <c r="DE953" s="4" t="str">
        <v>Soatanana</v>
      </c>
      <c r="DF953" s="4" t="str">
        <v>Soatanana</v>
      </c>
      <c r="DG953" s="4" t="str">
        <v>Soatanana</v>
      </c>
      <c r="DH953" s="4" t="str">
        <v>Soatanana</v>
      </c>
      <c r="DI953" s="4" t="str">
        <v>Soatanana</v>
      </c>
      <c r="DJ953" s="4" t="str">
        <v>Soatanana</v>
      </c>
      <c r="DK953" s="4" t="str">
        <v>Soatanana</v>
      </c>
      <c r="DL953" s="4" t="str">
        <v>Soatanana</v>
      </c>
      <c r="DM953" s="4" t="str">
        <v>Soatanana</v>
      </c>
      <c r="DN953" s="4" t="str">
        <v>Soatanana</v>
      </c>
      <c r="DO953" s="4" t="str">
        <v>Soatanana</v>
      </c>
      <c r="DP953" s="4" t="str">
        <v>Soatanana</v>
      </c>
    </row>
    <row r="954" spans="1:120" x14ac:dyDescent="0.35">
      <c r="A954" s="4">
        <v>-6.73</v>
      </c>
      <c r="B954" s="4">
        <v>39.188890000000001</v>
      </c>
      <c r="C954" s="4" t="s">
        <v>285</v>
      </c>
      <c r="D954" s="4" t="s">
        <v>138</v>
      </c>
      <c r="E954" s="4" t="s">
        <v>1107</v>
      </c>
      <c r="F954" s="4">
        <v>250</v>
      </c>
      <c r="G954" s="4" t="str">
        <f t="shared" si="14"/>
        <v>Tanzania-SEDC, Dar es Salaam</v>
      </c>
      <c r="BA954" s="4" t="str">
        <v>Sob</v>
      </c>
      <c r="BB954" s="4" t="str">
        <v>Sob</v>
      </c>
      <c r="BC954" s="4" t="str">
        <v>Sob</v>
      </c>
      <c r="BD954" s="4" t="str">
        <v>Sob</v>
      </c>
      <c r="BE954" s="4" t="str">
        <v>Sob</v>
      </c>
      <c r="BF954" s="4" t="str">
        <v>Sob</v>
      </c>
      <c r="BG954" s="4" t="str">
        <v>Sob</v>
      </c>
      <c r="BH954" s="4" t="str">
        <v>Sob</v>
      </c>
      <c r="BI954" s="4" t="str">
        <v>Sob</v>
      </c>
      <c r="BJ954" s="4" t="str">
        <v>Sob</v>
      </c>
      <c r="BK954" s="4" t="str">
        <v>Sob</v>
      </c>
      <c r="BL954" s="4" t="str">
        <v>Sob</v>
      </c>
      <c r="BM954" s="4" t="str">
        <v>Sob</v>
      </c>
      <c r="BN954" s="4" t="str">
        <v>Sob</v>
      </c>
      <c r="BO954" s="4" t="str">
        <v>Sob</v>
      </c>
      <c r="BP954" s="4" t="str">
        <v>Sob</v>
      </c>
      <c r="BQ954" s="4" t="str">
        <v>Sob</v>
      </c>
      <c r="BR954" s="4" t="str">
        <v>Sob</v>
      </c>
      <c r="BS954" s="4" t="str">
        <v>Sob</v>
      </c>
      <c r="BT954" s="4" t="str">
        <v>Sob</v>
      </c>
      <c r="BU954" s="4" t="str">
        <v>Sob</v>
      </c>
      <c r="BV954" s="4" t="str">
        <v>Sob</v>
      </c>
      <c r="BW954" s="4" t="str">
        <v>Sob</v>
      </c>
      <c r="BX954" s="4" t="str">
        <v>Sob</v>
      </c>
      <c r="BY954" s="4" t="str">
        <v>Sob</v>
      </c>
      <c r="BZ954" s="4" t="str">
        <v>Sob</v>
      </c>
      <c r="CA954" s="4" t="str">
        <v>Sob</v>
      </c>
      <c r="CB954" s="4" t="str">
        <v>Sob</v>
      </c>
      <c r="CC954" s="4" t="str">
        <v>Sob</v>
      </c>
      <c r="CD954" s="4" t="str">
        <v>Sob</v>
      </c>
      <c r="CE954" s="4" t="str">
        <v>Sob</v>
      </c>
      <c r="CF954" s="4" t="str">
        <v>Sob</v>
      </c>
      <c r="CG954" s="4" t="str">
        <v>Sob</v>
      </c>
      <c r="CH954" s="4" t="str">
        <v>Sob</v>
      </c>
      <c r="CJ954" s="4" t="str">
        <v>Sob</v>
      </c>
      <c r="CK954" s="4" t="str">
        <v>Sob</v>
      </c>
      <c r="CL954" s="4" t="str">
        <v>Sob</v>
      </c>
      <c r="CM954" s="4" t="str">
        <v>Sob</v>
      </c>
      <c r="CN954" s="4" t="str">
        <v>Sob</v>
      </c>
      <c r="CO954" s="4" t="str">
        <v>Sob</v>
      </c>
      <c r="CP954" s="4" t="str">
        <v>Sob</v>
      </c>
      <c r="CQ954" s="4" t="str">
        <v>Sob</v>
      </c>
      <c r="CR954" s="4" t="str">
        <v>Sob</v>
      </c>
      <c r="CS954" s="4" t="str">
        <v>Sob</v>
      </c>
      <c r="CT954" s="4" t="str">
        <v>Sob</v>
      </c>
      <c r="CU954" s="4" t="str">
        <v>Sob</v>
      </c>
      <c r="CV954" s="4" t="str">
        <v>Sob</v>
      </c>
      <c r="CW954" s="4" t="str">
        <v>Sob</v>
      </c>
      <c r="CX954" s="4" t="str">
        <v>Sob</v>
      </c>
      <c r="CY954" s="4" t="str">
        <v>Sob</v>
      </c>
      <c r="CZ954" s="4" t="str">
        <v>Sob</v>
      </c>
      <c r="DA954" s="4" t="str">
        <v>Sob</v>
      </c>
      <c r="DB954" s="4" t="str">
        <v>Sob</v>
      </c>
      <c r="DC954" s="4" t="str">
        <v>Sob</v>
      </c>
      <c r="DD954" s="4" t="str">
        <v>Sob</v>
      </c>
      <c r="DE954" s="4" t="str">
        <v>Sob</v>
      </c>
      <c r="DF954" s="4" t="str">
        <v>Sob</v>
      </c>
      <c r="DG954" s="4" t="str">
        <v>Sob</v>
      </c>
      <c r="DH954" s="4" t="str">
        <v>Sob</v>
      </c>
      <c r="DI954" s="4" t="str">
        <v>Sob</v>
      </c>
      <c r="DJ954" s="4" t="str">
        <v>Sob</v>
      </c>
      <c r="DK954" s="4" t="str">
        <v>Sob</v>
      </c>
      <c r="DL954" s="4" t="str">
        <v>Sob</v>
      </c>
      <c r="DM954" s="4" t="str">
        <v>Sob</v>
      </c>
      <c r="DN954" s="4" t="str">
        <v>Sob</v>
      </c>
      <c r="DO954" s="4" t="str">
        <v>Sob</v>
      </c>
      <c r="DP954" s="4" t="str">
        <v>Sob</v>
      </c>
    </row>
    <row r="955" spans="1:120" x14ac:dyDescent="0.35">
      <c r="A955" s="4">
        <v>-3.36</v>
      </c>
      <c r="B955" s="4">
        <v>36.630000000000003</v>
      </c>
      <c r="C955" s="4" t="s">
        <v>285</v>
      </c>
      <c r="D955" s="4" t="s">
        <v>130</v>
      </c>
      <c r="E955" s="4" t="s">
        <v>1108</v>
      </c>
      <c r="F955" s="4">
        <v>550</v>
      </c>
      <c r="G955" s="4" t="str">
        <f t="shared" si="14"/>
        <v>Tanzania-Selian</v>
      </c>
      <c r="BA955" s="4" t="str">
        <v>Soddo</v>
      </c>
      <c r="BB955" s="4" t="str">
        <v>Soddo</v>
      </c>
      <c r="BC955" s="4" t="str">
        <v>Soddo</v>
      </c>
      <c r="BD955" s="4" t="str">
        <v>Soddo</v>
      </c>
      <c r="BE955" s="4" t="str">
        <v>Soddo</v>
      </c>
      <c r="BF955" s="4" t="str">
        <v>Soddo</v>
      </c>
      <c r="BG955" s="4" t="str">
        <v>Soddo</v>
      </c>
      <c r="BH955" s="4" t="str">
        <v>Soddo</v>
      </c>
      <c r="BI955" s="4" t="str">
        <v>Soddo</v>
      </c>
      <c r="BJ955" s="4" t="str">
        <v>Soddo</v>
      </c>
      <c r="BK955" s="4" t="str">
        <v>Soddo</v>
      </c>
      <c r="BL955" s="4" t="str">
        <v>Soddo</v>
      </c>
      <c r="BM955" s="4" t="str">
        <v>Soddo</v>
      </c>
      <c r="BN955" s="4" t="str">
        <v>Soddo</v>
      </c>
      <c r="BO955" s="4" t="str">
        <v>Soddo</v>
      </c>
      <c r="BP955" s="4" t="str">
        <v>Soddo</v>
      </c>
      <c r="BQ955" s="4" t="str">
        <v>Soddo</v>
      </c>
      <c r="BR955" s="4" t="str">
        <v>Soddo</v>
      </c>
      <c r="BS955" s="4" t="str">
        <v>Soddo</v>
      </c>
      <c r="BT955" s="4" t="str">
        <v>Soddo</v>
      </c>
      <c r="BU955" s="4" t="str">
        <v>Soddo</v>
      </c>
      <c r="BV955" s="4" t="str">
        <v>Soddo</v>
      </c>
      <c r="BW955" s="4" t="str">
        <v>Soddo</v>
      </c>
      <c r="BX955" s="4" t="str">
        <v>Soddo</v>
      </c>
      <c r="BY955" s="4" t="str">
        <v>Soddo</v>
      </c>
      <c r="BZ955" s="4" t="str">
        <v>Soddo</v>
      </c>
      <c r="CA955" s="4" t="str">
        <v>Soddo</v>
      </c>
      <c r="CB955" s="4" t="str">
        <v>Soddo</v>
      </c>
      <c r="CC955" s="4" t="str">
        <v>Soddo</v>
      </c>
      <c r="CD955" s="4" t="str">
        <v>Soddo</v>
      </c>
      <c r="CE955" s="4" t="str">
        <v>Soddo</v>
      </c>
      <c r="CF955" s="4" t="str">
        <v>Soddo</v>
      </c>
      <c r="CG955" s="4" t="str">
        <v>Soddo</v>
      </c>
      <c r="CH955" s="4" t="str">
        <v>Soddo</v>
      </c>
      <c r="CJ955" s="4" t="str">
        <v>Soddo</v>
      </c>
      <c r="CK955" s="4" t="str">
        <v>Soddo</v>
      </c>
      <c r="CL955" s="4" t="str">
        <v>Soddo</v>
      </c>
      <c r="CM955" s="4" t="str">
        <v>Soddo</v>
      </c>
      <c r="CN955" s="4" t="str">
        <v>Soddo</v>
      </c>
      <c r="CO955" s="4" t="str">
        <v>Soddo</v>
      </c>
      <c r="CP955" s="4" t="str">
        <v>Soddo</v>
      </c>
      <c r="CQ955" s="4" t="str">
        <v>Soddo</v>
      </c>
      <c r="CR955" s="4" t="str">
        <v>Soddo</v>
      </c>
      <c r="CS955" s="4" t="str">
        <v>Soddo</v>
      </c>
      <c r="CT955" s="4" t="str">
        <v>Soddo</v>
      </c>
      <c r="CU955" s="4" t="str">
        <v>Soddo</v>
      </c>
      <c r="CV955" s="4" t="str">
        <v>Soddo</v>
      </c>
      <c r="CW955" s="4" t="str">
        <v>Soddo</v>
      </c>
      <c r="CX955" s="4" t="str">
        <v>Soddo</v>
      </c>
      <c r="CY955" s="4" t="str">
        <v>Soddo</v>
      </c>
      <c r="CZ955" s="4" t="str">
        <v>Soddo</v>
      </c>
      <c r="DA955" s="4" t="str">
        <v>Soddo</v>
      </c>
      <c r="DB955" s="4" t="str">
        <v>Soddo</v>
      </c>
      <c r="DC955" s="4" t="str">
        <v>Soddo</v>
      </c>
      <c r="DD955" s="4" t="str">
        <v>Soddo</v>
      </c>
      <c r="DE955" s="4" t="str">
        <v>Soddo</v>
      </c>
      <c r="DF955" s="4" t="str">
        <v>Soddo</v>
      </c>
      <c r="DG955" s="4" t="str">
        <v>Soddo</v>
      </c>
      <c r="DH955" s="4" t="str">
        <v>Soddo</v>
      </c>
      <c r="DI955" s="4" t="str">
        <v>Soddo</v>
      </c>
      <c r="DJ955" s="4" t="str">
        <v>Soddo</v>
      </c>
      <c r="DK955" s="4" t="str">
        <v>Soddo</v>
      </c>
      <c r="DL955" s="4" t="str">
        <v>Soddo</v>
      </c>
      <c r="DM955" s="4" t="str">
        <v>Soddo</v>
      </c>
      <c r="DN955" s="4" t="str">
        <v>Soddo</v>
      </c>
      <c r="DO955" s="4" t="str">
        <v>Soddo</v>
      </c>
      <c r="DP955" s="4" t="str">
        <v>Soddo</v>
      </c>
    </row>
    <row r="956" spans="1:120" x14ac:dyDescent="0.35">
      <c r="A956" s="4">
        <v>-4.7988900000000001</v>
      </c>
      <c r="B956" s="4">
        <v>38.29</v>
      </c>
      <c r="C956" s="4" t="s">
        <v>285</v>
      </c>
      <c r="D956" s="4" t="s">
        <v>296</v>
      </c>
      <c r="E956" s="4" t="s">
        <v>1109</v>
      </c>
      <c r="F956" s="4">
        <v>50</v>
      </c>
      <c r="G956" s="4" t="str">
        <f t="shared" si="14"/>
        <v>Tanzania-Shashui</v>
      </c>
      <c r="BA956" s="4" t="str">
        <v>Soddo (utisol)</v>
      </c>
      <c r="BB956" s="4" t="str">
        <v>Soddo (utisol)</v>
      </c>
      <c r="BC956" s="4" t="str">
        <v>Soddo (utisol)</v>
      </c>
      <c r="BD956" s="4" t="str">
        <v>Soddo (utisol)</v>
      </c>
      <c r="BE956" s="4" t="str">
        <v>Soddo (utisol)</v>
      </c>
      <c r="BF956" s="4" t="str">
        <v>Soddo (utisol)</v>
      </c>
      <c r="BG956" s="4" t="str">
        <v>Soddo (utisol)</v>
      </c>
      <c r="BH956" s="4" t="str">
        <v>Soddo (utisol)</v>
      </c>
      <c r="BI956" s="4" t="str">
        <v>Soddo (utisol)</v>
      </c>
      <c r="BJ956" s="4" t="str">
        <v>Soddo (utisol)</v>
      </c>
      <c r="BK956" s="4" t="str">
        <v>Soddo (utisol)</v>
      </c>
      <c r="BL956" s="4" t="str">
        <v>Soddo (utisol)</v>
      </c>
      <c r="BM956" s="4" t="str">
        <v>Soddo (utisol)</v>
      </c>
      <c r="BN956" s="4" t="str">
        <v>Soddo (utisol)</v>
      </c>
      <c r="BO956" s="4" t="str">
        <v>Soddo (utisol)</v>
      </c>
      <c r="BP956" s="4" t="str">
        <v>Soddo (utisol)</v>
      </c>
      <c r="BQ956" s="4" t="str">
        <v>Soddo (utisol)</v>
      </c>
      <c r="BR956" s="4" t="str">
        <v>Soddo (utisol)</v>
      </c>
      <c r="BS956" s="4" t="str">
        <v>Soddo (utisol)</v>
      </c>
      <c r="BT956" s="4" t="str">
        <v>Soddo (utisol)</v>
      </c>
      <c r="BU956" s="4" t="str">
        <v>Soddo (utisol)</v>
      </c>
      <c r="BV956" s="4" t="str">
        <v>Soddo (utisol)</v>
      </c>
      <c r="BW956" s="4" t="str">
        <v>Soddo (utisol)</v>
      </c>
      <c r="BX956" s="4" t="str">
        <v>Soddo (utisol)</v>
      </c>
      <c r="BY956" s="4" t="str">
        <v>Soddo (utisol)</v>
      </c>
      <c r="BZ956" s="4" t="str">
        <v>Soddo (utisol)</v>
      </c>
      <c r="CA956" s="4" t="str">
        <v>Soddo (utisol)</v>
      </c>
      <c r="CB956" s="4" t="str">
        <v>Soddo (utisol)</v>
      </c>
      <c r="CC956" s="4" t="str">
        <v>Soddo (utisol)</v>
      </c>
      <c r="CD956" s="4" t="str">
        <v>Soddo (utisol)</v>
      </c>
      <c r="CE956" s="4" t="str">
        <v>Soddo (utisol)</v>
      </c>
      <c r="CF956" s="4" t="str">
        <v>Soddo (utisol)</v>
      </c>
      <c r="CG956" s="4" t="str">
        <v>Soddo (utisol)</v>
      </c>
      <c r="CH956" s="4" t="str">
        <v>Soddo (utisol)</v>
      </c>
      <c r="CJ956" s="4" t="str">
        <v>Soddo (utisol)</v>
      </c>
      <c r="CK956" s="4" t="str">
        <v>Soddo (utisol)</v>
      </c>
      <c r="CL956" s="4" t="str">
        <v>Soddo (utisol)</v>
      </c>
      <c r="CM956" s="4" t="str">
        <v>Soddo (utisol)</v>
      </c>
      <c r="CN956" s="4" t="str">
        <v>Soddo (utisol)</v>
      </c>
      <c r="CO956" s="4" t="str">
        <v>Soddo (utisol)</v>
      </c>
      <c r="CP956" s="4" t="str">
        <v>Soddo (utisol)</v>
      </c>
      <c r="CQ956" s="4" t="str">
        <v>Soddo (utisol)</v>
      </c>
      <c r="CR956" s="4" t="str">
        <v>Soddo (utisol)</v>
      </c>
      <c r="CS956" s="4" t="str">
        <v>Soddo (utisol)</v>
      </c>
      <c r="CT956" s="4" t="str">
        <v>Soddo (utisol)</v>
      </c>
      <c r="CU956" s="4" t="str">
        <v>Soddo (utisol)</v>
      </c>
      <c r="CV956" s="4" t="str">
        <v>Soddo (utisol)</v>
      </c>
      <c r="CW956" s="4" t="str">
        <v>Soddo (utisol)</v>
      </c>
      <c r="CX956" s="4" t="str">
        <v>Soddo (utisol)</v>
      </c>
      <c r="CY956" s="4" t="str">
        <v>Soddo (utisol)</v>
      </c>
      <c r="CZ956" s="4" t="str">
        <v>Soddo (utisol)</v>
      </c>
      <c r="DA956" s="4" t="str">
        <v>Soddo (utisol)</v>
      </c>
      <c r="DB956" s="4" t="str">
        <v>Soddo (utisol)</v>
      </c>
      <c r="DC956" s="4" t="str">
        <v>Soddo (utisol)</v>
      </c>
      <c r="DD956" s="4" t="str">
        <v>Soddo (utisol)</v>
      </c>
      <c r="DE956" s="4" t="str">
        <v>Soddo (utisol)</v>
      </c>
      <c r="DF956" s="4" t="str">
        <v>Soddo (utisol)</v>
      </c>
      <c r="DG956" s="4" t="str">
        <v>Soddo (utisol)</v>
      </c>
      <c r="DH956" s="4" t="str">
        <v>Soddo (utisol)</v>
      </c>
      <c r="DI956" s="4" t="str">
        <v>Soddo (utisol)</v>
      </c>
      <c r="DJ956" s="4" t="str">
        <v>Soddo (utisol)</v>
      </c>
      <c r="DK956" s="4" t="str">
        <v>Soddo (utisol)</v>
      </c>
      <c r="DL956" s="4" t="str">
        <v>Soddo (utisol)</v>
      </c>
      <c r="DM956" s="4" t="str">
        <v>Soddo (utisol)</v>
      </c>
      <c r="DN956" s="4" t="str">
        <v>Soddo (utisol)</v>
      </c>
      <c r="DO956" s="4" t="str">
        <v>Soddo (utisol)</v>
      </c>
      <c r="DP956" s="4" t="str">
        <v>Soddo (utisol)</v>
      </c>
    </row>
    <row r="957" spans="1:120" x14ac:dyDescent="0.35">
      <c r="A957" s="4">
        <v>-5.1150000000000002</v>
      </c>
      <c r="B957" s="4">
        <v>38.622999999999998</v>
      </c>
      <c r="C957" s="4" t="s">
        <v>285</v>
      </c>
      <c r="D957" s="4" t="s">
        <v>130</v>
      </c>
      <c r="E957" s="4" t="s">
        <v>1110</v>
      </c>
      <c r="F957" s="4">
        <v>1500</v>
      </c>
      <c r="G957" s="4" t="str">
        <f t="shared" si="14"/>
        <v>Tanzania-Shebomeza</v>
      </c>
      <c r="BA957" s="4" t="str">
        <v>Sokouraba</v>
      </c>
      <c r="BB957" s="4" t="str">
        <v>Sokouraba</v>
      </c>
      <c r="BC957" s="4" t="str">
        <v>Sokouraba</v>
      </c>
      <c r="BD957" s="4" t="str">
        <v>Sokouraba</v>
      </c>
      <c r="BE957" s="4" t="str">
        <v>Sokouraba</v>
      </c>
      <c r="BF957" s="4" t="str">
        <v>Sokouraba</v>
      </c>
      <c r="BG957" s="4" t="str">
        <v>Sokouraba</v>
      </c>
      <c r="BH957" s="4" t="str">
        <v>Sokouraba</v>
      </c>
      <c r="BI957" s="4" t="str">
        <v>Sokouraba</v>
      </c>
      <c r="BJ957" s="4" t="str">
        <v>Sokouraba</v>
      </c>
      <c r="BK957" s="4" t="str">
        <v>Sokouraba</v>
      </c>
      <c r="BL957" s="4" t="str">
        <v>Sokouraba</v>
      </c>
      <c r="BM957" s="4" t="str">
        <v>Sokouraba</v>
      </c>
      <c r="BN957" s="4" t="str">
        <v>Sokouraba</v>
      </c>
      <c r="BO957" s="4" t="str">
        <v>Sokouraba</v>
      </c>
      <c r="BP957" s="4" t="str">
        <v>Sokouraba</v>
      </c>
      <c r="BQ957" s="4" t="str">
        <v>Sokouraba</v>
      </c>
      <c r="BR957" s="4" t="str">
        <v>Sokouraba</v>
      </c>
      <c r="BS957" s="4" t="str">
        <v>Sokouraba</v>
      </c>
      <c r="BT957" s="4" t="str">
        <v>Sokouraba</v>
      </c>
      <c r="BU957" s="4" t="str">
        <v>Sokouraba</v>
      </c>
      <c r="BV957" s="4" t="str">
        <v>Sokouraba</v>
      </c>
      <c r="BW957" s="4" t="str">
        <v>Sokouraba</v>
      </c>
      <c r="BX957" s="4" t="str">
        <v>Sokouraba</v>
      </c>
      <c r="BY957" s="4" t="str">
        <v>Sokouraba</v>
      </c>
      <c r="BZ957" s="4" t="str">
        <v>Sokouraba</v>
      </c>
      <c r="CA957" s="4" t="str">
        <v>Sokouraba</v>
      </c>
      <c r="CB957" s="4" t="str">
        <v>Sokouraba</v>
      </c>
      <c r="CC957" s="4" t="str">
        <v>Sokouraba</v>
      </c>
      <c r="CD957" s="4" t="str">
        <v>Sokouraba</v>
      </c>
      <c r="CE957" s="4" t="str">
        <v>Sokouraba</v>
      </c>
      <c r="CF957" s="4" t="str">
        <v>Sokouraba</v>
      </c>
      <c r="CG957" s="4" t="str">
        <v>Sokouraba</v>
      </c>
      <c r="CH957" s="4" t="str">
        <v>Sokouraba</v>
      </c>
      <c r="CJ957" s="4" t="str">
        <v>Sokouraba</v>
      </c>
      <c r="CK957" s="4" t="str">
        <v>Sokouraba</v>
      </c>
      <c r="CL957" s="4" t="str">
        <v>Sokouraba</v>
      </c>
      <c r="CM957" s="4" t="str">
        <v>Sokouraba</v>
      </c>
      <c r="CN957" s="4" t="str">
        <v>Sokouraba</v>
      </c>
      <c r="CO957" s="4" t="str">
        <v>Sokouraba</v>
      </c>
      <c r="CP957" s="4" t="str">
        <v>Sokouraba</v>
      </c>
      <c r="CQ957" s="4" t="str">
        <v>Sokouraba</v>
      </c>
      <c r="CR957" s="4" t="str">
        <v>Sokouraba</v>
      </c>
      <c r="CS957" s="4" t="str">
        <v>Sokouraba</v>
      </c>
      <c r="CT957" s="4" t="str">
        <v>Sokouraba</v>
      </c>
      <c r="CU957" s="4" t="str">
        <v>Sokouraba</v>
      </c>
      <c r="CV957" s="4" t="str">
        <v>Sokouraba</v>
      </c>
      <c r="CW957" s="4" t="str">
        <v>Sokouraba</v>
      </c>
      <c r="CX957" s="4" t="str">
        <v>Sokouraba</v>
      </c>
      <c r="CY957" s="4" t="str">
        <v>Sokouraba</v>
      </c>
      <c r="CZ957" s="4" t="str">
        <v>Sokouraba</v>
      </c>
      <c r="DA957" s="4" t="str">
        <v>Sokouraba</v>
      </c>
      <c r="DB957" s="4" t="str">
        <v>Sokouraba</v>
      </c>
      <c r="DC957" s="4" t="str">
        <v>Sokouraba</v>
      </c>
      <c r="DD957" s="4" t="str">
        <v>Sokouraba</v>
      </c>
      <c r="DE957" s="4" t="str">
        <v>Sokouraba</v>
      </c>
      <c r="DF957" s="4" t="str">
        <v>Sokouraba</v>
      </c>
      <c r="DG957" s="4" t="str">
        <v>Sokouraba</v>
      </c>
      <c r="DH957" s="4" t="str">
        <v>Sokouraba</v>
      </c>
      <c r="DI957" s="4" t="str">
        <v>Sokouraba</v>
      </c>
      <c r="DJ957" s="4" t="str">
        <v>Sokouraba</v>
      </c>
      <c r="DK957" s="4" t="str">
        <v>Sokouraba</v>
      </c>
      <c r="DL957" s="4" t="str">
        <v>Sokouraba</v>
      </c>
      <c r="DM957" s="4" t="str">
        <v>Sokouraba</v>
      </c>
      <c r="DN957" s="4" t="str">
        <v>Sokouraba</v>
      </c>
      <c r="DO957" s="4" t="str">
        <v>Sokouraba</v>
      </c>
      <c r="DP957" s="4" t="str">
        <v>Sokouraba</v>
      </c>
    </row>
    <row r="958" spans="1:120" x14ac:dyDescent="0.35">
      <c r="A958" s="4">
        <v>-5</v>
      </c>
      <c r="B958" s="4">
        <v>38.666670000000003</v>
      </c>
      <c r="C958" s="4" t="s">
        <v>285</v>
      </c>
      <c r="D958" s="4" t="s">
        <v>130</v>
      </c>
      <c r="E958" s="4" t="s">
        <v>1111</v>
      </c>
      <c r="F958" s="4">
        <v>444</v>
      </c>
      <c r="G958" s="4" t="str">
        <f t="shared" si="14"/>
        <v>Tanzania-Shebomeza.Mlesa.Mashewa.Kimbo</v>
      </c>
      <c r="BA958" s="4" t="str">
        <v>Songani</v>
      </c>
      <c r="BB958" s="4" t="str">
        <v>Songani</v>
      </c>
      <c r="BC958" s="4" t="str">
        <v>Songani</v>
      </c>
      <c r="BD958" s="4" t="str">
        <v>Songani</v>
      </c>
      <c r="BE958" s="4" t="str">
        <v>Songani</v>
      </c>
      <c r="BF958" s="4" t="str">
        <v>Songani</v>
      </c>
      <c r="BG958" s="4" t="str">
        <v>Songani</v>
      </c>
      <c r="BH958" s="4" t="str">
        <v>Songani</v>
      </c>
      <c r="BI958" s="4" t="str">
        <v>Songani</v>
      </c>
      <c r="BJ958" s="4" t="str">
        <v>Songani</v>
      </c>
      <c r="BK958" s="4" t="str">
        <v>Songani</v>
      </c>
      <c r="BL958" s="4" t="str">
        <v>Songani</v>
      </c>
      <c r="BM958" s="4" t="str">
        <v>Songani</v>
      </c>
      <c r="BN958" s="4" t="str">
        <v>Songani</v>
      </c>
      <c r="BO958" s="4" t="str">
        <v>Songani</v>
      </c>
      <c r="BP958" s="4" t="str">
        <v>Songani</v>
      </c>
      <c r="BQ958" s="4" t="str">
        <v>Songani</v>
      </c>
      <c r="BR958" s="4" t="str">
        <v>Songani</v>
      </c>
      <c r="BS958" s="4" t="str">
        <v>Songani</v>
      </c>
      <c r="BT958" s="4" t="str">
        <v>Songani</v>
      </c>
      <c r="BU958" s="4" t="str">
        <v>Songani</v>
      </c>
      <c r="BV958" s="4" t="str">
        <v>Songani</v>
      </c>
      <c r="BW958" s="4" t="str">
        <v>Songani</v>
      </c>
      <c r="BX958" s="4" t="str">
        <v>Songani</v>
      </c>
      <c r="BY958" s="4" t="str">
        <v>Songani</v>
      </c>
      <c r="BZ958" s="4" t="str">
        <v>Songani</v>
      </c>
      <c r="CA958" s="4" t="str">
        <v>Songani</v>
      </c>
      <c r="CB958" s="4" t="str">
        <v>Songani</v>
      </c>
      <c r="CC958" s="4" t="str">
        <v>Songani</v>
      </c>
      <c r="CD958" s="4" t="str">
        <v>Songani</v>
      </c>
      <c r="CE958" s="4" t="str">
        <v>Songani</v>
      </c>
      <c r="CF958" s="4" t="str">
        <v>Songani</v>
      </c>
      <c r="CG958" s="4" t="str">
        <v>Songani</v>
      </c>
      <c r="CH958" s="4" t="str">
        <v>Songani</v>
      </c>
      <c r="CJ958" s="4" t="str">
        <v>Songani</v>
      </c>
      <c r="CK958" s="4" t="str">
        <v>Songani</v>
      </c>
      <c r="CL958" s="4" t="str">
        <v>Songani</v>
      </c>
      <c r="CM958" s="4" t="str">
        <v>Songani</v>
      </c>
      <c r="CN958" s="4" t="str">
        <v>Songani</v>
      </c>
      <c r="CO958" s="4" t="str">
        <v>Songani</v>
      </c>
      <c r="CP958" s="4" t="str">
        <v>Songani</v>
      </c>
      <c r="CQ958" s="4" t="str">
        <v>Songani</v>
      </c>
      <c r="CR958" s="4" t="str">
        <v>Songani</v>
      </c>
      <c r="CS958" s="4" t="str">
        <v>Songani</v>
      </c>
      <c r="CT958" s="4" t="str">
        <v>Songani</v>
      </c>
      <c r="CU958" s="4" t="str">
        <v>Songani</v>
      </c>
      <c r="CV958" s="4" t="str">
        <v>Songani</v>
      </c>
      <c r="CW958" s="4" t="str">
        <v>Songani</v>
      </c>
      <c r="CX958" s="4" t="str">
        <v>Songani</v>
      </c>
      <c r="CY958" s="4" t="str">
        <v>Songani</v>
      </c>
      <c r="CZ958" s="4" t="str">
        <v>Songani</v>
      </c>
      <c r="DA958" s="4" t="str">
        <v>Songani</v>
      </c>
      <c r="DB958" s="4" t="str">
        <v>Songani</v>
      </c>
      <c r="DC958" s="4" t="str">
        <v>Songani</v>
      </c>
      <c r="DD958" s="4" t="str">
        <v>Songani</v>
      </c>
      <c r="DE958" s="4" t="str">
        <v>Songani</v>
      </c>
      <c r="DF958" s="4" t="str">
        <v>Songani</v>
      </c>
      <c r="DG958" s="4" t="str">
        <v>Songani</v>
      </c>
      <c r="DH958" s="4" t="str">
        <v>Songani</v>
      </c>
      <c r="DI958" s="4" t="str">
        <v>Songani</v>
      </c>
      <c r="DJ958" s="4" t="str">
        <v>Songani</v>
      </c>
      <c r="DK958" s="4" t="str">
        <v>Songani</v>
      </c>
      <c r="DL958" s="4" t="str">
        <v>Songani</v>
      </c>
      <c r="DM958" s="4" t="str">
        <v>Songani</v>
      </c>
      <c r="DN958" s="4" t="str">
        <v>Songani</v>
      </c>
      <c r="DO958" s="4" t="str">
        <v>Songani</v>
      </c>
      <c r="DP958" s="4" t="str">
        <v>Songani</v>
      </c>
    </row>
    <row r="959" spans="1:120" x14ac:dyDescent="0.35">
      <c r="A959" s="4">
        <v>-3.4908299999999999</v>
      </c>
      <c r="B959" s="4">
        <v>33.380830000000003</v>
      </c>
      <c r="C959" s="4" t="s">
        <v>285</v>
      </c>
      <c r="D959" s="4" t="s">
        <v>130</v>
      </c>
      <c r="E959" s="4" t="s">
        <v>1112</v>
      </c>
      <c r="F959" s="4">
        <v>250</v>
      </c>
      <c r="G959" s="4" t="str">
        <f t="shared" si="14"/>
        <v>Tanzania-Shinyanga</v>
      </c>
      <c r="BA959" s="4" t="str">
        <v>Soni</v>
      </c>
      <c r="BB959" s="4" t="str">
        <v>Soni</v>
      </c>
      <c r="BC959" s="4" t="str">
        <v>Soni</v>
      </c>
      <c r="BD959" s="4" t="str">
        <v>Soni</v>
      </c>
      <c r="BE959" s="4" t="str">
        <v>Soni</v>
      </c>
      <c r="BF959" s="4" t="str">
        <v>Soni</v>
      </c>
      <c r="BG959" s="4" t="str">
        <v>Soni</v>
      </c>
      <c r="BH959" s="4" t="str">
        <v>Soni</v>
      </c>
      <c r="BI959" s="4" t="str">
        <v>Soni</v>
      </c>
      <c r="BJ959" s="4" t="str">
        <v>Soni</v>
      </c>
      <c r="BK959" s="4" t="str">
        <v>Soni</v>
      </c>
      <c r="BL959" s="4" t="str">
        <v>Soni</v>
      </c>
      <c r="BM959" s="4" t="str">
        <v>Soni</v>
      </c>
      <c r="BN959" s="4" t="str">
        <v>Soni</v>
      </c>
      <c r="BO959" s="4" t="str">
        <v>Soni</v>
      </c>
      <c r="BP959" s="4" t="str">
        <v>Soni</v>
      </c>
      <c r="BQ959" s="4" t="str">
        <v>Soni</v>
      </c>
      <c r="BR959" s="4" t="str">
        <v>Soni</v>
      </c>
      <c r="BS959" s="4" t="str">
        <v>Soni</v>
      </c>
      <c r="BT959" s="4" t="str">
        <v>Soni</v>
      </c>
      <c r="BU959" s="4" t="str">
        <v>Soni</v>
      </c>
      <c r="BV959" s="4" t="str">
        <v>Soni</v>
      </c>
      <c r="BW959" s="4" t="str">
        <v>Soni</v>
      </c>
      <c r="BX959" s="4" t="str">
        <v>Soni</v>
      </c>
      <c r="BY959" s="4" t="str">
        <v>Soni</v>
      </c>
      <c r="BZ959" s="4" t="str">
        <v>Soni</v>
      </c>
      <c r="CA959" s="4" t="str">
        <v>Soni</v>
      </c>
      <c r="CB959" s="4" t="str">
        <v>Soni</v>
      </c>
      <c r="CC959" s="4" t="str">
        <v>Soni</v>
      </c>
      <c r="CD959" s="4" t="str">
        <v>Soni</v>
      </c>
      <c r="CE959" s="4" t="str">
        <v>Soni</v>
      </c>
      <c r="CF959" s="4" t="str">
        <v>Soni</v>
      </c>
      <c r="CG959" s="4" t="str">
        <v>Soni</v>
      </c>
      <c r="CH959" s="4" t="str">
        <v>Soni</v>
      </c>
      <c r="CJ959" s="4" t="str">
        <v>Soni</v>
      </c>
      <c r="CK959" s="4" t="str">
        <v>Soni</v>
      </c>
      <c r="CL959" s="4" t="str">
        <v>Soni</v>
      </c>
      <c r="CM959" s="4" t="str">
        <v>Soni</v>
      </c>
      <c r="CN959" s="4" t="str">
        <v>Soni</v>
      </c>
      <c r="CO959" s="4" t="str">
        <v>Soni</v>
      </c>
      <c r="CP959" s="4" t="str">
        <v>Soni</v>
      </c>
      <c r="CQ959" s="4" t="str">
        <v>Soni</v>
      </c>
      <c r="CR959" s="4" t="str">
        <v>Soni</v>
      </c>
      <c r="CS959" s="4" t="str">
        <v>Soni</v>
      </c>
      <c r="CT959" s="4" t="str">
        <v>Soni</v>
      </c>
      <c r="CU959" s="4" t="str">
        <v>Soni</v>
      </c>
      <c r="CV959" s="4" t="str">
        <v>Soni</v>
      </c>
      <c r="CW959" s="4" t="str">
        <v>Soni</v>
      </c>
      <c r="CX959" s="4" t="str">
        <v>Soni</v>
      </c>
      <c r="CY959" s="4" t="str">
        <v>Soni</v>
      </c>
      <c r="CZ959" s="4" t="str">
        <v>Soni</v>
      </c>
      <c r="DA959" s="4" t="str">
        <v>Soni</v>
      </c>
      <c r="DB959" s="4" t="str">
        <v>Soni</v>
      </c>
      <c r="DC959" s="4" t="str">
        <v>Soni</v>
      </c>
      <c r="DD959" s="4" t="str">
        <v>Soni</v>
      </c>
      <c r="DE959" s="4" t="str">
        <v>Soni</v>
      </c>
      <c r="DF959" s="4" t="str">
        <v>Soni</v>
      </c>
      <c r="DG959" s="4" t="str">
        <v>Soni</v>
      </c>
      <c r="DH959" s="4" t="str">
        <v>Soni</v>
      </c>
      <c r="DI959" s="4" t="str">
        <v>Soni</v>
      </c>
      <c r="DJ959" s="4" t="str">
        <v>Soni</v>
      </c>
      <c r="DK959" s="4" t="str">
        <v>Soni</v>
      </c>
      <c r="DL959" s="4" t="str">
        <v>Soni</v>
      </c>
      <c r="DM959" s="4" t="str">
        <v>Soni</v>
      </c>
      <c r="DN959" s="4" t="str">
        <v>Soni</v>
      </c>
      <c r="DO959" s="4" t="str">
        <v>Soni</v>
      </c>
      <c r="DP959" s="4" t="str">
        <v>Soni</v>
      </c>
    </row>
    <row r="960" spans="1:120" x14ac:dyDescent="0.35">
      <c r="A960" s="4">
        <v>-4.8433299999999999</v>
      </c>
      <c r="B960" s="4">
        <v>38.367220000000003</v>
      </c>
      <c r="C960" s="4" t="s">
        <v>285</v>
      </c>
      <c r="D960" s="4" t="s">
        <v>296</v>
      </c>
      <c r="E960" s="4" t="s">
        <v>1113</v>
      </c>
      <c r="F960" s="4">
        <v>50</v>
      </c>
      <c r="G960" s="4" t="str">
        <f t="shared" si="14"/>
        <v>Tanzania-Soni</v>
      </c>
      <c r="BA960" s="4" t="str">
        <v>Sosiot, Kericho</v>
      </c>
      <c r="BB960" s="4" t="str">
        <v>Sosiot, Kericho</v>
      </c>
      <c r="BC960" s="4" t="str">
        <v>Sosiot, Kericho</v>
      </c>
      <c r="BD960" s="4" t="str">
        <v>Sosiot, Kericho</v>
      </c>
      <c r="BE960" s="4" t="str">
        <v>Sosiot, Kericho</v>
      </c>
      <c r="BF960" s="4" t="str">
        <v>Sosiot, Kericho</v>
      </c>
      <c r="BG960" s="4" t="str">
        <v>Sosiot, Kericho</v>
      </c>
      <c r="BH960" s="4" t="str">
        <v>Sosiot, Kericho</v>
      </c>
      <c r="BI960" s="4" t="str">
        <v>Sosiot, Kericho</v>
      </c>
      <c r="BJ960" s="4" t="str">
        <v>Sosiot, Kericho</v>
      </c>
      <c r="BK960" s="4" t="str">
        <v>Sosiot, Kericho</v>
      </c>
      <c r="BL960" s="4" t="str">
        <v>Sosiot, Kericho</v>
      </c>
      <c r="BM960" s="4" t="str">
        <v>Sosiot, Kericho</v>
      </c>
      <c r="BN960" s="4" t="str">
        <v>Sosiot, Kericho</v>
      </c>
      <c r="BO960" s="4" t="str">
        <v>Sosiot, Kericho</v>
      </c>
      <c r="BP960" s="4" t="str">
        <v>Sosiot, Kericho</v>
      </c>
      <c r="BQ960" s="4" t="str">
        <v>Sosiot, Kericho</v>
      </c>
      <c r="BR960" s="4" t="str">
        <v>Sosiot, Kericho</v>
      </c>
      <c r="BS960" s="4" t="str">
        <v>Sosiot, Kericho</v>
      </c>
      <c r="BT960" s="4" t="str">
        <v>Sosiot, Kericho</v>
      </c>
      <c r="BU960" s="4" t="str">
        <v>Sosiot, Kericho</v>
      </c>
      <c r="BV960" s="4" t="str">
        <v>Sosiot, Kericho</v>
      </c>
      <c r="BW960" s="4" t="str">
        <v>Sosiot, Kericho</v>
      </c>
      <c r="BX960" s="4" t="str">
        <v>Sosiot, Kericho</v>
      </c>
      <c r="BY960" s="4" t="str">
        <v>Sosiot, Kericho</v>
      </c>
      <c r="BZ960" s="4" t="str">
        <v>Sosiot, Kericho</v>
      </c>
      <c r="CA960" s="4" t="str">
        <v>Sosiot, Kericho</v>
      </c>
      <c r="CB960" s="4" t="str">
        <v>Sosiot, Kericho</v>
      </c>
      <c r="CC960" s="4" t="str">
        <v>Sosiot, Kericho</v>
      </c>
      <c r="CD960" s="4" t="str">
        <v>Sosiot, Kericho</v>
      </c>
      <c r="CE960" s="4" t="str">
        <v>Sosiot, Kericho</v>
      </c>
      <c r="CF960" s="4" t="str">
        <v>Sosiot, Kericho</v>
      </c>
      <c r="CG960" s="4" t="str">
        <v>Sosiot, Kericho</v>
      </c>
      <c r="CH960" s="4" t="str">
        <v>Sosiot, Kericho</v>
      </c>
      <c r="CJ960" s="4" t="str">
        <v>Sosiot, Kericho</v>
      </c>
      <c r="CK960" s="4" t="str">
        <v>Sosiot, Kericho</v>
      </c>
      <c r="CL960" s="4" t="str">
        <v>Sosiot, Kericho</v>
      </c>
      <c r="CM960" s="4" t="str">
        <v>Sosiot, Kericho</v>
      </c>
      <c r="CN960" s="4" t="str">
        <v>Sosiot, Kericho</v>
      </c>
      <c r="CO960" s="4" t="str">
        <v>Sosiot, Kericho</v>
      </c>
      <c r="CP960" s="4" t="str">
        <v>Sosiot, Kericho</v>
      </c>
      <c r="CQ960" s="4" t="str">
        <v>Sosiot, Kericho</v>
      </c>
      <c r="CR960" s="4" t="str">
        <v>Sosiot, Kericho</v>
      </c>
      <c r="CS960" s="4" t="str">
        <v>Sosiot, Kericho</v>
      </c>
      <c r="CT960" s="4" t="str">
        <v>Sosiot, Kericho</v>
      </c>
      <c r="CU960" s="4" t="str">
        <v>Sosiot, Kericho</v>
      </c>
      <c r="CV960" s="4" t="str">
        <v>Sosiot, Kericho</v>
      </c>
      <c r="CW960" s="4" t="str">
        <v>Sosiot, Kericho</v>
      </c>
      <c r="CX960" s="4" t="str">
        <v>Sosiot, Kericho</v>
      </c>
      <c r="CY960" s="4" t="str">
        <v>Sosiot, Kericho</v>
      </c>
      <c r="CZ960" s="4" t="str">
        <v>Sosiot, Kericho</v>
      </c>
      <c r="DA960" s="4" t="str">
        <v>Sosiot, Kericho</v>
      </c>
      <c r="DB960" s="4" t="str">
        <v>Sosiot, Kericho</v>
      </c>
      <c r="DC960" s="4" t="str">
        <v>Sosiot, Kericho</v>
      </c>
      <c r="DD960" s="4" t="str">
        <v>Sosiot, Kericho</v>
      </c>
      <c r="DE960" s="4" t="str">
        <v>Sosiot, Kericho</v>
      </c>
      <c r="DF960" s="4" t="str">
        <v>Sosiot, Kericho</v>
      </c>
      <c r="DG960" s="4" t="str">
        <v>Sosiot, Kericho</v>
      </c>
      <c r="DH960" s="4" t="str">
        <v>Sosiot, Kericho</v>
      </c>
      <c r="DI960" s="4" t="str">
        <v>Sosiot, Kericho</v>
      </c>
      <c r="DJ960" s="4" t="str">
        <v>Sosiot, Kericho</v>
      </c>
      <c r="DK960" s="4" t="str">
        <v>Sosiot, Kericho</v>
      </c>
      <c r="DL960" s="4" t="str">
        <v>Sosiot, Kericho</v>
      </c>
      <c r="DM960" s="4" t="str">
        <v>Sosiot, Kericho</v>
      </c>
      <c r="DN960" s="4" t="str">
        <v>Sosiot, Kericho</v>
      </c>
      <c r="DO960" s="4" t="str">
        <v>Sosiot, Kericho</v>
      </c>
      <c r="DP960" s="4" t="str">
        <v>Sosiot, Kericho</v>
      </c>
    </row>
    <row r="961" spans="1:120" x14ac:dyDescent="0.35">
      <c r="A961" s="4">
        <v>-6.8497000000000003</v>
      </c>
      <c r="B961" s="4">
        <v>37.655700000000003</v>
      </c>
      <c r="C961" s="4" t="s">
        <v>285</v>
      </c>
      <c r="D961" s="4" t="s">
        <v>138</v>
      </c>
      <c r="E961" s="4" t="s">
        <v>1114</v>
      </c>
      <c r="F961" s="4">
        <v>300</v>
      </c>
      <c r="G961" s="4" t="str">
        <f t="shared" si="14"/>
        <v>Tanzania-SUA Farm, Morogoro</v>
      </c>
      <c r="BA961" s="4" t="str">
        <v>Soubré</v>
      </c>
      <c r="BB961" s="4" t="str">
        <v>Soubré</v>
      </c>
      <c r="BC961" s="4" t="str">
        <v>Soubré</v>
      </c>
      <c r="BD961" s="4" t="str">
        <v>Soubré</v>
      </c>
      <c r="BE961" s="4" t="str">
        <v>Soubré</v>
      </c>
      <c r="BF961" s="4" t="str">
        <v>Soubré</v>
      </c>
      <c r="BG961" s="4" t="str">
        <v>Soubré</v>
      </c>
      <c r="BH961" s="4" t="str">
        <v>Soubré</v>
      </c>
      <c r="BI961" s="4" t="str">
        <v>Soubré</v>
      </c>
      <c r="BJ961" s="4" t="str">
        <v>Soubré</v>
      </c>
      <c r="BK961" s="4" t="str">
        <v>Soubré</v>
      </c>
      <c r="BL961" s="4" t="str">
        <v>Soubré</v>
      </c>
      <c r="BM961" s="4" t="str">
        <v>Soubré</v>
      </c>
      <c r="BN961" s="4" t="str">
        <v>Soubré</v>
      </c>
      <c r="BO961" s="4" t="str">
        <v>Soubré</v>
      </c>
      <c r="BP961" s="4" t="str">
        <v>Soubré</v>
      </c>
      <c r="BQ961" s="4" t="str">
        <v>Soubré</v>
      </c>
      <c r="BR961" s="4" t="str">
        <v>Soubré</v>
      </c>
      <c r="BS961" s="4" t="str">
        <v>Soubré</v>
      </c>
      <c r="BT961" s="4" t="str">
        <v>Soubré</v>
      </c>
      <c r="BU961" s="4" t="str">
        <v>Soubré</v>
      </c>
      <c r="BV961" s="4" t="str">
        <v>Soubré</v>
      </c>
      <c r="BW961" s="4" t="str">
        <v>Soubré</v>
      </c>
      <c r="BX961" s="4" t="str">
        <v>Soubré</v>
      </c>
      <c r="BY961" s="4" t="str">
        <v>Soubré</v>
      </c>
      <c r="BZ961" s="4" t="str">
        <v>Soubré</v>
      </c>
      <c r="CA961" s="4" t="str">
        <v>Soubré</v>
      </c>
      <c r="CB961" s="4" t="str">
        <v>Soubré</v>
      </c>
      <c r="CC961" s="4" t="str">
        <v>Soubré</v>
      </c>
      <c r="CD961" s="4" t="str">
        <v>Soubré</v>
      </c>
      <c r="CE961" s="4" t="str">
        <v>Soubré</v>
      </c>
      <c r="CF961" s="4" t="str">
        <v>Soubré</v>
      </c>
      <c r="CG961" s="4" t="str">
        <v>Soubré</v>
      </c>
      <c r="CH961" s="4" t="str">
        <v>Soubré</v>
      </c>
      <c r="CJ961" s="4" t="str">
        <v>Soubré</v>
      </c>
      <c r="CK961" s="4" t="str">
        <v>Soubré</v>
      </c>
      <c r="CL961" s="4" t="str">
        <v>Soubré</v>
      </c>
      <c r="CM961" s="4" t="str">
        <v>Soubré</v>
      </c>
      <c r="CN961" s="4" t="str">
        <v>Soubré</v>
      </c>
      <c r="CO961" s="4" t="str">
        <v>Soubré</v>
      </c>
      <c r="CP961" s="4" t="str">
        <v>Soubré</v>
      </c>
      <c r="CQ961" s="4" t="str">
        <v>Soubré</v>
      </c>
      <c r="CR961" s="4" t="str">
        <v>Soubré</v>
      </c>
      <c r="CS961" s="4" t="str">
        <v>Soubré</v>
      </c>
      <c r="CT961" s="4" t="str">
        <v>Soubré</v>
      </c>
      <c r="CU961" s="4" t="str">
        <v>Soubré</v>
      </c>
      <c r="CV961" s="4" t="str">
        <v>Soubré</v>
      </c>
      <c r="CW961" s="4" t="str">
        <v>Soubré</v>
      </c>
      <c r="CX961" s="4" t="str">
        <v>Soubré</v>
      </c>
      <c r="CY961" s="4" t="str">
        <v>Soubré</v>
      </c>
      <c r="CZ961" s="4" t="str">
        <v>Soubré</v>
      </c>
      <c r="DA961" s="4" t="str">
        <v>Soubré</v>
      </c>
      <c r="DB961" s="4" t="str">
        <v>Soubré</v>
      </c>
      <c r="DC961" s="4" t="str">
        <v>Soubré</v>
      </c>
      <c r="DD961" s="4" t="str">
        <v>Soubré</v>
      </c>
      <c r="DE961" s="4" t="str">
        <v>Soubré</v>
      </c>
      <c r="DF961" s="4" t="str">
        <v>Soubré</v>
      </c>
      <c r="DG961" s="4" t="str">
        <v>Soubré</v>
      </c>
      <c r="DH961" s="4" t="str">
        <v>Soubré</v>
      </c>
      <c r="DI961" s="4" t="str">
        <v>Soubré</v>
      </c>
      <c r="DJ961" s="4" t="str">
        <v>Soubré</v>
      </c>
      <c r="DK961" s="4" t="str">
        <v>Soubré</v>
      </c>
      <c r="DL961" s="4" t="str">
        <v>Soubré</v>
      </c>
      <c r="DM961" s="4" t="str">
        <v>Soubré</v>
      </c>
      <c r="DN961" s="4" t="str">
        <v>Soubré</v>
      </c>
      <c r="DO961" s="4" t="str">
        <v>Soubré</v>
      </c>
      <c r="DP961" s="4" t="str">
        <v>Soubré</v>
      </c>
    </row>
    <row r="962" spans="1:120" x14ac:dyDescent="0.35">
      <c r="A962" s="4">
        <v>-6.8493000000000004</v>
      </c>
      <c r="B962" s="4">
        <v>37.6464</v>
      </c>
      <c r="C962" s="4" t="s">
        <v>285</v>
      </c>
      <c r="D962" s="4" t="s">
        <v>138</v>
      </c>
      <c r="E962" s="4" t="s">
        <v>1115</v>
      </c>
      <c r="F962" s="4">
        <v>500</v>
      </c>
      <c r="G962" s="4" t="str">
        <f t="shared" ref="G962:G1025" si="15">CONCATENATE(C962,"-",E962)</f>
        <v>Tanzania-SUA Farm, Morogoro (Dairy)</v>
      </c>
      <c r="BA962" s="4" t="str">
        <v>Sougoumba</v>
      </c>
      <c r="BB962" s="4" t="str">
        <v>Sougoumba</v>
      </c>
      <c r="BC962" s="4" t="str">
        <v>Sougoumba</v>
      </c>
      <c r="BD962" s="4" t="str">
        <v>Sougoumba</v>
      </c>
      <c r="BE962" s="4" t="str">
        <v>Sougoumba</v>
      </c>
      <c r="BF962" s="4" t="str">
        <v>Sougoumba</v>
      </c>
      <c r="BG962" s="4" t="str">
        <v>Sougoumba</v>
      </c>
      <c r="BH962" s="4" t="str">
        <v>Sougoumba</v>
      </c>
      <c r="BI962" s="4" t="str">
        <v>Sougoumba</v>
      </c>
      <c r="BJ962" s="4" t="str">
        <v>Sougoumba</v>
      </c>
      <c r="BK962" s="4" t="str">
        <v>Sougoumba</v>
      </c>
      <c r="BL962" s="4" t="str">
        <v>Sougoumba</v>
      </c>
      <c r="BM962" s="4" t="str">
        <v>Sougoumba</v>
      </c>
      <c r="BN962" s="4" t="str">
        <v>Sougoumba</v>
      </c>
      <c r="BO962" s="4" t="str">
        <v>Sougoumba</v>
      </c>
      <c r="BP962" s="4" t="str">
        <v>Sougoumba</v>
      </c>
      <c r="BQ962" s="4" t="str">
        <v>Sougoumba</v>
      </c>
      <c r="BR962" s="4" t="str">
        <v>Sougoumba</v>
      </c>
      <c r="BS962" s="4" t="str">
        <v>Sougoumba</v>
      </c>
      <c r="BT962" s="4" t="str">
        <v>Sougoumba</v>
      </c>
      <c r="BU962" s="4" t="str">
        <v>Sougoumba</v>
      </c>
      <c r="BV962" s="4" t="str">
        <v>Sougoumba</v>
      </c>
      <c r="BW962" s="4" t="str">
        <v>Sougoumba</v>
      </c>
      <c r="BX962" s="4" t="str">
        <v>Sougoumba</v>
      </c>
      <c r="BY962" s="4" t="str">
        <v>Sougoumba</v>
      </c>
      <c r="BZ962" s="4" t="str">
        <v>Sougoumba</v>
      </c>
      <c r="CA962" s="4" t="str">
        <v>Sougoumba</v>
      </c>
      <c r="CB962" s="4" t="str">
        <v>Sougoumba</v>
      </c>
      <c r="CC962" s="4" t="str">
        <v>Sougoumba</v>
      </c>
      <c r="CD962" s="4" t="str">
        <v>Sougoumba</v>
      </c>
      <c r="CE962" s="4" t="str">
        <v>Sougoumba</v>
      </c>
      <c r="CF962" s="4" t="str">
        <v>Sougoumba</v>
      </c>
      <c r="CG962" s="4" t="str">
        <v>Sougoumba</v>
      </c>
      <c r="CH962" s="4" t="str">
        <v>Sougoumba</v>
      </c>
      <c r="CJ962" s="4" t="str">
        <v>Sougoumba</v>
      </c>
      <c r="CK962" s="4" t="str">
        <v>Sougoumba</v>
      </c>
      <c r="CL962" s="4" t="str">
        <v>Sougoumba</v>
      </c>
      <c r="CM962" s="4" t="str">
        <v>Sougoumba</v>
      </c>
      <c r="CN962" s="4" t="str">
        <v>Sougoumba</v>
      </c>
      <c r="CO962" s="4" t="str">
        <v>Sougoumba</v>
      </c>
      <c r="CP962" s="4" t="str">
        <v>Sougoumba</v>
      </c>
      <c r="CQ962" s="4" t="str">
        <v>Sougoumba</v>
      </c>
      <c r="CR962" s="4" t="str">
        <v>Sougoumba</v>
      </c>
      <c r="CS962" s="4" t="str">
        <v>Sougoumba</v>
      </c>
      <c r="CT962" s="4" t="str">
        <v>Sougoumba</v>
      </c>
      <c r="CU962" s="4" t="str">
        <v>Sougoumba</v>
      </c>
      <c r="CV962" s="4" t="str">
        <v>Sougoumba</v>
      </c>
      <c r="CW962" s="4" t="str">
        <v>Sougoumba</v>
      </c>
      <c r="CX962" s="4" t="str">
        <v>Sougoumba</v>
      </c>
      <c r="CY962" s="4" t="str">
        <v>Sougoumba</v>
      </c>
      <c r="CZ962" s="4" t="str">
        <v>Sougoumba</v>
      </c>
      <c r="DA962" s="4" t="str">
        <v>Sougoumba</v>
      </c>
      <c r="DB962" s="4" t="str">
        <v>Sougoumba</v>
      </c>
      <c r="DC962" s="4" t="str">
        <v>Sougoumba</v>
      </c>
      <c r="DD962" s="4" t="str">
        <v>Sougoumba</v>
      </c>
      <c r="DE962" s="4" t="str">
        <v>Sougoumba</v>
      </c>
      <c r="DF962" s="4" t="str">
        <v>Sougoumba</v>
      </c>
      <c r="DG962" s="4" t="str">
        <v>Sougoumba</v>
      </c>
      <c r="DH962" s="4" t="str">
        <v>Sougoumba</v>
      </c>
      <c r="DI962" s="4" t="str">
        <v>Sougoumba</v>
      </c>
      <c r="DJ962" s="4" t="str">
        <v>Sougoumba</v>
      </c>
      <c r="DK962" s="4" t="str">
        <v>Sougoumba</v>
      </c>
      <c r="DL962" s="4" t="str">
        <v>Sougoumba</v>
      </c>
      <c r="DM962" s="4" t="str">
        <v>Sougoumba</v>
      </c>
      <c r="DN962" s="4" t="str">
        <v>Sougoumba</v>
      </c>
      <c r="DO962" s="4" t="str">
        <v>Sougoumba</v>
      </c>
      <c r="DP962" s="4" t="str">
        <v>Sougoumba</v>
      </c>
    </row>
    <row r="963" spans="1:120" x14ac:dyDescent="0.35">
      <c r="A963" s="4">
        <v>-6.7915999999999999</v>
      </c>
      <c r="B963" s="4">
        <v>37.632800000000003</v>
      </c>
      <c r="C963" s="4" t="s">
        <v>285</v>
      </c>
      <c r="D963" s="4" t="s">
        <v>138</v>
      </c>
      <c r="E963" s="4" t="s">
        <v>1116</v>
      </c>
      <c r="F963" s="4">
        <v>600</v>
      </c>
      <c r="G963" s="4" t="str">
        <f t="shared" si="15"/>
        <v>Tanzania-SUA Solomon Mahlangu Campus, Mazimbu</v>
      </c>
      <c r="BA963" s="4" t="str">
        <v>South, Botswana</v>
      </c>
      <c r="BB963" s="4" t="str">
        <v>South, Botswana</v>
      </c>
      <c r="BC963" s="4" t="str">
        <v>South, Botswana</v>
      </c>
      <c r="BD963" s="4" t="str">
        <v>South, Botswana</v>
      </c>
      <c r="BE963" s="4" t="str">
        <v>South, Botswana</v>
      </c>
      <c r="BF963" s="4" t="str">
        <v>South, Botswana</v>
      </c>
      <c r="BG963" s="4" t="str">
        <v>South, Botswana</v>
      </c>
      <c r="BH963" s="4" t="str">
        <v>South, Botswana</v>
      </c>
      <c r="BI963" s="4" t="str">
        <v>South, Botswana</v>
      </c>
      <c r="BJ963" s="4" t="str">
        <v>South, Botswana</v>
      </c>
      <c r="BK963" s="4" t="str">
        <v>South, Botswana</v>
      </c>
      <c r="BL963" s="4" t="str">
        <v>South, Botswana</v>
      </c>
      <c r="BM963" s="4" t="str">
        <v>South, Botswana</v>
      </c>
      <c r="BN963" s="4" t="str">
        <v>South, Botswana</v>
      </c>
      <c r="BO963" s="4" t="str">
        <v>South, Botswana</v>
      </c>
      <c r="BP963" s="4" t="str">
        <v>South, Botswana</v>
      </c>
      <c r="BQ963" s="4" t="str">
        <v>South, Botswana</v>
      </c>
      <c r="BR963" s="4" t="str">
        <v>South, Botswana</v>
      </c>
      <c r="BS963" s="4" t="str">
        <v>South, Botswana</v>
      </c>
      <c r="BT963" s="4" t="str">
        <v>South, Botswana</v>
      </c>
      <c r="BU963" s="4" t="str">
        <v>South, Botswana</v>
      </c>
      <c r="BV963" s="4" t="str">
        <v>South, Botswana</v>
      </c>
      <c r="BW963" s="4" t="str">
        <v>South, Botswana</v>
      </c>
      <c r="BX963" s="4" t="str">
        <v>South, Botswana</v>
      </c>
      <c r="BY963" s="4" t="str">
        <v>South, Botswana</v>
      </c>
      <c r="BZ963" s="4" t="str">
        <v>South, Botswana</v>
      </c>
      <c r="CA963" s="4" t="str">
        <v>South, Botswana</v>
      </c>
      <c r="CB963" s="4" t="str">
        <v>South, Botswana</v>
      </c>
      <c r="CC963" s="4" t="str">
        <v>South, Botswana</v>
      </c>
      <c r="CD963" s="4" t="str">
        <v>South, Botswana</v>
      </c>
      <c r="CE963" s="4" t="str">
        <v>South, Botswana</v>
      </c>
      <c r="CF963" s="4" t="str">
        <v>South, Botswana</v>
      </c>
      <c r="CG963" s="4" t="str">
        <v>South, Botswana</v>
      </c>
      <c r="CH963" s="4" t="str">
        <v>South, Botswana</v>
      </c>
      <c r="CJ963" s="4" t="str">
        <v>South, Botswana</v>
      </c>
      <c r="CK963" s="4" t="str">
        <v>South, Botswana</v>
      </c>
      <c r="CL963" s="4" t="str">
        <v>South, Botswana</v>
      </c>
      <c r="CM963" s="4" t="str">
        <v>South, Botswana</v>
      </c>
      <c r="CN963" s="4" t="str">
        <v>South, Botswana</v>
      </c>
      <c r="CO963" s="4" t="str">
        <v>South, Botswana</v>
      </c>
      <c r="CP963" s="4" t="str">
        <v>South, Botswana</v>
      </c>
      <c r="CQ963" s="4" t="str">
        <v>South, Botswana</v>
      </c>
      <c r="CR963" s="4" t="str">
        <v>South, Botswana</v>
      </c>
      <c r="CS963" s="4" t="str">
        <v>South, Botswana</v>
      </c>
      <c r="CT963" s="4" t="str">
        <v>South, Botswana</v>
      </c>
      <c r="CU963" s="4" t="str">
        <v>South, Botswana</v>
      </c>
      <c r="CV963" s="4" t="str">
        <v>South, Botswana</v>
      </c>
      <c r="CW963" s="4" t="str">
        <v>South, Botswana</v>
      </c>
      <c r="CX963" s="4" t="str">
        <v>South, Botswana</v>
      </c>
      <c r="CY963" s="4" t="str">
        <v>South, Botswana</v>
      </c>
      <c r="CZ963" s="4" t="str">
        <v>South, Botswana</v>
      </c>
      <c r="DA963" s="4" t="str">
        <v>South, Botswana</v>
      </c>
      <c r="DB963" s="4" t="str">
        <v>South, Botswana</v>
      </c>
      <c r="DC963" s="4" t="str">
        <v>South, Botswana</v>
      </c>
      <c r="DD963" s="4" t="str">
        <v>South, Botswana</v>
      </c>
      <c r="DE963" s="4" t="str">
        <v>South, Botswana</v>
      </c>
      <c r="DF963" s="4" t="str">
        <v>South, Botswana</v>
      </c>
      <c r="DG963" s="4" t="str">
        <v>South, Botswana</v>
      </c>
      <c r="DH963" s="4" t="str">
        <v>South, Botswana</v>
      </c>
      <c r="DI963" s="4" t="str">
        <v>South, Botswana</v>
      </c>
      <c r="DJ963" s="4" t="str">
        <v>South, Botswana</v>
      </c>
      <c r="DK963" s="4" t="str">
        <v>South, Botswana</v>
      </c>
      <c r="DL963" s="4" t="str">
        <v>South, Botswana</v>
      </c>
      <c r="DM963" s="4" t="str">
        <v>South, Botswana</v>
      </c>
      <c r="DN963" s="4" t="str">
        <v>South, Botswana</v>
      </c>
      <c r="DO963" s="4" t="str">
        <v>South, Botswana</v>
      </c>
      <c r="DP963" s="4" t="str">
        <v>South, Botswana</v>
      </c>
    </row>
    <row r="964" spans="1:120" x14ac:dyDescent="0.35">
      <c r="A964" s="4">
        <v>-10.71</v>
      </c>
      <c r="B964" s="4">
        <v>36.83</v>
      </c>
      <c r="C964" s="4" t="s">
        <v>285</v>
      </c>
      <c r="D964" s="4" t="s">
        <v>138</v>
      </c>
      <c r="E964" s="4" t="s">
        <v>1117</v>
      </c>
      <c r="F964" s="4">
        <v>40000</v>
      </c>
      <c r="G964" s="4" t="str">
        <f t="shared" si="15"/>
        <v>Tanzania-Suluti</v>
      </c>
      <c r="BA964" s="4" t="str">
        <v>Southern Bauchi State</v>
      </c>
      <c r="BB964" s="4" t="str">
        <v>Southern Bauchi State</v>
      </c>
      <c r="BC964" s="4" t="str">
        <v>Southern Bauchi State</v>
      </c>
      <c r="BD964" s="4" t="str">
        <v>Southern Bauchi State</v>
      </c>
      <c r="BE964" s="4" t="str">
        <v>Southern Bauchi State</v>
      </c>
      <c r="BF964" s="4" t="str">
        <v>Southern Bauchi State</v>
      </c>
      <c r="BG964" s="4" t="str">
        <v>Southern Bauchi State</v>
      </c>
      <c r="BH964" s="4" t="str">
        <v>Southern Bauchi State</v>
      </c>
      <c r="BI964" s="4" t="str">
        <v>Southern Bauchi State</v>
      </c>
      <c r="BJ964" s="4" t="str">
        <v>Southern Bauchi State</v>
      </c>
      <c r="BK964" s="4" t="str">
        <v>Southern Bauchi State</v>
      </c>
      <c r="BL964" s="4" t="str">
        <v>Southern Bauchi State</v>
      </c>
      <c r="BM964" s="4" t="str">
        <v>Southern Bauchi State</v>
      </c>
      <c r="BN964" s="4" t="str">
        <v>Southern Bauchi State</v>
      </c>
      <c r="BO964" s="4" t="str">
        <v>Southern Bauchi State</v>
      </c>
      <c r="BP964" s="4" t="str">
        <v>Southern Bauchi State</v>
      </c>
      <c r="BQ964" s="4" t="str">
        <v>Southern Bauchi State</v>
      </c>
      <c r="BR964" s="4" t="str">
        <v>Southern Bauchi State</v>
      </c>
      <c r="BS964" s="4" t="str">
        <v>Southern Bauchi State</v>
      </c>
      <c r="BT964" s="4" t="str">
        <v>Southern Bauchi State</v>
      </c>
      <c r="BU964" s="4" t="str">
        <v>Southern Bauchi State</v>
      </c>
      <c r="BV964" s="4" t="str">
        <v>Southern Bauchi State</v>
      </c>
      <c r="BW964" s="4" t="str">
        <v>Southern Bauchi State</v>
      </c>
      <c r="BX964" s="4" t="str">
        <v>Southern Bauchi State</v>
      </c>
      <c r="BY964" s="4" t="str">
        <v>Southern Bauchi State</v>
      </c>
      <c r="BZ964" s="4" t="str">
        <v>Southern Bauchi State</v>
      </c>
      <c r="CA964" s="4" t="str">
        <v>Southern Bauchi State</v>
      </c>
      <c r="CB964" s="4" t="str">
        <v>Southern Bauchi State</v>
      </c>
      <c r="CC964" s="4" t="str">
        <v>Southern Bauchi State</v>
      </c>
      <c r="CD964" s="4" t="str">
        <v>Southern Bauchi State</v>
      </c>
      <c r="CE964" s="4" t="str">
        <v>Southern Bauchi State</v>
      </c>
      <c r="CF964" s="4" t="str">
        <v>Southern Bauchi State</v>
      </c>
      <c r="CG964" s="4" t="str">
        <v>Southern Bauchi State</v>
      </c>
      <c r="CH964" s="4" t="str">
        <v>Southern Bauchi State</v>
      </c>
      <c r="CJ964" s="4" t="str">
        <v>Southern Bauchi State</v>
      </c>
      <c r="CK964" s="4" t="str">
        <v>Southern Bauchi State</v>
      </c>
      <c r="CL964" s="4" t="str">
        <v>Southern Bauchi State</v>
      </c>
      <c r="CM964" s="4" t="str">
        <v>Southern Bauchi State</v>
      </c>
      <c r="CN964" s="4" t="str">
        <v>Southern Bauchi State</v>
      </c>
      <c r="CO964" s="4" t="str">
        <v>Southern Bauchi State</v>
      </c>
      <c r="CP964" s="4" t="str">
        <v>Southern Bauchi State</v>
      </c>
      <c r="CQ964" s="4" t="str">
        <v>Southern Bauchi State</v>
      </c>
      <c r="CR964" s="4" t="str">
        <v>Southern Bauchi State</v>
      </c>
      <c r="CS964" s="4" t="str">
        <v>Southern Bauchi State</v>
      </c>
      <c r="CT964" s="4" t="str">
        <v>Southern Bauchi State</v>
      </c>
      <c r="CU964" s="4" t="str">
        <v>Southern Bauchi State</v>
      </c>
      <c r="CV964" s="4" t="str">
        <v>Southern Bauchi State</v>
      </c>
      <c r="CW964" s="4" t="str">
        <v>Southern Bauchi State</v>
      </c>
      <c r="CX964" s="4" t="str">
        <v>Southern Bauchi State</v>
      </c>
      <c r="CY964" s="4" t="str">
        <v>Southern Bauchi State</v>
      </c>
      <c r="CZ964" s="4" t="str">
        <v>Southern Bauchi State</v>
      </c>
      <c r="DA964" s="4" t="str">
        <v>Southern Bauchi State</v>
      </c>
      <c r="DB964" s="4" t="str">
        <v>Southern Bauchi State</v>
      </c>
      <c r="DC964" s="4" t="str">
        <v>Southern Bauchi State</v>
      </c>
      <c r="DD964" s="4" t="str">
        <v>Southern Bauchi State</v>
      </c>
      <c r="DE964" s="4" t="str">
        <v>Southern Bauchi State</v>
      </c>
      <c r="DF964" s="4" t="str">
        <v>Southern Bauchi State</v>
      </c>
      <c r="DG964" s="4" t="str">
        <v>Southern Bauchi State</v>
      </c>
      <c r="DH964" s="4" t="str">
        <v>Southern Bauchi State</v>
      </c>
      <c r="DI964" s="4" t="str">
        <v>Southern Bauchi State</v>
      </c>
      <c r="DJ964" s="4" t="str">
        <v>Southern Bauchi State</v>
      </c>
      <c r="DK964" s="4" t="str">
        <v>Southern Bauchi State</v>
      </c>
      <c r="DL964" s="4" t="str">
        <v>Southern Bauchi State</v>
      </c>
      <c r="DM964" s="4" t="str">
        <v>Southern Bauchi State</v>
      </c>
      <c r="DN964" s="4" t="str">
        <v>Southern Bauchi State</v>
      </c>
      <c r="DO964" s="4" t="str">
        <v>Southern Bauchi State</v>
      </c>
      <c r="DP964" s="4" t="str">
        <v>Southern Bauchi State</v>
      </c>
    </row>
    <row r="965" spans="1:120" x14ac:dyDescent="0.35">
      <c r="A965" s="4">
        <v>-5.0960000000000001</v>
      </c>
      <c r="B965" s="4">
        <v>39.090000000000003</v>
      </c>
      <c r="C965" s="4" t="s">
        <v>285</v>
      </c>
      <c r="D965" s="4" t="s">
        <v>138</v>
      </c>
      <c r="E965" s="4" t="s">
        <v>1118</v>
      </c>
      <c r="F965" s="4">
        <v>5000</v>
      </c>
      <c r="G965" s="4" t="str">
        <f t="shared" si="15"/>
        <v>Tanzania-Tanga</v>
      </c>
      <c r="BA965" s="4" t="str">
        <v>South-west Kenya</v>
      </c>
      <c r="BB965" s="4" t="str">
        <v>South-west Kenya</v>
      </c>
      <c r="BC965" s="4" t="str">
        <v>South-west Kenya</v>
      </c>
      <c r="BD965" s="4" t="str">
        <v>South-west Kenya</v>
      </c>
      <c r="BE965" s="4" t="str">
        <v>South-west Kenya</v>
      </c>
      <c r="BF965" s="4" t="str">
        <v>South-west Kenya</v>
      </c>
      <c r="BG965" s="4" t="str">
        <v>South-west Kenya</v>
      </c>
      <c r="BH965" s="4" t="str">
        <v>South-west Kenya</v>
      </c>
      <c r="BI965" s="4" t="str">
        <v>South-west Kenya</v>
      </c>
      <c r="BJ965" s="4" t="str">
        <v>South-west Kenya</v>
      </c>
      <c r="BK965" s="4" t="str">
        <v>South-west Kenya</v>
      </c>
      <c r="BL965" s="4" t="str">
        <v>South-west Kenya</v>
      </c>
      <c r="BM965" s="4" t="str">
        <v>South-west Kenya</v>
      </c>
      <c r="BN965" s="4" t="str">
        <v>South-west Kenya</v>
      </c>
      <c r="BO965" s="4" t="str">
        <v>South-west Kenya</v>
      </c>
      <c r="BP965" s="4" t="str">
        <v>South-west Kenya</v>
      </c>
      <c r="BQ965" s="4" t="str">
        <v>South-west Kenya</v>
      </c>
      <c r="BR965" s="4" t="str">
        <v>South-west Kenya</v>
      </c>
      <c r="BS965" s="4" t="str">
        <v>South-west Kenya</v>
      </c>
      <c r="BT965" s="4" t="str">
        <v>South-west Kenya</v>
      </c>
      <c r="BU965" s="4" t="str">
        <v>South-west Kenya</v>
      </c>
      <c r="BV965" s="4" t="str">
        <v>South-west Kenya</v>
      </c>
      <c r="BW965" s="4" t="str">
        <v>South-west Kenya</v>
      </c>
      <c r="BX965" s="4" t="str">
        <v>South-west Kenya</v>
      </c>
      <c r="BY965" s="4" t="str">
        <v>South-west Kenya</v>
      </c>
      <c r="BZ965" s="4" t="str">
        <v>South-west Kenya</v>
      </c>
      <c r="CA965" s="4" t="str">
        <v>South-west Kenya</v>
      </c>
      <c r="CB965" s="4" t="str">
        <v>South-west Kenya</v>
      </c>
      <c r="CC965" s="4" t="str">
        <v>South-west Kenya</v>
      </c>
      <c r="CD965" s="4" t="str">
        <v>South-west Kenya</v>
      </c>
      <c r="CE965" s="4" t="str">
        <v>South-west Kenya</v>
      </c>
      <c r="CF965" s="4" t="str">
        <v>South-west Kenya</v>
      </c>
      <c r="CG965" s="4" t="str">
        <v>South-west Kenya</v>
      </c>
      <c r="CH965" s="4" t="str">
        <v>South-west Kenya</v>
      </c>
      <c r="CJ965" s="4" t="str">
        <v>South-west Kenya</v>
      </c>
      <c r="CK965" s="4" t="str">
        <v>South-west Kenya</v>
      </c>
      <c r="CL965" s="4" t="str">
        <v>South-west Kenya</v>
      </c>
      <c r="CM965" s="4" t="str">
        <v>South-west Kenya</v>
      </c>
      <c r="CN965" s="4" t="str">
        <v>South-west Kenya</v>
      </c>
      <c r="CO965" s="4" t="str">
        <v>South-west Kenya</v>
      </c>
      <c r="CP965" s="4" t="str">
        <v>South-west Kenya</v>
      </c>
      <c r="CQ965" s="4" t="str">
        <v>South-west Kenya</v>
      </c>
      <c r="CR965" s="4" t="str">
        <v>South-west Kenya</v>
      </c>
      <c r="CS965" s="4" t="str">
        <v>South-west Kenya</v>
      </c>
      <c r="CT965" s="4" t="str">
        <v>South-west Kenya</v>
      </c>
      <c r="CU965" s="4" t="str">
        <v>South-west Kenya</v>
      </c>
      <c r="CV965" s="4" t="str">
        <v>South-west Kenya</v>
      </c>
      <c r="CW965" s="4" t="str">
        <v>South-west Kenya</v>
      </c>
      <c r="CX965" s="4" t="str">
        <v>South-west Kenya</v>
      </c>
      <c r="CY965" s="4" t="str">
        <v>South-west Kenya</v>
      </c>
      <c r="CZ965" s="4" t="str">
        <v>South-west Kenya</v>
      </c>
      <c r="DA965" s="4" t="str">
        <v>South-west Kenya</v>
      </c>
      <c r="DB965" s="4" t="str">
        <v>South-west Kenya</v>
      </c>
      <c r="DC965" s="4" t="str">
        <v>South-west Kenya</v>
      </c>
      <c r="DD965" s="4" t="str">
        <v>South-west Kenya</v>
      </c>
      <c r="DE965" s="4" t="str">
        <v>South-west Kenya</v>
      </c>
      <c r="DF965" s="4" t="str">
        <v>South-west Kenya</v>
      </c>
      <c r="DG965" s="4" t="str">
        <v>South-west Kenya</v>
      </c>
      <c r="DH965" s="4" t="str">
        <v>South-west Kenya</v>
      </c>
      <c r="DI965" s="4" t="str">
        <v>South-west Kenya</v>
      </c>
      <c r="DJ965" s="4" t="str">
        <v>South-west Kenya</v>
      </c>
      <c r="DK965" s="4" t="str">
        <v>South-west Kenya</v>
      </c>
      <c r="DL965" s="4" t="str">
        <v>South-west Kenya</v>
      </c>
      <c r="DM965" s="4" t="str">
        <v>South-west Kenya</v>
      </c>
      <c r="DN965" s="4" t="str">
        <v>South-west Kenya</v>
      </c>
      <c r="DO965" s="4" t="str">
        <v>South-west Kenya</v>
      </c>
      <c r="DP965" s="4" t="str">
        <v>South-west Kenya</v>
      </c>
    </row>
    <row r="966" spans="1:120" x14ac:dyDescent="0.35">
      <c r="A966" s="4">
        <v>-5.1390000000000002</v>
      </c>
      <c r="B966" s="4">
        <v>38.863</v>
      </c>
      <c r="C966" s="4" t="s">
        <v>285</v>
      </c>
      <c r="D966" s="4" t="s">
        <v>138</v>
      </c>
      <c r="E966" s="4" t="s">
        <v>1119</v>
      </c>
      <c r="F966" s="4">
        <v>300</v>
      </c>
      <c r="G966" s="4" t="str">
        <f t="shared" si="15"/>
        <v>Tanzania-TARI, Mlingano</v>
      </c>
      <c r="BA966" s="4" t="str">
        <v>Southwest Kisumu</v>
      </c>
      <c r="BB966" s="4" t="str">
        <v>Southwest Kisumu</v>
      </c>
      <c r="BC966" s="4" t="str">
        <v>Southwest Kisumu</v>
      </c>
      <c r="BD966" s="4" t="str">
        <v>Southwest Kisumu</v>
      </c>
      <c r="BE966" s="4" t="str">
        <v>Southwest Kisumu</v>
      </c>
      <c r="BF966" s="4" t="str">
        <v>Southwest Kisumu</v>
      </c>
      <c r="BG966" s="4" t="str">
        <v>Southwest Kisumu</v>
      </c>
      <c r="BH966" s="4" t="str">
        <v>Southwest Kisumu</v>
      </c>
      <c r="BI966" s="4" t="str">
        <v>Southwest Kisumu</v>
      </c>
      <c r="BJ966" s="4" t="str">
        <v>Southwest Kisumu</v>
      </c>
      <c r="BK966" s="4" t="str">
        <v>Southwest Kisumu</v>
      </c>
      <c r="BL966" s="4" t="str">
        <v>Southwest Kisumu</v>
      </c>
      <c r="BM966" s="4" t="str">
        <v>Southwest Kisumu</v>
      </c>
      <c r="BN966" s="4" t="str">
        <v>Southwest Kisumu</v>
      </c>
      <c r="BO966" s="4" t="str">
        <v>Southwest Kisumu</v>
      </c>
      <c r="BP966" s="4" t="str">
        <v>Southwest Kisumu</v>
      </c>
      <c r="BQ966" s="4" t="str">
        <v>Southwest Kisumu</v>
      </c>
      <c r="BR966" s="4" t="str">
        <v>Southwest Kisumu</v>
      </c>
      <c r="BS966" s="4" t="str">
        <v>Southwest Kisumu</v>
      </c>
      <c r="BT966" s="4" t="str">
        <v>Southwest Kisumu</v>
      </c>
      <c r="BU966" s="4" t="str">
        <v>Southwest Kisumu</v>
      </c>
      <c r="BV966" s="4" t="str">
        <v>Southwest Kisumu</v>
      </c>
      <c r="BW966" s="4" t="str">
        <v>Southwest Kisumu</v>
      </c>
      <c r="BX966" s="4" t="str">
        <v>Southwest Kisumu</v>
      </c>
      <c r="BY966" s="4" t="str">
        <v>Southwest Kisumu</v>
      </c>
      <c r="BZ966" s="4" t="str">
        <v>Southwest Kisumu</v>
      </c>
      <c r="CA966" s="4" t="str">
        <v>Southwest Kisumu</v>
      </c>
      <c r="CB966" s="4" t="str">
        <v>Southwest Kisumu</v>
      </c>
      <c r="CC966" s="4" t="str">
        <v>Southwest Kisumu</v>
      </c>
      <c r="CD966" s="4" t="str">
        <v>Southwest Kisumu</v>
      </c>
      <c r="CE966" s="4" t="str">
        <v>Southwest Kisumu</v>
      </c>
      <c r="CF966" s="4" t="str">
        <v>Southwest Kisumu</v>
      </c>
      <c r="CG966" s="4" t="str">
        <v>Southwest Kisumu</v>
      </c>
      <c r="CH966" s="4" t="str">
        <v>Southwest Kisumu</v>
      </c>
      <c r="CJ966" s="4" t="str">
        <v>Southwest Kisumu</v>
      </c>
      <c r="CK966" s="4" t="str">
        <v>Southwest Kisumu</v>
      </c>
      <c r="CL966" s="4" t="str">
        <v>Southwest Kisumu</v>
      </c>
      <c r="CM966" s="4" t="str">
        <v>Southwest Kisumu</v>
      </c>
      <c r="CN966" s="4" t="str">
        <v>Southwest Kisumu</v>
      </c>
      <c r="CO966" s="4" t="str">
        <v>Southwest Kisumu</v>
      </c>
      <c r="CP966" s="4" t="str">
        <v>Southwest Kisumu</v>
      </c>
      <c r="CQ966" s="4" t="str">
        <v>Southwest Kisumu</v>
      </c>
      <c r="CR966" s="4" t="str">
        <v>Southwest Kisumu</v>
      </c>
      <c r="CS966" s="4" t="str">
        <v>Southwest Kisumu</v>
      </c>
      <c r="CT966" s="4" t="str">
        <v>Southwest Kisumu</v>
      </c>
      <c r="CU966" s="4" t="str">
        <v>Southwest Kisumu</v>
      </c>
      <c r="CV966" s="4" t="str">
        <v>Southwest Kisumu</v>
      </c>
      <c r="CW966" s="4" t="str">
        <v>Southwest Kisumu</v>
      </c>
      <c r="CX966" s="4" t="str">
        <v>Southwest Kisumu</v>
      </c>
      <c r="CY966" s="4" t="str">
        <v>Southwest Kisumu</v>
      </c>
      <c r="CZ966" s="4" t="str">
        <v>Southwest Kisumu</v>
      </c>
      <c r="DA966" s="4" t="str">
        <v>Southwest Kisumu</v>
      </c>
      <c r="DB966" s="4" t="str">
        <v>Southwest Kisumu</v>
      </c>
      <c r="DC966" s="4" t="str">
        <v>Southwest Kisumu</v>
      </c>
      <c r="DD966" s="4" t="str">
        <v>Southwest Kisumu</v>
      </c>
      <c r="DE966" s="4" t="str">
        <v>Southwest Kisumu</v>
      </c>
      <c r="DF966" s="4" t="str">
        <v>Southwest Kisumu</v>
      </c>
      <c r="DG966" s="4" t="str">
        <v>Southwest Kisumu</v>
      </c>
      <c r="DH966" s="4" t="str">
        <v>Southwest Kisumu</v>
      </c>
      <c r="DI966" s="4" t="str">
        <v>Southwest Kisumu</v>
      </c>
      <c r="DJ966" s="4" t="str">
        <v>Southwest Kisumu</v>
      </c>
      <c r="DK966" s="4" t="str">
        <v>Southwest Kisumu</v>
      </c>
      <c r="DL966" s="4" t="str">
        <v>Southwest Kisumu</v>
      </c>
      <c r="DM966" s="4" t="str">
        <v>Southwest Kisumu</v>
      </c>
      <c r="DN966" s="4" t="str">
        <v>Southwest Kisumu</v>
      </c>
      <c r="DO966" s="4" t="str">
        <v>Southwest Kisumu</v>
      </c>
      <c r="DP966" s="4" t="str">
        <v>Southwest Kisumu</v>
      </c>
    </row>
    <row r="967" spans="1:120" x14ac:dyDescent="0.35">
      <c r="A967" s="4">
        <v>-5.077</v>
      </c>
      <c r="B967" s="4">
        <v>32.677</v>
      </c>
      <c r="C967" s="4" t="s">
        <v>285</v>
      </c>
      <c r="D967" s="4" t="s">
        <v>138</v>
      </c>
      <c r="E967" s="4" t="s">
        <v>1120</v>
      </c>
      <c r="F967" s="4">
        <v>1500</v>
      </c>
      <c r="G967" s="4" t="str">
        <f t="shared" si="15"/>
        <v>Tanzania-Tumbi</v>
      </c>
      <c r="BA967" s="4" t="str">
        <v>SUA Farm, Morogoro</v>
      </c>
      <c r="BB967" s="4" t="str">
        <v>SUA Farm, Morogoro</v>
      </c>
      <c r="BC967" s="4" t="str">
        <v>SUA Farm, Morogoro</v>
      </c>
      <c r="BD967" s="4" t="str">
        <v>SUA Farm, Morogoro</v>
      </c>
      <c r="BE967" s="4" t="str">
        <v>SUA Farm, Morogoro</v>
      </c>
      <c r="BF967" s="4" t="str">
        <v>SUA Farm, Morogoro</v>
      </c>
      <c r="BG967" s="4" t="str">
        <v>SUA Farm, Morogoro</v>
      </c>
      <c r="BH967" s="4" t="str">
        <v>SUA Farm, Morogoro</v>
      </c>
      <c r="BI967" s="4" t="str">
        <v>SUA Farm, Morogoro</v>
      </c>
      <c r="BJ967" s="4" t="str">
        <v>SUA Farm, Morogoro</v>
      </c>
      <c r="BK967" s="4" t="str">
        <v>SUA Farm, Morogoro</v>
      </c>
      <c r="BL967" s="4" t="str">
        <v>SUA Farm, Morogoro</v>
      </c>
      <c r="BM967" s="4" t="str">
        <v>SUA Farm, Morogoro</v>
      </c>
      <c r="BN967" s="4" t="str">
        <v>SUA Farm, Morogoro</v>
      </c>
      <c r="BO967" s="4" t="str">
        <v>SUA Farm, Morogoro</v>
      </c>
      <c r="BP967" s="4" t="str">
        <v>SUA Farm, Morogoro</v>
      </c>
      <c r="BQ967" s="4" t="str">
        <v>SUA Farm, Morogoro</v>
      </c>
      <c r="BR967" s="4" t="str">
        <v>SUA Farm, Morogoro</v>
      </c>
      <c r="BS967" s="4" t="str">
        <v>SUA Farm, Morogoro</v>
      </c>
      <c r="BT967" s="4" t="str">
        <v>SUA Farm, Morogoro</v>
      </c>
      <c r="BU967" s="4" t="str">
        <v>SUA Farm, Morogoro</v>
      </c>
      <c r="BV967" s="4" t="str">
        <v>SUA Farm, Morogoro</v>
      </c>
      <c r="BW967" s="4" t="str">
        <v>SUA Farm, Morogoro</v>
      </c>
      <c r="BX967" s="4" t="str">
        <v>SUA Farm, Morogoro</v>
      </c>
      <c r="BY967" s="4" t="str">
        <v>SUA Farm, Morogoro</v>
      </c>
      <c r="BZ967" s="4" t="str">
        <v>SUA Farm, Morogoro</v>
      </c>
      <c r="CA967" s="4" t="str">
        <v>SUA Farm, Morogoro</v>
      </c>
      <c r="CB967" s="4" t="str">
        <v>SUA Farm, Morogoro</v>
      </c>
      <c r="CC967" s="4" t="str">
        <v>SUA Farm, Morogoro</v>
      </c>
      <c r="CD967" s="4" t="str">
        <v>SUA Farm, Morogoro</v>
      </c>
      <c r="CE967" s="4" t="str">
        <v>SUA Farm, Morogoro</v>
      </c>
      <c r="CF967" s="4" t="str">
        <v>SUA Farm, Morogoro</v>
      </c>
      <c r="CG967" s="4" t="str">
        <v>SUA Farm, Morogoro</v>
      </c>
      <c r="CH967" s="4" t="str">
        <v>SUA Farm, Morogoro</v>
      </c>
      <c r="CJ967" s="4" t="str">
        <v>SUA Farm, Morogoro</v>
      </c>
      <c r="CK967" s="4" t="str">
        <v>SUA Farm, Morogoro</v>
      </c>
      <c r="CL967" s="4" t="str">
        <v>SUA Farm, Morogoro</v>
      </c>
      <c r="CM967" s="4" t="str">
        <v>SUA Farm, Morogoro</v>
      </c>
      <c r="CN967" s="4" t="str">
        <v>SUA Farm, Morogoro</v>
      </c>
      <c r="CO967" s="4" t="str">
        <v>SUA Farm, Morogoro</v>
      </c>
      <c r="CP967" s="4" t="str">
        <v>SUA Farm, Morogoro</v>
      </c>
      <c r="CQ967" s="4" t="str">
        <v>SUA Farm, Morogoro</v>
      </c>
      <c r="CR967" s="4" t="str">
        <v>SUA Farm, Morogoro</v>
      </c>
      <c r="CS967" s="4" t="str">
        <v>SUA Farm, Morogoro</v>
      </c>
      <c r="CT967" s="4" t="str">
        <v>SUA Farm, Morogoro</v>
      </c>
      <c r="CU967" s="4" t="str">
        <v>SUA Farm, Morogoro</v>
      </c>
      <c r="CV967" s="4" t="str">
        <v>SUA Farm, Morogoro</v>
      </c>
      <c r="CW967" s="4" t="str">
        <v>SUA Farm, Morogoro</v>
      </c>
      <c r="CX967" s="4" t="str">
        <v>SUA Farm, Morogoro</v>
      </c>
      <c r="CY967" s="4" t="str">
        <v>SUA Farm, Morogoro</v>
      </c>
      <c r="CZ967" s="4" t="str">
        <v>SUA Farm, Morogoro</v>
      </c>
      <c r="DA967" s="4" t="str">
        <v>SUA Farm, Morogoro</v>
      </c>
      <c r="DB967" s="4" t="str">
        <v>SUA Farm, Morogoro</v>
      </c>
      <c r="DC967" s="4" t="str">
        <v>SUA Farm, Morogoro</v>
      </c>
      <c r="DD967" s="4" t="str">
        <v>SUA Farm, Morogoro</v>
      </c>
      <c r="DE967" s="4" t="str">
        <v>SUA Farm, Morogoro</v>
      </c>
      <c r="DF967" s="4" t="str">
        <v>SUA Farm, Morogoro</v>
      </c>
      <c r="DG967" s="4" t="str">
        <v>SUA Farm, Morogoro</v>
      </c>
      <c r="DH967" s="4" t="str">
        <v>SUA Farm, Morogoro</v>
      </c>
      <c r="DI967" s="4" t="str">
        <v>SUA Farm, Morogoro</v>
      </c>
      <c r="DJ967" s="4" t="str">
        <v>SUA Farm, Morogoro</v>
      </c>
      <c r="DK967" s="4" t="str">
        <v>SUA Farm, Morogoro</v>
      </c>
      <c r="DL967" s="4" t="str">
        <v>SUA Farm, Morogoro</v>
      </c>
      <c r="DM967" s="4" t="str">
        <v>SUA Farm, Morogoro</v>
      </c>
      <c r="DN967" s="4" t="str">
        <v>SUA Farm, Morogoro</v>
      </c>
      <c r="DO967" s="4" t="str">
        <v>SUA Farm, Morogoro</v>
      </c>
      <c r="DP967" s="4" t="str">
        <v>SUA Farm, Morogoro</v>
      </c>
    </row>
    <row r="968" spans="1:120" x14ac:dyDescent="0.35">
      <c r="A968" s="4">
        <v>-4.7988900000000001</v>
      </c>
      <c r="B968" s="4">
        <v>38.29</v>
      </c>
      <c r="C968" s="4" t="s">
        <v>285</v>
      </c>
      <c r="D968" s="4" t="s">
        <v>296</v>
      </c>
      <c r="E968" s="4" t="s">
        <v>1121</v>
      </c>
      <c r="F968" s="4">
        <v>50</v>
      </c>
      <c r="G968" s="4" t="str">
        <f t="shared" si="15"/>
        <v>Tanzania-Ubiri</v>
      </c>
      <c r="BA968" s="4" t="str">
        <v>SUA Farm, Morogoro (Dairy)</v>
      </c>
      <c r="BB968" s="4" t="str">
        <v>SUA Farm, Morogoro (Dairy)</v>
      </c>
      <c r="BC968" s="4" t="str">
        <v>SUA Farm, Morogoro (Dairy)</v>
      </c>
      <c r="BD968" s="4" t="str">
        <v>SUA Farm, Morogoro (Dairy)</v>
      </c>
      <c r="BE968" s="4" t="str">
        <v>SUA Farm, Morogoro (Dairy)</v>
      </c>
      <c r="BF968" s="4" t="str">
        <v>SUA Farm, Morogoro (Dairy)</v>
      </c>
      <c r="BG968" s="4" t="str">
        <v>SUA Farm, Morogoro (Dairy)</v>
      </c>
      <c r="BH968" s="4" t="str">
        <v>SUA Farm, Morogoro (Dairy)</v>
      </c>
      <c r="BI968" s="4" t="str">
        <v>SUA Farm, Morogoro (Dairy)</v>
      </c>
      <c r="BJ968" s="4" t="str">
        <v>SUA Farm, Morogoro (Dairy)</v>
      </c>
      <c r="BK968" s="4" t="str">
        <v>SUA Farm, Morogoro (Dairy)</v>
      </c>
      <c r="BL968" s="4" t="str">
        <v>SUA Farm, Morogoro (Dairy)</v>
      </c>
      <c r="BM968" s="4" t="str">
        <v>SUA Farm, Morogoro (Dairy)</v>
      </c>
      <c r="BN968" s="4" t="str">
        <v>SUA Farm, Morogoro (Dairy)</v>
      </c>
      <c r="BO968" s="4" t="str">
        <v>SUA Farm, Morogoro (Dairy)</v>
      </c>
      <c r="BP968" s="4" t="str">
        <v>SUA Farm, Morogoro (Dairy)</v>
      </c>
      <c r="BQ968" s="4" t="str">
        <v>SUA Farm, Morogoro (Dairy)</v>
      </c>
      <c r="BR968" s="4" t="str">
        <v>SUA Farm, Morogoro (Dairy)</v>
      </c>
      <c r="BS968" s="4" t="str">
        <v>SUA Farm, Morogoro (Dairy)</v>
      </c>
      <c r="BT968" s="4" t="str">
        <v>SUA Farm, Morogoro (Dairy)</v>
      </c>
      <c r="BU968" s="4" t="str">
        <v>SUA Farm, Morogoro (Dairy)</v>
      </c>
      <c r="BV968" s="4" t="str">
        <v>SUA Farm, Morogoro (Dairy)</v>
      </c>
      <c r="BW968" s="4" t="str">
        <v>SUA Farm, Morogoro (Dairy)</v>
      </c>
      <c r="BX968" s="4" t="str">
        <v>SUA Farm, Morogoro (Dairy)</v>
      </c>
      <c r="BY968" s="4" t="str">
        <v>SUA Farm, Morogoro (Dairy)</v>
      </c>
      <c r="BZ968" s="4" t="str">
        <v>SUA Farm, Morogoro (Dairy)</v>
      </c>
      <c r="CA968" s="4" t="str">
        <v>SUA Farm, Morogoro (Dairy)</v>
      </c>
      <c r="CB968" s="4" t="str">
        <v>SUA Farm, Morogoro (Dairy)</v>
      </c>
      <c r="CC968" s="4" t="str">
        <v>SUA Farm, Morogoro (Dairy)</v>
      </c>
      <c r="CD968" s="4" t="str">
        <v>SUA Farm, Morogoro (Dairy)</v>
      </c>
      <c r="CE968" s="4" t="str">
        <v>SUA Farm, Morogoro (Dairy)</v>
      </c>
      <c r="CF968" s="4" t="str">
        <v>SUA Farm, Morogoro (Dairy)</v>
      </c>
      <c r="CG968" s="4" t="str">
        <v>SUA Farm, Morogoro (Dairy)</v>
      </c>
      <c r="CH968" s="4" t="str">
        <v>SUA Farm, Morogoro (Dairy)</v>
      </c>
      <c r="CJ968" s="4" t="str">
        <v>SUA Farm, Morogoro (Dairy)</v>
      </c>
      <c r="CK968" s="4" t="str">
        <v>SUA Farm, Morogoro (Dairy)</v>
      </c>
      <c r="CL968" s="4" t="str">
        <v>SUA Farm, Morogoro (Dairy)</v>
      </c>
      <c r="CM968" s="4" t="str">
        <v>SUA Farm, Morogoro (Dairy)</v>
      </c>
      <c r="CN968" s="4" t="str">
        <v>SUA Farm, Morogoro (Dairy)</v>
      </c>
      <c r="CO968" s="4" t="str">
        <v>SUA Farm, Morogoro (Dairy)</v>
      </c>
      <c r="CP968" s="4" t="str">
        <v>SUA Farm, Morogoro (Dairy)</v>
      </c>
      <c r="CQ968" s="4" t="str">
        <v>SUA Farm, Morogoro (Dairy)</v>
      </c>
      <c r="CR968" s="4" t="str">
        <v>SUA Farm, Morogoro (Dairy)</v>
      </c>
      <c r="CS968" s="4" t="str">
        <v>SUA Farm, Morogoro (Dairy)</v>
      </c>
      <c r="CT968" s="4" t="str">
        <v>SUA Farm, Morogoro (Dairy)</v>
      </c>
      <c r="CU968" s="4" t="str">
        <v>SUA Farm, Morogoro (Dairy)</v>
      </c>
      <c r="CV968" s="4" t="str">
        <v>SUA Farm, Morogoro (Dairy)</v>
      </c>
      <c r="CW968" s="4" t="str">
        <v>SUA Farm, Morogoro (Dairy)</v>
      </c>
      <c r="CX968" s="4" t="str">
        <v>SUA Farm, Morogoro (Dairy)</v>
      </c>
      <c r="CY968" s="4" t="str">
        <v>SUA Farm, Morogoro (Dairy)</v>
      </c>
      <c r="CZ968" s="4" t="str">
        <v>SUA Farm, Morogoro (Dairy)</v>
      </c>
      <c r="DA968" s="4" t="str">
        <v>SUA Farm, Morogoro (Dairy)</v>
      </c>
      <c r="DB968" s="4" t="str">
        <v>SUA Farm, Morogoro (Dairy)</v>
      </c>
      <c r="DC968" s="4" t="str">
        <v>SUA Farm, Morogoro (Dairy)</v>
      </c>
      <c r="DD968" s="4" t="str">
        <v>SUA Farm, Morogoro (Dairy)</v>
      </c>
      <c r="DE968" s="4" t="str">
        <v>SUA Farm, Morogoro (Dairy)</v>
      </c>
      <c r="DF968" s="4" t="str">
        <v>SUA Farm, Morogoro (Dairy)</v>
      </c>
      <c r="DG968" s="4" t="str">
        <v>SUA Farm, Morogoro (Dairy)</v>
      </c>
      <c r="DH968" s="4" t="str">
        <v>SUA Farm, Morogoro (Dairy)</v>
      </c>
      <c r="DI968" s="4" t="str">
        <v>SUA Farm, Morogoro (Dairy)</v>
      </c>
      <c r="DJ968" s="4" t="str">
        <v>SUA Farm, Morogoro (Dairy)</v>
      </c>
      <c r="DK968" s="4" t="str">
        <v>SUA Farm, Morogoro (Dairy)</v>
      </c>
      <c r="DL968" s="4" t="str">
        <v>SUA Farm, Morogoro (Dairy)</v>
      </c>
      <c r="DM968" s="4" t="str">
        <v>SUA Farm, Morogoro (Dairy)</v>
      </c>
      <c r="DN968" s="4" t="str">
        <v>SUA Farm, Morogoro (Dairy)</v>
      </c>
      <c r="DO968" s="4" t="str">
        <v>SUA Farm, Morogoro (Dairy)</v>
      </c>
      <c r="DP968" s="4" t="str">
        <v>SUA Farm, Morogoro (Dairy)</v>
      </c>
    </row>
    <row r="969" spans="1:120" x14ac:dyDescent="0.35">
      <c r="A969" s="4">
        <v>-5.9841699999999998</v>
      </c>
      <c r="B969" s="4">
        <v>39.331389999999999</v>
      </c>
      <c r="C969" s="4" t="s">
        <v>285</v>
      </c>
      <c r="D969" s="4" t="s">
        <v>130</v>
      </c>
      <c r="E969" s="4" t="s">
        <v>1122</v>
      </c>
      <c r="F969" s="4">
        <v>250</v>
      </c>
      <c r="G969" s="4" t="str">
        <f t="shared" si="15"/>
        <v>Tanzania-Upenja</v>
      </c>
      <c r="BA969" s="4" t="str">
        <v>SUA Solomon Mahlangu Campus, Mazimbu</v>
      </c>
      <c r="BB969" s="4" t="str">
        <v>SUA Solomon Mahlangu Campus, Mazimbu</v>
      </c>
      <c r="BC969" s="4" t="str">
        <v>SUA Solomon Mahlangu Campus, Mazimbu</v>
      </c>
      <c r="BD969" s="4" t="str">
        <v>SUA Solomon Mahlangu Campus, Mazimbu</v>
      </c>
      <c r="BE969" s="4" t="str">
        <v>SUA Solomon Mahlangu Campus, Mazimbu</v>
      </c>
      <c r="BF969" s="4" t="str">
        <v>SUA Solomon Mahlangu Campus, Mazimbu</v>
      </c>
      <c r="BG969" s="4" t="str">
        <v>SUA Solomon Mahlangu Campus, Mazimbu</v>
      </c>
      <c r="BH969" s="4" t="str">
        <v>SUA Solomon Mahlangu Campus, Mazimbu</v>
      </c>
      <c r="BI969" s="4" t="str">
        <v>SUA Solomon Mahlangu Campus, Mazimbu</v>
      </c>
      <c r="BJ969" s="4" t="str">
        <v>SUA Solomon Mahlangu Campus, Mazimbu</v>
      </c>
      <c r="BK969" s="4" t="str">
        <v>SUA Solomon Mahlangu Campus, Mazimbu</v>
      </c>
      <c r="BL969" s="4" t="str">
        <v>SUA Solomon Mahlangu Campus, Mazimbu</v>
      </c>
      <c r="BM969" s="4" t="str">
        <v>SUA Solomon Mahlangu Campus, Mazimbu</v>
      </c>
      <c r="BN969" s="4" t="str">
        <v>SUA Solomon Mahlangu Campus, Mazimbu</v>
      </c>
      <c r="BO969" s="4" t="str">
        <v>SUA Solomon Mahlangu Campus, Mazimbu</v>
      </c>
      <c r="BP969" s="4" t="str">
        <v>SUA Solomon Mahlangu Campus, Mazimbu</v>
      </c>
      <c r="BQ969" s="4" t="str">
        <v>SUA Solomon Mahlangu Campus, Mazimbu</v>
      </c>
      <c r="BR969" s="4" t="str">
        <v>SUA Solomon Mahlangu Campus, Mazimbu</v>
      </c>
      <c r="BS969" s="4" t="str">
        <v>SUA Solomon Mahlangu Campus, Mazimbu</v>
      </c>
      <c r="BT969" s="4" t="str">
        <v>SUA Solomon Mahlangu Campus, Mazimbu</v>
      </c>
      <c r="BU969" s="4" t="str">
        <v>SUA Solomon Mahlangu Campus, Mazimbu</v>
      </c>
      <c r="BV969" s="4" t="str">
        <v>SUA Solomon Mahlangu Campus, Mazimbu</v>
      </c>
      <c r="BW969" s="4" t="str">
        <v>SUA Solomon Mahlangu Campus, Mazimbu</v>
      </c>
      <c r="BX969" s="4" t="str">
        <v>SUA Solomon Mahlangu Campus, Mazimbu</v>
      </c>
      <c r="BY969" s="4" t="str">
        <v>SUA Solomon Mahlangu Campus, Mazimbu</v>
      </c>
      <c r="BZ969" s="4" t="str">
        <v>SUA Solomon Mahlangu Campus, Mazimbu</v>
      </c>
      <c r="CA969" s="4" t="str">
        <v>SUA Solomon Mahlangu Campus, Mazimbu</v>
      </c>
      <c r="CB969" s="4" t="str">
        <v>SUA Solomon Mahlangu Campus, Mazimbu</v>
      </c>
      <c r="CC969" s="4" t="str">
        <v>SUA Solomon Mahlangu Campus, Mazimbu</v>
      </c>
      <c r="CD969" s="4" t="str">
        <v>SUA Solomon Mahlangu Campus, Mazimbu</v>
      </c>
      <c r="CE969" s="4" t="str">
        <v>SUA Solomon Mahlangu Campus, Mazimbu</v>
      </c>
      <c r="CF969" s="4" t="str">
        <v>SUA Solomon Mahlangu Campus, Mazimbu</v>
      </c>
      <c r="CG969" s="4" t="str">
        <v>SUA Solomon Mahlangu Campus, Mazimbu</v>
      </c>
      <c r="CH969" s="4" t="str">
        <v>SUA Solomon Mahlangu Campus, Mazimbu</v>
      </c>
      <c r="CJ969" s="4" t="str">
        <v>SUA Solomon Mahlangu Campus, Mazimbu</v>
      </c>
      <c r="CK969" s="4" t="str">
        <v>SUA Solomon Mahlangu Campus, Mazimbu</v>
      </c>
      <c r="CL969" s="4" t="str">
        <v>SUA Solomon Mahlangu Campus, Mazimbu</v>
      </c>
      <c r="CM969" s="4" t="str">
        <v>SUA Solomon Mahlangu Campus, Mazimbu</v>
      </c>
      <c r="CN969" s="4" t="str">
        <v>SUA Solomon Mahlangu Campus, Mazimbu</v>
      </c>
      <c r="CO969" s="4" t="str">
        <v>SUA Solomon Mahlangu Campus, Mazimbu</v>
      </c>
      <c r="CP969" s="4" t="str">
        <v>SUA Solomon Mahlangu Campus, Mazimbu</v>
      </c>
      <c r="CQ969" s="4" t="str">
        <v>SUA Solomon Mahlangu Campus, Mazimbu</v>
      </c>
      <c r="CR969" s="4" t="str">
        <v>SUA Solomon Mahlangu Campus, Mazimbu</v>
      </c>
      <c r="CS969" s="4" t="str">
        <v>SUA Solomon Mahlangu Campus, Mazimbu</v>
      </c>
      <c r="CT969" s="4" t="str">
        <v>SUA Solomon Mahlangu Campus, Mazimbu</v>
      </c>
      <c r="CU969" s="4" t="str">
        <v>SUA Solomon Mahlangu Campus, Mazimbu</v>
      </c>
      <c r="CV969" s="4" t="str">
        <v>SUA Solomon Mahlangu Campus, Mazimbu</v>
      </c>
      <c r="CW969" s="4" t="str">
        <v>SUA Solomon Mahlangu Campus, Mazimbu</v>
      </c>
      <c r="CX969" s="4" t="str">
        <v>SUA Solomon Mahlangu Campus, Mazimbu</v>
      </c>
      <c r="CY969" s="4" t="str">
        <v>SUA Solomon Mahlangu Campus, Mazimbu</v>
      </c>
      <c r="CZ969" s="4" t="str">
        <v>SUA Solomon Mahlangu Campus, Mazimbu</v>
      </c>
      <c r="DA969" s="4" t="str">
        <v>SUA Solomon Mahlangu Campus, Mazimbu</v>
      </c>
      <c r="DB969" s="4" t="str">
        <v>SUA Solomon Mahlangu Campus, Mazimbu</v>
      </c>
      <c r="DC969" s="4" t="str">
        <v>SUA Solomon Mahlangu Campus, Mazimbu</v>
      </c>
      <c r="DD969" s="4" t="str">
        <v>SUA Solomon Mahlangu Campus, Mazimbu</v>
      </c>
      <c r="DE969" s="4" t="str">
        <v>SUA Solomon Mahlangu Campus, Mazimbu</v>
      </c>
      <c r="DF969" s="4" t="str">
        <v>SUA Solomon Mahlangu Campus, Mazimbu</v>
      </c>
      <c r="DG969" s="4" t="str">
        <v>SUA Solomon Mahlangu Campus, Mazimbu</v>
      </c>
      <c r="DH969" s="4" t="str">
        <v>SUA Solomon Mahlangu Campus, Mazimbu</v>
      </c>
      <c r="DI969" s="4" t="str">
        <v>SUA Solomon Mahlangu Campus, Mazimbu</v>
      </c>
      <c r="DJ969" s="4" t="str">
        <v>SUA Solomon Mahlangu Campus, Mazimbu</v>
      </c>
      <c r="DK969" s="4" t="str">
        <v>SUA Solomon Mahlangu Campus, Mazimbu</v>
      </c>
      <c r="DL969" s="4" t="str">
        <v>SUA Solomon Mahlangu Campus, Mazimbu</v>
      </c>
      <c r="DM969" s="4" t="str">
        <v>SUA Solomon Mahlangu Campus, Mazimbu</v>
      </c>
      <c r="DN969" s="4" t="str">
        <v>SUA Solomon Mahlangu Campus, Mazimbu</v>
      </c>
      <c r="DO969" s="4" t="str">
        <v>SUA Solomon Mahlangu Campus, Mazimbu</v>
      </c>
      <c r="DP969" s="4" t="str">
        <v>SUA Solomon Mahlangu Campus, Mazimbu</v>
      </c>
    </row>
    <row r="970" spans="1:120" x14ac:dyDescent="0.35">
      <c r="A970" s="4">
        <v>-8.5513899999999996</v>
      </c>
      <c r="B970" s="4">
        <v>34.664439999999999</v>
      </c>
      <c r="C970" s="4" t="s">
        <v>285</v>
      </c>
      <c r="D970" s="4" t="s">
        <v>296</v>
      </c>
      <c r="E970" s="4" t="s">
        <v>1123</v>
      </c>
      <c r="F970" s="4">
        <v>2150</v>
      </c>
      <c r="G970" s="4" t="str">
        <f t="shared" si="15"/>
        <v>Tanzania-Usangu Basin</v>
      </c>
      <c r="BA970" s="4" t="str">
        <v>Suba District</v>
      </c>
      <c r="BB970" s="4" t="str">
        <v>Suba District</v>
      </c>
      <c r="BC970" s="4" t="str">
        <v>Suba District</v>
      </c>
      <c r="BD970" s="4" t="str">
        <v>Suba District</v>
      </c>
      <c r="BE970" s="4" t="str">
        <v>Suba District</v>
      </c>
      <c r="BF970" s="4" t="str">
        <v>Suba District</v>
      </c>
      <c r="BG970" s="4" t="str">
        <v>Suba District</v>
      </c>
      <c r="BH970" s="4" t="str">
        <v>Suba District</v>
      </c>
      <c r="BI970" s="4" t="str">
        <v>Suba District</v>
      </c>
      <c r="BJ970" s="4" t="str">
        <v>Suba District</v>
      </c>
      <c r="BK970" s="4" t="str">
        <v>Suba District</v>
      </c>
      <c r="BL970" s="4" t="str">
        <v>Suba District</v>
      </c>
      <c r="BM970" s="4" t="str">
        <v>Suba District</v>
      </c>
      <c r="BN970" s="4" t="str">
        <v>Suba District</v>
      </c>
      <c r="BO970" s="4" t="str">
        <v>Suba District</v>
      </c>
      <c r="BP970" s="4" t="str">
        <v>Suba District</v>
      </c>
      <c r="BQ970" s="4" t="str">
        <v>Suba District</v>
      </c>
      <c r="BR970" s="4" t="str">
        <v>Suba District</v>
      </c>
      <c r="BS970" s="4" t="str">
        <v>Suba District</v>
      </c>
      <c r="BT970" s="4" t="str">
        <v>Suba District</v>
      </c>
      <c r="BU970" s="4" t="str">
        <v>Suba District</v>
      </c>
      <c r="BV970" s="4" t="str">
        <v>Suba District</v>
      </c>
      <c r="BW970" s="4" t="str">
        <v>Suba District</v>
      </c>
      <c r="BX970" s="4" t="str">
        <v>Suba District</v>
      </c>
      <c r="BY970" s="4" t="str">
        <v>Suba District</v>
      </c>
      <c r="BZ970" s="4" t="str">
        <v>Suba District</v>
      </c>
      <c r="CA970" s="4" t="str">
        <v>Suba District</v>
      </c>
      <c r="CB970" s="4" t="str">
        <v>Suba District</v>
      </c>
      <c r="CC970" s="4" t="str">
        <v>Suba District</v>
      </c>
      <c r="CD970" s="4" t="str">
        <v>Suba District</v>
      </c>
      <c r="CE970" s="4" t="str">
        <v>Suba District</v>
      </c>
      <c r="CF970" s="4" t="str">
        <v>Suba District</v>
      </c>
      <c r="CG970" s="4" t="str">
        <v>Suba District</v>
      </c>
      <c r="CH970" s="4" t="str">
        <v>Suba District</v>
      </c>
      <c r="CJ970" s="4" t="str">
        <v>Suba District</v>
      </c>
      <c r="CK970" s="4" t="str">
        <v>Suba District</v>
      </c>
      <c r="CL970" s="4" t="str">
        <v>Suba District</v>
      </c>
      <c r="CM970" s="4" t="str">
        <v>Suba District</v>
      </c>
      <c r="CN970" s="4" t="str">
        <v>Suba District</v>
      </c>
      <c r="CO970" s="4" t="str">
        <v>Suba District</v>
      </c>
      <c r="CP970" s="4" t="str">
        <v>Suba District</v>
      </c>
      <c r="CQ970" s="4" t="str">
        <v>Suba District</v>
      </c>
      <c r="CR970" s="4" t="str">
        <v>Suba District</v>
      </c>
      <c r="CS970" s="4" t="str">
        <v>Suba District</v>
      </c>
      <c r="CT970" s="4" t="str">
        <v>Suba District</v>
      </c>
      <c r="CU970" s="4" t="str">
        <v>Suba District</v>
      </c>
      <c r="CV970" s="4" t="str">
        <v>Suba District</v>
      </c>
      <c r="CW970" s="4" t="str">
        <v>Suba District</v>
      </c>
      <c r="CX970" s="4" t="str">
        <v>Suba District</v>
      </c>
      <c r="CY970" s="4" t="str">
        <v>Suba District</v>
      </c>
      <c r="CZ970" s="4" t="str">
        <v>Suba District</v>
      </c>
      <c r="DA970" s="4" t="str">
        <v>Suba District</v>
      </c>
      <c r="DB970" s="4" t="str">
        <v>Suba District</v>
      </c>
      <c r="DC970" s="4" t="str">
        <v>Suba District</v>
      </c>
      <c r="DD970" s="4" t="str">
        <v>Suba District</v>
      </c>
      <c r="DE970" s="4" t="str">
        <v>Suba District</v>
      </c>
      <c r="DF970" s="4" t="str">
        <v>Suba District</v>
      </c>
      <c r="DG970" s="4" t="str">
        <v>Suba District</v>
      </c>
      <c r="DH970" s="4" t="str">
        <v>Suba District</v>
      </c>
      <c r="DI970" s="4" t="str">
        <v>Suba District</v>
      </c>
      <c r="DJ970" s="4" t="str">
        <v>Suba District</v>
      </c>
      <c r="DK970" s="4" t="str">
        <v>Suba District</v>
      </c>
      <c r="DL970" s="4" t="str">
        <v>Suba District</v>
      </c>
      <c r="DM970" s="4" t="str">
        <v>Suba District</v>
      </c>
      <c r="DN970" s="4" t="str">
        <v>Suba District</v>
      </c>
      <c r="DO970" s="4" t="str">
        <v>Suba District</v>
      </c>
      <c r="DP970" s="4" t="str">
        <v>Suba District</v>
      </c>
    </row>
    <row r="971" spans="1:120" x14ac:dyDescent="0.35">
      <c r="A971" s="4">
        <v>7.35</v>
      </c>
      <c r="B971" s="4">
        <v>1.1666700000000001</v>
      </c>
      <c r="C971" s="4" t="s">
        <v>288</v>
      </c>
      <c r="D971" s="4" t="s">
        <v>138</v>
      </c>
      <c r="E971" s="4" t="s">
        <v>1124</v>
      </c>
      <c r="F971" s="4">
        <v>917</v>
      </c>
      <c r="G971" s="4" t="str">
        <f t="shared" si="15"/>
        <v>Togo-Amoutchou</v>
      </c>
      <c r="BA971" s="4" t="str">
        <v>Suluti</v>
      </c>
      <c r="BB971" s="4" t="str">
        <v>Suluti</v>
      </c>
      <c r="BC971" s="4" t="str">
        <v>Suluti</v>
      </c>
      <c r="BD971" s="4" t="str">
        <v>Suluti</v>
      </c>
      <c r="BE971" s="4" t="str">
        <v>Suluti</v>
      </c>
      <c r="BF971" s="4" t="str">
        <v>Suluti</v>
      </c>
      <c r="BG971" s="4" t="str">
        <v>Suluti</v>
      </c>
      <c r="BH971" s="4" t="str">
        <v>Suluti</v>
      </c>
      <c r="BI971" s="4" t="str">
        <v>Suluti</v>
      </c>
      <c r="BJ971" s="4" t="str">
        <v>Suluti</v>
      </c>
      <c r="BK971" s="4" t="str">
        <v>Suluti</v>
      </c>
      <c r="BL971" s="4" t="str">
        <v>Suluti</v>
      </c>
      <c r="BM971" s="4" t="str">
        <v>Suluti</v>
      </c>
      <c r="BN971" s="4" t="str">
        <v>Suluti</v>
      </c>
      <c r="BO971" s="4" t="str">
        <v>Suluti</v>
      </c>
      <c r="BP971" s="4" t="str">
        <v>Suluti</v>
      </c>
      <c r="BQ971" s="4" t="str">
        <v>Suluti</v>
      </c>
      <c r="BR971" s="4" t="str">
        <v>Suluti</v>
      </c>
      <c r="BS971" s="4" t="str">
        <v>Suluti</v>
      </c>
      <c r="BT971" s="4" t="str">
        <v>Suluti</v>
      </c>
      <c r="BU971" s="4" t="str">
        <v>Suluti</v>
      </c>
      <c r="BV971" s="4" t="str">
        <v>Suluti</v>
      </c>
      <c r="BW971" s="4" t="str">
        <v>Suluti</v>
      </c>
      <c r="BX971" s="4" t="str">
        <v>Suluti</v>
      </c>
      <c r="BY971" s="4" t="str">
        <v>Suluti</v>
      </c>
      <c r="BZ971" s="4" t="str">
        <v>Suluti</v>
      </c>
      <c r="CA971" s="4" t="str">
        <v>Suluti</v>
      </c>
      <c r="CB971" s="4" t="str">
        <v>Suluti</v>
      </c>
      <c r="CC971" s="4" t="str">
        <v>Suluti</v>
      </c>
      <c r="CD971" s="4" t="str">
        <v>Suluti</v>
      </c>
      <c r="CE971" s="4" t="str">
        <v>Suluti</v>
      </c>
      <c r="CF971" s="4" t="str">
        <v>Suluti</v>
      </c>
      <c r="CG971" s="4" t="str">
        <v>Suluti</v>
      </c>
      <c r="CH971" s="4" t="str">
        <v>Suluti</v>
      </c>
      <c r="CJ971" s="4" t="str">
        <v>Suluti</v>
      </c>
      <c r="CK971" s="4" t="str">
        <v>Suluti</v>
      </c>
      <c r="CL971" s="4" t="str">
        <v>Suluti</v>
      </c>
      <c r="CM971" s="4" t="str">
        <v>Suluti</v>
      </c>
      <c r="CN971" s="4" t="str">
        <v>Suluti</v>
      </c>
      <c r="CO971" s="4" t="str">
        <v>Suluti</v>
      </c>
      <c r="CP971" s="4" t="str">
        <v>Suluti</v>
      </c>
      <c r="CQ971" s="4" t="str">
        <v>Suluti</v>
      </c>
      <c r="CR971" s="4" t="str">
        <v>Suluti</v>
      </c>
      <c r="CS971" s="4" t="str">
        <v>Suluti</v>
      </c>
      <c r="CT971" s="4" t="str">
        <v>Suluti</v>
      </c>
      <c r="CU971" s="4" t="str">
        <v>Suluti</v>
      </c>
      <c r="CV971" s="4" t="str">
        <v>Suluti</v>
      </c>
      <c r="CW971" s="4" t="str">
        <v>Suluti</v>
      </c>
      <c r="CX971" s="4" t="str">
        <v>Suluti</v>
      </c>
      <c r="CY971" s="4" t="str">
        <v>Suluti</v>
      </c>
      <c r="CZ971" s="4" t="str">
        <v>Suluti</v>
      </c>
      <c r="DA971" s="4" t="str">
        <v>Suluti</v>
      </c>
      <c r="DB971" s="4" t="str">
        <v>Suluti</v>
      </c>
      <c r="DC971" s="4" t="str">
        <v>Suluti</v>
      </c>
      <c r="DD971" s="4" t="str">
        <v>Suluti</v>
      </c>
      <c r="DE971" s="4" t="str">
        <v>Suluti</v>
      </c>
      <c r="DF971" s="4" t="str">
        <v>Suluti</v>
      </c>
      <c r="DG971" s="4" t="str">
        <v>Suluti</v>
      </c>
      <c r="DH971" s="4" t="str">
        <v>Suluti</v>
      </c>
      <c r="DI971" s="4" t="str">
        <v>Suluti</v>
      </c>
      <c r="DJ971" s="4" t="str">
        <v>Suluti</v>
      </c>
      <c r="DK971" s="4" t="str">
        <v>Suluti</v>
      </c>
      <c r="DL971" s="4" t="str">
        <v>Suluti</v>
      </c>
      <c r="DM971" s="4" t="str">
        <v>Suluti</v>
      </c>
      <c r="DN971" s="4" t="str">
        <v>Suluti</v>
      </c>
      <c r="DO971" s="4" t="str">
        <v>Suluti</v>
      </c>
      <c r="DP971" s="4" t="str">
        <v>Suluti</v>
      </c>
    </row>
    <row r="972" spans="1:120" x14ac:dyDescent="0.35">
      <c r="A972" s="4">
        <v>7.35</v>
      </c>
      <c r="B972" s="4">
        <v>1.1666700000000001</v>
      </c>
      <c r="C972" s="4" t="s">
        <v>288</v>
      </c>
      <c r="D972" s="4" t="s">
        <v>130</v>
      </c>
      <c r="E972" s="4" t="s">
        <v>1124</v>
      </c>
      <c r="F972" s="4">
        <v>917</v>
      </c>
      <c r="G972" s="4" t="str">
        <f t="shared" si="15"/>
        <v>Togo-Amoutchou</v>
      </c>
      <c r="BA972" s="4" t="str">
        <v>Sussundenga Research Station</v>
      </c>
      <c r="BB972" s="4" t="str">
        <v>Sussundenga Research Station</v>
      </c>
      <c r="BC972" s="4" t="str">
        <v>Sussundenga Research Station</v>
      </c>
      <c r="BD972" s="4" t="str">
        <v>Sussundenga Research Station</v>
      </c>
      <c r="BE972" s="4" t="str">
        <v>Sussundenga Research Station</v>
      </c>
      <c r="BF972" s="4" t="str">
        <v>Sussundenga Research Station</v>
      </c>
      <c r="BG972" s="4" t="str">
        <v>Sussundenga Research Station</v>
      </c>
      <c r="BH972" s="4" t="str">
        <v>Sussundenga Research Station</v>
      </c>
      <c r="BI972" s="4" t="str">
        <v>Sussundenga Research Station</v>
      </c>
      <c r="BJ972" s="4" t="str">
        <v>Sussundenga Research Station</v>
      </c>
      <c r="BK972" s="4" t="str">
        <v>Sussundenga Research Station</v>
      </c>
      <c r="BL972" s="4" t="str">
        <v>Sussundenga Research Station</v>
      </c>
      <c r="BM972" s="4" t="str">
        <v>Sussundenga Research Station</v>
      </c>
      <c r="BN972" s="4" t="str">
        <v>Sussundenga Research Station</v>
      </c>
      <c r="BO972" s="4" t="str">
        <v>Sussundenga Research Station</v>
      </c>
      <c r="BP972" s="4" t="str">
        <v>Sussundenga Research Station</v>
      </c>
      <c r="BQ972" s="4" t="str">
        <v>Sussundenga Research Station</v>
      </c>
      <c r="BR972" s="4" t="str">
        <v>Sussundenga Research Station</v>
      </c>
      <c r="BS972" s="4" t="str">
        <v>Sussundenga Research Station</v>
      </c>
      <c r="BT972" s="4" t="str">
        <v>Sussundenga Research Station</v>
      </c>
      <c r="BU972" s="4" t="str">
        <v>Sussundenga Research Station</v>
      </c>
      <c r="BV972" s="4" t="str">
        <v>Sussundenga Research Station</v>
      </c>
      <c r="BW972" s="4" t="str">
        <v>Sussundenga Research Station</v>
      </c>
      <c r="BX972" s="4" t="str">
        <v>Sussundenga Research Station</v>
      </c>
      <c r="BY972" s="4" t="str">
        <v>Sussundenga Research Station</v>
      </c>
      <c r="BZ972" s="4" t="str">
        <v>Sussundenga Research Station</v>
      </c>
      <c r="CA972" s="4" t="str">
        <v>Sussundenga Research Station</v>
      </c>
      <c r="CB972" s="4" t="str">
        <v>Sussundenga Research Station</v>
      </c>
      <c r="CC972" s="4" t="str">
        <v>Sussundenga Research Station</v>
      </c>
      <c r="CD972" s="4" t="str">
        <v>Sussundenga Research Station</v>
      </c>
      <c r="CE972" s="4" t="str">
        <v>Sussundenga Research Station</v>
      </c>
      <c r="CF972" s="4" t="str">
        <v>Sussundenga Research Station</v>
      </c>
      <c r="CG972" s="4" t="str">
        <v>Sussundenga Research Station</v>
      </c>
      <c r="CH972" s="4" t="str">
        <v>Sussundenga Research Station</v>
      </c>
      <c r="CJ972" s="4" t="str">
        <v>Sussundenga Research Station</v>
      </c>
      <c r="CK972" s="4" t="str">
        <v>Sussundenga Research Station</v>
      </c>
      <c r="CL972" s="4" t="str">
        <v>Sussundenga Research Station</v>
      </c>
      <c r="CM972" s="4" t="str">
        <v>Sussundenga Research Station</v>
      </c>
      <c r="CN972" s="4" t="str">
        <v>Sussundenga Research Station</v>
      </c>
      <c r="CO972" s="4" t="str">
        <v>Sussundenga Research Station</v>
      </c>
      <c r="CP972" s="4" t="str">
        <v>Sussundenga Research Station</v>
      </c>
      <c r="CQ972" s="4" t="str">
        <v>Sussundenga Research Station</v>
      </c>
      <c r="CR972" s="4" t="str">
        <v>Sussundenga Research Station</v>
      </c>
      <c r="CS972" s="4" t="str">
        <v>Sussundenga Research Station</v>
      </c>
      <c r="CT972" s="4" t="str">
        <v>Sussundenga Research Station</v>
      </c>
      <c r="CU972" s="4" t="str">
        <v>Sussundenga Research Station</v>
      </c>
      <c r="CV972" s="4" t="str">
        <v>Sussundenga Research Station</v>
      </c>
      <c r="CW972" s="4" t="str">
        <v>Sussundenga Research Station</v>
      </c>
      <c r="CX972" s="4" t="str">
        <v>Sussundenga Research Station</v>
      </c>
      <c r="CY972" s="4" t="str">
        <v>Sussundenga Research Station</v>
      </c>
      <c r="CZ972" s="4" t="str">
        <v>Sussundenga Research Station</v>
      </c>
      <c r="DA972" s="4" t="str">
        <v>Sussundenga Research Station</v>
      </c>
      <c r="DB972" s="4" t="str">
        <v>Sussundenga Research Station</v>
      </c>
      <c r="DC972" s="4" t="str">
        <v>Sussundenga Research Station</v>
      </c>
      <c r="DD972" s="4" t="str">
        <v>Sussundenga Research Station</v>
      </c>
      <c r="DE972" s="4" t="str">
        <v>Sussundenga Research Station</v>
      </c>
      <c r="DF972" s="4" t="str">
        <v>Sussundenga Research Station</v>
      </c>
      <c r="DG972" s="4" t="str">
        <v>Sussundenga Research Station</v>
      </c>
      <c r="DH972" s="4" t="str">
        <v>Sussundenga Research Station</v>
      </c>
      <c r="DI972" s="4" t="str">
        <v>Sussundenga Research Station</v>
      </c>
      <c r="DJ972" s="4" t="str">
        <v>Sussundenga Research Station</v>
      </c>
      <c r="DK972" s="4" t="str">
        <v>Sussundenga Research Station</v>
      </c>
      <c r="DL972" s="4" t="str">
        <v>Sussundenga Research Station</v>
      </c>
      <c r="DM972" s="4" t="str">
        <v>Sussundenga Research Station</v>
      </c>
      <c r="DN972" s="4" t="str">
        <v>Sussundenga Research Station</v>
      </c>
      <c r="DO972" s="4" t="str">
        <v>Sussundenga Research Station</v>
      </c>
      <c r="DP972" s="4" t="str">
        <v>Sussundenga Research Station</v>
      </c>
    </row>
    <row r="973" spans="1:120" x14ac:dyDescent="0.35">
      <c r="A973" s="4">
        <v>7.52</v>
      </c>
      <c r="B973" s="4">
        <v>1.1299999999999999</v>
      </c>
      <c r="C973" s="4" t="s">
        <v>288</v>
      </c>
      <c r="D973" s="4" t="s">
        <v>130</v>
      </c>
      <c r="E973" s="4" t="s">
        <v>1125</v>
      </c>
      <c r="F973" s="4">
        <v>550</v>
      </c>
      <c r="G973" s="4" t="str">
        <f t="shared" si="15"/>
        <v>Togo-Atakpame</v>
      </c>
      <c r="BA973" s="4" t="str">
        <v>TAFA Antsirabe</v>
      </c>
      <c r="BB973" s="4" t="str">
        <v>TAFA Antsirabe</v>
      </c>
      <c r="BC973" s="4" t="str">
        <v>TAFA Antsirabe</v>
      </c>
      <c r="BD973" s="4" t="str">
        <v>TAFA Antsirabe</v>
      </c>
      <c r="BE973" s="4" t="str">
        <v>TAFA Antsirabe</v>
      </c>
      <c r="BF973" s="4" t="str">
        <v>TAFA Antsirabe</v>
      </c>
      <c r="BG973" s="4" t="str">
        <v>TAFA Antsirabe</v>
      </c>
      <c r="BH973" s="4" t="str">
        <v>TAFA Antsirabe</v>
      </c>
      <c r="BI973" s="4" t="str">
        <v>TAFA Antsirabe</v>
      </c>
      <c r="BJ973" s="4" t="str">
        <v>TAFA Antsirabe</v>
      </c>
      <c r="BK973" s="4" t="str">
        <v>TAFA Antsirabe</v>
      </c>
      <c r="BL973" s="4" t="str">
        <v>TAFA Antsirabe</v>
      </c>
      <c r="BM973" s="4" t="str">
        <v>TAFA Antsirabe</v>
      </c>
      <c r="BN973" s="4" t="str">
        <v>TAFA Antsirabe</v>
      </c>
      <c r="BO973" s="4" t="str">
        <v>TAFA Antsirabe</v>
      </c>
      <c r="BP973" s="4" t="str">
        <v>TAFA Antsirabe</v>
      </c>
      <c r="BQ973" s="4" t="str">
        <v>TAFA Antsirabe</v>
      </c>
      <c r="BR973" s="4" t="str">
        <v>TAFA Antsirabe</v>
      </c>
      <c r="BS973" s="4" t="str">
        <v>TAFA Antsirabe</v>
      </c>
      <c r="BT973" s="4" t="str">
        <v>TAFA Antsirabe</v>
      </c>
      <c r="BU973" s="4" t="str">
        <v>TAFA Antsirabe</v>
      </c>
      <c r="BV973" s="4" t="str">
        <v>TAFA Antsirabe</v>
      </c>
      <c r="BW973" s="4" t="str">
        <v>TAFA Antsirabe</v>
      </c>
      <c r="BX973" s="4" t="str">
        <v>TAFA Antsirabe</v>
      </c>
      <c r="BY973" s="4" t="str">
        <v>TAFA Antsirabe</v>
      </c>
      <c r="BZ973" s="4" t="str">
        <v>TAFA Antsirabe</v>
      </c>
      <c r="CA973" s="4" t="str">
        <v>TAFA Antsirabe</v>
      </c>
      <c r="CB973" s="4" t="str">
        <v>TAFA Antsirabe</v>
      </c>
      <c r="CC973" s="4" t="str">
        <v>TAFA Antsirabe</v>
      </c>
      <c r="CD973" s="4" t="str">
        <v>TAFA Antsirabe</v>
      </c>
      <c r="CE973" s="4" t="str">
        <v>TAFA Antsirabe</v>
      </c>
      <c r="CF973" s="4" t="str">
        <v>TAFA Antsirabe</v>
      </c>
      <c r="CG973" s="4" t="str">
        <v>TAFA Antsirabe</v>
      </c>
      <c r="CH973" s="4" t="str">
        <v>TAFA Antsirabe</v>
      </c>
      <c r="CJ973" s="4" t="str">
        <v>TAFA Antsirabe</v>
      </c>
      <c r="CK973" s="4" t="str">
        <v>TAFA Antsirabe</v>
      </c>
      <c r="CL973" s="4" t="str">
        <v>TAFA Antsirabe</v>
      </c>
      <c r="CM973" s="4" t="str">
        <v>TAFA Antsirabe</v>
      </c>
      <c r="CN973" s="4" t="str">
        <v>TAFA Antsirabe</v>
      </c>
      <c r="CO973" s="4" t="str">
        <v>TAFA Antsirabe</v>
      </c>
      <c r="CP973" s="4" t="str">
        <v>TAFA Antsirabe</v>
      </c>
      <c r="CQ973" s="4" t="str">
        <v>TAFA Antsirabe</v>
      </c>
      <c r="CR973" s="4" t="str">
        <v>TAFA Antsirabe</v>
      </c>
      <c r="CS973" s="4" t="str">
        <v>TAFA Antsirabe</v>
      </c>
      <c r="CT973" s="4" t="str">
        <v>TAFA Antsirabe</v>
      </c>
      <c r="CU973" s="4" t="str">
        <v>TAFA Antsirabe</v>
      </c>
      <c r="CV973" s="4" t="str">
        <v>TAFA Antsirabe</v>
      </c>
      <c r="CW973" s="4" t="str">
        <v>TAFA Antsirabe</v>
      </c>
      <c r="CX973" s="4" t="str">
        <v>TAFA Antsirabe</v>
      </c>
      <c r="CY973" s="4" t="str">
        <v>TAFA Antsirabe</v>
      </c>
      <c r="CZ973" s="4" t="str">
        <v>TAFA Antsirabe</v>
      </c>
      <c r="DA973" s="4" t="str">
        <v>TAFA Antsirabe</v>
      </c>
      <c r="DB973" s="4" t="str">
        <v>TAFA Antsirabe</v>
      </c>
      <c r="DC973" s="4" t="str">
        <v>TAFA Antsirabe</v>
      </c>
      <c r="DD973" s="4" t="str">
        <v>TAFA Antsirabe</v>
      </c>
      <c r="DE973" s="4" t="str">
        <v>TAFA Antsirabe</v>
      </c>
      <c r="DF973" s="4" t="str">
        <v>TAFA Antsirabe</v>
      </c>
      <c r="DG973" s="4" t="str">
        <v>TAFA Antsirabe</v>
      </c>
      <c r="DH973" s="4" t="str">
        <v>TAFA Antsirabe</v>
      </c>
      <c r="DI973" s="4" t="str">
        <v>TAFA Antsirabe</v>
      </c>
      <c r="DJ973" s="4" t="str">
        <v>TAFA Antsirabe</v>
      </c>
      <c r="DK973" s="4" t="str">
        <v>TAFA Antsirabe</v>
      </c>
      <c r="DL973" s="4" t="str">
        <v>TAFA Antsirabe</v>
      </c>
      <c r="DM973" s="4" t="str">
        <v>TAFA Antsirabe</v>
      </c>
      <c r="DN973" s="4" t="str">
        <v>TAFA Antsirabe</v>
      </c>
      <c r="DO973" s="4" t="str">
        <v>TAFA Antsirabe</v>
      </c>
      <c r="DP973" s="4" t="str">
        <v>TAFA Antsirabe</v>
      </c>
    </row>
    <row r="974" spans="1:120" x14ac:dyDescent="0.35">
      <c r="A974" s="4">
        <v>6.4640000000000004</v>
      </c>
      <c r="B974" s="4">
        <v>1.597</v>
      </c>
      <c r="C974" s="4" t="s">
        <v>288</v>
      </c>
      <c r="D974" s="4" t="s">
        <v>130</v>
      </c>
      <c r="E974" s="4" t="s">
        <v>1126</v>
      </c>
      <c r="F974" s="4">
        <v>250</v>
      </c>
      <c r="G974" s="4" t="str">
        <f t="shared" si="15"/>
        <v>Togo-Djaka Kopé</v>
      </c>
      <c r="BA974" s="4" t="str">
        <v>Tafilalet AES (SMVAT)</v>
      </c>
      <c r="BB974" s="4" t="str">
        <v>Tafilalet AES (SMVAT)</v>
      </c>
      <c r="BC974" s="4" t="str">
        <v>Tafilalet AES (SMVAT)</v>
      </c>
      <c r="BD974" s="4" t="str">
        <v>Tafilalet AES (SMVAT)</v>
      </c>
      <c r="BE974" s="4" t="str">
        <v>Tafilalet AES (SMVAT)</v>
      </c>
      <c r="BF974" s="4" t="str">
        <v>Tafilalet AES (SMVAT)</v>
      </c>
      <c r="BG974" s="4" t="str">
        <v>Tafilalet AES (SMVAT)</v>
      </c>
      <c r="BH974" s="4" t="str">
        <v>Tafilalet AES (SMVAT)</v>
      </c>
      <c r="BI974" s="4" t="str">
        <v>Tafilalet AES (SMVAT)</v>
      </c>
      <c r="BJ974" s="4" t="str">
        <v>Tafilalet AES (SMVAT)</v>
      </c>
      <c r="BK974" s="4" t="str">
        <v>Tafilalet AES (SMVAT)</v>
      </c>
      <c r="BL974" s="4" t="str">
        <v>Tafilalet AES (SMVAT)</v>
      </c>
      <c r="BM974" s="4" t="str">
        <v>Tafilalet AES (SMVAT)</v>
      </c>
      <c r="BN974" s="4" t="str">
        <v>Tafilalet AES (SMVAT)</v>
      </c>
      <c r="BO974" s="4" t="str">
        <v>Tafilalet AES (SMVAT)</v>
      </c>
      <c r="BP974" s="4" t="str">
        <v>Tafilalet AES (SMVAT)</v>
      </c>
      <c r="BQ974" s="4" t="str">
        <v>Tafilalet AES (SMVAT)</v>
      </c>
      <c r="BR974" s="4" t="str">
        <v>Tafilalet AES (SMVAT)</v>
      </c>
      <c r="BS974" s="4" t="str">
        <v>Tafilalet AES (SMVAT)</v>
      </c>
      <c r="BT974" s="4" t="str">
        <v>Tafilalet AES (SMVAT)</v>
      </c>
      <c r="BU974" s="4" t="str">
        <v>Tafilalet AES (SMVAT)</v>
      </c>
      <c r="BV974" s="4" t="str">
        <v>Tafilalet AES (SMVAT)</v>
      </c>
      <c r="BW974" s="4" t="str">
        <v>Tafilalet AES (SMVAT)</v>
      </c>
      <c r="BX974" s="4" t="str">
        <v>Tafilalet AES (SMVAT)</v>
      </c>
      <c r="BY974" s="4" t="str">
        <v>Tafilalet AES (SMVAT)</v>
      </c>
      <c r="BZ974" s="4" t="str">
        <v>Tafilalet AES (SMVAT)</v>
      </c>
      <c r="CA974" s="4" t="str">
        <v>Tafilalet AES (SMVAT)</v>
      </c>
      <c r="CB974" s="4" t="str">
        <v>Tafilalet AES (SMVAT)</v>
      </c>
      <c r="CC974" s="4" t="str">
        <v>Tafilalet AES (SMVAT)</v>
      </c>
      <c r="CD974" s="4" t="str">
        <v>Tafilalet AES (SMVAT)</v>
      </c>
      <c r="CE974" s="4" t="str">
        <v>Tafilalet AES (SMVAT)</v>
      </c>
      <c r="CF974" s="4" t="str">
        <v>Tafilalet AES (SMVAT)</v>
      </c>
      <c r="CG974" s="4" t="str">
        <v>Tafilalet AES (SMVAT)</v>
      </c>
      <c r="CH974" s="4" t="str">
        <v>Tafilalet AES (SMVAT)</v>
      </c>
      <c r="CJ974" s="4" t="str">
        <v>Tafilalet AES (SMVAT)</v>
      </c>
      <c r="CK974" s="4" t="str">
        <v>Tafilalet AES (SMVAT)</v>
      </c>
      <c r="CL974" s="4" t="str">
        <v>Tafilalet AES (SMVAT)</v>
      </c>
      <c r="CM974" s="4" t="str">
        <v>Tafilalet AES (SMVAT)</v>
      </c>
      <c r="CN974" s="4" t="str">
        <v>Tafilalet AES (SMVAT)</v>
      </c>
      <c r="CO974" s="4" t="str">
        <v>Tafilalet AES (SMVAT)</v>
      </c>
      <c r="CP974" s="4" t="str">
        <v>Tafilalet AES (SMVAT)</v>
      </c>
      <c r="CQ974" s="4" t="str">
        <v>Tafilalet AES (SMVAT)</v>
      </c>
      <c r="CR974" s="4" t="str">
        <v>Tafilalet AES (SMVAT)</v>
      </c>
      <c r="CS974" s="4" t="str">
        <v>Tafilalet AES (SMVAT)</v>
      </c>
      <c r="CT974" s="4" t="str">
        <v>Tafilalet AES (SMVAT)</v>
      </c>
      <c r="CU974" s="4" t="str">
        <v>Tafilalet AES (SMVAT)</v>
      </c>
      <c r="CV974" s="4" t="str">
        <v>Tafilalet AES (SMVAT)</v>
      </c>
      <c r="CW974" s="4" t="str">
        <v>Tafilalet AES (SMVAT)</v>
      </c>
      <c r="CX974" s="4" t="str">
        <v>Tafilalet AES (SMVAT)</v>
      </c>
      <c r="CY974" s="4" t="str">
        <v>Tafilalet AES (SMVAT)</v>
      </c>
      <c r="CZ974" s="4" t="str">
        <v>Tafilalet AES (SMVAT)</v>
      </c>
      <c r="DA974" s="4" t="str">
        <v>Tafilalet AES (SMVAT)</v>
      </c>
      <c r="DB974" s="4" t="str">
        <v>Tafilalet AES (SMVAT)</v>
      </c>
      <c r="DC974" s="4" t="str">
        <v>Tafilalet AES (SMVAT)</v>
      </c>
      <c r="DD974" s="4" t="str">
        <v>Tafilalet AES (SMVAT)</v>
      </c>
      <c r="DE974" s="4" t="str">
        <v>Tafilalet AES (SMVAT)</v>
      </c>
      <c r="DF974" s="4" t="str">
        <v>Tafilalet AES (SMVAT)</v>
      </c>
      <c r="DG974" s="4" t="str">
        <v>Tafilalet AES (SMVAT)</v>
      </c>
      <c r="DH974" s="4" t="str">
        <v>Tafilalet AES (SMVAT)</v>
      </c>
      <c r="DI974" s="4" t="str">
        <v>Tafilalet AES (SMVAT)</v>
      </c>
      <c r="DJ974" s="4" t="str">
        <v>Tafilalet AES (SMVAT)</v>
      </c>
      <c r="DK974" s="4" t="str">
        <v>Tafilalet AES (SMVAT)</v>
      </c>
      <c r="DL974" s="4" t="str">
        <v>Tafilalet AES (SMVAT)</v>
      </c>
      <c r="DM974" s="4" t="str">
        <v>Tafilalet AES (SMVAT)</v>
      </c>
      <c r="DN974" s="4" t="str">
        <v>Tafilalet AES (SMVAT)</v>
      </c>
      <c r="DO974" s="4" t="str">
        <v>Tafilalet AES (SMVAT)</v>
      </c>
      <c r="DP974" s="4" t="str">
        <v>Tafilalet AES (SMVAT)</v>
      </c>
    </row>
    <row r="975" spans="1:120" x14ac:dyDescent="0.35">
      <c r="A975" s="4">
        <v>6.4666699999999997</v>
      </c>
      <c r="B975" s="4">
        <v>1.6333299999999999</v>
      </c>
      <c r="C975" s="4" t="s">
        <v>288</v>
      </c>
      <c r="D975" s="4" t="s">
        <v>130</v>
      </c>
      <c r="E975" s="4" t="s">
        <v>1126</v>
      </c>
      <c r="F975" s="4">
        <v>917</v>
      </c>
      <c r="G975" s="4" t="str">
        <f t="shared" si="15"/>
        <v>Togo-Djaka Kopé</v>
      </c>
      <c r="BA975" s="4" t="str">
        <v>Tafla</v>
      </c>
      <c r="BB975" s="4" t="str">
        <v>Tafla</v>
      </c>
      <c r="BC975" s="4" t="str">
        <v>Tafla</v>
      </c>
      <c r="BD975" s="4" t="str">
        <v>Tafla</v>
      </c>
      <c r="BE975" s="4" t="str">
        <v>Tafla</v>
      </c>
      <c r="BF975" s="4" t="str">
        <v>Tafla</v>
      </c>
      <c r="BG975" s="4" t="str">
        <v>Tafla</v>
      </c>
      <c r="BH975" s="4" t="str">
        <v>Tafla</v>
      </c>
      <c r="BI975" s="4" t="str">
        <v>Tafla</v>
      </c>
      <c r="BJ975" s="4" t="str">
        <v>Tafla</v>
      </c>
      <c r="BK975" s="4" t="str">
        <v>Tafla</v>
      </c>
      <c r="BL975" s="4" t="str">
        <v>Tafla</v>
      </c>
      <c r="BM975" s="4" t="str">
        <v>Tafla</v>
      </c>
      <c r="BN975" s="4" t="str">
        <v>Tafla</v>
      </c>
      <c r="BO975" s="4" t="str">
        <v>Tafla</v>
      </c>
      <c r="BP975" s="4" t="str">
        <v>Tafla</v>
      </c>
      <c r="BQ975" s="4" t="str">
        <v>Tafla</v>
      </c>
      <c r="BR975" s="4" t="str">
        <v>Tafla</v>
      </c>
      <c r="BS975" s="4" t="str">
        <v>Tafla</v>
      </c>
      <c r="BT975" s="4" t="str">
        <v>Tafla</v>
      </c>
      <c r="BU975" s="4" t="str">
        <v>Tafla</v>
      </c>
      <c r="BV975" s="4" t="str">
        <v>Tafla</v>
      </c>
      <c r="BW975" s="4" t="str">
        <v>Tafla</v>
      </c>
      <c r="BX975" s="4" t="str">
        <v>Tafla</v>
      </c>
      <c r="BY975" s="4" t="str">
        <v>Tafla</v>
      </c>
      <c r="BZ975" s="4" t="str">
        <v>Tafla</v>
      </c>
      <c r="CA975" s="4" t="str">
        <v>Tafla</v>
      </c>
      <c r="CB975" s="4" t="str">
        <v>Tafla</v>
      </c>
      <c r="CC975" s="4" t="str">
        <v>Tafla</v>
      </c>
      <c r="CD975" s="4" t="str">
        <v>Tafla</v>
      </c>
      <c r="CE975" s="4" t="str">
        <v>Tafla</v>
      </c>
      <c r="CF975" s="4" t="str">
        <v>Tafla</v>
      </c>
      <c r="CG975" s="4" t="str">
        <v>Tafla</v>
      </c>
      <c r="CH975" s="4" t="str">
        <v>Tafla</v>
      </c>
      <c r="CJ975" s="4" t="str">
        <v>Tafla</v>
      </c>
      <c r="CK975" s="4" t="str">
        <v>Tafla</v>
      </c>
      <c r="CL975" s="4" t="str">
        <v>Tafla</v>
      </c>
      <c r="CM975" s="4" t="str">
        <v>Tafla</v>
      </c>
      <c r="CN975" s="4" t="str">
        <v>Tafla</v>
      </c>
      <c r="CO975" s="4" t="str">
        <v>Tafla</v>
      </c>
      <c r="CP975" s="4" t="str">
        <v>Tafla</v>
      </c>
      <c r="CQ975" s="4" t="str">
        <v>Tafla</v>
      </c>
      <c r="CR975" s="4" t="str">
        <v>Tafla</v>
      </c>
      <c r="CS975" s="4" t="str">
        <v>Tafla</v>
      </c>
      <c r="CT975" s="4" t="str">
        <v>Tafla</v>
      </c>
      <c r="CU975" s="4" t="str">
        <v>Tafla</v>
      </c>
      <c r="CV975" s="4" t="str">
        <v>Tafla</v>
      </c>
      <c r="CW975" s="4" t="str">
        <v>Tafla</v>
      </c>
      <c r="CX975" s="4" t="str">
        <v>Tafla</v>
      </c>
      <c r="CY975" s="4" t="str">
        <v>Tafla</v>
      </c>
      <c r="CZ975" s="4" t="str">
        <v>Tafla</v>
      </c>
      <c r="DA975" s="4" t="str">
        <v>Tafla</v>
      </c>
      <c r="DB975" s="4" t="str">
        <v>Tafla</v>
      </c>
      <c r="DC975" s="4" t="str">
        <v>Tafla</v>
      </c>
      <c r="DD975" s="4" t="str">
        <v>Tafla</v>
      </c>
      <c r="DE975" s="4" t="str">
        <v>Tafla</v>
      </c>
      <c r="DF975" s="4" t="str">
        <v>Tafla</v>
      </c>
      <c r="DG975" s="4" t="str">
        <v>Tafla</v>
      </c>
      <c r="DH975" s="4" t="str">
        <v>Tafla</v>
      </c>
      <c r="DI975" s="4" t="str">
        <v>Tafla</v>
      </c>
      <c r="DJ975" s="4" t="str">
        <v>Tafla</v>
      </c>
      <c r="DK975" s="4" t="str">
        <v>Tafla</v>
      </c>
      <c r="DL975" s="4" t="str">
        <v>Tafla</v>
      </c>
      <c r="DM975" s="4" t="str">
        <v>Tafla</v>
      </c>
      <c r="DN975" s="4" t="str">
        <v>Tafla</v>
      </c>
      <c r="DO975" s="4" t="str">
        <v>Tafla</v>
      </c>
      <c r="DP975" s="4" t="str">
        <v>Tafla</v>
      </c>
    </row>
    <row r="976" spans="1:120" x14ac:dyDescent="0.35">
      <c r="A976" s="4">
        <v>6.25</v>
      </c>
      <c r="B976" s="4">
        <v>1.6</v>
      </c>
      <c r="C976" s="4" t="s">
        <v>288</v>
      </c>
      <c r="D976" s="4" t="s">
        <v>138</v>
      </c>
      <c r="E976" s="4" t="s">
        <v>1127</v>
      </c>
      <c r="F976" s="4">
        <v>917</v>
      </c>
      <c r="G976" s="4" t="str">
        <f t="shared" si="15"/>
        <v>Togo-Glidji</v>
      </c>
      <c r="BA976" s="4" t="str">
        <v>Tai</v>
      </c>
      <c r="BB976" s="4" t="str">
        <v>Tai</v>
      </c>
      <c r="BC976" s="4" t="str">
        <v>Tai</v>
      </c>
      <c r="BD976" s="4" t="str">
        <v>Tai</v>
      </c>
      <c r="BE976" s="4" t="str">
        <v>Tai</v>
      </c>
      <c r="BF976" s="4" t="str">
        <v>Tai</v>
      </c>
      <c r="BG976" s="4" t="str">
        <v>Tai</v>
      </c>
      <c r="BH976" s="4" t="str">
        <v>Tai</v>
      </c>
      <c r="BI976" s="4" t="str">
        <v>Tai</v>
      </c>
      <c r="BJ976" s="4" t="str">
        <v>Tai</v>
      </c>
      <c r="BK976" s="4" t="str">
        <v>Tai</v>
      </c>
      <c r="BL976" s="4" t="str">
        <v>Tai</v>
      </c>
      <c r="BM976" s="4" t="str">
        <v>Tai</v>
      </c>
      <c r="BN976" s="4" t="str">
        <v>Tai</v>
      </c>
      <c r="BO976" s="4" t="str">
        <v>Tai</v>
      </c>
      <c r="BP976" s="4" t="str">
        <v>Tai</v>
      </c>
      <c r="BQ976" s="4" t="str">
        <v>Tai</v>
      </c>
      <c r="BR976" s="4" t="str">
        <v>Tai</v>
      </c>
      <c r="BS976" s="4" t="str">
        <v>Tai</v>
      </c>
      <c r="BT976" s="4" t="str">
        <v>Tai</v>
      </c>
      <c r="BU976" s="4" t="str">
        <v>Tai</v>
      </c>
      <c r="BV976" s="4" t="str">
        <v>Tai</v>
      </c>
      <c r="BW976" s="4" t="str">
        <v>Tai</v>
      </c>
      <c r="BX976" s="4" t="str">
        <v>Tai</v>
      </c>
      <c r="BY976" s="4" t="str">
        <v>Tai</v>
      </c>
      <c r="BZ976" s="4" t="str">
        <v>Tai</v>
      </c>
      <c r="CA976" s="4" t="str">
        <v>Tai</v>
      </c>
      <c r="CB976" s="4" t="str">
        <v>Tai</v>
      </c>
      <c r="CC976" s="4" t="str">
        <v>Tai</v>
      </c>
      <c r="CD976" s="4" t="str">
        <v>Tai</v>
      </c>
      <c r="CE976" s="4" t="str">
        <v>Tai</v>
      </c>
      <c r="CF976" s="4" t="str">
        <v>Tai</v>
      </c>
      <c r="CG976" s="4" t="str">
        <v>Tai</v>
      </c>
      <c r="CH976" s="4" t="str">
        <v>Tai</v>
      </c>
      <c r="CJ976" s="4" t="str">
        <v>Tai</v>
      </c>
      <c r="CK976" s="4" t="str">
        <v>Tai</v>
      </c>
      <c r="CL976" s="4" t="str">
        <v>Tai</v>
      </c>
      <c r="CM976" s="4" t="str">
        <v>Tai</v>
      </c>
      <c r="CN976" s="4" t="str">
        <v>Tai</v>
      </c>
      <c r="CO976" s="4" t="str">
        <v>Tai</v>
      </c>
      <c r="CP976" s="4" t="str">
        <v>Tai</v>
      </c>
      <c r="CQ976" s="4" t="str">
        <v>Tai</v>
      </c>
      <c r="CR976" s="4" t="str">
        <v>Tai</v>
      </c>
      <c r="CS976" s="4" t="str">
        <v>Tai</v>
      </c>
      <c r="CT976" s="4" t="str">
        <v>Tai</v>
      </c>
      <c r="CU976" s="4" t="str">
        <v>Tai</v>
      </c>
      <c r="CV976" s="4" t="str">
        <v>Tai</v>
      </c>
      <c r="CW976" s="4" t="str">
        <v>Tai</v>
      </c>
      <c r="CX976" s="4" t="str">
        <v>Tai</v>
      </c>
      <c r="CY976" s="4" t="str">
        <v>Tai</v>
      </c>
      <c r="CZ976" s="4" t="str">
        <v>Tai</v>
      </c>
      <c r="DA976" s="4" t="str">
        <v>Tai</v>
      </c>
      <c r="DB976" s="4" t="str">
        <v>Tai</v>
      </c>
      <c r="DC976" s="4" t="str">
        <v>Tai</v>
      </c>
      <c r="DD976" s="4" t="str">
        <v>Tai</v>
      </c>
      <c r="DE976" s="4" t="str">
        <v>Tai</v>
      </c>
      <c r="DF976" s="4" t="str">
        <v>Tai</v>
      </c>
      <c r="DG976" s="4" t="str">
        <v>Tai</v>
      </c>
      <c r="DH976" s="4" t="str">
        <v>Tai</v>
      </c>
      <c r="DI976" s="4" t="str">
        <v>Tai</v>
      </c>
      <c r="DJ976" s="4" t="str">
        <v>Tai</v>
      </c>
      <c r="DK976" s="4" t="str">
        <v>Tai</v>
      </c>
      <c r="DL976" s="4" t="str">
        <v>Tai</v>
      </c>
      <c r="DM976" s="4" t="str">
        <v>Tai</v>
      </c>
      <c r="DN976" s="4" t="str">
        <v>Tai</v>
      </c>
      <c r="DO976" s="4" t="str">
        <v>Tai</v>
      </c>
      <c r="DP976" s="4" t="str">
        <v>Tai</v>
      </c>
    </row>
    <row r="977" spans="1:120" x14ac:dyDescent="0.35">
      <c r="A977" s="4">
        <v>6.25</v>
      </c>
      <c r="B977" s="4">
        <v>1.6</v>
      </c>
      <c r="C977" s="4" t="s">
        <v>288</v>
      </c>
      <c r="D977" s="4" t="s">
        <v>130</v>
      </c>
      <c r="E977" s="4" t="s">
        <v>1127</v>
      </c>
      <c r="F977" s="4">
        <v>917</v>
      </c>
      <c r="G977" s="4" t="str">
        <f t="shared" si="15"/>
        <v>Togo-Glidji</v>
      </c>
      <c r="BA977" s="4" t="str">
        <v>Tai NP</v>
      </c>
      <c r="BB977" s="4" t="str">
        <v>Tai NP</v>
      </c>
      <c r="BC977" s="4" t="str">
        <v>Tai NP</v>
      </c>
      <c r="BD977" s="4" t="str">
        <v>Tai NP</v>
      </c>
      <c r="BE977" s="4" t="str">
        <v>Tai NP</v>
      </c>
      <c r="BF977" s="4" t="str">
        <v>Tai NP</v>
      </c>
      <c r="BG977" s="4" t="str">
        <v>Tai NP</v>
      </c>
      <c r="BH977" s="4" t="str">
        <v>Tai NP</v>
      </c>
      <c r="BI977" s="4" t="str">
        <v>Tai NP</v>
      </c>
      <c r="BJ977" s="4" t="str">
        <v>Tai NP</v>
      </c>
      <c r="BK977" s="4" t="str">
        <v>Tai NP</v>
      </c>
      <c r="BL977" s="4" t="str">
        <v>Tai NP</v>
      </c>
      <c r="BM977" s="4" t="str">
        <v>Tai NP</v>
      </c>
      <c r="BN977" s="4" t="str">
        <v>Tai NP</v>
      </c>
      <c r="BO977" s="4" t="str">
        <v>Tai NP</v>
      </c>
      <c r="BP977" s="4" t="str">
        <v>Tai NP</v>
      </c>
      <c r="BQ977" s="4" t="str">
        <v>Tai NP</v>
      </c>
      <c r="BR977" s="4" t="str">
        <v>Tai NP</v>
      </c>
      <c r="BS977" s="4" t="str">
        <v>Tai NP</v>
      </c>
      <c r="BT977" s="4" t="str">
        <v>Tai NP</v>
      </c>
      <c r="BU977" s="4" t="str">
        <v>Tai NP</v>
      </c>
      <c r="BV977" s="4" t="str">
        <v>Tai NP</v>
      </c>
      <c r="BW977" s="4" t="str">
        <v>Tai NP</v>
      </c>
      <c r="BX977" s="4" t="str">
        <v>Tai NP</v>
      </c>
      <c r="BY977" s="4" t="str">
        <v>Tai NP</v>
      </c>
      <c r="BZ977" s="4" t="str">
        <v>Tai NP</v>
      </c>
      <c r="CA977" s="4" t="str">
        <v>Tai NP</v>
      </c>
      <c r="CB977" s="4" t="str">
        <v>Tai NP</v>
      </c>
      <c r="CC977" s="4" t="str">
        <v>Tai NP</v>
      </c>
      <c r="CD977" s="4" t="str">
        <v>Tai NP</v>
      </c>
      <c r="CE977" s="4" t="str">
        <v>Tai NP</v>
      </c>
      <c r="CF977" s="4" t="str">
        <v>Tai NP</v>
      </c>
      <c r="CG977" s="4" t="str">
        <v>Tai NP</v>
      </c>
      <c r="CH977" s="4" t="str">
        <v>Tai NP</v>
      </c>
      <c r="CJ977" s="4" t="str">
        <v>Tai NP</v>
      </c>
      <c r="CK977" s="4" t="str">
        <v>Tai NP</v>
      </c>
      <c r="CL977" s="4" t="str">
        <v>Tai NP</v>
      </c>
      <c r="CM977" s="4" t="str">
        <v>Tai NP</v>
      </c>
      <c r="CN977" s="4" t="str">
        <v>Tai NP</v>
      </c>
      <c r="CO977" s="4" t="str">
        <v>Tai NP</v>
      </c>
      <c r="CP977" s="4" t="str">
        <v>Tai NP</v>
      </c>
      <c r="CQ977" s="4" t="str">
        <v>Tai NP</v>
      </c>
      <c r="CR977" s="4" t="str">
        <v>Tai NP</v>
      </c>
      <c r="CS977" s="4" t="str">
        <v>Tai NP</v>
      </c>
      <c r="CT977" s="4" t="str">
        <v>Tai NP</v>
      </c>
      <c r="CU977" s="4" t="str">
        <v>Tai NP</v>
      </c>
      <c r="CV977" s="4" t="str">
        <v>Tai NP</v>
      </c>
      <c r="CW977" s="4" t="str">
        <v>Tai NP</v>
      </c>
      <c r="CX977" s="4" t="str">
        <v>Tai NP</v>
      </c>
      <c r="CY977" s="4" t="str">
        <v>Tai NP</v>
      </c>
      <c r="CZ977" s="4" t="str">
        <v>Tai NP</v>
      </c>
      <c r="DA977" s="4" t="str">
        <v>Tai NP</v>
      </c>
      <c r="DB977" s="4" t="str">
        <v>Tai NP</v>
      </c>
      <c r="DC977" s="4" t="str">
        <v>Tai NP</v>
      </c>
      <c r="DD977" s="4" t="str">
        <v>Tai NP</v>
      </c>
      <c r="DE977" s="4" t="str">
        <v>Tai NP</v>
      </c>
      <c r="DF977" s="4" t="str">
        <v>Tai NP</v>
      </c>
      <c r="DG977" s="4" t="str">
        <v>Tai NP</v>
      </c>
      <c r="DH977" s="4" t="str">
        <v>Tai NP</v>
      </c>
      <c r="DI977" s="4" t="str">
        <v>Tai NP</v>
      </c>
      <c r="DJ977" s="4" t="str">
        <v>Tai NP</v>
      </c>
      <c r="DK977" s="4" t="str">
        <v>Tai NP</v>
      </c>
      <c r="DL977" s="4" t="str">
        <v>Tai NP</v>
      </c>
      <c r="DM977" s="4" t="str">
        <v>Tai NP</v>
      </c>
      <c r="DN977" s="4" t="str">
        <v>Tai NP</v>
      </c>
      <c r="DO977" s="4" t="str">
        <v>Tai NP</v>
      </c>
      <c r="DP977" s="4" t="str">
        <v>Tai NP</v>
      </c>
    </row>
    <row r="978" spans="1:120" x14ac:dyDescent="0.35">
      <c r="A978" s="4">
        <v>8.75</v>
      </c>
      <c r="B978" s="4">
        <v>1.5833299999999999</v>
      </c>
      <c r="C978" s="4" t="s">
        <v>288</v>
      </c>
      <c r="D978" s="4" t="s">
        <v>504</v>
      </c>
      <c r="E978" s="4" t="s">
        <v>1128</v>
      </c>
      <c r="F978" s="4">
        <v>917</v>
      </c>
      <c r="G978" s="4" t="str">
        <f t="shared" si="15"/>
        <v>Togo-Kaboli</v>
      </c>
      <c r="BA978" s="4" t="str">
        <v>Tamale</v>
      </c>
      <c r="BB978" s="4" t="str">
        <v>Tamale</v>
      </c>
      <c r="BC978" s="4" t="str">
        <v>Tamale</v>
      </c>
      <c r="BD978" s="4" t="str">
        <v>Tamale</v>
      </c>
      <c r="BE978" s="4" t="str">
        <v>Tamale</v>
      </c>
      <c r="BF978" s="4" t="str">
        <v>Tamale</v>
      </c>
      <c r="BG978" s="4" t="str">
        <v>Tamale</v>
      </c>
      <c r="BH978" s="4" t="str">
        <v>Tamale</v>
      </c>
      <c r="BI978" s="4" t="str">
        <v>Tamale</v>
      </c>
      <c r="BJ978" s="4" t="str">
        <v>Tamale</v>
      </c>
      <c r="BK978" s="4" t="str">
        <v>Tamale</v>
      </c>
      <c r="BL978" s="4" t="str">
        <v>Tamale</v>
      </c>
      <c r="BM978" s="4" t="str">
        <v>Tamale</v>
      </c>
      <c r="BN978" s="4" t="str">
        <v>Tamale</v>
      </c>
      <c r="BO978" s="4" t="str">
        <v>Tamale</v>
      </c>
      <c r="BP978" s="4" t="str">
        <v>Tamale</v>
      </c>
      <c r="BQ978" s="4" t="str">
        <v>Tamale</v>
      </c>
      <c r="BR978" s="4" t="str">
        <v>Tamale</v>
      </c>
      <c r="BS978" s="4" t="str">
        <v>Tamale</v>
      </c>
      <c r="BT978" s="4" t="str">
        <v>Tamale</v>
      </c>
      <c r="BU978" s="4" t="str">
        <v>Tamale</v>
      </c>
      <c r="BV978" s="4" t="str">
        <v>Tamale</v>
      </c>
      <c r="BW978" s="4" t="str">
        <v>Tamale</v>
      </c>
      <c r="BX978" s="4" t="str">
        <v>Tamale</v>
      </c>
      <c r="BY978" s="4" t="str">
        <v>Tamale</v>
      </c>
      <c r="BZ978" s="4" t="str">
        <v>Tamale</v>
      </c>
      <c r="CA978" s="4" t="str">
        <v>Tamale</v>
      </c>
      <c r="CB978" s="4" t="str">
        <v>Tamale</v>
      </c>
      <c r="CC978" s="4" t="str">
        <v>Tamale</v>
      </c>
      <c r="CD978" s="4" t="str">
        <v>Tamale</v>
      </c>
      <c r="CE978" s="4" t="str">
        <v>Tamale</v>
      </c>
      <c r="CF978" s="4" t="str">
        <v>Tamale</v>
      </c>
      <c r="CG978" s="4" t="str">
        <v>Tamale</v>
      </c>
      <c r="CH978" s="4" t="str">
        <v>Tamale</v>
      </c>
      <c r="CJ978" s="4" t="str">
        <v>Tamale</v>
      </c>
      <c r="CK978" s="4" t="str">
        <v>Tamale</v>
      </c>
      <c r="CL978" s="4" t="str">
        <v>Tamale</v>
      </c>
      <c r="CM978" s="4" t="str">
        <v>Tamale</v>
      </c>
      <c r="CN978" s="4" t="str">
        <v>Tamale</v>
      </c>
      <c r="CO978" s="4" t="str">
        <v>Tamale</v>
      </c>
      <c r="CP978" s="4" t="str">
        <v>Tamale</v>
      </c>
      <c r="CQ978" s="4" t="str">
        <v>Tamale</v>
      </c>
      <c r="CR978" s="4" t="str">
        <v>Tamale</v>
      </c>
      <c r="CS978" s="4" t="str">
        <v>Tamale</v>
      </c>
      <c r="CT978" s="4" t="str">
        <v>Tamale</v>
      </c>
      <c r="CU978" s="4" t="str">
        <v>Tamale</v>
      </c>
      <c r="CV978" s="4" t="str">
        <v>Tamale</v>
      </c>
      <c r="CW978" s="4" t="str">
        <v>Tamale</v>
      </c>
      <c r="CX978" s="4" t="str">
        <v>Tamale</v>
      </c>
      <c r="CY978" s="4" t="str">
        <v>Tamale</v>
      </c>
      <c r="CZ978" s="4" t="str">
        <v>Tamale</v>
      </c>
      <c r="DA978" s="4" t="str">
        <v>Tamale</v>
      </c>
      <c r="DB978" s="4" t="str">
        <v>Tamale</v>
      </c>
      <c r="DC978" s="4" t="str">
        <v>Tamale</v>
      </c>
      <c r="DD978" s="4" t="str">
        <v>Tamale</v>
      </c>
      <c r="DE978" s="4" t="str">
        <v>Tamale</v>
      </c>
      <c r="DF978" s="4" t="str">
        <v>Tamale</v>
      </c>
      <c r="DG978" s="4" t="str">
        <v>Tamale</v>
      </c>
      <c r="DH978" s="4" t="str">
        <v>Tamale</v>
      </c>
      <c r="DI978" s="4" t="str">
        <v>Tamale</v>
      </c>
      <c r="DJ978" s="4" t="str">
        <v>Tamale</v>
      </c>
      <c r="DK978" s="4" t="str">
        <v>Tamale</v>
      </c>
      <c r="DL978" s="4" t="str">
        <v>Tamale</v>
      </c>
      <c r="DM978" s="4" t="str">
        <v>Tamale</v>
      </c>
      <c r="DN978" s="4" t="str">
        <v>Tamale</v>
      </c>
      <c r="DO978" s="4" t="str">
        <v>Tamale</v>
      </c>
      <c r="DP978" s="4" t="str">
        <v>Tamale</v>
      </c>
    </row>
    <row r="979" spans="1:120" x14ac:dyDescent="0.35">
      <c r="A979" s="4">
        <v>8.75</v>
      </c>
      <c r="B979" s="4">
        <v>1.5833299999999999</v>
      </c>
      <c r="C979" s="4" t="s">
        <v>288</v>
      </c>
      <c r="D979" s="4" t="s">
        <v>130</v>
      </c>
      <c r="E979" s="4" t="s">
        <v>1128</v>
      </c>
      <c r="F979" s="4">
        <v>917</v>
      </c>
      <c r="G979" s="4" t="str">
        <f t="shared" si="15"/>
        <v>Togo-Kaboli</v>
      </c>
      <c r="BA979" s="4" t="str">
        <v>Tanga</v>
      </c>
      <c r="BB979" s="4" t="str">
        <v>Tanga</v>
      </c>
      <c r="BC979" s="4" t="str">
        <v>Tanga</v>
      </c>
      <c r="BD979" s="4" t="str">
        <v>Tanga</v>
      </c>
      <c r="BE979" s="4" t="str">
        <v>Tanga</v>
      </c>
      <c r="BF979" s="4" t="str">
        <v>Tanga</v>
      </c>
      <c r="BG979" s="4" t="str">
        <v>Tanga</v>
      </c>
      <c r="BH979" s="4" t="str">
        <v>Tanga</v>
      </c>
      <c r="BI979" s="4" t="str">
        <v>Tanga</v>
      </c>
      <c r="BJ979" s="4" t="str">
        <v>Tanga</v>
      </c>
      <c r="BK979" s="4" t="str">
        <v>Tanga</v>
      </c>
      <c r="BL979" s="4" t="str">
        <v>Tanga</v>
      </c>
      <c r="BM979" s="4" t="str">
        <v>Tanga</v>
      </c>
      <c r="BN979" s="4" t="str">
        <v>Tanga</v>
      </c>
      <c r="BO979" s="4" t="str">
        <v>Tanga</v>
      </c>
      <c r="BP979" s="4" t="str">
        <v>Tanga</v>
      </c>
      <c r="BQ979" s="4" t="str">
        <v>Tanga</v>
      </c>
      <c r="BR979" s="4" t="str">
        <v>Tanga</v>
      </c>
      <c r="BS979" s="4" t="str">
        <v>Tanga</v>
      </c>
      <c r="BT979" s="4" t="str">
        <v>Tanga</v>
      </c>
      <c r="BU979" s="4" t="str">
        <v>Tanga</v>
      </c>
      <c r="BV979" s="4" t="str">
        <v>Tanga</v>
      </c>
      <c r="BW979" s="4" t="str">
        <v>Tanga</v>
      </c>
      <c r="BX979" s="4" t="str">
        <v>Tanga</v>
      </c>
      <c r="BY979" s="4" t="str">
        <v>Tanga</v>
      </c>
      <c r="BZ979" s="4" t="str">
        <v>Tanga</v>
      </c>
      <c r="CA979" s="4" t="str">
        <v>Tanga</v>
      </c>
      <c r="CB979" s="4" t="str">
        <v>Tanga</v>
      </c>
      <c r="CC979" s="4" t="str">
        <v>Tanga</v>
      </c>
      <c r="CD979" s="4" t="str">
        <v>Tanga</v>
      </c>
      <c r="CE979" s="4" t="str">
        <v>Tanga</v>
      </c>
      <c r="CF979" s="4" t="str">
        <v>Tanga</v>
      </c>
      <c r="CG979" s="4" t="str">
        <v>Tanga</v>
      </c>
      <c r="CH979" s="4" t="str">
        <v>Tanga</v>
      </c>
      <c r="CJ979" s="4" t="str">
        <v>Tanga</v>
      </c>
      <c r="CK979" s="4" t="str">
        <v>Tanga</v>
      </c>
      <c r="CL979" s="4" t="str">
        <v>Tanga</v>
      </c>
      <c r="CM979" s="4" t="str">
        <v>Tanga</v>
      </c>
      <c r="CN979" s="4" t="str">
        <v>Tanga</v>
      </c>
      <c r="CO979" s="4" t="str">
        <v>Tanga</v>
      </c>
      <c r="CP979" s="4" t="str">
        <v>Tanga</v>
      </c>
      <c r="CQ979" s="4" t="str">
        <v>Tanga</v>
      </c>
      <c r="CR979" s="4" t="str">
        <v>Tanga</v>
      </c>
      <c r="CS979" s="4" t="str">
        <v>Tanga</v>
      </c>
      <c r="CT979" s="4" t="str">
        <v>Tanga</v>
      </c>
      <c r="CU979" s="4" t="str">
        <v>Tanga</v>
      </c>
      <c r="CV979" s="4" t="str">
        <v>Tanga</v>
      </c>
      <c r="CW979" s="4" t="str">
        <v>Tanga</v>
      </c>
      <c r="CX979" s="4" t="str">
        <v>Tanga</v>
      </c>
      <c r="CY979" s="4" t="str">
        <v>Tanga</v>
      </c>
      <c r="CZ979" s="4" t="str">
        <v>Tanga</v>
      </c>
      <c r="DA979" s="4" t="str">
        <v>Tanga</v>
      </c>
      <c r="DB979" s="4" t="str">
        <v>Tanga</v>
      </c>
      <c r="DC979" s="4" t="str">
        <v>Tanga</v>
      </c>
      <c r="DD979" s="4" t="str">
        <v>Tanga</v>
      </c>
      <c r="DE979" s="4" t="str">
        <v>Tanga</v>
      </c>
      <c r="DF979" s="4" t="str">
        <v>Tanga</v>
      </c>
      <c r="DG979" s="4" t="str">
        <v>Tanga</v>
      </c>
      <c r="DH979" s="4" t="str">
        <v>Tanga</v>
      </c>
      <c r="DI979" s="4" t="str">
        <v>Tanga</v>
      </c>
      <c r="DJ979" s="4" t="str">
        <v>Tanga</v>
      </c>
      <c r="DK979" s="4" t="str">
        <v>Tanga</v>
      </c>
      <c r="DL979" s="4" t="str">
        <v>Tanga</v>
      </c>
      <c r="DM979" s="4" t="str">
        <v>Tanga</v>
      </c>
      <c r="DN979" s="4" t="str">
        <v>Tanga</v>
      </c>
      <c r="DO979" s="4" t="str">
        <v>Tanga</v>
      </c>
      <c r="DP979" s="4" t="str">
        <v>Tanga</v>
      </c>
    </row>
    <row r="980" spans="1:120" x14ac:dyDescent="0.35">
      <c r="A980" s="4">
        <v>8.4333299999999998</v>
      </c>
      <c r="B980" s="4">
        <v>1.0833299999999999</v>
      </c>
      <c r="C980" s="4" t="s">
        <v>288</v>
      </c>
      <c r="D980" s="4" t="s">
        <v>130</v>
      </c>
      <c r="E980" s="4" t="s">
        <v>1129</v>
      </c>
      <c r="F980" s="4">
        <v>917</v>
      </c>
      <c r="G980" s="4" t="str">
        <f t="shared" si="15"/>
        <v>Togo-Kazaboua</v>
      </c>
      <c r="BA980" s="4" t="str">
        <v>Tapp</v>
      </c>
      <c r="BB980" s="4" t="str">
        <v>Tapp</v>
      </c>
      <c r="BC980" s="4" t="str">
        <v>Tapp</v>
      </c>
      <c r="BD980" s="4" t="str">
        <v>Tapp</v>
      </c>
      <c r="BE980" s="4" t="str">
        <v>Tapp</v>
      </c>
      <c r="BF980" s="4" t="str">
        <v>Tapp</v>
      </c>
      <c r="BG980" s="4" t="str">
        <v>Tapp</v>
      </c>
      <c r="BH980" s="4" t="str">
        <v>Tapp</v>
      </c>
      <c r="BI980" s="4" t="str">
        <v>Tapp</v>
      </c>
      <c r="BJ980" s="4" t="str">
        <v>Tapp</v>
      </c>
      <c r="BK980" s="4" t="str">
        <v>Tapp</v>
      </c>
      <c r="BL980" s="4" t="str">
        <v>Tapp</v>
      </c>
      <c r="BM980" s="4" t="str">
        <v>Tapp</v>
      </c>
      <c r="BN980" s="4" t="str">
        <v>Tapp</v>
      </c>
      <c r="BO980" s="4" t="str">
        <v>Tapp</v>
      </c>
      <c r="BP980" s="4" t="str">
        <v>Tapp</v>
      </c>
      <c r="BQ980" s="4" t="str">
        <v>Tapp</v>
      </c>
      <c r="BR980" s="4" t="str">
        <v>Tapp</v>
      </c>
      <c r="BS980" s="4" t="str">
        <v>Tapp</v>
      </c>
      <c r="BT980" s="4" t="str">
        <v>Tapp</v>
      </c>
      <c r="BU980" s="4" t="str">
        <v>Tapp</v>
      </c>
      <c r="BV980" s="4" t="str">
        <v>Tapp</v>
      </c>
      <c r="BW980" s="4" t="str">
        <v>Tapp</v>
      </c>
      <c r="BX980" s="4" t="str">
        <v>Tapp</v>
      </c>
      <c r="BY980" s="4" t="str">
        <v>Tapp</v>
      </c>
      <c r="BZ980" s="4" t="str">
        <v>Tapp</v>
      </c>
      <c r="CA980" s="4" t="str">
        <v>Tapp</v>
      </c>
      <c r="CB980" s="4" t="str">
        <v>Tapp</v>
      </c>
      <c r="CC980" s="4" t="str">
        <v>Tapp</v>
      </c>
      <c r="CD980" s="4" t="str">
        <v>Tapp</v>
      </c>
      <c r="CE980" s="4" t="str">
        <v>Tapp</v>
      </c>
      <c r="CF980" s="4" t="str">
        <v>Tapp</v>
      </c>
      <c r="CG980" s="4" t="str">
        <v>Tapp</v>
      </c>
      <c r="CH980" s="4" t="str">
        <v>Tapp</v>
      </c>
      <c r="CJ980" s="4" t="str">
        <v>Tapp</v>
      </c>
      <c r="CK980" s="4" t="str">
        <v>Tapp</v>
      </c>
      <c r="CL980" s="4" t="str">
        <v>Tapp</v>
      </c>
      <c r="CM980" s="4" t="str">
        <v>Tapp</v>
      </c>
      <c r="CN980" s="4" t="str">
        <v>Tapp</v>
      </c>
      <c r="CO980" s="4" t="str">
        <v>Tapp</v>
      </c>
      <c r="CP980" s="4" t="str">
        <v>Tapp</v>
      </c>
      <c r="CQ980" s="4" t="str">
        <v>Tapp</v>
      </c>
      <c r="CR980" s="4" t="str">
        <v>Tapp</v>
      </c>
      <c r="CS980" s="4" t="str">
        <v>Tapp</v>
      </c>
      <c r="CT980" s="4" t="str">
        <v>Tapp</v>
      </c>
      <c r="CU980" s="4" t="str">
        <v>Tapp</v>
      </c>
      <c r="CV980" s="4" t="str">
        <v>Tapp</v>
      </c>
      <c r="CW980" s="4" t="str">
        <v>Tapp</v>
      </c>
      <c r="CX980" s="4" t="str">
        <v>Tapp</v>
      </c>
      <c r="CY980" s="4" t="str">
        <v>Tapp</v>
      </c>
      <c r="CZ980" s="4" t="str">
        <v>Tapp</v>
      </c>
      <c r="DA980" s="4" t="str">
        <v>Tapp</v>
      </c>
      <c r="DB980" s="4" t="str">
        <v>Tapp</v>
      </c>
      <c r="DC980" s="4" t="str">
        <v>Tapp</v>
      </c>
      <c r="DD980" s="4" t="str">
        <v>Tapp</v>
      </c>
      <c r="DE980" s="4" t="str">
        <v>Tapp</v>
      </c>
      <c r="DF980" s="4" t="str">
        <v>Tapp</v>
      </c>
      <c r="DG980" s="4" t="str">
        <v>Tapp</v>
      </c>
      <c r="DH980" s="4" t="str">
        <v>Tapp</v>
      </c>
      <c r="DI980" s="4" t="str">
        <v>Tapp</v>
      </c>
      <c r="DJ980" s="4" t="str">
        <v>Tapp</v>
      </c>
      <c r="DK980" s="4" t="str">
        <v>Tapp</v>
      </c>
      <c r="DL980" s="4" t="str">
        <v>Tapp</v>
      </c>
      <c r="DM980" s="4" t="str">
        <v>Tapp</v>
      </c>
      <c r="DN980" s="4" t="str">
        <v>Tapp</v>
      </c>
      <c r="DO980" s="4" t="str">
        <v>Tapp</v>
      </c>
      <c r="DP980" s="4" t="str">
        <v>Tapp</v>
      </c>
    </row>
    <row r="981" spans="1:120" x14ac:dyDescent="0.35">
      <c r="A981" s="4">
        <v>10.283329999999999</v>
      </c>
      <c r="B981" s="4">
        <v>0.38333</v>
      </c>
      <c r="C981" s="4" t="s">
        <v>288</v>
      </c>
      <c r="D981" s="4" t="s">
        <v>130</v>
      </c>
      <c r="E981" s="4" t="s">
        <v>1130</v>
      </c>
      <c r="F981" s="4">
        <v>917</v>
      </c>
      <c r="G981" s="4" t="str">
        <f t="shared" si="15"/>
        <v>Togo-Koukombo</v>
      </c>
      <c r="BA981" s="4" t="str">
        <v>Tara</v>
      </c>
      <c r="BB981" s="4" t="str">
        <v>Tara</v>
      </c>
      <c r="BC981" s="4" t="str">
        <v>Tara</v>
      </c>
      <c r="BD981" s="4" t="str">
        <v>Tara</v>
      </c>
      <c r="BE981" s="4" t="str">
        <v>Tara</v>
      </c>
      <c r="BF981" s="4" t="str">
        <v>Tara</v>
      </c>
      <c r="BG981" s="4" t="str">
        <v>Tara</v>
      </c>
      <c r="BH981" s="4" t="str">
        <v>Tara</v>
      </c>
      <c r="BI981" s="4" t="str">
        <v>Tara</v>
      </c>
      <c r="BJ981" s="4" t="str">
        <v>Tara</v>
      </c>
      <c r="BK981" s="4" t="str">
        <v>Tara</v>
      </c>
      <c r="BL981" s="4" t="str">
        <v>Tara</v>
      </c>
      <c r="BM981" s="4" t="str">
        <v>Tara</v>
      </c>
      <c r="BN981" s="4" t="str">
        <v>Tara</v>
      </c>
      <c r="BO981" s="4" t="str">
        <v>Tara</v>
      </c>
      <c r="BP981" s="4" t="str">
        <v>Tara</v>
      </c>
      <c r="BQ981" s="4" t="str">
        <v>Tara</v>
      </c>
      <c r="BR981" s="4" t="str">
        <v>Tara</v>
      </c>
      <c r="BS981" s="4" t="str">
        <v>Tara</v>
      </c>
      <c r="BT981" s="4" t="str">
        <v>Tara</v>
      </c>
      <c r="BU981" s="4" t="str">
        <v>Tara</v>
      </c>
      <c r="BV981" s="4" t="str">
        <v>Tara</v>
      </c>
      <c r="BW981" s="4" t="str">
        <v>Tara</v>
      </c>
      <c r="BX981" s="4" t="str">
        <v>Tara</v>
      </c>
      <c r="BY981" s="4" t="str">
        <v>Tara</v>
      </c>
      <c r="BZ981" s="4" t="str">
        <v>Tara</v>
      </c>
      <c r="CA981" s="4" t="str">
        <v>Tara</v>
      </c>
      <c r="CB981" s="4" t="str">
        <v>Tara</v>
      </c>
      <c r="CC981" s="4" t="str">
        <v>Tara</v>
      </c>
      <c r="CD981" s="4" t="str">
        <v>Tara</v>
      </c>
      <c r="CE981" s="4" t="str">
        <v>Tara</v>
      </c>
      <c r="CF981" s="4" t="str">
        <v>Tara</v>
      </c>
      <c r="CG981" s="4" t="str">
        <v>Tara</v>
      </c>
      <c r="CH981" s="4" t="str">
        <v>Tara</v>
      </c>
      <c r="CJ981" s="4" t="str">
        <v>Tara</v>
      </c>
      <c r="CK981" s="4" t="str">
        <v>Tara</v>
      </c>
      <c r="CL981" s="4" t="str">
        <v>Tara</v>
      </c>
      <c r="CM981" s="4" t="str">
        <v>Tara</v>
      </c>
      <c r="CN981" s="4" t="str">
        <v>Tara</v>
      </c>
      <c r="CO981" s="4" t="str">
        <v>Tara</v>
      </c>
      <c r="CP981" s="4" t="str">
        <v>Tara</v>
      </c>
      <c r="CQ981" s="4" t="str">
        <v>Tara</v>
      </c>
      <c r="CR981" s="4" t="str">
        <v>Tara</v>
      </c>
      <c r="CS981" s="4" t="str">
        <v>Tara</v>
      </c>
      <c r="CT981" s="4" t="str">
        <v>Tara</v>
      </c>
      <c r="CU981" s="4" t="str">
        <v>Tara</v>
      </c>
      <c r="CV981" s="4" t="str">
        <v>Tara</v>
      </c>
      <c r="CW981" s="4" t="str">
        <v>Tara</v>
      </c>
      <c r="CX981" s="4" t="str">
        <v>Tara</v>
      </c>
      <c r="CY981" s="4" t="str">
        <v>Tara</v>
      </c>
      <c r="CZ981" s="4" t="str">
        <v>Tara</v>
      </c>
      <c r="DA981" s="4" t="str">
        <v>Tara</v>
      </c>
      <c r="DB981" s="4" t="str">
        <v>Tara</v>
      </c>
      <c r="DC981" s="4" t="str">
        <v>Tara</v>
      </c>
      <c r="DD981" s="4" t="str">
        <v>Tara</v>
      </c>
      <c r="DE981" s="4" t="str">
        <v>Tara</v>
      </c>
      <c r="DF981" s="4" t="str">
        <v>Tara</v>
      </c>
      <c r="DG981" s="4" t="str">
        <v>Tara</v>
      </c>
      <c r="DH981" s="4" t="str">
        <v>Tara</v>
      </c>
      <c r="DI981" s="4" t="str">
        <v>Tara</v>
      </c>
      <c r="DJ981" s="4" t="str">
        <v>Tara</v>
      </c>
      <c r="DK981" s="4" t="str">
        <v>Tara</v>
      </c>
      <c r="DL981" s="4" t="str">
        <v>Tara</v>
      </c>
      <c r="DM981" s="4" t="str">
        <v>Tara</v>
      </c>
      <c r="DN981" s="4" t="str">
        <v>Tara</v>
      </c>
      <c r="DO981" s="4" t="str">
        <v>Tara</v>
      </c>
      <c r="DP981" s="4" t="str">
        <v>Tara</v>
      </c>
    </row>
    <row r="982" spans="1:120" x14ac:dyDescent="0.35">
      <c r="A982" s="4">
        <v>10.283329999999999</v>
      </c>
      <c r="B982" s="4">
        <v>0.38333</v>
      </c>
      <c r="C982" s="4" t="s">
        <v>288</v>
      </c>
      <c r="D982" s="4" t="s">
        <v>265</v>
      </c>
      <c r="E982" s="4" t="s">
        <v>1131</v>
      </c>
      <c r="F982" s="4">
        <v>917</v>
      </c>
      <c r="G982" s="4" t="str">
        <f t="shared" si="15"/>
        <v>Togo-Kuokombo</v>
      </c>
      <c r="BA982" s="4" t="str">
        <v>TARI, Mlingano</v>
      </c>
      <c r="BB982" s="4" t="str">
        <v>TARI, Mlingano</v>
      </c>
      <c r="BC982" s="4" t="str">
        <v>TARI, Mlingano</v>
      </c>
      <c r="BD982" s="4" t="str">
        <v>TARI, Mlingano</v>
      </c>
      <c r="BE982" s="4" t="str">
        <v>TARI, Mlingano</v>
      </c>
      <c r="BF982" s="4" t="str">
        <v>TARI, Mlingano</v>
      </c>
      <c r="BG982" s="4" t="str">
        <v>TARI, Mlingano</v>
      </c>
      <c r="BH982" s="4" t="str">
        <v>TARI, Mlingano</v>
      </c>
      <c r="BI982" s="4" t="str">
        <v>TARI, Mlingano</v>
      </c>
      <c r="BJ982" s="4" t="str">
        <v>TARI, Mlingano</v>
      </c>
      <c r="BK982" s="4" t="str">
        <v>TARI, Mlingano</v>
      </c>
      <c r="BL982" s="4" t="str">
        <v>TARI, Mlingano</v>
      </c>
      <c r="BM982" s="4" t="str">
        <v>TARI, Mlingano</v>
      </c>
      <c r="BN982" s="4" t="str">
        <v>TARI, Mlingano</v>
      </c>
      <c r="BO982" s="4" t="str">
        <v>TARI, Mlingano</v>
      </c>
      <c r="BP982" s="4" t="str">
        <v>TARI, Mlingano</v>
      </c>
      <c r="BQ982" s="4" t="str">
        <v>TARI, Mlingano</v>
      </c>
      <c r="BR982" s="4" t="str">
        <v>TARI, Mlingano</v>
      </c>
      <c r="BS982" s="4" t="str">
        <v>TARI, Mlingano</v>
      </c>
      <c r="BT982" s="4" t="str">
        <v>TARI, Mlingano</v>
      </c>
      <c r="BU982" s="4" t="str">
        <v>TARI, Mlingano</v>
      </c>
      <c r="BV982" s="4" t="str">
        <v>TARI, Mlingano</v>
      </c>
      <c r="BW982" s="4" t="str">
        <v>TARI, Mlingano</v>
      </c>
      <c r="BX982" s="4" t="str">
        <v>TARI, Mlingano</v>
      </c>
      <c r="BY982" s="4" t="str">
        <v>TARI, Mlingano</v>
      </c>
      <c r="BZ982" s="4" t="str">
        <v>TARI, Mlingano</v>
      </c>
      <c r="CA982" s="4" t="str">
        <v>TARI, Mlingano</v>
      </c>
      <c r="CB982" s="4" t="str">
        <v>TARI, Mlingano</v>
      </c>
      <c r="CC982" s="4" t="str">
        <v>TARI, Mlingano</v>
      </c>
      <c r="CD982" s="4" t="str">
        <v>TARI, Mlingano</v>
      </c>
      <c r="CE982" s="4" t="str">
        <v>TARI, Mlingano</v>
      </c>
      <c r="CF982" s="4" t="str">
        <v>TARI, Mlingano</v>
      </c>
      <c r="CG982" s="4" t="str">
        <v>TARI, Mlingano</v>
      </c>
      <c r="CH982" s="4" t="str">
        <v>TARI, Mlingano</v>
      </c>
      <c r="CJ982" s="4" t="str">
        <v>TARI, Mlingano</v>
      </c>
      <c r="CK982" s="4" t="str">
        <v>TARI, Mlingano</v>
      </c>
      <c r="CL982" s="4" t="str">
        <v>TARI, Mlingano</v>
      </c>
      <c r="CM982" s="4" t="str">
        <v>TARI, Mlingano</v>
      </c>
      <c r="CN982" s="4" t="str">
        <v>TARI, Mlingano</v>
      </c>
      <c r="CO982" s="4" t="str">
        <v>TARI, Mlingano</v>
      </c>
      <c r="CP982" s="4" t="str">
        <v>TARI, Mlingano</v>
      </c>
      <c r="CQ982" s="4" t="str">
        <v>TARI, Mlingano</v>
      </c>
      <c r="CR982" s="4" t="str">
        <v>TARI, Mlingano</v>
      </c>
      <c r="CS982" s="4" t="str">
        <v>TARI, Mlingano</v>
      </c>
      <c r="CT982" s="4" t="str">
        <v>TARI, Mlingano</v>
      </c>
      <c r="CU982" s="4" t="str">
        <v>TARI, Mlingano</v>
      </c>
      <c r="CV982" s="4" t="str">
        <v>TARI, Mlingano</v>
      </c>
      <c r="CW982" s="4" t="str">
        <v>TARI, Mlingano</v>
      </c>
      <c r="CX982" s="4" t="str">
        <v>TARI, Mlingano</v>
      </c>
      <c r="CY982" s="4" t="str">
        <v>TARI, Mlingano</v>
      </c>
      <c r="CZ982" s="4" t="str">
        <v>TARI, Mlingano</v>
      </c>
      <c r="DA982" s="4" t="str">
        <v>TARI, Mlingano</v>
      </c>
      <c r="DB982" s="4" t="str">
        <v>TARI, Mlingano</v>
      </c>
      <c r="DC982" s="4" t="str">
        <v>TARI, Mlingano</v>
      </c>
      <c r="DD982" s="4" t="str">
        <v>TARI, Mlingano</v>
      </c>
      <c r="DE982" s="4" t="str">
        <v>TARI, Mlingano</v>
      </c>
      <c r="DF982" s="4" t="str">
        <v>TARI, Mlingano</v>
      </c>
      <c r="DG982" s="4" t="str">
        <v>TARI, Mlingano</v>
      </c>
      <c r="DH982" s="4" t="str">
        <v>TARI, Mlingano</v>
      </c>
      <c r="DI982" s="4" t="str">
        <v>TARI, Mlingano</v>
      </c>
      <c r="DJ982" s="4" t="str">
        <v>TARI, Mlingano</v>
      </c>
      <c r="DK982" s="4" t="str">
        <v>TARI, Mlingano</v>
      </c>
      <c r="DL982" s="4" t="str">
        <v>TARI, Mlingano</v>
      </c>
      <c r="DM982" s="4" t="str">
        <v>TARI, Mlingano</v>
      </c>
      <c r="DN982" s="4" t="str">
        <v>TARI, Mlingano</v>
      </c>
      <c r="DO982" s="4" t="str">
        <v>TARI, Mlingano</v>
      </c>
      <c r="DP982" s="4" t="str">
        <v>TARI, Mlingano</v>
      </c>
    </row>
    <row r="983" spans="1:120" x14ac:dyDescent="0.35">
      <c r="A983" s="4">
        <v>10.31667</v>
      </c>
      <c r="B983" s="4">
        <v>0.41666999999999998</v>
      </c>
      <c r="C983" s="4" t="s">
        <v>288</v>
      </c>
      <c r="D983" s="4" t="s">
        <v>130</v>
      </c>
      <c r="E983" s="4" t="s">
        <v>1132</v>
      </c>
      <c r="F983" s="4">
        <v>31</v>
      </c>
      <c r="G983" s="4" t="str">
        <f t="shared" si="15"/>
        <v>Togo-Mango.Koukombo</v>
      </c>
      <c r="BA983" s="4" t="str">
        <v>Tchigo Tagui</v>
      </c>
      <c r="BB983" s="4" t="str">
        <v>Tchigo Tagui</v>
      </c>
      <c r="BC983" s="4" t="str">
        <v>Tchigo Tagui</v>
      </c>
      <c r="BD983" s="4" t="str">
        <v>Tchigo Tagui</v>
      </c>
      <c r="BE983" s="4" t="str">
        <v>Tchigo Tagui</v>
      </c>
      <c r="BF983" s="4" t="str">
        <v>Tchigo Tagui</v>
      </c>
      <c r="BG983" s="4" t="str">
        <v>Tchigo Tagui</v>
      </c>
      <c r="BH983" s="4" t="str">
        <v>Tchigo Tagui</v>
      </c>
      <c r="BI983" s="4" t="str">
        <v>Tchigo Tagui</v>
      </c>
      <c r="BJ983" s="4" t="str">
        <v>Tchigo Tagui</v>
      </c>
      <c r="BK983" s="4" t="str">
        <v>Tchigo Tagui</v>
      </c>
      <c r="BL983" s="4" t="str">
        <v>Tchigo Tagui</v>
      </c>
      <c r="BM983" s="4" t="str">
        <v>Tchigo Tagui</v>
      </c>
      <c r="BN983" s="4" t="str">
        <v>Tchigo Tagui</v>
      </c>
      <c r="BO983" s="4" t="str">
        <v>Tchigo Tagui</v>
      </c>
      <c r="BP983" s="4" t="str">
        <v>Tchigo Tagui</v>
      </c>
      <c r="BQ983" s="4" t="str">
        <v>Tchigo Tagui</v>
      </c>
      <c r="BR983" s="4" t="str">
        <v>Tchigo Tagui</v>
      </c>
      <c r="BS983" s="4" t="str">
        <v>Tchigo Tagui</v>
      </c>
      <c r="BT983" s="4" t="str">
        <v>Tchigo Tagui</v>
      </c>
      <c r="BU983" s="4" t="str">
        <v>Tchigo Tagui</v>
      </c>
      <c r="BV983" s="4" t="str">
        <v>Tchigo Tagui</v>
      </c>
      <c r="BW983" s="4" t="str">
        <v>Tchigo Tagui</v>
      </c>
      <c r="BX983" s="4" t="str">
        <v>Tchigo Tagui</v>
      </c>
      <c r="BY983" s="4" t="str">
        <v>Tchigo Tagui</v>
      </c>
      <c r="BZ983" s="4" t="str">
        <v>Tchigo Tagui</v>
      </c>
      <c r="CA983" s="4" t="str">
        <v>Tchigo Tagui</v>
      </c>
      <c r="CB983" s="4" t="str">
        <v>Tchigo Tagui</v>
      </c>
      <c r="CC983" s="4" t="str">
        <v>Tchigo Tagui</v>
      </c>
      <c r="CD983" s="4" t="str">
        <v>Tchigo Tagui</v>
      </c>
      <c r="CE983" s="4" t="str">
        <v>Tchigo Tagui</v>
      </c>
      <c r="CF983" s="4" t="str">
        <v>Tchigo Tagui</v>
      </c>
      <c r="CG983" s="4" t="str">
        <v>Tchigo Tagui</v>
      </c>
      <c r="CH983" s="4" t="str">
        <v>Tchigo Tagui</v>
      </c>
      <c r="CJ983" s="4" t="str">
        <v>Tchigo Tagui</v>
      </c>
      <c r="CK983" s="4" t="str">
        <v>Tchigo Tagui</v>
      </c>
      <c r="CL983" s="4" t="str">
        <v>Tchigo Tagui</v>
      </c>
      <c r="CM983" s="4" t="str">
        <v>Tchigo Tagui</v>
      </c>
      <c r="CN983" s="4" t="str">
        <v>Tchigo Tagui</v>
      </c>
      <c r="CO983" s="4" t="str">
        <v>Tchigo Tagui</v>
      </c>
      <c r="CP983" s="4" t="str">
        <v>Tchigo Tagui</v>
      </c>
      <c r="CQ983" s="4" t="str">
        <v>Tchigo Tagui</v>
      </c>
      <c r="CR983" s="4" t="str">
        <v>Tchigo Tagui</v>
      </c>
      <c r="CS983" s="4" t="str">
        <v>Tchigo Tagui</v>
      </c>
      <c r="CT983" s="4" t="str">
        <v>Tchigo Tagui</v>
      </c>
      <c r="CU983" s="4" t="str">
        <v>Tchigo Tagui</v>
      </c>
      <c r="CV983" s="4" t="str">
        <v>Tchigo Tagui</v>
      </c>
      <c r="CW983" s="4" t="str">
        <v>Tchigo Tagui</v>
      </c>
      <c r="CX983" s="4" t="str">
        <v>Tchigo Tagui</v>
      </c>
      <c r="CY983" s="4" t="str">
        <v>Tchigo Tagui</v>
      </c>
      <c r="CZ983" s="4" t="str">
        <v>Tchigo Tagui</v>
      </c>
      <c r="DA983" s="4" t="str">
        <v>Tchigo Tagui</v>
      </c>
      <c r="DB983" s="4" t="str">
        <v>Tchigo Tagui</v>
      </c>
      <c r="DC983" s="4" t="str">
        <v>Tchigo Tagui</v>
      </c>
      <c r="DD983" s="4" t="str">
        <v>Tchigo Tagui</v>
      </c>
      <c r="DE983" s="4" t="str">
        <v>Tchigo Tagui</v>
      </c>
      <c r="DF983" s="4" t="str">
        <v>Tchigo Tagui</v>
      </c>
      <c r="DG983" s="4" t="str">
        <v>Tchigo Tagui</v>
      </c>
      <c r="DH983" s="4" t="str">
        <v>Tchigo Tagui</v>
      </c>
      <c r="DI983" s="4" t="str">
        <v>Tchigo Tagui</v>
      </c>
      <c r="DJ983" s="4" t="str">
        <v>Tchigo Tagui</v>
      </c>
      <c r="DK983" s="4" t="str">
        <v>Tchigo Tagui</v>
      </c>
      <c r="DL983" s="4" t="str">
        <v>Tchigo Tagui</v>
      </c>
      <c r="DM983" s="4" t="str">
        <v>Tchigo Tagui</v>
      </c>
      <c r="DN983" s="4" t="str">
        <v>Tchigo Tagui</v>
      </c>
      <c r="DO983" s="4" t="str">
        <v>Tchigo Tagui</v>
      </c>
      <c r="DP983" s="4" t="str">
        <v>Tchigo Tagui</v>
      </c>
    </row>
    <row r="984" spans="1:120" x14ac:dyDescent="0.35">
      <c r="A984" s="4">
        <v>9.6310000000000002</v>
      </c>
      <c r="B984" s="4">
        <v>1.0209999999999999</v>
      </c>
      <c r="C984" s="4" t="s">
        <v>288</v>
      </c>
      <c r="D984" s="4" t="s">
        <v>138</v>
      </c>
      <c r="E984" s="4" t="s">
        <v>1133</v>
      </c>
      <c r="F984" s="4">
        <v>3000</v>
      </c>
      <c r="G984" s="4" t="str">
        <f t="shared" si="15"/>
        <v>Togo-Sarakawa</v>
      </c>
      <c r="BA984" s="4" t="str">
        <v>Teaching &amp; Research Farm, FUT, Akure</v>
      </c>
      <c r="BB984" s="4" t="str">
        <v>Teaching &amp; Research Farm, FUT, Akure</v>
      </c>
      <c r="BC984" s="4" t="str">
        <v>Teaching &amp; Research Farm, FUT, Akure</v>
      </c>
      <c r="BD984" s="4" t="str">
        <v>Teaching &amp; Research Farm, FUT, Akure</v>
      </c>
      <c r="BE984" s="4" t="str">
        <v>Teaching &amp; Research Farm, FUT, Akure</v>
      </c>
      <c r="BF984" s="4" t="str">
        <v>Teaching &amp; Research Farm, FUT, Akure</v>
      </c>
      <c r="BG984" s="4" t="str">
        <v>Teaching &amp; Research Farm, FUT, Akure</v>
      </c>
      <c r="BH984" s="4" t="str">
        <v>Teaching &amp; Research Farm, FUT, Akure</v>
      </c>
      <c r="BI984" s="4" t="str">
        <v>Teaching &amp; Research Farm, FUT, Akure</v>
      </c>
      <c r="BJ984" s="4" t="str">
        <v>Teaching &amp; Research Farm, FUT, Akure</v>
      </c>
      <c r="BK984" s="4" t="str">
        <v>Teaching &amp; Research Farm, FUT, Akure</v>
      </c>
      <c r="BL984" s="4" t="str">
        <v>Teaching &amp; Research Farm, FUT, Akure</v>
      </c>
      <c r="BM984" s="4" t="str">
        <v>Teaching &amp; Research Farm, FUT, Akure</v>
      </c>
      <c r="BN984" s="4" t="str">
        <v>Teaching &amp; Research Farm, FUT, Akure</v>
      </c>
      <c r="BO984" s="4" t="str">
        <v>Teaching &amp; Research Farm, FUT, Akure</v>
      </c>
      <c r="BP984" s="4" t="str">
        <v>Teaching &amp; Research Farm, FUT, Akure</v>
      </c>
      <c r="BQ984" s="4" t="str">
        <v>Teaching &amp; Research Farm, FUT, Akure</v>
      </c>
      <c r="BR984" s="4" t="str">
        <v>Teaching &amp; Research Farm, FUT, Akure</v>
      </c>
      <c r="BS984" s="4" t="str">
        <v>Teaching &amp; Research Farm, FUT, Akure</v>
      </c>
      <c r="BT984" s="4" t="str">
        <v>Teaching &amp; Research Farm, FUT, Akure</v>
      </c>
      <c r="BU984" s="4" t="str">
        <v>Teaching &amp; Research Farm, FUT, Akure</v>
      </c>
      <c r="BV984" s="4" t="str">
        <v>Teaching &amp; Research Farm, FUT, Akure</v>
      </c>
      <c r="BW984" s="4" t="str">
        <v>Teaching &amp; Research Farm, FUT, Akure</v>
      </c>
      <c r="BX984" s="4" t="str">
        <v>Teaching &amp; Research Farm, FUT, Akure</v>
      </c>
      <c r="BY984" s="4" t="str">
        <v>Teaching &amp; Research Farm, FUT, Akure</v>
      </c>
      <c r="BZ984" s="4" t="str">
        <v>Teaching &amp; Research Farm, FUT, Akure</v>
      </c>
      <c r="CA984" s="4" t="str">
        <v>Teaching &amp; Research Farm, FUT, Akure</v>
      </c>
      <c r="CB984" s="4" t="str">
        <v>Teaching &amp; Research Farm, FUT, Akure</v>
      </c>
      <c r="CC984" s="4" t="str">
        <v>Teaching &amp; Research Farm, FUT, Akure</v>
      </c>
      <c r="CD984" s="4" t="str">
        <v>Teaching &amp; Research Farm, FUT, Akure</v>
      </c>
      <c r="CE984" s="4" t="str">
        <v>Teaching &amp; Research Farm, FUT, Akure</v>
      </c>
      <c r="CF984" s="4" t="str">
        <v>Teaching &amp; Research Farm, FUT, Akure</v>
      </c>
      <c r="CG984" s="4" t="str">
        <v>Teaching &amp; Research Farm, FUT, Akure</v>
      </c>
      <c r="CH984" s="4" t="str">
        <v>Teaching &amp; Research Farm, FUT, Akure</v>
      </c>
      <c r="CJ984" s="4" t="str">
        <v>Teaching &amp; Research Farm, FUT, Akure</v>
      </c>
      <c r="CK984" s="4" t="str">
        <v>Teaching &amp; Research Farm, FUT, Akure</v>
      </c>
      <c r="CL984" s="4" t="str">
        <v>Teaching &amp; Research Farm, FUT, Akure</v>
      </c>
      <c r="CM984" s="4" t="str">
        <v>Teaching &amp; Research Farm, FUT, Akure</v>
      </c>
      <c r="CN984" s="4" t="str">
        <v>Teaching &amp; Research Farm, FUT, Akure</v>
      </c>
      <c r="CO984" s="4" t="str">
        <v>Teaching &amp; Research Farm, FUT, Akure</v>
      </c>
      <c r="CP984" s="4" t="str">
        <v>Teaching &amp; Research Farm, FUT, Akure</v>
      </c>
      <c r="CQ984" s="4" t="str">
        <v>Teaching &amp; Research Farm, FUT, Akure</v>
      </c>
      <c r="CR984" s="4" t="str">
        <v>Teaching &amp; Research Farm, FUT, Akure</v>
      </c>
      <c r="CS984" s="4" t="str">
        <v>Teaching &amp; Research Farm, FUT, Akure</v>
      </c>
      <c r="CT984" s="4" t="str">
        <v>Teaching &amp; Research Farm, FUT, Akure</v>
      </c>
      <c r="CU984" s="4" t="str">
        <v>Teaching &amp; Research Farm, FUT, Akure</v>
      </c>
      <c r="CV984" s="4" t="str">
        <v>Teaching &amp; Research Farm, FUT, Akure</v>
      </c>
      <c r="CW984" s="4" t="str">
        <v>Teaching &amp; Research Farm, FUT, Akure</v>
      </c>
      <c r="CX984" s="4" t="str">
        <v>Teaching &amp; Research Farm, FUT, Akure</v>
      </c>
      <c r="CY984" s="4" t="str">
        <v>Teaching &amp; Research Farm, FUT, Akure</v>
      </c>
      <c r="CZ984" s="4" t="str">
        <v>Teaching &amp; Research Farm, FUT, Akure</v>
      </c>
      <c r="DA984" s="4" t="str">
        <v>Teaching &amp; Research Farm, FUT, Akure</v>
      </c>
      <c r="DB984" s="4" t="str">
        <v>Teaching &amp; Research Farm, FUT, Akure</v>
      </c>
      <c r="DC984" s="4" t="str">
        <v>Teaching &amp; Research Farm, FUT, Akure</v>
      </c>
      <c r="DD984" s="4" t="str">
        <v>Teaching &amp; Research Farm, FUT, Akure</v>
      </c>
      <c r="DE984" s="4" t="str">
        <v>Teaching &amp; Research Farm, FUT, Akure</v>
      </c>
      <c r="DF984" s="4" t="str">
        <v>Teaching &amp; Research Farm, FUT, Akure</v>
      </c>
      <c r="DG984" s="4" t="str">
        <v>Teaching &amp; Research Farm, FUT, Akure</v>
      </c>
      <c r="DH984" s="4" t="str">
        <v>Teaching &amp; Research Farm, FUT, Akure</v>
      </c>
      <c r="DI984" s="4" t="str">
        <v>Teaching &amp; Research Farm, FUT, Akure</v>
      </c>
      <c r="DJ984" s="4" t="str">
        <v>Teaching &amp; Research Farm, FUT, Akure</v>
      </c>
      <c r="DK984" s="4" t="str">
        <v>Teaching &amp; Research Farm, FUT, Akure</v>
      </c>
      <c r="DL984" s="4" t="str">
        <v>Teaching &amp; Research Farm, FUT, Akure</v>
      </c>
      <c r="DM984" s="4" t="str">
        <v>Teaching &amp; Research Farm, FUT, Akure</v>
      </c>
      <c r="DN984" s="4" t="str">
        <v>Teaching &amp; Research Farm, FUT, Akure</v>
      </c>
      <c r="DO984" s="4" t="str">
        <v>Teaching &amp; Research Farm, FUT, Akure</v>
      </c>
      <c r="DP984" s="4" t="str">
        <v>Teaching &amp; Research Farm, FUT, Akure</v>
      </c>
    </row>
    <row r="985" spans="1:120" x14ac:dyDescent="0.35">
      <c r="A985" s="4">
        <v>9.6310000000000002</v>
      </c>
      <c r="B985" s="4">
        <v>1.0209999999999999</v>
      </c>
      <c r="C985" s="4" t="s">
        <v>288</v>
      </c>
      <c r="D985" s="4" t="s">
        <v>130</v>
      </c>
      <c r="E985" s="4" t="s">
        <v>1133</v>
      </c>
      <c r="F985" s="4">
        <v>3000</v>
      </c>
      <c r="G985" s="4" t="str">
        <f t="shared" si="15"/>
        <v>Togo-Sarakawa</v>
      </c>
      <c r="BA985" s="4" t="str">
        <v>Teaching and Research Farm, Ambrose Alli University, Ekpoma</v>
      </c>
      <c r="BB985" s="4" t="str">
        <v>Teaching and Research Farm, Ambrose Alli University, Ekpoma</v>
      </c>
      <c r="BC985" s="4" t="str">
        <v>Teaching and Research Farm, Ambrose Alli University, Ekpoma</v>
      </c>
      <c r="BD985" s="4" t="str">
        <v>Teaching and Research Farm, Ambrose Alli University, Ekpoma</v>
      </c>
      <c r="BE985" s="4" t="str">
        <v>Teaching and Research Farm, Ambrose Alli University, Ekpoma</v>
      </c>
      <c r="BF985" s="4" t="str">
        <v>Teaching and Research Farm, Ambrose Alli University, Ekpoma</v>
      </c>
      <c r="BG985" s="4" t="str">
        <v>Teaching and Research Farm, Ambrose Alli University, Ekpoma</v>
      </c>
      <c r="BH985" s="4" t="str">
        <v>Teaching and Research Farm, Ambrose Alli University, Ekpoma</v>
      </c>
      <c r="BI985" s="4" t="str">
        <v>Teaching and Research Farm, Ambrose Alli University, Ekpoma</v>
      </c>
      <c r="BJ985" s="4" t="str">
        <v>Teaching and Research Farm, Ambrose Alli University, Ekpoma</v>
      </c>
      <c r="BK985" s="4" t="str">
        <v>Teaching and Research Farm, Ambrose Alli University, Ekpoma</v>
      </c>
      <c r="BL985" s="4" t="str">
        <v>Teaching and Research Farm, Ambrose Alli University, Ekpoma</v>
      </c>
      <c r="BM985" s="4" t="str">
        <v>Teaching and Research Farm, Ambrose Alli University, Ekpoma</v>
      </c>
      <c r="BN985" s="4" t="str">
        <v>Teaching and Research Farm, Ambrose Alli University, Ekpoma</v>
      </c>
      <c r="BO985" s="4" t="str">
        <v>Teaching and Research Farm, Ambrose Alli University, Ekpoma</v>
      </c>
      <c r="BP985" s="4" t="str">
        <v>Teaching and Research Farm, Ambrose Alli University, Ekpoma</v>
      </c>
      <c r="BQ985" s="4" t="str">
        <v>Teaching and Research Farm, Ambrose Alli University, Ekpoma</v>
      </c>
      <c r="BR985" s="4" t="str">
        <v>Teaching and Research Farm, Ambrose Alli University, Ekpoma</v>
      </c>
      <c r="BS985" s="4" t="str">
        <v>Teaching and Research Farm, Ambrose Alli University, Ekpoma</v>
      </c>
      <c r="BT985" s="4" t="str">
        <v>Teaching and Research Farm, Ambrose Alli University, Ekpoma</v>
      </c>
      <c r="BU985" s="4" t="str">
        <v>Teaching and Research Farm, Ambrose Alli University, Ekpoma</v>
      </c>
      <c r="BV985" s="4" t="str">
        <v>Teaching and Research Farm, Ambrose Alli University, Ekpoma</v>
      </c>
      <c r="BW985" s="4" t="str">
        <v>Teaching and Research Farm, Ambrose Alli University, Ekpoma</v>
      </c>
      <c r="BX985" s="4" t="str">
        <v>Teaching and Research Farm, Ambrose Alli University, Ekpoma</v>
      </c>
      <c r="BY985" s="4" t="str">
        <v>Teaching and Research Farm, Ambrose Alli University, Ekpoma</v>
      </c>
      <c r="BZ985" s="4" t="str">
        <v>Teaching and Research Farm, Ambrose Alli University, Ekpoma</v>
      </c>
      <c r="CA985" s="4" t="str">
        <v>Teaching and Research Farm, Ambrose Alli University, Ekpoma</v>
      </c>
      <c r="CB985" s="4" t="str">
        <v>Teaching and Research Farm, Ambrose Alli University, Ekpoma</v>
      </c>
      <c r="CC985" s="4" t="str">
        <v>Teaching and Research Farm, Ambrose Alli University, Ekpoma</v>
      </c>
      <c r="CD985" s="4" t="str">
        <v>Teaching and Research Farm, Ambrose Alli University, Ekpoma</v>
      </c>
      <c r="CE985" s="4" t="str">
        <v>Teaching and Research Farm, Ambrose Alli University, Ekpoma</v>
      </c>
      <c r="CF985" s="4" t="str">
        <v>Teaching and Research Farm, Ambrose Alli University, Ekpoma</v>
      </c>
      <c r="CG985" s="4" t="str">
        <v>Teaching and Research Farm, Ambrose Alli University, Ekpoma</v>
      </c>
      <c r="CH985" s="4" t="str">
        <v>Teaching and Research Farm, Ambrose Alli University, Ekpoma</v>
      </c>
      <c r="CJ985" s="4" t="str">
        <v>Teaching and Research Farm, Ambrose Alli University, Ekpoma</v>
      </c>
      <c r="CK985" s="4" t="str">
        <v>Teaching and Research Farm, Ambrose Alli University, Ekpoma</v>
      </c>
      <c r="CL985" s="4" t="str">
        <v>Teaching and Research Farm, Ambrose Alli University, Ekpoma</v>
      </c>
      <c r="CM985" s="4" t="str">
        <v>Teaching and Research Farm, Ambrose Alli University, Ekpoma</v>
      </c>
      <c r="CN985" s="4" t="str">
        <v>Teaching and Research Farm, Ambrose Alli University, Ekpoma</v>
      </c>
      <c r="CO985" s="4" t="str">
        <v>Teaching and Research Farm, Ambrose Alli University, Ekpoma</v>
      </c>
      <c r="CP985" s="4" t="str">
        <v>Teaching and Research Farm, Ambrose Alli University, Ekpoma</v>
      </c>
      <c r="CQ985" s="4" t="str">
        <v>Teaching and Research Farm, Ambrose Alli University, Ekpoma</v>
      </c>
      <c r="CR985" s="4" t="str">
        <v>Teaching and Research Farm, Ambrose Alli University, Ekpoma</v>
      </c>
      <c r="CS985" s="4" t="str">
        <v>Teaching and Research Farm, Ambrose Alli University, Ekpoma</v>
      </c>
      <c r="CT985" s="4" t="str">
        <v>Teaching and Research Farm, Ambrose Alli University, Ekpoma</v>
      </c>
      <c r="CU985" s="4" t="str">
        <v>Teaching and Research Farm, Ambrose Alli University, Ekpoma</v>
      </c>
      <c r="CV985" s="4" t="str">
        <v>Teaching and Research Farm, Ambrose Alli University, Ekpoma</v>
      </c>
      <c r="CW985" s="4" t="str">
        <v>Teaching and Research Farm, Ambrose Alli University, Ekpoma</v>
      </c>
      <c r="CX985" s="4" t="str">
        <v>Teaching and Research Farm, Ambrose Alli University, Ekpoma</v>
      </c>
      <c r="CY985" s="4" t="str">
        <v>Teaching and Research Farm, Ambrose Alli University, Ekpoma</v>
      </c>
      <c r="CZ985" s="4" t="str">
        <v>Teaching and Research Farm, Ambrose Alli University, Ekpoma</v>
      </c>
      <c r="DA985" s="4" t="str">
        <v>Teaching and Research Farm, Ambrose Alli University, Ekpoma</v>
      </c>
      <c r="DB985" s="4" t="str">
        <v>Teaching and Research Farm, Ambrose Alli University, Ekpoma</v>
      </c>
      <c r="DC985" s="4" t="str">
        <v>Teaching and Research Farm, Ambrose Alli University, Ekpoma</v>
      </c>
      <c r="DD985" s="4" t="str">
        <v>Teaching and Research Farm, Ambrose Alli University, Ekpoma</v>
      </c>
      <c r="DE985" s="4" t="str">
        <v>Teaching and Research Farm, Ambrose Alli University, Ekpoma</v>
      </c>
      <c r="DF985" s="4" t="str">
        <v>Teaching and Research Farm, Ambrose Alli University, Ekpoma</v>
      </c>
      <c r="DG985" s="4" t="str">
        <v>Teaching and Research Farm, Ambrose Alli University, Ekpoma</v>
      </c>
      <c r="DH985" s="4" t="str">
        <v>Teaching and Research Farm, Ambrose Alli University, Ekpoma</v>
      </c>
      <c r="DI985" s="4" t="str">
        <v>Teaching and Research Farm, Ambrose Alli University, Ekpoma</v>
      </c>
      <c r="DJ985" s="4" t="str">
        <v>Teaching and Research Farm, Ambrose Alli University, Ekpoma</v>
      </c>
      <c r="DK985" s="4" t="str">
        <v>Teaching and Research Farm, Ambrose Alli University, Ekpoma</v>
      </c>
      <c r="DL985" s="4" t="str">
        <v>Teaching and Research Farm, Ambrose Alli University, Ekpoma</v>
      </c>
      <c r="DM985" s="4" t="str">
        <v>Teaching and Research Farm, Ambrose Alli University, Ekpoma</v>
      </c>
      <c r="DN985" s="4" t="str">
        <v>Teaching and Research Farm, Ambrose Alli University, Ekpoma</v>
      </c>
      <c r="DO985" s="4" t="str">
        <v>Teaching and Research Farm, Ambrose Alli University, Ekpoma</v>
      </c>
      <c r="DP985" s="4" t="str">
        <v>Teaching and Research Farm, Ambrose Alli University, Ekpoma</v>
      </c>
    </row>
    <row r="986" spans="1:120" x14ac:dyDescent="0.35">
      <c r="A986" s="4">
        <v>6.4333299999999998</v>
      </c>
      <c r="B986" s="4">
        <v>0.95</v>
      </c>
      <c r="C986" s="4" t="s">
        <v>288</v>
      </c>
      <c r="D986" s="4" t="s">
        <v>130</v>
      </c>
      <c r="E986" s="4" t="s">
        <v>1134</v>
      </c>
      <c r="F986" s="4">
        <v>917</v>
      </c>
      <c r="G986" s="4" t="str">
        <f t="shared" si="15"/>
        <v>Togo-Seve Kpota</v>
      </c>
      <c r="BA986" s="4" t="str">
        <v>Teaching and Research Farm, Enugu-Agbani Campus, ESUT</v>
      </c>
      <c r="BB986" s="4" t="str">
        <v>Teaching and Research Farm, Enugu-Agbani Campus, ESUT</v>
      </c>
      <c r="BC986" s="4" t="str">
        <v>Teaching and Research Farm, Enugu-Agbani Campus, ESUT</v>
      </c>
      <c r="BD986" s="4" t="str">
        <v>Teaching and Research Farm, Enugu-Agbani Campus, ESUT</v>
      </c>
      <c r="BE986" s="4" t="str">
        <v>Teaching and Research Farm, Enugu-Agbani Campus, ESUT</v>
      </c>
      <c r="BF986" s="4" t="str">
        <v>Teaching and Research Farm, Enugu-Agbani Campus, ESUT</v>
      </c>
      <c r="BG986" s="4" t="str">
        <v>Teaching and Research Farm, Enugu-Agbani Campus, ESUT</v>
      </c>
      <c r="BH986" s="4" t="str">
        <v>Teaching and Research Farm, Enugu-Agbani Campus, ESUT</v>
      </c>
      <c r="BI986" s="4" t="str">
        <v>Teaching and Research Farm, Enugu-Agbani Campus, ESUT</v>
      </c>
      <c r="BJ986" s="4" t="str">
        <v>Teaching and Research Farm, Enugu-Agbani Campus, ESUT</v>
      </c>
      <c r="BK986" s="4" t="str">
        <v>Teaching and Research Farm, Enugu-Agbani Campus, ESUT</v>
      </c>
      <c r="BL986" s="4" t="str">
        <v>Teaching and Research Farm, Enugu-Agbani Campus, ESUT</v>
      </c>
      <c r="BM986" s="4" t="str">
        <v>Teaching and Research Farm, Enugu-Agbani Campus, ESUT</v>
      </c>
      <c r="BN986" s="4" t="str">
        <v>Teaching and Research Farm, Enugu-Agbani Campus, ESUT</v>
      </c>
      <c r="BO986" s="4" t="str">
        <v>Teaching and Research Farm, Enugu-Agbani Campus, ESUT</v>
      </c>
      <c r="BP986" s="4" t="str">
        <v>Teaching and Research Farm, Enugu-Agbani Campus, ESUT</v>
      </c>
      <c r="BQ986" s="4" t="str">
        <v>Teaching and Research Farm, Enugu-Agbani Campus, ESUT</v>
      </c>
      <c r="BR986" s="4" t="str">
        <v>Teaching and Research Farm, Enugu-Agbani Campus, ESUT</v>
      </c>
      <c r="BS986" s="4" t="str">
        <v>Teaching and Research Farm, Enugu-Agbani Campus, ESUT</v>
      </c>
      <c r="BT986" s="4" t="str">
        <v>Teaching and Research Farm, Enugu-Agbani Campus, ESUT</v>
      </c>
      <c r="BU986" s="4" t="str">
        <v>Teaching and Research Farm, Enugu-Agbani Campus, ESUT</v>
      </c>
      <c r="BV986" s="4" t="str">
        <v>Teaching and Research Farm, Enugu-Agbani Campus, ESUT</v>
      </c>
      <c r="BW986" s="4" t="str">
        <v>Teaching and Research Farm, Enugu-Agbani Campus, ESUT</v>
      </c>
      <c r="BX986" s="4" t="str">
        <v>Teaching and Research Farm, Enugu-Agbani Campus, ESUT</v>
      </c>
      <c r="BY986" s="4" t="str">
        <v>Teaching and Research Farm, Enugu-Agbani Campus, ESUT</v>
      </c>
      <c r="BZ986" s="4" t="str">
        <v>Teaching and Research Farm, Enugu-Agbani Campus, ESUT</v>
      </c>
      <c r="CA986" s="4" t="str">
        <v>Teaching and Research Farm, Enugu-Agbani Campus, ESUT</v>
      </c>
      <c r="CB986" s="4" t="str">
        <v>Teaching and Research Farm, Enugu-Agbani Campus, ESUT</v>
      </c>
      <c r="CC986" s="4" t="str">
        <v>Teaching and Research Farm, Enugu-Agbani Campus, ESUT</v>
      </c>
      <c r="CD986" s="4" t="str">
        <v>Teaching and Research Farm, Enugu-Agbani Campus, ESUT</v>
      </c>
      <c r="CE986" s="4" t="str">
        <v>Teaching and Research Farm, Enugu-Agbani Campus, ESUT</v>
      </c>
      <c r="CF986" s="4" t="str">
        <v>Teaching and Research Farm, Enugu-Agbani Campus, ESUT</v>
      </c>
      <c r="CG986" s="4" t="str">
        <v>Teaching and Research Farm, Enugu-Agbani Campus, ESUT</v>
      </c>
      <c r="CH986" s="4" t="str">
        <v>Teaching and Research Farm, Enugu-Agbani Campus, ESUT</v>
      </c>
      <c r="CJ986" s="4" t="str">
        <v>Teaching and Research Farm, Enugu-Agbani Campus, ESUT</v>
      </c>
      <c r="CK986" s="4" t="str">
        <v>Teaching and Research Farm, Enugu-Agbani Campus, ESUT</v>
      </c>
      <c r="CL986" s="4" t="str">
        <v>Teaching and Research Farm, Enugu-Agbani Campus, ESUT</v>
      </c>
      <c r="CM986" s="4" t="str">
        <v>Teaching and Research Farm, Enugu-Agbani Campus, ESUT</v>
      </c>
      <c r="CN986" s="4" t="str">
        <v>Teaching and Research Farm, Enugu-Agbani Campus, ESUT</v>
      </c>
      <c r="CO986" s="4" t="str">
        <v>Teaching and Research Farm, Enugu-Agbani Campus, ESUT</v>
      </c>
      <c r="CP986" s="4" t="str">
        <v>Teaching and Research Farm, Enugu-Agbani Campus, ESUT</v>
      </c>
      <c r="CQ986" s="4" t="str">
        <v>Teaching and Research Farm, Enugu-Agbani Campus, ESUT</v>
      </c>
      <c r="CR986" s="4" t="str">
        <v>Teaching and Research Farm, Enugu-Agbani Campus, ESUT</v>
      </c>
      <c r="CS986" s="4" t="str">
        <v>Teaching and Research Farm, Enugu-Agbani Campus, ESUT</v>
      </c>
      <c r="CT986" s="4" t="str">
        <v>Teaching and Research Farm, Enugu-Agbani Campus, ESUT</v>
      </c>
      <c r="CU986" s="4" t="str">
        <v>Teaching and Research Farm, Enugu-Agbani Campus, ESUT</v>
      </c>
      <c r="CV986" s="4" t="str">
        <v>Teaching and Research Farm, Enugu-Agbani Campus, ESUT</v>
      </c>
      <c r="CW986" s="4" t="str">
        <v>Teaching and Research Farm, Enugu-Agbani Campus, ESUT</v>
      </c>
      <c r="CX986" s="4" t="str">
        <v>Teaching and Research Farm, Enugu-Agbani Campus, ESUT</v>
      </c>
      <c r="CY986" s="4" t="str">
        <v>Teaching and Research Farm, Enugu-Agbani Campus, ESUT</v>
      </c>
      <c r="CZ986" s="4" t="str">
        <v>Teaching and Research Farm, Enugu-Agbani Campus, ESUT</v>
      </c>
      <c r="DA986" s="4" t="str">
        <v>Teaching and Research Farm, Enugu-Agbani Campus, ESUT</v>
      </c>
      <c r="DB986" s="4" t="str">
        <v>Teaching and Research Farm, Enugu-Agbani Campus, ESUT</v>
      </c>
      <c r="DC986" s="4" t="str">
        <v>Teaching and Research Farm, Enugu-Agbani Campus, ESUT</v>
      </c>
      <c r="DD986" s="4" t="str">
        <v>Teaching and Research Farm, Enugu-Agbani Campus, ESUT</v>
      </c>
      <c r="DE986" s="4" t="str">
        <v>Teaching and Research Farm, Enugu-Agbani Campus, ESUT</v>
      </c>
      <c r="DF986" s="4" t="str">
        <v>Teaching and Research Farm, Enugu-Agbani Campus, ESUT</v>
      </c>
      <c r="DG986" s="4" t="str">
        <v>Teaching and Research Farm, Enugu-Agbani Campus, ESUT</v>
      </c>
      <c r="DH986" s="4" t="str">
        <v>Teaching and Research Farm, Enugu-Agbani Campus, ESUT</v>
      </c>
      <c r="DI986" s="4" t="str">
        <v>Teaching and Research Farm, Enugu-Agbani Campus, ESUT</v>
      </c>
      <c r="DJ986" s="4" t="str">
        <v>Teaching and Research Farm, Enugu-Agbani Campus, ESUT</v>
      </c>
      <c r="DK986" s="4" t="str">
        <v>Teaching and Research Farm, Enugu-Agbani Campus, ESUT</v>
      </c>
      <c r="DL986" s="4" t="str">
        <v>Teaching and Research Farm, Enugu-Agbani Campus, ESUT</v>
      </c>
      <c r="DM986" s="4" t="str">
        <v>Teaching and Research Farm, Enugu-Agbani Campus, ESUT</v>
      </c>
      <c r="DN986" s="4" t="str">
        <v>Teaching and Research Farm, Enugu-Agbani Campus, ESUT</v>
      </c>
      <c r="DO986" s="4" t="str">
        <v>Teaching and Research Farm, Enugu-Agbani Campus, ESUT</v>
      </c>
      <c r="DP986" s="4" t="str">
        <v>Teaching and Research Farm, Enugu-Agbani Campus, ESUT</v>
      </c>
    </row>
    <row r="987" spans="1:120" x14ac:dyDescent="0.35">
      <c r="A987" s="4">
        <v>6.4370000000000003</v>
      </c>
      <c r="B987" s="4">
        <v>0.95899999999999996</v>
      </c>
      <c r="C987" s="4" t="s">
        <v>288</v>
      </c>
      <c r="D987" s="4" t="s">
        <v>130</v>
      </c>
      <c r="E987" s="4" t="s">
        <v>1135</v>
      </c>
      <c r="F987" s="4">
        <v>250</v>
      </c>
      <c r="G987" s="4" t="str">
        <f t="shared" si="15"/>
        <v>Togo-Sevekpota</v>
      </c>
      <c r="BA987" s="4" t="str">
        <v>Tesco</v>
      </c>
      <c r="BB987" s="4" t="str">
        <v>Tesco</v>
      </c>
      <c r="BC987" s="4" t="str">
        <v>Tesco</v>
      </c>
      <c r="BD987" s="4" t="str">
        <v>Tesco</v>
      </c>
      <c r="BE987" s="4" t="str">
        <v>Tesco</v>
      </c>
      <c r="BF987" s="4" t="str">
        <v>Tesco</v>
      </c>
      <c r="BG987" s="4" t="str">
        <v>Tesco</v>
      </c>
      <c r="BH987" s="4" t="str">
        <v>Tesco</v>
      </c>
      <c r="BI987" s="4" t="str">
        <v>Tesco</v>
      </c>
      <c r="BJ987" s="4" t="str">
        <v>Tesco</v>
      </c>
      <c r="BK987" s="4" t="str">
        <v>Tesco</v>
      </c>
      <c r="BL987" s="4" t="str">
        <v>Tesco</v>
      </c>
      <c r="BM987" s="4" t="str">
        <v>Tesco</v>
      </c>
      <c r="BN987" s="4" t="str">
        <v>Tesco</v>
      </c>
      <c r="BO987" s="4" t="str">
        <v>Tesco</v>
      </c>
      <c r="BP987" s="4" t="str">
        <v>Tesco</v>
      </c>
      <c r="BQ987" s="4" t="str">
        <v>Tesco</v>
      </c>
      <c r="BR987" s="4" t="str">
        <v>Tesco</v>
      </c>
      <c r="BS987" s="4" t="str">
        <v>Tesco</v>
      </c>
      <c r="BT987" s="4" t="str">
        <v>Tesco</v>
      </c>
      <c r="BU987" s="4" t="str">
        <v>Tesco</v>
      </c>
      <c r="BV987" s="4" t="str">
        <v>Tesco</v>
      </c>
      <c r="BW987" s="4" t="str">
        <v>Tesco</v>
      </c>
      <c r="BX987" s="4" t="str">
        <v>Tesco</v>
      </c>
      <c r="BY987" s="4" t="str">
        <v>Tesco</v>
      </c>
      <c r="BZ987" s="4" t="str">
        <v>Tesco</v>
      </c>
      <c r="CA987" s="4" t="str">
        <v>Tesco</v>
      </c>
      <c r="CB987" s="4" t="str">
        <v>Tesco</v>
      </c>
      <c r="CC987" s="4" t="str">
        <v>Tesco</v>
      </c>
      <c r="CD987" s="4" t="str">
        <v>Tesco</v>
      </c>
      <c r="CE987" s="4" t="str">
        <v>Tesco</v>
      </c>
      <c r="CF987" s="4" t="str">
        <v>Tesco</v>
      </c>
      <c r="CG987" s="4" t="str">
        <v>Tesco</v>
      </c>
      <c r="CH987" s="4" t="str">
        <v>Tesco</v>
      </c>
      <c r="CJ987" s="4" t="str">
        <v>Tesco</v>
      </c>
      <c r="CK987" s="4" t="str">
        <v>Tesco</v>
      </c>
      <c r="CL987" s="4" t="str">
        <v>Tesco</v>
      </c>
      <c r="CM987" s="4" t="str">
        <v>Tesco</v>
      </c>
      <c r="CN987" s="4" t="str">
        <v>Tesco</v>
      </c>
      <c r="CO987" s="4" t="str">
        <v>Tesco</v>
      </c>
      <c r="CP987" s="4" t="str">
        <v>Tesco</v>
      </c>
      <c r="CQ987" s="4" t="str">
        <v>Tesco</v>
      </c>
      <c r="CR987" s="4" t="str">
        <v>Tesco</v>
      </c>
      <c r="CS987" s="4" t="str">
        <v>Tesco</v>
      </c>
      <c r="CT987" s="4" t="str">
        <v>Tesco</v>
      </c>
      <c r="CU987" s="4" t="str">
        <v>Tesco</v>
      </c>
      <c r="CV987" s="4" t="str">
        <v>Tesco</v>
      </c>
      <c r="CW987" s="4" t="str">
        <v>Tesco</v>
      </c>
      <c r="CX987" s="4" t="str">
        <v>Tesco</v>
      </c>
      <c r="CY987" s="4" t="str">
        <v>Tesco</v>
      </c>
      <c r="CZ987" s="4" t="str">
        <v>Tesco</v>
      </c>
      <c r="DA987" s="4" t="str">
        <v>Tesco</v>
      </c>
      <c r="DB987" s="4" t="str">
        <v>Tesco</v>
      </c>
      <c r="DC987" s="4" t="str">
        <v>Tesco</v>
      </c>
      <c r="DD987" s="4" t="str">
        <v>Tesco</v>
      </c>
      <c r="DE987" s="4" t="str">
        <v>Tesco</v>
      </c>
      <c r="DF987" s="4" t="str">
        <v>Tesco</v>
      </c>
      <c r="DG987" s="4" t="str">
        <v>Tesco</v>
      </c>
      <c r="DH987" s="4" t="str">
        <v>Tesco</v>
      </c>
      <c r="DI987" s="4" t="str">
        <v>Tesco</v>
      </c>
      <c r="DJ987" s="4" t="str">
        <v>Tesco</v>
      </c>
      <c r="DK987" s="4" t="str">
        <v>Tesco</v>
      </c>
      <c r="DL987" s="4" t="str">
        <v>Tesco</v>
      </c>
      <c r="DM987" s="4" t="str">
        <v>Tesco</v>
      </c>
      <c r="DN987" s="4" t="str">
        <v>Tesco</v>
      </c>
      <c r="DO987" s="4" t="str">
        <v>Tesco</v>
      </c>
      <c r="DP987" s="4" t="str">
        <v>Tesco</v>
      </c>
    </row>
    <row r="988" spans="1:120" x14ac:dyDescent="0.35">
      <c r="A988" s="4">
        <v>6.173</v>
      </c>
      <c r="B988" s="4">
        <v>1.214</v>
      </c>
      <c r="C988" s="4" t="s">
        <v>288</v>
      </c>
      <c r="D988" s="4" t="s">
        <v>138</v>
      </c>
      <c r="E988" s="4" t="s">
        <v>1136</v>
      </c>
      <c r="F988" s="4">
        <v>1000</v>
      </c>
      <c r="G988" s="4" t="str">
        <f t="shared" si="15"/>
        <v>Togo-University of Lome Research Farm</v>
      </c>
      <c r="BA988" s="4" t="str">
        <v>Teso</v>
      </c>
      <c r="BB988" s="4" t="str">
        <v>Teso</v>
      </c>
      <c r="BC988" s="4" t="str">
        <v>Teso</v>
      </c>
      <c r="BD988" s="4" t="str">
        <v>Teso</v>
      </c>
      <c r="BE988" s="4" t="str">
        <v>Teso</v>
      </c>
      <c r="BF988" s="4" t="str">
        <v>Teso</v>
      </c>
      <c r="BG988" s="4" t="str">
        <v>Teso</v>
      </c>
      <c r="BH988" s="4" t="str">
        <v>Teso</v>
      </c>
      <c r="BI988" s="4" t="str">
        <v>Teso</v>
      </c>
      <c r="BJ988" s="4" t="str">
        <v>Teso</v>
      </c>
      <c r="BK988" s="4" t="str">
        <v>Teso</v>
      </c>
      <c r="BL988" s="4" t="str">
        <v>Teso</v>
      </c>
      <c r="BM988" s="4" t="str">
        <v>Teso</v>
      </c>
      <c r="BN988" s="4" t="str">
        <v>Teso</v>
      </c>
      <c r="BO988" s="4" t="str">
        <v>Teso</v>
      </c>
      <c r="BP988" s="4" t="str">
        <v>Teso</v>
      </c>
      <c r="BQ988" s="4" t="str">
        <v>Teso</v>
      </c>
      <c r="BR988" s="4" t="str">
        <v>Teso</v>
      </c>
      <c r="BS988" s="4" t="str">
        <v>Teso</v>
      </c>
      <c r="BT988" s="4" t="str">
        <v>Teso</v>
      </c>
      <c r="BU988" s="4" t="str">
        <v>Teso</v>
      </c>
      <c r="BV988" s="4" t="str">
        <v>Teso</v>
      </c>
      <c r="BW988" s="4" t="str">
        <v>Teso</v>
      </c>
      <c r="BX988" s="4" t="str">
        <v>Teso</v>
      </c>
      <c r="BY988" s="4" t="str">
        <v>Teso</v>
      </c>
      <c r="BZ988" s="4" t="str">
        <v>Teso</v>
      </c>
      <c r="CA988" s="4" t="str">
        <v>Teso</v>
      </c>
      <c r="CB988" s="4" t="str">
        <v>Teso</v>
      </c>
      <c r="CC988" s="4" t="str">
        <v>Teso</v>
      </c>
      <c r="CD988" s="4" t="str">
        <v>Teso</v>
      </c>
      <c r="CE988" s="4" t="str">
        <v>Teso</v>
      </c>
      <c r="CF988" s="4" t="str">
        <v>Teso</v>
      </c>
      <c r="CG988" s="4" t="str">
        <v>Teso</v>
      </c>
      <c r="CH988" s="4" t="str">
        <v>Teso</v>
      </c>
      <c r="CJ988" s="4" t="str">
        <v>Teso</v>
      </c>
      <c r="CK988" s="4" t="str">
        <v>Teso</v>
      </c>
      <c r="CL988" s="4" t="str">
        <v>Teso</v>
      </c>
      <c r="CM988" s="4" t="str">
        <v>Teso</v>
      </c>
      <c r="CN988" s="4" t="str">
        <v>Teso</v>
      </c>
      <c r="CO988" s="4" t="str">
        <v>Teso</v>
      </c>
      <c r="CP988" s="4" t="str">
        <v>Teso</v>
      </c>
      <c r="CQ988" s="4" t="str">
        <v>Teso</v>
      </c>
      <c r="CR988" s="4" t="str">
        <v>Teso</v>
      </c>
      <c r="CS988" s="4" t="str">
        <v>Teso</v>
      </c>
      <c r="CT988" s="4" t="str">
        <v>Teso</v>
      </c>
      <c r="CU988" s="4" t="str">
        <v>Teso</v>
      </c>
      <c r="CV988" s="4" t="str">
        <v>Teso</v>
      </c>
      <c r="CW988" s="4" t="str">
        <v>Teso</v>
      </c>
      <c r="CX988" s="4" t="str">
        <v>Teso</v>
      </c>
      <c r="CY988" s="4" t="str">
        <v>Teso</v>
      </c>
      <c r="CZ988" s="4" t="str">
        <v>Teso</v>
      </c>
      <c r="DA988" s="4" t="str">
        <v>Teso</v>
      </c>
      <c r="DB988" s="4" t="str">
        <v>Teso</v>
      </c>
      <c r="DC988" s="4" t="str">
        <v>Teso</v>
      </c>
      <c r="DD988" s="4" t="str">
        <v>Teso</v>
      </c>
      <c r="DE988" s="4" t="str">
        <v>Teso</v>
      </c>
      <c r="DF988" s="4" t="str">
        <v>Teso</v>
      </c>
      <c r="DG988" s="4" t="str">
        <v>Teso</v>
      </c>
      <c r="DH988" s="4" t="str">
        <v>Teso</v>
      </c>
      <c r="DI988" s="4" t="str">
        <v>Teso</v>
      </c>
      <c r="DJ988" s="4" t="str">
        <v>Teso</v>
      </c>
      <c r="DK988" s="4" t="str">
        <v>Teso</v>
      </c>
      <c r="DL988" s="4" t="str">
        <v>Teso</v>
      </c>
      <c r="DM988" s="4" t="str">
        <v>Teso</v>
      </c>
      <c r="DN988" s="4" t="str">
        <v>Teso</v>
      </c>
      <c r="DO988" s="4" t="str">
        <v>Teso</v>
      </c>
      <c r="DP988" s="4" t="str">
        <v>Teso</v>
      </c>
    </row>
    <row r="989" spans="1:120" x14ac:dyDescent="0.35">
      <c r="A989" s="4">
        <v>36.729999999999997</v>
      </c>
      <c r="B989" s="4">
        <v>9.18</v>
      </c>
      <c r="C989" s="4" t="s">
        <v>291</v>
      </c>
      <c r="D989" s="4" t="s">
        <v>130</v>
      </c>
      <c r="E989" s="4" t="s">
        <v>1137</v>
      </c>
      <c r="F989" s="4">
        <v>550</v>
      </c>
      <c r="G989" s="4" t="str">
        <f t="shared" si="15"/>
        <v>Tunisia-Beja</v>
      </c>
      <c r="BA989" s="4" t="str">
        <v>Thiagar</v>
      </c>
      <c r="BB989" s="4" t="str">
        <v>Thiagar</v>
      </c>
      <c r="BC989" s="4" t="str">
        <v>Thiagar</v>
      </c>
      <c r="BD989" s="4" t="str">
        <v>Thiagar</v>
      </c>
      <c r="BE989" s="4" t="str">
        <v>Thiagar</v>
      </c>
      <c r="BF989" s="4" t="str">
        <v>Thiagar</v>
      </c>
      <c r="BG989" s="4" t="str">
        <v>Thiagar</v>
      </c>
      <c r="BH989" s="4" t="str">
        <v>Thiagar</v>
      </c>
      <c r="BI989" s="4" t="str">
        <v>Thiagar</v>
      </c>
      <c r="BJ989" s="4" t="str">
        <v>Thiagar</v>
      </c>
      <c r="BK989" s="4" t="str">
        <v>Thiagar</v>
      </c>
      <c r="BL989" s="4" t="str">
        <v>Thiagar</v>
      </c>
      <c r="BM989" s="4" t="str">
        <v>Thiagar</v>
      </c>
      <c r="BN989" s="4" t="str">
        <v>Thiagar</v>
      </c>
      <c r="BO989" s="4" t="str">
        <v>Thiagar</v>
      </c>
      <c r="BP989" s="4" t="str">
        <v>Thiagar</v>
      </c>
      <c r="BQ989" s="4" t="str">
        <v>Thiagar</v>
      </c>
      <c r="BR989" s="4" t="str">
        <v>Thiagar</v>
      </c>
      <c r="BS989" s="4" t="str">
        <v>Thiagar</v>
      </c>
      <c r="BT989" s="4" t="str">
        <v>Thiagar</v>
      </c>
      <c r="BU989" s="4" t="str">
        <v>Thiagar</v>
      </c>
      <c r="BV989" s="4" t="str">
        <v>Thiagar</v>
      </c>
      <c r="BW989" s="4" t="str">
        <v>Thiagar</v>
      </c>
      <c r="BX989" s="4" t="str">
        <v>Thiagar</v>
      </c>
      <c r="BY989" s="4" t="str">
        <v>Thiagar</v>
      </c>
      <c r="BZ989" s="4" t="str">
        <v>Thiagar</v>
      </c>
      <c r="CA989" s="4" t="str">
        <v>Thiagar</v>
      </c>
      <c r="CB989" s="4" t="str">
        <v>Thiagar</v>
      </c>
      <c r="CC989" s="4" t="str">
        <v>Thiagar</v>
      </c>
      <c r="CD989" s="4" t="str">
        <v>Thiagar</v>
      </c>
      <c r="CE989" s="4" t="str">
        <v>Thiagar</v>
      </c>
      <c r="CF989" s="4" t="str">
        <v>Thiagar</v>
      </c>
      <c r="CG989" s="4" t="str">
        <v>Thiagar</v>
      </c>
      <c r="CH989" s="4" t="str">
        <v>Thiagar</v>
      </c>
      <c r="CJ989" s="4" t="str">
        <v>Thiagar</v>
      </c>
      <c r="CK989" s="4" t="str">
        <v>Thiagar</v>
      </c>
      <c r="CL989" s="4" t="str">
        <v>Thiagar</v>
      </c>
      <c r="CM989" s="4" t="str">
        <v>Thiagar</v>
      </c>
      <c r="CN989" s="4" t="str">
        <v>Thiagar</v>
      </c>
      <c r="CO989" s="4" t="str">
        <v>Thiagar</v>
      </c>
      <c r="CP989" s="4" t="str">
        <v>Thiagar</v>
      </c>
      <c r="CQ989" s="4" t="str">
        <v>Thiagar</v>
      </c>
      <c r="CR989" s="4" t="str">
        <v>Thiagar</v>
      </c>
      <c r="CS989" s="4" t="str">
        <v>Thiagar</v>
      </c>
      <c r="CT989" s="4" t="str">
        <v>Thiagar</v>
      </c>
      <c r="CU989" s="4" t="str">
        <v>Thiagar</v>
      </c>
      <c r="CV989" s="4" t="str">
        <v>Thiagar</v>
      </c>
      <c r="CW989" s="4" t="str">
        <v>Thiagar</v>
      </c>
      <c r="CX989" s="4" t="str">
        <v>Thiagar</v>
      </c>
      <c r="CY989" s="4" t="str">
        <v>Thiagar</v>
      </c>
      <c r="CZ989" s="4" t="str">
        <v>Thiagar</v>
      </c>
      <c r="DA989" s="4" t="str">
        <v>Thiagar</v>
      </c>
      <c r="DB989" s="4" t="str">
        <v>Thiagar</v>
      </c>
      <c r="DC989" s="4" t="str">
        <v>Thiagar</v>
      </c>
      <c r="DD989" s="4" t="str">
        <v>Thiagar</v>
      </c>
      <c r="DE989" s="4" t="str">
        <v>Thiagar</v>
      </c>
      <c r="DF989" s="4" t="str">
        <v>Thiagar</v>
      </c>
      <c r="DG989" s="4" t="str">
        <v>Thiagar</v>
      </c>
      <c r="DH989" s="4" t="str">
        <v>Thiagar</v>
      </c>
      <c r="DI989" s="4" t="str">
        <v>Thiagar</v>
      </c>
      <c r="DJ989" s="4" t="str">
        <v>Thiagar</v>
      </c>
      <c r="DK989" s="4" t="str">
        <v>Thiagar</v>
      </c>
      <c r="DL989" s="4" t="str">
        <v>Thiagar</v>
      </c>
      <c r="DM989" s="4" t="str">
        <v>Thiagar</v>
      </c>
      <c r="DN989" s="4" t="str">
        <v>Thiagar</v>
      </c>
      <c r="DO989" s="4" t="str">
        <v>Thiagar</v>
      </c>
      <c r="DP989" s="4" t="str">
        <v>Thiagar</v>
      </c>
    </row>
    <row r="990" spans="1:120" x14ac:dyDescent="0.35">
      <c r="A990" s="4">
        <v>36.08</v>
      </c>
      <c r="B990" s="4">
        <v>9.36</v>
      </c>
      <c r="C990" s="4" t="s">
        <v>291</v>
      </c>
      <c r="D990" s="4" t="s">
        <v>130</v>
      </c>
      <c r="E990" s="4" t="s">
        <v>1137</v>
      </c>
      <c r="F990" s="4">
        <v>550</v>
      </c>
      <c r="G990" s="4" t="str">
        <f t="shared" si="15"/>
        <v>Tunisia-Beja</v>
      </c>
      <c r="BA990" s="4" t="str">
        <v>Thilmakha</v>
      </c>
      <c r="BB990" s="4" t="str">
        <v>Thilmakha</v>
      </c>
      <c r="BC990" s="4" t="str">
        <v>Thilmakha</v>
      </c>
      <c r="BD990" s="4" t="str">
        <v>Thilmakha</v>
      </c>
      <c r="BE990" s="4" t="str">
        <v>Thilmakha</v>
      </c>
      <c r="BF990" s="4" t="str">
        <v>Thilmakha</v>
      </c>
      <c r="BG990" s="4" t="str">
        <v>Thilmakha</v>
      </c>
      <c r="BH990" s="4" t="str">
        <v>Thilmakha</v>
      </c>
      <c r="BI990" s="4" t="str">
        <v>Thilmakha</v>
      </c>
      <c r="BJ990" s="4" t="str">
        <v>Thilmakha</v>
      </c>
      <c r="BK990" s="4" t="str">
        <v>Thilmakha</v>
      </c>
      <c r="BL990" s="4" t="str">
        <v>Thilmakha</v>
      </c>
      <c r="BM990" s="4" t="str">
        <v>Thilmakha</v>
      </c>
      <c r="BN990" s="4" t="str">
        <v>Thilmakha</v>
      </c>
      <c r="BO990" s="4" t="str">
        <v>Thilmakha</v>
      </c>
      <c r="BP990" s="4" t="str">
        <v>Thilmakha</v>
      </c>
      <c r="BQ990" s="4" t="str">
        <v>Thilmakha</v>
      </c>
      <c r="BR990" s="4" t="str">
        <v>Thilmakha</v>
      </c>
      <c r="BS990" s="4" t="str">
        <v>Thilmakha</v>
      </c>
      <c r="BT990" s="4" t="str">
        <v>Thilmakha</v>
      </c>
      <c r="BU990" s="4" t="str">
        <v>Thilmakha</v>
      </c>
      <c r="BV990" s="4" t="str">
        <v>Thilmakha</v>
      </c>
      <c r="BW990" s="4" t="str">
        <v>Thilmakha</v>
      </c>
      <c r="BX990" s="4" t="str">
        <v>Thilmakha</v>
      </c>
      <c r="BY990" s="4" t="str">
        <v>Thilmakha</v>
      </c>
      <c r="BZ990" s="4" t="str">
        <v>Thilmakha</v>
      </c>
      <c r="CA990" s="4" t="str">
        <v>Thilmakha</v>
      </c>
      <c r="CB990" s="4" t="str">
        <v>Thilmakha</v>
      </c>
      <c r="CC990" s="4" t="str">
        <v>Thilmakha</v>
      </c>
      <c r="CD990" s="4" t="str">
        <v>Thilmakha</v>
      </c>
      <c r="CE990" s="4" t="str">
        <v>Thilmakha</v>
      </c>
      <c r="CF990" s="4" t="str">
        <v>Thilmakha</v>
      </c>
      <c r="CG990" s="4" t="str">
        <v>Thilmakha</v>
      </c>
      <c r="CH990" s="4" t="str">
        <v>Thilmakha</v>
      </c>
      <c r="CJ990" s="4" t="str">
        <v>Thilmakha</v>
      </c>
      <c r="CK990" s="4" t="str">
        <v>Thilmakha</v>
      </c>
      <c r="CL990" s="4" t="str">
        <v>Thilmakha</v>
      </c>
      <c r="CM990" s="4" t="str">
        <v>Thilmakha</v>
      </c>
      <c r="CN990" s="4" t="str">
        <v>Thilmakha</v>
      </c>
      <c r="CO990" s="4" t="str">
        <v>Thilmakha</v>
      </c>
      <c r="CP990" s="4" t="str">
        <v>Thilmakha</v>
      </c>
      <c r="CQ990" s="4" t="str">
        <v>Thilmakha</v>
      </c>
      <c r="CR990" s="4" t="str">
        <v>Thilmakha</v>
      </c>
      <c r="CS990" s="4" t="str">
        <v>Thilmakha</v>
      </c>
      <c r="CT990" s="4" t="str">
        <v>Thilmakha</v>
      </c>
      <c r="CU990" s="4" t="str">
        <v>Thilmakha</v>
      </c>
      <c r="CV990" s="4" t="str">
        <v>Thilmakha</v>
      </c>
      <c r="CW990" s="4" t="str">
        <v>Thilmakha</v>
      </c>
      <c r="CX990" s="4" t="str">
        <v>Thilmakha</v>
      </c>
      <c r="CY990" s="4" t="str">
        <v>Thilmakha</v>
      </c>
      <c r="CZ990" s="4" t="str">
        <v>Thilmakha</v>
      </c>
      <c r="DA990" s="4" t="str">
        <v>Thilmakha</v>
      </c>
      <c r="DB990" s="4" t="str">
        <v>Thilmakha</v>
      </c>
      <c r="DC990" s="4" t="str">
        <v>Thilmakha</v>
      </c>
      <c r="DD990" s="4" t="str">
        <v>Thilmakha</v>
      </c>
      <c r="DE990" s="4" t="str">
        <v>Thilmakha</v>
      </c>
      <c r="DF990" s="4" t="str">
        <v>Thilmakha</v>
      </c>
      <c r="DG990" s="4" t="str">
        <v>Thilmakha</v>
      </c>
      <c r="DH990" s="4" t="str">
        <v>Thilmakha</v>
      </c>
      <c r="DI990" s="4" t="str">
        <v>Thilmakha</v>
      </c>
      <c r="DJ990" s="4" t="str">
        <v>Thilmakha</v>
      </c>
      <c r="DK990" s="4" t="str">
        <v>Thilmakha</v>
      </c>
      <c r="DL990" s="4" t="str">
        <v>Thilmakha</v>
      </c>
      <c r="DM990" s="4" t="str">
        <v>Thilmakha</v>
      </c>
      <c r="DN990" s="4" t="str">
        <v>Thilmakha</v>
      </c>
      <c r="DO990" s="4" t="str">
        <v>Thilmakha</v>
      </c>
      <c r="DP990" s="4" t="str">
        <v>Thilmakha</v>
      </c>
    </row>
    <row r="991" spans="1:120" x14ac:dyDescent="0.35">
      <c r="A991" s="4">
        <v>36.409999999999997</v>
      </c>
      <c r="B991" s="4">
        <v>9.27</v>
      </c>
      <c r="C991" s="4" t="s">
        <v>291</v>
      </c>
      <c r="D991" s="4" t="s">
        <v>130</v>
      </c>
      <c r="E991" s="4" t="s">
        <v>1138</v>
      </c>
      <c r="F991" s="4">
        <v>176</v>
      </c>
      <c r="G991" s="4" t="str">
        <f t="shared" si="15"/>
        <v>Tunisia-Beja.Siliana</v>
      </c>
      <c r="BA991" s="4" t="str">
        <v>Thiougou</v>
      </c>
      <c r="BB991" s="4" t="str">
        <v>Thiougou</v>
      </c>
      <c r="BC991" s="4" t="str">
        <v>Thiougou</v>
      </c>
      <c r="BD991" s="4" t="str">
        <v>Thiougou</v>
      </c>
      <c r="BE991" s="4" t="str">
        <v>Thiougou</v>
      </c>
      <c r="BF991" s="4" t="str">
        <v>Thiougou</v>
      </c>
      <c r="BG991" s="4" t="str">
        <v>Thiougou</v>
      </c>
      <c r="BH991" s="4" t="str">
        <v>Thiougou</v>
      </c>
      <c r="BI991" s="4" t="str">
        <v>Thiougou</v>
      </c>
      <c r="BJ991" s="4" t="str">
        <v>Thiougou</v>
      </c>
      <c r="BK991" s="4" t="str">
        <v>Thiougou</v>
      </c>
      <c r="BL991" s="4" t="str">
        <v>Thiougou</v>
      </c>
      <c r="BM991" s="4" t="str">
        <v>Thiougou</v>
      </c>
      <c r="BN991" s="4" t="str">
        <v>Thiougou</v>
      </c>
      <c r="BO991" s="4" t="str">
        <v>Thiougou</v>
      </c>
      <c r="BP991" s="4" t="str">
        <v>Thiougou</v>
      </c>
      <c r="BQ991" s="4" t="str">
        <v>Thiougou</v>
      </c>
      <c r="BR991" s="4" t="str">
        <v>Thiougou</v>
      </c>
      <c r="BS991" s="4" t="str">
        <v>Thiougou</v>
      </c>
      <c r="BT991" s="4" t="str">
        <v>Thiougou</v>
      </c>
      <c r="BU991" s="4" t="str">
        <v>Thiougou</v>
      </c>
      <c r="BV991" s="4" t="str">
        <v>Thiougou</v>
      </c>
      <c r="BW991" s="4" t="str">
        <v>Thiougou</v>
      </c>
      <c r="BX991" s="4" t="str">
        <v>Thiougou</v>
      </c>
      <c r="BY991" s="4" t="str">
        <v>Thiougou</v>
      </c>
      <c r="BZ991" s="4" t="str">
        <v>Thiougou</v>
      </c>
      <c r="CA991" s="4" t="str">
        <v>Thiougou</v>
      </c>
      <c r="CB991" s="4" t="str">
        <v>Thiougou</v>
      </c>
      <c r="CC991" s="4" t="str">
        <v>Thiougou</v>
      </c>
      <c r="CD991" s="4" t="str">
        <v>Thiougou</v>
      </c>
      <c r="CE991" s="4" t="str">
        <v>Thiougou</v>
      </c>
      <c r="CF991" s="4" t="str">
        <v>Thiougou</v>
      </c>
      <c r="CG991" s="4" t="str">
        <v>Thiougou</v>
      </c>
      <c r="CH991" s="4" t="str">
        <v>Thiougou</v>
      </c>
      <c r="CJ991" s="4" t="str">
        <v>Thiougou</v>
      </c>
      <c r="CK991" s="4" t="str">
        <v>Thiougou</v>
      </c>
      <c r="CL991" s="4" t="str">
        <v>Thiougou</v>
      </c>
      <c r="CM991" s="4" t="str">
        <v>Thiougou</v>
      </c>
      <c r="CN991" s="4" t="str">
        <v>Thiougou</v>
      </c>
      <c r="CO991" s="4" t="str">
        <v>Thiougou</v>
      </c>
      <c r="CP991" s="4" t="str">
        <v>Thiougou</v>
      </c>
      <c r="CQ991" s="4" t="str">
        <v>Thiougou</v>
      </c>
      <c r="CR991" s="4" t="str">
        <v>Thiougou</v>
      </c>
      <c r="CS991" s="4" t="str">
        <v>Thiougou</v>
      </c>
      <c r="CT991" s="4" t="str">
        <v>Thiougou</v>
      </c>
      <c r="CU991" s="4" t="str">
        <v>Thiougou</v>
      </c>
      <c r="CV991" s="4" t="str">
        <v>Thiougou</v>
      </c>
      <c r="CW991" s="4" t="str">
        <v>Thiougou</v>
      </c>
      <c r="CX991" s="4" t="str">
        <v>Thiougou</v>
      </c>
      <c r="CY991" s="4" t="str">
        <v>Thiougou</v>
      </c>
      <c r="CZ991" s="4" t="str">
        <v>Thiougou</v>
      </c>
      <c r="DA991" s="4" t="str">
        <v>Thiougou</v>
      </c>
      <c r="DB991" s="4" t="str">
        <v>Thiougou</v>
      </c>
      <c r="DC991" s="4" t="str">
        <v>Thiougou</v>
      </c>
      <c r="DD991" s="4" t="str">
        <v>Thiougou</v>
      </c>
      <c r="DE991" s="4" t="str">
        <v>Thiougou</v>
      </c>
      <c r="DF991" s="4" t="str">
        <v>Thiougou</v>
      </c>
      <c r="DG991" s="4" t="str">
        <v>Thiougou</v>
      </c>
      <c r="DH991" s="4" t="str">
        <v>Thiougou</v>
      </c>
      <c r="DI991" s="4" t="str">
        <v>Thiougou</v>
      </c>
      <c r="DJ991" s="4" t="str">
        <v>Thiougou</v>
      </c>
      <c r="DK991" s="4" t="str">
        <v>Thiougou</v>
      </c>
      <c r="DL991" s="4" t="str">
        <v>Thiougou</v>
      </c>
      <c r="DM991" s="4" t="str">
        <v>Thiougou</v>
      </c>
      <c r="DN991" s="4" t="str">
        <v>Thiougou</v>
      </c>
      <c r="DO991" s="4" t="str">
        <v>Thiougou</v>
      </c>
      <c r="DP991" s="4" t="str">
        <v>Thiougou</v>
      </c>
    </row>
    <row r="992" spans="1:120" x14ac:dyDescent="0.35">
      <c r="A992" s="4">
        <v>34.457999999999998</v>
      </c>
      <c r="B992" s="4">
        <v>9.5190000000000001</v>
      </c>
      <c r="C992" s="4" t="s">
        <v>291</v>
      </c>
      <c r="D992" s="4" t="s">
        <v>138</v>
      </c>
      <c r="E992" s="4" t="s">
        <v>1139</v>
      </c>
      <c r="F992" s="4">
        <v>3000</v>
      </c>
      <c r="G992" s="4" t="str">
        <f t="shared" si="15"/>
        <v>Tunisia-Bou Hedma National Park</v>
      </c>
      <c r="BA992" s="4" t="str">
        <v>Thohoyandou, Limpopo</v>
      </c>
      <c r="BB992" s="4" t="str">
        <v>Thohoyandou, Limpopo</v>
      </c>
      <c r="BC992" s="4" t="str">
        <v>Thohoyandou, Limpopo</v>
      </c>
      <c r="BD992" s="4" t="str">
        <v>Thohoyandou, Limpopo</v>
      </c>
      <c r="BE992" s="4" t="str">
        <v>Thohoyandou, Limpopo</v>
      </c>
      <c r="BF992" s="4" t="str">
        <v>Thohoyandou, Limpopo</v>
      </c>
      <c r="BG992" s="4" t="str">
        <v>Thohoyandou, Limpopo</v>
      </c>
      <c r="BH992" s="4" t="str">
        <v>Thohoyandou, Limpopo</v>
      </c>
      <c r="BI992" s="4" t="str">
        <v>Thohoyandou, Limpopo</v>
      </c>
      <c r="BJ992" s="4" t="str">
        <v>Thohoyandou, Limpopo</v>
      </c>
      <c r="BK992" s="4" t="str">
        <v>Thohoyandou, Limpopo</v>
      </c>
      <c r="BL992" s="4" t="str">
        <v>Thohoyandou, Limpopo</v>
      </c>
      <c r="BM992" s="4" t="str">
        <v>Thohoyandou, Limpopo</v>
      </c>
      <c r="BN992" s="4" t="str">
        <v>Thohoyandou, Limpopo</v>
      </c>
      <c r="BO992" s="4" t="str">
        <v>Thohoyandou, Limpopo</v>
      </c>
      <c r="BP992" s="4" t="str">
        <v>Thohoyandou, Limpopo</v>
      </c>
      <c r="BQ992" s="4" t="str">
        <v>Thohoyandou, Limpopo</v>
      </c>
      <c r="BR992" s="4" t="str">
        <v>Thohoyandou, Limpopo</v>
      </c>
      <c r="BS992" s="4" t="str">
        <v>Thohoyandou, Limpopo</v>
      </c>
      <c r="BT992" s="4" t="str">
        <v>Thohoyandou, Limpopo</v>
      </c>
      <c r="BU992" s="4" t="str">
        <v>Thohoyandou, Limpopo</v>
      </c>
      <c r="BV992" s="4" t="str">
        <v>Thohoyandou, Limpopo</v>
      </c>
      <c r="BW992" s="4" t="str">
        <v>Thohoyandou, Limpopo</v>
      </c>
      <c r="BX992" s="4" t="str">
        <v>Thohoyandou, Limpopo</v>
      </c>
      <c r="BY992" s="4" t="str">
        <v>Thohoyandou, Limpopo</v>
      </c>
      <c r="BZ992" s="4" t="str">
        <v>Thohoyandou, Limpopo</v>
      </c>
      <c r="CA992" s="4" t="str">
        <v>Thohoyandou, Limpopo</v>
      </c>
      <c r="CB992" s="4" t="str">
        <v>Thohoyandou, Limpopo</v>
      </c>
      <c r="CC992" s="4" t="str">
        <v>Thohoyandou, Limpopo</v>
      </c>
      <c r="CD992" s="4" t="str">
        <v>Thohoyandou, Limpopo</v>
      </c>
      <c r="CE992" s="4" t="str">
        <v>Thohoyandou, Limpopo</v>
      </c>
      <c r="CF992" s="4" t="str">
        <v>Thohoyandou, Limpopo</v>
      </c>
      <c r="CG992" s="4" t="str">
        <v>Thohoyandou, Limpopo</v>
      </c>
      <c r="CH992" s="4" t="str">
        <v>Thohoyandou, Limpopo</v>
      </c>
      <c r="CJ992" s="4" t="str">
        <v>Thohoyandou, Limpopo</v>
      </c>
      <c r="CK992" s="4" t="str">
        <v>Thohoyandou, Limpopo</v>
      </c>
      <c r="CL992" s="4" t="str">
        <v>Thohoyandou, Limpopo</v>
      </c>
      <c r="CM992" s="4" t="str">
        <v>Thohoyandou, Limpopo</v>
      </c>
      <c r="CN992" s="4" t="str">
        <v>Thohoyandou, Limpopo</v>
      </c>
      <c r="CO992" s="4" t="str">
        <v>Thohoyandou, Limpopo</v>
      </c>
      <c r="CP992" s="4" t="str">
        <v>Thohoyandou, Limpopo</v>
      </c>
      <c r="CQ992" s="4" t="str">
        <v>Thohoyandou, Limpopo</v>
      </c>
      <c r="CR992" s="4" t="str">
        <v>Thohoyandou, Limpopo</v>
      </c>
      <c r="CS992" s="4" t="str">
        <v>Thohoyandou, Limpopo</v>
      </c>
      <c r="CT992" s="4" t="str">
        <v>Thohoyandou, Limpopo</v>
      </c>
      <c r="CU992" s="4" t="str">
        <v>Thohoyandou, Limpopo</v>
      </c>
      <c r="CV992" s="4" t="str">
        <v>Thohoyandou, Limpopo</v>
      </c>
      <c r="CW992" s="4" t="str">
        <v>Thohoyandou, Limpopo</v>
      </c>
      <c r="CX992" s="4" t="str">
        <v>Thohoyandou, Limpopo</v>
      </c>
      <c r="CY992" s="4" t="str">
        <v>Thohoyandou, Limpopo</v>
      </c>
      <c r="CZ992" s="4" t="str">
        <v>Thohoyandou, Limpopo</v>
      </c>
      <c r="DA992" s="4" t="str">
        <v>Thohoyandou, Limpopo</v>
      </c>
      <c r="DB992" s="4" t="str">
        <v>Thohoyandou, Limpopo</v>
      </c>
      <c r="DC992" s="4" t="str">
        <v>Thohoyandou, Limpopo</v>
      </c>
      <c r="DD992" s="4" t="str">
        <v>Thohoyandou, Limpopo</v>
      </c>
      <c r="DE992" s="4" t="str">
        <v>Thohoyandou, Limpopo</v>
      </c>
      <c r="DF992" s="4" t="str">
        <v>Thohoyandou, Limpopo</v>
      </c>
      <c r="DG992" s="4" t="str">
        <v>Thohoyandou, Limpopo</v>
      </c>
      <c r="DH992" s="4" t="str">
        <v>Thohoyandou, Limpopo</v>
      </c>
      <c r="DI992" s="4" t="str">
        <v>Thohoyandou, Limpopo</v>
      </c>
      <c r="DJ992" s="4" t="str">
        <v>Thohoyandou, Limpopo</v>
      </c>
      <c r="DK992" s="4" t="str">
        <v>Thohoyandou, Limpopo</v>
      </c>
      <c r="DL992" s="4" t="str">
        <v>Thohoyandou, Limpopo</v>
      </c>
      <c r="DM992" s="4" t="str">
        <v>Thohoyandou, Limpopo</v>
      </c>
      <c r="DN992" s="4" t="str">
        <v>Thohoyandou, Limpopo</v>
      </c>
      <c r="DO992" s="4" t="str">
        <v>Thohoyandou, Limpopo</v>
      </c>
      <c r="DP992" s="4" t="str">
        <v>Thohoyandou, Limpopo</v>
      </c>
    </row>
    <row r="993" spans="1:120" x14ac:dyDescent="0.35">
      <c r="A993" s="4">
        <v>36.6</v>
      </c>
      <c r="B993" s="4">
        <v>9.9600000000000009</v>
      </c>
      <c r="C993" s="4" t="s">
        <v>291</v>
      </c>
      <c r="D993" s="4" t="s">
        <v>130</v>
      </c>
      <c r="E993" s="4" t="s">
        <v>1140</v>
      </c>
      <c r="F993" s="4">
        <v>550</v>
      </c>
      <c r="G993" s="4" t="str">
        <f t="shared" si="15"/>
        <v>Tunisia-Bousalem</v>
      </c>
      <c r="BA993" s="4" t="str">
        <v>Thyolo</v>
      </c>
      <c r="BB993" s="4" t="str">
        <v>Thyolo</v>
      </c>
      <c r="BC993" s="4" t="str">
        <v>Thyolo</v>
      </c>
      <c r="BD993" s="4" t="str">
        <v>Thyolo</v>
      </c>
      <c r="BE993" s="4" t="str">
        <v>Thyolo</v>
      </c>
      <c r="BF993" s="4" t="str">
        <v>Thyolo</v>
      </c>
      <c r="BG993" s="4" t="str">
        <v>Thyolo</v>
      </c>
      <c r="BH993" s="4" t="str">
        <v>Thyolo</v>
      </c>
      <c r="BI993" s="4" t="str">
        <v>Thyolo</v>
      </c>
      <c r="BJ993" s="4" t="str">
        <v>Thyolo</v>
      </c>
      <c r="BK993" s="4" t="str">
        <v>Thyolo</v>
      </c>
      <c r="BL993" s="4" t="str">
        <v>Thyolo</v>
      </c>
      <c r="BM993" s="4" t="str">
        <v>Thyolo</v>
      </c>
      <c r="BN993" s="4" t="str">
        <v>Thyolo</v>
      </c>
      <c r="BO993" s="4" t="str">
        <v>Thyolo</v>
      </c>
      <c r="BP993" s="4" t="str">
        <v>Thyolo</v>
      </c>
      <c r="BQ993" s="4" t="str">
        <v>Thyolo</v>
      </c>
      <c r="BR993" s="4" t="str">
        <v>Thyolo</v>
      </c>
      <c r="BS993" s="4" t="str">
        <v>Thyolo</v>
      </c>
      <c r="BT993" s="4" t="str">
        <v>Thyolo</v>
      </c>
      <c r="BU993" s="4" t="str">
        <v>Thyolo</v>
      </c>
      <c r="BV993" s="4" t="str">
        <v>Thyolo</v>
      </c>
      <c r="BW993" s="4" t="str">
        <v>Thyolo</v>
      </c>
      <c r="BX993" s="4" t="str">
        <v>Thyolo</v>
      </c>
      <c r="BY993" s="4" t="str">
        <v>Thyolo</v>
      </c>
      <c r="BZ993" s="4" t="str">
        <v>Thyolo</v>
      </c>
      <c r="CA993" s="4" t="str">
        <v>Thyolo</v>
      </c>
      <c r="CB993" s="4" t="str">
        <v>Thyolo</v>
      </c>
      <c r="CC993" s="4" t="str">
        <v>Thyolo</v>
      </c>
      <c r="CD993" s="4" t="str">
        <v>Thyolo</v>
      </c>
      <c r="CE993" s="4" t="str">
        <v>Thyolo</v>
      </c>
      <c r="CF993" s="4" t="str">
        <v>Thyolo</v>
      </c>
      <c r="CG993" s="4" t="str">
        <v>Thyolo</v>
      </c>
      <c r="CH993" s="4" t="str">
        <v>Thyolo</v>
      </c>
      <c r="CJ993" s="4" t="str">
        <v>Thyolo</v>
      </c>
      <c r="CK993" s="4" t="str">
        <v>Thyolo</v>
      </c>
      <c r="CL993" s="4" t="str">
        <v>Thyolo</v>
      </c>
      <c r="CM993" s="4" t="str">
        <v>Thyolo</v>
      </c>
      <c r="CN993" s="4" t="str">
        <v>Thyolo</v>
      </c>
      <c r="CO993" s="4" t="str">
        <v>Thyolo</v>
      </c>
      <c r="CP993" s="4" t="str">
        <v>Thyolo</v>
      </c>
      <c r="CQ993" s="4" t="str">
        <v>Thyolo</v>
      </c>
      <c r="CR993" s="4" t="str">
        <v>Thyolo</v>
      </c>
      <c r="CS993" s="4" t="str">
        <v>Thyolo</v>
      </c>
      <c r="CT993" s="4" t="str">
        <v>Thyolo</v>
      </c>
      <c r="CU993" s="4" t="str">
        <v>Thyolo</v>
      </c>
      <c r="CV993" s="4" t="str">
        <v>Thyolo</v>
      </c>
      <c r="CW993" s="4" t="str">
        <v>Thyolo</v>
      </c>
      <c r="CX993" s="4" t="str">
        <v>Thyolo</v>
      </c>
      <c r="CY993" s="4" t="str">
        <v>Thyolo</v>
      </c>
      <c r="CZ993" s="4" t="str">
        <v>Thyolo</v>
      </c>
      <c r="DA993" s="4" t="str">
        <v>Thyolo</v>
      </c>
      <c r="DB993" s="4" t="str">
        <v>Thyolo</v>
      </c>
      <c r="DC993" s="4" t="str">
        <v>Thyolo</v>
      </c>
      <c r="DD993" s="4" t="str">
        <v>Thyolo</v>
      </c>
      <c r="DE993" s="4" t="str">
        <v>Thyolo</v>
      </c>
      <c r="DF993" s="4" t="str">
        <v>Thyolo</v>
      </c>
      <c r="DG993" s="4" t="str">
        <v>Thyolo</v>
      </c>
      <c r="DH993" s="4" t="str">
        <v>Thyolo</v>
      </c>
      <c r="DI993" s="4" t="str">
        <v>Thyolo</v>
      </c>
      <c r="DJ993" s="4" t="str">
        <v>Thyolo</v>
      </c>
      <c r="DK993" s="4" t="str">
        <v>Thyolo</v>
      </c>
      <c r="DL993" s="4" t="str">
        <v>Thyolo</v>
      </c>
      <c r="DM993" s="4" t="str">
        <v>Thyolo</v>
      </c>
      <c r="DN993" s="4" t="str">
        <v>Thyolo</v>
      </c>
      <c r="DO993" s="4" t="str">
        <v>Thyolo</v>
      </c>
      <c r="DP993" s="4" t="str">
        <v>Thyolo</v>
      </c>
    </row>
    <row r="994" spans="1:120" x14ac:dyDescent="0.35">
      <c r="A994" s="4">
        <v>35.610999999999997</v>
      </c>
      <c r="B994" s="4">
        <v>9.7460000000000004</v>
      </c>
      <c r="C994" s="4" t="s">
        <v>291</v>
      </c>
      <c r="D994" s="4" t="s">
        <v>130</v>
      </c>
      <c r="E994" s="4" t="s">
        <v>1141</v>
      </c>
      <c r="F994" s="4">
        <v>250</v>
      </c>
      <c r="G994" s="4" t="str">
        <f t="shared" si="15"/>
        <v>Tunisia-Farm 11, Kairouan District</v>
      </c>
      <c r="BA994" s="4" t="str">
        <v>Tigrai</v>
      </c>
      <c r="BB994" s="4" t="str">
        <v>Tigrai</v>
      </c>
      <c r="BC994" s="4" t="str">
        <v>Tigrai</v>
      </c>
      <c r="BD994" s="4" t="str">
        <v>Tigrai</v>
      </c>
      <c r="BE994" s="4" t="str">
        <v>Tigrai</v>
      </c>
      <c r="BF994" s="4" t="str">
        <v>Tigrai</v>
      </c>
      <c r="BG994" s="4" t="str">
        <v>Tigrai</v>
      </c>
      <c r="BH994" s="4" t="str">
        <v>Tigrai</v>
      </c>
      <c r="BI994" s="4" t="str">
        <v>Tigrai</v>
      </c>
      <c r="BJ994" s="4" t="str">
        <v>Tigrai</v>
      </c>
      <c r="BK994" s="4" t="str">
        <v>Tigrai</v>
      </c>
      <c r="BL994" s="4" t="str">
        <v>Tigrai</v>
      </c>
      <c r="BM994" s="4" t="str">
        <v>Tigrai</v>
      </c>
      <c r="BN994" s="4" t="str">
        <v>Tigrai</v>
      </c>
      <c r="BO994" s="4" t="str">
        <v>Tigrai</v>
      </c>
      <c r="BP994" s="4" t="str">
        <v>Tigrai</v>
      </c>
      <c r="BQ994" s="4" t="str">
        <v>Tigrai</v>
      </c>
      <c r="BR994" s="4" t="str">
        <v>Tigrai</v>
      </c>
      <c r="BS994" s="4" t="str">
        <v>Tigrai</v>
      </c>
      <c r="BT994" s="4" t="str">
        <v>Tigrai</v>
      </c>
      <c r="BU994" s="4" t="str">
        <v>Tigrai</v>
      </c>
      <c r="BV994" s="4" t="str">
        <v>Tigrai</v>
      </c>
      <c r="BW994" s="4" t="str">
        <v>Tigrai</v>
      </c>
      <c r="BX994" s="4" t="str">
        <v>Tigrai</v>
      </c>
      <c r="BY994" s="4" t="str">
        <v>Tigrai</v>
      </c>
      <c r="BZ994" s="4" t="str">
        <v>Tigrai</v>
      </c>
      <c r="CA994" s="4" t="str">
        <v>Tigrai</v>
      </c>
      <c r="CB994" s="4" t="str">
        <v>Tigrai</v>
      </c>
      <c r="CC994" s="4" t="str">
        <v>Tigrai</v>
      </c>
      <c r="CD994" s="4" t="str">
        <v>Tigrai</v>
      </c>
      <c r="CE994" s="4" t="str">
        <v>Tigrai</v>
      </c>
      <c r="CF994" s="4" t="str">
        <v>Tigrai</v>
      </c>
      <c r="CG994" s="4" t="str">
        <v>Tigrai</v>
      </c>
      <c r="CH994" s="4" t="str">
        <v>Tigrai</v>
      </c>
      <c r="CJ994" s="4" t="str">
        <v>Tigrai</v>
      </c>
      <c r="CK994" s="4" t="str">
        <v>Tigrai</v>
      </c>
      <c r="CL994" s="4" t="str">
        <v>Tigrai</v>
      </c>
      <c r="CM994" s="4" t="str">
        <v>Tigrai</v>
      </c>
      <c r="CN994" s="4" t="str">
        <v>Tigrai</v>
      </c>
      <c r="CO994" s="4" t="str">
        <v>Tigrai</v>
      </c>
      <c r="CP994" s="4" t="str">
        <v>Tigrai</v>
      </c>
      <c r="CQ994" s="4" t="str">
        <v>Tigrai</v>
      </c>
      <c r="CR994" s="4" t="str">
        <v>Tigrai</v>
      </c>
      <c r="CS994" s="4" t="str">
        <v>Tigrai</v>
      </c>
      <c r="CT994" s="4" t="str">
        <v>Tigrai</v>
      </c>
      <c r="CU994" s="4" t="str">
        <v>Tigrai</v>
      </c>
      <c r="CV994" s="4" t="str">
        <v>Tigrai</v>
      </c>
      <c r="CW994" s="4" t="str">
        <v>Tigrai</v>
      </c>
      <c r="CX994" s="4" t="str">
        <v>Tigrai</v>
      </c>
      <c r="CY994" s="4" t="str">
        <v>Tigrai</v>
      </c>
      <c r="CZ994" s="4" t="str">
        <v>Tigrai</v>
      </c>
      <c r="DA994" s="4" t="str">
        <v>Tigrai</v>
      </c>
      <c r="DB994" s="4" t="str">
        <v>Tigrai</v>
      </c>
      <c r="DC994" s="4" t="str">
        <v>Tigrai</v>
      </c>
      <c r="DD994" s="4" t="str">
        <v>Tigrai</v>
      </c>
      <c r="DE994" s="4" t="str">
        <v>Tigrai</v>
      </c>
      <c r="DF994" s="4" t="str">
        <v>Tigrai</v>
      </c>
      <c r="DG994" s="4" t="str">
        <v>Tigrai</v>
      </c>
      <c r="DH994" s="4" t="str">
        <v>Tigrai</v>
      </c>
      <c r="DI994" s="4" t="str">
        <v>Tigrai</v>
      </c>
      <c r="DJ994" s="4" t="str">
        <v>Tigrai</v>
      </c>
      <c r="DK994" s="4" t="str">
        <v>Tigrai</v>
      </c>
      <c r="DL994" s="4" t="str">
        <v>Tigrai</v>
      </c>
      <c r="DM994" s="4" t="str">
        <v>Tigrai</v>
      </c>
      <c r="DN994" s="4" t="str">
        <v>Tigrai</v>
      </c>
      <c r="DO994" s="4" t="str">
        <v>Tigrai</v>
      </c>
      <c r="DP994" s="4" t="str">
        <v>Tigrai</v>
      </c>
    </row>
    <row r="995" spans="1:120" x14ac:dyDescent="0.35">
      <c r="A995" s="4">
        <v>35.319000000000003</v>
      </c>
      <c r="B995" s="4">
        <v>9.609</v>
      </c>
      <c r="C995" s="4" t="s">
        <v>291</v>
      </c>
      <c r="D995" s="4" t="s">
        <v>130</v>
      </c>
      <c r="E995" s="4" t="s">
        <v>1142</v>
      </c>
      <c r="F995" s="4">
        <v>250</v>
      </c>
      <c r="G995" s="4" t="str">
        <f t="shared" si="15"/>
        <v>Tunisia-Farm 12, Kairouan District</v>
      </c>
      <c r="BA995" s="4" t="str">
        <v>Tikiri</v>
      </c>
      <c r="BB995" s="4" t="str">
        <v>Tikiri</v>
      </c>
      <c r="BC995" s="4" t="str">
        <v>Tikiri</v>
      </c>
      <c r="BD995" s="4" t="str">
        <v>Tikiri</v>
      </c>
      <c r="BE995" s="4" t="str">
        <v>Tikiri</v>
      </c>
      <c r="BF995" s="4" t="str">
        <v>Tikiri</v>
      </c>
      <c r="BG995" s="4" t="str">
        <v>Tikiri</v>
      </c>
      <c r="BH995" s="4" t="str">
        <v>Tikiri</v>
      </c>
      <c r="BI995" s="4" t="str">
        <v>Tikiri</v>
      </c>
      <c r="BJ995" s="4" t="str">
        <v>Tikiri</v>
      </c>
      <c r="BK995" s="4" t="str">
        <v>Tikiri</v>
      </c>
      <c r="BL995" s="4" t="str">
        <v>Tikiri</v>
      </c>
      <c r="BM995" s="4" t="str">
        <v>Tikiri</v>
      </c>
      <c r="BN995" s="4" t="str">
        <v>Tikiri</v>
      </c>
      <c r="BO995" s="4" t="str">
        <v>Tikiri</v>
      </c>
      <c r="BP995" s="4" t="str">
        <v>Tikiri</v>
      </c>
      <c r="BQ995" s="4" t="str">
        <v>Tikiri</v>
      </c>
      <c r="BR995" s="4" t="str">
        <v>Tikiri</v>
      </c>
      <c r="BS995" s="4" t="str">
        <v>Tikiri</v>
      </c>
      <c r="BT995" s="4" t="str">
        <v>Tikiri</v>
      </c>
      <c r="BU995" s="4" t="str">
        <v>Tikiri</v>
      </c>
      <c r="BV995" s="4" t="str">
        <v>Tikiri</v>
      </c>
      <c r="BW995" s="4" t="str">
        <v>Tikiri</v>
      </c>
      <c r="BX995" s="4" t="str">
        <v>Tikiri</v>
      </c>
      <c r="BY995" s="4" t="str">
        <v>Tikiri</v>
      </c>
      <c r="BZ995" s="4" t="str">
        <v>Tikiri</v>
      </c>
      <c r="CA995" s="4" t="str">
        <v>Tikiri</v>
      </c>
      <c r="CB995" s="4" t="str">
        <v>Tikiri</v>
      </c>
      <c r="CC995" s="4" t="str">
        <v>Tikiri</v>
      </c>
      <c r="CD995" s="4" t="str">
        <v>Tikiri</v>
      </c>
      <c r="CE995" s="4" t="str">
        <v>Tikiri</v>
      </c>
      <c r="CF995" s="4" t="str">
        <v>Tikiri</v>
      </c>
      <c r="CG995" s="4" t="str">
        <v>Tikiri</v>
      </c>
      <c r="CH995" s="4" t="str">
        <v>Tikiri</v>
      </c>
      <c r="CJ995" s="4" t="str">
        <v>Tikiri</v>
      </c>
      <c r="CK995" s="4" t="str">
        <v>Tikiri</v>
      </c>
      <c r="CL995" s="4" t="str">
        <v>Tikiri</v>
      </c>
      <c r="CM995" s="4" t="str">
        <v>Tikiri</v>
      </c>
      <c r="CN995" s="4" t="str">
        <v>Tikiri</v>
      </c>
      <c r="CO995" s="4" t="str">
        <v>Tikiri</v>
      </c>
      <c r="CP995" s="4" t="str">
        <v>Tikiri</v>
      </c>
      <c r="CQ995" s="4" t="str">
        <v>Tikiri</v>
      </c>
      <c r="CR995" s="4" t="str">
        <v>Tikiri</v>
      </c>
      <c r="CS995" s="4" t="str">
        <v>Tikiri</v>
      </c>
      <c r="CT995" s="4" t="str">
        <v>Tikiri</v>
      </c>
      <c r="CU995" s="4" t="str">
        <v>Tikiri</v>
      </c>
      <c r="CV995" s="4" t="str">
        <v>Tikiri</v>
      </c>
      <c r="CW995" s="4" t="str">
        <v>Tikiri</v>
      </c>
      <c r="CX995" s="4" t="str">
        <v>Tikiri</v>
      </c>
      <c r="CY995" s="4" t="str">
        <v>Tikiri</v>
      </c>
      <c r="CZ995" s="4" t="str">
        <v>Tikiri</v>
      </c>
      <c r="DA995" s="4" t="str">
        <v>Tikiri</v>
      </c>
      <c r="DB995" s="4" t="str">
        <v>Tikiri</v>
      </c>
      <c r="DC995" s="4" t="str">
        <v>Tikiri</v>
      </c>
      <c r="DD995" s="4" t="str">
        <v>Tikiri</v>
      </c>
      <c r="DE995" s="4" t="str">
        <v>Tikiri</v>
      </c>
      <c r="DF995" s="4" t="str">
        <v>Tikiri</v>
      </c>
      <c r="DG995" s="4" t="str">
        <v>Tikiri</v>
      </c>
      <c r="DH995" s="4" t="str">
        <v>Tikiri</v>
      </c>
      <c r="DI995" s="4" t="str">
        <v>Tikiri</v>
      </c>
      <c r="DJ995" s="4" t="str">
        <v>Tikiri</v>
      </c>
      <c r="DK995" s="4" t="str">
        <v>Tikiri</v>
      </c>
      <c r="DL995" s="4" t="str">
        <v>Tikiri</v>
      </c>
      <c r="DM995" s="4" t="str">
        <v>Tikiri</v>
      </c>
      <c r="DN995" s="4" t="str">
        <v>Tikiri</v>
      </c>
      <c r="DO995" s="4" t="str">
        <v>Tikiri</v>
      </c>
      <c r="DP995" s="4" t="str">
        <v>Tikiri</v>
      </c>
    </row>
    <row r="996" spans="1:120" x14ac:dyDescent="0.35">
      <c r="A996" s="4">
        <v>35.668999999999997</v>
      </c>
      <c r="B996" s="4">
        <v>9.8480000000000008</v>
      </c>
      <c r="C996" s="4" t="s">
        <v>291</v>
      </c>
      <c r="D996" s="4" t="s">
        <v>130</v>
      </c>
      <c r="E996" s="4" t="s">
        <v>1143</v>
      </c>
      <c r="F996" s="4">
        <v>250</v>
      </c>
      <c r="G996" s="4" t="str">
        <f t="shared" si="15"/>
        <v>Tunisia-Farm 13, Kairouan District</v>
      </c>
      <c r="BA996" s="4" t="str">
        <v>Tilla</v>
      </c>
      <c r="BB996" s="4" t="str">
        <v>Tilla</v>
      </c>
      <c r="BC996" s="4" t="str">
        <v>Tilla</v>
      </c>
      <c r="BD996" s="4" t="str">
        <v>Tilla</v>
      </c>
      <c r="BE996" s="4" t="str">
        <v>Tilla</v>
      </c>
      <c r="BF996" s="4" t="str">
        <v>Tilla</v>
      </c>
      <c r="BG996" s="4" t="str">
        <v>Tilla</v>
      </c>
      <c r="BH996" s="4" t="str">
        <v>Tilla</v>
      </c>
      <c r="BI996" s="4" t="str">
        <v>Tilla</v>
      </c>
      <c r="BJ996" s="4" t="str">
        <v>Tilla</v>
      </c>
      <c r="BK996" s="4" t="str">
        <v>Tilla</v>
      </c>
      <c r="BL996" s="4" t="str">
        <v>Tilla</v>
      </c>
      <c r="BM996" s="4" t="str">
        <v>Tilla</v>
      </c>
      <c r="BN996" s="4" t="str">
        <v>Tilla</v>
      </c>
      <c r="BO996" s="4" t="str">
        <v>Tilla</v>
      </c>
      <c r="BP996" s="4" t="str">
        <v>Tilla</v>
      </c>
      <c r="BQ996" s="4" t="str">
        <v>Tilla</v>
      </c>
      <c r="BR996" s="4" t="str">
        <v>Tilla</v>
      </c>
      <c r="BS996" s="4" t="str">
        <v>Tilla</v>
      </c>
      <c r="BT996" s="4" t="str">
        <v>Tilla</v>
      </c>
      <c r="BU996" s="4" t="str">
        <v>Tilla</v>
      </c>
      <c r="BV996" s="4" t="str">
        <v>Tilla</v>
      </c>
      <c r="BW996" s="4" t="str">
        <v>Tilla</v>
      </c>
      <c r="BX996" s="4" t="str">
        <v>Tilla</v>
      </c>
      <c r="BY996" s="4" t="str">
        <v>Tilla</v>
      </c>
      <c r="BZ996" s="4" t="str">
        <v>Tilla</v>
      </c>
      <c r="CA996" s="4" t="str">
        <v>Tilla</v>
      </c>
      <c r="CB996" s="4" t="str">
        <v>Tilla</v>
      </c>
      <c r="CC996" s="4" t="str">
        <v>Tilla</v>
      </c>
      <c r="CD996" s="4" t="str">
        <v>Tilla</v>
      </c>
      <c r="CE996" s="4" t="str">
        <v>Tilla</v>
      </c>
      <c r="CF996" s="4" t="str">
        <v>Tilla</v>
      </c>
      <c r="CG996" s="4" t="str">
        <v>Tilla</v>
      </c>
      <c r="CH996" s="4" t="str">
        <v>Tilla</v>
      </c>
      <c r="CJ996" s="4" t="str">
        <v>Tilla</v>
      </c>
      <c r="CK996" s="4" t="str">
        <v>Tilla</v>
      </c>
      <c r="CL996" s="4" t="str">
        <v>Tilla</v>
      </c>
      <c r="CM996" s="4" t="str">
        <v>Tilla</v>
      </c>
      <c r="CN996" s="4" t="str">
        <v>Tilla</v>
      </c>
      <c r="CO996" s="4" t="str">
        <v>Tilla</v>
      </c>
      <c r="CP996" s="4" t="str">
        <v>Tilla</v>
      </c>
      <c r="CQ996" s="4" t="str">
        <v>Tilla</v>
      </c>
      <c r="CR996" s="4" t="str">
        <v>Tilla</v>
      </c>
      <c r="CS996" s="4" t="str">
        <v>Tilla</v>
      </c>
      <c r="CT996" s="4" t="str">
        <v>Tilla</v>
      </c>
      <c r="CU996" s="4" t="str">
        <v>Tilla</v>
      </c>
      <c r="CV996" s="4" t="str">
        <v>Tilla</v>
      </c>
      <c r="CW996" s="4" t="str">
        <v>Tilla</v>
      </c>
      <c r="CX996" s="4" t="str">
        <v>Tilla</v>
      </c>
      <c r="CY996" s="4" t="str">
        <v>Tilla</v>
      </c>
      <c r="CZ996" s="4" t="str">
        <v>Tilla</v>
      </c>
      <c r="DA996" s="4" t="str">
        <v>Tilla</v>
      </c>
      <c r="DB996" s="4" t="str">
        <v>Tilla</v>
      </c>
      <c r="DC996" s="4" t="str">
        <v>Tilla</v>
      </c>
      <c r="DD996" s="4" t="str">
        <v>Tilla</v>
      </c>
      <c r="DE996" s="4" t="str">
        <v>Tilla</v>
      </c>
      <c r="DF996" s="4" t="str">
        <v>Tilla</v>
      </c>
      <c r="DG996" s="4" t="str">
        <v>Tilla</v>
      </c>
      <c r="DH996" s="4" t="str">
        <v>Tilla</v>
      </c>
      <c r="DI996" s="4" t="str">
        <v>Tilla</v>
      </c>
      <c r="DJ996" s="4" t="str">
        <v>Tilla</v>
      </c>
      <c r="DK996" s="4" t="str">
        <v>Tilla</v>
      </c>
      <c r="DL996" s="4" t="str">
        <v>Tilla</v>
      </c>
      <c r="DM996" s="4" t="str">
        <v>Tilla</v>
      </c>
      <c r="DN996" s="4" t="str">
        <v>Tilla</v>
      </c>
      <c r="DO996" s="4" t="str">
        <v>Tilla</v>
      </c>
      <c r="DP996" s="4" t="str">
        <v>Tilla</v>
      </c>
    </row>
    <row r="997" spans="1:120" x14ac:dyDescent="0.35">
      <c r="A997" s="4">
        <v>35.369</v>
      </c>
      <c r="B997" s="4">
        <v>9.6150000000000002</v>
      </c>
      <c r="C997" s="4" t="s">
        <v>291</v>
      </c>
      <c r="D997" s="4" t="s">
        <v>130</v>
      </c>
      <c r="E997" s="4" t="s">
        <v>1144</v>
      </c>
      <c r="F997" s="4">
        <v>250</v>
      </c>
      <c r="G997" s="4" t="str">
        <f t="shared" si="15"/>
        <v>Tunisia-Farm 14, Kairouan District</v>
      </c>
      <c r="BA997" s="4" t="str">
        <v>Tinfounga</v>
      </c>
      <c r="BB997" s="4" t="str">
        <v>Tinfounga</v>
      </c>
      <c r="BC997" s="4" t="str">
        <v>Tinfounga</v>
      </c>
      <c r="BD997" s="4" t="str">
        <v>Tinfounga</v>
      </c>
      <c r="BE997" s="4" t="str">
        <v>Tinfounga</v>
      </c>
      <c r="BF997" s="4" t="str">
        <v>Tinfounga</v>
      </c>
      <c r="BG997" s="4" t="str">
        <v>Tinfounga</v>
      </c>
      <c r="BH997" s="4" t="str">
        <v>Tinfounga</v>
      </c>
      <c r="BI997" s="4" t="str">
        <v>Tinfounga</v>
      </c>
      <c r="BJ997" s="4" t="str">
        <v>Tinfounga</v>
      </c>
      <c r="BK997" s="4" t="str">
        <v>Tinfounga</v>
      </c>
      <c r="BL997" s="4" t="str">
        <v>Tinfounga</v>
      </c>
      <c r="BM997" s="4" t="str">
        <v>Tinfounga</v>
      </c>
      <c r="BN997" s="4" t="str">
        <v>Tinfounga</v>
      </c>
      <c r="BO997" s="4" t="str">
        <v>Tinfounga</v>
      </c>
      <c r="BP997" s="4" t="str">
        <v>Tinfounga</v>
      </c>
      <c r="BQ997" s="4" t="str">
        <v>Tinfounga</v>
      </c>
      <c r="BR997" s="4" t="str">
        <v>Tinfounga</v>
      </c>
      <c r="BS997" s="4" t="str">
        <v>Tinfounga</v>
      </c>
      <c r="BT997" s="4" t="str">
        <v>Tinfounga</v>
      </c>
      <c r="BU997" s="4" t="str">
        <v>Tinfounga</v>
      </c>
      <c r="BV997" s="4" t="str">
        <v>Tinfounga</v>
      </c>
      <c r="BW997" s="4" t="str">
        <v>Tinfounga</v>
      </c>
      <c r="BX997" s="4" t="str">
        <v>Tinfounga</v>
      </c>
      <c r="BY997" s="4" t="str">
        <v>Tinfounga</v>
      </c>
      <c r="BZ997" s="4" t="str">
        <v>Tinfounga</v>
      </c>
      <c r="CA997" s="4" t="str">
        <v>Tinfounga</v>
      </c>
      <c r="CB997" s="4" t="str">
        <v>Tinfounga</v>
      </c>
      <c r="CC997" s="4" t="str">
        <v>Tinfounga</v>
      </c>
      <c r="CD997" s="4" t="str">
        <v>Tinfounga</v>
      </c>
      <c r="CE997" s="4" t="str">
        <v>Tinfounga</v>
      </c>
      <c r="CF997" s="4" t="str">
        <v>Tinfounga</v>
      </c>
      <c r="CG997" s="4" t="str">
        <v>Tinfounga</v>
      </c>
      <c r="CH997" s="4" t="str">
        <v>Tinfounga</v>
      </c>
      <c r="CJ997" s="4" t="str">
        <v>Tinfounga</v>
      </c>
      <c r="CK997" s="4" t="str">
        <v>Tinfounga</v>
      </c>
      <c r="CL997" s="4" t="str">
        <v>Tinfounga</v>
      </c>
      <c r="CM997" s="4" t="str">
        <v>Tinfounga</v>
      </c>
      <c r="CN997" s="4" t="str">
        <v>Tinfounga</v>
      </c>
      <c r="CO997" s="4" t="str">
        <v>Tinfounga</v>
      </c>
      <c r="CP997" s="4" t="str">
        <v>Tinfounga</v>
      </c>
      <c r="CQ997" s="4" t="str">
        <v>Tinfounga</v>
      </c>
      <c r="CR997" s="4" t="str">
        <v>Tinfounga</v>
      </c>
      <c r="CS997" s="4" t="str">
        <v>Tinfounga</v>
      </c>
      <c r="CT997" s="4" t="str">
        <v>Tinfounga</v>
      </c>
      <c r="CU997" s="4" t="str">
        <v>Tinfounga</v>
      </c>
      <c r="CV997" s="4" t="str">
        <v>Tinfounga</v>
      </c>
      <c r="CW997" s="4" t="str">
        <v>Tinfounga</v>
      </c>
      <c r="CX997" s="4" t="str">
        <v>Tinfounga</v>
      </c>
      <c r="CY997" s="4" t="str">
        <v>Tinfounga</v>
      </c>
      <c r="CZ997" s="4" t="str">
        <v>Tinfounga</v>
      </c>
      <c r="DA997" s="4" t="str">
        <v>Tinfounga</v>
      </c>
      <c r="DB997" s="4" t="str">
        <v>Tinfounga</v>
      </c>
      <c r="DC997" s="4" t="str">
        <v>Tinfounga</v>
      </c>
      <c r="DD997" s="4" t="str">
        <v>Tinfounga</v>
      </c>
      <c r="DE997" s="4" t="str">
        <v>Tinfounga</v>
      </c>
      <c r="DF997" s="4" t="str">
        <v>Tinfounga</v>
      </c>
      <c r="DG997" s="4" t="str">
        <v>Tinfounga</v>
      </c>
      <c r="DH997" s="4" t="str">
        <v>Tinfounga</v>
      </c>
      <c r="DI997" s="4" t="str">
        <v>Tinfounga</v>
      </c>
      <c r="DJ997" s="4" t="str">
        <v>Tinfounga</v>
      </c>
      <c r="DK997" s="4" t="str">
        <v>Tinfounga</v>
      </c>
      <c r="DL997" s="4" t="str">
        <v>Tinfounga</v>
      </c>
      <c r="DM997" s="4" t="str">
        <v>Tinfounga</v>
      </c>
      <c r="DN997" s="4" t="str">
        <v>Tinfounga</v>
      </c>
      <c r="DO997" s="4" t="str">
        <v>Tinfounga</v>
      </c>
      <c r="DP997" s="4" t="str">
        <v>Tinfounga</v>
      </c>
    </row>
    <row r="998" spans="1:120" x14ac:dyDescent="0.35">
      <c r="A998" s="4">
        <v>35.372</v>
      </c>
      <c r="B998" s="4">
        <v>9.6120000000000001</v>
      </c>
      <c r="C998" s="4" t="s">
        <v>291</v>
      </c>
      <c r="D998" s="4" t="s">
        <v>130</v>
      </c>
      <c r="E998" s="4" t="s">
        <v>1145</v>
      </c>
      <c r="F998" s="4">
        <v>250</v>
      </c>
      <c r="G998" s="4" t="str">
        <f t="shared" si="15"/>
        <v>Tunisia-Farm 15, Kairouan District</v>
      </c>
      <c r="BA998" s="4" t="str">
        <v>Tongaren, Bungoma</v>
      </c>
      <c r="BB998" s="4" t="str">
        <v>Tongaren, Bungoma</v>
      </c>
      <c r="BC998" s="4" t="str">
        <v>Tongaren, Bungoma</v>
      </c>
      <c r="BD998" s="4" t="str">
        <v>Tongaren, Bungoma</v>
      </c>
      <c r="BE998" s="4" t="str">
        <v>Tongaren, Bungoma</v>
      </c>
      <c r="BF998" s="4" t="str">
        <v>Tongaren, Bungoma</v>
      </c>
      <c r="BG998" s="4" t="str">
        <v>Tongaren, Bungoma</v>
      </c>
      <c r="BH998" s="4" t="str">
        <v>Tongaren, Bungoma</v>
      </c>
      <c r="BI998" s="4" t="str">
        <v>Tongaren, Bungoma</v>
      </c>
      <c r="BJ998" s="4" t="str">
        <v>Tongaren, Bungoma</v>
      </c>
      <c r="BK998" s="4" t="str">
        <v>Tongaren, Bungoma</v>
      </c>
      <c r="BL998" s="4" t="str">
        <v>Tongaren, Bungoma</v>
      </c>
      <c r="BM998" s="4" t="str">
        <v>Tongaren, Bungoma</v>
      </c>
      <c r="BN998" s="4" t="str">
        <v>Tongaren, Bungoma</v>
      </c>
      <c r="BO998" s="4" t="str">
        <v>Tongaren, Bungoma</v>
      </c>
      <c r="BP998" s="4" t="str">
        <v>Tongaren, Bungoma</v>
      </c>
      <c r="BQ998" s="4" t="str">
        <v>Tongaren, Bungoma</v>
      </c>
      <c r="BR998" s="4" t="str">
        <v>Tongaren, Bungoma</v>
      </c>
      <c r="BS998" s="4" t="str">
        <v>Tongaren, Bungoma</v>
      </c>
      <c r="BT998" s="4" t="str">
        <v>Tongaren, Bungoma</v>
      </c>
      <c r="BU998" s="4" t="str">
        <v>Tongaren, Bungoma</v>
      </c>
      <c r="BV998" s="4" t="str">
        <v>Tongaren, Bungoma</v>
      </c>
      <c r="BW998" s="4" t="str">
        <v>Tongaren, Bungoma</v>
      </c>
      <c r="BX998" s="4" t="str">
        <v>Tongaren, Bungoma</v>
      </c>
      <c r="BY998" s="4" t="str">
        <v>Tongaren, Bungoma</v>
      </c>
      <c r="BZ998" s="4" t="str">
        <v>Tongaren, Bungoma</v>
      </c>
      <c r="CA998" s="4" t="str">
        <v>Tongaren, Bungoma</v>
      </c>
      <c r="CB998" s="4" t="str">
        <v>Tongaren, Bungoma</v>
      </c>
      <c r="CC998" s="4" t="str">
        <v>Tongaren, Bungoma</v>
      </c>
      <c r="CD998" s="4" t="str">
        <v>Tongaren, Bungoma</v>
      </c>
      <c r="CE998" s="4" t="str">
        <v>Tongaren, Bungoma</v>
      </c>
      <c r="CF998" s="4" t="str">
        <v>Tongaren, Bungoma</v>
      </c>
      <c r="CG998" s="4" t="str">
        <v>Tongaren, Bungoma</v>
      </c>
      <c r="CH998" s="4" t="str">
        <v>Tongaren, Bungoma</v>
      </c>
      <c r="CJ998" s="4" t="str">
        <v>Tongaren, Bungoma</v>
      </c>
      <c r="CK998" s="4" t="str">
        <v>Tongaren, Bungoma</v>
      </c>
      <c r="CL998" s="4" t="str">
        <v>Tongaren, Bungoma</v>
      </c>
      <c r="CM998" s="4" t="str">
        <v>Tongaren, Bungoma</v>
      </c>
      <c r="CN998" s="4" t="str">
        <v>Tongaren, Bungoma</v>
      </c>
      <c r="CO998" s="4" t="str">
        <v>Tongaren, Bungoma</v>
      </c>
      <c r="CP998" s="4" t="str">
        <v>Tongaren, Bungoma</v>
      </c>
      <c r="CQ998" s="4" t="str">
        <v>Tongaren, Bungoma</v>
      </c>
      <c r="CR998" s="4" t="str">
        <v>Tongaren, Bungoma</v>
      </c>
      <c r="CS998" s="4" t="str">
        <v>Tongaren, Bungoma</v>
      </c>
      <c r="CT998" s="4" t="str">
        <v>Tongaren, Bungoma</v>
      </c>
      <c r="CU998" s="4" t="str">
        <v>Tongaren, Bungoma</v>
      </c>
      <c r="CV998" s="4" t="str">
        <v>Tongaren, Bungoma</v>
      </c>
      <c r="CW998" s="4" t="str">
        <v>Tongaren, Bungoma</v>
      </c>
      <c r="CX998" s="4" t="str">
        <v>Tongaren, Bungoma</v>
      </c>
      <c r="CY998" s="4" t="str">
        <v>Tongaren, Bungoma</v>
      </c>
      <c r="CZ998" s="4" t="str">
        <v>Tongaren, Bungoma</v>
      </c>
      <c r="DA998" s="4" t="str">
        <v>Tongaren, Bungoma</v>
      </c>
      <c r="DB998" s="4" t="str">
        <v>Tongaren, Bungoma</v>
      </c>
      <c r="DC998" s="4" t="str">
        <v>Tongaren, Bungoma</v>
      </c>
      <c r="DD998" s="4" t="str">
        <v>Tongaren, Bungoma</v>
      </c>
      <c r="DE998" s="4" t="str">
        <v>Tongaren, Bungoma</v>
      </c>
      <c r="DF998" s="4" t="str">
        <v>Tongaren, Bungoma</v>
      </c>
      <c r="DG998" s="4" t="str">
        <v>Tongaren, Bungoma</v>
      </c>
      <c r="DH998" s="4" t="str">
        <v>Tongaren, Bungoma</v>
      </c>
      <c r="DI998" s="4" t="str">
        <v>Tongaren, Bungoma</v>
      </c>
      <c r="DJ998" s="4" t="str">
        <v>Tongaren, Bungoma</v>
      </c>
      <c r="DK998" s="4" t="str">
        <v>Tongaren, Bungoma</v>
      </c>
      <c r="DL998" s="4" t="str">
        <v>Tongaren, Bungoma</v>
      </c>
      <c r="DM998" s="4" t="str">
        <v>Tongaren, Bungoma</v>
      </c>
      <c r="DN998" s="4" t="str">
        <v>Tongaren, Bungoma</v>
      </c>
      <c r="DO998" s="4" t="str">
        <v>Tongaren, Bungoma</v>
      </c>
      <c r="DP998" s="4" t="str">
        <v>Tongaren, Bungoma</v>
      </c>
    </row>
    <row r="999" spans="1:120" x14ac:dyDescent="0.35">
      <c r="A999" s="4">
        <v>35.344999999999999</v>
      </c>
      <c r="B999" s="4">
        <v>9.5809999999999995</v>
      </c>
      <c r="C999" s="4" t="s">
        <v>291</v>
      </c>
      <c r="D999" s="4" t="s">
        <v>130</v>
      </c>
      <c r="E999" s="4" t="s">
        <v>1146</v>
      </c>
      <c r="F999" s="4">
        <v>250</v>
      </c>
      <c r="G999" s="4" t="str">
        <f t="shared" si="15"/>
        <v>Tunisia-Farm 16, Kairouan District</v>
      </c>
      <c r="BA999" s="4" t="str">
        <v>Totinga, Mono Department</v>
      </c>
      <c r="BB999" s="4" t="str">
        <v>Totinga, Mono Department</v>
      </c>
      <c r="BC999" s="4" t="str">
        <v>Totinga, Mono Department</v>
      </c>
      <c r="BD999" s="4" t="str">
        <v>Totinga, Mono Department</v>
      </c>
      <c r="BE999" s="4" t="str">
        <v>Totinga, Mono Department</v>
      </c>
      <c r="BF999" s="4" t="str">
        <v>Totinga, Mono Department</v>
      </c>
      <c r="BG999" s="4" t="str">
        <v>Totinga, Mono Department</v>
      </c>
      <c r="BH999" s="4" t="str">
        <v>Totinga, Mono Department</v>
      </c>
      <c r="BI999" s="4" t="str">
        <v>Totinga, Mono Department</v>
      </c>
      <c r="BJ999" s="4" t="str">
        <v>Totinga, Mono Department</v>
      </c>
      <c r="BK999" s="4" t="str">
        <v>Totinga, Mono Department</v>
      </c>
      <c r="BL999" s="4" t="str">
        <v>Totinga, Mono Department</v>
      </c>
      <c r="BM999" s="4" t="str">
        <v>Totinga, Mono Department</v>
      </c>
      <c r="BN999" s="4" t="str">
        <v>Totinga, Mono Department</v>
      </c>
      <c r="BO999" s="4" t="str">
        <v>Totinga, Mono Department</v>
      </c>
      <c r="BP999" s="4" t="str">
        <v>Totinga, Mono Department</v>
      </c>
      <c r="BQ999" s="4" t="str">
        <v>Totinga, Mono Department</v>
      </c>
      <c r="BR999" s="4" t="str">
        <v>Totinga, Mono Department</v>
      </c>
      <c r="BS999" s="4" t="str">
        <v>Totinga, Mono Department</v>
      </c>
      <c r="BT999" s="4" t="str">
        <v>Totinga, Mono Department</v>
      </c>
      <c r="BU999" s="4" t="str">
        <v>Totinga, Mono Department</v>
      </c>
      <c r="BV999" s="4" t="str">
        <v>Totinga, Mono Department</v>
      </c>
      <c r="BW999" s="4" t="str">
        <v>Totinga, Mono Department</v>
      </c>
      <c r="BX999" s="4" t="str">
        <v>Totinga, Mono Department</v>
      </c>
      <c r="BY999" s="4" t="str">
        <v>Totinga, Mono Department</v>
      </c>
      <c r="BZ999" s="4" t="str">
        <v>Totinga, Mono Department</v>
      </c>
      <c r="CA999" s="4" t="str">
        <v>Totinga, Mono Department</v>
      </c>
      <c r="CB999" s="4" t="str">
        <v>Totinga, Mono Department</v>
      </c>
      <c r="CC999" s="4" t="str">
        <v>Totinga, Mono Department</v>
      </c>
      <c r="CD999" s="4" t="str">
        <v>Totinga, Mono Department</v>
      </c>
      <c r="CE999" s="4" t="str">
        <v>Totinga, Mono Department</v>
      </c>
      <c r="CF999" s="4" t="str">
        <v>Totinga, Mono Department</v>
      </c>
      <c r="CG999" s="4" t="str">
        <v>Totinga, Mono Department</v>
      </c>
      <c r="CH999" s="4" t="str">
        <v>Totinga, Mono Department</v>
      </c>
      <c r="CJ999" s="4" t="str">
        <v>Totinga, Mono Department</v>
      </c>
      <c r="CK999" s="4" t="str">
        <v>Totinga, Mono Department</v>
      </c>
      <c r="CL999" s="4" t="str">
        <v>Totinga, Mono Department</v>
      </c>
      <c r="CM999" s="4" t="str">
        <v>Totinga, Mono Department</v>
      </c>
      <c r="CN999" s="4" t="str">
        <v>Totinga, Mono Department</v>
      </c>
      <c r="CO999" s="4" t="str">
        <v>Totinga, Mono Department</v>
      </c>
      <c r="CP999" s="4" t="str">
        <v>Totinga, Mono Department</v>
      </c>
      <c r="CQ999" s="4" t="str">
        <v>Totinga, Mono Department</v>
      </c>
      <c r="CR999" s="4" t="str">
        <v>Totinga, Mono Department</v>
      </c>
      <c r="CS999" s="4" t="str">
        <v>Totinga, Mono Department</v>
      </c>
      <c r="CT999" s="4" t="str">
        <v>Totinga, Mono Department</v>
      </c>
      <c r="CU999" s="4" t="str">
        <v>Totinga, Mono Department</v>
      </c>
      <c r="CV999" s="4" t="str">
        <v>Totinga, Mono Department</v>
      </c>
      <c r="CW999" s="4" t="str">
        <v>Totinga, Mono Department</v>
      </c>
      <c r="CX999" s="4" t="str">
        <v>Totinga, Mono Department</v>
      </c>
      <c r="CY999" s="4" t="str">
        <v>Totinga, Mono Department</v>
      </c>
      <c r="CZ999" s="4" t="str">
        <v>Totinga, Mono Department</v>
      </c>
      <c r="DA999" s="4" t="str">
        <v>Totinga, Mono Department</v>
      </c>
      <c r="DB999" s="4" t="str">
        <v>Totinga, Mono Department</v>
      </c>
      <c r="DC999" s="4" t="str">
        <v>Totinga, Mono Department</v>
      </c>
      <c r="DD999" s="4" t="str">
        <v>Totinga, Mono Department</v>
      </c>
      <c r="DE999" s="4" t="str">
        <v>Totinga, Mono Department</v>
      </c>
      <c r="DF999" s="4" t="str">
        <v>Totinga, Mono Department</v>
      </c>
      <c r="DG999" s="4" t="str">
        <v>Totinga, Mono Department</v>
      </c>
      <c r="DH999" s="4" t="str">
        <v>Totinga, Mono Department</v>
      </c>
      <c r="DI999" s="4" t="str">
        <v>Totinga, Mono Department</v>
      </c>
      <c r="DJ999" s="4" t="str">
        <v>Totinga, Mono Department</v>
      </c>
      <c r="DK999" s="4" t="str">
        <v>Totinga, Mono Department</v>
      </c>
      <c r="DL999" s="4" t="str">
        <v>Totinga, Mono Department</v>
      </c>
      <c r="DM999" s="4" t="str">
        <v>Totinga, Mono Department</v>
      </c>
      <c r="DN999" s="4" t="str">
        <v>Totinga, Mono Department</v>
      </c>
      <c r="DO999" s="4" t="str">
        <v>Totinga, Mono Department</v>
      </c>
      <c r="DP999" s="4" t="str">
        <v>Totinga, Mono Department</v>
      </c>
    </row>
    <row r="1000" spans="1:120" x14ac:dyDescent="0.35">
      <c r="A1000" s="4">
        <v>35.674999999999997</v>
      </c>
      <c r="B1000" s="4">
        <v>9.8510000000000009</v>
      </c>
      <c r="C1000" s="4" t="s">
        <v>291</v>
      </c>
      <c r="D1000" s="4" t="s">
        <v>130</v>
      </c>
      <c r="E1000" s="4" t="s">
        <v>1147</v>
      </c>
      <c r="F1000" s="4">
        <v>250</v>
      </c>
      <c r="G1000" s="4" t="str">
        <f t="shared" si="15"/>
        <v>Tunisia-Farm 3, Kairouan District</v>
      </c>
      <c r="BA1000" s="4" t="str">
        <v>Tougouri</v>
      </c>
      <c r="BB1000" s="4" t="str">
        <v>Tougouri</v>
      </c>
      <c r="BC1000" s="4" t="str">
        <v>Tougouri</v>
      </c>
      <c r="BD1000" s="4" t="str">
        <v>Tougouri</v>
      </c>
      <c r="BE1000" s="4" t="str">
        <v>Tougouri</v>
      </c>
      <c r="BF1000" s="4" t="str">
        <v>Tougouri</v>
      </c>
      <c r="BG1000" s="4" t="str">
        <v>Tougouri</v>
      </c>
      <c r="BH1000" s="4" t="str">
        <v>Tougouri</v>
      </c>
      <c r="BI1000" s="4" t="str">
        <v>Tougouri</v>
      </c>
      <c r="BJ1000" s="4" t="str">
        <v>Tougouri</v>
      </c>
      <c r="BK1000" s="4" t="str">
        <v>Tougouri</v>
      </c>
      <c r="BL1000" s="4" t="str">
        <v>Tougouri</v>
      </c>
      <c r="BM1000" s="4" t="str">
        <v>Tougouri</v>
      </c>
      <c r="BN1000" s="4" t="str">
        <v>Tougouri</v>
      </c>
      <c r="BO1000" s="4" t="str">
        <v>Tougouri</v>
      </c>
      <c r="BP1000" s="4" t="str">
        <v>Tougouri</v>
      </c>
      <c r="BQ1000" s="4" t="str">
        <v>Tougouri</v>
      </c>
      <c r="BR1000" s="4" t="str">
        <v>Tougouri</v>
      </c>
      <c r="BS1000" s="4" t="str">
        <v>Tougouri</v>
      </c>
      <c r="BT1000" s="4" t="str">
        <v>Tougouri</v>
      </c>
      <c r="BU1000" s="4" t="str">
        <v>Tougouri</v>
      </c>
      <c r="BV1000" s="4" t="str">
        <v>Tougouri</v>
      </c>
      <c r="BW1000" s="4" t="str">
        <v>Tougouri</v>
      </c>
      <c r="BX1000" s="4" t="str">
        <v>Tougouri</v>
      </c>
      <c r="BY1000" s="4" t="str">
        <v>Tougouri</v>
      </c>
      <c r="BZ1000" s="4" t="str">
        <v>Tougouri</v>
      </c>
      <c r="CA1000" s="4" t="str">
        <v>Tougouri</v>
      </c>
      <c r="CB1000" s="4" t="str">
        <v>Tougouri</v>
      </c>
      <c r="CC1000" s="4" t="str">
        <v>Tougouri</v>
      </c>
      <c r="CD1000" s="4" t="str">
        <v>Tougouri</v>
      </c>
      <c r="CE1000" s="4" t="str">
        <v>Tougouri</v>
      </c>
      <c r="CF1000" s="4" t="str">
        <v>Tougouri</v>
      </c>
      <c r="CG1000" s="4" t="str">
        <v>Tougouri</v>
      </c>
      <c r="CH1000" s="4" t="str">
        <v>Tougouri</v>
      </c>
      <c r="CJ1000" s="4" t="str">
        <v>Tougouri</v>
      </c>
      <c r="CK1000" s="4" t="str">
        <v>Tougouri</v>
      </c>
      <c r="CL1000" s="4" t="str">
        <v>Tougouri</v>
      </c>
      <c r="CM1000" s="4" t="str">
        <v>Tougouri</v>
      </c>
      <c r="CN1000" s="4" t="str">
        <v>Tougouri</v>
      </c>
      <c r="CO1000" s="4" t="str">
        <v>Tougouri</v>
      </c>
      <c r="CP1000" s="4" t="str">
        <v>Tougouri</v>
      </c>
      <c r="CQ1000" s="4" t="str">
        <v>Tougouri</v>
      </c>
      <c r="CR1000" s="4" t="str">
        <v>Tougouri</v>
      </c>
      <c r="CS1000" s="4" t="str">
        <v>Tougouri</v>
      </c>
      <c r="CT1000" s="4" t="str">
        <v>Tougouri</v>
      </c>
      <c r="CU1000" s="4" t="str">
        <v>Tougouri</v>
      </c>
      <c r="CV1000" s="4" t="str">
        <v>Tougouri</v>
      </c>
      <c r="CW1000" s="4" t="str">
        <v>Tougouri</v>
      </c>
      <c r="CX1000" s="4" t="str">
        <v>Tougouri</v>
      </c>
      <c r="CY1000" s="4" t="str">
        <v>Tougouri</v>
      </c>
      <c r="CZ1000" s="4" t="str">
        <v>Tougouri</v>
      </c>
      <c r="DA1000" s="4" t="str">
        <v>Tougouri</v>
      </c>
      <c r="DB1000" s="4" t="str">
        <v>Tougouri</v>
      </c>
      <c r="DC1000" s="4" t="str">
        <v>Tougouri</v>
      </c>
      <c r="DD1000" s="4" t="str">
        <v>Tougouri</v>
      </c>
      <c r="DE1000" s="4" t="str">
        <v>Tougouri</v>
      </c>
      <c r="DF1000" s="4" t="str">
        <v>Tougouri</v>
      </c>
      <c r="DG1000" s="4" t="str">
        <v>Tougouri</v>
      </c>
      <c r="DH1000" s="4" t="str">
        <v>Tougouri</v>
      </c>
      <c r="DI1000" s="4" t="str">
        <v>Tougouri</v>
      </c>
      <c r="DJ1000" s="4" t="str">
        <v>Tougouri</v>
      </c>
      <c r="DK1000" s="4" t="str">
        <v>Tougouri</v>
      </c>
      <c r="DL1000" s="4" t="str">
        <v>Tougouri</v>
      </c>
      <c r="DM1000" s="4" t="str">
        <v>Tougouri</v>
      </c>
      <c r="DN1000" s="4" t="str">
        <v>Tougouri</v>
      </c>
      <c r="DO1000" s="4" t="str">
        <v>Tougouri</v>
      </c>
      <c r="DP1000" s="4" t="str">
        <v>Tougouri</v>
      </c>
    </row>
    <row r="1001" spans="1:120" x14ac:dyDescent="0.35">
      <c r="A1001" s="4">
        <v>35.627000000000002</v>
      </c>
      <c r="B1001" s="4">
        <v>9.7550000000000008</v>
      </c>
      <c r="C1001" s="4" t="s">
        <v>291</v>
      </c>
      <c r="D1001" s="4" t="s">
        <v>130</v>
      </c>
      <c r="E1001" s="4" t="s">
        <v>1148</v>
      </c>
      <c r="F1001" s="4">
        <v>250</v>
      </c>
      <c r="G1001" s="4" t="str">
        <f t="shared" si="15"/>
        <v>Tunisia-Farm 4, Kairouan District</v>
      </c>
      <c r="BA1001" s="4" t="str">
        <v>Trans Nzoia District</v>
      </c>
      <c r="BB1001" s="4" t="str">
        <v>Trans Nzoia District</v>
      </c>
      <c r="BC1001" s="4" t="str">
        <v>Trans Nzoia District</v>
      </c>
      <c r="BD1001" s="4" t="str">
        <v>Trans Nzoia District</v>
      </c>
      <c r="BE1001" s="4" t="str">
        <v>Trans Nzoia District</v>
      </c>
      <c r="BF1001" s="4" t="str">
        <v>Trans Nzoia District</v>
      </c>
      <c r="BG1001" s="4" t="str">
        <v>Trans Nzoia District</v>
      </c>
      <c r="BH1001" s="4" t="str">
        <v>Trans Nzoia District</v>
      </c>
      <c r="BI1001" s="4" t="str">
        <v>Trans Nzoia District</v>
      </c>
      <c r="BJ1001" s="4" t="str">
        <v>Trans Nzoia District</v>
      </c>
      <c r="BK1001" s="4" t="str">
        <v>Trans Nzoia District</v>
      </c>
      <c r="BL1001" s="4" t="str">
        <v>Trans Nzoia District</v>
      </c>
      <c r="BM1001" s="4" t="str">
        <v>Trans Nzoia District</v>
      </c>
      <c r="BN1001" s="4" t="str">
        <v>Trans Nzoia District</v>
      </c>
      <c r="BO1001" s="4" t="str">
        <v>Trans Nzoia District</v>
      </c>
      <c r="BP1001" s="4" t="str">
        <v>Trans Nzoia District</v>
      </c>
      <c r="BQ1001" s="4" t="str">
        <v>Trans Nzoia District</v>
      </c>
      <c r="BR1001" s="4" t="str">
        <v>Trans Nzoia District</v>
      </c>
      <c r="BS1001" s="4" t="str">
        <v>Trans Nzoia District</v>
      </c>
      <c r="BT1001" s="4" t="str">
        <v>Trans Nzoia District</v>
      </c>
      <c r="BU1001" s="4" t="str">
        <v>Trans Nzoia District</v>
      </c>
      <c r="BV1001" s="4" t="str">
        <v>Trans Nzoia District</v>
      </c>
      <c r="BW1001" s="4" t="str">
        <v>Trans Nzoia District</v>
      </c>
      <c r="BX1001" s="4" t="str">
        <v>Trans Nzoia District</v>
      </c>
      <c r="BY1001" s="4" t="str">
        <v>Trans Nzoia District</v>
      </c>
      <c r="BZ1001" s="4" t="str">
        <v>Trans Nzoia District</v>
      </c>
      <c r="CA1001" s="4" t="str">
        <v>Trans Nzoia District</v>
      </c>
      <c r="CB1001" s="4" t="str">
        <v>Trans Nzoia District</v>
      </c>
      <c r="CC1001" s="4" t="str">
        <v>Trans Nzoia District</v>
      </c>
      <c r="CD1001" s="4" t="str">
        <v>Trans Nzoia District</v>
      </c>
      <c r="CE1001" s="4" t="str">
        <v>Trans Nzoia District</v>
      </c>
      <c r="CF1001" s="4" t="str">
        <v>Trans Nzoia District</v>
      </c>
      <c r="CG1001" s="4" t="str">
        <v>Trans Nzoia District</v>
      </c>
      <c r="CH1001" s="4" t="str">
        <v>Trans Nzoia District</v>
      </c>
      <c r="CJ1001" s="4" t="str">
        <v>Trans Nzoia District</v>
      </c>
      <c r="CK1001" s="4" t="str">
        <v>Trans Nzoia District</v>
      </c>
      <c r="CL1001" s="4" t="str">
        <v>Trans Nzoia District</v>
      </c>
      <c r="CM1001" s="4" t="str">
        <v>Trans Nzoia District</v>
      </c>
      <c r="CN1001" s="4" t="str">
        <v>Trans Nzoia District</v>
      </c>
      <c r="CO1001" s="4" t="str">
        <v>Trans Nzoia District</v>
      </c>
      <c r="CP1001" s="4" t="str">
        <v>Trans Nzoia District</v>
      </c>
      <c r="CQ1001" s="4" t="str">
        <v>Trans Nzoia District</v>
      </c>
      <c r="CR1001" s="4" t="str">
        <v>Trans Nzoia District</v>
      </c>
      <c r="CS1001" s="4" t="str">
        <v>Trans Nzoia District</v>
      </c>
      <c r="CT1001" s="4" t="str">
        <v>Trans Nzoia District</v>
      </c>
      <c r="CU1001" s="4" t="str">
        <v>Trans Nzoia District</v>
      </c>
      <c r="CV1001" s="4" t="str">
        <v>Trans Nzoia District</v>
      </c>
      <c r="CW1001" s="4" t="str">
        <v>Trans Nzoia District</v>
      </c>
      <c r="CX1001" s="4" t="str">
        <v>Trans Nzoia District</v>
      </c>
      <c r="CY1001" s="4" t="str">
        <v>Trans Nzoia District</v>
      </c>
      <c r="CZ1001" s="4" t="str">
        <v>Trans Nzoia District</v>
      </c>
      <c r="DA1001" s="4" t="str">
        <v>Trans Nzoia District</v>
      </c>
      <c r="DB1001" s="4" t="str">
        <v>Trans Nzoia District</v>
      </c>
      <c r="DC1001" s="4" t="str">
        <v>Trans Nzoia District</v>
      </c>
      <c r="DD1001" s="4" t="str">
        <v>Trans Nzoia District</v>
      </c>
      <c r="DE1001" s="4" t="str">
        <v>Trans Nzoia District</v>
      </c>
      <c r="DF1001" s="4" t="str">
        <v>Trans Nzoia District</v>
      </c>
      <c r="DG1001" s="4" t="str">
        <v>Trans Nzoia District</v>
      </c>
      <c r="DH1001" s="4" t="str">
        <v>Trans Nzoia District</v>
      </c>
      <c r="DI1001" s="4" t="str">
        <v>Trans Nzoia District</v>
      </c>
      <c r="DJ1001" s="4" t="str">
        <v>Trans Nzoia District</v>
      </c>
      <c r="DK1001" s="4" t="str">
        <v>Trans Nzoia District</v>
      </c>
      <c r="DL1001" s="4" t="str">
        <v>Trans Nzoia District</v>
      </c>
      <c r="DM1001" s="4" t="str">
        <v>Trans Nzoia District</v>
      </c>
      <c r="DN1001" s="4" t="str">
        <v>Trans Nzoia District</v>
      </c>
      <c r="DO1001" s="4" t="str">
        <v>Trans Nzoia District</v>
      </c>
      <c r="DP1001" s="4" t="str">
        <v>Trans Nzoia District</v>
      </c>
    </row>
    <row r="1002" spans="1:120" x14ac:dyDescent="0.35">
      <c r="A1002" s="4">
        <v>35.343000000000004</v>
      </c>
      <c r="B1002" s="4">
        <v>9.5820000000000007</v>
      </c>
      <c r="C1002" s="4" t="s">
        <v>291</v>
      </c>
      <c r="D1002" s="4" t="s">
        <v>130</v>
      </c>
      <c r="E1002" s="4" t="s">
        <v>1149</v>
      </c>
      <c r="F1002" s="4">
        <v>250</v>
      </c>
      <c r="G1002" s="4" t="str">
        <f t="shared" si="15"/>
        <v>Tunisia-Farm 5, Kairouan District</v>
      </c>
      <c r="BA1002" s="4" t="str">
        <v>Tsholotsho</v>
      </c>
      <c r="BB1002" s="4" t="str">
        <v>Tsholotsho</v>
      </c>
      <c r="BC1002" s="4" t="str">
        <v>Tsholotsho</v>
      </c>
      <c r="BD1002" s="4" t="str">
        <v>Tsholotsho</v>
      </c>
      <c r="BE1002" s="4" t="str">
        <v>Tsholotsho</v>
      </c>
      <c r="BF1002" s="4" t="str">
        <v>Tsholotsho</v>
      </c>
      <c r="BG1002" s="4" t="str">
        <v>Tsholotsho</v>
      </c>
      <c r="BH1002" s="4" t="str">
        <v>Tsholotsho</v>
      </c>
      <c r="BI1002" s="4" t="str">
        <v>Tsholotsho</v>
      </c>
      <c r="BJ1002" s="4" t="str">
        <v>Tsholotsho</v>
      </c>
      <c r="BK1002" s="4" t="str">
        <v>Tsholotsho</v>
      </c>
      <c r="BL1002" s="4" t="str">
        <v>Tsholotsho</v>
      </c>
      <c r="BM1002" s="4" t="str">
        <v>Tsholotsho</v>
      </c>
      <c r="BN1002" s="4" t="str">
        <v>Tsholotsho</v>
      </c>
      <c r="BO1002" s="4" t="str">
        <v>Tsholotsho</v>
      </c>
      <c r="BP1002" s="4" t="str">
        <v>Tsholotsho</v>
      </c>
      <c r="BQ1002" s="4" t="str">
        <v>Tsholotsho</v>
      </c>
      <c r="BR1002" s="4" t="str">
        <v>Tsholotsho</v>
      </c>
      <c r="BS1002" s="4" t="str">
        <v>Tsholotsho</v>
      </c>
      <c r="BT1002" s="4" t="str">
        <v>Tsholotsho</v>
      </c>
      <c r="BU1002" s="4" t="str">
        <v>Tsholotsho</v>
      </c>
      <c r="BV1002" s="4" t="str">
        <v>Tsholotsho</v>
      </c>
      <c r="BW1002" s="4" t="str">
        <v>Tsholotsho</v>
      </c>
      <c r="BX1002" s="4" t="str">
        <v>Tsholotsho</v>
      </c>
      <c r="BY1002" s="4" t="str">
        <v>Tsholotsho</v>
      </c>
      <c r="BZ1002" s="4" t="str">
        <v>Tsholotsho</v>
      </c>
      <c r="CA1002" s="4" t="str">
        <v>Tsholotsho</v>
      </c>
      <c r="CB1002" s="4" t="str">
        <v>Tsholotsho</v>
      </c>
      <c r="CC1002" s="4" t="str">
        <v>Tsholotsho</v>
      </c>
      <c r="CD1002" s="4" t="str">
        <v>Tsholotsho</v>
      </c>
      <c r="CE1002" s="4" t="str">
        <v>Tsholotsho</v>
      </c>
      <c r="CF1002" s="4" t="str">
        <v>Tsholotsho</v>
      </c>
      <c r="CG1002" s="4" t="str">
        <v>Tsholotsho</v>
      </c>
      <c r="CH1002" s="4" t="str">
        <v>Tsholotsho</v>
      </c>
      <c r="CJ1002" s="4" t="str">
        <v>Tsholotsho</v>
      </c>
      <c r="CK1002" s="4" t="str">
        <v>Tsholotsho</v>
      </c>
      <c r="CL1002" s="4" t="str">
        <v>Tsholotsho</v>
      </c>
      <c r="CM1002" s="4" t="str">
        <v>Tsholotsho</v>
      </c>
      <c r="CN1002" s="4" t="str">
        <v>Tsholotsho</v>
      </c>
      <c r="CO1002" s="4" t="str">
        <v>Tsholotsho</v>
      </c>
      <c r="CP1002" s="4" t="str">
        <v>Tsholotsho</v>
      </c>
      <c r="CQ1002" s="4" t="str">
        <v>Tsholotsho</v>
      </c>
      <c r="CR1002" s="4" t="str">
        <v>Tsholotsho</v>
      </c>
      <c r="CS1002" s="4" t="str">
        <v>Tsholotsho</v>
      </c>
      <c r="CT1002" s="4" t="str">
        <v>Tsholotsho</v>
      </c>
      <c r="CU1002" s="4" t="str">
        <v>Tsholotsho</v>
      </c>
      <c r="CV1002" s="4" t="str">
        <v>Tsholotsho</v>
      </c>
      <c r="CW1002" s="4" t="str">
        <v>Tsholotsho</v>
      </c>
      <c r="CX1002" s="4" t="str">
        <v>Tsholotsho</v>
      </c>
      <c r="CY1002" s="4" t="str">
        <v>Tsholotsho</v>
      </c>
      <c r="CZ1002" s="4" t="str">
        <v>Tsholotsho</v>
      </c>
      <c r="DA1002" s="4" t="str">
        <v>Tsholotsho</v>
      </c>
      <c r="DB1002" s="4" t="str">
        <v>Tsholotsho</v>
      </c>
      <c r="DC1002" s="4" t="str">
        <v>Tsholotsho</v>
      </c>
      <c r="DD1002" s="4" t="str">
        <v>Tsholotsho</v>
      </c>
      <c r="DE1002" s="4" t="str">
        <v>Tsholotsho</v>
      </c>
      <c r="DF1002" s="4" t="str">
        <v>Tsholotsho</v>
      </c>
      <c r="DG1002" s="4" t="str">
        <v>Tsholotsho</v>
      </c>
      <c r="DH1002" s="4" t="str">
        <v>Tsholotsho</v>
      </c>
      <c r="DI1002" s="4" t="str">
        <v>Tsholotsho</v>
      </c>
      <c r="DJ1002" s="4" t="str">
        <v>Tsholotsho</v>
      </c>
      <c r="DK1002" s="4" t="str">
        <v>Tsholotsho</v>
      </c>
      <c r="DL1002" s="4" t="str">
        <v>Tsholotsho</v>
      </c>
      <c r="DM1002" s="4" t="str">
        <v>Tsholotsho</v>
      </c>
      <c r="DN1002" s="4" t="str">
        <v>Tsholotsho</v>
      </c>
      <c r="DO1002" s="4" t="str">
        <v>Tsholotsho</v>
      </c>
      <c r="DP1002" s="4" t="str">
        <v>Tsholotsho</v>
      </c>
    </row>
    <row r="1003" spans="1:120" x14ac:dyDescent="0.35">
      <c r="A1003" s="4">
        <v>35.704000000000001</v>
      </c>
      <c r="B1003" s="4">
        <v>9.7590000000000003</v>
      </c>
      <c r="C1003" s="4" t="s">
        <v>291</v>
      </c>
      <c r="D1003" s="4" t="s">
        <v>130</v>
      </c>
      <c r="E1003" s="4" t="s">
        <v>1150</v>
      </c>
      <c r="F1003" s="4">
        <v>250</v>
      </c>
      <c r="G1003" s="4" t="str">
        <f t="shared" si="15"/>
        <v>Tunisia-Farm 6, Kairouan District</v>
      </c>
      <c r="BA1003" s="4" t="str">
        <v>Tulaga, Nyandarua</v>
      </c>
      <c r="BB1003" s="4" t="str">
        <v>Tulaga, Nyandarua</v>
      </c>
      <c r="BC1003" s="4" t="str">
        <v>Tulaga, Nyandarua</v>
      </c>
      <c r="BD1003" s="4" t="str">
        <v>Tulaga, Nyandarua</v>
      </c>
      <c r="BE1003" s="4" t="str">
        <v>Tulaga, Nyandarua</v>
      </c>
      <c r="BF1003" s="4" t="str">
        <v>Tulaga, Nyandarua</v>
      </c>
      <c r="BG1003" s="4" t="str">
        <v>Tulaga, Nyandarua</v>
      </c>
      <c r="BH1003" s="4" t="str">
        <v>Tulaga, Nyandarua</v>
      </c>
      <c r="BI1003" s="4" t="str">
        <v>Tulaga, Nyandarua</v>
      </c>
      <c r="BJ1003" s="4" t="str">
        <v>Tulaga, Nyandarua</v>
      </c>
      <c r="BK1003" s="4" t="str">
        <v>Tulaga, Nyandarua</v>
      </c>
      <c r="BL1003" s="4" t="str">
        <v>Tulaga, Nyandarua</v>
      </c>
      <c r="BM1003" s="4" t="str">
        <v>Tulaga, Nyandarua</v>
      </c>
      <c r="BN1003" s="4" t="str">
        <v>Tulaga, Nyandarua</v>
      </c>
      <c r="BO1003" s="4" t="str">
        <v>Tulaga, Nyandarua</v>
      </c>
      <c r="BP1003" s="4" t="str">
        <v>Tulaga, Nyandarua</v>
      </c>
      <c r="BQ1003" s="4" t="str">
        <v>Tulaga, Nyandarua</v>
      </c>
      <c r="BR1003" s="4" t="str">
        <v>Tulaga, Nyandarua</v>
      </c>
      <c r="BS1003" s="4" t="str">
        <v>Tulaga, Nyandarua</v>
      </c>
      <c r="BT1003" s="4" t="str">
        <v>Tulaga, Nyandarua</v>
      </c>
      <c r="BU1003" s="4" t="str">
        <v>Tulaga, Nyandarua</v>
      </c>
      <c r="BV1003" s="4" t="str">
        <v>Tulaga, Nyandarua</v>
      </c>
      <c r="BW1003" s="4" t="str">
        <v>Tulaga, Nyandarua</v>
      </c>
      <c r="BX1003" s="4" t="str">
        <v>Tulaga, Nyandarua</v>
      </c>
      <c r="BY1003" s="4" t="str">
        <v>Tulaga, Nyandarua</v>
      </c>
      <c r="BZ1003" s="4" t="str">
        <v>Tulaga, Nyandarua</v>
      </c>
      <c r="CA1003" s="4" t="str">
        <v>Tulaga, Nyandarua</v>
      </c>
      <c r="CB1003" s="4" t="str">
        <v>Tulaga, Nyandarua</v>
      </c>
      <c r="CC1003" s="4" t="str">
        <v>Tulaga, Nyandarua</v>
      </c>
      <c r="CD1003" s="4" t="str">
        <v>Tulaga, Nyandarua</v>
      </c>
      <c r="CE1003" s="4" t="str">
        <v>Tulaga, Nyandarua</v>
      </c>
      <c r="CF1003" s="4" t="str">
        <v>Tulaga, Nyandarua</v>
      </c>
      <c r="CG1003" s="4" t="str">
        <v>Tulaga, Nyandarua</v>
      </c>
      <c r="CH1003" s="4" t="str">
        <v>Tulaga, Nyandarua</v>
      </c>
      <c r="CJ1003" s="4" t="str">
        <v>Tulaga, Nyandarua</v>
      </c>
      <c r="CK1003" s="4" t="str">
        <v>Tulaga, Nyandarua</v>
      </c>
      <c r="CL1003" s="4" t="str">
        <v>Tulaga, Nyandarua</v>
      </c>
      <c r="CM1003" s="4" t="str">
        <v>Tulaga, Nyandarua</v>
      </c>
      <c r="CN1003" s="4" t="str">
        <v>Tulaga, Nyandarua</v>
      </c>
      <c r="CO1003" s="4" t="str">
        <v>Tulaga, Nyandarua</v>
      </c>
      <c r="CP1003" s="4" t="str">
        <v>Tulaga, Nyandarua</v>
      </c>
      <c r="CQ1003" s="4" t="str">
        <v>Tulaga, Nyandarua</v>
      </c>
      <c r="CR1003" s="4" t="str">
        <v>Tulaga, Nyandarua</v>
      </c>
      <c r="CS1003" s="4" t="str">
        <v>Tulaga, Nyandarua</v>
      </c>
      <c r="CT1003" s="4" t="str">
        <v>Tulaga, Nyandarua</v>
      </c>
      <c r="CU1003" s="4" t="str">
        <v>Tulaga, Nyandarua</v>
      </c>
      <c r="CV1003" s="4" t="str">
        <v>Tulaga, Nyandarua</v>
      </c>
      <c r="CW1003" s="4" t="str">
        <v>Tulaga, Nyandarua</v>
      </c>
      <c r="CX1003" s="4" t="str">
        <v>Tulaga, Nyandarua</v>
      </c>
      <c r="CY1003" s="4" t="str">
        <v>Tulaga, Nyandarua</v>
      </c>
      <c r="CZ1003" s="4" t="str">
        <v>Tulaga, Nyandarua</v>
      </c>
      <c r="DA1003" s="4" t="str">
        <v>Tulaga, Nyandarua</v>
      </c>
      <c r="DB1003" s="4" t="str">
        <v>Tulaga, Nyandarua</v>
      </c>
      <c r="DC1003" s="4" t="str">
        <v>Tulaga, Nyandarua</v>
      </c>
      <c r="DD1003" s="4" t="str">
        <v>Tulaga, Nyandarua</v>
      </c>
      <c r="DE1003" s="4" t="str">
        <v>Tulaga, Nyandarua</v>
      </c>
      <c r="DF1003" s="4" t="str">
        <v>Tulaga, Nyandarua</v>
      </c>
      <c r="DG1003" s="4" t="str">
        <v>Tulaga, Nyandarua</v>
      </c>
      <c r="DH1003" s="4" t="str">
        <v>Tulaga, Nyandarua</v>
      </c>
      <c r="DI1003" s="4" t="str">
        <v>Tulaga, Nyandarua</v>
      </c>
      <c r="DJ1003" s="4" t="str">
        <v>Tulaga, Nyandarua</v>
      </c>
      <c r="DK1003" s="4" t="str">
        <v>Tulaga, Nyandarua</v>
      </c>
      <c r="DL1003" s="4" t="str">
        <v>Tulaga, Nyandarua</v>
      </c>
      <c r="DM1003" s="4" t="str">
        <v>Tulaga, Nyandarua</v>
      </c>
      <c r="DN1003" s="4" t="str">
        <v>Tulaga, Nyandarua</v>
      </c>
      <c r="DO1003" s="4" t="str">
        <v>Tulaga, Nyandarua</v>
      </c>
      <c r="DP1003" s="4" t="str">
        <v>Tulaga, Nyandarua</v>
      </c>
    </row>
    <row r="1004" spans="1:120" x14ac:dyDescent="0.35">
      <c r="A1004" s="4">
        <v>35.667999999999999</v>
      </c>
      <c r="B1004" s="4">
        <v>9.8480000000000008</v>
      </c>
      <c r="C1004" s="4" t="s">
        <v>291</v>
      </c>
      <c r="D1004" s="4" t="s">
        <v>130</v>
      </c>
      <c r="E1004" s="4" t="s">
        <v>1151</v>
      </c>
      <c r="F1004" s="4">
        <v>250</v>
      </c>
      <c r="G1004" s="4" t="str">
        <f t="shared" si="15"/>
        <v>Tunisia-Farm 8, Kairouan District</v>
      </c>
      <c r="BA1004" s="4" t="str">
        <v>Tumbi</v>
      </c>
      <c r="BB1004" s="4" t="str">
        <v>Tumbi</v>
      </c>
      <c r="BC1004" s="4" t="str">
        <v>Tumbi</v>
      </c>
      <c r="BD1004" s="4" t="str">
        <v>Tumbi</v>
      </c>
      <c r="BE1004" s="4" t="str">
        <v>Tumbi</v>
      </c>
      <c r="BF1004" s="4" t="str">
        <v>Tumbi</v>
      </c>
      <c r="BG1004" s="4" t="str">
        <v>Tumbi</v>
      </c>
      <c r="BH1004" s="4" t="str">
        <v>Tumbi</v>
      </c>
      <c r="BI1004" s="4" t="str">
        <v>Tumbi</v>
      </c>
      <c r="BJ1004" s="4" t="str">
        <v>Tumbi</v>
      </c>
      <c r="BK1004" s="4" t="str">
        <v>Tumbi</v>
      </c>
      <c r="BL1004" s="4" t="str">
        <v>Tumbi</v>
      </c>
      <c r="BM1004" s="4" t="str">
        <v>Tumbi</v>
      </c>
      <c r="BN1004" s="4" t="str">
        <v>Tumbi</v>
      </c>
      <c r="BO1004" s="4" t="str">
        <v>Tumbi</v>
      </c>
      <c r="BP1004" s="4" t="str">
        <v>Tumbi</v>
      </c>
      <c r="BQ1004" s="4" t="str">
        <v>Tumbi</v>
      </c>
      <c r="BR1004" s="4" t="str">
        <v>Tumbi</v>
      </c>
      <c r="BS1004" s="4" t="str">
        <v>Tumbi</v>
      </c>
      <c r="BT1004" s="4" t="str">
        <v>Tumbi</v>
      </c>
      <c r="BU1004" s="4" t="str">
        <v>Tumbi</v>
      </c>
      <c r="BV1004" s="4" t="str">
        <v>Tumbi</v>
      </c>
      <c r="BW1004" s="4" t="str">
        <v>Tumbi</v>
      </c>
      <c r="BX1004" s="4" t="str">
        <v>Tumbi</v>
      </c>
      <c r="BY1004" s="4" t="str">
        <v>Tumbi</v>
      </c>
      <c r="BZ1004" s="4" t="str">
        <v>Tumbi</v>
      </c>
      <c r="CA1004" s="4" t="str">
        <v>Tumbi</v>
      </c>
      <c r="CB1004" s="4" t="str">
        <v>Tumbi</v>
      </c>
      <c r="CC1004" s="4" t="str">
        <v>Tumbi</v>
      </c>
      <c r="CD1004" s="4" t="str">
        <v>Tumbi</v>
      </c>
      <c r="CE1004" s="4" t="str">
        <v>Tumbi</v>
      </c>
      <c r="CF1004" s="4" t="str">
        <v>Tumbi</v>
      </c>
      <c r="CG1004" s="4" t="str">
        <v>Tumbi</v>
      </c>
      <c r="CH1004" s="4" t="str">
        <v>Tumbi</v>
      </c>
      <c r="CJ1004" s="4" t="str">
        <v>Tumbi</v>
      </c>
      <c r="CK1004" s="4" t="str">
        <v>Tumbi</v>
      </c>
      <c r="CL1004" s="4" t="str">
        <v>Tumbi</v>
      </c>
      <c r="CM1004" s="4" t="str">
        <v>Tumbi</v>
      </c>
      <c r="CN1004" s="4" t="str">
        <v>Tumbi</v>
      </c>
      <c r="CO1004" s="4" t="str">
        <v>Tumbi</v>
      </c>
      <c r="CP1004" s="4" t="str">
        <v>Tumbi</v>
      </c>
      <c r="CQ1004" s="4" t="str">
        <v>Tumbi</v>
      </c>
      <c r="CR1004" s="4" t="str">
        <v>Tumbi</v>
      </c>
      <c r="CS1004" s="4" t="str">
        <v>Tumbi</v>
      </c>
      <c r="CT1004" s="4" t="str">
        <v>Tumbi</v>
      </c>
      <c r="CU1004" s="4" t="str">
        <v>Tumbi</v>
      </c>
      <c r="CV1004" s="4" t="str">
        <v>Tumbi</v>
      </c>
      <c r="CW1004" s="4" t="str">
        <v>Tumbi</v>
      </c>
      <c r="CX1004" s="4" t="str">
        <v>Tumbi</v>
      </c>
      <c r="CY1004" s="4" t="str">
        <v>Tumbi</v>
      </c>
      <c r="CZ1004" s="4" t="str">
        <v>Tumbi</v>
      </c>
      <c r="DA1004" s="4" t="str">
        <v>Tumbi</v>
      </c>
      <c r="DB1004" s="4" t="str">
        <v>Tumbi</v>
      </c>
      <c r="DC1004" s="4" t="str">
        <v>Tumbi</v>
      </c>
      <c r="DD1004" s="4" t="str">
        <v>Tumbi</v>
      </c>
      <c r="DE1004" s="4" t="str">
        <v>Tumbi</v>
      </c>
      <c r="DF1004" s="4" t="str">
        <v>Tumbi</v>
      </c>
      <c r="DG1004" s="4" t="str">
        <v>Tumbi</v>
      </c>
      <c r="DH1004" s="4" t="str">
        <v>Tumbi</v>
      </c>
      <c r="DI1004" s="4" t="str">
        <v>Tumbi</v>
      </c>
      <c r="DJ1004" s="4" t="str">
        <v>Tumbi</v>
      </c>
      <c r="DK1004" s="4" t="str">
        <v>Tumbi</v>
      </c>
      <c r="DL1004" s="4" t="str">
        <v>Tumbi</v>
      </c>
      <c r="DM1004" s="4" t="str">
        <v>Tumbi</v>
      </c>
      <c r="DN1004" s="4" t="str">
        <v>Tumbi</v>
      </c>
      <c r="DO1004" s="4" t="str">
        <v>Tumbi</v>
      </c>
      <c r="DP1004" s="4" t="str">
        <v>Tumbi</v>
      </c>
    </row>
    <row r="1005" spans="1:120" x14ac:dyDescent="0.35">
      <c r="A1005" s="4">
        <v>35.341000000000001</v>
      </c>
      <c r="B1005" s="4">
        <v>9.5830000000000002</v>
      </c>
      <c r="C1005" s="4" t="s">
        <v>291</v>
      </c>
      <c r="D1005" s="4" t="s">
        <v>130</v>
      </c>
      <c r="E1005" s="4" t="s">
        <v>1151</v>
      </c>
      <c r="F1005" s="4">
        <v>250</v>
      </c>
      <c r="G1005" s="4" t="str">
        <f t="shared" si="15"/>
        <v>Tunisia-Farm 8, Kairouan District</v>
      </c>
      <c r="BA1005" s="4" t="str">
        <v>Tumu</v>
      </c>
      <c r="BB1005" s="4" t="str">
        <v>Tumu</v>
      </c>
      <c r="BC1005" s="4" t="str">
        <v>Tumu</v>
      </c>
      <c r="BD1005" s="4" t="str">
        <v>Tumu</v>
      </c>
      <c r="BE1005" s="4" t="str">
        <v>Tumu</v>
      </c>
      <c r="BF1005" s="4" t="str">
        <v>Tumu</v>
      </c>
      <c r="BG1005" s="4" t="str">
        <v>Tumu</v>
      </c>
      <c r="BH1005" s="4" t="str">
        <v>Tumu</v>
      </c>
      <c r="BI1005" s="4" t="str">
        <v>Tumu</v>
      </c>
      <c r="BJ1005" s="4" t="str">
        <v>Tumu</v>
      </c>
      <c r="BK1005" s="4" t="str">
        <v>Tumu</v>
      </c>
      <c r="BL1005" s="4" t="str">
        <v>Tumu</v>
      </c>
      <c r="BM1005" s="4" t="str">
        <v>Tumu</v>
      </c>
      <c r="BN1005" s="4" t="str">
        <v>Tumu</v>
      </c>
      <c r="BO1005" s="4" t="str">
        <v>Tumu</v>
      </c>
      <c r="BP1005" s="4" t="str">
        <v>Tumu</v>
      </c>
      <c r="BQ1005" s="4" t="str">
        <v>Tumu</v>
      </c>
      <c r="BR1005" s="4" t="str">
        <v>Tumu</v>
      </c>
      <c r="BS1005" s="4" t="str">
        <v>Tumu</v>
      </c>
      <c r="BT1005" s="4" t="str">
        <v>Tumu</v>
      </c>
      <c r="BU1005" s="4" t="str">
        <v>Tumu</v>
      </c>
      <c r="BV1005" s="4" t="str">
        <v>Tumu</v>
      </c>
      <c r="BW1005" s="4" t="str">
        <v>Tumu</v>
      </c>
      <c r="BX1005" s="4" t="str">
        <v>Tumu</v>
      </c>
      <c r="BY1005" s="4" t="str">
        <v>Tumu</v>
      </c>
      <c r="BZ1005" s="4" t="str">
        <v>Tumu</v>
      </c>
      <c r="CA1005" s="4" t="str">
        <v>Tumu</v>
      </c>
      <c r="CB1005" s="4" t="str">
        <v>Tumu</v>
      </c>
      <c r="CC1005" s="4" t="str">
        <v>Tumu</v>
      </c>
      <c r="CD1005" s="4" t="str">
        <v>Tumu</v>
      </c>
      <c r="CE1005" s="4" t="str">
        <v>Tumu</v>
      </c>
      <c r="CF1005" s="4" t="str">
        <v>Tumu</v>
      </c>
      <c r="CG1005" s="4" t="str">
        <v>Tumu</v>
      </c>
      <c r="CH1005" s="4" t="str">
        <v>Tumu</v>
      </c>
      <c r="CJ1005" s="4" t="str">
        <v>Tumu</v>
      </c>
      <c r="CK1005" s="4" t="str">
        <v>Tumu</v>
      </c>
      <c r="CL1005" s="4" t="str">
        <v>Tumu</v>
      </c>
      <c r="CM1005" s="4" t="str">
        <v>Tumu</v>
      </c>
      <c r="CN1005" s="4" t="str">
        <v>Tumu</v>
      </c>
      <c r="CO1005" s="4" t="str">
        <v>Tumu</v>
      </c>
      <c r="CP1005" s="4" t="str">
        <v>Tumu</v>
      </c>
      <c r="CQ1005" s="4" t="str">
        <v>Tumu</v>
      </c>
      <c r="CR1005" s="4" t="str">
        <v>Tumu</v>
      </c>
      <c r="CS1005" s="4" t="str">
        <v>Tumu</v>
      </c>
      <c r="CT1005" s="4" t="str">
        <v>Tumu</v>
      </c>
      <c r="CU1005" s="4" t="str">
        <v>Tumu</v>
      </c>
      <c r="CV1005" s="4" t="str">
        <v>Tumu</v>
      </c>
      <c r="CW1005" s="4" t="str">
        <v>Tumu</v>
      </c>
      <c r="CX1005" s="4" t="str">
        <v>Tumu</v>
      </c>
      <c r="CY1005" s="4" t="str">
        <v>Tumu</v>
      </c>
      <c r="CZ1005" s="4" t="str">
        <v>Tumu</v>
      </c>
      <c r="DA1005" s="4" t="str">
        <v>Tumu</v>
      </c>
      <c r="DB1005" s="4" t="str">
        <v>Tumu</v>
      </c>
      <c r="DC1005" s="4" t="str">
        <v>Tumu</v>
      </c>
      <c r="DD1005" s="4" t="str">
        <v>Tumu</v>
      </c>
      <c r="DE1005" s="4" t="str">
        <v>Tumu</v>
      </c>
      <c r="DF1005" s="4" t="str">
        <v>Tumu</v>
      </c>
      <c r="DG1005" s="4" t="str">
        <v>Tumu</v>
      </c>
      <c r="DH1005" s="4" t="str">
        <v>Tumu</v>
      </c>
      <c r="DI1005" s="4" t="str">
        <v>Tumu</v>
      </c>
      <c r="DJ1005" s="4" t="str">
        <v>Tumu</v>
      </c>
      <c r="DK1005" s="4" t="str">
        <v>Tumu</v>
      </c>
      <c r="DL1005" s="4" t="str">
        <v>Tumu</v>
      </c>
      <c r="DM1005" s="4" t="str">
        <v>Tumu</v>
      </c>
      <c r="DN1005" s="4" t="str">
        <v>Tumu</v>
      </c>
      <c r="DO1005" s="4" t="str">
        <v>Tumu</v>
      </c>
      <c r="DP1005" s="4" t="str">
        <v>Tumu</v>
      </c>
    </row>
    <row r="1006" spans="1:120" x14ac:dyDescent="0.35">
      <c r="A1006" s="4">
        <v>33.497999999999998</v>
      </c>
      <c r="B1006" s="4">
        <v>10.638999999999999</v>
      </c>
      <c r="C1006" s="4" t="s">
        <v>291</v>
      </c>
      <c r="D1006" s="4" t="s">
        <v>138</v>
      </c>
      <c r="E1006" s="4" t="s">
        <v>1152</v>
      </c>
      <c r="F1006" s="4">
        <v>400</v>
      </c>
      <c r="G1006" s="4" t="str">
        <f t="shared" si="15"/>
        <v>Tunisia-IDRA, Médenine</v>
      </c>
      <c r="BA1006" s="4" t="str">
        <v>Tunyai</v>
      </c>
      <c r="BB1006" s="4" t="str">
        <v>Tunyai</v>
      </c>
      <c r="BC1006" s="4" t="str">
        <v>Tunyai</v>
      </c>
      <c r="BD1006" s="4" t="str">
        <v>Tunyai</v>
      </c>
      <c r="BE1006" s="4" t="str">
        <v>Tunyai</v>
      </c>
      <c r="BF1006" s="4" t="str">
        <v>Tunyai</v>
      </c>
      <c r="BG1006" s="4" t="str">
        <v>Tunyai</v>
      </c>
      <c r="BH1006" s="4" t="str">
        <v>Tunyai</v>
      </c>
      <c r="BI1006" s="4" t="str">
        <v>Tunyai</v>
      </c>
      <c r="BJ1006" s="4" t="str">
        <v>Tunyai</v>
      </c>
      <c r="BK1006" s="4" t="str">
        <v>Tunyai</v>
      </c>
      <c r="BL1006" s="4" t="str">
        <v>Tunyai</v>
      </c>
      <c r="BM1006" s="4" t="str">
        <v>Tunyai</v>
      </c>
      <c r="BN1006" s="4" t="str">
        <v>Tunyai</v>
      </c>
      <c r="BO1006" s="4" t="str">
        <v>Tunyai</v>
      </c>
      <c r="BP1006" s="4" t="str">
        <v>Tunyai</v>
      </c>
      <c r="BQ1006" s="4" t="str">
        <v>Tunyai</v>
      </c>
      <c r="BR1006" s="4" t="str">
        <v>Tunyai</v>
      </c>
      <c r="BS1006" s="4" t="str">
        <v>Tunyai</v>
      </c>
      <c r="BT1006" s="4" t="str">
        <v>Tunyai</v>
      </c>
      <c r="BU1006" s="4" t="str">
        <v>Tunyai</v>
      </c>
      <c r="BV1006" s="4" t="str">
        <v>Tunyai</v>
      </c>
      <c r="BW1006" s="4" t="str">
        <v>Tunyai</v>
      </c>
      <c r="BX1006" s="4" t="str">
        <v>Tunyai</v>
      </c>
      <c r="BY1006" s="4" t="str">
        <v>Tunyai</v>
      </c>
      <c r="BZ1006" s="4" t="str">
        <v>Tunyai</v>
      </c>
      <c r="CA1006" s="4" t="str">
        <v>Tunyai</v>
      </c>
      <c r="CB1006" s="4" t="str">
        <v>Tunyai</v>
      </c>
      <c r="CC1006" s="4" t="str">
        <v>Tunyai</v>
      </c>
      <c r="CD1006" s="4" t="str">
        <v>Tunyai</v>
      </c>
      <c r="CE1006" s="4" t="str">
        <v>Tunyai</v>
      </c>
      <c r="CF1006" s="4" t="str">
        <v>Tunyai</v>
      </c>
      <c r="CG1006" s="4" t="str">
        <v>Tunyai</v>
      </c>
      <c r="CH1006" s="4" t="str">
        <v>Tunyai</v>
      </c>
      <c r="CJ1006" s="4" t="str">
        <v>Tunyai</v>
      </c>
      <c r="CK1006" s="4" t="str">
        <v>Tunyai</v>
      </c>
      <c r="CL1006" s="4" t="str">
        <v>Tunyai</v>
      </c>
      <c r="CM1006" s="4" t="str">
        <v>Tunyai</v>
      </c>
      <c r="CN1006" s="4" t="str">
        <v>Tunyai</v>
      </c>
      <c r="CO1006" s="4" t="str">
        <v>Tunyai</v>
      </c>
      <c r="CP1006" s="4" t="str">
        <v>Tunyai</v>
      </c>
      <c r="CQ1006" s="4" t="str">
        <v>Tunyai</v>
      </c>
      <c r="CR1006" s="4" t="str">
        <v>Tunyai</v>
      </c>
      <c r="CS1006" s="4" t="str">
        <v>Tunyai</v>
      </c>
      <c r="CT1006" s="4" t="str">
        <v>Tunyai</v>
      </c>
      <c r="CU1006" s="4" t="str">
        <v>Tunyai</v>
      </c>
      <c r="CV1006" s="4" t="str">
        <v>Tunyai</v>
      </c>
      <c r="CW1006" s="4" t="str">
        <v>Tunyai</v>
      </c>
      <c r="CX1006" s="4" t="str">
        <v>Tunyai</v>
      </c>
      <c r="CY1006" s="4" t="str">
        <v>Tunyai</v>
      </c>
      <c r="CZ1006" s="4" t="str">
        <v>Tunyai</v>
      </c>
      <c r="DA1006" s="4" t="str">
        <v>Tunyai</v>
      </c>
      <c r="DB1006" s="4" t="str">
        <v>Tunyai</v>
      </c>
      <c r="DC1006" s="4" t="str">
        <v>Tunyai</v>
      </c>
      <c r="DD1006" s="4" t="str">
        <v>Tunyai</v>
      </c>
      <c r="DE1006" s="4" t="str">
        <v>Tunyai</v>
      </c>
      <c r="DF1006" s="4" t="str">
        <v>Tunyai</v>
      </c>
      <c r="DG1006" s="4" t="str">
        <v>Tunyai</v>
      </c>
      <c r="DH1006" s="4" t="str">
        <v>Tunyai</v>
      </c>
      <c r="DI1006" s="4" t="str">
        <v>Tunyai</v>
      </c>
      <c r="DJ1006" s="4" t="str">
        <v>Tunyai</v>
      </c>
      <c r="DK1006" s="4" t="str">
        <v>Tunyai</v>
      </c>
      <c r="DL1006" s="4" t="str">
        <v>Tunyai</v>
      </c>
      <c r="DM1006" s="4" t="str">
        <v>Tunyai</v>
      </c>
      <c r="DN1006" s="4" t="str">
        <v>Tunyai</v>
      </c>
      <c r="DO1006" s="4" t="str">
        <v>Tunyai</v>
      </c>
      <c r="DP1006" s="4" t="str">
        <v>Tunyai</v>
      </c>
    </row>
    <row r="1007" spans="1:120" x14ac:dyDescent="0.35">
      <c r="A1007" s="4">
        <v>36.603099999999998</v>
      </c>
      <c r="B1007" s="4">
        <v>10.128</v>
      </c>
      <c r="C1007" s="4" t="s">
        <v>291</v>
      </c>
      <c r="D1007" s="4" t="s">
        <v>138</v>
      </c>
      <c r="E1007" s="4" t="s">
        <v>1153</v>
      </c>
      <c r="F1007" s="4">
        <v>1000</v>
      </c>
      <c r="G1007" s="4" t="str">
        <f t="shared" si="15"/>
        <v>Tunisia-INRAT Bourbia</v>
      </c>
      <c r="BA1007" s="4" t="str">
        <v>Turbo, Usain Gishu</v>
      </c>
      <c r="BB1007" s="4" t="str">
        <v>Turbo, Usain Gishu</v>
      </c>
      <c r="BC1007" s="4" t="str">
        <v>Turbo, Usain Gishu</v>
      </c>
      <c r="BD1007" s="4" t="str">
        <v>Turbo, Usain Gishu</v>
      </c>
      <c r="BE1007" s="4" t="str">
        <v>Turbo, Usain Gishu</v>
      </c>
      <c r="BF1007" s="4" t="str">
        <v>Turbo, Usain Gishu</v>
      </c>
      <c r="BG1007" s="4" t="str">
        <v>Turbo, Usain Gishu</v>
      </c>
      <c r="BH1007" s="4" t="str">
        <v>Turbo, Usain Gishu</v>
      </c>
      <c r="BI1007" s="4" t="str">
        <v>Turbo, Usain Gishu</v>
      </c>
      <c r="BJ1007" s="4" t="str">
        <v>Turbo, Usain Gishu</v>
      </c>
      <c r="BK1007" s="4" t="str">
        <v>Turbo, Usain Gishu</v>
      </c>
      <c r="BL1007" s="4" t="str">
        <v>Turbo, Usain Gishu</v>
      </c>
      <c r="BM1007" s="4" t="str">
        <v>Turbo, Usain Gishu</v>
      </c>
      <c r="BN1007" s="4" t="str">
        <v>Turbo, Usain Gishu</v>
      </c>
      <c r="BO1007" s="4" t="str">
        <v>Turbo, Usain Gishu</v>
      </c>
      <c r="BP1007" s="4" t="str">
        <v>Turbo, Usain Gishu</v>
      </c>
      <c r="BQ1007" s="4" t="str">
        <v>Turbo, Usain Gishu</v>
      </c>
      <c r="BR1007" s="4" t="str">
        <v>Turbo, Usain Gishu</v>
      </c>
      <c r="BS1007" s="4" t="str">
        <v>Turbo, Usain Gishu</v>
      </c>
      <c r="BT1007" s="4" t="str">
        <v>Turbo, Usain Gishu</v>
      </c>
      <c r="BU1007" s="4" t="str">
        <v>Turbo, Usain Gishu</v>
      </c>
      <c r="BV1007" s="4" t="str">
        <v>Turbo, Usain Gishu</v>
      </c>
      <c r="BW1007" s="4" t="str">
        <v>Turbo, Usain Gishu</v>
      </c>
      <c r="BX1007" s="4" t="str">
        <v>Turbo, Usain Gishu</v>
      </c>
      <c r="BY1007" s="4" t="str">
        <v>Turbo, Usain Gishu</v>
      </c>
      <c r="BZ1007" s="4" t="str">
        <v>Turbo, Usain Gishu</v>
      </c>
      <c r="CA1007" s="4" t="str">
        <v>Turbo, Usain Gishu</v>
      </c>
      <c r="CB1007" s="4" t="str">
        <v>Turbo, Usain Gishu</v>
      </c>
      <c r="CC1007" s="4" t="str">
        <v>Turbo, Usain Gishu</v>
      </c>
      <c r="CD1007" s="4" t="str">
        <v>Turbo, Usain Gishu</v>
      </c>
      <c r="CE1007" s="4" t="str">
        <v>Turbo, Usain Gishu</v>
      </c>
      <c r="CF1007" s="4" t="str">
        <v>Turbo, Usain Gishu</v>
      </c>
      <c r="CG1007" s="4" t="str">
        <v>Turbo, Usain Gishu</v>
      </c>
      <c r="CH1007" s="4" t="str">
        <v>Turbo, Usain Gishu</v>
      </c>
      <c r="CJ1007" s="4" t="str">
        <v>Turbo, Usain Gishu</v>
      </c>
      <c r="CK1007" s="4" t="str">
        <v>Turbo, Usain Gishu</v>
      </c>
      <c r="CL1007" s="4" t="str">
        <v>Turbo, Usain Gishu</v>
      </c>
      <c r="CM1007" s="4" t="str">
        <v>Turbo, Usain Gishu</v>
      </c>
      <c r="CN1007" s="4" t="str">
        <v>Turbo, Usain Gishu</v>
      </c>
      <c r="CO1007" s="4" t="str">
        <v>Turbo, Usain Gishu</v>
      </c>
      <c r="CP1007" s="4" t="str">
        <v>Turbo, Usain Gishu</v>
      </c>
      <c r="CQ1007" s="4" t="str">
        <v>Turbo, Usain Gishu</v>
      </c>
      <c r="CR1007" s="4" t="str">
        <v>Turbo, Usain Gishu</v>
      </c>
      <c r="CS1007" s="4" t="str">
        <v>Turbo, Usain Gishu</v>
      </c>
      <c r="CT1007" s="4" t="str">
        <v>Turbo, Usain Gishu</v>
      </c>
      <c r="CU1007" s="4" t="str">
        <v>Turbo, Usain Gishu</v>
      </c>
      <c r="CV1007" s="4" t="str">
        <v>Turbo, Usain Gishu</v>
      </c>
      <c r="CW1007" s="4" t="str">
        <v>Turbo, Usain Gishu</v>
      </c>
      <c r="CX1007" s="4" t="str">
        <v>Turbo, Usain Gishu</v>
      </c>
      <c r="CY1007" s="4" t="str">
        <v>Turbo, Usain Gishu</v>
      </c>
      <c r="CZ1007" s="4" t="str">
        <v>Turbo, Usain Gishu</v>
      </c>
      <c r="DA1007" s="4" t="str">
        <v>Turbo, Usain Gishu</v>
      </c>
      <c r="DB1007" s="4" t="str">
        <v>Turbo, Usain Gishu</v>
      </c>
      <c r="DC1007" s="4" t="str">
        <v>Turbo, Usain Gishu</v>
      </c>
      <c r="DD1007" s="4" t="str">
        <v>Turbo, Usain Gishu</v>
      </c>
      <c r="DE1007" s="4" t="str">
        <v>Turbo, Usain Gishu</v>
      </c>
      <c r="DF1007" s="4" t="str">
        <v>Turbo, Usain Gishu</v>
      </c>
      <c r="DG1007" s="4" t="str">
        <v>Turbo, Usain Gishu</v>
      </c>
      <c r="DH1007" s="4" t="str">
        <v>Turbo, Usain Gishu</v>
      </c>
      <c r="DI1007" s="4" t="str">
        <v>Turbo, Usain Gishu</v>
      </c>
      <c r="DJ1007" s="4" t="str">
        <v>Turbo, Usain Gishu</v>
      </c>
      <c r="DK1007" s="4" t="str">
        <v>Turbo, Usain Gishu</v>
      </c>
      <c r="DL1007" s="4" t="str">
        <v>Turbo, Usain Gishu</v>
      </c>
      <c r="DM1007" s="4" t="str">
        <v>Turbo, Usain Gishu</v>
      </c>
      <c r="DN1007" s="4" t="str">
        <v>Turbo, Usain Gishu</v>
      </c>
      <c r="DO1007" s="4" t="str">
        <v>Turbo, Usain Gishu</v>
      </c>
      <c r="DP1007" s="4" t="str">
        <v>Turbo, Usain Gishu</v>
      </c>
    </row>
    <row r="1008" spans="1:120" x14ac:dyDescent="0.35">
      <c r="A1008" s="4">
        <v>36.730600000000003</v>
      </c>
      <c r="B1008" s="4">
        <v>9.2261000000000006</v>
      </c>
      <c r="C1008" s="4" t="s">
        <v>291</v>
      </c>
      <c r="D1008" s="4" t="s">
        <v>138</v>
      </c>
      <c r="E1008" s="4" t="s">
        <v>1154</v>
      </c>
      <c r="F1008" s="4">
        <v>1000</v>
      </c>
      <c r="G1008" s="4" t="str">
        <f t="shared" si="15"/>
        <v>Tunisia-INRAT Dairy Experimental Farm, Lafereg, Beja</v>
      </c>
      <c r="BA1008" s="4" t="str">
        <v>Turkana</v>
      </c>
      <c r="BB1008" s="4" t="str">
        <v>Turkana</v>
      </c>
      <c r="BC1008" s="4" t="str">
        <v>Turkana</v>
      </c>
      <c r="BD1008" s="4" t="str">
        <v>Turkana</v>
      </c>
      <c r="BE1008" s="4" t="str">
        <v>Turkana</v>
      </c>
      <c r="BF1008" s="4" t="str">
        <v>Turkana</v>
      </c>
      <c r="BG1008" s="4" t="str">
        <v>Turkana</v>
      </c>
      <c r="BH1008" s="4" t="str">
        <v>Turkana</v>
      </c>
      <c r="BI1008" s="4" t="str">
        <v>Turkana</v>
      </c>
      <c r="BJ1008" s="4" t="str">
        <v>Turkana</v>
      </c>
      <c r="BK1008" s="4" t="str">
        <v>Turkana</v>
      </c>
      <c r="BL1008" s="4" t="str">
        <v>Turkana</v>
      </c>
      <c r="BM1008" s="4" t="str">
        <v>Turkana</v>
      </c>
      <c r="BN1008" s="4" t="str">
        <v>Turkana</v>
      </c>
      <c r="BO1008" s="4" t="str">
        <v>Turkana</v>
      </c>
      <c r="BP1008" s="4" t="str">
        <v>Turkana</v>
      </c>
      <c r="BQ1008" s="4" t="str">
        <v>Turkana</v>
      </c>
      <c r="BR1008" s="4" t="str">
        <v>Turkana</v>
      </c>
      <c r="BS1008" s="4" t="str">
        <v>Turkana</v>
      </c>
      <c r="BT1008" s="4" t="str">
        <v>Turkana</v>
      </c>
      <c r="BU1008" s="4" t="str">
        <v>Turkana</v>
      </c>
      <c r="BV1008" s="4" t="str">
        <v>Turkana</v>
      </c>
      <c r="BW1008" s="4" t="str">
        <v>Turkana</v>
      </c>
      <c r="BX1008" s="4" t="str">
        <v>Turkana</v>
      </c>
      <c r="BY1008" s="4" t="str">
        <v>Turkana</v>
      </c>
      <c r="BZ1008" s="4" t="str">
        <v>Turkana</v>
      </c>
      <c r="CA1008" s="4" t="str">
        <v>Turkana</v>
      </c>
      <c r="CB1008" s="4" t="str">
        <v>Turkana</v>
      </c>
      <c r="CC1008" s="4" t="str">
        <v>Turkana</v>
      </c>
      <c r="CD1008" s="4" t="str">
        <v>Turkana</v>
      </c>
      <c r="CE1008" s="4" t="str">
        <v>Turkana</v>
      </c>
      <c r="CF1008" s="4" t="str">
        <v>Turkana</v>
      </c>
      <c r="CG1008" s="4" t="str">
        <v>Turkana</v>
      </c>
      <c r="CH1008" s="4" t="str">
        <v>Turkana</v>
      </c>
      <c r="CJ1008" s="4" t="str">
        <v>Turkana</v>
      </c>
      <c r="CK1008" s="4" t="str">
        <v>Turkana</v>
      </c>
      <c r="CL1008" s="4" t="str">
        <v>Turkana</v>
      </c>
      <c r="CM1008" s="4" t="str">
        <v>Turkana</v>
      </c>
      <c r="CN1008" s="4" t="str">
        <v>Turkana</v>
      </c>
      <c r="CO1008" s="4" t="str">
        <v>Turkana</v>
      </c>
      <c r="CP1008" s="4" t="str">
        <v>Turkana</v>
      </c>
      <c r="CQ1008" s="4" t="str">
        <v>Turkana</v>
      </c>
      <c r="CR1008" s="4" t="str">
        <v>Turkana</v>
      </c>
      <c r="CS1008" s="4" t="str">
        <v>Turkana</v>
      </c>
      <c r="CT1008" s="4" t="str">
        <v>Turkana</v>
      </c>
      <c r="CU1008" s="4" t="str">
        <v>Turkana</v>
      </c>
      <c r="CV1008" s="4" t="str">
        <v>Turkana</v>
      </c>
      <c r="CW1008" s="4" t="str">
        <v>Turkana</v>
      </c>
      <c r="CX1008" s="4" t="str">
        <v>Turkana</v>
      </c>
      <c r="CY1008" s="4" t="str">
        <v>Turkana</v>
      </c>
      <c r="CZ1008" s="4" t="str">
        <v>Turkana</v>
      </c>
      <c r="DA1008" s="4" t="str">
        <v>Turkana</v>
      </c>
      <c r="DB1008" s="4" t="str">
        <v>Turkana</v>
      </c>
      <c r="DC1008" s="4" t="str">
        <v>Turkana</v>
      </c>
      <c r="DD1008" s="4" t="str">
        <v>Turkana</v>
      </c>
      <c r="DE1008" s="4" t="str">
        <v>Turkana</v>
      </c>
      <c r="DF1008" s="4" t="str">
        <v>Turkana</v>
      </c>
      <c r="DG1008" s="4" t="str">
        <v>Turkana</v>
      </c>
      <c r="DH1008" s="4" t="str">
        <v>Turkana</v>
      </c>
      <c r="DI1008" s="4" t="str">
        <v>Turkana</v>
      </c>
      <c r="DJ1008" s="4" t="str">
        <v>Turkana</v>
      </c>
      <c r="DK1008" s="4" t="str">
        <v>Turkana</v>
      </c>
      <c r="DL1008" s="4" t="str">
        <v>Turkana</v>
      </c>
      <c r="DM1008" s="4" t="str">
        <v>Turkana</v>
      </c>
      <c r="DN1008" s="4" t="str">
        <v>Turkana</v>
      </c>
      <c r="DO1008" s="4" t="str">
        <v>Turkana</v>
      </c>
      <c r="DP1008" s="4" t="str">
        <v>Turkana</v>
      </c>
    </row>
    <row r="1009" spans="1:120" x14ac:dyDescent="0.35">
      <c r="A1009" s="4">
        <v>36.68</v>
      </c>
      <c r="B1009" s="4">
        <v>10.29</v>
      </c>
      <c r="C1009" s="4" t="s">
        <v>291</v>
      </c>
      <c r="D1009" s="4" t="s">
        <v>138</v>
      </c>
      <c r="E1009" s="4" t="s">
        <v>1155</v>
      </c>
      <c r="F1009" s="4">
        <v>2000</v>
      </c>
      <c r="G1009" s="4" t="str">
        <f t="shared" si="15"/>
        <v>Tunisia-INRAT, Mornag</v>
      </c>
      <c r="BA1009" s="4" t="str">
        <v>Ubiri</v>
      </c>
      <c r="BB1009" s="4" t="str">
        <v>Ubiri</v>
      </c>
      <c r="BC1009" s="4" t="str">
        <v>Ubiri</v>
      </c>
      <c r="BD1009" s="4" t="str">
        <v>Ubiri</v>
      </c>
      <c r="BE1009" s="4" t="str">
        <v>Ubiri</v>
      </c>
      <c r="BF1009" s="4" t="str">
        <v>Ubiri</v>
      </c>
      <c r="BG1009" s="4" t="str">
        <v>Ubiri</v>
      </c>
      <c r="BH1009" s="4" t="str">
        <v>Ubiri</v>
      </c>
      <c r="BI1009" s="4" t="str">
        <v>Ubiri</v>
      </c>
      <c r="BJ1009" s="4" t="str">
        <v>Ubiri</v>
      </c>
      <c r="BK1009" s="4" t="str">
        <v>Ubiri</v>
      </c>
      <c r="BL1009" s="4" t="str">
        <v>Ubiri</v>
      </c>
      <c r="BM1009" s="4" t="str">
        <v>Ubiri</v>
      </c>
      <c r="BN1009" s="4" t="str">
        <v>Ubiri</v>
      </c>
      <c r="BO1009" s="4" t="str">
        <v>Ubiri</v>
      </c>
      <c r="BP1009" s="4" t="str">
        <v>Ubiri</v>
      </c>
      <c r="BQ1009" s="4" t="str">
        <v>Ubiri</v>
      </c>
      <c r="BR1009" s="4" t="str">
        <v>Ubiri</v>
      </c>
      <c r="BS1009" s="4" t="str">
        <v>Ubiri</v>
      </c>
      <c r="BT1009" s="4" t="str">
        <v>Ubiri</v>
      </c>
      <c r="BU1009" s="4" t="str">
        <v>Ubiri</v>
      </c>
      <c r="BV1009" s="4" t="str">
        <v>Ubiri</v>
      </c>
      <c r="BW1009" s="4" t="str">
        <v>Ubiri</v>
      </c>
      <c r="BX1009" s="4" t="str">
        <v>Ubiri</v>
      </c>
      <c r="BY1009" s="4" t="str">
        <v>Ubiri</v>
      </c>
      <c r="BZ1009" s="4" t="str">
        <v>Ubiri</v>
      </c>
      <c r="CA1009" s="4" t="str">
        <v>Ubiri</v>
      </c>
      <c r="CB1009" s="4" t="str">
        <v>Ubiri</v>
      </c>
      <c r="CC1009" s="4" t="str">
        <v>Ubiri</v>
      </c>
      <c r="CD1009" s="4" t="str">
        <v>Ubiri</v>
      </c>
      <c r="CE1009" s="4" t="str">
        <v>Ubiri</v>
      </c>
      <c r="CF1009" s="4" t="str">
        <v>Ubiri</v>
      </c>
      <c r="CG1009" s="4" t="str">
        <v>Ubiri</v>
      </c>
      <c r="CH1009" s="4" t="str">
        <v>Ubiri</v>
      </c>
      <c r="CJ1009" s="4" t="str">
        <v>Ubiri</v>
      </c>
      <c r="CK1009" s="4" t="str">
        <v>Ubiri</v>
      </c>
      <c r="CL1009" s="4" t="str">
        <v>Ubiri</v>
      </c>
      <c r="CM1009" s="4" t="str">
        <v>Ubiri</v>
      </c>
      <c r="CN1009" s="4" t="str">
        <v>Ubiri</v>
      </c>
      <c r="CO1009" s="4" t="str">
        <v>Ubiri</v>
      </c>
      <c r="CP1009" s="4" t="str">
        <v>Ubiri</v>
      </c>
      <c r="CQ1009" s="4" t="str">
        <v>Ubiri</v>
      </c>
      <c r="CR1009" s="4" t="str">
        <v>Ubiri</v>
      </c>
      <c r="CS1009" s="4" t="str">
        <v>Ubiri</v>
      </c>
      <c r="CT1009" s="4" t="str">
        <v>Ubiri</v>
      </c>
      <c r="CU1009" s="4" t="str">
        <v>Ubiri</v>
      </c>
      <c r="CV1009" s="4" t="str">
        <v>Ubiri</v>
      </c>
      <c r="CW1009" s="4" t="str">
        <v>Ubiri</v>
      </c>
      <c r="CX1009" s="4" t="str">
        <v>Ubiri</v>
      </c>
      <c r="CY1009" s="4" t="str">
        <v>Ubiri</v>
      </c>
      <c r="CZ1009" s="4" t="str">
        <v>Ubiri</v>
      </c>
      <c r="DA1009" s="4" t="str">
        <v>Ubiri</v>
      </c>
      <c r="DB1009" s="4" t="str">
        <v>Ubiri</v>
      </c>
      <c r="DC1009" s="4" t="str">
        <v>Ubiri</v>
      </c>
      <c r="DD1009" s="4" t="str">
        <v>Ubiri</v>
      </c>
      <c r="DE1009" s="4" t="str">
        <v>Ubiri</v>
      </c>
      <c r="DF1009" s="4" t="str">
        <v>Ubiri</v>
      </c>
      <c r="DG1009" s="4" t="str">
        <v>Ubiri</v>
      </c>
      <c r="DH1009" s="4" t="str">
        <v>Ubiri</v>
      </c>
      <c r="DI1009" s="4" t="str">
        <v>Ubiri</v>
      </c>
      <c r="DJ1009" s="4" t="str">
        <v>Ubiri</v>
      </c>
      <c r="DK1009" s="4" t="str">
        <v>Ubiri</v>
      </c>
      <c r="DL1009" s="4" t="str">
        <v>Ubiri</v>
      </c>
      <c r="DM1009" s="4" t="str">
        <v>Ubiri</v>
      </c>
      <c r="DN1009" s="4" t="str">
        <v>Ubiri</v>
      </c>
      <c r="DO1009" s="4" t="str">
        <v>Ubiri</v>
      </c>
      <c r="DP1009" s="4" t="str">
        <v>Ubiri</v>
      </c>
    </row>
    <row r="1010" spans="1:120" x14ac:dyDescent="0.35">
      <c r="A1010" s="4">
        <v>34.933900000000001</v>
      </c>
      <c r="B1010" s="4">
        <v>10.6137</v>
      </c>
      <c r="C1010" s="4" t="s">
        <v>291</v>
      </c>
      <c r="D1010" s="4" t="s">
        <v>138</v>
      </c>
      <c r="E1010" s="4" t="s">
        <v>1156</v>
      </c>
      <c r="F1010" s="4">
        <v>500</v>
      </c>
      <c r="G1010" s="4" t="str">
        <f t="shared" si="15"/>
        <v>Tunisia-Institute De L'olivier Taous Experimental Station, Sfax</v>
      </c>
      <c r="BA1010" s="4" t="str">
        <v>Ugunja</v>
      </c>
      <c r="BB1010" s="4" t="str">
        <v>Ugunja</v>
      </c>
      <c r="BC1010" s="4" t="str">
        <v>Ugunja</v>
      </c>
      <c r="BD1010" s="4" t="str">
        <v>Ugunja</v>
      </c>
      <c r="BE1010" s="4" t="str">
        <v>Ugunja</v>
      </c>
      <c r="BF1010" s="4" t="str">
        <v>Ugunja</v>
      </c>
      <c r="BG1010" s="4" t="str">
        <v>Ugunja</v>
      </c>
      <c r="BH1010" s="4" t="str">
        <v>Ugunja</v>
      </c>
      <c r="BI1010" s="4" t="str">
        <v>Ugunja</v>
      </c>
      <c r="BJ1010" s="4" t="str">
        <v>Ugunja</v>
      </c>
      <c r="BK1010" s="4" t="str">
        <v>Ugunja</v>
      </c>
      <c r="BL1010" s="4" t="str">
        <v>Ugunja</v>
      </c>
      <c r="BM1010" s="4" t="str">
        <v>Ugunja</v>
      </c>
      <c r="BN1010" s="4" t="str">
        <v>Ugunja</v>
      </c>
      <c r="BO1010" s="4" t="str">
        <v>Ugunja</v>
      </c>
      <c r="BP1010" s="4" t="str">
        <v>Ugunja</v>
      </c>
      <c r="BQ1010" s="4" t="str">
        <v>Ugunja</v>
      </c>
      <c r="BR1010" s="4" t="str">
        <v>Ugunja</v>
      </c>
      <c r="BS1010" s="4" t="str">
        <v>Ugunja</v>
      </c>
      <c r="BT1010" s="4" t="str">
        <v>Ugunja</v>
      </c>
      <c r="BU1010" s="4" t="str">
        <v>Ugunja</v>
      </c>
      <c r="BV1010" s="4" t="str">
        <v>Ugunja</v>
      </c>
      <c r="BW1010" s="4" t="str">
        <v>Ugunja</v>
      </c>
      <c r="BX1010" s="4" t="str">
        <v>Ugunja</v>
      </c>
      <c r="BY1010" s="4" t="str">
        <v>Ugunja</v>
      </c>
      <c r="BZ1010" s="4" t="str">
        <v>Ugunja</v>
      </c>
      <c r="CA1010" s="4" t="str">
        <v>Ugunja</v>
      </c>
      <c r="CB1010" s="4" t="str">
        <v>Ugunja</v>
      </c>
      <c r="CC1010" s="4" t="str">
        <v>Ugunja</v>
      </c>
      <c r="CD1010" s="4" t="str">
        <v>Ugunja</v>
      </c>
      <c r="CE1010" s="4" t="str">
        <v>Ugunja</v>
      </c>
      <c r="CF1010" s="4" t="str">
        <v>Ugunja</v>
      </c>
      <c r="CG1010" s="4" t="str">
        <v>Ugunja</v>
      </c>
      <c r="CH1010" s="4" t="str">
        <v>Ugunja</v>
      </c>
      <c r="CJ1010" s="4" t="str">
        <v>Ugunja</v>
      </c>
      <c r="CK1010" s="4" t="str">
        <v>Ugunja</v>
      </c>
      <c r="CL1010" s="4" t="str">
        <v>Ugunja</v>
      </c>
      <c r="CM1010" s="4" t="str">
        <v>Ugunja</v>
      </c>
      <c r="CN1010" s="4" t="str">
        <v>Ugunja</v>
      </c>
      <c r="CO1010" s="4" t="str">
        <v>Ugunja</v>
      </c>
      <c r="CP1010" s="4" t="str">
        <v>Ugunja</v>
      </c>
      <c r="CQ1010" s="4" t="str">
        <v>Ugunja</v>
      </c>
      <c r="CR1010" s="4" t="str">
        <v>Ugunja</v>
      </c>
      <c r="CS1010" s="4" t="str">
        <v>Ugunja</v>
      </c>
      <c r="CT1010" s="4" t="str">
        <v>Ugunja</v>
      </c>
      <c r="CU1010" s="4" t="str">
        <v>Ugunja</v>
      </c>
      <c r="CV1010" s="4" t="str">
        <v>Ugunja</v>
      </c>
      <c r="CW1010" s="4" t="str">
        <v>Ugunja</v>
      </c>
      <c r="CX1010" s="4" t="str">
        <v>Ugunja</v>
      </c>
      <c r="CY1010" s="4" t="str">
        <v>Ugunja</v>
      </c>
      <c r="CZ1010" s="4" t="str">
        <v>Ugunja</v>
      </c>
      <c r="DA1010" s="4" t="str">
        <v>Ugunja</v>
      </c>
      <c r="DB1010" s="4" t="str">
        <v>Ugunja</v>
      </c>
      <c r="DC1010" s="4" t="str">
        <v>Ugunja</v>
      </c>
      <c r="DD1010" s="4" t="str">
        <v>Ugunja</v>
      </c>
      <c r="DE1010" s="4" t="str">
        <v>Ugunja</v>
      </c>
      <c r="DF1010" s="4" t="str">
        <v>Ugunja</v>
      </c>
      <c r="DG1010" s="4" t="str">
        <v>Ugunja</v>
      </c>
      <c r="DH1010" s="4" t="str">
        <v>Ugunja</v>
      </c>
      <c r="DI1010" s="4" t="str">
        <v>Ugunja</v>
      </c>
      <c r="DJ1010" s="4" t="str">
        <v>Ugunja</v>
      </c>
      <c r="DK1010" s="4" t="str">
        <v>Ugunja</v>
      </c>
      <c r="DL1010" s="4" t="str">
        <v>Ugunja</v>
      </c>
      <c r="DM1010" s="4" t="str">
        <v>Ugunja</v>
      </c>
      <c r="DN1010" s="4" t="str">
        <v>Ugunja</v>
      </c>
      <c r="DO1010" s="4" t="str">
        <v>Ugunja</v>
      </c>
      <c r="DP1010" s="4" t="str">
        <v>Ugunja</v>
      </c>
    </row>
    <row r="1011" spans="1:120" x14ac:dyDescent="0.35">
      <c r="A1011" s="4">
        <v>33.9009</v>
      </c>
      <c r="B1011" s="4">
        <v>9.7225000000000001</v>
      </c>
      <c r="C1011" s="4" t="s">
        <v>291</v>
      </c>
      <c r="D1011" s="4" t="s">
        <v>138</v>
      </c>
      <c r="E1011" s="4" t="s">
        <v>1157</v>
      </c>
      <c r="F1011" s="4">
        <v>100</v>
      </c>
      <c r="G1011" s="4" t="str">
        <f t="shared" si="15"/>
        <v>Tunisia-INSTM, Bechima, Gabes</v>
      </c>
      <c r="BA1011" s="4" t="str">
        <v>UKZN Ukilinga Research Farm, Pietermaritzburg</v>
      </c>
      <c r="BB1011" s="4" t="str">
        <v>UKZN Ukilinga Research Farm, Pietermaritzburg</v>
      </c>
      <c r="BC1011" s="4" t="str">
        <v>UKZN Ukilinga Research Farm, Pietermaritzburg</v>
      </c>
      <c r="BD1011" s="4" t="str">
        <v>UKZN Ukilinga Research Farm, Pietermaritzburg</v>
      </c>
      <c r="BE1011" s="4" t="str">
        <v>UKZN Ukilinga Research Farm, Pietermaritzburg</v>
      </c>
      <c r="BF1011" s="4" t="str">
        <v>UKZN Ukilinga Research Farm, Pietermaritzburg</v>
      </c>
      <c r="BG1011" s="4" t="str">
        <v>UKZN Ukilinga Research Farm, Pietermaritzburg</v>
      </c>
      <c r="BH1011" s="4" t="str">
        <v>UKZN Ukilinga Research Farm, Pietermaritzburg</v>
      </c>
      <c r="BI1011" s="4" t="str">
        <v>UKZN Ukilinga Research Farm, Pietermaritzburg</v>
      </c>
      <c r="BJ1011" s="4" t="str">
        <v>UKZN Ukilinga Research Farm, Pietermaritzburg</v>
      </c>
      <c r="BK1011" s="4" t="str">
        <v>UKZN Ukilinga Research Farm, Pietermaritzburg</v>
      </c>
      <c r="BL1011" s="4" t="str">
        <v>UKZN Ukilinga Research Farm, Pietermaritzburg</v>
      </c>
      <c r="BM1011" s="4" t="str">
        <v>UKZN Ukilinga Research Farm, Pietermaritzburg</v>
      </c>
      <c r="BN1011" s="4" t="str">
        <v>UKZN Ukilinga Research Farm, Pietermaritzburg</v>
      </c>
      <c r="BO1011" s="4" t="str">
        <v>UKZN Ukilinga Research Farm, Pietermaritzburg</v>
      </c>
      <c r="BP1011" s="4" t="str">
        <v>UKZN Ukilinga Research Farm, Pietermaritzburg</v>
      </c>
      <c r="BQ1011" s="4" t="str">
        <v>UKZN Ukilinga Research Farm, Pietermaritzburg</v>
      </c>
      <c r="BR1011" s="4" t="str">
        <v>UKZN Ukilinga Research Farm, Pietermaritzburg</v>
      </c>
      <c r="BS1011" s="4" t="str">
        <v>UKZN Ukilinga Research Farm, Pietermaritzburg</v>
      </c>
      <c r="BT1011" s="4" t="str">
        <v>UKZN Ukilinga Research Farm, Pietermaritzburg</v>
      </c>
      <c r="BU1011" s="4" t="str">
        <v>UKZN Ukilinga Research Farm, Pietermaritzburg</v>
      </c>
      <c r="BV1011" s="4" t="str">
        <v>UKZN Ukilinga Research Farm, Pietermaritzburg</v>
      </c>
      <c r="BW1011" s="4" t="str">
        <v>UKZN Ukilinga Research Farm, Pietermaritzburg</v>
      </c>
      <c r="BX1011" s="4" t="str">
        <v>UKZN Ukilinga Research Farm, Pietermaritzburg</v>
      </c>
      <c r="BY1011" s="4" t="str">
        <v>UKZN Ukilinga Research Farm, Pietermaritzburg</v>
      </c>
      <c r="BZ1011" s="4" t="str">
        <v>UKZN Ukilinga Research Farm, Pietermaritzburg</v>
      </c>
      <c r="CA1011" s="4" t="str">
        <v>UKZN Ukilinga Research Farm, Pietermaritzburg</v>
      </c>
      <c r="CB1011" s="4" t="str">
        <v>UKZN Ukilinga Research Farm, Pietermaritzburg</v>
      </c>
      <c r="CC1011" s="4" t="str">
        <v>UKZN Ukilinga Research Farm, Pietermaritzburg</v>
      </c>
      <c r="CD1011" s="4" t="str">
        <v>UKZN Ukilinga Research Farm, Pietermaritzburg</v>
      </c>
      <c r="CE1011" s="4" t="str">
        <v>UKZN Ukilinga Research Farm, Pietermaritzburg</v>
      </c>
      <c r="CF1011" s="4" t="str">
        <v>UKZN Ukilinga Research Farm, Pietermaritzburg</v>
      </c>
      <c r="CG1011" s="4" t="str">
        <v>UKZN Ukilinga Research Farm, Pietermaritzburg</v>
      </c>
      <c r="CH1011" s="4" t="str">
        <v>UKZN Ukilinga Research Farm, Pietermaritzburg</v>
      </c>
      <c r="CJ1011" s="4" t="str">
        <v>UKZN Ukilinga Research Farm, Pietermaritzburg</v>
      </c>
      <c r="CK1011" s="4" t="str">
        <v>UKZN Ukilinga Research Farm, Pietermaritzburg</v>
      </c>
      <c r="CL1011" s="4" t="str">
        <v>UKZN Ukilinga Research Farm, Pietermaritzburg</v>
      </c>
      <c r="CM1011" s="4" t="str">
        <v>UKZN Ukilinga Research Farm, Pietermaritzburg</v>
      </c>
      <c r="CN1011" s="4" t="str">
        <v>UKZN Ukilinga Research Farm, Pietermaritzburg</v>
      </c>
      <c r="CO1011" s="4" t="str">
        <v>UKZN Ukilinga Research Farm, Pietermaritzburg</v>
      </c>
      <c r="CP1011" s="4" t="str">
        <v>UKZN Ukilinga Research Farm, Pietermaritzburg</v>
      </c>
      <c r="CQ1011" s="4" t="str">
        <v>UKZN Ukilinga Research Farm, Pietermaritzburg</v>
      </c>
      <c r="CR1011" s="4" t="str">
        <v>UKZN Ukilinga Research Farm, Pietermaritzburg</v>
      </c>
      <c r="CS1011" s="4" t="str">
        <v>UKZN Ukilinga Research Farm, Pietermaritzburg</v>
      </c>
      <c r="CT1011" s="4" t="str">
        <v>UKZN Ukilinga Research Farm, Pietermaritzburg</v>
      </c>
      <c r="CU1011" s="4" t="str">
        <v>UKZN Ukilinga Research Farm, Pietermaritzburg</v>
      </c>
      <c r="CV1011" s="4" t="str">
        <v>UKZN Ukilinga Research Farm, Pietermaritzburg</v>
      </c>
      <c r="CW1011" s="4" t="str">
        <v>UKZN Ukilinga Research Farm, Pietermaritzburg</v>
      </c>
      <c r="CX1011" s="4" t="str">
        <v>UKZN Ukilinga Research Farm, Pietermaritzburg</v>
      </c>
      <c r="CY1011" s="4" t="str">
        <v>UKZN Ukilinga Research Farm, Pietermaritzburg</v>
      </c>
      <c r="CZ1011" s="4" t="str">
        <v>UKZN Ukilinga Research Farm, Pietermaritzburg</v>
      </c>
      <c r="DA1011" s="4" t="str">
        <v>UKZN Ukilinga Research Farm, Pietermaritzburg</v>
      </c>
      <c r="DB1011" s="4" t="str">
        <v>UKZN Ukilinga Research Farm, Pietermaritzburg</v>
      </c>
      <c r="DC1011" s="4" t="str">
        <v>UKZN Ukilinga Research Farm, Pietermaritzburg</v>
      </c>
      <c r="DD1011" s="4" t="str">
        <v>UKZN Ukilinga Research Farm, Pietermaritzburg</v>
      </c>
      <c r="DE1011" s="4" t="str">
        <v>UKZN Ukilinga Research Farm, Pietermaritzburg</v>
      </c>
      <c r="DF1011" s="4" t="str">
        <v>UKZN Ukilinga Research Farm, Pietermaritzburg</v>
      </c>
      <c r="DG1011" s="4" t="str">
        <v>UKZN Ukilinga Research Farm, Pietermaritzburg</v>
      </c>
      <c r="DH1011" s="4" t="str">
        <v>UKZN Ukilinga Research Farm, Pietermaritzburg</v>
      </c>
      <c r="DI1011" s="4" t="str">
        <v>UKZN Ukilinga Research Farm, Pietermaritzburg</v>
      </c>
      <c r="DJ1011" s="4" t="str">
        <v>UKZN Ukilinga Research Farm, Pietermaritzburg</v>
      </c>
      <c r="DK1011" s="4" t="str">
        <v>UKZN Ukilinga Research Farm, Pietermaritzburg</v>
      </c>
      <c r="DL1011" s="4" t="str">
        <v>UKZN Ukilinga Research Farm, Pietermaritzburg</v>
      </c>
      <c r="DM1011" s="4" t="str">
        <v>UKZN Ukilinga Research Farm, Pietermaritzburg</v>
      </c>
      <c r="DN1011" s="4" t="str">
        <v>UKZN Ukilinga Research Farm, Pietermaritzburg</v>
      </c>
      <c r="DO1011" s="4" t="str">
        <v>UKZN Ukilinga Research Farm, Pietermaritzburg</v>
      </c>
      <c r="DP1011" s="4" t="str">
        <v>UKZN Ukilinga Research Farm, Pietermaritzburg</v>
      </c>
    </row>
    <row r="1012" spans="1:120" x14ac:dyDescent="0.35">
      <c r="A1012" s="4">
        <v>36.11</v>
      </c>
      <c r="B1012" s="4">
        <v>8.65</v>
      </c>
      <c r="C1012" s="4" t="s">
        <v>291</v>
      </c>
      <c r="D1012" s="4" t="s">
        <v>130</v>
      </c>
      <c r="E1012" s="4" t="s">
        <v>1158</v>
      </c>
      <c r="F1012" s="4">
        <v>550</v>
      </c>
      <c r="G1012" s="4" t="str">
        <f t="shared" si="15"/>
        <v>Tunisia-Kef</v>
      </c>
      <c r="BA1012" s="4" t="str">
        <v>Umuagwo</v>
      </c>
      <c r="BB1012" s="4" t="str">
        <v>Umuagwo</v>
      </c>
      <c r="BC1012" s="4" t="str">
        <v>Umuagwo</v>
      </c>
      <c r="BD1012" s="4" t="str">
        <v>Umuagwo</v>
      </c>
      <c r="BE1012" s="4" t="str">
        <v>Umuagwo</v>
      </c>
      <c r="BF1012" s="4" t="str">
        <v>Umuagwo</v>
      </c>
      <c r="BG1012" s="4" t="str">
        <v>Umuagwo</v>
      </c>
      <c r="BH1012" s="4" t="str">
        <v>Umuagwo</v>
      </c>
      <c r="BI1012" s="4" t="str">
        <v>Umuagwo</v>
      </c>
      <c r="BJ1012" s="4" t="str">
        <v>Umuagwo</v>
      </c>
      <c r="BK1012" s="4" t="str">
        <v>Umuagwo</v>
      </c>
      <c r="BL1012" s="4" t="str">
        <v>Umuagwo</v>
      </c>
      <c r="BM1012" s="4" t="str">
        <v>Umuagwo</v>
      </c>
      <c r="BN1012" s="4" t="str">
        <v>Umuagwo</v>
      </c>
      <c r="BO1012" s="4" t="str">
        <v>Umuagwo</v>
      </c>
      <c r="BP1012" s="4" t="str">
        <v>Umuagwo</v>
      </c>
      <c r="BQ1012" s="4" t="str">
        <v>Umuagwo</v>
      </c>
      <c r="BR1012" s="4" t="str">
        <v>Umuagwo</v>
      </c>
      <c r="BS1012" s="4" t="str">
        <v>Umuagwo</v>
      </c>
      <c r="BT1012" s="4" t="str">
        <v>Umuagwo</v>
      </c>
      <c r="BU1012" s="4" t="str">
        <v>Umuagwo</v>
      </c>
      <c r="BV1012" s="4" t="str">
        <v>Umuagwo</v>
      </c>
      <c r="BW1012" s="4" t="str">
        <v>Umuagwo</v>
      </c>
      <c r="BX1012" s="4" t="str">
        <v>Umuagwo</v>
      </c>
      <c r="BY1012" s="4" t="str">
        <v>Umuagwo</v>
      </c>
      <c r="BZ1012" s="4" t="str">
        <v>Umuagwo</v>
      </c>
      <c r="CA1012" s="4" t="str">
        <v>Umuagwo</v>
      </c>
      <c r="CB1012" s="4" t="str">
        <v>Umuagwo</v>
      </c>
      <c r="CC1012" s="4" t="str">
        <v>Umuagwo</v>
      </c>
      <c r="CD1012" s="4" t="str">
        <v>Umuagwo</v>
      </c>
      <c r="CE1012" s="4" t="str">
        <v>Umuagwo</v>
      </c>
      <c r="CF1012" s="4" t="str">
        <v>Umuagwo</v>
      </c>
      <c r="CG1012" s="4" t="str">
        <v>Umuagwo</v>
      </c>
      <c r="CH1012" s="4" t="str">
        <v>Umuagwo</v>
      </c>
      <c r="CJ1012" s="4" t="str">
        <v>Umuagwo</v>
      </c>
      <c r="CK1012" s="4" t="str">
        <v>Umuagwo</v>
      </c>
      <c r="CL1012" s="4" t="str">
        <v>Umuagwo</v>
      </c>
      <c r="CM1012" s="4" t="str">
        <v>Umuagwo</v>
      </c>
      <c r="CN1012" s="4" t="str">
        <v>Umuagwo</v>
      </c>
      <c r="CO1012" s="4" t="str">
        <v>Umuagwo</v>
      </c>
      <c r="CP1012" s="4" t="str">
        <v>Umuagwo</v>
      </c>
      <c r="CQ1012" s="4" t="str">
        <v>Umuagwo</v>
      </c>
      <c r="CR1012" s="4" t="str">
        <v>Umuagwo</v>
      </c>
      <c r="CS1012" s="4" t="str">
        <v>Umuagwo</v>
      </c>
      <c r="CT1012" s="4" t="str">
        <v>Umuagwo</v>
      </c>
      <c r="CU1012" s="4" t="str">
        <v>Umuagwo</v>
      </c>
      <c r="CV1012" s="4" t="str">
        <v>Umuagwo</v>
      </c>
      <c r="CW1012" s="4" t="str">
        <v>Umuagwo</v>
      </c>
      <c r="CX1012" s="4" t="str">
        <v>Umuagwo</v>
      </c>
      <c r="CY1012" s="4" t="str">
        <v>Umuagwo</v>
      </c>
      <c r="CZ1012" s="4" t="str">
        <v>Umuagwo</v>
      </c>
      <c r="DA1012" s="4" t="str">
        <v>Umuagwo</v>
      </c>
      <c r="DB1012" s="4" t="str">
        <v>Umuagwo</v>
      </c>
      <c r="DC1012" s="4" t="str">
        <v>Umuagwo</v>
      </c>
      <c r="DD1012" s="4" t="str">
        <v>Umuagwo</v>
      </c>
      <c r="DE1012" s="4" t="str">
        <v>Umuagwo</v>
      </c>
      <c r="DF1012" s="4" t="str">
        <v>Umuagwo</v>
      </c>
      <c r="DG1012" s="4" t="str">
        <v>Umuagwo</v>
      </c>
      <c r="DH1012" s="4" t="str">
        <v>Umuagwo</v>
      </c>
      <c r="DI1012" s="4" t="str">
        <v>Umuagwo</v>
      </c>
      <c r="DJ1012" s="4" t="str">
        <v>Umuagwo</v>
      </c>
      <c r="DK1012" s="4" t="str">
        <v>Umuagwo</v>
      </c>
      <c r="DL1012" s="4" t="str">
        <v>Umuagwo</v>
      </c>
      <c r="DM1012" s="4" t="str">
        <v>Umuagwo</v>
      </c>
      <c r="DN1012" s="4" t="str">
        <v>Umuagwo</v>
      </c>
      <c r="DO1012" s="4" t="str">
        <v>Umuagwo</v>
      </c>
      <c r="DP1012" s="4" t="str">
        <v>Umuagwo</v>
      </c>
    </row>
    <row r="1013" spans="1:120" x14ac:dyDescent="0.35">
      <c r="A1013" s="4">
        <v>36.373330000000003</v>
      </c>
      <c r="B1013" s="4">
        <v>9.1738900000000001</v>
      </c>
      <c r="C1013" s="4" t="s">
        <v>291</v>
      </c>
      <c r="D1013" s="4" t="s">
        <v>130</v>
      </c>
      <c r="E1013" s="4" t="s">
        <v>1159</v>
      </c>
      <c r="F1013" s="4">
        <v>250</v>
      </c>
      <c r="G1013" s="4" t="str">
        <f t="shared" si="15"/>
        <v>Tunisia-Krib</v>
      </c>
      <c r="BA1013" s="4" t="str">
        <v>Ungwa Shamaki &amp; Tashan Kaya Villages, Kaduna State</v>
      </c>
      <c r="BB1013" s="4" t="str">
        <v>Ungwa Shamaki &amp; Tashan Kaya Villages, Kaduna State</v>
      </c>
      <c r="BC1013" s="4" t="str">
        <v>Ungwa Shamaki &amp; Tashan Kaya Villages, Kaduna State</v>
      </c>
      <c r="BD1013" s="4" t="str">
        <v>Ungwa Shamaki &amp; Tashan Kaya Villages, Kaduna State</v>
      </c>
      <c r="BE1013" s="4" t="str">
        <v>Ungwa Shamaki &amp; Tashan Kaya Villages, Kaduna State</v>
      </c>
      <c r="BF1013" s="4" t="str">
        <v>Ungwa Shamaki &amp; Tashan Kaya Villages, Kaduna State</v>
      </c>
      <c r="BG1013" s="4" t="str">
        <v>Ungwa Shamaki &amp; Tashan Kaya Villages, Kaduna State</v>
      </c>
      <c r="BH1013" s="4" t="str">
        <v>Ungwa Shamaki &amp; Tashan Kaya Villages, Kaduna State</v>
      </c>
      <c r="BI1013" s="4" t="str">
        <v>Ungwa Shamaki &amp; Tashan Kaya Villages, Kaduna State</v>
      </c>
      <c r="BJ1013" s="4" t="str">
        <v>Ungwa Shamaki &amp; Tashan Kaya Villages, Kaduna State</v>
      </c>
      <c r="BK1013" s="4" t="str">
        <v>Ungwa Shamaki &amp; Tashan Kaya Villages, Kaduna State</v>
      </c>
      <c r="BL1013" s="4" t="str">
        <v>Ungwa Shamaki &amp; Tashan Kaya Villages, Kaduna State</v>
      </c>
      <c r="BM1013" s="4" t="str">
        <v>Ungwa Shamaki &amp; Tashan Kaya Villages, Kaduna State</v>
      </c>
      <c r="BN1013" s="4" t="str">
        <v>Ungwa Shamaki &amp; Tashan Kaya Villages, Kaduna State</v>
      </c>
      <c r="BO1013" s="4" t="str">
        <v>Ungwa Shamaki &amp; Tashan Kaya Villages, Kaduna State</v>
      </c>
      <c r="BP1013" s="4" t="str">
        <v>Ungwa Shamaki &amp; Tashan Kaya Villages, Kaduna State</v>
      </c>
      <c r="BQ1013" s="4" t="str">
        <v>Ungwa Shamaki &amp; Tashan Kaya Villages, Kaduna State</v>
      </c>
      <c r="BR1013" s="4" t="str">
        <v>Ungwa Shamaki &amp; Tashan Kaya Villages, Kaduna State</v>
      </c>
      <c r="BS1013" s="4" t="str">
        <v>Ungwa Shamaki &amp; Tashan Kaya Villages, Kaduna State</v>
      </c>
      <c r="BT1013" s="4" t="str">
        <v>Ungwa Shamaki &amp; Tashan Kaya Villages, Kaduna State</v>
      </c>
      <c r="BU1013" s="4" t="str">
        <v>Ungwa Shamaki &amp; Tashan Kaya Villages, Kaduna State</v>
      </c>
      <c r="BV1013" s="4" t="str">
        <v>Ungwa Shamaki &amp; Tashan Kaya Villages, Kaduna State</v>
      </c>
      <c r="BW1013" s="4" t="str">
        <v>Ungwa Shamaki &amp; Tashan Kaya Villages, Kaduna State</v>
      </c>
      <c r="BX1013" s="4" t="str">
        <v>Ungwa Shamaki &amp; Tashan Kaya Villages, Kaduna State</v>
      </c>
      <c r="BY1013" s="4" t="str">
        <v>Ungwa Shamaki &amp; Tashan Kaya Villages, Kaduna State</v>
      </c>
      <c r="BZ1013" s="4" t="str">
        <v>Ungwa Shamaki &amp; Tashan Kaya Villages, Kaduna State</v>
      </c>
      <c r="CA1013" s="4" t="str">
        <v>Ungwa Shamaki &amp; Tashan Kaya Villages, Kaduna State</v>
      </c>
      <c r="CB1013" s="4" t="str">
        <v>Ungwa Shamaki &amp; Tashan Kaya Villages, Kaduna State</v>
      </c>
      <c r="CC1013" s="4" t="str">
        <v>Ungwa Shamaki &amp; Tashan Kaya Villages, Kaduna State</v>
      </c>
      <c r="CD1013" s="4" t="str">
        <v>Ungwa Shamaki &amp; Tashan Kaya Villages, Kaduna State</v>
      </c>
      <c r="CE1013" s="4" t="str">
        <v>Ungwa Shamaki &amp; Tashan Kaya Villages, Kaduna State</v>
      </c>
      <c r="CF1013" s="4" t="str">
        <v>Ungwa Shamaki &amp; Tashan Kaya Villages, Kaduna State</v>
      </c>
      <c r="CG1013" s="4" t="str">
        <v>Ungwa Shamaki &amp; Tashan Kaya Villages, Kaduna State</v>
      </c>
      <c r="CH1013" s="4" t="str">
        <v>Ungwa Shamaki &amp; Tashan Kaya Villages, Kaduna State</v>
      </c>
      <c r="CJ1013" s="4" t="str">
        <v>Ungwa Shamaki &amp; Tashan Kaya Villages, Kaduna State</v>
      </c>
      <c r="CK1013" s="4" t="str">
        <v>Ungwa Shamaki &amp; Tashan Kaya Villages, Kaduna State</v>
      </c>
      <c r="CL1013" s="4" t="str">
        <v>Ungwa Shamaki &amp; Tashan Kaya Villages, Kaduna State</v>
      </c>
      <c r="CM1013" s="4" t="str">
        <v>Ungwa Shamaki &amp; Tashan Kaya Villages, Kaduna State</v>
      </c>
      <c r="CN1013" s="4" t="str">
        <v>Ungwa Shamaki &amp; Tashan Kaya Villages, Kaduna State</v>
      </c>
      <c r="CO1013" s="4" t="str">
        <v>Ungwa Shamaki &amp; Tashan Kaya Villages, Kaduna State</v>
      </c>
      <c r="CP1013" s="4" t="str">
        <v>Ungwa Shamaki &amp; Tashan Kaya Villages, Kaduna State</v>
      </c>
      <c r="CQ1013" s="4" t="str">
        <v>Ungwa Shamaki &amp; Tashan Kaya Villages, Kaduna State</v>
      </c>
      <c r="CR1013" s="4" t="str">
        <v>Ungwa Shamaki &amp; Tashan Kaya Villages, Kaduna State</v>
      </c>
      <c r="CS1013" s="4" t="str">
        <v>Ungwa Shamaki &amp; Tashan Kaya Villages, Kaduna State</v>
      </c>
      <c r="CT1013" s="4" t="str">
        <v>Ungwa Shamaki &amp; Tashan Kaya Villages, Kaduna State</v>
      </c>
      <c r="CU1013" s="4" t="str">
        <v>Ungwa Shamaki &amp; Tashan Kaya Villages, Kaduna State</v>
      </c>
      <c r="CV1013" s="4" t="str">
        <v>Ungwa Shamaki &amp; Tashan Kaya Villages, Kaduna State</v>
      </c>
      <c r="CW1013" s="4" t="str">
        <v>Ungwa Shamaki &amp; Tashan Kaya Villages, Kaduna State</v>
      </c>
      <c r="CX1013" s="4" t="str">
        <v>Ungwa Shamaki &amp; Tashan Kaya Villages, Kaduna State</v>
      </c>
      <c r="CY1013" s="4" t="str">
        <v>Ungwa Shamaki &amp; Tashan Kaya Villages, Kaduna State</v>
      </c>
      <c r="CZ1013" s="4" t="str">
        <v>Ungwa Shamaki &amp; Tashan Kaya Villages, Kaduna State</v>
      </c>
      <c r="DA1013" s="4" t="str">
        <v>Ungwa Shamaki &amp; Tashan Kaya Villages, Kaduna State</v>
      </c>
      <c r="DB1013" s="4" t="str">
        <v>Ungwa Shamaki &amp; Tashan Kaya Villages, Kaduna State</v>
      </c>
      <c r="DC1013" s="4" t="str">
        <v>Ungwa Shamaki &amp; Tashan Kaya Villages, Kaduna State</v>
      </c>
      <c r="DD1013" s="4" t="str">
        <v>Ungwa Shamaki &amp; Tashan Kaya Villages, Kaduna State</v>
      </c>
      <c r="DE1013" s="4" t="str">
        <v>Ungwa Shamaki &amp; Tashan Kaya Villages, Kaduna State</v>
      </c>
      <c r="DF1013" s="4" t="str">
        <v>Ungwa Shamaki &amp; Tashan Kaya Villages, Kaduna State</v>
      </c>
      <c r="DG1013" s="4" t="str">
        <v>Ungwa Shamaki &amp; Tashan Kaya Villages, Kaduna State</v>
      </c>
      <c r="DH1013" s="4" t="str">
        <v>Ungwa Shamaki &amp; Tashan Kaya Villages, Kaduna State</v>
      </c>
      <c r="DI1013" s="4" t="str">
        <v>Ungwa Shamaki &amp; Tashan Kaya Villages, Kaduna State</v>
      </c>
      <c r="DJ1013" s="4" t="str">
        <v>Ungwa Shamaki &amp; Tashan Kaya Villages, Kaduna State</v>
      </c>
      <c r="DK1013" s="4" t="str">
        <v>Ungwa Shamaki &amp; Tashan Kaya Villages, Kaduna State</v>
      </c>
      <c r="DL1013" s="4" t="str">
        <v>Ungwa Shamaki &amp; Tashan Kaya Villages, Kaduna State</v>
      </c>
      <c r="DM1013" s="4" t="str">
        <v>Ungwa Shamaki &amp; Tashan Kaya Villages, Kaduna State</v>
      </c>
      <c r="DN1013" s="4" t="str">
        <v>Ungwa Shamaki &amp; Tashan Kaya Villages, Kaduna State</v>
      </c>
      <c r="DO1013" s="4" t="str">
        <v>Ungwa Shamaki &amp; Tashan Kaya Villages, Kaduna State</v>
      </c>
      <c r="DP1013" s="4" t="str">
        <v>Ungwa Shamaki &amp; Tashan Kaya Villages, Kaduna State</v>
      </c>
    </row>
    <row r="1014" spans="1:120" x14ac:dyDescent="0.35">
      <c r="A1014" s="4">
        <v>36.352699999999999</v>
      </c>
      <c r="B1014" s="4">
        <v>9.9570000000000007</v>
      </c>
      <c r="C1014" s="4" t="s">
        <v>291</v>
      </c>
      <c r="D1014" s="4" t="s">
        <v>138</v>
      </c>
      <c r="E1014" s="4" t="s">
        <v>1160</v>
      </c>
      <c r="F1014" s="4">
        <v>5000</v>
      </c>
      <c r="G1014" s="4" t="str">
        <f t="shared" si="15"/>
        <v>Tunisia-Le Fahs</v>
      </c>
      <c r="BA1014" s="4" t="str">
        <v>UNIMAID Research Farm</v>
      </c>
      <c r="BB1014" s="4" t="str">
        <v>UNIMAID Research Farm</v>
      </c>
      <c r="BC1014" s="4" t="str">
        <v>UNIMAID Research Farm</v>
      </c>
      <c r="BD1014" s="4" t="str">
        <v>UNIMAID Research Farm</v>
      </c>
      <c r="BE1014" s="4" t="str">
        <v>UNIMAID Research Farm</v>
      </c>
      <c r="BF1014" s="4" t="str">
        <v>UNIMAID Research Farm</v>
      </c>
      <c r="BG1014" s="4" t="str">
        <v>UNIMAID Research Farm</v>
      </c>
      <c r="BH1014" s="4" t="str">
        <v>UNIMAID Research Farm</v>
      </c>
      <c r="BI1014" s="4" t="str">
        <v>UNIMAID Research Farm</v>
      </c>
      <c r="BJ1014" s="4" t="str">
        <v>UNIMAID Research Farm</v>
      </c>
      <c r="BK1014" s="4" t="str">
        <v>UNIMAID Research Farm</v>
      </c>
      <c r="BL1014" s="4" t="str">
        <v>UNIMAID Research Farm</v>
      </c>
      <c r="BM1014" s="4" t="str">
        <v>UNIMAID Research Farm</v>
      </c>
      <c r="BN1014" s="4" t="str">
        <v>UNIMAID Research Farm</v>
      </c>
      <c r="BO1014" s="4" t="str">
        <v>UNIMAID Research Farm</v>
      </c>
      <c r="BP1014" s="4" t="str">
        <v>UNIMAID Research Farm</v>
      </c>
      <c r="BQ1014" s="4" t="str">
        <v>UNIMAID Research Farm</v>
      </c>
      <c r="BR1014" s="4" t="str">
        <v>UNIMAID Research Farm</v>
      </c>
      <c r="BS1014" s="4" t="str">
        <v>UNIMAID Research Farm</v>
      </c>
      <c r="BT1014" s="4" t="str">
        <v>UNIMAID Research Farm</v>
      </c>
      <c r="BU1014" s="4" t="str">
        <v>UNIMAID Research Farm</v>
      </c>
      <c r="BV1014" s="4" t="str">
        <v>UNIMAID Research Farm</v>
      </c>
      <c r="BW1014" s="4" t="str">
        <v>UNIMAID Research Farm</v>
      </c>
      <c r="BX1014" s="4" t="str">
        <v>UNIMAID Research Farm</v>
      </c>
      <c r="BY1014" s="4" t="str">
        <v>UNIMAID Research Farm</v>
      </c>
      <c r="BZ1014" s="4" t="str">
        <v>UNIMAID Research Farm</v>
      </c>
      <c r="CA1014" s="4" t="str">
        <v>UNIMAID Research Farm</v>
      </c>
      <c r="CB1014" s="4" t="str">
        <v>UNIMAID Research Farm</v>
      </c>
      <c r="CC1014" s="4" t="str">
        <v>UNIMAID Research Farm</v>
      </c>
      <c r="CD1014" s="4" t="str">
        <v>UNIMAID Research Farm</v>
      </c>
      <c r="CE1014" s="4" t="str">
        <v>UNIMAID Research Farm</v>
      </c>
      <c r="CF1014" s="4" t="str">
        <v>UNIMAID Research Farm</v>
      </c>
      <c r="CG1014" s="4" t="str">
        <v>UNIMAID Research Farm</v>
      </c>
      <c r="CH1014" s="4" t="str">
        <v>UNIMAID Research Farm</v>
      </c>
      <c r="CJ1014" s="4" t="str">
        <v>UNIMAID Research Farm</v>
      </c>
      <c r="CK1014" s="4" t="str">
        <v>UNIMAID Research Farm</v>
      </c>
      <c r="CL1014" s="4" t="str">
        <v>UNIMAID Research Farm</v>
      </c>
      <c r="CM1014" s="4" t="str">
        <v>UNIMAID Research Farm</v>
      </c>
      <c r="CN1014" s="4" t="str">
        <v>UNIMAID Research Farm</v>
      </c>
      <c r="CO1014" s="4" t="str">
        <v>UNIMAID Research Farm</v>
      </c>
      <c r="CP1014" s="4" t="str">
        <v>UNIMAID Research Farm</v>
      </c>
      <c r="CQ1014" s="4" t="str">
        <v>UNIMAID Research Farm</v>
      </c>
      <c r="CR1014" s="4" t="str">
        <v>UNIMAID Research Farm</v>
      </c>
      <c r="CS1014" s="4" t="str">
        <v>UNIMAID Research Farm</v>
      </c>
      <c r="CT1014" s="4" t="str">
        <v>UNIMAID Research Farm</v>
      </c>
      <c r="CU1014" s="4" t="str">
        <v>UNIMAID Research Farm</v>
      </c>
      <c r="CV1014" s="4" t="str">
        <v>UNIMAID Research Farm</v>
      </c>
      <c r="CW1014" s="4" t="str">
        <v>UNIMAID Research Farm</v>
      </c>
      <c r="CX1014" s="4" t="str">
        <v>UNIMAID Research Farm</v>
      </c>
      <c r="CY1014" s="4" t="str">
        <v>UNIMAID Research Farm</v>
      </c>
      <c r="CZ1014" s="4" t="str">
        <v>UNIMAID Research Farm</v>
      </c>
      <c r="DA1014" s="4" t="str">
        <v>UNIMAID Research Farm</v>
      </c>
      <c r="DB1014" s="4" t="str">
        <v>UNIMAID Research Farm</v>
      </c>
      <c r="DC1014" s="4" t="str">
        <v>UNIMAID Research Farm</v>
      </c>
      <c r="DD1014" s="4" t="str">
        <v>UNIMAID Research Farm</v>
      </c>
      <c r="DE1014" s="4" t="str">
        <v>UNIMAID Research Farm</v>
      </c>
      <c r="DF1014" s="4" t="str">
        <v>UNIMAID Research Farm</v>
      </c>
      <c r="DG1014" s="4" t="str">
        <v>UNIMAID Research Farm</v>
      </c>
      <c r="DH1014" s="4" t="str">
        <v>UNIMAID Research Farm</v>
      </c>
      <c r="DI1014" s="4" t="str">
        <v>UNIMAID Research Farm</v>
      </c>
      <c r="DJ1014" s="4" t="str">
        <v>UNIMAID Research Farm</v>
      </c>
      <c r="DK1014" s="4" t="str">
        <v>UNIMAID Research Farm</v>
      </c>
      <c r="DL1014" s="4" t="str">
        <v>UNIMAID Research Farm</v>
      </c>
      <c r="DM1014" s="4" t="str">
        <v>UNIMAID Research Farm</v>
      </c>
      <c r="DN1014" s="4" t="str">
        <v>UNIMAID Research Farm</v>
      </c>
      <c r="DO1014" s="4" t="str">
        <v>UNIMAID Research Farm</v>
      </c>
      <c r="DP1014" s="4" t="str">
        <v>UNIMAID Research Farm</v>
      </c>
    </row>
    <row r="1015" spans="1:120" x14ac:dyDescent="0.35">
      <c r="A1015" s="4">
        <v>36.262219999999999</v>
      </c>
      <c r="B1015" s="4">
        <v>8.8119399999999999</v>
      </c>
      <c r="C1015" s="4" t="s">
        <v>291</v>
      </c>
      <c r="D1015" s="4" t="s">
        <v>130</v>
      </c>
      <c r="E1015" s="4" t="s">
        <v>1161</v>
      </c>
      <c r="F1015" s="4">
        <v>250</v>
      </c>
      <c r="G1015" s="4" t="str">
        <f t="shared" si="15"/>
        <v>Tunisia-Mahassen</v>
      </c>
      <c r="BA1015" s="4" t="str">
        <v>Union Park</v>
      </c>
      <c r="BB1015" s="4" t="str">
        <v>Union Park</v>
      </c>
      <c r="BC1015" s="4" t="str">
        <v>Union Park</v>
      </c>
      <c r="BD1015" s="4" t="str">
        <v>Union Park</v>
      </c>
      <c r="BE1015" s="4" t="str">
        <v>Union Park</v>
      </c>
      <c r="BF1015" s="4" t="str">
        <v>Union Park</v>
      </c>
      <c r="BG1015" s="4" t="str">
        <v>Union Park</v>
      </c>
      <c r="BH1015" s="4" t="str">
        <v>Union Park</v>
      </c>
      <c r="BI1015" s="4" t="str">
        <v>Union Park</v>
      </c>
      <c r="BJ1015" s="4" t="str">
        <v>Union Park</v>
      </c>
      <c r="BK1015" s="4" t="str">
        <v>Union Park</v>
      </c>
      <c r="BL1015" s="4" t="str">
        <v>Union Park</v>
      </c>
      <c r="BM1015" s="4" t="str">
        <v>Union Park</v>
      </c>
      <c r="BN1015" s="4" t="str">
        <v>Union Park</v>
      </c>
      <c r="BO1015" s="4" t="str">
        <v>Union Park</v>
      </c>
      <c r="BP1015" s="4" t="str">
        <v>Union Park</v>
      </c>
      <c r="BQ1015" s="4" t="str">
        <v>Union Park</v>
      </c>
      <c r="BR1015" s="4" t="str">
        <v>Union Park</v>
      </c>
      <c r="BS1015" s="4" t="str">
        <v>Union Park</v>
      </c>
      <c r="BT1015" s="4" t="str">
        <v>Union Park</v>
      </c>
      <c r="BU1015" s="4" t="str">
        <v>Union Park</v>
      </c>
      <c r="BV1015" s="4" t="str">
        <v>Union Park</v>
      </c>
      <c r="BW1015" s="4" t="str">
        <v>Union Park</v>
      </c>
      <c r="BX1015" s="4" t="str">
        <v>Union Park</v>
      </c>
      <c r="BY1015" s="4" t="str">
        <v>Union Park</v>
      </c>
      <c r="BZ1015" s="4" t="str">
        <v>Union Park</v>
      </c>
      <c r="CA1015" s="4" t="str">
        <v>Union Park</v>
      </c>
      <c r="CB1015" s="4" t="str">
        <v>Union Park</v>
      </c>
      <c r="CC1015" s="4" t="str">
        <v>Union Park</v>
      </c>
      <c r="CD1015" s="4" t="str">
        <v>Union Park</v>
      </c>
      <c r="CE1015" s="4" t="str">
        <v>Union Park</v>
      </c>
      <c r="CF1015" s="4" t="str">
        <v>Union Park</v>
      </c>
      <c r="CG1015" s="4" t="str">
        <v>Union Park</v>
      </c>
      <c r="CH1015" s="4" t="str">
        <v>Union Park</v>
      </c>
      <c r="CJ1015" s="4" t="str">
        <v>Union Park</v>
      </c>
      <c r="CK1015" s="4" t="str">
        <v>Union Park</v>
      </c>
      <c r="CL1015" s="4" t="str">
        <v>Union Park</v>
      </c>
      <c r="CM1015" s="4" t="str">
        <v>Union Park</v>
      </c>
      <c r="CN1015" s="4" t="str">
        <v>Union Park</v>
      </c>
      <c r="CO1015" s="4" t="str">
        <v>Union Park</v>
      </c>
      <c r="CP1015" s="4" t="str">
        <v>Union Park</v>
      </c>
      <c r="CQ1015" s="4" t="str">
        <v>Union Park</v>
      </c>
      <c r="CR1015" s="4" t="str">
        <v>Union Park</v>
      </c>
      <c r="CS1015" s="4" t="str">
        <v>Union Park</v>
      </c>
      <c r="CT1015" s="4" t="str">
        <v>Union Park</v>
      </c>
      <c r="CU1015" s="4" t="str">
        <v>Union Park</v>
      </c>
      <c r="CV1015" s="4" t="str">
        <v>Union Park</v>
      </c>
      <c r="CW1015" s="4" t="str">
        <v>Union Park</v>
      </c>
      <c r="CX1015" s="4" t="str">
        <v>Union Park</v>
      </c>
      <c r="CY1015" s="4" t="str">
        <v>Union Park</v>
      </c>
      <c r="CZ1015" s="4" t="str">
        <v>Union Park</v>
      </c>
      <c r="DA1015" s="4" t="str">
        <v>Union Park</v>
      </c>
      <c r="DB1015" s="4" t="str">
        <v>Union Park</v>
      </c>
      <c r="DC1015" s="4" t="str">
        <v>Union Park</v>
      </c>
      <c r="DD1015" s="4" t="str">
        <v>Union Park</v>
      </c>
      <c r="DE1015" s="4" t="str">
        <v>Union Park</v>
      </c>
      <c r="DF1015" s="4" t="str">
        <v>Union Park</v>
      </c>
      <c r="DG1015" s="4" t="str">
        <v>Union Park</v>
      </c>
      <c r="DH1015" s="4" t="str">
        <v>Union Park</v>
      </c>
      <c r="DI1015" s="4" t="str">
        <v>Union Park</v>
      </c>
      <c r="DJ1015" s="4" t="str">
        <v>Union Park</v>
      </c>
      <c r="DK1015" s="4" t="str">
        <v>Union Park</v>
      </c>
      <c r="DL1015" s="4" t="str">
        <v>Union Park</v>
      </c>
      <c r="DM1015" s="4" t="str">
        <v>Union Park</v>
      </c>
      <c r="DN1015" s="4" t="str">
        <v>Union Park</v>
      </c>
      <c r="DO1015" s="4" t="str">
        <v>Union Park</v>
      </c>
      <c r="DP1015" s="4" t="str">
        <v>Union Park</v>
      </c>
    </row>
    <row r="1016" spans="1:120" x14ac:dyDescent="0.35">
      <c r="A1016" s="4">
        <v>36.811999999999998</v>
      </c>
      <c r="B1016" s="4">
        <v>10.073</v>
      </c>
      <c r="C1016" s="4" t="s">
        <v>291</v>
      </c>
      <c r="D1016" s="4" t="s">
        <v>138</v>
      </c>
      <c r="E1016" s="4" t="s">
        <v>1162</v>
      </c>
      <c r="F1016" s="4">
        <v>1000</v>
      </c>
      <c r="G1016" s="4" t="str">
        <f t="shared" si="15"/>
        <v>Tunisia-Mannouba Support Research Station</v>
      </c>
      <c r="BA1016" s="4" t="str">
        <v>United Animal Production, Alexandria</v>
      </c>
      <c r="BB1016" s="4" t="str">
        <v>United Animal Production, Alexandria</v>
      </c>
      <c r="BC1016" s="4" t="str">
        <v>United Animal Production, Alexandria</v>
      </c>
      <c r="BD1016" s="4" t="str">
        <v>United Animal Production, Alexandria</v>
      </c>
      <c r="BE1016" s="4" t="str">
        <v>United Animal Production, Alexandria</v>
      </c>
      <c r="BF1016" s="4" t="str">
        <v>United Animal Production, Alexandria</v>
      </c>
      <c r="BG1016" s="4" t="str">
        <v>United Animal Production, Alexandria</v>
      </c>
      <c r="BH1016" s="4" t="str">
        <v>United Animal Production, Alexandria</v>
      </c>
      <c r="BI1016" s="4" t="str">
        <v>United Animal Production, Alexandria</v>
      </c>
      <c r="BJ1016" s="4" t="str">
        <v>United Animal Production, Alexandria</v>
      </c>
      <c r="BK1016" s="4" t="str">
        <v>United Animal Production, Alexandria</v>
      </c>
      <c r="BL1016" s="4" t="str">
        <v>United Animal Production, Alexandria</v>
      </c>
      <c r="BM1016" s="4" t="str">
        <v>United Animal Production, Alexandria</v>
      </c>
      <c r="BN1016" s="4" t="str">
        <v>United Animal Production, Alexandria</v>
      </c>
      <c r="BO1016" s="4" t="str">
        <v>United Animal Production, Alexandria</v>
      </c>
      <c r="BP1016" s="4" t="str">
        <v>United Animal Production, Alexandria</v>
      </c>
      <c r="BQ1016" s="4" t="str">
        <v>United Animal Production, Alexandria</v>
      </c>
      <c r="BR1016" s="4" t="str">
        <v>United Animal Production, Alexandria</v>
      </c>
      <c r="BS1016" s="4" t="str">
        <v>United Animal Production, Alexandria</v>
      </c>
      <c r="BT1016" s="4" t="str">
        <v>United Animal Production, Alexandria</v>
      </c>
      <c r="BU1016" s="4" t="str">
        <v>United Animal Production, Alexandria</v>
      </c>
      <c r="BV1016" s="4" t="str">
        <v>United Animal Production, Alexandria</v>
      </c>
      <c r="BW1016" s="4" t="str">
        <v>United Animal Production, Alexandria</v>
      </c>
      <c r="BX1016" s="4" t="str">
        <v>United Animal Production, Alexandria</v>
      </c>
      <c r="BY1016" s="4" t="str">
        <v>United Animal Production, Alexandria</v>
      </c>
      <c r="BZ1016" s="4" t="str">
        <v>United Animal Production, Alexandria</v>
      </c>
      <c r="CA1016" s="4" t="str">
        <v>United Animal Production, Alexandria</v>
      </c>
      <c r="CB1016" s="4" t="str">
        <v>United Animal Production, Alexandria</v>
      </c>
      <c r="CC1016" s="4" t="str">
        <v>United Animal Production, Alexandria</v>
      </c>
      <c r="CD1016" s="4" t="str">
        <v>United Animal Production, Alexandria</v>
      </c>
      <c r="CE1016" s="4" t="str">
        <v>United Animal Production, Alexandria</v>
      </c>
      <c r="CF1016" s="4" t="str">
        <v>United Animal Production, Alexandria</v>
      </c>
      <c r="CG1016" s="4" t="str">
        <v>United Animal Production, Alexandria</v>
      </c>
      <c r="CH1016" s="4" t="str">
        <v>United Animal Production, Alexandria</v>
      </c>
      <c r="CJ1016" s="4" t="str">
        <v>United Animal Production, Alexandria</v>
      </c>
      <c r="CK1016" s="4" t="str">
        <v>United Animal Production, Alexandria</v>
      </c>
      <c r="CL1016" s="4" t="str">
        <v>United Animal Production, Alexandria</v>
      </c>
      <c r="CM1016" s="4" t="str">
        <v>United Animal Production, Alexandria</v>
      </c>
      <c r="CN1016" s="4" t="str">
        <v>United Animal Production, Alexandria</v>
      </c>
      <c r="CO1016" s="4" t="str">
        <v>United Animal Production, Alexandria</v>
      </c>
      <c r="CP1016" s="4" t="str">
        <v>United Animal Production, Alexandria</v>
      </c>
      <c r="CQ1016" s="4" t="str">
        <v>United Animal Production, Alexandria</v>
      </c>
      <c r="CR1016" s="4" t="str">
        <v>United Animal Production, Alexandria</v>
      </c>
      <c r="CS1016" s="4" t="str">
        <v>United Animal Production, Alexandria</v>
      </c>
      <c r="CT1016" s="4" t="str">
        <v>United Animal Production, Alexandria</v>
      </c>
      <c r="CU1016" s="4" t="str">
        <v>United Animal Production, Alexandria</v>
      </c>
      <c r="CV1016" s="4" t="str">
        <v>United Animal Production, Alexandria</v>
      </c>
      <c r="CW1016" s="4" t="str">
        <v>United Animal Production, Alexandria</v>
      </c>
      <c r="CX1016" s="4" t="str">
        <v>United Animal Production, Alexandria</v>
      </c>
      <c r="CY1016" s="4" t="str">
        <v>United Animal Production, Alexandria</v>
      </c>
      <c r="CZ1016" s="4" t="str">
        <v>United Animal Production, Alexandria</v>
      </c>
      <c r="DA1016" s="4" t="str">
        <v>United Animal Production, Alexandria</v>
      </c>
      <c r="DB1016" s="4" t="str">
        <v>United Animal Production, Alexandria</v>
      </c>
      <c r="DC1016" s="4" t="str">
        <v>United Animal Production, Alexandria</v>
      </c>
      <c r="DD1016" s="4" t="str">
        <v>United Animal Production, Alexandria</v>
      </c>
      <c r="DE1016" s="4" t="str">
        <v>United Animal Production, Alexandria</v>
      </c>
      <c r="DF1016" s="4" t="str">
        <v>United Animal Production, Alexandria</v>
      </c>
      <c r="DG1016" s="4" t="str">
        <v>United Animal Production, Alexandria</v>
      </c>
      <c r="DH1016" s="4" t="str">
        <v>United Animal Production, Alexandria</v>
      </c>
      <c r="DI1016" s="4" t="str">
        <v>United Animal Production, Alexandria</v>
      </c>
      <c r="DJ1016" s="4" t="str">
        <v>United Animal Production, Alexandria</v>
      </c>
      <c r="DK1016" s="4" t="str">
        <v>United Animal Production, Alexandria</v>
      </c>
      <c r="DL1016" s="4" t="str">
        <v>United Animal Production, Alexandria</v>
      </c>
      <c r="DM1016" s="4" t="str">
        <v>United Animal Production, Alexandria</v>
      </c>
      <c r="DN1016" s="4" t="str">
        <v>United Animal Production, Alexandria</v>
      </c>
      <c r="DO1016" s="4" t="str">
        <v>United Animal Production, Alexandria</v>
      </c>
      <c r="DP1016" s="4" t="str">
        <v>United Animal Production, Alexandria</v>
      </c>
    </row>
    <row r="1017" spans="1:120" x14ac:dyDescent="0.35">
      <c r="A1017" s="4">
        <v>36.871389999999998</v>
      </c>
      <c r="B1017" s="4">
        <v>9.5991700000000009</v>
      </c>
      <c r="C1017" s="4" t="s">
        <v>291</v>
      </c>
      <c r="D1017" s="4" t="s">
        <v>130</v>
      </c>
      <c r="E1017" s="4" t="s">
        <v>1163</v>
      </c>
      <c r="F1017" s="4">
        <v>250</v>
      </c>
      <c r="G1017" s="4" t="str">
        <f t="shared" si="15"/>
        <v>Tunisia-Mateur</v>
      </c>
      <c r="BA1017" s="4" t="str">
        <v>University of Benin Horticultural Garden</v>
      </c>
      <c r="BB1017" s="4" t="str">
        <v>University of Benin Horticultural Garden</v>
      </c>
      <c r="BC1017" s="4" t="str">
        <v>University of Benin Horticultural Garden</v>
      </c>
      <c r="BD1017" s="4" t="str">
        <v>University of Benin Horticultural Garden</v>
      </c>
      <c r="BE1017" s="4" t="str">
        <v>University of Benin Horticultural Garden</v>
      </c>
      <c r="BF1017" s="4" t="str">
        <v>University of Benin Horticultural Garden</v>
      </c>
      <c r="BG1017" s="4" t="str">
        <v>University of Benin Horticultural Garden</v>
      </c>
      <c r="BH1017" s="4" t="str">
        <v>University of Benin Horticultural Garden</v>
      </c>
      <c r="BI1017" s="4" t="str">
        <v>University of Benin Horticultural Garden</v>
      </c>
      <c r="BJ1017" s="4" t="str">
        <v>University of Benin Horticultural Garden</v>
      </c>
      <c r="BK1017" s="4" t="str">
        <v>University of Benin Horticultural Garden</v>
      </c>
      <c r="BL1017" s="4" t="str">
        <v>University of Benin Horticultural Garden</v>
      </c>
      <c r="BM1017" s="4" t="str">
        <v>University of Benin Horticultural Garden</v>
      </c>
      <c r="BN1017" s="4" t="str">
        <v>University of Benin Horticultural Garden</v>
      </c>
      <c r="BO1017" s="4" t="str">
        <v>University of Benin Horticultural Garden</v>
      </c>
      <c r="BP1017" s="4" t="str">
        <v>University of Benin Horticultural Garden</v>
      </c>
      <c r="BQ1017" s="4" t="str">
        <v>University of Benin Horticultural Garden</v>
      </c>
      <c r="BR1017" s="4" t="str">
        <v>University of Benin Horticultural Garden</v>
      </c>
      <c r="BS1017" s="4" t="str">
        <v>University of Benin Horticultural Garden</v>
      </c>
      <c r="BT1017" s="4" t="str">
        <v>University of Benin Horticultural Garden</v>
      </c>
      <c r="BU1017" s="4" t="str">
        <v>University of Benin Horticultural Garden</v>
      </c>
      <c r="BV1017" s="4" t="str">
        <v>University of Benin Horticultural Garden</v>
      </c>
      <c r="BW1017" s="4" t="str">
        <v>University of Benin Horticultural Garden</v>
      </c>
      <c r="BX1017" s="4" t="str">
        <v>University of Benin Horticultural Garden</v>
      </c>
      <c r="BY1017" s="4" t="str">
        <v>University of Benin Horticultural Garden</v>
      </c>
      <c r="BZ1017" s="4" t="str">
        <v>University of Benin Horticultural Garden</v>
      </c>
      <c r="CA1017" s="4" t="str">
        <v>University of Benin Horticultural Garden</v>
      </c>
      <c r="CB1017" s="4" t="str">
        <v>University of Benin Horticultural Garden</v>
      </c>
      <c r="CC1017" s="4" t="str">
        <v>University of Benin Horticultural Garden</v>
      </c>
      <c r="CD1017" s="4" t="str">
        <v>University of Benin Horticultural Garden</v>
      </c>
      <c r="CE1017" s="4" t="str">
        <v>University of Benin Horticultural Garden</v>
      </c>
      <c r="CF1017" s="4" t="str">
        <v>University of Benin Horticultural Garden</v>
      </c>
      <c r="CG1017" s="4" t="str">
        <v>University of Benin Horticultural Garden</v>
      </c>
      <c r="CH1017" s="4" t="str">
        <v>University of Benin Horticultural Garden</v>
      </c>
      <c r="CJ1017" s="4" t="str">
        <v>University of Benin Horticultural Garden</v>
      </c>
      <c r="CK1017" s="4" t="str">
        <v>University of Benin Horticultural Garden</v>
      </c>
      <c r="CL1017" s="4" t="str">
        <v>University of Benin Horticultural Garden</v>
      </c>
      <c r="CM1017" s="4" t="str">
        <v>University of Benin Horticultural Garden</v>
      </c>
      <c r="CN1017" s="4" t="str">
        <v>University of Benin Horticultural Garden</v>
      </c>
      <c r="CO1017" s="4" t="str">
        <v>University of Benin Horticultural Garden</v>
      </c>
      <c r="CP1017" s="4" t="str">
        <v>University of Benin Horticultural Garden</v>
      </c>
      <c r="CQ1017" s="4" t="str">
        <v>University of Benin Horticultural Garden</v>
      </c>
      <c r="CR1017" s="4" t="str">
        <v>University of Benin Horticultural Garden</v>
      </c>
      <c r="CS1017" s="4" t="str">
        <v>University of Benin Horticultural Garden</v>
      </c>
      <c r="CT1017" s="4" t="str">
        <v>University of Benin Horticultural Garden</v>
      </c>
      <c r="CU1017" s="4" t="str">
        <v>University of Benin Horticultural Garden</v>
      </c>
      <c r="CV1017" s="4" t="str">
        <v>University of Benin Horticultural Garden</v>
      </c>
      <c r="CW1017" s="4" t="str">
        <v>University of Benin Horticultural Garden</v>
      </c>
      <c r="CX1017" s="4" t="str">
        <v>University of Benin Horticultural Garden</v>
      </c>
      <c r="CY1017" s="4" t="str">
        <v>University of Benin Horticultural Garden</v>
      </c>
      <c r="CZ1017" s="4" t="str">
        <v>University of Benin Horticultural Garden</v>
      </c>
      <c r="DA1017" s="4" t="str">
        <v>University of Benin Horticultural Garden</v>
      </c>
      <c r="DB1017" s="4" t="str">
        <v>University of Benin Horticultural Garden</v>
      </c>
      <c r="DC1017" s="4" t="str">
        <v>University of Benin Horticultural Garden</v>
      </c>
      <c r="DD1017" s="4" t="str">
        <v>University of Benin Horticultural Garden</v>
      </c>
      <c r="DE1017" s="4" t="str">
        <v>University of Benin Horticultural Garden</v>
      </c>
      <c r="DF1017" s="4" t="str">
        <v>University of Benin Horticultural Garden</v>
      </c>
      <c r="DG1017" s="4" t="str">
        <v>University of Benin Horticultural Garden</v>
      </c>
      <c r="DH1017" s="4" t="str">
        <v>University of Benin Horticultural Garden</v>
      </c>
      <c r="DI1017" s="4" t="str">
        <v>University of Benin Horticultural Garden</v>
      </c>
      <c r="DJ1017" s="4" t="str">
        <v>University of Benin Horticultural Garden</v>
      </c>
      <c r="DK1017" s="4" t="str">
        <v>University of Benin Horticultural Garden</v>
      </c>
      <c r="DL1017" s="4" t="str">
        <v>University of Benin Horticultural Garden</v>
      </c>
      <c r="DM1017" s="4" t="str">
        <v>University of Benin Horticultural Garden</v>
      </c>
      <c r="DN1017" s="4" t="str">
        <v>University of Benin Horticultural Garden</v>
      </c>
      <c r="DO1017" s="4" t="str">
        <v>University of Benin Horticultural Garden</v>
      </c>
      <c r="DP1017" s="4" t="str">
        <v>University of Benin Horticultural Garden</v>
      </c>
    </row>
    <row r="1018" spans="1:120" x14ac:dyDescent="0.35">
      <c r="A1018" s="4">
        <v>36.683329999999998</v>
      </c>
      <c r="B1018" s="4">
        <v>10.25</v>
      </c>
      <c r="C1018" s="4" t="s">
        <v>291</v>
      </c>
      <c r="D1018" s="4" t="s">
        <v>130</v>
      </c>
      <c r="E1018" s="4" t="s">
        <v>1164</v>
      </c>
      <c r="F1018" s="4">
        <v>917</v>
      </c>
      <c r="G1018" s="4" t="str">
        <f t="shared" si="15"/>
        <v>Tunisia-Morna</v>
      </c>
      <c r="BA1018" s="4" t="str">
        <v>University of Benin Research Farm</v>
      </c>
      <c r="BB1018" s="4" t="str">
        <v>University of Benin Research Farm</v>
      </c>
      <c r="BC1018" s="4" t="str">
        <v>University of Benin Research Farm</v>
      </c>
      <c r="BD1018" s="4" t="str">
        <v>University of Benin Research Farm</v>
      </c>
      <c r="BE1018" s="4" t="str">
        <v>University of Benin Research Farm</v>
      </c>
      <c r="BF1018" s="4" t="str">
        <v>University of Benin Research Farm</v>
      </c>
      <c r="BG1018" s="4" t="str">
        <v>University of Benin Research Farm</v>
      </c>
      <c r="BH1018" s="4" t="str">
        <v>University of Benin Research Farm</v>
      </c>
      <c r="BI1018" s="4" t="str">
        <v>University of Benin Research Farm</v>
      </c>
      <c r="BJ1018" s="4" t="str">
        <v>University of Benin Research Farm</v>
      </c>
      <c r="BK1018" s="4" t="str">
        <v>University of Benin Research Farm</v>
      </c>
      <c r="BL1018" s="4" t="str">
        <v>University of Benin Research Farm</v>
      </c>
      <c r="BM1018" s="4" t="str">
        <v>University of Benin Research Farm</v>
      </c>
      <c r="BN1018" s="4" t="str">
        <v>University of Benin Research Farm</v>
      </c>
      <c r="BO1018" s="4" t="str">
        <v>University of Benin Research Farm</v>
      </c>
      <c r="BP1018" s="4" t="str">
        <v>University of Benin Research Farm</v>
      </c>
      <c r="BQ1018" s="4" t="str">
        <v>University of Benin Research Farm</v>
      </c>
      <c r="BR1018" s="4" t="str">
        <v>University of Benin Research Farm</v>
      </c>
      <c r="BS1018" s="4" t="str">
        <v>University of Benin Research Farm</v>
      </c>
      <c r="BT1018" s="4" t="str">
        <v>University of Benin Research Farm</v>
      </c>
      <c r="BU1018" s="4" t="str">
        <v>University of Benin Research Farm</v>
      </c>
      <c r="BV1018" s="4" t="str">
        <v>University of Benin Research Farm</v>
      </c>
      <c r="BW1018" s="4" t="str">
        <v>University of Benin Research Farm</v>
      </c>
      <c r="BX1018" s="4" t="str">
        <v>University of Benin Research Farm</v>
      </c>
      <c r="BY1018" s="4" t="str">
        <v>University of Benin Research Farm</v>
      </c>
      <c r="BZ1018" s="4" t="str">
        <v>University of Benin Research Farm</v>
      </c>
      <c r="CA1018" s="4" t="str">
        <v>University of Benin Research Farm</v>
      </c>
      <c r="CB1018" s="4" t="str">
        <v>University of Benin Research Farm</v>
      </c>
      <c r="CC1018" s="4" t="str">
        <v>University of Benin Research Farm</v>
      </c>
      <c r="CD1018" s="4" t="str">
        <v>University of Benin Research Farm</v>
      </c>
      <c r="CE1018" s="4" t="str">
        <v>University of Benin Research Farm</v>
      </c>
      <c r="CF1018" s="4" t="str">
        <v>University of Benin Research Farm</v>
      </c>
      <c r="CG1018" s="4" t="str">
        <v>University of Benin Research Farm</v>
      </c>
      <c r="CH1018" s="4" t="str">
        <v>University of Benin Research Farm</v>
      </c>
      <c r="CJ1018" s="4" t="str">
        <v>University of Benin Research Farm</v>
      </c>
      <c r="CK1018" s="4" t="str">
        <v>University of Benin Research Farm</v>
      </c>
      <c r="CL1018" s="4" t="str">
        <v>University of Benin Research Farm</v>
      </c>
      <c r="CM1018" s="4" t="str">
        <v>University of Benin Research Farm</v>
      </c>
      <c r="CN1018" s="4" t="str">
        <v>University of Benin Research Farm</v>
      </c>
      <c r="CO1018" s="4" t="str">
        <v>University of Benin Research Farm</v>
      </c>
      <c r="CP1018" s="4" t="str">
        <v>University of Benin Research Farm</v>
      </c>
      <c r="CQ1018" s="4" t="str">
        <v>University of Benin Research Farm</v>
      </c>
      <c r="CR1018" s="4" t="str">
        <v>University of Benin Research Farm</v>
      </c>
      <c r="CS1018" s="4" t="str">
        <v>University of Benin Research Farm</v>
      </c>
      <c r="CT1018" s="4" t="str">
        <v>University of Benin Research Farm</v>
      </c>
      <c r="CU1018" s="4" t="str">
        <v>University of Benin Research Farm</v>
      </c>
      <c r="CV1018" s="4" t="str">
        <v>University of Benin Research Farm</v>
      </c>
      <c r="CW1018" s="4" t="str">
        <v>University of Benin Research Farm</v>
      </c>
      <c r="CX1018" s="4" t="str">
        <v>University of Benin Research Farm</v>
      </c>
      <c r="CY1018" s="4" t="str">
        <v>University of Benin Research Farm</v>
      </c>
      <c r="CZ1018" s="4" t="str">
        <v>University of Benin Research Farm</v>
      </c>
      <c r="DA1018" s="4" t="str">
        <v>University of Benin Research Farm</v>
      </c>
      <c r="DB1018" s="4" t="str">
        <v>University of Benin Research Farm</v>
      </c>
      <c r="DC1018" s="4" t="str">
        <v>University of Benin Research Farm</v>
      </c>
      <c r="DD1018" s="4" t="str">
        <v>University of Benin Research Farm</v>
      </c>
      <c r="DE1018" s="4" t="str">
        <v>University of Benin Research Farm</v>
      </c>
      <c r="DF1018" s="4" t="str">
        <v>University of Benin Research Farm</v>
      </c>
      <c r="DG1018" s="4" t="str">
        <v>University of Benin Research Farm</v>
      </c>
      <c r="DH1018" s="4" t="str">
        <v>University of Benin Research Farm</v>
      </c>
      <c r="DI1018" s="4" t="str">
        <v>University of Benin Research Farm</v>
      </c>
      <c r="DJ1018" s="4" t="str">
        <v>University of Benin Research Farm</v>
      </c>
      <c r="DK1018" s="4" t="str">
        <v>University of Benin Research Farm</v>
      </c>
      <c r="DL1018" s="4" t="str">
        <v>University of Benin Research Farm</v>
      </c>
      <c r="DM1018" s="4" t="str">
        <v>University of Benin Research Farm</v>
      </c>
      <c r="DN1018" s="4" t="str">
        <v>University of Benin Research Farm</v>
      </c>
      <c r="DO1018" s="4" t="str">
        <v>University of Benin Research Farm</v>
      </c>
      <c r="DP1018" s="4" t="str">
        <v>University of Benin Research Farm</v>
      </c>
    </row>
    <row r="1019" spans="1:120" x14ac:dyDescent="0.35">
      <c r="A1019" s="4">
        <v>36.200000000000003</v>
      </c>
      <c r="B1019" s="4">
        <v>8.8000000000000007</v>
      </c>
      <c r="C1019" s="4" t="s">
        <v>291</v>
      </c>
      <c r="D1019" s="4" t="s">
        <v>130</v>
      </c>
      <c r="E1019" s="4" t="s">
        <v>1165</v>
      </c>
      <c r="F1019" s="4">
        <v>75000</v>
      </c>
      <c r="G1019" s="4" t="str">
        <f t="shared" si="15"/>
        <v>Tunisia-North-west Tunisia</v>
      </c>
      <c r="BA1019" s="4" t="str">
        <v>University of Calabar</v>
      </c>
      <c r="BB1019" s="4" t="str">
        <v>University of Calabar</v>
      </c>
      <c r="BC1019" s="4" t="str">
        <v>University of Calabar</v>
      </c>
      <c r="BD1019" s="4" t="str">
        <v>University of Calabar</v>
      </c>
      <c r="BE1019" s="4" t="str">
        <v>University of Calabar</v>
      </c>
      <c r="BF1019" s="4" t="str">
        <v>University of Calabar</v>
      </c>
      <c r="BG1019" s="4" t="str">
        <v>University of Calabar</v>
      </c>
      <c r="BH1019" s="4" t="str">
        <v>University of Calabar</v>
      </c>
      <c r="BI1019" s="4" t="str">
        <v>University of Calabar</v>
      </c>
      <c r="BJ1019" s="4" t="str">
        <v>University of Calabar</v>
      </c>
      <c r="BK1019" s="4" t="str">
        <v>University of Calabar</v>
      </c>
      <c r="BL1019" s="4" t="str">
        <v>University of Calabar</v>
      </c>
      <c r="BM1019" s="4" t="str">
        <v>University of Calabar</v>
      </c>
      <c r="BN1019" s="4" t="str">
        <v>University of Calabar</v>
      </c>
      <c r="BO1019" s="4" t="str">
        <v>University of Calabar</v>
      </c>
      <c r="BP1019" s="4" t="str">
        <v>University of Calabar</v>
      </c>
      <c r="BQ1019" s="4" t="str">
        <v>University of Calabar</v>
      </c>
      <c r="BR1019" s="4" t="str">
        <v>University of Calabar</v>
      </c>
      <c r="BS1019" s="4" t="str">
        <v>University of Calabar</v>
      </c>
      <c r="BT1019" s="4" t="str">
        <v>University of Calabar</v>
      </c>
      <c r="BU1019" s="4" t="str">
        <v>University of Calabar</v>
      </c>
      <c r="BV1019" s="4" t="str">
        <v>University of Calabar</v>
      </c>
      <c r="BW1019" s="4" t="str">
        <v>University of Calabar</v>
      </c>
      <c r="BX1019" s="4" t="str">
        <v>University of Calabar</v>
      </c>
      <c r="BY1019" s="4" t="str">
        <v>University of Calabar</v>
      </c>
      <c r="BZ1019" s="4" t="str">
        <v>University of Calabar</v>
      </c>
      <c r="CA1019" s="4" t="str">
        <v>University of Calabar</v>
      </c>
      <c r="CB1019" s="4" t="str">
        <v>University of Calabar</v>
      </c>
      <c r="CC1019" s="4" t="str">
        <v>University of Calabar</v>
      </c>
      <c r="CD1019" s="4" t="str">
        <v>University of Calabar</v>
      </c>
      <c r="CE1019" s="4" t="str">
        <v>University of Calabar</v>
      </c>
      <c r="CF1019" s="4" t="str">
        <v>University of Calabar</v>
      </c>
      <c r="CG1019" s="4" t="str">
        <v>University of Calabar</v>
      </c>
      <c r="CH1019" s="4" t="str">
        <v>University of Calabar</v>
      </c>
      <c r="CJ1019" s="4" t="str">
        <v>University of Calabar</v>
      </c>
      <c r="CK1019" s="4" t="str">
        <v>University of Calabar</v>
      </c>
      <c r="CL1019" s="4" t="str">
        <v>University of Calabar</v>
      </c>
      <c r="CM1019" s="4" t="str">
        <v>University of Calabar</v>
      </c>
      <c r="CN1019" s="4" t="str">
        <v>University of Calabar</v>
      </c>
      <c r="CO1019" s="4" t="str">
        <v>University of Calabar</v>
      </c>
      <c r="CP1019" s="4" t="str">
        <v>University of Calabar</v>
      </c>
      <c r="CQ1019" s="4" t="str">
        <v>University of Calabar</v>
      </c>
      <c r="CR1019" s="4" t="str">
        <v>University of Calabar</v>
      </c>
      <c r="CS1019" s="4" t="str">
        <v>University of Calabar</v>
      </c>
      <c r="CT1019" s="4" t="str">
        <v>University of Calabar</v>
      </c>
      <c r="CU1019" s="4" t="str">
        <v>University of Calabar</v>
      </c>
      <c r="CV1019" s="4" t="str">
        <v>University of Calabar</v>
      </c>
      <c r="CW1019" s="4" t="str">
        <v>University of Calabar</v>
      </c>
      <c r="CX1019" s="4" t="str">
        <v>University of Calabar</v>
      </c>
      <c r="CY1019" s="4" t="str">
        <v>University of Calabar</v>
      </c>
      <c r="CZ1019" s="4" t="str">
        <v>University of Calabar</v>
      </c>
      <c r="DA1019" s="4" t="str">
        <v>University of Calabar</v>
      </c>
      <c r="DB1019" s="4" t="str">
        <v>University of Calabar</v>
      </c>
      <c r="DC1019" s="4" t="str">
        <v>University of Calabar</v>
      </c>
      <c r="DD1019" s="4" t="str">
        <v>University of Calabar</v>
      </c>
      <c r="DE1019" s="4" t="str">
        <v>University of Calabar</v>
      </c>
      <c r="DF1019" s="4" t="str">
        <v>University of Calabar</v>
      </c>
      <c r="DG1019" s="4" t="str">
        <v>University of Calabar</v>
      </c>
      <c r="DH1019" s="4" t="str">
        <v>University of Calabar</v>
      </c>
      <c r="DI1019" s="4" t="str">
        <v>University of Calabar</v>
      </c>
      <c r="DJ1019" s="4" t="str">
        <v>University of Calabar</v>
      </c>
      <c r="DK1019" s="4" t="str">
        <v>University of Calabar</v>
      </c>
      <c r="DL1019" s="4" t="str">
        <v>University of Calabar</v>
      </c>
      <c r="DM1019" s="4" t="str">
        <v>University of Calabar</v>
      </c>
      <c r="DN1019" s="4" t="str">
        <v>University of Calabar</v>
      </c>
      <c r="DO1019" s="4" t="str">
        <v>University of Calabar</v>
      </c>
      <c r="DP1019" s="4" t="str">
        <v>University of Calabar</v>
      </c>
    </row>
    <row r="1020" spans="1:120" x14ac:dyDescent="0.35">
      <c r="A1020" s="4">
        <v>35.232999999999997</v>
      </c>
      <c r="B1020" s="4">
        <v>9.2880000000000003</v>
      </c>
      <c r="C1020" s="4" t="s">
        <v>291</v>
      </c>
      <c r="D1020" s="4" t="s">
        <v>138</v>
      </c>
      <c r="E1020" s="4" t="s">
        <v>1166</v>
      </c>
      <c r="F1020" s="4">
        <v>2000</v>
      </c>
      <c r="G1020" s="4" t="str">
        <f t="shared" si="15"/>
        <v>Tunisia-OEP Experimental Farm, Jebibina</v>
      </c>
      <c r="BA1020" s="4" t="str">
        <v>University of Calabar Teaching &amp; Research Farm</v>
      </c>
      <c r="BB1020" s="4" t="str">
        <v>University of Calabar Teaching &amp; Research Farm</v>
      </c>
      <c r="BC1020" s="4" t="str">
        <v>University of Calabar Teaching &amp; Research Farm</v>
      </c>
      <c r="BD1020" s="4" t="str">
        <v>University of Calabar Teaching &amp; Research Farm</v>
      </c>
      <c r="BE1020" s="4" t="str">
        <v>University of Calabar Teaching &amp; Research Farm</v>
      </c>
      <c r="BF1020" s="4" t="str">
        <v>University of Calabar Teaching &amp; Research Farm</v>
      </c>
      <c r="BG1020" s="4" t="str">
        <v>University of Calabar Teaching &amp; Research Farm</v>
      </c>
      <c r="BH1020" s="4" t="str">
        <v>University of Calabar Teaching &amp; Research Farm</v>
      </c>
      <c r="BI1020" s="4" t="str">
        <v>University of Calabar Teaching &amp; Research Farm</v>
      </c>
      <c r="BJ1020" s="4" t="str">
        <v>University of Calabar Teaching &amp; Research Farm</v>
      </c>
      <c r="BK1020" s="4" t="str">
        <v>University of Calabar Teaching &amp; Research Farm</v>
      </c>
      <c r="BL1020" s="4" t="str">
        <v>University of Calabar Teaching &amp; Research Farm</v>
      </c>
      <c r="BM1020" s="4" t="str">
        <v>University of Calabar Teaching &amp; Research Farm</v>
      </c>
      <c r="BN1020" s="4" t="str">
        <v>University of Calabar Teaching &amp; Research Farm</v>
      </c>
      <c r="BO1020" s="4" t="str">
        <v>University of Calabar Teaching &amp; Research Farm</v>
      </c>
      <c r="BP1020" s="4" t="str">
        <v>University of Calabar Teaching &amp; Research Farm</v>
      </c>
      <c r="BQ1020" s="4" t="str">
        <v>University of Calabar Teaching &amp; Research Farm</v>
      </c>
      <c r="BR1020" s="4" t="str">
        <v>University of Calabar Teaching &amp; Research Farm</v>
      </c>
      <c r="BS1020" s="4" t="str">
        <v>University of Calabar Teaching &amp; Research Farm</v>
      </c>
      <c r="BT1020" s="4" t="str">
        <v>University of Calabar Teaching &amp; Research Farm</v>
      </c>
      <c r="BU1020" s="4" t="str">
        <v>University of Calabar Teaching &amp; Research Farm</v>
      </c>
      <c r="BV1020" s="4" t="str">
        <v>University of Calabar Teaching &amp; Research Farm</v>
      </c>
      <c r="BW1020" s="4" t="str">
        <v>University of Calabar Teaching &amp; Research Farm</v>
      </c>
      <c r="BX1020" s="4" t="str">
        <v>University of Calabar Teaching &amp; Research Farm</v>
      </c>
      <c r="BY1020" s="4" t="str">
        <v>University of Calabar Teaching &amp; Research Farm</v>
      </c>
      <c r="BZ1020" s="4" t="str">
        <v>University of Calabar Teaching &amp; Research Farm</v>
      </c>
      <c r="CA1020" s="4" t="str">
        <v>University of Calabar Teaching &amp; Research Farm</v>
      </c>
      <c r="CB1020" s="4" t="str">
        <v>University of Calabar Teaching &amp; Research Farm</v>
      </c>
      <c r="CC1020" s="4" t="str">
        <v>University of Calabar Teaching &amp; Research Farm</v>
      </c>
      <c r="CD1020" s="4" t="str">
        <v>University of Calabar Teaching &amp; Research Farm</v>
      </c>
      <c r="CE1020" s="4" t="str">
        <v>University of Calabar Teaching &amp; Research Farm</v>
      </c>
      <c r="CF1020" s="4" t="str">
        <v>University of Calabar Teaching &amp; Research Farm</v>
      </c>
      <c r="CG1020" s="4" t="str">
        <v>University of Calabar Teaching &amp; Research Farm</v>
      </c>
      <c r="CH1020" s="4" t="str">
        <v>University of Calabar Teaching &amp; Research Farm</v>
      </c>
      <c r="CJ1020" s="4" t="str">
        <v>University of Calabar Teaching &amp; Research Farm</v>
      </c>
      <c r="CK1020" s="4" t="str">
        <v>University of Calabar Teaching &amp; Research Farm</v>
      </c>
      <c r="CL1020" s="4" t="str">
        <v>University of Calabar Teaching &amp; Research Farm</v>
      </c>
      <c r="CM1020" s="4" t="str">
        <v>University of Calabar Teaching &amp; Research Farm</v>
      </c>
      <c r="CN1020" s="4" t="str">
        <v>University of Calabar Teaching &amp; Research Farm</v>
      </c>
      <c r="CO1020" s="4" t="str">
        <v>University of Calabar Teaching &amp; Research Farm</v>
      </c>
      <c r="CP1020" s="4" t="str">
        <v>University of Calabar Teaching &amp; Research Farm</v>
      </c>
      <c r="CQ1020" s="4" t="str">
        <v>University of Calabar Teaching &amp; Research Farm</v>
      </c>
      <c r="CR1020" s="4" t="str">
        <v>University of Calabar Teaching &amp; Research Farm</v>
      </c>
      <c r="CS1020" s="4" t="str">
        <v>University of Calabar Teaching &amp; Research Farm</v>
      </c>
      <c r="CT1020" s="4" t="str">
        <v>University of Calabar Teaching &amp; Research Farm</v>
      </c>
      <c r="CU1020" s="4" t="str">
        <v>University of Calabar Teaching &amp; Research Farm</v>
      </c>
      <c r="CV1020" s="4" t="str">
        <v>University of Calabar Teaching &amp; Research Farm</v>
      </c>
      <c r="CW1020" s="4" t="str">
        <v>University of Calabar Teaching &amp; Research Farm</v>
      </c>
      <c r="CX1020" s="4" t="str">
        <v>University of Calabar Teaching &amp; Research Farm</v>
      </c>
      <c r="CY1020" s="4" t="str">
        <v>University of Calabar Teaching &amp; Research Farm</v>
      </c>
      <c r="CZ1020" s="4" t="str">
        <v>University of Calabar Teaching &amp; Research Farm</v>
      </c>
      <c r="DA1020" s="4" t="str">
        <v>University of Calabar Teaching &amp; Research Farm</v>
      </c>
      <c r="DB1020" s="4" t="str">
        <v>University of Calabar Teaching &amp; Research Farm</v>
      </c>
      <c r="DC1020" s="4" t="str">
        <v>University of Calabar Teaching &amp; Research Farm</v>
      </c>
      <c r="DD1020" s="4" t="str">
        <v>University of Calabar Teaching &amp; Research Farm</v>
      </c>
      <c r="DE1020" s="4" t="str">
        <v>University of Calabar Teaching &amp; Research Farm</v>
      </c>
      <c r="DF1020" s="4" t="str">
        <v>University of Calabar Teaching &amp; Research Farm</v>
      </c>
      <c r="DG1020" s="4" t="str">
        <v>University of Calabar Teaching &amp; Research Farm</v>
      </c>
      <c r="DH1020" s="4" t="str">
        <v>University of Calabar Teaching &amp; Research Farm</v>
      </c>
      <c r="DI1020" s="4" t="str">
        <v>University of Calabar Teaching &amp; Research Farm</v>
      </c>
      <c r="DJ1020" s="4" t="str">
        <v>University of Calabar Teaching &amp; Research Farm</v>
      </c>
      <c r="DK1020" s="4" t="str">
        <v>University of Calabar Teaching &amp; Research Farm</v>
      </c>
      <c r="DL1020" s="4" t="str">
        <v>University of Calabar Teaching &amp; Research Farm</v>
      </c>
      <c r="DM1020" s="4" t="str">
        <v>University of Calabar Teaching &amp; Research Farm</v>
      </c>
      <c r="DN1020" s="4" t="str">
        <v>University of Calabar Teaching &amp; Research Farm</v>
      </c>
      <c r="DO1020" s="4" t="str">
        <v>University of Calabar Teaching &amp; Research Farm</v>
      </c>
      <c r="DP1020" s="4" t="str">
        <v>University of Calabar Teaching &amp; Research Farm</v>
      </c>
    </row>
    <row r="1021" spans="1:120" x14ac:dyDescent="0.35">
      <c r="A1021" s="4">
        <v>36.227899999999998</v>
      </c>
      <c r="B1021" s="4">
        <v>10.170999999999999</v>
      </c>
      <c r="C1021" s="4" t="s">
        <v>291</v>
      </c>
      <c r="D1021" s="4" t="s">
        <v>138</v>
      </c>
      <c r="E1021" s="4" t="s">
        <v>1167</v>
      </c>
      <c r="F1021" s="4">
        <v>4000</v>
      </c>
      <c r="G1021" s="4" t="str">
        <f t="shared" si="15"/>
        <v>Tunisia-Pasture and Livestock Agency Farm,  Saouef</v>
      </c>
      <c r="BA1021" s="4" t="str">
        <v>University of Cape Coast</v>
      </c>
      <c r="BB1021" s="4" t="str">
        <v>University of Cape Coast</v>
      </c>
      <c r="BC1021" s="4" t="str">
        <v>University of Cape Coast</v>
      </c>
      <c r="BD1021" s="4" t="str">
        <v>University of Cape Coast</v>
      </c>
      <c r="BE1021" s="4" t="str">
        <v>University of Cape Coast</v>
      </c>
      <c r="BF1021" s="4" t="str">
        <v>University of Cape Coast</v>
      </c>
      <c r="BG1021" s="4" t="str">
        <v>University of Cape Coast</v>
      </c>
      <c r="BH1021" s="4" t="str">
        <v>University of Cape Coast</v>
      </c>
      <c r="BI1021" s="4" t="str">
        <v>University of Cape Coast</v>
      </c>
      <c r="BJ1021" s="4" t="str">
        <v>University of Cape Coast</v>
      </c>
      <c r="BK1021" s="4" t="str">
        <v>University of Cape Coast</v>
      </c>
      <c r="BL1021" s="4" t="str">
        <v>University of Cape Coast</v>
      </c>
      <c r="BM1021" s="4" t="str">
        <v>University of Cape Coast</v>
      </c>
      <c r="BN1021" s="4" t="str">
        <v>University of Cape Coast</v>
      </c>
      <c r="BO1021" s="4" t="str">
        <v>University of Cape Coast</v>
      </c>
      <c r="BP1021" s="4" t="str">
        <v>University of Cape Coast</v>
      </c>
      <c r="BQ1021" s="4" t="str">
        <v>University of Cape Coast</v>
      </c>
      <c r="BR1021" s="4" t="str">
        <v>University of Cape Coast</v>
      </c>
      <c r="BS1021" s="4" t="str">
        <v>University of Cape Coast</v>
      </c>
      <c r="BT1021" s="4" t="str">
        <v>University of Cape Coast</v>
      </c>
      <c r="BU1021" s="4" t="str">
        <v>University of Cape Coast</v>
      </c>
      <c r="BV1021" s="4" t="str">
        <v>University of Cape Coast</v>
      </c>
      <c r="BW1021" s="4" t="str">
        <v>University of Cape Coast</v>
      </c>
      <c r="BX1021" s="4" t="str">
        <v>University of Cape Coast</v>
      </c>
      <c r="BY1021" s="4" t="str">
        <v>University of Cape Coast</v>
      </c>
      <c r="BZ1021" s="4" t="str">
        <v>University of Cape Coast</v>
      </c>
      <c r="CA1021" s="4" t="str">
        <v>University of Cape Coast</v>
      </c>
      <c r="CB1021" s="4" t="str">
        <v>University of Cape Coast</v>
      </c>
      <c r="CC1021" s="4" t="str">
        <v>University of Cape Coast</v>
      </c>
      <c r="CD1021" s="4" t="str">
        <v>University of Cape Coast</v>
      </c>
      <c r="CE1021" s="4" t="str">
        <v>University of Cape Coast</v>
      </c>
      <c r="CF1021" s="4" t="str">
        <v>University of Cape Coast</v>
      </c>
      <c r="CG1021" s="4" t="str">
        <v>University of Cape Coast</v>
      </c>
      <c r="CH1021" s="4" t="str">
        <v>University of Cape Coast</v>
      </c>
      <c r="CJ1021" s="4" t="str">
        <v>University of Cape Coast</v>
      </c>
      <c r="CK1021" s="4" t="str">
        <v>University of Cape Coast</v>
      </c>
      <c r="CL1021" s="4" t="str">
        <v>University of Cape Coast</v>
      </c>
      <c r="CM1021" s="4" t="str">
        <v>University of Cape Coast</v>
      </c>
      <c r="CN1021" s="4" t="str">
        <v>University of Cape Coast</v>
      </c>
      <c r="CO1021" s="4" t="str">
        <v>University of Cape Coast</v>
      </c>
      <c r="CP1021" s="4" t="str">
        <v>University of Cape Coast</v>
      </c>
      <c r="CQ1021" s="4" t="str">
        <v>University of Cape Coast</v>
      </c>
      <c r="CR1021" s="4" t="str">
        <v>University of Cape Coast</v>
      </c>
      <c r="CS1021" s="4" t="str">
        <v>University of Cape Coast</v>
      </c>
      <c r="CT1021" s="4" t="str">
        <v>University of Cape Coast</v>
      </c>
      <c r="CU1021" s="4" t="str">
        <v>University of Cape Coast</v>
      </c>
      <c r="CV1021" s="4" t="str">
        <v>University of Cape Coast</v>
      </c>
      <c r="CW1021" s="4" t="str">
        <v>University of Cape Coast</v>
      </c>
      <c r="CX1021" s="4" t="str">
        <v>University of Cape Coast</v>
      </c>
      <c r="CY1021" s="4" t="str">
        <v>University of Cape Coast</v>
      </c>
      <c r="CZ1021" s="4" t="str">
        <v>University of Cape Coast</v>
      </c>
      <c r="DA1021" s="4" t="str">
        <v>University of Cape Coast</v>
      </c>
      <c r="DB1021" s="4" t="str">
        <v>University of Cape Coast</v>
      </c>
      <c r="DC1021" s="4" t="str">
        <v>University of Cape Coast</v>
      </c>
      <c r="DD1021" s="4" t="str">
        <v>University of Cape Coast</v>
      </c>
      <c r="DE1021" s="4" t="str">
        <v>University of Cape Coast</v>
      </c>
      <c r="DF1021" s="4" t="str">
        <v>University of Cape Coast</v>
      </c>
      <c r="DG1021" s="4" t="str">
        <v>University of Cape Coast</v>
      </c>
      <c r="DH1021" s="4" t="str">
        <v>University of Cape Coast</v>
      </c>
      <c r="DI1021" s="4" t="str">
        <v>University of Cape Coast</v>
      </c>
      <c r="DJ1021" s="4" t="str">
        <v>University of Cape Coast</v>
      </c>
      <c r="DK1021" s="4" t="str">
        <v>University of Cape Coast</v>
      </c>
      <c r="DL1021" s="4" t="str">
        <v>University of Cape Coast</v>
      </c>
      <c r="DM1021" s="4" t="str">
        <v>University of Cape Coast</v>
      </c>
      <c r="DN1021" s="4" t="str">
        <v>University of Cape Coast</v>
      </c>
      <c r="DO1021" s="4" t="str">
        <v>University of Cape Coast</v>
      </c>
      <c r="DP1021" s="4" t="str">
        <v>University of Cape Coast</v>
      </c>
    </row>
    <row r="1022" spans="1:120" x14ac:dyDescent="0.35">
      <c r="A1022" s="4">
        <v>36.08</v>
      </c>
      <c r="B1022" s="4">
        <v>9.36</v>
      </c>
      <c r="C1022" s="4" t="s">
        <v>291</v>
      </c>
      <c r="D1022" s="4" t="s">
        <v>130</v>
      </c>
      <c r="E1022" s="4" t="s">
        <v>1168</v>
      </c>
      <c r="F1022" s="4">
        <v>550</v>
      </c>
      <c r="G1022" s="4" t="str">
        <f t="shared" si="15"/>
        <v>Tunisia-Siliana</v>
      </c>
      <c r="BA1022" s="4" t="str">
        <v>University of Eldoret</v>
      </c>
      <c r="BB1022" s="4" t="str">
        <v>University of Eldoret</v>
      </c>
      <c r="BC1022" s="4" t="str">
        <v>University of Eldoret</v>
      </c>
      <c r="BD1022" s="4" t="str">
        <v>University of Eldoret</v>
      </c>
      <c r="BE1022" s="4" t="str">
        <v>University of Eldoret</v>
      </c>
      <c r="BF1022" s="4" t="str">
        <v>University of Eldoret</v>
      </c>
      <c r="BG1022" s="4" t="str">
        <v>University of Eldoret</v>
      </c>
      <c r="BH1022" s="4" t="str">
        <v>University of Eldoret</v>
      </c>
      <c r="BI1022" s="4" t="str">
        <v>University of Eldoret</v>
      </c>
      <c r="BJ1022" s="4" t="str">
        <v>University of Eldoret</v>
      </c>
      <c r="BK1022" s="4" t="str">
        <v>University of Eldoret</v>
      </c>
      <c r="BL1022" s="4" t="str">
        <v>University of Eldoret</v>
      </c>
      <c r="BM1022" s="4" t="str">
        <v>University of Eldoret</v>
      </c>
      <c r="BN1022" s="4" t="str">
        <v>University of Eldoret</v>
      </c>
      <c r="BO1022" s="4" t="str">
        <v>University of Eldoret</v>
      </c>
      <c r="BP1022" s="4" t="str">
        <v>University of Eldoret</v>
      </c>
      <c r="BQ1022" s="4" t="str">
        <v>University of Eldoret</v>
      </c>
      <c r="BR1022" s="4" t="str">
        <v>University of Eldoret</v>
      </c>
      <c r="BS1022" s="4" t="str">
        <v>University of Eldoret</v>
      </c>
      <c r="BT1022" s="4" t="str">
        <v>University of Eldoret</v>
      </c>
      <c r="BU1022" s="4" t="str">
        <v>University of Eldoret</v>
      </c>
      <c r="BV1022" s="4" t="str">
        <v>University of Eldoret</v>
      </c>
      <c r="BW1022" s="4" t="str">
        <v>University of Eldoret</v>
      </c>
      <c r="BX1022" s="4" t="str">
        <v>University of Eldoret</v>
      </c>
      <c r="BY1022" s="4" t="str">
        <v>University of Eldoret</v>
      </c>
      <c r="BZ1022" s="4" t="str">
        <v>University of Eldoret</v>
      </c>
      <c r="CA1022" s="4" t="str">
        <v>University of Eldoret</v>
      </c>
      <c r="CB1022" s="4" t="str">
        <v>University of Eldoret</v>
      </c>
      <c r="CC1022" s="4" t="str">
        <v>University of Eldoret</v>
      </c>
      <c r="CD1022" s="4" t="str">
        <v>University of Eldoret</v>
      </c>
      <c r="CE1022" s="4" t="str">
        <v>University of Eldoret</v>
      </c>
      <c r="CF1022" s="4" t="str">
        <v>University of Eldoret</v>
      </c>
      <c r="CG1022" s="4" t="str">
        <v>University of Eldoret</v>
      </c>
      <c r="CH1022" s="4" t="str">
        <v>University of Eldoret</v>
      </c>
      <c r="CJ1022" s="4" t="str">
        <v>University of Eldoret</v>
      </c>
      <c r="CK1022" s="4" t="str">
        <v>University of Eldoret</v>
      </c>
      <c r="CL1022" s="4" t="str">
        <v>University of Eldoret</v>
      </c>
      <c r="CM1022" s="4" t="str">
        <v>University of Eldoret</v>
      </c>
      <c r="CN1022" s="4" t="str">
        <v>University of Eldoret</v>
      </c>
      <c r="CO1022" s="4" t="str">
        <v>University of Eldoret</v>
      </c>
      <c r="CP1022" s="4" t="str">
        <v>University of Eldoret</v>
      </c>
      <c r="CQ1022" s="4" t="str">
        <v>University of Eldoret</v>
      </c>
      <c r="CR1022" s="4" t="str">
        <v>University of Eldoret</v>
      </c>
      <c r="CS1022" s="4" t="str">
        <v>University of Eldoret</v>
      </c>
      <c r="CT1022" s="4" t="str">
        <v>University of Eldoret</v>
      </c>
      <c r="CU1022" s="4" t="str">
        <v>University of Eldoret</v>
      </c>
      <c r="CV1022" s="4" t="str">
        <v>University of Eldoret</v>
      </c>
      <c r="CW1022" s="4" t="str">
        <v>University of Eldoret</v>
      </c>
      <c r="CX1022" s="4" t="str">
        <v>University of Eldoret</v>
      </c>
      <c r="CY1022" s="4" t="str">
        <v>University of Eldoret</v>
      </c>
      <c r="CZ1022" s="4" t="str">
        <v>University of Eldoret</v>
      </c>
      <c r="DA1022" s="4" t="str">
        <v>University of Eldoret</v>
      </c>
      <c r="DB1022" s="4" t="str">
        <v>University of Eldoret</v>
      </c>
      <c r="DC1022" s="4" t="str">
        <v>University of Eldoret</v>
      </c>
      <c r="DD1022" s="4" t="str">
        <v>University of Eldoret</v>
      </c>
      <c r="DE1022" s="4" t="str">
        <v>University of Eldoret</v>
      </c>
      <c r="DF1022" s="4" t="str">
        <v>University of Eldoret</v>
      </c>
      <c r="DG1022" s="4" t="str">
        <v>University of Eldoret</v>
      </c>
      <c r="DH1022" s="4" t="str">
        <v>University of Eldoret</v>
      </c>
      <c r="DI1022" s="4" t="str">
        <v>University of Eldoret</v>
      </c>
      <c r="DJ1022" s="4" t="str">
        <v>University of Eldoret</v>
      </c>
      <c r="DK1022" s="4" t="str">
        <v>University of Eldoret</v>
      </c>
      <c r="DL1022" s="4" t="str">
        <v>University of Eldoret</v>
      </c>
      <c r="DM1022" s="4" t="str">
        <v>University of Eldoret</v>
      </c>
      <c r="DN1022" s="4" t="str">
        <v>University of Eldoret</v>
      </c>
      <c r="DO1022" s="4" t="str">
        <v>University of Eldoret</v>
      </c>
      <c r="DP1022" s="4" t="str">
        <v>University of Eldoret</v>
      </c>
    </row>
    <row r="1023" spans="1:120" x14ac:dyDescent="0.35">
      <c r="A1023" s="4">
        <v>36.729999999999997</v>
      </c>
      <c r="B1023" s="4">
        <v>9.18</v>
      </c>
      <c r="C1023" s="4" t="s">
        <v>291</v>
      </c>
      <c r="D1023" s="4" t="s">
        <v>130</v>
      </c>
      <c r="E1023" s="4" t="s">
        <v>1168</v>
      </c>
      <c r="F1023" s="4">
        <v>550</v>
      </c>
      <c r="G1023" s="4" t="str">
        <f t="shared" si="15"/>
        <v>Tunisia-Siliana</v>
      </c>
      <c r="BA1023" s="4" t="str">
        <v>University of Fort Hare Research Farm</v>
      </c>
      <c r="BB1023" s="4" t="str">
        <v>University of Fort Hare Research Farm</v>
      </c>
      <c r="BC1023" s="4" t="str">
        <v>University of Fort Hare Research Farm</v>
      </c>
      <c r="BD1023" s="4" t="str">
        <v>University of Fort Hare Research Farm</v>
      </c>
      <c r="BE1023" s="4" t="str">
        <v>University of Fort Hare Research Farm</v>
      </c>
      <c r="BF1023" s="4" t="str">
        <v>University of Fort Hare Research Farm</v>
      </c>
      <c r="BG1023" s="4" t="str">
        <v>University of Fort Hare Research Farm</v>
      </c>
      <c r="BH1023" s="4" t="str">
        <v>University of Fort Hare Research Farm</v>
      </c>
      <c r="BI1023" s="4" t="str">
        <v>University of Fort Hare Research Farm</v>
      </c>
      <c r="BJ1023" s="4" t="str">
        <v>University of Fort Hare Research Farm</v>
      </c>
      <c r="BK1023" s="4" t="str">
        <v>University of Fort Hare Research Farm</v>
      </c>
      <c r="BL1023" s="4" t="str">
        <v>University of Fort Hare Research Farm</v>
      </c>
      <c r="BM1023" s="4" t="str">
        <v>University of Fort Hare Research Farm</v>
      </c>
      <c r="BN1023" s="4" t="str">
        <v>University of Fort Hare Research Farm</v>
      </c>
      <c r="BO1023" s="4" t="str">
        <v>University of Fort Hare Research Farm</v>
      </c>
      <c r="BP1023" s="4" t="str">
        <v>University of Fort Hare Research Farm</v>
      </c>
      <c r="BQ1023" s="4" t="str">
        <v>University of Fort Hare Research Farm</v>
      </c>
      <c r="BR1023" s="4" t="str">
        <v>University of Fort Hare Research Farm</v>
      </c>
      <c r="BS1023" s="4" t="str">
        <v>University of Fort Hare Research Farm</v>
      </c>
      <c r="BT1023" s="4" t="str">
        <v>University of Fort Hare Research Farm</v>
      </c>
      <c r="BU1023" s="4" t="str">
        <v>University of Fort Hare Research Farm</v>
      </c>
      <c r="BV1023" s="4" t="str">
        <v>University of Fort Hare Research Farm</v>
      </c>
      <c r="BW1023" s="4" t="str">
        <v>University of Fort Hare Research Farm</v>
      </c>
      <c r="BX1023" s="4" t="str">
        <v>University of Fort Hare Research Farm</v>
      </c>
      <c r="BY1023" s="4" t="str">
        <v>University of Fort Hare Research Farm</v>
      </c>
      <c r="BZ1023" s="4" t="str">
        <v>University of Fort Hare Research Farm</v>
      </c>
      <c r="CA1023" s="4" t="str">
        <v>University of Fort Hare Research Farm</v>
      </c>
      <c r="CB1023" s="4" t="str">
        <v>University of Fort Hare Research Farm</v>
      </c>
      <c r="CC1023" s="4" t="str">
        <v>University of Fort Hare Research Farm</v>
      </c>
      <c r="CD1023" s="4" t="str">
        <v>University of Fort Hare Research Farm</v>
      </c>
      <c r="CE1023" s="4" t="str">
        <v>University of Fort Hare Research Farm</v>
      </c>
      <c r="CF1023" s="4" t="str">
        <v>University of Fort Hare Research Farm</v>
      </c>
      <c r="CG1023" s="4" t="str">
        <v>University of Fort Hare Research Farm</v>
      </c>
      <c r="CH1023" s="4" t="str">
        <v>University of Fort Hare Research Farm</v>
      </c>
      <c r="CJ1023" s="4" t="str">
        <v>University of Fort Hare Research Farm</v>
      </c>
      <c r="CK1023" s="4" t="str">
        <v>University of Fort Hare Research Farm</v>
      </c>
      <c r="CL1023" s="4" t="str">
        <v>University of Fort Hare Research Farm</v>
      </c>
      <c r="CM1023" s="4" t="str">
        <v>University of Fort Hare Research Farm</v>
      </c>
      <c r="CN1023" s="4" t="str">
        <v>University of Fort Hare Research Farm</v>
      </c>
      <c r="CO1023" s="4" t="str">
        <v>University of Fort Hare Research Farm</v>
      </c>
      <c r="CP1023" s="4" t="str">
        <v>University of Fort Hare Research Farm</v>
      </c>
      <c r="CQ1023" s="4" t="str">
        <v>University of Fort Hare Research Farm</v>
      </c>
      <c r="CR1023" s="4" t="str">
        <v>University of Fort Hare Research Farm</v>
      </c>
      <c r="CS1023" s="4" t="str">
        <v>University of Fort Hare Research Farm</v>
      </c>
      <c r="CT1023" s="4" t="str">
        <v>University of Fort Hare Research Farm</v>
      </c>
      <c r="CU1023" s="4" t="str">
        <v>University of Fort Hare Research Farm</v>
      </c>
      <c r="CV1023" s="4" t="str">
        <v>University of Fort Hare Research Farm</v>
      </c>
      <c r="CW1023" s="4" t="str">
        <v>University of Fort Hare Research Farm</v>
      </c>
      <c r="CX1023" s="4" t="str">
        <v>University of Fort Hare Research Farm</v>
      </c>
      <c r="CY1023" s="4" t="str">
        <v>University of Fort Hare Research Farm</v>
      </c>
      <c r="CZ1023" s="4" t="str">
        <v>University of Fort Hare Research Farm</v>
      </c>
      <c r="DA1023" s="4" t="str">
        <v>University of Fort Hare Research Farm</v>
      </c>
      <c r="DB1023" s="4" t="str">
        <v>University of Fort Hare Research Farm</v>
      </c>
      <c r="DC1023" s="4" t="str">
        <v>University of Fort Hare Research Farm</v>
      </c>
      <c r="DD1023" s="4" t="str">
        <v>University of Fort Hare Research Farm</v>
      </c>
      <c r="DE1023" s="4" t="str">
        <v>University of Fort Hare Research Farm</v>
      </c>
      <c r="DF1023" s="4" t="str">
        <v>University of Fort Hare Research Farm</v>
      </c>
      <c r="DG1023" s="4" t="str">
        <v>University of Fort Hare Research Farm</v>
      </c>
      <c r="DH1023" s="4" t="str">
        <v>University of Fort Hare Research Farm</v>
      </c>
      <c r="DI1023" s="4" t="str">
        <v>University of Fort Hare Research Farm</v>
      </c>
      <c r="DJ1023" s="4" t="str">
        <v>University of Fort Hare Research Farm</v>
      </c>
      <c r="DK1023" s="4" t="str">
        <v>University of Fort Hare Research Farm</v>
      </c>
      <c r="DL1023" s="4" t="str">
        <v>University of Fort Hare Research Farm</v>
      </c>
      <c r="DM1023" s="4" t="str">
        <v>University of Fort Hare Research Farm</v>
      </c>
      <c r="DN1023" s="4" t="str">
        <v>University of Fort Hare Research Farm</v>
      </c>
      <c r="DO1023" s="4" t="str">
        <v>University of Fort Hare Research Farm</v>
      </c>
      <c r="DP1023" s="4" t="str">
        <v>University of Fort Hare Research Farm</v>
      </c>
    </row>
    <row r="1024" spans="1:120" x14ac:dyDescent="0.35">
      <c r="A1024" s="4">
        <v>1.7942</v>
      </c>
      <c r="B1024" s="4">
        <v>33.626100000000001</v>
      </c>
      <c r="C1024" s="4" t="s">
        <v>294</v>
      </c>
      <c r="D1024" s="4" t="s">
        <v>138</v>
      </c>
      <c r="E1024" s="4" t="s">
        <v>1169</v>
      </c>
      <c r="F1024" s="4">
        <v>400</v>
      </c>
      <c r="G1024" s="4" t="str">
        <f t="shared" si="15"/>
        <v>Uganda-Arapia, Soroti</v>
      </c>
      <c r="BA1024" s="4" t="str">
        <v>University of Ghana</v>
      </c>
      <c r="BB1024" s="4" t="str">
        <v>University of Ghana</v>
      </c>
      <c r="BC1024" s="4" t="str">
        <v>University of Ghana</v>
      </c>
      <c r="BD1024" s="4" t="str">
        <v>University of Ghana</v>
      </c>
      <c r="BE1024" s="4" t="str">
        <v>University of Ghana</v>
      </c>
      <c r="BF1024" s="4" t="str">
        <v>University of Ghana</v>
      </c>
      <c r="BG1024" s="4" t="str">
        <v>University of Ghana</v>
      </c>
      <c r="BH1024" s="4" t="str">
        <v>University of Ghana</v>
      </c>
      <c r="BI1024" s="4" t="str">
        <v>University of Ghana</v>
      </c>
      <c r="BJ1024" s="4" t="str">
        <v>University of Ghana</v>
      </c>
      <c r="BK1024" s="4" t="str">
        <v>University of Ghana</v>
      </c>
      <c r="BL1024" s="4" t="str">
        <v>University of Ghana</v>
      </c>
      <c r="BM1024" s="4" t="str">
        <v>University of Ghana</v>
      </c>
      <c r="BN1024" s="4" t="str">
        <v>University of Ghana</v>
      </c>
      <c r="BO1024" s="4" t="str">
        <v>University of Ghana</v>
      </c>
      <c r="BP1024" s="4" t="str">
        <v>University of Ghana</v>
      </c>
      <c r="BQ1024" s="4" t="str">
        <v>University of Ghana</v>
      </c>
      <c r="BR1024" s="4" t="str">
        <v>University of Ghana</v>
      </c>
      <c r="BS1024" s="4" t="str">
        <v>University of Ghana</v>
      </c>
      <c r="BT1024" s="4" t="str">
        <v>University of Ghana</v>
      </c>
      <c r="BU1024" s="4" t="str">
        <v>University of Ghana</v>
      </c>
      <c r="BV1024" s="4" t="str">
        <v>University of Ghana</v>
      </c>
      <c r="BW1024" s="4" t="str">
        <v>University of Ghana</v>
      </c>
      <c r="BX1024" s="4" t="str">
        <v>University of Ghana</v>
      </c>
      <c r="BY1024" s="4" t="str">
        <v>University of Ghana</v>
      </c>
      <c r="BZ1024" s="4" t="str">
        <v>University of Ghana</v>
      </c>
      <c r="CA1024" s="4" t="str">
        <v>University of Ghana</v>
      </c>
      <c r="CB1024" s="4" t="str">
        <v>University of Ghana</v>
      </c>
      <c r="CC1024" s="4" t="str">
        <v>University of Ghana</v>
      </c>
      <c r="CD1024" s="4" t="str">
        <v>University of Ghana</v>
      </c>
      <c r="CE1024" s="4" t="str">
        <v>University of Ghana</v>
      </c>
      <c r="CF1024" s="4" t="str">
        <v>University of Ghana</v>
      </c>
      <c r="CG1024" s="4" t="str">
        <v>University of Ghana</v>
      </c>
      <c r="CH1024" s="4" t="str">
        <v>University of Ghana</v>
      </c>
      <c r="CJ1024" s="4" t="str">
        <v>University of Ghana</v>
      </c>
      <c r="CK1024" s="4" t="str">
        <v>University of Ghana</v>
      </c>
      <c r="CL1024" s="4" t="str">
        <v>University of Ghana</v>
      </c>
      <c r="CM1024" s="4" t="str">
        <v>University of Ghana</v>
      </c>
      <c r="CN1024" s="4" t="str">
        <v>University of Ghana</v>
      </c>
      <c r="CO1024" s="4" t="str">
        <v>University of Ghana</v>
      </c>
      <c r="CP1024" s="4" t="str">
        <v>University of Ghana</v>
      </c>
      <c r="CQ1024" s="4" t="str">
        <v>University of Ghana</v>
      </c>
      <c r="CR1024" s="4" t="str">
        <v>University of Ghana</v>
      </c>
      <c r="CS1024" s="4" t="str">
        <v>University of Ghana</v>
      </c>
      <c r="CT1024" s="4" t="str">
        <v>University of Ghana</v>
      </c>
      <c r="CU1024" s="4" t="str">
        <v>University of Ghana</v>
      </c>
      <c r="CV1024" s="4" t="str">
        <v>University of Ghana</v>
      </c>
      <c r="CW1024" s="4" t="str">
        <v>University of Ghana</v>
      </c>
      <c r="CX1024" s="4" t="str">
        <v>University of Ghana</v>
      </c>
      <c r="CY1024" s="4" t="str">
        <v>University of Ghana</v>
      </c>
      <c r="CZ1024" s="4" t="str">
        <v>University of Ghana</v>
      </c>
      <c r="DA1024" s="4" t="str">
        <v>University of Ghana</v>
      </c>
      <c r="DB1024" s="4" t="str">
        <v>University of Ghana</v>
      </c>
      <c r="DC1024" s="4" t="str">
        <v>University of Ghana</v>
      </c>
      <c r="DD1024" s="4" t="str">
        <v>University of Ghana</v>
      </c>
      <c r="DE1024" s="4" t="str">
        <v>University of Ghana</v>
      </c>
      <c r="DF1024" s="4" t="str">
        <v>University of Ghana</v>
      </c>
      <c r="DG1024" s="4" t="str">
        <v>University of Ghana</v>
      </c>
      <c r="DH1024" s="4" t="str">
        <v>University of Ghana</v>
      </c>
      <c r="DI1024" s="4" t="str">
        <v>University of Ghana</v>
      </c>
      <c r="DJ1024" s="4" t="str">
        <v>University of Ghana</v>
      </c>
      <c r="DK1024" s="4" t="str">
        <v>University of Ghana</v>
      </c>
      <c r="DL1024" s="4" t="str">
        <v>University of Ghana</v>
      </c>
      <c r="DM1024" s="4" t="str">
        <v>University of Ghana</v>
      </c>
      <c r="DN1024" s="4" t="str">
        <v>University of Ghana</v>
      </c>
      <c r="DO1024" s="4" t="str">
        <v>University of Ghana</v>
      </c>
      <c r="DP1024" s="4" t="str">
        <v>University of Ghana</v>
      </c>
    </row>
    <row r="1025" spans="1:120" x14ac:dyDescent="0.35">
      <c r="A1025" s="4">
        <v>0.24944</v>
      </c>
      <c r="B1025" s="4">
        <v>32.910829999999997</v>
      </c>
      <c r="C1025" s="4" t="s">
        <v>294</v>
      </c>
      <c r="D1025" s="4" t="s">
        <v>130</v>
      </c>
      <c r="E1025" s="4" t="s">
        <v>1170</v>
      </c>
      <c r="F1025" s="4">
        <v>250</v>
      </c>
      <c r="G1025" s="4" t="str">
        <f t="shared" si="15"/>
        <v>Uganda-Buikwe</v>
      </c>
      <c r="BA1025" s="4" t="str">
        <v>University of Ghana Farm, Accra</v>
      </c>
      <c r="BB1025" s="4" t="str">
        <v>University of Ghana Farm, Accra</v>
      </c>
      <c r="BC1025" s="4" t="str">
        <v>University of Ghana Farm, Accra</v>
      </c>
      <c r="BD1025" s="4" t="str">
        <v>University of Ghana Farm, Accra</v>
      </c>
      <c r="BE1025" s="4" t="str">
        <v>University of Ghana Farm, Accra</v>
      </c>
      <c r="BF1025" s="4" t="str">
        <v>University of Ghana Farm, Accra</v>
      </c>
      <c r="BG1025" s="4" t="str">
        <v>University of Ghana Farm, Accra</v>
      </c>
      <c r="BH1025" s="4" t="str">
        <v>University of Ghana Farm, Accra</v>
      </c>
      <c r="BI1025" s="4" t="str">
        <v>University of Ghana Farm, Accra</v>
      </c>
      <c r="BJ1025" s="4" t="str">
        <v>University of Ghana Farm, Accra</v>
      </c>
      <c r="BK1025" s="4" t="str">
        <v>University of Ghana Farm, Accra</v>
      </c>
      <c r="BL1025" s="4" t="str">
        <v>University of Ghana Farm, Accra</v>
      </c>
      <c r="BM1025" s="4" t="str">
        <v>University of Ghana Farm, Accra</v>
      </c>
      <c r="BN1025" s="4" t="str">
        <v>University of Ghana Farm, Accra</v>
      </c>
      <c r="BO1025" s="4" t="str">
        <v>University of Ghana Farm, Accra</v>
      </c>
      <c r="BP1025" s="4" t="str">
        <v>University of Ghana Farm, Accra</v>
      </c>
      <c r="BQ1025" s="4" t="str">
        <v>University of Ghana Farm, Accra</v>
      </c>
      <c r="BR1025" s="4" t="str">
        <v>University of Ghana Farm, Accra</v>
      </c>
      <c r="BS1025" s="4" t="str">
        <v>University of Ghana Farm, Accra</v>
      </c>
      <c r="BT1025" s="4" t="str">
        <v>University of Ghana Farm, Accra</v>
      </c>
      <c r="BU1025" s="4" t="str">
        <v>University of Ghana Farm, Accra</v>
      </c>
      <c r="BV1025" s="4" t="str">
        <v>University of Ghana Farm, Accra</v>
      </c>
      <c r="BW1025" s="4" t="str">
        <v>University of Ghana Farm, Accra</v>
      </c>
      <c r="BX1025" s="4" t="str">
        <v>University of Ghana Farm, Accra</v>
      </c>
      <c r="BY1025" s="4" t="str">
        <v>University of Ghana Farm, Accra</v>
      </c>
      <c r="BZ1025" s="4" t="str">
        <v>University of Ghana Farm, Accra</v>
      </c>
      <c r="CA1025" s="4" t="str">
        <v>University of Ghana Farm, Accra</v>
      </c>
      <c r="CB1025" s="4" t="str">
        <v>University of Ghana Farm, Accra</v>
      </c>
      <c r="CC1025" s="4" t="str">
        <v>University of Ghana Farm, Accra</v>
      </c>
      <c r="CD1025" s="4" t="str">
        <v>University of Ghana Farm, Accra</v>
      </c>
      <c r="CE1025" s="4" t="str">
        <v>University of Ghana Farm, Accra</v>
      </c>
      <c r="CF1025" s="4" t="str">
        <v>University of Ghana Farm, Accra</v>
      </c>
      <c r="CG1025" s="4" t="str">
        <v>University of Ghana Farm, Accra</v>
      </c>
      <c r="CH1025" s="4" t="str">
        <v>University of Ghana Farm, Accra</v>
      </c>
      <c r="CJ1025" s="4" t="str">
        <v>University of Ghana Farm, Accra</v>
      </c>
      <c r="CK1025" s="4" t="str">
        <v>University of Ghana Farm, Accra</v>
      </c>
      <c r="CL1025" s="4" t="str">
        <v>University of Ghana Farm, Accra</v>
      </c>
      <c r="CM1025" s="4" t="str">
        <v>University of Ghana Farm, Accra</v>
      </c>
      <c r="CN1025" s="4" t="str">
        <v>University of Ghana Farm, Accra</v>
      </c>
      <c r="CO1025" s="4" t="str">
        <v>University of Ghana Farm, Accra</v>
      </c>
      <c r="CP1025" s="4" t="str">
        <v>University of Ghana Farm, Accra</v>
      </c>
      <c r="CQ1025" s="4" t="str">
        <v>University of Ghana Farm, Accra</v>
      </c>
      <c r="CR1025" s="4" t="str">
        <v>University of Ghana Farm, Accra</v>
      </c>
      <c r="CS1025" s="4" t="str">
        <v>University of Ghana Farm, Accra</v>
      </c>
      <c r="CT1025" s="4" t="str">
        <v>University of Ghana Farm, Accra</v>
      </c>
      <c r="CU1025" s="4" t="str">
        <v>University of Ghana Farm, Accra</v>
      </c>
      <c r="CV1025" s="4" t="str">
        <v>University of Ghana Farm, Accra</v>
      </c>
      <c r="CW1025" s="4" t="str">
        <v>University of Ghana Farm, Accra</v>
      </c>
      <c r="CX1025" s="4" t="str">
        <v>University of Ghana Farm, Accra</v>
      </c>
      <c r="CY1025" s="4" t="str">
        <v>University of Ghana Farm, Accra</v>
      </c>
      <c r="CZ1025" s="4" t="str">
        <v>University of Ghana Farm, Accra</v>
      </c>
      <c r="DA1025" s="4" t="str">
        <v>University of Ghana Farm, Accra</v>
      </c>
      <c r="DB1025" s="4" t="str">
        <v>University of Ghana Farm, Accra</v>
      </c>
      <c r="DC1025" s="4" t="str">
        <v>University of Ghana Farm, Accra</v>
      </c>
      <c r="DD1025" s="4" t="str">
        <v>University of Ghana Farm, Accra</v>
      </c>
      <c r="DE1025" s="4" t="str">
        <v>University of Ghana Farm, Accra</v>
      </c>
      <c r="DF1025" s="4" t="str">
        <v>University of Ghana Farm, Accra</v>
      </c>
      <c r="DG1025" s="4" t="str">
        <v>University of Ghana Farm, Accra</v>
      </c>
      <c r="DH1025" s="4" t="str">
        <v>University of Ghana Farm, Accra</v>
      </c>
      <c r="DI1025" s="4" t="str">
        <v>University of Ghana Farm, Accra</v>
      </c>
      <c r="DJ1025" s="4" t="str">
        <v>University of Ghana Farm, Accra</v>
      </c>
      <c r="DK1025" s="4" t="str">
        <v>University of Ghana Farm, Accra</v>
      </c>
      <c r="DL1025" s="4" t="str">
        <v>University of Ghana Farm, Accra</v>
      </c>
      <c r="DM1025" s="4" t="str">
        <v>University of Ghana Farm, Accra</v>
      </c>
      <c r="DN1025" s="4" t="str">
        <v>University of Ghana Farm, Accra</v>
      </c>
      <c r="DO1025" s="4" t="str">
        <v>University of Ghana Farm, Accra</v>
      </c>
      <c r="DP1025" s="4" t="str">
        <v>University of Ghana Farm, Accra</v>
      </c>
    </row>
    <row r="1026" spans="1:120" x14ac:dyDescent="0.35">
      <c r="A1026" s="4">
        <v>1.3</v>
      </c>
      <c r="B1026" s="4">
        <v>34.333329999999997</v>
      </c>
      <c r="C1026" s="4" t="s">
        <v>294</v>
      </c>
      <c r="D1026" s="4" t="s">
        <v>138</v>
      </c>
      <c r="E1026" s="4" t="s">
        <v>1171</v>
      </c>
      <c r="F1026" s="4">
        <v>917</v>
      </c>
      <c r="G1026" s="4" t="str">
        <f t="shared" ref="G1026:G1089" si="16">CONCATENATE(C1026,"-",E1026)</f>
        <v>Uganda-Bulegeni ARDC</v>
      </c>
      <c r="BA1026" s="4" t="str">
        <v>University of Ibadan</v>
      </c>
      <c r="BB1026" s="4" t="str">
        <v>University of Ibadan</v>
      </c>
      <c r="BC1026" s="4" t="str">
        <v>University of Ibadan</v>
      </c>
      <c r="BD1026" s="4" t="str">
        <v>University of Ibadan</v>
      </c>
      <c r="BE1026" s="4" t="str">
        <v>University of Ibadan</v>
      </c>
      <c r="BF1026" s="4" t="str">
        <v>University of Ibadan</v>
      </c>
      <c r="BG1026" s="4" t="str">
        <v>University of Ibadan</v>
      </c>
      <c r="BH1026" s="4" t="str">
        <v>University of Ibadan</v>
      </c>
      <c r="BI1026" s="4" t="str">
        <v>University of Ibadan</v>
      </c>
      <c r="BJ1026" s="4" t="str">
        <v>University of Ibadan</v>
      </c>
      <c r="BK1026" s="4" t="str">
        <v>University of Ibadan</v>
      </c>
      <c r="BL1026" s="4" t="str">
        <v>University of Ibadan</v>
      </c>
      <c r="BM1026" s="4" t="str">
        <v>University of Ibadan</v>
      </c>
      <c r="BN1026" s="4" t="str">
        <v>University of Ibadan</v>
      </c>
      <c r="BO1026" s="4" t="str">
        <v>University of Ibadan</v>
      </c>
      <c r="BP1026" s="4" t="str">
        <v>University of Ibadan</v>
      </c>
      <c r="BQ1026" s="4" t="str">
        <v>University of Ibadan</v>
      </c>
      <c r="BR1026" s="4" t="str">
        <v>University of Ibadan</v>
      </c>
      <c r="BS1026" s="4" t="str">
        <v>University of Ibadan</v>
      </c>
      <c r="BT1026" s="4" t="str">
        <v>University of Ibadan</v>
      </c>
      <c r="BU1026" s="4" t="str">
        <v>University of Ibadan</v>
      </c>
      <c r="BV1026" s="4" t="str">
        <v>University of Ibadan</v>
      </c>
      <c r="BW1026" s="4" t="str">
        <v>University of Ibadan</v>
      </c>
      <c r="BX1026" s="4" t="str">
        <v>University of Ibadan</v>
      </c>
      <c r="BY1026" s="4" t="str">
        <v>University of Ibadan</v>
      </c>
      <c r="BZ1026" s="4" t="str">
        <v>University of Ibadan</v>
      </c>
      <c r="CA1026" s="4" t="str">
        <v>University of Ibadan</v>
      </c>
      <c r="CB1026" s="4" t="str">
        <v>University of Ibadan</v>
      </c>
      <c r="CC1026" s="4" t="str">
        <v>University of Ibadan</v>
      </c>
      <c r="CD1026" s="4" t="str">
        <v>University of Ibadan</v>
      </c>
      <c r="CE1026" s="4" t="str">
        <v>University of Ibadan</v>
      </c>
      <c r="CF1026" s="4" t="str">
        <v>University of Ibadan</v>
      </c>
      <c r="CG1026" s="4" t="str">
        <v>University of Ibadan</v>
      </c>
      <c r="CH1026" s="4" t="str">
        <v>University of Ibadan</v>
      </c>
      <c r="CJ1026" s="4" t="str">
        <v>University of Ibadan</v>
      </c>
      <c r="CK1026" s="4" t="str">
        <v>University of Ibadan</v>
      </c>
      <c r="CL1026" s="4" t="str">
        <v>University of Ibadan</v>
      </c>
      <c r="CM1026" s="4" t="str">
        <v>University of Ibadan</v>
      </c>
      <c r="CN1026" s="4" t="str">
        <v>University of Ibadan</v>
      </c>
      <c r="CO1026" s="4" t="str">
        <v>University of Ibadan</v>
      </c>
      <c r="CP1026" s="4" t="str">
        <v>University of Ibadan</v>
      </c>
      <c r="CQ1026" s="4" t="str">
        <v>University of Ibadan</v>
      </c>
      <c r="CR1026" s="4" t="str">
        <v>University of Ibadan</v>
      </c>
      <c r="CS1026" s="4" t="str">
        <v>University of Ibadan</v>
      </c>
      <c r="CT1026" s="4" t="str">
        <v>University of Ibadan</v>
      </c>
      <c r="CU1026" s="4" t="str">
        <v>University of Ibadan</v>
      </c>
      <c r="CV1026" s="4" t="str">
        <v>University of Ibadan</v>
      </c>
      <c r="CW1026" s="4" t="str">
        <v>University of Ibadan</v>
      </c>
      <c r="CX1026" s="4" t="str">
        <v>University of Ibadan</v>
      </c>
      <c r="CY1026" s="4" t="str">
        <v>University of Ibadan</v>
      </c>
      <c r="CZ1026" s="4" t="str">
        <v>University of Ibadan</v>
      </c>
      <c r="DA1026" s="4" t="str">
        <v>University of Ibadan</v>
      </c>
      <c r="DB1026" s="4" t="str">
        <v>University of Ibadan</v>
      </c>
      <c r="DC1026" s="4" t="str">
        <v>University of Ibadan</v>
      </c>
      <c r="DD1026" s="4" t="str">
        <v>University of Ibadan</v>
      </c>
      <c r="DE1026" s="4" t="str">
        <v>University of Ibadan</v>
      </c>
      <c r="DF1026" s="4" t="str">
        <v>University of Ibadan</v>
      </c>
      <c r="DG1026" s="4" t="str">
        <v>University of Ibadan</v>
      </c>
      <c r="DH1026" s="4" t="str">
        <v>University of Ibadan</v>
      </c>
      <c r="DI1026" s="4" t="str">
        <v>University of Ibadan</v>
      </c>
      <c r="DJ1026" s="4" t="str">
        <v>University of Ibadan</v>
      </c>
      <c r="DK1026" s="4" t="str">
        <v>University of Ibadan</v>
      </c>
      <c r="DL1026" s="4" t="str">
        <v>University of Ibadan</v>
      </c>
      <c r="DM1026" s="4" t="str">
        <v>University of Ibadan</v>
      </c>
      <c r="DN1026" s="4" t="str">
        <v>University of Ibadan</v>
      </c>
      <c r="DO1026" s="4" t="str">
        <v>University of Ibadan</v>
      </c>
      <c r="DP1026" s="4" t="str">
        <v>University of Ibadan</v>
      </c>
    </row>
    <row r="1027" spans="1:120" x14ac:dyDescent="0.35">
      <c r="A1027" s="4">
        <v>-0.53</v>
      </c>
      <c r="B1027" s="4">
        <v>30.16</v>
      </c>
      <c r="C1027" s="4" t="s">
        <v>294</v>
      </c>
      <c r="D1027" s="4" t="s">
        <v>130</v>
      </c>
      <c r="E1027" s="4" t="s">
        <v>1172</v>
      </c>
      <c r="F1027" s="4">
        <v>550</v>
      </c>
      <c r="G1027" s="4" t="str">
        <f t="shared" si="16"/>
        <v>Uganda-Bushenyi</v>
      </c>
      <c r="BA1027" s="4" t="str">
        <v>University of Ibadan Campus</v>
      </c>
      <c r="BB1027" s="4" t="str">
        <v>University of Ibadan Campus</v>
      </c>
      <c r="BC1027" s="4" t="str">
        <v>University of Ibadan Campus</v>
      </c>
      <c r="BD1027" s="4" t="str">
        <v>University of Ibadan Campus</v>
      </c>
      <c r="BE1027" s="4" t="str">
        <v>University of Ibadan Campus</v>
      </c>
      <c r="BF1027" s="4" t="str">
        <v>University of Ibadan Campus</v>
      </c>
      <c r="BG1027" s="4" t="str">
        <v>University of Ibadan Campus</v>
      </c>
      <c r="BH1027" s="4" t="str">
        <v>University of Ibadan Campus</v>
      </c>
      <c r="BI1027" s="4" t="str">
        <v>University of Ibadan Campus</v>
      </c>
      <c r="BJ1027" s="4" t="str">
        <v>University of Ibadan Campus</v>
      </c>
      <c r="BK1027" s="4" t="str">
        <v>University of Ibadan Campus</v>
      </c>
      <c r="BL1027" s="4" t="str">
        <v>University of Ibadan Campus</v>
      </c>
      <c r="BM1027" s="4" t="str">
        <v>University of Ibadan Campus</v>
      </c>
      <c r="BN1027" s="4" t="str">
        <v>University of Ibadan Campus</v>
      </c>
      <c r="BO1027" s="4" t="str">
        <v>University of Ibadan Campus</v>
      </c>
      <c r="BP1027" s="4" t="str">
        <v>University of Ibadan Campus</v>
      </c>
      <c r="BQ1027" s="4" t="str">
        <v>University of Ibadan Campus</v>
      </c>
      <c r="BR1027" s="4" t="str">
        <v>University of Ibadan Campus</v>
      </c>
      <c r="BS1027" s="4" t="str">
        <v>University of Ibadan Campus</v>
      </c>
      <c r="BT1027" s="4" t="str">
        <v>University of Ibadan Campus</v>
      </c>
      <c r="BU1027" s="4" t="str">
        <v>University of Ibadan Campus</v>
      </c>
      <c r="BV1027" s="4" t="str">
        <v>University of Ibadan Campus</v>
      </c>
      <c r="BW1027" s="4" t="str">
        <v>University of Ibadan Campus</v>
      </c>
      <c r="BX1027" s="4" t="str">
        <v>University of Ibadan Campus</v>
      </c>
      <c r="BY1027" s="4" t="str">
        <v>University of Ibadan Campus</v>
      </c>
      <c r="BZ1027" s="4" t="str">
        <v>University of Ibadan Campus</v>
      </c>
      <c r="CA1027" s="4" t="str">
        <v>University of Ibadan Campus</v>
      </c>
      <c r="CB1027" s="4" t="str">
        <v>University of Ibadan Campus</v>
      </c>
      <c r="CC1027" s="4" t="str">
        <v>University of Ibadan Campus</v>
      </c>
      <c r="CD1027" s="4" t="str">
        <v>University of Ibadan Campus</v>
      </c>
      <c r="CE1027" s="4" t="str">
        <v>University of Ibadan Campus</v>
      </c>
      <c r="CF1027" s="4" t="str">
        <v>University of Ibadan Campus</v>
      </c>
      <c r="CG1027" s="4" t="str">
        <v>University of Ibadan Campus</v>
      </c>
      <c r="CH1027" s="4" t="str">
        <v>University of Ibadan Campus</v>
      </c>
      <c r="CJ1027" s="4" t="str">
        <v>University of Ibadan Campus</v>
      </c>
      <c r="CK1027" s="4" t="str">
        <v>University of Ibadan Campus</v>
      </c>
      <c r="CL1027" s="4" t="str">
        <v>University of Ibadan Campus</v>
      </c>
      <c r="CM1027" s="4" t="str">
        <v>University of Ibadan Campus</v>
      </c>
      <c r="CN1027" s="4" t="str">
        <v>University of Ibadan Campus</v>
      </c>
      <c r="CO1027" s="4" t="str">
        <v>University of Ibadan Campus</v>
      </c>
      <c r="CP1027" s="4" t="str">
        <v>University of Ibadan Campus</v>
      </c>
      <c r="CQ1027" s="4" t="str">
        <v>University of Ibadan Campus</v>
      </c>
      <c r="CR1027" s="4" t="str">
        <v>University of Ibadan Campus</v>
      </c>
      <c r="CS1027" s="4" t="str">
        <v>University of Ibadan Campus</v>
      </c>
      <c r="CT1027" s="4" t="str">
        <v>University of Ibadan Campus</v>
      </c>
      <c r="CU1027" s="4" t="str">
        <v>University of Ibadan Campus</v>
      </c>
      <c r="CV1027" s="4" t="str">
        <v>University of Ibadan Campus</v>
      </c>
      <c r="CW1027" s="4" t="str">
        <v>University of Ibadan Campus</v>
      </c>
      <c r="CX1027" s="4" t="str">
        <v>University of Ibadan Campus</v>
      </c>
      <c r="CY1027" s="4" t="str">
        <v>University of Ibadan Campus</v>
      </c>
      <c r="CZ1027" s="4" t="str">
        <v>University of Ibadan Campus</v>
      </c>
      <c r="DA1027" s="4" t="str">
        <v>University of Ibadan Campus</v>
      </c>
      <c r="DB1027" s="4" t="str">
        <v>University of Ibadan Campus</v>
      </c>
      <c r="DC1027" s="4" t="str">
        <v>University of Ibadan Campus</v>
      </c>
      <c r="DD1027" s="4" t="str">
        <v>University of Ibadan Campus</v>
      </c>
      <c r="DE1027" s="4" t="str">
        <v>University of Ibadan Campus</v>
      </c>
      <c r="DF1027" s="4" t="str">
        <v>University of Ibadan Campus</v>
      </c>
      <c r="DG1027" s="4" t="str">
        <v>University of Ibadan Campus</v>
      </c>
      <c r="DH1027" s="4" t="str">
        <v>University of Ibadan Campus</v>
      </c>
      <c r="DI1027" s="4" t="str">
        <v>University of Ibadan Campus</v>
      </c>
      <c r="DJ1027" s="4" t="str">
        <v>University of Ibadan Campus</v>
      </c>
      <c r="DK1027" s="4" t="str">
        <v>University of Ibadan Campus</v>
      </c>
      <c r="DL1027" s="4" t="str">
        <v>University of Ibadan Campus</v>
      </c>
      <c r="DM1027" s="4" t="str">
        <v>University of Ibadan Campus</v>
      </c>
      <c r="DN1027" s="4" t="str">
        <v>University of Ibadan Campus</v>
      </c>
      <c r="DO1027" s="4" t="str">
        <v>University of Ibadan Campus</v>
      </c>
      <c r="DP1027" s="4" t="str">
        <v>University of Ibadan Campus</v>
      </c>
    </row>
    <row r="1028" spans="1:120" x14ac:dyDescent="0.35">
      <c r="A1028" s="4">
        <v>-0.313</v>
      </c>
      <c r="B1028" s="4">
        <v>30.324999999999999</v>
      </c>
      <c r="C1028" s="4" t="s">
        <v>294</v>
      </c>
      <c r="D1028" s="4" t="s">
        <v>130</v>
      </c>
      <c r="E1028" s="4" t="s">
        <v>1173</v>
      </c>
      <c r="F1028" s="4">
        <v>338</v>
      </c>
      <c r="G1028" s="4" t="str">
        <f t="shared" si="16"/>
        <v>Uganda-Bushenyi.Ibanda</v>
      </c>
      <c r="BA1028" s="4" t="str">
        <v>University of Ibadan Research Farm</v>
      </c>
      <c r="BB1028" s="4" t="str">
        <v>University of Ibadan Research Farm</v>
      </c>
      <c r="BC1028" s="4" t="str">
        <v>University of Ibadan Research Farm</v>
      </c>
      <c r="BD1028" s="4" t="str">
        <v>University of Ibadan Research Farm</v>
      </c>
      <c r="BE1028" s="4" t="str">
        <v>University of Ibadan Research Farm</v>
      </c>
      <c r="BF1028" s="4" t="str">
        <v>University of Ibadan Research Farm</v>
      </c>
      <c r="BG1028" s="4" t="str">
        <v>University of Ibadan Research Farm</v>
      </c>
      <c r="BH1028" s="4" t="str">
        <v>University of Ibadan Research Farm</v>
      </c>
      <c r="BI1028" s="4" t="str">
        <v>University of Ibadan Research Farm</v>
      </c>
      <c r="BJ1028" s="4" t="str">
        <v>University of Ibadan Research Farm</v>
      </c>
      <c r="BK1028" s="4" t="str">
        <v>University of Ibadan Research Farm</v>
      </c>
      <c r="BL1028" s="4" t="str">
        <v>University of Ibadan Research Farm</v>
      </c>
      <c r="BM1028" s="4" t="str">
        <v>University of Ibadan Research Farm</v>
      </c>
      <c r="BN1028" s="4" t="str">
        <v>University of Ibadan Research Farm</v>
      </c>
      <c r="BO1028" s="4" t="str">
        <v>University of Ibadan Research Farm</v>
      </c>
      <c r="BP1028" s="4" t="str">
        <v>University of Ibadan Research Farm</v>
      </c>
      <c r="BQ1028" s="4" t="str">
        <v>University of Ibadan Research Farm</v>
      </c>
      <c r="BR1028" s="4" t="str">
        <v>University of Ibadan Research Farm</v>
      </c>
      <c r="BS1028" s="4" t="str">
        <v>University of Ibadan Research Farm</v>
      </c>
      <c r="BT1028" s="4" t="str">
        <v>University of Ibadan Research Farm</v>
      </c>
      <c r="BU1028" s="4" t="str">
        <v>University of Ibadan Research Farm</v>
      </c>
      <c r="BV1028" s="4" t="str">
        <v>University of Ibadan Research Farm</v>
      </c>
      <c r="BW1028" s="4" t="str">
        <v>University of Ibadan Research Farm</v>
      </c>
      <c r="BX1028" s="4" t="str">
        <v>University of Ibadan Research Farm</v>
      </c>
      <c r="BY1028" s="4" t="str">
        <v>University of Ibadan Research Farm</v>
      </c>
      <c r="BZ1028" s="4" t="str">
        <v>University of Ibadan Research Farm</v>
      </c>
      <c r="CA1028" s="4" t="str">
        <v>University of Ibadan Research Farm</v>
      </c>
      <c r="CB1028" s="4" t="str">
        <v>University of Ibadan Research Farm</v>
      </c>
      <c r="CC1028" s="4" t="str">
        <v>University of Ibadan Research Farm</v>
      </c>
      <c r="CD1028" s="4" t="str">
        <v>University of Ibadan Research Farm</v>
      </c>
      <c r="CE1028" s="4" t="str">
        <v>University of Ibadan Research Farm</v>
      </c>
      <c r="CF1028" s="4" t="str">
        <v>University of Ibadan Research Farm</v>
      </c>
      <c r="CG1028" s="4" t="str">
        <v>University of Ibadan Research Farm</v>
      </c>
      <c r="CH1028" s="4" t="str">
        <v>University of Ibadan Research Farm</v>
      </c>
      <c r="CJ1028" s="4" t="str">
        <v>University of Ibadan Research Farm</v>
      </c>
      <c r="CK1028" s="4" t="str">
        <v>University of Ibadan Research Farm</v>
      </c>
      <c r="CL1028" s="4" t="str">
        <v>University of Ibadan Research Farm</v>
      </c>
      <c r="CM1028" s="4" t="str">
        <v>University of Ibadan Research Farm</v>
      </c>
      <c r="CN1028" s="4" t="str">
        <v>University of Ibadan Research Farm</v>
      </c>
      <c r="CO1028" s="4" t="str">
        <v>University of Ibadan Research Farm</v>
      </c>
      <c r="CP1028" s="4" t="str">
        <v>University of Ibadan Research Farm</v>
      </c>
      <c r="CQ1028" s="4" t="str">
        <v>University of Ibadan Research Farm</v>
      </c>
      <c r="CR1028" s="4" t="str">
        <v>University of Ibadan Research Farm</v>
      </c>
      <c r="CS1028" s="4" t="str">
        <v>University of Ibadan Research Farm</v>
      </c>
      <c r="CT1028" s="4" t="str">
        <v>University of Ibadan Research Farm</v>
      </c>
      <c r="CU1028" s="4" t="str">
        <v>University of Ibadan Research Farm</v>
      </c>
      <c r="CV1028" s="4" t="str">
        <v>University of Ibadan Research Farm</v>
      </c>
      <c r="CW1028" s="4" t="str">
        <v>University of Ibadan Research Farm</v>
      </c>
      <c r="CX1028" s="4" t="str">
        <v>University of Ibadan Research Farm</v>
      </c>
      <c r="CY1028" s="4" t="str">
        <v>University of Ibadan Research Farm</v>
      </c>
      <c r="CZ1028" s="4" t="str">
        <v>University of Ibadan Research Farm</v>
      </c>
      <c r="DA1028" s="4" t="str">
        <v>University of Ibadan Research Farm</v>
      </c>
      <c r="DB1028" s="4" t="str">
        <v>University of Ibadan Research Farm</v>
      </c>
      <c r="DC1028" s="4" t="str">
        <v>University of Ibadan Research Farm</v>
      </c>
      <c r="DD1028" s="4" t="str">
        <v>University of Ibadan Research Farm</v>
      </c>
      <c r="DE1028" s="4" t="str">
        <v>University of Ibadan Research Farm</v>
      </c>
      <c r="DF1028" s="4" t="str">
        <v>University of Ibadan Research Farm</v>
      </c>
      <c r="DG1028" s="4" t="str">
        <v>University of Ibadan Research Farm</v>
      </c>
      <c r="DH1028" s="4" t="str">
        <v>University of Ibadan Research Farm</v>
      </c>
      <c r="DI1028" s="4" t="str">
        <v>University of Ibadan Research Farm</v>
      </c>
      <c r="DJ1028" s="4" t="str">
        <v>University of Ibadan Research Farm</v>
      </c>
      <c r="DK1028" s="4" t="str">
        <v>University of Ibadan Research Farm</v>
      </c>
      <c r="DL1028" s="4" t="str">
        <v>University of Ibadan Research Farm</v>
      </c>
      <c r="DM1028" s="4" t="str">
        <v>University of Ibadan Research Farm</v>
      </c>
      <c r="DN1028" s="4" t="str">
        <v>University of Ibadan Research Farm</v>
      </c>
      <c r="DO1028" s="4" t="str">
        <v>University of Ibadan Research Farm</v>
      </c>
      <c r="DP1028" s="4" t="str">
        <v>University of Ibadan Research Farm</v>
      </c>
    </row>
    <row r="1029" spans="1:120" x14ac:dyDescent="0.35">
      <c r="A1029" s="4">
        <v>1.7944</v>
      </c>
      <c r="B1029" s="4">
        <v>33.6267</v>
      </c>
      <c r="C1029" s="4" t="s">
        <v>294</v>
      </c>
      <c r="D1029" s="4" t="s">
        <v>138</v>
      </c>
      <c r="E1029" s="4" t="s">
        <v>1174</v>
      </c>
      <c r="F1029" s="4">
        <v>400</v>
      </c>
      <c r="G1029" s="4" t="str">
        <f t="shared" si="16"/>
        <v>Uganda-Busitema University Farm, Arapai</v>
      </c>
      <c r="BA1029" s="4" t="str">
        <v>University of Ibadan, Ibadan</v>
      </c>
      <c r="BB1029" s="4" t="str">
        <v>University of Ibadan, Ibadan</v>
      </c>
      <c r="BC1029" s="4" t="str">
        <v>University of Ibadan, Ibadan</v>
      </c>
      <c r="BD1029" s="4" t="str">
        <v>University of Ibadan, Ibadan</v>
      </c>
      <c r="BE1029" s="4" t="str">
        <v>University of Ibadan, Ibadan</v>
      </c>
      <c r="BF1029" s="4" t="str">
        <v>University of Ibadan, Ibadan</v>
      </c>
      <c r="BG1029" s="4" t="str">
        <v>University of Ibadan, Ibadan</v>
      </c>
      <c r="BH1029" s="4" t="str">
        <v>University of Ibadan, Ibadan</v>
      </c>
      <c r="BI1029" s="4" t="str">
        <v>University of Ibadan, Ibadan</v>
      </c>
      <c r="BJ1029" s="4" t="str">
        <v>University of Ibadan, Ibadan</v>
      </c>
      <c r="BK1029" s="4" t="str">
        <v>University of Ibadan, Ibadan</v>
      </c>
      <c r="BL1029" s="4" t="str">
        <v>University of Ibadan, Ibadan</v>
      </c>
      <c r="BM1029" s="4" t="str">
        <v>University of Ibadan, Ibadan</v>
      </c>
      <c r="BN1029" s="4" t="str">
        <v>University of Ibadan, Ibadan</v>
      </c>
      <c r="BO1029" s="4" t="str">
        <v>University of Ibadan, Ibadan</v>
      </c>
      <c r="BP1029" s="4" t="str">
        <v>University of Ibadan, Ibadan</v>
      </c>
      <c r="BQ1029" s="4" t="str">
        <v>University of Ibadan, Ibadan</v>
      </c>
      <c r="BR1029" s="4" t="str">
        <v>University of Ibadan, Ibadan</v>
      </c>
      <c r="BS1029" s="4" t="str">
        <v>University of Ibadan, Ibadan</v>
      </c>
      <c r="BT1029" s="4" t="str">
        <v>University of Ibadan, Ibadan</v>
      </c>
      <c r="BU1029" s="4" t="str">
        <v>University of Ibadan, Ibadan</v>
      </c>
      <c r="BV1029" s="4" t="str">
        <v>University of Ibadan, Ibadan</v>
      </c>
      <c r="BW1029" s="4" t="str">
        <v>University of Ibadan, Ibadan</v>
      </c>
      <c r="BX1029" s="4" t="str">
        <v>University of Ibadan, Ibadan</v>
      </c>
      <c r="BY1029" s="4" t="str">
        <v>University of Ibadan, Ibadan</v>
      </c>
      <c r="BZ1029" s="4" t="str">
        <v>University of Ibadan, Ibadan</v>
      </c>
      <c r="CA1029" s="4" t="str">
        <v>University of Ibadan, Ibadan</v>
      </c>
      <c r="CB1029" s="4" t="str">
        <v>University of Ibadan, Ibadan</v>
      </c>
      <c r="CC1029" s="4" t="str">
        <v>University of Ibadan, Ibadan</v>
      </c>
      <c r="CD1029" s="4" t="str">
        <v>University of Ibadan, Ibadan</v>
      </c>
      <c r="CE1029" s="4" t="str">
        <v>University of Ibadan, Ibadan</v>
      </c>
      <c r="CF1029" s="4" t="str">
        <v>University of Ibadan, Ibadan</v>
      </c>
      <c r="CG1029" s="4" t="str">
        <v>University of Ibadan, Ibadan</v>
      </c>
      <c r="CH1029" s="4" t="str">
        <v>University of Ibadan, Ibadan</v>
      </c>
      <c r="CJ1029" s="4" t="str">
        <v>University of Ibadan, Ibadan</v>
      </c>
      <c r="CK1029" s="4" t="str">
        <v>University of Ibadan, Ibadan</v>
      </c>
      <c r="CL1029" s="4" t="str">
        <v>University of Ibadan, Ibadan</v>
      </c>
      <c r="CM1029" s="4" t="str">
        <v>University of Ibadan, Ibadan</v>
      </c>
      <c r="CN1029" s="4" t="str">
        <v>University of Ibadan, Ibadan</v>
      </c>
      <c r="CO1029" s="4" t="str">
        <v>University of Ibadan, Ibadan</v>
      </c>
      <c r="CP1029" s="4" t="str">
        <v>University of Ibadan, Ibadan</v>
      </c>
      <c r="CQ1029" s="4" t="str">
        <v>University of Ibadan, Ibadan</v>
      </c>
      <c r="CR1029" s="4" t="str">
        <v>University of Ibadan, Ibadan</v>
      </c>
      <c r="CS1029" s="4" t="str">
        <v>University of Ibadan, Ibadan</v>
      </c>
      <c r="CT1029" s="4" t="str">
        <v>University of Ibadan, Ibadan</v>
      </c>
      <c r="CU1029" s="4" t="str">
        <v>University of Ibadan, Ibadan</v>
      </c>
      <c r="CV1029" s="4" t="str">
        <v>University of Ibadan, Ibadan</v>
      </c>
      <c r="CW1029" s="4" t="str">
        <v>University of Ibadan, Ibadan</v>
      </c>
      <c r="CX1029" s="4" t="str">
        <v>University of Ibadan, Ibadan</v>
      </c>
      <c r="CY1029" s="4" t="str">
        <v>University of Ibadan, Ibadan</v>
      </c>
      <c r="CZ1029" s="4" t="str">
        <v>University of Ibadan, Ibadan</v>
      </c>
      <c r="DA1029" s="4" t="str">
        <v>University of Ibadan, Ibadan</v>
      </c>
      <c r="DB1029" s="4" t="str">
        <v>University of Ibadan, Ibadan</v>
      </c>
      <c r="DC1029" s="4" t="str">
        <v>University of Ibadan, Ibadan</v>
      </c>
      <c r="DD1029" s="4" t="str">
        <v>University of Ibadan, Ibadan</v>
      </c>
      <c r="DE1029" s="4" t="str">
        <v>University of Ibadan, Ibadan</v>
      </c>
      <c r="DF1029" s="4" t="str">
        <v>University of Ibadan, Ibadan</v>
      </c>
      <c r="DG1029" s="4" t="str">
        <v>University of Ibadan, Ibadan</v>
      </c>
      <c r="DH1029" s="4" t="str">
        <v>University of Ibadan, Ibadan</v>
      </c>
      <c r="DI1029" s="4" t="str">
        <v>University of Ibadan, Ibadan</v>
      </c>
      <c r="DJ1029" s="4" t="str">
        <v>University of Ibadan, Ibadan</v>
      </c>
      <c r="DK1029" s="4" t="str">
        <v>University of Ibadan, Ibadan</v>
      </c>
      <c r="DL1029" s="4" t="str">
        <v>University of Ibadan, Ibadan</v>
      </c>
      <c r="DM1029" s="4" t="str">
        <v>University of Ibadan, Ibadan</v>
      </c>
      <c r="DN1029" s="4" t="str">
        <v>University of Ibadan, Ibadan</v>
      </c>
      <c r="DO1029" s="4" t="str">
        <v>University of Ibadan, Ibadan</v>
      </c>
      <c r="DP1029" s="4" t="str">
        <v>University of Ibadan, Ibadan</v>
      </c>
    </row>
    <row r="1030" spans="1:120" x14ac:dyDescent="0.35">
      <c r="A1030" s="4">
        <v>1.24</v>
      </c>
      <c r="B1030" s="4">
        <v>33.119999999999997</v>
      </c>
      <c r="C1030" s="4" t="s">
        <v>294</v>
      </c>
      <c r="D1030" s="4" t="s">
        <v>130</v>
      </c>
      <c r="E1030" s="4" t="s">
        <v>1175</v>
      </c>
      <c r="F1030" s="4">
        <v>550</v>
      </c>
      <c r="G1030" s="4" t="str">
        <f t="shared" si="16"/>
        <v>Uganda-Buyende</v>
      </c>
      <c r="BA1030" s="4" t="str">
        <v>University of Jos, Jos</v>
      </c>
      <c r="BB1030" s="4" t="str">
        <v>University of Jos, Jos</v>
      </c>
      <c r="BC1030" s="4" t="str">
        <v>University of Jos, Jos</v>
      </c>
      <c r="BD1030" s="4" t="str">
        <v>University of Jos, Jos</v>
      </c>
      <c r="BE1030" s="4" t="str">
        <v>University of Jos, Jos</v>
      </c>
      <c r="BF1030" s="4" t="str">
        <v>University of Jos, Jos</v>
      </c>
      <c r="BG1030" s="4" t="str">
        <v>University of Jos, Jos</v>
      </c>
      <c r="BH1030" s="4" t="str">
        <v>University of Jos, Jos</v>
      </c>
      <c r="BI1030" s="4" t="str">
        <v>University of Jos, Jos</v>
      </c>
      <c r="BJ1030" s="4" t="str">
        <v>University of Jos, Jos</v>
      </c>
      <c r="BK1030" s="4" t="str">
        <v>University of Jos, Jos</v>
      </c>
      <c r="BL1030" s="4" t="str">
        <v>University of Jos, Jos</v>
      </c>
      <c r="BM1030" s="4" t="str">
        <v>University of Jos, Jos</v>
      </c>
      <c r="BN1030" s="4" t="str">
        <v>University of Jos, Jos</v>
      </c>
      <c r="BO1030" s="4" t="str">
        <v>University of Jos, Jos</v>
      </c>
      <c r="BP1030" s="4" t="str">
        <v>University of Jos, Jos</v>
      </c>
      <c r="BQ1030" s="4" t="str">
        <v>University of Jos, Jos</v>
      </c>
      <c r="BR1030" s="4" t="str">
        <v>University of Jos, Jos</v>
      </c>
      <c r="BS1030" s="4" t="str">
        <v>University of Jos, Jos</v>
      </c>
      <c r="BT1030" s="4" t="str">
        <v>University of Jos, Jos</v>
      </c>
      <c r="BU1030" s="4" t="str">
        <v>University of Jos, Jos</v>
      </c>
      <c r="BV1030" s="4" t="str">
        <v>University of Jos, Jos</v>
      </c>
      <c r="BW1030" s="4" t="str">
        <v>University of Jos, Jos</v>
      </c>
      <c r="BX1030" s="4" t="str">
        <v>University of Jos, Jos</v>
      </c>
      <c r="BY1030" s="4" t="str">
        <v>University of Jos, Jos</v>
      </c>
      <c r="BZ1030" s="4" t="str">
        <v>University of Jos, Jos</v>
      </c>
      <c r="CA1030" s="4" t="str">
        <v>University of Jos, Jos</v>
      </c>
      <c r="CB1030" s="4" t="str">
        <v>University of Jos, Jos</v>
      </c>
      <c r="CC1030" s="4" t="str">
        <v>University of Jos, Jos</v>
      </c>
      <c r="CD1030" s="4" t="str">
        <v>University of Jos, Jos</v>
      </c>
      <c r="CE1030" s="4" t="str">
        <v>University of Jos, Jos</v>
      </c>
      <c r="CF1030" s="4" t="str">
        <v>University of Jos, Jos</v>
      </c>
      <c r="CG1030" s="4" t="str">
        <v>University of Jos, Jos</v>
      </c>
      <c r="CH1030" s="4" t="str">
        <v>University of Jos, Jos</v>
      </c>
      <c r="CJ1030" s="4" t="str">
        <v>University of Jos, Jos</v>
      </c>
      <c r="CK1030" s="4" t="str">
        <v>University of Jos, Jos</v>
      </c>
      <c r="CL1030" s="4" t="str">
        <v>University of Jos, Jos</v>
      </c>
      <c r="CM1030" s="4" t="str">
        <v>University of Jos, Jos</v>
      </c>
      <c r="CN1030" s="4" t="str">
        <v>University of Jos, Jos</v>
      </c>
      <c r="CO1030" s="4" t="str">
        <v>University of Jos, Jos</v>
      </c>
      <c r="CP1030" s="4" t="str">
        <v>University of Jos, Jos</v>
      </c>
      <c r="CQ1030" s="4" t="str">
        <v>University of Jos, Jos</v>
      </c>
      <c r="CR1030" s="4" t="str">
        <v>University of Jos, Jos</v>
      </c>
      <c r="CS1030" s="4" t="str">
        <v>University of Jos, Jos</v>
      </c>
      <c r="CT1030" s="4" t="str">
        <v>University of Jos, Jos</v>
      </c>
      <c r="CU1030" s="4" t="str">
        <v>University of Jos, Jos</v>
      </c>
      <c r="CV1030" s="4" t="str">
        <v>University of Jos, Jos</v>
      </c>
      <c r="CW1030" s="4" t="str">
        <v>University of Jos, Jos</v>
      </c>
      <c r="CX1030" s="4" t="str">
        <v>University of Jos, Jos</v>
      </c>
      <c r="CY1030" s="4" t="str">
        <v>University of Jos, Jos</v>
      </c>
      <c r="CZ1030" s="4" t="str">
        <v>University of Jos, Jos</v>
      </c>
      <c r="DA1030" s="4" t="str">
        <v>University of Jos, Jos</v>
      </c>
      <c r="DB1030" s="4" t="str">
        <v>University of Jos, Jos</v>
      </c>
      <c r="DC1030" s="4" t="str">
        <v>University of Jos, Jos</v>
      </c>
      <c r="DD1030" s="4" t="str">
        <v>University of Jos, Jos</v>
      </c>
      <c r="DE1030" s="4" t="str">
        <v>University of Jos, Jos</v>
      </c>
      <c r="DF1030" s="4" t="str">
        <v>University of Jos, Jos</v>
      </c>
      <c r="DG1030" s="4" t="str">
        <v>University of Jos, Jos</v>
      </c>
      <c r="DH1030" s="4" t="str">
        <v>University of Jos, Jos</v>
      </c>
      <c r="DI1030" s="4" t="str">
        <v>University of Jos, Jos</v>
      </c>
      <c r="DJ1030" s="4" t="str">
        <v>University of Jos, Jos</v>
      </c>
      <c r="DK1030" s="4" t="str">
        <v>University of Jos, Jos</v>
      </c>
      <c r="DL1030" s="4" t="str">
        <v>University of Jos, Jos</v>
      </c>
      <c r="DM1030" s="4" t="str">
        <v>University of Jos, Jos</v>
      </c>
      <c r="DN1030" s="4" t="str">
        <v>University of Jos, Jos</v>
      </c>
      <c r="DO1030" s="4" t="str">
        <v>University of Jos, Jos</v>
      </c>
      <c r="DP1030" s="4" t="str">
        <v>University of Jos, Jos</v>
      </c>
    </row>
    <row r="1031" spans="1:120" x14ac:dyDescent="0.35">
      <c r="A1031" s="4">
        <v>1.6666700000000001</v>
      </c>
      <c r="B1031" s="4">
        <v>34</v>
      </c>
      <c r="C1031" s="4" t="s">
        <v>294</v>
      </c>
      <c r="D1031" s="4" t="s">
        <v>130</v>
      </c>
      <c r="E1031" s="4" t="s">
        <v>1176</v>
      </c>
      <c r="F1031" s="4">
        <v>15000</v>
      </c>
      <c r="G1031" s="4" t="str">
        <f t="shared" si="16"/>
        <v>Uganda-Eastern</v>
      </c>
      <c r="BA1031" s="4" t="str">
        <v>University of Lagos, Akoka, Lagos</v>
      </c>
      <c r="BB1031" s="4" t="str">
        <v>University of Lagos, Akoka, Lagos</v>
      </c>
      <c r="BC1031" s="4" t="str">
        <v>University of Lagos, Akoka, Lagos</v>
      </c>
      <c r="BD1031" s="4" t="str">
        <v>University of Lagos, Akoka, Lagos</v>
      </c>
      <c r="BE1031" s="4" t="str">
        <v>University of Lagos, Akoka, Lagos</v>
      </c>
      <c r="BF1031" s="4" t="str">
        <v>University of Lagos, Akoka, Lagos</v>
      </c>
      <c r="BG1031" s="4" t="str">
        <v>University of Lagos, Akoka, Lagos</v>
      </c>
      <c r="BH1031" s="4" t="str">
        <v>University of Lagos, Akoka, Lagos</v>
      </c>
      <c r="BI1031" s="4" t="str">
        <v>University of Lagos, Akoka, Lagos</v>
      </c>
      <c r="BJ1031" s="4" t="str">
        <v>University of Lagos, Akoka, Lagos</v>
      </c>
      <c r="BK1031" s="4" t="str">
        <v>University of Lagos, Akoka, Lagos</v>
      </c>
      <c r="BL1031" s="4" t="str">
        <v>University of Lagos, Akoka, Lagos</v>
      </c>
      <c r="BM1031" s="4" t="str">
        <v>University of Lagos, Akoka, Lagos</v>
      </c>
      <c r="BN1031" s="4" t="str">
        <v>University of Lagos, Akoka, Lagos</v>
      </c>
      <c r="BO1031" s="4" t="str">
        <v>University of Lagos, Akoka, Lagos</v>
      </c>
      <c r="BP1031" s="4" t="str">
        <v>University of Lagos, Akoka, Lagos</v>
      </c>
      <c r="BQ1031" s="4" t="str">
        <v>University of Lagos, Akoka, Lagos</v>
      </c>
      <c r="BR1031" s="4" t="str">
        <v>University of Lagos, Akoka, Lagos</v>
      </c>
      <c r="BS1031" s="4" t="str">
        <v>University of Lagos, Akoka, Lagos</v>
      </c>
      <c r="BT1031" s="4" t="str">
        <v>University of Lagos, Akoka, Lagos</v>
      </c>
      <c r="BU1031" s="4" t="str">
        <v>University of Lagos, Akoka, Lagos</v>
      </c>
      <c r="BV1031" s="4" t="str">
        <v>University of Lagos, Akoka, Lagos</v>
      </c>
      <c r="BW1031" s="4" t="str">
        <v>University of Lagos, Akoka, Lagos</v>
      </c>
      <c r="BX1031" s="4" t="str">
        <v>University of Lagos, Akoka, Lagos</v>
      </c>
      <c r="BY1031" s="4" t="str">
        <v>University of Lagos, Akoka, Lagos</v>
      </c>
      <c r="BZ1031" s="4" t="str">
        <v>University of Lagos, Akoka, Lagos</v>
      </c>
      <c r="CA1031" s="4" t="str">
        <v>University of Lagos, Akoka, Lagos</v>
      </c>
      <c r="CB1031" s="4" t="str">
        <v>University of Lagos, Akoka, Lagos</v>
      </c>
      <c r="CC1031" s="4" t="str">
        <v>University of Lagos, Akoka, Lagos</v>
      </c>
      <c r="CD1031" s="4" t="str">
        <v>University of Lagos, Akoka, Lagos</v>
      </c>
      <c r="CE1031" s="4" t="str">
        <v>University of Lagos, Akoka, Lagos</v>
      </c>
      <c r="CF1031" s="4" t="str">
        <v>University of Lagos, Akoka, Lagos</v>
      </c>
      <c r="CG1031" s="4" t="str">
        <v>University of Lagos, Akoka, Lagos</v>
      </c>
      <c r="CH1031" s="4" t="str">
        <v>University of Lagos, Akoka, Lagos</v>
      </c>
      <c r="CJ1031" s="4" t="str">
        <v>University of Lagos, Akoka, Lagos</v>
      </c>
      <c r="CK1031" s="4" t="str">
        <v>University of Lagos, Akoka, Lagos</v>
      </c>
      <c r="CL1031" s="4" t="str">
        <v>University of Lagos, Akoka, Lagos</v>
      </c>
      <c r="CM1031" s="4" t="str">
        <v>University of Lagos, Akoka, Lagos</v>
      </c>
      <c r="CN1031" s="4" t="str">
        <v>University of Lagos, Akoka, Lagos</v>
      </c>
      <c r="CO1031" s="4" t="str">
        <v>University of Lagos, Akoka, Lagos</v>
      </c>
      <c r="CP1031" s="4" t="str">
        <v>University of Lagos, Akoka, Lagos</v>
      </c>
      <c r="CQ1031" s="4" t="str">
        <v>University of Lagos, Akoka, Lagos</v>
      </c>
      <c r="CR1031" s="4" t="str">
        <v>University of Lagos, Akoka, Lagos</v>
      </c>
      <c r="CS1031" s="4" t="str">
        <v>University of Lagos, Akoka, Lagos</v>
      </c>
      <c r="CT1031" s="4" t="str">
        <v>University of Lagos, Akoka, Lagos</v>
      </c>
      <c r="CU1031" s="4" t="str">
        <v>University of Lagos, Akoka, Lagos</v>
      </c>
      <c r="CV1031" s="4" t="str">
        <v>University of Lagos, Akoka, Lagos</v>
      </c>
      <c r="CW1031" s="4" t="str">
        <v>University of Lagos, Akoka, Lagos</v>
      </c>
      <c r="CX1031" s="4" t="str">
        <v>University of Lagos, Akoka, Lagos</v>
      </c>
      <c r="CY1031" s="4" t="str">
        <v>University of Lagos, Akoka, Lagos</v>
      </c>
      <c r="CZ1031" s="4" t="str">
        <v>University of Lagos, Akoka, Lagos</v>
      </c>
      <c r="DA1031" s="4" t="str">
        <v>University of Lagos, Akoka, Lagos</v>
      </c>
      <c r="DB1031" s="4" t="str">
        <v>University of Lagos, Akoka, Lagos</v>
      </c>
      <c r="DC1031" s="4" t="str">
        <v>University of Lagos, Akoka, Lagos</v>
      </c>
      <c r="DD1031" s="4" t="str">
        <v>University of Lagos, Akoka, Lagos</v>
      </c>
      <c r="DE1031" s="4" t="str">
        <v>University of Lagos, Akoka, Lagos</v>
      </c>
      <c r="DF1031" s="4" t="str">
        <v>University of Lagos, Akoka, Lagos</v>
      </c>
      <c r="DG1031" s="4" t="str">
        <v>University of Lagos, Akoka, Lagos</v>
      </c>
      <c r="DH1031" s="4" t="str">
        <v>University of Lagos, Akoka, Lagos</v>
      </c>
      <c r="DI1031" s="4" t="str">
        <v>University of Lagos, Akoka, Lagos</v>
      </c>
      <c r="DJ1031" s="4" t="str">
        <v>University of Lagos, Akoka, Lagos</v>
      </c>
      <c r="DK1031" s="4" t="str">
        <v>University of Lagos, Akoka, Lagos</v>
      </c>
      <c r="DL1031" s="4" t="str">
        <v>University of Lagos, Akoka, Lagos</v>
      </c>
      <c r="DM1031" s="4" t="str">
        <v>University of Lagos, Akoka, Lagos</v>
      </c>
      <c r="DN1031" s="4" t="str">
        <v>University of Lagos, Akoka, Lagos</v>
      </c>
      <c r="DO1031" s="4" t="str">
        <v>University of Lagos, Akoka, Lagos</v>
      </c>
      <c r="DP1031" s="4" t="str">
        <v>University of Lagos, Akoka, Lagos</v>
      </c>
    </row>
    <row r="1032" spans="1:120" x14ac:dyDescent="0.35">
      <c r="A1032" s="4">
        <v>0.53120000000000001</v>
      </c>
      <c r="B1032" s="4">
        <v>32.611800000000002</v>
      </c>
      <c r="C1032" s="4" t="s">
        <v>294</v>
      </c>
      <c r="D1032" s="4" t="s">
        <v>138</v>
      </c>
      <c r="E1032" s="4" t="s">
        <v>1177</v>
      </c>
      <c r="F1032" s="4">
        <v>500</v>
      </c>
      <c r="G1032" s="4" t="str">
        <f t="shared" si="16"/>
        <v>Uganda-IITA, Sendusu (NaCRRI, Namulonge)</v>
      </c>
      <c r="BA1032" s="4" t="str">
        <v>University of Llorin Teaching &amp; Research Farm</v>
      </c>
      <c r="BB1032" s="4" t="str">
        <v>University of Llorin Teaching &amp; Research Farm</v>
      </c>
      <c r="BC1032" s="4" t="str">
        <v>University of Llorin Teaching &amp; Research Farm</v>
      </c>
      <c r="BD1032" s="4" t="str">
        <v>University of Llorin Teaching &amp; Research Farm</v>
      </c>
      <c r="BE1032" s="4" t="str">
        <v>University of Llorin Teaching &amp; Research Farm</v>
      </c>
      <c r="BF1032" s="4" t="str">
        <v>University of Llorin Teaching &amp; Research Farm</v>
      </c>
      <c r="BG1032" s="4" t="str">
        <v>University of Llorin Teaching &amp; Research Farm</v>
      </c>
      <c r="BH1032" s="4" t="str">
        <v>University of Llorin Teaching &amp; Research Farm</v>
      </c>
      <c r="BI1032" s="4" t="str">
        <v>University of Llorin Teaching &amp; Research Farm</v>
      </c>
      <c r="BJ1032" s="4" t="str">
        <v>University of Llorin Teaching &amp; Research Farm</v>
      </c>
      <c r="BK1032" s="4" t="str">
        <v>University of Llorin Teaching &amp; Research Farm</v>
      </c>
      <c r="BL1032" s="4" t="str">
        <v>University of Llorin Teaching &amp; Research Farm</v>
      </c>
      <c r="BM1032" s="4" t="str">
        <v>University of Llorin Teaching &amp; Research Farm</v>
      </c>
      <c r="BN1032" s="4" t="str">
        <v>University of Llorin Teaching &amp; Research Farm</v>
      </c>
      <c r="BO1032" s="4" t="str">
        <v>University of Llorin Teaching &amp; Research Farm</v>
      </c>
      <c r="BP1032" s="4" t="str">
        <v>University of Llorin Teaching &amp; Research Farm</v>
      </c>
      <c r="BQ1032" s="4" t="str">
        <v>University of Llorin Teaching &amp; Research Farm</v>
      </c>
      <c r="BR1032" s="4" t="str">
        <v>University of Llorin Teaching &amp; Research Farm</v>
      </c>
      <c r="BS1032" s="4" t="str">
        <v>University of Llorin Teaching &amp; Research Farm</v>
      </c>
      <c r="BT1032" s="4" t="str">
        <v>University of Llorin Teaching &amp; Research Farm</v>
      </c>
      <c r="BU1032" s="4" t="str">
        <v>University of Llorin Teaching &amp; Research Farm</v>
      </c>
      <c r="BV1032" s="4" t="str">
        <v>University of Llorin Teaching &amp; Research Farm</v>
      </c>
      <c r="BW1032" s="4" t="str">
        <v>University of Llorin Teaching &amp; Research Farm</v>
      </c>
      <c r="BX1032" s="4" t="str">
        <v>University of Llorin Teaching &amp; Research Farm</v>
      </c>
      <c r="BY1032" s="4" t="str">
        <v>University of Llorin Teaching &amp; Research Farm</v>
      </c>
      <c r="BZ1032" s="4" t="str">
        <v>University of Llorin Teaching &amp; Research Farm</v>
      </c>
      <c r="CA1032" s="4" t="str">
        <v>University of Llorin Teaching &amp; Research Farm</v>
      </c>
      <c r="CB1032" s="4" t="str">
        <v>University of Llorin Teaching &amp; Research Farm</v>
      </c>
      <c r="CC1032" s="4" t="str">
        <v>University of Llorin Teaching &amp; Research Farm</v>
      </c>
      <c r="CD1032" s="4" t="str">
        <v>University of Llorin Teaching &amp; Research Farm</v>
      </c>
      <c r="CE1032" s="4" t="str">
        <v>University of Llorin Teaching &amp; Research Farm</v>
      </c>
      <c r="CF1032" s="4" t="str">
        <v>University of Llorin Teaching &amp; Research Farm</v>
      </c>
      <c r="CG1032" s="4" t="str">
        <v>University of Llorin Teaching &amp; Research Farm</v>
      </c>
      <c r="CH1032" s="4" t="str">
        <v>University of Llorin Teaching &amp; Research Farm</v>
      </c>
      <c r="CJ1032" s="4" t="str">
        <v>University of Llorin Teaching &amp; Research Farm</v>
      </c>
      <c r="CK1032" s="4" t="str">
        <v>University of Llorin Teaching &amp; Research Farm</v>
      </c>
      <c r="CL1032" s="4" t="str">
        <v>University of Llorin Teaching &amp; Research Farm</v>
      </c>
      <c r="CM1032" s="4" t="str">
        <v>University of Llorin Teaching &amp; Research Farm</v>
      </c>
      <c r="CN1032" s="4" t="str">
        <v>University of Llorin Teaching &amp; Research Farm</v>
      </c>
      <c r="CO1032" s="4" t="str">
        <v>University of Llorin Teaching &amp; Research Farm</v>
      </c>
      <c r="CP1032" s="4" t="str">
        <v>University of Llorin Teaching &amp; Research Farm</v>
      </c>
      <c r="CQ1032" s="4" t="str">
        <v>University of Llorin Teaching &amp; Research Farm</v>
      </c>
      <c r="CR1032" s="4" t="str">
        <v>University of Llorin Teaching &amp; Research Farm</v>
      </c>
      <c r="CS1032" s="4" t="str">
        <v>University of Llorin Teaching &amp; Research Farm</v>
      </c>
      <c r="CT1032" s="4" t="str">
        <v>University of Llorin Teaching &amp; Research Farm</v>
      </c>
      <c r="CU1032" s="4" t="str">
        <v>University of Llorin Teaching &amp; Research Farm</v>
      </c>
      <c r="CV1032" s="4" t="str">
        <v>University of Llorin Teaching &amp; Research Farm</v>
      </c>
      <c r="CW1032" s="4" t="str">
        <v>University of Llorin Teaching &amp; Research Farm</v>
      </c>
      <c r="CX1032" s="4" t="str">
        <v>University of Llorin Teaching &amp; Research Farm</v>
      </c>
      <c r="CY1032" s="4" t="str">
        <v>University of Llorin Teaching &amp; Research Farm</v>
      </c>
      <c r="CZ1032" s="4" t="str">
        <v>University of Llorin Teaching &amp; Research Farm</v>
      </c>
      <c r="DA1032" s="4" t="str">
        <v>University of Llorin Teaching &amp; Research Farm</v>
      </c>
      <c r="DB1032" s="4" t="str">
        <v>University of Llorin Teaching &amp; Research Farm</v>
      </c>
      <c r="DC1032" s="4" t="str">
        <v>University of Llorin Teaching &amp; Research Farm</v>
      </c>
      <c r="DD1032" s="4" t="str">
        <v>University of Llorin Teaching &amp; Research Farm</v>
      </c>
      <c r="DE1032" s="4" t="str">
        <v>University of Llorin Teaching &amp; Research Farm</v>
      </c>
      <c r="DF1032" s="4" t="str">
        <v>University of Llorin Teaching &amp; Research Farm</v>
      </c>
      <c r="DG1032" s="4" t="str">
        <v>University of Llorin Teaching &amp; Research Farm</v>
      </c>
      <c r="DH1032" s="4" t="str">
        <v>University of Llorin Teaching &amp; Research Farm</v>
      </c>
      <c r="DI1032" s="4" t="str">
        <v>University of Llorin Teaching &amp; Research Farm</v>
      </c>
      <c r="DJ1032" s="4" t="str">
        <v>University of Llorin Teaching &amp; Research Farm</v>
      </c>
      <c r="DK1032" s="4" t="str">
        <v>University of Llorin Teaching &amp; Research Farm</v>
      </c>
      <c r="DL1032" s="4" t="str">
        <v>University of Llorin Teaching &amp; Research Farm</v>
      </c>
      <c r="DM1032" s="4" t="str">
        <v>University of Llorin Teaching &amp; Research Farm</v>
      </c>
      <c r="DN1032" s="4" t="str">
        <v>University of Llorin Teaching &amp; Research Farm</v>
      </c>
      <c r="DO1032" s="4" t="str">
        <v>University of Llorin Teaching &amp; Research Farm</v>
      </c>
      <c r="DP1032" s="4" t="str">
        <v>University of Llorin Teaching &amp; Research Farm</v>
      </c>
    </row>
    <row r="1033" spans="1:120" x14ac:dyDescent="0.35">
      <c r="A1033" s="4">
        <v>0.44</v>
      </c>
      <c r="B1033" s="4">
        <v>30.186</v>
      </c>
      <c r="C1033" s="4" t="s">
        <v>294</v>
      </c>
      <c r="D1033" s="4" t="s">
        <v>130</v>
      </c>
      <c r="E1033" s="4" t="s">
        <v>1178</v>
      </c>
      <c r="F1033" s="4">
        <v>212</v>
      </c>
      <c r="G1033" s="4" t="str">
        <f t="shared" si="16"/>
        <v>Uganda-Kabarole.Kasese</v>
      </c>
      <c r="BA1033" s="4" t="str">
        <v>University of Lome Research Farm</v>
      </c>
      <c r="BB1033" s="4" t="str">
        <v>University of Lome Research Farm</v>
      </c>
      <c r="BC1033" s="4" t="str">
        <v>University of Lome Research Farm</v>
      </c>
      <c r="BD1033" s="4" t="str">
        <v>University of Lome Research Farm</v>
      </c>
      <c r="BE1033" s="4" t="str">
        <v>University of Lome Research Farm</v>
      </c>
      <c r="BF1033" s="4" t="str">
        <v>University of Lome Research Farm</v>
      </c>
      <c r="BG1033" s="4" t="str">
        <v>University of Lome Research Farm</v>
      </c>
      <c r="BH1033" s="4" t="str">
        <v>University of Lome Research Farm</v>
      </c>
      <c r="BI1033" s="4" t="str">
        <v>University of Lome Research Farm</v>
      </c>
      <c r="BJ1033" s="4" t="str">
        <v>University of Lome Research Farm</v>
      </c>
      <c r="BK1033" s="4" t="str">
        <v>University of Lome Research Farm</v>
      </c>
      <c r="BL1033" s="4" t="str">
        <v>University of Lome Research Farm</v>
      </c>
      <c r="BM1033" s="4" t="str">
        <v>University of Lome Research Farm</v>
      </c>
      <c r="BN1033" s="4" t="str">
        <v>University of Lome Research Farm</v>
      </c>
      <c r="BO1033" s="4" t="str">
        <v>University of Lome Research Farm</v>
      </c>
      <c r="BP1033" s="4" t="str">
        <v>University of Lome Research Farm</v>
      </c>
      <c r="BQ1033" s="4" t="str">
        <v>University of Lome Research Farm</v>
      </c>
      <c r="BR1033" s="4" t="str">
        <v>University of Lome Research Farm</v>
      </c>
      <c r="BS1033" s="4" t="str">
        <v>University of Lome Research Farm</v>
      </c>
      <c r="BT1033" s="4" t="str">
        <v>University of Lome Research Farm</v>
      </c>
      <c r="BU1033" s="4" t="str">
        <v>University of Lome Research Farm</v>
      </c>
      <c r="BV1033" s="4" t="str">
        <v>University of Lome Research Farm</v>
      </c>
      <c r="BW1033" s="4" t="str">
        <v>University of Lome Research Farm</v>
      </c>
      <c r="BX1033" s="4" t="str">
        <v>University of Lome Research Farm</v>
      </c>
      <c r="BY1033" s="4" t="str">
        <v>University of Lome Research Farm</v>
      </c>
      <c r="BZ1033" s="4" t="str">
        <v>University of Lome Research Farm</v>
      </c>
      <c r="CA1033" s="4" t="str">
        <v>University of Lome Research Farm</v>
      </c>
      <c r="CB1033" s="4" t="str">
        <v>University of Lome Research Farm</v>
      </c>
      <c r="CC1033" s="4" t="str">
        <v>University of Lome Research Farm</v>
      </c>
      <c r="CD1033" s="4" t="str">
        <v>University of Lome Research Farm</v>
      </c>
      <c r="CE1033" s="4" t="str">
        <v>University of Lome Research Farm</v>
      </c>
      <c r="CF1033" s="4" t="str">
        <v>University of Lome Research Farm</v>
      </c>
      <c r="CG1033" s="4" t="str">
        <v>University of Lome Research Farm</v>
      </c>
      <c r="CH1033" s="4" t="str">
        <v>University of Lome Research Farm</v>
      </c>
      <c r="CJ1033" s="4" t="str">
        <v>University of Lome Research Farm</v>
      </c>
      <c r="CK1033" s="4" t="str">
        <v>University of Lome Research Farm</v>
      </c>
      <c r="CL1033" s="4" t="str">
        <v>University of Lome Research Farm</v>
      </c>
      <c r="CM1033" s="4" t="str">
        <v>University of Lome Research Farm</v>
      </c>
      <c r="CN1033" s="4" t="str">
        <v>University of Lome Research Farm</v>
      </c>
      <c r="CO1033" s="4" t="str">
        <v>University of Lome Research Farm</v>
      </c>
      <c r="CP1033" s="4" t="str">
        <v>University of Lome Research Farm</v>
      </c>
      <c r="CQ1033" s="4" t="str">
        <v>University of Lome Research Farm</v>
      </c>
      <c r="CR1033" s="4" t="str">
        <v>University of Lome Research Farm</v>
      </c>
      <c r="CS1033" s="4" t="str">
        <v>University of Lome Research Farm</v>
      </c>
      <c r="CT1033" s="4" t="str">
        <v>University of Lome Research Farm</v>
      </c>
      <c r="CU1033" s="4" t="str">
        <v>University of Lome Research Farm</v>
      </c>
      <c r="CV1033" s="4" t="str">
        <v>University of Lome Research Farm</v>
      </c>
      <c r="CW1033" s="4" t="str">
        <v>University of Lome Research Farm</v>
      </c>
      <c r="CX1033" s="4" t="str">
        <v>University of Lome Research Farm</v>
      </c>
      <c r="CY1033" s="4" t="str">
        <v>University of Lome Research Farm</v>
      </c>
      <c r="CZ1033" s="4" t="str">
        <v>University of Lome Research Farm</v>
      </c>
      <c r="DA1033" s="4" t="str">
        <v>University of Lome Research Farm</v>
      </c>
      <c r="DB1033" s="4" t="str">
        <v>University of Lome Research Farm</v>
      </c>
      <c r="DC1033" s="4" t="str">
        <v>University of Lome Research Farm</v>
      </c>
      <c r="DD1033" s="4" t="str">
        <v>University of Lome Research Farm</v>
      </c>
      <c r="DE1033" s="4" t="str">
        <v>University of Lome Research Farm</v>
      </c>
      <c r="DF1033" s="4" t="str">
        <v>University of Lome Research Farm</v>
      </c>
      <c r="DG1033" s="4" t="str">
        <v>University of Lome Research Farm</v>
      </c>
      <c r="DH1033" s="4" t="str">
        <v>University of Lome Research Farm</v>
      </c>
      <c r="DI1033" s="4" t="str">
        <v>University of Lome Research Farm</v>
      </c>
      <c r="DJ1033" s="4" t="str">
        <v>University of Lome Research Farm</v>
      </c>
      <c r="DK1033" s="4" t="str">
        <v>University of Lome Research Farm</v>
      </c>
      <c r="DL1033" s="4" t="str">
        <v>University of Lome Research Farm</v>
      </c>
      <c r="DM1033" s="4" t="str">
        <v>University of Lome Research Farm</v>
      </c>
      <c r="DN1033" s="4" t="str">
        <v>University of Lome Research Farm</v>
      </c>
      <c r="DO1033" s="4" t="str">
        <v>University of Lome Research Farm</v>
      </c>
      <c r="DP1033" s="4" t="str">
        <v>University of Lome Research Farm</v>
      </c>
    </row>
    <row r="1034" spans="1:120" x14ac:dyDescent="0.35">
      <c r="A1034" s="4">
        <v>0.1</v>
      </c>
      <c r="B1034" s="4">
        <v>31.83</v>
      </c>
      <c r="C1034" s="4" t="s">
        <v>294</v>
      </c>
      <c r="D1034" s="4" t="s">
        <v>130</v>
      </c>
      <c r="E1034" s="4" t="s">
        <v>1179</v>
      </c>
      <c r="F1034" s="4">
        <v>550</v>
      </c>
      <c r="G1034" s="4" t="str">
        <f t="shared" si="16"/>
        <v>Uganda-Kabulasoke</v>
      </c>
      <c r="BA1034" s="4" t="str">
        <v>University of the Free State, Bloemfontein</v>
      </c>
      <c r="BB1034" s="4" t="str">
        <v>University of the Free State, Bloemfontein</v>
      </c>
      <c r="BC1034" s="4" t="str">
        <v>University of the Free State, Bloemfontein</v>
      </c>
      <c r="BD1034" s="4" t="str">
        <v>University of the Free State, Bloemfontein</v>
      </c>
      <c r="BE1034" s="4" t="str">
        <v>University of the Free State, Bloemfontein</v>
      </c>
      <c r="BF1034" s="4" t="str">
        <v>University of the Free State, Bloemfontein</v>
      </c>
      <c r="BG1034" s="4" t="str">
        <v>University of the Free State, Bloemfontein</v>
      </c>
      <c r="BH1034" s="4" t="str">
        <v>University of the Free State, Bloemfontein</v>
      </c>
      <c r="BI1034" s="4" t="str">
        <v>University of the Free State, Bloemfontein</v>
      </c>
      <c r="BJ1034" s="4" t="str">
        <v>University of the Free State, Bloemfontein</v>
      </c>
      <c r="BK1034" s="4" t="str">
        <v>University of the Free State, Bloemfontein</v>
      </c>
      <c r="BL1034" s="4" t="str">
        <v>University of the Free State, Bloemfontein</v>
      </c>
      <c r="BM1034" s="4" t="str">
        <v>University of the Free State, Bloemfontein</v>
      </c>
      <c r="BN1034" s="4" t="str">
        <v>University of the Free State, Bloemfontein</v>
      </c>
      <c r="BO1034" s="4" t="str">
        <v>University of the Free State, Bloemfontein</v>
      </c>
      <c r="BP1034" s="4" t="str">
        <v>University of the Free State, Bloemfontein</v>
      </c>
      <c r="BQ1034" s="4" t="str">
        <v>University of the Free State, Bloemfontein</v>
      </c>
      <c r="BR1034" s="4" t="str">
        <v>University of the Free State, Bloemfontein</v>
      </c>
      <c r="BS1034" s="4" t="str">
        <v>University of the Free State, Bloemfontein</v>
      </c>
      <c r="BT1034" s="4" t="str">
        <v>University of the Free State, Bloemfontein</v>
      </c>
      <c r="BU1034" s="4" t="str">
        <v>University of the Free State, Bloemfontein</v>
      </c>
      <c r="BV1034" s="4" t="str">
        <v>University of the Free State, Bloemfontein</v>
      </c>
      <c r="BW1034" s="4" t="str">
        <v>University of the Free State, Bloemfontein</v>
      </c>
      <c r="BX1034" s="4" t="str">
        <v>University of the Free State, Bloemfontein</v>
      </c>
      <c r="BY1034" s="4" t="str">
        <v>University of the Free State, Bloemfontein</v>
      </c>
      <c r="BZ1034" s="4" t="str">
        <v>University of the Free State, Bloemfontein</v>
      </c>
      <c r="CA1034" s="4" t="str">
        <v>University of the Free State, Bloemfontein</v>
      </c>
      <c r="CB1034" s="4" t="str">
        <v>University of the Free State, Bloemfontein</v>
      </c>
      <c r="CC1034" s="4" t="str">
        <v>University of the Free State, Bloemfontein</v>
      </c>
      <c r="CD1034" s="4" t="str">
        <v>University of the Free State, Bloemfontein</v>
      </c>
      <c r="CE1034" s="4" t="str">
        <v>University of the Free State, Bloemfontein</v>
      </c>
      <c r="CF1034" s="4" t="str">
        <v>University of the Free State, Bloemfontein</v>
      </c>
      <c r="CG1034" s="4" t="str">
        <v>University of the Free State, Bloemfontein</v>
      </c>
      <c r="CH1034" s="4" t="str">
        <v>University of the Free State, Bloemfontein</v>
      </c>
      <c r="CJ1034" s="4" t="str">
        <v>University of the Free State, Bloemfontein</v>
      </c>
      <c r="CK1034" s="4" t="str">
        <v>University of the Free State, Bloemfontein</v>
      </c>
      <c r="CL1034" s="4" t="str">
        <v>University of the Free State, Bloemfontein</v>
      </c>
      <c r="CM1034" s="4" t="str">
        <v>University of the Free State, Bloemfontein</v>
      </c>
      <c r="CN1034" s="4" t="str">
        <v>University of the Free State, Bloemfontein</v>
      </c>
      <c r="CO1034" s="4" t="str">
        <v>University of the Free State, Bloemfontein</v>
      </c>
      <c r="CP1034" s="4" t="str">
        <v>University of the Free State, Bloemfontein</v>
      </c>
      <c r="CQ1034" s="4" t="str">
        <v>University of the Free State, Bloemfontein</v>
      </c>
      <c r="CR1034" s="4" t="str">
        <v>University of the Free State, Bloemfontein</v>
      </c>
      <c r="CS1034" s="4" t="str">
        <v>University of the Free State, Bloemfontein</v>
      </c>
      <c r="CT1034" s="4" t="str">
        <v>University of the Free State, Bloemfontein</v>
      </c>
      <c r="CU1034" s="4" t="str">
        <v>University of the Free State, Bloemfontein</v>
      </c>
      <c r="CV1034" s="4" t="str">
        <v>University of the Free State, Bloemfontein</v>
      </c>
      <c r="CW1034" s="4" t="str">
        <v>University of the Free State, Bloemfontein</v>
      </c>
      <c r="CX1034" s="4" t="str">
        <v>University of the Free State, Bloemfontein</v>
      </c>
      <c r="CY1034" s="4" t="str">
        <v>University of the Free State, Bloemfontein</v>
      </c>
      <c r="CZ1034" s="4" t="str">
        <v>University of the Free State, Bloemfontein</v>
      </c>
      <c r="DA1034" s="4" t="str">
        <v>University of the Free State, Bloemfontein</v>
      </c>
      <c r="DB1034" s="4" t="str">
        <v>University of the Free State, Bloemfontein</v>
      </c>
      <c r="DC1034" s="4" t="str">
        <v>University of the Free State, Bloemfontein</v>
      </c>
      <c r="DD1034" s="4" t="str">
        <v>University of the Free State, Bloemfontein</v>
      </c>
      <c r="DE1034" s="4" t="str">
        <v>University of the Free State, Bloemfontein</v>
      </c>
      <c r="DF1034" s="4" t="str">
        <v>University of the Free State, Bloemfontein</v>
      </c>
      <c r="DG1034" s="4" t="str">
        <v>University of the Free State, Bloemfontein</v>
      </c>
      <c r="DH1034" s="4" t="str">
        <v>University of the Free State, Bloemfontein</v>
      </c>
      <c r="DI1034" s="4" t="str">
        <v>University of the Free State, Bloemfontein</v>
      </c>
      <c r="DJ1034" s="4" t="str">
        <v>University of the Free State, Bloemfontein</v>
      </c>
      <c r="DK1034" s="4" t="str">
        <v>University of the Free State, Bloemfontein</v>
      </c>
      <c r="DL1034" s="4" t="str">
        <v>University of the Free State, Bloemfontein</v>
      </c>
      <c r="DM1034" s="4" t="str">
        <v>University of the Free State, Bloemfontein</v>
      </c>
      <c r="DN1034" s="4" t="str">
        <v>University of the Free State, Bloemfontein</v>
      </c>
      <c r="DO1034" s="4" t="str">
        <v>University of the Free State, Bloemfontein</v>
      </c>
      <c r="DP1034" s="4" t="str">
        <v>University of the Free State, Bloemfontein</v>
      </c>
    </row>
    <row r="1035" spans="1:120" x14ac:dyDescent="0.35">
      <c r="A1035" s="4">
        <v>-1.23333</v>
      </c>
      <c r="B1035" s="4">
        <v>29.933330000000002</v>
      </c>
      <c r="C1035" s="4" t="s">
        <v>294</v>
      </c>
      <c r="D1035" s="4" t="s">
        <v>138</v>
      </c>
      <c r="E1035" s="4" t="s">
        <v>1180</v>
      </c>
      <c r="F1035" s="4">
        <v>917</v>
      </c>
      <c r="G1035" s="4" t="str">
        <f t="shared" si="16"/>
        <v>Uganda-Kachwekano District Farm Institute</v>
      </c>
      <c r="BA1035" s="4" t="str">
        <v>University of Zambia</v>
      </c>
      <c r="BB1035" s="4" t="str">
        <v>University of Zambia</v>
      </c>
      <c r="BC1035" s="4" t="str">
        <v>University of Zambia</v>
      </c>
      <c r="BD1035" s="4" t="str">
        <v>University of Zambia</v>
      </c>
      <c r="BE1035" s="4" t="str">
        <v>University of Zambia</v>
      </c>
      <c r="BF1035" s="4" t="str">
        <v>University of Zambia</v>
      </c>
      <c r="BG1035" s="4" t="str">
        <v>University of Zambia</v>
      </c>
      <c r="BH1035" s="4" t="str">
        <v>University of Zambia</v>
      </c>
      <c r="BI1035" s="4" t="str">
        <v>University of Zambia</v>
      </c>
      <c r="BJ1035" s="4" t="str">
        <v>University of Zambia</v>
      </c>
      <c r="BK1035" s="4" t="str">
        <v>University of Zambia</v>
      </c>
      <c r="BL1035" s="4" t="str">
        <v>University of Zambia</v>
      </c>
      <c r="BM1035" s="4" t="str">
        <v>University of Zambia</v>
      </c>
      <c r="BN1035" s="4" t="str">
        <v>University of Zambia</v>
      </c>
      <c r="BO1035" s="4" t="str">
        <v>University of Zambia</v>
      </c>
      <c r="BP1035" s="4" t="str">
        <v>University of Zambia</v>
      </c>
      <c r="BQ1035" s="4" t="str">
        <v>University of Zambia</v>
      </c>
      <c r="BR1035" s="4" t="str">
        <v>University of Zambia</v>
      </c>
      <c r="BS1035" s="4" t="str">
        <v>University of Zambia</v>
      </c>
      <c r="BT1035" s="4" t="str">
        <v>University of Zambia</v>
      </c>
      <c r="BU1035" s="4" t="str">
        <v>University of Zambia</v>
      </c>
      <c r="BV1035" s="4" t="str">
        <v>University of Zambia</v>
      </c>
      <c r="BW1035" s="4" t="str">
        <v>University of Zambia</v>
      </c>
      <c r="BX1035" s="4" t="str">
        <v>University of Zambia</v>
      </c>
      <c r="BY1035" s="4" t="str">
        <v>University of Zambia</v>
      </c>
      <c r="BZ1035" s="4" t="str">
        <v>University of Zambia</v>
      </c>
      <c r="CA1035" s="4" t="str">
        <v>University of Zambia</v>
      </c>
      <c r="CB1035" s="4" t="str">
        <v>University of Zambia</v>
      </c>
      <c r="CC1035" s="4" t="str">
        <v>University of Zambia</v>
      </c>
      <c r="CD1035" s="4" t="str">
        <v>University of Zambia</v>
      </c>
      <c r="CE1035" s="4" t="str">
        <v>University of Zambia</v>
      </c>
      <c r="CF1035" s="4" t="str">
        <v>University of Zambia</v>
      </c>
      <c r="CG1035" s="4" t="str">
        <v>University of Zambia</v>
      </c>
      <c r="CH1035" s="4" t="str">
        <v>University of Zambia</v>
      </c>
      <c r="CJ1035" s="4" t="str">
        <v>University of Zambia</v>
      </c>
      <c r="CK1035" s="4" t="str">
        <v>University of Zambia</v>
      </c>
      <c r="CL1035" s="4" t="str">
        <v>University of Zambia</v>
      </c>
      <c r="CM1035" s="4" t="str">
        <v>University of Zambia</v>
      </c>
      <c r="CN1035" s="4" t="str">
        <v>University of Zambia</v>
      </c>
      <c r="CO1035" s="4" t="str">
        <v>University of Zambia</v>
      </c>
      <c r="CP1035" s="4" t="str">
        <v>University of Zambia</v>
      </c>
      <c r="CQ1035" s="4" t="str">
        <v>University of Zambia</v>
      </c>
      <c r="CR1035" s="4" t="str">
        <v>University of Zambia</v>
      </c>
      <c r="CS1035" s="4" t="str">
        <v>University of Zambia</v>
      </c>
      <c r="CT1035" s="4" t="str">
        <v>University of Zambia</v>
      </c>
      <c r="CU1035" s="4" t="str">
        <v>University of Zambia</v>
      </c>
      <c r="CV1035" s="4" t="str">
        <v>University of Zambia</v>
      </c>
      <c r="CW1035" s="4" t="str">
        <v>University of Zambia</v>
      </c>
      <c r="CX1035" s="4" t="str">
        <v>University of Zambia</v>
      </c>
      <c r="CY1035" s="4" t="str">
        <v>University of Zambia</v>
      </c>
      <c r="CZ1035" s="4" t="str">
        <v>University of Zambia</v>
      </c>
      <c r="DA1035" s="4" t="str">
        <v>University of Zambia</v>
      </c>
      <c r="DB1035" s="4" t="str">
        <v>University of Zambia</v>
      </c>
      <c r="DC1035" s="4" t="str">
        <v>University of Zambia</v>
      </c>
      <c r="DD1035" s="4" t="str">
        <v>University of Zambia</v>
      </c>
      <c r="DE1035" s="4" t="str">
        <v>University of Zambia</v>
      </c>
      <c r="DF1035" s="4" t="str">
        <v>University of Zambia</v>
      </c>
      <c r="DG1035" s="4" t="str">
        <v>University of Zambia</v>
      </c>
      <c r="DH1035" s="4" t="str">
        <v>University of Zambia</v>
      </c>
      <c r="DI1035" s="4" t="str">
        <v>University of Zambia</v>
      </c>
      <c r="DJ1035" s="4" t="str">
        <v>University of Zambia</v>
      </c>
      <c r="DK1035" s="4" t="str">
        <v>University of Zambia</v>
      </c>
      <c r="DL1035" s="4" t="str">
        <v>University of Zambia</v>
      </c>
      <c r="DM1035" s="4" t="str">
        <v>University of Zambia</v>
      </c>
      <c r="DN1035" s="4" t="str">
        <v>University of Zambia</v>
      </c>
      <c r="DO1035" s="4" t="str">
        <v>University of Zambia</v>
      </c>
      <c r="DP1035" s="4" t="str">
        <v>University of Zambia</v>
      </c>
    </row>
    <row r="1036" spans="1:120" x14ac:dyDescent="0.35">
      <c r="A1036" s="4">
        <v>1.2</v>
      </c>
      <c r="B1036" s="4">
        <v>34.583329999999997</v>
      </c>
      <c r="C1036" s="4" t="s">
        <v>294</v>
      </c>
      <c r="D1036" s="4" t="s">
        <v>130</v>
      </c>
      <c r="E1036" s="4" t="s">
        <v>1181</v>
      </c>
      <c r="F1036" s="4">
        <v>917</v>
      </c>
      <c r="G1036" s="4" t="str">
        <f t="shared" si="16"/>
        <v>Uganda-Kadesok</v>
      </c>
      <c r="BA1036" s="4" t="str">
        <v>University of Zimbabwe Farm</v>
      </c>
      <c r="BB1036" s="4" t="str">
        <v>University of Zimbabwe Farm</v>
      </c>
      <c r="BC1036" s="4" t="str">
        <v>University of Zimbabwe Farm</v>
      </c>
      <c r="BD1036" s="4" t="str">
        <v>University of Zimbabwe Farm</v>
      </c>
      <c r="BE1036" s="4" t="str">
        <v>University of Zimbabwe Farm</v>
      </c>
      <c r="BF1036" s="4" t="str">
        <v>University of Zimbabwe Farm</v>
      </c>
      <c r="BG1036" s="4" t="str">
        <v>University of Zimbabwe Farm</v>
      </c>
      <c r="BH1036" s="4" t="str">
        <v>University of Zimbabwe Farm</v>
      </c>
      <c r="BI1036" s="4" t="str">
        <v>University of Zimbabwe Farm</v>
      </c>
      <c r="BJ1036" s="4" t="str">
        <v>University of Zimbabwe Farm</v>
      </c>
      <c r="BK1036" s="4" t="str">
        <v>University of Zimbabwe Farm</v>
      </c>
      <c r="BL1036" s="4" t="str">
        <v>University of Zimbabwe Farm</v>
      </c>
      <c r="BM1036" s="4" t="str">
        <v>University of Zimbabwe Farm</v>
      </c>
      <c r="BN1036" s="4" t="str">
        <v>University of Zimbabwe Farm</v>
      </c>
      <c r="BO1036" s="4" t="str">
        <v>University of Zimbabwe Farm</v>
      </c>
      <c r="BP1036" s="4" t="str">
        <v>University of Zimbabwe Farm</v>
      </c>
      <c r="BQ1036" s="4" t="str">
        <v>University of Zimbabwe Farm</v>
      </c>
      <c r="BR1036" s="4" t="str">
        <v>University of Zimbabwe Farm</v>
      </c>
      <c r="BS1036" s="4" t="str">
        <v>University of Zimbabwe Farm</v>
      </c>
      <c r="BT1036" s="4" t="str">
        <v>University of Zimbabwe Farm</v>
      </c>
      <c r="BU1036" s="4" t="str">
        <v>University of Zimbabwe Farm</v>
      </c>
      <c r="BV1036" s="4" t="str">
        <v>University of Zimbabwe Farm</v>
      </c>
      <c r="BW1036" s="4" t="str">
        <v>University of Zimbabwe Farm</v>
      </c>
      <c r="BX1036" s="4" t="str">
        <v>University of Zimbabwe Farm</v>
      </c>
      <c r="BY1036" s="4" t="str">
        <v>University of Zimbabwe Farm</v>
      </c>
      <c r="BZ1036" s="4" t="str">
        <v>University of Zimbabwe Farm</v>
      </c>
      <c r="CA1036" s="4" t="str">
        <v>University of Zimbabwe Farm</v>
      </c>
      <c r="CB1036" s="4" t="str">
        <v>University of Zimbabwe Farm</v>
      </c>
      <c r="CC1036" s="4" t="str">
        <v>University of Zimbabwe Farm</v>
      </c>
      <c r="CD1036" s="4" t="str">
        <v>University of Zimbabwe Farm</v>
      </c>
      <c r="CE1036" s="4" t="str">
        <v>University of Zimbabwe Farm</v>
      </c>
      <c r="CF1036" s="4" t="str">
        <v>University of Zimbabwe Farm</v>
      </c>
      <c r="CG1036" s="4" t="str">
        <v>University of Zimbabwe Farm</v>
      </c>
      <c r="CH1036" s="4" t="str">
        <v>University of Zimbabwe Farm</v>
      </c>
      <c r="CJ1036" s="4" t="str">
        <v>University of Zimbabwe Farm</v>
      </c>
      <c r="CK1036" s="4" t="str">
        <v>University of Zimbabwe Farm</v>
      </c>
      <c r="CL1036" s="4" t="str">
        <v>University of Zimbabwe Farm</v>
      </c>
      <c r="CM1036" s="4" t="str">
        <v>University of Zimbabwe Farm</v>
      </c>
      <c r="CN1036" s="4" t="str">
        <v>University of Zimbabwe Farm</v>
      </c>
      <c r="CO1036" s="4" t="str">
        <v>University of Zimbabwe Farm</v>
      </c>
      <c r="CP1036" s="4" t="str">
        <v>University of Zimbabwe Farm</v>
      </c>
      <c r="CQ1036" s="4" t="str">
        <v>University of Zimbabwe Farm</v>
      </c>
      <c r="CR1036" s="4" t="str">
        <v>University of Zimbabwe Farm</v>
      </c>
      <c r="CS1036" s="4" t="str">
        <v>University of Zimbabwe Farm</v>
      </c>
      <c r="CT1036" s="4" t="str">
        <v>University of Zimbabwe Farm</v>
      </c>
      <c r="CU1036" s="4" t="str">
        <v>University of Zimbabwe Farm</v>
      </c>
      <c r="CV1036" s="4" t="str">
        <v>University of Zimbabwe Farm</v>
      </c>
      <c r="CW1036" s="4" t="str">
        <v>University of Zimbabwe Farm</v>
      </c>
      <c r="CX1036" s="4" t="str">
        <v>University of Zimbabwe Farm</v>
      </c>
      <c r="CY1036" s="4" t="str">
        <v>University of Zimbabwe Farm</v>
      </c>
      <c r="CZ1036" s="4" t="str">
        <v>University of Zimbabwe Farm</v>
      </c>
      <c r="DA1036" s="4" t="str">
        <v>University of Zimbabwe Farm</v>
      </c>
      <c r="DB1036" s="4" t="str">
        <v>University of Zimbabwe Farm</v>
      </c>
      <c r="DC1036" s="4" t="str">
        <v>University of Zimbabwe Farm</v>
      </c>
      <c r="DD1036" s="4" t="str">
        <v>University of Zimbabwe Farm</v>
      </c>
      <c r="DE1036" s="4" t="str">
        <v>University of Zimbabwe Farm</v>
      </c>
      <c r="DF1036" s="4" t="str">
        <v>University of Zimbabwe Farm</v>
      </c>
      <c r="DG1036" s="4" t="str">
        <v>University of Zimbabwe Farm</v>
      </c>
      <c r="DH1036" s="4" t="str">
        <v>University of Zimbabwe Farm</v>
      </c>
      <c r="DI1036" s="4" t="str">
        <v>University of Zimbabwe Farm</v>
      </c>
      <c r="DJ1036" s="4" t="str">
        <v>University of Zimbabwe Farm</v>
      </c>
      <c r="DK1036" s="4" t="str">
        <v>University of Zimbabwe Farm</v>
      </c>
      <c r="DL1036" s="4" t="str">
        <v>University of Zimbabwe Farm</v>
      </c>
      <c r="DM1036" s="4" t="str">
        <v>University of Zimbabwe Farm</v>
      </c>
      <c r="DN1036" s="4" t="str">
        <v>University of Zimbabwe Farm</v>
      </c>
      <c r="DO1036" s="4" t="str">
        <v>University of Zimbabwe Farm</v>
      </c>
      <c r="DP1036" s="4" t="str">
        <v>University of Zimbabwe Farm</v>
      </c>
    </row>
    <row r="1037" spans="1:120" x14ac:dyDescent="0.35">
      <c r="A1037" s="4">
        <v>0.6</v>
      </c>
      <c r="B1037" s="4">
        <v>32.270000000000003</v>
      </c>
      <c r="C1037" s="4" t="s">
        <v>294</v>
      </c>
      <c r="D1037" s="4" t="s">
        <v>130</v>
      </c>
      <c r="E1037" s="4" t="s">
        <v>1182</v>
      </c>
      <c r="F1037" s="4">
        <v>550</v>
      </c>
      <c r="G1037" s="4" t="str">
        <f t="shared" si="16"/>
        <v>Uganda-Kalegebanda</v>
      </c>
      <c r="BA1037" s="4" t="str">
        <v>UP Hatfield Experimental Farm, Pretoria</v>
      </c>
      <c r="BB1037" s="4" t="str">
        <v>UP Hatfield Experimental Farm, Pretoria</v>
      </c>
      <c r="BC1037" s="4" t="str">
        <v>UP Hatfield Experimental Farm, Pretoria</v>
      </c>
      <c r="BD1037" s="4" t="str">
        <v>UP Hatfield Experimental Farm, Pretoria</v>
      </c>
      <c r="BE1037" s="4" t="str">
        <v>UP Hatfield Experimental Farm, Pretoria</v>
      </c>
      <c r="BF1037" s="4" t="str">
        <v>UP Hatfield Experimental Farm, Pretoria</v>
      </c>
      <c r="BG1037" s="4" t="str">
        <v>UP Hatfield Experimental Farm, Pretoria</v>
      </c>
      <c r="BH1037" s="4" t="str">
        <v>UP Hatfield Experimental Farm, Pretoria</v>
      </c>
      <c r="BI1037" s="4" t="str">
        <v>UP Hatfield Experimental Farm, Pretoria</v>
      </c>
      <c r="BJ1037" s="4" t="str">
        <v>UP Hatfield Experimental Farm, Pretoria</v>
      </c>
      <c r="BK1037" s="4" t="str">
        <v>UP Hatfield Experimental Farm, Pretoria</v>
      </c>
      <c r="BL1037" s="4" t="str">
        <v>UP Hatfield Experimental Farm, Pretoria</v>
      </c>
      <c r="BM1037" s="4" t="str">
        <v>UP Hatfield Experimental Farm, Pretoria</v>
      </c>
      <c r="BN1037" s="4" t="str">
        <v>UP Hatfield Experimental Farm, Pretoria</v>
      </c>
      <c r="BO1037" s="4" t="str">
        <v>UP Hatfield Experimental Farm, Pretoria</v>
      </c>
      <c r="BP1037" s="4" t="str">
        <v>UP Hatfield Experimental Farm, Pretoria</v>
      </c>
      <c r="BQ1037" s="4" t="str">
        <v>UP Hatfield Experimental Farm, Pretoria</v>
      </c>
      <c r="BR1037" s="4" t="str">
        <v>UP Hatfield Experimental Farm, Pretoria</v>
      </c>
      <c r="BS1037" s="4" t="str">
        <v>UP Hatfield Experimental Farm, Pretoria</v>
      </c>
      <c r="BT1037" s="4" t="str">
        <v>UP Hatfield Experimental Farm, Pretoria</v>
      </c>
      <c r="BU1037" s="4" t="str">
        <v>UP Hatfield Experimental Farm, Pretoria</v>
      </c>
      <c r="BV1037" s="4" t="str">
        <v>UP Hatfield Experimental Farm, Pretoria</v>
      </c>
      <c r="BW1037" s="4" t="str">
        <v>UP Hatfield Experimental Farm, Pretoria</v>
      </c>
      <c r="BX1037" s="4" t="str">
        <v>UP Hatfield Experimental Farm, Pretoria</v>
      </c>
      <c r="BY1037" s="4" t="str">
        <v>UP Hatfield Experimental Farm, Pretoria</v>
      </c>
      <c r="BZ1037" s="4" t="str">
        <v>UP Hatfield Experimental Farm, Pretoria</v>
      </c>
      <c r="CA1037" s="4" t="str">
        <v>UP Hatfield Experimental Farm, Pretoria</v>
      </c>
      <c r="CB1037" s="4" t="str">
        <v>UP Hatfield Experimental Farm, Pretoria</v>
      </c>
      <c r="CC1037" s="4" t="str">
        <v>UP Hatfield Experimental Farm, Pretoria</v>
      </c>
      <c r="CD1037" s="4" t="str">
        <v>UP Hatfield Experimental Farm, Pretoria</v>
      </c>
      <c r="CE1037" s="4" t="str">
        <v>UP Hatfield Experimental Farm, Pretoria</v>
      </c>
      <c r="CF1037" s="4" t="str">
        <v>UP Hatfield Experimental Farm, Pretoria</v>
      </c>
      <c r="CG1037" s="4" t="str">
        <v>UP Hatfield Experimental Farm, Pretoria</v>
      </c>
      <c r="CH1037" s="4" t="str">
        <v>UP Hatfield Experimental Farm, Pretoria</v>
      </c>
      <c r="CJ1037" s="4" t="str">
        <v>UP Hatfield Experimental Farm, Pretoria</v>
      </c>
      <c r="CK1037" s="4" t="str">
        <v>UP Hatfield Experimental Farm, Pretoria</v>
      </c>
      <c r="CL1037" s="4" t="str">
        <v>UP Hatfield Experimental Farm, Pretoria</v>
      </c>
      <c r="CM1037" s="4" t="str">
        <v>UP Hatfield Experimental Farm, Pretoria</v>
      </c>
      <c r="CN1037" s="4" t="str">
        <v>UP Hatfield Experimental Farm, Pretoria</v>
      </c>
      <c r="CO1037" s="4" t="str">
        <v>UP Hatfield Experimental Farm, Pretoria</v>
      </c>
      <c r="CP1037" s="4" t="str">
        <v>UP Hatfield Experimental Farm, Pretoria</v>
      </c>
      <c r="CQ1037" s="4" t="str">
        <v>UP Hatfield Experimental Farm, Pretoria</v>
      </c>
      <c r="CR1037" s="4" t="str">
        <v>UP Hatfield Experimental Farm, Pretoria</v>
      </c>
      <c r="CS1037" s="4" t="str">
        <v>UP Hatfield Experimental Farm, Pretoria</v>
      </c>
      <c r="CT1037" s="4" t="str">
        <v>UP Hatfield Experimental Farm, Pretoria</v>
      </c>
      <c r="CU1037" s="4" t="str">
        <v>UP Hatfield Experimental Farm, Pretoria</v>
      </c>
      <c r="CV1037" s="4" t="str">
        <v>UP Hatfield Experimental Farm, Pretoria</v>
      </c>
      <c r="CW1037" s="4" t="str">
        <v>UP Hatfield Experimental Farm, Pretoria</v>
      </c>
      <c r="CX1037" s="4" t="str">
        <v>UP Hatfield Experimental Farm, Pretoria</v>
      </c>
      <c r="CY1037" s="4" t="str">
        <v>UP Hatfield Experimental Farm, Pretoria</v>
      </c>
      <c r="CZ1037" s="4" t="str">
        <v>UP Hatfield Experimental Farm, Pretoria</v>
      </c>
      <c r="DA1037" s="4" t="str">
        <v>UP Hatfield Experimental Farm, Pretoria</v>
      </c>
      <c r="DB1037" s="4" t="str">
        <v>UP Hatfield Experimental Farm, Pretoria</v>
      </c>
      <c r="DC1037" s="4" t="str">
        <v>UP Hatfield Experimental Farm, Pretoria</v>
      </c>
      <c r="DD1037" s="4" t="str">
        <v>UP Hatfield Experimental Farm, Pretoria</v>
      </c>
      <c r="DE1037" s="4" t="str">
        <v>UP Hatfield Experimental Farm, Pretoria</v>
      </c>
      <c r="DF1037" s="4" t="str">
        <v>UP Hatfield Experimental Farm, Pretoria</v>
      </c>
      <c r="DG1037" s="4" t="str">
        <v>UP Hatfield Experimental Farm, Pretoria</v>
      </c>
      <c r="DH1037" s="4" t="str">
        <v>UP Hatfield Experimental Farm, Pretoria</v>
      </c>
      <c r="DI1037" s="4" t="str">
        <v>UP Hatfield Experimental Farm, Pretoria</v>
      </c>
      <c r="DJ1037" s="4" t="str">
        <v>UP Hatfield Experimental Farm, Pretoria</v>
      </c>
      <c r="DK1037" s="4" t="str">
        <v>UP Hatfield Experimental Farm, Pretoria</v>
      </c>
      <c r="DL1037" s="4" t="str">
        <v>UP Hatfield Experimental Farm, Pretoria</v>
      </c>
      <c r="DM1037" s="4" t="str">
        <v>UP Hatfield Experimental Farm, Pretoria</v>
      </c>
      <c r="DN1037" s="4" t="str">
        <v>UP Hatfield Experimental Farm, Pretoria</v>
      </c>
      <c r="DO1037" s="4" t="str">
        <v>UP Hatfield Experimental Farm, Pretoria</v>
      </c>
      <c r="DP1037" s="4" t="str">
        <v>UP Hatfield Experimental Farm, Pretoria</v>
      </c>
    </row>
    <row r="1038" spans="1:120" x14ac:dyDescent="0.35">
      <c r="A1038" s="4">
        <v>1.6666700000000001</v>
      </c>
      <c r="B1038" s="4">
        <v>34</v>
      </c>
      <c r="C1038" s="4" t="s">
        <v>294</v>
      </c>
      <c r="D1038" s="4" t="s">
        <v>130</v>
      </c>
      <c r="E1038" s="4" t="s">
        <v>1183</v>
      </c>
      <c r="F1038" s="4">
        <v>917</v>
      </c>
      <c r="G1038" s="4" t="str">
        <f t="shared" si="16"/>
        <v>Uganda-Kapolin</v>
      </c>
      <c r="BA1038" s="4" t="str">
        <v>Upenja</v>
      </c>
      <c r="BB1038" s="4" t="str">
        <v>Upenja</v>
      </c>
      <c r="BC1038" s="4" t="str">
        <v>Upenja</v>
      </c>
      <c r="BD1038" s="4" t="str">
        <v>Upenja</v>
      </c>
      <c r="BE1038" s="4" t="str">
        <v>Upenja</v>
      </c>
      <c r="BF1038" s="4" t="str">
        <v>Upenja</v>
      </c>
      <c r="BG1038" s="4" t="str">
        <v>Upenja</v>
      </c>
      <c r="BH1038" s="4" t="str">
        <v>Upenja</v>
      </c>
      <c r="BI1038" s="4" t="str">
        <v>Upenja</v>
      </c>
      <c r="BJ1038" s="4" t="str">
        <v>Upenja</v>
      </c>
      <c r="BK1038" s="4" t="str">
        <v>Upenja</v>
      </c>
      <c r="BL1038" s="4" t="str">
        <v>Upenja</v>
      </c>
      <c r="BM1038" s="4" t="str">
        <v>Upenja</v>
      </c>
      <c r="BN1038" s="4" t="str">
        <v>Upenja</v>
      </c>
      <c r="BO1038" s="4" t="str">
        <v>Upenja</v>
      </c>
      <c r="BP1038" s="4" t="str">
        <v>Upenja</v>
      </c>
      <c r="BQ1038" s="4" t="str">
        <v>Upenja</v>
      </c>
      <c r="BR1038" s="4" t="str">
        <v>Upenja</v>
      </c>
      <c r="BS1038" s="4" t="str">
        <v>Upenja</v>
      </c>
      <c r="BT1038" s="4" t="str">
        <v>Upenja</v>
      </c>
      <c r="BU1038" s="4" t="str">
        <v>Upenja</v>
      </c>
      <c r="BV1038" s="4" t="str">
        <v>Upenja</v>
      </c>
      <c r="BW1038" s="4" t="str">
        <v>Upenja</v>
      </c>
      <c r="BX1038" s="4" t="str">
        <v>Upenja</v>
      </c>
      <c r="BY1038" s="4" t="str">
        <v>Upenja</v>
      </c>
      <c r="BZ1038" s="4" t="str">
        <v>Upenja</v>
      </c>
      <c r="CA1038" s="4" t="str">
        <v>Upenja</v>
      </c>
      <c r="CB1038" s="4" t="str">
        <v>Upenja</v>
      </c>
      <c r="CC1038" s="4" t="str">
        <v>Upenja</v>
      </c>
      <c r="CD1038" s="4" t="str">
        <v>Upenja</v>
      </c>
      <c r="CE1038" s="4" t="str">
        <v>Upenja</v>
      </c>
      <c r="CF1038" s="4" t="str">
        <v>Upenja</v>
      </c>
      <c r="CG1038" s="4" t="str">
        <v>Upenja</v>
      </c>
      <c r="CH1038" s="4" t="str">
        <v>Upenja</v>
      </c>
      <c r="CJ1038" s="4" t="str">
        <v>Upenja</v>
      </c>
      <c r="CK1038" s="4" t="str">
        <v>Upenja</v>
      </c>
      <c r="CL1038" s="4" t="str">
        <v>Upenja</v>
      </c>
      <c r="CM1038" s="4" t="str">
        <v>Upenja</v>
      </c>
      <c r="CN1038" s="4" t="str">
        <v>Upenja</v>
      </c>
      <c r="CO1038" s="4" t="str">
        <v>Upenja</v>
      </c>
      <c r="CP1038" s="4" t="str">
        <v>Upenja</v>
      </c>
      <c r="CQ1038" s="4" t="str">
        <v>Upenja</v>
      </c>
      <c r="CR1038" s="4" t="str">
        <v>Upenja</v>
      </c>
      <c r="CS1038" s="4" t="str">
        <v>Upenja</v>
      </c>
      <c r="CT1038" s="4" t="str">
        <v>Upenja</v>
      </c>
      <c r="CU1038" s="4" t="str">
        <v>Upenja</v>
      </c>
      <c r="CV1038" s="4" t="str">
        <v>Upenja</v>
      </c>
      <c r="CW1038" s="4" t="str">
        <v>Upenja</v>
      </c>
      <c r="CX1038" s="4" t="str">
        <v>Upenja</v>
      </c>
      <c r="CY1038" s="4" t="str">
        <v>Upenja</v>
      </c>
      <c r="CZ1038" s="4" t="str">
        <v>Upenja</v>
      </c>
      <c r="DA1038" s="4" t="str">
        <v>Upenja</v>
      </c>
      <c r="DB1038" s="4" t="str">
        <v>Upenja</v>
      </c>
      <c r="DC1038" s="4" t="str">
        <v>Upenja</v>
      </c>
      <c r="DD1038" s="4" t="str">
        <v>Upenja</v>
      </c>
      <c r="DE1038" s="4" t="str">
        <v>Upenja</v>
      </c>
      <c r="DF1038" s="4" t="str">
        <v>Upenja</v>
      </c>
      <c r="DG1038" s="4" t="str">
        <v>Upenja</v>
      </c>
      <c r="DH1038" s="4" t="str">
        <v>Upenja</v>
      </c>
      <c r="DI1038" s="4" t="str">
        <v>Upenja</v>
      </c>
      <c r="DJ1038" s="4" t="str">
        <v>Upenja</v>
      </c>
      <c r="DK1038" s="4" t="str">
        <v>Upenja</v>
      </c>
      <c r="DL1038" s="4" t="str">
        <v>Upenja</v>
      </c>
      <c r="DM1038" s="4" t="str">
        <v>Upenja</v>
      </c>
      <c r="DN1038" s="4" t="str">
        <v>Upenja</v>
      </c>
      <c r="DO1038" s="4" t="str">
        <v>Upenja</v>
      </c>
      <c r="DP1038" s="4" t="str">
        <v>Upenja</v>
      </c>
    </row>
    <row r="1039" spans="1:120" x14ac:dyDescent="0.35">
      <c r="A1039" s="4">
        <v>1.39</v>
      </c>
      <c r="B1039" s="4">
        <v>34.03</v>
      </c>
      <c r="C1039" s="4" t="s">
        <v>294</v>
      </c>
      <c r="D1039" s="4" t="s">
        <v>130</v>
      </c>
      <c r="E1039" s="4" t="s">
        <v>1184</v>
      </c>
      <c r="F1039" s="4">
        <v>438</v>
      </c>
      <c r="G1039" s="4" t="str">
        <f t="shared" si="16"/>
        <v>Uganda-Kapolin.Opwetta.Kadesok</v>
      </c>
      <c r="BA1039" s="4" t="str">
        <v>Upepo, Laikipia</v>
      </c>
      <c r="BB1039" s="4" t="str">
        <v>Upepo, Laikipia</v>
      </c>
      <c r="BC1039" s="4" t="str">
        <v>Upepo, Laikipia</v>
      </c>
      <c r="BD1039" s="4" t="str">
        <v>Upepo, Laikipia</v>
      </c>
      <c r="BE1039" s="4" t="str">
        <v>Upepo, Laikipia</v>
      </c>
      <c r="BF1039" s="4" t="str">
        <v>Upepo, Laikipia</v>
      </c>
      <c r="BG1039" s="4" t="str">
        <v>Upepo, Laikipia</v>
      </c>
      <c r="BH1039" s="4" t="str">
        <v>Upepo, Laikipia</v>
      </c>
      <c r="BI1039" s="4" t="str">
        <v>Upepo, Laikipia</v>
      </c>
      <c r="BJ1039" s="4" t="str">
        <v>Upepo, Laikipia</v>
      </c>
      <c r="BK1039" s="4" t="str">
        <v>Upepo, Laikipia</v>
      </c>
      <c r="BL1039" s="4" t="str">
        <v>Upepo, Laikipia</v>
      </c>
      <c r="BM1039" s="4" t="str">
        <v>Upepo, Laikipia</v>
      </c>
      <c r="BN1039" s="4" t="str">
        <v>Upepo, Laikipia</v>
      </c>
      <c r="BO1039" s="4" t="str">
        <v>Upepo, Laikipia</v>
      </c>
      <c r="BP1039" s="4" t="str">
        <v>Upepo, Laikipia</v>
      </c>
      <c r="BQ1039" s="4" t="str">
        <v>Upepo, Laikipia</v>
      </c>
      <c r="BR1039" s="4" t="str">
        <v>Upepo, Laikipia</v>
      </c>
      <c r="BS1039" s="4" t="str">
        <v>Upepo, Laikipia</v>
      </c>
      <c r="BT1039" s="4" t="str">
        <v>Upepo, Laikipia</v>
      </c>
      <c r="BU1039" s="4" t="str">
        <v>Upepo, Laikipia</v>
      </c>
      <c r="BV1039" s="4" t="str">
        <v>Upepo, Laikipia</v>
      </c>
      <c r="BW1039" s="4" t="str">
        <v>Upepo, Laikipia</v>
      </c>
      <c r="BX1039" s="4" t="str">
        <v>Upepo, Laikipia</v>
      </c>
      <c r="BY1039" s="4" t="str">
        <v>Upepo, Laikipia</v>
      </c>
      <c r="BZ1039" s="4" t="str">
        <v>Upepo, Laikipia</v>
      </c>
      <c r="CA1039" s="4" t="str">
        <v>Upepo, Laikipia</v>
      </c>
      <c r="CB1039" s="4" t="str">
        <v>Upepo, Laikipia</v>
      </c>
      <c r="CC1039" s="4" t="str">
        <v>Upepo, Laikipia</v>
      </c>
      <c r="CD1039" s="4" t="str">
        <v>Upepo, Laikipia</v>
      </c>
      <c r="CE1039" s="4" t="str">
        <v>Upepo, Laikipia</v>
      </c>
      <c r="CF1039" s="4" t="str">
        <v>Upepo, Laikipia</v>
      </c>
      <c r="CG1039" s="4" t="str">
        <v>Upepo, Laikipia</v>
      </c>
      <c r="CH1039" s="4" t="str">
        <v>Upepo, Laikipia</v>
      </c>
      <c r="CJ1039" s="4" t="str">
        <v>Upepo, Laikipia</v>
      </c>
      <c r="CK1039" s="4" t="str">
        <v>Upepo, Laikipia</v>
      </c>
      <c r="CL1039" s="4" t="str">
        <v>Upepo, Laikipia</v>
      </c>
      <c r="CM1039" s="4" t="str">
        <v>Upepo, Laikipia</v>
      </c>
      <c r="CN1039" s="4" t="str">
        <v>Upepo, Laikipia</v>
      </c>
      <c r="CO1039" s="4" t="str">
        <v>Upepo, Laikipia</v>
      </c>
      <c r="CP1039" s="4" t="str">
        <v>Upepo, Laikipia</v>
      </c>
      <c r="CQ1039" s="4" t="str">
        <v>Upepo, Laikipia</v>
      </c>
      <c r="CR1039" s="4" t="str">
        <v>Upepo, Laikipia</v>
      </c>
      <c r="CS1039" s="4" t="str">
        <v>Upepo, Laikipia</v>
      </c>
      <c r="CT1039" s="4" t="str">
        <v>Upepo, Laikipia</v>
      </c>
      <c r="CU1039" s="4" t="str">
        <v>Upepo, Laikipia</v>
      </c>
      <c r="CV1039" s="4" t="str">
        <v>Upepo, Laikipia</v>
      </c>
      <c r="CW1039" s="4" t="str">
        <v>Upepo, Laikipia</v>
      </c>
      <c r="CX1039" s="4" t="str">
        <v>Upepo, Laikipia</v>
      </c>
      <c r="CY1039" s="4" t="str">
        <v>Upepo, Laikipia</v>
      </c>
      <c r="CZ1039" s="4" t="str">
        <v>Upepo, Laikipia</v>
      </c>
      <c r="DA1039" s="4" t="str">
        <v>Upepo, Laikipia</v>
      </c>
      <c r="DB1039" s="4" t="str">
        <v>Upepo, Laikipia</v>
      </c>
      <c r="DC1039" s="4" t="str">
        <v>Upepo, Laikipia</v>
      </c>
      <c r="DD1039" s="4" t="str">
        <v>Upepo, Laikipia</v>
      </c>
      <c r="DE1039" s="4" t="str">
        <v>Upepo, Laikipia</v>
      </c>
      <c r="DF1039" s="4" t="str">
        <v>Upepo, Laikipia</v>
      </c>
      <c r="DG1039" s="4" t="str">
        <v>Upepo, Laikipia</v>
      </c>
      <c r="DH1039" s="4" t="str">
        <v>Upepo, Laikipia</v>
      </c>
      <c r="DI1039" s="4" t="str">
        <v>Upepo, Laikipia</v>
      </c>
      <c r="DJ1039" s="4" t="str">
        <v>Upepo, Laikipia</v>
      </c>
      <c r="DK1039" s="4" t="str">
        <v>Upepo, Laikipia</v>
      </c>
      <c r="DL1039" s="4" t="str">
        <v>Upepo, Laikipia</v>
      </c>
      <c r="DM1039" s="4" t="str">
        <v>Upepo, Laikipia</v>
      </c>
      <c r="DN1039" s="4" t="str">
        <v>Upepo, Laikipia</v>
      </c>
      <c r="DO1039" s="4" t="str">
        <v>Upepo, Laikipia</v>
      </c>
      <c r="DP1039" s="4" t="str">
        <v>Upepo, Laikipia</v>
      </c>
    </row>
    <row r="1040" spans="1:120" x14ac:dyDescent="0.35">
      <c r="A1040" s="4">
        <v>0.41099999999999998</v>
      </c>
      <c r="B1040" s="4">
        <v>32.533000000000001</v>
      </c>
      <c r="C1040" s="4" t="s">
        <v>294</v>
      </c>
      <c r="D1040" s="4" t="s">
        <v>138</v>
      </c>
      <c r="E1040" s="4" t="s">
        <v>1185</v>
      </c>
      <c r="F1040" s="4">
        <v>400</v>
      </c>
      <c r="G1040" s="4" t="str">
        <f t="shared" si="16"/>
        <v>Uganda-Kawanda ARS</v>
      </c>
      <c r="BA1040" s="4" t="str">
        <v>Usangu Basin</v>
      </c>
      <c r="BB1040" s="4" t="str">
        <v>Usangu Basin</v>
      </c>
      <c r="BC1040" s="4" t="str">
        <v>Usangu Basin</v>
      </c>
      <c r="BD1040" s="4" t="str">
        <v>Usangu Basin</v>
      </c>
      <c r="BE1040" s="4" t="str">
        <v>Usangu Basin</v>
      </c>
      <c r="BF1040" s="4" t="str">
        <v>Usangu Basin</v>
      </c>
      <c r="BG1040" s="4" t="str">
        <v>Usangu Basin</v>
      </c>
      <c r="BH1040" s="4" t="str">
        <v>Usangu Basin</v>
      </c>
      <c r="BI1040" s="4" t="str">
        <v>Usangu Basin</v>
      </c>
      <c r="BJ1040" s="4" t="str">
        <v>Usangu Basin</v>
      </c>
      <c r="BK1040" s="4" t="str">
        <v>Usangu Basin</v>
      </c>
      <c r="BL1040" s="4" t="str">
        <v>Usangu Basin</v>
      </c>
      <c r="BM1040" s="4" t="str">
        <v>Usangu Basin</v>
      </c>
      <c r="BN1040" s="4" t="str">
        <v>Usangu Basin</v>
      </c>
      <c r="BO1040" s="4" t="str">
        <v>Usangu Basin</v>
      </c>
      <c r="BP1040" s="4" t="str">
        <v>Usangu Basin</v>
      </c>
      <c r="BQ1040" s="4" t="str">
        <v>Usangu Basin</v>
      </c>
      <c r="BR1040" s="4" t="str">
        <v>Usangu Basin</v>
      </c>
      <c r="BS1040" s="4" t="str">
        <v>Usangu Basin</v>
      </c>
      <c r="BT1040" s="4" t="str">
        <v>Usangu Basin</v>
      </c>
      <c r="BU1040" s="4" t="str">
        <v>Usangu Basin</v>
      </c>
      <c r="BV1040" s="4" t="str">
        <v>Usangu Basin</v>
      </c>
      <c r="BW1040" s="4" t="str">
        <v>Usangu Basin</v>
      </c>
      <c r="BX1040" s="4" t="str">
        <v>Usangu Basin</v>
      </c>
      <c r="BY1040" s="4" t="str">
        <v>Usangu Basin</v>
      </c>
      <c r="BZ1040" s="4" t="str">
        <v>Usangu Basin</v>
      </c>
      <c r="CA1040" s="4" t="str">
        <v>Usangu Basin</v>
      </c>
      <c r="CB1040" s="4" t="str">
        <v>Usangu Basin</v>
      </c>
      <c r="CC1040" s="4" t="str">
        <v>Usangu Basin</v>
      </c>
      <c r="CD1040" s="4" t="str">
        <v>Usangu Basin</v>
      </c>
      <c r="CE1040" s="4" t="str">
        <v>Usangu Basin</v>
      </c>
      <c r="CF1040" s="4" t="str">
        <v>Usangu Basin</v>
      </c>
      <c r="CG1040" s="4" t="str">
        <v>Usangu Basin</v>
      </c>
      <c r="CH1040" s="4" t="str">
        <v>Usangu Basin</v>
      </c>
      <c r="CJ1040" s="4" t="str">
        <v>Usangu Basin</v>
      </c>
      <c r="CK1040" s="4" t="str">
        <v>Usangu Basin</v>
      </c>
      <c r="CL1040" s="4" t="str">
        <v>Usangu Basin</v>
      </c>
      <c r="CM1040" s="4" t="str">
        <v>Usangu Basin</v>
      </c>
      <c r="CN1040" s="4" t="str">
        <v>Usangu Basin</v>
      </c>
      <c r="CO1040" s="4" t="str">
        <v>Usangu Basin</v>
      </c>
      <c r="CP1040" s="4" t="str">
        <v>Usangu Basin</v>
      </c>
      <c r="CQ1040" s="4" t="str">
        <v>Usangu Basin</v>
      </c>
      <c r="CR1040" s="4" t="str">
        <v>Usangu Basin</v>
      </c>
      <c r="CS1040" s="4" t="str">
        <v>Usangu Basin</v>
      </c>
      <c r="CT1040" s="4" t="str">
        <v>Usangu Basin</v>
      </c>
      <c r="CU1040" s="4" t="str">
        <v>Usangu Basin</v>
      </c>
      <c r="CV1040" s="4" t="str">
        <v>Usangu Basin</v>
      </c>
      <c r="CW1040" s="4" t="str">
        <v>Usangu Basin</v>
      </c>
      <c r="CX1040" s="4" t="str">
        <v>Usangu Basin</v>
      </c>
      <c r="CY1040" s="4" t="str">
        <v>Usangu Basin</v>
      </c>
      <c r="CZ1040" s="4" t="str">
        <v>Usangu Basin</v>
      </c>
      <c r="DA1040" s="4" t="str">
        <v>Usangu Basin</v>
      </c>
      <c r="DB1040" s="4" t="str">
        <v>Usangu Basin</v>
      </c>
      <c r="DC1040" s="4" t="str">
        <v>Usangu Basin</v>
      </c>
      <c r="DD1040" s="4" t="str">
        <v>Usangu Basin</v>
      </c>
      <c r="DE1040" s="4" t="str">
        <v>Usangu Basin</v>
      </c>
      <c r="DF1040" s="4" t="str">
        <v>Usangu Basin</v>
      </c>
      <c r="DG1040" s="4" t="str">
        <v>Usangu Basin</v>
      </c>
      <c r="DH1040" s="4" t="str">
        <v>Usangu Basin</v>
      </c>
      <c r="DI1040" s="4" t="str">
        <v>Usangu Basin</v>
      </c>
      <c r="DJ1040" s="4" t="str">
        <v>Usangu Basin</v>
      </c>
      <c r="DK1040" s="4" t="str">
        <v>Usangu Basin</v>
      </c>
      <c r="DL1040" s="4" t="str">
        <v>Usangu Basin</v>
      </c>
      <c r="DM1040" s="4" t="str">
        <v>Usangu Basin</v>
      </c>
      <c r="DN1040" s="4" t="str">
        <v>Usangu Basin</v>
      </c>
      <c r="DO1040" s="4" t="str">
        <v>Usangu Basin</v>
      </c>
      <c r="DP1040" s="4" t="str">
        <v>Usangu Basin</v>
      </c>
    </row>
    <row r="1041" spans="1:120" x14ac:dyDescent="0.35">
      <c r="A1041" s="4">
        <v>1.2</v>
      </c>
      <c r="B1041" s="4">
        <v>33.783329999999999</v>
      </c>
      <c r="C1041" s="4" t="s">
        <v>294</v>
      </c>
      <c r="D1041" s="4" t="s">
        <v>138</v>
      </c>
      <c r="E1041" s="4" t="s">
        <v>1186</v>
      </c>
      <c r="F1041" s="4">
        <v>2000</v>
      </c>
      <c r="G1041" s="4" t="str">
        <f t="shared" si="16"/>
        <v>Uganda-Kibale Technology Verification Centre (TVC)</v>
      </c>
      <c r="BA1041" s="4" t="str">
        <v>Venda Experimental Farm, Thohoyandou</v>
      </c>
      <c r="BB1041" s="4" t="str">
        <v>Venda Experimental Farm, Thohoyandou</v>
      </c>
      <c r="BC1041" s="4" t="str">
        <v>Venda Experimental Farm, Thohoyandou</v>
      </c>
      <c r="BD1041" s="4" t="str">
        <v>Venda Experimental Farm, Thohoyandou</v>
      </c>
      <c r="BE1041" s="4" t="str">
        <v>Venda Experimental Farm, Thohoyandou</v>
      </c>
      <c r="BF1041" s="4" t="str">
        <v>Venda Experimental Farm, Thohoyandou</v>
      </c>
      <c r="BG1041" s="4" t="str">
        <v>Venda Experimental Farm, Thohoyandou</v>
      </c>
      <c r="BH1041" s="4" t="str">
        <v>Venda Experimental Farm, Thohoyandou</v>
      </c>
      <c r="BI1041" s="4" t="str">
        <v>Venda Experimental Farm, Thohoyandou</v>
      </c>
      <c r="BJ1041" s="4" t="str">
        <v>Venda Experimental Farm, Thohoyandou</v>
      </c>
      <c r="BK1041" s="4" t="str">
        <v>Venda Experimental Farm, Thohoyandou</v>
      </c>
      <c r="BL1041" s="4" t="str">
        <v>Venda Experimental Farm, Thohoyandou</v>
      </c>
      <c r="BM1041" s="4" t="str">
        <v>Venda Experimental Farm, Thohoyandou</v>
      </c>
      <c r="BN1041" s="4" t="str">
        <v>Venda Experimental Farm, Thohoyandou</v>
      </c>
      <c r="BO1041" s="4" t="str">
        <v>Venda Experimental Farm, Thohoyandou</v>
      </c>
      <c r="BP1041" s="4" t="str">
        <v>Venda Experimental Farm, Thohoyandou</v>
      </c>
      <c r="BQ1041" s="4" t="str">
        <v>Venda Experimental Farm, Thohoyandou</v>
      </c>
      <c r="BR1041" s="4" t="str">
        <v>Venda Experimental Farm, Thohoyandou</v>
      </c>
      <c r="BS1041" s="4" t="str">
        <v>Venda Experimental Farm, Thohoyandou</v>
      </c>
      <c r="BT1041" s="4" t="str">
        <v>Venda Experimental Farm, Thohoyandou</v>
      </c>
      <c r="BU1041" s="4" t="str">
        <v>Venda Experimental Farm, Thohoyandou</v>
      </c>
      <c r="BV1041" s="4" t="str">
        <v>Venda Experimental Farm, Thohoyandou</v>
      </c>
      <c r="BW1041" s="4" t="str">
        <v>Venda Experimental Farm, Thohoyandou</v>
      </c>
      <c r="BX1041" s="4" t="str">
        <v>Venda Experimental Farm, Thohoyandou</v>
      </c>
      <c r="BY1041" s="4" t="str">
        <v>Venda Experimental Farm, Thohoyandou</v>
      </c>
      <c r="BZ1041" s="4" t="str">
        <v>Venda Experimental Farm, Thohoyandou</v>
      </c>
      <c r="CA1041" s="4" t="str">
        <v>Venda Experimental Farm, Thohoyandou</v>
      </c>
      <c r="CB1041" s="4" t="str">
        <v>Venda Experimental Farm, Thohoyandou</v>
      </c>
      <c r="CC1041" s="4" t="str">
        <v>Venda Experimental Farm, Thohoyandou</v>
      </c>
      <c r="CD1041" s="4" t="str">
        <v>Venda Experimental Farm, Thohoyandou</v>
      </c>
      <c r="CE1041" s="4" t="str">
        <v>Venda Experimental Farm, Thohoyandou</v>
      </c>
      <c r="CF1041" s="4" t="str">
        <v>Venda Experimental Farm, Thohoyandou</v>
      </c>
      <c r="CG1041" s="4" t="str">
        <v>Venda Experimental Farm, Thohoyandou</v>
      </c>
      <c r="CH1041" s="4" t="str">
        <v>Venda Experimental Farm, Thohoyandou</v>
      </c>
      <c r="CJ1041" s="4" t="str">
        <v>Venda Experimental Farm, Thohoyandou</v>
      </c>
      <c r="CK1041" s="4" t="str">
        <v>Venda Experimental Farm, Thohoyandou</v>
      </c>
      <c r="CL1041" s="4" t="str">
        <v>Venda Experimental Farm, Thohoyandou</v>
      </c>
      <c r="CM1041" s="4" t="str">
        <v>Venda Experimental Farm, Thohoyandou</v>
      </c>
      <c r="CN1041" s="4" t="str">
        <v>Venda Experimental Farm, Thohoyandou</v>
      </c>
      <c r="CO1041" s="4" t="str">
        <v>Venda Experimental Farm, Thohoyandou</v>
      </c>
      <c r="CP1041" s="4" t="str">
        <v>Venda Experimental Farm, Thohoyandou</v>
      </c>
      <c r="CQ1041" s="4" t="str">
        <v>Venda Experimental Farm, Thohoyandou</v>
      </c>
      <c r="CR1041" s="4" t="str">
        <v>Venda Experimental Farm, Thohoyandou</v>
      </c>
      <c r="CS1041" s="4" t="str">
        <v>Venda Experimental Farm, Thohoyandou</v>
      </c>
      <c r="CT1041" s="4" t="str">
        <v>Venda Experimental Farm, Thohoyandou</v>
      </c>
      <c r="CU1041" s="4" t="str">
        <v>Venda Experimental Farm, Thohoyandou</v>
      </c>
      <c r="CV1041" s="4" t="str">
        <v>Venda Experimental Farm, Thohoyandou</v>
      </c>
      <c r="CW1041" s="4" t="str">
        <v>Venda Experimental Farm, Thohoyandou</v>
      </c>
      <c r="CX1041" s="4" t="str">
        <v>Venda Experimental Farm, Thohoyandou</v>
      </c>
      <c r="CY1041" s="4" t="str">
        <v>Venda Experimental Farm, Thohoyandou</v>
      </c>
      <c r="CZ1041" s="4" t="str">
        <v>Venda Experimental Farm, Thohoyandou</v>
      </c>
      <c r="DA1041" s="4" t="str">
        <v>Venda Experimental Farm, Thohoyandou</v>
      </c>
      <c r="DB1041" s="4" t="str">
        <v>Venda Experimental Farm, Thohoyandou</v>
      </c>
      <c r="DC1041" s="4" t="str">
        <v>Venda Experimental Farm, Thohoyandou</v>
      </c>
      <c r="DD1041" s="4" t="str">
        <v>Venda Experimental Farm, Thohoyandou</v>
      </c>
      <c r="DE1041" s="4" t="str">
        <v>Venda Experimental Farm, Thohoyandou</v>
      </c>
      <c r="DF1041" s="4" t="str">
        <v>Venda Experimental Farm, Thohoyandou</v>
      </c>
      <c r="DG1041" s="4" t="str">
        <v>Venda Experimental Farm, Thohoyandou</v>
      </c>
      <c r="DH1041" s="4" t="str">
        <v>Venda Experimental Farm, Thohoyandou</v>
      </c>
      <c r="DI1041" s="4" t="str">
        <v>Venda Experimental Farm, Thohoyandou</v>
      </c>
      <c r="DJ1041" s="4" t="str">
        <v>Venda Experimental Farm, Thohoyandou</v>
      </c>
      <c r="DK1041" s="4" t="str">
        <v>Venda Experimental Farm, Thohoyandou</v>
      </c>
      <c r="DL1041" s="4" t="str">
        <v>Venda Experimental Farm, Thohoyandou</v>
      </c>
      <c r="DM1041" s="4" t="str">
        <v>Venda Experimental Farm, Thohoyandou</v>
      </c>
      <c r="DN1041" s="4" t="str">
        <v>Venda Experimental Farm, Thohoyandou</v>
      </c>
      <c r="DO1041" s="4" t="str">
        <v>Venda Experimental Farm, Thohoyandou</v>
      </c>
      <c r="DP1041" s="4" t="str">
        <v>Venda Experimental Farm, Thohoyandou</v>
      </c>
    </row>
    <row r="1042" spans="1:120" x14ac:dyDescent="0.35">
      <c r="A1042" s="4">
        <v>-1.238</v>
      </c>
      <c r="B1042" s="4">
        <v>29.978999999999999</v>
      </c>
      <c r="C1042" s="4" t="s">
        <v>294</v>
      </c>
      <c r="D1042" s="4" t="s">
        <v>138</v>
      </c>
      <c r="E1042" s="4" t="s">
        <v>1187</v>
      </c>
      <c r="F1042" s="4">
        <v>300</v>
      </c>
      <c r="G1042" s="4" t="str">
        <f t="shared" si="16"/>
        <v>Uganda-Kigezi High School, Kabale</v>
      </c>
      <c r="BA1042" s="4" t="str">
        <v>Vihiga District</v>
      </c>
      <c r="BB1042" s="4" t="str">
        <v>Vihiga District</v>
      </c>
      <c r="BC1042" s="4" t="str">
        <v>Vihiga District</v>
      </c>
      <c r="BD1042" s="4" t="str">
        <v>Vihiga District</v>
      </c>
      <c r="BE1042" s="4" t="str">
        <v>Vihiga District</v>
      </c>
      <c r="BF1042" s="4" t="str">
        <v>Vihiga District</v>
      </c>
      <c r="BG1042" s="4" t="str">
        <v>Vihiga District</v>
      </c>
      <c r="BH1042" s="4" t="str">
        <v>Vihiga District</v>
      </c>
      <c r="BI1042" s="4" t="str">
        <v>Vihiga District</v>
      </c>
      <c r="BJ1042" s="4" t="str">
        <v>Vihiga District</v>
      </c>
      <c r="BK1042" s="4" t="str">
        <v>Vihiga District</v>
      </c>
      <c r="BL1042" s="4" t="str">
        <v>Vihiga District</v>
      </c>
      <c r="BM1042" s="4" t="str">
        <v>Vihiga District</v>
      </c>
      <c r="BN1042" s="4" t="str">
        <v>Vihiga District</v>
      </c>
      <c r="BO1042" s="4" t="str">
        <v>Vihiga District</v>
      </c>
      <c r="BP1042" s="4" t="str">
        <v>Vihiga District</v>
      </c>
      <c r="BQ1042" s="4" t="str">
        <v>Vihiga District</v>
      </c>
      <c r="BR1042" s="4" t="str">
        <v>Vihiga District</v>
      </c>
      <c r="BS1042" s="4" t="str">
        <v>Vihiga District</v>
      </c>
      <c r="BT1042" s="4" t="str">
        <v>Vihiga District</v>
      </c>
      <c r="BU1042" s="4" t="str">
        <v>Vihiga District</v>
      </c>
      <c r="BV1042" s="4" t="str">
        <v>Vihiga District</v>
      </c>
      <c r="BW1042" s="4" t="str">
        <v>Vihiga District</v>
      </c>
      <c r="BX1042" s="4" t="str">
        <v>Vihiga District</v>
      </c>
      <c r="BY1042" s="4" t="str">
        <v>Vihiga District</v>
      </c>
      <c r="BZ1042" s="4" t="str">
        <v>Vihiga District</v>
      </c>
      <c r="CA1042" s="4" t="str">
        <v>Vihiga District</v>
      </c>
      <c r="CB1042" s="4" t="str">
        <v>Vihiga District</v>
      </c>
      <c r="CC1042" s="4" t="str">
        <v>Vihiga District</v>
      </c>
      <c r="CD1042" s="4" t="str">
        <v>Vihiga District</v>
      </c>
      <c r="CE1042" s="4" t="str">
        <v>Vihiga District</v>
      </c>
      <c r="CF1042" s="4" t="str">
        <v>Vihiga District</v>
      </c>
      <c r="CG1042" s="4" t="str">
        <v>Vihiga District</v>
      </c>
      <c r="CH1042" s="4" t="str">
        <v>Vihiga District</v>
      </c>
      <c r="CJ1042" s="4" t="str">
        <v>Vihiga District</v>
      </c>
      <c r="CK1042" s="4" t="str">
        <v>Vihiga District</v>
      </c>
      <c r="CL1042" s="4" t="str">
        <v>Vihiga District</v>
      </c>
      <c r="CM1042" s="4" t="str">
        <v>Vihiga District</v>
      </c>
      <c r="CN1042" s="4" t="str">
        <v>Vihiga District</v>
      </c>
      <c r="CO1042" s="4" t="str">
        <v>Vihiga District</v>
      </c>
      <c r="CP1042" s="4" t="str">
        <v>Vihiga District</v>
      </c>
      <c r="CQ1042" s="4" t="str">
        <v>Vihiga District</v>
      </c>
      <c r="CR1042" s="4" t="str">
        <v>Vihiga District</v>
      </c>
      <c r="CS1042" s="4" t="str">
        <v>Vihiga District</v>
      </c>
      <c r="CT1042" s="4" t="str">
        <v>Vihiga District</v>
      </c>
      <c r="CU1042" s="4" t="str">
        <v>Vihiga District</v>
      </c>
      <c r="CV1042" s="4" t="str">
        <v>Vihiga District</v>
      </c>
      <c r="CW1042" s="4" t="str">
        <v>Vihiga District</v>
      </c>
      <c r="CX1042" s="4" t="str">
        <v>Vihiga District</v>
      </c>
      <c r="CY1042" s="4" t="str">
        <v>Vihiga District</v>
      </c>
      <c r="CZ1042" s="4" t="str">
        <v>Vihiga District</v>
      </c>
      <c r="DA1042" s="4" t="str">
        <v>Vihiga District</v>
      </c>
      <c r="DB1042" s="4" t="str">
        <v>Vihiga District</v>
      </c>
      <c r="DC1042" s="4" t="str">
        <v>Vihiga District</v>
      </c>
      <c r="DD1042" s="4" t="str">
        <v>Vihiga District</v>
      </c>
      <c r="DE1042" s="4" t="str">
        <v>Vihiga District</v>
      </c>
      <c r="DF1042" s="4" t="str">
        <v>Vihiga District</v>
      </c>
      <c r="DG1042" s="4" t="str">
        <v>Vihiga District</v>
      </c>
      <c r="DH1042" s="4" t="str">
        <v>Vihiga District</v>
      </c>
      <c r="DI1042" s="4" t="str">
        <v>Vihiga District</v>
      </c>
      <c r="DJ1042" s="4" t="str">
        <v>Vihiga District</v>
      </c>
      <c r="DK1042" s="4" t="str">
        <v>Vihiga District</v>
      </c>
      <c r="DL1042" s="4" t="str">
        <v>Vihiga District</v>
      </c>
      <c r="DM1042" s="4" t="str">
        <v>Vihiga District</v>
      </c>
      <c r="DN1042" s="4" t="str">
        <v>Vihiga District</v>
      </c>
      <c r="DO1042" s="4" t="str">
        <v>Vihiga District</v>
      </c>
      <c r="DP1042" s="4" t="str">
        <v>Vihiga District</v>
      </c>
    </row>
    <row r="1043" spans="1:120" x14ac:dyDescent="0.35">
      <c r="A1043" s="4">
        <v>-1.238</v>
      </c>
      <c r="B1043" s="4">
        <v>29.978999999999999</v>
      </c>
      <c r="C1043" s="4" t="s">
        <v>294</v>
      </c>
      <c r="D1043" s="4" t="s">
        <v>138</v>
      </c>
      <c r="E1043" s="4" t="s">
        <v>1188</v>
      </c>
      <c r="F1043" s="4">
        <v>300</v>
      </c>
      <c r="G1043" s="4" t="str">
        <f t="shared" si="16"/>
        <v>Uganda-Kigezi High School, Kabale (1)</v>
      </c>
      <c r="BA1043" s="4" t="str">
        <v>Vihiga.Siaya</v>
      </c>
      <c r="BB1043" s="4" t="str">
        <v>Vihiga.Siaya</v>
      </c>
      <c r="BC1043" s="4" t="str">
        <v>Vihiga.Siaya</v>
      </c>
      <c r="BD1043" s="4" t="str">
        <v>Vihiga.Siaya</v>
      </c>
      <c r="BE1043" s="4" t="str">
        <v>Vihiga.Siaya</v>
      </c>
      <c r="BF1043" s="4" t="str">
        <v>Vihiga.Siaya</v>
      </c>
      <c r="BG1043" s="4" t="str">
        <v>Vihiga.Siaya</v>
      </c>
      <c r="BH1043" s="4" t="str">
        <v>Vihiga.Siaya</v>
      </c>
      <c r="BI1043" s="4" t="str">
        <v>Vihiga.Siaya</v>
      </c>
      <c r="BJ1043" s="4" t="str">
        <v>Vihiga.Siaya</v>
      </c>
      <c r="BK1043" s="4" t="str">
        <v>Vihiga.Siaya</v>
      </c>
      <c r="BL1043" s="4" t="str">
        <v>Vihiga.Siaya</v>
      </c>
      <c r="BM1043" s="4" t="str">
        <v>Vihiga.Siaya</v>
      </c>
      <c r="BN1043" s="4" t="str">
        <v>Vihiga.Siaya</v>
      </c>
      <c r="BO1043" s="4" t="str">
        <v>Vihiga.Siaya</v>
      </c>
      <c r="BP1043" s="4" t="str">
        <v>Vihiga.Siaya</v>
      </c>
      <c r="BQ1043" s="4" t="str">
        <v>Vihiga.Siaya</v>
      </c>
      <c r="BR1043" s="4" t="str">
        <v>Vihiga.Siaya</v>
      </c>
      <c r="BS1043" s="4" t="str">
        <v>Vihiga.Siaya</v>
      </c>
      <c r="BT1043" s="4" t="str">
        <v>Vihiga.Siaya</v>
      </c>
      <c r="BU1043" s="4" t="str">
        <v>Vihiga.Siaya</v>
      </c>
      <c r="BV1043" s="4" t="str">
        <v>Vihiga.Siaya</v>
      </c>
      <c r="BW1043" s="4" t="str">
        <v>Vihiga.Siaya</v>
      </c>
      <c r="BX1043" s="4" t="str">
        <v>Vihiga.Siaya</v>
      </c>
      <c r="BY1043" s="4" t="str">
        <v>Vihiga.Siaya</v>
      </c>
      <c r="BZ1043" s="4" t="str">
        <v>Vihiga.Siaya</v>
      </c>
      <c r="CA1043" s="4" t="str">
        <v>Vihiga.Siaya</v>
      </c>
      <c r="CB1043" s="4" t="str">
        <v>Vihiga.Siaya</v>
      </c>
      <c r="CC1043" s="4" t="str">
        <v>Vihiga.Siaya</v>
      </c>
      <c r="CD1043" s="4" t="str">
        <v>Vihiga.Siaya</v>
      </c>
      <c r="CE1043" s="4" t="str">
        <v>Vihiga.Siaya</v>
      </c>
      <c r="CF1043" s="4" t="str">
        <v>Vihiga.Siaya</v>
      </c>
      <c r="CG1043" s="4" t="str">
        <v>Vihiga.Siaya</v>
      </c>
      <c r="CH1043" s="4" t="str">
        <v>Vihiga.Siaya</v>
      </c>
      <c r="CJ1043" s="4" t="str">
        <v>Vihiga.Siaya</v>
      </c>
      <c r="CK1043" s="4" t="str">
        <v>Vihiga.Siaya</v>
      </c>
      <c r="CL1043" s="4" t="str">
        <v>Vihiga.Siaya</v>
      </c>
      <c r="CM1043" s="4" t="str">
        <v>Vihiga.Siaya</v>
      </c>
      <c r="CN1043" s="4" t="str">
        <v>Vihiga.Siaya</v>
      </c>
      <c r="CO1043" s="4" t="str">
        <v>Vihiga.Siaya</v>
      </c>
      <c r="CP1043" s="4" t="str">
        <v>Vihiga.Siaya</v>
      </c>
      <c r="CQ1043" s="4" t="str">
        <v>Vihiga.Siaya</v>
      </c>
      <c r="CR1043" s="4" t="str">
        <v>Vihiga.Siaya</v>
      </c>
      <c r="CS1043" s="4" t="str">
        <v>Vihiga.Siaya</v>
      </c>
      <c r="CT1043" s="4" t="str">
        <v>Vihiga.Siaya</v>
      </c>
      <c r="CU1043" s="4" t="str">
        <v>Vihiga.Siaya</v>
      </c>
      <c r="CV1043" s="4" t="str">
        <v>Vihiga.Siaya</v>
      </c>
      <c r="CW1043" s="4" t="str">
        <v>Vihiga.Siaya</v>
      </c>
      <c r="CX1043" s="4" t="str">
        <v>Vihiga.Siaya</v>
      </c>
      <c r="CY1043" s="4" t="str">
        <v>Vihiga.Siaya</v>
      </c>
      <c r="CZ1043" s="4" t="str">
        <v>Vihiga.Siaya</v>
      </c>
      <c r="DA1043" s="4" t="str">
        <v>Vihiga.Siaya</v>
      </c>
      <c r="DB1043" s="4" t="str">
        <v>Vihiga.Siaya</v>
      </c>
      <c r="DC1043" s="4" t="str">
        <v>Vihiga.Siaya</v>
      </c>
      <c r="DD1043" s="4" t="str">
        <v>Vihiga.Siaya</v>
      </c>
      <c r="DE1043" s="4" t="str">
        <v>Vihiga.Siaya</v>
      </c>
      <c r="DF1043" s="4" t="str">
        <v>Vihiga.Siaya</v>
      </c>
      <c r="DG1043" s="4" t="str">
        <v>Vihiga.Siaya</v>
      </c>
      <c r="DH1043" s="4" t="str">
        <v>Vihiga.Siaya</v>
      </c>
      <c r="DI1043" s="4" t="str">
        <v>Vihiga.Siaya</v>
      </c>
      <c r="DJ1043" s="4" t="str">
        <v>Vihiga.Siaya</v>
      </c>
      <c r="DK1043" s="4" t="str">
        <v>Vihiga.Siaya</v>
      </c>
      <c r="DL1043" s="4" t="str">
        <v>Vihiga.Siaya</v>
      </c>
      <c r="DM1043" s="4" t="str">
        <v>Vihiga.Siaya</v>
      </c>
      <c r="DN1043" s="4" t="str">
        <v>Vihiga.Siaya</v>
      </c>
      <c r="DO1043" s="4" t="str">
        <v>Vihiga.Siaya</v>
      </c>
      <c r="DP1043" s="4" t="str">
        <v>Vihiga.Siaya</v>
      </c>
    </row>
    <row r="1044" spans="1:120" x14ac:dyDescent="0.35">
      <c r="A1044" s="4">
        <v>-1.238</v>
      </c>
      <c r="B1044" s="4">
        <v>29.978999999999999</v>
      </c>
      <c r="C1044" s="4" t="s">
        <v>294</v>
      </c>
      <c r="D1044" s="4" t="s">
        <v>138</v>
      </c>
      <c r="E1044" s="4" t="s">
        <v>1189</v>
      </c>
      <c r="F1044" s="4">
        <v>300</v>
      </c>
      <c r="G1044" s="4" t="str">
        <f t="shared" si="16"/>
        <v>Uganda-Kigezi High School, Kabale (2)</v>
      </c>
      <c r="BA1044" s="4" t="str">
        <v>Virhembe</v>
      </c>
      <c r="BB1044" s="4" t="str">
        <v>Virhembe</v>
      </c>
      <c r="BC1044" s="4" t="str">
        <v>Virhembe</v>
      </c>
      <c r="BD1044" s="4" t="str">
        <v>Virhembe</v>
      </c>
      <c r="BE1044" s="4" t="str">
        <v>Virhembe</v>
      </c>
      <c r="BF1044" s="4" t="str">
        <v>Virhembe</v>
      </c>
      <c r="BG1044" s="4" t="str">
        <v>Virhembe</v>
      </c>
      <c r="BH1044" s="4" t="str">
        <v>Virhembe</v>
      </c>
      <c r="BI1044" s="4" t="str">
        <v>Virhembe</v>
      </c>
      <c r="BJ1044" s="4" t="str">
        <v>Virhembe</v>
      </c>
      <c r="BK1044" s="4" t="str">
        <v>Virhembe</v>
      </c>
      <c r="BL1044" s="4" t="str">
        <v>Virhembe</v>
      </c>
      <c r="BM1044" s="4" t="str">
        <v>Virhembe</v>
      </c>
      <c r="BN1044" s="4" t="str">
        <v>Virhembe</v>
      </c>
      <c r="BO1044" s="4" t="str">
        <v>Virhembe</v>
      </c>
      <c r="BP1044" s="4" t="str">
        <v>Virhembe</v>
      </c>
      <c r="BQ1044" s="4" t="str">
        <v>Virhembe</v>
      </c>
      <c r="BR1044" s="4" t="str">
        <v>Virhembe</v>
      </c>
      <c r="BS1044" s="4" t="str">
        <v>Virhembe</v>
      </c>
      <c r="BT1044" s="4" t="str">
        <v>Virhembe</v>
      </c>
      <c r="BU1044" s="4" t="str">
        <v>Virhembe</v>
      </c>
      <c r="BV1044" s="4" t="str">
        <v>Virhembe</v>
      </c>
      <c r="BW1044" s="4" t="str">
        <v>Virhembe</v>
      </c>
      <c r="BX1044" s="4" t="str">
        <v>Virhembe</v>
      </c>
      <c r="BY1044" s="4" t="str">
        <v>Virhembe</v>
      </c>
      <c r="BZ1044" s="4" t="str">
        <v>Virhembe</v>
      </c>
      <c r="CA1044" s="4" t="str">
        <v>Virhembe</v>
      </c>
      <c r="CB1044" s="4" t="str">
        <v>Virhembe</v>
      </c>
      <c r="CC1044" s="4" t="str">
        <v>Virhembe</v>
      </c>
      <c r="CD1044" s="4" t="str">
        <v>Virhembe</v>
      </c>
      <c r="CE1044" s="4" t="str">
        <v>Virhembe</v>
      </c>
      <c r="CF1044" s="4" t="str">
        <v>Virhembe</v>
      </c>
      <c r="CG1044" s="4" t="str">
        <v>Virhembe</v>
      </c>
      <c r="CH1044" s="4" t="str">
        <v>Virhembe</v>
      </c>
      <c r="CJ1044" s="4" t="str">
        <v>Virhembe</v>
      </c>
      <c r="CK1044" s="4" t="str">
        <v>Virhembe</v>
      </c>
      <c r="CL1044" s="4" t="str">
        <v>Virhembe</v>
      </c>
      <c r="CM1044" s="4" t="str">
        <v>Virhembe</v>
      </c>
      <c r="CN1044" s="4" t="str">
        <v>Virhembe</v>
      </c>
      <c r="CO1044" s="4" t="str">
        <v>Virhembe</v>
      </c>
      <c r="CP1044" s="4" t="str">
        <v>Virhembe</v>
      </c>
      <c r="CQ1044" s="4" t="str">
        <v>Virhembe</v>
      </c>
      <c r="CR1044" s="4" t="str">
        <v>Virhembe</v>
      </c>
      <c r="CS1044" s="4" t="str">
        <v>Virhembe</v>
      </c>
      <c r="CT1044" s="4" t="str">
        <v>Virhembe</v>
      </c>
      <c r="CU1044" s="4" t="str">
        <v>Virhembe</v>
      </c>
      <c r="CV1044" s="4" t="str">
        <v>Virhembe</v>
      </c>
      <c r="CW1044" s="4" t="str">
        <v>Virhembe</v>
      </c>
      <c r="CX1044" s="4" t="str">
        <v>Virhembe</v>
      </c>
      <c r="CY1044" s="4" t="str">
        <v>Virhembe</v>
      </c>
      <c r="CZ1044" s="4" t="str">
        <v>Virhembe</v>
      </c>
      <c r="DA1044" s="4" t="str">
        <v>Virhembe</v>
      </c>
      <c r="DB1044" s="4" t="str">
        <v>Virhembe</v>
      </c>
      <c r="DC1044" s="4" t="str">
        <v>Virhembe</v>
      </c>
      <c r="DD1044" s="4" t="str">
        <v>Virhembe</v>
      </c>
      <c r="DE1044" s="4" t="str">
        <v>Virhembe</v>
      </c>
      <c r="DF1044" s="4" t="str">
        <v>Virhembe</v>
      </c>
      <c r="DG1044" s="4" t="str">
        <v>Virhembe</v>
      </c>
      <c r="DH1044" s="4" t="str">
        <v>Virhembe</v>
      </c>
      <c r="DI1044" s="4" t="str">
        <v>Virhembe</v>
      </c>
      <c r="DJ1044" s="4" t="str">
        <v>Virhembe</v>
      </c>
      <c r="DK1044" s="4" t="str">
        <v>Virhembe</v>
      </c>
      <c r="DL1044" s="4" t="str">
        <v>Virhembe</v>
      </c>
      <c r="DM1044" s="4" t="str">
        <v>Virhembe</v>
      </c>
      <c r="DN1044" s="4" t="str">
        <v>Virhembe</v>
      </c>
      <c r="DO1044" s="4" t="str">
        <v>Virhembe</v>
      </c>
      <c r="DP1044" s="4" t="str">
        <v>Virhembe</v>
      </c>
    </row>
    <row r="1045" spans="1:120" x14ac:dyDescent="0.35">
      <c r="A1045" s="4">
        <v>0.33700000000000002</v>
      </c>
      <c r="B1045" s="4">
        <v>32.646000000000001</v>
      </c>
      <c r="C1045" s="4" t="s">
        <v>294</v>
      </c>
      <c r="D1045" s="4" t="s">
        <v>130</v>
      </c>
      <c r="E1045" s="4" t="s">
        <v>1190</v>
      </c>
      <c r="F1045" s="4">
        <v>250</v>
      </c>
      <c r="G1045" s="4" t="str">
        <f t="shared" si="16"/>
        <v>Uganda-Kireka</v>
      </c>
      <c r="BA1045" s="4" t="str">
        <v>Vunduzi</v>
      </c>
      <c r="BB1045" s="4" t="str">
        <v>Vunduzi</v>
      </c>
      <c r="BC1045" s="4" t="str">
        <v>Vunduzi</v>
      </c>
      <c r="BD1045" s="4" t="str">
        <v>Vunduzi</v>
      </c>
      <c r="BE1045" s="4" t="str">
        <v>Vunduzi</v>
      </c>
      <c r="BF1045" s="4" t="str">
        <v>Vunduzi</v>
      </c>
      <c r="BG1045" s="4" t="str">
        <v>Vunduzi</v>
      </c>
      <c r="BH1045" s="4" t="str">
        <v>Vunduzi</v>
      </c>
      <c r="BI1045" s="4" t="str">
        <v>Vunduzi</v>
      </c>
      <c r="BJ1045" s="4" t="str">
        <v>Vunduzi</v>
      </c>
      <c r="BK1045" s="4" t="str">
        <v>Vunduzi</v>
      </c>
      <c r="BL1045" s="4" t="str">
        <v>Vunduzi</v>
      </c>
      <c r="BM1045" s="4" t="str">
        <v>Vunduzi</v>
      </c>
      <c r="BN1045" s="4" t="str">
        <v>Vunduzi</v>
      </c>
      <c r="BO1045" s="4" t="str">
        <v>Vunduzi</v>
      </c>
      <c r="BP1045" s="4" t="str">
        <v>Vunduzi</v>
      </c>
      <c r="BQ1045" s="4" t="str">
        <v>Vunduzi</v>
      </c>
      <c r="BR1045" s="4" t="str">
        <v>Vunduzi</v>
      </c>
      <c r="BS1045" s="4" t="str">
        <v>Vunduzi</v>
      </c>
      <c r="BT1045" s="4" t="str">
        <v>Vunduzi</v>
      </c>
      <c r="BU1045" s="4" t="str">
        <v>Vunduzi</v>
      </c>
      <c r="BV1045" s="4" t="str">
        <v>Vunduzi</v>
      </c>
      <c r="BW1045" s="4" t="str">
        <v>Vunduzi</v>
      </c>
      <c r="BX1045" s="4" t="str">
        <v>Vunduzi</v>
      </c>
      <c r="BY1045" s="4" t="str">
        <v>Vunduzi</v>
      </c>
      <c r="BZ1045" s="4" t="str">
        <v>Vunduzi</v>
      </c>
      <c r="CA1045" s="4" t="str">
        <v>Vunduzi</v>
      </c>
      <c r="CB1045" s="4" t="str">
        <v>Vunduzi</v>
      </c>
      <c r="CC1045" s="4" t="str">
        <v>Vunduzi</v>
      </c>
      <c r="CD1045" s="4" t="str">
        <v>Vunduzi</v>
      </c>
      <c r="CE1045" s="4" t="str">
        <v>Vunduzi</v>
      </c>
      <c r="CF1045" s="4" t="str">
        <v>Vunduzi</v>
      </c>
      <c r="CG1045" s="4" t="str">
        <v>Vunduzi</v>
      </c>
      <c r="CH1045" s="4" t="str">
        <v>Vunduzi</v>
      </c>
      <c r="CJ1045" s="4" t="str">
        <v>Vunduzi</v>
      </c>
      <c r="CK1045" s="4" t="str">
        <v>Vunduzi</v>
      </c>
      <c r="CL1045" s="4" t="str">
        <v>Vunduzi</v>
      </c>
      <c r="CM1045" s="4" t="str">
        <v>Vunduzi</v>
      </c>
      <c r="CN1045" s="4" t="str">
        <v>Vunduzi</v>
      </c>
      <c r="CO1045" s="4" t="str">
        <v>Vunduzi</v>
      </c>
      <c r="CP1045" s="4" t="str">
        <v>Vunduzi</v>
      </c>
      <c r="CQ1045" s="4" t="str">
        <v>Vunduzi</v>
      </c>
      <c r="CR1045" s="4" t="str">
        <v>Vunduzi</v>
      </c>
      <c r="CS1045" s="4" t="str">
        <v>Vunduzi</v>
      </c>
      <c r="CT1045" s="4" t="str">
        <v>Vunduzi</v>
      </c>
      <c r="CU1045" s="4" t="str">
        <v>Vunduzi</v>
      </c>
      <c r="CV1045" s="4" t="str">
        <v>Vunduzi</v>
      </c>
      <c r="CW1045" s="4" t="str">
        <v>Vunduzi</v>
      </c>
      <c r="CX1045" s="4" t="str">
        <v>Vunduzi</v>
      </c>
      <c r="CY1045" s="4" t="str">
        <v>Vunduzi</v>
      </c>
      <c r="CZ1045" s="4" t="str">
        <v>Vunduzi</v>
      </c>
      <c r="DA1045" s="4" t="str">
        <v>Vunduzi</v>
      </c>
      <c r="DB1045" s="4" t="str">
        <v>Vunduzi</v>
      </c>
      <c r="DC1045" s="4" t="str">
        <v>Vunduzi</v>
      </c>
      <c r="DD1045" s="4" t="str">
        <v>Vunduzi</v>
      </c>
      <c r="DE1045" s="4" t="str">
        <v>Vunduzi</v>
      </c>
      <c r="DF1045" s="4" t="str">
        <v>Vunduzi</v>
      </c>
      <c r="DG1045" s="4" t="str">
        <v>Vunduzi</v>
      </c>
      <c r="DH1045" s="4" t="str">
        <v>Vunduzi</v>
      </c>
      <c r="DI1045" s="4" t="str">
        <v>Vunduzi</v>
      </c>
      <c r="DJ1045" s="4" t="str">
        <v>Vunduzi</v>
      </c>
      <c r="DK1045" s="4" t="str">
        <v>Vunduzi</v>
      </c>
      <c r="DL1045" s="4" t="str">
        <v>Vunduzi</v>
      </c>
      <c r="DM1045" s="4" t="str">
        <v>Vunduzi</v>
      </c>
      <c r="DN1045" s="4" t="str">
        <v>Vunduzi</v>
      </c>
      <c r="DO1045" s="4" t="str">
        <v>Vunduzi</v>
      </c>
      <c r="DP1045" s="4" t="str">
        <v>Vunduzi</v>
      </c>
    </row>
    <row r="1046" spans="1:120" x14ac:dyDescent="0.35">
      <c r="A1046" s="4">
        <v>0.71</v>
      </c>
      <c r="B1046" s="4">
        <v>33.81</v>
      </c>
      <c r="C1046" s="4" t="s">
        <v>294</v>
      </c>
      <c r="D1046" s="4" t="s">
        <v>130</v>
      </c>
      <c r="E1046" s="4" t="s">
        <v>1191</v>
      </c>
      <c r="F1046" s="4">
        <v>550</v>
      </c>
      <c r="G1046" s="4" t="str">
        <f t="shared" si="16"/>
        <v>Uganda-Kisiro</v>
      </c>
      <c r="BA1046" s="4" t="str">
        <v>Wakiso</v>
      </c>
      <c r="BB1046" s="4" t="str">
        <v>Wakiso</v>
      </c>
      <c r="BC1046" s="4" t="str">
        <v>Wakiso</v>
      </c>
      <c r="BD1046" s="4" t="str">
        <v>Wakiso</v>
      </c>
      <c r="BE1046" s="4" t="str">
        <v>Wakiso</v>
      </c>
      <c r="BF1046" s="4" t="str">
        <v>Wakiso</v>
      </c>
      <c r="BG1046" s="4" t="str">
        <v>Wakiso</v>
      </c>
      <c r="BH1046" s="4" t="str">
        <v>Wakiso</v>
      </c>
      <c r="BI1046" s="4" t="str">
        <v>Wakiso</v>
      </c>
      <c r="BJ1046" s="4" t="str">
        <v>Wakiso</v>
      </c>
      <c r="BK1046" s="4" t="str">
        <v>Wakiso</v>
      </c>
      <c r="BL1046" s="4" t="str">
        <v>Wakiso</v>
      </c>
      <c r="BM1046" s="4" t="str">
        <v>Wakiso</v>
      </c>
      <c r="BN1046" s="4" t="str">
        <v>Wakiso</v>
      </c>
      <c r="BO1046" s="4" t="str">
        <v>Wakiso</v>
      </c>
      <c r="BP1046" s="4" t="str">
        <v>Wakiso</v>
      </c>
      <c r="BQ1046" s="4" t="str">
        <v>Wakiso</v>
      </c>
      <c r="BR1046" s="4" t="str">
        <v>Wakiso</v>
      </c>
      <c r="BS1046" s="4" t="str">
        <v>Wakiso</v>
      </c>
      <c r="BT1046" s="4" t="str">
        <v>Wakiso</v>
      </c>
      <c r="BU1046" s="4" t="str">
        <v>Wakiso</v>
      </c>
      <c r="BV1046" s="4" t="str">
        <v>Wakiso</v>
      </c>
      <c r="BW1046" s="4" t="str">
        <v>Wakiso</v>
      </c>
      <c r="BX1046" s="4" t="str">
        <v>Wakiso</v>
      </c>
      <c r="BY1046" s="4" t="str">
        <v>Wakiso</v>
      </c>
      <c r="BZ1046" s="4" t="str">
        <v>Wakiso</v>
      </c>
      <c r="CA1046" s="4" t="str">
        <v>Wakiso</v>
      </c>
      <c r="CB1046" s="4" t="str">
        <v>Wakiso</v>
      </c>
      <c r="CC1046" s="4" t="str">
        <v>Wakiso</v>
      </c>
      <c r="CD1046" s="4" t="str">
        <v>Wakiso</v>
      </c>
      <c r="CE1046" s="4" t="str">
        <v>Wakiso</v>
      </c>
      <c r="CF1046" s="4" t="str">
        <v>Wakiso</v>
      </c>
      <c r="CG1046" s="4" t="str">
        <v>Wakiso</v>
      </c>
      <c r="CH1046" s="4" t="str">
        <v>Wakiso</v>
      </c>
      <c r="CJ1046" s="4" t="str">
        <v>Wakiso</v>
      </c>
      <c r="CK1046" s="4" t="str">
        <v>Wakiso</v>
      </c>
      <c r="CL1046" s="4" t="str">
        <v>Wakiso</v>
      </c>
      <c r="CM1046" s="4" t="str">
        <v>Wakiso</v>
      </c>
      <c r="CN1046" s="4" t="str">
        <v>Wakiso</v>
      </c>
      <c r="CO1046" s="4" t="str">
        <v>Wakiso</v>
      </c>
      <c r="CP1046" s="4" t="str">
        <v>Wakiso</v>
      </c>
      <c r="CQ1046" s="4" t="str">
        <v>Wakiso</v>
      </c>
      <c r="CR1046" s="4" t="str">
        <v>Wakiso</v>
      </c>
      <c r="CS1046" s="4" t="str">
        <v>Wakiso</v>
      </c>
      <c r="CT1046" s="4" t="str">
        <v>Wakiso</v>
      </c>
      <c r="CU1046" s="4" t="str">
        <v>Wakiso</v>
      </c>
      <c r="CV1046" s="4" t="str">
        <v>Wakiso</v>
      </c>
      <c r="CW1046" s="4" t="str">
        <v>Wakiso</v>
      </c>
      <c r="CX1046" s="4" t="str">
        <v>Wakiso</v>
      </c>
      <c r="CY1046" s="4" t="str">
        <v>Wakiso</v>
      </c>
      <c r="CZ1046" s="4" t="str">
        <v>Wakiso</v>
      </c>
      <c r="DA1046" s="4" t="str">
        <v>Wakiso</v>
      </c>
      <c r="DB1046" s="4" t="str">
        <v>Wakiso</v>
      </c>
      <c r="DC1046" s="4" t="str">
        <v>Wakiso</v>
      </c>
      <c r="DD1046" s="4" t="str">
        <v>Wakiso</v>
      </c>
      <c r="DE1046" s="4" t="str">
        <v>Wakiso</v>
      </c>
      <c r="DF1046" s="4" t="str">
        <v>Wakiso</v>
      </c>
      <c r="DG1046" s="4" t="str">
        <v>Wakiso</v>
      </c>
      <c r="DH1046" s="4" t="str">
        <v>Wakiso</v>
      </c>
      <c r="DI1046" s="4" t="str">
        <v>Wakiso</v>
      </c>
      <c r="DJ1046" s="4" t="str">
        <v>Wakiso</v>
      </c>
      <c r="DK1046" s="4" t="str">
        <v>Wakiso</v>
      </c>
      <c r="DL1046" s="4" t="str">
        <v>Wakiso</v>
      </c>
      <c r="DM1046" s="4" t="str">
        <v>Wakiso</v>
      </c>
      <c r="DN1046" s="4" t="str">
        <v>Wakiso</v>
      </c>
      <c r="DO1046" s="4" t="str">
        <v>Wakiso</v>
      </c>
      <c r="DP1046" s="4" t="str">
        <v>Wakiso</v>
      </c>
    </row>
    <row r="1047" spans="1:120" x14ac:dyDescent="0.35">
      <c r="A1047" s="4">
        <v>0.66</v>
      </c>
      <c r="B1047" s="4">
        <v>33.33</v>
      </c>
      <c r="C1047" s="4" t="s">
        <v>294</v>
      </c>
      <c r="D1047" s="4" t="s">
        <v>204</v>
      </c>
      <c r="E1047" s="4" t="s">
        <v>1192</v>
      </c>
      <c r="F1047" s="4">
        <v>538</v>
      </c>
      <c r="G1047" s="4" t="str">
        <f t="shared" si="16"/>
        <v>Uganda-Kisiro.Minani.NaCRRI</v>
      </c>
      <c r="BA1047" s="4" t="str">
        <v>Ward 21</v>
      </c>
      <c r="BB1047" s="4" t="str">
        <v>Ward 21</v>
      </c>
      <c r="BC1047" s="4" t="str">
        <v>Ward 21</v>
      </c>
      <c r="BD1047" s="4" t="str">
        <v>Ward 21</v>
      </c>
      <c r="BE1047" s="4" t="str">
        <v>Ward 21</v>
      </c>
      <c r="BF1047" s="4" t="str">
        <v>Ward 21</v>
      </c>
      <c r="BG1047" s="4" t="str">
        <v>Ward 21</v>
      </c>
      <c r="BH1047" s="4" t="str">
        <v>Ward 21</v>
      </c>
      <c r="BI1047" s="4" t="str">
        <v>Ward 21</v>
      </c>
      <c r="BJ1047" s="4" t="str">
        <v>Ward 21</v>
      </c>
      <c r="BK1047" s="4" t="str">
        <v>Ward 21</v>
      </c>
      <c r="BL1047" s="4" t="str">
        <v>Ward 21</v>
      </c>
      <c r="BM1047" s="4" t="str">
        <v>Ward 21</v>
      </c>
      <c r="BN1047" s="4" t="str">
        <v>Ward 21</v>
      </c>
      <c r="BO1047" s="4" t="str">
        <v>Ward 21</v>
      </c>
      <c r="BP1047" s="4" t="str">
        <v>Ward 21</v>
      </c>
      <c r="BQ1047" s="4" t="str">
        <v>Ward 21</v>
      </c>
      <c r="BR1047" s="4" t="str">
        <v>Ward 21</v>
      </c>
      <c r="BS1047" s="4" t="str">
        <v>Ward 21</v>
      </c>
      <c r="BT1047" s="4" t="str">
        <v>Ward 21</v>
      </c>
      <c r="BU1047" s="4" t="str">
        <v>Ward 21</v>
      </c>
      <c r="BV1047" s="4" t="str">
        <v>Ward 21</v>
      </c>
      <c r="BW1047" s="4" t="str">
        <v>Ward 21</v>
      </c>
      <c r="BX1047" s="4" t="str">
        <v>Ward 21</v>
      </c>
      <c r="BY1047" s="4" t="str">
        <v>Ward 21</v>
      </c>
      <c r="BZ1047" s="4" t="str">
        <v>Ward 21</v>
      </c>
      <c r="CA1047" s="4" t="str">
        <v>Ward 21</v>
      </c>
      <c r="CB1047" s="4" t="str">
        <v>Ward 21</v>
      </c>
      <c r="CC1047" s="4" t="str">
        <v>Ward 21</v>
      </c>
      <c r="CD1047" s="4" t="str">
        <v>Ward 21</v>
      </c>
      <c r="CE1047" s="4" t="str">
        <v>Ward 21</v>
      </c>
      <c r="CF1047" s="4" t="str">
        <v>Ward 21</v>
      </c>
      <c r="CG1047" s="4" t="str">
        <v>Ward 21</v>
      </c>
      <c r="CH1047" s="4" t="str">
        <v>Ward 21</v>
      </c>
      <c r="CJ1047" s="4" t="str">
        <v>Ward 21</v>
      </c>
      <c r="CK1047" s="4" t="str">
        <v>Ward 21</v>
      </c>
      <c r="CL1047" s="4" t="str">
        <v>Ward 21</v>
      </c>
      <c r="CM1047" s="4" t="str">
        <v>Ward 21</v>
      </c>
      <c r="CN1047" s="4" t="str">
        <v>Ward 21</v>
      </c>
      <c r="CO1047" s="4" t="str">
        <v>Ward 21</v>
      </c>
      <c r="CP1047" s="4" t="str">
        <v>Ward 21</v>
      </c>
      <c r="CQ1047" s="4" t="str">
        <v>Ward 21</v>
      </c>
      <c r="CR1047" s="4" t="str">
        <v>Ward 21</v>
      </c>
      <c r="CS1047" s="4" t="str">
        <v>Ward 21</v>
      </c>
      <c r="CT1047" s="4" t="str">
        <v>Ward 21</v>
      </c>
      <c r="CU1047" s="4" t="str">
        <v>Ward 21</v>
      </c>
      <c r="CV1047" s="4" t="str">
        <v>Ward 21</v>
      </c>
      <c r="CW1047" s="4" t="str">
        <v>Ward 21</v>
      </c>
      <c r="CX1047" s="4" t="str">
        <v>Ward 21</v>
      </c>
      <c r="CY1047" s="4" t="str">
        <v>Ward 21</v>
      </c>
      <c r="CZ1047" s="4" t="str">
        <v>Ward 21</v>
      </c>
      <c r="DA1047" s="4" t="str">
        <v>Ward 21</v>
      </c>
      <c r="DB1047" s="4" t="str">
        <v>Ward 21</v>
      </c>
      <c r="DC1047" s="4" t="str">
        <v>Ward 21</v>
      </c>
      <c r="DD1047" s="4" t="str">
        <v>Ward 21</v>
      </c>
      <c r="DE1047" s="4" t="str">
        <v>Ward 21</v>
      </c>
      <c r="DF1047" s="4" t="str">
        <v>Ward 21</v>
      </c>
      <c r="DG1047" s="4" t="str">
        <v>Ward 21</v>
      </c>
      <c r="DH1047" s="4" t="str">
        <v>Ward 21</v>
      </c>
      <c r="DI1047" s="4" t="str">
        <v>Ward 21</v>
      </c>
      <c r="DJ1047" s="4" t="str">
        <v>Ward 21</v>
      </c>
      <c r="DK1047" s="4" t="str">
        <v>Ward 21</v>
      </c>
      <c r="DL1047" s="4" t="str">
        <v>Ward 21</v>
      </c>
      <c r="DM1047" s="4" t="str">
        <v>Ward 21</v>
      </c>
      <c r="DN1047" s="4" t="str">
        <v>Ward 21</v>
      </c>
      <c r="DO1047" s="4" t="str">
        <v>Ward 21</v>
      </c>
      <c r="DP1047" s="4" t="str">
        <v>Ward 21</v>
      </c>
    </row>
    <row r="1048" spans="1:120" x14ac:dyDescent="0.35">
      <c r="A1048" s="4">
        <v>1.3</v>
      </c>
      <c r="B1048" s="4">
        <v>34.799999999999997</v>
      </c>
      <c r="C1048" s="4" t="s">
        <v>294</v>
      </c>
      <c r="D1048" s="4" t="s">
        <v>130</v>
      </c>
      <c r="E1048" s="4" t="s">
        <v>1193</v>
      </c>
      <c r="F1048" s="4">
        <v>917</v>
      </c>
      <c r="G1048" s="4" t="str">
        <f t="shared" si="16"/>
        <v>Uganda-Kongta</v>
      </c>
      <c r="BA1048" s="4" t="str">
        <v>Wasiko, Mukono, Luwero &amp; Mpigi Districts</v>
      </c>
      <c r="BB1048" s="4" t="str">
        <v>Wasiko, Mukono, Luwero &amp; Mpigi Districts</v>
      </c>
      <c r="BC1048" s="4" t="str">
        <v>Wasiko, Mukono, Luwero &amp; Mpigi Districts</v>
      </c>
      <c r="BD1048" s="4" t="str">
        <v>Wasiko, Mukono, Luwero &amp; Mpigi Districts</v>
      </c>
      <c r="BE1048" s="4" t="str">
        <v>Wasiko, Mukono, Luwero &amp; Mpigi Districts</v>
      </c>
      <c r="BF1048" s="4" t="str">
        <v>Wasiko, Mukono, Luwero &amp; Mpigi Districts</v>
      </c>
      <c r="BG1048" s="4" t="str">
        <v>Wasiko, Mukono, Luwero &amp; Mpigi Districts</v>
      </c>
      <c r="BH1048" s="4" t="str">
        <v>Wasiko, Mukono, Luwero &amp; Mpigi Districts</v>
      </c>
      <c r="BI1048" s="4" t="str">
        <v>Wasiko, Mukono, Luwero &amp; Mpigi Districts</v>
      </c>
      <c r="BJ1048" s="4" t="str">
        <v>Wasiko, Mukono, Luwero &amp; Mpigi Districts</v>
      </c>
      <c r="BK1048" s="4" t="str">
        <v>Wasiko, Mukono, Luwero &amp; Mpigi Districts</v>
      </c>
      <c r="BL1048" s="4" t="str">
        <v>Wasiko, Mukono, Luwero &amp; Mpigi Districts</v>
      </c>
      <c r="BM1048" s="4" t="str">
        <v>Wasiko, Mukono, Luwero &amp; Mpigi Districts</v>
      </c>
      <c r="BN1048" s="4" t="str">
        <v>Wasiko, Mukono, Luwero &amp; Mpigi Districts</v>
      </c>
      <c r="BO1048" s="4" t="str">
        <v>Wasiko, Mukono, Luwero &amp; Mpigi Districts</v>
      </c>
      <c r="BP1048" s="4" t="str">
        <v>Wasiko, Mukono, Luwero &amp; Mpigi Districts</v>
      </c>
      <c r="BQ1048" s="4" t="str">
        <v>Wasiko, Mukono, Luwero &amp; Mpigi Districts</v>
      </c>
      <c r="BR1048" s="4" t="str">
        <v>Wasiko, Mukono, Luwero &amp; Mpigi Districts</v>
      </c>
      <c r="BS1048" s="4" t="str">
        <v>Wasiko, Mukono, Luwero &amp; Mpigi Districts</v>
      </c>
      <c r="BT1048" s="4" t="str">
        <v>Wasiko, Mukono, Luwero &amp; Mpigi Districts</v>
      </c>
      <c r="BU1048" s="4" t="str">
        <v>Wasiko, Mukono, Luwero &amp; Mpigi Districts</v>
      </c>
      <c r="BV1048" s="4" t="str">
        <v>Wasiko, Mukono, Luwero &amp; Mpigi Districts</v>
      </c>
      <c r="BW1048" s="4" t="str">
        <v>Wasiko, Mukono, Luwero &amp; Mpigi Districts</v>
      </c>
      <c r="BX1048" s="4" t="str">
        <v>Wasiko, Mukono, Luwero &amp; Mpigi Districts</v>
      </c>
      <c r="BY1048" s="4" t="str">
        <v>Wasiko, Mukono, Luwero &amp; Mpigi Districts</v>
      </c>
      <c r="BZ1048" s="4" t="str">
        <v>Wasiko, Mukono, Luwero &amp; Mpigi Districts</v>
      </c>
      <c r="CA1048" s="4" t="str">
        <v>Wasiko, Mukono, Luwero &amp; Mpigi Districts</v>
      </c>
      <c r="CB1048" s="4" t="str">
        <v>Wasiko, Mukono, Luwero &amp; Mpigi Districts</v>
      </c>
      <c r="CC1048" s="4" t="str">
        <v>Wasiko, Mukono, Luwero &amp; Mpigi Districts</v>
      </c>
      <c r="CD1048" s="4" t="str">
        <v>Wasiko, Mukono, Luwero &amp; Mpigi Districts</v>
      </c>
      <c r="CE1048" s="4" t="str">
        <v>Wasiko, Mukono, Luwero &amp; Mpigi Districts</v>
      </c>
      <c r="CF1048" s="4" t="str">
        <v>Wasiko, Mukono, Luwero &amp; Mpigi Districts</v>
      </c>
      <c r="CG1048" s="4" t="str">
        <v>Wasiko, Mukono, Luwero &amp; Mpigi Districts</v>
      </c>
      <c r="CH1048" s="4" t="str">
        <v>Wasiko, Mukono, Luwero &amp; Mpigi Districts</v>
      </c>
      <c r="CJ1048" s="4" t="str">
        <v>Wasiko, Mukono, Luwero &amp; Mpigi Districts</v>
      </c>
      <c r="CK1048" s="4" t="str">
        <v>Wasiko, Mukono, Luwero &amp; Mpigi Districts</v>
      </c>
      <c r="CL1048" s="4" t="str">
        <v>Wasiko, Mukono, Luwero &amp; Mpigi Districts</v>
      </c>
      <c r="CM1048" s="4" t="str">
        <v>Wasiko, Mukono, Luwero &amp; Mpigi Districts</v>
      </c>
      <c r="CN1048" s="4" t="str">
        <v>Wasiko, Mukono, Luwero &amp; Mpigi Districts</v>
      </c>
      <c r="CO1048" s="4" t="str">
        <v>Wasiko, Mukono, Luwero &amp; Mpigi Districts</v>
      </c>
      <c r="CP1048" s="4" t="str">
        <v>Wasiko, Mukono, Luwero &amp; Mpigi Districts</v>
      </c>
      <c r="CQ1048" s="4" t="str">
        <v>Wasiko, Mukono, Luwero &amp; Mpigi Districts</v>
      </c>
      <c r="CR1048" s="4" t="str">
        <v>Wasiko, Mukono, Luwero &amp; Mpigi Districts</v>
      </c>
      <c r="CS1048" s="4" t="str">
        <v>Wasiko, Mukono, Luwero &amp; Mpigi Districts</v>
      </c>
      <c r="CT1048" s="4" t="str">
        <v>Wasiko, Mukono, Luwero &amp; Mpigi Districts</v>
      </c>
      <c r="CU1048" s="4" t="str">
        <v>Wasiko, Mukono, Luwero &amp; Mpigi Districts</v>
      </c>
      <c r="CV1048" s="4" t="str">
        <v>Wasiko, Mukono, Luwero &amp; Mpigi Districts</v>
      </c>
      <c r="CW1048" s="4" t="str">
        <v>Wasiko, Mukono, Luwero &amp; Mpigi Districts</v>
      </c>
      <c r="CX1048" s="4" t="str">
        <v>Wasiko, Mukono, Luwero &amp; Mpigi Districts</v>
      </c>
      <c r="CY1048" s="4" t="str">
        <v>Wasiko, Mukono, Luwero &amp; Mpigi Districts</v>
      </c>
      <c r="CZ1048" s="4" t="str">
        <v>Wasiko, Mukono, Luwero &amp; Mpigi Districts</v>
      </c>
      <c r="DA1048" s="4" t="str">
        <v>Wasiko, Mukono, Luwero &amp; Mpigi Districts</v>
      </c>
      <c r="DB1048" s="4" t="str">
        <v>Wasiko, Mukono, Luwero &amp; Mpigi Districts</v>
      </c>
      <c r="DC1048" s="4" t="str">
        <v>Wasiko, Mukono, Luwero &amp; Mpigi Districts</v>
      </c>
      <c r="DD1048" s="4" t="str">
        <v>Wasiko, Mukono, Luwero &amp; Mpigi Districts</v>
      </c>
      <c r="DE1048" s="4" t="str">
        <v>Wasiko, Mukono, Luwero &amp; Mpigi Districts</v>
      </c>
      <c r="DF1048" s="4" t="str">
        <v>Wasiko, Mukono, Luwero &amp; Mpigi Districts</v>
      </c>
      <c r="DG1048" s="4" t="str">
        <v>Wasiko, Mukono, Luwero &amp; Mpigi Districts</v>
      </c>
      <c r="DH1048" s="4" t="str">
        <v>Wasiko, Mukono, Luwero &amp; Mpigi Districts</v>
      </c>
      <c r="DI1048" s="4" t="str">
        <v>Wasiko, Mukono, Luwero &amp; Mpigi Districts</v>
      </c>
      <c r="DJ1048" s="4" t="str">
        <v>Wasiko, Mukono, Luwero &amp; Mpigi Districts</v>
      </c>
      <c r="DK1048" s="4" t="str">
        <v>Wasiko, Mukono, Luwero &amp; Mpigi Districts</v>
      </c>
      <c r="DL1048" s="4" t="str">
        <v>Wasiko, Mukono, Luwero &amp; Mpigi Districts</v>
      </c>
      <c r="DM1048" s="4" t="str">
        <v>Wasiko, Mukono, Luwero &amp; Mpigi Districts</v>
      </c>
      <c r="DN1048" s="4" t="str">
        <v>Wasiko, Mukono, Luwero &amp; Mpigi Districts</v>
      </c>
      <c r="DO1048" s="4" t="str">
        <v>Wasiko, Mukono, Luwero &amp; Mpigi Districts</v>
      </c>
      <c r="DP1048" s="4" t="str">
        <v>Wasiko, Mukono, Luwero &amp; Mpigi Districts</v>
      </c>
    </row>
    <row r="1049" spans="1:120" x14ac:dyDescent="0.35">
      <c r="A1049" s="4">
        <v>0.36</v>
      </c>
      <c r="B1049" s="4">
        <v>32.43</v>
      </c>
      <c r="C1049" s="4" t="s">
        <v>294</v>
      </c>
      <c r="D1049" s="4" t="s">
        <v>130</v>
      </c>
      <c r="E1049" s="4" t="s">
        <v>1194</v>
      </c>
      <c r="F1049" s="4">
        <v>550</v>
      </c>
      <c r="G1049" s="4" t="str">
        <f t="shared" si="16"/>
        <v>Uganda-Lukwanga</v>
      </c>
      <c r="BA1049" s="4" t="str">
        <v>WCDA Elsenburg Research Farm</v>
      </c>
      <c r="BB1049" s="4" t="str">
        <v>WCDA Elsenburg Research Farm</v>
      </c>
      <c r="BC1049" s="4" t="str">
        <v>WCDA Elsenburg Research Farm</v>
      </c>
      <c r="BD1049" s="4" t="str">
        <v>WCDA Elsenburg Research Farm</v>
      </c>
      <c r="BE1049" s="4" t="str">
        <v>WCDA Elsenburg Research Farm</v>
      </c>
      <c r="BF1049" s="4" t="str">
        <v>WCDA Elsenburg Research Farm</v>
      </c>
      <c r="BG1049" s="4" t="str">
        <v>WCDA Elsenburg Research Farm</v>
      </c>
      <c r="BH1049" s="4" t="str">
        <v>WCDA Elsenburg Research Farm</v>
      </c>
      <c r="BI1049" s="4" t="str">
        <v>WCDA Elsenburg Research Farm</v>
      </c>
      <c r="BJ1049" s="4" t="str">
        <v>WCDA Elsenburg Research Farm</v>
      </c>
      <c r="BK1049" s="4" t="str">
        <v>WCDA Elsenburg Research Farm</v>
      </c>
      <c r="BL1049" s="4" t="str">
        <v>WCDA Elsenburg Research Farm</v>
      </c>
      <c r="BM1049" s="4" t="str">
        <v>WCDA Elsenburg Research Farm</v>
      </c>
      <c r="BN1049" s="4" t="str">
        <v>WCDA Elsenburg Research Farm</v>
      </c>
      <c r="BO1049" s="4" t="str">
        <v>WCDA Elsenburg Research Farm</v>
      </c>
      <c r="BP1049" s="4" t="str">
        <v>WCDA Elsenburg Research Farm</v>
      </c>
      <c r="BQ1049" s="4" t="str">
        <v>WCDA Elsenburg Research Farm</v>
      </c>
      <c r="BR1049" s="4" t="str">
        <v>WCDA Elsenburg Research Farm</v>
      </c>
      <c r="BS1049" s="4" t="str">
        <v>WCDA Elsenburg Research Farm</v>
      </c>
      <c r="BT1049" s="4" t="str">
        <v>WCDA Elsenburg Research Farm</v>
      </c>
      <c r="BU1049" s="4" t="str">
        <v>WCDA Elsenburg Research Farm</v>
      </c>
      <c r="BV1049" s="4" t="str">
        <v>WCDA Elsenburg Research Farm</v>
      </c>
      <c r="BW1049" s="4" t="str">
        <v>WCDA Elsenburg Research Farm</v>
      </c>
      <c r="BX1049" s="4" t="str">
        <v>WCDA Elsenburg Research Farm</v>
      </c>
      <c r="BY1049" s="4" t="str">
        <v>WCDA Elsenburg Research Farm</v>
      </c>
      <c r="BZ1049" s="4" t="str">
        <v>WCDA Elsenburg Research Farm</v>
      </c>
      <c r="CA1049" s="4" t="str">
        <v>WCDA Elsenburg Research Farm</v>
      </c>
      <c r="CB1049" s="4" t="str">
        <v>WCDA Elsenburg Research Farm</v>
      </c>
      <c r="CC1049" s="4" t="str">
        <v>WCDA Elsenburg Research Farm</v>
      </c>
      <c r="CD1049" s="4" t="str">
        <v>WCDA Elsenburg Research Farm</v>
      </c>
      <c r="CE1049" s="4" t="str">
        <v>WCDA Elsenburg Research Farm</v>
      </c>
      <c r="CF1049" s="4" t="str">
        <v>WCDA Elsenburg Research Farm</v>
      </c>
      <c r="CG1049" s="4" t="str">
        <v>WCDA Elsenburg Research Farm</v>
      </c>
      <c r="CH1049" s="4" t="str">
        <v>WCDA Elsenburg Research Farm</v>
      </c>
      <c r="CJ1049" s="4" t="str">
        <v>WCDA Elsenburg Research Farm</v>
      </c>
      <c r="CK1049" s="4" t="str">
        <v>WCDA Elsenburg Research Farm</v>
      </c>
      <c r="CL1049" s="4" t="str">
        <v>WCDA Elsenburg Research Farm</v>
      </c>
      <c r="CM1049" s="4" t="str">
        <v>WCDA Elsenburg Research Farm</v>
      </c>
      <c r="CN1049" s="4" t="str">
        <v>WCDA Elsenburg Research Farm</v>
      </c>
      <c r="CO1049" s="4" t="str">
        <v>WCDA Elsenburg Research Farm</v>
      </c>
      <c r="CP1049" s="4" t="str">
        <v>WCDA Elsenburg Research Farm</v>
      </c>
      <c r="CQ1049" s="4" t="str">
        <v>WCDA Elsenburg Research Farm</v>
      </c>
      <c r="CR1049" s="4" t="str">
        <v>WCDA Elsenburg Research Farm</v>
      </c>
      <c r="CS1049" s="4" t="str">
        <v>WCDA Elsenburg Research Farm</v>
      </c>
      <c r="CT1049" s="4" t="str">
        <v>WCDA Elsenburg Research Farm</v>
      </c>
      <c r="CU1049" s="4" t="str">
        <v>WCDA Elsenburg Research Farm</v>
      </c>
      <c r="CV1049" s="4" t="str">
        <v>WCDA Elsenburg Research Farm</v>
      </c>
      <c r="CW1049" s="4" t="str">
        <v>WCDA Elsenburg Research Farm</v>
      </c>
      <c r="CX1049" s="4" t="str">
        <v>WCDA Elsenburg Research Farm</v>
      </c>
      <c r="CY1049" s="4" t="str">
        <v>WCDA Elsenburg Research Farm</v>
      </c>
      <c r="CZ1049" s="4" t="str">
        <v>WCDA Elsenburg Research Farm</v>
      </c>
      <c r="DA1049" s="4" t="str">
        <v>WCDA Elsenburg Research Farm</v>
      </c>
      <c r="DB1049" s="4" t="str">
        <v>WCDA Elsenburg Research Farm</v>
      </c>
      <c r="DC1049" s="4" t="str">
        <v>WCDA Elsenburg Research Farm</v>
      </c>
      <c r="DD1049" s="4" t="str">
        <v>WCDA Elsenburg Research Farm</v>
      </c>
      <c r="DE1049" s="4" t="str">
        <v>WCDA Elsenburg Research Farm</v>
      </c>
      <c r="DF1049" s="4" t="str">
        <v>WCDA Elsenburg Research Farm</v>
      </c>
      <c r="DG1049" s="4" t="str">
        <v>WCDA Elsenburg Research Farm</v>
      </c>
      <c r="DH1049" s="4" t="str">
        <v>WCDA Elsenburg Research Farm</v>
      </c>
      <c r="DI1049" s="4" t="str">
        <v>WCDA Elsenburg Research Farm</v>
      </c>
      <c r="DJ1049" s="4" t="str">
        <v>WCDA Elsenburg Research Farm</v>
      </c>
      <c r="DK1049" s="4" t="str">
        <v>WCDA Elsenburg Research Farm</v>
      </c>
      <c r="DL1049" s="4" t="str">
        <v>WCDA Elsenburg Research Farm</v>
      </c>
      <c r="DM1049" s="4" t="str">
        <v>WCDA Elsenburg Research Farm</v>
      </c>
      <c r="DN1049" s="4" t="str">
        <v>WCDA Elsenburg Research Farm</v>
      </c>
      <c r="DO1049" s="4" t="str">
        <v>WCDA Elsenburg Research Farm</v>
      </c>
      <c r="DP1049" s="4" t="str">
        <v>WCDA Elsenburg Research Farm</v>
      </c>
    </row>
    <row r="1050" spans="1:120" x14ac:dyDescent="0.35">
      <c r="A1050" s="4">
        <v>0.64</v>
      </c>
      <c r="B1050" s="4">
        <v>32.450000000000003</v>
      </c>
      <c r="C1050" s="4" t="s">
        <v>294</v>
      </c>
      <c r="D1050" s="4" t="s">
        <v>130</v>
      </c>
      <c r="E1050" s="4" t="s">
        <v>1195</v>
      </c>
      <c r="F1050" s="4">
        <v>550</v>
      </c>
      <c r="G1050" s="4" t="str">
        <f t="shared" si="16"/>
        <v>Uganda-Luwero</v>
      </c>
      <c r="BA1050" s="4" t="str">
        <v>WCDA Outeniqua Research Farm</v>
      </c>
      <c r="BB1050" s="4" t="str">
        <v>WCDA Outeniqua Research Farm</v>
      </c>
      <c r="BC1050" s="4" t="str">
        <v>WCDA Outeniqua Research Farm</v>
      </c>
      <c r="BD1050" s="4" t="str">
        <v>WCDA Outeniqua Research Farm</v>
      </c>
      <c r="BE1050" s="4" t="str">
        <v>WCDA Outeniqua Research Farm</v>
      </c>
      <c r="BF1050" s="4" t="str">
        <v>WCDA Outeniqua Research Farm</v>
      </c>
      <c r="BG1050" s="4" t="str">
        <v>WCDA Outeniqua Research Farm</v>
      </c>
      <c r="BH1050" s="4" t="str">
        <v>WCDA Outeniqua Research Farm</v>
      </c>
      <c r="BI1050" s="4" t="str">
        <v>WCDA Outeniqua Research Farm</v>
      </c>
      <c r="BJ1050" s="4" t="str">
        <v>WCDA Outeniqua Research Farm</v>
      </c>
      <c r="BK1050" s="4" t="str">
        <v>WCDA Outeniqua Research Farm</v>
      </c>
      <c r="BL1050" s="4" t="str">
        <v>WCDA Outeniqua Research Farm</v>
      </c>
      <c r="BM1050" s="4" t="str">
        <v>WCDA Outeniqua Research Farm</v>
      </c>
      <c r="BN1050" s="4" t="str">
        <v>WCDA Outeniqua Research Farm</v>
      </c>
      <c r="BO1050" s="4" t="str">
        <v>WCDA Outeniqua Research Farm</v>
      </c>
      <c r="BP1050" s="4" t="str">
        <v>WCDA Outeniqua Research Farm</v>
      </c>
      <c r="BQ1050" s="4" t="str">
        <v>WCDA Outeniqua Research Farm</v>
      </c>
      <c r="BR1050" s="4" t="str">
        <v>WCDA Outeniqua Research Farm</v>
      </c>
      <c r="BS1050" s="4" t="str">
        <v>WCDA Outeniqua Research Farm</v>
      </c>
      <c r="BT1050" s="4" t="str">
        <v>WCDA Outeniqua Research Farm</v>
      </c>
      <c r="BU1050" s="4" t="str">
        <v>WCDA Outeniqua Research Farm</v>
      </c>
      <c r="BV1050" s="4" t="str">
        <v>WCDA Outeniqua Research Farm</v>
      </c>
      <c r="BW1050" s="4" t="str">
        <v>WCDA Outeniqua Research Farm</v>
      </c>
      <c r="BX1050" s="4" t="str">
        <v>WCDA Outeniqua Research Farm</v>
      </c>
      <c r="BY1050" s="4" t="str">
        <v>WCDA Outeniqua Research Farm</v>
      </c>
      <c r="BZ1050" s="4" t="str">
        <v>WCDA Outeniqua Research Farm</v>
      </c>
      <c r="CA1050" s="4" t="str">
        <v>WCDA Outeniqua Research Farm</v>
      </c>
      <c r="CB1050" s="4" t="str">
        <v>WCDA Outeniqua Research Farm</v>
      </c>
      <c r="CC1050" s="4" t="str">
        <v>WCDA Outeniqua Research Farm</v>
      </c>
      <c r="CD1050" s="4" t="str">
        <v>WCDA Outeniqua Research Farm</v>
      </c>
      <c r="CE1050" s="4" t="str">
        <v>WCDA Outeniqua Research Farm</v>
      </c>
      <c r="CF1050" s="4" t="str">
        <v>WCDA Outeniqua Research Farm</v>
      </c>
      <c r="CG1050" s="4" t="str">
        <v>WCDA Outeniqua Research Farm</v>
      </c>
      <c r="CH1050" s="4" t="str">
        <v>WCDA Outeniqua Research Farm</v>
      </c>
      <c r="CJ1050" s="4" t="str">
        <v>WCDA Outeniqua Research Farm</v>
      </c>
      <c r="CK1050" s="4" t="str">
        <v>WCDA Outeniqua Research Farm</v>
      </c>
      <c r="CL1050" s="4" t="str">
        <v>WCDA Outeniqua Research Farm</v>
      </c>
      <c r="CM1050" s="4" t="str">
        <v>WCDA Outeniqua Research Farm</v>
      </c>
      <c r="CN1050" s="4" t="str">
        <v>WCDA Outeniqua Research Farm</v>
      </c>
      <c r="CO1050" s="4" t="str">
        <v>WCDA Outeniqua Research Farm</v>
      </c>
      <c r="CP1050" s="4" t="str">
        <v>WCDA Outeniqua Research Farm</v>
      </c>
      <c r="CQ1050" s="4" t="str">
        <v>WCDA Outeniqua Research Farm</v>
      </c>
      <c r="CR1050" s="4" t="str">
        <v>WCDA Outeniqua Research Farm</v>
      </c>
      <c r="CS1050" s="4" t="str">
        <v>WCDA Outeniqua Research Farm</v>
      </c>
      <c r="CT1050" s="4" t="str">
        <v>WCDA Outeniqua Research Farm</v>
      </c>
      <c r="CU1050" s="4" t="str">
        <v>WCDA Outeniqua Research Farm</v>
      </c>
      <c r="CV1050" s="4" t="str">
        <v>WCDA Outeniqua Research Farm</v>
      </c>
      <c r="CW1050" s="4" t="str">
        <v>WCDA Outeniqua Research Farm</v>
      </c>
      <c r="CX1050" s="4" t="str">
        <v>WCDA Outeniqua Research Farm</v>
      </c>
      <c r="CY1050" s="4" t="str">
        <v>WCDA Outeniqua Research Farm</v>
      </c>
      <c r="CZ1050" s="4" t="str">
        <v>WCDA Outeniqua Research Farm</v>
      </c>
      <c r="DA1050" s="4" t="str">
        <v>WCDA Outeniqua Research Farm</v>
      </c>
      <c r="DB1050" s="4" t="str">
        <v>WCDA Outeniqua Research Farm</v>
      </c>
      <c r="DC1050" s="4" t="str">
        <v>WCDA Outeniqua Research Farm</v>
      </c>
      <c r="DD1050" s="4" t="str">
        <v>WCDA Outeniqua Research Farm</v>
      </c>
      <c r="DE1050" s="4" t="str">
        <v>WCDA Outeniqua Research Farm</v>
      </c>
      <c r="DF1050" s="4" t="str">
        <v>WCDA Outeniqua Research Farm</v>
      </c>
      <c r="DG1050" s="4" t="str">
        <v>WCDA Outeniqua Research Farm</v>
      </c>
      <c r="DH1050" s="4" t="str">
        <v>WCDA Outeniqua Research Farm</v>
      </c>
      <c r="DI1050" s="4" t="str">
        <v>WCDA Outeniqua Research Farm</v>
      </c>
      <c r="DJ1050" s="4" t="str">
        <v>WCDA Outeniqua Research Farm</v>
      </c>
      <c r="DK1050" s="4" t="str">
        <v>WCDA Outeniqua Research Farm</v>
      </c>
      <c r="DL1050" s="4" t="str">
        <v>WCDA Outeniqua Research Farm</v>
      </c>
      <c r="DM1050" s="4" t="str">
        <v>WCDA Outeniqua Research Farm</v>
      </c>
      <c r="DN1050" s="4" t="str">
        <v>WCDA Outeniqua Research Farm</v>
      </c>
      <c r="DO1050" s="4" t="str">
        <v>WCDA Outeniqua Research Farm</v>
      </c>
      <c r="DP1050" s="4" t="str">
        <v>WCDA Outeniqua Research Farm</v>
      </c>
    </row>
    <row r="1051" spans="1:120" x14ac:dyDescent="0.35">
      <c r="A1051" s="4">
        <v>0.79</v>
      </c>
      <c r="B1051" s="4">
        <v>32.61</v>
      </c>
      <c r="C1051" s="4" t="s">
        <v>294</v>
      </c>
      <c r="D1051" s="4" t="s">
        <v>130</v>
      </c>
      <c r="E1051" s="4" t="s">
        <v>1195</v>
      </c>
      <c r="F1051" s="4">
        <v>550</v>
      </c>
      <c r="G1051" s="4" t="str">
        <f t="shared" si="16"/>
        <v>Uganda-Luwero</v>
      </c>
      <c r="BA1051" s="4" t="str">
        <v>Weldiya</v>
      </c>
      <c r="BB1051" s="4" t="str">
        <v>Weldiya</v>
      </c>
      <c r="BC1051" s="4" t="str">
        <v>Weldiya</v>
      </c>
      <c r="BD1051" s="4" t="str">
        <v>Weldiya</v>
      </c>
      <c r="BE1051" s="4" t="str">
        <v>Weldiya</v>
      </c>
      <c r="BF1051" s="4" t="str">
        <v>Weldiya</v>
      </c>
      <c r="BG1051" s="4" t="str">
        <v>Weldiya</v>
      </c>
      <c r="BH1051" s="4" t="str">
        <v>Weldiya</v>
      </c>
      <c r="BI1051" s="4" t="str">
        <v>Weldiya</v>
      </c>
      <c r="BJ1051" s="4" t="str">
        <v>Weldiya</v>
      </c>
      <c r="BK1051" s="4" t="str">
        <v>Weldiya</v>
      </c>
      <c r="BL1051" s="4" t="str">
        <v>Weldiya</v>
      </c>
      <c r="BM1051" s="4" t="str">
        <v>Weldiya</v>
      </c>
      <c r="BN1051" s="4" t="str">
        <v>Weldiya</v>
      </c>
      <c r="BO1051" s="4" t="str">
        <v>Weldiya</v>
      </c>
      <c r="BP1051" s="4" t="str">
        <v>Weldiya</v>
      </c>
      <c r="BQ1051" s="4" t="str">
        <v>Weldiya</v>
      </c>
      <c r="BR1051" s="4" t="str">
        <v>Weldiya</v>
      </c>
      <c r="BS1051" s="4" t="str">
        <v>Weldiya</v>
      </c>
      <c r="BT1051" s="4" t="str">
        <v>Weldiya</v>
      </c>
      <c r="BU1051" s="4" t="str">
        <v>Weldiya</v>
      </c>
      <c r="BV1051" s="4" t="str">
        <v>Weldiya</v>
      </c>
      <c r="BW1051" s="4" t="str">
        <v>Weldiya</v>
      </c>
      <c r="BX1051" s="4" t="str">
        <v>Weldiya</v>
      </c>
      <c r="BY1051" s="4" t="str">
        <v>Weldiya</v>
      </c>
      <c r="BZ1051" s="4" t="str">
        <v>Weldiya</v>
      </c>
      <c r="CA1051" s="4" t="str">
        <v>Weldiya</v>
      </c>
      <c r="CB1051" s="4" t="str">
        <v>Weldiya</v>
      </c>
      <c r="CC1051" s="4" t="str">
        <v>Weldiya</v>
      </c>
      <c r="CD1051" s="4" t="str">
        <v>Weldiya</v>
      </c>
      <c r="CE1051" s="4" t="str">
        <v>Weldiya</v>
      </c>
      <c r="CF1051" s="4" t="str">
        <v>Weldiya</v>
      </c>
      <c r="CG1051" s="4" t="str">
        <v>Weldiya</v>
      </c>
      <c r="CH1051" s="4" t="str">
        <v>Weldiya</v>
      </c>
      <c r="CJ1051" s="4" t="str">
        <v>Weldiya</v>
      </c>
      <c r="CK1051" s="4" t="str">
        <v>Weldiya</v>
      </c>
      <c r="CL1051" s="4" t="str">
        <v>Weldiya</v>
      </c>
      <c r="CM1051" s="4" t="str">
        <v>Weldiya</v>
      </c>
      <c r="CN1051" s="4" t="str">
        <v>Weldiya</v>
      </c>
      <c r="CO1051" s="4" t="str">
        <v>Weldiya</v>
      </c>
      <c r="CP1051" s="4" t="str">
        <v>Weldiya</v>
      </c>
      <c r="CQ1051" s="4" t="str">
        <v>Weldiya</v>
      </c>
      <c r="CR1051" s="4" t="str">
        <v>Weldiya</v>
      </c>
      <c r="CS1051" s="4" t="str">
        <v>Weldiya</v>
      </c>
      <c r="CT1051" s="4" t="str">
        <v>Weldiya</v>
      </c>
      <c r="CU1051" s="4" t="str">
        <v>Weldiya</v>
      </c>
      <c r="CV1051" s="4" t="str">
        <v>Weldiya</v>
      </c>
      <c r="CW1051" s="4" t="str">
        <v>Weldiya</v>
      </c>
      <c r="CX1051" s="4" t="str">
        <v>Weldiya</v>
      </c>
      <c r="CY1051" s="4" t="str">
        <v>Weldiya</v>
      </c>
      <c r="CZ1051" s="4" t="str">
        <v>Weldiya</v>
      </c>
      <c r="DA1051" s="4" t="str">
        <v>Weldiya</v>
      </c>
      <c r="DB1051" s="4" t="str">
        <v>Weldiya</v>
      </c>
      <c r="DC1051" s="4" t="str">
        <v>Weldiya</v>
      </c>
      <c r="DD1051" s="4" t="str">
        <v>Weldiya</v>
      </c>
      <c r="DE1051" s="4" t="str">
        <v>Weldiya</v>
      </c>
      <c r="DF1051" s="4" t="str">
        <v>Weldiya</v>
      </c>
      <c r="DG1051" s="4" t="str">
        <v>Weldiya</v>
      </c>
      <c r="DH1051" s="4" t="str">
        <v>Weldiya</v>
      </c>
      <c r="DI1051" s="4" t="str">
        <v>Weldiya</v>
      </c>
      <c r="DJ1051" s="4" t="str">
        <v>Weldiya</v>
      </c>
      <c r="DK1051" s="4" t="str">
        <v>Weldiya</v>
      </c>
      <c r="DL1051" s="4" t="str">
        <v>Weldiya</v>
      </c>
      <c r="DM1051" s="4" t="str">
        <v>Weldiya</v>
      </c>
      <c r="DN1051" s="4" t="str">
        <v>Weldiya</v>
      </c>
      <c r="DO1051" s="4" t="str">
        <v>Weldiya</v>
      </c>
      <c r="DP1051" s="4" t="str">
        <v>Weldiya</v>
      </c>
    </row>
    <row r="1052" spans="1:120" x14ac:dyDescent="0.35">
      <c r="A1052" s="4">
        <v>0.8</v>
      </c>
      <c r="B1052" s="4">
        <v>32.6</v>
      </c>
      <c r="C1052" s="4" t="s">
        <v>294</v>
      </c>
      <c r="D1052" s="4" t="s">
        <v>296</v>
      </c>
      <c r="E1052" s="4" t="s">
        <v>1196</v>
      </c>
      <c r="F1052" s="4">
        <v>1013</v>
      </c>
      <c r="G1052" s="4" t="str">
        <f t="shared" si="16"/>
        <v>Uganda-Luwero.Kayunga</v>
      </c>
      <c r="BA1052" s="4" t="str">
        <v>Welgevallen Experimental Farm, Stellenbosch</v>
      </c>
      <c r="BB1052" s="4" t="str">
        <v>Welgevallen Experimental Farm, Stellenbosch</v>
      </c>
      <c r="BC1052" s="4" t="str">
        <v>Welgevallen Experimental Farm, Stellenbosch</v>
      </c>
      <c r="BD1052" s="4" t="str">
        <v>Welgevallen Experimental Farm, Stellenbosch</v>
      </c>
      <c r="BE1052" s="4" t="str">
        <v>Welgevallen Experimental Farm, Stellenbosch</v>
      </c>
      <c r="BF1052" s="4" t="str">
        <v>Welgevallen Experimental Farm, Stellenbosch</v>
      </c>
      <c r="BG1052" s="4" t="str">
        <v>Welgevallen Experimental Farm, Stellenbosch</v>
      </c>
      <c r="BH1052" s="4" t="str">
        <v>Welgevallen Experimental Farm, Stellenbosch</v>
      </c>
      <c r="BI1052" s="4" t="str">
        <v>Welgevallen Experimental Farm, Stellenbosch</v>
      </c>
      <c r="BJ1052" s="4" t="str">
        <v>Welgevallen Experimental Farm, Stellenbosch</v>
      </c>
      <c r="BK1052" s="4" t="str">
        <v>Welgevallen Experimental Farm, Stellenbosch</v>
      </c>
      <c r="BL1052" s="4" t="str">
        <v>Welgevallen Experimental Farm, Stellenbosch</v>
      </c>
      <c r="BM1052" s="4" t="str">
        <v>Welgevallen Experimental Farm, Stellenbosch</v>
      </c>
      <c r="BN1052" s="4" t="str">
        <v>Welgevallen Experimental Farm, Stellenbosch</v>
      </c>
      <c r="BO1052" s="4" t="str">
        <v>Welgevallen Experimental Farm, Stellenbosch</v>
      </c>
      <c r="BP1052" s="4" t="str">
        <v>Welgevallen Experimental Farm, Stellenbosch</v>
      </c>
      <c r="BQ1052" s="4" t="str">
        <v>Welgevallen Experimental Farm, Stellenbosch</v>
      </c>
      <c r="BR1052" s="4" t="str">
        <v>Welgevallen Experimental Farm, Stellenbosch</v>
      </c>
      <c r="BS1052" s="4" t="str">
        <v>Welgevallen Experimental Farm, Stellenbosch</v>
      </c>
      <c r="BT1052" s="4" t="str">
        <v>Welgevallen Experimental Farm, Stellenbosch</v>
      </c>
      <c r="BU1052" s="4" t="str">
        <v>Welgevallen Experimental Farm, Stellenbosch</v>
      </c>
      <c r="BV1052" s="4" t="str">
        <v>Welgevallen Experimental Farm, Stellenbosch</v>
      </c>
      <c r="BW1052" s="4" t="str">
        <v>Welgevallen Experimental Farm, Stellenbosch</v>
      </c>
      <c r="BX1052" s="4" t="str">
        <v>Welgevallen Experimental Farm, Stellenbosch</v>
      </c>
      <c r="BY1052" s="4" t="str">
        <v>Welgevallen Experimental Farm, Stellenbosch</v>
      </c>
      <c r="BZ1052" s="4" t="str">
        <v>Welgevallen Experimental Farm, Stellenbosch</v>
      </c>
      <c r="CA1052" s="4" t="str">
        <v>Welgevallen Experimental Farm, Stellenbosch</v>
      </c>
      <c r="CB1052" s="4" t="str">
        <v>Welgevallen Experimental Farm, Stellenbosch</v>
      </c>
      <c r="CC1052" s="4" t="str">
        <v>Welgevallen Experimental Farm, Stellenbosch</v>
      </c>
      <c r="CD1052" s="4" t="str">
        <v>Welgevallen Experimental Farm, Stellenbosch</v>
      </c>
      <c r="CE1052" s="4" t="str">
        <v>Welgevallen Experimental Farm, Stellenbosch</v>
      </c>
      <c r="CF1052" s="4" t="str">
        <v>Welgevallen Experimental Farm, Stellenbosch</v>
      </c>
      <c r="CG1052" s="4" t="str">
        <v>Welgevallen Experimental Farm, Stellenbosch</v>
      </c>
      <c r="CH1052" s="4" t="str">
        <v>Welgevallen Experimental Farm, Stellenbosch</v>
      </c>
      <c r="CJ1052" s="4" t="str">
        <v>Welgevallen Experimental Farm, Stellenbosch</v>
      </c>
      <c r="CK1052" s="4" t="str">
        <v>Welgevallen Experimental Farm, Stellenbosch</v>
      </c>
      <c r="CL1052" s="4" t="str">
        <v>Welgevallen Experimental Farm, Stellenbosch</v>
      </c>
      <c r="CM1052" s="4" t="str">
        <v>Welgevallen Experimental Farm, Stellenbosch</v>
      </c>
      <c r="CN1052" s="4" t="str">
        <v>Welgevallen Experimental Farm, Stellenbosch</v>
      </c>
      <c r="CO1052" s="4" t="str">
        <v>Welgevallen Experimental Farm, Stellenbosch</v>
      </c>
      <c r="CP1052" s="4" t="str">
        <v>Welgevallen Experimental Farm, Stellenbosch</v>
      </c>
      <c r="CQ1052" s="4" t="str">
        <v>Welgevallen Experimental Farm, Stellenbosch</v>
      </c>
      <c r="CR1052" s="4" t="str">
        <v>Welgevallen Experimental Farm, Stellenbosch</v>
      </c>
      <c r="CS1052" s="4" t="str">
        <v>Welgevallen Experimental Farm, Stellenbosch</v>
      </c>
      <c r="CT1052" s="4" t="str">
        <v>Welgevallen Experimental Farm, Stellenbosch</v>
      </c>
      <c r="CU1052" s="4" t="str">
        <v>Welgevallen Experimental Farm, Stellenbosch</v>
      </c>
      <c r="CV1052" s="4" t="str">
        <v>Welgevallen Experimental Farm, Stellenbosch</v>
      </c>
      <c r="CW1052" s="4" t="str">
        <v>Welgevallen Experimental Farm, Stellenbosch</v>
      </c>
      <c r="CX1052" s="4" t="str">
        <v>Welgevallen Experimental Farm, Stellenbosch</v>
      </c>
      <c r="CY1052" s="4" t="str">
        <v>Welgevallen Experimental Farm, Stellenbosch</v>
      </c>
      <c r="CZ1052" s="4" t="str">
        <v>Welgevallen Experimental Farm, Stellenbosch</v>
      </c>
      <c r="DA1052" s="4" t="str">
        <v>Welgevallen Experimental Farm, Stellenbosch</v>
      </c>
      <c r="DB1052" s="4" t="str">
        <v>Welgevallen Experimental Farm, Stellenbosch</v>
      </c>
      <c r="DC1052" s="4" t="str">
        <v>Welgevallen Experimental Farm, Stellenbosch</v>
      </c>
      <c r="DD1052" s="4" t="str">
        <v>Welgevallen Experimental Farm, Stellenbosch</v>
      </c>
      <c r="DE1052" s="4" t="str">
        <v>Welgevallen Experimental Farm, Stellenbosch</v>
      </c>
      <c r="DF1052" s="4" t="str">
        <v>Welgevallen Experimental Farm, Stellenbosch</v>
      </c>
      <c r="DG1052" s="4" t="str">
        <v>Welgevallen Experimental Farm, Stellenbosch</v>
      </c>
      <c r="DH1052" s="4" t="str">
        <v>Welgevallen Experimental Farm, Stellenbosch</v>
      </c>
      <c r="DI1052" s="4" t="str">
        <v>Welgevallen Experimental Farm, Stellenbosch</v>
      </c>
      <c r="DJ1052" s="4" t="str">
        <v>Welgevallen Experimental Farm, Stellenbosch</v>
      </c>
      <c r="DK1052" s="4" t="str">
        <v>Welgevallen Experimental Farm, Stellenbosch</v>
      </c>
      <c r="DL1052" s="4" t="str">
        <v>Welgevallen Experimental Farm, Stellenbosch</v>
      </c>
      <c r="DM1052" s="4" t="str">
        <v>Welgevallen Experimental Farm, Stellenbosch</v>
      </c>
      <c r="DN1052" s="4" t="str">
        <v>Welgevallen Experimental Farm, Stellenbosch</v>
      </c>
      <c r="DO1052" s="4" t="str">
        <v>Welgevallen Experimental Farm, Stellenbosch</v>
      </c>
      <c r="DP1052" s="4" t="str">
        <v>Welgevallen Experimental Farm, Stellenbosch</v>
      </c>
    </row>
    <row r="1053" spans="1:120" x14ac:dyDescent="0.35">
      <c r="A1053" s="4">
        <v>0.46500000000000002</v>
      </c>
      <c r="B1053" s="4">
        <v>32.612000000000002</v>
      </c>
      <c r="C1053" s="4" t="s">
        <v>294</v>
      </c>
      <c r="D1053" s="4" t="s">
        <v>138</v>
      </c>
      <c r="E1053" s="4" t="s">
        <v>1197</v>
      </c>
      <c r="F1053" s="4">
        <v>300</v>
      </c>
      <c r="G1053" s="4" t="str">
        <f t="shared" si="16"/>
        <v>Uganda-Makerere University ARI, Kabanyolo</v>
      </c>
      <c r="BA1053" s="4" t="str">
        <v>Wenchi</v>
      </c>
      <c r="BB1053" s="4" t="str">
        <v>Wenchi</v>
      </c>
      <c r="BC1053" s="4" t="str">
        <v>Wenchi</v>
      </c>
      <c r="BD1053" s="4" t="str">
        <v>Wenchi</v>
      </c>
      <c r="BE1053" s="4" t="str">
        <v>Wenchi</v>
      </c>
      <c r="BF1053" s="4" t="str">
        <v>Wenchi</v>
      </c>
      <c r="BG1053" s="4" t="str">
        <v>Wenchi</v>
      </c>
      <c r="BH1053" s="4" t="str">
        <v>Wenchi</v>
      </c>
      <c r="BI1053" s="4" t="str">
        <v>Wenchi</v>
      </c>
      <c r="BJ1053" s="4" t="str">
        <v>Wenchi</v>
      </c>
      <c r="BK1053" s="4" t="str">
        <v>Wenchi</v>
      </c>
      <c r="BL1053" s="4" t="str">
        <v>Wenchi</v>
      </c>
      <c r="BM1053" s="4" t="str">
        <v>Wenchi</v>
      </c>
      <c r="BN1053" s="4" t="str">
        <v>Wenchi</v>
      </c>
      <c r="BO1053" s="4" t="str">
        <v>Wenchi</v>
      </c>
      <c r="BP1053" s="4" t="str">
        <v>Wenchi</v>
      </c>
      <c r="BQ1053" s="4" t="str">
        <v>Wenchi</v>
      </c>
      <c r="BR1053" s="4" t="str">
        <v>Wenchi</v>
      </c>
      <c r="BS1053" s="4" t="str">
        <v>Wenchi</v>
      </c>
      <c r="BT1053" s="4" t="str">
        <v>Wenchi</v>
      </c>
      <c r="BU1053" s="4" t="str">
        <v>Wenchi</v>
      </c>
      <c r="BV1053" s="4" t="str">
        <v>Wenchi</v>
      </c>
      <c r="BW1053" s="4" t="str">
        <v>Wenchi</v>
      </c>
      <c r="BX1053" s="4" t="str">
        <v>Wenchi</v>
      </c>
      <c r="BY1053" s="4" t="str">
        <v>Wenchi</v>
      </c>
      <c r="BZ1053" s="4" t="str">
        <v>Wenchi</v>
      </c>
      <c r="CA1053" s="4" t="str">
        <v>Wenchi</v>
      </c>
      <c r="CB1053" s="4" t="str">
        <v>Wenchi</v>
      </c>
      <c r="CC1053" s="4" t="str">
        <v>Wenchi</v>
      </c>
      <c r="CD1053" s="4" t="str">
        <v>Wenchi</v>
      </c>
      <c r="CE1053" s="4" t="str">
        <v>Wenchi</v>
      </c>
      <c r="CF1053" s="4" t="str">
        <v>Wenchi</v>
      </c>
      <c r="CG1053" s="4" t="str">
        <v>Wenchi</v>
      </c>
      <c r="CH1053" s="4" t="str">
        <v>Wenchi</v>
      </c>
      <c r="CJ1053" s="4" t="str">
        <v>Wenchi</v>
      </c>
      <c r="CK1053" s="4" t="str">
        <v>Wenchi</v>
      </c>
      <c r="CL1053" s="4" t="str">
        <v>Wenchi</v>
      </c>
      <c r="CM1053" s="4" t="str">
        <v>Wenchi</v>
      </c>
      <c r="CN1053" s="4" t="str">
        <v>Wenchi</v>
      </c>
      <c r="CO1053" s="4" t="str">
        <v>Wenchi</v>
      </c>
      <c r="CP1053" s="4" t="str">
        <v>Wenchi</v>
      </c>
      <c r="CQ1053" s="4" t="str">
        <v>Wenchi</v>
      </c>
      <c r="CR1053" s="4" t="str">
        <v>Wenchi</v>
      </c>
      <c r="CS1053" s="4" t="str">
        <v>Wenchi</v>
      </c>
      <c r="CT1053" s="4" t="str">
        <v>Wenchi</v>
      </c>
      <c r="CU1053" s="4" t="str">
        <v>Wenchi</v>
      </c>
      <c r="CV1053" s="4" t="str">
        <v>Wenchi</v>
      </c>
      <c r="CW1053" s="4" t="str">
        <v>Wenchi</v>
      </c>
      <c r="CX1053" s="4" t="str">
        <v>Wenchi</v>
      </c>
      <c r="CY1053" s="4" t="str">
        <v>Wenchi</v>
      </c>
      <c r="CZ1053" s="4" t="str">
        <v>Wenchi</v>
      </c>
      <c r="DA1053" s="4" t="str">
        <v>Wenchi</v>
      </c>
      <c r="DB1053" s="4" t="str">
        <v>Wenchi</v>
      </c>
      <c r="DC1053" s="4" t="str">
        <v>Wenchi</v>
      </c>
      <c r="DD1053" s="4" t="str">
        <v>Wenchi</v>
      </c>
      <c r="DE1053" s="4" t="str">
        <v>Wenchi</v>
      </c>
      <c r="DF1053" s="4" t="str">
        <v>Wenchi</v>
      </c>
      <c r="DG1053" s="4" t="str">
        <v>Wenchi</v>
      </c>
      <c r="DH1053" s="4" t="str">
        <v>Wenchi</v>
      </c>
      <c r="DI1053" s="4" t="str">
        <v>Wenchi</v>
      </c>
      <c r="DJ1053" s="4" t="str">
        <v>Wenchi</v>
      </c>
      <c r="DK1053" s="4" t="str">
        <v>Wenchi</v>
      </c>
      <c r="DL1053" s="4" t="str">
        <v>Wenchi</v>
      </c>
      <c r="DM1053" s="4" t="str">
        <v>Wenchi</v>
      </c>
      <c r="DN1053" s="4" t="str">
        <v>Wenchi</v>
      </c>
      <c r="DO1053" s="4" t="str">
        <v>Wenchi</v>
      </c>
      <c r="DP1053" s="4" t="str">
        <v>Wenchi</v>
      </c>
    </row>
    <row r="1054" spans="1:120" x14ac:dyDescent="0.35">
      <c r="A1054" s="4">
        <v>-0.42</v>
      </c>
      <c r="B1054" s="4">
        <v>31.88</v>
      </c>
      <c r="C1054" s="4" t="s">
        <v>294</v>
      </c>
      <c r="D1054" s="4" t="s">
        <v>130</v>
      </c>
      <c r="E1054" s="4" t="s">
        <v>1198</v>
      </c>
      <c r="F1054" s="4">
        <v>550</v>
      </c>
      <c r="G1054" s="4" t="str">
        <f t="shared" si="16"/>
        <v>Uganda-Masaka</v>
      </c>
      <c r="BA1054" s="4" t="str">
        <v>Wenchi District</v>
      </c>
      <c r="BB1054" s="4" t="str">
        <v>Wenchi District</v>
      </c>
      <c r="BC1054" s="4" t="str">
        <v>Wenchi District</v>
      </c>
      <c r="BD1054" s="4" t="str">
        <v>Wenchi District</v>
      </c>
      <c r="BE1054" s="4" t="str">
        <v>Wenchi District</v>
      </c>
      <c r="BF1054" s="4" t="str">
        <v>Wenchi District</v>
      </c>
      <c r="BG1054" s="4" t="str">
        <v>Wenchi District</v>
      </c>
      <c r="BH1054" s="4" t="str">
        <v>Wenchi District</v>
      </c>
      <c r="BI1054" s="4" t="str">
        <v>Wenchi District</v>
      </c>
      <c r="BJ1054" s="4" t="str">
        <v>Wenchi District</v>
      </c>
      <c r="BK1054" s="4" t="str">
        <v>Wenchi District</v>
      </c>
      <c r="BL1054" s="4" t="str">
        <v>Wenchi District</v>
      </c>
      <c r="BM1054" s="4" t="str">
        <v>Wenchi District</v>
      </c>
      <c r="BN1054" s="4" t="str">
        <v>Wenchi District</v>
      </c>
      <c r="BO1054" s="4" t="str">
        <v>Wenchi District</v>
      </c>
      <c r="BP1054" s="4" t="str">
        <v>Wenchi District</v>
      </c>
      <c r="BQ1054" s="4" t="str">
        <v>Wenchi District</v>
      </c>
      <c r="BR1054" s="4" t="str">
        <v>Wenchi District</v>
      </c>
      <c r="BS1054" s="4" t="str">
        <v>Wenchi District</v>
      </c>
      <c r="BT1054" s="4" t="str">
        <v>Wenchi District</v>
      </c>
      <c r="BU1054" s="4" t="str">
        <v>Wenchi District</v>
      </c>
      <c r="BV1054" s="4" t="str">
        <v>Wenchi District</v>
      </c>
      <c r="BW1054" s="4" t="str">
        <v>Wenchi District</v>
      </c>
      <c r="BX1054" s="4" t="str">
        <v>Wenchi District</v>
      </c>
      <c r="BY1054" s="4" t="str">
        <v>Wenchi District</v>
      </c>
      <c r="BZ1054" s="4" t="str">
        <v>Wenchi District</v>
      </c>
      <c r="CA1054" s="4" t="str">
        <v>Wenchi District</v>
      </c>
      <c r="CB1054" s="4" t="str">
        <v>Wenchi District</v>
      </c>
      <c r="CC1054" s="4" t="str">
        <v>Wenchi District</v>
      </c>
      <c r="CD1054" s="4" t="str">
        <v>Wenchi District</v>
      </c>
      <c r="CE1054" s="4" t="str">
        <v>Wenchi District</v>
      </c>
      <c r="CF1054" s="4" t="str">
        <v>Wenchi District</v>
      </c>
      <c r="CG1054" s="4" t="str">
        <v>Wenchi District</v>
      </c>
      <c r="CH1054" s="4" t="str">
        <v>Wenchi District</v>
      </c>
      <c r="CJ1054" s="4" t="str">
        <v>Wenchi District</v>
      </c>
      <c r="CK1054" s="4" t="str">
        <v>Wenchi District</v>
      </c>
      <c r="CL1054" s="4" t="str">
        <v>Wenchi District</v>
      </c>
      <c r="CM1054" s="4" t="str">
        <v>Wenchi District</v>
      </c>
      <c r="CN1054" s="4" t="str">
        <v>Wenchi District</v>
      </c>
      <c r="CO1054" s="4" t="str">
        <v>Wenchi District</v>
      </c>
      <c r="CP1054" s="4" t="str">
        <v>Wenchi District</v>
      </c>
      <c r="CQ1054" s="4" t="str">
        <v>Wenchi District</v>
      </c>
      <c r="CR1054" s="4" t="str">
        <v>Wenchi District</v>
      </c>
      <c r="CS1054" s="4" t="str">
        <v>Wenchi District</v>
      </c>
      <c r="CT1054" s="4" t="str">
        <v>Wenchi District</v>
      </c>
      <c r="CU1054" s="4" t="str">
        <v>Wenchi District</v>
      </c>
      <c r="CV1054" s="4" t="str">
        <v>Wenchi District</v>
      </c>
      <c r="CW1054" s="4" t="str">
        <v>Wenchi District</v>
      </c>
      <c r="CX1054" s="4" t="str">
        <v>Wenchi District</v>
      </c>
      <c r="CY1054" s="4" t="str">
        <v>Wenchi District</v>
      </c>
      <c r="CZ1054" s="4" t="str">
        <v>Wenchi District</v>
      </c>
      <c r="DA1054" s="4" t="str">
        <v>Wenchi District</v>
      </c>
      <c r="DB1054" s="4" t="str">
        <v>Wenchi District</v>
      </c>
      <c r="DC1054" s="4" t="str">
        <v>Wenchi District</v>
      </c>
      <c r="DD1054" s="4" t="str">
        <v>Wenchi District</v>
      </c>
      <c r="DE1054" s="4" t="str">
        <v>Wenchi District</v>
      </c>
      <c r="DF1054" s="4" t="str">
        <v>Wenchi District</v>
      </c>
      <c r="DG1054" s="4" t="str">
        <v>Wenchi District</v>
      </c>
      <c r="DH1054" s="4" t="str">
        <v>Wenchi District</v>
      </c>
      <c r="DI1054" s="4" t="str">
        <v>Wenchi District</v>
      </c>
      <c r="DJ1054" s="4" t="str">
        <v>Wenchi District</v>
      </c>
      <c r="DK1054" s="4" t="str">
        <v>Wenchi District</v>
      </c>
      <c r="DL1054" s="4" t="str">
        <v>Wenchi District</v>
      </c>
      <c r="DM1054" s="4" t="str">
        <v>Wenchi District</v>
      </c>
      <c r="DN1054" s="4" t="str">
        <v>Wenchi District</v>
      </c>
      <c r="DO1054" s="4" t="str">
        <v>Wenchi District</v>
      </c>
      <c r="DP1054" s="4" t="str">
        <v>Wenchi District</v>
      </c>
    </row>
    <row r="1055" spans="1:120" x14ac:dyDescent="0.35">
      <c r="A1055" s="4">
        <v>0.48332999999999998</v>
      </c>
      <c r="B1055" s="4">
        <v>31.5</v>
      </c>
      <c r="C1055" s="4" t="s">
        <v>294</v>
      </c>
      <c r="D1055" s="4" t="s">
        <v>130</v>
      </c>
      <c r="E1055" s="4" t="s">
        <v>1198</v>
      </c>
      <c r="F1055" s="4">
        <v>194</v>
      </c>
      <c r="G1055" s="4" t="str">
        <f t="shared" si="16"/>
        <v>Uganda-Masaka</v>
      </c>
      <c r="BA1055" s="4" t="str">
        <v>Werer Agricultural Research Center (WARC)</v>
      </c>
      <c r="BB1055" s="4" t="str">
        <v>Werer Agricultural Research Center (WARC)</v>
      </c>
      <c r="BC1055" s="4" t="str">
        <v>Werer Agricultural Research Center (WARC)</v>
      </c>
      <c r="BD1055" s="4" t="str">
        <v>Werer Agricultural Research Center (WARC)</v>
      </c>
      <c r="BE1055" s="4" t="str">
        <v>Werer Agricultural Research Center (WARC)</v>
      </c>
      <c r="BF1055" s="4" t="str">
        <v>Werer Agricultural Research Center (WARC)</v>
      </c>
      <c r="BG1055" s="4" t="str">
        <v>Werer Agricultural Research Center (WARC)</v>
      </c>
      <c r="BH1055" s="4" t="str">
        <v>Werer Agricultural Research Center (WARC)</v>
      </c>
      <c r="BI1055" s="4" t="str">
        <v>Werer Agricultural Research Center (WARC)</v>
      </c>
      <c r="BJ1055" s="4" t="str">
        <v>Werer Agricultural Research Center (WARC)</v>
      </c>
      <c r="BK1055" s="4" t="str">
        <v>Werer Agricultural Research Center (WARC)</v>
      </c>
      <c r="BL1055" s="4" t="str">
        <v>Werer Agricultural Research Center (WARC)</v>
      </c>
      <c r="BM1055" s="4" t="str">
        <v>Werer Agricultural Research Center (WARC)</v>
      </c>
      <c r="BN1055" s="4" t="str">
        <v>Werer Agricultural Research Center (WARC)</v>
      </c>
      <c r="BO1055" s="4" t="str">
        <v>Werer Agricultural Research Center (WARC)</v>
      </c>
      <c r="BP1055" s="4" t="str">
        <v>Werer Agricultural Research Center (WARC)</v>
      </c>
      <c r="BQ1055" s="4" t="str">
        <v>Werer Agricultural Research Center (WARC)</v>
      </c>
      <c r="BR1055" s="4" t="str">
        <v>Werer Agricultural Research Center (WARC)</v>
      </c>
      <c r="BS1055" s="4" t="str">
        <v>Werer Agricultural Research Center (WARC)</v>
      </c>
      <c r="BT1055" s="4" t="str">
        <v>Werer Agricultural Research Center (WARC)</v>
      </c>
      <c r="BU1055" s="4" t="str">
        <v>Werer Agricultural Research Center (WARC)</v>
      </c>
      <c r="BV1055" s="4" t="str">
        <v>Werer Agricultural Research Center (WARC)</v>
      </c>
      <c r="BW1055" s="4" t="str">
        <v>Werer Agricultural Research Center (WARC)</v>
      </c>
      <c r="BX1055" s="4" t="str">
        <v>Werer Agricultural Research Center (WARC)</v>
      </c>
      <c r="BY1055" s="4" t="str">
        <v>Werer Agricultural Research Center (WARC)</v>
      </c>
      <c r="BZ1055" s="4" t="str">
        <v>Werer Agricultural Research Center (WARC)</v>
      </c>
      <c r="CA1055" s="4" t="str">
        <v>Werer Agricultural Research Center (WARC)</v>
      </c>
      <c r="CB1055" s="4" t="str">
        <v>Werer Agricultural Research Center (WARC)</v>
      </c>
      <c r="CC1055" s="4" t="str">
        <v>Werer Agricultural Research Center (WARC)</v>
      </c>
      <c r="CD1055" s="4" t="str">
        <v>Werer Agricultural Research Center (WARC)</v>
      </c>
      <c r="CE1055" s="4" t="str">
        <v>Werer Agricultural Research Center (WARC)</v>
      </c>
      <c r="CF1055" s="4" t="str">
        <v>Werer Agricultural Research Center (WARC)</v>
      </c>
      <c r="CG1055" s="4" t="str">
        <v>Werer Agricultural Research Center (WARC)</v>
      </c>
      <c r="CH1055" s="4" t="str">
        <v>Werer Agricultural Research Center (WARC)</v>
      </c>
      <c r="CJ1055" s="4" t="str">
        <v>Werer Agricultural Research Center (WARC)</v>
      </c>
      <c r="CK1055" s="4" t="str">
        <v>Werer Agricultural Research Center (WARC)</v>
      </c>
      <c r="CL1055" s="4" t="str">
        <v>Werer Agricultural Research Center (WARC)</v>
      </c>
      <c r="CM1055" s="4" t="str">
        <v>Werer Agricultural Research Center (WARC)</v>
      </c>
      <c r="CN1055" s="4" t="str">
        <v>Werer Agricultural Research Center (WARC)</v>
      </c>
      <c r="CO1055" s="4" t="str">
        <v>Werer Agricultural Research Center (WARC)</v>
      </c>
      <c r="CP1055" s="4" t="str">
        <v>Werer Agricultural Research Center (WARC)</v>
      </c>
      <c r="CQ1055" s="4" t="str">
        <v>Werer Agricultural Research Center (WARC)</v>
      </c>
      <c r="CR1055" s="4" t="str">
        <v>Werer Agricultural Research Center (WARC)</v>
      </c>
      <c r="CS1055" s="4" t="str">
        <v>Werer Agricultural Research Center (WARC)</v>
      </c>
      <c r="CT1055" s="4" t="str">
        <v>Werer Agricultural Research Center (WARC)</v>
      </c>
      <c r="CU1055" s="4" t="str">
        <v>Werer Agricultural Research Center (WARC)</v>
      </c>
      <c r="CV1055" s="4" t="str">
        <v>Werer Agricultural Research Center (WARC)</v>
      </c>
      <c r="CW1055" s="4" t="str">
        <v>Werer Agricultural Research Center (WARC)</v>
      </c>
      <c r="CX1055" s="4" t="str">
        <v>Werer Agricultural Research Center (WARC)</v>
      </c>
      <c r="CY1055" s="4" t="str">
        <v>Werer Agricultural Research Center (WARC)</v>
      </c>
      <c r="CZ1055" s="4" t="str">
        <v>Werer Agricultural Research Center (WARC)</v>
      </c>
      <c r="DA1055" s="4" t="str">
        <v>Werer Agricultural Research Center (WARC)</v>
      </c>
      <c r="DB1055" s="4" t="str">
        <v>Werer Agricultural Research Center (WARC)</v>
      </c>
      <c r="DC1055" s="4" t="str">
        <v>Werer Agricultural Research Center (WARC)</v>
      </c>
      <c r="DD1055" s="4" t="str">
        <v>Werer Agricultural Research Center (WARC)</v>
      </c>
      <c r="DE1055" s="4" t="str">
        <v>Werer Agricultural Research Center (WARC)</v>
      </c>
      <c r="DF1055" s="4" t="str">
        <v>Werer Agricultural Research Center (WARC)</v>
      </c>
      <c r="DG1055" s="4" t="str">
        <v>Werer Agricultural Research Center (WARC)</v>
      </c>
      <c r="DH1055" s="4" t="str">
        <v>Werer Agricultural Research Center (WARC)</v>
      </c>
      <c r="DI1055" s="4" t="str">
        <v>Werer Agricultural Research Center (WARC)</v>
      </c>
      <c r="DJ1055" s="4" t="str">
        <v>Werer Agricultural Research Center (WARC)</v>
      </c>
      <c r="DK1055" s="4" t="str">
        <v>Werer Agricultural Research Center (WARC)</v>
      </c>
      <c r="DL1055" s="4" t="str">
        <v>Werer Agricultural Research Center (WARC)</v>
      </c>
      <c r="DM1055" s="4" t="str">
        <v>Werer Agricultural Research Center (WARC)</v>
      </c>
      <c r="DN1055" s="4" t="str">
        <v>Werer Agricultural Research Center (WARC)</v>
      </c>
      <c r="DO1055" s="4" t="str">
        <v>Werer Agricultural Research Center (WARC)</v>
      </c>
      <c r="DP1055" s="4" t="str">
        <v>Werer Agricultural Research Center (WARC)</v>
      </c>
    </row>
    <row r="1056" spans="1:120" x14ac:dyDescent="0.35">
      <c r="A1056" s="4">
        <v>-0.32</v>
      </c>
      <c r="B1056" s="4">
        <v>31.79</v>
      </c>
      <c r="C1056" s="4" t="s">
        <v>294</v>
      </c>
      <c r="D1056" s="4" t="s">
        <v>130</v>
      </c>
      <c r="E1056" s="4" t="s">
        <v>1198</v>
      </c>
      <c r="F1056" s="4">
        <v>550</v>
      </c>
      <c r="G1056" s="4" t="str">
        <f t="shared" si="16"/>
        <v>Uganda-Masaka</v>
      </c>
      <c r="BA1056" s="4" t="str">
        <v>Wereta</v>
      </c>
      <c r="BB1056" s="4" t="str">
        <v>Wereta</v>
      </c>
      <c r="BC1056" s="4" t="str">
        <v>Wereta</v>
      </c>
      <c r="BD1056" s="4" t="str">
        <v>Wereta</v>
      </c>
      <c r="BE1056" s="4" t="str">
        <v>Wereta</v>
      </c>
      <c r="BF1056" s="4" t="str">
        <v>Wereta</v>
      </c>
      <c r="BG1056" s="4" t="str">
        <v>Wereta</v>
      </c>
      <c r="BH1056" s="4" t="str">
        <v>Wereta</v>
      </c>
      <c r="BI1056" s="4" t="str">
        <v>Wereta</v>
      </c>
      <c r="BJ1056" s="4" t="str">
        <v>Wereta</v>
      </c>
      <c r="BK1056" s="4" t="str">
        <v>Wereta</v>
      </c>
      <c r="BL1056" s="4" t="str">
        <v>Wereta</v>
      </c>
      <c r="BM1056" s="4" t="str">
        <v>Wereta</v>
      </c>
      <c r="BN1056" s="4" t="str">
        <v>Wereta</v>
      </c>
      <c r="BO1056" s="4" t="str">
        <v>Wereta</v>
      </c>
      <c r="BP1056" s="4" t="str">
        <v>Wereta</v>
      </c>
      <c r="BQ1056" s="4" t="str">
        <v>Wereta</v>
      </c>
      <c r="BR1056" s="4" t="str">
        <v>Wereta</v>
      </c>
      <c r="BS1056" s="4" t="str">
        <v>Wereta</v>
      </c>
      <c r="BT1056" s="4" t="str">
        <v>Wereta</v>
      </c>
      <c r="BU1056" s="4" t="str">
        <v>Wereta</v>
      </c>
      <c r="BV1056" s="4" t="str">
        <v>Wereta</v>
      </c>
      <c r="BW1056" s="4" t="str">
        <v>Wereta</v>
      </c>
      <c r="BX1056" s="4" t="str">
        <v>Wereta</v>
      </c>
      <c r="BY1056" s="4" t="str">
        <v>Wereta</v>
      </c>
      <c r="BZ1056" s="4" t="str">
        <v>Wereta</v>
      </c>
      <c r="CA1056" s="4" t="str">
        <v>Wereta</v>
      </c>
      <c r="CB1056" s="4" t="str">
        <v>Wereta</v>
      </c>
      <c r="CC1056" s="4" t="str">
        <v>Wereta</v>
      </c>
      <c r="CD1056" s="4" t="str">
        <v>Wereta</v>
      </c>
      <c r="CE1056" s="4" t="str">
        <v>Wereta</v>
      </c>
      <c r="CF1056" s="4" t="str">
        <v>Wereta</v>
      </c>
      <c r="CG1056" s="4" t="str">
        <v>Wereta</v>
      </c>
      <c r="CH1056" s="4" t="str">
        <v>Wereta</v>
      </c>
      <c r="CJ1056" s="4" t="str">
        <v>Wereta</v>
      </c>
      <c r="CK1056" s="4" t="str">
        <v>Wereta</v>
      </c>
      <c r="CL1056" s="4" t="str">
        <v>Wereta</v>
      </c>
      <c r="CM1056" s="4" t="str">
        <v>Wereta</v>
      </c>
      <c r="CN1056" s="4" t="str">
        <v>Wereta</v>
      </c>
      <c r="CO1056" s="4" t="str">
        <v>Wereta</v>
      </c>
      <c r="CP1056" s="4" t="str">
        <v>Wereta</v>
      </c>
      <c r="CQ1056" s="4" t="str">
        <v>Wereta</v>
      </c>
      <c r="CR1056" s="4" t="str">
        <v>Wereta</v>
      </c>
      <c r="CS1056" s="4" t="str">
        <v>Wereta</v>
      </c>
      <c r="CT1056" s="4" t="str">
        <v>Wereta</v>
      </c>
      <c r="CU1056" s="4" t="str">
        <v>Wereta</v>
      </c>
      <c r="CV1056" s="4" t="str">
        <v>Wereta</v>
      </c>
      <c r="CW1056" s="4" t="str">
        <v>Wereta</v>
      </c>
      <c r="CX1056" s="4" t="str">
        <v>Wereta</v>
      </c>
      <c r="CY1056" s="4" t="str">
        <v>Wereta</v>
      </c>
      <c r="CZ1056" s="4" t="str">
        <v>Wereta</v>
      </c>
      <c r="DA1056" s="4" t="str">
        <v>Wereta</v>
      </c>
      <c r="DB1056" s="4" t="str">
        <v>Wereta</v>
      </c>
      <c r="DC1056" s="4" t="str">
        <v>Wereta</v>
      </c>
      <c r="DD1056" s="4" t="str">
        <v>Wereta</v>
      </c>
      <c r="DE1056" s="4" t="str">
        <v>Wereta</v>
      </c>
      <c r="DF1056" s="4" t="str">
        <v>Wereta</v>
      </c>
      <c r="DG1056" s="4" t="str">
        <v>Wereta</v>
      </c>
      <c r="DH1056" s="4" t="str">
        <v>Wereta</v>
      </c>
      <c r="DI1056" s="4" t="str">
        <v>Wereta</v>
      </c>
      <c r="DJ1056" s="4" t="str">
        <v>Wereta</v>
      </c>
      <c r="DK1056" s="4" t="str">
        <v>Wereta</v>
      </c>
      <c r="DL1056" s="4" t="str">
        <v>Wereta</v>
      </c>
      <c r="DM1056" s="4" t="str">
        <v>Wereta</v>
      </c>
      <c r="DN1056" s="4" t="str">
        <v>Wereta</v>
      </c>
      <c r="DO1056" s="4" t="str">
        <v>Wereta</v>
      </c>
      <c r="DP1056" s="4" t="str">
        <v>Wereta</v>
      </c>
    </row>
    <row r="1057" spans="1:120" x14ac:dyDescent="0.35">
      <c r="A1057" s="4">
        <v>-0.56000000000000005</v>
      </c>
      <c r="B1057" s="4">
        <v>31.67</v>
      </c>
      <c r="C1057" s="4" t="s">
        <v>294</v>
      </c>
      <c r="D1057" s="4" t="s">
        <v>130</v>
      </c>
      <c r="E1057" s="4" t="s">
        <v>1199</v>
      </c>
      <c r="F1057" s="4">
        <v>260</v>
      </c>
      <c r="G1057" s="4" t="str">
        <f t="shared" si="16"/>
        <v>Uganda-Masaka &amp; Rakai Districts</v>
      </c>
      <c r="BA1057" s="4" t="str">
        <v>Weruga, Taita</v>
      </c>
      <c r="BB1057" s="4" t="str">
        <v>Weruga, Taita</v>
      </c>
      <c r="BC1057" s="4" t="str">
        <v>Weruga, Taita</v>
      </c>
      <c r="BD1057" s="4" t="str">
        <v>Weruga, Taita</v>
      </c>
      <c r="BE1057" s="4" t="str">
        <v>Weruga, Taita</v>
      </c>
      <c r="BF1057" s="4" t="str">
        <v>Weruga, Taita</v>
      </c>
      <c r="BG1057" s="4" t="str">
        <v>Weruga, Taita</v>
      </c>
      <c r="BH1057" s="4" t="str">
        <v>Weruga, Taita</v>
      </c>
      <c r="BI1057" s="4" t="str">
        <v>Weruga, Taita</v>
      </c>
      <c r="BJ1057" s="4" t="str">
        <v>Weruga, Taita</v>
      </c>
      <c r="BK1057" s="4" t="str">
        <v>Weruga, Taita</v>
      </c>
      <c r="BL1057" s="4" t="str">
        <v>Weruga, Taita</v>
      </c>
      <c r="BM1057" s="4" t="str">
        <v>Weruga, Taita</v>
      </c>
      <c r="BN1057" s="4" t="str">
        <v>Weruga, Taita</v>
      </c>
      <c r="BO1057" s="4" t="str">
        <v>Weruga, Taita</v>
      </c>
      <c r="BP1057" s="4" t="str">
        <v>Weruga, Taita</v>
      </c>
      <c r="BQ1057" s="4" t="str">
        <v>Weruga, Taita</v>
      </c>
      <c r="BR1057" s="4" t="str">
        <v>Weruga, Taita</v>
      </c>
      <c r="BS1057" s="4" t="str">
        <v>Weruga, Taita</v>
      </c>
      <c r="BT1057" s="4" t="str">
        <v>Weruga, Taita</v>
      </c>
      <c r="BU1057" s="4" t="str">
        <v>Weruga, Taita</v>
      </c>
      <c r="BV1057" s="4" t="str">
        <v>Weruga, Taita</v>
      </c>
      <c r="BW1057" s="4" t="str">
        <v>Weruga, Taita</v>
      </c>
      <c r="BX1057" s="4" t="str">
        <v>Weruga, Taita</v>
      </c>
      <c r="BY1057" s="4" t="str">
        <v>Weruga, Taita</v>
      </c>
      <c r="BZ1057" s="4" t="str">
        <v>Weruga, Taita</v>
      </c>
      <c r="CA1057" s="4" t="str">
        <v>Weruga, Taita</v>
      </c>
      <c r="CB1057" s="4" t="str">
        <v>Weruga, Taita</v>
      </c>
      <c r="CC1057" s="4" t="str">
        <v>Weruga, Taita</v>
      </c>
      <c r="CD1057" s="4" t="str">
        <v>Weruga, Taita</v>
      </c>
      <c r="CE1057" s="4" t="str">
        <v>Weruga, Taita</v>
      </c>
      <c r="CF1057" s="4" t="str">
        <v>Weruga, Taita</v>
      </c>
      <c r="CG1057" s="4" t="str">
        <v>Weruga, Taita</v>
      </c>
      <c r="CH1057" s="4" t="str">
        <v>Weruga, Taita</v>
      </c>
      <c r="CJ1057" s="4" t="str">
        <v>Weruga, Taita</v>
      </c>
      <c r="CK1057" s="4" t="str">
        <v>Weruga, Taita</v>
      </c>
      <c r="CL1057" s="4" t="str">
        <v>Weruga, Taita</v>
      </c>
      <c r="CM1057" s="4" t="str">
        <v>Weruga, Taita</v>
      </c>
      <c r="CN1057" s="4" t="str">
        <v>Weruga, Taita</v>
      </c>
      <c r="CO1057" s="4" t="str">
        <v>Weruga, Taita</v>
      </c>
      <c r="CP1057" s="4" t="str">
        <v>Weruga, Taita</v>
      </c>
      <c r="CQ1057" s="4" t="str">
        <v>Weruga, Taita</v>
      </c>
      <c r="CR1057" s="4" t="str">
        <v>Weruga, Taita</v>
      </c>
      <c r="CS1057" s="4" t="str">
        <v>Weruga, Taita</v>
      </c>
      <c r="CT1057" s="4" t="str">
        <v>Weruga, Taita</v>
      </c>
      <c r="CU1057" s="4" t="str">
        <v>Weruga, Taita</v>
      </c>
      <c r="CV1057" s="4" t="str">
        <v>Weruga, Taita</v>
      </c>
      <c r="CW1057" s="4" t="str">
        <v>Weruga, Taita</v>
      </c>
      <c r="CX1057" s="4" t="str">
        <v>Weruga, Taita</v>
      </c>
      <c r="CY1057" s="4" t="str">
        <v>Weruga, Taita</v>
      </c>
      <c r="CZ1057" s="4" t="str">
        <v>Weruga, Taita</v>
      </c>
      <c r="DA1057" s="4" t="str">
        <v>Weruga, Taita</v>
      </c>
      <c r="DB1057" s="4" t="str">
        <v>Weruga, Taita</v>
      </c>
      <c r="DC1057" s="4" t="str">
        <v>Weruga, Taita</v>
      </c>
      <c r="DD1057" s="4" t="str">
        <v>Weruga, Taita</v>
      </c>
      <c r="DE1057" s="4" t="str">
        <v>Weruga, Taita</v>
      </c>
      <c r="DF1057" s="4" t="str">
        <v>Weruga, Taita</v>
      </c>
      <c r="DG1057" s="4" t="str">
        <v>Weruga, Taita</v>
      </c>
      <c r="DH1057" s="4" t="str">
        <v>Weruga, Taita</v>
      </c>
      <c r="DI1057" s="4" t="str">
        <v>Weruga, Taita</v>
      </c>
      <c r="DJ1057" s="4" t="str">
        <v>Weruga, Taita</v>
      </c>
      <c r="DK1057" s="4" t="str">
        <v>Weruga, Taita</v>
      </c>
      <c r="DL1057" s="4" t="str">
        <v>Weruga, Taita</v>
      </c>
      <c r="DM1057" s="4" t="str">
        <v>Weruga, Taita</v>
      </c>
      <c r="DN1057" s="4" t="str">
        <v>Weruga, Taita</v>
      </c>
      <c r="DO1057" s="4" t="str">
        <v>Weruga, Taita</v>
      </c>
      <c r="DP1057" s="4" t="str">
        <v>Weruga, Taita</v>
      </c>
    </row>
    <row r="1058" spans="1:120" x14ac:dyDescent="0.35">
      <c r="A1058" s="4">
        <v>-0.31</v>
      </c>
      <c r="B1058" s="4">
        <v>30.64</v>
      </c>
      <c r="C1058" s="4" t="s">
        <v>294</v>
      </c>
      <c r="D1058" s="4" t="s">
        <v>130</v>
      </c>
      <c r="E1058" s="4" t="s">
        <v>1200</v>
      </c>
      <c r="F1058" s="4">
        <v>237</v>
      </c>
      <c r="G1058" s="4" t="str">
        <f t="shared" si="16"/>
        <v>Uganda-Masaka.Rakai</v>
      </c>
      <c r="BA1058" s="4" t="str">
        <v>West Central, Botswana</v>
      </c>
      <c r="BB1058" s="4" t="str">
        <v>West Central, Botswana</v>
      </c>
      <c r="BC1058" s="4" t="str">
        <v>West Central, Botswana</v>
      </c>
      <c r="BD1058" s="4" t="str">
        <v>West Central, Botswana</v>
      </c>
      <c r="BE1058" s="4" t="str">
        <v>West Central, Botswana</v>
      </c>
      <c r="BF1058" s="4" t="str">
        <v>West Central, Botswana</v>
      </c>
      <c r="BG1058" s="4" t="str">
        <v>West Central, Botswana</v>
      </c>
      <c r="BH1058" s="4" t="str">
        <v>West Central, Botswana</v>
      </c>
      <c r="BI1058" s="4" t="str">
        <v>West Central, Botswana</v>
      </c>
      <c r="BJ1058" s="4" t="str">
        <v>West Central, Botswana</v>
      </c>
      <c r="BK1058" s="4" t="str">
        <v>West Central, Botswana</v>
      </c>
      <c r="BL1058" s="4" t="str">
        <v>West Central, Botswana</v>
      </c>
      <c r="BM1058" s="4" t="str">
        <v>West Central, Botswana</v>
      </c>
      <c r="BN1058" s="4" t="str">
        <v>West Central, Botswana</v>
      </c>
      <c r="BO1058" s="4" t="str">
        <v>West Central, Botswana</v>
      </c>
      <c r="BP1058" s="4" t="str">
        <v>West Central, Botswana</v>
      </c>
      <c r="BQ1058" s="4" t="str">
        <v>West Central, Botswana</v>
      </c>
      <c r="BR1058" s="4" t="str">
        <v>West Central, Botswana</v>
      </c>
      <c r="BS1058" s="4" t="str">
        <v>West Central, Botswana</v>
      </c>
      <c r="BT1058" s="4" t="str">
        <v>West Central, Botswana</v>
      </c>
      <c r="BU1058" s="4" t="str">
        <v>West Central, Botswana</v>
      </c>
      <c r="BV1058" s="4" t="str">
        <v>West Central, Botswana</v>
      </c>
      <c r="BW1058" s="4" t="str">
        <v>West Central, Botswana</v>
      </c>
      <c r="BX1058" s="4" t="str">
        <v>West Central, Botswana</v>
      </c>
      <c r="BY1058" s="4" t="str">
        <v>West Central, Botswana</v>
      </c>
      <c r="BZ1058" s="4" t="str">
        <v>West Central, Botswana</v>
      </c>
      <c r="CA1058" s="4" t="str">
        <v>West Central, Botswana</v>
      </c>
      <c r="CB1058" s="4" t="str">
        <v>West Central, Botswana</v>
      </c>
      <c r="CC1058" s="4" t="str">
        <v>West Central, Botswana</v>
      </c>
      <c r="CD1058" s="4" t="str">
        <v>West Central, Botswana</v>
      </c>
      <c r="CE1058" s="4" t="str">
        <v>West Central, Botswana</v>
      </c>
      <c r="CF1058" s="4" t="str">
        <v>West Central, Botswana</v>
      </c>
      <c r="CG1058" s="4" t="str">
        <v>West Central, Botswana</v>
      </c>
      <c r="CH1058" s="4" t="str">
        <v>West Central, Botswana</v>
      </c>
      <c r="CJ1058" s="4" t="str">
        <v>West Central, Botswana</v>
      </c>
      <c r="CK1058" s="4" t="str">
        <v>West Central, Botswana</v>
      </c>
      <c r="CL1058" s="4" t="str">
        <v>West Central, Botswana</v>
      </c>
      <c r="CM1058" s="4" t="str">
        <v>West Central, Botswana</v>
      </c>
      <c r="CN1058" s="4" t="str">
        <v>West Central, Botswana</v>
      </c>
      <c r="CO1058" s="4" t="str">
        <v>West Central, Botswana</v>
      </c>
      <c r="CP1058" s="4" t="str">
        <v>West Central, Botswana</v>
      </c>
      <c r="CQ1058" s="4" t="str">
        <v>West Central, Botswana</v>
      </c>
      <c r="CR1058" s="4" t="str">
        <v>West Central, Botswana</v>
      </c>
      <c r="CS1058" s="4" t="str">
        <v>West Central, Botswana</v>
      </c>
      <c r="CT1058" s="4" t="str">
        <v>West Central, Botswana</v>
      </c>
      <c r="CU1058" s="4" t="str">
        <v>West Central, Botswana</v>
      </c>
      <c r="CV1058" s="4" t="str">
        <v>West Central, Botswana</v>
      </c>
      <c r="CW1058" s="4" t="str">
        <v>West Central, Botswana</v>
      </c>
      <c r="CX1058" s="4" t="str">
        <v>West Central, Botswana</v>
      </c>
      <c r="CY1058" s="4" t="str">
        <v>West Central, Botswana</v>
      </c>
      <c r="CZ1058" s="4" t="str">
        <v>West Central, Botswana</v>
      </c>
      <c r="DA1058" s="4" t="str">
        <v>West Central, Botswana</v>
      </c>
      <c r="DB1058" s="4" t="str">
        <v>West Central, Botswana</v>
      </c>
      <c r="DC1058" s="4" t="str">
        <v>West Central, Botswana</v>
      </c>
      <c r="DD1058" s="4" t="str">
        <v>West Central, Botswana</v>
      </c>
      <c r="DE1058" s="4" t="str">
        <v>West Central, Botswana</v>
      </c>
      <c r="DF1058" s="4" t="str">
        <v>West Central, Botswana</v>
      </c>
      <c r="DG1058" s="4" t="str">
        <v>West Central, Botswana</v>
      </c>
      <c r="DH1058" s="4" t="str">
        <v>West Central, Botswana</v>
      </c>
      <c r="DI1058" s="4" t="str">
        <v>West Central, Botswana</v>
      </c>
      <c r="DJ1058" s="4" t="str">
        <v>West Central, Botswana</v>
      </c>
      <c r="DK1058" s="4" t="str">
        <v>West Central, Botswana</v>
      </c>
      <c r="DL1058" s="4" t="str">
        <v>West Central, Botswana</v>
      </c>
      <c r="DM1058" s="4" t="str">
        <v>West Central, Botswana</v>
      </c>
      <c r="DN1058" s="4" t="str">
        <v>West Central, Botswana</v>
      </c>
      <c r="DO1058" s="4" t="str">
        <v>West Central, Botswana</v>
      </c>
      <c r="DP1058" s="4" t="str">
        <v>West Central, Botswana</v>
      </c>
    </row>
    <row r="1059" spans="1:120" x14ac:dyDescent="0.35">
      <c r="A1059" s="4">
        <v>0.6</v>
      </c>
      <c r="B1059" s="4">
        <v>31.5</v>
      </c>
      <c r="C1059" s="4" t="s">
        <v>294</v>
      </c>
      <c r="D1059" s="4" t="s">
        <v>296</v>
      </c>
      <c r="E1059" s="4" t="s">
        <v>1201</v>
      </c>
      <c r="F1059" s="4">
        <v>1644</v>
      </c>
      <c r="G1059" s="4" t="str">
        <f t="shared" si="16"/>
        <v>Uganda-Masindi.Kibaale.Kamwenge.Hoima.Luwero.Mbarara.Wakiso.Mpigi.Mubende.Kiboga</v>
      </c>
      <c r="BA1059" s="4" t="str">
        <v>Western Kenya</v>
      </c>
      <c r="BB1059" s="4" t="str">
        <v>Western Kenya</v>
      </c>
      <c r="BC1059" s="4" t="str">
        <v>Western Kenya</v>
      </c>
      <c r="BD1059" s="4" t="str">
        <v>Western Kenya</v>
      </c>
      <c r="BE1059" s="4" t="str">
        <v>Western Kenya</v>
      </c>
      <c r="BF1059" s="4" t="str">
        <v>Western Kenya</v>
      </c>
      <c r="BG1059" s="4" t="str">
        <v>Western Kenya</v>
      </c>
      <c r="BH1059" s="4" t="str">
        <v>Western Kenya</v>
      </c>
      <c r="BI1059" s="4" t="str">
        <v>Western Kenya</v>
      </c>
      <c r="BJ1059" s="4" t="str">
        <v>Western Kenya</v>
      </c>
      <c r="BK1059" s="4" t="str">
        <v>Western Kenya</v>
      </c>
      <c r="BL1059" s="4" t="str">
        <v>Western Kenya</v>
      </c>
      <c r="BM1059" s="4" t="str">
        <v>Western Kenya</v>
      </c>
      <c r="BN1059" s="4" t="str">
        <v>Western Kenya</v>
      </c>
      <c r="BO1059" s="4" t="str">
        <v>Western Kenya</v>
      </c>
      <c r="BP1059" s="4" t="str">
        <v>Western Kenya</v>
      </c>
      <c r="BQ1059" s="4" t="str">
        <v>Western Kenya</v>
      </c>
      <c r="BR1059" s="4" t="str">
        <v>Western Kenya</v>
      </c>
      <c r="BS1059" s="4" t="str">
        <v>Western Kenya</v>
      </c>
      <c r="BT1059" s="4" t="str">
        <v>Western Kenya</v>
      </c>
      <c r="BU1059" s="4" t="str">
        <v>Western Kenya</v>
      </c>
      <c r="BV1059" s="4" t="str">
        <v>Western Kenya</v>
      </c>
      <c r="BW1059" s="4" t="str">
        <v>Western Kenya</v>
      </c>
      <c r="BX1059" s="4" t="str">
        <v>Western Kenya</v>
      </c>
      <c r="BY1059" s="4" t="str">
        <v>Western Kenya</v>
      </c>
      <c r="BZ1059" s="4" t="str">
        <v>Western Kenya</v>
      </c>
      <c r="CA1059" s="4" t="str">
        <v>Western Kenya</v>
      </c>
      <c r="CB1059" s="4" t="str">
        <v>Western Kenya</v>
      </c>
      <c r="CC1059" s="4" t="str">
        <v>Western Kenya</v>
      </c>
      <c r="CD1059" s="4" t="str">
        <v>Western Kenya</v>
      </c>
      <c r="CE1059" s="4" t="str">
        <v>Western Kenya</v>
      </c>
      <c r="CF1059" s="4" t="str">
        <v>Western Kenya</v>
      </c>
      <c r="CG1059" s="4" t="str">
        <v>Western Kenya</v>
      </c>
      <c r="CH1059" s="4" t="str">
        <v>Western Kenya</v>
      </c>
      <c r="CJ1059" s="4" t="str">
        <v>Western Kenya</v>
      </c>
      <c r="CK1059" s="4" t="str">
        <v>Western Kenya</v>
      </c>
      <c r="CL1059" s="4" t="str">
        <v>Western Kenya</v>
      </c>
      <c r="CM1059" s="4" t="str">
        <v>Western Kenya</v>
      </c>
      <c r="CN1059" s="4" t="str">
        <v>Western Kenya</v>
      </c>
      <c r="CO1059" s="4" t="str">
        <v>Western Kenya</v>
      </c>
      <c r="CP1059" s="4" t="str">
        <v>Western Kenya</v>
      </c>
      <c r="CQ1059" s="4" t="str">
        <v>Western Kenya</v>
      </c>
      <c r="CR1059" s="4" t="str">
        <v>Western Kenya</v>
      </c>
      <c r="CS1059" s="4" t="str">
        <v>Western Kenya</v>
      </c>
      <c r="CT1059" s="4" t="str">
        <v>Western Kenya</v>
      </c>
      <c r="CU1059" s="4" t="str">
        <v>Western Kenya</v>
      </c>
      <c r="CV1059" s="4" t="str">
        <v>Western Kenya</v>
      </c>
      <c r="CW1059" s="4" t="str">
        <v>Western Kenya</v>
      </c>
      <c r="CX1059" s="4" t="str">
        <v>Western Kenya</v>
      </c>
      <c r="CY1059" s="4" t="str">
        <v>Western Kenya</v>
      </c>
      <c r="CZ1059" s="4" t="str">
        <v>Western Kenya</v>
      </c>
      <c r="DA1059" s="4" t="str">
        <v>Western Kenya</v>
      </c>
      <c r="DB1059" s="4" t="str">
        <v>Western Kenya</v>
      </c>
      <c r="DC1059" s="4" t="str">
        <v>Western Kenya</v>
      </c>
      <c r="DD1059" s="4" t="str">
        <v>Western Kenya</v>
      </c>
      <c r="DE1059" s="4" t="str">
        <v>Western Kenya</v>
      </c>
      <c r="DF1059" s="4" t="str">
        <v>Western Kenya</v>
      </c>
      <c r="DG1059" s="4" t="str">
        <v>Western Kenya</v>
      </c>
      <c r="DH1059" s="4" t="str">
        <v>Western Kenya</v>
      </c>
      <c r="DI1059" s="4" t="str">
        <v>Western Kenya</v>
      </c>
      <c r="DJ1059" s="4" t="str">
        <v>Western Kenya</v>
      </c>
      <c r="DK1059" s="4" t="str">
        <v>Western Kenya</v>
      </c>
      <c r="DL1059" s="4" t="str">
        <v>Western Kenya</v>
      </c>
      <c r="DM1059" s="4" t="str">
        <v>Western Kenya</v>
      </c>
      <c r="DN1059" s="4" t="str">
        <v>Western Kenya</v>
      </c>
      <c r="DO1059" s="4" t="str">
        <v>Western Kenya</v>
      </c>
      <c r="DP1059" s="4" t="str">
        <v>Western Kenya</v>
      </c>
    </row>
    <row r="1060" spans="1:120" x14ac:dyDescent="0.35">
      <c r="A1060" s="4">
        <v>1.03</v>
      </c>
      <c r="B1060" s="4">
        <v>34.19</v>
      </c>
      <c r="C1060" s="4" t="s">
        <v>294</v>
      </c>
      <c r="D1060" s="4" t="s">
        <v>130</v>
      </c>
      <c r="E1060" s="4" t="s">
        <v>1202</v>
      </c>
      <c r="F1060" s="4">
        <v>550</v>
      </c>
      <c r="G1060" s="4" t="str">
        <f t="shared" si="16"/>
        <v>Uganda-Mbale</v>
      </c>
      <c r="BA1060" s="4" t="str">
        <v>Wetet Abay</v>
      </c>
      <c r="BB1060" s="4" t="str">
        <v>Wetet Abay</v>
      </c>
      <c r="BC1060" s="4" t="str">
        <v>Wetet Abay</v>
      </c>
      <c r="BD1060" s="4" t="str">
        <v>Wetet Abay</v>
      </c>
      <c r="BE1060" s="4" t="str">
        <v>Wetet Abay</v>
      </c>
      <c r="BF1060" s="4" t="str">
        <v>Wetet Abay</v>
      </c>
      <c r="BG1060" s="4" t="str">
        <v>Wetet Abay</v>
      </c>
      <c r="BH1060" s="4" t="str">
        <v>Wetet Abay</v>
      </c>
      <c r="BI1060" s="4" t="str">
        <v>Wetet Abay</v>
      </c>
      <c r="BJ1060" s="4" t="str">
        <v>Wetet Abay</v>
      </c>
      <c r="BK1060" s="4" t="str">
        <v>Wetet Abay</v>
      </c>
      <c r="BL1060" s="4" t="str">
        <v>Wetet Abay</v>
      </c>
      <c r="BM1060" s="4" t="str">
        <v>Wetet Abay</v>
      </c>
      <c r="BN1060" s="4" t="str">
        <v>Wetet Abay</v>
      </c>
      <c r="BO1060" s="4" t="str">
        <v>Wetet Abay</v>
      </c>
      <c r="BP1060" s="4" t="str">
        <v>Wetet Abay</v>
      </c>
      <c r="BQ1060" s="4" t="str">
        <v>Wetet Abay</v>
      </c>
      <c r="BR1060" s="4" t="str">
        <v>Wetet Abay</v>
      </c>
      <c r="BS1060" s="4" t="str">
        <v>Wetet Abay</v>
      </c>
      <c r="BT1060" s="4" t="str">
        <v>Wetet Abay</v>
      </c>
      <c r="BU1060" s="4" t="str">
        <v>Wetet Abay</v>
      </c>
      <c r="BV1060" s="4" t="str">
        <v>Wetet Abay</v>
      </c>
      <c r="BW1060" s="4" t="str">
        <v>Wetet Abay</v>
      </c>
      <c r="BX1060" s="4" t="str">
        <v>Wetet Abay</v>
      </c>
      <c r="BY1060" s="4" t="str">
        <v>Wetet Abay</v>
      </c>
      <c r="BZ1060" s="4" t="str">
        <v>Wetet Abay</v>
      </c>
      <c r="CA1060" s="4" t="str">
        <v>Wetet Abay</v>
      </c>
      <c r="CB1060" s="4" t="str">
        <v>Wetet Abay</v>
      </c>
      <c r="CC1060" s="4" t="str">
        <v>Wetet Abay</v>
      </c>
      <c r="CD1060" s="4" t="str">
        <v>Wetet Abay</v>
      </c>
      <c r="CE1060" s="4" t="str">
        <v>Wetet Abay</v>
      </c>
      <c r="CF1060" s="4" t="str">
        <v>Wetet Abay</v>
      </c>
      <c r="CG1060" s="4" t="str">
        <v>Wetet Abay</v>
      </c>
      <c r="CH1060" s="4" t="str">
        <v>Wetet Abay</v>
      </c>
      <c r="CJ1060" s="4" t="str">
        <v>Wetet Abay</v>
      </c>
      <c r="CK1060" s="4" t="str">
        <v>Wetet Abay</v>
      </c>
      <c r="CL1060" s="4" t="str">
        <v>Wetet Abay</v>
      </c>
      <c r="CM1060" s="4" t="str">
        <v>Wetet Abay</v>
      </c>
      <c r="CN1060" s="4" t="str">
        <v>Wetet Abay</v>
      </c>
      <c r="CO1060" s="4" t="str">
        <v>Wetet Abay</v>
      </c>
      <c r="CP1060" s="4" t="str">
        <v>Wetet Abay</v>
      </c>
      <c r="CQ1060" s="4" t="str">
        <v>Wetet Abay</v>
      </c>
      <c r="CR1060" s="4" t="str">
        <v>Wetet Abay</v>
      </c>
      <c r="CS1060" s="4" t="str">
        <v>Wetet Abay</v>
      </c>
      <c r="CT1060" s="4" t="str">
        <v>Wetet Abay</v>
      </c>
      <c r="CU1060" s="4" t="str">
        <v>Wetet Abay</v>
      </c>
      <c r="CV1060" s="4" t="str">
        <v>Wetet Abay</v>
      </c>
      <c r="CW1060" s="4" t="str">
        <v>Wetet Abay</v>
      </c>
      <c r="CX1060" s="4" t="str">
        <v>Wetet Abay</v>
      </c>
      <c r="CY1060" s="4" t="str">
        <v>Wetet Abay</v>
      </c>
      <c r="CZ1060" s="4" t="str">
        <v>Wetet Abay</v>
      </c>
      <c r="DA1060" s="4" t="str">
        <v>Wetet Abay</v>
      </c>
      <c r="DB1060" s="4" t="str">
        <v>Wetet Abay</v>
      </c>
      <c r="DC1060" s="4" t="str">
        <v>Wetet Abay</v>
      </c>
      <c r="DD1060" s="4" t="str">
        <v>Wetet Abay</v>
      </c>
      <c r="DE1060" s="4" t="str">
        <v>Wetet Abay</v>
      </c>
      <c r="DF1060" s="4" t="str">
        <v>Wetet Abay</v>
      </c>
      <c r="DG1060" s="4" t="str">
        <v>Wetet Abay</v>
      </c>
      <c r="DH1060" s="4" t="str">
        <v>Wetet Abay</v>
      </c>
      <c r="DI1060" s="4" t="str">
        <v>Wetet Abay</v>
      </c>
      <c r="DJ1060" s="4" t="str">
        <v>Wetet Abay</v>
      </c>
      <c r="DK1060" s="4" t="str">
        <v>Wetet Abay</v>
      </c>
      <c r="DL1060" s="4" t="str">
        <v>Wetet Abay</v>
      </c>
      <c r="DM1060" s="4" t="str">
        <v>Wetet Abay</v>
      </c>
      <c r="DN1060" s="4" t="str">
        <v>Wetet Abay</v>
      </c>
      <c r="DO1060" s="4" t="str">
        <v>Wetet Abay</v>
      </c>
      <c r="DP1060" s="4" t="str">
        <v>Wetet Abay</v>
      </c>
    </row>
    <row r="1061" spans="1:120" x14ac:dyDescent="0.35">
      <c r="A1061" s="4">
        <v>1.08</v>
      </c>
      <c r="B1061" s="4">
        <v>34.14</v>
      </c>
      <c r="C1061" s="4" t="s">
        <v>294</v>
      </c>
      <c r="D1061" s="4" t="s">
        <v>130</v>
      </c>
      <c r="E1061" s="4" t="s">
        <v>1203</v>
      </c>
      <c r="F1061" s="4">
        <v>10000</v>
      </c>
      <c r="G1061" s="4" t="str">
        <f t="shared" si="16"/>
        <v>Uganda-Mbale District</v>
      </c>
      <c r="BA1061" s="4" t="str">
        <v>Wild Coast Abalone</v>
      </c>
      <c r="BB1061" s="4" t="str">
        <v>Wild Coast Abalone</v>
      </c>
      <c r="BC1061" s="4" t="str">
        <v>Wild Coast Abalone</v>
      </c>
      <c r="BD1061" s="4" t="str">
        <v>Wild Coast Abalone</v>
      </c>
      <c r="BE1061" s="4" t="str">
        <v>Wild Coast Abalone</v>
      </c>
      <c r="BF1061" s="4" t="str">
        <v>Wild Coast Abalone</v>
      </c>
      <c r="BG1061" s="4" t="str">
        <v>Wild Coast Abalone</v>
      </c>
      <c r="BH1061" s="4" t="str">
        <v>Wild Coast Abalone</v>
      </c>
      <c r="BI1061" s="4" t="str">
        <v>Wild Coast Abalone</v>
      </c>
      <c r="BJ1061" s="4" t="str">
        <v>Wild Coast Abalone</v>
      </c>
      <c r="BK1061" s="4" t="str">
        <v>Wild Coast Abalone</v>
      </c>
      <c r="BL1061" s="4" t="str">
        <v>Wild Coast Abalone</v>
      </c>
      <c r="BM1061" s="4" t="str">
        <v>Wild Coast Abalone</v>
      </c>
      <c r="BN1061" s="4" t="str">
        <v>Wild Coast Abalone</v>
      </c>
      <c r="BO1061" s="4" t="str">
        <v>Wild Coast Abalone</v>
      </c>
      <c r="BP1061" s="4" t="str">
        <v>Wild Coast Abalone</v>
      </c>
      <c r="BQ1061" s="4" t="str">
        <v>Wild Coast Abalone</v>
      </c>
      <c r="BR1061" s="4" t="str">
        <v>Wild Coast Abalone</v>
      </c>
      <c r="BS1061" s="4" t="str">
        <v>Wild Coast Abalone</v>
      </c>
      <c r="BT1061" s="4" t="str">
        <v>Wild Coast Abalone</v>
      </c>
      <c r="BU1061" s="4" t="str">
        <v>Wild Coast Abalone</v>
      </c>
      <c r="BV1061" s="4" t="str">
        <v>Wild Coast Abalone</v>
      </c>
      <c r="BW1061" s="4" t="str">
        <v>Wild Coast Abalone</v>
      </c>
      <c r="BX1061" s="4" t="str">
        <v>Wild Coast Abalone</v>
      </c>
      <c r="BY1061" s="4" t="str">
        <v>Wild Coast Abalone</v>
      </c>
      <c r="BZ1061" s="4" t="str">
        <v>Wild Coast Abalone</v>
      </c>
      <c r="CA1061" s="4" t="str">
        <v>Wild Coast Abalone</v>
      </c>
      <c r="CB1061" s="4" t="str">
        <v>Wild Coast Abalone</v>
      </c>
      <c r="CC1061" s="4" t="str">
        <v>Wild Coast Abalone</v>
      </c>
      <c r="CD1061" s="4" t="str">
        <v>Wild Coast Abalone</v>
      </c>
      <c r="CE1061" s="4" t="str">
        <v>Wild Coast Abalone</v>
      </c>
      <c r="CF1061" s="4" t="str">
        <v>Wild Coast Abalone</v>
      </c>
      <c r="CG1061" s="4" t="str">
        <v>Wild Coast Abalone</v>
      </c>
      <c r="CH1061" s="4" t="str">
        <v>Wild Coast Abalone</v>
      </c>
      <c r="CJ1061" s="4" t="str">
        <v>Wild Coast Abalone</v>
      </c>
      <c r="CK1061" s="4" t="str">
        <v>Wild Coast Abalone</v>
      </c>
      <c r="CL1061" s="4" t="str">
        <v>Wild Coast Abalone</v>
      </c>
      <c r="CM1061" s="4" t="str">
        <v>Wild Coast Abalone</v>
      </c>
      <c r="CN1061" s="4" t="str">
        <v>Wild Coast Abalone</v>
      </c>
      <c r="CO1061" s="4" t="str">
        <v>Wild Coast Abalone</v>
      </c>
      <c r="CP1061" s="4" t="str">
        <v>Wild Coast Abalone</v>
      </c>
      <c r="CQ1061" s="4" t="str">
        <v>Wild Coast Abalone</v>
      </c>
      <c r="CR1061" s="4" t="str">
        <v>Wild Coast Abalone</v>
      </c>
      <c r="CS1061" s="4" t="str">
        <v>Wild Coast Abalone</v>
      </c>
      <c r="CT1061" s="4" t="str">
        <v>Wild Coast Abalone</v>
      </c>
      <c r="CU1061" s="4" t="str">
        <v>Wild Coast Abalone</v>
      </c>
      <c r="CV1061" s="4" t="str">
        <v>Wild Coast Abalone</v>
      </c>
      <c r="CW1061" s="4" t="str">
        <v>Wild Coast Abalone</v>
      </c>
      <c r="CX1061" s="4" t="str">
        <v>Wild Coast Abalone</v>
      </c>
      <c r="CY1061" s="4" t="str">
        <v>Wild Coast Abalone</v>
      </c>
      <c r="CZ1061" s="4" t="str">
        <v>Wild Coast Abalone</v>
      </c>
      <c r="DA1061" s="4" t="str">
        <v>Wild Coast Abalone</v>
      </c>
      <c r="DB1061" s="4" t="str">
        <v>Wild Coast Abalone</v>
      </c>
      <c r="DC1061" s="4" t="str">
        <v>Wild Coast Abalone</v>
      </c>
      <c r="DD1061" s="4" t="str">
        <v>Wild Coast Abalone</v>
      </c>
      <c r="DE1061" s="4" t="str">
        <v>Wild Coast Abalone</v>
      </c>
      <c r="DF1061" s="4" t="str">
        <v>Wild Coast Abalone</v>
      </c>
      <c r="DG1061" s="4" t="str">
        <v>Wild Coast Abalone</v>
      </c>
      <c r="DH1061" s="4" t="str">
        <v>Wild Coast Abalone</v>
      </c>
      <c r="DI1061" s="4" t="str">
        <v>Wild Coast Abalone</v>
      </c>
      <c r="DJ1061" s="4" t="str">
        <v>Wild Coast Abalone</v>
      </c>
      <c r="DK1061" s="4" t="str">
        <v>Wild Coast Abalone</v>
      </c>
      <c r="DL1061" s="4" t="str">
        <v>Wild Coast Abalone</v>
      </c>
      <c r="DM1061" s="4" t="str">
        <v>Wild Coast Abalone</v>
      </c>
      <c r="DN1061" s="4" t="str">
        <v>Wild Coast Abalone</v>
      </c>
      <c r="DO1061" s="4" t="str">
        <v>Wild Coast Abalone</v>
      </c>
      <c r="DP1061" s="4" t="str">
        <v>Wild Coast Abalone</v>
      </c>
    </row>
    <row r="1062" spans="1:120" x14ac:dyDescent="0.35">
      <c r="A1062" s="4">
        <v>1.06</v>
      </c>
      <c r="B1062" s="4">
        <v>34.31</v>
      </c>
      <c r="C1062" s="4" t="s">
        <v>294</v>
      </c>
      <c r="D1062" s="4" t="s">
        <v>130</v>
      </c>
      <c r="E1062" s="4" t="s">
        <v>1204</v>
      </c>
      <c r="F1062" s="4">
        <v>531</v>
      </c>
      <c r="G1062" s="4" t="str">
        <f t="shared" si="16"/>
        <v>Uganda-Mbale.Manafwa.Sironko.Budada</v>
      </c>
      <c r="BA1062" s="4" t="str">
        <v>Winde</v>
      </c>
      <c r="BB1062" s="4" t="str">
        <v>Winde</v>
      </c>
      <c r="BC1062" s="4" t="str">
        <v>Winde</v>
      </c>
      <c r="BD1062" s="4" t="str">
        <v>Winde</v>
      </c>
      <c r="BE1062" s="4" t="str">
        <v>Winde</v>
      </c>
      <c r="BF1062" s="4" t="str">
        <v>Winde</v>
      </c>
      <c r="BG1062" s="4" t="str">
        <v>Winde</v>
      </c>
      <c r="BH1062" s="4" t="str">
        <v>Winde</v>
      </c>
      <c r="BI1062" s="4" t="str">
        <v>Winde</v>
      </c>
      <c r="BJ1062" s="4" t="str">
        <v>Winde</v>
      </c>
      <c r="BK1062" s="4" t="str">
        <v>Winde</v>
      </c>
      <c r="BL1062" s="4" t="str">
        <v>Winde</v>
      </c>
      <c r="BM1062" s="4" t="str">
        <v>Winde</v>
      </c>
      <c r="BN1062" s="4" t="str">
        <v>Winde</v>
      </c>
      <c r="BO1062" s="4" t="str">
        <v>Winde</v>
      </c>
      <c r="BP1062" s="4" t="str">
        <v>Winde</v>
      </c>
      <c r="BQ1062" s="4" t="str">
        <v>Winde</v>
      </c>
      <c r="BR1062" s="4" t="str">
        <v>Winde</v>
      </c>
      <c r="BS1062" s="4" t="str">
        <v>Winde</v>
      </c>
      <c r="BT1062" s="4" t="str">
        <v>Winde</v>
      </c>
      <c r="BU1062" s="4" t="str">
        <v>Winde</v>
      </c>
      <c r="BV1062" s="4" t="str">
        <v>Winde</v>
      </c>
      <c r="BW1062" s="4" t="str">
        <v>Winde</v>
      </c>
      <c r="BX1062" s="4" t="str">
        <v>Winde</v>
      </c>
      <c r="BY1062" s="4" t="str">
        <v>Winde</v>
      </c>
      <c r="BZ1062" s="4" t="str">
        <v>Winde</v>
      </c>
      <c r="CA1062" s="4" t="str">
        <v>Winde</v>
      </c>
      <c r="CB1062" s="4" t="str">
        <v>Winde</v>
      </c>
      <c r="CC1062" s="4" t="str">
        <v>Winde</v>
      </c>
      <c r="CD1062" s="4" t="str">
        <v>Winde</v>
      </c>
      <c r="CE1062" s="4" t="str">
        <v>Winde</v>
      </c>
      <c r="CF1062" s="4" t="str">
        <v>Winde</v>
      </c>
      <c r="CG1062" s="4" t="str">
        <v>Winde</v>
      </c>
      <c r="CH1062" s="4" t="str">
        <v>Winde</v>
      </c>
      <c r="CJ1062" s="4" t="str">
        <v>Winde</v>
      </c>
      <c r="CK1062" s="4" t="str">
        <v>Winde</v>
      </c>
      <c r="CL1062" s="4" t="str">
        <v>Winde</v>
      </c>
      <c r="CM1062" s="4" t="str">
        <v>Winde</v>
      </c>
      <c r="CN1062" s="4" t="str">
        <v>Winde</v>
      </c>
      <c r="CO1062" s="4" t="str">
        <v>Winde</v>
      </c>
      <c r="CP1062" s="4" t="str">
        <v>Winde</v>
      </c>
      <c r="CQ1062" s="4" t="str">
        <v>Winde</v>
      </c>
      <c r="CR1062" s="4" t="str">
        <v>Winde</v>
      </c>
      <c r="CS1062" s="4" t="str">
        <v>Winde</v>
      </c>
      <c r="CT1062" s="4" t="str">
        <v>Winde</v>
      </c>
      <c r="CU1062" s="4" t="str">
        <v>Winde</v>
      </c>
      <c r="CV1062" s="4" t="str">
        <v>Winde</v>
      </c>
      <c r="CW1062" s="4" t="str">
        <v>Winde</v>
      </c>
      <c r="CX1062" s="4" t="str">
        <v>Winde</v>
      </c>
      <c r="CY1062" s="4" t="str">
        <v>Winde</v>
      </c>
      <c r="CZ1062" s="4" t="str">
        <v>Winde</v>
      </c>
      <c r="DA1062" s="4" t="str">
        <v>Winde</v>
      </c>
      <c r="DB1062" s="4" t="str">
        <v>Winde</v>
      </c>
      <c r="DC1062" s="4" t="str">
        <v>Winde</v>
      </c>
      <c r="DD1062" s="4" t="str">
        <v>Winde</v>
      </c>
      <c r="DE1062" s="4" t="str">
        <v>Winde</v>
      </c>
      <c r="DF1062" s="4" t="str">
        <v>Winde</v>
      </c>
      <c r="DG1062" s="4" t="str">
        <v>Winde</v>
      </c>
      <c r="DH1062" s="4" t="str">
        <v>Winde</v>
      </c>
      <c r="DI1062" s="4" t="str">
        <v>Winde</v>
      </c>
      <c r="DJ1062" s="4" t="str">
        <v>Winde</v>
      </c>
      <c r="DK1062" s="4" t="str">
        <v>Winde</v>
      </c>
      <c r="DL1062" s="4" t="str">
        <v>Winde</v>
      </c>
      <c r="DM1062" s="4" t="str">
        <v>Winde</v>
      </c>
      <c r="DN1062" s="4" t="str">
        <v>Winde</v>
      </c>
      <c r="DO1062" s="4" t="str">
        <v>Winde</v>
      </c>
      <c r="DP1062" s="4" t="str">
        <v>Winde</v>
      </c>
    </row>
    <row r="1063" spans="1:120" x14ac:dyDescent="0.35">
      <c r="A1063" s="4">
        <v>0.64470000000000005</v>
      </c>
      <c r="B1063" s="4">
        <v>30.600100000000001</v>
      </c>
      <c r="C1063" s="4" t="s">
        <v>294</v>
      </c>
      <c r="D1063" s="4" t="s">
        <v>138</v>
      </c>
      <c r="E1063" s="4" t="s">
        <v>1205</v>
      </c>
      <c r="F1063" s="4">
        <v>750</v>
      </c>
      <c r="G1063" s="4" t="str">
        <f t="shared" si="16"/>
        <v>Uganda-Mbarara</v>
      </c>
      <c r="BA1063" s="4" t="str">
        <v>Wiwaso</v>
      </c>
      <c r="BB1063" s="4" t="str">
        <v>Wiwaso</v>
      </c>
      <c r="BC1063" s="4" t="str">
        <v>Wiwaso</v>
      </c>
      <c r="BD1063" s="4" t="str">
        <v>Wiwaso</v>
      </c>
      <c r="BE1063" s="4" t="str">
        <v>Wiwaso</v>
      </c>
      <c r="BF1063" s="4" t="str">
        <v>Wiwaso</v>
      </c>
      <c r="BG1063" s="4" t="str">
        <v>Wiwaso</v>
      </c>
      <c r="BH1063" s="4" t="str">
        <v>Wiwaso</v>
      </c>
      <c r="BI1063" s="4" t="str">
        <v>Wiwaso</v>
      </c>
      <c r="BJ1063" s="4" t="str">
        <v>Wiwaso</v>
      </c>
      <c r="BK1063" s="4" t="str">
        <v>Wiwaso</v>
      </c>
      <c r="BL1063" s="4" t="str">
        <v>Wiwaso</v>
      </c>
      <c r="BM1063" s="4" t="str">
        <v>Wiwaso</v>
      </c>
      <c r="BN1063" s="4" t="str">
        <v>Wiwaso</v>
      </c>
      <c r="BO1063" s="4" t="str">
        <v>Wiwaso</v>
      </c>
      <c r="BP1063" s="4" t="str">
        <v>Wiwaso</v>
      </c>
      <c r="BQ1063" s="4" t="str">
        <v>Wiwaso</v>
      </c>
      <c r="BR1063" s="4" t="str">
        <v>Wiwaso</v>
      </c>
      <c r="BS1063" s="4" t="str">
        <v>Wiwaso</v>
      </c>
      <c r="BT1063" s="4" t="str">
        <v>Wiwaso</v>
      </c>
      <c r="BU1063" s="4" t="str">
        <v>Wiwaso</v>
      </c>
      <c r="BV1063" s="4" t="str">
        <v>Wiwaso</v>
      </c>
      <c r="BW1063" s="4" t="str">
        <v>Wiwaso</v>
      </c>
      <c r="BX1063" s="4" t="str">
        <v>Wiwaso</v>
      </c>
      <c r="BY1063" s="4" t="str">
        <v>Wiwaso</v>
      </c>
      <c r="BZ1063" s="4" t="str">
        <v>Wiwaso</v>
      </c>
      <c r="CA1063" s="4" t="str">
        <v>Wiwaso</v>
      </c>
      <c r="CB1063" s="4" t="str">
        <v>Wiwaso</v>
      </c>
      <c r="CC1063" s="4" t="str">
        <v>Wiwaso</v>
      </c>
      <c r="CD1063" s="4" t="str">
        <v>Wiwaso</v>
      </c>
      <c r="CE1063" s="4" t="str">
        <v>Wiwaso</v>
      </c>
      <c r="CF1063" s="4" t="str">
        <v>Wiwaso</v>
      </c>
      <c r="CG1063" s="4" t="str">
        <v>Wiwaso</v>
      </c>
      <c r="CH1063" s="4" t="str">
        <v>Wiwaso</v>
      </c>
      <c r="CJ1063" s="4" t="str">
        <v>Wiwaso</v>
      </c>
      <c r="CK1063" s="4" t="str">
        <v>Wiwaso</v>
      </c>
      <c r="CL1063" s="4" t="str">
        <v>Wiwaso</v>
      </c>
      <c r="CM1063" s="4" t="str">
        <v>Wiwaso</v>
      </c>
      <c r="CN1063" s="4" t="str">
        <v>Wiwaso</v>
      </c>
      <c r="CO1063" s="4" t="str">
        <v>Wiwaso</v>
      </c>
      <c r="CP1063" s="4" t="str">
        <v>Wiwaso</v>
      </c>
      <c r="CQ1063" s="4" t="str">
        <v>Wiwaso</v>
      </c>
      <c r="CR1063" s="4" t="str">
        <v>Wiwaso</v>
      </c>
      <c r="CS1063" s="4" t="str">
        <v>Wiwaso</v>
      </c>
      <c r="CT1063" s="4" t="str">
        <v>Wiwaso</v>
      </c>
      <c r="CU1063" s="4" t="str">
        <v>Wiwaso</v>
      </c>
      <c r="CV1063" s="4" t="str">
        <v>Wiwaso</v>
      </c>
      <c r="CW1063" s="4" t="str">
        <v>Wiwaso</v>
      </c>
      <c r="CX1063" s="4" t="str">
        <v>Wiwaso</v>
      </c>
      <c r="CY1063" s="4" t="str">
        <v>Wiwaso</v>
      </c>
      <c r="CZ1063" s="4" t="str">
        <v>Wiwaso</v>
      </c>
      <c r="DA1063" s="4" t="str">
        <v>Wiwaso</v>
      </c>
      <c r="DB1063" s="4" t="str">
        <v>Wiwaso</v>
      </c>
      <c r="DC1063" s="4" t="str">
        <v>Wiwaso</v>
      </c>
      <c r="DD1063" s="4" t="str">
        <v>Wiwaso</v>
      </c>
      <c r="DE1063" s="4" t="str">
        <v>Wiwaso</v>
      </c>
      <c r="DF1063" s="4" t="str">
        <v>Wiwaso</v>
      </c>
      <c r="DG1063" s="4" t="str">
        <v>Wiwaso</v>
      </c>
      <c r="DH1063" s="4" t="str">
        <v>Wiwaso</v>
      </c>
      <c r="DI1063" s="4" t="str">
        <v>Wiwaso</v>
      </c>
      <c r="DJ1063" s="4" t="str">
        <v>Wiwaso</v>
      </c>
      <c r="DK1063" s="4" t="str">
        <v>Wiwaso</v>
      </c>
      <c r="DL1063" s="4" t="str">
        <v>Wiwaso</v>
      </c>
      <c r="DM1063" s="4" t="str">
        <v>Wiwaso</v>
      </c>
      <c r="DN1063" s="4" t="str">
        <v>Wiwaso</v>
      </c>
      <c r="DO1063" s="4" t="str">
        <v>Wiwaso</v>
      </c>
      <c r="DP1063" s="4" t="str">
        <v>Wiwaso</v>
      </c>
    </row>
    <row r="1064" spans="1:120" x14ac:dyDescent="0.35">
      <c r="A1064" s="4">
        <v>-0.61</v>
      </c>
      <c r="B1064" s="4">
        <v>30.66</v>
      </c>
      <c r="C1064" s="4" t="s">
        <v>294</v>
      </c>
      <c r="D1064" s="4" t="s">
        <v>130</v>
      </c>
      <c r="E1064" s="4" t="s">
        <v>1205</v>
      </c>
      <c r="F1064" s="4">
        <v>550</v>
      </c>
      <c r="G1064" s="4" t="str">
        <f t="shared" si="16"/>
        <v>Uganda-Mbarara</v>
      </c>
      <c r="BA1064" s="4" t="str">
        <v>Wogda</v>
      </c>
      <c r="BB1064" s="4" t="str">
        <v>Wogda</v>
      </c>
      <c r="BC1064" s="4" t="str">
        <v>Wogda</v>
      </c>
      <c r="BD1064" s="4" t="str">
        <v>Wogda</v>
      </c>
      <c r="BE1064" s="4" t="str">
        <v>Wogda</v>
      </c>
      <c r="BF1064" s="4" t="str">
        <v>Wogda</v>
      </c>
      <c r="BG1064" s="4" t="str">
        <v>Wogda</v>
      </c>
      <c r="BH1064" s="4" t="str">
        <v>Wogda</v>
      </c>
      <c r="BI1064" s="4" t="str">
        <v>Wogda</v>
      </c>
      <c r="BJ1064" s="4" t="str">
        <v>Wogda</v>
      </c>
      <c r="BK1064" s="4" t="str">
        <v>Wogda</v>
      </c>
      <c r="BL1064" s="4" t="str">
        <v>Wogda</v>
      </c>
      <c r="BM1064" s="4" t="str">
        <v>Wogda</v>
      </c>
      <c r="BN1064" s="4" t="str">
        <v>Wogda</v>
      </c>
      <c r="BO1064" s="4" t="str">
        <v>Wogda</v>
      </c>
      <c r="BP1064" s="4" t="str">
        <v>Wogda</v>
      </c>
      <c r="BQ1064" s="4" t="str">
        <v>Wogda</v>
      </c>
      <c r="BR1064" s="4" t="str">
        <v>Wogda</v>
      </c>
      <c r="BS1064" s="4" t="str">
        <v>Wogda</v>
      </c>
      <c r="BT1064" s="4" t="str">
        <v>Wogda</v>
      </c>
      <c r="BU1064" s="4" t="str">
        <v>Wogda</v>
      </c>
      <c r="BV1064" s="4" t="str">
        <v>Wogda</v>
      </c>
      <c r="BW1064" s="4" t="str">
        <v>Wogda</v>
      </c>
      <c r="BX1064" s="4" t="str">
        <v>Wogda</v>
      </c>
      <c r="BY1064" s="4" t="str">
        <v>Wogda</v>
      </c>
      <c r="BZ1064" s="4" t="str">
        <v>Wogda</v>
      </c>
      <c r="CA1064" s="4" t="str">
        <v>Wogda</v>
      </c>
      <c r="CB1064" s="4" t="str">
        <v>Wogda</v>
      </c>
      <c r="CC1064" s="4" t="str">
        <v>Wogda</v>
      </c>
      <c r="CD1064" s="4" t="str">
        <v>Wogda</v>
      </c>
      <c r="CE1064" s="4" t="str">
        <v>Wogda</v>
      </c>
      <c r="CF1064" s="4" t="str">
        <v>Wogda</v>
      </c>
      <c r="CG1064" s="4" t="str">
        <v>Wogda</v>
      </c>
      <c r="CH1064" s="4" t="str">
        <v>Wogda</v>
      </c>
      <c r="CJ1064" s="4" t="str">
        <v>Wogda</v>
      </c>
      <c r="CK1064" s="4" t="str">
        <v>Wogda</v>
      </c>
      <c r="CL1064" s="4" t="str">
        <v>Wogda</v>
      </c>
      <c r="CM1064" s="4" t="str">
        <v>Wogda</v>
      </c>
      <c r="CN1064" s="4" t="str">
        <v>Wogda</v>
      </c>
      <c r="CO1064" s="4" t="str">
        <v>Wogda</v>
      </c>
      <c r="CP1064" s="4" t="str">
        <v>Wogda</v>
      </c>
      <c r="CQ1064" s="4" t="str">
        <v>Wogda</v>
      </c>
      <c r="CR1064" s="4" t="str">
        <v>Wogda</v>
      </c>
      <c r="CS1064" s="4" t="str">
        <v>Wogda</v>
      </c>
      <c r="CT1064" s="4" t="str">
        <v>Wogda</v>
      </c>
      <c r="CU1064" s="4" t="str">
        <v>Wogda</v>
      </c>
      <c r="CV1064" s="4" t="str">
        <v>Wogda</v>
      </c>
      <c r="CW1064" s="4" t="str">
        <v>Wogda</v>
      </c>
      <c r="CX1064" s="4" t="str">
        <v>Wogda</v>
      </c>
      <c r="CY1064" s="4" t="str">
        <v>Wogda</v>
      </c>
      <c r="CZ1064" s="4" t="str">
        <v>Wogda</v>
      </c>
      <c r="DA1064" s="4" t="str">
        <v>Wogda</v>
      </c>
      <c r="DB1064" s="4" t="str">
        <v>Wogda</v>
      </c>
      <c r="DC1064" s="4" t="str">
        <v>Wogda</v>
      </c>
      <c r="DD1064" s="4" t="str">
        <v>Wogda</v>
      </c>
      <c r="DE1064" s="4" t="str">
        <v>Wogda</v>
      </c>
      <c r="DF1064" s="4" t="str">
        <v>Wogda</v>
      </c>
      <c r="DG1064" s="4" t="str">
        <v>Wogda</v>
      </c>
      <c r="DH1064" s="4" t="str">
        <v>Wogda</v>
      </c>
      <c r="DI1064" s="4" t="str">
        <v>Wogda</v>
      </c>
      <c r="DJ1064" s="4" t="str">
        <v>Wogda</v>
      </c>
      <c r="DK1064" s="4" t="str">
        <v>Wogda</v>
      </c>
      <c r="DL1064" s="4" t="str">
        <v>Wogda</v>
      </c>
      <c r="DM1064" s="4" t="str">
        <v>Wogda</v>
      </c>
      <c r="DN1064" s="4" t="str">
        <v>Wogda</v>
      </c>
      <c r="DO1064" s="4" t="str">
        <v>Wogda</v>
      </c>
      <c r="DP1064" s="4" t="str">
        <v>Wogda</v>
      </c>
    </row>
    <row r="1065" spans="1:120" x14ac:dyDescent="0.35">
      <c r="A1065" s="4">
        <v>-0.56999999999999995</v>
      </c>
      <c r="B1065" s="4">
        <v>30.41</v>
      </c>
      <c r="C1065" s="4" t="s">
        <v>294</v>
      </c>
      <c r="D1065" s="4" t="s">
        <v>130</v>
      </c>
      <c r="E1065" s="4" t="s">
        <v>1206</v>
      </c>
      <c r="F1065" s="4">
        <v>218</v>
      </c>
      <c r="G1065" s="4" t="str">
        <f t="shared" si="16"/>
        <v>Uganda-Mbarara &amp; Bushenyi Districts</v>
      </c>
      <c r="BA1065" s="4" t="str">
        <v>Wondo Genet</v>
      </c>
      <c r="BB1065" s="4" t="str">
        <v>Wondo Genet</v>
      </c>
      <c r="BC1065" s="4" t="str">
        <v>Wondo Genet</v>
      </c>
      <c r="BD1065" s="4" t="str">
        <v>Wondo Genet</v>
      </c>
      <c r="BE1065" s="4" t="str">
        <v>Wondo Genet</v>
      </c>
      <c r="BF1065" s="4" t="str">
        <v>Wondo Genet</v>
      </c>
      <c r="BG1065" s="4" t="str">
        <v>Wondo Genet</v>
      </c>
      <c r="BH1065" s="4" t="str">
        <v>Wondo Genet</v>
      </c>
      <c r="BI1065" s="4" t="str">
        <v>Wondo Genet</v>
      </c>
      <c r="BJ1065" s="4" t="str">
        <v>Wondo Genet</v>
      </c>
      <c r="BK1065" s="4" t="str">
        <v>Wondo Genet</v>
      </c>
      <c r="BL1065" s="4" t="str">
        <v>Wondo Genet</v>
      </c>
      <c r="BM1065" s="4" t="str">
        <v>Wondo Genet</v>
      </c>
      <c r="BN1065" s="4" t="str">
        <v>Wondo Genet</v>
      </c>
      <c r="BO1065" s="4" t="str">
        <v>Wondo Genet</v>
      </c>
      <c r="BP1065" s="4" t="str">
        <v>Wondo Genet</v>
      </c>
      <c r="BQ1065" s="4" t="str">
        <v>Wondo Genet</v>
      </c>
      <c r="BR1065" s="4" t="str">
        <v>Wondo Genet</v>
      </c>
      <c r="BS1065" s="4" t="str">
        <v>Wondo Genet</v>
      </c>
      <c r="BT1065" s="4" t="str">
        <v>Wondo Genet</v>
      </c>
      <c r="BU1065" s="4" t="str">
        <v>Wondo Genet</v>
      </c>
      <c r="BV1065" s="4" t="str">
        <v>Wondo Genet</v>
      </c>
      <c r="BW1065" s="4" t="str">
        <v>Wondo Genet</v>
      </c>
      <c r="BX1065" s="4" t="str">
        <v>Wondo Genet</v>
      </c>
      <c r="BY1065" s="4" t="str">
        <v>Wondo Genet</v>
      </c>
      <c r="BZ1065" s="4" t="str">
        <v>Wondo Genet</v>
      </c>
      <c r="CA1065" s="4" t="str">
        <v>Wondo Genet</v>
      </c>
      <c r="CB1065" s="4" t="str">
        <v>Wondo Genet</v>
      </c>
      <c r="CC1065" s="4" t="str">
        <v>Wondo Genet</v>
      </c>
      <c r="CD1065" s="4" t="str">
        <v>Wondo Genet</v>
      </c>
      <c r="CE1065" s="4" t="str">
        <v>Wondo Genet</v>
      </c>
      <c r="CF1065" s="4" t="str">
        <v>Wondo Genet</v>
      </c>
      <c r="CG1065" s="4" t="str">
        <v>Wondo Genet</v>
      </c>
      <c r="CH1065" s="4" t="str">
        <v>Wondo Genet</v>
      </c>
      <c r="CJ1065" s="4" t="str">
        <v>Wondo Genet</v>
      </c>
      <c r="CK1065" s="4" t="str">
        <v>Wondo Genet</v>
      </c>
      <c r="CL1065" s="4" t="str">
        <v>Wondo Genet</v>
      </c>
      <c r="CM1065" s="4" t="str">
        <v>Wondo Genet</v>
      </c>
      <c r="CN1065" s="4" t="str">
        <v>Wondo Genet</v>
      </c>
      <c r="CO1065" s="4" t="str">
        <v>Wondo Genet</v>
      </c>
      <c r="CP1065" s="4" t="str">
        <v>Wondo Genet</v>
      </c>
      <c r="CQ1065" s="4" t="str">
        <v>Wondo Genet</v>
      </c>
      <c r="CR1065" s="4" t="str">
        <v>Wondo Genet</v>
      </c>
      <c r="CS1065" s="4" t="str">
        <v>Wondo Genet</v>
      </c>
      <c r="CT1065" s="4" t="str">
        <v>Wondo Genet</v>
      </c>
      <c r="CU1065" s="4" t="str">
        <v>Wondo Genet</v>
      </c>
      <c r="CV1065" s="4" t="str">
        <v>Wondo Genet</v>
      </c>
      <c r="CW1065" s="4" t="str">
        <v>Wondo Genet</v>
      </c>
      <c r="CX1065" s="4" t="str">
        <v>Wondo Genet</v>
      </c>
      <c r="CY1065" s="4" t="str">
        <v>Wondo Genet</v>
      </c>
      <c r="CZ1065" s="4" t="str">
        <v>Wondo Genet</v>
      </c>
      <c r="DA1065" s="4" t="str">
        <v>Wondo Genet</v>
      </c>
      <c r="DB1065" s="4" t="str">
        <v>Wondo Genet</v>
      </c>
      <c r="DC1065" s="4" t="str">
        <v>Wondo Genet</v>
      </c>
      <c r="DD1065" s="4" t="str">
        <v>Wondo Genet</v>
      </c>
      <c r="DE1065" s="4" t="str">
        <v>Wondo Genet</v>
      </c>
      <c r="DF1065" s="4" t="str">
        <v>Wondo Genet</v>
      </c>
      <c r="DG1065" s="4" t="str">
        <v>Wondo Genet</v>
      </c>
      <c r="DH1065" s="4" t="str">
        <v>Wondo Genet</v>
      </c>
      <c r="DI1065" s="4" t="str">
        <v>Wondo Genet</v>
      </c>
      <c r="DJ1065" s="4" t="str">
        <v>Wondo Genet</v>
      </c>
      <c r="DK1065" s="4" t="str">
        <v>Wondo Genet</v>
      </c>
      <c r="DL1065" s="4" t="str">
        <v>Wondo Genet</v>
      </c>
      <c r="DM1065" s="4" t="str">
        <v>Wondo Genet</v>
      </c>
      <c r="DN1065" s="4" t="str">
        <v>Wondo Genet</v>
      </c>
      <c r="DO1065" s="4" t="str">
        <v>Wondo Genet</v>
      </c>
      <c r="DP1065" s="4" t="str">
        <v>Wondo Genet</v>
      </c>
    </row>
    <row r="1066" spans="1:120" x14ac:dyDescent="0.35">
      <c r="A1066" s="4">
        <v>0.76</v>
      </c>
      <c r="B1066" s="4">
        <v>33.58</v>
      </c>
      <c r="C1066" s="4" t="s">
        <v>294</v>
      </c>
      <c r="D1066" s="4" t="s">
        <v>130</v>
      </c>
      <c r="E1066" s="4" t="s">
        <v>1207</v>
      </c>
      <c r="F1066" s="4">
        <v>550</v>
      </c>
      <c r="G1066" s="4" t="str">
        <f t="shared" si="16"/>
        <v>Uganda-Minani</v>
      </c>
      <c r="BA1066" s="4" t="str">
        <v>Wulinchity</v>
      </c>
      <c r="BB1066" s="4" t="str">
        <v>Wulinchity</v>
      </c>
      <c r="BC1066" s="4" t="str">
        <v>Wulinchity</v>
      </c>
      <c r="BD1066" s="4" t="str">
        <v>Wulinchity</v>
      </c>
      <c r="BE1066" s="4" t="str">
        <v>Wulinchity</v>
      </c>
      <c r="BF1066" s="4" t="str">
        <v>Wulinchity</v>
      </c>
      <c r="BG1066" s="4" t="str">
        <v>Wulinchity</v>
      </c>
      <c r="BH1066" s="4" t="str">
        <v>Wulinchity</v>
      </c>
      <c r="BI1066" s="4" t="str">
        <v>Wulinchity</v>
      </c>
      <c r="BJ1066" s="4" t="str">
        <v>Wulinchity</v>
      </c>
      <c r="BK1066" s="4" t="str">
        <v>Wulinchity</v>
      </c>
      <c r="BL1066" s="4" t="str">
        <v>Wulinchity</v>
      </c>
      <c r="BM1066" s="4" t="str">
        <v>Wulinchity</v>
      </c>
      <c r="BN1066" s="4" t="str">
        <v>Wulinchity</v>
      </c>
      <c r="BO1066" s="4" t="str">
        <v>Wulinchity</v>
      </c>
      <c r="BP1066" s="4" t="str">
        <v>Wulinchity</v>
      </c>
      <c r="BQ1066" s="4" t="str">
        <v>Wulinchity</v>
      </c>
      <c r="BR1066" s="4" t="str">
        <v>Wulinchity</v>
      </c>
      <c r="BS1066" s="4" t="str">
        <v>Wulinchity</v>
      </c>
      <c r="BT1066" s="4" t="str">
        <v>Wulinchity</v>
      </c>
      <c r="BU1066" s="4" t="str">
        <v>Wulinchity</v>
      </c>
      <c r="BV1066" s="4" t="str">
        <v>Wulinchity</v>
      </c>
      <c r="BW1066" s="4" t="str">
        <v>Wulinchity</v>
      </c>
      <c r="BX1066" s="4" t="str">
        <v>Wulinchity</v>
      </c>
      <c r="BY1066" s="4" t="str">
        <v>Wulinchity</v>
      </c>
      <c r="BZ1066" s="4" t="str">
        <v>Wulinchity</v>
      </c>
      <c r="CA1066" s="4" t="str">
        <v>Wulinchity</v>
      </c>
      <c r="CB1066" s="4" t="str">
        <v>Wulinchity</v>
      </c>
      <c r="CC1066" s="4" t="str">
        <v>Wulinchity</v>
      </c>
      <c r="CD1066" s="4" t="str">
        <v>Wulinchity</v>
      </c>
      <c r="CE1066" s="4" t="str">
        <v>Wulinchity</v>
      </c>
      <c r="CF1066" s="4" t="str">
        <v>Wulinchity</v>
      </c>
      <c r="CG1066" s="4" t="str">
        <v>Wulinchity</v>
      </c>
      <c r="CH1066" s="4" t="str">
        <v>Wulinchity</v>
      </c>
      <c r="CJ1066" s="4" t="str">
        <v>Wulinchity</v>
      </c>
      <c r="CK1066" s="4" t="str">
        <v>Wulinchity</v>
      </c>
      <c r="CL1066" s="4" t="str">
        <v>Wulinchity</v>
      </c>
      <c r="CM1066" s="4" t="str">
        <v>Wulinchity</v>
      </c>
      <c r="CN1066" s="4" t="str">
        <v>Wulinchity</v>
      </c>
      <c r="CO1066" s="4" t="str">
        <v>Wulinchity</v>
      </c>
      <c r="CP1066" s="4" t="str">
        <v>Wulinchity</v>
      </c>
      <c r="CQ1066" s="4" t="str">
        <v>Wulinchity</v>
      </c>
      <c r="CR1066" s="4" t="str">
        <v>Wulinchity</v>
      </c>
      <c r="CS1066" s="4" t="str">
        <v>Wulinchity</v>
      </c>
      <c r="CT1066" s="4" t="str">
        <v>Wulinchity</v>
      </c>
      <c r="CU1066" s="4" t="str">
        <v>Wulinchity</v>
      </c>
      <c r="CV1066" s="4" t="str">
        <v>Wulinchity</v>
      </c>
      <c r="CW1066" s="4" t="str">
        <v>Wulinchity</v>
      </c>
      <c r="CX1066" s="4" t="str">
        <v>Wulinchity</v>
      </c>
      <c r="CY1066" s="4" t="str">
        <v>Wulinchity</v>
      </c>
      <c r="CZ1066" s="4" t="str">
        <v>Wulinchity</v>
      </c>
      <c r="DA1066" s="4" t="str">
        <v>Wulinchity</v>
      </c>
      <c r="DB1066" s="4" t="str">
        <v>Wulinchity</v>
      </c>
      <c r="DC1066" s="4" t="str">
        <v>Wulinchity</v>
      </c>
      <c r="DD1066" s="4" t="str">
        <v>Wulinchity</v>
      </c>
      <c r="DE1066" s="4" t="str">
        <v>Wulinchity</v>
      </c>
      <c r="DF1066" s="4" t="str">
        <v>Wulinchity</v>
      </c>
      <c r="DG1066" s="4" t="str">
        <v>Wulinchity</v>
      </c>
      <c r="DH1066" s="4" t="str">
        <v>Wulinchity</v>
      </c>
      <c r="DI1066" s="4" t="str">
        <v>Wulinchity</v>
      </c>
      <c r="DJ1066" s="4" t="str">
        <v>Wulinchity</v>
      </c>
      <c r="DK1066" s="4" t="str">
        <v>Wulinchity</v>
      </c>
      <c r="DL1066" s="4" t="str">
        <v>Wulinchity</v>
      </c>
      <c r="DM1066" s="4" t="str">
        <v>Wulinchity</v>
      </c>
      <c r="DN1066" s="4" t="str">
        <v>Wulinchity</v>
      </c>
      <c r="DO1066" s="4" t="str">
        <v>Wulinchity</v>
      </c>
      <c r="DP1066" s="4" t="str">
        <v>Wulinchity</v>
      </c>
    </row>
    <row r="1067" spans="1:120" x14ac:dyDescent="0.35">
      <c r="A1067" s="4">
        <v>0.21</v>
      </c>
      <c r="B1067" s="4">
        <v>32.31</v>
      </c>
      <c r="C1067" s="4" t="s">
        <v>294</v>
      </c>
      <c r="D1067" s="4" t="s">
        <v>130</v>
      </c>
      <c r="E1067" s="4" t="s">
        <v>1208</v>
      </c>
      <c r="F1067" s="4">
        <v>550</v>
      </c>
      <c r="G1067" s="4" t="str">
        <f t="shared" si="16"/>
        <v>Uganda-Mpigi</v>
      </c>
      <c r="BA1067" s="4" t="str">
        <v>Wulinchity.Melkaweba, Nazareth</v>
      </c>
      <c r="BB1067" s="4" t="str">
        <v>Wulinchity.Melkaweba, Nazareth</v>
      </c>
      <c r="BC1067" s="4" t="str">
        <v>Wulinchity.Melkaweba, Nazareth</v>
      </c>
      <c r="BD1067" s="4" t="str">
        <v>Wulinchity.Melkaweba, Nazareth</v>
      </c>
      <c r="BE1067" s="4" t="str">
        <v>Wulinchity.Melkaweba, Nazareth</v>
      </c>
      <c r="BF1067" s="4" t="str">
        <v>Wulinchity.Melkaweba, Nazareth</v>
      </c>
      <c r="BG1067" s="4" t="str">
        <v>Wulinchity.Melkaweba, Nazareth</v>
      </c>
      <c r="BH1067" s="4" t="str">
        <v>Wulinchity.Melkaweba, Nazareth</v>
      </c>
      <c r="BI1067" s="4" t="str">
        <v>Wulinchity.Melkaweba, Nazareth</v>
      </c>
      <c r="BJ1067" s="4" t="str">
        <v>Wulinchity.Melkaweba, Nazareth</v>
      </c>
      <c r="BK1067" s="4" t="str">
        <v>Wulinchity.Melkaweba, Nazareth</v>
      </c>
      <c r="BL1067" s="4" t="str">
        <v>Wulinchity.Melkaweba, Nazareth</v>
      </c>
      <c r="BM1067" s="4" t="str">
        <v>Wulinchity.Melkaweba, Nazareth</v>
      </c>
      <c r="BN1067" s="4" t="str">
        <v>Wulinchity.Melkaweba, Nazareth</v>
      </c>
      <c r="BO1067" s="4" t="str">
        <v>Wulinchity.Melkaweba, Nazareth</v>
      </c>
      <c r="BP1067" s="4" t="str">
        <v>Wulinchity.Melkaweba, Nazareth</v>
      </c>
      <c r="BQ1067" s="4" t="str">
        <v>Wulinchity.Melkaweba, Nazareth</v>
      </c>
      <c r="BR1067" s="4" t="str">
        <v>Wulinchity.Melkaweba, Nazareth</v>
      </c>
      <c r="BS1067" s="4" t="str">
        <v>Wulinchity.Melkaweba, Nazareth</v>
      </c>
      <c r="BT1067" s="4" t="str">
        <v>Wulinchity.Melkaweba, Nazareth</v>
      </c>
      <c r="BU1067" s="4" t="str">
        <v>Wulinchity.Melkaweba, Nazareth</v>
      </c>
      <c r="BV1067" s="4" t="str">
        <v>Wulinchity.Melkaweba, Nazareth</v>
      </c>
      <c r="BW1067" s="4" t="str">
        <v>Wulinchity.Melkaweba, Nazareth</v>
      </c>
      <c r="BX1067" s="4" t="str">
        <v>Wulinchity.Melkaweba, Nazareth</v>
      </c>
      <c r="BY1067" s="4" t="str">
        <v>Wulinchity.Melkaweba, Nazareth</v>
      </c>
      <c r="BZ1067" s="4" t="str">
        <v>Wulinchity.Melkaweba, Nazareth</v>
      </c>
      <c r="CA1067" s="4" t="str">
        <v>Wulinchity.Melkaweba, Nazareth</v>
      </c>
      <c r="CB1067" s="4" t="str">
        <v>Wulinchity.Melkaweba, Nazareth</v>
      </c>
      <c r="CC1067" s="4" t="str">
        <v>Wulinchity.Melkaweba, Nazareth</v>
      </c>
      <c r="CD1067" s="4" t="str">
        <v>Wulinchity.Melkaweba, Nazareth</v>
      </c>
      <c r="CE1067" s="4" t="str">
        <v>Wulinchity.Melkaweba, Nazareth</v>
      </c>
      <c r="CF1067" s="4" t="str">
        <v>Wulinchity.Melkaweba, Nazareth</v>
      </c>
      <c r="CG1067" s="4" t="str">
        <v>Wulinchity.Melkaweba, Nazareth</v>
      </c>
      <c r="CH1067" s="4" t="str">
        <v>Wulinchity.Melkaweba, Nazareth</v>
      </c>
      <c r="CJ1067" s="4" t="str">
        <v>Wulinchity.Melkaweba, Nazareth</v>
      </c>
      <c r="CK1067" s="4" t="str">
        <v>Wulinchity.Melkaweba, Nazareth</v>
      </c>
      <c r="CL1067" s="4" t="str">
        <v>Wulinchity.Melkaweba, Nazareth</v>
      </c>
      <c r="CM1067" s="4" t="str">
        <v>Wulinchity.Melkaweba, Nazareth</v>
      </c>
      <c r="CN1067" s="4" t="str">
        <v>Wulinchity.Melkaweba, Nazareth</v>
      </c>
      <c r="CO1067" s="4" t="str">
        <v>Wulinchity.Melkaweba, Nazareth</v>
      </c>
      <c r="CP1067" s="4" t="str">
        <v>Wulinchity.Melkaweba, Nazareth</v>
      </c>
      <c r="CQ1067" s="4" t="str">
        <v>Wulinchity.Melkaweba, Nazareth</v>
      </c>
      <c r="CR1067" s="4" t="str">
        <v>Wulinchity.Melkaweba, Nazareth</v>
      </c>
      <c r="CS1067" s="4" t="str">
        <v>Wulinchity.Melkaweba, Nazareth</v>
      </c>
      <c r="CT1067" s="4" t="str">
        <v>Wulinchity.Melkaweba, Nazareth</v>
      </c>
      <c r="CU1067" s="4" t="str">
        <v>Wulinchity.Melkaweba, Nazareth</v>
      </c>
      <c r="CV1067" s="4" t="str">
        <v>Wulinchity.Melkaweba, Nazareth</v>
      </c>
      <c r="CW1067" s="4" t="str">
        <v>Wulinchity.Melkaweba, Nazareth</v>
      </c>
      <c r="CX1067" s="4" t="str">
        <v>Wulinchity.Melkaweba, Nazareth</v>
      </c>
      <c r="CY1067" s="4" t="str">
        <v>Wulinchity.Melkaweba, Nazareth</v>
      </c>
      <c r="CZ1067" s="4" t="str">
        <v>Wulinchity.Melkaweba, Nazareth</v>
      </c>
      <c r="DA1067" s="4" t="str">
        <v>Wulinchity.Melkaweba, Nazareth</v>
      </c>
      <c r="DB1067" s="4" t="str">
        <v>Wulinchity.Melkaweba, Nazareth</v>
      </c>
      <c r="DC1067" s="4" t="str">
        <v>Wulinchity.Melkaweba, Nazareth</v>
      </c>
      <c r="DD1067" s="4" t="str">
        <v>Wulinchity.Melkaweba, Nazareth</v>
      </c>
      <c r="DE1067" s="4" t="str">
        <v>Wulinchity.Melkaweba, Nazareth</v>
      </c>
      <c r="DF1067" s="4" t="str">
        <v>Wulinchity.Melkaweba, Nazareth</v>
      </c>
      <c r="DG1067" s="4" t="str">
        <v>Wulinchity.Melkaweba, Nazareth</v>
      </c>
      <c r="DH1067" s="4" t="str">
        <v>Wulinchity.Melkaweba, Nazareth</v>
      </c>
      <c r="DI1067" s="4" t="str">
        <v>Wulinchity.Melkaweba, Nazareth</v>
      </c>
      <c r="DJ1067" s="4" t="str">
        <v>Wulinchity.Melkaweba, Nazareth</v>
      </c>
      <c r="DK1067" s="4" t="str">
        <v>Wulinchity.Melkaweba, Nazareth</v>
      </c>
      <c r="DL1067" s="4" t="str">
        <v>Wulinchity.Melkaweba, Nazareth</v>
      </c>
      <c r="DM1067" s="4" t="str">
        <v>Wulinchity.Melkaweba, Nazareth</v>
      </c>
      <c r="DN1067" s="4" t="str">
        <v>Wulinchity.Melkaweba, Nazareth</v>
      </c>
      <c r="DO1067" s="4" t="str">
        <v>Wulinchity.Melkaweba, Nazareth</v>
      </c>
      <c r="DP1067" s="4" t="str">
        <v>Wulinchity.Melkaweba, Nazareth</v>
      </c>
    </row>
    <row r="1068" spans="1:120" x14ac:dyDescent="0.35">
      <c r="A1068" s="4">
        <v>0.35</v>
      </c>
      <c r="B1068" s="4">
        <v>32.75</v>
      </c>
      <c r="C1068" s="4" t="s">
        <v>294</v>
      </c>
      <c r="D1068" s="4" t="s">
        <v>130</v>
      </c>
      <c r="E1068" s="4" t="s">
        <v>1209</v>
      </c>
      <c r="F1068" s="4">
        <v>550</v>
      </c>
      <c r="G1068" s="4" t="str">
        <f t="shared" si="16"/>
        <v>Uganda-Mukono</v>
      </c>
      <c r="BA1068" s="4" t="str">
        <v>Yandev</v>
      </c>
      <c r="BB1068" s="4" t="str">
        <v>Yandev</v>
      </c>
      <c r="BC1068" s="4" t="str">
        <v>Yandev</v>
      </c>
      <c r="BD1068" s="4" t="str">
        <v>Yandev</v>
      </c>
      <c r="BE1068" s="4" t="str">
        <v>Yandev</v>
      </c>
      <c r="BF1068" s="4" t="str">
        <v>Yandev</v>
      </c>
      <c r="BG1068" s="4" t="str">
        <v>Yandev</v>
      </c>
      <c r="BH1068" s="4" t="str">
        <v>Yandev</v>
      </c>
      <c r="BI1068" s="4" t="str">
        <v>Yandev</v>
      </c>
      <c r="BJ1068" s="4" t="str">
        <v>Yandev</v>
      </c>
      <c r="BK1068" s="4" t="str">
        <v>Yandev</v>
      </c>
      <c r="BL1068" s="4" t="str">
        <v>Yandev</v>
      </c>
      <c r="BM1068" s="4" t="str">
        <v>Yandev</v>
      </c>
      <c r="BN1068" s="4" t="str">
        <v>Yandev</v>
      </c>
      <c r="BO1068" s="4" t="str">
        <v>Yandev</v>
      </c>
      <c r="BP1068" s="4" t="str">
        <v>Yandev</v>
      </c>
      <c r="BQ1068" s="4" t="str">
        <v>Yandev</v>
      </c>
      <c r="BR1068" s="4" t="str">
        <v>Yandev</v>
      </c>
      <c r="BS1068" s="4" t="str">
        <v>Yandev</v>
      </c>
      <c r="BT1068" s="4" t="str">
        <v>Yandev</v>
      </c>
      <c r="BU1068" s="4" t="str">
        <v>Yandev</v>
      </c>
      <c r="BV1068" s="4" t="str">
        <v>Yandev</v>
      </c>
      <c r="BW1068" s="4" t="str">
        <v>Yandev</v>
      </c>
      <c r="BX1068" s="4" t="str">
        <v>Yandev</v>
      </c>
      <c r="BY1068" s="4" t="str">
        <v>Yandev</v>
      </c>
      <c r="BZ1068" s="4" t="str">
        <v>Yandev</v>
      </c>
      <c r="CA1068" s="4" t="str">
        <v>Yandev</v>
      </c>
      <c r="CB1068" s="4" t="str">
        <v>Yandev</v>
      </c>
      <c r="CC1068" s="4" t="str">
        <v>Yandev</v>
      </c>
      <c r="CD1068" s="4" t="str">
        <v>Yandev</v>
      </c>
      <c r="CE1068" s="4" t="str">
        <v>Yandev</v>
      </c>
      <c r="CF1068" s="4" t="str">
        <v>Yandev</v>
      </c>
      <c r="CG1068" s="4" t="str">
        <v>Yandev</v>
      </c>
      <c r="CH1068" s="4" t="str">
        <v>Yandev</v>
      </c>
      <c r="CJ1068" s="4" t="str">
        <v>Yandev</v>
      </c>
      <c r="CK1068" s="4" t="str">
        <v>Yandev</v>
      </c>
      <c r="CL1068" s="4" t="str">
        <v>Yandev</v>
      </c>
      <c r="CM1068" s="4" t="str">
        <v>Yandev</v>
      </c>
      <c r="CN1068" s="4" t="str">
        <v>Yandev</v>
      </c>
      <c r="CO1068" s="4" t="str">
        <v>Yandev</v>
      </c>
      <c r="CP1068" s="4" t="str">
        <v>Yandev</v>
      </c>
      <c r="CQ1068" s="4" t="str">
        <v>Yandev</v>
      </c>
      <c r="CR1068" s="4" t="str">
        <v>Yandev</v>
      </c>
      <c r="CS1068" s="4" t="str">
        <v>Yandev</v>
      </c>
      <c r="CT1068" s="4" t="str">
        <v>Yandev</v>
      </c>
      <c r="CU1068" s="4" t="str">
        <v>Yandev</v>
      </c>
      <c r="CV1068" s="4" t="str">
        <v>Yandev</v>
      </c>
      <c r="CW1068" s="4" t="str">
        <v>Yandev</v>
      </c>
      <c r="CX1068" s="4" t="str">
        <v>Yandev</v>
      </c>
      <c r="CY1068" s="4" t="str">
        <v>Yandev</v>
      </c>
      <c r="CZ1068" s="4" t="str">
        <v>Yandev</v>
      </c>
      <c r="DA1068" s="4" t="str">
        <v>Yandev</v>
      </c>
      <c r="DB1068" s="4" t="str">
        <v>Yandev</v>
      </c>
      <c r="DC1068" s="4" t="str">
        <v>Yandev</v>
      </c>
      <c r="DD1068" s="4" t="str">
        <v>Yandev</v>
      </c>
      <c r="DE1068" s="4" t="str">
        <v>Yandev</v>
      </c>
      <c r="DF1068" s="4" t="str">
        <v>Yandev</v>
      </c>
      <c r="DG1068" s="4" t="str">
        <v>Yandev</v>
      </c>
      <c r="DH1068" s="4" t="str">
        <v>Yandev</v>
      </c>
      <c r="DI1068" s="4" t="str">
        <v>Yandev</v>
      </c>
      <c r="DJ1068" s="4" t="str">
        <v>Yandev</v>
      </c>
      <c r="DK1068" s="4" t="str">
        <v>Yandev</v>
      </c>
      <c r="DL1068" s="4" t="str">
        <v>Yandev</v>
      </c>
      <c r="DM1068" s="4" t="str">
        <v>Yandev</v>
      </c>
      <c r="DN1068" s="4" t="str">
        <v>Yandev</v>
      </c>
      <c r="DO1068" s="4" t="str">
        <v>Yandev</v>
      </c>
      <c r="DP1068" s="4" t="str">
        <v>Yandev</v>
      </c>
    </row>
    <row r="1069" spans="1:120" x14ac:dyDescent="0.35">
      <c r="A1069" s="4">
        <v>-0.92</v>
      </c>
      <c r="B1069" s="4">
        <v>30.23</v>
      </c>
      <c r="C1069" s="4" t="s">
        <v>294</v>
      </c>
      <c r="D1069" s="4" t="s">
        <v>130</v>
      </c>
      <c r="E1069" s="4" t="s">
        <v>1210</v>
      </c>
      <c r="F1069" s="4">
        <v>550</v>
      </c>
      <c r="G1069" s="4" t="str">
        <f t="shared" si="16"/>
        <v>Uganda-Muyogo</v>
      </c>
      <c r="BA1069" s="4" t="str">
        <v>Yimtenga</v>
      </c>
      <c r="BB1069" s="4" t="str">
        <v>Yimtenga</v>
      </c>
      <c r="BC1069" s="4" t="str">
        <v>Yimtenga</v>
      </c>
      <c r="BD1069" s="4" t="str">
        <v>Yimtenga</v>
      </c>
      <c r="BE1069" s="4" t="str">
        <v>Yimtenga</v>
      </c>
      <c r="BF1069" s="4" t="str">
        <v>Yimtenga</v>
      </c>
      <c r="BG1069" s="4" t="str">
        <v>Yimtenga</v>
      </c>
      <c r="BH1069" s="4" t="str">
        <v>Yimtenga</v>
      </c>
      <c r="BI1069" s="4" t="str">
        <v>Yimtenga</v>
      </c>
      <c r="BJ1069" s="4" t="str">
        <v>Yimtenga</v>
      </c>
      <c r="BK1069" s="4" t="str">
        <v>Yimtenga</v>
      </c>
      <c r="BL1069" s="4" t="str">
        <v>Yimtenga</v>
      </c>
      <c r="BM1069" s="4" t="str">
        <v>Yimtenga</v>
      </c>
      <c r="BN1069" s="4" t="str">
        <v>Yimtenga</v>
      </c>
      <c r="BO1069" s="4" t="str">
        <v>Yimtenga</v>
      </c>
      <c r="BP1069" s="4" t="str">
        <v>Yimtenga</v>
      </c>
      <c r="BQ1069" s="4" t="str">
        <v>Yimtenga</v>
      </c>
      <c r="BR1069" s="4" t="str">
        <v>Yimtenga</v>
      </c>
      <c r="BS1069" s="4" t="str">
        <v>Yimtenga</v>
      </c>
      <c r="BT1069" s="4" t="str">
        <v>Yimtenga</v>
      </c>
      <c r="BU1069" s="4" t="str">
        <v>Yimtenga</v>
      </c>
      <c r="BV1069" s="4" t="str">
        <v>Yimtenga</v>
      </c>
      <c r="BW1069" s="4" t="str">
        <v>Yimtenga</v>
      </c>
      <c r="BX1069" s="4" t="str">
        <v>Yimtenga</v>
      </c>
      <c r="BY1069" s="4" t="str">
        <v>Yimtenga</v>
      </c>
      <c r="BZ1069" s="4" t="str">
        <v>Yimtenga</v>
      </c>
      <c r="CA1069" s="4" t="str">
        <v>Yimtenga</v>
      </c>
      <c r="CB1069" s="4" t="str">
        <v>Yimtenga</v>
      </c>
      <c r="CC1069" s="4" t="str">
        <v>Yimtenga</v>
      </c>
      <c r="CD1069" s="4" t="str">
        <v>Yimtenga</v>
      </c>
      <c r="CE1069" s="4" t="str">
        <v>Yimtenga</v>
      </c>
      <c r="CF1069" s="4" t="str">
        <v>Yimtenga</v>
      </c>
      <c r="CG1069" s="4" t="str">
        <v>Yimtenga</v>
      </c>
      <c r="CH1069" s="4" t="str">
        <v>Yimtenga</v>
      </c>
      <c r="CJ1069" s="4" t="str">
        <v>Yimtenga</v>
      </c>
      <c r="CK1069" s="4" t="str">
        <v>Yimtenga</v>
      </c>
      <c r="CL1069" s="4" t="str">
        <v>Yimtenga</v>
      </c>
      <c r="CM1069" s="4" t="str">
        <v>Yimtenga</v>
      </c>
      <c r="CN1069" s="4" t="str">
        <v>Yimtenga</v>
      </c>
      <c r="CO1069" s="4" t="str">
        <v>Yimtenga</v>
      </c>
      <c r="CP1069" s="4" t="str">
        <v>Yimtenga</v>
      </c>
      <c r="CQ1069" s="4" t="str">
        <v>Yimtenga</v>
      </c>
      <c r="CR1069" s="4" t="str">
        <v>Yimtenga</v>
      </c>
      <c r="CS1069" s="4" t="str">
        <v>Yimtenga</v>
      </c>
      <c r="CT1069" s="4" t="str">
        <v>Yimtenga</v>
      </c>
      <c r="CU1069" s="4" t="str">
        <v>Yimtenga</v>
      </c>
      <c r="CV1069" s="4" t="str">
        <v>Yimtenga</v>
      </c>
      <c r="CW1069" s="4" t="str">
        <v>Yimtenga</v>
      </c>
      <c r="CX1069" s="4" t="str">
        <v>Yimtenga</v>
      </c>
      <c r="CY1069" s="4" t="str">
        <v>Yimtenga</v>
      </c>
      <c r="CZ1069" s="4" t="str">
        <v>Yimtenga</v>
      </c>
      <c r="DA1069" s="4" t="str">
        <v>Yimtenga</v>
      </c>
      <c r="DB1069" s="4" t="str">
        <v>Yimtenga</v>
      </c>
      <c r="DC1069" s="4" t="str">
        <v>Yimtenga</v>
      </c>
      <c r="DD1069" s="4" t="str">
        <v>Yimtenga</v>
      </c>
      <c r="DE1069" s="4" t="str">
        <v>Yimtenga</v>
      </c>
      <c r="DF1069" s="4" t="str">
        <v>Yimtenga</v>
      </c>
      <c r="DG1069" s="4" t="str">
        <v>Yimtenga</v>
      </c>
      <c r="DH1069" s="4" t="str">
        <v>Yimtenga</v>
      </c>
      <c r="DI1069" s="4" t="str">
        <v>Yimtenga</v>
      </c>
      <c r="DJ1069" s="4" t="str">
        <v>Yimtenga</v>
      </c>
      <c r="DK1069" s="4" t="str">
        <v>Yimtenga</v>
      </c>
      <c r="DL1069" s="4" t="str">
        <v>Yimtenga</v>
      </c>
      <c r="DM1069" s="4" t="str">
        <v>Yimtenga</v>
      </c>
      <c r="DN1069" s="4" t="str">
        <v>Yimtenga</v>
      </c>
      <c r="DO1069" s="4" t="str">
        <v>Yimtenga</v>
      </c>
      <c r="DP1069" s="4" t="str">
        <v>Yimtenga</v>
      </c>
    </row>
    <row r="1070" spans="1:120" x14ac:dyDescent="0.35">
      <c r="A1070" s="4">
        <v>0.53120000000000001</v>
      </c>
      <c r="B1070" s="4">
        <v>32.611800000000002</v>
      </c>
      <c r="C1070" s="4" t="s">
        <v>294</v>
      </c>
      <c r="D1070" s="4" t="s">
        <v>138</v>
      </c>
      <c r="E1070" s="4" t="s">
        <v>1211</v>
      </c>
      <c r="F1070" s="4">
        <v>500</v>
      </c>
      <c r="G1070" s="4" t="str">
        <f t="shared" si="16"/>
        <v>Uganda-NaCRRI, Namulonge</v>
      </c>
      <c r="BA1070" s="4" t="str">
        <v>Zagazig University</v>
      </c>
      <c r="BB1070" s="4" t="str">
        <v>Zagazig University</v>
      </c>
      <c r="BC1070" s="4" t="str">
        <v>Zagazig University</v>
      </c>
      <c r="BD1070" s="4" t="str">
        <v>Zagazig University</v>
      </c>
      <c r="BE1070" s="4" t="str">
        <v>Zagazig University</v>
      </c>
      <c r="BF1070" s="4" t="str">
        <v>Zagazig University</v>
      </c>
      <c r="BG1070" s="4" t="str">
        <v>Zagazig University</v>
      </c>
      <c r="BH1070" s="4" t="str">
        <v>Zagazig University</v>
      </c>
      <c r="BI1070" s="4" t="str">
        <v>Zagazig University</v>
      </c>
      <c r="BJ1070" s="4" t="str">
        <v>Zagazig University</v>
      </c>
      <c r="BK1070" s="4" t="str">
        <v>Zagazig University</v>
      </c>
      <c r="BL1070" s="4" t="str">
        <v>Zagazig University</v>
      </c>
      <c r="BM1070" s="4" t="str">
        <v>Zagazig University</v>
      </c>
      <c r="BN1070" s="4" t="str">
        <v>Zagazig University</v>
      </c>
      <c r="BO1070" s="4" t="str">
        <v>Zagazig University</v>
      </c>
      <c r="BP1070" s="4" t="str">
        <v>Zagazig University</v>
      </c>
      <c r="BQ1070" s="4" t="str">
        <v>Zagazig University</v>
      </c>
      <c r="BR1070" s="4" t="str">
        <v>Zagazig University</v>
      </c>
      <c r="BS1070" s="4" t="str">
        <v>Zagazig University</v>
      </c>
      <c r="BT1070" s="4" t="str">
        <v>Zagazig University</v>
      </c>
      <c r="BU1070" s="4" t="str">
        <v>Zagazig University</v>
      </c>
      <c r="BV1070" s="4" t="str">
        <v>Zagazig University</v>
      </c>
      <c r="BW1070" s="4" t="str">
        <v>Zagazig University</v>
      </c>
      <c r="BX1070" s="4" t="str">
        <v>Zagazig University</v>
      </c>
      <c r="BY1070" s="4" t="str">
        <v>Zagazig University</v>
      </c>
      <c r="BZ1070" s="4" t="str">
        <v>Zagazig University</v>
      </c>
      <c r="CA1070" s="4" t="str">
        <v>Zagazig University</v>
      </c>
      <c r="CB1070" s="4" t="str">
        <v>Zagazig University</v>
      </c>
      <c r="CC1070" s="4" t="str">
        <v>Zagazig University</v>
      </c>
      <c r="CD1070" s="4" t="str">
        <v>Zagazig University</v>
      </c>
      <c r="CE1070" s="4" t="str">
        <v>Zagazig University</v>
      </c>
      <c r="CF1070" s="4" t="str">
        <v>Zagazig University</v>
      </c>
      <c r="CG1070" s="4" t="str">
        <v>Zagazig University</v>
      </c>
      <c r="CH1070" s="4" t="str">
        <v>Zagazig University</v>
      </c>
      <c r="CJ1070" s="4" t="str">
        <v>Zagazig University</v>
      </c>
      <c r="CK1070" s="4" t="str">
        <v>Zagazig University</v>
      </c>
      <c r="CL1070" s="4" t="str">
        <v>Zagazig University</v>
      </c>
      <c r="CM1070" s="4" t="str">
        <v>Zagazig University</v>
      </c>
      <c r="CN1070" s="4" t="str">
        <v>Zagazig University</v>
      </c>
      <c r="CO1070" s="4" t="str">
        <v>Zagazig University</v>
      </c>
      <c r="CP1070" s="4" t="str">
        <v>Zagazig University</v>
      </c>
      <c r="CQ1070" s="4" t="str">
        <v>Zagazig University</v>
      </c>
      <c r="CR1070" s="4" t="str">
        <v>Zagazig University</v>
      </c>
      <c r="CS1070" s="4" t="str">
        <v>Zagazig University</v>
      </c>
      <c r="CT1070" s="4" t="str">
        <v>Zagazig University</v>
      </c>
      <c r="CU1070" s="4" t="str">
        <v>Zagazig University</v>
      </c>
      <c r="CV1070" s="4" t="str">
        <v>Zagazig University</v>
      </c>
      <c r="CW1070" s="4" t="str">
        <v>Zagazig University</v>
      </c>
      <c r="CX1070" s="4" t="str">
        <v>Zagazig University</v>
      </c>
      <c r="CY1070" s="4" t="str">
        <v>Zagazig University</v>
      </c>
      <c r="CZ1070" s="4" t="str">
        <v>Zagazig University</v>
      </c>
      <c r="DA1070" s="4" t="str">
        <v>Zagazig University</v>
      </c>
      <c r="DB1070" s="4" t="str">
        <v>Zagazig University</v>
      </c>
      <c r="DC1070" s="4" t="str">
        <v>Zagazig University</v>
      </c>
      <c r="DD1070" s="4" t="str">
        <v>Zagazig University</v>
      </c>
      <c r="DE1070" s="4" t="str">
        <v>Zagazig University</v>
      </c>
      <c r="DF1070" s="4" t="str">
        <v>Zagazig University</v>
      </c>
      <c r="DG1070" s="4" t="str">
        <v>Zagazig University</v>
      </c>
      <c r="DH1070" s="4" t="str">
        <v>Zagazig University</v>
      </c>
      <c r="DI1070" s="4" t="str">
        <v>Zagazig University</v>
      </c>
      <c r="DJ1070" s="4" t="str">
        <v>Zagazig University</v>
      </c>
      <c r="DK1070" s="4" t="str">
        <v>Zagazig University</v>
      </c>
      <c r="DL1070" s="4" t="str">
        <v>Zagazig University</v>
      </c>
      <c r="DM1070" s="4" t="str">
        <v>Zagazig University</v>
      </c>
      <c r="DN1070" s="4" t="str">
        <v>Zagazig University</v>
      </c>
      <c r="DO1070" s="4" t="str">
        <v>Zagazig University</v>
      </c>
      <c r="DP1070" s="4" t="str">
        <v>Zagazig University</v>
      </c>
    </row>
    <row r="1071" spans="1:120" x14ac:dyDescent="0.35">
      <c r="A1071" s="4">
        <v>0.433</v>
      </c>
      <c r="B1071" s="4">
        <v>32.712000000000003</v>
      </c>
      <c r="C1071" s="4" t="s">
        <v>294</v>
      </c>
      <c r="D1071" s="4" t="s">
        <v>138</v>
      </c>
      <c r="E1071" s="4" t="s">
        <v>1212</v>
      </c>
      <c r="F1071" s="4">
        <v>5000</v>
      </c>
      <c r="G1071" s="4" t="str">
        <f t="shared" si="16"/>
        <v>Uganda-NaFORRI, Kifu</v>
      </c>
      <c r="BA1071" s="4" t="str">
        <v>ZARDI, Ngetta</v>
      </c>
      <c r="BB1071" s="4" t="str">
        <v>ZARDI, Ngetta</v>
      </c>
      <c r="BC1071" s="4" t="str">
        <v>ZARDI, Ngetta</v>
      </c>
      <c r="BD1071" s="4" t="str">
        <v>ZARDI, Ngetta</v>
      </c>
      <c r="BE1071" s="4" t="str">
        <v>ZARDI, Ngetta</v>
      </c>
      <c r="BF1071" s="4" t="str">
        <v>ZARDI, Ngetta</v>
      </c>
      <c r="BG1071" s="4" t="str">
        <v>ZARDI, Ngetta</v>
      </c>
      <c r="BH1071" s="4" t="str">
        <v>ZARDI, Ngetta</v>
      </c>
      <c r="BI1071" s="4" t="str">
        <v>ZARDI, Ngetta</v>
      </c>
      <c r="BJ1071" s="4" t="str">
        <v>ZARDI, Ngetta</v>
      </c>
      <c r="BK1071" s="4" t="str">
        <v>ZARDI, Ngetta</v>
      </c>
      <c r="BL1071" s="4" t="str">
        <v>ZARDI, Ngetta</v>
      </c>
      <c r="BM1071" s="4" t="str">
        <v>ZARDI, Ngetta</v>
      </c>
      <c r="BN1071" s="4" t="str">
        <v>ZARDI, Ngetta</v>
      </c>
      <c r="BO1071" s="4" t="str">
        <v>ZARDI, Ngetta</v>
      </c>
      <c r="BP1071" s="4" t="str">
        <v>ZARDI, Ngetta</v>
      </c>
      <c r="BQ1071" s="4" t="str">
        <v>ZARDI, Ngetta</v>
      </c>
      <c r="BR1071" s="4" t="str">
        <v>ZARDI, Ngetta</v>
      </c>
      <c r="BS1071" s="4" t="str">
        <v>ZARDI, Ngetta</v>
      </c>
      <c r="BT1071" s="4" t="str">
        <v>ZARDI, Ngetta</v>
      </c>
      <c r="BU1071" s="4" t="str">
        <v>ZARDI, Ngetta</v>
      </c>
      <c r="BV1071" s="4" t="str">
        <v>ZARDI, Ngetta</v>
      </c>
      <c r="BW1071" s="4" t="str">
        <v>ZARDI, Ngetta</v>
      </c>
      <c r="BX1071" s="4" t="str">
        <v>ZARDI, Ngetta</v>
      </c>
      <c r="BY1071" s="4" t="str">
        <v>ZARDI, Ngetta</v>
      </c>
      <c r="BZ1071" s="4" t="str">
        <v>ZARDI, Ngetta</v>
      </c>
      <c r="CA1071" s="4" t="str">
        <v>ZARDI, Ngetta</v>
      </c>
      <c r="CB1071" s="4" t="str">
        <v>ZARDI, Ngetta</v>
      </c>
      <c r="CC1071" s="4" t="str">
        <v>ZARDI, Ngetta</v>
      </c>
      <c r="CD1071" s="4" t="str">
        <v>ZARDI, Ngetta</v>
      </c>
      <c r="CE1071" s="4" t="str">
        <v>ZARDI, Ngetta</v>
      </c>
      <c r="CF1071" s="4" t="str">
        <v>ZARDI, Ngetta</v>
      </c>
      <c r="CG1071" s="4" t="str">
        <v>ZARDI, Ngetta</v>
      </c>
      <c r="CH1071" s="4" t="str">
        <v>ZARDI, Ngetta</v>
      </c>
      <c r="CJ1071" s="4" t="str">
        <v>ZARDI, Ngetta</v>
      </c>
      <c r="CK1071" s="4" t="str">
        <v>ZARDI, Ngetta</v>
      </c>
      <c r="CL1071" s="4" t="str">
        <v>ZARDI, Ngetta</v>
      </c>
      <c r="CM1071" s="4" t="str">
        <v>ZARDI, Ngetta</v>
      </c>
      <c r="CN1071" s="4" t="str">
        <v>ZARDI, Ngetta</v>
      </c>
      <c r="CO1071" s="4" t="str">
        <v>ZARDI, Ngetta</v>
      </c>
      <c r="CP1071" s="4" t="str">
        <v>ZARDI, Ngetta</v>
      </c>
      <c r="CQ1071" s="4" t="str">
        <v>ZARDI, Ngetta</v>
      </c>
      <c r="CR1071" s="4" t="str">
        <v>ZARDI, Ngetta</v>
      </c>
      <c r="CS1071" s="4" t="str">
        <v>ZARDI, Ngetta</v>
      </c>
      <c r="CT1071" s="4" t="str">
        <v>ZARDI, Ngetta</v>
      </c>
      <c r="CU1071" s="4" t="str">
        <v>ZARDI, Ngetta</v>
      </c>
      <c r="CV1071" s="4" t="str">
        <v>ZARDI, Ngetta</v>
      </c>
      <c r="CW1071" s="4" t="str">
        <v>ZARDI, Ngetta</v>
      </c>
      <c r="CX1071" s="4" t="str">
        <v>ZARDI, Ngetta</v>
      </c>
      <c r="CY1071" s="4" t="str">
        <v>ZARDI, Ngetta</v>
      </c>
      <c r="CZ1071" s="4" t="str">
        <v>ZARDI, Ngetta</v>
      </c>
      <c r="DA1071" s="4" t="str">
        <v>ZARDI, Ngetta</v>
      </c>
      <c r="DB1071" s="4" t="str">
        <v>ZARDI, Ngetta</v>
      </c>
      <c r="DC1071" s="4" t="str">
        <v>ZARDI, Ngetta</v>
      </c>
      <c r="DD1071" s="4" t="str">
        <v>ZARDI, Ngetta</v>
      </c>
      <c r="DE1071" s="4" t="str">
        <v>ZARDI, Ngetta</v>
      </c>
      <c r="DF1071" s="4" t="str">
        <v>ZARDI, Ngetta</v>
      </c>
      <c r="DG1071" s="4" t="str">
        <v>ZARDI, Ngetta</v>
      </c>
      <c r="DH1071" s="4" t="str">
        <v>ZARDI, Ngetta</v>
      </c>
      <c r="DI1071" s="4" t="str">
        <v>ZARDI, Ngetta</v>
      </c>
      <c r="DJ1071" s="4" t="str">
        <v>ZARDI, Ngetta</v>
      </c>
      <c r="DK1071" s="4" t="str">
        <v>ZARDI, Ngetta</v>
      </c>
      <c r="DL1071" s="4" t="str">
        <v>ZARDI, Ngetta</v>
      </c>
      <c r="DM1071" s="4" t="str">
        <v>ZARDI, Ngetta</v>
      </c>
      <c r="DN1071" s="4" t="str">
        <v>ZARDI, Ngetta</v>
      </c>
      <c r="DO1071" s="4" t="str">
        <v>ZARDI, Ngetta</v>
      </c>
      <c r="DP1071" s="4" t="str">
        <v>ZARDI, Ngetta</v>
      </c>
    </row>
    <row r="1072" spans="1:120" x14ac:dyDescent="0.35">
      <c r="A1072" s="4">
        <v>0.51519999999999999</v>
      </c>
      <c r="B1072" s="4">
        <v>32.640799999999999</v>
      </c>
      <c r="C1072" s="4" t="s">
        <v>294</v>
      </c>
      <c r="D1072" s="4" t="s">
        <v>138</v>
      </c>
      <c r="E1072" s="4" t="s">
        <v>1213</v>
      </c>
      <c r="F1072" s="4">
        <v>300</v>
      </c>
      <c r="G1072" s="4" t="str">
        <f t="shared" si="16"/>
        <v>Uganda-NARO/NLRRI Namulonge</v>
      </c>
      <c r="BA1072" s="4" t="str">
        <v>Zaria.DanBirni.Gobirawa.Dunki.Samaru</v>
      </c>
      <c r="BB1072" s="4" t="str">
        <v>Zaria.DanBirni.Gobirawa.Dunki.Samaru</v>
      </c>
      <c r="BC1072" s="4" t="str">
        <v>Zaria.DanBirni.Gobirawa.Dunki.Samaru</v>
      </c>
      <c r="BD1072" s="4" t="str">
        <v>Zaria.DanBirni.Gobirawa.Dunki.Samaru</v>
      </c>
      <c r="BE1072" s="4" t="str">
        <v>Zaria.DanBirni.Gobirawa.Dunki.Samaru</v>
      </c>
      <c r="BF1072" s="4" t="str">
        <v>Zaria.DanBirni.Gobirawa.Dunki.Samaru</v>
      </c>
      <c r="BG1072" s="4" t="str">
        <v>Zaria.DanBirni.Gobirawa.Dunki.Samaru</v>
      </c>
      <c r="BH1072" s="4" t="str">
        <v>Zaria.DanBirni.Gobirawa.Dunki.Samaru</v>
      </c>
      <c r="BI1072" s="4" t="str">
        <v>Zaria.DanBirni.Gobirawa.Dunki.Samaru</v>
      </c>
      <c r="BJ1072" s="4" t="str">
        <v>Zaria.DanBirni.Gobirawa.Dunki.Samaru</v>
      </c>
      <c r="BK1072" s="4" t="str">
        <v>Zaria.DanBirni.Gobirawa.Dunki.Samaru</v>
      </c>
      <c r="BL1072" s="4" t="str">
        <v>Zaria.DanBirni.Gobirawa.Dunki.Samaru</v>
      </c>
      <c r="BM1072" s="4" t="str">
        <v>Zaria.DanBirni.Gobirawa.Dunki.Samaru</v>
      </c>
      <c r="BN1072" s="4" t="str">
        <v>Zaria.DanBirni.Gobirawa.Dunki.Samaru</v>
      </c>
      <c r="BO1072" s="4" t="str">
        <v>Zaria.DanBirni.Gobirawa.Dunki.Samaru</v>
      </c>
      <c r="BP1072" s="4" t="str">
        <v>Zaria.DanBirni.Gobirawa.Dunki.Samaru</v>
      </c>
      <c r="BQ1072" s="4" t="str">
        <v>Zaria.DanBirni.Gobirawa.Dunki.Samaru</v>
      </c>
      <c r="BR1072" s="4" t="str">
        <v>Zaria.DanBirni.Gobirawa.Dunki.Samaru</v>
      </c>
      <c r="BS1072" s="4" t="str">
        <v>Zaria.DanBirni.Gobirawa.Dunki.Samaru</v>
      </c>
      <c r="BT1072" s="4" t="str">
        <v>Zaria.DanBirni.Gobirawa.Dunki.Samaru</v>
      </c>
      <c r="BU1072" s="4" t="str">
        <v>Zaria.DanBirni.Gobirawa.Dunki.Samaru</v>
      </c>
      <c r="BV1072" s="4" t="str">
        <v>Zaria.DanBirni.Gobirawa.Dunki.Samaru</v>
      </c>
      <c r="BW1072" s="4" t="str">
        <v>Zaria.DanBirni.Gobirawa.Dunki.Samaru</v>
      </c>
      <c r="BX1072" s="4" t="str">
        <v>Zaria.DanBirni.Gobirawa.Dunki.Samaru</v>
      </c>
      <c r="BY1072" s="4" t="str">
        <v>Zaria.DanBirni.Gobirawa.Dunki.Samaru</v>
      </c>
      <c r="BZ1072" s="4" t="str">
        <v>Zaria.DanBirni.Gobirawa.Dunki.Samaru</v>
      </c>
      <c r="CA1072" s="4" t="str">
        <v>Zaria.DanBirni.Gobirawa.Dunki.Samaru</v>
      </c>
      <c r="CB1072" s="4" t="str">
        <v>Zaria.DanBirni.Gobirawa.Dunki.Samaru</v>
      </c>
      <c r="CC1072" s="4" t="str">
        <v>Zaria.DanBirni.Gobirawa.Dunki.Samaru</v>
      </c>
      <c r="CD1072" s="4" t="str">
        <v>Zaria.DanBirni.Gobirawa.Dunki.Samaru</v>
      </c>
      <c r="CE1072" s="4" t="str">
        <v>Zaria.DanBirni.Gobirawa.Dunki.Samaru</v>
      </c>
      <c r="CF1072" s="4" t="str">
        <v>Zaria.DanBirni.Gobirawa.Dunki.Samaru</v>
      </c>
      <c r="CG1072" s="4" t="str">
        <v>Zaria.DanBirni.Gobirawa.Dunki.Samaru</v>
      </c>
      <c r="CH1072" s="4" t="str">
        <v>Zaria.DanBirni.Gobirawa.Dunki.Samaru</v>
      </c>
      <c r="CJ1072" s="4" t="str">
        <v>Zaria.DanBirni.Gobirawa.Dunki.Samaru</v>
      </c>
      <c r="CK1072" s="4" t="str">
        <v>Zaria.DanBirni.Gobirawa.Dunki.Samaru</v>
      </c>
      <c r="CL1072" s="4" t="str">
        <v>Zaria.DanBirni.Gobirawa.Dunki.Samaru</v>
      </c>
      <c r="CM1072" s="4" t="str">
        <v>Zaria.DanBirni.Gobirawa.Dunki.Samaru</v>
      </c>
      <c r="CN1072" s="4" t="str">
        <v>Zaria.DanBirni.Gobirawa.Dunki.Samaru</v>
      </c>
      <c r="CO1072" s="4" t="str">
        <v>Zaria.DanBirni.Gobirawa.Dunki.Samaru</v>
      </c>
      <c r="CP1072" s="4" t="str">
        <v>Zaria.DanBirni.Gobirawa.Dunki.Samaru</v>
      </c>
      <c r="CQ1072" s="4" t="str">
        <v>Zaria.DanBirni.Gobirawa.Dunki.Samaru</v>
      </c>
      <c r="CR1072" s="4" t="str">
        <v>Zaria.DanBirni.Gobirawa.Dunki.Samaru</v>
      </c>
      <c r="CS1072" s="4" t="str">
        <v>Zaria.DanBirni.Gobirawa.Dunki.Samaru</v>
      </c>
      <c r="CT1072" s="4" t="str">
        <v>Zaria.DanBirni.Gobirawa.Dunki.Samaru</v>
      </c>
      <c r="CU1072" s="4" t="str">
        <v>Zaria.DanBirni.Gobirawa.Dunki.Samaru</v>
      </c>
      <c r="CV1072" s="4" t="str">
        <v>Zaria.DanBirni.Gobirawa.Dunki.Samaru</v>
      </c>
      <c r="CW1072" s="4" t="str">
        <v>Zaria.DanBirni.Gobirawa.Dunki.Samaru</v>
      </c>
      <c r="CX1072" s="4" t="str">
        <v>Zaria.DanBirni.Gobirawa.Dunki.Samaru</v>
      </c>
      <c r="CY1072" s="4" t="str">
        <v>Zaria.DanBirni.Gobirawa.Dunki.Samaru</v>
      </c>
      <c r="CZ1072" s="4" t="str">
        <v>Zaria.DanBirni.Gobirawa.Dunki.Samaru</v>
      </c>
      <c r="DA1072" s="4" t="str">
        <v>Zaria.DanBirni.Gobirawa.Dunki.Samaru</v>
      </c>
      <c r="DB1072" s="4" t="str">
        <v>Zaria.DanBirni.Gobirawa.Dunki.Samaru</v>
      </c>
      <c r="DC1072" s="4" t="str">
        <v>Zaria.DanBirni.Gobirawa.Dunki.Samaru</v>
      </c>
      <c r="DD1072" s="4" t="str">
        <v>Zaria.DanBirni.Gobirawa.Dunki.Samaru</v>
      </c>
      <c r="DE1072" s="4" t="str">
        <v>Zaria.DanBirni.Gobirawa.Dunki.Samaru</v>
      </c>
      <c r="DF1072" s="4" t="str">
        <v>Zaria.DanBirni.Gobirawa.Dunki.Samaru</v>
      </c>
      <c r="DG1072" s="4" t="str">
        <v>Zaria.DanBirni.Gobirawa.Dunki.Samaru</v>
      </c>
      <c r="DH1072" s="4" t="str">
        <v>Zaria.DanBirni.Gobirawa.Dunki.Samaru</v>
      </c>
      <c r="DI1072" s="4" t="str">
        <v>Zaria.DanBirni.Gobirawa.Dunki.Samaru</v>
      </c>
      <c r="DJ1072" s="4" t="str">
        <v>Zaria.DanBirni.Gobirawa.Dunki.Samaru</v>
      </c>
      <c r="DK1072" s="4" t="str">
        <v>Zaria.DanBirni.Gobirawa.Dunki.Samaru</v>
      </c>
      <c r="DL1072" s="4" t="str">
        <v>Zaria.DanBirni.Gobirawa.Dunki.Samaru</v>
      </c>
      <c r="DM1072" s="4" t="str">
        <v>Zaria.DanBirni.Gobirawa.Dunki.Samaru</v>
      </c>
      <c r="DN1072" s="4" t="str">
        <v>Zaria.DanBirni.Gobirawa.Dunki.Samaru</v>
      </c>
      <c r="DO1072" s="4" t="str">
        <v>Zaria.DanBirni.Gobirawa.Dunki.Samaru</v>
      </c>
      <c r="DP1072" s="4" t="str">
        <v>Zaria.DanBirni.Gobirawa.Dunki.Samaru</v>
      </c>
    </row>
    <row r="1073" spans="1:120" x14ac:dyDescent="0.35">
      <c r="A1073" s="4">
        <v>1.31667</v>
      </c>
      <c r="B1073" s="4">
        <v>34.333329999999997</v>
      </c>
      <c r="C1073" s="4" t="s">
        <v>294</v>
      </c>
      <c r="D1073" s="4" t="s">
        <v>130</v>
      </c>
      <c r="E1073" s="4" t="s">
        <v>1214</v>
      </c>
      <c r="F1073" s="4">
        <v>917</v>
      </c>
      <c r="G1073" s="4" t="str">
        <f t="shared" si="16"/>
        <v>Uganda-Nemba</v>
      </c>
      <c r="BA1073" s="4" t="str">
        <v>Zenzelima Campus, Bahir Dar University</v>
      </c>
      <c r="BB1073" s="4" t="str">
        <v>Zenzelima Campus, Bahir Dar University</v>
      </c>
      <c r="BC1073" s="4" t="str">
        <v>Zenzelima Campus, Bahir Dar University</v>
      </c>
      <c r="BD1073" s="4" t="str">
        <v>Zenzelima Campus, Bahir Dar University</v>
      </c>
      <c r="BE1073" s="4" t="str">
        <v>Zenzelima Campus, Bahir Dar University</v>
      </c>
      <c r="BF1073" s="4" t="str">
        <v>Zenzelima Campus, Bahir Dar University</v>
      </c>
      <c r="BG1073" s="4" t="str">
        <v>Zenzelima Campus, Bahir Dar University</v>
      </c>
      <c r="BH1073" s="4" t="str">
        <v>Zenzelima Campus, Bahir Dar University</v>
      </c>
      <c r="BI1073" s="4" t="str">
        <v>Zenzelima Campus, Bahir Dar University</v>
      </c>
      <c r="BJ1073" s="4" t="str">
        <v>Zenzelima Campus, Bahir Dar University</v>
      </c>
      <c r="BK1073" s="4" t="str">
        <v>Zenzelima Campus, Bahir Dar University</v>
      </c>
      <c r="BL1073" s="4" t="str">
        <v>Zenzelima Campus, Bahir Dar University</v>
      </c>
      <c r="BM1073" s="4" t="str">
        <v>Zenzelima Campus, Bahir Dar University</v>
      </c>
      <c r="BN1073" s="4" t="str">
        <v>Zenzelima Campus, Bahir Dar University</v>
      </c>
      <c r="BO1073" s="4" t="str">
        <v>Zenzelima Campus, Bahir Dar University</v>
      </c>
      <c r="BP1073" s="4" t="str">
        <v>Zenzelima Campus, Bahir Dar University</v>
      </c>
      <c r="BQ1073" s="4" t="str">
        <v>Zenzelima Campus, Bahir Dar University</v>
      </c>
      <c r="BR1073" s="4" t="str">
        <v>Zenzelima Campus, Bahir Dar University</v>
      </c>
      <c r="BS1073" s="4" t="str">
        <v>Zenzelima Campus, Bahir Dar University</v>
      </c>
      <c r="BT1073" s="4" t="str">
        <v>Zenzelima Campus, Bahir Dar University</v>
      </c>
      <c r="BU1073" s="4" t="str">
        <v>Zenzelima Campus, Bahir Dar University</v>
      </c>
      <c r="BV1073" s="4" t="str">
        <v>Zenzelima Campus, Bahir Dar University</v>
      </c>
      <c r="BW1073" s="4" t="str">
        <v>Zenzelima Campus, Bahir Dar University</v>
      </c>
      <c r="BX1073" s="4" t="str">
        <v>Zenzelima Campus, Bahir Dar University</v>
      </c>
      <c r="BY1073" s="4" t="str">
        <v>Zenzelima Campus, Bahir Dar University</v>
      </c>
      <c r="BZ1073" s="4" t="str">
        <v>Zenzelima Campus, Bahir Dar University</v>
      </c>
      <c r="CA1073" s="4" t="str">
        <v>Zenzelima Campus, Bahir Dar University</v>
      </c>
      <c r="CB1073" s="4" t="str">
        <v>Zenzelima Campus, Bahir Dar University</v>
      </c>
      <c r="CC1073" s="4" t="str">
        <v>Zenzelima Campus, Bahir Dar University</v>
      </c>
      <c r="CD1073" s="4" t="str">
        <v>Zenzelima Campus, Bahir Dar University</v>
      </c>
      <c r="CE1073" s="4" t="str">
        <v>Zenzelima Campus, Bahir Dar University</v>
      </c>
      <c r="CF1073" s="4" t="str">
        <v>Zenzelima Campus, Bahir Dar University</v>
      </c>
      <c r="CG1073" s="4" t="str">
        <v>Zenzelima Campus, Bahir Dar University</v>
      </c>
      <c r="CH1073" s="4" t="str">
        <v>Zenzelima Campus, Bahir Dar University</v>
      </c>
      <c r="CJ1073" s="4" t="str">
        <v>Zenzelima Campus, Bahir Dar University</v>
      </c>
      <c r="CK1073" s="4" t="str">
        <v>Zenzelima Campus, Bahir Dar University</v>
      </c>
      <c r="CL1073" s="4" t="str">
        <v>Zenzelima Campus, Bahir Dar University</v>
      </c>
      <c r="CM1073" s="4" t="str">
        <v>Zenzelima Campus, Bahir Dar University</v>
      </c>
      <c r="CN1073" s="4" t="str">
        <v>Zenzelima Campus, Bahir Dar University</v>
      </c>
      <c r="CO1073" s="4" t="str">
        <v>Zenzelima Campus, Bahir Dar University</v>
      </c>
      <c r="CP1073" s="4" t="str">
        <v>Zenzelima Campus, Bahir Dar University</v>
      </c>
      <c r="CQ1073" s="4" t="str">
        <v>Zenzelima Campus, Bahir Dar University</v>
      </c>
      <c r="CR1073" s="4" t="str">
        <v>Zenzelima Campus, Bahir Dar University</v>
      </c>
      <c r="CS1073" s="4" t="str">
        <v>Zenzelima Campus, Bahir Dar University</v>
      </c>
      <c r="CT1073" s="4" t="str">
        <v>Zenzelima Campus, Bahir Dar University</v>
      </c>
      <c r="CU1073" s="4" t="str">
        <v>Zenzelima Campus, Bahir Dar University</v>
      </c>
      <c r="CV1073" s="4" t="str">
        <v>Zenzelima Campus, Bahir Dar University</v>
      </c>
      <c r="CW1073" s="4" t="str">
        <v>Zenzelima Campus, Bahir Dar University</v>
      </c>
      <c r="CX1073" s="4" t="str">
        <v>Zenzelima Campus, Bahir Dar University</v>
      </c>
      <c r="CY1073" s="4" t="str">
        <v>Zenzelima Campus, Bahir Dar University</v>
      </c>
      <c r="CZ1073" s="4" t="str">
        <v>Zenzelima Campus, Bahir Dar University</v>
      </c>
      <c r="DA1073" s="4" t="str">
        <v>Zenzelima Campus, Bahir Dar University</v>
      </c>
      <c r="DB1073" s="4" t="str">
        <v>Zenzelima Campus, Bahir Dar University</v>
      </c>
      <c r="DC1073" s="4" t="str">
        <v>Zenzelima Campus, Bahir Dar University</v>
      </c>
      <c r="DD1073" s="4" t="str">
        <v>Zenzelima Campus, Bahir Dar University</v>
      </c>
      <c r="DE1073" s="4" t="str">
        <v>Zenzelima Campus, Bahir Dar University</v>
      </c>
      <c r="DF1073" s="4" t="str">
        <v>Zenzelima Campus, Bahir Dar University</v>
      </c>
      <c r="DG1073" s="4" t="str">
        <v>Zenzelima Campus, Bahir Dar University</v>
      </c>
      <c r="DH1073" s="4" t="str">
        <v>Zenzelima Campus, Bahir Dar University</v>
      </c>
      <c r="DI1073" s="4" t="str">
        <v>Zenzelima Campus, Bahir Dar University</v>
      </c>
      <c r="DJ1073" s="4" t="str">
        <v>Zenzelima Campus, Bahir Dar University</v>
      </c>
      <c r="DK1073" s="4" t="str">
        <v>Zenzelima Campus, Bahir Dar University</v>
      </c>
      <c r="DL1073" s="4" t="str">
        <v>Zenzelima Campus, Bahir Dar University</v>
      </c>
      <c r="DM1073" s="4" t="str">
        <v>Zenzelima Campus, Bahir Dar University</v>
      </c>
      <c r="DN1073" s="4" t="str">
        <v>Zenzelima Campus, Bahir Dar University</v>
      </c>
      <c r="DO1073" s="4" t="str">
        <v>Zenzelima Campus, Bahir Dar University</v>
      </c>
      <c r="DP1073" s="4" t="str">
        <v>Zenzelima Campus, Bahir Dar University</v>
      </c>
    </row>
    <row r="1074" spans="1:120" x14ac:dyDescent="0.35">
      <c r="A1074" s="4">
        <v>1.45</v>
      </c>
      <c r="B1074" s="4">
        <v>33.799999999999997</v>
      </c>
      <c r="C1074" s="4" t="s">
        <v>294</v>
      </c>
      <c r="D1074" s="4" t="s">
        <v>130</v>
      </c>
      <c r="E1074" s="4" t="s">
        <v>1215</v>
      </c>
      <c r="F1074" s="4">
        <v>917</v>
      </c>
      <c r="G1074" s="4" t="str">
        <f t="shared" si="16"/>
        <v>Uganda-Odwarat</v>
      </c>
      <c r="BA1074" s="4" t="str">
        <v>Zholube</v>
      </c>
      <c r="BB1074" s="4" t="str">
        <v>Zholube</v>
      </c>
      <c r="BC1074" s="4" t="str">
        <v>Zholube</v>
      </c>
      <c r="BD1074" s="4" t="str">
        <v>Zholube</v>
      </c>
      <c r="BE1074" s="4" t="str">
        <v>Zholube</v>
      </c>
      <c r="BF1074" s="4" t="str">
        <v>Zholube</v>
      </c>
      <c r="BG1074" s="4" t="str">
        <v>Zholube</v>
      </c>
      <c r="BH1074" s="4" t="str">
        <v>Zholube</v>
      </c>
      <c r="BI1074" s="4" t="str">
        <v>Zholube</v>
      </c>
      <c r="BJ1074" s="4" t="str">
        <v>Zholube</v>
      </c>
      <c r="BK1074" s="4" t="str">
        <v>Zholube</v>
      </c>
      <c r="BL1074" s="4" t="str">
        <v>Zholube</v>
      </c>
      <c r="BM1074" s="4" t="str">
        <v>Zholube</v>
      </c>
      <c r="BN1074" s="4" t="str">
        <v>Zholube</v>
      </c>
      <c r="BO1074" s="4" t="str">
        <v>Zholube</v>
      </c>
      <c r="BP1074" s="4" t="str">
        <v>Zholube</v>
      </c>
      <c r="BQ1074" s="4" t="str">
        <v>Zholube</v>
      </c>
      <c r="BR1074" s="4" t="str">
        <v>Zholube</v>
      </c>
      <c r="BS1074" s="4" t="str">
        <v>Zholube</v>
      </c>
      <c r="BT1074" s="4" t="str">
        <v>Zholube</v>
      </c>
      <c r="BU1074" s="4" t="str">
        <v>Zholube</v>
      </c>
      <c r="BV1074" s="4" t="str">
        <v>Zholube</v>
      </c>
      <c r="BW1074" s="4" t="str">
        <v>Zholube</v>
      </c>
      <c r="BX1074" s="4" t="str">
        <v>Zholube</v>
      </c>
      <c r="BY1074" s="4" t="str">
        <v>Zholube</v>
      </c>
      <c r="BZ1074" s="4" t="str">
        <v>Zholube</v>
      </c>
      <c r="CA1074" s="4" t="str">
        <v>Zholube</v>
      </c>
      <c r="CB1074" s="4" t="str">
        <v>Zholube</v>
      </c>
      <c r="CC1074" s="4" t="str">
        <v>Zholube</v>
      </c>
      <c r="CD1074" s="4" t="str">
        <v>Zholube</v>
      </c>
      <c r="CE1074" s="4" t="str">
        <v>Zholube</v>
      </c>
      <c r="CF1074" s="4" t="str">
        <v>Zholube</v>
      </c>
      <c r="CG1074" s="4" t="str">
        <v>Zholube</v>
      </c>
      <c r="CH1074" s="4" t="str">
        <v>Zholube</v>
      </c>
      <c r="CJ1074" s="4" t="str">
        <v>Zholube</v>
      </c>
      <c r="CK1074" s="4" t="str">
        <v>Zholube</v>
      </c>
      <c r="CL1074" s="4" t="str">
        <v>Zholube</v>
      </c>
      <c r="CM1074" s="4" t="str">
        <v>Zholube</v>
      </c>
      <c r="CN1074" s="4" t="str">
        <v>Zholube</v>
      </c>
      <c r="CO1074" s="4" t="str">
        <v>Zholube</v>
      </c>
      <c r="CP1074" s="4" t="str">
        <v>Zholube</v>
      </c>
      <c r="CQ1074" s="4" t="str">
        <v>Zholube</v>
      </c>
      <c r="CR1074" s="4" t="str">
        <v>Zholube</v>
      </c>
      <c r="CS1074" s="4" t="str">
        <v>Zholube</v>
      </c>
      <c r="CT1074" s="4" t="str">
        <v>Zholube</v>
      </c>
      <c r="CU1074" s="4" t="str">
        <v>Zholube</v>
      </c>
      <c r="CV1074" s="4" t="str">
        <v>Zholube</v>
      </c>
      <c r="CW1074" s="4" t="str">
        <v>Zholube</v>
      </c>
      <c r="CX1074" s="4" t="str">
        <v>Zholube</v>
      </c>
      <c r="CY1074" s="4" t="str">
        <v>Zholube</v>
      </c>
      <c r="CZ1074" s="4" t="str">
        <v>Zholube</v>
      </c>
      <c r="DA1074" s="4" t="str">
        <v>Zholube</v>
      </c>
      <c r="DB1074" s="4" t="str">
        <v>Zholube</v>
      </c>
      <c r="DC1074" s="4" t="str">
        <v>Zholube</v>
      </c>
      <c r="DD1074" s="4" t="str">
        <v>Zholube</v>
      </c>
      <c r="DE1074" s="4" t="str">
        <v>Zholube</v>
      </c>
      <c r="DF1074" s="4" t="str">
        <v>Zholube</v>
      </c>
      <c r="DG1074" s="4" t="str">
        <v>Zholube</v>
      </c>
      <c r="DH1074" s="4" t="str">
        <v>Zholube</v>
      </c>
      <c r="DI1074" s="4" t="str">
        <v>Zholube</v>
      </c>
      <c r="DJ1074" s="4" t="str">
        <v>Zholube</v>
      </c>
      <c r="DK1074" s="4" t="str">
        <v>Zholube</v>
      </c>
      <c r="DL1074" s="4" t="str">
        <v>Zholube</v>
      </c>
      <c r="DM1074" s="4" t="str">
        <v>Zholube</v>
      </c>
      <c r="DN1074" s="4" t="str">
        <v>Zholube</v>
      </c>
      <c r="DO1074" s="4" t="str">
        <v>Zholube</v>
      </c>
      <c r="DP1074" s="4" t="str">
        <v>Zholube</v>
      </c>
    </row>
    <row r="1075" spans="1:120" x14ac:dyDescent="0.35">
      <c r="A1075" s="4">
        <v>1.5</v>
      </c>
      <c r="B1075" s="4">
        <v>33.4</v>
      </c>
      <c r="C1075" s="4" t="s">
        <v>294</v>
      </c>
      <c r="D1075" s="4" t="s">
        <v>130</v>
      </c>
      <c r="E1075" s="4" t="s">
        <v>1216</v>
      </c>
      <c r="F1075" s="4">
        <v>917</v>
      </c>
      <c r="G1075" s="4" t="str">
        <f t="shared" si="16"/>
        <v>Uganda-Ogwanya</v>
      </c>
      <c r="BA1075" s="4" t="str">
        <v>Zidyana, Nkhotakota</v>
      </c>
      <c r="BB1075" s="4" t="str">
        <v>Zidyana, Nkhotakota</v>
      </c>
      <c r="BC1075" s="4" t="str">
        <v>Zidyana, Nkhotakota</v>
      </c>
      <c r="BD1075" s="4" t="str">
        <v>Zidyana, Nkhotakota</v>
      </c>
      <c r="BE1075" s="4" t="str">
        <v>Zidyana, Nkhotakota</v>
      </c>
      <c r="BF1075" s="4" t="str">
        <v>Zidyana, Nkhotakota</v>
      </c>
      <c r="BG1075" s="4" t="str">
        <v>Zidyana, Nkhotakota</v>
      </c>
      <c r="BH1075" s="4" t="str">
        <v>Zidyana, Nkhotakota</v>
      </c>
      <c r="BI1075" s="4" t="str">
        <v>Zidyana, Nkhotakota</v>
      </c>
      <c r="BJ1075" s="4" t="str">
        <v>Zidyana, Nkhotakota</v>
      </c>
      <c r="BK1075" s="4" t="str">
        <v>Zidyana, Nkhotakota</v>
      </c>
      <c r="BL1075" s="4" t="str">
        <v>Zidyana, Nkhotakota</v>
      </c>
      <c r="BM1075" s="4" t="str">
        <v>Zidyana, Nkhotakota</v>
      </c>
      <c r="BN1075" s="4" t="str">
        <v>Zidyana, Nkhotakota</v>
      </c>
      <c r="BO1075" s="4" t="str">
        <v>Zidyana, Nkhotakota</v>
      </c>
      <c r="BP1075" s="4" t="str">
        <v>Zidyana, Nkhotakota</v>
      </c>
      <c r="BQ1075" s="4" t="str">
        <v>Zidyana, Nkhotakota</v>
      </c>
      <c r="BR1075" s="4" t="str">
        <v>Zidyana, Nkhotakota</v>
      </c>
      <c r="BS1075" s="4" t="str">
        <v>Zidyana, Nkhotakota</v>
      </c>
      <c r="BT1075" s="4" t="str">
        <v>Zidyana, Nkhotakota</v>
      </c>
      <c r="BU1075" s="4" t="str">
        <v>Zidyana, Nkhotakota</v>
      </c>
      <c r="BV1075" s="4" t="str">
        <v>Zidyana, Nkhotakota</v>
      </c>
      <c r="BW1075" s="4" t="str">
        <v>Zidyana, Nkhotakota</v>
      </c>
      <c r="BX1075" s="4" t="str">
        <v>Zidyana, Nkhotakota</v>
      </c>
      <c r="BY1075" s="4" t="str">
        <v>Zidyana, Nkhotakota</v>
      </c>
      <c r="BZ1075" s="4" t="str">
        <v>Zidyana, Nkhotakota</v>
      </c>
      <c r="CA1075" s="4" t="str">
        <v>Zidyana, Nkhotakota</v>
      </c>
      <c r="CB1075" s="4" t="str">
        <v>Zidyana, Nkhotakota</v>
      </c>
      <c r="CC1075" s="4" t="str">
        <v>Zidyana, Nkhotakota</v>
      </c>
      <c r="CD1075" s="4" t="str">
        <v>Zidyana, Nkhotakota</v>
      </c>
      <c r="CE1075" s="4" t="str">
        <v>Zidyana, Nkhotakota</v>
      </c>
      <c r="CF1075" s="4" t="str">
        <v>Zidyana, Nkhotakota</v>
      </c>
      <c r="CG1075" s="4" t="str">
        <v>Zidyana, Nkhotakota</v>
      </c>
      <c r="CH1075" s="4" t="str">
        <v>Zidyana, Nkhotakota</v>
      </c>
      <c r="CJ1075" s="4" t="str">
        <v>Zidyana, Nkhotakota</v>
      </c>
      <c r="CK1075" s="4" t="str">
        <v>Zidyana, Nkhotakota</v>
      </c>
      <c r="CL1075" s="4" t="str">
        <v>Zidyana, Nkhotakota</v>
      </c>
      <c r="CM1075" s="4" t="str">
        <v>Zidyana, Nkhotakota</v>
      </c>
      <c r="CN1075" s="4" t="str">
        <v>Zidyana, Nkhotakota</v>
      </c>
      <c r="CO1075" s="4" t="str">
        <v>Zidyana, Nkhotakota</v>
      </c>
      <c r="CP1075" s="4" t="str">
        <v>Zidyana, Nkhotakota</v>
      </c>
      <c r="CQ1075" s="4" t="str">
        <v>Zidyana, Nkhotakota</v>
      </c>
      <c r="CR1075" s="4" t="str">
        <v>Zidyana, Nkhotakota</v>
      </c>
      <c r="CS1075" s="4" t="str">
        <v>Zidyana, Nkhotakota</v>
      </c>
      <c r="CT1075" s="4" t="str">
        <v>Zidyana, Nkhotakota</v>
      </c>
      <c r="CU1075" s="4" t="str">
        <v>Zidyana, Nkhotakota</v>
      </c>
      <c r="CV1075" s="4" t="str">
        <v>Zidyana, Nkhotakota</v>
      </c>
      <c r="CW1075" s="4" t="str">
        <v>Zidyana, Nkhotakota</v>
      </c>
      <c r="CX1075" s="4" t="str">
        <v>Zidyana, Nkhotakota</v>
      </c>
      <c r="CY1075" s="4" t="str">
        <v>Zidyana, Nkhotakota</v>
      </c>
      <c r="CZ1075" s="4" t="str">
        <v>Zidyana, Nkhotakota</v>
      </c>
      <c r="DA1075" s="4" t="str">
        <v>Zidyana, Nkhotakota</v>
      </c>
      <c r="DB1075" s="4" t="str">
        <v>Zidyana, Nkhotakota</v>
      </c>
      <c r="DC1075" s="4" t="str">
        <v>Zidyana, Nkhotakota</v>
      </c>
      <c r="DD1075" s="4" t="str">
        <v>Zidyana, Nkhotakota</v>
      </c>
      <c r="DE1075" s="4" t="str">
        <v>Zidyana, Nkhotakota</v>
      </c>
      <c r="DF1075" s="4" t="str">
        <v>Zidyana, Nkhotakota</v>
      </c>
      <c r="DG1075" s="4" t="str">
        <v>Zidyana, Nkhotakota</v>
      </c>
      <c r="DH1075" s="4" t="str">
        <v>Zidyana, Nkhotakota</v>
      </c>
      <c r="DI1075" s="4" t="str">
        <v>Zidyana, Nkhotakota</v>
      </c>
      <c r="DJ1075" s="4" t="str">
        <v>Zidyana, Nkhotakota</v>
      </c>
      <c r="DK1075" s="4" t="str">
        <v>Zidyana, Nkhotakota</v>
      </c>
      <c r="DL1075" s="4" t="str">
        <v>Zidyana, Nkhotakota</v>
      </c>
      <c r="DM1075" s="4" t="str">
        <v>Zidyana, Nkhotakota</v>
      </c>
      <c r="DN1075" s="4" t="str">
        <v>Zidyana, Nkhotakota</v>
      </c>
      <c r="DO1075" s="4" t="str">
        <v>Zidyana, Nkhotakota</v>
      </c>
      <c r="DP1075" s="4" t="str">
        <v>Zidyana, Nkhotakota</v>
      </c>
    </row>
    <row r="1076" spans="1:120" x14ac:dyDescent="0.35">
      <c r="A1076" s="4">
        <v>1.2</v>
      </c>
      <c r="B1076" s="4">
        <v>33.75</v>
      </c>
      <c r="C1076" s="4" t="s">
        <v>294</v>
      </c>
      <c r="D1076" s="4" t="s">
        <v>130</v>
      </c>
      <c r="E1076" s="4" t="s">
        <v>1217</v>
      </c>
      <c r="F1076" s="4">
        <v>917</v>
      </c>
      <c r="G1076" s="4" t="str">
        <f t="shared" si="16"/>
        <v>Uganda-Opwetta</v>
      </c>
      <c r="BA1076" s="4" t="str">
        <v>Ziguinchor Region</v>
      </c>
      <c r="BB1076" s="4" t="str">
        <v>Ziguinchor Region</v>
      </c>
      <c r="BC1076" s="4" t="str">
        <v>Ziguinchor Region</v>
      </c>
      <c r="BD1076" s="4" t="str">
        <v>Ziguinchor Region</v>
      </c>
      <c r="BE1076" s="4" t="str">
        <v>Ziguinchor Region</v>
      </c>
      <c r="BF1076" s="4" t="str">
        <v>Ziguinchor Region</v>
      </c>
      <c r="BG1076" s="4" t="str">
        <v>Ziguinchor Region</v>
      </c>
      <c r="BH1076" s="4" t="str">
        <v>Ziguinchor Region</v>
      </c>
      <c r="BI1076" s="4" t="str">
        <v>Ziguinchor Region</v>
      </c>
      <c r="BJ1076" s="4" t="str">
        <v>Ziguinchor Region</v>
      </c>
      <c r="BK1076" s="4" t="str">
        <v>Ziguinchor Region</v>
      </c>
      <c r="BL1076" s="4" t="str">
        <v>Ziguinchor Region</v>
      </c>
      <c r="BM1076" s="4" t="str">
        <v>Ziguinchor Region</v>
      </c>
      <c r="BN1076" s="4" t="str">
        <v>Ziguinchor Region</v>
      </c>
      <c r="BO1076" s="4" t="str">
        <v>Ziguinchor Region</v>
      </c>
      <c r="BP1076" s="4" t="str">
        <v>Ziguinchor Region</v>
      </c>
      <c r="BQ1076" s="4" t="str">
        <v>Ziguinchor Region</v>
      </c>
      <c r="BR1076" s="4" t="str">
        <v>Ziguinchor Region</v>
      </c>
      <c r="BS1076" s="4" t="str">
        <v>Ziguinchor Region</v>
      </c>
      <c r="BT1076" s="4" t="str">
        <v>Ziguinchor Region</v>
      </c>
      <c r="BU1076" s="4" t="str">
        <v>Ziguinchor Region</v>
      </c>
      <c r="BV1076" s="4" t="str">
        <v>Ziguinchor Region</v>
      </c>
      <c r="BW1076" s="4" t="str">
        <v>Ziguinchor Region</v>
      </c>
      <c r="BX1076" s="4" t="str">
        <v>Ziguinchor Region</v>
      </c>
      <c r="BY1076" s="4" t="str">
        <v>Ziguinchor Region</v>
      </c>
      <c r="BZ1076" s="4" t="str">
        <v>Ziguinchor Region</v>
      </c>
      <c r="CA1076" s="4" t="str">
        <v>Ziguinchor Region</v>
      </c>
      <c r="CB1076" s="4" t="str">
        <v>Ziguinchor Region</v>
      </c>
      <c r="CC1076" s="4" t="str">
        <v>Ziguinchor Region</v>
      </c>
      <c r="CD1076" s="4" t="str">
        <v>Ziguinchor Region</v>
      </c>
      <c r="CE1076" s="4" t="str">
        <v>Ziguinchor Region</v>
      </c>
      <c r="CF1076" s="4" t="str">
        <v>Ziguinchor Region</v>
      </c>
      <c r="CG1076" s="4" t="str">
        <v>Ziguinchor Region</v>
      </c>
      <c r="CH1076" s="4" t="str">
        <v>Ziguinchor Region</v>
      </c>
      <c r="CJ1076" s="4" t="str">
        <v>Ziguinchor Region</v>
      </c>
      <c r="CK1076" s="4" t="str">
        <v>Ziguinchor Region</v>
      </c>
      <c r="CL1076" s="4" t="str">
        <v>Ziguinchor Region</v>
      </c>
      <c r="CM1076" s="4" t="str">
        <v>Ziguinchor Region</v>
      </c>
      <c r="CN1076" s="4" t="str">
        <v>Ziguinchor Region</v>
      </c>
      <c r="CO1076" s="4" t="str">
        <v>Ziguinchor Region</v>
      </c>
      <c r="CP1076" s="4" t="str">
        <v>Ziguinchor Region</v>
      </c>
      <c r="CQ1076" s="4" t="str">
        <v>Ziguinchor Region</v>
      </c>
      <c r="CR1076" s="4" t="str">
        <v>Ziguinchor Region</v>
      </c>
      <c r="CS1076" s="4" t="str">
        <v>Ziguinchor Region</v>
      </c>
      <c r="CT1076" s="4" t="str">
        <v>Ziguinchor Region</v>
      </c>
      <c r="CU1076" s="4" t="str">
        <v>Ziguinchor Region</v>
      </c>
      <c r="CV1076" s="4" t="str">
        <v>Ziguinchor Region</v>
      </c>
      <c r="CW1076" s="4" t="str">
        <v>Ziguinchor Region</v>
      </c>
      <c r="CX1076" s="4" t="str">
        <v>Ziguinchor Region</v>
      </c>
      <c r="CY1076" s="4" t="str">
        <v>Ziguinchor Region</v>
      </c>
      <c r="CZ1076" s="4" t="str">
        <v>Ziguinchor Region</v>
      </c>
      <c r="DA1076" s="4" t="str">
        <v>Ziguinchor Region</v>
      </c>
      <c r="DB1076" s="4" t="str">
        <v>Ziguinchor Region</v>
      </c>
      <c r="DC1076" s="4" t="str">
        <v>Ziguinchor Region</v>
      </c>
      <c r="DD1076" s="4" t="str">
        <v>Ziguinchor Region</v>
      </c>
      <c r="DE1076" s="4" t="str">
        <v>Ziguinchor Region</v>
      </c>
      <c r="DF1076" s="4" t="str">
        <v>Ziguinchor Region</v>
      </c>
      <c r="DG1076" s="4" t="str">
        <v>Ziguinchor Region</v>
      </c>
      <c r="DH1076" s="4" t="str">
        <v>Ziguinchor Region</v>
      </c>
      <c r="DI1076" s="4" t="str">
        <v>Ziguinchor Region</v>
      </c>
      <c r="DJ1076" s="4" t="str">
        <v>Ziguinchor Region</v>
      </c>
      <c r="DK1076" s="4" t="str">
        <v>Ziguinchor Region</v>
      </c>
      <c r="DL1076" s="4" t="str">
        <v>Ziguinchor Region</v>
      </c>
      <c r="DM1076" s="4" t="str">
        <v>Ziguinchor Region</v>
      </c>
      <c r="DN1076" s="4" t="str">
        <v>Ziguinchor Region</v>
      </c>
      <c r="DO1076" s="4" t="str">
        <v>Ziguinchor Region</v>
      </c>
      <c r="DP1076" s="4" t="str">
        <v>Ziguinchor Region</v>
      </c>
    </row>
    <row r="1077" spans="1:120" x14ac:dyDescent="0.35">
      <c r="A1077" s="4">
        <v>-0.7</v>
      </c>
      <c r="B1077" s="4">
        <v>31.46</v>
      </c>
      <c r="C1077" s="4" t="s">
        <v>294</v>
      </c>
      <c r="D1077" s="4" t="s">
        <v>130</v>
      </c>
      <c r="E1077" s="4" t="s">
        <v>1218</v>
      </c>
      <c r="F1077" s="4">
        <v>550</v>
      </c>
      <c r="G1077" s="4" t="str">
        <f t="shared" si="16"/>
        <v>Uganda-Rakai</v>
      </c>
      <c r="BA1077" s="4" t="str">
        <v>Zimuto</v>
      </c>
      <c r="BB1077" s="4" t="str">
        <v>Zimuto</v>
      </c>
      <c r="BC1077" s="4" t="str">
        <v>Zimuto</v>
      </c>
      <c r="BD1077" s="4" t="str">
        <v>Zimuto</v>
      </c>
      <c r="BE1077" s="4" t="str">
        <v>Zimuto</v>
      </c>
      <c r="BF1077" s="4" t="str">
        <v>Zimuto</v>
      </c>
      <c r="BG1077" s="4" t="str">
        <v>Zimuto</v>
      </c>
      <c r="BH1077" s="4" t="str">
        <v>Zimuto</v>
      </c>
      <c r="BI1077" s="4" t="str">
        <v>Zimuto</v>
      </c>
      <c r="BJ1077" s="4" t="str">
        <v>Zimuto</v>
      </c>
      <c r="BK1077" s="4" t="str">
        <v>Zimuto</v>
      </c>
      <c r="BL1077" s="4" t="str">
        <v>Zimuto</v>
      </c>
      <c r="BM1077" s="4" t="str">
        <v>Zimuto</v>
      </c>
      <c r="BN1077" s="4" t="str">
        <v>Zimuto</v>
      </c>
      <c r="BO1077" s="4" t="str">
        <v>Zimuto</v>
      </c>
      <c r="BP1077" s="4" t="str">
        <v>Zimuto</v>
      </c>
      <c r="BQ1077" s="4" t="str">
        <v>Zimuto</v>
      </c>
      <c r="BR1077" s="4" t="str">
        <v>Zimuto</v>
      </c>
      <c r="BS1077" s="4" t="str">
        <v>Zimuto</v>
      </c>
      <c r="BT1077" s="4" t="str">
        <v>Zimuto</v>
      </c>
      <c r="BU1077" s="4" t="str">
        <v>Zimuto</v>
      </c>
      <c r="BV1077" s="4" t="str">
        <v>Zimuto</v>
      </c>
      <c r="BW1077" s="4" t="str">
        <v>Zimuto</v>
      </c>
      <c r="BX1077" s="4" t="str">
        <v>Zimuto</v>
      </c>
      <c r="BY1077" s="4" t="str">
        <v>Zimuto</v>
      </c>
      <c r="BZ1077" s="4" t="str">
        <v>Zimuto</v>
      </c>
      <c r="CA1077" s="4" t="str">
        <v>Zimuto</v>
      </c>
      <c r="CB1077" s="4" t="str">
        <v>Zimuto</v>
      </c>
      <c r="CC1077" s="4" t="str">
        <v>Zimuto</v>
      </c>
      <c r="CD1077" s="4" t="str">
        <v>Zimuto</v>
      </c>
      <c r="CE1077" s="4" t="str">
        <v>Zimuto</v>
      </c>
      <c r="CF1077" s="4" t="str">
        <v>Zimuto</v>
      </c>
      <c r="CG1077" s="4" t="str">
        <v>Zimuto</v>
      </c>
      <c r="CH1077" s="4" t="str">
        <v>Zimuto</v>
      </c>
      <c r="CJ1077" s="4" t="str">
        <v>Zimuto</v>
      </c>
      <c r="CK1077" s="4" t="str">
        <v>Zimuto</v>
      </c>
      <c r="CL1077" s="4" t="str">
        <v>Zimuto</v>
      </c>
      <c r="CM1077" s="4" t="str">
        <v>Zimuto</v>
      </c>
      <c r="CN1077" s="4" t="str">
        <v>Zimuto</v>
      </c>
      <c r="CO1077" s="4" t="str">
        <v>Zimuto</v>
      </c>
      <c r="CP1077" s="4" t="str">
        <v>Zimuto</v>
      </c>
      <c r="CQ1077" s="4" t="str">
        <v>Zimuto</v>
      </c>
      <c r="CR1077" s="4" t="str">
        <v>Zimuto</v>
      </c>
      <c r="CS1077" s="4" t="str">
        <v>Zimuto</v>
      </c>
      <c r="CT1077" s="4" t="str">
        <v>Zimuto</v>
      </c>
      <c r="CU1077" s="4" t="str">
        <v>Zimuto</v>
      </c>
      <c r="CV1077" s="4" t="str">
        <v>Zimuto</v>
      </c>
      <c r="CW1077" s="4" t="str">
        <v>Zimuto</v>
      </c>
      <c r="CX1077" s="4" t="str">
        <v>Zimuto</v>
      </c>
      <c r="CY1077" s="4" t="str">
        <v>Zimuto</v>
      </c>
      <c r="CZ1077" s="4" t="str">
        <v>Zimuto</v>
      </c>
      <c r="DA1077" s="4" t="str">
        <v>Zimuto</v>
      </c>
      <c r="DB1077" s="4" t="str">
        <v>Zimuto</v>
      </c>
      <c r="DC1077" s="4" t="str">
        <v>Zimuto</v>
      </c>
      <c r="DD1077" s="4" t="str">
        <v>Zimuto</v>
      </c>
      <c r="DE1077" s="4" t="str">
        <v>Zimuto</v>
      </c>
      <c r="DF1077" s="4" t="str">
        <v>Zimuto</v>
      </c>
      <c r="DG1077" s="4" t="str">
        <v>Zimuto</v>
      </c>
      <c r="DH1077" s="4" t="str">
        <v>Zimuto</v>
      </c>
      <c r="DI1077" s="4" t="str">
        <v>Zimuto</v>
      </c>
      <c r="DJ1077" s="4" t="str">
        <v>Zimuto</v>
      </c>
      <c r="DK1077" s="4" t="str">
        <v>Zimuto</v>
      </c>
      <c r="DL1077" s="4" t="str">
        <v>Zimuto</v>
      </c>
      <c r="DM1077" s="4" t="str">
        <v>Zimuto</v>
      </c>
      <c r="DN1077" s="4" t="str">
        <v>Zimuto</v>
      </c>
      <c r="DO1077" s="4" t="str">
        <v>Zimuto</v>
      </c>
      <c r="DP1077" s="4" t="str">
        <v>Zimuto</v>
      </c>
    </row>
    <row r="1078" spans="1:120" x14ac:dyDescent="0.35">
      <c r="A1078" s="4">
        <v>-0.98</v>
      </c>
      <c r="B1078" s="4">
        <v>30.18</v>
      </c>
      <c r="C1078" s="4" t="s">
        <v>294</v>
      </c>
      <c r="D1078" s="4" t="s">
        <v>130</v>
      </c>
      <c r="E1078" s="4" t="s">
        <v>1219</v>
      </c>
      <c r="F1078" s="4">
        <v>550</v>
      </c>
      <c r="G1078" s="4" t="str">
        <f t="shared" si="16"/>
        <v>Uganda-Rubale</v>
      </c>
      <c r="BA1078" s="4" t="str">
        <v>Zouana</v>
      </c>
      <c r="BB1078" s="4" t="str">
        <v>Zouana</v>
      </c>
      <c r="BC1078" s="4" t="str">
        <v>Zouana</v>
      </c>
      <c r="BD1078" s="4" t="str">
        <v>Zouana</v>
      </c>
      <c r="BE1078" s="4" t="str">
        <v>Zouana</v>
      </c>
      <c r="BF1078" s="4" t="str">
        <v>Zouana</v>
      </c>
      <c r="BG1078" s="4" t="str">
        <v>Zouana</v>
      </c>
      <c r="BH1078" s="4" t="str">
        <v>Zouana</v>
      </c>
      <c r="BI1078" s="4" t="str">
        <v>Zouana</v>
      </c>
      <c r="BJ1078" s="4" t="str">
        <v>Zouana</v>
      </c>
      <c r="BK1078" s="4" t="str">
        <v>Zouana</v>
      </c>
      <c r="BL1078" s="4" t="str">
        <v>Zouana</v>
      </c>
      <c r="BM1078" s="4" t="str">
        <v>Zouana</v>
      </c>
      <c r="BN1078" s="4" t="str">
        <v>Zouana</v>
      </c>
      <c r="BO1078" s="4" t="str">
        <v>Zouana</v>
      </c>
      <c r="BP1078" s="4" t="str">
        <v>Zouana</v>
      </c>
      <c r="BQ1078" s="4" t="str">
        <v>Zouana</v>
      </c>
      <c r="BR1078" s="4" t="str">
        <v>Zouana</v>
      </c>
      <c r="BS1078" s="4" t="str">
        <v>Zouana</v>
      </c>
      <c r="BT1078" s="4" t="str">
        <v>Zouana</v>
      </c>
      <c r="BU1078" s="4" t="str">
        <v>Zouana</v>
      </c>
      <c r="BV1078" s="4" t="str">
        <v>Zouana</v>
      </c>
      <c r="BW1078" s="4" t="str">
        <v>Zouana</v>
      </c>
      <c r="BX1078" s="4" t="str">
        <v>Zouana</v>
      </c>
      <c r="BY1078" s="4" t="str">
        <v>Zouana</v>
      </c>
      <c r="BZ1078" s="4" t="str">
        <v>Zouana</v>
      </c>
      <c r="CA1078" s="4" t="str">
        <v>Zouana</v>
      </c>
      <c r="CB1078" s="4" t="str">
        <v>Zouana</v>
      </c>
      <c r="CC1078" s="4" t="str">
        <v>Zouana</v>
      </c>
      <c r="CD1078" s="4" t="str">
        <v>Zouana</v>
      </c>
      <c r="CE1078" s="4" t="str">
        <v>Zouana</v>
      </c>
      <c r="CF1078" s="4" t="str">
        <v>Zouana</v>
      </c>
      <c r="CG1078" s="4" t="str">
        <v>Zouana</v>
      </c>
      <c r="CH1078" s="4" t="str">
        <v>Zouana</v>
      </c>
      <c r="CJ1078" s="4" t="str">
        <v>Zouana</v>
      </c>
      <c r="CK1078" s="4" t="str">
        <v>Zouana</v>
      </c>
      <c r="CL1078" s="4" t="str">
        <v>Zouana</v>
      </c>
      <c r="CM1078" s="4" t="str">
        <v>Zouana</v>
      </c>
      <c r="CN1078" s="4" t="str">
        <v>Zouana</v>
      </c>
      <c r="CO1078" s="4" t="str">
        <v>Zouana</v>
      </c>
      <c r="CP1078" s="4" t="str">
        <v>Zouana</v>
      </c>
      <c r="CQ1078" s="4" t="str">
        <v>Zouana</v>
      </c>
      <c r="CR1078" s="4" t="str">
        <v>Zouana</v>
      </c>
      <c r="CS1078" s="4" t="str">
        <v>Zouana</v>
      </c>
      <c r="CT1078" s="4" t="str">
        <v>Zouana</v>
      </c>
      <c r="CU1078" s="4" t="str">
        <v>Zouana</v>
      </c>
      <c r="CV1078" s="4" t="str">
        <v>Zouana</v>
      </c>
      <c r="CW1078" s="4" t="str">
        <v>Zouana</v>
      </c>
      <c r="CX1078" s="4" t="str">
        <v>Zouana</v>
      </c>
      <c r="CY1078" s="4" t="str">
        <v>Zouana</v>
      </c>
      <c r="CZ1078" s="4" t="str">
        <v>Zouana</v>
      </c>
      <c r="DA1078" s="4" t="str">
        <v>Zouana</v>
      </c>
      <c r="DB1078" s="4" t="str">
        <v>Zouana</v>
      </c>
      <c r="DC1078" s="4" t="str">
        <v>Zouana</v>
      </c>
      <c r="DD1078" s="4" t="str">
        <v>Zouana</v>
      </c>
      <c r="DE1078" s="4" t="str">
        <v>Zouana</v>
      </c>
      <c r="DF1078" s="4" t="str">
        <v>Zouana</v>
      </c>
      <c r="DG1078" s="4" t="str">
        <v>Zouana</v>
      </c>
      <c r="DH1078" s="4" t="str">
        <v>Zouana</v>
      </c>
      <c r="DI1078" s="4" t="str">
        <v>Zouana</v>
      </c>
      <c r="DJ1078" s="4" t="str">
        <v>Zouana</v>
      </c>
      <c r="DK1078" s="4" t="str">
        <v>Zouana</v>
      </c>
      <c r="DL1078" s="4" t="str">
        <v>Zouana</v>
      </c>
      <c r="DM1078" s="4" t="str">
        <v>Zouana</v>
      </c>
      <c r="DN1078" s="4" t="str">
        <v>Zouana</v>
      </c>
      <c r="DO1078" s="4" t="str">
        <v>Zouana</v>
      </c>
      <c r="DP1078" s="4" t="str">
        <v>Zouana</v>
      </c>
    </row>
    <row r="1079" spans="1:120" x14ac:dyDescent="0.35">
      <c r="A1079" s="4">
        <v>-0.84</v>
      </c>
      <c r="B1079" s="4">
        <v>30.65</v>
      </c>
      <c r="C1079" s="4" t="s">
        <v>294</v>
      </c>
      <c r="D1079" s="4" t="s">
        <v>130</v>
      </c>
      <c r="E1079" s="4" t="s">
        <v>1220</v>
      </c>
      <c r="F1079" s="4">
        <v>550</v>
      </c>
      <c r="G1079" s="4" t="str">
        <f t="shared" si="16"/>
        <v>Uganda-Ruhiira</v>
      </c>
      <c r="BA1079" s="4" t="str">
        <v>Zvimba</v>
      </c>
      <c r="BB1079" s="4" t="str">
        <v>Zvimba</v>
      </c>
      <c r="BC1079" s="4" t="str">
        <v>Zvimba</v>
      </c>
      <c r="BD1079" s="4" t="str">
        <v>Zvimba</v>
      </c>
      <c r="BE1079" s="4" t="str">
        <v>Zvimba</v>
      </c>
      <c r="BF1079" s="4" t="str">
        <v>Zvimba</v>
      </c>
      <c r="BG1079" s="4" t="str">
        <v>Zvimba</v>
      </c>
      <c r="BH1079" s="4" t="str">
        <v>Zvimba</v>
      </c>
      <c r="BI1079" s="4" t="str">
        <v>Zvimba</v>
      </c>
      <c r="BJ1079" s="4" t="str">
        <v>Zvimba</v>
      </c>
      <c r="BK1079" s="4" t="str">
        <v>Zvimba</v>
      </c>
      <c r="BL1079" s="4" t="str">
        <v>Zvimba</v>
      </c>
      <c r="BM1079" s="4" t="str">
        <v>Zvimba</v>
      </c>
      <c r="BN1079" s="4" t="str">
        <v>Zvimba</v>
      </c>
      <c r="BO1079" s="4" t="str">
        <v>Zvimba</v>
      </c>
      <c r="BP1079" s="4" t="str">
        <v>Zvimba</v>
      </c>
      <c r="BQ1079" s="4" t="str">
        <v>Zvimba</v>
      </c>
      <c r="BR1079" s="4" t="str">
        <v>Zvimba</v>
      </c>
      <c r="BS1079" s="4" t="str">
        <v>Zvimba</v>
      </c>
      <c r="BT1079" s="4" t="str">
        <v>Zvimba</v>
      </c>
      <c r="BU1079" s="4" t="str">
        <v>Zvimba</v>
      </c>
      <c r="BV1079" s="4" t="str">
        <v>Zvimba</v>
      </c>
      <c r="BW1079" s="4" t="str">
        <v>Zvimba</v>
      </c>
      <c r="BX1079" s="4" t="str">
        <v>Zvimba</v>
      </c>
      <c r="BY1079" s="4" t="str">
        <v>Zvimba</v>
      </c>
      <c r="BZ1079" s="4" t="str">
        <v>Zvimba</v>
      </c>
      <c r="CA1079" s="4" t="str">
        <v>Zvimba</v>
      </c>
      <c r="CB1079" s="4" t="str">
        <v>Zvimba</v>
      </c>
      <c r="CC1079" s="4" t="str">
        <v>Zvimba</v>
      </c>
      <c r="CD1079" s="4" t="str">
        <v>Zvimba</v>
      </c>
      <c r="CE1079" s="4" t="str">
        <v>Zvimba</v>
      </c>
      <c r="CF1079" s="4" t="str">
        <v>Zvimba</v>
      </c>
      <c r="CG1079" s="4" t="str">
        <v>Zvimba</v>
      </c>
      <c r="CH1079" s="4" t="str">
        <v>Zvimba</v>
      </c>
      <c r="CJ1079" s="4" t="str">
        <v>Zvimba</v>
      </c>
      <c r="CK1079" s="4" t="str">
        <v>Zvimba</v>
      </c>
      <c r="CL1079" s="4" t="str">
        <v>Zvimba</v>
      </c>
      <c r="CM1079" s="4" t="str">
        <v>Zvimba</v>
      </c>
      <c r="CN1079" s="4" t="str">
        <v>Zvimba</v>
      </c>
      <c r="CO1079" s="4" t="str">
        <v>Zvimba</v>
      </c>
      <c r="CP1079" s="4" t="str">
        <v>Zvimba</v>
      </c>
      <c r="CQ1079" s="4" t="str">
        <v>Zvimba</v>
      </c>
      <c r="CR1079" s="4" t="str">
        <v>Zvimba</v>
      </c>
      <c r="CS1079" s="4" t="str">
        <v>Zvimba</v>
      </c>
      <c r="CT1079" s="4" t="str">
        <v>Zvimba</v>
      </c>
      <c r="CU1079" s="4" t="str">
        <v>Zvimba</v>
      </c>
      <c r="CV1079" s="4" t="str">
        <v>Zvimba</v>
      </c>
      <c r="CW1079" s="4" t="str">
        <v>Zvimba</v>
      </c>
      <c r="CX1079" s="4" t="str">
        <v>Zvimba</v>
      </c>
      <c r="CY1079" s="4" t="str">
        <v>Zvimba</v>
      </c>
      <c r="CZ1079" s="4" t="str">
        <v>Zvimba</v>
      </c>
      <c r="DA1079" s="4" t="str">
        <v>Zvimba</v>
      </c>
      <c r="DB1079" s="4" t="str">
        <v>Zvimba</v>
      </c>
      <c r="DC1079" s="4" t="str">
        <v>Zvimba</v>
      </c>
      <c r="DD1079" s="4" t="str">
        <v>Zvimba</v>
      </c>
      <c r="DE1079" s="4" t="str">
        <v>Zvimba</v>
      </c>
      <c r="DF1079" s="4" t="str">
        <v>Zvimba</v>
      </c>
      <c r="DG1079" s="4" t="str">
        <v>Zvimba</v>
      </c>
      <c r="DH1079" s="4" t="str">
        <v>Zvimba</v>
      </c>
      <c r="DI1079" s="4" t="str">
        <v>Zvimba</v>
      </c>
      <c r="DJ1079" s="4" t="str">
        <v>Zvimba</v>
      </c>
      <c r="DK1079" s="4" t="str">
        <v>Zvimba</v>
      </c>
      <c r="DL1079" s="4" t="str">
        <v>Zvimba</v>
      </c>
      <c r="DM1079" s="4" t="str">
        <v>Zvimba</v>
      </c>
      <c r="DN1079" s="4" t="str">
        <v>Zvimba</v>
      </c>
      <c r="DO1079" s="4" t="str">
        <v>Zvimba</v>
      </c>
      <c r="DP1079" s="4" t="str">
        <v>Zvimba</v>
      </c>
    </row>
    <row r="1080" spans="1:120" x14ac:dyDescent="0.35">
      <c r="A1080" s="4">
        <v>0.40600000000000003</v>
      </c>
      <c r="B1080" s="4">
        <v>32.531999999999996</v>
      </c>
      <c r="C1080" s="4" t="s">
        <v>294</v>
      </c>
      <c r="D1080" s="4" t="s">
        <v>130</v>
      </c>
      <c r="E1080" s="4" t="s">
        <v>1221</v>
      </c>
      <c r="F1080" s="4">
        <v>500</v>
      </c>
      <c r="G1080" s="4" t="str">
        <f t="shared" si="16"/>
        <v>Uganda-Senge Farm, Kawanda</v>
      </c>
    </row>
    <row r="1081" spans="1:120" x14ac:dyDescent="0.35">
      <c r="A1081" s="4">
        <v>1.5374000000000001</v>
      </c>
      <c r="B1081" s="4">
        <v>33.449199999999998</v>
      </c>
      <c r="C1081" s="4" t="s">
        <v>294</v>
      </c>
      <c r="D1081" s="4" t="s">
        <v>138</v>
      </c>
      <c r="E1081" s="4" t="s">
        <v>1222</v>
      </c>
      <c r="F1081" s="4">
        <v>500</v>
      </c>
      <c r="G1081" s="4" t="str">
        <f t="shared" si="16"/>
        <v>Uganda-Serere Research Centre</v>
      </c>
    </row>
    <row r="1082" spans="1:120" x14ac:dyDescent="0.35">
      <c r="A1082" s="4">
        <v>0.28000000000000003</v>
      </c>
      <c r="B1082" s="4">
        <v>32.46</v>
      </c>
      <c r="C1082" s="4" t="s">
        <v>294</v>
      </c>
      <c r="D1082" s="4" t="s">
        <v>130</v>
      </c>
      <c r="E1082" s="4" t="s">
        <v>1223</v>
      </c>
      <c r="F1082" s="4">
        <v>550</v>
      </c>
      <c r="G1082" s="4" t="str">
        <f t="shared" si="16"/>
        <v>Uganda-Wakiso</v>
      </c>
    </row>
    <row r="1083" spans="1:120" x14ac:dyDescent="0.35">
      <c r="A1083" s="4">
        <v>0.41</v>
      </c>
      <c r="B1083" s="4">
        <v>32.53</v>
      </c>
      <c r="C1083" s="4" t="s">
        <v>294</v>
      </c>
      <c r="D1083" s="4" t="s">
        <v>130</v>
      </c>
      <c r="E1083" s="4" t="s">
        <v>1224</v>
      </c>
      <c r="F1083" s="4">
        <v>382</v>
      </c>
      <c r="G1083" s="4" t="str">
        <f t="shared" si="16"/>
        <v>Uganda-Wasiko, Mukono, Luwero &amp; Mpigi Districts</v>
      </c>
    </row>
    <row r="1084" spans="1:120" x14ac:dyDescent="0.35">
      <c r="A1084" s="4">
        <v>2.2949999999999999</v>
      </c>
      <c r="B1084" s="4">
        <v>32.917999999999999</v>
      </c>
      <c r="C1084" s="4" t="s">
        <v>294</v>
      </c>
      <c r="D1084" s="4" t="s">
        <v>138</v>
      </c>
      <c r="E1084" s="4" t="s">
        <v>1225</v>
      </c>
      <c r="F1084" s="4">
        <v>500</v>
      </c>
      <c r="G1084" s="4" t="str">
        <f t="shared" si="16"/>
        <v>Uganda-ZARDI, Ngetta</v>
      </c>
    </row>
    <row r="1085" spans="1:120" x14ac:dyDescent="0.35">
      <c r="A1085" s="4">
        <v>-10.80444</v>
      </c>
      <c r="B1085" s="4">
        <v>28.890830000000001</v>
      </c>
      <c r="C1085" s="4" t="s">
        <v>301</v>
      </c>
      <c r="D1085" s="4" t="s">
        <v>130</v>
      </c>
      <c r="E1085" s="4" t="s">
        <v>1226</v>
      </c>
      <c r="F1085" s="4">
        <v>250</v>
      </c>
      <c r="G1085" s="4" t="str">
        <f t="shared" si="16"/>
        <v>Zambia-Chibote</v>
      </c>
    </row>
    <row r="1086" spans="1:120" x14ac:dyDescent="0.35">
      <c r="A1086" s="4">
        <v>-10.80444</v>
      </c>
      <c r="B1086" s="4">
        <v>28.890830000000001</v>
      </c>
      <c r="C1086" s="4" t="s">
        <v>301</v>
      </c>
      <c r="D1086" s="4" t="s">
        <v>130</v>
      </c>
      <c r="E1086" s="4" t="s">
        <v>1227</v>
      </c>
      <c r="F1086" s="4">
        <v>250</v>
      </c>
      <c r="G1086" s="4" t="str">
        <f t="shared" si="16"/>
        <v>Zambia-Chienge</v>
      </c>
    </row>
    <row r="1087" spans="1:120" x14ac:dyDescent="0.35">
      <c r="A1087" s="4">
        <v>-13.638059999999999</v>
      </c>
      <c r="B1087" s="4">
        <v>32.644170000000003</v>
      </c>
      <c r="C1087" s="4" t="s">
        <v>301</v>
      </c>
      <c r="D1087" s="4" t="s">
        <v>130</v>
      </c>
      <c r="E1087" s="4" t="s">
        <v>1228</v>
      </c>
      <c r="F1087" s="4">
        <v>250</v>
      </c>
      <c r="G1087" s="4" t="str">
        <f t="shared" si="16"/>
        <v>Zambia-Chipata</v>
      </c>
    </row>
    <row r="1088" spans="1:120" x14ac:dyDescent="0.35">
      <c r="A1088" s="4">
        <v>-13.7</v>
      </c>
      <c r="B1088" s="4">
        <v>32.61</v>
      </c>
      <c r="C1088" s="4" t="s">
        <v>301</v>
      </c>
      <c r="D1088" s="4" t="s">
        <v>130</v>
      </c>
      <c r="E1088" s="4" t="s">
        <v>1228</v>
      </c>
      <c r="F1088" s="4">
        <v>550</v>
      </c>
      <c r="G1088" s="4" t="str">
        <f t="shared" si="16"/>
        <v>Zambia-Chipata</v>
      </c>
    </row>
    <row r="1089" spans="1:7" x14ac:dyDescent="0.35">
      <c r="A1089" s="4">
        <v>-15.42</v>
      </c>
      <c r="B1089" s="4">
        <v>28.88</v>
      </c>
      <c r="C1089" s="4" t="s">
        <v>301</v>
      </c>
      <c r="D1089" s="4" t="s">
        <v>296</v>
      </c>
      <c r="E1089" s="4" t="s">
        <v>1229</v>
      </c>
      <c r="F1089" s="4">
        <v>550</v>
      </c>
      <c r="G1089" s="4" t="str">
        <f t="shared" si="16"/>
        <v>Zambia-Chongwe</v>
      </c>
    </row>
    <row r="1090" spans="1:7" x14ac:dyDescent="0.35">
      <c r="A1090" s="4">
        <v>-13.1</v>
      </c>
      <c r="B1090" s="4">
        <v>32.4</v>
      </c>
      <c r="C1090" s="4" t="s">
        <v>301</v>
      </c>
      <c r="D1090" s="4" t="s">
        <v>296</v>
      </c>
      <c r="E1090" s="4" t="s">
        <v>1230</v>
      </c>
      <c r="F1090" s="4">
        <v>100000</v>
      </c>
      <c r="G1090" s="4" t="str">
        <f t="shared" ref="G1090:G1153" si="17">CONCATENATE(C1090,"-",E1090)</f>
        <v>Zambia-Eastern Province</v>
      </c>
    </row>
    <row r="1091" spans="1:7" x14ac:dyDescent="0.35">
      <c r="A1091" s="4">
        <v>-13.1</v>
      </c>
      <c r="B1091" s="4">
        <v>32.4</v>
      </c>
      <c r="C1091" s="4" t="s">
        <v>301</v>
      </c>
      <c r="D1091" s="4" t="s">
        <v>138</v>
      </c>
      <c r="E1091" s="4" t="s">
        <v>1230</v>
      </c>
      <c r="F1091" s="4">
        <v>100000</v>
      </c>
      <c r="G1091" s="4" t="str">
        <f t="shared" si="17"/>
        <v>Zambia-Eastern Province</v>
      </c>
    </row>
    <row r="1092" spans="1:7" x14ac:dyDescent="0.35">
      <c r="A1092" s="4">
        <v>-14.792999999999999</v>
      </c>
      <c r="B1092" s="4">
        <v>28.195</v>
      </c>
      <c r="C1092" s="4" t="s">
        <v>301</v>
      </c>
      <c r="D1092" s="4" t="s">
        <v>138</v>
      </c>
      <c r="E1092" s="4" t="s">
        <v>1231</v>
      </c>
      <c r="F1092" s="4">
        <v>500</v>
      </c>
      <c r="G1092" s="4" t="str">
        <f t="shared" si="17"/>
        <v>Zambia-GART, Chimbombo</v>
      </c>
    </row>
    <row r="1093" spans="1:7" x14ac:dyDescent="0.35">
      <c r="A1093" s="4">
        <v>-10.80444</v>
      </c>
      <c r="B1093" s="4">
        <v>28.890830000000001</v>
      </c>
      <c r="C1093" s="4" t="s">
        <v>301</v>
      </c>
      <c r="D1093" s="4" t="s">
        <v>130</v>
      </c>
      <c r="E1093" s="4" t="s">
        <v>1232</v>
      </c>
      <c r="F1093" s="4">
        <v>250</v>
      </c>
      <c r="G1093" s="4" t="str">
        <f t="shared" si="17"/>
        <v>Zambia-Kalembwe</v>
      </c>
    </row>
    <row r="1094" spans="1:7" x14ac:dyDescent="0.35">
      <c r="A1094" s="4">
        <v>-10.80444</v>
      </c>
      <c r="B1094" s="4">
        <v>28.890830000000001</v>
      </c>
      <c r="C1094" s="4" t="s">
        <v>301</v>
      </c>
      <c r="D1094" s="4" t="s">
        <v>130</v>
      </c>
      <c r="E1094" s="4" t="s">
        <v>1233</v>
      </c>
      <c r="F1094" s="4">
        <v>250</v>
      </c>
      <c r="G1094" s="4" t="str">
        <f t="shared" si="17"/>
        <v>Zambia-Kapalala</v>
      </c>
    </row>
    <row r="1095" spans="1:7" x14ac:dyDescent="0.35">
      <c r="A1095" s="4">
        <v>-10.80444</v>
      </c>
      <c r="B1095" s="4">
        <v>28.890830000000001</v>
      </c>
      <c r="C1095" s="4" t="s">
        <v>301</v>
      </c>
      <c r="D1095" s="4" t="s">
        <v>130</v>
      </c>
      <c r="E1095" s="4" t="s">
        <v>1234</v>
      </c>
      <c r="F1095" s="4">
        <v>250</v>
      </c>
      <c r="G1095" s="4" t="str">
        <f t="shared" si="17"/>
        <v>Zambia-Katuta</v>
      </c>
    </row>
    <row r="1096" spans="1:7" x14ac:dyDescent="0.35">
      <c r="A1096" s="4">
        <v>-10.80444</v>
      </c>
      <c r="B1096" s="4">
        <v>28.890830000000001</v>
      </c>
      <c r="C1096" s="4" t="s">
        <v>301</v>
      </c>
      <c r="D1096" s="4" t="s">
        <v>130</v>
      </c>
      <c r="E1096" s="4" t="s">
        <v>1235</v>
      </c>
      <c r="F1096" s="4">
        <v>250</v>
      </c>
      <c r="G1096" s="4" t="str">
        <f t="shared" si="17"/>
        <v>Zambia-Kazembe</v>
      </c>
    </row>
    <row r="1097" spans="1:7" x14ac:dyDescent="0.35">
      <c r="A1097" s="4">
        <v>-13.05</v>
      </c>
      <c r="B1097" s="4">
        <v>31.9</v>
      </c>
      <c r="C1097" s="4" t="s">
        <v>301</v>
      </c>
      <c r="D1097" s="4" t="s">
        <v>130</v>
      </c>
      <c r="E1097" s="4" t="s">
        <v>1236</v>
      </c>
      <c r="F1097" s="4">
        <v>10000</v>
      </c>
      <c r="G1097" s="4" t="str">
        <f t="shared" si="17"/>
        <v>Zambia-Luangwa (AEZ I)</v>
      </c>
    </row>
    <row r="1098" spans="1:7" x14ac:dyDescent="0.35">
      <c r="A1098" s="4">
        <v>-12.4</v>
      </c>
      <c r="B1098" s="4">
        <v>32.216670000000001</v>
      </c>
      <c r="C1098" s="4" t="s">
        <v>301</v>
      </c>
      <c r="D1098" s="4" t="s">
        <v>130</v>
      </c>
      <c r="E1098" s="4" t="s">
        <v>1237</v>
      </c>
      <c r="F1098" s="4">
        <v>30000</v>
      </c>
      <c r="G1098" s="4" t="str">
        <f t="shared" si="17"/>
        <v>Zambia-Luangwa (AEZ II)</v>
      </c>
    </row>
    <row r="1099" spans="1:7" x14ac:dyDescent="0.35">
      <c r="A1099" s="4">
        <v>-11.95</v>
      </c>
      <c r="B1099" s="4">
        <v>30.7</v>
      </c>
      <c r="C1099" s="4" t="s">
        <v>301</v>
      </c>
      <c r="D1099" s="4" t="s">
        <v>130</v>
      </c>
      <c r="E1099" s="4" t="s">
        <v>1238</v>
      </c>
      <c r="F1099" s="4">
        <v>10000</v>
      </c>
      <c r="G1099" s="4" t="str">
        <f t="shared" si="17"/>
        <v>Zambia-Luangwa (AEZ III)</v>
      </c>
    </row>
    <row r="1100" spans="1:7" x14ac:dyDescent="0.35">
      <c r="A1100" s="4">
        <v>-16.239999999999998</v>
      </c>
      <c r="B1100" s="4">
        <v>27.44</v>
      </c>
      <c r="C1100" s="4" t="s">
        <v>301</v>
      </c>
      <c r="D1100" s="4" t="s">
        <v>130</v>
      </c>
      <c r="E1100" s="4" t="s">
        <v>1239</v>
      </c>
      <c r="F1100" s="4">
        <v>550</v>
      </c>
      <c r="G1100" s="4" t="str">
        <f t="shared" si="17"/>
        <v>Zambia-Malende</v>
      </c>
    </row>
    <row r="1101" spans="1:7" x14ac:dyDescent="0.35">
      <c r="A1101" s="4">
        <v>-11.239699999999999</v>
      </c>
      <c r="B1101" s="4">
        <v>28.954699999999999</v>
      </c>
      <c r="C1101" s="4" t="s">
        <v>301</v>
      </c>
      <c r="D1101" s="4" t="s">
        <v>138</v>
      </c>
      <c r="E1101" s="4" t="s">
        <v>1240</v>
      </c>
      <c r="F1101" s="4">
        <v>400</v>
      </c>
      <c r="G1101" s="4" t="str">
        <f t="shared" si="17"/>
        <v>Zambia-Mansa TAS</v>
      </c>
    </row>
    <row r="1102" spans="1:7" x14ac:dyDescent="0.35">
      <c r="A1102" s="4">
        <v>-10.80444</v>
      </c>
      <c r="B1102" s="4">
        <v>28.890830000000001</v>
      </c>
      <c r="C1102" s="4" t="s">
        <v>301</v>
      </c>
      <c r="D1102" s="4" t="s">
        <v>130</v>
      </c>
      <c r="E1102" s="4" t="s">
        <v>1241</v>
      </c>
      <c r="F1102" s="4">
        <v>250</v>
      </c>
      <c r="G1102" s="4" t="str">
        <f t="shared" si="17"/>
        <v>Zambia-Matanda</v>
      </c>
    </row>
    <row r="1103" spans="1:7" x14ac:dyDescent="0.35">
      <c r="A1103" s="4">
        <v>-10.80444</v>
      </c>
      <c r="B1103" s="4">
        <v>28.890830000000001</v>
      </c>
      <c r="C1103" s="4" t="s">
        <v>301</v>
      </c>
      <c r="D1103" s="4" t="s">
        <v>130</v>
      </c>
      <c r="E1103" s="4" t="s">
        <v>1242</v>
      </c>
      <c r="F1103" s="4">
        <v>250</v>
      </c>
      <c r="G1103" s="4" t="str">
        <f t="shared" si="17"/>
        <v>Zambia-Milambo</v>
      </c>
    </row>
    <row r="1104" spans="1:7" x14ac:dyDescent="0.35">
      <c r="A1104" s="4">
        <v>-10.80444</v>
      </c>
      <c r="B1104" s="4">
        <v>28.890830000000001</v>
      </c>
      <c r="C1104" s="4" t="s">
        <v>301</v>
      </c>
      <c r="D1104" s="4" t="s">
        <v>130</v>
      </c>
      <c r="E1104" s="4" t="s">
        <v>1243</v>
      </c>
      <c r="F1104" s="4">
        <v>250</v>
      </c>
      <c r="G1104" s="4" t="str">
        <f t="shared" si="17"/>
        <v>Zambia-Miponda</v>
      </c>
    </row>
    <row r="1105" spans="1:7" x14ac:dyDescent="0.35">
      <c r="A1105" s="4">
        <v>-10.173999999999999</v>
      </c>
      <c r="B1105" s="4">
        <v>31.225999999999999</v>
      </c>
      <c r="C1105" s="4" t="s">
        <v>301</v>
      </c>
      <c r="D1105" s="4" t="s">
        <v>138</v>
      </c>
      <c r="E1105" s="4" t="s">
        <v>1244</v>
      </c>
      <c r="F1105" s="4">
        <v>500</v>
      </c>
      <c r="G1105" s="4" t="str">
        <f t="shared" si="17"/>
        <v>Zambia-Misamfu ARS</v>
      </c>
    </row>
    <row r="1106" spans="1:7" x14ac:dyDescent="0.35">
      <c r="A1106" s="4">
        <v>-10.173999999999999</v>
      </c>
      <c r="B1106" s="4">
        <v>31.225999999999999</v>
      </c>
      <c r="C1106" s="4" t="s">
        <v>301</v>
      </c>
      <c r="D1106" s="4" t="s">
        <v>138</v>
      </c>
      <c r="E1106" s="4" t="s">
        <v>1245</v>
      </c>
      <c r="F1106" s="4">
        <v>500</v>
      </c>
      <c r="G1106" s="4" t="str">
        <f t="shared" si="17"/>
        <v>Zambia-Misamfu ARS (mufulira soil)</v>
      </c>
    </row>
    <row r="1107" spans="1:7" x14ac:dyDescent="0.35">
      <c r="A1107" s="4">
        <v>-16.240500000000001</v>
      </c>
      <c r="B1107" s="4">
        <v>27.4421</v>
      </c>
      <c r="C1107" s="4" t="s">
        <v>301</v>
      </c>
      <c r="D1107" s="4" t="s">
        <v>138</v>
      </c>
      <c r="E1107" s="4" t="s">
        <v>1246</v>
      </c>
      <c r="F1107" s="4">
        <v>200</v>
      </c>
      <c r="G1107" s="4" t="str">
        <f t="shared" si="17"/>
        <v>Zambia-Monze FTC</v>
      </c>
    </row>
    <row r="1108" spans="1:7" x14ac:dyDescent="0.35">
      <c r="A1108" s="4">
        <v>-14.67</v>
      </c>
      <c r="B1108" s="4">
        <v>30.03</v>
      </c>
      <c r="C1108" s="4" t="s">
        <v>301</v>
      </c>
      <c r="D1108" s="4" t="s">
        <v>296</v>
      </c>
      <c r="E1108" s="4" t="s">
        <v>1247</v>
      </c>
      <c r="F1108" s="4">
        <v>330000</v>
      </c>
      <c r="G1108" s="4" t="str">
        <f t="shared" si="17"/>
        <v>Zambia-Monze.Mumbwa.Chipata.Sinazongwe</v>
      </c>
    </row>
    <row r="1109" spans="1:7" x14ac:dyDescent="0.35">
      <c r="A1109" s="4">
        <v>-13.6456</v>
      </c>
      <c r="B1109" s="4">
        <v>32.560299999999998</v>
      </c>
      <c r="C1109" s="4" t="s">
        <v>301</v>
      </c>
      <c r="D1109" s="4" t="s">
        <v>138</v>
      </c>
      <c r="E1109" s="4" t="s">
        <v>1248</v>
      </c>
      <c r="F1109" s="4">
        <v>300</v>
      </c>
      <c r="G1109" s="4" t="str">
        <f t="shared" si="17"/>
        <v>Zambia-Msekera RS</v>
      </c>
    </row>
    <row r="1110" spans="1:7" x14ac:dyDescent="0.35">
      <c r="A1110" s="4">
        <v>-10.80444</v>
      </c>
      <c r="B1110" s="4">
        <v>28.890830000000001</v>
      </c>
      <c r="C1110" s="4" t="s">
        <v>301</v>
      </c>
      <c r="D1110" s="4" t="s">
        <v>130</v>
      </c>
      <c r="E1110" s="4" t="s">
        <v>1249</v>
      </c>
      <c r="F1110" s="4">
        <v>250</v>
      </c>
      <c r="G1110" s="4" t="str">
        <f t="shared" si="17"/>
        <v>Zambia-Mubende</v>
      </c>
    </row>
    <row r="1111" spans="1:7" x14ac:dyDescent="0.35">
      <c r="A1111" s="4">
        <v>-10.80444</v>
      </c>
      <c r="B1111" s="4">
        <v>28.890830000000001</v>
      </c>
      <c r="C1111" s="4" t="s">
        <v>301</v>
      </c>
      <c r="D1111" s="4" t="s">
        <v>130</v>
      </c>
      <c r="E1111" s="4" t="s">
        <v>1250</v>
      </c>
      <c r="F1111" s="4">
        <v>250</v>
      </c>
      <c r="G1111" s="4" t="str">
        <f t="shared" si="17"/>
        <v>Zambia-Mulwe</v>
      </c>
    </row>
    <row r="1112" spans="1:7" x14ac:dyDescent="0.35">
      <c r="A1112" s="4">
        <v>-10.80444</v>
      </c>
      <c r="B1112" s="4">
        <v>28.890830000000001</v>
      </c>
      <c r="C1112" s="4" t="s">
        <v>301</v>
      </c>
      <c r="D1112" s="4" t="s">
        <v>130</v>
      </c>
      <c r="E1112" s="4" t="s">
        <v>1251</v>
      </c>
      <c r="F1112" s="4">
        <v>250</v>
      </c>
      <c r="G1112" s="4" t="str">
        <f t="shared" si="17"/>
        <v>Zambia-Muyembe</v>
      </c>
    </row>
    <row r="1113" spans="1:7" x14ac:dyDescent="0.35">
      <c r="A1113" s="4">
        <v>-10.80444</v>
      </c>
      <c r="B1113" s="4">
        <v>28.890830000000001</v>
      </c>
      <c r="C1113" s="4" t="s">
        <v>301</v>
      </c>
      <c r="D1113" s="4" t="s">
        <v>130</v>
      </c>
      <c r="E1113" s="4" t="s">
        <v>1252</v>
      </c>
      <c r="F1113" s="4">
        <v>250</v>
      </c>
      <c r="G1113" s="4" t="str">
        <f t="shared" si="17"/>
        <v>Zambia-Mwenda</v>
      </c>
    </row>
    <row r="1114" spans="1:7" x14ac:dyDescent="0.35">
      <c r="A1114" s="4">
        <v>-10.80444</v>
      </c>
      <c r="B1114" s="4">
        <v>28.890830000000001</v>
      </c>
      <c r="C1114" s="4" t="s">
        <v>301</v>
      </c>
      <c r="D1114" s="4" t="s">
        <v>130</v>
      </c>
      <c r="E1114" s="4" t="s">
        <v>1253</v>
      </c>
      <c r="F1114" s="4">
        <v>250</v>
      </c>
      <c r="G1114" s="4" t="str">
        <f t="shared" si="17"/>
        <v>Zambia-Mwende</v>
      </c>
    </row>
    <row r="1115" spans="1:7" x14ac:dyDescent="0.35">
      <c r="A1115" s="4">
        <v>-10.80444</v>
      </c>
      <c r="B1115" s="4">
        <v>28.890830000000001</v>
      </c>
      <c r="C1115" s="4" t="s">
        <v>301</v>
      </c>
      <c r="D1115" s="4" t="s">
        <v>130</v>
      </c>
      <c r="E1115" s="4" t="s">
        <v>1254</v>
      </c>
      <c r="F1115" s="4">
        <v>250</v>
      </c>
      <c r="G1115" s="4" t="str">
        <f t="shared" si="17"/>
        <v>Zambia-Njipi</v>
      </c>
    </row>
    <row r="1116" spans="1:7" x14ac:dyDescent="0.35">
      <c r="A1116" s="4">
        <v>-15.395</v>
      </c>
      <c r="B1116" s="4">
        <v>28.334499999999998</v>
      </c>
      <c r="C1116" s="4" t="s">
        <v>301</v>
      </c>
      <c r="D1116" s="4" t="s">
        <v>138</v>
      </c>
      <c r="E1116" s="4" t="s">
        <v>1255</v>
      </c>
      <c r="F1116" s="4">
        <v>300</v>
      </c>
      <c r="G1116" s="4" t="str">
        <f t="shared" si="17"/>
        <v>Zambia-University of Zambia</v>
      </c>
    </row>
    <row r="1117" spans="1:7" x14ac:dyDescent="0.35">
      <c r="A1117" s="4">
        <v>-19.46</v>
      </c>
      <c r="B1117" s="4">
        <v>29.13</v>
      </c>
      <c r="C1117" s="4" t="s">
        <v>304</v>
      </c>
      <c r="D1117" s="4" t="s">
        <v>130</v>
      </c>
      <c r="E1117" s="4" t="s">
        <v>1256</v>
      </c>
      <c r="F1117" s="4">
        <v>300000</v>
      </c>
      <c r="G1117" s="4" t="str">
        <f t="shared" si="17"/>
        <v>Zimbabwe-9 sites</v>
      </c>
    </row>
    <row r="1118" spans="1:7" x14ac:dyDescent="0.35">
      <c r="A1118" s="4">
        <v>-17.3248</v>
      </c>
      <c r="B1118" s="4">
        <v>31.334199999999999</v>
      </c>
      <c r="C1118" s="4" t="s">
        <v>304</v>
      </c>
      <c r="D1118" s="4" t="s">
        <v>138</v>
      </c>
      <c r="E1118" s="4" t="s">
        <v>1257</v>
      </c>
      <c r="F1118" s="4">
        <v>500</v>
      </c>
      <c r="G1118" s="4" t="str">
        <f t="shared" si="17"/>
        <v>Zimbabwe-Bindura University Nursery</v>
      </c>
    </row>
    <row r="1119" spans="1:7" x14ac:dyDescent="0.35">
      <c r="A1119" s="4">
        <v>-18.100100000000001</v>
      </c>
      <c r="B1119" s="4">
        <v>30.662199999999999</v>
      </c>
      <c r="C1119" s="4" t="s">
        <v>304</v>
      </c>
      <c r="D1119" s="4" t="s">
        <v>138</v>
      </c>
      <c r="E1119" s="4" t="s">
        <v>1258</v>
      </c>
      <c r="F1119" s="4">
        <v>100</v>
      </c>
      <c r="G1119" s="4" t="str">
        <f t="shared" si="17"/>
        <v>Zimbabwe-Chibero College of Agriculture</v>
      </c>
    </row>
    <row r="1120" spans="1:7" x14ac:dyDescent="0.35">
      <c r="A1120" s="4">
        <v>-18.5</v>
      </c>
      <c r="B1120" s="4">
        <v>31.66667</v>
      </c>
      <c r="C1120" s="4" t="s">
        <v>304</v>
      </c>
      <c r="D1120" s="4" t="s">
        <v>130</v>
      </c>
      <c r="E1120" s="4" t="s">
        <v>1259</v>
      </c>
      <c r="F1120" s="4">
        <v>917</v>
      </c>
      <c r="G1120" s="4" t="str">
        <f t="shared" si="17"/>
        <v>Zimbabwe-Chiduku</v>
      </c>
    </row>
    <row r="1121" spans="1:7" x14ac:dyDescent="0.35">
      <c r="A1121" s="4">
        <v>-18.82</v>
      </c>
      <c r="B1121" s="4">
        <v>31.94</v>
      </c>
      <c r="C1121" s="4" t="s">
        <v>304</v>
      </c>
      <c r="D1121" s="4" t="s">
        <v>130</v>
      </c>
      <c r="E1121" s="4" t="s">
        <v>1259</v>
      </c>
      <c r="F1121" s="4">
        <v>550</v>
      </c>
      <c r="G1121" s="4" t="str">
        <f t="shared" si="17"/>
        <v>Zimbabwe-Chiduku</v>
      </c>
    </row>
    <row r="1122" spans="1:7" x14ac:dyDescent="0.35">
      <c r="A1122" s="4">
        <v>-19.850000000000001</v>
      </c>
      <c r="B1122" s="4">
        <v>30.88</v>
      </c>
      <c r="C1122" s="4" t="s">
        <v>304</v>
      </c>
      <c r="D1122" s="4" t="s">
        <v>130</v>
      </c>
      <c r="E1122" s="4" t="s">
        <v>1260</v>
      </c>
      <c r="F1122" s="4">
        <v>550</v>
      </c>
      <c r="G1122" s="4" t="str">
        <f t="shared" si="17"/>
        <v>Zimbabwe-Chikato</v>
      </c>
    </row>
    <row r="1123" spans="1:7" x14ac:dyDescent="0.35">
      <c r="A1123" s="4">
        <v>-19.07</v>
      </c>
      <c r="B1123" s="4">
        <v>31.16</v>
      </c>
      <c r="C1123" s="4" t="s">
        <v>304</v>
      </c>
      <c r="D1123" s="4" t="s">
        <v>130</v>
      </c>
      <c r="E1123" s="4" t="s">
        <v>1261</v>
      </c>
      <c r="F1123" s="4">
        <v>550</v>
      </c>
      <c r="G1123" s="4" t="str">
        <f t="shared" si="17"/>
        <v>Zimbabwe-Chikomba</v>
      </c>
    </row>
    <row r="1124" spans="1:7" x14ac:dyDescent="0.35">
      <c r="A1124" s="4">
        <v>-17.58333</v>
      </c>
      <c r="B1124" s="4">
        <v>31.233329999999999</v>
      </c>
      <c r="C1124" s="4" t="s">
        <v>304</v>
      </c>
      <c r="D1124" s="4" t="s">
        <v>130</v>
      </c>
      <c r="E1124" s="4" t="s">
        <v>1262</v>
      </c>
      <c r="F1124" s="4">
        <v>917</v>
      </c>
      <c r="G1124" s="4" t="str">
        <f t="shared" si="17"/>
        <v>Zimbabwe-Chikwaka</v>
      </c>
    </row>
    <row r="1125" spans="1:7" x14ac:dyDescent="0.35">
      <c r="A1125" s="4">
        <v>-17.733329999999999</v>
      </c>
      <c r="B1125" s="4">
        <v>31.483329999999999</v>
      </c>
      <c r="C1125" s="4" t="s">
        <v>304</v>
      </c>
      <c r="D1125" s="4" t="s">
        <v>130</v>
      </c>
      <c r="E1125" s="4" t="s">
        <v>1262</v>
      </c>
      <c r="F1125" s="4">
        <v>917</v>
      </c>
      <c r="G1125" s="4" t="str">
        <f t="shared" si="17"/>
        <v>Zimbabwe-Chikwaka</v>
      </c>
    </row>
    <row r="1126" spans="1:7" x14ac:dyDescent="0.35">
      <c r="A1126" s="4">
        <v>-17.633330000000001</v>
      </c>
      <c r="B1126" s="4">
        <v>31.483329999999999</v>
      </c>
      <c r="C1126" s="4" t="s">
        <v>304</v>
      </c>
      <c r="D1126" s="4" t="s">
        <v>130</v>
      </c>
      <c r="E1126" s="4" t="s">
        <v>1262</v>
      </c>
      <c r="F1126" s="4">
        <v>917</v>
      </c>
      <c r="G1126" s="4" t="str">
        <f t="shared" si="17"/>
        <v>Zimbabwe-Chikwaka</v>
      </c>
    </row>
    <row r="1127" spans="1:7" x14ac:dyDescent="0.35">
      <c r="A1127" s="4">
        <v>-18.2</v>
      </c>
      <c r="B1127" s="4">
        <v>32.366669999999999</v>
      </c>
      <c r="C1127" s="4" t="s">
        <v>304</v>
      </c>
      <c r="D1127" s="4" t="s">
        <v>130</v>
      </c>
      <c r="E1127" s="4" t="s">
        <v>1263</v>
      </c>
      <c r="F1127" s="4">
        <v>917</v>
      </c>
      <c r="G1127" s="4" t="str">
        <f t="shared" si="17"/>
        <v>Zimbabwe-Chinyika</v>
      </c>
    </row>
    <row r="1128" spans="1:7" x14ac:dyDescent="0.35">
      <c r="A1128" s="4">
        <v>-18.16667</v>
      </c>
      <c r="B1128" s="4">
        <v>31.66667</v>
      </c>
      <c r="C1128" s="4" t="s">
        <v>304</v>
      </c>
      <c r="D1128" s="4" t="s">
        <v>130</v>
      </c>
      <c r="E1128" s="4" t="s">
        <v>1263</v>
      </c>
      <c r="F1128" s="4">
        <v>917</v>
      </c>
      <c r="G1128" s="4" t="str">
        <f t="shared" si="17"/>
        <v>Zimbabwe-Chinyika</v>
      </c>
    </row>
    <row r="1129" spans="1:7" x14ac:dyDescent="0.35">
      <c r="A1129" s="4">
        <v>-19.52</v>
      </c>
      <c r="B1129" s="4">
        <v>31.45</v>
      </c>
      <c r="C1129" s="4" t="s">
        <v>304</v>
      </c>
      <c r="D1129" s="4" t="s">
        <v>130</v>
      </c>
      <c r="E1129" s="4" t="s">
        <v>1263</v>
      </c>
      <c r="F1129" s="4">
        <v>550</v>
      </c>
      <c r="G1129" s="4" t="str">
        <f t="shared" si="17"/>
        <v>Zimbabwe-Chinyika</v>
      </c>
    </row>
    <row r="1130" spans="1:7" x14ac:dyDescent="0.35">
      <c r="A1130" s="4">
        <v>-18.33333</v>
      </c>
      <c r="B1130" s="4">
        <v>31.66667</v>
      </c>
      <c r="C1130" s="4" t="s">
        <v>304</v>
      </c>
      <c r="D1130" s="4" t="s">
        <v>130</v>
      </c>
      <c r="E1130" s="4" t="s">
        <v>1264</v>
      </c>
      <c r="F1130" s="4">
        <v>125</v>
      </c>
      <c r="G1130" s="4" t="str">
        <f t="shared" si="17"/>
        <v>Zimbabwe-Chinyika.Chiduku</v>
      </c>
    </row>
    <row r="1131" spans="1:7" x14ac:dyDescent="0.35">
      <c r="A1131" s="4">
        <v>-21.018699999999999</v>
      </c>
      <c r="B1131" s="4">
        <v>31.5717</v>
      </c>
      <c r="C1131" s="4" t="s">
        <v>304</v>
      </c>
      <c r="D1131" s="4" t="s">
        <v>138</v>
      </c>
      <c r="E1131" s="4" t="s">
        <v>1265</v>
      </c>
      <c r="F1131" s="4">
        <v>500</v>
      </c>
      <c r="G1131" s="4" t="str">
        <f t="shared" si="17"/>
        <v>Zimbabwe-Chiredzi RS</v>
      </c>
    </row>
    <row r="1132" spans="1:7" x14ac:dyDescent="0.35">
      <c r="A1132" s="4">
        <v>-19.015000000000001</v>
      </c>
      <c r="B1132" s="4">
        <v>29.155000000000001</v>
      </c>
      <c r="C1132" s="4" t="s">
        <v>304</v>
      </c>
      <c r="D1132" s="4" t="s">
        <v>265</v>
      </c>
      <c r="E1132" s="4" t="s">
        <v>1266</v>
      </c>
      <c r="F1132" s="4">
        <v>250</v>
      </c>
      <c r="G1132" s="4" t="str">
        <f t="shared" si="17"/>
        <v>Zimbabwe-Cotton Training Center</v>
      </c>
    </row>
    <row r="1133" spans="1:7" x14ac:dyDescent="0.35">
      <c r="A1133" s="4">
        <v>-18.321000000000002</v>
      </c>
      <c r="B1133" s="4">
        <v>29.849</v>
      </c>
      <c r="C1133" s="4" t="s">
        <v>304</v>
      </c>
      <c r="D1133" s="4" t="s">
        <v>138</v>
      </c>
      <c r="E1133" s="4" t="s">
        <v>1267</v>
      </c>
      <c r="F1133" s="4">
        <v>600</v>
      </c>
      <c r="G1133" s="4" t="str">
        <f t="shared" si="17"/>
        <v>Zimbabwe-CRI, Kadoma</v>
      </c>
    </row>
    <row r="1134" spans="1:7" x14ac:dyDescent="0.35">
      <c r="A1134" s="4">
        <v>-18.16667</v>
      </c>
      <c r="B1134" s="4">
        <v>31.16667</v>
      </c>
      <c r="C1134" s="4" t="s">
        <v>304</v>
      </c>
      <c r="D1134" s="4" t="s">
        <v>138</v>
      </c>
      <c r="E1134" s="4" t="s">
        <v>1268</v>
      </c>
      <c r="F1134" s="4">
        <v>917</v>
      </c>
      <c r="G1134" s="4" t="str">
        <f t="shared" si="17"/>
        <v>Zimbabwe-Domboshava</v>
      </c>
    </row>
    <row r="1135" spans="1:7" x14ac:dyDescent="0.35">
      <c r="A1135" s="4">
        <v>-17.606999999999999</v>
      </c>
      <c r="B1135" s="4">
        <v>31.140999999999998</v>
      </c>
      <c r="C1135" s="4" t="s">
        <v>304</v>
      </c>
      <c r="D1135" s="4" t="s">
        <v>138</v>
      </c>
      <c r="E1135" s="4" t="s">
        <v>1269</v>
      </c>
      <c r="F1135" s="4">
        <v>500</v>
      </c>
      <c r="G1135" s="4" t="str">
        <f t="shared" si="17"/>
        <v>Zimbabwe-Domboshawa Training Centre</v>
      </c>
    </row>
    <row r="1136" spans="1:7" x14ac:dyDescent="0.35">
      <c r="A1136" s="4">
        <v>-17.606999999999999</v>
      </c>
      <c r="B1136" s="4">
        <v>31.140999999999998</v>
      </c>
      <c r="C1136" s="4" t="s">
        <v>304</v>
      </c>
      <c r="D1136" s="4" t="s">
        <v>504</v>
      </c>
      <c r="E1136" s="4" t="s">
        <v>1269</v>
      </c>
      <c r="F1136" s="4">
        <v>500</v>
      </c>
      <c r="G1136" s="4" t="str">
        <f t="shared" si="17"/>
        <v>Zimbabwe-Domboshawa Training Centre</v>
      </c>
    </row>
    <row r="1137" spans="1:7" x14ac:dyDescent="0.35">
      <c r="A1137" s="4">
        <v>-19.283329999999999</v>
      </c>
      <c r="B1137" s="4">
        <v>29.35</v>
      </c>
      <c r="C1137" s="4" t="s">
        <v>304</v>
      </c>
      <c r="D1137" s="4" t="s">
        <v>130</v>
      </c>
      <c r="E1137" s="4" t="s">
        <v>1270</v>
      </c>
      <c r="F1137" s="4">
        <v>917</v>
      </c>
      <c r="G1137" s="4" t="str">
        <f t="shared" si="17"/>
        <v>Zimbabwe-Dufuya</v>
      </c>
    </row>
    <row r="1138" spans="1:7" x14ac:dyDescent="0.35">
      <c r="A1138" s="4">
        <v>-17.483329999999999</v>
      </c>
      <c r="B1138" s="4">
        <v>31.483329999999999</v>
      </c>
      <c r="C1138" s="4" t="s">
        <v>304</v>
      </c>
      <c r="D1138" s="4" t="s">
        <v>130</v>
      </c>
      <c r="E1138" s="4" t="s">
        <v>1271</v>
      </c>
      <c r="F1138" s="4">
        <v>917</v>
      </c>
      <c r="G1138" s="4" t="str">
        <f t="shared" si="17"/>
        <v>Zimbabwe-Goromonzi</v>
      </c>
    </row>
    <row r="1139" spans="1:7" x14ac:dyDescent="0.35">
      <c r="A1139" s="4">
        <v>-17.7</v>
      </c>
      <c r="B1139" s="4">
        <v>31.62</v>
      </c>
      <c r="C1139" s="4" t="s">
        <v>304</v>
      </c>
      <c r="D1139" s="4" t="s">
        <v>130</v>
      </c>
      <c r="E1139" s="4" t="s">
        <v>1272</v>
      </c>
      <c r="F1139" s="4">
        <v>50000</v>
      </c>
      <c r="G1139" s="4" t="str">
        <f t="shared" si="17"/>
        <v>Zimbabwe-Goromonzi &amp; Murehwa Districts</v>
      </c>
    </row>
    <row r="1140" spans="1:7" x14ac:dyDescent="0.35">
      <c r="A1140" s="4">
        <v>-18.178000000000001</v>
      </c>
      <c r="B1140" s="4">
        <v>31.503</v>
      </c>
      <c r="C1140" s="4" t="s">
        <v>304</v>
      </c>
      <c r="D1140" s="4" t="s">
        <v>138</v>
      </c>
      <c r="E1140" s="4" t="s">
        <v>1273</v>
      </c>
      <c r="F1140" s="4">
        <v>500</v>
      </c>
      <c r="G1140" s="4" t="str">
        <f t="shared" si="17"/>
        <v>Zimbabwe-Grasslands RS, Marondera</v>
      </c>
    </row>
    <row r="1141" spans="1:7" x14ac:dyDescent="0.35">
      <c r="A1141" s="4">
        <v>-17.899999999999999</v>
      </c>
      <c r="B1141" s="4">
        <v>30.97</v>
      </c>
      <c r="C1141" s="4" t="s">
        <v>304</v>
      </c>
      <c r="D1141" s="4" t="s">
        <v>130</v>
      </c>
      <c r="E1141" s="4" t="s">
        <v>1274</v>
      </c>
      <c r="F1141" s="4">
        <v>550</v>
      </c>
      <c r="G1141" s="4" t="str">
        <f t="shared" si="17"/>
        <v>Zimbabwe-Gwebi</v>
      </c>
    </row>
    <row r="1142" spans="1:7" x14ac:dyDescent="0.35">
      <c r="A1142" s="4">
        <v>-17.582999999999998</v>
      </c>
      <c r="B1142" s="4">
        <v>30.966999999999999</v>
      </c>
      <c r="C1142" s="4" t="s">
        <v>304</v>
      </c>
      <c r="D1142" s="4" t="s">
        <v>138</v>
      </c>
      <c r="E1142" s="4" t="s">
        <v>1275</v>
      </c>
      <c r="F1142" s="4">
        <v>500</v>
      </c>
      <c r="G1142" s="4" t="str">
        <f t="shared" si="17"/>
        <v>Zimbabwe-Henderson RS</v>
      </c>
    </row>
    <row r="1143" spans="1:7" x14ac:dyDescent="0.35">
      <c r="A1143" s="4">
        <v>-17.420000000000002</v>
      </c>
      <c r="B1143" s="4">
        <v>31.44</v>
      </c>
      <c r="C1143" s="4" t="s">
        <v>304</v>
      </c>
      <c r="D1143" s="4" t="s">
        <v>130</v>
      </c>
      <c r="E1143" s="4" t="s">
        <v>1276</v>
      </c>
      <c r="F1143" s="4">
        <v>1000</v>
      </c>
      <c r="G1143" s="4" t="str">
        <f t="shared" si="17"/>
        <v>Zimbabwe-Hereford</v>
      </c>
    </row>
    <row r="1144" spans="1:7" x14ac:dyDescent="0.35">
      <c r="A1144" s="4">
        <v>-18.37</v>
      </c>
      <c r="B1144" s="4">
        <v>31.35</v>
      </c>
      <c r="C1144" s="4" t="s">
        <v>304</v>
      </c>
      <c r="D1144" s="4" t="s">
        <v>130</v>
      </c>
      <c r="E1144" s="4" t="s">
        <v>1277</v>
      </c>
      <c r="F1144" s="4">
        <v>550</v>
      </c>
      <c r="G1144" s="4" t="str">
        <f t="shared" si="17"/>
        <v>Zimbabwe-Hwedza</v>
      </c>
    </row>
    <row r="1145" spans="1:7" x14ac:dyDescent="0.35">
      <c r="A1145" s="4">
        <v>-17.703099999999999</v>
      </c>
      <c r="B1145" s="4">
        <v>31.107800000000001</v>
      </c>
      <c r="C1145" s="4" t="s">
        <v>304</v>
      </c>
      <c r="D1145" s="4" t="s">
        <v>138</v>
      </c>
      <c r="E1145" s="4" t="s">
        <v>1278</v>
      </c>
      <c r="F1145" s="4">
        <v>400</v>
      </c>
      <c r="G1145" s="4" t="str">
        <f t="shared" si="17"/>
        <v>Zimbabwe-IAE, Harare</v>
      </c>
    </row>
    <row r="1146" spans="1:7" x14ac:dyDescent="0.35">
      <c r="A1146" s="4">
        <v>-18.350000000000001</v>
      </c>
      <c r="B1146" s="4">
        <v>29.91667</v>
      </c>
      <c r="C1146" s="4" t="s">
        <v>304</v>
      </c>
      <c r="D1146" s="4" t="s">
        <v>130</v>
      </c>
      <c r="E1146" s="4" t="s">
        <v>1279</v>
      </c>
      <c r="F1146" s="4">
        <v>917</v>
      </c>
      <c r="G1146" s="4" t="str">
        <f t="shared" si="17"/>
        <v>Zimbabwe-Kadoma</v>
      </c>
    </row>
    <row r="1147" spans="1:7" x14ac:dyDescent="0.35">
      <c r="A1147" s="4">
        <v>-22.08</v>
      </c>
      <c r="B1147" s="4">
        <v>30.65</v>
      </c>
      <c r="C1147" s="4" t="s">
        <v>304</v>
      </c>
      <c r="D1147" s="4" t="s">
        <v>130</v>
      </c>
      <c r="E1147" s="4" t="s">
        <v>1280</v>
      </c>
      <c r="F1147" s="4">
        <v>550</v>
      </c>
      <c r="G1147" s="4" t="str">
        <f t="shared" si="17"/>
        <v>Zimbabwe-Kuwirirana</v>
      </c>
    </row>
    <row r="1148" spans="1:7" x14ac:dyDescent="0.35">
      <c r="A1148" s="4">
        <v>-18.559999999999999</v>
      </c>
      <c r="B1148" s="4">
        <v>30.67</v>
      </c>
      <c r="C1148" s="4" t="s">
        <v>304</v>
      </c>
      <c r="D1148" s="4" t="s">
        <v>130</v>
      </c>
      <c r="E1148" s="4" t="s">
        <v>1281</v>
      </c>
      <c r="F1148" s="4">
        <v>10000</v>
      </c>
      <c r="G1148" s="4" t="str">
        <f t="shared" si="17"/>
        <v>Zimbabwe-Lemoni (NR II)</v>
      </c>
    </row>
    <row r="1149" spans="1:7" x14ac:dyDescent="0.35">
      <c r="A1149" s="4">
        <v>-20.427900000000001</v>
      </c>
      <c r="B1149" s="4">
        <v>28.4084</v>
      </c>
      <c r="C1149" s="4" t="s">
        <v>304</v>
      </c>
      <c r="D1149" s="4" t="s">
        <v>138</v>
      </c>
      <c r="E1149" s="4" t="s">
        <v>1282</v>
      </c>
      <c r="F1149" s="4">
        <v>300</v>
      </c>
      <c r="G1149" s="4" t="str">
        <f t="shared" si="17"/>
        <v>Zimbabwe-Lucydale</v>
      </c>
    </row>
    <row r="1150" spans="1:7" x14ac:dyDescent="0.35">
      <c r="A1150" s="4">
        <v>-17</v>
      </c>
      <c r="B1150" s="4">
        <v>31.43</v>
      </c>
      <c r="C1150" s="4" t="s">
        <v>304</v>
      </c>
      <c r="D1150" s="4" t="s">
        <v>130</v>
      </c>
      <c r="E1150" s="4" t="s">
        <v>1283</v>
      </c>
      <c r="F1150" s="4">
        <v>550</v>
      </c>
      <c r="G1150" s="4" t="str">
        <f t="shared" si="17"/>
        <v>Zimbabwe-Madziwa</v>
      </c>
    </row>
    <row r="1151" spans="1:7" x14ac:dyDescent="0.35">
      <c r="A1151" s="4">
        <v>-19</v>
      </c>
      <c r="B1151" s="4">
        <v>30.783000000000001</v>
      </c>
      <c r="C1151" s="4" t="s">
        <v>304</v>
      </c>
      <c r="D1151" s="4" t="s">
        <v>138</v>
      </c>
      <c r="E1151" s="4" t="s">
        <v>1284</v>
      </c>
      <c r="F1151" s="4">
        <v>5000</v>
      </c>
      <c r="G1151" s="4" t="str">
        <f t="shared" si="17"/>
        <v>Zimbabwe-Makoholi</v>
      </c>
    </row>
    <row r="1152" spans="1:7" x14ac:dyDescent="0.35">
      <c r="A1152" s="4">
        <v>-20</v>
      </c>
      <c r="B1152" s="4">
        <v>30.783000000000001</v>
      </c>
      <c r="C1152" s="4" t="s">
        <v>304</v>
      </c>
      <c r="D1152" s="4" t="s">
        <v>138</v>
      </c>
      <c r="E1152" s="4" t="s">
        <v>1284</v>
      </c>
      <c r="F1152" s="4">
        <v>5000</v>
      </c>
      <c r="G1152" s="4" t="str">
        <f t="shared" si="17"/>
        <v>Zimbabwe-Makoholi</v>
      </c>
    </row>
    <row r="1153" spans="1:7" x14ac:dyDescent="0.35">
      <c r="A1153" s="4">
        <v>-19.829999999999998</v>
      </c>
      <c r="B1153" s="4">
        <v>30.783000000000001</v>
      </c>
      <c r="C1153" s="4" t="s">
        <v>304</v>
      </c>
      <c r="D1153" s="4" t="s">
        <v>138</v>
      </c>
      <c r="E1153" s="4" t="s">
        <v>1284</v>
      </c>
      <c r="F1153" s="4">
        <v>5000</v>
      </c>
      <c r="G1153" s="4" t="str">
        <f t="shared" si="17"/>
        <v>Zimbabwe-Makoholi</v>
      </c>
    </row>
    <row r="1154" spans="1:7" x14ac:dyDescent="0.35">
      <c r="A1154" s="4">
        <v>-17</v>
      </c>
      <c r="B1154" s="4">
        <v>30.42</v>
      </c>
      <c r="C1154" s="4" t="s">
        <v>304</v>
      </c>
      <c r="D1154" s="4" t="s">
        <v>130</v>
      </c>
      <c r="E1154" s="4" t="s">
        <v>1285</v>
      </c>
      <c r="F1154" s="4">
        <v>550</v>
      </c>
      <c r="G1154" s="4" t="str">
        <f t="shared" ref="G1154:G1188" si="18">CONCATENATE(C1154,"-",E1154)</f>
        <v>Zimbabwe-Makosa</v>
      </c>
    </row>
    <row r="1155" spans="1:7" x14ac:dyDescent="0.35">
      <c r="A1155" s="4">
        <v>-20.95</v>
      </c>
      <c r="B1155" s="4">
        <v>30.28</v>
      </c>
      <c r="C1155" s="4" t="s">
        <v>304</v>
      </c>
      <c r="D1155" s="4" t="s">
        <v>130</v>
      </c>
      <c r="E1155" s="4" t="s">
        <v>1286</v>
      </c>
      <c r="F1155" s="4">
        <v>10000</v>
      </c>
      <c r="G1155" s="4" t="str">
        <f t="shared" si="18"/>
        <v>Zimbabwe-Maneyne Communal Lands (NR III)</v>
      </c>
    </row>
    <row r="1156" spans="1:7" x14ac:dyDescent="0.35">
      <c r="A1156" s="4">
        <v>-17.816669999999998</v>
      </c>
      <c r="B1156" s="4">
        <v>31.55</v>
      </c>
      <c r="C1156" s="4" t="s">
        <v>304</v>
      </c>
      <c r="D1156" s="4" t="s">
        <v>130</v>
      </c>
      <c r="E1156" s="4" t="s">
        <v>1287</v>
      </c>
      <c r="F1156" s="4">
        <v>917</v>
      </c>
      <c r="G1156" s="4" t="str">
        <f t="shared" si="18"/>
        <v>Zimbabwe-Manjonjo</v>
      </c>
    </row>
    <row r="1157" spans="1:7" x14ac:dyDescent="0.35">
      <c r="A1157" s="4">
        <v>-17.66667</v>
      </c>
      <c r="B1157" s="4">
        <v>31.66667</v>
      </c>
      <c r="C1157" s="4" t="s">
        <v>304</v>
      </c>
      <c r="D1157" s="4" t="s">
        <v>130</v>
      </c>
      <c r="E1157" s="4" t="s">
        <v>1288</v>
      </c>
      <c r="F1157" s="4">
        <v>917</v>
      </c>
      <c r="G1157" s="4" t="str">
        <f t="shared" si="18"/>
        <v>Zimbabwe-Manwende</v>
      </c>
    </row>
    <row r="1158" spans="1:7" x14ac:dyDescent="0.35">
      <c r="A1158" s="4">
        <v>-19.489999999999998</v>
      </c>
      <c r="B1158" s="4">
        <v>32.28</v>
      </c>
      <c r="C1158" s="4" t="s">
        <v>304</v>
      </c>
      <c r="D1158" s="4" t="s">
        <v>130</v>
      </c>
      <c r="E1158" s="4" t="s">
        <v>1289</v>
      </c>
      <c r="F1158" s="4">
        <v>10000</v>
      </c>
      <c r="G1158" s="4" t="str">
        <f t="shared" si="18"/>
        <v>Zimbabwe-Marange Communal Lands (NR IV)</v>
      </c>
    </row>
    <row r="1159" spans="1:7" x14ac:dyDescent="0.35">
      <c r="A1159" s="4">
        <v>-20.066669999999998</v>
      </c>
      <c r="B1159" s="4">
        <v>31.816669999999998</v>
      </c>
      <c r="C1159" s="4" t="s">
        <v>304</v>
      </c>
      <c r="D1159" s="4" t="s">
        <v>130</v>
      </c>
      <c r="E1159" s="4" t="s">
        <v>1290</v>
      </c>
      <c r="F1159" s="4">
        <v>917</v>
      </c>
      <c r="G1159" s="4" t="str">
        <f t="shared" si="18"/>
        <v>Zimbabwe-Masvingo</v>
      </c>
    </row>
    <row r="1160" spans="1:7" x14ac:dyDescent="0.35">
      <c r="A1160" s="4">
        <v>-18.190000000000001</v>
      </c>
      <c r="B1160" s="4">
        <v>31.54</v>
      </c>
      <c r="C1160" s="4" t="s">
        <v>304</v>
      </c>
      <c r="D1160" s="4" t="s">
        <v>130</v>
      </c>
      <c r="E1160" s="4" t="s">
        <v>1291</v>
      </c>
      <c r="F1160" s="4">
        <v>550</v>
      </c>
      <c r="G1160" s="4" t="str">
        <f t="shared" si="18"/>
        <v>Zimbabwe-Matiza</v>
      </c>
    </row>
    <row r="1161" spans="1:7" x14ac:dyDescent="0.35">
      <c r="A1161" s="4">
        <v>-20.3889</v>
      </c>
      <c r="B1161" s="4">
        <v>28.5152</v>
      </c>
      <c r="C1161" s="4" t="s">
        <v>304</v>
      </c>
      <c r="D1161" s="4" t="s">
        <v>138</v>
      </c>
      <c r="E1161" s="4" t="s">
        <v>1292</v>
      </c>
      <c r="F1161" s="4">
        <v>750</v>
      </c>
      <c r="G1161" s="4" t="str">
        <f t="shared" si="18"/>
        <v>Zimbabwe-Matopos RS</v>
      </c>
    </row>
    <row r="1162" spans="1:7" x14ac:dyDescent="0.35">
      <c r="A1162" s="4">
        <v>-20.5</v>
      </c>
      <c r="B1162" s="4">
        <v>30.5</v>
      </c>
      <c r="C1162" s="4" t="s">
        <v>304</v>
      </c>
      <c r="D1162" s="4" t="s">
        <v>130</v>
      </c>
      <c r="E1162" s="4" t="s">
        <v>1293</v>
      </c>
      <c r="F1162" s="4">
        <v>5500</v>
      </c>
      <c r="G1162" s="4" t="str">
        <f t="shared" si="18"/>
        <v>Zimbabwe-Mbire</v>
      </c>
    </row>
    <row r="1163" spans="1:7" x14ac:dyDescent="0.35">
      <c r="A1163" s="4">
        <v>-19.513999999999999</v>
      </c>
      <c r="B1163" s="4">
        <v>29.835000000000001</v>
      </c>
      <c r="C1163" s="4" t="s">
        <v>304</v>
      </c>
      <c r="D1163" s="4" t="s">
        <v>138</v>
      </c>
      <c r="E1163" s="4" t="s">
        <v>1294</v>
      </c>
      <c r="F1163" s="4">
        <v>600</v>
      </c>
      <c r="G1163" s="4" t="str">
        <f t="shared" si="18"/>
        <v>Zimbabwe-Midlands State University, Gweru</v>
      </c>
    </row>
    <row r="1164" spans="1:7" x14ac:dyDescent="0.35">
      <c r="A1164" s="4">
        <v>-20.25</v>
      </c>
      <c r="B1164" s="4">
        <v>29.366669999999999</v>
      </c>
      <c r="C1164" s="4" t="s">
        <v>304</v>
      </c>
      <c r="D1164" s="4" t="s">
        <v>130</v>
      </c>
      <c r="E1164" s="4" t="s">
        <v>1295</v>
      </c>
      <c r="F1164" s="4">
        <v>917</v>
      </c>
      <c r="G1164" s="4" t="str">
        <f t="shared" si="18"/>
        <v>Zimbabwe-Mpofu</v>
      </c>
    </row>
    <row r="1165" spans="1:7" x14ac:dyDescent="0.35">
      <c r="A1165" s="4">
        <v>-17.739999999999998</v>
      </c>
      <c r="B1165" s="4">
        <v>31.57</v>
      </c>
      <c r="C1165" s="4" t="s">
        <v>304</v>
      </c>
      <c r="D1165" s="4" t="s">
        <v>130</v>
      </c>
      <c r="E1165" s="4" t="s">
        <v>1296</v>
      </c>
      <c r="F1165" s="4">
        <v>550</v>
      </c>
      <c r="G1165" s="4" t="str">
        <f t="shared" si="18"/>
        <v>Zimbabwe-Murehwa</v>
      </c>
    </row>
    <row r="1166" spans="1:7" x14ac:dyDescent="0.35">
      <c r="A1166" s="4">
        <v>-17.816669999999998</v>
      </c>
      <c r="B1166" s="4">
        <v>31.566669999999998</v>
      </c>
      <c r="C1166" s="4" t="s">
        <v>304</v>
      </c>
      <c r="D1166" s="4" t="s">
        <v>130</v>
      </c>
      <c r="E1166" s="4" t="s">
        <v>1297</v>
      </c>
      <c r="F1166" s="4">
        <v>917</v>
      </c>
      <c r="G1166" s="4" t="str">
        <f t="shared" si="18"/>
        <v>Zimbabwe-Murewa</v>
      </c>
    </row>
    <row r="1167" spans="1:7" x14ac:dyDescent="0.35">
      <c r="A1167" s="4">
        <v>-17.649999999999999</v>
      </c>
      <c r="B1167" s="4">
        <v>31.783329999999999</v>
      </c>
      <c r="C1167" s="4" t="s">
        <v>304</v>
      </c>
      <c r="D1167" s="4" t="s">
        <v>130</v>
      </c>
      <c r="E1167" s="4" t="s">
        <v>1297</v>
      </c>
      <c r="F1167" s="4">
        <v>917</v>
      </c>
      <c r="G1167" s="4" t="str">
        <f t="shared" si="18"/>
        <v>Zimbabwe-Murewa</v>
      </c>
    </row>
    <row r="1168" spans="1:7" x14ac:dyDescent="0.35">
      <c r="A1168" s="4">
        <v>-17.8</v>
      </c>
      <c r="B1168" s="4">
        <v>31.58333</v>
      </c>
      <c r="C1168" s="4" t="s">
        <v>304</v>
      </c>
      <c r="D1168" s="4" t="s">
        <v>130</v>
      </c>
      <c r="E1168" s="4" t="s">
        <v>1297</v>
      </c>
      <c r="F1168" s="4">
        <v>917</v>
      </c>
      <c r="G1168" s="4" t="str">
        <f t="shared" si="18"/>
        <v>Zimbabwe-Murewa</v>
      </c>
    </row>
    <row r="1169" spans="1:7" x14ac:dyDescent="0.35">
      <c r="A1169" s="4">
        <v>-17.7</v>
      </c>
      <c r="B1169" s="4">
        <v>31.4</v>
      </c>
      <c r="C1169" s="4" t="s">
        <v>304</v>
      </c>
      <c r="D1169" s="4" t="s">
        <v>296</v>
      </c>
      <c r="E1169" s="4" t="s">
        <v>1297</v>
      </c>
      <c r="F1169" s="4">
        <v>917</v>
      </c>
      <c r="G1169" s="4" t="str">
        <f t="shared" si="18"/>
        <v>Zimbabwe-Murewa</v>
      </c>
    </row>
    <row r="1170" spans="1:7" x14ac:dyDescent="0.35">
      <c r="A1170" s="4">
        <v>-20.25</v>
      </c>
      <c r="B1170" s="4">
        <v>29.366669999999999</v>
      </c>
      <c r="C1170" s="4" t="s">
        <v>304</v>
      </c>
      <c r="D1170" s="4" t="s">
        <v>130</v>
      </c>
      <c r="E1170" s="4" t="s">
        <v>1298</v>
      </c>
      <c r="F1170" s="4">
        <v>917</v>
      </c>
      <c r="G1170" s="4" t="str">
        <f t="shared" si="18"/>
        <v>Zimbabwe-Ncube</v>
      </c>
    </row>
    <row r="1171" spans="1:7" x14ac:dyDescent="0.35">
      <c r="A1171" s="4">
        <v>-22.08</v>
      </c>
      <c r="B1171" s="4">
        <v>30.65</v>
      </c>
      <c r="C1171" s="4" t="s">
        <v>304</v>
      </c>
      <c r="D1171" s="4" t="s">
        <v>130</v>
      </c>
      <c r="E1171" s="4" t="s">
        <v>1299</v>
      </c>
      <c r="F1171" s="4">
        <v>550</v>
      </c>
      <c r="G1171" s="4" t="str">
        <f t="shared" si="18"/>
        <v>Zimbabwe-Negari</v>
      </c>
    </row>
    <row r="1172" spans="1:7" x14ac:dyDescent="0.35">
      <c r="A1172" s="4">
        <v>-22.08</v>
      </c>
      <c r="B1172" s="4">
        <v>30.65</v>
      </c>
      <c r="C1172" s="4" t="s">
        <v>304</v>
      </c>
      <c r="D1172" s="4" t="s">
        <v>130</v>
      </c>
      <c r="E1172" s="4" t="s">
        <v>1300</v>
      </c>
      <c r="F1172" s="4">
        <v>550</v>
      </c>
      <c r="G1172" s="4" t="str">
        <f t="shared" si="18"/>
        <v>Zimbabwe-Neshuro</v>
      </c>
    </row>
    <row r="1173" spans="1:7" x14ac:dyDescent="0.35">
      <c r="A1173" s="4">
        <v>-17</v>
      </c>
      <c r="B1173" s="4">
        <v>31.716670000000001</v>
      </c>
      <c r="C1173" s="4" t="s">
        <v>304</v>
      </c>
      <c r="D1173" s="4" t="s">
        <v>130</v>
      </c>
      <c r="E1173" s="4" t="s">
        <v>1301</v>
      </c>
      <c r="F1173" s="4">
        <v>917</v>
      </c>
      <c r="G1173" s="4" t="str">
        <f t="shared" si="18"/>
        <v>Zimbabwe-Nyarukunda</v>
      </c>
    </row>
    <row r="1174" spans="1:7" x14ac:dyDescent="0.35">
      <c r="A1174" s="4">
        <v>-20.25</v>
      </c>
      <c r="B1174" s="4">
        <v>29.366669999999999</v>
      </c>
      <c r="C1174" s="4" t="s">
        <v>304</v>
      </c>
      <c r="D1174" s="4" t="s">
        <v>130</v>
      </c>
      <c r="E1174" s="4" t="s">
        <v>1302</v>
      </c>
      <c r="F1174" s="4">
        <v>917</v>
      </c>
      <c r="G1174" s="4" t="str">
        <f t="shared" si="18"/>
        <v>Zimbabwe-Nyathi</v>
      </c>
    </row>
    <row r="1175" spans="1:7" x14ac:dyDescent="0.35">
      <c r="A1175" s="4">
        <v>-19</v>
      </c>
      <c r="B1175" s="4">
        <v>29.15</v>
      </c>
      <c r="C1175" s="4" t="s">
        <v>304</v>
      </c>
      <c r="D1175" s="4" t="s">
        <v>130</v>
      </c>
      <c r="E1175" s="4" t="s">
        <v>1303</v>
      </c>
      <c r="F1175" s="4">
        <v>550</v>
      </c>
      <c r="G1175" s="4" t="str">
        <f t="shared" si="18"/>
        <v>Zimbabwe-Panmure</v>
      </c>
    </row>
    <row r="1176" spans="1:7" x14ac:dyDescent="0.35">
      <c r="A1176" s="4">
        <v>-22.08</v>
      </c>
      <c r="B1176" s="4">
        <v>30.65</v>
      </c>
      <c r="C1176" s="4" t="s">
        <v>304</v>
      </c>
      <c r="D1176" s="4" t="s">
        <v>130</v>
      </c>
      <c r="E1176" s="4" t="s">
        <v>1304</v>
      </c>
      <c r="F1176" s="4">
        <v>550</v>
      </c>
      <c r="G1176" s="4" t="str">
        <f t="shared" si="18"/>
        <v>Zimbabwe-Runde</v>
      </c>
    </row>
    <row r="1177" spans="1:7" x14ac:dyDescent="0.35">
      <c r="A1177" s="4">
        <v>-17.850000000000001</v>
      </c>
      <c r="B1177" s="4">
        <v>31.566669999999998</v>
      </c>
      <c r="C1177" s="4" t="s">
        <v>304</v>
      </c>
      <c r="D1177" s="4" t="s">
        <v>130</v>
      </c>
      <c r="E1177" s="4" t="s">
        <v>1305</v>
      </c>
      <c r="F1177" s="4">
        <v>917</v>
      </c>
      <c r="G1177" s="4" t="str">
        <f t="shared" si="18"/>
        <v>Zimbabwe-Ruzvidzo</v>
      </c>
    </row>
    <row r="1178" spans="1:7" x14ac:dyDescent="0.35">
      <c r="A1178" s="4">
        <v>-20.388000000000002</v>
      </c>
      <c r="B1178" s="4">
        <v>32.373800000000003</v>
      </c>
      <c r="C1178" s="4" t="s">
        <v>304</v>
      </c>
      <c r="D1178" s="4" t="s">
        <v>138</v>
      </c>
      <c r="E1178" s="4" t="s">
        <v>1306</v>
      </c>
      <c r="F1178" s="4">
        <v>400</v>
      </c>
      <c r="G1178" s="4" t="str">
        <f t="shared" si="18"/>
        <v>Zimbabwe-Save Valley Experimental Station</v>
      </c>
    </row>
    <row r="1179" spans="1:7" x14ac:dyDescent="0.35">
      <c r="A1179" s="4">
        <v>-22.08</v>
      </c>
      <c r="B1179" s="4">
        <v>30.65</v>
      </c>
      <c r="C1179" s="4" t="s">
        <v>304</v>
      </c>
      <c r="D1179" s="4" t="s">
        <v>130</v>
      </c>
      <c r="E1179" s="4" t="s">
        <v>1307</v>
      </c>
      <c r="F1179" s="4">
        <v>550</v>
      </c>
      <c r="G1179" s="4" t="str">
        <f t="shared" si="18"/>
        <v>Zimbabwe-Shazhaume</v>
      </c>
    </row>
    <row r="1180" spans="1:7" x14ac:dyDescent="0.35">
      <c r="A1180" s="4">
        <v>-19.7</v>
      </c>
      <c r="B1180" s="4">
        <v>29.98</v>
      </c>
      <c r="C1180" s="4" t="s">
        <v>304</v>
      </c>
      <c r="D1180" s="4" t="s">
        <v>130</v>
      </c>
      <c r="E1180" s="4" t="s">
        <v>1308</v>
      </c>
      <c r="F1180" s="4">
        <v>550</v>
      </c>
      <c r="G1180" s="4" t="str">
        <f t="shared" si="18"/>
        <v>Zimbabwe-Shurugwi</v>
      </c>
    </row>
    <row r="1181" spans="1:7" x14ac:dyDescent="0.35">
      <c r="A1181" s="4">
        <v>-20.25</v>
      </c>
      <c r="B1181" s="4">
        <v>29.366669999999999</v>
      </c>
      <c r="C1181" s="4" t="s">
        <v>304</v>
      </c>
      <c r="D1181" s="4" t="s">
        <v>130</v>
      </c>
      <c r="E1181" s="4" t="s">
        <v>1309</v>
      </c>
      <c r="F1181" s="4">
        <v>917</v>
      </c>
      <c r="G1181" s="4" t="str">
        <f t="shared" si="18"/>
        <v>Zimbabwe-Sibanda</v>
      </c>
    </row>
    <row r="1182" spans="1:7" x14ac:dyDescent="0.35">
      <c r="A1182" s="4">
        <v>-19.760000000000002</v>
      </c>
      <c r="B1182" s="4">
        <v>27.75</v>
      </c>
      <c r="C1182" s="4" t="s">
        <v>304</v>
      </c>
      <c r="D1182" s="4" t="s">
        <v>130</v>
      </c>
      <c r="E1182" s="4" t="s">
        <v>1310</v>
      </c>
      <c r="F1182" s="4">
        <v>550</v>
      </c>
      <c r="G1182" s="4" t="str">
        <f t="shared" si="18"/>
        <v>Zimbabwe-Tsholotsho</v>
      </c>
    </row>
    <row r="1183" spans="1:7" x14ac:dyDescent="0.35">
      <c r="A1183" s="4">
        <v>-17.7242</v>
      </c>
      <c r="B1183" s="4">
        <v>31.0199</v>
      </c>
      <c r="C1183" s="4" t="s">
        <v>304</v>
      </c>
      <c r="D1183" s="4" t="s">
        <v>138</v>
      </c>
      <c r="E1183" s="4" t="s">
        <v>1311</v>
      </c>
      <c r="F1183" s="4">
        <v>1000</v>
      </c>
      <c r="G1183" s="4" t="str">
        <f t="shared" si="18"/>
        <v>Zimbabwe-University of Zimbabwe Farm</v>
      </c>
    </row>
    <row r="1184" spans="1:7" x14ac:dyDescent="0.35">
      <c r="A1184" s="4">
        <v>-20</v>
      </c>
      <c r="B1184" s="4">
        <v>30</v>
      </c>
      <c r="C1184" s="4" t="s">
        <v>304</v>
      </c>
      <c r="D1184" s="4" t="s">
        <v>130</v>
      </c>
      <c r="E1184" s="4" t="s">
        <v>1312</v>
      </c>
      <c r="F1184" s="4">
        <v>55000</v>
      </c>
      <c r="G1184" s="4" t="str">
        <f t="shared" si="18"/>
        <v>Zimbabwe-Ward 21</v>
      </c>
    </row>
    <row r="1185" spans="1:7" x14ac:dyDescent="0.35">
      <c r="A1185" s="4">
        <v>-20.68</v>
      </c>
      <c r="B1185" s="4">
        <v>29.28</v>
      </c>
      <c r="C1185" s="4" t="s">
        <v>304</v>
      </c>
      <c r="D1185" s="4" t="s">
        <v>130</v>
      </c>
      <c r="E1185" s="4" t="s">
        <v>1313</v>
      </c>
      <c r="F1185" s="4">
        <v>550</v>
      </c>
      <c r="G1185" s="4" t="str">
        <f t="shared" si="18"/>
        <v>Zimbabwe-Zholube</v>
      </c>
    </row>
    <row r="1186" spans="1:7" x14ac:dyDescent="0.35">
      <c r="A1186" s="4">
        <v>-21.27</v>
      </c>
      <c r="B1186" s="4">
        <v>29.49</v>
      </c>
      <c r="C1186" s="4" t="s">
        <v>304</v>
      </c>
      <c r="D1186" s="4" t="s">
        <v>130</v>
      </c>
      <c r="E1186" s="4" t="s">
        <v>1313</v>
      </c>
      <c r="F1186" s="4">
        <v>550</v>
      </c>
      <c r="G1186" s="4" t="str">
        <f t="shared" si="18"/>
        <v>Zimbabwe-Zholube</v>
      </c>
    </row>
    <row r="1187" spans="1:7" x14ac:dyDescent="0.35">
      <c r="A1187" s="4">
        <v>-19.883330000000001</v>
      </c>
      <c r="B1187" s="4">
        <v>30.866669999999999</v>
      </c>
      <c r="C1187" s="4" t="s">
        <v>304</v>
      </c>
      <c r="D1187" s="4" t="s">
        <v>130</v>
      </c>
      <c r="E1187" s="4" t="s">
        <v>1314</v>
      </c>
      <c r="F1187" s="4">
        <v>917</v>
      </c>
      <c r="G1187" s="4" t="str">
        <f t="shared" si="18"/>
        <v>Zimbabwe-Zimuto</v>
      </c>
    </row>
    <row r="1188" spans="1:7" x14ac:dyDescent="0.35">
      <c r="A1188" s="4">
        <v>-17.5</v>
      </c>
      <c r="B1188" s="4">
        <v>30.44</v>
      </c>
      <c r="C1188" s="4" t="s">
        <v>304</v>
      </c>
      <c r="D1188" s="4" t="s">
        <v>130</v>
      </c>
      <c r="E1188" s="4" t="s">
        <v>1315</v>
      </c>
      <c r="F1188" s="4">
        <v>550</v>
      </c>
      <c r="G1188" s="4" t="str">
        <f t="shared" si="18"/>
        <v>Zimbabwe-Zvimba</v>
      </c>
    </row>
    <row r="1189" spans="1:7" x14ac:dyDescent="0.35">
      <c r="A1189" s="4">
        <v>-18.8</v>
      </c>
      <c r="B1189" s="4">
        <v>30.1</v>
      </c>
      <c r="C1189" s="4" t="s">
        <v>304</v>
      </c>
      <c r="D1189" s="4" t="s">
        <v>130</v>
      </c>
      <c r="E1189" s="4" t="s">
        <v>1316</v>
      </c>
      <c r="F1189" s="4">
        <v>3781</v>
      </c>
    </row>
    <row r="1190" spans="1:7" x14ac:dyDescent="0.35">
      <c r="A1190" s="4">
        <v>-19.010000000000002</v>
      </c>
      <c r="B1190" s="4">
        <v>31.42</v>
      </c>
      <c r="C1190" s="4" t="s">
        <v>304</v>
      </c>
      <c r="D1190" s="4" t="s">
        <v>130</v>
      </c>
      <c r="E1190" s="4" t="s">
        <v>1317</v>
      </c>
      <c r="F1190" s="4">
        <v>2141</v>
      </c>
    </row>
    <row r="1191" spans="1:7" x14ac:dyDescent="0.35">
      <c r="A1191" s="4">
        <v>0.43332999999999999</v>
      </c>
      <c r="B1191" s="4">
        <v>33.466670000000001</v>
      </c>
      <c r="C1191" s="4" t="s">
        <v>294</v>
      </c>
      <c r="D1191" s="4" t="s">
        <v>130</v>
      </c>
      <c r="E1191" s="4" t="s">
        <v>1318</v>
      </c>
      <c r="F1191" s="4">
        <v>917</v>
      </c>
    </row>
    <row r="1192" spans="1:7" x14ac:dyDescent="0.35">
      <c r="A1192" s="4">
        <v>0.46666999999999997</v>
      </c>
      <c r="B1192" s="4">
        <v>33.450000000000003</v>
      </c>
      <c r="C1192" s="4" t="s">
        <v>294</v>
      </c>
      <c r="D1192" s="4" t="s">
        <v>138</v>
      </c>
      <c r="E1192" s="4" t="s">
        <v>1197</v>
      </c>
      <c r="F1192" s="4">
        <v>300</v>
      </c>
    </row>
    <row r="1193" spans="1:7" x14ac:dyDescent="0.35">
      <c r="A1193" s="4">
        <v>0.51</v>
      </c>
      <c r="B1193" s="4">
        <v>32.36</v>
      </c>
      <c r="C1193" s="4" t="s">
        <v>294</v>
      </c>
      <c r="D1193" s="4" t="s">
        <v>130</v>
      </c>
      <c r="E1193" s="4" t="s">
        <v>1319</v>
      </c>
      <c r="F1193" s="4">
        <v>550</v>
      </c>
    </row>
    <row r="1194" spans="1:7" x14ac:dyDescent="0.35">
      <c r="A1194" s="4">
        <v>0.7</v>
      </c>
      <c r="B1194" s="4">
        <v>30.38</v>
      </c>
      <c r="C1194" s="4" t="s">
        <v>294</v>
      </c>
      <c r="D1194" s="4" t="s">
        <v>130</v>
      </c>
      <c r="E1194" s="4" t="s">
        <v>1320</v>
      </c>
      <c r="F1194" s="4">
        <v>550</v>
      </c>
    </row>
    <row r="1195" spans="1:7" x14ac:dyDescent="0.35">
      <c r="A1195" s="4">
        <v>0.84</v>
      </c>
      <c r="B1195" s="4">
        <v>30.16</v>
      </c>
      <c r="C1195" s="4" t="s">
        <v>294</v>
      </c>
      <c r="D1195" s="4" t="s">
        <v>130</v>
      </c>
      <c r="E1195" s="4" t="s">
        <v>1321</v>
      </c>
      <c r="F1195" s="4">
        <v>5000</v>
      </c>
    </row>
    <row r="1196" spans="1:7" x14ac:dyDescent="0.35">
      <c r="A1196" s="4">
        <v>-15.9346</v>
      </c>
      <c r="B1196" s="4">
        <v>35.521999999999998</v>
      </c>
      <c r="C1196" s="4" t="s">
        <v>230</v>
      </c>
      <c r="D1196" s="4" t="s">
        <v>130</v>
      </c>
      <c r="E1196" s="4" t="s">
        <v>741</v>
      </c>
      <c r="F1196" s="4">
        <v>250</v>
      </c>
    </row>
    <row r="1197" spans="1:7" x14ac:dyDescent="0.35">
      <c r="A1197" s="4">
        <v>10.808999999999999</v>
      </c>
      <c r="B1197" s="4">
        <v>-1.1850000000000001</v>
      </c>
      <c r="C1197" s="4" t="s">
        <v>202</v>
      </c>
      <c r="D1197" s="4" t="s">
        <v>130</v>
      </c>
      <c r="E1197" s="4" t="s">
        <v>1322</v>
      </c>
      <c r="F1197" s="4">
        <v>35000</v>
      </c>
    </row>
    <row r="1198" spans="1:7" x14ac:dyDescent="0.35">
      <c r="A1198" s="4">
        <v>-10.433999999999999</v>
      </c>
      <c r="B1198" s="4">
        <v>34.247999999999998</v>
      </c>
      <c r="C1198" s="4" t="s">
        <v>230</v>
      </c>
      <c r="D1198" s="4" t="s">
        <v>296</v>
      </c>
      <c r="E1198" s="4" t="s">
        <v>1323</v>
      </c>
      <c r="F1198" s="4">
        <v>250</v>
      </c>
    </row>
    <row r="1199" spans="1:7" x14ac:dyDescent="0.35">
      <c r="A1199" s="4">
        <v>14.476000000000001</v>
      </c>
      <c r="B1199" s="4">
        <v>-16.402999999999999</v>
      </c>
      <c r="C1199" s="4" t="s">
        <v>260</v>
      </c>
      <c r="D1199" s="4" t="s">
        <v>130</v>
      </c>
      <c r="E1199" s="4" t="s">
        <v>1324</v>
      </c>
      <c r="F1199" s="4">
        <v>250</v>
      </c>
    </row>
    <row r="1200" spans="1:7" x14ac:dyDescent="0.35">
      <c r="A1200" s="4">
        <v>30.0212</v>
      </c>
      <c r="B1200" s="4">
        <v>31.210699999999999</v>
      </c>
      <c r="C1200" s="4" t="s">
        <v>184</v>
      </c>
      <c r="D1200" s="4" t="s">
        <v>265</v>
      </c>
      <c r="E1200" s="4" t="s">
        <v>1325</v>
      </c>
      <c r="F1200" s="4">
        <v>100</v>
      </c>
    </row>
    <row r="1201" spans="1:6" x14ac:dyDescent="0.35">
      <c r="A1201" s="4">
        <v>11.76</v>
      </c>
      <c r="B1201" s="4">
        <v>-2.91</v>
      </c>
      <c r="C1201" s="4" t="s">
        <v>147</v>
      </c>
      <c r="D1201" s="4" t="s">
        <v>296</v>
      </c>
      <c r="E1201" s="4" t="s">
        <v>309</v>
      </c>
      <c r="F1201" s="4">
        <v>1862</v>
      </c>
    </row>
    <row r="1202" spans="1:6" x14ac:dyDescent="0.35">
      <c r="A1202" s="4">
        <v>7.5</v>
      </c>
      <c r="B1202" s="4">
        <v>2</v>
      </c>
      <c r="C1202" s="4" t="s">
        <v>129</v>
      </c>
      <c r="D1202" s="4" t="s">
        <v>130</v>
      </c>
      <c r="E1202" s="4" t="s">
        <v>1326</v>
      </c>
      <c r="F1202" s="4">
        <v>1000</v>
      </c>
    </row>
    <row r="1203" spans="1:6" x14ac:dyDescent="0.35">
      <c r="A1203" s="4">
        <v>8.3333300000000001</v>
      </c>
      <c r="B1203" s="4">
        <v>38.633330000000001</v>
      </c>
      <c r="C1203" s="4" t="s">
        <v>193</v>
      </c>
      <c r="D1203" s="4" t="s">
        <v>130</v>
      </c>
      <c r="E1203" s="4" t="s">
        <v>1327</v>
      </c>
      <c r="F1203" s="4">
        <v>781</v>
      </c>
    </row>
    <row r="1204" spans="1:6" x14ac:dyDescent="0.35">
      <c r="A1204" s="4">
        <v>9.1999999999999993</v>
      </c>
      <c r="B1204" s="4">
        <v>43.516669999999998</v>
      </c>
      <c r="C1204" s="4" t="s">
        <v>193</v>
      </c>
      <c r="D1204" s="4" t="s">
        <v>130</v>
      </c>
      <c r="E1204" s="4" t="s">
        <v>1328</v>
      </c>
      <c r="F1204" s="4">
        <v>917</v>
      </c>
    </row>
    <row r="1205" spans="1:6" x14ac:dyDescent="0.35">
      <c r="A1205" s="4">
        <v>-14.408329999999999</v>
      </c>
      <c r="B1205" s="4">
        <v>34.583329999999997</v>
      </c>
      <c r="C1205" s="4" t="s">
        <v>230</v>
      </c>
      <c r="D1205" s="4" t="s">
        <v>130</v>
      </c>
      <c r="E1205" s="4" t="s">
        <v>1329</v>
      </c>
      <c r="F1205" s="4">
        <v>1812</v>
      </c>
    </row>
    <row r="1206" spans="1:6" x14ac:dyDescent="0.35">
      <c r="A1206" s="4">
        <v>-13.97</v>
      </c>
      <c r="B1206" s="4">
        <v>34.54</v>
      </c>
      <c r="C1206" s="4" t="s">
        <v>230</v>
      </c>
      <c r="D1206" s="4" t="s">
        <v>130</v>
      </c>
      <c r="E1206" s="4" t="s">
        <v>1330</v>
      </c>
      <c r="F1206" s="4">
        <v>1500</v>
      </c>
    </row>
    <row r="1207" spans="1:6" x14ac:dyDescent="0.35">
      <c r="A1207" s="4">
        <v>-15.01</v>
      </c>
      <c r="B1207" s="4">
        <v>35</v>
      </c>
      <c r="C1207" s="4" t="s">
        <v>230</v>
      </c>
      <c r="D1207" s="4" t="s">
        <v>130</v>
      </c>
      <c r="E1207" s="4" t="s">
        <v>1331</v>
      </c>
      <c r="F1207" s="4">
        <v>550</v>
      </c>
    </row>
    <row r="1208" spans="1:6" x14ac:dyDescent="0.35">
      <c r="A1208" s="4">
        <v>6.2E-2</v>
      </c>
      <c r="B1208" s="4">
        <v>34.228999999999999</v>
      </c>
      <c r="C1208" s="4" t="s">
        <v>215</v>
      </c>
      <c r="D1208" s="4" t="s">
        <v>130</v>
      </c>
      <c r="E1208" s="4" t="s">
        <v>666</v>
      </c>
      <c r="F1208" s="4">
        <v>30000</v>
      </c>
    </row>
  </sheetData>
  <sortState xmlns:xlrd2="http://schemas.microsoft.com/office/spreadsheetml/2017/richdata2" ref="A2:G1208">
    <sortCondition ref="G1"/>
  </sortState>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12285-FFC8-47ED-BA10-71A98CF4A43E}">
  <sheetPr codeName="Sheet3">
    <tabColor theme="9" tint="0.59999389629810485"/>
  </sheetPr>
  <dimension ref="A1:AA51"/>
  <sheetViews>
    <sheetView topLeftCell="H1" zoomScale="115" zoomScaleNormal="115" workbookViewId="0">
      <selection activeCell="L16" sqref="L16"/>
    </sheetView>
  </sheetViews>
  <sheetFormatPr defaultRowHeight="14.35" x14ac:dyDescent="0.5"/>
  <cols>
    <col min="1" max="1" width="12.52734375" customWidth="1"/>
    <col min="2" max="2" width="4.52734375" bestFit="1" customWidth="1"/>
    <col min="3" max="3" width="6.17578125" bestFit="1" customWidth="1"/>
    <col min="4" max="5" width="5.52734375" bestFit="1" customWidth="1"/>
    <col min="6" max="6" width="5.17578125" bestFit="1" customWidth="1"/>
    <col min="7" max="18" width="15.52734375" customWidth="1"/>
    <col min="19" max="19" width="9" style="7"/>
    <col min="20" max="20" width="9.17578125" style="7" customWidth="1"/>
    <col min="21" max="21" width="9" style="7"/>
  </cols>
  <sheetData>
    <row r="1" spans="1:27" ht="26.25" customHeight="1" x14ac:dyDescent="0.5">
      <c r="A1" s="657"/>
      <c r="B1" s="788" t="s">
        <v>1332</v>
      </c>
      <c r="C1" s="788"/>
      <c r="D1" s="788"/>
      <c r="E1" s="788"/>
      <c r="F1" s="788"/>
      <c r="G1" s="788"/>
      <c r="H1" s="788"/>
      <c r="I1" s="788"/>
      <c r="J1" s="788"/>
      <c r="K1" s="788"/>
      <c r="L1" s="788"/>
      <c r="M1" s="788"/>
      <c r="N1" s="788"/>
      <c r="O1" s="658"/>
      <c r="P1" s="658"/>
      <c r="Q1" s="658"/>
      <c r="R1" s="659"/>
      <c r="U1" s="21"/>
      <c r="V1" s="7"/>
      <c r="W1" s="7"/>
      <c r="X1" s="7"/>
      <c r="Y1" s="7"/>
      <c r="Z1" s="7"/>
      <c r="AA1" s="7"/>
    </row>
    <row r="2" spans="1:27" s="7" customFormat="1" ht="3.75" customHeight="1" x14ac:dyDescent="0.5">
      <c r="A2" s="35"/>
      <c r="B2" s="34"/>
      <c r="C2" s="34"/>
      <c r="D2" s="34"/>
      <c r="E2" s="34"/>
      <c r="F2" s="34"/>
      <c r="G2" s="34"/>
      <c r="H2" s="34"/>
      <c r="I2" s="34"/>
      <c r="J2" s="34"/>
      <c r="K2" s="34"/>
      <c r="L2" s="34"/>
      <c r="M2" s="34"/>
      <c r="N2" s="34"/>
      <c r="O2" s="34"/>
      <c r="P2" s="34"/>
      <c r="Q2" s="34"/>
      <c r="R2" s="34"/>
      <c r="U2" s="21"/>
    </row>
    <row r="3" spans="1:27" x14ac:dyDescent="0.5">
      <c r="A3" s="30"/>
      <c r="B3" s="787" t="s">
        <v>1333</v>
      </c>
      <c r="C3" s="787"/>
      <c r="D3" s="661"/>
      <c r="E3" s="662"/>
      <c r="F3" s="662"/>
      <c r="G3" s="662"/>
      <c r="H3" s="662"/>
      <c r="I3" s="662"/>
      <c r="J3" s="662"/>
      <c r="K3" s="662" t="s">
        <v>1334</v>
      </c>
      <c r="L3" s="662"/>
      <c r="M3" s="662"/>
      <c r="N3" s="662"/>
      <c r="O3" s="662"/>
      <c r="P3" s="662"/>
      <c r="Q3" s="662"/>
      <c r="R3" s="663"/>
      <c r="U3" s="38"/>
      <c r="V3" s="7"/>
      <c r="W3" s="7"/>
      <c r="X3" s="7"/>
      <c r="Y3" s="7"/>
      <c r="Z3" s="7"/>
      <c r="AA3" s="7"/>
    </row>
    <row r="4" spans="1:27" s="2" customFormat="1" ht="20.7" x14ac:dyDescent="0.5">
      <c r="A4" s="235" t="s">
        <v>1335</v>
      </c>
      <c r="B4" s="654" t="s">
        <v>1336</v>
      </c>
      <c r="C4" s="654" t="s">
        <v>1337</v>
      </c>
      <c r="D4" s="654" t="s">
        <v>1338</v>
      </c>
      <c r="E4" s="654" t="s">
        <v>1339</v>
      </c>
      <c r="F4" s="654" t="s">
        <v>1340</v>
      </c>
      <c r="G4" s="654" t="s">
        <v>1341</v>
      </c>
      <c r="H4" s="654" t="s">
        <v>1342</v>
      </c>
      <c r="I4" s="654" t="s">
        <v>1343</v>
      </c>
      <c r="J4" s="654" t="s">
        <v>1344</v>
      </c>
      <c r="K4" s="654" t="s">
        <v>1345</v>
      </c>
      <c r="L4" s="654" t="s">
        <v>1346</v>
      </c>
      <c r="M4" s="654" t="s">
        <v>1347</v>
      </c>
      <c r="N4" s="654" t="s">
        <v>1348</v>
      </c>
      <c r="O4" s="654" t="s">
        <v>1349</v>
      </c>
      <c r="P4" s="654" t="s">
        <v>1350</v>
      </c>
      <c r="Q4" s="654" t="s">
        <v>1351</v>
      </c>
      <c r="R4" s="660" t="s">
        <v>1352</v>
      </c>
      <c r="S4" s="36"/>
      <c r="T4" s="22"/>
      <c r="U4" s="22"/>
      <c r="V4" s="22"/>
      <c r="W4" s="22"/>
      <c r="X4" s="22"/>
      <c r="Y4" s="22"/>
      <c r="Z4" s="22"/>
      <c r="AA4" s="22"/>
    </row>
    <row r="5" spans="1:27" s="4" customFormat="1" ht="10.35" x14ac:dyDescent="0.35">
      <c r="A5" s="532"/>
      <c r="B5" s="461"/>
      <c r="C5" s="461"/>
      <c r="D5" s="218"/>
      <c r="E5" s="218"/>
      <c r="F5" s="218"/>
      <c r="G5" s="218"/>
      <c r="H5" s="218"/>
      <c r="I5" s="218"/>
      <c r="J5" s="218"/>
      <c r="K5" s="218"/>
      <c r="L5" s="218"/>
      <c r="M5" s="218"/>
      <c r="N5" s="218"/>
      <c r="O5" s="218"/>
      <c r="P5" s="218"/>
      <c r="Q5" s="218"/>
      <c r="R5" s="218"/>
      <c r="S5" s="33"/>
      <c r="T5" s="20"/>
      <c r="U5" s="20"/>
      <c r="V5" s="20"/>
      <c r="W5" s="20"/>
      <c r="X5" s="20"/>
      <c r="Y5" s="20"/>
      <c r="Z5" s="20"/>
      <c r="AA5" s="20"/>
    </row>
    <row r="6" spans="1:27" s="4" customFormat="1" ht="10.35" x14ac:dyDescent="0.35">
      <c r="A6" s="532"/>
      <c r="B6" s="461"/>
      <c r="C6" s="461"/>
      <c r="D6" s="218"/>
      <c r="E6" s="218"/>
      <c r="F6" s="218"/>
      <c r="G6" s="218"/>
      <c r="H6" s="218"/>
      <c r="I6" s="218"/>
      <c r="J6" s="218"/>
      <c r="K6" s="218"/>
      <c r="L6" s="218"/>
      <c r="M6" s="218"/>
      <c r="N6" s="218"/>
      <c r="O6" s="218"/>
      <c r="P6" s="218"/>
      <c r="Q6" s="218"/>
      <c r="R6" s="218"/>
      <c r="S6" s="33"/>
      <c r="T6" s="20"/>
      <c r="U6" s="20"/>
      <c r="V6" s="20"/>
      <c r="W6" s="20"/>
      <c r="X6" s="20"/>
      <c r="Y6" s="20"/>
      <c r="Z6" s="20"/>
      <c r="AA6" s="20"/>
    </row>
    <row r="7" spans="1:27" s="4" customFormat="1" ht="10.35" x14ac:dyDescent="0.35">
      <c r="A7" s="532"/>
      <c r="B7" s="461"/>
      <c r="C7" s="461"/>
      <c r="D7" s="218"/>
      <c r="E7" s="218"/>
      <c r="F7" s="218"/>
      <c r="G7" s="218"/>
      <c r="H7" s="218"/>
      <c r="I7" s="218"/>
      <c r="J7" s="218"/>
      <c r="K7" s="218"/>
      <c r="L7" s="218"/>
      <c r="M7" s="218"/>
      <c r="N7" s="218"/>
      <c r="O7" s="218"/>
      <c r="P7" s="218"/>
      <c r="Q7" s="218"/>
      <c r="R7" s="218"/>
      <c r="S7" s="33"/>
      <c r="T7" s="20"/>
      <c r="U7" s="20"/>
      <c r="V7" s="20"/>
      <c r="W7" s="20"/>
      <c r="X7" s="20"/>
      <c r="Y7" s="20"/>
      <c r="Z7" s="20"/>
      <c r="AA7" s="20"/>
    </row>
    <row r="8" spans="1:27" s="4" customFormat="1" ht="10.35" x14ac:dyDescent="0.35">
      <c r="A8" s="532"/>
      <c r="B8" s="461"/>
      <c r="C8" s="461"/>
      <c r="D8" s="218"/>
      <c r="E8" s="218"/>
      <c r="F8" s="218"/>
      <c r="G8" s="218"/>
      <c r="H8" s="218"/>
      <c r="I8" s="218"/>
      <c r="J8" s="218"/>
      <c r="K8" s="218"/>
      <c r="L8" s="218"/>
      <c r="M8" s="218"/>
      <c r="N8" s="218"/>
      <c r="O8" s="218"/>
      <c r="P8" s="218"/>
      <c r="Q8" s="218"/>
      <c r="R8" s="218"/>
      <c r="S8" s="33"/>
      <c r="T8" s="20"/>
      <c r="U8" s="20"/>
      <c r="V8" s="20"/>
      <c r="W8" s="20"/>
      <c r="X8" s="20"/>
      <c r="Y8" s="20"/>
      <c r="Z8" s="20"/>
      <c r="AA8" s="20"/>
    </row>
    <row r="9" spans="1:27" s="4" customFormat="1" ht="10.35" x14ac:dyDescent="0.35">
      <c r="A9" s="532"/>
      <c r="B9" s="461"/>
      <c r="C9" s="461"/>
      <c r="D9" s="218"/>
      <c r="E9" s="218"/>
      <c r="F9" s="218"/>
      <c r="G9" s="218"/>
      <c r="H9" s="218"/>
      <c r="I9" s="218"/>
      <c r="J9" s="218"/>
      <c r="K9" s="218"/>
      <c r="L9" s="218"/>
      <c r="M9" s="218"/>
      <c r="N9" s="218"/>
      <c r="O9" s="218"/>
      <c r="P9" s="218"/>
      <c r="Q9" s="218"/>
      <c r="R9" s="218"/>
      <c r="S9" s="33"/>
      <c r="T9" s="20"/>
      <c r="U9" s="20"/>
      <c r="V9" s="20"/>
      <c r="W9" s="20"/>
      <c r="X9" s="20"/>
      <c r="Y9" s="20"/>
      <c r="Z9" s="20"/>
      <c r="AA9" s="20"/>
    </row>
    <row r="10" spans="1:27" s="4" customFormat="1" ht="10.35" x14ac:dyDescent="0.35">
      <c r="A10" s="532"/>
      <c r="B10" s="461"/>
      <c r="C10" s="461"/>
      <c r="D10" s="218"/>
      <c r="E10" s="218"/>
      <c r="F10" s="218"/>
      <c r="G10" s="218"/>
      <c r="H10" s="218"/>
      <c r="I10" s="218"/>
      <c r="J10" s="218"/>
      <c r="K10" s="218"/>
      <c r="L10" s="218"/>
      <c r="M10" s="218"/>
      <c r="N10" s="218"/>
      <c r="O10" s="218"/>
      <c r="P10" s="218"/>
      <c r="Q10" s="218"/>
      <c r="R10" s="218"/>
      <c r="S10" s="33"/>
      <c r="T10" s="20"/>
      <c r="U10" s="20"/>
      <c r="V10" s="20"/>
      <c r="W10" s="20"/>
      <c r="X10" s="20"/>
      <c r="Y10" s="20"/>
      <c r="Z10" s="20"/>
      <c r="AA10" s="20"/>
    </row>
    <row r="11" spans="1:27" s="4" customFormat="1" ht="10.35" x14ac:dyDescent="0.35">
      <c r="A11" s="532"/>
      <c r="B11" s="461"/>
      <c r="C11" s="461"/>
      <c r="D11" s="218"/>
      <c r="E11" s="218"/>
      <c r="F11" s="218"/>
      <c r="G11" s="218"/>
      <c r="H11" s="218"/>
      <c r="I11" s="218"/>
      <c r="J11" s="218"/>
      <c r="K11" s="218"/>
      <c r="L11" s="218"/>
      <c r="M11" s="218"/>
      <c r="N11" s="218"/>
      <c r="O11" s="218"/>
      <c r="P11" s="218"/>
      <c r="Q11" s="218"/>
      <c r="R11" s="218"/>
      <c r="S11" s="33"/>
      <c r="T11" s="20"/>
      <c r="U11" s="20"/>
      <c r="V11" s="20"/>
      <c r="W11" s="20"/>
      <c r="X11" s="20"/>
      <c r="Y11" s="20"/>
      <c r="Z11" s="20"/>
      <c r="AA11" s="20"/>
    </row>
    <row r="12" spans="1:27" s="4" customFormat="1" ht="10.35" x14ac:dyDescent="0.35">
      <c r="A12" s="532"/>
      <c r="B12" s="461"/>
      <c r="C12" s="461"/>
      <c r="D12" s="218"/>
      <c r="E12" s="218"/>
      <c r="F12" s="218"/>
      <c r="G12" s="218"/>
      <c r="H12" s="218"/>
      <c r="I12" s="218"/>
      <c r="J12" s="218"/>
      <c r="K12" s="218"/>
      <c r="L12" s="218"/>
      <c r="M12" s="218"/>
      <c r="N12" s="218"/>
      <c r="O12" s="218"/>
      <c r="P12" s="218"/>
      <c r="Q12" s="218"/>
      <c r="R12" s="218"/>
      <c r="S12" s="33"/>
      <c r="T12" s="20"/>
      <c r="U12" s="20"/>
      <c r="V12" s="20"/>
      <c r="W12" s="20"/>
      <c r="X12" s="20"/>
      <c r="Y12" s="20"/>
      <c r="Z12" s="20"/>
      <c r="AA12" s="20"/>
    </row>
    <row r="13" spans="1:27" s="4" customFormat="1" ht="10.35" x14ac:dyDescent="0.35">
      <c r="A13" s="532"/>
      <c r="B13" s="461"/>
      <c r="C13" s="461"/>
      <c r="D13" s="218"/>
      <c r="E13" s="218"/>
      <c r="F13" s="218"/>
      <c r="G13" s="218"/>
      <c r="H13" s="218"/>
      <c r="I13" s="218"/>
      <c r="J13" s="218"/>
      <c r="K13" s="218"/>
      <c r="L13" s="218"/>
      <c r="M13" s="218"/>
      <c r="N13" s="218"/>
      <c r="O13" s="218"/>
      <c r="P13" s="218"/>
      <c r="Q13" s="218"/>
      <c r="R13" s="218"/>
      <c r="S13" s="33"/>
      <c r="T13" s="20"/>
      <c r="U13" s="20"/>
      <c r="V13" s="20"/>
      <c r="W13" s="20"/>
      <c r="X13" s="20"/>
      <c r="Y13" s="20"/>
      <c r="Z13" s="20"/>
      <c r="AA13" s="20"/>
    </row>
    <row r="14" spans="1:27" s="4" customFormat="1" ht="10.35" x14ac:dyDescent="0.35">
      <c r="A14" s="532"/>
      <c r="B14" s="461"/>
      <c r="C14" s="461"/>
      <c r="D14" s="218"/>
      <c r="E14" s="218"/>
      <c r="F14" s="218"/>
      <c r="G14" s="218"/>
      <c r="H14" s="218"/>
      <c r="I14" s="218"/>
      <c r="J14" s="218"/>
      <c r="K14" s="218"/>
      <c r="L14" s="218"/>
      <c r="M14" s="218"/>
      <c r="N14" s="218"/>
      <c r="O14" s="218"/>
      <c r="P14" s="218"/>
      <c r="Q14" s="218"/>
      <c r="R14" s="218"/>
      <c r="S14" s="33"/>
      <c r="T14" s="20"/>
      <c r="U14" s="20"/>
      <c r="V14" s="20"/>
      <c r="W14" s="20"/>
      <c r="X14" s="20"/>
      <c r="Y14" s="20"/>
      <c r="Z14" s="20"/>
      <c r="AA14" s="20"/>
    </row>
    <row r="15" spans="1:27" s="4" customFormat="1" ht="10.35" x14ac:dyDescent="0.35">
      <c r="A15" s="532"/>
      <c r="B15" s="461"/>
      <c r="C15" s="461"/>
      <c r="D15" s="218"/>
      <c r="E15" s="218"/>
      <c r="F15" s="218"/>
      <c r="G15" s="218"/>
      <c r="H15" s="218"/>
      <c r="I15" s="218"/>
      <c r="J15" s="218"/>
      <c r="K15" s="218"/>
      <c r="L15" s="218"/>
      <c r="M15" s="218"/>
      <c r="N15" s="218"/>
      <c r="O15" s="218"/>
      <c r="P15" s="218"/>
      <c r="Q15" s="218"/>
      <c r="R15" s="218"/>
      <c r="S15" s="33"/>
      <c r="T15" s="20"/>
      <c r="U15" s="20"/>
      <c r="V15" s="20"/>
      <c r="W15" s="20"/>
      <c r="X15" s="20"/>
      <c r="Y15" s="20"/>
      <c r="Z15" s="20"/>
      <c r="AA15" s="20"/>
    </row>
    <row r="16" spans="1:27" s="4" customFormat="1" ht="10.35" x14ac:dyDescent="0.35">
      <c r="A16" s="532"/>
      <c r="B16" s="461"/>
      <c r="C16" s="461"/>
      <c r="D16" s="218"/>
      <c r="E16" s="218"/>
      <c r="F16" s="218"/>
      <c r="G16" s="218"/>
      <c r="H16" s="218"/>
      <c r="I16" s="218"/>
      <c r="J16" s="218"/>
      <c r="K16" s="218"/>
      <c r="L16" s="218"/>
      <c r="M16" s="218"/>
      <c r="N16" s="218"/>
      <c r="O16" s="218"/>
      <c r="P16" s="218"/>
      <c r="Q16" s="218"/>
      <c r="R16" s="218"/>
      <c r="S16" s="33"/>
      <c r="T16" s="20"/>
      <c r="U16" s="20"/>
      <c r="V16" s="20"/>
      <c r="W16" s="20"/>
      <c r="X16" s="20"/>
      <c r="Y16" s="20"/>
      <c r="Z16" s="20"/>
      <c r="AA16" s="20"/>
    </row>
    <row r="17" spans="1:27" s="4" customFormat="1" ht="10.35" x14ac:dyDescent="0.35">
      <c r="A17" s="532"/>
      <c r="B17" s="461"/>
      <c r="C17" s="461"/>
      <c r="D17" s="218"/>
      <c r="E17" s="218"/>
      <c r="F17" s="218"/>
      <c r="G17" s="218"/>
      <c r="H17" s="218"/>
      <c r="I17" s="218"/>
      <c r="J17" s="218"/>
      <c r="K17" s="218"/>
      <c r="L17" s="218"/>
      <c r="M17" s="218"/>
      <c r="N17" s="218"/>
      <c r="O17" s="218"/>
      <c r="P17" s="218"/>
      <c r="Q17" s="218"/>
      <c r="R17" s="218"/>
      <c r="S17" s="33"/>
      <c r="T17" s="20"/>
      <c r="U17" s="20"/>
      <c r="V17" s="20"/>
      <c r="W17" s="20"/>
      <c r="X17" s="20"/>
      <c r="Y17" s="20"/>
      <c r="Z17" s="20"/>
      <c r="AA17" s="20"/>
    </row>
    <row r="18" spans="1:27" s="4" customFormat="1" ht="10.35" x14ac:dyDescent="0.35">
      <c r="A18" s="532"/>
      <c r="B18" s="461"/>
      <c r="C18" s="461"/>
      <c r="D18" s="218"/>
      <c r="E18" s="218"/>
      <c r="F18" s="218"/>
      <c r="G18" s="218"/>
      <c r="H18" s="218"/>
      <c r="I18" s="218"/>
      <c r="J18" s="218"/>
      <c r="K18" s="218"/>
      <c r="L18" s="218"/>
      <c r="M18" s="218"/>
      <c r="N18" s="218"/>
      <c r="O18" s="218"/>
      <c r="P18" s="218"/>
      <c r="Q18" s="218"/>
      <c r="R18" s="218"/>
      <c r="S18" s="33"/>
      <c r="T18" s="20"/>
      <c r="U18" s="20"/>
      <c r="V18" s="20"/>
      <c r="W18" s="20"/>
      <c r="X18" s="20"/>
      <c r="Y18" s="20"/>
      <c r="Z18" s="20"/>
      <c r="AA18" s="20"/>
    </row>
    <row r="19" spans="1:27" s="4" customFormat="1" ht="10.35" x14ac:dyDescent="0.35">
      <c r="A19" s="532"/>
      <c r="B19" s="461"/>
      <c r="C19" s="461"/>
      <c r="D19" s="218"/>
      <c r="E19" s="218"/>
      <c r="F19" s="218"/>
      <c r="G19" s="218"/>
      <c r="H19" s="218"/>
      <c r="I19" s="218"/>
      <c r="J19" s="218"/>
      <c r="K19" s="218"/>
      <c r="L19" s="218"/>
      <c r="M19" s="218"/>
      <c r="N19" s="218"/>
      <c r="O19" s="218"/>
      <c r="P19" s="218"/>
      <c r="Q19" s="218"/>
      <c r="R19" s="218"/>
      <c r="S19" s="33"/>
      <c r="T19" s="20"/>
      <c r="U19" s="20"/>
      <c r="V19" s="20"/>
      <c r="W19" s="20"/>
      <c r="X19" s="20"/>
      <c r="Y19" s="20"/>
      <c r="Z19" s="20"/>
      <c r="AA19" s="20"/>
    </row>
    <row r="20" spans="1:27" s="4" customFormat="1" ht="10.35" x14ac:dyDescent="0.35">
      <c r="A20" s="532"/>
      <c r="B20" s="461"/>
      <c r="C20" s="461"/>
      <c r="D20" s="218"/>
      <c r="E20" s="218"/>
      <c r="F20" s="218"/>
      <c r="G20" s="218"/>
      <c r="H20" s="218"/>
      <c r="I20" s="218"/>
      <c r="J20" s="218"/>
      <c r="K20" s="218"/>
      <c r="L20" s="218"/>
      <c r="M20" s="218"/>
      <c r="N20" s="218"/>
      <c r="O20" s="218"/>
      <c r="P20" s="218"/>
      <c r="Q20" s="218"/>
      <c r="R20" s="218"/>
      <c r="S20" s="33"/>
      <c r="T20" s="20"/>
      <c r="U20" s="20"/>
      <c r="V20" s="20"/>
      <c r="W20" s="20"/>
      <c r="X20" s="20"/>
      <c r="Y20" s="20"/>
      <c r="Z20" s="20"/>
      <c r="AA20" s="20"/>
    </row>
    <row r="21" spans="1:27" s="4" customFormat="1" ht="10.35" x14ac:dyDescent="0.35">
      <c r="A21" s="532"/>
      <c r="B21" s="461"/>
      <c r="C21" s="461"/>
      <c r="D21" s="218"/>
      <c r="E21" s="218"/>
      <c r="F21" s="218"/>
      <c r="G21" s="218"/>
      <c r="H21" s="218"/>
      <c r="I21" s="218"/>
      <c r="J21" s="218"/>
      <c r="K21" s="218"/>
      <c r="L21" s="218"/>
      <c r="M21" s="218"/>
      <c r="N21" s="218"/>
      <c r="O21" s="218"/>
      <c r="P21" s="218"/>
      <c r="Q21" s="218"/>
      <c r="R21" s="218"/>
      <c r="S21" s="33"/>
      <c r="T21" s="20"/>
      <c r="U21" s="20"/>
      <c r="V21" s="20"/>
      <c r="W21" s="20"/>
      <c r="X21" s="20"/>
      <c r="Y21" s="20"/>
      <c r="Z21" s="20"/>
      <c r="AA21" s="20"/>
    </row>
    <row r="22" spans="1:27" s="4" customFormat="1" ht="10.35" x14ac:dyDescent="0.35">
      <c r="A22" s="532"/>
      <c r="B22" s="461"/>
      <c r="C22" s="461"/>
      <c r="D22" s="218"/>
      <c r="E22" s="218"/>
      <c r="F22" s="218"/>
      <c r="G22" s="218"/>
      <c r="H22" s="218"/>
      <c r="I22" s="218"/>
      <c r="J22" s="218"/>
      <c r="K22" s="218"/>
      <c r="L22" s="218"/>
      <c r="M22" s="218"/>
      <c r="N22" s="218"/>
      <c r="O22" s="218"/>
      <c r="P22" s="218"/>
      <c r="Q22" s="218"/>
      <c r="R22" s="218"/>
      <c r="S22" s="33"/>
      <c r="T22" s="20"/>
      <c r="U22" s="20"/>
      <c r="V22" s="20"/>
      <c r="W22" s="20"/>
      <c r="X22" s="20"/>
      <c r="Y22" s="20"/>
      <c r="Z22" s="20"/>
      <c r="AA22" s="20"/>
    </row>
    <row r="23" spans="1:27" s="4" customFormat="1" ht="10.35" x14ac:dyDescent="0.35">
      <c r="A23" s="532"/>
      <c r="B23" s="461"/>
      <c r="C23" s="461"/>
      <c r="D23" s="218"/>
      <c r="E23" s="218"/>
      <c r="F23" s="218"/>
      <c r="G23" s="218"/>
      <c r="H23" s="218"/>
      <c r="I23" s="218"/>
      <c r="J23" s="218"/>
      <c r="K23" s="218"/>
      <c r="L23" s="218"/>
      <c r="M23" s="218"/>
      <c r="N23" s="218"/>
      <c r="O23" s="218"/>
      <c r="P23" s="218"/>
      <c r="Q23" s="218"/>
      <c r="R23" s="218"/>
      <c r="S23" s="33"/>
      <c r="T23" s="20"/>
      <c r="U23" s="20"/>
      <c r="V23" s="20"/>
      <c r="W23" s="20"/>
      <c r="X23" s="20"/>
      <c r="Y23" s="20"/>
      <c r="Z23" s="20"/>
      <c r="AA23" s="20"/>
    </row>
    <row r="24" spans="1:27" s="4" customFormat="1" ht="10.35" x14ac:dyDescent="0.35">
      <c r="A24" s="664"/>
      <c r="B24" s="463"/>
      <c r="C24" s="463"/>
      <c r="D24" s="464"/>
      <c r="E24" s="464"/>
      <c r="F24" s="464"/>
      <c r="G24" s="464"/>
      <c r="H24" s="464"/>
      <c r="I24" s="464"/>
      <c r="J24" s="464"/>
      <c r="K24" s="464"/>
      <c r="L24" s="464"/>
      <c r="M24" s="464"/>
      <c r="N24" s="464"/>
      <c r="O24" s="464"/>
      <c r="P24" s="464"/>
      <c r="Q24" s="464"/>
      <c r="R24" s="464"/>
      <c r="S24" s="33"/>
      <c r="T24" s="20"/>
      <c r="U24" s="20"/>
      <c r="V24" s="20"/>
      <c r="W24" s="20"/>
      <c r="X24" s="20"/>
      <c r="Y24" s="20"/>
      <c r="Z24" s="20"/>
      <c r="AA24" s="20"/>
    </row>
    <row r="25" spans="1:27" s="4" customFormat="1" ht="10.35" x14ac:dyDescent="0.35">
      <c r="A25" s="532"/>
      <c r="B25" s="461"/>
      <c r="C25" s="461"/>
      <c r="D25" s="218"/>
      <c r="E25" s="218"/>
      <c r="F25" s="218"/>
      <c r="G25" s="218"/>
      <c r="H25" s="218"/>
      <c r="I25" s="218"/>
      <c r="J25" s="218"/>
      <c r="K25" s="218"/>
      <c r="L25" s="218"/>
      <c r="M25" s="218"/>
      <c r="N25" s="218"/>
      <c r="O25" s="218"/>
      <c r="P25" s="218"/>
      <c r="Q25" s="218"/>
      <c r="R25" s="218"/>
      <c r="S25" s="33"/>
      <c r="T25" s="20"/>
      <c r="U25" s="20"/>
      <c r="V25" s="20"/>
      <c r="W25" s="20"/>
      <c r="X25" s="20"/>
      <c r="Y25" s="20"/>
      <c r="Z25" s="20"/>
      <c r="AA25" s="20"/>
    </row>
    <row r="26" spans="1:27" s="4" customFormat="1" ht="10.35" x14ac:dyDescent="0.35">
      <c r="A26" s="532"/>
      <c r="B26" s="461"/>
      <c r="C26" s="461"/>
      <c r="D26" s="218"/>
      <c r="E26" s="218"/>
      <c r="F26" s="218"/>
      <c r="G26" s="218"/>
      <c r="H26" s="218"/>
      <c r="I26" s="218"/>
      <c r="J26" s="218"/>
      <c r="K26" s="218"/>
      <c r="L26" s="218"/>
      <c r="M26" s="218"/>
      <c r="N26" s="218"/>
      <c r="O26" s="218"/>
      <c r="P26" s="218"/>
      <c r="Q26" s="218"/>
      <c r="R26" s="218"/>
      <c r="S26" s="33"/>
      <c r="T26" s="20"/>
      <c r="U26" s="20"/>
      <c r="V26" s="20"/>
      <c r="W26" s="20"/>
      <c r="X26" s="20"/>
      <c r="Y26" s="20"/>
      <c r="Z26" s="20"/>
      <c r="AA26" s="20"/>
    </row>
    <row r="27" spans="1:27" s="4" customFormat="1" ht="10.35" x14ac:dyDescent="0.35">
      <c r="A27" s="532"/>
      <c r="B27" s="461"/>
      <c r="C27" s="461"/>
      <c r="D27" s="218"/>
      <c r="E27" s="218"/>
      <c r="F27" s="218"/>
      <c r="G27" s="218"/>
      <c r="H27" s="218"/>
      <c r="I27" s="218"/>
      <c r="J27" s="218"/>
      <c r="K27" s="218"/>
      <c r="L27" s="218"/>
      <c r="M27" s="218"/>
      <c r="N27" s="218"/>
      <c r="O27" s="218"/>
      <c r="P27" s="218"/>
      <c r="Q27" s="218"/>
      <c r="R27" s="218"/>
      <c r="S27" s="33"/>
      <c r="T27" s="20"/>
      <c r="U27" s="20"/>
      <c r="V27" s="20"/>
      <c r="W27" s="20"/>
      <c r="X27" s="20"/>
      <c r="Y27" s="20"/>
      <c r="Z27" s="20"/>
      <c r="AA27" s="20"/>
    </row>
    <row r="28" spans="1:27" s="4" customFormat="1" ht="10.35" x14ac:dyDescent="0.35">
      <c r="A28" s="532"/>
      <c r="B28" s="461"/>
      <c r="C28" s="461"/>
      <c r="D28" s="218"/>
      <c r="E28" s="218"/>
      <c r="F28" s="218"/>
      <c r="G28" s="218"/>
      <c r="H28" s="218"/>
      <c r="I28" s="218"/>
      <c r="J28" s="218"/>
      <c r="K28" s="218"/>
      <c r="L28" s="218"/>
      <c r="M28" s="218"/>
      <c r="N28" s="218"/>
      <c r="O28" s="218"/>
      <c r="P28" s="218"/>
      <c r="Q28" s="218"/>
      <c r="R28" s="218"/>
      <c r="S28" s="33"/>
      <c r="T28" s="20"/>
      <c r="U28" s="20"/>
      <c r="V28" s="20"/>
      <c r="W28" s="20"/>
      <c r="X28" s="20"/>
      <c r="Y28" s="20"/>
      <c r="Z28" s="20"/>
      <c r="AA28" s="20"/>
    </row>
    <row r="29" spans="1:27" s="4" customFormat="1" ht="10.35" x14ac:dyDescent="0.35">
      <c r="A29" s="532"/>
      <c r="B29" s="461"/>
      <c r="C29" s="461"/>
      <c r="D29" s="218"/>
      <c r="E29" s="218"/>
      <c r="F29" s="218"/>
      <c r="G29" s="218"/>
      <c r="H29" s="218"/>
      <c r="I29" s="218"/>
      <c r="J29" s="218"/>
      <c r="K29" s="218"/>
      <c r="L29" s="218"/>
      <c r="M29" s="218"/>
      <c r="N29" s="218"/>
      <c r="O29" s="218"/>
      <c r="P29" s="218"/>
      <c r="Q29" s="218"/>
      <c r="R29" s="218"/>
      <c r="S29" s="33"/>
      <c r="T29" s="20"/>
      <c r="U29" s="20"/>
      <c r="V29" s="20"/>
      <c r="W29" s="20"/>
      <c r="X29" s="20"/>
      <c r="Y29" s="20"/>
      <c r="Z29" s="20"/>
      <c r="AA29" s="20"/>
    </row>
    <row r="30" spans="1:27" s="4" customFormat="1" ht="10.35" x14ac:dyDescent="0.35">
      <c r="A30" s="532"/>
      <c r="B30" s="461"/>
      <c r="C30" s="461"/>
      <c r="D30" s="218"/>
      <c r="E30" s="218"/>
      <c r="F30" s="218"/>
      <c r="G30" s="218"/>
      <c r="H30" s="218"/>
      <c r="I30" s="218"/>
      <c r="J30" s="218"/>
      <c r="K30" s="218"/>
      <c r="L30" s="218"/>
      <c r="M30" s="218"/>
      <c r="N30" s="218"/>
      <c r="O30" s="218"/>
      <c r="P30" s="218"/>
      <c r="Q30" s="218"/>
      <c r="R30" s="218"/>
      <c r="S30" s="33"/>
      <c r="T30" s="20"/>
      <c r="U30" s="20"/>
      <c r="V30" s="20"/>
      <c r="W30" s="20"/>
      <c r="X30" s="20"/>
      <c r="Y30" s="20"/>
      <c r="Z30" s="20"/>
      <c r="AA30" s="20"/>
    </row>
    <row r="31" spans="1:27" s="20" customFormat="1" ht="5.25" customHeight="1" x14ac:dyDescent="0.35">
      <c r="A31" s="30"/>
      <c r="R31" s="343"/>
      <c r="S31" s="33"/>
    </row>
    <row r="32" spans="1:27" x14ac:dyDescent="0.5">
      <c r="A32" s="8"/>
      <c r="B32" s="7"/>
      <c r="C32" s="7"/>
      <c r="D32" s="661"/>
      <c r="E32" s="662"/>
      <c r="F32" s="662"/>
      <c r="G32" s="662"/>
      <c r="H32" s="662"/>
      <c r="I32" s="662"/>
      <c r="J32" s="662"/>
      <c r="K32" s="365" t="s">
        <v>1353</v>
      </c>
      <c r="L32" s="662"/>
      <c r="M32" s="662"/>
      <c r="N32" s="662"/>
      <c r="O32" s="662"/>
      <c r="P32" s="668"/>
      <c r="Q32" s="668"/>
      <c r="R32" s="669"/>
      <c r="V32" s="7"/>
      <c r="W32" s="7"/>
      <c r="X32" s="7"/>
      <c r="Y32" s="7"/>
      <c r="Z32" s="7"/>
      <c r="AA32" s="7"/>
    </row>
    <row r="33" spans="1:27" x14ac:dyDescent="0.5">
      <c r="A33" s="8"/>
      <c r="B33" s="7"/>
      <c r="C33" s="235" t="s">
        <v>1354</v>
      </c>
      <c r="D33" s="458" t="s">
        <v>1355</v>
      </c>
      <c r="E33" s="667" t="str">
        <f>IF($D33=0,"",$D33)</f>
        <v>%</v>
      </c>
      <c r="F33" s="667" t="str">
        <f>IF($D33=0,"",$D33)</f>
        <v>%</v>
      </c>
      <c r="G33" s="665"/>
      <c r="H33" s="665"/>
      <c r="I33" s="665"/>
      <c r="J33" s="665"/>
      <c r="K33" s="458" t="s">
        <v>1356</v>
      </c>
      <c r="L33" s="218"/>
      <c r="M33" s="218"/>
      <c r="N33" s="218"/>
      <c r="O33" s="218"/>
      <c r="P33" s="218"/>
      <c r="Q33" s="218"/>
      <c r="R33" s="462"/>
      <c r="U33" s="21"/>
      <c r="V33" s="7"/>
      <c r="W33" s="7"/>
      <c r="X33" s="7"/>
      <c r="Y33" s="7"/>
      <c r="Z33" s="7"/>
      <c r="AA33" s="7"/>
    </row>
    <row r="34" spans="1:27" ht="14.7" thickBot="1" x14ac:dyDescent="0.55000000000000004">
      <c r="A34" s="31"/>
      <c r="B34" s="32"/>
      <c r="C34" s="111" t="s">
        <v>1357</v>
      </c>
      <c r="D34" s="459" t="s">
        <v>1356</v>
      </c>
      <c r="E34" s="459" t="s">
        <v>1356</v>
      </c>
      <c r="F34" s="459" t="s">
        <v>1356</v>
      </c>
      <c r="G34" s="459" t="s">
        <v>1356</v>
      </c>
      <c r="H34" s="459" t="s">
        <v>1356</v>
      </c>
      <c r="I34" s="666"/>
      <c r="J34" s="666"/>
      <c r="K34" s="666"/>
      <c r="L34" s="459" t="s">
        <v>1356</v>
      </c>
      <c r="M34" s="459" t="s">
        <v>1356</v>
      </c>
      <c r="N34" s="459" t="s">
        <v>1356</v>
      </c>
      <c r="O34" s="459" t="s">
        <v>1356</v>
      </c>
      <c r="P34" s="459" t="s">
        <v>1356</v>
      </c>
      <c r="Q34" s="459" t="s">
        <v>1356</v>
      </c>
      <c r="R34" s="460" t="s">
        <v>1356</v>
      </c>
      <c r="U34" s="21"/>
      <c r="V34" s="7"/>
      <c r="W34" s="7"/>
      <c r="X34" s="7"/>
      <c r="Y34" s="7"/>
      <c r="Z34" s="7"/>
      <c r="AA34" s="7"/>
    </row>
    <row r="35" spans="1:27" x14ac:dyDescent="0.5">
      <c r="A35" s="128" t="s">
        <v>55</v>
      </c>
      <c r="B35" s="128" t="s">
        <v>1358</v>
      </c>
      <c r="C35" s="128" t="s">
        <v>1359</v>
      </c>
      <c r="D35" s="128" t="s">
        <v>1360</v>
      </c>
      <c r="E35" s="128" t="s">
        <v>1361</v>
      </c>
      <c r="F35" s="128" t="s">
        <v>1362</v>
      </c>
      <c r="G35" s="128" t="s">
        <v>1363</v>
      </c>
      <c r="H35" s="128" t="s">
        <v>1364</v>
      </c>
      <c r="I35" s="128" t="s">
        <v>1365</v>
      </c>
      <c r="J35" s="128" t="s">
        <v>1366</v>
      </c>
      <c r="K35" s="128" t="s">
        <v>1367</v>
      </c>
      <c r="L35" s="128" t="s">
        <v>1368</v>
      </c>
      <c r="M35" s="128" t="s">
        <v>1369</v>
      </c>
      <c r="N35" s="128" t="s">
        <v>1370</v>
      </c>
      <c r="O35" s="128" t="s">
        <v>1371</v>
      </c>
      <c r="P35" s="128" t="s">
        <v>1372</v>
      </c>
      <c r="Q35" s="128" t="s">
        <v>1373</v>
      </c>
      <c r="R35" s="128" t="s">
        <v>1374</v>
      </c>
      <c r="U35" s="21"/>
      <c r="V35" s="7"/>
      <c r="W35" s="7"/>
      <c r="X35" s="7"/>
      <c r="Y35" s="7"/>
      <c r="Z35" s="7"/>
      <c r="AA35" s="7"/>
    </row>
    <row r="36" spans="1:27" x14ac:dyDescent="0.5">
      <c r="A36" s="7"/>
      <c r="B36" s="7"/>
      <c r="C36" s="7"/>
      <c r="D36" s="128" t="str">
        <f>CONCATENATE(D35,".Unit")</f>
        <v>SND.Unit</v>
      </c>
      <c r="E36" s="128" t="str">
        <f t="shared" ref="E36:N36" si="0">CONCATENATE(E35,".Unit")</f>
        <v>SLT.Unit</v>
      </c>
      <c r="F36" s="128" t="str">
        <f t="shared" si="0"/>
        <v>CLY.Unit</v>
      </c>
      <c r="G36" s="128" t="str">
        <f>CONCATENATE(G35,".Unit")</f>
        <v>Soil.BD.Unit</v>
      </c>
      <c r="H36" s="128" t="str">
        <f>CONCATENATE(H35,".Unit")</f>
        <v>Soil.TC.Unit</v>
      </c>
      <c r="I36" s="128" t="str">
        <f>CONCATENATE(I$35,".Unit")</f>
        <v>Soil.SOC.Unit</v>
      </c>
      <c r="J36" s="128" t="str">
        <f>CONCATENATE(J35,".Unit")</f>
        <v>Soil.SOM.Unit</v>
      </c>
      <c r="K36" s="128"/>
      <c r="L36" s="128" t="str">
        <f t="shared" si="0"/>
        <v>Soil.CEC.Unit</v>
      </c>
      <c r="M36" s="128" t="str">
        <f t="shared" ref="M36" si="1">CONCATENATE(M35,".Unit")</f>
        <v>Soil.EC.Unit</v>
      </c>
      <c r="N36" s="128" t="str">
        <f t="shared" si="0"/>
        <v>Soil.FC.Unit</v>
      </c>
      <c r="O36" s="128" t="s">
        <v>1375</v>
      </c>
      <c r="P36" s="128" t="str">
        <f>CONCATENATE(P35,".Unit")</f>
        <v>Soil.NH4.Unit</v>
      </c>
      <c r="Q36" s="128" t="str">
        <f>CONCATENATE(Q35,".Unit")</f>
        <v>Soil.NO3.Unit</v>
      </c>
      <c r="R36" s="128" t="s">
        <v>1375</v>
      </c>
      <c r="V36" s="7"/>
      <c r="W36" s="7"/>
      <c r="X36" s="7"/>
      <c r="Y36" s="7"/>
      <c r="Z36" s="7"/>
      <c r="AA36" s="7"/>
    </row>
    <row r="37" spans="1:27" x14ac:dyDescent="0.5">
      <c r="A37" s="7"/>
      <c r="B37" s="7"/>
      <c r="C37" s="7"/>
      <c r="D37" s="77"/>
      <c r="E37" s="77"/>
      <c r="F37" s="77"/>
      <c r="G37" s="77"/>
      <c r="H37" s="128"/>
      <c r="I37" s="128" t="str">
        <f>CONCATENATE(I$35,".Method")</f>
        <v>Soil.SOC.Method</v>
      </c>
      <c r="J37" s="128" t="str">
        <f>CONCATENATE(J$35,".Method")</f>
        <v>Soil.SOM.Method</v>
      </c>
      <c r="K37" s="128" t="str">
        <f>CONCATENATE(K$35,".Method")</f>
        <v>Soil.pH.Method</v>
      </c>
      <c r="L37" s="77"/>
      <c r="M37" s="77"/>
      <c r="N37" s="77"/>
      <c r="O37" s="77"/>
      <c r="P37" s="77"/>
      <c r="Q37" s="77"/>
      <c r="R37" s="77"/>
      <c r="V37" s="7"/>
      <c r="W37" s="7"/>
      <c r="X37" s="7"/>
      <c r="Y37" s="7"/>
      <c r="Z37" s="7"/>
      <c r="AA37" s="7"/>
    </row>
    <row r="38" spans="1:27" x14ac:dyDescent="0.5">
      <c r="A38" s="7"/>
      <c r="B38" s="7"/>
      <c r="C38" s="7"/>
      <c r="D38" s="7"/>
      <c r="E38" s="7"/>
      <c r="F38" s="7"/>
      <c r="G38" s="77"/>
      <c r="H38" s="77"/>
      <c r="I38" s="77"/>
      <c r="J38" s="77"/>
      <c r="K38" s="77"/>
      <c r="L38" s="77"/>
      <c r="M38" s="77"/>
      <c r="N38" s="77"/>
      <c r="O38" s="77"/>
      <c r="P38" s="77"/>
      <c r="Q38" s="77"/>
      <c r="R38" s="7"/>
      <c r="V38" s="7"/>
      <c r="W38" s="7"/>
      <c r="X38" s="7"/>
      <c r="Y38" s="7"/>
      <c r="Z38" s="7"/>
      <c r="AA38" s="7"/>
    </row>
    <row r="39" spans="1:27" x14ac:dyDescent="0.5">
      <c r="A39" s="7"/>
      <c r="B39" s="7"/>
      <c r="C39" s="7"/>
      <c r="D39" s="7"/>
      <c r="E39" s="7"/>
      <c r="F39" s="7"/>
      <c r="G39" s="7"/>
      <c r="H39" s="7"/>
      <c r="I39" s="7"/>
      <c r="J39" s="7"/>
      <c r="K39" s="7"/>
      <c r="L39" s="7"/>
      <c r="M39" s="7"/>
      <c r="N39" s="7"/>
      <c r="O39" s="7"/>
      <c r="P39" s="7"/>
      <c r="Q39" s="7"/>
      <c r="R39" s="7"/>
      <c r="V39" s="7"/>
      <c r="W39" s="7"/>
      <c r="X39" s="7"/>
      <c r="Y39" s="7"/>
      <c r="Z39" s="7"/>
      <c r="AA39" s="7"/>
    </row>
    <row r="40" spans="1:27" x14ac:dyDescent="0.5">
      <c r="A40" s="7"/>
      <c r="B40" s="7"/>
      <c r="C40" s="7"/>
      <c r="D40" s="7"/>
      <c r="E40" s="7"/>
      <c r="F40" s="7"/>
      <c r="G40" s="7"/>
      <c r="H40" s="7"/>
      <c r="I40" s="7"/>
      <c r="J40" s="7"/>
      <c r="K40" s="7"/>
      <c r="L40" s="7"/>
      <c r="M40" s="7"/>
      <c r="N40" s="7"/>
      <c r="O40" s="7"/>
      <c r="P40" s="7"/>
      <c r="Q40" s="7"/>
      <c r="R40" s="7"/>
      <c r="V40" s="7"/>
      <c r="W40" s="7"/>
      <c r="X40" s="7"/>
      <c r="Y40" s="7"/>
      <c r="Z40" s="7"/>
      <c r="AA40" s="7"/>
    </row>
    <row r="41" spans="1:27" x14ac:dyDescent="0.5">
      <c r="A41" s="7"/>
      <c r="B41" s="7"/>
      <c r="C41" s="7"/>
      <c r="D41" s="7"/>
      <c r="E41" s="7"/>
      <c r="F41" s="7"/>
      <c r="G41" s="7"/>
      <c r="H41" s="7"/>
      <c r="I41" s="7"/>
      <c r="J41" s="7"/>
      <c r="K41" s="7"/>
      <c r="L41" s="7"/>
      <c r="M41" s="7"/>
      <c r="N41" s="7"/>
      <c r="O41" s="7"/>
      <c r="P41" s="7"/>
      <c r="Q41" s="7"/>
      <c r="R41" s="7"/>
      <c r="V41" s="7"/>
      <c r="W41" s="7"/>
      <c r="X41" s="7"/>
      <c r="Y41" s="7"/>
      <c r="Z41" s="7"/>
      <c r="AA41" s="7"/>
    </row>
    <row r="42" spans="1:27" x14ac:dyDescent="0.5">
      <c r="A42" s="7"/>
      <c r="B42" s="7"/>
      <c r="C42" s="7"/>
      <c r="D42" s="7"/>
      <c r="E42" s="7"/>
      <c r="F42" s="7"/>
      <c r="G42" s="7"/>
      <c r="H42" s="7"/>
      <c r="I42" s="7"/>
      <c r="J42" s="7"/>
      <c r="K42" s="7"/>
      <c r="L42" s="7"/>
      <c r="M42" s="7"/>
      <c r="N42" s="7"/>
      <c r="O42" s="7"/>
      <c r="P42" s="7"/>
      <c r="Q42" s="7"/>
      <c r="R42" s="7"/>
      <c r="V42" s="7"/>
      <c r="W42" s="7"/>
      <c r="X42" s="7"/>
      <c r="Y42" s="7"/>
      <c r="Z42" s="7"/>
      <c r="AA42" s="7"/>
    </row>
    <row r="43" spans="1:27" x14ac:dyDescent="0.5">
      <c r="A43" s="7"/>
      <c r="B43" s="7"/>
      <c r="C43" s="7"/>
      <c r="D43" s="7"/>
      <c r="E43" s="7"/>
      <c r="F43" s="7"/>
      <c r="G43" s="7"/>
      <c r="H43" s="7"/>
      <c r="I43" s="7"/>
      <c r="J43" s="7"/>
      <c r="K43" s="7"/>
      <c r="L43" s="7"/>
      <c r="M43" s="7"/>
      <c r="N43" s="7"/>
      <c r="O43" s="7"/>
      <c r="P43" s="7"/>
      <c r="Q43" s="7"/>
      <c r="R43" s="7"/>
      <c r="V43" s="7"/>
      <c r="W43" s="7"/>
      <c r="X43" s="7"/>
      <c r="Y43" s="7"/>
      <c r="Z43" s="7"/>
      <c r="AA43" s="7"/>
    </row>
    <row r="44" spans="1:27" x14ac:dyDescent="0.5">
      <c r="A44" s="7"/>
      <c r="B44" s="7"/>
      <c r="C44" s="7"/>
      <c r="D44" s="7"/>
      <c r="E44" s="7"/>
      <c r="F44" s="7"/>
      <c r="G44" s="7"/>
      <c r="H44" s="7"/>
      <c r="I44" s="7"/>
      <c r="J44" s="7"/>
      <c r="K44" s="7"/>
      <c r="L44" s="7"/>
      <c r="M44" s="7"/>
      <c r="N44" s="7"/>
      <c r="O44" s="7"/>
      <c r="P44" s="7"/>
      <c r="Q44" s="7"/>
      <c r="R44" s="7"/>
      <c r="V44" s="7"/>
      <c r="W44" s="7"/>
      <c r="X44" s="7"/>
      <c r="Y44" s="7"/>
      <c r="Z44" s="7"/>
      <c r="AA44" s="7"/>
    </row>
    <row r="45" spans="1:27" x14ac:dyDescent="0.5">
      <c r="A45" s="7"/>
      <c r="B45" s="7"/>
      <c r="C45" s="7"/>
      <c r="D45" s="7"/>
      <c r="E45" s="7"/>
      <c r="F45" s="7"/>
      <c r="G45" s="7"/>
      <c r="H45" s="7"/>
      <c r="I45" s="7"/>
      <c r="J45" s="7"/>
      <c r="K45" s="7"/>
      <c r="L45" s="7"/>
      <c r="M45" s="7"/>
      <c r="N45" s="7"/>
      <c r="O45" s="7"/>
      <c r="P45" s="7"/>
      <c r="Q45" s="7"/>
      <c r="R45" s="7"/>
      <c r="V45" s="7"/>
      <c r="W45" s="7"/>
      <c r="X45" s="7"/>
      <c r="Y45" s="7"/>
      <c r="Z45" s="7"/>
      <c r="AA45" s="7"/>
    </row>
    <row r="46" spans="1:27" x14ac:dyDescent="0.5">
      <c r="A46" s="7"/>
      <c r="B46" s="7"/>
      <c r="C46" s="7"/>
      <c r="D46" s="7"/>
      <c r="E46" s="7"/>
      <c r="F46" s="7"/>
      <c r="G46" s="7"/>
      <c r="H46" s="7"/>
      <c r="I46" s="7"/>
      <c r="J46" s="7"/>
      <c r="K46" s="7"/>
      <c r="L46" s="7"/>
      <c r="M46" s="7"/>
      <c r="N46" s="7"/>
      <c r="O46" s="7"/>
      <c r="P46" s="7"/>
      <c r="Q46" s="7"/>
      <c r="R46" s="7"/>
      <c r="V46" s="7"/>
      <c r="W46" s="7"/>
      <c r="X46" s="7"/>
      <c r="Y46" s="7"/>
      <c r="Z46" s="7"/>
      <c r="AA46" s="7"/>
    </row>
    <row r="47" spans="1:27" x14ac:dyDescent="0.5">
      <c r="A47" s="7"/>
      <c r="B47" s="7"/>
      <c r="C47" s="7"/>
      <c r="D47" s="7"/>
      <c r="E47" s="7"/>
      <c r="F47" s="7"/>
      <c r="G47" s="7"/>
      <c r="H47" s="7"/>
      <c r="I47" s="7"/>
      <c r="J47" s="7"/>
      <c r="K47" s="7"/>
      <c r="L47" s="7"/>
      <c r="M47" s="7"/>
      <c r="N47" s="7"/>
      <c r="O47" s="7"/>
      <c r="P47" s="7"/>
      <c r="Q47" s="7"/>
      <c r="R47" s="7"/>
      <c r="V47" s="7"/>
      <c r="W47" s="7"/>
      <c r="X47" s="7"/>
      <c r="Y47" s="7"/>
      <c r="Z47" s="7"/>
      <c r="AA47" s="7"/>
    </row>
    <row r="48" spans="1:27" x14ac:dyDescent="0.5">
      <c r="A48" s="7"/>
      <c r="B48" s="7"/>
      <c r="C48" s="7"/>
      <c r="D48" s="7"/>
      <c r="E48" s="7"/>
      <c r="F48" s="7"/>
      <c r="G48" s="7"/>
      <c r="H48" s="7"/>
      <c r="I48" s="7"/>
      <c r="J48" s="7"/>
      <c r="K48" s="7"/>
      <c r="L48" s="7"/>
      <c r="M48" s="7"/>
      <c r="N48" s="7"/>
      <c r="O48" s="7"/>
      <c r="P48" s="7"/>
      <c r="Q48" s="7"/>
      <c r="R48" s="7"/>
      <c r="V48" s="7"/>
      <c r="W48" s="7"/>
      <c r="X48" s="7"/>
      <c r="Y48" s="7"/>
      <c r="Z48" s="7"/>
      <c r="AA48" s="7"/>
    </row>
    <row r="49" spans="1:27" x14ac:dyDescent="0.5">
      <c r="A49" s="7"/>
      <c r="B49" s="7"/>
      <c r="C49" s="7"/>
      <c r="D49" s="7"/>
      <c r="E49" s="7"/>
      <c r="F49" s="7"/>
      <c r="G49" s="7"/>
      <c r="H49" s="7"/>
      <c r="I49" s="7"/>
      <c r="J49" s="7"/>
      <c r="K49" s="7"/>
      <c r="L49" s="7"/>
      <c r="M49" s="7"/>
      <c r="N49" s="7"/>
      <c r="O49" s="7"/>
      <c r="P49" s="7"/>
      <c r="Q49" s="7"/>
      <c r="R49" s="7"/>
      <c r="V49" s="7"/>
      <c r="W49" s="7"/>
      <c r="X49" s="7"/>
      <c r="Y49" s="7"/>
      <c r="Z49" s="7"/>
      <c r="AA49" s="7"/>
    </row>
    <row r="50" spans="1:27" s="7" customFormat="1" x14ac:dyDescent="0.5"/>
    <row r="51" spans="1:27" s="7" customFormat="1" x14ac:dyDescent="0.5"/>
  </sheetData>
  <sheetProtection sheet="1" formatColumns="0" formatRows="0" selectLockedCells="1"/>
  <autoFilter ref="C32:R37" xr:uid="{AC973CE9-7144-4FC9-92AF-B2A29CB95724}">
    <filterColumn colId="1" showButton="0"/>
    <filterColumn colId="2" showButton="0"/>
    <filterColumn colId="3" showButton="0"/>
    <filterColumn colId="4" showButton="0"/>
    <filterColumn colId="5" showButton="0"/>
    <filterColumn colId="7" hiddenButton="1" showButton="0"/>
    <filterColumn colId="8" showButton="0"/>
    <filterColumn colId="9" showButton="0"/>
    <filterColumn colId="11" showButton="0"/>
    <filterColumn colId="12" showButton="0"/>
    <filterColumn colId="13" hiddenButton="1" showButton="0"/>
    <filterColumn colId="14" hiddenButton="1" showButton="0"/>
    <filterColumn colId="15" showButton="0"/>
  </autoFilter>
  <mergeCells count="2">
    <mergeCell ref="B3:C3"/>
    <mergeCell ref="B1:N1"/>
  </mergeCells>
  <conditionalFormatting sqref="K34">
    <cfRule type="expression" dxfId="698" priority="4">
      <formula>AND(COUNTA(K$5:K$30)&gt;0,ISBLANK(K$34))</formula>
    </cfRule>
  </conditionalFormatting>
  <conditionalFormatting sqref="G33:J33 L33:R33">
    <cfRule type="expression" dxfId="697" priority="1">
      <formula>AND(COUNT(G5:G30)&gt;0,ISBLANK(G33))</formula>
    </cfRule>
  </conditionalFormatting>
  <dataValidations count="11">
    <dataValidation type="list" errorStyle="warning" allowBlank="1" showInputMessage="1" showErrorMessage="1" errorTitle="SOM Method" error="You are adding a new method, are you sure you want do this?" sqref="J34" xr:uid="{3678721A-E56C-46D7-9A31-EA0F2DE73CA4}">
      <formula1>SOM.Method</formula1>
    </dataValidation>
    <dataValidation type="list" errorStyle="warning" allowBlank="1" showInputMessage="1" showErrorMessage="1" errorTitle="SOC Method" error="You are adding a new method, are you sure you want do this?" sqref="I34" xr:uid="{3131FAD7-1936-4A0E-9397-EC77458255A2}">
      <formula1>SOC.Method</formula1>
    </dataValidation>
    <dataValidation type="custom" allowBlank="1" showInputMessage="1" showErrorMessage="1" errorTitle="Texture" error="Textures add up to &gt;100%" sqref="D5:F30" xr:uid="{82F85EEF-42E1-470A-9A8F-7673E552E45E}">
      <formula1>($D5+$E5+$F5)&lt;=101</formula1>
    </dataValidation>
    <dataValidation type="list" allowBlank="1" showInputMessage="1" showErrorMessage="1" sqref="L33:M33" xr:uid="{11581A3B-BE4D-47B2-80C7-ADE500468222}">
      <formula1>CEC.Unit</formula1>
    </dataValidation>
    <dataValidation type="list" allowBlank="1" showInputMessage="1" showErrorMessage="1" sqref="G33" xr:uid="{9E04E01F-C4FD-4477-9DB6-AAAEABC8B6AE}">
      <formula1>BD.Unit</formula1>
    </dataValidation>
    <dataValidation type="list" allowBlank="1" showInputMessage="1" showErrorMessage="1" sqref="O33:R33" xr:uid="{54717857-3750-4521-B2FC-D956BA60FB70}">
      <formula1>N.Unit</formula1>
    </dataValidation>
    <dataValidation type="list" allowBlank="1" showInputMessage="1" showErrorMessage="1" sqref="K34" xr:uid="{8F207DD6-44A6-4673-B355-7F13F2F33CBF}">
      <formula1>pH.Method</formula1>
    </dataValidation>
    <dataValidation type="list" allowBlank="1" showInputMessage="1" showErrorMessage="1" sqref="H33:J33" xr:uid="{12C24B14-8C0E-4BAC-AE91-574F6C60A92A}">
      <formula1>SOM.Unit</formula1>
    </dataValidation>
    <dataValidation type="custom" allowBlank="1" showInputMessage="1" showErrorMessage="1" error="Upper should be less than lower." sqref="B5:B30" xr:uid="{5E9A9F18-96D0-4297-B103-AF1367CF2124}">
      <formula1>B5&lt;=C5</formula1>
    </dataValidation>
    <dataValidation type="custom" allowBlank="1" showInputMessage="1" showErrorMessage="1" error="Lower should be less than or equal to upper." sqref="C5:C30" xr:uid="{FB4CDD76-BE32-47DC-82D0-6FEAB86B357B}">
      <formula1>C5&gt;=B5</formula1>
    </dataValidation>
    <dataValidation type="decimal" errorStyle="warning" allowBlank="1" showInputMessage="1" showErrorMessage="1" error="1) Should be a number_x000a_2) Check magnitude" sqref="G5:R30" xr:uid="{1EA21A2C-3D4F-4DA4-8B31-301F152A6E56}">
      <formula1>-10000</formula1>
      <formula2>10000</formula2>
    </dataValidation>
  </dataValidations>
  <hyperlinks>
    <hyperlink ref="G35" r:id="rId1" display="http://soil.bd/" xr:uid="{2F94F17A-A921-43B7-810B-020CA6CA98DB}"/>
  </hyperlinks>
  <pageMargins left="0.7" right="0.7" top="0.75" bottom="0.75" header="0.3" footer="0.3"/>
  <pageSetup paperSize="9" orientation="portrait" r:id="rId2"/>
  <ignoredErrors>
    <ignoredError sqref="I36" formula="1"/>
  </ignoredErrors>
  <extLst>
    <ext xmlns:x14="http://schemas.microsoft.com/office/spreadsheetml/2009/9/main" uri="{78C0D931-6437-407d-A8EE-F0AAD7539E65}">
      <x14:conditionalFormattings>
        <x14:conditionalFormatting xmlns:xm="http://schemas.microsoft.com/office/excel/2006/main">
          <x14:cfRule type="expression" priority="3" id="{C2E476AA-8D28-43E5-ABB7-74C306A63ED6}">
            <xm:f>AND(NOT(ISBLANK(A5)),COUNTIF(_xlfn.ANCHORARRAY(Site!$AN$2),A5)=0)</xm:f>
            <x14:dxf>
              <fill>
                <patternFill>
                  <bgColor rgb="FFFF9999"/>
                </patternFill>
              </fill>
            </x14:dxf>
          </x14:cfRule>
          <xm:sqref>A5:A30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5C9F21DD-FF4F-437C-BEE2-4E7F615E477F}">
          <x14:formula1>
            <xm:f>_xlfn.ANCHORARRAY(Site!$AM$2)</xm:f>
          </x14:formula1>
          <xm:sqref>A31</xm:sqref>
        </x14:dataValidation>
        <x14:dataValidation type="list" allowBlank="1" showInputMessage="1" showErrorMessage="1" xr:uid="{04297DE4-2AEC-4302-9E5C-B476DB483793}">
          <x14:formula1>
            <xm:f>_xlfn.ANCHORARRAY(Site!$AN$2)</xm:f>
          </x14:formula1>
          <xm:sqref>A5:A30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A285D-7178-471F-9616-6C64AA7E1A41}">
  <sheetPr codeName="Sheet14"/>
  <dimension ref="A1:AI40"/>
  <sheetViews>
    <sheetView showFormulas="1" zoomScale="36" zoomScaleNormal="36" workbookViewId="0">
      <selection activeCell="L50" sqref="L50"/>
    </sheetView>
  </sheetViews>
  <sheetFormatPr defaultColWidth="8.8203125" defaultRowHeight="10.35" x14ac:dyDescent="0.35"/>
  <cols>
    <col min="1" max="25" width="8.8203125" style="4"/>
    <col min="26" max="26" width="12.8203125" style="4" bestFit="1" customWidth="1"/>
    <col min="27" max="16384" width="8.8203125" style="4"/>
  </cols>
  <sheetData>
    <row r="1" spans="1:35" s="528" customFormat="1" ht="20.7" x14ac:dyDescent="0.35">
      <c r="A1" s="528" t="str" cm="1">
        <f t="array" ref="A1:R1">Site.Soils!A35:R35</f>
        <v>Site.ID</v>
      </c>
      <c r="B1" s="528" t="str">
        <v>Soil.Upper</v>
      </c>
      <c r="C1" s="528" t="str">
        <v>Soil.Lower</v>
      </c>
      <c r="D1" s="528" t="str">
        <v>SND</v>
      </c>
      <c r="E1" s="528" t="str">
        <v>SLT</v>
      </c>
      <c r="F1" s="528" t="str">
        <v>CLY</v>
      </c>
      <c r="G1" s="528" t="str">
        <v>Soil.BD</v>
      </c>
      <c r="H1" s="528" t="str">
        <v>Soil.TC</v>
      </c>
      <c r="I1" s="528" t="str">
        <v>Soil.SOC</v>
      </c>
      <c r="J1" s="528" t="str">
        <v>Soil.SOM</v>
      </c>
      <c r="K1" s="528" t="str">
        <v>Soil.pH</v>
      </c>
      <c r="L1" s="528" t="str">
        <v>Soil.CEC</v>
      </c>
      <c r="M1" s="528" t="str">
        <v>Soil.EC</v>
      </c>
      <c r="N1" s="528" t="str">
        <v>Soil.FC</v>
      </c>
      <c r="O1" s="528" t="str">
        <v>Soil.TN</v>
      </c>
      <c r="P1" s="528" t="str">
        <v>Soil.NH4</v>
      </c>
      <c r="Q1" s="528" t="str">
        <v>Soil.NO3</v>
      </c>
      <c r="R1" s="528" t="str">
        <v>Soil.AN</v>
      </c>
      <c r="S1" s="528" t="str" cm="1">
        <f t="array" ref="S1:Y1">Site.Soils!D36:J36</f>
        <v>SND.Unit</v>
      </c>
      <c r="T1" s="528" t="str">
        <v>SLT.Unit</v>
      </c>
      <c r="U1" s="528" t="str">
        <v>CLY.Unit</v>
      </c>
      <c r="V1" s="528" t="str">
        <v>Soil.BD.Unit</v>
      </c>
      <c r="W1" s="528" t="str">
        <v>Soil.TC.Unit</v>
      </c>
      <c r="X1" s="528" t="str">
        <v>Soil.SOC.Unit</v>
      </c>
      <c r="Y1" s="528" t="str">
        <v>Soil.SOM.Unit</v>
      </c>
      <c r="Z1" s="528" t="str" cm="1">
        <f t="array" ref="Z1:AF1">Site.Soils!L36:R36</f>
        <v>Soil.CEC.Unit</v>
      </c>
      <c r="AA1" s="528" t="str">
        <v>Soil.EC.Unit</v>
      </c>
      <c r="AB1" s="528" t="str">
        <v>Soil.FC.Unit</v>
      </c>
      <c r="AC1" s="528" t="str">
        <v>Soil.N.Unit</v>
      </c>
      <c r="AD1" s="528" t="str">
        <v>Soil.NH4.Unit</v>
      </c>
      <c r="AE1" s="528" t="str">
        <v>Soil.NO3.Unit</v>
      </c>
      <c r="AF1" s="528" t="str">
        <v>Soil.N.Unit</v>
      </c>
      <c r="AG1" s="528" t="str" cm="1">
        <f t="array" ref="AG1:AI1">Site.Soils!I37:K37</f>
        <v>Soil.SOC.Method</v>
      </c>
      <c r="AH1" s="528" t="str">
        <v>Soil.SOM.Method</v>
      </c>
      <c r="AI1" s="528" t="str">
        <v>Soil.pH.Method</v>
      </c>
    </row>
    <row r="2" spans="1:35" s="528" customFormat="1" x14ac:dyDescent="0.35">
      <c r="A2" s="4" t="str" cm="1">
        <f t="array" ref="A2">IFERROR(_xlfn._xlws.FILTER(Site.Soils!A5:R30,Site.Soils!A5:A30&lt;&gt;""),"")</f>
        <v/>
      </c>
      <c r="B2" s="4"/>
      <c r="C2" s="4"/>
      <c r="D2" s="4"/>
      <c r="E2" s="4"/>
      <c r="F2" s="4"/>
      <c r="G2" s="4"/>
      <c r="H2" s="4"/>
      <c r="I2" s="4"/>
      <c r="J2" s="4"/>
      <c r="K2" s="4"/>
      <c r="L2" s="4"/>
      <c r="M2" s="4"/>
      <c r="N2" s="4"/>
      <c r="O2" s="4"/>
      <c r="P2" s="4"/>
      <c r="Q2" s="4"/>
      <c r="R2" s="4"/>
      <c r="S2" s="528" t="str" cm="1">
        <f t="array" ref="S2:Y2">IF(ISBLANK(A2),"",Site.Soils!D$33:J$33)</f>
        <v>%</v>
      </c>
      <c r="T2" s="528" t="str">
        <v>%</v>
      </c>
      <c r="U2" s="528" t="str">
        <v>%</v>
      </c>
      <c r="V2" s="528">
        <v>0</v>
      </c>
      <c r="W2" s="528">
        <v>0</v>
      </c>
      <c r="X2" s="528">
        <v>0</v>
      </c>
      <c r="Y2" s="528">
        <v>0</v>
      </c>
      <c r="Z2" s="528" cm="1">
        <f t="array" ref="Z2:AF2">IF(ISBLANK(A2),"",Site.Soils!L$33:R$33)</f>
        <v>0</v>
      </c>
      <c r="AA2" s="528">
        <v>0</v>
      </c>
      <c r="AB2" s="528">
        <v>0</v>
      </c>
      <c r="AC2" s="528">
        <v>0</v>
      </c>
      <c r="AD2" s="528">
        <v>0</v>
      </c>
      <c r="AE2" s="528">
        <v>0</v>
      </c>
      <c r="AF2" s="528">
        <v>0</v>
      </c>
      <c r="AG2" s="528" cm="1">
        <f t="array" ref="AG2:AI2">IF(ISBLANK(A2),"",Site.Soils!I34:K34)</f>
        <v>0</v>
      </c>
      <c r="AH2" s="528">
        <v>0</v>
      </c>
      <c r="AI2" s="528">
        <v>0</v>
      </c>
    </row>
    <row r="3" spans="1:35" x14ac:dyDescent="0.35">
      <c r="S3" s="528" t="str" cm="1">
        <f t="array" ref="S3">IF(ISBLANK(A3),"",Site.Soils!D$33:J$33)</f>
        <v/>
      </c>
      <c r="T3" s="528"/>
      <c r="U3" s="528"/>
      <c r="V3" s="528"/>
      <c r="W3" s="528"/>
      <c r="X3" s="528"/>
      <c r="Y3" s="528"/>
      <c r="Z3" s="528" t="str" cm="1">
        <f t="array" ref="Z3">IF(ISBLANK(A3),"",Site.Soils!L$33:R$33)</f>
        <v/>
      </c>
      <c r="AA3" s="528"/>
      <c r="AB3" s="528"/>
      <c r="AC3" s="528"/>
      <c r="AD3" s="528"/>
      <c r="AE3" s="528"/>
      <c r="AF3" s="528"/>
      <c r="AG3" s="528" t="str" cm="1">
        <f t="array" ref="AG3">IF(ISBLANK(A3),"",Site.Soils!I38:K38)</f>
        <v/>
      </c>
      <c r="AH3" s="528"/>
      <c r="AI3" s="528"/>
    </row>
    <row r="4" spans="1:35" x14ac:dyDescent="0.35">
      <c r="S4" s="528" t="str" cm="1">
        <f t="array" ref="S4">IF(ISBLANK(A4),"",Site.Soils!D$33:J$33)</f>
        <v/>
      </c>
      <c r="T4" s="528"/>
      <c r="U4" s="528"/>
      <c r="V4" s="528"/>
      <c r="W4" s="528"/>
      <c r="X4" s="528"/>
      <c r="Y4" s="528"/>
      <c r="Z4" s="528" t="str" cm="1">
        <f t="array" ref="Z4">IF(ISBLANK(A4),"",Site.Soils!L$33:R$33)</f>
        <v/>
      </c>
      <c r="AA4" s="528"/>
      <c r="AB4" s="528"/>
      <c r="AC4" s="528"/>
      <c r="AD4" s="528"/>
      <c r="AE4" s="528"/>
      <c r="AF4" s="528"/>
      <c r="AG4" s="528" t="str" cm="1">
        <f t="array" ref="AG4">IF(ISBLANK(A4),"",Site.Soils!I39:K39)</f>
        <v/>
      </c>
      <c r="AH4" s="528"/>
      <c r="AI4" s="528"/>
    </row>
    <row r="5" spans="1:35" x14ac:dyDescent="0.35">
      <c r="S5" s="528" t="str" cm="1">
        <f t="array" ref="S5">IF(ISBLANK(A5),"",Site.Soils!D$33:J$33)</f>
        <v/>
      </c>
      <c r="T5" s="528"/>
      <c r="U5" s="528"/>
      <c r="V5" s="528"/>
      <c r="W5" s="528"/>
      <c r="X5" s="528"/>
      <c r="Y5" s="528"/>
      <c r="Z5" s="528" t="str" cm="1">
        <f t="array" ref="Z5">IF(ISBLANK(A5),"",Site.Soils!L$33:R$33)</f>
        <v/>
      </c>
      <c r="AA5" s="528"/>
      <c r="AB5" s="528"/>
      <c r="AC5" s="528"/>
      <c r="AD5" s="528"/>
      <c r="AE5" s="528"/>
      <c r="AF5" s="528"/>
      <c r="AG5" s="528" t="str" cm="1">
        <f t="array" ref="AG5">IF(ISBLANK(A5),"",Site.Soils!I40:K40)</f>
        <v/>
      </c>
      <c r="AH5" s="528"/>
      <c r="AI5" s="528"/>
    </row>
    <row r="6" spans="1:35" x14ac:dyDescent="0.35">
      <c r="S6" s="528" t="str" cm="1">
        <f t="array" ref="S6">IF(ISBLANK(A6),"",Site.Soils!D$33:J$33)</f>
        <v/>
      </c>
      <c r="T6" s="528"/>
      <c r="U6" s="528"/>
      <c r="V6" s="528"/>
      <c r="W6" s="528"/>
      <c r="X6" s="528"/>
      <c r="Y6" s="528"/>
      <c r="Z6" s="528" t="str" cm="1">
        <f t="array" ref="Z6">IF(ISBLANK(A6),"",Site.Soils!L$33:R$33)</f>
        <v/>
      </c>
      <c r="AA6" s="528"/>
      <c r="AB6" s="528"/>
      <c r="AC6" s="528"/>
      <c r="AD6" s="528"/>
      <c r="AE6" s="528"/>
      <c r="AF6" s="528"/>
      <c r="AG6" s="528" t="str" cm="1">
        <f t="array" ref="AG6">IF(ISBLANK(A6),"",Site.Soils!I41:K41)</f>
        <v/>
      </c>
      <c r="AH6" s="528"/>
      <c r="AI6" s="528"/>
    </row>
    <row r="7" spans="1:35" x14ac:dyDescent="0.35">
      <c r="S7" s="528" t="str" cm="1">
        <f t="array" ref="S7">IF(ISBLANK(A7),"",Site.Soils!D$33:J$33)</f>
        <v/>
      </c>
      <c r="T7" s="528"/>
      <c r="U7" s="528"/>
      <c r="V7" s="528"/>
      <c r="W7" s="528"/>
      <c r="X7" s="528"/>
      <c r="Y7" s="528"/>
      <c r="Z7" s="528" t="str" cm="1">
        <f t="array" ref="Z7">IF(ISBLANK(A7),"",Site.Soils!L$33:R$33)</f>
        <v/>
      </c>
      <c r="AA7" s="528"/>
      <c r="AB7" s="528"/>
      <c r="AC7" s="528"/>
      <c r="AD7" s="528"/>
      <c r="AE7" s="528"/>
      <c r="AF7" s="528"/>
      <c r="AG7" s="528" t="str" cm="1">
        <f t="array" ref="AG7">IF(ISBLANK(A7),"",Site.Soils!I42:K42)</f>
        <v/>
      </c>
      <c r="AH7" s="528"/>
      <c r="AI7" s="528"/>
    </row>
    <row r="8" spans="1:35" x14ac:dyDescent="0.35">
      <c r="S8" s="528" t="str" cm="1">
        <f t="array" ref="S8">IF(ISBLANK(A8),"",Site.Soils!D$33:J$33)</f>
        <v/>
      </c>
      <c r="T8" s="528"/>
      <c r="U8" s="528"/>
      <c r="V8" s="528"/>
      <c r="W8" s="528"/>
      <c r="X8" s="528"/>
      <c r="Y8" s="528"/>
      <c r="Z8" s="528" t="str" cm="1">
        <f t="array" ref="Z8">IF(ISBLANK(A8),"",Site.Soils!L$33:R$33)</f>
        <v/>
      </c>
      <c r="AA8" s="528"/>
      <c r="AB8" s="528"/>
      <c r="AC8" s="528"/>
      <c r="AD8" s="528"/>
      <c r="AE8" s="528"/>
      <c r="AF8" s="528"/>
      <c r="AG8" s="528" t="str" cm="1">
        <f t="array" ref="AG8">IF(ISBLANK(A8),"",Site.Soils!I43:K43)</f>
        <v/>
      </c>
      <c r="AH8" s="528"/>
      <c r="AI8" s="528"/>
    </row>
    <row r="9" spans="1:35" x14ac:dyDescent="0.35">
      <c r="S9" s="528" t="str" cm="1">
        <f t="array" ref="S9">IF(ISBLANK(A9),"",Site.Soils!D$33:J$33)</f>
        <v/>
      </c>
      <c r="T9" s="528"/>
      <c r="U9" s="528"/>
      <c r="V9" s="528"/>
      <c r="W9" s="528"/>
      <c r="X9" s="528"/>
      <c r="Y9" s="528"/>
      <c r="Z9" s="528" t="str" cm="1">
        <f t="array" ref="Z9">IF(ISBLANK(A9),"",Site.Soils!L$33:R$33)</f>
        <v/>
      </c>
      <c r="AA9" s="528"/>
      <c r="AB9" s="528"/>
      <c r="AC9" s="528"/>
      <c r="AD9" s="528"/>
      <c r="AE9" s="528"/>
      <c r="AF9" s="528"/>
      <c r="AG9" s="528" t="str" cm="1">
        <f t="array" ref="AG9">IF(ISBLANK(A9),"",Site.Soils!I44:K44)</f>
        <v/>
      </c>
      <c r="AH9" s="528"/>
      <c r="AI9" s="528"/>
    </row>
    <row r="10" spans="1:35" x14ac:dyDescent="0.35">
      <c r="S10" s="528" t="str" cm="1">
        <f t="array" ref="S10">IF(ISBLANK(A10),"",Site.Soils!D$33:J$33)</f>
        <v/>
      </c>
      <c r="T10" s="528"/>
      <c r="U10" s="528"/>
      <c r="V10" s="528"/>
      <c r="W10" s="528"/>
      <c r="X10" s="528"/>
      <c r="Y10" s="528"/>
      <c r="Z10" s="528" t="str" cm="1">
        <f t="array" ref="Z10">IF(ISBLANK(A10),"",Site.Soils!L$33:R$33)</f>
        <v/>
      </c>
      <c r="AA10" s="528"/>
      <c r="AB10" s="528"/>
      <c r="AC10" s="528"/>
      <c r="AD10" s="528"/>
      <c r="AE10" s="528"/>
      <c r="AF10" s="528"/>
      <c r="AG10" s="528" t="str" cm="1">
        <f t="array" ref="AG10">IF(ISBLANK(A10),"",Site.Soils!I45:K45)</f>
        <v/>
      </c>
      <c r="AH10" s="528"/>
      <c r="AI10" s="528"/>
    </row>
    <row r="11" spans="1:35" x14ac:dyDescent="0.35">
      <c r="S11" s="528" t="str" cm="1">
        <f t="array" ref="S11">IF(ISBLANK(A11),"",Site.Soils!D$33:J$33)</f>
        <v/>
      </c>
      <c r="T11" s="528"/>
      <c r="U11" s="528"/>
      <c r="V11" s="528"/>
      <c r="W11" s="528"/>
      <c r="X11" s="528"/>
      <c r="Y11" s="528"/>
      <c r="Z11" s="528" t="str" cm="1">
        <f t="array" ref="Z11">IF(ISBLANK(A11),"",Site.Soils!L$33:R$33)</f>
        <v/>
      </c>
      <c r="AA11" s="528"/>
      <c r="AB11" s="528"/>
      <c r="AC11" s="528"/>
      <c r="AD11" s="528"/>
      <c r="AE11" s="528"/>
      <c r="AF11" s="528"/>
      <c r="AG11" s="528" t="str" cm="1">
        <f t="array" ref="AG11">IF(ISBLANK(A11),"",Site.Soils!I46:K46)</f>
        <v/>
      </c>
      <c r="AH11" s="528"/>
      <c r="AI11" s="528"/>
    </row>
    <row r="12" spans="1:35" x14ac:dyDescent="0.35">
      <c r="S12" s="528" t="str" cm="1">
        <f t="array" ref="S12">IF(ISBLANK(A12),"",Site.Soils!D$33:J$33)</f>
        <v/>
      </c>
      <c r="T12" s="528"/>
      <c r="U12" s="528"/>
      <c r="V12" s="528"/>
      <c r="W12" s="528"/>
      <c r="X12" s="528"/>
      <c r="Y12" s="528"/>
      <c r="Z12" s="528" t="str" cm="1">
        <f t="array" ref="Z12">IF(ISBLANK(A12),"",Site.Soils!L$33:R$33)</f>
        <v/>
      </c>
      <c r="AA12" s="528"/>
      <c r="AB12" s="528"/>
      <c r="AC12" s="528"/>
      <c r="AD12" s="528"/>
      <c r="AE12" s="528"/>
      <c r="AF12" s="528"/>
      <c r="AG12" s="528" t="str" cm="1">
        <f t="array" ref="AG12">IF(ISBLANK(A12),"",Site.Soils!I47:K47)</f>
        <v/>
      </c>
      <c r="AH12" s="528"/>
      <c r="AI12" s="528"/>
    </row>
    <row r="13" spans="1:35" x14ac:dyDescent="0.35">
      <c r="S13" s="528" t="str" cm="1">
        <f t="array" ref="S13">IF(ISBLANK(A13),"",Site.Soils!D$33:J$33)</f>
        <v/>
      </c>
      <c r="T13" s="528"/>
      <c r="U13" s="528"/>
      <c r="V13" s="528"/>
      <c r="W13" s="528"/>
      <c r="X13" s="528"/>
      <c r="Y13" s="528"/>
      <c r="Z13" s="528" t="str" cm="1">
        <f t="array" ref="Z13">IF(ISBLANK(A13),"",Site.Soils!L$33:R$33)</f>
        <v/>
      </c>
      <c r="AA13" s="528"/>
      <c r="AB13" s="528"/>
      <c r="AC13" s="528"/>
      <c r="AD13" s="528"/>
      <c r="AE13" s="528"/>
      <c r="AF13" s="528"/>
      <c r="AG13" s="528" t="str" cm="1">
        <f t="array" ref="AG13">IF(ISBLANK(A13),"",Site.Soils!I48:K48)</f>
        <v/>
      </c>
      <c r="AH13" s="528"/>
      <c r="AI13" s="528"/>
    </row>
    <row r="14" spans="1:35" x14ac:dyDescent="0.35">
      <c r="S14" s="528" t="str" cm="1">
        <f t="array" ref="S14">IF(ISBLANK(A14),"",Site.Soils!D$33:J$33)</f>
        <v/>
      </c>
      <c r="T14" s="528"/>
      <c r="U14" s="528"/>
      <c r="V14" s="528"/>
      <c r="W14" s="528"/>
      <c r="X14" s="528"/>
      <c r="Y14" s="528"/>
      <c r="Z14" s="528" t="str" cm="1">
        <f t="array" ref="Z14">IF(ISBLANK(A14),"",Site.Soils!L$33:R$33)</f>
        <v/>
      </c>
      <c r="AA14" s="528"/>
      <c r="AB14" s="528"/>
      <c r="AC14" s="528"/>
      <c r="AD14" s="528"/>
      <c r="AE14" s="528"/>
      <c r="AF14" s="528"/>
      <c r="AG14" s="528" t="str" cm="1">
        <f t="array" ref="AG14">IF(ISBLANK(A14),"",Site.Soils!I49:K49)</f>
        <v/>
      </c>
      <c r="AH14" s="528"/>
      <c r="AI14" s="528"/>
    </row>
    <row r="15" spans="1:35" x14ac:dyDescent="0.35">
      <c r="S15" s="528" t="str" cm="1">
        <f t="array" ref="S15">IF(ISBLANK(A15),"",Site.Soils!D$33:J$33)</f>
        <v/>
      </c>
      <c r="T15" s="528"/>
      <c r="U15" s="528"/>
      <c r="V15" s="528"/>
      <c r="W15" s="528"/>
      <c r="X15" s="528"/>
      <c r="Y15" s="528"/>
      <c r="Z15" s="528" t="str" cm="1">
        <f t="array" ref="Z15">IF(ISBLANK(A15),"",Site.Soils!L$33:R$33)</f>
        <v/>
      </c>
      <c r="AA15" s="528"/>
      <c r="AB15" s="528"/>
      <c r="AC15" s="528"/>
      <c r="AD15" s="528"/>
      <c r="AE15" s="528"/>
      <c r="AF15" s="528"/>
      <c r="AG15" s="528" t="str" cm="1">
        <f t="array" ref="AG15">IF(ISBLANK(A15),"",Site.Soils!I50:K50)</f>
        <v/>
      </c>
      <c r="AH15" s="528"/>
      <c r="AI15" s="528"/>
    </row>
    <row r="16" spans="1:35" x14ac:dyDescent="0.35">
      <c r="S16" s="528" t="str" cm="1">
        <f t="array" ref="S16">IF(ISBLANK(A16),"",Site.Soils!D$33:J$33)</f>
        <v/>
      </c>
      <c r="T16" s="528"/>
      <c r="U16" s="528"/>
      <c r="V16" s="528"/>
      <c r="W16" s="528"/>
      <c r="X16" s="528"/>
      <c r="Y16" s="528"/>
      <c r="Z16" s="528" t="str" cm="1">
        <f t="array" ref="Z16">IF(ISBLANK(A16),"",Site.Soils!L$33:R$33)</f>
        <v/>
      </c>
      <c r="AA16" s="528"/>
      <c r="AB16" s="528"/>
      <c r="AC16" s="528"/>
      <c r="AD16" s="528"/>
      <c r="AE16" s="528"/>
      <c r="AF16" s="528"/>
      <c r="AG16" s="528" t="str" cm="1">
        <f t="array" ref="AG16">IF(ISBLANK(A16),"",Site.Soils!I51:K51)</f>
        <v/>
      </c>
      <c r="AH16" s="528"/>
      <c r="AI16" s="528"/>
    </row>
    <row r="17" spans="19:35" x14ac:dyDescent="0.35">
      <c r="S17" s="528" t="str" cm="1">
        <f t="array" ref="S17">IF(ISBLANK(A17),"",Site.Soils!D$33:J$33)</f>
        <v/>
      </c>
      <c r="T17" s="528"/>
      <c r="U17" s="528"/>
      <c r="V17" s="528"/>
      <c r="W17" s="528"/>
      <c r="X17" s="528"/>
      <c r="Y17" s="528"/>
      <c r="Z17" s="528" t="str" cm="1">
        <f t="array" ref="Z17">IF(ISBLANK(A17),"",Site.Soils!L$33:R$33)</f>
        <v/>
      </c>
      <c r="AA17" s="528"/>
      <c r="AB17" s="528"/>
      <c r="AC17" s="528"/>
      <c r="AD17" s="528"/>
      <c r="AE17" s="528"/>
      <c r="AF17" s="528"/>
      <c r="AG17" s="528" t="str" cm="1">
        <f t="array" ref="AG17">IF(ISBLANK(A17),"",Site.Soils!I52:K52)</f>
        <v/>
      </c>
      <c r="AH17" s="528"/>
      <c r="AI17" s="528"/>
    </row>
    <row r="18" spans="19:35" x14ac:dyDescent="0.35">
      <c r="S18" s="528" t="str" cm="1">
        <f t="array" ref="S18">IF(ISBLANK(A18),"",Site.Soils!D$33:J$33)</f>
        <v/>
      </c>
      <c r="T18" s="528"/>
      <c r="U18" s="528"/>
      <c r="V18" s="528"/>
      <c r="W18" s="528"/>
      <c r="X18" s="528"/>
      <c r="Y18" s="528"/>
      <c r="Z18" s="528" t="str" cm="1">
        <f t="array" ref="Z18">IF(ISBLANK(A18),"",Site.Soils!L$33:R$33)</f>
        <v/>
      </c>
      <c r="AA18" s="528"/>
      <c r="AB18" s="528"/>
      <c r="AC18" s="528"/>
      <c r="AD18" s="528"/>
      <c r="AE18" s="528"/>
      <c r="AF18" s="528"/>
      <c r="AG18" s="528" t="str" cm="1">
        <f t="array" ref="AG18">IF(ISBLANK(A18),"",Site.Soils!I53:K53)</f>
        <v/>
      </c>
      <c r="AH18" s="528"/>
      <c r="AI18" s="528"/>
    </row>
    <row r="19" spans="19:35" x14ac:dyDescent="0.35">
      <c r="S19" s="528" t="str" cm="1">
        <f t="array" ref="S19">IF(ISBLANK(A19),"",Site.Soils!D$33:J$33)</f>
        <v/>
      </c>
      <c r="T19" s="528"/>
      <c r="U19" s="528"/>
      <c r="V19" s="528"/>
      <c r="W19" s="528"/>
      <c r="X19" s="528"/>
      <c r="Y19" s="528"/>
      <c r="Z19" s="528" t="str" cm="1">
        <f t="array" ref="Z19">IF(ISBLANK(A19),"",Site.Soils!L$33:R$33)</f>
        <v/>
      </c>
      <c r="AA19" s="528"/>
      <c r="AB19" s="528"/>
      <c r="AC19" s="528"/>
      <c r="AD19" s="528"/>
      <c r="AE19" s="528"/>
      <c r="AF19" s="528"/>
      <c r="AG19" s="528" t="str" cm="1">
        <f t="array" ref="AG19">IF(ISBLANK(A19),"",Site.Soils!I54:K54)</f>
        <v/>
      </c>
      <c r="AH19" s="528"/>
      <c r="AI19" s="528"/>
    </row>
    <row r="20" spans="19:35" x14ac:dyDescent="0.35">
      <c r="S20" s="528" t="str" cm="1">
        <f t="array" ref="S20">IF(ISBLANK(A20),"",Site.Soils!D$33:J$33)</f>
        <v/>
      </c>
      <c r="T20" s="528"/>
      <c r="U20" s="528"/>
      <c r="V20" s="528"/>
      <c r="W20" s="528"/>
      <c r="X20" s="528"/>
      <c r="Y20" s="528"/>
      <c r="Z20" s="528" t="str" cm="1">
        <f t="array" ref="Z20">IF(ISBLANK(A20),"",Site.Soils!L$33:R$33)</f>
        <v/>
      </c>
      <c r="AA20" s="528"/>
      <c r="AB20" s="528"/>
      <c r="AC20" s="528"/>
      <c r="AD20" s="528"/>
      <c r="AE20" s="528"/>
      <c r="AF20" s="528"/>
      <c r="AG20" s="528" t="str" cm="1">
        <f t="array" ref="AG20">IF(ISBLANK(A20),"",Site.Soils!I55:K55)</f>
        <v/>
      </c>
      <c r="AH20" s="528"/>
      <c r="AI20" s="528"/>
    </row>
    <row r="21" spans="19:35" x14ac:dyDescent="0.35">
      <c r="S21" s="528" t="str" cm="1">
        <f t="array" ref="S21">IF(ISBLANK(A21),"",Site.Soils!D$33:J$33)</f>
        <v/>
      </c>
      <c r="T21" s="528"/>
      <c r="U21" s="528"/>
      <c r="V21" s="528"/>
      <c r="W21" s="528"/>
      <c r="X21" s="528"/>
      <c r="Y21" s="528"/>
      <c r="Z21" s="528" t="str" cm="1">
        <f t="array" ref="Z21">IF(ISBLANK(A21),"",Site.Soils!L$33:R$33)</f>
        <v/>
      </c>
      <c r="AA21" s="528"/>
      <c r="AB21" s="528"/>
      <c r="AC21" s="528"/>
      <c r="AD21" s="528"/>
      <c r="AE21" s="528"/>
      <c r="AF21" s="528"/>
      <c r="AG21" s="528" t="str" cm="1">
        <f t="array" ref="AG21">IF(ISBLANK(A21),"",Site.Soils!I56:K56)</f>
        <v/>
      </c>
      <c r="AH21" s="528"/>
      <c r="AI21" s="528"/>
    </row>
    <row r="22" spans="19:35" x14ac:dyDescent="0.35">
      <c r="S22" s="528" t="str" cm="1">
        <f t="array" ref="S22">IF(ISBLANK(A22),"",Site.Soils!D$33:J$33)</f>
        <v/>
      </c>
      <c r="T22" s="528"/>
      <c r="U22" s="528"/>
      <c r="V22" s="528"/>
      <c r="W22" s="528"/>
      <c r="X22" s="528"/>
      <c r="Y22" s="528"/>
      <c r="Z22" s="528" t="str" cm="1">
        <f t="array" ref="Z22">IF(ISBLANK(A22),"",Site.Soils!L$33:R$33)</f>
        <v/>
      </c>
      <c r="AA22" s="528"/>
      <c r="AB22" s="528"/>
      <c r="AC22" s="528"/>
      <c r="AD22" s="528"/>
      <c r="AE22" s="528"/>
      <c r="AF22" s="528"/>
      <c r="AG22" s="528" t="str" cm="1">
        <f t="array" ref="AG22">IF(ISBLANK(A22),"",Site.Soils!I57:K57)</f>
        <v/>
      </c>
      <c r="AH22" s="528"/>
      <c r="AI22" s="528"/>
    </row>
    <row r="23" spans="19:35" x14ac:dyDescent="0.35">
      <c r="S23" s="528" t="str" cm="1">
        <f t="array" ref="S23">IF(ISBLANK(A23),"",Site.Soils!D$33:J$33)</f>
        <v/>
      </c>
      <c r="T23" s="528"/>
      <c r="U23" s="528"/>
      <c r="V23" s="528"/>
      <c r="W23" s="528"/>
      <c r="X23" s="528"/>
      <c r="Y23" s="528"/>
      <c r="Z23" s="528" t="str" cm="1">
        <f t="array" ref="Z23">IF(ISBLANK(A23),"",Site.Soils!L$33:R$33)</f>
        <v/>
      </c>
      <c r="AA23" s="528"/>
      <c r="AB23" s="528"/>
      <c r="AC23" s="528"/>
      <c r="AD23" s="528"/>
      <c r="AE23" s="528"/>
      <c r="AF23" s="528"/>
      <c r="AG23" s="528" t="str" cm="1">
        <f t="array" ref="AG23">IF(ISBLANK(A23),"",Site.Soils!I58:K58)</f>
        <v/>
      </c>
      <c r="AH23" s="528"/>
      <c r="AI23" s="528"/>
    </row>
    <row r="24" spans="19:35" x14ac:dyDescent="0.35">
      <c r="S24" s="528" t="str" cm="1">
        <f t="array" ref="S24">IF(ISBLANK(A24),"",Site.Soils!D$33:J$33)</f>
        <v/>
      </c>
      <c r="T24" s="528"/>
      <c r="U24" s="528"/>
      <c r="V24" s="528"/>
      <c r="W24" s="528"/>
      <c r="X24" s="528"/>
      <c r="Y24" s="528"/>
      <c r="Z24" s="528" t="str" cm="1">
        <f t="array" ref="Z24">IF(ISBLANK(A24),"",Site.Soils!L$33:R$33)</f>
        <v/>
      </c>
      <c r="AA24" s="528"/>
      <c r="AB24" s="528"/>
      <c r="AC24" s="528"/>
      <c r="AD24" s="528"/>
      <c r="AE24" s="528"/>
      <c r="AF24" s="528"/>
      <c r="AG24" s="528" t="str" cm="1">
        <f t="array" ref="AG24">IF(ISBLANK(A24),"",Site.Soils!I59:K59)</f>
        <v/>
      </c>
      <c r="AH24" s="528"/>
      <c r="AI24" s="528"/>
    </row>
    <row r="25" spans="19:35" x14ac:dyDescent="0.35">
      <c r="S25" s="528" t="str" cm="1">
        <f t="array" ref="S25">IF(ISBLANK(A25),"",Site.Soils!D$33:J$33)</f>
        <v/>
      </c>
      <c r="T25" s="528"/>
      <c r="U25" s="528"/>
      <c r="V25" s="528"/>
      <c r="W25" s="528"/>
      <c r="X25" s="528"/>
      <c r="Y25" s="528"/>
      <c r="Z25" s="528" t="str" cm="1">
        <f t="array" ref="Z25">IF(ISBLANK(A25),"",Site.Soils!L$33:R$33)</f>
        <v/>
      </c>
      <c r="AA25" s="528"/>
      <c r="AB25" s="528"/>
      <c r="AC25" s="528"/>
      <c r="AD25" s="528"/>
      <c r="AE25" s="528"/>
      <c r="AF25" s="528"/>
      <c r="AG25" s="528" t="str" cm="1">
        <f t="array" ref="AG25">IF(ISBLANK(A25),"",Site.Soils!I60:K60)</f>
        <v/>
      </c>
      <c r="AH25" s="528"/>
      <c r="AI25" s="528"/>
    </row>
    <row r="26" spans="19:35" x14ac:dyDescent="0.35">
      <c r="S26" s="528" t="str" cm="1">
        <f t="array" ref="S26">IF(ISBLANK(A26),"",Site.Soils!D$33:J$33)</f>
        <v/>
      </c>
      <c r="T26" s="528"/>
      <c r="U26" s="528"/>
      <c r="V26" s="528"/>
      <c r="W26" s="528"/>
      <c r="X26" s="528"/>
      <c r="Y26" s="528"/>
      <c r="Z26" s="528" t="str" cm="1">
        <f t="array" ref="Z26">IF(ISBLANK(A26),"",Site.Soils!L$33:R$33)</f>
        <v/>
      </c>
      <c r="AA26" s="528"/>
      <c r="AB26" s="528"/>
      <c r="AC26" s="528"/>
      <c r="AD26" s="528"/>
      <c r="AE26" s="528"/>
      <c r="AF26" s="528"/>
      <c r="AG26" s="528" t="str" cm="1">
        <f t="array" ref="AG26">IF(ISBLANK(A26),"",Site.Soils!I61:K61)</f>
        <v/>
      </c>
      <c r="AH26" s="528"/>
      <c r="AI26" s="528"/>
    </row>
    <row r="27" spans="19:35" x14ac:dyDescent="0.35">
      <c r="S27" s="528" t="str" cm="1">
        <f t="array" ref="S27">IF(ISBLANK(A27),"",Site.Soils!D$33:J$33)</f>
        <v/>
      </c>
      <c r="T27" s="528"/>
      <c r="U27" s="528"/>
      <c r="V27" s="528"/>
      <c r="W27" s="528"/>
      <c r="X27" s="528"/>
      <c r="Y27" s="528"/>
      <c r="Z27" s="528" t="str" cm="1">
        <f t="array" ref="Z27">IF(ISBLANK(A27),"",Site.Soils!L$33:R$33)</f>
        <v/>
      </c>
      <c r="AA27" s="528"/>
      <c r="AB27" s="528"/>
      <c r="AC27" s="528"/>
      <c r="AD27" s="528"/>
      <c r="AE27" s="528"/>
      <c r="AF27" s="528"/>
      <c r="AG27" s="528" t="str" cm="1">
        <f t="array" ref="AG27">IF(ISBLANK(A27),"",Site.Soils!I62:K62)</f>
        <v/>
      </c>
      <c r="AH27" s="528"/>
      <c r="AI27" s="528"/>
    </row>
    <row r="28" spans="19:35" x14ac:dyDescent="0.35">
      <c r="S28" s="528" t="str" cm="1">
        <f t="array" ref="S28">IF(ISBLANK(A28),"",Site.Soils!D$33:J$33)</f>
        <v/>
      </c>
      <c r="T28" s="528"/>
      <c r="U28" s="528"/>
      <c r="V28" s="528"/>
      <c r="W28" s="528"/>
      <c r="X28" s="528"/>
      <c r="Y28" s="528"/>
      <c r="Z28" s="528" t="str" cm="1">
        <f t="array" ref="Z28">IF(ISBLANK(A28),"",Site.Soils!L$33:R$33)</f>
        <v/>
      </c>
      <c r="AA28" s="528"/>
      <c r="AB28" s="528"/>
      <c r="AC28" s="528"/>
      <c r="AD28" s="528"/>
      <c r="AE28" s="528"/>
      <c r="AF28" s="528"/>
      <c r="AG28" s="528" t="str" cm="1">
        <f t="array" ref="AG28">IF(ISBLANK(A28),"",Site.Soils!I63:K63)</f>
        <v/>
      </c>
      <c r="AH28" s="528"/>
      <c r="AI28" s="528"/>
    </row>
    <row r="29" spans="19:35" x14ac:dyDescent="0.35">
      <c r="S29" s="528" t="str" cm="1">
        <f t="array" ref="S29">IF(ISBLANK(A29),"",Site.Soils!D$33:J$33)</f>
        <v/>
      </c>
      <c r="T29" s="528"/>
      <c r="U29" s="528"/>
      <c r="V29" s="528"/>
      <c r="W29" s="528"/>
      <c r="X29" s="528"/>
      <c r="Y29" s="528"/>
      <c r="Z29" s="528" t="str" cm="1">
        <f t="array" ref="Z29">IF(ISBLANK(A29),"",Site.Soils!L$33:R$33)</f>
        <v/>
      </c>
      <c r="AA29" s="528"/>
      <c r="AB29" s="528"/>
      <c r="AC29" s="528"/>
      <c r="AD29" s="528"/>
      <c r="AE29" s="528"/>
      <c r="AF29" s="528"/>
      <c r="AG29" s="528" t="str" cm="1">
        <f t="array" ref="AG29">IF(ISBLANK(A29),"",Site.Soils!I64:K64)</f>
        <v/>
      </c>
      <c r="AH29" s="528"/>
      <c r="AI29" s="528"/>
    </row>
    <row r="30" spans="19:35" x14ac:dyDescent="0.35">
      <c r="S30" s="528" t="str" cm="1">
        <f t="array" ref="S30">IF(ISBLANK(A30),"",Site.Soils!D$33:J$33)</f>
        <v/>
      </c>
      <c r="T30" s="528"/>
      <c r="U30" s="528"/>
      <c r="V30" s="528"/>
      <c r="W30" s="528"/>
      <c r="X30" s="528"/>
      <c r="Y30" s="528"/>
      <c r="Z30" s="528" t="str" cm="1">
        <f t="array" ref="Z30">IF(ISBLANK(A30),"",Site.Soils!L$33:R$33)</f>
        <v/>
      </c>
      <c r="AA30" s="528"/>
      <c r="AB30" s="528"/>
      <c r="AC30" s="528"/>
      <c r="AD30" s="528"/>
      <c r="AE30" s="528"/>
      <c r="AF30" s="528"/>
      <c r="AG30" s="528" t="str" cm="1">
        <f t="array" ref="AG30">IF(ISBLANK(A30),"",Site.Soils!I65:K65)</f>
        <v/>
      </c>
      <c r="AH30" s="528"/>
      <c r="AI30" s="528"/>
    </row>
    <row r="31" spans="19:35" x14ac:dyDescent="0.35">
      <c r="S31" s="528"/>
      <c r="T31" s="528"/>
      <c r="U31" s="528"/>
      <c r="V31" s="528"/>
      <c r="W31" s="528"/>
      <c r="X31" s="528"/>
      <c r="Y31" s="528"/>
      <c r="Z31" s="528"/>
      <c r="AA31" s="528"/>
      <c r="AB31" s="528"/>
      <c r="AC31" s="528"/>
      <c r="AD31" s="528"/>
      <c r="AE31" s="528"/>
      <c r="AF31" s="528"/>
      <c r="AG31" s="528"/>
      <c r="AH31" s="528"/>
      <c r="AI31" s="528"/>
    </row>
    <row r="32" spans="19:35" x14ac:dyDescent="0.35">
      <c r="S32" s="528"/>
      <c r="T32" s="528"/>
      <c r="U32" s="528"/>
      <c r="V32" s="528"/>
      <c r="W32" s="528"/>
      <c r="X32" s="528"/>
      <c r="Y32" s="528"/>
      <c r="Z32" s="528"/>
      <c r="AA32" s="528"/>
      <c r="AB32" s="528"/>
      <c r="AC32" s="528"/>
      <c r="AD32" s="528"/>
      <c r="AE32" s="528"/>
      <c r="AF32" s="528"/>
      <c r="AG32" s="528"/>
      <c r="AH32" s="528"/>
      <c r="AI32" s="528"/>
    </row>
    <row r="33" spans="19:35" x14ac:dyDescent="0.35">
      <c r="S33" s="528"/>
      <c r="T33" s="528"/>
      <c r="U33" s="528"/>
      <c r="V33" s="528"/>
      <c r="W33" s="528"/>
      <c r="X33" s="528"/>
      <c r="Y33" s="528"/>
      <c r="Z33" s="528"/>
      <c r="AA33" s="528"/>
      <c r="AB33" s="528"/>
      <c r="AC33" s="528"/>
      <c r="AD33" s="528"/>
      <c r="AE33" s="528"/>
      <c r="AF33" s="528"/>
      <c r="AG33" s="528"/>
      <c r="AH33" s="528"/>
      <c r="AI33" s="528"/>
    </row>
    <row r="34" spans="19:35" x14ac:dyDescent="0.35">
      <c r="S34" s="528"/>
      <c r="T34" s="528"/>
      <c r="U34" s="528"/>
      <c r="V34" s="528"/>
      <c r="W34" s="528"/>
      <c r="X34" s="528"/>
      <c r="Y34" s="528"/>
      <c r="Z34" s="528"/>
      <c r="AA34" s="528"/>
      <c r="AB34" s="528"/>
      <c r="AC34" s="528"/>
      <c r="AD34" s="528"/>
      <c r="AE34" s="528"/>
      <c r="AF34" s="528"/>
      <c r="AG34" s="528"/>
      <c r="AH34" s="528"/>
      <c r="AI34" s="528"/>
    </row>
    <row r="35" spans="19:35" x14ac:dyDescent="0.35">
      <c r="S35" s="528"/>
      <c r="T35" s="528"/>
      <c r="U35" s="528"/>
      <c r="V35" s="528"/>
      <c r="W35" s="528"/>
      <c r="X35" s="528"/>
      <c r="Y35" s="528"/>
      <c r="Z35" s="528"/>
      <c r="AA35" s="528"/>
      <c r="AB35" s="528"/>
      <c r="AC35" s="528"/>
      <c r="AD35" s="528"/>
      <c r="AE35" s="528"/>
      <c r="AF35" s="528"/>
      <c r="AG35" s="528"/>
      <c r="AH35" s="528"/>
      <c r="AI35" s="528"/>
    </row>
    <row r="36" spans="19:35" x14ac:dyDescent="0.35">
      <c r="S36" s="528"/>
      <c r="T36" s="528"/>
      <c r="U36" s="528"/>
      <c r="V36" s="528"/>
      <c r="W36" s="528"/>
      <c r="X36" s="528"/>
      <c r="Y36" s="528"/>
      <c r="Z36" s="528"/>
      <c r="AA36" s="528"/>
      <c r="AB36" s="528"/>
      <c r="AC36" s="528"/>
      <c r="AD36" s="528"/>
      <c r="AE36" s="528"/>
      <c r="AF36" s="528"/>
      <c r="AG36" s="528"/>
      <c r="AH36" s="528"/>
      <c r="AI36" s="528"/>
    </row>
    <row r="37" spans="19:35" x14ac:dyDescent="0.35">
      <c r="S37" s="528"/>
      <c r="T37" s="528"/>
      <c r="U37" s="528"/>
      <c r="V37" s="528"/>
      <c r="W37" s="528"/>
      <c r="X37" s="528"/>
      <c r="Y37" s="528"/>
      <c r="Z37" s="528"/>
      <c r="AA37" s="528"/>
      <c r="AB37" s="528"/>
      <c r="AC37" s="528"/>
      <c r="AD37" s="528"/>
      <c r="AE37" s="528"/>
      <c r="AF37" s="528"/>
      <c r="AG37" s="528"/>
      <c r="AH37" s="528"/>
      <c r="AI37" s="528"/>
    </row>
    <row r="38" spans="19:35" x14ac:dyDescent="0.35">
      <c r="S38" s="528"/>
      <c r="T38" s="528"/>
      <c r="U38" s="528"/>
      <c r="V38" s="528"/>
      <c r="W38" s="528"/>
      <c r="X38" s="528"/>
      <c r="Y38" s="528"/>
      <c r="Z38" s="528"/>
      <c r="AA38" s="528"/>
      <c r="AB38" s="528"/>
      <c r="AC38" s="528"/>
      <c r="AD38" s="528"/>
      <c r="AE38" s="528"/>
      <c r="AF38" s="528"/>
      <c r="AG38" s="528"/>
      <c r="AH38" s="528"/>
      <c r="AI38" s="528"/>
    </row>
    <row r="39" spans="19:35" x14ac:dyDescent="0.35">
      <c r="S39" s="528"/>
      <c r="T39" s="528"/>
      <c r="U39" s="528"/>
      <c r="V39" s="528"/>
      <c r="W39" s="528"/>
      <c r="X39" s="528"/>
      <c r="Y39" s="528"/>
      <c r="Z39" s="528"/>
      <c r="AA39" s="528"/>
      <c r="AB39" s="528"/>
      <c r="AC39" s="528"/>
      <c r="AD39" s="528"/>
      <c r="AE39" s="528"/>
      <c r="AF39" s="528"/>
      <c r="AG39" s="528"/>
      <c r="AH39" s="528"/>
      <c r="AI39" s="528"/>
    </row>
    <row r="40" spans="19:35" x14ac:dyDescent="0.35">
      <c r="S40" s="528"/>
      <c r="T40" s="528"/>
      <c r="U40" s="528"/>
      <c r="V40" s="528"/>
      <c r="W40" s="528"/>
      <c r="X40" s="528"/>
      <c r="Y40" s="528"/>
      <c r="Z40" s="528"/>
      <c r="AA40" s="528"/>
      <c r="AB40" s="528"/>
      <c r="AC40" s="528"/>
      <c r="AD40" s="528"/>
      <c r="AE40" s="528"/>
      <c r="AF40" s="528"/>
      <c r="AG40" s="528"/>
      <c r="AH40" s="528"/>
      <c r="AI40" s="52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8629A-7503-4415-8341-A88B297E24AE}">
  <sheetPr codeName="Sheet37">
    <tabColor theme="8" tint="0.59999389629810485"/>
  </sheetPr>
  <dimension ref="A1:AI105"/>
  <sheetViews>
    <sheetView workbookViewId="0">
      <selection activeCell="E10" sqref="E10"/>
    </sheetView>
  </sheetViews>
  <sheetFormatPr defaultRowHeight="14.35" x14ac:dyDescent="0.5"/>
  <cols>
    <col min="1" max="1" width="3.17578125" customWidth="1"/>
    <col min="8" max="8" width="10.52734375" bestFit="1" customWidth="1"/>
    <col min="9" max="9" width="10.52734375" customWidth="1"/>
    <col min="10" max="10" width="8.46875" style="211" customWidth="1"/>
    <col min="11" max="11" width="16.8203125" style="212" customWidth="1"/>
    <col min="12" max="13" width="7.17578125" style="216" customWidth="1"/>
    <col min="18" max="18" width="11.17578125" customWidth="1"/>
    <col min="19" max="19" width="3.17578125" style="97" customWidth="1"/>
    <col min="20" max="20" width="3.17578125" customWidth="1"/>
    <col min="27" max="27" width="11.17578125" customWidth="1"/>
  </cols>
  <sheetData>
    <row r="1" spans="1:35" ht="14.7" thickBot="1" x14ac:dyDescent="0.55000000000000004">
      <c r="A1" s="791" t="s">
        <v>4950</v>
      </c>
      <c r="B1" s="792"/>
      <c r="C1" s="792"/>
      <c r="D1" s="792"/>
      <c r="E1" s="792"/>
      <c r="F1" s="792"/>
      <c r="G1" s="792"/>
      <c r="H1" s="792"/>
      <c r="I1" s="792"/>
      <c r="J1" s="792"/>
      <c r="K1" s="792"/>
      <c r="L1" s="792"/>
      <c r="M1" s="792"/>
      <c r="N1" s="792"/>
      <c r="O1" s="792"/>
      <c r="P1" s="792"/>
      <c r="Q1" s="792"/>
      <c r="R1" s="792"/>
      <c r="S1" s="793"/>
      <c r="T1" s="45"/>
      <c r="U1" s="182"/>
      <c r="V1" s="7"/>
      <c r="W1" s="7"/>
      <c r="X1" s="7"/>
      <c r="Y1" s="7"/>
      <c r="Z1" s="7"/>
      <c r="AA1" s="7"/>
      <c r="AB1" s="7"/>
      <c r="AC1" s="7"/>
      <c r="AD1" s="7"/>
      <c r="AE1" s="7"/>
      <c r="AF1" s="7"/>
      <c r="AG1" s="7"/>
      <c r="AH1" s="7"/>
      <c r="AI1" s="7"/>
    </row>
    <row r="2" spans="1:35" ht="5.25" customHeight="1" x14ac:dyDescent="0.5">
      <c r="A2" s="8"/>
      <c r="B2" s="7"/>
      <c r="C2" s="7"/>
      <c r="D2" s="7"/>
      <c r="E2" s="7"/>
      <c r="F2" s="7"/>
      <c r="G2" s="7"/>
      <c r="H2" s="7"/>
      <c r="I2" s="7"/>
      <c r="J2" s="208"/>
      <c r="K2" s="151"/>
      <c r="L2" s="214"/>
      <c r="M2" s="214"/>
      <c r="N2" s="7"/>
      <c r="O2" s="7"/>
      <c r="P2" s="7"/>
      <c r="Q2" s="7"/>
      <c r="R2" s="7"/>
      <c r="S2" s="346"/>
      <c r="T2" s="7"/>
      <c r="U2" s="7"/>
      <c r="V2" s="7"/>
      <c r="W2" s="7"/>
      <c r="X2" s="7"/>
      <c r="Y2" s="7"/>
      <c r="Z2" s="7"/>
      <c r="AA2" s="7"/>
      <c r="AB2" s="7"/>
      <c r="AC2" s="7"/>
      <c r="AD2" s="7"/>
      <c r="AE2" s="7"/>
      <c r="AF2" s="7"/>
      <c r="AG2" s="7"/>
      <c r="AH2" s="7"/>
      <c r="AI2" s="7"/>
    </row>
    <row r="3" spans="1:35" ht="69.75" customHeight="1" x14ac:dyDescent="0.5">
      <c r="A3" s="8"/>
      <c r="B3" s="806" t="s">
        <v>4951</v>
      </c>
      <c r="C3" s="807"/>
      <c r="D3" s="807"/>
      <c r="E3" s="807"/>
      <c r="F3" s="807"/>
      <c r="G3" s="807"/>
      <c r="H3" s="807"/>
      <c r="I3" s="807"/>
      <c r="J3" s="807"/>
      <c r="K3" s="807"/>
      <c r="L3" s="807"/>
      <c r="M3" s="807"/>
      <c r="N3" s="807"/>
      <c r="O3" s="807"/>
      <c r="P3" s="807"/>
      <c r="Q3" s="807"/>
      <c r="R3" s="807"/>
      <c r="S3" s="346"/>
      <c r="T3" s="7"/>
      <c r="U3" s="805" t="s">
        <v>4952</v>
      </c>
      <c r="V3" s="805"/>
      <c r="W3" s="805"/>
      <c r="X3" s="805"/>
      <c r="Y3" s="805"/>
      <c r="Z3" s="805"/>
      <c r="AA3" s="805"/>
      <c r="AB3" s="7"/>
      <c r="AC3" s="7"/>
      <c r="AD3" s="7"/>
      <c r="AE3" s="7"/>
      <c r="AF3" s="7"/>
      <c r="AG3" s="7"/>
      <c r="AH3" s="7"/>
      <c r="AI3" s="7"/>
    </row>
    <row r="4" spans="1:35" ht="15" customHeight="1" thickBot="1" x14ac:dyDescent="0.55000000000000004">
      <c r="A4" s="8"/>
      <c r="B4" s="7"/>
      <c r="C4" s="7"/>
      <c r="D4" s="7"/>
      <c r="E4" s="7"/>
      <c r="F4" s="7"/>
      <c r="G4" s="7"/>
      <c r="H4" s="7"/>
      <c r="I4" s="7"/>
      <c r="J4" s="208"/>
      <c r="K4" s="151"/>
      <c r="L4" s="214"/>
      <c r="M4" s="214"/>
      <c r="N4" s="7"/>
      <c r="O4" s="7"/>
      <c r="P4" s="7"/>
      <c r="Q4" s="7"/>
      <c r="R4" s="7"/>
      <c r="S4" s="346"/>
      <c r="T4" s="7"/>
      <c r="U4" s="805"/>
      <c r="V4" s="805"/>
      <c r="W4" s="805"/>
      <c r="X4" s="805"/>
      <c r="Y4" s="805"/>
      <c r="Z4" s="805"/>
      <c r="AA4" s="805"/>
      <c r="AB4" s="7"/>
      <c r="AC4" s="7"/>
      <c r="AD4" s="7"/>
      <c r="AE4" s="7"/>
      <c r="AF4" s="7"/>
      <c r="AG4" s="7"/>
      <c r="AH4" s="7"/>
      <c r="AI4" s="7"/>
    </row>
    <row r="5" spans="1:35" ht="14.5" customHeight="1" x14ac:dyDescent="0.5">
      <c r="A5" s="8"/>
      <c r="B5" s="794" t="s">
        <v>4953</v>
      </c>
      <c r="C5" s="795"/>
      <c r="D5" s="7"/>
      <c r="E5" s="796" t="s">
        <v>4954</v>
      </c>
      <c r="F5" s="797"/>
      <c r="G5" s="798"/>
      <c r="H5" s="7"/>
      <c r="I5" s="7"/>
      <c r="J5" s="213"/>
      <c r="K5" s="213"/>
      <c r="L5" s="800"/>
      <c r="M5" s="800"/>
      <c r="N5" s="789" t="s">
        <v>4955</v>
      </c>
      <c r="O5" s="789"/>
      <c r="P5" s="789"/>
      <c r="Q5" s="789"/>
      <c r="R5" s="789"/>
      <c r="S5" s="346"/>
      <c r="T5" s="7"/>
      <c r="U5" s="7"/>
      <c r="V5" s="7"/>
      <c r="W5" s="7"/>
      <c r="X5" s="7"/>
      <c r="Y5" s="7"/>
      <c r="Z5" s="7"/>
      <c r="AA5" s="7"/>
      <c r="AB5" s="7"/>
      <c r="AC5" s="7"/>
      <c r="AD5" s="7"/>
      <c r="AE5" s="7"/>
      <c r="AF5" s="7"/>
      <c r="AG5" s="7"/>
      <c r="AH5" s="7"/>
      <c r="AI5" s="7"/>
    </row>
    <row r="6" spans="1:35" s="16" customFormat="1" ht="33" customHeight="1" thickBot="1" x14ac:dyDescent="0.55000000000000004">
      <c r="A6" s="116"/>
      <c r="B6" s="109" t="s">
        <v>4956</v>
      </c>
      <c r="C6" s="110" t="s">
        <v>4957</v>
      </c>
      <c r="D6" s="24"/>
      <c r="E6" s="109" t="s">
        <v>4958</v>
      </c>
      <c r="F6" s="111" t="s">
        <v>4959</v>
      </c>
      <c r="G6" s="110" t="s">
        <v>4960</v>
      </c>
      <c r="H6" s="112" t="s">
        <v>4954</v>
      </c>
      <c r="I6" s="112"/>
      <c r="J6" s="799" t="s">
        <v>4921</v>
      </c>
      <c r="K6" s="787" t="s">
        <v>1335</v>
      </c>
      <c r="L6" s="787" t="s">
        <v>4961</v>
      </c>
      <c r="M6" s="787"/>
      <c r="N6" s="787" t="s">
        <v>4962</v>
      </c>
      <c r="O6" s="787"/>
      <c r="P6" s="801" t="s">
        <v>4963</v>
      </c>
      <c r="Q6" s="802"/>
      <c r="R6" s="803" t="s">
        <v>4964</v>
      </c>
      <c r="S6" s="347"/>
      <c r="T6" s="24"/>
      <c r="U6" s="790" t="s">
        <v>4965</v>
      </c>
      <c r="V6" s="790"/>
      <c r="W6" s="790"/>
      <c r="X6" s="790"/>
      <c r="Y6" s="790"/>
      <c r="Z6" s="790"/>
      <c r="AA6" s="790"/>
      <c r="AB6" s="24"/>
      <c r="AC6" s="24"/>
      <c r="AD6" s="24"/>
      <c r="AE6" s="24"/>
      <c r="AF6" s="24"/>
      <c r="AG6" s="24"/>
      <c r="AH6" s="24"/>
      <c r="AI6" s="24"/>
    </row>
    <row r="7" spans="1:35" ht="14.7" thickBot="1" x14ac:dyDescent="0.55000000000000004">
      <c r="A7" s="8"/>
      <c r="B7" s="136"/>
      <c r="C7" s="137"/>
      <c r="D7" s="83"/>
      <c r="E7" s="136"/>
      <c r="F7" s="138"/>
      <c r="G7" s="137"/>
      <c r="H7" s="115" t="str">
        <f>IF(E7="Unspecified","",IF(ISBLANK(E7),"",IF(E7="No",1,IF(ISBLANK(G7),IF(AND(F7&lt;&gt;"NA",NOT(ISBLANK(F7))),IF(OR(F7=1,F7=2),1,2),"&lt;- Fill Cell Left"),G7))))</f>
        <v/>
      </c>
      <c r="I7" s="115"/>
      <c r="J7" s="799"/>
      <c r="K7" s="787"/>
      <c r="L7" s="433" t="s">
        <v>4966</v>
      </c>
      <c r="M7" s="433" t="s">
        <v>4967</v>
      </c>
      <c r="N7" s="235" t="s">
        <v>4968</v>
      </c>
      <c r="O7" s="235" t="s">
        <v>4969</v>
      </c>
      <c r="P7" s="235" t="s">
        <v>4970</v>
      </c>
      <c r="Q7" s="235" t="s">
        <v>4971</v>
      </c>
      <c r="R7" s="804"/>
      <c r="S7" s="346"/>
      <c r="T7" s="7"/>
      <c r="U7" s="790"/>
      <c r="V7" s="790"/>
      <c r="W7" s="790"/>
      <c r="X7" s="790"/>
      <c r="Y7" s="790"/>
      <c r="Z7" s="790"/>
      <c r="AA7" s="790"/>
      <c r="AB7" s="7"/>
      <c r="AC7" s="7"/>
      <c r="AD7" s="7"/>
      <c r="AE7" s="7"/>
      <c r="AF7" s="7"/>
      <c r="AG7" s="7"/>
      <c r="AH7" s="7"/>
      <c r="AI7" s="7"/>
    </row>
    <row r="8" spans="1:35" x14ac:dyDescent="0.5">
      <c r="A8" s="8"/>
      <c r="B8" s="7"/>
      <c r="C8" s="7"/>
      <c r="D8" s="7"/>
      <c r="E8" s="7"/>
      <c r="F8" s="7"/>
      <c r="G8" s="7"/>
      <c r="H8" s="7"/>
      <c r="I8" s="625"/>
      <c r="J8" s="428"/>
      <c r="K8" s="429"/>
      <c r="L8" s="431"/>
      <c r="M8" s="431"/>
      <c r="N8" s="432"/>
      <c r="O8" s="432"/>
      <c r="P8" s="432"/>
      <c r="Q8" s="432"/>
      <c r="R8" s="218"/>
      <c r="S8" s="346" t="str" cm="1">
        <f t="array" ref="S8:S77">CONCATENATE(J8:J77,K8:K77)</f>
        <v/>
      </c>
      <c r="T8" s="7"/>
      <c r="U8" s="790"/>
      <c r="V8" s="790"/>
      <c r="W8" s="790"/>
      <c r="X8" s="790"/>
      <c r="Y8" s="790"/>
      <c r="Z8" s="790"/>
      <c r="AA8" s="790"/>
      <c r="AB8" s="7"/>
      <c r="AC8" s="7"/>
      <c r="AD8" s="7"/>
      <c r="AE8" s="7"/>
      <c r="AF8" s="7"/>
      <c r="AG8" s="7"/>
      <c r="AH8" s="7"/>
      <c r="AI8" s="7"/>
    </row>
    <row r="9" spans="1:35" ht="20.5" customHeight="1" x14ac:dyDescent="0.5">
      <c r="A9" s="8"/>
      <c r="B9" s="114" t="s">
        <v>4972</v>
      </c>
      <c r="C9" s="114" t="s">
        <v>4973</v>
      </c>
      <c r="D9" s="114" t="s">
        <v>2441</v>
      </c>
      <c r="E9" s="107" t="s">
        <v>4974</v>
      </c>
      <c r="F9" s="107" t="s">
        <v>4975</v>
      </c>
      <c r="G9" s="7"/>
      <c r="H9" s="112" t="s">
        <v>4976</v>
      </c>
      <c r="I9" s="112" t="s">
        <v>4977</v>
      </c>
      <c r="J9" s="428"/>
      <c r="K9" s="429"/>
      <c r="L9" s="431"/>
      <c r="M9" s="431"/>
      <c r="N9" s="432"/>
      <c r="O9" s="432"/>
      <c r="P9" s="432"/>
      <c r="Q9" s="432"/>
      <c r="R9" s="218"/>
      <c r="S9" s="346" t="str">
        <v/>
      </c>
      <c r="T9" s="7"/>
      <c r="U9" s="790"/>
      <c r="V9" s="790"/>
      <c r="W9" s="790"/>
      <c r="X9" s="790"/>
      <c r="Y9" s="790"/>
      <c r="Z9" s="790"/>
      <c r="AA9" s="790"/>
      <c r="AB9" s="7"/>
      <c r="AC9" s="7"/>
      <c r="AD9" s="7"/>
      <c r="AE9" s="7"/>
      <c r="AF9" s="7"/>
      <c r="AG9" s="7"/>
      <c r="AH9" s="7"/>
      <c r="AI9" s="7"/>
    </row>
    <row r="10" spans="1:35" ht="20" x14ac:dyDescent="0.5">
      <c r="A10" s="8"/>
      <c r="B10" s="115" t="str" cm="1">
        <f t="array" ref="B10">IF(H7="","",FLOOR(_xlfn.SEQUENCE((C7-B7+1)*H7,1,B7,1/H7),1))</f>
        <v/>
      </c>
      <c r="C10" s="115" t="str">
        <f>IF(B10="","",IF(E7="No","",IF(AND(F7&lt;&gt;"NA",NOT(ISBLANK(F7))),IF(F7=1,1,IF(F7=2,2,IF(F7="1&amp;2",1))),1)))</f>
        <v/>
      </c>
      <c r="D10" s="115" t="str">
        <f>IF(ISNUMBER(B10),IF(ISNUMBER(C10),CONCATENATE(B10,".",C10),B10),"")</f>
        <v/>
      </c>
      <c r="E10" s="133"/>
      <c r="F10" s="747"/>
      <c r="G10" s="626" t="str" cm="1">
        <f t="array" ref="G10">IFERROR(_xlfn.UNIQUE(_xlfn._xlws.FILTER(D10:D79,(E10:E79&lt;&gt;"Yes")*(D10:D79&lt;&gt;""))),"")</f>
        <v/>
      </c>
      <c r="H10" s="221" t="str" cm="1">
        <f t="array" ref="H10">IFERROR(_xlfn._xlws.SORT(_xlfn.UNIQUE(_xlfn._xlws.FILTER(G10:G100,G10:G100&lt;&gt;""))),"")</f>
        <v/>
      </c>
      <c r="I10" s="113" t="str" cm="1">
        <f t="array" ref="I10">_xlfn.ANCHORARRAY(Site!AN2)</f>
        <v>Error No Site Names Specified</v>
      </c>
      <c r="J10" s="428"/>
      <c r="K10" s="429"/>
      <c r="L10" s="431"/>
      <c r="M10" s="431"/>
      <c r="N10" s="432"/>
      <c r="O10" s="432"/>
      <c r="P10" s="432"/>
      <c r="Q10" s="432"/>
      <c r="R10" s="218"/>
      <c r="S10" s="346" t="str">
        <v/>
      </c>
      <c r="T10" s="7"/>
      <c r="U10" s="790"/>
      <c r="V10" s="790"/>
      <c r="W10" s="790"/>
      <c r="X10" s="790"/>
      <c r="Y10" s="790"/>
      <c r="Z10" s="790"/>
      <c r="AA10" s="790"/>
      <c r="AB10" s="7"/>
      <c r="AC10" s="7"/>
      <c r="AD10" s="7"/>
      <c r="AE10" s="7"/>
      <c r="AF10" s="7"/>
      <c r="AG10" s="7"/>
      <c r="AH10" s="7"/>
      <c r="AI10" s="7"/>
    </row>
    <row r="11" spans="1:35" x14ac:dyDescent="0.5">
      <c r="A11" s="8"/>
      <c r="B11" s="115"/>
      <c r="C11" s="115" t="str">
        <f t="shared" ref="C11:C42" si="0">IF(ISNUMBER(B11),IF(B11=B10,C10+1,C$10),"")</f>
        <v/>
      </c>
      <c r="D11" s="115" t="str">
        <f t="shared" ref="D11:D73" si="1">IF(ISNUMBER(B11),IF(ISNUMBER(C11),CONCATENATE(B11,".",C11),B11),"")</f>
        <v/>
      </c>
      <c r="E11" s="133"/>
      <c r="F11" s="747"/>
      <c r="G11" s="627"/>
      <c r="H11" s="113"/>
      <c r="I11" s="113"/>
      <c r="J11" s="428"/>
      <c r="K11" s="429"/>
      <c r="L11" s="431"/>
      <c r="M11" s="431"/>
      <c r="N11" s="432"/>
      <c r="O11" s="432"/>
      <c r="P11" s="432"/>
      <c r="Q11" s="432"/>
      <c r="R11" s="218"/>
      <c r="S11" s="346" t="str">
        <v/>
      </c>
      <c r="T11" s="7"/>
      <c r="U11" s="790"/>
      <c r="V11" s="790"/>
      <c r="W11" s="790"/>
      <c r="X11" s="790"/>
      <c r="Y11" s="790"/>
      <c r="Z11" s="790"/>
      <c r="AA11" s="790"/>
      <c r="AB11" s="7"/>
      <c r="AC11" s="7"/>
      <c r="AD11" s="7"/>
      <c r="AE11" s="7"/>
      <c r="AF11" s="7"/>
      <c r="AG11" s="7"/>
      <c r="AH11" s="7"/>
      <c r="AI11" s="7"/>
    </row>
    <row r="12" spans="1:35" x14ac:dyDescent="0.5">
      <c r="A12" s="8"/>
      <c r="B12" s="115"/>
      <c r="C12" s="115" t="str">
        <f t="shared" si="0"/>
        <v/>
      </c>
      <c r="D12" s="115" t="str">
        <f t="shared" si="1"/>
        <v/>
      </c>
      <c r="E12" s="133"/>
      <c r="F12" s="747"/>
      <c r="G12" s="627"/>
      <c r="H12" s="113"/>
      <c r="I12" s="113"/>
      <c r="J12" s="428"/>
      <c r="K12" s="429"/>
      <c r="L12" s="431"/>
      <c r="M12" s="431"/>
      <c r="N12" s="432"/>
      <c r="O12" s="432"/>
      <c r="P12" s="432"/>
      <c r="Q12" s="432"/>
      <c r="R12" s="218"/>
      <c r="S12" s="346" t="str">
        <v/>
      </c>
      <c r="T12" s="7"/>
      <c r="U12" s="790"/>
      <c r="V12" s="790"/>
      <c r="W12" s="790"/>
      <c r="X12" s="790"/>
      <c r="Y12" s="790"/>
      <c r="Z12" s="790"/>
      <c r="AA12" s="790"/>
      <c r="AB12" s="7"/>
      <c r="AC12" s="7"/>
      <c r="AD12" s="7"/>
      <c r="AE12" s="7"/>
      <c r="AF12" s="7"/>
      <c r="AG12" s="7"/>
      <c r="AH12" s="7"/>
      <c r="AI12" s="7"/>
    </row>
    <row r="13" spans="1:35" x14ac:dyDescent="0.5">
      <c r="A13" s="8"/>
      <c r="B13" s="115"/>
      <c r="C13" s="115" t="str">
        <f t="shared" si="0"/>
        <v/>
      </c>
      <c r="D13" s="115" t="str">
        <f t="shared" si="1"/>
        <v/>
      </c>
      <c r="E13" s="133"/>
      <c r="F13" s="747"/>
      <c r="G13" s="627"/>
      <c r="H13" s="221"/>
      <c r="I13" s="221"/>
      <c r="J13" s="428"/>
      <c r="K13" s="429"/>
      <c r="L13" s="431"/>
      <c r="M13" s="431"/>
      <c r="N13" s="432"/>
      <c r="O13" s="432"/>
      <c r="P13" s="432"/>
      <c r="Q13" s="432"/>
      <c r="R13" s="218"/>
      <c r="S13" s="346" t="str">
        <v/>
      </c>
      <c r="T13" s="7"/>
      <c r="U13" s="790"/>
      <c r="V13" s="790"/>
      <c r="W13" s="790"/>
      <c r="X13" s="790"/>
      <c r="Y13" s="790"/>
      <c r="Z13" s="790"/>
      <c r="AA13" s="790"/>
      <c r="AB13" s="7"/>
      <c r="AC13" s="7"/>
      <c r="AD13" s="7"/>
      <c r="AE13" s="7"/>
      <c r="AF13" s="7"/>
      <c r="AG13" s="7"/>
      <c r="AH13" s="7"/>
      <c r="AI13" s="7"/>
    </row>
    <row r="14" spans="1:35" x14ac:dyDescent="0.5">
      <c r="A14" s="8"/>
      <c r="B14" s="115"/>
      <c r="C14" s="115" t="str">
        <f t="shared" si="0"/>
        <v/>
      </c>
      <c r="D14" s="115" t="str">
        <f t="shared" si="1"/>
        <v/>
      </c>
      <c r="E14" s="133"/>
      <c r="F14" s="747"/>
      <c r="G14" s="627"/>
      <c r="H14" s="221"/>
      <c r="I14" s="221"/>
      <c r="J14" s="428"/>
      <c r="K14" s="429"/>
      <c r="L14" s="431"/>
      <c r="M14" s="431"/>
      <c r="N14" s="432"/>
      <c r="O14" s="432"/>
      <c r="P14" s="432"/>
      <c r="Q14" s="432"/>
      <c r="R14" s="218"/>
      <c r="S14" s="346" t="str">
        <v/>
      </c>
      <c r="T14" s="7"/>
      <c r="U14" s="790"/>
      <c r="V14" s="790"/>
      <c r="W14" s="790"/>
      <c r="X14" s="790"/>
      <c r="Y14" s="790"/>
      <c r="Z14" s="790"/>
      <c r="AA14" s="790"/>
      <c r="AB14" s="7"/>
      <c r="AC14" s="7"/>
      <c r="AD14" s="7"/>
      <c r="AE14" s="7"/>
      <c r="AF14" s="7"/>
      <c r="AG14" s="7"/>
      <c r="AH14" s="7"/>
      <c r="AI14" s="7"/>
    </row>
    <row r="15" spans="1:35" x14ac:dyDescent="0.5">
      <c r="A15" s="8"/>
      <c r="B15" s="115"/>
      <c r="C15" s="115" t="str">
        <f t="shared" si="0"/>
        <v/>
      </c>
      <c r="D15" s="115" t="str">
        <f t="shared" si="1"/>
        <v/>
      </c>
      <c r="E15" s="133"/>
      <c r="F15" s="748"/>
      <c r="G15" s="626"/>
      <c r="H15" s="221"/>
      <c r="I15" s="221"/>
      <c r="J15" s="428"/>
      <c r="K15" s="429"/>
      <c r="L15" s="431"/>
      <c r="M15" s="431"/>
      <c r="N15" s="432"/>
      <c r="O15" s="432"/>
      <c r="P15" s="432"/>
      <c r="Q15" s="432"/>
      <c r="R15" s="218"/>
      <c r="S15" s="346" t="str">
        <v/>
      </c>
      <c r="T15" s="7"/>
      <c r="U15" s="790"/>
      <c r="V15" s="790"/>
      <c r="W15" s="790"/>
      <c r="X15" s="790"/>
      <c r="Y15" s="790"/>
      <c r="Z15" s="790"/>
      <c r="AA15" s="790"/>
      <c r="AB15" s="7"/>
      <c r="AC15" s="7"/>
      <c r="AD15" s="7"/>
      <c r="AE15" s="7"/>
      <c r="AF15" s="7"/>
      <c r="AG15" s="7"/>
      <c r="AH15" s="7"/>
      <c r="AI15" s="7"/>
    </row>
    <row r="16" spans="1:35" x14ac:dyDescent="0.5">
      <c r="A16" s="8"/>
      <c r="B16" s="115"/>
      <c r="C16" s="115" t="str">
        <f t="shared" si="0"/>
        <v/>
      </c>
      <c r="D16" s="115" t="str">
        <f t="shared" si="1"/>
        <v/>
      </c>
      <c r="E16" s="133"/>
      <c r="F16" s="748"/>
      <c r="G16" s="626"/>
      <c r="H16" s="221"/>
      <c r="I16" s="221"/>
      <c r="J16" s="428"/>
      <c r="K16" s="429"/>
      <c r="L16" s="431"/>
      <c r="M16" s="431"/>
      <c r="N16" s="432"/>
      <c r="O16" s="432"/>
      <c r="P16" s="432"/>
      <c r="Q16" s="432"/>
      <c r="R16" s="218"/>
      <c r="S16" s="346" t="str">
        <v/>
      </c>
      <c r="T16" s="7"/>
      <c r="U16" s="790"/>
      <c r="V16" s="790"/>
      <c r="W16" s="790"/>
      <c r="X16" s="790"/>
      <c r="Y16" s="790"/>
      <c r="Z16" s="790"/>
      <c r="AA16" s="790"/>
      <c r="AB16" s="7"/>
      <c r="AC16" s="7"/>
      <c r="AD16" s="7"/>
      <c r="AE16" s="7"/>
      <c r="AF16" s="7"/>
      <c r="AG16" s="7"/>
      <c r="AH16" s="7"/>
      <c r="AI16" s="7"/>
    </row>
    <row r="17" spans="1:35" x14ac:dyDescent="0.5">
      <c r="A17" s="8"/>
      <c r="B17" s="115"/>
      <c r="C17" s="115" t="str">
        <f t="shared" si="0"/>
        <v/>
      </c>
      <c r="D17" s="115" t="str">
        <f t="shared" si="1"/>
        <v/>
      </c>
      <c r="E17" s="133"/>
      <c r="F17" s="748"/>
      <c r="G17" s="626"/>
      <c r="H17" s="221"/>
      <c r="I17" s="221"/>
      <c r="J17" s="428"/>
      <c r="K17" s="429"/>
      <c r="L17" s="431"/>
      <c r="M17" s="431"/>
      <c r="N17" s="432"/>
      <c r="O17" s="432"/>
      <c r="P17" s="432"/>
      <c r="Q17" s="432"/>
      <c r="R17" s="218"/>
      <c r="S17" s="346" t="str">
        <v/>
      </c>
      <c r="T17" s="7"/>
      <c r="U17" s="790"/>
      <c r="V17" s="790"/>
      <c r="W17" s="790"/>
      <c r="X17" s="790"/>
      <c r="Y17" s="790"/>
      <c r="Z17" s="790"/>
      <c r="AA17" s="790"/>
      <c r="AB17" s="7"/>
      <c r="AC17" s="7"/>
      <c r="AD17" s="7"/>
      <c r="AE17" s="7"/>
      <c r="AF17" s="7"/>
      <c r="AG17" s="7"/>
      <c r="AH17" s="7"/>
      <c r="AI17" s="7"/>
    </row>
    <row r="18" spans="1:35" x14ac:dyDescent="0.5">
      <c r="A18" s="8"/>
      <c r="B18" s="115"/>
      <c r="C18" s="115" t="str">
        <f t="shared" si="0"/>
        <v/>
      </c>
      <c r="D18" s="115" t="str">
        <f t="shared" si="1"/>
        <v/>
      </c>
      <c r="E18" s="133"/>
      <c r="F18" s="748"/>
      <c r="G18" s="626"/>
      <c r="H18" s="221"/>
      <c r="I18" s="221"/>
      <c r="J18" s="428"/>
      <c r="K18" s="429"/>
      <c r="L18" s="431"/>
      <c r="M18" s="431"/>
      <c r="N18" s="432"/>
      <c r="O18" s="432"/>
      <c r="P18" s="432"/>
      <c r="Q18" s="432"/>
      <c r="R18" s="218"/>
      <c r="S18" s="346" t="str">
        <v/>
      </c>
      <c r="T18" s="7"/>
      <c r="U18" s="790"/>
      <c r="V18" s="790"/>
      <c r="W18" s="790"/>
      <c r="X18" s="790"/>
      <c r="Y18" s="790"/>
      <c r="Z18" s="790"/>
      <c r="AA18" s="790"/>
      <c r="AB18" s="7"/>
      <c r="AC18" s="7"/>
      <c r="AD18" s="7"/>
      <c r="AE18" s="7"/>
      <c r="AF18" s="7"/>
      <c r="AG18" s="7"/>
      <c r="AH18" s="7"/>
      <c r="AI18" s="7"/>
    </row>
    <row r="19" spans="1:35" x14ac:dyDescent="0.5">
      <c r="A19" s="8"/>
      <c r="B19" s="115"/>
      <c r="C19" s="115" t="str">
        <f t="shared" si="0"/>
        <v/>
      </c>
      <c r="D19" s="115" t="str">
        <f t="shared" si="1"/>
        <v/>
      </c>
      <c r="E19" s="133"/>
      <c r="F19" s="748"/>
      <c r="G19" s="626"/>
      <c r="H19" s="221"/>
      <c r="I19" s="221"/>
      <c r="J19" s="428"/>
      <c r="K19" s="429"/>
      <c r="L19" s="431"/>
      <c r="M19" s="431"/>
      <c r="N19" s="432"/>
      <c r="O19" s="432"/>
      <c r="P19" s="432"/>
      <c r="Q19" s="432"/>
      <c r="R19" s="218"/>
      <c r="S19" s="346" t="str">
        <v/>
      </c>
      <c r="T19" s="7"/>
      <c r="U19" s="790"/>
      <c r="V19" s="790"/>
      <c r="W19" s="790"/>
      <c r="X19" s="790"/>
      <c r="Y19" s="790"/>
      <c r="Z19" s="790"/>
      <c r="AA19" s="790"/>
      <c r="AB19" s="7"/>
      <c r="AC19" s="7"/>
      <c r="AD19" s="7"/>
      <c r="AE19" s="7"/>
      <c r="AF19" s="7"/>
      <c r="AG19" s="7"/>
      <c r="AH19" s="7"/>
      <c r="AI19" s="7"/>
    </row>
    <row r="20" spans="1:35" x14ac:dyDescent="0.5">
      <c r="A20" s="8"/>
      <c r="B20" s="115"/>
      <c r="C20" s="115" t="str">
        <f t="shared" si="0"/>
        <v/>
      </c>
      <c r="D20" s="115" t="str">
        <f t="shared" si="1"/>
        <v/>
      </c>
      <c r="E20" s="133"/>
      <c r="F20" s="748"/>
      <c r="G20" s="626"/>
      <c r="H20" s="221"/>
      <c r="I20" s="221"/>
      <c r="J20" s="428"/>
      <c r="K20" s="429"/>
      <c r="L20" s="431"/>
      <c r="M20" s="431"/>
      <c r="N20" s="432"/>
      <c r="O20" s="432"/>
      <c r="P20" s="432"/>
      <c r="Q20" s="432"/>
      <c r="R20" s="218"/>
      <c r="S20" s="346" t="str">
        <v/>
      </c>
      <c r="T20" s="7"/>
      <c r="U20" s="790"/>
      <c r="V20" s="790"/>
      <c r="W20" s="790"/>
      <c r="X20" s="790"/>
      <c r="Y20" s="790"/>
      <c r="Z20" s="790"/>
      <c r="AA20" s="790"/>
      <c r="AB20" s="7"/>
      <c r="AC20" s="7"/>
      <c r="AD20" s="7"/>
      <c r="AE20" s="7"/>
      <c r="AF20" s="7"/>
      <c r="AG20" s="7"/>
      <c r="AH20" s="7"/>
      <c r="AI20" s="7"/>
    </row>
    <row r="21" spans="1:35" x14ac:dyDescent="0.5">
      <c r="A21" s="8"/>
      <c r="B21" s="115"/>
      <c r="C21" s="115" t="str">
        <f t="shared" si="0"/>
        <v/>
      </c>
      <c r="D21" s="115" t="str">
        <f t="shared" si="1"/>
        <v/>
      </c>
      <c r="E21" s="133"/>
      <c r="F21" s="748"/>
      <c r="G21" s="626"/>
      <c r="H21" s="221"/>
      <c r="I21" s="221"/>
      <c r="J21" s="428"/>
      <c r="K21" s="429"/>
      <c r="L21" s="431"/>
      <c r="M21" s="431"/>
      <c r="N21" s="432"/>
      <c r="O21" s="432"/>
      <c r="P21" s="432"/>
      <c r="Q21" s="432"/>
      <c r="R21" s="218"/>
      <c r="S21" s="346" t="str">
        <v/>
      </c>
      <c r="T21" s="7"/>
      <c r="U21" s="790"/>
      <c r="V21" s="790"/>
      <c r="W21" s="790"/>
      <c r="X21" s="790"/>
      <c r="Y21" s="790"/>
      <c r="Z21" s="790"/>
      <c r="AA21" s="790"/>
      <c r="AB21" s="7"/>
      <c r="AC21" s="7"/>
      <c r="AD21" s="7"/>
      <c r="AE21" s="7"/>
      <c r="AF21" s="7"/>
      <c r="AG21" s="7"/>
      <c r="AH21" s="7"/>
      <c r="AI21" s="7"/>
    </row>
    <row r="22" spans="1:35" x14ac:dyDescent="0.5">
      <c r="A22" s="8"/>
      <c r="B22" s="115"/>
      <c r="C22" s="115" t="str">
        <f t="shared" si="0"/>
        <v/>
      </c>
      <c r="D22" s="115" t="str">
        <f t="shared" si="1"/>
        <v/>
      </c>
      <c r="E22" s="133"/>
      <c r="F22" s="748"/>
      <c r="G22" s="626"/>
      <c r="H22" s="221"/>
      <c r="I22" s="221"/>
      <c r="J22" s="428"/>
      <c r="K22" s="429"/>
      <c r="L22" s="431"/>
      <c r="M22" s="431"/>
      <c r="N22" s="432"/>
      <c r="O22" s="432"/>
      <c r="P22" s="432"/>
      <c r="Q22" s="432"/>
      <c r="R22" s="218"/>
      <c r="S22" s="346" t="str">
        <v/>
      </c>
      <c r="T22" s="7"/>
      <c r="U22" s="790"/>
      <c r="V22" s="790"/>
      <c r="W22" s="790"/>
      <c r="X22" s="790"/>
      <c r="Y22" s="790"/>
      <c r="Z22" s="790"/>
      <c r="AA22" s="790"/>
      <c r="AB22" s="7"/>
      <c r="AC22" s="7"/>
      <c r="AD22" s="7"/>
      <c r="AE22" s="7"/>
      <c r="AF22" s="7"/>
      <c r="AG22" s="7"/>
      <c r="AH22" s="7"/>
      <c r="AI22" s="7"/>
    </row>
    <row r="23" spans="1:35" x14ac:dyDescent="0.5">
      <c r="A23" s="8"/>
      <c r="B23" s="115"/>
      <c r="C23" s="115" t="str">
        <f t="shared" si="0"/>
        <v/>
      </c>
      <c r="D23" s="115" t="str">
        <f t="shared" si="1"/>
        <v/>
      </c>
      <c r="E23" s="133"/>
      <c r="F23" s="748"/>
      <c r="G23" s="626"/>
      <c r="H23" s="221"/>
      <c r="I23" s="221"/>
      <c r="J23" s="428"/>
      <c r="K23" s="429"/>
      <c r="L23" s="431"/>
      <c r="M23" s="431"/>
      <c r="N23" s="432"/>
      <c r="O23" s="432"/>
      <c r="P23" s="432"/>
      <c r="Q23" s="432"/>
      <c r="R23" s="218"/>
      <c r="S23" s="346" t="str">
        <v/>
      </c>
      <c r="T23" s="7"/>
      <c r="U23" s="790"/>
      <c r="V23" s="790"/>
      <c r="W23" s="790"/>
      <c r="X23" s="790"/>
      <c r="Y23" s="790"/>
      <c r="Z23" s="790"/>
      <c r="AA23" s="790"/>
      <c r="AB23" s="7"/>
      <c r="AC23" s="7"/>
      <c r="AD23" s="7"/>
      <c r="AE23" s="7"/>
      <c r="AF23" s="7"/>
      <c r="AG23" s="7"/>
      <c r="AH23" s="7"/>
      <c r="AI23" s="7"/>
    </row>
    <row r="24" spans="1:35" x14ac:dyDescent="0.5">
      <c r="A24" s="8"/>
      <c r="B24" s="115"/>
      <c r="C24" s="115" t="str">
        <f t="shared" si="0"/>
        <v/>
      </c>
      <c r="D24" s="115" t="str">
        <f t="shared" si="1"/>
        <v/>
      </c>
      <c r="E24" s="133"/>
      <c r="F24" s="748"/>
      <c r="G24" s="626"/>
      <c r="H24" s="221"/>
      <c r="I24" s="221"/>
      <c r="J24" s="428"/>
      <c r="K24" s="429"/>
      <c r="L24" s="431"/>
      <c r="M24" s="431"/>
      <c r="N24" s="432"/>
      <c r="O24" s="432"/>
      <c r="P24" s="432"/>
      <c r="Q24" s="432"/>
      <c r="R24" s="218"/>
      <c r="S24" s="346" t="str">
        <v/>
      </c>
      <c r="T24" s="7"/>
      <c r="U24" s="790"/>
      <c r="V24" s="790"/>
      <c r="W24" s="790"/>
      <c r="X24" s="790"/>
      <c r="Y24" s="790"/>
      <c r="Z24" s="790"/>
      <c r="AA24" s="790"/>
      <c r="AB24" s="7"/>
      <c r="AC24" s="7"/>
      <c r="AD24" s="7"/>
      <c r="AE24" s="7"/>
      <c r="AF24" s="7"/>
      <c r="AG24" s="7"/>
      <c r="AH24" s="7"/>
      <c r="AI24" s="7"/>
    </row>
    <row r="25" spans="1:35" x14ac:dyDescent="0.5">
      <c r="A25" s="8"/>
      <c r="B25" s="115"/>
      <c r="C25" s="115" t="str">
        <f t="shared" si="0"/>
        <v/>
      </c>
      <c r="D25" s="115" t="str">
        <f t="shared" si="1"/>
        <v/>
      </c>
      <c r="E25" s="133"/>
      <c r="F25" s="748"/>
      <c r="G25" s="626"/>
      <c r="H25" s="221"/>
      <c r="I25" s="221"/>
      <c r="J25" s="428"/>
      <c r="K25" s="429"/>
      <c r="L25" s="431"/>
      <c r="M25" s="431"/>
      <c r="N25" s="432"/>
      <c r="O25" s="432"/>
      <c r="P25" s="432"/>
      <c r="Q25" s="432"/>
      <c r="R25" s="218"/>
      <c r="S25" s="346" t="str">
        <v/>
      </c>
      <c r="T25" s="7"/>
      <c r="U25" s="7"/>
      <c r="V25" s="7"/>
      <c r="W25" s="7"/>
      <c r="X25" s="7"/>
      <c r="Y25" s="7"/>
      <c r="Z25" s="7"/>
      <c r="AA25" s="7"/>
      <c r="AB25" s="7"/>
      <c r="AC25" s="7"/>
      <c r="AD25" s="7"/>
      <c r="AE25" s="7"/>
      <c r="AF25" s="7"/>
      <c r="AG25" s="7"/>
      <c r="AH25" s="7"/>
      <c r="AI25" s="7"/>
    </row>
    <row r="26" spans="1:35" x14ac:dyDescent="0.5">
      <c r="A26" s="8"/>
      <c r="B26" s="115"/>
      <c r="C26" s="115" t="str">
        <f t="shared" si="0"/>
        <v/>
      </c>
      <c r="D26" s="115" t="str">
        <f t="shared" si="1"/>
        <v/>
      </c>
      <c r="E26" s="133"/>
      <c r="F26" s="113"/>
      <c r="G26" s="626"/>
      <c r="H26" s="221"/>
      <c r="I26" s="221"/>
      <c r="J26" s="428"/>
      <c r="K26" s="429"/>
      <c r="L26" s="431"/>
      <c r="M26" s="431"/>
      <c r="N26" s="432"/>
      <c r="O26" s="432"/>
      <c r="P26" s="432"/>
      <c r="Q26" s="432"/>
      <c r="R26" s="218"/>
      <c r="S26" s="346" t="str">
        <v/>
      </c>
      <c r="T26" s="7"/>
      <c r="U26" s="7"/>
      <c r="V26" s="7"/>
      <c r="W26" s="7"/>
      <c r="X26" s="7"/>
      <c r="Y26" s="7"/>
      <c r="Z26" s="7"/>
      <c r="AA26" s="7"/>
      <c r="AB26" s="7"/>
      <c r="AC26" s="7"/>
      <c r="AD26" s="7"/>
      <c r="AE26" s="7"/>
      <c r="AF26" s="7"/>
      <c r="AG26" s="7"/>
      <c r="AH26" s="7"/>
      <c r="AI26" s="7"/>
    </row>
    <row r="27" spans="1:35" x14ac:dyDescent="0.5">
      <c r="A27" s="8"/>
      <c r="B27" s="115"/>
      <c r="C27" s="115" t="str">
        <f t="shared" si="0"/>
        <v/>
      </c>
      <c r="D27" s="115" t="str">
        <f t="shared" si="1"/>
        <v/>
      </c>
      <c r="E27" s="133"/>
      <c r="F27" s="113"/>
      <c r="G27" s="626"/>
      <c r="H27" s="221"/>
      <c r="I27" s="221"/>
      <c r="J27" s="428"/>
      <c r="K27" s="429"/>
      <c r="L27" s="431"/>
      <c r="M27" s="431"/>
      <c r="N27" s="432"/>
      <c r="O27" s="432"/>
      <c r="P27" s="432"/>
      <c r="Q27" s="432"/>
      <c r="R27" s="218"/>
      <c r="S27" s="346" t="str">
        <v/>
      </c>
      <c r="T27" s="7"/>
      <c r="U27" s="7"/>
      <c r="V27" s="7"/>
      <c r="W27" s="7"/>
      <c r="X27" s="7"/>
      <c r="Y27" s="7"/>
      <c r="Z27" s="7"/>
      <c r="AA27" s="7"/>
      <c r="AB27" s="7"/>
      <c r="AC27" s="7"/>
      <c r="AD27" s="7"/>
      <c r="AE27" s="7"/>
      <c r="AF27" s="7"/>
      <c r="AG27" s="7"/>
      <c r="AH27" s="7"/>
      <c r="AI27" s="7"/>
    </row>
    <row r="28" spans="1:35" x14ac:dyDescent="0.5">
      <c r="A28" s="8"/>
      <c r="B28" s="115"/>
      <c r="C28" s="115" t="str">
        <f t="shared" si="0"/>
        <v/>
      </c>
      <c r="D28" s="115" t="str">
        <f t="shared" si="1"/>
        <v/>
      </c>
      <c r="E28" s="133"/>
      <c r="F28" s="113"/>
      <c r="G28" s="626"/>
      <c r="H28" s="221"/>
      <c r="I28" s="221"/>
      <c r="J28" s="428"/>
      <c r="K28" s="429"/>
      <c r="L28" s="431"/>
      <c r="M28" s="431"/>
      <c r="N28" s="432"/>
      <c r="O28" s="432"/>
      <c r="P28" s="432"/>
      <c r="Q28" s="432"/>
      <c r="R28" s="218"/>
      <c r="S28" s="346" t="str">
        <v/>
      </c>
      <c r="T28" s="7"/>
      <c r="U28" s="7"/>
      <c r="V28" s="7"/>
      <c r="W28" s="7"/>
      <c r="X28" s="7"/>
      <c r="Y28" s="7"/>
      <c r="Z28" s="7"/>
      <c r="AA28" s="7"/>
      <c r="AB28" s="7"/>
      <c r="AC28" s="7"/>
      <c r="AD28" s="7"/>
      <c r="AE28" s="7"/>
      <c r="AF28" s="7"/>
      <c r="AG28" s="7"/>
      <c r="AH28" s="7"/>
      <c r="AI28" s="7"/>
    </row>
    <row r="29" spans="1:35" x14ac:dyDescent="0.5">
      <c r="A29" s="8"/>
      <c r="B29" s="115"/>
      <c r="C29" s="115" t="str">
        <f t="shared" si="0"/>
        <v/>
      </c>
      <c r="D29" s="115" t="str">
        <f t="shared" si="1"/>
        <v/>
      </c>
      <c r="E29" s="133"/>
      <c r="F29" s="113"/>
      <c r="G29" s="626"/>
      <c r="H29" s="221"/>
      <c r="I29" s="221"/>
      <c r="J29" s="428"/>
      <c r="K29" s="429"/>
      <c r="L29" s="431"/>
      <c r="M29" s="431"/>
      <c r="N29" s="432"/>
      <c r="O29" s="432"/>
      <c r="P29" s="432"/>
      <c r="Q29" s="432"/>
      <c r="R29" s="218"/>
      <c r="S29" s="346" t="str">
        <v/>
      </c>
      <c r="T29" s="7"/>
      <c r="U29" s="7"/>
      <c r="V29" s="7"/>
      <c r="W29" s="7"/>
      <c r="X29" s="7"/>
      <c r="Y29" s="7"/>
      <c r="Z29" s="7"/>
      <c r="AA29" s="7"/>
      <c r="AB29" s="7"/>
      <c r="AC29" s="7"/>
      <c r="AD29" s="7"/>
      <c r="AE29" s="7"/>
      <c r="AF29" s="7"/>
      <c r="AG29" s="7"/>
      <c r="AH29" s="7"/>
      <c r="AI29" s="7"/>
    </row>
    <row r="30" spans="1:35" x14ac:dyDescent="0.5">
      <c r="A30" s="8"/>
      <c r="B30" s="115"/>
      <c r="C30" s="115" t="str">
        <f t="shared" si="0"/>
        <v/>
      </c>
      <c r="D30" s="115" t="str">
        <f t="shared" si="1"/>
        <v/>
      </c>
      <c r="E30" s="133"/>
      <c r="F30" s="113"/>
      <c r="G30" s="626"/>
      <c r="H30" s="221"/>
      <c r="I30" s="221"/>
      <c r="J30" s="428"/>
      <c r="K30" s="429"/>
      <c r="L30" s="431"/>
      <c r="M30" s="431"/>
      <c r="N30" s="432"/>
      <c r="O30" s="432"/>
      <c r="P30" s="432"/>
      <c r="Q30" s="432"/>
      <c r="R30" s="218"/>
      <c r="S30" s="346" t="str">
        <v/>
      </c>
      <c r="T30" s="7"/>
      <c r="U30" s="7"/>
      <c r="V30" s="7"/>
      <c r="W30" s="7"/>
      <c r="X30" s="7"/>
      <c r="Y30" s="7"/>
      <c r="Z30" s="7"/>
      <c r="AA30" s="7"/>
      <c r="AB30" s="7"/>
      <c r="AC30" s="7"/>
      <c r="AD30" s="7"/>
      <c r="AE30" s="7"/>
      <c r="AF30" s="7"/>
      <c r="AG30" s="7"/>
      <c r="AH30" s="7"/>
      <c r="AI30" s="7"/>
    </row>
    <row r="31" spans="1:35" x14ac:dyDescent="0.5">
      <c r="A31" s="8"/>
      <c r="B31" s="115"/>
      <c r="C31" s="115" t="str">
        <f t="shared" si="0"/>
        <v/>
      </c>
      <c r="D31" s="115" t="str">
        <f t="shared" si="1"/>
        <v/>
      </c>
      <c r="E31" s="133"/>
      <c r="F31" s="113"/>
      <c r="G31" s="626"/>
      <c r="H31" s="221"/>
      <c r="I31" s="221"/>
      <c r="J31" s="428"/>
      <c r="K31" s="429"/>
      <c r="L31" s="431"/>
      <c r="M31" s="431"/>
      <c r="N31" s="432"/>
      <c r="O31" s="432"/>
      <c r="P31" s="432"/>
      <c r="Q31" s="432"/>
      <c r="R31" s="218"/>
      <c r="S31" s="346" t="str">
        <v/>
      </c>
      <c r="T31" s="7"/>
      <c r="U31" s="7"/>
      <c r="V31" s="7"/>
      <c r="W31" s="7"/>
      <c r="X31" s="7"/>
      <c r="Y31" s="7"/>
      <c r="Z31" s="7"/>
      <c r="AA31" s="7"/>
      <c r="AB31" s="7"/>
      <c r="AC31" s="7"/>
      <c r="AD31" s="7"/>
      <c r="AE31" s="7"/>
      <c r="AF31" s="7"/>
      <c r="AG31" s="7"/>
      <c r="AH31" s="7"/>
      <c r="AI31" s="7"/>
    </row>
    <row r="32" spans="1:35" x14ac:dyDescent="0.5">
      <c r="A32" s="8"/>
      <c r="B32" s="115"/>
      <c r="C32" s="115" t="str">
        <f t="shared" si="0"/>
        <v/>
      </c>
      <c r="D32" s="115" t="str">
        <f t="shared" si="1"/>
        <v/>
      </c>
      <c r="E32" s="133"/>
      <c r="F32" s="113"/>
      <c r="G32" s="626"/>
      <c r="H32" s="221"/>
      <c r="I32" s="221"/>
      <c r="J32" s="428"/>
      <c r="K32" s="429"/>
      <c r="L32" s="431"/>
      <c r="M32" s="431"/>
      <c r="N32" s="432"/>
      <c r="O32" s="432"/>
      <c r="P32" s="432"/>
      <c r="Q32" s="432"/>
      <c r="R32" s="218"/>
      <c r="S32" s="346" t="str">
        <v/>
      </c>
      <c r="T32" s="7"/>
      <c r="U32" s="7"/>
      <c r="V32" s="7"/>
      <c r="W32" s="7"/>
      <c r="X32" s="7"/>
      <c r="Y32" s="7"/>
      <c r="Z32" s="7"/>
      <c r="AA32" s="7"/>
      <c r="AB32" s="7"/>
      <c r="AC32" s="7"/>
      <c r="AD32" s="7"/>
      <c r="AE32" s="7"/>
      <c r="AF32" s="7"/>
      <c r="AG32" s="7"/>
      <c r="AH32" s="7"/>
      <c r="AI32" s="7"/>
    </row>
    <row r="33" spans="1:35" x14ac:dyDescent="0.5">
      <c r="A33" s="8"/>
      <c r="B33" s="115"/>
      <c r="C33" s="115" t="str">
        <f t="shared" si="0"/>
        <v/>
      </c>
      <c r="D33" s="115" t="str">
        <f t="shared" si="1"/>
        <v/>
      </c>
      <c r="E33" s="133"/>
      <c r="F33" s="113"/>
      <c r="G33" s="626"/>
      <c r="H33" s="221"/>
      <c r="I33" s="221"/>
      <c r="J33" s="428"/>
      <c r="K33" s="429"/>
      <c r="L33" s="431"/>
      <c r="M33" s="431"/>
      <c r="N33" s="432"/>
      <c r="O33" s="432"/>
      <c r="P33" s="432"/>
      <c r="Q33" s="432"/>
      <c r="R33" s="218"/>
      <c r="S33" s="346" t="str">
        <v/>
      </c>
      <c r="T33" s="7"/>
      <c r="U33" s="7"/>
      <c r="V33" s="7"/>
      <c r="W33" s="7"/>
      <c r="X33" s="7"/>
      <c r="Y33" s="7"/>
      <c r="Z33" s="7"/>
      <c r="AA33" s="7"/>
      <c r="AB33" s="7"/>
      <c r="AC33" s="7"/>
      <c r="AD33" s="7"/>
      <c r="AE33" s="7"/>
      <c r="AF33" s="7"/>
      <c r="AG33" s="7"/>
      <c r="AH33" s="7"/>
      <c r="AI33" s="7"/>
    </row>
    <row r="34" spans="1:35" x14ac:dyDescent="0.5">
      <c r="A34" s="8"/>
      <c r="B34" s="115"/>
      <c r="C34" s="115" t="str">
        <f t="shared" si="0"/>
        <v/>
      </c>
      <c r="D34" s="115" t="str">
        <f t="shared" si="1"/>
        <v/>
      </c>
      <c r="E34" s="133"/>
      <c r="F34" s="113"/>
      <c r="G34" s="626"/>
      <c r="H34" s="221"/>
      <c r="I34" s="221"/>
      <c r="J34" s="428"/>
      <c r="K34" s="429"/>
      <c r="L34" s="431"/>
      <c r="M34" s="431"/>
      <c r="N34" s="432"/>
      <c r="O34" s="432"/>
      <c r="P34" s="432"/>
      <c r="Q34" s="432"/>
      <c r="R34" s="218"/>
      <c r="S34" s="346" t="str">
        <v/>
      </c>
      <c r="T34" s="7"/>
      <c r="U34" s="7"/>
      <c r="V34" s="7"/>
      <c r="W34" s="7"/>
      <c r="X34" s="7"/>
      <c r="Y34" s="7"/>
      <c r="Z34" s="7"/>
      <c r="AA34" s="7"/>
      <c r="AB34" s="7"/>
      <c r="AC34" s="7"/>
      <c r="AD34" s="7"/>
      <c r="AE34" s="7"/>
      <c r="AF34" s="7"/>
      <c r="AG34" s="7"/>
      <c r="AH34" s="7"/>
      <c r="AI34" s="7"/>
    </row>
    <row r="35" spans="1:35" x14ac:dyDescent="0.5">
      <c r="A35" s="8"/>
      <c r="B35" s="115"/>
      <c r="C35" s="115" t="str">
        <f t="shared" si="0"/>
        <v/>
      </c>
      <c r="D35" s="115" t="str">
        <f t="shared" si="1"/>
        <v/>
      </c>
      <c r="E35" s="133"/>
      <c r="F35" s="113"/>
      <c r="G35" s="626"/>
      <c r="H35" s="221"/>
      <c r="I35" s="221"/>
      <c r="J35" s="428"/>
      <c r="K35" s="429"/>
      <c r="L35" s="431"/>
      <c r="M35" s="431"/>
      <c r="N35" s="432"/>
      <c r="O35" s="432"/>
      <c r="P35" s="432"/>
      <c r="Q35" s="432"/>
      <c r="R35" s="218"/>
      <c r="S35" s="346" t="str">
        <v/>
      </c>
      <c r="T35" s="7"/>
      <c r="U35" s="7"/>
      <c r="V35" s="7"/>
      <c r="W35" s="7"/>
      <c r="X35" s="7"/>
      <c r="Y35" s="7"/>
      <c r="Z35" s="7"/>
      <c r="AA35" s="7"/>
      <c r="AB35" s="7"/>
      <c r="AC35" s="7"/>
      <c r="AD35" s="7"/>
      <c r="AE35" s="7"/>
      <c r="AF35" s="7"/>
      <c r="AG35" s="7"/>
      <c r="AH35" s="7"/>
      <c r="AI35" s="7"/>
    </row>
    <row r="36" spans="1:35" x14ac:dyDescent="0.5">
      <c r="A36" s="8"/>
      <c r="B36" s="115"/>
      <c r="C36" s="115" t="str">
        <f t="shared" si="0"/>
        <v/>
      </c>
      <c r="D36" s="115" t="str">
        <f t="shared" si="1"/>
        <v/>
      </c>
      <c r="E36" s="133"/>
      <c r="F36" s="113"/>
      <c r="G36" s="626"/>
      <c r="H36" s="221"/>
      <c r="I36" s="221"/>
      <c r="J36" s="428"/>
      <c r="K36" s="429"/>
      <c r="L36" s="431"/>
      <c r="M36" s="431"/>
      <c r="N36" s="432"/>
      <c r="O36" s="432"/>
      <c r="P36" s="432"/>
      <c r="Q36" s="432"/>
      <c r="R36" s="218"/>
      <c r="S36" s="346" t="str">
        <v/>
      </c>
      <c r="T36" s="7"/>
      <c r="U36" s="7"/>
      <c r="V36" s="7"/>
      <c r="W36" s="7"/>
      <c r="X36" s="7"/>
      <c r="Y36" s="7"/>
      <c r="Z36" s="7"/>
      <c r="AA36" s="7"/>
      <c r="AB36" s="7"/>
      <c r="AC36" s="7"/>
      <c r="AD36" s="7"/>
      <c r="AE36" s="7"/>
      <c r="AF36" s="7"/>
      <c r="AG36" s="7"/>
      <c r="AH36" s="7"/>
      <c r="AI36" s="7"/>
    </row>
    <row r="37" spans="1:35" x14ac:dyDescent="0.5">
      <c r="A37" s="8"/>
      <c r="B37" s="115"/>
      <c r="C37" s="115" t="str">
        <f t="shared" si="0"/>
        <v/>
      </c>
      <c r="D37" s="115" t="str">
        <f t="shared" si="1"/>
        <v/>
      </c>
      <c r="E37" s="133"/>
      <c r="F37" s="113"/>
      <c r="G37" s="626"/>
      <c r="H37" s="221"/>
      <c r="I37" s="221"/>
      <c r="J37" s="428"/>
      <c r="K37" s="429"/>
      <c r="L37" s="431"/>
      <c r="M37" s="431"/>
      <c r="N37" s="432"/>
      <c r="O37" s="432"/>
      <c r="P37" s="432"/>
      <c r="Q37" s="432"/>
      <c r="R37" s="218"/>
      <c r="S37" s="346" t="str">
        <v/>
      </c>
      <c r="T37" s="7"/>
      <c r="U37" s="7"/>
      <c r="V37" s="7"/>
      <c r="W37" s="7"/>
      <c r="X37" s="7"/>
      <c r="Y37" s="7"/>
      <c r="Z37" s="7"/>
      <c r="AA37" s="7"/>
      <c r="AB37" s="7"/>
      <c r="AC37" s="7"/>
      <c r="AD37" s="7"/>
      <c r="AE37" s="7"/>
      <c r="AF37" s="7"/>
      <c r="AG37" s="7"/>
      <c r="AH37" s="7"/>
      <c r="AI37" s="7"/>
    </row>
    <row r="38" spans="1:35" x14ac:dyDescent="0.5">
      <c r="A38" s="8"/>
      <c r="B38" s="115"/>
      <c r="C38" s="115" t="str">
        <f t="shared" si="0"/>
        <v/>
      </c>
      <c r="D38" s="115" t="str">
        <f t="shared" si="1"/>
        <v/>
      </c>
      <c r="E38" s="133"/>
      <c r="F38" s="113"/>
      <c r="G38" s="626"/>
      <c r="H38" s="221"/>
      <c r="I38" s="221"/>
      <c r="J38" s="428"/>
      <c r="K38" s="429"/>
      <c r="L38" s="431"/>
      <c r="M38" s="431"/>
      <c r="N38" s="432"/>
      <c r="O38" s="432"/>
      <c r="P38" s="432"/>
      <c r="Q38" s="432"/>
      <c r="R38" s="218"/>
      <c r="S38" s="346" t="str">
        <v/>
      </c>
      <c r="T38" s="7"/>
      <c r="U38" s="7"/>
      <c r="V38" s="7"/>
      <c r="W38" s="7"/>
      <c r="X38" s="7"/>
      <c r="Y38" s="7"/>
      <c r="Z38" s="7"/>
      <c r="AA38" s="7"/>
      <c r="AB38" s="7"/>
      <c r="AC38" s="7"/>
      <c r="AD38" s="7"/>
      <c r="AE38" s="7"/>
      <c r="AF38" s="7"/>
      <c r="AG38" s="7"/>
      <c r="AH38" s="7"/>
      <c r="AI38" s="7"/>
    </row>
    <row r="39" spans="1:35" x14ac:dyDescent="0.5">
      <c r="A39" s="8"/>
      <c r="B39" s="115"/>
      <c r="C39" s="115" t="str">
        <f t="shared" si="0"/>
        <v/>
      </c>
      <c r="D39" s="115" t="str">
        <f t="shared" si="1"/>
        <v/>
      </c>
      <c r="E39" s="133"/>
      <c r="F39" s="113"/>
      <c r="G39" s="626"/>
      <c r="H39" s="221"/>
      <c r="I39" s="221"/>
      <c r="J39" s="428"/>
      <c r="K39" s="429"/>
      <c r="L39" s="431"/>
      <c r="M39" s="431"/>
      <c r="N39" s="432"/>
      <c r="O39" s="432"/>
      <c r="P39" s="432"/>
      <c r="Q39" s="432"/>
      <c r="R39" s="218"/>
      <c r="S39" s="346" t="str">
        <v/>
      </c>
      <c r="T39" s="7"/>
      <c r="U39" s="7"/>
      <c r="V39" s="7"/>
      <c r="W39" s="7"/>
      <c r="X39" s="7"/>
      <c r="Y39" s="7"/>
      <c r="Z39" s="7"/>
      <c r="AA39" s="7"/>
      <c r="AB39" s="7"/>
      <c r="AC39" s="7"/>
      <c r="AD39" s="7"/>
      <c r="AE39" s="7"/>
      <c r="AF39" s="7"/>
      <c r="AG39" s="7"/>
      <c r="AH39" s="7"/>
      <c r="AI39" s="7"/>
    </row>
    <row r="40" spans="1:35" x14ac:dyDescent="0.5">
      <c r="A40" s="8"/>
      <c r="B40" s="115"/>
      <c r="C40" s="115" t="str">
        <f t="shared" si="0"/>
        <v/>
      </c>
      <c r="D40" s="115" t="str">
        <f t="shared" si="1"/>
        <v/>
      </c>
      <c r="E40" s="133"/>
      <c r="F40" s="113"/>
      <c r="G40" s="626"/>
      <c r="H40" s="221"/>
      <c r="I40" s="221"/>
      <c r="J40" s="428"/>
      <c r="K40" s="429"/>
      <c r="L40" s="431"/>
      <c r="M40" s="431"/>
      <c r="N40" s="432"/>
      <c r="O40" s="432"/>
      <c r="P40" s="432"/>
      <c r="Q40" s="432"/>
      <c r="R40" s="218"/>
      <c r="S40" s="346" t="str">
        <v/>
      </c>
      <c r="T40" s="7"/>
      <c r="U40" s="7"/>
      <c r="V40" s="7"/>
      <c r="W40" s="7"/>
      <c r="X40" s="7"/>
      <c r="Y40" s="7"/>
      <c r="Z40" s="7"/>
      <c r="AA40" s="7"/>
      <c r="AB40" s="7"/>
      <c r="AC40" s="7"/>
      <c r="AD40" s="7"/>
      <c r="AE40" s="7"/>
      <c r="AF40" s="7"/>
      <c r="AG40" s="7"/>
      <c r="AH40" s="7"/>
      <c r="AI40" s="7"/>
    </row>
    <row r="41" spans="1:35" x14ac:dyDescent="0.5">
      <c r="A41" s="8"/>
      <c r="B41" s="115"/>
      <c r="C41" s="115" t="str">
        <f t="shared" si="0"/>
        <v/>
      </c>
      <c r="D41" s="115" t="str">
        <f t="shared" si="1"/>
        <v/>
      </c>
      <c r="E41" s="133"/>
      <c r="F41" s="113"/>
      <c r="G41" s="626"/>
      <c r="H41" s="221"/>
      <c r="I41" s="221"/>
      <c r="J41" s="428"/>
      <c r="K41" s="429"/>
      <c r="L41" s="431"/>
      <c r="M41" s="431"/>
      <c r="N41" s="432"/>
      <c r="O41" s="432"/>
      <c r="P41" s="432"/>
      <c r="Q41" s="432"/>
      <c r="R41" s="218"/>
      <c r="S41" s="346" t="str">
        <v/>
      </c>
      <c r="T41" s="7"/>
      <c r="U41" s="7"/>
      <c r="V41" s="7"/>
      <c r="W41" s="7"/>
      <c r="X41" s="7"/>
      <c r="Y41" s="7"/>
      <c r="Z41" s="7"/>
      <c r="AA41" s="7"/>
      <c r="AB41" s="7"/>
      <c r="AC41" s="7"/>
      <c r="AD41" s="7"/>
      <c r="AE41" s="7"/>
      <c r="AF41" s="7"/>
      <c r="AG41" s="7"/>
      <c r="AH41" s="7"/>
      <c r="AI41" s="7"/>
    </row>
    <row r="42" spans="1:35" x14ac:dyDescent="0.5">
      <c r="A42" s="8"/>
      <c r="B42" s="115"/>
      <c r="C42" s="115" t="str">
        <f t="shared" si="0"/>
        <v/>
      </c>
      <c r="D42" s="115" t="str">
        <f t="shared" si="1"/>
        <v/>
      </c>
      <c r="E42" s="133"/>
      <c r="F42" s="113"/>
      <c r="G42" s="626"/>
      <c r="H42" s="221"/>
      <c r="I42" s="221"/>
      <c r="J42" s="428"/>
      <c r="K42" s="429"/>
      <c r="L42" s="431"/>
      <c r="M42" s="431"/>
      <c r="N42" s="432"/>
      <c r="O42" s="432"/>
      <c r="P42" s="432"/>
      <c r="Q42" s="432"/>
      <c r="R42" s="218"/>
      <c r="S42" s="346" t="str">
        <v/>
      </c>
      <c r="T42" s="7"/>
      <c r="U42" s="7"/>
      <c r="V42" s="7"/>
      <c r="W42" s="7"/>
      <c r="X42" s="7"/>
      <c r="Y42" s="7"/>
      <c r="Z42" s="7"/>
      <c r="AA42" s="7"/>
      <c r="AB42" s="7"/>
      <c r="AC42" s="7"/>
      <c r="AD42" s="7"/>
      <c r="AE42" s="7"/>
      <c r="AF42" s="7"/>
      <c r="AG42" s="7"/>
      <c r="AH42" s="7"/>
      <c r="AI42" s="7"/>
    </row>
    <row r="43" spans="1:35" x14ac:dyDescent="0.5">
      <c r="A43" s="8"/>
      <c r="B43" s="115"/>
      <c r="C43" s="115" t="str">
        <f t="shared" ref="C43:C73" si="2">IF(ISNUMBER(B43),IF(B43=B42,C42+1,C$10),"")</f>
        <v/>
      </c>
      <c r="D43" s="115" t="str">
        <f t="shared" si="1"/>
        <v/>
      </c>
      <c r="E43" s="133"/>
      <c r="F43" s="113"/>
      <c r="G43" s="626"/>
      <c r="H43" s="221"/>
      <c r="I43" s="221"/>
      <c r="J43" s="428"/>
      <c r="K43" s="429"/>
      <c r="L43" s="431"/>
      <c r="M43" s="431"/>
      <c r="N43" s="432"/>
      <c r="O43" s="432"/>
      <c r="P43" s="432"/>
      <c r="Q43" s="432"/>
      <c r="R43" s="218"/>
      <c r="S43" s="346" t="str">
        <v/>
      </c>
      <c r="T43" s="7"/>
      <c r="U43" s="7"/>
      <c r="V43" s="7"/>
      <c r="W43" s="7"/>
      <c r="X43" s="7"/>
      <c r="Y43" s="7"/>
      <c r="Z43" s="7"/>
      <c r="AA43" s="7"/>
      <c r="AB43" s="7"/>
      <c r="AC43" s="7"/>
      <c r="AD43" s="7"/>
      <c r="AE43" s="7"/>
      <c r="AF43" s="7"/>
      <c r="AG43" s="7"/>
      <c r="AH43" s="7"/>
      <c r="AI43" s="7"/>
    </row>
    <row r="44" spans="1:35" x14ac:dyDescent="0.5">
      <c r="A44" s="8"/>
      <c r="B44" s="115"/>
      <c r="C44" s="115" t="str">
        <f t="shared" si="2"/>
        <v/>
      </c>
      <c r="D44" s="115" t="str">
        <f t="shared" si="1"/>
        <v/>
      </c>
      <c r="E44" s="133"/>
      <c r="F44" s="113"/>
      <c r="G44" s="626"/>
      <c r="H44" s="221"/>
      <c r="I44" s="221"/>
      <c r="J44" s="428"/>
      <c r="K44" s="429"/>
      <c r="L44" s="431"/>
      <c r="M44" s="431"/>
      <c r="N44" s="432"/>
      <c r="O44" s="432"/>
      <c r="P44" s="432"/>
      <c r="Q44" s="432"/>
      <c r="R44" s="218"/>
      <c r="S44" s="346" t="str">
        <v/>
      </c>
      <c r="T44" s="7"/>
      <c r="U44" s="7"/>
      <c r="V44" s="7"/>
      <c r="W44" s="7"/>
      <c r="X44" s="7"/>
      <c r="Y44" s="7"/>
      <c r="Z44" s="7"/>
      <c r="AA44" s="7"/>
      <c r="AB44" s="7"/>
      <c r="AC44" s="7"/>
      <c r="AD44" s="7"/>
      <c r="AE44" s="7"/>
      <c r="AF44" s="7"/>
      <c r="AG44" s="7"/>
      <c r="AH44" s="7"/>
      <c r="AI44" s="7"/>
    </row>
    <row r="45" spans="1:35" x14ac:dyDescent="0.5">
      <c r="A45" s="8"/>
      <c r="B45" s="115"/>
      <c r="C45" s="115" t="str">
        <f t="shared" si="2"/>
        <v/>
      </c>
      <c r="D45" s="115" t="str">
        <f t="shared" si="1"/>
        <v/>
      </c>
      <c r="E45" s="133"/>
      <c r="F45" s="113"/>
      <c r="G45" s="626"/>
      <c r="H45" s="221"/>
      <c r="I45" s="221"/>
      <c r="J45" s="428"/>
      <c r="K45" s="429"/>
      <c r="L45" s="431"/>
      <c r="M45" s="431"/>
      <c r="N45" s="432"/>
      <c r="O45" s="432"/>
      <c r="P45" s="432"/>
      <c r="Q45" s="432"/>
      <c r="R45" s="218"/>
      <c r="S45" s="346" t="str">
        <v/>
      </c>
      <c r="T45" s="7"/>
      <c r="U45" s="7"/>
      <c r="V45" s="7"/>
      <c r="W45" s="7"/>
      <c r="X45" s="7"/>
      <c r="Y45" s="7"/>
      <c r="Z45" s="7"/>
      <c r="AA45" s="7"/>
      <c r="AB45" s="7"/>
      <c r="AC45" s="7"/>
      <c r="AD45" s="7"/>
      <c r="AE45" s="7"/>
      <c r="AF45" s="7"/>
      <c r="AG45" s="7"/>
      <c r="AH45" s="7"/>
      <c r="AI45" s="7"/>
    </row>
    <row r="46" spans="1:35" x14ac:dyDescent="0.5">
      <c r="A46" s="8"/>
      <c r="B46" s="115"/>
      <c r="C46" s="115" t="str">
        <f t="shared" si="2"/>
        <v/>
      </c>
      <c r="D46" s="115" t="str">
        <f t="shared" si="1"/>
        <v/>
      </c>
      <c r="E46" s="133"/>
      <c r="F46" s="113"/>
      <c r="G46" s="626"/>
      <c r="H46" s="221"/>
      <c r="I46" s="221"/>
      <c r="J46" s="428"/>
      <c r="K46" s="429"/>
      <c r="L46" s="431"/>
      <c r="M46" s="431"/>
      <c r="N46" s="432"/>
      <c r="O46" s="432"/>
      <c r="P46" s="432"/>
      <c r="Q46" s="432"/>
      <c r="R46" s="218"/>
      <c r="S46" s="346" t="str">
        <v/>
      </c>
      <c r="T46" s="7"/>
      <c r="U46" s="7"/>
      <c r="V46" s="7"/>
      <c r="W46" s="7"/>
      <c r="X46" s="7"/>
      <c r="Y46" s="7"/>
      <c r="Z46" s="7"/>
      <c r="AA46" s="7"/>
      <c r="AB46" s="7"/>
      <c r="AC46" s="7"/>
      <c r="AD46" s="7"/>
      <c r="AE46" s="7"/>
      <c r="AF46" s="7"/>
      <c r="AG46" s="7"/>
      <c r="AH46" s="7"/>
      <c r="AI46" s="7"/>
    </row>
    <row r="47" spans="1:35" x14ac:dyDescent="0.5">
      <c r="A47" s="8"/>
      <c r="B47" s="115"/>
      <c r="C47" s="115" t="str">
        <f t="shared" si="2"/>
        <v/>
      </c>
      <c r="D47" s="115" t="str">
        <f t="shared" si="1"/>
        <v/>
      </c>
      <c r="E47" s="133"/>
      <c r="F47" s="113"/>
      <c r="G47" s="626"/>
      <c r="H47" s="221"/>
      <c r="I47" s="221"/>
      <c r="J47" s="428"/>
      <c r="K47" s="429"/>
      <c r="L47" s="431"/>
      <c r="M47" s="431"/>
      <c r="N47" s="432"/>
      <c r="O47" s="432"/>
      <c r="P47" s="432"/>
      <c r="Q47" s="432"/>
      <c r="R47" s="218"/>
      <c r="S47" s="346" t="str">
        <v/>
      </c>
      <c r="T47" s="7"/>
      <c r="U47" s="7"/>
      <c r="V47" s="7"/>
      <c r="W47" s="7"/>
      <c r="X47" s="7"/>
      <c r="Y47" s="7"/>
      <c r="Z47" s="7"/>
      <c r="AA47" s="7"/>
      <c r="AB47" s="7"/>
      <c r="AC47" s="7"/>
      <c r="AD47" s="7"/>
      <c r="AE47" s="7"/>
      <c r="AF47" s="7"/>
      <c r="AG47" s="7"/>
      <c r="AH47" s="7"/>
      <c r="AI47" s="7"/>
    </row>
    <row r="48" spans="1:35" x14ac:dyDescent="0.5">
      <c r="A48" s="8"/>
      <c r="B48" s="115"/>
      <c r="C48" s="115" t="str">
        <f t="shared" si="2"/>
        <v/>
      </c>
      <c r="D48" s="115" t="str">
        <f t="shared" si="1"/>
        <v/>
      </c>
      <c r="E48" s="133"/>
      <c r="F48" s="113"/>
      <c r="G48" s="626"/>
      <c r="H48" s="221"/>
      <c r="I48" s="221"/>
      <c r="J48" s="428"/>
      <c r="K48" s="429"/>
      <c r="L48" s="431"/>
      <c r="M48" s="431"/>
      <c r="N48" s="432"/>
      <c r="O48" s="432"/>
      <c r="P48" s="432"/>
      <c r="Q48" s="432"/>
      <c r="R48" s="218"/>
      <c r="S48" s="346" t="str">
        <v/>
      </c>
      <c r="T48" s="7"/>
      <c r="U48" s="7"/>
      <c r="V48" s="7"/>
      <c r="W48" s="7"/>
      <c r="X48" s="7"/>
      <c r="Y48" s="7"/>
      <c r="Z48" s="7"/>
      <c r="AA48" s="7"/>
      <c r="AB48" s="7"/>
      <c r="AC48" s="7"/>
      <c r="AD48" s="7"/>
      <c r="AE48" s="7"/>
      <c r="AF48" s="7"/>
      <c r="AG48" s="7"/>
      <c r="AH48" s="7"/>
      <c r="AI48" s="7"/>
    </row>
    <row r="49" spans="1:35" x14ac:dyDescent="0.5">
      <c r="A49" s="8"/>
      <c r="B49" s="115"/>
      <c r="C49" s="115" t="str">
        <f t="shared" si="2"/>
        <v/>
      </c>
      <c r="D49" s="115" t="str">
        <f t="shared" si="1"/>
        <v/>
      </c>
      <c r="E49" s="133"/>
      <c r="F49" s="113"/>
      <c r="G49" s="626"/>
      <c r="H49" s="221"/>
      <c r="I49" s="221"/>
      <c r="J49" s="428"/>
      <c r="K49" s="429"/>
      <c r="L49" s="431"/>
      <c r="M49" s="431"/>
      <c r="N49" s="432"/>
      <c r="O49" s="432"/>
      <c r="P49" s="432"/>
      <c r="Q49" s="432"/>
      <c r="R49" s="218"/>
      <c r="S49" s="346" t="str">
        <v/>
      </c>
      <c r="T49" s="7"/>
      <c r="U49" s="7"/>
      <c r="V49" s="7"/>
      <c r="W49" s="7"/>
      <c r="X49" s="7"/>
      <c r="Y49" s="7"/>
      <c r="Z49" s="7"/>
      <c r="AA49" s="7"/>
      <c r="AB49" s="7"/>
      <c r="AC49" s="7"/>
      <c r="AD49" s="7"/>
      <c r="AE49" s="7"/>
      <c r="AF49" s="7"/>
      <c r="AG49" s="7"/>
      <c r="AH49" s="7"/>
      <c r="AI49" s="7"/>
    </row>
    <row r="50" spans="1:35" x14ac:dyDescent="0.5">
      <c r="A50" s="8"/>
      <c r="B50" s="115"/>
      <c r="C50" s="115" t="str">
        <f t="shared" si="2"/>
        <v/>
      </c>
      <c r="D50" s="115" t="str">
        <f t="shared" si="1"/>
        <v/>
      </c>
      <c r="E50" s="133"/>
      <c r="F50" s="113"/>
      <c r="G50" s="626"/>
      <c r="H50" s="221"/>
      <c r="I50" s="221"/>
      <c r="J50" s="428"/>
      <c r="K50" s="429"/>
      <c r="L50" s="431"/>
      <c r="M50" s="431"/>
      <c r="N50" s="432"/>
      <c r="O50" s="432"/>
      <c r="P50" s="432"/>
      <c r="Q50" s="432"/>
      <c r="R50" s="218"/>
      <c r="S50" s="346" t="str">
        <v/>
      </c>
      <c r="T50" s="7"/>
      <c r="U50" s="7"/>
      <c r="V50" s="7"/>
      <c r="W50" s="7"/>
      <c r="X50" s="7"/>
      <c r="Y50" s="7"/>
      <c r="Z50" s="7"/>
      <c r="AA50" s="7"/>
      <c r="AB50" s="7"/>
      <c r="AC50" s="7"/>
      <c r="AD50" s="7"/>
      <c r="AE50" s="7"/>
      <c r="AF50" s="7"/>
      <c r="AG50" s="7"/>
      <c r="AH50" s="7"/>
      <c r="AI50" s="7"/>
    </row>
    <row r="51" spans="1:35" x14ac:dyDescent="0.5">
      <c r="A51" s="8"/>
      <c r="B51" s="115"/>
      <c r="C51" s="115" t="str">
        <f t="shared" si="2"/>
        <v/>
      </c>
      <c r="D51" s="115" t="str">
        <f t="shared" si="1"/>
        <v/>
      </c>
      <c r="E51" s="133"/>
      <c r="F51" s="113"/>
      <c r="G51" s="626"/>
      <c r="H51" s="221"/>
      <c r="I51" s="221"/>
      <c r="J51" s="428"/>
      <c r="K51" s="429"/>
      <c r="L51" s="431"/>
      <c r="M51" s="431"/>
      <c r="N51" s="432"/>
      <c r="O51" s="432"/>
      <c r="P51" s="432"/>
      <c r="Q51" s="432"/>
      <c r="R51" s="218"/>
      <c r="S51" s="346" t="str">
        <v/>
      </c>
      <c r="T51" s="7"/>
      <c r="U51" s="7"/>
      <c r="V51" s="7"/>
      <c r="W51" s="7"/>
      <c r="X51" s="7"/>
      <c r="Y51" s="7"/>
      <c r="Z51" s="7"/>
      <c r="AA51" s="7"/>
      <c r="AB51" s="7"/>
      <c r="AC51" s="7"/>
      <c r="AD51" s="7"/>
      <c r="AE51" s="7"/>
      <c r="AF51" s="7"/>
      <c r="AG51" s="7"/>
      <c r="AH51" s="7"/>
      <c r="AI51" s="7"/>
    </row>
    <row r="52" spans="1:35" x14ac:dyDescent="0.5">
      <c r="A52" s="8"/>
      <c r="B52" s="115"/>
      <c r="C52" s="115" t="str">
        <f t="shared" si="2"/>
        <v/>
      </c>
      <c r="D52" s="115" t="str">
        <f t="shared" si="1"/>
        <v/>
      </c>
      <c r="E52" s="133"/>
      <c r="F52" s="113"/>
      <c r="G52" s="626"/>
      <c r="H52" s="221"/>
      <c r="I52" s="221"/>
      <c r="J52" s="428"/>
      <c r="K52" s="429"/>
      <c r="L52" s="431"/>
      <c r="M52" s="431"/>
      <c r="N52" s="432"/>
      <c r="O52" s="432"/>
      <c r="P52" s="432"/>
      <c r="Q52" s="432"/>
      <c r="R52" s="218"/>
      <c r="S52" s="346" t="str">
        <v/>
      </c>
      <c r="T52" s="7"/>
      <c r="U52" s="7"/>
      <c r="V52" s="7"/>
      <c r="W52" s="7"/>
      <c r="X52" s="7"/>
      <c r="Y52" s="7"/>
      <c r="Z52" s="7"/>
      <c r="AA52" s="7"/>
      <c r="AB52" s="7"/>
      <c r="AC52" s="7"/>
      <c r="AD52" s="7"/>
      <c r="AE52" s="7"/>
      <c r="AF52" s="7"/>
      <c r="AG52" s="7"/>
      <c r="AH52" s="7"/>
      <c r="AI52" s="7"/>
    </row>
    <row r="53" spans="1:35" x14ac:dyDescent="0.5">
      <c r="A53" s="8"/>
      <c r="B53" s="115"/>
      <c r="C53" s="115" t="str">
        <f t="shared" si="2"/>
        <v/>
      </c>
      <c r="D53" s="115" t="str">
        <f t="shared" si="1"/>
        <v/>
      </c>
      <c r="E53" s="133"/>
      <c r="F53" s="113"/>
      <c r="G53" s="626"/>
      <c r="H53" s="221"/>
      <c r="I53" s="221"/>
      <c r="J53" s="428"/>
      <c r="K53" s="429"/>
      <c r="L53" s="431"/>
      <c r="M53" s="431"/>
      <c r="N53" s="432"/>
      <c r="O53" s="432"/>
      <c r="P53" s="432"/>
      <c r="Q53" s="432"/>
      <c r="R53" s="218"/>
      <c r="S53" s="346" t="str">
        <v/>
      </c>
      <c r="T53" s="7"/>
      <c r="U53" s="7"/>
      <c r="V53" s="7"/>
      <c r="W53" s="7"/>
      <c r="X53" s="7"/>
      <c r="Y53" s="7"/>
      <c r="Z53" s="7"/>
      <c r="AA53" s="7"/>
      <c r="AB53" s="7"/>
      <c r="AC53" s="7"/>
      <c r="AD53" s="7"/>
      <c r="AE53" s="7"/>
      <c r="AF53" s="7"/>
      <c r="AG53" s="7"/>
      <c r="AH53" s="7"/>
      <c r="AI53" s="7"/>
    </row>
    <row r="54" spans="1:35" x14ac:dyDescent="0.5">
      <c r="A54" s="8"/>
      <c r="B54" s="115"/>
      <c r="C54" s="115" t="str">
        <f t="shared" si="2"/>
        <v/>
      </c>
      <c r="D54" s="115" t="str">
        <f t="shared" si="1"/>
        <v/>
      </c>
      <c r="E54" s="133"/>
      <c r="F54" s="113"/>
      <c r="G54" s="626"/>
      <c r="H54" s="221"/>
      <c r="I54" s="221"/>
      <c r="J54" s="428"/>
      <c r="K54" s="429"/>
      <c r="L54" s="431"/>
      <c r="M54" s="431"/>
      <c r="N54" s="432"/>
      <c r="O54" s="432"/>
      <c r="P54" s="432"/>
      <c r="Q54" s="432"/>
      <c r="R54" s="218"/>
      <c r="S54" s="346" t="str">
        <v/>
      </c>
      <c r="T54" s="7"/>
      <c r="U54" s="7"/>
      <c r="V54" s="7"/>
      <c r="W54" s="7"/>
      <c r="X54" s="7"/>
      <c r="Y54" s="7"/>
      <c r="Z54" s="7"/>
      <c r="AA54" s="7"/>
      <c r="AB54" s="7"/>
      <c r="AC54" s="7"/>
      <c r="AD54" s="7"/>
      <c r="AE54" s="7"/>
      <c r="AF54" s="7"/>
      <c r="AG54" s="7"/>
      <c r="AH54" s="7"/>
      <c r="AI54" s="7"/>
    </row>
    <row r="55" spans="1:35" x14ac:dyDescent="0.5">
      <c r="A55" s="8"/>
      <c r="B55" s="115"/>
      <c r="C55" s="115" t="str">
        <f t="shared" si="2"/>
        <v/>
      </c>
      <c r="D55" s="115" t="str">
        <f t="shared" si="1"/>
        <v/>
      </c>
      <c r="E55" s="133"/>
      <c r="F55" s="113"/>
      <c r="G55" s="626"/>
      <c r="H55" s="221"/>
      <c r="I55" s="221"/>
      <c r="J55" s="428"/>
      <c r="K55" s="429"/>
      <c r="L55" s="431"/>
      <c r="M55" s="431"/>
      <c r="N55" s="432"/>
      <c r="O55" s="432"/>
      <c r="P55" s="432"/>
      <c r="Q55" s="432"/>
      <c r="R55" s="218"/>
      <c r="S55" s="346" t="str">
        <v/>
      </c>
      <c r="T55" s="7"/>
      <c r="U55" s="7"/>
      <c r="V55" s="7"/>
      <c r="W55" s="7"/>
      <c r="X55" s="7"/>
      <c r="Y55" s="7"/>
      <c r="Z55" s="7"/>
      <c r="AA55" s="7"/>
      <c r="AB55" s="7"/>
      <c r="AC55" s="7"/>
      <c r="AD55" s="7"/>
      <c r="AE55" s="7"/>
      <c r="AF55" s="7"/>
      <c r="AG55" s="7"/>
      <c r="AH55" s="7"/>
      <c r="AI55" s="7"/>
    </row>
    <row r="56" spans="1:35" x14ac:dyDescent="0.5">
      <c r="A56" s="8"/>
      <c r="B56" s="115"/>
      <c r="C56" s="115" t="str">
        <f t="shared" si="2"/>
        <v/>
      </c>
      <c r="D56" s="115" t="str">
        <f t="shared" si="1"/>
        <v/>
      </c>
      <c r="E56" s="133"/>
      <c r="F56" s="113"/>
      <c r="G56" s="626"/>
      <c r="H56" s="221"/>
      <c r="I56" s="221"/>
      <c r="J56" s="428"/>
      <c r="K56" s="429"/>
      <c r="L56" s="431"/>
      <c r="M56" s="431"/>
      <c r="N56" s="432"/>
      <c r="O56" s="432"/>
      <c r="P56" s="432"/>
      <c r="Q56" s="432"/>
      <c r="R56" s="218"/>
      <c r="S56" s="346" t="str">
        <v/>
      </c>
      <c r="T56" s="7"/>
      <c r="U56" s="7"/>
      <c r="V56" s="7"/>
      <c r="W56" s="7"/>
      <c r="X56" s="7"/>
      <c r="Y56" s="7"/>
      <c r="Z56" s="7"/>
      <c r="AA56" s="7"/>
      <c r="AB56" s="7"/>
      <c r="AC56" s="7"/>
      <c r="AD56" s="7"/>
      <c r="AE56" s="7"/>
      <c r="AF56" s="7"/>
      <c r="AG56" s="7"/>
      <c r="AH56" s="7"/>
      <c r="AI56" s="7"/>
    </row>
    <row r="57" spans="1:35" x14ac:dyDescent="0.5">
      <c r="A57" s="8"/>
      <c r="B57" s="115"/>
      <c r="C57" s="115" t="str">
        <f t="shared" si="2"/>
        <v/>
      </c>
      <c r="D57" s="115" t="str">
        <f t="shared" si="1"/>
        <v/>
      </c>
      <c r="E57" s="133"/>
      <c r="F57" s="113"/>
      <c r="G57" s="626"/>
      <c r="H57" s="221"/>
      <c r="I57" s="221"/>
      <c r="J57" s="428"/>
      <c r="K57" s="429"/>
      <c r="L57" s="431"/>
      <c r="M57" s="431"/>
      <c r="N57" s="432"/>
      <c r="O57" s="432"/>
      <c r="P57" s="432"/>
      <c r="Q57" s="432"/>
      <c r="R57" s="218"/>
      <c r="S57" s="346" t="str">
        <v/>
      </c>
      <c r="T57" s="7"/>
      <c r="U57" s="7"/>
      <c r="V57" s="7"/>
      <c r="W57" s="7"/>
      <c r="X57" s="7"/>
      <c r="Y57" s="7"/>
      <c r="Z57" s="7"/>
      <c r="AA57" s="7"/>
      <c r="AB57" s="7"/>
      <c r="AC57" s="7"/>
      <c r="AD57" s="7"/>
      <c r="AE57" s="7"/>
      <c r="AF57" s="7"/>
      <c r="AG57" s="7"/>
      <c r="AH57" s="7"/>
      <c r="AI57" s="7"/>
    </row>
    <row r="58" spans="1:35" x14ac:dyDescent="0.5">
      <c r="A58" s="8"/>
      <c r="B58" s="115"/>
      <c r="C58" s="115" t="str">
        <f t="shared" si="2"/>
        <v/>
      </c>
      <c r="D58" s="115" t="str">
        <f t="shared" si="1"/>
        <v/>
      </c>
      <c r="E58" s="133"/>
      <c r="F58" s="113"/>
      <c r="G58" s="626"/>
      <c r="H58" s="221"/>
      <c r="I58" s="221"/>
      <c r="J58" s="428"/>
      <c r="K58" s="429"/>
      <c r="L58" s="431"/>
      <c r="M58" s="431"/>
      <c r="N58" s="432"/>
      <c r="O58" s="432"/>
      <c r="P58" s="432"/>
      <c r="Q58" s="432"/>
      <c r="R58" s="218"/>
      <c r="S58" s="346" t="str">
        <v/>
      </c>
      <c r="T58" s="7"/>
      <c r="U58" s="7"/>
      <c r="V58" s="7"/>
      <c r="W58" s="7"/>
      <c r="X58" s="7"/>
      <c r="Y58" s="7"/>
      <c r="Z58" s="7"/>
      <c r="AA58" s="7"/>
      <c r="AB58" s="7"/>
      <c r="AC58" s="7"/>
      <c r="AD58" s="7"/>
      <c r="AE58" s="7"/>
      <c r="AF58" s="7"/>
      <c r="AG58" s="7"/>
      <c r="AH58" s="7"/>
      <c r="AI58" s="7"/>
    </row>
    <row r="59" spans="1:35" x14ac:dyDescent="0.5">
      <c r="A59" s="8"/>
      <c r="B59" s="115"/>
      <c r="C59" s="115" t="str">
        <f t="shared" si="2"/>
        <v/>
      </c>
      <c r="D59" s="115" t="str">
        <f t="shared" si="1"/>
        <v/>
      </c>
      <c r="E59" s="133"/>
      <c r="F59" s="113"/>
      <c r="G59" s="626"/>
      <c r="H59" s="221"/>
      <c r="I59" s="221"/>
      <c r="J59" s="428"/>
      <c r="K59" s="429"/>
      <c r="L59" s="431"/>
      <c r="M59" s="431"/>
      <c r="N59" s="432"/>
      <c r="O59" s="432"/>
      <c r="P59" s="432"/>
      <c r="Q59" s="432"/>
      <c r="R59" s="218"/>
      <c r="S59" s="346" t="str">
        <v/>
      </c>
      <c r="T59" s="7"/>
      <c r="U59" s="7"/>
      <c r="V59" s="7"/>
      <c r="W59" s="7"/>
      <c r="X59" s="7"/>
      <c r="Y59" s="7"/>
      <c r="Z59" s="7"/>
      <c r="AA59" s="7"/>
      <c r="AB59" s="7"/>
      <c r="AC59" s="7"/>
      <c r="AD59" s="7"/>
      <c r="AE59" s="7"/>
      <c r="AF59" s="7"/>
      <c r="AG59" s="7"/>
      <c r="AH59" s="7"/>
      <c r="AI59" s="7"/>
    </row>
    <row r="60" spans="1:35" x14ac:dyDescent="0.5">
      <c r="A60" s="8"/>
      <c r="B60" s="115"/>
      <c r="C60" s="115" t="str">
        <f t="shared" si="2"/>
        <v/>
      </c>
      <c r="D60" s="115" t="str">
        <f t="shared" si="1"/>
        <v/>
      </c>
      <c r="E60" s="133"/>
      <c r="F60" s="113"/>
      <c r="G60" s="626"/>
      <c r="H60" s="221"/>
      <c r="I60" s="221"/>
      <c r="J60" s="428"/>
      <c r="K60" s="429"/>
      <c r="L60" s="431"/>
      <c r="M60" s="431"/>
      <c r="N60" s="432"/>
      <c r="O60" s="432"/>
      <c r="P60" s="432"/>
      <c r="Q60" s="432"/>
      <c r="R60" s="218"/>
      <c r="S60" s="346" t="str">
        <v/>
      </c>
      <c r="T60" s="7"/>
      <c r="U60" s="7"/>
      <c r="V60" s="7"/>
      <c r="W60" s="7"/>
      <c r="X60" s="7"/>
      <c r="Y60" s="7"/>
      <c r="Z60" s="7"/>
      <c r="AA60" s="7"/>
      <c r="AB60" s="7"/>
      <c r="AC60" s="7"/>
      <c r="AD60" s="7"/>
      <c r="AE60" s="7"/>
      <c r="AF60" s="7"/>
      <c r="AG60" s="7"/>
      <c r="AH60" s="7"/>
      <c r="AI60" s="7"/>
    </row>
    <row r="61" spans="1:35" x14ac:dyDescent="0.5">
      <c r="A61" s="8"/>
      <c r="B61" s="115"/>
      <c r="C61" s="115" t="str">
        <f t="shared" si="2"/>
        <v/>
      </c>
      <c r="D61" s="115" t="str">
        <f t="shared" si="1"/>
        <v/>
      </c>
      <c r="E61" s="133"/>
      <c r="F61" s="113"/>
      <c r="G61" s="626"/>
      <c r="H61" s="221"/>
      <c r="I61" s="221"/>
      <c r="J61" s="428"/>
      <c r="K61" s="429"/>
      <c r="L61" s="431"/>
      <c r="M61" s="431"/>
      <c r="N61" s="432"/>
      <c r="O61" s="432"/>
      <c r="P61" s="432"/>
      <c r="Q61" s="432"/>
      <c r="R61" s="218"/>
      <c r="S61" s="346" t="str">
        <v/>
      </c>
      <c r="T61" s="7"/>
      <c r="U61" s="7"/>
      <c r="V61" s="7"/>
      <c r="W61" s="7"/>
      <c r="X61" s="7"/>
      <c r="Y61" s="7"/>
      <c r="Z61" s="7"/>
      <c r="AA61" s="7"/>
      <c r="AB61" s="7"/>
      <c r="AC61" s="7"/>
      <c r="AD61" s="7"/>
      <c r="AE61" s="7"/>
      <c r="AF61" s="7"/>
      <c r="AG61" s="7"/>
      <c r="AH61" s="7"/>
      <c r="AI61" s="7"/>
    </row>
    <row r="62" spans="1:35" x14ac:dyDescent="0.5">
      <c r="A62" s="8"/>
      <c r="B62" s="115"/>
      <c r="C62" s="115" t="str">
        <f t="shared" si="2"/>
        <v/>
      </c>
      <c r="D62" s="115" t="str">
        <f t="shared" si="1"/>
        <v/>
      </c>
      <c r="E62" s="133"/>
      <c r="F62" s="113"/>
      <c r="G62" s="626"/>
      <c r="H62" s="221"/>
      <c r="I62" s="221"/>
      <c r="J62" s="428"/>
      <c r="K62" s="429"/>
      <c r="L62" s="431"/>
      <c r="M62" s="431"/>
      <c r="N62" s="432"/>
      <c r="O62" s="432"/>
      <c r="P62" s="432"/>
      <c r="Q62" s="432"/>
      <c r="R62" s="218"/>
      <c r="S62" s="346" t="str">
        <v/>
      </c>
      <c r="T62" s="7"/>
      <c r="U62" s="7"/>
      <c r="V62" s="7"/>
      <c r="W62" s="7"/>
      <c r="X62" s="7"/>
      <c r="Y62" s="7"/>
      <c r="Z62" s="7"/>
      <c r="AA62" s="7"/>
      <c r="AB62" s="7"/>
      <c r="AC62" s="7"/>
      <c r="AD62" s="7"/>
      <c r="AE62" s="7"/>
      <c r="AF62" s="7"/>
      <c r="AG62" s="7"/>
      <c r="AH62" s="7"/>
      <c r="AI62" s="7"/>
    </row>
    <row r="63" spans="1:35" x14ac:dyDescent="0.5">
      <c r="A63" s="8"/>
      <c r="B63" s="115"/>
      <c r="C63" s="115" t="str">
        <f t="shared" si="2"/>
        <v/>
      </c>
      <c r="D63" s="115" t="str">
        <f t="shared" si="1"/>
        <v/>
      </c>
      <c r="E63" s="133"/>
      <c r="F63" s="113"/>
      <c r="G63" s="626"/>
      <c r="H63" s="221"/>
      <c r="I63" s="221"/>
      <c r="J63" s="428"/>
      <c r="K63" s="429"/>
      <c r="L63" s="431"/>
      <c r="M63" s="431"/>
      <c r="N63" s="432"/>
      <c r="O63" s="432"/>
      <c r="P63" s="432"/>
      <c r="Q63" s="432"/>
      <c r="R63" s="218"/>
      <c r="S63" s="346" t="str">
        <v/>
      </c>
      <c r="T63" s="7"/>
      <c r="U63" s="7"/>
      <c r="V63" s="7"/>
      <c r="W63" s="7"/>
      <c r="X63" s="7"/>
      <c r="Y63" s="7"/>
      <c r="Z63" s="7"/>
      <c r="AA63" s="7"/>
      <c r="AB63" s="7"/>
      <c r="AC63" s="7"/>
      <c r="AD63" s="7"/>
      <c r="AE63" s="7"/>
      <c r="AF63" s="7"/>
      <c r="AG63" s="7"/>
      <c r="AH63" s="7"/>
      <c r="AI63" s="7"/>
    </row>
    <row r="64" spans="1:35" x14ac:dyDescent="0.5">
      <c r="A64" s="8"/>
      <c r="B64" s="115"/>
      <c r="C64" s="115" t="str">
        <f t="shared" si="2"/>
        <v/>
      </c>
      <c r="D64" s="115" t="str">
        <f t="shared" si="1"/>
        <v/>
      </c>
      <c r="E64" s="133"/>
      <c r="F64" s="113"/>
      <c r="G64" s="626"/>
      <c r="H64" s="221"/>
      <c r="I64" s="221"/>
      <c r="J64" s="428"/>
      <c r="K64" s="429"/>
      <c r="L64" s="431"/>
      <c r="M64" s="431"/>
      <c r="N64" s="432"/>
      <c r="O64" s="432"/>
      <c r="P64" s="432"/>
      <c r="Q64" s="432"/>
      <c r="R64" s="218"/>
      <c r="S64" s="346" t="str">
        <v/>
      </c>
      <c r="T64" s="7"/>
      <c r="U64" s="7"/>
      <c r="V64" s="7"/>
      <c r="W64" s="7"/>
      <c r="X64" s="7"/>
      <c r="Y64" s="7"/>
      <c r="Z64" s="7"/>
      <c r="AA64" s="7"/>
      <c r="AB64" s="7"/>
      <c r="AC64" s="7"/>
      <c r="AD64" s="7"/>
      <c r="AE64" s="7"/>
      <c r="AF64" s="7"/>
      <c r="AG64" s="7"/>
      <c r="AH64" s="7"/>
      <c r="AI64" s="7"/>
    </row>
    <row r="65" spans="1:35" x14ac:dyDescent="0.5">
      <c r="A65" s="8"/>
      <c r="B65" s="115"/>
      <c r="C65" s="115" t="str">
        <f t="shared" si="2"/>
        <v/>
      </c>
      <c r="D65" s="115" t="str">
        <f t="shared" si="1"/>
        <v/>
      </c>
      <c r="E65" s="133"/>
      <c r="F65" s="113"/>
      <c r="G65" s="626"/>
      <c r="H65" s="221"/>
      <c r="I65" s="221"/>
      <c r="J65" s="428"/>
      <c r="K65" s="429"/>
      <c r="L65" s="431"/>
      <c r="M65" s="431"/>
      <c r="N65" s="432"/>
      <c r="O65" s="432"/>
      <c r="P65" s="432"/>
      <c r="Q65" s="432"/>
      <c r="R65" s="218"/>
      <c r="S65" s="346" t="str">
        <v/>
      </c>
      <c r="T65" s="7"/>
      <c r="U65" s="7"/>
      <c r="V65" s="7"/>
      <c r="W65" s="7"/>
      <c r="X65" s="7"/>
      <c r="Y65" s="7"/>
      <c r="Z65" s="7"/>
      <c r="AA65" s="7"/>
      <c r="AB65" s="7"/>
      <c r="AC65" s="7"/>
      <c r="AD65" s="7"/>
      <c r="AE65" s="7"/>
      <c r="AF65" s="7"/>
      <c r="AG65" s="7"/>
      <c r="AH65" s="7"/>
      <c r="AI65" s="7"/>
    </row>
    <row r="66" spans="1:35" x14ac:dyDescent="0.5">
      <c r="A66" s="8"/>
      <c r="B66" s="115"/>
      <c r="C66" s="115" t="str">
        <f t="shared" si="2"/>
        <v/>
      </c>
      <c r="D66" s="115" t="str">
        <f t="shared" si="1"/>
        <v/>
      </c>
      <c r="E66" s="133"/>
      <c r="F66" s="113"/>
      <c r="G66" s="626"/>
      <c r="H66" s="221"/>
      <c r="I66" s="221"/>
      <c r="J66" s="428"/>
      <c r="K66" s="429"/>
      <c r="L66" s="431"/>
      <c r="M66" s="431"/>
      <c r="N66" s="432"/>
      <c r="O66" s="432"/>
      <c r="P66" s="432"/>
      <c r="Q66" s="432"/>
      <c r="R66" s="218"/>
      <c r="S66" s="346" t="str">
        <v/>
      </c>
      <c r="T66" s="7"/>
      <c r="U66" s="7"/>
      <c r="V66" s="7"/>
      <c r="W66" s="7"/>
      <c r="X66" s="7"/>
      <c r="Y66" s="7"/>
      <c r="Z66" s="7"/>
      <c r="AA66" s="7"/>
      <c r="AB66" s="7"/>
      <c r="AC66" s="7"/>
      <c r="AD66" s="7"/>
      <c r="AE66" s="7"/>
      <c r="AF66" s="7"/>
      <c r="AG66" s="7"/>
      <c r="AH66" s="7"/>
      <c r="AI66" s="7"/>
    </row>
    <row r="67" spans="1:35" x14ac:dyDescent="0.5">
      <c r="A67" s="8"/>
      <c r="B67" s="115"/>
      <c r="C67" s="115" t="str">
        <f t="shared" si="2"/>
        <v/>
      </c>
      <c r="D67" s="115" t="str">
        <f t="shared" si="1"/>
        <v/>
      </c>
      <c r="E67" s="133"/>
      <c r="F67" s="113"/>
      <c r="G67" s="626"/>
      <c r="H67" s="221"/>
      <c r="I67" s="221"/>
      <c r="J67" s="428"/>
      <c r="K67" s="429"/>
      <c r="L67" s="431"/>
      <c r="M67" s="431"/>
      <c r="N67" s="432"/>
      <c r="O67" s="432"/>
      <c r="P67" s="432"/>
      <c r="Q67" s="432"/>
      <c r="R67" s="218"/>
      <c r="S67" s="346" t="str">
        <v/>
      </c>
      <c r="T67" s="7"/>
      <c r="U67" s="7"/>
      <c r="V67" s="7"/>
      <c r="W67" s="7"/>
      <c r="X67" s="7"/>
      <c r="Y67" s="7"/>
      <c r="Z67" s="7"/>
      <c r="AA67" s="7"/>
      <c r="AB67" s="7"/>
      <c r="AC67" s="7"/>
      <c r="AD67" s="7"/>
      <c r="AE67" s="7"/>
      <c r="AF67" s="7"/>
      <c r="AG67" s="7"/>
      <c r="AH67" s="7"/>
      <c r="AI67" s="7"/>
    </row>
    <row r="68" spans="1:35" x14ac:dyDescent="0.5">
      <c r="A68" s="8"/>
      <c r="B68" s="115"/>
      <c r="C68" s="115" t="str">
        <f t="shared" si="2"/>
        <v/>
      </c>
      <c r="D68" s="115" t="str">
        <f t="shared" si="1"/>
        <v/>
      </c>
      <c r="E68" s="133"/>
      <c r="F68" s="113"/>
      <c r="G68" s="626"/>
      <c r="H68" s="221"/>
      <c r="I68" s="221"/>
      <c r="J68" s="428"/>
      <c r="K68" s="429"/>
      <c r="L68" s="431"/>
      <c r="M68" s="431"/>
      <c r="N68" s="432"/>
      <c r="O68" s="432"/>
      <c r="P68" s="432"/>
      <c r="Q68" s="432"/>
      <c r="R68" s="218"/>
      <c r="S68" s="346" t="str">
        <v/>
      </c>
      <c r="T68" s="7"/>
      <c r="U68" s="7"/>
      <c r="V68" s="7"/>
      <c r="W68" s="7"/>
      <c r="X68" s="7"/>
      <c r="Y68" s="7"/>
      <c r="Z68" s="7"/>
      <c r="AA68" s="7"/>
      <c r="AB68" s="7"/>
      <c r="AC68" s="7"/>
      <c r="AD68" s="7"/>
      <c r="AE68" s="7"/>
      <c r="AF68" s="7"/>
      <c r="AG68" s="7"/>
      <c r="AH68" s="7"/>
      <c r="AI68" s="7"/>
    </row>
    <row r="69" spans="1:35" x14ac:dyDescent="0.5">
      <c r="A69" s="8"/>
      <c r="B69" s="115"/>
      <c r="C69" s="115" t="str">
        <f t="shared" si="2"/>
        <v/>
      </c>
      <c r="D69" s="115" t="str">
        <f t="shared" si="1"/>
        <v/>
      </c>
      <c r="E69" s="133"/>
      <c r="F69" s="113"/>
      <c r="G69" s="626"/>
      <c r="H69" s="221"/>
      <c r="I69" s="221"/>
      <c r="J69" s="428"/>
      <c r="K69" s="429"/>
      <c r="L69" s="431"/>
      <c r="M69" s="431"/>
      <c r="N69" s="432"/>
      <c r="O69" s="432"/>
      <c r="P69" s="432"/>
      <c r="Q69" s="432"/>
      <c r="R69" s="218"/>
      <c r="S69" s="346" t="str">
        <v/>
      </c>
      <c r="T69" s="7"/>
      <c r="U69" s="7"/>
      <c r="V69" s="7"/>
      <c r="W69" s="7"/>
      <c r="X69" s="7"/>
      <c r="Y69" s="7"/>
      <c r="Z69" s="7"/>
      <c r="AA69" s="7"/>
      <c r="AB69" s="7"/>
      <c r="AC69" s="7"/>
      <c r="AD69" s="7"/>
      <c r="AE69" s="7"/>
      <c r="AF69" s="7"/>
      <c r="AG69" s="7"/>
      <c r="AH69" s="7"/>
      <c r="AI69" s="7"/>
    </row>
    <row r="70" spans="1:35" x14ac:dyDescent="0.5">
      <c r="A70" s="8"/>
      <c r="B70" s="115"/>
      <c r="C70" s="115" t="str">
        <f t="shared" si="2"/>
        <v/>
      </c>
      <c r="D70" s="115" t="str">
        <f t="shared" si="1"/>
        <v/>
      </c>
      <c r="E70" s="133"/>
      <c r="F70" s="113"/>
      <c r="G70" s="626"/>
      <c r="H70" s="221"/>
      <c r="I70" s="221"/>
      <c r="J70" s="428"/>
      <c r="K70" s="429"/>
      <c r="L70" s="431"/>
      <c r="M70" s="431"/>
      <c r="N70" s="432"/>
      <c r="O70" s="432"/>
      <c r="P70" s="432"/>
      <c r="Q70" s="432"/>
      <c r="R70" s="218"/>
      <c r="S70" s="346" t="str">
        <v/>
      </c>
      <c r="T70" s="7"/>
      <c r="U70" s="7"/>
      <c r="V70" s="7"/>
      <c r="W70" s="7"/>
      <c r="X70" s="7"/>
      <c r="Y70" s="7"/>
      <c r="Z70" s="7"/>
      <c r="AA70" s="7"/>
      <c r="AB70" s="7"/>
      <c r="AC70" s="7"/>
      <c r="AD70" s="7"/>
      <c r="AE70" s="7"/>
      <c r="AF70" s="7"/>
      <c r="AG70" s="7"/>
      <c r="AH70" s="7"/>
      <c r="AI70" s="7"/>
    </row>
    <row r="71" spans="1:35" x14ac:dyDescent="0.5">
      <c r="A71" s="8"/>
      <c r="B71" s="115"/>
      <c r="C71" s="115" t="str">
        <f t="shared" si="2"/>
        <v/>
      </c>
      <c r="D71" s="115" t="str">
        <f t="shared" si="1"/>
        <v/>
      </c>
      <c r="E71" s="133"/>
      <c r="F71" s="113"/>
      <c r="G71" s="626"/>
      <c r="H71" s="221"/>
      <c r="I71" s="221"/>
      <c r="J71" s="428"/>
      <c r="K71" s="429"/>
      <c r="L71" s="431"/>
      <c r="M71" s="431"/>
      <c r="N71" s="432"/>
      <c r="O71" s="432"/>
      <c r="P71" s="432"/>
      <c r="Q71" s="432"/>
      <c r="R71" s="218"/>
      <c r="S71" s="346" t="str">
        <v/>
      </c>
      <c r="T71" s="7"/>
      <c r="U71" s="7"/>
      <c r="V71" s="7"/>
      <c r="W71" s="7"/>
      <c r="X71" s="7"/>
      <c r="Y71" s="7"/>
      <c r="Z71" s="7"/>
      <c r="AA71" s="7"/>
      <c r="AB71" s="7"/>
      <c r="AC71" s="7"/>
      <c r="AD71" s="7"/>
      <c r="AE71" s="7"/>
      <c r="AF71" s="7"/>
      <c r="AG71" s="7"/>
      <c r="AH71" s="7"/>
      <c r="AI71" s="7"/>
    </row>
    <row r="72" spans="1:35" x14ac:dyDescent="0.5">
      <c r="A72" s="8"/>
      <c r="B72" s="115"/>
      <c r="C72" s="115" t="str">
        <f t="shared" si="2"/>
        <v/>
      </c>
      <c r="D72" s="115" t="str">
        <f t="shared" si="1"/>
        <v/>
      </c>
      <c r="E72" s="133"/>
      <c r="F72" s="113"/>
      <c r="G72" s="626" t="str" cm="1">
        <f t="array" ref="G72">IFERROR(_xlfn._xlws.FILTER(F10:F25,F10:F25&lt;&gt;""),"")</f>
        <v/>
      </c>
      <c r="H72" s="221"/>
      <c r="I72" s="221"/>
      <c r="J72" s="428"/>
      <c r="K72" s="429"/>
      <c r="L72" s="431"/>
      <c r="M72" s="431"/>
      <c r="N72" s="432"/>
      <c r="O72" s="432"/>
      <c r="P72" s="432"/>
      <c r="Q72" s="432"/>
      <c r="R72" s="218"/>
      <c r="S72" s="346" t="str">
        <v/>
      </c>
      <c r="T72" s="7"/>
      <c r="U72" s="7"/>
      <c r="V72" s="7"/>
      <c r="W72" s="7"/>
      <c r="X72" s="7"/>
      <c r="Y72" s="7"/>
      <c r="Z72" s="7"/>
      <c r="AA72" s="7"/>
      <c r="AB72" s="7"/>
      <c r="AC72" s="7"/>
      <c r="AD72" s="7"/>
      <c r="AE72" s="7"/>
      <c r="AF72" s="7"/>
      <c r="AG72" s="7"/>
      <c r="AH72" s="7"/>
      <c r="AI72" s="7"/>
    </row>
    <row r="73" spans="1:35" x14ac:dyDescent="0.5">
      <c r="A73" s="8"/>
      <c r="B73" s="115"/>
      <c r="C73" s="115" t="str">
        <f t="shared" si="2"/>
        <v/>
      </c>
      <c r="D73" s="115" t="str">
        <f t="shared" si="1"/>
        <v/>
      </c>
      <c r="E73" s="133"/>
      <c r="F73" s="113"/>
      <c r="G73" s="626"/>
      <c r="H73" s="221"/>
      <c r="I73" s="221"/>
      <c r="J73" s="428"/>
      <c r="K73" s="429"/>
      <c r="L73" s="431"/>
      <c r="M73" s="431"/>
      <c r="N73" s="432"/>
      <c r="O73" s="432"/>
      <c r="P73" s="432"/>
      <c r="Q73" s="432"/>
      <c r="R73" s="218"/>
      <c r="S73" s="346" t="str">
        <v/>
      </c>
      <c r="T73" s="7"/>
      <c r="U73" s="7"/>
      <c r="V73" s="7"/>
      <c r="W73" s="7"/>
      <c r="X73" s="7"/>
      <c r="Y73" s="7"/>
      <c r="Z73" s="7"/>
      <c r="AA73" s="7"/>
      <c r="AB73" s="7"/>
      <c r="AC73" s="7"/>
      <c r="AD73" s="7"/>
      <c r="AE73" s="7"/>
      <c r="AF73" s="7"/>
      <c r="AG73" s="7"/>
      <c r="AH73" s="7"/>
      <c r="AI73" s="7"/>
    </row>
    <row r="74" spans="1:35" x14ac:dyDescent="0.5">
      <c r="A74" s="8"/>
      <c r="B74" s="115"/>
      <c r="C74" s="115"/>
      <c r="D74" s="115"/>
      <c r="E74" s="133"/>
      <c r="F74" s="113"/>
      <c r="G74" s="626"/>
      <c r="H74" s="221"/>
      <c r="I74" s="221"/>
      <c r="J74" s="428"/>
      <c r="K74" s="429"/>
      <c r="L74" s="431"/>
      <c r="M74" s="431"/>
      <c r="N74" s="432"/>
      <c r="O74" s="432"/>
      <c r="P74" s="432"/>
      <c r="Q74" s="432"/>
      <c r="R74" s="218"/>
      <c r="S74" s="346" t="str">
        <v/>
      </c>
      <c r="T74" s="7"/>
      <c r="U74" s="7"/>
      <c r="V74" s="7"/>
      <c r="W74" s="7"/>
      <c r="X74" s="7"/>
      <c r="Y74" s="7"/>
      <c r="Z74" s="7"/>
      <c r="AA74" s="7"/>
      <c r="AB74" s="7"/>
      <c r="AC74" s="7"/>
      <c r="AD74" s="7"/>
      <c r="AE74" s="7"/>
      <c r="AF74" s="7"/>
      <c r="AG74" s="7"/>
      <c r="AH74" s="7"/>
      <c r="AI74" s="7"/>
    </row>
    <row r="75" spans="1:35" x14ac:dyDescent="0.5">
      <c r="A75" s="8"/>
      <c r="B75" s="115"/>
      <c r="C75" s="115"/>
      <c r="D75" s="115"/>
      <c r="E75" s="133"/>
      <c r="F75" s="113"/>
      <c r="G75" s="626"/>
      <c r="H75" s="221"/>
      <c r="I75" s="221"/>
      <c r="J75" s="428"/>
      <c r="K75" s="429"/>
      <c r="L75" s="431"/>
      <c r="M75" s="431"/>
      <c r="N75" s="432"/>
      <c r="O75" s="432"/>
      <c r="P75" s="432"/>
      <c r="Q75" s="432"/>
      <c r="R75" s="218"/>
      <c r="S75" s="346" t="str">
        <v/>
      </c>
      <c r="T75" s="7"/>
      <c r="U75" s="7"/>
      <c r="V75" s="7"/>
      <c r="W75" s="7"/>
      <c r="X75" s="7"/>
      <c r="Y75" s="7"/>
      <c r="Z75" s="7"/>
      <c r="AA75" s="7"/>
      <c r="AB75" s="7"/>
      <c r="AC75" s="7"/>
      <c r="AD75" s="7"/>
      <c r="AE75" s="7"/>
      <c r="AF75" s="7"/>
      <c r="AG75" s="7"/>
      <c r="AH75" s="7"/>
      <c r="AI75" s="7"/>
    </row>
    <row r="76" spans="1:35" x14ac:dyDescent="0.5">
      <c r="A76" s="8"/>
      <c r="B76" s="115"/>
      <c r="C76" s="115"/>
      <c r="D76" s="115"/>
      <c r="E76" s="133"/>
      <c r="F76" s="113"/>
      <c r="G76" s="626"/>
      <c r="H76" s="221"/>
      <c r="I76" s="221"/>
      <c r="J76" s="428"/>
      <c r="K76" s="429"/>
      <c r="L76" s="431"/>
      <c r="M76" s="431"/>
      <c r="N76" s="432"/>
      <c r="O76" s="432"/>
      <c r="P76" s="432"/>
      <c r="Q76" s="432"/>
      <c r="R76" s="218"/>
      <c r="S76" s="346" t="str">
        <v/>
      </c>
      <c r="T76" s="7"/>
      <c r="U76" s="7"/>
      <c r="V76" s="7"/>
      <c r="W76" s="7"/>
      <c r="X76" s="7"/>
      <c r="Y76" s="7"/>
      <c r="Z76" s="7"/>
      <c r="AA76" s="7"/>
      <c r="AB76" s="7"/>
      <c r="AC76" s="7"/>
      <c r="AD76" s="7"/>
      <c r="AE76" s="7"/>
      <c r="AF76" s="7"/>
      <c r="AG76" s="7"/>
      <c r="AH76" s="7"/>
      <c r="AI76" s="7"/>
    </row>
    <row r="77" spans="1:35" x14ac:dyDescent="0.5">
      <c r="A77" s="8"/>
      <c r="B77" s="115"/>
      <c r="C77" s="115"/>
      <c r="D77" s="115"/>
      <c r="E77" s="133"/>
      <c r="F77" s="113"/>
      <c r="G77" s="626"/>
      <c r="H77" s="221"/>
      <c r="I77" s="221"/>
      <c r="J77" s="428"/>
      <c r="K77" s="429"/>
      <c r="L77" s="431"/>
      <c r="M77" s="431"/>
      <c r="N77" s="432"/>
      <c r="O77" s="432"/>
      <c r="P77" s="432"/>
      <c r="Q77" s="432"/>
      <c r="R77" s="218"/>
      <c r="S77" s="346" t="str">
        <v/>
      </c>
      <c r="T77" s="7"/>
      <c r="U77" s="7"/>
      <c r="V77" s="7"/>
      <c r="W77" s="7"/>
      <c r="X77" s="7"/>
      <c r="Y77" s="7"/>
      <c r="Z77" s="7"/>
      <c r="AA77" s="7"/>
      <c r="AB77" s="7"/>
      <c r="AC77" s="7"/>
      <c r="AD77" s="7"/>
      <c r="AE77" s="7"/>
      <c r="AF77" s="7"/>
      <c r="AG77" s="7"/>
      <c r="AH77" s="7"/>
      <c r="AI77" s="7"/>
    </row>
    <row r="78" spans="1:35" x14ac:dyDescent="0.5">
      <c r="A78" s="8"/>
      <c r="B78" s="115"/>
      <c r="C78" s="115"/>
      <c r="D78" s="115"/>
      <c r="E78" s="133"/>
      <c r="F78" s="113"/>
      <c r="G78" s="626"/>
      <c r="H78" s="221"/>
      <c r="I78" s="221"/>
      <c r="J78" s="208"/>
      <c r="K78" s="151"/>
      <c r="L78" s="214"/>
      <c r="M78" s="214"/>
      <c r="N78" s="7"/>
      <c r="O78" s="7"/>
      <c r="P78" s="7"/>
      <c r="Q78" s="7"/>
      <c r="R78" s="7"/>
      <c r="S78" s="346"/>
      <c r="T78" s="7"/>
      <c r="U78" s="7"/>
      <c r="V78" s="7"/>
      <c r="W78" s="7"/>
      <c r="X78" s="7"/>
      <c r="Y78" s="7"/>
      <c r="Z78" s="7"/>
      <c r="AA78" s="7"/>
      <c r="AB78" s="7"/>
      <c r="AC78" s="7"/>
      <c r="AD78" s="7"/>
      <c r="AE78" s="7"/>
      <c r="AF78" s="7"/>
      <c r="AG78" s="7"/>
      <c r="AH78" s="7"/>
      <c r="AI78" s="7"/>
    </row>
    <row r="79" spans="1:35" x14ac:dyDescent="0.5">
      <c r="A79" s="8"/>
      <c r="B79" s="115"/>
      <c r="C79" s="115"/>
      <c r="D79" s="115"/>
      <c r="E79" s="133"/>
      <c r="F79" s="113"/>
      <c r="G79" s="626"/>
      <c r="H79" s="221"/>
      <c r="I79" s="221"/>
      <c r="J79" s="208"/>
      <c r="K79" s="151"/>
      <c r="L79" s="214"/>
      <c r="M79" s="214"/>
      <c r="N79" s="7"/>
      <c r="O79" s="7"/>
      <c r="P79" s="7"/>
      <c r="Q79" s="7"/>
      <c r="R79" s="7"/>
      <c r="S79" s="346"/>
      <c r="T79" s="7"/>
      <c r="U79" s="7"/>
      <c r="V79" s="7"/>
      <c r="W79" s="7"/>
      <c r="X79" s="7"/>
      <c r="Y79" s="7"/>
      <c r="Z79" s="7"/>
      <c r="AA79" s="7"/>
      <c r="AB79" s="7"/>
      <c r="AC79" s="7"/>
      <c r="AD79" s="7"/>
      <c r="AE79" s="7"/>
      <c r="AF79" s="7"/>
      <c r="AG79" s="7"/>
      <c r="AH79" s="7"/>
      <c r="AI79" s="7"/>
    </row>
    <row r="80" spans="1:35" x14ac:dyDescent="0.5">
      <c r="A80" s="8"/>
      <c r="B80" s="7"/>
      <c r="C80" s="7"/>
      <c r="D80" s="7"/>
      <c r="E80" s="7"/>
      <c r="F80" s="113"/>
      <c r="G80" s="626"/>
      <c r="H80" s="221"/>
      <c r="I80" s="221"/>
      <c r="J80" s="208"/>
      <c r="K80" s="151"/>
      <c r="L80" s="214"/>
      <c r="M80" s="214"/>
      <c r="N80" s="7"/>
      <c r="O80" s="7"/>
      <c r="P80" s="7"/>
      <c r="Q80" s="7"/>
      <c r="R80" s="7"/>
      <c r="S80" s="346"/>
      <c r="T80" s="7"/>
      <c r="U80" s="7"/>
      <c r="V80" s="7"/>
      <c r="W80" s="7"/>
      <c r="X80" s="7"/>
      <c r="Y80" s="7"/>
      <c r="Z80" s="7"/>
      <c r="AA80" s="7"/>
      <c r="AB80" s="7"/>
      <c r="AC80" s="7"/>
      <c r="AD80" s="7"/>
      <c r="AE80" s="7"/>
      <c r="AF80" s="7"/>
      <c r="AG80" s="7"/>
      <c r="AH80" s="7"/>
      <c r="AI80" s="7"/>
    </row>
    <row r="81" spans="1:35" ht="14.7" thickBot="1" x14ac:dyDescent="0.55000000000000004">
      <c r="A81" s="19"/>
      <c r="B81" s="117"/>
      <c r="C81" s="117"/>
      <c r="D81" s="117"/>
      <c r="E81" s="117"/>
      <c r="F81" s="118"/>
      <c r="G81" s="628"/>
      <c r="H81" s="345"/>
      <c r="I81" s="345"/>
      <c r="J81" s="209"/>
      <c r="K81" s="210"/>
      <c r="L81" s="215"/>
      <c r="M81" s="215"/>
      <c r="N81" s="17"/>
      <c r="O81" s="17"/>
      <c r="P81" s="17"/>
      <c r="Q81" s="17"/>
      <c r="R81" s="17"/>
      <c r="S81" s="348"/>
      <c r="T81" s="7"/>
      <c r="U81" s="7"/>
      <c r="V81" s="7"/>
      <c r="W81" s="7"/>
      <c r="X81" s="7"/>
      <c r="Y81" s="7"/>
      <c r="Z81" s="7"/>
      <c r="AA81" s="7"/>
      <c r="AB81" s="7"/>
      <c r="AC81" s="7"/>
      <c r="AD81" s="7"/>
      <c r="AE81" s="7"/>
      <c r="AF81" s="7"/>
      <c r="AG81" s="7"/>
      <c r="AH81" s="7"/>
      <c r="AI81" s="7"/>
    </row>
    <row r="82" spans="1:35" x14ac:dyDescent="0.5">
      <c r="A82" s="7"/>
      <c r="B82" s="83"/>
      <c r="C82" s="83"/>
      <c r="D82" s="83"/>
      <c r="E82" s="83"/>
      <c r="F82" s="113"/>
      <c r="G82" s="292"/>
      <c r="H82" s="89"/>
      <c r="I82" s="89"/>
      <c r="J82" s="208"/>
      <c r="K82" s="151"/>
      <c r="L82" s="214"/>
      <c r="M82" s="214"/>
      <c r="N82" s="7"/>
      <c r="O82" s="7"/>
      <c r="P82" s="7"/>
      <c r="Q82" s="7"/>
      <c r="R82" s="7"/>
      <c r="S82" s="96"/>
      <c r="T82" s="7"/>
      <c r="U82" s="7"/>
      <c r="V82" s="7"/>
      <c r="W82" s="7"/>
      <c r="X82" s="7"/>
      <c r="Y82" s="7"/>
      <c r="Z82" s="7"/>
      <c r="AA82" s="7"/>
      <c r="AB82" s="7"/>
      <c r="AC82" s="7"/>
      <c r="AD82" s="7"/>
      <c r="AE82" s="7"/>
      <c r="AF82" s="7"/>
      <c r="AG82" s="7"/>
      <c r="AH82" s="7"/>
      <c r="AI82" s="7"/>
    </row>
    <row r="83" spans="1:35" x14ac:dyDescent="0.5">
      <c r="A83" s="7"/>
      <c r="B83" s="83"/>
      <c r="C83" s="83"/>
      <c r="D83" s="83"/>
      <c r="E83" s="83"/>
      <c r="F83" s="113"/>
      <c r="G83" s="629"/>
      <c r="H83" s="89"/>
      <c r="I83" s="89"/>
      <c r="J83" s="208"/>
      <c r="K83" s="151"/>
      <c r="L83" s="214"/>
      <c r="M83" s="214"/>
      <c r="N83" s="7"/>
      <c r="O83" s="7"/>
      <c r="P83" s="7"/>
      <c r="Q83" s="7"/>
      <c r="R83" s="7"/>
      <c r="S83" s="96"/>
      <c r="T83" s="7"/>
      <c r="U83" s="7"/>
      <c r="V83" s="7"/>
      <c r="W83" s="7"/>
      <c r="X83" s="7"/>
      <c r="Y83" s="7"/>
      <c r="Z83" s="7"/>
      <c r="AA83" s="7"/>
      <c r="AB83" s="7"/>
      <c r="AC83" s="7"/>
      <c r="AD83" s="7"/>
      <c r="AE83" s="7"/>
      <c r="AF83" s="7"/>
      <c r="AG83" s="7"/>
      <c r="AH83" s="7"/>
      <c r="AI83" s="7"/>
    </row>
    <row r="84" spans="1:35" x14ac:dyDescent="0.5">
      <c r="A84" s="7"/>
      <c r="B84" s="83"/>
      <c r="C84" s="83"/>
      <c r="D84" s="83"/>
      <c r="E84" s="83"/>
      <c r="F84" s="113"/>
      <c r="G84" s="629"/>
      <c r="H84" s="89"/>
      <c r="I84" s="89"/>
      <c r="J84" s="208"/>
      <c r="K84" s="151"/>
      <c r="L84" s="214"/>
      <c r="M84" s="214"/>
      <c r="N84" s="7"/>
      <c r="O84" s="7"/>
      <c r="P84" s="7"/>
      <c r="Q84" s="7"/>
      <c r="R84" s="7"/>
      <c r="S84" s="96"/>
      <c r="T84" s="7"/>
      <c r="U84" s="7"/>
      <c r="V84" s="7"/>
      <c r="W84" s="7"/>
      <c r="X84" s="7"/>
      <c r="Y84" s="7"/>
      <c r="Z84" s="7"/>
      <c r="AA84" s="7"/>
      <c r="AB84" s="7"/>
      <c r="AC84" s="7"/>
      <c r="AD84" s="7"/>
      <c r="AE84" s="7"/>
      <c r="AF84" s="7"/>
      <c r="AG84" s="7"/>
      <c r="AH84" s="7"/>
      <c r="AI84" s="7"/>
    </row>
    <row r="85" spans="1:35" x14ac:dyDescent="0.5">
      <c r="A85" s="7"/>
      <c r="B85" s="83"/>
      <c r="C85" s="83"/>
      <c r="D85" s="83"/>
      <c r="E85" s="83"/>
      <c r="F85" s="113"/>
      <c r="G85" s="629"/>
      <c r="H85" s="89"/>
      <c r="I85" s="89"/>
      <c r="J85" s="208"/>
      <c r="K85" s="151"/>
      <c r="L85" s="214"/>
      <c r="M85" s="214"/>
      <c r="N85" s="7"/>
      <c r="O85" s="7"/>
      <c r="P85" s="7"/>
      <c r="Q85" s="7"/>
      <c r="R85" s="7"/>
      <c r="S85" s="96"/>
      <c r="T85" s="7"/>
      <c r="U85" s="7"/>
      <c r="V85" s="7"/>
      <c r="W85" s="7"/>
      <c r="X85" s="7"/>
      <c r="Y85" s="7"/>
      <c r="Z85" s="7"/>
      <c r="AA85" s="7"/>
      <c r="AB85" s="7"/>
      <c r="AC85" s="7"/>
      <c r="AD85" s="7"/>
      <c r="AE85" s="7"/>
      <c r="AF85" s="7"/>
      <c r="AG85" s="7"/>
      <c r="AH85" s="7"/>
      <c r="AI85" s="7"/>
    </row>
    <row r="86" spans="1:35" x14ac:dyDescent="0.5">
      <c r="A86" s="7"/>
      <c r="B86" s="83"/>
      <c r="C86" s="83"/>
      <c r="D86" s="83"/>
      <c r="E86" s="83"/>
      <c r="F86" s="113"/>
      <c r="G86" s="629"/>
      <c r="H86" s="89"/>
      <c r="I86" s="89"/>
      <c r="J86" s="208"/>
      <c r="K86" s="151"/>
      <c r="L86" s="214"/>
      <c r="M86" s="214"/>
      <c r="N86" s="7"/>
      <c r="O86" s="7"/>
      <c r="P86" s="7"/>
      <c r="Q86" s="7"/>
      <c r="R86" s="7"/>
      <c r="S86" s="96"/>
      <c r="T86" s="7"/>
      <c r="U86" s="7"/>
      <c r="V86" s="7"/>
      <c r="W86" s="7"/>
      <c r="X86" s="7"/>
      <c r="Y86" s="7"/>
      <c r="Z86" s="7"/>
      <c r="AA86" s="7"/>
      <c r="AB86" s="7"/>
      <c r="AC86" s="7"/>
      <c r="AD86" s="7"/>
      <c r="AE86" s="7"/>
      <c r="AF86" s="7"/>
      <c r="AG86" s="7"/>
      <c r="AH86" s="7"/>
      <c r="AI86" s="7"/>
    </row>
    <row r="87" spans="1:35" x14ac:dyDescent="0.5">
      <c r="A87" s="7"/>
      <c r="B87" s="83"/>
      <c r="C87" s="83"/>
      <c r="D87" s="83"/>
      <c r="E87" s="83"/>
      <c r="F87" s="113"/>
      <c r="G87" s="629"/>
      <c r="H87" s="89"/>
      <c r="I87" s="89"/>
      <c r="J87" s="208"/>
      <c r="K87" s="151"/>
      <c r="L87" s="214"/>
      <c r="M87" s="214"/>
      <c r="N87" s="7"/>
      <c r="O87" s="7"/>
      <c r="P87" s="7"/>
      <c r="Q87" s="7"/>
      <c r="R87" s="7"/>
      <c r="S87" s="96"/>
      <c r="T87" s="7"/>
      <c r="U87" s="7"/>
      <c r="V87" s="7"/>
      <c r="W87" s="7"/>
      <c r="X87" s="7"/>
      <c r="Y87" s="7"/>
      <c r="Z87" s="7"/>
      <c r="AA87" s="7"/>
      <c r="AB87" s="7"/>
      <c r="AC87" s="7"/>
      <c r="AD87" s="7"/>
      <c r="AE87" s="7"/>
      <c r="AF87" s="7"/>
      <c r="AG87" s="7"/>
      <c r="AH87" s="7"/>
      <c r="AI87" s="7"/>
    </row>
    <row r="88" spans="1:35" x14ac:dyDescent="0.5">
      <c r="A88" s="7"/>
      <c r="B88" s="83"/>
      <c r="C88" s="83"/>
      <c r="D88" s="83"/>
      <c r="E88" s="83"/>
      <c r="F88" s="113"/>
      <c r="G88" s="629"/>
      <c r="H88" s="89"/>
      <c r="I88" s="89"/>
      <c r="J88" s="208"/>
      <c r="K88" s="151"/>
      <c r="L88" s="214"/>
      <c r="M88" s="214"/>
      <c r="N88" s="7"/>
      <c r="O88" s="7"/>
      <c r="P88" s="7"/>
      <c r="Q88" s="7"/>
      <c r="R88" s="7"/>
      <c r="S88" s="96"/>
      <c r="T88" s="7"/>
      <c r="U88" s="7"/>
      <c r="V88" s="7"/>
      <c r="W88" s="7"/>
      <c r="X88" s="7"/>
      <c r="Y88" s="7"/>
      <c r="Z88" s="7"/>
      <c r="AA88" s="7"/>
      <c r="AB88" s="7"/>
      <c r="AC88" s="7"/>
      <c r="AD88" s="7"/>
      <c r="AE88" s="7"/>
      <c r="AF88" s="7"/>
      <c r="AG88" s="7"/>
      <c r="AH88" s="7"/>
      <c r="AI88" s="7"/>
    </row>
    <row r="89" spans="1:35" x14ac:dyDescent="0.5">
      <c r="A89" s="7"/>
      <c r="B89" s="83"/>
      <c r="C89" s="83"/>
      <c r="D89" s="83"/>
      <c r="E89" s="83"/>
      <c r="F89" s="113"/>
      <c r="G89" s="627"/>
      <c r="H89" s="89"/>
      <c r="I89" s="89"/>
      <c r="J89" s="208"/>
      <c r="K89" s="151"/>
      <c r="L89" s="214"/>
      <c r="M89" s="214"/>
      <c r="N89" s="7"/>
      <c r="O89" s="7"/>
      <c r="P89" s="7"/>
      <c r="Q89" s="7"/>
      <c r="R89" s="7"/>
      <c r="S89" s="96"/>
      <c r="T89" s="7"/>
      <c r="U89" s="7"/>
      <c r="V89" s="7"/>
      <c r="W89" s="7"/>
      <c r="X89" s="7"/>
      <c r="Y89" s="7"/>
      <c r="Z89" s="7"/>
      <c r="AA89" s="7"/>
      <c r="AB89" s="7"/>
      <c r="AC89" s="7"/>
      <c r="AD89" s="7"/>
      <c r="AE89" s="7"/>
      <c r="AF89" s="7"/>
      <c r="AG89" s="7"/>
      <c r="AH89" s="7"/>
      <c r="AI89" s="7"/>
    </row>
    <row r="90" spans="1:35" x14ac:dyDescent="0.5">
      <c r="A90" s="7"/>
      <c r="B90" s="83"/>
      <c r="C90" s="83"/>
      <c r="D90" s="83"/>
      <c r="E90" s="83"/>
      <c r="F90" s="112"/>
      <c r="G90" s="112"/>
      <c r="H90" s="89"/>
      <c r="I90" s="89"/>
      <c r="J90" s="208"/>
      <c r="K90" s="151"/>
      <c r="L90" s="214"/>
      <c r="M90" s="214"/>
      <c r="N90" s="7"/>
      <c r="O90" s="7"/>
      <c r="P90" s="7"/>
      <c r="Q90" s="7"/>
      <c r="R90" s="7"/>
      <c r="S90" s="96"/>
      <c r="T90" s="7"/>
      <c r="U90" s="7"/>
      <c r="V90" s="7"/>
      <c r="W90" s="7"/>
      <c r="X90" s="7"/>
      <c r="Y90" s="7"/>
      <c r="Z90" s="7"/>
      <c r="AA90" s="7"/>
      <c r="AB90" s="7"/>
      <c r="AC90" s="7"/>
      <c r="AD90" s="7"/>
      <c r="AE90" s="7"/>
      <c r="AF90" s="7"/>
      <c r="AG90" s="7"/>
      <c r="AH90" s="7"/>
      <c r="AI90" s="7"/>
    </row>
    <row r="91" spans="1:35" x14ac:dyDescent="0.5">
      <c r="A91" s="7"/>
      <c r="B91" s="57"/>
      <c r="C91" s="57"/>
      <c r="D91" s="57"/>
      <c r="E91" s="57"/>
      <c r="F91" s="112"/>
      <c r="G91" s="112"/>
      <c r="H91" s="89"/>
      <c r="I91" s="89"/>
      <c r="J91" s="208"/>
      <c r="K91" s="151"/>
      <c r="L91" s="214"/>
      <c r="M91" s="214"/>
      <c r="N91" s="7"/>
      <c r="O91" s="7"/>
      <c r="P91" s="7"/>
      <c r="Q91" s="7"/>
      <c r="R91" s="7"/>
      <c r="S91" s="96"/>
      <c r="T91" s="7"/>
      <c r="U91" s="7"/>
      <c r="V91" s="7"/>
      <c r="W91" s="7"/>
      <c r="X91" s="7"/>
      <c r="Y91" s="7"/>
      <c r="Z91" s="7"/>
      <c r="AA91" s="7"/>
      <c r="AB91" s="7"/>
      <c r="AC91" s="7"/>
      <c r="AD91" s="7"/>
      <c r="AE91" s="7"/>
      <c r="AF91" s="7"/>
      <c r="AG91" s="7"/>
      <c r="AH91" s="7"/>
      <c r="AI91" s="7"/>
    </row>
    <row r="92" spans="1:35" x14ac:dyDescent="0.5">
      <c r="A92" s="7"/>
      <c r="B92" s="57"/>
      <c r="C92" s="57"/>
      <c r="D92" s="57"/>
      <c r="E92" s="57"/>
      <c r="F92" s="112"/>
      <c r="G92" s="112"/>
      <c r="H92" s="89"/>
      <c r="I92" s="89"/>
      <c r="J92" s="208"/>
      <c r="K92" s="151"/>
      <c r="L92" s="214"/>
      <c r="M92" s="214"/>
      <c r="N92" s="7"/>
      <c r="O92" s="7"/>
      <c r="P92" s="7"/>
      <c r="Q92" s="7"/>
      <c r="R92" s="7"/>
      <c r="S92" s="96"/>
      <c r="T92" s="7"/>
      <c r="U92" s="7"/>
      <c r="V92" s="7"/>
      <c r="W92" s="7"/>
      <c r="X92" s="7"/>
      <c r="Y92" s="7"/>
      <c r="Z92" s="7"/>
      <c r="AA92" s="7"/>
      <c r="AB92" s="7"/>
      <c r="AC92" s="7"/>
      <c r="AD92" s="7"/>
      <c r="AE92" s="7"/>
      <c r="AF92" s="7"/>
      <c r="AG92" s="7"/>
      <c r="AH92" s="7"/>
      <c r="AI92" s="7"/>
    </row>
    <row r="93" spans="1:35" x14ac:dyDescent="0.5">
      <c r="A93" s="7"/>
      <c r="B93" s="57"/>
      <c r="C93" s="57"/>
      <c r="D93" s="57"/>
      <c r="E93" s="57"/>
      <c r="F93" s="112"/>
      <c r="G93" s="112"/>
      <c r="H93" s="89"/>
      <c r="I93" s="89"/>
      <c r="J93" s="208"/>
      <c r="K93" s="151"/>
      <c r="L93" s="214"/>
      <c r="M93" s="214"/>
      <c r="N93" s="7"/>
      <c r="O93" s="7"/>
      <c r="P93" s="7"/>
      <c r="Q93" s="7"/>
      <c r="R93" s="7"/>
      <c r="S93" s="96"/>
      <c r="T93" s="7"/>
      <c r="U93" s="7"/>
      <c r="V93" s="7"/>
      <c r="W93" s="7"/>
      <c r="X93" s="7"/>
      <c r="Y93" s="7"/>
      <c r="Z93" s="7"/>
      <c r="AA93" s="7"/>
      <c r="AB93" s="7"/>
      <c r="AC93" s="7"/>
      <c r="AD93" s="7"/>
      <c r="AE93" s="7"/>
      <c r="AF93" s="7"/>
      <c r="AG93" s="7"/>
      <c r="AH93" s="7"/>
      <c r="AI93" s="7"/>
    </row>
    <row r="94" spans="1:35" x14ac:dyDescent="0.5">
      <c r="A94" s="7"/>
      <c r="B94" s="57"/>
      <c r="C94" s="57"/>
      <c r="D94" s="57"/>
      <c r="E94" s="57"/>
      <c r="F94" s="112"/>
      <c r="G94" s="112"/>
      <c r="H94" s="89"/>
      <c r="I94" s="89"/>
      <c r="J94" s="208"/>
      <c r="K94" s="151"/>
      <c r="L94" s="214"/>
      <c r="M94" s="214"/>
      <c r="N94" s="7"/>
      <c r="O94" s="7"/>
      <c r="P94" s="7"/>
      <c r="Q94" s="7"/>
      <c r="R94" s="7"/>
      <c r="S94" s="96"/>
      <c r="T94" s="7"/>
      <c r="U94" s="7"/>
      <c r="V94" s="7"/>
      <c r="W94" s="7"/>
      <c r="X94" s="7"/>
      <c r="Y94" s="7"/>
      <c r="Z94" s="7"/>
      <c r="AA94" s="7"/>
      <c r="AB94" s="7"/>
      <c r="AC94" s="7"/>
      <c r="AD94" s="7"/>
      <c r="AE94" s="7"/>
      <c r="AF94" s="7"/>
      <c r="AG94" s="7"/>
      <c r="AH94" s="7"/>
      <c r="AI94" s="7"/>
    </row>
    <row r="95" spans="1:35" x14ac:dyDescent="0.5">
      <c r="A95" s="7"/>
      <c r="B95" s="57"/>
      <c r="C95" s="57"/>
      <c r="D95" s="57"/>
      <c r="E95" s="57"/>
      <c r="F95" s="112"/>
      <c r="G95" s="112"/>
      <c r="H95" s="89"/>
      <c r="I95" s="89"/>
      <c r="J95" s="208"/>
      <c r="K95" s="151"/>
      <c r="L95" s="214"/>
      <c r="M95" s="214"/>
      <c r="N95" s="7"/>
      <c r="O95" s="7"/>
      <c r="P95" s="7"/>
      <c r="Q95" s="7"/>
      <c r="R95" s="7"/>
      <c r="S95" s="96"/>
      <c r="T95" s="7"/>
      <c r="U95" s="7"/>
      <c r="V95" s="7"/>
      <c r="W95" s="7"/>
      <c r="X95" s="7"/>
      <c r="Y95" s="7"/>
      <c r="Z95" s="7"/>
      <c r="AA95" s="7"/>
      <c r="AB95" s="7"/>
      <c r="AC95" s="7"/>
      <c r="AD95" s="7"/>
      <c r="AE95" s="7"/>
      <c r="AF95" s="7"/>
      <c r="AG95" s="7"/>
      <c r="AH95" s="7"/>
      <c r="AI95" s="7"/>
    </row>
    <row r="96" spans="1:35" x14ac:dyDescent="0.5">
      <c r="A96" s="7"/>
      <c r="B96" s="57"/>
      <c r="C96" s="57"/>
      <c r="D96" s="57"/>
      <c r="E96" s="57"/>
      <c r="F96" s="112"/>
      <c r="G96" s="112"/>
      <c r="H96" s="89"/>
      <c r="I96" s="89"/>
      <c r="J96" s="208"/>
      <c r="K96" s="151"/>
      <c r="L96" s="214"/>
      <c r="M96" s="214"/>
      <c r="N96" s="7"/>
      <c r="O96" s="7"/>
      <c r="P96" s="7"/>
      <c r="Q96" s="7"/>
      <c r="R96" s="7"/>
      <c r="S96" s="96"/>
      <c r="T96" s="7"/>
      <c r="U96" s="7"/>
      <c r="V96" s="7"/>
      <c r="W96" s="7"/>
      <c r="X96" s="7"/>
      <c r="Y96" s="7"/>
      <c r="Z96" s="7"/>
      <c r="AA96" s="7"/>
      <c r="AB96" s="7"/>
      <c r="AC96" s="7"/>
      <c r="AD96" s="7"/>
      <c r="AE96" s="7"/>
      <c r="AF96" s="7"/>
      <c r="AG96" s="7"/>
      <c r="AH96" s="7"/>
      <c r="AI96" s="7"/>
    </row>
    <row r="97" spans="1:35" x14ac:dyDescent="0.5">
      <c r="A97" s="7"/>
      <c r="B97" s="57"/>
      <c r="C97" s="57"/>
      <c r="D97" s="57"/>
      <c r="E97" s="57"/>
      <c r="F97" s="112"/>
      <c r="G97" s="112"/>
      <c r="H97" s="89"/>
      <c r="I97" s="89"/>
      <c r="J97" s="208"/>
      <c r="K97" s="151"/>
      <c r="L97" s="214"/>
      <c r="M97" s="214"/>
      <c r="N97" s="7"/>
      <c r="O97" s="7"/>
      <c r="P97" s="7"/>
      <c r="Q97" s="7"/>
      <c r="R97" s="7"/>
      <c r="S97" s="96"/>
      <c r="T97" s="7"/>
      <c r="U97" s="7"/>
      <c r="V97" s="7"/>
      <c r="W97" s="7"/>
      <c r="X97" s="7"/>
      <c r="Y97" s="7"/>
      <c r="Z97" s="7"/>
      <c r="AA97" s="7"/>
      <c r="AB97" s="7"/>
      <c r="AC97" s="7"/>
      <c r="AD97" s="7"/>
      <c r="AE97" s="7"/>
      <c r="AF97" s="7"/>
      <c r="AG97" s="7"/>
      <c r="AH97" s="7"/>
      <c r="AI97" s="7"/>
    </row>
    <row r="98" spans="1:35" x14ac:dyDescent="0.5">
      <c r="A98" s="7"/>
      <c r="B98" s="57"/>
      <c r="C98" s="57"/>
      <c r="D98" s="57"/>
      <c r="E98" s="57"/>
      <c r="F98" s="112"/>
      <c r="G98" s="112"/>
      <c r="H98" s="89"/>
      <c r="I98" s="89"/>
      <c r="J98" s="208"/>
      <c r="K98" s="151"/>
      <c r="L98" s="214"/>
      <c r="M98" s="214"/>
      <c r="N98" s="7"/>
      <c r="O98" s="7"/>
      <c r="P98" s="7"/>
      <c r="Q98" s="7"/>
      <c r="R98" s="7"/>
      <c r="S98" s="96"/>
      <c r="T98" s="7"/>
      <c r="U98" s="7"/>
      <c r="V98" s="7"/>
      <c r="W98" s="7"/>
      <c r="X98" s="7"/>
      <c r="Y98" s="7"/>
      <c r="Z98" s="7"/>
      <c r="AA98" s="7"/>
      <c r="AB98" s="7"/>
      <c r="AC98" s="7"/>
      <c r="AD98" s="7"/>
      <c r="AE98" s="7"/>
      <c r="AF98" s="7"/>
      <c r="AG98" s="7"/>
      <c r="AH98" s="7"/>
      <c r="AI98" s="7"/>
    </row>
    <row r="99" spans="1:35" x14ac:dyDescent="0.5">
      <c r="A99" s="7"/>
      <c r="B99" s="57"/>
      <c r="C99" s="57"/>
      <c r="D99" s="57"/>
      <c r="E99" s="57"/>
      <c r="F99" s="112"/>
      <c r="G99" s="112"/>
      <c r="H99" s="7"/>
      <c r="I99" s="7"/>
      <c r="J99" s="208"/>
      <c r="K99" s="151"/>
      <c r="L99" s="214"/>
      <c r="M99" s="214"/>
      <c r="N99" s="7"/>
      <c r="O99" s="7"/>
      <c r="P99" s="7"/>
      <c r="Q99" s="7"/>
      <c r="R99" s="7"/>
      <c r="S99" s="96"/>
      <c r="T99" s="7"/>
      <c r="U99" s="7"/>
      <c r="V99" s="7"/>
      <c r="W99" s="7"/>
      <c r="X99" s="7"/>
      <c r="Y99" s="7"/>
      <c r="Z99" s="7"/>
      <c r="AA99" s="7"/>
      <c r="AB99" s="7"/>
      <c r="AC99" s="7"/>
      <c r="AD99" s="7"/>
      <c r="AE99" s="7"/>
      <c r="AF99" s="7"/>
      <c r="AG99" s="7"/>
      <c r="AH99" s="7"/>
      <c r="AI99" s="7"/>
    </row>
    <row r="100" spans="1:35" x14ac:dyDescent="0.5">
      <c r="A100" s="7"/>
      <c r="B100" s="57"/>
      <c r="C100" s="57"/>
      <c r="D100" s="57"/>
      <c r="E100" s="57"/>
      <c r="F100" s="112"/>
      <c r="G100" s="112"/>
      <c r="H100" s="7"/>
      <c r="I100" s="7"/>
      <c r="J100" s="208"/>
      <c r="K100" s="151"/>
      <c r="L100" s="214"/>
      <c r="M100" s="214"/>
      <c r="N100" s="7"/>
      <c r="O100" s="7"/>
      <c r="P100" s="7"/>
      <c r="Q100" s="7"/>
      <c r="R100" s="7"/>
      <c r="S100" s="96"/>
      <c r="T100" s="7"/>
      <c r="U100" s="7"/>
      <c r="V100" s="7"/>
      <c r="W100" s="7"/>
      <c r="X100" s="7"/>
      <c r="Y100" s="7"/>
      <c r="Z100" s="7"/>
      <c r="AA100" s="7"/>
      <c r="AB100" s="7"/>
      <c r="AC100" s="7"/>
      <c r="AD100" s="7"/>
      <c r="AE100" s="7"/>
      <c r="AF100" s="7"/>
      <c r="AG100" s="7"/>
      <c r="AH100" s="7"/>
      <c r="AI100" s="7"/>
    </row>
    <row r="101" spans="1:35" x14ac:dyDescent="0.5">
      <c r="A101" s="7"/>
      <c r="B101" s="57"/>
      <c r="C101" s="57"/>
      <c r="D101" s="57"/>
      <c r="E101" s="57"/>
      <c r="F101" s="112"/>
      <c r="G101" s="112"/>
      <c r="H101" s="7"/>
      <c r="I101" s="7"/>
      <c r="J101" s="208"/>
      <c r="K101" s="151"/>
      <c r="L101" s="214"/>
      <c r="M101" s="214"/>
      <c r="N101" s="7"/>
      <c r="O101" s="7"/>
      <c r="P101" s="7"/>
      <c r="Q101" s="7"/>
      <c r="R101" s="7"/>
      <c r="S101" s="96"/>
      <c r="T101" s="7"/>
      <c r="U101" s="7"/>
      <c r="V101" s="7"/>
      <c r="W101" s="7"/>
      <c r="X101" s="7"/>
      <c r="Y101" s="7"/>
      <c r="Z101" s="7"/>
      <c r="AA101" s="7"/>
      <c r="AB101" s="7"/>
      <c r="AC101" s="7"/>
      <c r="AD101" s="7"/>
      <c r="AE101" s="7"/>
      <c r="AF101" s="7"/>
      <c r="AG101" s="7"/>
      <c r="AH101" s="7"/>
      <c r="AI101" s="7"/>
    </row>
    <row r="102" spans="1:35" x14ac:dyDescent="0.5">
      <c r="A102" s="7"/>
      <c r="B102" s="57"/>
      <c r="C102" s="57"/>
      <c r="D102" s="57"/>
      <c r="E102" s="57"/>
      <c r="F102" s="112"/>
      <c r="G102" s="112"/>
      <c r="H102" s="7"/>
      <c r="I102" s="7"/>
      <c r="J102" s="208"/>
      <c r="K102" s="151"/>
      <c r="L102" s="214"/>
      <c r="M102" s="214"/>
      <c r="N102" s="7"/>
      <c r="O102" s="7"/>
      <c r="P102" s="7"/>
      <c r="Q102" s="7"/>
      <c r="R102" s="7"/>
      <c r="S102" s="96"/>
      <c r="T102" s="7"/>
      <c r="U102" s="7"/>
      <c r="V102" s="7"/>
      <c r="W102" s="7"/>
      <c r="X102" s="7"/>
      <c r="Y102" s="7"/>
      <c r="Z102" s="7"/>
      <c r="AA102" s="7"/>
      <c r="AB102" s="7"/>
      <c r="AC102" s="7"/>
      <c r="AD102" s="7"/>
      <c r="AE102" s="7"/>
      <c r="AF102" s="7"/>
      <c r="AG102" s="7"/>
      <c r="AH102" s="7"/>
      <c r="AI102" s="7"/>
    </row>
    <row r="103" spans="1:35" x14ac:dyDescent="0.5">
      <c r="A103" s="7"/>
      <c r="B103" s="57"/>
      <c r="C103" s="57"/>
      <c r="D103" s="57"/>
      <c r="E103" s="57"/>
      <c r="F103" s="112"/>
      <c r="G103" s="112"/>
      <c r="H103" s="7"/>
      <c r="I103" s="7"/>
      <c r="J103" s="208"/>
      <c r="K103" s="151"/>
      <c r="L103" s="214"/>
      <c r="M103" s="214"/>
      <c r="N103" s="7"/>
      <c r="O103" s="7"/>
      <c r="P103" s="7"/>
      <c r="Q103" s="7"/>
      <c r="R103" s="7"/>
      <c r="S103" s="96"/>
      <c r="T103" s="7"/>
      <c r="U103" s="7"/>
      <c r="V103" s="7"/>
      <c r="W103" s="7"/>
      <c r="X103" s="7"/>
      <c r="Y103" s="7"/>
      <c r="Z103" s="7"/>
      <c r="AA103" s="7"/>
      <c r="AB103" s="7"/>
      <c r="AC103" s="7"/>
      <c r="AD103" s="7"/>
      <c r="AE103" s="7"/>
      <c r="AF103" s="7"/>
      <c r="AG103" s="7"/>
      <c r="AH103" s="7"/>
      <c r="AI103" s="7"/>
    </row>
    <row r="104" spans="1:35" x14ac:dyDescent="0.5">
      <c r="A104" s="7"/>
      <c r="B104" s="57"/>
      <c r="C104" s="57"/>
      <c r="D104" s="57"/>
      <c r="E104" s="57"/>
      <c r="F104" s="112"/>
      <c r="G104" s="112"/>
      <c r="H104" s="7"/>
      <c r="I104" s="7"/>
      <c r="J104" s="208"/>
      <c r="K104" s="151"/>
      <c r="L104" s="214"/>
      <c r="M104" s="214"/>
      <c r="N104" s="7"/>
      <c r="O104" s="7"/>
      <c r="AF104" s="7"/>
      <c r="AG104" s="7"/>
      <c r="AH104" s="7"/>
      <c r="AI104" s="7"/>
    </row>
    <row r="105" spans="1:35" x14ac:dyDescent="0.5">
      <c r="A105" s="7"/>
      <c r="B105" s="57"/>
      <c r="C105" s="57"/>
      <c r="D105" s="57"/>
      <c r="E105" s="57"/>
      <c r="F105" s="112"/>
      <c r="G105" s="112"/>
      <c r="H105" s="7"/>
      <c r="I105" s="7"/>
      <c r="J105" s="208"/>
      <c r="K105" s="151"/>
      <c r="L105" s="214"/>
      <c r="M105" s="214"/>
      <c r="N105" s="7"/>
      <c r="O105" s="7"/>
      <c r="AF105" s="7"/>
      <c r="AG105" s="7"/>
      <c r="AH105" s="7"/>
      <c r="AI105" s="7"/>
    </row>
  </sheetData>
  <sheetProtection sheet="1" formatColumns="0" formatRows="0" selectLockedCells="1"/>
  <autoFilter ref="E6:F7" xr:uid="{D28D6C6F-2418-42FF-984C-D5F6870D88CB}"/>
  <mergeCells count="14">
    <mergeCell ref="N5:R5"/>
    <mergeCell ref="U6:AA24"/>
    <mergeCell ref="A1:S1"/>
    <mergeCell ref="B5:C5"/>
    <mergeCell ref="E5:G5"/>
    <mergeCell ref="N6:O6"/>
    <mergeCell ref="J6:J7"/>
    <mergeCell ref="K6:K7"/>
    <mergeCell ref="L5:M5"/>
    <mergeCell ref="L6:M6"/>
    <mergeCell ref="P6:Q6"/>
    <mergeCell ref="R6:R7"/>
    <mergeCell ref="U3:AA4"/>
    <mergeCell ref="B3:R3"/>
  </mergeCells>
  <conditionalFormatting sqref="B7">
    <cfRule type="expression" dxfId="695" priority="33">
      <formula>$B$7&gt;$C$7</formula>
    </cfRule>
  </conditionalFormatting>
  <conditionalFormatting sqref="C7">
    <cfRule type="expression" dxfId="694" priority="32">
      <formula>$C$7&lt;$B$7</formula>
    </cfRule>
  </conditionalFormatting>
  <conditionalFormatting sqref="B7:C7">
    <cfRule type="expression" dxfId="693" priority="27">
      <formula>ISBLANK(B$7)</formula>
    </cfRule>
  </conditionalFormatting>
  <conditionalFormatting sqref="G7">
    <cfRule type="expression" dxfId="692" priority="18">
      <formula>AND($E$7="Yes",$F$7="NA",ISBLANK($G$7))</formula>
    </cfRule>
    <cfRule type="expression" dxfId="691" priority="20">
      <formula>AND($E$7="Yes",ISBLANK($F$7),ISBLANK($G$7))</formula>
    </cfRule>
  </conditionalFormatting>
  <conditionalFormatting sqref="F7">
    <cfRule type="expression" dxfId="690" priority="19">
      <formula>AND($E$7="Yes",ISBLANK($F$7),ISBLANK($G$7))</formula>
    </cfRule>
  </conditionalFormatting>
  <conditionalFormatting sqref="E7">
    <cfRule type="expression" dxfId="689" priority="17">
      <formula>ISBLANK($E$7)</formula>
    </cfRule>
  </conditionalFormatting>
  <conditionalFormatting sqref="K8:K77">
    <cfRule type="expression" dxfId="688" priority="15">
      <formula>AND(ISBLANK(K8),NOT(ISBLANK(J8)))</formula>
    </cfRule>
  </conditionalFormatting>
  <conditionalFormatting sqref="O8:O77">
    <cfRule type="expression" dxfId="687" priority="12">
      <formula>AND(NOT(ISBLANK(N8)),ISBLANK(O8))</formula>
    </cfRule>
  </conditionalFormatting>
  <conditionalFormatting sqref="N8:O77">
    <cfRule type="expression" dxfId="686" priority="14">
      <formula>OR(($O8-$N8)&lt;0,($O8-$N8)&gt;300)</formula>
    </cfRule>
  </conditionalFormatting>
  <conditionalFormatting sqref="N8:N77">
    <cfRule type="expression" dxfId="685" priority="10">
      <formula>(((LEFT($J8,4)-YEAR)^2)^0.5)&gt;1</formula>
    </cfRule>
  </conditionalFormatting>
  <conditionalFormatting sqref="N8:Q77">
    <cfRule type="expression" dxfId="684" priority="7">
      <formula>AND(NOT(ISBLANK(N8)),(((_xlfn.NUMBERVALUE(LEFT($J8,4))-YEAR(N8))^2)^0.5)&gt;1)</formula>
    </cfRule>
  </conditionalFormatting>
  <conditionalFormatting sqref="P8:Q77">
    <cfRule type="expression" dxfId="683" priority="2">
      <formula>AND(NOT(ISBLANK(P8)),OR(P8-N8&gt;365,P8-N8&lt;30))</formula>
    </cfRule>
    <cfRule type="expression" dxfId="682" priority="6">
      <formula>OR(($Q8-$P8)&lt;0,($Q8-$P8)&gt;300)</formula>
    </cfRule>
  </conditionalFormatting>
  <conditionalFormatting sqref="Q8:Q77">
    <cfRule type="expression" dxfId="681" priority="5">
      <formula>AND(ISBLANK(Q8),NOT(ISBLANK(P8)))</formula>
    </cfRule>
  </conditionalFormatting>
  <conditionalFormatting sqref="J8:J77">
    <cfRule type="expression" dxfId="680" priority="4">
      <formula>AND(ISBLANK(J8),COUNTA(K8:R8)&gt;0)</formula>
    </cfRule>
  </conditionalFormatting>
  <conditionalFormatting sqref="K8:R77">
    <cfRule type="expression" dxfId="679" priority="3">
      <formula>AND(NOT(ISBLANK($J8)),COUNTA($K8:$R8)=0)</formula>
    </cfRule>
  </conditionalFormatting>
  <dataValidations count="14">
    <dataValidation type="list" allowBlank="1" showInputMessage="1" showErrorMessage="1" sqref="E10:E73" xr:uid="{79FCA1DB-8574-43AE-8651-21DF84957DD4}">
      <formula1>"Yes"</formula1>
    </dataValidation>
    <dataValidation type="list" allowBlank="1" showInputMessage="1" showErrorMessage="1" sqref="E8" xr:uid="{07406241-D796-4446-9AD3-F95831D817B8}">
      <formula1>"Yes,No"</formula1>
    </dataValidation>
    <dataValidation type="list" allowBlank="1" showInputMessage="1" promptTitle="Number of Seasons" prompt="In bimodal regions, if outcomes are reported only for the first growing season then record 1, if the second season record 2, if both seasons record 1 &amp; 2. If not bimodal or &gt;2 seasons per year reported record NA and complete the &quot;N.Seasons if &gt;2 field&quot;." sqref="F7:F8" xr:uid="{8F4905BF-573C-433D-A1D2-B9AC1B7F5C1A}">
      <formula1>"1,2,1&amp;2,NA"</formula1>
    </dataValidation>
    <dataValidation type="decimal" errorStyle="warning" allowBlank="1" showInputMessage="1" showErrorMessage="1" errorTitle="Seasonal Rainfall" error="Seasonal rainfall is greater than 2000 mm?" sqref="L8:L77" xr:uid="{0C39AA97-F8C8-4E05-8BA3-7860148BFAE6}">
      <formula1>0</formula1>
      <formula2>2000</formula2>
    </dataValidation>
    <dataValidation type="decimal" errorStyle="warning" allowBlank="1" showInputMessage="1" showErrorMessage="1" errorTitle="Annual Rainfall" error="Annual rainfall is &gt; 2500mm?" sqref="M8:M77" xr:uid="{D39DA037-7E64-4FED-A0AC-5CA4B0EE4B9E}">
      <formula1>0</formula1>
      <formula2>2500</formula2>
    </dataValidation>
    <dataValidation type="custom" errorStyle="warning" allowBlank="1" showInputMessage="1" showErrorMessage="1" errorTitle="Check Planting Year" error="1) Check plant start year is not more than one year different from the Time column." sqref="N8:N77" xr:uid="{C606E6CC-EA68-4C88-9F99-5729E42C6AD0}">
      <formula1>OR(YEAR(N8)=_xlfn.NUMBERVALUE(LEFT(J8,4)),YEAR(N8)=_xlfn.NUMBERVALUE(LEFT(J8,4))-1)</formula1>
    </dataValidation>
    <dataValidation type="custom" errorStyle="warning" allowBlank="1" showInputMessage="1" showErrorMessage="1" errorTitle="Check Start Date" error="1) Harvest Start - Plant Start &lt;= 366 days_x000a_2) Harvest year should = year or (year+1) specified in Time column_x000a_3) Harvest start date &gt; Plant start date" sqref="P8:Q77" xr:uid="{7C07A263-2CE3-4155-B423-083E57460B11}">
      <formula1>AND(P8-N8&lt;=366,OR(YEAR(P8)=_xlfn.NUMBERVALUE(LEFT(J8,4)),YEAR(P8)=_xlfn.NUMBERVALUE(LEFT(J8,4))+1),P8&gt;N8)</formula1>
    </dataValidation>
    <dataValidation type="custom" errorStyle="warning" allowBlank="1" showInputMessage="1" showErrorMessage="1" errorTitle="Check End Date" error="1) Harvest Start - Plant Start &lt;= 366 days_x000a_2) Harvest year should = year or (year+1) specified in Time column_x000a_3) End &gt;= Start date" sqref="Q9:Q77" xr:uid="{FE53C54F-79B7-4446-8E67-2C1C3C07ADD3}">
      <formula1>AND(Q9&gt;=P9,Q9-O9&lt;=366,OR(YEAR(Q9)=_xlfn.NUMBERVALUE(LEFT(J9,4)),YEAR(Q9)=_xlfn.NUMBERVALUE(LEFT(J9,4))+1))</formula1>
    </dataValidation>
    <dataValidation type="list" allowBlank="1" showInputMessage="1" showErrorMessage="1" prompt="Is there more than one growing season at this location?_x000a_These can be rainfed  or irrigation growing seasons in the experiment." sqref="E7" xr:uid="{E2D1A0A7-8F8E-4FA1-890A-EAF3B9744DB1}">
      <formula1>"Yes,No, Unspecified"</formula1>
    </dataValidation>
    <dataValidation type="whole" errorStyle="warning" allowBlank="1" showInputMessage="1" showErrorMessage="1" error="Harvested &lt;20 or &gt;365 days after planting? Make sure this is sensible given the crop." sqref="R8:R77" xr:uid="{5D3FE386-839E-4C37-AB96-65BE31FD7DA3}">
      <formula1>20</formula1>
      <formula2>365</formula2>
    </dataValidation>
    <dataValidation type="custom" errorStyle="warning" allowBlank="1" showInputMessage="1" showErrorMessage="1" errorTitle="Check Planting Year" error="1) Planting end doesn't match Time  or (Time -1)._x000a_2) Planting End &lt; Planting Start" sqref="O8:O77" xr:uid="{A630D0C3-E878-4681-B9B4-E6F24751F7DE}">
      <formula1>OR(YEAR(O8)=_xlfn.NUMBERVALUE(LEFT(J8,4)),YEAR(O8)=_xlfn.NUMBERVALUE(LEFT(J8,4))-1)</formula1>
    </dataValidation>
    <dataValidation type="decimal" errorStyle="warning" allowBlank="1" showInputMessage="1" showErrorMessage="1" error="Should be a year (YYYY) from 1950 to 2020." prompt="If there are any years missing from the sequence left (which can happen when you have sites with different rainfall modalities) then add them here." sqref="F10:F25" xr:uid="{08C86135-6955-476B-9BDB-54C21526806B}">
      <formula1>1950</formula1>
      <formula2>2020</formula2>
    </dataValidation>
    <dataValidation type="list" errorStyle="warning" allowBlank="1" showInputMessage="1" showErrorMessage="1" errorTitle="Site" error="Not in sites specified in Site Tab" sqref="K8:K77" xr:uid="{70B677AB-9F61-48F1-8B10-54FFA37A5583}">
      <formula1>_xlfn.ANCHORARRAY($I$10)</formula1>
    </dataValidation>
    <dataValidation type="list" errorStyle="warning" allowBlank="1" showInputMessage="1" showErrorMessage="1" errorTitle="Outcome Year" error="1) Year should match filtered times._x000a_2) You are adding a new time, this is allowed, but please make sure it is not an error." sqref="J8:J77" xr:uid="{AABAABD1-C9A9-4FC6-BB56-73AAEBD6895A}">
      <formula1>_xlfn.ANCHORARRAY($H$10)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End Year" error="Value should be: _x000a_1)&lt;= publication year;_x000a_2) &lt;=2020; &amp; _x000a_3)&gt;= Start Year." xr:uid="{85B7DAB2-3CDF-4E21-B467-056310BC047C}">
          <x14:formula1>
            <xm:f>AND(C7&lt;Pub!C7,C7&lt;=2020,C7&gt;=B7)</xm:f>
          </x14:formula1>
          <xm:sqref>C7:C8</xm:sqref>
        </x14:dataValidation>
        <x14:dataValidation type="custom" allowBlank="1" showInputMessage="1" showErrorMessage="1" errorTitle="Start Year" error="Value should be: _x000a_1)&lt;= publication year;_x000a_2) &lt;=2020; &amp; _x000a_3) &lt;= End Year." promptTitle="Start Year" prompt="Record the start year for experimental outcomes reported. This may be different to the start date of experimental treatments (e.g. if a no-till experiment starts in 2000 and the first outcome is reported for 2002 record 2002 here)." xr:uid="{7AC113ED-5915-468B-9698-44DC91F92E03}">
          <x14:formula1>
            <xm:f>AND(B7&lt;=C7,B7&lt;=2020,B7&lt;=Pub!C7)</xm:f>
          </x14:formula1>
          <xm:sqref>B7:B8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C2CAE-B708-4C2D-89C1-1F5367D7AB7E}">
  <sheetPr codeName="Sheet4">
    <tabColor theme="9" tint="0.39997558519241921"/>
  </sheetPr>
  <dimension ref="A1:Q43"/>
  <sheetViews>
    <sheetView workbookViewId="0">
      <selection activeCell="C10" sqref="C10"/>
    </sheetView>
  </sheetViews>
  <sheetFormatPr defaultRowHeight="14.35" x14ac:dyDescent="0.5"/>
  <cols>
    <col min="1" max="1" width="3.52734375" customWidth="1"/>
    <col min="2" max="2" width="18.46875" customWidth="1"/>
    <col min="3" max="3" width="36.46875" customWidth="1"/>
    <col min="4" max="4" width="3.52734375" customWidth="1"/>
  </cols>
  <sheetData>
    <row r="1" spans="1:17" ht="14.7" thickBot="1" x14ac:dyDescent="0.55000000000000004">
      <c r="A1" s="469"/>
      <c r="B1" s="792" t="s">
        <v>1376</v>
      </c>
      <c r="C1" s="792"/>
      <c r="D1" s="245"/>
      <c r="E1" s="7"/>
      <c r="F1" s="7"/>
      <c r="G1" s="7"/>
      <c r="H1" s="7"/>
      <c r="I1" s="7"/>
      <c r="J1" s="7"/>
      <c r="K1" s="7"/>
      <c r="L1" s="7"/>
      <c r="M1" s="7"/>
      <c r="N1" s="7"/>
      <c r="O1" s="7"/>
      <c r="P1" s="7"/>
      <c r="Q1" s="7"/>
    </row>
    <row r="2" spans="1:17" ht="5.25" customHeight="1" x14ac:dyDescent="0.5">
      <c r="A2" s="8"/>
      <c r="B2" s="45"/>
      <c r="C2" s="45"/>
      <c r="D2" s="9"/>
      <c r="E2" s="7"/>
      <c r="F2" s="7"/>
      <c r="G2" s="7"/>
      <c r="H2" s="7"/>
      <c r="I2" s="7"/>
      <c r="J2" s="7"/>
      <c r="K2" s="7"/>
      <c r="L2" s="7"/>
      <c r="M2" s="7"/>
      <c r="N2" s="7"/>
      <c r="O2" s="7"/>
      <c r="P2" s="7"/>
      <c r="Q2" s="7"/>
    </row>
    <row r="3" spans="1:17" x14ac:dyDescent="0.5">
      <c r="A3" s="158" t="s">
        <v>1377</v>
      </c>
      <c r="B3" s="28" t="s">
        <v>1378</v>
      </c>
      <c r="C3" s="329"/>
      <c r="D3" s="266"/>
      <c r="E3" s="7"/>
      <c r="F3" s="7"/>
      <c r="G3" s="7"/>
      <c r="H3" s="7"/>
      <c r="I3" s="7"/>
      <c r="J3" s="7"/>
      <c r="K3" s="7"/>
      <c r="L3" s="7"/>
      <c r="M3" s="7"/>
      <c r="N3" s="7"/>
      <c r="O3" s="7"/>
      <c r="P3" s="7"/>
      <c r="Q3" s="7"/>
    </row>
    <row r="4" spans="1:17" ht="5.25" customHeight="1" x14ac:dyDescent="0.5">
      <c r="A4" s="8"/>
      <c r="B4" s="45"/>
      <c r="C4" s="22"/>
      <c r="D4" s="9"/>
      <c r="E4" s="7"/>
      <c r="F4" s="7"/>
      <c r="G4" s="7"/>
      <c r="H4" s="7"/>
      <c r="I4" s="7"/>
      <c r="J4" s="7"/>
      <c r="K4" s="7"/>
      <c r="L4" s="7"/>
      <c r="M4" s="7"/>
      <c r="N4" s="7"/>
      <c r="O4" s="7"/>
      <c r="P4" s="7"/>
      <c r="Q4" s="7"/>
    </row>
    <row r="5" spans="1:17" ht="23.35" x14ac:dyDescent="0.5">
      <c r="A5" s="158" t="s">
        <v>1379</v>
      </c>
      <c r="B5" s="28" t="s">
        <v>1380</v>
      </c>
      <c r="C5" s="132"/>
      <c r="D5" s="9"/>
      <c r="E5" s="7"/>
      <c r="F5" s="7"/>
      <c r="G5" s="7"/>
      <c r="H5" s="7"/>
      <c r="I5" s="7"/>
      <c r="J5" s="7"/>
      <c r="K5" s="7"/>
      <c r="L5" s="7"/>
      <c r="M5" s="7"/>
      <c r="N5" s="7"/>
      <c r="O5" s="7"/>
      <c r="P5" s="7"/>
      <c r="Q5" s="7"/>
    </row>
    <row r="6" spans="1:17" ht="25.75" customHeight="1" x14ac:dyDescent="0.5">
      <c r="A6" s="158" t="s">
        <v>1381</v>
      </c>
      <c r="B6" s="28" t="s">
        <v>1382</v>
      </c>
      <c r="C6" s="132"/>
      <c r="D6" s="9"/>
      <c r="E6" s="7"/>
      <c r="F6" s="7"/>
      <c r="G6" s="7"/>
      <c r="H6" s="7"/>
      <c r="I6" s="7"/>
      <c r="J6" s="7"/>
      <c r="K6" s="7"/>
      <c r="L6" s="7"/>
      <c r="M6" s="7"/>
      <c r="N6" s="7"/>
      <c r="O6" s="7"/>
      <c r="P6" s="7"/>
      <c r="Q6" s="7"/>
    </row>
    <row r="7" spans="1:17" x14ac:dyDescent="0.5">
      <c r="A7" s="8"/>
      <c r="B7" s="7"/>
      <c r="C7" s="47"/>
      <c r="D7" s="9"/>
      <c r="E7" s="7"/>
      <c r="F7" s="7"/>
      <c r="G7" s="7"/>
      <c r="H7" s="7"/>
      <c r="I7" s="7"/>
      <c r="J7" s="7"/>
      <c r="K7" s="7"/>
      <c r="L7" s="7"/>
      <c r="M7" s="7"/>
      <c r="N7" s="7"/>
      <c r="O7" s="7"/>
      <c r="P7" s="7"/>
      <c r="Q7" s="7"/>
    </row>
    <row r="8" spans="1:17" ht="121" customHeight="1" x14ac:dyDescent="0.5">
      <c r="A8" s="158" t="s">
        <v>1383</v>
      </c>
      <c r="B8" s="28" t="s">
        <v>1384</v>
      </c>
      <c r="C8" s="193"/>
      <c r="D8" s="179"/>
      <c r="E8" s="7"/>
      <c r="F8" s="7"/>
      <c r="G8" s="7"/>
      <c r="H8" s="7"/>
      <c r="I8" s="7"/>
      <c r="J8" s="7"/>
      <c r="K8" s="7"/>
      <c r="L8" s="7"/>
      <c r="M8" s="7"/>
      <c r="N8" s="7"/>
      <c r="O8" s="7"/>
      <c r="P8" s="7"/>
      <c r="Q8" s="7"/>
    </row>
    <row r="9" spans="1:17" x14ac:dyDescent="0.5">
      <c r="A9" s="8"/>
      <c r="B9" s="7"/>
      <c r="C9" s="7"/>
      <c r="D9" s="9"/>
      <c r="E9" s="7"/>
      <c r="F9" s="7"/>
      <c r="G9" s="7"/>
      <c r="H9" s="7"/>
      <c r="I9" s="7"/>
      <c r="J9" s="7"/>
      <c r="K9" s="7"/>
      <c r="L9" s="7"/>
      <c r="M9" s="7"/>
      <c r="N9" s="7"/>
      <c r="O9" s="7"/>
      <c r="P9" s="7"/>
      <c r="Q9" s="7"/>
    </row>
    <row r="10" spans="1:17" ht="121" customHeight="1" x14ac:dyDescent="0.5">
      <c r="A10" s="8"/>
      <c r="B10" s="159" t="s">
        <v>1385</v>
      </c>
      <c r="C10" s="238"/>
      <c r="D10" s="9"/>
      <c r="E10" s="7"/>
      <c r="F10" s="7"/>
      <c r="G10" s="7"/>
      <c r="H10" s="7"/>
      <c r="I10" s="7"/>
      <c r="J10" s="7"/>
      <c r="K10" s="7"/>
      <c r="L10" s="7"/>
      <c r="M10" s="7"/>
      <c r="N10" s="7"/>
      <c r="O10" s="7"/>
      <c r="P10" s="7"/>
      <c r="Q10" s="7"/>
    </row>
    <row r="11" spans="1:17" ht="14.7" thickBot="1" x14ac:dyDescent="0.55000000000000004">
      <c r="A11" s="19"/>
      <c r="B11" s="17"/>
      <c r="C11" s="17"/>
      <c r="D11" s="18"/>
      <c r="E11" s="7"/>
      <c r="F11" s="7"/>
      <c r="G11" s="7"/>
      <c r="H11" s="7"/>
      <c r="I11" s="7"/>
      <c r="J11" s="7"/>
      <c r="K11" s="7"/>
      <c r="L11" s="7"/>
      <c r="M11" s="7"/>
      <c r="N11" s="7"/>
      <c r="O11" s="7"/>
      <c r="P11" s="7"/>
      <c r="Q11" s="7"/>
    </row>
    <row r="12" spans="1:17" x14ac:dyDescent="0.5">
      <c r="A12" s="7"/>
      <c r="B12" s="7"/>
      <c r="C12" s="7"/>
      <c r="D12" s="7"/>
      <c r="E12" s="7"/>
      <c r="F12" s="7"/>
      <c r="G12" s="7"/>
      <c r="H12" s="7"/>
      <c r="I12" s="7"/>
      <c r="J12" s="7"/>
      <c r="K12" s="7"/>
      <c r="L12" s="7"/>
      <c r="M12" s="7"/>
      <c r="N12" s="7"/>
      <c r="O12" s="7"/>
      <c r="P12" s="7"/>
      <c r="Q12" s="7"/>
    </row>
    <row r="13" spans="1:17" x14ac:dyDescent="0.5">
      <c r="A13" s="7"/>
      <c r="B13" s="7"/>
      <c r="C13" s="7"/>
      <c r="D13" s="7"/>
      <c r="E13" s="7"/>
      <c r="F13" s="7"/>
      <c r="G13" s="7"/>
      <c r="H13" s="7"/>
      <c r="I13" s="7"/>
      <c r="J13" s="7"/>
      <c r="K13" s="7"/>
      <c r="L13" s="7"/>
      <c r="M13" s="7"/>
      <c r="N13" s="7"/>
      <c r="O13" s="7"/>
      <c r="P13" s="7"/>
      <c r="Q13" s="7"/>
    </row>
    <row r="14" spans="1:17" x14ac:dyDescent="0.5">
      <c r="A14" s="7"/>
      <c r="B14" s="7"/>
      <c r="C14" s="7"/>
      <c r="D14" s="7"/>
      <c r="E14" s="7"/>
      <c r="F14" s="7"/>
      <c r="G14" s="7"/>
      <c r="H14" s="7"/>
      <c r="I14" s="7"/>
      <c r="J14" s="7"/>
      <c r="K14" s="7"/>
      <c r="L14" s="7"/>
      <c r="M14" s="7"/>
      <c r="N14" s="7"/>
      <c r="O14" s="7"/>
      <c r="P14" s="7"/>
      <c r="Q14" s="7"/>
    </row>
    <row r="15" spans="1:17" x14ac:dyDescent="0.5">
      <c r="A15" s="7"/>
      <c r="B15" s="7"/>
      <c r="C15" s="7"/>
      <c r="D15" s="7"/>
      <c r="E15" s="7"/>
      <c r="F15" s="7"/>
      <c r="G15" s="7"/>
      <c r="H15" s="7"/>
      <c r="I15" s="7"/>
      <c r="J15" s="7"/>
      <c r="K15" s="7"/>
      <c r="L15" s="7"/>
      <c r="M15" s="7"/>
      <c r="N15" s="7"/>
      <c r="O15" s="7"/>
      <c r="P15" s="7"/>
      <c r="Q15" s="7"/>
    </row>
    <row r="16" spans="1:17" x14ac:dyDescent="0.5">
      <c r="A16" s="7"/>
      <c r="B16" s="7"/>
      <c r="C16" s="7"/>
      <c r="D16" s="7"/>
      <c r="E16" s="7"/>
      <c r="F16" s="7"/>
      <c r="G16" s="7"/>
      <c r="H16" s="7"/>
      <c r="I16" s="7"/>
      <c r="J16" s="7"/>
      <c r="K16" s="7"/>
      <c r="L16" s="7"/>
      <c r="M16" s="7"/>
      <c r="N16" s="7"/>
      <c r="O16" s="7"/>
      <c r="P16" s="7"/>
      <c r="Q16" s="7"/>
    </row>
    <row r="17" spans="1:17" x14ac:dyDescent="0.5">
      <c r="A17" s="7"/>
      <c r="B17" s="7"/>
      <c r="C17" s="7"/>
      <c r="D17" s="7"/>
      <c r="E17" s="7"/>
      <c r="F17" s="7"/>
      <c r="G17" s="7"/>
      <c r="H17" s="7"/>
      <c r="I17" s="7"/>
      <c r="J17" s="7"/>
      <c r="K17" s="7"/>
      <c r="L17" s="7"/>
      <c r="M17" s="7"/>
      <c r="N17" s="7"/>
      <c r="O17" s="7"/>
      <c r="P17" s="7"/>
      <c r="Q17" s="7"/>
    </row>
    <row r="18" spans="1:17" x14ac:dyDescent="0.5">
      <c r="A18" s="7"/>
      <c r="B18" s="7"/>
      <c r="C18" s="7"/>
      <c r="D18" s="7"/>
      <c r="E18" s="7"/>
      <c r="F18" s="7"/>
      <c r="G18" s="7"/>
      <c r="H18" s="7"/>
      <c r="I18" s="7"/>
      <c r="J18" s="7"/>
      <c r="K18" s="7"/>
      <c r="L18" s="7"/>
      <c r="M18" s="7"/>
      <c r="N18" s="7"/>
      <c r="O18" s="7"/>
      <c r="P18" s="7"/>
      <c r="Q18" s="7"/>
    </row>
    <row r="19" spans="1:17" x14ac:dyDescent="0.5">
      <c r="A19" s="7"/>
      <c r="B19" s="7"/>
      <c r="C19" s="7"/>
      <c r="D19" s="7"/>
      <c r="E19" s="7"/>
      <c r="F19" s="7"/>
      <c r="G19" s="7"/>
      <c r="H19" s="7"/>
      <c r="I19" s="7"/>
      <c r="J19" s="7"/>
      <c r="K19" s="7"/>
      <c r="L19" s="7"/>
      <c r="M19" s="7"/>
      <c r="N19" s="7"/>
      <c r="O19" s="7"/>
      <c r="P19" s="7"/>
      <c r="Q19" s="7"/>
    </row>
    <row r="20" spans="1:17" x14ac:dyDescent="0.5">
      <c r="A20" s="7"/>
      <c r="B20" s="7"/>
      <c r="C20" s="7"/>
      <c r="D20" s="7"/>
      <c r="E20" s="7"/>
      <c r="F20" s="7"/>
      <c r="G20" s="7"/>
      <c r="H20" s="7"/>
      <c r="I20" s="7"/>
      <c r="J20" s="7"/>
      <c r="K20" s="7"/>
      <c r="L20" s="7"/>
      <c r="M20" s="7"/>
      <c r="N20" s="7"/>
      <c r="O20" s="7"/>
      <c r="P20" s="7"/>
      <c r="Q20" s="7"/>
    </row>
    <row r="21" spans="1:17" x14ac:dyDescent="0.5">
      <c r="A21" s="7"/>
      <c r="B21" s="7"/>
      <c r="C21" s="7"/>
      <c r="D21" s="7"/>
      <c r="E21" s="7"/>
      <c r="F21" s="7"/>
      <c r="G21" s="7"/>
      <c r="H21" s="7"/>
      <c r="I21" s="7"/>
      <c r="J21" s="7"/>
      <c r="K21" s="7"/>
      <c r="L21" s="7"/>
      <c r="M21" s="7"/>
      <c r="N21" s="7"/>
      <c r="O21" s="7"/>
      <c r="P21" s="7"/>
      <c r="Q21" s="7"/>
    </row>
    <row r="22" spans="1:17" x14ac:dyDescent="0.5">
      <c r="A22" s="7"/>
      <c r="B22" s="7"/>
      <c r="C22" s="7"/>
      <c r="D22" s="7"/>
      <c r="E22" s="7"/>
      <c r="F22" s="7"/>
      <c r="G22" s="7"/>
      <c r="H22" s="7"/>
      <c r="I22" s="7"/>
      <c r="J22" s="7"/>
      <c r="K22" s="7"/>
      <c r="L22" s="7"/>
      <c r="M22" s="7"/>
      <c r="N22" s="7"/>
      <c r="O22" s="7"/>
      <c r="P22" s="7"/>
      <c r="Q22" s="7"/>
    </row>
    <row r="23" spans="1:17" x14ac:dyDescent="0.5">
      <c r="A23" s="7"/>
      <c r="B23" s="7"/>
      <c r="C23" s="7"/>
      <c r="D23" s="7"/>
      <c r="E23" s="7"/>
      <c r="F23" s="7"/>
      <c r="G23" s="7"/>
      <c r="H23" s="7"/>
      <c r="I23" s="7"/>
      <c r="J23" s="7"/>
      <c r="K23" s="7"/>
      <c r="L23" s="7"/>
      <c r="M23" s="7"/>
      <c r="N23" s="7"/>
      <c r="O23" s="7"/>
      <c r="P23" s="7"/>
      <c r="Q23" s="7"/>
    </row>
    <row r="24" spans="1:17" x14ac:dyDescent="0.5">
      <c r="A24" s="7"/>
      <c r="B24" s="7"/>
      <c r="C24" s="7"/>
      <c r="D24" s="7"/>
      <c r="E24" s="7"/>
      <c r="F24" s="7"/>
      <c r="G24" s="7"/>
      <c r="H24" s="7"/>
      <c r="I24" s="7"/>
      <c r="J24" s="7"/>
      <c r="K24" s="7"/>
      <c r="L24" s="7"/>
      <c r="M24" s="7"/>
      <c r="N24" s="7"/>
      <c r="O24" s="7"/>
      <c r="P24" s="7"/>
      <c r="Q24" s="7"/>
    </row>
    <row r="25" spans="1:17" x14ac:dyDescent="0.5">
      <c r="A25" s="7"/>
      <c r="B25" s="7"/>
      <c r="C25" s="7"/>
      <c r="D25" s="7"/>
      <c r="E25" s="7"/>
      <c r="F25" s="7"/>
      <c r="G25" s="7"/>
      <c r="H25" s="7"/>
      <c r="I25" s="7"/>
      <c r="J25" s="7"/>
      <c r="K25" s="7"/>
      <c r="L25" s="7"/>
      <c r="M25" s="7"/>
      <c r="N25" s="7"/>
      <c r="O25" s="7"/>
      <c r="P25" s="7"/>
      <c r="Q25" s="7"/>
    </row>
    <row r="26" spans="1:17" x14ac:dyDescent="0.5">
      <c r="A26" s="7"/>
      <c r="B26" s="7"/>
      <c r="C26" s="7"/>
      <c r="D26" s="7"/>
      <c r="E26" s="7"/>
      <c r="F26" s="7"/>
      <c r="G26" s="7"/>
      <c r="H26" s="7"/>
      <c r="I26" s="7"/>
      <c r="J26" s="7"/>
      <c r="K26" s="7"/>
      <c r="L26" s="7"/>
      <c r="M26" s="7"/>
      <c r="N26" s="7"/>
      <c r="O26" s="7"/>
      <c r="P26" s="7"/>
      <c r="Q26" s="7"/>
    </row>
    <row r="27" spans="1:17" x14ac:dyDescent="0.5">
      <c r="A27" s="7"/>
      <c r="B27" s="7"/>
      <c r="C27" s="7"/>
      <c r="D27" s="7"/>
      <c r="E27" s="7"/>
      <c r="F27" s="7"/>
      <c r="G27" s="7"/>
      <c r="H27" s="7"/>
      <c r="I27" s="7"/>
      <c r="J27" s="7"/>
      <c r="K27" s="7"/>
      <c r="L27" s="7"/>
      <c r="M27" s="7"/>
      <c r="N27" s="7"/>
      <c r="O27" s="7"/>
      <c r="P27" s="7"/>
      <c r="Q27" s="7"/>
    </row>
    <row r="28" spans="1:17" x14ac:dyDescent="0.5">
      <c r="A28" s="7"/>
      <c r="B28" s="7"/>
      <c r="C28" s="7"/>
      <c r="D28" s="7"/>
      <c r="E28" s="7"/>
      <c r="F28" s="7"/>
      <c r="G28" s="7"/>
      <c r="H28" s="7"/>
      <c r="I28" s="7"/>
      <c r="J28" s="7"/>
      <c r="K28" s="7"/>
      <c r="L28" s="7"/>
      <c r="M28" s="7"/>
      <c r="N28" s="7"/>
      <c r="O28" s="7"/>
      <c r="P28" s="7"/>
      <c r="Q28" s="7"/>
    </row>
    <row r="29" spans="1:17" x14ac:dyDescent="0.5">
      <c r="A29" s="7"/>
      <c r="B29" s="7"/>
      <c r="C29" s="7"/>
      <c r="D29" s="7"/>
      <c r="E29" s="7"/>
      <c r="F29" s="7"/>
      <c r="G29" s="7"/>
      <c r="H29" s="7"/>
      <c r="I29" s="7"/>
      <c r="J29" s="7"/>
      <c r="K29" s="7"/>
      <c r="L29" s="7"/>
      <c r="M29" s="7"/>
      <c r="N29" s="7"/>
      <c r="O29" s="7"/>
      <c r="P29" s="7"/>
      <c r="Q29" s="7"/>
    </row>
    <row r="30" spans="1:17" x14ac:dyDescent="0.5">
      <c r="A30" s="7"/>
      <c r="B30" s="7"/>
      <c r="C30" s="7"/>
      <c r="D30" s="7"/>
      <c r="E30" s="7"/>
      <c r="F30" s="7"/>
      <c r="G30" s="7"/>
      <c r="H30" s="7"/>
      <c r="I30" s="7"/>
      <c r="J30" s="7"/>
      <c r="K30" s="7"/>
      <c r="L30" s="7"/>
      <c r="M30" s="7"/>
      <c r="N30" s="7"/>
      <c r="O30" s="7"/>
      <c r="P30" s="7"/>
      <c r="Q30" s="7"/>
    </row>
    <row r="31" spans="1:17" x14ac:dyDescent="0.5">
      <c r="A31" s="7"/>
      <c r="B31" s="7"/>
      <c r="C31" s="7"/>
      <c r="D31" s="7"/>
      <c r="E31" s="7"/>
      <c r="F31" s="7"/>
      <c r="G31" s="7"/>
      <c r="H31" s="7"/>
      <c r="I31" s="7"/>
      <c r="J31" s="7"/>
      <c r="K31" s="7"/>
      <c r="L31" s="7"/>
      <c r="M31" s="7"/>
      <c r="N31" s="7"/>
      <c r="O31" s="7"/>
      <c r="P31" s="7"/>
      <c r="Q31" s="7"/>
    </row>
    <row r="32" spans="1:17" x14ac:dyDescent="0.5">
      <c r="A32" s="7"/>
      <c r="B32" s="7"/>
      <c r="C32" s="7"/>
      <c r="D32" s="7"/>
      <c r="E32" s="7"/>
      <c r="F32" s="7"/>
      <c r="G32" s="7"/>
      <c r="H32" s="7"/>
      <c r="I32" s="7"/>
      <c r="J32" s="7"/>
      <c r="K32" s="7"/>
      <c r="L32" s="7"/>
      <c r="M32" s="7"/>
      <c r="N32" s="7"/>
      <c r="O32" s="7"/>
      <c r="P32" s="7"/>
      <c r="Q32" s="7"/>
    </row>
    <row r="33" spans="1:17" x14ac:dyDescent="0.5">
      <c r="A33" s="7"/>
      <c r="B33" s="7"/>
      <c r="C33" s="7"/>
      <c r="D33" s="7"/>
      <c r="E33" s="7"/>
      <c r="F33" s="7"/>
      <c r="G33" s="7"/>
      <c r="H33" s="7"/>
      <c r="I33" s="7"/>
      <c r="J33" s="7"/>
      <c r="K33" s="7"/>
      <c r="L33" s="7"/>
      <c r="M33" s="7"/>
      <c r="N33" s="7"/>
      <c r="O33" s="7"/>
      <c r="P33" s="7"/>
      <c r="Q33" s="7"/>
    </row>
    <row r="34" spans="1:17" x14ac:dyDescent="0.5">
      <c r="A34" s="7"/>
      <c r="B34" s="7"/>
      <c r="C34" s="7"/>
      <c r="D34" s="7"/>
      <c r="E34" s="7"/>
      <c r="F34" s="7"/>
      <c r="G34" s="7"/>
      <c r="H34" s="7"/>
      <c r="I34" s="7"/>
      <c r="J34" s="7"/>
      <c r="K34" s="7"/>
      <c r="L34" s="7"/>
      <c r="M34" s="7"/>
      <c r="N34" s="7"/>
      <c r="O34" s="7"/>
      <c r="P34" s="7"/>
      <c r="Q34" s="7"/>
    </row>
    <row r="35" spans="1:17" x14ac:dyDescent="0.5">
      <c r="A35" s="7"/>
      <c r="B35" s="7"/>
      <c r="C35" s="7"/>
      <c r="D35" s="7"/>
      <c r="E35" s="7"/>
      <c r="F35" s="7"/>
      <c r="G35" s="7"/>
      <c r="H35" s="7"/>
      <c r="I35" s="7"/>
      <c r="J35" s="7"/>
      <c r="K35" s="7"/>
      <c r="L35" s="7"/>
      <c r="M35" s="7"/>
      <c r="N35" s="7"/>
      <c r="O35" s="7"/>
      <c r="P35" s="7"/>
      <c r="Q35" s="7"/>
    </row>
    <row r="36" spans="1:17" x14ac:dyDescent="0.5">
      <c r="A36" s="7"/>
      <c r="B36" s="7"/>
      <c r="C36" s="7"/>
      <c r="D36" s="7"/>
      <c r="E36" s="7"/>
      <c r="F36" s="7"/>
      <c r="G36" s="7"/>
      <c r="H36" s="7"/>
      <c r="I36" s="7"/>
      <c r="J36" s="7"/>
      <c r="K36" s="7"/>
      <c r="L36" s="7"/>
      <c r="M36" s="7"/>
      <c r="N36" s="7"/>
      <c r="O36" s="7"/>
      <c r="P36" s="7"/>
      <c r="Q36" s="7"/>
    </row>
    <row r="37" spans="1:17" x14ac:dyDescent="0.5">
      <c r="A37" s="7"/>
      <c r="B37" s="7"/>
      <c r="C37" s="7"/>
      <c r="D37" s="7"/>
      <c r="E37" s="7"/>
      <c r="F37" s="7"/>
      <c r="G37" s="7"/>
      <c r="H37" s="7"/>
      <c r="I37" s="7"/>
      <c r="J37" s="7"/>
      <c r="K37" s="7"/>
      <c r="L37" s="7"/>
      <c r="M37" s="7"/>
      <c r="N37" s="7"/>
      <c r="O37" s="7"/>
      <c r="P37" s="7"/>
      <c r="Q37" s="7"/>
    </row>
    <row r="38" spans="1:17" x14ac:dyDescent="0.5">
      <c r="A38" s="7"/>
      <c r="B38" s="7"/>
      <c r="C38" s="7"/>
      <c r="D38" s="7"/>
      <c r="E38" s="7"/>
      <c r="F38" s="7"/>
      <c r="G38" s="7"/>
      <c r="H38" s="7"/>
      <c r="I38" s="7"/>
      <c r="J38" s="7"/>
      <c r="K38" s="7"/>
      <c r="L38" s="7"/>
      <c r="M38" s="7"/>
      <c r="N38" s="7"/>
      <c r="O38" s="7"/>
      <c r="P38" s="7"/>
      <c r="Q38" s="7"/>
    </row>
    <row r="39" spans="1:17" x14ac:dyDescent="0.5">
      <c r="A39" s="7"/>
      <c r="B39" s="7"/>
      <c r="C39" s="7"/>
      <c r="D39" s="7"/>
      <c r="E39" s="7"/>
      <c r="F39" s="7"/>
      <c r="G39" s="7"/>
      <c r="H39" s="7"/>
      <c r="I39" s="7"/>
      <c r="J39" s="7"/>
      <c r="K39" s="7"/>
      <c r="L39" s="7"/>
      <c r="M39" s="7"/>
      <c r="N39" s="7"/>
      <c r="O39" s="7"/>
      <c r="P39" s="7"/>
      <c r="Q39" s="7"/>
    </row>
    <row r="40" spans="1:17" x14ac:dyDescent="0.5">
      <c r="A40" s="7"/>
      <c r="B40" s="7"/>
      <c r="C40" s="7"/>
      <c r="D40" s="7"/>
      <c r="E40" s="7"/>
      <c r="F40" s="7"/>
      <c r="G40" s="7"/>
      <c r="H40" s="7"/>
      <c r="I40" s="7"/>
      <c r="J40" s="7"/>
      <c r="K40" s="7"/>
      <c r="L40" s="7"/>
      <c r="M40" s="7"/>
      <c r="N40" s="7"/>
      <c r="O40" s="7"/>
      <c r="P40" s="7"/>
      <c r="Q40" s="7"/>
    </row>
    <row r="41" spans="1:17" x14ac:dyDescent="0.5">
      <c r="A41" s="7"/>
      <c r="B41" s="7"/>
      <c r="C41" s="7"/>
      <c r="D41" s="7"/>
      <c r="E41" s="7"/>
      <c r="F41" s="7"/>
      <c r="G41" s="7"/>
      <c r="H41" s="7"/>
      <c r="I41" s="7"/>
      <c r="J41" s="7"/>
      <c r="K41" s="7"/>
      <c r="L41" s="7"/>
      <c r="O41" s="7"/>
      <c r="P41" s="7"/>
      <c r="Q41" s="7"/>
    </row>
    <row r="42" spans="1:17" x14ac:dyDescent="0.5">
      <c r="A42" s="7"/>
      <c r="B42" s="7"/>
      <c r="C42" s="7"/>
      <c r="D42" s="7"/>
      <c r="E42" s="7"/>
      <c r="F42" s="7"/>
      <c r="G42" s="7"/>
      <c r="H42" s="7"/>
      <c r="I42" s="7"/>
      <c r="J42" s="7"/>
      <c r="K42" s="7"/>
      <c r="L42" s="7"/>
      <c r="O42" s="7"/>
      <c r="P42" s="7"/>
      <c r="Q42" s="7"/>
    </row>
    <row r="43" spans="1:17" x14ac:dyDescent="0.5">
      <c r="O43" s="7"/>
      <c r="P43" s="7"/>
      <c r="Q43" s="7"/>
    </row>
  </sheetData>
  <sheetProtection sheet="1" formatColumns="0" formatRows="0" selectLockedCells="1"/>
  <mergeCells count="1">
    <mergeCell ref="B1:C1"/>
  </mergeCells>
  <conditionalFormatting sqref="B10">
    <cfRule type="expression" dxfId="678" priority="104">
      <formula>ISTEXT(#REF!)</formula>
    </cfRule>
  </conditionalFormatting>
  <conditionalFormatting sqref="C10">
    <cfRule type="expression" dxfId="677" priority="105">
      <formula>ISTEXT(#REF!)</formula>
    </cfRule>
  </conditionalFormatting>
  <conditionalFormatting sqref="C5:C6">
    <cfRule type="expression" dxfId="676" priority="2">
      <formula>C$6&gt;C$5</formula>
    </cfRule>
  </conditionalFormatting>
  <conditionalFormatting sqref="C8">
    <cfRule type="expression" dxfId="675" priority="1">
      <formula>LEN($C$8)&gt;255</formula>
    </cfRule>
  </conditionalFormatting>
  <dataValidations count="3">
    <dataValidation type="custom" allowBlank="1" showInputMessage="1" showErrorMessage="1" error="Must be less than or equal to plot size." sqref="C6" xr:uid="{B1731CBC-D0B5-48A3-AEED-3FDFB5EF6642}">
      <formula1>C6&lt;=C5</formula1>
    </dataValidation>
    <dataValidation type="custom" allowBlank="1" showInputMessage="1" showErrorMessage="1" error="Must be greater than or equal to harvested area." sqref="C5" xr:uid="{99214222-D012-4DEE-8FB4-8370C1EA875A}">
      <formula1>C5&gt;=C6</formula1>
    </dataValidation>
    <dataValidation type="textLength" allowBlank="1" showInputMessage="1" showErrorMessage="1" error="Notes cannot contain more than 255 characters." sqref="C8" xr:uid="{2FC2C959-E13F-4438-9563-78E5B3342C84}">
      <formula1>0</formula1>
      <formula2>255</formula2>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3F8D-C24E-4502-A05E-F55822B7C63F}">
  <sheetPr codeName="Sheet62"/>
  <dimension ref="A1:E2"/>
  <sheetViews>
    <sheetView workbookViewId="0"/>
  </sheetViews>
  <sheetFormatPr defaultRowHeight="14.35" x14ac:dyDescent="0.5"/>
  <sheetData>
    <row r="1" spans="1:5" x14ac:dyDescent="0.5">
      <c r="A1" s="4" t="str" cm="1">
        <f t="array" ref="A1:D1">TRANSPOSE(_xlfn._xlws.FILTER(ExpD!A:A,ExpD!A:A&lt;&gt;""))</f>
        <v>EX.Design</v>
      </c>
      <c r="B1" s="4" t="str">
        <v>EX.Plot.Size</v>
      </c>
      <c r="C1" s="4" t="str">
        <v>EX.HPlot.Size</v>
      </c>
      <c r="D1" s="4" t="str">
        <v>EX.Notes</v>
      </c>
      <c r="E1" s="4"/>
    </row>
    <row r="2" spans="1:5" x14ac:dyDescent="0.5">
      <c r="A2" s="4" cm="1">
        <f t="array" ref="A2:D2">TRANSPOSE(_xlfn._xlws.FILTER(ExpD!C:C,ExpD!A:A&lt;&gt;""))</f>
        <v>0</v>
      </c>
      <c r="B2" s="4">
        <v>0</v>
      </c>
      <c r="C2" s="4">
        <v>0</v>
      </c>
      <c r="D2" s="4">
        <v>0</v>
      </c>
      <c r="E2" s="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AB12A-9E12-4C74-9603-E52C0913E5A7}">
  <sheetPr codeName="Sheet15">
    <tabColor theme="8" tint="0.79998168889431442"/>
  </sheetPr>
  <dimension ref="A1:AT50"/>
  <sheetViews>
    <sheetView zoomScale="85" zoomScaleNormal="85" workbookViewId="0">
      <selection activeCell="C10" sqref="C10"/>
    </sheetView>
  </sheetViews>
  <sheetFormatPr defaultColWidth="8.8203125" defaultRowHeight="14.35" x14ac:dyDescent="0.5"/>
  <cols>
    <col min="1" max="1" width="2" customWidth="1"/>
    <col min="2" max="2" width="26" bestFit="1" customWidth="1"/>
    <col min="3" max="37" width="15.52734375" customWidth="1"/>
    <col min="38" max="38" width="8.8203125" style="80"/>
    <col min="39" max="42" width="8.8203125" style="97"/>
    <col min="43" max="46" width="8.8203125" style="80"/>
  </cols>
  <sheetData>
    <row r="1" spans="1:46" ht="43" customHeight="1" thickBot="1" x14ac:dyDescent="0.55000000000000004">
      <c r="A1" s="808" t="s">
        <v>1386</v>
      </c>
      <c r="B1" s="784"/>
      <c r="C1" s="784"/>
      <c r="D1" s="784"/>
      <c r="E1" s="784"/>
      <c r="F1" s="784"/>
      <c r="G1" s="784"/>
      <c r="H1" s="784"/>
      <c r="I1" s="784"/>
      <c r="J1" s="784"/>
      <c r="K1" s="784"/>
      <c r="L1" s="784"/>
      <c r="M1" s="784"/>
      <c r="N1" s="784"/>
      <c r="O1" s="784"/>
      <c r="P1" s="784"/>
      <c r="Q1" s="784"/>
      <c r="R1" s="784"/>
      <c r="S1" s="784"/>
      <c r="T1" s="784"/>
      <c r="U1" s="784"/>
      <c r="V1" s="784"/>
      <c r="W1" s="784"/>
      <c r="X1" s="784"/>
      <c r="Y1" s="784"/>
      <c r="Z1" s="784"/>
      <c r="AA1" s="784"/>
      <c r="AB1" s="784"/>
      <c r="AC1" s="784"/>
      <c r="AD1" s="784"/>
      <c r="AE1" s="784"/>
      <c r="AF1" s="784"/>
      <c r="AG1" s="784"/>
      <c r="AH1" s="784"/>
      <c r="AI1" s="784"/>
      <c r="AJ1" s="784"/>
      <c r="AK1" s="809"/>
      <c r="AL1" s="77"/>
      <c r="AM1" s="96" t="s">
        <v>1387</v>
      </c>
      <c r="AN1" s="96" t="s">
        <v>1388</v>
      </c>
      <c r="AO1" s="96"/>
      <c r="AP1" s="96" t="s">
        <v>1389</v>
      </c>
      <c r="AQ1" s="77"/>
      <c r="AR1" s="77"/>
      <c r="AS1" s="77"/>
      <c r="AT1" s="77"/>
    </row>
    <row r="2" spans="1:46" x14ac:dyDescent="0.5">
      <c r="A2" s="134"/>
      <c r="B2" s="7"/>
      <c r="C2" s="7"/>
      <c r="D2" s="7"/>
      <c r="E2" s="7"/>
      <c r="F2" s="7"/>
      <c r="G2" s="7"/>
      <c r="H2" s="7"/>
      <c r="I2" s="7"/>
      <c r="J2" s="7"/>
      <c r="K2" s="7"/>
      <c r="L2" s="7"/>
      <c r="M2" s="7"/>
      <c r="N2" s="7"/>
      <c r="O2" s="7"/>
      <c r="P2" s="7"/>
      <c r="Q2" s="7"/>
      <c r="R2" s="7"/>
      <c r="S2" s="7"/>
      <c r="T2" s="7"/>
      <c r="U2" s="7"/>
      <c r="V2" s="7"/>
      <c r="W2" s="7"/>
      <c r="X2" s="7"/>
      <c r="Y2" s="737"/>
      <c r="Z2" s="7"/>
      <c r="AA2" s="7"/>
      <c r="AB2" s="7"/>
      <c r="AC2" s="7"/>
      <c r="AD2" s="7"/>
      <c r="AE2" s="7"/>
      <c r="AF2" s="7"/>
      <c r="AG2" s="7"/>
      <c r="AH2" s="7"/>
      <c r="AI2" s="7"/>
      <c r="AJ2" s="7"/>
      <c r="AK2" s="737"/>
      <c r="AL2" s="77"/>
      <c r="AM2" s="96" t="str" cm="1">
        <f t="array" ref="AM2">IFERROR(TRANSPOSE(_xlfn.UNIQUE(_xlfn._xlws.FILTER(Products!C4:AK4,Products!C4:AK4&lt;&gt;""))),"No Products Specified")</f>
        <v>No Products Specified</v>
      </c>
      <c r="AN2" s="96" t="str" cm="1">
        <f t="array" ref="AN2">_xlfn.UNIQUE(_xlfn._xlws.FILTER(AM2:AM37,AM2:AM37&lt;&gt;""))</f>
        <v>No Products Specified</v>
      </c>
      <c r="AO2" s="96"/>
      <c r="AP2" s="96" t="str" cm="1">
        <f t="array" ref="AP2">_xlfn.UNIQUE(_xlfn._xlws.FILTER(AN2:AN37,(AN2:AN37&lt;&gt;"")*(AN2:AN37&lt;&gt;0)*(AN2:AN37&lt;&gt;"None")))</f>
        <v>No Products Specified</v>
      </c>
      <c r="AQ2" s="77"/>
      <c r="AR2" s="77"/>
      <c r="AS2" s="77"/>
      <c r="AT2" s="77"/>
    </row>
    <row r="3" spans="1:46" x14ac:dyDescent="0.5">
      <c r="A3" s="134"/>
      <c r="B3" s="362" t="s">
        <v>1390</v>
      </c>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c r="AF3" s="218"/>
      <c r="AG3" s="218"/>
      <c r="AH3" s="218"/>
      <c r="AI3" s="218"/>
      <c r="AJ3" s="218"/>
      <c r="AK3" s="218"/>
      <c r="AL3" s="77"/>
      <c r="AM3" s="96"/>
      <c r="AN3" s="96"/>
      <c r="AO3" s="96"/>
      <c r="AP3" s="96"/>
      <c r="AQ3" s="77"/>
      <c r="AR3" s="77"/>
      <c r="AS3" s="77"/>
      <c r="AT3" s="77"/>
    </row>
    <row r="4" spans="1:46" x14ac:dyDescent="0.5">
      <c r="A4" s="134"/>
      <c r="B4" s="699" t="s">
        <v>1391</v>
      </c>
      <c r="C4" s="218"/>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218"/>
      <c r="AD4" s="218"/>
      <c r="AE4" s="218"/>
      <c r="AF4" s="218"/>
      <c r="AG4" s="218"/>
      <c r="AH4" s="218"/>
      <c r="AI4" s="218"/>
      <c r="AJ4" s="218"/>
      <c r="AK4" s="218"/>
      <c r="AL4" s="77"/>
      <c r="AM4" s="96"/>
      <c r="AN4" s="96"/>
      <c r="AO4" s="96"/>
      <c r="AP4" s="96"/>
      <c r="AQ4" s="77"/>
      <c r="AR4" s="77"/>
      <c r="AS4" s="77"/>
      <c r="AT4" s="77"/>
    </row>
    <row r="5" spans="1:46" ht="5.25" customHeight="1" x14ac:dyDescent="0.5">
      <c r="A5" s="134"/>
      <c r="B5" s="15"/>
      <c r="C5" s="23"/>
      <c r="D5" s="23"/>
      <c r="E5" s="23"/>
      <c r="F5" s="23"/>
      <c r="G5" s="23"/>
      <c r="H5" s="23"/>
      <c r="I5" s="23"/>
      <c r="J5" s="23"/>
      <c r="K5" s="23"/>
      <c r="L5" s="23"/>
      <c r="M5" s="23"/>
      <c r="N5" s="23"/>
      <c r="O5" s="23"/>
      <c r="P5" s="23"/>
      <c r="Q5" s="23"/>
      <c r="R5" s="23"/>
      <c r="S5" s="23"/>
      <c r="T5" s="23"/>
      <c r="U5" s="23"/>
      <c r="V5" s="23"/>
      <c r="W5" s="23"/>
      <c r="X5" s="23"/>
      <c r="Y5" s="736"/>
      <c r="Z5" s="23"/>
      <c r="AA5" s="23"/>
      <c r="AB5" s="23"/>
      <c r="AC5" s="23"/>
      <c r="AD5" s="23"/>
      <c r="AE5" s="23"/>
      <c r="AF5" s="23"/>
      <c r="AG5" s="23"/>
      <c r="AH5" s="23"/>
      <c r="AI5" s="23"/>
      <c r="AJ5" s="23"/>
      <c r="AK5" s="736"/>
      <c r="AL5" s="77"/>
      <c r="AM5" s="96"/>
      <c r="AN5" s="96"/>
      <c r="AO5" s="96"/>
      <c r="AP5" s="96"/>
      <c r="AQ5" s="77"/>
      <c r="AR5" s="77"/>
      <c r="AS5" s="77"/>
      <c r="AT5" s="77"/>
    </row>
    <row r="6" spans="1:46" ht="13" customHeight="1" x14ac:dyDescent="0.5">
      <c r="A6" s="77"/>
      <c r="B6" s="221" t="s">
        <v>1392</v>
      </c>
      <c r="C6" s="195" t="str">
        <f>IFERROR(IF(NOT(ISBLANK(C4)),INDEX(EUs!$G:$G,MATCH(C4,EUs!$E:$E,0)),""),"")</f>
        <v/>
      </c>
      <c r="D6" s="195" t="str">
        <f>IFERROR(IF(NOT(ISBLANK(D4)),INDEX(EUs!$G:$G,MATCH(D4,EUs!$E:$E,0)),""),"")</f>
        <v/>
      </c>
      <c r="E6" s="195" t="str">
        <f>IFERROR(IF(NOT(ISBLANK(E4)),INDEX(EUs!$G:$G,MATCH(E4,EUs!$E:$E,0)),""),"")</f>
        <v/>
      </c>
      <c r="F6" s="195" t="str">
        <f>IFERROR(IF(NOT(ISBLANK(F4)),INDEX(EUs!$G:$G,MATCH(F4,EUs!$E:$E,0)),""),"")</f>
        <v/>
      </c>
      <c r="G6" s="195" t="str">
        <f>IFERROR(IF(NOT(ISBLANK(G4)),INDEX(EUs!$G:$G,MATCH(G4,EUs!$E:$E,0)),""),"")</f>
        <v/>
      </c>
      <c r="H6" s="195" t="str">
        <f>IFERROR(IF(NOT(ISBLANK(H4)),INDEX(EUs!$G:$G,MATCH(H4,EUs!$E:$E,0)),""),"")</f>
        <v/>
      </c>
      <c r="I6" s="195" t="str">
        <f>IFERROR(IF(NOT(ISBLANK(I4)),INDEX(EUs!$G:$G,MATCH(I4,EUs!$E:$E,0)),""),"")</f>
        <v/>
      </c>
      <c r="J6" s="195" t="str">
        <f>IFERROR(IF(NOT(ISBLANK(J4)),INDEX(EUs!$G:$G,MATCH(J4,EUs!$E:$E,0)),""),"")</f>
        <v/>
      </c>
      <c r="K6" s="195" t="str">
        <f>IFERROR(IF(NOT(ISBLANK(K4)),INDEX(EUs!$G:$G,MATCH(K4,EUs!$E:$E,0)),""),"")</f>
        <v/>
      </c>
      <c r="L6" s="195" t="str">
        <f>IFERROR(IF(NOT(ISBLANK(L4)),INDEX(EUs!$G:$G,MATCH(L4,EUs!$E:$E,0)),""),"")</f>
        <v/>
      </c>
      <c r="M6" s="195" t="str">
        <f>IFERROR(IF(NOT(ISBLANK(M4)),INDEX(EUs!$G:$G,MATCH(M4,EUs!$E:$E,0)),""),"")</f>
        <v/>
      </c>
      <c r="N6" s="195" t="str">
        <f>IFERROR(IF(NOT(ISBLANK(N4)),INDEX(EUs!$G:$G,MATCH(N4,EUs!$E:$E,0)),""),"")</f>
        <v/>
      </c>
      <c r="O6" s="195" t="str">
        <f>IFERROR(IF(NOT(ISBLANK(O4)),INDEX(EUs!$G:$G,MATCH(O4,EUs!$E:$E,0)),""),"")</f>
        <v/>
      </c>
      <c r="P6" s="195" t="str">
        <f>IFERROR(IF(NOT(ISBLANK(P4)),INDEX(EUs!$G:$G,MATCH(P4,EUs!$E:$E,0)),""),"")</f>
        <v/>
      </c>
      <c r="Q6" s="195" t="str">
        <f>IFERROR(IF(NOT(ISBLANK(Q4)),INDEX(EUs!$G:$G,MATCH(Q4,EUs!$E:$E,0)),""),"")</f>
        <v/>
      </c>
      <c r="R6" s="195" t="str">
        <f>IFERROR(IF(NOT(ISBLANK(R4)),INDEX(EUs!$G:$G,MATCH(R4,EUs!$E:$E,0)),""),"")</f>
        <v/>
      </c>
      <c r="S6" s="195" t="str">
        <f>IFERROR(IF(NOT(ISBLANK(S4)),INDEX(EUs!$G:$G,MATCH(S4,EUs!$E:$E,0)),""),"")</f>
        <v/>
      </c>
      <c r="T6" s="195" t="str">
        <f>IFERROR(IF(NOT(ISBLANK(T4)),INDEX(EUs!$G:$G,MATCH(T4,EUs!$E:$E,0)),""),"")</f>
        <v/>
      </c>
      <c r="U6" s="195" t="str">
        <f>IFERROR(IF(NOT(ISBLANK(U4)),INDEX(EUs!$G:$G,MATCH(U4,EUs!$E:$E,0)),""),"")</f>
        <v/>
      </c>
      <c r="V6" s="195" t="str">
        <f>IFERROR(IF(NOT(ISBLANK(V4)),INDEX(EUs!$G:$G,MATCH(V4,EUs!$E:$E,0)),""),"")</f>
        <v/>
      </c>
      <c r="W6" s="195" t="str">
        <f>IFERROR(IF(NOT(ISBLANK(W4)),INDEX(EUs!$G:$G,MATCH(W4,EUs!$E:$E,0)),""),"")</f>
        <v/>
      </c>
      <c r="X6" s="195" t="str">
        <f>IFERROR(IF(NOT(ISBLANK(X4)),INDEX(EUs!$G:$G,MATCH(X4,EUs!$E:$E,0)),""),"")</f>
        <v/>
      </c>
      <c r="Y6" s="195" t="str">
        <f>IFERROR(IF(NOT(ISBLANK(Y4)),INDEX(EUs!$G:$G,MATCH(Y4,EUs!$E:$E,0)),""),"")</f>
        <v/>
      </c>
      <c r="Z6" s="195" t="str">
        <f>IFERROR(IF(NOT(ISBLANK(Z4)),INDEX(EUs!$G:$G,MATCH(Z4,EUs!$E:$E,0)),""),"")</f>
        <v/>
      </c>
      <c r="AA6" s="195" t="str">
        <f>IFERROR(IF(NOT(ISBLANK(AA4)),INDEX(EUs!$G:$G,MATCH(AA4,EUs!$E:$E,0)),""),"")</f>
        <v/>
      </c>
      <c r="AB6" s="195" t="str">
        <f>IFERROR(IF(NOT(ISBLANK(AB4)),INDEX(EUs!$G:$G,MATCH(AB4,EUs!$E:$E,0)),""),"")</f>
        <v/>
      </c>
      <c r="AC6" s="195" t="str">
        <f>IFERROR(IF(NOT(ISBLANK(AC4)),INDEX(EUs!$G:$G,MATCH(AC4,EUs!$E:$E,0)),""),"")</f>
        <v/>
      </c>
      <c r="AD6" s="195" t="str">
        <f>IFERROR(IF(NOT(ISBLANK(AD4)),INDEX(EUs!$G:$G,MATCH(AD4,EUs!$E:$E,0)),""),"")</f>
        <v/>
      </c>
      <c r="AE6" s="195" t="str">
        <f>IFERROR(IF(NOT(ISBLANK(AE4)),INDEX(EUs!$G:$G,MATCH(AE4,EUs!$E:$E,0)),""),"")</f>
        <v/>
      </c>
      <c r="AF6" s="195" t="str">
        <f>IFERROR(IF(NOT(ISBLANK(AF4)),INDEX(EUs!$G:$G,MATCH(AF4,EUs!$E:$E,0)),""),"")</f>
        <v/>
      </c>
      <c r="AG6" s="195" t="str">
        <f>IFERROR(IF(NOT(ISBLANK(AG4)),INDEX(EUs!$G:$G,MATCH(AG4,EUs!$E:$E,0)),""),"")</f>
        <v/>
      </c>
      <c r="AH6" s="195" t="str">
        <f>IFERROR(IF(NOT(ISBLANK(AH4)),INDEX(EUs!$G:$G,MATCH(AH4,EUs!$E:$E,0)),""),"")</f>
        <v/>
      </c>
      <c r="AI6" s="195" t="str">
        <f>IFERROR(IF(NOT(ISBLANK(AI4)),INDEX(EUs!$G:$G,MATCH(AI4,EUs!$E:$E,0)),""),"")</f>
        <v/>
      </c>
      <c r="AJ6" s="195" t="str">
        <f>IFERROR(IF(NOT(ISBLANK(AJ4)),INDEX(EUs!$G:$G,MATCH(AJ4,EUs!$E:$E,0)),""),"")</f>
        <v/>
      </c>
      <c r="AK6" s="195" t="str">
        <f>IFERROR(IF(NOT(ISBLANK(AK4)),INDEX(EUs!$G:$G,MATCH(AK4,EUs!$E:$E,0)),""),"")</f>
        <v/>
      </c>
      <c r="AL6" s="77"/>
      <c r="AM6" s="96"/>
      <c r="AN6" s="96"/>
      <c r="AO6" s="96"/>
      <c r="AP6" s="96"/>
      <c r="AQ6" s="77"/>
      <c r="AR6" s="77"/>
      <c r="AS6" s="77"/>
      <c r="AT6" s="77"/>
    </row>
    <row r="7" spans="1:46" s="505" customFormat="1" ht="10.35" x14ac:dyDescent="0.35">
      <c r="A7" s="221"/>
      <c r="B7" s="221" t="s">
        <v>1393</v>
      </c>
      <c r="C7" s="221" t="str">
        <f>IF(ISBLANK(C4),"",IF(C3="Tree",IFERROR(IF(SEARCH("..",C4)&gt;0,"",""),IFERROR(IF(COUNTIF(Tree.L!$I:$I,Products!C4)=0,"Yes","No"),"Yes")),IFERROR(IF(SEARCH("..",C4)&gt;0,"",""),IFERROR(IF(COUNTIF(EUs!$E:$E,Products!C4)=0,"Yes","No"),"Yes"))))</f>
        <v/>
      </c>
      <c r="D7" s="221" t="str">
        <f>IF(ISBLANK(D4),"",IF(D3="Tree",IFERROR(IF(SEARCH("..",D4)&gt;0,"",""),IFERROR(IF(COUNTIF(Tree.L!$I:$I,Products!D4)=0,"Yes","No"),"Yes")),IFERROR(IF(SEARCH("..",D4)&gt;0,"",""),IFERROR(IF(COUNTIF(EUs!$E:$E,Products!D4)=0,"Yes","No"),"Yes"))))</f>
        <v/>
      </c>
      <c r="E7" s="221" t="str">
        <f>IF(ISBLANK(E4),"",IF(E3="Tree",IFERROR(IF(SEARCH("..",E4)&gt;0,"",""),IFERROR(IF(COUNTIF(Tree.L!$I:$I,Products!E4)=0,"Yes","No"),"Yes")),IFERROR(IF(SEARCH("..",E4)&gt;0,"",""),IFERROR(IF(COUNTIF(EUs!$E:$E,Products!E4)=0,"Yes","No"),"Yes"))))</f>
        <v/>
      </c>
      <c r="F7" s="221" t="str">
        <f>IF(ISBLANK(F4),"",IF(F3="Tree",IFERROR(IF(SEARCH("..",F4)&gt;0,"",""),IFERROR(IF(COUNTIF(Tree.L!$I:$I,Products!F4)=0,"Yes","No"),"Yes")),IFERROR(IF(SEARCH("..",F4)&gt;0,"",""),IFERROR(IF(COUNTIF(EUs!$E:$E,Products!F4)=0,"Yes","No"),"Yes"))))</f>
        <v/>
      </c>
      <c r="G7" s="221" t="str">
        <f>IF(ISBLANK(G4),"",IF(G3="Tree",IFERROR(IF(SEARCH("..",G4)&gt;0,"",""),IFERROR(IF(COUNTIF(Tree.L!$I:$I,Products!G4)=0,"Yes","No"),"Yes")),IFERROR(IF(SEARCH("..",G4)&gt;0,"",""),IFERROR(IF(COUNTIF(EUs!$E:$E,Products!G4)=0,"Yes","No"),"Yes"))))</f>
        <v/>
      </c>
      <c r="H7" s="221" t="str">
        <f>IF(ISBLANK(H4),"",IF(H3="Tree",IFERROR(IF(SEARCH("..",H4)&gt;0,"",""),IFERROR(IF(COUNTIF(Tree.L!$I:$I,Products!H4)=0,"Yes","No"),"Yes")),IFERROR(IF(SEARCH("..",H4)&gt;0,"",""),IFERROR(IF(COUNTIF(EUs!$E:$E,Products!H4)=0,"Yes","No"),"Yes"))))</f>
        <v/>
      </c>
      <c r="I7" s="221" t="str">
        <f>IF(ISBLANK(I4),"",IF(I3="Tree",IFERROR(IF(SEARCH("..",I4)&gt;0,"",""),IFERROR(IF(COUNTIF(Tree.L!$I:$I,Products!I4)=0,"Yes","No"),"Yes")),IFERROR(IF(SEARCH("..",I4)&gt;0,"",""),IFERROR(IF(COUNTIF(EUs!$E:$E,Products!I4)=0,"Yes","No"),"Yes"))))</f>
        <v/>
      </c>
      <c r="J7" s="221" t="str">
        <f>IF(ISBLANK(J4),"",IF(J3="Tree",IFERROR(IF(SEARCH("..",J4)&gt;0,"",""),IFERROR(IF(COUNTIF(Tree.L!$I:$I,Products!J4)=0,"Yes","No"),"Yes")),IFERROR(IF(SEARCH("..",J4)&gt;0,"",""),IFERROR(IF(COUNTIF(EUs!$E:$E,Products!J4)=0,"Yes","No"),"Yes"))))</f>
        <v/>
      </c>
      <c r="K7" s="221" t="str">
        <f>IF(ISBLANK(K4),"",IF(K3="Tree",IFERROR(IF(SEARCH("..",K4)&gt;0,"",""),IFERROR(IF(COUNTIF(Tree.L!$I:$I,Products!K4)=0,"Yes","No"),"Yes")),IFERROR(IF(SEARCH("..",K4)&gt;0,"",""),IFERROR(IF(COUNTIF(EUs!$E:$E,Products!K4)=0,"Yes","No"),"Yes"))))</f>
        <v/>
      </c>
      <c r="L7" s="221" t="str">
        <f>IF(ISBLANK(L4),"",IF(L3="Tree",IFERROR(IF(SEARCH("..",L4)&gt;0,"",""),IFERROR(IF(COUNTIF(Tree.L!$I:$I,Products!L4)=0,"Yes","No"),"Yes")),IFERROR(IF(SEARCH("..",L4)&gt;0,"",""),IFERROR(IF(COUNTIF(EUs!$E:$E,Products!L4)=0,"Yes","No"),"Yes"))))</f>
        <v/>
      </c>
      <c r="M7" s="221" t="str">
        <f>IF(ISBLANK(M4),"",IF(M3="Tree",IFERROR(IF(SEARCH("..",M4)&gt;0,"",""),IFERROR(IF(COUNTIF(Tree.L!$I:$I,Products!M4)=0,"Yes","No"),"Yes")),IFERROR(IF(SEARCH("..",M4)&gt;0,"",""),IFERROR(IF(COUNTIF(EUs!$E:$E,Products!M4)=0,"Yes","No"),"Yes"))))</f>
        <v/>
      </c>
      <c r="N7" s="221" t="str">
        <f>IF(ISBLANK(N4),"",IF(N3="Tree",IFERROR(IF(SEARCH("..",N4)&gt;0,"",""),IFERROR(IF(COUNTIF(Tree.L!$I:$I,Products!N4)=0,"Yes","No"),"Yes")),IFERROR(IF(SEARCH("..",N4)&gt;0,"",""),IFERROR(IF(COUNTIF(EUs!$E:$E,Products!N4)=0,"Yes","No"),"Yes"))))</f>
        <v/>
      </c>
      <c r="O7" s="221" t="str">
        <f>IF(ISBLANK(O4),"",IF(O3="Tree",IFERROR(IF(SEARCH("..",O4)&gt;0,"",""),IFERROR(IF(COUNTIF(Tree.L!$I:$I,Products!O4)=0,"Yes","No"),"Yes")),IFERROR(IF(SEARCH("..",O4)&gt;0,"",""),IFERROR(IF(COUNTIF(EUs!$E:$E,Products!O4)=0,"Yes","No"),"Yes"))))</f>
        <v/>
      </c>
      <c r="P7" s="221" t="str">
        <f>IF(ISBLANK(P4),"",IF(P3="Tree",IFERROR(IF(SEARCH("..",P4)&gt;0,"",""),IFERROR(IF(COUNTIF(Tree.L!$I:$I,Products!P4)=0,"Yes","No"),"Yes")),IFERROR(IF(SEARCH("..",P4)&gt;0,"",""),IFERROR(IF(COUNTIF(EUs!$E:$E,Products!P4)=0,"Yes","No"),"Yes"))))</f>
        <v/>
      </c>
      <c r="Q7" s="221" t="str">
        <f>IF(ISBLANK(Q4),"",IF(Q3="Tree",IFERROR(IF(SEARCH("..",Q4)&gt;0,"",""),IFERROR(IF(COUNTIF(Tree.L!$I:$I,Products!Q4)=0,"Yes","No"),"Yes")),IFERROR(IF(SEARCH("..",Q4)&gt;0,"",""),IFERROR(IF(COUNTIF(EUs!$E:$E,Products!Q4)=0,"Yes","No"),"Yes"))))</f>
        <v/>
      </c>
      <c r="R7" s="221" t="str">
        <f>IF(ISBLANK(R4),"",IF(R3="Tree",IFERROR(IF(SEARCH("..",R4)&gt;0,"",""),IFERROR(IF(COUNTIF(Tree.L!$I:$I,Products!R4)=0,"Yes","No"),"Yes")),IFERROR(IF(SEARCH("..",R4)&gt;0,"",""),IFERROR(IF(COUNTIF(EUs!$E:$E,Products!R4)=0,"Yes","No"),"Yes"))))</f>
        <v/>
      </c>
      <c r="S7" s="221" t="str">
        <f>IF(ISBLANK(S4),"",IF(S3="Tree",IFERROR(IF(SEARCH("..",S4)&gt;0,"",""),IFERROR(IF(COUNTIF(Tree.L!$I:$I,Products!S4)=0,"Yes","No"),"Yes")),IFERROR(IF(SEARCH("..",S4)&gt;0,"",""),IFERROR(IF(COUNTIF(EUs!$E:$E,Products!S4)=0,"Yes","No"),"Yes"))))</f>
        <v/>
      </c>
      <c r="T7" s="221" t="str">
        <f>IF(ISBLANK(T4),"",IF(T3="Tree",IFERROR(IF(SEARCH("..",T4)&gt;0,"",""),IFERROR(IF(COUNTIF(Tree.L!$I:$I,Products!T4)=0,"Yes","No"),"Yes")),IFERROR(IF(SEARCH("..",T4)&gt;0,"",""),IFERROR(IF(COUNTIF(EUs!$E:$E,Products!T4)=0,"Yes","No"),"Yes"))))</f>
        <v/>
      </c>
      <c r="U7" s="221" t="str">
        <f>IF(ISBLANK(U4),"",IF(U3="Tree",IFERROR(IF(SEARCH("..",U4)&gt;0,"",""),IFERROR(IF(COUNTIF(Tree.L!$I:$I,Products!U4)=0,"Yes","No"),"Yes")),IFERROR(IF(SEARCH("..",U4)&gt;0,"",""),IFERROR(IF(COUNTIF(EUs!$E:$E,Products!U4)=0,"Yes","No"),"Yes"))))</f>
        <v/>
      </c>
      <c r="V7" s="221" t="str">
        <f>IF(ISBLANK(V4),"",IF(V3="Tree",IFERROR(IF(SEARCH("..",V4)&gt;0,"",""),IFERROR(IF(COUNTIF(Tree.L!$I:$I,Products!V4)=0,"Yes","No"),"Yes")),IFERROR(IF(SEARCH("..",V4)&gt;0,"",""),IFERROR(IF(COUNTIF(EUs!$E:$E,Products!V4)=0,"Yes","No"),"Yes"))))</f>
        <v/>
      </c>
      <c r="W7" s="221" t="str">
        <f>IF(ISBLANK(W4),"",IF(W3="Tree",IFERROR(IF(SEARCH("..",W4)&gt;0,"",""),IFERROR(IF(COUNTIF(Tree.L!$I:$I,Products!W4)=0,"Yes","No"),"Yes")),IFERROR(IF(SEARCH("..",W4)&gt;0,"",""),IFERROR(IF(COUNTIF(EUs!$E:$E,Products!W4)=0,"Yes","No"),"Yes"))))</f>
        <v/>
      </c>
      <c r="X7" s="221" t="str">
        <f>IF(ISBLANK(X4),"",IF(X3="Tree",IFERROR(IF(SEARCH("..",X4)&gt;0,"",""),IFERROR(IF(COUNTIF(Tree.L!$I:$I,Products!X4)=0,"Yes","No"),"Yes")),IFERROR(IF(SEARCH("..",X4)&gt;0,"",""),IFERROR(IF(COUNTIF(EUs!$E:$E,Products!X4)=0,"Yes","No"),"Yes"))))</f>
        <v/>
      </c>
      <c r="Y7" s="221" t="str">
        <f>IF(ISBLANK(Y4),"",IF(Y3="Tree",IFERROR(IF(SEARCH("..",Y4)&gt;0,"",""),IFERROR(IF(COUNTIF(Tree.L!$I:$I,Products!Y4)=0,"Yes","No"),"Yes")),IFERROR(IF(SEARCH("..",Y4)&gt;0,"",""),IFERROR(IF(COUNTIF(EUs!$E:$E,Products!Y4)=0,"Yes","No"),"Yes"))))</f>
        <v/>
      </c>
      <c r="Z7" s="221" t="str">
        <f>IF(ISBLANK(Z4),"",IF(Z3="Tree",IFERROR(IF(SEARCH("..",Z4)&gt;0,"",""),IFERROR(IF(COUNTIF(Tree.L!$I:$I,Products!Z4)=0,"Yes","No"),"Yes")),IFERROR(IF(SEARCH("..",Z4)&gt;0,"",""),IFERROR(IF(COUNTIF(EUs!$E:$E,Products!Z4)=0,"Yes","No"),"Yes"))))</f>
        <v/>
      </c>
      <c r="AA7" s="221" t="str">
        <f>IF(ISBLANK(AA4),"",IF(AA3="Tree",IFERROR(IF(SEARCH("..",AA4)&gt;0,"",""),IFERROR(IF(COUNTIF(Tree.L!$I:$I,Products!AA4)=0,"Yes","No"),"Yes")),IFERROR(IF(SEARCH("..",AA4)&gt;0,"",""),IFERROR(IF(COUNTIF(EUs!$E:$E,Products!AA4)=0,"Yes","No"),"Yes"))))</f>
        <v/>
      </c>
      <c r="AB7" s="221" t="str">
        <f>IF(ISBLANK(AB4),"",IF(AB3="Tree",IFERROR(IF(SEARCH("..",AB4)&gt;0,"",""),IFERROR(IF(COUNTIF(Tree.L!$I:$I,Products!AB4)=0,"Yes","No"),"Yes")),IFERROR(IF(SEARCH("..",AB4)&gt;0,"",""),IFERROR(IF(COUNTIF(EUs!$E:$E,Products!AB4)=0,"Yes","No"),"Yes"))))</f>
        <v/>
      </c>
      <c r="AC7" s="221" t="str">
        <f>IF(ISBLANK(AC4),"",IF(AC3="Tree",IFERROR(IF(SEARCH("..",AC4)&gt;0,"",""),IFERROR(IF(COUNTIF(Tree.L!$I:$I,Products!AC4)=0,"Yes","No"),"Yes")),IFERROR(IF(SEARCH("..",AC4)&gt;0,"",""),IFERROR(IF(COUNTIF(EUs!$E:$E,Products!AC4)=0,"Yes","No"),"Yes"))))</f>
        <v/>
      </c>
      <c r="AD7" s="221" t="str">
        <f>IF(ISBLANK(AD4),"",IF(AD3="Tree",IFERROR(IF(SEARCH("..",AD4)&gt;0,"",""),IFERROR(IF(COUNTIF(Tree.L!$I:$I,Products!AD4)=0,"Yes","No"),"Yes")),IFERROR(IF(SEARCH("..",AD4)&gt;0,"",""),IFERROR(IF(COUNTIF(EUs!$E:$E,Products!AD4)=0,"Yes","No"),"Yes"))))</f>
        <v/>
      </c>
      <c r="AE7" s="221" t="str">
        <f>IF(ISBLANK(AE4),"",IF(AE3="Tree",IFERROR(IF(SEARCH("..",AE4)&gt;0,"",""),IFERROR(IF(COUNTIF(Tree.L!$I:$I,Products!AE4)=0,"Yes","No"),"Yes")),IFERROR(IF(SEARCH("..",AE4)&gt;0,"",""),IFERROR(IF(COUNTIF(EUs!$E:$E,Products!AE4)=0,"Yes","No"),"Yes"))))</f>
        <v/>
      </c>
      <c r="AF7" s="221" t="str">
        <f>IF(ISBLANK(AF4),"",IF(AF3="Tree",IFERROR(IF(SEARCH("..",AF4)&gt;0,"",""),IFERROR(IF(COUNTIF(Tree.L!$I:$I,Products!AF4)=0,"Yes","No"),"Yes")),IFERROR(IF(SEARCH("..",AF4)&gt;0,"",""),IFERROR(IF(COUNTIF(EUs!$E:$E,Products!AF4)=0,"Yes","No"),"Yes"))))</f>
        <v/>
      </c>
      <c r="AG7" s="221" t="str">
        <f>IF(ISBLANK(AG4),"",IF(AG3="Tree",IFERROR(IF(SEARCH("..",AG4)&gt;0,"",""),IFERROR(IF(COUNTIF(Tree.L!$I:$I,Products!AG4)=0,"Yes","No"),"Yes")),IFERROR(IF(SEARCH("..",AG4)&gt;0,"",""),IFERROR(IF(COUNTIF(EUs!$E:$E,Products!AG4)=0,"Yes","No"),"Yes"))))</f>
        <v/>
      </c>
      <c r="AH7" s="221" t="str">
        <f>IF(ISBLANK(AH4),"",IF(AH3="Tree",IFERROR(IF(SEARCH("..",AH4)&gt;0,"",""),IFERROR(IF(COUNTIF(Tree.L!$I:$I,Products!AH4)=0,"Yes","No"),"Yes")),IFERROR(IF(SEARCH("..",AH4)&gt;0,"",""),IFERROR(IF(COUNTIF(EUs!$E:$E,Products!AH4)=0,"Yes","No"),"Yes"))))</f>
        <v/>
      </c>
      <c r="AI7" s="221" t="str">
        <f>IF(ISBLANK(AI4),"",IF(AI3="Tree",IFERROR(IF(SEARCH("..",AI4)&gt;0,"",""),IFERROR(IF(COUNTIF(Tree.L!$I:$I,Products!AI4)=0,"Yes","No"),"Yes")),IFERROR(IF(SEARCH("..",AI4)&gt;0,"",""),IFERROR(IF(COUNTIF(EUs!$E:$E,Products!AI4)=0,"Yes","No"),"Yes"))))</f>
        <v/>
      </c>
      <c r="AJ7" s="221" t="str">
        <f>IF(ISBLANK(AJ4),"",IF(AJ3="Tree",IFERROR(IF(SEARCH("..",AJ4)&gt;0,"",""),IFERROR(IF(COUNTIF(Tree.L!$I:$I,Products!AJ4)=0,"Yes","No"),"Yes")),IFERROR(IF(SEARCH("..",AJ4)&gt;0,"",""),IFERROR(IF(COUNTIF(EUs!$E:$E,Products!AJ4)=0,"Yes","No"),"Yes"))))</f>
        <v/>
      </c>
      <c r="AK7" s="221" t="str">
        <f>IF(ISBLANK(AK4),"",IF(AK3="Tree",IFERROR(IF(SEARCH("..",AK4)&gt;0,"",""),IFERROR(IF(COUNTIF(Tree.L!$I:$I,Products!AK4)=0,"Yes","No"),"Yes")),IFERROR(IF(SEARCH("..",AK4)&gt;0,"",""),IFERROR(IF(COUNTIF(EUs!$E:$E,Products!AK4)=0,"Yes","No"),"Yes"))))</f>
        <v/>
      </c>
      <c r="AL7" s="327"/>
      <c r="AM7" s="96"/>
      <c r="AN7" s="327"/>
      <c r="AO7" s="327"/>
      <c r="AP7" s="327"/>
      <c r="AQ7" s="327"/>
      <c r="AR7" s="327"/>
      <c r="AS7" s="327"/>
      <c r="AT7" s="327"/>
    </row>
    <row r="8" spans="1:46" ht="5.25" customHeight="1" x14ac:dyDescent="0.5">
      <c r="A8" s="134"/>
      <c r="B8" s="15"/>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77"/>
      <c r="AM8" s="96"/>
      <c r="AN8" s="96"/>
      <c r="AO8" s="96"/>
      <c r="AP8" s="96"/>
      <c r="AQ8" s="77"/>
      <c r="AR8" s="77"/>
      <c r="AS8" s="77"/>
      <c r="AT8" s="77"/>
    </row>
    <row r="9" spans="1:46" s="505" customFormat="1" ht="11.7" x14ac:dyDescent="0.4">
      <c r="A9" s="221"/>
      <c r="B9" s="362" t="s">
        <v>1394</v>
      </c>
      <c r="C9" s="695"/>
      <c r="D9" s="695"/>
      <c r="E9" s="695"/>
      <c r="F9" s="695"/>
      <c r="G9" s="695"/>
      <c r="H9" s="695"/>
      <c r="I9" s="695"/>
      <c r="J9" s="695"/>
      <c r="K9" s="695"/>
      <c r="L9" s="695"/>
      <c r="M9" s="695"/>
      <c r="N9" s="695"/>
      <c r="O9" s="695"/>
      <c r="P9" s="695"/>
      <c r="Q9" s="695"/>
      <c r="R9" s="695"/>
      <c r="S9" s="695"/>
      <c r="T9" s="695"/>
      <c r="U9" s="695"/>
      <c r="V9" s="695"/>
      <c r="W9" s="695"/>
      <c r="X9" s="695"/>
      <c r="Y9" s="735"/>
      <c r="Z9" s="695"/>
      <c r="AA9" s="695"/>
      <c r="AB9" s="695"/>
      <c r="AC9" s="695"/>
      <c r="AD9" s="695"/>
      <c r="AE9" s="695"/>
      <c r="AF9" s="695"/>
      <c r="AG9" s="695"/>
      <c r="AH9" s="695"/>
      <c r="AI9" s="695"/>
      <c r="AJ9" s="695"/>
      <c r="AK9" s="735"/>
      <c r="AL9" s="327"/>
      <c r="AM9" s="96"/>
      <c r="AN9" s="327"/>
      <c r="AO9" s="327"/>
      <c r="AP9" s="327"/>
      <c r="AQ9" s="327"/>
      <c r="AR9" s="327"/>
      <c r="AS9" s="327"/>
      <c r="AT9" s="327"/>
    </row>
    <row r="10" spans="1:46" s="505" customFormat="1" ht="11.7" x14ac:dyDescent="0.4">
      <c r="A10" s="221"/>
      <c r="B10" s="362" t="s">
        <v>1395</v>
      </c>
      <c r="C10" s="695"/>
      <c r="D10" s="695"/>
      <c r="E10" s="695"/>
      <c r="F10" s="695"/>
      <c r="G10" s="695"/>
      <c r="H10" s="695"/>
      <c r="I10" s="695"/>
      <c r="J10" s="695"/>
      <c r="K10" s="695"/>
      <c r="L10" s="695"/>
      <c r="M10" s="695"/>
      <c r="N10" s="695"/>
      <c r="O10" s="695"/>
      <c r="P10" s="695"/>
      <c r="Q10" s="695"/>
      <c r="R10" s="695"/>
      <c r="S10" s="695"/>
      <c r="T10" s="695"/>
      <c r="U10" s="695"/>
      <c r="V10" s="695"/>
      <c r="W10" s="695"/>
      <c r="X10" s="695"/>
      <c r="Y10" s="695"/>
      <c r="Z10" s="695"/>
      <c r="AA10" s="695"/>
      <c r="AB10" s="695"/>
      <c r="AC10" s="695"/>
      <c r="AD10" s="695"/>
      <c r="AE10" s="695"/>
      <c r="AF10" s="695"/>
      <c r="AG10" s="695"/>
      <c r="AH10" s="695"/>
      <c r="AI10" s="695"/>
      <c r="AJ10" s="695"/>
      <c r="AK10" s="695"/>
      <c r="AL10" s="327"/>
      <c r="AM10" s="96"/>
      <c r="AN10" s="327"/>
      <c r="AO10" s="327"/>
      <c r="AP10" s="327"/>
      <c r="AQ10" s="327"/>
      <c r="AR10" s="327"/>
      <c r="AS10" s="327"/>
      <c r="AT10" s="327"/>
    </row>
    <row r="11" spans="1:46" s="505" customFormat="1" ht="11.7" x14ac:dyDescent="0.4">
      <c r="A11" s="221"/>
      <c r="B11" s="362" t="s">
        <v>1396</v>
      </c>
      <c r="C11" s="695"/>
      <c r="D11" s="695"/>
      <c r="E11" s="695"/>
      <c r="F11" s="695"/>
      <c r="G11" s="695"/>
      <c r="H11" s="695"/>
      <c r="I11" s="695"/>
      <c r="J11" s="695"/>
      <c r="K11" s="695"/>
      <c r="L11" s="695"/>
      <c r="M11" s="695"/>
      <c r="N11" s="695"/>
      <c r="O11" s="695"/>
      <c r="P11" s="695"/>
      <c r="Q11" s="695"/>
      <c r="R11" s="695"/>
      <c r="S11" s="695"/>
      <c r="T11" s="695"/>
      <c r="U11" s="695"/>
      <c r="V11" s="695"/>
      <c r="W11" s="695"/>
      <c r="X11" s="695"/>
      <c r="Y11" s="695"/>
      <c r="Z11" s="695"/>
      <c r="AA11" s="695"/>
      <c r="AB11" s="695"/>
      <c r="AC11" s="695"/>
      <c r="AD11" s="695"/>
      <c r="AE11" s="695"/>
      <c r="AF11" s="695"/>
      <c r="AG11" s="695"/>
      <c r="AH11" s="695"/>
      <c r="AI11" s="695"/>
      <c r="AJ11" s="695"/>
      <c r="AK11" s="695"/>
      <c r="AL11" s="327"/>
      <c r="AM11" s="96"/>
      <c r="AN11" s="327"/>
      <c r="AO11" s="327"/>
      <c r="AP11" s="327"/>
      <c r="AQ11" s="327"/>
      <c r="AR11" s="327"/>
      <c r="AS11" s="327"/>
      <c r="AT11" s="327"/>
    </row>
    <row r="12" spans="1:46" ht="5.25" customHeight="1" x14ac:dyDescent="0.5">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7"/>
      <c r="AJ12" s="7"/>
      <c r="AK12" s="7"/>
      <c r="AL12" s="77"/>
      <c r="AM12" s="96"/>
      <c r="AN12" s="96"/>
      <c r="AO12" s="96"/>
      <c r="AP12" s="96"/>
      <c r="AQ12" s="77"/>
      <c r="AR12" s="77"/>
      <c r="AS12" s="77"/>
      <c r="AT12" s="77"/>
    </row>
    <row r="13" spans="1:46" x14ac:dyDescent="0.5">
      <c r="A13" s="7"/>
      <c r="B13" s="7"/>
      <c r="C13" s="356" t="s">
        <v>1397</v>
      </c>
      <c r="D13" s="7"/>
      <c r="E13" s="811" t="s">
        <v>1398</v>
      </c>
      <c r="F13" s="812"/>
      <c r="G13" s="7"/>
      <c r="H13" s="6"/>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7"/>
      <c r="AM13" s="96"/>
      <c r="AN13" s="96"/>
      <c r="AO13" s="96"/>
      <c r="AP13" s="96"/>
      <c r="AQ13" s="77"/>
      <c r="AR13" s="77"/>
      <c r="AS13" s="77"/>
      <c r="AT13" s="77"/>
    </row>
    <row r="14" spans="1:46" ht="21" customHeight="1" x14ac:dyDescent="0.5">
      <c r="A14" s="7"/>
      <c r="B14" s="221" t="str" cm="1">
        <f t="array" ref="B14">_xlfn.ANCHORARRAY(AM2)</f>
        <v>No Products Specified</v>
      </c>
      <c r="C14" s="421"/>
      <c r="D14" s="7"/>
      <c r="E14" s="812"/>
      <c r="F14" s="812"/>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7"/>
      <c r="AM14" s="96"/>
      <c r="AN14" s="96"/>
      <c r="AO14" s="96"/>
      <c r="AP14" s="96"/>
      <c r="AQ14" s="77"/>
      <c r="AR14" s="77"/>
      <c r="AS14" s="77"/>
      <c r="AT14" s="77"/>
    </row>
    <row r="15" spans="1:46" x14ac:dyDescent="0.5">
      <c r="A15" s="7"/>
      <c r="B15" s="221"/>
      <c r="C15" s="421"/>
      <c r="D15" s="7"/>
      <c r="E15" s="810" t="str" cm="1">
        <f t="array" ref="E15">IFERROR(_xlfn.TEXTJOIN("..",TRUE,TRANSPOSE(_xlfn._xlws.FILTER(B14:B36,C14:C36="Yes"))),"No values selected")</f>
        <v>No values selected</v>
      </c>
      <c r="F15" s="810"/>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7"/>
      <c r="AM15" s="96"/>
      <c r="AN15" s="96"/>
      <c r="AO15" s="96"/>
      <c r="AP15" s="96"/>
      <c r="AQ15" s="77"/>
      <c r="AR15" s="77"/>
      <c r="AS15" s="77"/>
      <c r="AT15" s="77"/>
    </row>
    <row r="16" spans="1:46" x14ac:dyDescent="0.5">
      <c r="A16" s="7"/>
      <c r="B16" s="221"/>
      <c r="C16" s="421"/>
      <c r="D16" s="7"/>
      <c r="E16" s="15"/>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7"/>
      <c r="AM16" s="96"/>
      <c r="AN16" s="96"/>
      <c r="AO16" s="96"/>
      <c r="AP16" s="96"/>
      <c r="AQ16" s="77"/>
      <c r="AR16" s="77"/>
      <c r="AS16" s="77"/>
      <c r="AT16" s="77"/>
    </row>
    <row r="17" spans="1:46" x14ac:dyDescent="0.5">
      <c r="A17" s="7"/>
      <c r="B17" s="221"/>
      <c r="C17" s="421"/>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7"/>
      <c r="AJ17" s="7"/>
      <c r="AK17" s="7"/>
      <c r="AL17" s="77"/>
      <c r="AM17" s="96"/>
      <c r="AN17" s="96"/>
      <c r="AO17" s="96"/>
      <c r="AP17" s="96"/>
      <c r="AQ17" s="77"/>
      <c r="AR17" s="77"/>
      <c r="AS17" s="77"/>
      <c r="AT17" s="77"/>
    </row>
    <row r="18" spans="1:46" x14ac:dyDescent="0.5">
      <c r="A18" s="7"/>
      <c r="B18" s="221"/>
      <c r="C18" s="421"/>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7"/>
      <c r="AM18" s="96"/>
      <c r="AN18" s="96"/>
      <c r="AO18" s="96"/>
      <c r="AP18" s="96"/>
      <c r="AQ18" s="77"/>
      <c r="AR18" s="77"/>
      <c r="AS18" s="77"/>
      <c r="AT18" s="77"/>
    </row>
    <row r="19" spans="1:46" x14ac:dyDescent="0.5">
      <c r="A19" s="7"/>
      <c r="B19" s="221"/>
      <c r="C19" s="421"/>
      <c r="D19" s="7"/>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G19" s="7"/>
      <c r="AH19" s="7"/>
      <c r="AI19" s="7"/>
      <c r="AJ19" s="7"/>
      <c r="AK19" s="7"/>
      <c r="AL19" s="77"/>
      <c r="AM19" s="96"/>
      <c r="AN19" s="96"/>
      <c r="AO19" s="96"/>
      <c r="AP19" s="96"/>
      <c r="AQ19" s="77"/>
      <c r="AR19" s="77"/>
      <c r="AS19" s="77"/>
      <c r="AT19" s="77"/>
    </row>
    <row r="20" spans="1:46" x14ac:dyDescent="0.5">
      <c r="A20" s="7"/>
      <c r="B20" s="221"/>
      <c r="C20" s="421"/>
      <c r="D20" s="7"/>
      <c r="E20" s="7"/>
      <c r="F20" s="7"/>
      <c r="G20" s="7"/>
      <c r="H20" s="7"/>
      <c r="I20" s="7"/>
      <c r="J20" s="7"/>
      <c r="K20" s="7"/>
      <c r="L20" s="7"/>
      <c r="M20" s="7"/>
      <c r="N20" s="7"/>
      <c r="O20" s="7"/>
      <c r="P20" s="7"/>
      <c r="Q20" s="7"/>
      <c r="R20" s="7"/>
      <c r="S20" s="7"/>
      <c r="T20" s="7"/>
      <c r="U20" s="7"/>
      <c r="V20" s="7"/>
      <c r="W20" s="7"/>
      <c r="X20" s="7"/>
      <c r="Y20" s="7"/>
      <c r="Z20" s="7"/>
      <c r="AA20" s="7"/>
      <c r="AB20" s="7"/>
      <c r="AC20" s="7"/>
      <c r="AD20" s="7"/>
      <c r="AE20" s="7"/>
      <c r="AF20" s="7"/>
      <c r="AG20" s="7"/>
      <c r="AH20" s="7"/>
      <c r="AI20" s="7"/>
      <c r="AJ20" s="7"/>
      <c r="AK20" s="7"/>
      <c r="AL20" s="77"/>
      <c r="AM20" s="96"/>
      <c r="AN20" s="96"/>
      <c r="AO20" s="96"/>
      <c r="AP20" s="96"/>
      <c r="AQ20" s="77"/>
      <c r="AR20" s="77"/>
      <c r="AS20" s="77"/>
      <c r="AT20" s="77"/>
    </row>
    <row r="21" spans="1:46" x14ac:dyDescent="0.5">
      <c r="A21" s="7"/>
      <c r="B21" s="221"/>
      <c r="C21" s="421"/>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G21" s="7"/>
      <c r="AH21" s="7"/>
      <c r="AI21" s="7"/>
      <c r="AJ21" s="7"/>
      <c r="AK21" s="7"/>
      <c r="AL21" s="77"/>
      <c r="AM21" s="96"/>
      <c r="AN21" s="96"/>
      <c r="AO21" s="96"/>
      <c r="AP21" s="96"/>
      <c r="AQ21" s="77"/>
      <c r="AR21" s="77"/>
      <c r="AS21" s="77"/>
      <c r="AT21" s="77"/>
    </row>
    <row r="22" spans="1:46" x14ac:dyDescent="0.5">
      <c r="A22" s="7"/>
      <c r="B22" s="221"/>
      <c r="C22" s="421"/>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c r="AI22" s="7"/>
      <c r="AJ22" s="7"/>
      <c r="AK22" s="7"/>
      <c r="AL22" s="77"/>
      <c r="AM22" s="96"/>
      <c r="AN22" s="96"/>
      <c r="AO22" s="96"/>
      <c r="AP22" s="96"/>
      <c r="AQ22" s="77"/>
      <c r="AR22" s="77"/>
      <c r="AS22" s="77"/>
      <c r="AT22" s="77"/>
    </row>
    <row r="23" spans="1:46" x14ac:dyDescent="0.5">
      <c r="A23" s="7"/>
      <c r="B23" s="221"/>
      <c r="C23" s="421"/>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G23" s="7"/>
      <c r="AH23" s="7"/>
      <c r="AI23" s="7"/>
      <c r="AJ23" s="7"/>
      <c r="AK23" s="7"/>
      <c r="AL23" s="77"/>
      <c r="AM23" s="96"/>
      <c r="AN23" s="96"/>
      <c r="AO23" s="96"/>
      <c r="AP23" s="96"/>
      <c r="AQ23" s="77"/>
      <c r="AR23" s="77"/>
      <c r="AS23" s="77"/>
      <c r="AT23" s="77"/>
    </row>
    <row r="24" spans="1:46" x14ac:dyDescent="0.5">
      <c r="A24" s="7"/>
      <c r="B24" s="221"/>
      <c r="C24" s="421"/>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c r="AK24" s="7"/>
      <c r="AL24" s="77"/>
      <c r="AM24" s="96"/>
      <c r="AN24" s="96"/>
      <c r="AO24" s="96"/>
      <c r="AP24" s="96"/>
      <c r="AQ24" s="77"/>
      <c r="AR24" s="77"/>
      <c r="AS24" s="77"/>
      <c r="AT24" s="77"/>
    </row>
    <row r="25" spans="1:46" x14ac:dyDescent="0.5">
      <c r="A25" s="7"/>
      <c r="B25" s="221"/>
      <c r="C25" s="421"/>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c r="AI25" s="7"/>
      <c r="AJ25" s="7"/>
      <c r="AK25" s="7"/>
      <c r="AL25" s="77"/>
      <c r="AM25" s="96"/>
      <c r="AN25" s="96"/>
      <c r="AO25" s="96"/>
      <c r="AP25" s="96"/>
      <c r="AQ25" s="77"/>
      <c r="AR25" s="77"/>
      <c r="AS25" s="77"/>
      <c r="AT25" s="77"/>
    </row>
    <row r="26" spans="1:46" x14ac:dyDescent="0.5">
      <c r="A26" s="7"/>
      <c r="B26" s="221"/>
      <c r="C26" s="421"/>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c r="AI26" s="7"/>
      <c r="AJ26" s="7"/>
      <c r="AK26" s="7"/>
      <c r="AL26" s="77"/>
      <c r="AM26" s="96"/>
      <c r="AN26" s="96"/>
      <c r="AO26" s="96"/>
      <c r="AP26" s="96"/>
      <c r="AQ26" s="77"/>
      <c r="AR26" s="77"/>
      <c r="AS26" s="77"/>
      <c r="AT26" s="77"/>
    </row>
    <row r="27" spans="1:46" x14ac:dyDescent="0.5">
      <c r="A27" s="7"/>
      <c r="B27" s="221"/>
      <c r="C27" s="421"/>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c r="AL27" s="77"/>
      <c r="AM27" s="96"/>
      <c r="AN27" s="96"/>
      <c r="AO27" s="96"/>
      <c r="AP27" s="96"/>
      <c r="AQ27" s="77"/>
      <c r="AR27" s="77"/>
      <c r="AS27" s="77"/>
      <c r="AT27" s="77"/>
    </row>
    <row r="28" spans="1:46" x14ac:dyDescent="0.5">
      <c r="A28" s="7"/>
      <c r="B28" s="221"/>
      <c r="C28" s="421"/>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c r="AL28" s="77"/>
      <c r="AM28" s="96"/>
      <c r="AN28" s="96"/>
      <c r="AO28" s="96"/>
      <c r="AP28" s="96"/>
      <c r="AQ28" s="77"/>
      <c r="AR28" s="77"/>
      <c r="AS28" s="77"/>
      <c r="AT28" s="77"/>
    </row>
    <row r="29" spans="1:46" x14ac:dyDescent="0.5">
      <c r="A29" s="7"/>
      <c r="B29" s="221"/>
      <c r="C29" s="421"/>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c r="AL29" s="77"/>
      <c r="AM29" s="96"/>
      <c r="AN29" s="96"/>
      <c r="AO29" s="96"/>
      <c r="AP29" s="96"/>
      <c r="AQ29" s="77"/>
      <c r="AR29" s="77"/>
      <c r="AS29" s="77"/>
      <c r="AT29" s="77"/>
    </row>
    <row r="30" spans="1:46" x14ac:dyDescent="0.5">
      <c r="A30" s="7"/>
      <c r="B30" s="221"/>
      <c r="C30" s="421"/>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7"/>
      <c r="AM30" s="96"/>
      <c r="AN30" s="96"/>
      <c r="AO30" s="96"/>
      <c r="AP30" s="96"/>
      <c r="AQ30" s="77"/>
      <c r="AR30" s="77"/>
      <c r="AS30" s="77"/>
      <c r="AT30" s="77"/>
    </row>
    <row r="31" spans="1:46" x14ac:dyDescent="0.5">
      <c r="A31" s="7"/>
      <c r="B31" s="221"/>
      <c r="C31" s="421"/>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c r="AL31" s="77"/>
      <c r="AM31" s="96"/>
      <c r="AN31" s="96"/>
      <c r="AO31" s="96"/>
      <c r="AP31" s="96"/>
      <c r="AQ31" s="77"/>
      <c r="AR31" s="77"/>
      <c r="AS31" s="77"/>
      <c r="AT31" s="77"/>
    </row>
    <row r="32" spans="1:46" x14ac:dyDescent="0.5">
      <c r="A32" s="7"/>
      <c r="B32" s="221"/>
      <c r="C32" s="421"/>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c r="AL32" s="77"/>
      <c r="AM32" s="96"/>
      <c r="AN32" s="96"/>
      <c r="AO32" s="96"/>
      <c r="AP32" s="96"/>
      <c r="AQ32" s="77"/>
      <c r="AR32" s="77"/>
      <c r="AS32" s="77"/>
      <c r="AT32" s="77"/>
    </row>
    <row r="33" spans="1:46" x14ac:dyDescent="0.5">
      <c r="A33" s="7"/>
      <c r="B33" s="221"/>
      <c r="C33" s="421"/>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c r="AL33" s="77"/>
      <c r="AM33" s="96"/>
      <c r="AN33" s="96"/>
      <c r="AO33" s="96"/>
      <c r="AP33" s="96"/>
      <c r="AQ33" s="77"/>
      <c r="AR33" s="77"/>
      <c r="AS33" s="77"/>
      <c r="AT33" s="77"/>
    </row>
    <row r="34" spans="1:46" x14ac:dyDescent="0.5">
      <c r="A34" s="7"/>
      <c r="B34" s="221"/>
      <c r="C34" s="421"/>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c r="AL34" s="77"/>
      <c r="AM34" s="96"/>
      <c r="AN34" s="96"/>
      <c r="AO34" s="96"/>
      <c r="AP34" s="96"/>
      <c r="AQ34" s="77"/>
      <c r="AR34" s="77"/>
      <c r="AS34" s="77"/>
      <c r="AT34" s="77"/>
    </row>
    <row r="35" spans="1:46" x14ac:dyDescent="0.5">
      <c r="A35" s="7"/>
      <c r="B35" s="221"/>
      <c r="C35" s="421"/>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7"/>
      <c r="AM35" s="96"/>
      <c r="AN35" s="96"/>
      <c r="AO35" s="96"/>
      <c r="AP35" s="96"/>
      <c r="AQ35" s="77"/>
      <c r="AR35" s="77"/>
      <c r="AS35" s="77"/>
      <c r="AT35" s="77"/>
    </row>
    <row r="36" spans="1:46" x14ac:dyDescent="0.5">
      <c r="A36" s="7"/>
      <c r="B36" s="515"/>
      <c r="C36" s="516"/>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c r="AL36" s="77"/>
      <c r="AM36" s="96"/>
      <c r="AN36" s="96"/>
      <c r="AO36" s="96"/>
      <c r="AP36" s="96"/>
      <c r="AQ36" s="77"/>
      <c r="AR36" s="77"/>
      <c r="AS36" s="77"/>
      <c r="AT36" s="77"/>
    </row>
    <row r="37" spans="1:46" x14ac:dyDescent="0.5">
      <c r="A37" s="7"/>
      <c r="B37" s="515"/>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c r="AL37" s="77"/>
      <c r="AM37" s="96"/>
      <c r="AN37" s="96"/>
      <c r="AO37" s="96"/>
      <c r="AP37" s="96"/>
      <c r="AQ37" s="77"/>
      <c r="AR37" s="77"/>
      <c r="AS37" s="77"/>
      <c r="AT37" s="77"/>
    </row>
    <row r="50" spans="40:40" x14ac:dyDescent="0.5">
      <c r="AN50" s="96" t="str" cm="1">
        <f t="array" ref="AN50">_xlfn.ANCHORARRAY(AgFor!AG2)</f>
        <v/>
      </c>
    </row>
  </sheetData>
  <sheetProtection sheet="1" formatColumns="0" formatRows="0" selectLockedCells="1"/>
  <mergeCells count="3">
    <mergeCell ref="A1:AK1"/>
    <mergeCell ref="E15:F15"/>
    <mergeCell ref="E13:F14"/>
  </mergeCells>
  <conditionalFormatting sqref="C9:M11 AD9:AD11 AH9:AK11">
    <cfRule type="expression" dxfId="674" priority="17">
      <formula>AND(C$7="Yes",ISBLANK(C9),NOT(ISBLANK(C$4)))</formula>
    </cfRule>
    <cfRule type="expression" dxfId="673" priority="18">
      <formula>C$7&lt;&gt;"Yes"</formula>
    </cfRule>
  </conditionalFormatting>
  <conditionalFormatting sqref="Z9:AC11">
    <cfRule type="expression" dxfId="672" priority="13">
      <formula>AND(Z$7="Yes",ISBLANK(Z9),NOT(ISBLANK(Z$4)))</formula>
    </cfRule>
    <cfRule type="expression" dxfId="671" priority="14">
      <formula>Z$7&lt;&gt;"Yes"</formula>
    </cfRule>
  </conditionalFormatting>
  <conditionalFormatting sqref="AE9:AG11">
    <cfRule type="expression" dxfId="670" priority="9">
      <formula>AND(AE$7="Yes",ISBLANK(AE9),NOT(ISBLANK(AE$4)))</formula>
    </cfRule>
    <cfRule type="expression" dxfId="669" priority="10">
      <formula>AE$7&lt;&gt;"Yes"</formula>
    </cfRule>
  </conditionalFormatting>
  <conditionalFormatting sqref="C4:AK4">
    <cfRule type="expression" dxfId="668" priority="20">
      <formula>AND(C3="Aggregated_Product",IFERROR(IF(SEARCH("..",C4)&gt;0,FALSE(),TRUE()),TRUE))</formula>
    </cfRule>
    <cfRule type="expression" dxfId="667" priority="21">
      <formula>IF(AND(C4&lt;&gt;"",COUNTIF($C$4:$AK$4,C4)&gt;1),TRUE(),FALSE())</formula>
    </cfRule>
  </conditionalFormatting>
  <conditionalFormatting sqref="R9:R11 V9:Y11">
    <cfRule type="expression" dxfId="666" priority="5">
      <formula>AND(R$7="Yes",ISBLANK(R9),NOT(ISBLANK(R$4)))</formula>
    </cfRule>
    <cfRule type="expression" dxfId="665" priority="6">
      <formula>R$7&lt;&gt;"Yes"</formula>
    </cfRule>
  </conditionalFormatting>
  <conditionalFormatting sqref="N9:Q11">
    <cfRule type="expression" dxfId="664" priority="3">
      <formula>AND(N$7="Yes",ISBLANK(N9),NOT(ISBLANK(N$4)))</formula>
    </cfRule>
    <cfRule type="expression" dxfId="663" priority="4">
      <formula>N$7&lt;&gt;"Yes"</formula>
    </cfRule>
  </conditionalFormatting>
  <conditionalFormatting sqref="S9:U11">
    <cfRule type="expression" dxfId="662" priority="1">
      <formula>AND(S$7="Yes",ISBLANK(S9),NOT(ISBLANK(S$4)))</formula>
    </cfRule>
    <cfRule type="expression" dxfId="661" priority="2">
      <formula>S$7&lt;&gt;"Yes"</formula>
    </cfRule>
  </conditionalFormatting>
  <conditionalFormatting sqref="N4:Y4">
    <cfRule type="expression" dxfId="660" priority="7">
      <formula>AND(N3="Aggregated_Product",IFERROR(IF(SEARCH("..",N4)&gt;0,FALSE(),TRUE()),TRUE))</formula>
    </cfRule>
    <cfRule type="expression" dxfId="659" priority="8">
      <formula>IF(AND(N4&lt;&gt;"",COUNTIF($C$4:$AK$4,N4)&gt;1),TRUE(),FALSE())</formula>
    </cfRule>
  </conditionalFormatting>
  <dataValidations count="2">
    <dataValidation type="list" allowBlank="1" showInputMessage="1" showErrorMessage="1" sqref="C14:C36" xr:uid="{BF15BB20-0A45-42E3-8EF5-41BE5825BB45}">
      <formula1>"Yes"</formula1>
    </dataValidation>
    <dataValidation type="list" allowBlank="1" showInputMessage="1" showErrorMessage="1" sqref="C10:AK11" xr:uid="{7F289F73-C4F8-4113-8ABF-EEB0E1105645}">
      <formula1>"Yes, No, NA, Unspecified"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24794048-423B-424C-BDE1-A7CD18E87572}">
          <x14:formula1>
            <xm:f>_xlfn.ANCHORARRAY(EUs!$N$1)</xm:f>
          </x14:formula1>
          <xm:sqref>C3:AK3</xm:sqref>
        </x14:dataValidation>
        <x14:dataValidation type="list" errorStyle="warning" allowBlank="1" showInputMessage="1" showErrorMessage="1" error="You are adding a new product, are you sure?" xr:uid="{7CF845DC-9716-44A5-B3F2-5C31E881B1C6}">
          <x14:formula1>
            <xm:f>IF(C3="Tree",_xlfn.ANCHORARRAY(Tree.L!AS$145),_xlfn.ANCHORARRAY(EUs!R$2))</xm:f>
          </x14:formula1>
          <xm:sqref>C4:AK4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2AA8C-CCAF-4D53-B2A0-374FDD3D8101}">
  <sheetPr codeName="Sheet68"/>
  <dimension ref="A1:J30"/>
  <sheetViews>
    <sheetView workbookViewId="0">
      <selection activeCell="D3" sqref="D3"/>
    </sheetView>
  </sheetViews>
  <sheetFormatPr defaultColWidth="8.8203125" defaultRowHeight="10.35" x14ac:dyDescent="0.35"/>
  <cols>
    <col min="1" max="1" width="7.52734375" style="4" bestFit="1" customWidth="1"/>
    <col min="2" max="2" width="12.46875" style="4" bestFit="1" customWidth="1"/>
    <col min="3" max="16384" width="8.8203125" style="4"/>
  </cols>
  <sheetData>
    <row r="1" spans="1:10" x14ac:dyDescent="0.35">
      <c r="A1" s="4" t="s">
        <v>1399</v>
      </c>
      <c r="B1" s="4" t="s">
        <v>1400</v>
      </c>
      <c r="C1" s="4" t="s">
        <v>1401</v>
      </c>
      <c r="D1" s="4" t="s">
        <v>1402</v>
      </c>
      <c r="E1" s="4" t="s">
        <v>1403</v>
      </c>
      <c r="F1" s="4" t="s">
        <v>1404</v>
      </c>
      <c r="G1" s="4" t="s">
        <v>1405</v>
      </c>
      <c r="H1" s="4" t="s">
        <v>1406</v>
      </c>
      <c r="I1" s="4" t="s">
        <v>1407</v>
      </c>
      <c r="J1" s="4" t="s">
        <v>1408</v>
      </c>
    </row>
    <row r="2" spans="1:10" x14ac:dyDescent="0.35">
      <c r="A2" s="4" t="str" cm="1">
        <f t="array" ref="A2">IFERROR(TRANSPOSE(_xlfn._xlws.FILTER(Products!C3:AK4,Products!C4:AK4&lt;&gt;"")),"")</f>
        <v/>
      </c>
      <c r="C2" s="4" t="str" cm="1">
        <f t="array" ref="C2">IFERROR(TRANSPOSE(_xlfn._xlws.FILTER(Products!C7:AK7,Products!C4:AK4&lt;&gt;"")),"")</f>
        <v/>
      </c>
      <c r="D2" s="4" t="str" cm="1">
        <f t="array" ref="D2">IFERROR(TRANSPOSE(_xlfn._xlws.FILTER(Products!C9:AK11,Products!C4:AK4&lt;&gt;"")),"")</f>
        <v/>
      </c>
      <c r="G2" s="4" t="str">
        <f>IF(OR(ISBLANK(B2),B2=""),"",IFERROR(IF(SEARCH("..",B2)&gt;0,"Yes","No"),"No"))</f>
        <v/>
      </c>
      <c r="H2" s="4" t="str" cm="1">
        <f t="array" ref="H2">IF(OR($B2="",$B2=0),"",IF(G2="Yes",_xlfn.TEXTJOIN("-",TRUE,_xlfn._xlws.SORT(_xlfn.UNIQUE(INDEX(H:H,MATCH(SplitWords(B2,".."),B:B,0)),TRUE))),IF($C2="No",_xlfn.UNIQUE(_xlfn._xlws.FILTER(EUs!J:J,EUs!$E:$E=Prod.Out!$B2)),IF($E2="NA","NA",IF($F2="Yes",IF($E2="Yes","a16.1",IF($E2="No","a17.1","a15.1")),IF($E2="Yes","b27.1",IF($E2="No","b27.2","b27")))))))</f>
        <v/>
      </c>
      <c r="I2" s="4" t="str" cm="1">
        <f t="array" ref="I2">IF(OR($B2="",$B2=0),"",IF(G2="Yes",_xlfn.TEXTJOIN("-",TRUE,_xlfn._xlws.SORT(_xlfn.UNIQUE(INDEX(H:H,MATCH(SplitWords(B2,".."),B:B,0)),TRUE))),IF($C2="No",_xlfn.UNIQUE(_xlfn._xlws.FILTER(EUs!K:K,EUs!$E:$E=Prod.Out!$B2)),IF($E2="NA","NA",IF(F2="Yes",IF($E2="Yes","b42.1",IF($E2="No","b42.2","b42")),IF($E2="Yes","b41.1",IF($E2="No","b41.2","b41")))))))</f>
        <v/>
      </c>
      <c r="J2" s="4" t="str" cm="1">
        <f t="array" ref="J2">IF(OR($B2="",$B2=0),"",IF(G2="Yes",_xlfn.TEXTJOIN("-",TRUE,_xlfn._xlws.SORT(_xlfn.UNIQUE(INDEX(H:H,MATCH(SplitWords(B2,".."),B:B,0)),TRUE))),IF($C2="No",_xlfn.UNIQUE(_xlfn._xlws.FILTER(EUs!L:L,EUs!$E:$E=Prod.Out!$B2)),IF($E2="NA","NA",IF(F2="Yes",IF($E2="Yes","b48.1",IF($E2="No","b48.2","b48")),IF($E2="Yes","b40.1",IF($E2="No","b40.2","b40")))))))</f>
        <v/>
      </c>
    </row>
    <row r="3" spans="1:10" x14ac:dyDescent="0.35">
      <c r="G3" s="4" t="str">
        <f t="shared" ref="G3:G30" si="0">IF(OR(ISBLANK(B3),B3=""),"",IFERROR(IF(SEARCH("..",B3)&gt;0,"Yes","No"),"No"))</f>
        <v/>
      </c>
      <c r="H3" s="4" t="str" cm="1">
        <f t="array" ref="H3">IF(OR($B3="",$B3=0),"",IF(G3="Yes",_xlfn.TEXTJOIN("-",TRUE,_xlfn._xlws.SORT(_xlfn.UNIQUE(INDEX(H:H,MATCH(SplitWords(B3,".."),B:B,0)),TRUE))),IF($C3="No",_xlfn.UNIQUE(_xlfn._xlws.FILTER(EUs!J:J,EUs!$E:$E=Prod.Out!$B3)),IF($E3="NA","NA",IF($F3="Yes",IF($E3="Yes","a16.1",IF($E3="No","a17.1","a15.1")),IF($E3="Yes","b27.1",IF($E3="No","b27.2","b27")))))))</f>
        <v/>
      </c>
      <c r="I3" s="4" t="str" cm="1">
        <f t="array" ref="I3">IF(OR($B3="",$B3=0),"",IF(G3="Yes",_xlfn.TEXTJOIN("-",TRUE,_xlfn._xlws.SORT(_xlfn.UNIQUE(INDEX(H:H,MATCH(SplitWords(B3,".."),B:B,0)),TRUE))),IF($C3="No",_xlfn.UNIQUE(_xlfn._xlws.FILTER(EUs!K:K,EUs!$E:$E=Prod.Out!$B3)),IF($E3="NA","NA",IF(F3="Yes",IF($E3="Yes","b42.1",IF($E3="No","b42.2","b42")),IF($E3="Yes","b41.1",IF($E3="No","b41.2","b41")))))))</f>
        <v/>
      </c>
      <c r="J3" s="4" t="str" cm="1">
        <f t="array" ref="J3">IF(OR($B3="",$B3=0),"",IF(G3="Yes",_xlfn.TEXTJOIN("-",TRUE,_xlfn._xlws.SORT(_xlfn.UNIQUE(INDEX(H:H,MATCH(SplitWords(B3,".."),B:B,0)),TRUE))),IF($C3="No",_xlfn.UNIQUE(_xlfn._xlws.FILTER(EUs!L:L,EUs!$E:$E=Prod.Out!$B3)),IF($E3="NA","NA",IF(F3="Yes",IF($E3="Yes","b48.1",IF($E3="No","b48.2","b48")),IF($E3="Yes","b40.1",IF($E3="No","b40.2","b40")))))))</f>
        <v/>
      </c>
    </row>
    <row r="4" spans="1:10" x14ac:dyDescent="0.35">
      <c r="G4" s="4" t="str">
        <f t="shared" si="0"/>
        <v/>
      </c>
      <c r="H4" s="4" t="str" cm="1">
        <f t="array" ref="H4">IF(OR($B4="",$B4=0),"",IF(G4="Yes",_xlfn.TEXTJOIN("-",TRUE,_xlfn._xlws.SORT(_xlfn.UNIQUE(INDEX(H:H,MATCH(SplitWords(B4,".."),B:B,0)),TRUE))),IF($C4="No",_xlfn.UNIQUE(_xlfn._xlws.FILTER(EUs!J:J,EUs!$E:$E=Prod.Out!$B4)),IF($E4="NA","NA",IF($F4="Yes",IF($E4="Yes","a16.1",IF($E4="No","a17.1","a15.1")),IF($E4="Yes","b27.1",IF($E4="No","b27.2","b27")))))))</f>
        <v/>
      </c>
      <c r="I4" s="4" t="str" cm="1">
        <f t="array" ref="I4">IF(OR($B4="",$B4=0),"",IF(G4="Yes",_xlfn.TEXTJOIN("-",TRUE,_xlfn._xlws.SORT(_xlfn.UNIQUE(INDEX(H:H,MATCH(SplitWords(B4,".."),B:B,0)),TRUE))),IF($C4="No",_xlfn.UNIQUE(_xlfn._xlws.FILTER(EUs!K:K,EUs!$E:$E=Prod.Out!$B4)),IF($E4="NA","NA",IF(F4="Yes",IF($E4="Yes","b42.1",IF($E4="No","b42.2","b42")),IF($E4="Yes","b41.1",IF($E4="No","b41.2","b41")))))))</f>
        <v/>
      </c>
      <c r="J4" s="4" t="str" cm="1">
        <f t="array" ref="J4">IF(OR($B4="",$B4=0),"",IF(G4="Yes",_xlfn.TEXTJOIN("-",TRUE,_xlfn._xlws.SORT(_xlfn.UNIQUE(INDEX(H:H,MATCH(SplitWords(B4,".."),B:B,0)),TRUE))),IF($C4="No",_xlfn.UNIQUE(_xlfn._xlws.FILTER(EUs!L:L,EUs!$E:$E=Prod.Out!$B4)),IF($E4="NA","NA",IF(F4="Yes",IF($E4="Yes","b48.1",IF($E4="No","b48.2","b48")),IF($E4="Yes","b40.1",IF($E4="No","b40.2","b40")))))))</f>
        <v/>
      </c>
    </row>
    <row r="5" spans="1:10" x14ac:dyDescent="0.35">
      <c r="G5" s="4" t="str">
        <f t="shared" si="0"/>
        <v/>
      </c>
      <c r="H5" s="4" t="str" cm="1">
        <f t="array" ref="H5">IF(OR($B5="",$B5=0),"",IF(G5="Yes",_xlfn.TEXTJOIN("-",TRUE,_xlfn._xlws.SORT(_xlfn.UNIQUE(INDEX(H:H,MATCH(SplitWords(B5,".."),B:B,0)),TRUE))),IF($C5="No",_xlfn.UNIQUE(_xlfn._xlws.FILTER(EUs!J:J,EUs!$E:$E=Prod.Out!$B5)),IF($E5="NA","NA",IF($F5="Yes",IF($E5="Yes","a16.1",IF($E5="No","a17.1","a15.1")),IF($E5="Yes","b27.1",IF($E5="No","b27.2","b27")))))))</f>
        <v/>
      </c>
      <c r="I5" s="4" t="str" cm="1">
        <f t="array" ref="I5">IF(OR($B5="",$B5=0),"",IF(G5="Yes",_xlfn.TEXTJOIN("-",TRUE,_xlfn._xlws.SORT(_xlfn.UNIQUE(INDEX(H:H,MATCH(SplitWords(B5,".."),B:B,0)),TRUE))),IF($C5="No",_xlfn.UNIQUE(_xlfn._xlws.FILTER(EUs!K:K,EUs!$E:$E=Prod.Out!$B5)),IF($E5="NA","NA",IF(F5="Yes",IF($E5="Yes","b42.1",IF($E5="No","b42.2","b42")),IF($E5="Yes","b41.1",IF($E5="No","b41.2","b41")))))))</f>
        <v/>
      </c>
      <c r="J5" s="4" t="str" cm="1">
        <f t="array" ref="J5">IF(OR($B5="",$B5=0),"",IF(G5="Yes",_xlfn.TEXTJOIN("-",TRUE,_xlfn._xlws.SORT(_xlfn.UNIQUE(INDEX(H:H,MATCH(SplitWords(B5,".."),B:B,0)),TRUE))),IF($C5="No",_xlfn.UNIQUE(_xlfn._xlws.FILTER(EUs!L:L,EUs!$E:$E=Prod.Out!$B5)),IF($E5="NA","NA",IF(F5="Yes",IF($E5="Yes","b48.1",IF($E5="No","b48.2","b48")),IF($E5="Yes","b40.1",IF($E5="No","b40.2","b40")))))))</f>
        <v/>
      </c>
    </row>
    <row r="6" spans="1:10" x14ac:dyDescent="0.35">
      <c r="G6" s="4" t="str">
        <f t="shared" si="0"/>
        <v/>
      </c>
      <c r="H6" s="4" t="str" cm="1">
        <f t="array" ref="H6">IF(OR($B6="",$B6=0),"",IF(G6="Yes",_xlfn.TEXTJOIN("-",TRUE,_xlfn._xlws.SORT(_xlfn.UNIQUE(INDEX(H:H,MATCH(SplitWords(B6,".."),B:B,0)),TRUE))),IF($C6="No",_xlfn.UNIQUE(_xlfn._xlws.FILTER(EUs!J:J,EUs!$E:$E=Prod.Out!$B6)),IF($E6="NA","NA",IF($F6="Yes",IF($E6="Yes","a16.1",IF($E6="No","a17.1","a15.1")),IF($E6="Yes","b27.1",IF($E6="No","b27.2","b27")))))))</f>
        <v/>
      </c>
      <c r="I6" s="4" t="str" cm="1">
        <f t="array" ref="I6">IF(OR($B6="",$B6=0),"",IF(G6="Yes",_xlfn.TEXTJOIN("-",TRUE,_xlfn._xlws.SORT(_xlfn.UNIQUE(INDEX(H:H,MATCH(SplitWords(B6,".."),B:B,0)),TRUE))),IF($C6="No",_xlfn.UNIQUE(_xlfn._xlws.FILTER(EUs!K:K,EUs!$E:$E=Prod.Out!$B6)),IF($E6="NA","NA",IF(F6="Yes",IF($E6="Yes","b42.1",IF($E6="No","b42.2","b42")),IF($E6="Yes","b41.1",IF($E6="No","b41.2","b41")))))))</f>
        <v/>
      </c>
      <c r="J6" s="4" t="str" cm="1">
        <f t="array" ref="J6">IF(OR($B6="",$B6=0),"",IF(G6="Yes",_xlfn.TEXTJOIN("-",TRUE,_xlfn._xlws.SORT(_xlfn.UNIQUE(INDEX(H:H,MATCH(SplitWords(B6,".."),B:B,0)),TRUE))),IF($C6="No",_xlfn.UNIQUE(_xlfn._xlws.FILTER(EUs!L:L,EUs!$E:$E=Prod.Out!$B6)),IF($E6="NA","NA",IF(F6="Yes",IF($E6="Yes","b48.1",IF($E6="No","b48.2","b48")),IF($E6="Yes","b40.1",IF($E6="No","b40.2","b40")))))))</f>
        <v/>
      </c>
    </row>
    <row r="7" spans="1:10" x14ac:dyDescent="0.35">
      <c r="G7" s="4" t="str">
        <f t="shared" si="0"/>
        <v/>
      </c>
      <c r="H7" s="4" t="str" cm="1">
        <f t="array" ref="H7">IF(OR($B7="",$B7=0),"",IF(G7="Yes",_xlfn.TEXTJOIN("-",TRUE,_xlfn._xlws.SORT(_xlfn.UNIQUE(INDEX(H:H,MATCH(SplitWords(B7,".."),B:B,0)),TRUE))),IF($C7="No",_xlfn.UNIQUE(_xlfn._xlws.FILTER(EUs!J:J,EUs!$E:$E=Prod.Out!$B7)),IF($E7="NA","NA",IF($F7="Yes",IF($E7="Yes","a16.1",IF($E7="No","a17.1","a15.1")),IF($E7="Yes","b27.1",IF($E7="No","b27.2","b27")))))))</f>
        <v/>
      </c>
      <c r="I7" s="4" t="str" cm="1">
        <f t="array" ref="I7">IF(OR($B7="",$B7=0),"",IF(G7="Yes",_xlfn.TEXTJOIN("-",TRUE,_xlfn._xlws.SORT(_xlfn.UNIQUE(INDEX(H:H,MATCH(SplitWords(B7,".."),B:B,0)),TRUE))),IF($C7="No",_xlfn.UNIQUE(_xlfn._xlws.FILTER(EUs!K:K,EUs!$E:$E=Prod.Out!$B7)),IF($E7="NA","NA",IF(F7="Yes",IF($E7="Yes","b42.1",IF($E7="No","b42.2","b42")),IF($E7="Yes","b41.1",IF($E7="No","b41.2","b41")))))))</f>
        <v/>
      </c>
      <c r="J7" s="4" t="str" cm="1">
        <f t="array" ref="J7">IF(OR($B7="",$B7=0),"",IF(G7="Yes",_xlfn.TEXTJOIN("-",TRUE,_xlfn._xlws.SORT(_xlfn.UNIQUE(INDEX(H:H,MATCH(SplitWords(B7,".."),B:B,0)),TRUE))),IF($C7="No",_xlfn.UNIQUE(_xlfn._xlws.FILTER(EUs!L:L,EUs!$E:$E=Prod.Out!$B7)),IF($E7="NA","NA",IF(F7="Yes",IF($E7="Yes","b48.1",IF($E7="No","b48.2","b48")),IF($E7="Yes","b40.1",IF($E7="No","b40.2","b40")))))))</f>
        <v/>
      </c>
    </row>
    <row r="8" spans="1:10" x14ac:dyDescent="0.35">
      <c r="G8" s="4" t="str">
        <f t="shared" si="0"/>
        <v/>
      </c>
      <c r="H8" s="4" t="str" cm="1">
        <f t="array" ref="H8">IF(OR($B8="",$B8=0),"",IF(G8="Yes",_xlfn.TEXTJOIN("-",TRUE,_xlfn._xlws.SORT(_xlfn.UNIQUE(INDEX(H:H,MATCH(SplitWords(B8,".."),B:B,0)),TRUE))),IF($C8="No",_xlfn.UNIQUE(_xlfn._xlws.FILTER(EUs!J:J,EUs!$E:$E=Prod.Out!$B8)),IF($E8="NA","NA",IF($F8="Yes",IF($E8="Yes","a16.1",IF($E8="No","a17.1","a15.1")),IF($E8="Yes","b27.1",IF($E8="No","b27.2","b27")))))))</f>
        <v/>
      </c>
      <c r="I8" s="4" t="str" cm="1">
        <f t="array" ref="I8">IF(OR($B8="",$B8=0),"",IF(G8="Yes",_xlfn.TEXTJOIN("-",TRUE,_xlfn._xlws.SORT(_xlfn.UNIQUE(INDEX(H:H,MATCH(SplitWords(B8,".."),B:B,0)),TRUE))),IF($C8="No",_xlfn.UNIQUE(_xlfn._xlws.FILTER(EUs!K:K,EUs!$E:$E=Prod.Out!$B8)),IF($E8="NA","NA",IF(F8="Yes",IF($E8="Yes","b42.1",IF($E8="No","b42.2","b42")),IF($E8="Yes","b41.1",IF($E8="No","b41.2","b41")))))))</f>
        <v/>
      </c>
      <c r="J8" s="4" t="str" cm="1">
        <f t="array" ref="J8">IF(OR($B8="",$B8=0),"",IF(G8="Yes",_xlfn.TEXTJOIN("-",TRUE,_xlfn._xlws.SORT(_xlfn.UNIQUE(INDEX(H:H,MATCH(SplitWords(B8,".."),B:B,0)),TRUE))),IF($C8="No",_xlfn.UNIQUE(_xlfn._xlws.FILTER(EUs!L:L,EUs!$E:$E=Prod.Out!$B8)),IF($E8="NA","NA",IF(F8="Yes",IF($E8="Yes","b48.1",IF($E8="No","b48.2","b48")),IF($E8="Yes","b40.1",IF($E8="No","b40.2","b40")))))))</f>
        <v/>
      </c>
    </row>
    <row r="9" spans="1:10" x14ac:dyDescent="0.35">
      <c r="G9" s="4" t="str">
        <f t="shared" si="0"/>
        <v/>
      </c>
      <c r="H9" s="4" t="str" cm="1">
        <f t="array" ref="H9">IF(OR($B9="",$B9=0),"",IF(G9="Yes",_xlfn.TEXTJOIN("-",TRUE,_xlfn._xlws.SORT(_xlfn.UNIQUE(INDEX(H:H,MATCH(SplitWords(B9,".."),B:B,0)),TRUE))),IF($C9="No",_xlfn.UNIQUE(_xlfn._xlws.FILTER(EUs!J:J,EUs!$E:$E=Prod.Out!$B9)),IF($E9="NA","NA",IF($F9="Yes",IF($E9="Yes","a16.1",IF($E9="No","a17.1","a15.1")),IF($E9="Yes","b27.1",IF($E9="No","b27.2","b27")))))))</f>
        <v/>
      </c>
      <c r="I9" s="4" t="str" cm="1">
        <f t="array" ref="I9">IF(OR($B9="",$B9=0),"",IF(G9="Yes",_xlfn.TEXTJOIN("-",TRUE,_xlfn._xlws.SORT(_xlfn.UNIQUE(INDEX(H:H,MATCH(SplitWords(B9,".."),B:B,0)),TRUE))),IF($C9="No",_xlfn.UNIQUE(_xlfn._xlws.FILTER(EUs!K:K,EUs!$E:$E=Prod.Out!$B9)),IF($E9="NA","NA",IF(F9="Yes",IF($E9="Yes","b42.1",IF($E9="No","b42.2","b42")),IF($E9="Yes","b41.1",IF($E9="No","b41.2","b41")))))))</f>
        <v/>
      </c>
      <c r="J9" s="4" t="str" cm="1">
        <f t="array" ref="J9">IF(OR($B9="",$B9=0),"",IF(G9="Yes",_xlfn.TEXTJOIN("-",TRUE,_xlfn._xlws.SORT(_xlfn.UNIQUE(INDEX(H:H,MATCH(SplitWords(B9,".."),B:B,0)),TRUE))),IF($C9="No",_xlfn.UNIQUE(_xlfn._xlws.FILTER(EUs!L:L,EUs!$E:$E=Prod.Out!$B9)),IF($E9="NA","NA",IF(F9="Yes",IF($E9="Yes","b48.1",IF($E9="No","b48.2","b48")),IF($E9="Yes","b40.1",IF($E9="No","b40.2","b40")))))))</f>
        <v/>
      </c>
    </row>
    <row r="10" spans="1:10" x14ac:dyDescent="0.35">
      <c r="G10" s="4" t="str">
        <f t="shared" si="0"/>
        <v/>
      </c>
      <c r="H10" s="4" t="str" cm="1">
        <f t="array" ref="H10">IF(OR($B10="",$B10=0),"",IF(G10="Yes",_xlfn.TEXTJOIN("-",TRUE,_xlfn._xlws.SORT(_xlfn.UNIQUE(INDEX(H:H,MATCH(SplitWords(B10,".."),B:B,0)),TRUE))),IF($C10="No",_xlfn.UNIQUE(_xlfn._xlws.FILTER(EUs!J:J,EUs!$E:$E=Prod.Out!$B10)),IF($E10="NA","NA",IF($F10="Yes",IF($E10="Yes","a16.1",IF($E10="No","a17.1","a15.1")),IF($E10="Yes","b27.1",IF($E10="No","b27.2","b27")))))))</f>
        <v/>
      </c>
      <c r="I10" s="4" t="str" cm="1">
        <f t="array" ref="I10">IF(OR($B10="",$B10=0),"",IF(G10="Yes",_xlfn.TEXTJOIN("-",TRUE,_xlfn._xlws.SORT(_xlfn.UNIQUE(INDEX(H:H,MATCH(SplitWords(B10,".."),B:B,0)),TRUE))),IF($C10="No",_xlfn.UNIQUE(_xlfn._xlws.FILTER(EUs!K:K,EUs!$E:$E=Prod.Out!$B10)),IF($E10="NA","NA",IF(F10="Yes",IF($E10="Yes","b42.1",IF($E10="No","b42.2","b42")),IF($E10="Yes","b41.1",IF($E10="No","b41.2","b41")))))))</f>
        <v/>
      </c>
      <c r="J10" s="4" t="str" cm="1">
        <f t="array" ref="J10">IF(OR($B10="",$B10=0),"",IF(G10="Yes",_xlfn.TEXTJOIN("-",TRUE,_xlfn._xlws.SORT(_xlfn.UNIQUE(INDEX(H:H,MATCH(SplitWords(B10,".."),B:B,0)),TRUE))),IF($C10="No",_xlfn.UNIQUE(_xlfn._xlws.FILTER(EUs!L:L,EUs!$E:$E=Prod.Out!$B10)),IF($E10="NA","NA",IF(F10="Yes",IF($E10="Yes","b48.1",IF($E10="No","b48.2","b48")),IF($E10="Yes","b40.1",IF($E10="No","b40.2","b40")))))))</f>
        <v/>
      </c>
    </row>
    <row r="11" spans="1:10" x14ac:dyDescent="0.35">
      <c r="G11" s="4" t="str">
        <f t="shared" si="0"/>
        <v/>
      </c>
      <c r="H11" s="4" t="str" cm="1">
        <f t="array" ref="H11">IF(OR($B11="",$B11=0),"",IF(G11="Yes",_xlfn.TEXTJOIN("-",TRUE,_xlfn._xlws.SORT(_xlfn.UNIQUE(INDEX(H:H,MATCH(SplitWords(B11,".."),B:B,0)),TRUE))),IF($C11="No",_xlfn.UNIQUE(_xlfn._xlws.FILTER(EUs!J:J,EUs!$E:$E=Prod.Out!$B11)),IF($E11="NA","NA",IF($F11="Yes",IF($E11="Yes","a16.1",IF($E11="No","a17.1","a15.1")),IF($E11="Yes","b27.1",IF($E11="No","b27.2","b27")))))))</f>
        <v/>
      </c>
      <c r="I11" s="4" t="str" cm="1">
        <f t="array" ref="I11">IF(OR($B11="",$B11=0),"",IF(G11="Yes",_xlfn.TEXTJOIN("-",TRUE,_xlfn._xlws.SORT(_xlfn.UNIQUE(INDEX(H:H,MATCH(SplitWords(B11,".."),B:B,0)),TRUE))),IF($C11="No",_xlfn.UNIQUE(_xlfn._xlws.FILTER(EUs!K:K,EUs!$E:$E=Prod.Out!$B11)),IF($E11="NA","NA",IF(F11="Yes",IF($E11="Yes","b42.1",IF($E11="No","b42.2","b42")),IF($E11="Yes","b41.1",IF($E11="No","b41.2","b41")))))))</f>
        <v/>
      </c>
      <c r="J11" s="4" t="str" cm="1">
        <f t="array" ref="J11">IF(OR($B11="",$B11=0),"",IF(G11="Yes",_xlfn.TEXTJOIN("-",TRUE,_xlfn._xlws.SORT(_xlfn.UNIQUE(INDEX(H:H,MATCH(SplitWords(B11,".."),B:B,0)),TRUE))),IF($C11="No",_xlfn.UNIQUE(_xlfn._xlws.FILTER(EUs!L:L,EUs!$E:$E=Prod.Out!$B11)),IF($E11="NA","NA",IF(F11="Yes",IF($E11="Yes","b48.1",IF($E11="No","b48.2","b48")),IF($E11="Yes","b40.1",IF($E11="No","b40.2","b40")))))))</f>
        <v/>
      </c>
    </row>
    <row r="12" spans="1:10" x14ac:dyDescent="0.35">
      <c r="G12" s="4" t="str">
        <f t="shared" si="0"/>
        <v/>
      </c>
      <c r="H12" s="4" t="str" cm="1">
        <f t="array" ref="H12">IF(OR($B12="",$B12=0),"",IF(G12="Yes",_xlfn.TEXTJOIN("-",TRUE,_xlfn._xlws.SORT(_xlfn.UNIQUE(INDEX(H:H,MATCH(SplitWords(B12,".."),B:B,0)),TRUE))),IF($C12="No",_xlfn.UNIQUE(_xlfn._xlws.FILTER(EUs!J:J,EUs!$E:$E=Prod.Out!$B12)),IF($E12="NA","NA",IF($F12="Yes",IF($E12="Yes","a16.1",IF($E12="No","a17.1","a15.1")),IF($E12="Yes","b27.1",IF($E12="No","b27.2","b27")))))))</f>
        <v/>
      </c>
      <c r="I12" s="4" t="str" cm="1">
        <f t="array" ref="I12">IF(OR($B12="",$B12=0),"",IF(G12="Yes",_xlfn.TEXTJOIN("-",TRUE,_xlfn._xlws.SORT(_xlfn.UNIQUE(INDEX(H:H,MATCH(SplitWords(B12,".."),B:B,0)),TRUE))),IF($C12="No",_xlfn.UNIQUE(_xlfn._xlws.FILTER(EUs!K:K,EUs!$E:$E=Prod.Out!$B12)),IF($E12="NA","NA",IF(F12="Yes",IF($E12="Yes","b42.1",IF($E12="No","b42.2","b42")),IF($E12="Yes","b41.1",IF($E12="No","b41.2","b41")))))))</f>
        <v/>
      </c>
      <c r="J12" s="4" t="str" cm="1">
        <f t="array" ref="J12">IF(OR($B12="",$B12=0),"",IF(G12="Yes",_xlfn.TEXTJOIN("-",TRUE,_xlfn._xlws.SORT(_xlfn.UNIQUE(INDEX(H:H,MATCH(SplitWords(B12,".."),B:B,0)),TRUE))),IF($C12="No",_xlfn.UNIQUE(_xlfn._xlws.FILTER(EUs!L:L,EUs!$E:$E=Prod.Out!$B12)),IF($E12="NA","NA",IF(F12="Yes",IF($E12="Yes","b48.1",IF($E12="No","b48.2","b48")),IF($E12="Yes","b40.1",IF($E12="No","b40.2","b40")))))))</f>
        <v/>
      </c>
    </row>
    <row r="13" spans="1:10" x14ac:dyDescent="0.35">
      <c r="G13" s="4" t="str">
        <f t="shared" si="0"/>
        <v/>
      </c>
      <c r="H13" s="4" t="str" cm="1">
        <f t="array" ref="H13">IF(OR($B13="",$B13=0),"",IF(G13="Yes",_xlfn.TEXTJOIN("-",TRUE,_xlfn._xlws.SORT(_xlfn.UNIQUE(INDEX(H:H,MATCH(SplitWords(B13,".."),B:B,0)),TRUE))),IF($C13="No",_xlfn.UNIQUE(_xlfn._xlws.FILTER(EUs!J:J,EUs!$E:$E=Prod.Out!$B13)),IF($E13="NA","NA",IF($F13="Yes",IF($E13="Yes","a16.1",IF($E13="No","a17.1","a15.1")),IF($E13="Yes","b27.1",IF($E13="No","b27.2","b27")))))))</f>
        <v/>
      </c>
      <c r="I13" s="4" t="str" cm="1">
        <f t="array" ref="I13">IF(OR($B13="",$B13=0),"",IF(G13="Yes",_xlfn.TEXTJOIN("-",TRUE,_xlfn._xlws.SORT(_xlfn.UNIQUE(INDEX(H:H,MATCH(SplitWords(B13,".."),B:B,0)),TRUE))),IF($C13="No",_xlfn.UNIQUE(_xlfn._xlws.FILTER(EUs!K:K,EUs!$E:$E=Prod.Out!$B13)),IF($E13="NA","NA",IF(F13="Yes",IF($E13="Yes","b42.1",IF($E13="No","b42.2","b42")),IF($E13="Yes","b41.1",IF($E13="No","b41.2","b41")))))))</f>
        <v/>
      </c>
      <c r="J13" s="4" t="str" cm="1">
        <f t="array" ref="J13">IF(OR($B13="",$B13=0),"",IF(G13="Yes",_xlfn.TEXTJOIN("-",TRUE,_xlfn._xlws.SORT(_xlfn.UNIQUE(INDEX(H:H,MATCH(SplitWords(B13,".."),B:B,0)),TRUE))),IF($C13="No",_xlfn.UNIQUE(_xlfn._xlws.FILTER(EUs!L:L,EUs!$E:$E=Prod.Out!$B13)),IF($E13="NA","NA",IF(F13="Yes",IF($E13="Yes","b48.1",IF($E13="No","b48.2","b48")),IF($E13="Yes","b40.1",IF($E13="No","b40.2","b40")))))))</f>
        <v/>
      </c>
    </row>
    <row r="14" spans="1:10" x14ac:dyDescent="0.35">
      <c r="G14" s="4" t="str">
        <f t="shared" si="0"/>
        <v/>
      </c>
      <c r="H14" s="4" t="str" cm="1">
        <f t="array" ref="H14">IF(OR($B14="",$B14=0),"",IF(G14="Yes",_xlfn.TEXTJOIN("-",TRUE,_xlfn._xlws.SORT(_xlfn.UNIQUE(INDEX(H:H,MATCH(SplitWords(B14,".."),B:B,0)),TRUE))),IF($C14="No",_xlfn.UNIQUE(_xlfn._xlws.FILTER(EUs!J:J,EUs!$E:$E=Prod.Out!$B14)),IF($E14="NA","NA",IF($F14="Yes",IF($E14="Yes","a16.1",IF($E14="No","a17.1","a15.1")),IF($E14="Yes","b27.1",IF($E14="No","b27.2","b27")))))))</f>
        <v/>
      </c>
      <c r="I14" s="4" t="str" cm="1">
        <f t="array" ref="I14">IF(OR($B14="",$B14=0),"",IF(G14="Yes",_xlfn.TEXTJOIN("-",TRUE,_xlfn._xlws.SORT(_xlfn.UNIQUE(INDEX(H:H,MATCH(SplitWords(B14,".."),B:B,0)),TRUE))),IF($C14="No",_xlfn.UNIQUE(_xlfn._xlws.FILTER(EUs!K:K,EUs!$E:$E=Prod.Out!$B14)),IF($E14="NA","NA",IF(F14="Yes",IF($E14="Yes","b42.1",IF($E14="No","b42.2","b42")),IF($E14="Yes","b41.1",IF($E14="No","b41.2","b41")))))))</f>
        <v/>
      </c>
      <c r="J14" s="4" t="str" cm="1">
        <f t="array" ref="J14">IF(OR($B14="",$B14=0),"",IF(G14="Yes",_xlfn.TEXTJOIN("-",TRUE,_xlfn._xlws.SORT(_xlfn.UNIQUE(INDEX(H:H,MATCH(SplitWords(B14,".."),B:B,0)),TRUE))),IF($C14="No",_xlfn.UNIQUE(_xlfn._xlws.FILTER(EUs!L:L,EUs!$E:$E=Prod.Out!$B14)),IF($E14="NA","NA",IF(F14="Yes",IF($E14="Yes","b48.1",IF($E14="No","b48.2","b48")),IF($E14="Yes","b40.1",IF($E14="No","b40.2","b40")))))))</f>
        <v/>
      </c>
    </row>
    <row r="15" spans="1:10" x14ac:dyDescent="0.35">
      <c r="G15" s="4" t="str">
        <f t="shared" si="0"/>
        <v/>
      </c>
      <c r="H15" s="4" t="str" cm="1">
        <f t="array" ref="H15">IF(OR($B15="",$B15=0),"",IF(G15="Yes",_xlfn.TEXTJOIN("-",TRUE,_xlfn._xlws.SORT(_xlfn.UNIQUE(INDEX(H:H,MATCH(SplitWords(B15,".."),B:B,0)),TRUE))),IF($C15="No",_xlfn.UNIQUE(_xlfn._xlws.FILTER(EUs!J:J,EUs!$E:$E=Prod.Out!$B15)),IF($E15="NA","NA",IF($F15="Yes",IF($E15="Yes","a16.1",IF($E15="No","a17.1","a15.1")),IF($E15="Yes","b27.1",IF($E15="No","b27.2","b27")))))))</f>
        <v/>
      </c>
      <c r="I15" s="4" t="str" cm="1">
        <f t="array" ref="I15">IF(OR($B15="",$B15=0),"",IF(G15="Yes",_xlfn.TEXTJOIN("-",TRUE,_xlfn._xlws.SORT(_xlfn.UNIQUE(INDEX(H:H,MATCH(SplitWords(B15,".."),B:B,0)),TRUE))),IF($C15="No",_xlfn.UNIQUE(_xlfn._xlws.FILTER(EUs!K:K,EUs!$E:$E=Prod.Out!$B15)),IF($E15="NA","NA",IF(F15="Yes",IF($E15="Yes","b42.1",IF($E15="No","b42.2","b42")),IF($E15="Yes","b41.1",IF($E15="No","b41.2","b41")))))))</f>
        <v/>
      </c>
      <c r="J15" s="4" t="str" cm="1">
        <f t="array" ref="J15">IF(OR($B15="",$B15=0),"",IF(G15="Yes",_xlfn.TEXTJOIN("-",TRUE,_xlfn._xlws.SORT(_xlfn.UNIQUE(INDEX(H:H,MATCH(SplitWords(B15,".."),B:B,0)),TRUE))),IF($C15="No",_xlfn.UNIQUE(_xlfn._xlws.FILTER(EUs!L:L,EUs!$E:$E=Prod.Out!$B15)),IF($E15="NA","NA",IF(F15="Yes",IF($E15="Yes","b48.1",IF($E15="No","b48.2","b48")),IF($E15="Yes","b40.1",IF($E15="No","b40.2","b40")))))))</f>
        <v/>
      </c>
    </row>
    <row r="16" spans="1:10" x14ac:dyDescent="0.35">
      <c r="G16" s="4" t="str">
        <f t="shared" si="0"/>
        <v/>
      </c>
      <c r="H16" s="4" t="str" cm="1">
        <f t="array" ref="H16">IF(OR($B16="",$B16=0),"",IF(G16="Yes",_xlfn.TEXTJOIN("-",TRUE,_xlfn._xlws.SORT(_xlfn.UNIQUE(INDEX(H:H,MATCH(SplitWords(B16,".."),B:B,0)),TRUE))),IF($C16="No",_xlfn.UNIQUE(_xlfn._xlws.FILTER(EUs!J:J,EUs!$E:$E=Prod.Out!$B16)),IF($E16="NA","NA",IF($F16="Yes",IF($E16="Yes","a16.1",IF($E16="No","a17.1","a15.1")),IF($E16="Yes","b27.1",IF($E16="No","b27.2","b27")))))))</f>
        <v/>
      </c>
      <c r="I16" s="4" t="str" cm="1">
        <f t="array" ref="I16">IF(OR($B16="",$B16=0),"",IF(G16="Yes",_xlfn.TEXTJOIN("-",TRUE,_xlfn._xlws.SORT(_xlfn.UNIQUE(INDEX(H:H,MATCH(SplitWords(B16,".."),B:B,0)),TRUE))),IF($C16="No",_xlfn.UNIQUE(_xlfn._xlws.FILTER(EUs!K:K,EUs!$E:$E=Prod.Out!$B16)),IF($E16="NA","NA",IF(F16="Yes",IF($E16="Yes","b42.1",IF($E16="No","b42.2","b42")),IF($E16="Yes","b41.1",IF($E16="No","b41.2","b41")))))))</f>
        <v/>
      </c>
      <c r="J16" s="4" t="str" cm="1">
        <f t="array" ref="J16">IF(OR($B16="",$B16=0),"",IF(G16="Yes",_xlfn.TEXTJOIN("-",TRUE,_xlfn._xlws.SORT(_xlfn.UNIQUE(INDEX(H:H,MATCH(SplitWords(B16,".."),B:B,0)),TRUE))),IF($C16="No",_xlfn.UNIQUE(_xlfn._xlws.FILTER(EUs!L:L,EUs!$E:$E=Prod.Out!$B16)),IF($E16="NA","NA",IF(F16="Yes",IF($E16="Yes","b48.1",IF($E16="No","b48.2","b48")),IF($E16="Yes","b40.1",IF($E16="No","b40.2","b40")))))))</f>
        <v/>
      </c>
    </row>
    <row r="17" spans="7:10" x14ac:dyDescent="0.35">
      <c r="G17" s="4" t="str">
        <f t="shared" si="0"/>
        <v/>
      </c>
      <c r="H17" s="4" t="str" cm="1">
        <f t="array" ref="H17">IF(OR($B17="",$B17=0),"",IF(G17="Yes",_xlfn.TEXTJOIN("-",TRUE,_xlfn._xlws.SORT(_xlfn.UNIQUE(INDEX(H:H,MATCH(SplitWords(B17,".."),B:B,0)),TRUE))),IF($C17="No",_xlfn.UNIQUE(_xlfn._xlws.FILTER(EUs!J:J,EUs!$E:$E=Prod.Out!$B17)),IF($E17="NA","NA",IF($F17="Yes",IF($E17="Yes","a16.1",IF($E17="No","a17.1","a15.1")),IF($E17="Yes","b27.1",IF($E17="No","b27.2","b27")))))))</f>
        <v/>
      </c>
      <c r="I17" s="4" t="str" cm="1">
        <f t="array" ref="I17">IF(OR($B17="",$B17=0),"",IF(G17="Yes",_xlfn.TEXTJOIN("-",TRUE,_xlfn._xlws.SORT(_xlfn.UNIQUE(INDEX(H:H,MATCH(SplitWords(B17,".."),B:B,0)),TRUE))),IF($C17="No",_xlfn.UNIQUE(_xlfn._xlws.FILTER(EUs!K:K,EUs!$E:$E=Prod.Out!$B17)),IF($E17="NA","NA",IF(F17="Yes",IF($E17="Yes","b42.1",IF($E17="No","b42.2","b42")),IF($E17="Yes","b41.1",IF($E17="No","b41.2","b41")))))))</f>
        <v/>
      </c>
      <c r="J17" s="4" t="str" cm="1">
        <f t="array" ref="J17">IF(OR($B17="",$B17=0),"",IF(G17="Yes",_xlfn.TEXTJOIN("-",TRUE,_xlfn._xlws.SORT(_xlfn.UNIQUE(INDEX(H:H,MATCH(SplitWords(B17,".."),B:B,0)),TRUE))),IF($C17="No",_xlfn.UNIQUE(_xlfn._xlws.FILTER(EUs!L:L,EUs!$E:$E=Prod.Out!$B17)),IF($E17="NA","NA",IF(F17="Yes",IF($E17="Yes","b48.1",IF($E17="No","b48.2","b48")),IF($E17="Yes","b40.1",IF($E17="No","b40.2","b40")))))))</f>
        <v/>
      </c>
    </row>
    <row r="18" spans="7:10" x14ac:dyDescent="0.35">
      <c r="G18" s="4" t="str">
        <f t="shared" si="0"/>
        <v/>
      </c>
      <c r="H18" s="4" t="str" cm="1">
        <f t="array" ref="H18">IF(OR($B18="",$B18=0),"",IF(G18="Yes",_xlfn.TEXTJOIN("-",TRUE,_xlfn._xlws.SORT(_xlfn.UNIQUE(INDEX(H:H,MATCH(SplitWords(B18,".."),B:B,0)),TRUE))),IF($C18="No",_xlfn.UNIQUE(_xlfn._xlws.FILTER(EUs!J:J,EUs!$E:$E=Prod.Out!$B18)),IF($E18="NA","NA",IF($F18="Yes",IF($E18="Yes","a16.1",IF($E18="No","a17.1","a15.1")),IF($E18="Yes","b27.1",IF($E18="No","b27.2","b27")))))))</f>
        <v/>
      </c>
      <c r="I18" s="4" t="str" cm="1">
        <f t="array" ref="I18">IF(OR($B18="",$B18=0),"",IF(G18="Yes",_xlfn.TEXTJOIN("-",TRUE,_xlfn._xlws.SORT(_xlfn.UNIQUE(INDEX(H:H,MATCH(SplitWords(B18,".."),B:B,0)),TRUE))),IF($C18="No",_xlfn.UNIQUE(_xlfn._xlws.FILTER(EUs!K:K,EUs!$E:$E=Prod.Out!$B18)),IF($E18="NA","NA",IF(F18="Yes",IF($E18="Yes","b42.1",IF($E18="No","b42.2","b42")),IF($E18="Yes","b41.1",IF($E18="No","b41.2","b41")))))))</f>
        <v/>
      </c>
      <c r="J18" s="4" t="str" cm="1">
        <f t="array" ref="J18">IF(OR($B18="",$B18=0),"",IF(G18="Yes",_xlfn.TEXTJOIN("-",TRUE,_xlfn._xlws.SORT(_xlfn.UNIQUE(INDEX(H:H,MATCH(SplitWords(B18,".."),B:B,0)),TRUE))),IF($C18="No",_xlfn.UNIQUE(_xlfn._xlws.FILTER(EUs!L:L,EUs!$E:$E=Prod.Out!$B18)),IF($E18="NA","NA",IF(F18="Yes",IF($E18="Yes","b48.1",IF($E18="No","b48.2","b48")),IF($E18="Yes","b40.1",IF($E18="No","b40.2","b40")))))))</f>
        <v/>
      </c>
    </row>
    <row r="19" spans="7:10" x14ac:dyDescent="0.35">
      <c r="G19" s="4" t="str">
        <f t="shared" si="0"/>
        <v/>
      </c>
      <c r="H19" s="4" t="str" cm="1">
        <f t="array" ref="H19">IF(OR($B19="",$B19=0),"",IF(G19="Yes",_xlfn.TEXTJOIN("-",TRUE,_xlfn._xlws.SORT(_xlfn.UNIQUE(INDEX(H:H,MATCH(SplitWords(B19,".."),B:B,0)),TRUE))),IF($C19="No",_xlfn.UNIQUE(_xlfn._xlws.FILTER(EUs!J:J,EUs!$E:$E=Prod.Out!$B19)),IF($E19="NA","NA",IF($F19="Yes",IF($E19="Yes","a16.1",IF($E19="No","a17.1","a15.1")),IF($E19="Yes","b27.1",IF($E19="No","b27.2","b27")))))))</f>
        <v/>
      </c>
      <c r="I19" s="4" t="str" cm="1">
        <f t="array" ref="I19">IF(OR($B19="",$B19=0),"",IF(G19="Yes",_xlfn.TEXTJOIN("-",TRUE,_xlfn._xlws.SORT(_xlfn.UNIQUE(INDEX(H:H,MATCH(SplitWords(B19,".."),B:B,0)),TRUE))),IF($C19="No",_xlfn.UNIQUE(_xlfn._xlws.FILTER(EUs!K:K,EUs!$E:$E=Prod.Out!$B19)),IF($E19="NA","NA",IF(F19="Yes",IF($E19="Yes","b42.1",IF($E19="No","b42.2","b42")),IF($E19="Yes","b41.1",IF($E19="No","b41.2","b41")))))))</f>
        <v/>
      </c>
      <c r="J19" s="4" t="str" cm="1">
        <f t="array" ref="J19">IF(OR($B19="",$B19=0),"",IF(G19="Yes",_xlfn.TEXTJOIN("-",TRUE,_xlfn._xlws.SORT(_xlfn.UNIQUE(INDEX(H:H,MATCH(SplitWords(B19,".."),B:B,0)),TRUE))),IF($C19="No",_xlfn.UNIQUE(_xlfn._xlws.FILTER(EUs!L:L,EUs!$E:$E=Prod.Out!$B19)),IF($E19="NA","NA",IF(F19="Yes",IF($E19="Yes","b48.1",IF($E19="No","b48.2","b48")),IF($E19="Yes","b40.1",IF($E19="No","b40.2","b40")))))))</f>
        <v/>
      </c>
    </row>
    <row r="20" spans="7:10" x14ac:dyDescent="0.35">
      <c r="G20" s="4" t="str">
        <f t="shared" si="0"/>
        <v/>
      </c>
      <c r="H20" s="4" t="str" cm="1">
        <f t="array" ref="H20">IF(OR($B20="",$B20=0),"",IF(G20="Yes",_xlfn.TEXTJOIN("-",TRUE,_xlfn._xlws.SORT(_xlfn.UNIQUE(INDEX(H:H,MATCH(SplitWords(B20,".."),B:B,0)),TRUE))),IF($C20="No",_xlfn.UNIQUE(_xlfn._xlws.FILTER(EUs!J:J,EUs!$E:$E=Prod.Out!$B20)),IF($E20="NA","NA",IF($F20="Yes",IF($E20="Yes","a16.1",IF($E20="No","a17.1","a15.1")),IF($E20="Yes","b27.1",IF($E20="No","b27.2","b27")))))))</f>
        <v/>
      </c>
      <c r="I20" s="4" t="str" cm="1">
        <f t="array" ref="I20">IF(OR($B20="",$B20=0),"",IF(G20="Yes",_xlfn.TEXTJOIN("-",TRUE,_xlfn._xlws.SORT(_xlfn.UNIQUE(INDEX(H:H,MATCH(SplitWords(B20,".."),B:B,0)),TRUE))),IF($C20="No",_xlfn.UNIQUE(_xlfn._xlws.FILTER(EUs!K:K,EUs!$E:$E=Prod.Out!$B20)),IF($E20="NA","NA",IF(F20="Yes",IF($E20="Yes","b42.1",IF($E20="No","b42.2","b42")),IF($E20="Yes","b41.1",IF($E20="No","b41.2","b41")))))))</f>
        <v/>
      </c>
      <c r="J20" s="4" t="str" cm="1">
        <f t="array" ref="J20">IF(OR($B20="",$B20=0),"",IF(G20="Yes",_xlfn.TEXTJOIN("-",TRUE,_xlfn._xlws.SORT(_xlfn.UNIQUE(INDEX(H:H,MATCH(SplitWords(B20,".."),B:B,0)),TRUE))),IF($C20="No",_xlfn.UNIQUE(_xlfn._xlws.FILTER(EUs!L:L,EUs!$E:$E=Prod.Out!$B20)),IF($E20="NA","NA",IF(F20="Yes",IF($E20="Yes","b48.1",IF($E20="No","b48.2","b48")),IF($E20="Yes","b40.1",IF($E20="No","b40.2","b40")))))))</f>
        <v/>
      </c>
    </row>
    <row r="21" spans="7:10" x14ac:dyDescent="0.35">
      <c r="G21" s="4" t="str">
        <f t="shared" si="0"/>
        <v/>
      </c>
      <c r="H21" s="4" t="str" cm="1">
        <f t="array" ref="H21">IF(OR($B21="",$B21=0),"",IF(G21="Yes",_xlfn.TEXTJOIN("-",TRUE,_xlfn._xlws.SORT(_xlfn.UNIQUE(INDEX(H:H,MATCH(SplitWords(B21,".."),B:B,0)),TRUE))),IF($C21="No",_xlfn.UNIQUE(_xlfn._xlws.FILTER(EUs!J:J,EUs!$E:$E=Prod.Out!$B21)),IF($E21="NA","NA",IF($F21="Yes",IF($E21="Yes","a16.1",IF($E21="No","a17.1","a15.1")),IF($E21="Yes","b27.1",IF($E21="No","b27.2","b27")))))))</f>
        <v/>
      </c>
      <c r="I21" s="4" t="str" cm="1">
        <f t="array" ref="I21">IF(OR($B21="",$B21=0),"",IF(G21="Yes",_xlfn.TEXTJOIN("-",TRUE,_xlfn._xlws.SORT(_xlfn.UNIQUE(INDEX(H:H,MATCH(SplitWords(B21,".."),B:B,0)),TRUE))),IF($C21="No",_xlfn.UNIQUE(_xlfn._xlws.FILTER(EUs!K:K,EUs!$E:$E=Prod.Out!$B21)),IF($E21="NA","NA",IF(F21="Yes",IF($E21="Yes","b42.1",IF($E21="No","b42.2","b42")),IF($E21="Yes","b41.1",IF($E21="No","b41.2","b41")))))))</f>
        <v/>
      </c>
      <c r="J21" s="4" t="str" cm="1">
        <f t="array" ref="J21">IF(OR($B21="",$B21=0),"",IF(G21="Yes",_xlfn.TEXTJOIN("-",TRUE,_xlfn._xlws.SORT(_xlfn.UNIQUE(INDEX(H:H,MATCH(SplitWords(B21,".."),B:B,0)),TRUE))),IF($C21="No",_xlfn.UNIQUE(_xlfn._xlws.FILTER(EUs!L:L,EUs!$E:$E=Prod.Out!$B21)),IF($E21="NA","NA",IF(F21="Yes",IF($E21="Yes","b48.1",IF($E21="No","b48.2","b48")),IF($E21="Yes","b40.1",IF($E21="No","b40.2","b40")))))))</f>
        <v/>
      </c>
    </row>
    <row r="22" spans="7:10" x14ac:dyDescent="0.35">
      <c r="G22" s="4" t="str">
        <f t="shared" si="0"/>
        <v/>
      </c>
      <c r="H22" s="4" t="str" cm="1">
        <f t="array" ref="H22">IF(OR($B22="",$B22=0),"",IF(G22="Yes",_xlfn.TEXTJOIN("-",TRUE,_xlfn._xlws.SORT(_xlfn.UNIQUE(INDEX(H:H,MATCH(SplitWords(B22,".."),B:B,0)),TRUE))),IF($C22="No",_xlfn.UNIQUE(_xlfn._xlws.FILTER(EUs!J:J,EUs!$E:$E=Prod.Out!$B22)),IF($E22="NA","NA",IF($F22="Yes",IF($E22="Yes","a16.1",IF($E22="No","a17.1","a15.1")),IF($E22="Yes","b27.1",IF($E22="No","b27.2","b27")))))))</f>
        <v/>
      </c>
      <c r="I22" s="4" t="str" cm="1">
        <f t="array" ref="I22">IF(OR($B22="",$B22=0),"",IF(G22="Yes",_xlfn.TEXTJOIN("-",TRUE,_xlfn._xlws.SORT(_xlfn.UNIQUE(INDEX(H:H,MATCH(SplitWords(B22,".."),B:B,0)),TRUE))),IF($C22="No",_xlfn.UNIQUE(_xlfn._xlws.FILTER(EUs!K:K,EUs!$E:$E=Prod.Out!$B22)),IF($E22="NA","NA",IF(F22="Yes",IF($E22="Yes","b42.1",IF($E22="No","b42.2","b42")),IF($E22="Yes","b41.1",IF($E22="No","b41.2","b41")))))))</f>
        <v/>
      </c>
      <c r="J22" s="4" t="str" cm="1">
        <f t="array" ref="J22">IF(OR($B22="",$B22=0),"",IF(G22="Yes",_xlfn.TEXTJOIN("-",TRUE,_xlfn._xlws.SORT(_xlfn.UNIQUE(INDEX(H:H,MATCH(SplitWords(B22,".."),B:B,0)),TRUE))),IF($C22="No",_xlfn.UNIQUE(_xlfn._xlws.FILTER(EUs!L:L,EUs!$E:$E=Prod.Out!$B22)),IF($E22="NA","NA",IF(F22="Yes",IF($E22="Yes","b48.1",IF($E22="No","b48.2","b48")),IF($E22="Yes","b40.1",IF($E22="No","b40.2","b40")))))))</f>
        <v/>
      </c>
    </row>
    <row r="23" spans="7:10" x14ac:dyDescent="0.35">
      <c r="G23" s="4" t="str">
        <f t="shared" si="0"/>
        <v/>
      </c>
      <c r="H23" s="4" t="str" cm="1">
        <f t="array" ref="H23">IF(OR($B23="",$B23=0),"",IF(G23="Yes",_xlfn.TEXTJOIN("-",TRUE,_xlfn._xlws.SORT(_xlfn.UNIQUE(INDEX(H:H,MATCH(SplitWords(B23,".."),B:B,0)),TRUE))),IF($C23="No",_xlfn.UNIQUE(_xlfn._xlws.FILTER(EUs!J:J,EUs!$E:$E=Prod.Out!$B23)),IF($E23="NA","NA",IF($F23="Yes",IF($E23="Yes","a16.1",IF($E23="No","a17.1","a15.1")),IF($E23="Yes","b27.1",IF($E23="No","b27.2","b27")))))))</f>
        <v/>
      </c>
      <c r="I23" s="4" t="str" cm="1">
        <f t="array" ref="I23">IF(OR($B23="",$B23=0),"",IF(G23="Yes",_xlfn.TEXTJOIN("-",TRUE,_xlfn._xlws.SORT(_xlfn.UNIQUE(INDEX(H:H,MATCH(SplitWords(B23,".."),B:B,0)),TRUE))),IF($C23="No",_xlfn.UNIQUE(_xlfn._xlws.FILTER(EUs!K:K,EUs!$E:$E=Prod.Out!$B23)),IF($E23="NA","NA",IF(F23="Yes",IF($E23="Yes","b42.1",IF($E23="No","b42.2","b42")),IF($E23="Yes","b41.1",IF($E23="No","b41.2","b41")))))))</f>
        <v/>
      </c>
      <c r="J23" s="4" t="str" cm="1">
        <f t="array" ref="J23">IF(OR($B23="",$B23=0),"",IF(G23="Yes",_xlfn.TEXTJOIN("-",TRUE,_xlfn._xlws.SORT(_xlfn.UNIQUE(INDEX(H:H,MATCH(SplitWords(B23,".."),B:B,0)),TRUE))),IF($C23="No",_xlfn.UNIQUE(_xlfn._xlws.FILTER(EUs!L:L,EUs!$E:$E=Prod.Out!$B23)),IF($E23="NA","NA",IF(F23="Yes",IF($E23="Yes","b48.1",IF($E23="No","b48.2","b48")),IF($E23="Yes","b40.1",IF($E23="No","b40.2","b40")))))))</f>
        <v/>
      </c>
    </row>
    <row r="24" spans="7:10" x14ac:dyDescent="0.35">
      <c r="G24" s="4" t="str">
        <f t="shared" si="0"/>
        <v/>
      </c>
      <c r="H24" s="4" t="str" cm="1">
        <f t="array" ref="H24">IF(OR($B24="",$B24=0),"",IF(G24="Yes",_xlfn.TEXTJOIN("-",TRUE,_xlfn._xlws.SORT(_xlfn.UNIQUE(INDEX(H:H,MATCH(SplitWords(B24,".."),B:B,0)),TRUE))),IF($C24="No",_xlfn.UNIQUE(_xlfn._xlws.FILTER(EUs!J:J,EUs!$E:$E=Prod.Out!$B24)),IF($E24="NA","NA",IF($F24="Yes",IF($E24="Yes","a16.1",IF($E24="No","a17.1","a15.1")),IF($E24="Yes","b27.1",IF($E24="No","b27.2","b27")))))))</f>
        <v/>
      </c>
      <c r="I24" s="4" t="str" cm="1">
        <f t="array" ref="I24">IF(OR($B24="",$B24=0),"",IF(G24="Yes",_xlfn.TEXTJOIN("-",TRUE,_xlfn._xlws.SORT(_xlfn.UNIQUE(INDEX(H:H,MATCH(SplitWords(B24,".."),B:B,0)),TRUE))),IF($C24="No",_xlfn.UNIQUE(_xlfn._xlws.FILTER(EUs!K:K,EUs!$E:$E=Prod.Out!$B24)),IF($E24="NA","NA",IF(F24="Yes",IF($E24="Yes","b42.1",IF($E24="No","b42.2","b42")),IF($E24="Yes","b41.1",IF($E24="No","b41.2","b41")))))))</f>
        <v/>
      </c>
      <c r="J24" s="4" t="str" cm="1">
        <f t="array" ref="J24">IF(OR($B24="",$B24=0),"",IF(G24="Yes",_xlfn.TEXTJOIN("-",TRUE,_xlfn._xlws.SORT(_xlfn.UNIQUE(INDEX(H:H,MATCH(SplitWords(B24,".."),B:B,0)),TRUE))),IF($C24="No",_xlfn.UNIQUE(_xlfn._xlws.FILTER(EUs!L:L,EUs!$E:$E=Prod.Out!$B24)),IF($E24="NA","NA",IF(F24="Yes",IF($E24="Yes","b48.1",IF($E24="No","b48.2","b48")),IF($E24="Yes","b40.1",IF($E24="No","b40.2","b40")))))))</f>
        <v/>
      </c>
    </row>
    <row r="25" spans="7:10" x14ac:dyDescent="0.35">
      <c r="G25" s="4" t="str">
        <f t="shared" si="0"/>
        <v/>
      </c>
      <c r="H25" s="4" t="str" cm="1">
        <f t="array" ref="H25">IF(OR($B25="",$B25=0),"",IF(G25="Yes",_xlfn.TEXTJOIN("-",TRUE,_xlfn._xlws.SORT(_xlfn.UNIQUE(INDEX(H:H,MATCH(SplitWords(B25,".."),B:B,0)),TRUE))),IF($C25="No",_xlfn.UNIQUE(_xlfn._xlws.FILTER(EUs!J:J,EUs!$E:$E=Prod.Out!$B25)),IF($E25="NA","NA",IF($F25="Yes",IF($E25="Yes","a16.1",IF($E25="No","a17.1","a15.1")),IF($E25="Yes","b27.1",IF($E25="No","b27.2","b27")))))))</f>
        <v/>
      </c>
      <c r="I25" s="4" t="str" cm="1">
        <f t="array" ref="I25">IF(OR($B25="",$B25=0),"",IF(G25="Yes",_xlfn.TEXTJOIN("-",TRUE,_xlfn._xlws.SORT(_xlfn.UNIQUE(INDEX(H:H,MATCH(SplitWords(B25,".."),B:B,0)),TRUE))),IF($C25="No",_xlfn.UNIQUE(_xlfn._xlws.FILTER(EUs!K:K,EUs!$E:$E=Prod.Out!$B25)),IF($E25="NA","NA",IF(F25="Yes",IF($E25="Yes","b42.1",IF($E25="No","b42.2","b42")),IF($E25="Yes","b41.1",IF($E25="No","b41.2","b41")))))))</f>
        <v/>
      </c>
      <c r="J25" s="4" t="str" cm="1">
        <f t="array" ref="J25">IF(OR($B25="",$B25=0),"",IF(G25="Yes",_xlfn.TEXTJOIN("-",TRUE,_xlfn._xlws.SORT(_xlfn.UNIQUE(INDEX(H:H,MATCH(SplitWords(B25,".."),B:B,0)),TRUE))),IF($C25="No",_xlfn.UNIQUE(_xlfn._xlws.FILTER(EUs!L:L,EUs!$E:$E=Prod.Out!$B25)),IF($E25="NA","NA",IF(F25="Yes",IF($E25="Yes","b48.1",IF($E25="No","b48.2","b48")),IF($E25="Yes","b40.1",IF($E25="No","b40.2","b40")))))))</f>
        <v/>
      </c>
    </row>
    <row r="26" spans="7:10" x14ac:dyDescent="0.35">
      <c r="G26" s="4" t="str">
        <f t="shared" si="0"/>
        <v/>
      </c>
      <c r="H26" s="4" t="str" cm="1">
        <f t="array" ref="H26">IF(OR($B26="",$B26=0),"",IF(G26="Yes",_xlfn.TEXTJOIN("-",TRUE,_xlfn._xlws.SORT(_xlfn.UNIQUE(INDEX(H:H,MATCH(SplitWords(B26,".."),B:B,0)),TRUE))),IF($C26="No",_xlfn.UNIQUE(_xlfn._xlws.FILTER(EUs!J:J,EUs!$E:$E=Prod.Out!$B26)),IF($E26="NA","NA",IF($F26="Yes",IF($E26="Yes","a16.1",IF($E26="No","a17.1","a15.1")),IF($E26="Yes","b27.1",IF($E26="No","b27.2","b27")))))))</f>
        <v/>
      </c>
      <c r="I26" s="4" t="str" cm="1">
        <f t="array" ref="I26">IF(OR($B26="",$B26=0),"",IF(G26="Yes",_xlfn.TEXTJOIN("-",TRUE,_xlfn._xlws.SORT(_xlfn.UNIQUE(INDEX(H:H,MATCH(SplitWords(B26,".."),B:B,0)),TRUE))),IF($C26="No",_xlfn.UNIQUE(_xlfn._xlws.FILTER(EUs!K:K,EUs!$E:$E=Prod.Out!$B26)),IF($E26="NA","NA",IF(F26="Yes",IF($E26="Yes","b42.1",IF($E26="No","b42.2","b42")),IF($E26="Yes","b41.1",IF($E26="No","b41.2","b41")))))))</f>
        <v/>
      </c>
      <c r="J26" s="4" t="str" cm="1">
        <f t="array" ref="J26">IF(OR($B26="",$B26=0),"",IF(G26="Yes",_xlfn.TEXTJOIN("-",TRUE,_xlfn._xlws.SORT(_xlfn.UNIQUE(INDEX(H:H,MATCH(SplitWords(B26,".."),B:B,0)),TRUE))),IF($C26="No",_xlfn.UNIQUE(_xlfn._xlws.FILTER(EUs!L:L,EUs!$E:$E=Prod.Out!$B26)),IF($E26="NA","NA",IF(F26="Yes",IF($E26="Yes","b48.1",IF($E26="No","b48.2","b48")),IF($E26="Yes","b40.1",IF($E26="No","b40.2","b40")))))))</f>
        <v/>
      </c>
    </row>
    <row r="27" spans="7:10" x14ac:dyDescent="0.35">
      <c r="G27" s="4" t="str">
        <f t="shared" si="0"/>
        <v/>
      </c>
      <c r="H27" s="4" t="str" cm="1">
        <f t="array" ref="H27">IF(OR($B27="",$B27=0),"",IF(G27="Yes",_xlfn.TEXTJOIN("-",TRUE,_xlfn._xlws.SORT(_xlfn.UNIQUE(INDEX(H:H,MATCH(SplitWords(B27,".."),B:B,0)),TRUE))),IF($C27="No",_xlfn.UNIQUE(_xlfn._xlws.FILTER(EUs!J:J,EUs!$E:$E=Prod.Out!$B27)),IF($E27="NA","NA",IF($F27="Yes",IF($E27="Yes","a16.1",IF($E27="No","a17.1","a15.1")),IF($E27="Yes","b27.1",IF($E27="No","b27.2","b27")))))))</f>
        <v/>
      </c>
      <c r="I27" s="4" t="str" cm="1">
        <f t="array" ref="I27">IF(OR($B27="",$B27=0),"",IF(G27="Yes",_xlfn.TEXTJOIN("-",TRUE,_xlfn._xlws.SORT(_xlfn.UNIQUE(INDEX(H:H,MATCH(SplitWords(B27,".."),B:B,0)),TRUE))),IF($C27="No",_xlfn.UNIQUE(_xlfn._xlws.FILTER(EUs!K:K,EUs!$E:$E=Prod.Out!$B27)),IF($E27="NA","NA",IF(F27="Yes",IF($E27="Yes","b42.1",IF($E27="No","b42.2","b42")),IF($E27="Yes","b41.1",IF($E27="No","b41.2","b41")))))))</f>
        <v/>
      </c>
      <c r="J27" s="4" t="str" cm="1">
        <f t="array" ref="J27">IF(OR($B27="",$B27=0),"",IF(G27="Yes",_xlfn.TEXTJOIN("-",TRUE,_xlfn._xlws.SORT(_xlfn.UNIQUE(INDEX(H:H,MATCH(SplitWords(B27,".."),B:B,0)),TRUE))),IF($C27="No",_xlfn.UNIQUE(_xlfn._xlws.FILTER(EUs!L:L,EUs!$E:$E=Prod.Out!$B27)),IF($E27="NA","NA",IF(F27="Yes",IF($E27="Yes","b48.1",IF($E27="No","b48.2","b48")),IF($E27="Yes","b40.1",IF($E27="No","b40.2","b40")))))))</f>
        <v/>
      </c>
    </row>
    <row r="28" spans="7:10" x14ac:dyDescent="0.35">
      <c r="G28" s="4" t="str">
        <f t="shared" si="0"/>
        <v/>
      </c>
      <c r="H28" s="4" t="str" cm="1">
        <f t="array" ref="H28">IF(OR($B28="",$B28=0),"",IF(G28="Yes",_xlfn.TEXTJOIN("-",TRUE,_xlfn._xlws.SORT(_xlfn.UNIQUE(INDEX(H:H,MATCH(SplitWords(B28,".."),B:B,0)),TRUE))),IF($C28="No",_xlfn.UNIQUE(_xlfn._xlws.FILTER(EUs!J:J,EUs!$E:$E=Prod.Out!$B28)),IF($E28="NA","NA",IF($F28="Yes",IF($E28="Yes","a16.1",IF($E28="No","a17.1","a15.1")),IF($E28="Yes","b27.1",IF($E28="No","b27.2","b27")))))))</f>
        <v/>
      </c>
      <c r="I28" s="4" t="str" cm="1">
        <f t="array" ref="I28">IF(OR($B28="",$B28=0),"",IF(G28="Yes",_xlfn.TEXTJOIN("-",TRUE,_xlfn._xlws.SORT(_xlfn.UNIQUE(INDEX(H:H,MATCH(SplitWords(B28,".."),B:B,0)),TRUE))),IF($C28="No",_xlfn.UNIQUE(_xlfn._xlws.FILTER(EUs!K:K,EUs!$E:$E=Prod.Out!$B28)),IF($E28="NA","NA",IF(F28="Yes",IF($E28="Yes","b42.1",IF($E28="No","b42.2","b42")),IF($E28="Yes","b41.1",IF($E28="No","b41.2","b41")))))))</f>
        <v/>
      </c>
      <c r="J28" s="4" t="str" cm="1">
        <f t="array" ref="J28">IF(OR($B28="",$B28=0),"",IF(G28="Yes",_xlfn.TEXTJOIN("-",TRUE,_xlfn._xlws.SORT(_xlfn.UNIQUE(INDEX(H:H,MATCH(SplitWords(B28,".."),B:B,0)),TRUE))),IF($C28="No",_xlfn.UNIQUE(_xlfn._xlws.FILTER(EUs!L:L,EUs!$E:$E=Prod.Out!$B28)),IF($E28="NA","NA",IF(F28="Yes",IF($E28="Yes","b48.1",IF($E28="No","b48.2","b48")),IF($E28="Yes","b40.1",IF($E28="No","b40.2","b40")))))))</f>
        <v/>
      </c>
    </row>
    <row r="29" spans="7:10" x14ac:dyDescent="0.35">
      <c r="G29" s="4" t="str">
        <f t="shared" si="0"/>
        <v/>
      </c>
      <c r="H29" s="4" t="str" cm="1">
        <f t="array" ref="H29">IF(OR($B29="",$B29=0),"",IF(G29="Yes",_xlfn.TEXTJOIN("-",TRUE,_xlfn._xlws.SORT(_xlfn.UNIQUE(INDEX(H:H,MATCH(SplitWords(B29,".."),B:B,0)),TRUE))),IF($C29="No",_xlfn.UNIQUE(_xlfn._xlws.FILTER(EUs!J:J,EUs!$E:$E=Prod.Out!$B29)),IF($E29="NA","NA",IF($F29="Yes",IF($E29="Yes","a16.1",IF($E29="No","a17.1","a15.1")),IF($E29="Yes","b27.1",IF($E29="No","b27.2","b27")))))))</f>
        <v/>
      </c>
      <c r="I29" s="4" t="str" cm="1">
        <f t="array" ref="I29">IF(OR($B29="",$B29=0),"",IF(G29="Yes",_xlfn.TEXTJOIN("-",TRUE,_xlfn._xlws.SORT(_xlfn.UNIQUE(INDEX(H:H,MATCH(SplitWords(B29,".."),B:B,0)),TRUE))),IF($C29="No",_xlfn.UNIQUE(_xlfn._xlws.FILTER(EUs!K:K,EUs!$E:$E=Prod.Out!$B29)),IF($E29="NA","NA",IF(F29="Yes",IF($E29="Yes","b42.1",IF($E29="No","b42.2","b42")),IF($E29="Yes","b41.1",IF($E29="No","b41.2","b41")))))))</f>
        <v/>
      </c>
      <c r="J29" s="4" t="str" cm="1">
        <f t="array" ref="J29">IF(OR($B29="",$B29=0),"",IF(G29="Yes",_xlfn.TEXTJOIN("-",TRUE,_xlfn._xlws.SORT(_xlfn.UNIQUE(INDEX(H:H,MATCH(SplitWords(B29,".."),B:B,0)),TRUE))),IF($C29="No",_xlfn.UNIQUE(_xlfn._xlws.FILTER(EUs!L:L,EUs!$E:$E=Prod.Out!$B29)),IF($E29="NA","NA",IF(F29="Yes",IF($E29="Yes","b48.1",IF($E29="No","b48.2","b48")),IF($E29="Yes","b40.1",IF($E29="No","b40.2","b40")))))))</f>
        <v/>
      </c>
    </row>
    <row r="30" spans="7:10" x14ac:dyDescent="0.35">
      <c r="G30" s="4" t="str">
        <f t="shared" si="0"/>
        <v/>
      </c>
      <c r="H30" s="4" t="str" cm="1">
        <f t="array" ref="H30">IF(OR($B30="",$B30=0),"",IF(G30="Yes",_xlfn.TEXTJOIN("-",TRUE,_xlfn._xlws.SORT(_xlfn.UNIQUE(INDEX(H:H,MATCH(SplitWords(B30,".."),B:B,0)),TRUE))),IF($C30="No",_xlfn.UNIQUE(_xlfn._xlws.FILTER(EUs!J:J,EUs!$E:$E=Prod.Out!$B30)),IF($E30="NA","NA",IF($F30="Yes",IF($E30="Yes","a16.1",IF($E30="No","a17.1","a15.1")),IF($E30="Yes","b27.1",IF($E30="No","b27.2","b27")))))))</f>
        <v/>
      </c>
      <c r="I30" s="4" t="str" cm="1">
        <f t="array" ref="I30">IF(OR($B30="",$B30=0),"",IF(G30="Yes",_xlfn.TEXTJOIN("-",TRUE,_xlfn._xlws.SORT(_xlfn.UNIQUE(INDEX(H:H,MATCH(SplitWords(B30,".."),B:B,0)),TRUE))),IF($C30="No",_xlfn.UNIQUE(_xlfn._xlws.FILTER(EUs!K:K,EUs!$E:$E=Prod.Out!$B30)),IF($E30="NA","NA",IF(F30="Yes",IF($E30="Yes","b42.1",IF($E30="No","b42.2","b42")),IF($E30="Yes","b41.1",IF($E30="No","b41.2","b41")))))))</f>
        <v/>
      </c>
      <c r="J30" s="4" t="str" cm="1">
        <f t="array" ref="J30">IF(OR($B30="",$B30=0),"",IF(G30="Yes",_xlfn.TEXTJOIN("-",TRUE,_xlfn._xlws.SORT(_xlfn.UNIQUE(INDEX(H:H,MATCH(SplitWords(B30,".."),B:B,0)),TRUE))),IF($C30="No",_xlfn.UNIQUE(_xlfn._xlws.FILTER(EUs!L:L,EUs!$E:$E=Prod.Out!$B30)),IF($E30="NA","NA",IF(F30="Yes",IF($E30="Yes","b48.1",IF($E30="No","b48.2","b48")),IF($E30="Yes","b40.1",IF($E30="No","b40.2","b40")))))))</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04AD2-B816-45F8-99CB-EC3FD598641F}">
  <sheetPr codeName="Sheet50"/>
  <dimension ref="A1:BM313"/>
  <sheetViews>
    <sheetView workbookViewId="0">
      <pane ySplit="1" topLeftCell="A218" activePane="bottomLeft" state="frozen"/>
      <selection pane="bottomLeft" activeCell="B225" sqref="B225"/>
    </sheetView>
  </sheetViews>
  <sheetFormatPr defaultRowHeight="14.35" x14ac:dyDescent="0.5"/>
  <cols>
    <col min="1" max="1" width="8.8203125" style="760"/>
    <col min="2" max="2" width="13.8203125" bestFit="1" customWidth="1"/>
    <col min="3" max="3" width="16.8203125" bestFit="1" customWidth="1"/>
    <col min="4" max="4" width="33.52734375" bestFit="1" customWidth="1"/>
    <col min="5" max="5" width="19.46875" bestFit="1" customWidth="1"/>
    <col min="7" max="7" width="20" customWidth="1"/>
    <col min="18" max="18" width="9" customWidth="1"/>
  </cols>
  <sheetData>
    <row r="1" spans="1:65" x14ac:dyDescent="0.5">
      <c r="A1" s="759" t="s">
        <v>1409</v>
      </c>
      <c r="B1" s="1" t="s">
        <v>1410</v>
      </c>
      <c r="C1" s="1" t="s">
        <v>1390</v>
      </c>
      <c r="D1" s="1" t="s">
        <v>1391</v>
      </c>
      <c r="E1" s="1" t="s">
        <v>1411</v>
      </c>
      <c r="F1" s="1" t="s">
        <v>1412</v>
      </c>
      <c r="G1" s="1" t="s">
        <v>1413</v>
      </c>
      <c r="H1" s="1" t="s">
        <v>1414</v>
      </c>
      <c r="I1" s="1" t="s">
        <v>1415</v>
      </c>
      <c r="J1" s="1" t="s">
        <v>1416</v>
      </c>
      <c r="K1" s="1" t="s">
        <v>1417</v>
      </c>
      <c r="L1" s="1" t="s">
        <v>1418</v>
      </c>
      <c r="M1" s="1"/>
      <c r="N1" t="str" cm="1">
        <f t="array" ref="N1:N17">_xlfn._xlws.SORT(_xlfn.UNIQUE(_xlfn._xlws.FILTER(C:C,(C:C&lt;&gt;"")*(C:C&lt;&gt;"Product.Subtype"))))</f>
        <v>Cash Crops</v>
      </c>
      <c r="O1" s="1"/>
      <c r="P1" t="str" cm="1">
        <f t="array" ref="P1:P283">_xlfn._xlws.SORT(_xlfn.UNIQUE(_xlfn._xlws.FILTER($E:$E,($E:$E&lt;&gt;"")*($E:$E&lt;&gt;"Product.Simple"))))</f>
        <v>African Yam Bean</v>
      </c>
      <c r="R1" s="1" t="s">
        <v>1419</v>
      </c>
      <c r="S1" s="1" t="s">
        <v>1419</v>
      </c>
      <c r="T1" s="1" t="s">
        <v>1419</v>
      </c>
      <c r="U1" s="1" t="s">
        <v>1419</v>
      </c>
      <c r="V1" s="1" t="s">
        <v>1419</v>
      </c>
      <c r="W1" s="1" t="s">
        <v>1419</v>
      </c>
      <c r="X1" s="1" t="s">
        <v>1419</v>
      </c>
      <c r="Y1" s="1" t="s">
        <v>1419</v>
      </c>
      <c r="Z1" s="1" t="s">
        <v>1419</v>
      </c>
      <c r="AA1" s="1" t="s">
        <v>1419</v>
      </c>
      <c r="AB1" s="1" t="s">
        <v>1419</v>
      </c>
      <c r="AC1" s="1" t="s">
        <v>1419</v>
      </c>
      <c r="AD1" s="1" t="s">
        <v>1419</v>
      </c>
      <c r="AE1" s="1" t="s">
        <v>1419</v>
      </c>
      <c r="AF1" s="1" t="s">
        <v>1419</v>
      </c>
      <c r="AG1" s="1" t="s">
        <v>1419</v>
      </c>
      <c r="AH1" s="1" t="s">
        <v>1419</v>
      </c>
      <c r="AI1" s="1" t="s">
        <v>1419</v>
      </c>
      <c r="AJ1" s="1" t="s">
        <v>1419</v>
      </c>
      <c r="AK1" s="1" t="s">
        <v>1419</v>
      </c>
      <c r="AL1" s="1" t="s">
        <v>1419</v>
      </c>
      <c r="AM1" s="1" t="s">
        <v>1419</v>
      </c>
      <c r="AN1" s="1" t="s">
        <v>1419</v>
      </c>
      <c r="AO1" s="1" t="s">
        <v>1419</v>
      </c>
      <c r="AP1" s="1" t="s">
        <v>1419</v>
      </c>
      <c r="AQ1" s="1" t="s">
        <v>1419</v>
      </c>
      <c r="AR1" s="1" t="s">
        <v>1419</v>
      </c>
      <c r="AS1" s="1" t="s">
        <v>1419</v>
      </c>
      <c r="AT1" s="1" t="s">
        <v>1419</v>
      </c>
      <c r="AU1" s="1" t="s">
        <v>1419</v>
      </c>
      <c r="AV1" s="1" t="s">
        <v>1419</v>
      </c>
      <c r="AW1" s="1" t="s">
        <v>1419</v>
      </c>
      <c r="AX1" s="1" t="s">
        <v>1419</v>
      </c>
      <c r="AY1" s="1" t="s">
        <v>1419</v>
      </c>
      <c r="AZ1" s="1" t="s">
        <v>1419</v>
      </c>
      <c r="BA1" s="1"/>
      <c r="BB1" s="1"/>
      <c r="BC1" s="1"/>
      <c r="BE1" s="1" t="s">
        <v>1420</v>
      </c>
    </row>
    <row r="2" spans="1:65" x14ac:dyDescent="0.5">
      <c r="A2" s="760" t="s">
        <v>1421</v>
      </c>
      <c r="B2" t="s">
        <v>1422</v>
      </c>
      <c r="C2" t="s">
        <v>1423</v>
      </c>
      <c r="D2" t="s">
        <v>1424</v>
      </c>
      <c r="E2" t="s">
        <v>1424</v>
      </c>
      <c r="F2" t="s">
        <v>1425</v>
      </c>
      <c r="G2" t="s">
        <v>1426</v>
      </c>
      <c r="H2" t="s">
        <v>1427</v>
      </c>
      <c r="I2" t="s">
        <v>1427</v>
      </c>
      <c r="J2" t="str">
        <f>IF(H2="NA","NA",IF(I2="Yes",IF(H2="Yes","a16.1",IF(H2="No","a17.1","a15.1")),IF(H2="Yes","b27.1",IF(H2="No","b27.2","b27"))))</f>
        <v>b27.2</v>
      </c>
      <c r="K2" t="str">
        <f t="shared" ref="K2:K65" si="0">IF(H2="NA","NA",IF(I2="Yes",IF(H2="Yes","a16.2",IF(H2="No","a17.2","a15.2")),IF(H2="Yes","b41.1",IF(H2="No","b41.2","b41"))))</f>
        <v>b41.2</v>
      </c>
      <c r="L2" t="str">
        <f>IF(H2="NA","NA",IF(I2="Yes",IF(H2="Yes","a16",IF(H2="No","a17","a15")),IF(H2="Yes","b40.1",IF(H2="No","b40.2","b40"))))</f>
        <v>b40.2</v>
      </c>
      <c r="N2" t="str">
        <v>Cereals</v>
      </c>
      <c r="P2" t="str">
        <v>Agave</v>
      </c>
      <c r="R2" t="str" cm="1">
        <f t="array" ref="R2:R284">IF(ISBLANK(Products!C3),_xlfn.ANCHORARRAY($P1),IFERROR(_xlfn._xlws.SORT(_xlfn.UNIQUE(_xlfn._xlws.FILTER($E:$E,($C:$C=Products!C3)*($E:$E&lt;&gt;"")))),""))</f>
        <v>African Yam Bean</v>
      </c>
      <c r="S2" t="str" cm="1">
        <f t="array" ref="S2:S284">IF(ISBLANK(Products!D3),_xlfn.ANCHORARRAY($P1),IFERROR(_xlfn._xlws.SORT(_xlfn.UNIQUE(_xlfn._xlws.FILTER($E:$E,($C:$C=Products!D3)*($E:$E&lt;&gt;"")))),""))</f>
        <v>African Yam Bean</v>
      </c>
      <c r="T2" t="str" cm="1">
        <f t="array" ref="T2:T284">IF(ISBLANK(Products!E3),_xlfn.ANCHORARRAY($P1),IFERROR(_xlfn._xlws.SORT(_xlfn.UNIQUE(_xlfn._xlws.FILTER($E:$E,($C:$C=Products!E3)*($E:$E&lt;&gt;"")))),""))</f>
        <v>African Yam Bean</v>
      </c>
      <c r="U2" t="str" cm="1">
        <f t="array" ref="U2:U284">IF(ISBLANK(Products!F3),_xlfn.ANCHORARRAY($P1),IFERROR(_xlfn._xlws.SORT(_xlfn.UNIQUE(_xlfn._xlws.FILTER($E:$E,($C:$C=Products!F3)*($E:$E&lt;&gt;"")))),""))</f>
        <v>African Yam Bean</v>
      </c>
      <c r="V2" t="str" cm="1">
        <f t="array" ref="V2:V284">IF(ISBLANK(Products!G3),_xlfn.ANCHORARRAY($P1),IFERROR(_xlfn._xlws.SORT(_xlfn.UNIQUE(_xlfn._xlws.FILTER($E:$E,($C:$C=Products!G3)*($E:$E&lt;&gt;"")))),""))</f>
        <v>African Yam Bean</v>
      </c>
      <c r="W2" t="str" cm="1">
        <f t="array" ref="W2:W284">IF(ISBLANK(Products!H3),_xlfn.ANCHORARRAY($P1),IFERROR(_xlfn._xlws.SORT(_xlfn.UNIQUE(_xlfn._xlws.FILTER($E:$E,($C:$C=Products!H3)*($E:$E&lt;&gt;"")))),""))</f>
        <v>African Yam Bean</v>
      </c>
      <c r="X2" t="str" cm="1">
        <f t="array" ref="X2:X284">IF(ISBLANK(Products!I3),_xlfn.ANCHORARRAY($P1),IFERROR(_xlfn._xlws.SORT(_xlfn.UNIQUE(_xlfn._xlws.FILTER($E:$E,($C:$C=Products!I3)*($E:$E&lt;&gt;"")))),""))</f>
        <v>African Yam Bean</v>
      </c>
      <c r="Y2" t="str" cm="1">
        <f t="array" ref="Y2:Y284">IF(ISBLANK(Products!J3),_xlfn.ANCHORARRAY($P1),IFERROR(_xlfn._xlws.SORT(_xlfn.UNIQUE(_xlfn._xlws.FILTER($E:$E,($C:$C=Products!J3)*($E:$E&lt;&gt;"")))),""))</f>
        <v>African Yam Bean</v>
      </c>
      <c r="Z2" t="str" cm="1">
        <f t="array" ref="Z2:Z284">IF(ISBLANK(Products!K3),_xlfn.ANCHORARRAY($P1),IFERROR(_xlfn._xlws.SORT(_xlfn.UNIQUE(_xlfn._xlws.FILTER($E:$E,($C:$C=Products!K3)*($E:$E&lt;&gt;"")))),""))</f>
        <v>African Yam Bean</v>
      </c>
      <c r="AA2" t="str" cm="1">
        <f t="array" ref="AA2:AA284">IF(ISBLANK(Products!L3),_xlfn.ANCHORARRAY($P1),IFERROR(_xlfn._xlws.SORT(_xlfn.UNIQUE(_xlfn._xlws.FILTER($E:$E,($C:$C=Products!L3)*($E:$E&lt;&gt;"")))),""))</f>
        <v>African Yam Bean</v>
      </c>
      <c r="AB2" t="str" cm="1">
        <f t="array" ref="AB2:AB284">IF(ISBLANK(Products!M3),_xlfn.ANCHORARRAY($P1),IFERROR(_xlfn._xlws.SORT(_xlfn.UNIQUE(_xlfn._xlws.FILTER($E:$E,($C:$C=Products!M3)*($E:$E&lt;&gt;"")))),""))</f>
        <v>African Yam Bean</v>
      </c>
      <c r="AC2" t="str" cm="1">
        <f t="array" ref="AC2:AC284">IF(ISBLANK(Products!N3),_xlfn.ANCHORARRAY($P1),IFERROR(_xlfn._xlws.SORT(_xlfn.UNIQUE(_xlfn._xlws.FILTER($E:$E,($C:$C=Products!N3)*($E:$E&lt;&gt;"")))),""))</f>
        <v>African Yam Bean</v>
      </c>
      <c r="AD2" t="str" cm="1">
        <f t="array" ref="AD2:AD284">IF(ISBLANK(Products!O3),_xlfn.ANCHORARRAY($P1),IFERROR(_xlfn._xlws.SORT(_xlfn.UNIQUE(_xlfn._xlws.FILTER($E:$E,($C:$C=Products!O3)*($E:$E&lt;&gt;"")))),""))</f>
        <v>African Yam Bean</v>
      </c>
      <c r="AE2" t="str" cm="1">
        <f t="array" ref="AE2:AE284">IF(ISBLANK(Products!P3),_xlfn.ANCHORARRAY($P1),IFERROR(_xlfn._xlws.SORT(_xlfn.UNIQUE(_xlfn._xlws.FILTER($E:$E,($C:$C=Products!P3)*($E:$E&lt;&gt;"")))),""))</f>
        <v>African Yam Bean</v>
      </c>
      <c r="AF2" t="str" cm="1">
        <f t="array" ref="AF2:AF284">IF(ISBLANK(Products!Q3),_xlfn.ANCHORARRAY($P1),IFERROR(_xlfn._xlws.SORT(_xlfn.UNIQUE(_xlfn._xlws.FILTER($E:$E,($C:$C=Products!Q3)*($E:$E&lt;&gt;"")))),""))</f>
        <v>African Yam Bean</v>
      </c>
      <c r="AG2" t="str" cm="1">
        <f t="array" ref="AG2:AG284">IF(ISBLANK(Products!R3),_xlfn.ANCHORARRAY($P1),IFERROR(_xlfn._xlws.SORT(_xlfn.UNIQUE(_xlfn._xlws.FILTER($E:$E,($C:$C=Products!R3)*($E:$E&lt;&gt;"")))),""))</f>
        <v>African Yam Bean</v>
      </c>
      <c r="AH2" t="str" cm="1">
        <f t="array" ref="AH2:AH284">IF(ISBLANK(Products!S3),_xlfn.ANCHORARRAY($P1),IFERROR(_xlfn._xlws.SORT(_xlfn.UNIQUE(_xlfn._xlws.FILTER($E:$E,($C:$C=Products!S3)*($E:$E&lt;&gt;"")))),""))</f>
        <v>African Yam Bean</v>
      </c>
      <c r="AI2" t="str" cm="1">
        <f t="array" ref="AI2:AI284">IF(ISBLANK(Products!T3),_xlfn.ANCHORARRAY($P1),IFERROR(_xlfn._xlws.SORT(_xlfn.UNIQUE(_xlfn._xlws.FILTER($E:$E,($C:$C=Products!T3)*($E:$E&lt;&gt;"")))),""))</f>
        <v>African Yam Bean</v>
      </c>
      <c r="AJ2" t="str" cm="1">
        <f t="array" ref="AJ2:AJ284">IF(ISBLANK(Products!U3),_xlfn.ANCHORARRAY($P1),IFERROR(_xlfn._xlws.SORT(_xlfn.UNIQUE(_xlfn._xlws.FILTER($E:$E,($C:$C=Products!U3)*($E:$E&lt;&gt;"")))),""))</f>
        <v>African Yam Bean</v>
      </c>
      <c r="AK2" t="str" cm="1">
        <f t="array" ref="AK2:AK284">IF(ISBLANK(Products!V3),_xlfn.ANCHORARRAY($P1),IFERROR(_xlfn._xlws.SORT(_xlfn.UNIQUE(_xlfn._xlws.FILTER($E:$E,($C:$C=Products!V3)*($E:$E&lt;&gt;"")))),""))</f>
        <v>African Yam Bean</v>
      </c>
      <c r="AL2" t="str" cm="1">
        <f t="array" ref="AL2:AL284">IF(ISBLANK(Products!W3),_xlfn.ANCHORARRAY($P1),IFERROR(_xlfn._xlws.SORT(_xlfn.UNIQUE(_xlfn._xlws.FILTER($E:$E,($C:$C=Products!W3)*($E:$E&lt;&gt;"")))),""))</f>
        <v>African Yam Bean</v>
      </c>
      <c r="AM2" t="str" cm="1">
        <f t="array" ref="AM2:AM284">IF(ISBLANK(Products!X3),_xlfn.ANCHORARRAY($P1),IFERROR(_xlfn._xlws.SORT(_xlfn.UNIQUE(_xlfn._xlws.FILTER($E:$E,($C:$C=Products!X3)*($E:$E&lt;&gt;"")))),""))</f>
        <v>African Yam Bean</v>
      </c>
      <c r="AN2" t="str" cm="1">
        <f t="array" ref="AN2:AN284">IF(ISBLANK(Products!Y3),_xlfn.ANCHORARRAY($P1),IFERROR(_xlfn._xlws.SORT(_xlfn.UNIQUE(_xlfn._xlws.FILTER($E:$E,($C:$C=Products!Y3)*($E:$E&lt;&gt;"")))),""))</f>
        <v>African Yam Bean</v>
      </c>
      <c r="AO2" t="str" cm="1">
        <f t="array" ref="AO2:AO284">IF(ISBLANK(Products!Z3),_xlfn.ANCHORARRAY($P1),IFERROR(_xlfn._xlws.SORT(_xlfn.UNIQUE(_xlfn._xlws.FILTER($E:$E,($C:$C=Products!Z3)*($E:$E&lt;&gt;"")))),""))</f>
        <v>African Yam Bean</v>
      </c>
      <c r="AP2" t="str" cm="1">
        <f t="array" ref="AP2:AP284">IF(ISBLANK(Products!AA3),_xlfn.ANCHORARRAY($P1),IFERROR(_xlfn._xlws.SORT(_xlfn.UNIQUE(_xlfn._xlws.FILTER($E:$E,($C:$C=Products!AA3)*($E:$E&lt;&gt;"")))),""))</f>
        <v>African Yam Bean</v>
      </c>
      <c r="AQ2" t="str" cm="1">
        <f t="array" ref="AQ2:AQ284">IF(ISBLANK(Products!AB3),_xlfn.ANCHORARRAY($P1),IFERROR(_xlfn._xlws.SORT(_xlfn.UNIQUE(_xlfn._xlws.FILTER($E:$E,($C:$C=Products!AB3)*($E:$E&lt;&gt;"")))),""))</f>
        <v>African Yam Bean</v>
      </c>
      <c r="AR2" t="str" cm="1">
        <f t="array" ref="AR2:AR284">IF(ISBLANK(Products!AC3),_xlfn.ANCHORARRAY($P1),IFERROR(_xlfn._xlws.SORT(_xlfn.UNIQUE(_xlfn._xlws.FILTER($E:$E,($C:$C=Products!AC3)*($E:$E&lt;&gt;"")))),""))</f>
        <v>African Yam Bean</v>
      </c>
      <c r="AS2" t="str" cm="1">
        <f t="array" ref="AS2:AS284">IF(ISBLANK(Products!AD3),_xlfn.ANCHORARRAY($P1),IFERROR(_xlfn._xlws.SORT(_xlfn.UNIQUE(_xlfn._xlws.FILTER($E:$E,($C:$C=Products!AD3)*($E:$E&lt;&gt;"")))),""))</f>
        <v>African Yam Bean</v>
      </c>
      <c r="AT2" t="str" cm="1">
        <f t="array" ref="AT2:AT284">IF(ISBLANK(Products!AE3),_xlfn.ANCHORARRAY($P1),IFERROR(_xlfn._xlws.SORT(_xlfn.UNIQUE(_xlfn._xlws.FILTER($E:$E,($C:$C=Products!AE3)*($E:$E&lt;&gt;"")))),""))</f>
        <v>African Yam Bean</v>
      </c>
      <c r="AU2" t="str" cm="1">
        <f t="array" ref="AU2:AU284">IF(ISBLANK(Products!AF3),_xlfn.ANCHORARRAY($P1),IFERROR(_xlfn._xlws.SORT(_xlfn.UNIQUE(_xlfn._xlws.FILTER($E:$E,($C:$C=Products!AF3)*($E:$E&lt;&gt;"")))),""))</f>
        <v>African Yam Bean</v>
      </c>
      <c r="AV2" t="str" cm="1">
        <f t="array" ref="AV2:AV284">IF(ISBLANK(Products!AG3),_xlfn.ANCHORARRAY($P1),IFERROR(_xlfn._xlws.SORT(_xlfn.UNIQUE(_xlfn._xlws.FILTER($E:$E,($C:$C=Products!AG3)*($E:$E&lt;&gt;"")))),""))</f>
        <v>African Yam Bean</v>
      </c>
      <c r="AW2" t="str" cm="1">
        <f t="array" ref="AW2:AW284">IF(ISBLANK(Products!AH3),_xlfn.ANCHORARRAY($P1),IFERROR(_xlfn._xlws.SORT(_xlfn.UNIQUE(_xlfn._xlws.FILTER($E:$E,($C:$C=Products!AH3)*($E:$E&lt;&gt;"")))),""))</f>
        <v>African Yam Bean</v>
      </c>
      <c r="AX2" t="str" cm="1">
        <f t="array" ref="AX2:AX284">IF(ISBLANK(Products!AI3),_xlfn.ANCHORARRAY($P1),IFERROR(_xlfn._xlws.SORT(_xlfn.UNIQUE(_xlfn._xlws.FILTER($E:$E,($C:$C=Products!AI3)*($E:$E&lt;&gt;"")))),""))</f>
        <v>African Yam Bean</v>
      </c>
      <c r="AY2" t="str" cm="1">
        <f t="array" ref="AY2:AY284">IF(ISBLANK(Products!AJ3),_xlfn.ANCHORARRAY($P1),IFERROR(_xlfn._xlws.SORT(_xlfn.UNIQUE(_xlfn._xlws.FILTER($E:$E,($C:$C=Products!AJ3)*($E:$E&lt;&gt;"")))),""))</f>
        <v>African Yam Bean</v>
      </c>
      <c r="AZ2" t="str" cm="1">
        <f t="array" ref="AZ2:AZ284">IF(ISBLANK(Products!AK3),_xlfn.ANCHORARRAY($P1),IFERROR(_xlfn._xlws.SORT(_xlfn.UNIQUE(_xlfn._xlws.FILTER($E:$E,($C:$C=Products!AK3)*($E:$E&lt;&gt;"")))),""))</f>
        <v>African Yam Bean</v>
      </c>
      <c r="BE2" t="s">
        <v>1428</v>
      </c>
      <c r="BF2" t="s">
        <v>1422</v>
      </c>
      <c r="BG2" t="s">
        <v>1429</v>
      </c>
      <c r="BH2" t="s">
        <v>1430</v>
      </c>
      <c r="BI2" t="s">
        <v>1431</v>
      </c>
      <c r="BJ2" t="s">
        <v>1432</v>
      </c>
      <c r="BL2" t="s">
        <v>1427</v>
      </c>
      <c r="BM2" t="s">
        <v>1427</v>
      </c>
    </row>
    <row r="3" spans="1:65" x14ac:dyDescent="0.5">
      <c r="A3" s="760" t="s">
        <v>1433</v>
      </c>
      <c r="B3" t="s">
        <v>1422</v>
      </c>
      <c r="C3" t="s">
        <v>1423</v>
      </c>
      <c r="D3" t="s">
        <v>1434</v>
      </c>
      <c r="E3" t="s">
        <v>1435</v>
      </c>
      <c r="F3" t="s">
        <v>1432</v>
      </c>
      <c r="G3" t="s">
        <v>1436</v>
      </c>
      <c r="H3" t="s">
        <v>1427</v>
      </c>
      <c r="I3" t="s">
        <v>1437</v>
      </c>
      <c r="J3" t="str">
        <f t="shared" ref="J3:J66" si="1">IF(H3="NA","NA",IF(I3="Yes",IF(H3="Yes","a16.1",IF(H3="No","a17.1","a15.1")),IF(H3="Yes","b27.1",IF(H3="No","b27.2","b27"))))</f>
        <v>a17.1</v>
      </c>
      <c r="K3" t="str">
        <f t="shared" si="0"/>
        <v>a17.2</v>
      </c>
      <c r="L3" t="str">
        <f t="shared" ref="L3:L66" si="2">IF(H3="NA","NA",IF(I3="Yes",IF(H3="Yes","a16",IF(H3="No","a17","a15")),IF(H3="Yes","b40.1",IF(H3="No","b40.2","b40"))))</f>
        <v>a17</v>
      </c>
      <c r="N3" t="str">
        <v>Cover Crop</v>
      </c>
      <c r="P3" t="str">
        <v>Agroforestry Residues</v>
      </c>
      <c r="R3" t="str">
        <v>Agave</v>
      </c>
      <c r="S3" t="str">
        <v>Agave</v>
      </c>
      <c r="T3" t="str">
        <v>Agave</v>
      </c>
      <c r="U3" t="str">
        <v>Agave</v>
      </c>
      <c r="V3" t="str">
        <v>Agave</v>
      </c>
      <c r="W3" t="str">
        <v>Agave</v>
      </c>
      <c r="X3" t="str">
        <v>Agave</v>
      </c>
      <c r="Y3" t="str">
        <v>Agave</v>
      </c>
      <c r="Z3" t="str">
        <v>Agave</v>
      </c>
      <c r="AA3" t="str">
        <v>Agave</v>
      </c>
      <c r="AB3" t="str">
        <v>Agave</v>
      </c>
      <c r="AC3" t="str">
        <v>Agave</v>
      </c>
      <c r="AD3" t="str">
        <v>Agave</v>
      </c>
      <c r="AE3" t="str">
        <v>Agave</v>
      </c>
      <c r="AF3" t="str">
        <v>Agave</v>
      </c>
      <c r="AG3" t="str">
        <v>Agave</v>
      </c>
      <c r="AH3" t="str">
        <v>Agave</v>
      </c>
      <c r="AI3" t="str">
        <v>Agave</v>
      </c>
      <c r="AJ3" t="str">
        <v>Agave</v>
      </c>
      <c r="AK3" t="str">
        <v>Agave</v>
      </c>
      <c r="AL3" t="str">
        <v>Agave</v>
      </c>
      <c r="AM3" t="str">
        <v>Agave</v>
      </c>
      <c r="AN3" t="str">
        <v>Agave</v>
      </c>
      <c r="AO3" t="str">
        <v>Agave</v>
      </c>
      <c r="AP3" t="str">
        <v>Agave</v>
      </c>
      <c r="AQ3" t="str">
        <v>Agave</v>
      </c>
      <c r="AR3" t="str">
        <v>Agave</v>
      </c>
      <c r="AS3" t="str">
        <v>Agave</v>
      </c>
      <c r="AT3" t="str">
        <v>Agave</v>
      </c>
      <c r="AU3" t="str">
        <v>Agave</v>
      </c>
      <c r="AV3" t="str">
        <v>Agave</v>
      </c>
      <c r="AW3" t="str">
        <v>Agave</v>
      </c>
      <c r="AX3" t="str">
        <v>Agave</v>
      </c>
      <c r="AY3" t="str">
        <v>Agave</v>
      </c>
      <c r="AZ3" t="str">
        <v>Agave</v>
      </c>
      <c r="BE3" t="s">
        <v>1438</v>
      </c>
      <c r="BF3" t="s">
        <v>1422</v>
      </c>
      <c r="BG3" t="s">
        <v>1429</v>
      </c>
      <c r="BH3" t="s">
        <v>1439</v>
      </c>
      <c r="BI3" t="s">
        <v>1440</v>
      </c>
      <c r="BJ3" t="s">
        <v>1432</v>
      </c>
      <c r="BK3" t="s">
        <v>1441</v>
      </c>
      <c r="BL3" t="s">
        <v>1427</v>
      </c>
      <c r="BM3" t="s">
        <v>1427</v>
      </c>
    </row>
    <row r="4" spans="1:65" x14ac:dyDescent="0.5">
      <c r="A4" s="760" t="s">
        <v>1442</v>
      </c>
      <c r="B4" t="s">
        <v>1422</v>
      </c>
      <c r="C4" t="s">
        <v>1423</v>
      </c>
      <c r="D4" t="s">
        <v>1443</v>
      </c>
      <c r="E4" t="s">
        <v>1435</v>
      </c>
      <c r="F4" t="s">
        <v>1444</v>
      </c>
      <c r="G4" t="s">
        <v>1436</v>
      </c>
      <c r="H4" t="s">
        <v>1427</v>
      </c>
      <c r="I4" t="s">
        <v>1437</v>
      </c>
      <c r="J4" t="str">
        <f t="shared" si="1"/>
        <v>a17.1</v>
      </c>
      <c r="K4" t="str">
        <f t="shared" si="0"/>
        <v>a17.2</v>
      </c>
      <c r="L4" t="str">
        <f t="shared" si="2"/>
        <v>a17</v>
      </c>
      <c r="N4" t="str">
        <v>Energy Production</v>
      </c>
      <c r="P4" t="str">
        <v>Alfalfa</v>
      </c>
      <c r="R4" t="str">
        <v>Agroforestry Residues</v>
      </c>
      <c r="S4" t="str">
        <v>Agroforestry Residues</v>
      </c>
      <c r="T4" t="str">
        <v>Agroforestry Residues</v>
      </c>
      <c r="U4" t="str">
        <v>Agroforestry Residues</v>
      </c>
      <c r="V4" t="str">
        <v>Agroforestry Residues</v>
      </c>
      <c r="W4" t="str">
        <v>Agroforestry Residues</v>
      </c>
      <c r="X4" t="str">
        <v>Agroforestry Residues</v>
      </c>
      <c r="Y4" t="str">
        <v>Agroforestry Residues</v>
      </c>
      <c r="Z4" t="str">
        <v>Agroforestry Residues</v>
      </c>
      <c r="AA4" t="str">
        <v>Agroforestry Residues</v>
      </c>
      <c r="AB4" t="str">
        <v>Agroforestry Residues</v>
      </c>
      <c r="AC4" t="str">
        <v>Agroforestry Residues</v>
      </c>
      <c r="AD4" t="str">
        <v>Agroforestry Residues</v>
      </c>
      <c r="AE4" t="str">
        <v>Agroforestry Residues</v>
      </c>
      <c r="AF4" t="str">
        <v>Agroforestry Residues</v>
      </c>
      <c r="AG4" t="str">
        <v>Agroforestry Residues</v>
      </c>
      <c r="AH4" t="str">
        <v>Agroforestry Residues</v>
      </c>
      <c r="AI4" t="str">
        <v>Agroforestry Residues</v>
      </c>
      <c r="AJ4" t="str">
        <v>Agroforestry Residues</v>
      </c>
      <c r="AK4" t="str">
        <v>Agroforestry Residues</v>
      </c>
      <c r="AL4" t="str">
        <v>Agroforestry Residues</v>
      </c>
      <c r="AM4" t="str">
        <v>Agroforestry Residues</v>
      </c>
      <c r="AN4" t="str">
        <v>Agroforestry Residues</v>
      </c>
      <c r="AO4" t="str">
        <v>Agroforestry Residues</v>
      </c>
      <c r="AP4" t="str">
        <v>Agroforestry Residues</v>
      </c>
      <c r="AQ4" t="str">
        <v>Agroforestry Residues</v>
      </c>
      <c r="AR4" t="str">
        <v>Agroforestry Residues</v>
      </c>
      <c r="AS4" t="str">
        <v>Agroforestry Residues</v>
      </c>
      <c r="AT4" t="str">
        <v>Agroforestry Residues</v>
      </c>
      <c r="AU4" t="str">
        <v>Agroforestry Residues</v>
      </c>
      <c r="AV4" t="str">
        <v>Agroforestry Residues</v>
      </c>
      <c r="AW4" t="str">
        <v>Agroforestry Residues</v>
      </c>
      <c r="AX4" t="str">
        <v>Agroforestry Residues</v>
      </c>
      <c r="AY4" t="str">
        <v>Agroforestry Residues</v>
      </c>
      <c r="AZ4" t="str">
        <v>Agroforestry Residues</v>
      </c>
      <c r="BE4" t="s">
        <v>1445</v>
      </c>
      <c r="BF4" t="s">
        <v>1422</v>
      </c>
      <c r="BG4" t="s">
        <v>1446</v>
      </c>
      <c r="BH4" t="s">
        <v>1447</v>
      </c>
      <c r="BI4" t="s">
        <v>1448</v>
      </c>
      <c r="BJ4" t="s">
        <v>1449</v>
      </c>
      <c r="BL4" t="s">
        <v>1450</v>
      </c>
      <c r="BM4" t="s">
        <v>1427</v>
      </c>
    </row>
    <row r="5" spans="1:65" x14ac:dyDescent="0.5">
      <c r="A5" s="760" t="s">
        <v>1451</v>
      </c>
      <c r="B5" t="s">
        <v>1422</v>
      </c>
      <c r="C5" t="s">
        <v>1423</v>
      </c>
      <c r="D5" t="s">
        <v>1452</v>
      </c>
      <c r="E5" t="s">
        <v>1435</v>
      </c>
      <c r="F5" t="s">
        <v>1453</v>
      </c>
      <c r="G5" t="s">
        <v>1436</v>
      </c>
      <c r="H5" t="s">
        <v>1427</v>
      </c>
      <c r="I5" t="s">
        <v>1437</v>
      </c>
      <c r="J5" t="str">
        <f t="shared" si="1"/>
        <v>a17.1</v>
      </c>
      <c r="K5" t="str">
        <f t="shared" si="0"/>
        <v>a17.2</v>
      </c>
      <c r="L5" t="str">
        <f t="shared" si="2"/>
        <v>a17</v>
      </c>
      <c r="N5" t="str">
        <v>Fibre &amp; Wood</v>
      </c>
      <c r="P5" t="str">
        <v>Almond</v>
      </c>
      <c r="R5" t="str">
        <v>Alfalfa</v>
      </c>
      <c r="S5" t="str">
        <v>Alfalfa</v>
      </c>
      <c r="T5" t="str">
        <v>Alfalfa</v>
      </c>
      <c r="U5" t="str">
        <v>Alfalfa</v>
      </c>
      <c r="V5" t="str">
        <v>Alfalfa</v>
      </c>
      <c r="W5" t="str">
        <v>Alfalfa</v>
      </c>
      <c r="X5" t="str">
        <v>Alfalfa</v>
      </c>
      <c r="Y5" t="str">
        <v>Alfalfa</v>
      </c>
      <c r="Z5" t="str">
        <v>Alfalfa</v>
      </c>
      <c r="AA5" t="str">
        <v>Alfalfa</v>
      </c>
      <c r="AB5" t="str">
        <v>Alfalfa</v>
      </c>
      <c r="AC5" t="str">
        <v>Alfalfa</v>
      </c>
      <c r="AD5" t="str">
        <v>Alfalfa</v>
      </c>
      <c r="AE5" t="str">
        <v>Alfalfa</v>
      </c>
      <c r="AF5" t="str">
        <v>Alfalfa</v>
      </c>
      <c r="AG5" t="str">
        <v>Alfalfa</v>
      </c>
      <c r="AH5" t="str">
        <v>Alfalfa</v>
      </c>
      <c r="AI5" t="str">
        <v>Alfalfa</v>
      </c>
      <c r="AJ5" t="str">
        <v>Alfalfa</v>
      </c>
      <c r="AK5" t="str">
        <v>Alfalfa</v>
      </c>
      <c r="AL5" t="str">
        <v>Alfalfa</v>
      </c>
      <c r="AM5" t="str">
        <v>Alfalfa</v>
      </c>
      <c r="AN5" t="str">
        <v>Alfalfa</v>
      </c>
      <c r="AO5" t="str">
        <v>Alfalfa</v>
      </c>
      <c r="AP5" t="str">
        <v>Alfalfa</v>
      </c>
      <c r="AQ5" t="str">
        <v>Alfalfa</v>
      </c>
      <c r="AR5" t="str">
        <v>Alfalfa</v>
      </c>
      <c r="AS5" t="str">
        <v>Alfalfa</v>
      </c>
      <c r="AT5" t="str">
        <v>Alfalfa</v>
      </c>
      <c r="AU5" t="str">
        <v>Alfalfa</v>
      </c>
      <c r="AV5" t="str">
        <v>Alfalfa</v>
      </c>
      <c r="AW5" t="str">
        <v>Alfalfa</v>
      </c>
      <c r="AX5" t="str">
        <v>Alfalfa</v>
      </c>
      <c r="AY5" t="str">
        <v>Alfalfa</v>
      </c>
      <c r="AZ5" t="str">
        <v>Alfalfa</v>
      </c>
      <c r="BE5" t="s">
        <v>1454</v>
      </c>
      <c r="BF5" t="s">
        <v>1422</v>
      </c>
      <c r="BG5" t="s">
        <v>1455</v>
      </c>
      <c r="BH5" t="s">
        <v>1456</v>
      </c>
      <c r="BI5" t="s">
        <v>1457</v>
      </c>
      <c r="BJ5" t="s">
        <v>1453</v>
      </c>
      <c r="BL5" t="s">
        <v>1427</v>
      </c>
      <c r="BM5" t="s">
        <v>1437</v>
      </c>
    </row>
    <row r="6" spans="1:65" x14ac:dyDescent="0.5">
      <c r="A6" s="760" t="s">
        <v>1458</v>
      </c>
      <c r="B6" t="s">
        <v>1422</v>
      </c>
      <c r="C6" t="s">
        <v>1423</v>
      </c>
      <c r="D6" t="s">
        <v>1459</v>
      </c>
      <c r="E6" t="s">
        <v>1459</v>
      </c>
      <c r="F6" t="s">
        <v>1453</v>
      </c>
      <c r="G6" t="s">
        <v>1460</v>
      </c>
      <c r="H6" t="s">
        <v>1427</v>
      </c>
      <c r="I6" t="s">
        <v>1437</v>
      </c>
      <c r="J6" t="str">
        <f t="shared" si="1"/>
        <v>a17.1</v>
      </c>
      <c r="K6" t="str">
        <f t="shared" si="0"/>
        <v>a17.2</v>
      </c>
      <c r="L6" t="str">
        <f t="shared" si="2"/>
        <v>a17</v>
      </c>
      <c r="N6" t="str">
        <v>Fodders</v>
      </c>
      <c r="P6" t="str">
        <v>Aloe</v>
      </c>
      <c r="R6" t="str">
        <v>Almond</v>
      </c>
      <c r="S6" t="str">
        <v>Almond</v>
      </c>
      <c r="T6" t="str">
        <v>Almond</v>
      </c>
      <c r="U6" t="str">
        <v>Almond</v>
      </c>
      <c r="V6" t="str">
        <v>Almond</v>
      </c>
      <c r="W6" t="str">
        <v>Almond</v>
      </c>
      <c r="X6" t="str">
        <v>Almond</v>
      </c>
      <c r="Y6" t="str">
        <v>Almond</v>
      </c>
      <c r="Z6" t="str">
        <v>Almond</v>
      </c>
      <c r="AA6" t="str">
        <v>Almond</v>
      </c>
      <c r="AB6" t="str">
        <v>Almond</v>
      </c>
      <c r="AC6" t="str">
        <v>Almond</v>
      </c>
      <c r="AD6" t="str">
        <v>Almond</v>
      </c>
      <c r="AE6" t="str">
        <v>Almond</v>
      </c>
      <c r="AF6" t="str">
        <v>Almond</v>
      </c>
      <c r="AG6" t="str">
        <v>Almond</v>
      </c>
      <c r="AH6" t="str">
        <v>Almond</v>
      </c>
      <c r="AI6" t="str">
        <v>Almond</v>
      </c>
      <c r="AJ6" t="str">
        <v>Almond</v>
      </c>
      <c r="AK6" t="str">
        <v>Almond</v>
      </c>
      <c r="AL6" t="str">
        <v>Almond</v>
      </c>
      <c r="AM6" t="str">
        <v>Almond</v>
      </c>
      <c r="AN6" t="str">
        <v>Almond</v>
      </c>
      <c r="AO6" t="str">
        <v>Almond</v>
      </c>
      <c r="AP6" t="str">
        <v>Almond</v>
      </c>
      <c r="AQ6" t="str">
        <v>Almond</v>
      </c>
      <c r="AR6" t="str">
        <v>Almond</v>
      </c>
      <c r="AS6" t="str">
        <v>Almond</v>
      </c>
      <c r="AT6" t="str">
        <v>Almond</v>
      </c>
      <c r="AU6" t="str">
        <v>Almond</v>
      </c>
      <c r="AV6" t="str">
        <v>Almond</v>
      </c>
      <c r="AW6" t="str">
        <v>Almond</v>
      </c>
      <c r="AX6" t="str">
        <v>Almond</v>
      </c>
      <c r="AY6" t="str">
        <v>Almond</v>
      </c>
      <c r="AZ6" t="str">
        <v>Almond</v>
      </c>
      <c r="BE6" t="s">
        <v>1461</v>
      </c>
      <c r="BF6" t="s">
        <v>1422</v>
      </c>
      <c r="BG6" t="s">
        <v>1455</v>
      </c>
      <c r="BH6" t="s">
        <v>1462</v>
      </c>
      <c r="BI6" t="s">
        <v>1463</v>
      </c>
      <c r="BJ6" t="s">
        <v>1453</v>
      </c>
      <c r="BK6" t="s">
        <v>1464</v>
      </c>
      <c r="BL6" t="s">
        <v>1427</v>
      </c>
      <c r="BM6" t="s">
        <v>1437</v>
      </c>
    </row>
    <row r="7" spans="1:65" x14ac:dyDescent="0.5">
      <c r="A7" s="760" t="s">
        <v>1465</v>
      </c>
      <c r="B7" t="s">
        <v>1422</v>
      </c>
      <c r="C7" t="s">
        <v>1423</v>
      </c>
      <c r="D7" t="s">
        <v>1466</v>
      </c>
      <c r="E7" t="s">
        <v>1466</v>
      </c>
      <c r="F7" t="s">
        <v>1432</v>
      </c>
      <c r="G7" t="s">
        <v>1467</v>
      </c>
      <c r="H7" t="s">
        <v>1427</v>
      </c>
      <c r="I7" t="s">
        <v>1437</v>
      </c>
      <c r="J7" t="str">
        <f t="shared" si="1"/>
        <v>a17.1</v>
      </c>
      <c r="K7" t="str">
        <f t="shared" si="0"/>
        <v>a17.2</v>
      </c>
      <c r="L7" t="str">
        <f t="shared" si="2"/>
        <v>a17</v>
      </c>
      <c r="N7" t="str">
        <v>Fruits</v>
      </c>
      <c r="P7" t="str">
        <v>Amaranth</v>
      </c>
      <c r="R7" t="str">
        <v>Aloe</v>
      </c>
      <c r="S7" t="str">
        <v>Aloe</v>
      </c>
      <c r="T7" t="str">
        <v>Aloe</v>
      </c>
      <c r="U7" t="str">
        <v>Aloe</v>
      </c>
      <c r="V7" t="str">
        <v>Aloe</v>
      </c>
      <c r="W7" t="str">
        <v>Aloe</v>
      </c>
      <c r="X7" t="str">
        <v>Aloe</v>
      </c>
      <c r="Y7" t="str">
        <v>Aloe</v>
      </c>
      <c r="Z7" t="str">
        <v>Aloe</v>
      </c>
      <c r="AA7" t="str">
        <v>Aloe</v>
      </c>
      <c r="AB7" t="str">
        <v>Aloe</v>
      </c>
      <c r="AC7" t="str">
        <v>Aloe</v>
      </c>
      <c r="AD7" t="str">
        <v>Aloe</v>
      </c>
      <c r="AE7" t="str">
        <v>Aloe</v>
      </c>
      <c r="AF7" t="str">
        <v>Aloe</v>
      </c>
      <c r="AG7" t="str">
        <v>Aloe</v>
      </c>
      <c r="AH7" t="str">
        <v>Aloe</v>
      </c>
      <c r="AI7" t="str">
        <v>Aloe</v>
      </c>
      <c r="AJ7" t="str">
        <v>Aloe</v>
      </c>
      <c r="AK7" t="str">
        <v>Aloe</v>
      </c>
      <c r="AL7" t="str">
        <v>Aloe</v>
      </c>
      <c r="AM7" t="str">
        <v>Aloe</v>
      </c>
      <c r="AN7" t="str">
        <v>Aloe</v>
      </c>
      <c r="AO7" t="str">
        <v>Aloe</v>
      </c>
      <c r="AP7" t="str">
        <v>Aloe</v>
      </c>
      <c r="AQ7" t="str">
        <v>Aloe</v>
      </c>
      <c r="AR7" t="str">
        <v>Aloe</v>
      </c>
      <c r="AS7" t="str">
        <v>Aloe</v>
      </c>
      <c r="AT7" t="str">
        <v>Aloe</v>
      </c>
      <c r="AU7" t="str">
        <v>Aloe</v>
      </c>
      <c r="AV7" t="str">
        <v>Aloe</v>
      </c>
      <c r="AW7" t="str">
        <v>Aloe</v>
      </c>
      <c r="AX7" t="str">
        <v>Aloe</v>
      </c>
      <c r="AY7" t="str">
        <v>Aloe</v>
      </c>
      <c r="AZ7" t="str">
        <v>Aloe</v>
      </c>
      <c r="BE7" t="s">
        <v>1468</v>
      </c>
      <c r="BF7" t="s">
        <v>1422</v>
      </c>
      <c r="BG7" t="s">
        <v>1455</v>
      </c>
      <c r="BH7" t="s">
        <v>1469</v>
      </c>
      <c r="BI7" t="s">
        <v>1470</v>
      </c>
      <c r="BJ7" t="s">
        <v>1453</v>
      </c>
      <c r="BL7" t="s">
        <v>1450</v>
      </c>
      <c r="BM7" t="s">
        <v>1450</v>
      </c>
    </row>
    <row r="8" spans="1:65" x14ac:dyDescent="0.5">
      <c r="A8" s="760" t="s">
        <v>1471</v>
      </c>
      <c r="B8" t="s">
        <v>1422</v>
      </c>
      <c r="C8" t="s">
        <v>1423</v>
      </c>
      <c r="D8" t="s">
        <v>1472</v>
      </c>
      <c r="E8" t="s">
        <v>1472</v>
      </c>
      <c r="F8" t="s">
        <v>1425</v>
      </c>
      <c r="G8" t="s">
        <v>1473</v>
      </c>
      <c r="H8" t="s">
        <v>1427</v>
      </c>
      <c r="I8" t="s">
        <v>1437</v>
      </c>
      <c r="J8" t="str">
        <f t="shared" si="1"/>
        <v>a17.1</v>
      </c>
      <c r="K8" t="str">
        <f t="shared" si="0"/>
        <v>a17.2</v>
      </c>
      <c r="L8" t="str">
        <f t="shared" si="2"/>
        <v>a17</v>
      </c>
      <c r="N8" t="str">
        <v>Legumes</v>
      </c>
      <c r="P8" t="str">
        <v>Amaranth Grain</v>
      </c>
      <c r="R8" t="str">
        <v>Amaranth</v>
      </c>
      <c r="S8" t="str">
        <v>Amaranth</v>
      </c>
      <c r="T8" t="str">
        <v>Amaranth</v>
      </c>
      <c r="U8" t="str">
        <v>Amaranth</v>
      </c>
      <c r="V8" t="str">
        <v>Amaranth</v>
      </c>
      <c r="W8" t="str">
        <v>Amaranth</v>
      </c>
      <c r="X8" t="str">
        <v>Amaranth</v>
      </c>
      <c r="Y8" t="str">
        <v>Amaranth</v>
      </c>
      <c r="Z8" t="str">
        <v>Amaranth</v>
      </c>
      <c r="AA8" t="str">
        <v>Amaranth</v>
      </c>
      <c r="AB8" t="str">
        <v>Amaranth</v>
      </c>
      <c r="AC8" t="str">
        <v>Amaranth</v>
      </c>
      <c r="AD8" t="str">
        <v>Amaranth</v>
      </c>
      <c r="AE8" t="str">
        <v>Amaranth</v>
      </c>
      <c r="AF8" t="str">
        <v>Amaranth</v>
      </c>
      <c r="AG8" t="str">
        <v>Amaranth</v>
      </c>
      <c r="AH8" t="str">
        <v>Amaranth</v>
      </c>
      <c r="AI8" t="str">
        <v>Amaranth</v>
      </c>
      <c r="AJ8" t="str">
        <v>Amaranth</v>
      </c>
      <c r="AK8" t="str">
        <v>Amaranth</v>
      </c>
      <c r="AL8" t="str">
        <v>Amaranth</v>
      </c>
      <c r="AM8" t="str">
        <v>Amaranth</v>
      </c>
      <c r="AN8" t="str">
        <v>Amaranth</v>
      </c>
      <c r="AO8" t="str">
        <v>Amaranth</v>
      </c>
      <c r="AP8" t="str">
        <v>Amaranth</v>
      </c>
      <c r="AQ8" t="str">
        <v>Amaranth</v>
      </c>
      <c r="AR8" t="str">
        <v>Amaranth</v>
      </c>
      <c r="AS8" t="str">
        <v>Amaranth</v>
      </c>
      <c r="AT8" t="str">
        <v>Amaranth</v>
      </c>
      <c r="AU8" t="str">
        <v>Amaranth</v>
      </c>
      <c r="AV8" t="str">
        <v>Amaranth</v>
      </c>
      <c r="AW8" t="str">
        <v>Amaranth</v>
      </c>
      <c r="AX8" t="str">
        <v>Amaranth</v>
      </c>
      <c r="AY8" t="str">
        <v>Amaranth</v>
      </c>
      <c r="AZ8" t="str">
        <v>Amaranth</v>
      </c>
      <c r="BE8" t="s">
        <v>1474</v>
      </c>
      <c r="BF8" t="s">
        <v>1422</v>
      </c>
      <c r="BG8" t="s">
        <v>1455</v>
      </c>
      <c r="BH8" t="s">
        <v>1475</v>
      </c>
      <c r="BI8" t="s">
        <v>1476</v>
      </c>
      <c r="BJ8" t="s">
        <v>1453</v>
      </c>
      <c r="BL8" t="s">
        <v>1427</v>
      </c>
      <c r="BM8" t="s">
        <v>1437</v>
      </c>
    </row>
    <row r="9" spans="1:65" x14ac:dyDescent="0.5">
      <c r="A9" s="760" t="s">
        <v>1477</v>
      </c>
      <c r="B9" t="s">
        <v>1422</v>
      </c>
      <c r="C9" t="s">
        <v>1423</v>
      </c>
      <c r="D9" t="s">
        <v>1478</v>
      </c>
      <c r="E9" t="s">
        <v>1478</v>
      </c>
      <c r="F9" t="s">
        <v>1479</v>
      </c>
      <c r="G9" t="s">
        <v>1480</v>
      </c>
      <c r="H9" t="s">
        <v>1427</v>
      </c>
      <c r="I9" t="s">
        <v>1427</v>
      </c>
      <c r="J9" t="str">
        <f t="shared" si="1"/>
        <v>b27.2</v>
      </c>
      <c r="K9" t="str">
        <f t="shared" si="0"/>
        <v>b41.2</v>
      </c>
      <c r="L9" t="str">
        <f t="shared" si="2"/>
        <v>b40.2</v>
      </c>
      <c r="N9" t="str">
        <v>Livestock (Mammal)</v>
      </c>
      <c r="P9" t="str">
        <v>Andropogon gayanus</v>
      </c>
      <c r="R9" t="str">
        <v>Amaranth Grain</v>
      </c>
      <c r="S9" t="str">
        <v>Amaranth Grain</v>
      </c>
      <c r="T9" t="str">
        <v>Amaranth Grain</v>
      </c>
      <c r="U9" t="str">
        <v>Amaranth Grain</v>
      </c>
      <c r="V9" t="str">
        <v>Amaranth Grain</v>
      </c>
      <c r="W9" t="str">
        <v>Amaranth Grain</v>
      </c>
      <c r="X9" t="str">
        <v>Amaranth Grain</v>
      </c>
      <c r="Y9" t="str">
        <v>Amaranth Grain</v>
      </c>
      <c r="Z9" t="str">
        <v>Amaranth Grain</v>
      </c>
      <c r="AA9" t="str">
        <v>Amaranth Grain</v>
      </c>
      <c r="AB9" t="str">
        <v>Amaranth Grain</v>
      </c>
      <c r="AC9" t="str">
        <v>Amaranth Grain</v>
      </c>
      <c r="AD9" t="str">
        <v>Amaranth Grain</v>
      </c>
      <c r="AE9" t="str">
        <v>Amaranth Grain</v>
      </c>
      <c r="AF9" t="str">
        <v>Amaranth Grain</v>
      </c>
      <c r="AG9" t="str">
        <v>Amaranth Grain</v>
      </c>
      <c r="AH9" t="str">
        <v>Amaranth Grain</v>
      </c>
      <c r="AI9" t="str">
        <v>Amaranth Grain</v>
      </c>
      <c r="AJ9" t="str">
        <v>Amaranth Grain</v>
      </c>
      <c r="AK9" t="str">
        <v>Amaranth Grain</v>
      </c>
      <c r="AL9" t="str">
        <v>Amaranth Grain</v>
      </c>
      <c r="AM9" t="str">
        <v>Amaranth Grain</v>
      </c>
      <c r="AN9" t="str">
        <v>Amaranth Grain</v>
      </c>
      <c r="AO9" t="str">
        <v>Amaranth Grain</v>
      </c>
      <c r="AP9" t="str">
        <v>Amaranth Grain</v>
      </c>
      <c r="AQ9" t="str">
        <v>Amaranth Grain</v>
      </c>
      <c r="AR9" t="str">
        <v>Amaranth Grain</v>
      </c>
      <c r="AS9" t="str">
        <v>Amaranth Grain</v>
      </c>
      <c r="AT9" t="str">
        <v>Amaranth Grain</v>
      </c>
      <c r="AU9" t="str">
        <v>Amaranth Grain</v>
      </c>
      <c r="AV9" t="str">
        <v>Amaranth Grain</v>
      </c>
      <c r="AW9" t="str">
        <v>Amaranth Grain</v>
      </c>
      <c r="AX9" t="str">
        <v>Amaranth Grain</v>
      </c>
      <c r="AY9" t="str">
        <v>Amaranth Grain</v>
      </c>
      <c r="AZ9" t="str">
        <v>Amaranth Grain</v>
      </c>
      <c r="BE9" t="s">
        <v>1481</v>
      </c>
      <c r="BF9" t="s">
        <v>1422</v>
      </c>
      <c r="BG9" t="s">
        <v>1482</v>
      </c>
      <c r="BH9" t="s">
        <v>1483</v>
      </c>
      <c r="BI9" t="s">
        <v>1484</v>
      </c>
      <c r="BJ9" t="s">
        <v>1432</v>
      </c>
      <c r="BL9" t="s">
        <v>1450</v>
      </c>
      <c r="BM9" t="s">
        <v>1437</v>
      </c>
    </row>
    <row r="10" spans="1:65" x14ac:dyDescent="0.5">
      <c r="A10" s="760" t="s">
        <v>1485</v>
      </c>
      <c r="B10" t="s">
        <v>1422</v>
      </c>
      <c r="C10" t="s">
        <v>1423</v>
      </c>
      <c r="D10" t="s">
        <v>1486</v>
      </c>
      <c r="E10" t="s">
        <v>1486</v>
      </c>
      <c r="F10" t="s">
        <v>1425</v>
      </c>
      <c r="G10" t="s">
        <v>1487</v>
      </c>
      <c r="H10" t="s">
        <v>1427</v>
      </c>
      <c r="I10" t="s">
        <v>1427</v>
      </c>
      <c r="J10" t="str">
        <f t="shared" si="1"/>
        <v>b27.2</v>
      </c>
      <c r="K10" t="str">
        <f t="shared" si="0"/>
        <v>b41.2</v>
      </c>
      <c r="L10" t="str">
        <f t="shared" si="2"/>
        <v>b40.2</v>
      </c>
      <c r="N10" t="str">
        <v>Livestock (Poultry)</v>
      </c>
      <c r="P10" t="str">
        <v>Anise</v>
      </c>
      <c r="R10" t="str">
        <v>Andropogon gayanus</v>
      </c>
      <c r="S10" t="str">
        <v>Andropogon gayanus</v>
      </c>
      <c r="T10" t="str">
        <v>Andropogon gayanus</v>
      </c>
      <c r="U10" t="str">
        <v>Andropogon gayanus</v>
      </c>
      <c r="V10" t="str">
        <v>Andropogon gayanus</v>
      </c>
      <c r="W10" t="str">
        <v>Andropogon gayanus</v>
      </c>
      <c r="X10" t="str">
        <v>Andropogon gayanus</v>
      </c>
      <c r="Y10" t="str">
        <v>Andropogon gayanus</v>
      </c>
      <c r="Z10" t="str">
        <v>Andropogon gayanus</v>
      </c>
      <c r="AA10" t="str">
        <v>Andropogon gayanus</v>
      </c>
      <c r="AB10" t="str">
        <v>Andropogon gayanus</v>
      </c>
      <c r="AC10" t="str">
        <v>Andropogon gayanus</v>
      </c>
      <c r="AD10" t="str">
        <v>Andropogon gayanus</v>
      </c>
      <c r="AE10" t="str">
        <v>Andropogon gayanus</v>
      </c>
      <c r="AF10" t="str">
        <v>Andropogon gayanus</v>
      </c>
      <c r="AG10" t="str">
        <v>Andropogon gayanus</v>
      </c>
      <c r="AH10" t="str">
        <v>Andropogon gayanus</v>
      </c>
      <c r="AI10" t="str">
        <v>Andropogon gayanus</v>
      </c>
      <c r="AJ10" t="str">
        <v>Andropogon gayanus</v>
      </c>
      <c r="AK10" t="str">
        <v>Andropogon gayanus</v>
      </c>
      <c r="AL10" t="str">
        <v>Andropogon gayanus</v>
      </c>
      <c r="AM10" t="str">
        <v>Andropogon gayanus</v>
      </c>
      <c r="AN10" t="str">
        <v>Andropogon gayanus</v>
      </c>
      <c r="AO10" t="str">
        <v>Andropogon gayanus</v>
      </c>
      <c r="AP10" t="str">
        <v>Andropogon gayanus</v>
      </c>
      <c r="AQ10" t="str">
        <v>Andropogon gayanus</v>
      </c>
      <c r="AR10" t="str">
        <v>Andropogon gayanus</v>
      </c>
      <c r="AS10" t="str">
        <v>Andropogon gayanus</v>
      </c>
      <c r="AT10" t="str">
        <v>Andropogon gayanus</v>
      </c>
      <c r="AU10" t="str">
        <v>Andropogon gayanus</v>
      </c>
      <c r="AV10" t="str">
        <v>Andropogon gayanus</v>
      </c>
      <c r="AW10" t="str">
        <v>Andropogon gayanus</v>
      </c>
      <c r="AX10" t="str">
        <v>Andropogon gayanus</v>
      </c>
      <c r="AY10" t="str">
        <v>Andropogon gayanus</v>
      </c>
      <c r="AZ10" t="str">
        <v>Andropogon gayanus</v>
      </c>
      <c r="BE10" t="s">
        <v>1488</v>
      </c>
      <c r="BF10" t="s">
        <v>1422</v>
      </c>
      <c r="BG10" t="s">
        <v>1489</v>
      </c>
      <c r="BH10" t="s">
        <v>1490</v>
      </c>
      <c r="BI10" t="s">
        <v>1491</v>
      </c>
      <c r="BJ10" t="s">
        <v>1444</v>
      </c>
      <c r="BL10" t="s">
        <v>1450</v>
      </c>
      <c r="BM10" t="s">
        <v>1450</v>
      </c>
    </row>
    <row r="11" spans="1:65" x14ac:dyDescent="0.5">
      <c r="A11" s="760" t="s">
        <v>1492</v>
      </c>
      <c r="B11" t="s">
        <v>1422</v>
      </c>
      <c r="C11" t="s">
        <v>1423</v>
      </c>
      <c r="D11" t="s">
        <v>1493</v>
      </c>
      <c r="E11" t="s">
        <v>1494</v>
      </c>
      <c r="F11" t="s">
        <v>1479</v>
      </c>
      <c r="G11" t="s">
        <v>1495</v>
      </c>
      <c r="H11" t="s">
        <v>1427</v>
      </c>
      <c r="I11" t="s">
        <v>1427</v>
      </c>
      <c r="J11" t="str">
        <f t="shared" si="1"/>
        <v>b27.2</v>
      </c>
      <c r="K11" t="str">
        <f t="shared" si="0"/>
        <v>b41.2</v>
      </c>
      <c r="L11" t="str">
        <f t="shared" si="2"/>
        <v>b40.2</v>
      </c>
      <c r="N11" t="str">
        <v>Nuts</v>
      </c>
      <c r="P11" t="str">
        <v>Apple</v>
      </c>
      <c r="R11" t="str">
        <v>Anise</v>
      </c>
      <c r="S11" t="str">
        <v>Anise</v>
      </c>
      <c r="T11" t="str">
        <v>Anise</v>
      </c>
      <c r="U11" t="str">
        <v>Anise</v>
      </c>
      <c r="V11" t="str">
        <v>Anise</v>
      </c>
      <c r="W11" t="str">
        <v>Anise</v>
      </c>
      <c r="X11" t="str">
        <v>Anise</v>
      </c>
      <c r="Y11" t="str">
        <v>Anise</v>
      </c>
      <c r="Z11" t="str">
        <v>Anise</v>
      </c>
      <c r="AA11" t="str">
        <v>Anise</v>
      </c>
      <c r="AB11" t="str">
        <v>Anise</v>
      </c>
      <c r="AC11" t="str">
        <v>Anise</v>
      </c>
      <c r="AD11" t="str">
        <v>Anise</v>
      </c>
      <c r="AE11" t="str">
        <v>Anise</v>
      </c>
      <c r="AF11" t="str">
        <v>Anise</v>
      </c>
      <c r="AG11" t="str">
        <v>Anise</v>
      </c>
      <c r="AH11" t="str">
        <v>Anise</v>
      </c>
      <c r="AI11" t="str">
        <v>Anise</v>
      </c>
      <c r="AJ11" t="str">
        <v>Anise</v>
      </c>
      <c r="AK11" t="str">
        <v>Anise</v>
      </c>
      <c r="AL11" t="str">
        <v>Anise</v>
      </c>
      <c r="AM11" t="str">
        <v>Anise</v>
      </c>
      <c r="AN11" t="str">
        <v>Anise</v>
      </c>
      <c r="AO11" t="str">
        <v>Anise</v>
      </c>
      <c r="AP11" t="str">
        <v>Anise</v>
      </c>
      <c r="AQ11" t="str">
        <v>Anise</v>
      </c>
      <c r="AR11" t="str">
        <v>Anise</v>
      </c>
      <c r="AS11" t="str">
        <v>Anise</v>
      </c>
      <c r="AT11" t="str">
        <v>Anise</v>
      </c>
      <c r="AU11" t="str">
        <v>Anise</v>
      </c>
      <c r="AV11" t="str">
        <v>Anise</v>
      </c>
      <c r="AW11" t="str">
        <v>Anise</v>
      </c>
      <c r="AX11" t="str">
        <v>Anise</v>
      </c>
      <c r="AY11" t="str">
        <v>Anise</v>
      </c>
      <c r="AZ11" t="str">
        <v>Anise</v>
      </c>
      <c r="BE11" t="s">
        <v>1496</v>
      </c>
      <c r="BF11" t="s">
        <v>1422</v>
      </c>
      <c r="BG11" t="s">
        <v>1489</v>
      </c>
      <c r="BH11" t="s">
        <v>1497</v>
      </c>
      <c r="BI11" t="s">
        <v>1498</v>
      </c>
      <c r="BJ11" t="s">
        <v>1432</v>
      </c>
      <c r="BL11" t="s">
        <v>1450</v>
      </c>
      <c r="BM11" t="s">
        <v>1450</v>
      </c>
    </row>
    <row r="12" spans="1:65" x14ac:dyDescent="0.5">
      <c r="A12" s="760" t="s">
        <v>1499</v>
      </c>
      <c r="B12" t="s">
        <v>1422</v>
      </c>
      <c r="C12" t="s">
        <v>1423</v>
      </c>
      <c r="D12" t="s">
        <v>1500</v>
      </c>
      <c r="E12" t="s">
        <v>1500</v>
      </c>
      <c r="F12" t="s">
        <v>1425</v>
      </c>
      <c r="G12" t="s">
        <v>1501</v>
      </c>
      <c r="H12" t="s">
        <v>1427</v>
      </c>
      <c r="I12" t="s">
        <v>1427</v>
      </c>
      <c r="J12" t="str">
        <f t="shared" si="1"/>
        <v>b27.2</v>
      </c>
      <c r="K12" t="str">
        <f t="shared" si="0"/>
        <v>b41.2</v>
      </c>
      <c r="L12" t="str">
        <f t="shared" si="2"/>
        <v>b40.2</v>
      </c>
      <c r="N12" t="str">
        <v>Seafood</v>
      </c>
      <c r="P12" t="str">
        <v>Apricot</v>
      </c>
      <c r="R12" t="str">
        <v>Apple</v>
      </c>
      <c r="S12" t="str">
        <v>Apple</v>
      </c>
      <c r="T12" t="str">
        <v>Apple</v>
      </c>
      <c r="U12" t="str">
        <v>Apple</v>
      </c>
      <c r="V12" t="str">
        <v>Apple</v>
      </c>
      <c r="W12" t="str">
        <v>Apple</v>
      </c>
      <c r="X12" t="str">
        <v>Apple</v>
      </c>
      <c r="Y12" t="str">
        <v>Apple</v>
      </c>
      <c r="Z12" t="str">
        <v>Apple</v>
      </c>
      <c r="AA12" t="str">
        <v>Apple</v>
      </c>
      <c r="AB12" t="str">
        <v>Apple</v>
      </c>
      <c r="AC12" t="str">
        <v>Apple</v>
      </c>
      <c r="AD12" t="str">
        <v>Apple</v>
      </c>
      <c r="AE12" t="str">
        <v>Apple</v>
      </c>
      <c r="AF12" t="str">
        <v>Apple</v>
      </c>
      <c r="AG12" t="str">
        <v>Apple</v>
      </c>
      <c r="AH12" t="str">
        <v>Apple</v>
      </c>
      <c r="AI12" t="str">
        <v>Apple</v>
      </c>
      <c r="AJ12" t="str">
        <v>Apple</v>
      </c>
      <c r="AK12" t="str">
        <v>Apple</v>
      </c>
      <c r="AL12" t="str">
        <v>Apple</v>
      </c>
      <c r="AM12" t="str">
        <v>Apple</v>
      </c>
      <c r="AN12" t="str">
        <v>Apple</v>
      </c>
      <c r="AO12" t="str">
        <v>Apple</v>
      </c>
      <c r="AP12" t="str">
        <v>Apple</v>
      </c>
      <c r="AQ12" t="str">
        <v>Apple</v>
      </c>
      <c r="AR12" t="str">
        <v>Apple</v>
      </c>
      <c r="AS12" t="str">
        <v>Apple</v>
      </c>
      <c r="AT12" t="str">
        <v>Apple</v>
      </c>
      <c r="AU12" t="str">
        <v>Apple</v>
      </c>
      <c r="AV12" t="str">
        <v>Apple</v>
      </c>
      <c r="AW12" t="str">
        <v>Apple</v>
      </c>
      <c r="AX12" t="str">
        <v>Apple</v>
      </c>
      <c r="AY12" t="str">
        <v>Apple</v>
      </c>
      <c r="AZ12" t="str">
        <v>Apple</v>
      </c>
      <c r="BE12" t="s">
        <v>1502</v>
      </c>
      <c r="BF12" t="s">
        <v>1422</v>
      </c>
      <c r="BG12" t="s">
        <v>1503</v>
      </c>
      <c r="BH12" t="s">
        <v>1504</v>
      </c>
      <c r="BI12" t="s">
        <v>1505</v>
      </c>
      <c r="BJ12" t="s">
        <v>1506</v>
      </c>
      <c r="BL12" t="s">
        <v>1437</v>
      </c>
      <c r="BM12" t="s">
        <v>1427</v>
      </c>
    </row>
    <row r="13" spans="1:65" x14ac:dyDescent="0.5">
      <c r="A13" s="760" t="s">
        <v>1507</v>
      </c>
      <c r="B13" t="s">
        <v>1422</v>
      </c>
      <c r="C13" t="s">
        <v>1423</v>
      </c>
      <c r="D13" t="s">
        <v>1508</v>
      </c>
      <c r="E13" t="s">
        <v>1509</v>
      </c>
      <c r="F13" t="s">
        <v>1479</v>
      </c>
      <c r="H13" t="s">
        <v>1427</v>
      </c>
      <c r="I13" t="s">
        <v>1427</v>
      </c>
      <c r="J13" t="str">
        <f t="shared" si="1"/>
        <v>b27.2</v>
      </c>
      <c r="K13" t="str">
        <f t="shared" si="0"/>
        <v>b41.2</v>
      </c>
      <c r="L13" t="str">
        <f t="shared" si="2"/>
        <v>b40.2</v>
      </c>
      <c r="N13" t="str">
        <v>Seeds and Oils</v>
      </c>
      <c r="P13" t="str">
        <v>Areca Nut</v>
      </c>
      <c r="R13" t="str">
        <v>Apricot</v>
      </c>
      <c r="S13" t="str">
        <v>Apricot</v>
      </c>
      <c r="T13" t="str">
        <v>Apricot</v>
      </c>
      <c r="U13" t="str">
        <v>Apricot</v>
      </c>
      <c r="V13" t="str">
        <v>Apricot</v>
      </c>
      <c r="W13" t="str">
        <v>Apricot</v>
      </c>
      <c r="X13" t="str">
        <v>Apricot</v>
      </c>
      <c r="Y13" t="str">
        <v>Apricot</v>
      </c>
      <c r="Z13" t="str">
        <v>Apricot</v>
      </c>
      <c r="AA13" t="str">
        <v>Apricot</v>
      </c>
      <c r="AB13" t="str">
        <v>Apricot</v>
      </c>
      <c r="AC13" t="str">
        <v>Apricot</v>
      </c>
      <c r="AD13" t="str">
        <v>Apricot</v>
      </c>
      <c r="AE13" t="str">
        <v>Apricot</v>
      </c>
      <c r="AF13" t="str">
        <v>Apricot</v>
      </c>
      <c r="AG13" t="str">
        <v>Apricot</v>
      </c>
      <c r="AH13" t="str">
        <v>Apricot</v>
      </c>
      <c r="AI13" t="str">
        <v>Apricot</v>
      </c>
      <c r="AJ13" t="str">
        <v>Apricot</v>
      </c>
      <c r="AK13" t="str">
        <v>Apricot</v>
      </c>
      <c r="AL13" t="str">
        <v>Apricot</v>
      </c>
      <c r="AM13" t="str">
        <v>Apricot</v>
      </c>
      <c r="AN13" t="str">
        <v>Apricot</v>
      </c>
      <c r="AO13" t="str">
        <v>Apricot</v>
      </c>
      <c r="AP13" t="str">
        <v>Apricot</v>
      </c>
      <c r="AQ13" t="str">
        <v>Apricot</v>
      </c>
      <c r="AR13" t="str">
        <v>Apricot</v>
      </c>
      <c r="AS13" t="str">
        <v>Apricot</v>
      </c>
      <c r="AT13" t="str">
        <v>Apricot</v>
      </c>
      <c r="AU13" t="str">
        <v>Apricot</v>
      </c>
      <c r="AV13" t="str">
        <v>Apricot</v>
      </c>
      <c r="AW13" t="str">
        <v>Apricot</v>
      </c>
      <c r="AX13" t="str">
        <v>Apricot</v>
      </c>
      <c r="AY13" t="str">
        <v>Apricot</v>
      </c>
      <c r="AZ13" t="str">
        <v>Apricot</v>
      </c>
      <c r="BE13" t="s">
        <v>1510</v>
      </c>
      <c r="BF13" t="s">
        <v>1422</v>
      </c>
      <c r="BG13" t="s">
        <v>1503</v>
      </c>
      <c r="BH13" t="s">
        <v>1511</v>
      </c>
      <c r="BI13" t="s">
        <v>1512</v>
      </c>
      <c r="BJ13" t="s">
        <v>1506</v>
      </c>
      <c r="BL13" t="s">
        <v>1437</v>
      </c>
      <c r="BM13" t="s">
        <v>1427</v>
      </c>
    </row>
    <row r="14" spans="1:65" x14ac:dyDescent="0.5">
      <c r="A14" s="760" t="s">
        <v>1513</v>
      </c>
      <c r="B14" t="s">
        <v>1422</v>
      </c>
      <c r="C14" t="s">
        <v>1423</v>
      </c>
      <c r="D14" t="s">
        <v>1514</v>
      </c>
      <c r="E14" t="s">
        <v>1515</v>
      </c>
      <c r="F14" t="s">
        <v>1516</v>
      </c>
      <c r="G14" t="s">
        <v>1517</v>
      </c>
      <c r="H14" t="s">
        <v>1427</v>
      </c>
      <c r="I14" t="s">
        <v>1427</v>
      </c>
      <c r="J14" t="str">
        <f t="shared" si="1"/>
        <v>b27.2</v>
      </c>
      <c r="K14" t="str">
        <f t="shared" si="0"/>
        <v>b41.2</v>
      </c>
      <c r="L14" t="str">
        <f t="shared" si="2"/>
        <v>b40.2</v>
      </c>
      <c r="N14" t="str">
        <v>Spices</v>
      </c>
      <c r="P14" t="str">
        <v>Artichokes</v>
      </c>
      <c r="R14" t="str">
        <v>Areca Nut</v>
      </c>
      <c r="S14" t="str">
        <v>Areca Nut</v>
      </c>
      <c r="T14" t="str">
        <v>Areca Nut</v>
      </c>
      <c r="U14" t="str">
        <v>Areca Nut</v>
      </c>
      <c r="V14" t="str">
        <v>Areca Nut</v>
      </c>
      <c r="W14" t="str">
        <v>Areca Nut</v>
      </c>
      <c r="X14" t="str">
        <v>Areca Nut</v>
      </c>
      <c r="Y14" t="str">
        <v>Areca Nut</v>
      </c>
      <c r="Z14" t="str">
        <v>Areca Nut</v>
      </c>
      <c r="AA14" t="str">
        <v>Areca Nut</v>
      </c>
      <c r="AB14" t="str">
        <v>Areca Nut</v>
      </c>
      <c r="AC14" t="str">
        <v>Areca Nut</v>
      </c>
      <c r="AD14" t="str">
        <v>Areca Nut</v>
      </c>
      <c r="AE14" t="str">
        <v>Areca Nut</v>
      </c>
      <c r="AF14" t="str">
        <v>Areca Nut</v>
      </c>
      <c r="AG14" t="str">
        <v>Areca Nut</v>
      </c>
      <c r="AH14" t="str">
        <v>Areca Nut</v>
      </c>
      <c r="AI14" t="str">
        <v>Areca Nut</v>
      </c>
      <c r="AJ14" t="str">
        <v>Areca Nut</v>
      </c>
      <c r="AK14" t="str">
        <v>Areca Nut</v>
      </c>
      <c r="AL14" t="str">
        <v>Areca Nut</v>
      </c>
      <c r="AM14" t="str">
        <v>Areca Nut</v>
      </c>
      <c r="AN14" t="str">
        <v>Areca Nut</v>
      </c>
      <c r="AO14" t="str">
        <v>Areca Nut</v>
      </c>
      <c r="AP14" t="str">
        <v>Areca Nut</v>
      </c>
      <c r="AQ14" t="str">
        <v>Areca Nut</v>
      </c>
      <c r="AR14" t="str">
        <v>Areca Nut</v>
      </c>
      <c r="AS14" t="str">
        <v>Areca Nut</v>
      </c>
      <c r="AT14" t="str">
        <v>Areca Nut</v>
      </c>
      <c r="AU14" t="str">
        <v>Areca Nut</v>
      </c>
      <c r="AV14" t="str">
        <v>Areca Nut</v>
      </c>
      <c r="AW14" t="str">
        <v>Areca Nut</v>
      </c>
      <c r="AX14" t="str">
        <v>Areca Nut</v>
      </c>
      <c r="AY14" t="str">
        <v>Areca Nut</v>
      </c>
      <c r="AZ14" t="str">
        <v>Areca Nut</v>
      </c>
      <c r="BE14" t="s">
        <v>1518</v>
      </c>
      <c r="BF14" t="s">
        <v>1422</v>
      </c>
      <c r="BG14" t="s">
        <v>1519</v>
      </c>
      <c r="BH14" t="s">
        <v>1520</v>
      </c>
      <c r="BI14" t="s">
        <v>1521</v>
      </c>
      <c r="BL14" t="s">
        <v>1427</v>
      </c>
      <c r="BM14" t="s">
        <v>1427</v>
      </c>
    </row>
    <row r="15" spans="1:65" x14ac:dyDescent="0.5">
      <c r="A15" s="760" t="s">
        <v>1522</v>
      </c>
      <c r="B15" t="s">
        <v>1422</v>
      </c>
      <c r="C15" t="s">
        <v>1423</v>
      </c>
      <c r="D15" t="s">
        <v>1523</v>
      </c>
      <c r="E15" t="s">
        <v>1515</v>
      </c>
      <c r="F15" t="s">
        <v>1524</v>
      </c>
      <c r="G15" t="s">
        <v>1517</v>
      </c>
      <c r="H15" t="s">
        <v>1427</v>
      </c>
      <c r="I15" t="s">
        <v>1427</v>
      </c>
      <c r="J15" t="str">
        <f t="shared" si="1"/>
        <v>b27.2</v>
      </c>
      <c r="K15" t="str">
        <f t="shared" si="0"/>
        <v>b41.2</v>
      </c>
      <c r="L15" t="str">
        <f t="shared" si="2"/>
        <v>b40.2</v>
      </c>
      <c r="N15" t="str">
        <v>Starchy Staples</v>
      </c>
      <c r="P15" t="str">
        <v>Asparagus</v>
      </c>
      <c r="R15" t="str">
        <v>Artichokes</v>
      </c>
      <c r="S15" t="str">
        <v>Artichokes</v>
      </c>
      <c r="T15" t="str">
        <v>Artichokes</v>
      </c>
      <c r="U15" t="str">
        <v>Artichokes</v>
      </c>
      <c r="V15" t="str">
        <v>Artichokes</v>
      </c>
      <c r="W15" t="str">
        <v>Artichokes</v>
      </c>
      <c r="X15" t="str">
        <v>Artichokes</v>
      </c>
      <c r="Y15" t="str">
        <v>Artichokes</v>
      </c>
      <c r="Z15" t="str">
        <v>Artichokes</v>
      </c>
      <c r="AA15" t="str">
        <v>Artichokes</v>
      </c>
      <c r="AB15" t="str">
        <v>Artichokes</v>
      </c>
      <c r="AC15" t="str">
        <v>Artichokes</v>
      </c>
      <c r="AD15" t="str">
        <v>Artichokes</v>
      </c>
      <c r="AE15" t="str">
        <v>Artichokes</v>
      </c>
      <c r="AF15" t="str">
        <v>Artichokes</v>
      </c>
      <c r="AG15" t="str">
        <v>Artichokes</v>
      </c>
      <c r="AH15" t="str">
        <v>Artichokes</v>
      </c>
      <c r="AI15" t="str">
        <v>Artichokes</v>
      </c>
      <c r="AJ15" t="str">
        <v>Artichokes</v>
      </c>
      <c r="AK15" t="str">
        <v>Artichokes</v>
      </c>
      <c r="AL15" t="str">
        <v>Artichokes</v>
      </c>
      <c r="AM15" t="str">
        <v>Artichokes</v>
      </c>
      <c r="AN15" t="str">
        <v>Artichokes</v>
      </c>
      <c r="AO15" t="str">
        <v>Artichokes</v>
      </c>
      <c r="AP15" t="str">
        <v>Artichokes</v>
      </c>
      <c r="AQ15" t="str">
        <v>Artichokes</v>
      </c>
      <c r="AR15" t="str">
        <v>Artichokes</v>
      </c>
      <c r="AS15" t="str">
        <v>Artichokes</v>
      </c>
      <c r="AT15" t="str">
        <v>Artichokes</v>
      </c>
      <c r="AU15" t="str">
        <v>Artichokes</v>
      </c>
      <c r="AV15" t="str">
        <v>Artichokes</v>
      </c>
      <c r="AW15" t="str">
        <v>Artichokes</v>
      </c>
      <c r="AX15" t="str">
        <v>Artichokes</v>
      </c>
      <c r="AY15" t="str">
        <v>Artichokes</v>
      </c>
      <c r="AZ15" t="str">
        <v>Artichokes</v>
      </c>
      <c r="BE15" t="s">
        <v>1525</v>
      </c>
      <c r="BF15" t="s">
        <v>1422</v>
      </c>
      <c r="BG15" t="s">
        <v>1526</v>
      </c>
      <c r="BH15" t="s">
        <v>1527</v>
      </c>
      <c r="BI15" t="s">
        <v>1528</v>
      </c>
      <c r="BL15" t="s">
        <v>1427</v>
      </c>
      <c r="BM15" t="s">
        <v>1427</v>
      </c>
    </row>
    <row r="16" spans="1:65" x14ac:dyDescent="0.5">
      <c r="A16" s="760" t="s">
        <v>1529</v>
      </c>
      <c r="B16" t="s">
        <v>1422</v>
      </c>
      <c r="C16" t="s">
        <v>1423</v>
      </c>
      <c r="D16" t="s">
        <v>1530</v>
      </c>
      <c r="E16" t="s">
        <v>1530</v>
      </c>
      <c r="F16" t="s">
        <v>1425</v>
      </c>
      <c r="G16" t="s">
        <v>1531</v>
      </c>
      <c r="H16" t="s">
        <v>1427</v>
      </c>
      <c r="I16" t="s">
        <v>1437</v>
      </c>
      <c r="J16" t="str">
        <f t="shared" si="1"/>
        <v>a17.1</v>
      </c>
      <c r="K16" t="str">
        <f t="shared" si="0"/>
        <v>a17.2</v>
      </c>
      <c r="L16" t="str">
        <f t="shared" si="2"/>
        <v>a17</v>
      </c>
      <c r="N16" t="str">
        <v>Tree</v>
      </c>
      <c r="P16" t="str">
        <v>Avocado</v>
      </c>
      <c r="R16" t="str">
        <v>Asparagus</v>
      </c>
      <c r="S16" t="str">
        <v>Asparagus</v>
      </c>
      <c r="T16" t="str">
        <v>Asparagus</v>
      </c>
      <c r="U16" t="str">
        <v>Asparagus</v>
      </c>
      <c r="V16" t="str">
        <v>Asparagus</v>
      </c>
      <c r="W16" t="str">
        <v>Asparagus</v>
      </c>
      <c r="X16" t="str">
        <v>Asparagus</v>
      </c>
      <c r="Y16" t="str">
        <v>Asparagus</v>
      </c>
      <c r="Z16" t="str">
        <v>Asparagus</v>
      </c>
      <c r="AA16" t="str">
        <v>Asparagus</v>
      </c>
      <c r="AB16" t="str">
        <v>Asparagus</v>
      </c>
      <c r="AC16" t="str">
        <v>Asparagus</v>
      </c>
      <c r="AD16" t="str">
        <v>Asparagus</v>
      </c>
      <c r="AE16" t="str">
        <v>Asparagus</v>
      </c>
      <c r="AF16" t="str">
        <v>Asparagus</v>
      </c>
      <c r="AG16" t="str">
        <v>Asparagus</v>
      </c>
      <c r="AH16" t="str">
        <v>Asparagus</v>
      </c>
      <c r="AI16" t="str">
        <v>Asparagus</v>
      </c>
      <c r="AJ16" t="str">
        <v>Asparagus</v>
      </c>
      <c r="AK16" t="str">
        <v>Asparagus</v>
      </c>
      <c r="AL16" t="str">
        <v>Asparagus</v>
      </c>
      <c r="AM16" t="str">
        <v>Asparagus</v>
      </c>
      <c r="AN16" t="str">
        <v>Asparagus</v>
      </c>
      <c r="AO16" t="str">
        <v>Asparagus</v>
      </c>
      <c r="AP16" t="str">
        <v>Asparagus</v>
      </c>
      <c r="AQ16" t="str">
        <v>Asparagus</v>
      </c>
      <c r="AR16" t="str">
        <v>Asparagus</v>
      </c>
      <c r="AS16" t="str">
        <v>Asparagus</v>
      </c>
      <c r="AT16" t="str">
        <v>Asparagus</v>
      </c>
      <c r="AU16" t="str">
        <v>Asparagus</v>
      </c>
      <c r="AV16" t="str">
        <v>Asparagus</v>
      </c>
      <c r="AW16" t="str">
        <v>Asparagus</v>
      </c>
      <c r="AX16" t="str">
        <v>Asparagus</v>
      </c>
      <c r="AY16" t="str">
        <v>Asparagus</v>
      </c>
      <c r="AZ16" t="str">
        <v>Asparagus</v>
      </c>
      <c r="BE16" t="s">
        <v>1532</v>
      </c>
      <c r="BF16" t="s">
        <v>1422</v>
      </c>
      <c r="BG16" t="s">
        <v>1533</v>
      </c>
      <c r="BH16" t="s">
        <v>1534</v>
      </c>
      <c r="BI16" t="s">
        <v>1535</v>
      </c>
      <c r="BJ16" t="s">
        <v>1425</v>
      </c>
      <c r="BL16" t="s">
        <v>1427</v>
      </c>
      <c r="BM16" t="s">
        <v>1427</v>
      </c>
    </row>
    <row r="17" spans="1:65" x14ac:dyDescent="0.5">
      <c r="A17" s="760" t="s">
        <v>1536</v>
      </c>
      <c r="B17" t="s">
        <v>1422</v>
      </c>
      <c r="C17" t="s">
        <v>1423</v>
      </c>
      <c r="D17" t="s">
        <v>1537</v>
      </c>
      <c r="E17" t="s">
        <v>1537</v>
      </c>
      <c r="F17" t="s">
        <v>1538</v>
      </c>
      <c r="G17" t="s">
        <v>1539</v>
      </c>
      <c r="H17" t="s">
        <v>1427</v>
      </c>
      <c r="I17" t="s">
        <v>1437</v>
      </c>
      <c r="J17" t="str">
        <f t="shared" si="1"/>
        <v>a17.1</v>
      </c>
      <c r="K17" t="str">
        <f t="shared" si="0"/>
        <v>a17.2</v>
      </c>
      <c r="L17" t="str">
        <f t="shared" si="2"/>
        <v>a17</v>
      </c>
      <c r="N17" t="str">
        <v>Vegetables</v>
      </c>
      <c r="P17" t="str">
        <v>Bambara Nut</v>
      </c>
      <c r="R17" t="str">
        <v>Avocado</v>
      </c>
      <c r="S17" t="str">
        <v>Avocado</v>
      </c>
      <c r="T17" t="str">
        <v>Avocado</v>
      </c>
      <c r="U17" t="str">
        <v>Avocado</v>
      </c>
      <c r="V17" t="str">
        <v>Avocado</v>
      </c>
      <c r="W17" t="str">
        <v>Avocado</v>
      </c>
      <c r="X17" t="str">
        <v>Avocado</v>
      </c>
      <c r="Y17" t="str">
        <v>Avocado</v>
      </c>
      <c r="Z17" t="str">
        <v>Avocado</v>
      </c>
      <c r="AA17" t="str">
        <v>Avocado</v>
      </c>
      <c r="AB17" t="str">
        <v>Avocado</v>
      </c>
      <c r="AC17" t="str">
        <v>Avocado</v>
      </c>
      <c r="AD17" t="str">
        <v>Avocado</v>
      </c>
      <c r="AE17" t="str">
        <v>Avocado</v>
      </c>
      <c r="AF17" t="str">
        <v>Avocado</v>
      </c>
      <c r="AG17" t="str">
        <v>Avocado</v>
      </c>
      <c r="AH17" t="str">
        <v>Avocado</v>
      </c>
      <c r="AI17" t="str">
        <v>Avocado</v>
      </c>
      <c r="AJ17" t="str">
        <v>Avocado</v>
      </c>
      <c r="AK17" t="str">
        <v>Avocado</v>
      </c>
      <c r="AL17" t="str">
        <v>Avocado</v>
      </c>
      <c r="AM17" t="str">
        <v>Avocado</v>
      </c>
      <c r="AN17" t="str">
        <v>Avocado</v>
      </c>
      <c r="AO17" t="str">
        <v>Avocado</v>
      </c>
      <c r="AP17" t="str">
        <v>Avocado</v>
      </c>
      <c r="AQ17" t="str">
        <v>Avocado</v>
      </c>
      <c r="AR17" t="str">
        <v>Avocado</v>
      </c>
      <c r="AS17" t="str">
        <v>Avocado</v>
      </c>
      <c r="AT17" t="str">
        <v>Avocado</v>
      </c>
      <c r="AU17" t="str">
        <v>Avocado</v>
      </c>
      <c r="AV17" t="str">
        <v>Avocado</v>
      </c>
      <c r="AW17" t="str">
        <v>Avocado</v>
      </c>
      <c r="AX17" t="str">
        <v>Avocado</v>
      </c>
      <c r="AY17" t="str">
        <v>Avocado</v>
      </c>
      <c r="AZ17" t="str">
        <v>Avocado</v>
      </c>
      <c r="BE17" t="s">
        <v>1540</v>
      </c>
      <c r="BF17" t="s">
        <v>1422</v>
      </c>
      <c r="BG17" t="s">
        <v>1533</v>
      </c>
      <c r="BH17" t="s">
        <v>1541</v>
      </c>
      <c r="BI17" t="s">
        <v>1542</v>
      </c>
      <c r="BJ17" t="s">
        <v>1425</v>
      </c>
      <c r="BL17" t="s">
        <v>1450</v>
      </c>
      <c r="BM17" t="s">
        <v>1427</v>
      </c>
    </row>
    <row r="18" spans="1:65" x14ac:dyDescent="0.5">
      <c r="A18" s="760" t="s">
        <v>1543</v>
      </c>
      <c r="B18" t="s">
        <v>1422</v>
      </c>
      <c r="C18" t="s">
        <v>1423</v>
      </c>
      <c r="D18" t="s">
        <v>1544</v>
      </c>
      <c r="E18" t="s">
        <v>1544</v>
      </c>
      <c r="F18" t="s">
        <v>1538</v>
      </c>
      <c r="G18" t="s">
        <v>1545</v>
      </c>
      <c r="H18" t="s">
        <v>1427</v>
      </c>
      <c r="I18" t="s">
        <v>1437</v>
      </c>
      <c r="J18" t="str">
        <f t="shared" si="1"/>
        <v>a17.1</v>
      </c>
      <c r="K18" t="str">
        <f t="shared" si="0"/>
        <v>a17.2</v>
      </c>
      <c r="L18" t="str">
        <f t="shared" si="2"/>
        <v>a17</v>
      </c>
      <c r="P18" t="str">
        <v>Bamboo</v>
      </c>
      <c r="R18" t="str">
        <v>Bambara Nut</v>
      </c>
      <c r="S18" t="str">
        <v>Bambara Nut</v>
      </c>
      <c r="T18" t="str">
        <v>Bambara Nut</v>
      </c>
      <c r="U18" t="str">
        <v>Bambara Nut</v>
      </c>
      <c r="V18" t="str">
        <v>Bambara Nut</v>
      </c>
      <c r="W18" t="str">
        <v>Bambara Nut</v>
      </c>
      <c r="X18" t="str">
        <v>Bambara Nut</v>
      </c>
      <c r="Y18" t="str">
        <v>Bambara Nut</v>
      </c>
      <c r="Z18" t="str">
        <v>Bambara Nut</v>
      </c>
      <c r="AA18" t="str">
        <v>Bambara Nut</v>
      </c>
      <c r="AB18" t="str">
        <v>Bambara Nut</v>
      </c>
      <c r="AC18" t="str">
        <v>Bambara Nut</v>
      </c>
      <c r="AD18" t="str">
        <v>Bambara Nut</v>
      </c>
      <c r="AE18" t="str">
        <v>Bambara Nut</v>
      </c>
      <c r="AF18" t="str">
        <v>Bambara Nut</v>
      </c>
      <c r="AG18" t="str">
        <v>Bambara Nut</v>
      </c>
      <c r="AH18" t="str">
        <v>Bambara Nut</v>
      </c>
      <c r="AI18" t="str">
        <v>Bambara Nut</v>
      </c>
      <c r="AJ18" t="str">
        <v>Bambara Nut</v>
      </c>
      <c r="AK18" t="str">
        <v>Bambara Nut</v>
      </c>
      <c r="AL18" t="str">
        <v>Bambara Nut</v>
      </c>
      <c r="AM18" t="str">
        <v>Bambara Nut</v>
      </c>
      <c r="AN18" t="str">
        <v>Bambara Nut</v>
      </c>
      <c r="AO18" t="str">
        <v>Bambara Nut</v>
      </c>
      <c r="AP18" t="str">
        <v>Bambara Nut</v>
      </c>
      <c r="AQ18" t="str">
        <v>Bambara Nut</v>
      </c>
      <c r="AR18" t="str">
        <v>Bambara Nut</v>
      </c>
      <c r="AS18" t="str">
        <v>Bambara Nut</v>
      </c>
      <c r="AT18" t="str">
        <v>Bambara Nut</v>
      </c>
      <c r="AU18" t="str">
        <v>Bambara Nut</v>
      </c>
      <c r="AV18" t="str">
        <v>Bambara Nut</v>
      </c>
      <c r="AW18" t="str">
        <v>Bambara Nut</v>
      </c>
      <c r="AX18" t="str">
        <v>Bambara Nut</v>
      </c>
      <c r="AY18" t="str">
        <v>Bambara Nut</v>
      </c>
      <c r="AZ18" t="str">
        <v>Bambara Nut</v>
      </c>
      <c r="BE18" t="s">
        <v>1546</v>
      </c>
      <c r="BF18" t="s">
        <v>1422</v>
      </c>
      <c r="BG18" t="s">
        <v>1423</v>
      </c>
      <c r="BH18" t="s">
        <v>1547</v>
      </c>
      <c r="BI18" t="s">
        <v>1548</v>
      </c>
      <c r="BL18" t="s">
        <v>1427</v>
      </c>
      <c r="BM18" t="s">
        <v>1427</v>
      </c>
    </row>
    <row r="19" spans="1:65" x14ac:dyDescent="0.5">
      <c r="A19" s="760" t="s">
        <v>1549</v>
      </c>
      <c r="B19" t="s">
        <v>1422</v>
      </c>
      <c r="C19" t="s">
        <v>1423</v>
      </c>
      <c r="D19" t="s">
        <v>1550</v>
      </c>
      <c r="E19" t="s">
        <v>1551</v>
      </c>
      <c r="F19" t="s">
        <v>1552</v>
      </c>
      <c r="G19" t="s">
        <v>1553</v>
      </c>
      <c r="H19" t="s">
        <v>1427</v>
      </c>
      <c r="I19" t="s">
        <v>1437</v>
      </c>
      <c r="J19" t="str">
        <f t="shared" si="1"/>
        <v>a17.1</v>
      </c>
      <c r="K19" t="str">
        <f t="shared" si="0"/>
        <v>a17.2</v>
      </c>
      <c r="L19" t="str">
        <f t="shared" si="2"/>
        <v>a17</v>
      </c>
      <c r="P19" t="str">
        <v>Banana Sweet</v>
      </c>
      <c r="R19" t="str">
        <v>Bamboo</v>
      </c>
      <c r="S19" t="str">
        <v>Bamboo</v>
      </c>
      <c r="T19" t="str">
        <v>Bamboo</v>
      </c>
      <c r="U19" t="str">
        <v>Bamboo</v>
      </c>
      <c r="V19" t="str">
        <v>Bamboo</v>
      </c>
      <c r="W19" t="str">
        <v>Bamboo</v>
      </c>
      <c r="X19" t="str">
        <v>Bamboo</v>
      </c>
      <c r="Y19" t="str">
        <v>Bamboo</v>
      </c>
      <c r="Z19" t="str">
        <v>Bamboo</v>
      </c>
      <c r="AA19" t="str">
        <v>Bamboo</v>
      </c>
      <c r="AB19" t="str">
        <v>Bamboo</v>
      </c>
      <c r="AC19" t="str">
        <v>Bamboo</v>
      </c>
      <c r="AD19" t="str">
        <v>Bamboo</v>
      </c>
      <c r="AE19" t="str">
        <v>Bamboo</v>
      </c>
      <c r="AF19" t="str">
        <v>Bamboo</v>
      </c>
      <c r="AG19" t="str">
        <v>Bamboo</v>
      </c>
      <c r="AH19" t="str">
        <v>Bamboo</v>
      </c>
      <c r="AI19" t="str">
        <v>Bamboo</v>
      </c>
      <c r="AJ19" t="str">
        <v>Bamboo</v>
      </c>
      <c r="AK19" t="str">
        <v>Bamboo</v>
      </c>
      <c r="AL19" t="str">
        <v>Bamboo</v>
      </c>
      <c r="AM19" t="str">
        <v>Bamboo</v>
      </c>
      <c r="AN19" t="str">
        <v>Bamboo</v>
      </c>
      <c r="AO19" t="str">
        <v>Bamboo</v>
      </c>
      <c r="AP19" t="str">
        <v>Bamboo</v>
      </c>
      <c r="AQ19" t="str">
        <v>Bamboo</v>
      </c>
      <c r="AR19" t="str">
        <v>Bamboo</v>
      </c>
      <c r="AS19" t="str">
        <v>Bamboo</v>
      </c>
      <c r="AT19" t="str">
        <v>Bamboo</v>
      </c>
      <c r="AU19" t="str">
        <v>Bamboo</v>
      </c>
      <c r="AV19" t="str">
        <v>Bamboo</v>
      </c>
      <c r="AW19" t="str">
        <v>Bamboo</v>
      </c>
      <c r="AX19" t="str">
        <v>Bamboo</v>
      </c>
      <c r="AY19" t="str">
        <v>Bamboo</v>
      </c>
      <c r="AZ19" t="str">
        <v>Bamboo</v>
      </c>
      <c r="BE19" t="s">
        <v>1554</v>
      </c>
      <c r="BF19" t="s">
        <v>1422</v>
      </c>
      <c r="BG19" t="s">
        <v>1423</v>
      </c>
      <c r="BH19" t="s">
        <v>1555</v>
      </c>
      <c r="BI19" t="s">
        <v>1556</v>
      </c>
      <c r="BJ19" t="s">
        <v>1524</v>
      </c>
      <c r="BL19" t="s">
        <v>1427</v>
      </c>
      <c r="BM19" t="s">
        <v>1427</v>
      </c>
    </row>
    <row r="20" spans="1:65" x14ac:dyDescent="0.5">
      <c r="A20" s="760" t="s">
        <v>1557</v>
      </c>
      <c r="B20" t="s">
        <v>1422</v>
      </c>
      <c r="C20" t="s">
        <v>1429</v>
      </c>
      <c r="D20" t="s">
        <v>1558</v>
      </c>
      <c r="E20" t="s">
        <v>1559</v>
      </c>
      <c r="F20" t="s">
        <v>1432</v>
      </c>
      <c r="G20" t="s">
        <v>1560</v>
      </c>
      <c r="H20" t="s">
        <v>1427</v>
      </c>
      <c r="I20" t="s">
        <v>1427</v>
      </c>
      <c r="J20" t="str">
        <f t="shared" si="1"/>
        <v>b27.2</v>
      </c>
      <c r="K20" t="str">
        <f t="shared" si="0"/>
        <v>b41.2</v>
      </c>
      <c r="L20" t="str">
        <f t="shared" si="2"/>
        <v>b40.2</v>
      </c>
      <c r="P20" t="str">
        <v>Barley</v>
      </c>
      <c r="R20" t="str">
        <v>Banana Sweet</v>
      </c>
      <c r="S20" t="str">
        <v>Banana Sweet</v>
      </c>
      <c r="T20" t="str">
        <v>Banana Sweet</v>
      </c>
      <c r="U20" t="str">
        <v>Banana Sweet</v>
      </c>
      <c r="V20" t="str">
        <v>Banana Sweet</v>
      </c>
      <c r="W20" t="str">
        <v>Banana Sweet</v>
      </c>
      <c r="X20" t="str">
        <v>Banana Sweet</v>
      </c>
      <c r="Y20" t="str">
        <v>Banana Sweet</v>
      </c>
      <c r="Z20" t="str">
        <v>Banana Sweet</v>
      </c>
      <c r="AA20" t="str">
        <v>Banana Sweet</v>
      </c>
      <c r="AB20" t="str">
        <v>Banana Sweet</v>
      </c>
      <c r="AC20" t="str">
        <v>Banana Sweet</v>
      </c>
      <c r="AD20" t="str">
        <v>Banana Sweet</v>
      </c>
      <c r="AE20" t="str">
        <v>Banana Sweet</v>
      </c>
      <c r="AF20" t="str">
        <v>Banana Sweet</v>
      </c>
      <c r="AG20" t="str">
        <v>Banana Sweet</v>
      </c>
      <c r="AH20" t="str">
        <v>Banana Sweet</v>
      </c>
      <c r="AI20" t="str">
        <v>Banana Sweet</v>
      </c>
      <c r="AJ20" t="str">
        <v>Banana Sweet</v>
      </c>
      <c r="AK20" t="str">
        <v>Banana Sweet</v>
      </c>
      <c r="AL20" t="str">
        <v>Banana Sweet</v>
      </c>
      <c r="AM20" t="str">
        <v>Banana Sweet</v>
      </c>
      <c r="AN20" t="str">
        <v>Banana Sweet</v>
      </c>
      <c r="AO20" t="str">
        <v>Banana Sweet</v>
      </c>
      <c r="AP20" t="str">
        <v>Banana Sweet</v>
      </c>
      <c r="AQ20" t="str">
        <v>Banana Sweet</v>
      </c>
      <c r="AR20" t="str">
        <v>Banana Sweet</v>
      </c>
      <c r="AS20" t="str">
        <v>Banana Sweet</v>
      </c>
      <c r="AT20" t="str">
        <v>Banana Sweet</v>
      </c>
      <c r="AU20" t="str">
        <v>Banana Sweet</v>
      </c>
      <c r="AV20" t="str">
        <v>Banana Sweet</v>
      </c>
      <c r="AW20" t="str">
        <v>Banana Sweet</v>
      </c>
      <c r="AX20" t="str">
        <v>Banana Sweet</v>
      </c>
      <c r="AY20" t="str">
        <v>Banana Sweet</v>
      </c>
      <c r="AZ20" t="str">
        <v>Banana Sweet</v>
      </c>
      <c r="BE20" t="s">
        <v>1561</v>
      </c>
      <c r="BF20" t="s">
        <v>1422</v>
      </c>
      <c r="BG20" t="s">
        <v>1562</v>
      </c>
      <c r="BH20" t="s">
        <v>1563</v>
      </c>
      <c r="BI20" t="s">
        <v>1564</v>
      </c>
      <c r="BJ20" t="s">
        <v>1565</v>
      </c>
      <c r="BL20" t="s">
        <v>1427</v>
      </c>
      <c r="BM20" t="s">
        <v>1427</v>
      </c>
    </row>
    <row r="21" spans="1:65" x14ac:dyDescent="0.5">
      <c r="A21" s="760" t="s">
        <v>1566</v>
      </c>
      <c r="B21" t="s">
        <v>1422</v>
      </c>
      <c r="C21" t="s">
        <v>1429</v>
      </c>
      <c r="D21" t="s">
        <v>1567</v>
      </c>
      <c r="E21" t="s">
        <v>1567</v>
      </c>
      <c r="F21" t="s">
        <v>1432</v>
      </c>
      <c r="G21" t="s">
        <v>1568</v>
      </c>
      <c r="H21" t="s">
        <v>1427</v>
      </c>
      <c r="I21" t="s">
        <v>1427</v>
      </c>
      <c r="J21" t="str">
        <f t="shared" si="1"/>
        <v>b27.2</v>
      </c>
      <c r="K21" t="str">
        <f t="shared" si="0"/>
        <v>b41.2</v>
      </c>
      <c r="L21" t="str">
        <f t="shared" si="2"/>
        <v>b40.2</v>
      </c>
      <c r="P21" t="str">
        <v>Beetroot</v>
      </c>
      <c r="R21" t="str">
        <v>Barley</v>
      </c>
      <c r="S21" t="str">
        <v>Barley</v>
      </c>
      <c r="T21" t="str">
        <v>Barley</v>
      </c>
      <c r="U21" t="str">
        <v>Barley</v>
      </c>
      <c r="V21" t="str">
        <v>Barley</v>
      </c>
      <c r="W21" t="str">
        <v>Barley</v>
      </c>
      <c r="X21" t="str">
        <v>Barley</v>
      </c>
      <c r="Y21" t="str">
        <v>Barley</v>
      </c>
      <c r="Z21" t="str">
        <v>Barley</v>
      </c>
      <c r="AA21" t="str">
        <v>Barley</v>
      </c>
      <c r="AB21" t="str">
        <v>Barley</v>
      </c>
      <c r="AC21" t="str">
        <v>Barley</v>
      </c>
      <c r="AD21" t="str">
        <v>Barley</v>
      </c>
      <c r="AE21" t="str">
        <v>Barley</v>
      </c>
      <c r="AF21" t="str">
        <v>Barley</v>
      </c>
      <c r="AG21" t="str">
        <v>Barley</v>
      </c>
      <c r="AH21" t="str">
        <v>Barley</v>
      </c>
      <c r="AI21" t="str">
        <v>Barley</v>
      </c>
      <c r="AJ21" t="str">
        <v>Barley</v>
      </c>
      <c r="AK21" t="str">
        <v>Barley</v>
      </c>
      <c r="AL21" t="str">
        <v>Barley</v>
      </c>
      <c r="AM21" t="str">
        <v>Barley</v>
      </c>
      <c r="AN21" t="str">
        <v>Barley</v>
      </c>
      <c r="AO21" t="str">
        <v>Barley</v>
      </c>
      <c r="AP21" t="str">
        <v>Barley</v>
      </c>
      <c r="AQ21" t="str">
        <v>Barley</v>
      </c>
      <c r="AR21" t="str">
        <v>Barley</v>
      </c>
      <c r="AS21" t="str">
        <v>Barley</v>
      </c>
      <c r="AT21" t="str">
        <v>Barley</v>
      </c>
      <c r="AU21" t="str">
        <v>Barley</v>
      </c>
      <c r="AV21" t="str">
        <v>Barley</v>
      </c>
      <c r="AW21" t="str">
        <v>Barley</v>
      </c>
      <c r="AX21" t="str">
        <v>Barley</v>
      </c>
      <c r="AY21" t="str">
        <v>Barley</v>
      </c>
      <c r="AZ21" t="str">
        <v>Barley</v>
      </c>
      <c r="BE21" t="s">
        <v>1569</v>
      </c>
      <c r="BF21" t="s">
        <v>1570</v>
      </c>
      <c r="BG21" t="s">
        <v>1571</v>
      </c>
      <c r="BH21" t="s">
        <v>1572</v>
      </c>
      <c r="BI21" t="s">
        <v>1572</v>
      </c>
      <c r="BJ21" t="s">
        <v>1356</v>
      </c>
      <c r="BL21" t="s">
        <v>1356</v>
      </c>
      <c r="BM21" t="s">
        <v>1356</v>
      </c>
    </row>
    <row r="22" spans="1:65" x14ac:dyDescent="0.5">
      <c r="A22" s="760" t="s">
        <v>1573</v>
      </c>
      <c r="B22" t="s">
        <v>1422</v>
      </c>
      <c r="C22" t="s">
        <v>1429</v>
      </c>
      <c r="D22" t="s">
        <v>1574</v>
      </c>
      <c r="E22" t="s">
        <v>1574</v>
      </c>
      <c r="F22" t="s">
        <v>1432</v>
      </c>
      <c r="G22" t="s">
        <v>1575</v>
      </c>
      <c r="H22" t="s">
        <v>1427</v>
      </c>
      <c r="I22" t="s">
        <v>1427</v>
      </c>
      <c r="J22" t="str">
        <f t="shared" si="1"/>
        <v>b27.2</v>
      </c>
      <c r="K22" t="str">
        <f t="shared" si="0"/>
        <v>b41.2</v>
      </c>
      <c r="L22" t="str">
        <f t="shared" si="2"/>
        <v>b40.2</v>
      </c>
      <c r="P22" t="str">
        <v>Biodigester</v>
      </c>
      <c r="R22" t="str">
        <v>Beetroot</v>
      </c>
      <c r="S22" t="str">
        <v>Beetroot</v>
      </c>
      <c r="T22" t="str">
        <v>Beetroot</v>
      </c>
      <c r="U22" t="str">
        <v>Beetroot</v>
      </c>
      <c r="V22" t="str">
        <v>Beetroot</v>
      </c>
      <c r="W22" t="str">
        <v>Beetroot</v>
      </c>
      <c r="X22" t="str">
        <v>Beetroot</v>
      </c>
      <c r="Y22" t="str">
        <v>Beetroot</v>
      </c>
      <c r="Z22" t="str">
        <v>Beetroot</v>
      </c>
      <c r="AA22" t="str">
        <v>Beetroot</v>
      </c>
      <c r="AB22" t="str">
        <v>Beetroot</v>
      </c>
      <c r="AC22" t="str">
        <v>Beetroot</v>
      </c>
      <c r="AD22" t="str">
        <v>Beetroot</v>
      </c>
      <c r="AE22" t="str">
        <v>Beetroot</v>
      </c>
      <c r="AF22" t="str">
        <v>Beetroot</v>
      </c>
      <c r="AG22" t="str">
        <v>Beetroot</v>
      </c>
      <c r="AH22" t="str">
        <v>Beetroot</v>
      </c>
      <c r="AI22" t="str">
        <v>Beetroot</v>
      </c>
      <c r="AJ22" t="str">
        <v>Beetroot</v>
      </c>
      <c r="AK22" t="str">
        <v>Beetroot</v>
      </c>
      <c r="AL22" t="str">
        <v>Beetroot</v>
      </c>
      <c r="AM22" t="str">
        <v>Beetroot</v>
      </c>
      <c r="AN22" t="str">
        <v>Beetroot</v>
      </c>
      <c r="AO22" t="str">
        <v>Beetroot</v>
      </c>
      <c r="AP22" t="str">
        <v>Beetroot</v>
      </c>
      <c r="AQ22" t="str">
        <v>Beetroot</v>
      </c>
      <c r="AR22" t="str">
        <v>Beetroot</v>
      </c>
      <c r="AS22" t="str">
        <v>Beetroot</v>
      </c>
      <c r="AT22" t="str">
        <v>Beetroot</v>
      </c>
      <c r="AU22" t="str">
        <v>Beetroot</v>
      </c>
      <c r="AV22" t="str">
        <v>Beetroot</v>
      </c>
      <c r="AW22" t="str">
        <v>Beetroot</v>
      </c>
      <c r="AX22" t="str">
        <v>Beetroot</v>
      </c>
      <c r="AY22" t="str">
        <v>Beetroot</v>
      </c>
      <c r="AZ22" t="str">
        <v>Beetroot</v>
      </c>
      <c r="BE22" t="s">
        <v>1576</v>
      </c>
      <c r="BF22" t="s">
        <v>1570</v>
      </c>
      <c r="BG22" t="s">
        <v>1577</v>
      </c>
      <c r="BH22" t="s">
        <v>1578</v>
      </c>
      <c r="BI22" t="s">
        <v>1579</v>
      </c>
      <c r="BJ22" t="s">
        <v>1577</v>
      </c>
      <c r="BL22" t="s">
        <v>1356</v>
      </c>
      <c r="BM22" t="s">
        <v>1356</v>
      </c>
    </row>
    <row r="23" spans="1:65" x14ac:dyDescent="0.5">
      <c r="A23" s="760" t="s">
        <v>1580</v>
      </c>
      <c r="B23" t="s">
        <v>1422</v>
      </c>
      <c r="C23" t="s">
        <v>1429</v>
      </c>
      <c r="D23" t="s">
        <v>1581</v>
      </c>
      <c r="E23" t="s">
        <v>1581</v>
      </c>
      <c r="F23" t="s">
        <v>1432</v>
      </c>
      <c r="G23" t="s">
        <v>1582</v>
      </c>
      <c r="H23" t="s">
        <v>1427</v>
      </c>
      <c r="I23" t="s">
        <v>1427</v>
      </c>
      <c r="J23" t="str">
        <f t="shared" si="1"/>
        <v>b27.2</v>
      </c>
      <c r="K23" t="str">
        <f t="shared" si="0"/>
        <v>b41.2</v>
      </c>
      <c r="L23" t="str">
        <f t="shared" si="2"/>
        <v>b40.2</v>
      </c>
      <c r="P23" t="str">
        <v>Biogas</v>
      </c>
      <c r="R23" t="str">
        <v>Biodigester</v>
      </c>
      <c r="S23" t="str">
        <v>Biodigester</v>
      </c>
      <c r="T23" t="str">
        <v>Biodigester</v>
      </c>
      <c r="U23" t="str">
        <v>Biodigester</v>
      </c>
      <c r="V23" t="str">
        <v>Biodigester</v>
      </c>
      <c r="W23" t="str">
        <v>Biodigester</v>
      </c>
      <c r="X23" t="str">
        <v>Biodigester</v>
      </c>
      <c r="Y23" t="str">
        <v>Biodigester</v>
      </c>
      <c r="Z23" t="str">
        <v>Biodigester</v>
      </c>
      <c r="AA23" t="str">
        <v>Biodigester</v>
      </c>
      <c r="AB23" t="str">
        <v>Biodigester</v>
      </c>
      <c r="AC23" t="str">
        <v>Biodigester</v>
      </c>
      <c r="AD23" t="str">
        <v>Biodigester</v>
      </c>
      <c r="AE23" t="str">
        <v>Biodigester</v>
      </c>
      <c r="AF23" t="str">
        <v>Biodigester</v>
      </c>
      <c r="AG23" t="str">
        <v>Biodigester</v>
      </c>
      <c r="AH23" t="str">
        <v>Biodigester</v>
      </c>
      <c r="AI23" t="str">
        <v>Biodigester</v>
      </c>
      <c r="AJ23" t="str">
        <v>Biodigester</v>
      </c>
      <c r="AK23" t="str">
        <v>Biodigester</v>
      </c>
      <c r="AL23" t="str">
        <v>Biodigester</v>
      </c>
      <c r="AM23" t="str">
        <v>Biodigester</v>
      </c>
      <c r="AN23" t="str">
        <v>Biodigester</v>
      </c>
      <c r="AO23" t="str">
        <v>Biodigester</v>
      </c>
      <c r="AP23" t="str">
        <v>Biodigester</v>
      </c>
      <c r="AQ23" t="str">
        <v>Biodigester</v>
      </c>
      <c r="AR23" t="str">
        <v>Biodigester</v>
      </c>
      <c r="AS23" t="str">
        <v>Biodigester</v>
      </c>
      <c r="AT23" t="str">
        <v>Biodigester</v>
      </c>
      <c r="AU23" t="str">
        <v>Biodigester</v>
      </c>
      <c r="AV23" t="str">
        <v>Biodigester</v>
      </c>
      <c r="AW23" t="str">
        <v>Biodigester</v>
      </c>
      <c r="AX23" t="str">
        <v>Biodigester</v>
      </c>
      <c r="AY23" t="str">
        <v>Biodigester</v>
      </c>
      <c r="AZ23" t="str">
        <v>Biodigester</v>
      </c>
      <c r="BE23" t="s">
        <v>1583</v>
      </c>
      <c r="BF23" t="s">
        <v>1570</v>
      </c>
      <c r="BG23" t="s">
        <v>1584</v>
      </c>
      <c r="BH23" t="s">
        <v>1585</v>
      </c>
      <c r="BI23" t="s">
        <v>1586</v>
      </c>
      <c r="BJ23" t="s">
        <v>1577</v>
      </c>
      <c r="BL23" t="s">
        <v>1356</v>
      </c>
      <c r="BM23" t="s">
        <v>1356</v>
      </c>
    </row>
    <row r="24" spans="1:65" x14ac:dyDescent="0.5">
      <c r="A24" s="760" t="s">
        <v>1587</v>
      </c>
      <c r="B24" t="s">
        <v>1422</v>
      </c>
      <c r="C24" t="s">
        <v>1429</v>
      </c>
      <c r="D24" t="s">
        <v>1588</v>
      </c>
      <c r="E24" t="s">
        <v>1588</v>
      </c>
      <c r="F24" t="s">
        <v>1432</v>
      </c>
      <c r="G24" t="s">
        <v>1589</v>
      </c>
      <c r="H24" t="s">
        <v>1427</v>
      </c>
      <c r="I24" t="s">
        <v>1427</v>
      </c>
      <c r="J24" t="str">
        <f t="shared" si="1"/>
        <v>b27.2</v>
      </c>
      <c r="K24" t="str">
        <f t="shared" si="0"/>
        <v>b41.2</v>
      </c>
      <c r="L24" t="str">
        <f t="shared" si="2"/>
        <v>b40.2</v>
      </c>
      <c r="P24" t="str">
        <v>Bitter Melon</v>
      </c>
      <c r="R24" t="str">
        <v>Biogas</v>
      </c>
      <c r="S24" t="str">
        <v>Biogas</v>
      </c>
      <c r="T24" t="str">
        <v>Biogas</v>
      </c>
      <c r="U24" t="str">
        <v>Biogas</v>
      </c>
      <c r="V24" t="str">
        <v>Biogas</v>
      </c>
      <c r="W24" t="str">
        <v>Biogas</v>
      </c>
      <c r="X24" t="str">
        <v>Biogas</v>
      </c>
      <c r="Y24" t="str">
        <v>Biogas</v>
      </c>
      <c r="Z24" t="str">
        <v>Biogas</v>
      </c>
      <c r="AA24" t="str">
        <v>Biogas</v>
      </c>
      <c r="AB24" t="str">
        <v>Biogas</v>
      </c>
      <c r="AC24" t="str">
        <v>Biogas</v>
      </c>
      <c r="AD24" t="str">
        <v>Biogas</v>
      </c>
      <c r="AE24" t="str">
        <v>Biogas</v>
      </c>
      <c r="AF24" t="str">
        <v>Biogas</v>
      </c>
      <c r="AG24" t="str">
        <v>Biogas</v>
      </c>
      <c r="AH24" t="str">
        <v>Biogas</v>
      </c>
      <c r="AI24" t="str">
        <v>Biogas</v>
      </c>
      <c r="AJ24" t="str">
        <v>Biogas</v>
      </c>
      <c r="AK24" t="str">
        <v>Biogas</v>
      </c>
      <c r="AL24" t="str">
        <v>Biogas</v>
      </c>
      <c r="AM24" t="str">
        <v>Biogas</v>
      </c>
      <c r="AN24" t="str">
        <v>Biogas</v>
      </c>
      <c r="AO24" t="str">
        <v>Biogas</v>
      </c>
      <c r="AP24" t="str">
        <v>Biogas</v>
      </c>
      <c r="AQ24" t="str">
        <v>Biogas</v>
      </c>
      <c r="AR24" t="str">
        <v>Biogas</v>
      </c>
      <c r="AS24" t="str">
        <v>Biogas</v>
      </c>
      <c r="AT24" t="str">
        <v>Biogas</v>
      </c>
      <c r="AU24" t="str">
        <v>Biogas</v>
      </c>
      <c r="AV24" t="str">
        <v>Biogas</v>
      </c>
      <c r="AW24" t="str">
        <v>Biogas</v>
      </c>
      <c r="AX24" t="str">
        <v>Biogas</v>
      </c>
      <c r="AY24" t="str">
        <v>Biogas</v>
      </c>
      <c r="AZ24" t="str">
        <v>Biogas</v>
      </c>
    </row>
    <row r="25" spans="1:65" x14ac:dyDescent="0.5">
      <c r="A25" s="760" t="s">
        <v>1590</v>
      </c>
      <c r="B25" t="s">
        <v>1422</v>
      </c>
      <c r="C25" t="s">
        <v>1429</v>
      </c>
      <c r="D25" t="s">
        <v>1591</v>
      </c>
      <c r="E25" t="s">
        <v>1591</v>
      </c>
      <c r="F25" t="s">
        <v>1432</v>
      </c>
      <c r="G25" t="s">
        <v>1592</v>
      </c>
      <c r="H25" t="s">
        <v>1427</v>
      </c>
      <c r="I25" t="s">
        <v>1427</v>
      </c>
      <c r="J25" t="str">
        <f t="shared" si="1"/>
        <v>b27.2</v>
      </c>
      <c r="K25" t="str">
        <f t="shared" si="0"/>
        <v>b41.2</v>
      </c>
      <c r="L25" t="str">
        <f t="shared" si="2"/>
        <v>b40.2</v>
      </c>
      <c r="P25" t="str">
        <v>Black Gram</v>
      </c>
      <c r="R25" t="str">
        <v>Bitter Melon</v>
      </c>
      <c r="S25" t="str">
        <v>Bitter Melon</v>
      </c>
      <c r="T25" t="str">
        <v>Bitter Melon</v>
      </c>
      <c r="U25" t="str">
        <v>Bitter Melon</v>
      </c>
      <c r="V25" t="str">
        <v>Bitter Melon</v>
      </c>
      <c r="W25" t="str">
        <v>Bitter Melon</v>
      </c>
      <c r="X25" t="str">
        <v>Bitter Melon</v>
      </c>
      <c r="Y25" t="str">
        <v>Bitter Melon</v>
      </c>
      <c r="Z25" t="str">
        <v>Bitter Melon</v>
      </c>
      <c r="AA25" t="str">
        <v>Bitter Melon</v>
      </c>
      <c r="AB25" t="str">
        <v>Bitter Melon</v>
      </c>
      <c r="AC25" t="str">
        <v>Bitter Melon</v>
      </c>
      <c r="AD25" t="str">
        <v>Bitter Melon</v>
      </c>
      <c r="AE25" t="str">
        <v>Bitter Melon</v>
      </c>
      <c r="AF25" t="str">
        <v>Bitter Melon</v>
      </c>
      <c r="AG25" t="str">
        <v>Bitter Melon</v>
      </c>
      <c r="AH25" t="str">
        <v>Bitter Melon</v>
      </c>
      <c r="AI25" t="str">
        <v>Bitter Melon</v>
      </c>
      <c r="AJ25" t="str">
        <v>Bitter Melon</v>
      </c>
      <c r="AK25" t="str">
        <v>Bitter Melon</v>
      </c>
      <c r="AL25" t="str">
        <v>Bitter Melon</v>
      </c>
      <c r="AM25" t="str">
        <v>Bitter Melon</v>
      </c>
      <c r="AN25" t="str">
        <v>Bitter Melon</v>
      </c>
      <c r="AO25" t="str">
        <v>Bitter Melon</v>
      </c>
      <c r="AP25" t="str">
        <v>Bitter Melon</v>
      </c>
      <c r="AQ25" t="str">
        <v>Bitter Melon</v>
      </c>
      <c r="AR25" t="str">
        <v>Bitter Melon</v>
      </c>
      <c r="AS25" t="str">
        <v>Bitter Melon</v>
      </c>
      <c r="AT25" t="str">
        <v>Bitter Melon</v>
      </c>
      <c r="AU25" t="str">
        <v>Bitter Melon</v>
      </c>
      <c r="AV25" t="str">
        <v>Bitter Melon</v>
      </c>
      <c r="AW25" t="str">
        <v>Bitter Melon</v>
      </c>
      <c r="AX25" t="str">
        <v>Bitter Melon</v>
      </c>
      <c r="AY25" t="str">
        <v>Bitter Melon</v>
      </c>
      <c r="AZ25" t="str">
        <v>Bitter Melon</v>
      </c>
    </row>
    <row r="26" spans="1:65" x14ac:dyDescent="0.5">
      <c r="A26" s="760" t="s">
        <v>1593</v>
      </c>
      <c r="B26" t="s">
        <v>1422</v>
      </c>
      <c r="C26" t="s">
        <v>1429</v>
      </c>
      <c r="D26" t="s">
        <v>1594</v>
      </c>
      <c r="E26" t="s">
        <v>1594</v>
      </c>
      <c r="F26" t="s">
        <v>1432</v>
      </c>
      <c r="G26" t="s">
        <v>1595</v>
      </c>
      <c r="H26" t="s">
        <v>1427</v>
      </c>
      <c r="I26" t="s">
        <v>1427</v>
      </c>
      <c r="J26" t="str">
        <f t="shared" si="1"/>
        <v>b27.2</v>
      </c>
      <c r="K26" t="str">
        <f t="shared" si="0"/>
        <v>b41.2</v>
      </c>
      <c r="L26" t="str">
        <f t="shared" si="2"/>
        <v>b40.2</v>
      </c>
      <c r="P26" t="str">
        <v>Blue Lupin</v>
      </c>
      <c r="R26" t="str">
        <v>Black Gram</v>
      </c>
      <c r="S26" t="str">
        <v>Black Gram</v>
      </c>
      <c r="T26" t="str">
        <v>Black Gram</v>
      </c>
      <c r="U26" t="str">
        <v>Black Gram</v>
      </c>
      <c r="V26" t="str">
        <v>Black Gram</v>
      </c>
      <c r="W26" t="str">
        <v>Black Gram</v>
      </c>
      <c r="X26" t="str">
        <v>Black Gram</v>
      </c>
      <c r="Y26" t="str">
        <v>Black Gram</v>
      </c>
      <c r="Z26" t="str">
        <v>Black Gram</v>
      </c>
      <c r="AA26" t="str">
        <v>Black Gram</v>
      </c>
      <c r="AB26" t="str">
        <v>Black Gram</v>
      </c>
      <c r="AC26" t="str">
        <v>Black Gram</v>
      </c>
      <c r="AD26" t="str">
        <v>Black Gram</v>
      </c>
      <c r="AE26" t="str">
        <v>Black Gram</v>
      </c>
      <c r="AF26" t="str">
        <v>Black Gram</v>
      </c>
      <c r="AG26" t="str">
        <v>Black Gram</v>
      </c>
      <c r="AH26" t="str">
        <v>Black Gram</v>
      </c>
      <c r="AI26" t="str">
        <v>Black Gram</v>
      </c>
      <c r="AJ26" t="str">
        <v>Black Gram</v>
      </c>
      <c r="AK26" t="str">
        <v>Black Gram</v>
      </c>
      <c r="AL26" t="str">
        <v>Black Gram</v>
      </c>
      <c r="AM26" t="str">
        <v>Black Gram</v>
      </c>
      <c r="AN26" t="str">
        <v>Black Gram</v>
      </c>
      <c r="AO26" t="str">
        <v>Black Gram</v>
      </c>
      <c r="AP26" t="str">
        <v>Black Gram</v>
      </c>
      <c r="AQ26" t="str">
        <v>Black Gram</v>
      </c>
      <c r="AR26" t="str">
        <v>Black Gram</v>
      </c>
      <c r="AS26" t="str">
        <v>Black Gram</v>
      </c>
      <c r="AT26" t="str">
        <v>Black Gram</v>
      </c>
      <c r="AU26" t="str">
        <v>Black Gram</v>
      </c>
      <c r="AV26" t="str">
        <v>Black Gram</v>
      </c>
      <c r="AW26" t="str">
        <v>Black Gram</v>
      </c>
      <c r="AX26" t="str">
        <v>Black Gram</v>
      </c>
      <c r="AY26" t="str">
        <v>Black Gram</v>
      </c>
      <c r="AZ26" t="str">
        <v>Black Gram</v>
      </c>
    </row>
    <row r="27" spans="1:65" x14ac:dyDescent="0.5">
      <c r="A27" s="760" t="s">
        <v>1596</v>
      </c>
      <c r="B27" t="s">
        <v>1422</v>
      </c>
      <c r="C27" t="s">
        <v>1429</v>
      </c>
      <c r="D27" t="s">
        <v>1597</v>
      </c>
      <c r="E27" t="s">
        <v>1597</v>
      </c>
      <c r="F27" t="s">
        <v>1432</v>
      </c>
      <c r="G27" t="s">
        <v>1598</v>
      </c>
      <c r="H27" t="s">
        <v>1427</v>
      </c>
      <c r="I27" t="s">
        <v>1427</v>
      </c>
      <c r="J27" t="str">
        <f t="shared" si="1"/>
        <v>b27.2</v>
      </c>
      <c r="K27" t="str">
        <f t="shared" si="0"/>
        <v>b41.2</v>
      </c>
      <c r="L27" t="str">
        <f t="shared" si="2"/>
        <v>b40.2</v>
      </c>
      <c r="P27" t="str">
        <v>Blueberry</v>
      </c>
      <c r="R27" t="str">
        <v>Blue Lupin</v>
      </c>
      <c r="S27" t="str">
        <v>Blue Lupin</v>
      </c>
      <c r="T27" t="str">
        <v>Blue Lupin</v>
      </c>
      <c r="U27" t="str">
        <v>Blue Lupin</v>
      </c>
      <c r="V27" t="str">
        <v>Blue Lupin</v>
      </c>
      <c r="W27" t="str">
        <v>Blue Lupin</v>
      </c>
      <c r="X27" t="str">
        <v>Blue Lupin</v>
      </c>
      <c r="Y27" t="str">
        <v>Blue Lupin</v>
      </c>
      <c r="Z27" t="str">
        <v>Blue Lupin</v>
      </c>
      <c r="AA27" t="str">
        <v>Blue Lupin</v>
      </c>
      <c r="AB27" t="str">
        <v>Blue Lupin</v>
      </c>
      <c r="AC27" t="str">
        <v>Blue Lupin</v>
      </c>
      <c r="AD27" t="str">
        <v>Blue Lupin</v>
      </c>
      <c r="AE27" t="str">
        <v>Blue Lupin</v>
      </c>
      <c r="AF27" t="str">
        <v>Blue Lupin</v>
      </c>
      <c r="AG27" t="str">
        <v>Blue Lupin</v>
      </c>
      <c r="AH27" t="str">
        <v>Blue Lupin</v>
      </c>
      <c r="AI27" t="str">
        <v>Blue Lupin</v>
      </c>
      <c r="AJ27" t="str">
        <v>Blue Lupin</v>
      </c>
      <c r="AK27" t="str">
        <v>Blue Lupin</v>
      </c>
      <c r="AL27" t="str">
        <v>Blue Lupin</v>
      </c>
      <c r="AM27" t="str">
        <v>Blue Lupin</v>
      </c>
      <c r="AN27" t="str">
        <v>Blue Lupin</v>
      </c>
      <c r="AO27" t="str">
        <v>Blue Lupin</v>
      </c>
      <c r="AP27" t="str">
        <v>Blue Lupin</v>
      </c>
      <c r="AQ27" t="str">
        <v>Blue Lupin</v>
      </c>
      <c r="AR27" t="str">
        <v>Blue Lupin</v>
      </c>
      <c r="AS27" t="str">
        <v>Blue Lupin</v>
      </c>
      <c r="AT27" t="str">
        <v>Blue Lupin</v>
      </c>
      <c r="AU27" t="str">
        <v>Blue Lupin</v>
      </c>
      <c r="AV27" t="str">
        <v>Blue Lupin</v>
      </c>
      <c r="AW27" t="str">
        <v>Blue Lupin</v>
      </c>
      <c r="AX27" t="str">
        <v>Blue Lupin</v>
      </c>
      <c r="AY27" t="str">
        <v>Blue Lupin</v>
      </c>
      <c r="AZ27" t="str">
        <v>Blue Lupin</v>
      </c>
    </row>
    <row r="28" spans="1:65" x14ac:dyDescent="0.5">
      <c r="A28" s="760" t="s">
        <v>1599</v>
      </c>
      <c r="B28" t="s">
        <v>1422</v>
      </c>
      <c r="C28" t="s">
        <v>1429</v>
      </c>
      <c r="D28" t="s">
        <v>1600</v>
      </c>
      <c r="E28" t="s">
        <v>1600</v>
      </c>
      <c r="F28" t="s">
        <v>1432</v>
      </c>
      <c r="G28" t="s">
        <v>1601</v>
      </c>
      <c r="H28" t="s">
        <v>1427</v>
      </c>
      <c r="I28" t="s">
        <v>1427</v>
      </c>
      <c r="J28" t="str">
        <f t="shared" si="1"/>
        <v>b27.2</v>
      </c>
      <c r="K28" t="str">
        <f t="shared" si="0"/>
        <v>b41.2</v>
      </c>
      <c r="L28" t="str">
        <f t="shared" si="2"/>
        <v>b40.2</v>
      </c>
      <c r="P28" t="str">
        <v>Brachiaria  brizantha</v>
      </c>
      <c r="R28" t="str">
        <v>Blueberry</v>
      </c>
      <c r="S28" t="str">
        <v>Blueberry</v>
      </c>
      <c r="T28" t="str">
        <v>Blueberry</v>
      </c>
      <c r="U28" t="str">
        <v>Blueberry</v>
      </c>
      <c r="V28" t="str">
        <v>Blueberry</v>
      </c>
      <c r="W28" t="str">
        <v>Blueberry</v>
      </c>
      <c r="X28" t="str">
        <v>Blueberry</v>
      </c>
      <c r="Y28" t="str">
        <v>Blueberry</v>
      </c>
      <c r="Z28" t="str">
        <v>Blueberry</v>
      </c>
      <c r="AA28" t="str">
        <v>Blueberry</v>
      </c>
      <c r="AB28" t="str">
        <v>Blueberry</v>
      </c>
      <c r="AC28" t="str">
        <v>Blueberry</v>
      </c>
      <c r="AD28" t="str">
        <v>Blueberry</v>
      </c>
      <c r="AE28" t="str">
        <v>Blueberry</v>
      </c>
      <c r="AF28" t="str">
        <v>Blueberry</v>
      </c>
      <c r="AG28" t="str">
        <v>Blueberry</v>
      </c>
      <c r="AH28" t="str">
        <v>Blueberry</v>
      </c>
      <c r="AI28" t="str">
        <v>Blueberry</v>
      </c>
      <c r="AJ28" t="str">
        <v>Blueberry</v>
      </c>
      <c r="AK28" t="str">
        <v>Blueberry</v>
      </c>
      <c r="AL28" t="str">
        <v>Blueberry</v>
      </c>
      <c r="AM28" t="str">
        <v>Blueberry</v>
      </c>
      <c r="AN28" t="str">
        <v>Blueberry</v>
      </c>
      <c r="AO28" t="str">
        <v>Blueberry</v>
      </c>
      <c r="AP28" t="str">
        <v>Blueberry</v>
      </c>
      <c r="AQ28" t="str">
        <v>Blueberry</v>
      </c>
      <c r="AR28" t="str">
        <v>Blueberry</v>
      </c>
      <c r="AS28" t="str">
        <v>Blueberry</v>
      </c>
      <c r="AT28" t="str">
        <v>Blueberry</v>
      </c>
      <c r="AU28" t="str">
        <v>Blueberry</v>
      </c>
      <c r="AV28" t="str">
        <v>Blueberry</v>
      </c>
      <c r="AW28" t="str">
        <v>Blueberry</v>
      </c>
      <c r="AX28" t="str">
        <v>Blueberry</v>
      </c>
      <c r="AY28" t="str">
        <v>Blueberry</v>
      </c>
      <c r="AZ28" t="str">
        <v>Blueberry</v>
      </c>
    </row>
    <row r="29" spans="1:65" x14ac:dyDescent="0.5">
      <c r="A29" s="760" t="s">
        <v>1602</v>
      </c>
      <c r="B29" t="s">
        <v>1422</v>
      </c>
      <c r="C29" t="s">
        <v>1429</v>
      </c>
      <c r="D29" t="s">
        <v>1603</v>
      </c>
      <c r="E29" t="s">
        <v>1603</v>
      </c>
      <c r="F29" t="s">
        <v>1432</v>
      </c>
      <c r="G29" t="s">
        <v>1604</v>
      </c>
      <c r="H29" t="s">
        <v>1427</v>
      </c>
      <c r="I29" t="s">
        <v>1427</v>
      </c>
      <c r="J29" t="str">
        <f t="shared" si="1"/>
        <v>b27.2</v>
      </c>
      <c r="K29" t="str">
        <f t="shared" si="0"/>
        <v>b41.2</v>
      </c>
      <c r="L29" t="str">
        <f t="shared" si="2"/>
        <v>b40.2</v>
      </c>
      <c r="P29" t="str">
        <v>Brachiaria decumbens</v>
      </c>
      <c r="R29" t="str">
        <v>Brachiaria  brizantha</v>
      </c>
      <c r="S29" t="str">
        <v>Brachiaria  brizantha</v>
      </c>
      <c r="T29" t="str">
        <v>Brachiaria  brizantha</v>
      </c>
      <c r="U29" t="str">
        <v>Brachiaria  brizantha</v>
      </c>
      <c r="V29" t="str">
        <v>Brachiaria  brizantha</v>
      </c>
      <c r="W29" t="str">
        <v>Brachiaria  brizantha</v>
      </c>
      <c r="X29" t="str">
        <v>Brachiaria  brizantha</v>
      </c>
      <c r="Y29" t="str">
        <v>Brachiaria  brizantha</v>
      </c>
      <c r="Z29" t="str">
        <v>Brachiaria  brizantha</v>
      </c>
      <c r="AA29" t="str">
        <v>Brachiaria  brizantha</v>
      </c>
      <c r="AB29" t="str">
        <v>Brachiaria  brizantha</v>
      </c>
      <c r="AC29" t="str">
        <v>Brachiaria  brizantha</v>
      </c>
      <c r="AD29" t="str">
        <v>Brachiaria  brizantha</v>
      </c>
      <c r="AE29" t="str">
        <v>Brachiaria  brizantha</v>
      </c>
      <c r="AF29" t="str">
        <v>Brachiaria  brizantha</v>
      </c>
      <c r="AG29" t="str">
        <v>Brachiaria  brizantha</v>
      </c>
      <c r="AH29" t="str">
        <v>Brachiaria  brizantha</v>
      </c>
      <c r="AI29" t="str">
        <v>Brachiaria  brizantha</v>
      </c>
      <c r="AJ29" t="str">
        <v>Brachiaria  brizantha</v>
      </c>
      <c r="AK29" t="str">
        <v>Brachiaria  brizantha</v>
      </c>
      <c r="AL29" t="str">
        <v>Brachiaria  brizantha</v>
      </c>
      <c r="AM29" t="str">
        <v>Brachiaria  brizantha</v>
      </c>
      <c r="AN29" t="str">
        <v>Brachiaria  brizantha</v>
      </c>
      <c r="AO29" t="str">
        <v>Brachiaria  brizantha</v>
      </c>
      <c r="AP29" t="str">
        <v>Brachiaria  brizantha</v>
      </c>
      <c r="AQ29" t="str">
        <v>Brachiaria  brizantha</v>
      </c>
      <c r="AR29" t="str">
        <v>Brachiaria  brizantha</v>
      </c>
      <c r="AS29" t="str">
        <v>Brachiaria  brizantha</v>
      </c>
      <c r="AT29" t="str">
        <v>Brachiaria  brizantha</v>
      </c>
      <c r="AU29" t="str">
        <v>Brachiaria  brizantha</v>
      </c>
      <c r="AV29" t="str">
        <v>Brachiaria  brizantha</v>
      </c>
      <c r="AW29" t="str">
        <v>Brachiaria  brizantha</v>
      </c>
      <c r="AX29" t="str">
        <v>Brachiaria  brizantha</v>
      </c>
      <c r="AY29" t="str">
        <v>Brachiaria  brizantha</v>
      </c>
      <c r="AZ29" t="str">
        <v>Brachiaria  brizantha</v>
      </c>
    </row>
    <row r="30" spans="1:65" x14ac:dyDescent="0.5">
      <c r="A30" s="760" t="s">
        <v>1605</v>
      </c>
      <c r="B30" t="s">
        <v>1422</v>
      </c>
      <c r="C30" t="s">
        <v>1429</v>
      </c>
      <c r="D30" t="s">
        <v>1606</v>
      </c>
      <c r="E30" t="s">
        <v>1606</v>
      </c>
      <c r="F30" t="s">
        <v>1432</v>
      </c>
      <c r="G30" t="s">
        <v>1607</v>
      </c>
      <c r="H30" t="s">
        <v>1427</v>
      </c>
      <c r="I30" t="s">
        <v>1427</v>
      </c>
      <c r="J30" t="str">
        <f t="shared" si="1"/>
        <v>b27.2</v>
      </c>
      <c r="K30" t="str">
        <f t="shared" si="0"/>
        <v>b41.2</v>
      </c>
      <c r="L30" t="str">
        <f t="shared" si="2"/>
        <v>b40.2</v>
      </c>
      <c r="P30" t="str">
        <v>Brachiaria humidicola</v>
      </c>
      <c r="R30" t="str">
        <v>Brachiaria decumbens</v>
      </c>
      <c r="S30" t="str">
        <v>Brachiaria decumbens</v>
      </c>
      <c r="T30" t="str">
        <v>Brachiaria decumbens</v>
      </c>
      <c r="U30" t="str">
        <v>Brachiaria decumbens</v>
      </c>
      <c r="V30" t="str">
        <v>Brachiaria decumbens</v>
      </c>
      <c r="W30" t="str">
        <v>Brachiaria decumbens</v>
      </c>
      <c r="X30" t="str">
        <v>Brachiaria decumbens</v>
      </c>
      <c r="Y30" t="str">
        <v>Brachiaria decumbens</v>
      </c>
      <c r="Z30" t="str">
        <v>Brachiaria decumbens</v>
      </c>
      <c r="AA30" t="str">
        <v>Brachiaria decumbens</v>
      </c>
      <c r="AB30" t="str">
        <v>Brachiaria decumbens</v>
      </c>
      <c r="AC30" t="str">
        <v>Brachiaria decumbens</v>
      </c>
      <c r="AD30" t="str">
        <v>Brachiaria decumbens</v>
      </c>
      <c r="AE30" t="str">
        <v>Brachiaria decumbens</v>
      </c>
      <c r="AF30" t="str">
        <v>Brachiaria decumbens</v>
      </c>
      <c r="AG30" t="str">
        <v>Brachiaria decumbens</v>
      </c>
      <c r="AH30" t="str">
        <v>Brachiaria decumbens</v>
      </c>
      <c r="AI30" t="str">
        <v>Brachiaria decumbens</v>
      </c>
      <c r="AJ30" t="str">
        <v>Brachiaria decumbens</v>
      </c>
      <c r="AK30" t="str">
        <v>Brachiaria decumbens</v>
      </c>
      <c r="AL30" t="str">
        <v>Brachiaria decumbens</v>
      </c>
      <c r="AM30" t="str">
        <v>Brachiaria decumbens</v>
      </c>
      <c r="AN30" t="str">
        <v>Brachiaria decumbens</v>
      </c>
      <c r="AO30" t="str">
        <v>Brachiaria decumbens</v>
      </c>
      <c r="AP30" t="str">
        <v>Brachiaria decumbens</v>
      </c>
      <c r="AQ30" t="str">
        <v>Brachiaria decumbens</v>
      </c>
      <c r="AR30" t="str">
        <v>Brachiaria decumbens</v>
      </c>
      <c r="AS30" t="str">
        <v>Brachiaria decumbens</v>
      </c>
      <c r="AT30" t="str">
        <v>Brachiaria decumbens</v>
      </c>
      <c r="AU30" t="str">
        <v>Brachiaria decumbens</v>
      </c>
      <c r="AV30" t="str">
        <v>Brachiaria decumbens</v>
      </c>
      <c r="AW30" t="str">
        <v>Brachiaria decumbens</v>
      </c>
      <c r="AX30" t="str">
        <v>Brachiaria decumbens</v>
      </c>
      <c r="AY30" t="str">
        <v>Brachiaria decumbens</v>
      </c>
      <c r="AZ30" t="str">
        <v>Brachiaria decumbens</v>
      </c>
    </row>
    <row r="31" spans="1:65" x14ac:dyDescent="0.5">
      <c r="A31" s="760" t="s">
        <v>1608</v>
      </c>
      <c r="B31" t="s">
        <v>1422</v>
      </c>
      <c r="C31" t="s">
        <v>1429</v>
      </c>
      <c r="D31" t="s">
        <v>1609</v>
      </c>
      <c r="E31" t="s">
        <v>1609</v>
      </c>
      <c r="F31" t="s">
        <v>1432</v>
      </c>
      <c r="G31" t="s">
        <v>1610</v>
      </c>
      <c r="H31" t="s">
        <v>1427</v>
      </c>
      <c r="I31" t="s">
        <v>1427</v>
      </c>
      <c r="J31" t="str">
        <f t="shared" si="1"/>
        <v>b27.2</v>
      </c>
      <c r="K31" t="str">
        <f t="shared" si="0"/>
        <v>b41.2</v>
      </c>
      <c r="L31" t="str">
        <f t="shared" si="2"/>
        <v>b40.2</v>
      </c>
      <c r="P31" t="str">
        <v>Brachiaria hybrid</v>
      </c>
      <c r="R31" t="str">
        <v>Brachiaria humidicola</v>
      </c>
      <c r="S31" t="str">
        <v>Brachiaria humidicola</v>
      </c>
      <c r="T31" t="str">
        <v>Brachiaria humidicola</v>
      </c>
      <c r="U31" t="str">
        <v>Brachiaria humidicola</v>
      </c>
      <c r="V31" t="str">
        <v>Brachiaria humidicola</v>
      </c>
      <c r="W31" t="str">
        <v>Brachiaria humidicola</v>
      </c>
      <c r="X31" t="str">
        <v>Brachiaria humidicola</v>
      </c>
      <c r="Y31" t="str">
        <v>Brachiaria humidicola</v>
      </c>
      <c r="Z31" t="str">
        <v>Brachiaria humidicola</v>
      </c>
      <c r="AA31" t="str">
        <v>Brachiaria humidicola</v>
      </c>
      <c r="AB31" t="str">
        <v>Brachiaria humidicola</v>
      </c>
      <c r="AC31" t="str">
        <v>Brachiaria humidicola</v>
      </c>
      <c r="AD31" t="str">
        <v>Brachiaria humidicola</v>
      </c>
      <c r="AE31" t="str">
        <v>Brachiaria humidicola</v>
      </c>
      <c r="AF31" t="str">
        <v>Brachiaria humidicola</v>
      </c>
      <c r="AG31" t="str">
        <v>Brachiaria humidicola</v>
      </c>
      <c r="AH31" t="str">
        <v>Brachiaria humidicola</v>
      </c>
      <c r="AI31" t="str">
        <v>Brachiaria humidicola</v>
      </c>
      <c r="AJ31" t="str">
        <v>Brachiaria humidicola</v>
      </c>
      <c r="AK31" t="str">
        <v>Brachiaria humidicola</v>
      </c>
      <c r="AL31" t="str">
        <v>Brachiaria humidicola</v>
      </c>
      <c r="AM31" t="str">
        <v>Brachiaria humidicola</v>
      </c>
      <c r="AN31" t="str">
        <v>Brachiaria humidicola</v>
      </c>
      <c r="AO31" t="str">
        <v>Brachiaria humidicola</v>
      </c>
      <c r="AP31" t="str">
        <v>Brachiaria humidicola</v>
      </c>
      <c r="AQ31" t="str">
        <v>Brachiaria humidicola</v>
      </c>
      <c r="AR31" t="str">
        <v>Brachiaria humidicola</v>
      </c>
      <c r="AS31" t="str">
        <v>Brachiaria humidicola</v>
      </c>
      <c r="AT31" t="str">
        <v>Brachiaria humidicola</v>
      </c>
      <c r="AU31" t="str">
        <v>Brachiaria humidicola</v>
      </c>
      <c r="AV31" t="str">
        <v>Brachiaria humidicola</v>
      </c>
      <c r="AW31" t="str">
        <v>Brachiaria humidicola</v>
      </c>
      <c r="AX31" t="str">
        <v>Brachiaria humidicola</v>
      </c>
      <c r="AY31" t="str">
        <v>Brachiaria humidicola</v>
      </c>
      <c r="AZ31" t="str">
        <v>Brachiaria humidicola</v>
      </c>
    </row>
    <row r="32" spans="1:65" x14ac:dyDescent="0.5">
      <c r="A32" s="760" t="s">
        <v>1611</v>
      </c>
      <c r="B32" t="s">
        <v>1422</v>
      </c>
      <c r="C32" t="s">
        <v>1429</v>
      </c>
      <c r="D32" t="s">
        <v>1612</v>
      </c>
      <c r="E32" t="s">
        <v>1612</v>
      </c>
      <c r="F32" t="s">
        <v>1432</v>
      </c>
      <c r="G32" t="s">
        <v>1613</v>
      </c>
      <c r="H32" t="s">
        <v>1427</v>
      </c>
      <c r="I32" t="s">
        <v>1427</v>
      </c>
      <c r="J32" t="str">
        <f t="shared" si="1"/>
        <v>b27.2</v>
      </c>
      <c r="K32" t="str">
        <f t="shared" si="0"/>
        <v>b41.2</v>
      </c>
      <c r="L32" t="str">
        <f t="shared" si="2"/>
        <v>b40.2</v>
      </c>
      <c r="P32" t="str">
        <v>Brazil Nuts</v>
      </c>
      <c r="R32" t="str">
        <v>Brachiaria hybrid</v>
      </c>
      <c r="S32" t="str">
        <v>Brachiaria hybrid</v>
      </c>
      <c r="T32" t="str">
        <v>Brachiaria hybrid</v>
      </c>
      <c r="U32" t="str">
        <v>Brachiaria hybrid</v>
      </c>
      <c r="V32" t="str">
        <v>Brachiaria hybrid</v>
      </c>
      <c r="W32" t="str">
        <v>Brachiaria hybrid</v>
      </c>
      <c r="X32" t="str">
        <v>Brachiaria hybrid</v>
      </c>
      <c r="Y32" t="str">
        <v>Brachiaria hybrid</v>
      </c>
      <c r="Z32" t="str">
        <v>Brachiaria hybrid</v>
      </c>
      <c r="AA32" t="str">
        <v>Brachiaria hybrid</v>
      </c>
      <c r="AB32" t="str">
        <v>Brachiaria hybrid</v>
      </c>
      <c r="AC32" t="str">
        <v>Brachiaria hybrid</v>
      </c>
      <c r="AD32" t="str">
        <v>Brachiaria hybrid</v>
      </c>
      <c r="AE32" t="str">
        <v>Brachiaria hybrid</v>
      </c>
      <c r="AF32" t="str">
        <v>Brachiaria hybrid</v>
      </c>
      <c r="AG32" t="str">
        <v>Brachiaria hybrid</v>
      </c>
      <c r="AH32" t="str">
        <v>Brachiaria hybrid</v>
      </c>
      <c r="AI32" t="str">
        <v>Brachiaria hybrid</v>
      </c>
      <c r="AJ32" t="str">
        <v>Brachiaria hybrid</v>
      </c>
      <c r="AK32" t="str">
        <v>Brachiaria hybrid</v>
      </c>
      <c r="AL32" t="str">
        <v>Brachiaria hybrid</v>
      </c>
      <c r="AM32" t="str">
        <v>Brachiaria hybrid</v>
      </c>
      <c r="AN32" t="str">
        <v>Brachiaria hybrid</v>
      </c>
      <c r="AO32" t="str">
        <v>Brachiaria hybrid</v>
      </c>
      <c r="AP32" t="str">
        <v>Brachiaria hybrid</v>
      </c>
      <c r="AQ32" t="str">
        <v>Brachiaria hybrid</v>
      </c>
      <c r="AR32" t="str">
        <v>Brachiaria hybrid</v>
      </c>
      <c r="AS32" t="str">
        <v>Brachiaria hybrid</v>
      </c>
      <c r="AT32" t="str">
        <v>Brachiaria hybrid</v>
      </c>
      <c r="AU32" t="str">
        <v>Brachiaria hybrid</v>
      </c>
      <c r="AV32" t="str">
        <v>Brachiaria hybrid</v>
      </c>
      <c r="AW32" t="str">
        <v>Brachiaria hybrid</v>
      </c>
      <c r="AX32" t="str">
        <v>Brachiaria hybrid</v>
      </c>
      <c r="AY32" t="str">
        <v>Brachiaria hybrid</v>
      </c>
      <c r="AZ32" t="str">
        <v>Brachiaria hybrid</v>
      </c>
    </row>
    <row r="33" spans="1:52" x14ac:dyDescent="0.5">
      <c r="A33" s="760" t="s">
        <v>1614</v>
      </c>
      <c r="B33" t="s">
        <v>1422</v>
      </c>
      <c r="C33" t="s">
        <v>1429</v>
      </c>
      <c r="D33" t="s">
        <v>1615</v>
      </c>
      <c r="E33" t="s">
        <v>1615</v>
      </c>
      <c r="F33" t="s">
        <v>1432</v>
      </c>
      <c r="G33" t="s">
        <v>1616</v>
      </c>
      <c r="H33" t="s">
        <v>1427</v>
      </c>
      <c r="I33" t="s">
        <v>1427</v>
      </c>
      <c r="J33" t="str">
        <f t="shared" si="1"/>
        <v>b27.2</v>
      </c>
      <c r="K33" t="str">
        <f t="shared" si="0"/>
        <v>b41.2</v>
      </c>
      <c r="L33" t="str">
        <f t="shared" si="2"/>
        <v>b40.2</v>
      </c>
      <c r="P33" t="str">
        <v>Buckwheat</v>
      </c>
      <c r="R33" t="str">
        <v>Brazil Nuts</v>
      </c>
      <c r="S33" t="str">
        <v>Brazil Nuts</v>
      </c>
      <c r="T33" t="str">
        <v>Brazil Nuts</v>
      </c>
      <c r="U33" t="str">
        <v>Brazil Nuts</v>
      </c>
      <c r="V33" t="str">
        <v>Brazil Nuts</v>
      </c>
      <c r="W33" t="str">
        <v>Brazil Nuts</v>
      </c>
      <c r="X33" t="str">
        <v>Brazil Nuts</v>
      </c>
      <c r="Y33" t="str">
        <v>Brazil Nuts</v>
      </c>
      <c r="Z33" t="str">
        <v>Brazil Nuts</v>
      </c>
      <c r="AA33" t="str">
        <v>Brazil Nuts</v>
      </c>
      <c r="AB33" t="str">
        <v>Brazil Nuts</v>
      </c>
      <c r="AC33" t="str">
        <v>Brazil Nuts</v>
      </c>
      <c r="AD33" t="str">
        <v>Brazil Nuts</v>
      </c>
      <c r="AE33" t="str">
        <v>Brazil Nuts</v>
      </c>
      <c r="AF33" t="str">
        <v>Brazil Nuts</v>
      </c>
      <c r="AG33" t="str">
        <v>Brazil Nuts</v>
      </c>
      <c r="AH33" t="str">
        <v>Brazil Nuts</v>
      </c>
      <c r="AI33" t="str">
        <v>Brazil Nuts</v>
      </c>
      <c r="AJ33" t="str">
        <v>Brazil Nuts</v>
      </c>
      <c r="AK33" t="str">
        <v>Brazil Nuts</v>
      </c>
      <c r="AL33" t="str">
        <v>Brazil Nuts</v>
      </c>
      <c r="AM33" t="str">
        <v>Brazil Nuts</v>
      </c>
      <c r="AN33" t="str">
        <v>Brazil Nuts</v>
      </c>
      <c r="AO33" t="str">
        <v>Brazil Nuts</v>
      </c>
      <c r="AP33" t="str">
        <v>Brazil Nuts</v>
      </c>
      <c r="AQ33" t="str">
        <v>Brazil Nuts</v>
      </c>
      <c r="AR33" t="str">
        <v>Brazil Nuts</v>
      </c>
      <c r="AS33" t="str">
        <v>Brazil Nuts</v>
      </c>
      <c r="AT33" t="str">
        <v>Brazil Nuts</v>
      </c>
      <c r="AU33" t="str">
        <v>Brazil Nuts</v>
      </c>
      <c r="AV33" t="str">
        <v>Brazil Nuts</v>
      </c>
      <c r="AW33" t="str">
        <v>Brazil Nuts</v>
      </c>
      <c r="AX33" t="str">
        <v>Brazil Nuts</v>
      </c>
      <c r="AY33" t="str">
        <v>Brazil Nuts</v>
      </c>
      <c r="AZ33" t="str">
        <v>Brazil Nuts</v>
      </c>
    </row>
    <row r="34" spans="1:52" x14ac:dyDescent="0.5">
      <c r="A34" s="760" t="s">
        <v>1617</v>
      </c>
      <c r="B34" t="s">
        <v>1422</v>
      </c>
      <c r="C34" t="s">
        <v>1446</v>
      </c>
      <c r="D34" t="s">
        <v>1618</v>
      </c>
      <c r="E34" t="s">
        <v>1618</v>
      </c>
      <c r="F34" t="s">
        <v>1449</v>
      </c>
      <c r="G34" t="s">
        <v>1619</v>
      </c>
      <c r="H34" t="s">
        <v>1427</v>
      </c>
      <c r="I34" t="s">
        <v>1427</v>
      </c>
      <c r="J34" t="str">
        <f t="shared" si="1"/>
        <v>b27.2</v>
      </c>
      <c r="K34" t="str">
        <f t="shared" si="0"/>
        <v>b41.2</v>
      </c>
      <c r="L34" t="str">
        <f t="shared" si="2"/>
        <v>b40.2</v>
      </c>
      <c r="P34" t="str">
        <v>Buffalo</v>
      </c>
      <c r="R34" t="str">
        <v>Buckwheat</v>
      </c>
      <c r="S34" t="str">
        <v>Buckwheat</v>
      </c>
      <c r="T34" t="str">
        <v>Buckwheat</v>
      </c>
      <c r="U34" t="str">
        <v>Buckwheat</v>
      </c>
      <c r="V34" t="str">
        <v>Buckwheat</v>
      </c>
      <c r="W34" t="str">
        <v>Buckwheat</v>
      </c>
      <c r="X34" t="str">
        <v>Buckwheat</v>
      </c>
      <c r="Y34" t="str">
        <v>Buckwheat</v>
      </c>
      <c r="Z34" t="str">
        <v>Buckwheat</v>
      </c>
      <c r="AA34" t="str">
        <v>Buckwheat</v>
      </c>
      <c r="AB34" t="str">
        <v>Buckwheat</v>
      </c>
      <c r="AC34" t="str">
        <v>Buckwheat</v>
      </c>
      <c r="AD34" t="str">
        <v>Buckwheat</v>
      </c>
      <c r="AE34" t="str">
        <v>Buckwheat</v>
      </c>
      <c r="AF34" t="str">
        <v>Buckwheat</v>
      </c>
      <c r="AG34" t="str">
        <v>Buckwheat</v>
      </c>
      <c r="AH34" t="str">
        <v>Buckwheat</v>
      </c>
      <c r="AI34" t="str">
        <v>Buckwheat</v>
      </c>
      <c r="AJ34" t="str">
        <v>Buckwheat</v>
      </c>
      <c r="AK34" t="str">
        <v>Buckwheat</v>
      </c>
      <c r="AL34" t="str">
        <v>Buckwheat</v>
      </c>
      <c r="AM34" t="str">
        <v>Buckwheat</v>
      </c>
      <c r="AN34" t="str">
        <v>Buckwheat</v>
      </c>
      <c r="AO34" t="str">
        <v>Buckwheat</v>
      </c>
      <c r="AP34" t="str">
        <v>Buckwheat</v>
      </c>
      <c r="AQ34" t="str">
        <v>Buckwheat</v>
      </c>
      <c r="AR34" t="str">
        <v>Buckwheat</v>
      </c>
      <c r="AS34" t="str">
        <v>Buckwheat</v>
      </c>
      <c r="AT34" t="str">
        <v>Buckwheat</v>
      </c>
      <c r="AU34" t="str">
        <v>Buckwheat</v>
      </c>
      <c r="AV34" t="str">
        <v>Buckwheat</v>
      </c>
      <c r="AW34" t="str">
        <v>Buckwheat</v>
      </c>
      <c r="AX34" t="str">
        <v>Buckwheat</v>
      </c>
      <c r="AY34" t="str">
        <v>Buckwheat</v>
      </c>
      <c r="AZ34" t="str">
        <v>Buckwheat</v>
      </c>
    </row>
    <row r="35" spans="1:52" x14ac:dyDescent="0.5">
      <c r="A35" s="760" t="s">
        <v>1620</v>
      </c>
      <c r="B35" t="s">
        <v>1422</v>
      </c>
      <c r="C35" t="s">
        <v>1446</v>
      </c>
      <c r="D35" t="s">
        <v>1621</v>
      </c>
      <c r="E35" t="s">
        <v>1622</v>
      </c>
      <c r="F35" t="s">
        <v>1449</v>
      </c>
      <c r="G35" t="s">
        <v>1623</v>
      </c>
      <c r="H35" t="s">
        <v>1427</v>
      </c>
      <c r="I35" t="s">
        <v>1437</v>
      </c>
      <c r="J35" t="str">
        <f t="shared" si="1"/>
        <v>a17.1</v>
      </c>
      <c r="K35" t="str">
        <f t="shared" si="0"/>
        <v>a17.2</v>
      </c>
      <c r="L35" t="str">
        <f t="shared" si="2"/>
        <v>a17</v>
      </c>
      <c r="P35" t="str">
        <v>Butter Bean</v>
      </c>
      <c r="R35" t="str">
        <v>Buffalo</v>
      </c>
      <c r="S35" t="str">
        <v>Buffalo</v>
      </c>
      <c r="T35" t="str">
        <v>Buffalo</v>
      </c>
      <c r="U35" t="str">
        <v>Buffalo</v>
      </c>
      <c r="V35" t="str">
        <v>Buffalo</v>
      </c>
      <c r="W35" t="str">
        <v>Buffalo</v>
      </c>
      <c r="X35" t="str">
        <v>Buffalo</v>
      </c>
      <c r="Y35" t="str">
        <v>Buffalo</v>
      </c>
      <c r="Z35" t="str">
        <v>Buffalo</v>
      </c>
      <c r="AA35" t="str">
        <v>Buffalo</v>
      </c>
      <c r="AB35" t="str">
        <v>Buffalo</v>
      </c>
      <c r="AC35" t="str">
        <v>Buffalo</v>
      </c>
      <c r="AD35" t="str">
        <v>Buffalo</v>
      </c>
      <c r="AE35" t="str">
        <v>Buffalo</v>
      </c>
      <c r="AF35" t="str">
        <v>Buffalo</v>
      </c>
      <c r="AG35" t="str">
        <v>Buffalo</v>
      </c>
      <c r="AH35" t="str">
        <v>Buffalo</v>
      </c>
      <c r="AI35" t="str">
        <v>Buffalo</v>
      </c>
      <c r="AJ35" t="str">
        <v>Buffalo</v>
      </c>
      <c r="AK35" t="str">
        <v>Buffalo</v>
      </c>
      <c r="AL35" t="str">
        <v>Buffalo</v>
      </c>
      <c r="AM35" t="str">
        <v>Buffalo</v>
      </c>
      <c r="AN35" t="str">
        <v>Buffalo</v>
      </c>
      <c r="AO35" t="str">
        <v>Buffalo</v>
      </c>
      <c r="AP35" t="str">
        <v>Buffalo</v>
      </c>
      <c r="AQ35" t="str">
        <v>Buffalo</v>
      </c>
      <c r="AR35" t="str">
        <v>Buffalo</v>
      </c>
      <c r="AS35" t="str">
        <v>Buffalo</v>
      </c>
      <c r="AT35" t="str">
        <v>Buffalo</v>
      </c>
      <c r="AU35" t="str">
        <v>Buffalo</v>
      </c>
      <c r="AV35" t="str">
        <v>Buffalo</v>
      </c>
      <c r="AW35" t="str">
        <v>Buffalo</v>
      </c>
      <c r="AX35" t="str">
        <v>Buffalo</v>
      </c>
      <c r="AY35" t="str">
        <v>Buffalo</v>
      </c>
      <c r="AZ35" t="str">
        <v>Buffalo</v>
      </c>
    </row>
    <row r="36" spans="1:52" x14ac:dyDescent="0.5">
      <c r="A36" s="760" t="s">
        <v>1624</v>
      </c>
      <c r="B36" t="s">
        <v>1422</v>
      </c>
      <c r="C36" t="s">
        <v>1446</v>
      </c>
      <c r="D36" t="s">
        <v>1625</v>
      </c>
      <c r="E36" t="s">
        <v>1626</v>
      </c>
      <c r="F36" t="s">
        <v>1449</v>
      </c>
      <c r="G36" t="s">
        <v>1627</v>
      </c>
      <c r="H36" t="s">
        <v>1427</v>
      </c>
      <c r="I36" t="s">
        <v>1427</v>
      </c>
      <c r="J36" t="str">
        <f t="shared" si="1"/>
        <v>b27.2</v>
      </c>
      <c r="K36" t="str">
        <f t="shared" si="0"/>
        <v>b41.2</v>
      </c>
      <c r="L36" t="str">
        <f t="shared" si="2"/>
        <v>b40.2</v>
      </c>
      <c r="P36" t="str">
        <v>Cabbage</v>
      </c>
      <c r="R36" t="str">
        <v>Butter Bean</v>
      </c>
      <c r="S36" t="str">
        <v>Butter Bean</v>
      </c>
      <c r="T36" t="str">
        <v>Butter Bean</v>
      </c>
      <c r="U36" t="str">
        <v>Butter Bean</v>
      </c>
      <c r="V36" t="str">
        <v>Butter Bean</v>
      </c>
      <c r="W36" t="str">
        <v>Butter Bean</v>
      </c>
      <c r="X36" t="str">
        <v>Butter Bean</v>
      </c>
      <c r="Y36" t="str">
        <v>Butter Bean</v>
      </c>
      <c r="Z36" t="str">
        <v>Butter Bean</v>
      </c>
      <c r="AA36" t="str">
        <v>Butter Bean</v>
      </c>
      <c r="AB36" t="str">
        <v>Butter Bean</v>
      </c>
      <c r="AC36" t="str">
        <v>Butter Bean</v>
      </c>
      <c r="AD36" t="str">
        <v>Butter Bean</v>
      </c>
      <c r="AE36" t="str">
        <v>Butter Bean</v>
      </c>
      <c r="AF36" t="str">
        <v>Butter Bean</v>
      </c>
      <c r="AG36" t="str">
        <v>Butter Bean</v>
      </c>
      <c r="AH36" t="str">
        <v>Butter Bean</v>
      </c>
      <c r="AI36" t="str">
        <v>Butter Bean</v>
      </c>
      <c r="AJ36" t="str">
        <v>Butter Bean</v>
      </c>
      <c r="AK36" t="str">
        <v>Butter Bean</v>
      </c>
      <c r="AL36" t="str">
        <v>Butter Bean</v>
      </c>
      <c r="AM36" t="str">
        <v>Butter Bean</v>
      </c>
      <c r="AN36" t="str">
        <v>Butter Bean</v>
      </c>
      <c r="AO36" t="str">
        <v>Butter Bean</v>
      </c>
      <c r="AP36" t="str">
        <v>Butter Bean</v>
      </c>
      <c r="AQ36" t="str">
        <v>Butter Bean</v>
      </c>
      <c r="AR36" t="str">
        <v>Butter Bean</v>
      </c>
      <c r="AS36" t="str">
        <v>Butter Bean</v>
      </c>
      <c r="AT36" t="str">
        <v>Butter Bean</v>
      </c>
      <c r="AU36" t="str">
        <v>Butter Bean</v>
      </c>
      <c r="AV36" t="str">
        <v>Butter Bean</v>
      </c>
      <c r="AW36" t="str">
        <v>Butter Bean</v>
      </c>
      <c r="AX36" t="str">
        <v>Butter Bean</v>
      </c>
      <c r="AY36" t="str">
        <v>Butter Bean</v>
      </c>
      <c r="AZ36" t="str">
        <v>Butter Bean</v>
      </c>
    </row>
    <row r="37" spans="1:52" x14ac:dyDescent="0.5">
      <c r="A37" s="760" t="s">
        <v>1628</v>
      </c>
      <c r="B37" t="s">
        <v>1422</v>
      </c>
      <c r="C37" t="s">
        <v>1446</v>
      </c>
      <c r="D37" t="s">
        <v>1629</v>
      </c>
      <c r="E37" t="s">
        <v>1629</v>
      </c>
      <c r="F37" t="s">
        <v>1449</v>
      </c>
      <c r="G37" t="s">
        <v>1630</v>
      </c>
      <c r="H37" t="s">
        <v>1427</v>
      </c>
      <c r="I37" t="s">
        <v>1427</v>
      </c>
      <c r="J37" t="str">
        <f t="shared" si="1"/>
        <v>b27.2</v>
      </c>
      <c r="K37" t="str">
        <f t="shared" si="0"/>
        <v>b41.2</v>
      </c>
      <c r="L37" t="str">
        <f t="shared" si="2"/>
        <v>b40.2</v>
      </c>
      <c r="P37" t="str">
        <v>Calabash</v>
      </c>
      <c r="R37" t="str">
        <v>Cabbage</v>
      </c>
      <c r="S37" t="str">
        <v>Cabbage</v>
      </c>
      <c r="T37" t="str">
        <v>Cabbage</v>
      </c>
      <c r="U37" t="str">
        <v>Cabbage</v>
      </c>
      <c r="V37" t="str">
        <v>Cabbage</v>
      </c>
      <c r="W37" t="str">
        <v>Cabbage</v>
      </c>
      <c r="X37" t="str">
        <v>Cabbage</v>
      </c>
      <c r="Y37" t="str">
        <v>Cabbage</v>
      </c>
      <c r="Z37" t="str">
        <v>Cabbage</v>
      </c>
      <c r="AA37" t="str">
        <v>Cabbage</v>
      </c>
      <c r="AB37" t="str">
        <v>Cabbage</v>
      </c>
      <c r="AC37" t="str">
        <v>Cabbage</v>
      </c>
      <c r="AD37" t="str">
        <v>Cabbage</v>
      </c>
      <c r="AE37" t="str">
        <v>Cabbage</v>
      </c>
      <c r="AF37" t="str">
        <v>Cabbage</v>
      </c>
      <c r="AG37" t="str">
        <v>Cabbage</v>
      </c>
      <c r="AH37" t="str">
        <v>Cabbage</v>
      </c>
      <c r="AI37" t="str">
        <v>Cabbage</v>
      </c>
      <c r="AJ37" t="str">
        <v>Cabbage</v>
      </c>
      <c r="AK37" t="str">
        <v>Cabbage</v>
      </c>
      <c r="AL37" t="str">
        <v>Cabbage</v>
      </c>
      <c r="AM37" t="str">
        <v>Cabbage</v>
      </c>
      <c r="AN37" t="str">
        <v>Cabbage</v>
      </c>
      <c r="AO37" t="str">
        <v>Cabbage</v>
      </c>
      <c r="AP37" t="str">
        <v>Cabbage</v>
      </c>
      <c r="AQ37" t="str">
        <v>Cabbage</v>
      </c>
      <c r="AR37" t="str">
        <v>Cabbage</v>
      </c>
      <c r="AS37" t="str">
        <v>Cabbage</v>
      </c>
      <c r="AT37" t="str">
        <v>Cabbage</v>
      </c>
      <c r="AU37" t="str">
        <v>Cabbage</v>
      </c>
      <c r="AV37" t="str">
        <v>Cabbage</v>
      </c>
      <c r="AW37" t="str">
        <v>Cabbage</v>
      </c>
      <c r="AX37" t="str">
        <v>Cabbage</v>
      </c>
      <c r="AY37" t="str">
        <v>Cabbage</v>
      </c>
      <c r="AZ37" t="str">
        <v>Cabbage</v>
      </c>
    </row>
    <row r="38" spans="1:52" x14ac:dyDescent="0.5">
      <c r="A38" s="760" t="s">
        <v>1631</v>
      </c>
      <c r="B38" t="s">
        <v>1422</v>
      </c>
      <c r="C38" t="s">
        <v>1446</v>
      </c>
      <c r="D38" t="s">
        <v>1632</v>
      </c>
      <c r="E38" t="s">
        <v>1632</v>
      </c>
      <c r="F38" t="s">
        <v>1449</v>
      </c>
      <c r="G38" t="s">
        <v>1633</v>
      </c>
      <c r="H38" t="s">
        <v>1427</v>
      </c>
      <c r="I38" t="s">
        <v>1427</v>
      </c>
      <c r="J38" t="str">
        <f t="shared" si="1"/>
        <v>b27.2</v>
      </c>
      <c r="K38" t="str">
        <f t="shared" si="0"/>
        <v>b41.2</v>
      </c>
      <c r="L38" t="str">
        <f t="shared" si="2"/>
        <v>b40.2</v>
      </c>
      <c r="P38" t="str">
        <v>Camel</v>
      </c>
      <c r="R38" t="str">
        <v>Calabash</v>
      </c>
      <c r="S38" t="str">
        <v>Calabash</v>
      </c>
      <c r="T38" t="str">
        <v>Calabash</v>
      </c>
      <c r="U38" t="str">
        <v>Calabash</v>
      </c>
      <c r="V38" t="str">
        <v>Calabash</v>
      </c>
      <c r="W38" t="str">
        <v>Calabash</v>
      </c>
      <c r="X38" t="str">
        <v>Calabash</v>
      </c>
      <c r="Y38" t="str">
        <v>Calabash</v>
      </c>
      <c r="Z38" t="str">
        <v>Calabash</v>
      </c>
      <c r="AA38" t="str">
        <v>Calabash</v>
      </c>
      <c r="AB38" t="str">
        <v>Calabash</v>
      </c>
      <c r="AC38" t="str">
        <v>Calabash</v>
      </c>
      <c r="AD38" t="str">
        <v>Calabash</v>
      </c>
      <c r="AE38" t="str">
        <v>Calabash</v>
      </c>
      <c r="AF38" t="str">
        <v>Calabash</v>
      </c>
      <c r="AG38" t="str">
        <v>Calabash</v>
      </c>
      <c r="AH38" t="str">
        <v>Calabash</v>
      </c>
      <c r="AI38" t="str">
        <v>Calabash</v>
      </c>
      <c r="AJ38" t="str">
        <v>Calabash</v>
      </c>
      <c r="AK38" t="str">
        <v>Calabash</v>
      </c>
      <c r="AL38" t="str">
        <v>Calabash</v>
      </c>
      <c r="AM38" t="str">
        <v>Calabash</v>
      </c>
      <c r="AN38" t="str">
        <v>Calabash</v>
      </c>
      <c r="AO38" t="str">
        <v>Calabash</v>
      </c>
      <c r="AP38" t="str">
        <v>Calabash</v>
      </c>
      <c r="AQ38" t="str">
        <v>Calabash</v>
      </c>
      <c r="AR38" t="str">
        <v>Calabash</v>
      </c>
      <c r="AS38" t="str">
        <v>Calabash</v>
      </c>
      <c r="AT38" t="str">
        <v>Calabash</v>
      </c>
      <c r="AU38" t="str">
        <v>Calabash</v>
      </c>
      <c r="AV38" t="str">
        <v>Calabash</v>
      </c>
      <c r="AW38" t="str">
        <v>Calabash</v>
      </c>
      <c r="AX38" t="str">
        <v>Calabash</v>
      </c>
      <c r="AY38" t="str">
        <v>Calabash</v>
      </c>
      <c r="AZ38" t="str">
        <v>Calabash</v>
      </c>
    </row>
    <row r="39" spans="1:52" x14ac:dyDescent="0.5">
      <c r="A39" s="760" t="s">
        <v>1634</v>
      </c>
      <c r="B39" t="s">
        <v>1422</v>
      </c>
      <c r="C39" t="s">
        <v>1446</v>
      </c>
      <c r="D39" t="s">
        <v>1635</v>
      </c>
      <c r="E39" t="s">
        <v>1635</v>
      </c>
      <c r="F39" t="s">
        <v>1449</v>
      </c>
      <c r="G39" t="s">
        <v>1636</v>
      </c>
      <c r="H39" t="s">
        <v>1427</v>
      </c>
      <c r="I39" t="s">
        <v>1437</v>
      </c>
      <c r="J39" t="str">
        <f t="shared" si="1"/>
        <v>a17.1</v>
      </c>
      <c r="K39" t="str">
        <f t="shared" si="0"/>
        <v>a17.2</v>
      </c>
      <c r="L39" t="str">
        <f t="shared" si="2"/>
        <v>a17</v>
      </c>
      <c r="P39" t="str">
        <v>Canola</v>
      </c>
      <c r="R39" t="str">
        <v>Camel</v>
      </c>
      <c r="S39" t="str">
        <v>Camel</v>
      </c>
      <c r="T39" t="str">
        <v>Camel</v>
      </c>
      <c r="U39" t="str">
        <v>Camel</v>
      </c>
      <c r="V39" t="str">
        <v>Camel</v>
      </c>
      <c r="W39" t="str">
        <v>Camel</v>
      </c>
      <c r="X39" t="str">
        <v>Camel</v>
      </c>
      <c r="Y39" t="str">
        <v>Camel</v>
      </c>
      <c r="Z39" t="str">
        <v>Camel</v>
      </c>
      <c r="AA39" t="str">
        <v>Camel</v>
      </c>
      <c r="AB39" t="str">
        <v>Camel</v>
      </c>
      <c r="AC39" t="str">
        <v>Camel</v>
      </c>
      <c r="AD39" t="str">
        <v>Camel</v>
      </c>
      <c r="AE39" t="str">
        <v>Camel</v>
      </c>
      <c r="AF39" t="str">
        <v>Camel</v>
      </c>
      <c r="AG39" t="str">
        <v>Camel</v>
      </c>
      <c r="AH39" t="str">
        <v>Camel</v>
      </c>
      <c r="AI39" t="str">
        <v>Camel</v>
      </c>
      <c r="AJ39" t="str">
        <v>Camel</v>
      </c>
      <c r="AK39" t="str">
        <v>Camel</v>
      </c>
      <c r="AL39" t="str">
        <v>Camel</v>
      </c>
      <c r="AM39" t="str">
        <v>Camel</v>
      </c>
      <c r="AN39" t="str">
        <v>Camel</v>
      </c>
      <c r="AO39" t="str">
        <v>Camel</v>
      </c>
      <c r="AP39" t="str">
        <v>Camel</v>
      </c>
      <c r="AQ39" t="str">
        <v>Camel</v>
      </c>
      <c r="AR39" t="str">
        <v>Camel</v>
      </c>
      <c r="AS39" t="str">
        <v>Camel</v>
      </c>
      <c r="AT39" t="str">
        <v>Camel</v>
      </c>
      <c r="AU39" t="str">
        <v>Camel</v>
      </c>
      <c r="AV39" t="str">
        <v>Camel</v>
      </c>
      <c r="AW39" t="str">
        <v>Camel</v>
      </c>
      <c r="AX39" t="str">
        <v>Camel</v>
      </c>
      <c r="AY39" t="str">
        <v>Camel</v>
      </c>
      <c r="AZ39" t="str">
        <v>Camel</v>
      </c>
    </row>
    <row r="40" spans="1:52" x14ac:dyDescent="0.5">
      <c r="A40" s="760" t="s">
        <v>1637</v>
      </c>
      <c r="B40" t="s">
        <v>1422</v>
      </c>
      <c r="C40" t="s">
        <v>1446</v>
      </c>
      <c r="D40" t="s">
        <v>1638</v>
      </c>
      <c r="E40" t="s">
        <v>1638</v>
      </c>
      <c r="F40" t="s">
        <v>1449</v>
      </c>
      <c r="G40" t="s">
        <v>1639</v>
      </c>
      <c r="H40" t="s">
        <v>1427</v>
      </c>
      <c r="I40" t="s">
        <v>1437</v>
      </c>
      <c r="J40" t="str">
        <f t="shared" si="1"/>
        <v>a17.1</v>
      </c>
      <c r="K40" t="str">
        <f t="shared" si="0"/>
        <v>a17.2</v>
      </c>
      <c r="L40" t="str">
        <f t="shared" si="2"/>
        <v>a17</v>
      </c>
      <c r="P40" t="str">
        <v>Capsicum</v>
      </c>
      <c r="R40" t="str">
        <v>Canola</v>
      </c>
      <c r="S40" t="str">
        <v>Canola</v>
      </c>
      <c r="T40" t="str">
        <v>Canola</v>
      </c>
      <c r="U40" t="str">
        <v>Canola</v>
      </c>
      <c r="V40" t="str">
        <v>Canola</v>
      </c>
      <c r="W40" t="str">
        <v>Canola</v>
      </c>
      <c r="X40" t="str">
        <v>Canola</v>
      </c>
      <c r="Y40" t="str">
        <v>Canola</v>
      </c>
      <c r="Z40" t="str">
        <v>Canola</v>
      </c>
      <c r="AA40" t="str">
        <v>Canola</v>
      </c>
      <c r="AB40" t="str">
        <v>Canola</v>
      </c>
      <c r="AC40" t="str">
        <v>Canola</v>
      </c>
      <c r="AD40" t="str">
        <v>Canola</v>
      </c>
      <c r="AE40" t="str">
        <v>Canola</v>
      </c>
      <c r="AF40" t="str">
        <v>Canola</v>
      </c>
      <c r="AG40" t="str">
        <v>Canola</v>
      </c>
      <c r="AH40" t="str">
        <v>Canola</v>
      </c>
      <c r="AI40" t="str">
        <v>Canola</v>
      </c>
      <c r="AJ40" t="str">
        <v>Canola</v>
      </c>
      <c r="AK40" t="str">
        <v>Canola</v>
      </c>
      <c r="AL40" t="str">
        <v>Canola</v>
      </c>
      <c r="AM40" t="str">
        <v>Canola</v>
      </c>
      <c r="AN40" t="str">
        <v>Canola</v>
      </c>
      <c r="AO40" t="str">
        <v>Canola</v>
      </c>
      <c r="AP40" t="str">
        <v>Canola</v>
      </c>
      <c r="AQ40" t="str">
        <v>Canola</v>
      </c>
      <c r="AR40" t="str">
        <v>Canola</v>
      </c>
      <c r="AS40" t="str">
        <v>Canola</v>
      </c>
      <c r="AT40" t="str">
        <v>Canola</v>
      </c>
      <c r="AU40" t="str">
        <v>Canola</v>
      </c>
      <c r="AV40" t="str">
        <v>Canola</v>
      </c>
      <c r="AW40" t="str">
        <v>Canola</v>
      </c>
      <c r="AX40" t="str">
        <v>Canola</v>
      </c>
      <c r="AY40" t="str">
        <v>Canola</v>
      </c>
      <c r="AZ40" t="str">
        <v>Canola</v>
      </c>
    </row>
    <row r="41" spans="1:52" x14ac:dyDescent="0.5">
      <c r="A41" s="760" t="s">
        <v>1640</v>
      </c>
      <c r="B41" t="s">
        <v>1422</v>
      </c>
      <c r="C41" t="s">
        <v>1446</v>
      </c>
      <c r="D41" t="s">
        <v>1641</v>
      </c>
      <c r="E41" t="s">
        <v>1642</v>
      </c>
      <c r="F41" t="s">
        <v>1449</v>
      </c>
      <c r="G41" t="s">
        <v>1643</v>
      </c>
      <c r="H41" t="s">
        <v>1427</v>
      </c>
      <c r="I41" t="s">
        <v>1437</v>
      </c>
      <c r="J41" t="str">
        <f t="shared" si="1"/>
        <v>a17.1</v>
      </c>
      <c r="K41" t="str">
        <f t="shared" si="0"/>
        <v>a17.2</v>
      </c>
      <c r="L41" t="str">
        <f t="shared" si="2"/>
        <v>a17</v>
      </c>
      <c r="P41" t="str">
        <v>Cardamom</v>
      </c>
      <c r="R41" t="str">
        <v>Capsicum</v>
      </c>
      <c r="S41" t="str">
        <v>Capsicum</v>
      </c>
      <c r="T41" t="str">
        <v>Capsicum</v>
      </c>
      <c r="U41" t="str">
        <v>Capsicum</v>
      </c>
      <c r="V41" t="str">
        <v>Capsicum</v>
      </c>
      <c r="W41" t="str">
        <v>Capsicum</v>
      </c>
      <c r="X41" t="str">
        <v>Capsicum</v>
      </c>
      <c r="Y41" t="str">
        <v>Capsicum</v>
      </c>
      <c r="Z41" t="str">
        <v>Capsicum</v>
      </c>
      <c r="AA41" t="str">
        <v>Capsicum</v>
      </c>
      <c r="AB41" t="str">
        <v>Capsicum</v>
      </c>
      <c r="AC41" t="str">
        <v>Capsicum</v>
      </c>
      <c r="AD41" t="str">
        <v>Capsicum</v>
      </c>
      <c r="AE41" t="str">
        <v>Capsicum</v>
      </c>
      <c r="AF41" t="str">
        <v>Capsicum</v>
      </c>
      <c r="AG41" t="str">
        <v>Capsicum</v>
      </c>
      <c r="AH41" t="str">
        <v>Capsicum</v>
      </c>
      <c r="AI41" t="str">
        <v>Capsicum</v>
      </c>
      <c r="AJ41" t="str">
        <v>Capsicum</v>
      </c>
      <c r="AK41" t="str">
        <v>Capsicum</v>
      </c>
      <c r="AL41" t="str">
        <v>Capsicum</v>
      </c>
      <c r="AM41" t="str">
        <v>Capsicum</v>
      </c>
      <c r="AN41" t="str">
        <v>Capsicum</v>
      </c>
      <c r="AO41" t="str">
        <v>Capsicum</v>
      </c>
      <c r="AP41" t="str">
        <v>Capsicum</v>
      </c>
      <c r="AQ41" t="str">
        <v>Capsicum</v>
      </c>
      <c r="AR41" t="str">
        <v>Capsicum</v>
      </c>
      <c r="AS41" t="str">
        <v>Capsicum</v>
      </c>
      <c r="AT41" t="str">
        <v>Capsicum</v>
      </c>
      <c r="AU41" t="str">
        <v>Capsicum</v>
      </c>
      <c r="AV41" t="str">
        <v>Capsicum</v>
      </c>
      <c r="AW41" t="str">
        <v>Capsicum</v>
      </c>
      <c r="AX41" t="str">
        <v>Capsicum</v>
      </c>
      <c r="AY41" t="str">
        <v>Capsicum</v>
      </c>
      <c r="AZ41" t="str">
        <v>Capsicum</v>
      </c>
    </row>
    <row r="42" spans="1:52" x14ac:dyDescent="0.5">
      <c r="A42" s="760" t="s">
        <v>1644</v>
      </c>
      <c r="B42" t="s">
        <v>1422</v>
      </c>
      <c r="C42" t="s">
        <v>1446</v>
      </c>
      <c r="D42" t="s">
        <v>1645</v>
      </c>
      <c r="E42" t="s">
        <v>1645</v>
      </c>
      <c r="F42" t="s">
        <v>1449</v>
      </c>
      <c r="G42" t="s">
        <v>1646</v>
      </c>
      <c r="H42" t="s">
        <v>1427</v>
      </c>
      <c r="I42" t="s">
        <v>1427</v>
      </c>
      <c r="J42" t="str">
        <f t="shared" si="1"/>
        <v>b27.2</v>
      </c>
      <c r="K42" t="str">
        <f t="shared" si="0"/>
        <v>b41.2</v>
      </c>
      <c r="L42" t="str">
        <f t="shared" si="2"/>
        <v>b40.2</v>
      </c>
      <c r="P42" t="str">
        <v>Carrot &amp; Parsnip</v>
      </c>
      <c r="R42" t="str">
        <v>Cardamom</v>
      </c>
      <c r="S42" t="str">
        <v>Cardamom</v>
      </c>
      <c r="T42" t="str">
        <v>Cardamom</v>
      </c>
      <c r="U42" t="str">
        <v>Cardamom</v>
      </c>
      <c r="V42" t="str">
        <v>Cardamom</v>
      </c>
      <c r="W42" t="str">
        <v>Cardamom</v>
      </c>
      <c r="X42" t="str">
        <v>Cardamom</v>
      </c>
      <c r="Y42" t="str">
        <v>Cardamom</v>
      </c>
      <c r="Z42" t="str">
        <v>Cardamom</v>
      </c>
      <c r="AA42" t="str">
        <v>Cardamom</v>
      </c>
      <c r="AB42" t="str">
        <v>Cardamom</v>
      </c>
      <c r="AC42" t="str">
        <v>Cardamom</v>
      </c>
      <c r="AD42" t="str">
        <v>Cardamom</v>
      </c>
      <c r="AE42" t="str">
        <v>Cardamom</v>
      </c>
      <c r="AF42" t="str">
        <v>Cardamom</v>
      </c>
      <c r="AG42" t="str">
        <v>Cardamom</v>
      </c>
      <c r="AH42" t="str">
        <v>Cardamom</v>
      </c>
      <c r="AI42" t="str">
        <v>Cardamom</v>
      </c>
      <c r="AJ42" t="str">
        <v>Cardamom</v>
      </c>
      <c r="AK42" t="str">
        <v>Cardamom</v>
      </c>
      <c r="AL42" t="str">
        <v>Cardamom</v>
      </c>
      <c r="AM42" t="str">
        <v>Cardamom</v>
      </c>
      <c r="AN42" t="str">
        <v>Cardamom</v>
      </c>
      <c r="AO42" t="str">
        <v>Cardamom</v>
      </c>
      <c r="AP42" t="str">
        <v>Cardamom</v>
      </c>
      <c r="AQ42" t="str">
        <v>Cardamom</v>
      </c>
      <c r="AR42" t="str">
        <v>Cardamom</v>
      </c>
      <c r="AS42" t="str">
        <v>Cardamom</v>
      </c>
      <c r="AT42" t="str">
        <v>Cardamom</v>
      </c>
      <c r="AU42" t="str">
        <v>Cardamom</v>
      </c>
      <c r="AV42" t="str">
        <v>Cardamom</v>
      </c>
      <c r="AW42" t="str">
        <v>Cardamom</v>
      </c>
      <c r="AX42" t="str">
        <v>Cardamom</v>
      </c>
      <c r="AY42" t="str">
        <v>Cardamom</v>
      </c>
      <c r="AZ42" t="str">
        <v>Cardamom</v>
      </c>
    </row>
    <row r="43" spans="1:52" x14ac:dyDescent="0.5">
      <c r="A43" s="760" t="s">
        <v>1647</v>
      </c>
      <c r="B43" t="s">
        <v>1422</v>
      </c>
      <c r="C43" t="s">
        <v>1446</v>
      </c>
      <c r="D43" t="s">
        <v>1648</v>
      </c>
      <c r="E43" t="s">
        <v>1649</v>
      </c>
      <c r="F43" t="s">
        <v>1449</v>
      </c>
      <c r="H43" t="s">
        <v>1356</v>
      </c>
      <c r="I43" t="s">
        <v>1356</v>
      </c>
      <c r="J43" t="str">
        <f t="shared" si="1"/>
        <v>NA</v>
      </c>
      <c r="K43" t="str">
        <f t="shared" si="0"/>
        <v>NA</v>
      </c>
      <c r="L43" t="str">
        <f t="shared" si="2"/>
        <v>NA</v>
      </c>
      <c r="P43" t="str">
        <v>Cashew Apple</v>
      </c>
      <c r="R43" t="str">
        <v>Carrot &amp; Parsnip</v>
      </c>
      <c r="S43" t="str">
        <v>Carrot &amp; Parsnip</v>
      </c>
      <c r="T43" t="str">
        <v>Carrot &amp; Parsnip</v>
      </c>
      <c r="U43" t="str">
        <v>Carrot &amp; Parsnip</v>
      </c>
      <c r="V43" t="str">
        <v>Carrot &amp; Parsnip</v>
      </c>
      <c r="W43" t="str">
        <v>Carrot &amp; Parsnip</v>
      </c>
      <c r="X43" t="str">
        <v>Carrot &amp; Parsnip</v>
      </c>
      <c r="Y43" t="str">
        <v>Carrot &amp; Parsnip</v>
      </c>
      <c r="Z43" t="str">
        <v>Carrot &amp; Parsnip</v>
      </c>
      <c r="AA43" t="str">
        <v>Carrot &amp; Parsnip</v>
      </c>
      <c r="AB43" t="str">
        <v>Carrot &amp; Parsnip</v>
      </c>
      <c r="AC43" t="str">
        <v>Carrot &amp; Parsnip</v>
      </c>
      <c r="AD43" t="str">
        <v>Carrot &amp; Parsnip</v>
      </c>
      <c r="AE43" t="str">
        <v>Carrot &amp; Parsnip</v>
      </c>
      <c r="AF43" t="str">
        <v>Carrot &amp; Parsnip</v>
      </c>
      <c r="AG43" t="str">
        <v>Carrot &amp; Parsnip</v>
      </c>
      <c r="AH43" t="str">
        <v>Carrot &amp; Parsnip</v>
      </c>
      <c r="AI43" t="str">
        <v>Carrot &amp; Parsnip</v>
      </c>
      <c r="AJ43" t="str">
        <v>Carrot &amp; Parsnip</v>
      </c>
      <c r="AK43" t="str">
        <v>Carrot &amp; Parsnip</v>
      </c>
      <c r="AL43" t="str">
        <v>Carrot &amp; Parsnip</v>
      </c>
      <c r="AM43" t="str">
        <v>Carrot &amp; Parsnip</v>
      </c>
      <c r="AN43" t="str">
        <v>Carrot &amp; Parsnip</v>
      </c>
      <c r="AO43" t="str">
        <v>Carrot &amp; Parsnip</v>
      </c>
      <c r="AP43" t="str">
        <v>Carrot &amp; Parsnip</v>
      </c>
      <c r="AQ43" t="str">
        <v>Carrot &amp; Parsnip</v>
      </c>
      <c r="AR43" t="str">
        <v>Carrot &amp; Parsnip</v>
      </c>
      <c r="AS43" t="str">
        <v>Carrot &amp; Parsnip</v>
      </c>
      <c r="AT43" t="str">
        <v>Carrot &amp; Parsnip</v>
      </c>
      <c r="AU43" t="str">
        <v>Carrot &amp; Parsnip</v>
      </c>
      <c r="AV43" t="str">
        <v>Carrot &amp; Parsnip</v>
      </c>
      <c r="AW43" t="str">
        <v>Carrot &amp; Parsnip</v>
      </c>
      <c r="AX43" t="str">
        <v>Carrot &amp; Parsnip</v>
      </c>
      <c r="AY43" t="str">
        <v>Carrot &amp; Parsnip</v>
      </c>
      <c r="AZ43" t="str">
        <v>Carrot &amp; Parsnip</v>
      </c>
    </row>
    <row r="44" spans="1:52" x14ac:dyDescent="0.5">
      <c r="A44" s="760" t="s">
        <v>1650</v>
      </c>
      <c r="B44" t="s">
        <v>1422</v>
      </c>
      <c r="C44" t="s">
        <v>1446</v>
      </c>
      <c r="D44" t="s">
        <v>1651</v>
      </c>
      <c r="E44" t="s">
        <v>1651</v>
      </c>
      <c r="F44" t="s">
        <v>1449</v>
      </c>
      <c r="G44" t="s">
        <v>1652</v>
      </c>
      <c r="H44" t="s">
        <v>1427</v>
      </c>
      <c r="I44" t="s">
        <v>1437</v>
      </c>
      <c r="J44" t="str">
        <f t="shared" si="1"/>
        <v>a17.1</v>
      </c>
      <c r="K44" t="str">
        <f t="shared" si="0"/>
        <v>a17.2</v>
      </c>
      <c r="L44" t="str">
        <f t="shared" si="2"/>
        <v>a17</v>
      </c>
      <c r="P44" t="str">
        <v>Cashew Nut</v>
      </c>
      <c r="R44" t="str">
        <v>Cashew Apple</v>
      </c>
      <c r="S44" t="str">
        <v>Cashew Apple</v>
      </c>
      <c r="T44" t="str">
        <v>Cashew Apple</v>
      </c>
      <c r="U44" t="str">
        <v>Cashew Apple</v>
      </c>
      <c r="V44" t="str">
        <v>Cashew Apple</v>
      </c>
      <c r="W44" t="str">
        <v>Cashew Apple</v>
      </c>
      <c r="X44" t="str">
        <v>Cashew Apple</v>
      </c>
      <c r="Y44" t="str">
        <v>Cashew Apple</v>
      </c>
      <c r="Z44" t="str">
        <v>Cashew Apple</v>
      </c>
      <c r="AA44" t="str">
        <v>Cashew Apple</v>
      </c>
      <c r="AB44" t="str">
        <v>Cashew Apple</v>
      </c>
      <c r="AC44" t="str">
        <v>Cashew Apple</v>
      </c>
      <c r="AD44" t="str">
        <v>Cashew Apple</v>
      </c>
      <c r="AE44" t="str">
        <v>Cashew Apple</v>
      </c>
      <c r="AF44" t="str">
        <v>Cashew Apple</v>
      </c>
      <c r="AG44" t="str">
        <v>Cashew Apple</v>
      </c>
      <c r="AH44" t="str">
        <v>Cashew Apple</v>
      </c>
      <c r="AI44" t="str">
        <v>Cashew Apple</v>
      </c>
      <c r="AJ44" t="str">
        <v>Cashew Apple</v>
      </c>
      <c r="AK44" t="str">
        <v>Cashew Apple</v>
      </c>
      <c r="AL44" t="str">
        <v>Cashew Apple</v>
      </c>
      <c r="AM44" t="str">
        <v>Cashew Apple</v>
      </c>
      <c r="AN44" t="str">
        <v>Cashew Apple</v>
      </c>
      <c r="AO44" t="str">
        <v>Cashew Apple</v>
      </c>
      <c r="AP44" t="str">
        <v>Cashew Apple</v>
      </c>
      <c r="AQ44" t="str">
        <v>Cashew Apple</v>
      </c>
      <c r="AR44" t="str">
        <v>Cashew Apple</v>
      </c>
      <c r="AS44" t="str">
        <v>Cashew Apple</v>
      </c>
      <c r="AT44" t="str">
        <v>Cashew Apple</v>
      </c>
      <c r="AU44" t="str">
        <v>Cashew Apple</v>
      </c>
      <c r="AV44" t="str">
        <v>Cashew Apple</v>
      </c>
      <c r="AW44" t="str">
        <v>Cashew Apple</v>
      </c>
      <c r="AX44" t="str">
        <v>Cashew Apple</v>
      </c>
      <c r="AY44" t="str">
        <v>Cashew Apple</v>
      </c>
      <c r="AZ44" t="str">
        <v>Cashew Apple</v>
      </c>
    </row>
    <row r="45" spans="1:52" x14ac:dyDescent="0.5">
      <c r="A45" s="760" t="s">
        <v>1653</v>
      </c>
      <c r="B45" t="s">
        <v>1422</v>
      </c>
      <c r="C45" t="s">
        <v>1446</v>
      </c>
      <c r="D45" t="s">
        <v>1654</v>
      </c>
      <c r="E45" t="s">
        <v>1494</v>
      </c>
      <c r="F45" t="s">
        <v>1449</v>
      </c>
      <c r="G45" t="s">
        <v>1495</v>
      </c>
      <c r="H45" t="s">
        <v>1427</v>
      </c>
      <c r="I45" t="s">
        <v>1427</v>
      </c>
      <c r="J45" t="str">
        <f t="shared" si="1"/>
        <v>b27.2</v>
      </c>
      <c r="K45" t="str">
        <f t="shared" si="0"/>
        <v>b41.2</v>
      </c>
      <c r="L45" t="str">
        <f t="shared" si="2"/>
        <v>b40.2</v>
      </c>
      <c r="P45" t="str">
        <v>Cassava</v>
      </c>
      <c r="R45" t="str">
        <v>Cashew Nut</v>
      </c>
      <c r="S45" t="str">
        <v>Cashew Nut</v>
      </c>
      <c r="T45" t="str">
        <v>Cashew Nut</v>
      </c>
      <c r="U45" t="str">
        <v>Cashew Nut</v>
      </c>
      <c r="V45" t="str">
        <v>Cashew Nut</v>
      </c>
      <c r="W45" t="str">
        <v>Cashew Nut</v>
      </c>
      <c r="X45" t="str">
        <v>Cashew Nut</v>
      </c>
      <c r="Y45" t="str">
        <v>Cashew Nut</v>
      </c>
      <c r="Z45" t="str">
        <v>Cashew Nut</v>
      </c>
      <c r="AA45" t="str">
        <v>Cashew Nut</v>
      </c>
      <c r="AB45" t="str">
        <v>Cashew Nut</v>
      </c>
      <c r="AC45" t="str">
        <v>Cashew Nut</v>
      </c>
      <c r="AD45" t="str">
        <v>Cashew Nut</v>
      </c>
      <c r="AE45" t="str">
        <v>Cashew Nut</v>
      </c>
      <c r="AF45" t="str">
        <v>Cashew Nut</v>
      </c>
      <c r="AG45" t="str">
        <v>Cashew Nut</v>
      </c>
      <c r="AH45" t="str">
        <v>Cashew Nut</v>
      </c>
      <c r="AI45" t="str">
        <v>Cashew Nut</v>
      </c>
      <c r="AJ45" t="str">
        <v>Cashew Nut</v>
      </c>
      <c r="AK45" t="str">
        <v>Cashew Nut</v>
      </c>
      <c r="AL45" t="str">
        <v>Cashew Nut</v>
      </c>
      <c r="AM45" t="str">
        <v>Cashew Nut</v>
      </c>
      <c r="AN45" t="str">
        <v>Cashew Nut</v>
      </c>
      <c r="AO45" t="str">
        <v>Cashew Nut</v>
      </c>
      <c r="AP45" t="str">
        <v>Cashew Nut</v>
      </c>
      <c r="AQ45" t="str">
        <v>Cashew Nut</v>
      </c>
      <c r="AR45" t="str">
        <v>Cashew Nut</v>
      </c>
      <c r="AS45" t="str">
        <v>Cashew Nut</v>
      </c>
      <c r="AT45" t="str">
        <v>Cashew Nut</v>
      </c>
      <c r="AU45" t="str">
        <v>Cashew Nut</v>
      </c>
      <c r="AV45" t="str">
        <v>Cashew Nut</v>
      </c>
      <c r="AW45" t="str">
        <v>Cashew Nut</v>
      </c>
      <c r="AX45" t="str">
        <v>Cashew Nut</v>
      </c>
      <c r="AY45" t="str">
        <v>Cashew Nut</v>
      </c>
      <c r="AZ45" t="str">
        <v>Cashew Nut</v>
      </c>
    </row>
    <row r="46" spans="1:52" x14ac:dyDescent="0.5">
      <c r="A46" s="760" t="s">
        <v>1655</v>
      </c>
      <c r="B46" t="s">
        <v>1422</v>
      </c>
      <c r="C46" t="s">
        <v>1446</v>
      </c>
      <c r="D46" t="s">
        <v>1656</v>
      </c>
      <c r="E46" t="s">
        <v>1656</v>
      </c>
      <c r="F46" t="s">
        <v>1449</v>
      </c>
      <c r="G46" t="s">
        <v>1657</v>
      </c>
      <c r="H46" t="s">
        <v>1427</v>
      </c>
      <c r="I46" t="s">
        <v>1427</v>
      </c>
      <c r="J46" t="str">
        <f t="shared" si="1"/>
        <v>b27.2</v>
      </c>
      <c r="K46" t="str">
        <f t="shared" si="0"/>
        <v>b41.2</v>
      </c>
      <c r="L46" t="str">
        <f t="shared" si="2"/>
        <v>b40.2</v>
      </c>
      <c r="P46" t="str">
        <v>Castor</v>
      </c>
      <c r="R46" t="str">
        <v>Cassava</v>
      </c>
      <c r="S46" t="str">
        <v>Cassava</v>
      </c>
      <c r="T46" t="str">
        <v>Cassava</v>
      </c>
      <c r="U46" t="str">
        <v>Cassava</v>
      </c>
      <c r="V46" t="str">
        <v>Cassava</v>
      </c>
      <c r="W46" t="str">
        <v>Cassava</v>
      </c>
      <c r="X46" t="str">
        <v>Cassava</v>
      </c>
      <c r="Y46" t="str">
        <v>Cassava</v>
      </c>
      <c r="Z46" t="str">
        <v>Cassava</v>
      </c>
      <c r="AA46" t="str">
        <v>Cassava</v>
      </c>
      <c r="AB46" t="str">
        <v>Cassava</v>
      </c>
      <c r="AC46" t="str">
        <v>Cassava</v>
      </c>
      <c r="AD46" t="str">
        <v>Cassava</v>
      </c>
      <c r="AE46" t="str">
        <v>Cassava</v>
      </c>
      <c r="AF46" t="str">
        <v>Cassava</v>
      </c>
      <c r="AG46" t="str">
        <v>Cassava</v>
      </c>
      <c r="AH46" t="str">
        <v>Cassava</v>
      </c>
      <c r="AI46" t="str">
        <v>Cassava</v>
      </c>
      <c r="AJ46" t="str">
        <v>Cassava</v>
      </c>
      <c r="AK46" t="str">
        <v>Cassava</v>
      </c>
      <c r="AL46" t="str">
        <v>Cassava</v>
      </c>
      <c r="AM46" t="str">
        <v>Cassava</v>
      </c>
      <c r="AN46" t="str">
        <v>Cassava</v>
      </c>
      <c r="AO46" t="str">
        <v>Cassava</v>
      </c>
      <c r="AP46" t="str">
        <v>Cassava</v>
      </c>
      <c r="AQ46" t="str">
        <v>Cassava</v>
      </c>
      <c r="AR46" t="str">
        <v>Cassava</v>
      </c>
      <c r="AS46" t="str">
        <v>Cassava</v>
      </c>
      <c r="AT46" t="str">
        <v>Cassava</v>
      </c>
      <c r="AU46" t="str">
        <v>Cassava</v>
      </c>
      <c r="AV46" t="str">
        <v>Cassava</v>
      </c>
      <c r="AW46" t="str">
        <v>Cassava</v>
      </c>
      <c r="AX46" t="str">
        <v>Cassava</v>
      </c>
      <c r="AY46" t="str">
        <v>Cassava</v>
      </c>
      <c r="AZ46" t="str">
        <v>Cassava</v>
      </c>
    </row>
    <row r="47" spans="1:52" x14ac:dyDescent="0.5">
      <c r="A47" s="760" t="s">
        <v>1658</v>
      </c>
      <c r="B47" t="s">
        <v>1422</v>
      </c>
      <c r="C47" t="s">
        <v>1446</v>
      </c>
      <c r="D47" t="s">
        <v>1659</v>
      </c>
      <c r="E47" t="s">
        <v>1659</v>
      </c>
      <c r="F47" t="s">
        <v>1660</v>
      </c>
      <c r="G47" t="s">
        <v>1661</v>
      </c>
      <c r="H47" t="s">
        <v>1427</v>
      </c>
      <c r="I47" t="s">
        <v>1437</v>
      </c>
      <c r="J47" t="str">
        <f t="shared" si="1"/>
        <v>a17.1</v>
      </c>
      <c r="K47" t="str">
        <f t="shared" si="0"/>
        <v>a17.2</v>
      </c>
      <c r="L47" t="str">
        <f t="shared" si="2"/>
        <v>a17</v>
      </c>
      <c r="P47" t="str">
        <v>Cattle</v>
      </c>
      <c r="R47" t="str">
        <v>Castor</v>
      </c>
      <c r="S47" t="str">
        <v>Castor</v>
      </c>
      <c r="T47" t="str">
        <v>Castor</v>
      </c>
      <c r="U47" t="str">
        <v>Castor</v>
      </c>
      <c r="V47" t="str">
        <v>Castor</v>
      </c>
      <c r="W47" t="str">
        <v>Castor</v>
      </c>
      <c r="X47" t="str">
        <v>Castor</v>
      </c>
      <c r="Y47" t="str">
        <v>Castor</v>
      </c>
      <c r="Z47" t="str">
        <v>Castor</v>
      </c>
      <c r="AA47" t="str">
        <v>Castor</v>
      </c>
      <c r="AB47" t="str">
        <v>Castor</v>
      </c>
      <c r="AC47" t="str">
        <v>Castor</v>
      </c>
      <c r="AD47" t="str">
        <v>Castor</v>
      </c>
      <c r="AE47" t="str">
        <v>Castor</v>
      </c>
      <c r="AF47" t="str">
        <v>Castor</v>
      </c>
      <c r="AG47" t="str">
        <v>Castor</v>
      </c>
      <c r="AH47" t="str">
        <v>Castor</v>
      </c>
      <c r="AI47" t="str">
        <v>Castor</v>
      </c>
      <c r="AJ47" t="str">
        <v>Castor</v>
      </c>
      <c r="AK47" t="str">
        <v>Castor</v>
      </c>
      <c r="AL47" t="str">
        <v>Castor</v>
      </c>
      <c r="AM47" t="str">
        <v>Castor</v>
      </c>
      <c r="AN47" t="str">
        <v>Castor</v>
      </c>
      <c r="AO47" t="str">
        <v>Castor</v>
      </c>
      <c r="AP47" t="str">
        <v>Castor</v>
      </c>
      <c r="AQ47" t="str">
        <v>Castor</v>
      </c>
      <c r="AR47" t="str">
        <v>Castor</v>
      </c>
      <c r="AS47" t="str">
        <v>Castor</v>
      </c>
      <c r="AT47" t="str">
        <v>Castor</v>
      </c>
      <c r="AU47" t="str">
        <v>Castor</v>
      </c>
      <c r="AV47" t="str">
        <v>Castor</v>
      </c>
      <c r="AW47" t="str">
        <v>Castor</v>
      </c>
      <c r="AX47" t="str">
        <v>Castor</v>
      </c>
      <c r="AY47" t="str">
        <v>Castor</v>
      </c>
      <c r="AZ47" t="str">
        <v>Castor</v>
      </c>
    </row>
    <row r="48" spans="1:52" x14ac:dyDescent="0.5">
      <c r="A48" s="760" t="s">
        <v>1662</v>
      </c>
      <c r="B48" t="s">
        <v>1422</v>
      </c>
      <c r="C48" t="s">
        <v>1446</v>
      </c>
      <c r="D48" t="s">
        <v>1659</v>
      </c>
      <c r="E48" t="s">
        <v>1659</v>
      </c>
      <c r="F48" t="s">
        <v>1449</v>
      </c>
      <c r="G48" t="s">
        <v>1661</v>
      </c>
      <c r="H48" t="s">
        <v>1427</v>
      </c>
      <c r="I48" t="s">
        <v>1437</v>
      </c>
      <c r="J48" t="str">
        <f t="shared" si="1"/>
        <v>a17.1</v>
      </c>
      <c r="K48" t="str">
        <f t="shared" si="0"/>
        <v>a17.2</v>
      </c>
      <c r="L48" t="str">
        <f t="shared" si="2"/>
        <v>a17</v>
      </c>
      <c r="P48" t="str">
        <v>Cauliflower &amp; Broccoli</v>
      </c>
      <c r="R48" t="str">
        <v>Cattle</v>
      </c>
      <c r="S48" t="str">
        <v>Cattle</v>
      </c>
      <c r="T48" t="str">
        <v>Cattle</v>
      </c>
      <c r="U48" t="str">
        <v>Cattle</v>
      </c>
      <c r="V48" t="str">
        <v>Cattle</v>
      </c>
      <c r="W48" t="str">
        <v>Cattle</v>
      </c>
      <c r="X48" t="str">
        <v>Cattle</v>
      </c>
      <c r="Y48" t="str">
        <v>Cattle</v>
      </c>
      <c r="Z48" t="str">
        <v>Cattle</v>
      </c>
      <c r="AA48" t="str">
        <v>Cattle</v>
      </c>
      <c r="AB48" t="str">
        <v>Cattle</v>
      </c>
      <c r="AC48" t="str">
        <v>Cattle</v>
      </c>
      <c r="AD48" t="str">
        <v>Cattle</v>
      </c>
      <c r="AE48" t="str">
        <v>Cattle</v>
      </c>
      <c r="AF48" t="str">
        <v>Cattle</v>
      </c>
      <c r="AG48" t="str">
        <v>Cattle</v>
      </c>
      <c r="AH48" t="str">
        <v>Cattle</v>
      </c>
      <c r="AI48" t="str">
        <v>Cattle</v>
      </c>
      <c r="AJ48" t="str">
        <v>Cattle</v>
      </c>
      <c r="AK48" t="str">
        <v>Cattle</v>
      </c>
      <c r="AL48" t="str">
        <v>Cattle</v>
      </c>
      <c r="AM48" t="str">
        <v>Cattle</v>
      </c>
      <c r="AN48" t="str">
        <v>Cattle</v>
      </c>
      <c r="AO48" t="str">
        <v>Cattle</v>
      </c>
      <c r="AP48" t="str">
        <v>Cattle</v>
      </c>
      <c r="AQ48" t="str">
        <v>Cattle</v>
      </c>
      <c r="AR48" t="str">
        <v>Cattle</v>
      </c>
      <c r="AS48" t="str">
        <v>Cattle</v>
      </c>
      <c r="AT48" t="str">
        <v>Cattle</v>
      </c>
      <c r="AU48" t="str">
        <v>Cattle</v>
      </c>
      <c r="AV48" t="str">
        <v>Cattle</v>
      </c>
      <c r="AW48" t="str">
        <v>Cattle</v>
      </c>
      <c r="AX48" t="str">
        <v>Cattle</v>
      </c>
      <c r="AY48" t="str">
        <v>Cattle</v>
      </c>
      <c r="AZ48" t="str">
        <v>Cattle</v>
      </c>
    </row>
    <row r="49" spans="1:52" x14ac:dyDescent="0.5">
      <c r="A49" s="760" t="s">
        <v>1663</v>
      </c>
      <c r="B49" t="s">
        <v>1422</v>
      </c>
      <c r="C49" t="s">
        <v>1446</v>
      </c>
      <c r="D49" t="s">
        <v>1664</v>
      </c>
      <c r="E49" t="s">
        <v>1664</v>
      </c>
      <c r="F49" t="s">
        <v>1660</v>
      </c>
      <c r="H49" t="s">
        <v>1356</v>
      </c>
      <c r="I49" t="s">
        <v>1437</v>
      </c>
      <c r="J49" t="str">
        <f t="shared" si="1"/>
        <v>NA</v>
      </c>
      <c r="K49" t="str">
        <f t="shared" si="0"/>
        <v>NA</v>
      </c>
      <c r="L49" t="str">
        <f t="shared" si="2"/>
        <v>NA</v>
      </c>
      <c r="P49" t="str">
        <v>Celery</v>
      </c>
      <c r="R49" t="str">
        <v>Cauliflower &amp; Broccoli</v>
      </c>
      <c r="S49" t="str">
        <v>Cauliflower &amp; Broccoli</v>
      </c>
      <c r="T49" t="str">
        <v>Cauliflower &amp; Broccoli</v>
      </c>
      <c r="U49" t="str">
        <v>Cauliflower &amp; Broccoli</v>
      </c>
      <c r="V49" t="str">
        <v>Cauliflower &amp; Broccoli</v>
      </c>
      <c r="W49" t="str">
        <v>Cauliflower &amp; Broccoli</v>
      </c>
      <c r="X49" t="str">
        <v>Cauliflower &amp; Broccoli</v>
      </c>
      <c r="Y49" t="str">
        <v>Cauliflower &amp; Broccoli</v>
      </c>
      <c r="Z49" t="str">
        <v>Cauliflower &amp; Broccoli</v>
      </c>
      <c r="AA49" t="str">
        <v>Cauliflower &amp; Broccoli</v>
      </c>
      <c r="AB49" t="str">
        <v>Cauliflower &amp; Broccoli</v>
      </c>
      <c r="AC49" t="str">
        <v>Cauliflower &amp; Broccoli</v>
      </c>
      <c r="AD49" t="str">
        <v>Cauliflower &amp; Broccoli</v>
      </c>
      <c r="AE49" t="str">
        <v>Cauliflower &amp; Broccoli</v>
      </c>
      <c r="AF49" t="str">
        <v>Cauliflower &amp; Broccoli</v>
      </c>
      <c r="AG49" t="str">
        <v>Cauliflower &amp; Broccoli</v>
      </c>
      <c r="AH49" t="str">
        <v>Cauliflower &amp; Broccoli</v>
      </c>
      <c r="AI49" t="str">
        <v>Cauliflower &amp; Broccoli</v>
      </c>
      <c r="AJ49" t="str">
        <v>Cauliflower &amp; Broccoli</v>
      </c>
      <c r="AK49" t="str">
        <v>Cauliflower &amp; Broccoli</v>
      </c>
      <c r="AL49" t="str">
        <v>Cauliflower &amp; Broccoli</v>
      </c>
      <c r="AM49" t="str">
        <v>Cauliflower &amp; Broccoli</v>
      </c>
      <c r="AN49" t="str">
        <v>Cauliflower &amp; Broccoli</v>
      </c>
      <c r="AO49" t="str">
        <v>Cauliflower &amp; Broccoli</v>
      </c>
      <c r="AP49" t="str">
        <v>Cauliflower &amp; Broccoli</v>
      </c>
      <c r="AQ49" t="str">
        <v>Cauliflower &amp; Broccoli</v>
      </c>
      <c r="AR49" t="str">
        <v>Cauliflower &amp; Broccoli</v>
      </c>
      <c r="AS49" t="str">
        <v>Cauliflower &amp; Broccoli</v>
      </c>
      <c r="AT49" t="str">
        <v>Cauliflower &amp; Broccoli</v>
      </c>
      <c r="AU49" t="str">
        <v>Cauliflower &amp; Broccoli</v>
      </c>
      <c r="AV49" t="str">
        <v>Cauliflower &amp; Broccoli</v>
      </c>
      <c r="AW49" t="str">
        <v>Cauliflower &amp; Broccoli</v>
      </c>
      <c r="AX49" t="str">
        <v>Cauliflower &amp; Broccoli</v>
      </c>
      <c r="AY49" t="str">
        <v>Cauliflower &amp; Broccoli</v>
      </c>
      <c r="AZ49" t="str">
        <v>Cauliflower &amp; Broccoli</v>
      </c>
    </row>
    <row r="50" spans="1:52" x14ac:dyDescent="0.5">
      <c r="A50" s="760" t="s">
        <v>1665</v>
      </c>
      <c r="B50" t="s">
        <v>1422</v>
      </c>
      <c r="C50" t="s">
        <v>1446</v>
      </c>
      <c r="D50" t="s">
        <v>1666</v>
      </c>
      <c r="E50" t="s">
        <v>1666</v>
      </c>
      <c r="F50" t="s">
        <v>1660</v>
      </c>
      <c r="H50" t="s">
        <v>1356</v>
      </c>
      <c r="I50" t="s">
        <v>1437</v>
      </c>
      <c r="J50" t="str">
        <f t="shared" si="1"/>
        <v>NA</v>
      </c>
      <c r="K50" t="str">
        <f t="shared" si="0"/>
        <v>NA</v>
      </c>
      <c r="L50" t="str">
        <f t="shared" si="2"/>
        <v>NA</v>
      </c>
      <c r="P50" t="str">
        <v>Cenchrus ciliaris</v>
      </c>
      <c r="R50" t="str">
        <v>Celery</v>
      </c>
      <c r="S50" t="str">
        <v>Celery</v>
      </c>
      <c r="T50" t="str">
        <v>Celery</v>
      </c>
      <c r="U50" t="str">
        <v>Celery</v>
      </c>
      <c r="V50" t="str">
        <v>Celery</v>
      </c>
      <c r="W50" t="str">
        <v>Celery</v>
      </c>
      <c r="X50" t="str">
        <v>Celery</v>
      </c>
      <c r="Y50" t="str">
        <v>Celery</v>
      </c>
      <c r="Z50" t="str">
        <v>Celery</v>
      </c>
      <c r="AA50" t="str">
        <v>Celery</v>
      </c>
      <c r="AB50" t="str">
        <v>Celery</v>
      </c>
      <c r="AC50" t="str">
        <v>Celery</v>
      </c>
      <c r="AD50" t="str">
        <v>Celery</v>
      </c>
      <c r="AE50" t="str">
        <v>Celery</v>
      </c>
      <c r="AF50" t="str">
        <v>Celery</v>
      </c>
      <c r="AG50" t="str">
        <v>Celery</v>
      </c>
      <c r="AH50" t="str">
        <v>Celery</v>
      </c>
      <c r="AI50" t="str">
        <v>Celery</v>
      </c>
      <c r="AJ50" t="str">
        <v>Celery</v>
      </c>
      <c r="AK50" t="str">
        <v>Celery</v>
      </c>
      <c r="AL50" t="str">
        <v>Celery</v>
      </c>
      <c r="AM50" t="str">
        <v>Celery</v>
      </c>
      <c r="AN50" t="str">
        <v>Celery</v>
      </c>
      <c r="AO50" t="str">
        <v>Celery</v>
      </c>
      <c r="AP50" t="str">
        <v>Celery</v>
      </c>
      <c r="AQ50" t="str">
        <v>Celery</v>
      </c>
      <c r="AR50" t="str">
        <v>Celery</v>
      </c>
      <c r="AS50" t="str">
        <v>Celery</v>
      </c>
      <c r="AT50" t="str">
        <v>Celery</v>
      </c>
      <c r="AU50" t="str">
        <v>Celery</v>
      </c>
      <c r="AV50" t="str">
        <v>Celery</v>
      </c>
      <c r="AW50" t="str">
        <v>Celery</v>
      </c>
      <c r="AX50" t="str">
        <v>Celery</v>
      </c>
      <c r="AY50" t="str">
        <v>Celery</v>
      </c>
      <c r="AZ50" t="str">
        <v>Celery</v>
      </c>
    </row>
    <row r="51" spans="1:52" x14ac:dyDescent="0.5">
      <c r="A51" s="760" t="s">
        <v>1667</v>
      </c>
      <c r="B51" t="s">
        <v>1422</v>
      </c>
      <c r="C51" t="s">
        <v>1446</v>
      </c>
      <c r="D51" t="s">
        <v>1668</v>
      </c>
      <c r="E51" t="s">
        <v>1668</v>
      </c>
      <c r="F51" t="s">
        <v>1668</v>
      </c>
      <c r="H51" t="s">
        <v>1356</v>
      </c>
      <c r="I51" t="s">
        <v>1437</v>
      </c>
      <c r="J51" t="str">
        <f t="shared" si="1"/>
        <v>NA</v>
      </c>
      <c r="K51" t="str">
        <f t="shared" si="0"/>
        <v>NA</v>
      </c>
      <c r="L51" t="str">
        <f t="shared" si="2"/>
        <v>NA</v>
      </c>
      <c r="P51" t="str">
        <v>Centrosema pascuorum</v>
      </c>
      <c r="R51" t="str">
        <v>Cenchrus ciliaris</v>
      </c>
      <c r="S51" t="str">
        <v>Cenchrus ciliaris</v>
      </c>
      <c r="T51" t="str">
        <v>Cenchrus ciliaris</v>
      </c>
      <c r="U51" t="str">
        <v>Cenchrus ciliaris</v>
      </c>
      <c r="V51" t="str">
        <v>Cenchrus ciliaris</v>
      </c>
      <c r="W51" t="str">
        <v>Cenchrus ciliaris</v>
      </c>
      <c r="X51" t="str">
        <v>Cenchrus ciliaris</v>
      </c>
      <c r="Y51" t="str">
        <v>Cenchrus ciliaris</v>
      </c>
      <c r="Z51" t="str">
        <v>Cenchrus ciliaris</v>
      </c>
      <c r="AA51" t="str">
        <v>Cenchrus ciliaris</v>
      </c>
      <c r="AB51" t="str">
        <v>Cenchrus ciliaris</v>
      </c>
      <c r="AC51" t="str">
        <v>Cenchrus ciliaris</v>
      </c>
      <c r="AD51" t="str">
        <v>Cenchrus ciliaris</v>
      </c>
      <c r="AE51" t="str">
        <v>Cenchrus ciliaris</v>
      </c>
      <c r="AF51" t="str">
        <v>Cenchrus ciliaris</v>
      </c>
      <c r="AG51" t="str">
        <v>Cenchrus ciliaris</v>
      </c>
      <c r="AH51" t="str">
        <v>Cenchrus ciliaris</v>
      </c>
      <c r="AI51" t="str">
        <v>Cenchrus ciliaris</v>
      </c>
      <c r="AJ51" t="str">
        <v>Cenchrus ciliaris</v>
      </c>
      <c r="AK51" t="str">
        <v>Cenchrus ciliaris</v>
      </c>
      <c r="AL51" t="str">
        <v>Cenchrus ciliaris</v>
      </c>
      <c r="AM51" t="str">
        <v>Cenchrus ciliaris</v>
      </c>
      <c r="AN51" t="str">
        <v>Cenchrus ciliaris</v>
      </c>
      <c r="AO51" t="str">
        <v>Cenchrus ciliaris</v>
      </c>
      <c r="AP51" t="str">
        <v>Cenchrus ciliaris</v>
      </c>
      <c r="AQ51" t="str">
        <v>Cenchrus ciliaris</v>
      </c>
      <c r="AR51" t="str">
        <v>Cenchrus ciliaris</v>
      </c>
      <c r="AS51" t="str">
        <v>Cenchrus ciliaris</v>
      </c>
      <c r="AT51" t="str">
        <v>Cenchrus ciliaris</v>
      </c>
      <c r="AU51" t="str">
        <v>Cenchrus ciliaris</v>
      </c>
      <c r="AV51" t="str">
        <v>Cenchrus ciliaris</v>
      </c>
      <c r="AW51" t="str">
        <v>Cenchrus ciliaris</v>
      </c>
      <c r="AX51" t="str">
        <v>Cenchrus ciliaris</v>
      </c>
      <c r="AY51" t="str">
        <v>Cenchrus ciliaris</v>
      </c>
      <c r="AZ51" t="str">
        <v>Cenchrus ciliaris</v>
      </c>
    </row>
    <row r="52" spans="1:52" x14ac:dyDescent="0.5">
      <c r="A52" s="760" t="s">
        <v>1669</v>
      </c>
      <c r="B52" t="s">
        <v>1422</v>
      </c>
      <c r="C52" t="s">
        <v>1562</v>
      </c>
      <c r="D52" t="s">
        <v>1670</v>
      </c>
      <c r="E52" t="s">
        <v>1670</v>
      </c>
      <c r="F52" t="s">
        <v>1565</v>
      </c>
      <c r="G52" t="s">
        <v>1671</v>
      </c>
      <c r="H52" t="s">
        <v>1427</v>
      </c>
      <c r="I52" t="s">
        <v>1427</v>
      </c>
      <c r="J52" t="str">
        <f t="shared" si="1"/>
        <v>b27.2</v>
      </c>
      <c r="K52" t="str">
        <f t="shared" si="0"/>
        <v>b41.2</v>
      </c>
      <c r="L52" t="str">
        <f t="shared" si="2"/>
        <v>b40.2</v>
      </c>
      <c r="P52" t="str">
        <v>Cephalapod</v>
      </c>
      <c r="R52" t="str">
        <v>Centrosema pascuorum</v>
      </c>
      <c r="S52" t="str">
        <v>Centrosema pascuorum</v>
      </c>
      <c r="T52" t="str">
        <v>Centrosema pascuorum</v>
      </c>
      <c r="U52" t="str">
        <v>Centrosema pascuorum</v>
      </c>
      <c r="V52" t="str">
        <v>Centrosema pascuorum</v>
      </c>
      <c r="W52" t="str">
        <v>Centrosema pascuorum</v>
      </c>
      <c r="X52" t="str">
        <v>Centrosema pascuorum</v>
      </c>
      <c r="Y52" t="str">
        <v>Centrosema pascuorum</v>
      </c>
      <c r="Z52" t="str">
        <v>Centrosema pascuorum</v>
      </c>
      <c r="AA52" t="str">
        <v>Centrosema pascuorum</v>
      </c>
      <c r="AB52" t="str">
        <v>Centrosema pascuorum</v>
      </c>
      <c r="AC52" t="str">
        <v>Centrosema pascuorum</v>
      </c>
      <c r="AD52" t="str">
        <v>Centrosema pascuorum</v>
      </c>
      <c r="AE52" t="str">
        <v>Centrosema pascuorum</v>
      </c>
      <c r="AF52" t="str">
        <v>Centrosema pascuorum</v>
      </c>
      <c r="AG52" t="str">
        <v>Centrosema pascuorum</v>
      </c>
      <c r="AH52" t="str">
        <v>Centrosema pascuorum</v>
      </c>
      <c r="AI52" t="str">
        <v>Centrosema pascuorum</v>
      </c>
      <c r="AJ52" t="str">
        <v>Centrosema pascuorum</v>
      </c>
      <c r="AK52" t="str">
        <v>Centrosema pascuorum</v>
      </c>
      <c r="AL52" t="str">
        <v>Centrosema pascuorum</v>
      </c>
      <c r="AM52" t="str">
        <v>Centrosema pascuorum</v>
      </c>
      <c r="AN52" t="str">
        <v>Centrosema pascuorum</v>
      </c>
      <c r="AO52" t="str">
        <v>Centrosema pascuorum</v>
      </c>
      <c r="AP52" t="str">
        <v>Centrosema pascuorum</v>
      </c>
      <c r="AQ52" t="str">
        <v>Centrosema pascuorum</v>
      </c>
      <c r="AR52" t="str">
        <v>Centrosema pascuorum</v>
      </c>
      <c r="AS52" t="str">
        <v>Centrosema pascuorum</v>
      </c>
      <c r="AT52" t="str">
        <v>Centrosema pascuorum</v>
      </c>
      <c r="AU52" t="str">
        <v>Centrosema pascuorum</v>
      </c>
      <c r="AV52" t="str">
        <v>Centrosema pascuorum</v>
      </c>
      <c r="AW52" t="str">
        <v>Centrosema pascuorum</v>
      </c>
      <c r="AX52" t="str">
        <v>Centrosema pascuorum</v>
      </c>
      <c r="AY52" t="str">
        <v>Centrosema pascuorum</v>
      </c>
      <c r="AZ52" t="str">
        <v>Centrosema pascuorum</v>
      </c>
    </row>
    <row r="53" spans="1:52" x14ac:dyDescent="0.5">
      <c r="A53" s="760" t="s">
        <v>1672</v>
      </c>
      <c r="B53" t="s">
        <v>1422</v>
      </c>
      <c r="C53" t="s">
        <v>1455</v>
      </c>
      <c r="D53" t="s">
        <v>1673</v>
      </c>
      <c r="E53" t="s">
        <v>1673</v>
      </c>
      <c r="F53" t="s">
        <v>1453</v>
      </c>
      <c r="G53" t="s">
        <v>1674</v>
      </c>
      <c r="H53" t="s">
        <v>1427</v>
      </c>
      <c r="I53" t="s">
        <v>1437</v>
      </c>
      <c r="J53" t="str">
        <f t="shared" si="1"/>
        <v>a17.1</v>
      </c>
      <c r="K53" t="str">
        <f t="shared" si="0"/>
        <v>a17.2</v>
      </c>
      <c r="L53" t="str">
        <f t="shared" si="2"/>
        <v>a17</v>
      </c>
      <c r="P53" t="str">
        <v>Charcoal</v>
      </c>
      <c r="R53" t="str">
        <v>Cephalapod</v>
      </c>
      <c r="S53" t="str">
        <v>Cephalapod</v>
      </c>
      <c r="T53" t="str">
        <v>Cephalapod</v>
      </c>
      <c r="U53" t="str">
        <v>Cephalapod</v>
      </c>
      <c r="V53" t="str">
        <v>Cephalapod</v>
      </c>
      <c r="W53" t="str">
        <v>Cephalapod</v>
      </c>
      <c r="X53" t="str">
        <v>Cephalapod</v>
      </c>
      <c r="Y53" t="str">
        <v>Cephalapod</v>
      </c>
      <c r="Z53" t="str">
        <v>Cephalapod</v>
      </c>
      <c r="AA53" t="str">
        <v>Cephalapod</v>
      </c>
      <c r="AB53" t="str">
        <v>Cephalapod</v>
      </c>
      <c r="AC53" t="str">
        <v>Cephalapod</v>
      </c>
      <c r="AD53" t="str">
        <v>Cephalapod</v>
      </c>
      <c r="AE53" t="str">
        <v>Cephalapod</v>
      </c>
      <c r="AF53" t="str">
        <v>Cephalapod</v>
      </c>
      <c r="AG53" t="str">
        <v>Cephalapod</v>
      </c>
      <c r="AH53" t="str">
        <v>Cephalapod</v>
      </c>
      <c r="AI53" t="str">
        <v>Cephalapod</v>
      </c>
      <c r="AJ53" t="str">
        <v>Cephalapod</v>
      </c>
      <c r="AK53" t="str">
        <v>Cephalapod</v>
      </c>
      <c r="AL53" t="str">
        <v>Cephalapod</v>
      </c>
      <c r="AM53" t="str">
        <v>Cephalapod</v>
      </c>
      <c r="AN53" t="str">
        <v>Cephalapod</v>
      </c>
      <c r="AO53" t="str">
        <v>Cephalapod</v>
      </c>
      <c r="AP53" t="str">
        <v>Cephalapod</v>
      </c>
      <c r="AQ53" t="str">
        <v>Cephalapod</v>
      </c>
      <c r="AR53" t="str">
        <v>Cephalapod</v>
      </c>
      <c r="AS53" t="str">
        <v>Cephalapod</v>
      </c>
      <c r="AT53" t="str">
        <v>Cephalapod</v>
      </c>
      <c r="AU53" t="str">
        <v>Cephalapod</v>
      </c>
      <c r="AV53" t="str">
        <v>Cephalapod</v>
      </c>
      <c r="AW53" t="str">
        <v>Cephalapod</v>
      </c>
      <c r="AX53" t="str">
        <v>Cephalapod</v>
      </c>
      <c r="AY53" t="str">
        <v>Cephalapod</v>
      </c>
      <c r="AZ53" t="str">
        <v>Cephalapod</v>
      </c>
    </row>
    <row r="54" spans="1:52" x14ac:dyDescent="0.5">
      <c r="A54" s="760" t="s">
        <v>1675</v>
      </c>
      <c r="B54" t="s">
        <v>1422</v>
      </c>
      <c r="C54" t="s">
        <v>1455</v>
      </c>
      <c r="D54" t="s">
        <v>1676</v>
      </c>
      <c r="E54" t="s">
        <v>1676</v>
      </c>
      <c r="F54" t="s">
        <v>1453</v>
      </c>
      <c r="G54" t="s">
        <v>1677</v>
      </c>
      <c r="H54" t="s">
        <v>1427</v>
      </c>
      <c r="I54" t="s">
        <v>1437</v>
      </c>
      <c r="J54" t="str">
        <f t="shared" si="1"/>
        <v>a17.1</v>
      </c>
      <c r="K54" t="str">
        <f t="shared" si="0"/>
        <v>a17.2</v>
      </c>
      <c r="L54" t="str">
        <f t="shared" si="2"/>
        <v>a17</v>
      </c>
      <c r="P54" t="str">
        <v>Cherry</v>
      </c>
      <c r="R54" t="str">
        <v>Charcoal</v>
      </c>
      <c r="S54" t="str">
        <v>Charcoal</v>
      </c>
      <c r="T54" t="str">
        <v>Charcoal</v>
      </c>
      <c r="U54" t="str">
        <v>Charcoal</v>
      </c>
      <c r="V54" t="str">
        <v>Charcoal</v>
      </c>
      <c r="W54" t="str">
        <v>Charcoal</v>
      </c>
      <c r="X54" t="str">
        <v>Charcoal</v>
      </c>
      <c r="Y54" t="str">
        <v>Charcoal</v>
      </c>
      <c r="Z54" t="str">
        <v>Charcoal</v>
      </c>
      <c r="AA54" t="str">
        <v>Charcoal</v>
      </c>
      <c r="AB54" t="str">
        <v>Charcoal</v>
      </c>
      <c r="AC54" t="str">
        <v>Charcoal</v>
      </c>
      <c r="AD54" t="str">
        <v>Charcoal</v>
      </c>
      <c r="AE54" t="str">
        <v>Charcoal</v>
      </c>
      <c r="AF54" t="str">
        <v>Charcoal</v>
      </c>
      <c r="AG54" t="str">
        <v>Charcoal</v>
      </c>
      <c r="AH54" t="str">
        <v>Charcoal</v>
      </c>
      <c r="AI54" t="str">
        <v>Charcoal</v>
      </c>
      <c r="AJ54" t="str">
        <v>Charcoal</v>
      </c>
      <c r="AK54" t="str">
        <v>Charcoal</v>
      </c>
      <c r="AL54" t="str">
        <v>Charcoal</v>
      </c>
      <c r="AM54" t="str">
        <v>Charcoal</v>
      </c>
      <c r="AN54" t="str">
        <v>Charcoal</v>
      </c>
      <c r="AO54" t="str">
        <v>Charcoal</v>
      </c>
      <c r="AP54" t="str">
        <v>Charcoal</v>
      </c>
      <c r="AQ54" t="str">
        <v>Charcoal</v>
      </c>
      <c r="AR54" t="str">
        <v>Charcoal</v>
      </c>
      <c r="AS54" t="str">
        <v>Charcoal</v>
      </c>
      <c r="AT54" t="str">
        <v>Charcoal</v>
      </c>
      <c r="AU54" t="str">
        <v>Charcoal</v>
      </c>
      <c r="AV54" t="str">
        <v>Charcoal</v>
      </c>
      <c r="AW54" t="str">
        <v>Charcoal</v>
      </c>
      <c r="AX54" t="str">
        <v>Charcoal</v>
      </c>
      <c r="AY54" t="str">
        <v>Charcoal</v>
      </c>
      <c r="AZ54" t="str">
        <v>Charcoal</v>
      </c>
    </row>
    <row r="55" spans="1:52" x14ac:dyDescent="0.5">
      <c r="A55" s="760" t="s">
        <v>1678</v>
      </c>
      <c r="B55" t="s">
        <v>1422</v>
      </c>
      <c r="C55" t="s">
        <v>1455</v>
      </c>
      <c r="D55" t="s">
        <v>1679</v>
      </c>
      <c r="E55" t="s">
        <v>1679</v>
      </c>
      <c r="F55" t="s">
        <v>1453</v>
      </c>
      <c r="G55" t="s">
        <v>1680</v>
      </c>
      <c r="H55" t="s">
        <v>1427</v>
      </c>
      <c r="I55" t="s">
        <v>1437</v>
      </c>
      <c r="J55" t="str">
        <f t="shared" si="1"/>
        <v>a17.1</v>
      </c>
      <c r="K55" t="str">
        <f t="shared" si="0"/>
        <v>a17.2</v>
      </c>
      <c r="L55" t="str">
        <f t="shared" si="2"/>
        <v>a17</v>
      </c>
      <c r="P55" t="str">
        <v>Chestnut</v>
      </c>
      <c r="R55" t="str">
        <v>Cherry</v>
      </c>
      <c r="S55" t="str">
        <v>Cherry</v>
      </c>
      <c r="T55" t="str">
        <v>Cherry</v>
      </c>
      <c r="U55" t="str">
        <v>Cherry</v>
      </c>
      <c r="V55" t="str">
        <v>Cherry</v>
      </c>
      <c r="W55" t="str">
        <v>Cherry</v>
      </c>
      <c r="X55" t="str">
        <v>Cherry</v>
      </c>
      <c r="Y55" t="str">
        <v>Cherry</v>
      </c>
      <c r="Z55" t="str">
        <v>Cherry</v>
      </c>
      <c r="AA55" t="str">
        <v>Cherry</v>
      </c>
      <c r="AB55" t="str">
        <v>Cherry</v>
      </c>
      <c r="AC55" t="str">
        <v>Cherry</v>
      </c>
      <c r="AD55" t="str">
        <v>Cherry</v>
      </c>
      <c r="AE55" t="str">
        <v>Cherry</v>
      </c>
      <c r="AF55" t="str">
        <v>Cherry</v>
      </c>
      <c r="AG55" t="str">
        <v>Cherry</v>
      </c>
      <c r="AH55" t="str">
        <v>Cherry</v>
      </c>
      <c r="AI55" t="str">
        <v>Cherry</v>
      </c>
      <c r="AJ55" t="str">
        <v>Cherry</v>
      </c>
      <c r="AK55" t="str">
        <v>Cherry</v>
      </c>
      <c r="AL55" t="str">
        <v>Cherry</v>
      </c>
      <c r="AM55" t="str">
        <v>Cherry</v>
      </c>
      <c r="AN55" t="str">
        <v>Cherry</v>
      </c>
      <c r="AO55" t="str">
        <v>Cherry</v>
      </c>
      <c r="AP55" t="str">
        <v>Cherry</v>
      </c>
      <c r="AQ55" t="str">
        <v>Cherry</v>
      </c>
      <c r="AR55" t="str">
        <v>Cherry</v>
      </c>
      <c r="AS55" t="str">
        <v>Cherry</v>
      </c>
      <c r="AT55" t="str">
        <v>Cherry</v>
      </c>
      <c r="AU55" t="str">
        <v>Cherry</v>
      </c>
      <c r="AV55" t="str">
        <v>Cherry</v>
      </c>
      <c r="AW55" t="str">
        <v>Cherry</v>
      </c>
      <c r="AX55" t="str">
        <v>Cherry</v>
      </c>
      <c r="AY55" t="str">
        <v>Cherry</v>
      </c>
      <c r="AZ55" t="str">
        <v>Cherry</v>
      </c>
    </row>
    <row r="56" spans="1:52" x14ac:dyDescent="0.5">
      <c r="A56" s="760" t="s">
        <v>1681</v>
      </c>
      <c r="B56" t="s">
        <v>1422</v>
      </c>
      <c r="C56" t="s">
        <v>1455</v>
      </c>
      <c r="D56" t="s">
        <v>1682</v>
      </c>
      <c r="E56" t="s">
        <v>1683</v>
      </c>
      <c r="F56" t="s">
        <v>1453</v>
      </c>
      <c r="G56" t="s">
        <v>1684</v>
      </c>
      <c r="H56" t="s">
        <v>1427</v>
      </c>
      <c r="I56" t="s">
        <v>1437</v>
      </c>
      <c r="J56" t="str">
        <f t="shared" si="1"/>
        <v>a17.1</v>
      </c>
      <c r="K56" t="str">
        <f t="shared" si="0"/>
        <v>a17.2</v>
      </c>
      <c r="L56" t="str">
        <f t="shared" si="2"/>
        <v>a17</v>
      </c>
      <c r="P56" t="str">
        <v>Chicken</v>
      </c>
      <c r="R56" t="str">
        <v>Chestnut</v>
      </c>
      <c r="S56" t="str">
        <v>Chestnut</v>
      </c>
      <c r="T56" t="str">
        <v>Chestnut</v>
      </c>
      <c r="U56" t="str">
        <v>Chestnut</v>
      </c>
      <c r="V56" t="str">
        <v>Chestnut</v>
      </c>
      <c r="W56" t="str">
        <v>Chestnut</v>
      </c>
      <c r="X56" t="str">
        <v>Chestnut</v>
      </c>
      <c r="Y56" t="str">
        <v>Chestnut</v>
      </c>
      <c r="Z56" t="str">
        <v>Chestnut</v>
      </c>
      <c r="AA56" t="str">
        <v>Chestnut</v>
      </c>
      <c r="AB56" t="str">
        <v>Chestnut</v>
      </c>
      <c r="AC56" t="str">
        <v>Chestnut</v>
      </c>
      <c r="AD56" t="str">
        <v>Chestnut</v>
      </c>
      <c r="AE56" t="str">
        <v>Chestnut</v>
      </c>
      <c r="AF56" t="str">
        <v>Chestnut</v>
      </c>
      <c r="AG56" t="str">
        <v>Chestnut</v>
      </c>
      <c r="AH56" t="str">
        <v>Chestnut</v>
      </c>
      <c r="AI56" t="str">
        <v>Chestnut</v>
      </c>
      <c r="AJ56" t="str">
        <v>Chestnut</v>
      </c>
      <c r="AK56" t="str">
        <v>Chestnut</v>
      </c>
      <c r="AL56" t="str">
        <v>Chestnut</v>
      </c>
      <c r="AM56" t="str">
        <v>Chestnut</v>
      </c>
      <c r="AN56" t="str">
        <v>Chestnut</v>
      </c>
      <c r="AO56" t="str">
        <v>Chestnut</v>
      </c>
      <c r="AP56" t="str">
        <v>Chestnut</v>
      </c>
      <c r="AQ56" t="str">
        <v>Chestnut</v>
      </c>
      <c r="AR56" t="str">
        <v>Chestnut</v>
      </c>
      <c r="AS56" t="str">
        <v>Chestnut</v>
      </c>
      <c r="AT56" t="str">
        <v>Chestnut</v>
      </c>
      <c r="AU56" t="str">
        <v>Chestnut</v>
      </c>
      <c r="AV56" t="str">
        <v>Chestnut</v>
      </c>
      <c r="AW56" t="str">
        <v>Chestnut</v>
      </c>
      <c r="AX56" t="str">
        <v>Chestnut</v>
      </c>
      <c r="AY56" t="str">
        <v>Chestnut</v>
      </c>
      <c r="AZ56" t="str">
        <v>Chestnut</v>
      </c>
    </row>
    <row r="57" spans="1:52" x14ac:dyDescent="0.5">
      <c r="A57" s="760" t="s">
        <v>1685</v>
      </c>
      <c r="B57" t="s">
        <v>1422</v>
      </c>
      <c r="C57" t="s">
        <v>1455</v>
      </c>
      <c r="D57" t="s">
        <v>1686</v>
      </c>
      <c r="E57" t="s">
        <v>1686</v>
      </c>
      <c r="F57" t="s">
        <v>1453</v>
      </c>
      <c r="G57" t="s">
        <v>1687</v>
      </c>
      <c r="H57" t="s">
        <v>1427</v>
      </c>
      <c r="I57" t="s">
        <v>1437</v>
      </c>
      <c r="J57" t="str">
        <f t="shared" si="1"/>
        <v>a17.1</v>
      </c>
      <c r="K57" t="str">
        <f t="shared" si="0"/>
        <v>a17.2</v>
      </c>
      <c r="L57" t="str">
        <f t="shared" si="2"/>
        <v>a17</v>
      </c>
      <c r="P57" t="str">
        <v>Chickpea</v>
      </c>
      <c r="R57" t="str">
        <v>Chicken</v>
      </c>
      <c r="S57" t="str">
        <v>Chicken</v>
      </c>
      <c r="T57" t="str">
        <v>Chicken</v>
      </c>
      <c r="U57" t="str">
        <v>Chicken</v>
      </c>
      <c r="V57" t="str">
        <v>Chicken</v>
      </c>
      <c r="W57" t="str">
        <v>Chicken</v>
      </c>
      <c r="X57" t="str">
        <v>Chicken</v>
      </c>
      <c r="Y57" t="str">
        <v>Chicken</v>
      </c>
      <c r="Z57" t="str">
        <v>Chicken</v>
      </c>
      <c r="AA57" t="str">
        <v>Chicken</v>
      </c>
      <c r="AB57" t="str">
        <v>Chicken</v>
      </c>
      <c r="AC57" t="str">
        <v>Chicken</v>
      </c>
      <c r="AD57" t="str">
        <v>Chicken</v>
      </c>
      <c r="AE57" t="str">
        <v>Chicken</v>
      </c>
      <c r="AF57" t="str">
        <v>Chicken</v>
      </c>
      <c r="AG57" t="str">
        <v>Chicken</v>
      </c>
      <c r="AH57" t="str">
        <v>Chicken</v>
      </c>
      <c r="AI57" t="str">
        <v>Chicken</v>
      </c>
      <c r="AJ57" t="str">
        <v>Chicken</v>
      </c>
      <c r="AK57" t="str">
        <v>Chicken</v>
      </c>
      <c r="AL57" t="str">
        <v>Chicken</v>
      </c>
      <c r="AM57" t="str">
        <v>Chicken</v>
      </c>
      <c r="AN57" t="str">
        <v>Chicken</v>
      </c>
      <c r="AO57" t="str">
        <v>Chicken</v>
      </c>
      <c r="AP57" t="str">
        <v>Chicken</v>
      </c>
      <c r="AQ57" t="str">
        <v>Chicken</v>
      </c>
      <c r="AR57" t="str">
        <v>Chicken</v>
      </c>
      <c r="AS57" t="str">
        <v>Chicken</v>
      </c>
      <c r="AT57" t="str">
        <v>Chicken</v>
      </c>
      <c r="AU57" t="str">
        <v>Chicken</v>
      </c>
      <c r="AV57" t="str">
        <v>Chicken</v>
      </c>
      <c r="AW57" t="str">
        <v>Chicken</v>
      </c>
      <c r="AX57" t="str">
        <v>Chicken</v>
      </c>
      <c r="AY57" t="str">
        <v>Chicken</v>
      </c>
      <c r="AZ57" t="str">
        <v>Chicken</v>
      </c>
    </row>
    <row r="58" spans="1:52" x14ac:dyDescent="0.5">
      <c r="A58" s="760" t="s">
        <v>1688</v>
      </c>
      <c r="B58" t="s">
        <v>1422</v>
      </c>
      <c r="C58" t="s">
        <v>1455</v>
      </c>
      <c r="D58" t="s">
        <v>1689</v>
      </c>
      <c r="E58" t="s">
        <v>1689</v>
      </c>
      <c r="F58" t="s">
        <v>1453</v>
      </c>
      <c r="G58" t="s">
        <v>1690</v>
      </c>
      <c r="H58" t="s">
        <v>1427</v>
      </c>
      <c r="I58" t="s">
        <v>1437</v>
      </c>
      <c r="J58" t="str">
        <f t="shared" si="1"/>
        <v>a17.1</v>
      </c>
      <c r="K58" t="str">
        <f t="shared" si="0"/>
        <v>a17.2</v>
      </c>
      <c r="L58" t="str">
        <f t="shared" si="2"/>
        <v>a17</v>
      </c>
      <c r="P58" t="str">
        <v>Chili</v>
      </c>
      <c r="R58" t="str">
        <v>Chickpea</v>
      </c>
      <c r="S58" t="str">
        <v>Chickpea</v>
      </c>
      <c r="T58" t="str">
        <v>Chickpea</v>
      </c>
      <c r="U58" t="str">
        <v>Chickpea</v>
      </c>
      <c r="V58" t="str">
        <v>Chickpea</v>
      </c>
      <c r="W58" t="str">
        <v>Chickpea</v>
      </c>
      <c r="X58" t="str">
        <v>Chickpea</v>
      </c>
      <c r="Y58" t="str">
        <v>Chickpea</v>
      </c>
      <c r="Z58" t="str">
        <v>Chickpea</v>
      </c>
      <c r="AA58" t="str">
        <v>Chickpea</v>
      </c>
      <c r="AB58" t="str">
        <v>Chickpea</v>
      </c>
      <c r="AC58" t="str">
        <v>Chickpea</v>
      </c>
      <c r="AD58" t="str">
        <v>Chickpea</v>
      </c>
      <c r="AE58" t="str">
        <v>Chickpea</v>
      </c>
      <c r="AF58" t="str">
        <v>Chickpea</v>
      </c>
      <c r="AG58" t="str">
        <v>Chickpea</v>
      </c>
      <c r="AH58" t="str">
        <v>Chickpea</v>
      </c>
      <c r="AI58" t="str">
        <v>Chickpea</v>
      </c>
      <c r="AJ58" t="str">
        <v>Chickpea</v>
      </c>
      <c r="AK58" t="str">
        <v>Chickpea</v>
      </c>
      <c r="AL58" t="str">
        <v>Chickpea</v>
      </c>
      <c r="AM58" t="str">
        <v>Chickpea</v>
      </c>
      <c r="AN58" t="str">
        <v>Chickpea</v>
      </c>
      <c r="AO58" t="str">
        <v>Chickpea</v>
      </c>
      <c r="AP58" t="str">
        <v>Chickpea</v>
      </c>
      <c r="AQ58" t="str">
        <v>Chickpea</v>
      </c>
      <c r="AR58" t="str">
        <v>Chickpea</v>
      </c>
      <c r="AS58" t="str">
        <v>Chickpea</v>
      </c>
      <c r="AT58" t="str">
        <v>Chickpea</v>
      </c>
      <c r="AU58" t="str">
        <v>Chickpea</v>
      </c>
      <c r="AV58" t="str">
        <v>Chickpea</v>
      </c>
      <c r="AW58" t="str">
        <v>Chickpea</v>
      </c>
      <c r="AX58" t="str">
        <v>Chickpea</v>
      </c>
      <c r="AY58" t="str">
        <v>Chickpea</v>
      </c>
      <c r="AZ58" t="str">
        <v>Chickpea</v>
      </c>
    </row>
    <row r="59" spans="1:52" x14ac:dyDescent="0.5">
      <c r="A59" s="760" t="s">
        <v>1691</v>
      </c>
      <c r="B59" t="s">
        <v>1422</v>
      </c>
      <c r="C59" t="s">
        <v>1455</v>
      </c>
      <c r="D59" t="s">
        <v>1692</v>
      </c>
      <c r="E59" t="s">
        <v>1692</v>
      </c>
      <c r="F59" t="s">
        <v>1453</v>
      </c>
      <c r="G59" t="s">
        <v>1693</v>
      </c>
      <c r="H59" t="s">
        <v>1427</v>
      </c>
      <c r="I59" t="s">
        <v>1437</v>
      </c>
      <c r="J59" t="str">
        <f t="shared" si="1"/>
        <v>a17.1</v>
      </c>
      <c r="K59" t="str">
        <f t="shared" si="0"/>
        <v>a17.2</v>
      </c>
      <c r="L59" t="str">
        <f t="shared" si="2"/>
        <v>a17</v>
      </c>
      <c r="P59" t="str">
        <v>Chloris gayana</v>
      </c>
      <c r="R59" t="str">
        <v>Chili</v>
      </c>
      <c r="S59" t="str">
        <v>Chili</v>
      </c>
      <c r="T59" t="str">
        <v>Chili</v>
      </c>
      <c r="U59" t="str">
        <v>Chili</v>
      </c>
      <c r="V59" t="str">
        <v>Chili</v>
      </c>
      <c r="W59" t="str">
        <v>Chili</v>
      </c>
      <c r="X59" t="str">
        <v>Chili</v>
      </c>
      <c r="Y59" t="str">
        <v>Chili</v>
      </c>
      <c r="Z59" t="str">
        <v>Chili</v>
      </c>
      <c r="AA59" t="str">
        <v>Chili</v>
      </c>
      <c r="AB59" t="str">
        <v>Chili</v>
      </c>
      <c r="AC59" t="str">
        <v>Chili</v>
      </c>
      <c r="AD59" t="str">
        <v>Chili</v>
      </c>
      <c r="AE59" t="str">
        <v>Chili</v>
      </c>
      <c r="AF59" t="str">
        <v>Chili</v>
      </c>
      <c r="AG59" t="str">
        <v>Chili</v>
      </c>
      <c r="AH59" t="str">
        <v>Chili</v>
      </c>
      <c r="AI59" t="str">
        <v>Chili</v>
      </c>
      <c r="AJ59" t="str">
        <v>Chili</v>
      </c>
      <c r="AK59" t="str">
        <v>Chili</v>
      </c>
      <c r="AL59" t="str">
        <v>Chili</v>
      </c>
      <c r="AM59" t="str">
        <v>Chili</v>
      </c>
      <c r="AN59" t="str">
        <v>Chili</v>
      </c>
      <c r="AO59" t="str">
        <v>Chili</v>
      </c>
      <c r="AP59" t="str">
        <v>Chili</v>
      </c>
      <c r="AQ59" t="str">
        <v>Chili</v>
      </c>
      <c r="AR59" t="str">
        <v>Chili</v>
      </c>
      <c r="AS59" t="str">
        <v>Chili</v>
      </c>
      <c r="AT59" t="str">
        <v>Chili</v>
      </c>
      <c r="AU59" t="str">
        <v>Chili</v>
      </c>
      <c r="AV59" t="str">
        <v>Chili</v>
      </c>
      <c r="AW59" t="str">
        <v>Chili</v>
      </c>
      <c r="AX59" t="str">
        <v>Chili</v>
      </c>
      <c r="AY59" t="str">
        <v>Chili</v>
      </c>
      <c r="AZ59" t="str">
        <v>Chili</v>
      </c>
    </row>
    <row r="60" spans="1:52" x14ac:dyDescent="0.5">
      <c r="A60" s="760" t="s">
        <v>1694</v>
      </c>
      <c r="B60" t="s">
        <v>1422</v>
      </c>
      <c r="C60" t="s">
        <v>1455</v>
      </c>
      <c r="D60" t="s">
        <v>1695</v>
      </c>
      <c r="E60" t="s">
        <v>1695</v>
      </c>
      <c r="F60" t="s">
        <v>1453</v>
      </c>
      <c r="G60" t="s">
        <v>1696</v>
      </c>
      <c r="H60" t="s">
        <v>1427</v>
      </c>
      <c r="I60" t="s">
        <v>1437</v>
      </c>
      <c r="J60" t="str">
        <f t="shared" si="1"/>
        <v>a17.1</v>
      </c>
      <c r="K60" t="str">
        <f t="shared" si="0"/>
        <v>a17.2</v>
      </c>
      <c r="L60" t="str">
        <f t="shared" si="2"/>
        <v>a17</v>
      </c>
      <c r="P60" t="str">
        <v>Cinnamon</v>
      </c>
      <c r="R60" t="str">
        <v>Chloris gayana</v>
      </c>
      <c r="S60" t="str">
        <v>Chloris gayana</v>
      </c>
      <c r="T60" t="str">
        <v>Chloris gayana</v>
      </c>
      <c r="U60" t="str">
        <v>Chloris gayana</v>
      </c>
      <c r="V60" t="str">
        <v>Chloris gayana</v>
      </c>
      <c r="W60" t="str">
        <v>Chloris gayana</v>
      </c>
      <c r="X60" t="str">
        <v>Chloris gayana</v>
      </c>
      <c r="Y60" t="str">
        <v>Chloris gayana</v>
      </c>
      <c r="Z60" t="str">
        <v>Chloris gayana</v>
      </c>
      <c r="AA60" t="str">
        <v>Chloris gayana</v>
      </c>
      <c r="AB60" t="str">
        <v>Chloris gayana</v>
      </c>
      <c r="AC60" t="str">
        <v>Chloris gayana</v>
      </c>
      <c r="AD60" t="str">
        <v>Chloris gayana</v>
      </c>
      <c r="AE60" t="str">
        <v>Chloris gayana</v>
      </c>
      <c r="AF60" t="str">
        <v>Chloris gayana</v>
      </c>
      <c r="AG60" t="str">
        <v>Chloris gayana</v>
      </c>
      <c r="AH60" t="str">
        <v>Chloris gayana</v>
      </c>
      <c r="AI60" t="str">
        <v>Chloris gayana</v>
      </c>
      <c r="AJ60" t="str">
        <v>Chloris gayana</v>
      </c>
      <c r="AK60" t="str">
        <v>Chloris gayana</v>
      </c>
      <c r="AL60" t="str">
        <v>Chloris gayana</v>
      </c>
      <c r="AM60" t="str">
        <v>Chloris gayana</v>
      </c>
      <c r="AN60" t="str">
        <v>Chloris gayana</v>
      </c>
      <c r="AO60" t="str">
        <v>Chloris gayana</v>
      </c>
      <c r="AP60" t="str">
        <v>Chloris gayana</v>
      </c>
      <c r="AQ60" t="str">
        <v>Chloris gayana</v>
      </c>
      <c r="AR60" t="str">
        <v>Chloris gayana</v>
      </c>
      <c r="AS60" t="str">
        <v>Chloris gayana</v>
      </c>
      <c r="AT60" t="str">
        <v>Chloris gayana</v>
      </c>
      <c r="AU60" t="str">
        <v>Chloris gayana</v>
      </c>
      <c r="AV60" t="str">
        <v>Chloris gayana</v>
      </c>
      <c r="AW60" t="str">
        <v>Chloris gayana</v>
      </c>
      <c r="AX60" t="str">
        <v>Chloris gayana</v>
      </c>
      <c r="AY60" t="str">
        <v>Chloris gayana</v>
      </c>
      <c r="AZ60" t="str">
        <v>Chloris gayana</v>
      </c>
    </row>
    <row r="61" spans="1:52" x14ac:dyDescent="0.5">
      <c r="A61" s="760" t="s">
        <v>1697</v>
      </c>
      <c r="B61" t="s">
        <v>1422</v>
      </c>
      <c r="C61" t="s">
        <v>1455</v>
      </c>
      <c r="D61" t="s">
        <v>1698</v>
      </c>
      <c r="E61" t="s">
        <v>1698</v>
      </c>
      <c r="F61" t="s">
        <v>1453</v>
      </c>
      <c r="G61" t="s">
        <v>1623</v>
      </c>
      <c r="H61" t="s">
        <v>1427</v>
      </c>
      <c r="I61" t="s">
        <v>1437</v>
      </c>
      <c r="J61" t="str">
        <f t="shared" si="1"/>
        <v>a17.1</v>
      </c>
      <c r="K61" t="str">
        <f t="shared" si="0"/>
        <v>a17.2</v>
      </c>
      <c r="L61" t="str">
        <f t="shared" si="2"/>
        <v>a17</v>
      </c>
      <c r="P61" t="str">
        <v>Cleretum bellidiforme</v>
      </c>
      <c r="R61" t="str">
        <v>Cinnamon</v>
      </c>
      <c r="S61" t="str">
        <v>Cinnamon</v>
      </c>
      <c r="T61" t="str">
        <v>Cinnamon</v>
      </c>
      <c r="U61" t="str">
        <v>Cinnamon</v>
      </c>
      <c r="V61" t="str">
        <v>Cinnamon</v>
      </c>
      <c r="W61" t="str">
        <v>Cinnamon</v>
      </c>
      <c r="X61" t="str">
        <v>Cinnamon</v>
      </c>
      <c r="Y61" t="str">
        <v>Cinnamon</v>
      </c>
      <c r="Z61" t="str">
        <v>Cinnamon</v>
      </c>
      <c r="AA61" t="str">
        <v>Cinnamon</v>
      </c>
      <c r="AB61" t="str">
        <v>Cinnamon</v>
      </c>
      <c r="AC61" t="str">
        <v>Cinnamon</v>
      </c>
      <c r="AD61" t="str">
        <v>Cinnamon</v>
      </c>
      <c r="AE61" t="str">
        <v>Cinnamon</v>
      </c>
      <c r="AF61" t="str">
        <v>Cinnamon</v>
      </c>
      <c r="AG61" t="str">
        <v>Cinnamon</v>
      </c>
      <c r="AH61" t="str">
        <v>Cinnamon</v>
      </c>
      <c r="AI61" t="str">
        <v>Cinnamon</v>
      </c>
      <c r="AJ61" t="str">
        <v>Cinnamon</v>
      </c>
      <c r="AK61" t="str">
        <v>Cinnamon</v>
      </c>
      <c r="AL61" t="str">
        <v>Cinnamon</v>
      </c>
      <c r="AM61" t="str">
        <v>Cinnamon</v>
      </c>
      <c r="AN61" t="str">
        <v>Cinnamon</v>
      </c>
      <c r="AO61" t="str">
        <v>Cinnamon</v>
      </c>
      <c r="AP61" t="str">
        <v>Cinnamon</v>
      </c>
      <c r="AQ61" t="str">
        <v>Cinnamon</v>
      </c>
      <c r="AR61" t="str">
        <v>Cinnamon</v>
      </c>
      <c r="AS61" t="str">
        <v>Cinnamon</v>
      </c>
      <c r="AT61" t="str">
        <v>Cinnamon</v>
      </c>
      <c r="AU61" t="str">
        <v>Cinnamon</v>
      </c>
      <c r="AV61" t="str">
        <v>Cinnamon</v>
      </c>
      <c r="AW61" t="str">
        <v>Cinnamon</v>
      </c>
      <c r="AX61" t="str">
        <v>Cinnamon</v>
      </c>
      <c r="AY61" t="str">
        <v>Cinnamon</v>
      </c>
      <c r="AZ61" t="str">
        <v>Cinnamon</v>
      </c>
    </row>
    <row r="62" spans="1:52" x14ac:dyDescent="0.5">
      <c r="A62" s="760" t="s">
        <v>1699</v>
      </c>
      <c r="B62" t="s">
        <v>1422</v>
      </c>
      <c r="C62" t="s">
        <v>1455</v>
      </c>
      <c r="D62" t="s">
        <v>1700</v>
      </c>
      <c r="E62" t="s">
        <v>1700</v>
      </c>
      <c r="F62" t="s">
        <v>1453</v>
      </c>
      <c r="G62" t="s">
        <v>1701</v>
      </c>
      <c r="H62" t="s">
        <v>1427</v>
      </c>
      <c r="I62" t="s">
        <v>1437</v>
      </c>
      <c r="J62" t="str">
        <f t="shared" si="1"/>
        <v>a17.1</v>
      </c>
      <c r="K62" t="str">
        <f t="shared" si="0"/>
        <v>a17.2</v>
      </c>
      <c r="L62" t="str">
        <f t="shared" si="2"/>
        <v>a17</v>
      </c>
      <c r="P62" t="str">
        <v>Cloves</v>
      </c>
      <c r="R62" t="str">
        <v>Cleretum bellidiforme</v>
      </c>
      <c r="S62" t="str">
        <v>Cleretum bellidiforme</v>
      </c>
      <c r="T62" t="str">
        <v>Cleretum bellidiforme</v>
      </c>
      <c r="U62" t="str">
        <v>Cleretum bellidiforme</v>
      </c>
      <c r="V62" t="str">
        <v>Cleretum bellidiforme</v>
      </c>
      <c r="W62" t="str">
        <v>Cleretum bellidiforme</v>
      </c>
      <c r="X62" t="str">
        <v>Cleretum bellidiforme</v>
      </c>
      <c r="Y62" t="str">
        <v>Cleretum bellidiforme</v>
      </c>
      <c r="Z62" t="str">
        <v>Cleretum bellidiforme</v>
      </c>
      <c r="AA62" t="str">
        <v>Cleretum bellidiforme</v>
      </c>
      <c r="AB62" t="str">
        <v>Cleretum bellidiforme</v>
      </c>
      <c r="AC62" t="str">
        <v>Cleretum bellidiforme</v>
      </c>
      <c r="AD62" t="str">
        <v>Cleretum bellidiforme</v>
      </c>
      <c r="AE62" t="str">
        <v>Cleretum bellidiforme</v>
      </c>
      <c r="AF62" t="str">
        <v>Cleretum bellidiforme</v>
      </c>
      <c r="AG62" t="str">
        <v>Cleretum bellidiforme</v>
      </c>
      <c r="AH62" t="str">
        <v>Cleretum bellidiforme</v>
      </c>
      <c r="AI62" t="str">
        <v>Cleretum bellidiforme</v>
      </c>
      <c r="AJ62" t="str">
        <v>Cleretum bellidiforme</v>
      </c>
      <c r="AK62" t="str">
        <v>Cleretum bellidiforme</v>
      </c>
      <c r="AL62" t="str">
        <v>Cleretum bellidiforme</v>
      </c>
      <c r="AM62" t="str">
        <v>Cleretum bellidiforme</v>
      </c>
      <c r="AN62" t="str">
        <v>Cleretum bellidiforme</v>
      </c>
      <c r="AO62" t="str">
        <v>Cleretum bellidiforme</v>
      </c>
      <c r="AP62" t="str">
        <v>Cleretum bellidiforme</v>
      </c>
      <c r="AQ62" t="str">
        <v>Cleretum bellidiforme</v>
      </c>
      <c r="AR62" t="str">
        <v>Cleretum bellidiforme</v>
      </c>
      <c r="AS62" t="str">
        <v>Cleretum bellidiforme</v>
      </c>
      <c r="AT62" t="str">
        <v>Cleretum bellidiforme</v>
      </c>
      <c r="AU62" t="str">
        <v>Cleretum bellidiforme</v>
      </c>
      <c r="AV62" t="str">
        <v>Cleretum bellidiforme</v>
      </c>
      <c r="AW62" t="str">
        <v>Cleretum bellidiforme</v>
      </c>
      <c r="AX62" t="str">
        <v>Cleretum bellidiforme</v>
      </c>
      <c r="AY62" t="str">
        <v>Cleretum bellidiforme</v>
      </c>
      <c r="AZ62" t="str">
        <v>Cleretum bellidiforme</v>
      </c>
    </row>
    <row r="63" spans="1:52" x14ac:dyDescent="0.5">
      <c r="A63" s="760" t="s">
        <v>1702</v>
      </c>
      <c r="B63" t="s">
        <v>1422</v>
      </c>
      <c r="C63" t="s">
        <v>1455</v>
      </c>
      <c r="D63" t="s">
        <v>1703</v>
      </c>
      <c r="E63" t="s">
        <v>1703</v>
      </c>
      <c r="F63" t="s">
        <v>1453</v>
      </c>
      <c r="G63" t="s">
        <v>1704</v>
      </c>
      <c r="H63" t="s">
        <v>1427</v>
      </c>
      <c r="I63" t="s">
        <v>1437</v>
      </c>
      <c r="J63" t="str">
        <f t="shared" si="1"/>
        <v>a17.1</v>
      </c>
      <c r="K63" t="str">
        <f t="shared" si="0"/>
        <v>a17.2</v>
      </c>
      <c r="L63" t="str">
        <f t="shared" si="2"/>
        <v>a17</v>
      </c>
      <c r="P63" t="str">
        <v>Cocksfoot</v>
      </c>
      <c r="R63" t="str">
        <v>Cloves</v>
      </c>
      <c r="S63" t="str">
        <v>Cloves</v>
      </c>
      <c r="T63" t="str">
        <v>Cloves</v>
      </c>
      <c r="U63" t="str">
        <v>Cloves</v>
      </c>
      <c r="V63" t="str">
        <v>Cloves</v>
      </c>
      <c r="W63" t="str">
        <v>Cloves</v>
      </c>
      <c r="X63" t="str">
        <v>Cloves</v>
      </c>
      <c r="Y63" t="str">
        <v>Cloves</v>
      </c>
      <c r="Z63" t="str">
        <v>Cloves</v>
      </c>
      <c r="AA63" t="str">
        <v>Cloves</v>
      </c>
      <c r="AB63" t="str">
        <v>Cloves</v>
      </c>
      <c r="AC63" t="str">
        <v>Cloves</v>
      </c>
      <c r="AD63" t="str">
        <v>Cloves</v>
      </c>
      <c r="AE63" t="str">
        <v>Cloves</v>
      </c>
      <c r="AF63" t="str">
        <v>Cloves</v>
      </c>
      <c r="AG63" t="str">
        <v>Cloves</v>
      </c>
      <c r="AH63" t="str">
        <v>Cloves</v>
      </c>
      <c r="AI63" t="str">
        <v>Cloves</v>
      </c>
      <c r="AJ63" t="str">
        <v>Cloves</v>
      </c>
      <c r="AK63" t="str">
        <v>Cloves</v>
      </c>
      <c r="AL63" t="str">
        <v>Cloves</v>
      </c>
      <c r="AM63" t="str">
        <v>Cloves</v>
      </c>
      <c r="AN63" t="str">
        <v>Cloves</v>
      </c>
      <c r="AO63" t="str">
        <v>Cloves</v>
      </c>
      <c r="AP63" t="str">
        <v>Cloves</v>
      </c>
      <c r="AQ63" t="str">
        <v>Cloves</v>
      </c>
      <c r="AR63" t="str">
        <v>Cloves</v>
      </c>
      <c r="AS63" t="str">
        <v>Cloves</v>
      </c>
      <c r="AT63" t="str">
        <v>Cloves</v>
      </c>
      <c r="AU63" t="str">
        <v>Cloves</v>
      </c>
      <c r="AV63" t="str">
        <v>Cloves</v>
      </c>
      <c r="AW63" t="str">
        <v>Cloves</v>
      </c>
      <c r="AX63" t="str">
        <v>Cloves</v>
      </c>
      <c r="AY63" t="str">
        <v>Cloves</v>
      </c>
      <c r="AZ63" t="str">
        <v>Cloves</v>
      </c>
    </row>
    <row r="64" spans="1:52" x14ac:dyDescent="0.5">
      <c r="A64" s="760" t="s">
        <v>1705</v>
      </c>
      <c r="B64" t="s">
        <v>1422</v>
      </c>
      <c r="C64" t="s">
        <v>1455</v>
      </c>
      <c r="D64" t="s">
        <v>1706</v>
      </c>
      <c r="E64" t="s">
        <v>1706</v>
      </c>
      <c r="F64" t="s">
        <v>1453</v>
      </c>
      <c r="G64" t="s">
        <v>1707</v>
      </c>
      <c r="H64" t="s">
        <v>1427</v>
      </c>
      <c r="I64" t="s">
        <v>1437</v>
      </c>
      <c r="J64" t="str">
        <f t="shared" si="1"/>
        <v>a17.1</v>
      </c>
      <c r="K64" t="str">
        <f t="shared" si="0"/>
        <v>a17.2</v>
      </c>
      <c r="L64" t="str">
        <f t="shared" si="2"/>
        <v>a17</v>
      </c>
      <c r="P64" t="str">
        <v>Cocoa</v>
      </c>
      <c r="R64" t="str">
        <v>Cocksfoot</v>
      </c>
      <c r="S64" t="str">
        <v>Cocksfoot</v>
      </c>
      <c r="T64" t="str">
        <v>Cocksfoot</v>
      </c>
      <c r="U64" t="str">
        <v>Cocksfoot</v>
      </c>
      <c r="V64" t="str">
        <v>Cocksfoot</v>
      </c>
      <c r="W64" t="str">
        <v>Cocksfoot</v>
      </c>
      <c r="X64" t="str">
        <v>Cocksfoot</v>
      </c>
      <c r="Y64" t="str">
        <v>Cocksfoot</v>
      </c>
      <c r="Z64" t="str">
        <v>Cocksfoot</v>
      </c>
      <c r="AA64" t="str">
        <v>Cocksfoot</v>
      </c>
      <c r="AB64" t="str">
        <v>Cocksfoot</v>
      </c>
      <c r="AC64" t="str">
        <v>Cocksfoot</v>
      </c>
      <c r="AD64" t="str">
        <v>Cocksfoot</v>
      </c>
      <c r="AE64" t="str">
        <v>Cocksfoot</v>
      </c>
      <c r="AF64" t="str">
        <v>Cocksfoot</v>
      </c>
      <c r="AG64" t="str">
        <v>Cocksfoot</v>
      </c>
      <c r="AH64" t="str">
        <v>Cocksfoot</v>
      </c>
      <c r="AI64" t="str">
        <v>Cocksfoot</v>
      </c>
      <c r="AJ64" t="str">
        <v>Cocksfoot</v>
      </c>
      <c r="AK64" t="str">
        <v>Cocksfoot</v>
      </c>
      <c r="AL64" t="str">
        <v>Cocksfoot</v>
      </c>
      <c r="AM64" t="str">
        <v>Cocksfoot</v>
      </c>
      <c r="AN64" t="str">
        <v>Cocksfoot</v>
      </c>
      <c r="AO64" t="str">
        <v>Cocksfoot</v>
      </c>
      <c r="AP64" t="str">
        <v>Cocksfoot</v>
      </c>
      <c r="AQ64" t="str">
        <v>Cocksfoot</v>
      </c>
      <c r="AR64" t="str">
        <v>Cocksfoot</v>
      </c>
      <c r="AS64" t="str">
        <v>Cocksfoot</v>
      </c>
      <c r="AT64" t="str">
        <v>Cocksfoot</v>
      </c>
      <c r="AU64" t="str">
        <v>Cocksfoot</v>
      </c>
      <c r="AV64" t="str">
        <v>Cocksfoot</v>
      </c>
      <c r="AW64" t="str">
        <v>Cocksfoot</v>
      </c>
      <c r="AX64" t="str">
        <v>Cocksfoot</v>
      </c>
      <c r="AY64" t="str">
        <v>Cocksfoot</v>
      </c>
      <c r="AZ64" t="str">
        <v>Cocksfoot</v>
      </c>
    </row>
    <row r="65" spans="1:52" x14ac:dyDescent="0.5">
      <c r="A65" s="760" t="s">
        <v>1708</v>
      </c>
      <c r="B65" t="s">
        <v>1422</v>
      </c>
      <c r="C65" t="s">
        <v>1455</v>
      </c>
      <c r="D65" t="s">
        <v>1709</v>
      </c>
      <c r="E65" t="s">
        <v>1709</v>
      </c>
      <c r="F65" t="s">
        <v>1453</v>
      </c>
      <c r="G65" t="s">
        <v>1710</v>
      </c>
      <c r="H65" t="s">
        <v>1427</v>
      </c>
      <c r="I65" t="s">
        <v>1437</v>
      </c>
      <c r="J65" t="str">
        <f t="shared" si="1"/>
        <v>a17.1</v>
      </c>
      <c r="K65" t="str">
        <f t="shared" si="0"/>
        <v>a17.2</v>
      </c>
      <c r="L65" t="str">
        <f t="shared" si="2"/>
        <v>a17</v>
      </c>
      <c r="P65" t="str">
        <v>Coconut</v>
      </c>
      <c r="R65" t="str">
        <v>Cocoa</v>
      </c>
      <c r="S65" t="str">
        <v>Cocoa</v>
      </c>
      <c r="T65" t="str">
        <v>Cocoa</v>
      </c>
      <c r="U65" t="str">
        <v>Cocoa</v>
      </c>
      <c r="V65" t="str">
        <v>Cocoa</v>
      </c>
      <c r="W65" t="str">
        <v>Cocoa</v>
      </c>
      <c r="X65" t="str">
        <v>Cocoa</v>
      </c>
      <c r="Y65" t="str">
        <v>Cocoa</v>
      </c>
      <c r="Z65" t="str">
        <v>Cocoa</v>
      </c>
      <c r="AA65" t="str">
        <v>Cocoa</v>
      </c>
      <c r="AB65" t="str">
        <v>Cocoa</v>
      </c>
      <c r="AC65" t="str">
        <v>Cocoa</v>
      </c>
      <c r="AD65" t="str">
        <v>Cocoa</v>
      </c>
      <c r="AE65" t="str">
        <v>Cocoa</v>
      </c>
      <c r="AF65" t="str">
        <v>Cocoa</v>
      </c>
      <c r="AG65" t="str">
        <v>Cocoa</v>
      </c>
      <c r="AH65" t="str">
        <v>Cocoa</v>
      </c>
      <c r="AI65" t="str">
        <v>Cocoa</v>
      </c>
      <c r="AJ65" t="str">
        <v>Cocoa</v>
      </c>
      <c r="AK65" t="str">
        <v>Cocoa</v>
      </c>
      <c r="AL65" t="str">
        <v>Cocoa</v>
      </c>
      <c r="AM65" t="str">
        <v>Cocoa</v>
      </c>
      <c r="AN65" t="str">
        <v>Cocoa</v>
      </c>
      <c r="AO65" t="str">
        <v>Cocoa</v>
      </c>
      <c r="AP65" t="str">
        <v>Cocoa</v>
      </c>
      <c r="AQ65" t="str">
        <v>Cocoa</v>
      </c>
      <c r="AR65" t="str">
        <v>Cocoa</v>
      </c>
      <c r="AS65" t="str">
        <v>Cocoa</v>
      </c>
      <c r="AT65" t="str">
        <v>Cocoa</v>
      </c>
      <c r="AU65" t="str">
        <v>Cocoa</v>
      </c>
      <c r="AV65" t="str">
        <v>Cocoa</v>
      </c>
      <c r="AW65" t="str">
        <v>Cocoa</v>
      </c>
      <c r="AX65" t="str">
        <v>Cocoa</v>
      </c>
      <c r="AY65" t="str">
        <v>Cocoa</v>
      </c>
      <c r="AZ65" t="str">
        <v>Cocoa</v>
      </c>
    </row>
    <row r="66" spans="1:52" x14ac:dyDescent="0.5">
      <c r="A66" s="760" t="s">
        <v>1711</v>
      </c>
      <c r="B66" t="s">
        <v>1422</v>
      </c>
      <c r="C66" t="s">
        <v>1455</v>
      </c>
      <c r="D66" t="s">
        <v>1712</v>
      </c>
      <c r="E66" t="s">
        <v>1712</v>
      </c>
      <c r="F66" t="s">
        <v>1453</v>
      </c>
      <c r="G66" t="s">
        <v>1713</v>
      </c>
      <c r="H66" t="s">
        <v>1427</v>
      </c>
      <c r="I66" t="s">
        <v>1437</v>
      </c>
      <c r="J66" t="str">
        <f t="shared" si="1"/>
        <v>a17.1</v>
      </c>
      <c r="K66" t="str">
        <f t="shared" ref="K66:K126" si="3">IF(H66="NA","NA",IF(I66="Yes",IF(H66="Yes","a16.2",IF(H66="No","a17.2","a15.2")),IF(H66="Yes","b41.1",IF(H66="No","b41.2","b41"))))</f>
        <v>a17.2</v>
      </c>
      <c r="L66" t="str">
        <f t="shared" si="2"/>
        <v>a17</v>
      </c>
      <c r="P66" t="str">
        <v>Coffee</v>
      </c>
      <c r="R66" t="str">
        <v>Coconut</v>
      </c>
      <c r="S66" t="str">
        <v>Coconut</v>
      </c>
      <c r="T66" t="str">
        <v>Coconut</v>
      </c>
      <c r="U66" t="str">
        <v>Coconut</v>
      </c>
      <c r="V66" t="str">
        <v>Coconut</v>
      </c>
      <c r="W66" t="str">
        <v>Coconut</v>
      </c>
      <c r="X66" t="str">
        <v>Coconut</v>
      </c>
      <c r="Y66" t="str">
        <v>Coconut</v>
      </c>
      <c r="Z66" t="str">
        <v>Coconut</v>
      </c>
      <c r="AA66" t="str">
        <v>Coconut</v>
      </c>
      <c r="AB66" t="str">
        <v>Coconut</v>
      </c>
      <c r="AC66" t="str">
        <v>Coconut</v>
      </c>
      <c r="AD66" t="str">
        <v>Coconut</v>
      </c>
      <c r="AE66" t="str">
        <v>Coconut</v>
      </c>
      <c r="AF66" t="str">
        <v>Coconut</v>
      </c>
      <c r="AG66" t="str">
        <v>Coconut</v>
      </c>
      <c r="AH66" t="str">
        <v>Coconut</v>
      </c>
      <c r="AI66" t="str">
        <v>Coconut</v>
      </c>
      <c r="AJ66" t="str">
        <v>Coconut</v>
      </c>
      <c r="AK66" t="str">
        <v>Coconut</v>
      </c>
      <c r="AL66" t="str">
        <v>Coconut</v>
      </c>
      <c r="AM66" t="str">
        <v>Coconut</v>
      </c>
      <c r="AN66" t="str">
        <v>Coconut</v>
      </c>
      <c r="AO66" t="str">
        <v>Coconut</v>
      </c>
      <c r="AP66" t="str">
        <v>Coconut</v>
      </c>
      <c r="AQ66" t="str">
        <v>Coconut</v>
      </c>
      <c r="AR66" t="str">
        <v>Coconut</v>
      </c>
      <c r="AS66" t="str">
        <v>Coconut</v>
      </c>
      <c r="AT66" t="str">
        <v>Coconut</v>
      </c>
      <c r="AU66" t="str">
        <v>Coconut</v>
      </c>
      <c r="AV66" t="str">
        <v>Coconut</v>
      </c>
      <c r="AW66" t="str">
        <v>Coconut</v>
      </c>
      <c r="AX66" t="str">
        <v>Coconut</v>
      </c>
      <c r="AY66" t="str">
        <v>Coconut</v>
      </c>
      <c r="AZ66" t="str">
        <v>Coconut</v>
      </c>
    </row>
    <row r="67" spans="1:52" x14ac:dyDescent="0.5">
      <c r="A67" s="760" t="s">
        <v>1714</v>
      </c>
      <c r="B67" t="s">
        <v>1422</v>
      </c>
      <c r="C67" t="s">
        <v>1455</v>
      </c>
      <c r="D67" t="s">
        <v>1715</v>
      </c>
      <c r="E67" t="s">
        <v>1716</v>
      </c>
      <c r="F67" t="s">
        <v>1453</v>
      </c>
      <c r="G67" t="s">
        <v>1717</v>
      </c>
      <c r="H67" t="s">
        <v>1427</v>
      </c>
      <c r="I67" t="s">
        <v>1437</v>
      </c>
      <c r="J67" t="str">
        <f t="shared" ref="J67:J128" si="4">IF(H67="NA","NA",IF(I67="Yes",IF(H67="Yes","a16.1",IF(H67="No","a17.1","a15.1")),IF(H67="Yes","b27.1",IF(H67="No","b27.2","b27"))))</f>
        <v>a17.1</v>
      </c>
      <c r="K67" t="str">
        <f t="shared" si="3"/>
        <v>a17.2</v>
      </c>
      <c r="L67" t="str">
        <f t="shared" ref="L67:L130" si="5">IF(H67="NA","NA",IF(I67="Yes",IF(H67="Yes","a16",IF(H67="No","a17","a15")),IF(H67="Yes","b40.1",IF(H67="No","b40.2","b40"))))</f>
        <v>a17</v>
      </c>
      <c r="P67" t="str">
        <v>Coir</v>
      </c>
      <c r="R67" t="str">
        <v>Coffee</v>
      </c>
      <c r="S67" t="str">
        <v>Coffee</v>
      </c>
      <c r="T67" t="str">
        <v>Coffee</v>
      </c>
      <c r="U67" t="str">
        <v>Coffee</v>
      </c>
      <c r="V67" t="str">
        <v>Coffee</v>
      </c>
      <c r="W67" t="str">
        <v>Coffee</v>
      </c>
      <c r="X67" t="str">
        <v>Coffee</v>
      </c>
      <c r="Y67" t="str">
        <v>Coffee</v>
      </c>
      <c r="Z67" t="str">
        <v>Coffee</v>
      </c>
      <c r="AA67" t="str">
        <v>Coffee</v>
      </c>
      <c r="AB67" t="str">
        <v>Coffee</v>
      </c>
      <c r="AC67" t="str">
        <v>Coffee</v>
      </c>
      <c r="AD67" t="str">
        <v>Coffee</v>
      </c>
      <c r="AE67" t="str">
        <v>Coffee</v>
      </c>
      <c r="AF67" t="str">
        <v>Coffee</v>
      </c>
      <c r="AG67" t="str">
        <v>Coffee</v>
      </c>
      <c r="AH67" t="str">
        <v>Coffee</v>
      </c>
      <c r="AI67" t="str">
        <v>Coffee</v>
      </c>
      <c r="AJ67" t="str">
        <v>Coffee</v>
      </c>
      <c r="AK67" t="str">
        <v>Coffee</v>
      </c>
      <c r="AL67" t="str">
        <v>Coffee</v>
      </c>
      <c r="AM67" t="str">
        <v>Coffee</v>
      </c>
      <c r="AN67" t="str">
        <v>Coffee</v>
      </c>
      <c r="AO67" t="str">
        <v>Coffee</v>
      </c>
      <c r="AP67" t="str">
        <v>Coffee</v>
      </c>
      <c r="AQ67" t="str">
        <v>Coffee</v>
      </c>
      <c r="AR67" t="str">
        <v>Coffee</v>
      </c>
      <c r="AS67" t="str">
        <v>Coffee</v>
      </c>
      <c r="AT67" t="str">
        <v>Coffee</v>
      </c>
      <c r="AU67" t="str">
        <v>Coffee</v>
      </c>
      <c r="AV67" t="str">
        <v>Coffee</v>
      </c>
      <c r="AW67" t="str">
        <v>Coffee</v>
      </c>
      <c r="AX67" t="str">
        <v>Coffee</v>
      </c>
      <c r="AY67" t="str">
        <v>Coffee</v>
      </c>
      <c r="AZ67" t="str">
        <v>Coffee</v>
      </c>
    </row>
    <row r="68" spans="1:52" x14ac:dyDescent="0.5">
      <c r="A68" s="760" t="s">
        <v>1718</v>
      </c>
      <c r="B68" t="s">
        <v>1422</v>
      </c>
      <c r="C68" t="s">
        <v>1455</v>
      </c>
      <c r="D68" t="s">
        <v>1719</v>
      </c>
      <c r="E68" t="s">
        <v>1716</v>
      </c>
      <c r="F68" t="s">
        <v>1453</v>
      </c>
      <c r="G68" t="s">
        <v>1717</v>
      </c>
      <c r="H68" t="s">
        <v>1427</v>
      </c>
      <c r="I68" t="s">
        <v>1437</v>
      </c>
      <c r="J68" t="str">
        <f t="shared" si="4"/>
        <v>a17.1</v>
      </c>
      <c r="K68" t="str">
        <f t="shared" si="3"/>
        <v>a17.2</v>
      </c>
      <c r="L68" t="str">
        <f t="shared" si="5"/>
        <v>a17</v>
      </c>
      <c r="P68" t="str">
        <v>Collector Urchin</v>
      </c>
      <c r="R68" t="str">
        <v>Coir</v>
      </c>
      <c r="S68" t="str">
        <v>Coir</v>
      </c>
      <c r="T68" t="str">
        <v>Coir</v>
      </c>
      <c r="U68" t="str">
        <v>Coir</v>
      </c>
      <c r="V68" t="str">
        <v>Coir</v>
      </c>
      <c r="W68" t="str">
        <v>Coir</v>
      </c>
      <c r="X68" t="str">
        <v>Coir</v>
      </c>
      <c r="Y68" t="str">
        <v>Coir</v>
      </c>
      <c r="Z68" t="str">
        <v>Coir</v>
      </c>
      <c r="AA68" t="str">
        <v>Coir</v>
      </c>
      <c r="AB68" t="str">
        <v>Coir</v>
      </c>
      <c r="AC68" t="str">
        <v>Coir</v>
      </c>
      <c r="AD68" t="str">
        <v>Coir</v>
      </c>
      <c r="AE68" t="str">
        <v>Coir</v>
      </c>
      <c r="AF68" t="str">
        <v>Coir</v>
      </c>
      <c r="AG68" t="str">
        <v>Coir</v>
      </c>
      <c r="AH68" t="str">
        <v>Coir</v>
      </c>
      <c r="AI68" t="str">
        <v>Coir</v>
      </c>
      <c r="AJ68" t="str">
        <v>Coir</v>
      </c>
      <c r="AK68" t="str">
        <v>Coir</v>
      </c>
      <c r="AL68" t="str">
        <v>Coir</v>
      </c>
      <c r="AM68" t="str">
        <v>Coir</v>
      </c>
      <c r="AN68" t="str">
        <v>Coir</v>
      </c>
      <c r="AO68" t="str">
        <v>Coir</v>
      </c>
      <c r="AP68" t="str">
        <v>Coir</v>
      </c>
      <c r="AQ68" t="str">
        <v>Coir</v>
      </c>
      <c r="AR68" t="str">
        <v>Coir</v>
      </c>
      <c r="AS68" t="str">
        <v>Coir</v>
      </c>
      <c r="AT68" t="str">
        <v>Coir</v>
      </c>
      <c r="AU68" t="str">
        <v>Coir</v>
      </c>
      <c r="AV68" t="str">
        <v>Coir</v>
      </c>
      <c r="AW68" t="str">
        <v>Coir</v>
      </c>
      <c r="AX68" t="str">
        <v>Coir</v>
      </c>
      <c r="AY68" t="str">
        <v>Coir</v>
      </c>
      <c r="AZ68" t="str">
        <v>Coir</v>
      </c>
    </row>
    <row r="69" spans="1:52" x14ac:dyDescent="0.5">
      <c r="A69" s="760" t="s">
        <v>1720</v>
      </c>
      <c r="B69" t="s">
        <v>1422</v>
      </c>
      <c r="C69" t="s">
        <v>1455</v>
      </c>
      <c r="D69" t="s">
        <v>1721</v>
      </c>
      <c r="E69" t="s">
        <v>1721</v>
      </c>
      <c r="F69" t="s">
        <v>1453</v>
      </c>
      <c r="G69" t="s">
        <v>1722</v>
      </c>
      <c r="H69" t="s">
        <v>1427</v>
      </c>
      <c r="I69" t="s">
        <v>1437</v>
      </c>
      <c r="J69" t="str">
        <f t="shared" si="4"/>
        <v>a17.1</v>
      </c>
      <c r="K69" t="str">
        <f t="shared" si="3"/>
        <v>a17.2</v>
      </c>
      <c r="L69" t="str">
        <f t="shared" si="5"/>
        <v>a17</v>
      </c>
      <c r="P69" t="str">
        <v>Common Bean</v>
      </c>
      <c r="R69" t="str">
        <v>Collector Urchin</v>
      </c>
      <c r="S69" t="str">
        <v>Collector Urchin</v>
      </c>
      <c r="T69" t="str">
        <v>Collector Urchin</v>
      </c>
      <c r="U69" t="str">
        <v>Collector Urchin</v>
      </c>
      <c r="V69" t="str">
        <v>Collector Urchin</v>
      </c>
      <c r="W69" t="str">
        <v>Collector Urchin</v>
      </c>
      <c r="X69" t="str">
        <v>Collector Urchin</v>
      </c>
      <c r="Y69" t="str">
        <v>Collector Urchin</v>
      </c>
      <c r="Z69" t="str">
        <v>Collector Urchin</v>
      </c>
      <c r="AA69" t="str">
        <v>Collector Urchin</v>
      </c>
      <c r="AB69" t="str">
        <v>Collector Urchin</v>
      </c>
      <c r="AC69" t="str">
        <v>Collector Urchin</v>
      </c>
      <c r="AD69" t="str">
        <v>Collector Urchin</v>
      </c>
      <c r="AE69" t="str">
        <v>Collector Urchin</v>
      </c>
      <c r="AF69" t="str">
        <v>Collector Urchin</v>
      </c>
      <c r="AG69" t="str">
        <v>Collector Urchin</v>
      </c>
      <c r="AH69" t="str">
        <v>Collector Urchin</v>
      </c>
      <c r="AI69" t="str">
        <v>Collector Urchin</v>
      </c>
      <c r="AJ69" t="str">
        <v>Collector Urchin</v>
      </c>
      <c r="AK69" t="str">
        <v>Collector Urchin</v>
      </c>
      <c r="AL69" t="str">
        <v>Collector Urchin</v>
      </c>
      <c r="AM69" t="str">
        <v>Collector Urchin</v>
      </c>
      <c r="AN69" t="str">
        <v>Collector Urchin</v>
      </c>
      <c r="AO69" t="str">
        <v>Collector Urchin</v>
      </c>
      <c r="AP69" t="str">
        <v>Collector Urchin</v>
      </c>
      <c r="AQ69" t="str">
        <v>Collector Urchin</v>
      </c>
      <c r="AR69" t="str">
        <v>Collector Urchin</v>
      </c>
      <c r="AS69" t="str">
        <v>Collector Urchin</v>
      </c>
      <c r="AT69" t="str">
        <v>Collector Urchin</v>
      </c>
      <c r="AU69" t="str">
        <v>Collector Urchin</v>
      </c>
      <c r="AV69" t="str">
        <v>Collector Urchin</v>
      </c>
      <c r="AW69" t="str">
        <v>Collector Urchin</v>
      </c>
      <c r="AX69" t="str">
        <v>Collector Urchin</v>
      </c>
      <c r="AY69" t="str">
        <v>Collector Urchin</v>
      </c>
      <c r="AZ69" t="str">
        <v>Collector Urchin</v>
      </c>
    </row>
    <row r="70" spans="1:52" x14ac:dyDescent="0.5">
      <c r="A70" s="760" t="s">
        <v>1723</v>
      </c>
      <c r="B70" t="s">
        <v>1422</v>
      </c>
      <c r="C70" t="s">
        <v>1455</v>
      </c>
      <c r="D70" t="s">
        <v>1724</v>
      </c>
      <c r="E70" t="s">
        <v>1724</v>
      </c>
      <c r="F70" t="s">
        <v>1453</v>
      </c>
      <c r="G70" t="s">
        <v>1725</v>
      </c>
      <c r="H70" t="s">
        <v>1427</v>
      </c>
      <c r="I70" t="s">
        <v>1437</v>
      </c>
      <c r="J70" t="str">
        <f t="shared" si="4"/>
        <v>a17.1</v>
      </c>
      <c r="K70" t="str">
        <f t="shared" si="3"/>
        <v>a17.2</v>
      </c>
      <c r="L70" t="str">
        <f t="shared" si="5"/>
        <v>a17</v>
      </c>
      <c r="P70" t="str">
        <v>Common Purslane</v>
      </c>
      <c r="R70" t="str">
        <v>Common Bean</v>
      </c>
      <c r="S70" t="str">
        <v>Common Bean</v>
      </c>
      <c r="T70" t="str">
        <v>Common Bean</v>
      </c>
      <c r="U70" t="str">
        <v>Common Bean</v>
      </c>
      <c r="V70" t="str">
        <v>Common Bean</v>
      </c>
      <c r="W70" t="str">
        <v>Common Bean</v>
      </c>
      <c r="X70" t="str">
        <v>Common Bean</v>
      </c>
      <c r="Y70" t="str">
        <v>Common Bean</v>
      </c>
      <c r="Z70" t="str">
        <v>Common Bean</v>
      </c>
      <c r="AA70" t="str">
        <v>Common Bean</v>
      </c>
      <c r="AB70" t="str">
        <v>Common Bean</v>
      </c>
      <c r="AC70" t="str">
        <v>Common Bean</v>
      </c>
      <c r="AD70" t="str">
        <v>Common Bean</v>
      </c>
      <c r="AE70" t="str">
        <v>Common Bean</v>
      </c>
      <c r="AF70" t="str">
        <v>Common Bean</v>
      </c>
      <c r="AG70" t="str">
        <v>Common Bean</v>
      </c>
      <c r="AH70" t="str">
        <v>Common Bean</v>
      </c>
      <c r="AI70" t="str">
        <v>Common Bean</v>
      </c>
      <c r="AJ70" t="str">
        <v>Common Bean</v>
      </c>
      <c r="AK70" t="str">
        <v>Common Bean</v>
      </c>
      <c r="AL70" t="str">
        <v>Common Bean</v>
      </c>
      <c r="AM70" t="str">
        <v>Common Bean</v>
      </c>
      <c r="AN70" t="str">
        <v>Common Bean</v>
      </c>
      <c r="AO70" t="str">
        <v>Common Bean</v>
      </c>
      <c r="AP70" t="str">
        <v>Common Bean</v>
      </c>
      <c r="AQ70" t="str">
        <v>Common Bean</v>
      </c>
      <c r="AR70" t="str">
        <v>Common Bean</v>
      </c>
      <c r="AS70" t="str">
        <v>Common Bean</v>
      </c>
      <c r="AT70" t="str">
        <v>Common Bean</v>
      </c>
      <c r="AU70" t="str">
        <v>Common Bean</v>
      </c>
      <c r="AV70" t="str">
        <v>Common Bean</v>
      </c>
      <c r="AW70" t="str">
        <v>Common Bean</v>
      </c>
      <c r="AX70" t="str">
        <v>Common Bean</v>
      </c>
      <c r="AY70" t="str">
        <v>Common Bean</v>
      </c>
      <c r="AZ70" t="str">
        <v>Common Bean</v>
      </c>
    </row>
    <row r="71" spans="1:52" x14ac:dyDescent="0.5">
      <c r="A71" s="760" t="s">
        <v>1726</v>
      </c>
      <c r="B71" t="s">
        <v>1422</v>
      </c>
      <c r="C71" t="s">
        <v>1455</v>
      </c>
      <c r="D71" t="s">
        <v>1727</v>
      </c>
      <c r="E71" t="s">
        <v>1727</v>
      </c>
      <c r="F71" t="s">
        <v>1453</v>
      </c>
      <c r="G71" t="s">
        <v>1728</v>
      </c>
      <c r="H71" t="s">
        <v>1427</v>
      </c>
      <c r="I71" t="s">
        <v>1437</v>
      </c>
      <c r="J71" t="str">
        <f t="shared" si="4"/>
        <v>a17.1</v>
      </c>
      <c r="K71" t="str">
        <f t="shared" si="3"/>
        <v>a17.2</v>
      </c>
      <c r="L71" t="str">
        <f t="shared" si="5"/>
        <v>a17</v>
      </c>
      <c r="P71" t="str">
        <v>Congo Grass</v>
      </c>
      <c r="R71" t="str">
        <v>Common Purslane</v>
      </c>
      <c r="S71" t="str">
        <v>Common Purslane</v>
      </c>
      <c r="T71" t="str">
        <v>Common Purslane</v>
      </c>
      <c r="U71" t="str">
        <v>Common Purslane</v>
      </c>
      <c r="V71" t="str">
        <v>Common Purslane</v>
      </c>
      <c r="W71" t="str">
        <v>Common Purslane</v>
      </c>
      <c r="X71" t="str">
        <v>Common Purslane</v>
      </c>
      <c r="Y71" t="str">
        <v>Common Purslane</v>
      </c>
      <c r="Z71" t="str">
        <v>Common Purslane</v>
      </c>
      <c r="AA71" t="str">
        <v>Common Purslane</v>
      </c>
      <c r="AB71" t="str">
        <v>Common Purslane</v>
      </c>
      <c r="AC71" t="str">
        <v>Common Purslane</v>
      </c>
      <c r="AD71" t="str">
        <v>Common Purslane</v>
      </c>
      <c r="AE71" t="str">
        <v>Common Purslane</v>
      </c>
      <c r="AF71" t="str">
        <v>Common Purslane</v>
      </c>
      <c r="AG71" t="str">
        <v>Common Purslane</v>
      </c>
      <c r="AH71" t="str">
        <v>Common Purslane</v>
      </c>
      <c r="AI71" t="str">
        <v>Common Purslane</v>
      </c>
      <c r="AJ71" t="str">
        <v>Common Purslane</v>
      </c>
      <c r="AK71" t="str">
        <v>Common Purslane</v>
      </c>
      <c r="AL71" t="str">
        <v>Common Purslane</v>
      </c>
      <c r="AM71" t="str">
        <v>Common Purslane</v>
      </c>
      <c r="AN71" t="str">
        <v>Common Purslane</v>
      </c>
      <c r="AO71" t="str">
        <v>Common Purslane</v>
      </c>
      <c r="AP71" t="str">
        <v>Common Purslane</v>
      </c>
      <c r="AQ71" t="str">
        <v>Common Purslane</v>
      </c>
      <c r="AR71" t="str">
        <v>Common Purslane</v>
      </c>
      <c r="AS71" t="str">
        <v>Common Purslane</v>
      </c>
      <c r="AT71" t="str">
        <v>Common Purslane</v>
      </c>
      <c r="AU71" t="str">
        <v>Common Purslane</v>
      </c>
      <c r="AV71" t="str">
        <v>Common Purslane</v>
      </c>
      <c r="AW71" t="str">
        <v>Common Purslane</v>
      </c>
      <c r="AX71" t="str">
        <v>Common Purslane</v>
      </c>
      <c r="AY71" t="str">
        <v>Common Purslane</v>
      </c>
      <c r="AZ71" t="str">
        <v>Common Purslane</v>
      </c>
    </row>
    <row r="72" spans="1:52" x14ac:dyDescent="0.5">
      <c r="A72" s="760" t="s">
        <v>1729</v>
      </c>
      <c r="B72" t="s">
        <v>1422</v>
      </c>
      <c r="C72" t="s">
        <v>1455</v>
      </c>
      <c r="D72" t="s">
        <v>1730</v>
      </c>
      <c r="E72" t="s">
        <v>1730</v>
      </c>
      <c r="F72" t="s">
        <v>1453</v>
      </c>
      <c r="G72" t="s">
        <v>1731</v>
      </c>
      <c r="H72" t="s">
        <v>1427</v>
      </c>
      <c r="I72" t="s">
        <v>1437</v>
      </c>
      <c r="J72" t="str">
        <f t="shared" si="4"/>
        <v>a17.1</v>
      </c>
      <c r="K72" t="str">
        <f t="shared" si="3"/>
        <v>a17.2</v>
      </c>
      <c r="L72" t="str">
        <f t="shared" si="5"/>
        <v>a17</v>
      </c>
      <c r="P72" t="str">
        <v>Cooking Banana</v>
      </c>
      <c r="R72" t="str">
        <v>Congo Grass</v>
      </c>
      <c r="S72" t="str">
        <v>Congo Grass</v>
      </c>
      <c r="T72" t="str">
        <v>Congo Grass</v>
      </c>
      <c r="U72" t="str">
        <v>Congo Grass</v>
      </c>
      <c r="V72" t="str">
        <v>Congo Grass</v>
      </c>
      <c r="W72" t="str">
        <v>Congo Grass</v>
      </c>
      <c r="X72" t="str">
        <v>Congo Grass</v>
      </c>
      <c r="Y72" t="str">
        <v>Congo Grass</v>
      </c>
      <c r="Z72" t="str">
        <v>Congo Grass</v>
      </c>
      <c r="AA72" t="str">
        <v>Congo Grass</v>
      </c>
      <c r="AB72" t="str">
        <v>Congo Grass</v>
      </c>
      <c r="AC72" t="str">
        <v>Congo Grass</v>
      </c>
      <c r="AD72" t="str">
        <v>Congo Grass</v>
      </c>
      <c r="AE72" t="str">
        <v>Congo Grass</v>
      </c>
      <c r="AF72" t="str">
        <v>Congo Grass</v>
      </c>
      <c r="AG72" t="str">
        <v>Congo Grass</v>
      </c>
      <c r="AH72" t="str">
        <v>Congo Grass</v>
      </c>
      <c r="AI72" t="str">
        <v>Congo Grass</v>
      </c>
      <c r="AJ72" t="str">
        <v>Congo Grass</v>
      </c>
      <c r="AK72" t="str">
        <v>Congo Grass</v>
      </c>
      <c r="AL72" t="str">
        <v>Congo Grass</v>
      </c>
      <c r="AM72" t="str">
        <v>Congo Grass</v>
      </c>
      <c r="AN72" t="str">
        <v>Congo Grass</v>
      </c>
      <c r="AO72" t="str">
        <v>Congo Grass</v>
      </c>
      <c r="AP72" t="str">
        <v>Congo Grass</v>
      </c>
      <c r="AQ72" t="str">
        <v>Congo Grass</v>
      </c>
      <c r="AR72" t="str">
        <v>Congo Grass</v>
      </c>
      <c r="AS72" t="str">
        <v>Congo Grass</v>
      </c>
      <c r="AT72" t="str">
        <v>Congo Grass</v>
      </c>
      <c r="AU72" t="str">
        <v>Congo Grass</v>
      </c>
      <c r="AV72" t="str">
        <v>Congo Grass</v>
      </c>
      <c r="AW72" t="str">
        <v>Congo Grass</v>
      </c>
      <c r="AX72" t="str">
        <v>Congo Grass</v>
      </c>
      <c r="AY72" t="str">
        <v>Congo Grass</v>
      </c>
      <c r="AZ72" t="str">
        <v>Congo Grass</v>
      </c>
    </row>
    <row r="73" spans="1:52" x14ac:dyDescent="0.5">
      <c r="A73" s="760" t="s">
        <v>1732</v>
      </c>
      <c r="B73" t="s">
        <v>1422</v>
      </c>
      <c r="C73" t="s">
        <v>1455</v>
      </c>
      <c r="D73" t="s">
        <v>1733</v>
      </c>
      <c r="E73" t="s">
        <v>1733</v>
      </c>
      <c r="F73" t="s">
        <v>1453</v>
      </c>
      <c r="G73" t="s">
        <v>1734</v>
      </c>
      <c r="H73" t="s">
        <v>1427</v>
      </c>
      <c r="I73" t="s">
        <v>1437</v>
      </c>
      <c r="J73" t="str">
        <f t="shared" si="4"/>
        <v>a17.1</v>
      </c>
      <c r="K73" t="str">
        <f t="shared" si="3"/>
        <v>a17.2</v>
      </c>
      <c r="L73" t="str">
        <f t="shared" si="5"/>
        <v>a17</v>
      </c>
      <c r="P73" t="str">
        <v>Cookstove</v>
      </c>
      <c r="R73" t="str">
        <v>Cooking Banana</v>
      </c>
      <c r="S73" t="str">
        <v>Cooking Banana</v>
      </c>
      <c r="T73" t="str">
        <v>Cooking Banana</v>
      </c>
      <c r="U73" t="str">
        <v>Cooking Banana</v>
      </c>
      <c r="V73" t="str">
        <v>Cooking Banana</v>
      </c>
      <c r="W73" t="str">
        <v>Cooking Banana</v>
      </c>
      <c r="X73" t="str">
        <v>Cooking Banana</v>
      </c>
      <c r="Y73" t="str">
        <v>Cooking Banana</v>
      </c>
      <c r="Z73" t="str">
        <v>Cooking Banana</v>
      </c>
      <c r="AA73" t="str">
        <v>Cooking Banana</v>
      </c>
      <c r="AB73" t="str">
        <v>Cooking Banana</v>
      </c>
      <c r="AC73" t="str">
        <v>Cooking Banana</v>
      </c>
      <c r="AD73" t="str">
        <v>Cooking Banana</v>
      </c>
      <c r="AE73" t="str">
        <v>Cooking Banana</v>
      </c>
      <c r="AF73" t="str">
        <v>Cooking Banana</v>
      </c>
      <c r="AG73" t="str">
        <v>Cooking Banana</v>
      </c>
      <c r="AH73" t="str">
        <v>Cooking Banana</v>
      </c>
      <c r="AI73" t="str">
        <v>Cooking Banana</v>
      </c>
      <c r="AJ73" t="str">
        <v>Cooking Banana</v>
      </c>
      <c r="AK73" t="str">
        <v>Cooking Banana</v>
      </c>
      <c r="AL73" t="str">
        <v>Cooking Banana</v>
      </c>
      <c r="AM73" t="str">
        <v>Cooking Banana</v>
      </c>
      <c r="AN73" t="str">
        <v>Cooking Banana</v>
      </c>
      <c r="AO73" t="str">
        <v>Cooking Banana</v>
      </c>
      <c r="AP73" t="str">
        <v>Cooking Banana</v>
      </c>
      <c r="AQ73" t="str">
        <v>Cooking Banana</v>
      </c>
      <c r="AR73" t="str">
        <v>Cooking Banana</v>
      </c>
      <c r="AS73" t="str">
        <v>Cooking Banana</v>
      </c>
      <c r="AT73" t="str">
        <v>Cooking Banana</v>
      </c>
      <c r="AU73" t="str">
        <v>Cooking Banana</v>
      </c>
      <c r="AV73" t="str">
        <v>Cooking Banana</v>
      </c>
      <c r="AW73" t="str">
        <v>Cooking Banana</v>
      </c>
      <c r="AX73" t="str">
        <v>Cooking Banana</v>
      </c>
      <c r="AY73" t="str">
        <v>Cooking Banana</v>
      </c>
      <c r="AZ73" t="str">
        <v>Cooking Banana</v>
      </c>
    </row>
    <row r="74" spans="1:52" x14ac:dyDescent="0.5">
      <c r="A74" s="760" t="s">
        <v>1735</v>
      </c>
      <c r="B74" t="s">
        <v>1422</v>
      </c>
      <c r="C74" t="s">
        <v>1455</v>
      </c>
      <c r="D74" t="s">
        <v>1736</v>
      </c>
      <c r="E74" t="s">
        <v>1736</v>
      </c>
      <c r="F74" t="s">
        <v>1453</v>
      </c>
      <c r="G74" t="s">
        <v>1737</v>
      </c>
      <c r="H74" t="s">
        <v>1427</v>
      </c>
      <c r="I74" t="s">
        <v>1427</v>
      </c>
      <c r="J74" t="str">
        <f t="shared" si="4"/>
        <v>b27.2</v>
      </c>
      <c r="K74" t="str">
        <f t="shared" si="3"/>
        <v>b41.2</v>
      </c>
      <c r="L74" t="str">
        <f t="shared" si="5"/>
        <v>b40.2</v>
      </c>
      <c r="P74" t="str">
        <v>Coriander</v>
      </c>
      <c r="R74" t="str">
        <v>Cookstove</v>
      </c>
      <c r="S74" t="str">
        <v>Cookstove</v>
      </c>
      <c r="T74" t="str">
        <v>Cookstove</v>
      </c>
      <c r="U74" t="str">
        <v>Cookstove</v>
      </c>
      <c r="V74" t="str">
        <v>Cookstove</v>
      </c>
      <c r="W74" t="str">
        <v>Cookstove</v>
      </c>
      <c r="X74" t="str">
        <v>Cookstove</v>
      </c>
      <c r="Y74" t="str">
        <v>Cookstove</v>
      </c>
      <c r="Z74" t="str">
        <v>Cookstove</v>
      </c>
      <c r="AA74" t="str">
        <v>Cookstove</v>
      </c>
      <c r="AB74" t="str">
        <v>Cookstove</v>
      </c>
      <c r="AC74" t="str">
        <v>Cookstove</v>
      </c>
      <c r="AD74" t="str">
        <v>Cookstove</v>
      </c>
      <c r="AE74" t="str">
        <v>Cookstove</v>
      </c>
      <c r="AF74" t="str">
        <v>Cookstove</v>
      </c>
      <c r="AG74" t="str">
        <v>Cookstove</v>
      </c>
      <c r="AH74" t="str">
        <v>Cookstove</v>
      </c>
      <c r="AI74" t="str">
        <v>Cookstove</v>
      </c>
      <c r="AJ74" t="str">
        <v>Cookstove</v>
      </c>
      <c r="AK74" t="str">
        <v>Cookstove</v>
      </c>
      <c r="AL74" t="str">
        <v>Cookstove</v>
      </c>
      <c r="AM74" t="str">
        <v>Cookstove</v>
      </c>
      <c r="AN74" t="str">
        <v>Cookstove</v>
      </c>
      <c r="AO74" t="str">
        <v>Cookstove</v>
      </c>
      <c r="AP74" t="str">
        <v>Cookstove</v>
      </c>
      <c r="AQ74" t="str">
        <v>Cookstove</v>
      </c>
      <c r="AR74" t="str">
        <v>Cookstove</v>
      </c>
      <c r="AS74" t="str">
        <v>Cookstove</v>
      </c>
      <c r="AT74" t="str">
        <v>Cookstove</v>
      </c>
      <c r="AU74" t="str">
        <v>Cookstove</v>
      </c>
      <c r="AV74" t="str">
        <v>Cookstove</v>
      </c>
      <c r="AW74" t="str">
        <v>Cookstove</v>
      </c>
      <c r="AX74" t="str">
        <v>Cookstove</v>
      </c>
      <c r="AY74" t="str">
        <v>Cookstove</v>
      </c>
      <c r="AZ74" t="str">
        <v>Cookstove</v>
      </c>
    </row>
    <row r="75" spans="1:52" x14ac:dyDescent="0.5">
      <c r="A75" s="760" t="s">
        <v>1738</v>
      </c>
      <c r="B75" t="s">
        <v>1422</v>
      </c>
      <c r="C75" t="s">
        <v>1455</v>
      </c>
      <c r="D75" t="s">
        <v>1739</v>
      </c>
      <c r="E75" t="s">
        <v>1740</v>
      </c>
      <c r="F75" t="s">
        <v>1453</v>
      </c>
      <c r="G75" t="s">
        <v>1741</v>
      </c>
      <c r="H75" t="s">
        <v>1427</v>
      </c>
      <c r="I75" t="s">
        <v>1437</v>
      </c>
      <c r="J75" t="str">
        <f t="shared" si="4"/>
        <v>a17.1</v>
      </c>
      <c r="K75" t="str">
        <f t="shared" si="3"/>
        <v>a17.2</v>
      </c>
      <c r="L75" t="str">
        <f t="shared" si="5"/>
        <v>a17</v>
      </c>
      <c r="P75" t="str">
        <v>Cotton</v>
      </c>
      <c r="R75" t="str">
        <v>Coriander</v>
      </c>
      <c r="S75" t="str">
        <v>Coriander</v>
      </c>
      <c r="T75" t="str">
        <v>Coriander</v>
      </c>
      <c r="U75" t="str">
        <v>Coriander</v>
      </c>
      <c r="V75" t="str">
        <v>Coriander</v>
      </c>
      <c r="W75" t="str">
        <v>Coriander</v>
      </c>
      <c r="X75" t="str">
        <v>Coriander</v>
      </c>
      <c r="Y75" t="str">
        <v>Coriander</v>
      </c>
      <c r="Z75" t="str">
        <v>Coriander</v>
      </c>
      <c r="AA75" t="str">
        <v>Coriander</v>
      </c>
      <c r="AB75" t="str">
        <v>Coriander</v>
      </c>
      <c r="AC75" t="str">
        <v>Coriander</v>
      </c>
      <c r="AD75" t="str">
        <v>Coriander</v>
      </c>
      <c r="AE75" t="str">
        <v>Coriander</v>
      </c>
      <c r="AF75" t="str">
        <v>Coriander</v>
      </c>
      <c r="AG75" t="str">
        <v>Coriander</v>
      </c>
      <c r="AH75" t="str">
        <v>Coriander</v>
      </c>
      <c r="AI75" t="str">
        <v>Coriander</v>
      </c>
      <c r="AJ75" t="str">
        <v>Coriander</v>
      </c>
      <c r="AK75" t="str">
        <v>Coriander</v>
      </c>
      <c r="AL75" t="str">
        <v>Coriander</v>
      </c>
      <c r="AM75" t="str">
        <v>Coriander</v>
      </c>
      <c r="AN75" t="str">
        <v>Coriander</v>
      </c>
      <c r="AO75" t="str">
        <v>Coriander</v>
      </c>
      <c r="AP75" t="str">
        <v>Coriander</v>
      </c>
      <c r="AQ75" t="str">
        <v>Coriander</v>
      </c>
      <c r="AR75" t="str">
        <v>Coriander</v>
      </c>
      <c r="AS75" t="str">
        <v>Coriander</v>
      </c>
      <c r="AT75" t="str">
        <v>Coriander</v>
      </c>
      <c r="AU75" t="str">
        <v>Coriander</v>
      </c>
      <c r="AV75" t="str">
        <v>Coriander</v>
      </c>
      <c r="AW75" t="str">
        <v>Coriander</v>
      </c>
      <c r="AX75" t="str">
        <v>Coriander</v>
      </c>
      <c r="AY75" t="str">
        <v>Coriander</v>
      </c>
      <c r="AZ75" t="str">
        <v>Coriander</v>
      </c>
    </row>
    <row r="76" spans="1:52" x14ac:dyDescent="0.5">
      <c r="A76" s="760" t="s">
        <v>1742</v>
      </c>
      <c r="B76" t="s">
        <v>1422</v>
      </c>
      <c r="C76" t="s">
        <v>1455</v>
      </c>
      <c r="D76" t="s">
        <v>1743</v>
      </c>
      <c r="E76" t="s">
        <v>1743</v>
      </c>
      <c r="F76" t="s">
        <v>1453</v>
      </c>
      <c r="G76" t="s">
        <v>1744</v>
      </c>
      <c r="H76" t="s">
        <v>1427</v>
      </c>
      <c r="I76" t="s">
        <v>1437</v>
      </c>
      <c r="J76" t="str">
        <f t="shared" si="4"/>
        <v>a17.1</v>
      </c>
      <c r="K76" t="str">
        <f t="shared" si="3"/>
        <v>a17.2</v>
      </c>
      <c r="L76" t="str">
        <f t="shared" si="5"/>
        <v>a17</v>
      </c>
      <c r="P76" t="str">
        <v>Cowpea</v>
      </c>
      <c r="R76" t="str">
        <v>Cotton</v>
      </c>
      <c r="S76" t="str">
        <v>Cotton</v>
      </c>
      <c r="T76" t="str">
        <v>Cotton</v>
      </c>
      <c r="U76" t="str">
        <v>Cotton</v>
      </c>
      <c r="V76" t="str">
        <v>Cotton</v>
      </c>
      <c r="W76" t="str">
        <v>Cotton</v>
      </c>
      <c r="X76" t="str">
        <v>Cotton</v>
      </c>
      <c r="Y76" t="str">
        <v>Cotton</v>
      </c>
      <c r="Z76" t="str">
        <v>Cotton</v>
      </c>
      <c r="AA76" t="str">
        <v>Cotton</v>
      </c>
      <c r="AB76" t="str">
        <v>Cotton</v>
      </c>
      <c r="AC76" t="str">
        <v>Cotton</v>
      </c>
      <c r="AD76" t="str">
        <v>Cotton</v>
      </c>
      <c r="AE76" t="str">
        <v>Cotton</v>
      </c>
      <c r="AF76" t="str">
        <v>Cotton</v>
      </c>
      <c r="AG76" t="str">
        <v>Cotton</v>
      </c>
      <c r="AH76" t="str">
        <v>Cotton</v>
      </c>
      <c r="AI76" t="str">
        <v>Cotton</v>
      </c>
      <c r="AJ76" t="str">
        <v>Cotton</v>
      </c>
      <c r="AK76" t="str">
        <v>Cotton</v>
      </c>
      <c r="AL76" t="str">
        <v>Cotton</v>
      </c>
      <c r="AM76" t="str">
        <v>Cotton</v>
      </c>
      <c r="AN76" t="str">
        <v>Cotton</v>
      </c>
      <c r="AO76" t="str">
        <v>Cotton</v>
      </c>
      <c r="AP76" t="str">
        <v>Cotton</v>
      </c>
      <c r="AQ76" t="str">
        <v>Cotton</v>
      </c>
      <c r="AR76" t="str">
        <v>Cotton</v>
      </c>
      <c r="AS76" t="str">
        <v>Cotton</v>
      </c>
      <c r="AT76" t="str">
        <v>Cotton</v>
      </c>
      <c r="AU76" t="str">
        <v>Cotton</v>
      </c>
      <c r="AV76" t="str">
        <v>Cotton</v>
      </c>
      <c r="AW76" t="str">
        <v>Cotton</v>
      </c>
      <c r="AX76" t="str">
        <v>Cotton</v>
      </c>
      <c r="AY76" t="str">
        <v>Cotton</v>
      </c>
      <c r="AZ76" t="str">
        <v>Cotton</v>
      </c>
    </row>
    <row r="77" spans="1:52" x14ac:dyDescent="0.5">
      <c r="A77" s="760" t="s">
        <v>1745</v>
      </c>
      <c r="B77" t="s">
        <v>1422</v>
      </c>
      <c r="C77" t="s">
        <v>1455</v>
      </c>
      <c r="D77" t="s">
        <v>1746</v>
      </c>
      <c r="E77" t="s">
        <v>1747</v>
      </c>
      <c r="F77" t="s">
        <v>1453</v>
      </c>
      <c r="G77" t="s">
        <v>1748</v>
      </c>
      <c r="H77" t="s">
        <v>1427</v>
      </c>
      <c r="I77" t="s">
        <v>1437</v>
      </c>
      <c r="J77" t="str">
        <f t="shared" si="4"/>
        <v>a17.1</v>
      </c>
      <c r="K77" t="str">
        <f t="shared" si="3"/>
        <v>a17.2</v>
      </c>
      <c r="L77" t="str">
        <f t="shared" si="5"/>
        <v>a17</v>
      </c>
      <c r="P77" t="str">
        <v>Cranberry</v>
      </c>
      <c r="R77" t="str">
        <v>Cowpea</v>
      </c>
      <c r="S77" t="str">
        <v>Cowpea</v>
      </c>
      <c r="T77" t="str">
        <v>Cowpea</v>
      </c>
      <c r="U77" t="str">
        <v>Cowpea</v>
      </c>
      <c r="V77" t="str">
        <v>Cowpea</v>
      </c>
      <c r="W77" t="str">
        <v>Cowpea</v>
      </c>
      <c r="X77" t="str">
        <v>Cowpea</v>
      </c>
      <c r="Y77" t="str">
        <v>Cowpea</v>
      </c>
      <c r="Z77" t="str">
        <v>Cowpea</v>
      </c>
      <c r="AA77" t="str">
        <v>Cowpea</v>
      </c>
      <c r="AB77" t="str">
        <v>Cowpea</v>
      </c>
      <c r="AC77" t="str">
        <v>Cowpea</v>
      </c>
      <c r="AD77" t="str">
        <v>Cowpea</v>
      </c>
      <c r="AE77" t="str">
        <v>Cowpea</v>
      </c>
      <c r="AF77" t="str">
        <v>Cowpea</v>
      </c>
      <c r="AG77" t="str">
        <v>Cowpea</v>
      </c>
      <c r="AH77" t="str">
        <v>Cowpea</v>
      </c>
      <c r="AI77" t="str">
        <v>Cowpea</v>
      </c>
      <c r="AJ77" t="str">
        <v>Cowpea</v>
      </c>
      <c r="AK77" t="str">
        <v>Cowpea</v>
      </c>
      <c r="AL77" t="str">
        <v>Cowpea</v>
      </c>
      <c r="AM77" t="str">
        <v>Cowpea</v>
      </c>
      <c r="AN77" t="str">
        <v>Cowpea</v>
      </c>
      <c r="AO77" t="str">
        <v>Cowpea</v>
      </c>
      <c r="AP77" t="str">
        <v>Cowpea</v>
      </c>
      <c r="AQ77" t="str">
        <v>Cowpea</v>
      </c>
      <c r="AR77" t="str">
        <v>Cowpea</v>
      </c>
      <c r="AS77" t="str">
        <v>Cowpea</v>
      </c>
      <c r="AT77" t="str">
        <v>Cowpea</v>
      </c>
      <c r="AU77" t="str">
        <v>Cowpea</v>
      </c>
      <c r="AV77" t="str">
        <v>Cowpea</v>
      </c>
      <c r="AW77" t="str">
        <v>Cowpea</v>
      </c>
      <c r="AX77" t="str">
        <v>Cowpea</v>
      </c>
      <c r="AY77" t="str">
        <v>Cowpea</v>
      </c>
      <c r="AZ77" t="str">
        <v>Cowpea</v>
      </c>
    </row>
    <row r="78" spans="1:52" x14ac:dyDescent="0.5">
      <c r="A78" s="760" t="s">
        <v>1749</v>
      </c>
      <c r="B78" t="s">
        <v>1422</v>
      </c>
      <c r="C78" t="s">
        <v>1455</v>
      </c>
      <c r="D78" t="s">
        <v>1750</v>
      </c>
      <c r="E78" t="s">
        <v>1750</v>
      </c>
      <c r="F78" t="s">
        <v>1453</v>
      </c>
      <c r="G78" t="s">
        <v>1751</v>
      </c>
      <c r="H78" t="s">
        <v>1427</v>
      </c>
      <c r="I78" t="s">
        <v>1437</v>
      </c>
      <c r="J78" t="str">
        <f t="shared" si="4"/>
        <v>a17.1</v>
      </c>
      <c r="K78" t="str">
        <f t="shared" si="3"/>
        <v>a17.2</v>
      </c>
      <c r="L78" t="str">
        <f t="shared" si="5"/>
        <v>a17</v>
      </c>
      <c r="P78" t="str">
        <v>Crotalaria juncea</v>
      </c>
      <c r="R78" t="str">
        <v>Cranberry</v>
      </c>
      <c r="S78" t="str">
        <v>Cranberry</v>
      </c>
      <c r="T78" t="str">
        <v>Cranberry</v>
      </c>
      <c r="U78" t="str">
        <v>Cranberry</v>
      </c>
      <c r="V78" t="str">
        <v>Cranberry</v>
      </c>
      <c r="W78" t="str">
        <v>Cranberry</v>
      </c>
      <c r="X78" t="str">
        <v>Cranberry</v>
      </c>
      <c r="Y78" t="str">
        <v>Cranberry</v>
      </c>
      <c r="Z78" t="str">
        <v>Cranberry</v>
      </c>
      <c r="AA78" t="str">
        <v>Cranberry</v>
      </c>
      <c r="AB78" t="str">
        <v>Cranberry</v>
      </c>
      <c r="AC78" t="str">
        <v>Cranberry</v>
      </c>
      <c r="AD78" t="str">
        <v>Cranberry</v>
      </c>
      <c r="AE78" t="str">
        <v>Cranberry</v>
      </c>
      <c r="AF78" t="str">
        <v>Cranberry</v>
      </c>
      <c r="AG78" t="str">
        <v>Cranberry</v>
      </c>
      <c r="AH78" t="str">
        <v>Cranberry</v>
      </c>
      <c r="AI78" t="str">
        <v>Cranberry</v>
      </c>
      <c r="AJ78" t="str">
        <v>Cranberry</v>
      </c>
      <c r="AK78" t="str">
        <v>Cranberry</v>
      </c>
      <c r="AL78" t="str">
        <v>Cranberry</v>
      </c>
      <c r="AM78" t="str">
        <v>Cranberry</v>
      </c>
      <c r="AN78" t="str">
        <v>Cranberry</v>
      </c>
      <c r="AO78" t="str">
        <v>Cranberry</v>
      </c>
      <c r="AP78" t="str">
        <v>Cranberry</v>
      </c>
      <c r="AQ78" t="str">
        <v>Cranberry</v>
      </c>
      <c r="AR78" t="str">
        <v>Cranberry</v>
      </c>
      <c r="AS78" t="str">
        <v>Cranberry</v>
      </c>
      <c r="AT78" t="str">
        <v>Cranberry</v>
      </c>
      <c r="AU78" t="str">
        <v>Cranberry</v>
      </c>
      <c r="AV78" t="str">
        <v>Cranberry</v>
      </c>
      <c r="AW78" t="str">
        <v>Cranberry</v>
      </c>
      <c r="AX78" t="str">
        <v>Cranberry</v>
      </c>
      <c r="AY78" t="str">
        <v>Cranberry</v>
      </c>
      <c r="AZ78" t="str">
        <v>Cranberry</v>
      </c>
    </row>
    <row r="79" spans="1:52" x14ac:dyDescent="0.5">
      <c r="A79" s="760" t="s">
        <v>1752</v>
      </c>
      <c r="B79" t="s">
        <v>1422</v>
      </c>
      <c r="C79" t="s">
        <v>1455</v>
      </c>
      <c r="D79" t="s">
        <v>1753</v>
      </c>
      <c r="E79" t="s">
        <v>1753</v>
      </c>
      <c r="F79" t="s">
        <v>1453</v>
      </c>
      <c r="G79" t="s">
        <v>1754</v>
      </c>
      <c r="H79" t="s">
        <v>1427</v>
      </c>
      <c r="I79" t="s">
        <v>1437</v>
      </c>
      <c r="J79" t="str">
        <f t="shared" si="4"/>
        <v>a17.1</v>
      </c>
      <c r="K79" t="str">
        <f t="shared" si="3"/>
        <v>a17.2</v>
      </c>
      <c r="L79" t="str">
        <f t="shared" si="5"/>
        <v>a17</v>
      </c>
      <c r="P79" t="str">
        <v>Crustacean</v>
      </c>
      <c r="R79" t="str">
        <v>Crotalaria juncea</v>
      </c>
      <c r="S79" t="str">
        <v>Crotalaria juncea</v>
      </c>
      <c r="T79" t="str">
        <v>Crotalaria juncea</v>
      </c>
      <c r="U79" t="str">
        <v>Crotalaria juncea</v>
      </c>
      <c r="V79" t="str">
        <v>Crotalaria juncea</v>
      </c>
      <c r="W79" t="str">
        <v>Crotalaria juncea</v>
      </c>
      <c r="X79" t="str">
        <v>Crotalaria juncea</v>
      </c>
      <c r="Y79" t="str">
        <v>Crotalaria juncea</v>
      </c>
      <c r="Z79" t="str">
        <v>Crotalaria juncea</v>
      </c>
      <c r="AA79" t="str">
        <v>Crotalaria juncea</v>
      </c>
      <c r="AB79" t="str">
        <v>Crotalaria juncea</v>
      </c>
      <c r="AC79" t="str">
        <v>Crotalaria juncea</v>
      </c>
      <c r="AD79" t="str">
        <v>Crotalaria juncea</v>
      </c>
      <c r="AE79" t="str">
        <v>Crotalaria juncea</v>
      </c>
      <c r="AF79" t="str">
        <v>Crotalaria juncea</v>
      </c>
      <c r="AG79" t="str">
        <v>Crotalaria juncea</v>
      </c>
      <c r="AH79" t="str">
        <v>Crotalaria juncea</v>
      </c>
      <c r="AI79" t="str">
        <v>Crotalaria juncea</v>
      </c>
      <c r="AJ79" t="str">
        <v>Crotalaria juncea</v>
      </c>
      <c r="AK79" t="str">
        <v>Crotalaria juncea</v>
      </c>
      <c r="AL79" t="str">
        <v>Crotalaria juncea</v>
      </c>
      <c r="AM79" t="str">
        <v>Crotalaria juncea</v>
      </c>
      <c r="AN79" t="str">
        <v>Crotalaria juncea</v>
      </c>
      <c r="AO79" t="str">
        <v>Crotalaria juncea</v>
      </c>
      <c r="AP79" t="str">
        <v>Crotalaria juncea</v>
      </c>
      <c r="AQ79" t="str">
        <v>Crotalaria juncea</v>
      </c>
      <c r="AR79" t="str">
        <v>Crotalaria juncea</v>
      </c>
      <c r="AS79" t="str">
        <v>Crotalaria juncea</v>
      </c>
      <c r="AT79" t="str">
        <v>Crotalaria juncea</v>
      </c>
      <c r="AU79" t="str">
        <v>Crotalaria juncea</v>
      </c>
      <c r="AV79" t="str">
        <v>Crotalaria juncea</v>
      </c>
      <c r="AW79" t="str">
        <v>Crotalaria juncea</v>
      </c>
      <c r="AX79" t="str">
        <v>Crotalaria juncea</v>
      </c>
      <c r="AY79" t="str">
        <v>Crotalaria juncea</v>
      </c>
      <c r="AZ79" t="str">
        <v>Crotalaria juncea</v>
      </c>
    </row>
    <row r="80" spans="1:52" x14ac:dyDescent="0.5">
      <c r="A80" s="760" t="s">
        <v>1755</v>
      </c>
      <c r="B80" t="s">
        <v>1422</v>
      </c>
      <c r="C80" t="s">
        <v>1455</v>
      </c>
      <c r="D80" t="s">
        <v>1756</v>
      </c>
      <c r="E80" t="s">
        <v>1756</v>
      </c>
      <c r="F80" t="s">
        <v>1453</v>
      </c>
      <c r="G80" t="s">
        <v>1757</v>
      </c>
      <c r="H80" t="s">
        <v>1427</v>
      </c>
      <c r="I80" t="s">
        <v>1437</v>
      </c>
      <c r="J80" t="str">
        <f t="shared" si="4"/>
        <v>a17.1</v>
      </c>
      <c r="K80" t="str">
        <f t="shared" si="3"/>
        <v>a17.2</v>
      </c>
      <c r="L80" t="str">
        <f t="shared" si="5"/>
        <v>a17</v>
      </c>
      <c r="P80" t="str">
        <v>Cucumber</v>
      </c>
      <c r="R80" t="str">
        <v>Crustacean</v>
      </c>
      <c r="S80" t="str">
        <v>Crustacean</v>
      </c>
      <c r="T80" t="str">
        <v>Crustacean</v>
      </c>
      <c r="U80" t="str">
        <v>Crustacean</v>
      </c>
      <c r="V80" t="str">
        <v>Crustacean</v>
      </c>
      <c r="W80" t="str">
        <v>Crustacean</v>
      </c>
      <c r="X80" t="str">
        <v>Crustacean</v>
      </c>
      <c r="Y80" t="str">
        <v>Crustacean</v>
      </c>
      <c r="Z80" t="str">
        <v>Crustacean</v>
      </c>
      <c r="AA80" t="str">
        <v>Crustacean</v>
      </c>
      <c r="AB80" t="str">
        <v>Crustacean</v>
      </c>
      <c r="AC80" t="str">
        <v>Crustacean</v>
      </c>
      <c r="AD80" t="str">
        <v>Crustacean</v>
      </c>
      <c r="AE80" t="str">
        <v>Crustacean</v>
      </c>
      <c r="AF80" t="str">
        <v>Crustacean</v>
      </c>
      <c r="AG80" t="str">
        <v>Crustacean</v>
      </c>
      <c r="AH80" t="str">
        <v>Crustacean</v>
      </c>
      <c r="AI80" t="str">
        <v>Crustacean</v>
      </c>
      <c r="AJ80" t="str">
        <v>Crustacean</v>
      </c>
      <c r="AK80" t="str">
        <v>Crustacean</v>
      </c>
      <c r="AL80" t="str">
        <v>Crustacean</v>
      </c>
      <c r="AM80" t="str">
        <v>Crustacean</v>
      </c>
      <c r="AN80" t="str">
        <v>Crustacean</v>
      </c>
      <c r="AO80" t="str">
        <v>Crustacean</v>
      </c>
      <c r="AP80" t="str">
        <v>Crustacean</v>
      </c>
      <c r="AQ80" t="str">
        <v>Crustacean</v>
      </c>
      <c r="AR80" t="str">
        <v>Crustacean</v>
      </c>
      <c r="AS80" t="str">
        <v>Crustacean</v>
      </c>
      <c r="AT80" t="str">
        <v>Crustacean</v>
      </c>
      <c r="AU80" t="str">
        <v>Crustacean</v>
      </c>
      <c r="AV80" t="str">
        <v>Crustacean</v>
      </c>
      <c r="AW80" t="str">
        <v>Crustacean</v>
      </c>
      <c r="AX80" t="str">
        <v>Crustacean</v>
      </c>
      <c r="AY80" t="str">
        <v>Crustacean</v>
      </c>
      <c r="AZ80" t="str">
        <v>Crustacean</v>
      </c>
    </row>
    <row r="81" spans="1:52" x14ac:dyDescent="0.5">
      <c r="A81" s="760" t="s">
        <v>1758</v>
      </c>
      <c r="B81" t="s">
        <v>1422</v>
      </c>
      <c r="C81" t="s">
        <v>1455</v>
      </c>
      <c r="D81" t="s">
        <v>1759</v>
      </c>
      <c r="E81" t="s">
        <v>1759</v>
      </c>
      <c r="F81" t="s">
        <v>1453</v>
      </c>
      <c r="G81" t="s">
        <v>1760</v>
      </c>
      <c r="H81" t="s">
        <v>1427</v>
      </c>
      <c r="I81" t="s">
        <v>1427</v>
      </c>
      <c r="J81" t="str">
        <f t="shared" si="4"/>
        <v>b27.2</v>
      </c>
      <c r="K81" t="str">
        <f t="shared" si="3"/>
        <v>b41.2</v>
      </c>
      <c r="L81" t="str">
        <f t="shared" si="5"/>
        <v>b40.2</v>
      </c>
      <c r="P81" t="str">
        <v>Cumin</v>
      </c>
      <c r="R81" t="str">
        <v>Cucumber</v>
      </c>
      <c r="S81" t="str">
        <v>Cucumber</v>
      </c>
      <c r="T81" t="str">
        <v>Cucumber</v>
      </c>
      <c r="U81" t="str">
        <v>Cucumber</v>
      </c>
      <c r="V81" t="str">
        <v>Cucumber</v>
      </c>
      <c r="W81" t="str">
        <v>Cucumber</v>
      </c>
      <c r="X81" t="str">
        <v>Cucumber</v>
      </c>
      <c r="Y81" t="str">
        <v>Cucumber</v>
      </c>
      <c r="Z81" t="str">
        <v>Cucumber</v>
      </c>
      <c r="AA81" t="str">
        <v>Cucumber</v>
      </c>
      <c r="AB81" t="str">
        <v>Cucumber</v>
      </c>
      <c r="AC81" t="str">
        <v>Cucumber</v>
      </c>
      <c r="AD81" t="str">
        <v>Cucumber</v>
      </c>
      <c r="AE81" t="str">
        <v>Cucumber</v>
      </c>
      <c r="AF81" t="str">
        <v>Cucumber</v>
      </c>
      <c r="AG81" t="str">
        <v>Cucumber</v>
      </c>
      <c r="AH81" t="str">
        <v>Cucumber</v>
      </c>
      <c r="AI81" t="str">
        <v>Cucumber</v>
      </c>
      <c r="AJ81" t="str">
        <v>Cucumber</v>
      </c>
      <c r="AK81" t="str">
        <v>Cucumber</v>
      </c>
      <c r="AL81" t="str">
        <v>Cucumber</v>
      </c>
      <c r="AM81" t="str">
        <v>Cucumber</v>
      </c>
      <c r="AN81" t="str">
        <v>Cucumber</v>
      </c>
      <c r="AO81" t="str">
        <v>Cucumber</v>
      </c>
      <c r="AP81" t="str">
        <v>Cucumber</v>
      </c>
      <c r="AQ81" t="str">
        <v>Cucumber</v>
      </c>
      <c r="AR81" t="str">
        <v>Cucumber</v>
      </c>
      <c r="AS81" t="str">
        <v>Cucumber</v>
      </c>
      <c r="AT81" t="str">
        <v>Cucumber</v>
      </c>
      <c r="AU81" t="str">
        <v>Cucumber</v>
      </c>
      <c r="AV81" t="str">
        <v>Cucumber</v>
      </c>
      <c r="AW81" t="str">
        <v>Cucumber</v>
      </c>
      <c r="AX81" t="str">
        <v>Cucumber</v>
      </c>
      <c r="AY81" t="str">
        <v>Cucumber</v>
      </c>
      <c r="AZ81" t="str">
        <v>Cucumber</v>
      </c>
    </row>
    <row r="82" spans="1:52" x14ac:dyDescent="0.5">
      <c r="A82" s="760" t="s">
        <v>1761</v>
      </c>
      <c r="B82" t="s">
        <v>1422</v>
      </c>
      <c r="C82" t="s">
        <v>1455</v>
      </c>
      <c r="D82" t="s">
        <v>1762</v>
      </c>
      <c r="E82" t="s">
        <v>1762</v>
      </c>
      <c r="F82" t="s">
        <v>1453</v>
      </c>
      <c r="G82" t="s">
        <v>1763</v>
      </c>
      <c r="H82" t="s">
        <v>1427</v>
      </c>
      <c r="I82" t="s">
        <v>1437</v>
      </c>
      <c r="J82" t="str">
        <f t="shared" si="4"/>
        <v>a17.1</v>
      </c>
      <c r="K82" t="str">
        <f t="shared" si="3"/>
        <v>a17.2</v>
      </c>
      <c r="L82" t="str">
        <f t="shared" si="5"/>
        <v>a17</v>
      </c>
      <c r="P82" t="str">
        <v>Cupuaçu</v>
      </c>
      <c r="R82" t="str">
        <v>Cumin</v>
      </c>
      <c r="S82" t="str">
        <v>Cumin</v>
      </c>
      <c r="T82" t="str">
        <v>Cumin</v>
      </c>
      <c r="U82" t="str">
        <v>Cumin</v>
      </c>
      <c r="V82" t="str">
        <v>Cumin</v>
      </c>
      <c r="W82" t="str">
        <v>Cumin</v>
      </c>
      <c r="X82" t="str">
        <v>Cumin</v>
      </c>
      <c r="Y82" t="str">
        <v>Cumin</v>
      </c>
      <c r="Z82" t="str">
        <v>Cumin</v>
      </c>
      <c r="AA82" t="str">
        <v>Cumin</v>
      </c>
      <c r="AB82" t="str">
        <v>Cumin</v>
      </c>
      <c r="AC82" t="str">
        <v>Cumin</v>
      </c>
      <c r="AD82" t="str">
        <v>Cumin</v>
      </c>
      <c r="AE82" t="str">
        <v>Cumin</v>
      </c>
      <c r="AF82" t="str">
        <v>Cumin</v>
      </c>
      <c r="AG82" t="str">
        <v>Cumin</v>
      </c>
      <c r="AH82" t="str">
        <v>Cumin</v>
      </c>
      <c r="AI82" t="str">
        <v>Cumin</v>
      </c>
      <c r="AJ82" t="str">
        <v>Cumin</v>
      </c>
      <c r="AK82" t="str">
        <v>Cumin</v>
      </c>
      <c r="AL82" t="str">
        <v>Cumin</v>
      </c>
      <c r="AM82" t="str">
        <v>Cumin</v>
      </c>
      <c r="AN82" t="str">
        <v>Cumin</v>
      </c>
      <c r="AO82" t="str">
        <v>Cumin</v>
      </c>
      <c r="AP82" t="str">
        <v>Cumin</v>
      </c>
      <c r="AQ82" t="str">
        <v>Cumin</v>
      </c>
      <c r="AR82" t="str">
        <v>Cumin</v>
      </c>
      <c r="AS82" t="str">
        <v>Cumin</v>
      </c>
      <c r="AT82" t="str">
        <v>Cumin</v>
      </c>
      <c r="AU82" t="str">
        <v>Cumin</v>
      </c>
      <c r="AV82" t="str">
        <v>Cumin</v>
      </c>
      <c r="AW82" t="str">
        <v>Cumin</v>
      </c>
      <c r="AX82" t="str">
        <v>Cumin</v>
      </c>
      <c r="AY82" t="str">
        <v>Cumin</v>
      </c>
      <c r="AZ82" t="str">
        <v>Cumin</v>
      </c>
    </row>
    <row r="83" spans="1:52" x14ac:dyDescent="0.5">
      <c r="A83" s="760" t="s">
        <v>1764</v>
      </c>
      <c r="B83" t="s">
        <v>1422</v>
      </c>
      <c r="C83" t="s">
        <v>1455</v>
      </c>
      <c r="D83" t="s">
        <v>1765</v>
      </c>
      <c r="E83" t="s">
        <v>1765</v>
      </c>
      <c r="F83" t="s">
        <v>1453</v>
      </c>
      <c r="G83" t="s">
        <v>1766</v>
      </c>
      <c r="H83" t="s">
        <v>1427</v>
      </c>
      <c r="I83" t="s">
        <v>1437</v>
      </c>
      <c r="J83" t="str">
        <f t="shared" si="4"/>
        <v>a17.1</v>
      </c>
      <c r="K83" t="str">
        <f t="shared" si="3"/>
        <v>a17.2</v>
      </c>
      <c r="L83" t="str">
        <f t="shared" si="5"/>
        <v>a17</v>
      </c>
      <c r="P83" t="str">
        <v>Currant</v>
      </c>
      <c r="R83" t="str">
        <v>Cupuaçu</v>
      </c>
      <c r="S83" t="str">
        <v>Cupuaçu</v>
      </c>
      <c r="T83" t="str">
        <v>Cupuaçu</v>
      </c>
      <c r="U83" t="str">
        <v>Cupuaçu</v>
      </c>
      <c r="V83" t="str">
        <v>Cupuaçu</v>
      </c>
      <c r="W83" t="str">
        <v>Cupuaçu</v>
      </c>
      <c r="X83" t="str">
        <v>Cupuaçu</v>
      </c>
      <c r="Y83" t="str">
        <v>Cupuaçu</v>
      </c>
      <c r="Z83" t="str">
        <v>Cupuaçu</v>
      </c>
      <c r="AA83" t="str">
        <v>Cupuaçu</v>
      </c>
      <c r="AB83" t="str">
        <v>Cupuaçu</v>
      </c>
      <c r="AC83" t="str">
        <v>Cupuaçu</v>
      </c>
      <c r="AD83" t="str">
        <v>Cupuaçu</v>
      </c>
      <c r="AE83" t="str">
        <v>Cupuaçu</v>
      </c>
      <c r="AF83" t="str">
        <v>Cupuaçu</v>
      </c>
      <c r="AG83" t="str">
        <v>Cupuaçu</v>
      </c>
      <c r="AH83" t="str">
        <v>Cupuaçu</v>
      </c>
      <c r="AI83" t="str">
        <v>Cupuaçu</v>
      </c>
      <c r="AJ83" t="str">
        <v>Cupuaçu</v>
      </c>
      <c r="AK83" t="str">
        <v>Cupuaçu</v>
      </c>
      <c r="AL83" t="str">
        <v>Cupuaçu</v>
      </c>
      <c r="AM83" t="str">
        <v>Cupuaçu</v>
      </c>
      <c r="AN83" t="str">
        <v>Cupuaçu</v>
      </c>
      <c r="AO83" t="str">
        <v>Cupuaçu</v>
      </c>
      <c r="AP83" t="str">
        <v>Cupuaçu</v>
      </c>
      <c r="AQ83" t="str">
        <v>Cupuaçu</v>
      </c>
      <c r="AR83" t="str">
        <v>Cupuaçu</v>
      </c>
      <c r="AS83" t="str">
        <v>Cupuaçu</v>
      </c>
      <c r="AT83" t="str">
        <v>Cupuaçu</v>
      </c>
      <c r="AU83" t="str">
        <v>Cupuaçu</v>
      </c>
      <c r="AV83" t="str">
        <v>Cupuaçu</v>
      </c>
      <c r="AW83" t="str">
        <v>Cupuaçu</v>
      </c>
      <c r="AX83" t="str">
        <v>Cupuaçu</v>
      </c>
      <c r="AY83" t="str">
        <v>Cupuaçu</v>
      </c>
      <c r="AZ83" t="str">
        <v>Cupuaçu</v>
      </c>
    </row>
    <row r="84" spans="1:52" x14ac:dyDescent="0.5">
      <c r="A84" s="760" t="s">
        <v>1767</v>
      </c>
      <c r="B84" t="s">
        <v>1422</v>
      </c>
      <c r="C84" t="s">
        <v>1455</v>
      </c>
      <c r="D84" t="s">
        <v>1768</v>
      </c>
      <c r="E84" t="s">
        <v>1768</v>
      </c>
      <c r="F84" t="s">
        <v>1453</v>
      </c>
      <c r="G84" t="s">
        <v>1769</v>
      </c>
      <c r="H84" t="s">
        <v>1427</v>
      </c>
      <c r="I84" t="s">
        <v>1437</v>
      </c>
      <c r="J84" t="str">
        <f t="shared" si="4"/>
        <v>a17.1</v>
      </c>
      <c r="K84" t="str">
        <f t="shared" si="3"/>
        <v>a17.2</v>
      </c>
      <c r="L84" t="str">
        <f t="shared" si="5"/>
        <v>a17</v>
      </c>
      <c r="P84" t="str">
        <v>Cut Flowers</v>
      </c>
      <c r="R84" t="str">
        <v>Currant</v>
      </c>
      <c r="S84" t="str">
        <v>Currant</v>
      </c>
      <c r="T84" t="str">
        <v>Currant</v>
      </c>
      <c r="U84" t="str">
        <v>Currant</v>
      </c>
      <c r="V84" t="str">
        <v>Currant</v>
      </c>
      <c r="W84" t="str">
        <v>Currant</v>
      </c>
      <c r="X84" t="str">
        <v>Currant</v>
      </c>
      <c r="Y84" t="str">
        <v>Currant</v>
      </c>
      <c r="Z84" t="str">
        <v>Currant</v>
      </c>
      <c r="AA84" t="str">
        <v>Currant</v>
      </c>
      <c r="AB84" t="str">
        <v>Currant</v>
      </c>
      <c r="AC84" t="str">
        <v>Currant</v>
      </c>
      <c r="AD84" t="str">
        <v>Currant</v>
      </c>
      <c r="AE84" t="str">
        <v>Currant</v>
      </c>
      <c r="AF84" t="str">
        <v>Currant</v>
      </c>
      <c r="AG84" t="str">
        <v>Currant</v>
      </c>
      <c r="AH84" t="str">
        <v>Currant</v>
      </c>
      <c r="AI84" t="str">
        <v>Currant</v>
      </c>
      <c r="AJ84" t="str">
        <v>Currant</v>
      </c>
      <c r="AK84" t="str">
        <v>Currant</v>
      </c>
      <c r="AL84" t="str">
        <v>Currant</v>
      </c>
      <c r="AM84" t="str">
        <v>Currant</v>
      </c>
      <c r="AN84" t="str">
        <v>Currant</v>
      </c>
      <c r="AO84" t="str">
        <v>Currant</v>
      </c>
      <c r="AP84" t="str">
        <v>Currant</v>
      </c>
      <c r="AQ84" t="str">
        <v>Currant</v>
      </c>
      <c r="AR84" t="str">
        <v>Currant</v>
      </c>
      <c r="AS84" t="str">
        <v>Currant</v>
      </c>
      <c r="AT84" t="str">
        <v>Currant</v>
      </c>
      <c r="AU84" t="str">
        <v>Currant</v>
      </c>
      <c r="AV84" t="str">
        <v>Currant</v>
      </c>
      <c r="AW84" t="str">
        <v>Currant</v>
      </c>
      <c r="AX84" t="str">
        <v>Currant</v>
      </c>
      <c r="AY84" t="str">
        <v>Currant</v>
      </c>
      <c r="AZ84" t="str">
        <v>Currant</v>
      </c>
    </row>
    <row r="85" spans="1:52" x14ac:dyDescent="0.5">
      <c r="A85" s="760" t="s">
        <v>1770</v>
      </c>
      <c r="B85" t="s">
        <v>1422</v>
      </c>
      <c r="C85" t="s">
        <v>1455</v>
      </c>
      <c r="D85" t="s">
        <v>1771</v>
      </c>
      <c r="E85" t="s">
        <v>1771</v>
      </c>
      <c r="F85" t="s">
        <v>1453</v>
      </c>
      <c r="G85" t="s">
        <v>1772</v>
      </c>
      <c r="H85" t="s">
        <v>1427</v>
      </c>
      <c r="I85" t="s">
        <v>1427</v>
      </c>
      <c r="J85" t="str">
        <f t="shared" si="4"/>
        <v>b27.2</v>
      </c>
      <c r="K85" t="str">
        <f t="shared" si="3"/>
        <v>b41.2</v>
      </c>
      <c r="L85" t="str">
        <f t="shared" si="5"/>
        <v>b40.2</v>
      </c>
      <c r="P85" t="str">
        <v>Date</v>
      </c>
      <c r="R85" t="str">
        <v>Cut Flowers</v>
      </c>
      <c r="S85" t="str">
        <v>Cut Flowers</v>
      </c>
      <c r="T85" t="str">
        <v>Cut Flowers</v>
      </c>
      <c r="U85" t="str">
        <v>Cut Flowers</v>
      </c>
      <c r="V85" t="str">
        <v>Cut Flowers</v>
      </c>
      <c r="W85" t="str">
        <v>Cut Flowers</v>
      </c>
      <c r="X85" t="str">
        <v>Cut Flowers</v>
      </c>
      <c r="Y85" t="str">
        <v>Cut Flowers</v>
      </c>
      <c r="Z85" t="str">
        <v>Cut Flowers</v>
      </c>
      <c r="AA85" t="str">
        <v>Cut Flowers</v>
      </c>
      <c r="AB85" t="str">
        <v>Cut Flowers</v>
      </c>
      <c r="AC85" t="str">
        <v>Cut Flowers</v>
      </c>
      <c r="AD85" t="str">
        <v>Cut Flowers</v>
      </c>
      <c r="AE85" t="str">
        <v>Cut Flowers</v>
      </c>
      <c r="AF85" t="str">
        <v>Cut Flowers</v>
      </c>
      <c r="AG85" t="str">
        <v>Cut Flowers</v>
      </c>
      <c r="AH85" t="str">
        <v>Cut Flowers</v>
      </c>
      <c r="AI85" t="str">
        <v>Cut Flowers</v>
      </c>
      <c r="AJ85" t="str">
        <v>Cut Flowers</v>
      </c>
      <c r="AK85" t="str">
        <v>Cut Flowers</v>
      </c>
      <c r="AL85" t="str">
        <v>Cut Flowers</v>
      </c>
      <c r="AM85" t="str">
        <v>Cut Flowers</v>
      </c>
      <c r="AN85" t="str">
        <v>Cut Flowers</v>
      </c>
      <c r="AO85" t="str">
        <v>Cut Flowers</v>
      </c>
      <c r="AP85" t="str">
        <v>Cut Flowers</v>
      </c>
      <c r="AQ85" t="str">
        <v>Cut Flowers</v>
      </c>
      <c r="AR85" t="str">
        <v>Cut Flowers</v>
      </c>
      <c r="AS85" t="str">
        <v>Cut Flowers</v>
      </c>
      <c r="AT85" t="str">
        <v>Cut Flowers</v>
      </c>
      <c r="AU85" t="str">
        <v>Cut Flowers</v>
      </c>
      <c r="AV85" t="str">
        <v>Cut Flowers</v>
      </c>
      <c r="AW85" t="str">
        <v>Cut Flowers</v>
      </c>
      <c r="AX85" t="str">
        <v>Cut Flowers</v>
      </c>
      <c r="AY85" t="str">
        <v>Cut Flowers</v>
      </c>
      <c r="AZ85" t="str">
        <v>Cut Flowers</v>
      </c>
    </row>
    <row r="86" spans="1:52" x14ac:dyDescent="0.5">
      <c r="A86" s="760" t="s">
        <v>1773</v>
      </c>
      <c r="B86" t="s">
        <v>1422</v>
      </c>
      <c r="C86" t="s">
        <v>1455</v>
      </c>
      <c r="D86" t="s">
        <v>1774</v>
      </c>
      <c r="E86" t="s">
        <v>1775</v>
      </c>
      <c r="F86" t="s">
        <v>1453</v>
      </c>
      <c r="G86" t="s">
        <v>1776</v>
      </c>
      <c r="H86" t="s">
        <v>1427</v>
      </c>
      <c r="I86" t="s">
        <v>1437</v>
      </c>
      <c r="J86" t="str">
        <f t="shared" si="4"/>
        <v>a17.1</v>
      </c>
      <c r="K86" t="str">
        <f t="shared" si="3"/>
        <v>a17.2</v>
      </c>
      <c r="L86" t="str">
        <f t="shared" si="5"/>
        <v>a17</v>
      </c>
      <c r="P86" t="str">
        <v>Desho Grass</v>
      </c>
      <c r="R86" t="str">
        <v>Date</v>
      </c>
      <c r="S86" t="str">
        <v>Date</v>
      </c>
      <c r="T86" t="str">
        <v>Date</v>
      </c>
      <c r="U86" t="str">
        <v>Date</v>
      </c>
      <c r="V86" t="str">
        <v>Date</v>
      </c>
      <c r="W86" t="str">
        <v>Date</v>
      </c>
      <c r="X86" t="str">
        <v>Date</v>
      </c>
      <c r="Y86" t="str">
        <v>Date</v>
      </c>
      <c r="Z86" t="str">
        <v>Date</v>
      </c>
      <c r="AA86" t="str">
        <v>Date</v>
      </c>
      <c r="AB86" t="str">
        <v>Date</v>
      </c>
      <c r="AC86" t="str">
        <v>Date</v>
      </c>
      <c r="AD86" t="str">
        <v>Date</v>
      </c>
      <c r="AE86" t="str">
        <v>Date</v>
      </c>
      <c r="AF86" t="str">
        <v>Date</v>
      </c>
      <c r="AG86" t="str">
        <v>Date</v>
      </c>
      <c r="AH86" t="str">
        <v>Date</v>
      </c>
      <c r="AI86" t="str">
        <v>Date</v>
      </c>
      <c r="AJ86" t="str">
        <v>Date</v>
      </c>
      <c r="AK86" t="str">
        <v>Date</v>
      </c>
      <c r="AL86" t="str">
        <v>Date</v>
      </c>
      <c r="AM86" t="str">
        <v>Date</v>
      </c>
      <c r="AN86" t="str">
        <v>Date</v>
      </c>
      <c r="AO86" t="str">
        <v>Date</v>
      </c>
      <c r="AP86" t="str">
        <v>Date</v>
      </c>
      <c r="AQ86" t="str">
        <v>Date</v>
      </c>
      <c r="AR86" t="str">
        <v>Date</v>
      </c>
      <c r="AS86" t="str">
        <v>Date</v>
      </c>
      <c r="AT86" t="str">
        <v>Date</v>
      </c>
      <c r="AU86" t="str">
        <v>Date</v>
      </c>
      <c r="AV86" t="str">
        <v>Date</v>
      </c>
      <c r="AW86" t="str">
        <v>Date</v>
      </c>
      <c r="AX86" t="str">
        <v>Date</v>
      </c>
      <c r="AY86" t="str">
        <v>Date</v>
      </c>
      <c r="AZ86" t="str">
        <v>Date</v>
      </c>
    </row>
    <row r="87" spans="1:52" x14ac:dyDescent="0.5">
      <c r="A87" s="760" t="s">
        <v>1777</v>
      </c>
      <c r="B87" t="s">
        <v>1422</v>
      </c>
      <c r="C87" t="s">
        <v>1455</v>
      </c>
      <c r="D87" t="s">
        <v>1778</v>
      </c>
      <c r="E87" t="s">
        <v>1778</v>
      </c>
      <c r="F87" t="s">
        <v>1453</v>
      </c>
      <c r="G87" t="s">
        <v>1779</v>
      </c>
      <c r="H87" t="s">
        <v>1427</v>
      </c>
      <c r="I87" t="s">
        <v>1427</v>
      </c>
      <c r="J87" t="str">
        <f t="shared" si="4"/>
        <v>b27.2</v>
      </c>
      <c r="K87" t="str">
        <f t="shared" si="3"/>
        <v>b41.2</v>
      </c>
      <c r="L87" t="str">
        <f t="shared" si="5"/>
        <v>b40.2</v>
      </c>
      <c r="P87" t="str">
        <v>Dill</v>
      </c>
      <c r="R87" t="str">
        <v>Desho Grass</v>
      </c>
      <c r="S87" t="str">
        <v>Desho Grass</v>
      </c>
      <c r="T87" t="str">
        <v>Desho Grass</v>
      </c>
      <c r="U87" t="str">
        <v>Desho Grass</v>
      </c>
      <c r="V87" t="str">
        <v>Desho Grass</v>
      </c>
      <c r="W87" t="str">
        <v>Desho Grass</v>
      </c>
      <c r="X87" t="str">
        <v>Desho Grass</v>
      </c>
      <c r="Y87" t="str">
        <v>Desho Grass</v>
      </c>
      <c r="Z87" t="str">
        <v>Desho Grass</v>
      </c>
      <c r="AA87" t="str">
        <v>Desho Grass</v>
      </c>
      <c r="AB87" t="str">
        <v>Desho Grass</v>
      </c>
      <c r="AC87" t="str">
        <v>Desho Grass</v>
      </c>
      <c r="AD87" t="str">
        <v>Desho Grass</v>
      </c>
      <c r="AE87" t="str">
        <v>Desho Grass</v>
      </c>
      <c r="AF87" t="str">
        <v>Desho Grass</v>
      </c>
      <c r="AG87" t="str">
        <v>Desho Grass</v>
      </c>
      <c r="AH87" t="str">
        <v>Desho Grass</v>
      </c>
      <c r="AI87" t="str">
        <v>Desho Grass</v>
      </c>
      <c r="AJ87" t="str">
        <v>Desho Grass</v>
      </c>
      <c r="AK87" t="str">
        <v>Desho Grass</v>
      </c>
      <c r="AL87" t="str">
        <v>Desho Grass</v>
      </c>
      <c r="AM87" t="str">
        <v>Desho Grass</v>
      </c>
      <c r="AN87" t="str">
        <v>Desho Grass</v>
      </c>
      <c r="AO87" t="str">
        <v>Desho Grass</v>
      </c>
      <c r="AP87" t="str">
        <v>Desho Grass</v>
      </c>
      <c r="AQ87" t="str">
        <v>Desho Grass</v>
      </c>
      <c r="AR87" t="str">
        <v>Desho Grass</v>
      </c>
      <c r="AS87" t="str">
        <v>Desho Grass</v>
      </c>
      <c r="AT87" t="str">
        <v>Desho Grass</v>
      </c>
      <c r="AU87" t="str">
        <v>Desho Grass</v>
      </c>
      <c r="AV87" t="str">
        <v>Desho Grass</v>
      </c>
      <c r="AW87" t="str">
        <v>Desho Grass</v>
      </c>
      <c r="AX87" t="str">
        <v>Desho Grass</v>
      </c>
      <c r="AY87" t="str">
        <v>Desho Grass</v>
      </c>
      <c r="AZ87" t="str">
        <v>Desho Grass</v>
      </c>
    </row>
    <row r="88" spans="1:52" x14ac:dyDescent="0.5">
      <c r="A88" s="760" t="s">
        <v>1780</v>
      </c>
      <c r="B88" t="s">
        <v>1422</v>
      </c>
      <c r="C88" t="s">
        <v>1455</v>
      </c>
      <c r="D88" t="s">
        <v>1781</v>
      </c>
      <c r="E88" t="s">
        <v>1781</v>
      </c>
      <c r="F88" t="s">
        <v>1453</v>
      </c>
      <c r="G88" t="s">
        <v>1782</v>
      </c>
      <c r="H88" t="s">
        <v>1437</v>
      </c>
      <c r="I88" t="s">
        <v>1437</v>
      </c>
      <c r="J88" t="str">
        <f t="shared" si="4"/>
        <v>a16.1</v>
      </c>
      <c r="K88" t="str">
        <f t="shared" si="3"/>
        <v>a16.2</v>
      </c>
      <c r="L88" t="str">
        <f t="shared" si="5"/>
        <v>a16</v>
      </c>
      <c r="P88" t="str">
        <v>Dimorphotheca pluvialis</v>
      </c>
      <c r="R88" t="str">
        <v>Dill</v>
      </c>
      <c r="S88" t="str">
        <v>Dill</v>
      </c>
      <c r="T88" t="str">
        <v>Dill</v>
      </c>
      <c r="U88" t="str">
        <v>Dill</v>
      </c>
      <c r="V88" t="str">
        <v>Dill</v>
      </c>
      <c r="W88" t="str">
        <v>Dill</v>
      </c>
      <c r="X88" t="str">
        <v>Dill</v>
      </c>
      <c r="Y88" t="str">
        <v>Dill</v>
      </c>
      <c r="Z88" t="str">
        <v>Dill</v>
      </c>
      <c r="AA88" t="str">
        <v>Dill</v>
      </c>
      <c r="AB88" t="str">
        <v>Dill</v>
      </c>
      <c r="AC88" t="str">
        <v>Dill</v>
      </c>
      <c r="AD88" t="str">
        <v>Dill</v>
      </c>
      <c r="AE88" t="str">
        <v>Dill</v>
      </c>
      <c r="AF88" t="str">
        <v>Dill</v>
      </c>
      <c r="AG88" t="str">
        <v>Dill</v>
      </c>
      <c r="AH88" t="str">
        <v>Dill</v>
      </c>
      <c r="AI88" t="str">
        <v>Dill</v>
      </c>
      <c r="AJ88" t="str">
        <v>Dill</v>
      </c>
      <c r="AK88" t="str">
        <v>Dill</v>
      </c>
      <c r="AL88" t="str">
        <v>Dill</v>
      </c>
      <c r="AM88" t="str">
        <v>Dill</v>
      </c>
      <c r="AN88" t="str">
        <v>Dill</v>
      </c>
      <c r="AO88" t="str">
        <v>Dill</v>
      </c>
      <c r="AP88" t="str">
        <v>Dill</v>
      </c>
      <c r="AQ88" t="str">
        <v>Dill</v>
      </c>
      <c r="AR88" t="str">
        <v>Dill</v>
      </c>
      <c r="AS88" t="str">
        <v>Dill</v>
      </c>
      <c r="AT88" t="str">
        <v>Dill</v>
      </c>
      <c r="AU88" t="str">
        <v>Dill</v>
      </c>
      <c r="AV88" t="str">
        <v>Dill</v>
      </c>
      <c r="AW88" t="str">
        <v>Dill</v>
      </c>
      <c r="AX88" t="str">
        <v>Dill</v>
      </c>
      <c r="AY88" t="str">
        <v>Dill</v>
      </c>
      <c r="AZ88" t="str">
        <v>Dill</v>
      </c>
    </row>
    <row r="89" spans="1:52" x14ac:dyDescent="0.5">
      <c r="A89" s="760" t="s">
        <v>1783</v>
      </c>
      <c r="B89" t="s">
        <v>1422</v>
      </c>
      <c r="C89" t="s">
        <v>1455</v>
      </c>
      <c r="D89" t="s">
        <v>1784</v>
      </c>
      <c r="E89" t="s">
        <v>1784</v>
      </c>
      <c r="F89" t="s">
        <v>1453</v>
      </c>
      <c r="G89" t="s">
        <v>1785</v>
      </c>
      <c r="H89" t="s">
        <v>1427</v>
      </c>
      <c r="I89" t="s">
        <v>1437</v>
      </c>
      <c r="J89" t="str">
        <f t="shared" si="4"/>
        <v>a17.1</v>
      </c>
      <c r="K89" t="str">
        <f t="shared" si="3"/>
        <v>a17.2</v>
      </c>
      <c r="L89" t="str">
        <f t="shared" si="5"/>
        <v>a17</v>
      </c>
      <c r="P89" t="str">
        <v>Donkey &amp; Mule</v>
      </c>
      <c r="R89" t="str">
        <v>Dimorphotheca pluvialis</v>
      </c>
      <c r="S89" t="str">
        <v>Dimorphotheca pluvialis</v>
      </c>
      <c r="T89" t="str">
        <v>Dimorphotheca pluvialis</v>
      </c>
      <c r="U89" t="str">
        <v>Dimorphotheca pluvialis</v>
      </c>
      <c r="V89" t="str">
        <v>Dimorphotheca pluvialis</v>
      </c>
      <c r="W89" t="str">
        <v>Dimorphotheca pluvialis</v>
      </c>
      <c r="X89" t="str">
        <v>Dimorphotheca pluvialis</v>
      </c>
      <c r="Y89" t="str">
        <v>Dimorphotheca pluvialis</v>
      </c>
      <c r="Z89" t="str">
        <v>Dimorphotheca pluvialis</v>
      </c>
      <c r="AA89" t="str">
        <v>Dimorphotheca pluvialis</v>
      </c>
      <c r="AB89" t="str">
        <v>Dimorphotheca pluvialis</v>
      </c>
      <c r="AC89" t="str">
        <v>Dimorphotheca pluvialis</v>
      </c>
      <c r="AD89" t="str">
        <v>Dimorphotheca pluvialis</v>
      </c>
      <c r="AE89" t="str">
        <v>Dimorphotheca pluvialis</v>
      </c>
      <c r="AF89" t="str">
        <v>Dimorphotheca pluvialis</v>
      </c>
      <c r="AG89" t="str">
        <v>Dimorphotheca pluvialis</v>
      </c>
      <c r="AH89" t="str">
        <v>Dimorphotheca pluvialis</v>
      </c>
      <c r="AI89" t="str">
        <v>Dimorphotheca pluvialis</v>
      </c>
      <c r="AJ89" t="str">
        <v>Dimorphotheca pluvialis</v>
      </c>
      <c r="AK89" t="str">
        <v>Dimorphotheca pluvialis</v>
      </c>
      <c r="AL89" t="str">
        <v>Dimorphotheca pluvialis</v>
      </c>
      <c r="AM89" t="str">
        <v>Dimorphotheca pluvialis</v>
      </c>
      <c r="AN89" t="str">
        <v>Dimorphotheca pluvialis</v>
      </c>
      <c r="AO89" t="str">
        <v>Dimorphotheca pluvialis</v>
      </c>
      <c r="AP89" t="str">
        <v>Dimorphotheca pluvialis</v>
      </c>
      <c r="AQ89" t="str">
        <v>Dimorphotheca pluvialis</v>
      </c>
      <c r="AR89" t="str">
        <v>Dimorphotheca pluvialis</v>
      </c>
      <c r="AS89" t="str">
        <v>Dimorphotheca pluvialis</v>
      </c>
      <c r="AT89" t="str">
        <v>Dimorphotheca pluvialis</v>
      </c>
      <c r="AU89" t="str">
        <v>Dimorphotheca pluvialis</v>
      </c>
      <c r="AV89" t="str">
        <v>Dimorphotheca pluvialis</v>
      </c>
      <c r="AW89" t="str">
        <v>Dimorphotheca pluvialis</v>
      </c>
      <c r="AX89" t="str">
        <v>Dimorphotheca pluvialis</v>
      </c>
      <c r="AY89" t="str">
        <v>Dimorphotheca pluvialis</v>
      </c>
      <c r="AZ89" t="str">
        <v>Dimorphotheca pluvialis</v>
      </c>
    </row>
    <row r="90" spans="1:52" x14ac:dyDescent="0.5">
      <c r="A90" s="760" t="s">
        <v>1786</v>
      </c>
      <c r="B90" t="s">
        <v>1422</v>
      </c>
      <c r="C90" t="s">
        <v>1455</v>
      </c>
      <c r="D90" t="s">
        <v>1787</v>
      </c>
      <c r="E90" t="s">
        <v>1787</v>
      </c>
      <c r="F90" t="s">
        <v>1453</v>
      </c>
      <c r="G90" t="s">
        <v>1788</v>
      </c>
      <c r="H90" t="s">
        <v>1427</v>
      </c>
      <c r="I90" t="s">
        <v>1427</v>
      </c>
      <c r="J90" t="str">
        <f t="shared" si="4"/>
        <v>b27.2</v>
      </c>
      <c r="K90" t="str">
        <f t="shared" si="3"/>
        <v>b41.2</v>
      </c>
      <c r="L90" t="str">
        <f t="shared" si="5"/>
        <v>b40.2</v>
      </c>
      <c r="P90" t="str">
        <v>Drosanthemum floribundum</v>
      </c>
      <c r="R90" t="str">
        <v>Donkey &amp; Mule</v>
      </c>
      <c r="S90" t="str">
        <v>Donkey &amp; Mule</v>
      </c>
      <c r="T90" t="str">
        <v>Donkey &amp; Mule</v>
      </c>
      <c r="U90" t="str">
        <v>Donkey &amp; Mule</v>
      </c>
      <c r="V90" t="str">
        <v>Donkey &amp; Mule</v>
      </c>
      <c r="W90" t="str">
        <v>Donkey &amp; Mule</v>
      </c>
      <c r="X90" t="str">
        <v>Donkey &amp; Mule</v>
      </c>
      <c r="Y90" t="str">
        <v>Donkey &amp; Mule</v>
      </c>
      <c r="Z90" t="str">
        <v>Donkey &amp; Mule</v>
      </c>
      <c r="AA90" t="str">
        <v>Donkey &amp; Mule</v>
      </c>
      <c r="AB90" t="str">
        <v>Donkey &amp; Mule</v>
      </c>
      <c r="AC90" t="str">
        <v>Donkey &amp; Mule</v>
      </c>
      <c r="AD90" t="str">
        <v>Donkey &amp; Mule</v>
      </c>
      <c r="AE90" t="str">
        <v>Donkey &amp; Mule</v>
      </c>
      <c r="AF90" t="str">
        <v>Donkey &amp; Mule</v>
      </c>
      <c r="AG90" t="str">
        <v>Donkey &amp; Mule</v>
      </c>
      <c r="AH90" t="str">
        <v>Donkey &amp; Mule</v>
      </c>
      <c r="AI90" t="str">
        <v>Donkey &amp; Mule</v>
      </c>
      <c r="AJ90" t="str">
        <v>Donkey &amp; Mule</v>
      </c>
      <c r="AK90" t="str">
        <v>Donkey &amp; Mule</v>
      </c>
      <c r="AL90" t="str">
        <v>Donkey &amp; Mule</v>
      </c>
      <c r="AM90" t="str">
        <v>Donkey &amp; Mule</v>
      </c>
      <c r="AN90" t="str">
        <v>Donkey &amp; Mule</v>
      </c>
      <c r="AO90" t="str">
        <v>Donkey &amp; Mule</v>
      </c>
      <c r="AP90" t="str">
        <v>Donkey &amp; Mule</v>
      </c>
      <c r="AQ90" t="str">
        <v>Donkey &amp; Mule</v>
      </c>
      <c r="AR90" t="str">
        <v>Donkey &amp; Mule</v>
      </c>
      <c r="AS90" t="str">
        <v>Donkey &amp; Mule</v>
      </c>
      <c r="AT90" t="str">
        <v>Donkey &amp; Mule</v>
      </c>
      <c r="AU90" t="str">
        <v>Donkey &amp; Mule</v>
      </c>
      <c r="AV90" t="str">
        <v>Donkey &amp; Mule</v>
      </c>
      <c r="AW90" t="str">
        <v>Donkey &amp; Mule</v>
      </c>
      <c r="AX90" t="str">
        <v>Donkey &amp; Mule</v>
      </c>
      <c r="AY90" t="str">
        <v>Donkey &amp; Mule</v>
      </c>
      <c r="AZ90" t="str">
        <v>Donkey &amp; Mule</v>
      </c>
    </row>
    <row r="91" spans="1:52" x14ac:dyDescent="0.5">
      <c r="A91" s="760" t="s">
        <v>1789</v>
      </c>
      <c r="B91" t="s">
        <v>1422</v>
      </c>
      <c r="C91" t="s">
        <v>1455</v>
      </c>
      <c r="D91" t="s">
        <v>1790</v>
      </c>
      <c r="E91" t="s">
        <v>1790</v>
      </c>
      <c r="F91" t="s">
        <v>1453</v>
      </c>
      <c r="G91" t="s">
        <v>1791</v>
      </c>
      <c r="H91" t="s">
        <v>1427</v>
      </c>
      <c r="I91" t="s">
        <v>1427</v>
      </c>
      <c r="J91" t="str">
        <f t="shared" si="4"/>
        <v>b27.2</v>
      </c>
      <c r="K91" t="str">
        <f t="shared" si="3"/>
        <v>b41.2</v>
      </c>
      <c r="L91" t="str">
        <f t="shared" si="5"/>
        <v>b40.2</v>
      </c>
      <c r="P91" t="str">
        <v>Drosanthemum speciosum</v>
      </c>
      <c r="R91" t="str">
        <v>Drosanthemum floribundum</v>
      </c>
      <c r="S91" t="str">
        <v>Drosanthemum floribundum</v>
      </c>
      <c r="T91" t="str">
        <v>Drosanthemum floribundum</v>
      </c>
      <c r="U91" t="str">
        <v>Drosanthemum floribundum</v>
      </c>
      <c r="V91" t="str">
        <v>Drosanthemum floribundum</v>
      </c>
      <c r="W91" t="str">
        <v>Drosanthemum floribundum</v>
      </c>
      <c r="X91" t="str">
        <v>Drosanthemum floribundum</v>
      </c>
      <c r="Y91" t="str">
        <v>Drosanthemum floribundum</v>
      </c>
      <c r="Z91" t="str">
        <v>Drosanthemum floribundum</v>
      </c>
      <c r="AA91" t="str">
        <v>Drosanthemum floribundum</v>
      </c>
      <c r="AB91" t="str">
        <v>Drosanthemum floribundum</v>
      </c>
      <c r="AC91" t="str">
        <v>Drosanthemum floribundum</v>
      </c>
      <c r="AD91" t="str">
        <v>Drosanthemum floribundum</v>
      </c>
      <c r="AE91" t="str">
        <v>Drosanthemum floribundum</v>
      </c>
      <c r="AF91" t="str">
        <v>Drosanthemum floribundum</v>
      </c>
      <c r="AG91" t="str">
        <v>Drosanthemum floribundum</v>
      </c>
      <c r="AH91" t="str">
        <v>Drosanthemum floribundum</v>
      </c>
      <c r="AI91" t="str">
        <v>Drosanthemum floribundum</v>
      </c>
      <c r="AJ91" t="str">
        <v>Drosanthemum floribundum</v>
      </c>
      <c r="AK91" t="str">
        <v>Drosanthemum floribundum</v>
      </c>
      <c r="AL91" t="str">
        <v>Drosanthemum floribundum</v>
      </c>
      <c r="AM91" t="str">
        <v>Drosanthemum floribundum</v>
      </c>
      <c r="AN91" t="str">
        <v>Drosanthemum floribundum</v>
      </c>
      <c r="AO91" t="str">
        <v>Drosanthemum floribundum</v>
      </c>
      <c r="AP91" t="str">
        <v>Drosanthemum floribundum</v>
      </c>
      <c r="AQ91" t="str">
        <v>Drosanthemum floribundum</v>
      </c>
      <c r="AR91" t="str">
        <v>Drosanthemum floribundum</v>
      </c>
      <c r="AS91" t="str">
        <v>Drosanthemum floribundum</v>
      </c>
      <c r="AT91" t="str">
        <v>Drosanthemum floribundum</v>
      </c>
      <c r="AU91" t="str">
        <v>Drosanthemum floribundum</v>
      </c>
      <c r="AV91" t="str">
        <v>Drosanthemum floribundum</v>
      </c>
      <c r="AW91" t="str">
        <v>Drosanthemum floribundum</v>
      </c>
      <c r="AX91" t="str">
        <v>Drosanthemum floribundum</v>
      </c>
      <c r="AY91" t="str">
        <v>Drosanthemum floribundum</v>
      </c>
      <c r="AZ91" t="str">
        <v>Drosanthemum floribundum</v>
      </c>
    </row>
    <row r="92" spans="1:52" x14ac:dyDescent="0.5">
      <c r="A92" s="760" t="s">
        <v>1792</v>
      </c>
      <c r="B92" t="s">
        <v>1422</v>
      </c>
      <c r="C92" t="s">
        <v>1455</v>
      </c>
      <c r="D92" t="s">
        <v>1793</v>
      </c>
      <c r="E92" t="s">
        <v>1793</v>
      </c>
      <c r="F92" t="s">
        <v>1453</v>
      </c>
      <c r="G92" t="s">
        <v>1794</v>
      </c>
      <c r="H92" t="s">
        <v>1427</v>
      </c>
      <c r="I92" t="s">
        <v>1437</v>
      </c>
      <c r="J92" t="str">
        <f t="shared" si="4"/>
        <v>a17.1</v>
      </c>
      <c r="K92" t="str">
        <f t="shared" si="3"/>
        <v>a17.2</v>
      </c>
      <c r="L92" t="str">
        <f t="shared" si="5"/>
        <v>a17</v>
      </c>
      <c r="P92" t="str">
        <v>Drosanthemum striatum</v>
      </c>
      <c r="R92" t="str">
        <v>Drosanthemum speciosum</v>
      </c>
      <c r="S92" t="str">
        <v>Drosanthemum speciosum</v>
      </c>
      <c r="T92" t="str">
        <v>Drosanthemum speciosum</v>
      </c>
      <c r="U92" t="str">
        <v>Drosanthemum speciosum</v>
      </c>
      <c r="V92" t="str">
        <v>Drosanthemum speciosum</v>
      </c>
      <c r="W92" t="str">
        <v>Drosanthemum speciosum</v>
      </c>
      <c r="X92" t="str">
        <v>Drosanthemum speciosum</v>
      </c>
      <c r="Y92" t="str">
        <v>Drosanthemum speciosum</v>
      </c>
      <c r="Z92" t="str">
        <v>Drosanthemum speciosum</v>
      </c>
      <c r="AA92" t="str">
        <v>Drosanthemum speciosum</v>
      </c>
      <c r="AB92" t="str">
        <v>Drosanthemum speciosum</v>
      </c>
      <c r="AC92" t="str">
        <v>Drosanthemum speciosum</v>
      </c>
      <c r="AD92" t="str">
        <v>Drosanthemum speciosum</v>
      </c>
      <c r="AE92" t="str">
        <v>Drosanthemum speciosum</v>
      </c>
      <c r="AF92" t="str">
        <v>Drosanthemum speciosum</v>
      </c>
      <c r="AG92" t="str">
        <v>Drosanthemum speciosum</v>
      </c>
      <c r="AH92" t="str">
        <v>Drosanthemum speciosum</v>
      </c>
      <c r="AI92" t="str">
        <v>Drosanthemum speciosum</v>
      </c>
      <c r="AJ92" t="str">
        <v>Drosanthemum speciosum</v>
      </c>
      <c r="AK92" t="str">
        <v>Drosanthemum speciosum</v>
      </c>
      <c r="AL92" t="str">
        <v>Drosanthemum speciosum</v>
      </c>
      <c r="AM92" t="str">
        <v>Drosanthemum speciosum</v>
      </c>
      <c r="AN92" t="str">
        <v>Drosanthemum speciosum</v>
      </c>
      <c r="AO92" t="str">
        <v>Drosanthemum speciosum</v>
      </c>
      <c r="AP92" t="str">
        <v>Drosanthemum speciosum</v>
      </c>
      <c r="AQ92" t="str">
        <v>Drosanthemum speciosum</v>
      </c>
      <c r="AR92" t="str">
        <v>Drosanthemum speciosum</v>
      </c>
      <c r="AS92" t="str">
        <v>Drosanthemum speciosum</v>
      </c>
      <c r="AT92" t="str">
        <v>Drosanthemum speciosum</v>
      </c>
      <c r="AU92" t="str">
        <v>Drosanthemum speciosum</v>
      </c>
      <c r="AV92" t="str">
        <v>Drosanthemum speciosum</v>
      </c>
      <c r="AW92" t="str">
        <v>Drosanthemum speciosum</v>
      </c>
      <c r="AX92" t="str">
        <v>Drosanthemum speciosum</v>
      </c>
      <c r="AY92" t="str">
        <v>Drosanthemum speciosum</v>
      </c>
      <c r="AZ92" t="str">
        <v>Drosanthemum speciosum</v>
      </c>
    </row>
    <row r="93" spans="1:52" x14ac:dyDescent="0.5">
      <c r="A93" s="760" t="s">
        <v>1795</v>
      </c>
      <c r="B93" t="s">
        <v>1422</v>
      </c>
      <c r="C93" t="s">
        <v>1503</v>
      </c>
      <c r="D93" t="s">
        <v>1796</v>
      </c>
      <c r="E93" t="s">
        <v>1797</v>
      </c>
      <c r="F93" t="s">
        <v>1432</v>
      </c>
      <c r="G93" t="s">
        <v>1798</v>
      </c>
      <c r="H93" t="s">
        <v>1437</v>
      </c>
      <c r="I93" t="s">
        <v>1427</v>
      </c>
      <c r="J93" t="str">
        <f t="shared" si="4"/>
        <v>b27.1</v>
      </c>
      <c r="K93" t="str">
        <f t="shared" si="3"/>
        <v>b41.1</v>
      </c>
      <c r="L93" t="str">
        <f t="shared" si="5"/>
        <v>b40.1</v>
      </c>
      <c r="P93" t="str">
        <v>Duck</v>
      </c>
      <c r="R93" t="str">
        <v>Drosanthemum striatum</v>
      </c>
      <c r="S93" t="str">
        <v>Drosanthemum striatum</v>
      </c>
      <c r="T93" t="str">
        <v>Drosanthemum striatum</v>
      </c>
      <c r="U93" t="str">
        <v>Drosanthemum striatum</v>
      </c>
      <c r="V93" t="str">
        <v>Drosanthemum striatum</v>
      </c>
      <c r="W93" t="str">
        <v>Drosanthemum striatum</v>
      </c>
      <c r="X93" t="str">
        <v>Drosanthemum striatum</v>
      </c>
      <c r="Y93" t="str">
        <v>Drosanthemum striatum</v>
      </c>
      <c r="Z93" t="str">
        <v>Drosanthemum striatum</v>
      </c>
      <c r="AA93" t="str">
        <v>Drosanthemum striatum</v>
      </c>
      <c r="AB93" t="str">
        <v>Drosanthemum striatum</v>
      </c>
      <c r="AC93" t="str">
        <v>Drosanthemum striatum</v>
      </c>
      <c r="AD93" t="str">
        <v>Drosanthemum striatum</v>
      </c>
      <c r="AE93" t="str">
        <v>Drosanthemum striatum</v>
      </c>
      <c r="AF93" t="str">
        <v>Drosanthemum striatum</v>
      </c>
      <c r="AG93" t="str">
        <v>Drosanthemum striatum</v>
      </c>
      <c r="AH93" t="str">
        <v>Drosanthemum striatum</v>
      </c>
      <c r="AI93" t="str">
        <v>Drosanthemum striatum</v>
      </c>
      <c r="AJ93" t="str">
        <v>Drosanthemum striatum</v>
      </c>
      <c r="AK93" t="str">
        <v>Drosanthemum striatum</v>
      </c>
      <c r="AL93" t="str">
        <v>Drosanthemum striatum</v>
      </c>
      <c r="AM93" t="str">
        <v>Drosanthemum striatum</v>
      </c>
      <c r="AN93" t="str">
        <v>Drosanthemum striatum</v>
      </c>
      <c r="AO93" t="str">
        <v>Drosanthemum striatum</v>
      </c>
      <c r="AP93" t="str">
        <v>Drosanthemum striatum</v>
      </c>
      <c r="AQ93" t="str">
        <v>Drosanthemum striatum</v>
      </c>
      <c r="AR93" t="str">
        <v>Drosanthemum striatum</v>
      </c>
      <c r="AS93" t="str">
        <v>Drosanthemum striatum</v>
      </c>
      <c r="AT93" t="str">
        <v>Drosanthemum striatum</v>
      </c>
      <c r="AU93" t="str">
        <v>Drosanthemum striatum</v>
      </c>
      <c r="AV93" t="str">
        <v>Drosanthemum striatum</v>
      </c>
      <c r="AW93" t="str">
        <v>Drosanthemum striatum</v>
      </c>
      <c r="AX93" t="str">
        <v>Drosanthemum striatum</v>
      </c>
      <c r="AY93" t="str">
        <v>Drosanthemum striatum</v>
      </c>
      <c r="AZ93" t="str">
        <v>Drosanthemum striatum</v>
      </c>
    </row>
    <row r="94" spans="1:52" x14ac:dyDescent="0.5">
      <c r="A94" s="760" t="s">
        <v>1799</v>
      </c>
      <c r="B94" t="s">
        <v>1422</v>
      </c>
      <c r="C94" t="s">
        <v>1503</v>
      </c>
      <c r="D94" t="s">
        <v>1800</v>
      </c>
      <c r="E94" t="s">
        <v>1800</v>
      </c>
      <c r="F94" t="s">
        <v>1432</v>
      </c>
      <c r="G94" t="s">
        <v>1801</v>
      </c>
      <c r="H94" t="s">
        <v>1437</v>
      </c>
      <c r="I94" t="s">
        <v>1427</v>
      </c>
      <c r="J94" t="str">
        <f t="shared" si="4"/>
        <v>b27.1</v>
      </c>
      <c r="K94" t="str">
        <f t="shared" si="3"/>
        <v>b41.1</v>
      </c>
      <c r="L94" t="str">
        <f t="shared" si="5"/>
        <v>b40.1</v>
      </c>
      <c r="P94" t="str">
        <v>Durum Wheat</v>
      </c>
      <c r="R94" t="str">
        <v>Duck</v>
      </c>
      <c r="S94" t="str">
        <v>Duck</v>
      </c>
      <c r="T94" t="str">
        <v>Duck</v>
      </c>
      <c r="U94" t="str">
        <v>Duck</v>
      </c>
      <c r="V94" t="str">
        <v>Duck</v>
      </c>
      <c r="W94" t="str">
        <v>Duck</v>
      </c>
      <c r="X94" t="str">
        <v>Duck</v>
      </c>
      <c r="Y94" t="str">
        <v>Duck</v>
      </c>
      <c r="Z94" t="str">
        <v>Duck</v>
      </c>
      <c r="AA94" t="str">
        <v>Duck</v>
      </c>
      <c r="AB94" t="str">
        <v>Duck</v>
      </c>
      <c r="AC94" t="str">
        <v>Duck</v>
      </c>
      <c r="AD94" t="str">
        <v>Duck</v>
      </c>
      <c r="AE94" t="str">
        <v>Duck</v>
      </c>
      <c r="AF94" t="str">
        <v>Duck</v>
      </c>
      <c r="AG94" t="str">
        <v>Duck</v>
      </c>
      <c r="AH94" t="str">
        <v>Duck</v>
      </c>
      <c r="AI94" t="str">
        <v>Duck</v>
      </c>
      <c r="AJ94" t="str">
        <v>Duck</v>
      </c>
      <c r="AK94" t="str">
        <v>Duck</v>
      </c>
      <c r="AL94" t="str">
        <v>Duck</v>
      </c>
      <c r="AM94" t="str">
        <v>Duck</v>
      </c>
      <c r="AN94" t="str">
        <v>Duck</v>
      </c>
      <c r="AO94" t="str">
        <v>Duck</v>
      </c>
      <c r="AP94" t="str">
        <v>Duck</v>
      </c>
      <c r="AQ94" t="str">
        <v>Duck</v>
      </c>
      <c r="AR94" t="str">
        <v>Duck</v>
      </c>
      <c r="AS94" t="str">
        <v>Duck</v>
      </c>
      <c r="AT94" t="str">
        <v>Duck</v>
      </c>
      <c r="AU94" t="str">
        <v>Duck</v>
      </c>
      <c r="AV94" t="str">
        <v>Duck</v>
      </c>
      <c r="AW94" t="str">
        <v>Duck</v>
      </c>
      <c r="AX94" t="str">
        <v>Duck</v>
      </c>
      <c r="AY94" t="str">
        <v>Duck</v>
      </c>
      <c r="AZ94" t="str">
        <v>Duck</v>
      </c>
    </row>
    <row r="95" spans="1:52" x14ac:dyDescent="0.5">
      <c r="A95" s="760" t="s">
        <v>1802</v>
      </c>
      <c r="B95" t="s">
        <v>1422</v>
      </c>
      <c r="C95" t="s">
        <v>1503</v>
      </c>
      <c r="D95" t="s">
        <v>1803</v>
      </c>
      <c r="E95" t="s">
        <v>1803</v>
      </c>
      <c r="F95" t="s">
        <v>1432</v>
      </c>
      <c r="G95" t="s">
        <v>1804</v>
      </c>
      <c r="H95" t="s">
        <v>1437</v>
      </c>
      <c r="I95" t="s">
        <v>1427</v>
      </c>
      <c r="J95" t="str">
        <f t="shared" si="4"/>
        <v>b27.1</v>
      </c>
      <c r="K95" t="str">
        <f t="shared" si="3"/>
        <v>b41.1</v>
      </c>
      <c r="L95" t="str">
        <f t="shared" si="5"/>
        <v>b40.1</v>
      </c>
      <c r="P95" t="str">
        <v>Eggplant</v>
      </c>
      <c r="R95" t="str">
        <v>Durum Wheat</v>
      </c>
      <c r="S95" t="str">
        <v>Durum Wheat</v>
      </c>
      <c r="T95" t="str">
        <v>Durum Wheat</v>
      </c>
      <c r="U95" t="str">
        <v>Durum Wheat</v>
      </c>
      <c r="V95" t="str">
        <v>Durum Wheat</v>
      </c>
      <c r="W95" t="str">
        <v>Durum Wheat</v>
      </c>
      <c r="X95" t="str">
        <v>Durum Wheat</v>
      </c>
      <c r="Y95" t="str">
        <v>Durum Wheat</v>
      </c>
      <c r="Z95" t="str">
        <v>Durum Wheat</v>
      </c>
      <c r="AA95" t="str">
        <v>Durum Wheat</v>
      </c>
      <c r="AB95" t="str">
        <v>Durum Wheat</v>
      </c>
      <c r="AC95" t="str">
        <v>Durum Wheat</v>
      </c>
      <c r="AD95" t="str">
        <v>Durum Wheat</v>
      </c>
      <c r="AE95" t="str">
        <v>Durum Wheat</v>
      </c>
      <c r="AF95" t="str">
        <v>Durum Wheat</v>
      </c>
      <c r="AG95" t="str">
        <v>Durum Wheat</v>
      </c>
      <c r="AH95" t="str">
        <v>Durum Wheat</v>
      </c>
      <c r="AI95" t="str">
        <v>Durum Wheat</v>
      </c>
      <c r="AJ95" t="str">
        <v>Durum Wheat</v>
      </c>
      <c r="AK95" t="str">
        <v>Durum Wheat</v>
      </c>
      <c r="AL95" t="str">
        <v>Durum Wheat</v>
      </c>
      <c r="AM95" t="str">
        <v>Durum Wheat</v>
      </c>
      <c r="AN95" t="str">
        <v>Durum Wheat</v>
      </c>
      <c r="AO95" t="str">
        <v>Durum Wheat</v>
      </c>
      <c r="AP95" t="str">
        <v>Durum Wheat</v>
      </c>
      <c r="AQ95" t="str">
        <v>Durum Wheat</v>
      </c>
      <c r="AR95" t="str">
        <v>Durum Wheat</v>
      </c>
      <c r="AS95" t="str">
        <v>Durum Wheat</v>
      </c>
      <c r="AT95" t="str">
        <v>Durum Wheat</v>
      </c>
      <c r="AU95" t="str">
        <v>Durum Wheat</v>
      </c>
      <c r="AV95" t="str">
        <v>Durum Wheat</v>
      </c>
      <c r="AW95" t="str">
        <v>Durum Wheat</v>
      </c>
      <c r="AX95" t="str">
        <v>Durum Wheat</v>
      </c>
      <c r="AY95" t="str">
        <v>Durum Wheat</v>
      </c>
      <c r="AZ95" t="str">
        <v>Durum Wheat</v>
      </c>
    </row>
    <row r="96" spans="1:52" x14ac:dyDescent="0.5">
      <c r="A96" s="760" t="s">
        <v>1805</v>
      </c>
      <c r="B96" t="s">
        <v>1422</v>
      </c>
      <c r="C96" t="s">
        <v>1503</v>
      </c>
      <c r="D96" t="s">
        <v>1806</v>
      </c>
      <c r="E96" t="s">
        <v>1807</v>
      </c>
      <c r="F96" t="s">
        <v>1432</v>
      </c>
      <c r="G96" t="s">
        <v>1808</v>
      </c>
      <c r="H96" t="s">
        <v>1437</v>
      </c>
      <c r="I96" t="s">
        <v>1427</v>
      </c>
      <c r="J96" t="str">
        <f t="shared" si="4"/>
        <v>b27.1</v>
      </c>
      <c r="K96" t="str">
        <f t="shared" si="3"/>
        <v>b41.1</v>
      </c>
      <c r="L96" t="str">
        <f t="shared" si="5"/>
        <v>b40.1</v>
      </c>
      <c r="P96" t="str">
        <v>Egyptian Clover</v>
      </c>
      <c r="R96" t="str">
        <v>Eggplant</v>
      </c>
      <c r="S96" t="str">
        <v>Eggplant</v>
      </c>
      <c r="T96" t="str">
        <v>Eggplant</v>
      </c>
      <c r="U96" t="str">
        <v>Eggplant</v>
      </c>
      <c r="V96" t="str">
        <v>Eggplant</v>
      </c>
      <c r="W96" t="str">
        <v>Eggplant</v>
      </c>
      <c r="X96" t="str">
        <v>Eggplant</v>
      </c>
      <c r="Y96" t="str">
        <v>Eggplant</v>
      </c>
      <c r="Z96" t="str">
        <v>Eggplant</v>
      </c>
      <c r="AA96" t="str">
        <v>Eggplant</v>
      </c>
      <c r="AB96" t="str">
        <v>Eggplant</v>
      </c>
      <c r="AC96" t="str">
        <v>Eggplant</v>
      </c>
      <c r="AD96" t="str">
        <v>Eggplant</v>
      </c>
      <c r="AE96" t="str">
        <v>Eggplant</v>
      </c>
      <c r="AF96" t="str">
        <v>Eggplant</v>
      </c>
      <c r="AG96" t="str">
        <v>Eggplant</v>
      </c>
      <c r="AH96" t="str">
        <v>Eggplant</v>
      </c>
      <c r="AI96" t="str">
        <v>Eggplant</v>
      </c>
      <c r="AJ96" t="str">
        <v>Eggplant</v>
      </c>
      <c r="AK96" t="str">
        <v>Eggplant</v>
      </c>
      <c r="AL96" t="str">
        <v>Eggplant</v>
      </c>
      <c r="AM96" t="str">
        <v>Eggplant</v>
      </c>
      <c r="AN96" t="str">
        <v>Eggplant</v>
      </c>
      <c r="AO96" t="str">
        <v>Eggplant</v>
      </c>
      <c r="AP96" t="str">
        <v>Eggplant</v>
      </c>
      <c r="AQ96" t="str">
        <v>Eggplant</v>
      </c>
      <c r="AR96" t="str">
        <v>Eggplant</v>
      </c>
      <c r="AS96" t="str">
        <v>Eggplant</v>
      </c>
      <c r="AT96" t="str">
        <v>Eggplant</v>
      </c>
      <c r="AU96" t="str">
        <v>Eggplant</v>
      </c>
      <c r="AV96" t="str">
        <v>Eggplant</v>
      </c>
      <c r="AW96" t="str">
        <v>Eggplant</v>
      </c>
      <c r="AX96" t="str">
        <v>Eggplant</v>
      </c>
      <c r="AY96" t="str">
        <v>Eggplant</v>
      </c>
      <c r="AZ96" t="str">
        <v>Eggplant</v>
      </c>
    </row>
    <row r="97" spans="1:52" x14ac:dyDescent="0.5">
      <c r="A97" s="760" t="s">
        <v>1809</v>
      </c>
      <c r="B97" t="s">
        <v>1422</v>
      </c>
      <c r="C97" t="s">
        <v>1503</v>
      </c>
      <c r="D97" t="s">
        <v>1810</v>
      </c>
      <c r="E97" t="s">
        <v>1810</v>
      </c>
      <c r="F97" t="s">
        <v>1432</v>
      </c>
      <c r="G97" t="s">
        <v>1811</v>
      </c>
      <c r="H97" t="s">
        <v>1437</v>
      </c>
      <c r="I97" t="s">
        <v>1427</v>
      </c>
      <c r="J97" t="str">
        <f t="shared" si="4"/>
        <v>b27.1</v>
      </c>
      <c r="K97" t="str">
        <f t="shared" si="3"/>
        <v>b41.1</v>
      </c>
      <c r="L97" t="str">
        <f t="shared" si="5"/>
        <v>b40.1</v>
      </c>
      <c r="P97" t="str">
        <v>Endive</v>
      </c>
      <c r="R97" t="str">
        <v>Egyptian Clover</v>
      </c>
      <c r="S97" t="str">
        <v>Egyptian Clover</v>
      </c>
      <c r="T97" t="str">
        <v>Egyptian Clover</v>
      </c>
      <c r="U97" t="str">
        <v>Egyptian Clover</v>
      </c>
      <c r="V97" t="str">
        <v>Egyptian Clover</v>
      </c>
      <c r="W97" t="str">
        <v>Egyptian Clover</v>
      </c>
      <c r="X97" t="str">
        <v>Egyptian Clover</v>
      </c>
      <c r="Y97" t="str">
        <v>Egyptian Clover</v>
      </c>
      <c r="Z97" t="str">
        <v>Egyptian Clover</v>
      </c>
      <c r="AA97" t="str">
        <v>Egyptian Clover</v>
      </c>
      <c r="AB97" t="str">
        <v>Egyptian Clover</v>
      </c>
      <c r="AC97" t="str">
        <v>Egyptian Clover</v>
      </c>
      <c r="AD97" t="str">
        <v>Egyptian Clover</v>
      </c>
      <c r="AE97" t="str">
        <v>Egyptian Clover</v>
      </c>
      <c r="AF97" t="str">
        <v>Egyptian Clover</v>
      </c>
      <c r="AG97" t="str">
        <v>Egyptian Clover</v>
      </c>
      <c r="AH97" t="str">
        <v>Egyptian Clover</v>
      </c>
      <c r="AI97" t="str">
        <v>Egyptian Clover</v>
      </c>
      <c r="AJ97" t="str">
        <v>Egyptian Clover</v>
      </c>
      <c r="AK97" t="str">
        <v>Egyptian Clover</v>
      </c>
      <c r="AL97" t="str">
        <v>Egyptian Clover</v>
      </c>
      <c r="AM97" t="str">
        <v>Egyptian Clover</v>
      </c>
      <c r="AN97" t="str">
        <v>Egyptian Clover</v>
      </c>
      <c r="AO97" t="str">
        <v>Egyptian Clover</v>
      </c>
      <c r="AP97" t="str">
        <v>Egyptian Clover</v>
      </c>
      <c r="AQ97" t="str">
        <v>Egyptian Clover</v>
      </c>
      <c r="AR97" t="str">
        <v>Egyptian Clover</v>
      </c>
      <c r="AS97" t="str">
        <v>Egyptian Clover</v>
      </c>
      <c r="AT97" t="str">
        <v>Egyptian Clover</v>
      </c>
      <c r="AU97" t="str">
        <v>Egyptian Clover</v>
      </c>
      <c r="AV97" t="str">
        <v>Egyptian Clover</v>
      </c>
      <c r="AW97" t="str">
        <v>Egyptian Clover</v>
      </c>
      <c r="AX97" t="str">
        <v>Egyptian Clover</v>
      </c>
      <c r="AY97" t="str">
        <v>Egyptian Clover</v>
      </c>
      <c r="AZ97" t="str">
        <v>Egyptian Clover</v>
      </c>
    </row>
    <row r="98" spans="1:52" x14ac:dyDescent="0.5">
      <c r="A98" s="760" t="s">
        <v>1812</v>
      </c>
      <c r="B98" t="s">
        <v>1422</v>
      </c>
      <c r="C98" t="s">
        <v>1503</v>
      </c>
      <c r="D98" t="s">
        <v>1813</v>
      </c>
      <c r="E98" t="s">
        <v>1813</v>
      </c>
      <c r="F98" t="s">
        <v>1432</v>
      </c>
      <c r="G98" t="s">
        <v>1814</v>
      </c>
      <c r="H98" t="s">
        <v>1437</v>
      </c>
      <c r="I98" t="s">
        <v>1427</v>
      </c>
      <c r="J98" t="str">
        <f t="shared" si="4"/>
        <v>b27.1</v>
      </c>
      <c r="K98" t="str">
        <f t="shared" si="3"/>
        <v>b41.1</v>
      </c>
      <c r="L98" t="str">
        <f t="shared" si="5"/>
        <v>b40.1</v>
      </c>
      <c r="P98" t="str">
        <v>Enteropogon monostachyos</v>
      </c>
      <c r="R98" t="str">
        <v>Endive</v>
      </c>
      <c r="S98" t="str">
        <v>Endive</v>
      </c>
      <c r="T98" t="str">
        <v>Endive</v>
      </c>
      <c r="U98" t="str">
        <v>Endive</v>
      </c>
      <c r="V98" t="str">
        <v>Endive</v>
      </c>
      <c r="W98" t="str">
        <v>Endive</v>
      </c>
      <c r="X98" t="str">
        <v>Endive</v>
      </c>
      <c r="Y98" t="str">
        <v>Endive</v>
      </c>
      <c r="Z98" t="str">
        <v>Endive</v>
      </c>
      <c r="AA98" t="str">
        <v>Endive</v>
      </c>
      <c r="AB98" t="str">
        <v>Endive</v>
      </c>
      <c r="AC98" t="str">
        <v>Endive</v>
      </c>
      <c r="AD98" t="str">
        <v>Endive</v>
      </c>
      <c r="AE98" t="str">
        <v>Endive</v>
      </c>
      <c r="AF98" t="str">
        <v>Endive</v>
      </c>
      <c r="AG98" t="str">
        <v>Endive</v>
      </c>
      <c r="AH98" t="str">
        <v>Endive</v>
      </c>
      <c r="AI98" t="str">
        <v>Endive</v>
      </c>
      <c r="AJ98" t="str">
        <v>Endive</v>
      </c>
      <c r="AK98" t="str">
        <v>Endive</v>
      </c>
      <c r="AL98" t="str">
        <v>Endive</v>
      </c>
      <c r="AM98" t="str">
        <v>Endive</v>
      </c>
      <c r="AN98" t="str">
        <v>Endive</v>
      </c>
      <c r="AO98" t="str">
        <v>Endive</v>
      </c>
      <c r="AP98" t="str">
        <v>Endive</v>
      </c>
      <c r="AQ98" t="str">
        <v>Endive</v>
      </c>
      <c r="AR98" t="str">
        <v>Endive</v>
      </c>
      <c r="AS98" t="str">
        <v>Endive</v>
      </c>
      <c r="AT98" t="str">
        <v>Endive</v>
      </c>
      <c r="AU98" t="str">
        <v>Endive</v>
      </c>
      <c r="AV98" t="str">
        <v>Endive</v>
      </c>
      <c r="AW98" t="str">
        <v>Endive</v>
      </c>
      <c r="AX98" t="str">
        <v>Endive</v>
      </c>
      <c r="AY98" t="str">
        <v>Endive</v>
      </c>
      <c r="AZ98" t="str">
        <v>Endive</v>
      </c>
    </row>
    <row r="99" spans="1:52" x14ac:dyDescent="0.5">
      <c r="A99" s="760" t="s">
        <v>1815</v>
      </c>
      <c r="B99" t="s">
        <v>1422</v>
      </c>
      <c r="C99" t="s">
        <v>1503</v>
      </c>
      <c r="D99" t="s">
        <v>1816</v>
      </c>
      <c r="E99" t="s">
        <v>1817</v>
      </c>
      <c r="F99" t="s">
        <v>1432</v>
      </c>
      <c r="G99" t="s">
        <v>1818</v>
      </c>
      <c r="H99" t="s">
        <v>1437</v>
      </c>
      <c r="I99" t="s">
        <v>1427</v>
      </c>
      <c r="J99" t="str">
        <f t="shared" si="4"/>
        <v>b27.1</v>
      </c>
      <c r="K99" t="str">
        <f t="shared" si="3"/>
        <v>b41.1</v>
      </c>
      <c r="L99" t="str">
        <f t="shared" si="5"/>
        <v>b40.1</v>
      </c>
      <c r="P99" t="str">
        <v>Eragrostis superba</v>
      </c>
      <c r="R99" t="str">
        <v>Enteropogon monostachyos</v>
      </c>
      <c r="S99" t="str">
        <v>Enteropogon monostachyos</v>
      </c>
      <c r="T99" t="str">
        <v>Enteropogon monostachyos</v>
      </c>
      <c r="U99" t="str">
        <v>Enteropogon monostachyos</v>
      </c>
      <c r="V99" t="str">
        <v>Enteropogon monostachyos</v>
      </c>
      <c r="W99" t="str">
        <v>Enteropogon monostachyos</v>
      </c>
      <c r="X99" t="str">
        <v>Enteropogon monostachyos</v>
      </c>
      <c r="Y99" t="str">
        <v>Enteropogon monostachyos</v>
      </c>
      <c r="Z99" t="str">
        <v>Enteropogon monostachyos</v>
      </c>
      <c r="AA99" t="str">
        <v>Enteropogon monostachyos</v>
      </c>
      <c r="AB99" t="str">
        <v>Enteropogon monostachyos</v>
      </c>
      <c r="AC99" t="str">
        <v>Enteropogon monostachyos</v>
      </c>
      <c r="AD99" t="str">
        <v>Enteropogon monostachyos</v>
      </c>
      <c r="AE99" t="str">
        <v>Enteropogon monostachyos</v>
      </c>
      <c r="AF99" t="str">
        <v>Enteropogon monostachyos</v>
      </c>
      <c r="AG99" t="str">
        <v>Enteropogon monostachyos</v>
      </c>
      <c r="AH99" t="str">
        <v>Enteropogon monostachyos</v>
      </c>
      <c r="AI99" t="str">
        <v>Enteropogon monostachyos</v>
      </c>
      <c r="AJ99" t="str">
        <v>Enteropogon monostachyos</v>
      </c>
      <c r="AK99" t="str">
        <v>Enteropogon monostachyos</v>
      </c>
      <c r="AL99" t="str">
        <v>Enteropogon monostachyos</v>
      </c>
      <c r="AM99" t="str">
        <v>Enteropogon monostachyos</v>
      </c>
      <c r="AN99" t="str">
        <v>Enteropogon monostachyos</v>
      </c>
      <c r="AO99" t="str">
        <v>Enteropogon monostachyos</v>
      </c>
      <c r="AP99" t="str">
        <v>Enteropogon monostachyos</v>
      </c>
      <c r="AQ99" t="str">
        <v>Enteropogon monostachyos</v>
      </c>
      <c r="AR99" t="str">
        <v>Enteropogon monostachyos</v>
      </c>
      <c r="AS99" t="str">
        <v>Enteropogon monostachyos</v>
      </c>
      <c r="AT99" t="str">
        <v>Enteropogon monostachyos</v>
      </c>
      <c r="AU99" t="str">
        <v>Enteropogon monostachyos</v>
      </c>
      <c r="AV99" t="str">
        <v>Enteropogon monostachyos</v>
      </c>
      <c r="AW99" t="str">
        <v>Enteropogon monostachyos</v>
      </c>
      <c r="AX99" t="str">
        <v>Enteropogon monostachyos</v>
      </c>
      <c r="AY99" t="str">
        <v>Enteropogon monostachyos</v>
      </c>
      <c r="AZ99" t="str">
        <v>Enteropogon monostachyos</v>
      </c>
    </row>
    <row r="100" spans="1:52" x14ac:dyDescent="0.5">
      <c r="A100" s="760" t="s">
        <v>1819</v>
      </c>
      <c r="B100" t="s">
        <v>1422</v>
      </c>
      <c r="C100" t="s">
        <v>1503</v>
      </c>
      <c r="D100" t="s">
        <v>1820</v>
      </c>
      <c r="E100" t="s">
        <v>1820</v>
      </c>
      <c r="F100" t="s">
        <v>1432</v>
      </c>
      <c r="G100" t="s">
        <v>1821</v>
      </c>
      <c r="H100" t="s">
        <v>1437</v>
      </c>
      <c r="I100" t="s">
        <v>1427</v>
      </c>
      <c r="J100" t="str">
        <f t="shared" si="4"/>
        <v>b27.1</v>
      </c>
      <c r="K100" t="str">
        <f t="shared" si="3"/>
        <v>b41.1</v>
      </c>
      <c r="L100" t="str">
        <f t="shared" si="5"/>
        <v>b40.1</v>
      </c>
      <c r="P100" t="str">
        <v>Ethiopian Eggplant</v>
      </c>
      <c r="R100" t="str">
        <v>Eragrostis superba</v>
      </c>
      <c r="S100" t="str">
        <v>Eragrostis superba</v>
      </c>
      <c r="T100" t="str">
        <v>Eragrostis superba</v>
      </c>
      <c r="U100" t="str">
        <v>Eragrostis superba</v>
      </c>
      <c r="V100" t="str">
        <v>Eragrostis superba</v>
      </c>
      <c r="W100" t="str">
        <v>Eragrostis superba</v>
      </c>
      <c r="X100" t="str">
        <v>Eragrostis superba</v>
      </c>
      <c r="Y100" t="str">
        <v>Eragrostis superba</v>
      </c>
      <c r="Z100" t="str">
        <v>Eragrostis superba</v>
      </c>
      <c r="AA100" t="str">
        <v>Eragrostis superba</v>
      </c>
      <c r="AB100" t="str">
        <v>Eragrostis superba</v>
      </c>
      <c r="AC100" t="str">
        <v>Eragrostis superba</v>
      </c>
      <c r="AD100" t="str">
        <v>Eragrostis superba</v>
      </c>
      <c r="AE100" t="str">
        <v>Eragrostis superba</v>
      </c>
      <c r="AF100" t="str">
        <v>Eragrostis superba</v>
      </c>
      <c r="AG100" t="str">
        <v>Eragrostis superba</v>
      </c>
      <c r="AH100" t="str">
        <v>Eragrostis superba</v>
      </c>
      <c r="AI100" t="str">
        <v>Eragrostis superba</v>
      </c>
      <c r="AJ100" t="str">
        <v>Eragrostis superba</v>
      </c>
      <c r="AK100" t="str">
        <v>Eragrostis superba</v>
      </c>
      <c r="AL100" t="str">
        <v>Eragrostis superba</v>
      </c>
      <c r="AM100" t="str">
        <v>Eragrostis superba</v>
      </c>
      <c r="AN100" t="str">
        <v>Eragrostis superba</v>
      </c>
      <c r="AO100" t="str">
        <v>Eragrostis superba</v>
      </c>
      <c r="AP100" t="str">
        <v>Eragrostis superba</v>
      </c>
      <c r="AQ100" t="str">
        <v>Eragrostis superba</v>
      </c>
      <c r="AR100" t="str">
        <v>Eragrostis superba</v>
      </c>
      <c r="AS100" t="str">
        <v>Eragrostis superba</v>
      </c>
      <c r="AT100" t="str">
        <v>Eragrostis superba</v>
      </c>
      <c r="AU100" t="str">
        <v>Eragrostis superba</v>
      </c>
      <c r="AV100" t="str">
        <v>Eragrostis superba</v>
      </c>
      <c r="AW100" t="str">
        <v>Eragrostis superba</v>
      </c>
      <c r="AX100" t="str">
        <v>Eragrostis superba</v>
      </c>
      <c r="AY100" t="str">
        <v>Eragrostis superba</v>
      </c>
      <c r="AZ100" t="str">
        <v>Eragrostis superba</v>
      </c>
    </row>
    <row r="101" spans="1:52" x14ac:dyDescent="0.5">
      <c r="A101" s="760" t="s">
        <v>1822</v>
      </c>
      <c r="B101" t="s">
        <v>1422</v>
      </c>
      <c r="C101" t="s">
        <v>1503</v>
      </c>
      <c r="D101" t="s">
        <v>1823</v>
      </c>
      <c r="E101" t="s">
        <v>1823</v>
      </c>
      <c r="F101" t="s">
        <v>1432</v>
      </c>
      <c r="G101" t="s">
        <v>1824</v>
      </c>
      <c r="H101" t="s">
        <v>1437</v>
      </c>
      <c r="I101" t="s">
        <v>1427</v>
      </c>
      <c r="J101" t="str">
        <f t="shared" si="4"/>
        <v>b27.1</v>
      </c>
      <c r="K101" t="str">
        <f t="shared" si="3"/>
        <v>b41.1</v>
      </c>
      <c r="L101" t="str">
        <f t="shared" si="5"/>
        <v>b40.1</v>
      </c>
      <c r="P101" t="str">
        <v>Fava Bean</v>
      </c>
      <c r="R101" t="str">
        <v>Ethiopian Eggplant</v>
      </c>
      <c r="S101" t="str">
        <v>Ethiopian Eggplant</v>
      </c>
      <c r="T101" t="str">
        <v>Ethiopian Eggplant</v>
      </c>
      <c r="U101" t="str">
        <v>Ethiopian Eggplant</v>
      </c>
      <c r="V101" t="str">
        <v>Ethiopian Eggplant</v>
      </c>
      <c r="W101" t="str">
        <v>Ethiopian Eggplant</v>
      </c>
      <c r="X101" t="str">
        <v>Ethiopian Eggplant</v>
      </c>
      <c r="Y101" t="str">
        <v>Ethiopian Eggplant</v>
      </c>
      <c r="Z101" t="str">
        <v>Ethiopian Eggplant</v>
      </c>
      <c r="AA101" t="str">
        <v>Ethiopian Eggplant</v>
      </c>
      <c r="AB101" t="str">
        <v>Ethiopian Eggplant</v>
      </c>
      <c r="AC101" t="str">
        <v>Ethiopian Eggplant</v>
      </c>
      <c r="AD101" t="str">
        <v>Ethiopian Eggplant</v>
      </c>
      <c r="AE101" t="str">
        <v>Ethiopian Eggplant</v>
      </c>
      <c r="AF101" t="str">
        <v>Ethiopian Eggplant</v>
      </c>
      <c r="AG101" t="str">
        <v>Ethiopian Eggplant</v>
      </c>
      <c r="AH101" t="str">
        <v>Ethiopian Eggplant</v>
      </c>
      <c r="AI101" t="str">
        <v>Ethiopian Eggplant</v>
      </c>
      <c r="AJ101" t="str">
        <v>Ethiopian Eggplant</v>
      </c>
      <c r="AK101" t="str">
        <v>Ethiopian Eggplant</v>
      </c>
      <c r="AL101" t="str">
        <v>Ethiopian Eggplant</v>
      </c>
      <c r="AM101" t="str">
        <v>Ethiopian Eggplant</v>
      </c>
      <c r="AN101" t="str">
        <v>Ethiopian Eggplant</v>
      </c>
      <c r="AO101" t="str">
        <v>Ethiopian Eggplant</v>
      </c>
      <c r="AP101" t="str">
        <v>Ethiopian Eggplant</v>
      </c>
      <c r="AQ101" t="str">
        <v>Ethiopian Eggplant</v>
      </c>
      <c r="AR101" t="str">
        <v>Ethiopian Eggplant</v>
      </c>
      <c r="AS101" t="str">
        <v>Ethiopian Eggplant</v>
      </c>
      <c r="AT101" t="str">
        <v>Ethiopian Eggplant</v>
      </c>
      <c r="AU101" t="str">
        <v>Ethiopian Eggplant</v>
      </c>
      <c r="AV101" t="str">
        <v>Ethiopian Eggplant</v>
      </c>
      <c r="AW101" t="str">
        <v>Ethiopian Eggplant</v>
      </c>
      <c r="AX101" t="str">
        <v>Ethiopian Eggplant</v>
      </c>
      <c r="AY101" t="str">
        <v>Ethiopian Eggplant</v>
      </c>
      <c r="AZ101" t="str">
        <v>Ethiopian Eggplant</v>
      </c>
    </row>
    <row r="102" spans="1:52" x14ac:dyDescent="0.5">
      <c r="A102" s="760" t="s">
        <v>1825</v>
      </c>
      <c r="B102" t="s">
        <v>1422</v>
      </c>
      <c r="C102" t="s">
        <v>1503</v>
      </c>
      <c r="D102" t="s">
        <v>1826</v>
      </c>
      <c r="E102" t="s">
        <v>1826</v>
      </c>
      <c r="F102" t="s">
        <v>1432</v>
      </c>
      <c r="G102" t="s">
        <v>1827</v>
      </c>
      <c r="H102" t="s">
        <v>1437</v>
      </c>
      <c r="I102" t="s">
        <v>1427</v>
      </c>
      <c r="J102" t="str">
        <f t="shared" si="4"/>
        <v>b27.1</v>
      </c>
      <c r="K102" t="str">
        <f t="shared" si="3"/>
        <v>b41.1</v>
      </c>
      <c r="L102" t="str">
        <f t="shared" si="5"/>
        <v>b40.1</v>
      </c>
      <c r="P102" t="str">
        <v>Felicia heterophylla</v>
      </c>
      <c r="R102" t="str">
        <v>Fava Bean</v>
      </c>
      <c r="S102" t="str">
        <v>Fava Bean</v>
      </c>
      <c r="T102" t="str">
        <v>Fava Bean</v>
      </c>
      <c r="U102" t="str">
        <v>Fava Bean</v>
      </c>
      <c r="V102" t="str">
        <v>Fava Bean</v>
      </c>
      <c r="W102" t="str">
        <v>Fava Bean</v>
      </c>
      <c r="X102" t="str">
        <v>Fava Bean</v>
      </c>
      <c r="Y102" t="str">
        <v>Fava Bean</v>
      </c>
      <c r="Z102" t="str">
        <v>Fava Bean</v>
      </c>
      <c r="AA102" t="str">
        <v>Fava Bean</v>
      </c>
      <c r="AB102" t="str">
        <v>Fava Bean</v>
      </c>
      <c r="AC102" t="str">
        <v>Fava Bean</v>
      </c>
      <c r="AD102" t="str">
        <v>Fava Bean</v>
      </c>
      <c r="AE102" t="str">
        <v>Fava Bean</v>
      </c>
      <c r="AF102" t="str">
        <v>Fava Bean</v>
      </c>
      <c r="AG102" t="str">
        <v>Fava Bean</v>
      </c>
      <c r="AH102" t="str">
        <v>Fava Bean</v>
      </c>
      <c r="AI102" t="str">
        <v>Fava Bean</v>
      </c>
      <c r="AJ102" t="str">
        <v>Fava Bean</v>
      </c>
      <c r="AK102" t="str">
        <v>Fava Bean</v>
      </c>
      <c r="AL102" t="str">
        <v>Fava Bean</v>
      </c>
      <c r="AM102" t="str">
        <v>Fava Bean</v>
      </c>
      <c r="AN102" t="str">
        <v>Fava Bean</v>
      </c>
      <c r="AO102" t="str">
        <v>Fava Bean</v>
      </c>
      <c r="AP102" t="str">
        <v>Fava Bean</v>
      </c>
      <c r="AQ102" t="str">
        <v>Fava Bean</v>
      </c>
      <c r="AR102" t="str">
        <v>Fava Bean</v>
      </c>
      <c r="AS102" t="str">
        <v>Fava Bean</v>
      </c>
      <c r="AT102" t="str">
        <v>Fava Bean</v>
      </c>
      <c r="AU102" t="str">
        <v>Fava Bean</v>
      </c>
      <c r="AV102" t="str">
        <v>Fava Bean</v>
      </c>
      <c r="AW102" t="str">
        <v>Fava Bean</v>
      </c>
      <c r="AX102" t="str">
        <v>Fava Bean</v>
      </c>
      <c r="AY102" t="str">
        <v>Fava Bean</v>
      </c>
      <c r="AZ102" t="str">
        <v>Fava Bean</v>
      </c>
    </row>
    <row r="103" spans="1:52" x14ac:dyDescent="0.5">
      <c r="A103" s="760" t="s">
        <v>1828</v>
      </c>
      <c r="B103" t="s">
        <v>1422</v>
      </c>
      <c r="C103" t="s">
        <v>1503</v>
      </c>
      <c r="D103" t="s">
        <v>1829</v>
      </c>
      <c r="E103" t="s">
        <v>1829</v>
      </c>
      <c r="F103" t="s">
        <v>1432</v>
      </c>
      <c r="G103" t="s">
        <v>1830</v>
      </c>
      <c r="H103" t="s">
        <v>1437</v>
      </c>
      <c r="I103" t="s">
        <v>1427</v>
      </c>
      <c r="J103" t="str">
        <f t="shared" si="4"/>
        <v>b27.1</v>
      </c>
      <c r="K103" t="str">
        <f t="shared" si="3"/>
        <v>b41.1</v>
      </c>
      <c r="L103" t="str">
        <f t="shared" si="5"/>
        <v>b40.1</v>
      </c>
      <c r="P103" t="str">
        <v>Fennel</v>
      </c>
      <c r="R103" t="str">
        <v>Felicia heterophylla</v>
      </c>
      <c r="S103" t="str">
        <v>Felicia heterophylla</v>
      </c>
      <c r="T103" t="str">
        <v>Felicia heterophylla</v>
      </c>
      <c r="U103" t="str">
        <v>Felicia heterophylla</v>
      </c>
      <c r="V103" t="str">
        <v>Felicia heterophylla</v>
      </c>
      <c r="W103" t="str">
        <v>Felicia heterophylla</v>
      </c>
      <c r="X103" t="str">
        <v>Felicia heterophylla</v>
      </c>
      <c r="Y103" t="str">
        <v>Felicia heterophylla</v>
      </c>
      <c r="Z103" t="str">
        <v>Felicia heterophylla</v>
      </c>
      <c r="AA103" t="str">
        <v>Felicia heterophylla</v>
      </c>
      <c r="AB103" t="str">
        <v>Felicia heterophylla</v>
      </c>
      <c r="AC103" t="str">
        <v>Felicia heterophylla</v>
      </c>
      <c r="AD103" t="str">
        <v>Felicia heterophylla</v>
      </c>
      <c r="AE103" t="str">
        <v>Felicia heterophylla</v>
      </c>
      <c r="AF103" t="str">
        <v>Felicia heterophylla</v>
      </c>
      <c r="AG103" t="str">
        <v>Felicia heterophylla</v>
      </c>
      <c r="AH103" t="str">
        <v>Felicia heterophylla</v>
      </c>
      <c r="AI103" t="str">
        <v>Felicia heterophylla</v>
      </c>
      <c r="AJ103" t="str">
        <v>Felicia heterophylla</v>
      </c>
      <c r="AK103" t="str">
        <v>Felicia heterophylla</v>
      </c>
      <c r="AL103" t="str">
        <v>Felicia heterophylla</v>
      </c>
      <c r="AM103" t="str">
        <v>Felicia heterophylla</v>
      </c>
      <c r="AN103" t="str">
        <v>Felicia heterophylla</v>
      </c>
      <c r="AO103" t="str">
        <v>Felicia heterophylla</v>
      </c>
      <c r="AP103" t="str">
        <v>Felicia heterophylla</v>
      </c>
      <c r="AQ103" t="str">
        <v>Felicia heterophylla</v>
      </c>
      <c r="AR103" t="str">
        <v>Felicia heterophylla</v>
      </c>
      <c r="AS103" t="str">
        <v>Felicia heterophylla</v>
      </c>
      <c r="AT103" t="str">
        <v>Felicia heterophylla</v>
      </c>
      <c r="AU103" t="str">
        <v>Felicia heterophylla</v>
      </c>
      <c r="AV103" t="str">
        <v>Felicia heterophylla</v>
      </c>
      <c r="AW103" t="str">
        <v>Felicia heterophylla</v>
      </c>
      <c r="AX103" t="str">
        <v>Felicia heterophylla</v>
      </c>
      <c r="AY103" t="str">
        <v>Felicia heterophylla</v>
      </c>
      <c r="AZ103" t="str">
        <v>Felicia heterophylla</v>
      </c>
    </row>
    <row r="104" spans="1:52" x14ac:dyDescent="0.5">
      <c r="A104" s="760" t="s">
        <v>1831</v>
      </c>
      <c r="B104" t="s">
        <v>1422</v>
      </c>
      <c r="C104" t="s">
        <v>1503</v>
      </c>
      <c r="D104" t="s">
        <v>1832</v>
      </c>
      <c r="E104" t="s">
        <v>1832</v>
      </c>
      <c r="F104" t="s">
        <v>1432</v>
      </c>
      <c r="G104" t="s">
        <v>1833</v>
      </c>
      <c r="H104" t="s">
        <v>1437</v>
      </c>
      <c r="I104" t="s">
        <v>1427</v>
      </c>
      <c r="J104" t="str">
        <f t="shared" si="4"/>
        <v>b27.1</v>
      </c>
      <c r="K104" t="str">
        <f t="shared" si="3"/>
        <v>b41.1</v>
      </c>
      <c r="L104" t="str">
        <f t="shared" si="5"/>
        <v>b40.1</v>
      </c>
      <c r="P104" t="str">
        <v>Fig</v>
      </c>
      <c r="R104" t="str">
        <v>Fennel</v>
      </c>
      <c r="S104" t="str">
        <v>Fennel</v>
      </c>
      <c r="T104" t="str">
        <v>Fennel</v>
      </c>
      <c r="U104" t="str">
        <v>Fennel</v>
      </c>
      <c r="V104" t="str">
        <v>Fennel</v>
      </c>
      <c r="W104" t="str">
        <v>Fennel</v>
      </c>
      <c r="X104" t="str">
        <v>Fennel</v>
      </c>
      <c r="Y104" t="str">
        <v>Fennel</v>
      </c>
      <c r="Z104" t="str">
        <v>Fennel</v>
      </c>
      <c r="AA104" t="str">
        <v>Fennel</v>
      </c>
      <c r="AB104" t="str">
        <v>Fennel</v>
      </c>
      <c r="AC104" t="str">
        <v>Fennel</v>
      </c>
      <c r="AD104" t="str">
        <v>Fennel</v>
      </c>
      <c r="AE104" t="str">
        <v>Fennel</v>
      </c>
      <c r="AF104" t="str">
        <v>Fennel</v>
      </c>
      <c r="AG104" t="str">
        <v>Fennel</v>
      </c>
      <c r="AH104" t="str">
        <v>Fennel</v>
      </c>
      <c r="AI104" t="str">
        <v>Fennel</v>
      </c>
      <c r="AJ104" t="str">
        <v>Fennel</v>
      </c>
      <c r="AK104" t="str">
        <v>Fennel</v>
      </c>
      <c r="AL104" t="str">
        <v>Fennel</v>
      </c>
      <c r="AM104" t="str">
        <v>Fennel</v>
      </c>
      <c r="AN104" t="str">
        <v>Fennel</v>
      </c>
      <c r="AO104" t="str">
        <v>Fennel</v>
      </c>
      <c r="AP104" t="str">
        <v>Fennel</v>
      </c>
      <c r="AQ104" t="str">
        <v>Fennel</v>
      </c>
      <c r="AR104" t="str">
        <v>Fennel</v>
      </c>
      <c r="AS104" t="str">
        <v>Fennel</v>
      </c>
      <c r="AT104" t="str">
        <v>Fennel</v>
      </c>
      <c r="AU104" t="str">
        <v>Fennel</v>
      </c>
      <c r="AV104" t="str">
        <v>Fennel</v>
      </c>
      <c r="AW104" t="str">
        <v>Fennel</v>
      </c>
      <c r="AX104" t="str">
        <v>Fennel</v>
      </c>
      <c r="AY104" t="str">
        <v>Fennel</v>
      </c>
      <c r="AZ104" t="str">
        <v>Fennel</v>
      </c>
    </row>
    <row r="105" spans="1:52" x14ac:dyDescent="0.5">
      <c r="A105" s="760" t="s">
        <v>1834</v>
      </c>
      <c r="B105" t="s">
        <v>1422</v>
      </c>
      <c r="C105" t="s">
        <v>1503</v>
      </c>
      <c r="D105" t="s">
        <v>1835</v>
      </c>
      <c r="E105" t="s">
        <v>1832</v>
      </c>
      <c r="F105" t="s">
        <v>1432</v>
      </c>
      <c r="G105" t="s">
        <v>1833</v>
      </c>
      <c r="H105" t="s">
        <v>1437</v>
      </c>
      <c r="I105" t="s">
        <v>1427</v>
      </c>
      <c r="J105" t="str">
        <f t="shared" si="4"/>
        <v>b27.1</v>
      </c>
      <c r="K105" t="str">
        <f t="shared" si="3"/>
        <v>b41.1</v>
      </c>
      <c r="L105" t="str">
        <f t="shared" si="5"/>
        <v>b40.1</v>
      </c>
      <c r="P105" t="str">
        <v>Finger Millet</v>
      </c>
      <c r="R105" t="str">
        <v>Fig</v>
      </c>
      <c r="S105" t="str">
        <v>Fig</v>
      </c>
      <c r="T105" t="str">
        <v>Fig</v>
      </c>
      <c r="U105" t="str">
        <v>Fig</v>
      </c>
      <c r="V105" t="str">
        <v>Fig</v>
      </c>
      <c r="W105" t="str">
        <v>Fig</v>
      </c>
      <c r="X105" t="str">
        <v>Fig</v>
      </c>
      <c r="Y105" t="str">
        <v>Fig</v>
      </c>
      <c r="Z105" t="str">
        <v>Fig</v>
      </c>
      <c r="AA105" t="str">
        <v>Fig</v>
      </c>
      <c r="AB105" t="str">
        <v>Fig</v>
      </c>
      <c r="AC105" t="str">
        <v>Fig</v>
      </c>
      <c r="AD105" t="str">
        <v>Fig</v>
      </c>
      <c r="AE105" t="str">
        <v>Fig</v>
      </c>
      <c r="AF105" t="str">
        <v>Fig</v>
      </c>
      <c r="AG105" t="str">
        <v>Fig</v>
      </c>
      <c r="AH105" t="str">
        <v>Fig</v>
      </c>
      <c r="AI105" t="str">
        <v>Fig</v>
      </c>
      <c r="AJ105" t="str">
        <v>Fig</v>
      </c>
      <c r="AK105" t="str">
        <v>Fig</v>
      </c>
      <c r="AL105" t="str">
        <v>Fig</v>
      </c>
      <c r="AM105" t="str">
        <v>Fig</v>
      </c>
      <c r="AN105" t="str">
        <v>Fig</v>
      </c>
      <c r="AO105" t="str">
        <v>Fig</v>
      </c>
      <c r="AP105" t="str">
        <v>Fig</v>
      </c>
      <c r="AQ105" t="str">
        <v>Fig</v>
      </c>
      <c r="AR105" t="str">
        <v>Fig</v>
      </c>
      <c r="AS105" t="str">
        <v>Fig</v>
      </c>
      <c r="AT105" t="str">
        <v>Fig</v>
      </c>
      <c r="AU105" t="str">
        <v>Fig</v>
      </c>
      <c r="AV105" t="str">
        <v>Fig</v>
      </c>
      <c r="AW105" t="str">
        <v>Fig</v>
      </c>
      <c r="AX105" t="str">
        <v>Fig</v>
      </c>
      <c r="AY105" t="str">
        <v>Fig</v>
      </c>
      <c r="AZ105" t="str">
        <v>Fig</v>
      </c>
    </row>
    <row r="106" spans="1:52" x14ac:dyDescent="0.5">
      <c r="A106" s="760" t="s">
        <v>1836</v>
      </c>
      <c r="B106" t="s">
        <v>1422</v>
      </c>
      <c r="C106" t="s">
        <v>1503</v>
      </c>
      <c r="D106" t="s">
        <v>1837</v>
      </c>
      <c r="E106" t="s">
        <v>1837</v>
      </c>
      <c r="F106" t="s">
        <v>1432</v>
      </c>
      <c r="G106" t="s">
        <v>1838</v>
      </c>
      <c r="H106" t="s">
        <v>1437</v>
      </c>
      <c r="I106" t="s">
        <v>1427</v>
      </c>
      <c r="J106" t="str">
        <f t="shared" si="4"/>
        <v>b27.1</v>
      </c>
      <c r="K106" t="str">
        <f t="shared" si="3"/>
        <v>b41.1</v>
      </c>
      <c r="L106" t="str">
        <f t="shared" si="5"/>
        <v>b40.1</v>
      </c>
      <c r="P106" t="str">
        <v>Firewood</v>
      </c>
      <c r="R106" t="str">
        <v>Finger Millet</v>
      </c>
      <c r="S106" t="str">
        <v>Finger Millet</v>
      </c>
      <c r="T106" t="str">
        <v>Finger Millet</v>
      </c>
      <c r="U106" t="str">
        <v>Finger Millet</v>
      </c>
      <c r="V106" t="str">
        <v>Finger Millet</v>
      </c>
      <c r="W106" t="str">
        <v>Finger Millet</v>
      </c>
      <c r="X106" t="str">
        <v>Finger Millet</v>
      </c>
      <c r="Y106" t="str">
        <v>Finger Millet</v>
      </c>
      <c r="Z106" t="str">
        <v>Finger Millet</v>
      </c>
      <c r="AA106" t="str">
        <v>Finger Millet</v>
      </c>
      <c r="AB106" t="str">
        <v>Finger Millet</v>
      </c>
      <c r="AC106" t="str">
        <v>Finger Millet</v>
      </c>
      <c r="AD106" t="str">
        <v>Finger Millet</v>
      </c>
      <c r="AE106" t="str">
        <v>Finger Millet</v>
      </c>
      <c r="AF106" t="str">
        <v>Finger Millet</v>
      </c>
      <c r="AG106" t="str">
        <v>Finger Millet</v>
      </c>
      <c r="AH106" t="str">
        <v>Finger Millet</v>
      </c>
      <c r="AI106" t="str">
        <v>Finger Millet</v>
      </c>
      <c r="AJ106" t="str">
        <v>Finger Millet</v>
      </c>
      <c r="AK106" t="str">
        <v>Finger Millet</v>
      </c>
      <c r="AL106" t="str">
        <v>Finger Millet</v>
      </c>
      <c r="AM106" t="str">
        <v>Finger Millet</v>
      </c>
      <c r="AN106" t="str">
        <v>Finger Millet</v>
      </c>
      <c r="AO106" t="str">
        <v>Finger Millet</v>
      </c>
      <c r="AP106" t="str">
        <v>Finger Millet</v>
      </c>
      <c r="AQ106" t="str">
        <v>Finger Millet</v>
      </c>
      <c r="AR106" t="str">
        <v>Finger Millet</v>
      </c>
      <c r="AS106" t="str">
        <v>Finger Millet</v>
      </c>
      <c r="AT106" t="str">
        <v>Finger Millet</v>
      </c>
      <c r="AU106" t="str">
        <v>Finger Millet</v>
      </c>
      <c r="AV106" t="str">
        <v>Finger Millet</v>
      </c>
      <c r="AW106" t="str">
        <v>Finger Millet</v>
      </c>
      <c r="AX106" t="str">
        <v>Finger Millet</v>
      </c>
      <c r="AY106" t="str">
        <v>Finger Millet</v>
      </c>
      <c r="AZ106" t="str">
        <v>Finger Millet</v>
      </c>
    </row>
    <row r="107" spans="1:52" x14ac:dyDescent="0.5">
      <c r="A107" s="760" t="s">
        <v>1839</v>
      </c>
      <c r="B107" t="s">
        <v>1422</v>
      </c>
      <c r="C107" t="s">
        <v>1503</v>
      </c>
      <c r="D107" t="s">
        <v>1840</v>
      </c>
      <c r="E107" t="s">
        <v>1840</v>
      </c>
      <c r="F107" t="s">
        <v>1432</v>
      </c>
      <c r="G107" t="s">
        <v>1841</v>
      </c>
      <c r="H107" t="s">
        <v>1437</v>
      </c>
      <c r="I107" t="s">
        <v>1427</v>
      </c>
      <c r="J107" t="str">
        <f t="shared" si="4"/>
        <v>b27.1</v>
      </c>
      <c r="K107" t="str">
        <f t="shared" si="3"/>
        <v>b41.1</v>
      </c>
      <c r="L107" t="str">
        <f t="shared" si="5"/>
        <v>b40.1</v>
      </c>
      <c r="P107" t="str">
        <v>Fish</v>
      </c>
      <c r="R107" t="str">
        <v>Firewood</v>
      </c>
      <c r="S107" t="str">
        <v>Firewood</v>
      </c>
      <c r="T107" t="str">
        <v>Firewood</v>
      </c>
      <c r="U107" t="str">
        <v>Firewood</v>
      </c>
      <c r="V107" t="str">
        <v>Firewood</v>
      </c>
      <c r="W107" t="str">
        <v>Firewood</v>
      </c>
      <c r="X107" t="str">
        <v>Firewood</v>
      </c>
      <c r="Y107" t="str">
        <v>Firewood</v>
      </c>
      <c r="Z107" t="str">
        <v>Firewood</v>
      </c>
      <c r="AA107" t="str">
        <v>Firewood</v>
      </c>
      <c r="AB107" t="str">
        <v>Firewood</v>
      </c>
      <c r="AC107" t="str">
        <v>Firewood</v>
      </c>
      <c r="AD107" t="str">
        <v>Firewood</v>
      </c>
      <c r="AE107" t="str">
        <v>Firewood</v>
      </c>
      <c r="AF107" t="str">
        <v>Firewood</v>
      </c>
      <c r="AG107" t="str">
        <v>Firewood</v>
      </c>
      <c r="AH107" t="str">
        <v>Firewood</v>
      </c>
      <c r="AI107" t="str">
        <v>Firewood</v>
      </c>
      <c r="AJ107" t="str">
        <v>Firewood</v>
      </c>
      <c r="AK107" t="str">
        <v>Firewood</v>
      </c>
      <c r="AL107" t="str">
        <v>Firewood</v>
      </c>
      <c r="AM107" t="str">
        <v>Firewood</v>
      </c>
      <c r="AN107" t="str">
        <v>Firewood</v>
      </c>
      <c r="AO107" t="str">
        <v>Firewood</v>
      </c>
      <c r="AP107" t="str">
        <v>Firewood</v>
      </c>
      <c r="AQ107" t="str">
        <v>Firewood</v>
      </c>
      <c r="AR107" t="str">
        <v>Firewood</v>
      </c>
      <c r="AS107" t="str">
        <v>Firewood</v>
      </c>
      <c r="AT107" t="str">
        <v>Firewood</v>
      </c>
      <c r="AU107" t="str">
        <v>Firewood</v>
      </c>
      <c r="AV107" t="str">
        <v>Firewood</v>
      </c>
      <c r="AW107" t="str">
        <v>Firewood</v>
      </c>
      <c r="AX107" t="str">
        <v>Firewood</v>
      </c>
      <c r="AY107" t="str">
        <v>Firewood</v>
      </c>
      <c r="AZ107" t="str">
        <v>Firewood</v>
      </c>
    </row>
    <row r="108" spans="1:52" x14ac:dyDescent="0.5">
      <c r="A108" s="760" t="s">
        <v>1842</v>
      </c>
      <c r="B108" t="s">
        <v>1422</v>
      </c>
      <c r="C108" t="s">
        <v>1503</v>
      </c>
      <c r="D108" t="s">
        <v>1843</v>
      </c>
      <c r="E108" t="s">
        <v>1843</v>
      </c>
      <c r="F108" t="s">
        <v>1432</v>
      </c>
      <c r="G108" t="s">
        <v>1844</v>
      </c>
      <c r="H108" t="s">
        <v>1437</v>
      </c>
      <c r="I108" t="s">
        <v>1427</v>
      </c>
      <c r="J108" t="str">
        <f t="shared" si="4"/>
        <v>b27.1</v>
      </c>
      <c r="K108" t="str">
        <f t="shared" si="3"/>
        <v>b41.1</v>
      </c>
      <c r="L108" t="str">
        <f t="shared" si="5"/>
        <v>b40.1</v>
      </c>
      <c r="P108" t="str">
        <v>Flax</v>
      </c>
      <c r="R108" t="str">
        <v>Fish</v>
      </c>
      <c r="S108" t="str">
        <v>Fish</v>
      </c>
      <c r="T108" t="str">
        <v>Fish</v>
      </c>
      <c r="U108" t="str">
        <v>Fish</v>
      </c>
      <c r="V108" t="str">
        <v>Fish</v>
      </c>
      <c r="W108" t="str">
        <v>Fish</v>
      </c>
      <c r="X108" t="str">
        <v>Fish</v>
      </c>
      <c r="Y108" t="str">
        <v>Fish</v>
      </c>
      <c r="Z108" t="str">
        <v>Fish</v>
      </c>
      <c r="AA108" t="str">
        <v>Fish</v>
      </c>
      <c r="AB108" t="str">
        <v>Fish</v>
      </c>
      <c r="AC108" t="str">
        <v>Fish</v>
      </c>
      <c r="AD108" t="str">
        <v>Fish</v>
      </c>
      <c r="AE108" t="str">
        <v>Fish</v>
      </c>
      <c r="AF108" t="str">
        <v>Fish</v>
      </c>
      <c r="AG108" t="str">
        <v>Fish</v>
      </c>
      <c r="AH108" t="str">
        <v>Fish</v>
      </c>
      <c r="AI108" t="str">
        <v>Fish</v>
      </c>
      <c r="AJ108" t="str">
        <v>Fish</v>
      </c>
      <c r="AK108" t="str">
        <v>Fish</v>
      </c>
      <c r="AL108" t="str">
        <v>Fish</v>
      </c>
      <c r="AM108" t="str">
        <v>Fish</v>
      </c>
      <c r="AN108" t="str">
        <v>Fish</v>
      </c>
      <c r="AO108" t="str">
        <v>Fish</v>
      </c>
      <c r="AP108" t="str">
        <v>Fish</v>
      </c>
      <c r="AQ108" t="str">
        <v>Fish</v>
      </c>
      <c r="AR108" t="str">
        <v>Fish</v>
      </c>
      <c r="AS108" t="str">
        <v>Fish</v>
      </c>
      <c r="AT108" t="str">
        <v>Fish</v>
      </c>
      <c r="AU108" t="str">
        <v>Fish</v>
      </c>
      <c r="AV108" t="str">
        <v>Fish</v>
      </c>
      <c r="AW108" t="str">
        <v>Fish</v>
      </c>
      <c r="AX108" t="str">
        <v>Fish</v>
      </c>
      <c r="AY108" t="str">
        <v>Fish</v>
      </c>
      <c r="AZ108" t="str">
        <v>Fish</v>
      </c>
    </row>
    <row r="109" spans="1:52" x14ac:dyDescent="0.5">
      <c r="A109" s="760" t="s">
        <v>1845</v>
      </c>
      <c r="B109" t="s">
        <v>1422</v>
      </c>
      <c r="C109" t="s">
        <v>1503</v>
      </c>
      <c r="D109" t="s">
        <v>1846</v>
      </c>
      <c r="E109" t="s">
        <v>1846</v>
      </c>
      <c r="F109" t="s">
        <v>1432</v>
      </c>
      <c r="G109" t="s">
        <v>1847</v>
      </c>
      <c r="H109" t="s">
        <v>1437</v>
      </c>
      <c r="I109" t="s">
        <v>1427</v>
      </c>
      <c r="J109" t="str">
        <f t="shared" si="4"/>
        <v>b27.1</v>
      </c>
      <c r="K109" t="str">
        <f t="shared" si="3"/>
        <v>b41.1</v>
      </c>
      <c r="L109" t="str">
        <f t="shared" si="5"/>
        <v>b40.1</v>
      </c>
      <c r="P109" t="str">
        <v>Fluted Pumpkin</v>
      </c>
      <c r="R109" t="str">
        <v>Flax</v>
      </c>
      <c r="S109" t="str">
        <v>Flax</v>
      </c>
      <c r="T109" t="str">
        <v>Flax</v>
      </c>
      <c r="U109" t="str">
        <v>Flax</v>
      </c>
      <c r="V109" t="str">
        <v>Flax</v>
      </c>
      <c r="W109" t="str">
        <v>Flax</v>
      </c>
      <c r="X109" t="str">
        <v>Flax</v>
      </c>
      <c r="Y109" t="str">
        <v>Flax</v>
      </c>
      <c r="Z109" t="str">
        <v>Flax</v>
      </c>
      <c r="AA109" t="str">
        <v>Flax</v>
      </c>
      <c r="AB109" t="str">
        <v>Flax</v>
      </c>
      <c r="AC109" t="str">
        <v>Flax</v>
      </c>
      <c r="AD109" t="str">
        <v>Flax</v>
      </c>
      <c r="AE109" t="str">
        <v>Flax</v>
      </c>
      <c r="AF109" t="str">
        <v>Flax</v>
      </c>
      <c r="AG109" t="str">
        <v>Flax</v>
      </c>
      <c r="AH109" t="str">
        <v>Flax</v>
      </c>
      <c r="AI109" t="str">
        <v>Flax</v>
      </c>
      <c r="AJ109" t="str">
        <v>Flax</v>
      </c>
      <c r="AK109" t="str">
        <v>Flax</v>
      </c>
      <c r="AL109" t="str">
        <v>Flax</v>
      </c>
      <c r="AM109" t="str">
        <v>Flax</v>
      </c>
      <c r="AN109" t="str">
        <v>Flax</v>
      </c>
      <c r="AO109" t="str">
        <v>Flax</v>
      </c>
      <c r="AP109" t="str">
        <v>Flax</v>
      </c>
      <c r="AQ109" t="str">
        <v>Flax</v>
      </c>
      <c r="AR109" t="str">
        <v>Flax</v>
      </c>
      <c r="AS109" t="str">
        <v>Flax</v>
      </c>
      <c r="AT109" t="str">
        <v>Flax</v>
      </c>
      <c r="AU109" t="str">
        <v>Flax</v>
      </c>
      <c r="AV109" t="str">
        <v>Flax</v>
      </c>
      <c r="AW109" t="str">
        <v>Flax</v>
      </c>
      <c r="AX109" t="str">
        <v>Flax</v>
      </c>
      <c r="AY109" t="str">
        <v>Flax</v>
      </c>
      <c r="AZ109" t="str">
        <v>Flax</v>
      </c>
    </row>
    <row r="110" spans="1:52" x14ac:dyDescent="0.5">
      <c r="A110" s="760" t="s">
        <v>1848</v>
      </c>
      <c r="B110" t="s">
        <v>1422</v>
      </c>
      <c r="C110" t="s">
        <v>1503</v>
      </c>
      <c r="D110" t="s">
        <v>1849</v>
      </c>
      <c r="E110" t="s">
        <v>1849</v>
      </c>
      <c r="F110" t="s">
        <v>1432</v>
      </c>
      <c r="G110" t="s">
        <v>1850</v>
      </c>
      <c r="H110" t="s">
        <v>1437</v>
      </c>
      <c r="I110" t="s">
        <v>1427</v>
      </c>
      <c r="J110" t="str">
        <f t="shared" si="4"/>
        <v>b27.1</v>
      </c>
      <c r="K110" t="str">
        <f t="shared" si="3"/>
        <v>b41.1</v>
      </c>
      <c r="L110" t="str">
        <f t="shared" si="5"/>
        <v>b40.1</v>
      </c>
      <c r="P110" t="str">
        <v>Fodder (Natural Vegetation)</v>
      </c>
      <c r="R110" t="str">
        <v>Fluted Pumpkin</v>
      </c>
      <c r="S110" t="str">
        <v>Fluted Pumpkin</v>
      </c>
      <c r="T110" t="str">
        <v>Fluted Pumpkin</v>
      </c>
      <c r="U110" t="str">
        <v>Fluted Pumpkin</v>
      </c>
      <c r="V110" t="str">
        <v>Fluted Pumpkin</v>
      </c>
      <c r="W110" t="str">
        <v>Fluted Pumpkin</v>
      </c>
      <c r="X110" t="str">
        <v>Fluted Pumpkin</v>
      </c>
      <c r="Y110" t="str">
        <v>Fluted Pumpkin</v>
      </c>
      <c r="Z110" t="str">
        <v>Fluted Pumpkin</v>
      </c>
      <c r="AA110" t="str">
        <v>Fluted Pumpkin</v>
      </c>
      <c r="AB110" t="str">
        <v>Fluted Pumpkin</v>
      </c>
      <c r="AC110" t="str">
        <v>Fluted Pumpkin</v>
      </c>
      <c r="AD110" t="str">
        <v>Fluted Pumpkin</v>
      </c>
      <c r="AE110" t="str">
        <v>Fluted Pumpkin</v>
      </c>
      <c r="AF110" t="str">
        <v>Fluted Pumpkin</v>
      </c>
      <c r="AG110" t="str">
        <v>Fluted Pumpkin</v>
      </c>
      <c r="AH110" t="str">
        <v>Fluted Pumpkin</v>
      </c>
      <c r="AI110" t="str">
        <v>Fluted Pumpkin</v>
      </c>
      <c r="AJ110" t="str">
        <v>Fluted Pumpkin</v>
      </c>
      <c r="AK110" t="str">
        <v>Fluted Pumpkin</v>
      </c>
      <c r="AL110" t="str">
        <v>Fluted Pumpkin</v>
      </c>
      <c r="AM110" t="str">
        <v>Fluted Pumpkin</v>
      </c>
      <c r="AN110" t="str">
        <v>Fluted Pumpkin</v>
      </c>
      <c r="AO110" t="str">
        <v>Fluted Pumpkin</v>
      </c>
      <c r="AP110" t="str">
        <v>Fluted Pumpkin</v>
      </c>
      <c r="AQ110" t="str">
        <v>Fluted Pumpkin</v>
      </c>
      <c r="AR110" t="str">
        <v>Fluted Pumpkin</v>
      </c>
      <c r="AS110" t="str">
        <v>Fluted Pumpkin</v>
      </c>
      <c r="AT110" t="str">
        <v>Fluted Pumpkin</v>
      </c>
      <c r="AU110" t="str">
        <v>Fluted Pumpkin</v>
      </c>
      <c r="AV110" t="str">
        <v>Fluted Pumpkin</v>
      </c>
      <c r="AW110" t="str">
        <v>Fluted Pumpkin</v>
      </c>
      <c r="AX110" t="str">
        <v>Fluted Pumpkin</v>
      </c>
      <c r="AY110" t="str">
        <v>Fluted Pumpkin</v>
      </c>
      <c r="AZ110" t="str">
        <v>Fluted Pumpkin</v>
      </c>
    </row>
    <row r="111" spans="1:52" x14ac:dyDescent="0.5">
      <c r="A111" s="760" t="s">
        <v>1851</v>
      </c>
      <c r="B111" t="s">
        <v>1422</v>
      </c>
      <c r="C111" t="s">
        <v>1503</v>
      </c>
      <c r="D111" t="s">
        <v>1852</v>
      </c>
      <c r="E111" t="s">
        <v>1853</v>
      </c>
      <c r="F111" t="s">
        <v>1432</v>
      </c>
      <c r="G111" t="s">
        <v>1854</v>
      </c>
      <c r="H111" t="s">
        <v>1437</v>
      </c>
      <c r="I111" t="s">
        <v>1427</v>
      </c>
      <c r="J111" t="str">
        <f t="shared" si="4"/>
        <v>b27.1</v>
      </c>
      <c r="K111" t="str">
        <f t="shared" si="3"/>
        <v>b41.1</v>
      </c>
      <c r="L111" t="str">
        <f t="shared" si="5"/>
        <v>b40.1</v>
      </c>
      <c r="P111" t="str">
        <v>Fodder Radish</v>
      </c>
      <c r="R111" t="str">
        <v>Fodder (Natural Vegetation)</v>
      </c>
      <c r="S111" t="str">
        <v>Fodder (Natural Vegetation)</v>
      </c>
      <c r="T111" t="str">
        <v>Fodder (Natural Vegetation)</v>
      </c>
      <c r="U111" t="str">
        <v>Fodder (Natural Vegetation)</v>
      </c>
      <c r="V111" t="str">
        <v>Fodder (Natural Vegetation)</v>
      </c>
      <c r="W111" t="str">
        <v>Fodder (Natural Vegetation)</v>
      </c>
      <c r="X111" t="str">
        <v>Fodder (Natural Vegetation)</v>
      </c>
      <c r="Y111" t="str">
        <v>Fodder (Natural Vegetation)</v>
      </c>
      <c r="Z111" t="str">
        <v>Fodder (Natural Vegetation)</v>
      </c>
      <c r="AA111" t="str">
        <v>Fodder (Natural Vegetation)</v>
      </c>
      <c r="AB111" t="str">
        <v>Fodder (Natural Vegetation)</v>
      </c>
      <c r="AC111" t="str">
        <v>Fodder (Natural Vegetation)</v>
      </c>
      <c r="AD111" t="str">
        <v>Fodder (Natural Vegetation)</v>
      </c>
      <c r="AE111" t="str">
        <v>Fodder (Natural Vegetation)</v>
      </c>
      <c r="AF111" t="str">
        <v>Fodder (Natural Vegetation)</v>
      </c>
      <c r="AG111" t="str">
        <v>Fodder (Natural Vegetation)</v>
      </c>
      <c r="AH111" t="str">
        <v>Fodder (Natural Vegetation)</v>
      </c>
      <c r="AI111" t="str">
        <v>Fodder (Natural Vegetation)</v>
      </c>
      <c r="AJ111" t="str">
        <v>Fodder (Natural Vegetation)</v>
      </c>
      <c r="AK111" t="str">
        <v>Fodder (Natural Vegetation)</v>
      </c>
      <c r="AL111" t="str">
        <v>Fodder (Natural Vegetation)</v>
      </c>
      <c r="AM111" t="str">
        <v>Fodder (Natural Vegetation)</v>
      </c>
      <c r="AN111" t="str">
        <v>Fodder (Natural Vegetation)</v>
      </c>
      <c r="AO111" t="str">
        <v>Fodder (Natural Vegetation)</v>
      </c>
      <c r="AP111" t="str">
        <v>Fodder (Natural Vegetation)</v>
      </c>
      <c r="AQ111" t="str">
        <v>Fodder (Natural Vegetation)</v>
      </c>
      <c r="AR111" t="str">
        <v>Fodder (Natural Vegetation)</v>
      </c>
      <c r="AS111" t="str">
        <v>Fodder (Natural Vegetation)</v>
      </c>
      <c r="AT111" t="str">
        <v>Fodder (Natural Vegetation)</v>
      </c>
      <c r="AU111" t="str">
        <v>Fodder (Natural Vegetation)</v>
      </c>
      <c r="AV111" t="str">
        <v>Fodder (Natural Vegetation)</v>
      </c>
      <c r="AW111" t="str">
        <v>Fodder (Natural Vegetation)</v>
      </c>
      <c r="AX111" t="str">
        <v>Fodder (Natural Vegetation)</v>
      </c>
      <c r="AY111" t="str">
        <v>Fodder (Natural Vegetation)</v>
      </c>
      <c r="AZ111" t="str">
        <v>Fodder (Natural Vegetation)</v>
      </c>
    </row>
    <row r="112" spans="1:52" x14ac:dyDescent="0.5">
      <c r="A112" s="760" t="s">
        <v>1855</v>
      </c>
      <c r="B112" t="s">
        <v>1422</v>
      </c>
      <c r="C112" t="s">
        <v>1503</v>
      </c>
      <c r="D112" t="s">
        <v>1856</v>
      </c>
      <c r="E112" t="s">
        <v>1856</v>
      </c>
      <c r="F112" t="s">
        <v>1432</v>
      </c>
      <c r="G112" t="s">
        <v>1857</v>
      </c>
      <c r="H112" t="s">
        <v>1437</v>
      </c>
      <c r="I112" t="s">
        <v>1427</v>
      </c>
      <c r="J112" t="str">
        <f t="shared" si="4"/>
        <v>b27.1</v>
      </c>
      <c r="K112" t="str">
        <f t="shared" si="3"/>
        <v>b41.1</v>
      </c>
      <c r="L112" t="str">
        <f t="shared" si="5"/>
        <v>b40.1</v>
      </c>
      <c r="P112" t="str">
        <v>Fonio</v>
      </c>
      <c r="R112" t="str">
        <v>Fodder Radish</v>
      </c>
      <c r="S112" t="str">
        <v>Fodder Radish</v>
      </c>
      <c r="T112" t="str">
        <v>Fodder Radish</v>
      </c>
      <c r="U112" t="str">
        <v>Fodder Radish</v>
      </c>
      <c r="V112" t="str">
        <v>Fodder Radish</v>
      </c>
      <c r="W112" t="str">
        <v>Fodder Radish</v>
      </c>
      <c r="X112" t="str">
        <v>Fodder Radish</v>
      </c>
      <c r="Y112" t="str">
        <v>Fodder Radish</v>
      </c>
      <c r="Z112" t="str">
        <v>Fodder Radish</v>
      </c>
      <c r="AA112" t="str">
        <v>Fodder Radish</v>
      </c>
      <c r="AB112" t="str">
        <v>Fodder Radish</v>
      </c>
      <c r="AC112" t="str">
        <v>Fodder Radish</v>
      </c>
      <c r="AD112" t="str">
        <v>Fodder Radish</v>
      </c>
      <c r="AE112" t="str">
        <v>Fodder Radish</v>
      </c>
      <c r="AF112" t="str">
        <v>Fodder Radish</v>
      </c>
      <c r="AG112" t="str">
        <v>Fodder Radish</v>
      </c>
      <c r="AH112" t="str">
        <v>Fodder Radish</v>
      </c>
      <c r="AI112" t="str">
        <v>Fodder Radish</v>
      </c>
      <c r="AJ112" t="str">
        <v>Fodder Radish</v>
      </c>
      <c r="AK112" t="str">
        <v>Fodder Radish</v>
      </c>
      <c r="AL112" t="str">
        <v>Fodder Radish</v>
      </c>
      <c r="AM112" t="str">
        <v>Fodder Radish</v>
      </c>
      <c r="AN112" t="str">
        <v>Fodder Radish</v>
      </c>
      <c r="AO112" t="str">
        <v>Fodder Radish</v>
      </c>
      <c r="AP112" t="str">
        <v>Fodder Radish</v>
      </c>
      <c r="AQ112" t="str">
        <v>Fodder Radish</v>
      </c>
      <c r="AR112" t="str">
        <v>Fodder Radish</v>
      </c>
      <c r="AS112" t="str">
        <v>Fodder Radish</v>
      </c>
      <c r="AT112" t="str">
        <v>Fodder Radish</v>
      </c>
      <c r="AU112" t="str">
        <v>Fodder Radish</v>
      </c>
      <c r="AV112" t="str">
        <v>Fodder Radish</v>
      </c>
      <c r="AW112" t="str">
        <v>Fodder Radish</v>
      </c>
      <c r="AX112" t="str">
        <v>Fodder Radish</v>
      </c>
      <c r="AY112" t="str">
        <v>Fodder Radish</v>
      </c>
      <c r="AZ112" t="str">
        <v>Fodder Radish</v>
      </c>
    </row>
    <row r="113" spans="1:52" x14ac:dyDescent="0.5">
      <c r="A113" s="760" t="s">
        <v>1858</v>
      </c>
      <c r="B113" t="s">
        <v>1422</v>
      </c>
      <c r="C113" t="s">
        <v>1503</v>
      </c>
      <c r="D113" t="s">
        <v>1859</v>
      </c>
      <c r="E113" t="s">
        <v>1860</v>
      </c>
      <c r="F113" t="s">
        <v>1432</v>
      </c>
      <c r="G113" t="s">
        <v>1861</v>
      </c>
      <c r="H113" t="s">
        <v>1437</v>
      </c>
      <c r="I113" t="s">
        <v>1427</v>
      </c>
      <c r="J113" t="str">
        <f t="shared" si="4"/>
        <v>b27.1</v>
      </c>
      <c r="K113" t="str">
        <f t="shared" si="3"/>
        <v>b41.1</v>
      </c>
      <c r="L113" t="str">
        <f t="shared" si="5"/>
        <v>b40.1</v>
      </c>
      <c r="P113" t="str">
        <v>Garlic</v>
      </c>
      <c r="R113" t="str">
        <v>Fonio</v>
      </c>
      <c r="S113" t="str">
        <v>Fonio</v>
      </c>
      <c r="T113" t="str">
        <v>Fonio</v>
      </c>
      <c r="U113" t="str">
        <v>Fonio</v>
      </c>
      <c r="V113" t="str">
        <v>Fonio</v>
      </c>
      <c r="W113" t="str">
        <v>Fonio</v>
      </c>
      <c r="X113" t="str">
        <v>Fonio</v>
      </c>
      <c r="Y113" t="str">
        <v>Fonio</v>
      </c>
      <c r="Z113" t="str">
        <v>Fonio</v>
      </c>
      <c r="AA113" t="str">
        <v>Fonio</v>
      </c>
      <c r="AB113" t="str">
        <v>Fonio</v>
      </c>
      <c r="AC113" t="str">
        <v>Fonio</v>
      </c>
      <c r="AD113" t="str">
        <v>Fonio</v>
      </c>
      <c r="AE113" t="str">
        <v>Fonio</v>
      </c>
      <c r="AF113" t="str">
        <v>Fonio</v>
      </c>
      <c r="AG113" t="str">
        <v>Fonio</v>
      </c>
      <c r="AH113" t="str">
        <v>Fonio</v>
      </c>
      <c r="AI113" t="str">
        <v>Fonio</v>
      </c>
      <c r="AJ113" t="str">
        <v>Fonio</v>
      </c>
      <c r="AK113" t="str">
        <v>Fonio</v>
      </c>
      <c r="AL113" t="str">
        <v>Fonio</v>
      </c>
      <c r="AM113" t="str">
        <v>Fonio</v>
      </c>
      <c r="AN113" t="str">
        <v>Fonio</v>
      </c>
      <c r="AO113" t="str">
        <v>Fonio</v>
      </c>
      <c r="AP113" t="str">
        <v>Fonio</v>
      </c>
      <c r="AQ113" t="str">
        <v>Fonio</v>
      </c>
      <c r="AR113" t="str">
        <v>Fonio</v>
      </c>
      <c r="AS113" t="str">
        <v>Fonio</v>
      </c>
      <c r="AT113" t="str">
        <v>Fonio</v>
      </c>
      <c r="AU113" t="str">
        <v>Fonio</v>
      </c>
      <c r="AV113" t="str">
        <v>Fonio</v>
      </c>
      <c r="AW113" t="str">
        <v>Fonio</v>
      </c>
      <c r="AX113" t="str">
        <v>Fonio</v>
      </c>
      <c r="AY113" t="str">
        <v>Fonio</v>
      </c>
      <c r="AZ113" t="str">
        <v>Fonio</v>
      </c>
    </row>
    <row r="114" spans="1:52" x14ac:dyDescent="0.5">
      <c r="A114" s="760" t="s">
        <v>1862</v>
      </c>
      <c r="B114" t="s">
        <v>1570</v>
      </c>
      <c r="C114" s="700" t="s">
        <v>1863</v>
      </c>
      <c r="D114" t="s">
        <v>1864</v>
      </c>
      <c r="E114" t="s">
        <v>1864</v>
      </c>
      <c r="F114" t="s">
        <v>1577</v>
      </c>
      <c r="G114" t="s">
        <v>1865</v>
      </c>
      <c r="H114" t="s">
        <v>1356</v>
      </c>
      <c r="I114" t="s">
        <v>1356</v>
      </c>
      <c r="J114" t="str">
        <f t="shared" si="4"/>
        <v>NA</v>
      </c>
      <c r="K114" t="str">
        <f t="shared" si="3"/>
        <v>NA</v>
      </c>
      <c r="L114" t="str">
        <f t="shared" si="5"/>
        <v>NA</v>
      </c>
      <c r="P114" t="str">
        <v>Gazania krebsiana</v>
      </c>
      <c r="R114" t="str">
        <v>Garlic</v>
      </c>
      <c r="S114" t="str">
        <v>Garlic</v>
      </c>
      <c r="T114" t="str">
        <v>Garlic</v>
      </c>
      <c r="U114" t="str">
        <v>Garlic</v>
      </c>
      <c r="V114" t="str">
        <v>Garlic</v>
      </c>
      <c r="W114" t="str">
        <v>Garlic</v>
      </c>
      <c r="X114" t="str">
        <v>Garlic</v>
      </c>
      <c r="Y114" t="str">
        <v>Garlic</v>
      </c>
      <c r="Z114" t="str">
        <v>Garlic</v>
      </c>
      <c r="AA114" t="str">
        <v>Garlic</v>
      </c>
      <c r="AB114" t="str">
        <v>Garlic</v>
      </c>
      <c r="AC114" t="str">
        <v>Garlic</v>
      </c>
      <c r="AD114" t="str">
        <v>Garlic</v>
      </c>
      <c r="AE114" t="str">
        <v>Garlic</v>
      </c>
      <c r="AF114" t="str">
        <v>Garlic</v>
      </c>
      <c r="AG114" t="str">
        <v>Garlic</v>
      </c>
      <c r="AH114" t="str">
        <v>Garlic</v>
      </c>
      <c r="AI114" t="str">
        <v>Garlic</v>
      </c>
      <c r="AJ114" t="str">
        <v>Garlic</v>
      </c>
      <c r="AK114" t="str">
        <v>Garlic</v>
      </c>
      <c r="AL114" t="str">
        <v>Garlic</v>
      </c>
      <c r="AM114" t="str">
        <v>Garlic</v>
      </c>
      <c r="AN114" t="str">
        <v>Garlic</v>
      </c>
      <c r="AO114" t="str">
        <v>Garlic</v>
      </c>
      <c r="AP114" t="str">
        <v>Garlic</v>
      </c>
      <c r="AQ114" t="str">
        <v>Garlic</v>
      </c>
      <c r="AR114" t="str">
        <v>Garlic</v>
      </c>
      <c r="AS114" t="str">
        <v>Garlic</v>
      </c>
      <c r="AT114" t="str">
        <v>Garlic</v>
      </c>
      <c r="AU114" t="str">
        <v>Garlic</v>
      </c>
      <c r="AV114" t="str">
        <v>Garlic</v>
      </c>
      <c r="AW114" t="str">
        <v>Garlic</v>
      </c>
      <c r="AX114" t="str">
        <v>Garlic</v>
      </c>
      <c r="AY114" t="str">
        <v>Garlic</v>
      </c>
      <c r="AZ114" t="str">
        <v>Garlic</v>
      </c>
    </row>
    <row r="115" spans="1:52" x14ac:dyDescent="0.5">
      <c r="A115" s="760" t="s">
        <v>1866</v>
      </c>
      <c r="B115" t="s">
        <v>1570</v>
      </c>
      <c r="C115" s="700" t="s">
        <v>1863</v>
      </c>
      <c r="D115" t="s">
        <v>1867</v>
      </c>
      <c r="E115" t="s">
        <v>1868</v>
      </c>
      <c r="F115" t="s">
        <v>1577</v>
      </c>
      <c r="G115" t="s">
        <v>1869</v>
      </c>
      <c r="H115" t="s">
        <v>1356</v>
      </c>
      <c r="I115" t="s">
        <v>1356</v>
      </c>
      <c r="J115" t="str">
        <f t="shared" si="4"/>
        <v>NA</v>
      </c>
      <c r="K115" t="str">
        <f t="shared" si="3"/>
        <v>NA</v>
      </c>
      <c r="L115" t="str">
        <f t="shared" si="5"/>
        <v>NA</v>
      </c>
      <c r="P115" t="str">
        <v>Geese</v>
      </c>
      <c r="R115" t="str">
        <v>Gazania krebsiana</v>
      </c>
      <c r="S115" t="str">
        <v>Gazania krebsiana</v>
      </c>
      <c r="T115" t="str">
        <v>Gazania krebsiana</v>
      </c>
      <c r="U115" t="str">
        <v>Gazania krebsiana</v>
      </c>
      <c r="V115" t="str">
        <v>Gazania krebsiana</v>
      </c>
      <c r="W115" t="str">
        <v>Gazania krebsiana</v>
      </c>
      <c r="X115" t="str">
        <v>Gazania krebsiana</v>
      </c>
      <c r="Y115" t="str">
        <v>Gazania krebsiana</v>
      </c>
      <c r="Z115" t="str">
        <v>Gazania krebsiana</v>
      </c>
      <c r="AA115" t="str">
        <v>Gazania krebsiana</v>
      </c>
      <c r="AB115" t="str">
        <v>Gazania krebsiana</v>
      </c>
      <c r="AC115" t="str">
        <v>Gazania krebsiana</v>
      </c>
      <c r="AD115" t="str">
        <v>Gazania krebsiana</v>
      </c>
      <c r="AE115" t="str">
        <v>Gazania krebsiana</v>
      </c>
      <c r="AF115" t="str">
        <v>Gazania krebsiana</v>
      </c>
      <c r="AG115" t="str">
        <v>Gazania krebsiana</v>
      </c>
      <c r="AH115" t="str">
        <v>Gazania krebsiana</v>
      </c>
      <c r="AI115" t="str">
        <v>Gazania krebsiana</v>
      </c>
      <c r="AJ115" t="str">
        <v>Gazania krebsiana</v>
      </c>
      <c r="AK115" t="str">
        <v>Gazania krebsiana</v>
      </c>
      <c r="AL115" t="str">
        <v>Gazania krebsiana</v>
      </c>
      <c r="AM115" t="str">
        <v>Gazania krebsiana</v>
      </c>
      <c r="AN115" t="str">
        <v>Gazania krebsiana</v>
      </c>
      <c r="AO115" t="str">
        <v>Gazania krebsiana</v>
      </c>
      <c r="AP115" t="str">
        <v>Gazania krebsiana</v>
      </c>
      <c r="AQ115" t="str">
        <v>Gazania krebsiana</v>
      </c>
      <c r="AR115" t="str">
        <v>Gazania krebsiana</v>
      </c>
      <c r="AS115" t="str">
        <v>Gazania krebsiana</v>
      </c>
      <c r="AT115" t="str">
        <v>Gazania krebsiana</v>
      </c>
      <c r="AU115" t="str">
        <v>Gazania krebsiana</v>
      </c>
      <c r="AV115" t="str">
        <v>Gazania krebsiana</v>
      </c>
      <c r="AW115" t="str">
        <v>Gazania krebsiana</v>
      </c>
      <c r="AX115" t="str">
        <v>Gazania krebsiana</v>
      </c>
      <c r="AY115" t="str">
        <v>Gazania krebsiana</v>
      </c>
      <c r="AZ115" t="str">
        <v>Gazania krebsiana</v>
      </c>
    </row>
    <row r="116" spans="1:52" x14ac:dyDescent="0.5">
      <c r="A116" s="760" t="s">
        <v>1870</v>
      </c>
      <c r="B116" t="s">
        <v>1570</v>
      </c>
      <c r="C116" s="700" t="s">
        <v>1863</v>
      </c>
      <c r="D116" t="s">
        <v>1871</v>
      </c>
      <c r="E116" t="s">
        <v>1872</v>
      </c>
      <c r="F116" t="s">
        <v>1577</v>
      </c>
      <c r="H116" t="s">
        <v>1356</v>
      </c>
      <c r="I116" t="s">
        <v>1356</v>
      </c>
      <c r="J116" t="str">
        <f t="shared" si="4"/>
        <v>NA</v>
      </c>
      <c r="K116" t="str">
        <f t="shared" si="3"/>
        <v>NA</v>
      </c>
      <c r="L116" t="str">
        <f t="shared" si="5"/>
        <v>NA</v>
      </c>
      <c r="P116" t="str">
        <v>Geranium incanum</v>
      </c>
      <c r="R116" t="str">
        <v>Geese</v>
      </c>
      <c r="S116" t="str">
        <v>Geese</v>
      </c>
      <c r="T116" t="str">
        <v>Geese</v>
      </c>
      <c r="U116" t="str">
        <v>Geese</v>
      </c>
      <c r="V116" t="str">
        <v>Geese</v>
      </c>
      <c r="W116" t="str">
        <v>Geese</v>
      </c>
      <c r="X116" t="str">
        <v>Geese</v>
      </c>
      <c r="Y116" t="str">
        <v>Geese</v>
      </c>
      <c r="Z116" t="str">
        <v>Geese</v>
      </c>
      <c r="AA116" t="str">
        <v>Geese</v>
      </c>
      <c r="AB116" t="str">
        <v>Geese</v>
      </c>
      <c r="AC116" t="str">
        <v>Geese</v>
      </c>
      <c r="AD116" t="str">
        <v>Geese</v>
      </c>
      <c r="AE116" t="str">
        <v>Geese</v>
      </c>
      <c r="AF116" t="str">
        <v>Geese</v>
      </c>
      <c r="AG116" t="str">
        <v>Geese</v>
      </c>
      <c r="AH116" t="str">
        <v>Geese</v>
      </c>
      <c r="AI116" t="str">
        <v>Geese</v>
      </c>
      <c r="AJ116" t="str">
        <v>Geese</v>
      </c>
      <c r="AK116" t="str">
        <v>Geese</v>
      </c>
      <c r="AL116" t="str">
        <v>Geese</v>
      </c>
      <c r="AM116" t="str">
        <v>Geese</v>
      </c>
      <c r="AN116" t="str">
        <v>Geese</v>
      </c>
      <c r="AO116" t="str">
        <v>Geese</v>
      </c>
      <c r="AP116" t="str">
        <v>Geese</v>
      </c>
      <c r="AQ116" t="str">
        <v>Geese</v>
      </c>
      <c r="AR116" t="str">
        <v>Geese</v>
      </c>
      <c r="AS116" t="str">
        <v>Geese</v>
      </c>
      <c r="AT116" t="str">
        <v>Geese</v>
      </c>
      <c r="AU116" t="str">
        <v>Geese</v>
      </c>
      <c r="AV116" t="str">
        <v>Geese</v>
      </c>
      <c r="AW116" t="str">
        <v>Geese</v>
      </c>
      <c r="AX116" t="str">
        <v>Geese</v>
      </c>
      <c r="AY116" t="str">
        <v>Geese</v>
      </c>
      <c r="AZ116" t="str">
        <v>Geese</v>
      </c>
    </row>
    <row r="117" spans="1:52" x14ac:dyDescent="0.5">
      <c r="A117" s="760" t="s">
        <v>1873</v>
      </c>
      <c r="B117" t="s">
        <v>1570</v>
      </c>
      <c r="C117" s="700" t="s">
        <v>1863</v>
      </c>
      <c r="D117" t="s">
        <v>1874</v>
      </c>
      <c r="E117" t="s">
        <v>1875</v>
      </c>
      <c r="F117" t="s">
        <v>1577</v>
      </c>
      <c r="G117" t="s">
        <v>1876</v>
      </c>
      <c r="H117" t="s">
        <v>1356</v>
      </c>
      <c r="I117" t="s">
        <v>1356</v>
      </c>
      <c r="J117" t="str">
        <f t="shared" si="4"/>
        <v>NA</v>
      </c>
      <c r="K117" t="str">
        <f t="shared" si="3"/>
        <v>NA</v>
      </c>
      <c r="L117" t="str">
        <f t="shared" si="5"/>
        <v>NA</v>
      </c>
      <c r="P117" t="str">
        <v>Ginger</v>
      </c>
      <c r="R117" t="str">
        <v>Geranium incanum</v>
      </c>
      <c r="S117" t="str">
        <v>Geranium incanum</v>
      </c>
      <c r="T117" t="str">
        <v>Geranium incanum</v>
      </c>
      <c r="U117" t="str">
        <v>Geranium incanum</v>
      </c>
      <c r="V117" t="str">
        <v>Geranium incanum</v>
      </c>
      <c r="W117" t="str">
        <v>Geranium incanum</v>
      </c>
      <c r="X117" t="str">
        <v>Geranium incanum</v>
      </c>
      <c r="Y117" t="str">
        <v>Geranium incanum</v>
      </c>
      <c r="Z117" t="str">
        <v>Geranium incanum</v>
      </c>
      <c r="AA117" t="str">
        <v>Geranium incanum</v>
      </c>
      <c r="AB117" t="str">
        <v>Geranium incanum</v>
      </c>
      <c r="AC117" t="str">
        <v>Geranium incanum</v>
      </c>
      <c r="AD117" t="str">
        <v>Geranium incanum</v>
      </c>
      <c r="AE117" t="str">
        <v>Geranium incanum</v>
      </c>
      <c r="AF117" t="str">
        <v>Geranium incanum</v>
      </c>
      <c r="AG117" t="str">
        <v>Geranium incanum</v>
      </c>
      <c r="AH117" t="str">
        <v>Geranium incanum</v>
      </c>
      <c r="AI117" t="str">
        <v>Geranium incanum</v>
      </c>
      <c r="AJ117" t="str">
        <v>Geranium incanum</v>
      </c>
      <c r="AK117" t="str">
        <v>Geranium incanum</v>
      </c>
      <c r="AL117" t="str">
        <v>Geranium incanum</v>
      </c>
      <c r="AM117" t="str">
        <v>Geranium incanum</v>
      </c>
      <c r="AN117" t="str">
        <v>Geranium incanum</v>
      </c>
      <c r="AO117" t="str">
        <v>Geranium incanum</v>
      </c>
      <c r="AP117" t="str">
        <v>Geranium incanum</v>
      </c>
      <c r="AQ117" t="str">
        <v>Geranium incanum</v>
      </c>
      <c r="AR117" t="str">
        <v>Geranium incanum</v>
      </c>
      <c r="AS117" t="str">
        <v>Geranium incanum</v>
      </c>
      <c r="AT117" t="str">
        <v>Geranium incanum</v>
      </c>
      <c r="AU117" t="str">
        <v>Geranium incanum</v>
      </c>
      <c r="AV117" t="str">
        <v>Geranium incanum</v>
      </c>
      <c r="AW117" t="str">
        <v>Geranium incanum</v>
      </c>
      <c r="AX117" t="str">
        <v>Geranium incanum</v>
      </c>
      <c r="AY117" t="str">
        <v>Geranium incanum</v>
      </c>
      <c r="AZ117" t="str">
        <v>Geranium incanum</v>
      </c>
    </row>
    <row r="118" spans="1:52" x14ac:dyDescent="0.5">
      <c r="A118" s="760" t="s">
        <v>1877</v>
      </c>
      <c r="B118" t="s">
        <v>1570</v>
      </c>
      <c r="C118" s="700" t="s">
        <v>1863</v>
      </c>
      <c r="D118" t="s">
        <v>1878</v>
      </c>
      <c r="E118" t="s">
        <v>1879</v>
      </c>
      <c r="F118" t="s">
        <v>1577</v>
      </c>
      <c r="G118" t="s">
        <v>1880</v>
      </c>
      <c r="H118" t="s">
        <v>1356</v>
      </c>
      <c r="I118" t="s">
        <v>1356</v>
      </c>
      <c r="J118" t="str">
        <f t="shared" si="4"/>
        <v>NA</v>
      </c>
      <c r="K118" t="str">
        <f t="shared" si="3"/>
        <v>NA</v>
      </c>
      <c r="L118" t="str">
        <f t="shared" si="5"/>
        <v>NA</v>
      </c>
      <c r="P118" t="str">
        <v>Goat</v>
      </c>
      <c r="R118" t="str">
        <v>Ginger</v>
      </c>
      <c r="S118" t="str">
        <v>Ginger</v>
      </c>
      <c r="T118" t="str">
        <v>Ginger</v>
      </c>
      <c r="U118" t="str">
        <v>Ginger</v>
      </c>
      <c r="V118" t="str">
        <v>Ginger</v>
      </c>
      <c r="W118" t="str">
        <v>Ginger</v>
      </c>
      <c r="X118" t="str">
        <v>Ginger</v>
      </c>
      <c r="Y118" t="str">
        <v>Ginger</v>
      </c>
      <c r="Z118" t="str">
        <v>Ginger</v>
      </c>
      <c r="AA118" t="str">
        <v>Ginger</v>
      </c>
      <c r="AB118" t="str">
        <v>Ginger</v>
      </c>
      <c r="AC118" t="str">
        <v>Ginger</v>
      </c>
      <c r="AD118" t="str">
        <v>Ginger</v>
      </c>
      <c r="AE118" t="str">
        <v>Ginger</v>
      </c>
      <c r="AF118" t="str">
        <v>Ginger</v>
      </c>
      <c r="AG118" t="str">
        <v>Ginger</v>
      </c>
      <c r="AH118" t="str">
        <v>Ginger</v>
      </c>
      <c r="AI118" t="str">
        <v>Ginger</v>
      </c>
      <c r="AJ118" t="str">
        <v>Ginger</v>
      </c>
      <c r="AK118" t="str">
        <v>Ginger</v>
      </c>
      <c r="AL118" t="str">
        <v>Ginger</v>
      </c>
      <c r="AM118" t="str">
        <v>Ginger</v>
      </c>
      <c r="AN118" t="str">
        <v>Ginger</v>
      </c>
      <c r="AO118" t="str">
        <v>Ginger</v>
      </c>
      <c r="AP118" t="str">
        <v>Ginger</v>
      </c>
      <c r="AQ118" t="str">
        <v>Ginger</v>
      </c>
      <c r="AR118" t="str">
        <v>Ginger</v>
      </c>
      <c r="AS118" t="str">
        <v>Ginger</v>
      </c>
      <c r="AT118" t="str">
        <v>Ginger</v>
      </c>
      <c r="AU118" t="str">
        <v>Ginger</v>
      </c>
      <c r="AV118" t="str">
        <v>Ginger</v>
      </c>
      <c r="AW118" t="str">
        <v>Ginger</v>
      </c>
      <c r="AX118" t="str">
        <v>Ginger</v>
      </c>
      <c r="AY118" t="str">
        <v>Ginger</v>
      </c>
      <c r="AZ118" t="str">
        <v>Ginger</v>
      </c>
    </row>
    <row r="119" spans="1:52" x14ac:dyDescent="0.5">
      <c r="A119" s="760" t="s">
        <v>1881</v>
      </c>
      <c r="B119" t="s">
        <v>1570</v>
      </c>
      <c r="C119" s="700" t="s">
        <v>1863</v>
      </c>
      <c r="D119" t="s">
        <v>1882</v>
      </c>
      <c r="E119" t="s">
        <v>1882</v>
      </c>
      <c r="F119" t="s">
        <v>1577</v>
      </c>
      <c r="G119" t="s">
        <v>1883</v>
      </c>
      <c r="H119" t="s">
        <v>1356</v>
      </c>
      <c r="I119" t="s">
        <v>1356</v>
      </c>
      <c r="J119" t="str">
        <f t="shared" si="4"/>
        <v>NA</v>
      </c>
      <c r="K119" t="str">
        <f t="shared" si="3"/>
        <v>NA</v>
      </c>
      <c r="L119" t="str">
        <f t="shared" si="5"/>
        <v>NA</v>
      </c>
      <c r="P119" t="str">
        <v>Gooseberry</v>
      </c>
      <c r="R119" t="str">
        <v>Goat</v>
      </c>
      <c r="S119" t="str">
        <v>Goat</v>
      </c>
      <c r="T119" t="str">
        <v>Goat</v>
      </c>
      <c r="U119" t="str">
        <v>Goat</v>
      </c>
      <c r="V119" t="str">
        <v>Goat</v>
      </c>
      <c r="W119" t="str">
        <v>Goat</v>
      </c>
      <c r="X119" t="str">
        <v>Goat</v>
      </c>
      <c r="Y119" t="str">
        <v>Goat</v>
      </c>
      <c r="Z119" t="str">
        <v>Goat</v>
      </c>
      <c r="AA119" t="str">
        <v>Goat</v>
      </c>
      <c r="AB119" t="str">
        <v>Goat</v>
      </c>
      <c r="AC119" t="str">
        <v>Goat</v>
      </c>
      <c r="AD119" t="str">
        <v>Goat</v>
      </c>
      <c r="AE119" t="str">
        <v>Goat</v>
      </c>
      <c r="AF119" t="str">
        <v>Goat</v>
      </c>
      <c r="AG119" t="str">
        <v>Goat</v>
      </c>
      <c r="AH119" t="str">
        <v>Goat</v>
      </c>
      <c r="AI119" t="str">
        <v>Goat</v>
      </c>
      <c r="AJ119" t="str">
        <v>Goat</v>
      </c>
      <c r="AK119" t="str">
        <v>Goat</v>
      </c>
      <c r="AL119" t="str">
        <v>Goat</v>
      </c>
      <c r="AM119" t="str">
        <v>Goat</v>
      </c>
      <c r="AN119" t="str">
        <v>Goat</v>
      </c>
      <c r="AO119" t="str">
        <v>Goat</v>
      </c>
      <c r="AP119" t="str">
        <v>Goat</v>
      </c>
      <c r="AQ119" t="str">
        <v>Goat</v>
      </c>
      <c r="AR119" t="str">
        <v>Goat</v>
      </c>
      <c r="AS119" t="str">
        <v>Goat</v>
      </c>
      <c r="AT119" t="str">
        <v>Goat</v>
      </c>
      <c r="AU119" t="str">
        <v>Goat</v>
      </c>
      <c r="AV119" t="str">
        <v>Goat</v>
      </c>
      <c r="AW119" t="str">
        <v>Goat</v>
      </c>
      <c r="AX119" t="str">
        <v>Goat</v>
      </c>
      <c r="AY119" t="str">
        <v>Goat</v>
      </c>
      <c r="AZ119" t="str">
        <v>Goat</v>
      </c>
    </row>
    <row r="120" spans="1:52" x14ac:dyDescent="0.5">
      <c r="A120" s="760" t="s">
        <v>1884</v>
      </c>
      <c r="B120" t="s">
        <v>1570</v>
      </c>
      <c r="C120" s="700" t="s">
        <v>1863</v>
      </c>
      <c r="D120" t="s">
        <v>1885</v>
      </c>
      <c r="E120" t="s">
        <v>1886</v>
      </c>
      <c r="F120" t="s">
        <v>1577</v>
      </c>
      <c r="G120" t="s">
        <v>1887</v>
      </c>
      <c r="H120" t="s">
        <v>1356</v>
      </c>
      <c r="I120" t="s">
        <v>1356</v>
      </c>
      <c r="J120" t="str">
        <f t="shared" si="4"/>
        <v>NA</v>
      </c>
      <c r="K120" t="str">
        <f t="shared" si="3"/>
        <v>NA</v>
      </c>
      <c r="L120" t="str">
        <f t="shared" si="5"/>
        <v>NA</v>
      </c>
      <c r="P120" t="str">
        <v>Grape</v>
      </c>
      <c r="R120" t="str">
        <v>Gooseberry</v>
      </c>
      <c r="S120" t="str">
        <v>Gooseberry</v>
      </c>
      <c r="T120" t="str">
        <v>Gooseberry</v>
      </c>
      <c r="U120" t="str">
        <v>Gooseberry</v>
      </c>
      <c r="V120" t="str">
        <v>Gooseberry</v>
      </c>
      <c r="W120" t="str">
        <v>Gooseberry</v>
      </c>
      <c r="X120" t="str">
        <v>Gooseberry</v>
      </c>
      <c r="Y120" t="str">
        <v>Gooseberry</v>
      </c>
      <c r="Z120" t="str">
        <v>Gooseberry</v>
      </c>
      <c r="AA120" t="str">
        <v>Gooseberry</v>
      </c>
      <c r="AB120" t="str">
        <v>Gooseberry</v>
      </c>
      <c r="AC120" t="str">
        <v>Gooseberry</v>
      </c>
      <c r="AD120" t="str">
        <v>Gooseberry</v>
      </c>
      <c r="AE120" t="str">
        <v>Gooseberry</v>
      </c>
      <c r="AF120" t="str">
        <v>Gooseberry</v>
      </c>
      <c r="AG120" t="str">
        <v>Gooseberry</v>
      </c>
      <c r="AH120" t="str">
        <v>Gooseberry</v>
      </c>
      <c r="AI120" t="str">
        <v>Gooseberry</v>
      </c>
      <c r="AJ120" t="str">
        <v>Gooseberry</v>
      </c>
      <c r="AK120" t="str">
        <v>Gooseberry</v>
      </c>
      <c r="AL120" t="str">
        <v>Gooseberry</v>
      </c>
      <c r="AM120" t="str">
        <v>Gooseberry</v>
      </c>
      <c r="AN120" t="str">
        <v>Gooseberry</v>
      </c>
      <c r="AO120" t="str">
        <v>Gooseberry</v>
      </c>
      <c r="AP120" t="str">
        <v>Gooseberry</v>
      </c>
      <c r="AQ120" t="str">
        <v>Gooseberry</v>
      </c>
      <c r="AR120" t="str">
        <v>Gooseberry</v>
      </c>
      <c r="AS120" t="str">
        <v>Gooseberry</v>
      </c>
      <c r="AT120" t="str">
        <v>Gooseberry</v>
      </c>
      <c r="AU120" t="str">
        <v>Gooseberry</v>
      </c>
      <c r="AV120" t="str">
        <v>Gooseberry</v>
      </c>
      <c r="AW120" t="str">
        <v>Gooseberry</v>
      </c>
      <c r="AX120" t="str">
        <v>Gooseberry</v>
      </c>
      <c r="AY120" t="str">
        <v>Gooseberry</v>
      </c>
      <c r="AZ120" t="str">
        <v>Gooseberry</v>
      </c>
    </row>
    <row r="121" spans="1:52" x14ac:dyDescent="0.5">
      <c r="A121" s="760" t="s">
        <v>1888</v>
      </c>
      <c r="B121" t="s">
        <v>1570</v>
      </c>
      <c r="C121" s="700" t="s">
        <v>1863</v>
      </c>
      <c r="D121" t="s">
        <v>1889</v>
      </c>
      <c r="E121" t="s">
        <v>1889</v>
      </c>
      <c r="F121" t="s">
        <v>1577</v>
      </c>
      <c r="G121" t="s">
        <v>1890</v>
      </c>
      <c r="H121" t="s">
        <v>1356</v>
      </c>
      <c r="I121" t="s">
        <v>1356</v>
      </c>
      <c r="J121" t="str">
        <f t="shared" si="4"/>
        <v>NA</v>
      </c>
      <c r="K121" t="str">
        <f t="shared" si="3"/>
        <v>NA</v>
      </c>
      <c r="L121" t="str">
        <f t="shared" si="5"/>
        <v>NA</v>
      </c>
      <c r="P121" t="str">
        <v>Grapefruit &amp; Pomelo</v>
      </c>
      <c r="R121" t="str">
        <v>Grape</v>
      </c>
      <c r="S121" t="str">
        <v>Grape</v>
      </c>
      <c r="T121" t="str">
        <v>Grape</v>
      </c>
      <c r="U121" t="str">
        <v>Grape</v>
      </c>
      <c r="V121" t="str">
        <v>Grape</v>
      </c>
      <c r="W121" t="str">
        <v>Grape</v>
      </c>
      <c r="X121" t="str">
        <v>Grape</v>
      </c>
      <c r="Y121" t="str">
        <v>Grape</v>
      </c>
      <c r="Z121" t="str">
        <v>Grape</v>
      </c>
      <c r="AA121" t="str">
        <v>Grape</v>
      </c>
      <c r="AB121" t="str">
        <v>Grape</v>
      </c>
      <c r="AC121" t="str">
        <v>Grape</v>
      </c>
      <c r="AD121" t="str">
        <v>Grape</v>
      </c>
      <c r="AE121" t="str">
        <v>Grape</v>
      </c>
      <c r="AF121" t="str">
        <v>Grape</v>
      </c>
      <c r="AG121" t="str">
        <v>Grape</v>
      </c>
      <c r="AH121" t="str">
        <v>Grape</v>
      </c>
      <c r="AI121" t="str">
        <v>Grape</v>
      </c>
      <c r="AJ121" t="str">
        <v>Grape</v>
      </c>
      <c r="AK121" t="str">
        <v>Grape</v>
      </c>
      <c r="AL121" t="str">
        <v>Grape</v>
      </c>
      <c r="AM121" t="str">
        <v>Grape</v>
      </c>
      <c r="AN121" t="str">
        <v>Grape</v>
      </c>
      <c r="AO121" t="str">
        <v>Grape</v>
      </c>
      <c r="AP121" t="str">
        <v>Grape</v>
      </c>
      <c r="AQ121" t="str">
        <v>Grape</v>
      </c>
      <c r="AR121" t="str">
        <v>Grape</v>
      </c>
      <c r="AS121" t="str">
        <v>Grape</v>
      </c>
      <c r="AT121" t="str">
        <v>Grape</v>
      </c>
      <c r="AU121" t="str">
        <v>Grape</v>
      </c>
      <c r="AV121" t="str">
        <v>Grape</v>
      </c>
      <c r="AW121" t="str">
        <v>Grape</v>
      </c>
      <c r="AX121" t="str">
        <v>Grape</v>
      </c>
      <c r="AY121" t="str">
        <v>Grape</v>
      </c>
      <c r="AZ121" t="str">
        <v>Grape</v>
      </c>
    </row>
    <row r="122" spans="1:52" x14ac:dyDescent="0.5">
      <c r="A122" s="760" t="s">
        <v>1891</v>
      </c>
      <c r="B122" t="s">
        <v>1570</v>
      </c>
      <c r="C122" s="700" t="s">
        <v>1863</v>
      </c>
      <c r="D122" t="s">
        <v>1892</v>
      </c>
      <c r="E122" t="s">
        <v>1892</v>
      </c>
      <c r="F122" t="s">
        <v>1577</v>
      </c>
      <c r="G122" t="s">
        <v>1893</v>
      </c>
      <c r="H122" t="s">
        <v>1356</v>
      </c>
      <c r="I122" t="s">
        <v>1356</v>
      </c>
      <c r="J122" t="str">
        <f t="shared" si="4"/>
        <v>NA</v>
      </c>
      <c r="K122" t="str">
        <f t="shared" si="3"/>
        <v>NA</v>
      </c>
      <c r="L122" t="str">
        <f t="shared" si="5"/>
        <v>NA</v>
      </c>
      <c r="P122" t="str">
        <v>Groundnut</v>
      </c>
      <c r="R122" t="str">
        <v>Grapefruit &amp; Pomelo</v>
      </c>
      <c r="S122" t="str">
        <v>Grapefruit &amp; Pomelo</v>
      </c>
      <c r="T122" t="str">
        <v>Grapefruit &amp; Pomelo</v>
      </c>
      <c r="U122" t="str">
        <v>Grapefruit &amp; Pomelo</v>
      </c>
      <c r="V122" t="str">
        <v>Grapefruit &amp; Pomelo</v>
      </c>
      <c r="W122" t="str">
        <v>Grapefruit &amp; Pomelo</v>
      </c>
      <c r="X122" t="str">
        <v>Grapefruit &amp; Pomelo</v>
      </c>
      <c r="Y122" t="str">
        <v>Grapefruit &amp; Pomelo</v>
      </c>
      <c r="Z122" t="str">
        <v>Grapefruit &amp; Pomelo</v>
      </c>
      <c r="AA122" t="str">
        <v>Grapefruit &amp; Pomelo</v>
      </c>
      <c r="AB122" t="str">
        <v>Grapefruit &amp; Pomelo</v>
      </c>
      <c r="AC122" t="str">
        <v>Grapefruit &amp; Pomelo</v>
      </c>
      <c r="AD122" t="str">
        <v>Grapefruit &amp; Pomelo</v>
      </c>
      <c r="AE122" t="str">
        <v>Grapefruit &amp; Pomelo</v>
      </c>
      <c r="AF122" t="str">
        <v>Grapefruit &amp; Pomelo</v>
      </c>
      <c r="AG122" t="str">
        <v>Grapefruit &amp; Pomelo</v>
      </c>
      <c r="AH122" t="str">
        <v>Grapefruit &amp; Pomelo</v>
      </c>
      <c r="AI122" t="str">
        <v>Grapefruit &amp; Pomelo</v>
      </c>
      <c r="AJ122" t="str">
        <v>Grapefruit &amp; Pomelo</v>
      </c>
      <c r="AK122" t="str">
        <v>Grapefruit &amp; Pomelo</v>
      </c>
      <c r="AL122" t="str">
        <v>Grapefruit &amp; Pomelo</v>
      </c>
      <c r="AM122" t="str">
        <v>Grapefruit &amp; Pomelo</v>
      </c>
      <c r="AN122" t="str">
        <v>Grapefruit &amp; Pomelo</v>
      </c>
      <c r="AO122" t="str">
        <v>Grapefruit &amp; Pomelo</v>
      </c>
      <c r="AP122" t="str">
        <v>Grapefruit &amp; Pomelo</v>
      </c>
      <c r="AQ122" t="str">
        <v>Grapefruit &amp; Pomelo</v>
      </c>
      <c r="AR122" t="str">
        <v>Grapefruit &amp; Pomelo</v>
      </c>
      <c r="AS122" t="str">
        <v>Grapefruit &amp; Pomelo</v>
      </c>
      <c r="AT122" t="str">
        <v>Grapefruit &amp; Pomelo</v>
      </c>
      <c r="AU122" t="str">
        <v>Grapefruit &amp; Pomelo</v>
      </c>
      <c r="AV122" t="str">
        <v>Grapefruit &amp; Pomelo</v>
      </c>
      <c r="AW122" t="str">
        <v>Grapefruit &amp; Pomelo</v>
      </c>
      <c r="AX122" t="str">
        <v>Grapefruit &amp; Pomelo</v>
      </c>
      <c r="AY122" t="str">
        <v>Grapefruit &amp; Pomelo</v>
      </c>
      <c r="AZ122" t="str">
        <v>Grapefruit &amp; Pomelo</v>
      </c>
    </row>
    <row r="123" spans="1:52" x14ac:dyDescent="0.5">
      <c r="A123" s="760" t="s">
        <v>1894</v>
      </c>
      <c r="B123" t="s">
        <v>1570</v>
      </c>
      <c r="C123" s="700" t="s">
        <v>1863</v>
      </c>
      <c r="D123" t="s">
        <v>1895</v>
      </c>
      <c r="E123" t="s">
        <v>1868</v>
      </c>
      <c r="F123" t="s">
        <v>1896</v>
      </c>
      <c r="G123" t="s">
        <v>1869</v>
      </c>
      <c r="H123" t="s">
        <v>1356</v>
      </c>
      <c r="I123" t="s">
        <v>1356</v>
      </c>
      <c r="J123" t="str">
        <f t="shared" si="4"/>
        <v>NA</v>
      </c>
      <c r="K123" t="str">
        <f t="shared" si="3"/>
        <v>NA</v>
      </c>
      <c r="L123" t="str">
        <f t="shared" si="5"/>
        <v>NA</v>
      </c>
      <c r="P123" t="str">
        <v>Guar Gum</v>
      </c>
      <c r="R123" t="str">
        <v>Groundnut</v>
      </c>
      <c r="S123" t="str">
        <v>Groundnut</v>
      </c>
      <c r="T123" t="str">
        <v>Groundnut</v>
      </c>
      <c r="U123" t="str">
        <v>Groundnut</v>
      </c>
      <c r="V123" t="str">
        <v>Groundnut</v>
      </c>
      <c r="W123" t="str">
        <v>Groundnut</v>
      </c>
      <c r="X123" t="str">
        <v>Groundnut</v>
      </c>
      <c r="Y123" t="str">
        <v>Groundnut</v>
      </c>
      <c r="Z123" t="str">
        <v>Groundnut</v>
      </c>
      <c r="AA123" t="str">
        <v>Groundnut</v>
      </c>
      <c r="AB123" t="str">
        <v>Groundnut</v>
      </c>
      <c r="AC123" t="str">
        <v>Groundnut</v>
      </c>
      <c r="AD123" t="str">
        <v>Groundnut</v>
      </c>
      <c r="AE123" t="str">
        <v>Groundnut</v>
      </c>
      <c r="AF123" t="str">
        <v>Groundnut</v>
      </c>
      <c r="AG123" t="str">
        <v>Groundnut</v>
      </c>
      <c r="AH123" t="str">
        <v>Groundnut</v>
      </c>
      <c r="AI123" t="str">
        <v>Groundnut</v>
      </c>
      <c r="AJ123" t="str">
        <v>Groundnut</v>
      </c>
      <c r="AK123" t="str">
        <v>Groundnut</v>
      </c>
      <c r="AL123" t="str">
        <v>Groundnut</v>
      </c>
      <c r="AM123" t="str">
        <v>Groundnut</v>
      </c>
      <c r="AN123" t="str">
        <v>Groundnut</v>
      </c>
      <c r="AO123" t="str">
        <v>Groundnut</v>
      </c>
      <c r="AP123" t="str">
        <v>Groundnut</v>
      </c>
      <c r="AQ123" t="str">
        <v>Groundnut</v>
      </c>
      <c r="AR123" t="str">
        <v>Groundnut</v>
      </c>
      <c r="AS123" t="str">
        <v>Groundnut</v>
      </c>
      <c r="AT123" t="str">
        <v>Groundnut</v>
      </c>
      <c r="AU123" t="str">
        <v>Groundnut</v>
      </c>
      <c r="AV123" t="str">
        <v>Groundnut</v>
      </c>
      <c r="AW123" t="str">
        <v>Groundnut</v>
      </c>
      <c r="AX123" t="str">
        <v>Groundnut</v>
      </c>
      <c r="AY123" t="str">
        <v>Groundnut</v>
      </c>
      <c r="AZ123" t="str">
        <v>Groundnut</v>
      </c>
    </row>
    <row r="124" spans="1:52" x14ac:dyDescent="0.5">
      <c r="A124" s="760" t="s">
        <v>1897</v>
      </c>
      <c r="B124" t="s">
        <v>1570</v>
      </c>
      <c r="C124" s="700" t="s">
        <v>1863</v>
      </c>
      <c r="D124" t="s">
        <v>1898</v>
      </c>
      <c r="E124" t="s">
        <v>1872</v>
      </c>
      <c r="F124" t="s">
        <v>1896</v>
      </c>
      <c r="H124" t="s">
        <v>1356</v>
      </c>
      <c r="I124" t="s">
        <v>1356</v>
      </c>
      <c r="J124" t="str">
        <f t="shared" si="4"/>
        <v>NA</v>
      </c>
      <c r="K124" t="str">
        <f t="shared" si="3"/>
        <v>NA</v>
      </c>
      <c r="L124" t="str">
        <f t="shared" si="5"/>
        <v>NA</v>
      </c>
      <c r="P124" t="str">
        <v>Guava</v>
      </c>
      <c r="R124" t="str">
        <v>Guar Gum</v>
      </c>
      <c r="S124" t="str">
        <v>Guar Gum</v>
      </c>
      <c r="T124" t="str">
        <v>Guar Gum</v>
      </c>
      <c r="U124" t="str">
        <v>Guar Gum</v>
      </c>
      <c r="V124" t="str">
        <v>Guar Gum</v>
      </c>
      <c r="W124" t="str">
        <v>Guar Gum</v>
      </c>
      <c r="X124" t="str">
        <v>Guar Gum</v>
      </c>
      <c r="Y124" t="str">
        <v>Guar Gum</v>
      </c>
      <c r="Z124" t="str">
        <v>Guar Gum</v>
      </c>
      <c r="AA124" t="str">
        <v>Guar Gum</v>
      </c>
      <c r="AB124" t="str">
        <v>Guar Gum</v>
      </c>
      <c r="AC124" t="str">
        <v>Guar Gum</v>
      </c>
      <c r="AD124" t="str">
        <v>Guar Gum</v>
      </c>
      <c r="AE124" t="str">
        <v>Guar Gum</v>
      </c>
      <c r="AF124" t="str">
        <v>Guar Gum</v>
      </c>
      <c r="AG124" t="str">
        <v>Guar Gum</v>
      </c>
      <c r="AH124" t="str">
        <v>Guar Gum</v>
      </c>
      <c r="AI124" t="str">
        <v>Guar Gum</v>
      </c>
      <c r="AJ124" t="str">
        <v>Guar Gum</v>
      </c>
      <c r="AK124" t="str">
        <v>Guar Gum</v>
      </c>
      <c r="AL124" t="str">
        <v>Guar Gum</v>
      </c>
      <c r="AM124" t="str">
        <v>Guar Gum</v>
      </c>
      <c r="AN124" t="str">
        <v>Guar Gum</v>
      </c>
      <c r="AO124" t="str">
        <v>Guar Gum</v>
      </c>
      <c r="AP124" t="str">
        <v>Guar Gum</v>
      </c>
      <c r="AQ124" t="str">
        <v>Guar Gum</v>
      </c>
      <c r="AR124" t="str">
        <v>Guar Gum</v>
      </c>
      <c r="AS124" t="str">
        <v>Guar Gum</v>
      </c>
      <c r="AT124" t="str">
        <v>Guar Gum</v>
      </c>
      <c r="AU124" t="str">
        <v>Guar Gum</v>
      </c>
      <c r="AV124" t="str">
        <v>Guar Gum</v>
      </c>
      <c r="AW124" t="str">
        <v>Guar Gum</v>
      </c>
      <c r="AX124" t="str">
        <v>Guar Gum</v>
      </c>
      <c r="AY124" t="str">
        <v>Guar Gum</v>
      </c>
      <c r="AZ124" t="str">
        <v>Guar Gum</v>
      </c>
    </row>
    <row r="125" spans="1:52" x14ac:dyDescent="0.5">
      <c r="A125" s="760" t="s">
        <v>1899</v>
      </c>
      <c r="B125" t="s">
        <v>1570</v>
      </c>
      <c r="C125" s="700" t="s">
        <v>1863</v>
      </c>
      <c r="D125" t="s">
        <v>1900</v>
      </c>
      <c r="E125" t="s">
        <v>1875</v>
      </c>
      <c r="F125" t="s">
        <v>1896</v>
      </c>
      <c r="G125" t="s">
        <v>1876</v>
      </c>
      <c r="H125" t="s">
        <v>1356</v>
      </c>
      <c r="I125" t="s">
        <v>1356</v>
      </c>
      <c r="J125" t="str">
        <f t="shared" si="4"/>
        <v>NA</v>
      </c>
      <c r="K125" t="str">
        <f t="shared" si="3"/>
        <v>NA</v>
      </c>
      <c r="L125" t="str">
        <f t="shared" si="5"/>
        <v>NA</v>
      </c>
      <c r="P125" t="str">
        <v>Guinea Grass</v>
      </c>
      <c r="R125" t="str">
        <v>Guava</v>
      </c>
      <c r="S125" t="str">
        <v>Guava</v>
      </c>
      <c r="T125" t="str">
        <v>Guava</v>
      </c>
      <c r="U125" t="str">
        <v>Guava</v>
      </c>
      <c r="V125" t="str">
        <v>Guava</v>
      </c>
      <c r="W125" t="str">
        <v>Guava</v>
      </c>
      <c r="X125" t="str">
        <v>Guava</v>
      </c>
      <c r="Y125" t="str">
        <v>Guava</v>
      </c>
      <c r="Z125" t="str">
        <v>Guava</v>
      </c>
      <c r="AA125" t="str">
        <v>Guava</v>
      </c>
      <c r="AB125" t="str">
        <v>Guava</v>
      </c>
      <c r="AC125" t="str">
        <v>Guava</v>
      </c>
      <c r="AD125" t="str">
        <v>Guava</v>
      </c>
      <c r="AE125" t="str">
        <v>Guava</v>
      </c>
      <c r="AF125" t="str">
        <v>Guava</v>
      </c>
      <c r="AG125" t="str">
        <v>Guava</v>
      </c>
      <c r="AH125" t="str">
        <v>Guava</v>
      </c>
      <c r="AI125" t="str">
        <v>Guava</v>
      </c>
      <c r="AJ125" t="str">
        <v>Guava</v>
      </c>
      <c r="AK125" t="str">
        <v>Guava</v>
      </c>
      <c r="AL125" t="str">
        <v>Guava</v>
      </c>
      <c r="AM125" t="str">
        <v>Guava</v>
      </c>
      <c r="AN125" t="str">
        <v>Guava</v>
      </c>
      <c r="AO125" t="str">
        <v>Guava</v>
      </c>
      <c r="AP125" t="str">
        <v>Guava</v>
      </c>
      <c r="AQ125" t="str">
        <v>Guava</v>
      </c>
      <c r="AR125" t="str">
        <v>Guava</v>
      </c>
      <c r="AS125" t="str">
        <v>Guava</v>
      </c>
      <c r="AT125" t="str">
        <v>Guava</v>
      </c>
      <c r="AU125" t="str">
        <v>Guava</v>
      </c>
      <c r="AV125" t="str">
        <v>Guava</v>
      </c>
      <c r="AW125" t="str">
        <v>Guava</v>
      </c>
      <c r="AX125" t="str">
        <v>Guava</v>
      </c>
      <c r="AY125" t="str">
        <v>Guava</v>
      </c>
      <c r="AZ125" t="str">
        <v>Guava</v>
      </c>
    </row>
    <row r="126" spans="1:52" x14ac:dyDescent="0.5">
      <c r="A126" s="760" t="s">
        <v>1901</v>
      </c>
      <c r="B126" t="s">
        <v>1570</v>
      </c>
      <c r="C126" s="700" t="s">
        <v>1863</v>
      </c>
      <c r="D126" t="s">
        <v>1902</v>
      </c>
      <c r="E126" t="s">
        <v>1886</v>
      </c>
      <c r="F126" t="s">
        <v>1896</v>
      </c>
      <c r="G126" t="s">
        <v>1887</v>
      </c>
      <c r="H126" t="s">
        <v>1356</v>
      </c>
      <c r="I126" t="s">
        <v>1356</v>
      </c>
      <c r="J126" t="str">
        <f t="shared" si="4"/>
        <v>NA</v>
      </c>
      <c r="K126" t="str">
        <f t="shared" si="3"/>
        <v>NA</v>
      </c>
      <c r="L126" t="str">
        <f t="shared" si="5"/>
        <v>NA</v>
      </c>
      <c r="P126" t="str">
        <v>Guinea Pig</v>
      </c>
      <c r="R126" t="str">
        <v>Guinea Grass</v>
      </c>
      <c r="S126" t="str">
        <v>Guinea Grass</v>
      </c>
      <c r="T126" t="str">
        <v>Guinea Grass</v>
      </c>
      <c r="U126" t="str">
        <v>Guinea Grass</v>
      </c>
      <c r="V126" t="str">
        <v>Guinea Grass</v>
      </c>
      <c r="W126" t="str">
        <v>Guinea Grass</v>
      </c>
      <c r="X126" t="str">
        <v>Guinea Grass</v>
      </c>
      <c r="Y126" t="str">
        <v>Guinea Grass</v>
      </c>
      <c r="Z126" t="str">
        <v>Guinea Grass</v>
      </c>
      <c r="AA126" t="str">
        <v>Guinea Grass</v>
      </c>
      <c r="AB126" t="str">
        <v>Guinea Grass</v>
      </c>
      <c r="AC126" t="str">
        <v>Guinea Grass</v>
      </c>
      <c r="AD126" t="str">
        <v>Guinea Grass</v>
      </c>
      <c r="AE126" t="str">
        <v>Guinea Grass</v>
      </c>
      <c r="AF126" t="str">
        <v>Guinea Grass</v>
      </c>
      <c r="AG126" t="str">
        <v>Guinea Grass</v>
      </c>
      <c r="AH126" t="str">
        <v>Guinea Grass</v>
      </c>
      <c r="AI126" t="str">
        <v>Guinea Grass</v>
      </c>
      <c r="AJ126" t="str">
        <v>Guinea Grass</v>
      </c>
      <c r="AK126" t="str">
        <v>Guinea Grass</v>
      </c>
      <c r="AL126" t="str">
        <v>Guinea Grass</v>
      </c>
      <c r="AM126" t="str">
        <v>Guinea Grass</v>
      </c>
      <c r="AN126" t="str">
        <v>Guinea Grass</v>
      </c>
      <c r="AO126" t="str">
        <v>Guinea Grass</v>
      </c>
      <c r="AP126" t="str">
        <v>Guinea Grass</v>
      </c>
      <c r="AQ126" t="str">
        <v>Guinea Grass</v>
      </c>
      <c r="AR126" t="str">
        <v>Guinea Grass</v>
      </c>
      <c r="AS126" t="str">
        <v>Guinea Grass</v>
      </c>
      <c r="AT126" t="str">
        <v>Guinea Grass</v>
      </c>
      <c r="AU126" t="str">
        <v>Guinea Grass</v>
      </c>
      <c r="AV126" t="str">
        <v>Guinea Grass</v>
      </c>
      <c r="AW126" t="str">
        <v>Guinea Grass</v>
      </c>
      <c r="AX126" t="str">
        <v>Guinea Grass</v>
      </c>
      <c r="AY126" t="str">
        <v>Guinea Grass</v>
      </c>
      <c r="AZ126" t="str">
        <v>Guinea Grass</v>
      </c>
    </row>
    <row r="127" spans="1:52" x14ac:dyDescent="0.5">
      <c r="A127" s="760" t="s">
        <v>1903</v>
      </c>
      <c r="B127" t="s">
        <v>1422</v>
      </c>
      <c r="C127" t="s">
        <v>1482</v>
      </c>
      <c r="D127" t="s">
        <v>1904</v>
      </c>
      <c r="E127" t="s">
        <v>1904</v>
      </c>
      <c r="F127" t="s">
        <v>1432</v>
      </c>
      <c r="G127" t="s">
        <v>1905</v>
      </c>
      <c r="H127" t="s">
        <v>1427</v>
      </c>
      <c r="I127" t="s">
        <v>1437</v>
      </c>
      <c r="J127" t="str">
        <f t="shared" si="4"/>
        <v>a17.1</v>
      </c>
      <c r="K127" t="str">
        <f>IF(H127="NA","NA",IF(I127="Yes",IF(H127="Yes","a16.2",IF(H127="No","a17.2","a15.2")),IF(H127="Yes","b41.1",IF(H127="No","b41.2","b41"))))</f>
        <v>a17.2</v>
      </c>
      <c r="L127" t="str">
        <f t="shared" si="5"/>
        <v>a17</v>
      </c>
      <c r="P127" t="str">
        <v>Guineafowl</v>
      </c>
      <c r="R127" t="str">
        <v>Guinea Pig</v>
      </c>
      <c r="S127" t="str">
        <v>Guinea Pig</v>
      </c>
      <c r="T127" t="str">
        <v>Guinea Pig</v>
      </c>
      <c r="U127" t="str">
        <v>Guinea Pig</v>
      </c>
      <c r="V127" t="str">
        <v>Guinea Pig</v>
      </c>
      <c r="W127" t="str">
        <v>Guinea Pig</v>
      </c>
      <c r="X127" t="str">
        <v>Guinea Pig</v>
      </c>
      <c r="Y127" t="str">
        <v>Guinea Pig</v>
      </c>
      <c r="Z127" t="str">
        <v>Guinea Pig</v>
      </c>
      <c r="AA127" t="str">
        <v>Guinea Pig</v>
      </c>
      <c r="AB127" t="str">
        <v>Guinea Pig</v>
      </c>
      <c r="AC127" t="str">
        <v>Guinea Pig</v>
      </c>
      <c r="AD127" t="str">
        <v>Guinea Pig</v>
      </c>
      <c r="AE127" t="str">
        <v>Guinea Pig</v>
      </c>
      <c r="AF127" t="str">
        <v>Guinea Pig</v>
      </c>
      <c r="AG127" t="str">
        <v>Guinea Pig</v>
      </c>
      <c r="AH127" t="str">
        <v>Guinea Pig</v>
      </c>
      <c r="AI127" t="str">
        <v>Guinea Pig</v>
      </c>
      <c r="AJ127" t="str">
        <v>Guinea Pig</v>
      </c>
      <c r="AK127" t="str">
        <v>Guinea Pig</v>
      </c>
      <c r="AL127" t="str">
        <v>Guinea Pig</v>
      </c>
      <c r="AM127" t="str">
        <v>Guinea Pig</v>
      </c>
      <c r="AN127" t="str">
        <v>Guinea Pig</v>
      </c>
      <c r="AO127" t="str">
        <v>Guinea Pig</v>
      </c>
      <c r="AP127" t="str">
        <v>Guinea Pig</v>
      </c>
      <c r="AQ127" t="str">
        <v>Guinea Pig</v>
      </c>
      <c r="AR127" t="str">
        <v>Guinea Pig</v>
      </c>
      <c r="AS127" t="str">
        <v>Guinea Pig</v>
      </c>
      <c r="AT127" t="str">
        <v>Guinea Pig</v>
      </c>
      <c r="AU127" t="str">
        <v>Guinea Pig</v>
      </c>
      <c r="AV127" t="str">
        <v>Guinea Pig</v>
      </c>
      <c r="AW127" t="str">
        <v>Guinea Pig</v>
      </c>
      <c r="AX127" t="str">
        <v>Guinea Pig</v>
      </c>
      <c r="AY127" t="str">
        <v>Guinea Pig</v>
      </c>
      <c r="AZ127" t="str">
        <v>Guinea Pig</v>
      </c>
    </row>
    <row r="128" spans="1:52" x14ac:dyDescent="0.5">
      <c r="A128" s="760" t="s">
        <v>1906</v>
      </c>
      <c r="B128" t="s">
        <v>1422</v>
      </c>
      <c r="C128" t="s">
        <v>1482</v>
      </c>
      <c r="D128" t="s">
        <v>1907</v>
      </c>
      <c r="E128" t="s">
        <v>1908</v>
      </c>
      <c r="F128" t="s">
        <v>1432</v>
      </c>
      <c r="G128" t="s">
        <v>1909</v>
      </c>
      <c r="H128" t="s">
        <v>1427</v>
      </c>
      <c r="I128" t="s">
        <v>1437</v>
      </c>
      <c r="J128" t="str">
        <f t="shared" si="4"/>
        <v>a17.1</v>
      </c>
      <c r="K128" t="str">
        <f t="shared" ref="K128:K191" si="6">IF(H128="NA","NA",IF(I128="Yes",IF(H128="Yes","a16.2",IF(H128="No","a17.2","a15.2")),IF(H128="Yes","b41.1",IF(H128="No","b41.2","b41"))))</f>
        <v>a17.2</v>
      </c>
      <c r="L128" t="str">
        <f t="shared" si="5"/>
        <v>a17</v>
      </c>
      <c r="P128" t="str">
        <v>Gum Arabic</v>
      </c>
      <c r="R128" t="str">
        <v>Guineafowl</v>
      </c>
      <c r="S128" t="str">
        <v>Guineafowl</v>
      </c>
      <c r="T128" t="str">
        <v>Guineafowl</v>
      </c>
      <c r="U128" t="str">
        <v>Guineafowl</v>
      </c>
      <c r="V128" t="str">
        <v>Guineafowl</v>
      </c>
      <c r="W128" t="str">
        <v>Guineafowl</v>
      </c>
      <c r="X128" t="str">
        <v>Guineafowl</v>
      </c>
      <c r="Y128" t="str">
        <v>Guineafowl</v>
      </c>
      <c r="Z128" t="str">
        <v>Guineafowl</v>
      </c>
      <c r="AA128" t="str">
        <v>Guineafowl</v>
      </c>
      <c r="AB128" t="str">
        <v>Guineafowl</v>
      </c>
      <c r="AC128" t="str">
        <v>Guineafowl</v>
      </c>
      <c r="AD128" t="str">
        <v>Guineafowl</v>
      </c>
      <c r="AE128" t="str">
        <v>Guineafowl</v>
      </c>
      <c r="AF128" t="str">
        <v>Guineafowl</v>
      </c>
      <c r="AG128" t="str">
        <v>Guineafowl</v>
      </c>
      <c r="AH128" t="str">
        <v>Guineafowl</v>
      </c>
      <c r="AI128" t="str">
        <v>Guineafowl</v>
      </c>
      <c r="AJ128" t="str">
        <v>Guineafowl</v>
      </c>
      <c r="AK128" t="str">
        <v>Guineafowl</v>
      </c>
      <c r="AL128" t="str">
        <v>Guineafowl</v>
      </c>
      <c r="AM128" t="str">
        <v>Guineafowl</v>
      </c>
      <c r="AN128" t="str">
        <v>Guineafowl</v>
      </c>
      <c r="AO128" t="str">
        <v>Guineafowl</v>
      </c>
      <c r="AP128" t="str">
        <v>Guineafowl</v>
      </c>
      <c r="AQ128" t="str">
        <v>Guineafowl</v>
      </c>
      <c r="AR128" t="str">
        <v>Guineafowl</v>
      </c>
      <c r="AS128" t="str">
        <v>Guineafowl</v>
      </c>
      <c r="AT128" t="str">
        <v>Guineafowl</v>
      </c>
      <c r="AU128" t="str">
        <v>Guineafowl</v>
      </c>
      <c r="AV128" t="str">
        <v>Guineafowl</v>
      </c>
      <c r="AW128" t="str">
        <v>Guineafowl</v>
      </c>
      <c r="AX128" t="str">
        <v>Guineafowl</v>
      </c>
      <c r="AY128" t="str">
        <v>Guineafowl</v>
      </c>
      <c r="AZ128" t="str">
        <v>Guineafowl</v>
      </c>
    </row>
    <row r="129" spans="1:52" x14ac:dyDescent="0.5">
      <c r="A129" s="760" t="s">
        <v>1910</v>
      </c>
      <c r="B129" t="s">
        <v>1422</v>
      </c>
      <c r="C129" t="s">
        <v>1482</v>
      </c>
      <c r="D129" t="s">
        <v>1911</v>
      </c>
      <c r="E129" t="s">
        <v>1911</v>
      </c>
      <c r="F129" t="s">
        <v>1432</v>
      </c>
      <c r="G129" t="s">
        <v>1912</v>
      </c>
      <c r="H129" t="s">
        <v>1427</v>
      </c>
      <c r="I129" t="s">
        <v>1437</v>
      </c>
      <c r="J129" t="str">
        <f t="shared" ref="J129:J191" si="7">IF(H129="NA","NA",IF(I129="Yes",IF(H129="Yes","a16.1",IF(H129="No","a17.1","a15.1")),IF(H129="Yes","b27.1",IF(H129="No","b27.2","b27"))))</f>
        <v>a17.1</v>
      </c>
      <c r="K129" t="str">
        <f t="shared" si="6"/>
        <v>a17.2</v>
      </c>
      <c r="L129" t="str">
        <f t="shared" si="5"/>
        <v>a17</v>
      </c>
      <c r="P129" t="str">
        <v>Hairy Vetch</v>
      </c>
      <c r="R129" t="str">
        <v>Gum Arabic</v>
      </c>
      <c r="S129" t="str">
        <v>Gum Arabic</v>
      </c>
      <c r="T129" t="str">
        <v>Gum Arabic</v>
      </c>
      <c r="U129" t="str">
        <v>Gum Arabic</v>
      </c>
      <c r="V129" t="str">
        <v>Gum Arabic</v>
      </c>
      <c r="W129" t="str">
        <v>Gum Arabic</v>
      </c>
      <c r="X129" t="str">
        <v>Gum Arabic</v>
      </c>
      <c r="Y129" t="str">
        <v>Gum Arabic</v>
      </c>
      <c r="Z129" t="str">
        <v>Gum Arabic</v>
      </c>
      <c r="AA129" t="str">
        <v>Gum Arabic</v>
      </c>
      <c r="AB129" t="str">
        <v>Gum Arabic</v>
      </c>
      <c r="AC129" t="str">
        <v>Gum Arabic</v>
      </c>
      <c r="AD129" t="str">
        <v>Gum Arabic</v>
      </c>
      <c r="AE129" t="str">
        <v>Gum Arabic</v>
      </c>
      <c r="AF129" t="str">
        <v>Gum Arabic</v>
      </c>
      <c r="AG129" t="str">
        <v>Gum Arabic</v>
      </c>
      <c r="AH129" t="str">
        <v>Gum Arabic</v>
      </c>
      <c r="AI129" t="str">
        <v>Gum Arabic</v>
      </c>
      <c r="AJ129" t="str">
        <v>Gum Arabic</v>
      </c>
      <c r="AK129" t="str">
        <v>Gum Arabic</v>
      </c>
      <c r="AL129" t="str">
        <v>Gum Arabic</v>
      </c>
      <c r="AM129" t="str">
        <v>Gum Arabic</v>
      </c>
      <c r="AN129" t="str">
        <v>Gum Arabic</v>
      </c>
      <c r="AO129" t="str">
        <v>Gum Arabic</v>
      </c>
      <c r="AP129" t="str">
        <v>Gum Arabic</v>
      </c>
      <c r="AQ129" t="str">
        <v>Gum Arabic</v>
      </c>
      <c r="AR129" t="str">
        <v>Gum Arabic</v>
      </c>
      <c r="AS129" t="str">
        <v>Gum Arabic</v>
      </c>
      <c r="AT129" t="str">
        <v>Gum Arabic</v>
      </c>
      <c r="AU129" t="str">
        <v>Gum Arabic</v>
      </c>
      <c r="AV129" t="str">
        <v>Gum Arabic</v>
      </c>
      <c r="AW129" t="str">
        <v>Gum Arabic</v>
      </c>
      <c r="AX129" t="str">
        <v>Gum Arabic</v>
      </c>
      <c r="AY129" t="str">
        <v>Gum Arabic</v>
      </c>
      <c r="AZ129" t="str">
        <v>Gum Arabic</v>
      </c>
    </row>
    <row r="130" spans="1:52" x14ac:dyDescent="0.5">
      <c r="A130" s="760" t="s">
        <v>1913</v>
      </c>
      <c r="B130" t="s">
        <v>1422</v>
      </c>
      <c r="C130" t="s">
        <v>1482</v>
      </c>
      <c r="D130" t="s">
        <v>1914</v>
      </c>
      <c r="E130" t="s">
        <v>1914</v>
      </c>
      <c r="F130" t="s">
        <v>1432</v>
      </c>
      <c r="G130" t="s">
        <v>1690</v>
      </c>
      <c r="H130" t="s">
        <v>1427</v>
      </c>
      <c r="I130" t="s">
        <v>1437</v>
      </c>
      <c r="J130" t="str">
        <f t="shared" si="7"/>
        <v>a17.1</v>
      </c>
      <c r="K130" t="str">
        <f t="shared" si="6"/>
        <v>a17.2</v>
      </c>
      <c r="L130" t="str">
        <f t="shared" si="5"/>
        <v>a17</v>
      </c>
      <c r="P130" t="str">
        <v>Hazelnut</v>
      </c>
      <c r="R130" t="str">
        <v>Hairy Vetch</v>
      </c>
      <c r="S130" t="str">
        <v>Hairy Vetch</v>
      </c>
      <c r="T130" t="str">
        <v>Hairy Vetch</v>
      </c>
      <c r="U130" t="str">
        <v>Hairy Vetch</v>
      </c>
      <c r="V130" t="str">
        <v>Hairy Vetch</v>
      </c>
      <c r="W130" t="str">
        <v>Hairy Vetch</v>
      </c>
      <c r="X130" t="str">
        <v>Hairy Vetch</v>
      </c>
      <c r="Y130" t="str">
        <v>Hairy Vetch</v>
      </c>
      <c r="Z130" t="str">
        <v>Hairy Vetch</v>
      </c>
      <c r="AA130" t="str">
        <v>Hairy Vetch</v>
      </c>
      <c r="AB130" t="str">
        <v>Hairy Vetch</v>
      </c>
      <c r="AC130" t="str">
        <v>Hairy Vetch</v>
      </c>
      <c r="AD130" t="str">
        <v>Hairy Vetch</v>
      </c>
      <c r="AE130" t="str">
        <v>Hairy Vetch</v>
      </c>
      <c r="AF130" t="str">
        <v>Hairy Vetch</v>
      </c>
      <c r="AG130" t="str">
        <v>Hairy Vetch</v>
      </c>
      <c r="AH130" t="str">
        <v>Hairy Vetch</v>
      </c>
      <c r="AI130" t="str">
        <v>Hairy Vetch</v>
      </c>
      <c r="AJ130" t="str">
        <v>Hairy Vetch</v>
      </c>
      <c r="AK130" t="str">
        <v>Hairy Vetch</v>
      </c>
      <c r="AL130" t="str">
        <v>Hairy Vetch</v>
      </c>
      <c r="AM130" t="str">
        <v>Hairy Vetch</v>
      </c>
      <c r="AN130" t="str">
        <v>Hairy Vetch</v>
      </c>
      <c r="AO130" t="str">
        <v>Hairy Vetch</v>
      </c>
      <c r="AP130" t="str">
        <v>Hairy Vetch</v>
      </c>
      <c r="AQ130" t="str">
        <v>Hairy Vetch</v>
      </c>
      <c r="AR130" t="str">
        <v>Hairy Vetch</v>
      </c>
      <c r="AS130" t="str">
        <v>Hairy Vetch</v>
      </c>
      <c r="AT130" t="str">
        <v>Hairy Vetch</v>
      </c>
      <c r="AU130" t="str">
        <v>Hairy Vetch</v>
      </c>
      <c r="AV130" t="str">
        <v>Hairy Vetch</v>
      </c>
      <c r="AW130" t="str">
        <v>Hairy Vetch</v>
      </c>
      <c r="AX130" t="str">
        <v>Hairy Vetch</v>
      </c>
      <c r="AY130" t="str">
        <v>Hairy Vetch</v>
      </c>
      <c r="AZ130" t="str">
        <v>Hairy Vetch</v>
      </c>
    </row>
    <row r="131" spans="1:52" x14ac:dyDescent="0.5">
      <c r="A131" s="760" t="s">
        <v>1915</v>
      </c>
      <c r="B131" t="s">
        <v>1422</v>
      </c>
      <c r="C131" t="s">
        <v>1482</v>
      </c>
      <c r="D131" t="s">
        <v>1916</v>
      </c>
      <c r="E131" t="s">
        <v>1916</v>
      </c>
      <c r="F131" t="s">
        <v>1432</v>
      </c>
      <c r="G131" t="s">
        <v>1917</v>
      </c>
      <c r="H131" t="s">
        <v>1427</v>
      </c>
      <c r="I131" t="s">
        <v>1437</v>
      </c>
      <c r="J131" t="str">
        <f t="shared" si="7"/>
        <v>a17.1</v>
      </c>
      <c r="K131" t="str">
        <f t="shared" si="6"/>
        <v>a17.2</v>
      </c>
      <c r="L131" t="str">
        <f t="shared" ref="L131:L194" si="8">IF(H131="NA","NA",IF(I131="Yes",IF(H131="Yes","a16",IF(H131="No","a17","a15")),IF(H131="Yes","b40.1",IF(H131="No","b40.2","b40"))))</f>
        <v>a17</v>
      </c>
      <c r="P131" t="str">
        <v>Helichrysum petiolare</v>
      </c>
      <c r="R131" t="str">
        <v>Hazelnut</v>
      </c>
      <c r="S131" t="str">
        <v>Hazelnut</v>
      </c>
      <c r="T131" t="str">
        <v>Hazelnut</v>
      </c>
      <c r="U131" t="str">
        <v>Hazelnut</v>
      </c>
      <c r="V131" t="str">
        <v>Hazelnut</v>
      </c>
      <c r="W131" t="str">
        <v>Hazelnut</v>
      </c>
      <c r="X131" t="str">
        <v>Hazelnut</v>
      </c>
      <c r="Y131" t="str">
        <v>Hazelnut</v>
      </c>
      <c r="Z131" t="str">
        <v>Hazelnut</v>
      </c>
      <c r="AA131" t="str">
        <v>Hazelnut</v>
      </c>
      <c r="AB131" t="str">
        <v>Hazelnut</v>
      </c>
      <c r="AC131" t="str">
        <v>Hazelnut</v>
      </c>
      <c r="AD131" t="str">
        <v>Hazelnut</v>
      </c>
      <c r="AE131" t="str">
        <v>Hazelnut</v>
      </c>
      <c r="AF131" t="str">
        <v>Hazelnut</v>
      </c>
      <c r="AG131" t="str">
        <v>Hazelnut</v>
      </c>
      <c r="AH131" t="str">
        <v>Hazelnut</v>
      </c>
      <c r="AI131" t="str">
        <v>Hazelnut</v>
      </c>
      <c r="AJ131" t="str">
        <v>Hazelnut</v>
      </c>
      <c r="AK131" t="str">
        <v>Hazelnut</v>
      </c>
      <c r="AL131" t="str">
        <v>Hazelnut</v>
      </c>
      <c r="AM131" t="str">
        <v>Hazelnut</v>
      </c>
      <c r="AN131" t="str">
        <v>Hazelnut</v>
      </c>
      <c r="AO131" t="str">
        <v>Hazelnut</v>
      </c>
      <c r="AP131" t="str">
        <v>Hazelnut</v>
      </c>
      <c r="AQ131" t="str">
        <v>Hazelnut</v>
      </c>
      <c r="AR131" t="str">
        <v>Hazelnut</v>
      </c>
      <c r="AS131" t="str">
        <v>Hazelnut</v>
      </c>
      <c r="AT131" t="str">
        <v>Hazelnut</v>
      </c>
      <c r="AU131" t="str">
        <v>Hazelnut</v>
      </c>
      <c r="AV131" t="str">
        <v>Hazelnut</v>
      </c>
      <c r="AW131" t="str">
        <v>Hazelnut</v>
      </c>
      <c r="AX131" t="str">
        <v>Hazelnut</v>
      </c>
      <c r="AY131" t="str">
        <v>Hazelnut</v>
      </c>
      <c r="AZ131" t="str">
        <v>Hazelnut</v>
      </c>
    </row>
    <row r="132" spans="1:52" x14ac:dyDescent="0.5">
      <c r="A132" s="760" t="s">
        <v>1918</v>
      </c>
      <c r="B132" t="s">
        <v>1422</v>
      </c>
      <c r="C132" t="s">
        <v>1482</v>
      </c>
      <c r="D132" t="s">
        <v>1919</v>
      </c>
      <c r="E132" t="s">
        <v>1919</v>
      </c>
      <c r="F132" t="s">
        <v>1432</v>
      </c>
      <c r="G132" t="s">
        <v>1920</v>
      </c>
      <c r="H132" t="s">
        <v>1427</v>
      </c>
      <c r="I132" t="s">
        <v>1437</v>
      </c>
      <c r="J132" t="str">
        <f t="shared" si="7"/>
        <v>a17.1</v>
      </c>
      <c r="K132" t="str">
        <f t="shared" si="6"/>
        <v>a17.2</v>
      </c>
      <c r="L132" t="str">
        <f t="shared" si="8"/>
        <v>a17</v>
      </c>
      <c r="P132" t="str">
        <v>Heliophyla coronopifolia</v>
      </c>
      <c r="R132" t="str">
        <v>Helichrysum petiolare</v>
      </c>
      <c r="S132" t="str">
        <v>Helichrysum petiolare</v>
      </c>
      <c r="T132" t="str">
        <v>Helichrysum petiolare</v>
      </c>
      <c r="U132" t="str">
        <v>Helichrysum petiolare</v>
      </c>
      <c r="V132" t="str">
        <v>Helichrysum petiolare</v>
      </c>
      <c r="W132" t="str">
        <v>Helichrysum petiolare</v>
      </c>
      <c r="X132" t="str">
        <v>Helichrysum petiolare</v>
      </c>
      <c r="Y132" t="str">
        <v>Helichrysum petiolare</v>
      </c>
      <c r="Z132" t="str">
        <v>Helichrysum petiolare</v>
      </c>
      <c r="AA132" t="str">
        <v>Helichrysum petiolare</v>
      </c>
      <c r="AB132" t="str">
        <v>Helichrysum petiolare</v>
      </c>
      <c r="AC132" t="str">
        <v>Helichrysum petiolare</v>
      </c>
      <c r="AD132" t="str">
        <v>Helichrysum petiolare</v>
      </c>
      <c r="AE132" t="str">
        <v>Helichrysum petiolare</v>
      </c>
      <c r="AF132" t="str">
        <v>Helichrysum petiolare</v>
      </c>
      <c r="AG132" t="str">
        <v>Helichrysum petiolare</v>
      </c>
      <c r="AH132" t="str">
        <v>Helichrysum petiolare</v>
      </c>
      <c r="AI132" t="str">
        <v>Helichrysum petiolare</v>
      </c>
      <c r="AJ132" t="str">
        <v>Helichrysum petiolare</v>
      </c>
      <c r="AK132" t="str">
        <v>Helichrysum petiolare</v>
      </c>
      <c r="AL132" t="str">
        <v>Helichrysum petiolare</v>
      </c>
      <c r="AM132" t="str">
        <v>Helichrysum petiolare</v>
      </c>
      <c r="AN132" t="str">
        <v>Helichrysum petiolare</v>
      </c>
      <c r="AO132" t="str">
        <v>Helichrysum petiolare</v>
      </c>
      <c r="AP132" t="str">
        <v>Helichrysum petiolare</v>
      </c>
      <c r="AQ132" t="str">
        <v>Helichrysum petiolare</v>
      </c>
      <c r="AR132" t="str">
        <v>Helichrysum petiolare</v>
      </c>
      <c r="AS132" t="str">
        <v>Helichrysum petiolare</v>
      </c>
      <c r="AT132" t="str">
        <v>Helichrysum petiolare</v>
      </c>
      <c r="AU132" t="str">
        <v>Helichrysum petiolare</v>
      </c>
      <c r="AV132" t="str">
        <v>Helichrysum petiolare</v>
      </c>
      <c r="AW132" t="str">
        <v>Helichrysum petiolare</v>
      </c>
      <c r="AX132" t="str">
        <v>Helichrysum petiolare</v>
      </c>
      <c r="AY132" t="str">
        <v>Helichrysum petiolare</v>
      </c>
      <c r="AZ132" t="str">
        <v>Helichrysum petiolare</v>
      </c>
    </row>
    <row r="133" spans="1:52" x14ac:dyDescent="0.5">
      <c r="A133" s="760" t="s">
        <v>1921</v>
      </c>
      <c r="B133" t="s">
        <v>1422</v>
      </c>
      <c r="C133" t="s">
        <v>1482</v>
      </c>
      <c r="D133" t="s">
        <v>1922</v>
      </c>
      <c r="E133" t="s">
        <v>1922</v>
      </c>
      <c r="F133" t="s">
        <v>1432</v>
      </c>
      <c r="G133" t="s">
        <v>1923</v>
      </c>
      <c r="H133" t="s">
        <v>1427</v>
      </c>
      <c r="I133" t="s">
        <v>1437</v>
      </c>
      <c r="J133" t="str">
        <f t="shared" si="7"/>
        <v>a17.1</v>
      </c>
      <c r="K133" t="str">
        <f t="shared" si="6"/>
        <v>a17.2</v>
      </c>
      <c r="L133" t="str">
        <f t="shared" si="8"/>
        <v>a17</v>
      </c>
      <c r="P133" t="str">
        <v>Hemp</v>
      </c>
      <c r="R133" t="str">
        <v>Heliophyla coronopifolia</v>
      </c>
      <c r="S133" t="str">
        <v>Heliophyla coronopifolia</v>
      </c>
      <c r="T133" t="str">
        <v>Heliophyla coronopifolia</v>
      </c>
      <c r="U133" t="str">
        <v>Heliophyla coronopifolia</v>
      </c>
      <c r="V133" t="str">
        <v>Heliophyla coronopifolia</v>
      </c>
      <c r="W133" t="str">
        <v>Heliophyla coronopifolia</v>
      </c>
      <c r="X133" t="str">
        <v>Heliophyla coronopifolia</v>
      </c>
      <c r="Y133" t="str">
        <v>Heliophyla coronopifolia</v>
      </c>
      <c r="Z133" t="str">
        <v>Heliophyla coronopifolia</v>
      </c>
      <c r="AA133" t="str">
        <v>Heliophyla coronopifolia</v>
      </c>
      <c r="AB133" t="str">
        <v>Heliophyla coronopifolia</v>
      </c>
      <c r="AC133" t="str">
        <v>Heliophyla coronopifolia</v>
      </c>
      <c r="AD133" t="str">
        <v>Heliophyla coronopifolia</v>
      </c>
      <c r="AE133" t="str">
        <v>Heliophyla coronopifolia</v>
      </c>
      <c r="AF133" t="str">
        <v>Heliophyla coronopifolia</v>
      </c>
      <c r="AG133" t="str">
        <v>Heliophyla coronopifolia</v>
      </c>
      <c r="AH133" t="str">
        <v>Heliophyla coronopifolia</v>
      </c>
      <c r="AI133" t="str">
        <v>Heliophyla coronopifolia</v>
      </c>
      <c r="AJ133" t="str">
        <v>Heliophyla coronopifolia</v>
      </c>
      <c r="AK133" t="str">
        <v>Heliophyla coronopifolia</v>
      </c>
      <c r="AL133" t="str">
        <v>Heliophyla coronopifolia</v>
      </c>
      <c r="AM133" t="str">
        <v>Heliophyla coronopifolia</v>
      </c>
      <c r="AN133" t="str">
        <v>Heliophyla coronopifolia</v>
      </c>
      <c r="AO133" t="str">
        <v>Heliophyla coronopifolia</v>
      </c>
      <c r="AP133" t="str">
        <v>Heliophyla coronopifolia</v>
      </c>
      <c r="AQ133" t="str">
        <v>Heliophyla coronopifolia</v>
      </c>
      <c r="AR133" t="str">
        <v>Heliophyla coronopifolia</v>
      </c>
      <c r="AS133" t="str">
        <v>Heliophyla coronopifolia</v>
      </c>
      <c r="AT133" t="str">
        <v>Heliophyla coronopifolia</v>
      </c>
      <c r="AU133" t="str">
        <v>Heliophyla coronopifolia</v>
      </c>
      <c r="AV133" t="str">
        <v>Heliophyla coronopifolia</v>
      </c>
      <c r="AW133" t="str">
        <v>Heliophyla coronopifolia</v>
      </c>
      <c r="AX133" t="str">
        <v>Heliophyla coronopifolia</v>
      </c>
      <c r="AY133" t="str">
        <v>Heliophyla coronopifolia</v>
      </c>
      <c r="AZ133" t="str">
        <v>Heliophyla coronopifolia</v>
      </c>
    </row>
    <row r="134" spans="1:52" x14ac:dyDescent="0.5">
      <c r="A134" s="760" t="s">
        <v>1924</v>
      </c>
      <c r="B134" t="s">
        <v>1422</v>
      </c>
      <c r="C134" t="s">
        <v>1482</v>
      </c>
      <c r="D134" t="s">
        <v>1925</v>
      </c>
      <c r="E134" t="s">
        <v>1925</v>
      </c>
      <c r="F134" t="s">
        <v>1432</v>
      </c>
      <c r="G134" t="s">
        <v>1926</v>
      </c>
      <c r="H134" t="s">
        <v>1427</v>
      </c>
      <c r="I134" t="s">
        <v>1437</v>
      </c>
      <c r="J134" t="str">
        <f t="shared" si="7"/>
        <v>a17.1</v>
      </c>
      <c r="K134" t="str">
        <f t="shared" si="6"/>
        <v>a17.2</v>
      </c>
      <c r="L134" t="str">
        <f t="shared" si="8"/>
        <v>a17</v>
      </c>
      <c r="P134" t="str">
        <v>Hermannia pinnata</v>
      </c>
      <c r="R134" t="str">
        <v>Hemp</v>
      </c>
      <c r="S134" t="str">
        <v>Hemp</v>
      </c>
      <c r="T134" t="str">
        <v>Hemp</v>
      </c>
      <c r="U134" t="str">
        <v>Hemp</v>
      </c>
      <c r="V134" t="str">
        <v>Hemp</v>
      </c>
      <c r="W134" t="str">
        <v>Hemp</v>
      </c>
      <c r="X134" t="str">
        <v>Hemp</v>
      </c>
      <c r="Y134" t="str">
        <v>Hemp</v>
      </c>
      <c r="Z134" t="str">
        <v>Hemp</v>
      </c>
      <c r="AA134" t="str">
        <v>Hemp</v>
      </c>
      <c r="AB134" t="str">
        <v>Hemp</v>
      </c>
      <c r="AC134" t="str">
        <v>Hemp</v>
      </c>
      <c r="AD134" t="str">
        <v>Hemp</v>
      </c>
      <c r="AE134" t="str">
        <v>Hemp</v>
      </c>
      <c r="AF134" t="str">
        <v>Hemp</v>
      </c>
      <c r="AG134" t="str">
        <v>Hemp</v>
      </c>
      <c r="AH134" t="str">
        <v>Hemp</v>
      </c>
      <c r="AI134" t="str">
        <v>Hemp</v>
      </c>
      <c r="AJ134" t="str">
        <v>Hemp</v>
      </c>
      <c r="AK134" t="str">
        <v>Hemp</v>
      </c>
      <c r="AL134" t="str">
        <v>Hemp</v>
      </c>
      <c r="AM134" t="str">
        <v>Hemp</v>
      </c>
      <c r="AN134" t="str">
        <v>Hemp</v>
      </c>
      <c r="AO134" t="str">
        <v>Hemp</v>
      </c>
      <c r="AP134" t="str">
        <v>Hemp</v>
      </c>
      <c r="AQ134" t="str">
        <v>Hemp</v>
      </c>
      <c r="AR134" t="str">
        <v>Hemp</v>
      </c>
      <c r="AS134" t="str">
        <v>Hemp</v>
      </c>
      <c r="AT134" t="str">
        <v>Hemp</v>
      </c>
      <c r="AU134" t="str">
        <v>Hemp</v>
      </c>
      <c r="AV134" t="str">
        <v>Hemp</v>
      </c>
      <c r="AW134" t="str">
        <v>Hemp</v>
      </c>
      <c r="AX134" t="str">
        <v>Hemp</v>
      </c>
      <c r="AY134" t="str">
        <v>Hemp</v>
      </c>
      <c r="AZ134" t="str">
        <v>Hemp</v>
      </c>
    </row>
    <row r="135" spans="1:52" x14ac:dyDescent="0.5">
      <c r="A135" s="760" t="s">
        <v>1927</v>
      </c>
      <c r="B135" t="s">
        <v>1422</v>
      </c>
      <c r="C135" t="s">
        <v>1482</v>
      </c>
      <c r="D135" t="s">
        <v>1928</v>
      </c>
      <c r="E135" t="s">
        <v>1928</v>
      </c>
      <c r="F135" t="s">
        <v>1432</v>
      </c>
      <c r="G135" t="s">
        <v>1929</v>
      </c>
      <c r="H135" t="s">
        <v>1427</v>
      </c>
      <c r="I135" t="s">
        <v>1437</v>
      </c>
      <c r="J135" t="str">
        <f t="shared" si="7"/>
        <v>a17.1</v>
      </c>
      <c r="K135" t="str">
        <f t="shared" si="6"/>
        <v>a17.2</v>
      </c>
      <c r="L135" t="str">
        <f t="shared" si="8"/>
        <v>a17</v>
      </c>
      <c r="P135" t="str">
        <v>Hibiscus</v>
      </c>
      <c r="R135" t="str">
        <v>Hermannia pinnata</v>
      </c>
      <c r="S135" t="str">
        <v>Hermannia pinnata</v>
      </c>
      <c r="T135" t="str">
        <v>Hermannia pinnata</v>
      </c>
      <c r="U135" t="str">
        <v>Hermannia pinnata</v>
      </c>
      <c r="V135" t="str">
        <v>Hermannia pinnata</v>
      </c>
      <c r="W135" t="str">
        <v>Hermannia pinnata</v>
      </c>
      <c r="X135" t="str">
        <v>Hermannia pinnata</v>
      </c>
      <c r="Y135" t="str">
        <v>Hermannia pinnata</v>
      </c>
      <c r="Z135" t="str">
        <v>Hermannia pinnata</v>
      </c>
      <c r="AA135" t="str">
        <v>Hermannia pinnata</v>
      </c>
      <c r="AB135" t="str">
        <v>Hermannia pinnata</v>
      </c>
      <c r="AC135" t="str">
        <v>Hermannia pinnata</v>
      </c>
      <c r="AD135" t="str">
        <v>Hermannia pinnata</v>
      </c>
      <c r="AE135" t="str">
        <v>Hermannia pinnata</v>
      </c>
      <c r="AF135" t="str">
        <v>Hermannia pinnata</v>
      </c>
      <c r="AG135" t="str">
        <v>Hermannia pinnata</v>
      </c>
      <c r="AH135" t="str">
        <v>Hermannia pinnata</v>
      </c>
      <c r="AI135" t="str">
        <v>Hermannia pinnata</v>
      </c>
      <c r="AJ135" t="str">
        <v>Hermannia pinnata</v>
      </c>
      <c r="AK135" t="str">
        <v>Hermannia pinnata</v>
      </c>
      <c r="AL135" t="str">
        <v>Hermannia pinnata</v>
      </c>
      <c r="AM135" t="str">
        <v>Hermannia pinnata</v>
      </c>
      <c r="AN135" t="str">
        <v>Hermannia pinnata</v>
      </c>
      <c r="AO135" t="str">
        <v>Hermannia pinnata</v>
      </c>
      <c r="AP135" t="str">
        <v>Hermannia pinnata</v>
      </c>
      <c r="AQ135" t="str">
        <v>Hermannia pinnata</v>
      </c>
      <c r="AR135" t="str">
        <v>Hermannia pinnata</v>
      </c>
      <c r="AS135" t="str">
        <v>Hermannia pinnata</v>
      </c>
      <c r="AT135" t="str">
        <v>Hermannia pinnata</v>
      </c>
      <c r="AU135" t="str">
        <v>Hermannia pinnata</v>
      </c>
      <c r="AV135" t="str">
        <v>Hermannia pinnata</v>
      </c>
      <c r="AW135" t="str">
        <v>Hermannia pinnata</v>
      </c>
      <c r="AX135" t="str">
        <v>Hermannia pinnata</v>
      </c>
      <c r="AY135" t="str">
        <v>Hermannia pinnata</v>
      </c>
      <c r="AZ135" t="str">
        <v>Hermannia pinnata</v>
      </c>
    </row>
    <row r="136" spans="1:52" x14ac:dyDescent="0.5">
      <c r="A136" s="760" t="s">
        <v>1930</v>
      </c>
      <c r="B136" t="s">
        <v>1422</v>
      </c>
      <c r="C136" t="s">
        <v>1482</v>
      </c>
      <c r="D136" t="s">
        <v>1931</v>
      </c>
      <c r="E136" t="s">
        <v>1931</v>
      </c>
      <c r="F136" t="s">
        <v>1432</v>
      </c>
      <c r="G136" t="s">
        <v>1932</v>
      </c>
      <c r="H136" t="s">
        <v>1427</v>
      </c>
      <c r="I136" t="s">
        <v>1437</v>
      </c>
      <c r="J136" t="str">
        <f t="shared" si="7"/>
        <v>a17.1</v>
      </c>
      <c r="K136" t="str">
        <f t="shared" si="6"/>
        <v>a17.2</v>
      </c>
      <c r="L136" t="str">
        <f t="shared" si="8"/>
        <v>a17</v>
      </c>
      <c r="P136" t="str">
        <v>Hops</v>
      </c>
      <c r="R136" t="str">
        <v>Hibiscus</v>
      </c>
      <c r="S136" t="str">
        <v>Hibiscus</v>
      </c>
      <c r="T136" t="str">
        <v>Hibiscus</v>
      </c>
      <c r="U136" t="str">
        <v>Hibiscus</v>
      </c>
      <c r="V136" t="str">
        <v>Hibiscus</v>
      </c>
      <c r="W136" t="str">
        <v>Hibiscus</v>
      </c>
      <c r="X136" t="str">
        <v>Hibiscus</v>
      </c>
      <c r="Y136" t="str">
        <v>Hibiscus</v>
      </c>
      <c r="Z136" t="str">
        <v>Hibiscus</v>
      </c>
      <c r="AA136" t="str">
        <v>Hibiscus</v>
      </c>
      <c r="AB136" t="str">
        <v>Hibiscus</v>
      </c>
      <c r="AC136" t="str">
        <v>Hibiscus</v>
      </c>
      <c r="AD136" t="str">
        <v>Hibiscus</v>
      </c>
      <c r="AE136" t="str">
        <v>Hibiscus</v>
      </c>
      <c r="AF136" t="str">
        <v>Hibiscus</v>
      </c>
      <c r="AG136" t="str">
        <v>Hibiscus</v>
      </c>
      <c r="AH136" t="str">
        <v>Hibiscus</v>
      </c>
      <c r="AI136" t="str">
        <v>Hibiscus</v>
      </c>
      <c r="AJ136" t="str">
        <v>Hibiscus</v>
      </c>
      <c r="AK136" t="str">
        <v>Hibiscus</v>
      </c>
      <c r="AL136" t="str">
        <v>Hibiscus</v>
      </c>
      <c r="AM136" t="str">
        <v>Hibiscus</v>
      </c>
      <c r="AN136" t="str">
        <v>Hibiscus</v>
      </c>
      <c r="AO136" t="str">
        <v>Hibiscus</v>
      </c>
      <c r="AP136" t="str">
        <v>Hibiscus</v>
      </c>
      <c r="AQ136" t="str">
        <v>Hibiscus</v>
      </c>
      <c r="AR136" t="str">
        <v>Hibiscus</v>
      </c>
      <c r="AS136" t="str">
        <v>Hibiscus</v>
      </c>
      <c r="AT136" t="str">
        <v>Hibiscus</v>
      </c>
      <c r="AU136" t="str">
        <v>Hibiscus</v>
      </c>
      <c r="AV136" t="str">
        <v>Hibiscus</v>
      </c>
      <c r="AW136" t="str">
        <v>Hibiscus</v>
      </c>
      <c r="AX136" t="str">
        <v>Hibiscus</v>
      </c>
      <c r="AY136" t="str">
        <v>Hibiscus</v>
      </c>
      <c r="AZ136" t="str">
        <v>Hibiscus</v>
      </c>
    </row>
    <row r="137" spans="1:52" x14ac:dyDescent="0.5">
      <c r="A137" s="760" t="s">
        <v>1933</v>
      </c>
      <c r="B137" t="s">
        <v>1570</v>
      </c>
      <c r="C137" s="700" t="s">
        <v>1934</v>
      </c>
      <c r="D137" t="s">
        <v>1935</v>
      </c>
      <c r="E137" t="s">
        <v>1936</v>
      </c>
      <c r="F137" t="s">
        <v>1577</v>
      </c>
      <c r="G137" t="s">
        <v>1937</v>
      </c>
      <c r="H137" t="s">
        <v>1356</v>
      </c>
      <c r="I137" t="s">
        <v>1356</v>
      </c>
      <c r="J137" t="str">
        <f t="shared" si="7"/>
        <v>NA</v>
      </c>
      <c r="K137" t="str">
        <f t="shared" si="6"/>
        <v>NA</v>
      </c>
      <c r="L137" t="str">
        <f t="shared" si="8"/>
        <v>NA</v>
      </c>
      <c r="P137" t="str">
        <v>Horse</v>
      </c>
      <c r="R137" t="str">
        <v>Hops</v>
      </c>
      <c r="S137" t="str">
        <v>Hops</v>
      </c>
      <c r="T137" t="str">
        <v>Hops</v>
      </c>
      <c r="U137" t="str">
        <v>Hops</v>
      </c>
      <c r="V137" t="str">
        <v>Hops</v>
      </c>
      <c r="W137" t="str">
        <v>Hops</v>
      </c>
      <c r="X137" t="str">
        <v>Hops</v>
      </c>
      <c r="Y137" t="str">
        <v>Hops</v>
      </c>
      <c r="Z137" t="str">
        <v>Hops</v>
      </c>
      <c r="AA137" t="str">
        <v>Hops</v>
      </c>
      <c r="AB137" t="str">
        <v>Hops</v>
      </c>
      <c r="AC137" t="str">
        <v>Hops</v>
      </c>
      <c r="AD137" t="str">
        <v>Hops</v>
      </c>
      <c r="AE137" t="str">
        <v>Hops</v>
      </c>
      <c r="AF137" t="str">
        <v>Hops</v>
      </c>
      <c r="AG137" t="str">
        <v>Hops</v>
      </c>
      <c r="AH137" t="str">
        <v>Hops</v>
      </c>
      <c r="AI137" t="str">
        <v>Hops</v>
      </c>
      <c r="AJ137" t="str">
        <v>Hops</v>
      </c>
      <c r="AK137" t="str">
        <v>Hops</v>
      </c>
      <c r="AL137" t="str">
        <v>Hops</v>
      </c>
      <c r="AM137" t="str">
        <v>Hops</v>
      </c>
      <c r="AN137" t="str">
        <v>Hops</v>
      </c>
      <c r="AO137" t="str">
        <v>Hops</v>
      </c>
      <c r="AP137" t="str">
        <v>Hops</v>
      </c>
      <c r="AQ137" t="str">
        <v>Hops</v>
      </c>
      <c r="AR137" t="str">
        <v>Hops</v>
      </c>
      <c r="AS137" t="str">
        <v>Hops</v>
      </c>
      <c r="AT137" t="str">
        <v>Hops</v>
      </c>
      <c r="AU137" t="str">
        <v>Hops</v>
      </c>
      <c r="AV137" t="str">
        <v>Hops</v>
      </c>
      <c r="AW137" t="str">
        <v>Hops</v>
      </c>
      <c r="AX137" t="str">
        <v>Hops</v>
      </c>
      <c r="AY137" t="str">
        <v>Hops</v>
      </c>
      <c r="AZ137" t="str">
        <v>Hops</v>
      </c>
    </row>
    <row r="138" spans="1:52" x14ac:dyDescent="0.5">
      <c r="A138" s="760" t="s">
        <v>1938</v>
      </c>
      <c r="B138" t="s">
        <v>1570</v>
      </c>
      <c r="C138" s="700" t="s">
        <v>1934</v>
      </c>
      <c r="D138" t="s">
        <v>1939</v>
      </c>
      <c r="E138" t="s">
        <v>1936</v>
      </c>
      <c r="F138" t="s">
        <v>1940</v>
      </c>
      <c r="G138" t="s">
        <v>1937</v>
      </c>
      <c r="H138" t="s">
        <v>1356</v>
      </c>
      <c r="I138" t="s">
        <v>1356</v>
      </c>
      <c r="J138" t="str">
        <f t="shared" si="7"/>
        <v>NA</v>
      </c>
      <c r="K138" t="str">
        <f t="shared" si="6"/>
        <v>NA</v>
      </c>
      <c r="L138" t="str">
        <f t="shared" si="8"/>
        <v>NA</v>
      </c>
      <c r="P138" t="str">
        <v>Horsegram</v>
      </c>
      <c r="R138" t="str">
        <v>Horse</v>
      </c>
      <c r="S138" t="str">
        <v>Horse</v>
      </c>
      <c r="T138" t="str">
        <v>Horse</v>
      </c>
      <c r="U138" t="str">
        <v>Horse</v>
      </c>
      <c r="V138" t="str">
        <v>Horse</v>
      </c>
      <c r="W138" t="str">
        <v>Horse</v>
      </c>
      <c r="X138" t="str">
        <v>Horse</v>
      </c>
      <c r="Y138" t="str">
        <v>Horse</v>
      </c>
      <c r="Z138" t="str">
        <v>Horse</v>
      </c>
      <c r="AA138" t="str">
        <v>Horse</v>
      </c>
      <c r="AB138" t="str">
        <v>Horse</v>
      </c>
      <c r="AC138" t="str">
        <v>Horse</v>
      </c>
      <c r="AD138" t="str">
        <v>Horse</v>
      </c>
      <c r="AE138" t="str">
        <v>Horse</v>
      </c>
      <c r="AF138" t="str">
        <v>Horse</v>
      </c>
      <c r="AG138" t="str">
        <v>Horse</v>
      </c>
      <c r="AH138" t="str">
        <v>Horse</v>
      </c>
      <c r="AI138" t="str">
        <v>Horse</v>
      </c>
      <c r="AJ138" t="str">
        <v>Horse</v>
      </c>
      <c r="AK138" t="str">
        <v>Horse</v>
      </c>
      <c r="AL138" t="str">
        <v>Horse</v>
      </c>
      <c r="AM138" t="str">
        <v>Horse</v>
      </c>
      <c r="AN138" t="str">
        <v>Horse</v>
      </c>
      <c r="AO138" t="str">
        <v>Horse</v>
      </c>
      <c r="AP138" t="str">
        <v>Horse</v>
      </c>
      <c r="AQ138" t="str">
        <v>Horse</v>
      </c>
      <c r="AR138" t="str">
        <v>Horse</v>
      </c>
      <c r="AS138" t="str">
        <v>Horse</v>
      </c>
      <c r="AT138" t="str">
        <v>Horse</v>
      </c>
      <c r="AU138" t="str">
        <v>Horse</v>
      </c>
      <c r="AV138" t="str">
        <v>Horse</v>
      </c>
      <c r="AW138" t="str">
        <v>Horse</v>
      </c>
      <c r="AX138" t="str">
        <v>Horse</v>
      </c>
      <c r="AY138" t="str">
        <v>Horse</v>
      </c>
      <c r="AZ138" t="str">
        <v>Horse</v>
      </c>
    </row>
    <row r="139" spans="1:52" x14ac:dyDescent="0.5">
      <c r="A139" s="760" t="s">
        <v>1941</v>
      </c>
      <c r="B139" t="s">
        <v>1570</v>
      </c>
      <c r="C139" s="700" t="s">
        <v>1934</v>
      </c>
      <c r="D139" t="s">
        <v>1942</v>
      </c>
      <c r="E139" t="s">
        <v>1942</v>
      </c>
      <c r="F139" t="s">
        <v>1577</v>
      </c>
      <c r="G139" t="s">
        <v>1943</v>
      </c>
      <c r="H139" t="s">
        <v>1356</v>
      </c>
      <c r="I139" t="s">
        <v>1356</v>
      </c>
      <c r="J139" t="str">
        <f t="shared" si="7"/>
        <v>NA</v>
      </c>
      <c r="K139" t="str">
        <f t="shared" si="6"/>
        <v>NA</v>
      </c>
      <c r="L139" t="str">
        <f t="shared" si="8"/>
        <v>NA</v>
      </c>
      <c r="P139" t="str">
        <v>Indian Pea</v>
      </c>
      <c r="R139" t="str">
        <v>Horsegram</v>
      </c>
      <c r="S139" t="str">
        <v>Horsegram</v>
      </c>
      <c r="T139" t="str">
        <v>Horsegram</v>
      </c>
      <c r="U139" t="str">
        <v>Horsegram</v>
      </c>
      <c r="V139" t="str">
        <v>Horsegram</v>
      </c>
      <c r="W139" t="str">
        <v>Horsegram</v>
      </c>
      <c r="X139" t="str">
        <v>Horsegram</v>
      </c>
      <c r="Y139" t="str">
        <v>Horsegram</v>
      </c>
      <c r="Z139" t="str">
        <v>Horsegram</v>
      </c>
      <c r="AA139" t="str">
        <v>Horsegram</v>
      </c>
      <c r="AB139" t="str">
        <v>Horsegram</v>
      </c>
      <c r="AC139" t="str">
        <v>Horsegram</v>
      </c>
      <c r="AD139" t="str">
        <v>Horsegram</v>
      </c>
      <c r="AE139" t="str">
        <v>Horsegram</v>
      </c>
      <c r="AF139" t="str">
        <v>Horsegram</v>
      </c>
      <c r="AG139" t="str">
        <v>Horsegram</v>
      </c>
      <c r="AH139" t="str">
        <v>Horsegram</v>
      </c>
      <c r="AI139" t="str">
        <v>Horsegram</v>
      </c>
      <c r="AJ139" t="str">
        <v>Horsegram</v>
      </c>
      <c r="AK139" t="str">
        <v>Horsegram</v>
      </c>
      <c r="AL139" t="str">
        <v>Horsegram</v>
      </c>
      <c r="AM139" t="str">
        <v>Horsegram</v>
      </c>
      <c r="AN139" t="str">
        <v>Horsegram</v>
      </c>
      <c r="AO139" t="str">
        <v>Horsegram</v>
      </c>
      <c r="AP139" t="str">
        <v>Horsegram</v>
      </c>
      <c r="AQ139" t="str">
        <v>Horsegram</v>
      </c>
      <c r="AR139" t="str">
        <v>Horsegram</v>
      </c>
      <c r="AS139" t="str">
        <v>Horsegram</v>
      </c>
      <c r="AT139" t="str">
        <v>Horsegram</v>
      </c>
      <c r="AU139" t="str">
        <v>Horsegram</v>
      </c>
      <c r="AV139" t="str">
        <v>Horsegram</v>
      </c>
      <c r="AW139" t="str">
        <v>Horsegram</v>
      </c>
      <c r="AX139" t="str">
        <v>Horsegram</v>
      </c>
      <c r="AY139" t="str">
        <v>Horsegram</v>
      </c>
      <c r="AZ139" t="str">
        <v>Horsegram</v>
      </c>
    </row>
    <row r="140" spans="1:52" x14ac:dyDescent="0.5">
      <c r="A140" s="760" t="s">
        <v>1944</v>
      </c>
      <c r="B140" t="s">
        <v>1570</v>
      </c>
      <c r="C140" s="700" t="s">
        <v>1934</v>
      </c>
      <c r="D140" t="s">
        <v>1945</v>
      </c>
      <c r="E140" t="s">
        <v>1945</v>
      </c>
      <c r="F140" t="s">
        <v>1577</v>
      </c>
      <c r="H140" t="s">
        <v>1356</v>
      </c>
      <c r="I140" t="s">
        <v>1356</v>
      </c>
      <c r="J140" t="str">
        <f t="shared" si="7"/>
        <v>NA</v>
      </c>
      <c r="K140" t="str">
        <f t="shared" si="6"/>
        <v>NA</v>
      </c>
      <c r="L140" t="str">
        <f t="shared" si="8"/>
        <v>NA</v>
      </c>
      <c r="P140" t="str">
        <v>Jack Bean</v>
      </c>
      <c r="R140" t="str">
        <v>Indian Pea</v>
      </c>
      <c r="S140" t="str">
        <v>Indian Pea</v>
      </c>
      <c r="T140" t="str">
        <v>Indian Pea</v>
      </c>
      <c r="U140" t="str">
        <v>Indian Pea</v>
      </c>
      <c r="V140" t="str">
        <v>Indian Pea</v>
      </c>
      <c r="W140" t="str">
        <v>Indian Pea</v>
      </c>
      <c r="X140" t="str">
        <v>Indian Pea</v>
      </c>
      <c r="Y140" t="str">
        <v>Indian Pea</v>
      </c>
      <c r="Z140" t="str">
        <v>Indian Pea</v>
      </c>
      <c r="AA140" t="str">
        <v>Indian Pea</v>
      </c>
      <c r="AB140" t="str">
        <v>Indian Pea</v>
      </c>
      <c r="AC140" t="str">
        <v>Indian Pea</v>
      </c>
      <c r="AD140" t="str">
        <v>Indian Pea</v>
      </c>
      <c r="AE140" t="str">
        <v>Indian Pea</v>
      </c>
      <c r="AF140" t="str">
        <v>Indian Pea</v>
      </c>
      <c r="AG140" t="str">
        <v>Indian Pea</v>
      </c>
      <c r="AH140" t="str">
        <v>Indian Pea</v>
      </c>
      <c r="AI140" t="str">
        <v>Indian Pea</v>
      </c>
      <c r="AJ140" t="str">
        <v>Indian Pea</v>
      </c>
      <c r="AK140" t="str">
        <v>Indian Pea</v>
      </c>
      <c r="AL140" t="str">
        <v>Indian Pea</v>
      </c>
      <c r="AM140" t="str">
        <v>Indian Pea</v>
      </c>
      <c r="AN140" t="str">
        <v>Indian Pea</v>
      </c>
      <c r="AO140" t="str">
        <v>Indian Pea</v>
      </c>
      <c r="AP140" t="str">
        <v>Indian Pea</v>
      </c>
      <c r="AQ140" t="str">
        <v>Indian Pea</v>
      </c>
      <c r="AR140" t="str">
        <v>Indian Pea</v>
      </c>
      <c r="AS140" t="str">
        <v>Indian Pea</v>
      </c>
      <c r="AT140" t="str">
        <v>Indian Pea</v>
      </c>
      <c r="AU140" t="str">
        <v>Indian Pea</v>
      </c>
      <c r="AV140" t="str">
        <v>Indian Pea</v>
      </c>
      <c r="AW140" t="str">
        <v>Indian Pea</v>
      </c>
      <c r="AX140" t="str">
        <v>Indian Pea</v>
      </c>
      <c r="AY140" t="str">
        <v>Indian Pea</v>
      </c>
      <c r="AZ140" t="str">
        <v>Indian Pea</v>
      </c>
    </row>
    <row r="141" spans="1:52" x14ac:dyDescent="0.5">
      <c r="A141" s="760" t="s">
        <v>1946</v>
      </c>
      <c r="B141" t="s">
        <v>1570</v>
      </c>
      <c r="C141" s="700" t="s">
        <v>1934</v>
      </c>
      <c r="D141" t="s">
        <v>1947</v>
      </c>
      <c r="E141" t="s">
        <v>1947</v>
      </c>
      <c r="F141" t="s">
        <v>1577</v>
      </c>
      <c r="G141" t="s">
        <v>1948</v>
      </c>
      <c r="H141" t="s">
        <v>1356</v>
      </c>
      <c r="I141" t="s">
        <v>1356</v>
      </c>
      <c r="J141" t="str">
        <f t="shared" si="7"/>
        <v>NA</v>
      </c>
      <c r="K141" t="str">
        <f t="shared" si="6"/>
        <v>NA</v>
      </c>
      <c r="L141" t="str">
        <f t="shared" si="8"/>
        <v>NA</v>
      </c>
      <c r="P141" t="str">
        <v>Jatropha</v>
      </c>
      <c r="R141" t="str">
        <v>Jack Bean</v>
      </c>
      <c r="S141" t="str">
        <v>Jack Bean</v>
      </c>
      <c r="T141" t="str">
        <v>Jack Bean</v>
      </c>
      <c r="U141" t="str">
        <v>Jack Bean</v>
      </c>
      <c r="V141" t="str">
        <v>Jack Bean</v>
      </c>
      <c r="W141" t="str">
        <v>Jack Bean</v>
      </c>
      <c r="X141" t="str">
        <v>Jack Bean</v>
      </c>
      <c r="Y141" t="str">
        <v>Jack Bean</v>
      </c>
      <c r="Z141" t="str">
        <v>Jack Bean</v>
      </c>
      <c r="AA141" t="str">
        <v>Jack Bean</v>
      </c>
      <c r="AB141" t="str">
        <v>Jack Bean</v>
      </c>
      <c r="AC141" t="str">
        <v>Jack Bean</v>
      </c>
      <c r="AD141" t="str">
        <v>Jack Bean</v>
      </c>
      <c r="AE141" t="str">
        <v>Jack Bean</v>
      </c>
      <c r="AF141" t="str">
        <v>Jack Bean</v>
      </c>
      <c r="AG141" t="str">
        <v>Jack Bean</v>
      </c>
      <c r="AH141" t="str">
        <v>Jack Bean</v>
      </c>
      <c r="AI141" t="str">
        <v>Jack Bean</v>
      </c>
      <c r="AJ141" t="str">
        <v>Jack Bean</v>
      </c>
      <c r="AK141" t="str">
        <v>Jack Bean</v>
      </c>
      <c r="AL141" t="str">
        <v>Jack Bean</v>
      </c>
      <c r="AM141" t="str">
        <v>Jack Bean</v>
      </c>
      <c r="AN141" t="str">
        <v>Jack Bean</v>
      </c>
      <c r="AO141" t="str">
        <v>Jack Bean</v>
      </c>
      <c r="AP141" t="str">
        <v>Jack Bean</v>
      </c>
      <c r="AQ141" t="str">
        <v>Jack Bean</v>
      </c>
      <c r="AR141" t="str">
        <v>Jack Bean</v>
      </c>
      <c r="AS141" t="str">
        <v>Jack Bean</v>
      </c>
      <c r="AT141" t="str">
        <v>Jack Bean</v>
      </c>
      <c r="AU141" t="str">
        <v>Jack Bean</v>
      </c>
      <c r="AV141" t="str">
        <v>Jack Bean</v>
      </c>
      <c r="AW141" t="str">
        <v>Jack Bean</v>
      </c>
      <c r="AX141" t="str">
        <v>Jack Bean</v>
      </c>
      <c r="AY141" t="str">
        <v>Jack Bean</v>
      </c>
      <c r="AZ141" t="str">
        <v>Jack Bean</v>
      </c>
    </row>
    <row r="142" spans="1:52" x14ac:dyDescent="0.5">
      <c r="A142" s="760" t="s">
        <v>1949</v>
      </c>
      <c r="B142" t="s">
        <v>1570</v>
      </c>
      <c r="C142" t="s">
        <v>1950</v>
      </c>
      <c r="D142" t="s">
        <v>1951</v>
      </c>
      <c r="E142" t="s">
        <v>1951</v>
      </c>
      <c r="F142" t="s">
        <v>1577</v>
      </c>
      <c r="H142" t="s">
        <v>1356</v>
      </c>
      <c r="I142" t="s">
        <v>1356</v>
      </c>
      <c r="J142" t="str">
        <f t="shared" si="7"/>
        <v>NA</v>
      </c>
      <c r="K142" t="str">
        <f t="shared" si="6"/>
        <v>NA</v>
      </c>
      <c r="L142" t="str">
        <f t="shared" si="8"/>
        <v>NA</v>
      </c>
      <c r="P142" t="str">
        <v>Jointvetche</v>
      </c>
      <c r="R142" t="str">
        <v>Jatropha</v>
      </c>
      <c r="S142" t="str">
        <v>Jatropha</v>
      </c>
      <c r="T142" t="str">
        <v>Jatropha</v>
      </c>
      <c r="U142" t="str">
        <v>Jatropha</v>
      </c>
      <c r="V142" t="str">
        <v>Jatropha</v>
      </c>
      <c r="W142" t="str">
        <v>Jatropha</v>
      </c>
      <c r="X142" t="str">
        <v>Jatropha</v>
      </c>
      <c r="Y142" t="str">
        <v>Jatropha</v>
      </c>
      <c r="Z142" t="str">
        <v>Jatropha</v>
      </c>
      <c r="AA142" t="str">
        <v>Jatropha</v>
      </c>
      <c r="AB142" t="str">
        <v>Jatropha</v>
      </c>
      <c r="AC142" t="str">
        <v>Jatropha</v>
      </c>
      <c r="AD142" t="str">
        <v>Jatropha</v>
      </c>
      <c r="AE142" t="str">
        <v>Jatropha</v>
      </c>
      <c r="AF142" t="str">
        <v>Jatropha</v>
      </c>
      <c r="AG142" t="str">
        <v>Jatropha</v>
      </c>
      <c r="AH142" t="str">
        <v>Jatropha</v>
      </c>
      <c r="AI142" t="str">
        <v>Jatropha</v>
      </c>
      <c r="AJ142" t="str">
        <v>Jatropha</v>
      </c>
      <c r="AK142" t="str">
        <v>Jatropha</v>
      </c>
      <c r="AL142" t="str">
        <v>Jatropha</v>
      </c>
      <c r="AM142" t="str">
        <v>Jatropha</v>
      </c>
      <c r="AN142" t="str">
        <v>Jatropha</v>
      </c>
      <c r="AO142" t="str">
        <v>Jatropha</v>
      </c>
      <c r="AP142" t="str">
        <v>Jatropha</v>
      </c>
      <c r="AQ142" t="str">
        <v>Jatropha</v>
      </c>
      <c r="AR142" t="str">
        <v>Jatropha</v>
      </c>
      <c r="AS142" t="str">
        <v>Jatropha</v>
      </c>
      <c r="AT142" t="str">
        <v>Jatropha</v>
      </c>
      <c r="AU142" t="str">
        <v>Jatropha</v>
      </c>
      <c r="AV142" t="str">
        <v>Jatropha</v>
      </c>
      <c r="AW142" t="str">
        <v>Jatropha</v>
      </c>
      <c r="AX142" t="str">
        <v>Jatropha</v>
      </c>
      <c r="AY142" t="str">
        <v>Jatropha</v>
      </c>
      <c r="AZ142" t="str">
        <v>Jatropha</v>
      </c>
    </row>
    <row r="143" spans="1:52" x14ac:dyDescent="0.5">
      <c r="A143" s="760" t="s">
        <v>1952</v>
      </c>
      <c r="B143" t="s">
        <v>1570</v>
      </c>
      <c r="C143" t="s">
        <v>1950</v>
      </c>
      <c r="D143" t="s">
        <v>1953</v>
      </c>
      <c r="E143" t="s">
        <v>1953</v>
      </c>
      <c r="F143" t="s">
        <v>1577</v>
      </c>
      <c r="H143" t="s">
        <v>1356</v>
      </c>
      <c r="I143" t="s">
        <v>1356</v>
      </c>
      <c r="J143" t="str">
        <f t="shared" si="7"/>
        <v>NA</v>
      </c>
      <c r="K143" t="str">
        <f t="shared" si="6"/>
        <v>NA</v>
      </c>
      <c r="L143" t="str">
        <f t="shared" si="8"/>
        <v>NA</v>
      </c>
      <c r="P143" t="str">
        <v>Jojoba</v>
      </c>
      <c r="R143" t="str">
        <v>Jointvetche</v>
      </c>
      <c r="S143" t="str">
        <v>Jointvetche</v>
      </c>
      <c r="T143" t="str">
        <v>Jointvetche</v>
      </c>
      <c r="U143" t="str">
        <v>Jointvetche</v>
      </c>
      <c r="V143" t="str">
        <v>Jointvetche</v>
      </c>
      <c r="W143" t="str">
        <v>Jointvetche</v>
      </c>
      <c r="X143" t="str">
        <v>Jointvetche</v>
      </c>
      <c r="Y143" t="str">
        <v>Jointvetche</v>
      </c>
      <c r="Z143" t="str">
        <v>Jointvetche</v>
      </c>
      <c r="AA143" t="str">
        <v>Jointvetche</v>
      </c>
      <c r="AB143" t="str">
        <v>Jointvetche</v>
      </c>
      <c r="AC143" t="str">
        <v>Jointvetche</v>
      </c>
      <c r="AD143" t="str">
        <v>Jointvetche</v>
      </c>
      <c r="AE143" t="str">
        <v>Jointvetche</v>
      </c>
      <c r="AF143" t="str">
        <v>Jointvetche</v>
      </c>
      <c r="AG143" t="str">
        <v>Jointvetche</v>
      </c>
      <c r="AH143" t="str">
        <v>Jointvetche</v>
      </c>
      <c r="AI143" t="str">
        <v>Jointvetche</v>
      </c>
      <c r="AJ143" t="str">
        <v>Jointvetche</v>
      </c>
      <c r="AK143" t="str">
        <v>Jointvetche</v>
      </c>
      <c r="AL143" t="str">
        <v>Jointvetche</v>
      </c>
      <c r="AM143" t="str">
        <v>Jointvetche</v>
      </c>
      <c r="AN143" t="str">
        <v>Jointvetche</v>
      </c>
      <c r="AO143" t="str">
        <v>Jointvetche</v>
      </c>
      <c r="AP143" t="str">
        <v>Jointvetche</v>
      </c>
      <c r="AQ143" t="str">
        <v>Jointvetche</v>
      </c>
      <c r="AR143" t="str">
        <v>Jointvetche</v>
      </c>
      <c r="AS143" t="str">
        <v>Jointvetche</v>
      </c>
      <c r="AT143" t="str">
        <v>Jointvetche</v>
      </c>
      <c r="AU143" t="str">
        <v>Jointvetche</v>
      </c>
      <c r="AV143" t="str">
        <v>Jointvetche</v>
      </c>
      <c r="AW143" t="str">
        <v>Jointvetche</v>
      </c>
      <c r="AX143" t="str">
        <v>Jointvetche</v>
      </c>
      <c r="AY143" t="str">
        <v>Jointvetche</v>
      </c>
      <c r="AZ143" t="str">
        <v>Jointvetche</v>
      </c>
    </row>
    <row r="144" spans="1:52" x14ac:dyDescent="0.5">
      <c r="A144" s="760" t="s">
        <v>1954</v>
      </c>
      <c r="B144" t="s">
        <v>1570</v>
      </c>
      <c r="C144" t="s">
        <v>1950</v>
      </c>
      <c r="D144" t="s">
        <v>1955</v>
      </c>
      <c r="E144" t="s">
        <v>1955</v>
      </c>
      <c r="F144" t="s">
        <v>1577</v>
      </c>
      <c r="H144" t="s">
        <v>1356</v>
      </c>
      <c r="I144" t="s">
        <v>1356</v>
      </c>
      <c r="J144" t="str">
        <f t="shared" si="7"/>
        <v>NA</v>
      </c>
      <c r="K144" t="str">
        <f t="shared" si="6"/>
        <v>NA</v>
      </c>
      <c r="L144" t="str">
        <f t="shared" si="8"/>
        <v>NA</v>
      </c>
      <c r="P144" t="str">
        <v>Jujube</v>
      </c>
      <c r="R144" t="str">
        <v>Jojoba</v>
      </c>
      <c r="S144" t="str">
        <v>Jojoba</v>
      </c>
      <c r="T144" t="str">
        <v>Jojoba</v>
      </c>
      <c r="U144" t="str">
        <v>Jojoba</v>
      </c>
      <c r="V144" t="str">
        <v>Jojoba</v>
      </c>
      <c r="W144" t="str">
        <v>Jojoba</v>
      </c>
      <c r="X144" t="str">
        <v>Jojoba</v>
      </c>
      <c r="Y144" t="str">
        <v>Jojoba</v>
      </c>
      <c r="Z144" t="str">
        <v>Jojoba</v>
      </c>
      <c r="AA144" t="str">
        <v>Jojoba</v>
      </c>
      <c r="AB144" t="str">
        <v>Jojoba</v>
      </c>
      <c r="AC144" t="str">
        <v>Jojoba</v>
      </c>
      <c r="AD144" t="str">
        <v>Jojoba</v>
      </c>
      <c r="AE144" t="str">
        <v>Jojoba</v>
      </c>
      <c r="AF144" t="str">
        <v>Jojoba</v>
      </c>
      <c r="AG144" t="str">
        <v>Jojoba</v>
      </c>
      <c r="AH144" t="str">
        <v>Jojoba</v>
      </c>
      <c r="AI144" t="str">
        <v>Jojoba</v>
      </c>
      <c r="AJ144" t="str">
        <v>Jojoba</v>
      </c>
      <c r="AK144" t="str">
        <v>Jojoba</v>
      </c>
      <c r="AL144" t="str">
        <v>Jojoba</v>
      </c>
      <c r="AM144" t="str">
        <v>Jojoba</v>
      </c>
      <c r="AN144" t="str">
        <v>Jojoba</v>
      </c>
      <c r="AO144" t="str">
        <v>Jojoba</v>
      </c>
      <c r="AP144" t="str">
        <v>Jojoba</v>
      </c>
      <c r="AQ144" t="str">
        <v>Jojoba</v>
      </c>
      <c r="AR144" t="str">
        <v>Jojoba</v>
      </c>
      <c r="AS144" t="str">
        <v>Jojoba</v>
      </c>
      <c r="AT144" t="str">
        <v>Jojoba</v>
      </c>
      <c r="AU144" t="str">
        <v>Jojoba</v>
      </c>
      <c r="AV144" t="str">
        <v>Jojoba</v>
      </c>
      <c r="AW144" t="str">
        <v>Jojoba</v>
      </c>
      <c r="AX144" t="str">
        <v>Jojoba</v>
      </c>
      <c r="AY144" t="str">
        <v>Jojoba</v>
      </c>
      <c r="AZ144" t="str">
        <v>Jojoba</v>
      </c>
    </row>
    <row r="145" spans="1:52" x14ac:dyDescent="0.5">
      <c r="A145" s="760" t="s">
        <v>1956</v>
      </c>
      <c r="B145" t="s">
        <v>1570</v>
      </c>
      <c r="C145" t="s">
        <v>1950</v>
      </c>
      <c r="D145" t="s">
        <v>1957</v>
      </c>
      <c r="E145" t="s">
        <v>1957</v>
      </c>
      <c r="F145" t="s">
        <v>1577</v>
      </c>
      <c r="H145" t="s">
        <v>1356</v>
      </c>
      <c r="I145" t="s">
        <v>1356</v>
      </c>
      <c r="J145" t="str">
        <f t="shared" si="7"/>
        <v>NA</v>
      </c>
      <c r="K145" t="str">
        <f t="shared" si="6"/>
        <v>NA</v>
      </c>
      <c r="L145" t="str">
        <f t="shared" si="8"/>
        <v>NA</v>
      </c>
      <c r="P145" t="str">
        <v>Jute</v>
      </c>
      <c r="R145" t="str">
        <v>Jujube</v>
      </c>
      <c r="S145" t="str">
        <v>Jujube</v>
      </c>
      <c r="T145" t="str">
        <v>Jujube</v>
      </c>
      <c r="U145" t="str">
        <v>Jujube</v>
      </c>
      <c r="V145" t="str">
        <v>Jujube</v>
      </c>
      <c r="W145" t="str">
        <v>Jujube</v>
      </c>
      <c r="X145" t="str">
        <v>Jujube</v>
      </c>
      <c r="Y145" t="str">
        <v>Jujube</v>
      </c>
      <c r="Z145" t="str">
        <v>Jujube</v>
      </c>
      <c r="AA145" t="str">
        <v>Jujube</v>
      </c>
      <c r="AB145" t="str">
        <v>Jujube</v>
      </c>
      <c r="AC145" t="str">
        <v>Jujube</v>
      </c>
      <c r="AD145" t="str">
        <v>Jujube</v>
      </c>
      <c r="AE145" t="str">
        <v>Jujube</v>
      </c>
      <c r="AF145" t="str">
        <v>Jujube</v>
      </c>
      <c r="AG145" t="str">
        <v>Jujube</v>
      </c>
      <c r="AH145" t="str">
        <v>Jujube</v>
      </c>
      <c r="AI145" t="str">
        <v>Jujube</v>
      </c>
      <c r="AJ145" t="str">
        <v>Jujube</v>
      </c>
      <c r="AK145" t="str">
        <v>Jujube</v>
      </c>
      <c r="AL145" t="str">
        <v>Jujube</v>
      </c>
      <c r="AM145" t="str">
        <v>Jujube</v>
      </c>
      <c r="AN145" t="str">
        <v>Jujube</v>
      </c>
      <c r="AO145" t="str">
        <v>Jujube</v>
      </c>
      <c r="AP145" t="str">
        <v>Jujube</v>
      </c>
      <c r="AQ145" t="str">
        <v>Jujube</v>
      </c>
      <c r="AR145" t="str">
        <v>Jujube</v>
      </c>
      <c r="AS145" t="str">
        <v>Jujube</v>
      </c>
      <c r="AT145" t="str">
        <v>Jujube</v>
      </c>
      <c r="AU145" t="str">
        <v>Jujube</v>
      </c>
      <c r="AV145" t="str">
        <v>Jujube</v>
      </c>
      <c r="AW145" t="str">
        <v>Jujube</v>
      </c>
      <c r="AX145" t="str">
        <v>Jujube</v>
      </c>
      <c r="AY145" t="str">
        <v>Jujube</v>
      </c>
      <c r="AZ145" t="str">
        <v>Jujube</v>
      </c>
    </row>
    <row r="146" spans="1:52" x14ac:dyDescent="0.5">
      <c r="A146" s="760" t="s">
        <v>1958</v>
      </c>
      <c r="B146" t="s">
        <v>1570</v>
      </c>
      <c r="C146" t="s">
        <v>1950</v>
      </c>
      <c r="D146" t="s">
        <v>1959</v>
      </c>
      <c r="E146" t="s">
        <v>1959</v>
      </c>
      <c r="F146" t="s">
        <v>1577</v>
      </c>
      <c r="H146" t="s">
        <v>1356</v>
      </c>
      <c r="I146" t="s">
        <v>1356</v>
      </c>
      <c r="J146" t="str">
        <f t="shared" si="7"/>
        <v>NA</v>
      </c>
      <c r="K146" t="str">
        <f t="shared" si="6"/>
        <v>NA</v>
      </c>
      <c r="L146" t="str">
        <f t="shared" si="8"/>
        <v>NA</v>
      </c>
      <c r="P146" t="str">
        <v>Jute Mallow</v>
      </c>
      <c r="R146" t="str">
        <v>Jute</v>
      </c>
      <c r="S146" t="str">
        <v>Jute</v>
      </c>
      <c r="T146" t="str">
        <v>Jute</v>
      </c>
      <c r="U146" t="str">
        <v>Jute</v>
      </c>
      <c r="V146" t="str">
        <v>Jute</v>
      </c>
      <c r="W146" t="str">
        <v>Jute</v>
      </c>
      <c r="X146" t="str">
        <v>Jute</v>
      </c>
      <c r="Y146" t="str">
        <v>Jute</v>
      </c>
      <c r="Z146" t="str">
        <v>Jute</v>
      </c>
      <c r="AA146" t="str">
        <v>Jute</v>
      </c>
      <c r="AB146" t="str">
        <v>Jute</v>
      </c>
      <c r="AC146" t="str">
        <v>Jute</v>
      </c>
      <c r="AD146" t="str">
        <v>Jute</v>
      </c>
      <c r="AE146" t="str">
        <v>Jute</v>
      </c>
      <c r="AF146" t="str">
        <v>Jute</v>
      </c>
      <c r="AG146" t="str">
        <v>Jute</v>
      </c>
      <c r="AH146" t="str">
        <v>Jute</v>
      </c>
      <c r="AI146" t="str">
        <v>Jute</v>
      </c>
      <c r="AJ146" t="str">
        <v>Jute</v>
      </c>
      <c r="AK146" t="str">
        <v>Jute</v>
      </c>
      <c r="AL146" t="str">
        <v>Jute</v>
      </c>
      <c r="AM146" t="str">
        <v>Jute</v>
      </c>
      <c r="AN146" t="str">
        <v>Jute</v>
      </c>
      <c r="AO146" t="str">
        <v>Jute</v>
      </c>
      <c r="AP146" t="str">
        <v>Jute</v>
      </c>
      <c r="AQ146" t="str">
        <v>Jute</v>
      </c>
      <c r="AR146" t="str">
        <v>Jute</v>
      </c>
      <c r="AS146" t="str">
        <v>Jute</v>
      </c>
      <c r="AT146" t="str">
        <v>Jute</v>
      </c>
      <c r="AU146" t="str">
        <v>Jute</v>
      </c>
      <c r="AV146" t="str">
        <v>Jute</v>
      </c>
      <c r="AW146" t="str">
        <v>Jute</v>
      </c>
      <c r="AX146" t="str">
        <v>Jute</v>
      </c>
      <c r="AY146" t="str">
        <v>Jute</v>
      </c>
      <c r="AZ146" t="str">
        <v>Jute</v>
      </c>
    </row>
    <row r="147" spans="1:52" x14ac:dyDescent="0.5">
      <c r="A147" s="760" t="s">
        <v>1960</v>
      </c>
      <c r="B147" t="s">
        <v>1422</v>
      </c>
      <c r="C147" t="s">
        <v>1489</v>
      </c>
      <c r="D147" t="s">
        <v>1961</v>
      </c>
      <c r="E147" t="s">
        <v>1961</v>
      </c>
      <c r="F147" t="s">
        <v>1444</v>
      </c>
      <c r="G147" t="s">
        <v>1962</v>
      </c>
      <c r="H147" t="s">
        <v>1427</v>
      </c>
      <c r="I147" t="s">
        <v>1437</v>
      </c>
      <c r="J147" t="str">
        <f t="shared" si="7"/>
        <v>a17.1</v>
      </c>
      <c r="K147" t="str">
        <f t="shared" si="6"/>
        <v>a17.2</v>
      </c>
      <c r="L147" t="str">
        <f t="shared" si="8"/>
        <v>a17</v>
      </c>
      <c r="P147" t="str">
        <v>Kale</v>
      </c>
      <c r="R147" t="str">
        <v>Jute Mallow</v>
      </c>
      <c r="S147" t="str">
        <v>Jute Mallow</v>
      </c>
      <c r="T147" t="str">
        <v>Jute Mallow</v>
      </c>
      <c r="U147" t="str">
        <v>Jute Mallow</v>
      </c>
      <c r="V147" t="str">
        <v>Jute Mallow</v>
      </c>
      <c r="W147" t="str">
        <v>Jute Mallow</v>
      </c>
      <c r="X147" t="str">
        <v>Jute Mallow</v>
      </c>
      <c r="Y147" t="str">
        <v>Jute Mallow</v>
      </c>
      <c r="Z147" t="str">
        <v>Jute Mallow</v>
      </c>
      <c r="AA147" t="str">
        <v>Jute Mallow</v>
      </c>
      <c r="AB147" t="str">
        <v>Jute Mallow</v>
      </c>
      <c r="AC147" t="str">
        <v>Jute Mallow</v>
      </c>
      <c r="AD147" t="str">
        <v>Jute Mallow</v>
      </c>
      <c r="AE147" t="str">
        <v>Jute Mallow</v>
      </c>
      <c r="AF147" t="str">
        <v>Jute Mallow</v>
      </c>
      <c r="AG147" t="str">
        <v>Jute Mallow</v>
      </c>
      <c r="AH147" t="str">
        <v>Jute Mallow</v>
      </c>
      <c r="AI147" t="str">
        <v>Jute Mallow</v>
      </c>
      <c r="AJ147" t="str">
        <v>Jute Mallow</v>
      </c>
      <c r="AK147" t="str">
        <v>Jute Mallow</v>
      </c>
      <c r="AL147" t="str">
        <v>Jute Mallow</v>
      </c>
      <c r="AM147" t="str">
        <v>Jute Mallow</v>
      </c>
      <c r="AN147" t="str">
        <v>Jute Mallow</v>
      </c>
      <c r="AO147" t="str">
        <v>Jute Mallow</v>
      </c>
      <c r="AP147" t="str">
        <v>Jute Mallow</v>
      </c>
      <c r="AQ147" t="str">
        <v>Jute Mallow</v>
      </c>
      <c r="AR147" t="str">
        <v>Jute Mallow</v>
      </c>
      <c r="AS147" t="str">
        <v>Jute Mallow</v>
      </c>
      <c r="AT147" t="str">
        <v>Jute Mallow</v>
      </c>
      <c r="AU147" t="str">
        <v>Jute Mallow</v>
      </c>
      <c r="AV147" t="str">
        <v>Jute Mallow</v>
      </c>
      <c r="AW147" t="str">
        <v>Jute Mallow</v>
      </c>
      <c r="AX147" t="str">
        <v>Jute Mallow</v>
      </c>
      <c r="AY147" t="str">
        <v>Jute Mallow</v>
      </c>
      <c r="AZ147" t="str">
        <v>Jute Mallow</v>
      </c>
    </row>
    <row r="148" spans="1:52" x14ac:dyDescent="0.5">
      <c r="A148" s="760" t="s">
        <v>1963</v>
      </c>
      <c r="B148" t="s">
        <v>1422</v>
      </c>
      <c r="C148" t="s">
        <v>1489</v>
      </c>
      <c r="D148" t="s">
        <v>1964</v>
      </c>
      <c r="E148" t="s">
        <v>1740</v>
      </c>
      <c r="F148" t="s">
        <v>1444</v>
      </c>
      <c r="G148" t="s">
        <v>1741</v>
      </c>
      <c r="H148" t="s">
        <v>1427</v>
      </c>
      <c r="I148" t="s">
        <v>1437</v>
      </c>
      <c r="J148" t="str">
        <f t="shared" si="7"/>
        <v>a17.1</v>
      </c>
      <c r="K148" t="str">
        <f t="shared" si="6"/>
        <v>a17.2</v>
      </c>
      <c r="L148" t="str">
        <f t="shared" si="8"/>
        <v>a17</v>
      </c>
      <c r="P148" t="str">
        <v>Kapok</v>
      </c>
      <c r="R148" t="str">
        <v>Kale</v>
      </c>
      <c r="S148" t="str">
        <v>Kale</v>
      </c>
      <c r="T148" t="str">
        <v>Kale</v>
      </c>
      <c r="U148" t="str">
        <v>Kale</v>
      </c>
      <c r="V148" t="str">
        <v>Kale</v>
      </c>
      <c r="W148" t="str">
        <v>Kale</v>
      </c>
      <c r="X148" t="str">
        <v>Kale</v>
      </c>
      <c r="Y148" t="str">
        <v>Kale</v>
      </c>
      <c r="Z148" t="str">
        <v>Kale</v>
      </c>
      <c r="AA148" t="str">
        <v>Kale</v>
      </c>
      <c r="AB148" t="str">
        <v>Kale</v>
      </c>
      <c r="AC148" t="str">
        <v>Kale</v>
      </c>
      <c r="AD148" t="str">
        <v>Kale</v>
      </c>
      <c r="AE148" t="str">
        <v>Kale</v>
      </c>
      <c r="AF148" t="str">
        <v>Kale</v>
      </c>
      <c r="AG148" t="str">
        <v>Kale</v>
      </c>
      <c r="AH148" t="str">
        <v>Kale</v>
      </c>
      <c r="AI148" t="str">
        <v>Kale</v>
      </c>
      <c r="AJ148" t="str">
        <v>Kale</v>
      </c>
      <c r="AK148" t="str">
        <v>Kale</v>
      </c>
      <c r="AL148" t="str">
        <v>Kale</v>
      </c>
      <c r="AM148" t="str">
        <v>Kale</v>
      </c>
      <c r="AN148" t="str">
        <v>Kale</v>
      </c>
      <c r="AO148" t="str">
        <v>Kale</v>
      </c>
      <c r="AP148" t="str">
        <v>Kale</v>
      </c>
      <c r="AQ148" t="str">
        <v>Kale</v>
      </c>
      <c r="AR148" t="str">
        <v>Kale</v>
      </c>
      <c r="AS148" t="str">
        <v>Kale</v>
      </c>
      <c r="AT148" t="str">
        <v>Kale</v>
      </c>
      <c r="AU148" t="str">
        <v>Kale</v>
      </c>
      <c r="AV148" t="str">
        <v>Kale</v>
      </c>
      <c r="AW148" t="str">
        <v>Kale</v>
      </c>
      <c r="AX148" t="str">
        <v>Kale</v>
      </c>
      <c r="AY148" t="str">
        <v>Kale</v>
      </c>
      <c r="AZ148" t="str">
        <v>Kale</v>
      </c>
    </row>
    <row r="149" spans="1:52" x14ac:dyDescent="0.5">
      <c r="A149" s="760" t="s">
        <v>1965</v>
      </c>
      <c r="B149" t="s">
        <v>1422</v>
      </c>
      <c r="C149" t="s">
        <v>1489</v>
      </c>
      <c r="D149" t="s">
        <v>1966</v>
      </c>
      <c r="E149" t="s">
        <v>1961</v>
      </c>
      <c r="F149" t="s">
        <v>1432</v>
      </c>
      <c r="G149" t="s">
        <v>1962</v>
      </c>
      <c r="H149" t="s">
        <v>1427</v>
      </c>
      <c r="I149" t="s">
        <v>1437</v>
      </c>
      <c r="J149" t="str">
        <f t="shared" si="7"/>
        <v>a17.1</v>
      </c>
      <c r="K149" t="str">
        <f t="shared" si="6"/>
        <v>a17.2</v>
      </c>
      <c r="L149" t="str">
        <f t="shared" si="8"/>
        <v>a17</v>
      </c>
      <c r="P149" t="str">
        <v>Kikuyu Grass</v>
      </c>
      <c r="R149" t="str">
        <v>Kapok</v>
      </c>
      <c r="S149" t="str">
        <v>Kapok</v>
      </c>
      <c r="T149" t="str">
        <v>Kapok</v>
      </c>
      <c r="U149" t="str">
        <v>Kapok</v>
      </c>
      <c r="V149" t="str">
        <v>Kapok</v>
      </c>
      <c r="W149" t="str">
        <v>Kapok</v>
      </c>
      <c r="X149" t="str">
        <v>Kapok</v>
      </c>
      <c r="Y149" t="str">
        <v>Kapok</v>
      </c>
      <c r="Z149" t="str">
        <v>Kapok</v>
      </c>
      <c r="AA149" t="str">
        <v>Kapok</v>
      </c>
      <c r="AB149" t="str">
        <v>Kapok</v>
      </c>
      <c r="AC149" t="str">
        <v>Kapok</v>
      </c>
      <c r="AD149" t="str">
        <v>Kapok</v>
      </c>
      <c r="AE149" t="str">
        <v>Kapok</v>
      </c>
      <c r="AF149" t="str">
        <v>Kapok</v>
      </c>
      <c r="AG149" t="str">
        <v>Kapok</v>
      </c>
      <c r="AH149" t="str">
        <v>Kapok</v>
      </c>
      <c r="AI149" t="str">
        <v>Kapok</v>
      </c>
      <c r="AJ149" t="str">
        <v>Kapok</v>
      </c>
      <c r="AK149" t="str">
        <v>Kapok</v>
      </c>
      <c r="AL149" t="str">
        <v>Kapok</v>
      </c>
      <c r="AM149" t="str">
        <v>Kapok</v>
      </c>
      <c r="AN149" t="str">
        <v>Kapok</v>
      </c>
      <c r="AO149" t="str">
        <v>Kapok</v>
      </c>
      <c r="AP149" t="str">
        <v>Kapok</v>
      </c>
      <c r="AQ149" t="str">
        <v>Kapok</v>
      </c>
      <c r="AR149" t="str">
        <v>Kapok</v>
      </c>
      <c r="AS149" t="str">
        <v>Kapok</v>
      </c>
      <c r="AT149" t="str">
        <v>Kapok</v>
      </c>
      <c r="AU149" t="str">
        <v>Kapok</v>
      </c>
      <c r="AV149" t="str">
        <v>Kapok</v>
      </c>
      <c r="AW149" t="str">
        <v>Kapok</v>
      </c>
      <c r="AX149" t="str">
        <v>Kapok</v>
      </c>
      <c r="AY149" t="str">
        <v>Kapok</v>
      </c>
      <c r="AZ149" t="str">
        <v>Kapok</v>
      </c>
    </row>
    <row r="150" spans="1:52" x14ac:dyDescent="0.5">
      <c r="A150" s="760" t="s">
        <v>1967</v>
      </c>
      <c r="B150" t="s">
        <v>1422</v>
      </c>
      <c r="C150" t="s">
        <v>1489</v>
      </c>
      <c r="D150" t="s">
        <v>1968</v>
      </c>
      <c r="E150" t="s">
        <v>1969</v>
      </c>
      <c r="F150" t="s">
        <v>1432</v>
      </c>
      <c r="G150" t="s">
        <v>1970</v>
      </c>
      <c r="H150" t="s">
        <v>1427</v>
      </c>
      <c r="I150" t="s">
        <v>1427</v>
      </c>
      <c r="J150" t="str">
        <f t="shared" si="7"/>
        <v>b27.2</v>
      </c>
      <c r="K150" t="str">
        <f t="shared" si="6"/>
        <v>b41.2</v>
      </c>
      <c r="L150" t="str">
        <f t="shared" si="8"/>
        <v>b40.2</v>
      </c>
      <c r="P150" t="str">
        <v>Kiwifruit</v>
      </c>
      <c r="R150" t="str">
        <v>Kikuyu Grass</v>
      </c>
      <c r="S150" t="str">
        <v>Kikuyu Grass</v>
      </c>
      <c r="T150" t="str">
        <v>Kikuyu Grass</v>
      </c>
      <c r="U150" t="str">
        <v>Kikuyu Grass</v>
      </c>
      <c r="V150" t="str">
        <v>Kikuyu Grass</v>
      </c>
      <c r="W150" t="str">
        <v>Kikuyu Grass</v>
      </c>
      <c r="X150" t="str">
        <v>Kikuyu Grass</v>
      </c>
      <c r="Y150" t="str">
        <v>Kikuyu Grass</v>
      </c>
      <c r="Z150" t="str">
        <v>Kikuyu Grass</v>
      </c>
      <c r="AA150" t="str">
        <v>Kikuyu Grass</v>
      </c>
      <c r="AB150" t="str">
        <v>Kikuyu Grass</v>
      </c>
      <c r="AC150" t="str">
        <v>Kikuyu Grass</v>
      </c>
      <c r="AD150" t="str">
        <v>Kikuyu Grass</v>
      </c>
      <c r="AE150" t="str">
        <v>Kikuyu Grass</v>
      </c>
      <c r="AF150" t="str">
        <v>Kikuyu Grass</v>
      </c>
      <c r="AG150" t="str">
        <v>Kikuyu Grass</v>
      </c>
      <c r="AH150" t="str">
        <v>Kikuyu Grass</v>
      </c>
      <c r="AI150" t="str">
        <v>Kikuyu Grass</v>
      </c>
      <c r="AJ150" t="str">
        <v>Kikuyu Grass</v>
      </c>
      <c r="AK150" t="str">
        <v>Kikuyu Grass</v>
      </c>
      <c r="AL150" t="str">
        <v>Kikuyu Grass</v>
      </c>
      <c r="AM150" t="str">
        <v>Kikuyu Grass</v>
      </c>
      <c r="AN150" t="str">
        <v>Kikuyu Grass</v>
      </c>
      <c r="AO150" t="str">
        <v>Kikuyu Grass</v>
      </c>
      <c r="AP150" t="str">
        <v>Kikuyu Grass</v>
      </c>
      <c r="AQ150" t="str">
        <v>Kikuyu Grass</v>
      </c>
      <c r="AR150" t="str">
        <v>Kikuyu Grass</v>
      </c>
      <c r="AS150" t="str">
        <v>Kikuyu Grass</v>
      </c>
      <c r="AT150" t="str">
        <v>Kikuyu Grass</v>
      </c>
      <c r="AU150" t="str">
        <v>Kikuyu Grass</v>
      </c>
      <c r="AV150" t="str">
        <v>Kikuyu Grass</v>
      </c>
      <c r="AW150" t="str">
        <v>Kikuyu Grass</v>
      </c>
      <c r="AX150" t="str">
        <v>Kikuyu Grass</v>
      </c>
      <c r="AY150" t="str">
        <v>Kikuyu Grass</v>
      </c>
      <c r="AZ150" t="str">
        <v>Kikuyu Grass</v>
      </c>
    </row>
    <row r="151" spans="1:52" x14ac:dyDescent="0.5">
      <c r="A151" s="760" t="s">
        <v>1971</v>
      </c>
      <c r="B151" t="s">
        <v>1422</v>
      </c>
      <c r="C151" t="s">
        <v>1489</v>
      </c>
      <c r="D151" t="s">
        <v>1972</v>
      </c>
      <c r="E151" t="s">
        <v>1969</v>
      </c>
      <c r="F151" t="s">
        <v>1444</v>
      </c>
      <c r="G151" t="s">
        <v>1970</v>
      </c>
      <c r="H151" t="s">
        <v>1427</v>
      </c>
      <c r="I151" t="s">
        <v>1427</v>
      </c>
      <c r="J151" t="str">
        <f t="shared" si="7"/>
        <v>b27.2</v>
      </c>
      <c r="K151" t="str">
        <f t="shared" si="6"/>
        <v>b41.2</v>
      </c>
      <c r="L151" t="str">
        <f t="shared" si="8"/>
        <v>b40.2</v>
      </c>
      <c r="P151" t="str">
        <v>Kola Nut</v>
      </c>
      <c r="R151" t="str">
        <v>Kiwifruit</v>
      </c>
      <c r="S151" t="str">
        <v>Kiwifruit</v>
      </c>
      <c r="T151" t="str">
        <v>Kiwifruit</v>
      </c>
      <c r="U151" t="str">
        <v>Kiwifruit</v>
      </c>
      <c r="V151" t="str">
        <v>Kiwifruit</v>
      </c>
      <c r="W151" t="str">
        <v>Kiwifruit</v>
      </c>
      <c r="X151" t="str">
        <v>Kiwifruit</v>
      </c>
      <c r="Y151" t="str">
        <v>Kiwifruit</v>
      </c>
      <c r="Z151" t="str">
        <v>Kiwifruit</v>
      </c>
      <c r="AA151" t="str">
        <v>Kiwifruit</v>
      </c>
      <c r="AB151" t="str">
        <v>Kiwifruit</v>
      </c>
      <c r="AC151" t="str">
        <v>Kiwifruit</v>
      </c>
      <c r="AD151" t="str">
        <v>Kiwifruit</v>
      </c>
      <c r="AE151" t="str">
        <v>Kiwifruit</v>
      </c>
      <c r="AF151" t="str">
        <v>Kiwifruit</v>
      </c>
      <c r="AG151" t="str">
        <v>Kiwifruit</v>
      </c>
      <c r="AH151" t="str">
        <v>Kiwifruit</v>
      </c>
      <c r="AI151" t="str">
        <v>Kiwifruit</v>
      </c>
      <c r="AJ151" t="str">
        <v>Kiwifruit</v>
      </c>
      <c r="AK151" t="str">
        <v>Kiwifruit</v>
      </c>
      <c r="AL151" t="str">
        <v>Kiwifruit</v>
      </c>
      <c r="AM151" t="str">
        <v>Kiwifruit</v>
      </c>
      <c r="AN151" t="str">
        <v>Kiwifruit</v>
      </c>
      <c r="AO151" t="str">
        <v>Kiwifruit</v>
      </c>
      <c r="AP151" t="str">
        <v>Kiwifruit</v>
      </c>
      <c r="AQ151" t="str">
        <v>Kiwifruit</v>
      </c>
      <c r="AR151" t="str">
        <v>Kiwifruit</v>
      </c>
      <c r="AS151" t="str">
        <v>Kiwifruit</v>
      </c>
      <c r="AT151" t="str">
        <v>Kiwifruit</v>
      </c>
      <c r="AU151" t="str">
        <v>Kiwifruit</v>
      </c>
      <c r="AV151" t="str">
        <v>Kiwifruit</v>
      </c>
      <c r="AW151" t="str">
        <v>Kiwifruit</v>
      </c>
      <c r="AX151" t="str">
        <v>Kiwifruit</v>
      </c>
      <c r="AY151" t="str">
        <v>Kiwifruit</v>
      </c>
      <c r="AZ151" t="str">
        <v>Kiwifruit</v>
      </c>
    </row>
    <row r="152" spans="1:52" x14ac:dyDescent="0.5">
      <c r="A152" s="760" t="s">
        <v>1973</v>
      </c>
      <c r="B152" t="s">
        <v>1422</v>
      </c>
      <c r="C152" t="s">
        <v>1489</v>
      </c>
      <c r="D152" t="s">
        <v>1974</v>
      </c>
      <c r="E152" t="s">
        <v>1975</v>
      </c>
      <c r="F152" t="s">
        <v>1432</v>
      </c>
      <c r="G152" t="s">
        <v>1976</v>
      </c>
      <c r="H152" t="s">
        <v>1427</v>
      </c>
      <c r="I152" t="s">
        <v>1427</v>
      </c>
      <c r="J152" t="str">
        <f t="shared" si="7"/>
        <v>b27.2</v>
      </c>
      <c r="K152" t="str">
        <f t="shared" si="6"/>
        <v>b41.2</v>
      </c>
      <c r="L152" t="str">
        <f t="shared" si="8"/>
        <v>b40.2</v>
      </c>
      <c r="P152" t="str">
        <v>Lablab</v>
      </c>
      <c r="R152" t="str">
        <v>Kola Nut</v>
      </c>
      <c r="S152" t="str">
        <v>Kola Nut</v>
      </c>
      <c r="T152" t="str">
        <v>Kola Nut</v>
      </c>
      <c r="U152" t="str">
        <v>Kola Nut</v>
      </c>
      <c r="V152" t="str">
        <v>Kola Nut</v>
      </c>
      <c r="W152" t="str">
        <v>Kola Nut</v>
      </c>
      <c r="X152" t="str">
        <v>Kola Nut</v>
      </c>
      <c r="Y152" t="str">
        <v>Kola Nut</v>
      </c>
      <c r="Z152" t="str">
        <v>Kola Nut</v>
      </c>
      <c r="AA152" t="str">
        <v>Kola Nut</v>
      </c>
      <c r="AB152" t="str">
        <v>Kola Nut</v>
      </c>
      <c r="AC152" t="str">
        <v>Kola Nut</v>
      </c>
      <c r="AD152" t="str">
        <v>Kola Nut</v>
      </c>
      <c r="AE152" t="str">
        <v>Kola Nut</v>
      </c>
      <c r="AF152" t="str">
        <v>Kola Nut</v>
      </c>
      <c r="AG152" t="str">
        <v>Kola Nut</v>
      </c>
      <c r="AH152" t="str">
        <v>Kola Nut</v>
      </c>
      <c r="AI152" t="str">
        <v>Kola Nut</v>
      </c>
      <c r="AJ152" t="str">
        <v>Kola Nut</v>
      </c>
      <c r="AK152" t="str">
        <v>Kola Nut</v>
      </c>
      <c r="AL152" t="str">
        <v>Kola Nut</v>
      </c>
      <c r="AM152" t="str">
        <v>Kola Nut</v>
      </c>
      <c r="AN152" t="str">
        <v>Kola Nut</v>
      </c>
      <c r="AO152" t="str">
        <v>Kola Nut</v>
      </c>
      <c r="AP152" t="str">
        <v>Kola Nut</v>
      </c>
      <c r="AQ152" t="str">
        <v>Kola Nut</v>
      </c>
      <c r="AR152" t="str">
        <v>Kola Nut</v>
      </c>
      <c r="AS152" t="str">
        <v>Kola Nut</v>
      </c>
      <c r="AT152" t="str">
        <v>Kola Nut</v>
      </c>
      <c r="AU152" t="str">
        <v>Kola Nut</v>
      </c>
      <c r="AV152" t="str">
        <v>Kola Nut</v>
      </c>
      <c r="AW152" t="str">
        <v>Kola Nut</v>
      </c>
      <c r="AX152" t="str">
        <v>Kola Nut</v>
      </c>
      <c r="AY152" t="str">
        <v>Kola Nut</v>
      </c>
      <c r="AZ152" t="str">
        <v>Kola Nut</v>
      </c>
    </row>
    <row r="153" spans="1:52" x14ac:dyDescent="0.5">
      <c r="A153" s="760" t="s">
        <v>1977</v>
      </c>
      <c r="B153" t="s">
        <v>1422</v>
      </c>
      <c r="C153" t="s">
        <v>1489</v>
      </c>
      <c r="D153" t="s">
        <v>1978</v>
      </c>
      <c r="E153" t="s">
        <v>1975</v>
      </c>
      <c r="F153" t="s">
        <v>1444</v>
      </c>
      <c r="G153" t="s">
        <v>1976</v>
      </c>
      <c r="H153" t="s">
        <v>1427</v>
      </c>
      <c r="I153" t="s">
        <v>1427</v>
      </c>
      <c r="J153" t="str">
        <f t="shared" si="7"/>
        <v>b27.2</v>
      </c>
      <c r="K153" t="str">
        <f t="shared" si="6"/>
        <v>b41.2</v>
      </c>
      <c r="L153" t="str">
        <f t="shared" si="8"/>
        <v>b40.2</v>
      </c>
      <c r="P153" t="str">
        <v>Lampranthus multiradiatus</v>
      </c>
      <c r="R153" t="str">
        <v>Lablab</v>
      </c>
      <c r="S153" t="str">
        <v>Lablab</v>
      </c>
      <c r="T153" t="str">
        <v>Lablab</v>
      </c>
      <c r="U153" t="str">
        <v>Lablab</v>
      </c>
      <c r="V153" t="str">
        <v>Lablab</v>
      </c>
      <c r="W153" t="str">
        <v>Lablab</v>
      </c>
      <c r="X153" t="str">
        <v>Lablab</v>
      </c>
      <c r="Y153" t="str">
        <v>Lablab</v>
      </c>
      <c r="Z153" t="str">
        <v>Lablab</v>
      </c>
      <c r="AA153" t="str">
        <v>Lablab</v>
      </c>
      <c r="AB153" t="str">
        <v>Lablab</v>
      </c>
      <c r="AC153" t="str">
        <v>Lablab</v>
      </c>
      <c r="AD153" t="str">
        <v>Lablab</v>
      </c>
      <c r="AE153" t="str">
        <v>Lablab</v>
      </c>
      <c r="AF153" t="str">
        <v>Lablab</v>
      </c>
      <c r="AG153" t="str">
        <v>Lablab</v>
      </c>
      <c r="AH153" t="str">
        <v>Lablab</v>
      </c>
      <c r="AI153" t="str">
        <v>Lablab</v>
      </c>
      <c r="AJ153" t="str">
        <v>Lablab</v>
      </c>
      <c r="AK153" t="str">
        <v>Lablab</v>
      </c>
      <c r="AL153" t="str">
        <v>Lablab</v>
      </c>
      <c r="AM153" t="str">
        <v>Lablab</v>
      </c>
      <c r="AN153" t="str">
        <v>Lablab</v>
      </c>
      <c r="AO153" t="str">
        <v>Lablab</v>
      </c>
      <c r="AP153" t="str">
        <v>Lablab</v>
      </c>
      <c r="AQ153" t="str">
        <v>Lablab</v>
      </c>
      <c r="AR153" t="str">
        <v>Lablab</v>
      </c>
      <c r="AS153" t="str">
        <v>Lablab</v>
      </c>
      <c r="AT153" t="str">
        <v>Lablab</v>
      </c>
      <c r="AU153" t="str">
        <v>Lablab</v>
      </c>
      <c r="AV153" t="str">
        <v>Lablab</v>
      </c>
      <c r="AW153" t="str">
        <v>Lablab</v>
      </c>
      <c r="AX153" t="str">
        <v>Lablab</v>
      </c>
      <c r="AY153" t="str">
        <v>Lablab</v>
      </c>
      <c r="AZ153" t="str">
        <v>Lablab</v>
      </c>
    </row>
    <row r="154" spans="1:52" x14ac:dyDescent="0.5">
      <c r="A154" s="760" t="s">
        <v>1979</v>
      </c>
      <c r="B154" t="s">
        <v>1422</v>
      </c>
      <c r="C154" t="s">
        <v>1489</v>
      </c>
      <c r="D154" t="s">
        <v>1980</v>
      </c>
      <c r="E154" t="s">
        <v>1981</v>
      </c>
      <c r="F154" t="s">
        <v>1432</v>
      </c>
      <c r="G154" t="s">
        <v>1982</v>
      </c>
      <c r="H154" t="s">
        <v>1427</v>
      </c>
      <c r="I154" t="s">
        <v>1427</v>
      </c>
      <c r="J154" t="str">
        <f t="shared" si="7"/>
        <v>b27.2</v>
      </c>
      <c r="K154" t="str">
        <f t="shared" si="6"/>
        <v>b41.2</v>
      </c>
      <c r="L154" t="str">
        <f t="shared" si="8"/>
        <v>b40.2</v>
      </c>
      <c r="P154" t="str">
        <v>Leeks</v>
      </c>
      <c r="R154" t="str">
        <v>Lampranthus multiradiatus</v>
      </c>
      <c r="S154" t="str">
        <v>Lampranthus multiradiatus</v>
      </c>
      <c r="T154" t="str">
        <v>Lampranthus multiradiatus</v>
      </c>
      <c r="U154" t="str">
        <v>Lampranthus multiradiatus</v>
      </c>
      <c r="V154" t="str">
        <v>Lampranthus multiradiatus</v>
      </c>
      <c r="W154" t="str">
        <v>Lampranthus multiradiatus</v>
      </c>
      <c r="X154" t="str">
        <v>Lampranthus multiradiatus</v>
      </c>
      <c r="Y154" t="str">
        <v>Lampranthus multiradiatus</v>
      </c>
      <c r="Z154" t="str">
        <v>Lampranthus multiradiatus</v>
      </c>
      <c r="AA154" t="str">
        <v>Lampranthus multiradiatus</v>
      </c>
      <c r="AB154" t="str">
        <v>Lampranthus multiradiatus</v>
      </c>
      <c r="AC154" t="str">
        <v>Lampranthus multiradiatus</v>
      </c>
      <c r="AD154" t="str">
        <v>Lampranthus multiradiatus</v>
      </c>
      <c r="AE154" t="str">
        <v>Lampranthus multiradiatus</v>
      </c>
      <c r="AF154" t="str">
        <v>Lampranthus multiradiatus</v>
      </c>
      <c r="AG154" t="str">
        <v>Lampranthus multiradiatus</v>
      </c>
      <c r="AH154" t="str">
        <v>Lampranthus multiradiatus</v>
      </c>
      <c r="AI154" t="str">
        <v>Lampranthus multiradiatus</v>
      </c>
      <c r="AJ154" t="str">
        <v>Lampranthus multiradiatus</v>
      </c>
      <c r="AK154" t="str">
        <v>Lampranthus multiradiatus</v>
      </c>
      <c r="AL154" t="str">
        <v>Lampranthus multiradiatus</v>
      </c>
      <c r="AM154" t="str">
        <v>Lampranthus multiradiatus</v>
      </c>
      <c r="AN154" t="str">
        <v>Lampranthus multiradiatus</v>
      </c>
      <c r="AO154" t="str">
        <v>Lampranthus multiradiatus</v>
      </c>
      <c r="AP154" t="str">
        <v>Lampranthus multiradiatus</v>
      </c>
      <c r="AQ154" t="str">
        <v>Lampranthus multiradiatus</v>
      </c>
      <c r="AR154" t="str">
        <v>Lampranthus multiradiatus</v>
      </c>
      <c r="AS154" t="str">
        <v>Lampranthus multiradiatus</v>
      </c>
      <c r="AT154" t="str">
        <v>Lampranthus multiradiatus</v>
      </c>
      <c r="AU154" t="str">
        <v>Lampranthus multiradiatus</v>
      </c>
      <c r="AV154" t="str">
        <v>Lampranthus multiradiatus</v>
      </c>
      <c r="AW154" t="str">
        <v>Lampranthus multiradiatus</v>
      </c>
      <c r="AX154" t="str">
        <v>Lampranthus multiradiatus</v>
      </c>
      <c r="AY154" t="str">
        <v>Lampranthus multiradiatus</v>
      </c>
      <c r="AZ154" t="str">
        <v>Lampranthus multiradiatus</v>
      </c>
    </row>
    <row r="155" spans="1:52" x14ac:dyDescent="0.5">
      <c r="A155" s="760" t="s">
        <v>1983</v>
      </c>
      <c r="B155" t="s">
        <v>1422</v>
      </c>
      <c r="C155" t="s">
        <v>1489</v>
      </c>
      <c r="D155" t="s">
        <v>1984</v>
      </c>
      <c r="E155" t="s">
        <v>1985</v>
      </c>
      <c r="F155" t="s">
        <v>1432</v>
      </c>
      <c r="G155" t="s">
        <v>1986</v>
      </c>
      <c r="H155" t="s">
        <v>1427</v>
      </c>
      <c r="I155" t="s">
        <v>1427</v>
      </c>
      <c r="J155" t="str">
        <f t="shared" si="7"/>
        <v>b27.2</v>
      </c>
      <c r="K155" t="str">
        <f t="shared" si="6"/>
        <v>b41.2</v>
      </c>
      <c r="L155" t="str">
        <f t="shared" si="8"/>
        <v>b40.2</v>
      </c>
      <c r="P155" t="str">
        <v>Lemon &amp; Lime</v>
      </c>
      <c r="R155" t="str">
        <v>Leeks</v>
      </c>
      <c r="S155" t="str">
        <v>Leeks</v>
      </c>
      <c r="T155" t="str">
        <v>Leeks</v>
      </c>
      <c r="U155" t="str">
        <v>Leeks</v>
      </c>
      <c r="V155" t="str">
        <v>Leeks</v>
      </c>
      <c r="W155" t="str">
        <v>Leeks</v>
      </c>
      <c r="X155" t="str">
        <v>Leeks</v>
      </c>
      <c r="Y155" t="str">
        <v>Leeks</v>
      </c>
      <c r="Z155" t="str">
        <v>Leeks</v>
      </c>
      <c r="AA155" t="str">
        <v>Leeks</v>
      </c>
      <c r="AB155" t="str">
        <v>Leeks</v>
      </c>
      <c r="AC155" t="str">
        <v>Leeks</v>
      </c>
      <c r="AD155" t="str">
        <v>Leeks</v>
      </c>
      <c r="AE155" t="str">
        <v>Leeks</v>
      </c>
      <c r="AF155" t="str">
        <v>Leeks</v>
      </c>
      <c r="AG155" t="str">
        <v>Leeks</v>
      </c>
      <c r="AH155" t="str">
        <v>Leeks</v>
      </c>
      <c r="AI155" t="str">
        <v>Leeks</v>
      </c>
      <c r="AJ155" t="str">
        <v>Leeks</v>
      </c>
      <c r="AK155" t="str">
        <v>Leeks</v>
      </c>
      <c r="AL155" t="str">
        <v>Leeks</v>
      </c>
      <c r="AM155" t="str">
        <v>Leeks</v>
      </c>
      <c r="AN155" t="str">
        <v>Leeks</v>
      </c>
      <c r="AO155" t="str">
        <v>Leeks</v>
      </c>
      <c r="AP155" t="str">
        <v>Leeks</v>
      </c>
      <c r="AQ155" t="str">
        <v>Leeks</v>
      </c>
      <c r="AR155" t="str">
        <v>Leeks</v>
      </c>
      <c r="AS155" t="str">
        <v>Leeks</v>
      </c>
      <c r="AT155" t="str">
        <v>Leeks</v>
      </c>
      <c r="AU155" t="str">
        <v>Leeks</v>
      </c>
      <c r="AV155" t="str">
        <v>Leeks</v>
      </c>
      <c r="AW155" t="str">
        <v>Leeks</v>
      </c>
      <c r="AX155" t="str">
        <v>Leeks</v>
      </c>
      <c r="AY155" t="str">
        <v>Leeks</v>
      </c>
      <c r="AZ155" t="str">
        <v>Leeks</v>
      </c>
    </row>
    <row r="156" spans="1:52" x14ac:dyDescent="0.5">
      <c r="A156" s="760" t="s">
        <v>1987</v>
      </c>
      <c r="B156" t="s">
        <v>1422</v>
      </c>
      <c r="C156" t="s">
        <v>1489</v>
      </c>
      <c r="D156" t="s">
        <v>1988</v>
      </c>
      <c r="E156" t="s">
        <v>248</v>
      </c>
      <c r="F156" t="s">
        <v>1432</v>
      </c>
      <c r="G156" t="s">
        <v>1989</v>
      </c>
      <c r="H156" t="s">
        <v>1427</v>
      </c>
      <c r="I156" t="s">
        <v>1427</v>
      </c>
      <c r="J156" t="str">
        <f t="shared" si="7"/>
        <v>b27.2</v>
      </c>
      <c r="K156" t="str">
        <f t="shared" si="6"/>
        <v>b41.2</v>
      </c>
      <c r="L156" t="str">
        <f t="shared" si="8"/>
        <v>b40.2</v>
      </c>
      <c r="P156" t="str">
        <v>Lentil</v>
      </c>
      <c r="R156" t="str">
        <v>Lemon &amp; Lime</v>
      </c>
      <c r="S156" t="str">
        <v>Lemon &amp; Lime</v>
      </c>
      <c r="T156" t="str">
        <v>Lemon &amp; Lime</v>
      </c>
      <c r="U156" t="str">
        <v>Lemon &amp; Lime</v>
      </c>
      <c r="V156" t="str">
        <v>Lemon &amp; Lime</v>
      </c>
      <c r="W156" t="str">
        <v>Lemon &amp; Lime</v>
      </c>
      <c r="X156" t="str">
        <v>Lemon &amp; Lime</v>
      </c>
      <c r="Y156" t="str">
        <v>Lemon &amp; Lime</v>
      </c>
      <c r="Z156" t="str">
        <v>Lemon &amp; Lime</v>
      </c>
      <c r="AA156" t="str">
        <v>Lemon &amp; Lime</v>
      </c>
      <c r="AB156" t="str">
        <v>Lemon &amp; Lime</v>
      </c>
      <c r="AC156" t="str">
        <v>Lemon &amp; Lime</v>
      </c>
      <c r="AD156" t="str">
        <v>Lemon &amp; Lime</v>
      </c>
      <c r="AE156" t="str">
        <v>Lemon &amp; Lime</v>
      </c>
      <c r="AF156" t="str">
        <v>Lemon &amp; Lime</v>
      </c>
      <c r="AG156" t="str">
        <v>Lemon &amp; Lime</v>
      </c>
      <c r="AH156" t="str">
        <v>Lemon &amp; Lime</v>
      </c>
      <c r="AI156" t="str">
        <v>Lemon &amp; Lime</v>
      </c>
      <c r="AJ156" t="str">
        <v>Lemon &amp; Lime</v>
      </c>
      <c r="AK156" t="str">
        <v>Lemon &amp; Lime</v>
      </c>
      <c r="AL156" t="str">
        <v>Lemon &amp; Lime</v>
      </c>
      <c r="AM156" t="str">
        <v>Lemon &amp; Lime</v>
      </c>
      <c r="AN156" t="str">
        <v>Lemon &amp; Lime</v>
      </c>
      <c r="AO156" t="str">
        <v>Lemon &amp; Lime</v>
      </c>
      <c r="AP156" t="str">
        <v>Lemon &amp; Lime</v>
      </c>
      <c r="AQ156" t="str">
        <v>Lemon &amp; Lime</v>
      </c>
      <c r="AR156" t="str">
        <v>Lemon &amp; Lime</v>
      </c>
      <c r="AS156" t="str">
        <v>Lemon &amp; Lime</v>
      </c>
      <c r="AT156" t="str">
        <v>Lemon &amp; Lime</v>
      </c>
      <c r="AU156" t="str">
        <v>Lemon &amp; Lime</v>
      </c>
      <c r="AV156" t="str">
        <v>Lemon &amp; Lime</v>
      </c>
      <c r="AW156" t="str">
        <v>Lemon &amp; Lime</v>
      </c>
      <c r="AX156" t="str">
        <v>Lemon &amp; Lime</v>
      </c>
      <c r="AY156" t="str">
        <v>Lemon &amp; Lime</v>
      </c>
      <c r="AZ156" t="str">
        <v>Lemon &amp; Lime</v>
      </c>
    </row>
    <row r="157" spans="1:52" x14ac:dyDescent="0.5">
      <c r="A157" s="760" t="s">
        <v>1990</v>
      </c>
      <c r="B157" t="s">
        <v>1422</v>
      </c>
      <c r="C157" t="s">
        <v>1489</v>
      </c>
      <c r="D157" t="s">
        <v>1991</v>
      </c>
      <c r="E157" t="s">
        <v>1992</v>
      </c>
      <c r="F157" t="s">
        <v>1432</v>
      </c>
      <c r="G157" t="s">
        <v>1993</v>
      </c>
      <c r="H157" t="s">
        <v>1427</v>
      </c>
      <c r="I157" t="s">
        <v>1437</v>
      </c>
      <c r="J157" t="str">
        <f t="shared" si="7"/>
        <v>a17.1</v>
      </c>
      <c r="K157" t="str">
        <f t="shared" si="6"/>
        <v>a17.2</v>
      </c>
      <c r="L157" t="str">
        <f t="shared" si="8"/>
        <v>a17</v>
      </c>
      <c r="P157" t="str">
        <v>Lessertia frutescens</v>
      </c>
      <c r="R157" t="str">
        <v>Lentil</v>
      </c>
      <c r="S157" t="str">
        <v>Lentil</v>
      </c>
      <c r="T157" t="str">
        <v>Lentil</v>
      </c>
      <c r="U157" t="str">
        <v>Lentil</v>
      </c>
      <c r="V157" t="str">
        <v>Lentil</v>
      </c>
      <c r="W157" t="str">
        <v>Lentil</v>
      </c>
      <c r="X157" t="str">
        <v>Lentil</v>
      </c>
      <c r="Y157" t="str">
        <v>Lentil</v>
      </c>
      <c r="Z157" t="str">
        <v>Lentil</v>
      </c>
      <c r="AA157" t="str">
        <v>Lentil</v>
      </c>
      <c r="AB157" t="str">
        <v>Lentil</v>
      </c>
      <c r="AC157" t="str">
        <v>Lentil</v>
      </c>
      <c r="AD157" t="str">
        <v>Lentil</v>
      </c>
      <c r="AE157" t="str">
        <v>Lentil</v>
      </c>
      <c r="AF157" t="str">
        <v>Lentil</v>
      </c>
      <c r="AG157" t="str">
        <v>Lentil</v>
      </c>
      <c r="AH157" t="str">
        <v>Lentil</v>
      </c>
      <c r="AI157" t="str">
        <v>Lentil</v>
      </c>
      <c r="AJ157" t="str">
        <v>Lentil</v>
      </c>
      <c r="AK157" t="str">
        <v>Lentil</v>
      </c>
      <c r="AL157" t="str">
        <v>Lentil</v>
      </c>
      <c r="AM157" t="str">
        <v>Lentil</v>
      </c>
      <c r="AN157" t="str">
        <v>Lentil</v>
      </c>
      <c r="AO157" t="str">
        <v>Lentil</v>
      </c>
      <c r="AP157" t="str">
        <v>Lentil</v>
      </c>
      <c r="AQ157" t="str">
        <v>Lentil</v>
      </c>
      <c r="AR157" t="str">
        <v>Lentil</v>
      </c>
      <c r="AS157" t="str">
        <v>Lentil</v>
      </c>
      <c r="AT157" t="str">
        <v>Lentil</v>
      </c>
      <c r="AU157" t="str">
        <v>Lentil</v>
      </c>
      <c r="AV157" t="str">
        <v>Lentil</v>
      </c>
      <c r="AW157" t="str">
        <v>Lentil</v>
      </c>
      <c r="AX157" t="str">
        <v>Lentil</v>
      </c>
      <c r="AY157" t="str">
        <v>Lentil</v>
      </c>
      <c r="AZ157" t="str">
        <v>Lentil</v>
      </c>
    </row>
    <row r="158" spans="1:52" x14ac:dyDescent="0.5">
      <c r="A158" s="760" t="s">
        <v>1994</v>
      </c>
      <c r="B158" t="s">
        <v>1422</v>
      </c>
      <c r="C158" t="s">
        <v>1489</v>
      </c>
      <c r="D158" t="s">
        <v>1995</v>
      </c>
      <c r="E158" t="s">
        <v>1995</v>
      </c>
      <c r="F158" t="s">
        <v>1432</v>
      </c>
      <c r="G158" t="s">
        <v>1996</v>
      </c>
      <c r="H158" t="s">
        <v>1427</v>
      </c>
      <c r="I158" t="s">
        <v>1437</v>
      </c>
      <c r="J158" t="str">
        <f t="shared" si="7"/>
        <v>a17.1</v>
      </c>
      <c r="K158" t="str">
        <f t="shared" si="6"/>
        <v>a17.2</v>
      </c>
      <c r="L158" t="str">
        <f t="shared" si="8"/>
        <v>a17</v>
      </c>
      <c r="P158" t="str">
        <v>Lettuce</v>
      </c>
      <c r="R158" t="str">
        <v>Lessertia frutescens</v>
      </c>
      <c r="S158" t="str">
        <v>Lessertia frutescens</v>
      </c>
      <c r="T158" t="str">
        <v>Lessertia frutescens</v>
      </c>
      <c r="U158" t="str">
        <v>Lessertia frutescens</v>
      </c>
      <c r="V158" t="str">
        <v>Lessertia frutescens</v>
      </c>
      <c r="W158" t="str">
        <v>Lessertia frutescens</v>
      </c>
      <c r="X158" t="str">
        <v>Lessertia frutescens</v>
      </c>
      <c r="Y158" t="str">
        <v>Lessertia frutescens</v>
      </c>
      <c r="Z158" t="str">
        <v>Lessertia frutescens</v>
      </c>
      <c r="AA158" t="str">
        <v>Lessertia frutescens</v>
      </c>
      <c r="AB158" t="str">
        <v>Lessertia frutescens</v>
      </c>
      <c r="AC158" t="str">
        <v>Lessertia frutescens</v>
      </c>
      <c r="AD158" t="str">
        <v>Lessertia frutescens</v>
      </c>
      <c r="AE158" t="str">
        <v>Lessertia frutescens</v>
      </c>
      <c r="AF158" t="str">
        <v>Lessertia frutescens</v>
      </c>
      <c r="AG158" t="str">
        <v>Lessertia frutescens</v>
      </c>
      <c r="AH158" t="str">
        <v>Lessertia frutescens</v>
      </c>
      <c r="AI158" t="str">
        <v>Lessertia frutescens</v>
      </c>
      <c r="AJ158" t="str">
        <v>Lessertia frutescens</v>
      </c>
      <c r="AK158" t="str">
        <v>Lessertia frutescens</v>
      </c>
      <c r="AL158" t="str">
        <v>Lessertia frutescens</v>
      </c>
      <c r="AM158" t="str">
        <v>Lessertia frutescens</v>
      </c>
      <c r="AN158" t="str">
        <v>Lessertia frutescens</v>
      </c>
      <c r="AO158" t="str">
        <v>Lessertia frutescens</v>
      </c>
      <c r="AP158" t="str">
        <v>Lessertia frutescens</v>
      </c>
      <c r="AQ158" t="str">
        <v>Lessertia frutescens</v>
      </c>
      <c r="AR158" t="str">
        <v>Lessertia frutescens</v>
      </c>
      <c r="AS158" t="str">
        <v>Lessertia frutescens</v>
      </c>
      <c r="AT158" t="str">
        <v>Lessertia frutescens</v>
      </c>
      <c r="AU158" t="str">
        <v>Lessertia frutescens</v>
      </c>
      <c r="AV158" t="str">
        <v>Lessertia frutescens</v>
      </c>
      <c r="AW158" t="str">
        <v>Lessertia frutescens</v>
      </c>
      <c r="AX158" t="str">
        <v>Lessertia frutescens</v>
      </c>
      <c r="AY158" t="str">
        <v>Lessertia frutescens</v>
      </c>
      <c r="AZ158" t="str">
        <v>Lessertia frutescens</v>
      </c>
    </row>
    <row r="159" spans="1:52" x14ac:dyDescent="0.5">
      <c r="A159" s="760" t="s">
        <v>1997</v>
      </c>
      <c r="B159" t="s">
        <v>1422</v>
      </c>
      <c r="C159" t="s">
        <v>1489</v>
      </c>
      <c r="D159" t="s">
        <v>1998</v>
      </c>
      <c r="E159" t="s">
        <v>1998</v>
      </c>
      <c r="F159" t="s">
        <v>1432</v>
      </c>
      <c r="G159" t="s">
        <v>1999</v>
      </c>
      <c r="H159" t="s">
        <v>1427</v>
      </c>
      <c r="I159" t="s">
        <v>1427</v>
      </c>
      <c r="J159" t="str">
        <f t="shared" si="7"/>
        <v>b27.2</v>
      </c>
      <c r="K159" t="str">
        <f t="shared" si="6"/>
        <v>b41.2</v>
      </c>
      <c r="L159" t="str">
        <f t="shared" si="8"/>
        <v>b40.2</v>
      </c>
      <c r="P159" t="str">
        <v>Linseed</v>
      </c>
      <c r="R159" t="str">
        <v>Lettuce</v>
      </c>
      <c r="S159" t="str">
        <v>Lettuce</v>
      </c>
      <c r="T159" t="str">
        <v>Lettuce</v>
      </c>
      <c r="U159" t="str">
        <v>Lettuce</v>
      </c>
      <c r="V159" t="str">
        <v>Lettuce</v>
      </c>
      <c r="W159" t="str">
        <v>Lettuce</v>
      </c>
      <c r="X159" t="str">
        <v>Lettuce</v>
      </c>
      <c r="Y159" t="str">
        <v>Lettuce</v>
      </c>
      <c r="Z159" t="str">
        <v>Lettuce</v>
      </c>
      <c r="AA159" t="str">
        <v>Lettuce</v>
      </c>
      <c r="AB159" t="str">
        <v>Lettuce</v>
      </c>
      <c r="AC159" t="str">
        <v>Lettuce</v>
      </c>
      <c r="AD159" t="str">
        <v>Lettuce</v>
      </c>
      <c r="AE159" t="str">
        <v>Lettuce</v>
      </c>
      <c r="AF159" t="str">
        <v>Lettuce</v>
      </c>
      <c r="AG159" t="str">
        <v>Lettuce</v>
      </c>
      <c r="AH159" t="str">
        <v>Lettuce</v>
      </c>
      <c r="AI159" t="str">
        <v>Lettuce</v>
      </c>
      <c r="AJ159" t="str">
        <v>Lettuce</v>
      </c>
      <c r="AK159" t="str">
        <v>Lettuce</v>
      </c>
      <c r="AL159" t="str">
        <v>Lettuce</v>
      </c>
      <c r="AM159" t="str">
        <v>Lettuce</v>
      </c>
      <c r="AN159" t="str">
        <v>Lettuce</v>
      </c>
      <c r="AO159" t="str">
        <v>Lettuce</v>
      </c>
      <c r="AP159" t="str">
        <v>Lettuce</v>
      </c>
      <c r="AQ159" t="str">
        <v>Lettuce</v>
      </c>
      <c r="AR159" t="str">
        <v>Lettuce</v>
      </c>
      <c r="AS159" t="str">
        <v>Lettuce</v>
      </c>
      <c r="AT159" t="str">
        <v>Lettuce</v>
      </c>
      <c r="AU159" t="str">
        <v>Lettuce</v>
      </c>
      <c r="AV159" t="str">
        <v>Lettuce</v>
      </c>
      <c r="AW159" t="str">
        <v>Lettuce</v>
      </c>
      <c r="AX159" t="str">
        <v>Lettuce</v>
      </c>
      <c r="AY159" t="str">
        <v>Lettuce</v>
      </c>
      <c r="AZ159" t="str">
        <v>Lettuce</v>
      </c>
    </row>
    <row r="160" spans="1:52" x14ac:dyDescent="0.5">
      <c r="A160" s="760" t="s">
        <v>2000</v>
      </c>
      <c r="B160" t="s">
        <v>1422</v>
      </c>
      <c r="C160" t="s">
        <v>1489</v>
      </c>
      <c r="D160" t="s">
        <v>2001</v>
      </c>
      <c r="E160" t="s">
        <v>2002</v>
      </c>
      <c r="F160" t="s">
        <v>1432</v>
      </c>
      <c r="G160" t="s">
        <v>2003</v>
      </c>
      <c r="H160" t="s">
        <v>1427</v>
      </c>
      <c r="I160" t="s">
        <v>1437</v>
      </c>
      <c r="J160" t="str">
        <f t="shared" si="7"/>
        <v>a17.1</v>
      </c>
      <c r="K160" t="str">
        <f t="shared" si="6"/>
        <v>a17.2</v>
      </c>
      <c r="L160" t="str">
        <f t="shared" si="8"/>
        <v>a17</v>
      </c>
      <c r="P160" t="str">
        <v>Long Bean</v>
      </c>
      <c r="R160" t="str">
        <v>Linseed</v>
      </c>
      <c r="S160" t="str">
        <v>Linseed</v>
      </c>
      <c r="T160" t="str">
        <v>Linseed</v>
      </c>
      <c r="U160" t="str">
        <v>Linseed</v>
      </c>
      <c r="V160" t="str">
        <v>Linseed</v>
      </c>
      <c r="W160" t="str">
        <v>Linseed</v>
      </c>
      <c r="X160" t="str">
        <v>Linseed</v>
      </c>
      <c r="Y160" t="str">
        <v>Linseed</v>
      </c>
      <c r="Z160" t="str">
        <v>Linseed</v>
      </c>
      <c r="AA160" t="str">
        <v>Linseed</v>
      </c>
      <c r="AB160" t="str">
        <v>Linseed</v>
      </c>
      <c r="AC160" t="str">
        <v>Linseed</v>
      </c>
      <c r="AD160" t="str">
        <v>Linseed</v>
      </c>
      <c r="AE160" t="str">
        <v>Linseed</v>
      </c>
      <c r="AF160" t="str">
        <v>Linseed</v>
      </c>
      <c r="AG160" t="str">
        <v>Linseed</v>
      </c>
      <c r="AH160" t="str">
        <v>Linseed</v>
      </c>
      <c r="AI160" t="str">
        <v>Linseed</v>
      </c>
      <c r="AJ160" t="str">
        <v>Linseed</v>
      </c>
      <c r="AK160" t="str">
        <v>Linseed</v>
      </c>
      <c r="AL160" t="str">
        <v>Linseed</v>
      </c>
      <c r="AM160" t="str">
        <v>Linseed</v>
      </c>
      <c r="AN160" t="str">
        <v>Linseed</v>
      </c>
      <c r="AO160" t="str">
        <v>Linseed</v>
      </c>
      <c r="AP160" t="str">
        <v>Linseed</v>
      </c>
      <c r="AQ160" t="str">
        <v>Linseed</v>
      </c>
      <c r="AR160" t="str">
        <v>Linseed</v>
      </c>
      <c r="AS160" t="str">
        <v>Linseed</v>
      </c>
      <c r="AT160" t="str">
        <v>Linseed</v>
      </c>
      <c r="AU160" t="str">
        <v>Linseed</v>
      </c>
      <c r="AV160" t="str">
        <v>Linseed</v>
      </c>
      <c r="AW160" t="str">
        <v>Linseed</v>
      </c>
      <c r="AX160" t="str">
        <v>Linseed</v>
      </c>
      <c r="AY160" t="str">
        <v>Linseed</v>
      </c>
      <c r="AZ160" t="str">
        <v>Linseed</v>
      </c>
    </row>
    <row r="161" spans="1:52" x14ac:dyDescent="0.5">
      <c r="A161" s="760" t="s">
        <v>2004</v>
      </c>
      <c r="B161" t="s">
        <v>1422</v>
      </c>
      <c r="C161" t="s">
        <v>1489</v>
      </c>
      <c r="D161" t="s">
        <v>2005</v>
      </c>
      <c r="E161" t="s">
        <v>2006</v>
      </c>
      <c r="F161" t="s">
        <v>1432</v>
      </c>
      <c r="G161" t="s">
        <v>2007</v>
      </c>
      <c r="H161" t="s">
        <v>1427</v>
      </c>
      <c r="I161" t="s">
        <v>1437</v>
      </c>
      <c r="J161" t="str">
        <f t="shared" si="7"/>
        <v>a17.1</v>
      </c>
      <c r="K161" t="str">
        <f t="shared" si="6"/>
        <v>a17.2</v>
      </c>
      <c r="L161" t="str">
        <f t="shared" si="8"/>
        <v>a17</v>
      </c>
      <c r="P161" t="str">
        <v>Lupin</v>
      </c>
      <c r="R161" t="str">
        <v>Long Bean</v>
      </c>
      <c r="S161" t="str">
        <v>Long Bean</v>
      </c>
      <c r="T161" t="str">
        <v>Long Bean</v>
      </c>
      <c r="U161" t="str">
        <v>Long Bean</v>
      </c>
      <c r="V161" t="str">
        <v>Long Bean</v>
      </c>
      <c r="W161" t="str">
        <v>Long Bean</v>
      </c>
      <c r="X161" t="str">
        <v>Long Bean</v>
      </c>
      <c r="Y161" t="str">
        <v>Long Bean</v>
      </c>
      <c r="Z161" t="str">
        <v>Long Bean</v>
      </c>
      <c r="AA161" t="str">
        <v>Long Bean</v>
      </c>
      <c r="AB161" t="str">
        <v>Long Bean</v>
      </c>
      <c r="AC161" t="str">
        <v>Long Bean</v>
      </c>
      <c r="AD161" t="str">
        <v>Long Bean</v>
      </c>
      <c r="AE161" t="str">
        <v>Long Bean</v>
      </c>
      <c r="AF161" t="str">
        <v>Long Bean</v>
      </c>
      <c r="AG161" t="str">
        <v>Long Bean</v>
      </c>
      <c r="AH161" t="str">
        <v>Long Bean</v>
      </c>
      <c r="AI161" t="str">
        <v>Long Bean</v>
      </c>
      <c r="AJ161" t="str">
        <v>Long Bean</v>
      </c>
      <c r="AK161" t="str">
        <v>Long Bean</v>
      </c>
      <c r="AL161" t="str">
        <v>Long Bean</v>
      </c>
      <c r="AM161" t="str">
        <v>Long Bean</v>
      </c>
      <c r="AN161" t="str">
        <v>Long Bean</v>
      </c>
      <c r="AO161" t="str">
        <v>Long Bean</v>
      </c>
      <c r="AP161" t="str">
        <v>Long Bean</v>
      </c>
      <c r="AQ161" t="str">
        <v>Long Bean</v>
      </c>
      <c r="AR161" t="str">
        <v>Long Bean</v>
      </c>
      <c r="AS161" t="str">
        <v>Long Bean</v>
      </c>
      <c r="AT161" t="str">
        <v>Long Bean</v>
      </c>
      <c r="AU161" t="str">
        <v>Long Bean</v>
      </c>
      <c r="AV161" t="str">
        <v>Long Bean</v>
      </c>
      <c r="AW161" t="str">
        <v>Long Bean</v>
      </c>
      <c r="AX161" t="str">
        <v>Long Bean</v>
      </c>
      <c r="AY161" t="str">
        <v>Long Bean</v>
      </c>
      <c r="AZ161" t="str">
        <v>Long Bean</v>
      </c>
    </row>
    <row r="162" spans="1:52" x14ac:dyDescent="0.5">
      <c r="A162" s="760" t="s">
        <v>2008</v>
      </c>
      <c r="B162" t="s">
        <v>1422</v>
      </c>
      <c r="C162" t="s">
        <v>1489</v>
      </c>
      <c r="D162" t="s">
        <v>2009</v>
      </c>
      <c r="E162" t="s">
        <v>2010</v>
      </c>
      <c r="F162" t="s">
        <v>1432</v>
      </c>
      <c r="G162" t="s">
        <v>2011</v>
      </c>
      <c r="H162" t="s">
        <v>1427</v>
      </c>
      <c r="I162" t="s">
        <v>1437</v>
      </c>
      <c r="J162" t="str">
        <f t="shared" si="7"/>
        <v>a17.1</v>
      </c>
      <c r="K162" t="str">
        <f t="shared" si="6"/>
        <v>a17.2</v>
      </c>
      <c r="L162" t="str">
        <f t="shared" si="8"/>
        <v>a17</v>
      </c>
      <c r="P162" t="str">
        <v>Maize</v>
      </c>
      <c r="R162" t="str">
        <v>Lupin</v>
      </c>
      <c r="S162" t="str">
        <v>Lupin</v>
      </c>
      <c r="T162" t="str">
        <v>Lupin</v>
      </c>
      <c r="U162" t="str">
        <v>Lupin</v>
      </c>
      <c r="V162" t="str">
        <v>Lupin</v>
      </c>
      <c r="W162" t="str">
        <v>Lupin</v>
      </c>
      <c r="X162" t="str">
        <v>Lupin</v>
      </c>
      <c r="Y162" t="str">
        <v>Lupin</v>
      </c>
      <c r="Z162" t="str">
        <v>Lupin</v>
      </c>
      <c r="AA162" t="str">
        <v>Lupin</v>
      </c>
      <c r="AB162" t="str">
        <v>Lupin</v>
      </c>
      <c r="AC162" t="str">
        <v>Lupin</v>
      </c>
      <c r="AD162" t="str">
        <v>Lupin</v>
      </c>
      <c r="AE162" t="str">
        <v>Lupin</v>
      </c>
      <c r="AF162" t="str">
        <v>Lupin</v>
      </c>
      <c r="AG162" t="str">
        <v>Lupin</v>
      </c>
      <c r="AH162" t="str">
        <v>Lupin</v>
      </c>
      <c r="AI162" t="str">
        <v>Lupin</v>
      </c>
      <c r="AJ162" t="str">
        <v>Lupin</v>
      </c>
      <c r="AK162" t="str">
        <v>Lupin</v>
      </c>
      <c r="AL162" t="str">
        <v>Lupin</v>
      </c>
      <c r="AM162" t="str">
        <v>Lupin</v>
      </c>
      <c r="AN162" t="str">
        <v>Lupin</v>
      </c>
      <c r="AO162" t="str">
        <v>Lupin</v>
      </c>
      <c r="AP162" t="str">
        <v>Lupin</v>
      </c>
      <c r="AQ162" t="str">
        <v>Lupin</v>
      </c>
      <c r="AR162" t="str">
        <v>Lupin</v>
      </c>
      <c r="AS162" t="str">
        <v>Lupin</v>
      </c>
      <c r="AT162" t="str">
        <v>Lupin</v>
      </c>
      <c r="AU162" t="str">
        <v>Lupin</v>
      </c>
      <c r="AV162" t="str">
        <v>Lupin</v>
      </c>
      <c r="AW162" t="str">
        <v>Lupin</v>
      </c>
      <c r="AX162" t="str">
        <v>Lupin</v>
      </c>
      <c r="AY162" t="str">
        <v>Lupin</v>
      </c>
      <c r="AZ162" t="str">
        <v>Lupin</v>
      </c>
    </row>
    <row r="163" spans="1:52" x14ac:dyDescent="0.5">
      <c r="A163" s="760" t="s">
        <v>2012</v>
      </c>
      <c r="B163" t="s">
        <v>1422</v>
      </c>
      <c r="C163" t="s">
        <v>1489</v>
      </c>
      <c r="D163" t="s">
        <v>2013</v>
      </c>
      <c r="E163" t="s">
        <v>2010</v>
      </c>
      <c r="F163" t="s">
        <v>1444</v>
      </c>
      <c r="G163" t="s">
        <v>2011</v>
      </c>
      <c r="H163" t="s">
        <v>1427</v>
      </c>
      <c r="I163" t="s">
        <v>1437</v>
      </c>
      <c r="J163" t="str">
        <f t="shared" si="7"/>
        <v>a17.1</v>
      </c>
      <c r="K163" t="str">
        <f t="shared" si="6"/>
        <v>a17.2</v>
      </c>
      <c r="L163" t="str">
        <f t="shared" si="8"/>
        <v>a17</v>
      </c>
      <c r="P163" t="str">
        <v>Mango</v>
      </c>
      <c r="R163" t="str">
        <v>Maize</v>
      </c>
      <c r="S163" t="str">
        <v>Maize</v>
      </c>
      <c r="T163" t="str">
        <v>Maize</v>
      </c>
      <c r="U163" t="str">
        <v>Maize</v>
      </c>
      <c r="V163" t="str">
        <v>Maize</v>
      </c>
      <c r="W163" t="str">
        <v>Maize</v>
      </c>
      <c r="X163" t="str">
        <v>Maize</v>
      </c>
      <c r="Y163" t="str">
        <v>Maize</v>
      </c>
      <c r="Z163" t="str">
        <v>Maize</v>
      </c>
      <c r="AA163" t="str">
        <v>Maize</v>
      </c>
      <c r="AB163" t="str">
        <v>Maize</v>
      </c>
      <c r="AC163" t="str">
        <v>Maize</v>
      </c>
      <c r="AD163" t="str">
        <v>Maize</v>
      </c>
      <c r="AE163" t="str">
        <v>Maize</v>
      </c>
      <c r="AF163" t="str">
        <v>Maize</v>
      </c>
      <c r="AG163" t="str">
        <v>Maize</v>
      </c>
      <c r="AH163" t="str">
        <v>Maize</v>
      </c>
      <c r="AI163" t="str">
        <v>Maize</v>
      </c>
      <c r="AJ163" t="str">
        <v>Maize</v>
      </c>
      <c r="AK163" t="str">
        <v>Maize</v>
      </c>
      <c r="AL163" t="str">
        <v>Maize</v>
      </c>
      <c r="AM163" t="str">
        <v>Maize</v>
      </c>
      <c r="AN163" t="str">
        <v>Maize</v>
      </c>
      <c r="AO163" t="str">
        <v>Maize</v>
      </c>
      <c r="AP163" t="str">
        <v>Maize</v>
      </c>
      <c r="AQ163" t="str">
        <v>Maize</v>
      </c>
      <c r="AR163" t="str">
        <v>Maize</v>
      </c>
      <c r="AS163" t="str">
        <v>Maize</v>
      </c>
      <c r="AT163" t="str">
        <v>Maize</v>
      </c>
      <c r="AU163" t="str">
        <v>Maize</v>
      </c>
      <c r="AV163" t="str">
        <v>Maize</v>
      </c>
      <c r="AW163" t="str">
        <v>Maize</v>
      </c>
      <c r="AX163" t="str">
        <v>Maize</v>
      </c>
      <c r="AY163" t="str">
        <v>Maize</v>
      </c>
      <c r="AZ163" t="str">
        <v>Maize</v>
      </c>
    </row>
    <row r="164" spans="1:52" x14ac:dyDescent="0.5">
      <c r="A164" s="760" t="s">
        <v>2014</v>
      </c>
      <c r="B164" t="s">
        <v>1422</v>
      </c>
      <c r="C164" t="s">
        <v>1489</v>
      </c>
      <c r="D164" t="s">
        <v>2015</v>
      </c>
      <c r="E164" t="s">
        <v>1626</v>
      </c>
      <c r="F164" t="s">
        <v>1432</v>
      </c>
      <c r="G164" t="s">
        <v>1627</v>
      </c>
      <c r="H164" t="s">
        <v>1427</v>
      </c>
      <c r="I164" t="s">
        <v>1427</v>
      </c>
      <c r="J164" t="str">
        <f t="shared" si="7"/>
        <v>b27.2</v>
      </c>
      <c r="K164" t="str">
        <f t="shared" si="6"/>
        <v>b41.2</v>
      </c>
      <c r="L164" t="str">
        <f t="shared" si="8"/>
        <v>b40.2</v>
      </c>
      <c r="P164" t="str">
        <v>Mangosteen</v>
      </c>
      <c r="R164" t="str">
        <v>Mango</v>
      </c>
      <c r="S164" t="str">
        <v>Mango</v>
      </c>
      <c r="T164" t="str">
        <v>Mango</v>
      </c>
      <c r="U164" t="str">
        <v>Mango</v>
      </c>
      <c r="V164" t="str">
        <v>Mango</v>
      </c>
      <c r="W164" t="str">
        <v>Mango</v>
      </c>
      <c r="X164" t="str">
        <v>Mango</v>
      </c>
      <c r="Y164" t="str">
        <v>Mango</v>
      </c>
      <c r="Z164" t="str">
        <v>Mango</v>
      </c>
      <c r="AA164" t="str">
        <v>Mango</v>
      </c>
      <c r="AB164" t="str">
        <v>Mango</v>
      </c>
      <c r="AC164" t="str">
        <v>Mango</v>
      </c>
      <c r="AD164" t="str">
        <v>Mango</v>
      </c>
      <c r="AE164" t="str">
        <v>Mango</v>
      </c>
      <c r="AF164" t="str">
        <v>Mango</v>
      </c>
      <c r="AG164" t="str">
        <v>Mango</v>
      </c>
      <c r="AH164" t="str">
        <v>Mango</v>
      </c>
      <c r="AI164" t="str">
        <v>Mango</v>
      </c>
      <c r="AJ164" t="str">
        <v>Mango</v>
      </c>
      <c r="AK164" t="str">
        <v>Mango</v>
      </c>
      <c r="AL164" t="str">
        <v>Mango</v>
      </c>
      <c r="AM164" t="str">
        <v>Mango</v>
      </c>
      <c r="AN164" t="str">
        <v>Mango</v>
      </c>
      <c r="AO164" t="str">
        <v>Mango</v>
      </c>
      <c r="AP164" t="str">
        <v>Mango</v>
      </c>
      <c r="AQ164" t="str">
        <v>Mango</v>
      </c>
      <c r="AR164" t="str">
        <v>Mango</v>
      </c>
      <c r="AS164" t="str">
        <v>Mango</v>
      </c>
      <c r="AT164" t="str">
        <v>Mango</v>
      </c>
      <c r="AU164" t="str">
        <v>Mango</v>
      </c>
      <c r="AV164" t="str">
        <v>Mango</v>
      </c>
      <c r="AW164" t="str">
        <v>Mango</v>
      </c>
      <c r="AX164" t="str">
        <v>Mango</v>
      </c>
      <c r="AY164" t="str">
        <v>Mango</v>
      </c>
      <c r="AZ164" t="str">
        <v>Mango</v>
      </c>
    </row>
    <row r="165" spans="1:52" x14ac:dyDescent="0.5">
      <c r="A165" s="760" t="s">
        <v>2016</v>
      </c>
      <c r="B165" t="s">
        <v>1422</v>
      </c>
      <c r="C165" t="s">
        <v>1526</v>
      </c>
      <c r="D165" t="s">
        <v>2017</v>
      </c>
      <c r="E165" t="s">
        <v>2017</v>
      </c>
      <c r="F165" t="s">
        <v>1453</v>
      </c>
      <c r="G165" t="s">
        <v>2018</v>
      </c>
      <c r="H165" t="s">
        <v>1427</v>
      </c>
      <c r="I165" t="s">
        <v>1427</v>
      </c>
      <c r="J165" t="str">
        <f t="shared" si="7"/>
        <v>b27.2</v>
      </c>
      <c r="K165" t="str">
        <f t="shared" si="6"/>
        <v>b41.2</v>
      </c>
      <c r="L165" t="str">
        <f t="shared" si="8"/>
        <v>b40.2</v>
      </c>
      <c r="P165" t="str">
        <v>Manila</v>
      </c>
      <c r="R165" t="str">
        <v>Mangosteen</v>
      </c>
      <c r="S165" t="str">
        <v>Mangosteen</v>
      </c>
      <c r="T165" t="str">
        <v>Mangosteen</v>
      </c>
      <c r="U165" t="str">
        <v>Mangosteen</v>
      </c>
      <c r="V165" t="str">
        <v>Mangosteen</v>
      </c>
      <c r="W165" t="str">
        <v>Mangosteen</v>
      </c>
      <c r="X165" t="str">
        <v>Mangosteen</v>
      </c>
      <c r="Y165" t="str">
        <v>Mangosteen</v>
      </c>
      <c r="Z165" t="str">
        <v>Mangosteen</v>
      </c>
      <c r="AA165" t="str">
        <v>Mangosteen</v>
      </c>
      <c r="AB165" t="str">
        <v>Mangosteen</v>
      </c>
      <c r="AC165" t="str">
        <v>Mangosteen</v>
      </c>
      <c r="AD165" t="str">
        <v>Mangosteen</v>
      </c>
      <c r="AE165" t="str">
        <v>Mangosteen</v>
      </c>
      <c r="AF165" t="str">
        <v>Mangosteen</v>
      </c>
      <c r="AG165" t="str">
        <v>Mangosteen</v>
      </c>
      <c r="AH165" t="str">
        <v>Mangosteen</v>
      </c>
      <c r="AI165" t="str">
        <v>Mangosteen</v>
      </c>
      <c r="AJ165" t="str">
        <v>Mangosteen</v>
      </c>
      <c r="AK165" t="str">
        <v>Mangosteen</v>
      </c>
      <c r="AL165" t="str">
        <v>Mangosteen</v>
      </c>
      <c r="AM165" t="str">
        <v>Mangosteen</v>
      </c>
      <c r="AN165" t="str">
        <v>Mangosteen</v>
      </c>
      <c r="AO165" t="str">
        <v>Mangosteen</v>
      </c>
      <c r="AP165" t="str">
        <v>Mangosteen</v>
      </c>
      <c r="AQ165" t="str">
        <v>Mangosteen</v>
      </c>
      <c r="AR165" t="str">
        <v>Mangosteen</v>
      </c>
      <c r="AS165" t="str">
        <v>Mangosteen</v>
      </c>
      <c r="AT165" t="str">
        <v>Mangosteen</v>
      </c>
      <c r="AU165" t="str">
        <v>Mangosteen</v>
      </c>
      <c r="AV165" t="str">
        <v>Mangosteen</v>
      </c>
      <c r="AW165" t="str">
        <v>Mangosteen</v>
      </c>
      <c r="AX165" t="str">
        <v>Mangosteen</v>
      </c>
      <c r="AY165" t="str">
        <v>Mangosteen</v>
      </c>
      <c r="AZ165" t="str">
        <v>Mangosteen</v>
      </c>
    </row>
    <row r="166" spans="1:52" x14ac:dyDescent="0.5">
      <c r="A166" s="760" t="s">
        <v>2019</v>
      </c>
      <c r="B166" t="s">
        <v>1422</v>
      </c>
      <c r="C166" t="s">
        <v>1526</v>
      </c>
      <c r="D166" t="s">
        <v>2020</v>
      </c>
      <c r="E166" t="s">
        <v>2020</v>
      </c>
      <c r="F166" t="s">
        <v>1432</v>
      </c>
      <c r="G166" t="s">
        <v>2021</v>
      </c>
      <c r="H166" t="s">
        <v>1427</v>
      </c>
      <c r="I166" t="s">
        <v>1427</v>
      </c>
      <c r="J166" t="str">
        <f t="shared" si="7"/>
        <v>b27.2</v>
      </c>
      <c r="K166" t="str">
        <f t="shared" si="6"/>
        <v>b41.2</v>
      </c>
      <c r="L166" t="str">
        <f t="shared" si="8"/>
        <v>b40.2</v>
      </c>
      <c r="P166" t="str">
        <v>Medicago truncatula</v>
      </c>
      <c r="R166" t="str">
        <v>Manila</v>
      </c>
      <c r="S166" t="str">
        <v>Manila</v>
      </c>
      <c r="T166" t="str">
        <v>Manila</v>
      </c>
      <c r="U166" t="str">
        <v>Manila</v>
      </c>
      <c r="V166" t="str">
        <v>Manila</v>
      </c>
      <c r="W166" t="str">
        <v>Manila</v>
      </c>
      <c r="X166" t="str">
        <v>Manila</v>
      </c>
      <c r="Y166" t="str">
        <v>Manila</v>
      </c>
      <c r="Z166" t="str">
        <v>Manila</v>
      </c>
      <c r="AA166" t="str">
        <v>Manila</v>
      </c>
      <c r="AB166" t="str">
        <v>Manila</v>
      </c>
      <c r="AC166" t="str">
        <v>Manila</v>
      </c>
      <c r="AD166" t="str">
        <v>Manila</v>
      </c>
      <c r="AE166" t="str">
        <v>Manila</v>
      </c>
      <c r="AF166" t="str">
        <v>Manila</v>
      </c>
      <c r="AG166" t="str">
        <v>Manila</v>
      </c>
      <c r="AH166" t="str">
        <v>Manila</v>
      </c>
      <c r="AI166" t="str">
        <v>Manila</v>
      </c>
      <c r="AJ166" t="str">
        <v>Manila</v>
      </c>
      <c r="AK166" t="str">
        <v>Manila</v>
      </c>
      <c r="AL166" t="str">
        <v>Manila</v>
      </c>
      <c r="AM166" t="str">
        <v>Manila</v>
      </c>
      <c r="AN166" t="str">
        <v>Manila</v>
      </c>
      <c r="AO166" t="str">
        <v>Manila</v>
      </c>
      <c r="AP166" t="str">
        <v>Manila</v>
      </c>
      <c r="AQ166" t="str">
        <v>Manila</v>
      </c>
      <c r="AR166" t="str">
        <v>Manila</v>
      </c>
      <c r="AS166" t="str">
        <v>Manila</v>
      </c>
      <c r="AT166" t="str">
        <v>Manila</v>
      </c>
      <c r="AU166" t="str">
        <v>Manila</v>
      </c>
      <c r="AV166" t="str">
        <v>Manila</v>
      </c>
      <c r="AW166" t="str">
        <v>Manila</v>
      </c>
      <c r="AX166" t="str">
        <v>Manila</v>
      </c>
      <c r="AY166" t="str">
        <v>Manila</v>
      </c>
      <c r="AZ166" t="str">
        <v>Manila</v>
      </c>
    </row>
    <row r="167" spans="1:52" x14ac:dyDescent="0.5">
      <c r="A167" s="760" t="s">
        <v>2022</v>
      </c>
      <c r="B167" t="s">
        <v>1422</v>
      </c>
      <c r="C167" t="s">
        <v>1526</v>
      </c>
      <c r="D167" t="s">
        <v>2023</v>
      </c>
      <c r="E167" t="s">
        <v>2023</v>
      </c>
      <c r="F167" t="s">
        <v>2024</v>
      </c>
      <c r="G167" t="s">
        <v>2025</v>
      </c>
      <c r="H167" t="s">
        <v>1427</v>
      </c>
      <c r="I167" t="s">
        <v>1437</v>
      </c>
      <c r="J167" t="str">
        <f t="shared" si="7"/>
        <v>a17.1</v>
      </c>
      <c r="K167" t="str">
        <f t="shared" si="6"/>
        <v>a17.2</v>
      </c>
      <c r="L167" t="str">
        <f t="shared" si="8"/>
        <v>a17</v>
      </c>
      <c r="P167" t="str">
        <v>Melon</v>
      </c>
      <c r="R167" t="str">
        <v>Medicago truncatula</v>
      </c>
      <c r="S167" t="str">
        <v>Medicago truncatula</v>
      </c>
      <c r="T167" t="str">
        <v>Medicago truncatula</v>
      </c>
      <c r="U167" t="str">
        <v>Medicago truncatula</v>
      </c>
      <c r="V167" t="str">
        <v>Medicago truncatula</v>
      </c>
      <c r="W167" t="str">
        <v>Medicago truncatula</v>
      </c>
      <c r="X167" t="str">
        <v>Medicago truncatula</v>
      </c>
      <c r="Y167" t="str">
        <v>Medicago truncatula</v>
      </c>
      <c r="Z167" t="str">
        <v>Medicago truncatula</v>
      </c>
      <c r="AA167" t="str">
        <v>Medicago truncatula</v>
      </c>
      <c r="AB167" t="str">
        <v>Medicago truncatula</v>
      </c>
      <c r="AC167" t="str">
        <v>Medicago truncatula</v>
      </c>
      <c r="AD167" t="str">
        <v>Medicago truncatula</v>
      </c>
      <c r="AE167" t="str">
        <v>Medicago truncatula</v>
      </c>
      <c r="AF167" t="str">
        <v>Medicago truncatula</v>
      </c>
      <c r="AG167" t="str">
        <v>Medicago truncatula</v>
      </c>
      <c r="AH167" t="str">
        <v>Medicago truncatula</v>
      </c>
      <c r="AI167" t="str">
        <v>Medicago truncatula</v>
      </c>
      <c r="AJ167" t="str">
        <v>Medicago truncatula</v>
      </c>
      <c r="AK167" t="str">
        <v>Medicago truncatula</v>
      </c>
      <c r="AL167" t="str">
        <v>Medicago truncatula</v>
      </c>
      <c r="AM167" t="str">
        <v>Medicago truncatula</v>
      </c>
      <c r="AN167" t="str">
        <v>Medicago truncatula</v>
      </c>
      <c r="AO167" t="str">
        <v>Medicago truncatula</v>
      </c>
      <c r="AP167" t="str">
        <v>Medicago truncatula</v>
      </c>
      <c r="AQ167" t="str">
        <v>Medicago truncatula</v>
      </c>
      <c r="AR167" t="str">
        <v>Medicago truncatula</v>
      </c>
      <c r="AS167" t="str">
        <v>Medicago truncatula</v>
      </c>
      <c r="AT167" t="str">
        <v>Medicago truncatula</v>
      </c>
      <c r="AU167" t="str">
        <v>Medicago truncatula</v>
      </c>
      <c r="AV167" t="str">
        <v>Medicago truncatula</v>
      </c>
      <c r="AW167" t="str">
        <v>Medicago truncatula</v>
      </c>
      <c r="AX167" t="str">
        <v>Medicago truncatula</v>
      </c>
      <c r="AY167" t="str">
        <v>Medicago truncatula</v>
      </c>
      <c r="AZ167" t="str">
        <v>Medicago truncatula</v>
      </c>
    </row>
    <row r="168" spans="1:52" x14ac:dyDescent="0.5">
      <c r="A168" s="760" t="s">
        <v>2026</v>
      </c>
      <c r="B168" t="s">
        <v>1422</v>
      </c>
      <c r="C168" t="s">
        <v>1526</v>
      </c>
      <c r="D168" t="s">
        <v>2027</v>
      </c>
      <c r="E168" t="s">
        <v>2027</v>
      </c>
      <c r="F168" t="s">
        <v>1479</v>
      </c>
      <c r="G168" t="s">
        <v>2028</v>
      </c>
      <c r="H168" t="s">
        <v>1427</v>
      </c>
      <c r="I168" t="s">
        <v>1427</v>
      </c>
      <c r="J168" t="str">
        <f t="shared" si="7"/>
        <v>b27.2</v>
      </c>
      <c r="K168" t="str">
        <f t="shared" si="6"/>
        <v>b41.2</v>
      </c>
      <c r="L168" t="str">
        <f t="shared" si="8"/>
        <v>b40.2</v>
      </c>
      <c r="P168" t="str">
        <v>Mint</v>
      </c>
      <c r="R168" t="str">
        <v>Melon</v>
      </c>
      <c r="S168" t="str">
        <v>Melon</v>
      </c>
      <c r="T168" t="str">
        <v>Melon</v>
      </c>
      <c r="U168" t="str">
        <v>Melon</v>
      </c>
      <c r="V168" t="str">
        <v>Melon</v>
      </c>
      <c r="W168" t="str">
        <v>Melon</v>
      </c>
      <c r="X168" t="str">
        <v>Melon</v>
      </c>
      <c r="Y168" t="str">
        <v>Melon</v>
      </c>
      <c r="Z168" t="str">
        <v>Melon</v>
      </c>
      <c r="AA168" t="str">
        <v>Melon</v>
      </c>
      <c r="AB168" t="str">
        <v>Melon</v>
      </c>
      <c r="AC168" t="str">
        <v>Melon</v>
      </c>
      <c r="AD168" t="str">
        <v>Melon</v>
      </c>
      <c r="AE168" t="str">
        <v>Melon</v>
      </c>
      <c r="AF168" t="str">
        <v>Melon</v>
      </c>
      <c r="AG168" t="str">
        <v>Melon</v>
      </c>
      <c r="AH168" t="str">
        <v>Melon</v>
      </c>
      <c r="AI168" t="str">
        <v>Melon</v>
      </c>
      <c r="AJ168" t="str">
        <v>Melon</v>
      </c>
      <c r="AK168" t="str">
        <v>Melon</v>
      </c>
      <c r="AL168" t="str">
        <v>Melon</v>
      </c>
      <c r="AM168" t="str">
        <v>Melon</v>
      </c>
      <c r="AN168" t="str">
        <v>Melon</v>
      </c>
      <c r="AO168" t="str">
        <v>Melon</v>
      </c>
      <c r="AP168" t="str">
        <v>Melon</v>
      </c>
      <c r="AQ168" t="str">
        <v>Melon</v>
      </c>
      <c r="AR168" t="str">
        <v>Melon</v>
      </c>
      <c r="AS168" t="str">
        <v>Melon</v>
      </c>
      <c r="AT168" t="str">
        <v>Melon</v>
      </c>
      <c r="AU168" t="str">
        <v>Melon</v>
      </c>
      <c r="AV168" t="str">
        <v>Melon</v>
      </c>
      <c r="AW168" t="str">
        <v>Melon</v>
      </c>
      <c r="AX168" t="str">
        <v>Melon</v>
      </c>
      <c r="AY168" t="str">
        <v>Melon</v>
      </c>
      <c r="AZ168" t="str">
        <v>Melon</v>
      </c>
    </row>
    <row r="169" spans="1:52" x14ac:dyDescent="0.5">
      <c r="A169" s="760" t="s">
        <v>2029</v>
      </c>
      <c r="B169" t="s">
        <v>1422</v>
      </c>
      <c r="C169" t="s">
        <v>1526</v>
      </c>
      <c r="D169" t="s">
        <v>2030</v>
      </c>
      <c r="E169" t="s">
        <v>2031</v>
      </c>
      <c r="F169" t="s">
        <v>1432</v>
      </c>
      <c r="G169" t="s">
        <v>2032</v>
      </c>
      <c r="H169" t="s">
        <v>1427</v>
      </c>
      <c r="I169" t="s">
        <v>1427</v>
      </c>
      <c r="J169" t="str">
        <f t="shared" si="7"/>
        <v>b27.2</v>
      </c>
      <c r="K169" t="str">
        <f t="shared" si="6"/>
        <v>b41.2</v>
      </c>
      <c r="L169" t="str">
        <f t="shared" si="8"/>
        <v>b40.2</v>
      </c>
      <c r="P169" t="str">
        <v>Monopsis lutea</v>
      </c>
      <c r="R169" t="str">
        <v>Mint</v>
      </c>
      <c r="S169" t="str">
        <v>Mint</v>
      </c>
      <c r="T169" t="str">
        <v>Mint</v>
      </c>
      <c r="U169" t="str">
        <v>Mint</v>
      </c>
      <c r="V169" t="str">
        <v>Mint</v>
      </c>
      <c r="W169" t="str">
        <v>Mint</v>
      </c>
      <c r="X169" t="str">
        <v>Mint</v>
      </c>
      <c r="Y169" t="str">
        <v>Mint</v>
      </c>
      <c r="Z169" t="str">
        <v>Mint</v>
      </c>
      <c r="AA169" t="str">
        <v>Mint</v>
      </c>
      <c r="AB169" t="str">
        <v>Mint</v>
      </c>
      <c r="AC169" t="str">
        <v>Mint</v>
      </c>
      <c r="AD169" t="str">
        <v>Mint</v>
      </c>
      <c r="AE169" t="str">
        <v>Mint</v>
      </c>
      <c r="AF169" t="str">
        <v>Mint</v>
      </c>
      <c r="AG169" t="str">
        <v>Mint</v>
      </c>
      <c r="AH169" t="str">
        <v>Mint</v>
      </c>
      <c r="AI169" t="str">
        <v>Mint</v>
      </c>
      <c r="AJ169" t="str">
        <v>Mint</v>
      </c>
      <c r="AK169" t="str">
        <v>Mint</v>
      </c>
      <c r="AL169" t="str">
        <v>Mint</v>
      </c>
      <c r="AM169" t="str">
        <v>Mint</v>
      </c>
      <c r="AN169" t="str">
        <v>Mint</v>
      </c>
      <c r="AO169" t="str">
        <v>Mint</v>
      </c>
      <c r="AP169" t="str">
        <v>Mint</v>
      </c>
      <c r="AQ169" t="str">
        <v>Mint</v>
      </c>
      <c r="AR169" t="str">
        <v>Mint</v>
      </c>
      <c r="AS169" t="str">
        <v>Mint</v>
      </c>
      <c r="AT169" t="str">
        <v>Mint</v>
      </c>
      <c r="AU169" t="str">
        <v>Mint</v>
      </c>
      <c r="AV169" t="str">
        <v>Mint</v>
      </c>
      <c r="AW169" t="str">
        <v>Mint</v>
      </c>
      <c r="AX169" t="str">
        <v>Mint</v>
      </c>
      <c r="AY169" t="str">
        <v>Mint</v>
      </c>
      <c r="AZ169" t="str">
        <v>Mint</v>
      </c>
    </row>
    <row r="170" spans="1:52" x14ac:dyDescent="0.5">
      <c r="A170" s="760" t="s">
        <v>2033</v>
      </c>
      <c r="B170" t="s">
        <v>1422</v>
      </c>
      <c r="C170" t="s">
        <v>1526</v>
      </c>
      <c r="D170" t="s">
        <v>2034</v>
      </c>
      <c r="E170" t="s">
        <v>2034</v>
      </c>
      <c r="F170" t="s">
        <v>1432</v>
      </c>
      <c r="G170" t="s">
        <v>2035</v>
      </c>
      <c r="H170" t="s">
        <v>1427</v>
      </c>
      <c r="I170" t="s">
        <v>1427</v>
      </c>
      <c r="J170" t="str">
        <f t="shared" si="7"/>
        <v>b27.2</v>
      </c>
      <c r="K170" t="str">
        <f t="shared" si="6"/>
        <v>b41.2</v>
      </c>
      <c r="L170" t="str">
        <f t="shared" si="8"/>
        <v>b40.2</v>
      </c>
      <c r="P170" t="str">
        <v>Mung Bean</v>
      </c>
      <c r="R170" t="str">
        <v>Monopsis lutea</v>
      </c>
      <c r="S170" t="str">
        <v>Monopsis lutea</v>
      </c>
      <c r="T170" t="str">
        <v>Monopsis lutea</v>
      </c>
      <c r="U170" t="str">
        <v>Monopsis lutea</v>
      </c>
      <c r="V170" t="str">
        <v>Monopsis lutea</v>
      </c>
      <c r="W170" t="str">
        <v>Monopsis lutea</v>
      </c>
      <c r="X170" t="str">
        <v>Monopsis lutea</v>
      </c>
      <c r="Y170" t="str">
        <v>Monopsis lutea</v>
      </c>
      <c r="Z170" t="str">
        <v>Monopsis lutea</v>
      </c>
      <c r="AA170" t="str">
        <v>Monopsis lutea</v>
      </c>
      <c r="AB170" t="str">
        <v>Monopsis lutea</v>
      </c>
      <c r="AC170" t="str">
        <v>Monopsis lutea</v>
      </c>
      <c r="AD170" t="str">
        <v>Monopsis lutea</v>
      </c>
      <c r="AE170" t="str">
        <v>Monopsis lutea</v>
      </c>
      <c r="AF170" t="str">
        <v>Monopsis lutea</v>
      </c>
      <c r="AG170" t="str">
        <v>Monopsis lutea</v>
      </c>
      <c r="AH170" t="str">
        <v>Monopsis lutea</v>
      </c>
      <c r="AI170" t="str">
        <v>Monopsis lutea</v>
      </c>
      <c r="AJ170" t="str">
        <v>Monopsis lutea</v>
      </c>
      <c r="AK170" t="str">
        <v>Monopsis lutea</v>
      </c>
      <c r="AL170" t="str">
        <v>Monopsis lutea</v>
      </c>
      <c r="AM170" t="str">
        <v>Monopsis lutea</v>
      </c>
      <c r="AN170" t="str">
        <v>Monopsis lutea</v>
      </c>
      <c r="AO170" t="str">
        <v>Monopsis lutea</v>
      </c>
      <c r="AP170" t="str">
        <v>Monopsis lutea</v>
      </c>
      <c r="AQ170" t="str">
        <v>Monopsis lutea</v>
      </c>
      <c r="AR170" t="str">
        <v>Monopsis lutea</v>
      </c>
      <c r="AS170" t="str">
        <v>Monopsis lutea</v>
      </c>
      <c r="AT170" t="str">
        <v>Monopsis lutea</v>
      </c>
      <c r="AU170" t="str">
        <v>Monopsis lutea</v>
      </c>
      <c r="AV170" t="str">
        <v>Monopsis lutea</v>
      </c>
      <c r="AW170" t="str">
        <v>Monopsis lutea</v>
      </c>
      <c r="AX170" t="str">
        <v>Monopsis lutea</v>
      </c>
      <c r="AY170" t="str">
        <v>Monopsis lutea</v>
      </c>
      <c r="AZ170" t="str">
        <v>Monopsis lutea</v>
      </c>
    </row>
    <row r="171" spans="1:52" x14ac:dyDescent="0.5">
      <c r="A171" s="760" t="s">
        <v>2036</v>
      </c>
      <c r="B171" t="s">
        <v>1422</v>
      </c>
      <c r="C171" t="s">
        <v>1526</v>
      </c>
      <c r="D171" t="s">
        <v>2037</v>
      </c>
      <c r="E171" t="s">
        <v>2037</v>
      </c>
      <c r="F171" t="s">
        <v>2038</v>
      </c>
      <c r="G171" t="s">
        <v>2039</v>
      </c>
      <c r="H171" t="s">
        <v>1427</v>
      </c>
      <c r="I171" t="s">
        <v>1427</v>
      </c>
      <c r="J171" t="str">
        <f t="shared" si="7"/>
        <v>b27.2</v>
      </c>
      <c r="K171" t="str">
        <f t="shared" si="6"/>
        <v>b41.2</v>
      </c>
      <c r="L171" t="str">
        <f t="shared" si="8"/>
        <v>b40.2</v>
      </c>
      <c r="P171" t="str">
        <v>Mushroom</v>
      </c>
      <c r="R171" t="str">
        <v>Mung Bean</v>
      </c>
      <c r="S171" t="str">
        <v>Mung Bean</v>
      </c>
      <c r="T171" t="str">
        <v>Mung Bean</v>
      </c>
      <c r="U171" t="str">
        <v>Mung Bean</v>
      </c>
      <c r="V171" t="str">
        <v>Mung Bean</v>
      </c>
      <c r="W171" t="str">
        <v>Mung Bean</v>
      </c>
      <c r="X171" t="str">
        <v>Mung Bean</v>
      </c>
      <c r="Y171" t="str">
        <v>Mung Bean</v>
      </c>
      <c r="Z171" t="str">
        <v>Mung Bean</v>
      </c>
      <c r="AA171" t="str">
        <v>Mung Bean</v>
      </c>
      <c r="AB171" t="str">
        <v>Mung Bean</v>
      </c>
      <c r="AC171" t="str">
        <v>Mung Bean</v>
      </c>
      <c r="AD171" t="str">
        <v>Mung Bean</v>
      </c>
      <c r="AE171" t="str">
        <v>Mung Bean</v>
      </c>
      <c r="AF171" t="str">
        <v>Mung Bean</v>
      </c>
      <c r="AG171" t="str">
        <v>Mung Bean</v>
      </c>
      <c r="AH171" t="str">
        <v>Mung Bean</v>
      </c>
      <c r="AI171" t="str">
        <v>Mung Bean</v>
      </c>
      <c r="AJ171" t="str">
        <v>Mung Bean</v>
      </c>
      <c r="AK171" t="str">
        <v>Mung Bean</v>
      </c>
      <c r="AL171" t="str">
        <v>Mung Bean</v>
      </c>
      <c r="AM171" t="str">
        <v>Mung Bean</v>
      </c>
      <c r="AN171" t="str">
        <v>Mung Bean</v>
      </c>
      <c r="AO171" t="str">
        <v>Mung Bean</v>
      </c>
      <c r="AP171" t="str">
        <v>Mung Bean</v>
      </c>
      <c r="AQ171" t="str">
        <v>Mung Bean</v>
      </c>
      <c r="AR171" t="str">
        <v>Mung Bean</v>
      </c>
      <c r="AS171" t="str">
        <v>Mung Bean</v>
      </c>
      <c r="AT171" t="str">
        <v>Mung Bean</v>
      </c>
      <c r="AU171" t="str">
        <v>Mung Bean</v>
      </c>
      <c r="AV171" t="str">
        <v>Mung Bean</v>
      </c>
      <c r="AW171" t="str">
        <v>Mung Bean</v>
      </c>
      <c r="AX171" t="str">
        <v>Mung Bean</v>
      </c>
      <c r="AY171" t="str">
        <v>Mung Bean</v>
      </c>
      <c r="AZ171" t="str">
        <v>Mung Bean</v>
      </c>
    </row>
    <row r="172" spans="1:52" x14ac:dyDescent="0.5">
      <c r="A172" s="760" t="s">
        <v>2040</v>
      </c>
      <c r="B172" t="s">
        <v>1422</v>
      </c>
      <c r="C172" t="s">
        <v>1526</v>
      </c>
      <c r="D172" t="s">
        <v>2041</v>
      </c>
      <c r="E172" t="s">
        <v>2041</v>
      </c>
      <c r="F172" t="s">
        <v>2042</v>
      </c>
      <c r="G172" t="s">
        <v>2043</v>
      </c>
      <c r="H172" t="s">
        <v>1427</v>
      </c>
      <c r="I172" t="s">
        <v>1427</v>
      </c>
      <c r="J172" t="str">
        <f t="shared" si="7"/>
        <v>b27.2</v>
      </c>
      <c r="K172" t="str">
        <f t="shared" si="6"/>
        <v>b41.2</v>
      </c>
      <c r="L172" t="str">
        <f t="shared" si="8"/>
        <v>b40.2</v>
      </c>
      <c r="P172" t="str">
        <v>Mustard Seed</v>
      </c>
      <c r="R172" t="str">
        <v>Mushroom</v>
      </c>
      <c r="S172" t="str">
        <v>Mushroom</v>
      </c>
      <c r="T172" t="str">
        <v>Mushroom</v>
      </c>
      <c r="U172" t="str">
        <v>Mushroom</v>
      </c>
      <c r="V172" t="str">
        <v>Mushroom</v>
      </c>
      <c r="W172" t="str">
        <v>Mushroom</v>
      </c>
      <c r="X172" t="str">
        <v>Mushroom</v>
      </c>
      <c r="Y172" t="str">
        <v>Mushroom</v>
      </c>
      <c r="Z172" t="str">
        <v>Mushroom</v>
      </c>
      <c r="AA172" t="str">
        <v>Mushroom</v>
      </c>
      <c r="AB172" t="str">
        <v>Mushroom</v>
      </c>
      <c r="AC172" t="str">
        <v>Mushroom</v>
      </c>
      <c r="AD172" t="str">
        <v>Mushroom</v>
      </c>
      <c r="AE172" t="str">
        <v>Mushroom</v>
      </c>
      <c r="AF172" t="str">
        <v>Mushroom</v>
      </c>
      <c r="AG172" t="str">
        <v>Mushroom</v>
      </c>
      <c r="AH172" t="str">
        <v>Mushroom</v>
      </c>
      <c r="AI172" t="str">
        <v>Mushroom</v>
      </c>
      <c r="AJ172" t="str">
        <v>Mushroom</v>
      </c>
      <c r="AK172" t="str">
        <v>Mushroom</v>
      </c>
      <c r="AL172" t="str">
        <v>Mushroom</v>
      </c>
      <c r="AM172" t="str">
        <v>Mushroom</v>
      </c>
      <c r="AN172" t="str">
        <v>Mushroom</v>
      </c>
      <c r="AO172" t="str">
        <v>Mushroom</v>
      </c>
      <c r="AP172" t="str">
        <v>Mushroom</v>
      </c>
      <c r="AQ172" t="str">
        <v>Mushroom</v>
      </c>
      <c r="AR172" t="str">
        <v>Mushroom</v>
      </c>
      <c r="AS172" t="str">
        <v>Mushroom</v>
      </c>
      <c r="AT172" t="str">
        <v>Mushroom</v>
      </c>
      <c r="AU172" t="str">
        <v>Mushroom</v>
      </c>
      <c r="AV172" t="str">
        <v>Mushroom</v>
      </c>
      <c r="AW172" t="str">
        <v>Mushroom</v>
      </c>
      <c r="AX172" t="str">
        <v>Mushroom</v>
      </c>
      <c r="AY172" t="str">
        <v>Mushroom</v>
      </c>
      <c r="AZ172" t="str">
        <v>Mushroom</v>
      </c>
    </row>
    <row r="173" spans="1:52" x14ac:dyDescent="0.5">
      <c r="A173" s="760" t="s">
        <v>2044</v>
      </c>
      <c r="B173" t="s">
        <v>1422</v>
      </c>
      <c r="C173" t="s">
        <v>1526</v>
      </c>
      <c r="D173" t="s">
        <v>2045</v>
      </c>
      <c r="E173" t="s">
        <v>2045</v>
      </c>
      <c r="F173" t="s">
        <v>1432</v>
      </c>
      <c r="G173" t="s">
        <v>2046</v>
      </c>
      <c r="H173" t="s">
        <v>1427</v>
      </c>
      <c r="I173" t="s">
        <v>1427</v>
      </c>
      <c r="J173" t="str">
        <f t="shared" si="7"/>
        <v>b27.2</v>
      </c>
      <c r="K173" t="str">
        <f t="shared" si="6"/>
        <v>b41.2</v>
      </c>
      <c r="L173" t="str">
        <f t="shared" si="8"/>
        <v>b40.2</v>
      </c>
      <c r="P173" t="str">
        <v>Napier Grass</v>
      </c>
      <c r="R173" t="str">
        <v>Mustard Seed</v>
      </c>
      <c r="S173" t="str">
        <v>Mustard Seed</v>
      </c>
      <c r="T173" t="str">
        <v>Mustard Seed</v>
      </c>
      <c r="U173" t="str">
        <v>Mustard Seed</v>
      </c>
      <c r="V173" t="str">
        <v>Mustard Seed</v>
      </c>
      <c r="W173" t="str">
        <v>Mustard Seed</v>
      </c>
      <c r="X173" t="str">
        <v>Mustard Seed</v>
      </c>
      <c r="Y173" t="str">
        <v>Mustard Seed</v>
      </c>
      <c r="Z173" t="str">
        <v>Mustard Seed</v>
      </c>
      <c r="AA173" t="str">
        <v>Mustard Seed</v>
      </c>
      <c r="AB173" t="str">
        <v>Mustard Seed</v>
      </c>
      <c r="AC173" t="str">
        <v>Mustard Seed</v>
      </c>
      <c r="AD173" t="str">
        <v>Mustard Seed</v>
      </c>
      <c r="AE173" t="str">
        <v>Mustard Seed</v>
      </c>
      <c r="AF173" t="str">
        <v>Mustard Seed</v>
      </c>
      <c r="AG173" t="str">
        <v>Mustard Seed</v>
      </c>
      <c r="AH173" t="str">
        <v>Mustard Seed</v>
      </c>
      <c r="AI173" t="str">
        <v>Mustard Seed</v>
      </c>
      <c r="AJ173" t="str">
        <v>Mustard Seed</v>
      </c>
      <c r="AK173" t="str">
        <v>Mustard Seed</v>
      </c>
      <c r="AL173" t="str">
        <v>Mustard Seed</v>
      </c>
      <c r="AM173" t="str">
        <v>Mustard Seed</v>
      </c>
      <c r="AN173" t="str">
        <v>Mustard Seed</v>
      </c>
      <c r="AO173" t="str">
        <v>Mustard Seed</v>
      </c>
      <c r="AP173" t="str">
        <v>Mustard Seed</v>
      </c>
      <c r="AQ173" t="str">
        <v>Mustard Seed</v>
      </c>
      <c r="AR173" t="str">
        <v>Mustard Seed</v>
      </c>
      <c r="AS173" t="str">
        <v>Mustard Seed</v>
      </c>
      <c r="AT173" t="str">
        <v>Mustard Seed</v>
      </c>
      <c r="AU173" t="str">
        <v>Mustard Seed</v>
      </c>
      <c r="AV173" t="str">
        <v>Mustard Seed</v>
      </c>
      <c r="AW173" t="str">
        <v>Mustard Seed</v>
      </c>
      <c r="AX173" t="str">
        <v>Mustard Seed</v>
      </c>
      <c r="AY173" t="str">
        <v>Mustard Seed</v>
      </c>
      <c r="AZ173" t="str">
        <v>Mustard Seed</v>
      </c>
    </row>
    <row r="174" spans="1:52" x14ac:dyDescent="0.5">
      <c r="A174" s="760" t="s">
        <v>2047</v>
      </c>
      <c r="B174" t="s">
        <v>1422</v>
      </c>
      <c r="C174" t="s">
        <v>1526</v>
      </c>
      <c r="D174" t="s">
        <v>2048</v>
      </c>
      <c r="E174" t="s">
        <v>2048</v>
      </c>
      <c r="F174" t="s">
        <v>2042</v>
      </c>
      <c r="G174" t="s">
        <v>2049</v>
      </c>
      <c r="H174" t="s">
        <v>1427</v>
      </c>
      <c r="I174" t="s">
        <v>1427</v>
      </c>
      <c r="J174" t="str">
        <f t="shared" si="7"/>
        <v>b27.2</v>
      </c>
      <c r="K174" t="str">
        <f t="shared" si="6"/>
        <v>b41.2</v>
      </c>
      <c r="L174" t="str">
        <f t="shared" si="8"/>
        <v>b40.2</v>
      </c>
      <c r="P174" t="str">
        <v>New Cocoyam</v>
      </c>
      <c r="R174" t="str">
        <v>Napier Grass</v>
      </c>
      <c r="S174" t="str">
        <v>Napier Grass</v>
      </c>
      <c r="T174" t="str">
        <v>Napier Grass</v>
      </c>
      <c r="U174" t="str">
        <v>Napier Grass</v>
      </c>
      <c r="V174" t="str">
        <v>Napier Grass</v>
      </c>
      <c r="W174" t="str">
        <v>Napier Grass</v>
      </c>
      <c r="X174" t="str">
        <v>Napier Grass</v>
      </c>
      <c r="Y174" t="str">
        <v>Napier Grass</v>
      </c>
      <c r="Z174" t="str">
        <v>Napier Grass</v>
      </c>
      <c r="AA174" t="str">
        <v>Napier Grass</v>
      </c>
      <c r="AB174" t="str">
        <v>Napier Grass</v>
      </c>
      <c r="AC174" t="str">
        <v>Napier Grass</v>
      </c>
      <c r="AD174" t="str">
        <v>Napier Grass</v>
      </c>
      <c r="AE174" t="str">
        <v>Napier Grass</v>
      </c>
      <c r="AF174" t="str">
        <v>Napier Grass</v>
      </c>
      <c r="AG174" t="str">
        <v>Napier Grass</v>
      </c>
      <c r="AH174" t="str">
        <v>Napier Grass</v>
      </c>
      <c r="AI174" t="str">
        <v>Napier Grass</v>
      </c>
      <c r="AJ174" t="str">
        <v>Napier Grass</v>
      </c>
      <c r="AK174" t="str">
        <v>Napier Grass</v>
      </c>
      <c r="AL174" t="str">
        <v>Napier Grass</v>
      </c>
      <c r="AM174" t="str">
        <v>Napier Grass</v>
      </c>
      <c r="AN174" t="str">
        <v>Napier Grass</v>
      </c>
      <c r="AO174" t="str">
        <v>Napier Grass</v>
      </c>
      <c r="AP174" t="str">
        <v>Napier Grass</v>
      </c>
      <c r="AQ174" t="str">
        <v>Napier Grass</v>
      </c>
      <c r="AR174" t="str">
        <v>Napier Grass</v>
      </c>
      <c r="AS174" t="str">
        <v>Napier Grass</v>
      </c>
      <c r="AT174" t="str">
        <v>Napier Grass</v>
      </c>
      <c r="AU174" t="str">
        <v>Napier Grass</v>
      </c>
      <c r="AV174" t="str">
        <v>Napier Grass</v>
      </c>
      <c r="AW174" t="str">
        <v>Napier Grass</v>
      </c>
      <c r="AX174" t="str">
        <v>Napier Grass</v>
      </c>
      <c r="AY174" t="str">
        <v>Napier Grass</v>
      </c>
      <c r="AZ174" t="str">
        <v>Napier Grass</v>
      </c>
    </row>
    <row r="175" spans="1:52" x14ac:dyDescent="0.5">
      <c r="A175" s="760" t="s">
        <v>2050</v>
      </c>
      <c r="B175" t="s">
        <v>1422</v>
      </c>
      <c r="C175" t="s">
        <v>1526</v>
      </c>
      <c r="D175" t="s">
        <v>2051</v>
      </c>
      <c r="E175" t="s">
        <v>2051</v>
      </c>
      <c r="F175" t="s">
        <v>1425</v>
      </c>
      <c r="G175" t="s">
        <v>2052</v>
      </c>
      <c r="H175" t="s">
        <v>1427</v>
      </c>
      <c r="I175" t="s">
        <v>1427</v>
      </c>
      <c r="J175" t="str">
        <f t="shared" si="7"/>
        <v>b27.2</v>
      </c>
      <c r="K175" t="str">
        <f t="shared" si="6"/>
        <v>b41.2</v>
      </c>
      <c r="L175" t="str">
        <f t="shared" si="8"/>
        <v>b40.2</v>
      </c>
      <c r="P175" t="str">
        <v>Niger</v>
      </c>
      <c r="R175" t="str">
        <v>New Cocoyam</v>
      </c>
      <c r="S175" t="str">
        <v>New Cocoyam</v>
      </c>
      <c r="T175" t="str">
        <v>New Cocoyam</v>
      </c>
      <c r="U175" t="str">
        <v>New Cocoyam</v>
      </c>
      <c r="V175" t="str">
        <v>New Cocoyam</v>
      </c>
      <c r="W175" t="str">
        <v>New Cocoyam</v>
      </c>
      <c r="X175" t="str">
        <v>New Cocoyam</v>
      </c>
      <c r="Y175" t="str">
        <v>New Cocoyam</v>
      </c>
      <c r="Z175" t="str">
        <v>New Cocoyam</v>
      </c>
      <c r="AA175" t="str">
        <v>New Cocoyam</v>
      </c>
      <c r="AB175" t="str">
        <v>New Cocoyam</v>
      </c>
      <c r="AC175" t="str">
        <v>New Cocoyam</v>
      </c>
      <c r="AD175" t="str">
        <v>New Cocoyam</v>
      </c>
      <c r="AE175" t="str">
        <v>New Cocoyam</v>
      </c>
      <c r="AF175" t="str">
        <v>New Cocoyam</v>
      </c>
      <c r="AG175" t="str">
        <v>New Cocoyam</v>
      </c>
      <c r="AH175" t="str">
        <v>New Cocoyam</v>
      </c>
      <c r="AI175" t="str">
        <v>New Cocoyam</v>
      </c>
      <c r="AJ175" t="str">
        <v>New Cocoyam</v>
      </c>
      <c r="AK175" t="str">
        <v>New Cocoyam</v>
      </c>
      <c r="AL175" t="str">
        <v>New Cocoyam</v>
      </c>
      <c r="AM175" t="str">
        <v>New Cocoyam</v>
      </c>
      <c r="AN175" t="str">
        <v>New Cocoyam</v>
      </c>
      <c r="AO175" t="str">
        <v>New Cocoyam</v>
      </c>
      <c r="AP175" t="str">
        <v>New Cocoyam</v>
      </c>
      <c r="AQ175" t="str">
        <v>New Cocoyam</v>
      </c>
      <c r="AR175" t="str">
        <v>New Cocoyam</v>
      </c>
      <c r="AS175" t="str">
        <v>New Cocoyam</v>
      </c>
      <c r="AT175" t="str">
        <v>New Cocoyam</v>
      </c>
      <c r="AU175" t="str">
        <v>New Cocoyam</v>
      </c>
      <c r="AV175" t="str">
        <v>New Cocoyam</v>
      </c>
      <c r="AW175" t="str">
        <v>New Cocoyam</v>
      </c>
      <c r="AX175" t="str">
        <v>New Cocoyam</v>
      </c>
      <c r="AY175" t="str">
        <v>New Cocoyam</v>
      </c>
      <c r="AZ175" t="str">
        <v>New Cocoyam</v>
      </c>
    </row>
    <row r="176" spans="1:52" x14ac:dyDescent="0.5">
      <c r="A176" s="760" t="s">
        <v>2053</v>
      </c>
      <c r="B176" t="s">
        <v>1422</v>
      </c>
      <c r="C176" t="s">
        <v>1526</v>
      </c>
      <c r="D176" t="s">
        <v>2054</v>
      </c>
      <c r="E176" t="s">
        <v>2055</v>
      </c>
      <c r="F176" t="s">
        <v>1453</v>
      </c>
      <c r="G176" t="s">
        <v>2056</v>
      </c>
      <c r="H176" t="s">
        <v>1427</v>
      </c>
      <c r="I176" t="s">
        <v>1437</v>
      </c>
      <c r="J176" t="str">
        <f t="shared" si="7"/>
        <v>a17.1</v>
      </c>
      <c r="K176" t="str">
        <f t="shared" si="6"/>
        <v>a17.2</v>
      </c>
      <c r="L176" t="str">
        <f t="shared" si="8"/>
        <v>a17</v>
      </c>
      <c r="P176" t="str">
        <v>Nutmeg &amp; Mace</v>
      </c>
      <c r="R176" t="str">
        <v>Niger</v>
      </c>
      <c r="S176" t="str">
        <v>Niger</v>
      </c>
      <c r="T176" t="str">
        <v>Niger</v>
      </c>
      <c r="U176" t="str">
        <v>Niger</v>
      </c>
      <c r="V176" t="str">
        <v>Niger</v>
      </c>
      <c r="W176" t="str">
        <v>Niger</v>
      </c>
      <c r="X176" t="str">
        <v>Niger</v>
      </c>
      <c r="Y176" t="str">
        <v>Niger</v>
      </c>
      <c r="Z176" t="str">
        <v>Niger</v>
      </c>
      <c r="AA176" t="str">
        <v>Niger</v>
      </c>
      <c r="AB176" t="str">
        <v>Niger</v>
      </c>
      <c r="AC176" t="str">
        <v>Niger</v>
      </c>
      <c r="AD176" t="str">
        <v>Niger</v>
      </c>
      <c r="AE176" t="str">
        <v>Niger</v>
      </c>
      <c r="AF176" t="str">
        <v>Niger</v>
      </c>
      <c r="AG176" t="str">
        <v>Niger</v>
      </c>
      <c r="AH176" t="str">
        <v>Niger</v>
      </c>
      <c r="AI176" t="str">
        <v>Niger</v>
      </c>
      <c r="AJ176" t="str">
        <v>Niger</v>
      </c>
      <c r="AK176" t="str">
        <v>Niger</v>
      </c>
      <c r="AL176" t="str">
        <v>Niger</v>
      </c>
      <c r="AM176" t="str">
        <v>Niger</v>
      </c>
      <c r="AN176" t="str">
        <v>Niger</v>
      </c>
      <c r="AO176" t="str">
        <v>Niger</v>
      </c>
      <c r="AP176" t="str">
        <v>Niger</v>
      </c>
      <c r="AQ176" t="str">
        <v>Niger</v>
      </c>
      <c r="AR176" t="str">
        <v>Niger</v>
      </c>
      <c r="AS176" t="str">
        <v>Niger</v>
      </c>
      <c r="AT176" t="str">
        <v>Niger</v>
      </c>
      <c r="AU176" t="str">
        <v>Niger</v>
      </c>
      <c r="AV176" t="str">
        <v>Niger</v>
      </c>
      <c r="AW176" t="str">
        <v>Niger</v>
      </c>
      <c r="AX176" t="str">
        <v>Niger</v>
      </c>
      <c r="AY176" t="str">
        <v>Niger</v>
      </c>
      <c r="AZ176" t="str">
        <v>Niger</v>
      </c>
    </row>
    <row r="177" spans="1:52" x14ac:dyDescent="0.5">
      <c r="A177" s="760" t="s">
        <v>2057</v>
      </c>
      <c r="B177" t="s">
        <v>1422</v>
      </c>
      <c r="C177" t="s">
        <v>1526</v>
      </c>
      <c r="D177" t="s">
        <v>2058</v>
      </c>
      <c r="E177" t="s">
        <v>2058</v>
      </c>
      <c r="F177" t="s">
        <v>2038</v>
      </c>
      <c r="G177" t="s">
        <v>2059</v>
      </c>
      <c r="H177" t="s">
        <v>1427</v>
      </c>
      <c r="I177" t="s">
        <v>1427</v>
      </c>
      <c r="J177" t="str">
        <f t="shared" si="7"/>
        <v>b27.2</v>
      </c>
      <c r="K177" t="str">
        <f t="shared" si="6"/>
        <v>b41.2</v>
      </c>
      <c r="L177" t="str">
        <f t="shared" si="8"/>
        <v>b40.2</v>
      </c>
      <c r="P177" t="str">
        <v>Oats</v>
      </c>
      <c r="R177" t="str">
        <v>Nutmeg &amp; Mace</v>
      </c>
      <c r="S177" t="str">
        <v>Nutmeg &amp; Mace</v>
      </c>
      <c r="T177" t="str">
        <v>Nutmeg &amp; Mace</v>
      </c>
      <c r="U177" t="str">
        <v>Nutmeg &amp; Mace</v>
      </c>
      <c r="V177" t="str">
        <v>Nutmeg &amp; Mace</v>
      </c>
      <c r="W177" t="str">
        <v>Nutmeg &amp; Mace</v>
      </c>
      <c r="X177" t="str">
        <v>Nutmeg &amp; Mace</v>
      </c>
      <c r="Y177" t="str">
        <v>Nutmeg &amp; Mace</v>
      </c>
      <c r="Z177" t="str">
        <v>Nutmeg &amp; Mace</v>
      </c>
      <c r="AA177" t="str">
        <v>Nutmeg &amp; Mace</v>
      </c>
      <c r="AB177" t="str">
        <v>Nutmeg &amp; Mace</v>
      </c>
      <c r="AC177" t="str">
        <v>Nutmeg &amp; Mace</v>
      </c>
      <c r="AD177" t="str">
        <v>Nutmeg &amp; Mace</v>
      </c>
      <c r="AE177" t="str">
        <v>Nutmeg &amp; Mace</v>
      </c>
      <c r="AF177" t="str">
        <v>Nutmeg &amp; Mace</v>
      </c>
      <c r="AG177" t="str">
        <v>Nutmeg &amp; Mace</v>
      </c>
      <c r="AH177" t="str">
        <v>Nutmeg &amp; Mace</v>
      </c>
      <c r="AI177" t="str">
        <v>Nutmeg &amp; Mace</v>
      </c>
      <c r="AJ177" t="str">
        <v>Nutmeg &amp; Mace</v>
      </c>
      <c r="AK177" t="str">
        <v>Nutmeg &amp; Mace</v>
      </c>
      <c r="AL177" t="str">
        <v>Nutmeg &amp; Mace</v>
      </c>
      <c r="AM177" t="str">
        <v>Nutmeg &amp; Mace</v>
      </c>
      <c r="AN177" t="str">
        <v>Nutmeg &amp; Mace</v>
      </c>
      <c r="AO177" t="str">
        <v>Nutmeg &amp; Mace</v>
      </c>
      <c r="AP177" t="str">
        <v>Nutmeg &amp; Mace</v>
      </c>
      <c r="AQ177" t="str">
        <v>Nutmeg &amp; Mace</v>
      </c>
      <c r="AR177" t="str">
        <v>Nutmeg &amp; Mace</v>
      </c>
      <c r="AS177" t="str">
        <v>Nutmeg &amp; Mace</v>
      </c>
      <c r="AT177" t="str">
        <v>Nutmeg &amp; Mace</v>
      </c>
      <c r="AU177" t="str">
        <v>Nutmeg &amp; Mace</v>
      </c>
      <c r="AV177" t="str">
        <v>Nutmeg &amp; Mace</v>
      </c>
      <c r="AW177" t="str">
        <v>Nutmeg &amp; Mace</v>
      </c>
      <c r="AX177" t="str">
        <v>Nutmeg &amp; Mace</v>
      </c>
      <c r="AY177" t="str">
        <v>Nutmeg &amp; Mace</v>
      </c>
      <c r="AZ177" t="str">
        <v>Nutmeg &amp; Mace</v>
      </c>
    </row>
    <row r="178" spans="1:52" x14ac:dyDescent="0.5">
      <c r="A178" s="760" t="s">
        <v>2060</v>
      </c>
      <c r="B178" t="s">
        <v>1422</v>
      </c>
      <c r="C178" t="s">
        <v>1526</v>
      </c>
      <c r="D178" t="s">
        <v>2061</v>
      </c>
      <c r="E178" t="s">
        <v>2061</v>
      </c>
      <c r="F178" t="s">
        <v>1453</v>
      </c>
      <c r="G178" t="s">
        <v>2062</v>
      </c>
      <c r="H178" t="s">
        <v>1427</v>
      </c>
      <c r="I178" t="s">
        <v>1427</v>
      </c>
      <c r="J178" t="str">
        <f t="shared" si="7"/>
        <v>b27.2</v>
      </c>
      <c r="K178" t="str">
        <f t="shared" si="6"/>
        <v>b41.2</v>
      </c>
      <c r="L178" t="str">
        <f t="shared" si="8"/>
        <v>b40.2</v>
      </c>
      <c r="P178" t="str">
        <v>Okra</v>
      </c>
      <c r="R178" t="str">
        <v>Oats</v>
      </c>
      <c r="S178" t="str">
        <v>Oats</v>
      </c>
      <c r="T178" t="str">
        <v>Oats</v>
      </c>
      <c r="U178" t="str">
        <v>Oats</v>
      </c>
      <c r="V178" t="str">
        <v>Oats</v>
      </c>
      <c r="W178" t="str">
        <v>Oats</v>
      </c>
      <c r="X178" t="str">
        <v>Oats</v>
      </c>
      <c r="Y178" t="str">
        <v>Oats</v>
      </c>
      <c r="Z178" t="str">
        <v>Oats</v>
      </c>
      <c r="AA178" t="str">
        <v>Oats</v>
      </c>
      <c r="AB178" t="str">
        <v>Oats</v>
      </c>
      <c r="AC178" t="str">
        <v>Oats</v>
      </c>
      <c r="AD178" t="str">
        <v>Oats</v>
      </c>
      <c r="AE178" t="str">
        <v>Oats</v>
      </c>
      <c r="AF178" t="str">
        <v>Oats</v>
      </c>
      <c r="AG178" t="str">
        <v>Oats</v>
      </c>
      <c r="AH178" t="str">
        <v>Oats</v>
      </c>
      <c r="AI178" t="str">
        <v>Oats</v>
      </c>
      <c r="AJ178" t="str">
        <v>Oats</v>
      </c>
      <c r="AK178" t="str">
        <v>Oats</v>
      </c>
      <c r="AL178" t="str">
        <v>Oats</v>
      </c>
      <c r="AM178" t="str">
        <v>Oats</v>
      </c>
      <c r="AN178" t="str">
        <v>Oats</v>
      </c>
      <c r="AO178" t="str">
        <v>Oats</v>
      </c>
      <c r="AP178" t="str">
        <v>Oats</v>
      </c>
      <c r="AQ178" t="str">
        <v>Oats</v>
      </c>
      <c r="AR178" t="str">
        <v>Oats</v>
      </c>
      <c r="AS178" t="str">
        <v>Oats</v>
      </c>
      <c r="AT178" t="str">
        <v>Oats</v>
      </c>
      <c r="AU178" t="str">
        <v>Oats</v>
      </c>
      <c r="AV178" t="str">
        <v>Oats</v>
      </c>
      <c r="AW178" t="str">
        <v>Oats</v>
      </c>
      <c r="AX178" t="str">
        <v>Oats</v>
      </c>
      <c r="AY178" t="str">
        <v>Oats</v>
      </c>
      <c r="AZ178" t="str">
        <v>Oats</v>
      </c>
    </row>
    <row r="179" spans="1:52" x14ac:dyDescent="0.5">
      <c r="A179" s="760" t="s">
        <v>2063</v>
      </c>
      <c r="B179" t="s">
        <v>1422</v>
      </c>
      <c r="C179" t="s">
        <v>1519</v>
      </c>
      <c r="D179" t="s">
        <v>2064</v>
      </c>
      <c r="E179" t="s">
        <v>2065</v>
      </c>
      <c r="F179" t="s">
        <v>1453</v>
      </c>
      <c r="G179" t="s">
        <v>1684</v>
      </c>
      <c r="H179" t="s">
        <v>1427</v>
      </c>
      <c r="I179" t="s">
        <v>1427</v>
      </c>
      <c r="J179" t="str">
        <f t="shared" si="7"/>
        <v>b27.2</v>
      </c>
      <c r="K179" t="str">
        <f t="shared" si="6"/>
        <v>b41.2</v>
      </c>
      <c r="L179" t="str">
        <f t="shared" si="8"/>
        <v>b40.2</v>
      </c>
      <c r="P179" t="str">
        <v>Olive</v>
      </c>
      <c r="R179" t="str">
        <v>Okra</v>
      </c>
      <c r="S179" t="str">
        <v>Okra</v>
      </c>
      <c r="T179" t="str">
        <v>Okra</v>
      </c>
      <c r="U179" t="str">
        <v>Okra</v>
      </c>
      <c r="V179" t="str">
        <v>Okra</v>
      </c>
      <c r="W179" t="str">
        <v>Okra</v>
      </c>
      <c r="X179" t="str">
        <v>Okra</v>
      </c>
      <c r="Y179" t="str">
        <v>Okra</v>
      </c>
      <c r="Z179" t="str">
        <v>Okra</v>
      </c>
      <c r="AA179" t="str">
        <v>Okra</v>
      </c>
      <c r="AB179" t="str">
        <v>Okra</v>
      </c>
      <c r="AC179" t="str">
        <v>Okra</v>
      </c>
      <c r="AD179" t="str">
        <v>Okra</v>
      </c>
      <c r="AE179" t="str">
        <v>Okra</v>
      </c>
      <c r="AF179" t="str">
        <v>Okra</v>
      </c>
      <c r="AG179" t="str">
        <v>Okra</v>
      </c>
      <c r="AH179" t="str">
        <v>Okra</v>
      </c>
      <c r="AI179" t="str">
        <v>Okra</v>
      </c>
      <c r="AJ179" t="str">
        <v>Okra</v>
      </c>
      <c r="AK179" t="str">
        <v>Okra</v>
      </c>
      <c r="AL179" t="str">
        <v>Okra</v>
      </c>
      <c r="AM179" t="str">
        <v>Okra</v>
      </c>
      <c r="AN179" t="str">
        <v>Okra</v>
      </c>
      <c r="AO179" t="str">
        <v>Okra</v>
      </c>
      <c r="AP179" t="str">
        <v>Okra</v>
      </c>
      <c r="AQ179" t="str">
        <v>Okra</v>
      </c>
      <c r="AR179" t="str">
        <v>Okra</v>
      </c>
      <c r="AS179" t="str">
        <v>Okra</v>
      </c>
      <c r="AT179" t="str">
        <v>Okra</v>
      </c>
      <c r="AU179" t="str">
        <v>Okra</v>
      </c>
      <c r="AV179" t="str">
        <v>Okra</v>
      </c>
      <c r="AW179" t="str">
        <v>Okra</v>
      </c>
      <c r="AX179" t="str">
        <v>Okra</v>
      </c>
      <c r="AY179" t="str">
        <v>Okra</v>
      </c>
      <c r="AZ179" t="str">
        <v>Okra</v>
      </c>
    </row>
    <row r="180" spans="1:52" x14ac:dyDescent="0.5">
      <c r="A180" s="760" t="s">
        <v>2066</v>
      </c>
      <c r="B180" t="s">
        <v>1422</v>
      </c>
      <c r="C180" t="s">
        <v>1519</v>
      </c>
      <c r="D180" t="s">
        <v>2067</v>
      </c>
      <c r="E180" t="s">
        <v>2068</v>
      </c>
      <c r="F180" t="s">
        <v>2038</v>
      </c>
      <c r="G180" t="s">
        <v>2069</v>
      </c>
      <c r="H180" t="s">
        <v>1427</v>
      </c>
      <c r="I180" t="s">
        <v>1427</v>
      </c>
      <c r="J180" t="str">
        <f t="shared" si="7"/>
        <v>b27.2</v>
      </c>
      <c r="K180" t="str">
        <f t="shared" si="6"/>
        <v>b41.2</v>
      </c>
      <c r="L180" t="str">
        <f t="shared" si="8"/>
        <v>b40.2</v>
      </c>
      <c r="P180" t="str">
        <v>Onion</v>
      </c>
      <c r="R180" t="str">
        <v>Olive</v>
      </c>
      <c r="S180" t="str">
        <v>Olive</v>
      </c>
      <c r="T180" t="str">
        <v>Olive</v>
      </c>
      <c r="U180" t="str">
        <v>Olive</v>
      </c>
      <c r="V180" t="str">
        <v>Olive</v>
      </c>
      <c r="W180" t="str">
        <v>Olive</v>
      </c>
      <c r="X180" t="str">
        <v>Olive</v>
      </c>
      <c r="Y180" t="str">
        <v>Olive</v>
      </c>
      <c r="Z180" t="str">
        <v>Olive</v>
      </c>
      <c r="AA180" t="str">
        <v>Olive</v>
      </c>
      <c r="AB180" t="str">
        <v>Olive</v>
      </c>
      <c r="AC180" t="str">
        <v>Olive</v>
      </c>
      <c r="AD180" t="str">
        <v>Olive</v>
      </c>
      <c r="AE180" t="str">
        <v>Olive</v>
      </c>
      <c r="AF180" t="str">
        <v>Olive</v>
      </c>
      <c r="AG180" t="str">
        <v>Olive</v>
      </c>
      <c r="AH180" t="str">
        <v>Olive</v>
      </c>
      <c r="AI180" t="str">
        <v>Olive</v>
      </c>
      <c r="AJ180" t="str">
        <v>Olive</v>
      </c>
      <c r="AK180" t="str">
        <v>Olive</v>
      </c>
      <c r="AL180" t="str">
        <v>Olive</v>
      </c>
      <c r="AM180" t="str">
        <v>Olive</v>
      </c>
      <c r="AN180" t="str">
        <v>Olive</v>
      </c>
      <c r="AO180" t="str">
        <v>Olive</v>
      </c>
      <c r="AP180" t="str">
        <v>Olive</v>
      </c>
      <c r="AQ180" t="str">
        <v>Olive</v>
      </c>
      <c r="AR180" t="str">
        <v>Olive</v>
      </c>
      <c r="AS180" t="str">
        <v>Olive</v>
      </c>
      <c r="AT180" t="str">
        <v>Olive</v>
      </c>
      <c r="AU180" t="str">
        <v>Olive</v>
      </c>
      <c r="AV180" t="str">
        <v>Olive</v>
      </c>
      <c r="AW180" t="str">
        <v>Olive</v>
      </c>
      <c r="AX180" t="str">
        <v>Olive</v>
      </c>
      <c r="AY180" t="str">
        <v>Olive</v>
      </c>
      <c r="AZ180" t="str">
        <v>Olive</v>
      </c>
    </row>
    <row r="181" spans="1:52" x14ac:dyDescent="0.5">
      <c r="A181" s="760" t="s">
        <v>2070</v>
      </c>
      <c r="B181" t="s">
        <v>1422</v>
      </c>
      <c r="C181" t="s">
        <v>1519</v>
      </c>
      <c r="D181" t="s">
        <v>2071</v>
      </c>
      <c r="E181" t="s">
        <v>2071</v>
      </c>
      <c r="F181" t="s">
        <v>2038</v>
      </c>
      <c r="G181" t="s">
        <v>2072</v>
      </c>
      <c r="H181" t="s">
        <v>1427</v>
      </c>
      <c r="I181" t="s">
        <v>1427</v>
      </c>
      <c r="J181" t="str">
        <f t="shared" si="7"/>
        <v>b27.2</v>
      </c>
      <c r="K181" t="str">
        <f t="shared" si="6"/>
        <v>b41.2</v>
      </c>
      <c r="L181" t="str">
        <f t="shared" si="8"/>
        <v>b40.2</v>
      </c>
      <c r="P181" t="str">
        <v>Orange</v>
      </c>
      <c r="R181" t="str">
        <v>Onion</v>
      </c>
      <c r="S181" t="str">
        <v>Onion</v>
      </c>
      <c r="T181" t="str">
        <v>Onion</v>
      </c>
      <c r="U181" t="str">
        <v>Onion</v>
      </c>
      <c r="V181" t="str">
        <v>Onion</v>
      </c>
      <c r="W181" t="str">
        <v>Onion</v>
      </c>
      <c r="X181" t="str">
        <v>Onion</v>
      </c>
      <c r="Y181" t="str">
        <v>Onion</v>
      </c>
      <c r="Z181" t="str">
        <v>Onion</v>
      </c>
      <c r="AA181" t="str">
        <v>Onion</v>
      </c>
      <c r="AB181" t="str">
        <v>Onion</v>
      </c>
      <c r="AC181" t="str">
        <v>Onion</v>
      </c>
      <c r="AD181" t="str">
        <v>Onion</v>
      </c>
      <c r="AE181" t="str">
        <v>Onion</v>
      </c>
      <c r="AF181" t="str">
        <v>Onion</v>
      </c>
      <c r="AG181" t="str">
        <v>Onion</v>
      </c>
      <c r="AH181" t="str">
        <v>Onion</v>
      </c>
      <c r="AI181" t="str">
        <v>Onion</v>
      </c>
      <c r="AJ181" t="str">
        <v>Onion</v>
      </c>
      <c r="AK181" t="str">
        <v>Onion</v>
      </c>
      <c r="AL181" t="str">
        <v>Onion</v>
      </c>
      <c r="AM181" t="str">
        <v>Onion</v>
      </c>
      <c r="AN181" t="str">
        <v>Onion</v>
      </c>
      <c r="AO181" t="str">
        <v>Onion</v>
      </c>
      <c r="AP181" t="str">
        <v>Onion</v>
      </c>
      <c r="AQ181" t="str">
        <v>Onion</v>
      </c>
      <c r="AR181" t="str">
        <v>Onion</v>
      </c>
      <c r="AS181" t="str">
        <v>Onion</v>
      </c>
      <c r="AT181" t="str">
        <v>Onion</v>
      </c>
      <c r="AU181" t="str">
        <v>Onion</v>
      </c>
      <c r="AV181" t="str">
        <v>Onion</v>
      </c>
      <c r="AW181" t="str">
        <v>Onion</v>
      </c>
      <c r="AX181" t="str">
        <v>Onion</v>
      </c>
      <c r="AY181" t="str">
        <v>Onion</v>
      </c>
      <c r="AZ181" t="str">
        <v>Onion</v>
      </c>
    </row>
    <row r="182" spans="1:52" x14ac:dyDescent="0.5">
      <c r="A182" s="760" t="s">
        <v>2073</v>
      </c>
      <c r="B182" t="s">
        <v>1422</v>
      </c>
      <c r="C182" t="s">
        <v>1519</v>
      </c>
      <c r="D182" t="s">
        <v>2074</v>
      </c>
      <c r="E182" t="s">
        <v>2074</v>
      </c>
      <c r="F182" t="s">
        <v>2038</v>
      </c>
      <c r="G182" t="s">
        <v>2075</v>
      </c>
      <c r="H182" t="s">
        <v>1427</v>
      </c>
      <c r="I182" t="s">
        <v>1427</v>
      </c>
      <c r="J182" t="str">
        <f t="shared" si="7"/>
        <v>b27.2</v>
      </c>
      <c r="K182" t="str">
        <f t="shared" si="6"/>
        <v>b41.2</v>
      </c>
      <c r="L182" t="str">
        <f t="shared" si="8"/>
        <v>b40.2</v>
      </c>
      <c r="P182" t="str">
        <v>Ornithopus sativus</v>
      </c>
      <c r="R182" t="str">
        <v>Orange</v>
      </c>
      <c r="S182" t="str">
        <v>Orange</v>
      </c>
      <c r="T182" t="str">
        <v>Orange</v>
      </c>
      <c r="U182" t="str">
        <v>Orange</v>
      </c>
      <c r="V182" t="str">
        <v>Orange</v>
      </c>
      <c r="W182" t="str">
        <v>Orange</v>
      </c>
      <c r="X182" t="str">
        <v>Orange</v>
      </c>
      <c r="Y182" t="str">
        <v>Orange</v>
      </c>
      <c r="Z182" t="str">
        <v>Orange</v>
      </c>
      <c r="AA182" t="str">
        <v>Orange</v>
      </c>
      <c r="AB182" t="str">
        <v>Orange</v>
      </c>
      <c r="AC182" t="str">
        <v>Orange</v>
      </c>
      <c r="AD182" t="str">
        <v>Orange</v>
      </c>
      <c r="AE182" t="str">
        <v>Orange</v>
      </c>
      <c r="AF182" t="str">
        <v>Orange</v>
      </c>
      <c r="AG182" t="str">
        <v>Orange</v>
      </c>
      <c r="AH182" t="str">
        <v>Orange</v>
      </c>
      <c r="AI182" t="str">
        <v>Orange</v>
      </c>
      <c r="AJ182" t="str">
        <v>Orange</v>
      </c>
      <c r="AK182" t="str">
        <v>Orange</v>
      </c>
      <c r="AL182" t="str">
        <v>Orange</v>
      </c>
      <c r="AM182" t="str">
        <v>Orange</v>
      </c>
      <c r="AN182" t="str">
        <v>Orange</v>
      </c>
      <c r="AO182" t="str">
        <v>Orange</v>
      </c>
      <c r="AP182" t="str">
        <v>Orange</v>
      </c>
      <c r="AQ182" t="str">
        <v>Orange</v>
      </c>
      <c r="AR182" t="str">
        <v>Orange</v>
      </c>
      <c r="AS182" t="str">
        <v>Orange</v>
      </c>
      <c r="AT182" t="str">
        <v>Orange</v>
      </c>
      <c r="AU182" t="str">
        <v>Orange</v>
      </c>
      <c r="AV182" t="str">
        <v>Orange</v>
      </c>
      <c r="AW182" t="str">
        <v>Orange</v>
      </c>
      <c r="AX182" t="str">
        <v>Orange</v>
      </c>
      <c r="AY182" t="str">
        <v>Orange</v>
      </c>
      <c r="AZ182" t="str">
        <v>Orange</v>
      </c>
    </row>
    <row r="183" spans="1:52" x14ac:dyDescent="0.5">
      <c r="A183" s="760" t="s">
        <v>2076</v>
      </c>
      <c r="B183" t="s">
        <v>1422</v>
      </c>
      <c r="C183" t="s">
        <v>1519</v>
      </c>
      <c r="D183" t="s">
        <v>2077</v>
      </c>
      <c r="E183" t="s">
        <v>2078</v>
      </c>
      <c r="F183" t="s">
        <v>2038</v>
      </c>
      <c r="G183" t="s">
        <v>2079</v>
      </c>
      <c r="H183" t="s">
        <v>1427</v>
      </c>
      <c r="I183" t="s">
        <v>1427</v>
      </c>
      <c r="J183" t="str">
        <f t="shared" si="7"/>
        <v>b27.2</v>
      </c>
      <c r="K183" t="str">
        <f t="shared" si="6"/>
        <v>b41.2</v>
      </c>
      <c r="L183" t="str">
        <f t="shared" si="8"/>
        <v>b40.2</v>
      </c>
      <c r="P183" t="str">
        <v>Ostrich</v>
      </c>
      <c r="R183" t="str">
        <v>Ornithopus sativus</v>
      </c>
      <c r="S183" t="str">
        <v>Ornithopus sativus</v>
      </c>
      <c r="T183" t="str">
        <v>Ornithopus sativus</v>
      </c>
      <c r="U183" t="str">
        <v>Ornithopus sativus</v>
      </c>
      <c r="V183" t="str">
        <v>Ornithopus sativus</v>
      </c>
      <c r="W183" t="str">
        <v>Ornithopus sativus</v>
      </c>
      <c r="X183" t="str">
        <v>Ornithopus sativus</v>
      </c>
      <c r="Y183" t="str">
        <v>Ornithopus sativus</v>
      </c>
      <c r="Z183" t="str">
        <v>Ornithopus sativus</v>
      </c>
      <c r="AA183" t="str">
        <v>Ornithopus sativus</v>
      </c>
      <c r="AB183" t="str">
        <v>Ornithopus sativus</v>
      </c>
      <c r="AC183" t="str">
        <v>Ornithopus sativus</v>
      </c>
      <c r="AD183" t="str">
        <v>Ornithopus sativus</v>
      </c>
      <c r="AE183" t="str">
        <v>Ornithopus sativus</v>
      </c>
      <c r="AF183" t="str">
        <v>Ornithopus sativus</v>
      </c>
      <c r="AG183" t="str">
        <v>Ornithopus sativus</v>
      </c>
      <c r="AH183" t="str">
        <v>Ornithopus sativus</v>
      </c>
      <c r="AI183" t="str">
        <v>Ornithopus sativus</v>
      </c>
      <c r="AJ183" t="str">
        <v>Ornithopus sativus</v>
      </c>
      <c r="AK183" t="str">
        <v>Ornithopus sativus</v>
      </c>
      <c r="AL183" t="str">
        <v>Ornithopus sativus</v>
      </c>
      <c r="AM183" t="str">
        <v>Ornithopus sativus</v>
      </c>
      <c r="AN183" t="str">
        <v>Ornithopus sativus</v>
      </c>
      <c r="AO183" t="str">
        <v>Ornithopus sativus</v>
      </c>
      <c r="AP183" t="str">
        <v>Ornithopus sativus</v>
      </c>
      <c r="AQ183" t="str">
        <v>Ornithopus sativus</v>
      </c>
      <c r="AR183" t="str">
        <v>Ornithopus sativus</v>
      </c>
      <c r="AS183" t="str">
        <v>Ornithopus sativus</v>
      </c>
      <c r="AT183" t="str">
        <v>Ornithopus sativus</v>
      </c>
      <c r="AU183" t="str">
        <v>Ornithopus sativus</v>
      </c>
      <c r="AV183" t="str">
        <v>Ornithopus sativus</v>
      </c>
      <c r="AW183" t="str">
        <v>Ornithopus sativus</v>
      </c>
      <c r="AX183" t="str">
        <v>Ornithopus sativus</v>
      </c>
      <c r="AY183" t="str">
        <v>Ornithopus sativus</v>
      </c>
      <c r="AZ183" t="str">
        <v>Ornithopus sativus</v>
      </c>
    </row>
    <row r="184" spans="1:52" x14ac:dyDescent="0.5">
      <c r="A184" s="760" t="s">
        <v>2080</v>
      </c>
      <c r="B184" t="s">
        <v>1422</v>
      </c>
      <c r="C184" t="s">
        <v>1519</v>
      </c>
      <c r="D184" t="s">
        <v>2081</v>
      </c>
      <c r="E184" t="s">
        <v>2081</v>
      </c>
      <c r="F184" t="s">
        <v>2038</v>
      </c>
      <c r="G184" t="s">
        <v>2082</v>
      </c>
      <c r="H184" t="s">
        <v>1427</v>
      </c>
      <c r="I184" t="s">
        <v>1427</v>
      </c>
      <c r="J184" t="str">
        <f t="shared" si="7"/>
        <v>b27.2</v>
      </c>
      <c r="K184" t="str">
        <f t="shared" si="6"/>
        <v>b41.2</v>
      </c>
      <c r="L184" t="str">
        <f t="shared" si="8"/>
        <v>b40.2</v>
      </c>
      <c r="P184" t="str">
        <v>Other Fuel</v>
      </c>
      <c r="R184" t="str">
        <v>Ostrich</v>
      </c>
      <c r="S184" t="str">
        <v>Ostrich</v>
      </c>
      <c r="T184" t="str">
        <v>Ostrich</v>
      </c>
      <c r="U184" t="str">
        <v>Ostrich</v>
      </c>
      <c r="V184" t="str">
        <v>Ostrich</v>
      </c>
      <c r="W184" t="str">
        <v>Ostrich</v>
      </c>
      <c r="X184" t="str">
        <v>Ostrich</v>
      </c>
      <c r="Y184" t="str">
        <v>Ostrich</v>
      </c>
      <c r="Z184" t="str">
        <v>Ostrich</v>
      </c>
      <c r="AA184" t="str">
        <v>Ostrich</v>
      </c>
      <c r="AB184" t="str">
        <v>Ostrich</v>
      </c>
      <c r="AC184" t="str">
        <v>Ostrich</v>
      </c>
      <c r="AD184" t="str">
        <v>Ostrich</v>
      </c>
      <c r="AE184" t="str">
        <v>Ostrich</v>
      </c>
      <c r="AF184" t="str">
        <v>Ostrich</v>
      </c>
      <c r="AG184" t="str">
        <v>Ostrich</v>
      </c>
      <c r="AH184" t="str">
        <v>Ostrich</v>
      </c>
      <c r="AI184" t="str">
        <v>Ostrich</v>
      </c>
      <c r="AJ184" t="str">
        <v>Ostrich</v>
      </c>
      <c r="AK184" t="str">
        <v>Ostrich</v>
      </c>
      <c r="AL184" t="str">
        <v>Ostrich</v>
      </c>
      <c r="AM184" t="str">
        <v>Ostrich</v>
      </c>
      <c r="AN184" t="str">
        <v>Ostrich</v>
      </c>
      <c r="AO184" t="str">
        <v>Ostrich</v>
      </c>
      <c r="AP184" t="str">
        <v>Ostrich</v>
      </c>
      <c r="AQ184" t="str">
        <v>Ostrich</v>
      </c>
      <c r="AR184" t="str">
        <v>Ostrich</v>
      </c>
      <c r="AS184" t="str">
        <v>Ostrich</v>
      </c>
      <c r="AT184" t="str">
        <v>Ostrich</v>
      </c>
      <c r="AU184" t="str">
        <v>Ostrich</v>
      </c>
      <c r="AV184" t="str">
        <v>Ostrich</v>
      </c>
      <c r="AW184" t="str">
        <v>Ostrich</v>
      </c>
      <c r="AX184" t="str">
        <v>Ostrich</v>
      </c>
      <c r="AY184" t="str">
        <v>Ostrich</v>
      </c>
      <c r="AZ184" t="str">
        <v>Ostrich</v>
      </c>
    </row>
    <row r="185" spans="1:52" x14ac:dyDescent="0.5">
      <c r="A185" s="760" t="s">
        <v>2083</v>
      </c>
      <c r="B185" t="s">
        <v>1422</v>
      </c>
      <c r="C185" t="s">
        <v>1519</v>
      </c>
      <c r="D185" t="s">
        <v>2084</v>
      </c>
      <c r="E185" t="s">
        <v>2085</v>
      </c>
      <c r="F185" t="s">
        <v>2038</v>
      </c>
      <c r="G185" t="s">
        <v>2086</v>
      </c>
      <c r="H185" t="s">
        <v>1427</v>
      </c>
      <c r="I185" t="s">
        <v>1427</v>
      </c>
      <c r="J185" t="str">
        <f t="shared" si="7"/>
        <v>b27.2</v>
      </c>
      <c r="K185" t="str">
        <f t="shared" si="6"/>
        <v>b41.2</v>
      </c>
      <c r="L185" t="str">
        <f t="shared" si="8"/>
        <v>b40.2</v>
      </c>
      <c r="P185" t="str">
        <v>Palm Oil</v>
      </c>
      <c r="R185" t="str">
        <v>Other Fuel</v>
      </c>
      <c r="S185" t="str">
        <v>Other Fuel</v>
      </c>
      <c r="T185" t="str">
        <v>Other Fuel</v>
      </c>
      <c r="U185" t="str">
        <v>Other Fuel</v>
      </c>
      <c r="V185" t="str">
        <v>Other Fuel</v>
      </c>
      <c r="W185" t="str">
        <v>Other Fuel</v>
      </c>
      <c r="X185" t="str">
        <v>Other Fuel</v>
      </c>
      <c r="Y185" t="str">
        <v>Other Fuel</v>
      </c>
      <c r="Z185" t="str">
        <v>Other Fuel</v>
      </c>
      <c r="AA185" t="str">
        <v>Other Fuel</v>
      </c>
      <c r="AB185" t="str">
        <v>Other Fuel</v>
      </c>
      <c r="AC185" t="str">
        <v>Other Fuel</v>
      </c>
      <c r="AD185" t="str">
        <v>Other Fuel</v>
      </c>
      <c r="AE185" t="str">
        <v>Other Fuel</v>
      </c>
      <c r="AF185" t="str">
        <v>Other Fuel</v>
      </c>
      <c r="AG185" t="str">
        <v>Other Fuel</v>
      </c>
      <c r="AH185" t="str">
        <v>Other Fuel</v>
      </c>
      <c r="AI185" t="str">
        <v>Other Fuel</v>
      </c>
      <c r="AJ185" t="str">
        <v>Other Fuel</v>
      </c>
      <c r="AK185" t="str">
        <v>Other Fuel</v>
      </c>
      <c r="AL185" t="str">
        <v>Other Fuel</v>
      </c>
      <c r="AM185" t="str">
        <v>Other Fuel</v>
      </c>
      <c r="AN185" t="str">
        <v>Other Fuel</v>
      </c>
      <c r="AO185" t="str">
        <v>Other Fuel</v>
      </c>
      <c r="AP185" t="str">
        <v>Other Fuel</v>
      </c>
      <c r="AQ185" t="str">
        <v>Other Fuel</v>
      </c>
      <c r="AR185" t="str">
        <v>Other Fuel</v>
      </c>
      <c r="AS185" t="str">
        <v>Other Fuel</v>
      </c>
      <c r="AT185" t="str">
        <v>Other Fuel</v>
      </c>
      <c r="AU185" t="str">
        <v>Other Fuel</v>
      </c>
      <c r="AV185" t="str">
        <v>Other Fuel</v>
      </c>
      <c r="AW185" t="str">
        <v>Other Fuel</v>
      </c>
      <c r="AX185" t="str">
        <v>Other Fuel</v>
      </c>
      <c r="AY185" t="str">
        <v>Other Fuel</v>
      </c>
      <c r="AZ185" t="str">
        <v>Other Fuel</v>
      </c>
    </row>
    <row r="186" spans="1:52" x14ac:dyDescent="0.5">
      <c r="A186" s="760" t="s">
        <v>2087</v>
      </c>
      <c r="B186" t="s">
        <v>1422</v>
      </c>
      <c r="C186" t="s">
        <v>1415</v>
      </c>
      <c r="D186" t="s">
        <v>2088</v>
      </c>
      <c r="E186" t="s">
        <v>2088</v>
      </c>
      <c r="F186" t="s">
        <v>1565</v>
      </c>
      <c r="H186" t="s">
        <v>1450</v>
      </c>
      <c r="I186" t="s">
        <v>1437</v>
      </c>
      <c r="J186" t="str">
        <f t="shared" si="7"/>
        <v>a15.1</v>
      </c>
      <c r="K186" t="str">
        <f t="shared" si="6"/>
        <v>a15.2</v>
      </c>
      <c r="L186" t="str">
        <f t="shared" si="8"/>
        <v>a15</v>
      </c>
      <c r="P186" t="str">
        <v>Papaya</v>
      </c>
      <c r="R186" t="str">
        <v>Palm Oil</v>
      </c>
      <c r="S186" t="str">
        <v>Palm Oil</v>
      </c>
      <c r="T186" t="str">
        <v>Palm Oil</v>
      </c>
      <c r="U186" t="str">
        <v>Palm Oil</v>
      </c>
      <c r="V186" t="str">
        <v>Palm Oil</v>
      </c>
      <c r="W186" t="str">
        <v>Palm Oil</v>
      </c>
      <c r="X186" t="str">
        <v>Palm Oil</v>
      </c>
      <c r="Y186" t="str">
        <v>Palm Oil</v>
      </c>
      <c r="Z186" t="str">
        <v>Palm Oil</v>
      </c>
      <c r="AA186" t="str">
        <v>Palm Oil</v>
      </c>
      <c r="AB186" t="str">
        <v>Palm Oil</v>
      </c>
      <c r="AC186" t="str">
        <v>Palm Oil</v>
      </c>
      <c r="AD186" t="str">
        <v>Palm Oil</v>
      </c>
      <c r="AE186" t="str">
        <v>Palm Oil</v>
      </c>
      <c r="AF186" t="str">
        <v>Palm Oil</v>
      </c>
      <c r="AG186" t="str">
        <v>Palm Oil</v>
      </c>
      <c r="AH186" t="str">
        <v>Palm Oil</v>
      </c>
      <c r="AI186" t="str">
        <v>Palm Oil</v>
      </c>
      <c r="AJ186" t="str">
        <v>Palm Oil</v>
      </c>
      <c r="AK186" t="str">
        <v>Palm Oil</v>
      </c>
      <c r="AL186" t="str">
        <v>Palm Oil</v>
      </c>
      <c r="AM186" t="str">
        <v>Palm Oil</v>
      </c>
      <c r="AN186" t="str">
        <v>Palm Oil</v>
      </c>
      <c r="AO186" t="str">
        <v>Palm Oil</v>
      </c>
      <c r="AP186" t="str">
        <v>Palm Oil</v>
      </c>
      <c r="AQ186" t="str">
        <v>Palm Oil</v>
      </c>
      <c r="AR186" t="str">
        <v>Palm Oil</v>
      </c>
      <c r="AS186" t="str">
        <v>Palm Oil</v>
      </c>
      <c r="AT186" t="str">
        <v>Palm Oil</v>
      </c>
      <c r="AU186" t="str">
        <v>Palm Oil</v>
      </c>
      <c r="AV186" t="str">
        <v>Palm Oil</v>
      </c>
      <c r="AW186" t="str">
        <v>Palm Oil</v>
      </c>
      <c r="AX186" t="str">
        <v>Palm Oil</v>
      </c>
      <c r="AY186" t="str">
        <v>Palm Oil</v>
      </c>
      <c r="AZ186" t="str">
        <v>Palm Oil</v>
      </c>
    </row>
    <row r="187" spans="1:52" x14ac:dyDescent="0.5">
      <c r="A187" s="760" t="s">
        <v>2089</v>
      </c>
      <c r="B187" t="s">
        <v>1422</v>
      </c>
      <c r="C187" t="s">
        <v>1533</v>
      </c>
      <c r="D187" t="s">
        <v>2090</v>
      </c>
      <c r="E187" t="s">
        <v>2091</v>
      </c>
      <c r="F187" t="s">
        <v>1479</v>
      </c>
      <c r="G187" t="s">
        <v>2092</v>
      </c>
      <c r="H187" t="s">
        <v>1427</v>
      </c>
      <c r="I187" t="s">
        <v>1427</v>
      </c>
      <c r="J187" t="str">
        <f t="shared" si="7"/>
        <v>b27.2</v>
      </c>
      <c r="K187" t="str">
        <f t="shared" si="6"/>
        <v>b41.2</v>
      </c>
      <c r="L187" t="str">
        <f t="shared" si="8"/>
        <v>b40.2</v>
      </c>
      <c r="P187" t="str">
        <v>Passionfruit</v>
      </c>
      <c r="R187" t="str">
        <v>Papaya</v>
      </c>
      <c r="S187" t="str">
        <v>Papaya</v>
      </c>
      <c r="T187" t="str">
        <v>Papaya</v>
      </c>
      <c r="U187" t="str">
        <v>Papaya</v>
      </c>
      <c r="V187" t="str">
        <v>Papaya</v>
      </c>
      <c r="W187" t="str">
        <v>Papaya</v>
      </c>
      <c r="X187" t="str">
        <v>Papaya</v>
      </c>
      <c r="Y187" t="str">
        <v>Papaya</v>
      </c>
      <c r="Z187" t="str">
        <v>Papaya</v>
      </c>
      <c r="AA187" t="str">
        <v>Papaya</v>
      </c>
      <c r="AB187" t="str">
        <v>Papaya</v>
      </c>
      <c r="AC187" t="str">
        <v>Papaya</v>
      </c>
      <c r="AD187" t="str">
        <v>Papaya</v>
      </c>
      <c r="AE187" t="str">
        <v>Papaya</v>
      </c>
      <c r="AF187" t="str">
        <v>Papaya</v>
      </c>
      <c r="AG187" t="str">
        <v>Papaya</v>
      </c>
      <c r="AH187" t="str">
        <v>Papaya</v>
      </c>
      <c r="AI187" t="str">
        <v>Papaya</v>
      </c>
      <c r="AJ187" t="str">
        <v>Papaya</v>
      </c>
      <c r="AK187" t="str">
        <v>Papaya</v>
      </c>
      <c r="AL187" t="str">
        <v>Papaya</v>
      </c>
      <c r="AM187" t="str">
        <v>Papaya</v>
      </c>
      <c r="AN187" t="str">
        <v>Papaya</v>
      </c>
      <c r="AO187" t="str">
        <v>Papaya</v>
      </c>
      <c r="AP187" t="str">
        <v>Papaya</v>
      </c>
      <c r="AQ187" t="str">
        <v>Papaya</v>
      </c>
      <c r="AR187" t="str">
        <v>Papaya</v>
      </c>
      <c r="AS187" t="str">
        <v>Papaya</v>
      </c>
      <c r="AT187" t="str">
        <v>Papaya</v>
      </c>
      <c r="AU187" t="str">
        <v>Papaya</v>
      </c>
      <c r="AV187" t="str">
        <v>Papaya</v>
      </c>
      <c r="AW187" t="str">
        <v>Papaya</v>
      </c>
      <c r="AX187" t="str">
        <v>Papaya</v>
      </c>
      <c r="AY187" t="str">
        <v>Papaya</v>
      </c>
      <c r="AZ187" t="str">
        <v>Papaya</v>
      </c>
    </row>
    <row r="188" spans="1:52" x14ac:dyDescent="0.5">
      <c r="A188" s="760" t="s">
        <v>2093</v>
      </c>
      <c r="B188" t="s">
        <v>1422</v>
      </c>
      <c r="C188" t="s">
        <v>1533</v>
      </c>
      <c r="D188" t="s">
        <v>2094</v>
      </c>
      <c r="E188" t="s">
        <v>2094</v>
      </c>
      <c r="F188" t="s">
        <v>2095</v>
      </c>
      <c r="G188" t="s">
        <v>2096</v>
      </c>
      <c r="H188" t="s">
        <v>1427</v>
      </c>
      <c r="I188" t="s">
        <v>1427</v>
      </c>
      <c r="J188" t="str">
        <f t="shared" si="7"/>
        <v>b27.2</v>
      </c>
      <c r="K188" t="str">
        <f t="shared" si="6"/>
        <v>b41.2</v>
      </c>
      <c r="L188" t="str">
        <f t="shared" si="8"/>
        <v>b40.2</v>
      </c>
      <c r="P188" t="str">
        <v>Patula Pine</v>
      </c>
      <c r="R188" t="str">
        <v>Passionfruit</v>
      </c>
      <c r="S188" t="str">
        <v>Passionfruit</v>
      </c>
      <c r="T188" t="str">
        <v>Passionfruit</v>
      </c>
      <c r="U188" t="str">
        <v>Passionfruit</v>
      </c>
      <c r="V188" t="str">
        <v>Passionfruit</v>
      </c>
      <c r="W188" t="str">
        <v>Passionfruit</v>
      </c>
      <c r="X188" t="str">
        <v>Passionfruit</v>
      </c>
      <c r="Y188" t="str">
        <v>Passionfruit</v>
      </c>
      <c r="Z188" t="str">
        <v>Passionfruit</v>
      </c>
      <c r="AA188" t="str">
        <v>Passionfruit</v>
      </c>
      <c r="AB188" t="str">
        <v>Passionfruit</v>
      </c>
      <c r="AC188" t="str">
        <v>Passionfruit</v>
      </c>
      <c r="AD188" t="str">
        <v>Passionfruit</v>
      </c>
      <c r="AE188" t="str">
        <v>Passionfruit</v>
      </c>
      <c r="AF188" t="str">
        <v>Passionfruit</v>
      </c>
      <c r="AG188" t="str">
        <v>Passionfruit</v>
      </c>
      <c r="AH188" t="str">
        <v>Passionfruit</v>
      </c>
      <c r="AI188" t="str">
        <v>Passionfruit</v>
      </c>
      <c r="AJ188" t="str">
        <v>Passionfruit</v>
      </c>
      <c r="AK188" t="str">
        <v>Passionfruit</v>
      </c>
      <c r="AL188" t="str">
        <v>Passionfruit</v>
      </c>
      <c r="AM188" t="str">
        <v>Passionfruit</v>
      </c>
      <c r="AN188" t="str">
        <v>Passionfruit</v>
      </c>
      <c r="AO188" t="str">
        <v>Passionfruit</v>
      </c>
      <c r="AP188" t="str">
        <v>Passionfruit</v>
      </c>
      <c r="AQ188" t="str">
        <v>Passionfruit</v>
      </c>
      <c r="AR188" t="str">
        <v>Passionfruit</v>
      </c>
      <c r="AS188" t="str">
        <v>Passionfruit</v>
      </c>
      <c r="AT188" t="str">
        <v>Passionfruit</v>
      </c>
      <c r="AU188" t="str">
        <v>Passionfruit</v>
      </c>
      <c r="AV188" t="str">
        <v>Passionfruit</v>
      </c>
      <c r="AW188" t="str">
        <v>Passionfruit</v>
      </c>
      <c r="AX188" t="str">
        <v>Passionfruit</v>
      </c>
      <c r="AY188" t="str">
        <v>Passionfruit</v>
      </c>
      <c r="AZ188" t="str">
        <v>Passionfruit</v>
      </c>
    </row>
    <row r="189" spans="1:52" x14ac:dyDescent="0.5">
      <c r="A189" s="760" t="s">
        <v>2097</v>
      </c>
      <c r="B189" t="s">
        <v>1422</v>
      </c>
      <c r="C189" t="s">
        <v>1533</v>
      </c>
      <c r="D189" t="s">
        <v>2098</v>
      </c>
      <c r="E189" t="s">
        <v>2098</v>
      </c>
      <c r="F189" t="s">
        <v>2038</v>
      </c>
      <c r="G189" t="s">
        <v>2099</v>
      </c>
      <c r="H189" t="s">
        <v>1427</v>
      </c>
      <c r="I189" t="s">
        <v>1427</v>
      </c>
      <c r="J189" t="str">
        <f t="shared" si="7"/>
        <v>b27.2</v>
      </c>
      <c r="K189" t="str">
        <f t="shared" si="6"/>
        <v>b41.2</v>
      </c>
      <c r="L189" t="str">
        <f t="shared" si="8"/>
        <v>b40.2</v>
      </c>
      <c r="P189" t="str">
        <v>Peach &amp; Nectarine</v>
      </c>
      <c r="R189" t="str">
        <v>Patula Pine</v>
      </c>
      <c r="S189" t="str">
        <v>Patula Pine</v>
      </c>
      <c r="T189" t="str">
        <v>Patula Pine</v>
      </c>
      <c r="U189" t="str">
        <v>Patula Pine</v>
      </c>
      <c r="V189" t="str">
        <v>Patula Pine</v>
      </c>
      <c r="W189" t="str">
        <v>Patula Pine</v>
      </c>
      <c r="X189" t="str">
        <v>Patula Pine</v>
      </c>
      <c r="Y189" t="str">
        <v>Patula Pine</v>
      </c>
      <c r="Z189" t="str">
        <v>Patula Pine</v>
      </c>
      <c r="AA189" t="str">
        <v>Patula Pine</v>
      </c>
      <c r="AB189" t="str">
        <v>Patula Pine</v>
      </c>
      <c r="AC189" t="str">
        <v>Patula Pine</v>
      </c>
      <c r="AD189" t="str">
        <v>Patula Pine</v>
      </c>
      <c r="AE189" t="str">
        <v>Patula Pine</v>
      </c>
      <c r="AF189" t="str">
        <v>Patula Pine</v>
      </c>
      <c r="AG189" t="str">
        <v>Patula Pine</v>
      </c>
      <c r="AH189" t="str">
        <v>Patula Pine</v>
      </c>
      <c r="AI189" t="str">
        <v>Patula Pine</v>
      </c>
      <c r="AJ189" t="str">
        <v>Patula Pine</v>
      </c>
      <c r="AK189" t="str">
        <v>Patula Pine</v>
      </c>
      <c r="AL189" t="str">
        <v>Patula Pine</v>
      </c>
      <c r="AM189" t="str">
        <v>Patula Pine</v>
      </c>
      <c r="AN189" t="str">
        <v>Patula Pine</v>
      </c>
      <c r="AO189" t="str">
        <v>Patula Pine</v>
      </c>
      <c r="AP189" t="str">
        <v>Patula Pine</v>
      </c>
      <c r="AQ189" t="str">
        <v>Patula Pine</v>
      </c>
      <c r="AR189" t="str">
        <v>Patula Pine</v>
      </c>
      <c r="AS189" t="str">
        <v>Patula Pine</v>
      </c>
      <c r="AT189" t="str">
        <v>Patula Pine</v>
      </c>
      <c r="AU189" t="str">
        <v>Patula Pine</v>
      </c>
      <c r="AV189" t="str">
        <v>Patula Pine</v>
      </c>
      <c r="AW189" t="str">
        <v>Patula Pine</v>
      </c>
      <c r="AX189" t="str">
        <v>Patula Pine</v>
      </c>
      <c r="AY189" t="str">
        <v>Patula Pine</v>
      </c>
      <c r="AZ189" t="str">
        <v>Patula Pine</v>
      </c>
    </row>
    <row r="190" spans="1:52" x14ac:dyDescent="0.5">
      <c r="A190" s="760" t="s">
        <v>2100</v>
      </c>
      <c r="B190" t="s">
        <v>1422</v>
      </c>
      <c r="C190" t="s">
        <v>1533</v>
      </c>
      <c r="D190" t="s">
        <v>2101</v>
      </c>
      <c r="E190" t="s">
        <v>2101</v>
      </c>
      <c r="F190" t="s">
        <v>1425</v>
      </c>
      <c r="G190" t="s">
        <v>2102</v>
      </c>
      <c r="H190" t="s">
        <v>1427</v>
      </c>
      <c r="I190" t="s">
        <v>1427</v>
      </c>
      <c r="J190" t="str">
        <f t="shared" si="7"/>
        <v>b27.2</v>
      </c>
      <c r="K190" t="str">
        <f t="shared" si="6"/>
        <v>b41.2</v>
      </c>
      <c r="L190" t="str">
        <f t="shared" si="8"/>
        <v>b40.2</v>
      </c>
      <c r="P190" t="str">
        <v>Pear</v>
      </c>
      <c r="R190" t="str">
        <v>Peach &amp; Nectarine</v>
      </c>
      <c r="S190" t="str">
        <v>Peach &amp; Nectarine</v>
      </c>
      <c r="T190" t="str">
        <v>Peach &amp; Nectarine</v>
      </c>
      <c r="U190" t="str">
        <v>Peach &amp; Nectarine</v>
      </c>
      <c r="V190" t="str">
        <v>Peach &amp; Nectarine</v>
      </c>
      <c r="W190" t="str">
        <v>Peach &amp; Nectarine</v>
      </c>
      <c r="X190" t="str">
        <v>Peach &amp; Nectarine</v>
      </c>
      <c r="Y190" t="str">
        <v>Peach &amp; Nectarine</v>
      </c>
      <c r="Z190" t="str">
        <v>Peach &amp; Nectarine</v>
      </c>
      <c r="AA190" t="str">
        <v>Peach &amp; Nectarine</v>
      </c>
      <c r="AB190" t="str">
        <v>Peach &amp; Nectarine</v>
      </c>
      <c r="AC190" t="str">
        <v>Peach &amp; Nectarine</v>
      </c>
      <c r="AD190" t="str">
        <v>Peach &amp; Nectarine</v>
      </c>
      <c r="AE190" t="str">
        <v>Peach &amp; Nectarine</v>
      </c>
      <c r="AF190" t="str">
        <v>Peach &amp; Nectarine</v>
      </c>
      <c r="AG190" t="str">
        <v>Peach &amp; Nectarine</v>
      </c>
      <c r="AH190" t="str">
        <v>Peach &amp; Nectarine</v>
      </c>
      <c r="AI190" t="str">
        <v>Peach &amp; Nectarine</v>
      </c>
      <c r="AJ190" t="str">
        <v>Peach &amp; Nectarine</v>
      </c>
      <c r="AK190" t="str">
        <v>Peach &amp; Nectarine</v>
      </c>
      <c r="AL190" t="str">
        <v>Peach &amp; Nectarine</v>
      </c>
      <c r="AM190" t="str">
        <v>Peach &amp; Nectarine</v>
      </c>
      <c r="AN190" t="str">
        <v>Peach &amp; Nectarine</v>
      </c>
      <c r="AO190" t="str">
        <v>Peach &amp; Nectarine</v>
      </c>
      <c r="AP190" t="str">
        <v>Peach &amp; Nectarine</v>
      </c>
      <c r="AQ190" t="str">
        <v>Peach &amp; Nectarine</v>
      </c>
      <c r="AR190" t="str">
        <v>Peach &amp; Nectarine</v>
      </c>
      <c r="AS190" t="str">
        <v>Peach &amp; Nectarine</v>
      </c>
      <c r="AT190" t="str">
        <v>Peach &amp; Nectarine</v>
      </c>
      <c r="AU190" t="str">
        <v>Peach &amp; Nectarine</v>
      </c>
      <c r="AV190" t="str">
        <v>Peach &amp; Nectarine</v>
      </c>
      <c r="AW190" t="str">
        <v>Peach &amp; Nectarine</v>
      </c>
      <c r="AX190" t="str">
        <v>Peach &amp; Nectarine</v>
      </c>
      <c r="AY190" t="str">
        <v>Peach &amp; Nectarine</v>
      </c>
      <c r="AZ190" t="str">
        <v>Peach &amp; Nectarine</v>
      </c>
    </row>
    <row r="191" spans="1:52" x14ac:dyDescent="0.5">
      <c r="A191" s="760" t="s">
        <v>2103</v>
      </c>
      <c r="B191" t="s">
        <v>1422</v>
      </c>
      <c r="C191" t="s">
        <v>1533</v>
      </c>
      <c r="D191" t="s">
        <v>2104</v>
      </c>
      <c r="E191" t="s">
        <v>2105</v>
      </c>
      <c r="F191" t="s">
        <v>1453</v>
      </c>
      <c r="G191" t="s">
        <v>2106</v>
      </c>
      <c r="H191" t="s">
        <v>1427</v>
      </c>
      <c r="I191" t="s">
        <v>1427</v>
      </c>
      <c r="J191" t="str">
        <f t="shared" si="7"/>
        <v>b27.2</v>
      </c>
      <c r="K191" t="str">
        <f t="shared" si="6"/>
        <v>b41.2</v>
      </c>
      <c r="L191" t="str">
        <f t="shared" si="8"/>
        <v>b40.2</v>
      </c>
      <c r="P191" t="str">
        <v>Pearl Millet</v>
      </c>
      <c r="R191" t="str">
        <v>Pear</v>
      </c>
      <c r="S191" t="str">
        <v>Pear</v>
      </c>
      <c r="T191" t="str">
        <v>Pear</v>
      </c>
      <c r="U191" t="str">
        <v>Pear</v>
      </c>
      <c r="V191" t="str">
        <v>Pear</v>
      </c>
      <c r="W191" t="str">
        <v>Pear</v>
      </c>
      <c r="X191" t="str">
        <v>Pear</v>
      </c>
      <c r="Y191" t="str">
        <v>Pear</v>
      </c>
      <c r="Z191" t="str">
        <v>Pear</v>
      </c>
      <c r="AA191" t="str">
        <v>Pear</v>
      </c>
      <c r="AB191" t="str">
        <v>Pear</v>
      </c>
      <c r="AC191" t="str">
        <v>Pear</v>
      </c>
      <c r="AD191" t="str">
        <v>Pear</v>
      </c>
      <c r="AE191" t="str">
        <v>Pear</v>
      </c>
      <c r="AF191" t="str">
        <v>Pear</v>
      </c>
      <c r="AG191" t="str">
        <v>Pear</v>
      </c>
      <c r="AH191" t="str">
        <v>Pear</v>
      </c>
      <c r="AI191" t="str">
        <v>Pear</v>
      </c>
      <c r="AJ191" t="str">
        <v>Pear</v>
      </c>
      <c r="AK191" t="str">
        <v>Pear</v>
      </c>
      <c r="AL191" t="str">
        <v>Pear</v>
      </c>
      <c r="AM191" t="str">
        <v>Pear</v>
      </c>
      <c r="AN191" t="str">
        <v>Pear</v>
      </c>
      <c r="AO191" t="str">
        <v>Pear</v>
      </c>
      <c r="AP191" t="str">
        <v>Pear</v>
      </c>
      <c r="AQ191" t="str">
        <v>Pear</v>
      </c>
      <c r="AR191" t="str">
        <v>Pear</v>
      </c>
      <c r="AS191" t="str">
        <v>Pear</v>
      </c>
      <c r="AT191" t="str">
        <v>Pear</v>
      </c>
      <c r="AU191" t="str">
        <v>Pear</v>
      </c>
      <c r="AV191" t="str">
        <v>Pear</v>
      </c>
      <c r="AW191" t="str">
        <v>Pear</v>
      </c>
      <c r="AX191" t="str">
        <v>Pear</v>
      </c>
      <c r="AY191" t="str">
        <v>Pear</v>
      </c>
      <c r="AZ191" t="str">
        <v>Pear</v>
      </c>
    </row>
    <row r="192" spans="1:52" x14ac:dyDescent="0.5">
      <c r="A192" s="760" t="s">
        <v>2107</v>
      </c>
      <c r="B192" t="s">
        <v>1422</v>
      </c>
      <c r="C192" t="s">
        <v>1533</v>
      </c>
      <c r="D192" t="s">
        <v>2108</v>
      </c>
      <c r="E192" t="s">
        <v>2109</v>
      </c>
      <c r="F192" t="s">
        <v>1453</v>
      </c>
      <c r="G192" t="s">
        <v>2110</v>
      </c>
      <c r="H192" t="s">
        <v>1427</v>
      </c>
      <c r="I192" t="s">
        <v>1427</v>
      </c>
      <c r="J192" t="str">
        <f t="shared" ref="J192:J223" si="9">IF(H192="NA","NA",IF(I192="Yes",IF(H192="Yes","a16.1",IF(H192="No","a17.1","a15.1")),IF(H192="Yes","b27.1",IF(H192="No","b27.2","b27"))))</f>
        <v>b27.2</v>
      </c>
      <c r="K192" t="str">
        <f t="shared" ref="K192:K255" si="10">IF(H192="NA","NA",IF(I192="Yes",IF(H192="Yes","a16.2",IF(H192="No","a17.2","a15.2")),IF(H192="Yes","b41.1",IF(H192="No","b41.2","b41"))))</f>
        <v>b41.2</v>
      </c>
      <c r="L192" t="str">
        <f t="shared" si="8"/>
        <v>b40.2</v>
      </c>
      <c r="P192" t="str">
        <v>Peas</v>
      </c>
      <c r="R192" t="str">
        <v>Pearl Millet</v>
      </c>
      <c r="S192" t="str">
        <v>Pearl Millet</v>
      </c>
      <c r="T192" t="str">
        <v>Pearl Millet</v>
      </c>
      <c r="U192" t="str">
        <v>Pearl Millet</v>
      </c>
      <c r="V192" t="str">
        <v>Pearl Millet</v>
      </c>
      <c r="W192" t="str">
        <v>Pearl Millet</v>
      </c>
      <c r="X192" t="str">
        <v>Pearl Millet</v>
      </c>
      <c r="Y192" t="str">
        <v>Pearl Millet</v>
      </c>
      <c r="Z192" t="str">
        <v>Pearl Millet</v>
      </c>
      <c r="AA192" t="str">
        <v>Pearl Millet</v>
      </c>
      <c r="AB192" t="str">
        <v>Pearl Millet</v>
      </c>
      <c r="AC192" t="str">
        <v>Pearl Millet</v>
      </c>
      <c r="AD192" t="str">
        <v>Pearl Millet</v>
      </c>
      <c r="AE192" t="str">
        <v>Pearl Millet</v>
      </c>
      <c r="AF192" t="str">
        <v>Pearl Millet</v>
      </c>
      <c r="AG192" t="str">
        <v>Pearl Millet</v>
      </c>
      <c r="AH192" t="str">
        <v>Pearl Millet</v>
      </c>
      <c r="AI192" t="str">
        <v>Pearl Millet</v>
      </c>
      <c r="AJ192" t="str">
        <v>Pearl Millet</v>
      </c>
      <c r="AK192" t="str">
        <v>Pearl Millet</v>
      </c>
      <c r="AL192" t="str">
        <v>Pearl Millet</v>
      </c>
      <c r="AM192" t="str">
        <v>Pearl Millet</v>
      </c>
      <c r="AN192" t="str">
        <v>Pearl Millet</v>
      </c>
      <c r="AO192" t="str">
        <v>Pearl Millet</v>
      </c>
      <c r="AP192" t="str">
        <v>Pearl Millet</v>
      </c>
      <c r="AQ192" t="str">
        <v>Pearl Millet</v>
      </c>
      <c r="AR192" t="str">
        <v>Pearl Millet</v>
      </c>
      <c r="AS192" t="str">
        <v>Pearl Millet</v>
      </c>
      <c r="AT192" t="str">
        <v>Pearl Millet</v>
      </c>
      <c r="AU192" t="str">
        <v>Pearl Millet</v>
      </c>
      <c r="AV192" t="str">
        <v>Pearl Millet</v>
      </c>
      <c r="AW192" t="str">
        <v>Pearl Millet</v>
      </c>
      <c r="AX192" t="str">
        <v>Pearl Millet</v>
      </c>
      <c r="AY192" t="str">
        <v>Pearl Millet</v>
      </c>
      <c r="AZ192" t="str">
        <v>Pearl Millet</v>
      </c>
    </row>
    <row r="193" spans="1:52" x14ac:dyDescent="0.5">
      <c r="A193" s="760" t="s">
        <v>2111</v>
      </c>
      <c r="B193" t="s">
        <v>1422</v>
      </c>
      <c r="C193" t="s">
        <v>1533</v>
      </c>
      <c r="D193" t="s">
        <v>2112</v>
      </c>
      <c r="E193" t="s">
        <v>2112</v>
      </c>
      <c r="F193" t="s">
        <v>2038</v>
      </c>
      <c r="G193" t="s">
        <v>2113</v>
      </c>
      <c r="H193" t="s">
        <v>1427</v>
      </c>
      <c r="I193" t="s">
        <v>1427</v>
      </c>
      <c r="J193" t="str">
        <f t="shared" si="9"/>
        <v>b27.2</v>
      </c>
      <c r="K193" t="str">
        <f t="shared" si="10"/>
        <v>b41.2</v>
      </c>
      <c r="L193" t="str">
        <f t="shared" si="8"/>
        <v>b40.2</v>
      </c>
      <c r="P193" t="str">
        <v>Pelargonium capitatum</v>
      </c>
      <c r="R193" t="str">
        <v>Peas</v>
      </c>
      <c r="S193" t="str">
        <v>Peas</v>
      </c>
      <c r="T193" t="str">
        <v>Peas</v>
      </c>
      <c r="U193" t="str">
        <v>Peas</v>
      </c>
      <c r="V193" t="str">
        <v>Peas</v>
      </c>
      <c r="W193" t="str">
        <v>Peas</v>
      </c>
      <c r="X193" t="str">
        <v>Peas</v>
      </c>
      <c r="Y193" t="str">
        <v>Peas</v>
      </c>
      <c r="Z193" t="str">
        <v>Peas</v>
      </c>
      <c r="AA193" t="str">
        <v>Peas</v>
      </c>
      <c r="AB193" t="str">
        <v>Peas</v>
      </c>
      <c r="AC193" t="str">
        <v>Peas</v>
      </c>
      <c r="AD193" t="str">
        <v>Peas</v>
      </c>
      <c r="AE193" t="str">
        <v>Peas</v>
      </c>
      <c r="AF193" t="str">
        <v>Peas</v>
      </c>
      <c r="AG193" t="str">
        <v>Peas</v>
      </c>
      <c r="AH193" t="str">
        <v>Peas</v>
      </c>
      <c r="AI193" t="str">
        <v>Peas</v>
      </c>
      <c r="AJ193" t="str">
        <v>Peas</v>
      </c>
      <c r="AK193" t="str">
        <v>Peas</v>
      </c>
      <c r="AL193" t="str">
        <v>Peas</v>
      </c>
      <c r="AM193" t="str">
        <v>Peas</v>
      </c>
      <c r="AN193" t="str">
        <v>Peas</v>
      </c>
      <c r="AO193" t="str">
        <v>Peas</v>
      </c>
      <c r="AP193" t="str">
        <v>Peas</v>
      </c>
      <c r="AQ193" t="str">
        <v>Peas</v>
      </c>
      <c r="AR193" t="str">
        <v>Peas</v>
      </c>
      <c r="AS193" t="str">
        <v>Peas</v>
      </c>
      <c r="AT193" t="str">
        <v>Peas</v>
      </c>
      <c r="AU193" t="str">
        <v>Peas</v>
      </c>
      <c r="AV193" t="str">
        <v>Peas</v>
      </c>
      <c r="AW193" t="str">
        <v>Peas</v>
      </c>
      <c r="AX193" t="str">
        <v>Peas</v>
      </c>
      <c r="AY193" t="str">
        <v>Peas</v>
      </c>
      <c r="AZ193" t="str">
        <v>Peas</v>
      </c>
    </row>
    <row r="194" spans="1:52" x14ac:dyDescent="0.5">
      <c r="A194" s="760" t="s">
        <v>2114</v>
      </c>
      <c r="B194" t="s">
        <v>1422</v>
      </c>
      <c r="C194" t="s">
        <v>1533</v>
      </c>
      <c r="D194" t="s">
        <v>2115</v>
      </c>
      <c r="E194" t="s">
        <v>2115</v>
      </c>
      <c r="F194" t="s">
        <v>1479</v>
      </c>
      <c r="G194" t="s">
        <v>2102</v>
      </c>
      <c r="H194" t="s">
        <v>1427</v>
      </c>
      <c r="I194" t="s">
        <v>1427</v>
      </c>
      <c r="J194" t="str">
        <f t="shared" si="9"/>
        <v>b27.2</v>
      </c>
      <c r="K194" t="str">
        <f t="shared" si="10"/>
        <v>b41.2</v>
      </c>
      <c r="L194" t="str">
        <f t="shared" si="8"/>
        <v>b40.2</v>
      </c>
      <c r="P194" t="str">
        <v>Pelargonium sidoides</v>
      </c>
      <c r="R194" t="str">
        <v>Pelargonium capitatum</v>
      </c>
      <c r="S194" t="str">
        <v>Pelargonium capitatum</v>
      </c>
      <c r="T194" t="str">
        <v>Pelargonium capitatum</v>
      </c>
      <c r="U194" t="str">
        <v>Pelargonium capitatum</v>
      </c>
      <c r="V194" t="str">
        <v>Pelargonium capitatum</v>
      </c>
      <c r="W194" t="str">
        <v>Pelargonium capitatum</v>
      </c>
      <c r="X194" t="str">
        <v>Pelargonium capitatum</v>
      </c>
      <c r="Y194" t="str">
        <v>Pelargonium capitatum</v>
      </c>
      <c r="Z194" t="str">
        <v>Pelargonium capitatum</v>
      </c>
      <c r="AA194" t="str">
        <v>Pelargonium capitatum</v>
      </c>
      <c r="AB194" t="str">
        <v>Pelargonium capitatum</v>
      </c>
      <c r="AC194" t="str">
        <v>Pelargonium capitatum</v>
      </c>
      <c r="AD194" t="str">
        <v>Pelargonium capitatum</v>
      </c>
      <c r="AE194" t="str">
        <v>Pelargonium capitatum</v>
      </c>
      <c r="AF194" t="str">
        <v>Pelargonium capitatum</v>
      </c>
      <c r="AG194" t="str">
        <v>Pelargonium capitatum</v>
      </c>
      <c r="AH194" t="str">
        <v>Pelargonium capitatum</v>
      </c>
      <c r="AI194" t="str">
        <v>Pelargonium capitatum</v>
      </c>
      <c r="AJ194" t="str">
        <v>Pelargonium capitatum</v>
      </c>
      <c r="AK194" t="str">
        <v>Pelargonium capitatum</v>
      </c>
      <c r="AL194" t="str">
        <v>Pelargonium capitatum</v>
      </c>
      <c r="AM194" t="str">
        <v>Pelargonium capitatum</v>
      </c>
      <c r="AN194" t="str">
        <v>Pelargonium capitatum</v>
      </c>
      <c r="AO194" t="str">
        <v>Pelargonium capitatum</v>
      </c>
      <c r="AP194" t="str">
        <v>Pelargonium capitatum</v>
      </c>
      <c r="AQ194" t="str">
        <v>Pelargonium capitatum</v>
      </c>
      <c r="AR194" t="str">
        <v>Pelargonium capitatum</v>
      </c>
      <c r="AS194" t="str">
        <v>Pelargonium capitatum</v>
      </c>
      <c r="AT194" t="str">
        <v>Pelargonium capitatum</v>
      </c>
      <c r="AU194" t="str">
        <v>Pelargonium capitatum</v>
      </c>
      <c r="AV194" t="str">
        <v>Pelargonium capitatum</v>
      </c>
      <c r="AW194" t="str">
        <v>Pelargonium capitatum</v>
      </c>
      <c r="AX194" t="str">
        <v>Pelargonium capitatum</v>
      </c>
      <c r="AY194" t="str">
        <v>Pelargonium capitatum</v>
      </c>
      <c r="AZ194" t="str">
        <v>Pelargonium capitatum</v>
      </c>
    </row>
    <row r="195" spans="1:52" x14ac:dyDescent="0.5">
      <c r="A195" s="760" t="s">
        <v>2116</v>
      </c>
      <c r="B195" t="s">
        <v>1422</v>
      </c>
      <c r="C195" t="s">
        <v>1533</v>
      </c>
      <c r="D195" t="s">
        <v>2117</v>
      </c>
      <c r="E195" t="s">
        <v>2117</v>
      </c>
      <c r="F195" t="s">
        <v>2095</v>
      </c>
      <c r="G195" t="s">
        <v>2118</v>
      </c>
      <c r="H195" t="s">
        <v>1427</v>
      </c>
      <c r="I195" t="s">
        <v>1427</v>
      </c>
      <c r="J195" t="str">
        <f t="shared" si="9"/>
        <v>b27.2</v>
      </c>
      <c r="K195" t="str">
        <f t="shared" si="10"/>
        <v>b41.2</v>
      </c>
      <c r="L195" t="str">
        <f t="shared" ref="L195:L223" si="11">IF(H195="NA","NA",IF(I195="Yes",IF(H195="Yes","a16",IF(H195="No","a17","a15")),IF(H195="Yes","b40.1",IF(H195="No","b40.2","b40"))))</f>
        <v>b40.2</v>
      </c>
      <c r="P195" t="str">
        <v>Pepper</v>
      </c>
      <c r="R195" t="str">
        <v>Pelargonium sidoides</v>
      </c>
      <c r="S195" t="str">
        <v>Pelargonium sidoides</v>
      </c>
      <c r="T195" t="str">
        <v>Pelargonium sidoides</v>
      </c>
      <c r="U195" t="str">
        <v>Pelargonium sidoides</v>
      </c>
      <c r="V195" t="str">
        <v>Pelargonium sidoides</v>
      </c>
      <c r="W195" t="str">
        <v>Pelargonium sidoides</v>
      </c>
      <c r="X195" t="str">
        <v>Pelargonium sidoides</v>
      </c>
      <c r="Y195" t="str">
        <v>Pelargonium sidoides</v>
      </c>
      <c r="Z195" t="str">
        <v>Pelargonium sidoides</v>
      </c>
      <c r="AA195" t="str">
        <v>Pelargonium sidoides</v>
      </c>
      <c r="AB195" t="str">
        <v>Pelargonium sidoides</v>
      </c>
      <c r="AC195" t="str">
        <v>Pelargonium sidoides</v>
      </c>
      <c r="AD195" t="str">
        <v>Pelargonium sidoides</v>
      </c>
      <c r="AE195" t="str">
        <v>Pelargonium sidoides</v>
      </c>
      <c r="AF195" t="str">
        <v>Pelargonium sidoides</v>
      </c>
      <c r="AG195" t="str">
        <v>Pelargonium sidoides</v>
      </c>
      <c r="AH195" t="str">
        <v>Pelargonium sidoides</v>
      </c>
      <c r="AI195" t="str">
        <v>Pelargonium sidoides</v>
      </c>
      <c r="AJ195" t="str">
        <v>Pelargonium sidoides</v>
      </c>
      <c r="AK195" t="str">
        <v>Pelargonium sidoides</v>
      </c>
      <c r="AL195" t="str">
        <v>Pelargonium sidoides</v>
      </c>
      <c r="AM195" t="str">
        <v>Pelargonium sidoides</v>
      </c>
      <c r="AN195" t="str">
        <v>Pelargonium sidoides</v>
      </c>
      <c r="AO195" t="str">
        <v>Pelargonium sidoides</v>
      </c>
      <c r="AP195" t="str">
        <v>Pelargonium sidoides</v>
      </c>
      <c r="AQ195" t="str">
        <v>Pelargonium sidoides</v>
      </c>
      <c r="AR195" t="str">
        <v>Pelargonium sidoides</v>
      </c>
      <c r="AS195" t="str">
        <v>Pelargonium sidoides</v>
      </c>
      <c r="AT195" t="str">
        <v>Pelargonium sidoides</v>
      </c>
      <c r="AU195" t="str">
        <v>Pelargonium sidoides</v>
      </c>
      <c r="AV195" t="str">
        <v>Pelargonium sidoides</v>
      </c>
      <c r="AW195" t="str">
        <v>Pelargonium sidoides</v>
      </c>
      <c r="AX195" t="str">
        <v>Pelargonium sidoides</v>
      </c>
      <c r="AY195" t="str">
        <v>Pelargonium sidoides</v>
      </c>
      <c r="AZ195" t="str">
        <v>Pelargonium sidoides</v>
      </c>
    </row>
    <row r="196" spans="1:52" x14ac:dyDescent="0.5">
      <c r="A196" s="760" t="s">
        <v>2119</v>
      </c>
      <c r="B196" t="s">
        <v>1422</v>
      </c>
      <c r="C196" t="s">
        <v>1533</v>
      </c>
      <c r="D196" t="s">
        <v>2120</v>
      </c>
      <c r="E196" t="s">
        <v>2120</v>
      </c>
      <c r="F196" t="s">
        <v>1453</v>
      </c>
      <c r="G196" t="s">
        <v>2121</v>
      </c>
      <c r="H196" t="s">
        <v>1427</v>
      </c>
      <c r="I196" t="s">
        <v>1427</v>
      </c>
      <c r="J196" t="str">
        <f t="shared" si="9"/>
        <v>b27.2</v>
      </c>
      <c r="K196" t="str">
        <f t="shared" si="10"/>
        <v>b41.2</v>
      </c>
      <c r="L196" t="str">
        <f t="shared" si="11"/>
        <v>b40.2</v>
      </c>
      <c r="P196" t="str">
        <v>Persimmon</v>
      </c>
      <c r="R196" t="str">
        <v>Pepper</v>
      </c>
      <c r="S196" t="str">
        <v>Pepper</v>
      </c>
      <c r="T196" t="str">
        <v>Pepper</v>
      </c>
      <c r="U196" t="str">
        <v>Pepper</v>
      </c>
      <c r="V196" t="str">
        <v>Pepper</v>
      </c>
      <c r="W196" t="str">
        <v>Pepper</v>
      </c>
      <c r="X196" t="str">
        <v>Pepper</v>
      </c>
      <c r="Y196" t="str">
        <v>Pepper</v>
      </c>
      <c r="Z196" t="str">
        <v>Pepper</v>
      </c>
      <c r="AA196" t="str">
        <v>Pepper</v>
      </c>
      <c r="AB196" t="str">
        <v>Pepper</v>
      </c>
      <c r="AC196" t="str">
        <v>Pepper</v>
      </c>
      <c r="AD196" t="str">
        <v>Pepper</v>
      </c>
      <c r="AE196" t="str">
        <v>Pepper</v>
      </c>
      <c r="AF196" t="str">
        <v>Pepper</v>
      </c>
      <c r="AG196" t="str">
        <v>Pepper</v>
      </c>
      <c r="AH196" t="str">
        <v>Pepper</v>
      </c>
      <c r="AI196" t="str">
        <v>Pepper</v>
      </c>
      <c r="AJ196" t="str">
        <v>Pepper</v>
      </c>
      <c r="AK196" t="str">
        <v>Pepper</v>
      </c>
      <c r="AL196" t="str">
        <v>Pepper</v>
      </c>
      <c r="AM196" t="str">
        <v>Pepper</v>
      </c>
      <c r="AN196" t="str">
        <v>Pepper</v>
      </c>
      <c r="AO196" t="str">
        <v>Pepper</v>
      </c>
      <c r="AP196" t="str">
        <v>Pepper</v>
      </c>
      <c r="AQ196" t="str">
        <v>Pepper</v>
      </c>
      <c r="AR196" t="str">
        <v>Pepper</v>
      </c>
      <c r="AS196" t="str">
        <v>Pepper</v>
      </c>
      <c r="AT196" t="str">
        <v>Pepper</v>
      </c>
      <c r="AU196" t="str">
        <v>Pepper</v>
      </c>
      <c r="AV196" t="str">
        <v>Pepper</v>
      </c>
      <c r="AW196" t="str">
        <v>Pepper</v>
      </c>
      <c r="AX196" t="str">
        <v>Pepper</v>
      </c>
      <c r="AY196" t="str">
        <v>Pepper</v>
      </c>
      <c r="AZ196" t="str">
        <v>Pepper</v>
      </c>
    </row>
    <row r="197" spans="1:52" x14ac:dyDescent="0.5">
      <c r="A197" s="760" t="s">
        <v>2122</v>
      </c>
      <c r="B197" t="s">
        <v>1422</v>
      </c>
      <c r="C197" t="s">
        <v>1533</v>
      </c>
      <c r="D197" t="s">
        <v>2123</v>
      </c>
      <c r="E197" t="s">
        <v>2123</v>
      </c>
      <c r="F197" t="s">
        <v>1453</v>
      </c>
      <c r="G197" t="s">
        <v>2124</v>
      </c>
      <c r="H197" t="s">
        <v>1427</v>
      </c>
      <c r="I197" t="s">
        <v>1427</v>
      </c>
      <c r="J197" t="str">
        <f t="shared" si="9"/>
        <v>b27.2</v>
      </c>
      <c r="K197" t="str">
        <f t="shared" si="10"/>
        <v>b41.2</v>
      </c>
      <c r="L197" t="str">
        <f t="shared" si="11"/>
        <v>b40.2</v>
      </c>
      <c r="P197" t="str">
        <v>Pigeon Pea</v>
      </c>
      <c r="R197" t="str">
        <v>Persimmon</v>
      </c>
      <c r="S197" t="str">
        <v>Persimmon</v>
      </c>
      <c r="T197" t="str">
        <v>Persimmon</v>
      </c>
      <c r="U197" t="str">
        <v>Persimmon</v>
      </c>
      <c r="V197" t="str">
        <v>Persimmon</v>
      </c>
      <c r="W197" t="str">
        <v>Persimmon</v>
      </c>
      <c r="X197" t="str">
        <v>Persimmon</v>
      </c>
      <c r="Y197" t="str">
        <v>Persimmon</v>
      </c>
      <c r="Z197" t="str">
        <v>Persimmon</v>
      </c>
      <c r="AA197" t="str">
        <v>Persimmon</v>
      </c>
      <c r="AB197" t="str">
        <v>Persimmon</v>
      </c>
      <c r="AC197" t="str">
        <v>Persimmon</v>
      </c>
      <c r="AD197" t="str">
        <v>Persimmon</v>
      </c>
      <c r="AE197" t="str">
        <v>Persimmon</v>
      </c>
      <c r="AF197" t="str">
        <v>Persimmon</v>
      </c>
      <c r="AG197" t="str">
        <v>Persimmon</v>
      </c>
      <c r="AH197" t="str">
        <v>Persimmon</v>
      </c>
      <c r="AI197" t="str">
        <v>Persimmon</v>
      </c>
      <c r="AJ197" t="str">
        <v>Persimmon</v>
      </c>
      <c r="AK197" t="str">
        <v>Persimmon</v>
      </c>
      <c r="AL197" t="str">
        <v>Persimmon</v>
      </c>
      <c r="AM197" t="str">
        <v>Persimmon</v>
      </c>
      <c r="AN197" t="str">
        <v>Persimmon</v>
      </c>
      <c r="AO197" t="str">
        <v>Persimmon</v>
      </c>
      <c r="AP197" t="str">
        <v>Persimmon</v>
      </c>
      <c r="AQ197" t="str">
        <v>Persimmon</v>
      </c>
      <c r="AR197" t="str">
        <v>Persimmon</v>
      </c>
      <c r="AS197" t="str">
        <v>Persimmon</v>
      </c>
      <c r="AT197" t="str">
        <v>Persimmon</v>
      </c>
      <c r="AU197" t="str">
        <v>Persimmon</v>
      </c>
      <c r="AV197" t="str">
        <v>Persimmon</v>
      </c>
      <c r="AW197" t="str">
        <v>Persimmon</v>
      </c>
      <c r="AX197" t="str">
        <v>Persimmon</v>
      </c>
      <c r="AY197" t="str">
        <v>Persimmon</v>
      </c>
      <c r="AZ197" t="str">
        <v>Persimmon</v>
      </c>
    </row>
    <row r="198" spans="1:52" x14ac:dyDescent="0.5">
      <c r="A198" s="760" t="s">
        <v>2125</v>
      </c>
      <c r="B198" t="s">
        <v>1422</v>
      </c>
      <c r="C198" t="s">
        <v>1533</v>
      </c>
      <c r="D198" t="s">
        <v>2126</v>
      </c>
      <c r="E198" t="s">
        <v>2126</v>
      </c>
      <c r="F198" t="s">
        <v>1425</v>
      </c>
      <c r="G198" t="s">
        <v>2127</v>
      </c>
      <c r="H198" t="s">
        <v>1427</v>
      </c>
      <c r="I198" t="s">
        <v>1427</v>
      </c>
      <c r="J198" t="str">
        <f t="shared" si="9"/>
        <v>b27.2</v>
      </c>
      <c r="K198" t="str">
        <f t="shared" si="10"/>
        <v>b41.2</v>
      </c>
      <c r="L198" t="str">
        <f t="shared" si="11"/>
        <v>b40.2</v>
      </c>
      <c r="P198" t="str">
        <v>Pigs</v>
      </c>
      <c r="R198" t="str">
        <v>Pigeon Pea</v>
      </c>
      <c r="S198" t="str">
        <v>Pigeon Pea</v>
      </c>
      <c r="T198" t="str">
        <v>Pigeon Pea</v>
      </c>
      <c r="U198" t="str">
        <v>Pigeon Pea</v>
      </c>
      <c r="V198" t="str">
        <v>Pigeon Pea</v>
      </c>
      <c r="W198" t="str">
        <v>Pigeon Pea</v>
      </c>
      <c r="X198" t="str">
        <v>Pigeon Pea</v>
      </c>
      <c r="Y198" t="str">
        <v>Pigeon Pea</v>
      </c>
      <c r="Z198" t="str">
        <v>Pigeon Pea</v>
      </c>
      <c r="AA198" t="str">
        <v>Pigeon Pea</v>
      </c>
      <c r="AB198" t="str">
        <v>Pigeon Pea</v>
      </c>
      <c r="AC198" t="str">
        <v>Pigeon Pea</v>
      </c>
      <c r="AD198" t="str">
        <v>Pigeon Pea</v>
      </c>
      <c r="AE198" t="str">
        <v>Pigeon Pea</v>
      </c>
      <c r="AF198" t="str">
        <v>Pigeon Pea</v>
      </c>
      <c r="AG198" t="str">
        <v>Pigeon Pea</v>
      </c>
      <c r="AH198" t="str">
        <v>Pigeon Pea</v>
      </c>
      <c r="AI198" t="str">
        <v>Pigeon Pea</v>
      </c>
      <c r="AJ198" t="str">
        <v>Pigeon Pea</v>
      </c>
      <c r="AK198" t="str">
        <v>Pigeon Pea</v>
      </c>
      <c r="AL198" t="str">
        <v>Pigeon Pea</v>
      </c>
      <c r="AM198" t="str">
        <v>Pigeon Pea</v>
      </c>
      <c r="AN198" t="str">
        <v>Pigeon Pea</v>
      </c>
      <c r="AO198" t="str">
        <v>Pigeon Pea</v>
      </c>
      <c r="AP198" t="str">
        <v>Pigeon Pea</v>
      </c>
      <c r="AQ198" t="str">
        <v>Pigeon Pea</v>
      </c>
      <c r="AR198" t="str">
        <v>Pigeon Pea</v>
      </c>
      <c r="AS198" t="str">
        <v>Pigeon Pea</v>
      </c>
      <c r="AT198" t="str">
        <v>Pigeon Pea</v>
      </c>
      <c r="AU198" t="str">
        <v>Pigeon Pea</v>
      </c>
      <c r="AV198" t="str">
        <v>Pigeon Pea</v>
      </c>
      <c r="AW198" t="str">
        <v>Pigeon Pea</v>
      </c>
      <c r="AX198" t="str">
        <v>Pigeon Pea</v>
      </c>
      <c r="AY198" t="str">
        <v>Pigeon Pea</v>
      </c>
      <c r="AZ198" t="str">
        <v>Pigeon Pea</v>
      </c>
    </row>
    <row r="199" spans="1:52" x14ac:dyDescent="0.5">
      <c r="A199" s="760" t="s">
        <v>2128</v>
      </c>
      <c r="B199" t="s">
        <v>1422</v>
      </c>
      <c r="C199" t="s">
        <v>1533</v>
      </c>
      <c r="D199" t="s">
        <v>2129</v>
      </c>
      <c r="E199" t="s">
        <v>2129</v>
      </c>
      <c r="F199" t="s">
        <v>2130</v>
      </c>
      <c r="G199" t="s">
        <v>2131</v>
      </c>
      <c r="H199" t="s">
        <v>1427</v>
      </c>
      <c r="I199" t="s">
        <v>1427</v>
      </c>
      <c r="J199" t="str">
        <f t="shared" si="9"/>
        <v>b27.2</v>
      </c>
      <c r="K199" t="str">
        <f t="shared" si="10"/>
        <v>b41.2</v>
      </c>
      <c r="L199" t="str">
        <f t="shared" si="11"/>
        <v>b40.2</v>
      </c>
      <c r="P199" t="str">
        <v>Pineapple</v>
      </c>
      <c r="R199" t="str">
        <v>Pigs</v>
      </c>
      <c r="S199" t="str">
        <v>Pigs</v>
      </c>
      <c r="T199" t="str">
        <v>Pigs</v>
      </c>
      <c r="U199" t="str">
        <v>Pigs</v>
      </c>
      <c r="V199" t="str">
        <v>Pigs</v>
      </c>
      <c r="W199" t="str">
        <v>Pigs</v>
      </c>
      <c r="X199" t="str">
        <v>Pigs</v>
      </c>
      <c r="Y199" t="str">
        <v>Pigs</v>
      </c>
      <c r="Z199" t="str">
        <v>Pigs</v>
      </c>
      <c r="AA199" t="str">
        <v>Pigs</v>
      </c>
      <c r="AB199" t="str">
        <v>Pigs</v>
      </c>
      <c r="AC199" t="str">
        <v>Pigs</v>
      </c>
      <c r="AD199" t="str">
        <v>Pigs</v>
      </c>
      <c r="AE199" t="str">
        <v>Pigs</v>
      </c>
      <c r="AF199" t="str">
        <v>Pigs</v>
      </c>
      <c r="AG199" t="str">
        <v>Pigs</v>
      </c>
      <c r="AH199" t="str">
        <v>Pigs</v>
      </c>
      <c r="AI199" t="str">
        <v>Pigs</v>
      </c>
      <c r="AJ199" t="str">
        <v>Pigs</v>
      </c>
      <c r="AK199" t="str">
        <v>Pigs</v>
      </c>
      <c r="AL199" t="str">
        <v>Pigs</v>
      </c>
      <c r="AM199" t="str">
        <v>Pigs</v>
      </c>
      <c r="AN199" t="str">
        <v>Pigs</v>
      </c>
      <c r="AO199" t="str">
        <v>Pigs</v>
      </c>
      <c r="AP199" t="str">
        <v>Pigs</v>
      </c>
      <c r="AQ199" t="str">
        <v>Pigs</v>
      </c>
      <c r="AR199" t="str">
        <v>Pigs</v>
      </c>
      <c r="AS199" t="str">
        <v>Pigs</v>
      </c>
      <c r="AT199" t="str">
        <v>Pigs</v>
      </c>
      <c r="AU199" t="str">
        <v>Pigs</v>
      </c>
      <c r="AV199" t="str">
        <v>Pigs</v>
      </c>
      <c r="AW199" t="str">
        <v>Pigs</v>
      </c>
      <c r="AX199" t="str">
        <v>Pigs</v>
      </c>
      <c r="AY199" t="str">
        <v>Pigs</v>
      </c>
      <c r="AZ199" t="str">
        <v>Pigs</v>
      </c>
    </row>
    <row r="200" spans="1:52" x14ac:dyDescent="0.5">
      <c r="A200" s="760" t="s">
        <v>2132</v>
      </c>
      <c r="B200" t="s">
        <v>1422</v>
      </c>
      <c r="C200" t="s">
        <v>1533</v>
      </c>
      <c r="D200" t="s">
        <v>2133</v>
      </c>
      <c r="E200" t="s">
        <v>2133</v>
      </c>
      <c r="F200" t="s">
        <v>2130</v>
      </c>
      <c r="G200" t="s">
        <v>2134</v>
      </c>
      <c r="H200" t="s">
        <v>1427</v>
      </c>
      <c r="I200" t="s">
        <v>1427</v>
      </c>
      <c r="J200" t="str">
        <f t="shared" si="9"/>
        <v>b27.2</v>
      </c>
      <c r="K200" t="str">
        <f t="shared" si="10"/>
        <v>b41.2</v>
      </c>
      <c r="L200" t="str">
        <f t="shared" si="11"/>
        <v>b40.2</v>
      </c>
      <c r="P200" t="str">
        <v>Pistachio Nut</v>
      </c>
      <c r="R200" t="str">
        <v>Pineapple</v>
      </c>
      <c r="S200" t="str">
        <v>Pineapple</v>
      </c>
      <c r="T200" t="str">
        <v>Pineapple</v>
      </c>
      <c r="U200" t="str">
        <v>Pineapple</v>
      </c>
      <c r="V200" t="str">
        <v>Pineapple</v>
      </c>
      <c r="W200" t="str">
        <v>Pineapple</v>
      </c>
      <c r="X200" t="str">
        <v>Pineapple</v>
      </c>
      <c r="Y200" t="str">
        <v>Pineapple</v>
      </c>
      <c r="Z200" t="str">
        <v>Pineapple</v>
      </c>
      <c r="AA200" t="str">
        <v>Pineapple</v>
      </c>
      <c r="AB200" t="str">
        <v>Pineapple</v>
      </c>
      <c r="AC200" t="str">
        <v>Pineapple</v>
      </c>
      <c r="AD200" t="str">
        <v>Pineapple</v>
      </c>
      <c r="AE200" t="str">
        <v>Pineapple</v>
      </c>
      <c r="AF200" t="str">
        <v>Pineapple</v>
      </c>
      <c r="AG200" t="str">
        <v>Pineapple</v>
      </c>
      <c r="AH200" t="str">
        <v>Pineapple</v>
      </c>
      <c r="AI200" t="str">
        <v>Pineapple</v>
      </c>
      <c r="AJ200" t="str">
        <v>Pineapple</v>
      </c>
      <c r="AK200" t="str">
        <v>Pineapple</v>
      </c>
      <c r="AL200" t="str">
        <v>Pineapple</v>
      </c>
      <c r="AM200" t="str">
        <v>Pineapple</v>
      </c>
      <c r="AN200" t="str">
        <v>Pineapple</v>
      </c>
      <c r="AO200" t="str">
        <v>Pineapple</v>
      </c>
      <c r="AP200" t="str">
        <v>Pineapple</v>
      </c>
      <c r="AQ200" t="str">
        <v>Pineapple</v>
      </c>
      <c r="AR200" t="str">
        <v>Pineapple</v>
      </c>
      <c r="AS200" t="str">
        <v>Pineapple</v>
      </c>
      <c r="AT200" t="str">
        <v>Pineapple</v>
      </c>
      <c r="AU200" t="str">
        <v>Pineapple</v>
      </c>
      <c r="AV200" t="str">
        <v>Pineapple</v>
      </c>
      <c r="AW200" t="str">
        <v>Pineapple</v>
      </c>
      <c r="AX200" t="str">
        <v>Pineapple</v>
      </c>
      <c r="AY200" t="str">
        <v>Pineapple</v>
      </c>
      <c r="AZ200" t="str">
        <v>Pineapple</v>
      </c>
    </row>
    <row r="201" spans="1:52" x14ac:dyDescent="0.5">
      <c r="A201" s="760" t="s">
        <v>2135</v>
      </c>
      <c r="B201" t="s">
        <v>1422</v>
      </c>
      <c r="C201" t="s">
        <v>1533</v>
      </c>
      <c r="D201" t="s">
        <v>2136</v>
      </c>
      <c r="E201" t="s">
        <v>2136</v>
      </c>
      <c r="F201" t="s">
        <v>1425</v>
      </c>
      <c r="G201" t="s">
        <v>2102</v>
      </c>
      <c r="H201" t="s">
        <v>1427</v>
      </c>
      <c r="I201" t="s">
        <v>1427</v>
      </c>
      <c r="J201" t="str">
        <f t="shared" si="9"/>
        <v>b27.2</v>
      </c>
      <c r="K201" t="str">
        <f t="shared" si="10"/>
        <v>b41.2</v>
      </c>
      <c r="L201" t="str">
        <f t="shared" si="11"/>
        <v>b40.2</v>
      </c>
      <c r="P201" t="str">
        <v>Plum</v>
      </c>
      <c r="R201" t="str">
        <v>Pistachio Nut</v>
      </c>
      <c r="S201" t="str">
        <v>Pistachio Nut</v>
      </c>
      <c r="T201" t="str">
        <v>Pistachio Nut</v>
      </c>
      <c r="U201" t="str">
        <v>Pistachio Nut</v>
      </c>
      <c r="V201" t="str">
        <v>Pistachio Nut</v>
      </c>
      <c r="W201" t="str">
        <v>Pistachio Nut</v>
      </c>
      <c r="X201" t="str">
        <v>Pistachio Nut</v>
      </c>
      <c r="Y201" t="str">
        <v>Pistachio Nut</v>
      </c>
      <c r="Z201" t="str">
        <v>Pistachio Nut</v>
      </c>
      <c r="AA201" t="str">
        <v>Pistachio Nut</v>
      </c>
      <c r="AB201" t="str">
        <v>Pistachio Nut</v>
      </c>
      <c r="AC201" t="str">
        <v>Pistachio Nut</v>
      </c>
      <c r="AD201" t="str">
        <v>Pistachio Nut</v>
      </c>
      <c r="AE201" t="str">
        <v>Pistachio Nut</v>
      </c>
      <c r="AF201" t="str">
        <v>Pistachio Nut</v>
      </c>
      <c r="AG201" t="str">
        <v>Pistachio Nut</v>
      </c>
      <c r="AH201" t="str">
        <v>Pistachio Nut</v>
      </c>
      <c r="AI201" t="str">
        <v>Pistachio Nut</v>
      </c>
      <c r="AJ201" t="str">
        <v>Pistachio Nut</v>
      </c>
      <c r="AK201" t="str">
        <v>Pistachio Nut</v>
      </c>
      <c r="AL201" t="str">
        <v>Pistachio Nut</v>
      </c>
      <c r="AM201" t="str">
        <v>Pistachio Nut</v>
      </c>
      <c r="AN201" t="str">
        <v>Pistachio Nut</v>
      </c>
      <c r="AO201" t="str">
        <v>Pistachio Nut</v>
      </c>
      <c r="AP201" t="str">
        <v>Pistachio Nut</v>
      </c>
      <c r="AQ201" t="str">
        <v>Pistachio Nut</v>
      </c>
      <c r="AR201" t="str">
        <v>Pistachio Nut</v>
      </c>
      <c r="AS201" t="str">
        <v>Pistachio Nut</v>
      </c>
      <c r="AT201" t="str">
        <v>Pistachio Nut</v>
      </c>
      <c r="AU201" t="str">
        <v>Pistachio Nut</v>
      </c>
      <c r="AV201" t="str">
        <v>Pistachio Nut</v>
      </c>
      <c r="AW201" t="str">
        <v>Pistachio Nut</v>
      </c>
      <c r="AX201" t="str">
        <v>Pistachio Nut</v>
      </c>
      <c r="AY201" t="str">
        <v>Pistachio Nut</v>
      </c>
      <c r="AZ201" t="str">
        <v>Pistachio Nut</v>
      </c>
    </row>
    <row r="202" spans="1:52" x14ac:dyDescent="0.5">
      <c r="A202" s="760" t="s">
        <v>2137</v>
      </c>
      <c r="B202" t="s">
        <v>1422</v>
      </c>
      <c r="C202" t="s">
        <v>1533</v>
      </c>
      <c r="D202" t="s">
        <v>2138</v>
      </c>
      <c r="E202" t="s">
        <v>2138</v>
      </c>
      <c r="F202" t="s">
        <v>1425</v>
      </c>
      <c r="G202" t="s">
        <v>2139</v>
      </c>
      <c r="H202" t="s">
        <v>1427</v>
      </c>
      <c r="I202" t="s">
        <v>1427</v>
      </c>
      <c r="J202" t="str">
        <f t="shared" si="9"/>
        <v>b27.2</v>
      </c>
      <c r="K202" t="str">
        <f t="shared" si="10"/>
        <v>b41.2</v>
      </c>
      <c r="L202" t="str">
        <f t="shared" si="11"/>
        <v>b40.2</v>
      </c>
      <c r="P202" t="str">
        <v>Pomegranate</v>
      </c>
      <c r="R202" t="str">
        <v>Plum</v>
      </c>
      <c r="S202" t="str">
        <v>Plum</v>
      </c>
      <c r="T202" t="str">
        <v>Plum</v>
      </c>
      <c r="U202" t="str">
        <v>Plum</v>
      </c>
      <c r="V202" t="str">
        <v>Plum</v>
      </c>
      <c r="W202" t="str">
        <v>Plum</v>
      </c>
      <c r="X202" t="str">
        <v>Plum</v>
      </c>
      <c r="Y202" t="str">
        <v>Plum</v>
      </c>
      <c r="Z202" t="str">
        <v>Plum</v>
      </c>
      <c r="AA202" t="str">
        <v>Plum</v>
      </c>
      <c r="AB202" t="str">
        <v>Plum</v>
      </c>
      <c r="AC202" t="str">
        <v>Plum</v>
      </c>
      <c r="AD202" t="str">
        <v>Plum</v>
      </c>
      <c r="AE202" t="str">
        <v>Plum</v>
      </c>
      <c r="AF202" t="str">
        <v>Plum</v>
      </c>
      <c r="AG202" t="str">
        <v>Plum</v>
      </c>
      <c r="AH202" t="str">
        <v>Plum</v>
      </c>
      <c r="AI202" t="str">
        <v>Plum</v>
      </c>
      <c r="AJ202" t="str">
        <v>Plum</v>
      </c>
      <c r="AK202" t="str">
        <v>Plum</v>
      </c>
      <c r="AL202" t="str">
        <v>Plum</v>
      </c>
      <c r="AM202" t="str">
        <v>Plum</v>
      </c>
      <c r="AN202" t="str">
        <v>Plum</v>
      </c>
      <c r="AO202" t="str">
        <v>Plum</v>
      </c>
      <c r="AP202" t="str">
        <v>Plum</v>
      </c>
      <c r="AQ202" t="str">
        <v>Plum</v>
      </c>
      <c r="AR202" t="str">
        <v>Plum</v>
      </c>
      <c r="AS202" t="str">
        <v>Plum</v>
      </c>
      <c r="AT202" t="str">
        <v>Plum</v>
      </c>
      <c r="AU202" t="str">
        <v>Plum</v>
      </c>
      <c r="AV202" t="str">
        <v>Plum</v>
      </c>
      <c r="AW202" t="str">
        <v>Plum</v>
      </c>
      <c r="AX202" t="str">
        <v>Plum</v>
      </c>
      <c r="AY202" t="str">
        <v>Plum</v>
      </c>
      <c r="AZ202" t="str">
        <v>Plum</v>
      </c>
    </row>
    <row r="203" spans="1:52" x14ac:dyDescent="0.5">
      <c r="A203" s="760" t="s">
        <v>2140</v>
      </c>
      <c r="B203" t="s">
        <v>1422</v>
      </c>
      <c r="C203" t="s">
        <v>1533</v>
      </c>
      <c r="D203" t="s">
        <v>2141</v>
      </c>
      <c r="E203" t="s">
        <v>2141</v>
      </c>
      <c r="F203" t="s">
        <v>1425</v>
      </c>
      <c r="G203" t="s">
        <v>2142</v>
      </c>
      <c r="H203" t="s">
        <v>1427</v>
      </c>
      <c r="I203" t="s">
        <v>1427</v>
      </c>
      <c r="J203" t="str">
        <f t="shared" si="9"/>
        <v>b27.2</v>
      </c>
      <c r="K203" t="str">
        <f t="shared" si="10"/>
        <v>b41.2</v>
      </c>
      <c r="L203" t="str">
        <f t="shared" si="11"/>
        <v>b40.2</v>
      </c>
      <c r="P203" t="str">
        <v>Potato</v>
      </c>
      <c r="R203" t="str">
        <v>Pomegranate</v>
      </c>
      <c r="S203" t="str">
        <v>Pomegranate</v>
      </c>
      <c r="T203" t="str">
        <v>Pomegranate</v>
      </c>
      <c r="U203" t="str">
        <v>Pomegranate</v>
      </c>
      <c r="V203" t="str">
        <v>Pomegranate</v>
      </c>
      <c r="W203" t="str">
        <v>Pomegranate</v>
      </c>
      <c r="X203" t="str">
        <v>Pomegranate</v>
      </c>
      <c r="Y203" t="str">
        <v>Pomegranate</v>
      </c>
      <c r="Z203" t="str">
        <v>Pomegranate</v>
      </c>
      <c r="AA203" t="str">
        <v>Pomegranate</v>
      </c>
      <c r="AB203" t="str">
        <v>Pomegranate</v>
      </c>
      <c r="AC203" t="str">
        <v>Pomegranate</v>
      </c>
      <c r="AD203" t="str">
        <v>Pomegranate</v>
      </c>
      <c r="AE203" t="str">
        <v>Pomegranate</v>
      </c>
      <c r="AF203" t="str">
        <v>Pomegranate</v>
      </c>
      <c r="AG203" t="str">
        <v>Pomegranate</v>
      </c>
      <c r="AH203" t="str">
        <v>Pomegranate</v>
      </c>
      <c r="AI203" t="str">
        <v>Pomegranate</v>
      </c>
      <c r="AJ203" t="str">
        <v>Pomegranate</v>
      </c>
      <c r="AK203" t="str">
        <v>Pomegranate</v>
      </c>
      <c r="AL203" t="str">
        <v>Pomegranate</v>
      </c>
      <c r="AM203" t="str">
        <v>Pomegranate</v>
      </c>
      <c r="AN203" t="str">
        <v>Pomegranate</v>
      </c>
      <c r="AO203" t="str">
        <v>Pomegranate</v>
      </c>
      <c r="AP203" t="str">
        <v>Pomegranate</v>
      </c>
      <c r="AQ203" t="str">
        <v>Pomegranate</v>
      </c>
      <c r="AR203" t="str">
        <v>Pomegranate</v>
      </c>
      <c r="AS203" t="str">
        <v>Pomegranate</v>
      </c>
      <c r="AT203" t="str">
        <v>Pomegranate</v>
      </c>
      <c r="AU203" t="str">
        <v>Pomegranate</v>
      </c>
      <c r="AV203" t="str">
        <v>Pomegranate</v>
      </c>
      <c r="AW203" t="str">
        <v>Pomegranate</v>
      </c>
      <c r="AX203" t="str">
        <v>Pomegranate</v>
      </c>
      <c r="AY203" t="str">
        <v>Pomegranate</v>
      </c>
      <c r="AZ203" t="str">
        <v>Pomegranate</v>
      </c>
    </row>
    <row r="204" spans="1:52" x14ac:dyDescent="0.5">
      <c r="A204" s="760" t="s">
        <v>2143</v>
      </c>
      <c r="B204" t="s">
        <v>1422</v>
      </c>
      <c r="C204" t="s">
        <v>1533</v>
      </c>
      <c r="D204" t="s">
        <v>2144</v>
      </c>
      <c r="E204" t="s">
        <v>2145</v>
      </c>
      <c r="F204" t="s">
        <v>2145</v>
      </c>
      <c r="H204" t="s">
        <v>1427</v>
      </c>
      <c r="I204" t="s">
        <v>1427</v>
      </c>
      <c r="J204" t="str">
        <f t="shared" si="9"/>
        <v>b27.2</v>
      </c>
      <c r="K204" t="str">
        <f t="shared" si="10"/>
        <v>b41.2</v>
      </c>
      <c r="L204" t="str">
        <f t="shared" si="11"/>
        <v>b40.2</v>
      </c>
      <c r="P204" t="str">
        <v>Pumpkin</v>
      </c>
      <c r="R204" t="str">
        <v>Potato</v>
      </c>
      <c r="S204" t="str">
        <v>Potato</v>
      </c>
      <c r="T204" t="str">
        <v>Potato</v>
      </c>
      <c r="U204" t="str">
        <v>Potato</v>
      </c>
      <c r="V204" t="str">
        <v>Potato</v>
      </c>
      <c r="W204" t="str">
        <v>Potato</v>
      </c>
      <c r="X204" t="str">
        <v>Potato</v>
      </c>
      <c r="Y204" t="str">
        <v>Potato</v>
      </c>
      <c r="Z204" t="str">
        <v>Potato</v>
      </c>
      <c r="AA204" t="str">
        <v>Potato</v>
      </c>
      <c r="AB204" t="str">
        <v>Potato</v>
      </c>
      <c r="AC204" t="str">
        <v>Potato</v>
      </c>
      <c r="AD204" t="str">
        <v>Potato</v>
      </c>
      <c r="AE204" t="str">
        <v>Potato</v>
      </c>
      <c r="AF204" t="str">
        <v>Potato</v>
      </c>
      <c r="AG204" t="str">
        <v>Potato</v>
      </c>
      <c r="AH204" t="str">
        <v>Potato</v>
      </c>
      <c r="AI204" t="str">
        <v>Potato</v>
      </c>
      <c r="AJ204" t="str">
        <v>Potato</v>
      </c>
      <c r="AK204" t="str">
        <v>Potato</v>
      </c>
      <c r="AL204" t="str">
        <v>Potato</v>
      </c>
      <c r="AM204" t="str">
        <v>Potato</v>
      </c>
      <c r="AN204" t="str">
        <v>Potato</v>
      </c>
      <c r="AO204" t="str">
        <v>Potato</v>
      </c>
      <c r="AP204" t="str">
        <v>Potato</v>
      </c>
      <c r="AQ204" t="str">
        <v>Potato</v>
      </c>
      <c r="AR204" t="str">
        <v>Potato</v>
      </c>
      <c r="AS204" t="str">
        <v>Potato</v>
      </c>
      <c r="AT204" t="str">
        <v>Potato</v>
      </c>
      <c r="AU204" t="str">
        <v>Potato</v>
      </c>
      <c r="AV204" t="str">
        <v>Potato</v>
      </c>
      <c r="AW204" t="str">
        <v>Potato</v>
      </c>
      <c r="AX204" t="str">
        <v>Potato</v>
      </c>
      <c r="AY204" t="str">
        <v>Potato</v>
      </c>
      <c r="AZ204" t="str">
        <v>Potato</v>
      </c>
    </row>
    <row r="205" spans="1:52" x14ac:dyDescent="0.5">
      <c r="A205" s="760" t="s">
        <v>2146</v>
      </c>
      <c r="B205" t="s">
        <v>1422</v>
      </c>
      <c r="C205" t="s">
        <v>1533</v>
      </c>
      <c r="D205" t="s">
        <v>2147</v>
      </c>
      <c r="E205" t="s">
        <v>2147</v>
      </c>
      <c r="F205" t="s">
        <v>1453</v>
      </c>
      <c r="G205" t="s">
        <v>2148</v>
      </c>
      <c r="H205" t="s">
        <v>1427</v>
      </c>
      <c r="I205" t="s">
        <v>1427</v>
      </c>
      <c r="J205" t="str">
        <f t="shared" si="9"/>
        <v>b27.2</v>
      </c>
      <c r="K205" t="str">
        <f t="shared" si="10"/>
        <v>b41.2</v>
      </c>
      <c r="L205" t="str">
        <f t="shared" si="11"/>
        <v>b40.2</v>
      </c>
      <c r="P205" t="str">
        <v>Quince</v>
      </c>
      <c r="R205" t="str">
        <v>Pumpkin</v>
      </c>
      <c r="S205" t="str">
        <v>Pumpkin</v>
      </c>
      <c r="T205" t="str">
        <v>Pumpkin</v>
      </c>
      <c r="U205" t="str">
        <v>Pumpkin</v>
      </c>
      <c r="V205" t="str">
        <v>Pumpkin</v>
      </c>
      <c r="W205" t="str">
        <v>Pumpkin</v>
      </c>
      <c r="X205" t="str">
        <v>Pumpkin</v>
      </c>
      <c r="Y205" t="str">
        <v>Pumpkin</v>
      </c>
      <c r="Z205" t="str">
        <v>Pumpkin</v>
      </c>
      <c r="AA205" t="str">
        <v>Pumpkin</v>
      </c>
      <c r="AB205" t="str">
        <v>Pumpkin</v>
      </c>
      <c r="AC205" t="str">
        <v>Pumpkin</v>
      </c>
      <c r="AD205" t="str">
        <v>Pumpkin</v>
      </c>
      <c r="AE205" t="str">
        <v>Pumpkin</v>
      </c>
      <c r="AF205" t="str">
        <v>Pumpkin</v>
      </c>
      <c r="AG205" t="str">
        <v>Pumpkin</v>
      </c>
      <c r="AH205" t="str">
        <v>Pumpkin</v>
      </c>
      <c r="AI205" t="str">
        <v>Pumpkin</v>
      </c>
      <c r="AJ205" t="str">
        <v>Pumpkin</v>
      </c>
      <c r="AK205" t="str">
        <v>Pumpkin</v>
      </c>
      <c r="AL205" t="str">
        <v>Pumpkin</v>
      </c>
      <c r="AM205" t="str">
        <v>Pumpkin</v>
      </c>
      <c r="AN205" t="str">
        <v>Pumpkin</v>
      </c>
      <c r="AO205" t="str">
        <v>Pumpkin</v>
      </c>
      <c r="AP205" t="str">
        <v>Pumpkin</v>
      </c>
      <c r="AQ205" t="str">
        <v>Pumpkin</v>
      </c>
      <c r="AR205" t="str">
        <v>Pumpkin</v>
      </c>
      <c r="AS205" t="str">
        <v>Pumpkin</v>
      </c>
      <c r="AT205" t="str">
        <v>Pumpkin</v>
      </c>
      <c r="AU205" t="str">
        <v>Pumpkin</v>
      </c>
      <c r="AV205" t="str">
        <v>Pumpkin</v>
      </c>
      <c r="AW205" t="str">
        <v>Pumpkin</v>
      </c>
      <c r="AX205" t="str">
        <v>Pumpkin</v>
      </c>
      <c r="AY205" t="str">
        <v>Pumpkin</v>
      </c>
      <c r="AZ205" t="str">
        <v>Pumpkin</v>
      </c>
    </row>
    <row r="206" spans="1:52" x14ac:dyDescent="0.5">
      <c r="A206" s="760" t="s">
        <v>2149</v>
      </c>
      <c r="B206" t="s">
        <v>1422</v>
      </c>
      <c r="C206" t="s">
        <v>1533</v>
      </c>
      <c r="D206" t="s">
        <v>2150</v>
      </c>
      <c r="E206" t="s">
        <v>2151</v>
      </c>
      <c r="F206" t="s">
        <v>2130</v>
      </c>
      <c r="G206" t="s">
        <v>2152</v>
      </c>
      <c r="H206" t="s">
        <v>1427</v>
      </c>
      <c r="I206" t="s">
        <v>1427</v>
      </c>
      <c r="J206" t="str">
        <f t="shared" si="9"/>
        <v>b27.2</v>
      </c>
      <c r="K206" t="str">
        <f t="shared" si="10"/>
        <v>b41.2</v>
      </c>
      <c r="L206" t="str">
        <f t="shared" si="11"/>
        <v>b40.2</v>
      </c>
      <c r="P206" t="str">
        <v>Quinoa</v>
      </c>
      <c r="R206" t="str">
        <v>Quince</v>
      </c>
      <c r="S206" t="str">
        <v>Quince</v>
      </c>
      <c r="T206" t="str">
        <v>Quince</v>
      </c>
      <c r="U206" t="str">
        <v>Quince</v>
      </c>
      <c r="V206" t="str">
        <v>Quince</v>
      </c>
      <c r="W206" t="str">
        <v>Quince</v>
      </c>
      <c r="X206" t="str">
        <v>Quince</v>
      </c>
      <c r="Y206" t="str">
        <v>Quince</v>
      </c>
      <c r="Z206" t="str">
        <v>Quince</v>
      </c>
      <c r="AA206" t="str">
        <v>Quince</v>
      </c>
      <c r="AB206" t="str">
        <v>Quince</v>
      </c>
      <c r="AC206" t="str">
        <v>Quince</v>
      </c>
      <c r="AD206" t="str">
        <v>Quince</v>
      </c>
      <c r="AE206" t="str">
        <v>Quince</v>
      </c>
      <c r="AF206" t="str">
        <v>Quince</v>
      </c>
      <c r="AG206" t="str">
        <v>Quince</v>
      </c>
      <c r="AH206" t="str">
        <v>Quince</v>
      </c>
      <c r="AI206" t="str">
        <v>Quince</v>
      </c>
      <c r="AJ206" t="str">
        <v>Quince</v>
      </c>
      <c r="AK206" t="str">
        <v>Quince</v>
      </c>
      <c r="AL206" t="str">
        <v>Quince</v>
      </c>
      <c r="AM206" t="str">
        <v>Quince</v>
      </c>
      <c r="AN206" t="str">
        <v>Quince</v>
      </c>
      <c r="AO206" t="str">
        <v>Quince</v>
      </c>
      <c r="AP206" t="str">
        <v>Quince</v>
      </c>
      <c r="AQ206" t="str">
        <v>Quince</v>
      </c>
      <c r="AR206" t="str">
        <v>Quince</v>
      </c>
      <c r="AS206" t="str">
        <v>Quince</v>
      </c>
      <c r="AT206" t="str">
        <v>Quince</v>
      </c>
      <c r="AU206" t="str">
        <v>Quince</v>
      </c>
      <c r="AV206" t="str">
        <v>Quince</v>
      </c>
      <c r="AW206" t="str">
        <v>Quince</v>
      </c>
      <c r="AX206" t="str">
        <v>Quince</v>
      </c>
      <c r="AY206" t="str">
        <v>Quince</v>
      </c>
      <c r="AZ206" t="str">
        <v>Quince</v>
      </c>
    </row>
    <row r="207" spans="1:52" x14ac:dyDescent="0.5">
      <c r="A207" s="760" t="s">
        <v>2153</v>
      </c>
      <c r="B207" t="s">
        <v>1422</v>
      </c>
      <c r="C207" t="s">
        <v>1533</v>
      </c>
      <c r="D207" t="s">
        <v>2154</v>
      </c>
      <c r="E207" t="s">
        <v>2151</v>
      </c>
      <c r="F207" t="s">
        <v>2130</v>
      </c>
      <c r="G207" t="s">
        <v>2152</v>
      </c>
      <c r="H207" t="s">
        <v>1427</v>
      </c>
      <c r="I207" t="s">
        <v>1427</v>
      </c>
      <c r="J207" t="str">
        <f t="shared" si="9"/>
        <v>b27.2</v>
      </c>
      <c r="K207" t="str">
        <f t="shared" si="10"/>
        <v>b41.2</v>
      </c>
      <c r="L207" t="str">
        <f t="shared" si="11"/>
        <v>b40.2</v>
      </c>
      <c r="P207" t="str">
        <v>Rabbit</v>
      </c>
      <c r="R207" t="str">
        <v>Quinoa</v>
      </c>
      <c r="S207" t="str">
        <v>Quinoa</v>
      </c>
      <c r="T207" t="str">
        <v>Quinoa</v>
      </c>
      <c r="U207" t="str">
        <v>Quinoa</v>
      </c>
      <c r="V207" t="str">
        <v>Quinoa</v>
      </c>
      <c r="W207" t="str">
        <v>Quinoa</v>
      </c>
      <c r="X207" t="str">
        <v>Quinoa</v>
      </c>
      <c r="Y207" t="str">
        <v>Quinoa</v>
      </c>
      <c r="Z207" t="str">
        <v>Quinoa</v>
      </c>
      <c r="AA207" t="str">
        <v>Quinoa</v>
      </c>
      <c r="AB207" t="str">
        <v>Quinoa</v>
      </c>
      <c r="AC207" t="str">
        <v>Quinoa</v>
      </c>
      <c r="AD207" t="str">
        <v>Quinoa</v>
      </c>
      <c r="AE207" t="str">
        <v>Quinoa</v>
      </c>
      <c r="AF207" t="str">
        <v>Quinoa</v>
      </c>
      <c r="AG207" t="str">
        <v>Quinoa</v>
      </c>
      <c r="AH207" t="str">
        <v>Quinoa</v>
      </c>
      <c r="AI207" t="str">
        <v>Quinoa</v>
      </c>
      <c r="AJ207" t="str">
        <v>Quinoa</v>
      </c>
      <c r="AK207" t="str">
        <v>Quinoa</v>
      </c>
      <c r="AL207" t="str">
        <v>Quinoa</v>
      </c>
      <c r="AM207" t="str">
        <v>Quinoa</v>
      </c>
      <c r="AN207" t="str">
        <v>Quinoa</v>
      </c>
      <c r="AO207" t="str">
        <v>Quinoa</v>
      </c>
      <c r="AP207" t="str">
        <v>Quinoa</v>
      </c>
      <c r="AQ207" t="str">
        <v>Quinoa</v>
      </c>
      <c r="AR207" t="str">
        <v>Quinoa</v>
      </c>
      <c r="AS207" t="str">
        <v>Quinoa</v>
      </c>
      <c r="AT207" t="str">
        <v>Quinoa</v>
      </c>
      <c r="AU207" t="str">
        <v>Quinoa</v>
      </c>
      <c r="AV207" t="str">
        <v>Quinoa</v>
      </c>
      <c r="AW207" t="str">
        <v>Quinoa</v>
      </c>
      <c r="AX207" t="str">
        <v>Quinoa</v>
      </c>
      <c r="AY207" t="str">
        <v>Quinoa</v>
      </c>
      <c r="AZ207" t="str">
        <v>Quinoa</v>
      </c>
    </row>
    <row r="208" spans="1:52" x14ac:dyDescent="0.5">
      <c r="A208" s="760" t="s">
        <v>2155</v>
      </c>
      <c r="B208" t="s">
        <v>1422</v>
      </c>
      <c r="C208" t="s">
        <v>1533</v>
      </c>
      <c r="D208" t="s">
        <v>2156</v>
      </c>
      <c r="E208" t="s">
        <v>2151</v>
      </c>
      <c r="F208" t="s">
        <v>2130</v>
      </c>
      <c r="G208" t="s">
        <v>2152</v>
      </c>
      <c r="H208" t="s">
        <v>1427</v>
      </c>
      <c r="I208" t="s">
        <v>1427</v>
      </c>
      <c r="J208" t="str">
        <f t="shared" si="9"/>
        <v>b27.2</v>
      </c>
      <c r="K208" t="str">
        <f t="shared" si="10"/>
        <v>b41.2</v>
      </c>
      <c r="L208" t="str">
        <f t="shared" si="11"/>
        <v>b40.2</v>
      </c>
      <c r="P208" t="str">
        <v>Radish</v>
      </c>
      <c r="R208" t="str">
        <v>Rabbit</v>
      </c>
      <c r="S208" t="str">
        <v>Rabbit</v>
      </c>
      <c r="T208" t="str">
        <v>Rabbit</v>
      </c>
      <c r="U208" t="str">
        <v>Rabbit</v>
      </c>
      <c r="V208" t="str">
        <v>Rabbit</v>
      </c>
      <c r="W208" t="str">
        <v>Rabbit</v>
      </c>
      <c r="X208" t="str">
        <v>Rabbit</v>
      </c>
      <c r="Y208" t="str">
        <v>Rabbit</v>
      </c>
      <c r="Z208" t="str">
        <v>Rabbit</v>
      </c>
      <c r="AA208" t="str">
        <v>Rabbit</v>
      </c>
      <c r="AB208" t="str">
        <v>Rabbit</v>
      </c>
      <c r="AC208" t="str">
        <v>Rabbit</v>
      </c>
      <c r="AD208" t="str">
        <v>Rabbit</v>
      </c>
      <c r="AE208" t="str">
        <v>Rabbit</v>
      </c>
      <c r="AF208" t="str">
        <v>Rabbit</v>
      </c>
      <c r="AG208" t="str">
        <v>Rabbit</v>
      </c>
      <c r="AH208" t="str">
        <v>Rabbit</v>
      </c>
      <c r="AI208" t="str">
        <v>Rabbit</v>
      </c>
      <c r="AJ208" t="str">
        <v>Rabbit</v>
      </c>
      <c r="AK208" t="str">
        <v>Rabbit</v>
      </c>
      <c r="AL208" t="str">
        <v>Rabbit</v>
      </c>
      <c r="AM208" t="str">
        <v>Rabbit</v>
      </c>
      <c r="AN208" t="str">
        <v>Rabbit</v>
      </c>
      <c r="AO208" t="str">
        <v>Rabbit</v>
      </c>
      <c r="AP208" t="str">
        <v>Rabbit</v>
      </c>
      <c r="AQ208" t="str">
        <v>Rabbit</v>
      </c>
      <c r="AR208" t="str">
        <v>Rabbit</v>
      </c>
      <c r="AS208" t="str">
        <v>Rabbit</v>
      </c>
      <c r="AT208" t="str">
        <v>Rabbit</v>
      </c>
      <c r="AU208" t="str">
        <v>Rabbit</v>
      </c>
      <c r="AV208" t="str">
        <v>Rabbit</v>
      </c>
      <c r="AW208" t="str">
        <v>Rabbit</v>
      </c>
      <c r="AX208" t="str">
        <v>Rabbit</v>
      </c>
      <c r="AY208" t="str">
        <v>Rabbit</v>
      </c>
      <c r="AZ208" t="str">
        <v>Rabbit</v>
      </c>
    </row>
    <row r="209" spans="1:52" x14ac:dyDescent="0.5">
      <c r="A209" s="760" t="s">
        <v>2157</v>
      </c>
      <c r="B209" t="s">
        <v>1422</v>
      </c>
      <c r="C209" t="s">
        <v>1533</v>
      </c>
      <c r="D209" t="s">
        <v>2158</v>
      </c>
      <c r="E209" t="s">
        <v>2159</v>
      </c>
      <c r="F209" t="s">
        <v>1425</v>
      </c>
      <c r="G209" t="s">
        <v>2160</v>
      </c>
      <c r="H209" t="s">
        <v>1427</v>
      </c>
      <c r="I209" t="s">
        <v>1427</v>
      </c>
      <c r="J209" t="str">
        <f t="shared" si="9"/>
        <v>b27.2</v>
      </c>
      <c r="K209" t="str">
        <f t="shared" si="10"/>
        <v>b41.2</v>
      </c>
      <c r="L209" t="str">
        <f t="shared" si="11"/>
        <v>b40.2</v>
      </c>
      <c r="P209" t="str">
        <v>Ramie</v>
      </c>
      <c r="R209" t="str">
        <v>Radish</v>
      </c>
      <c r="S209" t="str">
        <v>Radish</v>
      </c>
      <c r="T209" t="str">
        <v>Radish</v>
      </c>
      <c r="U209" t="str">
        <v>Radish</v>
      </c>
      <c r="V209" t="str">
        <v>Radish</v>
      </c>
      <c r="W209" t="str">
        <v>Radish</v>
      </c>
      <c r="X209" t="str">
        <v>Radish</v>
      </c>
      <c r="Y209" t="str">
        <v>Radish</v>
      </c>
      <c r="Z209" t="str">
        <v>Radish</v>
      </c>
      <c r="AA209" t="str">
        <v>Radish</v>
      </c>
      <c r="AB209" t="str">
        <v>Radish</v>
      </c>
      <c r="AC209" t="str">
        <v>Radish</v>
      </c>
      <c r="AD209" t="str">
        <v>Radish</v>
      </c>
      <c r="AE209" t="str">
        <v>Radish</v>
      </c>
      <c r="AF209" t="str">
        <v>Radish</v>
      </c>
      <c r="AG209" t="str">
        <v>Radish</v>
      </c>
      <c r="AH209" t="str">
        <v>Radish</v>
      </c>
      <c r="AI209" t="str">
        <v>Radish</v>
      </c>
      <c r="AJ209" t="str">
        <v>Radish</v>
      </c>
      <c r="AK209" t="str">
        <v>Radish</v>
      </c>
      <c r="AL209" t="str">
        <v>Radish</v>
      </c>
      <c r="AM209" t="str">
        <v>Radish</v>
      </c>
      <c r="AN209" t="str">
        <v>Radish</v>
      </c>
      <c r="AO209" t="str">
        <v>Radish</v>
      </c>
      <c r="AP209" t="str">
        <v>Radish</v>
      </c>
      <c r="AQ209" t="str">
        <v>Radish</v>
      </c>
      <c r="AR209" t="str">
        <v>Radish</v>
      </c>
      <c r="AS209" t="str">
        <v>Radish</v>
      </c>
      <c r="AT209" t="str">
        <v>Radish</v>
      </c>
      <c r="AU209" t="str">
        <v>Radish</v>
      </c>
      <c r="AV209" t="str">
        <v>Radish</v>
      </c>
      <c r="AW209" t="str">
        <v>Radish</v>
      </c>
      <c r="AX209" t="str">
        <v>Radish</v>
      </c>
      <c r="AY209" t="str">
        <v>Radish</v>
      </c>
      <c r="AZ209" t="str">
        <v>Radish</v>
      </c>
    </row>
    <row r="210" spans="1:52" x14ac:dyDescent="0.5">
      <c r="A210" s="760" t="s">
        <v>2161</v>
      </c>
      <c r="B210" t="s">
        <v>1422</v>
      </c>
      <c r="C210" t="s">
        <v>1533</v>
      </c>
      <c r="D210" t="s">
        <v>2162</v>
      </c>
      <c r="E210" t="s">
        <v>2163</v>
      </c>
      <c r="F210" t="s">
        <v>1453</v>
      </c>
      <c r="G210" t="s">
        <v>2164</v>
      </c>
      <c r="H210" t="s">
        <v>1427</v>
      </c>
      <c r="I210" t="s">
        <v>1427</v>
      </c>
      <c r="J210" t="str">
        <f t="shared" si="9"/>
        <v>b27.2</v>
      </c>
      <c r="K210" t="str">
        <f t="shared" si="10"/>
        <v>b41.2</v>
      </c>
      <c r="L210" t="str">
        <f t="shared" si="11"/>
        <v>b40.2</v>
      </c>
      <c r="P210" t="str">
        <v>Rape</v>
      </c>
      <c r="R210" t="str">
        <v>Ramie</v>
      </c>
      <c r="S210" t="str">
        <v>Ramie</v>
      </c>
      <c r="T210" t="str">
        <v>Ramie</v>
      </c>
      <c r="U210" t="str">
        <v>Ramie</v>
      </c>
      <c r="V210" t="str">
        <v>Ramie</v>
      </c>
      <c r="W210" t="str">
        <v>Ramie</v>
      </c>
      <c r="X210" t="str">
        <v>Ramie</v>
      </c>
      <c r="Y210" t="str">
        <v>Ramie</v>
      </c>
      <c r="Z210" t="str">
        <v>Ramie</v>
      </c>
      <c r="AA210" t="str">
        <v>Ramie</v>
      </c>
      <c r="AB210" t="str">
        <v>Ramie</v>
      </c>
      <c r="AC210" t="str">
        <v>Ramie</v>
      </c>
      <c r="AD210" t="str">
        <v>Ramie</v>
      </c>
      <c r="AE210" t="str">
        <v>Ramie</v>
      </c>
      <c r="AF210" t="str">
        <v>Ramie</v>
      </c>
      <c r="AG210" t="str">
        <v>Ramie</v>
      </c>
      <c r="AH210" t="str">
        <v>Ramie</v>
      </c>
      <c r="AI210" t="str">
        <v>Ramie</v>
      </c>
      <c r="AJ210" t="str">
        <v>Ramie</v>
      </c>
      <c r="AK210" t="str">
        <v>Ramie</v>
      </c>
      <c r="AL210" t="str">
        <v>Ramie</v>
      </c>
      <c r="AM210" t="str">
        <v>Ramie</v>
      </c>
      <c r="AN210" t="str">
        <v>Ramie</v>
      </c>
      <c r="AO210" t="str">
        <v>Ramie</v>
      </c>
      <c r="AP210" t="str">
        <v>Ramie</v>
      </c>
      <c r="AQ210" t="str">
        <v>Ramie</v>
      </c>
      <c r="AR210" t="str">
        <v>Ramie</v>
      </c>
      <c r="AS210" t="str">
        <v>Ramie</v>
      </c>
      <c r="AT210" t="str">
        <v>Ramie</v>
      </c>
      <c r="AU210" t="str">
        <v>Ramie</v>
      </c>
      <c r="AV210" t="str">
        <v>Ramie</v>
      </c>
      <c r="AW210" t="str">
        <v>Ramie</v>
      </c>
      <c r="AX210" t="str">
        <v>Ramie</v>
      </c>
      <c r="AY210" t="str">
        <v>Ramie</v>
      </c>
      <c r="AZ210" t="str">
        <v>Ramie</v>
      </c>
    </row>
    <row r="211" spans="1:52" x14ac:dyDescent="0.5">
      <c r="A211" s="760" t="s">
        <v>2165</v>
      </c>
      <c r="B211" t="s">
        <v>1422</v>
      </c>
      <c r="C211" t="s">
        <v>1533</v>
      </c>
      <c r="D211" t="s">
        <v>2166</v>
      </c>
      <c r="E211" t="s">
        <v>2167</v>
      </c>
      <c r="F211" t="s">
        <v>1453</v>
      </c>
      <c r="G211" t="s">
        <v>2168</v>
      </c>
      <c r="H211" t="s">
        <v>1427</v>
      </c>
      <c r="I211" t="s">
        <v>1427</v>
      </c>
      <c r="J211" t="str">
        <f t="shared" si="9"/>
        <v>b27.2</v>
      </c>
      <c r="K211" t="str">
        <f t="shared" si="10"/>
        <v>b41.2</v>
      </c>
      <c r="L211" t="str">
        <f t="shared" si="11"/>
        <v>b40.2</v>
      </c>
      <c r="P211" t="str">
        <v>Raspberry &amp; Blackberry</v>
      </c>
      <c r="R211" t="str">
        <v>Rape</v>
      </c>
      <c r="S211" t="str">
        <v>Rape</v>
      </c>
      <c r="T211" t="str">
        <v>Rape</v>
      </c>
      <c r="U211" t="str">
        <v>Rape</v>
      </c>
      <c r="V211" t="str">
        <v>Rape</v>
      </c>
      <c r="W211" t="str">
        <v>Rape</v>
      </c>
      <c r="X211" t="str">
        <v>Rape</v>
      </c>
      <c r="Y211" t="str">
        <v>Rape</v>
      </c>
      <c r="Z211" t="str">
        <v>Rape</v>
      </c>
      <c r="AA211" t="str">
        <v>Rape</v>
      </c>
      <c r="AB211" t="str">
        <v>Rape</v>
      </c>
      <c r="AC211" t="str">
        <v>Rape</v>
      </c>
      <c r="AD211" t="str">
        <v>Rape</v>
      </c>
      <c r="AE211" t="str">
        <v>Rape</v>
      </c>
      <c r="AF211" t="str">
        <v>Rape</v>
      </c>
      <c r="AG211" t="str">
        <v>Rape</v>
      </c>
      <c r="AH211" t="str">
        <v>Rape</v>
      </c>
      <c r="AI211" t="str">
        <v>Rape</v>
      </c>
      <c r="AJ211" t="str">
        <v>Rape</v>
      </c>
      <c r="AK211" t="str">
        <v>Rape</v>
      </c>
      <c r="AL211" t="str">
        <v>Rape</v>
      </c>
      <c r="AM211" t="str">
        <v>Rape</v>
      </c>
      <c r="AN211" t="str">
        <v>Rape</v>
      </c>
      <c r="AO211" t="str">
        <v>Rape</v>
      </c>
      <c r="AP211" t="str">
        <v>Rape</v>
      </c>
      <c r="AQ211" t="str">
        <v>Rape</v>
      </c>
      <c r="AR211" t="str">
        <v>Rape</v>
      </c>
      <c r="AS211" t="str">
        <v>Rape</v>
      </c>
      <c r="AT211" t="str">
        <v>Rape</v>
      </c>
      <c r="AU211" t="str">
        <v>Rape</v>
      </c>
      <c r="AV211" t="str">
        <v>Rape</v>
      </c>
      <c r="AW211" t="str">
        <v>Rape</v>
      </c>
      <c r="AX211" t="str">
        <v>Rape</v>
      </c>
      <c r="AY211" t="str">
        <v>Rape</v>
      </c>
      <c r="AZ211" t="str">
        <v>Rape</v>
      </c>
    </row>
    <row r="212" spans="1:52" x14ac:dyDescent="0.5">
      <c r="A212" s="760" t="s">
        <v>2169</v>
      </c>
      <c r="B212" t="s">
        <v>1422</v>
      </c>
      <c r="C212" t="s">
        <v>1533</v>
      </c>
      <c r="D212" t="s">
        <v>2170</v>
      </c>
      <c r="E212" t="s">
        <v>2170</v>
      </c>
      <c r="F212" t="s">
        <v>1425</v>
      </c>
      <c r="G212" t="s">
        <v>2171</v>
      </c>
      <c r="H212" t="s">
        <v>1427</v>
      </c>
      <c r="I212" t="s">
        <v>1427</v>
      </c>
      <c r="J212" t="str">
        <f t="shared" si="9"/>
        <v>b27.2</v>
      </c>
      <c r="K212" t="str">
        <f t="shared" si="10"/>
        <v>b41.2</v>
      </c>
      <c r="L212" t="str">
        <f t="shared" si="11"/>
        <v>b40.2</v>
      </c>
      <c r="P212" t="str">
        <v>Rice</v>
      </c>
      <c r="R212" t="str">
        <v>Raspberry &amp; Blackberry</v>
      </c>
      <c r="S212" t="str">
        <v>Raspberry &amp; Blackberry</v>
      </c>
      <c r="T212" t="str">
        <v>Raspberry &amp; Blackberry</v>
      </c>
      <c r="U212" t="str">
        <v>Raspberry &amp; Blackberry</v>
      </c>
      <c r="V212" t="str">
        <v>Raspberry &amp; Blackberry</v>
      </c>
      <c r="W212" t="str">
        <v>Raspberry &amp; Blackberry</v>
      </c>
      <c r="X212" t="str">
        <v>Raspberry &amp; Blackberry</v>
      </c>
      <c r="Y212" t="str">
        <v>Raspberry &amp; Blackberry</v>
      </c>
      <c r="Z212" t="str">
        <v>Raspberry &amp; Blackberry</v>
      </c>
      <c r="AA212" t="str">
        <v>Raspberry &amp; Blackberry</v>
      </c>
      <c r="AB212" t="str">
        <v>Raspberry &amp; Blackberry</v>
      </c>
      <c r="AC212" t="str">
        <v>Raspberry &amp; Blackberry</v>
      </c>
      <c r="AD212" t="str">
        <v>Raspberry &amp; Blackberry</v>
      </c>
      <c r="AE212" t="str">
        <v>Raspberry &amp; Blackberry</v>
      </c>
      <c r="AF212" t="str">
        <v>Raspberry &amp; Blackberry</v>
      </c>
      <c r="AG212" t="str">
        <v>Raspberry &amp; Blackberry</v>
      </c>
      <c r="AH212" t="str">
        <v>Raspberry &amp; Blackberry</v>
      </c>
      <c r="AI212" t="str">
        <v>Raspberry &amp; Blackberry</v>
      </c>
      <c r="AJ212" t="str">
        <v>Raspberry &amp; Blackberry</v>
      </c>
      <c r="AK212" t="str">
        <v>Raspberry &amp; Blackberry</v>
      </c>
      <c r="AL212" t="str">
        <v>Raspberry &amp; Blackberry</v>
      </c>
      <c r="AM212" t="str">
        <v>Raspberry &amp; Blackberry</v>
      </c>
      <c r="AN212" t="str">
        <v>Raspberry &amp; Blackberry</v>
      </c>
      <c r="AO212" t="str">
        <v>Raspberry &amp; Blackberry</v>
      </c>
      <c r="AP212" t="str">
        <v>Raspberry &amp; Blackberry</v>
      </c>
      <c r="AQ212" t="str">
        <v>Raspberry &amp; Blackberry</v>
      </c>
      <c r="AR212" t="str">
        <v>Raspberry &amp; Blackberry</v>
      </c>
      <c r="AS212" t="str">
        <v>Raspberry &amp; Blackberry</v>
      </c>
      <c r="AT212" t="str">
        <v>Raspberry &amp; Blackberry</v>
      </c>
      <c r="AU212" t="str">
        <v>Raspberry &amp; Blackberry</v>
      </c>
      <c r="AV212" t="str">
        <v>Raspberry &amp; Blackberry</v>
      </c>
      <c r="AW212" t="str">
        <v>Raspberry &amp; Blackberry</v>
      </c>
      <c r="AX212" t="str">
        <v>Raspberry &amp; Blackberry</v>
      </c>
      <c r="AY212" t="str">
        <v>Raspberry &amp; Blackberry</v>
      </c>
      <c r="AZ212" t="str">
        <v>Raspberry &amp; Blackberry</v>
      </c>
    </row>
    <row r="213" spans="1:52" x14ac:dyDescent="0.5">
      <c r="A213" s="760" t="s">
        <v>2172</v>
      </c>
      <c r="B213" t="s">
        <v>1422</v>
      </c>
      <c r="C213" t="s">
        <v>1533</v>
      </c>
      <c r="D213" t="s">
        <v>2173</v>
      </c>
      <c r="E213" t="s">
        <v>2173</v>
      </c>
      <c r="F213" t="s">
        <v>1425</v>
      </c>
      <c r="G213" t="s">
        <v>2099</v>
      </c>
      <c r="H213" t="s">
        <v>1427</v>
      </c>
      <c r="I213" t="s">
        <v>1427</v>
      </c>
      <c r="J213" t="str">
        <f t="shared" si="9"/>
        <v>b27.2</v>
      </c>
      <c r="K213" t="str">
        <f t="shared" si="10"/>
        <v>b41.2</v>
      </c>
      <c r="L213" t="str">
        <f t="shared" si="11"/>
        <v>b40.2</v>
      </c>
      <c r="P213" t="str">
        <v>Rice Bean</v>
      </c>
      <c r="R213" t="str">
        <v>Rice</v>
      </c>
      <c r="S213" t="str">
        <v>Rice</v>
      </c>
      <c r="T213" t="str">
        <v>Rice</v>
      </c>
      <c r="U213" t="str">
        <v>Rice</v>
      </c>
      <c r="V213" t="str">
        <v>Rice</v>
      </c>
      <c r="W213" t="str">
        <v>Rice</v>
      </c>
      <c r="X213" t="str">
        <v>Rice</v>
      </c>
      <c r="Y213" t="str">
        <v>Rice</v>
      </c>
      <c r="Z213" t="str">
        <v>Rice</v>
      </c>
      <c r="AA213" t="str">
        <v>Rice</v>
      </c>
      <c r="AB213" t="str">
        <v>Rice</v>
      </c>
      <c r="AC213" t="str">
        <v>Rice</v>
      </c>
      <c r="AD213" t="str">
        <v>Rice</v>
      </c>
      <c r="AE213" t="str">
        <v>Rice</v>
      </c>
      <c r="AF213" t="str">
        <v>Rice</v>
      </c>
      <c r="AG213" t="str">
        <v>Rice</v>
      </c>
      <c r="AH213" t="str">
        <v>Rice</v>
      </c>
      <c r="AI213" t="str">
        <v>Rice</v>
      </c>
      <c r="AJ213" t="str">
        <v>Rice</v>
      </c>
      <c r="AK213" t="str">
        <v>Rice</v>
      </c>
      <c r="AL213" t="str">
        <v>Rice</v>
      </c>
      <c r="AM213" t="str">
        <v>Rice</v>
      </c>
      <c r="AN213" t="str">
        <v>Rice</v>
      </c>
      <c r="AO213" t="str">
        <v>Rice</v>
      </c>
      <c r="AP213" t="str">
        <v>Rice</v>
      </c>
      <c r="AQ213" t="str">
        <v>Rice</v>
      </c>
      <c r="AR213" t="str">
        <v>Rice</v>
      </c>
      <c r="AS213" t="str">
        <v>Rice</v>
      </c>
      <c r="AT213" t="str">
        <v>Rice</v>
      </c>
      <c r="AU213" t="str">
        <v>Rice</v>
      </c>
      <c r="AV213" t="str">
        <v>Rice</v>
      </c>
      <c r="AW213" t="str">
        <v>Rice</v>
      </c>
      <c r="AX213" t="str">
        <v>Rice</v>
      </c>
      <c r="AY213" t="str">
        <v>Rice</v>
      </c>
      <c r="AZ213" t="str">
        <v>Rice</v>
      </c>
    </row>
    <row r="214" spans="1:52" x14ac:dyDescent="0.5">
      <c r="A214" s="760" t="s">
        <v>2174</v>
      </c>
      <c r="B214" t="s">
        <v>1422</v>
      </c>
      <c r="C214" t="s">
        <v>1533</v>
      </c>
      <c r="D214" t="s">
        <v>2175</v>
      </c>
      <c r="E214" t="s">
        <v>2175</v>
      </c>
      <c r="F214" t="s">
        <v>2038</v>
      </c>
      <c r="G214" t="s">
        <v>2176</v>
      </c>
      <c r="H214" t="s">
        <v>1427</v>
      </c>
      <c r="I214" t="s">
        <v>1427</v>
      </c>
      <c r="J214" t="str">
        <f t="shared" si="9"/>
        <v>b27.2</v>
      </c>
      <c r="K214" t="str">
        <f t="shared" si="10"/>
        <v>b41.2</v>
      </c>
      <c r="L214" t="str">
        <f t="shared" si="11"/>
        <v>b40.2</v>
      </c>
      <c r="P214" t="str">
        <v>Rocket</v>
      </c>
      <c r="R214" t="str">
        <v>Rice Bean</v>
      </c>
      <c r="S214" t="str">
        <v>Rice Bean</v>
      </c>
      <c r="T214" t="str">
        <v>Rice Bean</v>
      </c>
      <c r="U214" t="str">
        <v>Rice Bean</v>
      </c>
      <c r="V214" t="str">
        <v>Rice Bean</v>
      </c>
      <c r="W214" t="str">
        <v>Rice Bean</v>
      </c>
      <c r="X214" t="str">
        <v>Rice Bean</v>
      </c>
      <c r="Y214" t="str">
        <v>Rice Bean</v>
      </c>
      <c r="Z214" t="str">
        <v>Rice Bean</v>
      </c>
      <c r="AA214" t="str">
        <v>Rice Bean</v>
      </c>
      <c r="AB214" t="str">
        <v>Rice Bean</v>
      </c>
      <c r="AC214" t="str">
        <v>Rice Bean</v>
      </c>
      <c r="AD214" t="str">
        <v>Rice Bean</v>
      </c>
      <c r="AE214" t="str">
        <v>Rice Bean</v>
      </c>
      <c r="AF214" t="str">
        <v>Rice Bean</v>
      </c>
      <c r="AG214" t="str">
        <v>Rice Bean</v>
      </c>
      <c r="AH214" t="str">
        <v>Rice Bean</v>
      </c>
      <c r="AI214" t="str">
        <v>Rice Bean</v>
      </c>
      <c r="AJ214" t="str">
        <v>Rice Bean</v>
      </c>
      <c r="AK214" t="str">
        <v>Rice Bean</v>
      </c>
      <c r="AL214" t="str">
        <v>Rice Bean</v>
      </c>
      <c r="AM214" t="str">
        <v>Rice Bean</v>
      </c>
      <c r="AN214" t="str">
        <v>Rice Bean</v>
      </c>
      <c r="AO214" t="str">
        <v>Rice Bean</v>
      </c>
      <c r="AP214" t="str">
        <v>Rice Bean</v>
      </c>
      <c r="AQ214" t="str">
        <v>Rice Bean</v>
      </c>
      <c r="AR214" t="str">
        <v>Rice Bean</v>
      </c>
      <c r="AS214" t="str">
        <v>Rice Bean</v>
      </c>
      <c r="AT214" t="str">
        <v>Rice Bean</v>
      </c>
      <c r="AU214" t="str">
        <v>Rice Bean</v>
      </c>
      <c r="AV214" t="str">
        <v>Rice Bean</v>
      </c>
      <c r="AW214" t="str">
        <v>Rice Bean</v>
      </c>
      <c r="AX214" t="str">
        <v>Rice Bean</v>
      </c>
      <c r="AY214" t="str">
        <v>Rice Bean</v>
      </c>
      <c r="AZ214" t="str">
        <v>Rice Bean</v>
      </c>
    </row>
    <row r="215" spans="1:52" x14ac:dyDescent="0.5">
      <c r="A215" s="760" t="s">
        <v>2177</v>
      </c>
      <c r="B215" t="s">
        <v>1422</v>
      </c>
      <c r="C215" t="s">
        <v>1533</v>
      </c>
      <c r="D215" t="s">
        <v>2178</v>
      </c>
      <c r="E215" t="s">
        <v>2179</v>
      </c>
      <c r="F215" t="s">
        <v>1453</v>
      </c>
      <c r="G215" t="s">
        <v>2180</v>
      </c>
      <c r="H215" t="s">
        <v>1427</v>
      </c>
      <c r="I215" t="s">
        <v>1427</v>
      </c>
      <c r="J215" t="str">
        <f t="shared" si="9"/>
        <v>b27.2</v>
      </c>
      <c r="K215" t="str">
        <f t="shared" si="10"/>
        <v>b41.2</v>
      </c>
      <c r="L215" t="str">
        <f t="shared" si="11"/>
        <v>b40.2</v>
      </c>
      <c r="P215" t="str">
        <v>Roella ciliata</v>
      </c>
      <c r="R215" t="str">
        <v>Rocket</v>
      </c>
      <c r="S215" t="str">
        <v>Rocket</v>
      </c>
      <c r="T215" t="str">
        <v>Rocket</v>
      </c>
      <c r="U215" t="str">
        <v>Rocket</v>
      </c>
      <c r="V215" t="str">
        <v>Rocket</v>
      </c>
      <c r="W215" t="str">
        <v>Rocket</v>
      </c>
      <c r="X215" t="str">
        <v>Rocket</v>
      </c>
      <c r="Y215" t="str">
        <v>Rocket</v>
      </c>
      <c r="Z215" t="str">
        <v>Rocket</v>
      </c>
      <c r="AA215" t="str">
        <v>Rocket</v>
      </c>
      <c r="AB215" t="str">
        <v>Rocket</v>
      </c>
      <c r="AC215" t="str">
        <v>Rocket</v>
      </c>
      <c r="AD215" t="str">
        <v>Rocket</v>
      </c>
      <c r="AE215" t="str">
        <v>Rocket</v>
      </c>
      <c r="AF215" t="str">
        <v>Rocket</v>
      </c>
      <c r="AG215" t="str">
        <v>Rocket</v>
      </c>
      <c r="AH215" t="str">
        <v>Rocket</v>
      </c>
      <c r="AI215" t="str">
        <v>Rocket</v>
      </c>
      <c r="AJ215" t="str">
        <v>Rocket</v>
      </c>
      <c r="AK215" t="str">
        <v>Rocket</v>
      </c>
      <c r="AL215" t="str">
        <v>Rocket</v>
      </c>
      <c r="AM215" t="str">
        <v>Rocket</v>
      </c>
      <c r="AN215" t="str">
        <v>Rocket</v>
      </c>
      <c r="AO215" t="str">
        <v>Rocket</v>
      </c>
      <c r="AP215" t="str">
        <v>Rocket</v>
      </c>
      <c r="AQ215" t="str">
        <v>Rocket</v>
      </c>
      <c r="AR215" t="str">
        <v>Rocket</v>
      </c>
      <c r="AS215" t="str">
        <v>Rocket</v>
      </c>
      <c r="AT215" t="str">
        <v>Rocket</v>
      </c>
      <c r="AU215" t="str">
        <v>Rocket</v>
      </c>
      <c r="AV215" t="str">
        <v>Rocket</v>
      </c>
      <c r="AW215" t="str">
        <v>Rocket</v>
      </c>
      <c r="AX215" t="str">
        <v>Rocket</v>
      </c>
      <c r="AY215" t="str">
        <v>Rocket</v>
      </c>
      <c r="AZ215" t="str">
        <v>Rocket</v>
      </c>
    </row>
    <row r="216" spans="1:52" x14ac:dyDescent="0.5">
      <c r="A216" s="760" t="s">
        <v>2181</v>
      </c>
      <c r="B216" t="s">
        <v>1422</v>
      </c>
      <c r="C216" t="s">
        <v>1533</v>
      </c>
      <c r="D216" t="s">
        <v>2182</v>
      </c>
      <c r="E216" t="s">
        <v>2179</v>
      </c>
      <c r="F216" t="s">
        <v>1453</v>
      </c>
      <c r="G216" t="s">
        <v>2180</v>
      </c>
      <c r="H216" t="s">
        <v>1427</v>
      </c>
      <c r="I216" t="s">
        <v>1427</v>
      </c>
      <c r="J216" t="str">
        <f t="shared" si="9"/>
        <v>b27.2</v>
      </c>
      <c r="K216" t="str">
        <f t="shared" si="10"/>
        <v>b41.2</v>
      </c>
      <c r="L216" t="str">
        <f t="shared" si="11"/>
        <v>b40.2</v>
      </c>
      <c r="P216" t="str">
        <v>Rubber</v>
      </c>
      <c r="R216" t="str">
        <v>Roella ciliata</v>
      </c>
      <c r="S216" t="str">
        <v>Roella ciliata</v>
      </c>
      <c r="T216" t="str">
        <v>Roella ciliata</v>
      </c>
      <c r="U216" t="str">
        <v>Roella ciliata</v>
      </c>
      <c r="V216" t="str">
        <v>Roella ciliata</v>
      </c>
      <c r="W216" t="str">
        <v>Roella ciliata</v>
      </c>
      <c r="X216" t="str">
        <v>Roella ciliata</v>
      </c>
      <c r="Y216" t="str">
        <v>Roella ciliata</v>
      </c>
      <c r="Z216" t="str">
        <v>Roella ciliata</v>
      </c>
      <c r="AA216" t="str">
        <v>Roella ciliata</v>
      </c>
      <c r="AB216" t="str">
        <v>Roella ciliata</v>
      </c>
      <c r="AC216" t="str">
        <v>Roella ciliata</v>
      </c>
      <c r="AD216" t="str">
        <v>Roella ciliata</v>
      </c>
      <c r="AE216" t="str">
        <v>Roella ciliata</v>
      </c>
      <c r="AF216" t="str">
        <v>Roella ciliata</v>
      </c>
      <c r="AG216" t="str">
        <v>Roella ciliata</v>
      </c>
      <c r="AH216" t="str">
        <v>Roella ciliata</v>
      </c>
      <c r="AI216" t="str">
        <v>Roella ciliata</v>
      </c>
      <c r="AJ216" t="str">
        <v>Roella ciliata</v>
      </c>
      <c r="AK216" t="str">
        <v>Roella ciliata</v>
      </c>
      <c r="AL216" t="str">
        <v>Roella ciliata</v>
      </c>
      <c r="AM216" t="str">
        <v>Roella ciliata</v>
      </c>
      <c r="AN216" t="str">
        <v>Roella ciliata</v>
      </c>
      <c r="AO216" t="str">
        <v>Roella ciliata</v>
      </c>
      <c r="AP216" t="str">
        <v>Roella ciliata</v>
      </c>
      <c r="AQ216" t="str">
        <v>Roella ciliata</v>
      </c>
      <c r="AR216" t="str">
        <v>Roella ciliata</v>
      </c>
      <c r="AS216" t="str">
        <v>Roella ciliata</v>
      </c>
      <c r="AT216" t="str">
        <v>Roella ciliata</v>
      </c>
      <c r="AU216" t="str">
        <v>Roella ciliata</v>
      </c>
      <c r="AV216" t="str">
        <v>Roella ciliata</v>
      </c>
      <c r="AW216" t="str">
        <v>Roella ciliata</v>
      </c>
      <c r="AX216" t="str">
        <v>Roella ciliata</v>
      </c>
      <c r="AY216" t="str">
        <v>Roella ciliata</v>
      </c>
      <c r="AZ216" t="str">
        <v>Roella ciliata</v>
      </c>
    </row>
    <row r="217" spans="1:52" x14ac:dyDescent="0.5">
      <c r="A217" s="760" t="s">
        <v>2183</v>
      </c>
      <c r="B217" t="s">
        <v>1422</v>
      </c>
      <c r="C217" t="s">
        <v>1533</v>
      </c>
      <c r="D217" t="s">
        <v>2184</v>
      </c>
      <c r="E217" t="s">
        <v>2179</v>
      </c>
      <c r="F217" t="s">
        <v>1453</v>
      </c>
      <c r="G217" t="s">
        <v>2180</v>
      </c>
      <c r="H217" t="s">
        <v>1427</v>
      </c>
      <c r="I217" t="s">
        <v>1427</v>
      </c>
      <c r="J217" t="str">
        <f t="shared" si="9"/>
        <v>b27.2</v>
      </c>
      <c r="K217" t="str">
        <f t="shared" si="10"/>
        <v>b41.2</v>
      </c>
      <c r="L217" t="str">
        <f t="shared" si="11"/>
        <v>b40.2</v>
      </c>
      <c r="P217" t="str">
        <v>Rye</v>
      </c>
      <c r="R217" t="str">
        <v>Rubber</v>
      </c>
      <c r="S217" t="str">
        <v>Rubber</v>
      </c>
      <c r="T217" t="str">
        <v>Rubber</v>
      </c>
      <c r="U217" t="str">
        <v>Rubber</v>
      </c>
      <c r="V217" t="str">
        <v>Rubber</v>
      </c>
      <c r="W217" t="str">
        <v>Rubber</v>
      </c>
      <c r="X217" t="str">
        <v>Rubber</v>
      </c>
      <c r="Y217" t="str">
        <v>Rubber</v>
      </c>
      <c r="Z217" t="str">
        <v>Rubber</v>
      </c>
      <c r="AA217" t="str">
        <v>Rubber</v>
      </c>
      <c r="AB217" t="str">
        <v>Rubber</v>
      </c>
      <c r="AC217" t="str">
        <v>Rubber</v>
      </c>
      <c r="AD217" t="str">
        <v>Rubber</v>
      </c>
      <c r="AE217" t="str">
        <v>Rubber</v>
      </c>
      <c r="AF217" t="str">
        <v>Rubber</v>
      </c>
      <c r="AG217" t="str">
        <v>Rubber</v>
      </c>
      <c r="AH217" t="str">
        <v>Rubber</v>
      </c>
      <c r="AI217" t="str">
        <v>Rubber</v>
      </c>
      <c r="AJ217" t="str">
        <v>Rubber</v>
      </c>
      <c r="AK217" t="str">
        <v>Rubber</v>
      </c>
      <c r="AL217" t="str">
        <v>Rubber</v>
      </c>
      <c r="AM217" t="str">
        <v>Rubber</v>
      </c>
      <c r="AN217" t="str">
        <v>Rubber</v>
      </c>
      <c r="AO217" t="str">
        <v>Rubber</v>
      </c>
      <c r="AP217" t="str">
        <v>Rubber</v>
      </c>
      <c r="AQ217" t="str">
        <v>Rubber</v>
      </c>
      <c r="AR217" t="str">
        <v>Rubber</v>
      </c>
      <c r="AS217" t="str">
        <v>Rubber</v>
      </c>
      <c r="AT217" t="str">
        <v>Rubber</v>
      </c>
      <c r="AU217" t="str">
        <v>Rubber</v>
      </c>
      <c r="AV217" t="str">
        <v>Rubber</v>
      </c>
      <c r="AW217" t="str">
        <v>Rubber</v>
      </c>
      <c r="AX217" t="str">
        <v>Rubber</v>
      </c>
      <c r="AY217" t="str">
        <v>Rubber</v>
      </c>
      <c r="AZ217" t="str">
        <v>Rubber</v>
      </c>
    </row>
    <row r="218" spans="1:52" x14ac:dyDescent="0.5">
      <c r="A218" s="760" t="s">
        <v>2185</v>
      </c>
      <c r="B218" t="s">
        <v>1422</v>
      </c>
      <c r="C218" t="s">
        <v>1533</v>
      </c>
      <c r="D218" t="s">
        <v>2186</v>
      </c>
      <c r="E218" t="s">
        <v>2187</v>
      </c>
      <c r="F218" t="s">
        <v>2038</v>
      </c>
      <c r="G218" t="s">
        <v>2188</v>
      </c>
      <c r="H218" t="s">
        <v>1427</v>
      </c>
      <c r="I218" t="s">
        <v>1427</v>
      </c>
      <c r="J218" t="str">
        <f t="shared" si="9"/>
        <v>b27.2</v>
      </c>
      <c r="K218" t="str">
        <f t="shared" si="10"/>
        <v>b41.2</v>
      </c>
      <c r="L218" t="str">
        <f t="shared" si="11"/>
        <v>b40.2</v>
      </c>
      <c r="P218" t="str">
        <v>Ryegrass sp</v>
      </c>
      <c r="R218" t="str">
        <v>Rye</v>
      </c>
      <c r="S218" t="str">
        <v>Rye</v>
      </c>
      <c r="T218" t="str">
        <v>Rye</v>
      </c>
      <c r="U218" t="str">
        <v>Rye</v>
      </c>
      <c r="V218" t="str">
        <v>Rye</v>
      </c>
      <c r="W218" t="str">
        <v>Rye</v>
      </c>
      <c r="X218" t="str">
        <v>Rye</v>
      </c>
      <c r="Y218" t="str">
        <v>Rye</v>
      </c>
      <c r="Z218" t="str">
        <v>Rye</v>
      </c>
      <c r="AA218" t="str">
        <v>Rye</v>
      </c>
      <c r="AB218" t="str">
        <v>Rye</v>
      </c>
      <c r="AC218" t="str">
        <v>Rye</v>
      </c>
      <c r="AD218" t="str">
        <v>Rye</v>
      </c>
      <c r="AE218" t="str">
        <v>Rye</v>
      </c>
      <c r="AF218" t="str">
        <v>Rye</v>
      </c>
      <c r="AG218" t="str">
        <v>Rye</v>
      </c>
      <c r="AH218" t="str">
        <v>Rye</v>
      </c>
      <c r="AI218" t="str">
        <v>Rye</v>
      </c>
      <c r="AJ218" t="str">
        <v>Rye</v>
      </c>
      <c r="AK218" t="str">
        <v>Rye</v>
      </c>
      <c r="AL218" t="str">
        <v>Rye</v>
      </c>
      <c r="AM218" t="str">
        <v>Rye</v>
      </c>
      <c r="AN218" t="str">
        <v>Rye</v>
      </c>
      <c r="AO218" t="str">
        <v>Rye</v>
      </c>
      <c r="AP218" t="str">
        <v>Rye</v>
      </c>
      <c r="AQ218" t="str">
        <v>Rye</v>
      </c>
      <c r="AR218" t="str">
        <v>Rye</v>
      </c>
      <c r="AS218" t="str">
        <v>Rye</v>
      </c>
      <c r="AT218" t="str">
        <v>Rye</v>
      </c>
      <c r="AU218" t="str">
        <v>Rye</v>
      </c>
      <c r="AV218" t="str">
        <v>Rye</v>
      </c>
      <c r="AW218" t="str">
        <v>Rye</v>
      </c>
      <c r="AX218" t="str">
        <v>Rye</v>
      </c>
      <c r="AY218" t="str">
        <v>Rye</v>
      </c>
      <c r="AZ218" t="str">
        <v>Rye</v>
      </c>
    </row>
    <row r="219" spans="1:52" x14ac:dyDescent="0.5">
      <c r="A219" s="760" t="s">
        <v>2189</v>
      </c>
      <c r="B219" t="s">
        <v>1422</v>
      </c>
      <c r="C219" t="s">
        <v>1533</v>
      </c>
      <c r="D219" t="s">
        <v>2190</v>
      </c>
      <c r="E219" t="s">
        <v>2190</v>
      </c>
      <c r="F219" t="s">
        <v>2038</v>
      </c>
      <c r="G219" t="s">
        <v>2191</v>
      </c>
      <c r="H219" t="s">
        <v>1427</v>
      </c>
      <c r="I219" t="s">
        <v>1427</v>
      </c>
      <c r="J219" t="str">
        <f t="shared" si="9"/>
        <v>b27.2</v>
      </c>
      <c r="K219" t="str">
        <f t="shared" si="10"/>
        <v>b41.2</v>
      </c>
      <c r="L219" t="str">
        <f t="shared" si="11"/>
        <v>b40.2</v>
      </c>
      <c r="P219" t="str">
        <v>Safflower</v>
      </c>
      <c r="R219" t="str">
        <v>Ryegrass sp</v>
      </c>
      <c r="S219" t="str">
        <v>Ryegrass sp</v>
      </c>
      <c r="T219" t="str">
        <v>Ryegrass sp</v>
      </c>
      <c r="U219" t="str">
        <v>Ryegrass sp</v>
      </c>
      <c r="V219" t="str">
        <v>Ryegrass sp</v>
      </c>
      <c r="W219" t="str">
        <v>Ryegrass sp</v>
      </c>
      <c r="X219" t="str">
        <v>Ryegrass sp</v>
      </c>
      <c r="Y219" t="str">
        <v>Ryegrass sp</v>
      </c>
      <c r="Z219" t="str">
        <v>Ryegrass sp</v>
      </c>
      <c r="AA219" t="str">
        <v>Ryegrass sp</v>
      </c>
      <c r="AB219" t="str">
        <v>Ryegrass sp</v>
      </c>
      <c r="AC219" t="str">
        <v>Ryegrass sp</v>
      </c>
      <c r="AD219" t="str">
        <v>Ryegrass sp</v>
      </c>
      <c r="AE219" t="str">
        <v>Ryegrass sp</v>
      </c>
      <c r="AF219" t="str">
        <v>Ryegrass sp</v>
      </c>
      <c r="AG219" t="str">
        <v>Ryegrass sp</v>
      </c>
      <c r="AH219" t="str">
        <v>Ryegrass sp</v>
      </c>
      <c r="AI219" t="str">
        <v>Ryegrass sp</v>
      </c>
      <c r="AJ219" t="str">
        <v>Ryegrass sp</v>
      </c>
      <c r="AK219" t="str">
        <v>Ryegrass sp</v>
      </c>
      <c r="AL219" t="str">
        <v>Ryegrass sp</v>
      </c>
      <c r="AM219" t="str">
        <v>Ryegrass sp</v>
      </c>
      <c r="AN219" t="str">
        <v>Ryegrass sp</v>
      </c>
      <c r="AO219" t="str">
        <v>Ryegrass sp</v>
      </c>
      <c r="AP219" t="str">
        <v>Ryegrass sp</v>
      </c>
      <c r="AQ219" t="str">
        <v>Ryegrass sp</v>
      </c>
      <c r="AR219" t="str">
        <v>Ryegrass sp</v>
      </c>
      <c r="AS219" t="str">
        <v>Ryegrass sp</v>
      </c>
      <c r="AT219" t="str">
        <v>Ryegrass sp</v>
      </c>
      <c r="AU219" t="str">
        <v>Ryegrass sp</v>
      </c>
      <c r="AV219" t="str">
        <v>Ryegrass sp</v>
      </c>
      <c r="AW219" t="str">
        <v>Ryegrass sp</v>
      </c>
      <c r="AX219" t="str">
        <v>Ryegrass sp</v>
      </c>
      <c r="AY219" t="str">
        <v>Ryegrass sp</v>
      </c>
      <c r="AZ219" t="str">
        <v>Ryegrass sp</v>
      </c>
    </row>
    <row r="220" spans="1:52" x14ac:dyDescent="0.5">
      <c r="A220" s="760" t="s">
        <v>2192</v>
      </c>
      <c r="B220" t="s">
        <v>1422</v>
      </c>
      <c r="C220" t="s">
        <v>1533</v>
      </c>
      <c r="D220" t="s">
        <v>2193</v>
      </c>
      <c r="E220" t="s">
        <v>2193</v>
      </c>
      <c r="F220" t="s">
        <v>1453</v>
      </c>
      <c r="G220" t="s">
        <v>2194</v>
      </c>
      <c r="H220" t="s">
        <v>1427</v>
      </c>
      <c r="I220" t="s">
        <v>1427</v>
      </c>
      <c r="J220" t="str">
        <f t="shared" si="9"/>
        <v>b27.2</v>
      </c>
      <c r="K220" t="str">
        <f t="shared" si="10"/>
        <v>b41.2</v>
      </c>
      <c r="L220" t="str">
        <f t="shared" si="11"/>
        <v>b40.2</v>
      </c>
      <c r="P220" t="str">
        <v>Sapodilla</v>
      </c>
      <c r="R220" t="str">
        <v>Safflower</v>
      </c>
      <c r="S220" t="str">
        <v>Safflower</v>
      </c>
      <c r="T220" t="str">
        <v>Safflower</v>
      </c>
      <c r="U220" t="str">
        <v>Safflower</v>
      </c>
      <c r="V220" t="str">
        <v>Safflower</v>
      </c>
      <c r="W220" t="str">
        <v>Safflower</v>
      </c>
      <c r="X220" t="str">
        <v>Safflower</v>
      </c>
      <c r="Y220" t="str">
        <v>Safflower</v>
      </c>
      <c r="Z220" t="str">
        <v>Safflower</v>
      </c>
      <c r="AA220" t="str">
        <v>Safflower</v>
      </c>
      <c r="AB220" t="str">
        <v>Safflower</v>
      </c>
      <c r="AC220" t="str">
        <v>Safflower</v>
      </c>
      <c r="AD220" t="str">
        <v>Safflower</v>
      </c>
      <c r="AE220" t="str">
        <v>Safflower</v>
      </c>
      <c r="AF220" t="str">
        <v>Safflower</v>
      </c>
      <c r="AG220" t="str">
        <v>Safflower</v>
      </c>
      <c r="AH220" t="str">
        <v>Safflower</v>
      </c>
      <c r="AI220" t="str">
        <v>Safflower</v>
      </c>
      <c r="AJ220" t="str">
        <v>Safflower</v>
      </c>
      <c r="AK220" t="str">
        <v>Safflower</v>
      </c>
      <c r="AL220" t="str">
        <v>Safflower</v>
      </c>
      <c r="AM220" t="str">
        <v>Safflower</v>
      </c>
      <c r="AN220" t="str">
        <v>Safflower</v>
      </c>
      <c r="AO220" t="str">
        <v>Safflower</v>
      </c>
      <c r="AP220" t="str">
        <v>Safflower</v>
      </c>
      <c r="AQ220" t="str">
        <v>Safflower</v>
      </c>
      <c r="AR220" t="str">
        <v>Safflower</v>
      </c>
      <c r="AS220" t="str">
        <v>Safflower</v>
      </c>
      <c r="AT220" t="str">
        <v>Safflower</v>
      </c>
      <c r="AU220" t="str">
        <v>Safflower</v>
      </c>
      <c r="AV220" t="str">
        <v>Safflower</v>
      </c>
      <c r="AW220" t="str">
        <v>Safflower</v>
      </c>
      <c r="AX220" t="str">
        <v>Safflower</v>
      </c>
      <c r="AY220" t="str">
        <v>Safflower</v>
      </c>
      <c r="AZ220" t="str">
        <v>Safflower</v>
      </c>
    </row>
    <row r="221" spans="1:52" x14ac:dyDescent="0.5">
      <c r="A221" s="760" t="s">
        <v>2195</v>
      </c>
      <c r="B221" t="s">
        <v>1422</v>
      </c>
      <c r="C221" t="s">
        <v>1533</v>
      </c>
      <c r="D221" t="s">
        <v>2196</v>
      </c>
      <c r="E221" t="s">
        <v>2197</v>
      </c>
      <c r="F221" t="s">
        <v>1425</v>
      </c>
      <c r="G221" t="s">
        <v>1560</v>
      </c>
      <c r="H221" t="s">
        <v>1427</v>
      </c>
      <c r="I221" t="s">
        <v>1427</v>
      </c>
      <c r="J221" t="str">
        <f t="shared" si="9"/>
        <v>b27.2</v>
      </c>
      <c r="K221" t="str">
        <f t="shared" si="10"/>
        <v>b41.2</v>
      </c>
      <c r="L221" t="str">
        <f t="shared" si="11"/>
        <v>b40.2</v>
      </c>
      <c r="P221" t="str">
        <v>Senecio elegans</v>
      </c>
      <c r="R221" t="str">
        <v>Sapodilla</v>
      </c>
      <c r="S221" t="str">
        <v>Sapodilla</v>
      </c>
      <c r="T221" t="str">
        <v>Sapodilla</v>
      </c>
      <c r="U221" t="str">
        <v>Sapodilla</v>
      </c>
      <c r="V221" t="str">
        <v>Sapodilla</v>
      </c>
      <c r="W221" t="str">
        <v>Sapodilla</v>
      </c>
      <c r="X221" t="str">
        <v>Sapodilla</v>
      </c>
      <c r="Y221" t="str">
        <v>Sapodilla</v>
      </c>
      <c r="Z221" t="str">
        <v>Sapodilla</v>
      </c>
      <c r="AA221" t="str">
        <v>Sapodilla</v>
      </c>
      <c r="AB221" t="str">
        <v>Sapodilla</v>
      </c>
      <c r="AC221" t="str">
        <v>Sapodilla</v>
      </c>
      <c r="AD221" t="str">
        <v>Sapodilla</v>
      </c>
      <c r="AE221" t="str">
        <v>Sapodilla</v>
      </c>
      <c r="AF221" t="str">
        <v>Sapodilla</v>
      </c>
      <c r="AG221" t="str">
        <v>Sapodilla</v>
      </c>
      <c r="AH221" t="str">
        <v>Sapodilla</v>
      </c>
      <c r="AI221" t="str">
        <v>Sapodilla</v>
      </c>
      <c r="AJ221" t="str">
        <v>Sapodilla</v>
      </c>
      <c r="AK221" t="str">
        <v>Sapodilla</v>
      </c>
      <c r="AL221" t="str">
        <v>Sapodilla</v>
      </c>
      <c r="AM221" t="str">
        <v>Sapodilla</v>
      </c>
      <c r="AN221" t="str">
        <v>Sapodilla</v>
      </c>
      <c r="AO221" t="str">
        <v>Sapodilla</v>
      </c>
      <c r="AP221" t="str">
        <v>Sapodilla</v>
      </c>
      <c r="AQ221" t="str">
        <v>Sapodilla</v>
      </c>
      <c r="AR221" t="str">
        <v>Sapodilla</v>
      </c>
      <c r="AS221" t="str">
        <v>Sapodilla</v>
      </c>
      <c r="AT221" t="str">
        <v>Sapodilla</v>
      </c>
      <c r="AU221" t="str">
        <v>Sapodilla</v>
      </c>
      <c r="AV221" t="str">
        <v>Sapodilla</v>
      </c>
      <c r="AW221" t="str">
        <v>Sapodilla</v>
      </c>
      <c r="AX221" t="str">
        <v>Sapodilla</v>
      </c>
      <c r="AY221" t="str">
        <v>Sapodilla</v>
      </c>
      <c r="AZ221" t="str">
        <v>Sapodilla</v>
      </c>
    </row>
    <row r="222" spans="1:52" x14ac:dyDescent="0.5">
      <c r="A222" s="760" t="s">
        <v>2198</v>
      </c>
      <c r="B222" t="s">
        <v>1422</v>
      </c>
      <c r="C222" t="s">
        <v>1533</v>
      </c>
      <c r="D222" t="s">
        <v>2199</v>
      </c>
      <c r="E222" t="s">
        <v>2200</v>
      </c>
      <c r="F222" t="s">
        <v>1425</v>
      </c>
      <c r="G222" t="s">
        <v>2046</v>
      </c>
      <c r="H222" t="s">
        <v>1427</v>
      </c>
      <c r="I222" t="s">
        <v>1427</v>
      </c>
      <c r="J222" t="str">
        <f t="shared" si="9"/>
        <v>b27.2</v>
      </c>
      <c r="K222" t="str">
        <f t="shared" si="10"/>
        <v>b41.2</v>
      </c>
      <c r="L222" t="str">
        <f t="shared" si="11"/>
        <v>b40.2</v>
      </c>
      <c r="P222" t="str">
        <v>Sesame</v>
      </c>
      <c r="R222" t="str">
        <v>Senecio elegans</v>
      </c>
      <c r="S222" t="str">
        <v>Senecio elegans</v>
      </c>
      <c r="T222" t="str">
        <v>Senecio elegans</v>
      </c>
      <c r="U222" t="str">
        <v>Senecio elegans</v>
      </c>
      <c r="V222" t="str">
        <v>Senecio elegans</v>
      </c>
      <c r="W222" t="str">
        <v>Senecio elegans</v>
      </c>
      <c r="X222" t="str">
        <v>Senecio elegans</v>
      </c>
      <c r="Y222" t="str">
        <v>Senecio elegans</v>
      </c>
      <c r="Z222" t="str">
        <v>Senecio elegans</v>
      </c>
      <c r="AA222" t="str">
        <v>Senecio elegans</v>
      </c>
      <c r="AB222" t="str">
        <v>Senecio elegans</v>
      </c>
      <c r="AC222" t="str">
        <v>Senecio elegans</v>
      </c>
      <c r="AD222" t="str">
        <v>Senecio elegans</v>
      </c>
      <c r="AE222" t="str">
        <v>Senecio elegans</v>
      </c>
      <c r="AF222" t="str">
        <v>Senecio elegans</v>
      </c>
      <c r="AG222" t="str">
        <v>Senecio elegans</v>
      </c>
      <c r="AH222" t="str">
        <v>Senecio elegans</v>
      </c>
      <c r="AI222" t="str">
        <v>Senecio elegans</v>
      </c>
      <c r="AJ222" t="str">
        <v>Senecio elegans</v>
      </c>
      <c r="AK222" t="str">
        <v>Senecio elegans</v>
      </c>
      <c r="AL222" t="str">
        <v>Senecio elegans</v>
      </c>
      <c r="AM222" t="str">
        <v>Senecio elegans</v>
      </c>
      <c r="AN222" t="str">
        <v>Senecio elegans</v>
      </c>
      <c r="AO222" t="str">
        <v>Senecio elegans</v>
      </c>
      <c r="AP222" t="str">
        <v>Senecio elegans</v>
      </c>
      <c r="AQ222" t="str">
        <v>Senecio elegans</v>
      </c>
      <c r="AR222" t="str">
        <v>Senecio elegans</v>
      </c>
      <c r="AS222" t="str">
        <v>Senecio elegans</v>
      </c>
      <c r="AT222" t="str">
        <v>Senecio elegans</v>
      </c>
      <c r="AU222" t="str">
        <v>Senecio elegans</v>
      </c>
      <c r="AV222" t="str">
        <v>Senecio elegans</v>
      </c>
      <c r="AW222" t="str">
        <v>Senecio elegans</v>
      </c>
      <c r="AX222" t="str">
        <v>Senecio elegans</v>
      </c>
      <c r="AY222" t="str">
        <v>Senecio elegans</v>
      </c>
      <c r="AZ222" t="str">
        <v>Senecio elegans</v>
      </c>
    </row>
    <row r="223" spans="1:52" x14ac:dyDescent="0.5">
      <c r="A223" s="760" t="s">
        <v>2201</v>
      </c>
      <c r="B223" t="s">
        <v>1422</v>
      </c>
      <c r="C223" t="s">
        <v>1423</v>
      </c>
      <c r="D223" t="s">
        <v>2202</v>
      </c>
      <c r="E223" t="s">
        <v>2203</v>
      </c>
      <c r="F223" t="s">
        <v>2038</v>
      </c>
      <c r="G223" t="s">
        <v>2204</v>
      </c>
      <c r="H223" t="s">
        <v>1427</v>
      </c>
      <c r="I223" t="s">
        <v>1427</v>
      </c>
      <c r="J223" t="str">
        <f t="shared" si="9"/>
        <v>b27.2</v>
      </c>
      <c r="K223" t="str">
        <f t="shared" si="10"/>
        <v>b41.2</v>
      </c>
      <c r="L223" t="str">
        <f t="shared" si="11"/>
        <v>b40.2</v>
      </c>
      <c r="P223" t="str">
        <v>Shea Nut</v>
      </c>
      <c r="R223" t="str">
        <v>Sesame</v>
      </c>
      <c r="S223" t="str">
        <v>Sesame</v>
      </c>
      <c r="T223" t="str">
        <v>Sesame</v>
      </c>
      <c r="U223" t="str">
        <v>Sesame</v>
      </c>
      <c r="V223" t="str">
        <v>Sesame</v>
      </c>
      <c r="W223" t="str">
        <v>Sesame</v>
      </c>
      <c r="X223" t="str">
        <v>Sesame</v>
      </c>
      <c r="Y223" t="str">
        <v>Sesame</v>
      </c>
      <c r="Z223" t="str">
        <v>Sesame</v>
      </c>
      <c r="AA223" t="str">
        <v>Sesame</v>
      </c>
      <c r="AB223" t="str">
        <v>Sesame</v>
      </c>
      <c r="AC223" t="str">
        <v>Sesame</v>
      </c>
      <c r="AD223" t="str">
        <v>Sesame</v>
      </c>
      <c r="AE223" t="str">
        <v>Sesame</v>
      </c>
      <c r="AF223" t="str">
        <v>Sesame</v>
      </c>
      <c r="AG223" t="str">
        <v>Sesame</v>
      </c>
      <c r="AH223" t="str">
        <v>Sesame</v>
      </c>
      <c r="AI223" t="str">
        <v>Sesame</v>
      </c>
      <c r="AJ223" t="str">
        <v>Sesame</v>
      </c>
      <c r="AK223" t="str">
        <v>Sesame</v>
      </c>
      <c r="AL223" t="str">
        <v>Sesame</v>
      </c>
      <c r="AM223" t="str">
        <v>Sesame</v>
      </c>
      <c r="AN223" t="str">
        <v>Sesame</v>
      </c>
      <c r="AO223" t="str">
        <v>Sesame</v>
      </c>
      <c r="AP223" t="str">
        <v>Sesame</v>
      </c>
      <c r="AQ223" t="str">
        <v>Sesame</v>
      </c>
      <c r="AR223" t="str">
        <v>Sesame</v>
      </c>
      <c r="AS223" t="str">
        <v>Sesame</v>
      </c>
      <c r="AT223" t="str">
        <v>Sesame</v>
      </c>
      <c r="AU223" t="str">
        <v>Sesame</v>
      </c>
      <c r="AV223" t="str">
        <v>Sesame</v>
      </c>
      <c r="AW223" t="str">
        <v>Sesame</v>
      </c>
      <c r="AX223" t="str">
        <v>Sesame</v>
      </c>
      <c r="AY223" t="str">
        <v>Sesame</v>
      </c>
      <c r="AZ223" t="str">
        <v>Sesame</v>
      </c>
    </row>
    <row r="224" spans="1:52" x14ac:dyDescent="0.5">
      <c r="A224" s="760" t="s">
        <v>2205</v>
      </c>
      <c r="B224" t="s">
        <v>1422</v>
      </c>
      <c r="C224" t="s">
        <v>1423</v>
      </c>
      <c r="D224" t="s">
        <v>2206</v>
      </c>
      <c r="E224" t="s">
        <v>2203</v>
      </c>
      <c r="F224" t="s">
        <v>1524</v>
      </c>
      <c r="G224" t="s">
        <v>2204</v>
      </c>
      <c r="H224" t="s">
        <v>1427</v>
      </c>
      <c r="I224" t="s">
        <v>1427</v>
      </c>
      <c r="J224" t="str">
        <f t="shared" ref="J224:J225" si="12">IF(H224="NA","NA",IF(I224="Yes",IF(H224="Yes","a16.1",IF(H224="No","a17.1","a15.1")),IF(H224="Yes","b27.1",IF(H224="No","b27.2","b27"))))</f>
        <v>b27.2</v>
      </c>
      <c r="K224" t="str">
        <f t="shared" si="10"/>
        <v>b41.2</v>
      </c>
      <c r="L224" t="str">
        <f t="shared" ref="L224:L225" si="13">IF(H224="NA","NA",IF(I224="Yes",IF(H224="Yes","a16",IF(H224="No","a17","a15")),IF(H224="Yes","b40.1",IF(H224="No","b40.2","b40"))))</f>
        <v>b40.2</v>
      </c>
      <c r="P224" t="str">
        <v>Sheep</v>
      </c>
      <c r="R224" t="str">
        <v>Shea Nut</v>
      </c>
      <c r="S224" t="str">
        <v>Shea Nut</v>
      </c>
      <c r="T224" t="str">
        <v>Shea Nut</v>
      </c>
      <c r="U224" t="str">
        <v>Shea Nut</v>
      </c>
      <c r="V224" t="str">
        <v>Shea Nut</v>
      </c>
      <c r="W224" t="str">
        <v>Shea Nut</v>
      </c>
      <c r="X224" t="str">
        <v>Shea Nut</v>
      </c>
      <c r="Y224" t="str">
        <v>Shea Nut</v>
      </c>
      <c r="Z224" t="str">
        <v>Shea Nut</v>
      </c>
      <c r="AA224" t="str">
        <v>Shea Nut</v>
      </c>
      <c r="AB224" t="str">
        <v>Shea Nut</v>
      </c>
      <c r="AC224" t="str">
        <v>Shea Nut</v>
      </c>
      <c r="AD224" t="str">
        <v>Shea Nut</v>
      </c>
      <c r="AE224" t="str">
        <v>Shea Nut</v>
      </c>
      <c r="AF224" t="str">
        <v>Shea Nut</v>
      </c>
      <c r="AG224" t="str">
        <v>Shea Nut</v>
      </c>
      <c r="AH224" t="str">
        <v>Shea Nut</v>
      </c>
      <c r="AI224" t="str">
        <v>Shea Nut</v>
      </c>
      <c r="AJ224" t="str">
        <v>Shea Nut</v>
      </c>
      <c r="AK224" t="str">
        <v>Shea Nut</v>
      </c>
      <c r="AL224" t="str">
        <v>Shea Nut</v>
      </c>
      <c r="AM224" t="str">
        <v>Shea Nut</v>
      </c>
      <c r="AN224" t="str">
        <v>Shea Nut</v>
      </c>
      <c r="AO224" t="str">
        <v>Shea Nut</v>
      </c>
      <c r="AP224" t="str">
        <v>Shea Nut</v>
      </c>
      <c r="AQ224" t="str">
        <v>Shea Nut</v>
      </c>
      <c r="AR224" t="str">
        <v>Shea Nut</v>
      </c>
      <c r="AS224" t="str">
        <v>Shea Nut</v>
      </c>
      <c r="AT224" t="str">
        <v>Shea Nut</v>
      </c>
      <c r="AU224" t="str">
        <v>Shea Nut</v>
      </c>
      <c r="AV224" t="str">
        <v>Shea Nut</v>
      </c>
      <c r="AW224" t="str">
        <v>Shea Nut</v>
      </c>
      <c r="AX224" t="str">
        <v>Shea Nut</v>
      </c>
      <c r="AY224" t="str">
        <v>Shea Nut</v>
      </c>
      <c r="AZ224" t="str">
        <v>Shea Nut</v>
      </c>
    </row>
    <row r="225" spans="1:52" x14ac:dyDescent="0.5">
      <c r="A225" s="760" t="s">
        <v>2207</v>
      </c>
      <c r="B225" t="s">
        <v>1422</v>
      </c>
      <c r="C225" t="s">
        <v>1562</v>
      </c>
      <c r="D225" t="s">
        <v>2208</v>
      </c>
      <c r="E225" t="s">
        <v>2209</v>
      </c>
      <c r="F225" t="s">
        <v>1565</v>
      </c>
      <c r="G225" t="s">
        <v>172</v>
      </c>
      <c r="H225" t="s">
        <v>1427</v>
      </c>
      <c r="I225" t="s">
        <v>1427</v>
      </c>
      <c r="J225" t="str">
        <f t="shared" si="12"/>
        <v>b27.2</v>
      </c>
      <c r="K225" t="str">
        <f t="shared" si="10"/>
        <v>b41.2</v>
      </c>
      <c r="L225" t="str">
        <f t="shared" si="13"/>
        <v>b40.2</v>
      </c>
      <c r="P225" t="str">
        <v>Shellfish</v>
      </c>
      <c r="R225" t="str">
        <v>Sheep</v>
      </c>
      <c r="S225" t="str">
        <v>Sheep</v>
      </c>
      <c r="T225" t="str">
        <v>Sheep</v>
      </c>
      <c r="U225" t="str">
        <v>Sheep</v>
      </c>
      <c r="V225" t="str">
        <v>Sheep</v>
      </c>
      <c r="W225" t="str">
        <v>Sheep</v>
      </c>
      <c r="X225" t="str">
        <v>Sheep</v>
      </c>
      <c r="Y225" t="str">
        <v>Sheep</v>
      </c>
      <c r="Z225" t="str">
        <v>Sheep</v>
      </c>
      <c r="AA225" t="str">
        <v>Sheep</v>
      </c>
      <c r="AB225" t="str">
        <v>Sheep</v>
      </c>
      <c r="AC225" t="str">
        <v>Sheep</v>
      </c>
      <c r="AD225" t="str">
        <v>Sheep</v>
      </c>
      <c r="AE225" t="str">
        <v>Sheep</v>
      </c>
      <c r="AF225" t="str">
        <v>Sheep</v>
      </c>
      <c r="AG225" t="str">
        <v>Sheep</v>
      </c>
      <c r="AH225" t="str">
        <v>Sheep</v>
      </c>
      <c r="AI225" t="str">
        <v>Sheep</v>
      </c>
      <c r="AJ225" t="str">
        <v>Sheep</v>
      </c>
      <c r="AK225" t="str">
        <v>Sheep</v>
      </c>
      <c r="AL225" t="str">
        <v>Sheep</v>
      </c>
      <c r="AM225" t="str">
        <v>Sheep</v>
      </c>
      <c r="AN225" t="str">
        <v>Sheep</v>
      </c>
      <c r="AO225" t="str">
        <v>Sheep</v>
      </c>
      <c r="AP225" t="str">
        <v>Sheep</v>
      </c>
      <c r="AQ225" t="str">
        <v>Sheep</v>
      </c>
      <c r="AR225" t="str">
        <v>Sheep</v>
      </c>
      <c r="AS225" t="str">
        <v>Sheep</v>
      </c>
      <c r="AT225" t="str">
        <v>Sheep</v>
      </c>
      <c r="AU225" t="str">
        <v>Sheep</v>
      </c>
      <c r="AV225" t="str">
        <v>Sheep</v>
      </c>
      <c r="AW225" t="str">
        <v>Sheep</v>
      </c>
      <c r="AX225" t="str">
        <v>Sheep</v>
      </c>
      <c r="AY225" t="str">
        <v>Sheep</v>
      </c>
      <c r="AZ225" t="str">
        <v>Sheep</v>
      </c>
    </row>
    <row r="226" spans="1:52" x14ac:dyDescent="0.5">
      <c r="A226" s="760" t="s">
        <v>2210</v>
      </c>
      <c r="B226" t="s">
        <v>1422</v>
      </c>
      <c r="C226" t="s">
        <v>1562</v>
      </c>
      <c r="D226" t="s">
        <v>2211</v>
      </c>
      <c r="E226" t="s">
        <v>2211</v>
      </c>
      <c r="F226" t="s">
        <v>1565</v>
      </c>
      <c r="G226" t="s">
        <v>2212</v>
      </c>
      <c r="H226" t="s">
        <v>1437</v>
      </c>
      <c r="I226" t="s">
        <v>1427</v>
      </c>
      <c r="J226" t="str">
        <f t="shared" ref="J226" si="14">IF(H226="NA","NA",IF(I226="Yes",IF(H226="Yes","a16.1",IF(H226="No","a17.1","a15.1")),IF(H226="Yes","b27.1",IF(H226="No","b27.2","b27"))))</f>
        <v>b27.1</v>
      </c>
      <c r="K226" t="str">
        <f t="shared" si="10"/>
        <v>b41.1</v>
      </c>
      <c r="L226" t="str">
        <f t="shared" ref="L226" si="15">IF(H226="NA","NA",IF(I226="Yes",IF(H226="Yes","a16",IF(H226="No","a17","a15")),IF(H226="Yes","b40.1",IF(H226="No","b40.2","b40"))))</f>
        <v>b40.1</v>
      </c>
      <c r="P226" t="str">
        <v>Sickle Grass</v>
      </c>
      <c r="R226" t="str">
        <v>Shellfish</v>
      </c>
      <c r="S226" t="str">
        <v>Shellfish</v>
      </c>
      <c r="T226" t="str">
        <v>Shellfish</v>
      </c>
      <c r="U226" t="str">
        <v>Shellfish</v>
      </c>
      <c r="V226" t="str">
        <v>Shellfish</v>
      </c>
      <c r="W226" t="str">
        <v>Shellfish</v>
      </c>
      <c r="X226" t="str">
        <v>Shellfish</v>
      </c>
      <c r="Y226" t="str">
        <v>Shellfish</v>
      </c>
      <c r="Z226" t="str">
        <v>Shellfish</v>
      </c>
      <c r="AA226" t="str">
        <v>Shellfish</v>
      </c>
      <c r="AB226" t="str">
        <v>Shellfish</v>
      </c>
      <c r="AC226" t="str">
        <v>Shellfish</v>
      </c>
      <c r="AD226" t="str">
        <v>Shellfish</v>
      </c>
      <c r="AE226" t="str">
        <v>Shellfish</v>
      </c>
      <c r="AF226" t="str">
        <v>Shellfish</v>
      </c>
      <c r="AG226" t="str">
        <v>Shellfish</v>
      </c>
      <c r="AH226" t="str">
        <v>Shellfish</v>
      </c>
      <c r="AI226" t="str">
        <v>Shellfish</v>
      </c>
      <c r="AJ226" t="str">
        <v>Shellfish</v>
      </c>
      <c r="AK226" t="str">
        <v>Shellfish</v>
      </c>
      <c r="AL226" t="str">
        <v>Shellfish</v>
      </c>
      <c r="AM226" t="str">
        <v>Shellfish</v>
      </c>
      <c r="AN226" t="str">
        <v>Shellfish</v>
      </c>
      <c r="AO226" t="str">
        <v>Shellfish</v>
      </c>
      <c r="AP226" t="str">
        <v>Shellfish</v>
      </c>
      <c r="AQ226" t="str">
        <v>Shellfish</v>
      </c>
      <c r="AR226" t="str">
        <v>Shellfish</v>
      </c>
      <c r="AS226" t="str">
        <v>Shellfish</v>
      </c>
      <c r="AT226" t="str">
        <v>Shellfish</v>
      </c>
      <c r="AU226" t="str">
        <v>Shellfish</v>
      </c>
      <c r="AV226" t="str">
        <v>Shellfish</v>
      </c>
      <c r="AW226" t="str">
        <v>Shellfish</v>
      </c>
      <c r="AX226" t="str">
        <v>Shellfish</v>
      </c>
      <c r="AY226" t="str">
        <v>Shellfish</v>
      </c>
      <c r="AZ226" t="str">
        <v>Shellfish</v>
      </c>
    </row>
    <row r="227" spans="1:52" x14ac:dyDescent="0.5">
      <c r="A227" s="760" t="s">
        <v>2213</v>
      </c>
      <c r="B227" t="s">
        <v>1422</v>
      </c>
      <c r="C227" t="s">
        <v>1562</v>
      </c>
      <c r="D227" t="s">
        <v>2214</v>
      </c>
      <c r="E227" t="s">
        <v>2214</v>
      </c>
      <c r="F227" t="s">
        <v>1565</v>
      </c>
      <c r="G227" t="s">
        <v>2214</v>
      </c>
      <c r="H227" t="s">
        <v>1427</v>
      </c>
      <c r="I227" t="s">
        <v>1427</v>
      </c>
      <c r="J227" t="str">
        <f t="shared" ref="J227:J230" si="16">IF(H227="NA","NA",IF(I227="Yes",IF(H227="Yes","a16.1",IF(H227="No","a17.1","a15.1")),IF(H227="Yes","b27.1",IF(H227="No","b27.2","b27"))))</f>
        <v>b27.2</v>
      </c>
      <c r="K227" t="str">
        <f t="shared" si="10"/>
        <v>b41.2</v>
      </c>
      <c r="L227" t="str">
        <f t="shared" ref="L227:L230" si="17">IF(H227="NA","NA",IF(I227="Yes",IF(H227="Yes","a16",IF(H227="No","a17","a15")),IF(H227="Yes","b40.1",IF(H227="No","b40.2","b40"))))</f>
        <v>b40.2</v>
      </c>
      <c r="P227" t="str">
        <v>Silk Cocoon</v>
      </c>
      <c r="R227" t="str">
        <v>Sickle Grass</v>
      </c>
      <c r="S227" t="str">
        <v>Sickle Grass</v>
      </c>
      <c r="T227" t="str">
        <v>Sickle Grass</v>
      </c>
      <c r="U227" t="str">
        <v>Sickle Grass</v>
      </c>
      <c r="V227" t="str">
        <v>Sickle Grass</v>
      </c>
      <c r="W227" t="str">
        <v>Sickle Grass</v>
      </c>
      <c r="X227" t="str">
        <v>Sickle Grass</v>
      </c>
      <c r="Y227" t="str">
        <v>Sickle Grass</v>
      </c>
      <c r="Z227" t="str">
        <v>Sickle Grass</v>
      </c>
      <c r="AA227" t="str">
        <v>Sickle Grass</v>
      </c>
      <c r="AB227" t="str">
        <v>Sickle Grass</v>
      </c>
      <c r="AC227" t="str">
        <v>Sickle Grass</v>
      </c>
      <c r="AD227" t="str">
        <v>Sickle Grass</v>
      </c>
      <c r="AE227" t="str">
        <v>Sickle Grass</v>
      </c>
      <c r="AF227" t="str">
        <v>Sickle Grass</v>
      </c>
      <c r="AG227" t="str">
        <v>Sickle Grass</v>
      </c>
      <c r="AH227" t="str">
        <v>Sickle Grass</v>
      </c>
      <c r="AI227" t="str">
        <v>Sickle Grass</v>
      </c>
      <c r="AJ227" t="str">
        <v>Sickle Grass</v>
      </c>
      <c r="AK227" t="str">
        <v>Sickle Grass</v>
      </c>
      <c r="AL227" t="str">
        <v>Sickle Grass</v>
      </c>
      <c r="AM227" t="str">
        <v>Sickle Grass</v>
      </c>
      <c r="AN227" t="str">
        <v>Sickle Grass</v>
      </c>
      <c r="AO227" t="str">
        <v>Sickle Grass</v>
      </c>
      <c r="AP227" t="str">
        <v>Sickle Grass</v>
      </c>
      <c r="AQ227" t="str">
        <v>Sickle Grass</v>
      </c>
      <c r="AR227" t="str">
        <v>Sickle Grass</v>
      </c>
      <c r="AS227" t="str">
        <v>Sickle Grass</v>
      </c>
      <c r="AT227" t="str">
        <v>Sickle Grass</v>
      </c>
      <c r="AU227" t="str">
        <v>Sickle Grass</v>
      </c>
      <c r="AV227" t="str">
        <v>Sickle Grass</v>
      </c>
      <c r="AW227" t="str">
        <v>Sickle Grass</v>
      </c>
      <c r="AX227" t="str">
        <v>Sickle Grass</v>
      </c>
      <c r="AY227" t="str">
        <v>Sickle Grass</v>
      </c>
      <c r="AZ227" t="str">
        <v>Sickle Grass</v>
      </c>
    </row>
    <row r="228" spans="1:52" x14ac:dyDescent="0.5">
      <c r="A228" s="760" t="s">
        <v>2215</v>
      </c>
      <c r="B228" t="s">
        <v>1422</v>
      </c>
      <c r="C228" t="s">
        <v>1562</v>
      </c>
      <c r="D228" t="s">
        <v>2216</v>
      </c>
      <c r="E228" t="s">
        <v>2216</v>
      </c>
      <c r="F228" t="s">
        <v>1565</v>
      </c>
      <c r="G228" t="s">
        <v>2216</v>
      </c>
      <c r="H228" t="s">
        <v>1427</v>
      </c>
      <c r="I228" t="s">
        <v>1427</v>
      </c>
      <c r="J228" t="str">
        <f t="shared" si="16"/>
        <v>b27.2</v>
      </c>
      <c r="K228" t="str">
        <f t="shared" si="10"/>
        <v>b41.2</v>
      </c>
      <c r="L228" t="str">
        <f t="shared" si="17"/>
        <v>b40.2</v>
      </c>
      <c r="P228" t="str">
        <v>Sisal</v>
      </c>
      <c r="R228" t="str">
        <v>Silk Cocoon</v>
      </c>
      <c r="S228" t="str">
        <v>Silk Cocoon</v>
      </c>
      <c r="T228" t="str">
        <v>Silk Cocoon</v>
      </c>
      <c r="U228" t="str">
        <v>Silk Cocoon</v>
      </c>
      <c r="V228" t="str">
        <v>Silk Cocoon</v>
      </c>
      <c r="W228" t="str">
        <v>Silk Cocoon</v>
      </c>
      <c r="X228" t="str">
        <v>Silk Cocoon</v>
      </c>
      <c r="Y228" t="str">
        <v>Silk Cocoon</v>
      </c>
      <c r="Z228" t="str">
        <v>Silk Cocoon</v>
      </c>
      <c r="AA228" t="str">
        <v>Silk Cocoon</v>
      </c>
      <c r="AB228" t="str">
        <v>Silk Cocoon</v>
      </c>
      <c r="AC228" t="str">
        <v>Silk Cocoon</v>
      </c>
      <c r="AD228" t="str">
        <v>Silk Cocoon</v>
      </c>
      <c r="AE228" t="str">
        <v>Silk Cocoon</v>
      </c>
      <c r="AF228" t="str">
        <v>Silk Cocoon</v>
      </c>
      <c r="AG228" t="str">
        <v>Silk Cocoon</v>
      </c>
      <c r="AH228" t="str">
        <v>Silk Cocoon</v>
      </c>
      <c r="AI228" t="str">
        <v>Silk Cocoon</v>
      </c>
      <c r="AJ228" t="str">
        <v>Silk Cocoon</v>
      </c>
      <c r="AK228" t="str">
        <v>Silk Cocoon</v>
      </c>
      <c r="AL228" t="str">
        <v>Silk Cocoon</v>
      </c>
      <c r="AM228" t="str">
        <v>Silk Cocoon</v>
      </c>
      <c r="AN228" t="str">
        <v>Silk Cocoon</v>
      </c>
      <c r="AO228" t="str">
        <v>Silk Cocoon</v>
      </c>
      <c r="AP228" t="str">
        <v>Silk Cocoon</v>
      </c>
      <c r="AQ228" t="str">
        <v>Silk Cocoon</v>
      </c>
      <c r="AR228" t="str">
        <v>Silk Cocoon</v>
      </c>
      <c r="AS228" t="str">
        <v>Silk Cocoon</v>
      </c>
      <c r="AT228" t="str">
        <v>Silk Cocoon</v>
      </c>
      <c r="AU228" t="str">
        <v>Silk Cocoon</v>
      </c>
      <c r="AV228" t="str">
        <v>Silk Cocoon</v>
      </c>
      <c r="AW228" t="str">
        <v>Silk Cocoon</v>
      </c>
      <c r="AX228" t="str">
        <v>Silk Cocoon</v>
      </c>
      <c r="AY228" t="str">
        <v>Silk Cocoon</v>
      </c>
      <c r="AZ228" t="str">
        <v>Silk Cocoon</v>
      </c>
    </row>
    <row r="229" spans="1:52" x14ac:dyDescent="0.5">
      <c r="A229" s="760" t="s">
        <v>2217</v>
      </c>
      <c r="B229" t="s">
        <v>1422</v>
      </c>
      <c r="C229" t="s">
        <v>1562</v>
      </c>
      <c r="D229" t="s">
        <v>2218</v>
      </c>
      <c r="E229" t="s">
        <v>2218</v>
      </c>
      <c r="F229" t="s">
        <v>1565</v>
      </c>
      <c r="G229" t="s">
        <v>2218</v>
      </c>
      <c r="H229" t="s">
        <v>1427</v>
      </c>
      <c r="I229" t="s">
        <v>1427</v>
      </c>
      <c r="J229" t="str">
        <f t="shared" si="16"/>
        <v>b27.2</v>
      </c>
      <c r="K229" t="str">
        <f t="shared" si="10"/>
        <v>b41.2</v>
      </c>
      <c r="L229" t="str">
        <f t="shared" si="17"/>
        <v>b40.2</v>
      </c>
      <c r="P229" t="str">
        <v>Smutsfinger Grass</v>
      </c>
      <c r="R229" t="str">
        <v>Sisal</v>
      </c>
      <c r="S229" t="str">
        <v>Sisal</v>
      </c>
      <c r="T229" t="str">
        <v>Sisal</v>
      </c>
      <c r="U229" t="str">
        <v>Sisal</v>
      </c>
      <c r="V229" t="str">
        <v>Sisal</v>
      </c>
      <c r="W229" t="str">
        <v>Sisal</v>
      </c>
      <c r="X229" t="str">
        <v>Sisal</v>
      </c>
      <c r="Y229" t="str">
        <v>Sisal</v>
      </c>
      <c r="Z229" t="str">
        <v>Sisal</v>
      </c>
      <c r="AA229" t="str">
        <v>Sisal</v>
      </c>
      <c r="AB229" t="str">
        <v>Sisal</v>
      </c>
      <c r="AC229" t="str">
        <v>Sisal</v>
      </c>
      <c r="AD229" t="str">
        <v>Sisal</v>
      </c>
      <c r="AE229" t="str">
        <v>Sisal</v>
      </c>
      <c r="AF229" t="str">
        <v>Sisal</v>
      </c>
      <c r="AG229" t="str">
        <v>Sisal</v>
      </c>
      <c r="AH229" t="str">
        <v>Sisal</v>
      </c>
      <c r="AI229" t="str">
        <v>Sisal</v>
      </c>
      <c r="AJ229" t="str">
        <v>Sisal</v>
      </c>
      <c r="AK229" t="str">
        <v>Sisal</v>
      </c>
      <c r="AL229" t="str">
        <v>Sisal</v>
      </c>
      <c r="AM229" t="str">
        <v>Sisal</v>
      </c>
      <c r="AN229" t="str">
        <v>Sisal</v>
      </c>
      <c r="AO229" t="str">
        <v>Sisal</v>
      </c>
      <c r="AP229" t="str">
        <v>Sisal</v>
      </c>
      <c r="AQ229" t="str">
        <v>Sisal</v>
      </c>
      <c r="AR229" t="str">
        <v>Sisal</v>
      </c>
      <c r="AS229" t="str">
        <v>Sisal</v>
      </c>
      <c r="AT229" t="str">
        <v>Sisal</v>
      </c>
      <c r="AU229" t="str">
        <v>Sisal</v>
      </c>
      <c r="AV229" t="str">
        <v>Sisal</v>
      </c>
      <c r="AW229" t="str">
        <v>Sisal</v>
      </c>
      <c r="AX229" t="str">
        <v>Sisal</v>
      </c>
      <c r="AY229" t="str">
        <v>Sisal</v>
      </c>
      <c r="AZ229" t="str">
        <v>Sisal</v>
      </c>
    </row>
    <row r="230" spans="1:52" x14ac:dyDescent="0.5">
      <c r="A230" s="760" t="s">
        <v>2219</v>
      </c>
      <c r="B230" t="s">
        <v>1422</v>
      </c>
      <c r="C230" t="s">
        <v>1562</v>
      </c>
      <c r="D230" t="s">
        <v>2220</v>
      </c>
      <c r="E230" t="s">
        <v>2220</v>
      </c>
      <c r="F230" t="s">
        <v>1565</v>
      </c>
      <c r="G230" t="s">
        <v>2220</v>
      </c>
      <c r="H230" t="s">
        <v>1427</v>
      </c>
      <c r="I230" t="s">
        <v>1427</v>
      </c>
      <c r="J230" t="str">
        <f t="shared" si="16"/>
        <v>b27.2</v>
      </c>
      <c r="K230" t="str">
        <f t="shared" si="10"/>
        <v>b41.2</v>
      </c>
      <c r="L230" t="str">
        <f t="shared" si="17"/>
        <v>b40.2</v>
      </c>
      <c r="P230" t="str">
        <v>Snail</v>
      </c>
      <c r="R230" t="str">
        <v>Smutsfinger Grass</v>
      </c>
      <c r="S230" t="str">
        <v>Smutsfinger Grass</v>
      </c>
      <c r="T230" t="str">
        <v>Smutsfinger Grass</v>
      </c>
      <c r="U230" t="str">
        <v>Smutsfinger Grass</v>
      </c>
      <c r="V230" t="str">
        <v>Smutsfinger Grass</v>
      </c>
      <c r="W230" t="str">
        <v>Smutsfinger Grass</v>
      </c>
      <c r="X230" t="str">
        <v>Smutsfinger Grass</v>
      </c>
      <c r="Y230" t="str">
        <v>Smutsfinger Grass</v>
      </c>
      <c r="Z230" t="str">
        <v>Smutsfinger Grass</v>
      </c>
      <c r="AA230" t="str">
        <v>Smutsfinger Grass</v>
      </c>
      <c r="AB230" t="str">
        <v>Smutsfinger Grass</v>
      </c>
      <c r="AC230" t="str">
        <v>Smutsfinger Grass</v>
      </c>
      <c r="AD230" t="str">
        <v>Smutsfinger Grass</v>
      </c>
      <c r="AE230" t="str">
        <v>Smutsfinger Grass</v>
      </c>
      <c r="AF230" t="str">
        <v>Smutsfinger Grass</v>
      </c>
      <c r="AG230" t="str">
        <v>Smutsfinger Grass</v>
      </c>
      <c r="AH230" t="str">
        <v>Smutsfinger Grass</v>
      </c>
      <c r="AI230" t="str">
        <v>Smutsfinger Grass</v>
      </c>
      <c r="AJ230" t="str">
        <v>Smutsfinger Grass</v>
      </c>
      <c r="AK230" t="str">
        <v>Smutsfinger Grass</v>
      </c>
      <c r="AL230" t="str">
        <v>Smutsfinger Grass</v>
      </c>
      <c r="AM230" t="str">
        <v>Smutsfinger Grass</v>
      </c>
      <c r="AN230" t="str">
        <v>Smutsfinger Grass</v>
      </c>
      <c r="AO230" t="str">
        <v>Smutsfinger Grass</v>
      </c>
      <c r="AP230" t="str">
        <v>Smutsfinger Grass</v>
      </c>
      <c r="AQ230" t="str">
        <v>Smutsfinger Grass</v>
      </c>
      <c r="AR230" t="str">
        <v>Smutsfinger Grass</v>
      </c>
      <c r="AS230" t="str">
        <v>Smutsfinger Grass</v>
      </c>
      <c r="AT230" t="str">
        <v>Smutsfinger Grass</v>
      </c>
      <c r="AU230" t="str">
        <v>Smutsfinger Grass</v>
      </c>
      <c r="AV230" t="str">
        <v>Smutsfinger Grass</v>
      </c>
      <c r="AW230" t="str">
        <v>Smutsfinger Grass</v>
      </c>
      <c r="AX230" t="str">
        <v>Smutsfinger Grass</v>
      </c>
      <c r="AY230" t="str">
        <v>Smutsfinger Grass</v>
      </c>
      <c r="AZ230" t="str">
        <v>Smutsfinger Grass</v>
      </c>
    </row>
    <row r="231" spans="1:52" x14ac:dyDescent="0.5">
      <c r="A231" s="760" t="s">
        <v>2221</v>
      </c>
      <c r="B231" t="s">
        <v>1422</v>
      </c>
      <c r="C231" t="s">
        <v>1562</v>
      </c>
      <c r="D231" t="s">
        <v>2222</v>
      </c>
      <c r="E231" t="s">
        <v>2222</v>
      </c>
      <c r="F231" t="s">
        <v>1565</v>
      </c>
      <c r="G231" t="s">
        <v>2222</v>
      </c>
      <c r="H231" t="s">
        <v>1427</v>
      </c>
      <c r="I231" t="s">
        <v>1427</v>
      </c>
      <c r="J231" t="str">
        <f t="shared" ref="J231" si="18">IF(H231="NA","NA",IF(I231="Yes",IF(H231="Yes","a16.1",IF(H231="No","a17.1","a15.1")),IF(H231="Yes","b27.1",IF(H231="No","b27.2","b27"))))</f>
        <v>b27.2</v>
      </c>
      <c r="K231" t="str">
        <f t="shared" si="10"/>
        <v>b41.2</v>
      </c>
      <c r="L231" t="str">
        <f t="shared" ref="L231" si="19">IF(H231="NA","NA",IF(I231="Yes",IF(H231="Yes","a16",IF(H231="No","a17","a15")),IF(H231="Yes","b40.1",IF(H231="No","b40.2","b40"))))</f>
        <v>b40.2</v>
      </c>
      <c r="P231" t="str">
        <v>Sorghum</v>
      </c>
      <c r="R231" t="str">
        <v>Snail</v>
      </c>
      <c r="S231" t="str">
        <v>Snail</v>
      </c>
      <c r="T231" t="str">
        <v>Snail</v>
      </c>
      <c r="U231" t="str">
        <v>Snail</v>
      </c>
      <c r="V231" t="str">
        <v>Snail</v>
      </c>
      <c r="W231" t="str">
        <v>Snail</v>
      </c>
      <c r="X231" t="str">
        <v>Snail</v>
      </c>
      <c r="Y231" t="str">
        <v>Snail</v>
      </c>
      <c r="Z231" t="str">
        <v>Snail</v>
      </c>
      <c r="AA231" t="str">
        <v>Snail</v>
      </c>
      <c r="AB231" t="str">
        <v>Snail</v>
      </c>
      <c r="AC231" t="str">
        <v>Snail</v>
      </c>
      <c r="AD231" t="str">
        <v>Snail</v>
      </c>
      <c r="AE231" t="str">
        <v>Snail</v>
      </c>
      <c r="AF231" t="str">
        <v>Snail</v>
      </c>
      <c r="AG231" t="str">
        <v>Snail</v>
      </c>
      <c r="AH231" t="str">
        <v>Snail</v>
      </c>
      <c r="AI231" t="str">
        <v>Snail</v>
      </c>
      <c r="AJ231" t="str">
        <v>Snail</v>
      </c>
      <c r="AK231" t="str">
        <v>Snail</v>
      </c>
      <c r="AL231" t="str">
        <v>Snail</v>
      </c>
      <c r="AM231" t="str">
        <v>Snail</v>
      </c>
      <c r="AN231" t="str">
        <v>Snail</v>
      </c>
      <c r="AO231" t="str">
        <v>Snail</v>
      </c>
      <c r="AP231" t="str">
        <v>Snail</v>
      </c>
      <c r="AQ231" t="str">
        <v>Snail</v>
      </c>
      <c r="AR231" t="str">
        <v>Snail</v>
      </c>
      <c r="AS231" t="str">
        <v>Snail</v>
      </c>
      <c r="AT231" t="str">
        <v>Snail</v>
      </c>
      <c r="AU231" t="str">
        <v>Snail</v>
      </c>
      <c r="AV231" t="str">
        <v>Snail</v>
      </c>
      <c r="AW231" t="str">
        <v>Snail</v>
      </c>
      <c r="AX231" t="str">
        <v>Snail</v>
      </c>
      <c r="AY231" t="str">
        <v>Snail</v>
      </c>
      <c r="AZ231" t="str">
        <v>Snail</v>
      </c>
    </row>
    <row r="232" spans="1:52" x14ac:dyDescent="0.5">
      <c r="A232" s="760" t="s">
        <v>2223</v>
      </c>
      <c r="B232" t="s">
        <v>1422</v>
      </c>
      <c r="C232" t="s">
        <v>1526</v>
      </c>
      <c r="D232" t="s">
        <v>2224</v>
      </c>
      <c r="E232" t="s">
        <v>2224</v>
      </c>
      <c r="F232" t="s">
        <v>1432</v>
      </c>
      <c r="G232" t="s">
        <v>2225</v>
      </c>
      <c r="H232" t="s">
        <v>1427</v>
      </c>
      <c r="I232" t="s">
        <v>1427</v>
      </c>
      <c r="J232" t="str">
        <f t="shared" ref="J232:J233" si="20">IF(H232="NA","NA",IF(I232="Yes",IF(H232="Yes","a16.1",IF(H232="No","a17.1","a15.1")),IF(H232="Yes","b27.1",IF(H232="No","b27.2","b27"))))</f>
        <v>b27.2</v>
      </c>
      <c r="K232" t="str">
        <f t="shared" si="10"/>
        <v>b41.2</v>
      </c>
      <c r="L232" t="str">
        <f t="shared" ref="L232:L233" si="21">IF(H232="NA","NA",IF(I232="Yes",IF(H232="Yes","a16",IF(H232="No","a17","a15")),IF(H232="Yes","b40.1",IF(H232="No","b40.2","b40"))))</f>
        <v>b40.2</v>
      </c>
      <c r="P232" t="str">
        <v>Soybean</v>
      </c>
      <c r="R232" t="str">
        <v>Sorghum</v>
      </c>
      <c r="S232" t="str">
        <v>Sorghum</v>
      </c>
      <c r="T232" t="str">
        <v>Sorghum</v>
      </c>
      <c r="U232" t="str">
        <v>Sorghum</v>
      </c>
      <c r="V232" t="str">
        <v>Sorghum</v>
      </c>
      <c r="W232" t="str">
        <v>Sorghum</v>
      </c>
      <c r="X232" t="str">
        <v>Sorghum</v>
      </c>
      <c r="Y232" t="str">
        <v>Sorghum</v>
      </c>
      <c r="Z232" t="str">
        <v>Sorghum</v>
      </c>
      <c r="AA232" t="str">
        <v>Sorghum</v>
      </c>
      <c r="AB232" t="str">
        <v>Sorghum</v>
      </c>
      <c r="AC232" t="str">
        <v>Sorghum</v>
      </c>
      <c r="AD232" t="str">
        <v>Sorghum</v>
      </c>
      <c r="AE232" t="str">
        <v>Sorghum</v>
      </c>
      <c r="AF232" t="str">
        <v>Sorghum</v>
      </c>
      <c r="AG232" t="str">
        <v>Sorghum</v>
      </c>
      <c r="AH232" t="str">
        <v>Sorghum</v>
      </c>
      <c r="AI232" t="str">
        <v>Sorghum</v>
      </c>
      <c r="AJ232" t="str">
        <v>Sorghum</v>
      </c>
      <c r="AK232" t="str">
        <v>Sorghum</v>
      </c>
      <c r="AL232" t="str">
        <v>Sorghum</v>
      </c>
      <c r="AM232" t="str">
        <v>Sorghum</v>
      </c>
      <c r="AN232" t="str">
        <v>Sorghum</v>
      </c>
      <c r="AO232" t="str">
        <v>Sorghum</v>
      </c>
      <c r="AP232" t="str">
        <v>Sorghum</v>
      </c>
      <c r="AQ232" t="str">
        <v>Sorghum</v>
      </c>
      <c r="AR232" t="str">
        <v>Sorghum</v>
      </c>
      <c r="AS232" t="str">
        <v>Sorghum</v>
      </c>
      <c r="AT232" t="str">
        <v>Sorghum</v>
      </c>
      <c r="AU232" t="str">
        <v>Sorghum</v>
      </c>
      <c r="AV232" t="str">
        <v>Sorghum</v>
      </c>
      <c r="AW232" t="str">
        <v>Sorghum</v>
      </c>
      <c r="AX232" t="str">
        <v>Sorghum</v>
      </c>
      <c r="AY232" t="str">
        <v>Sorghum</v>
      </c>
      <c r="AZ232" t="str">
        <v>Sorghum</v>
      </c>
    </row>
    <row r="233" spans="1:52" x14ac:dyDescent="0.5">
      <c r="A233" s="760" t="s">
        <v>2226</v>
      </c>
      <c r="B233" t="s">
        <v>1422</v>
      </c>
      <c r="C233" t="s">
        <v>1526</v>
      </c>
      <c r="D233" t="s">
        <v>2224</v>
      </c>
      <c r="E233" t="s">
        <v>2224</v>
      </c>
      <c r="F233" t="s">
        <v>1425</v>
      </c>
      <c r="G233" t="s">
        <v>2225</v>
      </c>
      <c r="H233" t="s">
        <v>1427</v>
      </c>
      <c r="I233" t="s">
        <v>1427</v>
      </c>
      <c r="J233" t="str">
        <f t="shared" si="20"/>
        <v>b27.2</v>
      </c>
      <c r="K233" t="str">
        <f t="shared" si="10"/>
        <v>b41.2</v>
      </c>
      <c r="L233" t="str">
        <f t="shared" si="21"/>
        <v>b40.2</v>
      </c>
      <c r="P233" t="str">
        <v>Spinach</v>
      </c>
      <c r="R233" t="str">
        <v>Soybean</v>
      </c>
      <c r="S233" t="str">
        <v>Soybean</v>
      </c>
      <c r="T233" t="str">
        <v>Soybean</v>
      </c>
      <c r="U233" t="str">
        <v>Soybean</v>
      </c>
      <c r="V233" t="str">
        <v>Soybean</v>
      </c>
      <c r="W233" t="str">
        <v>Soybean</v>
      </c>
      <c r="X233" t="str">
        <v>Soybean</v>
      </c>
      <c r="Y233" t="str">
        <v>Soybean</v>
      </c>
      <c r="Z233" t="str">
        <v>Soybean</v>
      </c>
      <c r="AA233" t="str">
        <v>Soybean</v>
      </c>
      <c r="AB233" t="str">
        <v>Soybean</v>
      </c>
      <c r="AC233" t="str">
        <v>Soybean</v>
      </c>
      <c r="AD233" t="str">
        <v>Soybean</v>
      </c>
      <c r="AE233" t="str">
        <v>Soybean</v>
      </c>
      <c r="AF233" t="str">
        <v>Soybean</v>
      </c>
      <c r="AG233" t="str">
        <v>Soybean</v>
      </c>
      <c r="AH233" t="str">
        <v>Soybean</v>
      </c>
      <c r="AI233" t="str">
        <v>Soybean</v>
      </c>
      <c r="AJ233" t="str">
        <v>Soybean</v>
      </c>
      <c r="AK233" t="str">
        <v>Soybean</v>
      </c>
      <c r="AL233" t="str">
        <v>Soybean</v>
      </c>
      <c r="AM233" t="str">
        <v>Soybean</v>
      </c>
      <c r="AN233" t="str">
        <v>Soybean</v>
      </c>
      <c r="AO233" t="str">
        <v>Soybean</v>
      </c>
      <c r="AP233" t="str">
        <v>Soybean</v>
      </c>
      <c r="AQ233" t="str">
        <v>Soybean</v>
      </c>
      <c r="AR233" t="str">
        <v>Soybean</v>
      </c>
      <c r="AS233" t="str">
        <v>Soybean</v>
      </c>
      <c r="AT233" t="str">
        <v>Soybean</v>
      </c>
      <c r="AU233" t="str">
        <v>Soybean</v>
      </c>
      <c r="AV233" t="str">
        <v>Soybean</v>
      </c>
      <c r="AW233" t="str">
        <v>Soybean</v>
      </c>
      <c r="AX233" t="str">
        <v>Soybean</v>
      </c>
      <c r="AY233" t="str">
        <v>Soybean</v>
      </c>
      <c r="AZ233" t="str">
        <v>Soybean</v>
      </c>
    </row>
    <row r="234" spans="1:52" x14ac:dyDescent="0.5">
      <c r="A234" s="760" t="s">
        <v>2227</v>
      </c>
      <c r="B234" t="s">
        <v>1422</v>
      </c>
      <c r="C234" t="s">
        <v>1533</v>
      </c>
      <c r="D234" t="s">
        <v>2228</v>
      </c>
      <c r="E234" t="s">
        <v>2229</v>
      </c>
      <c r="F234" t="s">
        <v>1425</v>
      </c>
      <c r="G234" t="s">
        <v>2230</v>
      </c>
      <c r="H234" t="s">
        <v>1427</v>
      </c>
      <c r="I234" t="s">
        <v>1427</v>
      </c>
      <c r="J234" t="str">
        <f t="shared" ref="J234" si="22">IF(H234="NA","NA",IF(I234="Yes",IF(H234="Yes","a16.1",IF(H234="No","a17.1","a15.1")),IF(H234="Yes","b27.1",IF(H234="No","b27.2","b27"))))</f>
        <v>b27.2</v>
      </c>
      <c r="K234" t="str">
        <f t="shared" si="10"/>
        <v>b41.2</v>
      </c>
      <c r="L234" t="str">
        <f t="shared" ref="L234" si="23">IF(H234="NA","NA",IF(I234="Yes",IF(H234="Yes","a16",IF(H234="No","a17","a15")),IF(H234="Yes","b40.1",IF(H234="No","b40.2","b40"))))</f>
        <v>b40.2</v>
      </c>
      <c r="P234" t="str">
        <v>Spring Onion</v>
      </c>
      <c r="R234" t="str">
        <v>Spinach</v>
      </c>
      <c r="S234" t="str">
        <v>Spinach</v>
      </c>
      <c r="T234" t="str">
        <v>Spinach</v>
      </c>
      <c r="U234" t="str">
        <v>Spinach</v>
      </c>
      <c r="V234" t="str">
        <v>Spinach</v>
      </c>
      <c r="W234" t="str">
        <v>Spinach</v>
      </c>
      <c r="X234" t="str">
        <v>Spinach</v>
      </c>
      <c r="Y234" t="str">
        <v>Spinach</v>
      </c>
      <c r="Z234" t="str">
        <v>Spinach</v>
      </c>
      <c r="AA234" t="str">
        <v>Spinach</v>
      </c>
      <c r="AB234" t="str">
        <v>Spinach</v>
      </c>
      <c r="AC234" t="str">
        <v>Spinach</v>
      </c>
      <c r="AD234" t="str">
        <v>Spinach</v>
      </c>
      <c r="AE234" t="str">
        <v>Spinach</v>
      </c>
      <c r="AF234" t="str">
        <v>Spinach</v>
      </c>
      <c r="AG234" t="str">
        <v>Spinach</v>
      </c>
      <c r="AH234" t="str">
        <v>Spinach</v>
      </c>
      <c r="AI234" t="str">
        <v>Spinach</v>
      </c>
      <c r="AJ234" t="str">
        <v>Spinach</v>
      </c>
      <c r="AK234" t="str">
        <v>Spinach</v>
      </c>
      <c r="AL234" t="str">
        <v>Spinach</v>
      </c>
      <c r="AM234" t="str">
        <v>Spinach</v>
      </c>
      <c r="AN234" t="str">
        <v>Spinach</v>
      </c>
      <c r="AO234" t="str">
        <v>Spinach</v>
      </c>
      <c r="AP234" t="str">
        <v>Spinach</v>
      </c>
      <c r="AQ234" t="str">
        <v>Spinach</v>
      </c>
      <c r="AR234" t="str">
        <v>Spinach</v>
      </c>
      <c r="AS234" t="str">
        <v>Spinach</v>
      </c>
      <c r="AT234" t="str">
        <v>Spinach</v>
      </c>
      <c r="AU234" t="str">
        <v>Spinach</v>
      </c>
      <c r="AV234" t="str">
        <v>Spinach</v>
      </c>
      <c r="AW234" t="str">
        <v>Spinach</v>
      </c>
      <c r="AX234" t="str">
        <v>Spinach</v>
      </c>
      <c r="AY234" t="str">
        <v>Spinach</v>
      </c>
      <c r="AZ234" t="str">
        <v>Spinach</v>
      </c>
    </row>
    <row r="235" spans="1:52" x14ac:dyDescent="0.5">
      <c r="A235" s="760" t="s">
        <v>2231</v>
      </c>
      <c r="B235" t="s">
        <v>1422</v>
      </c>
      <c r="C235" t="s">
        <v>1446</v>
      </c>
      <c r="D235" s="744" t="s">
        <v>2232</v>
      </c>
      <c r="E235" t="s">
        <v>2233</v>
      </c>
      <c r="F235" t="s">
        <v>1449</v>
      </c>
      <c r="G235" t="s">
        <v>2234</v>
      </c>
      <c r="H235" t="s">
        <v>1427</v>
      </c>
      <c r="I235" t="s">
        <v>1427</v>
      </c>
      <c r="J235" t="str">
        <f t="shared" ref="J235" si="24">IF(H235="NA","NA",IF(I235="Yes",IF(H235="Yes","a16.1",IF(H235="No","a17.1","a15.1")),IF(H235="Yes","b27.1",IF(H235="No","b27.2","b27"))))</f>
        <v>b27.2</v>
      </c>
      <c r="K235" t="str">
        <f t="shared" si="10"/>
        <v>b41.2</v>
      </c>
      <c r="L235" t="str">
        <f t="shared" ref="L235" si="25">IF(H235="NA","NA",IF(I235="Yes",IF(H235="Yes","a16",IF(H235="No","a17","a15")),IF(H235="Yes","b40.1",IF(H235="No","b40.2","b40"))))</f>
        <v>b40.2</v>
      </c>
      <c r="P235" t="str">
        <v>Star Anise</v>
      </c>
      <c r="R235" t="str">
        <v>Spring Onion</v>
      </c>
      <c r="S235" t="str">
        <v>Spring Onion</v>
      </c>
      <c r="T235" t="str">
        <v>Spring Onion</v>
      </c>
      <c r="U235" t="str">
        <v>Spring Onion</v>
      </c>
      <c r="V235" t="str">
        <v>Spring Onion</v>
      </c>
      <c r="W235" t="str">
        <v>Spring Onion</v>
      </c>
      <c r="X235" t="str">
        <v>Spring Onion</v>
      </c>
      <c r="Y235" t="str">
        <v>Spring Onion</v>
      </c>
      <c r="Z235" t="str">
        <v>Spring Onion</v>
      </c>
      <c r="AA235" t="str">
        <v>Spring Onion</v>
      </c>
      <c r="AB235" t="str">
        <v>Spring Onion</v>
      </c>
      <c r="AC235" t="str">
        <v>Spring Onion</v>
      </c>
      <c r="AD235" t="str">
        <v>Spring Onion</v>
      </c>
      <c r="AE235" t="str">
        <v>Spring Onion</v>
      </c>
      <c r="AF235" t="str">
        <v>Spring Onion</v>
      </c>
      <c r="AG235" t="str">
        <v>Spring Onion</v>
      </c>
      <c r="AH235" t="str">
        <v>Spring Onion</v>
      </c>
      <c r="AI235" t="str">
        <v>Spring Onion</v>
      </c>
      <c r="AJ235" t="str">
        <v>Spring Onion</v>
      </c>
      <c r="AK235" t="str">
        <v>Spring Onion</v>
      </c>
      <c r="AL235" t="str">
        <v>Spring Onion</v>
      </c>
      <c r="AM235" t="str">
        <v>Spring Onion</v>
      </c>
      <c r="AN235" t="str">
        <v>Spring Onion</v>
      </c>
      <c r="AO235" t="str">
        <v>Spring Onion</v>
      </c>
      <c r="AP235" t="str">
        <v>Spring Onion</v>
      </c>
      <c r="AQ235" t="str">
        <v>Spring Onion</v>
      </c>
      <c r="AR235" t="str">
        <v>Spring Onion</v>
      </c>
      <c r="AS235" t="str">
        <v>Spring Onion</v>
      </c>
      <c r="AT235" t="str">
        <v>Spring Onion</v>
      </c>
      <c r="AU235" t="str">
        <v>Spring Onion</v>
      </c>
      <c r="AV235" t="str">
        <v>Spring Onion</v>
      </c>
      <c r="AW235" t="str">
        <v>Spring Onion</v>
      </c>
      <c r="AX235" t="str">
        <v>Spring Onion</v>
      </c>
      <c r="AY235" t="str">
        <v>Spring Onion</v>
      </c>
      <c r="AZ235" t="str">
        <v>Spring Onion</v>
      </c>
    </row>
    <row r="236" spans="1:52" x14ac:dyDescent="0.5">
      <c r="A236" s="760" t="s">
        <v>2235</v>
      </c>
      <c r="B236" t="s">
        <v>1422</v>
      </c>
      <c r="C236" t="s">
        <v>1533</v>
      </c>
      <c r="D236" t="s">
        <v>2236</v>
      </c>
      <c r="E236" t="s">
        <v>2236</v>
      </c>
      <c r="F236" t="s">
        <v>1425</v>
      </c>
      <c r="G236" t="s">
        <v>2237</v>
      </c>
      <c r="H236" t="s">
        <v>1427</v>
      </c>
      <c r="I236" t="s">
        <v>1427</v>
      </c>
      <c r="J236" t="str">
        <f t="shared" ref="J236" si="26">IF(H236="NA","NA",IF(I236="Yes",IF(H236="Yes","a16.1",IF(H236="No","a17.1","a15.1")),IF(H236="Yes","b27.1",IF(H236="No","b27.2","b27"))))</f>
        <v>b27.2</v>
      </c>
      <c r="K236" t="str">
        <f t="shared" si="10"/>
        <v>b41.2</v>
      </c>
      <c r="L236" t="str">
        <f t="shared" ref="L236" si="27">IF(H236="NA","NA",IF(I236="Yes",IF(H236="Yes","a16",IF(H236="No","a17","a15")),IF(H236="Yes","b40.1",IF(H236="No","b40.2","b40"))))</f>
        <v>b40.2</v>
      </c>
      <c r="P236" t="str">
        <v>Steirodiscus tagetes</v>
      </c>
      <c r="R236" t="str">
        <v>Star Anise</v>
      </c>
      <c r="S236" t="str">
        <v>Star Anise</v>
      </c>
      <c r="T236" t="str">
        <v>Star Anise</v>
      </c>
      <c r="U236" t="str">
        <v>Star Anise</v>
      </c>
      <c r="V236" t="str">
        <v>Star Anise</v>
      </c>
      <c r="W236" t="str">
        <v>Star Anise</v>
      </c>
      <c r="X236" t="str">
        <v>Star Anise</v>
      </c>
      <c r="Y236" t="str">
        <v>Star Anise</v>
      </c>
      <c r="Z236" t="str">
        <v>Star Anise</v>
      </c>
      <c r="AA236" t="str">
        <v>Star Anise</v>
      </c>
      <c r="AB236" t="str">
        <v>Star Anise</v>
      </c>
      <c r="AC236" t="str">
        <v>Star Anise</v>
      </c>
      <c r="AD236" t="str">
        <v>Star Anise</v>
      </c>
      <c r="AE236" t="str">
        <v>Star Anise</v>
      </c>
      <c r="AF236" t="str">
        <v>Star Anise</v>
      </c>
      <c r="AG236" t="str">
        <v>Star Anise</v>
      </c>
      <c r="AH236" t="str">
        <v>Star Anise</v>
      </c>
      <c r="AI236" t="str">
        <v>Star Anise</v>
      </c>
      <c r="AJ236" t="str">
        <v>Star Anise</v>
      </c>
      <c r="AK236" t="str">
        <v>Star Anise</v>
      </c>
      <c r="AL236" t="str">
        <v>Star Anise</v>
      </c>
      <c r="AM236" t="str">
        <v>Star Anise</v>
      </c>
      <c r="AN236" t="str">
        <v>Star Anise</v>
      </c>
      <c r="AO236" t="str">
        <v>Star Anise</v>
      </c>
      <c r="AP236" t="str">
        <v>Star Anise</v>
      </c>
      <c r="AQ236" t="str">
        <v>Star Anise</v>
      </c>
      <c r="AR236" t="str">
        <v>Star Anise</v>
      </c>
      <c r="AS236" t="str">
        <v>Star Anise</v>
      </c>
      <c r="AT236" t="str">
        <v>Star Anise</v>
      </c>
      <c r="AU236" t="str">
        <v>Star Anise</v>
      </c>
      <c r="AV236" t="str">
        <v>Star Anise</v>
      </c>
      <c r="AW236" t="str">
        <v>Star Anise</v>
      </c>
      <c r="AX236" t="str">
        <v>Star Anise</v>
      </c>
      <c r="AY236" t="str">
        <v>Star Anise</v>
      </c>
      <c r="AZ236" t="str">
        <v>Star Anise</v>
      </c>
    </row>
    <row r="237" spans="1:52" x14ac:dyDescent="0.5">
      <c r="A237" s="760" t="s">
        <v>2238</v>
      </c>
      <c r="B237" t="s">
        <v>1570</v>
      </c>
      <c r="C237" s="124" t="s">
        <v>1934</v>
      </c>
      <c r="D237" s="746" t="s">
        <v>2239</v>
      </c>
      <c r="E237" t="s">
        <v>2240</v>
      </c>
      <c r="F237" t="s">
        <v>1577</v>
      </c>
      <c r="G237" t="s">
        <v>2241</v>
      </c>
      <c r="H237" t="s">
        <v>1356</v>
      </c>
      <c r="I237" t="s">
        <v>1356</v>
      </c>
      <c r="J237" t="s">
        <v>1356</v>
      </c>
      <c r="K237" t="str">
        <f t="shared" si="10"/>
        <v>NA</v>
      </c>
      <c r="L237" t="s">
        <v>1356</v>
      </c>
      <c r="P237" t="str">
        <v>Stevia</v>
      </c>
      <c r="R237" t="str">
        <v>Steirodiscus tagetes</v>
      </c>
      <c r="S237" t="str">
        <v>Steirodiscus tagetes</v>
      </c>
      <c r="T237" t="str">
        <v>Steirodiscus tagetes</v>
      </c>
      <c r="U237" t="str">
        <v>Steirodiscus tagetes</v>
      </c>
      <c r="V237" t="str">
        <v>Steirodiscus tagetes</v>
      </c>
      <c r="W237" t="str">
        <v>Steirodiscus tagetes</v>
      </c>
      <c r="X237" t="str">
        <v>Steirodiscus tagetes</v>
      </c>
      <c r="Y237" t="str">
        <v>Steirodiscus tagetes</v>
      </c>
      <c r="Z237" t="str">
        <v>Steirodiscus tagetes</v>
      </c>
      <c r="AA237" t="str">
        <v>Steirodiscus tagetes</v>
      </c>
      <c r="AB237" t="str">
        <v>Steirodiscus tagetes</v>
      </c>
      <c r="AC237" t="str">
        <v>Steirodiscus tagetes</v>
      </c>
      <c r="AD237" t="str">
        <v>Steirodiscus tagetes</v>
      </c>
      <c r="AE237" t="str">
        <v>Steirodiscus tagetes</v>
      </c>
      <c r="AF237" t="str">
        <v>Steirodiscus tagetes</v>
      </c>
      <c r="AG237" t="str">
        <v>Steirodiscus tagetes</v>
      </c>
      <c r="AH237" t="str">
        <v>Steirodiscus tagetes</v>
      </c>
      <c r="AI237" t="str">
        <v>Steirodiscus tagetes</v>
      </c>
      <c r="AJ237" t="str">
        <v>Steirodiscus tagetes</v>
      </c>
      <c r="AK237" t="str">
        <v>Steirodiscus tagetes</v>
      </c>
      <c r="AL237" t="str">
        <v>Steirodiscus tagetes</v>
      </c>
      <c r="AM237" t="str">
        <v>Steirodiscus tagetes</v>
      </c>
      <c r="AN237" t="str">
        <v>Steirodiscus tagetes</v>
      </c>
      <c r="AO237" t="str">
        <v>Steirodiscus tagetes</v>
      </c>
      <c r="AP237" t="str">
        <v>Steirodiscus tagetes</v>
      </c>
      <c r="AQ237" t="str">
        <v>Steirodiscus tagetes</v>
      </c>
      <c r="AR237" t="str">
        <v>Steirodiscus tagetes</v>
      </c>
      <c r="AS237" t="str">
        <v>Steirodiscus tagetes</v>
      </c>
      <c r="AT237" t="str">
        <v>Steirodiscus tagetes</v>
      </c>
      <c r="AU237" t="str">
        <v>Steirodiscus tagetes</v>
      </c>
      <c r="AV237" t="str">
        <v>Steirodiscus tagetes</v>
      </c>
      <c r="AW237" t="str">
        <v>Steirodiscus tagetes</v>
      </c>
      <c r="AX237" t="str">
        <v>Steirodiscus tagetes</v>
      </c>
      <c r="AY237" t="str">
        <v>Steirodiscus tagetes</v>
      </c>
      <c r="AZ237" t="str">
        <v>Steirodiscus tagetes</v>
      </c>
    </row>
    <row r="238" spans="1:52" x14ac:dyDescent="0.5">
      <c r="A238" s="760" t="s">
        <v>2242</v>
      </c>
      <c r="B238" t="s">
        <v>1422</v>
      </c>
      <c r="C238" t="s">
        <v>1562</v>
      </c>
      <c r="D238" t="s">
        <v>2243</v>
      </c>
      <c r="E238" t="s">
        <v>2243</v>
      </c>
      <c r="F238" t="s">
        <v>1565</v>
      </c>
      <c r="G238" t="s">
        <v>2244</v>
      </c>
      <c r="H238" t="s">
        <v>1427</v>
      </c>
      <c r="I238" t="s">
        <v>1427</v>
      </c>
      <c r="J238" t="str">
        <f t="shared" ref="J238:J239" si="28">IF(H238="NA","NA",IF(I238="Yes",IF(H238="Yes","a16.1",IF(H238="No","a17.1","a15.1")),IF(H238="Yes","b27.1",IF(H238="No","b27.2","b27"))))</f>
        <v>b27.2</v>
      </c>
      <c r="K238" t="str">
        <f t="shared" si="10"/>
        <v>b41.2</v>
      </c>
      <c r="L238" t="str">
        <f t="shared" ref="L238:L239" si="29">IF(H238="NA","NA",IF(I238="Yes",IF(H238="Yes","a16",IF(H238="No","a17","a15")),IF(H238="Yes","b40.1",IF(H238="No","b40.2","b40"))))</f>
        <v>b40.2</v>
      </c>
      <c r="P238" t="str">
        <v>Stipagrostis uniplumis</v>
      </c>
      <c r="R238" t="str">
        <v>Stevia</v>
      </c>
      <c r="S238" t="str">
        <v>Stevia</v>
      </c>
      <c r="T238" t="str">
        <v>Stevia</v>
      </c>
      <c r="U238" t="str">
        <v>Stevia</v>
      </c>
      <c r="V238" t="str">
        <v>Stevia</v>
      </c>
      <c r="W238" t="str">
        <v>Stevia</v>
      </c>
      <c r="X238" t="str">
        <v>Stevia</v>
      </c>
      <c r="Y238" t="str">
        <v>Stevia</v>
      </c>
      <c r="Z238" t="str">
        <v>Stevia</v>
      </c>
      <c r="AA238" t="str">
        <v>Stevia</v>
      </c>
      <c r="AB238" t="str">
        <v>Stevia</v>
      </c>
      <c r="AC238" t="str">
        <v>Stevia</v>
      </c>
      <c r="AD238" t="str">
        <v>Stevia</v>
      </c>
      <c r="AE238" t="str">
        <v>Stevia</v>
      </c>
      <c r="AF238" t="str">
        <v>Stevia</v>
      </c>
      <c r="AG238" t="str">
        <v>Stevia</v>
      </c>
      <c r="AH238" t="str">
        <v>Stevia</v>
      </c>
      <c r="AI238" t="str">
        <v>Stevia</v>
      </c>
      <c r="AJ238" t="str">
        <v>Stevia</v>
      </c>
      <c r="AK238" t="str">
        <v>Stevia</v>
      </c>
      <c r="AL238" t="str">
        <v>Stevia</v>
      </c>
      <c r="AM238" t="str">
        <v>Stevia</v>
      </c>
      <c r="AN238" t="str">
        <v>Stevia</v>
      </c>
      <c r="AO238" t="str">
        <v>Stevia</v>
      </c>
      <c r="AP238" t="str">
        <v>Stevia</v>
      </c>
      <c r="AQ238" t="str">
        <v>Stevia</v>
      </c>
      <c r="AR238" t="str">
        <v>Stevia</v>
      </c>
      <c r="AS238" t="str">
        <v>Stevia</v>
      </c>
      <c r="AT238" t="str">
        <v>Stevia</v>
      </c>
      <c r="AU238" t="str">
        <v>Stevia</v>
      </c>
      <c r="AV238" t="str">
        <v>Stevia</v>
      </c>
      <c r="AW238" t="str">
        <v>Stevia</v>
      </c>
      <c r="AX238" t="str">
        <v>Stevia</v>
      </c>
      <c r="AY238" t="str">
        <v>Stevia</v>
      </c>
      <c r="AZ238" t="str">
        <v>Stevia</v>
      </c>
    </row>
    <row r="239" spans="1:52" x14ac:dyDescent="0.5">
      <c r="A239" s="760" t="s">
        <v>2245</v>
      </c>
      <c r="B239" t="s">
        <v>1422</v>
      </c>
      <c r="C239" t="s">
        <v>1562</v>
      </c>
      <c r="D239" t="s">
        <v>2246</v>
      </c>
      <c r="E239" t="s">
        <v>2246</v>
      </c>
      <c r="F239" t="s">
        <v>1565</v>
      </c>
      <c r="G239" t="s">
        <v>2247</v>
      </c>
      <c r="H239" t="s">
        <v>1427</v>
      </c>
      <c r="I239" t="s">
        <v>1427</v>
      </c>
      <c r="J239" t="str">
        <f t="shared" si="28"/>
        <v>b27.2</v>
      </c>
      <c r="K239" t="str">
        <f t="shared" si="10"/>
        <v>b41.2</v>
      </c>
      <c r="L239" t="str">
        <f t="shared" si="29"/>
        <v>b40.2</v>
      </c>
      <c r="P239" t="str">
        <v>Strawberry</v>
      </c>
      <c r="R239" t="str">
        <v>Stipagrostis uniplumis</v>
      </c>
      <c r="S239" t="str">
        <v>Stipagrostis uniplumis</v>
      </c>
      <c r="T239" t="str">
        <v>Stipagrostis uniplumis</v>
      </c>
      <c r="U239" t="str">
        <v>Stipagrostis uniplumis</v>
      </c>
      <c r="V239" t="str">
        <v>Stipagrostis uniplumis</v>
      </c>
      <c r="W239" t="str">
        <v>Stipagrostis uniplumis</v>
      </c>
      <c r="X239" t="str">
        <v>Stipagrostis uniplumis</v>
      </c>
      <c r="Y239" t="str">
        <v>Stipagrostis uniplumis</v>
      </c>
      <c r="Z239" t="str">
        <v>Stipagrostis uniplumis</v>
      </c>
      <c r="AA239" t="str">
        <v>Stipagrostis uniplumis</v>
      </c>
      <c r="AB239" t="str">
        <v>Stipagrostis uniplumis</v>
      </c>
      <c r="AC239" t="str">
        <v>Stipagrostis uniplumis</v>
      </c>
      <c r="AD239" t="str">
        <v>Stipagrostis uniplumis</v>
      </c>
      <c r="AE239" t="str">
        <v>Stipagrostis uniplumis</v>
      </c>
      <c r="AF239" t="str">
        <v>Stipagrostis uniplumis</v>
      </c>
      <c r="AG239" t="str">
        <v>Stipagrostis uniplumis</v>
      </c>
      <c r="AH239" t="str">
        <v>Stipagrostis uniplumis</v>
      </c>
      <c r="AI239" t="str">
        <v>Stipagrostis uniplumis</v>
      </c>
      <c r="AJ239" t="str">
        <v>Stipagrostis uniplumis</v>
      </c>
      <c r="AK239" t="str">
        <v>Stipagrostis uniplumis</v>
      </c>
      <c r="AL239" t="str">
        <v>Stipagrostis uniplumis</v>
      </c>
      <c r="AM239" t="str">
        <v>Stipagrostis uniplumis</v>
      </c>
      <c r="AN239" t="str">
        <v>Stipagrostis uniplumis</v>
      </c>
      <c r="AO239" t="str">
        <v>Stipagrostis uniplumis</v>
      </c>
      <c r="AP239" t="str">
        <v>Stipagrostis uniplumis</v>
      </c>
      <c r="AQ239" t="str">
        <v>Stipagrostis uniplumis</v>
      </c>
      <c r="AR239" t="str">
        <v>Stipagrostis uniplumis</v>
      </c>
      <c r="AS239" t="str">
        <v>Stipagrostis uniplumis</v>
      </c>
      <c r="AT239" t="str">
        <v>Stipagrostis uniplumis</v>
      </c>
      <c r="AU239" t="str">
        <v>Stipagrostis uniplumis</v>
      </c>
      <c r="AV239" t="str">
        <v>Stipagrostis uniplumis</v>
      </c>
      <c r="AW239" t="str">
        <v>Stipagrostis uniplumis</v>
      </c>
      <c r="AX239" t="str">
        <v>Stipagrostis uniplumis</v>
      </c>
      <c r="AY239" t="str">
        <v>Stipagrostis uniplumis</v>
      </c>
      <c r="AZ239" t="str">
        <v>Stipagrostis uniplumis</v>
      </c>
    </row>
    <row r="240" spans="1:52" x14ac:dyDescent="0.5">
      <c r="A240" s="760" t="s">
        <v>2248</v>
      </c>
      <c r="B240" t="s">
        <v>1570</v>
      </c>
      <c r="C240" t="s">
        <v>1863</v>
      </c>
      <c r="D240" t="s">
        <v>2249</v>
      </c>
      <c r="E240" t="s">
        <v>2249</v>
      </c>
      <c r="F240" t="s">
        <v>1577</v>
      </c>
      <c r="G240" t="s">
        <v>2250</v>
      </c>
      <c r="H240" t="s">
        <v>1356</v>
      </c>
      <c r="I240" t="s">
        <v>1356</v>
      </c>
      <c r="J240" t="s">
        <v>1356</v>
      </c>
      <c r="K240" t="str">
        <f t="shared" si="10"/>
        <v>NA</v>
      </c>
      <c r="L240" t="s">
        <v>1356</v>
      </c>
      <c r="P240" t="str">
        <v>Stylosanthes guianensis</v>
      </c>
      <c r="R240" t="str">
        <v>Strawberry</v>
      </c>
      <c r="S240" t="str">
        <v>Strawberry</v>
      </c>
      <c r="T240" t="str">
        <v>Strawberry</v>
      </c>
      <c r="U240" t="str">
        <v>Strawberry</v>
      </c>
      <c r="V240" t="str">
        <v>Strawberry</v>
      </c>
      <c r="W240" t="str">
        <v>Strawberry</v>
      </c>
      <c r="X240" t="str">
        <v>Strawberry</v>
      </c>
      <c r="Y240" t="str">
        <v>Strawberry</v>
      </c>
      <c r="Z240" t="str">
        <v>Strawberry</v>
      </c>
      <c r="AA240" t="str">
        <v>Strawberry</v>
      </c>
      <c r="AB240" t="str">
        <v>Strawberry</v>
      </c>
      <c r="AC240" t="str">
        <v>Strawberry</v>
      </c>
      <c r="AD240" t="str">
        <v>Strawberry</v>
      </c>
      <c r="AE240" t="str">
        <v>Strawberry</v>
      </c>
      <c r="AF240" t="str">
        <v>Strawberry</v>
      </c>
      <c r="AG240" t="str">
        <v>Strawberry</v>
      </c>
      <c r="AH240" t="str">
        <v>Strawberry</v>
      </c>
      <c r="AI240" t="str">
        <v>Strawberry</v>
      </c>
      <c r="AJ240" t="str">
        <v>Strawberry</v>
      </c>
      <c r="AK240" t="str">
        <v>Strawberry</v>
      </c>
      <c r="AL240" t="str">
        <v>Strawberry</v>
      </c>
      <c r="AM240" t="str">
        <v>Strawberry</v>
      </c>
      <c r="AN240" t="str">
        <v>Strawberry</v>
      </c>
      <c r="AO240" t="str">
        <v>Strawberry</v>
      </c>
      <c r="AP240" t="str">
        <v>Strawberry</v>
      </c>
      <c r="AQ240" t="str">
        <v>Strawberry</v>
      </c>
      <c r="AR240" t="str">
        <v>Strawberry</v>
      </c>
      <c r="AS240" t="str">
        <v>Strawberry</v>
      </c>
      <c r="AT240" t="str">
        <v>Strawberry</v>
      </c>
      <c r="AU240" t="str">
        <v>Strawberry</v>
      </c>
      <c r="AV240" t="str">
        <v>Strawberry</v>
      </c>
      <c r="AW240" t="str">
        <v>Strawberry</v>
      </c>
      <c r="AX240" t="str">
        <v>Strawberry</v>
      </c>
      <c r="AY240" t="str">
        <v>Strawberry</v>
      </c>
      <c r="AZ240" t="str">
        <v>Strawberry</v>
      </c>
    </row>
    <row r="241" spans="1:52" x14ac:dyDescent="0.5">
      <c r="A241" s="760" t="s">
        <v>2251</v>
      </c>
      <c r="B241" t="s">
        <v>1422</v>
      </c>
      <c r="C241" t="s">
        <v>1562</v>
      </c>
      <c r="D241" t="s">
        <v>2252</v>
      </c>
      <c r="E241" t="s">
        <v>2252</v>
      </c>
      <c r="F241" t="s">
        <v>1565</v>
      </c>
      <c r="G241" t="s">
        <v>2253</v>
      </c>
      <c r="H241" t="s">
        <v>1427</v>
      </c>
      <c r="I241" t="s">
        <v>1427</v>
      </c>
      <c r="J241" t="str">
        <f t="shared" ref="J241:J244" si="30">IF(H241="NA","NA",IF(I241="Yes",IF(H241="Yes","a16.1",IF(H241="No","a17.1","a15.1")),IF(H241="Yes","b27.1",IF(H241="No","b27.2","b27"))))</f>
        <v>b27.2</v>
      </c>
      <c r="K241" t="str">
        <f t="shared" si="10"/>
        <v>b41.2</v>
      </c>
      <c r="L241" t="str">
        <f t="shared" ref="L241:L244" si="31">IF(H241="NA","NA",IF(I241="Yes",IF(H241="Yes","a16",IF(H241="No","a17","a15")),IF(H241="Yes","b40.1",IF(H241="No","b40.2","b40"))))</f>
        <v>b40.2</v>
      </c>
      <c r="P241" t="str">
        <v>Stylosanthes hamata</v>
      </c>
      <c r="R241" t="str">
        <v>Stylosanthes guianensis</v>
      </c>
      <c r="S241" t="str">
        <v>Stylosanthes guianensis</v>
      </c>
      <c r="T241" t="str">
        <v>Stylosanthes guianensis</v>
      </c>
      <c r="U241" t="str">
        <v>Stylosanthes guianensis</v>
      </c>
      <c r="V241" t="str">
        <v>Stylosanthes guianensis</v>
      </c>
      <c r="W241" t="str">
        <v>Stylosanthes guianensis</v>
      </c>
      <c r="X241" t="str">
        <v>Stylosanthes guianensis</v>
      </c>
      <c r="Y241" t="str">
        <v>Stylosanthes guianensis</v>
      </c>
      <c r="Z241" t="str">
        <v>Stylosanthes guianensis</v>
      </c>
      <c r="AA241" t="str">
        <v>Stylosanthes guianensis</v>
      </c>
      <c r="AB241" t="str">
        <v>Stylosanthes guianensis</v>
      </c>
      <c r="AC241" t="str">
        <v>Stylosanthes guianensis</v>
      </c>
      <c r="AD241" t="str">
        <v>Stylosanthes guianensis</v>
      </c>
      <c r="AE241" t="str">
        <v>Stylosanthes guianensis</v>
      </c>
      <c r="AF241" t="str">
        <v>Stylosanthes guianensis</v>
      </c>
      <c r="AG241" t="str">
        <v>Stylosanthes guianensis</v>
      </c>
      <c r="AH241" t="str">
        <v>Stylosanthes guianensis</v>
      </c>
      <c r="AI241" t="str">
        <v>Stylosanthes guianensis</v>
      </c>
      <c r="AJ241" t="str">
        <v>Stylosanthes guianensis</v>
      </c>
      <c r="AK241" t="str">
        <v>Stylosanthes guianensis</v>
      </c>
      <c r="AL241" t="str">
        <v>Stylosanthes guianensis</v>
      </c>
      <c r="AM241" t="str">
        <v>Stylosanthes guianensis</v>
      </c>
      <c r="AN241" t="str">
        <v>Stylosanthes guianensis</v>
      </c>
      <c r="AO241" t="str">
        <v>Stylosanthes guianensis</v>
      </c>
      <c r="AP241" t="str">
        <v>Stylosanthes guianensis</v>
      </c>
      <c r="AQ241" t="str">
        <v>Stylosanthes guianensis</v>
      </c>
      <c r="AR241" t="str">
        <v>Stylosanthes guianensis</v>
      </c>
      <c r="AS241" t="str">
        <v>Stylosanthes guianensis</v>
      </c>
      <c r="AT241" t="str">
        <v>Stylosanthes guianensis</v>
      </c>
      <c r="AU241" t="str">
        <v>Stylosanthes guianensis</v>
      </c>
      <c r="AV241" t="str">
        <v>Stylosanthes guianensis</v>
      </c>
      <c r="AW241" t="str">
        <v>Stylosanthes guianensis</v>
      </c>
      <c r="AX241" t="str">
        <v>Stylosanthes guianensis</v>
      </c>
      <c r="AY241" t="str">
        <v>Stylosanthes guianensis</v>
      </c>
      <c r="AZ241" t="str">
        <v>Stylosanthes guianensis</v>
      </c>
    </row>
    <row r="242" spans="1:52" x14ac:dyDescent="0.5">
      <c r="A242" s="760" t="s">
        <v>2254</v>
      </c>
      <c r="B242" t="s">
        <v>1422</v>
      </c>
      <c r="C242" t="s">
        <v>1562</v>
      </c>
      <c r="D242" t="s">
        <v>2255</v>
      </c>
      <c r="E242" t="s">
        <v>2255</v>
      </c>
      <c r="F242" t="s">
        <v>1565</v>
      </c>
      <c r="G242" t="s">
        <v>2256</v>
      </c>
      <c r="H242" t="s">
        <v>1427</v>
      </c>
      <c r="I242" t="s">
        <v>1427</v>
      </c>
      <c r="J242" t="str">
        <f t="shared" si="30"/>
        <v>b27.2</v>
      </c>
      <c r="K242" t="str">
        <f t="shared" si="10"/>
        <v>b41.2</v>
      </c>
      <c r="L242" t="str">
        <f t="shared" si="31"/>
        <v>b40.2</v>
      </c>
      <c r="P242" t="str">
        <v>Subterranean Clover</v>
      </c>
      <c r="R242" t="str">
        <v>Stylosanthes hamata</v>
      </c>
      <c r="S242" t="str">
        <v>Stylosanthes hamata</v>
      </c>
      <c r="T242" t="str">
        <v>Stylosanthes hamata</v>
      </c>
      <c r="U242" t="str">
        <v>Stylosanthes hamata</v>
      </c>
      <c r="V242" t="str">
        <v>Stylosanthes hamata</v>
      </c>
      <c r="W242" t="str">
        <v>Stylosanthes hamata</v>
      </c>
      <c r="X242" t="str">
        <v>Stylosanthes hamata</v>
      </c>
      <c r="Y242" t="str">
        <v>Stylosanthes hamata</v>
      </c>
      <c r="Z242" t="str">
        <v>Stylosanthes hamata</v>
      </c>
      <c r="AA242" t="str">
        <v>Stylosanthes hamata</v>
      </c>
      <c r="AB242" t="str">
        <v>Stylosanthes hamata</v>
      </c>
      <c r="AC242" t="str">
        <v>Stylosanthes hamata</v>
      </c>
      <c r="AD242" t="str">
        <v>Stylosanthes hamata</v>
      </c>
      <c r="AE242" t="str">
        <v>Stylosanthes hamata</v>
      </c>
      <c r="AF242" t="str">
        <v>Stylosanthes hamata</v>
      </c>
      <c r="AG242" t="str">
        <v>Stylosanthes hamata</v>
      </c>
      <c r="AH242" t="str">
        <v>Stylosanthes hamata</v>
      </c>
      <c r="AI242" t="str">
        <v>Stylosanthes hamata</v>
      </c>
      <c r="AJ242" t="str">
        <v>Stylosanthes hamata</v>
      </c>
      <c r="AK242" t="str">
        <v>Stylosanthes hamata</v>
      </c>
      <c r="AL242" t="str">
        <v>Stylosanthes hamata</v>
      </c>
      <c r="AM242" t="str">
        <v>Stylosanthes hamata</v>
      </c>
      <c r="AN242" t="str">
        <v>Stylosanthes hamata</v>
      </c>
      <c r="AO242" t="str">
        <v>Stylosanthes hamata</v>
      </c>
      <c r="AP242" t="str">
        <v>Stylosanthes hamata</v>
      </c>
      <c r="AQ242" t="str">
        <v>Stylosanthes hamata</v>
      </c>
      <c r="AR242" t="str">
        <v>Stylosanthes hamata</v>
      </c>
      <c r="AS242" t="str">
        <v>Stylosanthes hamata</v>
      </c>
      <c r="AT242" t="str">
        <v>Stylosanthes hamata</v>
      </c>
      <c r="AU242" t="str">
        <v>Stylosanthes hamata</v>
      </c>
      <c r="AV242" t="str">
        <v>Stylosanthes hamata</v>
      </c>
      <c r="AW242" t="str">
        <v>Stylosanthes hamata</v>
      </c>
      <c r="AX242" t="str">
        <v>Stylosanthes hamata</v>
      </c>
      <c r="AY242" t="str">
        <v>Stylosanthes hamata</v>
      </c>
      <c r="AZ242" t="str">
        <v>Stylosanthes hamata</v>
      </c>
    </row>
    <row r="243" spans="1:52" x14ac:dyDescent="0.5">
      <c r="A243" s="760" t="s">
        <v>2257</v>
      </c>
      <c r="B243" t="s">
        <v>1422</v>
      </c>
      <c r="C243" t="s">
        <v>1562</v>
      </c>
      <c r="D243" t="s">
        <v>2258</v>
      </c>
      <c r="E243" t="s">
        <v>2258</v>
      </c>
      <c r="F243" t="s">
        <v>1565</v>
      </c>
      <c r="G243" t="s">
        <v>2259</v>
      </c>
      <c r="H243" t="s">
        <v>1427</v>
      </c>
      <c r="I243" t="s">
        <v>1427</v>
      </c>
      <c r="J243" t="str">
        <f t="shared" si="30"/>
        <v>b27.2</v>
      </c>
      <c r="K243" t="str">
        <f t="shared" si="10"/>
        <v>b41.2</v>
      </c>
      <c r="L243" t="str">
        <f t="shared" si="31"/>
        <v>b40.2</v>
      </c>
      <c r="P243" t="str">
        <v>Sugar Beet</v>
      </c>
      <c r="R243" t="str">
        <v>Subterranean Clover</v>
      </c>
      <c r="S243" t="str">
        <v>Subterranean Clover</v>
      </c>
      <c r="T243" t="str">
        <v>Subterranean Clover</v>
      </c>
      <c r="U243" t="str">
        <v>Subterranean Clover</v>
      </c>
      <c r="V243" t="str">
        <v>Subterranean Clover</v>
      </c>
      <c r="W243" t="str">
        <v>Subterranean Clover</v>
      </c>
      <c r="X243" t="str">
        <v>Subterranean Clover</v>
      </c>
      <c r="Y243" t="str">
        <v>Subterranean Clover</v>
      </c>
      <c r="Z243" t="str">
        <v>Subterranean Clover</v>
      </c>
      <c r="AA243" t="str">
        <v>Subterranean Clover</v>
      </c>
      <c r="AB243" t="str">
        <v>Subterranean Clover</v>
      </c>
      <c r="AC243" t="str">
        <v>Subterranean Clover</v>
      </c>
      <c r="AD243" t="str">
        <v>Subterranean Clover</v>
      </c>
      <c r="AE243" t="str">
        <v>Subterranean Clover</v>
      </c>
      <c r="AF243" t="str">
        <v>Subterranean Clover</v>
      </c>
      <c r="AG243" t="str">
        <v>Subterranean Clover</v>
      </c>
      <c r="AH243" t="str">
        <v>Subterranean Clover</v>
      </c>
      <c r="AI243" t="str">
        <v>Subterranean Clover</v>
      </c>
      <c r="AJ243" t="str">
        <v>Subterranean Clover</v>
      </c>
      <c r="AK243" t="str">
        <v>Subterranean Clover</v>
      </c>
      <c r="AL243" t="str">
        <v>Subterranean Clover</v>
      </c>
      <c r="AM243" t="str">
        <v>Subterranean Clover</v>
      </c>
      <c r="AN243" t="str">
        <v>Subterranean Clover</v>
      </c>
      <c r="AO243" t="str">
        <v>Subterranean Clover</v>
      </c>
      <c r="AP243" t="str">
        <v>Subterranean Clover</v>
      </c>
      <c r="AQ243" t="str">
        <v>Subterranean Clover</v>
      </c>
      <c r="AR243" t="str">
        <v>Subterranean Clover</v>
      </c>
      <c r="AS243" t="str">
        <v>Subterranean Clover</v>
      </c>
      <c r="AT243" t="str">
        <v>Subterranean Clover</v>
      </c>
      <c r="AU243" t="str">
        <v>Subterranean Clover</v>
      </c>
      <c r="AV243" t="str">
        <v>Subterranean Clover</v>
      </c>
      <c r="AW243" t="str">
        <v>Subterranean Clover</v>
      </c>
      <c r="AX243" t="str">
        <v>Subterranean Clover</v>
      </c>
      <c r="AY243" t="str">
        <v>Subterranean Clover</v>
      </c>
      <c r="AZ243" t="str">
        <v>Subterranean Clover</v>
      </c>
    </row>
    <row r="244" spans="1:52" x14ac:dyDescent="0.5">
      <c r="A244" s="760" t="s">
        <v>2260</v>
      </c>
      <c r="B244" t="s">
        <v>1422</v>
      </c>
      <c r="C244" t="s">
        <v>1562</v>
      </c>
      <c r="D244" t="s">
        <v>2261</v>
      </c>
      <c r="E244" t="s">
        <v>2262</v>
      </c>
      <c r="F244" t="s">
        <v>1565</v>
      </c>
      <c r="G244" t="s">
        <v>2263</v>
      </c>
      <c r="H244" t="s">
        <v>1437</v>
      </c>
      <c r="I244" t="s">
        <v>1427</v>
      </c>
      <c r="J244" t="str">
        <f t="shared" si="30"/>
        <v>b27.1</v>
      </c>
      <c r="K244" t="str">
        <f t="shared" si="10"/>
        <v>b41.1</v>
      </c>
      <c r="L244" t="str">
        <f t="shared" si="31"/>
        <v>b40.1</v>
      </c>
      <c r="P244" t="str">
        <v>Sugar Cane</v>
      </c>
      <c r="R244" t="str">
        <v>Sugar Beet</v>
      </c>
      <c r="S244" t="str">
        <v>Sugar Beet</v>
      </c>
      <c r="T244" t="str">
        <v>Sugar Beet</v>
      </c>
      <c r="U244" t="str">
        <v>Sugar Beet</v>
      </c>
      <c r="V244" t="str">
        <v>Sugar Beet</v>
      </c>
      <c r="W244" t="str">
        <v>Sugar Beet</v>
      </c>
      <c r="X244" t="str">
        <v>Sugar Beet</v>
      </c>
      <c r="Y244" t="str">
        <v>Sugar Beet</v>
      </c>
      <c r="Z244" t="str">
        <v>Sugar Beet</v>
      </c>
      <c r="AA244" t="str">
        <v>Sugar Beet</v>
      </c>
      <c r="AB244" t="str">
        <v>Sugar Beet</v>
      </c>
      <c r="AC244" t="str">
        <v>Sugar Beet</v>
      </c>
      <c r="AD244" t="str">
        <v>Sugar Beet</v>
      </c>
      <c r="AE244" t="str">
        <v>Sugar Beet</v>
      </c>
      <c r="AF244" t="str">
        <v>Sugar Beet</v>
      </c>
      <c r="AG244" t="str">
        <v>Sugar Beet</v>
      </c>
      <c r="AH244" t="str">
        <v>Sugar Beet</v>
      </c>
      <c r="AI244" t="str">
        <v>Sugar Beet</v>
      </c>
      <c r="AJ244" t="str">
        <v>Sugar Beet</v>
      </c>
      <c r="AK244" t="str">
        <v>Sugar Beet</v>
      </c>
      <c r="AL244" t="str">
        <v>Sugar Beet</v>
      </c>
      <c r="AM244" t="str">
        <v>Sugar Beet</v>
      </c>
      <c r="AN244" t="str">
        <v>Sugar Beet</v>
      </c>
      <c r="AO244" t="str">
        <v>Sugar Beet</v>
      </c>
      <c r="AP244" t="str">
        <v>Sugar Beet</v>
      </c>
      <c r="AQ244" t="str">
        <v>Sugar Beet</v>
      </c>
      <c r="AR244" t="str">
        <v>Sugar Beet</v>
      </c>
      <c r="AS244" t="str">
        <v>Sugar Beet</v>
      </c>
      <c r="AT244" t="str">
        <v>Sugar Beet</v>
      </c>
      <c r="AU244" t="str">
        <v>Sugar Beet</v>
      </c>
      <c r="AV244" t="str">
        <v>Sugar Beet</v>
      </c>
      <c r="AW244" t="str">
        <v>Sugar Beet</v>
      </c>
      <c r="AX244" t="str">
        <v>Sugar Beet</v>
      </c>
      <c r="AY244" t="str">
        <v>Sugar Beet</v>
      </c>
      <c r="AZ244" t="str">
        <v>Sugar Beet</v>
      </c>
    </row>
    <row r="245" spans="1:52" x14ac:dyDescent="0.5">
      <c r="A245" s="761" t="s">
        <v>2264</v>
      </c>
      <c r="B245" t="s">
        <v>1422</v>
      </c>
      <c r="C245" t="s">
        <v>1562</v>
      </c>
      <c r="D245" t="s">
        <v>2265</v>
      </c>
      <c r="E245" t="s">
        <v>2265</v>
      </c>
      <c r="F245" t="s">
        <v>1565</v>
      </c>
      <c r="G245" t="s">
        <v>2266</v>
      </c>
      <c r="H245" t="s">
        <v>1427</v>
      </c>
      <c r="I245" t="s">
        <v>1427</v>
      </c>
      <c r="J245" t="str">
        <f t="shared" ref="J245:J246" si="32">IF(H245="NA","NA",IF(I245="Yes",IF(H245="Yes","a16.1",IF(H245="No","a17.1","a15.1")),IF(H245="Yes","b27.1",IF(H245="No","b27.2","b27"))))</f>
        <v>b27.2</v>
      </c>
      <c r="K245" t="str">
        <f t="shared" si="10"/>
        <v>b41.2</v>
      </c>
      <c r="L245" t="str">
        <f t="shared" ref="L245:L246" si="33">IF(H245="NA","NA",IF(I245="Yes",IF(H245="Yes","a16",IF(H245="No","a17","a15")),IF(H245="Yes","b40.1",IF(H245="No","b40.2","b40"))))</f>
        <v>b40.2</v>
      </c>
      <c r="P245" t="str">
        <v>Sunchoke</v>
      </c>
      <c r="R245" t="str">
        <v>Sugar Cane</v>
      </c>
      <c r="S245" t="str">
        <v>Sugar Cane</v>
      </c>
      <c r="T245" t="str">
        <v>Sugar Cane</v>
      </c>
      <c r="U245" t="str">
        <v>Sugar Cane</v>
      </c>
      <c r="V245" t="str">
        <v>Sugar Cane</v>
      </c>
      <c r="W245" t="str">
        <v>Sugar Cane</v>
      </c>
      <c r="X245" t="str">
        <v>Sugar Cane</v>
      </c>
      <c r="Y245" t="str">
        <v>Sugar Cane</v>
      </c>
      <c r="Z245" t="str">
        <v>Sugar Cane</v>
      </c>
      <c r="AA245" t="str">
        <v>Sugar Cane</v>
      </c>
      <c r="AB245" t="str">
        <v>Sugar Cane</v>
      </c>
      <c r="AC245" t="str">
        <v>Sugar Cane</v>
      </c>
      <c r="AD245" t="str">
        <v>Sugar Cane</v>
      </c>
      <c r="AE245" t="str">
        <v>Sugar Cane</v>
      </c>
      <c r="AF245" t="str">
        <v>Sugar Cane</v>
      </c>
      <c r="AG245" t="str">
        <v>Sugar Cane</v>
      </c>
      <c r="AH245" t="str">
        <v>Sugar Cane</v>
      </c>
      <c r="AI245" t="str">
        <v>Sugar Cane</v>
      </c>
      <c r="AJ245" t="str">
        <v>Sugar Cane</v>
      </c>
      <c r="AK245" t="str">
        <v>Sugar Cane</v>
      </c>
      <c r="AL245" t="str">
        <v>Sugar Cane</v>
      </c>
      <c r="AM245" t="str">
        <v>Sugar Cane</v>
      </c>
      <c r="AN245" t="str">
        <v>Sugar Cane</v>
      </c>
      <c r="AO245" t="str">
        <v>Sugar Cane</v>
      </c>
      <c r="AP245" t="str">
        <v>Sugar Cane</v>
      </c>
      <c r="AQ245" t="str">
        <v>Sugar Cane</v>
      </c>
      <c r="AR245" t="str">
        <v>Sugar Cane</v>
      </c>
      <c r="AS245" t="str">
        <v>Sugar Cane</v>
      </c>
      <c r="AT245" t="str">
        <v>Sugar Cane</v>
      </c>
      <c r="AU245" t="str">
        <v>Sugar Cane</v>
      </c>
      <c r="AV245" t="str">
        <v>Sugar Cane</v>
      </c>
      <c r="AW245" t="str">
        <v>Sugar Cane</v>
      </c>
      <c r="AX245" t="str">
        <v>Sugar Cane</v>
      </c>
      <c r="AY245" t="str">
        <v>Sugar Cane</v>
      </c>
      <c r="AZ245" t="str">
        <v>Sugar Cane</v>
      </c>
    </row>
    <row r="246" spans="1:52" x14ac:dyDescent="0.5">
      <c r="A246" s="760" t="s">
        <v>2267</v>
      </c>
      <c r="B246" t="s">
        <v>1422</v>
      </c>
      <c r="C246" t="s">
        <v>1562</v>
      </c>
      <c r="D246" t="s">
        <v>2268</v>
      </c>
      <c r="E246" t="s">
        <v>2268</v>
      </c>
      <c r="F246" t="s">
        <v>1565</v>
      </c>
      <c r="G246" t="s">
        <v>2269</v>
      </c>
      <c r="H246" t="s">
        <v>1437</v>
      </c>
      <c r="I246" t="s">
        <v>1427</v>
      </c>
      <c r="J246" t="str">
        <f t="shared" si="32"/>
        <v>b27.1</v>
      </c>
      <c r="K246" t="str">
        <f t="shared" si="10"/>
        <v>b41.1</v>
      </c>
      <c r="L246" t="str">
        <f t="shared" si="33"/>
        <v>b40.1</v>
      </c>
      <c r="P246" t="str">
        <v>Sunflower</v>
      </c>
      <c r="R246" t="str">
        <v>Sunchoke</v>
      </c>
      <c r="S246" t="str">
        <v>Sunchoke</v>
      </c>
      <c r="T246" t="str">
        <v>Sunchoke</v>
      </c>
      <c r="U246" t="str">
        <v>Sunchoke</v>
      </c>
      <c r="V246" t="str">
        <v>Sunchoke</v>
      </c>
      <c r="W246" t="str">
        <v>Sunchoke</v>
      </c>
      <c r="X246" t="str">
        <v>Sunchoke</v>
      </c>
      <c r="Y246" t="str">
        <v>Sunchoke</v>
      </c>
      <c r="Z246" t="str">
        <v>Sunchoke</v>
      </c>
      <c r="AA246" t="str">
        <v>Sunchoke</v>
      </c>
      <c r="AB246" t="str">
        <v>Sunchoke</v>
      </c>
      <c r="AC246" t="str">
        <v>Sunchoke</v>
      </c>
      <c r="AD246" t="str">
        <v>Sunchoke</v>
      </c>
      <c r="AE246" t="str">
        <v>Sunchoke</v>
      </c>
      <c r="AF246" t="str">
        <v>Sunchoke</v>
      </c>
      <c r="AG246" t="str">
        <v>Sunchoke</v>
      </c>
      <c r="AH246" t="str">
        <v>Sunchoke</v>
      </c>
      <c r="AI246" t="str">
        <v>Sunchoke</v>
      </c>
      <c r="AJ246" t="str">
        <v>Sunchoke</v>
      </c>
      <c r="AK246" t="str">
        <v>Sunchoke</v>
      </c>
      <c r="AL246" t="str">
        <v>Sunchoke</v>
      </c>
      <c r="AM246" t="str">
        <v>Sunchoke</v>
      </c>
      <c r="AN246" t="str">
        <v>Sunchoke</v>
      </c>
      <c r="AO246" t="str">
        <v>Sunchoke</v>
      </c>
      <c r="AP246" t="str">
        <v>Sunchoke</v>
      </c>
      <c r="AQ246" t="str">
        <v>Sunchoke</v>
      </c>
      <c r="AR246" t="str">
        <v>Sunchoke</v>
      </c>
      <c r="AS246" t="str">
        <v>Sunchoke</v>
      </c>
      <c r="AT246" t="str">
        <v>Sunchoke</v>
      </c>
      <c r="AU246" t="str">
        <v>Sunchoke</v>
      </c>
      <c r="AV246" t="str">
        <v>Sunchoke</v>
      </c>
      <c r="AW246" t="str">
        <v>Sunchoke</v>
      </c>
      <c r="AX246" t="str">
        <v>Sunchoke</v>
      </c>
      <c r="AY246" t="str">
        <v>Sunchoke</v>
      </c>
      <c r="AZ246" t="str">
        <v>Sunchoke</v>
      </c>
    </row>
    <row r="247" spans="1:52" x14ac:dyDescent="0.5">
      <c r="A247" s="760" t="s">
        <v>2270</v>
      </c>
      <c r="B247" t="s">
        <v>1422</v>
      </c>
      <c r="C247" t="s">
        <v>1562</v>
      </c>
      <c r="D247" t="s">
        <v>2271</v>
      </c>
      <c r="E247" t="s">
        <v>2271</v>
      </c>
      <c r="F247" t="s">
        <v>1565</v>
      </c>
      <c r="G247" t="s">
        <v>2272</v>
      </c>
      <c r="H247" t="s">
        <v>1437</v>
      </c>
      <c r="I247" t="s">
        <v>1427</v>
      </c>
      <c r="J247" t="str">
        <f t="shared" ref="J247" si="34">IF(H247="NA","NA",IF(I247="Yes",IF(H247="Yes","a16.1",IF(H247="No","a17.1","a15.1")),IF(H247="Yes","b27.1",IF(H247="No","b27.2","b27"))))</f>
        <v>b27.1</v>
      </c>
      <c r="K247" t="str">
        <f t="shared" si="10"/>
        <v>b41.1</v>
      </c>
      <c r="L247" t="str">
        <f t="shared" ref="L247" si="35">IF(H247="NA","NA",IF(I247="Yes",IF(H247="Yes","a16",IF(H247="No","a17","a15")),IF(H247="Yes","b40.1",IF(H247="No","b40.2","b40"))))</f>
        <v>b40.1</v>
      </c>
      <c r="P247" t="str">
        <v>Sweet Potato</v>
      </c>
      <c r="R247" t="str">
        <v>Sunflower</v>
      </c>
      <c r="S247" t="str">
        <v>Sunflower</v>
      </c>
      <c r="T247" t="str">
        <v>Sunflower</v>
      </c>
      <c r="U247" t="str">
        <v>Sunflower</v>
      </c>
      <c r="V247" t="str">
        <v>Sunflower</v>
      </c>
      <c r="W247" t="str">
        <v>Sunflower</v>
      </c>
      <c r="X247" t="str">
        <v>Sunflower</v>
      </c>
      <c r="Y247" t="str">
        <v>Sunflower</v>
      </c>
      <c r="Z247" t="str">
        <v>Sunflower</v>
      </c>
      <c r="AA247" t="str">
        <v>Sunflower</v>
      </c>
      <c r="AB247" t="str">
        <v>Sunflower</v>
      </c>
      <c r="AC247" t="str">
        <v>Sunflower</v>
      </c>
      <c r="AD247" t="str">
        <v>Sunflower</v>
      </c>
      <c r="AE247" t="str">
        <v>Sunflower</v>
      </c>
      <c r="AF247" t="str">
        <v>Sunflower</v>
      </c>
      <c r="AG247" t="str">
        <v>Sunflower</v>
      </c>
      <c r="AH247" t="str">
        <v>Sunflower</v>
      </c>
      <c r="AI247" t="str">
        <v>Sunflower</v>
      </c>
      <c r="AJ247" t="str">
        <v>Sunflower</v>
      </c>
      <c r="AK247" t="str">
        <v>Sunflower</v>
      </c>
      <c r="AL247" t="str">
        <v>Sunflower</v>
      </c>
      <c r="AM247" t="str">
        <v>Sunflower</v>
      </c>
      <c r="AN247" t="str">
        <v>Sunflower</v>
      </c>
      <c r="AO247" t="str">
        <v>Sunflower</v>
      </c>
      <c r="AP247" t="str">
        <v>Sunflower</v>
      </c>
      <c r="AQ247" t="str">
        <v>Sunflower</v>
      </c>
      <c r="AR247" t="str">
        <v>Sunflower</v>
      </c>
      <c r="AS247" t="str">
        <v>Sunflower</v>
      </c>
      <c r="AT247" t="str">
        <v>Sunflower</v>
      </c>
      <c r="AU247" t="str">
        <v>Sunflower</v>
      </c>
      <c r="AV247" t="str">
        <v>Sunflower</v>
      </c>
      <c r="AW247" t="str">
        <v>Sunflower</v>
      </c>
      <c r="AX247" t="str">
        <v>Sunflower</v>
      </c>
      <c r="AY247" t="str">
        <v>Sunflower</v>
      </c>
      <c r="AZ247" t="str">
        <v>Sunflower</v>
      </c>
    </row>
    <row r="248" spans="1:52" x14ac:dyDescent="0.5">
      <c r="A248" s="760" t="s">
        <v>2273</v>
      </c>
      <c r="B248" t="s">
        <v>1422</v>
      </c>
      <c r="C248" t="s">
        <v>1503</v>
      </c>
      <c r="D248" t="s">
        <v>2274</v>
      </c>
      <c r="E248" t="s">
        <v>2274</v>
      </c>
      <c r="F248" t="s">
        <v>1432</v>
      </c>
      <c r="G248" t="s">
        <v>2275</v>
      </c>
      <c r="H248" t="s">
        <v>1437</v>
      </c>
      <c r="I248" t="s">
        <v>1427</v>
      </c>
      <c r="J248" t="str">
        <f t="shared" ref="J248:J249" si="36">IF(H248="NA","NA",IF(I248="Yes",IF(H248="Yes","a16.1",IF(H248="No","a17.1","a15.1")),IF(H248="Yes","b27.1",IF(H248="No","b27.2","b27"))))</f>
        <v>b27.1</v>
      </c>
      <c r="K248" t="str">
        <f t="shared" si="10"/>
        <v>b41.1</v>
      </c>
      <c r="L248" t="str">
        <f t="shared" ref="L248:L250" si="37">IF(H248="NA","NA",IF(I248="Yes",IF(H248="Yes","a16",IF(H248="No","a17","a15")),IF(H248="Yes","b40.1",IF(H248="No","b40.2","b40"))))</f>
        <v>b40.1</v>
      </c>
      <c r="P248" t="str">
        <v>Sweetcane</v>
      </c>
      <c r="R248" t="str">
        <v>Sweet Potato</v>
      </c>
      <c r="S248" t="str">
        <v>Sweet Potato</v>
      </c>
      <c r="T248" t="str">
        <v>Sweet Potato</v>
      </c>
      <c r="U248" t="str">
        <v>Sweet Potato</v>
      </c>
      <c r="V248" t="str">
        <v>Sweet Potato</v>
      </c>
      <c r="W248" t="str">
        <v>Sweet Potato</v>
      </c>
      <c r="X248" t="str">
        <v>Sweet Potato</v>
      </c>
      <c r="Y248" t="str">
        <v>Sweet Potato</v>
      </c>
      <c r="Z248" t="str">
        <v>Sweet Potato</v>
      </c>
      <c r="AA248" t="str">
        <v>Sweet Potato</v>
      </c>
      <c r="AB248" t="str">
        <v>Sweet Potato</v>
      </c>
      <c r="AC248" t="str">
        <v>Sweet Potato</v>
      </c>
      <c r="AD248" t="str">
        <v>Sweet Potato</v>
      </c>
      <c r="AE248" t="str">
        <v>Sweet Potato</v>
      </c>
      <c r="AF248" t="str">
        <v>Sweet Potato</v>
      </c>
      <c r="AG248" t="str">
        <v>Sweet Potato</v>
      </c>
      <c r="AH248" t="str">
        <v>Sweet Potato</v>
      </c>
      <c r="AI248" t="str">
        <v>Sweet Potato</v>
      </c>
      <c r="AJ248" t="str">
        <v>Sweet Potato</v>
      </c>
      <c r="AK248" t="str">
        <v>Sweet Potato</v>
      </c>
      <c r="AL248" t="str">
        <v>Sweet Potato</v>
      </c>
      <c r="AM248" t="str">
        <v>Sweet Potato</v>
      </c>
      <c r="AN248" t="str">
        <v>Sweet Potato</v>
      </c>
      <c r="AO248" t="str">
        <v>Sweet Potato</v>
      </c>
      <c r="AP248" t="str">
        <v>Sweet Potato</v>
      </c>
      <c r="AQ248" t="str">
        <v>Sweet Potato</v>
      </c>
      <c r="AR248" t="str">
        <v>Sweet Potato</v>
      </c>
      <c r="AS248" t="str">
        <v>Sweet Potato</v>
      </c>
      <c r="AT248" t="str">
        <v>Sweet Potato</v>
      </c>
      <c r="AU248" t="str">
        <v>Sweet Potato</v>
      </c>
      <c r="AV248" t="str">
        <v>Sweet Potato</v>
      </c>
      <c r="AW248" t="str">
        <v>Sweet Potato</v>
      </c>
      <c r="AX248" t="str">
        <v>Sweet Potato</v>
      </c>
      <c r="AY248" t="str">
        <v>Sweet Potato</v>
      </c>
      <c r="AZ248" t="str">
        <v>Sweet Potato</v>
      </c>
    </row>
    <row r="249" spans="1:52" x14ac:dyDescent="0.5">
      <c r="A249" s="760" t="s">
        <v>2276</v>
      </c>
      <c r="B249" t="s">
        <v>1422</v>
      </c>
      <c r="C249" t="s">
        <v>1562</v>
      </c>
      <c r="D249" t="s">
        <v>2277</v>
      </c>
      <c r="E249" t="s">
        <v>2277</v>
      </c>
      <c r="F249" t="s">
        <v>1565</v>
      </c>
      <c r="G249" t="s">
        <v>2188</v>
      </c>
      <c r="H249" t="s">
        <v>1437</v>
      </c>
      <c r="I249" t="s">
        <v>1427</v>
      </c>
      <c r="J249" t="str">
        <f t="shared" si="36"/>
        <v>b27.1</v>
      </c>
      <c r="K249" t="str">
        <f t="shared" si="10"/>
        <v>b41.1</v>
      </c>
      <c r="L249" t="str">
        <f t="shared" si="37"/>
        <v>b40.1</v>
      </c>
      <c r="P249" t="str">
        <v>Swiss Chard</v>
      </c>
      <c r="R249" t="str">
        <v>Sweetcane</v>
      </c>
      <c r="S249" t="str">
        <v>Sweetcane</v>
      </c>
      <c r="T249" t="str">
        <v>Sweetcane</v>
      </c>
      <c r="U249" t="str">
        <v>Sweetcane</v>
      </c>
      <c r="V249" t="str">
        <v>Sweetcane</v>
      </c>
      <c r="W249" t="str">
        <v>Sweetcane</v>
      </c>
      <c r="X249" t="str">
        <v>Sweetcane</v>
      </c>
      <c r="Y249" t="str">
        <v>Sweetcane</v>
      </c>
      <c r="Z249" t="str">
        <v>Sweetcane</v>
      </c>
      <c r="AA249" t="str">
        <v>Sweetcane</v>
      </c>
      <c r="AB249" t="str">
        <v>Sweetcane</v>
      </c>
      <c r="AC249" t="str">
        <v>Sweetcane</v>
      </c>
      <c r="AD249" t="str">
        <v>Sweetcane</v>
      </c>
      <c r="AE249" t="str">
        <v>Sweetcane</v>
      </c>
      <c r="AF249" t="str">
        <v>Sweetcane</v>
      </c>
      <c r="AG249" t="str">
        <v>Sweetcane</v>
      </c>
      <c r="AH249" t="str">
        <v>Sweetcane</v>
      </c>
      <c r="AI249" t="str">
        <v>Sweetcane</v>
      </c>
      <c r="AJ249" t="str">
        <v>Sweetcane</v>
      </c>
      <c r="AK249" t="str">
        <v>Sweetcane</v>
      </c>
      <c r="AL249" t="str">
        <v>Sweetcane</v>
      </c>
      <c r="AM249" t="str">
        <v>Sweetcane</v>
      </c>
      <c r="AN249" t="str">
        <v>Sweetcane</v>
      </c>
      <c r="AO249" t="str">
        <v>Sweetcane</v>
      </c>
      <c r="AP249" t="str">
        <v>Sweetcane</v>
      </c>
      <c r="AQ249" t="str">
        <v>Sweetcane</v>
      </c>
      <c r="AR249" t="str">
        <v>Sweetcane</v>
      </c>
      <c r="AS249" t="str">
        <v>Sweetcane</v>
      </c>
      <c r="AT249" t="str">
        <v>Sweetcane</v>
      </c>
      <c r="AU249" t="str">
        <v>Sweetcane</v>
      </c>
      <c r="AV249" t="str">
        <v>Sweetcane</v>
      </c>
      <c r="AW249" t="str">
        <v>Sweetcane</v>
      </c>
      <c r="AX249" t="str">
        <v>Sweetcane</v>
      </c>
      <c r="AY249" t="str">
        <v>Sweetcane</v>
      </c>
      <c r="AZ249" t="str">
        <v>Sweetcane</v>
      </c>
    </row>
    <row r="250" spans="1:52" x14ac:dyDescent="0.5">
      <c r="A250" s="760" t="s">
        <v>2278</v>
      </c>
      <c r="B250" t="s">
        <v>1422</v>
      </c>
      <c r="C250" t="s">
        <v>1533</v>
      </c>
      <c r="D250" t="s">
        <v>2279</v>
      </c>
      <c r="E250" t="s">
        <v>2279</v>
      </c>
      <c r="F250" t="s">
        <v>1425</v>
      </c>
      <c r="G250" t="s">
        <v>2280</v>
      </c>
      <c r="H250" t="s">
        <v>1427</v>
      </c>
      <c r="I250" t="s">
        <v>1427</v>
      </c>
      <c r="J250" t="str">
        <f>IF(H250="NA","NA",IF(I250="Yes",IF(H250="Yes","a16.1",IF(H250="No","a17.1","a15.1")),IF(H250="Yes","b27.1",IF(H250="No","b27.2","b27"))))</f>
        <v>b27.2</v>
      </c>
      <c r="K250" t="str">
        <f t="shared" si="10"/>
        <v>b41.2</v>
      </c>
      <c r="L250" t="str">
        <f t="shared" si="37"/>
        <v>b40.2</v>
      </c>
      <c r="P250" t="str">
        <v>Tall Fescue</v>
      </c>
      <c r="R250" t="str">
        <v>Swiss Chard</v>
      </c>
      <c r="S250" t="str">
        <v>Swiss Chard</v>
      </c>
      <c r="T250" t="str">
        <v>Swiss Chard</v>
      </c>
      <c r="U250" t="str">
        <v>Swiss Chard</v>
      </c>
      <c r="V250" t="str">
        <v>Swiss Chard</v>
      </c>
      <c r="W250" t="str">
        <v>Swiss Chard</v>
      </c>
      <c r="X250" t="str">
        <v>Swiss Chard</v>
      </c>
      <c r="Y250" t="str">
        <v>Swiss Chard</v>
      </c>
      <c r="Z250" t="str">
        <v>Swiss Chard</v>
      </c>
      <c r="AA250" t="str">
        <v>Swiss Chard</v>
      </c>
      <c r="AB250" t="str">
        <v>Swiss Chard</v>
      </c>
      <c r="AC250" t="str">
        <v>Swiss Chard</v>
      </c>
      <c r="AD250" t="str">
        <v>Swiss Chard</v>
      </c>
      <c r="AE250" t="str">
        <v>Swiss Chard</v>
      </c>
      <c r="AF250" t="str">
        <v>Swiss Chard</v>
      </c>
      <c r="AG250" t="str">
        <v>Swiss Chard</v>
      </c>
      <c r="AH250" t="str">
        <v>Swiss Chard</v>
      </c>
      <c r="AI250" t="str">
        <v>Swiss Chard</v>
      </c>
      <c r="AJ250" t="str">
        <v>Swiss Chard</v>
      </c>
      <c r="AK250" t="str">
        <v>Swiss Chard</v>
      </c>
      <c r="AL250" t="str">
        <v>Swiss Chard</v>
      </c>
      <c r="AM250" t="str">
        <v>Swiss Chard</v>
      </c>
      <c r="AN250" t="str">
        <v>Swiss Chard</v>
      </c>
      <c r="AO250" t="str">
        <v>Swiss Chard</v>
      </c>
      <c r="AP250" t="str">
        <v>Swiss Chard</v>
      </c>
      <c r="AQ250" t="str">
        <v>Swiss Chard</v>
      </c>
      <c r="AR250" t="str">
        <v>Swiss Chard</v>
      </c>
      <c r="AS250" t="str">
        <v>Swiss Chard</v>
      </c>
      <c r="AT250" t="str">
        <v>Swiss Chard</v>
      </c>
      <c r="AU250" t="str">
        <v>Swiss Chard</v>
      </c>
      <c r="AV250" t="str">
        <v>Swiss Chard</v>
      </c>
      <c r="AW250" t="str">
        <v>Swiss Chard</v>
      </c>
      <c r="AX250" t="str">
        <v>Swiss Chard</v>
      </c>
      <c r="AY250" t="str">
        <v>Swiss Chard</v>
      </c>
      <c r="AZ250" t="str">
        <v>Swiss Chard</v>
      </c>
    </row>
    <row r="251" spans="1:52" x14ac:dyDescent="0.5">
      <c r="A251" s="760" t="s">
        <v>2281</v>
      </c>
      <c r="B251" t="s">
        <v>1422</v>
      </c>
      <c r="C251" t="s">
        <v>1562</v>
      </c>
      <c r="D251" t="s">
        <v>2282</v>
      </c>
      <c r="E251" t="s">
        <v>2282</v>
      </c>
      <c r="F251" t="s">
        <v>1565</v>
      </c>
      <c r="G251" t="s">
        <v>2283</v>
      </c>
      <c r="H251" t="s">
        <v>1427</v>
      </c>
      <c r="I251" t="s">
        <v>1427</v>
      </c>
      <c r="J251" t="str">
        <f>IF(H251="NA","NA",IF(I251="Yes",IF(H251="Yes","a16.1",IF(H251="No","a17.1","a15.1")),IF(H251="Yes","b27.1",IF(H251="No","b27.2","b27"))))</f>
        <v>b27.2</v>
      </c>
      <c r="K251" t="str">
        <f t="shared" si="10"/>
        <v>b41.2</v>
      </c>
      <c r="L251" t="str">
        <f t="shared" ref="L251" si="38">IF(H251="NA","NA",IF(I251="Yes",IF(H251="Yes","a16",IF(H251="No","a17","a15")),IF(H251="Yes","b40.1",IF(H251="No","b40.2","b40"))))</f>
        <v>b40.2</v>
      </c>
      <c r="P251" t="str">
        <v>Tallowtree</v>
      </c>
      <c r="R251" t="str">
        <v>Tall Fescue</v>
      </c>
      <c r="S251" t="str">
        <v>Tall Fescue</v>
      </c>
      <c r="T251" t="str">
        <v>Tall Fescue</v>
      </c>
      <c r="U251" t="str">
        <v>Tall Fescue</v>
      </c>
      <c r="V251" t="str">
        <v>Tall Fescue</v>
      </c>
      <c r="W251" t="str">
        <v>Tall Fescue</v>
      </c>
      <c r="X251" t="str">
        <v>Tall Fescue</v>
      </c>
      <c r="Y251" t="str">
        <v>Tall Fescue</v>
      </c>
      <c r="Z251" t="str">
        <v>Tall Fescue</v>
      </c>
      <c r="AA251" t="str">
        <v>Tall Fescue</v>
      </c>
      <c r="AB251" t="str">
        <v>Tall Fescue</v>
      </c>
      <c r="AC251" t="str">
        <v>Tall Fescue</v>
      </c>
      <c r="AD251" t="str">
        <v>Tall Fescue</v>
      </c>
      <c r="AE251" t="str">
        <v>Tall Fescue</v>
      </c>
      <c r="AF251" t="str">
        <v>Tall Fescue</v>
      </c>
      <c r="AG251" t="str">
        <v>Tall Fescue</v>
      </c>
      <c r="AH251" t="str">
        <v>Tall Fescue</v>
      </c>
      <c r="AI251" t="str">
        <v>Tall Fescue</v>
      </c>
      <c r="AJ251" t="str">
        <v>Tall Fescue</v>
      </c>
      <c r="AK251" t="str">
        <v>Tall Fescue</v>
      </c>
      <c r="AL251" t="str">
        <v>Tall Fescue</v>
      </c>
      <c r="AM251" t="str">
        <v>Tall Fescue</v>
      </c>
      <c r="AN251" t="str">
        <v>Tall Fescue</v>
      </c>
      <c r="AO251" t="str">
        <v>Tall Fescue</v>
      </c>
      <c r="AP251" t="str">
        <v>Tall Fescue</v>
      </c>
      <c r="AQ251" t="str">
        <v>Tall Fescue</v>
      </c>
      <c r="AR251" t="str">
        <v>Tall Fescue</v>
      </c>
      <c r="AS251" t="str">
        <v>Tall Fescue</v>
      </c>
      <c r="AT251" t="str">
        <v>Tall Fescue</v>
      </c>
      <c r="AU251" t="str">
        <v>Tall Fescue</v>
      </c>
      <c r="AV251" t="str">
        <v>Tall Fescue</v>
      </c>
      <c r="AW251" t="str">
        <v>Tall Fescue</v>
      </c>
      <c r="AX251" t="str">
        <v>Tall Fescue</v>
      </c>
      <c r="AY251" t="str">
        <v>Tall Fescue</v>
      </c>
      <c r="AZ251" t="str">
        <v>Tall Fescue</v>
      </c>
    </row>
    <row r="252" spans="1:52" x14ac:dyDescent="0.5">
      <c r="A252" s="760" t="s">
        <v>2284</v>
      </c>
      <c r="B252" t="s">
        <v>1422</v>
      </c>
      <c r="C252" t="s">
        <v>1533</v>
      </c>
      <c r="D252" t="s">
        <v>2285</v>
      </c>
      <c r="E252" t="s">
        <v>2285</v>
      </c>
      <c r="F252" t="s">
        <v>1453</v>
      </c>
      <c r="G252" t="s">
        <v>2286</v>
      </c>
      <c r="H252" t="s">
        <v>1427</v>
      </c>
      <c r="I252" t="s">
        <v>1427</v>
      </c>
      <c r="J252" t="str">
        <f>IF(H252="NA","NA",IF(I252="Yes",IF(H252="Yes","a16.1",IF(H252="No","a17.1","a15.1")),IF(H252="Yes","b27.1",IF(H252="No","b27.2","b27"))))</f>
        <v>b27.2</v>
      </c>
      <c r="K252" t="str">
        <f t="shared" si="10"/>
        <v>b41.2</v>
      </c>
      <c r="L252" t="str">
        <f t="shared" ref="L252" si="39">IF(H252="NA","NA",IF(I252="Yes",IF(H252="Yes","a16",IF(H252="No","a17","a15")),IF(H252="Yes","b40.1",IF(H252="No","b40.2","b40"))))</f>
        <v>b40.2</v>
      </c>
      <c r="P252" t="str">
        <v>Tamarind</v>
      </c>
      <c r="R252" t="str">
        <v>Tallowtree</v>
      </c>
      <c r="S252" t="str">
        <v>Tallowtree</v>
      </c>
      <c r="T252" t="str">
        <v>Tallowtree</v>
      </c>
      <c r="U252" t="str">
        <v>Tallowtree</v>
      </c>
      <c r="V252" t="str">
        <v>Tallowtree</v>
      </c>
      <c r="W252" t="str">
        <v>Tallowtree</v>
      </c>
      <c r="X252" t="str">
        <v>Tallowtree</v>
      </c>
      <c r="Y252" t="str">
        <v>Tallowtree</v>
      </c>
      <c r="Z252" t="str">
        <v>Tallowtree</v>
      </c>
      <c r="AA252" t="str">
        <v>Tallowtree</v>
      </c>
      <c r="AB252" t="str">
        <v>Tallowtree</v>
      </c>
      <c r="AC252" t="str">
        <v>Tallowtree</v>
      </c>
      <c r="AD252" t="str">
        <v>Tallowtree</v>
      </c>
      <c r="AE252" t="str">
        <v>Tallowtree</v>
      </c>
      <c r="AF252" t="str">
        <v>Tallowtree</v>
      </c>
      <c r="AG252" t="str">
        <v>Tallowtree</v>
      </c>
      <c r="AH252" t="str">
        <v>Tallowtree</v>
      </c>
      <c r="AI252" t="str">
        <v>Tallowtree</v>
      </c>
      <c r="AJ252" t="str">
        <v>Tallowtree</v>
      </c>
      <c r="AK252" t="str">
        <v>Tallowtree</v>
      </c>
      <c r="AL252" t="str">
        <v>Tallowtree</v>
      </c>
      <c r="AM252" t="str">
        <v>Tallowtree</v>
      </c>
      <c r="AN252" t="str">
        <v>Tallowtree</v>
      </c>
      <c r="AO252" t="str">
        <v>Tallowtree</v>
      </c>
      <c r="AP252" t="str">
        <v>Tallowtree</v>
      </c>
      <c r="AQ252" t="str">
        <v>Tallowtree</v>
      </c>
      <c r="AR252" t="str">
        <v>Tallowtree</v>
      </c>
      <c r="AS252" t="str">
        <v>Tallowtree</v>
      </c>
      <c r="AT252" t="str">
        <v>Tallowtree</v>
      </c>
      <c r="AU252" t="str">
        <v>Tallowtree</v>
      </c>
      <c r="AV252" t="str">
        <v>Tallowtree</v>
      </c>
      <c r="AW252" t="str">
        <v>Tallowtree</v>
      </c>
      <c r="AX252" t="str">
        <v>Tallowtree</v>
      </c>
      <c r="AY252" t="str">
        <v>Tallowtree</v>
      </c>
      <c r="AZ252" t="str">
        <v>Tallowtree</v>
      </c>
    </row>
    <row r="253" spans="1:52" x14ac:dyDescent="0.5">
      <c r="A253" s="760" t="s">
        <v>2287</v>
      </c>
      <c r="B253" t="s">
        <v>1422</v>
      </c>
      <c r="C253" t="s">
        <v>1562</v>
      </c>
      <c r="D253" t="s">
        <v>2288</v>
      </c>
      <c r="E253" t="s">
        <v>2288</v>
      </c>
      <c r="F253" t="s">
        <v>1565</v>
      </c>
      <c r="G253" t="s">
        <v>1356</v>
      </c>
      <c r="H253" t="s">
        <v>1427</v>
      </c>
      <c r="I253" t="s">
        <v>1427</v>
      </c>
      <c r="J253" t="str">
        <f>IF(H253="NA","NA",IF(I253="Yes",IF(H253="Yes","a16.1",IF(H253="No","a17.1","a15.1")),IF(H253="Yes","b27.1",IF(H253="No","b27.2","b27"))))</f>
        <v>b27.2</v>
      </c>
      <c r="K253" t="str">
        <f t="shared" si="10"/>
        <v>b41.2</v>
      </c>
      <c r="L253" t="str">
        <f t="shared" ref="L253" si="40">IF(H253="NA","NA",IF(I253="Yes",IF(H253="Yes","a16",IF(H253="No","a17","a15")),IF(H253="Yes","b40.1",IF(H253="No","b40.2","b40"))))</f>
        <v>b40.2</v>
      </c>
      <c r="P253" t="str">
        <v>Tangerine &amp; Mandarine</v>
      </c>
      <c r="R253" t="str">
        <v>Tamarind</v>
      </c>
      <c r="S253" t="str">
        <v>Tamarind</v>
      </c>
      <c r="T253" t="str">
        <v>Tamarind</v>
      </c>
      <c r="U253" t="str">
        <v>Tamarind</v>
      </c>
      <c r="V253" t="str">
        <v>Tamarind</v>
      </c>
      <c r="W253" t="str">
        <v>Tamarind</v>
      </c>
      <c r="X253" t="str">
        <v>Tamarind</v>
      </c>
      <c r="Y253" t="str">
        <v>Tamarind</v>
      </c>
      <c r="Z253" t="str">
        <v>Tamarind</v>
      </c>
      <c r="AA253" t="str">
        <v>Tamarind</v>
      </c>
      <c r="AB253" t="str">
        <v>Tamarind</v>
      </c>
      <c r="AC253" t="str">
        <v>Tamarind</v>
      </c>
      <c r="AD253" t="str">
        <v>Tamarind</v>
      </c>
      <c r="AE253" t="str">
        <v>Tamarind</v>
      </c>
      <c r="AF253" t="str">
        <v>Tamarind</v>
      </c>
      <c r="AG253" t="str">
        <v>Tamarind</v>
      </c>
      <c r="AH253" t="str">
        <v>Tamarind</v>
      </c>
      <c r="AI253" t="str">
        <v>Tamarind</v>
      </c>
      <c r="AJ253" t="str">
        <v>Tamarind</v>
      </c>
      <c r="AK253" t="str">
        <v>Tamarind</v>
      </c>
      <c r="AL253" t="str">
        <v>Tamarind</v>
      </c>
      <c r="AM253" t="str">
        <v>Tamarind</v>
      </c>
      <c r="AN253" t="str">
        <v>Tamarind</v>
      </c>
      <c r="AO253" t="str">
        <v>Tamarind</v>
      </c>
      <c r="AP253" t="str">
        <v>Tamarind</v>
      </c>
      <c r="AQ253" t="str">
        <v>Tamarind</v>
      </c>
      <c r="AR253" t="str">
        <v>Tamarind</v>
      </c>
      <c r="AS253" t="str">
        <v>Tamarind</v>
      </c>
      <c r="AT253" t="str">
        <v>Tamarind</v>
      </c>
      <c r="AU253" t="str">
        <v>Tamarind</v>
      </c>
      <c r="AV253" t="str">
        <v>Tamarind</v>
      </c>
      <c r="AW253" t="str">
        <v>Tamarind</v>
      </c>
      <c r="AX253" t="str">
        <v>Tamarind</v>
      </c>
      <c r="AY253" t="str">
        <v>Tamarind</v>
      </c>
      <c r="AZ253" t="str">
        <v>Tamarind</v>
      </c>
    </row>
    <row r="254" spans="1:52" x14ac:dyDescent="0.5">
      <c r="A254" s="760" t="s">
        <v>2289</v>
      </c>
      <c r="B254" t="s">
        <v>1422</v>
      </c>
      <c r="C254" t="s">
        <v>1562</v>
      </c>
      <c r="D254" t="s">
        <v>2290</v>
      </c>
      <c r="E254" t="s">
        <v>2290</v>
      </c>
      <c r="F254" t="s">
        <v>1565</v>
      </c>
      <c r="G254" t="s">
        <v>2290</v>
      </c>
      <c r="H254" t="s">
        <v>1427</v>
      </c>
      <c r="I254" t="s">
        <v>1427</v>
      </c>
      <c r="J254" t="str">
        <f t="shared" ref="J254:J256" si="41">IF(H254="NA","NA",IF(I254="Yes",IF(H254="Yes","a16.1",IF(H254="No","a17.1","a15.1")),IF(H254="Yes","b27.1",IF(H254="No","b27.2","b27"))))</f>
        <v>b27.2</v>
      </c>
      <c r="K254" t="str">
        <f t="shared" si="10"/>
        <v>b41.2</v>
      </c>
      <c r="L254" t="str">
        <f t="shared" ref="L254:L256" si="42">IF(H254="NA","NA",IF(I254="Yes",IF(H254="Yes","a16",IF(H254="No","a17","a15")),IF(H254="Yes","b40.1",IF(H254="No","b40.2","b40"))))</f>
        <v>b40.2</v>
      </c>
      <c r="P254" t="str">
        <v>Taro</v>
      </c>
      <c r="R254" t="str">
        <v>Tangerine &amp; Mandarine</v>
      </c>
      <c r="S254" t="str">
        <v>Tangerine &amp; Mandarine</v>
      </c>
      <c r="T254" t="str">
        <v>Tangerine &amp; Mandarine</v>
      </c>
      <c r="U254" t="str">
        <v>Tangerine &amp; Mandarine</v>
      </c>
      <c r="V254" t="str">
        <v>Tangerine &amp; Mandarine</v>
      </c>
      <c r="W254" t="str">
        <v>Tangerine &amp; Mandarine</v>
      </c>
      <c r="X254" t="str">
        <v>Tangerine &amp; Mandarine</v>
      </c>
      <c r="Y254" t="str">
        <v>Tangerine &amp; Mandarine</v>
      </c>
      <c r="Z254" t="str">
        <v>Tangerine &amp; Mandarine</v>
      </c>
      <c r="AA254" t="str">
        <v>Tangerine &amp; Mandarine</v>
      </c>
      <c r="AB254" t="str">
        <v>Tangerine &amp; Mandarine</v>
      </c>
      <c r="AC254" t="str">
        <v>Tangerine &amp; Mandarine</v>
      </c>
      <c r="AD254" t="str">
        <v>Tangerine &amp; Mandarine</v>
      </c>
      <c r="AE254" t="str">
        <v>Tangerine &amp; Mandarine</v>
      </c>
      <c r="AF254" t="str">
        <v>Tangerine &amp; Mandarine</v>
      </c>
      <c r="AG254" t="str">
        <v>Tangerine &amp; Mandarine</v>
      </c>
      <c r="AH254" t="str">
        <v>Tangerine &amp; Mandarine</v>
      </c>
      <c r="AI254" t="str">
        <v>Tangerine &amp; Mandarine</v>
      </c>
      <c r="AJ254" t="str">
        <v>Tangerine &amp; Mandarine</v>
      </c>
      <c r="AK254" t="str">
        <v>Tangerine &amp; Mandarine</v>
      </c>
      <c r="AL254" t="str">
        <v>Tangerine &amp; Mandarine</v>
      </c>
      <c r="AM254" t="str">
        <v>Tangerine &amp; Mandarine</v>
      </c>
      <c r="AN254" t="str">
        <v>Tangerine &amp; Mandarine</v>
      </c>
      <c r="AO254" t="str">
        <v>Tangerine &amp; Mandarine</v>
      </c>
      <c r="AP254" t="str">
        <v>Tangerine &amp; Mandarine</v>
      </c>
      <c r="AQ254" t="str">
        <v>Tangerine &amp; Mandarine</v>
      </c>
      <c r="AR254" t="str">
        <v>Tangerine &amp; Mandarine</v>
      </c>
      <c r="AS254" t="str">
        <v>Tangerine &amp; Mandarine</v>
      </c>
      <c r="AT254" t="str">
        <v>Tangerine &amp; Mandarine</v>
      </c>
      <c r="AU254" t="str">
        <v>Tangerine &amp; Mandarine</v>
      </c>
      <c r="AV254" t="str">
        <v>Tangerine &amp; Mandarine</v>
      </c>
      <c r="AW254" t="str">
        <v>Tangerine &amp; Mandarine</v>
      </c>
      <c r="AX254" t="str">
        <v>Tangerine &amp; Mandarine</v>
      </c>
      <c r="AY254" t="str">
        <v>Tangerine &amp; Mandarine</v>
      </c>
      <c r="AZ254" t="str">
        <v>Tangerine &amp; Mandarine</v>
      </c>
    </row>
    <row r="255" spans="1:52" x14ac:dyDescent="0.5">
      <c r="A255" s="760" t="s">
        <v>2291</v>
      </c>
      <c r="B255" t="s">
        <v>1422</v>
      </c>
      <c r="C255" t="s">
        <v>1562</v>
      </c>
      <c r="D255" t="s">
        <v>2292</v>
      </c>
      <c r="E255" t="s">
        <v>2292</v>
      </c>
      <c r="F255" t="s">
        <v>1565</v>
      </c>
      <c r="G255" t="s">
        <v>2293</v>
      </c>
      <c r="H255" t="s">
        <v>1427</v>
      </c>
      <c r="I255" t="s">
        <v>1427</v>
      </c>
      <c r="J255" t="str">
        <f t="shared" si="41"/>
        <v>b27.2</v>
      </c>
      <c r="K255" t="str">
        <f t="shared" si="10"/>
        <v>b41.2</v>
      </c>
      <c r="L255" t="str">
        <f t="shared" si="42"/>
        <v>b40.2</v>
      </c>
      <c r="P255" t="str">
        <v>Tassel Three-awn</v>
      </c>
      <c r="R255" t="str">
        <v>Taro</v>
      </c>
      <c r="S255" t="str">
        <v>Taro</v>
      </c>
      <c r="T255" t="str">
        <v>Taro</v>
      </c>
      <c r="U255" t="str">
        <v>Taro</v>
      </c>
      <c r="V255" t="str">
        <v>Taro</v>
      </c>
      <c r="W255" t="str">
        <v>Taro</v>
      </c>
      <c r="X255" t="str">
        <v>Taro</v>
      </c>
      <c r="Y255" t="str">
        <v>Taro</v>
      </c>
      <c r="Z255" t="str">
        <v>Taro</v>
      </c>
      <c r="AA255" t="str">
        <v>Taro</v>
      </c>
      <c r="AB255" t="str">
        <v>Taro</v>
      </c>
      <c r="AC255" t="str">
        <v>Taro</v>
      </c>
      <c r="AD255" t="str">
        <v>Taro</v>
      </c>
      <c r="AE255" t="str">
        <v>Taro</v>
      </c>
      <c r="AF255" t="str">
        <v>Taro</v>
      </c>
      <c r="AG255" t="str">
        <v>Taro</v>
      </c>
      <c r="AH255" t="str">
        <v>Taro</v>
      </c>
      <c r="AI255" t="str">
        <v>Taro</v>
      </c>
      <c r="AJ255" t="str">
        <v>Taro</v>
      </c>
      <c r="AK255" t="str">
        <v>Taro</v>
      </c>
      <c r="AL255" t="str">
        <v>Taro</v>
      </c>
      <c r="AM255" t="str">
        <v>Taro</v>
      </c>
      <c r="AN255" t="str">
        <v>Taro</v>
      </c>
      <c r="AO255" t="str">
        <v>Taro</v>
      </c>
      <c r="AP255" t="str">
        <v>Taro</v>
      </c>
      <c r="AQ255" t="str">
        <v>Taro</v>
      </c>
      <c r="AR255" t="str">
        <v>Taro</v>
      </c>
      <c r="AS255" t="str">
        <v>Taro</v>
      </c>
      <c r="AT255" t="str">
        <v>Taro</v>
      </c>
      <c r="AU255" t="str">
        <v>Taro</v>
      </c>
      <c r="AV255" t="str">
        <v>Taro</v>
      </c>
      <c r="AW255" t="str">
        <v>Taro</v>
      </c>
      <c r="AX255" t="str">
        <v>Taro</v>
      </c>
      <c r="AY255" t="str">
        <v>Taro</v>
      </c>
      <c r="AZ255" t="str">
        <v>Taro</v>
      </c>
    </row>
    <row r="256" spans="1:52" x14ac:dyDescent="0.5">
      <c r="A256" s="760" t="s">
        <v>2294</v>
      </c>
      <c r="B256" t="s">
        <v>1422</v>
      </c>
      <c r="C256" t="s">
        <v>1562</v>
      </c>
      <c r="D256" t="s">
        <v>2295</v>
      </c>
      <c r="E256" t="s">
        <v>2295</v>
      </c>
      <c r="F256" t="s">
        <v>1565</v>
      </c>
      <c r="G256" t="s">
        <v>2296</v>
      </c>
      <c r="H256" t="s">
        <v>1427</v>
      </c>
      <c r="I256" t="s">
        <v>1427</v>
      </c>
      <c r="J256" t="str">
        <f t="shared" si="41"/>
        <v>b27.2</v>
      </c>
      <c r="K256" t="str">
        <f t="shared" ref="K256:K308" si="43">IF(H256="NA","NA",IF(I256="Yes",IF(H256="Yes","a16.2",IF(H256="No","a17.2","a15.2")),IF(H256="Yes","b41.1",IF(H256="No","b41.2","b41"))))</f>
        <v>b41.2</v>
      </c>
      <c r="L256" t="str">
        <f t="shared" si="42"/>
        <v>b40.2</v>
      </c>
      <c r="P256" t="str">
        <v>Tea</v>
      </c>
      <c r="R256" t="str">
        <v>Tassel Three-awn</v>
      </c>
      <c r="S256" t="str">
        <v>Tassel Three-awn</v>
      </c>
      <c r="T256" t="str">
        <v>Tassel Three-awn</v>
      </c>
      <c r="U256" t="str">
        <v>Tassel Three-awn</v>
      </c>
      <c r="V256" t="str">
        <v>Tassel Three-awn</v>
      </c>
      <c r="W256" t="str">
        <v>Tassel Three-awn</v>
      </c>
      <c r="X256" t="str">
        <v>Tassel Three-awn</v>
      </c>
      <c r="Y256" t="str">
        <v>Tassel Three-awn</v>
      </c>
      <c r="Z256" t="str">
        <v>Tassel Three-awn</v>
      </c>
      <c r="AA256" t="str">
        <v>Tassel Three-awn</v>
      </c>
      <c r="AB256" t="str">
        <v>Tassel Three-awn</v>
      </c>
      <c r="AC256" t="str">
        <v>Tassel Three-awn</v>
      </c>
      <c r="AD256" t="str">
        <v>Tassel Three-awn</v>
      </c>
      <c r="AE256" t="str">
        <v>Tassel Three-awn</v>
      </c>
      <c r="AF256" t="str">
        <v>Tassel Three-awn</v>
      </c>
      <c r="AG256" t="str">
        <v>Tassel Three-awn</v>
      </c>
      <c r="AH256" t="str">
        <v>Tassel Three-awn</v>
      </c>
      <c r="AI256" t="str">
        <v>Tassel Three-awn</v>
      </c>
      <c r="AJ256" t="str">
        <v>Tassel Three-awn</v>
      </c>
      <c r="AK256" t="str">
        <v>Tassel Three-awn</v>
      </c>
      <c r="AL256" t="str">
        <v>Tassel Three-awn</v>
      </c>
      <c r="AM256" t="str">
        <v>Tassel Three-awn</v>
      </c>
      <c r="AN256" t="str">
        <v>Tassel Three-awn</v>
      </c>
      <c r="AO256" t="str">
        <v>Tassel Three-awn</v>
      </c>
      <c r="AP256" t="str">
        <v>Tassel Three-awn</v>
      </c>
      <c r="AQ256" t="str">
        <v>Tassel Three-awn</v>
      </c>
      <c r="AR256" t="str">
        <v>Tassel Three-awn</v>
      </c>
      <c r="AS256" t="str">
        <v>Tassel Three-awn</v>
      </c>
      <c r="AT256" t="str">
        <v>Tassel Three-awn</v>
      </c>
      <c r="AU256" t="str">
        <v>Tassel Three-awn</v>
      </c>
      <c r="AV256" t="str">
        <v>Tassel Three-awn</v>
      </c>
      <c r="AW256" t="str">
        <v>Tassel Three-awn</v>
      </c>
      <c r="AX256" t="str">
        <v>Tassel Three-awn</v>
      </c>
      <c r="AY256" t="str">
        <v>Tassel Three-awn</v>
      </c>
      <c r="AZ256" t="str">
        <v>Tassel Three-awn</v>
      </c>
    </row>
    <row r="257" spans="1:52" x14ac:dyDescent="0.5">
      <c r="A257" s="760" t="s">
        <v>2297</v>
      </c>
      <c r="B257" t="s">
        <v>1422</v>
      </c>
      <c r="C257" t="s">
        <v>1503</v>
      </c>
      <c r="D257" t="s">
        <v>2298</v>
      </c>
      <c r="E257" t="s">
        <v>2299</v>
      </c>
      <c r="F257" t="s">
        <v>1432</v>
      </c>
      <c r="G257" t="s">
        <v>2300</v>
      </c>
      <c r="H257" t="s">
        <v>1437</v>
      </c>
      <c r="I257" t="s">
        <v>1427</v>
      </c>
      <c r="J257" t="str">
        <f t="shared" ref="J257:J258" si="44">IF(H257="NA","NA",IF(I257="Yes",IF(H257="Yes","a16.1",IF(H257="No","a17.1","a15.1")),IF(H257="Yes","b27.1",IF(H257="No","b27.2","b27"))))</f>
        <v>b27.1</v>
      </c>
      <c r="K257" t="str">
        <f t="shared" si="43"/>
        <v>b41.1</v>
      </c>
      <c r="L257" t="str">
        <f t="shared" ref="L257:L258" si="45">IF(H257="NA","NA",IF(I257="Yes",IF(H257="Yes","a16",IF(H257="No","a17","a15")),IF(H257="Yes","b40.1",IF(H257="No","b40.2","b40"))))</f>
        <v>b40.1</v>
      </c>
      <c r="P257" t="str">
        <v>Teff</v>
      </c>
      <c r="R257" t="str">
        <v>Tea</v>
      </c>
      <c r="S257" t="str">
        <v>Tea</v>
      </c>
      <c r="T257" t="str">
        <v>Tea</v>
      </c>
      <c r="U257" t="str">
        <v>Tea</v>
      </c>
      <c r="V257" t="str">
        <v>Tea</v>
      </c>
      <c r="W257" t="str">
        <v>Tea</v>
      </c>
      <c r="X257" t="str">
        <v>Tea</v>
      </c>
      <c r="Y257" t="str">
        <v>Tea</v>
      </c>
      <c r="Z257" t="str">
        <v>Tea</v>
      </c>
      <c r="AA257" t="str">
        <v>Tea</v>
      </c>
      <c r="AB257" t="str">
        <v>Tea</v>
      </c>
      <c r="AC257" t="str">
        <v>Tea</v>
      </c>
      <c r="AD257" t="str">
        <v>Tea</v>
      </c>
      <c r="AE257" t="str">
        <v>Tea</v>
      </c>
      <c r="AF257" t="str">
        <v>Tea</v>
      </c>
      <c r="AG257" t="str">
        <v>Tea</v>
      </c>
      <c r="AH257" t="str">
        <v>Tea</v>
      </c>
      <c r="AI257" t="str">
        <v>Tea</v>
      </c>
      <c r="AJ257" t="str">
        <v>Tea</v>
      </c>
      <c r="AK257" t="str">
        <v>Tea</v>
      </c>
      <c r="AL257" t="str">
        <v>Tea</v>
      </c>
      <c r="AM257" t="str">
        <v>Tea</v>
      </c>
      <c r="AN257" t="str">
        <v>Tea</v>
      </c>
      <c r="AO257" t="str">
        <v>Tea</v>
      </c>
      <c r="AP257" t="str">
        <v>Tea</v>
      </c>
      <c r="AQ257" t="str">
        <v>Tea</v>
      </c>
      <c r="AR257" t="str">
        <v>Tea</v>
      </c>
      <c r="AS257" t="str">
        <v>Tea</v>
      </c>
      <c r="AT257" t="str">
        <v>Tea</v>
      </c>
      <c r="AU257" t="str">
        <v>Tea</v>
      </c>
      <c r="AV257" t="str">
        <v>Tea</v>
      </c>
      <c r="AW257" t="str">
        <v>Tea</v>
      </c>
      <c r="AX257" t="str">
        <v>Tea</v>
      </c>
      <c r="AY257" t="str">
        <v>Tea</v>
      </c>
      <c r="AZ257" t="str">
        <v>Tea</v>
      </c>
    </row>
    <row r="258" spans="1:52" x14ac:dyDescent="0.5">
      <c r="A258" s="760" t="s">
        <v>2301</v>
      </c>
      <c r="B258" t="s">
        <v>1422</v>
      </c>
      <c r="C258" t="s">
        <v>1429</v>
      </c>
      <c r="D258" t="s">
        <v>2302</v>
      </c>
      <c r="E258" t="s">
        <v>2302</v>
      </c>
      <c r="F258" t="s">
        <v>1432</v>
      </c>
      <c r="G258" t="s">
        <v>2303</v>
      </c>
      <c r="H258" t="s">
        <v>1427</v>
      </c>
      <c r="I258" t="s">
        <v>1427</v>
      </c>
      <c r="J258" t="str">
        <f t="shared" si="44"/>
        <v>b27.2</v>
      </c>
      <c r="K258" t="str">
        <f t="shared" si="43"/>
        <v>b41.2</v>
      </c>
      <c r="L258" t="str">
        <f t="shared" si="45"/>
        <v>b40.2</v>
      </c>
      <c r="P258" t="str">
        <v>Themeda triandra</v>
      </c>
      <c r="R258" t="str">
        <v>Teff</v>
      </c>
      <c r="S258" t="str">
        <v>Teff</v>
      </c>
      <c r="T258" t="str">
        <v>Teff</v>
      </c>
      <c r="U258" t="str">
        <v>Teff</v>
      </c>
      <c r="V258" t="str">
        <v>Teff</v>
      </c>
      <c r="W258" t="str">
        <v>Teff</v>
      </c>
      <c r="X258" t="str">
        <v>Teff</v>
      </c>
      <c r="Y258" t="str">
        <v>Teff</v>
      </c>
      <c r="Z258" t="str">
        <v>Teff</v>
      </c>
      <c r="AA258" t="str">
        <v>Teff</v>
      </c>
      <c r="AB258" t="str">
        <v>Teff</v>
      </c>
      <c r="AC258" t="str">
        <v>Teff</v>
      </c>
      <c r="AD258" t="str">
        <v>Teff</v>
      </c>
      <c r="AE258" t="str">
        <v>Teff</v>
      </c>
      <c r="AF258" t="str">
        <v>Teff</v>
      </c>
      <c r="AG258" t="str">
        <v>Teff</v>
      </c>
      <c r="AH258" t="str">
        <v>Teff</v>
      </c>
      <c r="AI258" t="str">
        <v>Teff</v>
      </c>
      <c r="AJ258" t="str">
        <v>Teff</v>
      </c>
      <c r="AK258" t="str">
        <v>Teff</v>
      </c>
      <c r="AL258" t="str">
        <v>Teff</v>
      </c>
      <c r="AM258" t="str">
        <v>Teff</v>
      </c>
      <c r="AN258" t="str">
        <v>Teff</v>
      </c>
      <c r="AO258" t="str">
        <v>Teff</v>
      </c>
      <c r="AP258" t="str">
        <v>Teff</v>
      </c>
      <c r="AQ258" t="str">
        <v>Teff</v>
      </c>
      <c r="AR258" t="str">
        <v>Teff</v>
      </c>
      <c r="AS258" t="str">
        <v>Teff</v>
      </c>
      <c r="AT258" t="str">
        <v>Teff</v>
      </c>
      <c r="AU258" t="str">
        <v>Teff</v>
      </c>
      <c r="AV258" t="str">
        <v>Teff</v>
      </c>
      <c r="AW258" t="str">
        <v>Teff</v>
      </c>
      <c r="AX258" t="str">
        <v>Teff</v>
      </c>
      <c r="AY258" t="str">
        <v>Teff</v>
      </c>
      <c r="AZ258" t="str">
        <v>Teff</v>
      </c>
    </row>
    <row r="259" spans="1:52" x14ac:dyDescent="0.5">
      <c r="A259" s="760" t="s">
        <v>2304</v>
      </c>
      <c r="B259" t="s">
        <v>1422</v>
      </c>
      <c r="C259" t="s">
        <v>1429</v>
      </c>
      <c r="D259" t="s">
        <v>2305</v>
      </c>
      <c r="E259" t="s">
        <v>2305</v>
      </c>
      <c r="F259" t="s">
        <v>1432</v>
      </c>
      <c r="G259" t="s">
        <v>2306</v>
      </c>
      <c r="H259" t="s">
        <v>1427</v>
      </c>
      <c r="I259" t="s">
        <v>1427</v>
      </c>
      <c r="J259" t="str">
        <f t="shared" ref="J259:J260" si="46">IF(H259="NA","NA",IF(I259="Yes",IF(H259="Yes","a16.1",IF(H259="No","a17.1","a15.1")),IF(H259="Yes","b27.1",IF(H259="No","b27.2","b27"))))</f>
        <v>b27.2</v>
      </c>
      <c r="K259" t="str">
        <f t="shared" si="43"/>
        <v>b41.2</v>
      </c>
      <c r="L259" t="str">
        <f t="shared" ref="L259:L260" si="47">IF(H259="NA","NA",IF(I259="Yes",IF(H259="Yes","a16",IF(H259="No","a17","a15")),IF(H259="Yes","b40.1",IF(H259="No","b40.2","b40"))))</f>
        <v>b40.2</v>
      </c>
      <c r="P259" t="str">
        <v>Tick Clover sp</v>
      </c>
      <c r="R259" t="str">
        <v>Themeda triandra</v>
      </c>
      <c r="S259" t="str">
        <v>Themeda triandra</v>
      </c>
      <c r="T259" t="str">
        <v>Themeda triandra</v>
      </c>
      <c r="U259" t="str">
        <v>Themeda triandra</v>
      </c>
      <c r="V259" t="str">
        <v>Themeda triandra</v>
      </c>
      <c r="W259" t="str">
        <v>Themeda triandra</v>
      </c>
      <c r="X259" t="str">
        <v>Themeda triandra</v>
      </c>
      <c r="Y259" t="str">
        <v>Themeda triandra</v>
      </c>
      <c r="Z259" t="str">
        <v>Themeda triandra</v>
      </c>
      <c r="AA259" t="str">
        <v>Themeda triandra</v>
      </c>
      <c r="AB259" t="str">
        <v>Themeda triandra</v>
      </c>
      <c r="AC259" t="str">
        <v>Themeda triandra</v>
      </c>
      <c r="AD259" t="str">
        <v>Themeda triandra</v>
      </c>
      <c r="AE259" t="str">
        <v>Themeda triandra</v>
      </c>
      <c r="AF259" t="str">
        <v>Themeda triandra</v>
      </c>
      <c r="AG259" t="str">
        <v>Themeda triandra</v>
      </c>
      <c r="AH259" t="str">
        <v>Themeda triandra</v>
      </c>
      <c r="AI259" t="str">
        <v>Themeda triandra</v>
      </c>
      <c r="AJ259" t="str">
        <v>Themeda triandra</v>
      </c>
      <c r="AK259" t="str">
        <v>Themeda triandra</v>
      </c>
      <c r="AL259" t="str">
        <v>Themeda triandra</v>
      </c>
      <c r="AM259" t="str">
        <v>Themeda triandra</v>
      </c>
      <c r="AN259" t="str">
        <v>Themeda triandra</v>
      </c>
      <c r="AO259" t="str">
        <v>Themeda triandra</v>
      </c>
      <c r="AP259" t="str">
        <v>Themeda triandra</v>
      </c>
      <c r="AQ259" t="str">
        <v>Themeda triandra</v>
      </c>
      <c r="AR259" t="str">
        <v>Themeda triandra</v>
      </c>
      <c r="AS259" t="str">
        <v>Themeda triandra</v>
      </c>
      <c r="AT259" t="str">
        <v>Themeda triandra</v>
      </c>
      <c r="AU259" t="str">
        <v>Themeda triandra</v>
      </c>
      <c r="AV259" t="str">
        <v>Themeda triandra</v>
      </c>
      <c r="AW259" t="str">
        <v>Themeda triandra</v>
      </c>
      <c r="AX259" t="str">
        <v>Themeda triandra</v>
      </c>
      <c r="AY259" t="str">
        <v>Themeda triandra</v>
      </c>
      <c r="AZ259" t="str">
        <v>Themeda triandra</v>
      </c>
    </row>
    <row r="260" spans="1:52" x14ac:dyDescent="0.5">
      <c r="A260" s="760" t="s">
        <v>2307</v>
      </c>
      <c r="B260" t="s">
        <v>1422</v>
      </c>
      <c r="C260" t="s">
        <v>1562</v>
      </c>
      <c r="D260" t="s">
        <v>2308</v>
      </c>
      <c r="E260" t="s">
        <v>2308</v>
      </c>
      <c r="F260" t="s">
        <v>1565</v>
      </c>
      <c r="G260" t="s">
        <v>2309</v>
      </c>
      <c r="H260" t="s">
        <v>1437</v>
      </c>
      <c r="I260" t="s">
        <v>1427</v>
      </c>
      <c r="J260" t="str">
        <f t="shared" si="46"/>
        <v>b27.1</v>
      </c>
      <c r="K260" t="str">
        <f t="shared" si="43"/>
        <v>b41.1</v>
      </c>
      <c r="L260" t="str">
        <f t="shared" si="47"/>
        <v>b40.1</v>
      </c>
      <c r="P260" t="str">
        <v>Timber</v>
      </c>
      <c r="R260" t="str">
        <v>Tick Clover sp</v>
      </c>
      <c r="S260" t="str">
        <v>Tick Clover sp</v>
      </c>
      <c r="T260" t="str">
        <v>Tick Clover sp</v>
      </c>
      <c r="U260" t="str">
        <v>Tick Clover sp</v>
      </c>
      <c r="V260" t="str">
        <v>Tick Clover sp</v>
      </c>
      <c r="W260" t="str">
        <v>Tick Clover sp</v>
      </c>
      <c r="X260" t="str">
        <v>Tick Clover sp</v>
      </c>
      <c r="Y260" t="str">
        <v>Tick Clover sp</v>
      </c>
      <c r="Z260" t="str">
        <v>Tick Clover sp</v>
      </c>
      <c r="AA260" t="str">
        <v>Tick Clover sp</v>
      </c>
      <c r="AB260" t="str">
        <v>Tick Clover sp</v>
      </c>
      <c r="AC260" t="str">
        <v>Tick Clover sp</v>
      </c>
      <c r="AD260" t="str">
        <v>Tick Clover sp</v>
      </c>
      <c r="AE260" t="str">
        <v>Tick Clover sp</v>
      </c>
      <c r="AF260" t="str">
        <v>Tick Clover sp</v>
      </c>
      <c r="AG260" t="str">
        <v>Tick Clover sp</v>
      </c>
      <c r="AH260" t="str">
        <v>Tick Clover sp</v>
      </c>
      <c r="AI260" t="str">
        <v>Tick Clover sp</v>
      </c>
      <c r="AJ260" t="str">
        <v>Tick Clover sp</v>
      </c>
      <c r="AK260" t="str">
        <v>Tick Clover sp</v>
      </c>
      <c r="AL260" t="str">
        <v>Tick Clover sp</v>
      </c>
      <c r="AM260" t="str">
        <v>Tick Clover sp</v>
      </c>
      <c r="AN260" t="str">
        <v>Tick Clover sp</v>
      </c>
      <c r="AO260" t="str">
        <v>Tick Clover sp</v>
      </c>
      <c r="AP260" t="str">
        <v>Tick Clover sp</v>
      </c>
      <c r="AQ260" t="str">
        <v>Tick Clover sp</v>
      </c>
      <c r="AR260" t="str">
        <v>Tick Clover sp</v>
      </c>
      <c r="AS260" t="str">
        <v>Tick Clover sp</v>
      </c>
      <c r="AT260" t="str">
        <v>Tick Clover sp</v>
      </c>
      <c r="AU260" t="str">
        <v>Tick Clover sp</v>
      </c>
      <c r="AV260" t="str">
        <v>Tick Clover sp</v>
      </c>
      <c r="AW260" t="str">
        <v>Tick Clover sp</v>
      </c>
      <c r="AX260" t="str">
        <v>Tick Clover sp</v>
      </c>
      <c r="AY260" t="str">
        <v>Tick Clover sp</v>
      </c>
      <c r="AZ260" t="str">
        <v>Tick Clover sp</v>
      </c>
    </row>
    <row r="261" spans="1:52" x14ac:dyDescent="0.5">
      <c r="A261" s="760" t="s">
        <v>2310</v>
      </c>
      <c r="B261" t="s">
        <v>1422</v>
      </c>
      <c r="C261" t="s">
        <v>1562</v>
      </c>
      <c r="D261" t="s">
        <v>2311</v>
      </c>
      <c r="E261" t="s">
        <v>2311</v>
      </c>
      <c r="F261" t="s">
        <v>1565</v>
      </c>
      <c r="G261" t="s">
        <v>2311</v>
      </c>
      <c r="H261" t="s">
        <v>1437</v>
      </c>
      <c r="I261" t="s">
        <v>1427</v>
      </c>
      <c r="J261" t="str">
        <f t="shared" ref="J261:J281" si="48">IF(H261="NA","NA",IF(I261="Yes",IF(H261="Yes","a16.1",IF(H261="No","a17.1","a15.1")),IF(H261="Yes","b27.1",IF(H261="No","b27.2","b27"))))</f>
        <v>b27.1</v>
      </c>
      <c r="K261" t="str">
        <f t="shared" si="43"/>
        <v>b41.1</v>
      </c>
      <c r="L261" t="str">
        <f t="shared" ref="L261:L281" si="49">IF(H261="NA","NA",IF(I261="Yes",IF(H261="Yes","a16",IF(H261="No","a17","a15")),IF(H261="Yes","b40.1",IF(H261="No","b40.2","b40"))))</f>
        <v>b40.1</v>
      </c>
      <c r="P261" t="str">
        <v>Tobacco</v>
      </c>
      <c r="R261" t="str">
        <v>Timber</v>
      </c>
      <c r="S261" t="str">
        <v>Timber</v>
      </c>
      <c r="T261" t="str">
        <v>Timber</v>
      </c>
      <c r="U261" t="str">
        <v>Timber</v>
      </c>
      <c r="V261" t="str">
        <v>Timber</v>
      </c>
      <c r="W261" t="str">
        <v>Timber</v>
      </c>
      <c r="X261" t="str">
        <v>Timber</v>
      </c>
      <c r="Y261" t="str">
        <v>Timber</v>
      </c>
      <c r="Z261" t="str">
        <v>Timber</v>
      </c>
      <c r="AA261" t="str">
        <v>Timber</v>
      </c>
      <c r="AB261" t="str">
        <v>Timber</v>
      </c>
      <c r="AC261" t="str">
        <v>Timber</v>
      </c>
      <c r="AD261" t="str">
        <v>Timber</v>
      </c>
      <c r="AE261" t="str">
        <v>Timber</v>
      </c>
      <c r="AF261" t="str">
        <v>Timber</v>
      </c>
      <c r="AG261" t="str">
        <v>Timber</v>
      </c>
      <c r="AH261" t="str">
        <v>Timber</v>
      </c>
      <c r="AI261" t="str">
        <v>Timber</v>
      </c>
      <c r="AJ261" t="str">
        <v>Timber</v>
      </c>
      <c r="AK261" t="str">
        <v>Timber</v>
      </c>
      <c r="AL261" t="str">
        <v>Timber</v>
      </c>
      <c r="AM261" t="str">
        <v>Timber</v>
      </c>
      <c r="AN261" t="str">
        <v>Timber</v>
      </c>
      <c r="AO261" t="str">
        <v>Timber</v>
      </c>
      <c r="AP261" t="str">
        <v>Timber</v>
      </c>
      <c r="AQ261" t="str">
        <v>Timber</v>
      </c>
      <c r="AR261" t="str">
        <v>Timber</v>
      </c>
      <c r="AS261" t="str">
        <v>Timber</v>
      </c>
      <c r="AT261" t="str">
        <v>Timber</v>
      </c>
      <c r="AU261" t="str">
        <v>Timber</v>
      </c>
      <c r="AV261" t="str">
        <v>Timber</v>
      </c>
      <c r="AW261" t="str">
        <v>Timber</v>
      </c>
      <c r="AX261" t="str">
        <v>Timber</v>
      </c>
      <c r="AY261" t="str">
        <v>Timber</v>
      </c>
      <c r="AZ261" t="str">
        <v>Timber</v>
      </c>
    </row>
    <row r="262" spans="1:52" x14ac:dyDescent="0.5">
      <c r="A262" s="760" t="s">
        <v>2312</v>
      </c>
      <c r="B262" t="s">
        <v>2313</v>
      </c>
      <c r="C262" t="s">
        <v>2314</v>
      </c>
      <c r="D262" t="s">
        <v>2315</v>
      </c>
      <c r="E262" t="s">
        <v>2315</v>
      </c>
      <c r="F262" t="s">
        <v>1565</v>
      </c>
      <c r="G262" t="s">
        <v>2315</v>
      </c>
      <c r="H262" t="s">
        <v>1427</v>
      </c>
      <c r="I262" t="s">
        <v>1427</v>
      </c>
      <c r="J262" t="str">
        <f t="shared" si="48"/>
        <v>b27.2</v>
      </c>
      <c r="K262" t="str">
        <f t="shared" si="43"/>
        <v>b41.2</v>
      </c>
      <c r="L262" t="str">
        <f t="shared" si="49"/>
        <v>b40.2</v>
      </c>
      <c r="P262" t="str">
        <v>Tomato</v>
      </c>
      <c r="R262" t="str">
        <v>Tobacco</v>
      </c>
      <c r="S262" t="str">
        <v>Tobacco</v>
      </c>
      <c r="T262" t="str">
        <v>Tobacco</v>
      </c>
      <c r="U262" t="str">
        <v>Tobacco</v>
      </c>
      <c r="V262" t="str">
        <v>Tobacco</v>
      </c>
      <c r="W262" t="str">
        <v>Tobacco</v>
      </c>
      <c r="X262" t="str">
        <v>Tobacco</v>
      </c>
      <c r="Y262" t="str">
        <v>Tobacco</v>
      </c>
      <c r="Z262" t="str">
        <v>Tobacco</v>
      </c>
      <c r="AA262" t="str">
        <v>Tobacco</v>
      </c>
      <c r="AB262" t="str">
        <v>Tobacco</v>
      </c>
      <c r="AC262" t="str">
        <v>Tobacco</v>
      </c>
      <c r="AD262" t="str">
        <v>Tobacco</v>
      </c>
      <c r="AE262" t="str">
        <v>Tobacco</v>
      </c>
      <c r="AF262" t="str">
        <v>Tobacco</v>
      </c>
      <c r="AG262" t="str">
        <v>Tobacco</v>
      </c>
      <c r="AH262" t="str">
        <v>Tobacco</v>
      </c>
      <c r="AI262" t="str">
        <v>Tobacco</v>
      </c>
      <c r="AJ262" t="str">
        <v>Tobacco</v>
      </c>
      <c r="AK262" t="str">
        <v>Tobacco</v>
      </c>
      <c r="AL262" t="str">
        <v>Tobacco</v>
      </c>
      <c r="AM262" t="str">
        <v>Tobacco</v>
      </c>
      <c r="AN262" t="str">
        <v>Tobacco</v>
      </c>
      <c r="AO262" t="str">
        <v>Tobacco</v>
      </c>
      <c r="AP262" t="str">
        <v>Tobacco</v>
      </c>
      <c r="AQ262" t="str">
        <v>Tobacco</v>
      </c>
      <c r="AR262" t="str">
        <v>Tobacco</v>
      </c>
      <c r="AS262" t="str">
        <v>Tobacco</v>
      </c>
      <c r="AT262" t="str">
        <v>Tobacco</v>
      </c>
      <c r="AU262" t="str">
        <v>Tobacco</v>
      </c>
      <c r="AV262" t="str">
        <v>Tobacco</v>
      </c>
      <c r="AW262" t="str">
        <v>Tobacco</v>
      </c>
      <c r="AX262" t="str">
        <v>Tobacco</v>
      </c>
      <c r="AY262" t="str">
        <v>Tobacco</v>
      </c>
      <c r="AZ262" t="str">
        <v>Tobacco</v>
      </c>
    </row>
    <row r="263" spans="1:52" x14ac:dyDescent="0.5">
      <c r="A263" s="760" t="s">
        <v>2316</v>
      </c>
      <c r="B263" t="s">
        <v>2313</v>
      </c>
      <c r="C263" t="s">
        <v>2314</v>
      </c>
      <c r="D263" t="s">
        <v>2317</v>
      </c>
      <c r="E263" t="s">
        <v>2317</v>
      </c>
      <c r="F263" t="s">
        <v>1565</v>
      </c>
      <c r="G263" t="s">
        <v>2317</v>
      </c>
      <c r="H263" t="s">
        <v>1437</v>
      </c>
      <c r="I263" t="s">
        <v>1427</v>
      </c>
      <c r="J263" t="str">
        <f t="shared" si="48"/>
        <v>b27.1</v>
      </c>
      <c r="K263" t="str">
        <f t="shared" si="43"/>
        <v>b41.1</v>
      </c>
      <c r="L263" t="str">
        <f t="shared" si="49"/>
        <v>b40.1</v>
      </c>
      <c r="P263" t="str">
        <v>Triticale</v>
      </c>
      <c r="R263" t="str">
        <v>Tomato</v>
      </c>
      <c r="S263" t="str">
        <v>Tomato</v>
      </c>
      <c r="T263" t="str">
        <v>Tomato</v>
      </c>
      <c r="U263" t="str">
        <v>Tomato</v>
      </c>
      <c r="V263" t="str">
        <v>Tomato</v>
      </c>
      <c r="W263" t="str">
        <v>Tomato</v>
      </c>
      <c r="X263" t="str">
        <v>Tomato</v>
      </c>
      <c r="Y263" t="str">
        <v>Tomato</v>
      </c>
      <c r="Z263" t="str">
        <v>Tomato</v>
      </c>
      <c r="AA263" t="str">
        <v>Tomato</v>
      </c>
      <c r="AB263" t="str">
        <v>Tomato</v>
      </c>
      <c r="AC263" t="str">
        <v>Tomato</v>
      </c>
      <c r="AD263" t="str">
        <v>Tomato</v>
      </c>
      <c r="AE263" t="str">
        <v>Tomato</v>
      </c>
      <c r="AF263" t="str">
        <v>Tomato</v>
      </c>
      <c r="AG263" t="str">
        <v>Tomato</v>
      </c>
      <c r="AH263" t="str">
        <v>Tomato</v>
      </c>
      <c r="AI263" t="str">
        <v>Tomato</v>
      </c>
      <c r="AJ263" t="str">
        <v>Tomato</v>
      </c>
      <c r="AK263" t="str">
        <v>Tomato</v>
      </c>
      <c r="AL263" t="str">
        <v>Tomato</v>
      </c>
      <c r="AM263" t="str">
        <v>Tomato</v>
      </c>
      <c r="AN263" t="str">
        <v>Tomato</v>
      </c>
      <c r="AO263" t="str">
        <v>Tomato</v>
      </c>
      <c r="AP263" t="str">
        <v>Tomato</v>
      </c>
      <c r="AQ263" t="str">
        <v>Tomato</v>
      </c>
      <c r="AR263" t="str">
        <v>Tomato</v>
      </c>
      <c r="AS263" t="str">
        <v>Tomato</v>
      </c>
      <c r="AT263" t="str">
        <v>Tomato</v>
      </c>
      <c r="AU263" t="str">
        <v>Tomato</v>
      </c>
      <c r="AV263" t="str">
        <v>Tomato</v>
      </c>
      <c r="AW263" t="str">
        <v>Tomato</v>
      </c>
      <c r="AX263" t="str">
        <v>Tomato</v>
      </c>
      <c r="AY263" t="str">
        <v>Tomato</v>
      </c>
      <c r="AZ263" t="str">
        <v>Tomato</v>
      </c>
    </row>
    <row r="264" spans="1:52" x14ac:dyDescent="0.5">
      <c r="A264" s="760" t="s">
        <v>2318</v>
      </c>
      <c r="B264" t="s">
        <v>2313</v>
      </c>
      <c r="C264" t="s">
        <v>2314</v>
      </c>
      <c r="D264" t="s">
        <v>2319</v>
      </c>
      <c r="E264" t="s">
        <v>2319</v>
      </c>
      <c r="F264" t="s">
        <v>1565</v>
      </c>
      <c r="G264" t="s">
        <v>2319</v>
      </c>
      <c r="H264" t="s">
        <v>1427</v>
      </c>
      <c r="I264" t="s">
        <v>1427</v>
      </c>
      <c r="J264" t="str">
        <f t="shared" si="48"/>
        <v>b27.2</v>
      </c>
      <c r="K264" t="str">
        <f t="shared" si="43"/>
        <v>b41.2</v>
      </c>
      <c r="L264" t="str">
        <f t="shared" si="49"/>
        <v>b40.2</v>
      </c>
      <c r="P264" t="str">
        <v>Tung</v>
      </c>
      <c r="R264" t="str">
        <v>Triticale</v>
      </c>
      <c r="S264" t="str">
        <v>Triticale</v>
      </c>
      <c r="T264" t="str">
        <v>Triticale</v>
      </c>
      <c r="U264" t="str">
        <v>Triticale</v>
      </c>
      <c r="V264" t="str">
        <v>Triticale</v>
      </c>
      <c r="W264" t="str">
        <v>Triticale</v>
      </c>
      <c r="X264" t="str">
        <v>Triticale</v>
      </c>
      <c r="Y264" t="str">
        <v>Triticale</v>
      </c>
      <c r="Z264" t="str">
        <v>Triticale</v>
      </c>
      <c r="AA264" t="str">
        <v>Triticale</v>
      </c>
      <c r="AB264" t="str">
        <v>Triticale</v>
      </c>
      <c r="AC264" t="str">
        <v>Triticale</v>
      </c>
      <c r="AD264" t="str">
        <v>Triticale</v>
      </c>
      <c r="AE264" t="str">
        <v>Triticale</v>
      </c>
      <c r="AF264" t="str">
        <v>Triticale</v>
      </c>
      <c r="AG264" t="str">
        <v>Triticale</v>
      </c>
      <c r="AH264" t="str">
        <v>Triticale</v>
      </c>
      <c r="AI264" t="str">
        <v>Triticale</v>
      </c>
      <c r="AJ264" t="str">
        <v>Triticale</v>
      </c>
      <c r="AK264" t="str">
        <v>Triticale</v>
      </c>
      <c r="AL264" t="str">
        <v>Triticale</v>
      </c>
      <c r="AM264" t="str">
        <v>Triticale</v>
      </c>
      <c r="AN264" t="str">
        <v>Triticale</v>
      </c>
      <c r="AO264" t="str">
        <v>Triticale</v>
      </c>
      <c r="AP264" t="str">
        <v>Triticale</v>
      </c>
      <c r="AQ264" t="str">
        <v>Triticale</v>
      </c>
      <c r="AR264" t="str">
        <v>Triticale</v>
      </c>
      <c r="AS264" t="str">
        <v>Triticale</v>
      </c>
      <c r="AT264" t="str">
        <v>Triticale</v>
      </c>
      <c r="AU264" t="str">
        <v>Triticale</v>
      </c>
      <c r="AV264" t="str">
        <v>Triticale</v>
      </c>
      <c r="AW264" t="str">
        <v>Triticale</v>
      </c>
      <c r="AX264" t="str">
        <v>Triticale</v>
      </c>
      <c r="AY264" t="str">
        <v>Triticale</v>
      </c>
      <c r="AZ264" t="str">
        <v>Triticale</v>
      </c>
    </row>
    <row r="265" spans="1:52" x14ac:dyDescent="0.5">
      <c r="A265" s="760" t="s">
        <v>2320</v>
      </c>
      <c r="B265" t="s">
        <v>2313</v>
      </c>
      <c r="C265" t="s">
        <v>2314</v>
      </c>
      <c r="D265" t="s">
        <v>2321</v>
      </c>
      <c r="E265" t="s">
        <v>2321</v>
      </c>
      <c r="F265" t="s">
        <v>1565</v>
      </c>
      <c r="G265" t="s">
        <v>2321</v>
      </c>
      <c r="H265" t="s">
        <v>1427</v>
      </c>
      <c r="I265" t="s">
        <v>1427</v>
      </c>
      <c r="J265" t="str">
        <f t="shared" si="48"/>
        <v>b27.2</v>
      </c>
      <c r="K265" t="str">
        <f t="shared" si="43"/>
        <v>b41.2</v>
      </c>
      <c r="L265" t="str">
        <f t="shared" si="49"/>
        <v>b40.2</v>
      </c>
      <c r="P265" t="str">
        <v>Turkey</v>
      </c>
      <c r="R265" t="str">
        <v>Tung</v>
      </c>
      <c r="S265" t="str">
        <v>Tung</v>
      </c>
      <c r="T265" t="str">
        <v>Tung</v>
      </c>
      <c r="U265" t="str">
        <v>Tung</v>
      </c>
      <c r="V265" t="str">
        <v>Tung</v>
      </c>
      <c r="W265" t="str">
        <v>Tung</v>
      </c>
      <c r="X265" t="str">
        <v>Tung</v>
      </c>
      <c r="Y265" t="str">
        <v>Tung</v>
      </c>
      <c r="Z265" t="str">
        <v>Tung</v>
      </c>
      <c r="AA265" t="str">
        <v>Tung</v>
      </c>
      <c r="AB265" t="str">
        <v>Tung</v>
      </c>
      <c r="AC265" t="str">
        <v>Tung</v>
      </c>
      <c r="AD265" t="str">
        <v>Tung</v>
      </c>
      <c r="AE265" t="str">
        <v>Tung</v>
      </c>
      <c r="AF265" t="str">
        <v>Tung</v>
      </c>
      <c r="AG265" t="str">
        <v>Tung</v>
      </c>
      <c r="AH265" t="str">
        <v>Tung</v>
      </c>
      <c r="AI265" t="str">
        <v>Tung</v>
      </c>
      <c r="AJ265" t="str">
        <v>Tung</v>
      </c>
      <c r="AK265" t="str">
        <v>Tung</v>
      </c>
      <c r="AL265" t="str">
        <v>Tung</v>
      </c>
      <c r="AM265" t="str">
        <v>Tung</v>
      </c>
      <c r="AN265" t="str">
        <v>Tung</v>
      </c>
      <c r="AO265" t="str">
        <v>Tung</v>
      </c>
      <c r="AP265" t="str">
        <v>Tung</v>
      </c>
      <c r="AQ265" t="str">
        <v>Tung</v>
      </c>
      <c r="AR265" t="str">
        <v>Tung</v>
      </c>
      <c r="AS265" t="str">
        <v>Tung</v>
      </c>
      <c r="AT265" t="str">
        <v>Tung</v>
      </c>
      <c r="AU265" t="str">
        <v>Tung</v>
      </c>
      <c r="AV265" t="str">
        <v>Tung</v>
      </c>
      <c r="AW265" t="str">
        <v>Tung</v>
      </c>
      <c r="AX265" t="str">
        <v>Tung</v>
      </c>
      <c r="AY265" t="str">
        <v>Tung</v>
      </c>
      <c r="AZ265" t="str">
        <v>Tung</v>
      </c>
    </row>
    <row r="266" spans="1:52" x14ac:dyDescent="0.5">
      <c r="A266" s="760" t="s">
        <v>2322</v>
      </c>
      <c r="B266" t="s">
        <v>2313</v>
      </c>
      <c r="C266" t="s">
        <v>2314</v>
      </c>
      <c r="D266" t="s">
        <v>2323</v>
      </c>
      <c r="E266" t="s">
        <v>2323</v>
      </c>
      <c r="F266" t="s">
        <v>1565</v>
      </c>
      <c r="G266" t="s">
        <v>2323</v>
      </c>
      <c r="H266" t="s">
        <v>1427</v>
      </c>
      <c r="I266" t="s">
        <v>1427</v>
      </c>
      <c r="J266" t="str">
        <f t="shared" si="48"/>
        <v>b27.2</v>
      </c>
      <c r="K266" t="str">
        <f t="shared" si="43"/>
        <v>b41.2</v>
      </c>
      <c r="L266" t="str">
        <f t="shared" si="49"/>
        <v>b40.2</v>
      </c>
      <c r="P266" t="str">
        <v>Turmeric</v>
      </c>
      <c r="R266" t="str">
        <v>Turkey</v>
      </c>
      <c r="S266" t="str">
        <v>Turkey</v>
      </c>
      <c r="T266" t="str">
        <v>Turkey</v>
      </c>
      <c r="U266" t="str">
        <v>Turkey</v>
      </c>
      <c r="V266" t="str">
        <v>Turkey</v>
      </c>
      <c r="W266" t="str">
        <v>Turkey</v>
      </c>
      <c r="X266" t="str">
        <v>Turkey</v>
      </c>
      <c r="Y266" t="str">
        <v>Turkey</v>
      </c>
      <c r="Z266" t="str">
        <v>Turkey</v>
      </c>
      <c r="AA266" t="str">
        <v>Turkey</v>
      </c>
      <c r="AB266" t="str">
        <v>Turkey</v>
      </c>
      <c r="AC266" t="str">
        <v>Turkey</v>
      </c>
      <c r="AD266" t="str">
        <v>Turkey</v>
      </c>
      <c r="AE266" t="str">
        <v>Turkey</v>
      </c>
      <c r="AF266" t="str">
        <v>Turkey</v>
      </c>
      <c r="AG266" t="str">
        <v>Turkey</v>
      </c>
      <c r="AH266" t="str">
        <v>Turkey</v>
      </c>
      <c r="AI266" t="str">
        <v>Turkey</v>
      </c>
      <c r="AJ266" t="str">
        <v>Turkey</v>
      </c>
      <c r="AK266" t="str">
        <v>Turkey</v>
      </c>
      <c r="AL266" t="str">
        <v>Turkey</v>
      </c>
      <c r="AM266" t="str">
        <v>Turkey</v>
      </c>
      <c r="AN266" t="str">
        <v>Turkey</v>
      </c>
      <c r="AO266" t="str">
        <v>Turkey</v>
      </c>
      <c r="AP266" t="str">
        <v>Turkey</v>
      </c>
      <c r="AQ266" t="str">
        <v>Turkey</v>
      </c>
      <c r="AR266" t="str">
        <v>Turkey</v>
      </c>
      <c r="AS266" t="str">
        <v>Turkey</v>
      </c>
      <c r="AT266" t="str">
        <v>Turkey</v>
      </c>
      <c r="AU266" t="str">
        <v>Turkey</v>
      </c>
      <c r="AV266" t="str">
        <v>Turkey</v>
      </c>
      <c r="AW266" t="str">
        <v>Turkey</v>
      </c>
      <c r="AX266" t="str">
        <v>Turkey</v>
      </c>
      <c r="AY266" t="str">
        <v>Turkey</v>
      </c>
      <c r="AZ266" t="str">
        <v>Turkey</v>
      </c>
    </row>
    <row r="267" spans="1:52" x14ac:dyDescent="0.5">
      <c r="A267" s="760" t="s">
        <v>2324</v>
      </c>
      <c r="B267" t="s">
        <v>2313</v>
      </c>
      <c r="C267" t="s">
        <v>2314</v>
      </c>
      <c r="D267" t="s">
        <v>2325</v>
      </c>
      <c r="E267" t="s">
        <v>2325</v>
      </c>
      <c r="F267" t="s">
        <v>1565</v>
      </c>
      <c r="G267" t="s">
        <v>2325</v>
      </c>
      <c r="H267" t="s">
        <v>1427</v>
      </c>
      <c r="I267" t="s">
        <v>1427</v>
      </c>
      <c r="J267" t="str">
        <f t="shared" si="48"/>
        <v>b27.2</v>
      </c>
      <c r="K267" t="str">
        <f t="shared" si="43"/>
        <v>b41.2</v>
      </c>
      <c r="L267" t="str">
        <f t="shared" si="49"/>
        <v>b40.2</v>
      </c>
      <c r="P267" t="str">
        <v>Turnip</v>
      </c>
      <c r="R267" t="str">
        <v>Turmeric</v>
      </c>
      <c r="S267" t="str">
        <v>Turmeric</v>
      </c>
      <c r="T267" t="str">
        <v>Turmeric</v>
      </c>
      <c r="U267" t="str">
        <v>Turmeric</v>
      </c>
      <c r="V267" t="str">
        <v>Turmeric</v>
      </c>
      <c r="W267" t="str">
        <v>Turmeric</v>
      </c>
      <c r="X267" t="str">
        <v>Turmeric</v>
      </c>
      <c r="Y267" t="str">
        <v>Turmeric</v>
      </c>
      <c r="Z267" t="str">
        <v>Turmeric</v>
      </c>
      <c r="AA267" t="str">
        <v>Turmeric</v>
      </c>
      <c r="AB267" t="str">
        <v>Turmeric</v>
      </c>
      <c r="AC267" t="str">
        <v>Turmeric</v>
      </c>
      <c r="AD267" t="str">
        <v>Turmeric</v>
      </c>
      <c r="AE267" t="str">
        <v>Turmeric</v>
      </c>
      <c r="AF267" t="str">
        <v>Turmeric</v>
      </c>
      <c r="AG267" t="str">
        <v>Turmeric</v>
      </c>
      <c r="AH267" t="str">
        <v>Turmeric</v>
      </c>
      <c r="AI267" t="str">
        <v>Turmeric</v>
      </c>
      <c r="AJ267" t="str">
        <v>Turmeric</v>
      </c>
      <c r="AK267" t="str">
        <v>Turmeric</v>
      </c>
      <c r="AL267" t="str">
        <v>Turmeric</v>
      </c>
      <c r="AM267" t="str">
        <v>Turmeric</v>
      </c>
      <c r="AN267" t="str">
        <v>Turmeric</v>
      </c>
      <c r="AO267" t="str">
        <v>Turmeric</v>
      </c>
      <c r="AP267" t="str">
        <v>Turmeric</v>
      </c>
      <c r="AQ267" t="str">
        <v>Turmeric</v>
      </c>
      <c r="AR267" t="str">
        <v>Turmeric</v>
      </c>
      <c r="AS267" t="str">
        <v>Turmeric</v>
      </c>
      <c r="AT267" t="str">
        <v>Turmeric</v>
      </c>
      <c r="AU267" t="str">
        <v>Turmeric</v>
      </c>
      <c r="AV267" t="str">
        <v>Turmeric</v>
      </c>
      <c r="AW267" t="str">
        <v>Turmeric</v>
      </c>
      <c r="AX267" t="str">
        <v>Turmeric</v>
      </c>
      <c r="AY267" t="str">
        <v>Turmeric</v>
      </c>
      <c r="AZ267" t="str">
        <v>Turmeric</v>
      </c>
    </row>
    <row r="268" spans="1:52" x14ac:dyDescent="0.5">
      <c r="A268" s="760" t="s">
        <v>2326</v>
      </c>
      <c r="B268" t="s">
        <v>2313</v>
      </c>
      <c r="C268" t="s">
        <v>2314</v>
      </c>
      <c r="D268" t="s">
        <v>2327</v>
      </c>
      <c r="E268" t="s">
        <v>2327</v>
      </c>
      <c r="F268" t="s">
        <v>1565</v>
      </c>
      <c r="G268" t="s">
        <v>2327</v>
      </c>
      <c r="H268" t="s">
        <v>1427</v>
      </c>
      <c r="I268" t="s">
        <v>1427</v>
      </c>
      <c r="J268" t="str">
        <f t="shared" si="48"/>
        <v>b27.2</v>
      </c>
      <c r="K268" t="str">
        <f t="shared" si="43"/>
        <v>b41.2</v>
      </c>
      <c r="L268" t="str">
        <f t="shared" si="49"/>
        <v>b40.2</v>
      </c>
      <c r="P268" t="str">
        <v>Unspecified Cover Crop</v>
      </c>
      <c r="R268" t="str">
        <v>Turnip</v>
      </c>
      <c r="S268" t="str">
        <v>Turnip</v>
      </c>
      <c r="T268" t="str">
        <v>Turnip</v>
      </c>
      <c r="U268" t="str">
        <v>Turnip</v>
      </c>
      <c r="V268" t="str">
        <v>Turnip</v>
      </c>
      <c r="W268" t="str">
        <v>Turnip</v>
      </c>
      <c r="X268" t="str">
        <v>Turnip</v>
      </c>
      <c r="Y268" t="str">
        <v>Turnip</v>
      </c>
      <c r="Z268" t="str">
        <v>Turnip</v>
      </c>
      <c r="AA268" t="str">
        <v>Turnip</v>
      </c>
      <c r="AB268" t="str">
        <v>Turnip</v>
      </c>
      <c r="AC268" t="str">
        <v>Turnip</v>
      </c>
      <c r="AD268" t="str">
        <v>Turnip</v>
      </c>
      <c r="AE268" t="str">
        <v>Turnip</v>
      </c>
      <c r="AF268" t="str">
        <v>Turnip</v>
      </c>
      <c r="AG268" t="str">
        <v>Turnip</v>
      </c>
      <c r="AH268" t="str">
        <v>Turnip</v>
      </c>
      <c r="AI268" t="str">
        <v>Turnip</v>
      </c>
      <c r="AJ268" t="str">
        <v>Turnip</v>
      </c>
      <c r="AK268" t="str">
        <v>Turnip</v>
      </c>
      <c r="AL268" t="str">
        <v>Turnip</v>
      </c>
      <c r="AM268" t="str">
        <v>Turnip</v>
      </c>
      <c r="AN268" t="str">
        <v>Turnip</v>
      </c>
      <c r="AO268" t="str">
        <v>Turnip</v>
      </c>
      <c r="AP268" t="str">
        <v>Turnip</v>
      </c>
      <c r="AQ268" t="str">
        <v>Turnip</v>
      </c>
      <c r="AR268" t="str">
        <v>Turnip</v>
      </c>
      <c r="AS268" t="str">
        <v>Turnip</v>
      </c>
      <c r="AT268" t="str">
        <v>Turnip</v>
      </c>
      <c r="AU268" t="str">
        <v>Turnip</v>
      </c>
      <c r="AV268" t="str">
        <v>Turnip</v>
      </c>
      <c r="AW268" t="str">
        <v>Turnip</v>
      </c>
      <c r="AX268" t="str">
        <v>Turnip</v>
      </c>
      <c r="AY268" t="str">
        <v>Turnip</v>
      </c>
      <c r="AZ268" t="str">
        <v>Turnip</v>
      </c>
    </row>
    <row r="269" spans="1:52" x14ac:dyDescent="0.5">
      <c r="A269" s="760" t="s">
        <v>2328</v>
      </c>
      <c r="B269" t="s">
        <v>2313</v>
      </c>
      <c r="C269" t="s">
        <v>2314</v>
      </c>
      <c r="D269" t="s">
        <v>2329</v>
      </c>
      <c r="E269" t="s">
        <v>2329</v>
      </c>
      <c r="F269" t="s">
        <v>1565</v>
      </c>
      <c r="G269" t="s">
        <v>2329</v>
      </c>
      <c r="H269" t="s">
        <v>1427</v>
      </c>
      <c r="I269" t="s">
        <v>1427</v>
      </c>
      <c r="J269" t="str">
        <f t="shared" si="48"/>
        <v>b27.2</v>
      </c>
      <c r="K269" t="str">
        <f t="shared" si="43"/>
        <v>b41.2</v>
      </c>
      <c r="L269" t="str">
        <f t="shared" si="49"/>
        <v>b40.2</v>
      </c>
      <c r="P269" t="str">
        <v>Unspecified Grass</v>
      </c>
      <c r="R269" t="str">
        <v>Unspecified Cover Crop</v>
      </c>
      <c r="S269" t="str">
        <v>Unspecified Cover Crop</v>
      </c>
      <c r="T269" t="str">
        <v>Unspecified Cover Crop</v>
      </c>
      <c r="U269" t="str">
        <v>Unspecified Cover Crop</v>
      </c>
      <c r="V269" t="str">
        <v>Unspecified Cover Crop</v>
      </c>
      <c r="W269" t="str">
        <v>Unspecified Cover Crop</v>
      </c>
      <c r="X269" t="str">
        <v>Unspecified Cover Crop</v>
      </c>
      <c r="Y269" t="str">
        <v>Unspecified Cover Crop</v>
      </c>
      <c r="Z269" t="str">
        <v>Unspecified Cover Crop</v>
      </c>
      <c r="AA269" t="str">
        <v>Unspecified Cover Crop</v>
      </c>
      <c r="AB269" t="str">
        <v>Unspecified Cover Crop</v>
      </c>
      <c r="AC269" t="str">
        <v>Unspecified Cover Crop</v>
      </c>
      <c r="AD269" t="str">
        <v>Unspecified Cover Crop</v>
      </c>
      <c r="AE269" t="str">
        <v>Unspecified Cover Crop</v>
      </c>
      <c r="AF269" t="str">
        <v>Unspecified Cover Crop</v>
      </c>
      <c r="AG269" t="str">
        <v>Unspecified Cover Crop</v>
      </c>
      <c r="AH269" t="str">
        <v>Unspecified Cover Crop</v>
      </c>
      <c r="AI269" t="str">
        <v>Unspecified Cover Crop</v>
      </c>
      <c r="AJ269" t="str">
        <v>Unspecified Cover Crop</v>
      </c>
      <c r="AK269" t="str">
        <v>Unspecified Cover Crop</v>
      </c>
      <c r="AL269" t="str">
        <v>Unspecified Cover Crop</v>
      </c>
      <c r="AM269" t="str">
        <v>Unspecified Cover Crop</v>
      </c>
      <c r="AN269" t="str">
        <v>Unspecified Cover Crop</v>
      </c>
      <c r="AO269" t="str">
        <v>Unspecified Cover Crop</v>
      </c>
      <c r="AP269" t="str">
        <v>Unspecified Cover Crop</v>
      </c>
      <c r="AQ269" t="str">
        <v>Unspecified Cover Crop</v>
      </c>
      <c r="AR269" t="str">
        <v>Unspecified Cover Crop</v>
      </c>
      <c r="AS269" t="str">
        <v>Unspecified Cover Crop</v>
      </c>
      <c r="AT269" t="str">
        <v>Unspecified Cover Crop</v>
      </c>
      <c r="AU269" t="str">
        <v>Unspecified Cover Crop</v>
      </c>
      <c r="AV269" t="str">
        <v>Unspecified Cover Crop</v>
      </c>
      <c r="AW269" t="str">
        <v>Unspecified Cover Crop</v>
      </c>
      <c r="AX269" t="str">
        <v>Unspecified Cover Crop</v>
      </c>
      <c r="AY269" t="str">
        <v>Unspecified Cover Crop</v>
      </c>
      <c r="AZ269" t="str">
        <v>Unspecified Cover Crop</v>
      </c>
    </row>
    <row r="270" spans="1:52" x14ac:dyDescent="0.5">
      <c r="A270" s="760" t="s">
        <v>2330</v>
      </c>
      <c r="B270" t="s">
        <v>2313</v>
      </c>
      <c r="C270" t="s">
        <v>2314</v>
      </c>
      <c r="D270" t="s">
        <v>2331</v>
      </c>
      <c r="E270" t="s">
        <v>2331</v>
      </c>
      <c r="F270" t="s">
        <v>1565</v>
      </c>
      <c r="G270" t="s">
        <v>2331</v>
      </c>
      <c r="H270" t="s">
        <v>1427</v>
      </c>
      <c r="I270" t="s">
        <v>1427</v>
      </c>
      <c r="J270" t="str">
        <f t="shared" si="48"/>
        <v>b27.2</v>
      </c>
      <c r="K270" t="str">
        <f t="shared" si="43"/>
        <v>b41.2</v>
      </c>
      <c r="L270" t="str">
        <f t="shared" si="49"/>
        <v>b40.2</v>
      </c>
      <c r="P270" t="str">
        <v>Unspecified Legume</v>
      </c>
      <c r="R270" t="str">
        <v>Unspecified Grass</v>
      </c>
      <c r="S270" t="str">
        <v>Unspecified Grass</v>
      </c>
      <c r="T270" t="str">
        <v>Unspecified Grass</v>
      </c>
      <c r="U270" t="str">
        <v>Unspecified Grass</v>
      </c>
      <c r="V270" t="str">
        <v>Unspecified Grass</v>
      </c>
      <c r="W270" t="str">
        <v>Unspecified Grass</v>
      </c>
      <c r="X270" t="str">
        <v>Unspecified Grass</v>
      </c>
      <c r="Y270" t="str">
        <v>Unspecified Grass</v>
      </c>
      <c r="Z270" t="str">
        <v>Unspecified Grass</v>
      </c>
      <c r="AA270" t="str">
        <v>Unspecified Grass</v>
      </c>
      <c r="AB270" t="str">
        <v>Unspecified Grass</v>
      </c>
      <c r="AC270" t="str">
        <v>Unspecified Grass</v>
      </c>
      <c r="AD270" t="str">
        <v>Unspecified Grass</v>
      </c>
      <c r="AE270" t="str">
        <v>Unspecified Grass</v>
      </c>
      <c r="AF270" t="str">
        <v>Unspecified Grass</v>
      </c>
      <c r="AG270" t="str">
        <v>Unspecified Grass</v>
      </c>
      <c r="AH270" t="str">
        <v>Unspecified Grass</v>
      </c>
      <c r="AI270" t="str">
        <v>Unspecified Grass</v>
      </c>
      <c r="AJ270" t="str">
        <v>Unspecified Grass</v>
      </c>
      <c r="AK270" t="str">
        <v>Unspecified Grass</v>
      </c>
      <c r="AL270" t="str">
        <v>Unspecified Grass</v>
      </c>
      <c r="AM270" t="str">
        <v>Unspecified Grass</v>
      </c>
      <c r="AN270" t="str">
        <v>Unspecified Grass</v>
      </c>
      <c r="AO270" t="str">
        <v>Unspecified Grass</v>
      </c>
      <c r="AP270" t="str">
        <v>Unspecified Grass</v>
      </c>
      <c r="AQ270" t="str">
        <v>Unspecified Grass</v>
      </c>
      <c r="AR270" t="str">
        <v>Unspecified Grass</v>
      </c>
      <c r="AS270" t="str">
        <v>Unspecified Grass</v>
      </c>
      <c r="AT270" t="str">
        <v>Unspecified Grass</v>
      </c>
      <c r="AU270" t="str">
        <v>Unspecified Grass</v>
      </c>
      <c r="AV270" t="str">
        <v>Unspecified Grass</v>
      </c>
      <c r="AW270" t="str">
        <v>Unspecified Grass</v>
      </c>
      <c r="AX270" t="str">
        <v>Unspecified Grass</v>
      </c>
      <c r="AY270" t="str">
        <v>Unspecified Grass</v>
      </c>
      <c r="AZ270" t="str">
        <v>Unspecified Grass</v>
      </c>
    </row>
    <row r="271" spans="1:52" x14ac:dyDescent="0.5">
      <c r="A271" s="760" t="s">
        <v>2332</v>
      </c>
      <c r="B271" t="s">
        <v>2313</v>
      </c>
      <c r="C271" t="s">
        <v>2314</v>
      </c>
      <c r="D271" t="s">
        <v>2333</v>
      </c>
      <c r="E271" t="s">
        <v>2333</v>
      </c>
      <c r="F271" t="s">
        <v>1565</v>
      </c>
      <c r="G271" t="s">
        <v>2333</v>
      </c>
      <c r="H271" t="s">
        <v>1427</v>
      </c>
      <c r="I271" t="s">
        <v>1427</v>
      </c>
      <c r="J271" t="str">
        <f t="shared" si="48"/>
        <v>b27.2</v>
      </c>
      <c r="K271" t="str">
        <f t="shared" si="43"/>
        <v>b41.2</v>
      </c>
      <c r="L271" t="str">
        <f t="shared" si="49"/>
        <v>b40.2</v>
      </c>
      <c r="P271" t="str">
        <v>Vanilla</v>
      </c>
      <c r="R271" t="str">
        <v>Unspecified Legume</v>
      </c>
      <c r="S271" t="str">
        <v>Unspecified Legume</v>
      </c>
      <c r="T271" t="str">
        <v>Unspecified Legume</v>
      </c>
      <c r="U271" t="str">
        <v>Unspecified Legume</v>
      </c>
      <c r="V271" t="str">
        <v>Unspecified Legume</v>
      </c>
      <c r="W271" t="str">
        <v>Unspecified Legume</v>
      </c>
      <c r="X271" t="str">
        <v>Unspecified Legume</v>
      </c>
      <c r="Y271" t="str">
        <v>Unspecified Legume</v>
      </c>
      <c r="Z271" t="str">
        <v>Unspecified Legume</v>
      </c>
      <c r="AA271" t="str">
        <v>Unspecified Legume</v>
      </c>
      <c r="AB271" t="str">
        <v>Unspecified Legume</v>
      </c>
      <c r="AC271" t="str">
        <v>Unspecified Legume</v>
      </c>
      <c r="AD271" t="str">
        <v>Unspecified Legume</v>
      </c>
      <c r="AE271" t="str">
        <v>Unspecified Legume</v>
      </c>
      <c r="AF271" t="str">
        <v>Unspecified Legume</v>
      </c>
      <c r="AG271" t="str">
        <v>Unspecified Legume</v>
      </c>
      <c r="AH271" t="str">
        <v>Unspecified Legume</v>
      </c>
      <c r="AI271" t="str">
        <v>Unspecified Legume</v>
      </c>
      <c r="AJ271" t="str">
        <v>Unspecified Legume</v>
      </c>
      <c r="AK271" t="str">
        <v>Unspecified Legume</v>
      </c>
      <c r="AL271" t="str">
        <v>Unspecified Legume</v>
      </c>
      <c r="AM271" t="str">
        <v>Unspecified Legume</v>
      </c>
      <c r="AN271" t="str">
        <v>Unspecified Legume</v>
      </c>
      <c r="AO271" t="str">
        <v>Unspecified Legume</v>
      </c>
      <c r="AP271" t="str">
        <v>Unspecified Legume</v>
      </c>
      <c r="AQ271" t="str">
        <v>Unspecified Legume</v>
      </c>
      <c r="AR271" t="str">
        <v>Unspecified Legume</v>
      </c>
      <c r="AS271" t="str">
        <v>Unspecified Legume</v>
      </c>
      <c r="AT271" t="str">
        <v>Unspecified Legume</v>
      </c>
      <c r="AU271" t="str">
        <v>Unspecified Legume</v>
      </c>
      <c r="AV271" t="str">
        <v>Unspecified Legume</v>
      </c>
      <c r="AW271" t="str">
        <v>Unspecified Legume</v>
      </c>
      <c r="AX271" t="str">
        <v>Unspecified Legume</v>
      </c>
      <c r="AY271" t="str">
        <v>Unspecified Legume</v>
      </c>
      <c r="AZ271" t="str">
        <v>Unspecified Legume</v>
      </c>
    </row>
    <row r="272" spans="1:52" x14ac:dyDescent="0.5">
      <c r="A272" s="760" t="s">
        <v>2334</v>
      </c>
      <c r="B272" t="s">
        <v>2313</v>
      </c>
      <c r="C272" t="s">
        <v>2314</v>
      </c>
      <c r="D272" t="s">
        <v>2335</v>
      </c>
      <c r="E272" t="s">
        <v>2335</v>
      </c>
      <c r="F272" t="s">
        <v>1565</v>
      </c>
      <c r="G272" t="s">
        <v>2335</v>
      </c>
      <c r="H272" t="s">
        <v>1427</v>
      </c>
      <c r="I272" t="s">
        <v>1427</v>
      </c>
      <c r="J272" t="str">
        <f t="shared" si="48"/>
        <v>b27.2</v>
      </c>
      <c r="K272" t="str">
        <f t="shared" si="43"/>
        <v>b41.2</v>
      </c>
      <c r="L272" t="str">
        <f t="shared" si="49"/>
        <v>b40.2</v>
      </c>
      <c r="P272" t="str">
        <v>Vegetables (Unspecified)</v>
      </c>
      <c r="R272" t="str">
        <v>Vanilla</v>
      </c>
      <c r="S272" t="str">
        <v>Vanilla</v>
      </c>
      <c r="T272" t="str">
        <v>Vanilla</v>
      </c>
      <c r="U272" t="str">
        <v>Vanilla</v>
      </c>
      <c r="V272" t="str">
        <v>Vanilla</v>
      </c>
      <c r="W272" t="str">
        <v>Vanilla</v>
      </c>
      <c r="X272" t="str">
        <v>Vanilla</v>
      </c>
      <c r="Y272" t="str">
        <v>Vanilla</v>
      </c>
      <c r="Z272" t="str">
        <v>Vanilla</v>
      </c>
      <c r="AA272" t="str">
        <v>Vanilla</v>
      </c>
      <c r="AB272" t="str">
        <v>Vanilla</v>
      </c>
      <c r="AC272" t="str">
        <v>Vanilla</v>
      </c>
      <c r="AD272" t="str">
        <v>Vanilla</v>
      </c>
      <c r="AE272" t="str">
        <v>Vanilla</v>
      </c>
      <c r="AF272" t="str">
        <v>Vanilla</v>
      </c>
      <c r="AG272" t="str">
        <v>Vanilla</v>
      </c>
      <c r="AH272" t="str">
        <v>Vanilla</v>
      </c>
      <c r="AI272" t="str">
        <v>Vanilla</v>
      </c>
      <c r="AJ272" t="str">
        <v>Vanilla</v>
      </c>
      <c r="AK272" t="str">
        <v>Vanilla</v>
      </c>
      <c r="AL272" t="str">
        <v>Vanilla</v>
      </c>
      <c r="AM272" t="str">
        <v>Vanilla</v>
      </c>
      <c r="AN272" t="str">
        <v>Vanilla</v>
      </c>
      <c r="AO272" t="str">
        <v>Vanilla</v>
      </c>
      <c r="AP272" t="str">
        <v>Vanilla</v>
      </c>
      <c r="AQ272" t="str">
        <v>Vanilla</v>
      </c>
      <c r="AR272" t="str">
        <v>Vanilla</v>
      </c>
      <c r="AS272" t="str">
        <v>Vanilla</v>
      </c>
      <c r="AT272" t="str">
        <v>Vanilla</v>
      </c>
      <c r="AU272" t="str">
        <v>Vanilla</v>
      </c>
      <c r="AV272" t="str">
        <v>Vanilla</v>
      </c>
      <c r="AW272" t="str">
        <v>Vanilla</v>
      </c>
      <c r="AX272" t="str">
        <v>Vanilla</v>
      </c>
      <c r="AY272" t="str">
        <v>Vanilla</v>
      </c>
      <c r="AZ272" t="str">
        <v>Vanilla</v>
      </c>
    </row>
    <row r="273" spans="1:52" x14ac:dyDescent="0.5">
      <c r="A273" s="760" t="s">
        <v>2336</v>
      </c>
      <c r="B273" t="s">
        <v>2313</v>
      </c>
      <c r="C273" t="s">
        <v>2314</v>
      </c>
      <c r="D273" t="s">
        <v>2337</v>
      </c>
      <c r="E273" t="s">
        <v>2337</v>
      </c>
      <c r="F273" t="s">
        <v>1565</v>
      </c>
      <c r="G273" t="s">
        <v>2337</v>
      </c>
      <c r="H273" t="s">
        <v>1427</v>
      </c>
      <c r="I273" t="s">
        <v>1427</v>
      </c>
      <c r="J273" t="str">
        <f t="shared" si="48"/>
        <v>b27.2</v>
      </c>
      <c r="K273" t="str">
        <f t="shared" si="43"/>
        <v>b41.2</v>
      </c>
      <c r="L273" t="str">
        <f t="shared" si="49"/>
        <v>b40.2</v>
      </c>
      <c r="P273" t="str">
        <v>Velvet Bean</v>
      </c>
      <c r="R273" t="str">
        <v>Vegetables (Unspecified)</v>
      </c>
      <c r="S273" t="str">
        <v>Vegetables (Unspecified)</v>
      </c>
      <c r="T273" t="str">
        <v>Vegetables (Unspecified)</v>
      </c>
      <c r="U273" t="str">
        <v>Vegetables (Unspecified)</v>
      </c>
      <c r="V273" t="str">
        <v>Vegetables (Unspecified)</v>
      </c>
      <c r="W273" t="str">
        <v>Vegetables (Unspecified)</v>
      </c>
      <c r="X273" t="str">
        <v>Vegetables (Unspecified)</v>
      </c>
      <c r="Y273" t="str">
        <v>Vegetables (Unspecified)</v>
      </c>
      <c r="Z273" t="str">
        <v>Vegetables (Unspecified)</v>
      </c>
      <c r="AA273" t="str">
        <v>Vegetables (Unspecified)</v>
      </c>
      <c r="AB273" t="str">
        <v>Vegetables (Unspecified)</v>
      </c>
      <c r="AC273" t="str">
        <v>Vegetables (Unspecified)</v>
      </c>
      <c r="AD273" t="str">
        <v>Vegetables (Unspecified)</v>
      </c>
      <c r="AE273" t="str">
        <v>Vegetables (Unspecified)</v>
      </c>
      <c r="AF273" t="str">
        <v>Vegetables (Unspecified)</v>
      </c>
      <c r="AG273" t="str">
        <v>Vegetables (Unspecified)</v>
      </c>
      <c r="AH273" t="str">
        <v>Vegetables (Unspecified)</v>
      </c>
      <c r="AI273" t="str">
        <v>Vegetables (Unspecified)</v>
      </c>
      <c r="AJ273" t="str">
        <v>Vegetables (Unspecified)</v>
      </c>
      <c r="AK273" t="str">
        <v>Vegetables (Unspecified)</v>
      </c>
      <c r="AL273" t="str">
        <v>Vegetables (Unspecified)</v>
      </c>
      <c r="AM273" t="str">
        <v>Vegetables (Unspecified)</v>
      </c>
      <c r="AN273" t="str">
        <v>Vegetables (Unspecified)</v>
      </c>
      <c r="AO273" t="str">
        <v>Vegetables (Unspecified)</v>
      </c>
      <c r="AP273" t="str">
        <v>Vegetables (Unspecified)</v>
      </c>
      <c r="AQ273" t="str">
        <v>Vegetables (Unspecified)</v>
      </c>
      <c r="AR273" t="str">
        <v>Vegetables (Unspecified)</v>
      </c>
      <c r="AS273" t="str">
        <v>Vegetables (Unspecified)</v>
      </c>
      <c r="AT273" t="str">
        <v>Vegetables (Unspecified)</v>
      </c>
      <c r="AU273" t="str">
        <v>Vegetables (Unspecified)</v>
      </c>
      <c r="AV273" t="str">
        <v>Vegetables (Unspecified)</v>
      </c>
      <c r="AW273" t="str">
        <v>Vegetables (Unspecified)</v>
      </c>
      <c r="AX273" t="str">
        <v>Vegetables (Unspecified)</v>
      </c>
      <c r="AY273" t="str">
        <v>Vegetables (Unspecified)</v>
      </c>
      <c r="AZ273" t="str">
        <v>Vegetables (Unspecified)</v>
      </c>
    </row>
    <row r="274" spans="1:52" x14ac:dyDescent="0.5">
      <c r="A274" s="760" t="s">
        <v>2338</v>
      </c>
      <c r="B274" t="s">
        <v>2313</v>
      </c>
      <c r="C274" t="s">
        <v>2314</v>
      </c>
      <c r="D274" t="s">
        <v>2339</v>
      </c>
      <c r="E274" t="s">
        <v>2339</v>
      </c>
      <c r="F274" t="s">
        <v>1565</v>
      </c>
      <c r="G274" t="s">
        <v>2339</v>
      </c>
      <c r="H274" t="s">
        <v>1437</v>
      </c>
      <c r="I274" t="s">
        <v>1427</v>
      </c>
      <c r="J274" t="str">
        <f t="shared" si="48"/>
        <v>b27.1</v>
      </c>
      <c r="K274" t="str">
        <f t="shared" si="43"/>
        <v>b41.1</v>
      </c>
      <c r="L274" t="str">
        <f t="shared" si="49"/>
        <v>b40.1</v>
      </c>
      <c r="P274" t="str">
        <v>Vetiver</v>
      </c>
      <c r="R274" t="str">
        <v>Velvet Bean</v>
      </c>
      <c r="S274" t="str">
        <v>Velvet Bean</v>
      </c>
      <c r="T274" t="str">
        <v>Velvet Bean</v>
      </c>
      <c r="U274" t="str">
        <v>Velvet Bean</v>
      </c>
      <c r="V274" t="str">
        <v>Velvet Bean</v>
      </c>
      <c r="W274" t="str">
        <v>Velvet Bean</v>
      </c>
      <c r="X274" t="str">
        <v>Velvet Bean</v>
      </c>
      <c r="Y274" t="str">
        <v>Velvet Bean</v>
      </c>
      <c r="Z274" t="str">
        <v>Velvet Bean</v>
      </c>
      <c r="AA274" t="str">
        <v>Velvet Bean</v>
      </c>
      <c r="AB274" t="str">
        <v>Velvet Bean</v>
      </c>
      <c r="AC274" t="str">
        <v>Velvet Bean</v>
      </c>
      <c r="AD274" t="str">
        <v>Velvet Bean</v>
      </c>
      <c r="AE274" t="str">
        <v>Velvet Bean</v>
      </c>
      <c r="AF274" t="str">
        <v>Velvet Bean</v>
      </c>
      <c r="AG274" t="str">
        <v>Velvet Bean</v>
      </c>
      <c r="AH274" t="str">
        <v>Velvet Bean</v>
      </c>
      <c r="AI274" t="str">
        <v>Velvet Bean</v>
      </c>
      <c r="AJ274" t="str">
        <v>Velvet Bean</v>
      </c>
      <c r="AK274" t="str">
        <v>Velvet Bean</v>
      </c>
      <c r="AL274" t="str">
        <v>Velvet Bean</v>
      </c>
      <c r="AM274" t="str">
        <v>Velvet Bean</v>
      </c>
      <c r="AN274" t="str">
        <v>Velvet Bean</v>
      </c>
      <c r="AO274" t="str">
        <v>Velvet Bean</v>
      </c>
      <c r="AP274" t="str">
        <v>Velvet Bean</v>
      </c>
      <c r="AQ274" t="str">
        <v>Velvet Bean</v>
      </c>
      <c r="AR274" t="str">
        <v>Velvet Bean</v>
      </c>
      <c r="AS274" t="str">
        <v>Velvet Bean</v>
      </c>
      <c r="AT274" t="str">
        <v>Velvet Bean</v>
      </c>
      <c r="AU274" t="str">
        <v>Velvet Bean</v>
      </c>
      <c r="AV274" t="str">
        <v>Velvet Bean</v>
      </c>
      <c r="AW274" t="str">
        <v>Velvet Bean</v>
      </c>
      <c r="AX274" t="str">
        <v>Velvet Bean</v>
      </c>
      <c r="AY274" t="str">
        <v>Velvet Bean</v>
      </c>
      <c r="AZ274" t="str">
        <v>Velvet Bean</v>
      </c>
    </row>
    <row r="275" spans="1:52" x14ac:dyDescent="0.5">
      <c r="A275" s="760" t="s">
        <v>2340</v>
      </c>
      <c r="B275" t="s">
        <v>2313</v>
      </c>
      <c r="C275" t="s">
        <v>2314</v>
      </c>
      <c r="D275" t="s">
        <v>2341</v>
      </c>
      <c r="E275" t="s">
        <v>2341</v>
      </c>
      <c r="F275" t="s">
        <v>1565</v>
      </c>
      <c r="G275" t="s">
        <v>2341</v>
      </c>
      <c r="H275" t="s">
        <v>1427</v>
      </c>
      <c r="I275" t="s">
        <v>1427</v>
      </c>
      <c r="J275" t="str">
        <f t="shared" si="48"/>
        <v>b27.2</v>
      </c>
      <c r="K275" t="str">
        <f t="shared" si="43"/>
        <v>b41.2</v>
      </c>
      <c r="L275" t="str">
        <f t="shared" si="49"/>
        <v>b40.2</v>
      </c>
      <c r="P275" t="str">
        <v>Vetiver Grass</v>
      </c>
      <c r="R275" t="str">
        <v>Vetiver</v>
      </c>
      <c r="S275" t="str">
        <v>Vetiver</v>
      </c>
      <c r="T275" t="str">
        <v>Vetiver</v>
      </c>
      <c r="U275" t="str">
        <v>Vetiver</v>
      </c>
      <c r="V275" t="str">
        <v>Vetiver</v>
      </c>
      <c r="W275" t="str">
        <v>Vetiver</v>
      </c>
      <c r="X275" t="str">
        <v>Vetiver</v>
      </c>
      <c r="Y275" t="str">
        <v>Vetiver</v>
      </c>
      <c r="Z275" t="str">
        <v>Vetiver</v>
      </c>
      <c r="AA275" t="str">
        <v>Vetiver</v>
      </c>
      <c r="AB275" t="str">
        <v>Vetiver</v>
      </c>
      <c r="AC275" t="str">
        <v>Vetiver</v>
      </c>
      <c r="AD275" t="str">
        <v>Vetiver</v>
      </c>
      <c r="AE275" t="str">
        <v>Vetiver</v>
      </c>
      <c r="AF275" t="str">
        <v>Vetiver</v>
      </c>
      <c r="AG275" t="str">
        <v>Vetiver</v>
      </c>
      <c r="AH275" t="str">
        <v>Vetiver</v>
      </c>
      <c r="AI275" t="str">
        <v>Vetiver</v>
      </c>
      <c r="AJ275" t="str">
        <v>Vetiver</v>
      </c>
      <c r="AK275" t="str">
        <v>Vetiver</v>
      </c>
      <c r="AL275" t="str">
        <v>Vetiver</v>
      </c>
      <c r="AM275" t="str">
        <v>Vetiver</v>
      </c>
      <c r="AN275" t="str">
        <v>Vetiver</v>
      </c>
      <c r="AO275" t="str">
        <v>Vetiver</v>
      </c>
      <c r="AP275" t="str">
        <v>Vetiver</v>
      </c>
      <c r="AQ275" t="str">
        <v>Vetiver</v>
      </c>
      <c r="AR275" t="str">
        <v>Vetiver</v>
      </c>
      <c r="AS275" t="str">
        <v>Vetiver</v>
      </c>
      <c r="AT275" t="str">
        <v>Vetiver</v>
      </c>
      <c r="AU275" t="str">
        <v>Vetiver</v>
      </c>
      <c r="AV275" t="str">
        <v>Vetiver</v>
      </c>
      <c r="AW275" t="str">
        <v>Vetiver</v>
      </c>
      <c r="AX275" t="str">
        <v>Vetiver</v>
      </c>
      <c r="AY275" t="str">
        <v>Vetiver</v>
      </c>
      <c r="AZ275" t="str">
        <v>Vetiver</v>
      </c>
    </row>
    <row r="276" spans="1:52" x14ac:dyDescent="0.5">
      <c r="A276" s="760" t="s">
        <v>2342</v>
      </c>
      <c r="B276" t="s">
        <v>2313</v>
      </c>
      <c r="C276" t="s">
        <v>2314</v>
      </c>
      <c r="D276" t="s">
        <v>2343</v>
      </c>
      <c r="E276" t="s">
        <v>2343</v>
      </c>
      <c r="F276" t="s">
        <v>1565</v>
      </c>
      <c r="G276" t="s">
        <v>2343</v>
      </c>
      <c r="H276" t="s">
        <v>1427</v>
      </c>
      <c r="I276" t="s">
        <v>1427</v>
      </c>
      <c r="J276" t="str">
        <f t="shared" si="48"/>
        <v>b27.2</v>
      </c>
      <c r="K276" t="str">
        <f t="shared" si="43"/>
        <v>b41.2</v>
      </c>
      <c r="L276" t="str">
        <f t="shared" si="49"/>
        <v>b40.2</v>
      </c>
      <c r="P276" t="str">
        <v>Walnut</v>
      </c>
      <c r="R276" t="str">
        <v>Vetiver Grass</v>
      </c>
      <c r="S276" t="str">
        <v>Vetiver Grass</v>
      </c>
      <c r="T276" t="str">
        <v>Vetiver Grass</v>
      </c>
      <c r="U276" t="str">
        <v>Vetiver Grass</v>
      </c>
      <c r="V276" t="str">
        <v>Vetiver Grass</v>
      </c>
      <c r="W276" t="str">
        <v>Vetiver Grass</v>
      </c>
      <c r="X276" t="str">
        <v>Vetiver Grass</v>
      </c>
      <c r="Y276" t="str">
        <v>Vetiver Grass</v>
      </c>
      <c r="Z276" t="str">
        <v>Vetiver Grass</v>
      </c>
      <c r="AA276" t="str">
        <v>Vetiver Grass</v>
      </c>
      <c r="AB276" t="str">
        <v>Vetiver Grass</v>
      </c>
      <c r="AC276" t="str">
        <v>Vetiver Grass</v>
      </c>
      <c r="AD276" t="str">
        <v>Vetiver Grass</v>
      </c>
      <c r="AE276" t="str">
        <v>Vetiver Grass</v>
      </c>
      <c r="AF276" t="str">
        <v>Vetiver Grass</v>
      </c>
      <c r="AG276" t="str">
        <v>Vetiver Grass</v>
      </c>
      <c r="AH276" t="str">
        <v>Vetiver Grass</v>
      </c>
      <c r="AI276" t="str">
        <v>Vetiver Grass</v>
      </c>
      <c r="AJ276" t="str">
        <v>Vetiver Grass</v>
      </c>
      <c r="AK276" t="str">
        <v>Vetiver Grass</v>
      </c>
      <c r="AL276" t="str">
        <v>Vetiver Grass</v>
      </c>
      <c r="AM276" t="str">
        <v>Vetiver Grass</v>
      </c>
      <c r="AN276" t="str">
        <v>Vetiver Grass</v>
      </c>
      <c r="AO276" t="str">
        <v>Vetiver Grass</v>
      </c>
      <c r="AP276" t="str">
        <v>Vetiver Grass</v>
      </c>
      <c r="AQ276" t="str">
        <v>Vetiver Grass</v>
      </c>
      <c r="AR276" t="str">
        <v>Vetiver Grass</v>
      </c>
      <c r="AS276" t="str">
        <v>Vetiver Grass</v>
      </c>
      <c r="AT276" t="str">
        <v>Vetiver Grass</v>
      </c>
      <c r="AU276" t="str">
        <v>Vetiver Grass</v>
      </c>
      <c r="AV276" t="str">
        <v>Vetiver Grass</v>
      </c>
      <c r="AW276" t="str">
        <v>Vetiver Grass</v>
      </c>
      <c r="AX276" t="str">
        <v>Vetiver Grass</v>
      </c>
      <c r="AY276" t="str">
        <v>Vetiver Grass</v>
      </c>
      <c r="AZ276" t="str">
        <v>Vetiver Grass</v>
      </c>
    </row>
    <row r="277" spans="1:52" x14ac:dyDescent="0.5">
      <c r="A277" s="760" t="s">
        <v>2344</v>
      </c>
      <c r="B277" t="s">
        <v>2313</v>
      </c>
      <c r="C277" t="s">
        <v>2314</v>
      </c>
      <c r="D277" t="s">
        <v>2345</v>
      </c>
      <c r="E277" t="s">
        <v>2345</v>
      </c>
      <c r="F277" t="s">
        <v>1565</v>
      </c>
      <c r="G277" t="s">
        <v>2345</v>
      </c>
      <c r="H277" t="s">
        <v>1427</v>
      </c>
      <c r="I277" t="s">
        <v>1427</v>
      </c>
      <c r="J277" t="str">
        <f t="shared" si="48"/>
        <v>b27.2</v>
      </c>
      <c r="K277" t="str">
        <f t="shared" si="43"/>
        <v>b41.2</v>
      </c>
      <c r="L277" t="str">
        <f t="shared" si="49"/>
        <v>b40.2</v>
      </c>
      <c r="P277" t="str">
        <v>Waterleaf</v>
      </c>
      <c r="R277" t="str">
        <v>Walnut</v>
      </c>
      <c r="S277" t="str">
        <v>Walnut</v>
      </c>
      <c r="T277" t="str">
        <v>Walnut</v>
      </c>
      <c r="U277" t="str">
        <v>Walnut</v>
      </c>
      <c r="V277" t="str">
        <v>Walnut</v>
      </c>
      <c r="W277" t="str">
        <v>Walnut</v>
      </c>
      <c r="X277" t="str">
        <v>Walnut</v>
      </c>
      <c r="Y277" t="str">
        <v>Walnut</v>
      </c>
      <c r="Z277" t="str">
        <v>Walnut</v>
      </c>
      <c r="AA277" t="str">
        <v>Walnut</v>
      </c>
      <c r="AB277" t="str">
        <v>Walnut</v>
      </c>
      <c r="AC277" t="str">
        <v>Walnut</v>
      </c>
      <c r="AD277" t="str">
        <v>Walnut</v>
      </c>
      <c r="AE277" t="str">
        <v>Walnut</v>
      </c>
      <c r="AF277" t="str">
        <v>Walnut</v>
      </c>
      <c r="AG277" t="str">
        <v>Walnut</v>
      </c>
      <c r="AH277" t="str">
        <v>Walnut</v>
      </c>
      <c r="AI277" t="str">
        <v>Walnut</v>
      </c>
      <c r="AJ277" t="str">
        <v>Walnut</v>
      </c>
      <c r="AK277" t="str">
        <v>Walnut</v>
      </c>
      <c r="AL277" t="str">
        <v>Walnut</v>
      </c>
      <c r="AM277" t="str">
        <v>Walnut</v>
      </c>
      <c r="AN277" t="str">
        <v>Walnut</v>
      </c>
      <c r="AO277" t="str">
        <v>Walnut</v>
      </c>
      <c r="AP277" t="str">
        <v>Walnut</v>
      </c>
      <c r="AQ277" t="str">
        <v>Walnut</v>
      </c>
      <c r="AR277" t="str">
        <v>Walnut</v>
      </c>
      <c r="AS277" t="str">
        <v>Walnut</v>
      </c>
      <c r="AT277" t="str">
        <v>Walnut</v>
      </c>
      <c r="AU277" t="str">
        <v>Walnut</v>
      </c>
      <c r="AV277" t="str">
        <v>Walnut</v>
      </c>
      <c r="AW277" t="str">
        <v>Walnut</v>
      </c>
      <c r="AX277" t="str">
        <v>Walnut</v>
      </c>
      <c r="AY277" t="str">
        <v>Walnut</v>
      </c>
      <c r="AZ277" t="str">
        <v>Walnut</v>
      </c>
    </row>
    <row r="278" spans="1:52" x14ac:dyDescent="0.5">
      <c r="A278" s="760" t="s">
        <v>2346</v>
      </c>
      <c r="B278" t="s">
        <v>2313</v>
      </c>
      <c r="C278" t="s">
        <v>2314</v>
      </c>
      <c r="D278" t="s">
        <v>2347</v>
      </c>
      <c r="E278" t="s">
        <v>2347</v>
      </c>
      <c r="F278" t="s">
        <v>1565</v>
      </c>
      <c r="G278" t="s">
        <v>2347</v>
      </c>
      <c r="H278" t="s">
        <v>1427</v>
      </c>
      <c r="I278" t="s">
        <v>1427</v>
      </c>
      <c r="J278" t="str">
        <f t="shared" si="48"/>
        <v>b27.2</v>
      </c>
      <c r="K278" t="str">
        <f t="shared" si="43"/>
        <v>b41.2</v>
      </c>
      <c r="L278" t="str">
        <f t="shared" si="49"/>
        <v>b40.2</v>
      </c>
      <c r="P278" t="str">
        <v>Watermelon</v>
      </c>
      <c r="R278" t="str">
        <v>Waterleaf</v>
      </c>
      <c r="S278" t="str">
        <v>Waterleaf</v>
      </c>
      <c r="T278" t="str">
        <v>Waterleaf</v>
      </c>
      <c r="U278" t="str">
        <v>Waterleaf</v>
      </c>
      <c r="V278" t="str">
        <v>Waterleaf</v>
      </c>
      <c r="W278" t="str">
        <v>Waterleaf</v>
      </c>
      <c r="X278" t="str">
        <v>Waterleaf</v>
      </c>
      <c r="Y278" t="str">
        <v>Waterleaf</v>
      </c>
      <c r="Z278" t="str">
        <v>Waterleaf</v>
      </c>
      <c r="AA278" t="str">
        <v>Waterleaf</v>
      </c>
      <c r="AB278" t="str">
        <v>Waterleaf</v>
      </c>
      <c r="AC278" t="str">
        <v>Waterleaf</v>
      </c>
      <c r="AD278" t="str">
        <v>Waterleaf</v>
      </c>
      <c r="AE278" t="str">
        <v>Waterleaf</v>
      </c>
      <c r="AF278" t="str">
        <v>Waterleaf</v>
      </c>
      <c r="AG278" t="str">
        <v>Waterleaf</v>
      </c>
      <c r="AH278" t="str">
        <v>Waterleaf</v>
      </c>
      <c r="AI278" t="str">
        <v>Waterleaf</v>
      </c>
      <c r="AJ278" t="str">
        <v>Waterleaf</v>
      </c>
      <c r="AK278" t="str">
        <v>Waterleaf</v>
      </c>
      <c r="AL278" t="str">
        <v>Waterleaf</v>
      </c>
      <c r="AM278" t="str">
        <v>Waterleaf</v>
      </c>
      <c r="AN278" t="str">
        <v>Waterleaf</v>
      </c>
      <c r="AO278" t="str">
        <v>Waterleaf</v>
      </c>
      <c r="AP278" t="str">
        <v>Waterleaf</v>
      </c>
      <c r="AQ278" t="str">
        <v>Waterleaf</v>
      </c>
      <c r="AR278" t="str">
        <v>Waterleaf</v>
      </c>
      <c r="AS278" t="str">
        <v>Waterleaf</v>
      </c>
      <c r="AT278" t="str">
        <v>Waterleaf</v>
      </c>
      <c r="AU278" t="str">
        <v>Waterleaf</v>
      </c>
      <c r="AV278" t="str">
        <v>Waterleaf</v>
      </c>
      <c r="AW278" t="str">
        <v>Waterleaf</v>
      </c>
      <c r="AX278" t="str">
        <v>Waterleaf</v>
      </c>
      <c r="AY278" t="str">
        <v>Waterleaf</v>
      </c>
      <c r="AZ278" t="str">
        <v>Waterleaf</v>
      </c>
    </row>
    <row r="279" spans="1:52" x14ac:dyDescent="0.5">
      <c r="A279" s="760" t="s">
        <v>2348</v>
      </c>
      <c r="B279" t="s">
        <v>2313</v>
      </c>
      <c r="C279" t="s">
        <v>2314</v>
      </c>
      <c r="D279" t="s">
        <v>2349</v>
      </c>
      <c r="E279" t="s">
        <v>2349</v>
      </c>
      <c r="F279" t="s">
        <v>1565</v>
      </c>
      <c r="G279" t="s">
        <v>2349</v>
      </c>
      <c r="H279" t="s">
        <v>1427</v>
      </c>
      <c r="I279" t="s">
        <v>1427</v>
      </c>
      <c r="J279" t="str">
        <f t="shared" si="48"/>
        <v>b27.2</v>
      </c>
      <c r="K279" t="str">
        <f t="shared" si="43"/>
        <v>b41.2</v>
      </c>
      <c r="L279" t="str">
        <f t="shared" si="49"/>
        <v>b40.2</v>
      </c>
      <c r="P279" t="str">
        <v>Westerwold Ryegrass</v>
      </c>
      <c r="R279" t="str">
        <v>Watermelon</v>
      </c>
      <c r="S279" t="str">
        <v>Watermelon</v>
      </c>
      <c r="T279" t="str">
        <v>Watermelon</v>
      </c>
      <c r="U279" t="str">
        <v>Watermelon</v>
      </c>
      <c r="V279" t="str">
        <v>Watermelon</v>
      </c>
      <c r="W279" t="str">
        <v>Watermelon</v>
      </c>
      <c r="X279" t="str">
        <v>Watermelon</v>
      </c>
      <c r="Y279" t="str">
        <v>Watermelon</v>
      </c>
      <c r="Z279" t="str">
        <v>Watermelon</v>
      </c>
      <c r="AA279" t="str">
        <v>Watermelon</v>
      </c>
      <c r="AB279" t="str">
        <v>Watermelon</v>
      </c>
      <c r="AC279" t="str">
        <v>Watermelon</v>
      </c>
      <c r="AD279" t="str">
        <v>Watermelon</v>
      </c>
      <c r="AE279" t="str">
        <v>Watermelon</v>
      </c>
      <c r="AF279" t="str">
        <v>Watermelon</v>
      </c>
      <c r="AG279" t="str">
        <v>Watermelon</v>
      </c>
      <c r="AH279" t="str">
        <v>Watermelon</v>
      </c>
      <c r="AI279" t="str">
        <v>Watermelon</v>
      </c>
      <c r="AJ279" t="str">
        <v>Watermelon</v>
      </c>
      <c r="AK279" t="str">
        <v>Watermelon</v>
      </c>
      <c r="AL279" t="str">
        <v>Watermelon</v>
      </c>
      <c r="AM279" t="str">
        <v>Watermelon</v>
      </c>
      <c r="AN279" t="str">
        <v>Watermelon</v>
      </c>
      <c r="AO279" t="str">
        <v>Watermelon</v>
      </c>
      <c r="AP279" t="str">
        <v>Watermelon</v>
      </c>
      <c r="AQ279" t="str">
        <v>Watermelon</v>
      </c>
      <c r="AR279" t="str">
        <v>Watermelon</v>
      </c>
      <c r="AS279" t="str">
        <v>Watermelon</v>
      </c>
      <c r="AT279" t="str">
        <v>Watermelon</v>
      </c>
      <c r="AU279" t="str">
        <v>Watermelon</v>
      </c>
      <c r="AV279" t="str">
        <v>Watermelon</v>
      </c>
      <c r="AW279" t="str">
        <v>Watermelon</v>
      </c>
      <c r="AX279" t="str">
        <v>Watermelon</v>
      </c>
      <c r="AY279" t="str">
        <v>Watermelon</v>
      </c>
      <c r="AZ279" t="str">
        <v>Watermelon</v>
      </c>
    </row>
    <row r="280" spans="1:52" x14ac:dyDescent="0.5">
      <c r="A280" s="760" t="s">
        <v>2350</v>
      </c>
      <c r="B280" t="s">
        <v>2313</v>
      </c>
      <c r="C280" t="s">
        <v>2314</v>
      </c>
      <c r="D280" t="s">
        <v>2351</v>
      </c>
      <c r="E280" t="s">
        <v>2351</v>
      </c>
      <c r="F280" t="s">
        <v>1565</v>
      </c>
      <c r="G280" t="s">
        <v>2351</v>
      </c>
      <c r="H280" t="s">
        <v>1427</v>
      </c>
      <c r="I280" t="s">
        <v>1427</v>
      </c>
      <c r="J280" t="str">
        <f t="shared" si="48"/>
        <v>b27.2</v>
      </c>
      <c r="K280" t="str">
        <f t="shared" si="43"/>
        <v>b41.2</v>
      </c>
      <c r="L280" t="str">
        <f t="shared" si="49"/>
        <v>b40.2</v>
      </c>
      <c r="P280" t="str">
        <v>Wheat</v>
      </c>
      <c r="R280" t="str">
        <v>Westerwold Ryegrass</v>
      </c>
      <c r="S280" t="str">
        <v>Westerwold Ryegrass</v>
      </c>
      <c r="T280" t="str">
        <v>Westerwold Ryegrass</v>
      </c>
      <c r="U280" t="str">
        <v>Westerwold Ryegrass</v>
      </c>
      <c r="V280" t="str">
        <v>Westerwold Ryegrass</v>
      </c>
      <c r="W280" t="str">
        <v>Westerwold Ryegrass</v>
      </c>
      <c r="X280" t="str">
        <v>Westerwold Ryegrass</v>
      </c>
      <c r="Y280" t="str">
        <v>Westerwold Ryegrass</v>
      </c>
      <c r="Z280" t="str">
        <v>Westerwold Ryegrass</v>
      </c>
      <c r="AA280" t="str">
        <v>Westerwold Ryegrass</v>
      </c>
      <c r="AB280" t="str">
        <v>Westerwold Ryegrass</v>
      </c>
      <c r="AC280" t="str">
        <v>Westerwold Ryegrass</v>
      </c>
      <c r="AD280" t="str">
        <v>Westerwold Ryegrass</v>
      </c>
      <c r="AE280" t="str">
        <v>Westerwold Ryegrass</v>
      </c>
      <c r="AF280" t="str">
        <v>Westerwold Ryegrass</v>
      </c>
      <c r="AG280" t="str">
        <v>Westerwold Ryegrass</v>
      </c>
      <c r="AH280" t="str">
        <v>Westerwold Ryegrass</v>
      </c>
      <c r="AI280" t="str">
        <v>Westerwold Ryegrass</v>
      </c>
      <c r="AJ280" t="str">
        <v>Westerwold Ryegrass</v>
      </c>
      <c r="AK280" t="str">
        <v>Westerwold Ryegrass</v>
      </c>
      <c r="AL280" t="str">
        <v>Westerwold Ryegrass</v>
      </c>
      <c r="AM280" t="str">
        <v>Westerwold Ryegrass</v>
      </c>
      <c r="AN280" t="str">
        <v>Westerwold Ryegrass</v>
      </c>
      <c r="AO280" t="str">
        <v>Westerwold Ryegrass</v>
      </c>
      <c r="AP280" t="str">
        <v>Westerwold Ryegrass</v>
      </c>
      <c r="AQ280" t="str">
        <v>Westerwold Ryegrass</v>
      </c>
      <c r="AR280" t="str">
        <v>Westerwold Ryegrass</v>
      </c>
      <c r="AS280" t="str">
        <v>Westerwold Ryegrass</v>
      </c>
      <c r="AT280" t="str">
        <v>Westerwold Ryegrass</v>
      </c>
      <c r="AU280" t="str">
        <v>Westerwold Ryegrass</v>
      </c>
      <c r="AV280" t="str">
        <v>Westerwold Ryegrass</v>
      </c>
      <c r="AW280" t="str">
        <v>Westerwold Ryegrass</v>
      </c>
      <c r="AX280" t="str">
        <v>Westerwold Ryegrass</v>
      </c>
      <c r="AY280" t="str">
        <v>Westerwold Ryegrass</v>
      </c>
      <c r="AZ280" t="str">
        <v>Westerwold Ryegrass</v>
      </c>
    </row>
    <row r="281" spans="1:52" x14ac:dyDescent="0.5">
      <c r="A281" s="760" t="s">
        <v>2352</v>
      </c>
      <c r="B281" t="s">
        <v>2313</v>
      </c>
      <c r="C281" t="s">
        <v>2314</v>
      </c>
      <c r="D281" t="s">
        <v>2353</v>
      </c>
      <c r="E281" t="s">
        <v>2353</v>
      </c>
      <c r="F281" t="s">
        <v>1565</v>
      </c>
      <c r="G281" t="s">
        <v>2353</v>
      </c>
      <c r="H281" t="s">
        <v>1427</v>
      </c>
      <c r="I281" t="s">
        <v>1427</v>
      </c>
      <c r="J281" t="str">
        <f t="shared" si="48"/>
        <v>b27.2</v>
      </c>
      <c r="K281" t="str">
        <f t="shared" si="43"/>
        <v>b41.2</v>
      </c>
      <c r="L281" t="str">
        <f t="shared" si="49"/>
        <v>b40.2</v>
      </c>
      <c r="P281" t="str">
        <v>Yam</v>
      </c>
      <c r="R281" t="str">
        <v>Wheat</v>
      </c>
      <c r="S281" t="str">
        <v>Wheat</v>
      </c>
      <c r="T281" t="str">
        <v>Wheat</v>
      </c>
      <c r="U281" t="str">
        <v>Wheat</v>
      </c>
      <c r="V281" t="str">
        <v>Wheat</v>
      </c>
      <c r="W281" t="str">
        <v>Wheat</v>
      </c>
      <c r="X281" t="str">
        <v>Wheat</v>
      </c>
      <c r="Y281" t="str">
        <v>Wheat</v>
      </c>
      <c r="Z281" t="str">
        <v>Wheat</v>
      </c>
      <c r="AA281" t="str">
        <v>Wheat</v>
      </c>
      <c r="AB281" t="str">
        <v>Wheat</v>
      </c>
      <c r="AC281" t="str">
        <v>Wheat</v>
      </c>
      <c r="AD281" t="str">
        <v>Wheat</v>
      </c>
      <c r="AE281" t="str">
        <v>Wheat</v>
      </c>
      <c r="AF281" t="str">
        <v>Wheat</v>
      </c>
      <c r="AG281" t="str">
        <v>Wheat</v>
      </c>
      <c r="AH281" t="str">
        <v>Wheat</v>
      </c>
      <c r="AI281" t="str">
        <v>Wheat</v>
      </c>
      <c r="AJ281" t="str">
        <v>Wheat</v>
      </c>
      <c r="AK281" t="str">
        <v>Wheat</v>
      </c>
      <c r="AL281" t="str">
        <v>Wheat</v>
      </c>
      <c r="AM281" t="str">
        <v>Wheat</v>
      </c>
      <c r="AN281" t="str">
        <v>Wheat</v>
      </c>
      <c r="AO281" t="str">
        <v>Wheat</v>
      </c>
      <c r="AP281" t="str">
        <v>Wheat</v>
      </c>
      <c r="AQ281" t="str">
        <v>Wheat</v>
      </c>
      <c r="AR281" t="str">
        <v>Wheat</v>
      </c>
      <c r="AS281" t="str">
        <v>Wheat</v>
      </c>
      <c r="AT281" t="str">
        <v>Wheat</v>
      </c>
      <c r="AU281" t="str">
        <v>Wheat</v>
      </c>
      <c r="AV281" t="str">
        <v>Wheat</v>
      </c>
      <c r="AW281" t="str">
        <v>Wheat</v>
      </c>
      <c r="AX281" t="str">
        <v>Wheat</v>
      </c>
      <c r="AY281" t="str">
        <v>Wheat</v>
      </c>
      <c r="AZ281" t="str">
        <v>Wheat</v>
      </c>
    </row>
    <row r="282" spans="1:52" x14ac:dyDescent="0.5">
      <c r="A282" s="760" t="s">
        <v>2354</v>
      </c>
      <c r="B282" t="s">
        <v>1422</v>
      </c>
      <c r="C282" t="s">
        <v>1562</v>
      </c>
      <c r="D282" t="s">
        <v>2355</v>
      </c>
      <c r="E282" t="s">
        <v>2355</v>
      </c>
      <c r="F282" t="s">
        <v>1565</v>
      </c>
      <c r="G282" t="s">
        <v>2356</v>
      </c>
      <c r="H282" t="s">
        <v>1427</v>
      </c>
      <c r="I282" t="s">
        <v>1427</v>
      </c>
      <c r="J282" t="str">
        <f t="shared" ref="J282" si="50">IF(H282="NA","NA",IF(I282="Yes",IF(H282="Yes","a16.1",IF(H282="No","a17.1","a15.1")),IF(H282="Yes","b27.1",IF(H282="No","b27.2","b27"))))</f>
        <v>b27.2</v>
      </c>
      <c r="K282" t="str">
        <f t="shared" si="43"/>
        <v>b41.2</v>
      </c>
      <c r="L282" t="str">
        <f t="shared" ref="L282" si="51">IF(H282="NA","NA",IF(I282="Yes",IF(H282="Yes","a16",IF(H282="No","a17","a15")),IF(H282="Yes","b40.1",IF(H282="No","b40.2","b40"))))</f>
        <v>b40.2</v>
      </c>
      <c r="P282" t="str">
        <v>Yerba Mate</v>
      </c>
      <c r="R282" t="str">
        <v>Yam</v>
      </c>
      <c r="S282" t="str">
        <v>Yam</v>
      </c>
      <c r="T282" t="str">
        <v>Yam</v>
      </c>
      <c r="U282" t="str">
        <v>Yam</v>
      </c>
      <c r="V282" t="str">
        <v>Yam</v>
      </c>
      <c r="W282" t="str">
        <v>Yam</v>
      </c>
      <c r="X282" t="str">
        <v>Yam</v>
      </c>
      <c r="Y282" t="str">
        <v>Yam</v>
      </c>
      <c r="Z282" t="str">
        <v>Yam</v>
      </c>
      <c r="AA282" t="str">
        <v>Yam</v>
      </c>
      <c r="AB282" t="str">
        <v>Yam</v>
      </c>
      <c r="AC282" t="str">
        <v>Yam</v>
      </c>
      <c r="AD282" t="str">
        <v>Yam</v>
      </c>
      <c r="AE282" t="str">
        <v>Yam</v>
      </c>
      <c r="AF282" t="str">
        <v>Yam</v>
      </c>
      <c r="AG282" t="str">
        <v>Yam</v>
      </c>
      <c r="AH282" t="str">
        <v>Yam</v>
      </c>
      <c r="AI282" t="str">
        <v>Yam</v>
      </c>
      <c r="AJ282" t="str">
        <v>Yam</v>
      </c>
      <c r="AK282" t="str">
        <v>Yam</v>
      </c>
      <c r="AL282" t="str">
        <v>Yam</v>
      </c>
      <c r="AM282" t="str">
        <v>Yam</v>
      </c>
      <c r="AN282" t="str">
        <v>Yam</v>
      </c>
      <c r="AO282" t="str">
        <v>Yam</v>
      </c>
      <c r="AP282" t="str">
        <v>Yam</v>
      </c>
      <c r="AQ282" t="str">
        <v>Yam</v>
      </c>
      <c r="AR282" t="str">
        <v>Yam</v>
      </c>
      <c r="AS282" t="str">
        <v>Yam</v>
      </c>
      <c r="AT282" t="str">
        <v>Yam</v>
      </c>
      <c r="AU282" t="str">
        <v>Yam</v>
      </c>
      <c r="AV282" t="str">
        <v>Yam</v>
      </c>
      <c r="AW282" t="str">
        <v>Yam</v>
      </c>
      <c r="AX282" t="str">
        <v>Yam</v>
      </c>
      <c r="AY282" t="str">
        <v>Yam</v>
      </c>
      <c r="AZ282" t="str">
        <v>Yam</v>
      </c>
    </row>
    <row r="283" spans="1:52" x14ac:dyDescent="0.5">
      <c r="A283" s="760" t="s">
        <v>2357</v>
      </c>
      <c r="B283" t="s">
        <v>1422</v>
      </c>
      <c r="C283" t="s">
        <v>1533</v>
      </c>
      <c r="D283" t="s">
        <v>2358</v>
      </c>
      <c r="E283" t="s">
        <v>2358</v>
      </c>
      <c r="F283" t="s">
        <v>1453</v>
      </c>
      <c r="G283" t="s">
        <v>2359</v>
      </c>
      <c r="H283" t="s">
        <v>1427</v>
      </c>
      <c r="I283" t="s">
        <v>1427</v>
      </c>
      <c r="J283" t="str">
        <f t="shared" ref="J283" si="52">IF(H283="NA","NA",IF(I283="Yes",IF(H283="Yes","a16.1",IF(H283="No","a17.1","a15.1")),IF(H283="Yes","b27.1",IF(H283="No","b27.2","b27"))))</f>
        <v>b27.2</v>
      </c>
      <c r="K283" t="str">
        <f t="shared" si="43"/>
        <v>b41.2</v>
      </c>
      <c r="L283" t="str">
        <f t="shared" ref="L283" si="53">IF(H283="NA","NA",IF(I283="Yes",IF(H283="Yes","a16",IF(H283="No","a17","a15")),IF(H283="Yes","b40.1",IF(H283="No","b40.2","b40"))))</f>
        <v>b40.2</v>
      </c>
      <c r="P283" t="str">
        <v>Zucchini</v>
      </c>
      <c r="R283" t="str">
        <v>Yerba Mate</v>
      </c>
      <c r="S283" t="str">
        <v>Yerba Mate</v>
      </c>
      <c r="T283" t="str">
        <v>Yerba Mate</v>
      </c>
      <c r="U283" t="str">
        <v>Yerba Mate</v>
      </c>
      <c r="V283" t="str">
        <v>Yerba Mate</v>
      </c>
      <c r="W283" t="str">
        <v>Yerba Mate</v>
      </c>
      <c r="X283" t="str">
        <v>Yerba Mate</v>
      </c>
      <c r="Y283" t="str">
        <v>Yerba Mate</v>
      </c>
      <c r="Z283" t="str">
        <v>Yerba Mate</v>
      </c>
      <c r="AA283" t="str">
        <v>Yerba Mate</v>
      </c>
      <c r="AB283" t="str">
        <v>Yerba Mate</v>
      </c>
      <c r="AC283" t="str">
        <v>Yerba Mate</v>
      </c>
      <c r="AD283" t="str">
        <v>Yerba Mate</v>
      </c>
      <c r="AE283" t="str">
        <v>Yerba Mate</v>
      </c>
      <c r="AF283" t="str">
        <v>Yerba Mate</v>
      </c>
      <c r="AG283" t="str">
        <v>Yerba Mate</v>
      </c>
      <c r="AH283" t="str">
        <v>Yerba Mate</v>
      </c>
      <c r="AI283" t="str">
        <v>Yerba Mate</v>
      </c>
      <c r="AJ283" t="str">
        <v>Yerba Mate</v>
      </c>
      <c r="AK283" t="str">
        <v>Yerba Mate</v>
      </c>
      <c r="AL283" t="str">
        <v>Yerba Mate</v>
      </c>
      <c r="AM283" t="str">
        <v>Yerba Mate</v>
      </c>
      <c r="AN283" t="str">
        <v>Yerba Mate</v>
      </c>
      <c r="AO283" t="str">
        <v>Yerba Mate</v>
      </c>
      <c r="AP283" t="str">
        <v>Yerba Mate</v>
      </c>
      <c r="AQ283" t="str">
        <v>Yerba Mate</v>
      </c>
      <c r="AR283" t="str">
        <v>Yerba Mate</v>
      </c>
      <c r="AS283" t="str">
        <v>Yerba Mate</v>
      </c>
      <c r="AT283" t="str">
        <v>Yerba Mate</v>
      </c>
      <c r="AU283" t="str">
        <v>Yerba Mate</v>
      </c>
      <c r="AV283" t="str">
        <v>Yerba Mate</v>
      </c>
      <c r="AW283" t="str">
        <v>Yerba Mate</v>
      </c>
      <c r="AX283" t="str">
        <v>Yerba Mate</v>
      </c>
      <c r="AY283" t="str">
        <v>Yerba Mate</v>
      </c>
      <c r="AZ283" t="str">
        <v>Yerba Mate</v>
      </c>
    </row>
    <row r="284" spans="1:52" x14ac:dyDescent="0.5">
      <c r="A284" s="760" t="s">
        <v>2360</v>
      </c>
      <c r="B284" t="s">
        <v>1422</v>
      </c>
      <c r="C284" t="s">
        <v>1562</v>
      </c>
      <c r="D284" t="s">
        <v>2361</v>
      </c>
      <c r="E284" t="s">
        <v>2361</v>
      </c>
      <c r="F284" t="s">
        <v>1565</v>
      </c>
      <c r="G284" t="s">
        <v>2362</v>
      </c>
      <c r="H284" t="s">
        <v>1427</v>
      </c>
      <c r="I284" t="s">
        <v>1427</v>
      </c>
      <c r="J284" t="str">
        <f t="shared" ref="J284" si="54">IF(H284="NA","NA",IF(I284="Yes",IF(H284="Yes","a16.1",IF(H284="No","a17.1","a15.1")),IF(H284="Yes","b27.1",IF(H284="No","b27.2","b27"))))</f>
        <v>b27.2</v>
      </c>
      <c r="K284" t="str">
        <f t="shared" si="43"/>
        <v>b41.2</v>
      </c>
      <c r="L284" t="str">
        <f t="shared" ref="L284" si="55">IF(H284="NA","NA",IF(I284="Yes",IF(H284="Yes","a16",IF(H284="No","a17","a15")),IF(H284="Yes","b40.1",IF(H284="No","b40.2","b40"))))</f>
        <v>b40.2</v>
      </c>
      <c r="R284" t="str">
        <v>Zucchini</v>
      </c>
      <c r="S284" t="str">
        <v>Zucchini</v>
      </c>
      <c r="T284" t="str">
        <v>Zucchini</v>
      </c>
      <c r="U284" t="str">
        <v>Zucchini</v>
      </c>
      <c r="V284" t="str">
        <v>Zucchini</v>
      </c>
      <c r="W284" t="str">
        <v>Zucchini</v>
      </c>
      <c r="X284" t="str">
        <v>Zucchini</v>
      </c>
      <c r="Y284" t="str">
        <v>Zucchini</v>
      </c>
      <c r="Z284" t="str">
        <v>Zucchini</v>
      </c>
      <c r="AA284" t="str">
        <v>Zucchini</v>
      </c>
      <c r="AB284" t="str">
        <v>Zucchini</v>
      </c>
      <c r="AC284" t="str">
        <v>Zucchini</v>
      </c>
      <c r="AD284" t="str">
        <v>Zucchini</v>
      </c>
      <c r="AE284" t="str">
        <v>Zucchini</v>
      </c>
      <c r="AF284" t="str">
        <v>Zucchini</v>
      </c>
      <c r="AG284" t="str">
        <v>Zucchini</v>
      </c>
      <c r="AH284" t="str">
        <v>Zucchini</v>
      </c>
      <c r="AI284" t="str">
        <v>Zucchini</v>
      </c>
      <c r="AJ284" t="str">
        <v>Zucchini</v>
      </c>
      <c r="AK284" t="str">
        <v>Zucchini</v>
      </c>
      <c r="AL284" t="str">
        <v>Zucchini</v>
      </c>
      <c r="AM284" t="str">
        <v>Zucchini</v>
      </c>
      <c r="AN284" t="str">
        <v>Zucchini</v>
      </c>
      <c r="AO284" t="str">
        <v>Zucchini</v>
      </c>
      <c r="AP284" t="str">
        <v>Zucchini</v>
      </c>
      <c r="AQ284" t="str">
        <v>Zucchini</v>
      </c>
      <c r="AR284" t="str">
        <v>Zucchini</v>
      </c>
      <c r="AS284" t="str">
        <v>Zucchini</v>
      </c>
      <c r="AT284" t="str">
        <v>Zucchini</v>
      </c>
      <c r="AU284" t="str">
        <v>Zucchini</v>
      </c>
      <c r="AV284" t="str">
        <v>Zucchini</v>
      </c>
      <c r="AW284" t="str">
        <v>Zucchini</v>
      </c>
      <c r="AX284" t="str">
        <v>Zucchini</v>
      </c>
      <c r="AY284" t="str">
        <v>Zucchini</v>
      </c>
      <c r="AZ284" t="str">
        <v>Zucchini</v>
      </c>
    </row>
    <row r="285" spans="1:52" x14ac:dyDescent="0.5">
      <c r="A285" s="760" t="s">
        <v>2363</v>
      </c>
      <c r="B285" t="s">
        <v>1570</v>
      </c>
      <c r="C285" t="s">
        <v>1934</v>
      </c>
      <c r="D285" t="s">
        <v>2364</v>
      </c>
      <c r="E285" t="s">
        <v>2364</v>
      </c>
      <c r="F285" t="s">
        <v>1577</v>
      </c>
      <c r="G285" t="s">
        <v>2365</v>
      </c>
      <c r="H285" t="s">
        <v>1356</v>
      </c>
      <c r="I285" t="s">
        <v>1356</v>
      </c>
      <c r="J285" t="s">
        <v>1356</v>
      </c>
      <c r="K285" t="str">
        <f t="shared" si="43"/>
        <v>NA</v>
      </c>
      <c r="L285" t="s">
        <v>1356</v>
      </c>
    </row>
    <row r="286" spans="1:52" x14ac:dyDescent="0.5">
      <c r="A286" s="760" t="s">
        <v>2366</v>
      </c>
      <c r="B286" t="s">
        <v>1570</v>
      </c>
      <c r="C286" t="s">
        <v>1934</v>
      </c>
      <c r="D286" t="s">
        <v>2364</v>
      </c>
      <c r="E286" t="s">
        <v>2364</v>
      </c>
      <c r="F286" t="s">
        <v>1940</v>
      </c>
      <c r="G286" t="s">
        <v>2365</v>
      </c>
      <c r="H286" t="s">
        <v>1356</v>
      </c>
      <c r="I286" t="s">
        <v>1356</v>
      </c>
      <c r="J286" t="s">
        <v>1356</v>
      </c>
      <c r="K286" t="str">
        <f t="shared" si="43"/>
        <v>NA</v>
      </c>
      <c r="L286" t="s">
        <v>1356</v>
      </c>
    </row>
    <row r="287" spans="1:52" x14ac:dyDescent="0.5">
      <c r="A287" s="760" t="s">
        <v>2367</v>
      </c>
      <c r="B287" t="s">
        <v>1422</v>
      </c>
      <c r="C287" t="s">
        <v>1562</v>
      </c>
      <c r="D287" t="s">
        <v>2368</v>
      </c>
      <c r="E287" t="s">
        <v>2368</v>
      </c>
      <c r="F287" t="s">
        <v>1565</v>
      </c>
      <c r="G287" t="s">
        <v>2369</v>
      </c>
      <c r="H287" t="s">
        <v>1437</v>
      </c>
      <c r="I287" t="s">
        <v>1427</v>
      </c>
      <c r="J287" t="str">
        <f t="shared" ref="J287:J288" si="56">IF(H287="NA","NA",IF(I287="Yes",IF(H287="Yes","a16.1",IF(H287="No","a17.1","a15.1")),IF(H287="Yes","b27.1",IF(H287="No","b27.2","b27"))))</f>
        <v>b27.1</v>
      </c>
      <c r="K287" t="str">
        <f t="shared" si="43"/>
        <v>b41.1</v>
      </c>
      <c r="L287" t="str">
        <f t="shared" ref="L287:L289" si="57">IF(H287="NA","NA",IF(I287="Yes",IF(H287="Yes","a16",IF(H287="No","a17","a15")),IF(H287="Yes","b40.1",IF(H287="No","b40.2","b40"))))</f>
        <v>b40.1</v>
      </c>
    </row>
    <row r="288" spans="1:52" x14ac:dyDescent="0.5">
      <c r="A288" s="760" t="s">
        <v>2370</v>
      </c>
      <c r="B288" t="s">
        <v>1422</v>
      </c>
      <c r="C288" t="s">
        <v>1562</v>
      </c>
      <c r="D288" t="s">
        <v>2368</v>
      </c>
      <c r="E288" t="s">
        <v>2368</v>
      </c>
      <c r="F288" t="s">
        <v>1565</v>
      </c>
      <c r="G288" t="s">
        <v>2369</v>
      </c>
      <c r="H288" t="s">
        <v>1437</v>
      </c>
      <c r="I288" t="s">
        <v>1427</v>
      </c>
      <c r="J288" t="str">
        <f t="shared" si="56"/>
        <v>b27.1</v>
      </c>
      <c r="K288" t="str">
        <f t="shared" si="43"/>
        <v>b41.1</v>
      </c>
      <c r="L288" t="str">
        <f t="shared" si="57"/>
        <v>b40.1</v>
      </c>
    </row>
    <row r="289" spans="1:12" x14ac:dyDescent="0.5">
      <c r="A289" s="760" t="s">
        <v>2371</v>
      </c>
      <c r="B289" t="s">
        <v>1422</v>
      </c>
      <c r="C289" t="s">
        <v>1533</v>
      </c>
      <c r="D289" t="s">
        <v>2372</v>
      </c>
      <c r="E289" t="s">
        <v>2373</v>
      </c>
      <c r="F289" t="s">
        <v>1453</v>
      </c>
      <c r="G289" t="s">
        <v>2374</v>
      </c>
      <c r="H289" t="s">
        <v>1427</v>
      </c>
      <c r="I289" t="s">
        <v>1427</v>
      </c>
      <c r="J289" t="str">
        <f>IF(H289="NA","NA",IF(I289="Yes",IF(H289="Yes","a16.1",IF(H289="No","a17.1","a15.1")),IF(H289="Yes","b27.1",IF(H289="No","b27.2","b27"))))</f>
        <v>b27.2</v>
      </c>
      <c r="K289" t="str">
        <f t="shared" si="43"/>
        <v>b41.2</v>
      </c>
      <c r="L289" t="str">
        <f t="shared" si="57"/>
        <v>b40.2</v>
      </c>
    </row>
    <row r="290" spans="1:12" x14ac:dyDescent="0.5">
      <c r="A290" s="760" t="s">
        <v>2375</v>
      </c>
      <c r="B290" t="s">
        <v>1422</v>
      </c>
      <c r="C290" t="s">
        <v>1423</v>
      </c>
      <c r="D290" t="s">
        <v>2376</v>
      </c>
      <c r="E290" t="s">
        <v>2376</v>
      </c>
      <c r="F290" t="s">
        <v>2038</v>
      </c>
      <c r="G290" t="s">
        <v>2376</v>
      </c>
      <c r="H290" t="s">
        <v>1427</v>
      </c>
      <c r="I290" t="s">
        <v>1427</v>
      </c>
      <c r="J290" t="str">
        <f t="shared" ref="J290" si="58">IF(H290="NA","NA",IF(I290="Yes",IF(H290="Yes","a16.1",IF(H290="No","a17.1","a15.1")),IF(H290="Yes","b27.1",IF(H290="No","b27.2","b27"))))</f>
        <v>b27.2</v>
      </c>
      <c r="K290" t="str">
        <f t="shared" si="43"/>
        <v>b41.2</v>
      </c>
      <c r="L290" t="str">
        <f t="shared" ref="L290" si="59">IF(H290="NA","NA",IF(I290="Yes",IF(H290="Yes","a16",IF(H290="No","a17","a15")),IF(H290="Yes","b40.1",IF(H290="No","b40.2","b40"))))</f>
        <v>b40.2</v>
      </c>
    </row>
    <row r="291" spans="1:12" x14ac:dyDescent="0.5">
      <c r="A291" s="760" t="s">
        <v>2377</v>
      </c>
      <c r="B291" t="s">
        <v>1570</v>
      </c>
      <c r="C291" t="s">
        <v>1950</v>
      </c>
      <c r="D291" t="s">
        <v>2378</v>
      </c>
      <c r="E291" t="s">
        <v>2378</v>
      </c>
      <c r="F291" t="s">
        <v>1577</v>
      </c>
      <c r="G291" t="s">
        <v>2379</v>
      </c>
      <c r="H291" t="s">
        <v>1356</v>
      </c>
      <c r="I291" t="s">
        <v>1356</v>
      </c>
      <c r="J291" t="s">
        <v>1356</v>
      </c>
      <c r="K291" t="str">
        <f t="shared" si="43"/>
        <v>NA</v>
      </c>
      <c r="L291" t="s">
        <v>1356</v>
      </c>
    </row>
    <row r="292" spans="1:12" x14ac:dyDescent="0.5">
      <c r="A292" s="760" t="s">
        <v>2380</v>
      </c>
      <c r="B292" t="s">
        <v>1422</v>
      </c>
      <c r="C292" t="s">
        <v>1562</v>
      </c>
      <c r="D292" t="s">
        <v>2381</v>
      </c>
      <c r="E292" t="s">
        <v>2381</v>
      </c>
      <c r="F292" t="s">
        <v>1565</v>
      </c>
      <c r="G292" t="s">
        <v>2382</v>
      </c>
      <c r="H292" t="s">
        <v>1437</v>
      </c>
      <c r="I292" t="s">
        <v>1427</v>
      </c>
      <c r="J292" t="str">
        <f t="shared" ref="J292:J293" si="60">IF(H292="NA","NA",IF(I292="Yes",IF(H292="Yes","a16.1",IF(H292="No","a17.1","a15.1")),IF(H292="Yes","b27.1",IF(H292="No","b27.2","b27"))))</f>
        <v>b27.1</v>
      </c>
      <c r="K292" t="str">
        <f t="shared" si="43"/>
        <v>b41.1</v>
      </c>
      <c r="L292" t="str">
        <f t="shared" ref="L292:L293" si="61">IF(H292="NA","NA",IF(I292="Yes",IF(H292="Yes","a16",IF(H292="No","a17","a15")),IF(H292="Yes","b40.1",IF(H292="No","b40.2","b40"))))</f>
        <v>b40.1</v>
      </c>
    </row>
    <row r="293" spans="1:12" x14ac:dyDescent="0.5">
      <c r="A293" s="760" t="s">
        <v>2383</v>
      </c>
      <c r="B293" t="s">
        <v>1422</v>
      </c>
      <c r="C293" t="s">
        <v>1562</v>
      </c>
      <c r="D293" t="s">
        <v>2384</v>
      </c>
      <c r="E293" t="s">
        <v>2384</v>
      </c>
      <c r="F293" t="s">
        <v>1565</v>
      </c>
      <c r="G293" t="s">
        <v>2385</v>
      </c>
      <c r="H293" t="s">
        <v>1427</v>
      </c>
      <c r="I293" t="s">
        <v>1427</v>
      </c>
      <c r="J293" t="str">
        <f t="shared" si="60"/>
        <v>b27.2</v>
      </c>
      <c r="K293" t="str">
        <f t="shared" si="43"/>
        <v>b41.2</v>
      </c>
      <c r="L293" t="str">
        <f t="shared" si="61"/>
        <v>b40.2</v>
      </c>
    </row>
    <row r="294" spans="1:12" x14ac:dyDescent="0.5">
      <c r="A294" s="760" t="s">
        <v>2386</v>
      </c>
      <c r="B294" t="s">
        <v>1422</v>
      </c>
      <c r="C294" t="s">
        <v>1503</v>
      </c>
      <c r="D294" t="s">
        <v>2387</v>
      </c>
      <c r="E294" t="s">
        <v>2387</v>
      </c>
      <c r="F294" t="s">
        <v>1432</v>
      </c>
      <c r="G294" t="s">
        <v>1356</v>
      </c>
      <c r="H294" t="s">
        <v>1437</v>
      </c>
      <c r="I294" t="s">
        <v>1427</v>
      </c>
      <c r="J294" t="str">
        <f t="shared" ref="J294:J297" si="62">IF(H294="NA","NA",IF(I294="Yes",IF(H294="Yes","a16.1",IF(H294="No","a17.1","a15.1")),IF(H294="Yes","b27.1",IF(H294="No","b27.2","b27"))))</f>
        <v>b27.1</v>
      </c>
      <c r="K294" t="str">
        <f t="shared" si="43"/>
        <v>b41.1</v>
      </c>
      <c r="L294" t="str">
        <f t="shared" ref="L294:L297" si="63">IF(H294="NA","NA",IF(I294="Yes",IF(H294="Yes","a16",IF(H294="No","a17","a15")),IF(H294="Yes","b40.1",IF(H294="No","b40.2","b40"))))</f>
        <v>b40.1</v>
      </c>
    </row>
    <row r="295" spans="1:12" x14ac:dyDescent="0.5">
      <c r="A295" s="760" t="s">
        <v>2388</v>
      </c>
      <c r="B295" t="s">
        <v>2313</v>
      </c>
      <c r="C295" t="s">
        <v>2314</v>
      </c>
      <c r="D295" t="s">
        <v>2389</v>
      </c>
      <c r="E295" t="s">
        <v>2389</v>
      </c>
      <c r="F295" t="s">
        <v>1565</v>
      </c>
      <c r="G295" t="s">
        <v>1356</v>
      </c>
      <c r="H295" t="s">
        <v>1427</v>
      </c>
      <c r="I295" t="s">
        <v>1427</v>
      </c>
      <c r="J295" t="str">
        <f t="shared" si="62"/>
        <v>b27.2</v>
      </c>
      <c r="K295" t="str">
        <f t="shared" si="43"/>
        <v>b41.2</v>
      </c>
      <c r="L295" t="str">
        <f t="shared" si="63"/>
        <v>b40.2</v>
      </c>
    </row>
    <row r="296" spans="1:12" x14ac:dyDescent="0.5">
      <c r="A296" s="760" t="s">
        <v>2390</v>
      </c>
      <c r="B296" t="s">
        <v>1422</v>
      </c>
      <c r="C296" t="s">
        <v>1423</v>
      </c>
      <c r="D296" t="s">
        <v>1514</v>
      </c>
      <c r="E296" t="s">
        <v>1515</v>
      </c>
      <c r="F296" t="s">
        <v>1516</v>
      </c>
      <c r="G296" t="s">
        <v>2391</v>
      </c>
      <c r="H296" t="s">
        <v>1427</v>
      </c>
      <c r="I296" t="s">
        <v>1427</v>
      </c>
      <c r="J296" t="str">
        <f t="shared" si="62"/>
        <v>b27.2</v>
      </c>
      <c r="K296" t="str">
        <f t="shared" si="43"/>
        <v>b41.2</v>
      </c>
      <c r="L296" t="str">
        <f t="shared" si="63"/>
        <v>b40.2</v>
      </c>
    </row>
    <row r="297" spans="1:12" x14ac:dyDescent="0.5">
      <c r="A297" s="760" t="s">
        <v>2392</v>
      </c>
      <c r="B297" t="s">
        <v>1422</v>
      </c>
      <c r="C297" t="s">
        <v>1423</v>
      </c>
      <c r="D297" t="s">
        <v>1523</v>
      </c>
      <c r="E297" t="s">
        <v>1515</v>
      </c>
      <c r="F297" t="s">
        <v>1524</v>
      </c>
      <c r="G297" t="s">
        <v>2391</v>
      </c>
      <c r="H297" t="s">
        <v>1427</v>
      </c>
      <c r="I297" t="s">
        <v>1427</v>
      </c>
      <c r="J297" t="str">
        <f t="shared" si="62"/>
        <v>b27.2</v>
      </c>
      <c r="K297" t="str">
        <f t="shared" si="43"/>
        <v>b41.2</v>
      </c>
      <c r="L297" t="str">
        <f t="shared" si="63"/>
        <v>b40.2</v>
      </c>
    </row>
    <row r="298" spans="1:12" x14ac:dyDescent="0.5">
      <c r="A298" s="760" t="s">
        <v>2393</v>
      </c>
      <c r="B298" t="s">
        <v>2313</v>
      </c>
      <c r="C298" t="s">
        <v>2394</v>
      </c>
      <c r="D298" t="s">
        <v>2395</v>
      </c>
      <c r="E298" t="s">
        <v>2395</v>
      </c>
      <c r="F298" t="s">
        <v>1356</v>
      </c>
      <c r="G298" t="s">
        <v>1356</v>
      </c>
      <c r="H298" t="s">
        <v>1356</v>
      </c>
      <c r="I298" t="s">
        <v>1356</v>
      </c>
      <c r="J298" t="s">
        <v>1356</v>
      </c>
      <c r="K298" t="str">
        <f t="shared" si="43"/>
        <v>NA</v>
      </c>
      <c r="L298" t="s">
        <v>1356</v>
      </c>
    </row>
    <row r="299" spans="1:12" x14ac:dyDescent="0.5">
      <c r="A299" s="760" t="s">
        <v>2396</v>
      </c>
      <c r="B299" t="s">
        <v>2313</v>
      </c>
      <c r="C299" t="s">
        <v>2394</v>
      </c>
      <c r="D299" t="s">
        <v>2397</v>
      </c>
      <c r="E299" t="s">
        <v>2397</v>
      </c>
      <c r="F299" t="s">
        <v>1356</v>
      </c>
      <c r="G299" t="s">
        <v>1356</v>
      </c>
      <c r="H299" t="s">
        <v>1356</v>
      </c>
      <c r="I299" t="s">
        <v>1356</v>
      </c>
      <c r="J299" t="s">
        <v>1356</v>
      </c>
      <c r="K299" t="str">
        <f t="shared" si="43"/>
        <v>NA</v>
      </c>
      <c r="L299" t="s">
        <v>1356</v>
      </c>
    </row>
    <row r="300" spans="1:12" x14ac:dyDescent="0.5">
      <c r="A300" s="760" t="s">
        <v>2398</v>
      </c>
      <c r="B300" t="s">
        <v>2313</v>
      </c>
      <c r="C300" t="s">
        <v>2394</v>
      </c>
      <c r="D300" t="s">
        <v>2399</v>
      </c>
      <c r="E300" t="s">
        <v>2399</v>
      </c>
      <c r="F300" t="s">
        <v>1356</v>
      </c>
      <c r="G300" t="s">
        <v>1356</v>
      </c>
      <c r="H300" t="s">
        <v>1356</v>
      </c>
      <c r="I300" t="s">
        <v>1356</v>
      </c>
      <c r="J300" t="s">
        <v>1356</v>
      </c>
      <c r="K300" t="str">
        <f t="shared" si="43"/>
        <v>NA</v>
      </c>
      <c r="L300" t="s">
        <v>1356</v>
      </c>
    </row>
    <row r="301" spans="1:12" x14ac:dyDescent="0.5">
      <c r="A301" s="760" t="s">
        <v>2400</v>
      </c>
      <c r="B301" t="s">
        <v>2313</v>
      </c>
      <c r="C301" t="s">
        <v>2394</v>
      </c>
      <c r="D301" t="s">
        <v>2401</v>
      </c>
      <c r="E301" t="s">
        <v>2401</v>
      </c>
      <c r="F301" t="s">
        <v>1356</v>
      </c>
      <c r="G301" t="s">
        <v>1356</v>
      </c>
      <c r="H301" t="s">
        <v>1356</v>
      </c>
      <c r="I301" t="s">
        <v>1356</v>
      </c>
      <c r="J301" t="s">
        <v>1356</v>
      </c>
      <c r="K301" t="str">
        <f t="shared" si="43"/>
        <v>NA</v>
      </c>
      <c r="L301" t="s">
        <v>1356</v>
      </c>
    </row>
    <row r="302" spans="1:12" x14ac:dyDescent="0.5">
      <c r="A302" s="760" t="s">
        <v>2402</v>
      </c>
      <c r="B302" t="s">
        <v>1422</v>
      </c>
      <c r="C302" t="s">
        <v>1562</v>
      </c>
      <c r="D302" t="s">
        <v>2403</v>
      </c>
      <c r="E302" t="s">
        <v>2404</v>
      </c>
      <c r="F302" t="s">
        <v>1565</v>
      </c>
      <c r="G302" t="s">
        <v>2404</v>
      </c>
      <c r="H302" t="s">
        <v>1427</v>
      </c>
      <c r="I302" t="s">
        <v>1427</v>
      </c>
      <c r="J302" t="str">
        <f t="shared" ref="J302:J308" si="64">IF(H302="NA","NA",IF(I302="Yes",IF(H302="Yes","a16.1",IF(H302="No","a17.1","a15.1")),IF(H302="Yes","b27.1",IF(H302="No","b27.2","b27"))))</f>
        <v>b27.2</v>
      </c>
      <c r="K302" t="str">
        <f t="shared" si="43"/>
        <v>b41.2</v>
      </c>
      <c r="L302" t="str">
        <f t="shared" ref="L302:L308" si="65">IF(H302="NA","NA",IF(I302="Yes",IF(H302="Yes","a16",IF(H302="No","a17","a15")),IF(H302="Yes","b40.1",IF(H302="No","b40.2","b40"))))</f>
        <v>b40.2</v>
      </c>
    </row>
    <row r="303" spans="1:12" x14ac:dyDescent="0.5">
      <c r="A303" s="760" t="s">
        <v>2405</v>
      </c>
      <c r="B303" t="s">
        <v>1422</v>
      </c>
      <c r="C303" t="s">
        <v>1562</v>
      </c>
      <c r="D303" t="s">
        <v>2406</v>
      </c>
      <c r="E303" t="s">
        <v>2406</v>
      </c>
      <c r="F303" t="s">
        <v>1565</v>
      </c>
      <c r="G303" t="s">
        <v>2406</v>
      </c>
      <c r="H303" t="s">
        <v>1427</v>
      </c>
      <c r="I303" t="s">
        <v>1427</v>
      </c>
      <c r="J303" t="str">
        <f t="shared" si="64"/>
        <v>b27.2</v>
      </c>
      <c r="K303" t="str">
        <f t="shared" si="43"/>
        <v>b41.2</v>
      </c>
      <c r="L303" t="str">
        <f t="shared" si="65"/>
        <v>b40.2</v>
      </c>
    </row>
    <row r="304" spans="1:12" x14ac:dyDescent="0.5">
      <c r="A304" s="760" t="s">
        <v>2407</v>
      </c>
      <c r="B304" t="s">
        <v>1422</v>
      </c>
      <c r="C304" t="s">
        <v>1562</v>
      </c>
      <c r="D304" t="s">
        <v>2408</v>
      </c>
      <c r="E304" t="s">
        <v>2408</v>
      </c>
      <c r="F304" t="s">
        <v>1565</v>
      </c>
      <c r="G304" t="s">
        <v>2408</v>
      </c>
      <c r="H304" t="s">
        <v>1427</v>
      </c>
      <c r="I304" t="s">
        <v>1427</v>
      </c>
      <c r="J304" t="str">
        <f t="shared" si="64"/>
        <v>b27.2</v>
      </c>
      <c r="K304" t="str">
        <f t="shared" si="43"/>
        <v>b41.2</v>
      </c>
      <c r="L304" t="str">
        <f t="shared" si="65"/>
        <v>b40.2</v>
      </c>
    </row>
    <row r="305" spans="1:12" x14ac:dyDescent="0.5">
      <c r="A305" s="760" t="s">
        <v>2409</v>
      </c>
      <c r="B305" t="s">
        <v>1422</v>
      </c>
      <c r="C305" t="s">
        <v>1446</v>
      </c>
      <c r="D305" t="s">
        <v>2410</v>
      </c>
      <c r="E305" t="s">
        <v>2410</v>
      </c>
      <c r="F305" t="s">
        <v>1660</v>
      </c>
      <c r="G305" t="s">
        <v>2411</v>
      </c>
      <c r="H305" t="s">
        <v>1427</v>
      </c>
      <c r="I305" t="s">
        <v>1437</v>
      </c>
      <c r="J305" t="str">
        <f t="shared" si="64"/>
        <v>a17.1</v>
      </c>
      <c r="K305" t="str">
        <f t="shared" si="43"/>
        <v>a17.2</v>
      </c>
      <c r="L305" t="str">
        <f t="shared" si="65"/>
        <v>a17</v>
      </c>
    </row>
    <row r="306" spans="1:12" x14ac:dyDescent="0.5">
      <c r="A306" s="760" t="s">
        <v>2412</v>
      </c>
      <c r="B306" t="s">
        <v>1422</v>
      </c>
      <c r="C306" t="s">
        <v>1562</v>
      </c>
      <c r="D306" t="s">
        <v>2413</v>
      </c>
      <c r="E306" t="s">
        <v>2413</v>
      </c>
      <c r="F306" t="s">
        <v>1565</v>
      </c>
      <c r="G306" t="s">
        <v>2413</v>
      </c>
      <c r="H306" t="s">
        <v>1437</v>
      </c>
      <c r="I306" t="s">
        <v>1427</v>
      </c>
      <c r="J306" t="str">
        <f t="shared" si="64"/>
        <v>b27.1</v>
      </c>
      <c r="K306" t="str">
        <f t="shared" si="43"/>
        <v>b41.1</v>
      </c>
      <c r="L306" t="str">
        <f t="shared" si="65"/>
        <v>b40.1</v>
      </c>
    </row>
    <row r="307" spans="1:12" x14ac:dyDescent="0.5">
      <c r="A307" s="760" t="s">
        <v>2414</v>
      </c>
      <c r="B307" t="s">
        <v>1422</v>
      </c>
      <c r="C307" t="s">
        <v>1562</v>
      </c>
      <c r="D307" t="s">
        <v>2415</v>
      </c>
      <c r="E307" t="s">
        <v>2416</v>
      </c>
      <c r="F307" t="s">
        <v>1565</v>
      </c>
      <c r="G307" t="s">
        <v>2416</v>
      </c>
      <c r="H307" t="s">
        <v>1437</v>
      </c>
      <c r="I307" t="s">
        <v>1437</v>
      </c>
      <c r="J307" t="str">
        <f t="shared" si="64"/>
        <v>a16.1</v>
      </c>
      <c r="K307" t="str">
        <f t="shared" si="43"/>
        <v>a16.2</v>
      </c>
      <c r="L307" t="str">
        <f t="shared" si="65"/>
        <v>a16</v>
      </c>
    </row>
    <row r="308" spans="1:12" x14ac:dyDescent="0.5">
      <c r="A308" s="760" t="s">
        <v>2417</v>
      </c>
      <c r="B308" t="s">
        <v>1422</v>
      </c>
      <c r="C308" t="s">
        <v>1562</v>
      </c>
      <c r="D308" t="s">
        <v>2418</v>
      </c>
      <c r="E308" t="s">
        <v>2418</v>
      </c>
      <c r="F308" t="s">
        <v>1565</v>
      </c>
      <c r="G308" t="s">
        <v>2418</v>
      </c>
      <c r="H308" t="s">
        <v>1437</v>
      </c>
      <c r="I308" t="s">
        <v>1427</v>
      </c>
      <c r="J308" t="str">
        <f t="shared" si="64"/>
        <v>b27.1</v>
      </c>
      <c r="K308" t="str">
        <f t="shared" si="43"/>
        <v>b41.1</v>
      </c>
      <c r="L308" t="str">
        <f t="shared" si="65"/>
        <v>b40.1</v>
      </c>
    </row>
    <row r="309" spans="1:12" x14ac:dyDescent="0.5">
      <c r="A309" s="760" t="s">
        <v>2419</v>
      </c>
      <c r="B309" t="s">
        <v>1422</v>
      </c>
      <c r="C309" t="s">
        <v>1533</v>
      </c>
      <c r="D309" s="744" t="s">
        <v>2420</v>
      </c>
      <c r="E309" s="744" t="s">
        <v>2420</v>
      </c>
      <c r="F309" t="s">
        <v>1356</v>
      </c>
      <c r="G309" t="s">
        <v>1356</v>
      </c>
      <c r="J309" t="s">
        <v>2421</v>
      </c>
      <c r="K309" t="s">
        <v>2422</v>
      </c>
      <c r="L309" t="s">
        <v>2423</v>
      </c>
    </row>
    <row r="310" spans="1:12" x14ac:dyDescent="0.5">
      <c r="A310" s="760" t="s">
        <v>2424</v>
      </c>
      <c r="B310" t="s">
        <v>1422</v>
      </c>
      <c r="C310" t="s">
        <v>1562</v>
      </c>
      <c r="D310" t="s">
        <v>2425</v>
      </c>
      <c r="E310" t="s">
        <v>2425</v>
      </c>
      <c r="F310" t="s">
        <v>1565</v>
      </c>
      <c r="G310" t="s">
        <v>2425</v>
      </c>
      <c r="H310" t="s">
        <v>1427</v>
      </c>
      <c r="I310" t="s">
        <v>1427</v>
      </c>
      <c r="J310" t="s">
        <v>2426</v>
      </c>
      <c r="K310" t="s">
        <v>2427</v>
      </c>
      <c r="L310" t="s">
        <v>2428</v>
      </c>
    </row>
    <row r="311" spans="1:12" x14ac:dyDescent="0.5">
      <c r="A311" s="760" t="s">
        <v>2429</v>
      </c>
      <c r="B311" t="s">
        <v>1422</v>
      </c>
      <c r="C311" t="s">
        <v>1423</v>
      </c>
      <c r="D311" t="s">
        <v>2430</v>
      </c>
      <c r="E311" t="s">
        <v>2431</v>
      </c>
      <c r="F311" t="s">
        <v>1516</v>
      </c>
      <c r="G311" t="s">
        <v>2432</v>
      </c>
      <c r="H311" t="s">
        <v>1427</v>
      </c>
      <c r="I311" t="s">
        <v>1427</v>
      </c>
      <c r="J311" t="s">
        <v>2426</v>
      </c>
      <c r="K311" t="s">
        <v>2427</v>
      </c>
      <c r="L311" t="s">
        <v>2428</v>
      </c>
    </row>
    <row r="312" spans="1:12" x14ac:dyDescent="0.5">
      <c r="A312" s="760" t="s">
        <v>2433</v>
      </c>
      <c r="B312" t="s">
        <v>1422</v>
      </c>
      <c r="C312" t="s">
        <v>1423</v>
      </c>
      <c r="D312" t="s">
        <v>2434</v>
      </c>
      <c r="E312" t="s">
        <v>2431</v>
      </c>
      <c r="F312" t="s">
        <v>1524</v>
      </c>
      <c r="G312" t="s">
        <v>2432</v>
      </c>
      <c r="H312" t="s">
        <v>1427</v>
      </c>
      <c r="I312" t="s">
        <v>1427</v>
      </c>
      <c r="J312" t="s">
        <v>2426</v>
      </c>
      <c r="K312" t="s">
        <v>2427</v>
      </c>
      <c r="L312" t="s">
        <v>2428</v>
      </c>
    </row>
    <row r="313" spans="1:12" x14ac:dyDescent="0.5">
      <c r="A313" s="760" t="s">
        <v>2435</v>
      </c>
      <c r="B313" t="s">
        <v>1422</v>
      </c>
      <c r="C313" t="s">
        <v>1562</v>
      </c>
      <c r="D313" t="s">
        <v>2436</v>
      </c>
      <c r="E313" t="s">
        <v>2436</v>
      </c>
      <c r="F313" t="s">
        <v>1565</v>
      </c>
      <c r="G313" t="s">
        <v>2436</v>
      </c>
      <c r="H313" t="s">
        <v>1427</v>
      </c>
      <c r="I313" t="s">
        <v>1427</v>
      </c>
      <c r="J313" t="s">
        <v>2426</v>
      </c>
      <c r="K313" t="s">
        <v>2427</v>
      </c>
      <c r="L313" t="s">
        <v>2428</v>
      </c>
    </row>
  </sheetData>
  <autoFilter ref="A1:L252" xr:uid="{CE326974-CB65-4E62-A871-557B720E7DBE}">
    <sortState xmlns:xlrd2="http://schemas.microsoft.com/office/spreadsheetml/2017/richdata2" ref="A2:K245">
      <sortCondition ref="C1:C245"/>
    </sortState>
  </autoFilter>
  <phoneticPr fontId="16"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A1E98-CE77-4371-A543-A78B1F9867A1}">
  <sheetPr codeName="Sheet21">
    <tabColor theme="7" tint="0.59999389629810485"/>
  </sheetPr>
  <dimension ref="A1:BT59"/>
  <sheetViews>
    <sheetView zoomScale="70" zoomScaleNormal="70" workbookViewId="0">
      <selection activeCell="C13" sqref="C13"/>
    </sheetView>
  </sheetViews>
  <sheetFormatPr defaultRowHeight="14.35" x14ac:dyDescent="0.5"/>
  <cols>
    <col min="1" max="1" width="3" style="42" customWidth="1"/>
    <col min="2" max="2" width="19.52734375" bestFit="1" customWidth="1"/>
    <col min="3" max="3" width="16.8203125" bestFit="1" customWidth="1"/>
    <col min="4" max="15" width="15.52734375" customWidth="1"/>
    <col min="16" max="21" width="15.52734375" style="58" customWidth="1"/>
    <col min="22" max="22" width="15.52734375" style="99" customWidth="1"/>
    <col min="23" max="24" width="15.52734375" customWidth="1"/>
    <col min="25" max="25" width="15.52734375" style="71" customWidth="1"/>
    <col min="26" max="46" width="15.52734375" style="77" customWidth="1"/>
    <col min="47" max="48" width="15.52734375" style="541" customWidth="1"/>
    <col min="49" max="50" width="15.52734375" style="77" customWidth="1"/>
    <col min="51" max="52" width="15.52734375" style="541" customWidth="1"/>
    <col min="53" max="61" width="8.8203125" style="71"/>
    <col min="62" max="63" width="8.8203125" style="7"/>
  </cols>
  <sheetData>
    <row r="1" spans="1:72" ht="54.75" customHeight="1" thickBot="1" x14ac:dyDescent="0.55000000000000004">
      <c r="A1" s="476"/>
      <c r="B1" s="813" t="s">
        <v>2437</v>
      </c>
      <c r="C1" s="816"/>
      <c r="D1" s="816"/>
      <c r="E1" s="816"/>
      <c r="F1" s="816"/>
      <c r="G1" s="816"/>
      <c r="H1" s="816"/>
      <c r="I1" s="816"/>
      <c r="J1" s="816"/>
      <c r="K1" s="816"/>
      <c r="L1" s="816"/>
      <c r="M1" s="816"/>
      <c r="N1" s="269"/>
      <c r="O1" s="269"/>
      <c r="P1" s="269"/>
      <c r="Q1" s="269"/>
      <c r="R1" s="269"/>
      <c r="S1" s="269"/>
      <c r="T1" s="269"/>
      <c r="U1" s="269"/>
      <c r="V1" s="269"/>
      <c r="W1" s="269"/>
      <c r="X1" s="269"/>
      <c r="Y1" s="269"/>
      <c r="Z1" s="269"/>
      <c r="AA1" s="269"/>
      <c r="AB1" s="269"/>
      <c r="AC1" s="269"/>
      <c r="AD1" s="269"/>
      <c r="AE1" s="269"/>
      <c r="AF1" s="269"/>
      <c r="AG1" s="269"/>
      <c r="AH1" s="269"/>
      <c r="AI1" s="269"/>
      <c r="AJ1" s="269"/>
      <c r="AK1" s="269"/>
      <c r="AL1" s="269"/>
      <c r="AM1" s="269"/>
      <c r="AN1" s="269"/>
      <c r="AO1" s="269"/>
      <c r="AP1" s="269"/>
      <c r="AQ1" s="269"/>
      <c r="AR1" s="269"/>
      <c r="AS1" s="269"/>
      <c r="AT1" s="269"/>
      <c r="AU1" s="269"/>
      <c r="AV1" s="269"/>
      <c r="AW1" s="269"/>
      <c r="AX1" s="269"/>
      <c r="AY1" s="269"/>
      <c r="AZ1" s="269"/>
      <c r="BA1" s="270"/>
      <c r="BC1" s="77" t="s">
        <v>2438</v>
      </c>
      <c r="BD1" s="77" t="s">
        <v>2439</v>
      </c>
      <c r="BE1" s="77" t="s">
        <v>2440</v>
      </c>
      <c r="BF1" s="77"/>
      <c r="BG1" s="77"/>
      <c r="BH1" s="541" t="str" cm="1">
        <f t="array" ref="BH1">_xlfn.ANCHORARRAY(BE2)</f>
        <v/>
      </c>
      <c r="BI1" s="541" t="s">
        <v>2441</v>
      </c>
      <c r="BJ1" s="71"/>
      <c r="BK1" s="71"/>
      <c r="BL1" s="71"/>
      <c r="BM1" s="71"/>
      <c r="BN1" s="71"/>
      <c r="BO1" s="71"/>
      <c r="BP1" s="71"/>
      <c r="BQ1" s="71"/>
      <c r="BR1" s="71"/>
      <c r="BS1" s="7"/>
      <c r="BT1" s="7"/>
    </row>
    <row r="2" spans="1:72" s="302" customFormat="1" ht="7.5" customHeight="1" x14ac:dyDescent="0.3">
      <c r="A2" s="714"/>
      <c r="B2" s="586"/>
      <c r="C2" s="586" t="str">
        <f>IF(ISBLANK(C3),"",INDEX(Products!$C3:$AK3,MATCH(Variety!C3,Products!$C4:$AK4,0)))</f>
        <v/>
      </c>
      <c r="D2" s="586" t="str">
        <f>IF(ISBLANK(D3),"",INDEX(Products!$C3:$AK3,MATCH(Variety!D3,Products!$C4:$AK4,0)))</f>
        <v/>
      </c>
      <c r="E2" s="586" t="str">
        <f>IF(ISBLANK(E3),"",INDEX(Products!$C3:$AK3,MATCH(Variety!E3,Products!$C4:$AK4,0)))</f>
        <v/>
      </c>
      <c r="F2" s="586" t="str">
        <f>IF(ISBLANK(F3),"",INDEX(Products!$C3:$AK3,MATCH(Variety!F3,Products!$C4:$AK4,0)))</f>
        <v/>
      </c>
      <c r="G2" s="586" t="str">
        <f>IF(ISBLANK(G3),"",INDEX(Products!$C3:$AK3,MATCH(Variety!G3,Products!$C4:$AK4,0)))</f>
        <v/>
      </c>
      <c r="H2" s="586" t="str">
        <f>IF(ISBLANK(H3),"",INDEX(Products!$C3:$AK3,MATCH(Variety!H3,Products!$C4:$AK4,0)))</f>
        <v/>
      </c>
      <c r="I2" s="586" t="str">
        <f>IF(ISBLANK(I3),"",INDEX(Products!$C3:$AK3,MATCH(Variety!I3,Products!$C4:$AK4,0)))</f>
        <v/>
      </c>
      <c r="J2" s="586" t="str">
        <f>IF(ISBLANK(J3),"",INDEX(Products!$C3:$AK3,MATCH(Variety!J3,Products!$C4:$AK4,0)))</f>
        <v/>
      </c>
      <c r="K2" s="586" t="str">
        <f>IF(ISBLANK(K3),"",INDEX(Products!$C3:$AK3,MATCH(Variety!K3,Products!$C4:$AK4,0)))</f>
        <v/>
      </c>
      <c r="L2" s="586" t="str">
        <f>IF(ISBLANK(L3),"",INDEX(Products!$C3:$AK3,MATCH(Variety!L3,Products!$C4:$AK4,0)))</f>
        <v/>
      </c>
      <c r="M2" s="586" t="str">
        <f>IF(ISBLANK(M3),"",INDEX(Products!$C3:$AK3,MATCH(Variety!M3,Products!$C4:$AK4,0)))</f>
        <v/>
      </c>
      <c r="N2" s="586" t="str">
        <f>IF(ISBLANK(N3),"",INDEX(Products!$C3:$AK3,MATCH(Variety!N3,Products!$C4:$AK4,0)))</f>
        <v/>
      </c>
      <c r="O2" s="586" t="str">
        <f>IF(ISBLANK(O3),"",INDEX(Products!$C3:$AK3,MATCH(Variety!O3,Products!$C4:$AK4,0)))</f>
        <v/>
      </c>
      <c r="P2" s="586" t="str">
        <f>IF(ISBLANK(P3),"",INDEX(Products!$C3:$AK3,MATCH(Variety!P3,Products!$C4:$AK4,0)))</f>
        <v/>
      </c>
      <c r="Q2" s="586" t="str">
        <f>IF(ISBLANK(Q3),"",INDEX(Products!$C3:$AK3,MATCH(Variety!Q3,Products!$C4:$AK4,0)))</f>
        <v/>
      </c>
      <c r="R2" s="586" t="str">
        <f>IF(ISBLANK(R3),"",INDEX(Products!$C3:$AK3,MATCH(Variety!R3,Products!$C4:$AK4,0)))</f>
        <v/>
      </c>
      <c r="S2" s="586" t="str">
        <f>IF(ISBLANK(S3),"",INDEX(Products!$C3:$AK3,MATCH(Variety!S3,Products!$C4:$AK4,0)))</f>
        <v/>
      </c>
      <c r="T2" s="586" t="str">
        <f>IF(ISBLANK(T3),"",INDEX(Products!$C3:$AK3,MATCH(Variety!T3,Products!$C4:$AK4,0)))</f>
        <v/>
      </c>
      <c r="U2" s="586" t="str">
        <f>IF(ISBLANK(U3),"",INDEX(Products!$C3:$AK3,MATCH(Variety!U3,Products!$C4:$AK4,0)))</f>
        <v/>
      </c>
      <c r="V2" s="586" t="str">
        <f>IF(ISBLANK(V3),"",INDEX(Products!$C3:$AK3,MATCH(Variety!V3,Products!$C4:$AK4,0)))</f>
        <v/>
      </c>
      <c r="W2" s="586" t="str">
        <f>IF(ISBLANK(W3),"",INDEX(Products!$C3:$AK3,MATCH(Variety!W3,Products!$C4:$AK4,0)))</f>
        <v/>
      </c>
      <c r="X2" s="586" t="str">
        <f>IF(ISBLANK(X3),"",INDEX(Products!$C3:$AK3,MATCH(Variety!X3,Products!$C4:$AK4,0)))</f>
        <v/>
      </c>
      <c r="Y2" s="586" t="str">
        <f>IF(ISBLANK(Y3),"",INDEX(Products!$C3:$AK3,MATCH(Variety!Y3,Products!$C4:$AK4,0)))</f>
        <v/>
      </c>
      <c r="Z2" s="586" t="str">
        <f>IF(ISBLANK(Z3),"",INDEX(Products!$C3:$AK3,MATCH(Variety!Z3,Products!$C4:$AK4,0)))</f>
        <v/>
      </c>
      <c r="AA2" s="586" t="str">
        <f>IF(ISBLANK(AA3),"",INDEX(Products!$C3:$AK3,MATCH(Variety!AA3,Products!$C4:$AK4,0)))</f>
        <v/>
      </c>
      <c r="AB2" s="586" t="str">
        <f>IF(ISBLANK(AB3),"",INDEX(Products!$C3:$AK3,MATCH(Variety!AB3,Products!$C4:$AK4,0)))</f>
        <v/>
      </c>
      <c r="AC2" s="586"/>
      <c r="AD2" s="586"/>
      <c r="AE2" s="586"/>
      <c r="AF2" s="586"/>
      <c r="AG2" s="586"/>
      <c r="AH2" s="586"/>
      <c r="AI2" s="586"/>
      <c r="AJ2" s="586"/>
      <c r="AK2" s="586"/>
      <c r="AL2" s="586"/>
      <c r="AM2" s="586"/>
      <c r="AN2" s="586"/>
      <c r="AO2" s="586"/>
      <c r="AP2" s="586"/>
      <c r="AQ2" s="586"/>
      <c r="AR2" s="586"/>
      <c r="AS2" s="586" t="str">
        <f>IF(ISBLANK(AS3),"",INDEX(Products!$C3:$AK3,MATCH(Variety!AS3,Products!$C4:$AK4,0)))</f>
        <v/>
      </c>
      <c r="AT2" s="586" t="str">
        <f>IF(ISBLANK(AT3),"",INDEX(Products!$C3:$AK3,MATCH(Variety!AT3,Products!$C4:$AK4,0)))</f>
        <v/>
      </c>
      <c r="AU2" s="586" t="str">
        <f>IF(ISBLANK(AU3),"",INDEX(Products!$C3:$AK3,MATCH(Variety!AU3,Products!$C4:$AK4,0)))</f>
        <v/>
      </c>
      <c r="AV2" s="586" t="str">
        <f>IF(ISBLANK(AV3),"",INDEX(Products!$C3:$AK3,MATCH(Variety!AV3,Products!$C4:$AK4,0)))</f>
        <v/>
      </c>
      <c r="AW2" s="586" t="str">
        <f>IF(ISBLANK(AW3),"",INDEX(Products!$C3:$AK3,MATCH(Variety!AW3,Products!$C4:$AK4,0)))</f>
        <v/>
      </c>
      <c r="AX2" s="586" t="str">
        <f>IF(ISBLANK(AX3),"",INDEX(Products!$C3:$AK3,MATCH(Variety!AX3,Products!$C4:$AK4,0)))</f>
        <v/>
      </c>
      <c r="AY2" s="586" t="str">
        <f>IF(ISBLANK(AY3),"",INDEX(Products!$C3:$AK3,MATCH(Variety!AY3,Products!$C4:$AK4,0)))</f>
        <v/>
      </c>
      <c r="AZ2" s="586" t="str">
        <f>IF(ISBLANK(AZ3),"",INDEX(Products!$C3:$AK3,MATCH(Variety!AZ3,Products!$C4:$AK4,0)))</f>
        <v/>
      </c>
      <c r="BA2" s="715"/>
      <c r="BB2" s="78"/>
      <c r="BC2" s="78" t="str" cm="1">
        <f t="array" ref="BC2">_xlfn.UNIQUE(TRANSPOSE(_xlfn._xlws.FILTER(C14:AZ14,C13:AZ13&lt;&gt;"Yes")))</f>
        <v/>
      </c>
      <c r="BD2" s="78" t="str" cm="1">
        <f t="array" ref="BD2">IFERROR(TRANSPOSE(_xlfn.UNIQUE(_xlfn._xlws.FILTER(C14:AZ14,C14:AZ14&lt;&gt;""))),"")</f>
        <v/>
      </c>
      <c r="BE2" s="78" t="str" cm="1">
        <f t="array" ref="BE2">IFERROR(_xlfn.UNIQUE(_xlfn._xlws.FILTER(C29:C47,C29:C47&lt;&gt;"")),"")</f>
        <v/>
      </c>
      <c r="BF2" s="78"/>
      <c r="BG2" s="78"/>
      <c r="BH2" s="288"/>
      <c r="BI2" s="288" t="str" cm="1">
        <f t="array" ref="BI2">IFERROR(_xlfn.UNIQUE(_xlfn._xlws.FILTER(BH:BH,BH:BH&lt;&gt;"")),"")</f>
        <v/>
      </c>
      <c r="BJ2" s="78"/>
      <c r="BK2" s="78"/>
      <c r="BL2" s="78"/>
      <c r="BM2" s="78"/>
      <c r="BN2" s="78"/>
      <c r="BO2" s="78"/>
      <c r="BP2" s="78"/>
      <c r="BQ2" s="78"/>
      <c r="BR2" s="78"/>
      <c r="BS2" s="78"/>
      <c r="BT2" s="78"/>
    </row>
    <row r="3" spans="1:72" ht="20.25" customHeight="1" x14ac:dyDescent="0.5">
      <c r="A3" s="707" t="s">
        <v>2442</v>
      </c>
      <c r="B3" s="356" t="s">
        <v>1391</v>
      </c>
      <c r="C3" s="329"/>
      <c r="D3" s="329"/>
      <c r="E3" s="329"/>
      <c r="F3" s="329"/>
      <c r="G3" s="329"/>
      <c r="H3" s="329"/>
      <c r="I3" s="329"/>
      <c r="J3" s="329"/>
      <c r="K3" s="329"/>
      <c r="L3" s="329"/>
      <c r="M3" s="329"/>
      <c r="N3" s="329"/>
      <c r="O3" s="329"/>
      <c r="P3" s="329"/>
      <c r="Q3" s="329"/>
      <c r="R3" s="329"/>
      <c r="S3" s="329"/>
      <c r="T3" s="329"/>
      <c r="U3" s="329"/>
      <c r="V3" s="329"/>
      <c r="W3" s="329"/>
      <c r="X3" s="329"/>
      <c r="Y3" s="329"/>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A3" s="9"/>
      <c r="BB3" s="272"/>
      <c r="BC3" s="98"/>
      <c r="BD3" s="98"/>
      <c r="BE3" s="98"/>
      <c r="BF3" s="98"/>
      <c r="BG3" s="98"/>
      <c r="BH3" s="541"/>
      <c r="BI3" s="541"/>
      <c r="BJ3" s="71"/>
      <c r="BK3" s="71"/>
      <c r="BL3" s="71"/>
      <c r="BM3" s="71"/>
      <c r="BN3" s="71"/>
      <c r="BO3" s="71"/>
      <c r="BP3" s="71"/>
      <c r="BQ3" s="71"/>
      <c r="BR3" s="71"/>
      <c r="BS3" s="7"/>
      <c r="BT3" s="7"/>
    </row>
    <row r="4" spans="1:72" x14ac:dyDescent="0.5">
      <c r="A4" s="707" t="s">
        <v>2443</v>
      </c>
      <c r="B4" s="453" t="s">
        <v>2444</v>
      </c>
      <c r="C4" s="218"/>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218"/>
      <c r="AD4" s="218"/>
      <c r="AE4" s="218"/>
      <c r="AF4" s="218"/>
      <c r="AG4" s="218"/>
      <c r="AH4" s="218"/>
      <c r="AI4" s="218"/>
      <c r="AJ4" s="218"/>
      <c r="AK4" s="218"/>
      <c r="AL4" s="218"/>
      <c r="AM4" s="218"/>
      <c r="AN4" s="218"/>
      <c r="AO4" s="218"/>
      <c r="AP4" s="218"/>
      <c r="AQ4" s="218"/>
      <c r="AR4" s="218"/>
      <c r="AS4" s="218"/>
      <c r="AT4" s="218"/>
      <c r="AU4" s="218"/>
      <c r="AV4" s="218"/>
      <c r="AW4" s="218"/>
      <c r="AX4" s="218"/>
      <c r="AY4" s="218"/>
      <c r="AZ4" s="218"/>
      <c r="BA4" s="9"/>
      <c r="BC4" s="98"/>
      <c r="BD4" s="98"/>
      <c r="BE4" s="98"/>
      <c r="BF4" s="98"/>
      <c r="BG4" s="98"/>
      <c r="BH4" s="541"/>
      <c r="BI4" s="541"/>
      <c r="BJ4" s="71"/>
      <c r="BK4" s="71"/>
      <c r="BL4" s="71"/>
      <c r="BM4" s="71"/>
      <c r="BN4" s="71"/>
      <c r="BO4" s="71"/>
      <c r="BP4" s="71"/>
      <c r="BQ4" s="71"/>
      <c r="BR4" s="71"/>
      <c r="BS4" s="7"/>
      <c r="BT4" s="7"/>
    </row>
    <row r="5" spans="1:72" ht="27.25" customHeight="1" x14ac:dyDescent="0.5">
      <c r="A5" s="707" t="s">
        <v>2445</v>
      </c>
      <c r="B5" s="356" t="s">
        <v>1413</v>
      </c>
      <c r="C5" s="218"/>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218"/>
      <c r="AI5" s="218"/>
      <c r="AJ5" s="218"/>
      <c r="AK5" s="218"/>
      <c r="AL5" s="218"/>
      <c r="AM5" s="218"/>
      <c r="AN5" s="218"/>
      <c r="AO5" s="218"/>
      <c r="AP5" s="218"/>
      <c r="AQ5" s="218"/>
      <c r="AR5" s="218"/>
      <c r="AS5" s="218"/>
      <c r="AT5" s="218"/>
      <c r="AU5" s="218"/>
      <c r="AV5" s="218"/>
      <c r="AW5" s="218"/>
      <c r="AX5" s="218"/>
      <c r="AY5" s="218"/>
      <c r="AZ5" s="218"/>
      <c r="BA5" s="9"/>
      <c r="BC5" s="98"/>
      <c r="BD5" s="98"/>
      <c r="BE5" s="98"/>
      <c r="BF5" s="98"/>
      <c r="BG5" s="98"/>
      <c r="BH5" s="541"/>
      <c r="BI5" s="541"/>
      <c r="BJ5" s="71"/>
      <c r="BK5" s="71"/>
      <c r="BL5" s="71"/>
      <c r="BM5" s="71"/>
      <c r="BN5" s="71"/>
      <c r="BO5" s="71"/>
      <c r="BP5" s="71"/>
      <c r="BQ5" s="71"/>
      <c r="BR5" s="71"/>
      <c r="BS5" s="7"/>
      <c r="BT5" s="7"/>
    </row>
    <row r="6" spans="1:72" x14ac:dyDescent="0.5">
      <c r="A6" s="707" t="s">
        <v>2446</v>
      </c>
      <c r="B6" s="356" t="s">
        <v>2447</v>
      </c>
      <c r="C6" s="218"/>
      <c r="D6" s="218"/>
      <c r="E6" s="218"/>
      <c r="F6" s="218"/>
      <c r="G6" s="218"/>
      <c r="H6" s="218"/>
      <c r="I6" s="218"/>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218"/>
      <c r="AL6" s="218"/>
      <c r="AM6" s="218"/>
      <c r="AN6" s="218"/>
      <c r="AO6" s="218"/>
      <c r="AP6" s="218"/>
      <c r="AQ6" s="218"/>
      <c r="AR6" s="218"/>
      <c r="AS6" s="218"/>
      <c r="AT6" s="218"/>
      <c r="AU6" s="218"/>
      <c r="AV6" s="218"/>
      <c r="AW6" s="218"/>
      <c r="AX6" s="218"/>
      <c r="AY6" s="218"/>
      <c r="AZ6" s="218"/>
      <c r="BA6" s="9"/>
      <c r="BC6" s="98"/>
      <c r="BD6" s="98"/>
      <c r="BE6" s="98"/>
      <c r="BF6" s="98"/>
      <c r="BG6" s="98"/>
      <c r="BH6" s="541"/>
      <c r="BI6" s="541"/>
      <c r="BJ6" s="71"/>
      <c r="BK6" s="71"/>
      <c r="BL6" s="71"/>
      <c r="BM6" s="71"/>
      <c r="BN6" s="71"/>
      <c r="BO6" s="71"/>
      <c r="BP6" s="71"/>
      <c r="BQ6" s="71"/>
      <c r="BR6" s="71"/>
      <c r="BS6" s="7"/>
      <c r="BT6" s="7"/>
    </row>
    <row r="7" spans="1:72" x14ac:dyDescent="0.5">
      <c r="A7" s="707" t="s">
        <v>2448</v>
      </c>
      <c r="B7" s="356" t="s">
        <v>2449</v>
      </c>
      <c r="C7" s="329"/>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A7" s="9"/>
      <c r="BC7" s="98"/>
      <c r="BD7" s="98"/>
      <c r="BE7" s="98"/>
      <c r="BF7" s="98"/>
      <c r="BG7" s="98"/>
      <c r="BH7" s="541"/>
      <c r="BI7" s="541"/>
      <c r="BJ7" s="71"/>
      <c r="BK7" s="71"/>
      <c r="BL7" s="71"/>
      <c r="BM7" s="71"/>
      <c r="BN7" s="71"/>
      <c r="BO7" s="71"/>
      <c r="BP7" s="71"/>
      <c r="BQ7" s="71"/>
      <c r="BR7" s="71"/>
      <c r="BS7" s="7"/>
      <c r="BT7" s="7"/>
    </row>
    <row r="8" spans="1:72" x14ac:dyDescent="0.5">
      <c r="A8" s="707" t="s">
        <v>2450</v>
      </c>
      <c r="B8" s="356" t="s">
        <v>2451</v>
      </c>
      <c r="C8" s="329"/>
      <c r="D8" s="329"/>
      <c r="E8" s="329"/>
      <c r="F8" s="329"/>
      <c r="G8" s="329"/>
      <c r="H8" s="329"/>
      <c r="I8" s="329"/>
      <c r="J8" s="329"/>
      <c r="K8" s="329"/>
      <c r="L8" s="329"/>
      <c r="M8" s="329"/>
      <c r="N8" s="329"/>
      <c r="O8" s="329"/>
      <c r="P8" s="329"/>
      <c r="Q8" s="329"/>
      <c r="R8" s="329"/>
      <c r="S8" s="329"/>
      <c r="T8" s="329"/>
      <c r="U8" s="329"/>
      <c r="V8" s="329"/>
      <c r="W8" s="329"/>
      <c r="X8" s="329"/>
      <c r="Y8" s="329"/>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A8" s="9"/>
      <c r="BC8" s="98"/>
      <c r="BD8" s="98"/>
      <c r="BE8" s="98"/>
      <c r="BF8" s="98"/>
      <c r="BG8" s="98"/>
      <c r="BH8" s="541"/>
      <c r="BI8" s="541"/>
      <c r="BJ8" s="71"/>
      <c r="BK8" s="71"/>
      <c r="BL8" s="71"/>
      <c r="BM8" s="71"/>
      <c r="BN8" s="71"/>
      <c r="BO8" s="71"/>
      <c r="BP8" s="71"/>
      <c r="BQ8" s="71"/>
      <c r="BR8" s="71"/>
      <c r="BS8" s="7"/>
      <c r="BT8" s="7"/>
    </row>
    <row r="9" spans="1:72" s="716" customFormat="1" ht="5.25" customHeight="1" x14ac:dyDescent="0.5">
      <c r="A9" s="225"/>
      <c r="B9" s="288"/>
      <c r="C9" s="300" t="str">
        <f t="shared" ref="C9:G9" si="0">IF(ISBLANK(C7),IF(ISBLANK(C8),"",C8),C7)</f>
        <v/>
      </c>
      <c r="D9" s="300" t="str">
        <f t="shared" si="0"/>
        <v/>
      </c>
      <c r="E9" s="300" t="str">
        <f t="shared" si="0"/>
        <v/>
      </c>
      <c r="F9" s="300" t="str">
        <f t="shared" si="0"/>
        <v/>
      </c>
      <c r="G9" s="300" t="str">
        <f t="shared" si="0"/>
        <v/>
      </c>
      <c r="H9" s="300" t="str">
        <f>IF(ISBLANK(H7),IF(ISBLANK(H8),"",H8),H7)</f>
        <v/>
      </c>
      <c r="I9" s="300" t="str">
        <f t="shared" ref="I9:AZ9" si="1">IF(ISBLANK(I7),IF(ISBLANK(I8),"",I8),I7)</f>
        <v/>
      </c>
      <c r="J9" s="300" t="str">
        <f t="shared" si="1"/>
        <v/>
      </c>
      <c r="K9" s="300" t="str">
        <f t="shared" si="1"/>
        <v/>
      </c>
      <c r="L9" s="300" t="str">
        <f t="shared" si="1"/>
        <v/>
      </c>
      <c r="M9" s="300" t="str">
        <f t="shared" si="1"/>
        <v/>
      </c>
      <c r="N9" s="300" t="str">
        <f t="shared" ref="N9:V9" si="2">IF(ISBLANK(N7),IF(ISBLANK(N8),"",N8),N7)</f>
        <v/>
      </c>
      <c r="O9" s="300" t="str">
        <f t="shared" si="2"/>
        <v/>
      </c>
      <c r="P9" s="300" t="str">
        <f t="shared" si="2"/>
        <v/>
      </c>
      <c r="Q9" s="300" t="str">
        <f t="shared" si="2"/>
        <v/>
      </c>
      <c r="R9" s="300" t="str">
        <f t="shared" si="2"/>
        <v/>
      </c>
      <c r="S9" s="300" t="str">
        <f t="shared" si="2"/>
        <v/>
      </c>
      <c r="T9" s="300" t="str">
        <f t="shared" si="2"/>
        <v/>
      </c>
      <c r="U9" s="300" t="str">
        <f t="shared" si="2"/>
        <v/>
      </c>
      <c r="V9" s="300" t="str">
        <f t="shared" si="2"/>
        <v/>
      </c>
      <c r="W9" s="300" t="str">
        <f t="shared" si="1"/>
        <v/>
      </c>
      <c r="X9" s="300" t="str">
        <f t="shared" si="1"/>
        <v/>
      </c>
      <c r="Y9" s="300" t="str">
        <f t="shared" si="1"/>
        <v/>
      </c>
      <c r="Z9" s="300" t="str">
        <f t="shared" si="1"/>
        <v/>
      </c>
      <c r="AA9" s="300" t="str">
        <f t="shared" si="1"/>
        <v/>
      </c>
      <c r="AB9" s="300" t="str">
        <f t="shared" si="1"/>
        <v/>
      </c>
      <c r="AC9" s="300"/>
      <c r="AD9" s="300"/>
      <c r="AE9" s="300"/>
      <c r="AF9" s="300"/>
      <c r="AG9" s="300"/>
      <c r="AH9" s="300"/>
      <c r="AI9" s="300"/>
      <c r="AJ9" s="300"/>
      <c r="AK9" s="300"/>
      <c r="AL9" s="300"/>
      <c r="AM9" s="300"/>
      <c r="AN9" s="300"/>
      <c r="AO9" s="300"/>
      <c r="AP9" s="300"/>
      <c r="AQ9" s="300"/>
      <c r="AR9" s="300"/>
      <c r="AS9" s="300" t="str">
        <f t="shared" ref="AS9:AV9" si="3">IF(ISBLANK(AS7),IF(ISBLANK(AS8),"",AS8),AS7)</f>
        <v/>
      </c>
      <c r="AT9" s="300" t="str">
        <f t="shared" si="3"/>
        <v/>
      </c>
      <c r="AU9" s="300" t="str">
        <f t="shared" si="3"/>
        <v/>
      </c>
      <c r="AV9" s="300" t="str">
        <f t="shared" si="3"/>
        <v/>
      </c>
      <c r="AW9" s="300" t="str">
        <f t="shared" si="1"/>
        <v/>
      </c>
      <c r="AX9" s="300" t="str">
        <f t="shared" si="1"/>
        <v/>
      </c>
      <c r="AY9" s="300" t="str">
        <f t="shared" si="1"/>
        <v/>
      </c>
      <c r="AZ9" s="300" t="str">
        <f t="shared" si="1"/>
        <v/>
      </c>
      <c r="BA9" s="404"/>
      <c r="BB9" s="288"/>
      <c r="BC9" s="288"/>
      <c r="BD9" s="288"/>
      <c r="BE9" s="288"/>
      <c r="BF9" s="288"/>
      <c r="BG9" s="288"/>
      <c r="BH9" s="541"/>
      <c r="BI9" s="541"/>
      <c r="BJ9" s="288"/>
      <c r="BK9" s="288"/>
      <c r="BL9" s="288"/>
      <c r="BM9" s="288"/>
      <c r="BN9" s="288"/>
      <c r="BO9" s="288"/>
      <c r="BP9" s="288"/>
      <c r="BQ9" s="288"/>
      <c r="BR9" s="288"/>
      <c r="BS9" s="288"/>
      <c r="BT9" s="288"/>
    </row>
    <row r="10" spans="1:72" s="523" customFormat="1" ht="30" customHeight="1" x14ac:dyDescent="0.5">
      <c r="A10" s="708"/>
      <c r="B10" s="524" t="s">
        <v>2452</v>
      </c>
      <c r="C10" s="519" t="str">
        <f>IF(ISBLANK(C7),"",INDEX(Seeds1[Description],MATCH(C7,Seeds1[Practice],0)))</f>
        <v/>
      </c>
      <c r="D10" s="519" t="str">
        <f>IF(ISBLANK(D7),"",INDEX(Seeds1[Description],MATCH(D7,Seeds1[Practice],0)))</f>
        <v/>
      </c>
      <c r="E10" s="519" t="str">
        <f>IF(ISBLANK(E7),"",INDEX(Seeds1[Description],MATCH(E7,Seeds1[Practice],0)))</f>
        <v/>
      </c>
      <c r="F10" s="519" t="str">
        <f>IF(ISBLANK(F7),"",INDEX(Seeds1[Description],MATCH(F7,Seeds1[Practice],0)))</f>
        <v/>
      </c>
      <c r="G10" s="519" t="str">
        <f>IF(ISBLANK(G7),"",INDEX(Seeds1[Description],MATCH(G7,Seeds1[Practice],0)))</f>
        <v/>
      </c>
      <c r="H10" s="519" t="str">
        <f>IF(ISBLANK(H7),"",INDEX(Seeds1[Description],MATCH(H7,Seeds1[Practice],0)))</f>
        <v/>
      </c>
      <c r="I10" s="519" t="str">
        <f>IF(ISBLANK(I7),"",INDEX(Seeds1[Description],MATCH(I7,Seeds1[Practice],0)))</f>
        <v/>
      </c>
      <c r="J10" s="519" t="str">
        <f>IF(ISBLANK(J7),"",INDEX(Seeds1[Description],MATCH(J7,Seeds1[Practice],0)))</f>
        <v/>
      </c>
      <c r="K10" s="519" t="str">
        <f>IF(ISBLANK(K7),"",INDEX(Seeds1[Description],MATCH(K7,Seeds1[Practice],0)))</f>
        <v/>
      </c>
      <c r="L10" s="519" t="str">
        <f>IF(ISBLANK(L7),"",INDEX(Seeds1[Description],MATCH(L7,Seeds1[Practice],0)))</f>
        <v/>
      </c>
      <c r="M10" s="519" t="str">
        <f>IF(ISBLANK(M7),"",INDEX(Seeds1[Description],MATCH(M7,Seeds1[Practice],0)))</f>
        <v/>
      </c>
      <c r="N10" s="519" t="str">
        <f>IF(ISBLANK(N7),"",INDEX(Seeds1[Description],MATCH(N7,Seeds1[Practice],0)))</f>
        <v/>
      </c>
      <c r="O10" s="519" t="str">
        <f>IF(ISBLANK(O7),"",INDEX(Seeds1[Description],MATCH(O7,Seeds1[Practice],0)))</f>
        <v/>
      </c>
      <c r="P10" s="519" t="str">
        <f>IF(ISBLANK(P7),"",INDEX(Seeds1[Description],MATCH(P7,Seeds1[Practice],0)))</f>
        <v/>
      </c>
      <c r="Q10" s="519" t="str">
        <f>IF(ISBLANK(Q7),"",INDEX(Seeds1[Description],MATCH(Q7,Seeds1[Practice],0)))</f>
        <v/>
      </c>
      <c r="R10" s="519" t="str">
        <f>IF(ISBLANK(R7),"",INDEX(Seeds1[Description],MATCH(R7,Seeds1[Practice],0)))</f>
        <v/>
      </c>
      <c r="S10" s="519" t="str">
        <f>IF(ISBLANK(S7),"",INDEX(Seeds1[Description],MATCH(S7,Seeds1[Practice],0)))</f>
        <v/>
      </c>
      <c r="T10" s="519" t="str">
        <f>IF(ISBLANK(T7),"",INDEX(Seeds1[Description],MATCH(T7,Seeds1[Practice],0)))</f>
        <v/>
      </c>
      <c r="U10" s="519" t="str">
        <f>IF(ISBLANK(U7),"",INDEX(Seeds1[Description],MATCH(U7,Seeds1[Practice],0)))</f>
        <v/>
      </c>
      <c r="V10" s="519" t="str">
        <f>IF(ISBLANK(V7),"",INDEX(Seeds1[Description],MATCH(V7,Seeds1[Practice],0)))</f>
        <v/>
      </c>
      <c r="W10" s="519" t="str">
        <f>IF(ISBLANK(W7),"",INDEX(Seeds1[Description],MATCH(W7,Seeds1[Practice],0)))</f>
        <v/>
      </c>
      <c r="X10" s="519" t="str">
        <f>IF(ISBLANK(X7),"",INDEX(Seeds1[Description],MATCH(X7,Seeds1[Practice],0)))</f>
        <v/>
      </c>
      <c r="Y10" s="519" t="str">
        <f>IF(ISBLANK(Y7),"",INDEX(Seeds1[Description],MATCH(Y7,Seeds1[Practice],0)))</f>
        <v/>
      </c>
      <c r="Z10" s="519" t="str">
        <f>IF(ISBLANK(Z7),"",INDEX(Seeds1[Description],MATCH(Z7,Seeds1[Practice],0)))</f>
        <v/>
      </c>
      <c r="AA10" s="519" t="str">
        <f>IF(ISBLANK(AA7),"",INDEX(Seeds1[Description],MATCH(AA7,Seeds1[Practice],0)))</f>
        <v/>
      </c>
      <c r="AB10" s="519" t="str">
        <f>IF(ISBLANK(AB7),"",INDEX(Seeds1[Description],MATCH(AB7,Seeds1[Practice],0)))</f>
        <v/>
      </c>
      <c r="AC10" s="519" t="str">
        <f>IF(ISBLANK(AC7),"",INDEX(Seeds1[Description],MATCH(AC7,Seeds1[Practice],0)))</f>
        <v/>
      </c>
      <c r="AD10" s="519" t="str">
        <f>IF(ISBLANK(AD7),"",INDEX(Seeds1[Description],MATCH(AD7,Seeds1[Practice],0)))</f>
        <v/>
      </c>
      <c r="AE10" s="519" t="str">
        <f>IF(ISBLANK(AE7),"",INDEX(Seeds1[Description],MATCH(AE7,Seeds1[Practice],0)))</f>
        <v/>
      </c>
      <c r="AF10" s="519" t="str">
        <f>IF(ISBLANK(AF7),"",INDEX(Seeds1[Description],MATCH(AF7,Seeds1[Practice],0)))</f>
        <v/>
      </c>
      <c r="AG10" s="519" t="str">
        <f>IF(ISBLANK(AG7),"",INDEX(Seeds1[Description],MATCH(AG7,Seeds1[Practice],0)))</f>
        <v/>
      </c>
      <c r="AH10" s="519" t="str">
        <f>IF(ISBLANK(AH7),"",INDEX(Seeds1[Description],MATCH(AH7,Seeds1[Practice],0)))</f>
        <v/>
      </c>
      <c r="AI10" s="519" t="str">
        <f>IF(ISBLANK(AI7),"",INDEX(Seeds1[Description],MATCH(AI7,Seeds1[Practice],0)))</f>
        <v/>
      </c>
      <c r="AJ10" s="519" t="str">
        <f>IF(ISBLANK(AJ7),"",INDEX(Seeds1[Description],MATCH(AJ7,Seeds1[Practice],0)))</f>
        <v/>
      </c>
      <c r="AK10" s="519" t="str">
        <f>IF(ISBLANK(AK7),"",INDEX(Seeds1[Description],MATCH(AK7,Seeds1[Practice],0)))</f>
        <v/>
      </c>
      <c r="AL10" s="519" t="str">
        <f>IF(ISBLANK(AL7),"",INDEX(Seeds1[Description],MATCH(AL7,Seeds1[Practice],0)))</f>
        <v/>
      </c>
      <c r="AM10" s="519" t="str">
        <f>IF(ISBLANK(AM7),"",INDEX(Seeds1[Description],MATCH(AM7,Seeds1[Practice],0)))</f>
        <v/>
      </c>
      <c r="AN10" s="519" t="str">
        <f>IF(ISBLANK(AN7),"",INDEX(Seeds1[Description],MATCH(AN7,Seeds1[Practice],0)))</f>
        <v/>
      </c>
      <c r="AO10" s="519" t="str">
        <f>IF(ISBLANK(AO7),"",INDEX(Seeds1[Description],MATCH(AO7,Seeds1[Practice],0)))</f>
        <v/>
      </c>
      <c r="AP10" s="519" t="str">
        <f>IF(ISBLANK(AP7),"",INDEX(Seeds1[Description],MATCH(AP7,Seeds1[Practice],0)))</f>
        <v/>
      </c>
      <c r="AQ10" s="519" t="str">
        <f>IF(ISBLANK(AQ7),"",INDEX(Seeds1[Description],MATCH(AQ7,Seeds1[Practice],0)))</f>
        <v/>
      </c>
      <c r="AR10" s="519" t="str">
        <f>IF(ISBLANK(AR7),"",INDEX(Seeds1[Description],MATCH(AR7,Seeds1[Practice],0)))</f>
        <v/>
      </c>
      <c r="AS10" s="519" t="str">
        <f>IF(ISBLANK(AS7),"",INDEX(Seeds1[Description],MATCH(AS7,Seeds1[Practice],0)))</f>
        <v/>
      </c>
      <c r="AT10" s="519" t="str">
        <f>IF(ISBLANK(AT7),"",INDEX(Seeds1[Description],MATCH(AT7,Seeds1[Practice],0)))</f>
        <v/>
      </c>
      <c r="AU10" s="519" t="str">
        <f>IF(ISBLANK(AU7),"",INDEX(Seeds1[Description],MATCH(AU7,Seeds1[Practice],0)))</f>
        <v/>
      </c>
      <c r="AV10" s="519" t="str">
        <f>IF(ISBLANK(AV7),"",INDEX(Seeds1[Description],MATCH(AV7,Seeds1[Practice],0)))</f>
        <v/>
      </c>
      <c r="AW10" s="519" t="str">
        <f>IF(ISBLANK(AW7),"",INDEX(Seeds1[Description],MATCH(AW7,Seeds1[Practice],0)))</f>
        <v/>
      </c>
      <c r="AX10" s="519" t="str">
        <f>IF(ISBLANK(AX7),"",INDEX(Seeds1[Description],MATCH(AX7,Seeds1[Practice],0)))</f>
        <v/>
      </c>
      <c r="AY10" s="519" t="str">
        <f>IF(ISBLANK(AY7),"",INDEX(Seeds1[Description],MATCH(AY7,Seeds1[Practice],0)))</f>
        <v/>
      </c>
      <c r="AZ10" s="519" t="str">
        <f>IF(ISBLANK(AZ7),"",INDEX(Seeds1[Description],MATCH(AZ7,Seeds1[Practice],0)))</f>
        <v/>
      </c>
      <c r="BA10" s="520"/>
      <c r="BB10" s="521"/>
      <c r="BC10" s="522"/>
      <c r="BD10" s="522"/>
      <c r="BE10" s="522"/>
      <c r="BF10" s="522"/>
      <c r="BG10" s="522"/>
      <c r="BH10" s="295"/>
      <c r="BI10" s="295"/>
      <c r="BJ10" s="521"/>
      <c r="BK10" s="521"/>
      <c r="BL10" s="521"/>
      <c r="BM10" s="521"/>
      <c r="BN10" s="521"/>
      <c r="BO10" s="521"/>
      <c r="BP10" s="521"/>
      <c r="BQ10" s="521"/>
      <c r="BR10" s="521"/>
      <c r="BS10" s="519"/>
      <c r="BT10" s="519"/>
    </row>
    <row r="11" spans="1:72" s="523" customFormat="1" ht="30" customHeight="1" x14ac:dyDescent="0.5">
      <c r="A11" s="708"/>
      <c r="B11" s="524" t="s">
        <v>2453</v>
      </c>
      <c r="C11" s="519" t="str">
        <f>IF(ISBLANK(C8),"",INDEX(AnimalBreed1[Description],MATCH(C8,AnimalBreed1[Subpractice],0)))</f>
        <v/>
      </c>
      <c r="D11" s="519" t="str">
        <f>IF(ISBLANK(D8),"",INDEX(AnimalBreed1[Description],MATCH(D8,AnimalBreed1[Subpractice],0)))</f>
        <v/>
      </c>
      <c r="E11" s="519" t="str">
        <f>IF(ISBLANK(E8),"",INDEX(AnimalBreed1[Description],MATCH(E8,AnimalBreed1[Subpractice],0)))</f>
        <v/>
      </c>
      <c r="F11" s="519" t="str">
        <f>IF(ISBLANK(F8),"",INDEX(AnimalBreed1[Description],MATCH(F8,AnimalBreed1[Subpractice],0)))</f>
        <v/>
      </c>
      <c r="G11" s="519" t="str">
        <f>IF(ISBLANK(G8),"",INDEX(AnimalBreed1[Description],MATCH(G8,AnimalBreed1[Subpractice],0)))</f>
        <v/>
      </c>
      <c r="H11" s="519" t="str">
        <f>IF(ISBLANK(H8),"",INDEX(AnimalBreed1[Description],MATCH(H8,AnimalBreed1[Subpractice],0)))</f>
        <v/>
      </c>
      <c r="I11" s="519" t="str">
        <f>IF(ISBLANK(I8),"",INDEX(AnimalBreed1[Description],MATCH(I8,AnimalBreed1[Subpractice],0)))</f>
        <v/>
      </c>
      <c r="J11" s="519" t="str">
        <f>IF(ISBLANK(J8),"",INDEX(AnimalBreed1[Description],MATCH(J8,AnimalBreed1[Subpractice],0)))</f>
        <v/>
      </c>
      <c r="K11" s="519" t="str">
        <f>IF(ISBLANK(K8),"",INDEX(AnimalBreed1[Description],MATCH(K8,AnimalBreed1[Subpractice],0)))</f>
        <v/>
      </c>
      <c r="L11" s="519" t="str">
        <f>IF(ISBLANK(L8),"",INDEX(AnimalBreed1[Description],MATCH(L8,AnimalBreed1[Subpractice],0)))</f>
        <v/>
      </c>
      <c r="M11" s="519" t="str">
        <f>IF(ISBLANK(M8),"",INDEX(AnimalBreed1[Description],MATCH(M8,AnimalBreed1[Subpractice],0)))</f>
        <v/>
      </c>
      <c r="N11" s="519" t="str">
        <f>IF(ISBLANK(N8),"",INDEX(AnimalBreed1[Description],MATCH(N8,AnimalBreed1[Subpractice],0)))</f>
        <v/>
      </c>
      <c r="O11" s="519" t="str">
        <f>IF(ISBLANK(O8),"",INDEX(AnimalBreed1[Description],MATCH(O8,AnimalBreed1[Subpractice],0)))</f>
        <v/>
      </c>
      <c r="P11" s="519" t="str">
        <f>IF(ISBLANK(P8),"",INDEX(AnimalBreed1[Description],MATCH(P8,AnimalBreed1[Subpractice],0)))</f>
        <v/>
      </c>
      <c r="Q11" s="519" t="str">
        <f>IF(ISBLANK(Q8),"",INDEX(AnimalBreed1[Description],MATCH(Q8,AnimalBreed1[Subpractice],0)))</f>
        <v/>
      </c>
      <c r="R11" s="519" t="str">
        <f>IF(ISBLANK(R8),"",INDEX(AnimalBreed1[Description],MATCH(R8,AnimalBreed1[Subpractice],0)))</f>
        <v/>
      </c>
      <c r="S11" s="519" t="str">
        <f>IF(ISBLANK(S8),"",INDEX(AnimalBreed1[Description],MATCH(S8,AnimalBreed1[Subpractice],0)))</f>
        <v/>
      </c>
      <c r="T11" s="519" t="str">
        <f>IF(ISBLANK(T8),"",INDEX(AnimalBreed1[Description],MATCH(T8,AnimalBreed1[Subpractice],0)))</f>
        <v/>
      </c>
      <c r="U11" s="519" t="str">
        <f>IF(ISBLANK(U8),"",INDEX(AnimalBreed1[Description],MATCH(U8,AnimalBreed1[Subpractice],0)))</f>
        <v/>
      </c>
      <c r="V11" s="519" t="str">
        <f>IF(ISBLANK(V8),"",INDEX(AnimalBreed1[Description],MATCH(V8,AnimalBreed1[Subpractice],0)))</f>
        <v/>
      </c>
      <c r="W11" s="519" t="str">
        <f>IF(ISBLANK(W8),"",INDEX(AnimalBreed1[Description],MATCH(W8,AnimalBreed1[Subpractice],0)))</f>
        <v/>
      </c>
      <c r="X11" s="519" t="str">
        <f>IF(ISBLANK(X8),"",INDEX(AnimalBreed1[Description],MATCH(X8,AnimalBreed1[Subpractice],0)))</f>
        <v/>
      </c>
      <c r="Y11" s="519" t="str">
        <f>IF(ISBLANK(Y8),"",INDEX(AnimalBreed1[Description],MATCH(Y8,AnimalBreed1[Subpractice],0)))</f>
        <v/>
      </c>
      <c r="Z11" s="519" t="str">
        <f>IF(ISBLANK(Z8),"",INDEX(AnimalBreed1[Description],MATCH(Z8,AnimalBreed1[Subpractice],0)))</f>
        <v/>
      </c>
      <c r="AA11" s="519" t="str">
        <f>IF(ISBLANK(AA8),"",INDEX(AnimalBreed1[Description],MATCH(AA8,AnimalBreed1[Subpractice],0)))</f>
        <v/>
      </c>
      <c r="AB11" s="519" t="str">
        <f>IF(ISBLANK(AB8),"",INDEX(AnimalBreed1[Description],MATCH(AB8,AnimalBreed1[Subpractice],0)))</f>
        <v/>
      </c>
      <c r="AC11" s="519" t="str">
        <f>IF(ISBLANK(AC8),"",INDEX(AnimalBreed1[Description],MATCH(AC8,AnimalBreed1[Subpractice],0)))</f>
        <v/>
      </c>
      <c r="AD11" s="519" t="str">
        <f>IF(ISBLANK(AD8),"",INDEX(AnimalBreed1[Description],MATCH(AD8,AnimalBreed1[Subpractice],0)))</f>
        <v/>
      </c>
      <c r="AE11" s="519" t="str">
        <f>IF(ISBLANK(AE8),"",INDEX(AnimalBreed1[Description],MATCH(AE8,AnimalBreed1[Subpractice],0)))</f>
        <v/>
      </c>
      <c r="AF11" s="519" t="str">
        <f>IF(ISBLANK(AF8),"",INDEX(AnimalBreed1[Description],MATCH(AF8,AnimalBreed1[Subpractice],0)))</f>
        <v/>
      </c>
      <c r="AG11" s="519" t="str">
        <f>IF(ISBLANK(AG8),"",INDEX(AnimalBreed1[Description],MATCH(AG8,AnimalBreed1[Subpractice],0)))</f>
        <v/>
      </c>
      <c r="AH11" s="519" t="str">
        <f>IF(ISBLANK(AH8),"",INDEX(AnimalBreed1[Description],MATCH(AH8,AnimalBreed1[Subpractice],0)))</f>
        <v/>
      </c>
      <c r="AI11" s="519" t="str">
        <f>IF(ISBLANK(AI8),"",INDEX(AnimalBreed1[Description],MATCH(AI8,AnimalBreed1[Subpractice],0)))</f>
        <v/>
      </c>
      <c r="AJ11" s="519" t="str">
        <f>IF(ISBLANK(AJ8),"",INDEX(AnimalBreed1[Description],MATCH(AJ8,AnimalBreed1[Subpractice],0)))</f>
        <v/>
      </c>
      <c r="AK11" s="519" t="str">
        <f>IF(ISBLANK(AK8),"",INDEX(AnimalBreed1[Description],MATCH(AK8,AnimalBreed1[Subpractice],0)))</f>
        <v/>
      </c>
      <c r="AL11" s="519" t="str">
        <f>IF(ISBLANK(AL8),"",INDEX(AnimalBreed1[Description],MATCH(AL8,AnimalBreed1[Subpractice],0)))</f>
        <v/>
      </c>
      <c r="AM11" s="519" t="str">
        <f>IF(ISBLANK(AM8),"",INDEX(AnimalBreed1[Description],MATCH(AM8,AnimalBreed1[Subpractice],0)))</f>
        <v/>
      </c>
      <c r="AN11" s="519" t="str">
        <f>IF(ISBLANK(AN8),"",INDEX(AnimalBreed1[Description],MATCH(AN8,AnimalBreed1[Subpractice],0)))</f>
        <v/>
      </c>
      <c r="AO11" s="519" t="str">
        <f>IF(ISBLANK(AO8),"",INDEX(AnimalBreed1[Description],MATCH(AO8,AnimalBreed1[Subpractice],0)))</f>
        <v/>
      </c>
      <c r="AP11" s="519" t="str">
        <f>IF(ISBLANK(AP8),"",INDEX(AnimalBreed1[Description],MATCH(AP8,AnimalBreed1[Subpractice],0)))</f>
        <v/>
      </c>
      <c r="AQ11" s="519" t="str">
        <f>IF(ISBLANK(AQ8),"",INDEX(AnimalBreed1[Description],MATCH(AQ8,AnimalBreed1[Subpractice],0)))</f>
        <v/>
      </c>
      <c r="AR11" s="519" t="str">
        <f>IF(ISBLANK(AR8),"",INDEX(AnimalBreed1[Description],MATCH(AR8,AnimalBreed1[Subpractice],0)))</f>
        <v/>
      </c>
      <c r="AS11" s="519" t="str">
        <f>IF(ISBLANK(AS8),"",INDEX(AnimalBreed1[Description],MATCH(AS8,AnimalBreed1[Subpractice],0)))</f>
        <v/>
      </c>
      <c r="AT11" s="519" t="str">
        <f>IF(ISBLANK(AT8),"",INDEX(AnimalBreed1[Description],MATCH(AT8,AnimalBreed1[Subpractice],0)))</f>
        <v/>
      </c>
      <c r="AU11" s="519" t="str">
        <f>IF(ISBLANK(AU8),"",INDEX(AnimalBreed1[Description],MATCH(AU8,AnimalBreed1[Subpractice],0)))</f>
        <v/>
      </c>
      <c r="AV11" s="519" t="str">
        <f>IF(ISBLANK(AV8),"",INDEX(AnimalBreed1[Description],MATCH(AV8,AnimalBreed1[Subpractice],0)))</f>
        <v/>
      </c>
      <c r="AW11" s="519" t="str">
        <f>IF(ISBLANK(AW8),"",INDEX(AnimalBreed1[Description],MATCH(AW8,AnimalBreed1[Subpractice],0)))</f>
        <v/>
      </c>
      <c r="AX11" s="519" t="str">
        <f>IF(ISBLANK(AX8),"",INDEX(AnimalBreed1[Description],MATCH(AX8,AnimalBreed1[Subpractice],0)))</f>
        <v/>
      </c>
      <c r="AY11" s="519" t="str">
        <f>IF(ISBLANK(AY8),"",INDEX(AnimalBreed1[Description],MATCH(AY8,AnimalBreed1[Subpractice],0)))</f>
        <v/>
      </c>
      <c r="AZ11" s="519" t="str">
        <f>IF(ISBLANK(AZ8),"",INDEX(AnimalBreed1[Description],MATCH(AZ8,AnimalBreed1[Subpractice],0)))</f>
        <v/>
      </c>
      <c r="BA11" s="520"/>
      <c r="BB11" s="521"/>
      <c r="BC11" s="522"/>
      <c r="BD11" s="522"/>
      <c r="BE11" s="522"/>
      <c r="BF11" s="522"/>
      <c r="BG11" s="522"/>
      <c r="BH11" s="295"/>
      <c r="BI11" s="295"/>
      <c r="BJ11" s="521"/>
      <c r="BK11" s="521"/>
      <c r="BL11" s="521"/>
      <c r="BM11" s="521"/>
      <c r="BN11" s="521"/>
      <c r="BO11" s="521"/>
      <c r="BP11" s="521"/>
      <c r="BQ11" s="521"/>
      <c r="BR11" s="521"/>
      <c r="BS11" s="519"/>
      <c r="BT11" s="519"/>
    </row>
    <row r="12" spans="1:72" ht="5.25" customHeight="1" x14ac:dyDescent="0.5">
      <c r="A12" s="707"/>
      <c r="B12" s="7"/>
      <c r="C12" s="24"/>
      <c r="D12" s="24"/>
      <c r="E12" s="24"/>
      <c r="F12" s="24"/>
      <c r="G12" s="24"/>
      <c r="H12" s="24"/>
      <c r="I12" s="24"/>
      <c r="J12" s="24"/>
      <c r="K12" s="24"/>
      <c r="L12" s="24"/>
      <c r="M12" s="24"/>
      <c r="N12" s="24"/>
      <c r="O12" s="24"/>
      <c r="P12" s="423"/>
      <c r="Q12" s="423"/>
      <c r="R12" s="423"/>
      <c r="S12" s="423"/>
      <c r="T12" s="423"/>
      <c r="U12" s="423"/>
      <c r="V12" s="424"/>
      <c r="W12" s="24"/>
      <c r="X12" s="24"/>
      <c r="Y12" s="423"/>
      <c r="Z12" s="423"/>
      <c r="AA12" s="423"/>
      <c r="AB12" s="423"/>
      <c r="AC12" s="423"/>
      <c r="AD12" s="423"/>
      <c r="AE12" s="423"/>
      <c r="AF12" s="423"/>
      <c r="AG12" s="423"/>
      <c r="AH12" s="423"/>
      <c r="AI12" s="423"/>
      <c r="AJ12" s="423"/>
      <c r="AK12" s="423"/>
      <c r="AL12" s="423"/>
      <c r="AM12" s="423"/>
      <c r="AN12" s="423"/>
      <c r="AO12" s="423"/>
      <c r="AP12" s="423"/>
      <c r="AQ12" s="423"/>
      <c r="AR12" s="423"/>
      <c r="AS12" s="423"/>
      <c r="AT12" s="423"/>
      <c r="AU12" s="424"/>
      <c r="AV12" s="24"/>
      <c r="AW12" s="423"/>
      <c r="AX12" s="423"/>
      <c r="AY12" s="424"/>
      <c r="AZ12" s="24"/>
      <c r="BA12" s="9"/>
      <c r="BC12" s="77"/>
      <c r="BD12" s="77"/>
      <c r="BE12" s="77"/>
      <c r="BF12" s="77"/>
      <c r="BG12" s="77"/>
      <c r="BH12" s="541"/>
      <c r="BI12" s="541"/>
      <c r="BJ12" s="71"/>
      <c r="BK12" s="71"/>
      <c r="BL12" s="71"/>
      <c r="BM12" s="71"/>
      <c r="BN12" s="71"/>
      <c r="BO12" s="71"/>
      <c r="BP12" s="71"/>
      <c r="BQ12" s="71"/>
      <c r="BR12" s="71"/>
      <c r="BS12" s="7"/>
      <c r="BT12" s="7"/>
    </row>
    <row r="13" spans="1:72" x14ac:dyDescent="0.5">
      <c r="A13" s="707" t="s">
        <v>2454</v>
      </c>
      <c r="B13" s="656" t="s">
        <v>2455</v>
      </c>
      <c r="C13" s="422"/>
      <c r="D13" s="422"/>
      <c r="E13" s="422"/>
      <c r="F13" s="422"/>
      <c r="G13" s="422"/>
      <c r="H13" s="329"/>
      <c r="I13" s="329"/>
      <c r="J13" s="329"/>
      <c r="K13" s="329"/>
      <c r="L13" s="329"/>
      <c r="M13" s="329"/>
      <c r="N13" s="329"/>
      <c r="O13" s="329"/>
      <c r="P13" s="329"/>
      <c r="Q13" s="329"/>
      <c r="R13" s="329"/>
      <c r="S13" s="329"/>
      <c r="T13" s="329"/>
      <c r="U13" s="329"/>
      <c r="V13" s="329"/>
      <c r="W13" s="329"/>
      <c r="X13" s="329"/>
      <c r="Y13" s="329"/>
      <c r="Z13" s="329"/>
      <c r="AA13" s="329"/>
      <c r="AB13" s="329"/>
      <c r="AC13" s="329"/>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A13" s="9"/>
      <c r="BC13" s="98"/>
      <c r="BD13" s="98"/>
      <c r="BE13" s="98"/>
      <c r="BF13" s="98"/>
      <c r="BG13" s="98"/>
      <c r="BH13" s="541"/>
      <c r="BI13" s="541"/>
      <c r="BJ13" s="71"/>
      <c r="BK13" s="71"/>
      <c r="BL13" s="71"/>
      <c r="BM13" s="71"/>
      <c r="BN13" s="71"/>
      <c r="BO13" s="71"/>
      <c r="BP13" s="71"/>
      <c r="BQ13" s="71"/>
      <c r="BR13" s="71"/>
      <c r="BS13" s="7"/>
      <c r="BT13" s="7"/>
    </row>
    <row r="14" spans="1:72" s="212" customFormat="1" ht="5.5" customHeight="1" x14ac:dyDescent="0.5">
      <c r="A14" s="709"/>
      <c r="B14" s="330"/>
      <c r="C14" s="300" t="str">
        <f t="shared" ref="C14:AZ14" si="4">IF(NOT(ISBLANK(C4)),C4,IF(NOT(ISBLANK(C5)),C5,""))</f>
        <v/>
      </c>
      <c r="D14" s="300" t="str">
        <f t="shared" si="4"/>
        <v/>
      </c>
      <c r="E14" s="300" t="str">
        <f t="shared" si="4"/>
        <v/>
      </c>
      <c r="F14" s="300" t="str">
        <f t="shared" si="4"/>
        <v/>
      </c>
      <c r="G14" s="300" t="str">
        <f t="shared" si="4"/>
        <v/>
      </c>
      <c r="H14" s="300" t="str">
        <f t="shared" si="4"/>
        <v/>
      </c>
      <c r="I14" s="300" t="str">
        <f t="shared" si="4"/>
        <v/>
      </c>
      <c r="J14" s="300" t="str">
        <f t="shared" si="4"/>
        <v/>
      </c>
      <c r="K14" s="300" t="str">
        <f t="shared" si="4"/>
        <v/>
      </c>
      <c r="L14" s="300" t="str">
        <f t="shared" si="4"/>
        <v/>
      </c>
      <c r="M14" s="300" t="str">
        <f t="shared" si="4"/>
        <v/>
      </c>
      <c r="N14" s="300" t="str">
        <f t="shared" ref="N14:V14" si="5">IF(NOT(ISBLANK(N4)),N4,IF(NOT(ISBLANK(N5)),N5,""))</f>
        <v/>
      </c>
      <c r="O14" s="300" t="str">
        <f t="shared" si="5"/>
        <v/>
      </c>
      <c r="P14" s="300" t="str">
        <f t="shared" si="5"/>
        <v/>
      </c>
      <c r="Q14" s="300" t="str">
        <f t="shared" si="5"/>
        <v/>
      </c>
      <c r="R14" s="300" t="str">
        <f t="shared" si="5"/>
        <v/>
      </c>
      <c r="S14" s="300" t="str">
        <f t="shared" si="5"/>
        <v/>
      </c>
      <c r="T14" s="300" t="str">
        <f t="shared" si="5"/>
        <v/>
      </c>
      <c r="U14" s="300" t="str">
        <f t="shared" si="5"/>
        <v/>
      </c>
      <c r="V14" s="300" t="str">
        <f t="shared" si="5"/>
        <v/>
      </c>
      <c r="W14" s="300" t="str">
        <f t="shared" si="4"/>
        <v/>
      </c>
      <c r="X14" s="300" t="str">
        <f t="shared" si="4"/>
        <v/>
      </c>
      <c r="Y14" s="300" t="str">
        <f t="shared" si="4"/>
        <v/>
      </c>
      <c r="Z14" s="300" t="str">
        <f t="shared" si="4"/>
        <v/>
      </c>
      <c r="AA14" s="300" t="str">
        <f t="shared" si="4"/>
        <v/>
      </c>
      <c r="AB14" s="300" t="str">
        <f t="shared" si="4"/>
        <v/>
      </c>
      <c r="AC14" s="300" t="str">
        <f t="shared" ref="AC14:AS14" si="6">IF(NOT(ISBLANK(AC4)),AC4,IF(NOT(ISBLANK(AC5)),AC5,""))</f>
        <v/>
      </c>
      <c r="AD14" s="300" t="str">
        <f t="shared" si="6"/>
        <v/>
      </c>
      <c r="AE14" s="300" t="str">
        <f t="shared" si="6"/>
        <v/>
      </c>
      <c r="AF14" s="300" t="str">
        <f t="shared" si="6"/>
        <v/>
      </c>
      <c r="AG14" s="300" t="str">
        <f t="shared" si="6"/>
        <v/>
      </c>
      <c r="AH14" s="300" t="str">
        <f t="shared" si="6"/>
        <v/>
      </c>
      <c r="AI14" s="300" t="str">
        <f t="shared" si="6"/>
        <v/>
      </c>
      <c r="AJ14" s="300" t="str">
        <f t="shared" si="6"/>
        <v/>
      </c>
      <c r="AK14" s="300" t="str">
        <f t="shared" si="6"/>
        <v/>
      </c>
      <c r="AL14" s="300" t="str">
        <f t="shared" si="6"/>
        <v/>
      </c>
      <c r="AM14" s="300" t="str">
        <f t="shared" si="6"/>
        <v/>
      </c>
      <c r="AN14" s="300" t="str">
        <f t="shared" si="6"/>
        <v/>
      </c>
      <c r="AO14" s="300" t="str">
        <f t="shared" si="6"/>
        <v/>
      </c>
      <c r="AP14" s="300" t="str">
        <f t="shared" si="6"/>
        <v/>
      </c>
      <c r="AQ14" s="300" t="str">
        <f t="shared" si="6"/>
        <v/>
      </c>
      <c r="AR14" s="300" t="str">
        <f t="shared" si="6"/>
        <v/>
      </c>
      <c r="AS14" s="300" t="str">
        <f t="shared" si="6"/>
        <v/>
      </c>
      <c r="AT14" s="300" t="str">
        <f t="shared" ref="AT14:AV14" si="7">IF(NOT(ISBLANK(AT4)),AT4,IF(NOT(ISBLANK(AT5)),AT5,""))</f>
        <v/>
      </c>
      <c r="AU14" s="300" t="str">
        <f t="shared" si="7"/>
        <v/>
      </c>
      <c r="AV14" s="300" t="str">
        <f t="shared" si="7"/>
        <v/>
      </c>
      <c r="AW14" s="300" t="str">
        <f t="shared" si="4"/>
        <v/>
      </c>
      <c r="AX14" s="300" t="str">
        <f t="shared" si="4"/>
        <v/>
      </c>
      <c r="AY14" s="300" t="str">
        <f t="shared" si="4"/>
        <v/>
      </c>
      <c r="AZ14" s="300" t="str">
        <f t="shared" si="4"/>
        <v/>
      </c>
      <c r="BA14" s="289"/>
      <c r="BB14" s="290"/>
      <c r="BC14" s="291"/>
      <c r="BD14" s="293"/>
      <c r="BE14" s="293"/>
      <c r="BF14" s="293"/>
      <c r="BG14" s="293"/>
      <c r="BH14" s="541"/>
      <c r="BI14" s="541"/>
      <c r="BJ14" s="292"/>
      <c r="BK14" s="290"/>
      <c r="BL14" s="290"/>
      <c r="BM14" s="290"/>
      <c r="BN14" s="290"/>
      <c r="BO14" s="290"/>
      <c r="BP14" s="290"/>
      <c r="BQ14" s="290"/>
      <c r="BR14" s="290"/>
      <c r="BS14" s="151"/>
      <c r="BT14" s="151"/>
    </row>
    <row r="15" spans="1:72" s="309" customFormat="1" ht="10.35" x14ac:dyDescent="0.35">
      <c r="A15" s="707" t="s">
        <v>2456</v>
      </c>
      <c r="B15" s="701" t="s">
        <v>2457</v>
      </c>
      <c r="C15" s="702" t="str">
        <f>IF(ISBLANK(C3),"",IF(C2="Tree","NA",IFERROR(IF(MATCH(C3,EUs!$E:$E,0)&gt;0,"No",""),"Yes")))</f>
        <v/>
      </c>
      <c r="D15" s="702" t="str">
        <f>IF(ISBLANK(D3),"",IF(D2="Tree","NA",IFERROR(IF(MATCH(D3,EUs!$E:$E,0)&gt;0,"No",""),"Yes")))</f>
        <v/>
      </c>
      <c r="E15" s="702" t="str">
        <f>IF(ISBLANK(E3),"",IF(E2="Tree","NA",IFERROR(IF(MATCH(E3,EUs!$E:$E,0)&gt;0,"No",""),"Yes")))</f>
        <v/>
      </c>
      <c r="F15" s="702" t="str">
        <f>IF(ISBLANK(F3),"",IF(F2="Tree","NA",IFERROR(IF(MATCH(F3,EUs!$E:$E,0)&gt;0,"No",""),"Yes")))</f>
        <v/>
      </c>
      <c r="G15" s="702" t="str">
        <f>IF(ISBLANK(G3),"",IF(G2="Tree","NA",IFERROR(IF(MATCH(G3,EUs!$E:$E,0)&gt;0,"No",""),"Yes")))</f>
        <v/>
      </c>
      <c r="H15" s="702" t="str">
        <f>IF(ISBLANK(H3),"",IF(H2="Tree","NA",IFERROR(IF(MATCH(H3,EUs!$E:$E,0)&gt;0,"No",""),"Yes")))</f>
        <v/>
      </c>
      <c r="I15" s="702" t="str">
        <f>IF(ISBLANK(I3),"",IF(I2="Tree","NA",IFERROR(IF(MATCH(I3,EUs!$E:$E,0)&gt;0,"No",""),"Yes")))</f>
        <v/>
      </c>
      <c r="J15" s="702" t="str">
        <f>IF(ISBLANK(J3),"",IF(J2="Tree","NA",IFERROR(IF(MATCH(J3,EUs!$E:$E,0)&gt;0,"No",""),"Yes")))</f>
        <v/>
      </c>
      <c r="K15" s="702" t="str">
        <f>IF(ISBLANK(K3),"",IF(K2="Tree","NA",IFERROR(IF(MATCH(K3,EUs!$E:$E,0)&gt;0,"No",""),"Yes")))</f>
        <v/>
      </c>
      <c r="L15" s="702" t="str">
        <f>IF(ISBLANK(L3),"",IF(L2="Tree","NA",IFERROR(IF(MATCH(L3,EUs!$E:$E,0)&gt;0,"No",""),"Yes")))</f>
        <v/>
      </c>
      <c r="M15" s="702" t="str">
        <f>IF(ISBLANK(M3),"",IF(M2="Tree","NA",IFERROR(IF(MATCH(M3,EUs!$E:$E,0)&gt;0,"No",""),"Yes")))</f>
        <v/>
      </c>
      <c r="N15" s="702" t="str">
        <f>IF(ISBLANK(N3),"",IF(N2="Tree","NA",IFERROR(IF(MATCH(N3,EUs!$E:$E,0)&gt;0,"No",""),"Yes")))</f>
        <v/>
      </c>
      <c r="O15" s="702" t="str">
        <f>IF(ISBLANK(O3),"",IF(O2="Tree","NA",IFERROR(IF(MATCH(O3,EUs!$E:$E,0)&gt;0,"No",""),"Yes")))</f>
        <v/>
      </c>
      <c r="P15" s="702" t="str">
        <f>IF(ISBLANK(P3),"",IF(P2="Tree","NA",IFERROR(IF(MATCH(P3,EUs!$E:$E,0)&gt;0,"No",""),"Yes")))</f>
        <v/>
      </c>
      <c r="Q15" s="702" t="str">
        <f>IF(ISBLANK(Q3),"",IF(Q2="Tree","NA",IFERROR(IF(MATCH(Q3,EUs!$E:$E,0)&gt;0,"No",""),"Yes")))</f>
        <v/>
      </c>
      <c r="R15" s="702" t="str">
        <f>IF(ISBLANK(R3),"",IF(R2="Tree","NA",IFERROR(IF(MATCH(R3,EUs!$E:$E,0)&gt;0,"No",""),"Yes")))</f>
        <v/>
      </c>
      <c r="S15" s="702" t="str">
        <f>IF(ISBLANK(S3),"",IF(S2="Tree","NA",IFERROR(IF(MATCH(S3,EUs!$E:$E,0)&gt;0,"No",""),"Yes")))</f>
        <v/>
      </c>
      <c r="T15" s="702" t="str">
        <f>IF(ISBLANK(T3),"",IF(T2="Tree","NA",IFERROR(IF(MATCH(T3,EUs!$E:$E,0)&gt;0,"No",""),"Yes")))</f>
        <v/>
      </c>
      <c r="U15" s="702" t="str">
        <f>IF(ISBLANK(U3),"",IF(U2="Tree","NA",IFERROR(IF(MATCH(U3,EUs!$E:$E,0)&gt;0,"No",""),"Yes")))</f>
        <v/>
      </c>
      <c r="V15" s="702" t="str">
        <f>IF(ISBLANK(V3),"",IF(V2="Tree","NA",IFERROR(IF(MATCH(V3,EUs!$E:$E,0)&gt;0,"No",""),"Yes")))</f>
        <v/>
      </c>
      <c r="W15" s="702" t="str">
        <f>IF(ISBLANK(W3),"",IF(W2="Tree","NA",IFERROR(IF(MATCH(W3,EUs!$E:$E,0)&gt;0,"No",""),"Yes")))</f>
        <v/>
      </c>
      <c r="X15" s="702" t="str">
        <f>IF(ISBLANK(X3),"",IF(X2="Tree","NA",IFERROR(IF(MATCH(X3,EUs!$E:$E,0)&gt;0,"No",""),"Yes")))</f>
        <v/>
      </c>
      <c r="Y15" s="702" t="str">
        <f>IF(ISBLANK(Y3),"",IF(Y2="Tree","NA",IFERROR(IF(MATCH(Y3,EUs!$E:$E,0)&gt;0,"No",""),"Yes")))</f>
        <v/>
      </c>
      <c r="Z15" s="702" t="str">
        <f>IF(ISBLANK(Z3),"",IF(Z2="Tree","NA",IFERROR(IF(MATCH(Z3,EUs!$E:$E,0)&gt;0,"No",""),"Yes")))</f>
        <v/>
      </c>
      <c r="AA15" s="702" t="str">
        <f>IF(ISBLANK(AA3),"",IF(AA2="Tree","NA",IFERROR(IF(MATCH(AA3,EUs!$E:$E,0)&gt;0,"No",""),"Yes")))</f>
        <v/>
      </c>
      <c r="AB15" s="702" t="str">
        <f>IF(ISBLANK(AB3),"",IF(AB2="Tree","NA",IFERROR(IF(MATCH(AB3,EUs!$E:$E,0)&gt;0,"No",""),"Yes")))</f>
        <v/>
      </c>
      <c r="AC15" s="702" t="str">
        <f>IF(ISBLANK(AC3),"",IF(AC2="Tree","NA",IFERROR(IF(MATCH(AC3,EUs!$E:$E,0)&gt;0,"No",""),"Yes")))</f>
        <v/>
      </c>
      <c r="AD15" s="702" t="str">
        <f>IF(ISBLANK(AD3),"",IF(AD2="Tree","NA",IFERROR(IF(MATCH(AD3,EUs!$E:$E,0)&gt;0,"No",""),"Yes")))</f>
        <v/>
      </c>
      <c r="AE15" s="702" t="str">
        <f>IF(ISBLANK(AE3),"",IF(AE2="Tree","NA",IFERROR(IF(MATCH(AE3,EUs!$E:$E,0)&gt;0,"No",""),"Yes")))</f>
        <v/>
      </c>
      <c r="AF15" s="702" t="str">
        <f>IF(ISBLANK(AF3),"",IF(AF2="Tree","NA",IFERROR(IF(MATCH(AF3,EUs!$E:$E,0)&gt;0,"No",""),"Yes")))</f>
        <v/>
      </c>
      <c r="AG15" s="702" t="str">
        <f>IF(ISBLANK(AG3),"",IF(AG2="Tree","NA",IFERROR(IF(MATCH(AG3,EUs!$E:$E,0)&gt;0,"No",""),"Yes")))</f>
        <v/>
      </c>
      <c r="AH15" s="702" t="str">
        <f>IF(ISBLANK(AH3),"",IF(AH2="Tree","NA",IFERROR(IF(MATCH(AH3,EUs!$E:$E,0)&gt;0,"No",""),"Yes")))</f>
        <v/>
      </c>
      <c r="AI15" s="702" t="str">
        <f>IF(ISBLANK(AI3),"",IF(AI2="Tree","NA",IFERROR(IF(MATCH(AI3,EUs!$E:$E,0)&gt;0,"No",""),"Yes")))</f>
        <v/>
      </c>
      <c r="AJ15" s="702" t="str">
        <f>IF(ISBLANK(AJ3),"",IF(AJ2="Tree","NA",IFERROR(IF(MATCH(AJ3,EUs!$E:$E,0)&gt;0,"No",""),"Yes")))</f>
        <v/>
      </c>
      <c r="AK15" s="702" t="str">
        <f>IF(ISBLANK(AK3),"",IF(AK2="Tree","NA",IFERROR(IF(MATCH(AK3,EUs!$E:$E,0)&gt;0,"No",""),"Yes")))</f>
        <v/>
      </c>
      <c r="AL15" s="702" t="str">
        <f>IF(ISBLANK(AL3),"",IF(AL2="Tree","NA",IFERROR(IF(MATCH(AL3,EUs!$E:$E,0)&gt;0,"No",""),"Yes")))</f>
        <v/>
      </c>
      <c r="AM15" s="702" t="str">
        <f>IF(ISBLANK(AM3),"",IF(AM2="Tree","NA",IFERROR(IF(MATCH(AM3,EUs!$E:$E,0)&gt;0,"No",""),"Yes")))</f>
        <v/>
      </c>
      <c r="AN15" s="702" t="str">
        <f>IF(ISBLANK(AN3),"",IF(AN2="Tree","NA",IFERROR(IF(MATCH(AN3,EUs!$E:$E,0)&gt;0,"No",""),"Yes")))</f>
        <v/>
      </c>
      <c r="AO15" s="702" t="str">
        <f>IF(ISBLANK(AO3),"",IF(AO2="Tree","NA",IFERROR(IF(MATCH(AO3,EUs!$E:$E,0)&gt;0,"No",""),"Yes")))</f>
        <v/>
      </c>
      <c r="AP15" s="702" t="str">
        <f>IF(ISBLANK(AP3),"",IF(AP2="Tree","NA",IFERROR(IF(MATCH(AP3,EUs!$E:$E,0)&gt;0,"No",""),"Yes")))</f>
        <v/>
      </c>
      <c r="AQ15" s="702" t="str">
        <f>IF(ISBLANK(AQ3),"",IF(AQ2="Tree","NA",IFERROR(IF(MATCH(AQ3,EUs!$E:$E,0)&gt;0,"No",""),"Yes")))</f>
        <v/>
      </c>
      <c r="AR15" s="702" t="str">
        <f>IF(ISBLANK(AR3),"",IF(AR2="Tree","NA",IFERROR(IF(MATCH(AR3,EUs!$E:$E,0)&gt;0,"No",""),"Yes")))</f>
        <v/>
      </c>
      <c r="AS15" s="702" t="str">
        <f>IF(ISBLANK(AS3),"",IF(AS2="Tree","NA",IFERROR(IF(MATCH(AS3,EUs!$E:$E,0)&gt;0,"No",""),"Yes")))</f>
        <v/>
      </c>
      <c r="AT15" s="702" t="str">
        <f>IF(ISBLANK(AT3),"",IF(AT2="Tree","NA",IFERROR(IF(MATCH(AT3,EUs!$E:$E,0)&gt;0,"No",""),"Yes")))</f>
        <v/>
      </c>
      <c r="AU15" s="702" t="str">
        <f>IF(ISBLANK(AU3),"",IF(AU2="Tree","NA",IFERROR(IF(MATCH(AU3,EUs!$E:$E,0)&gt;0,"No",""),"Yes")))</f>
        <v/>
      </c>
      <c r="AV15" s="702" t="str">
        <f>IF(ISBLANK(AV3),"",IF(AV2="Tree","NA",IFERROR(IF(MATCH(AV3,EUs!$E:$E,0)&gt;0,"No",""),"Yes")))</f>
        <v/>
      </c>
      <c r="AW15" s="702" t="str">
        <f>IF(ISBLANK(AW3),"",IF(AW2="Tree","NA",IFERROR(IF(MATCH(AW3,EUs!$E:$E,0)&gt;0,"No",""),"Yes")))</f>
        <v/>
      </c>
      <c r="AX15" s="702" t="str">
        <f>IF(ISBLANK(AX3),"",IF(AX2="Tree","NA",IFERROR(IF(MATCH(AX3,EUs!$E:$E,0)&gt;0,"No",""),"Yes")))</f>
        <v/>
      </c>
      <c r="AY15" s="702" t="str">
        <f>IF(ISBLANK(AY3),"",IF(AY2="Tree","NA",IFERROR(IF(MATCH(AY3,EUs!$E:$E,0)&gt;0,"No",""),"Yes")))</f>
        <v/>
      </c>
      <c r="AZ15" s="702" t="str">
        <f>IF(ISBLANK(AZ3),"",IF(AZ2="Tree","NA",IFERROR(IF(MATCH(AZ3,EUs!$E:$E,0)&gt;0,"No",""),"Yes")))</f>
        <v/>
      </c>
      <c r="BA15" s="703"/>
      <c r="BB15" s="704"/>
      <c r="BC15" s="705"/>
      <c r="BD15" s="705"/>
      <c r="BE15" s="705"/>
      <c r="BF15" s="705"/>
      <c r="BG15" s="705"/>
      <c r="BH15" s="705"/>
      <c r="BI15" s="705"/>
      <c r="BJ15" s="704"/>
      <c r="BK15" s="704"/>
      <c r="BL15" s="704"/>
      <c r="BM15" s="704"/>
      <c r="BN15" s="704"/>
      <c r="BO15" s="704"/>
      <c r="BP15" s="704"/>
      <c r="BQ15" s="704"/>
      <c r="BR15" s="704"/>
      <c r="BS15" s="706"/>
      <c r="BT15" s="706"/>
    </row>
    <row r="16" spans="1:72" s="309" customFormat="1" ht="10.35" x14ac:dyDescent="0.35">
      <c r="A16" s="707" t="s">
        <v>2458</v>
      </c>
      <c r="B16" s="701" t="s">
        <v>2459</v>
      </c>
      <c r="C16" s="702" t="str">
        <f>IF(ISBLANK(C4),"",IF(C2="Tree",IFERROR(IF(MATCH(C4,_xlfn.ANCHORARRAY(Tree.L!BX$145),0)&gt;0,"No",""),"Yes"),IFERROR(IF(MATCH(C4,_xlfn.ANCHORARRAY(Var.L!BX$2),0)&gt;0,"No",""),"Yes")))</f>
        <v/>
      </c>
      <c r="D16" s="702" t="str">
        <f>IF(ISBLANK(D4),"",IF(D2="Tree",IFERROR(IF(MATCH(D4,_xlfn.ANCHORARRAY(Tree.L!BY$145),0)&gt;0,"No",""),"Yes"),IFERROR(IF(MATCH(D4,_xlfn.ANCHORARRAY(Var.L!BY$2),0)&gt;0,"No",""),"Yes")))</f>
        <v/>
      </c>
      <c r="E16" s="702" t="str">
        <f>IF(ISBLANK(E4),"",IF(E2="Tree",IFERROR(IF(MATCH(E4,_xlfn.ANCHORARRAY(Tree.L!BZ$145),0)&gt;0,"No",""),"Yes"),IFERROR(IF(MATCH(E4,_xlfn.ANCHORARRAY(Var.L!BZ$2),0)&gt;0,"No",""),"Yes")))</f>
        <v/>
      </c>
      <c r="F16" s="702" t="str">
        <f>IF(ISBLANK(F4),"",IF(F2="Tree",IFERROR(IF(MATCH(F4,_xlfn.ANCHORARRAY(Tree.L!CA$145),0)&gt;0,"No",""),"Yes"),IFERROR(IF(MATCH(F4,_xlfn.ANCHORARRAY(Var.L!CA$2),0)&gt;0,"No",""),"Yes")))</f>
        <v/>
      </c>
      <c r="G16" s="702" t="str">
        <f>IF(ISBLANK(G4),"",IF(G2="Tree",IFERROR(IF(MATCH(G4,_xlfn.ANCHORARRAY(Tree.L!CB$145),0)&gt;0,"No",""),"Yes"),IFERROR(IF(MATCH(G4,_xlfn.ANCHORARRAY(Var.L!CB$2),0)&gt;0,"No",""),"Yes")))</f>
        <v/>
      </c>
      <c r="H16" s="702" t="str">
        <f>IF(ISBLANK(H4),"",IF(H2="Tree",IFERROR(IF(MATCH(H4,_xlfn.ANCHORARRAY(Tree.L!CC$145),0)&gt;0,"No",""),"Yes"),IFERROR(IF(MATCH(H4,_xlfn.ANCHORARRAY(Var.L!CC$2),0)&gt;0,"No",""),"Yes")))</f>
        <v/>
      </c>
      <c r="I16" s="702" t="str">
        <f>IF(ISBLANK(I4),"",IF(I2="Tree",IFERROR(IF(MATCH(I4,_xlfn.ANCHORARRAY(Tree.L!CD$145),0)&gt;0,"No",""),"Yes"),IFERROR(IF(MATCH(I4,_xlfn.ANCHORARRAY(Var.L!CD$2),0)&gt;0,"No",""),"Yes")))</f>
        <v/>
      </c>
      <c r="J16" s="702" t="str">
        <f>IF(ISBLANK(J4),"",IF(J2="Tree",IFERROR(IF(MATCH(J4,_xlfn.ANCHORARRAY(Tree.L!CE$145),0)&gt;0,"No",""),"Yes"),IFERROR(IF(MATCH(J4,_xlfn.ANCHORARRAY(Var.L!CE$2),0)&gt;0,"No",""),"Yes")))</f>
        <v/>
      </c>
      <c r="K16" s="702" t="str">
        <f>IF(ISBLANK(K4),"",IF(K2="Tree",IFERROR(IF(MATCH(K4,_xlfn.ANCHORARRAY(Tree.L!CF$145),0)&gt;0,"No",""),"Yes"),IFERROR(IF(MATCH(K4,_xlfn.ANCHORARRAY(Var.L!CF$2),0)&gt;0,"No",""),"Yes")))</f>
        <v/>
      </c>
      <c r="L16" s="702" t="str">
        <f>IF(ISBLANK(L4),"",IF(L2="Tree",IFERROR(IF(MATCH(L4,_xlfn.ANCHORARRAY(Tree.L!CG$145),0)&gt;0,"No",""),"Yes"),IFERROR(IF(MATCH(L4,_xlfn.ANCHORARRAY(Var.L!CG$2),0)&gt;0,"No",""),"Yes")))</f>
        <v/>
      </c>
      <c r="M16" s="702" t="str">
        <f>IF(ISBLANK(M4),"",IF(M2="Tree",IFERROR(IF(MATCH(M4,_xlfn.ANCHORARRAY(Tree.L!CH$145),0)&gt;0,"No",""),"Yes"),IFERROR(IF(MATCH(M4,_xlfn.ANCHORARRAY(Var.L!CH$2),0)&gt;0,"No",""),"Yes")))</f>
        <v/>
      </c>
      <c r="N16" s="702" t="str">
        <f>IF(ISBLANK(N4),"",IF(N2="Tree",IFERROR(IF(MATCH(N4,_xlfn.ANCHORARRAY(Tree.L!BZ$145),0)&gt;0,"No",""),"Yes"),IFERROR(IF(MATCH(N4,_xlfn.ANCHORARRAY(Var.L!BZ$2),0)&gt;0,"No",""),"Yes")))</f>
        <v/>
      </c>
      <c r="O16" s="702" t="str">
        <f>IF(ISBLANK(O4),"",IF(O2="Tree",IFERROR(IF(MATCH(O4,_xlfn.ANCHORARRAY(Tree.L!CA$145),0)&gt;0,"No",""),"Yes"),IFERROR(IF(MATCH(O4,_xlfn.ANCHORARRAY(Var.L!CA$2),0)&gt;0,"No",""),"Yes")))</f>
        <v/>
      </c>
      <c r="P16" s="702" t="str">
        <f>IF(ISBLANK(P4),"",IF(P2="Tree",IFERROR(IF(MATCH(P4,_xlfn.ANCHORARRAY(Tree.L!CB$145),0)&gt;0,"No",""),"Yes"),IFERROR(IF(MATCH(P4,_xlfn.ANCHORARRAY(Var.L!CB$2),0)&gt;0,"No",""),"Yes")))</f>
        <v/>
      </c>
      <c r="Q16" s="702" t="str">
        <f>IF(ISBLANK(Q4),"",IF(Q2="Tree",IFERROR(IF(MATCH(Q4,_xlfn.ANCHORARRAY(Tree.L!CC$145),0)&gt;0,"No",""),"Yes"),IFERROR(IF(MATCH(Q4,_xlfn.ANCHORARRAY(Var.L!CC$2),0)&gt;0,"No",""),"Yes")))</f>
        <v/>
      </c>
      <c r="R16" s="702" t="str">
        <f>IF(ISBLANK(R4),"",IF(R2="Tree",IFERROR(IF(MATCH(R4,_xlfn.ANCHORARRAY(Tree.L!CD$145),0)&gt;0,"No",""),"Yes"),IFERROR(IF(MATCH(R4,_xlfn.ANCHORARRAY(Var.L!CD$2),0)&gt;0,"No",""),"Yes")))</f>
        <v/>
      </c>
      <c r="S16" s="702" t="str">
        <f>IF(ISBLANK(S4),"",IF(S2="Tree",IFERROR(IF(MATCH(S4,_xlfn.ANCHORARRAY(Tree.L!CE$145),0)&gt;0,"No",""),"Yes"),IFERROR(IF(MATCH(S4,_xlfn.ANCHORARRAY(Var.L!CE$2),0)&gt;0,"No",""),"Yes")))</f>
        <v/>
      </c>
      <c r="T16" s="702" t="str">
        <f>IF(ISBLANK(T4),"",IF(T2="Tree",IFERROR(IF(MATCH(T4,_xlfn.ANCHORARRAY(Tree.L!CF$145),0)&gt;0,"No",""),"Yes"),IFERROR(IF(MATCH(T4,_xlfn.ANCHORARRAY(Var.L!CF$2),0)&gt;0,"No",""),"Yes")))</f>
        <v/>
      </c>
      <c r="U16" s="702" t="str">
        <f>IF(ISBLANK(U4),"",IF(U2="Tree",IFERROR(IF(MATCH(U4,_xlfn.ANCHORARRAY(Tree.L!CG$145),0)&gt;0,"No",""),"Yes"),IFERROR(IF(MATCH(U4,_xlfn.ANCHORARRAY(Var.L!CG$2),0)&gt;0,"No",""),"Yes")))</f>
        <v/>
      </c>
      <c r="V16" s="702" t="str">
        <f>IF(ISBLANK(V4),"",IF(V2="Tree",IFERROR(IF(MATCH(V4,_xlfn.ANCHORARRAY(Tree.L!CH$145),0)&gt;0,"No",""),"Yes"),IFERROR(IF(MATCH(V4,_xlfn.ANCHORARRAY(Var.L!CH$2),0)&gt;0,"No",""),"Yes")))</f>
        <v/>
      </c>
      <c r="W16" s="702" t="str">
        <f>IF(ISBLANK(W4),"",IF(W2="Tree",IFERROR(IF(MATCH(W4,_xlfn.ANCHORARRAY(Tree.L!CI$145),0)&gt;0,"No",""),"Yes"),IFERROR(IF(MATCH(W4,_xlfn.ANCHORARRAY(Var.L!CI$2),0)&gt;0,"No",""),"Yes")))</f>
        <v/>
      </c>
      <c r="X16" s="702" t="str">
        <f>IF(ISBLANK(X4),"",IF(X2="Tree",IFERROR(IF(MATCH(X4,_xlfn.ANCHORARRAY(Tree.L!CJ$145),0)&gt;0,"No",""),"Yes"),IFERROR(IF(MATCH(X4,_xlfn.ANCHORARRAY(Var.L!CJ$2),0)&gt;0,"No",""),"Yes")))</f>
        <v/>
      </c>
      <c r="Y16" s="702" t="str">
        <f>IF(ISBLANK(Y4),"",IF(Y2="Tree",IFERROR(IF(MATCH(Y4,_xlfn.ANCHORARRAY(Tree.L!CK$145),0)&gt;0,"No",""),"Yes"),IFERROR(IF(MATCH(Y4,_xlfn.ANCHORARRAY(Var.L!CK$2),0)&gt;0,"No",""),"Yes")))</f>
        <v/>
      </c>
      <c r="Z16" s="702" t="str">
        <f>IF(ISBLANK(Z4),"",IF(Z2="Tree",IFERROR(IF(MATCH(Z4,_xlfn.ANCHORARRAY(Tree.L!CL$145),0)&gt;0,"No",""),"Yes"),IFERROR(IF(MATCH(Z4,_xlfn.ANCHORARRAY(Var.L!CL$2),0)&gt;0,"No",""),"Yes")))</f>
        <v/>
      </c>
      <c r="AA16" s="702" t="str">
        <f>IF(ISBLANK(AA4),"",IF(AA2="Tree",IFERROR(IF(MATCH(AA4,_xlfn.ANCHORARRAY(Tree.L!CM$145),0)&gt;0,"No",""),"Yes"),IFERROR(IF(MATCH(AA4,_xlfn.ANCHORARRAY(Var.L!CM$2),0)&gt;0,"No",""),"Yes")))</f>
        <v/>
      </c>
      <c r="AB16" s="702" t="str">
        <f>IF(ISBLANK(AB4),"",IF(AB2="Tree",IFERROR(IF(MATCH(AB4,_xlfn.ANCHORARRAY(Tree.L!CN$145),0)&gt;0,"No",""),"Yes"),IFERROR(IF(MATCH(AB4,_xlfn.ANCHORARRAY(Var.L!CN$2),0)&gt;0,"No",""),"Yes")))</f>
        <v/>
      </c>
      <c r="AC16" s="702" t="str">
        <f>IF(ISBLANK(AC4),"",IF(AC2="Tree",IFERROR(IF(MATCH(AC4,_xlfn.ANCHORARRAY(Tree.L!CO$145),0)&gt;0,"No",""),"Yes"),IFERROR(IF(MATCH(AC4,_xlfn.ANCHORARRAY(Var.L!CO$2),0)&gt;0,"No",""),"Yes")))</f>
        <v/>
      </c>
      <c r="AD16" s="702" t="str">
        <f>IF(ISBLANK(AD4),"",IF(AD2="Tree",IFERROR(IF(MATCH(AD4,_xlfn.ANCHORARRAY(Tree.L!CP$145),0)&gt;0,"No",""),"Yes"),IFERROR(IF(MATCH(AD4,_xlfn.ANCHORARRAY(Var.L!CP$2),0)&gt;0,"No",""),"Yes")))</f>
        <v/>
      </c>
      <c r="AE16" s="702" t="str">
        <f>IF(ISBLANK(AE4),"",IF(AE2="Tree",IFERROR(IF(MATCH(AE4,_xlfn.ANCHORARRAY(Tree.L!CQ$145),0)&gt;0,"No",""),"Yes"),IFERROR(IF(MATCH(AE4,_xlfn.ANCHORARRAY(Var.L!CQ$2),0)&gt;0,"No",""),"Yes")))</f>
        <v/>
      </c>
      <c r="AF16" s="702" t="str">
        <f>IF(ISBLANK(AF4),"",IF(AF2="Tree",IFERROR(IF(MATCH(AF4,_xlfn.ANCHORARRAY(Tree.L!CR$145),0)&gt;0,"No",""),"Yes"),IFERROR(IF(MATCH(AF4,_xlfn.ANCHORARRAY(Var.L!CR$2),0)&gt;0,"No",""),"Yes")))</f>
        <v/>
      </c>
      <c r="AG16" s="702" t="str">
        <f>IF(ISBLANK(AG4),"",IF(AG2="Tree",IFERROR(IF(MATCH(AG4,_xlfn.ANCHORARRAY(Tree.L!CS$145),0)&gt;0,"No",""),"Yes"),IFERROR(IF(MATCH(AG4,_xlfn.ANCHORARRAY(Var.L!CS$2),0)&gt;0,"No",""),"Yes")))</f>
        <v/>
      </c>
      <c r="AH16" s="702" t="str">
        <f>IF(ISBLANK(AH4),"",IF(AH2="Tree",IFERROR(IF(MATCH(AH4,_xlfn.ANCHORARRAY(Tree.L!CT$145),0)&gt;0,"No",""),"Yes"),IFERROR(IF(MATCH(AH4,_xlfn.ANCHORARRAY(Var.L!CT$2),0)&gt;0,"No",""),"Yes")))</f>
        <v/>
      </c>
      <c r="AI16" s="702" t="str">
        <f>IF(ISBLANK(AI4),"",IF(AI2="Tree",IFERROR(IF(MATCH(AI4,_xlfn.ANCHORARRAY(Tree.L!CU$145),0)&gt;0,"No",""),"Yes"),IFERROR(IF(MATCH(AI4,_xlfn.ANCHORARRAY(Var.L!CU$2),0)&gt;0,"No",""),"Yes")))</f>
        <v/>
      </c>
      <c r="AJ16" s="702" t="str">
        <f>IF(ISBLANK(AJ4),"",IF(AJ2="Tree",IFERROR(IF(MATCH(AJ4,_xlfn.ANCHORARRAY(Tree.L!CV$145),0)&gt;0,"No",""),"Yes"),IFERROR(IF(MATCH(AJ4,_xlfn.ANCHORARRAY(Var.L!CV$2),0)&gt;0,"No",""),"Yes")))</f>
        <v/>
      </c>
      <c r="AK16" s="702" t="str">
        <f>IF(ISBLANK(AK4),"",IF(AK2="Tree",IFERROR(IF(MATCH(AK4,_xlfn.ANCHORARRAY(Tree.L!CW$145),0)&gt;0,"No",""),"Yes"),IFERROR(IF(MATCH(AK4,_xlfn.ANCHORARRAY(Var.L!CW$2),0)&gt;0,"No",""),"Yes")))</f>
        <v/>
      </c>
      <c r="AL16" s="702" t="str">
        <f>IF(ISBLANK(AL4),"",IF(AL2="Tree",IFERROR(IF(MATCH(AL4,_xlfn.ANCHORARRAY(Tree.L!CX$145),0)&gt;0,"No",""),"Yes"),IFERROR(IF(MATCH(AL4,_xlfn.ANCHORARRAY(Var.L!CX$2),0)&gt;0,"No",""),"Yes")))</f>
        <v/>
      </c>
      <c r="AM16" s="702" t="str">
        <f>IF(ISBLANK(AM4),"",IF(AM2="Tree",IFERROR(IF(MATCH(AM4,_xlfn.ANCHORARRAY(Tree.L!CY$145),0)&gt;0,"No",""),"Yes"),IFERROR(IF(MATCH(AM4,_xlfn.ANCHORARRAY(Var.L!CY$2),0)&gt;0,"No",""),"Yes")))</f>
        <v/>
      </c>
      <c r="AN16" s="702" t="str">
        <f>IF(ISBLANK(AN4),"",IF(AN2="Tree",IFERROR(IF(MATCH(AN4,_xlfn.ANCHORARRAY(Tree.L!CZ$145),0)&gt;0,"No",""),"Yes"),IFERROR(IF(MATCH(AN4,_xlfn.ANCHORARRAY(Var.L!CZ$2),0)&gt;0,"No",""),"Yes")))</f>
        <v/>
      </c>
      <c r="AO16" s="702" t="str">
        <f>IF(ISBLANK(AO4),"",IF(AO2="Tree",IFERROR(IF(MATCH(AO4,_xlfn.ANCHORARRAY(Tree.L!DA$145),0)&gt;0,"No",""),"Yes"),IFERROR(IF(MATCH(AO4,_xlfn.ANCHORARRAY(Var.L!DA$2),0)&gt;0,"No",""),"Yes")))</f>
        <v/>
      </c>
      <c r="AP16" s="702" t="str">
        <f>IF(ISBLANK(AP4),"",IF(AP2="Tree",IFERROR(IF(MATCH(AP4,_xlfn.ANCHORARRAY(Tree.L!DB$145),0)&gt;0,"No",""),"Yes"),IFERROR(IF(MATCH(AP4,_xlfn.ANCHORARRAY(Var.L!DB$2),0)&gt;0,"No",""),"Yes")))</f>
        <v/>
      </c>
      <c r="AQ16" s="702" t="str">
        <f>IF(ISBLANK(AQ4),"",IF(AQ2="Tree",IFERROR(IF(MATCH(AQ4,_xlfn.ANCHORARRAY(Tree.L!DC$145),0)&gt;0,"No",""),"Yes"),IFERROR(IF(MATCH(AQ4,_xlfn.ANCHORARRAY(Var.L!DC$2),0)&gt;0,"No",""),"Yes")))</f>
        <v/>
      </c>
      <c r="AR16" s="702" t="str">
        <f>IF(ISBLANK(AR4),"",IF(AR2="Tree",IFERROR(IF(MATCH(AR4,_xlfn.ANCHORARRAY(Tree.L!DD$145),0)&gt;0,"No",""),"Yes"),IFERROR(IF(MATCH(AR4,_xlfn.ANCHORARRAY(Var.L!DD$2),0)&gt;0,"No",""),"Yes")))</f>
        <v/>
      </c>
      <c r="AS16" s="702" t="str">
        <f>IF(ISBLANK(AS4),"",IF(AS2="Tree",IFERROR(IF(MATCH(AS4,_xlfn.ANCHORARRAY(Tree.L!DE$145),0)&gt;0,"No",""),"Yes"),IFERROR(IF(MATCH(AS4,_xlfn.ANCHORARRAY(Var.L!DE$2),0)&gt;0,"No",""),"Yes")))</f>
        <v/>
      </c>
      <c r="AT16" s="702" t="str">
        <f>IF(ISBLANK(AT4),"",IF(AT2="Tree",IFERROR(IF(MATCH(AT4,_xlfn.ANCHORARRAY(Tree.L!CL$145),0)&gt;0,"No",""),"Yes"),IFERROR(IF(MATCH(AT4,_xlfn.ANCHORARRAY(Var.L!CL$2),0)&gt;0,"No",""),"Yes")))</f>
        <v/>
      </c>
      <c r="AU16" s="702" t="str">
        <f>IF(ISBLANK(AU4),"",IF(AU2="Tree",IFERROR(IF(MATCH(AU4,_xlfn.ANCHORARRAY(Tree.L!CM$145),0)&gt;0,"No",""),"Yes"),IFERROR(IF(MATCH(AU4,_xlfn.ANCHORARRAY(Var.L!CY$2),0)&gt;0,"No",""),"Yes")))</f>
        <v/>
      </c>
      <c r="AV16" s="702" t="str">
        <f>IF(ISBLANK(AV4),"",IF(AV2="Tree",IFERROR(IF(MATCH(AV4,_xlfn.ANCHORARRAY(Tree.L!CN$145),0)&gt;0,"No",""),"Yes"),IFERROR(IF(MATCH(AV4,_xlfn.ANCHORARRAY(Var.L!CZ$2),0)&gt;0,"No",""),"Yes")))</f>
        <v/>
      </c>
      <c r="AW16" s="702" t="str">
        <f>IF(ISBLANK(AW4),"",IF(AW2="Tree",IFERROR(IF(MATCH(AW4,_xlfn.ANCHORARRAY(Tree.L!CO$145),0)&gt;0,"No",""),"Yes"),IFERROR(IF(MATCH(AW4,_xlfn.ANCHORARRAY(Var.L!CO$2),0)&gt;0,"No",""),"Yes")))</f>
        <v/>
      </c>
      <c r="AX16" s="702" t="str">
        <f>IF(ISBLANK(AX4),"",IF(AX2="Tree",IFERROR(IF(MATCH(AX4,_xlfn.ANCHORARRAY(Tree.L!CP$145),0)&gt;0,"No",""),"Yes"),IFERROR(IF(MATCH(AX4,_xlfn.ANCHORARRAY(Var.L!CP$2),0)&gt;0,"No",""),"Yes")))</f>
        <v/>
      </c>
      <c r="AY16" s="702" t="str">
        <f>IF(ISBLANK(AY4),"",IF(AY2="Tree",IFERROR(IF(MATCH(AY4,_xlfn.ANCHORARRAY(Tree.L!CQ$145),0)&gt;0,"No",""),"Yes"),IFERROR(IF(MATCH(AY4,_xlfn.ANCHORARRAY(Var.L!DC$2),0)&gt;0,"No",""),"Yes")))</f>
        <v/>
      </c>
      <c r="AZ16" s="702" t="str">
        <f>IF(ISBLANK(AZ4),"",IF(AZ2="Tree",IFERROR(IF(MATCH(AZ4,_xlfn.ANCHORARRAY(Tree.L!CR$145),0)&gt;0,"No",""),"Yes"),IFERROR(IF(MATCH(AZ4,_xlfn.ANCHORARRAY(Var.L!DD$2),0)&gt;0,"No",""),"Yes")))</f>
        <v/>
      </c>
      <c r="BA16" s="703"/>
      <c r="BB16" s="704"/>
      <c r="BC16" s="705"/>
      <c r="BD16" s="705"/>
      <c r="BE16" s="705"/>
      <c r="BF16" s="705"/>
      <c r="BG16" s="705"/>
      <c r="BH16" s="705"/>
      <c r="BI16" s="705"/>
      <c r="BJ16" s="704"/>
      <c r="BK16" s="704"/>
      <c r="BL16" s="704"/>
      <c r="BM16" s="704"/>
      <c r="BN16" s="704"/>
      <c r="BO16" s="704"/>
      <c r="BP16" s="704"/>
      <c r="BQ16" s="704"/>
      <c r="BR16" s="704"/>
      <c r="BS16" s="706"/>
      <c r="BT16" s="706"/>
    </row>
    <row r="17" spans="1:72" s="309" customFormat="1" ht="10.35" x14ac:dyDescent="0.35">
      <c r="A17" s="707" t="s">
        <v>2460</v>
      </c>
      <c r="B17" s="701" t="s">
        <v>2461</v>
      </c>
      <c r="C17" s="702" t="str">
        <f>IF(OR(ISBLANK(C5),C5=""),"",IF(C2="Tree",IFERROR(IF(MATCH(C3,_xlfn.ANCHORARRAY(Tree.L!N$145),0)&gt;0,"No",""),"Yes"),IFERROR(IF(MATCH(C5,_xlfn.ANCHORARRAY(Var.L!EH$2),0)&gt;0,"No",""),"Yes")))</f>
        <v/>
      </c>
      <c r="D17" s="702" t="str">
        <f>IF(OR(ISBLANK(D5),D5=""),"",IF(D2="Tree",IFERROR(IF(MATCH(D3,_xlfn.ANCHORARRAY(Tree.L!O$145),0)&gt;0,"No",""),"Yes"),IFERROR(IF(MATCH(D5,_xlfn.ANCHORARRAY(Var.L!EI$2),0)&gt;0,"No",""),"Yes")))</f>
        <v/>
      </c>
      <c r="E17" s="702" t="str">
        <f>IF(OR(ISBLANK(E5),E5=""),"",IF(E2="Tree",IFERROR(IF(MATCH(E3,_xlfn.ANCHORARRAY(Tree.L!P$145),0)&gt;0,"No",""),"Yes"),IFERROR(IF(MATCH(E5,_xlfn.ANCHORARRAY(Var.L!EJ$2),0)&gt;0,"No",""),"Yes")))</f>
        <v/>
      </c>
      <c r="F17" s="702" t="str">
        <f>IF(OR(ISBLANK(F5),F5=""),"",IF(F2="Tree",IFERROR(IF(MATCH(F3,_xlfn.ANCHORARRAY(Tree.L!Q$145),0)&gt;0,"No",""),"Yes"),IFERROR(IF(MATCH(F5,_xlfn.ANCHORARRAY(Var.L!EK$2),0)&gt;0,"No",""),"Yes")))</f>
        <v/>
      </c>
      <c r="G17" s="702" t="str">
        <f>IF(OR(ISBLANK(G5),G5=""),"",IF(G2="Tree",IFERROR(IF(MATCH(G3,_xlfn.ANCHORARRAY(Tree.L!R$145),0)&gt;0,"No",""),"Yes"),IFERROR(IF(MATCH(G5,_xlfn.ANCHORARRAY(Var.L!EL$2),0)&gt;0,"No",""),"Yes")))</f>
        <v/>
      </c>
      <c r="H17" s="702" t="str">
        <f>IF(OR(ISBLANK(H5),H5=""),"",IF(H2="Tree",IFERROR(IF(MATCH(H3,_xlfn.ANCHORARRAY(Tree.L!S$145),0)&gt;0,"No",""),"Yes"),IFERROR(IF(MATCH(H5,_xlfn.ANCHORARRAY(Var.L!EM$2),0)&gt;0,"No",""),"Yes")))</f>
        <v/>
      </c>
      <c r="I17" s="702" t="str">
        <f>IF(OR(ISBLANK(I5),I5=""),"",IF(I2="Tree",IFERROR(IF(MATCH(I3,_xlfn.ANCHORARRAY(Tree.L!T$145),0)&gt;0,"No",""),"Yes"),IFERROR(IF(MATCH(I5,_xlfn.ANCHORARRAY(Var.L!EN$2),0)&gt;0,"No",""),"Yes")))</f>
        <v/>
      </c>
      <c r="J17" s="702" t="str">
        <f>IF(OR(ISBLANK(J5),J5=""),"",IF(J2="Tree",IFERROR(IF(MATCH(J3,_xlfn.ANCHORARRAY(Tree.L!U$145),0)&gt;0,"No",""),"Yes"),IFERROR(IF(MATCH(J5,_xlfn.ANCHORARRAY(Var.L!EO$2),0)&gt;0,"No",""),"Yes")))</f>
        <v/>
      </c>
      <c r="K17" s="702" t="str">
        <f>IF(OR(ISBLANK(K5),K5=""),"",IF(K2="Tree",IFERROR(IF(MATCH(K3,_xlfn.ANCHORARRAY(Tree.L!V$145),0)&gt;0,"No",""),"Yes"),IFERROR(IF(MATCH(K5,_xlfn.ANCHORARRAY(Var.L!EP$2),0)&gt;0,"No",""),"Yes")))</f>
        <v/>
      </c>
      <c r="L17" s="702" t="str">
        <f>IF(OR(ISBLANK(L5),L5=""),"",IF(L2="Tree",IFERROR(IF(MATCH(L3,_xlfn.ANCHORARRAY(Tree.L!W$145),0)&gt;0,"No",""),"Yes"),IFERROR(IF(MATCH(L5,_xlfn.ANCHORARRAY(Var.L!EQ$2),0)&gt;0,"No",""),"Yes")))</f>
        <v/>
      </c>
      <c r="M17" s="702" t="str">
        <f>IF(OR(ISBLANK(M5),M5=""),"",IF(M2="Tree",IFERROR(IF(MATCH(M3,_xlfn.ANCHORARRAY(Tree.L!X$145),0)&gt;0,"No",""),"Yes"),IFERROR(IF(MATCH(M5,_xlfn.ANCHORARRAY(Var.L!ER$2),0)&gt;0,"No",""),"Yes")))</f>
        <v/>
      </c>
      <c r="N17" s="702" t="str">
        <f>IF(OR(ISBLANK(N5),N5=""),"",IF(N2="Tree",IFERROR(IF(MATCH(N3,_xlfn.ANCHORARRAY(Tree.L!P$145),0)&gt;0,"No",""),"Yes"),IFERROR(IF(MATCH(N5,_xlfn.ANCHORARRAY(Var.L!EJ$2),0)&gt;0,"No",""),"Yes")))</f>
        <v/>
      </c>
      <c r="O17" s="702" t="str">
        <f>IF(OR(ISBLANK(O5),O5=""),"",IF(O2="Tree",IFERROR(IF(MATCH(O3,_xlfn.ANCHORARRAY(Tree.L!Q$145),0)&gt;0,"No",""),"Yes"),IFERROR(IF(MATCH(O5,_xlfn.ANCHORARRAY(Var.L!EK$2),0)&gt;0,"No",""),"Yes")))</f>
        <v/>
      </c>
      <c r="P17" s="702" t="str">
        <f>IF(OR(ISBLANK(P5),P5=""),"",IF(P2="Tree",IFERROR(IF(MATCH(P3,_xlfn.ANCHORARRAY(Tree.L!R$145),0)&gt;0,"No",""),"Yes"),IFERROR(IF(MATCH(P5,_xlfn.ANCHORARRAY(Var.L!EL$2),0)&gt;0,"No",""),"Yes")))</f>
        <v/>
      </c>
      <c r="Q17" s="702" t="str">
        <f>IF(OR(ISBLANK(Q5),Q5=""),"",IF(Q2="Tree",IFERROR(IF(MATCH(Q3,_xlfn.ANCHORARRAY(Tree.L!S$145),0)&gt;0,"No",""),"Yes"),IFERROR(IF(MATCH(Q5,_xlfn.ANCHORARRAY(Var.L!EM$2),0)&gt;0,"No",""),"Yes")))</f>
        <v/>
      </c>
      <c r="R17" s="702" t="str">
        <f>IF(OR(ISBLANK(R5),R5=""),"",IF(R2="Tree",IFERROR(IF(MATCH(R3,_xlfn.ANCHORARRAY(Tree.L!T$145),0)&gt;0,"No",""),"Yes"),IFERROR(IF(MATCH(R5,_xlfn.ANCHORARRAY(Var.L!EN$2),0)&gt;0,"No",""),"Yes")))</f>
        <v/>
      </c>
      <c r="S17" s="702" t="str">
        <f>IF(OR(ISBLANK(S5),S5=""),"",IF(S2="Tree",IFERROR(IF(MATCH(S3,_xlfn.ANCHORARRAY(Tree.L!U$145),0)&gt;0,"No",""),"Yes"),IFERROR(IF(MATCH(S5,_xlfn.ANCHORARRAY(Var.L!EO$2),0)&gt;0,"No",""),"Yes")))</f>
        <v/>
      </c>
      <c r="T17" s="702" t="str">
        <f>IF(OR(ISBLANK(T5),T5=""),"",IF(T2="Tree",IFERROR(IF(MATCH(T3,_xlfn.ANCHORARRAY(Tree.L!V$145),0)&gt;0,"No",""),"Yes"),IFERROR(IF(MATCH(T5,_xlfn.ANCHORARRAY(Var.L!EP$2),0)&gt;0,"No",""),"Yes")))</f>
        <v/>
      </c>
      <c r="U17" s="702" t="str">
        <f>IF(OR(ISBLANK(U5),U5=""),"",IF(U2="Tree",IFERROR(IF(MATCH(U3,_xlfn.ANCHORARRAY(Tree.L!W$145),0)&gt;0,"No",""),"Yes"),IFERROR(IF(MATCH(U5,_xlfn.ANCHORARRAY(Var.L!EQ$2),0)&gt;0,"No",""),"Yes")))</f>
        <v/>
      </c>
      <c r="V17" s="702" t="str">
        <f>IF(OR(ISBLANK(V5),V5=""),"",IF(V2="Tree",IFERROR(IF(MATCH(V3,_xlfn.ANCHORARRAY(Tree.L!X$145),0)&gt;0,"No",""),"Yes"),IFERROR(IF(MATCH(V5,_xlfn.ANCHORARRAY(Var.L!ER$2),0)&gt;0,"No",""),"Yes")))</f>
        <v/>
      </c>
      <c r="W17" s="702" t="str">
        <f>IF(OR(ISBLANK(W5),W5=""),"",IF(W2="Tree",IFERROR(IF(MATCH(W3,_xlfn.ANCHORARRAY(Tree.L!Y$145),0)&gt;0,"No",""),"Yes"),IFERROR(IF(MATCH(W5,_xlfn.ANCHORARRAY(Var.L!ES$2),0)&gt;0,"No",""),"Yes")))</f>
        <v/>
      </c>
      <c r="X17" s="702" t="str">
        <f>IF(OR(ISBLANK(X5),X5=""),"",IF(X2="Tree",IFERROR(IF(MATCH(X3,_xlfn.ANCHORARRAY(Tree.L!Z$145),0)&gt;0,"No",""),"Yes"),IFERROR(IF(MATCH(X5,_xlfn.ANCHORARRAY(Var.L!ET$2),0)&gt;0,"No",""),"Yes")))</f>
        <v/>
      </c>
      <c r="Y17" s="702" t="str">
        <f>IF(OR(ISBLANK(Y5),Y5=""),"",IF(Y2="Tree",IFERROR(IF(MATCH(Y3,_xlfn.ANCHORARRAY(Tree.L!AA$145),0)&gt;0,"No",""),"Yes"),IFERROR(IF(MATCH(Y5,_xlfn.ANCHORARRAY(Var.L!EU$2),0)&gt;0,"No",""),"Yes")))</f>
        <v/>
      </c>
      <c r="Z17" s="702" t="str">
        <f>IF(OR(ISBLANK(Z5),Z5=""),"",IF(Z2="Tree",IFERROR(IF(MATCH(Z3,_xlfn.ANCHORARRAY(Tree.L!AB$145),0)&gt;0,"No",""),"Yes"),IFERROR(IF(MATCH(Z5,_xlfn.ANCHORARRAY(Var.L!EV$2),0)&gt;0,"No",""),"Yes")))</f>
        <v/>
      </c>
      <c r="AA17" s="702" t="str">
        <f>IF(OR(ISBLANK(AA5),AA5=""),"",IF(AA2="Tree",IFERROR(IF(MATCH(AA3,_xlfn.ANCHORARRAY(Tree.L!AC$145),0)&gt;0,"No",""),"Yes"),IFERROR(IF(MATCH(AA5,_xlfn.ANCHORARRAY(Var.L!EW$2),0)&gt;0,"No",""),"Yes")))</f>
        <v/>
      </c>
      <c r="AB17" s="702" t="str">
        <f>IF(OR(ISBLANK(AB5),AB5=""),"",IF(AB2="Tree",IFERROR(IF(MATCH(AB3,_xlfn.ANCHORARRAY(Tree.L!AD$145),0)&gt;0,"No",""),"Yes"),IFERROR(IF(MATCH(AB5,_xlfn.ANCHORARRAY(Var.L!EX$2),0)&gt;0,"No",""),"Yes")))</f>
        <v/>
      </c>
      <c r="AC17" s="702" t="str">
        <f>IF(OR(ISBLANK(AC5),AC5=""),"",IF(AC2="Tree",IFERROR(IF(MATCH(AC3,_xlfn.ANCHORARRAY(Tree.L!AE$145),0)&gt;0,"No",""),"Yes"),IFERROR(IF(MATCH(AC5,_xlfn.ANCHORARRAY(Var.L!EY$2),0)&gt;0,"No",""),"Yes")))</f>
        <v/>
      </c>
      <c r="AD17" s="702" t="str">
        <f>IF(OR(ISBLANK(AD5),AD5=""),"",IF(AD2="Tree",IFERROR(IF(MATCH(AD3,_xlfn.ANCHORARRAY(Tree.L!AF$145),0)&gt;0,"No",""),"Yes"),IFERROR(IF(MATCH(AD5,_xlfn.ANCHORARRAY(Var.L!EZ$2),0)&gt;0,"No",""),"Yes")))</f>
        <v/>
      </c>
      <c r="AE17" s="702" t="str">
        <f>IF(OR(ISBLANK(AE5),AE5=""),"",IF(AE2="Tree",IFERROR(IF(MATCH(AE3,_xlfn.ANCHORARRAY(Tree.L!AG$145),0)&gt;0,"No",""),"Yes"),IFERROR(IF(MATCH(AE5,_xlfn.ANCHORARRAY(Var.L!FA$2),0)&gt;0,"No",""),"Yes")))</f>
        <v/>
      </c>
      <c r="AF17" s="702" t="str">
        <f>IF(OR(ISBLANK(AF5),AF5=""),"",IF(AF2="Tree",IFERROR(IF(MATCH(AF3,_xlfn.ANCHORARRAY(Tree.L!AH$145),0)&gt;0,"No",""),"Yes"),IFERROR(IF(MATCH(AF5,_xlfn.ANCHORARRAY(Var.L!FB$2),0)&gt;0,"No",""),"Yes")))</f>
        <v/>
      </c>
      <c r="AG17" s="702" t="str">
        <f>IF(OR(ISBLANK(AG5),AG5=""),"",IF(AG2="Tree",IFERROR(IF(MATCH(AG3,_xlfn.ANCHORARRAY(Tree.L!AI$145),0)&gt;0,"No",""),"Yes"),IFERROR(IF(MATCH(AG5,_xlfn.ANCHORARRAY(Var.L!FC$2),0)&gt;0,"No",""),"Yes")))</f>
        <v/>
      </c>
      <c r="AH17" s="702" t="str">
        <f>IF(OR(ISBLANK(AH5),AH5=""),"",IF(AH2="Tree",IFERROR(IF(MATCH(AH3,_xlfn.ANCHORARRAY(Tree.L!AJ$145),0)&gt;0,"No",""),"Yes"),IFERROR(IF(MATCH(AH5,_xlfn.ANCHORARRAY(Var.L!FD$2),0)&gt;0,"No",""),"Yes")))</f>
        <v/>
      </c>
      <c r="AI17" s="702" t="str">
        <f>IF(OR(ISBLANK(AI5),AI5=""),"",IF(AI2="Tree",IFERROR(IF(MATCH(AI3,_xlfn.ANCHORARRAY(Tree.L!AK$145),0)&gt;0,"No",""),"Yes"),IFERROR(IF(MATCH(AI5,_xlfn.ANCHORARRAY(Var.L!FE$2),0)&gt;0,"No",""),"Yes")))</f>
        <v/>
      </c>
      <c r="AJ17" s="702" t="str">
        <f>IF(OR(ISBLANK(AJ5),AJ5=""),"",IF(AJ2="Tree",IFERROR(IF(MATCH(AJ3,_xlfn.ANCHORARRAY(Tree.L!AL$145),0)&gt;0,"No",""),"Yes"),IFERROR(IF(MATCH(AJ5,_xlfn.ANCHORARRAY(Var.L!FF$2),0)&gt;0,"No",""),"Yes")))</f>
        <v/>
      </c>
      <c r="AK17" s="702" t="str">
        <f>IF(OR(ISBLANK(AK5),AK5=""),"",IF(AK2="Tree",IFERROR(IF(MATCH(AK3,_xlfn.ANCHORARRAY(Tree.L!AM$145),0)&gt;0,"No",""),"Yes"),IFERROR(IF(MATCH(AK5,_xlfn.ANCHORARRAY(Var.L!FG$2),0)&gt;0,"No",""),"Yes")))</f>
        <v/>
      </c>
      <c r="AL17" s="702" t="str">
        <f>IF(OR(ISBLANK(AL5),AL5=""),"",IF(AL2="Tree",IFERROR(IF(MATCH(AL3,_xlfn.ANCHORARRAY(Tree.L!AN$145),0)&gt;0,"No",""),"Yes"),IFERROR(IF(MATCH(AL5,_xlfn.ANCHORARRAY(Var.L!FH$2),0)&gt;0,"No",""),"Yes")))</f>
        <v/>
      </c>
      <c r="AM17" s="702" t="str">
        <f>IF(OR(ISBLANK(AM5),AM5=""),"",IF(AM2="Tree",IFERROR(IF(MATCH(AM3,_xlfn.ANCHORARRAY(Tree.L!AO$145),0)&gt;0,"No",""),"Yes"),IFERROR(IF(MATCH(AM5,_xlfn.ANCHORARRAY(Var.L!FI$2),0)&gt;0,"No",""),"Yes")))</f>
        <v/>
      </c>
      <c r="AN17" s="702" t="str">
        <f>IF(OR(ISBLANK(AN5),AN5=""),"",IF(AN2="Tree",IFERROR(IF(MATCH(AN3,_xlfn.ANCHORARRAY(Tree.L!AP$145),0)&gt;0,"No",""),"Yes"),IFERROR(IF(MATCH(AN5,_xlfn.ANCHORARRAY(Var.L!FJ$2),0)&gt;0,"No",""),"Yes")))</f>
        <v/>
      </c>
      <c r="AO17" s="702" t="str">
        <f>IF(OR(ISBLANK(AO5),AO5=""),"",IF(AO2="Tree",IFERROR(IF(MATCH(AO3,_xlfn.ANCHORARRAY(Tree.L!AQ$145),0)&gt;0,"No",""),"Yes"),IFERROR(IF(MATCH(AO5,_xlfn.ANCHORARRAY(Var.L!FK$2),0)&gt;0,"No",""),"Yes")))</f>
        <v/>
      </c>
      <c r="AP17" s="702" t="str">
        <f>IF(OR(ISBLANK(AP5),AP5=""),"",IF(AP2="Tree",IFERROR(IF(MATCH(AP3,_xlfn.ANCHORARRAY(Tree.L!AR$145),0)&gt;0,"No",""),"Yes"),IFERROR(IF(MATCH(AP5,_xlfn.ANCHORARRAY(Var.L!FL$2),0)&gt;0,"No",""),"Yes")))</f>
        <v/>
      </c>
      <c r="AQ17" s="702" t="str">
        <f>IF(OR(ISBLANK(AQ5),AQ5=""),"",IF(AQ2="Tree",IFERROR(IF(MATCH(AQ3,_xlfn.ANCHORARRAY(Tree.L!AS$145),0)&gt;0,"No",""),"Yes"),IFERROR(IF(MATCH(AQ5,_xlfn.ANCHORARRAY(Var.L!FM$2),0)&gt;0,"No",""),"Yes")))</f>
        <v/>
      </c>
      <c r="AR17" s="702" t="str">
        <f>IF(OR(ISBLANK(AR5),AR5=""),"",IF(AR2="Tree",IFERROR(IF(MATCH(AR3,_xlfn.ANCHORARRAY(Tree.L!AT$145),0)&gt;0,"No",""),"Yes"),IFERROR(IF(MATCH(AR5,_xlfn.ANCHORARRAY(Var.L!FN$2),0)&gt;0,"No",""),"Yes")))</f>
        <v/>
      </c>
      <c r="AS17" s="702" t="str">
        <f>IF(OR(ISBLANK(AS5),AS5=""),"",IF(AS2="Tree",IFERROR(IF(MATCH(AS3,_xlfn.ANCHORARRAY(Tree.L!AU$145),0)&gt;0,"No",""),"Yes"),IFERROR(IF(MATCH(AS5,_xlfn.ANCHORARRAY(Var.L!FO$2),0)&gt;0,"No",""),"Yes")))</f>
        <v/>
      </c>
      <c r="AT17" s="702" t="str">
        <f>IF(OR(ISBLANK(AT5),AT5=""),"",IF(AT2="Tree",IFERROR(IF(MATCH(AT3,_xlfn.ANCHORARRAY(Tree.L!AB$145),0)&gt;0,"No",""),"Yes"),IFERROR(IF(MATCH(AT5,_xlfn.ANCHORARRAY(Var.L!FD$2),0)&gt;0,"No",""),"Yes")))</f>
        <v/>
      </c>
      <c r="AU17" s="702" t="str">
        <f>IF(OR(ISBLANK(AU5),AU5=""),"",IF(AU2="Tree",IFERROR(IF(MATCH(AU3,_xlfn.ANCHORARRAY(Tree.L!AO$145),0)&gt;0,"No",""),"Yes"),IFERROR(IF(MATCH(AU5,_xlfn.ANCHORARRAY(Var.L!FI$2),0)&gt;0,"No",""),"Yes")))</f>
        <v/>
      </c>
      <c r="AV17" s="702" t="str">
        <f>IF(OR(ISBLANK(AV5),AV5=""),"",IF(AV2="Tree",IFERROR(IF(MATCH(AV3,_xlfn.ANCHORARRAY(Tree.L!AP$145),0)&gt;0,"No",""),"Yes"),IFERROR(IF(MATCH(AV5,_xlfn.ANCHORARRAY(Var.L!FJ$2),0)&gt;0,"No",""),"Yes")))</f>
        <v/>
      </c>
      <c r="AW17" s="702" t="str">
        <f>IF(OR(ISBLANK(AW5),AW5=""),"",IF(AW2="Tree",IFERROR(IF(MATCH(AW3,_xlfn.ANCHORARRAY(Tree.L!AE$145),0)&gt;0,"No",""),"Yes"),IFERROR(IF(MATCH(AW5,_xlfn.ANCHORARRAY(Var.L!EY$2),0)&gt;0,"No",""),"Yes")))</f>
        <v/>
      </c>
      <c r="AX17" s="702" t="str">
        <f>IF(OR(ISBLANK(AX5),AX5=""),"",IF(AX2="Tree",IFERROR(IF(MATCH(AX3,_xlfn.ANCHORARRAY(Tree.L!AF$145),0)&gt;0,"No",""),"Yes"),IFERROR(IF(MATCH(AX5,_xlfn.ANCHORARRAY(Var.L!FH$2),0)&gt;0,"No",""),"Yes")))</f>
        <v/>
      </c>
      <c r="AY17" s="702" t="str">
        <f>IF(OR(ISBLANK(AY5),AY5=""),"",IF(AY2="Tree",IFERROR(IF(MATCH(AY3,_xlfn.ANCHORARRAY(Tree.L!AS$145),0)&gt;0,"No",""),"Yes"),IFERROR(IF(MATCH(AY5,_xlfn.ANCHORARRAY(Var.L!FM$2),0)&gt;0,"No",""),"Yes")))</f>
        <v/>
      </c>
      <c r="AZ17" s="702" t="str">
        <f>IF(OR(ISBLANK(AZ5),AZ5=""),"",IF(AZ2="Tree",IFERROR(IF(MATCH(AZ3,_xlfn.ANCHORARRAY(Tree.L!AT$145),0)&gt;0,"No",""),"Yes"),IFERROR(IF(MATCH(AZ5,_xlfn.ANCHORARRAY(Var.L!FN$2),0)&gt;0,"No",""),"Yes")))</f>
        <v/>
      </c>
      <c r="BA17" s="703"/>
      <c r="BB17" s="704"/>
      <c r="BC17" s="705"/>
      <c r="BD17" s="705"/>
      <c r="BE17" s="705"/>
      <c r="BF17" s="705"/>
      <c r="BG17" s="705"/>
      <c r="BH17" s="705"/>
      <c r="BI17" s="705"/>
      <c r="BJ17" s="704"/>
      <c r="BK17" s="704"/>
      <c r="BL17" s="704"/>
      <c r="BM17" s="704"/>
      <c r="BN17" s="704"/>
      <c r="BO17" s="704"/>
      <c r="BP17" s="704"/>
      <c r="BQ17" s="704"/>
      <c r="BR17" s="704"/>
      <c r="BS17" s="706"/>
      <c r="BT17" s="706"/>
    </row>
    <row r="18" spans="1:72" s="309" customFormat="1" ht="10.35" x14ac:dyDescent="0.35">
      <c r="A18" s="707" t="s">
        <v>2462</v>
      </c>
      <c r="B18" s="701" t="s">
        <v>2463</v>
      </c>
      <c r="C18" s="702" t="str">
        <f>IF(OR(ISBLANK(C6),C6=""),"",IF(C2="Tree",IFERROR(IF(MATCH(C6,Tree.L!$D:$D,0)&gt;0,"No",""),"Yes"),IFERROR(IF(MATCH(C6,Var.L!$E:$E,0)&gt;0,"No",""),"Yes")))</f>
        <v/>
      </c>
      <c r="D18" s="702" t="str">
        <f>IF(OR(ISBLANK(D6),D6=""),"",IF(D2="Tree",IFERROR(IF(MATCH(D6,Tree.L!$D:$D,0)&gt;0,"No",""),"Yes"),IFERROR(IF(MATCH(D6,Var.L!$E:$E,0)&gt;0,"No",""),"Yes")))</f>
        <v/>
      </c>
      <c r="E18" s="702" t="str">
        <f>IF(OR(ISBLANK(E6),E6=""),"",IF(E2="Tree",IFERROR(IF(MATCH(E6,Tree.L!$D:$D,0)&gt;0,"No",""),"Yes"),IFERROR(IF(MATCH(E6,Var.L!$E:$E,0)&gt;0,"No",""),"Yes")))</f>
        <v/>
      </c>
      <c r="F18" s="702" t="str">
        <f>IF(OR(ISBLANK(F6),F6=""),"",IF(F2="Tree",IFERROR(IF(MATCH(F6,Tree.L!$D:$D,0)&gt;0,"No",""),"Yes"),IFERROR(IF(MATCH(F6,Var.L!$E:$E,0)&gt;0,"No",""),"Yes")))</f>
        <v/>
      </c>
      <c r="G18" s="702" t="str">
        <f>IF(OR(ISBLANK(G6),G6=""),"",IF(G2="Tree",IFERROR(IF(MATCH(G6,Tree.L!$D:$D,0)&gt;0,"No",""),"Yes"),IFERROR(IF(MATCH(G6,Var.L!$E:$E,0)&gt;0,"No",""),"Yes")))</f>
        <v/>
      </c>
      <c r="H18" s="702" t="str">
        <f>IF(OR(ISBLANK(H6),H6=""),"",IF(H2="Tree",IFERROR(IF(MATCH(H6,Tree.L!$D:$D,0)&gt;0,"No",""),"Yes"),IFERROR(IF(MATCH(H6,Var.L!$E:$E,0)&gt;0,"No",""),"Yes")))</f>
        <v/>
      </c>
      <c r="I18" s="702" t="str">
        <f>IF(OR(ISBLANK(I6),I6=""),"",IF(I2="Tree",IFERROR(IF(MATCH(I6,Tree.L!$D:$D,0)&gt;0,"No",""),"Yes"),IFERROR(IF(MATCH(I6,Var.L!$E:$E,0)&gt;0,"No",""),"Yes")))</f>
        <v/>
      </c>
      <c r="J18" s="702" t="str">
        <f>IF(OR(ISBLANK(J6),J6=""),"",IF(J2="Tree",IFERROR(IF(MATCH(J6,Tree.L!$D:$D,0)&gt;0,"No",""),"Yes"),IFERROR(IF(MATCH(J6,Var.L!$E:$E,0)&gt;0,"No",""),"Yes")))</f>
        <v/>
      </c>
      <c r="K18" s="702" t="str">
        <f>IF(OR(ISBLANK(K6),K6=""),"",IF(K2="Tree",IFERROR(IF(MATCH(K6,Tree.L!$D:$D,0)&gt;0,"No",""),"Yes"),IFERROR(IF(MATCH(K6,Var.L!$E:$E,0)&gt;0,"No",""),"Yes")))</f>
        <v/>
      </c>
      <c r="L18" s="702" t="str">
        <f>IF(OR(ISBLANK(L6),L6=""),"",IF(L2="Tree",IFERROR(IF(MATCH(L6,Tree.L!$D:$D,0)&gt;0,"No",""),"Yes"),IFERROR(IF(MATCH(L6,Var.L!$E:$E,0)&gt;0,"No",""),"Yes")))</f>
        <v/>
      </c>
      <c r="M18" s="702" t="str">
        <f>IF(OR(ISBLANK(M6),M6=""),"",IF(M2="Tree",IFERROR(IF(MATCH(M6,Tree.L!$D:$D,0)&gt;0,"No",""),"Yes"),IFERROR(IF(MATCH(M6,Var.L!$E:$E,0)&gt;0,"No",""),"Yes")))</f>
        <v/>
      </c>
      <c r="N18" s="702" t="str">
        <f>IF(OR(ISBLANK(N6),N6=""),"",IF(N2="Tree",IFERROR(IF(MATCH(N6,Tree.L!$D:$D,0)&gt;0,"No",""),"Yes"),IFERROR(IF(MATCH(N6,Var.L!$E:$E,0)&gt;0,"No",""),"Yes")))</f>
        <v/>
      </c>
      <c r="O18" s="702" t="str">
        <f>IF(OR(ISBLANK(O6),O6=""),"",IF(O2="Tree",IFERROR(IF(MATCH(O6,Tree.L!$D:$D,0)&gt;0,"No",""),"Yes"),IFERROR(IF(MATCH(O6,Var.L!$E:$E,0)&gt;0,"No",""),"Yes")))</f>
        <v/>
      </c>
      <c r="P18" s="702" t="str">
        <f>IF(OR(ISBLANK(P6),P6=""),"",IF(P2="Tree",IFERROR(IF(MATCH(P6,Tree.L!$D:$D,0)&gt;0,"No",""),"Yes"),IFERROR(IF(MATCH(P6,Var.L!$E:$E,0)&gt;0,"No",""),"Yes")))</f>
        <v/>
      </c>
      <c r="Q18" s="702" t="str">
        <f>IF(OR(ISBLANK(Q6),Q6=""),"",IF(Q2="Tree",IFERROR(IF(MATCH(Q6,Tree.L!$D:$D,0)&gt;0,"No",""),"Yes"),IFERROR(IF(MATCH(Q6,Var.L!$E:$E,0)&gt;0,"No",""),"Yes")))</f>
        <v/>
      </c>
      <c r="R18" s="702" t="str">
        <f>IF(OR(ISBLANK(R6),R6=""),"",IF(R2="Tree",IFERROR(IF(MATCH(R6,Tree.L!$D:$D,0)&gt;0,"No",""),"Yes"),IFERROR(IF(MATCH(R6,Var.L!$E:$E,0)&gt;0,"No",""),"Yes")))</f>
        <v/>
      </c>
      <c r="S18" s="702" t="str">
        <f>IF(OR(ISBLANK(S6),S6=""),"",IF(S2="Tree",IFERROR(IF(MATCH(S6,Tree.L!$D:$D,0)&gt;0,"No",""),"Yes"),IFERROR(IF(MATCH(S6,Var.L!$E:$E,0)&gt;0,"No",""),"Yes")))</f>
        <v/>
      </c>
      <c r="T18" s="702" t="str">
        <f>IF(OR(ISBLANK(T6),T6=""),"",IF(T2="Tree",IFERROR(IF(MATCH(T6,Tree.L!$D:$D,0)&gt;0,"No",""),"Yes"),IFERROR(IF(MATCH(T6,Var.L!$E:$E,0)&gt;0,"No",""),"Yes")))</f>
        <v/>
      </c>
      <c r="U18" s="702" t="str">
        <f>IF(OR(ISBLANK(U6),U6=""),"",IF(U2="Tree",IFERROR(IF(MATCH(U6,Tree.L!$D:$D,0)&gt;0,"No",""),"Yes"),IFERROR(IF(MATCH(U6,Var.L!$E:$E,0)&gt;0,"No",""),"Yes")))</f>
        <v/>
      </c>
      <c r="V18" s="702" t="str">
        <f>IF(OR(ISBLANK(V6),V6=""),"",IF(V2="Tree",IFERROR(IF(MATCH(V6,Tree.L!$D:$D,0)&gt;0,"No",""),"Yes"),IFERROR(IF(MATCH(V6,Var.L!$E:$E,0)&gt;0,"No",""),"Yes")))</f>
        <v/>
      </c>
      <c r="W18" s="702" t="str">
        <f>IF(OR(ISBLANK(W6),W6=""),"",IF(W2="Tree",IFERROR(IF(MATCH(W6,Tree.L!$D:$D,0)&gt;0,"No",""),"Yes"),IFERROR(IF(MATCH(W6,Var.L!$E:$E,0)&gt;0,"No",""),"Yes")))</f>
        <v/>
      </c>
      <c r="X18" s="702" t="str">
        <f>IF(OR(ISBLANK(X6),X6=""),"",IF(X2="Tree",IFERROR(IF(MATCH(X6,Tree.L!$D:$D,0)&gt;0,"No",""),"Yes"),IFERROR(IF(MATCH(X6,Var.L!$E:$E,0)&gt;0,"No",""),"Yes")))</f>
        <v/>
      </c>
      <c r="Y18" s="702" t="str">
        <f>IF(OR(ISBLANK(Y6),Y6=""),"",IF(Y2="Tree",IFERROR(IF(MATCH(Y6,Tree.L!$D:$D,0)&gt;0,"No",""),"Yes"),IFERROR(IF(MATCH(Y6,Var.L!$E:$E,0)&gt;0,"No",""),"Yes")))</f>
        <v/>
      </c>
      <c r="Z18" s="702" t="str">
        <f>IF(OR(ISBLANK(Z6),Z6=""),"",IF(Z2="Tree",IFERROR(IF(MATCH(Z6,Tree.L!$D:$D,0)&gt;0,"No",""),"Yes"),IFERROR(IF(MATCH(Z6,Var.L!$E:$E,0)&gt;0,"No",""),"Yes")))</f>
        <v/>
      </c>
      <c r="AA18" s="702" t="str">
        <f>IF(OR(ISBLANK(AA6),AA6=""),"",IF(AA2="Tree",IFERROR(IF(MATCH(AA6,Tree.L!$D:$D,0)&gt;0,"No",""),"Yes"),IFERROR(IF(MATCH(AA6,Var.L!$E:$E,0)&gt;0,"No",""),"Yes")))</f>
        <v/>
      </c>
      <c r="AB18" s="702" t="str">
        <f>IF(OR(ISBLANK(AB6),AB6=""),"",IF(AB2="Tree",IFERROR(IF(MATCH(AB6,Tree.L!$D:$D,0)&gt;0,"No",""),"Yes"),IFERROR(IF(MATCH(AB6,Var.L!$E:$E,0)&gt;0,"No",""),"Yes")))</f>
        <v/>
      </c>
      <c r="AC18" s="702" t="str">
        <f>IF(OR(ISBLANK(AC6),AC6=""),"",IF(AC2="Tree",IFERROR(IF(MATCH(AC6,Tree.L!$D:$D,0)&gt;0,"No",""),"Yes"),IFERROR(IF(MATCH(AC6,Var.L!$E:$E,0)&gt;0,"No",""),"Yes")))</f>
        <v/>
      </c>
      <c r="AD18" s="702" t="str">
        <f>IF(OR(ISBLANK(AD6),AD6=""),"",IF(AD2="Tree",IFERROR(IF(MATCH(AD6,Tree.L!$D:$D,0)&gt;0,"No",""),"Yes"),IFERROR(IF(MATCH(AD6,Var.L!$E:$E,0)&gt;0,"No",""),"Yes")))</f>
        <v/>
      </c>
      <c r="AE18" s="702" t="str">
        <f>IF(OR(ISBLANK(AE6),AE6=""),"",IF(AE2="Tree",IFERROR(IF(MATCH(AE6,Tree.L!$D:$D,0)&gt;0,"No",""),"Yes"),IFERROR(IF(MATCH(AE6,Var.L!$E:$E,0)&gt;0,"No",""),"Yes")))</f>
        <v/>
      </c>
      <c r="AF18" s="702" t="str">
        <f>IF(OR(ISBLANK(AF6),AF6=""),"",IF(AF2="Tree",IFERROR(IF(MATCH(AF6,Tree.L!$D:$D,0)&gt;0,"No",""),"Yes"),IFERROR(IF(MATCH(AF6,Var.L!$E:$E,0)&gt;0,"No",""),"Yes")))</f>
        <v/>
      </c>
      <c r="AG18" s="702" t="str">
        <f>IF(OR(ISBLANK(AG6),AG6=""),"",IF(AG2="Tree",IFERROR(IF(MATCH(AG6,Tree.L!$D:$D,0)&gt;0,"No",""),"Yes"),IFERROR(IF(MATCH(AG6,Var.L!$E:$E,0)&gt;0,"No",""),"Yes")))</f>
        <v/>
      </c>
      <c r="AH18" s="702" t="str">
        <f>IF(OR(ISBLANK(AH6),AH6=""),"",IF(AH2="Tree",IFERROR(IF(MATCH(AH6,Tree.L!$D:$D,0)&gt;0,"No",""),"Yes"),IFERROR(IF(MATCH(AH6,Var.L!$E:$E,0)&gt;0,"No",""),"Yes")))</f>
        <v/>
      </c>
      <c r="AI18" s="702" t="str">
        <f>IF(OR(ISBLANK(AI6),AI6=""),"",IF(AI2="Tree",IFERROR(IF(MATCH(AI6,Tree.L!$D:$D,0)&gt;0,"No",""),"Yes"),IFERROR(IF(MATCH(AI6,Var.L!$E:$E,0)&gt;0,"No",""),"Yes")))</f>
        <v/>
      </c>
      <c r="AJ18" s="702" t="str">
        <f>IF(OR(ISBLANK(AJ6),AJ6=""),"",IF(AJ2="Tree",IFERROR(IF(MATCH(AJ6,Tree.L!$D:$D,0)&gt;0,"No",""),"Yes"),IFERROR(IF(MATCH(AJ6,Var.L!$E:$E,0)&gt;0,"No",""),"Yes")))</f>
        <v/>
      </c>
      <c r="AK18" s="702" t="str">
        <f>IF(OR(ISBLANK(AK6),AK6=""),"",IF(AK2="Tree",IFERROR(IF(MATCH(AK6,Tree.L!$D:$D,0)&gt;0,"No",""),"Yes"),IFERROR(IF(MATCH(AK6,Var.L!$E:$E,0)&gt;0,"No",""),"Yes")))</f>
        <v/>
      </c>
      <c r="AL18" s="702" t="str">
        <f>IF(OR(ISBLANK(AL6),AL6=""),"",IF(AL2="Tree",IFERROR(IF(MATCH(AL6,Tree.L!$D:$D,0)&gt;0,"No",""),"Yes"),IFERROR(IF(MATCH(AL6,Var.L!$E:$E,0)&gt;0,"No",""),"Yes")))</f>
        <v/>
      </c>
      <c r="AM18" s="702" t="str">
        <f>IF(OR(ISBLANK(AM6),AM6=""),"",IF(AM2="Tree",IFERROR(IF(MATCH(AM6,Tree.L!$D:$D,0)&gt;0,"No",""),"Yes"),IFERROR(IF(MATCH(AM6,Var.L!$E:$E,0)&gt;0,"No",""),"Yes")))</f>
        <v/>
      </c>
      <c r="AN18" s="702" t="str">
        <f>IF(OR(ISBLANK(AN6),AN6=""),"",IF(AN2="Tree",IFERROR(IF(MATCH(AN6,Tree.L!$D:$D,0)&gt;0,"No",""),"Yes"),IFERROR(IF(MATCH(AN6,Var.L!$E:$E,0)&gt;0,"No",""),"Yes")))</f>
        <v/>
      </c>
      <c r="AO18" s="702" t="str">
        <f>IF(OR(ISBLANK(AO6),AO6=""),"",IF(AO2="Tree",IFERROR(IF(MATCH(AO6,Tree.L!$D:$D,0)&gt;0,"No",""),"Yes"),IFERROR(IF(MATCH(AO6,Var.L!$E:$E,0)&gt;0,"No",""),"Yes")))</f>
        <v/>
      </c>
      <c r="AP18" s="702" t="str">
        <f>IF(OR(ISBLANK(AP6),AP6=""),"",IF(AP2="Tree",IFERROR(IF(MATCH(AP6,Tree.L!$D:$D,0)&gt;0,"No",""),"Yes"),IFERROR(IF(MATCH(AP6,Var.L!$E:$E,0)&gt;0,"No",""),"Yes")))</f>
        <v/>
      </c>
      <c r="AQ18" s="702" t="str">
        <f>IF(OR(ISBLANK(AQ6),AQ6=""),"",IF(AQ2="Tree",IFERROR(IF(MATCH(AQ6,Tree.L!$D:$D,0)&gt;0,"No",""),"Yes"),IFERROR(IF(MATCH(AQ6,Var.L!$E:$E,0)&gt;0,"No",""),"Yes")))</f>
        <v/>
      </c>
      <c r="AR18" s="702" t="str">
        <f>IF(OR(ISBLANK(AR6),AR6=""),"",IF(AR2="Tree",IFERROR(IF(MATCH(AR6,Tree.L!$D:$D,0)&gt;0,"No",""),"Yes"),IFERROR(IF(MATCH(AR6,Var.L!$E:$E,0)&gt;0,"No",""),"Yes")))</f>
        <v/>
      </c>
      <c r="AS18" s="702" t="str">
        <f>IF(OR(ISBLANK(AS6),AS6=""),"",IF(AS2="Tree",IFERROR(IF(MATCH(AS6,Tree.L!$D:$D,0)&gt;0,"No",""),"Yes"),IFERROR(IF(MATCH(AS6,Var.L!$E:$E,0)&gt;0,"No",""),"Yes")))</f>
        <v/>
      </c>
      <c r="AT18" s="702" t="str">
        <f>IF(OR(ISBLANK(AT6),AT6=""),"",IF(AT2="Tree",IFERROR(IF(MATCH(AT6,Tree.L!$D:$D,0)&gt;0,"No",""),"Yes"),IFERROR(IF(MATCH(AT6,Var.L!$E:$E,0)&gt;0,"No",""),"Yes")))</f>
        <v/>
      </c>
      <c r="AU18" s="702" t="str">
        <f>IF(OR(ISBLANK(AU6),AU6=""),"",IF(AU2="Tree",IFERROR(IF(MATCH(AU6,Tree.L!$D:$D,0)&gt;0,"No",""),"Yes"),IFERROR(IF(MATCH(AU6,Var.L!$E:$E,0)&gt;0,"No",""),"Yes")))</f>
        <v/>
      </c>
      <c r="AV18" s="702" t="str">
        <f>IF(OR(ISBLANK(AV6),AV6=""),"",IF(AV2="Tree",IFERROR(IF(MATCH(AV6,Tree.L!$D:$D,0)&gt;0,"No",""),"Yes"),IFERROR(IF(MATCH(AV6,Var.L!$E:$E,0)&gt;0,"No",""),"Yes")))</f>
        <v/>
      </c>
      <c r="AW18" s="702" t="str">
        <f>IF(OR(ISBLANK(AW6),AW6=""),"",IF(AW2="Tree",IFERROR(IF(MATCH(AW6,Tree.L!$D:$D,0)&gt;0,"No",""),"Yes"),IFERROR(IF(MATCH(AW6,Var.L!$E:$E,0)&gt;0,"No",""),"Yes")))</f>
        <v/>
      </c>
      <c r="AX18" s="702" t="str">
        <f>IF(OR(ISBLANK(AX6),AX6=""),"",IF(AX2="Tree",IFERROR(IF(MATCH(AX6,Tree.L!$D:$D,0)&gt;0,"No",""),"Yes"),IFERROR(IF(MATCH(AX6,Var.L!$E:$E,0)&gt;0,"No",""),"Yes")))</f>
        <v/>
      </c>
      <c r="AY18" s="702" t="str">
        <f>IF(OR(ISBLANK(AY6),AY6=""),"",IF(AY2="Tree",IFERROR(IF(MATCH(AY6,Tree.L!$D:$D,0)&gt;0,"No",""),"Yes"),IFERROR(IF(MATCH(AY6,Var.L!$E:$E,0)&gt;0,"No",""),"Yes")))</f>
        <v/>
      </c>
      <c r="AZ18" s="702" t="str">
        <f>IF(OR(ISBLANK(AZ6),AZ6=""),"",IF(AZ2="Tree",IFERROR(IF(MATCH(AZ6,Tree.L!$D:$D,0)&gt;0,"No",""),"Yes"),IFERROR(IF(MATCH(AZ6,Var.L!$E:$E,0)&gt;0,"No",""),"Yes")))</f>
        <v/>
      </c>
      <c r="BA18" s="703"/>
      <c r="BB18" s="704"/>
      <c r="BC18" s="705"/>
      <c r="BD18" s="705"/>
      <c r="BE18" s="705"/>
      <c r="BF18" s="705"/>
      <c r="BG18" s="705"/>
      <c r="BH18" s="705"/>
      <c r="BI18" s="705"/>
      <c r="BJ18" s="704"/>
      <c r="BK18" s="704"/>
      <c r="BL18" s="704"/>
      <c r="BM18" s="704"/>
      <c r="BN18" s="704"/>
      <c r="BO18" s="704"/>
      <c r="BP18" s="704"/>
      <c r="BQ18" s="704"/>
      <c r="BR18" s="704"/>
      <c r="BS18" s="706"/>
      <c r="BT18" s="706"/>
    </row>
    <row r="19" spans="1:72" ht="5.25" customHeight="1" x14ac:dyDescent="0.5">
      <c r="A19" s="707"/>
      <c r="B19" s="140"/>
      <c r="C19" s="425"/>
      <c r="D19" s="425"/>
      <c r="E19" s="425"/>
      <c r="F19" s="425"/>
      <c r="G19" s="425"/>
      <c r="H19" s="425"/>
      <c r="I19" s="425"/>
      <c r="J19" s="425"/>
      <c r="K19" s="425"/>
      <c r="L19" s="425"/>
      <c r="M19" s="425"/>
      <c r="N19" s="425"/>
      <c r="O19" s="425"/>
      <c r="P19" s="425"/>
      <c r="Q19" s="425"/>
      <c r="R19" s="425"/>
      <c r="S19" s="425"/>
      <c r="T19" s="425"/>
      <c r="U19" s="425"/>
      <c r="V19" s="425"/>
      <c r="W19" s="425"/>
      <c r="X19" s="425"/>
      <c r="Y19" s="425"/>
      <c r="Z19" s="425"/>
      <c r="AA19" s="425"/>
      <c r="AB19" s="425"/>
      <c r="AC19" s="425"/>
      <c r="AD19" s="425"/>
      <c r="AE19" s="425"/>
      <c r="AF19" s="425"/>
      <c r="AG19" s="425"/>
      <c r="AH19" s="425"/>
      <c r="AI19" s="425"/>
      <c r="AJ19" s="425"/>
      <c r="AK19" s="425"/>
      <c r="AL19" s="425"/>
      <c r="AM19" s="425"/>
      <c r="AN19" s="425"/>
      <c r="AO19" s="425"/>
      <c r="AP19" s="425"/>
      <c r="AQ19" s="425"/>
      <c r="AR19" s="425"/>
      <c r="AS19" s="425"/>
      <c r="AT19" s="425"/>
      <c r="AU19" s="425"/>
      <c r="AV19" s="425"/>
      <c r="AW19" s="425"/>
      <c r="AX19" s="425"/>
      <c r="AY19" s="425"/>
      <c r="AZ19" s="425"/>
      <c r="BA19" s="9"/>
      <c r="BC19" s="98"/>
      <c r="BD19" s="98"/>
      <c r="BE19" s="98"/>
      <c r="BF19" s="98"/>
      <c r="BG19" s="98"/>
      <c r="BH19" s="541"/>
      <c r="BI19" s="541"/>
      <c r="BJ19" s="71"/>
      <c r="BK19" s="71"/>
      <c r="BL19" s="71"/>
      <c r="BM19" s="71"/>
      <c r="BN19" s="71"/>
      <c r="BO19" s="71"/>
      <c r="BP19" s="71"/>
      <c r="BQ19" s="71"/>
      <c r="BR19" s="71"/>
      <c r="BS19" s="7"/>
      <c r="BT19" s="7"/>
    </row>
    <row r="20" spans="1:72" x14ac:dyDescent="0.5">
      <c r="A20" s="707" t="s">
        <v>2464</v>
      </c>
      <c r="B20" s="454" t="s">
        <v>2465</v>
      </c>
      <c r="C20" s="329"/>
      <c r="D20" s="329"/>
      <c r="E20" s="329"/>
      <c r="F20" s="329"/>
      <c r="G20" s="329"/>
      <c r="H20" s="329"/>
      <c r="I20" s="329"/>
      <c r="J20" s="329"/>
      <c r="K20" s="329"/>
      <c r="L20" s="329"/>
      <c r="M20" s="329"/>
      <c r="N20" s="329"/>
      <c r="O20" s="329"/>
      <c r="P20" s="329"/>
      <c r="Q20" s="329"/>
      <c r="R20" s="329"/>
      <c r="S20" s="329"/>
      <c r="T20" s="329"/>
      <c r="U20" s="329"/>
      <c r="V20" s="329"/>
      <c r="W20" s="329"/>
      <c r="X20" s="329"/>
      <c r="Y20" s="329"/>
      <c r="Z20" s="329"/>
      <c r="AA20" s="329"/>
      <c r="AB20" s="329"/>
      <c r="AC20" s="329"/>
      <c r="AD20" s="329"/>
      <c r="AE20" s="329"/>
      <c r="AF20" s="329"/>
      <c r="AG20" s="329"/>
      <c r="AH20" s="329"/>
      <c r="AI20" s="329"/>
      <c r="AJ20" s="329"/>
      <c r="AK20" s="329"/>
      <c r="AL20" s="329"/>
      <c r="AM20" s="329"/>
      <c r="AN20" s="329"/>
      <c r="AO20" s="329"/>
      <c r="AP20" s="329"/>
      <c r="AQ20" s="329"/>
      <c r="AR20" s="329"/>
      <c r="AS20" s="329"/>
      <c r="AT20" s="329"/>
      <c r="AU20" s="329"/>
      <c r="AV20" s="329"/>
      <c r="AW20" s="329"/>
      <c r="AX20" s="329"/>
      <c r="AY20" s="329"/>
      <c r="AZ20" s="329"/>
      <c r="BA20" s="9"/>
      <c r="BC20" s="98"/>
      <c r="BD20" s="98"/>
      <c r="BE20" s="98"/>
      <c r="BF20" s="98"/>
      <c r="BG20" s="98"/>
      <c r="BH20" s="541"/>
      <c r="BI20" s="541"/>
      <c r="BJ20" s="71"/>
      <c r="BK20" s="71"/>
      <c r="BL20" s="71"/>
      <c r="BM20" s="71"/>
      <c r="BN20" s="71"/>
      <c r="BO20" s="71"/>
      <c r="BP20" s="71"/>
      <c r="BQ20" s="71"/>
      <c r="BR20" s="71"/>
      <c r="BS20" s="7"/>
      <c r="BT20" s="7"/>
    </row>
    <row r="21" spans="1:72" x14ac:dyDescent="0.5">
      <c r="A21" s="707" t="s">
        <v>2466</v>
      </c>
      <c r="B21" s="454" t="s">
        <v>2467</v>
      </c>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9"/>
      <c r="BC21" s="98"/>
      <c r="BD21" s="98"/>
      <c r="BE21" s="98"/>
      <c r="BF21" s="98"/>
      <c r="BG21" s="98"/>
      <c r="BH21" s="541"/>
      <c r="BI21" s="541"/>
      <c r="BJ21" s="71"/>
      <c r="BK21" s="71"/>
      <c r="BL21" s="71"/>
      <c r="BM21" s="71"/>
      <c r="BN21" s="71"/>
      <c r="BO21" s="71"/>
      <c r="BP21" s="71"/>
      <c r="BQ21" s="71"/>
      <c r="BR21" s="71"/>
      <c r="BS21" s="7"/>
      <c r="BT21" s="7"/>
    </row>
    <row r="22" spans="1:72" x14ac:dyDescent="0.5">
      <c r="A22" s="707" t="s">
        <v>2468</v>
      </c>
      <c r="B22" s="454" t="s">
        <v>2469</v>
      </c>
      <c r="C22" s="329"/>
      <c r="D22" s="329"/>
      <c r="E22" s="329"/>
      <c r="F22" s="329"/>
      <c r="G22" s="329"/>
      <c r="H22" s="329"/>
      <c r="I22" s="329"/>
      <c r="J22" s="329"/>
      <c r="K22" s="329"/>
      <c r="L22" s="329"/>
      <c r="M22" s="329"/>
      <c r="N22" s="329"/>
      <c r="O22" s="329"/>
      <c r="P22" s="329"/>
      <c r="Q22" s="329"/>
      <c r="R22" s="329"/>
      <c r="S22" s="329"/>
      <c r="T22" s="329"/>
      <c r="U22" s="329"/>
      <c r="V22" s="329"/>
      <c r="W22" s="329"/>
      <c r="X22" s="329"/>
      <c r="Y22" s="329"/>
      <c r="Z22" s="329"/>
      <c r="AA22" s="329"/>
      <c r="AB22" s="329"/>
      <c r="AC22" s="329"/>
      <c r="AD22" s="329"/>
      <c r="AE22" s="329"/>
      <c r="AF22" s="329"/>
      <c r="AG22" s="329"/>
      <c r="AH22" s="329"/>
      <c r="AI22" s="329"/>
      <c r="AJ22" s="329"/>
      <c r="AK22" s="329"/>
      <c r="AL22" s="329"/>
      <c r="AM22" s="329"/>
      <c r="AN22" s="329"/>
      <c r="AO22" s="329"/>
      <c r="AP22" s="329"/>
      <c r="AQ22" s="329"/>
      <c r="AR22" s="329"/>
      <c r="AS22" s="329"/>
      <c r="AT22" s="329"/>
      <c r="AU22" s="329"/>
      <c r="AV22" s="329"/>
      <c r="AW22" s="329"/>
      <c r="AX22" s="329"/>
      <c r="AY22" s="329"/>
      <c r="AZ22" s="329"/>
      <c r="BA22" s="9"/>
      <c r="BC22" s="98"/>
      <c r="BD22" s="98"/>
      <c r="BE22" s="98"/>
      <c r="BF22" s="98"/>
      <c r="BG22" s="98"/>
      <c r="BH22" s="541"/>
      <c r="BI22" s="541"/>
      <c r="BJ22" s="71"/>
      <c r="BK22" s="71"/>
      <c r="BL22" s="71"/>
      <c r="BM22" s="71"/>
      <c r="BN22" s="71"/>
      <c r="BO22" s="71"/>
      <c r="BP22" s="71"/>
      <c r="BQ22" s="71"/>
      <c r="BR22" s="71"/>
      <c r="BS22" s="7"/>
      <c r="BT22" s="7"/>
    </row>
    <row r="23" spans="1:72" x14ac:dyDescent="0.5">
      <c r="A23" s="707" t="s">
        <v>2470</v>
      </c>
      <c r="B23" s="454" t="s">
        <v>2471</v>
      </c>
      <c r="C23" s="329"/>
      <c r="D23" s="329"/>
      <c r="E23" s="329"/>
      <c r="F23" s="329"/>
      <c r="G23" s="329"/>
      <c r="H23" s="329"/>
      <c r="I23" s="329"/>
      <c r="J23" s="329"/>
      <c r="K23" s="329"/>
      <c r="L23" s="329"/>
      <c r="M23" s="329"/>
      <c r="N23" s="329"/>
      <c r="O23" s="329"/>
      <c r="P23" s="329"/>
      <c r="Q23" s="329"/>
      <c r="R23" s="329"/>
      <c r="S23" s="329"/>
      <c r="T23" s="329"/>
      <c r="U23" s="329"/>
      <c r="V23" s="329"/>
      <c r="W23" s="329"/>
      <c r="X23" s="329"/>
      <c r="Y23" s="329"/>
      <c r="Z23" s="329"/>
      <c r="AA23" s="329"/>
      <c r="AB23" s="329"/>
      <c r="AC23" s="329"/>
      <c r="AD23" s="329"/>
      <c r="AE23" s="329"/>
      <c r="AF23" s="329"/>
      <c r="AG23" s="329"/>
      <c r="AH23" s="329"/>
      <c r="AI23" s="329"/>
      <c r="AJ23" s="329"/>
      <c r="AK23" s="329"/>
      <c r="AL23" s="329"/>
      <c r="AM23" s="329"/>
      <c r="AN23" s="329"/>
      <c r="AO23" s="329"/>
      <c r="AP23" s="329"/>
      <c r="AQ23" s="329"/>
      <c r="AR23" s="329"/>
      <c r="AS23" s="329"/>
      <c r="AT23" s="329"/>
      <c r="AU23" s="329"/>
      <c r="AV23" s="329"/>
      <c r="AW23" s="329"/>
      <c r="AX23" s="329"/>
      <c r="AY23" s="329"/>
      <c r="AZ23" s="329"/>
      <c r="BA23" s="9"/>
      <c r="BC23" s="98"/>
      <c r="BD23" s="98"/>
      <c r="BE23" s="98"/>
      <c r="BF23" s="98"/>
      <c r="BG23" s="98"/>
      <c r="BH23" s="541"/>
      <c r="BI23" s="541"/>
      <c r="BJ23" s="71"/>
      <c r="BK23" s="71"/>
      <c r="BL23" s="71"/>
      <c r="BM23" s="71"/>
      <c r="BN23" s="71"/>
      <c r="BO23" s="71"/>
      <c r="BP23" s="71"/>
      <c r="BQ23" s="71"/>
      <c r="BR23" s="71"/>
      <c r="BS23" s="7"/>
      <c r="BT23" s="7"/>
    </row>
    <row r="24" spans="1:72" x14ac:dyDescent="0.5">
      <c r="A24" s="707" t="s">
        <v>2472</v>
      </c>
      <c r="B24" s="454" t="s">
        <v>2473</v>
      </c>
      <c r="C24" s="329"/>
      <c r="D24" s="329"/>
      <c r="E24" s="329"/>
      <c r="F24" s="329"/>
      <c r="G24" s="329"/>
      <c r="H24" s="329"/>
      <c r="I24" s="329"/>
      <c r="J24" s="329"/>
      <c r="K24" s="329"/>
      <c r="L24" s="329"/>
      <c r="M24" s="329"/>
      <c r="N24" s="329"/>
      <c r="O24" s="329"/>
      <c r="P24" s="329"/>
      <c r="Q24" s="329"/>
      <c r="R24" s="329"/>
      <c r="S24" s="329"/>
      <c r="T24" s="329"/>
      <c r="U24" s="329"/>
      <c r="V24" s="329"/>
      <c r="W24" s="329"/>
      <c r="X24" s="329"/>
      <c r="Y24" s="329"/>
      <c r="Z24" s="329"/>
      <c r="AA24" s="329"/>
      <c r="AB24" s="329"/>
      <c r="AC24" s="329"/>
      <c r="AD24" s="329"/>
      <c r="AE24" s="329"/>
      <c r="AF24" s="329"/>
      <c r="AG24" s="329"/>
      <c r="AH24" s="329"/>
      <c r="AI24" s="329"/>
      <c r="AJ24" s="329"/>
      <c r="AK24" s="329"/>
      <c r="AL24" s="329"/>
      <c r="AM24" s="329"/>
      <c r="AN24" s="329"/>
      <c r="AO24" s="329"/>
      <c r="AP24" s="329"/>
      <c r="AQ24" s="329"/>
      <c r="AR24" s="329"/>
      <c r="AS24" s="329"/>
      <c r="AT24" s="329"/>
      <c r="AU24" s="329"/>
      <c r="AV24" s="329"/>
      <c r="AW24" s="329"/>
      <c r="AX24" s="329"/>
      <c r="AY24" s="329"/>
      <c r="AZ24" s="329"/>
      <c r="BA24" s="9"/>
      <c r="BC24" s="98"/>
      <c r="BD24" s="98"/>
      <c r="BE24" s="98"/>
      <c r="BF24" s="98"/>
      <c r="BG24" s="98"/>
      <c r="BH24" s="541"/>
      <c r="BI24" s="541"/>
      <c r="BJ24" s="71"/>
      <c r="BK24" s="71"/>
      <c r="BL24" s="71"/>
      <c r="BM24" s="71"/>
      <c r="BN24" s="71"/>
      <c r="BO24" s="71"/>
      <c r="BP24" s="71"/>
      <c r="BQ24" s="71"/>
      <c r="BR24" s="71"/>
      <c r="BS24" s="7"/>
      <c r="BT24" s="7"/>
    </row>
    <row r="25" spans="1:72" ht="5.25" customHeight="1" thickBot="1" x14ac:dyDescent="0.55000000000000004">
      <c r="A25" s="546"/>
      <c r="B25" s="17"/>
      <c r="C25" s="17"/>
      <c r="D25" s="17"/>
      <c r="E25" s="17"/>
      <c r="F25" s="17"/>
      <c r="G25" s="17"/>
      <c r="H25" s="17"/>
      <c r="I25" s="17"/>
      <c r="J25" s="17"/>
      <c r="K25" s="17"/>
      <c r="L25" s="17"/>
      <c r="M25" s="17"/>
      <c r="N25" s="17"/>
      <c r="O25" s="17"/>
      <c r="P25" s="67"/>
      <c r="Q25" s="67"/>
      <c r="R25" s="67"/>
      <c r="S25" s="67"/>
      <c r="T25" s="67"/>
      <c r="U25" s="67"/>
      <c r="V25" s="271"/>
      <c r="W25" s="17"/>
      <c r="X25" s="17"/>
      <c r="Y25" s="67"/>
      <c r="Z25" s="67"/>
      <c r="AA25" s="67"/>
      <c r="AB25" s="67"/>
      <c r="AC25" s="67"/>
      <c r="AD25" s="67"/>
      <c r="AE25" s="67"/>
      <c r="AF25" s="67"/>
      <c r="AG25" s="67"/>
      <c r="AH25" s="67"/>
      <c r="AI25" s="67"/>
      <c r="AJ25" s="67"/>
      <c r="AK25" s="67"/>
      <c r="AL25" s="67"/>
      <c r="AM25" s="67"/>
      <c r="AN25" s="67"/>
      <c r="AO25" s="67"/>
      <c r="AP25" s="67"/>
      <c r="AQ25" s="67"/>
      <c r="AR25" s="67"/>
      <c r="AS25" s="67"/>
      <c r="AT25" s="67"/>
      <c r="AU25" s="271"/>
      <c r="AV25" s="17"/>
      <c r="AW25" s="67"/>
      <c r="AX25" s="67"/>
      <c r="AY25" s="271"/>
      <c r="AZ25" s="17"/>
      <c r="BA25" s="18"/>
      <c r="BC25" s="77"/>
      <c r="BD25" s="77"/>
      <c r="BE25" s="77"/>
      <c r="BF25" s="77"/>
      <c r="BG25" s="77"/>
      <c r="BH25" s="541" t="str" cm="1">
        <f t="array" ref="BH25">_xlfn.ANCHORARRAY(BD2)</f>
        <v/>
      </c>
      <c r="BI25" s="541"/>
      <c r="BJ25" s="71"/>
      <c r="BK25" s="71"/>
      <c r="BL25" s="71"/>
      <c r="BM25" s="71"/>
      <c r="BN25" s="71"/>
      <c r="BO25" s="71"/>
      <c r="BP25" s="71"/>
      <c r="BQ25" s="71"/>
      <c r="BR25" s="71"/>
      <c r="BS25" s="7"/>
      <c r="BT25" s="7"/>
    </row>
    <row r="26" spans="1:72" ht="44.5" customHeight="1" thickBot="1" x14ac:dyDescent="0.55000000000000004">
      <c r="A26" s="813" t="s">
        <v>2474</v>
      </c>
      <c r="B26" s="814"/>
      <c r="C26" s="814"/>
      <c r="D26" s="814"/>
      <c r="E26" s="814"/>
      <c r="F26" s="814"/>
      <c r="G26" s="814"/>
      <c r="H26" s="814"/>
      <c r="I26" s="814"/>
      <c r="J26" s="814"/>
      <c r="K26" s="814"/>
      <c r="L26" s="814"/>
      <c r="M26" s="814"/>
      <c r="N26" s="814"/>
      <c r="O26" s="815"/>
      <c r="P26" s="57"/>
      <c r="Q26" s="57"/>
      <c r="R26" s="57"/>
      <c r="S26" s="57"/>
      <c r="T26" s="57"/>
      <c r="U26" s="57"/>
      <c r="V26" s="98"/>
      <c r="W26" s="7"/>
      <c r="X26" s="7"/>
    </row>
    <row r="27" spans="1:72" x14ac:dyDescent="0.5">
      <c r="A27" s="147"/>
      <c r="B27" s="100"/>
      <c r="C27" s="7"/>
      <c r="D27" s="7"/>
      <c r="E27" s="7"/>
      <c r="F27" s="7"/>
      <c r="G27" s="7"/>
      <c r="H27" s="7"/>
      <c r="I27" s="7"/>
      <c r="J27" s="7"/>
      <c r="K27" s="7"/>
      <c r="L27" s="7"/>
      <c r="M27" s="7"/>
      <c r="N27" s="7"/>
      <c r="O27" s="9"/>
      <c r="P27" s="57"/>
      <c r="Q27" s="57"/>
      <c r="R27" s="57"/>
      <c r="S27" s="57"/>
      <c r="T27" s="57"/>
      <c r="U27" s="57"/>
      <c r="V27" s="98"/>
      <c r="W27" s="7"/>
      <c r="X27" s="7"/>
    </row>
    <row r="28" spans="1:72" x14ac:dyDescent="0.5">
      <c r="A28" s="147"/>
      <c r="B28" s="7"/>
      <c r="C28" s="196" t="s">
        <v>2475</v>
      </c>
      <c r="D28" s="196" t="s">
        <v>2476</v>
      </c>
      <c r="E28" s="196" t="s">
        <v>2477</v>
      </c>
      <c r="F28" s="196" t="s">
        <v>2478</v>
      </c>
      <c r="G28" s="196" t="s">
        <v>2479</v>
      </c>
      <c r="H28" s="196" t="s">
        <v>2480</v>
      </c>
      <c r="I28" s="196" t="s">
        <v>2481</v>
      </c>
      <c r="J28" s="196" t="s">
        <v>2482</v>
      </c>
      <c r="K28" s="196" t="s">
        <v>2483</v>
      </c>
      <c r="L28" s="196" t="s">
        <v>2484</v>
      </c>
      <c r="M28" s="196" t="s">
        <v>2485</v>
      </c>
      <c r="N28" s="196" t="s">
        <v>2486</v>
      </c>
      <c r="O28" s="9"/>
      <c r="P28" s="548" t="s">
        <v>1391</v>
      </c>
      <c r="Q28" s="547" t="s">
        <v>2487</v>
      </c>
      <c r="R28" s="547" t="s">
        <v>2476</v>
      </c>
      <c r="S28" s="547" t="s">
        <v>2477</v>
      </c>
      <c r="T28" s="547" t="s">
        <v>2478</v>
      </c>
      <c r="U28" s="547" t="s">
        <v>2479</v>
      </c>
      <c r="V28" s="547" t="s">
        <v>2480</v>
      </c>
      <c r="W28" s="547" t="s">
        <v>2481</v>
      </c>
      <c r="X28" s="547" t="s">
        <v>2482</v>
      </c>
      <c r="Y28" s="547" t="s">
        <v>2483</v>
      </c>
      <c r="Z28" s="547" t="s">
        <v>2484</v>
      </c>
      <c r="AA28" s="547" t="s">
        <v>2485</v>
      </c>
      <c r="AB28" s="547" t="s">
        <v>2486</v>
      </c>
      <c r="AC28" s="547"/>
      <c r="AD28" s="547"/>
      <c r="AE28" s="547"/>
      <c r="AF28" s="547"/>
      <c r="AG28" s="547"/>
      <c r="AH28" s="547"/>
      <c r="AI28" s="547"/>
      <c r="AJ28" s="547"/>
      <c r="AK28" s="547"/>
      <c r="AL28" s="547"/>
      <c r="AM28" s="547"/>
      <c r="AN28" s="547"/>
      <c r="AO28" s="547"/>
      <c r="AP28" s="547"/>
      <c r="AQ28" s="547"/>
      <c r="AR28" s="547"/>
      <c r="AS28" s="547"/>
      <c r="AT28" s="547"/>
      <c r="AW28" s="547"/>
      <c r="AX28" s="547"/>
    </row>
    <row r="29" spans="1:72" x14ac:dyDescent="0.5">
      <c r="A29" s="147"/>
      <c r="B29" s="7"/>
      <c r="C29" s="218" t="str">
        <f>_xlfn.TEXTJOIN("$$",TRUE,D29:N29)</f>
        <v/>
      </c>
      <c r="D29" s="218"/>
      <c r="E29" s="218"/>
      <c r="F29" s="218"/>
      <c r="G29" s="218"/>
      <c r="H29" s="218"/>
      <c r="I29" s="218"/>
      <c r="J29" s="218"/>
      <c r="K29" s="218"/>
      <c r="L29" s="218"/>
      <c r="M29" s="218"/>
      <c r="N29" s="218"/>
      <c r="O29" s="9"/>
      <c r="P29" s="547" t="str">
        <f t="shared" ref="P29:P47" si="8">IF(ISBLANK(D29),"",INDEX($C$3:$AZ$3,1,MATCH(D29,$C$14:$AZ$14,0)))</f>
        <v/>
      </c>
      <c r="Q29" s="547" t="str" cm="1">
        <f t="array" ref="Q29">IFERROR(_xlfn.TEXTJOIN("-",TRUE,_xlfn.UNIQUE(_xlfn._xlws.SORT(_xlfn.UNIQUE(_xlfn._xlws.FILTER(R29:AB29,R29:AB29&lt;&gt;"")),1,1,TRUE),TRUE)),"")</f>
        <v/>
      </c>
      <c r="R29" s="547" t="str">
        <f>IF(ISBLANK(D29),"",INDEX(Var.Out!$S$2:$S$31,MATCH(D29,Var.Out!$U$2:$U$31,0)))</f>
        <v/>
      </c>
      <c r="S29" s="547" t="str">
        <f>IF(ISBLANK(E29),"",INDEX(Var.Out!$S$2:$S$31,MATCH(E29,Var.Out!$U$2:$U$31,0)))</f>
        <v/>
      </c>
      <c r="T29" s="547" t="str">
        <f>IF(ISBLANK(F29),"",INDEX(Var.Out!$S$2:$S$31,MATCH(F29,Var.Out!$U$2:$U$31,0)))</f>
        <v/>
      </c>
      <c r="U29" s="547" t="str">
        <f>IF(ISBLANK(G29),"",INDEX(Var.Out!$S$2:$S$31,MATCH(G29,Var.Out!$U$2:$U$31,0)))</f>
        <v/>
      </c>
      <c r="V29" s="547" t="str">
        <f>IF(ISBLANK(H29),"",INDEX(Var.Out!$S$2:$S$31,MATCH(H29,Var.Out!$U$2:$U$31,0)))</f>
        <v/>
      </c>
      <c r="W29" s="547" t="str">
        <f>IF(ISBLANK(I29),"",INDEX(Var.Out!$S$2:$S$31,MATCH(I29,Var.Out!$U$2:$U$31,0)))</f>
        <v/>
      </c>
      <c r="X29" s="547" t="str">
        <f>IF(ISBLANK(J29),"",INDEX(Var.Out!$S$2:$S$31,MATCH(J29,Var.Out!$U$2:$U$31,0)))</f>
        <v/>
      </c>
      <c r="Y29" s="547" t="str">
        <f>IF(ISBLANK(K29),"",INDEX(Var.Out!$S$2:$S$31,MATCH(K29,Var.Out!$U$2:$U$31,0)))</f>
        <v/>
      </c>
      <c r="Z29" s="547" t="str">
        <f>IF(ISBLANK(L29),"",INDEX(Var.Out!$S$2:$S$31,MATCH(L29,Var.Out!$U$2:$U$31,0)))</f>
        <v/>
      </c>
      <c r="AA29" s="547" t="str">
        <f>IF(ISBLANK(M29),"",INDEX(Var.Out!$S$2:$S$31,MATCH(M29,Var.Out!$U$2:$U$31,0)))</f>
        <v/>
      </c>
      <c r="AB29" s="547" t="str">
        <f>IF(ISBLANK(N29),"",INDEX(Var.Out!$S$2:$S$31,MATCH(N29,Var.Out!$U$2:$U$31,0)))</f>
        <v/>
      </c>
      <c r="AC29" s="547"/>
      <c r="AD29" s="547"/>
      <c r="AE29" s="547"/>
      <c r="AF29" s="547"/>
      <c r="AG29" s="547"/>
      <c r="AH29" s="547"/>
      <c r="AI29" s="547"/>
      <c r="AJ29" s="547"/>
      <c r="AK29" s="547"/>
      <c r="AL29" s="547"/>
      <c r="AM29" s="547"/>
      <c r="AN29" s="547"/>
      <c r="AO29" s="547"/>
      <c r="AP29" s="547"/>
      <c r="AQ29" s="547"/>
      <c r="AR29" s="547"/>
      <c r="AS29" s="547"/>
      <c r="AT29" s="547"/>
      <c r="AW29" s="547"/>
      <c r="AX29" s="547"/>
    </row>
    <row r="30" spans="1:72" x14ac:dyDescent="0.5">
      <c r="A30" s="147"/>
      <c r="B30" s="7"/>
      <c r="C30" s="218" t="str">
        <f t="shared" ref="C30:C47" si="9">_xlfn.TEXTJOIN("$$",TRUE,D30:N30)</f>
        <v/>
      </c>
      <c r="D30" s="218"/>
      <c r="E30" s="218"/>
      <c r="F30" s="218"/>
      <c r="G30" s="218"/>
      <c r="H30" s="218"/>
      <c r="I30" s="218"/>
      <c r="J30" s="218"/>
      <c r="K30" s="218"/>
      <c r="L30" s="218"/>
      <c r="M30" s="218"/>
      <c r="N30" s="218"/>
      <c r="O30" s="9"/>
      <c r="P30" s="547" t="str">
        <f t="shared" si="8"/>
        <v/>
      </c>
      <c r="Q30" s="547" t="str" cm="1">
        <f t="array" ref="Q30">IFERROR(_xlfn.TEXTJOIN("-",TRUE,_xlfn.UNIQUE(_xlfn._xlws.SORT(_xlfn.UNIQUE(_xlfn._xlws.FILTER(R30:AB30,R30:AB30&lt;&gt;"")),1,1,TRUE),TRUE)),"")</f>
        <v/>
      </c>
      <c r="R30" s="547" t="str">
        <f>IF(ISBLANK(D30),"",INDEX(Var.Out!$S$2:$S$31,MATCH(D30,Var.Out!$U$2:$U$31,0)))</f>
        <v/>
      </c>
      <c r="S30" s="547" t="str">
        <f>IF(ISBLANK(E30),"",INDEX(Var.Out!$S$2:$S$31,MATCH(E30,Var.Out!$U$2:$U$31,0)))</f>
        <v/>
      </c>
      <c r="T30" s="547" t="str">
        <f>IF(ISBLANK(F30),"",INDEX(Var.Out!$S$2:$S$31,MATCH(F30,Var.Out!$U$2:$U$31,0)))</f>
        <v/>
      </c>
      <c r="U30" s="547" t="str">
        <f>IF(ISBLANK(G30),"",INDEX(Var.Out!$S$2:$S$31,MATCH(G30,Var.Out!$U$2:$U$31,0)))</f>
        <v/>
      </c>
      <c r="V30" s="547" t="str">
        <f>IF(ISBLANK(H30),"",INDEX(Var.Out!$S$2:$S$31,MATCH(H30,Var.Out!$U$2:$U$31,0)))</f>
        <v/>
      </c>
      <c r="W30" s="547" t="str">
        <f>IF(ISBLANK(I30),"",INDEX(Var.Out!$S$2:$S$31,MATCH(I30,Var.Out!$U$2:$U$31,0)))</f>
        <v/>
      </c>
      <c r="X30" s="547" t="str">
        <f>IF(ISBLANK(J30),"",INDEX(Var.Out!$S$2:$S$31,MATCH(J30,Var.Out!$U$2:$U$31,0)))</f>
        <v/>
      </c>
      <c r="Y30" s="547" t="str">
        <f>IF(ISBLANK(K30),"",INDEX(Var.Out!$S$2:$S$31,MATCH(K30,Var.Out!$U$2:$U$31,0)))</f>
        <v/>
      </c>
      <c r="Z30" s="547" t="str">
        <f>IF(ISBLANK(L30),"",INDEX(Var.Out!$S$2:$S$31,MATCH(L30,Var.Out!$U$2:$U$31,0)))</f>
        <v/>
      </c>
      <c r="AA30" s="547" t="str">
        <f>IF(ISBLANK(M30),"",INDEX(Var.Out!$S$2:$S$31,MATCH(M30,Var.Out!$U$2:$U$31,0)))</f>
        <v/>
      </c>
      <c r="AB30" s="547" t="str">
        <f>IF(ISBLANK(N30),"",INDEX(Var.Out!$S$2:$S$31,MATCH(N30,Var.Out!$U$2:$U$31,0)))</f>
        <v/>
      </c>
      <c r="AC30" s="547"/>
      <c r="AD30" s="547"/>
      <c r="AE30" s="547"/>
      <c r="AF30" s="547"/>
      <c r="AG30" s="547"/>
      <c r="AH30" s="547"/>
      <c r="AI30" s="547"/>
      <c r="AJ30" s="547"/>
      <c r="AK30" s="547"/>
      <c r="AL30" s="547"/>
      <c r="AM30" s="547"/>
      <c r="AN30" s="547"/>
      <c r="AO30" s="547"/>
      <c r="AP30" s="547"/>
      <c r="AQ30" s="547"/>
      <c r="AR30" s="547"/>
      <c r="AS30" s="547"/>
      <c r="AT30" s="547"/>
      <c r="AW30" s="547"/>
      <c r="AX30" s="547"/>
    </row>
    <row r="31" spans="1:72" x14ac:dyDescent="0.5">
      <c r="A31" s="147"/>
      <c r="B31" s="7"/>
      <c r="C31" s="218" t="str">
        <f t="shared" si="9"/>
        <v/>
      </c>
      <c r="D31" s="218"/>
      <c r="E31" s="218"/>
      <c r="F31" s="218"/>
      <c r="G31" s="218"/>
      <c r="H31" s="218"/>
      <c r="I31" s="218"/>
      <c r="J31" s="218"/>
      <c r="K31" s="218"/>
      <c r="L31" s="218"/>
      <c r="M31" s="218"/>
      <c r="N31" s="218"/>
      <c r="O31" s="9"/>
      <c r="P31" s="547" t="str">
        <f t="shared" si="8"/>
        <v/>
      </c>
      <c r="Q31" s="547" t="str" cm="1">
        <f t="array" ref="Q31">IFERROR(_xlfn.TEXTJOIN("-",TRUE,_xlfn.UNIQUE(_xlfn._xlws.SORT(_xlfn.UNIQUE(_xlfn._xlws.FILTER(R31:AB31,R31:AB31&lt;&gt;"")),1,1,TRUE),TRUE)),"")</f>
        <v/>
      </c>
      <c r="R31" s="547" t="str">
        <f>IF(ISBLANK(D31),"",INDEX(Var.Out!$S$2:$S$31,MATCH(D31,Var.Out!$U$2:$U$31,0)))</f>
        <v/>
      </c>
      <c r="S31" s="547" t="str">
        <f>IF(ISBLANK(E31),"",INDEX(Var.Out!$S$2:$S$31,MATCH(E31,Var.Out!$U$2:$U$31,0)))</f>
        <v/>
      </c>
      <c r="T31" s="547" t="str">
        <f>IF(ISBLANK(F31),"",INDEX(Var.Out!$S$2:$S$31,MATCH(F31,Var.Out!$U$2:$U$31,0)))</f>
        <v/>
      </c>
      <c r="U31" s="547" t="str">
        <f>IF(ISBLANK(G31),"",INDEX(Var.Out!$S$2:$S$31,MATCH(G31,Var.Out!$U$2:$U$31,0)))</f>
        <v/>
      </c>
      <c r="V31" s="547" t="str">
        <f>IF(ISBLANK(H31),"",INDEX(Var.Out!$S$2:$S$31,MATCH(H31,Var.Out!$U$2:$U$31,0)))</f>
        <v/>
      </c>
      <c r="W31" s="547" t="str">
        <f>IF(ISBLANK(I31),"",INDEX(Var.Out!$S$2:$S$31,MATCH(I31,Var.Out!$U$2:$U$31,0)))</f>
        <v/>
      </c>
      <c r="X31" s="547" t="str">
        <f>IF(ISBLANK(J31),"",INDEX(Var.Out!$S$2:$S$31,MATCH(J31,Var.Out!$U$2:$U$31,0)))</f>
        <v/>
      </c>
      <c r="Y31" s="547" t="str">
        <f>IF(ISBLANK(K31),"",INDEX(Var.Out!$S$2:$S$31,MATCH(K31,Var.Out!$U$2:$U$31,0)))</f>
        <v/>
      </c>
      <c r="Z31" s="547" t="str">
        <f>IF(ISBLANK(L31),"",INDEX(Var.Out!$S$2:$S$31,MATCH(L31,Var.Out!$U$2:$U$31,0)))</f>
        <v/>
      </c>
      <c r="AA31" s="547" t="str">
        <f>IF(ISBLANK(M31),"",INDEX(Var.Out!$S$2:$S$31,MATCH(M31,Var.Out!$U$2:$U$31,0)))</f>
        <v/>
      </c>
      <c r="AB31" s="547" t="str">
        <f>IF(ISBLANK(N31),"",INDEX(Var.Out!$S$2:$S$31,MATCH(N31,Var.Out!$U$2:$U$31,0)))</f>
        <v/>
      </c>
      <c r="AC31" s="547"/>
      <c r="AD31" s="547"/>
      <c r="AE31" s="547"/>
      <c r="AF31" s="547"/>
      <c r="AG31" s="547"/>
      <c r="AH31" s="547"/>
      <c r="AI31" s="547"/>
      <c r="AJ31" s="547"/>
      <c r="AK31" s="547"/>
      <c r="AL31" s="547"/>
      <c r="AM31" s="547"/>
      <c r="AN31" s="547"/>
      <c r="AO31" s="547"/>
      <c r="AP31" s="547"/>
      <c r="AQ31" s="547"/>
      <c r="AR31" s="547"/>
      <c r="AS31" s="547"/>
      <c r="AT31" s="547"/>
      <c r="AW31" s="547"/>
      <c r="AX31" s="547"/>
    </row>
    <row r="32" spans="1:72" x14ac:dyDescent="0.5">
      <c r="A32" s="147"/>
      <c r="B32" s="7"/>
      <c r="C32" s="218" t="str">
        <f t="shared" si="9"/>
        <v/>
      </c>
      <c r="D32" s="218"/>
      <c r="E32" s="218"/>
      <c r="F32" s="218"/>
      <c r="G32" s="218"/>
      <c r="H32" s="218"/>
      <c r="I32" s="218"/>
      <c r="J32" s="218"/>
      <c r="K32" s="218"/>
      <c r="L32" s="218"/>
      <c r="M32" s="218"/>
      <c r="N32" s="218"/>
      <c r="O32" s="9"/>
      <c r="P32" s="547" t="str">
        <f t="shared" si="8"/>
        <v/>
      </c>
      <c r="Q32" s="547" t="str" cm="1">
        <f t="array" ref="Q32">IFERROR(_xlfn.TEXTJOIN("-",TRUE,_xlfn.UNIQUE(_xlfn._xlws.SORT(_xlfn.UNIQUE(_xlfn._xlws.FILTER(R32:AB32,R32:AB32&lt;&gt;"")),1,1,TRUE),TRUE)),"")</f>
        <v/>
      </c>
      <c r="R32" s="547" t="str">
        <f>IF(ISBLANK(D32),"",INDEX(Var.Out!$S$2:$S$31,MATCH(D32,Var.Out!$U$2:$U$31,0)))</f>
        <v/>
      </c>
      <c r="S32" s="547" t="str">
        <f>IF(ISBLANK(E32),"",INDEX(Var.Out!$S$2:$S$31,MATCH(E32,Var.Out!$U$2:$U$31,0)))</f>
        <v/>
      </c>
      <c r="T32" s="547" t="str">
        <f>IF(ISBLANK(F32),"",INDEX(Var.Out!$S$2:$S$31,MATCH(F32,Var.Out!$U$2:$U$31,0)))</f>
        <v/>
      </c>
      <c r="U32" s="547" t="str">
        <f>IF(ISBLANK(G32),"",INDEX(Var.Out!$S$2:$S$31,MATCH(G32,Var.Out!$U$2:$U$31,0)))</f>
        <v/>
      </c>
      <c r="V32" s="547" t="str">
        <f>IF(ISBLANK(H32),"",INDEX(Var.Out!$S$2:$S$31,MATCH(H32,Var.Out!$U$2:$U$31,0)))</f>
        <v/>
      </c>
      <c r="W32" s="547" t="str">
        <f>IF(ISBLANK(I32),"",INDEX(Var.Out!$S$2:$S$31,MATCH(I32,Var.Out!$U$2:$U$31,0)))</f>
        <v/>
      </c>
      <c r="X32" s="547" t="str">
        <f>IF(ISBLANK(J32),"",INDEX(Var.Out!$S$2:$S$31,MATCH(J32,Var.Out!$U$2:$U$31,0)))</f>
        <v/>
      </c>
      <c r="Y32" s="547" t="str">
        <f>IF(ISBLANK(K32),"",INDEX(Var.Out!$S$2:$S$31,MATCH(K32,Var.Out!$U$2:$U$31,0)))</f>
        <v/>
      </c>
      <c r="Z32" s="547" t="str">
        <f>IF(ISBLANK(L32),"",INDEX(Var.Out!$S$2:$S$31,MATCH(L32,Var.Out!$U$2:$U$31,0)))</f>
        <v/>
      </c>
      <c r="AA32" s="547" t="str">
        <f>IF(ISBLANK(M32),"",INDEX(Var.Out!$S$2:$S$31,MATCH(M32,Var.Out!$U$2:$U$31,0)))</f>
        <v/>
      </c>
      <c r="AB32" s="547" t="str">
        <f>IF(ISBLANK(N32),"",INDEX(Var.Out!$S$2:$S$31,MATCH(N32,Var.Out!$U$2:$U$31,0)))</f>
        <v/>
      </c>
      <c r="AC32" s="547"/>
      <c r="AD32" s="547"/>
      <c r="AE32" s="547"/>
      <c r="AF32" s="547"/>
      <c r="AG32" s="547"/>
      <c r="AH32" s="547"/>
      <c r="AI32" s="547"/>
      <c r="AJ32" s="547"/>
      <c r="AK32" s="547"/>
      <c r="AL32" s="547"/>
      <c r="AM32" s="547"/>
      <c r="AN32" s="547"/>
      <c r="AO32" s="547"/>
      <c r="AP32" s="547"/>
      <c r="AQ32" s="547"/>
      <c r="AR32" s="547"/>
      <c r="AS32" s="547"/>
      <c r="AT32" s="547"/>
      <c r="AW32" s="547"/>
      <c r="AX32" s="547"/>
    </row>
    <row r="33" spans="1:50" x14ac:dyDescent="0.5">
      <c r="A33" s="147"/>
      <c r="B33" s="7"/>
      <c r="C33" s="218" t="str">
        <f t="shared" si="9"/>
        <v/>
      </c>
      <c r="D33" s="218"/>
      <c r="E33" s="218"/>
      <c r="F33" s="218"/>
      <c r="G33" s="218"/>
      <c r="H33" s="218"/>
      <c r="I33" s="218"/>
      <c r="J33" s="218"/>
      <c r="K33" s="218"/>
      <c r="L33" s="218"/>
      <c r="M33" s="218"/>
      <c r="N33" s="218"/>
      <c r="O33" s="9"/>
      <c r="P33" s="547" t="str">
        <f t="shared" si="8"/>
        <v/>
      </c>
      <c r="Q33" s="547" t="str" cm="1">
        <f t="array" ref="Q33">IFERROR(_xlfn.TEXTJOIN("-",TRUE,_xlfn.UNIQUE(_xlfn._xlws.SORT(_xlfn.UNIQUE(_xlfn._xlws.FILTER(R33:AB33,R33:AB33&lt;&gt;"")),1,1,TRUE),TRUE)),"")</f>
        <v/>
      </c>
      <c r="R33" s="547" t="str">
        <f>IF(ISBLANK(D33),"",INDEX(Var.Out!$S$2:$S$31,MATCH(D33,Var.Out!$U$2:$U$31,0)))</f>
        <v/>
      </c>
      <c r="S33" s="547" t="str">
        <f>IF(ISBLANK(E33),"",INDEX(Var.Out!$S$2:$S$31,MATCH(E33,Var.Out!$U$2:$U$31,0)))</f>
        <v/>
      </c>
      <c r="T33" s="547" t="str">
        <f>IF(ISBLANK(F33),"",INDEX(Var.Out!$S$2:$S$31,MATCH(F33,Var.Out!$U$2:$U$31,0)))</f>
        <v/>
      </c>
      <c r="U33" s="547" t="str">
        <f>IF(ISBLANK(G33),"",INDEX(Var.Out!$S$2:$S$31,MATCH(G33,Var.Out!$U$2:$U$31,0)))</f>
        <v/>
      </c>
      <c r="V33" s="547" t="str">
        <f>IF(ISBLANK(H33),"",INDEX(Var.Out!$S$2:$S$31,MATCH(H33,Var.Out!$U$2:$U$31,0)))</f>
        <v/>
      </c>
      <c r="W33" s="547" t="str">
        <f>IF(ISBLANK(I33),"",INDEX(Var.Out!$S$2:$S$31,MATCH(I33,Var.Out!$U$2:$U$31,0)))</f>
        <v/>
      </c>
      <c r="X33" s="547" t="str">
        <f>IF(ISBLANK(J33),"",INDEX(Var.Out!$S$2:$S$31,MATCH(J33,Var.Out!$U$2:$U$31,0)))</f>
        <v/>
      </c>
      <c r="Y33" s="547" t="str">
        <f>IF(ISBLANK(K33),"",INDEX(Var.Out!$S$2:$S$31,MATCH(K33,Var.Out!$U$2:$U$31,0)))</f>
        <v/>
      </c>
      <c r="Z33" s="547" t="str">
        <f>IF(ISBLANK(L33),"",INDEX(Var.Out!$S$2:$S$31,MATCH(L33,Var.Out!$U$2:$U$31,0)))</f>
        <v/>
      </c>
      <c r="AA33" s="547" t="str">
        <f>IF(ISBLANK(M33),"",INDEX(Var.Out!$S$2:$S$31,MATCH(M33,Var.Out!$U$2:$U$31,0)))</f>
        <v/>
      </c>
      <c r="AB33" s="547" t="str">
        <f>IF(ISBLANK(N33),"",INDEX(Var.Out!$S$2:$S$31,MATCH(N33,Var.Out!$U$2:$U$31,0)))</f>
        <v/>
      </c>
      <c r="AC33" s="547"/>
      <c r="AD33" s="547"/>
      <c r="AE33" s="547"/>
      <c r="AF33" s="547"/>
      <c r="AG33" s="547"/>
      <c r="AH33" s="547"/>
      <c r="AI33" s="547"/>
      <c r="AJ33" s="547"/>
      <c r="AK33" s="547"/>
      <c r="AL33" s="547"/>
      <c r="AM33" s="547"/>
      <c r="AN33" s="547"/>
      <c r="AO33" s="547"/>
      <c r="AP33" s="547"/>
      <c r="AQ33" s="547"/>
      <c r="AR33" s="547"/>
      <c r="AS33" s="547"/>
      <c r="AT33" s="547"/>
      <c r="AW33" s="547"/>
      <c r="AX33" s="547"/>
    </row>
    <row r="34" spans="1:50" x14ac:dyDescent="0.5">
      <c r="A34" s="147"/>
      <c r="B34" s="7"/>
      <c r="C34" s="218" t="str">
        <f t="shared" si="9"/>
        <v/>
      </c>
      <c r="D34" s="218"/>
      <c r="E34" s="218"/>
      <c r="F34" s="218"/>
      <c r="G34" s="218"/>
      <c r="H34" s="218"/>
      <c r="I34" s="218"/>
      <c r="J34" s="218"/>
      <c r="K34" s="218"/>
      <c r="L34" s="218"/>
      <c r="M34" s="218"/>
      <c r="N34" s="218"/>
      <c r="O34" s="9"/>
      <c r="P34" s="547" t="str">
        <f t="shared" si="8"/>
        <v/>
      </c>
      <c r="Q34" s="547" t="str" cm="1">
        <f t="array" ref="Q34">IFERROR(_xlfn.TEXTJOIN("-",TRUE,_xlfn.UNIQUE(_xlfn._xlws.SORT(_xlfn.UNIQUE(_xlfn._xlws.FILTER(R34:AB34,R34:AB34&lt;&gt;"")),1,1,TRUE),TRUE)),"")</f>
        <v/>
      </c>
      <c r="R34" s="547" t="str">
        <f>IF(ISBLANK(D34),"",INDEX(Var.Out!$S$2:$S$31,MATCH(D34,Var.Out!$U$2:$U$31,0)))</f>
        <v/>
      </c>
      <c r="S34" s="547" t="str">
        <f>IF(ISBLANK(E34),"",INDEX(Var.Out!$S$2:$S$31,MATCH(E34,Var.Out!$U$2:$U$31,0)))</f>
        <v/>
      </c>
      <c r="T34" s="547" t="str">
        <f>IF(ISBLANK(F34),"",INDEX(Var.Out!$S$2:$S$31,MATCH(F34,Var.Out!$U$2:$U$31,0)))</f>
        <v/>
      </c>
      <c r="U34" s="547" t="str">
        <f>IF(ISBLANK(G34),"",INDEX(Var.Out!$S$2:$S$31,MATCH(G34,Var.Out!$U$2:$U$31,0)))</f>
        <v/>
      </c>
      <c r="V34" s="547" t="str">
        <f>IF(ISBLANK(H34),"",INDEX(Var.Out!$S$2:$S$31,MATCH(H34,Var.Out!$U$2:$U$31,0)))</f>
        <v/>
      </c>
      <c r="W34" s="547" t="str">
        <f>IF(ISBLANK(I34),"",INDEX(Var.Out!$S$2:$S$31,MATCH(I34,Var.Out!$U$2:$U$31,0)))</f>
        <v/>
      </c>
      <c r="X34" s="547" t="str">
        <f>IF(ISBLANK(J34),"",INDEX(Var.Out!$S$2:$S$31,MATCH(J34,Var.Out!$U$2:$U$31,0)))</f>
        <v/>
      </c>
      <c r="Y34" s="547" t="str">
        <f>IF(ISBLANK(K34),"",INDEX(Var.Out!$S$2:$S$31,MATCH(K34,Var.Out!$U$2:$U$31,0)))</f>
        <v/>
      </c>
      <c r="Z34" s="547" t="str">
        <f>IF(ISBLANK(L34),"",INDEX(Var.Out!$S$2:$S$31,MATCH(L34,Var.Out!$U$2:$U$31,0)))</f>
        <v/>
      </c>
      <c r="AA34" s="547" t="str">
        <f>IF(ISBLANK(M34),"",INDEX(Var.Out!$S$2:$S$31,MATCH(M34,Var.Out!$U$2:$U$31,0)))</f>
        <v/>
      </c>
      <c r="AB34" s="547" t="str">
        <f>IF(ISBLANK(N34),"",INDEX(Var.Out!$S$2:$S$31,MATCH(N34,Var.Out!$U$2:$U$31,0)))</f>
        <v/>
      </c>
      <c r="AC34" s="547"/>
      <c r="AD34" s="547"/>
      <c r="AE34" s="547"/>
      <c r="AF34" s="547"/>
      <c r="AG34" s="547"/>
      <c r="AH34" s="547"/>
      <c r="AI34" s="547"/>
      <c r="AJ34" s="547"/>
      <c r="AK34" s="547"/>
      <c r="AL34" s="547"/>
      <c r="AM34" s="547"/>
      <c r="AN34" s="547"/>
      <c r="AO34" s="547"/>
      <c r="AP34" s="547"/>
      <c r="AQ34" s="547"/>
      <c r="AR34" s="547"/>
      <c r="AS34" s="547"/>
      <c r="AT34" s="547"/>
      <c r="AW34" s="547"/>
      <c r="AX34" s="547"/>
    </row>
    <row r="35" spans="1:50" x14ac:dyDescent="0.5">
      <c r="A35" s="147"/>
      <c r="B35" s="7"/>
      <c r="C35" s="218" t="str">
        <f t="shared" si="9"/>
        <v/>
      </c>
      <c r="D35" s="218"/>
      <c r="E35" s="218"/>
      <c r="F35" s="218"/>
      <c r="G35" s="218"/>
      <c r="H35" s="218"/>
      <c r="I35" s="218"/>
      <c r="J35" s="218"/>
      <c r="K35" s="218"/>
      <c r="L35" s="218"/>
      <c r="M35" s="218"/>
      <c r="N35" s="218"/>
      <c r="O35" s="9"/>
      <c r="P35" s="547" t="str">
        <f t="shared" si="8"/>
        <v/>
      </c>
      <c r="Q35" s="547" t="str" cm="1">
        <f t="array" ref="Q35">IFERROR(_xlfn.TEXTJOIN("-",TRUE,_xlfn.UNIQUE(_xlfn._xlws.SORT(_xlfn.UNIQUE(_xlfn._xlws.FILTER(R35:AB35,R35:AB35&lt;&gt;"")),1,1,TRUE),TRUE)),"")</f>
        <v/>
      </c>
      <c r="R35" s="547" t="str">
        <f>IF(ISBLANK(D35),"",INDEX(Var.Out!$S$2:$S$31,MATCH(D35,Var.Out!$U$2:$U$31,0)))</f>
        <v/>
      </c>
      <c r="S35" s="547" t="str">
        <f>IF(ISBLANK(E35),"",INDEX(Var.Out!$S$2:$S$31,MATCH(E35,Var.Out!$U$2:$U$31,0)))</f>
        <v/>
      </c>
      <c r="T35" s="547" t="str">
        <f>IF(ISBLANK(F35),"",INDEX(Var.Out!$S$2:$S$31,MATCH(F35,Var.Out!$U$2:$U$31,0)))</f>
        <v/>
      </c>
      <c r="U35" s="547" t="str">
        <f>IF(ISBLANK(G35),"",INDEX(Var.Out!$S$2:$S$31,MATCH(G35,Var.Out!$U$2:$U$31,0)))</f>
        <v/>
      </c>
      <c r="V35" s="547" t="str">
        <f>IF(ISBLANK(H35),"",INDEX(Var.Out!$S$2:$S$31,MATCH(H35,Var.Out!$U$2:$U$31,0)))</f>
        <v/>
      </c>
      <c r="W35" s="547" t="str">
        <f>IF(ISBLANK(I35),"",INDEX(Var.Out!$S$2:$S$31,MATCH(I35,Var.Out!$U$2:$U$31,0)))</f>
        <v/>
      </c>
      <c r="X35" s="547" t="str">
        <f>IF(ISBLANK(J35),"",INDEX(Var.Out!$S$2:$S$31,MATCH(J35,Var.Out!$U$2:$U$31,0)))</f>
        <v/>
      </c>
      <c r="Y35" s="547" t="str">
        <f>IF(ISBLANK(K35),"",INDEX(Var.Out!$S$2:$S$31,MATCH(K35,Var.Out!$U$2:$U$31,0)))</f>
        <v/>
      </c>
      <c r="Z35" s="547" t="str">
        <f>IF(ISBLANK(L35),"",INDEX(Var.Out!$S$2:$S$31,MATCH(L35,Var.Out!$U$2:$U$31,0)))</f>
        <v/>
      </c>
      <c r="AA35" s="547" t="str">
        <f>IF(ISBLANK(M35),"",INDEX(Var.Out!$S$2:$S$31,MATCH(M35,Var.Out!$U$2:$U$31,0)))</f>
        <v/>
      </c>
      <c r="AB35" s="547" t="str">
        <f>IF(ISBLANK(N35),"",INDEX(Var.Out!$S$2:$S$31,MATCH(N35,Var.Out!$U$2:$U$31,0)))</f>
        <v/>
      </c>
      <c r="AC35" s="547"/>
      <c r="AD35" s="547"/>
      <c r="AE35" s="547"/>
      <c r="AF35" s="547"/>
      <c r="AG35" s="547"/>
      <c r="AH35" s="547"/>
      <c r="AI35" s="547"/>
      <c r="AJ35" s="547"/>
      <c r="AK35" s="547"/>
      <c r="AL35" s="547"/>
      <c r="AM35" s="547"/>
      <c r="AN35" s="547"/>
      <c r="AO35" s="547"/>
      <c r="AP35" s="547"/>
      <c r="AQ35" s="547"/>
      <c r="AR35" s="547"/>
      <c r="AS35" s="547"/>
      <c r="AT35" s="547"/>
      <c r="AW35" s="547"/>
      <c r="AX35" s="547"/>
    </row>
    <row r="36" spans="1:50" x14ac:dyDescent="0.5">
      <c r="A36" s="147"/>
      <c r="B36" s="7"/>
      <c r="C36" s="218" t="str">
        <f t="shared" si="9"/>
        <v/>
      </c>
      <c r="D36" s="218"/>
      <c r="E36" s="218"/>
      <c r="F36" s="218"/>
      <c r="G36" s="218"/>
      <c r="H36" s="218"/>
      <c r="I36" s="218"/>
      <c r="J36" s="218"/>
      <c r="K36" s="218"/>
      <c r="L36" s="218"/>
      <c r="M36" s="218"/>
      <c r="N36" s="218"/>
      <c r="O36" s="9"/>
      <c r="P36" s="547" t="str">
        <f t="shared" si="8"/>
        <v/>
      </c>
      <c r="Q36" s="547" t="str" cm="1">
        <f t="array" ref="Q36">IFERROR(_xlfn.TEXTJOIN("-",TRUE,_xlfn.UNIQUE(_xlfn._xlws.SORT(_xlfn.UNIQUE(_xlfn._xlws.FILTER(R36:AB36,R36:AB36&lt;&gt;"")),1,1,TRUE),TRUE)),"")</f>
        <v/>
      </c>
      <c r="R36" s="547" t="str">
        <f>IF(ISBLANK(D36),"",INDEX(Var.Out!$S$2:$S$31,MATCH(D36,Var.Out!$U$2:$U$31,0)))</f>
        <v/>
      </c>
      <c r="S36" s="547" t="str">
        <f>IF(ISBLANK(E36),"",INDEX(Var.Out!$S$2:$S$31,MATCH(E36,Var.Out!$U$2:$U$31,0)))</f>
        <v/>
      </c>
      <c r="T36" s="547" t="str">
        <f>IF(ISBLANK(F36),"",INDEX(Var.Out!$S$2:$S$31,MATCH(F36,Var.Out!$U$2:$U$31,0)))</f>
        <v/>
      </c>
      <c r="U36" s="547" t="str">
        <f>IF(ISBLANK(G36),"",INDEX(Var.Out!$S$2:$S$31,MATCH(G36,Var.Out!$U$2:$U$31,0)))</f>
        <v/>
      </c>
      <c r="V36" s="547" t="str">
        <f>IF(ISBLANK(H36),"",INDEX(Var.Out!$S$2:$S$31,MATCH(H36,Var.Out!$U$2:$U$31,0)))</f>
        <v/>
      </c>
      <c r="W36" s="547" t="str">
        <f>IF(ISBLANK(I36),"",INDEX(Var.Out!$S$2:$S$31,MATCH(I36,Var.Out!$U$2:$U$31,0)))</f>
        <v/>
      </c>
      <c r="X36" s="547" t="str">
        <f>IF(ISBLANK(J36),"",INDEX(Var.Out!$S$2:$S$31,MATCH(J36,Var.Out!$U$2:$U$31,0)))</f>
        <v/>
      </c>
      <c r="Y36" s="547" t="str">
        <f>IF(ISBLANK(K36),"",INDEX(Var.Out!$S$2:$S$31,MATCH(K36,Var.Out!$U$2:$U$31,0)))</f>
        <v/>
      </c>
      <c r="Z36" s="547" t="str">
        <f>IF(ISBLANK(L36),"",INDEX(Var.Out!$S$2:$S$31,MATCH(L36,Var.Out!$U$2:$U$31,0)))</f>
        <v/>
      </c>
      <c r="AA36" s="547" t="str">
        <f>IF(ISBLANK(M36),"",INDEX(Var.Out!$S$2:$S$31,MATCH(M36,Var.Out!$U$2:$U$31,0)))</f>
        <v/>
      </c>
      <c r="AB36" s="547" t="str">
        <f>IF(ISBLANK(N36),"",INDEX(Var.Out!$S$2:$S$31,MATCH(N36,Var.Out!$U$2:$U$31,0)))</f>
        <v/>
      </c>
      <c r="AC36" s="547"/>
      <c r="AD36" s="547"/>
      <c r="AE36" s="547"/>
      <c r="AF36" s="547"/>
      <c r="AG36" s="547"/>
      <c r="AH36" s="547"/>
      <c r="AI36" s="547"/>
      <c r="AJ36" s="547"/>
      <c r="AK36" s="547"/>
      <c r="AL36" s="547"/>
      <c r="AM36" s="547"/>
      <c r="AN36" s="547"/>
      <c r="AO36" s="547"/>
      <c r="AP36" s="547"/>
      <c r="AQ36" s="547"/>
      <c r="AR36" s="547"/>
      <c r="AS36" s="547"/>
      <c r="AT36" s="547"/>
      <c r="AW36" s="547"/>
      <c r="AX36" s="547"/>
    </row>
    <row r="37" spans="1:50" x14ac:dyDescent="0.5">
      <c r="A37" s="147"/>
      <c r="B37" s="7"/>
      <c r="C37" s="218" t="str">
        <f t="shared" si="9"/>
        <v/>
      </c>
      <c r="D37" s="218"/>
      <c r="E37" s="218"/>
      <c r="F37" s="218"/>
      <c r="G37" s="218"/>
      <c r="H37" s="218"/>
      <c r="I37" s="218"/>
      <c r="J37" s="218"/>
      <c r="K37" s="218"/>
      <c r="L37" s="218"/>
      <c r="M37" s="218"/>
      <c r="N37" s="218"/>
      <c r="O37" s="9"/>
      <c r="P37" s="547" t="str">
        <f t="shared" si="8"/>
        <v/>
      </c>
      <c r="Q37" s="547" t="str" cm="1">
        <f t="array" ref="Q37">IFERROR(_xlfn.TEXTJOIN("-",TRUE,_xlfn.UNIQUE(_xlfn._xlws.SORT(_xlfn.UNIQUE(_xlfn._xlws.FILTER(R37:AB37,R37:AB37&lt;&gt;"")),1,1,TRUE),TRUE)),"")</f>
        <v/>
      </c>
      <c r="R37" s="547" t="str">
        <f>IF(ISBLANK(D37),"",INDEX(Var.Out!$S$2:$S$31,MATCH(D37,Var.Out!$U$2:$U$31,0)))</f>
        <v/>
      </c>
      <c r="S37" s="547" t="str">
        <f>IF(ISBLANK(E37),"",INDEX(Var.Out!$S$2:$S$31,MATCH(E37,Var.Out!$U$2:$U$31,0)))</f>
        <v/>
      </c>
      <c r="T37" s="547" t="str">
        <f>IF(ISBLANK(F37),"",INDEX(Var.Out!$S$2:$S$31,MATCH(F37,Var.Out!$U$2:$U$31,0)))</f>
        <v/>
      </c>
      <c r="U37" s="547" t="str">
        <f>IF(ISBLANK(G37),"",INDEX(Var.Out!$S$2:$S$31,MATCH(G37,Var.Out!$U$2:$U$31,0)))</f>
        <v/>
      </c>
      <c r="V37" s="547" t="str">
        <f>IF(ISBLANK(H37),"",INDEX(Var.Out!$S$2:$S$31,MATCH(H37,Var.Out!$U$2:$U$31,0)))</f>
        <v/>
      </c>
      <c r="W37" s="547" t="str">
        <f>IF(ISBLANK(I37),"",INDEX(Var.Out!$S$2:$S$31,MATCH(I37,Var.Out!$U$2:$U$31,0)))</f>
        <v/>
      </c>
      <c r="X37" s="547" t="str">
        <f>IF(ISBLANK(J37),"",INDEX(Var.Out!$S$2:$S$31,MATCH(J37,Var.Out!$U$2:$U$31,0)))</f>
        <v/>
      </c>
      <c r="Y37" s="547" t="str">
        <f>IF(ISBLANK(K37),"",INDEX(Var.Out!$S$2:$S$31,MATCH(K37,Var.Out!$U$2:$U$31,0)))</f>
        <v/>
      </c>
      <c r="Z37" s="547" t="str">
        <f>IF(ISBLANK(L37),"",INDEX(Var.Out!$S$2:$S$31,MATCH(L37,Var.Out!$U$2:$U$31,0)))</f>
        <v/>
      </c>
      <c r="AA37" s="547" t="str">
        <f>IF(ISBLANK(M37),"",INDEX(Var.Out!$S$2:$S$31,MATCH(M37,Var.Out!$U$2:$U$31,0)))</f>
        <v/>
      </c>
      <c r="AB37" s="547" t="str">
        <f>IF(ISBLANK(N37),"",INDEX(Var.Out!$S$2:$S$31,MATCH(N37,Var.Out!$U$2:$U$31,0)))</f>
        <v/>
      </c>
      <c r="AC37" s="547"/>
      <c r="AD37" s="547"/>
      <c r="AE37" s="547"/>
      <c r="AF37" s="547"/>
      <c r="AG37" s="547"/>
      <c r="AH37" s="547"/>
      <c r="AI37" s="547"/>
      <c r="AJ37" s="547"/>
      <c r="AK37" s="547"/>
      <c r="AL37" s="547"/>
      <c r="AM37" s="547"/>
      <c r="AN37" s="547"/>
      <c r="AO37" s="547"/>
      <c r="AP37" s="547"/>
      <c r="AQ37" s="547"/>
      <c r="AR37" s="547"/>
      <c r="AS37" s="547"/>
      <c r="AT37" s="547"/>
      <c r="AW37" s="547"/>
      <c r="AX37" s="547"/>
    </row>
    <row r="38" spans="1:50" x14ac:dyDescent="0.5">
      <c r="A38" s="147"/>
      <c r="B38" s="7"/>
      <c r="C38" s="218" t="str">
        <f t="shared" si="9"/>
        <v/>
      </c>
      <c r="D38" s="218"/>
      <c r="E38" s="218"/>
      <c r="F38" s="218"/>
      <c r="G38" s="218"/>
      <c r="H38" s="218"/>
      <c r="I38" s="218"/>
      <c r="J38" s="218"/>
      <c r="K38" s="218"/>
      <c r="L38" s="218"/>
      <c r="M38" s="218"/>
      <c r="N38" s="218"/>
      <c r="O38" s="9"/>
      <c r="P38" s="547" t="str">
        <f t="shared" si="8"/>
        <v/>
      </c>
      <c r="Q38" s="547" t="str" cm="1">
        <f t="array" ref="Q38">IFERROR(_xlfn.TEXTJOIN("-",TRUE,_xlfn.UNIQUE(_xlfn._xlws.SORT(_xlfn.UNIQUE(_xlfn._xlws.FILTER(R38:AB38,R38:AB38&lt;&gt;"")),1,1,TRUE),TRUE)),"")</f>
        <v/>
      </c>
      <c r="R38" s="547" t="str">
        <f>IF(ISBLANK(D38),"",INDEX(Var.Out!$S$2:$S$31,MATCH(D38,Var.Out!$U$2:$U$31,0)))</f>
        <v/>
      </c>
      <c r="S38" s="547" t="str">
        <f>IF(ISBLANK(E38),"",INDEX(Var.Out!$S$2:$S$31,MATCH(E38,Var.Out!$U$2:$U$31,0)))</f>
        <v/>
      </c>
      <c r="T38" s="547" t="str">
        <f>IF(ISBLANK(F38),"",INDEX(Var.Out!$S$2:$S$31,MATCH(F38,Var.Out!$U$2:$U$31,0)))</f>
        <v/>
      </c>
      <c r="U38" s="547" t="str">
        <f>IF(ISBLANK(G38),"",INDEX(Var.Out!$S$2:$S$31,MATCH(G38,Var.Out!$U$2:$U$31,0)))</f>
        <v/>
      </c>
      <c r="V38" s="547" t="str">
        <f>IF(ISBLANK(H38),"",INDEX(Var.Out!$S$2:$S$31,MATCH(H38,Var.Out!$U$2:$U$31,0)))</f>
        <v/>
      </c>
      <c r="W38" s="547" t="str">
        <f>IF(ISBLANK(I38),"",INDEX(Var.Out!$S$2:$S$31,MATCH(I38,Var.Out!$U$2:$U$31,0)))</f>
        <v/>
      </c>
      <c r="X38" s="547" t="str">
        <f>IF(ISBLANK(J38),"",INDEX(Var.Out!$S$2:$S$31,MATCH(J38,Var.Out!$U$2:$U$31,0)))</f>
        <v/>
      </c>
      <c r="Y38" s="547" t="str">
        <f>IF(ISBLANK(K38),"",INDEX(Var.Out!$S$2:$S$31,MATCH(K38,Var.Out!$U$2:$U$31,0)))</f>
        <v/>
      </c>
      <c r="Z38" s="547" t="str">
        <f>IF(ISBLANK(L38),"",INDEX(Var.Out!$S$2:$S$31,MATCH(L38,Var.Out!$U$2:$U$31,0)))</f>
        <v/>
      </c>
      <c r="AA38" s="547" t="str">
        <f>IF(ISBLANK(M38),"",INDEX(Var.Out!$S$2:$S$31,MATCH(M38,Var.Out!$U$2:$U$31,0)))</f>
        <v/>
      </c>
      <c r="AB38" s="547" t="str">
        <f>IF(ISBLANK(N38),"",INDEX(Var.Out!$S$2:$S$31,MATCH(N38,Var.Out!$U$2:$U$31,0)))</f>
        <v/>
      </c>
      <c r="AC38" s="547"/>
      <c r="AD38" s="547"/>
      <c r="AE38" s="547"/>
      <c r="AF38" s="547"/>
      <c r="AG38" s="547"/>
      <c r="AH38" s="547"/>
      <c r="AI38" s="547"/>
      <c r="AJ38" s="547"/>
      <c r="AK38" s="547"/>
      <c r="AL38" s="547"/>
      <c r="AM38" s="547"/>
      <c r="AN38" s="547"/>
      <c r="AO38" s="547"/>
      <c r="AP38" s="547"/>
      <c r="AQ38" s="547"/>
      <c r="AR38" s="547"/>
      <c r="AS38" s="547"/>
      <c r="AT38" s="547"/>
      <c r="AW38" s="547"/>
      <c r="AX38" s="547"/>
    </row>
    <row r="39" spans="1:50" x14ac:dyDescent="0.5">
      <c r="A39" s="147"/>
      <c r="B39" s="7"/>
      <c r="C39" s="218" t="str">
        <f t="shared" si="9"/>
        <v/>
      </c>
      <c r="D39" s="218"/>
      <c r="E39" s="218"/>
      <c r="F39" s="218"/>
      <c r="G39" s="218"/>
      <c r="H39" s="218"/>
      <c r="I39" s="218"/>
      <c r="J39" s="218"/>
      <c r="K39" s="218"/>
      <c r="L39" s="218"/>
      <c r="M39" s="218"/>
      <c r="N39" s="218"/>
      <c r="O39" s="9"/>
      <c r="P39" s="547" t="str">
        <f t="shared" si="8"/>
        <v/>
      </c>
      <c r="Q39" s="547" t="str" cm="1">
        <f t="array" ref="Q39">IFERROR(_xlfn.TEXTJOIN("-",TRUE,_xlfn.UNIQUE(_xlfn._xlws.SORT(_xlfn.UNIQUE(_xlfn._xlws.FILTER(R39:AB39,R39:AB39&lt;&gt;"")),1,1,TRUE),TRUE)),"")</f>
        <v/>
      </c>
      <c r="R39" s="547" t="str">
        <f>IF(ISBLANK(D39),"",INDEX(Var.Out!$S$2:$S$31,MATCH(D39,Var.Out!$U$2:$U$31,0)))</f>
        <v/>
      </c>
      <c r="S39" s="547" t="str">
        <f>IF(ISBLANK(E39),"",INDEX(Var.Out!$S$2:$S$31,MATCH(E39,Var.Out!$U$2:$U$31,0)))</f>
        <v/>
      </c>
      <c r="T39" s="547" t="str">
        <f>IF(ISBLANK(F39),"",INDEX(Var.Out!$S$2:$S$31,MATCH(F39,Var.Out!$U$2:$U$31,0)))</f>
        <v/>
      </c>
      <c r="U39" s="547" t="str">
        <f>IF(ISBLANK(G39),"",INDEX(Var.Out!$S$2:$S$31,MATCH(G39,Var.Out!$U$2:$U$31,0)))</f>
        <v/>
      </c>
      <c r="V39" s="547" t="str">
        <f>IF(ISBLANK(H39),"",INDEX(Var.Out!$S$2:$S$31,MATCH(H39,Var.Out!$U$2:$U$31,0)))</f>
        <v/>
      </c>
      <c r="W39" s="547" t="str">
        <f>IF(ISBLANK(I39),"",INDEX(Var.Out!$S$2:$S$31,MATCH(I39,Var.Out!$U$2:$U$31,0)))</f>
        <v/>
      </c>
      <c r="X39" s="547" t="str">
        <f>IF(ISBLANK(J39),"",INDEX(Var.Out!$S$2:$S$31,MATCH(J39,Var.Out!$U$2:$U$31,0)))</f>
        <v/>
      </c>
      <c r="Y39" s="547" t="str">
        <f>IF(ISBLANK(K39),"",INDEX(Var.Out!$S$2:$S$31,MATCH(K39,Var.Out!$U$2:$U$31,0)))</f>
        <v/>
      </c>
      <c r="Z39" s="547" t="str">
        <f>IF(ISBLANK(L39),"",INDEX(Var.Out!$S$2:$S$31,MATCH(L39,Var.Out!$U$2:$U$31,0)))</f>
        <v/>
      </c>
      <c r="AA39" s="547" t="str">
        <f>IF(ISBLANK(M39),"",INDEX(Var.Out!$S$2:$S$31,MATCH(M39,Var.Out!$U$2:$U$31,0)))</f>
        <v/>
      </c>
      <c r="AB39" s="547" t="str">
        <f>IF(ISBLANK(N39),"",INDEX(Var.Out!$S$2:$S$31,MATCH(N39,Var.Out!$U$2:$U$31,0)))</f>
        <v/>
      </c>
      <c r="AC39" s="547"/>
      <c r="AD39" s="547"/>
      <c r="AE39" s="547"/>
      <c r="AF39" s="547"/>
      <c r="AG39" s="547"/>
      <c r="AH39" s="547"/>
      <c r="AI39" s="547"/>
      <c r="AJ39" s="547"/>
      <c r="AK39" s="547"/>
      <c r="AL39" s="547"/>
      <c r="AM39" s="547"/>
      <c r="AN39" s="547"/>
      <c r="AO39" s="547"/>
      <c r="AP39" s="547"/>
      <c r="AQ39" s="547"/>
      <c r="AR39" s="547"/>
      <c r="AS39" s="547"/>
      <c r="AT39" s="547"/>
      <c r="AW39" s="547"/>
      <c r="AX39" s="547"/>
    </row>
    <row r="40" spans="1:50" x14ac:dyDescent="0.5">
      <c r="A40" s="147"/>
      <c r="B40" s="7"/>
      <c r="C40" s="218" t="str">
        <f t="shared" si="9"/>
        <v/>
      </c>
      <c r="D40" s="218"/>
      <c r="E40" s="218"/>
      <c r="F40" s="218"/>
      <c r="G40" s="218"/>
      <c r="H40" s="218"/>
      <c r="I40" s="218"/>
      <c r="J40" s="218"/>
      <c r="K40" s="218"/>
      <c r="L40" s="218"/>
      <c r="M40" s="218"/>
      <c r="N40" s="218"/>
      <c r="O40" s="9"/>
      <c r="P40" s="547" t="str">
        <f t="shared" si="8"/>
        <v/>
      </c>
      <c r="Q40" s="547" t="str" cm="1">
        <f t="array" ref="Q40">IFERROR(_xlfn.TEXTJOIN("-",TRUE,_xlfn.UNIQUE(_xlfn._xlws.SORT(_xlfn.UNIQUE(_xlfn._xlws.FILTER(R40:AB40,R40:AB40&lt;&gt;"")),1,1,TRUE),TRUE)),"")</f>
        <v/>
      </c>
      <c r="R40" s="547" t="str">
        <f>IF(ISBLANK(D40),"",INDEX(Var.Out!$S$2:$S$31,MATCH(D40,Var.Out!$U$2:$U$31,0)))</f>
        <v/>
      </c>
      <c r="S40" s="547" t="str">
        <f>IF(ISBLANK(E40),"",INDEX(Var.Out!$S$2:$S$31,MATCH(E40,Var.Out!$U$2:$U$31,0)))</f>
        <v/>
      </c>
      <c r="T40" s="547" t="str">
        <f>IF(ISBLANK(F40),"",INDEX(Var.Out!$S$2:$S$31,MATCH(F40,Var.Out!$U$2:$U$31,0)))</f>
        <v/>
      </c>
      <c r="U40" s="547" t="str">
        <f>IF(ISBLANK(G40),"",INDEX(Var.Out!$S$2:$S$31,MATCH(G40,Var.Out!$U$2:$U$31,0)))</f>
        <v/>
      </c>
      <c r="V40" s="547" t="str">
        <f>IF(ISBLANK(H40),"",INDEX(Var.Out!$S$2:$S$31,MATCH(H40,Var.Out!$U$2:$U$31,0)))</f>
        <v/>
      </c>
      <c r="W40" s="547" t="str">
        <f>IF(ISBLANK(I40),"",INDEX(Var.Out!$S$2:$S$31,MATCH(I40,Var.Out!$U$2:$U$31,0)))</f>
        <v/>
      </c>
      <c r="X40" s="547" t="str">
        <f>IF(ISBLANK(J40),"",INDEX(Var.Out!$S$2:$S$31,MATCH(J40,Var.Out!$U$2:$U$31,0)))</f>
        <v/>
      </c>
      <c r="Y40" s="547" t="str">
        <f>IF(ISBLANK(K40),"",INDEX(Var.Out!$S$2:$S$31,MATCH(K40,Var.Out!$U$2:$U$31,0)))</f>
        <v/>
      </c>
      <c r="Z40" s="547" t="str">
        <f>IF(ISBLANK(L40),"",INDEX(Var.Out!$S$2:$S$31,MATCH(L40,Var.Out!$U$2:$U$31,0)))</f>
        <v/>
      </c>
      <c r="AA40" s="547" t="str">
        <f>IF(ISBLANK(M40),"",INDEX(Var.Out!$S$2:$S$31,MATCH(M40,Var.Out!$U$2:$U$31,0)))</f>
        <v/>
      </c>
      <c r="AB40" s="547" t="str">
        <f>IF(ISBLANK(N40),"",INDEX(Var.Out!$S$2:$S$31,MATCH(N40,Var.Out!$U$2:$U$31,0)))</f>
        <v/>
      </c>
      <c r="AC40" s="547"/>
      <c r="AD40" s="547"/>
      <c r="AE40" s="547"/>
      <c r="AF40" s="547"/>
      <c r="AG40" s="547"/>
      <c r="AH40" s="547"/>
      <c r="AI40" s="547"/>
      <c r="AJ40" s="547"/>
      <c r="AK40" s="547"/>
      <c r="AL40" s="547"/>
      <c r="AM40" s="547"/>
      <c r="AN40" s="547"/>
      <c r="AO40" s="547"/>
      <c r="AP40" s="547"/>
      <c r="AQ40" s="547"/>
      <c r="AR40" s="547"/>
      <c r="AS40" s="547"/>
      <c r="AT40" s="547"/>
      <c r="AW40" s="547"/>
      <c r="AX40" s="547"/>
    </row>
    <row r="41" spans="1:50" x14ac:dyDescent="0.5">
      <c r="A41" s="147"/>
      <c r="B41" s="7"/>
      <c r="C41" s="218" t="str">
        <f t="shared" si="9"/>
        <v/>
      </c>
      <c r="D41" s="218"/>
      <c r="E41" s="218"/>
      <c r="F41" s="218"/>
      <c r="G41" s="218"/>
      <c r="H41" s="218"/>
      <c r="I41" s="218"/>
      <c r="J41" s="218"/>
      <c r="K41" s="218"/>
      <c r="L41" s="218"/>
      <c r="M41" s="218"/>
      <c r="N41" s="218"/>
      <c r="O41" s="9"/>
      <c r="P41" s="547" t="str">
        <f t="shared" si="8"/>
        <v/>
      </c>
      <c r="Q41" s="547" t="str" cm="1">
        <f t="array" ref="Q41">IFERROR(_xlfn.TEXTJOIN("-",TRUE,_xlfn.UNIQUE(_xlfn._xlws.SORT(_xlfn.UNIQUE(_xlfn._xlws.FILTER(R41:AB41,R41:AB41&lt;&gt;"")),1,1,TRUE),TRUE)),"")</f>
        <v/>
      </c>
      <c r="R41" s="547" t="str">
        <f>IF(ISBLANK(D41),"",INDEX(Var.Out!$S$2:$S$31,MATCH(D41,Var.Out!$U$2:$U$31,0)))</f>
        <v/>
      </c>
      <c r="S41" s="547" t="str">
        <f>IF(ISBLANK(E41),"",INDEX(Var.Out!$S$2:$S$31,MATCH(E41,Var.Out!$U$2:$U$31,0)))</f>
        <v/>
      </c>
      <c r="T41" s="547" t="str">
        <f>IF(ISBLANK(F41),"",INDEX(Var.Out!$S$2:$S$31,MATCH(F41,Var.Out!$U$2:$U$31,0)))</f>
        <v/>
      </c>
      <c r="U41" s="547" t="str">
        <f>IF(ISBLANK(G41),"",INDEX(Var.Out!$S$2:$S$31,MATCH(G41,Var.Out!$U$2:$U$31,0)))</f>
        <v/>
      </c>
      <c r="V41" s="547" t="str">
        <f>IF(ISBLANK(H41),"",INDEX(Var.Out!$S$2:$S$31,MATCH(H41,Var.Out!$U$2:$U$31,0)))</f>
        <v/>
      </c>
      <c r="W41" s="547" t="str">
        <f>IF(ISBLANK(I41),"",INDEX(Var.Out!$S$2:$S$31,MATCH(I41,Var.Out!$U$2:$U$31,0)))</f>
        <v/>
      </c>
      <c r="X41" s="547" t="str">
        <f>IF(ISBLANK(J41),"",INDEX(Var.Out!$S$2:$S$31,MATCH(J41,Var.Out!$U$2:$U$31,0)))</f>
        <v/>
      </c>
      <c r="Y41" s="547" t="str">
        <f>IF(ISBLANK(K41),"",INDEX(Var.Out!$S$2:$S$31,MATCH(K41,Var.Out!$U$2:$U$31,0)))</f>
        <v/>
      </c>
      <c r="Z41" s="547" t="str">
        <f>IF(ISBLANK(L41),"",INDEX(Var.Out!$S$2:$S$31,MATCH(L41,Var.Out!$U$2:$U$31,0)))</f>
        <v/>
      </c>
      <c r="AA41" s="547" t="str">
        <f>IF(ISBLANK(M41),"",INDEX(Var.Out!$S$2:$S$31,MATCH(M41,Var.Out!$U$2:$U$31,0)))</f>
        <v/>
      </c>
      <c r="AB41" s="547" t="str">
        <f>IF(ISBLANK(N41),"",INDEX(Var.Out!$S$2:$S$31,MATCH(N41,Var.Out!$U$2:$U$31,0)))</f>
        <v/>
      </c>
      <c r="AC41" s="547"/>
      <c r="AD41" s="547"/>
      <c r="AE41" s="547"/>
      <c r="AF41" s="547"/>
      <c r="AG41" s="547"/>
      <c r="AH41" s="547"/>
      <c r="AI41" s="547"/>
      <c r="AJ41" s="547"/>
      <c r="AK41" s="547"/>
      <c r="AL41" s="547"/>
      <c r="AM41" s="547"/>
      <c r="AN41" s="547"/>
      <c r="AO41" s="547"/>
      <c r="AP41" s="547"/>
      <c r="AQ41" s="547"/>
      <c r="AR41" s="547"/>
      <c r="AS41" s="547"/>
      <c r="AT41" s="547"/>
      <c r="AW41" s="547"/>
      <c r="AX41" s="547"/>
    </row>
    <row r="42" spans="1:50" x14ac:dyDescent="0.5">
      <c r="A42" s="147"/>
      <c r="B42" s="7"/>
      <c r="C42" s="218" t="str">
        <f t="shared" si="9"/>
        <v/>
      </c>
      <c r="D42" s="218"/>
      <c r="E42" s="218"/>
      <c r="F42" s="218"/>
      <c r="G42" s="218"/>
      <c r="H42" s="218"/>
      <c r="I42" s="218"/>
      <c r="J42" s="218"/>
      <c r="K42" s="218"/>
      <c r="L42" s="218"/>
      <c r="M42" s="218"/>
      <c r="N42" s="218"/>
      <c r="O42" s="9"/>
      <c r="P42" s="547" t="str">
        <f t="shared" si="8"/>
        <v/>
      </c>
      <c r="Q42" s="547" t="str" cm="1">
        <f t="array" ref="Q42">IFERROR(_xlfn.TEXTJOIN("-",TRUE,_xlfn.UNIQUE(_xlfn._xlws.SORT(_xlfn.UNIQUE(_xlfn._xlws.FILTER(R42:AB42,R42:AB42&lt;&gt;"")),1,1,TRUE),TRUE)),"")</f>
        <v/>
      </c>
      <c r="R42" s="547" t="str">
        <f>IF(ISBLANK(D42),"",INDEX(Var.Out!$S$2:$S$31,MATCH(D42,Var.Out!$U$2:$U$31,0)))</f>
        <v/>
      </c>
      <c r="S42" s="547" t="str">
        <f>IF(ISBLANK(E42),"",INDEX(Var.Out!$S$2:$S$31,MATCH(E42,Var.Out!$U$2:$U$31,0)))</f>
        <v/>
      </c>
      <c r="T42" s="547" t="str">
        <f>IF(ISBLANK(F42),"",INDEX(Var.Out!$S$2:$S$31,MATCH(F42,Var.Out!$U$2:$U$31,0)))</f>
        <v/>
      </c>
      <c r="U42" s="547" t="str">
        <f>IF(ISBLANK(G42),"",INDEX(Var.Out!$S$2:$S$31,MATCH(G42,Var.Out!$U$2:$U$31,0)))</f>
        <v/>
      </c>
      <c r="V42" s="547" t="str">
        <f>IF(ISBLANK(H42),"",INDEX(Var.Out!$S$2:$S$31,MATCH(H42,Var.Out!$U$2:$U$31,0)))</f>
        <v/>
      </c>
      <c r="W42" s="547" t="str">
        <f>IF(ISBLANK(I42),"",INDEX(Var.Out!$S$2:$S$31,MATCH(I42,Var.Out!$U$2:$U$31,0)))</f>
        <v/>
      </c>
      <c r="X42" s="547" t="str">
        <f>IF(ISBLANK(J42),"",INDEX(Var.Out!$S$2:$S$31,MATCH(J42,Var.Out!$U$2:$U$31,0)))</f>
        <v/>
      </c>
      <c r="Y42" s="547" t="str">
        <f>IF(ISBLANK(K42),"",INDEX(Var.Out!$S$2:$S$31,MATCH(K42,Var.Out!$U$2:$U$31,0)))</f>
        <v/>
      </c>
      <c r="Z42" s="547" t="str">
        <f>IF(ISBLANK(L42),"",INDEX(Var.Out!$S$2:$S$31,MATCH(L42,Var.Out!$U$2:$U$31,0)))</f>
        <v/>
      </c>
      <c r="AA42" s="547" t="str">
        <f>IF(ISBLANK(M42),"",INDEX(Var.Out!$S$2:$S$31,MATCH(M42,Var.Out!$U$2:$U$31,0)))</f>
        <v/>
      </c>
      <c r="AB42" s="547" t="str">
        <f>IF(ISBLANK(N42),"",INDEX(Var.Out!$S$2:$S$31,MATCH(N42,Var.Out!$U$2:$U$31,0)))</f>
        <v/>
      </c>
      <c r="AC42" s="547"/>
      <c r="AD42" s="547"/>
      <c r="AE42" s="547"/>
      <c r="AF42" s="547"/>
      <c r="AG42" s="547"/>
      <c r="AH42" s="547"/>
      <c r="AI42" s="547"/>
      <c r="AJ42" s="547"/>
      <c r="AK42" s="547"/>
      <c r="AL42" s="547"/>
      <c r="AM42" s="547"/>
      <c r="AN42" s="547"/>
      <c r="AO42" s="547"/>
      <c r="AP42" s="547"/>
      <c r="AQ42" s="547"/>
      <c r="AR42" s="547"/>
      <c r="AS42" s="547"/>
      <c r="AT42" s="547"/>
      <c r="AW42" s="547"/>
      <c r="AX42" s="547"/>
    </row>
    <row r="43" spans="1:50" x14ac:dyDescent="0.5">
      <c r="A43" s="147"/>
      <c r="B43" s="7"/>
      <c r="C43" s="218" t="str">
        <f t="shared" si="9"/>
        <v/>
      </c>
      <c r="D43" s="218"/>
      <c r="E43" s="218"/>
      <c r="F43" s="218"/>
      <c r="G43" s="218"/>
      <c r="H43" s="218"/>
      <c r="I43" s="218"/>
      <c r="J43" s="218"/>
      <c r="K43" s="218"/>
      <c r="L43" s="218"/>
      <c r="M43" s="218"/>
      <c r="N43" s="218"/>
      <c r="O43" s="9"/>
      <c r="P43" s="547" t="str">
        <f t="shared" si="8"/>
        <v/>
      </c>
      <c r="Q43" s="547" t="str" cm="1">
        <f t="array" ref="Q43">IFERROR(_xlfn.TEXTJOIN("-",TRUE,_xlfn.UNIQUE(_xlfn._xlws.SORT(_xlfn.UNIQUE(_xlfn._xlws.FILTER(R43:AB43,R43:AB43&lt;&gt;"")),1,1,TRUE),TRUE)),"")</f>
        <v/>
      </c>
      <c r="R43" s="547" t="str">
        <f>IF(ISBLANK(D43),"",INDEX(Var.Out!$S$2:$S$31,MATCH(D43,Var.Out!$U$2:$U$31,0)))</f>
        <v/>
      </c>
      <c r="S43" s="547" t="str">
        <f>IF(ISBLANK(E43),"",INDEX(Var.Out!$S$2:$S$31,MATCH(E43,Var.Out!$U$2:$U$31,0)))</f>
        <v/>
      </c>
      <c r="T43" s="547" t="str">
        <f>IF(ISBLANK(F43),"",INDEX(Var.Out!$S$2:$S$31,MATCH(F43,Var.Out!$U$2:$U$31,0)))</f>
        <v/>
      </c>
      <c r="U43" s="547" t="str">
        <f>IF(ISBLANK(G43),"",INDEX(Var.Out!$S$2:$S$31,MATCH(G43,Var.Out!$U$2:$U$31,0)))</f>
        <v/>
      </c>
      <c r="V43" s="547" t="str">
        <f>IF(ISBLANK(H43),"",INDEX(Var.Out!$S$2:$S$31,MATCH(H43,Var.Out!$U$2:$U$31,0)))</f>
        <v/>
      </c>
      <c r="W43" s="547" t="str">
        <f>IF(ISBLANK(I43),"",INDEX(Var.Out!$S$2:$S$31,MATCH(I43,Var.Out!$U$2:$U$31,0)))</f>
        <v/>
      </c>
      <c r="X43" s="547" t="str">
        <f>IF(ISBLANK(J43),"",INDEX(Var.Out!$S$2:$S$31,MATCH(J43,Var.Out!$U$2:$U$31,0)))</f>
        <v/>
      </c>
      <c r="Y43" s="547" t="str">
        <f>IF(ISBLANK(K43),"",INDEX(Var.Out!$S$2:$S$31,MATCH(K43,Var.Out!$U$2:$U$31,0)))</f>
        <v/>
      </c>
      <c r="Z43" s="547" t="str">
        <f>IF(ISBLANK(L43),"",INDEX(Var.Out!$S$2:$S$31,MATCH(L43,Var.Out!$U$2:$U$31,0)))</f>
        <v/>
      </c>
      <c r="AA43" s="547" t="str">
        <f>IF(ISBLANK(M43),"",INDEX(Var.Out!$S$2:$S$31,MATCH(M43,Var.Out!$U$2:$U$31,0)))</f>
        <v/>
      </c>
      <c r="AB43" s="547" t="str">
        <f>IF(ISBLANK(N43),"",INDEX(Var.Out!$S$2:$S$31,MATCH(N43,Var.Out!$U$2:$U$31,0)))</f>
        <v/>
      </c>
      <c r="AC43" s="547"/>
      <c r="AD43" s="547"/>
      <c r="AE43" s="547"/>
      <c r="AF43" s="547"/>
      <c r="AG43" s="547"/>
      <c r="AH43" s="547"/>
      <c r="AI43" s="547"/>
      <c r="AJ43" s="547"/>
      <c r="AK43" s="547"/>
      <c r="AL43" s="547"/>
      <c r="AM43" s="547"/>
      <c r="AN43" s="547"/>
      <c r="AO43" s="547"/>
      <c r="AP43" s="547"/>
      <c r="AQ43" s="547"/>
      <c r="AR43" s="547"/>
      <c r="AS43" s="547"/>
      <c r="AT43" s="547"/>
      <c r="AW43" s="547"/>
      <c r="AX43" s="547"/>
    </row>
    <row r="44" spans="1:50" x14ac:dyDescent="0.5">
      <c r="A44" s="147"/>
      <c r="B44" s="7"/>
      <c r="C44" s="218" t="str">
        <f t="shared" si="9"/>
        <v/>
      </c>
      <c r="D44" s="218"/>
      <c r="E44" s="218"/>
      <c r="F44" s="218"/>
      <c r="G44" s="218"/>
      <c r="H44" s="218"/>
      <c r="I44" s="218"/>
      <c r="J44" s="218"/>
      <c r="K44" s="218"/>
      <c r="L44" s="218"/>
      <c r="M44" s="218"/>
      <c r="N44" s="218"/>
      <c r="O44" s="9"/>
      <c r="P44" s="547" t="str">
        <f t="shared" si="8"/>
        <v/>
      </c>
      <c r="Q44" s="547" t="str" cm="1">
        <f t="array" ref="Q44">IFERROR(_xlfn.TEXTJOIN("-",TRUE,_xlfn.UNIQUE(_xlfn._xlws.SORT(_xlfn.UNIQUE(_xlfn._xlws.FILTER(R44:AB44,R44:AB44&lt;&gt;"")),1,1,TRUE),TRUE)),"")</f>
        <v/>
      </c>
      <c r="R44" s="547" t="str">
        <f>IF(ISBLANK(D44),"",INDEX(Var.Out!$S$2:$S$31,MATCH(D44,Var.Out!$U$2:$U$31,0)))</f>
        <v/>
      </c>
      <c r="S44" s="547" t="str">
        <f>IF(ISBLANK(E44),"",INDEX(Var.Out!$S$2:$S$31,MATCH(E44,Var.Out!$U$2:$U$31,0)))</f>
        <v/>
      </c>
      <c r="T44" s="547" t="str">
        <f>IF(ISBLANK(F44),"",INDEX(Var.Out!$S$2:$S$31,MATCH(F44,Var.Out!$U$2:$U$31,0)))</f>
        <v/>
      </c>
      <c r="U44" s="547" t="str">
        <f>IF(ISBLANK(G44),"",INDEX(Var.Out!$S$2:$S$31,MATCH(G44,Var.Out!$U$2:$U$31,0)))</f>
        <v/>
      </c>
      <c r="V44" s="547" t="str">
        <f>IF(ISBLANK(H44),"",INDEX(Var.Out!$S$2:$S$31,MATCH(H44,Var.Out!$U$2:$U$31,0)))</f>
        <v/>
      </c>
      <c r="W44" s="547" t="str">
        <f>IF(ISBLANK(I44),"",INDEX(Var.Out!$S$2:$S$31,MATCH(I44,Var.Out!$U$2:$U$31,0)))</f>
        <v/>
      </c>
      <c r="X44" s="547" t="str">
        <f>IF(ISBLANK(J44),"",INDEX(Var.Out!$S$2:$S$31,MATCH(J44,Var.Out!$U$2:$U$31,0)))</f>
        <v/>
      </c>
      <c r="Y44" s="547" t="str">
        <f>IF(ISBLANK(K44),"",INDEX(Var.Out!$S$2:$S$31,MATCH(K44,Var.Out!$U$2:$U$31,0)))</f>
        <v/>
      </c>
      <c r="Z44" s="547" t="str">
        <f>IF(ISBLANK(L44),"",INDEX(Var.Out!$S$2:$S$31,MATCH(L44,Var.Out!$U$2:$U$31,0)))</f>
        <v/>
      </c>
      <c r="AA44" s="547" t="str">
        <f>IF(ISBLANK(M44),"",INDEX(Var.Out!$S$2:$S$31,MATCH(M44,Var.Out!$U$2:$U$31,0)))</f>
        <v/>
      </c>
      <c r="AB44" s="547" t="str">
        <f>IF(ISBLANK(N44),"",INDEX(Var.Out!$S$2:$S$31,MATCH(N44,Var.Out!$U$2:$U$31,0)))</f>
        <v/>
      </c>
      <c r="AC44" s="547"/>
      <c r="AD44" s="547"/>
      <c r="AE44" s="547"/>
      <c r="AF44" s="547"/>
      <c r="AG44" s="547"/>
      <c r="AH44" s="547"/>
      <c r="AI44" s="547"/>
      <c r="AJ44" s="547"/>
      <c r="AK44" s="547"/>
      <c r="AL44" s="547"/>
      <c r="AM44" s="547"/>
      <c r="AN44" s="547"/>
      <c r="AO44" s="547"/>
      <c r="AP44" s="547"/>
      <c r="AQ44" s="547"/>
      <c r="AR44" s="547"/>
      <c r="AS44" s="547"/>
      <c r="AT44" s="547"/>
      <c r="AW44" s="547"/>
      <c r="AX44" s="547"/>
    </row>
    <row r="45" spans="1:50" x14ac:dyDescent="0.5">
      <c r="A45" s="147"/>
      <c r="B45" s="7"/>
      <c r="C45" s="218" t="str">
        <f t="shared" si="9"/>
        <v/>
      </c>
      <c r="D45" s="218"/>
      <c r="E45" s="218"/>
      <c r="F45" s="218"/>
      <c r="G45" s="218"/>
      <c r="H45" s="218"/>
      <c r="I45" s="218"/>
      <c r="J45" s="218"/>
      <c r="K45" s="218"/>
      <c r="L45" s="218"/>
      <c r="M45" s="218"/>
      <c r="N45" s="218"/>
      <c r="O45" s="9"/>
      <c r="P45" s="547" t="str">
        <f t="shared" si="8"/>
        <v/>
      </c>
      <c r="Q45" s="547" t="str" cm="1">
        <f t="array" ref="Q45">IFERROR(_xlfn.TEXTJOIN("-",TRUE,_xlfn.UNIQUE(_xlfn._xlws.SORT(_xlfn.UNIQUE(_xlfn._xlws.FILTER(R45:AB45,R45:AB45&lt;&gt;"")),1,1,TRUE),TRUE)),"")</f>
        <v/>
      </c>
      <c r="R45" s="547" t="str">
        <f>IF(ISBLANK(D45),"",INDEX(Var.Out!$S$2:$S$31,MATCH(D45,Var.Out!$U$2:$U$31,0)))</f>
        <v/>
      </c>
      <c r="S45" s="547" t="str">
        <f>IF(ISBLANK(E45),"",INDEX(Var.Out!$S$2:$S$31,MATCH(E45,Var.Out!$U$2:$U$31,0)))</f>
        <v/>
      </c>
      <c r="T45" s="547" t="str">
        <f>IF(ISBLANK(F45),"",INDEX(Var.Out!$S$2:$S$31,MATCH(F45,Var.Out!$U$2:$U$31,0)))</f>
        <v/>
      </c>
      <c r="U45" s="547" t="str">
        <f>IF(ISBLANK(G45),"",INDEX(Var.Out!$S$2:$S$31,MATCH(G45,Var.Out!$U$2:$U$31,0)))</f>
        <v/>
      </c>
      <c r="V45" s="547" t="str">
        <f>IF(ISBLANK(H45),"",INDEX(Var.Out!$S$2:$S$31,MATCH(H45,Var.Out!$U$2:$U$31,0)))</f>
        <v/>
      </c>
      <c r="W45" s="547" t="str">
        <f>IF(ISBLANK(I45),"",INDEX(Var.Out!$S$2:$S$31,MATCH(I45,Var.Out!$U$2:$U$31,0)))</f>
        <v/>
      </c>
      <c r="X45" s="547" t="str">
        <f>IF(ISBLANK(J45),"",INDEX(Var.Out!$S$2:$S$31,MATCH(J45,Var.Out!$U$2:$U$31,0)))</f>
        <v/>
      </c>
      <c r="Y45" s="547" t="str">
        <f>IF(ISBLANK(K45),"",INDEX(Var.Out!$S$2:$S$31,MATCH(K45,Var.Out!$U$2:$U$31,0)))</f>
        <v/>
      </c>
      <c r="Z45" s="547" t="str">
        <f>IF(ISBLANK(L45),"",INDEX(Var.Out!$S$2:$S$31,MATCH(L45,Var.Out!$U$2:$U$31,0)))</f>
        <v/>
      </c>
      <c r="AA45" s="547" t="str">
        <f>IF(ISBLANK(M45),"",INDEX(Var.Out!$S$2:$S$31,MATCH(M45,Var.Out!$U$2:$U$31,0)))</f>
        <v/>
      </c>
      <c r="AB45" s="547" t="str">
        <f>IF(ISBLANK(N45),"",INDEX(Var.Out!$S$2:$S$31,MATCH(N45,Var.Out!$U$2:$U$31,0)))</f>
        <v/>
      </c>
      <c r="AC45" s="547"/>
      <c r="AD45" s="547"/>
      <c r="AE45" s="547"/>
      <c r="AF45" s="547"/>
      <c r="AG45" s="547"/>
      <c r="AH45" s="547"/>
      <c r="AI45" s="547"/>
      <c r="AJ45" s="547"/>
      <c r="AK45" s="547"/>
      <c r="AL45" s="547"/>
      <c r="AM45" s="547"/>
      <c r="AN45" s="547"/>
      <c r="AO45" s="547"/>
      <c r="AP45" s="547"/>
      <c r="AQ45" s="547"/>
      <c r="AR45" s="547"/>
      <c r="AS45" s="547"/>
      <c r="AT45" s="547"/>
      <c r="AW45" s="547"/>
      <c r="AX45" s="547"/>
    </row>
    <row r="46" spans="1:50" x14ac:dyDescent="0.5">
      <c r="A46" s="147"/>
      <c r="B46" s="7"/>
      <c r="C46" s="218" t="str">
        <f t="shared" si="9"/>
        <v/>
      </c>
      <c r="D46" s="218"/>
      <c r="E46" s="218"/>
      <c r="F46" s="218"/>
      <c r="G46" s="218"/>
      <c r="H46" s="218"/>
      <c r="I46" s="218"/>
      <c r="J46" s="218"/>
      <c r="K46" s="218"/>
      <c r="L46" s="218"/>
      <c r="M46" s="218"/>
      <c r="N46" s="218"/>
      <c r="O46" s="9"/>
      <c r="P46" s="547" t="str">
        <f t="shared" si="8"/>
        <v/>
      </c>
      <c r="Q46" s="547" t="str" cm="1">
        <f t="array" ref="Q46">IFERROR(_xlfn.TEXTJOIN("-",TRUE,_xlfn.UNIQUE(_xlfn._xlws.SORT(_xlfn.UNIQUE(_xlfn._xlws.FILTER(R46:AB46,R46:AB46&lt;&gt;"")),1,1,TRUE),TRUE)),"")</f>
        <v/>
      </c>
      <c r="R46" s="547" t="str">
        <f>IF(ISBLANK(D46),"",INDEX(Var.Out!$S$2:$S$31,MATCH(D46,Var.Out!$U$2:$U$31,0)))</f>
        <v/>
      </c>
      <c r="S46" s="547" t="str">
        <f>IF(ISBLANK(E46),"",INDEX(Var.Out!$S$2:$S$31,MATCH(E46,Var.Out!$U$2:$U$31,0)))</f>
        <v/>
      </c>
      <c r="T46" s="547" t="str">
        <f>IF(ISBLANK(F46),"",INDEX(Var.Out!$S$2:$S$31,MATCH(F46,Var.Out!$U$2:$U$31,0)))</f>
        <v/>
      </c>
      <c r="U46" s="547" t="str">
        <f>IF(ISBLANK(G46),"",INDEX(Var.Out!$S$2:$S$31,MATCH(G46,Var.Out!$U$2:$U$31,0)))</f>
        <v/>
      </c>
      <c r="V46" s="547" t="str">
        <f>IF(ISBLANK(H46),"",INDEX(Var.Out!$S$2:$S$31,MATCH(H46,Var.Out!$U$2:$U$31,0)))</f>
        <v/>
      </c>
      <c r="W46" s="547" t="str">
        <f>IF(ISBLANK(I46),"",INDEX(Var.Out!$S$2:$S$31,MATCH(I46,Var.Out!$U$2:$U$31,0)))</f>
        <v/>
      </c>
      <c r="X46" s="547" t="str">
        <f>IF(ISBLANK(J46),"",INDEX(Var.Out!$S$2:$S$31,MATCH(J46,Var.Out!$U$2:$U$31,0)))</f>
        <v/>
      </c>
      <c r="Y46" s="547" t="str">
        <f>IF(ISBLANK(K46),"",INDEX(Var.Out!$S$2:$S$31,MATCH(K46,Var.Out!$U$2:$U$31,0)))</f>
        <v/>
      </c>
      <c r="Z46" s="547" t="str">
        <f>IF(ISBLANK(L46),"",INDEX(Var.Out!$S$2:$S$31,MATCH(L46,Var.Out!$U$2:$U$31,0)))</f>
        <v/>
      </c>
      <c r="AA46" s="547" t="str">
        <f>IF(ISBLANK(M46),"",INDEX(Var.Out!$S$2:$S$31,MATCH(M46,Var.Out!$U$2:$U$31,0)))</f>
        <v/>
      </c>
      <c r="AB46" s="547" t="str">
        <f>IF(ISBLANK(N46),"",INDEX(Var.Out!$S$2:$S$31,MATCH(N46,Var.Out!$U$2:$U$31,0)))</f>
        <v/>
      </c>
      <c r="AC46" s="547"/>
      <c r="AD46" s="547"/>
      <c r="AE46" s="547"/>
      <c r="AF46" s="547"/>
      <c r="AG46" s="547"/>
      <c r="AH46" s="547"/>
      <c r="AI46" s="547"/>
      <c r="AJ46" s="547"/>
      <c r="AK46" s="547"/>
      <c r="AL46" s="547"/>
      <c r="AM46" s="547"/>
      <c r="AN46" s="547"/>
      <c r="AO46" s="547"/>
      <c r="AP46" s="547"/>
      <c r="AQ46" s="547"/>
      <c r="AR46" s="547"/>
      <c r="AS46" s="547"/>
      <c r="AT46" s="547"/>
      <c r="AW46" s="547"/>
      <c r="AX46" s="547"/>
    </row>
    <row r="47" spans="1:50" x14ac:dyDescent="0.5">
      <c r="A47" s="147"/>
      <c r="B47" s="7"/>
      <c r="C47" s="218" t="str">
        <f t="shared" si="9"/>
        <v/>
      </c>
      <c r="D47" s="218"/>
      <c r="E47" s="218"/>
      <c r="F47" s="218"/>
      <c r="G47" s="218"/>
      <c r="H47" s="218"/>
      <c r="I47" s="218"/>
      <c r="J47" s="218"/>
      <c r="K47" s="218"/>
      <c r="L47" s="218"/>
      <c r="M47" s="218"/>
      <c r="N47" s="218"/>
      <c r="O47" s="9"/>
      <c r="P47" s="547" t="str">
        <f t="shared" si="8"/>
        <v/>
      </c>
      <c r="Q47" s="547" t="str" cm="1">
        <f t="array" ref="Q47">IFERROR(_xlfn.TEXTJOIN("-",TRUE,_xlfn.UNIQUE(_xlfn._xlws.SORT(_xlfn.UNIQUE(_xlfn._xlws.FILTER(R47:AB47,R47:AB47&lt;&gt;"")),1,1,TRUE),TRUE)),"")</f>
        <v/>
      </c>
      <c r="R47" s="547" t="str">
        <f>IF(ISBLANK(D47),"",INDEX(Var.Out!$S$2:$S$31,MATCH(D47,Var.Out!$U$2:$U$31,0)))</f>
        <v/>
      </c>
      <c r="S47" s="547" t="str">
        <f>IF(ISBLANK(E47),"",INDEX(Var.Out!$S$2:$S$31,MATCH(E47,Var.Out!$U$2:$U$31,0)))</f>
        <v/>
      </c>
      <c r="T47" s="547" t="str">
        <f>IF(ISBLANK(F47),"",INDEX(Var.Out!$S$2:$S$31,MATCH(F47,Var.Out!$U$2:$U$31,0)))</f>
        <v/>
      </c>
      <c r="U47" s="547" t="str">
        <f>IF(ISBLANK(G47),"",INDEX(Var.Out!$S$2:$S$31,MATCH(G47,Var.Out!$U$2:$U$31,0)))</f>
        <v/>
      </c>
      <c r="V47" s="547" t="str">
        <f>IF(ISBLANK(H47),"",INDEX(Var.Out!$S$2:$S$31,MATCH(H47,Var.Out!$U$2:$U$31,0)))</f>
        <v/>
      </c>
      <c r="W47" s="547" t="str">
        <f>IF(ISBLANK(I47),"",INDEX(Var.Out!$S$2:$S$31,MATCH(I47,Var.Out!$U$2:$U$31,0)))</f>
        <v/>
      </c>
      <c r="X47" s="547" t="str">
        <f>IF(ISBLANK(J47),"",INDEX(Var.Out!$S$2:$S$31,MATCH(J47,Var.Out!$U$2:$U$31,0)))</f>
        <v/>
      </c>
      <c r="Y47" s="547" t="str">
        <f>IF(ISBLANK(K47),"",INDEX(Var.Out!$S$2:$S$31,MATCH(K47,Var.Out!$U$2:$U$31,0)))</f>
        <v/>
      </c>
      <c r="Z47" s="547" t="str">
        <f>IF(ISBLANK(L47),"",INDEX(Var.Out!$S$2:$S$31,MATCH(L47,Var.Out!$U$2:$U$31,0)))</f>
        <v/>
      </c>
      <c r="AA47" s="547" t="str">
        <f>IF(ISBLANK(M47),"",INDEX(Var.Out!$S$2:$S$31,MATCH(M47,Var.Out!$U$2:$U$31,0)))</f>
        <v/>
      </c>
      <c r="AB47" s="547" t="str">
        <f>IF(ISBLANK(N47),"",INDEX(Var.Out!$S$2:$S$31,MATCH(N47,Var.Out!$U$2:$U$31,0)))</f>
        <v/>
      </c>
      <c r="AC47" s="547"/>
      <c r="AD47" s="547"/>
      <c r="AE47" s="547"/>
      <c r="AF47" s="547"/>
      <c r="AG47" s="547"/>
      <c r="AH47" s="547"/>
      <c r="AI47" s="547"/>
      <c r="AJ47" s="547"/>
      <c r="AK47" s="547"/>
      <c r="AL47" s="547"/>
      <c r="AM47" s="547"/>
      <c r="AN47" s="547"/>
      <c r="AO47" s="547"/>
      <c r="AP47" s="547"/>
      <c r="AQ47" s="547"/>
      <c r="AR47" s="547"/>
      <c r="AS47" s="547"/>
      <c r="AT47" s="547"/>
      <c r="AW47" s="547"/>
      <c r="AX47" s="547"/>
    </row>
    <row r="48" spans="1:50" ht="14.7" thickBot="1" x14ac:dyDescent="0.55000000000000004">
      <c r="A48" s="546"/>
      <c r="B48" s="17"/>
      <c r="C48" s="17"/>
      <c r="D48" s="17"/>
      <c r="E48" s="17"/>
      <c r="F48" s="17"/>
      <c r="G48" s="17"/>
      <c r="H48" s="17"/>
      <c r="I48" s="17"/>
      <c r="J48" s="17"/>
      <c r="K48" s="17"/>
      <c r="L48" s="17"/>
      <c r="M48" s="17"/>
      <c r="N48" s="17"/>
      <c r="O48" s="18"/>
      <c r="P48" s="547"/>
      <c r="Q48" s="547"/>
      <c r="R48" s="547"/>
      <c r="S48" s="547"/>
      <c r="T48" s="547"/>
      <c r="U48" s="547"/>
      <c r="V48" s="547"/>
      <c r="W48" s="547"/>
      <c r="X48" s="547"/>
      <c r="Y48" s="547"/>
      <c r="Z48" s="547"/>
      <c r="AA48" s="547"/>
      <c r="AB48" s="547"/>
      <c r="AC48" s="547"/>
      <c r="AD48" s="547"/>
      <c r="AE48" s="547"/>
      <c r="AF48" s="547"/>
      <c r="AG48" s="547"/>
      <c r="AH48" s="547"/>
      <c r="AI48" s="547"/>
      <c r="AJ48" s="547"/>
      <c r="AK48" s="547"/>
      <c r="AL48" s="547"/>
      <c r="AM48" s="547"/>
      <c r="AN48" s="547"/>
      <c r="AO48" s="547"/>
      <c r="AP48" s="547"/>
      <c r="AQ48" s="547"/>
      <c r="AR48" s="547"/>
      <c r="AS48" s="547"/>
      <c r="AT48" s="547"/>
      <c r="AW48" s="547"/>
      <c r="AX48" s="547"/>
    </row>
    <row r="49" spans="1:50" x14ac:dyDescent="0.5">
      <c r="A49" s="41"/>
      <c r="B49" s="7"/>
      <c r="C49" s="7"/>
      <c r="D49" s="7"/>
      <c r="E49" s="7"/>
      <c r="F49" s="7"/>
      <c r="G49" s="7"/>
      <c r="H49" s="7"/>
      <c r="I49" s="7"/>
      <c r="J49" s="7"/>
      <c r="K49" s="7"/>
      <c r="L49" s="7"/>
      <c r="M49" s="7"/>
      <c r="N49" s="7"/>
      <c r="O49" s="7"/>
      <c r="P49" s="547"/>
      <c r="Q49" s="547"/>
      <c r="R49" s="547"/>
      <c r="S49" s="547"/>
      <c r="T49" s="547"/>
      <c r="U49" s="547"/>
      <c r="V49" s="547"/>
      <c r="W49" s="547"/>
      <c r="X49" s="547"/>
      <c r="Y49" s="547"/>
      <c r="Z49" s="547"/>
      <c r="AA49" s="547"/>
      <c r="AB49" s="547"/>
      <c r="AC49" s="547"/>
      <c r="AD49" s="547"/>
      <c r="AE49" s="547"/>
      <c r="AF49" s="547"/>
      <c r="AG49" s="547"/>
      <c r="AH49" s="547"/>
      <c r="AI49" s="547"/>
      <c r="AJ49" s="547"/>
      <c r="AK49" s="547"/>
      <c r="AL49" s="547"/>
      <c r="AM49" s="547"/>
      <c r="AN49" s="547"/>
      <c r="AO49" s="547"/>
      <c r="AP49" s="547"/>
      <c r="AQ49" s="547"/>
      <c r="AR49" s="547"/>
      <c r="AS49" s="547"/>
      <c r="AT49" s="547"/>
      <c r="AW49" s="547"/>
      <c r="AX49" s="547"/>
    </row>
    <row r="50" spans="1:50" x14ac:dyDescent="0.5">
      <c r="A50" s="41"/>
      <c r="B50" s="7"/>
      <c r="C50" s="7"/>
      <c r="D50" s="7"/>
      <c r="E50" s="7"/>
      <c r="F50" s="7"/>
      <c r="G50" s="7"/>
      <c r="H50" s="7"/>
      <c r="I50" s="7"/>
      <c r="J50" s="7"/>
      <c r="K50" s="7"/>
      <c r="L50" s="7"/>
      <c r="M50" s="7"/>
      <c r="N50" s="7"/>
      <c r="O50" s="7"/>
      <c r="P50" s="57"/>
      <c r="Q50" s="57"/>
      <c r="R50" s="57"/>
      <c r="S50" s="57"/>
      <c r="T50" s="57"/>
      <c r="U50" s="57"/>
      <c r="V50" s="98"/>
      <c r="W50" s="7"/>
      <c r="X50" s="7"/>
    </row>
    <row r="51" spans="1:50" x14ac:dyDescent="0.5">
      <c r="A51" s="41"/>
      <c r="B51" s="7"/>
      <c r="C51" s="7"/>
      <c r="D51" s="7"/>
      <c r="E51" s="7"/>
      <c r="F51" s="7"/>
      <c r="G51" s="7"/>
      <c r="H51" s="7"/>
      <c r="I51" s="7"/>
      <c r="J51" s="7"/>
      <c r="K51" s="7"/>
      <c r="L51" s="7"/>
      <c r="M51" s="7"/>
      <c r="N51" s="7"/>
      <c r="O51" s="7"/>
      <c r="P51" s="57"/>
      <c r="Q51" s="57"/>
      <c r="R51" s="57"/>
      <c r="S51" s="57"/>
      <c r="T51" s="57"/>
      <c r="U51" s="57"/>
      <c r="V51" s="98"/>
      <c r="W51" s="7"/>
      <c r="X51" s="7"/>
    </row>
    <row r="52" spans="1:50" x14ac:dyDescent="0.5">
      <c r="A52" s="41"/>
      <c r="B52" s="7"/>
      <c r="C52" s="7"/>
      <c r="D52" s="7"/>
      <c r="E52" s="7"/>
      <c r="F52" s="7"/>
      <c r="G52" s="7"/>
      <c r="H52" s="7"/>
      <c r="I52" s="7"/>
      <c r="J52" s="7"/>
      <c r="K52" s="7"/>
      <c r="L52" s="7"/>
      <c r="M52" s="7"/>
      <c r="N52" s="7"/>
      <c r="O52" s="7"/>
      <c r="P52" s="57"/>
      <c r="Q52" s="57"/>
      <c r="R52" s="57"/>
      <c r="S52" s="57"/>
      <c r="T52" s="57"/>
      <c r="U52" s="57"/>
      <c r="V52" s="98"/>
      <c r="W52" s="7"/>
      <c r="X52" s="7"/>
    </row>
    <row r="53" spans="1:50" x14ac:dyDescent="0.5">
      <c r="A53" s="41"/>
      <c r="B53" s="7"/>
      <c r="C53" s="7"/>
      <c r="D53" s="7"/>
      <c r="E53" s="7"/>
      <c r="F53" s="7"/>
      <c r="G53" s="7"/>
      <c r="H53" s="7"/>
      <c r="I53" s="7"/>
      <c r="J53" s="7"/>
      <c r="K53" s="7"/>
      <c r="L53" s="7"/>
      <c r="M53" s="7"/>
      <c r="N53" s="7"/>
      <c r="O53" s="7"/>
      <c r="P53" s="57"/>
      <c r="Q53" s="57"/>
      <c r="R53" s="57"/>
      <c r="S53" s="57"/>
      <c r="T53" s="57"/>
      <c r="U53" s="57"/>
      <c r="V53" s="98"/>
      <c r="W53" s="7"/>
      <c r="X53" s="7"/>
    </row>
    <row r="54" spans="1:50" x14ac:dyDescent="0.5">
      <c r="A54" s="41"/>
      <c r="B54" s="7"/>
      <c r="C54" s="7"/>
      <c r="D54" s="7"/>
      <c r="E54" s="7"/>
      <c r="F54" s="7"/>
      <c r="G54" s="7"/>
      <c r="H54" s="7"/>
      <c r="I54" s="7"/>
      <c r="J54" s="7"/>
      <c r="K54" s="7"/>
      <c r="L54" s="7"/>
      <c r="M54" s="7"/>
      <c r="N54" s="7"/>
      <c r="O54" s="7"/>
      <c r="P54" s="57"/>
      <c r="Q54" s="57"/>
      <c r="R54" s="57"/>
      <c r="S54" s="57"/>
      <c r="T54" s="57"/>
      <c r="U54" s="57"/>
      <c r="V54" s="98"/>
      <c r="W54" s="7"/>
      <c r="X54" s="7"/>
    </row>
    <row r="55" spans="1:50" x14ac:dyDescent="0.5">
      <c r="A55" s="41"/>
      <c r="B55" s="7"/>
      <c r="C55" s="7"/>
      <c r="D55" s="7"/>
      <c r="E55" s="7"/>
      <c r="F55" s="7"/>
      <c r="G55" s="7"/>
      <c r="H55" s="7"/>
      <c r="I55" s="7"/>
      <c r="J55" s="7"/>
      <c r="K55" s="7"/>
      <c r="L55" s="7"/>
      <c r="M55" s="7"/>
      <c r="N55" s="7"/>
      <c r="O55" s="7"/>
      <c r="P55" s="57"/>
      <c r="Q55" s="57"/>
      <c r="R55" s="57"/>
      <c r="S55" s="57"/>
      <c r="T55" s="57"/>
      <c r="U55" s="57"/>
      <c r="V55" s="98"/>
      <c r="W55" s="7"/>
      <c r="X55" s="7"/>
    </row>
    <row r="56" spans="1:50" x14ac:dyDescent="0.5">
      <c r="A56" s="41"/>
      <c r="B56" s="7"/>
      <c r="C56" s="7"/>
      <c r="D56" s="7"/>
      <c r="E56" s="7"/>
      <c r="F56" s="7"/>
      <c r="G56" s="7"/>
      <c r="H56" s="7"/>
      <c r="I56" s="7"/>
      <c r="J56" s="7"/>
      <c r="K56" s="7"/>
      <c r="L56" s="7"/>
      <c r="M56" s="7"/>
      <c r="N56" s="7"/>
      <c r="O56" s="7"/>
      <c r="P56" s="57"/>
      <c r="Q56" s="57"/>
      <c r="R56" s="57"/>
      <c r="S56" s="57"/>
      <c r="T56" s="57"/>
      <c r="U56" s="57"/>
      <c r="V56" s="98"/>
      <c r="W56" s="7"/>
      <c r="X56" s="7"/>
    </row>
    <row r="57" spans="1:50" x14ac:dyDescent="0.5">
      <c r="A57" s="41"/>
      <c r="B57" s="7"/>
      <c r="C57" s="7"/>
      <c r="D57" s="7"/>
      <c r="E57" s="7"/>
      <c r="F57" s="7"/>
      <c r="G57" s="7"/>
      <c r="H57" s="7"/>
      <c r="I57" s="7"/>
      <c r="J57" s="7"/>
      <c r="K57" s="7"/>
      <c r="L57" s="7"/>
      <c r="M57" s="7"/>
      <c r="N57" s="7"/>
      <c r="O57" s="7"/>
      <c r="P57" s="57"/>
      <c r="Q57" s="57"/>
      <c r="R57" s="57"/>
      <c r="S57" s="57"/>
      <c r="T57" s="57"/>
      <c r="U57" s="57"/>
      <c r="V57" s="98"/>
      <c r="W57" s="7"/>
      <c r="X57" s="7"/>
    </row>
    <row r="58" spans="1:50" x14ac:dyDescent="0.5">
      <c r="A58" s="41"/>
      <c r="B58" s="7"/>
      <c r="C58" s="7"/>
      <c r="D58" s="7"/>
      <c r="E58" s="7"/>
      <c r="F58" s="7"/>
      <c r="G58" s="7"/>
      <c r="H58" s="7"/>
      <c r="I58" s="7"/>
      <c r="J58" s="7"/>
      <c r="K58" s="7"/>
      <c r="L58" s="7"/>
      <c r="M58" s="7"/>
      <c r="N58" s="7"/>
      <c r="O58" s="7"/>
      <c r="P58" s="57"/>
      <c r="Q58" s="57"/>
      <c r="R58" s="57"/>
      <c r="S58" s="57"/>
      <c r="T58" s="57"/>
      <c r="U58" s="57"/>
      <c r="V58" s="98"/>
      <c r="W58" s="7"/>
      <c r="X58" s="7"/>
    </row>
    <row r="59" spans="1:50" x14ac:dyDescent="0.5">
      <c r="A59" s="41"/>
      <c r="B59" s="7"/>
      <c r="C59" s="7"/>
      <c r="D59" s="7"/>
      <c r="E59" s="7"/>
      <c r="F59" s="7"/>
      <c r="G59" s="7"/>
      <c r="H59" s="7"/>
      <c r="I59" s="7"/>
      <c r="J59" s="7"/>
      <c r="K59" s="7"/>
      <c r="L59" s="7"/>
      <c r="M59" s="7"/>
      <c r="N59" s="7"/>
      <c r="O59" s="7"/>
      <c r="P59" s="57"/>
      <c r="Q59" s="57"/>
      <c r="R59" s="57"/>
      <c r="S59" s="57"/>
      <c r="T59" s="57"/>
      <c r="U59" s="57"/>
      <c r="V59" s="98"/>
      <c r="W59" s="7"/>
      <c r="X59" s="7"/>
    </row>
  </sheetData>
  <sheetProtection formatColumns="0" formatRows="0" selectLockedCells="1"/>
  <mergeCells count="2">
    <mergeCell ref="A26:O26"/>
    <mergeCell ref="B1:M1"/>
  </mergeCells>
  <conditionalFormatting sqref="C29:C47">
    <cfRule type="expression" dxfId="658" priority="12">
      <formula>LEN(C29)&gt;255</formula>
    </cfRule>
    <cfRule type="expression" dxfId="657" priority="21">
      <formula>AND(C29&lt;&gt;"",COUNTIF($C$29:$C$47,C29)&gt;1)</formula>
    </cfRule>
  </conditionalFormatting>
  <conditionalFormatting sqref="C7:AZ8">
    <cfRule type="expression" dxfId="656" priority="19">
      <formula>AND(NOT(ISBLANK(C$3)),AND(ISBLANK(C$7),ISBLANK(C$8)),C$2&lt;&gt;"Tree")</formula>
    </cfRule>
    <cfRule type="expression" dxfId="655" priority="20">
      <formula>AND(AND(ISBLANK(C$7),ISBLANK(C$8)),NOT(ISBLANK(C$3)))</formula>
    </cfRule>
  </conditionalFormatting>
  <conditionalFormatting sqref="C4:AZ6">
    <cfRule type="expression" dxfId="654" priority="18">
      <formula>AND(NOT(ISBLANK(C$3)),AND(ISBLANK(C$4),ISBLANK(C$5)))</formula>
    </cfRule>
  </conditionalFormatting>
  <conditionalFormatting sqref="C13:AZ13">
    <cfRule type="expression" dxfId="653" priority="15">
      <formula>AND(NOT(ISBLANK(C13)),COUNTA(C3:C8)=0)</formula>
    </cfRule>
  </conditionalFormatting>
  <conditionalFormatting sqref="D29:N47">
    <cfRule type="expression" dxfId="652" priority="11">
      <formula>AND(NOT(ISBLANK(D29)),COUNTIF($D29:$N29,D29)&gt;1)</formula>
    </cfRule>
  </conditionalFormatting>
  <dataValidations xWindow="653" yWindow="1519" count="9">
    <dataValidation type="list" allowBlank="1" showInputMessage="1" showErrorMessage="1" sqref="D29:N47" xr:uid="{4F2C46CB-3232-4FCF-ABD9-B6F75BD1ADEB}">
      <formula1>_xlfn.ANCHORARRAY($BD$2)</formula1>
    </dataValidation>
    <dataValidation type="list" allowBlank="1" showInputMessage="1" showErrorMessage="1" errorTitle="Choose Yes or No" prompt="Is this variety used in all experimental and control treatments? You may leave blank to indicate no as well as choosing &quot;No&quot;." sqref="C13" xr:uid="{C64DCE6B-BABD-4E91-B0A0-19AFE4419FB5}">
      <formula1>"Yes,No"</formula1>
    </dataValidation>
    <dataValidation type="custom" allowBlank="1" showInputMessage="1" showErrorMessage="1" error="This name has already been used" sqref="C29:C47" xr:uid="{29A95759-25D4-408B-9F53-7088B5280519}">
      <formula1>IF(COUNTIF(C$29:C$47,C29)&gt;1,FALSE(),TRUE())</formula1>
    </dataValidation>
    <dataValidation type="list" allowBlank="1" showInputMessage="1" sqref="C21:AZ23" xr:uid="{955A55FF-6E28-42EE-B6C1-43FFBAE85807}">
      <formula1>Crop.Trait</formula1>
    </dataValidation>
    <dataValidation type="list" allowBlank="1" showInputMessage="1" sqref="C20:AZ20" xr:uid="{7E87C0CF-07AA-4FF3-B56B-589CBA6120DF}">
      <formula1>Crop.Var.Type</formula1>
    </dataValidation>
    <dataValidation type="list" allowBlank="1" showInputMessage="1" showErrorMessage="1" sqref="C7:AZ7" xr:uid="{31F146F3-7E9D-48EE-BB54-897EAB012E76}">
      <formula1>Seeds</formula1>
    </dataValidation>
    <dataValidation type="list" allowBlank="1" showInputMessage="1" showErrorMessage="1" errorTitle="Choose Yes or No" sqref="D13:AZ13" xr:uid="{B6D8BAAB-99ED-4CF0-8F48-4E7D02E57BF7}">
      <formula1>"Yes,No"</formula1>
    </dataValidation>
    <dataValidation type="whole" errorStyle="warning" allowBlank="1" showInputMessage="1" showErrorMessage="1" error="Time to maturity is&lt;21days or &gt;365 days?" sqref="C24:AZ24" xr:uid="{93D7B333-AF74-4590-ADD8-DF2ECE185784}">
      <formula1>21</formula1>
      <formula2>365</formula2>
    </dataValidation>
    <dataValidation type="list" allowBlank="1" showInputMessage="1" showErrorMessage="1" sqref="C8:AZ8" xr:uid="{44BD39AC-2673-426A-9AC9-B55836E8C2F6}">
      <formula1>AnimalBreed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3" id="{4EAE575F-ECFD-4DF7-8304-0ADEF12AC428}">
            <xm:f>AND(NOT(ISBLANK(C3)),COUNTIF(Products!$C$4:$AK$4,C3)=0)</xm:f>
            <x14:dxf>
              <fill>
                <patternFill>
                  <bgColor rgb="FFFF9999"/>
                </patternFill>
              </fill>
            </x14:dxf>
          </x14:cfRule>
          <xm:sqref>C3:AZ3</xm:sqref>
        </x14:conditionalFormatting>
      </x14:conditionalFormattings>
    </ext>
    <ext xmlns:x14="http://schemas.microsoft.com/office/spreadsheetml/2009/9/main" uri="{CCE6A557-97BC-4b89-ADB6-D9C93CAAB3DF}">
      <x14:dataValidations xmlns:xm="http://schemas.microsoft.com/office/excel/2006/main" xWindow="653" yWindow="1519" count="16">
        <x14:dataValidation type="list" allowBlank="1" showInputMessage="1" showErrorMessage="1" xr:uid="{B464C3AB-E06C-4BD9-8FD8-BAADD04FEB2B}">
          <x14:formula1>
            <xm:f>_xlfn.ANCHORARRAY(Products!$AN$2)</xm:f>
          </x14:formula1>
          <xm:sqref>C3:AZ3</xm:sqref>
        </x14:dataValidation>
        <x14:dataValidation type="list" allowBlank="1" showInputMessage="1" xr:uid="{66584A8B-8DD8-46DC-88A9-B313F2FE6EE4}">
          <x14:formula1>
            <xm:f>IF($C2="Tree",_xlfn.ANCHORARRAY(Tree.L!CT$145),_xlfn.ANCHORARRAY(Var.L!CT$2))</xm:f>
          </x14:formula1>
          <xm:sqref>AS4:AZ4</xm:sqref>
        </x14:dataValidation>
        <x14:dataValidation type="list" allowBlank="1" showInputMessage="1" xr:uid="{7C09C6BA-1529-4073-8F76-E5A5DCC7A2A8}">
          <x14:formula1>
            <xm:f>IF(AS$3="Fodder (Trees)",_xlfn.ANCHORARRAY(Tree.L!AJ$145),_xlfn.ANCHORARRAY(Var.L!FD$2))</xm:f>
          </x14:formula1>
          <xm:sqref>AS5:AZ5</xm:sqref>
        </x14:dataValidation>
        <x14:dataValidation type="list" allowBlank="1" showInputMessage="1" xr:uid="{6DB46D81-60B5-4FBE-BE6D-A5914AEAFBB6}">
          <x14:formula1>
            <xm:f>IF(AS$2="Tree",_xlfn.ANCHORARRAY(Tree.L!AJ$145),_xlfn.ANCHORARRAY(Var.L!$GR$2))</xm:f>
          </x14:formula1>
          <xm:sqref>AS6:AZ6</xm:sqref>
        </x14:dataValidation>
        <x14:dataValidation type="list" allowBlank="1" showInputMessage="1" xr:uid="{78D1BBEE-962F-4C63-9261-6E3183AC2065}">
          <x14:formula1>
            <xm:f>IF($C2="Tree",_xlfn.ANCHORARRAY(Tree.L!CX$145),_xlfn.ANCHORARRAY(Var.L!CX$2))</xm:f>
          </x14:formula1>
          <xm:sqref>AO4:AR4</xm:sqref>
        </x14:dataValidation>
        <x14:dataValidation type="list" allowBlank="1" showInputMessage="1" xr:uid="{9F342303-A7BF-4431-8C4A-C3B543EA1E73}">
          <x14:formula1>
            <xm:f>IF(AO$3="Fodder (Trees)",_xlfn.ANCHORARRAY(Tree.L!AN$145),_xlfn.ANCHORARRAY(Var.L!FH$2))</xm:f>
          </x14:formula1>
          <xm:sqref>AO5:AR5</xm:sqref>
        </x14:dataValidation>
        <x14:dataValidation type="list" allowBlank="1" showInputMessage="1" xr:uid="{0BF52385-F0E4-401F-9897-AC62BA7D588A}">
          <x14:formula1>
            <xm:f>IF(AO$2="Tree",_xlfn.ANCHORARRAY(Tree.L!AN$145),_xlfn.ANCHORARRAY(Var.L!$GR$2))</xm:f>
          </x14:formula1>
          <xm:sqref>AO6:AR6</xm:sqref>
        </x14:dataValidation>
        <x14:dataValidation type="list" allowBlank="1" showInputMessage="1" xr:uid="{B5AA5276-50A7-4B45-8320-6AB83CEA582E}">
          <x14:formula1>
            <xm:f>IF($C2="Tree",_xlfn.ANCHORARRAY(Tree.L!CX$145),_xlfn.ANCHORARRAY(Var.L!CX$2))</xm:f>
          </x14:formula1>
          <xm:sqref>AK4:AN4</xm:sqref>
        </x14:dataValidation>
        <x14:dataValidation type="list" allowBlank="1" showInputMessage="1" xr:uid="{4398E539-2226-4FDC-8A06-9CA9BF8F769A}">
          <x14:formula1>
            <xm:f>IF(AK$3="Fodder (Trees)",_xlfn.ANCHORARRAY(Tree.L!AN$145),_xlfn.ANCHORARRAY(Var.L!FH$2))</xm:f>
          </x14:formula1>
          <xm:sqref>AK5:AN5</xm:sqref>
        </x14:dataValidation>
        <x14:dataValidation type="list" allowBlank="1" showInputMessage="1" xr:uid="{F4464462-BA64-4B6E-A6B8-8DD87D8AC680}">
          <x14:formula1>
            <xm:f>IF(AK$2="Tree",_xlfn.ANCHORARRAY(Tree.L!AN$145),_xlfn.ANCHORARRAY(Var.L!$GR$2))</xm:f>
          </x14:formula1>
          <xm:sqref>AK6:AN6</xm:sqref>
        </x14:dataValidation>
        <x14:dataValidation type="list" allowBlank="1" showInputMessage="1" xr:uid="{E7890AA7-EF2F-41D1-9A14-3FD294EE3D67}">
          <x14:formula1>
            <xm:f>IF($C2="Tree",_xlfn.ANCHORARRAY(Tree.L!BX$145),_xlfn.ANCHORARRAY(Var.L!BX$2))</xm:f>
          </x14:formula1>
          <xm:sqref>C4:AF4</xm:sqref>
        </x14:dataValidation>
        <x14:dataValidation type="list" allowBlank="1" showInputMessage="1" xr:uid="{F49216CF-FBE4-4B7F-A86C-0692F273B6BA}">
          <x14:formula1>
            <xm:f>IF($C2="Tree",_xlfn.ANCHORARRAY(Tree.L!CX$145),_xlfn.ANCHORARRAY(Var.L!CX$2))</xm:f>
          </x14:formula1>
          <xm:sqref>AG4:AJ4</xm:sqref>
        </x14:dataValidation>
        <x14:dataValidation type="list" allowBlank="1" showInputMessage="1" xr:uid="{52BE5BB7-62F1-4677-8C68-D100762C4BD9}">
          <x14:formula1>
            <xm:f>IF(C$3="Fodder (Trees)",_xlfn.ANCHORARRAY(Tree.L!N$145),_xlfn.ANCHORARRAY(Var.L!EH$2))</xm:f>
          </x14:formula1>
          <xm:sqref>C5:AF5</xm:sqref>
        </x14:dataValidation>
        <x14:dataValidation type="list" allowBlank="1" showInputMessage="1" xr:uid="{C0347671-7A36-4BFC-969C-6E5165241C54}">
          <x14:formula1>
            <xm:f>IF(AG$3="Fodder (Trees)",_xlfn.ANCHORARRAY(Tree.L!AN$145),_xlfn.ANCHORARRAY(Var.L!FH$2))</xm:f>
          </x14:formula1>
          <xm:sqref>AG5:AJ5</xm:sqref>
        </x14:dataValidation>
        <x14:dataValidation type="list" allowBlank="1" showInputMessage="1" xr:uid="{1A50CFBF-6C99-48FE-82BF-00AFF6C4EEC7}">
          <x14:formula1>
            <xm:f>IF(C$2="Tree",_xlfn.ANCHORARRAY(Tree.L!N$145),_xlfn.ANCHORARRAY(Var.L!$GR$2))</xm:f>
          </x14:formula1>
          <xm:sqref>C6:AF6</xm:sqref>
        </x14:dataValidation>
        <x14:dataValidation type="list" allowBlank="1" showInputMessage="1" xr:uid="{958E9604-F21D-40E9-BB54-424D3240D593}">
          <x14:formula1>
            <xm:f>IF(AG$2="Tree",_xlfn.ANCHORARRAY(Tree.L!AN$145),_xlfn.ANCHORARRAY(Var.L!$GR$2))</xm:f>
          </x14:formula1>
          <xm:sqref>AG6:AJ6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8542F-BB53-455A-8380-34AE1E2C1533}">
  <sheetPr codeName="Sheet22">
    <tabColor theme="0" tint="-4.9989318521683403E-2"/>
  </sheetPr>
  <dimension ref="A1:U52"/>
  <sheetViews>
    <sheetView showFormulas="1" topLeftCell="G1" workbookViewId="0">
      <selection activeCell="L2" sqref="L2"/>
    </sheetView>
  </sheetViews>
  <sheetFormatPr defaultColWidth="8.8203125" defaultRowHeight="10.35" x14ac:dyDescent="0.5"/>
  <cols>
    <col min="1" max="1" width="26.17578125" style="490" customWidth="1"/>
    <col min="2" max="2" width="17.52734375" style="490" bestFit="1" customWidth="1"/>
    <col min="3" max="4" width="8.8203125" style="490"/>
    <col min="5" max="5" width="20.17578125" style="490" bestFit="1" customWidth="1"/>
    <col min="6" max="6" width="18.52734375" style="490" bestFit="1" customWidth="1"/>
    <col min="7" max="7" width="18.52734375" style="490" customWidth="1"/>
    <col min="8" max="16384" width="8.8203125" style="490"/>
  </cols>
  <sheetData>
    <row r="1" spans="1:21" x14ac:dyDescent="0.5">
      <c r="A1" s="490" t="str" cm="1">
        <f t="array" ref="A1:F1">TRANSPOSE(Variety!A3:A8)</f>
        <v>V.Product</v>
      </c>
      <c r="B1" s="490" t="str">
        <v>V.Var</v>
      </c>
      <c r="C1" s="490" t="str">
        <v>V.Species</v>
      </c>
      <c r="D1" s="490" t="str">
        <v>V.Subpecies</v>
      </c>
      <c r="E1" s="490" t="str">
        <v>V.Crop.Practice</v>
      </c>
      <c r="F1" s="490" t="str">
        <v>V.Animal.Practice</v>
      </c>
      <c r="G1" s="490" t="str">
        <f>Variety!A13</f>
        <v>V.Base</v>
      </c>
      <c r="H1" s="490" t="str" cm="1">
        <f t="array" ref="H1:K1">TRANSPOSE(Variety!A15:A18)</f>
        <v>V.New.Crop</v>
      </c>
      <c r="I1" s="490" t="str">
        <v>V.New.Var</v>
      </c>
      <c r="J1" s="490" t="str">
        <v>V.New.Species</v>
      </c>
      <c r="K1" s="490" t="str">
        <v>V.New.SubSpecies</v>
      </c>
      <c r="L1" s="490" t="str" cm="1">
        <f t="array" ref="L1:P1">TRANSPOSE(Variety!A20:A24)</f>
        <v>V.Type</v>
      </c>
      <c r="M1" s="490" t="str">
        <v>V.Trait1</v>
      </c>
      <c r="N1" s="490" t="str">
        <v>V.Trait2</v>
      </c>
      <c r="O1" s="490" t="str">
        <v>V.Trait3</v>
      </c>
      <c r="P1" s="490" t="str">
        <v>V.Maturity</v>
      </c>
      <c r="Q1" s="490" t="s">
        <v>2488</v>
      </c>
      <c r="R1" s="490" t="s">
        <v>2489</v>
      </c>
      <c r="S1" s="490" t="s">
        <v>2490</v>
      </c>
      <c r="U1" s="490" t="s">
        <v>2491</v>
      </c>
    </row>
    <row r="2" spans="1:21" x14ac:dyDescent="0.5">
      <c r="A2" s="490" t="str" cm="1">
        <f t="array" ref="A2">TRANSPOSE(IFERROR(_xlfn._xlws.FILTER(Variety!C3:AZ8,(Variety!C3:AZ3&lt;&gt;"")),""))</f>
        <v/>
      </c>
      <c r="G2" s="490" t="str" cm="1">
        <f t="array" ref="G2">TRANSPOSE(IFERROR(_xlfn._xlws.FILTER(Variety!C13:AZ13,Variety!C3:AZ3&lt;&gt;""),""))</f>
        <v/>
      </c>
      <c r="H2" s="490" t="str" cm="1">
        <f t="array" ref="H2">TRANSPOSE(IFERROR(_xlfn._xlws.FILTER(Variety!C15:AZ18,(Variety!C3:AZ3&lt;&gt;"")),""))</f>
        <v/>
      </c>
      <c r="L2" s="490" t="str" cm="1">
        <f t="array" ref="L2">TRANSPOSE(IFERROR(_xlfn._xlws.FILTER(Variety!C20:AZ24,(Variety!C3:AZ3&lt;&gt;"")),""))</f>
        <v/>
      </c>
      <c r="Q2" s="490" t="str">
        <f>IFERROR(INDEX(Seeds1[Code],MATCH(E2,Seeds1[Practice],0)),"")</f>
        <v/>
      </c>
      <c r="R2" s="490" t="str">
        <f>IFERROR(INDEX(AnimalBreed1[Code],MATCH(F2,AnimalBreed1[Subpractice],0)),"")</f>
        <v/>
      </c>
      <c r="S2" s="490" t="str">
        <f>_xlfn.TEXTJOIN("-",TRUE,Q2:R2)</f>
        <v/>
      </c>
      <c r="U2" s="490" t="str" cm="1">
        <f t="array" ref="U2">TRANSPOSE(IFERROR(_xlfn._xlws.FILTER(Variety!C14:AZ14,(Variety!C3:AZ3&lt;&gt;"")),""))</f>
        <v/>
      </c>
    </row>
    <row r="3" spans="1:21" x14ac:dyDescent="0.5">
      <c r="Q3" s="490" t="str">
        <f>IFERROR(INDEX(Seeds1[Code],MATCH(E3,Seeds1[Practice],0)),"")</f>
        <v/>
      </c>
      <c r="R3" s="490" t="str">
        <f>IFERROR(INDEX(AnimalBreed1[Code],MATCH(F3,AnimalBreed1[Subpractice],0)),"")</f>
        <v/>
      </c>
      <c r="S3" s="490" t="str">
        <f t="shared" ref="S3:S22" si="0">_xlfn.TEXTJOIN("-",TRUE,Q3:R3)</f>
        <v/>
      </c>
    </row>
    <row r="4" spans="1:21" x14ac:dyDescent="0.5">
      <c r="Q4" s="490" t="str">
        <f>IFERROR(INDEX(Seeds1[Code],MATCH(E4,Seeds1[Practice],0)),"")</f>
        <v/>
      </c>
      <c r="R4" s="490" t="str">
        <f>IFERROR(INDEX(AnimalBreed1[Code],MATCH(F4,AnimalBreed1[Subpractice],0)),"")</f>
        <v/>
      </c>
      <c r="S4" s="490" t="str">
        <f t="shared" si="0"/>
        <v/>
      </c>
    </row>
    <row r="5" spans="1:21" x14ac:dyDescent="0.5">
      <c r="Q5" s="490" t="str">
        <f>IFERROR(INDEX(Seeds1[Code],MATCH(E5,Seeds1[Practice],0)),"")</f>
        <v/>
      </c>
      <c r="R5" s="490" t="str">
        <f>IFERROR(INDEX(AnimalBreed1[Code],MATCH(F5,AnimalBreed1[Subpractice],0)),"")</f>
        <v/>
      </c>
      <c r="S5" s="490" t="str">
        <f t="shared" si="0"/>
        <v/>
      </c>
    </row>
    <row r="6" spans="1:21" x14ac:dyDescent="0.5">
      <c r="Q6" s="490" t="str">
        <f>IFERROR(INDEX(Seeds1[Code],MATCH(E6,Seeds1[Practice],0)),"")</f>
        <v/>
      </c>
      <c r="R6" s="490" t="str">
        <f>IFERROR(INDEX(AnimalBreed1[Code],MATCH(F6,AnimalBreed1[Subpractice],0)),"")</f>
        <v/>
      </c>
      <c r="S6" s="490" t="str">
        <f t="shared" si="0"/>
        <v/>
      </c>
    </row>
    <row r="7" spans="1:21" x14ac:dyDescent="0.5">
      <c r="Q7" s="490" t="str">
        <f>IFERROR(INDEX(Seeds1[Code],MATCH(E7,Seeds1[Practice],0)),"")</f>
        <v/>
      </c>
      <c r="R7" s="490" t="str">
        <f>IFERROR(INDEX(AnimalBreed1[Code],MATCH(F7,AnimalBreed1[Subpractice],0)),"")</f>
        <v/>
      </c>
      <c r="S7" s="490" t="str">
        <f t="shared" si="0"/>
        <v/>
      </c>
    </row>
    <row r="8" spans="1:21" x14ac:dyDescent="0.5">
      <c r="Q8" s="490" t="str">
        <f>IFERROR(INDEX(Seeds1[Code],MATCH(E8,Seeds1[Practice],0)),"")</f>
        <v/>
      </c>
      <c r="R8" s="490" t="str">
        <f>IFERROR(INDEX(AnimalBreed1[Code],MATCH(F8,AnimalBreed1[Subpractice],0)),"")</f>
        <v/>
      </c>
      <c r="S8" s="490" t="str">
        <f t="shared" si="0"/>
        <v/>
      </c>
    </row>
    <row r="9" spans="1:21" x14ac:dyDescent="0.5">
      <c r="Q9" s="490" t="str">
        <f>IFERROR(INDEX(Seeds1[Code],MATCH(E9,Seeds1[Practice],0)),"")</f>
        <v/>
      </c>
      <c r="R9" s="490" t="str">
        <f>IFERROR(INDEX(AnimalBreed1[Code],MATCH(F9,AnimalBreed1[Subpractice],0)),"")</f>
        <v/>
      </c>
      <c r="S9" s="490" t="str">
        <f t="shared" si="0"/>
        <v/>
      </c>
    </row>
    <row r="10" spans="1:21" x14ac:dyDescent="0.5">
      <c r="Q10" s="490" t="str">
        <f>IFERROR(INDEX(Seeds1[Code],MATCH(E10,Seeds1[Practice],0)),"")</f>
        <v/>
      </c>
      <c r="R10" s="490" t="str">
        <f>IFERROR(INDEX(AnimalBreed1[Code],MATCH(F10,AnimalBreed1[Subpractice],0)),"")</f>
        <v/>
      </c>
      <c r="S10" s="490" t="str">
        <f t="shared" si="0"/>
        <v/>
      </c>
    </row>
    <row r="11" spans="1:21" x14ac:dyDescent="0.5">
      <c r="Q11" s="490" t="str">
        <f>IFERROR(INDEX(Seeds1[Code],MATCH(E11,Seeds1[Practice],0)),"")</f>
        <v/>
      </c>
      <c r="R11" s="490" t="str">
        <f>IFERROR(INDEX(AnimalBreed1[Code],MATCH(F11,AnimalBreed1[Subpractice],0)),"")</f>
        <v/>
      </c>
      <c r="S11" s="490" t="str">
        <f t="shared" si="0"/>
        <v/>
      </c>
    </row>
    <row r="12" spans="1:21" x14ac:dyDescent="0.5">
      <c r="Q12" s="490" t="str">
        <f>IFERROR(INDEX(Seeds1[Code],MATCH(E12,Seeds1[Practice],0)),"")</f>
        <v/>
      </c>
      <c r="R12" s="490" t="str">
        <f>IFERROR(INDEX(AnimalBreed1[Code],MATCH(F12,AnimalBreed1[Subpractice],0)),"")</f>
        <v/>
      </c>
      <c r="S12" s="490" t="str">
        <f t="shared" si="0"/>
        <v/>
      </c>
    </row>
    <row r="13" spans="1:21" x14ac:dyDescent="0.5">
      <c r="Q13" s="490" t="str">
        <f>IFERROR(INDEX(Seeds1[Code],MATCH(E13,Seeds1[Practice],0)),"")</f>
        <v/>
      </c>
      <c r="R13" s="490" t="str">
        <f>IFERROR(INDEX(AnimalBreed1[Code],MATCH(F13,AnimalBreed1[Subpractice],0)),"")</f>
        <v/>
      </c>
      <c r="S13" s="490" t="str">
        <f t="shared" si="0"/>
        <v/>
      </c>
    </row>
    <row r="14" spans="1:21" x14ac:dyDescent="0.5">
      <c r="Q14" s="490" t="str">
        <f>IFERROR(INDEX(Seeds1[Code],MATCH(E14,Seeds1[Practice],0)),"")</f>
        <v/>
      </c>
      <c r="R14" s="490" t="str">
        <f>IFERROR(INDEX(AnimalBreed1[Code],MATCH(F14,AnimalBreed1[Subpractice],0)),"")</f>
        <v/>
      </c>
      <c r="S14" s="490" t="str">
        <f t="shared" si="0"/>
        <v/>
      </c>
    </row>
    <row r="15" spans="1:21" x14ac:dyDescent="0.5">
      <c r="Q15" s="490" t="str">
        <f>IFERROR(INDEX(Seeds1[Code],MATCH(E15,Seeds1[Practice],0)),"")</f>
        <v/>
      </c>
      <c r="R15" s="490" t="str">
        <f>IFERROR(INDEX(AnimalBreed1[Code],MATCH(F15,AnimalBreed1[Subpractice],0)),"")</f>
        <v/>
      </c>
      <c r="S15" s="490" t="str">
        <f t="shared" si="0"/>
        <v/>
      </c>
    </row>
    <row r="16" spans="1:21" x14ac:dyDescent="0.5">
      <c r="Q16" s="490" t="str">
        <f>IFERROR(INDEX(Seeds1[Code],MATCH(E16,Seeds1[Practice],0)),"")</f>
        <v/>
      </c>
      <c r="R16" s="490" t="str">
        <f>IFERROR(INDEX(AnimalBreed1[Code],MATCH(F16,AnimalBreed1[Subpractice],0)),"")</f>
        <v/>
      </c>
      <c r="S16" s="490" t="str">
        <f t="shared" si="0"/>
        <v/>
      </c>
    </row>
    <row r="17" spans="17:19" x14ac:dyDescent="0.5">
      <c r="Q17" s="490" t="str">
        <f>IFERROR(INDEX(Seeds1[Code],MATCH(E17,Seeds1[Practice],0)),"")</f>
        <v/>
      </c>
      <c r="R17" s="490" t="str">
        <f>IFERROR(INDEX(AnimalBreed1[Code],MATCH(F17,AnimalBreed1[Subpractice],0)),"")</f>
        <v/>
      </c>
      <c r="S17" s="490" t="str">
        <f t="shared" si="0"/>
        <v/>
      </c>
    </row>
    <row r="18" spans="17:19" x14ac:dyDescent="0.5">
      <c r="Q18" s="490" t="str">
        <f>IFERROR(INDEX(Seeds1[Code],MATCH(E18,Seeds1[Practice],0)),"")</f>
        <v/>
      </c>
      <c r="R18" s="490" t="str">
        <f>IFERROR(INDEX(AnimalBreed1[Code],MATCH(F18,AnimalBreed1[Subpractice],0)),"")</f>
        <v/>
      </c>
      <c r="S18" s="490" t="str">
        <f t="shared" si="0"/>
        <v/>
      </c>
    </row>
    <row r="19" spans="17:19" x14ac:dyDescent="0.5">
      <c r="Q19" s="490" t="str">
        <f>IFERROR(INDEX(Seeds1[Code],MATCH(E19,Seeds1[Practice],0)),"")</f>
        <v/>
      </c>
      <c r="R19" s="490" t="str">
        <f>IFERROR(INDEX(AnimalBreed1[Code],MATCH(F19,AnimalBreed1[Subpractice],0)),"")</f>
        <v/>
      </c>
      <c r="S19" s="490" t="str">
        <f t="shared" si="0"/>
        <v/>
      </c>
    </row>
    <row r="20" spans="17:19" x14ac:dyDescent="0.5">
      <c r="Q20" s="490" t="str">
        <f>IFERROR(INDEX(Seeds1[Code],MATCH(E20,Seeds1[Practice],0)),"")</f>
        <v/>
      </c>
      <c r="R20" s="490" t="str">
        <f>IFERROR(INDEX(AnimalBreed1[Code],MATCH(F20,AnimalBreed1[Subpractice],0)),"")</f>
        <v/>
      </c>
      <c r="S20" s="490" t="str">
        <f t="shared" si="0"/>
        <v/>
      </c>
    </row>
    <row r="21" spans="17:19" x14ac:dyDescent="0.5">
      <c r="Q21" s="490" t="str">
        <f>IFERROR(INDEX(Seeds1[Code],MATCH(E21,Seeds1[Practice],0)),"")</f>
        <v/>
      </c>
      <c r="R21" s="490" t="str">
        <f>IFERROR(INDEX(AnimalBreed1[Code],MATCH(F21,AnimalBreed1[Subpractice],0)),"")</f>
        <v/>
      </c>
      <c r="S21" s="490" t="str">
        <f t="shared" si="0"/>
        <v/>
      </c>
    </row>
    <row r="22" spans="17:19" x14ac:dyDescent="0.5">
      <c r="Q22" s="490" t="str">
        <f>IFERROR(INDEX(Seeds1[Code],MATCH(E22,Seeds1[Practice],0)),"")</f>
        <v/>
      </c>
      <c r="R22" s="490" t="str">
        <f>IFERROR(INDEX(AnimalBreed1[Code],MATCH(F22,AnimalBreed1[Subpractice],0)),"")</f>
        <v/>
      </c>
      <c r="S22" s="490" t="str">
        <f t="shared" si="0"/>
        <v/>
      </c>
    </row>
    <row r="23" spans="17:19" x14ac:dyDescent="0.5">
      <c r="Q23" s="490" t="str">
        <f>IFERROR(INDEX(Seeds1[Code],MATCH(E23,Seeds1[Practice],0)),"")</f>
        <v/>
      </c>
      <c r="R23" s="490" t="str">
        <f>IFERROR(INDEX(AnimalBreed1[Code],MATCH(F23,AnimalBreed1[Subpractice],0)),"")</f>
        <v/>
      </c>
      <c r="S23" s="490" t="str">
        <f t="shared" ref="S23:S30" si="1">_xlfn.TEXTJOIN("-",TRUE,Q23:R23)</f>
        <v/>
      </c>
    </row>
    <row r="24" spans="17:19" x14ac:dyDescent="0.5">
      <c r="Q24" s="490" t="str">
        <f>IFERROR(INDEX(Seeds1[Code],MATCH(E24,Seeds1[Practice],0)),"")</f>
        <v/>
      </c>
      <c r="R24" s="490" t="str">
        <f>IFERROR(INDEX(AnimalBreed1[Code],MATCH(F24,AnimalBreed1[Subpractice],0)),"")</f>
        <v/>
      </c>
      <c r="S24" s="490" t="str">
        <f t="shared" si="1"/>
        <v/>
      </c>
    </row>
    <row r="25" spans="17:19" x14ac:dyDescent="0.5">
      <c r="Q25" s="490" t="str">
        <f>IFERROR(INDEX(Seeds1[Code],MATCH(E25,Seeds1[Practice],0)),"")</f>
        <v/>
      </c>
      <c r="R25" s="490" t="str">
        <f>IFERROR(INDEX(AnimalBreed1[Code],MATCH(F25,AnimalBreed1[Subpractice],0)),"")</f>
        <v/>
      </c>
      <c r="S25" s="490" t="str">
        <f t="shared" si="1"/>
        <v/>
      </c>
    </row>
    <row r="26" spans="17:19" x14ac:dyDescent="0.5">
      <c r="Q26" s="490" t="str">
        <f>IFERROR(INDEX(Seeds1[Code],MATCH(E26,Seeds1[Practice],0)),"")</f>
        <v/>
      </c>
      <c r="R26" s="490" t="str">
        <f>IFERROR(INDEX(AnimalBreed1[Code],MATCH(F26,AnimalBreed1[Subpractice],0)),"")</f>
        <v/>
      </c>
      <c r="S26" s="490" t="str">
        <f t="shared" si="1"/>
        <v/>
      </c>
    </row>
    <row r="27" spans="17:19" x14ac:dyDescent="0.5">
      <c r="Q27" s="490" t="str">
        <f>IFERROR(INDEX(Seeds1[Code],MATCH(E27,Seeds1[Practice],0)),"")</f>
        <v/>
      </c>
      <c r="R27" s="490" t="str">
        <f>IFERROR(INDEX(AnimalBreed1[Code],MATCH(F27,AnimalBreed1[Subpractice],0)),"")</f>
        <v/>
      </c>
      <c r="S27" s="490" t="str">
        <f t="shared" si="1"/>
        <v/>
      </c>
    </row>
    <row r="28" spans="17:19" x14ac:dyDescent="0.5">
      <c r="Q28" s="490" t="str">
        <f>IFERROR(INDEX(Seeds1[Code],MATCH(E28,Seeds1[Practice],0)),"")</f>
        <v/>
      </c>
      <c r="R28" s="490" t="str">
        <f>IFERROR(INDEX(AnimalBreed1[Code],MATCH(F28,AnimalBreed1[Subpractice],0)),"")</f>
        <v/>
      </c>
      <c r="S28" s="490" t="str">
        <f t="shared" si="1"/>
        <v/>
      </c>
    </row>
    <row r="29" spans="17:19" x14ac:dyDescent="0.5">
      <c r="Q29" s="490" t="str">
        <f>IFERROR(INDEX(Seeds1[Code],MATCH(E29,Seeds1[Practice],0)),"")</f>
        <v/>
      </c>
      <c r="R29" s="490" t="str">
        <f>IFERROR(INDEX(AnimalBreed1[Code],MATCH(F29,AnimalBreed1[Subpractice],0)),"")</f>
        <v/>
      </c>
      <c r="S29" s="490" t="str">
        <f t="shared" si="1"/>
        <v/>
      </c>
    </row>
    <row r="30" spans="17:19" x14ac:dyDescent="0.5">
      <c r="Q30" s="490" t="str">
        <f>IFERROR(INDEX(Seeds1[Code],MATCH(E30,Seeds1[Practice],0)),"")</f>
        <v/>
      </c>
      <c r="R30" s="490" t="str">
        <f>IFERROR(INDEX(AnimalBreed1[Code],MATCH(F30,AnimalBreed1[Subpractice],0)),"")</f>
        <v/>
      </c>
      <c r="S30" s="490" t="str">
        <f t="shared" si="1"/>
        <v/>
      </c>
    </row>
    <row r="31" spans="17:19" x14ac:dyDescent="0.5">
      <c r="Q31" s="490" t="str">
        <f>IFERROR(INDEX(Seeds1[Code],MATCH(E31,Seeds1[Practice],0)),"")</f>
        <v/>
      </c>
      <c r="R31" s="490" t="str">
        <f>IFERROR(INDEX(AnimalBreed1[Code],MATCH(F31,AnimalBreed1[Subpractice],0)),"")</f>
        <v/>
      </c>
      <c r="S31" s="490" t="str">
        <f t="shared" ref="S31" si="2">_xlfn.TEXTJOIN("-",TRUE,Q31:R31)</f>
        <v/>
      </c>
    </row>
    <row r="32" spans="17:19" x14ac:dyDescent="0.5">
      <c r="S32" s="490" t="str" cm="1">
        <f t="array" ref="S32">IFERROR(_xlfn._xlws.FILTER(Variety!Q29:Q47,Variety!$C$29:$C$47&lt;&gt;""),"")</f>
        <v/>
      </c>
    </row>
    <row r="52" spans="1:2" x14ac:dyDescent="0.5">
      <c r="A52" s="490" t="str" cm="1">
        <f t="array" ref="A52">IFERROR(_xlfn._xlws.FILTER(Variety!P29:P47,Variety!$C$29:$C$47&lt;&gt;""),"")</f>
        <v/>
      </c>
      <c r="B52" s="490" t="str" cm="1">
        <f t="array" ref="B52">IFERROR(_xlfn._xlws.FILTER(Variety!C29:C47,Variety!$C$29:$C$47&lt;&gt;""),"")</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6833D-1563-466E-B79F-E9B104600C4D}">
  <sheetPr codeName="Sheet47"/>
  <dimension ref="A1:HU1157"/>
  <sheetViews>
    <sheetView topLeftCell="EZ1" workbookViewId="0">
      <selection activeCell="FE48" sqref="FE48"/>
    </sheetView>
  </sheetViews>
  <sheetFormatPr defaultColWidth="9" defaultRowHeight="10.35" x14ac:dyDescent="0.35"/>
  <cols>
    <col min="1" max="1" width="17.17578125" style="4" bestFit="1" customWidth="1"/>
    <col min="2" max="8" width="9" style="4"/>
    <col min="9" max="9" width="2.17578125" style="4" customWidth="1"/>
    <col min="10" max="10" width="9" style="4"/>
    <col min="11" max="11" width="2" style="4" customWidth="1"/>
    <col min="12" max="12" width="9" style="4"/>
    <col min="13" max="13" width="3" style="4" customWidth="1"/>
    <col min="14" max="168" width="9" style="4"/>
    <col min="169" max="197" width="9" style="607"/>
    <col min="198" max="16384" width="9" style="4"/>
  </cols>
  <sheetData>
    <row r="1" spans="1:229" x14ac:dyDescent="0.35">
      <c r="A1" s="3" t="s">
        <v>1411</v>
      </c>
      <c r="B1" s="3" t="s">
        <v>1409</v>
      </c>
      <c r="C1" s="3" t="s">
        <v>2492</v>
      </c>
      <c r="D1" s="3" t="s">
        <v>1413</v>
      </c>
      <c r="E1" s="3" t="s">
        <v>2447</v>
      </c>
      <c r="F1" s="3" t="s">
        <v>2465</v>
      </c>
      <c r="G1" s="3" t="s">
        <v>2493</v>
      </c>
      <c r="H1" s="3"/>
      <c r="I1" s="3"/>
      <c r="J1" s="3" t="s">
        <v>2494</v>
      </c>
      <c r="K1" s="3"/>
      <c r="L1" s="3" t="s">
        <v>2495</v>
      </c>
      <c r="N1" s="3" t="s">
        <v>2496</v>
      </c>
      <c r="O1" s="3" t="s">
        <v>2496</v>
      </c>
      <c r="P1" s="3" t="s">
        <v>2496</v>
      </c>
      <c r="Q1" s="3" t="s">
        <v>2496</v>
      </c>
      <c r="R1" s="3" t="s">
        <v>2496</v>
      </c>
      <c r="S1" s="3" t="s">
        <v>2496</v>
      </c>
      <c r="T1" s="3" t="s">
        <v>2496</v>
      </c>
      <c r="U1" s="3" t="s">
        <v>2496</v>
      </c>
      <c r="V1" s="3" t="s">
        <v>2496</v>
      </c>
      <c r="W1" s="3" t="s">
        <v>2496</v>
      </c>
      <c r="X1" s="3" t="s">
        <v>2496</v>
      </c>
      <c r="Y1" s="3" t="s">
        <v>2496</v>
      </c>
      <c r="Z1" s="3" t="s">
        <v>2496</v>
      </c>
      <c r="AA1" s="3" t="s">
        <v>2496</v>
      </c>
      <c r="AB1" s="3" t="s">
        <v>2496</v>
      </c>
      <c r="AC1" s="3" t="s">
        <v>2496</v>
      </c>
      <c r="AD1" s="3" t="s">
        <v>2496</v>
      </c>
      <c r="AE1" s="3" t="s">
        <v>2496</v>
      </c>
      <c r="AF1" s="3" t="s">
        <v>2496</v>
      </c>
      <c r="AG1" s="3" t="s">
        <v>2496</v>
      </c>
      <c r="AH1" s="3" t="s">
        <v>2496</v>
      </c>
      <c r="AI1" s="3" t="s">
        <v>2496</v>
      </c>
      <c r="AJ1" s="3" t="s">
        <v>2496</v>
      </c>
      <c r="AK1" s="3" t="s">
        <v>2496</v>
      </c>
      <c r="AL1" s="3" t="s">
        <v>2496</v>
      </c>
      <c r="AM1" s="3" t="s">
        <v>2496</v>
      </c>
      <c r="AN1" s="3" t="s">
        <v>2496</v>
      </c>
      <c r="AO1" s="3" t="s">
        <v>2496</v>
      </c>
      <c r="AP1" s="3" t="s">
        <v>2496</v>
      </c>
      <c r="AQ1" s="3" t="s">
        <v>2496</v>
      </c>
      <c r="AR1" s="3"/>
      <c r="AS1" s="3" t="s">
        <v>2497</v>
      </c>
      <c r="AT1" s="3" t="s">
        <v>2497</v>
      </c>
      <c r="AU1" s="3" t="s">
        <v>2497</v>
      </c>
      <c r="AV1" s="3" t="s">
        <v>2497</v>
      </c>
      <c r="AW1" s="3" t="s">
        <v>2497</v>
      </c>
      <c r="AX1" s="3" t="s">
        <v>2497</v>
      </c>
      <c r="AY1" s="3" t="s">
        <v>2497</v>
      </c>
      <c r="AZ1" s="3" t="s">
        <v>2497</v>
      </c>
      <c r="BA1" s="3" t="s">
        <v>2497</v>
      </c>
      <c r="BB1" s="3" t="s">
        <v>2497</v>
      </c>
      <c r="BC1" s="3" t="s">
        <v>2497</v>
      </c>
      <c r="BD1" s="3" t="s">
        <v>2497</v>
      </c>
      <c r="BE1" s="3" t="s">
        <v>2497</v>
      </c>
      <c r="BF1" s="3" t="s">
        <v>2497</v>
      </c>
      <c r="BG1" s="3" t="s">
        <v>2497</v>
      </c>
      <c r="BH1" s="3" t="s">
        <v>2497</v>
      </c>
      <c r="BI1" s="3" t="s">
        <v>2497</v>
      </c>
      <c r="BJ1" s="3" t="s">
        <v>2497</v>
      </c>
      <c r="BK1" s="3" t="s">
        <v>2497</v>
      </c>
      <c r="BL1" s="3" t="s">
        <v>2497</v>
      </c>
      <c r="BM1" s="3" t="s">
        <v>2497</v>
      </c>
      <c r="BN1" s="3" t="s">
        <v>2497</v>
      </c>
      <c r="BO1" s="3" t="s">
        <v>2497</v>
      </c>
      <c r="BP1" s="3" t="s">
        <v>2497</v>
      </c>
      <c r="BQ1" s="3" t="s">
        <v>2497</v>
      </c>
      <c r="BR1" s="3" t="s">
        <v>2497</v>
      </c>
      <c r="BS1" s="3" t="s">
        <v>2497</v>
      </c>
      <c r="BT1" s="3" t="s">
        <v>2497</v>
      </c>
      <c r="BU1" s="3" t="s">
        <v>2497</v>
      </c>
      <c r="BV1" s="3" t="s">
        <v>2497</v>
      </c>
      <c r="BW1" s="3"/>
      <c r="BX1" s="3" t="s">
        <v>2498</v>
      </c>
      <c r="BY1" s="3" t="s">
        <v>2498</v>
      </c>
      <c r="BZ1" s="3" t="s">
        <v>2498</v>
      </c>
      <c r="CA1" s="3" t="s">
        <v>2498</v>
      </c>
      <c r="CB1" s="3" t="s">
        <v>2498</v>
      </c>
      <c r="CC1" s="3" t="s">
        <v>2498</v>
      </c>
      <c r="CD1" s="3" t="s">
        <v>2498</v>
      </c>
      <c r="CE1" s="3" t="s">
        <v>2498</v>
      </c>
      <c r="CF1" s="3" t="s">
        <v>2498</v>
      </c>
      <c r="CG1" s="3" t="s">
        <v>2498</v>
      </c>
      <c r="CH1" s="3" t="s">
        <v>2498</v>
      </c>
      <c r="CI1" s="3" t="s">
        <v>2498</v>
      </c>
      <c r="CJ1" s="3" t="s">
        <v>2498</v>
      </c>
      <c r="CK1" s="3" t="s">
        <v>2498</v>
      </c>
      <c r="CL1" s="3" t="s">
        <v>2498</v>
      </c>
      <c r="CM1" s="3" t="s">
        <v>2498</v>
      </c>
      <c r="CN1" s="3" t="s">
        <v>2498</v>
      </c>
      <c r="CO1" s="3" t="s">
        <v>2498</v>
      </c>
      <c r="CP1" s="3" t="s">
        <v>2498</v>
      </c>
      <c r="CQ1" s="3" t="s">
        <v>2498</v>
      </c>
      <c r="CR1" s="3" t="s">
        <v>2498</v>
      </c>
      <c r="CS1" s="3" t="s">
        <v>2498</v>
      </c>
      <c r="CT1" s="3" t="s">
        <v>2498</v>
      </c>
      <c r="CU1" s="3" t="s">
        <v>2498</v>
      </c>
      <c r="CV1" s="3" t="s">
        <v>2498</v>
      </c>
      <c r="CW1" s="3" t="s">
        <v>2498</v>
      </c>
      <c r="CX1" s="3" t="s">
        <v>2498</v>
      </c>
      <c r="CY1" s="3" t="s">
        <v>2498</v>
      </c>
      <c r="CZ1" s="3" t="s">
        <v>2498</v>
      </c>
      <c r="DA1" s="3" t="s">
        <v>2498</v>
      </c>
      <c r="DB1" s="3"/>
      <c r="DC1" s="3" t="s">
        <v>2499</v>
      </c>
      <c r="DD1" s="3" t="s">
        <v>2499</v>
      </c>
      <c r="DE1" s="3" t="s">
        <v>2499</v>
      </c>
      <c r="DF1" s="3" t="s">
        <v>2499</v>
      </c>
      <c r="DG1" s="3" t="s">
        <v>2499</v>
      </c>
      <c r="DH1" s="3" t="s">
        <v>2499</v>
      </c>
      <c r="DI1" s="3" t="s">
        <v>2499</v>
      </c>
      <c r="DJ1" s="3" t="s">
        <v>2499</v>
      </c>
      <c r="DK1" s="3" t="s">
        <v>2499</v>
      </c>
      <c r="DL1" s="3" t="s">
        <v>2499</v>
      </c>
      <c r="DM1" s="3" t="s">
        <v>2499</v>
      </c>
      <c r="DN1" s="3" t="s">
        <v>2499</v>
      </c>
      <c r="DO1" s="3" t="s">
        <v>2499</v>
      </c>
      <c r="DP1" s="3" t="s">
        <v>2499</v>
      </c>
      <c r="DQ1" s="3" t="s">
        <v>2499</v>
      </c>
      <c r="DR1" s="3" t="s">
        <v>2499</v>
      </c>
      <c r="DS1" s="3" t="s">
        <v>2499</v>
      </c>
      <c r="DT1" s="3" t="s">
        <v>2499</v>
      </c>
      <c r="DU1" s="3" t="s">
        <v>2499</v>
      </c>
      <c r="DV1" s="3" t="s">
        <v>2499</v>
      </c>
      <c r="DW1" s="3" t="s">
        <v>2499</v>
      </c>
      <c r="DX1" s="3" t="s">
        <v>2499</v>
      </c>
      <c r="DY1" s="3" t="s">
        <v>2499</v>
      </c>
      <c r="DZ1" s="3" t="s">
        <v>2499</v>
      </c>
      <c r="EA1" s="3" t="s">
        <v>2499</v>
      </c>
      <c r="EB1" s="3" t="s">
        <v>2499</v>
      </c>
      <c r="EC1" s="3" t="s">
        <v>2499</v>
      </c>
      <c r="ED1" s="3" t="s">
        <v>2499</v>
      </c>
      <c r="EE1" s="3" t="s">
        <v>2499</v>
      </c>
      <c r="EF1" s="3" t="s">
        <v>2499</v>
      </c>
      <c r="EG1" s="3"/>
      <c r="EH1" s="3" t="s">
        <v>2500</v>
      </c>
      <c r="EI1" s="3" t="s">
        <v>2500</v>
      </c>
      <c r="EJ1" s="3" t="s">
        <v>2500</v>
      </c>
      <c r="EK1" s="3" t="s">
        <v>2500</v>
      </c>
      <c r="EL1" s="3" t="s">
        <v>2500</v>
      </c>
      <c r="EM1" s="3" t="s">
        <v>2500</v>
      </c>
      <c r="EN1" s="3" t="s">
        <v>2500</v>
      </c>
      <c r="EO1" s="3" t="s">
        <v>2500</v>
      </c>
      <c r="EP1" s="3" t="s">
        <v>2500</v>
      </c>
      <c r="EQ1" s="3" t="s">
        <v>2500</v>
      </c>
      <c r="ER1" s="3" t="s">
        <v>2500</v>
      </c>
      <c r="ES1" s="3" t="s">
        <v>2500</v>
      </c>
      <c r="ET1" s="3" t="s">
        <v>2500</v>
      </c>
      <c r="EU1" s="3" t="s">
        <v>2500</v>
      </c>
      <c r="EV1" s="3" t="s">
        <v>2500</v>
      </c>
      <c r="EW1" s="3" t="s">
        <v>2500</v>
      </c>
      <c r="EX1" s="3" t="s">
        <v>2500</v>
      </c>
      <c r="EY1" s="3" t="s">
        <v>2500</v>
      </c>
      <c r="EZ1" s="3" t="s">
        <v>2500</v>
      </c>
      <c r="FA1" s="3" t="s">
        <v>2500</v>
      </c>
      <c r="FB1" s="3" t="s">
        <v>2500</v>
      </c>
      <c r="FC1" s="3" t="s">
        <v>2500</v>
      </c>
      <c r="FD1" s="3" t="s">
        <v>2500</v>
      </c>
      <c r="FE1" s="3" t="s">
        <v>2500</v>
      </c>
      <c r="FF1" s="3" t="s">
        <v>2500</v>
      </c>
      <c r="FG1" s="3" t="s">
        <v>2500</v>
      </c>
      <c r="FH1" s="3" t="s">
        <v>2500</v>
      </c>
      <c r="FI1" s="3" t="s">
        <v>2500</v>
      </c>
      <c r="FJ1" s="3" t="s">
        <v>2500</v>
      </c>
      <c r="FK1" s="3" t="s">
        <v>2500</v>
      </c>
      <c r="FL1" s="3"/>
      <c r="FM1" s="745" t="s">
        <v>2465</v>
      </c>
      <c r="FN1" s="745" t="s">
        <v>2465</v>
      </c>
      <c r="FO1" s="745" t="s">
        <v>2465</v>
      </c>
      <c r="FP1" s="745" t="s">
        <v>2465</v>
      </c>
      <c r="FQ1" s="745" t="s">
        <v>2465</v>
      </c>
      <c r="FR1" s="745" t="s">
        <v>2465</v>
      </c>
      <c r="FS1" s="745" t="s">
        <v>2465</v>
      </c>
      <c r="FT1" s="745" t="s">
        <v>2465</v>
      </c>
      <c r="FU1" s="745" t="s">
        <v>2465</v>
      </c>
      <c r="FV1" s="745" t="s">
        <v>2465</v>
      </c>
      <c r="FW1" s="745" t="s">
        <v>2465</v>
      </c>
      <c r="FX1" s="745" t="s">
        <v>2465</v>
      </c>
      <c r="FY1" s="745" t="s">
        <v>2465</v>
      </c>
      <c r="FZ1" s="745" t="s">
        <v>2465</v>
      </c>
      <c r="GA1" s="745" t="s">
        <v>2465</v>
      </c>
      <c r="GB1" s="745" t="s">
        <v>2465</v>
      </c>
      <c r="GC1" s="745" t="s">
        <v>2465</v>
      </c>
      <c r="GD1" s="745" t="s">
        <v>2465</v>
      </c>
      <c r="GE1" s="745" t="s">
        <v>2465</v>
      </c>
      <c r="GF1" s="745" t="s">
        <v>2465</v>
      </c>
      <c r="GG1" s="745" t="s">
        <v>2465</v>
      </c>
      <c r="GH1" s="745" t="s">
        <v>2465</v>
      </c>
      <c r="GI1" s="745" t="s">
        <v>2465</v>
      </c>
      <c r="GJ1" s="745" t="s">
        <v>2465</v>
      </c>
      <c r="GK1" s="745" t="s">
        <v>2465</v>
      </c>
      <c r="GL1" s="745" t="s">
        <v>2465</v>
      </c>
      <c r="GM1" s="745" t="s">
        <v>2465</v>
      </c>
      <c r="GN1" s="745" t="s">
        <v>2465</v>
      </c>
      <c r="GO1" s="745" t="s">
        <v>2465</v>
      </c>
      <c r="GP1" s="3" t="s">
        <v>2465</v>
      </c>
      <c r="GQ1" s="3"/>
      <c r="GR1" s="3" t="s">
        <v>2447</v>
      </c>
      <c r="GS1" s="3" t="s">
        <v>2447</v>
      </c>
      <c r="GT1" s="3" t="s">
        <v>2447</v>
      </c>
      <c r="GU1" s="3" t="s">
        <v>2447</v>
      </c>
      <c r="GV1" s="3" t="s">
        <v>2447</v>
      </c>
      <c r="GW1" s="3" t="s">
        <v>2447</v>
      </c>
      <c r="GX1" s="3" t="s">
        <v>2447</v>
      </c>
      <c r="GY1" s="3" t="s">
        <v>2447</v>
      </c>
      <c r="GZ1" s="3" t="s">
        <v>2447</v>
      </c>
      <c r="HA1" s="3" t="s">
        <v>2447</v>
      </c>
      <c r="HB1" s="3" t="s">
        <v>2447</v>
      </c>
      <c r="HC1" s="3" t="s">
        <v>2447</v>
      </c>
      <c r="HD1" s="3" t="s">
        <v>2447</v>
      </c>
      <c r="HE1" s="3" t="s">
        <v>2447</v>
      </c>
      <c r="HF1" s="3" t="s">
        <v>2447</v>
      </c>
      <c r="HG1" s="3" t="s">
        <v>2447</v>
      </c>
      <c r="HH1" s="3" t="s">
        <v>2447</v>
      </c>
      <c r="HI1" s="3" t="s">
        <v>2447</v>
      </c>
      <c r="HJ1" s="3" t="s">
        <v>2447</v>
      </c>
      <c r="HK1" s="3" t="s">
        <v>2447</v>
      </c>
      <c r="HL1" s="3" t="s">
        <v>2447</v>
      </c>
      <c r="HM1" s="3" t="s">
        <v>2447</v>
      </c>
      <c r="HN1" s="3" t="s">
        <v>2447</v>
      </c>
      <c r="HO1" s="3" t="s">
        <v>2447</v>
      </c>
      <c r="HP1" s="3" t="s">
        <v>2447</v>
      </c>
      <c r="HQ1" s="3" t="s">
        <v>2447</v>
      </c>
      <c r="HR1" s="3" t="s">
        <v>2447</v>
      </c>
      <c r="HS1" s="3" t="s">
        <v>2447</v>
      </c>
      <c r="HT1" s="3" t="s">
        <v>2447</v>
      </c>
      <c r="HU1" s="3" t="s">
        <v>2447</v>
      </c>
    </row>
    <row r="2" spans="1:229" x14ac:dyDescent="0.35">
      <c r="A2" s="4" t="s">
        <v>1856</v>
      </c>
      <c r="B2" s="4" t="s">
        <v>1855</v>
      </c>
      <c r="C2" s="4" t="s">
        <v>2501</v>
      </c>
      <c r="J2" s="4" t="s">
        <v>2502</v>
      </c>
      <c r="L2" s="4" t="s">
        <v>2503</v>
      </c>
      <c r="N2" s="4" t="str" cm="1">
        <f t="array" ref="N2:N83">_xlfn._xlws.SORT(_xlfn.UNIQUE(_xlfn._xlws.FILTER(Var.L!$A$2:$A$5000,ISNUMBER(SEARCH(Variety!C$3,Var.L!$A$2:$A$5000)),"Not Found")))</f>
        <v>African Yam Bean</v>
      </c>
      <c r="O2" s="4" t="str" cm="1">
        <f t="array" ref="O2:O83">_xlfn._xlws.SORT(_xlfn.UNIQUE(_xlfn._xlws.FILTER(Var.L!$A$2:$A$5000,ISNUMBER(SEARCH(Variety!D$3,Var.L!$A$2:$A$5000)),"Not Found")))</f>
        <v>African Yam Bean</v>
      </c>
      <c r="P2" s="4" t="str" cm="1">
        <f t="array" ref="P2:P83">_xlfn._xlws.SORT(_xlfn.UNIQUE(_xlfn._xlws.FILTER(Var.L!$A$2:$A$5000,ISNUMBER(SEARCH(Variety!E$3,Var.L!$A$2:$A$5000)),"Not Found")))</f>
        <v>African Yam Bean</v>
      </c>
      <c r="Q2" s="4" t="str" cm="1">
        <f t="array" ref="Q2:Q83">_xlfn._xlws.SORT(_xlfn.UNIQUE(_xlfn._xlws.FILTER(Var.L!$A$2:$A$5000,ISNUMBER(SEARCH(Variety!F$3,Var.L!$A$2:$A$5000)),"Not Found")))</f>
        <v>African Yam Bean</v>
      </c>
      <c r="R2" s="4" t="str" cm="1">
        <f t="array" ref="R2:R83">_xlfn._xlws.SORT(_xlfn.UNIQUE(_xlfn._xlws.FILTER(Var.L!$A$2:$A$5000,ISNUMBER(SEARCH(Variety!G$3,Var.L!$A$2:$A$5000)),"Not Found")))</f>
        <v>African Yam Bean</v>
      </c>
      <c r="S2" s="4" t="str" cm="1">
        <f t="array" ref="S2:S83">_xlfn._xlws.SORT(_xlfn.UNIQUE(_xlfn._xlws.FILTER(Var.L!$A$2:$A$5000,ISNUMBER(SEARCH(Variety!H$3,Var.L!$A$2:$A$5000)),"Not Found")))</f>
        <v>African Yam Bean</v>
      </c>
      <c r="T2" s="4" t="str" cm="1">
        <f t="array" ref="T2:T83">_xlfn._xlws.SORT(_xlfn.UNIQUE(_xlfn._xlws.FILTER(Var.L!$A$2:$A$5000,ISNUMBER(SEARCH(Variety!I$3,Var.L!$A$2:$A$5000)),"Not Found")))</f>
        <v>African Yam Bean</v>
      </c>
      <c r="U2" s="4" t="str" cm="1">
        <f t="array" ref="U2:U83">_xlfn._xlws.SORT(_xlfn.UNIQUE(_xlfn._xlws.FILTER(Var.L!$A$2:$A$5000,ISNUMBER(SEARCH(Variety!J$3,Var.L!$A$2:$A$5000)),"Not Found")))</f>
        <v>African Yam Bean</v>
      </c>
      <c r="V2" s="4" t="str" cm="1">
        <f t="array" ref="V2:V83">_xlfn._xlws.SORT(_xlfn.UNIQUE(_xlfn._xlws.FILTER(Var.L!$A$2:$A$5000,ISNUMBER(SEARCH(Variety!K$3,Var.L!$A$2:$A$5000)),"Not Found")))</f>
        <v>African Yam Bean</v>
      </c>
      <c r="W2" s="4" t="str" cm="1">
        <f t="array" ref="W2:W83">_xlfn._xlws.SORT(_xlfn.UNIQUE(_xlfn._xlws.FILTER(Var.L!$A$2:$A$5000,ISNUMBER(SEARCH(Variety!L$3,Var.L!$A$2:$A$5000)),"Not Found")))</f>
        <v>African Yam Bean</v>
      </c>
      <c r="X2" s="4" t="str" cm="1">
        <f t="array" ref="X2:X83">_xlfn._xlws.SORT(_xlfn.UNIQUE(_xlfn._xlws.FILTER(Var.L!$A$2:$A$5000,ISNUMBER(SEARCH(Variety!M$3,Var.L!$A$2:$A$5000)),"Not Found")))</f>
        <v>African Yam Bean</v>
      </c>
      <c r="Y2" s="4" t="str" cm="1">
        <f t="array" ref="Y2:Y83">_xlfn._xlws.SORT(_xlfn.UNIQUE(_xlfn._xlws.FILTER(Var.L!$A$2:$A$5000,ISNUMBER(SEARCH(Variety!N$3,Var.L!$A$2:$A$5000)),"Not Found")))</f>
        <v>African Yam Bean</v>
      </c>
      <c r="Z2" s="4" t="str" cm="1">
        <f t="array" ref="Z2:Z83">_xlfn._xlws.SORT(_xlfn.UNIQUE(_xlfn._xlws.FILTER(Var.L!$A$2:$A$5000,ISNUMBER(SEARCH(Variety!O$3,Var.L!$A$2:$A$5000)),"Not Found")))</f>
        <v>African Yam Bean</v>
      </c>
      <c r="AA2" s="4" t="str" cm="1">
        <f t="array" ref="AA2:AA83">_xlfn._xlws.SORT(_xlfn.UNIQUE(_xlfn._xlws.FILTER(Var.L!$A$2:$A$5000,ISNUMBER(SEARCH(Variety!P$3,Var.L!$A$2:$A$5000)),"Not Found")))</f>
        <v>African Yam Bean</v>
      </c>
      <c r="AB2" s="4" t="str" cm="1">
        <f t="array" ref="AB2:AB83">_xlfn._xlws.SORT(_xlfn.UNIQUE(_xlfn._xlws.FILTER(Var.L!$A$2:$A$5000,ISNUMBER(SEARCH(Variety!Q$3,Var.L!$A$2:$A$5000)),"Not Found")))</f>
        <v>African Yam Bean</v>
      </c>
      <c r="AC2" s="4" t="str" cm="1">
        <f t="array" ref="AC2:AC83">_xlfn._xlws.SORT(_xlfn.UNIQUE(_xlfn._xlws.FILTER(Var.L!$A$2:$A$5000,ISNUMBER(SEARCH(Variety!R$3,Var.L!$A$2:$A$5000)),"Not Found")))</f>
        <v>African Yam Bean</v>
      </c>
      <c r="AD2" s="4" t="str" cm="1">
        <f t="array" ref="AD2:AD83">_xlfn._xlws.SORT(_xlfn.UNIQUE(_xlfn._xlws.FILTER(Var.L!$A$2:$A$5000,ISNUMBER(SEARCH(Variety!S$3,Var.L!$A$2:$A$5000)),"Not Found")))</f>
        <v>African Yam Bean</v>
      </c>
      <c r="AE2" s="4" t="str" cm="1">
        <f t="array" ref="AE2:AE83">_xlfn._xlws.SORT(_xlfn.UNIQUE(_xlfn._xlws.FILTER(Var.L!$A$2:$A$5000,ISNUMBER(SEARCH(Variety!T$3,Var.L!$A$2:$A$5000)),"Not Found")))</f>
        <v>African Yam Bean</v>
      </c>
      <c r="AF2" s="4" t="str" cm="1">
        <f t="array" ref="AF2:AF83">_xlfn._xlws.SORT(_xlfn.UNIQUE(_xlfn._xlws.FILTER(Var.L!$A$2:$A$5000,ISNUMBER(SEARCH(Variety!U$3,Var.L!$A$2:$A$5000)),"Not Found")))</f>
        <v>African Yam Bean</v>
      </c>
      <c r="AG2" s="4" t="str" cm="1">
        <f t="array" ref="AG2:AG83">_xlfn._xlws.SORT(_xlfn.UNIQUE(_xlfn._xlws.FILTER(Var.L!$A$2:$A$5000,ISNUMBER(SEARCH(Variety!V$3,Var.L!$A$2:$A$5000)),"Not Found")))</f>
        <v>African Yam Bean</v>
      </c>
      <c r="AH2" s="4" t="str" cm="1">
        <f t="array" ref="AH2:AH83">_xlfn._xlws.SORT(_xlfn.UNIQUE(_xlfn._xlws.FILTER(Var.L!$A$2:$A$5000,ISNUMBER(SEARCH(Variety!W$3,Var.L!$A$2:$A$5000)),"Not Found")))</f>
        <v>African Yam Bean</v>
      </c>
      <c r="AI2" s="4" t="str" cm="1">
        <f t="array" ref="AI2:AI83">_xlfn._xlws.SORT(_xlfn.UNIQUE(_xlfn._xlws.FILTER(Var.L!$A$2:$A$5000,ISNUMBER(SEARCH(Variety!X$3,Var.L!$A$2:$A$5000)),"Not Found")))</f>
        <v>African Yam Bean</v>
      </c>
      <c r="AJ2" s="4" t="str" cm="1">
        <f t="array" ref="AJ2:AJ83">_xlfn._xlws.SORT(_xlfn.UNIQUE(_xlfn._xlws.FILTER(Var.L!$A$2:$A$5000,ISNUMBER(SEARCH(Variety!Y$3,Var.L!$A$2:$A$5000)),"Not Found")))</f>
        <v>African Yam Bean</v>
      </c>
      <c r="AK2" s="4" t="str" cm="1">
        <f t="array" ref="AK2:AK83">_xlfn._xlws.SORT(_xlfn.UNIQUE(_xlfn._xlws.FILTER(Var.L!$A$2:$A$5000,ISNUMBER(SEARCH(Variety!Z$3,Var.L!$A$2:$A$5000)),"Not Found")))</f>
        <v>African Yam Bean</v>
      </c>
      <c r="AL2" s="4" t="str" cm="1">
        <f t="array" ref="AL2:AL83">_xlfn._xlws.SORT(_xlfn.UNIQUE(_xlfn._xlws.FILTER(Var.L!$A$2:$A$5000,ISNUMBER(SEARCH(Variety!AA$3,Var.L!$A$2:$A$5000)),"Not Found")))</f>
        <v>African Yam Bean</v>
      </c>
      <c r="AM2" s="4" t="str" cm="1">
        <f t="array" ref="AM2:AM83">_xlfn._xlws.SORT(_xlfn.UNIQUE(_xlfn._xlws.FILTER(Var.L!$A$2:$A$5000,ISNUMBER(SEARCH(Variety!AB$3,Var.L!$A$2:$A$5000)),"Not Found")))</f>
        <v>African Yam Bean</v>
      </c>
      <c r="AN2" s="4" t="str" cm="1">
        <f t="array" ref="AN2:AN83">_xlfn._xlws.SORT(_xlfn.UNIQUE(_xlfn._xlws.FILTER(Var.L!$A$2:$A$5000,ISNUMBER(SEARCH(Variety!AW$3,Var.L!$A$2:$A$5000)),"Not Found")))</f>
        <v>African Yam Bean</v>
      </c>
      <c r="AO2" s="4" t="str" cm="1">
        <f t="array" ref="AO2:AO83">_xlfn._xlws.SORT(_xlfn.UNIQUE(_xlfn._xlws.FILTER(Var.L!$A$2:$A$5000,ISNUMBER(SEARCH(Variety!AX$3,Var.L!$A$2:$A$5000)),"Not Found")))</f>
        <v>African Yam Bean</v>
      </c>
      <c r="AP2" s="4" t="str" cm="1">
        <f t="array" ref="AP2:AP83">_xlfn._xlws.SORT(_xlfn.UNIQUE(_xlfn._xlws.FILTER(Var.L!$A$2:$A$5000,ISNUMBER(SEARCH(Variety!AY$3,Var.L!$A$2:$A$5000)),"Not Found")))</f>
        <v>African Yam Bean</v>
      </c>
      <c r="AQ2" s="4" t="str" cm="1">
        <f t="array" ref="AQ2:AQ83">_xlfn._xlws.SORT(_xlfn.UNIQUE(_xlfn._xlws.FILTER(Var.L!$A$2:$A$5000,ISNUMBER(SEARCH(Variety!AZ$3,Var.L!$A$2:$A$5000)),"Not Found")))</f>
        <v>African Yam Bean</v>
      </c>
      <c r="AS2" s="4" cm="1">
        <f t="array" ref="AS2:AS1015">_xlfn._xlws.SORT(_xlfn.UNIQUE(_xlfn._xlws.FILTER(Var.L!$C$2:$C$5000,ISNUMBER(SEARCH(Variety!C3,Var.L!$A$2:$A$5000)),"Not Found")))</f>
        <v>355</v>
      </c>
      <c r="AT2" s="4" cm="1">
        <f t="array" ref="AT2:AT1015">_xlfn._xlws.SORT(_xlfn.UNIQUE(_xlfn._xlws.FILTER(Var.L!$C$2:$C$5000,ISNUMBER(SEARCH(Variety!D3,Var.L!$A$2:$A$5000)),"Not Found")))</f>
        <v>355</v>
      </c>
      <c r="AU2" s="4" cm="1">
        <f t="array" ref="AU2:AU1015">_xlfn._xlws.SORT(_xlfn.UNIQUE(_xlfn._xlws.FILTER(Var.L!$C$2:$C$5000,ISNUMBER(SEARCH(Variety!E3,Var.L!$A$2:$A$5000)),"Not Found")))</f>
        <v>355</v>
      </c>
      <c r="AV2" s="4" cm="1">
        <f t="array" ref="AV2:AV1015">_xlfn._xlws.SORT(_xlfn.UNIQUE(_xlfn._xlws.FILTER(Var.L!$C$2:$C$5000,ISNUMBER(SEARCH(Variety!F3,Var.L!$A$2:$A$5000)),"Not Found")))</f>
        <v>355</v>
      </c>
      <c r="AW2" s="4" cm="1">
        <f t="array" ref="AW2:AW1015">_xlfn._xlws.SORT(_xlfn.UNIQUE(_xlfn._xlws.FILTER(Var.L!$C$2:$C$5000,ISNUMBER(SEARCH(Variety!G3,Var.L!$A$2:$A$5000)),"Not Found")))</f>
        <v>355</v>
      </c>
      <c r="AX2" s="4" cm="1">
        <f t="array" ref="AX2:AX1015">_xlfn._xlws.SORT(_xlfn.UNIQUE(_xlfn._xlws.FILTER(Var.L!$C$2:$C$5000,ISNUMBER(SEARCH(Variety!H3,Var.L!$A$2:$A$5000)),"Not Found")))</f>
        <v>355</v>
      </c>
      <c r="AY2" s="4" cm="1">
        <f t="array" ref="AY2:AY1015">_xlfn._xlws.SORT(_xlfn.UNIQUE(_xlfn._xlws.FILTER(Var.L!$C$2:$C$5000,ISNUMBER(SEARCH(Variety!I3,Var.L!$A$2:$A$5000)),"Not Found")))</f>
        <v>355</v>
      </c>
      <c r="AZ2" s="4" cm="1">
        <f t="array" ref="AZ2:AZ1015">_xlfn._xlws.SORT(_xlfn.UNIQUE(_xlfn._xlws.FILTER(Var.L!$C$2:$C$5000,ISNUMBER(SEARCH(Variety!J3,Var.L!$A$2:$A$5000)),"Not Found")))</f>
        <v>355</v>
      </c>
      <c r="BA2" s="4" cm="1">
        <f t="array" ref="BA2:BA1015">_xlfn._xlws.SORT(_xlfn.UNIQUE(_xlfn._xlws.FILTER(Var.L!$C$2:$C$5000,ISNUMBER(SEARCH(Variety!K3,Var.L!$A$2:$A$5000)),"Not Found")))</f>
        <v>355</v>
      </c>
      <c r="BB2" s="4" cm="1">
        <f t="array" ref="BB2:BB1015">_xlfn._xlws.SORT(_xlfn.UNIQUE(_xlfn._xlws.FILTER(Var.L!$C$2:$C$5000,ISNUMBER(SEARCH(Variety!L3,Var.L!$A$2:$A$5000)),"Not Found")))</f>
        <v>355</v>
      </c>
      <c r="BC2" s="4" cm="1">
        <f t="array" ref="BC2:BC1015">_xlfn._xlws.SORT(_xlfn.UNIQUE(_xlfn._xlws.FILTER(Var.L!$C$2:$C$5000,ISNUMBER(SEARCH(Variety!M3,Var.L!$A$2:$A$5000)),"Not Found")))</f>
        <v>355</v>
      </c>
      <c r="BD2" s="4" cm="1">
        <f t="array" ref="BD2:BD1015">_xlfn._xlws.SORT(_xlfn.UNIQUE(_xlfn._xlws.FILTER(Var.L!$C$2:$C$5000,ISNUMBER(SEARCH(Variety!N3,Var.L!$A$2:$A$5000)),"Not Found")))</f>
        <v>355</v>
      </c>
      <c r="BE2" s="4" cm="1">
        <f t="array" ref="BE2:BE1015">_xlfn._xlws.SORT(_xlfn.UNIQUE(_xlfn._xlws.FILTER(Var.L!$C$2:$C$5000,ISNUMBER(SEARCH(Variety!O3,Var.L!$A$2:$A$5000)),"Not Found")))</f>
        <v>355</v>
      </c>
      <c r="BF2" s="4" cm="1">
        <f t="array" ref="BF2:BF1015">_xlfn._xlws.SORT(_xlfn.UNIQUE(_xlfn._xlws.FILTER(Var.L!$C$2:$C$5000,ISNUMBER(SEARCH(Variety!P3,Var.L!$A$2:$A$5000)),"Not Found")))</f>
        <v>355</v>
      </c>
      <c r="BG2" s="4" cm="1">
        <f t="array" ref="BG2:BG1015">_xlfn._xlws.SORT(_xlfn.UNIQUE(_xlfn._xlws.FILTER(Var.L!$C$2:$C$5000,ISNUMBER(SEARCH(Variety!Q3,Var.L!$A$2:$A$5000)),"Not Found")))</f>
        <v>355</v>
      </c>
      <c r="BH2" s="4" cm="1">
        <f t="array" ref="BH2:BH1015">_xlfn._xlws.SORT(_xlfn.UNIQUE(_xlfn._xlws.FILTER(Var.L!$C$2:$C$5000,ISNUMBER(SEARCH(Variety!R3,Var.L!$A$2:$A$5000)),"Not Found")))</f>
        <v>355</v>
      </c>
      <c r="BI2" s="4" cm="1">
        <f t="array" ref="BI2:BI1015">_xlfn._xlws.SORT(_xlfn.UNIQUE(_xlfn._xlws.FILTER(Var.L!$C$2:$C$5000,ISNUMBER(SEARCH(Variety!S3,Var.L!$A$2:$A$5000)),"Not Found")))</f>
        <v>355</v>
      </c>
      <c r="BJ2" s="4" cm="1">
        <f t="array" ref="BJ2:BJ1015">_xlfn._xlws.SORT(_xlfn.UNIQUE(_xlfn._xlws.FILTER(Var.L!$C$2:$C$5000,ISNUMBER(SEARCH(Variety!T3,Var.L!$A$2:$A$5000)),"Not Found")))</f>
        <v>355</v>
      </c>
      <c r="BK2" s="4" cm="1">
        <f t="array" ref="BK2:BK1015">_xlfn._xlws.SORT(_xlfn.UNIQUE(_xlfn._xlws.FILTER(Var.L!$C$2:$C$5000,ISNUMBER(SEARCH(Variety!U3,Var.L!$A$2:$A$5000)),"Not Found")))</f>
        <v>355</v>
      </c>
      <c r="BL2" s="4" cm="1">
        <f t="array" ref="BL2:BL1015">_xlfn._xlws.SORT(_xlfn.UNIQUE(_xlfn._xlws.FILTER(Var.L!$C$2:$C$5000,ISNUMBER(SEARCH(Variety!V3,Var.L!$A$2:$A$5000)),"Not Found")))</f>
        <v>355</v>
      </c>
      <c r="BM2" s="4" cm="1">
        <f t="array" ref="BM2:BM1015">_xlfn._xlws.SORT(_xlfn.UNIQUE(_xlfn._xlws.FILTER(Var.L!$C$2:$C$5000,ISNUMBER(SEARCH(Variety!W3,Var.L!$A$2:$A$5000)),"Not Found")))</f>
        <v>355</v>
      </c>
      <c r="BN2" s="4" cm="1">
        <f t="array" ref="BN2:BN1015">_xlfn._xlws.SORT(_xlfn.UNIQUE(_xlfn._xlws.FILTER(Var.L!$C$2:$C$5000,ISNUMBER(SEARCH(Variety!X3,Var.L!$A$2:$A$5000)),"Not Found")))</f>
        <v>355</v>
      </c>
      <c r="BO2" s="4" cm="1">
        <f t="array" ref="BO2:BO1015">_xlfn._xlws.SORT(_xlfn.UNIQUE(_xlfn._xlws.FILTER(Var.L!$C$2:$C$5000,ISNUMBER(SEARCH(Variety!Y3,Var.L!$A$2:$A$5000)),"Not Found")))</f>
        <v>355</v>
      </c>
      <c r="BP2" s="4" cm="1">
        <f t="array" ref="BP2:BP1015">_xlfn._xlws.SORT(_xlfn.UNIQUE(_xlfn._xlws.FILTER(Var.L!$C$2:$C$5000,ISNUMBER(SEARCH(Variety!Z3,Var.L!$A$2:$A$5000)),"Not Found")))</f>
        <v>355</v>
      </c>
      <c r="BQ2" s="4" cm="1">
        <f t="array" ref="BQ2:BQ1015">_xlfn._xlws.SORT(_xlfn.UNIQUE(_xlfn._xlws.FILTER(Var.L!$C$2:$C$5000,ISNUMBER(SEARCH(Variety!AA3,Var.L!$A$2:$A$5000)),"Not Found")))</f>
        <v>355</v>
      </c>
      <c r="BR2" s="4" cm="1">
        <f t="array" ref="BR2:BR1015">_xlfn._xlws.SORT(_xlfn.UNIQUE(_xlfn._xlws.FILTER(Var.L!$C$2:$C$5000,ISNUMBER(SEARCH(Variety!AB3,Var.L!$A$2:$A$5000)),"Not Found")))</f>
        <v>355</v>
      </c>
      <c r="BS2" s="4" cm="1">
        <f t="array" ref="BS2:BS1015">_xlfn._xlws.SORT(_xlfn.UNIQUE(_xlfn._xlws.FILTER(Var.L!$C$2:$C$5000,ISNUMBER(SEARCH(Variety!AW3,Var.L!$A$2:$A$5000)),"Not Found")))</f>
        <v>355</v>
      </c>
      <c r="BT2" s="4" cm="1">
        <f t="array" ref="BT2:BT1015">_xlfn._xlws.SORT(_xlfn.UNIQUE(_xlfn._xlws.FILTER(Var.L!$C$2:$C$5000,ISNUMBER(SEARCH(Variety!AX3,Var.L!$A$2:$A$5000)),"Not Found")))</f>
        <v>355</v>
      </c>
      <c r="BU2" s="4" cm="1">
        <f t="array" ref="BU2:BU1015">_xlfn._xlws.SORT(_xlfn.UNIQUE(_xlfn._xlws.FILTER(Var.L!$C$2:$C$5000,ISNUMBER(SEARCH(Variety!AY3,Var.L!$A$2:$A$5000)),"Not Found")))</f>
        <v>355</v>
      </c>
      <c r="BV2" s="4" cm="1">
        <f t="array" ref="BV2:BV1015">_xlfn._xlws.SORT(_xlfn.UNIQUE(_xlfn._xlws.FILTER(Var.L!$C$2:$C$5000,ISNUMBER(SEARCH(Variety!AZ3,Var.L!$A$2:$A$5000)),"Not Found")))</f>
        <v>355</v>
      </c>
      <c r="BX2" s="4" cm="1">
        <f t="array" ref="BX2:BX1015">_xlfn._xlws.SORT(_xlfn.UNIQUE(_xlfn._xlws.FILTER(Var.L!AS$2:AS$5000,ISNUMBER(SEARCH(Variety!C4,Var.L!AS$2:AS$5000)),"Not Found")))</f>
        <v>0</v>
      </c>
      <c r="BY2" s="4" cm="1">
        <f t="array" ref="BY2:BY1015">_xlfn._xlws.SORT(_xlfn.UNIQUE(_xlfn._xlws.FILTER(Var.L!AT$2:AT$5000,ISNUMBER(SEARCH(Variety!D4,Var.L!AT$2:AT$5000)),"Not Found")))</f>
        <v>0</v>
      </c>
      <c r="BZ2" s="4" cm="1">
        <f t="array" ref="BZ2:BZ1015">_xlfn._xlws.SORT(_xlfn.UNIQUE(_xlfn._xlws.FILTER(Var.L!AU$2:AU$5000,ISNUMBER(SEARCH(Variety!E4,Var.L!AU$2:AU$5000)),"Not Found")))</f>
        <v>0</v>
      </c>
      <c r="CA2" s="4" cm="1">
        <f t="array" ref="CA2:CA1015">_xlfn._xlws.SORT(_xlfn.UNIQUE(_xlfn._xlws.FILTER(Var.L!AV$2:AV$5000,ISNUMBER(SEARCH(Variety!F4,Var.L!AV$2:AV$5000)),"Not Found")))</f>
        <v>0</v>
      </c>
      <c r="CB2" s="4" cm="1">
        <f t="array" ref="CB2:CB1015">_xlfn._xlws.SORT(_xlfn.UNIQUE(_xlfn._xlws.FILTER(Var.L!AW$2:AW$5000,ISNUMBER(SEARCH(Variety!G4,Var.L!AW$2:AW$5000)),"Not Found")))</f>
        <v>0</v>
      </c>
      <c r="CC2" s="4" cm="1">
        <f t="array" ref="CC2:CC1015">_xlfn._xlws.SORT(_xlfn.UNIQUE(_xlfn._xlws.FILTER(Var.L!AX$2:AX$5000,ISNUMBER(SEARCH(Variety!H4,Var.L!AX$2:AX$5000)),"Not Found")))</f>
        <v>0</v>
      </c>
      <c r="CD2" s="4" cm="1">
        <f t="array" ref="CD2:CD1015">_xlfn._xlws.SORT(_xlfn.UNIQUE(_xlfn._xlws.FILTER(Var.L!AY$2:AY$5000,ISNUMBER(SEARCH(Variety!I4,Var.L!AY$2:AY$5000)),"Not Found")))</f>
        <v>0</v>
      </c>
      <c r="CE2" s="4" cm="1">
        <f t="array" ref="CE2:CE1015">_xlfn._xlws.SORT(_xlfn.UNIQUE(_xlfn._xlws.FILTER(Var.L!AZ$2:AZ$5000,ISNUMBER(SEARCH(Variety!J4,Var.L!AZ$2:AZ$5000)),"Not Found")))</f>
        <v>0</v>
      </c>
      <c r="CF2" s="4" cm="1">
        <f t="array" ref="CF2:CF1015">_xlfn._xlws.SORT(_xlfn.UNIQUE(_xlfn._xlws.FILTER(Var.L!BA$2:BA$5000,ISNUMBER(SEARCH(Variety!K4,Var.L!BA$2:BA$5000)),"Not Found")))</f>
        <v>0</v>
      </c>
      <c r="CG2" s="4" cm="1">
        <f t="array" ref="CG2:CG1015">_xlfn._xlws.SORT(_xlfn.UNIQUE(_xlfn._xlws.FILTER(Var.L!BB$2:BB$5000,ISNUMBER(SEARCH(Variety!L4,Var.L!BB$2:BB$5000)),"Not Found")))</f>
        <v>0</v>
      </c>
      <c r="CH2" s="4" cm="1">
        <f t="array" ref="CH2:CH1015">_xlfn._xlws.SORT(_xlfn.UNIQUE(_xlfn._xlws.FILTER(Var.L!BC$2:BC$5000,ISNUMBER(SEARCH(Variety!M4,Var.L!BC$2:BC$5000)),"Not Found")))</f>
        <v>0</v>
      </c>
      <c r="CI2" s="4" cm="1">
        <f t="array" ref="CI2:CI1015">_xlfn._xlws.SORT(_xlfn.UNIQUE(_xlfn._xlws.FILTER(Var.L!BD$2:BD$5000,ISNUMBER(SEARCH(Variety!N4,Var.L!BD$2:BD$5000)),"Not Found")))</f>
        <v>0</v>
      </c>
      <c r="CJ2" s="4" cm="1">
        <f t="array" ref="CJ2:CJ1015">_xlfn._xlws.SORT(_xlfn.UNIQUE(_xlfn._xlws.FILTER(Var.L!BE$2:BE$5000,ISNUMBER(SEARCH(Variety!O4,Var.L!BE$2:BE$5000)),"Not Found")))</f>
        <v>0</v>
      </c>
      <c r="CK2" s="4" cm="1">
        <f t="array" ref="CK2:CK1015">_xlfn._xlws.SORT(_xlfn.UNIQUE(_xlfn._xlws.FILTER(Var.L!BF$2:BF$5000,ISNUMBER(SEARCH(Variety!P4,Var.L!BF$2:BF$5000)),"Not Found")))</f>
        <v>0</v>
      </c>
      <c r="CL2" s="4" cm="1">
        <f t="array" ref="CL2:CL1015">_xlfn._xlws.SORT(_xlfn.UNIQUE(_xlfn._xlws.FILTER(Var.L!BG$2:BG$5000,ISNUMBER(SEARCH(Variety!Q4,Var.L!BG$2:BG$5000)),"Not Found")))</f>
        <v>0</v>
      </c>
      <c r="CM2" s="4" cm="1">
        <f t="array" ref="CM2:CM1015">_xlfn._xlws.SORT(_xlfn.UNIQUE(_xlfn._xlws.FILTER(Var.L!BH$2:BH$5000,ISNUMBER(SEARCH(Variety!R4,Var.L!BH$2:BH$5000)),"Not Found")))</f>
        <v>0</v>
      </c>
      <c r="CN2" s="4" cm="1">
        <f t="array" ref="CN2:CN1015">_xlfn._xlws.SORT(_xlfn.UNIQUE(_xlfn._xlws.FILTER(Var.L!BI$2:BI$5000,ISNUMBER(SEARCH(Variety!S4,Var.L!BI$2:BI$5000)),"Not Found")))</f>
        <v>0</v>
      </c>
      <c r="CO2" s="4" cm="1">
        <f t="array" ref="CO2:CO1015">_xlfn._xlws.SORT(_xlfn.UNIQUE(_xlfn._xlws.FILTER(Var.L!BJ$2:BJ$5000,ISNUMBER(SEARCH(Variety!T4,Var.L!BJ$2:BJ$5000)),"Not Found")))</f>
        <v>0</v>
      </c>
      <c r="CP2" s="4" cm="1">
        <f t="array" ref="CP2:CP1015">_xlfn._xlws.SORT(_xlfn.UNIQUE(_xlfn._xlws.FILTER(Var.L!BK$2:BK$5000,ISNUMBER(SEARCH(Variety!U4,Var.L!BK$2:BK$5000)),"Not Found")))</f>
        <v>0</v>
      </c>
      <c r="CQ2" s="4" cm="1">
        <f t="array" ref="CQ2:CQ1015">_xlfn._xlws.SORT(_xlfn.UNIQUE(_xlfn._xlws.FILTER(Var.L!BL$2:BL$5000,ISNUMBER(SEARCH(Variety!V4,Var.L!BL$2:BL$5000)),"Not Found")))</f>
        <v>0</v>
      </c>
      <c r="CR2" s="4" cm="1">
        <f t="array" ref="CR2:CR1015">_xlfn._xlws.SORT(_xlfn.UNIQUE(_xlfn._xlws.FILTER(Var.L!BM$2:BM$5000,ISNUMBER(SEARCH(Variety!W4,Var.L!BM$2:BM$5000)),"Not Found")))</f>
        <v>0</v>
      </c>
      <c r="CS2" s="4" cm="1">
        <f t="array" ref="CS2:CS1015">_xlfn._xlws.SORT(_xlfn.UNIQUE(_xlfn._xlws.FILTER(Var.L!BN$2:BN$5000,ISNUMBER(SEARCH(Variety!X4,Var.L!BN$2:BN$5000)),"Not Found")))</f>
        <v>0</v>
      </c>
      <c r="CT2" s="4" cm="1">
        <f t="array" ref="CT2:CT1015">_xlfn._xlws.SORT(_xlfn.UNIQUE(_xlfn._xlws.FILTER(Var.L!BO$2:BO$5000,ISNUMBER(SEARCH(Variety!Y4,Var.L!BO$2:BO$5000)),"Not Found")))</f>
        <v>0</v>
      </c>
      <c r="CU2" s="4" cm="1">
        <f t="array" ref="CU2:CU1015">_xlfn._xlws.SORT(_xlfn.UNIQUE(_xlfn._xlws.FILTER(Var.L!BP$2:BP$5000,ISNUMBER(SEARCH(Variety!Z4,Var.L!BP$2:BP$5000)),"Not Found")))</f>
        <v>0</v>
      </c>
      <c r="CV2" s="4" cm="1">
        <f t="array" ref="CV2:CV1015">_xlfn._xlws.SORT(_xlfn.UNIQUE(_xlfn._xlws.FILTER(Var.L!BQ$2:BQ$5000,ISNUMBER(SEARCH(Variety!AA4,Var.L!BQ$2:BQ$5000)),"Not Found")))</f>
        <v>0</v>
      </c>
      <c r="CW2" s="4" cm="1">
        <f t="array" ref="CW2:CW1015">_xlfn._xlws.SORT(_xlfn.UNIQUE(_xlfn._xlws.FILTER(Var.L!BR$2:BR$5000,ISNUMBER(SEARCH(Variety!AB4,Var.L!BR$2:BR$5000)),"Not Found")))</f>
        <v>0</v>
      </c>
      <c r="CX2" s="4" cm="1">
        <f t="array" ref="CX2:CX1015">_xlfn._xlws.SORT(_xlfn.UNIQUE(_xlfn._xlws.FILTER(Var.L!BS$2:BS$5000,ISNUMBER(SEARCH(Variety!AW4,Var.L!BS$2:BS$5000)),"Not Found")))</f>
        <v>0</v>
      </c>
      <c r="CY2" s="4" cm="1">
        <f t="array" ref="CY2:CY1015">_xlfn._xlws.SORT(_xlfn.UNIQUE(_xlfn._xlws.FILTER(Var.L!BT$2:BT$5000,ISNUMBER(SEARCH(Variety!AX4,Var.L!BT$2:BT$5000)),"Not Found")))</f>
        <v>0</v>
      </c>
      <c r="CZ2" s="4" cm="1">
        <f t="array" ref="CZ2:CZ1015">_xlfn._xlws.SORT(_xlfn.UNIQUE(_xlfn._xlws.FILTER(Var.L!BU$2:BU$5000,ISNUMBER(SEARCH(Variety!AY4,Var.L!BU$2:BU$5000)),"Not Found")))</f>
        <v>0</v>
      </c>
      <c r="DA2" s="4" cm="1">
        <f t="array" ref="DA2:DA1015">_xlfn._xlws.SORT(_xlfn.UNIQUE(_xlfn._xlws.FILTER(Var.L!BV$2:BV$5000,ISNUMBER(SEARCH(Variety!AZ4,Var.L!BV$2:BV$5000)),"Not Found")))</f>
        <v>0</v>
      </c>
      <c r="DC2" s="4" t="str" cm="1">
        <f t="array" ref="DC2:DC35">_xlfn._xlws.SORT(_xlfn.UNIQUE(_xlfn._xlws.FILTER(Var.L!$D$2:$D$5000,ISNUMBER(SEARCH(Variety!C3,Var.L!$A$2:$A$5000)),"Not Found")))</f>
        <v>Astragalus cicer</v>
      </c>
      <c r="DD2" s="4" t="str" cm="1">
        <f t="array" ref="DD2:DD35">_xlfn._xlws.SORT(_xlfn.UNIQUE(_xlfn._xlws.FILTER(Var.L!$D$2:$D$5000,ISNUMBER(SEARCH(Variety!D3,Var.L!$A$2:$A$5000)),"Not Found")))</f>
        <v>Astragalus cicer</v>
      </c>
      <c r="DE2" s="4" t="str" cm="1">
        <f t="array" ref="DE2:DE35">_xlfn._xlws.SORT(_xlfn.UNIQUE(_xlfn._xlws.FILTER(Var.L!$D$2:$D$5000,ISNUMBER(SEARCH(Variety!E3,Var.L!$A$2:$A$5000)),"Not Found")))</f>
        <v>Astragalus cicer</v>
      </c>
      <c r="DF2" s="4" t="str" cm="1">
        <f t="array" ref="DF2:DF35">_xlfn._xlws.SORT(_xlfn.UNIQUE(_xlfn._xlws.FILTER(Var.L!$D$2:$D$5000,ISNUMBER(SEARCH(Variety!F3,Var.L!$A$2:$A$5000)),"Not Found")))</f>
        <v>Astragalus cicer</v>
      </c>
      <c r="DG2" s="4" t="str" cm="1">
        <f t="array" ref="DG2:DG35">_xlfn._xlws.SORT(_xlfn.UNIQUE(_xlfn._xlws.FILTER(Var.L!$D$2:$D$5000,ISNUMBER(SEARCH(Variety!G3,Var.L!$A$2:$A$5000)),"Not Found")))</f>
        <v>Astragalus cicer</v>
      </c>
      <c r="DH2" s="4" t="str" cm="1">
        <f t="array" ref="DH2:DH35">_xlfn._xlws.SORT(_xlfn.UNIQUE(_xlfn._xlws.FILTER(Var.L!$D$2:$D$5000,ISNUMBER(SEARCH(Variety!H3,Var.L!$A$2:$A$5000)),"Not Found")))</f>
        <v>Astragalus cicer</v>
      </c>
      <c r="DI2" s="4" t="str" cm="1">
        <f t="array" ref="DI2:DI35">_xlfn._xlws.SORT(_xlfn.UNIQUE(_xlfn._xlws.FILTER(Var.L!$D$2:$D$5000,ISNUMBER(SEARCH(Variety!I3,Var.L!$A$2:$A$5000)),"Not Found")))</f>
        <v>Astragalus cicer</v>
      </c>
      <c r="DJ2" s="4" t="str" cm="1">
        <f t="array" ref="DJ2:DJ35">_xlfn._xlws.SORT(_xlfn.UNIQUE(_xlfn._xlws.FILTER(Var.L!$D$2:$D$5000,ISNUMBER(SEARCH(Variety!J3,Var.L!$A$2:$A$5000)),"Not Found")))</f>
        <v>Astragalus cicer</v>
      </c>
      <c r="DK2" s="4" t="str" cm="1">
        <f t="array" ref="DK2:DK35">_xlfn._xlws.SORT(_xlfn.UNIQUE(_xlfn._xlws.FILTER(Var.L!$D$2:$D$5000,ISNUMBER(SEARCH(Variety!K3,Var.L!$A$2:$A$5000)),"Not Found")))</f>
        <v>Astragalus cicer</v>
      </c>
      <c r="DL2" s="4" t="str" cm="1">
        <f t="array" ref="DL2:DL35">_xlfn._xlws.SORT(_xlfn.UNIQUE(_xlfn._xlws.FILTER(Var.L!$D$2:$D$5000,ISNUMBER(SEARCH(Variety!L3,Var.L!$A$2:$A$5000)),"Not Found")))</f>
        <v>Astragalus cicer</v>
      </c>
      <c r="DM2" s="4" t="str" cm="1">
        <f t="array" ref="DM2:DM35">_xlfn._xlws.SORT(_xlfn.UNIQUE(_xlfn._xlws.FILTER(Var.L!$D$2:$D$5000,ISNUMBER(SEARCH(Variety!M3,Var.L!$A$2:$A$5000)),"Not Found")))</f>
        <v>Astragalus cicer</v>
      </c>
      <c r="DN2" s="4" t="str" cm="1">
        <f t="array" ref="DN2:DN35">_xlfn._xlws.SORT(_xlfn.UNIQUE(_xlfn._xlws.FILTER(Var.L!$D$2:$D$5000,ISNUMBER(SEARCH(Variety!N3,Var.L!$A$2:$A$5000)),"Not Found")))</f>
        <v>Astragalus cicer</v>
      </c>
      <c r="DO2" s="4" t="str" cm="1">
        <f t="array" ref="DO2:DO35">_xlfn._xlws.SORT(_xlfn.UNIQUE(_xlfn._xlws.FILTER(Var.L!$D$2:$D$5000,ISNUMBER(SEARCH(Variety!O3,Var.L!$A$2:$A$5000)),"Not Found")))</f>
        <v>Astragalus cicer</v>
      </c>
      <c r="DP2" s="4" t="str" cm="1">
        <f t="array" ref="DP2:DP35">_xlfn._xlws.SORT(_xlfn.UNIQUE(_xlfn._xlws.FILTER(Var.L!$D$2:$D$5000,ISNUMBER(SEARCH(Variety!P3,Var.L!$A$2:$A$5000)),"Not Found")))</f>
        <v>Astragalus cicer</v>
      </c>
      <c r="DQ2" s="4" t="str" cm="1">
        <f t="array" ref="DQ2:DQ35">_xlfn._xlws.SORT(_xlfn.UNIQUE(_xlfn._xlws.FILTER(Var.L!$D$2:$D$5000,ISNUMBER(SEARCH(Variety!Q3,Var.L!$A$2:$A$5000)),"Not Found")))</f>
        <v>Astragalus cicer</v>
      </c>
      <c r="DR2" s="4" t="str" cm="1">
        <f t="array" ref="DR2:DR35">_xlfn._xlws.SORT(_xlfn.UNIQUE(_xlfn._xlws.FILTER(Var.L!$D$2:$D$5000,ISNUMBER(SEARCH(Variety!R3,Var.L!$A$2:$A$5000)),"Not Found")))</f>
        <v>Astragalus cicer</v>
      </c>
      <c r="DS2" s="4" t="str" cm="1">
        <f t="array" ref="DS2:DS35">_xlfn._xlws.SORT(_xlfn.UNIQUE(_xlfn._xlws.FILTER(Var.L!$D$2:$D$5000,ISNUMBER(SEARCH(Variety!S3,Var.L!$A$2:$A$5000)),"Not Found")))</f>
        <v>Astragalus cicer</v>
      </c>
      <c r="DT2" s="4" t="str" cm="1">
        <f t="array" ref="DT2:DT35">_xlfn._xlws.SORT(_xlfn.UNIQUE(_xlfn._xlws.FILTER(Var.L!$D$2:$D$5000,ISNUMBER(SEARCH(Variety!T3,Var.L!$A$2:$A$5000)),"Not Found")))</f>
        <v>Astragalus cicer</v>
      </c>
      <c r="DU2" s="4" t="str" cm="1">
        <f t="array" ref="DU2:DU35">_xlfn._xlws.SORT(_xlfn.UNIQUE(_xlfn._xlws.FILTER(Var.L!$D$2:$D$5000,ISNUMBER(SEARCH(Variety!U3,Var.L!$A$2:$A$5000)),"Not Found")))</f>
        <v>Astragalus cicer</v>
      </c>
      <c r="DV2" s="4" t="str" cm="1">
        <f t="array" ref="DV2:DV35">_xlfn._xlws.SORT(_xlfn.UNIQUE(_xlfn._xlws.FILTER(Var.L!$D$2:$D$5000,ISNUMBER(SEARCH(Variety!V3,Var.L!$A$2:$A$5000)),"Not Found")))</f>
        <v>Astragalus cicer</v>
      </c>
      <c r="DW2" s="4" t="str" cm="1">
        <f t="array" ref="DW2:DW35">_xlfn._xlws.SORT(_xlfn.UNIQUE(_xlfn._xlws.FILTER(Var.L!$D$2:$D$5000,ISNUMBER(SEARCH(Variety!W3,Var.L!$A$2:$A$5000)),"Not Found")))</f>
        <v>Astragalus cicer</v>
      </c>
      <c r="DX2" s="4" t="str" cm="1">
        <f t="array" ref="DX2:DX35">_xlfn._xlws.SORT(_xlfn.UNIQUE(_xlfn._xlws.FILTER(Var.L!$D$2:$D$5000,ISNUMBER(SEARCH(Variety!X3,Var.L!$A$2:$A$5000)),"Not Found")))</f>
        <v>Astragalus cicer</v>
      </c>
      <c r="DY2" s="4" t="str" cm="1">
        <f t="array" ref="DY2:DY35">_xlfn._xlws.SORT(_xlfn.UNIQUE(_xlfn._xlws.FILTER(Var.L!$D$2:$D$5000,ISNUMBER(SEARCH(Variety!Y3,Var.L!$A$2:$A$5000)),"Not Found")))</f>
        <v>Astragalus cicer</v>
      </c>
      <c r="DZ2" s="4" t="str" cm="1">
        <f t="array" ref="DZ2:DZ35">_xlfn._xlws.SORT(_xlfn.UNIQUE(_xlfn._xlws.FILTER(Var.L!$D$2:$D$5000,ISNUMBER(SEARCH(Variety!Z3,Var.L!$A$2:$A$5000)),"Not Found")))</f>
        <v>Astragalus cicer</v>
      </c>
      <c r="EA2" s="4" t="str" cm="1">
        <f t="array" ref="EA2:EA35">_xlfn._xlws.SORT(_xlfn.UNIQUE(_xlfn._xlws.FILTER(Var.L!$D$2:$D$5000,ISNUMBER(SEARCH(Variety!AA3,Var.L!$A$2:$A$5000)),"Not Found")))</f>
        <v>Astragalus cicer</v>
      </c>
      <c r="EB2" s="4" t="str" cm="1">
        <f t="array" ref="EB2:EB35">_xlfn._xlws.SORT(_xlfn.UNIQUE(_xlfn._xlws.FILTER(Var.L!$D$2:$D$5000,ISNUMBER(SEARCH(Variety!AB3,Var.L!$A$2:$A$5000)),"Not Found")))</f>
        <v>Astragalus cicer</v>
      </c>
      <c r="EC2" s="4" t="str" cm="1">
        <f t="array" ref="EC2:EC35">_xlfn._xlws.SORT(_xlfn.UNIQUE(_xlfn._xlws.FILTER(Var.L!$D$2:$D$5000,ISNUMBER(SEARCH(Variety!AW3,Var.L!$A$2:$A$5000)),"Not Found")))</f>
        <v>Astragalus cicer</v>
      </c>
      <c r="ED2" s="4" t="str" cm="1">
        <f t="array" ref="ED2:ED35">_xlfn._xlws.SORT(_xlfn.UNIQUE(_xlfn._xlws.FILTER(Var.L!$D$2:$D$5000,ISNUMBER(SEARCH(Variety!AX3,Var.L!$A$2:$A$5000)),"Not Found")))</f>
        <v>Astragalus cicer</v>
      </c>
      <c r="EE2" s="4" t="str" cm="1">
        <f t="array" ref="EE2:EE35">_xlfn._xlws.SORT(_xlfn.UNIQUE(_xlfn._xlws.FILTER(Var.L!$D$2:$D$5000,ISNUMBER(SEARCH(Variety!AY3,Var.L!$A$2:$A$5000)),"Not Found")))</f>
        <v>Astragalus cicer</v>
      </c>
      <c r="EF2" s="4" t="str" cm="1">
        <f t="array" ref="EF2:EF35">_xlfn._xlws.SORT(_xlfn.UNIQUE(_xlfn._xlws.FILTER(Var.L!$D$2:$D$5000,ISNUMBER(SEARCH(Variety!AZ3,Var.L!$A$2:$A$5000)),"Not Found")))</f>
        <v>Astragalus cicer</v>
      </c>
      <c r="EH2" s="4" cm="1">
        <f t="array" ref="EH2:EH35">IFERROR(_xlfn._xlws.SORT(_xlfn.UNIQUE(_xlfn._xlws.FILTER(Var.L!DC$2:DC$5000,ISNUMBER(SEARCH(Variety!C5,Var.L!DC$2:DC$5000))))),"Not Found")</f>
        <v>0</v>
      </c>
      <c r="EI2" s="4" cm="1">
        <f t="array" ref="EI2:EI35">IFERROR(_xlfn._xlws.SORT(_xlfn.UNIQUE(_xlfn._xlws.FILTER(Var.L!DD$2:DD$5000,ISNUMBER(SEARCH(Variety!D5,Var.L!DD$2:DD$5000))))),"Not Found")</f>
        <v>0</v>
      </c>
      <c r="EJ2" s="4" cm="1">
        <f t="array" ref="EJ2:EJ35">IFERROR(_xlfn._xlws.SORT(_xlfn.UNIQUE(_xlfn._xlws.FILTER(Var.L!DE$2:DE$5000,ISNUMBER(SEARCH(Variety!E5,Var.L!DE$2:DE$5000))))),"Not Found")</f>
        <v>0</v>
      </c>
      <c r="EK2" s="4" cm="1">
        <f t="array" ref="EK2:EK35">IFERROR(_xlfn._xlws.SORT(_xlfn.UNIQUE(_xlfn._xlws.FILTER(Var.L!DF$2:DF$5000,ISNUMBER(SEARCH(Variety!F5,Var.L!DF$2:DF$5000))))),"Not Found")</f>
        <v>0</v>
      </c>
      <c r="EL2" s="4" cm="1">
        <f t="array" ref="EL2:EL35">IFERROR(_xlfn._xlws.SORT(_xlfn.UNIQUE(_xlfn._xlws.FILTER(Var.L!DG$2:DG$5000,ISNUMBER(SEARCH(Variety!G5,Var.L!DG$2:DG$5000))))),"Not Found")</f>
        <v>0</v>
      </c>
      <c r="EM2" s="4" cm="1">
        <f t="array" ref="EM2:EM35">IFERROR(_xlfn._xlws.SORT(_xlfn.UNIQUE(_xlfn._xlws.FILTER(Var.L!DH$2:DH$5000,ISNUMBER(SEARCH(Variety!H5,Var.L!DH$2:DH$5000))))),"Not Found")</f>
        <v>0</v>
      </c>
      <c r="EN2" s="4" cm="1">
        <f t="array" ref="EN2:EN35">IFERROR(_xlfn._xlws.SORT(_xlfn.UNIQUE(_xlfn._xlws.FILTER(Var.L!DI$2:DI$5000,ISNUMBER(SEARCH(Variety!I5,Var.L!DI$2:DI$5000))))),"Not Found")</f>
        <v>0</v>
      </c>
      <c r="EO2" s="4" cm="1">
        <f t="array" ref="EO2:EO35">IFERROR(_xlfn._xlws.SORT(_xlfn.UNIQUE(_xlfn._xlws.FILTER(Var.L!DJ$2:DJ$5000,ISNUMBER(SEARCH(Variety!J5,Var.L!DJ$2:DJ$5000))))),"Not Found")</f>
        <v>0</v>
      </c>
      <c r="EP2" s="4" cm="1">
        <f t="array" ref="EP2:EP35">IFERROR(_xlfn._xlws.SORT(_xlfn.UNIQUE(_xlfn._xlws.FILTER(Var.L!DK$2:DK$5000,ISNUMBER(SEARCH(Variety!K5,Var.L!DK$2:DK$5000))))),"Not Found")</f>
        <v>0</v>
      </c>
      <c r="EQ2" s="4" cm="1">
        <f t="array" ref="EQ2:EQ35">IFERROR(_xlfn._xlws.SORT(_xlfn.UNIQUE(_xlfn._xlws.FILTER(Var.L!DL$2:DL$5000,ISNUMBER(SEARCH(Variety!L5,Var.L!DL$2:DL$5000))))),"Not Found")</f>
        <v>0</v>
      </c>
      <c r="ER2" s="4" cm="1">
        <f t="array" ref="ER2:ER35">IFERROR(_xlfn._xlws.SORT(_xlfn.UNIQUE(_xlfn._xlws.FILTER(Var.L!DM$2:DM$5000,ISNUMBER(SEARCH(Variety!M5,Var.L!DM$2:DM$5000))))),"Not Found")</f>
        <v>0</v>
      </c>
      <c r="ES2" s="4" cm="1">
        <f t="array" ref="ES2:ES35">IFERROR(_xlfn._xlws.SORT(_xlfn.UNIQUE(_xlfn._xlws.FILTER(Var.L!DN$2:DN$5000,ISNUMBER(SEARCH(Variety!N5,Var.L!DN$2:DN$5000))))),"Not Found")</f>
        <v>0</v>
      </c>
      <c r="ET2" s="4" cm="1">
        <f t="array" ref="ET2:ET35">IFERROR(_xlfn._xlws.SORT(_xlfn.UNIQUE(_xlfn._xlws.FILTER(Var.L!DO$2:DO$5000,ISNUMBER(SEARCH(Variety!O5,Var.L!DO$2:DO$5000))))),"Not Found")</f>
        <v>0</v>
      </c>
      <c r="EU2" s="4" cm="1">
        <f t="array" ref="EU2:EU35">IFERROR(_xlfn._xlws.SORT(_xlfn.UNIQUE(_xlfn._xlws.FILTER(Var.L!DP$2:DP$5000,ISNUMBER(SEARCH(Variety!P5,Var.L!DP$2:DP$5000))))),"Not Found")</f>
        <v>0</v>
      </c>
      <c r="EV2" s="4" cm="1">
        <f t="array" ref="EV2:EV35">IFERROR(_xlfn._xlws.SORT(_xlfn.UNIQUE(_xlfn._xlws.FILTER(Var.L!DQ$2:DQ$5000,ISNUMBER(SEARCH(Variety!Q5,Var.L!DQ$2:DQ$5000))))),"Not Found")</f>
        <v>0</v>
      </c>
      <c r="EW2" s="4" cm="1">
        <f t="array" ref="EW2:EW35">IFERROR(_xlfn._xlws.SORT(_xlfn.UNIQUE(_xlfn._xlws.FILTER(Var.L!DR$2:DR$5000,ISNUMBER(SEARCH(Variety!R5,Var.L!DR$2:DR$5000))))),"Not Found")</f>
        <v>0</v>
      </c>
      <c r="EX2" s="4" cm="1">
        <f t="array" ref="EX2:EX35">IFERROR(_xlfn._xlws.SORT(_xlfn.UNIQUE(_xlfn._xlws.FILTER(Var.L!DS$2:DS$5000,ISNUMBER(SEARCH(Variety!S5,Var.L!DS$2:DS$5000))))),"Not Found")</f>
        <v>0</v>
      </c>
      <c r="EY2" s="4" cm="1">
        <f t="array" ref="EY2:EY35">IFERROR(_xlfn._xlws.SORT(_xlfn.UNIQUE(_xlfn._xlws.FILTER(Var.L!DT$2:DT$5000,ISNUMBER(SEARCH(Variety!T5,Var.L!DT$2:DT$5000))))),"Not Found")</f>
        <v>0</v>
      </c>
      <c r="EZ2" s="4" cm="1">
        <f t="array" ref="EZ2:EZ35">IFERROR(_xlfn._xlws.SORT(_xlfn.UNIQUE(_xlfn._xlws.FILTER(Var.L!DU$2:DU$5000,ISNUMBER(SEARCH(Variety!U5,Var.L!DU$2:DU$5000))))),"Not Found")</f>
        <v>0</v>
      </c>
      <c r="FA2" s="4" cm="1">
        <f t="array" ref="FA2:FA35">IFERROR(_xlfn._xlws.SORT(_xlfn.UNIQUE(_xlfn._xlws.FILTER(Var.L!DV$2:DV$5000,ISNUMBER(SEARCH(Variety!V5,Var.L!DV$2:DV$5000))))),"Not Found")</f>
        <v>0</v>
      </c>
      <c r="FB2" s="4" cm="1">
        <f t="array" ref="FB2:FB35">IFERROR(_xlfn._xlws.SORT(_xlfn.UNIQUE(_xlfn._xlws.FILTER(Var.L!DW$2:DW$5000,ISNUMBER(SEARCH(Variety!W5,Var.L!DW$2:DW$5000))))),"Not Found")</f>
        <v>0</v>
      </c>
      <c r="FC2" s="4" cm="1">
        <f t="array" ref="FC2:FC35">IFERROR(_xlfn._xlws.SORT(_xlfn.UNIQUE(_xlfn._xlws.FILTER(Var.L!DX$2:DX$5000,ISNUMBER(SEARCH(Variety!X5,Var.L!DX$2:DX$5000))))),"Not Found")</f>
        <v>0</v>
      </c>
      <c r="FD2" s="4" cm="1">
        <f t="array" ref="FD2:FD35">IFERROR(_xlfn._xlws.SORT(_xlfn.UNIQUE(_xlfn._xlws.FILTER(Var.L!DY$2:DY$5000,ISNUMBER(SEARCH(Variety!Y5,Var.L!DY$2:DY$5000))))),"Not Found")</f>
        <v>0</v>
      </c>
      <c r="FE2" s="4" cm="1">
        <f t="array" ref="FE2:FE35">IFERROR(_xlfn._xlws.SORT(_xlfn.UNIQUE(_xlfn._xlws.FILTER(Var.L!DZ$2:DZ$5000,ISNUMBER(SEARCH(Variety!Z5,Var.L!DZ$2:DZ$5000))))),"Not Found")</f>
        <v>0</v>
      </c>
      <c r="FF2" s="4" cm="1">
        <f t="array" ref="FF2:FF35">IFERROR(_xlfn._xlws.SORT(_xlfn.UNIQUE(_xlfn._xlws.FILTER(Var.L!EA$2:EA$5000,ISNUMBER(SEARCH(Variety!AA5,Var.L!EA$2:EA$5000))))),"Not Found")</f>
        <v>0</v>
      </c>
      <c r="FG2" s="4" cm="1">
        <f t="array" ref="FG2:FG35">IFERROR(_xlfn._xlws.SORT(_xlfn.UNIQUE(_xlfn._xlws.FILTER(Var.L!EB$2:EB$5000,ISNUMBER(SEARCH(Variety!AB5,Var.L!EB$2:EB$5000))))),"Not Found")</f>
        <v>0</v>
      </c>
      <c r="FH2" s="4" cm="1">
        <f t="array" ref="FH2:FH35">IFERROR(_xlfn._xlws.SORT(_xlfn.UNIQUE(_xlfn._xlws.FILTER(Var.L!EC$2:EC$5000,ISNUMBER(SEARCH(Variety!AW5,Var.L!EC$2:EC$5000))))),"Not Found")</f>
        <v>0</v>
      </c>
      <c r="FI2" s="4" cm="1">
        <f t="array" ref="FI2:FI35">IFERROR(_xlfn._xlws.SORT(_xlfn.UNIQUE(_xlfn._xlws.FILTER(Var.L!ED$2:ED$5000,ISNUMBER(SEARCH(Variety!AX5,Var.L!ED$2:ED$5000))))),"Not Found")</f>
        <v>0</v>
      </c>
      <c r="FJ2" s="4" cm="1">
        <f t="array" ref="FJ2:FJ35">IFERROR(_xlfn._xlws.SORT(_xlfn.UNIQUE(_xlfn._xlws.FILTER(Var.L!EE$2:EE$5000,ISNUMBER(SEARCH(Variety!AY5,Var.L!EE$2:EE$5000))))),"Not Found")</f>
        <v>0</v>
      </c>
      <c r="FK2" s="4" cm="1">
        <f t="array" ref="FK2:FK35">IFERROR(_xlfn._xlws.SORT(_xlfn.UNIQUE(_xlfn._xlws.FILTER(Var.L!EF$2:EF$5000,ISNUMBER(SEARCH(Variety!AZ5,Var.L!EF$2:EF$5000))))),"Not Found")</f>
        <v>0</v>
      </c>
      <c r="FM2" s="607" t="str" cm="1">
        <f t="array" ref="FM2:FM7">IFERROR(_xlfn._xlws.SORT(_xlfn.UNIQUE(_xlfn._xlws.FILTER(Var.L!$F$2:$F$5000,(Var.L!$F$2:$F$5000&lt;&gt;"")*ISNUMBER(SEARCH(Variety!C4,Var.L!$C$2:$C$5000))*ISNUMBER(SEARCH(Variety!C5,Var.L!$A$2:$A$5000))))),"")</f>
        <v>Composite</v>
      </c>
      <c r="FN2" s="607" t="str" cm="1">
        <f t="array" ref="FN2:FN7">IFERROR(_xlfn._xlws.SORT(_xlfn.UNIQUE(_xlfn._xlws.FILTER(Var.L!$F$2:$F$5000,(Var.L!$F$2:$F$5000&lt;&gt;"")*ISNUMBER(SEARCH(Variety!D4,Var.L!$C$2:$C$5000))*ISNUMBER(SEARCH(Variety!D5,Var.L!$A$2:$A$5000))))),"")</f>
        <v>Composite</v>
      </c>
      <c r="FO2" s="607" t="str" cm="1">
        <f t="array" ref="FO2:FO7">IFERROR(_xlfn._xlws.SORT(_xlfn.UNIQUE(_xlfn._xlws.FILTER(Var.L!$F$2:$F$5000,(Var.L!$F$2:$F$5000&lt;&gt;"")*ISNUMBER(SEARCH(Variety!E4,Var.L!$C$2:$C$5000))*ISNUMBER(SEARCH(Variety!E5,Var.L!$A$2:$A$5000))))),"")</f>
        <v>Composite</v>
      </c>
      <c r="FP2" s="607" t="str" cm="1">
        <f t="array" ref="FP2:FP7">IFERROR(_xlfn._xlws.SORT(_xlfn.UNIQUE(_xlfn._xlws.FILTER(Var.L!$F$2:$F$5000,(Var.L!$F$2:$F$5000&lt;&gt;"")*ISNUMBER(SEARCH(Variety!F4,Var.L!$C$2:$C$5000))*ISNUMBER(SEARCH(Variety!F5,Var.L!$A$2:$A$5000))))),"")</f>
        <v>Composite</v>
      </c>
      <c r="FQ2" s="607" t="str" cm="1">
        <f t="array" ref="FQ2:FQ7">IFERROR(_xlfn._xlws.SORT(_xlfn.UNIQUE(_xlfn._xlws.FILTER(Var.L!$F$2:$F$5000,(Var.L!$F$2:$F$5000&lt;&gt;"")*ISNUMBER(SEARCH(Variety!G4,Var.L!$C$2:$C$5000))*ISNUMBER(SEARCH(Variety!G5,Var.L!$A$2:$A$5000))))),"")</f>
        <v>Composite</v>
      </c>
      <c r="FR2" s="607" t="str" cm="1">
        <f t="array" ref="FR2:FR7">IFERROR(_xlfn._xlws.SORT(_xlfn.UNIQUE(_xlfn._xlws.FILTER(Var.L!$F$2:$F$5000,(Var.L!$F$2:$F$5000&lt;&gt;"")*ISNUMBER(SEARCH(Variety!H4,Var.L!$C$2:$C$5000))*ISNUMBER(SEARCH(Variety!H5,Var.L!$A$2:$A$5000))))),"")</f>
        <v>Composite</v>
      </c>
      <c r="FS2" s="607" t="str" cm="1">
        <f t="array" ref="FS2:FS7">IFERROR(_xlfn._xlws.SORT(_xlfn.UNIQUE(_xlfn._xlws.FILTER(Var.L!$F$2:$F$5000,(Var.L!$F$2:$F$5000&lt;&gt;"")*ISNUMBER(SEARCH(Variety!I4,Var.L!$C$2:$C$5000))*ISNUMBER(SEARCH(Variety!I5,Var.L!$A$2:$A$5000))))),"")</f>
        <v>Composite</v>
      </c>
      <c r="FT2" s="607" t="str" cm="1">
        <f t="array" ref="FT2:FT7">IFERROR(_xlfn._xlws.SORT(_xlfn.UNIQUE(_xlfn._xlws.FILTER(Var.L!$F$2:$F$5000,(Var.L!$F$2:$F$5000&lt;&gt;"")*ISNUMBER(SEARCH(Variety!J4,Var.L!$C$2:$C$5000))*ISNUMBER(SEARCH(Variety!J5,Var.L!$A$2:$A$5000))))),"")</f>
        <v>Composite</v>
      </c>
      <c r="FU2" s="607" t="str" cm="1">
        <f t="array" ref="FU2:FU7">IFERROR(_xlfn._xlws.SORT(_xlfn.UNIQUE(_xlfn._xlws.FILTER(Var.L!$F$2:$F$5000,(Var.L!$F$2:$F$5000&lt;&gt;"")*ISNUMBER(SEARCH(Variety!K4,Var.L!$C$2:$C$5000))*ISNUMBER(SEARCH(Variety!K5,Var.L!$A$2:$A$5000))))),"")</f>
        <v>Composite</v>
      </c>
      <c r="FV2" s="607" t="str" cm="1">
        <f t="array" ref="FV2:FV7">IFERROR(_xlfn._xlws.SORT(_xlfn.UNIQUE(_xlfn._xlws.FILTER(Var.L!$F$2:$F$5000,(Var.L!$F$2:$F$5000&lt;&gt;"")*ISNUMBER(SEARCH(Variety!L4,Var.L!$C$2:$C$5000))*ISNUMBER(SEARCH(Variety!L5,Var.L!$A$2:$A$5000))))),"")</f>
        <v>Composite</v>
      </c>
      <c r="FW2" s="607" t="str" cm="1">
        <f t="array" ref="FW2:FW7">IFERROR(_xlfn._xlws.SORT(_xlfn.UNIQUE(_xlfn._xlws.FILTER(Var.L!$F$2:$F$5000,(Var.L!$F$2:$F$5000&lt;&gt;"")*ISNUMBER(SEARCH(Variety!M4,Var.L!$C$2:$C$5000))*ISNUMBER(SEARCH(Variety!M5,Var.L!$A$2:$A$5000))))),"")</f>
        <v>Composite</v>
      </c>
      <c r="FX2" s="607" t="str" cm="1">
        <f t="array" ref="FX2:FX7">IFERROR(_xlfn._xlws.SORT(_xlfn.UNIQUE(_xlfn._xlws.FILTER(Var.L!$F$2:$F$5000,(Var.L!$F$2:$F$5000&lt;&gt;"")*ISNUMBER(SEARCH(Variety!N4,Var.L!$C$2:$C$5000))*ISNUMBER(SEARCH(Variety!N5,Var.L!$A$2:$A$5000))))),"")</f>
        <v>Composite</v>
      </c>
      <c r="FY2" s="607" t="str" cm="1">
        <f t="array" ref="FY2:FY7">IFERROR(_xlfn._xlws.SORT(_xlfn.UNIQUE(_xlfn._xlws.FILTER(Var.L!$F$2:$F$5000,(Var.L!$F$2:$F$5000&lt;&gt;"")*ISNUMBER(SEARCH(Variety!O4,Var.L!$C$2:$C$5000))*ISNUMBER(SEARCH(Variety!O5,Var.L!$A$2:$A$5000))))),"")</f>
        <v>Composite</v>
      </c>
      <c r="FZ2" s="607" t="str" cm="1">
        <f t="array" ref="FZ2:FZ7">IFERROR(_xlfn._xlws.SORT(_xlfn.UNIQUE(_xlfn._xlws.FILTER(Var.L!$F$2:$F$5000,(Var.L!$F$2:$F$5000&lt;&gt;"")*ISNUMBER(SEARCH(Variety!P4,Var.L!$C$2:$C$5000))*ISNUMBER(SEARCH(Variety!P5,Var.L!$A$2:$A$5000))))),"")</f>
        <v>Composite</v>
      </c>
      <c r="GA2" s="607" t="str" cm="1">
        <f t="array" ref="GA2:GA7">IFERROR(_xlfn._xlws.SORT(_xlfn.UNIQUE(_xlfn._xlws.FILTER(Var.L!$F$2:$F$5000,(Var.L!$F$2:$F$5000&lt;&gt;"")*ISNUMBER(SEARCH(Variety!Q4,Var.L!$C$2:$C$5000))*ISNUMBER(SEARCH(Variety!Q5,Var.L!$A$2:$A$5000))))),"")</f>
        <v>Composite</v>
      </c>
      <c r="GB2" s="607" t="str" cm="1">
        <f t="array" ref="GB2:GB7">IFERROR(_xlfn._xlws.SORT(_xlfn.UNIQUE(_xlfn._xlws.FILTER(Var.L!$F$2:$F$5000,(Var.L!$F$2:$F$5000&lt;&gt;"")*ISNUMBER(SEARCH(Variety!R4,Var.L!$C$2:$C$5000))*ISNUMBER(SEARCH(Variety!R5,Var.L!$A$2:$A$5000))))),"")</f>
        <v>Composite</v>
      </c>
      <c r="GC2" s="607" t="str" cm="1">
        <f t="array" ref="GC2:GC7">IFERROR(_xlfn._xlws.SORT(_xlfn.UNIQUE(_xlfn._xlws.FILTER(Var.L!$F$2:$F$5000,(Var.L!$F$2:$F$5000&lt;&gt;"")*ISNUMBER(SEARCH(Variety!S4,Var.L!$C$2:$C$5000))*ISNUMBER(SEARCH(Variety!S5,Var.L!$A$2:$A$5000))))),"")</f>
        <v>Composite</v>
      </c>
      <c r="GD2" s="607" t="str" cm="1">
        <f t="array" ref="GD2:GD7">IFERROR(_xlfn._xlws.SORT(_xlfn.UNIQUE(_xlfn._xlws.FILTER(Var.L!$F$2:$F$5000,(Var.L!$F$2:$F$5000&lt;&gt;"")*ISNUMBER(SEARCH(Variety!T4,Var.L!$C$2:$C$5000))*ISNUMBER(SEARCH(Variety!T5,Var.L!$A$2:$A$5000))))),"")</f>
        <v>Composite</v>
      </c>
      <c r="GE2" s="607" t="str" cm="1">
        <f t="array" ref="GE2:GE7">IFERROR(_xlfn._xlws.SORT(_xlfn.UNIQUE(_xlfn._xlws.FILTER(Var.L!$F$2:$F$5000,(Var.L!$F$2:$F$5000&lt;&gt;"")*ISNUMBER(SEARCH(Variety!U4,Var.L!$C$2:$C$5000))*ISNUMBER(SEARCH(Variety!U5,Var.L!$A$2:$A$5000))))),"")</f>
        <v>Composite</v>
      </c>
      <c r="GF2" s="607" t="str" cm="1">
        <f t="array" ref="GF2:GF7">IFERROR(_xlfn._xlws.SORT(_xlfn.UNIQUE(_xlfn._xlws.FILTER(Var.L!$F$2:$F$5000,(Var.L!$F$2:$F$5000&lt;&gt;"")*ISNUMBER(SEARCH(Variety!V4,Var.L!$C$2:$C$5000))*ISNUMBER(SEARCH(Variety!V5,Var.L!$A$2:$A$5000))))),"")</f>
        <v>Composite</v>
      </c>
      <c r="GG2" s="607" t="str" cm="1">
        <f t="array" ref="GG2:GG7">IFERROR(_xlfn._xlws.SORT(_xlfn.UNIQUE(_xlfn._xlws.FILTER(Var.L!$F$2:$F$5000,(Var.L!$F$2:$F$5000&lt;&gt;"")*ISNUMBER(SEARCH(Variety!W4,Var.L!$C$2:$C$5000))*ISNUMBER(SEARCH(Variety!W5,Var.L!$A$2:$A$5000))))),"")</f>
        <v>Composite</v>
      </c>
      <c r="GH2" s="607" t="str" cm="1">
        <f t="array" ref="GH2:GH7">IFERROR(_xlfn._xlws.SORT(_xlfn.UNIQUE(_xlfn._xlws.FILTER(Var.L!$F$2:$F$5000,(Var.L!$F$2:$F$5000&lt;&gt;"")*ISNUMBER(SEARCH(Variety!X4,Var.L!$C$2:$C$5000))*ISNUMBER(SEARCH(Variety!X5,Var.L!$A$2:$A$5000))))),"")</f>
        <v>Composite</v>
      </c>
      <c r="GI2" s="607" t="str" cm="1">
        <f t="array" ref="GI2:GI7">IFERROR(_xlfn._xlws.SORT(_xlfn.UNIQUE(_xlfn._xlws.FILTER(Var.L!$F$2:$F$5000,(Var.L!$F$2:$F$5000&lt;&gt;"")*ISNUMBER(SEARCH(Variety!Y4,Var.L!$C$2:$C$5000))*ISNUMBER(SEARCH(Variety!Y5,Var.L!$A$2:$A$5000))))),"")</f>
        <v>Composite</v>
      </c>
      <c r="GJ2" s="607" t="str" cm="1">
        <f t="array" ref="GJ2:GJ7">IFERROR(_xlfn._xlws.SORT(_xlfn.UNIQUE(_xlfn._xlws.FILTER(Var.L!$F$2:$F$5000,(Var.L!$F$2:$F$5000&lt;&gt;"")*ISNUMBER(SEARCH(Variety!Z4,Var.L!$C$2:$C$5000))*ISNUMBER(SEARCH(Variety!Z5,Var.L!$A$2:$A$5000))))),"")</f>
        <v>Composite</v>
      </c>
      <c r="GK2" s="607" t="str" cm="1">
        <f t="array" ref="GK2:GK7">IFERROR(_xlfn._xlws.SORT(_xlfn.UNIQUE(_xlfn._xlws.FILTER(Var.L!$F$2:$F$5000,(Var.L!$F$2:$F$5000&lt;&gt;"")*ISNUMBER(SEARCH(Variety!AA4,Var.L!$C$2:$C$5000))*ISNUMBER(SEARCH(Variety!AA5,Var.L!$A$2:$A$5000))))),"")</f>
        <v>Composite</v>
      </c>
      <c r="GL2" s="607" t="str" cm="1">
        <f t="array" ref="GL2:GL7">IFERROR(_xlfn._xlws.SORT(_xlfn.UNIQUE(_xlfn._xlws.FILTER(Var.L!$F$2:$F$5000,(Var.L!$F$2:$F$5000&lt;&gt;"")*ISNUMBER(SEARCH(Variety!AB4,Var.L!$C$2:$C$5000))*ISNUMBER(SEARCH(Variety!AB5,Var.L!$A$2:$A$5000))))),"")</f>
        <v>Composite</v>
      </c>
      <c r="GM2" s="607" t="str" cm="1">
        <f t="array" ref="GM2:GM7">IFERROR(_xlfn._xlws.SORT(_xlfn.UNIQUE(_xlfn._xlws.FILTER(Var.L!$F$2:$F$5000,(Var.L!$F$2:$F$5000&lt;&gt;"")*ISNUMBER(SEARCH(Variety!AW4,Var.L!$C$2:$C$5000))*ISNUMBER(SEARCH(Variety!AW5,Var.L!$A$2:$A$5000))))),"")</f>
        <v>Composite</v>
      </c>
      <c r="GN2" s="607" t="str" cm="1">
        <f t="array" ref="GN2:GN7">IFERROR(_xlfn._xlws.SORT(_xlfn.UNIQUE(_xlfn._xlws.FILTER(Var.L!$F$2:$F$5000,(Var.L!$F$2:$F$5000&lt;&gt;"")*ISNUMBER(SEARCH(Variety!AX4,Var.L!$C$2:$C$5000))*ISNUMBER(SEARCH(Variety!AX5,Var.L!$A$2:$A$5000))))),"")</f>
        <v>Composite</v>
      </c>
      <c r="GO2" s="607" t="str" cm="1">
        <f t="array" ref="GO2:GO7">IFERROR(_xlfn._xlws.SORT(_xlfn.UNIQUE(_xlfn._xlws.FILTER(Var.L!$F$2:$F$5000,(Var.L!$F$2:$F$5000&lt;&gt;"")*ISNUMBER(SEARCH(Variety!AY4,Var.L!$C$2:$C$5000))*ISNUMBER(SEARCH(Variety!AY5,Var.L!$A$2:$A$5000))))),"")</f>
        <v>Composite</v>
      </c>
      <c r="GP2" s="4" t="str" cm="1">
        <f t="array" ref="GP2:GP7">IFERROR(_xlfn._xlws.SORT(_xlfn.UNIQUE(_xlfn._xlws.FILTER(Var.L!$F$2:$F$5000,(Var.L!$F$2:$F$5000&lt;&gt;"")*ISNUMBER(SEARCH(Variety!AZ4,Var.L!$C$2:$C$5000))*ISNUMBER(SEARCH(Variety!AZ5,Var.L!$A$2:$A$5000))))),"")</f>
        <v>Composite</v>
      </c>
      <c r="GR2" s="4" t="str" cm="1">
        <f t="array" ref="GR2">IFERROR(_xlfn._xlws.SORT(_xlfn.UNIQUE(_xlfn._xlws.FILTER(Var.L!$E:$E,(Var.L!$D:$D=Variety!C5)*(Var.L!$E:$E&lt;&gt;"")))),"")</f>
        <v/>
      </c>
      <c r="GS2" s="4" t="str" cm="1">
        <f t="array" ref="GS2">IFERROR(_xlfn._xlws.SORT(_xlfn.UNIQUE(_xlfn._xlws.FILTER(Var.L!$E:$E,(Var.L!$D:$D=Variety!D5)*(Var.L!$E:$E&lt;&gt;"")))),"")</f>
        <v/>
      </c>
      <c r="GT2" s="4" t="str" cm="1">
        <f t="array" ref="GT2">IFERROR(_xlfn._xlws.SORT(_xlfn.UNIQUE(_xlfn._xlws.FILTER(Var.L!$E:$E,(Var.L!$D:$D=Variety!E5)*(Var.L!$E:$E&lt;&gt;"")))),"")</f>
        <v/>
      </c>
      <c r="GU2" s="4" t="str" cm="1">
        <f t="array" ref="GU2">IFERROR(_xlfn._xlws.SORT(_xlfn.UNIQUE(_xlfn._xlws.FILTER(Var.L!$E:$E,(Var.L!$D:$D=Variety!F5)*(Var.L!$E:$E&lt;&gt;"")))),"")</f>
        <v/>
      </c>
      <c r="GV2" s="4" t="str" cm="1">
        <f t="array" ref="GV2">IFERROR(_xlfn._xlws.SORT(_xlfn.UNIQUE(_xlfn._xlws.FILTER(Var.L!$E:$E,(Var.L!$D:$D=Variety!G5)*(Var.L!$E:$E&lt;&gt;"")))),"")</f>
        <v/>
      </c>
      <c r="GW2" s="4" t="str" cm="1">
        <f t="array" ref="GW2">IFERROR(_xlfn._xlws.SORT(_xlfn.UNIQUE(_xlfn._xlws.FILTER(Var.L!$E:$E,(Var.L!$D:$D=Variety!H5)*(Var.L!$E:$E&lt;&gt;"")))),"")</f>
        <v/>
      </c>
      <c r="GX2" s="4" t="str" cm="1">
        <f t="array" ref="GX2">IFERROR(_xlfn._xlws.SORT(_xlfn.UNIQUE(_xlfn._xlws.FILTER(Var.L!$E:$E,(Var.L!$D:$D=Variety!I5)*(Var.L!$E:$E&lt;&gt;"")))),"")</f>
        <v/>
      </c>
      <c r="GY2" s="4" t="str" cm="1">
        <f t="array" ref="GY2">IFERROR(_xlfn._xlws.SORT(_xlfn.UNIQUE(_xlfn._xlws.FILTER(Var.L!$E:$E,(Var.L!$D:$D=Variety!J5)*(Var.L!$E:$E&lt;&gt;"")))),"")</f>
        <v/>
      </c>
      <c r="GZ2" s="4" t="str" cm="1">
        <f t="array" ref="GZ2">IFERROR(_xlfn._xlws.SORT(_xlfn.UNIQUE(_xlfn._xlws.FILTER(Var.L!$E:$E,(Var.L!$D:$D=Variety!K5)*(Var.L!$E:$E&lt;&gt;"")))),"")</f>
        <v/>
      </c>
      <c r="HA2" s="4" t="str" cm="1">
        <f t="array" ref="HA2">IFERROR(_xlfn._xlws.SORT(_xlfn.UNIQUE(_xlfn._xlws.FILTER(Var.L!$E:$E,(Var.L!$D:$D=Variety!L5)*(Var.L!$E:$E&lt;&gt;"")))),"")</f>
        <v/>
      </c>
      <c r="HB2" s="4" t="str" cm="1">
        <f t="array" ref="HB2">IFERROR(_xlfn._xlws.SORT(_xlfn.UNIQUE(_xlfn._xlws.FILTER(Var.L!$E:$E,(Var.L!$D:$D=Variety!M5)*(Var.L!$E:$E&lt;&gt;"")))),"")</f>
        <v/>
      </c>
      <c r="HC2" s="4" t="str" cm="1">
        <f t="array" ref="HC2">IFERROR(_xlfn._xlws.SORT(_xlfn.UNIQUE(_xlfn._xlws.FILTER(Var.L!$E:$E,(Var.L!$D:$D=Variety!N5)*(Var.L!$E:$E&lt;&gt;"")))),"")</f>
        <v/>
      </c>
      <c r="HD2" s="4" t="str" cm="1">
        <f t="array" ref="HD2">IFERROR(_xlfn._xlws.SORT(_xlfn.UNIQUE(_xlfn._xlws.FILTER(Var.L!$E:$E,(Var.L!$D:$D=Variety!O5)*(Var.L!$E:$E&lt;&gt;"")))),"")</f>
        <v/>
      </c>
      <c r="HE2" s="4" t="str" cm="1">
        <f t="array" ref="HE2">IFERROR(_xlfn._xlws.SORT(_xlfn.UNIQUE(_xlfn._xlws.FILTER(Var.L!$E:$E,(Var.L!$D:$D=Variety!P5)*(Var.L!$E:$E&lt;&gt;"")))),"")</f>
        <v/>
      </c>
      <c r="HF2" s="4" t="str" cm="1">
        <f t="array" ref="HF2">IFERROR(_xlfn._xlws.SORT(_xlfn.UNIQUE(_xlfn._xlws.FILTER(Var.L!$E:$E,(Var.L!$D:$D=Variety!Q5)*(Var.L!$E:$E&lt;&gt;"")))),"")</f>
        <v/>
      </c>
      <c r="HG2" s="4" t="str" cm="1">
        <f t="array" ref="HG2">IFERROR(_xlfn._xlws.SORT(_xlfn.UNIQUE(_xlfn._xlws.FILTER(Var.L!$E:$E,(Var.L!$D:$D=Variety!R5)*(Var.L!$E:$E&lt;&gt;"")))),"")</f>
        <v/>
      </c>
      <c r="HH2" s="4" t="str" cm="1">
        <f t="array" ref="HH2">IFERROR(_xlfn._xlws.SORT(_xlfn.UNIQUE(_xlfn._xlws.FILTER(Var.L!$E:$E,(Var.L!$D:$D=Variety!S5)*(Var.L!$E:$E&lt;&gt;"")))),"")</f>
        <v/>
      </c>
      <c r="HI2" s="4" t="str" cm="1">
        <f t="array" ref="HI2">IFERROR(_xlfn._xlws.SORT(_xlfn.UNIQUE(_xlfn._xlws.FILTER(Var.L!$E:$E,(Var.L!$D:$D=Variety!T5)*(Var.L!$E:$E&lt;&gt;"")))),"")</f>
        <v/>
      </c>
      <c r="HJ2" s="4" t="str" cm="1">
        <f t="array" ref="HJ2">IFERROR(_xlfn._xlws.SORT(_xlfn.UNIQUE(_xlfn._xlws.FILTER(Var.L!$E:$E,(Var.L!$D:$D=Variety!U5)*(Var.L!$E:$E&lt;&gt;"")))),"")</f>
        <v/>
      </c>
      <c r="HK2" s="4" t="str" cm="1">
        <f t="array" ref="HK2">IFERROR(_xlfn._xlws.SORT(_xlfn.UNIQUE(_xlfn._xlws.FILTER(Var.L!$E:$E,(Var.L!$D:$D=Variety!V5)*(Var.L!$E:$E&lt;&gt;"")))),"")</f>
        <v/>
      </c>
      <c r="HL2" s="4" t="str" cm="1">
        <f t="array" ref="HL2">IFERROR(_xlfn._xlws.SORT(_xlfn.UNIQUE(_xlfn._xlws.FILTER(Var.L!$E:$E,(Var.L!$D:$D=Variety!W5)*(Var.L!$E:$E&lt;&gt;"")))),"")</f>
        <v/>
      </c>
      <c r="HM2" s="4" t="str" cm="1">
        <f t="array" ref="HM2">IFERROR(_xlfn._xlws.SORT(_xlfn.UNIQUE(_xlfn._xlws.FILTER(Var.L!$E:$E,(Var.L!$D:$D=Variety!X5)*(Var.L!$E:$E&lt;&gt;"")))),"")</f>
        <v/>
      </c>
      <c r="HN2" s="4" t="str" cm="1">
        <f t="array" ref="HN2">IFERROR(_xlfn._xlws.SORT(_xlfn.UNIQUE(_xlfn._xlws.FILTER(Var.L!$E:$E,(Var.L!$D:$D=Variety!Y5)*(Var.L!$E:$E&lt;&gt;"")))),"")</f>
        <v/>
      </c>
      <c r="HO2" s="4" t="str" cm="1">
        <f t="array" ref="HO2">IFERROR(_xlfn._xlws.SORT(_xlfn.UNIQUE(_xlfn._xlws.FILTER(Var.L!$E:$E,(Var.L!$D:$D=Variety!Z5)*(Var.L!$E:$E&lt;&gt;"")))),"")</f>
        <v/>
      </c>
      <c r="HP2" s="4" t="str" cm="1">
        <f t="array" ref="HP2">IFERROR(_xlfn._xlws.SORT(_xlfn.UNIQUE(_xlfn._xlws.FILTER(Var.L!$E:$E,(Var.L!$D:$D=Variety!AA5)*(Var.L!$E:$E&lt;&gt;"")))),"")</f>
        <v/>
      </c>
      <c r="HQ2" s="4" t="str" cm="1">
        <f t="array" ref="HQ2">IFERROR(_xlfn._xlws.SORT(_xlfn.UNIQUE(_xlfn._xlws.FILTER(Var.L!$E:$E,(Var.L!$D:$D=Variety!AB5)*(Var.L!$E:$E&lt;&gt;"")))),"")</f>
        <v/>
      </c>
      <c r="HR2" s="4" t="str" cm="1">
        <f t="array" ref="HR2">IFERROR(_xlfn._xlws.SORT(_xlfn.UNIQUE(_xlfn._xlws.FILTER(Var.L!$E:$E,(Var.L!$D:$D=Variety!AW5)*(Var.L!$E:$E&lt;&gt;"")))),"")</f>
        <v/>
      </c>
      <c r="HS2" s="4" t="str" cm="1">
        <f t="array" ref="HS2">IFERROR(_xlfn._xlws.SORT(_xlfn.UNIQUE(_xlfn._xlws.FILTER(Var.L!$E:$E,(Var.L!$D:$D=Variety!AX5)*(Var.L!$E:$E&lt;&gt;"")))),"")</f>
        <v/>
      </c>
      <c r="HT2" s="4" t="str" cm="1">
        <f t="array" ref="HT2">IFERROR(_xlfn._xlws.SORT(_xlfn.UNIQUE(_xlfn._xlws.FILTER(Var.L!$E:$E,(Var.L!$D:$D=Variety!AY5)*(Var.L!$E:$E&lt;&gt;"")))),"")</f>
        <v/>
      </c>
      <c r="HU2" s="4" t="str" cm="1">
        <f t="array" ref="HU2">IFERROR(_xlfn._xlws.SORT(_xlfn.UNIQUE(_xlfn._xlws.FILTER(Var.L!$E:$E,(Var.L!$D:$D=Variety!AZ5)*(Var.L!$E:$E&lt;&gt;"")))),"")</f>
        <v/>
      </c>
    </row>
    <row r="3" spans="1:229" x14ac:dyDescent="0.35">
      <c r="A3" s="4" t="s">
        <v>1803</v>
      </c>
      <c r="B3" s="4" t="s">
        <v>1802</v>
      </c>
      <c r="C3" s="4" t="s">
        <v>2504</v>
      </c>
      <c r="J3" s="4" t="s">
        <v>2505</v>
      </c>
      <c r="L3" s="4" t="s">
        <v>2506</v>
      </c>
      <c r="N3" s="4" t="str">
        <v>Bambara Nut</v>
      </c>
      <c r="O3" s="4" t="str">
        <v>Bambara Nut</v>
      </c>
      <c r="P3" s="4" t="str">
        <v>Bambara Nut</v>
      </c>
      <c r="Q3" s="4" t="str">
        <v>Bambara Nut</v>
      </c>
      <c r="R3" s="4" t="str">
        <v>Bambara Nut</v>
      </c>
      <c r="S3" s="4" t="str">
        <v>Bambara Nut</v>
      </c>
      <c r="T3" s="4" t="str">
        <v>Bambara Nut</v>
      </c>
      <c r="U3" s="4" t="str">
        <v>Bambara Nut</v>
      </c>
      <c r="V3" s="4" t="str">
        <v>Bambara Nut</v>
      </c>
      <c r="W3" s="4" t="str">
        <v>Bambara Nut</v>
      </c>
      <c r="X3" s="4" t="str">
        <v>Bambara Nut</v>
      </c>
      <c r="Y3" s="4" t="str">
        <v>Bambara Nut</v>
      </c>
      <c r="Z3" s="4" t="str">
        <v>Bambara Nut</v>
      </c>
      <c r="AA3" s="4" t="str">
        <v>Bambara Nut</v>
      </c>
      <c r="AB3" s="4" t="str">
        <v>Bambara Nut</v>
      </c>
      <c r="AC3" s="4" t="str">
        <v>Bambara Nut</v>
      </c>
      <c r="AD3" s="4" t="str">
        <v>Bambara Nut</v>
      </c>
      <c r="AE3" s="4" t="str">
        <v>Bambara Nut</v>
      </c>
      <c r="AF3" s="4" t="str">
        <v>Bambara Nut</v>
      </c>
      <c r="AG3" s="4" t="str">
        <v>Bambara Nut</v>
      </c>
      <c r="AH3" s="4" t="str">
        <v>Bambara Nut</v>
      </c>
      <c r="AI3" s="4" t="str">
        <v>Bambara Nut</v>
      </c>
      <c r="AJ3" s="4" t="str">
        <v>Bambara Nut</v>
      </c>
      <c r="AK3" s="4" t="str">
        <v>Bambara Nut</v>
      </c>
      <c r="AL3" s="4" t="str">
        <v>Bambara Nut</v>
      </c>
      <c r="AM3" s="4" t="str">
        <v>Bambara Nut</v>
      </c>
      <c r="AN3" s="4" t="str">
        <v>Bambara Nut</v>
      </c>
      <c r="AO3" s="4" t="str">
        <v>Bambara Nut</v>
      </c>
      <c r="AP3" s="4" t="str">
        <v>Bambara Nut</v>
      </c>
      <c r="AQ3" s="4" t="str">
        <v>Bambara Nut</v>
      </c>
      <c r="AS3" s="4">
        <v>2067</v>
      </c>
      <c r="AT3" s="4">
        <v>2067</v>
      </c>
      <c r="AU3" s="4">
        <v>2067</v>
      </c>
      <c r="AV3" s="4">
        <v>2067</v>
      </c>
      <c r="AW3" s="4">
        <v>2067</v>
      </c>
      <c r="AX3" s="4">
        <v>2067</v>
      </c>
      <c r="AY3" s="4">
        <v>2067</v>
      </c>
      <c r="AZ3" s="4">
        <v>2067</v>
      </c>
      <c r="BA3" s="4">
        <v>2067</v>
      </c>
      <c r="BB3" s="4">
        <v>2067</v>
      </c>
      <c r="BC3" s="4">
        <v>2067</v>
      </c>
      <c r="BD3" s="4">
        <v>2067</v>
      </c>
      <c r="BE3" s="4">
        <v>2067</v>
      </c>
      <c r="BF3" s="4">
        <v>2067</v>
      </c>
      <c r="BG3" s="4">
        <v>2067</v>
      </c>
      <c r="BH3" s="4">
        <v>2067</v>
      </c>
      <c r="BI3" s="4">
        <v>2067</v>
      </c>
      <c r="BJ3" s="4">
        <v>2067</v>
      </c>
      <c r="BK3" s="4">
        <v>2067</v>
      </c>
      <c r="BL3" s="4">
        <v>2067</v>
      </c>
      <c r="BM3" s="4">
        <v>2067</v>
      </c>
      <c r="BN3" s="4">
        <v>2067</v>
      </c>
      <c r="BO3" s="4">
        <v>2067</v>
      </c>
      <c r="BP3" s="4">
        <v>2067</v>
      </c>
      <c r="BQ3" s="4">
        <v>2067</v>
      </c>
      <c r="BR3" s="4">
        <v>2067</v>
      </c>
      <c r="BS3" s="4">
        <v>2067</v>
      </c>
      <c r="BT3" s="4">
        <v>2067</v>
      </c>
      <c r="BU3" s="4">
        <v>2067</v>
      </c>
      <c r="BV3" s="4">
        <v>2067</v>
      </c>
      <c r="BX3" s="4">
        <v>355</v>
      </c>
      <c r="BY3" s="4">
        <v>355</v>
      </c>
      <c r="BZ3" s="4">
        <v>355</v>
      </c>
      <c r="CA3" s="4">
        <v>355</v>
      </c>
      <c r="CB3" s="4">
        <v>355</v>
      </c>
      <c r="CC3" s="4">
        <v>355</v>
      </c>
      <c r="CD3" s="4">
        <v>355</v>
      </c>
      <c r="CE3" s="4">
        <v>355</v>
      </c>
      <c r="CF3" s="4">
        <v>355</v>
      </c>
      <c r="CG3" s="4">
        <v>355</v>
      </c>
      <c r="CH3" s="4">
        <v>355</v>
      </c>
      <c r="CI3" s="4">
        <v>355</v>
      </c>
      <c r="CJ3" s="4">
        <v>355</v>
      </c>
      <c r="CK3" s="4">
        <v>355</v>
      </c>
      <c r="CL3" s="4">
        <v>355</v>
      </c>
      <c r="CM3" s="4">
        <v>355</v>
      </c>
      <c r="CN3" s="4">
        <v>355</v>
      </c>
      <c r="CO3" s="4">
        <v>355</v>
      </c>
      <c r="CP3" s="4">
        <v>355</v>
      </c>
      <c r="CQ3" s="4">
        <v>355</v>
      </c>
      <c r="CR3" s="4">
        <v>355</v>
      </c>
      <c r="CS3" s="4">
        <v>355</v>
      </c>
      <c r="CT3" s="4">
        <v>355</v>
      </c>
      <c r="CU3" s="4">
        <v>355</v>
      </c>
      <c r="CV3" s="4">
        <v>355</v>
      </c>
      <c r="CW3" s="4">
        <v>355</v>
      </c>
      <c r="CX3" s="4">
        <v>355</v>
      </c>
      <c r="CY3" s="4">
        <v>355</v>
      </c>
      <c r="CZ3" s="4">
        <v>355</v>
      </c>
      <c r="DA3" s="4">
        <v>355</v>
      </c>
      <c r="DC3" s="4" t="str">
        <v>Chloris gayana</v>
      </c>
      <c r="DD3" s="4" t="str">
        <v>Chloris gayana</v>
      </c>
      <c r="DE3" s="4" t="str">
        <v>Chloris gayana</v>
      </c>
      <c r="DF3" s="4" t="str">
        <v>Chloris gayana</v>
      </c>
      <c r="DG3" s="4" t="str">
        <v>Chloris gayana</v>
      </c>
      <c r="DH3" s="4" t="str">
        <v>Chloris gayana</v>
      </c>
      <c r="DI3" s="4" t="str">
        <v>Chloris gayana</v>
      </c>
      <c r="DJ3" s="4" t="str">
        <v>Chloris gayana</v>
      </c>
      <c r="DK3" s="4" t="str">
        <v>Chloris gayana</v>
      </c>
      <c r="DL3" s="4" t="str">
        <v>Chloris gayana</v>
      </c>
      <c r="DM3" s="4" t="str">
        <v>Chloris gayana</v>
      </c>
      <c r="DN3" s="4" t="str">
        <v>Chloris gayana</v>
      </c>
      <c r="DO3" s="4" t="str">
        <v>Chloris gayana</v>
      </c>
      <c r="DP3" s="4" t="str">
        <v>Chloris gayana</v>
      </c>
      <c r="DQ3" s="4" t="str">
        <v>Chloris gayana</v>
      </c>
      <c r="DR3" s="4" t="str">
        <v>Chloris gayana</v>
      </c>
      <c r="DS3" s="4" t="str">
        <v>Chloris gayana</v>
      </c>
      <c r="DT3" s="4" t="str">
        <v>Chloris gayana</v>
      </c>
      <c r="DU3" s="4" t="str">
        <v>Chloris gayana</v>
      </c>
      <c r="DV3" s="4" t="str">
        <v>Chloris gayana</v>
      </c>
      <c r="DW3" s="4" t="str">
        <v>Chloris gayana</v>
      </c>
      <c r="DX3" s="4" t="str">
        <v>Chloris gayana</v>
      </c>
      <c r="DY3" s="4" t="str">
        <v>Chloris gayana</v>
      </c>
      <c r="DZ3" s="4" t="str">
        <v>Chloris gayana</v>
      </c>
      <c r="EA3" s="4" t="str">
        <v>Chloris gayana</v>
      </c>
      <c r="EB3" s="4" t="str">
        <v>Chloris gayana</v>
      </c>
      <c r="EC3" s="4" t="str">
        <v>Chloris gayana</v>
      </c>
      <c r="ED3" s="4" t="str">
        <v>Chloris gayana</v>
      </c>
      <c r="EE3" s="4" t="str">
        <v>Chloris gayana</v>
      </c>
      <c r="EF3" s="4" t="str">
        <v>Chloris gayana</v>
      </c>
      <c r="EH3" s="4" t="str">
        <v>Astragalus cicer</v>
      </c>
      <c r="EI3" s="4" t="str">
        <v>Astragalus cicer</v>
      </c>
      <c r="EJ3" s="4" t="str">
        <v>Astragalus cicer</v>
      </c>
      <c r="EK3" s="4" t="str">
        <v>Astragalus cicer</v>
      </c>
      <c r="EL3" s="4" t="str">
        <v>Astragalus cicer</v>
      </c>
      <c r="EM3" s="4" t="str">
        <v>Astragalus cicer</v>
      </c>
      <c r="EN3" s="4" t="str">
        <v>Astragalus cicer</v>
      </c>
      <c r="EO3" s="4" t="str">
        <v>Astragalus cicer</v>
      </c>
      <c r="EP3" s="4" t="str">
        <v>Astragalus cicer</v>
      </c>
      <c r="EQ3" s="4" t="str">
        <v>Astragalus cicer</v>
      </c>
      <c r="ER3" s="4" t="str">
        <v>Astragalus cicer</v>
      </c>
      <c r="ES3" s="4" t="str">
        <v>Astragalus cicer</v>
      </c>
      <c r="ET3" s="4" t="str">
        <v>Astragalus cicer</v>
      </c>
      <c r="EU3" s="4" t="str">
        <v>Astragalus cicer</v>
      </c>
      <c r="EV3" s="4" t="str">
        <v>Astragalus cicer</v>
      </c>
      <c r="EW3" s="4" t="str">
        <v>Astragalus cicer</v>
      </c>
      <c r="EX3" s="4" t="str">
        <v>Astragalus cicer</v>
      </c>
      <c r="EY3" s="4" t="str">
        <v>Astragalus cicer</v>
      </c>
      <c r="EZ3" s="4" t="str">
        <v>Astragalus cicer</v>
      </c>
      <c r="FA3" s="4" t="str">
        <v>Astragalus cicer</v>
      </c>
      <c r="FB3" s="4" t="str">
        <v>Astragalus cicer</v>
      </c>
      <c r="FC3" s="4" t="str">
        <v>Astragalus cicer</v>
      </c>
      <c r="FD3" s="4" t="str">
        <v>Astragalus cicer</v>
      </c>
      <c r="FE3" s="4" t="str">
        <v>Astragalus cicer</v>
      </c>
      <c r="FF3" s="4" t="str">
        <v>Astragalus cicer</v>
      </c>
      <c r="FG3" s="4" t="str">
        <v>Astragalus cicer</v>
      </c>
      <c r="FH3" s="4" t="str">
        <v>Astragalus cicer</v>
      </c>
      <c r="FI3" s="4" t="str">
        <v>Astragalus cicer</v>
      </c>
      <c r="FJ3" s="4" t="str">
        <v>Astragalus cicer</v>
      </c>
      <c r="FK3" s="4" t="str">
        <v>Astragalus cicer</v>
      </c>
      <c r="FM3" s="607" t="str">
        <v>Cultivar</v>
      </c>
      <c r="FN3" s="607" t="str">
        <v>Cultivar</v>
      </c>
      <c r="FO3" s="607" t="str">
        <v>Cultivar</v>
      </c>
      <c r="FP3" s="607" t="str">
        <v>Cultivar</v>
      </c>
      <c r="FQ3" s="607" t="str">
        <v>Cultivar</v>
      </c>
      <c r="FR3" s="607" t="str">
        <v>Cultivar</v>
      </c>
      <c r="FS3" s="607" t="str">
        <v>Cultivar</v>
      </c>
      <c r="FT3" s="607" t="str">
        <v>Cultivar</v>
      </c>
      <c r="FU3" s="607" t="str">
        <v>Cultivar</v>
      </c>
      <c r="FV3" s="607" t="str">
        <v>Cultivar</v>
      </c>
      <c r="FW3" s="607" t="str">
        <v>Cultivar</v>
      </c>
      <c r="FX3" s="607" t="str">
        <v>Cultivar</v>
      </c>
      <c r="FY3" s="607" t="str">
        <v>Cultivar</v>
      </c>
      <c r="FZ3" s="607" t="str">
        <v>Cultivar</v>
      </c>
      <c r="GA3" s="607" t="str">
        <v>Cultivar</v>
      </c>
      <c r="GB3" s="607" t="str">
        <v>Cultivar</v>
      </c>
      <c r="GC3" s="607" t="str">
        <v>Cultivar</v>
      </c>
      <c r="GD3" s="607" t="str">
        <v>Cultivar</v>
      </c>
      <c r="GE3" s="607" t="str">
        <v>Cultivar</v>
      </c>
      <c r="GF3" s="607" t="str">
        <v>Cultivar</v>
      </c>
      <c r="GG3" s="607" t="str">
        <v>Cultivar</v>
      </c>
      <c r="GH3" s="607" t="str">
        <v>Cultivar</v>
      </c>
      <c r="GI3" s="607" t="str">
        <v>Cultivar</v>
      </c>
      <c r="GJ3" s="607" t="str">
        <v>Cultivar</v>
      </c>
      <c r="GK3" s="607" t="str">
        <v>Cultivar</v>
      </c>
      <c r="GL3" s="607" t="str">
        <v>Cultivar</v>
      </c>
      <c r="GM3" s="607" t="str">
        <v>Cultivar</v>
      </c>
      <c r="GN3" s="607" t="str">
        <v>Cultivar</v>
      </c>
      <c r="GO3" s="607" t="str">
        <v>Cultivar</v>
      </c>
      <c r="GP3" s="4" t="str">
        <v>Cultivar</v>
      </c>
    </row>
    <row r="4" spans="1:229" x14ac:dyDescent="0.35">
      <c r="A4" s="4" t="s">
        <v>1683</v>
      </c>
      <c r="B4" s="4" t="s">
        <v>1681</v>
      </c>
      <c r="C4" s="4" t="s">
        <v>2507</v>
      </c>
      <c r="J4" s="4" t="s">
        <v>2508</v>
      </c>
      <c r="L4" s="4" t="s">
        <v>2509</v>
      </c>
      <c r="N4" s="4" t="str">
        <v>Banana Sweet</v>
      </c>
      <c r="O4" s="4" t="str">
        <v>Banana Sweet</v>
      </c>
      <c r="P4" s="4" t="str">
        <v>Banana Sweet</v>
      </c>
      <c r="Q4" s="4" t="str">
        <v>Banana Sweet</v>
      </c>
      <c r="R4" s="4" t="str">
        <v>Banana Sweet</v>
      </c>
      <c r="S4" s="4" t="str">
        <v>Banana Sweet</v>
      </c>
      <c r="T4" s="4" t="str">
        <v>Banana Sweet</v>
      </c>
      <c r="U4" s="4" t="str">
        <v>Banana Sweet</v>
      </c>
      <c r="V4" s="4" t="str">
        <v>Banana Sweet</v>
      </c>
      <c r="W4" s="4" t="str">
        <v>Banana Sweet</v>
      </c>
      <c r="X4" s="4" t="str">
        <v>Banana Sweet</v>
      </c>
      <c r="Y4" s="4" t="str">
        <v>Banana Sweet</v>
      </c>
      <c r="Z4" s="4" t="str">
        <v>Banana Sweet</v>
      </c>
      <c r="AA4" s="4" t="str">
        <v>Banana Sweet</v>
      </c>
      <c r="AB4" s="4" t="str">
        <v>Banana Sweet</v>
      </c>
      <c r="AC4" s="4" t="str">
        <v>Banana Sweet</v>
      </c>
      <c r="AD4" s="4" t="str">
        <v>Banana Sweet</v>
      </c>
      <c r="AE4" s="4" t="str">
        <v>Banana Sweet</v>
      </c>
      <c r="AF4" s="4" t="str">
        <v>Banana Sweet</v>
      </c>
      <c r="AG4" s="4" t="str">
        <v>Banana Sweet</v>
      </c>
      <c r="AH4" s="4" t="str">
        <v>Banana Sweet</v>
      </c>
      <c r="AI4" s="4" t="str">
        <v>Banana Sweet</v>
      </c>
      <c r="AJ4" s="4" t="str">
        <v>Banana Sweet</v>
      </c>
      <c r="AK4" s="4" t="str">
        <v>Banana Sweet</v>
      </c>
      <c r="AL4" s="4" t="str">
        <v>Banana Sweet</v>
      </c>
      <c r="AM4" s="4" t="str">
        <v>Banana Sweet</v>
      </c>
      <c r="AN4" s="4" t="str">
        <v>Banana Sweet</v>
      </c>
      <c r="AO4" s="4" t="str">
        <v>Banana Sweet</v>
      </c>
      <c r="AP4" s="4" t="str">
        <v>Banana Sweet</v>
      </c>
      <c r="AQ4" s="4" t="str">
        <v>Banana Sweet</v>
      </c>
      <c r="AS4" s="4">
        <v>2619</v>
      </c>
      <c r="AT4" s="4">
        <v>2619</v>
      </c>
      <c r="AU4" s="4">
        <v>2619</v>
      </c>
      <c r="AV4" s="4">
        <v>2619</v>
      </c>
      <c r="AW4" s="4">
        <v>2619</v>
      </c>
      <c r="AX4" s="4">
        <v>2619</v>
      </c>
      <c r="AY4" s="4">
        <v>2619</v>
      </c>
      <c r="AZ4" s="4">
        <v>2619</v>
      </c>
      <c r="BA4" s="4">
        <v>2619</v>
      </c>
      <c r="BB4" s="4">
        <v>2619</v>
      </c>
      <c r="BC4" s="4">
        <v>2619</v>
      </c>
      <c r="BD4" s="4">
        <v>2619</v>
      </c>
      <c r="BE4" s="4">
        <v>2619</v>
      </c>
      <c r="BF4" s="4">
        <v>2619</v>
      </c>
      <c r="BG4" s="4">
        <v>2619</v>
      </c>
      <c r="BH4" s="4">
        <v>2619</v>
      </c>
      <c r="BI4" s="4">
        <v>2619</v>
      </c>
      <c r="BJ4" s="4">
        <v>2619</v>
      </c>
      <c r="BK4" s="4">
        <v>2619</v>
      </c>
      <c r="BL4" s="4">
        <v>2619</v>
      </c>
      <c r="BM4" s="4">
        <v>2619</v>
      </c>
      <c r="BN4" s="4">
        <v>2619</v>
      </c>
      <c r="BO4" s="4">
        <v>2619</v>
      </c>
      <c r="BP4" s="4">
        <v>2619</v>
      </c>
      <c r="BQ4" s="4">
        <v>2619</v>
      </c>
      <c r="BR4" s="4">
        <v>2619</v>
      </c>
      <c r="BS4" s="4">
        <v>2619</v>
      </c>
      <c r="BT4" s="4">
        <v>2619</v>
      </c>
      <c r="BU4" s="4">
        <v>2619</v>
      </c>
      <c r="BV4" s="4">
        <v>2619</v>
      </c>
      <c r="BX4" s="4">
        <v>2067</v>
      </c>
      <c r="BY4" s="4">
        <v>2067</v>
      </c>
      <c r="BZ4" s="4">
        <v>2067</v>
      </c>
      <c r="CA4" s="4">
        <v>2067</v>
      </c>
      <c r="CB4" s="4">
        <v>2067</v>
      </c>
      <c r="CC4" s="4">
        <v>2067</v>
      </c>
      <c r="CD4" s="4">
        <v>2067</v>
      </c>
      <c r="CE4" s="4">
        <v>2067</v>
      </c>
      <c r="CF4" s="4">
        <v>2067</v>
      </c>
      <c r="CG4" s="4">
        <v>2067</v>
      </c>
      <c r="CH4" s="4">
        <v>2067</v>
      </c>
      <c r="CI4" s="4">
        <v>2067</v>
      </c>
      <c r="CJ4" s="4">
        <v>2067</v>
      </c>
      <c r="CK4" s="4">
        <v>2067</v>
      </c>
      <c r="CL4" s="4">
        <v>2067</v>
      </c>
      <c r="CM4" s="4">
        <v>2067</v>
      </c>
      <c r="CN4" s="4">
        <v>2067</v>
      </c>
      <c r="CO4" s="4">
        <v>2067</v>
      </c>
      <c r="CP4" s="4">
        <v>2067</v>
      </c>
      <c r="CQ4" s="4">
        <v>2067</v>
      </c>
      <c r="CR4" s="4">
        <v>2067</v>
      </c>
      <c r="CS4" s="4">
        <v>2067</v>
      </c>
      <c r="CT4" s="4">
        <v>2067</v>
      </c>
      <c r="CU4" s="4">
        <v>2067</v>
      </c>
      <c r="CV4" s="4">
        <v>2067</v>
      </c>
      <c r="CW4" s="4">
        <v>2067</v>
      </c>
      <c r="CX4" s="4">
        <v>2067</v>
      </c>
      <c r="CY4" s="4">
        <v>2067</v>
      </c>
      <c r="CZ4" s="4">
        <v>2067</v>
      </c>
      <c r="DA4" s="4">
        <v>2067</v>
      </c>
      <c r="DC4" s="4" t="str">
        <v>Clarias gariepinus</v>
      </c>
      <c r="DD4" s="4" t="str">
        <v>Clarias gariepinus</v>
      </c>
      <c r="DE4" s="4" t="str">
        <v>Clarias gariepinus</v>
      </c>
      <c r="DF4" s="4" t="str">
        <v>Clarias gariepinus</v>
      </c>
      <c r="DG4" s="4" t="str">
        <v>Clarias gariepinus</v>
      </c>
      <c r="DH4" s="4" t="str">
        <v>Clarias gariepinus</v>
      </c>
      <c r="DI4" s="4" t="str">
        <v>Clarias gariepinus</v>
      </c>
      <c r="DJ4" s="4" t="str">
        <v>Clarias gariepinus</v>
      </c>
      <c r="DK4" s="4" t="str">
        <v>Clarias gariepinus</v>
      </c>
      <c r="DL4" s="4" t="str">
        <v>Clarias gariepinus</v>
      </c>
      <c r="DM4" s="4" t="str">
        <v>Clarias gariepinus</v>
      </c>
      <c r="DN4" s="4" t="str">
        <v>Clarias gariepinus</v>
      </c>
      <c r="DO4" s="4" t="str">
        <v>Clarias gariepinus</v>
      </c>
      <c r="DP4" s="4" t="str">
        <v>Clarias gariepinus</v>
      </c>
      <c r="DQ4" s="4" t="str">
        <v>Clarias gariepinus</v>
      </c>
      <c r="DR4" s="4" t="str">
        <v>Clarias gariepinus</v>
      </c>
      <c r="DS4" s="4" t="str">
        <v>Clarias gariepinus</v>
      </c>
      <c r="DT4" s="4" t="str">
        <v>Clarias gariepinus</v>
      </c>
      <c r="DU4" s="4" t="str">
        <v>Clarias gariepinus</v>
      </c>
      <c r="DV4" s="4" t="str">
        <v>Clarias gariepinus</v>
      </c>
      <c r="DW4" s="4" t="str">
        <v>Clarias gariepinus</v>
      </c>
      <c r="DX4" s="4" t="str">
        <v>Clarias gariepinus</v>
      </c>
      <c r="DY4" s="4" t="str">
        <v>Clarias gariepinus</v>
      </c>
      <c r="DZ4" s="4" t="str">
        <v>Clarias gariepinus</v>
      </c>
      <c r="EA4" s="4" t="str">
        <v>Clarias gariepinus</v>
      </c>
      <c r="EB4" s="4" t="str">
        <v>Clarias gariepinus</v>
      </c>
      <c r="EC4" s="4" t="str">
        <v>Clarias gariepinus</v>
      </c>
      <c r="ED4" s="4" t="str">
        <v>Clarias gariepinus</v>
      </c>
      <c r="EE4" s="4" t="str">
        <v>Clarias gariepinus</v>
      </c>
      <c r="EF4" s="4" t="str">
        <v>Clarias gariepinus</v>
      </c>
      <c r="EH4" s="4" t="str">
        <v>Chloris gayana</v>
      </c>
      <c r="EI4" s="4" t="str">
        <v>Chloris gayana</v>
      </c>
      <c r="EJ4" s="4" t="str">
        <v>Chloris gayana</v>
      </c>
      <c r="EK4" s="4" t="str">
        <v>Chloris gayana</v>
      </c>
      <c r="EL4" s="4" t="str">
        <v>Chloris gayana</v>
      </c>
      <c r="EM4" s="4" t="str">
        <v>Chloris gayana</v>
      </c>
      <c r="EN4" s="4" t="str">
        <v>Chloris gayana</v>
      </c>
      <c r="EO4" s="4" t="str">
        <v>Chloris gayana</v>
      </c>
      <c r="EP4" s="4" t="str">
        <v>Chloris gayana</v>
      </c>
      <c r="EQ4" s="4" t="str">
        <v>Chloris gayana</v>
      </c>
      <c r="ER4" s="4" t="str">
        <v>Chloris gayana</v>
      </c>
      <c r="ES4" s="4" t="str">
        <v>Chloris gayana</v>
      </c>
      <c r="ET4" s="4" t="str">
        <v>Chloris gayana</v>
      </c>
      <c r="EU4" s="4" t="str">
        <v>Chloris gayana</v>
      </c>
      <c r="EV4" s="4" t="str">
        <v>Chloris gayana</v>
      </c>
      <c r="EW4" s="4" t="str">
        <v>Chloris gayana</v>
      </c>
      <c r="EX4" s="4" t="str">
        <v>Chloris gayana</v>
      </c>
      <c r="EY4" s="4" t="str">
        <v>Chloris gayana</v>
      </c>
      <c r="EZ4" s="4" t="str">
        <v>Chloris gayana</v>
      </c>
      <c r="FA4" s="4" t="str">
        <v>Chloris gayana</v>
      </c>
      <c r="FB4" s="4" t="str">
        <v>Chloris gayana</v>
      </c>
      <c r="FC4" s="4" t="str">
        <v>Chloris gayana</v>
      </c>
      <c r="FD4" s="4" t="str">
        <v>Chloris gayana</v>
      </c>
      <c r="FE4" s="4" t="str">
        <v>Chloris gayana</v>
      </c>
      <c r="FF4" s="4" t="str">
        <v>Chloris gayana</v>
      </c>
      <c r="FG4" s="4" t="str">
        <v>Chloris gayana</v>
      </c>
      <c r="FH4" s="4" t="str">
        <v>Chloris gayana</v>
      </c>
      <c r="FI4" s="4" t="str">
        <v>Chloris gayana</v>
      </c>
      <c r="FJ4" s="4" t="str">
        <v>Chloris gayana</v>
      </c>
      <c r="FK4" s="4" t="str">
        <v>Chloris gayana</v>
      </c>
      <c r="FM4" s="607" t="str">
        <v>Hybrid</v>
      </c>
      <c r="FN4" s="607" t="str">
        <v>Hybrid</v>
      </c>
      <c r="FO4" s="607" t="str">
        <v>Hybrid</v>
      </c>
      <c r="FP4" s="607" t="str">
        <v>Hybrid</v>
      </c>
      <c r="FQ4" s="607" t="str">
        <v>Hybrid</v>
      </c>
      <c r="FR4" s="607" t="str">
        <v>Hybrid</v>
      </c>
      <c r="FS4" s="607" t="str">
        <v>Hybrid</v>
      </c>
      <c r="FT4" s="607" t="str">
        <v>Hybrid</v>
      </c>
      <c r="FU4" s="607" t="str">
        <v>Hybrid</v>
      </c>
      <c r="FV4" s="607" t="str">
        <v>Hybrid</v>
      </c>
      <c r="FW4" s="607" t="str">
        <v>Hybrid</v>
      </c>
      <c r="FX4" s="607" t="str">
        <v>Hybrid</v>
      </c>
      <c r="FY4" s="607" t="str">
        <v>Hybrid</v>
      </c>
      <c r="FZ4" s="607" t="str">
        <v>Hybrid</v>
      </c>
      <c r="GA4" s="607" t="str">
        <v>Hybrid</v>
      </c>
      <c r="GB4" s="607" t="str">
        <v>Hybrid</v>
      </c>
      <c r="GC4" s="607" t="str">
        <v>Hybrid</v>
      </c>
      <c r="GD4" s="607" t="str">
        <v>Hybrid</v>
      </c>
      <c r="GE4" s="607" t="str">
        <v>Hybrid</v>
      </c>
      <c r="GF4" s="607" t="str">
        <v>Hybrid</v>
      </c>
      <c r="GG4" s="607" t="str">
        <v>Hybrid</v>
      </c>
      <c r="GH4" s="607" t="str">
        <v>Hybrid</v>
      </c>
      <c r="GI4" s="607" t="str">
        <v>Hybrid</v>
      </c>
      <c r="GJ4" s="607" t="str">
        <v>Hybrid</v>
      </c>
      <c r="GK4" s="607" t="str">
        <v>Hybrid</v>
      </c>
      <c r="GL4" s="607" t="str">
        <v>Hybrid</v>
      </c>
      <c r="GM4" s="607" t="str">
        <v>Hybrid</v>
      </c>
      <c r="GN4" s="607" t="str">
        <v>Hybrid</v>
      </c>
      <c r="GO4" s="607" t="str">
        <v>Hybrid</v>
      </c>
      <c r="GP4" s="4" t="str">
        <v>Hybrid</v>
      </c>
      <c r="GQ4" s="3"/>
      <c r="GR4" s="3"/>
    </row>
    <row r="5" spans="1:229" x14ac:dyDescent="0.35">
      <c r="A5" s="4" t="s">
        <v>1683</v>
      </c>
      <c r="B5" s="4" t="s">
        <v>1681</v>
      </c>
      <c r="C5" s="4" t="s">
        <v>2510</v>
      </c>
      <c r="J5" s="4" t="s">
        <v>2511</v>
      </c>
      <c r="L5" s="4" t="s">
        <v>2512</v>
      </c>
      <c r="N5" s="4" t="str">
        <v>Barley</v>
      </c>
      <c r="O5" s="4" t="str">
        <v>Barley</v>
      </c>
      <c r="P5" s="4" t="str">
        <v>Barley</v>
      </c>
      <c r="Q5" s="4" t="str">
        <v>Barley</v>
      </c>
      <c r="R5" s="4" t="str">
        <v>Barley</v>
      </c>
      <c r="S5" s="4" t="str">
        <v>Barley</v>
      </c>
      <c r="T5" s="4" t="str">
        <v>Barley</v>
      </c>
      <c r="U5" s="4" t="str">
        <v>Barley</v>
      </c>
      <c r="V5" s="4" t="str">
        <v>Barley</v>
      </c>
      <c r="W5" s="4" t="str">
        <v>Barley</v>
      </c>
      <c r="X5" s="4" t="str">
        <v>Barley</v>
      </c>
      <c r="Y5" s="4" t="str">
        <v>Barley</v>
      </c>
      <c r="Z5" s="4" t="str">
        <v>Barley</v>
      </c>
      <c r="AA5" s="4" t="str">
        <v>Barley</v>
      </c>
      <c r="AB5" s="4" t="str">
        <v>Barley</v>
      </c>
      <c r="AC5" s="4" t="str">
        <v>Barley</v>
      </c>
      <c r="AD5" s="4" t="str">
        <v>Barley</v>
      </c>
      <c r="AE5" s="4" t="str">
        <v>Barley</v>
      </c>
      <c r="AF5" s="4" t="str">
        <v>Barley</v>
      </c>
      <c r="AG5" s="4" t="str">
        <v>Barley</v>
      </c>
      <c r="AH5" s="4" t="str">
        <v>Barley</v>
      </c>
      <c r="AI5" s="4" t="str">
        <v>Barley</v>
      </c>
      <c r="AJ5" s="4" t="str">
        <v>Barley</v>
      </c>
      <c r="AK5" s="4" t="str">
        <v>Barley</v>
      </c>
      <c r="AL5" s="4" t="str">
        <v>Barley</v>
      </c>
      <c r="AM5" s="4" t="str">
        <v>Barley</v>
      </c>
      <c r="AN5" s="4" t="str">
        <v>Barley</v>
      </c>
      <c r="AO5" s="4" t="str">
        <v>Barley</v>
      </c>
      <c r="AP5" s="4" t="str">
        <v>Barley</v>
      </c>
      <c r="AQ5" s="4" t="str">
        <v>Barley</v>
      </c>
      <c r="AS5" s="4">
        <v>8017</v>
      </c>
      <c r="AT5" s="4">
        <v>8017</v>
      </c>
      <c r="AU5" s="4">
        <v>8017</v>
      </c>
      <c r="AV5" s="4">
        <v>8017</v>
      </c>
      <c r="AW5" s="4">
        <v>8017</v>
      </c>
      <c r="AX5" s="4">
        <v>8017</v>
      </c>
      <c r="AY5" s="4">
        <v>8017</v>
      </c>
      <c r="AZ5" s="4">
        <v>8017</v>
      </c>
      <c r="BA5" s="4">
        <v>8017</v>
      </c>
      <c r="BB5" s="4">
        <v>8017</v>
      </c>
      <c r="BC5" s="4">
        <v>8017</v>
      </c>
      <c r="BD5" s="4">
        <v>8017</v>
      </c>
      <c r="BE5" s="4">
        <v>8017</v>
      </c>
      <c r="BF5" s="4">
        <v>8017</v>
      </c>
      <c r="BG5" s="4">
        <v>8017</v>
      </c>
      <c r="BH5" s="4">
        <v>8017</v>
      </c>
      <c r="BI5" s="4">
        <v>8017</v>
      </c>
      <c r="BJ5" s="4">
        <v>8017</v>
      </c>
      <c r="BK5" s="4">
        <v>8017</v>
      </c>
      <c r="BL5" s="4">
        <v>8017</v>
      </c>
      <c r="BM5" s="4">
        <v>8017</v>
      </c>
      <c r="BN5" s="4">
        <v>8017</v>
      </c>
      <c r="BO5" s="4">
        <v>8017</v>
      </c>
      <c r="BP5" s="4">
        <v>8017</v>
      </c>
      <c r="BQ5" s="4">
        <v>8017</v>
      </c>
      <c r="BR5" s="4">
        <v>8017</v>
      </c>
      <c r="BS5" s="4">
        <v>8017</v>
      </c>
      <c r="BT5" s="4">
        <v>8017</v>
      </c>
      <c r="BU5" s="4">
        <v>8017</v>
      </c>
      <c r="BV5" s="4">
        <v>8017</v>
      </c>
      <c r="BX5" s="4">
        <v>2619</v>
      </c>
      <c r="BY5" s="4">
        <v>2619</v>
      </c>
      <c r="BZ5" s="4">
        <v>2619</v>
      </c>
      <c r="CA5" s="4">
        <v>2619</v>
      </c>
      <c r="CB5" s="4">
        <v>2619</v>
      </c>
      <c r="CC5" s="4">
        <v>2619</v>
      </c>
      <c r="CD5" s="4">
        <v>2619</v>
      </c>
      <c r="CE5" s="4">
        <v>2619</v>
      </c>
      <c r="CF5" s="4">
        <v>2619</v>
      </c>
      <c r="CG5" s="4">
        <v>2619</v>
      </c>
      <c r="CH5" s="4">
        <v>2619</v>
      </c>
      <c r="CI5" s="4">
        <v>2619</v>
      </c>
      <c r="CJ5" s="4">
        <v>2619</v>
      </c>
      <c r="CK5" s="4">
        <v>2619</v>
      </c>
      <c r="CL5" s="4">
        <v>2619</v>
      </c>
      <c r="CM5" s="4">
        <v>2619</v>
      </c>
      <c r="CN5" s="4">
        <v>2619</v>
      </c>
      <c r="CO5" s="4">
        <v>2619</v>
      </c>
      <c r="CP5" s="4">
        <v>2619</v>
      </c>
      <c r="CQ5" s="4">
        <v>2619</v>
      </c>
      <c r="CR5" s="4">
        <v>2619</v>
      </c>
      <c r="CS5" s="4">
        <v>2619</v>
      </c>
      <c r="CT5" s="4">
        <v>2619</v>
      </c>
      <c r="CU5" s="4">
        <v>2619</v>
      </c>
      <c r="CV5" s="4">
        <v>2619</v>
      </c>
      <c r="CW5" s="4">
        <v>2619</v>
      </c>
      <c r="CX5" s="4">
        <v>2619</v>
      </c>
      <c r="CY5" s="4">
        <v>2619</v>
      </c>
      <c r="CZ5" s="4">
        <v>2619</v>
      </c>
      <c r="DA5" s="4">
        <v>2619</v>
      </c>
      <c r="DC5" s="4" t="str">
        <v>Clarias gariepinus x Heterobranchus bidorsalis</v>
      </c>
      <c r="DD5" s="4" t="str">
        <v>Clarias gariepinus x Heterobranchus bidorsalis</v>
      </c>
      <c r="DE5" s="4" t="str">
        <v>Clarias gariepinus x Heterobranchus bidorsalis</v>
      </c>
      <c r="DF5" s="4" t="str">
        <v>Clarias gariepinus x Heterobranchus bidorsalis</v>
      </c>
      <c r="DG5" s="4" t="str">
        <v>Clarias gariepinus x Heterobranchus bidorsalis</v>
      </c>
      <c r="DH5" s="4" t="str">
        <v>Clarias gariepinus x Heterobranchus bidorsalis</v>
      </c>
      <c r="DI5" s="4" t="str">
        <v>Clarias gariepinus x Heterobranchus bidorsalis</v>
      </c>
      <c r="DJ5" s="4" t="str">
        <v>Clarias gariepinus x Heterobranchus bidorsalis</v>
      </c>
      <c r="DK5" s="4" t="str">
        <v>Clarias gariepinus x Heterobranchus bidorsalis</v>
      </c>
      <c r="DL5" s="4" t="str">
        <v>Clarias gariepinus x Heterobranchus bidorsalis</v>
      </c>
      <c r="DM5" s="4" t="str">
        <v>Clarias gariepinus x Heterobranchus bidorsalis</v>
      </c>
      <c r="DN5" s="4" t="str">
        <v>Clarias gariepinus x Heterobranchus bidorsalis</v>
      </c>
      <c r="DO5" s="4" t="str">
        <v>Clarias gariepinus x Heterobranchus bidorsalis</v>
      </c>
      <c r="DP5" s="4" t="str">
        <v>Clarias gariepinus x Heterobranchus bidorsalis</v>
      </c>
      <c r="DQ5" s="4" t="str">
        <v>Clarias gariepinus x Heterobranchus bidorsalis</v>
      </c>
      <c r="DR5" s="4" t="str">
        <v>Clarias gariepinus x Heterobranchus bidorsalis</v>
      </c>
      <c r="DS5" s="4" t="str">
        <v>Clarias gariepinus x Heterobranchus bidorsalis</v>
      </c>
      <c r="DT5" s="4" t="str">
        <v>Clarias gariepinus x Heterobranchus bidorsalis</v>
      </c>
      <c r="DU5" s="4" t="str">
        <v>Clarias gariepinus x Heterobranchus bidorsalis</v>
      </c>
      <c r="DV5" s="4" t="str">
        <v>Clarias gariepinus x Heterobranchus bidorsalis</v>
      </c>
      <c r="DW5" s="4" t="str">
        <v>Clarias gariepinus x Heterobranchus bidorsalis</v>
      </c>
      <c r="DX5" s="4" t="str">
        <v>Clarias gariepinus x Heterobranchus bidorsalis</v>
      </c>
      <c r="DY5" s="4" t="str">
        <v>Clarias gariepinus x Heterobranchus bidorsalis</v>
      </c>
      <c r="DZ5" s="4" t="str">
        <v>Clarias gariepinus x Heterobranchus bidorsalis</v>
      </c>
      <c r="EA5" s="4" t="str">
        <v>Clarias gariepinus x Heterobranchus bidorsalis</v>
      </c>
      <c r="EB5" s="4" t="str">
        <v>Clarias gariepinus x Heterobranchus bidorsalis</v>
      </c>
      <c r="EC5" s="4" t="str">
        <v>Clarias gariepinus x Heterobranchus bidorsalis</v>
      </c>
      <c r="ED5" s="4" t="str">
        <v>Clarias gariepinus x Heterobranchus bidorsalis</v>
      </c>
      <c r="EE5" s="4" t="str">
        <v>Clarias gariepinus x Heterobranchus bidorsalis</v>
      </c>
      <c r="EF5" s="4" t="str">
        <v>Clarias gariepinus x Heterobranchus bidorsalis</v>
      </c>
      <c r="EH5" s="4" t="str">
        <v>Clarias gariepinus</v>
      </c>
      <c r="EI5" s="4" t="str">
        <v>Clarias gariepinus</v>
      </c>
      <c r="EJ5" s="4" t="str">
        <v>Clarias gariepinus</v>
      </c>
      <c r="EK5" s="4" t="str">
        <v>Clarias gariepinus</v>
      </c>
      <c r="EL5" s="4" t="str">
        <v>Clarias gariepinus</v>
      </c>
      <c r="EM5" s="4" t="str">
        <v>Clarias gariepinus</v>
      </c>
      <c r="EN5" s="4" t="str">
        <v>Clarias gariepinus</v>
      </c>
      <c r="EO5" s="4" t="str">
        <v>Clarias gariepinus</v>
      </c>
      <c r="EP5" s="4" t="str">
        <v>Clarias gariepinus</v>
      </c>
      <c r="EQ5" s="4" t="str">
        <v>Clarias gariepinus</v>
      </c>
      <c r="ER5" s="4" t="str">
        <v>Clarias gariepinus</v>
      </c>
      <c r="ES5" s="4" t="str">
        <v>Clarias gariepinus</v>
      </c>
      <c r="ET5" s="4" t="str">
        <v>Clarias gariepinus</v>
      </c>
      <c r="EU5" s="4" t="str">
        <v>Clarias gariepinus</v>
      </c>
      <c r="EV5" s="4" t="str">
        <v>Clarias gariepinus</v>
      </c>
      <c r="EW5" s="4" t="str">
        <v>Clarias gariepinus</v>
      </c>
      <c r="EX5" s="4" t="str">
        <v>Clarias gariepinus</v>
      </c>
      <c r="EY5" s="4" t="str">
        <v>Clarias gariepinus</v>
      </c>
      <c r="EZ5" s="4" t="str">
        <v>Clarias gariepinus</v>
      </c>
      <c r="FA5" s="4" t="str">
        <v>Clarias gariepinus</v>
      </c>
      <c r="FB5" s="4" t="str">
        <v>Clarias gariepinus</v>
      </c>
      <c r="FC5" s="4" t="str">
        <v>Clarias gariepinus</v>
      </c>
      <c r="FD5" s="4" t="str">
        <v>Clarias gariepinus</v>
      </c>
      <c r="FE5" s="4" t="str">
        <v>Clarias gariepinus</v>
      </c>
      <c r="FF5" s="4" t="str">
        <v>Clarias gariepinus</v>
      </c>
      <c r="FG5" s="4" t="str">
        <v>Clarias gariepinus</v>
      </c>
      <c r="FH5" s="4" t="str">
        <v>Clarias gariepinus</v>
      </c>
      <c r="FI5" s="4" t="str">
        <v>Clarias gariepinus</v>
      </c>
      <c r="FJ5" s="4" t="str">
        <v>Clarias gariepinus</v>
      </c>
      <c r="FK5" s="4" t="str">
        <v>Clarias gariepinus</v>
      </c>
      <c r="FM5" s="607" t="str">
        <v>Local</v>
      </c>
      <c r="FN5" s="607" t="str">
        <v>Local</v>
      </c>
      <c r="FO5" s="607" t="str">
        <v>Local</v>
      </c>
      <c r="FP5" s="607" t="str">
        <v>Local</v>
      </c>
      <c r="FQ5" s="607" t="str">
        <v>Local</v>
      </c>
      <c r="FR5" s="607" t="str">
        <v>Local</v>
      </c>
      <c r="FS5" s="607" t="str">
        <v>Local</v>
      </c>
      <c r="FT5" s="607" t="str">
        <v>Local</v>
      </c>
      <c r="FU5" s="607" t="str">
        <v>Local</v>
      </c>
      <c r="FV5" s="607" t="str">
        <v>Local</v>
      </c>
      <c r="FW5" s="607" t="str">
        <v>Local</v>
      </c>
      <c r="FX5" s="607" t="str">
        <v>Local</v>
      </c>
      <c r="FY5" s="607" t="str">
        <v>Local</v>
      </c>
      <c r="FZ5" s="607" t="str">
        <v>Local</v>
      </c>
      <c r="GA5" s="607" t="str">
        <v>Local</v>
      </c>
      <c r="GB5" s="607" t="str">
        <v>Local</v>
      </c>
      <c r="GC5" s="607" t="str">
        <v>Local</v>
      </c>
      <c r="GD5" s="607" t="str">
        <v>Local</v>
      </c>
      <c r="GE5" s="607" t="str">
        <v>Local</v>
      </c>
      <c r="GF5" s="607" t="str">
        <v>Local</v>
      </c>
      <c r="GG5" s="607" t="str">
        <v>Local</v>
      </c>
      <c r="GH5" s="607" t="str">
        <v>Local</v>
      </c>
      <c r="GI5" s="607" t="str">
        <v>Local</v>
      </c>
      <c r="GJ5" s="607" t="str">
        <v>Local</v>
      </c>
      <c r="GK5" s="607" t="str">
        <v>Local</v>
      </c>
      <c r="GL5" s="607" t="str">
        <v>Local</v>
      </c>
      <c r="GM5" s="607" t="str">
        <v>Local</v>
      </c>
      <c r="GN5" s="607" t="str">
        <v>Local</v>
      </c>
      <c r="GO5" s="607" t="str">
        <v>Local</v>
      </c>
      <c r="GP5" s="4" t="str">
        <v>Local</v>
      </c>
    </row>
    <row r="6" spans="1:229" x14ac:dyDescent="0.35">
      <c r="A6" s="4" t="s">
        <v>1567</v>
      </c>
      <c r="B6" s="4" t="s">
        <v>1566</v>
      </c>
      <c r="C6" s="4" t="s">
        <v>2513</v>
      </c>
      <c r="J6" s="4" t="s">
        <v>2514</v>
      </c>
      <c r="L6" s="4" t="s">
        <v>2515</v>
      </c>
      <c r="N6" s="4" t="str">
        <v>Bitter Melon</v>
      </c>
      <c r="O6" s="4" t="str">
        <v>Bitter Melon</v>
      </c>
      <c r="P6" s="4" t="str">
        <v>Bitter Melon</v>
      </c>
      <c r="Q6" s="4" t="str">
        <v>Bitter Melon</v>
      </c>
      <c r="R6" s="4" t="str">
        <v>Bitter Melon</v>
      </c>
      <c r="S6" s="4" t="str">
        <v>Bitter Melon</v>
      </c>
      <c r="T6" s="4" t="str">
        <v>Bitter Melon</v>
      </c>
      <c r="U6" s="4" t="str">
        <v>Bitter Melon</v>
      </c>
      <c r="V6" s="4" t="str">
        <v>Bitter Melon</v>
      </c>
      <c r="W6" s="4" t="str">
        <v>Bitter Melon</v>
      </c>
      <c r="X6" s="4" t="str">
        <v>Bitter Melon</v>
      </c>
      <c r="Y6" s="4" t="str">
        <v>Bitter Melon</v>
      </c>
      <c r="Z6" s="4" t="str">
        <v>Bitter Melon</v>
      </c>
      <c r="AA6" s="4" t="str">
        <v>Bitter Melon</v>
      </c>
      <c r="AB6" s="4" t="str">
        <v>Bitter Melon</v>
      </c>
      <c r="AC6" s="4" t="str">
        <v>Bitter Melon</v>
      </c>
      <c r="AD6" s="4" t="str">
        <v>Bitter Melon</v>
      </c>
      <c r="AE6" s="4" t="str">
        <v>Bitter Melon</v>
      </c>
      <c r="AF6" s="4" t="str">
        <v>Bitter Melon</v>
      </c>
      <c r="AG6" s="4" t="str">
        <v>Bitter Melon</v>
      </c>
      <c r="AH6" s="4" t="str">
        <v>Bitter Melon</v>
      </c>
      <c r="AI6" s="4" t="str">
        <v>Bitter Melon</v>
      </c>
      <c r="AJ6" s="4" t="str">
        <v>Bitter Melon</v>
      </c>
      <c r="AK6" s="4" t="str">
        <v>Bitter Melon</v>
      </c>
      <c r="AL6" s="4" t="str">
        <v>Bitter Melon</v>
      </c>
      <c r="AM6" s="4" t="str">
        <v>Bitter Melon</v>
      </c>
      <c r="AN6" s="4" t="str">
        <v>Bitter Melon</v>
      </c>
      <c r="AO6" s="4" t="str">
        <v>Bitter Melon</v>
      </c>
      <c r="AP6" s="4" t="str">
        <v>Bitter Melon</v>
      </c>
      <c r="AQ6" s="4" t="str">
        <v>Bitter Melon</v>
      </c>
      <c r="AS6" s="4">
        <v>8034</v>
      </c>
      <c r="AT6" s="4">
        <v>8034</v>
      </c>
      <c r="AU6" s="4">
        <v>8034</v>
      </c>
      <c r="AV6" s="4">
        <v>8034</v>
      </c>
      <c r="AW6" s="4">
        <v>8034</v>
      </c>
      <c r="AX6" s="4">
        <v>8034</v>
      </c>
      <c r="AY6" s="4">
        <v>8034</v>
      </c>
      <c r="AZ6" s="4">
        <v>8034</v>
      </c>
      <c r="BA6" s="4">
        <v>8034</v>
      </c>
      <c r="BB6" s="4">
        <v>8034</v>
      </c>
      <c r="BC6" s="4">
        <v>8034</v>
      </c>
      <c r="BD6" s="4">
        <v>8034</v>
      </c>
      <c r="BE6" s="4">
        <v>8034</v>
      </c>
      <c r="BF6" s="4">
        <v>8034</v>
      </c>
      <c r="BG6" s="4">
        <v>8034</v>
      </c>
      <c r="BH6" s="4">
        <v>8034</v>
      </c>
      <c r="BI6" s="4">
        <v>8034</v>
      </c>
      <c r="BJ6" s="4">
        <v>8034</v>
      </c>
      <c r="BK6" s="4">
        <v>8034</v>
      </c>
      <c r="BL6" s="4">
        <v>8034</v>
      </c>
      <c r="BM6" s="4">
        <v>8034</v>
      </c>
      <c r="BN6" s="4">
        <v>8034</v>
      </c>
      <c r="BO6" s="4">
        <v>8034</v>
      </c>
      <c r="BP6" s="4">
        <v>8034</v>
      </c>
      <c r="BQ6" s="4">
        <v>8034</v>
      </c>
      <c r="BR6" s="4">
        <v>8034</v>
      </c>
      <c r="BS6" s="4">
        <v>8034</v>
      </c>
      <c r="BT6" s="4">
        <v>8034</v>
      </c>
      <c r="BU6" s="4">
        <v>8034</v>
      </c>
      <c r="BV6" s="4">
        <v>8034</v>
      </c>
      <c r="BX6" s="4">
        <v>8017</v>
      </c>
      <c r="BY6" s="4">
        <v>8017</v>
      </c>
      <c r="BZ6" s="4">
        <v>8017</v>
      </c>
      <c r="CA6" s="4">
        <v>8017</v>
      </c>
      <c r="CB6" s="4">
        <v>8017</v>
      </c>
      <c r="CC6" s="4">
        <v>8017</v>
      </c>
      <c r="CD6" s="4">
        <v>8017</v>
      </c>
      <c r="CE6" s="4">
        <v>8017</v>
      </c>
      <c r="CF6" s="4">
        <v>8017</v>
      </c>
      <c r="CG6" s="4">
        <v>8017</v>
      </c>
      <c r="CH6" s="4">
        <v>8017</v>
      </c>
      <c r="CI6" s="4">
        <v>8017</v>
      </c>
      <c r="CJ6" s="4">
        <v>8017</v>
      </c>
      <c r="CK6" s="4">
        <v>8017</v>
      </c>
      <c r="CL6" s="4">
        <v>8017</v>
      </c>
      <c r="CM6" s="4">
        <v>8017</v>
      </c>
      <c r="CN6" s="4">
        <v>8017</v>
      </c>
      <c r="CO6" s="4">
        <v>8017</v>
      </c>
      <c r="CP6" s="4">
        <v>8017</v>
      </c>
      <c r="CQ6" s="4">
        <v>8017</v>
      </c>
      <c r="CR6" s="4">
        <v>8017</v>
      </c>
      <c r="CS6" s="4">
        <v>8017</v>
      </c>
      <c r="CT6" s="4">
        <v>8017</v>
      </c>
      <c r="CU6" s="4">
        <v>8017</v>
      </c>
      <c r="CV6" s="4">
        <v>8017</v>
      </c>
      <c r="CW6" s="4">
        <v>8017</v>
      </c>
      <c r="CX6" s="4">
        <v>8017</v>
      </c>
      <c r="CY6" s="4">
        <v>8017</v>
      </c>
      <c r="CZ6" s="4">
        <v>8017</v>
      </c>
      <c r="DA6" s="4">
        <v>8017</v>
      </c>
      <c r="DC6" s="4" t="str">
        <v>Clarias isheriensis</v>
      </c>
      <c r="DD6" s="4" t="str">
        <v>Clarias isheriensis</v>
      </c>
      <c r="DE6" s="4" t="str">
        <v>Clarias isheriensis</v>
      </c>
      <c r="DF6" s="4" t="str">
        <v>Clarias isheriensis</v>
      </c>
      <c r="DG6" s="4" t="str">
        <v>Clarias isheriensis</v>
      </c>
      <c r="DH6" s="4" t="str">
        <v>Clarias isheriensis</v>
      </c>
      <c r="DI6" s="4" t="str">
        <v>Clarias isheriensis</v>
      </c>
      <c r="DJ6" s="4" t="str">
        <v>Clarias isheriensis</v>
      </c>
      <c r="DK6" s="4" t="str">
        <v>Clarias isheriensis</v>
      </c>
      <c r="DL6" s="4" t="str">
        <v>Clarias isheriensis</v>
      </c>
      <c r="DM6" s="4" t="str">
        <v>Clarias isheriensis</v>
      </c>
      <c r="DN6" s="4" t="str">
        <v>Clarias isheriensis</v>
      </c>
      <c r="DO6" s="4" t="str">
        <v>Clarias isheriensis</v>
      </c>
      <c r="DP6" s="4" t="str">
        <v>Clarias isheriensis</v>
      </c>
      <c r="DQ6" s="4" t="str">
        <v>Clarias isheriensis</v>
      </c>
      <c r="DR6" s="4" t="str">
        <v>Clarias isheriensis</v>
      </c>
      <c r="DS6" s="4" t="str">
        <v>Clarias isheriensis</v>
      </c>
      <c r="DT6" s="4" t="str">
        <v>Clarias isheriensis</v>
      </c>
      <c r="DU6" s="4" t="str">
        <v>Clarias isheriensis</v>
      </c>
      <c r="DV6" s="4" t="str">
        <v>Clarias isheriensis</v>
      </c>
      <c r="DW6" s="4" t="str">
        <v>Clarias isheriensis</v>
      </c>
      <c r="DX6" s="4" t="str">
        <v>Clarias isheriensis</v>
      </c>
      <c r="DY6" s="4" t="str">
        <v>Clarias isheriensis</v>
      </c>
      <c r="DZ6" s="4" t="str">
        <v>Clarias isheriensis</v>
      </c>
      <c r="EA6" s="4" t="str">
        <v>Clarias isheriensis</v>
      </c>
      <c r="EB6" s="4" t="str">
        <v>Clarias isheriensis</v>
      </c>
      <c r="EC6" s="4" t="str">
        <v>Clarias isheriensis</v>
      </c>
      <c r="ED6" s="4" t="str">
        <v>Clarias isheriensis</v>
      </c>
      <c r="EE6" s="4" t="str">
        <v>Clarias isheriensis</v>
      </c>
      <c r="EF6" s="4" t="str">
        <v>Clarias isheriensis</v>
      </c>
      <c r="EH6" s="4" t="str">
        <v>Clarias gariepinus x Heterobranchus bidorsalis</v>
      </c>
      <c r="EI6" s="4" t="str">
        <v>Clarias gariepinus x Heterobranchus bidorsalis</v>
      </c>
      <c r="EJ6" s="4" t="str">
        <v>Clarias gariepinus x Heterobranchus bidorsalis</v>
      </c>
      <c r="EK6" s="4" t="str">
        <v>Clarias gariepinus x Heterobranchus bidorsalis</v>
      </c>
      <c r="EL6" s="4" t="str">
        <v>Clarias gariepinus x Heterobranchus bidorsalis</v>
      </c>
      <c r="EM6" s="4" t="str">
        <v>Clarias gariepinus x Heterobranchus bidorsalis</v>
      </c>
      <c r="EN6" s="4" t="str">
        <v>Clarias gariepinus x Heterobranchus bidorsalis</v>
      </c>
      <c r="EO6" s="4" t="str">
        <v>Clarias gariepinus x Heterobranchus bidorsalis</v>
      </c>
      <c r="EP6" s="4" t="str">
        <v>Clarias gariepinus x Heterobranchus bidorsalis</v>
      </c>
      <c r="EQ6" s="4" t="str">
        <v>Clarias gariepinus x Heterobranchus bidorsalis</v>
      </c>
      <c r="ER6" s="4" t="str">
        <v>Clarias gariepinus x Heterobranchus bidorsalis</v>
      </c>
      <c r="ES6" s="4" t="str">
        <v>Clarias gariepinus x Heterobranchus bidorsalis</v>
      </c>
      <c r="ET6" s="4" t="str">
        <v>Clarias gariepinus x Heterobranchus bidorsalis</v>
      </c>
      <c r="EU6" s="4" t="str">
        <v>Clarias gariepinus x Heterobranchus bidorsalis</v>
      </c>
      <c r="EV6" s="4" t="str">
        <v>Clarias gariepinus x Heterobranchus bidorsalis</v>
      </c>
      <c r="EW6" s="4" t="str">
        <v>Clarias gariepinus x Heterobranchus bidorsalis</v>
      </c>
      <c r="EX6" s="4" t="str">
        <v>Clarias gariepinus x Heterobranchus bidorsalis</v>
      </c>
      <c r="EY6" s="4" t="str">
        <v>Clarias gariepinus x Heterobranchus bidorsalis</v>
      </c>
      <c r="EZ6" s="4" t="str">
        <v>Clarias gariepinus x Heterobranchus bidorsalis</v>
      </c>
      <c r="FA6" s="4" t="str">
        <v>Clarias gariepinus x Heterobranchus bidorsalis</v>
      </c>
      <c r="FB6" s="4" t="str">
        <v>Clarias gariepinus x Heterobranchus bidorsalis</v>
      </c>
      <c r="FC6" s="4" t="str">
        <v>Clarias gariepinus x Heterobranchus bidorsalis</v>
      </c>
      <c r="FD6" s="4" t="str">
        <v>Clarias gariepinus x Heterobranchus bidorsalis</v>
      </c>
      <c r="FE6" s="4" t="str">
        <v>Clarias gariepinus x Heterobranchus bidorsalis</v>
      </c>
      <c r="FF6" s="4" t="str">
        <v>Clarias gariepinus x Heterobranchus bidorsalis</v>
      </c>
      <c r="FG6" s="4" t="str">
        <v>Clarias gariepinus x Heterobranchus bidorsalis</v>
      </c>
      <c r="FH6" s="4" t="str">
        <v>Clarias gariepinus x Heterobranchus bidorsalis</v>
      </c>
      <c r="FI6" s="4" t="str">
        <v>Clarias gariepinus x Heterobranchus bidorsalis</v>
      </c>
      <c r="FJ6" s="4" t="str">
        <v>Clarias gariepinus x Heterobranchus bidorsalis</v>
      </c>
      <c r="FK6" s="4" t="str">
        <v>Clarias gariepinus x Heterobranchus bidorsalis</v>
      </c>
      <c r="FM6" s="607" t="str">
        <v>OPV</v>
      </c>
      <c r="FN6" s="607" t="str">
        <v>OPV</v>
      </c>
      <c r="FO6" s="607" t="str">
        <v>OPV</v>
      </c>
      <c r="FP6" s="607" t="str">
        <v>OPV</v>
      </c>
      <c r="FQ6" s="607" t="str">
        <v>OPV</v>
      </c>
      <c r="FR6" s="607" t="str">
        <v>OPV</v>
      </c>
      <c r="FS6" s="607" t="str">
        <v>OPV</v>
      </c>
      <c r="FT6" s="607" t="str">
        <v>OPV</v>
      </c>
      <c r="FU6" s="607" t="str">
        <v>OPV</v>
      </c>
      <c r="FV6" s="607" t="str">
        <v>OPV</v>
      </c>
      <c r="FW6" s="607" t="str">
        <v>OPV</v>
      </c>
      <c r="FX6" s="607" t="str">
        <v>OPV</v>
      </c>
      <c r="FY6" s="607" t="str">
        <v>OPV</v>
      </c>
      <c r="FZ6" s="607" t="str">
        <v>OPV</v>
      </c>
      <c r="GA6" s="607" t="str">
        <v>OPV</v>
      </c>
      <c r="GB6" s="607" t="str">
        <v>OPV</v>
      </c>
      <c r="GC6" s="607" t="str">
        <v>OPV</v>
      </c>
      <c r="GD6" s="607" t="str">
        <v>OPV</v>
      </c>
      <c r="GE6" s="607" t="str">
        <v>OPV</v>
      </c>
      <c r="GF6" s="607" t="str">
        <v>OPV</v>
      </c>
      <c r="GG6" s="607" t="str">
        <v>OPV</v>
      </c>
      <c r="GH6" s="607" t="str">
        <v>OPV</v>
      </c>
      <c r="GI6" s="607" t="str">
        <v>OPV</v>
      </c>
      <c r="GJ6" s="607" t="str">
        <v>OPV</v>
      </c>
      <c r="GK6" s="607" t="str">
        <v>OPV</v>
      </c>
      <c r="GL6" s="607" t="str">
        <v>OPV</v>
      </c>
      <c r="GM6" s="607" t="str">
        <v>OPV</v>
      </c>
      <c r="GN6" s="607" t="str">
        <v>OPV</v>
      </c>
      <c r="GO6" s="607" t="str">
        <v>OPV</v>
      </c>
      <c r="GP6" s="4" t="str">
        <v>OPV</v>
      </c>
    </row>
    <row r="7" spans="1:229" x14ac:dyDescent="0.35">
      <c r="A7" s="4" t="s">
        <v>1567</v>
      </c>
      <c r="B7" s="4" t="s">
        <v>1566</v>
      </c>
      <c r="C7" s="4" t="s">
        <v>2516</v>
      </c>
      <c r="J7" s="4" t="s">
        <v>172</v>
      </c>
      <c r="L7" s="4" t="s">
        <v>2517</v>
      </c>
      <c r="N7" s="4" t="str">
        <v>Buffalo</v>
      </c>
      <c r="O7" s="4" t="str">
        <v>Buffalo</v>
      </c>
      <c r="P7" s="4" t="str">
        <v>Buffalo</v>
      </c>
      <c r="Q7" s="4" t="str">
        <v>Buffalo</v>
      </c>
      <c r="R7" s="4" t="str">
        <v>Buffalo</v>
      </c>
      <c r="S7" s="4" t="str">
        <v>Buffalo</v>
      </c>
      <c r="T7" s="4" t="str">
        <v>Buffalo</v>
      </c>
      <c r="U7" s="4" t="str">
        <v>Buffalo</v>
      </c>
      <c r="V7" s="4" t="str">
        <v>Buffalo</v>
      </c>
      <c r="W7" s="4" t="str">
        <v>Buffalo</v>
      </c>
      <c r="X7" s="4" t="str">
        <v>Buffalo</v>
      </c>
      <c r="Y7" s="4" t="str">
        <v>Buffalo</v>
      </c>
      <c r="Z7" s="4" t="str">
        <v>Buffalo</v>
      </c>
      <c r="AA7" s="4" t="str">
        <v>Buffalo</v>
      </c>
      <c r="AB7" s="4" t="str">
        <v>Buffalo</v>
      </c>
      <c r="AC7" s="4" t="str">
        <v>Buffalo</v>
      </c>
      <c r="AD7" s="4" t="str">
        <v>Buffalo</v>
      </c>
      <c r="AE7" s="4" t="str">
        <v>Buffalo</v>
      </c>
      <c r="AF7" s="4" t="str">
        <v>Buffalo</v>
      </c>
      <c r="AG7" s="4" t="str">
        <v>Buffalo</v>
      </c>
      <c r="AH7" s="4" t="str">
        <v>Buffalo</v>
      </c>
      <c r="AI7" s="4" t="str">
        <v>Buffalo</v>
      </c>
      <c r="AJ7" s="4" t="str">
        <v>Buffalo</v>
      </c>
      <c r="AK7" s="4" t="str">
        <v>Buffalo</v>
      </c>
      <c r="AL7" s="4" t="str">
        <v>Buffalo</v>
      </c>
      <c r="AM7" s="4" t="str">
        <v>Buffalo</v>
      </c>
      <c r="AN7" s="4" t="str">
        <v>Buffalo</v>
      </c>
      <c r="AO7" s="4" t="str">
        <v>Buffalo</v>
      </c>
      <c r="AP7" s="4" t="str">
        <v>Buffalo</v>
      </c>
      <c r="AQ7" s="4" t="str">
        <v>Buffalo</v>
      </c>
      <c r="AS7" s="4">
        <v>53101</v>
      </c>
      <c r="AT7" s="4">
        <v>53101</v>
      </c>
      <c r="AU7" s="4">
        <v>53101</v>
      </c>
      <c r="AV7" s="4">
        <v>53101</v>
      </c>
      <c r="AW7" s="4">
        <v>53101</v>
      </c>
      <c r="AX7" s="4">
        <v>53101</v>
      </c>
      <c r="AY7" s="4">
        <v>53101</v>
      </c>
      <c r="AZ7" s="4">
        <v>53101</v>
      </c>
      <c r="BA7" s="4">
        <v>53101</v>
      </c>
      <c r="BB7" s="4">
        <v>53101</v>
      </c>
      <c r="BC7" s="4">
        <v>53101</v>
      </c>
      <c r="BD7" s="4">
        <v>53101</v>
      </c>
      <c r="BE7" s="4">
        <v>53101</v>
      </c>
      <c r="BF7" s="4">
        <v>53101</v>
      </c>
      <c r="BG7" s="4">
        <v>53101</v>
      </c>
      <c r="BH7" s="4">
        <v>53101</v>
      </c>
      <c r="BI7" s="4">
        <v>53101</v>
      </c>
      <c r="BJ7" s="4">
        <v>53101</v>
      </c>
      <c r="BK7" s="4">
        <v>53101</v>
      </c>
      <c r="BL7" s="4">
        <v>53101</v>
      </c>
      <c r="BM7" s="4">
        <v>53101</v>
      </c>
      <c r="BN7" s="4">
        <v>53101</v>
      </c>
      <c r="BO7" s="4">
        <v>53101</v>
      </c>
      <c r="BP7" s="4">
        <v>53101</v>
      </c>
      <c r="BQ7" s="4">
        <v>53101</v>
      </c>
      <c r="BR7" s="4">
        <v>53101</v>
      </c>
      <c r="BS7" s="4">
        <v>53101</v>
      </c>
      <c r="BT7" s="4">
        <v>53101</v>
      </c>
      <c r="BU7" s="4">
        <v>53101</v>
      </c>
      <c r="BV7" s="4">
        <v>53101</v>
      </c>
      <c r="BX7" s="4">
        <v>8034</v>
      </c>
      <c r="BY7" s="4">
        <v>8034</v>
      </c>
      <c r="BZ7" s="4">
        <v>8034</v>
      </c>
      <c r="CA7" s="4">
        <v>8034</v>
      </c>
      <c r="CB7" s="4">
        <v>8034</v>
      </c>
      <c r="CC7" s="4">
        <v>8034</v>
      </c>
      <c r="CD7" s="4">
        <v>8034</v>
      </c>
      <c r="CE7" s="4">
        <v>8034</v>
      </c>
      <c r="CF7" s="4">
        <v>8034</v>
      </c>
      <c r="CG7" s="4">
        <v>8034</v>
      </c>
      <c r="CH7" s="4">
        <v>8034</v>
      </c>
      <c r="CI7" s="4">
        <v>8034</v>
      </c>
      <c r="CJ7" s="4">
        <v>8034</v>
      </c>
      <c r="CK7" s="4">
        <v>8034</v>
      </c>
      <c r="CL7" s="4">
        <v>8034</v>
      </c>
      <c r="CM7" s="4">
        <v>8034</v>
      </c>
      <c r="CN7" s="4">
        <v>8034</v>
      </c>
      <c r="CO7" s="4">
        <v>8034</v>
      </c>
      <c r="CP7" s="4">
        <v>8034</v>
      </c>
      <c r="CQ7" s="4">
        <v>8034</v>
      </c>
      <c r="CR7" s="4">
        <v>8034</v>
      </c>
      <c r="CS7" s="4">
        <v>8034</v>
      </c>
      <c r="CT7" s="4">
        <v>8034</v>
      </c>
      <c r="CU7" s="4">
        <v>8034</v>
      </c>
      <c r="CV7" s="4">
        <v>8034</v>
      </c>
      <c r="CW7" s="4">
        <v>8034</v>
      </c>
      <c r="CX7" s="4">
        <v>8034</v>
      </c>
      <c r="CY7" s="4">
        <v>8034</v>
      </c>
      <c r="CZ7" s="4">
        <v>8034</v>
      </c>
      <c r="DA7" s="4">
        <v>8034</v>
      </c>
      <c r="DC7" s="4" t="str">
        <v>Coronilla varia</v>
      </c>
      <c r="DD7" s="4" t="str">
        <v>Coronilla varia</v>
      </c>
      <c r="DE7" s="4" t="str">
        <v>Coronilla varia</v>
      </c>
      <c r="DF7" s="4" t="str">
        <v>Coronilla varia</v>
      </c>
      <c r="DG7" s="4" t="str">
        <v>Coronilla varia</v>
      </c>
      <c r="DH7" s="4" t="str">
        <v>Coronilla varia</v>
      </c>
      <c r="DI7" s="4" t="str">
        <v>Coronilla varia</v>
      </c>
      <c r="DJ7" s="4" t="str">
        <v>Coronilla varia</v>
      </c>
      <c r="DK7" s="4" t="str">
        <v>Coronilla varia</v>
      </c>
      <c r="DL7" s="4" t="str">
        <v>Coronilla varia</v>
      </c>
      <c r="DM7" s="4" t="str">
        <v>Coronilla varia</v>
      </c>
      <c r="DN7" s="4" t="str">
        <v>Coronilla varia</v>
      </c>
      <c r="DO7" s="4" t="str">
        <v>Coronilla varia</v>
      </c>
      <c r="DP7" s="4" t="str">
        <v>Coronilla varia</v>
      </c>
      <c r="DQ7" s="4" t="str">
        <v>Coronilla varia</v>
      </c>
      <c r="DR7" s="4" t="str">
        <v>Coronilla varia</v>
      </c>
      <c r="DS7" s="4" t="str">
        <v>Coronilla varia</v>
      </c>
      <c r="DT7" s="4" t="str">
        <v>Coronilla varia</v>
      </c>
      <c r="DU7" s="4" t="str">
        <v>Coronilla varia</v>
      </c>
      <c r="DV7" s="4" t="str">
        <v>Coronilla varia</v>
      </c>
      <c r="DW7" s="4" t="str">
        <v>Coronilla varia</v>
      </c>
      <c r="DX7" s="4" t="str">
        <v>Coronilla varia</v>
      </c>
      <c r="DY7" s="4" t="str">
        <v>Coronilla varia</v>
      </c>
      <c r="DZ7" s="4" t="str">
        <v>Coronilla varia</v>
      </c>
      <c r="EA7" s="4" t="str">
        <v>Coronilla varia</v>
      </c>
      <c r="EB7" s="4" t="str">
        <v>Coronilla varia</v>
      </c>
      <c r="EC7" s="4" t="str">
        <v>Coronilla varia</v>
      </c>
      <c r="ED7" s="4" t="str">
        <v>Coronilla varia</v>
      </c>
      <c r="EE7" s="4" t="str">
        <v>Coronilla varia</v>
      </c>
      <c r="EF7" s="4" t="str">
        <v>Coronilla varia</v>
      </c>
      <c r="EH7" s="4" t="str">
        <v>Clarias isheriensis</v>
      </c>
      <c r="EI7" s="4" t="str">
        <v>Clarias isheriensis</v>
      </c>
      <c r="EJ7" s="4" t="str">
        <v>Clarias isheriensis</v>
      </c>
      <c r="EK7" s="4" t="str">
        <v>Clarias isheriensis</v>
      </c>
      <c r="EL7" s="4" t="str">
        <v>Clarias isheriensis</v>
      </c>
      <c r="EM7" s="4" t="str">
        <v>Clarias isheriensis</v>
      </c>
      <c r="EN7" s="4" t="str">
        <v>Clarias isheriensis</v>
      </c>
      <c r="EO7" s="4" t="str">
        <v>Clarias isheriensis</v>
      </c>
      <c r="EP7" s="4" t="str">
        <v>Clarias isheriensis</v>
      </c>
      <c r="EQ7" s="4" t="str">
        <v>Clarias isheriensis</v>
      </c>
      <c r="ER7" s="4" t="str">
        <v>Clarias isheriensis</v>
      </c>
      <c r="ES7" s="4" t="str">
        <v>Clarias isheriensis</v>
      </c>
      <c r="ET7" s="4" t="str">
        <v>Clarias isheriensis</v>
      </c>
      <c r="EU7" s="4" t="str">
        <v>Clarias isheriensis</v>
      </c>
      <c r="EV7" s="4" t="str">
        <v>Clarias isheriensis</v>
      </c>
      <c r="EW7" s="4" t="str">
        <v>Clarias isheriensis</v>
      </c>
      <c r="EX7" s="4" t="str">
        <v>Clarias isheriensis</v>
      </c>
      <c r="EY7" s="4" t="str">
        <v>Clarias isheriensis</v>
      </c>
      <c r="EZ7" s="4" t="str">
        <v>Clarias isheriensis</v>
      </c>
      <c r="FA7" s="4" t="str">
        <v>Clarias isheriensis</v>
      </c>
      <c r="FB7" s="4" t="str">
        <v>Clarias isheriensis</v>
      </c>
      <c r="FC7" s="4" t="str">
        <v>Clarias isheriensis</v>
      </c>
      <c r="FD7" s="4" t="str">
        <v>Clarias isheriensis</v>
      </c>
      <c r="FE7" s="4" t="str">
        <v>Clarias isheriensis</v>
      </c>
      <c r="FF7" s="4" t="str">
        <v>Clarias isheriensis</v>
      </c>
      <c r="FG7" s="4" t="str">
        <v>Clarias isheriensis</v>
      </c>
      <c r="FH7" s="4" t="str">
        <v>Clarias isheriensis</v>
      </c>
      <c r="FI7" s="4" t="str">
        <v>Clarias isheriensis</v>
      </c>
      <c r="FJ7" s="4" t="str">
        <v>Clarias isheriensis</v>
      </c>
      <c r="FK7" s="4" t="str">
        <v>Clarias isheriensis</v>
      </c>
      <c r="FM7" s="607" t="str">
        <v>Unspecified</v>
      </c>
      <c r="FN7" s="607" t="str">
        <v>Unspecified</v>
      </c>
      <c r="FO7" s="607" t="str">
        <v>Unspecified</v>
      </c>
      <c r="FP7" s="607" t="str">
        <v>Unspecified</v>
      </c>
      <c r="FQ7" s="607" t="str">
        <v>Unspecified</v>
      </c>
      <c r="FR7" s="607" t="str">
        <v>Unspecified</v>
      </c>
      <c r="FS7" s="607" t="str">
        <v>Unspecified</v>
      </c>
      <c r="FT7" s="607" t="str">
        <v>Unspecified</v>
      </c>
      <c r="FU7" s="607" t="str">
        <v>Unspecified</v>
      </c>
      <c r="FV7" s="607" t="str">
        <v>Unspecified</v>
      </c>
      <c r="FW7" s="607" t="str">
        <v>Unspecified</v>
      </c>
      <c r="FX7" s="607" t="str">
        <v>Unspecified</v>
      </c>
      <c r="FY7" s="607" t="str">
        <v>Unspecified</v>
      </c>
      <c r="FZ7" s="607" t="str">
        <v>Unspecified</v>
      </c>
      <c r="GA7" s="607" t="str">
        <v>Unspecified</v>
      </c>
      <c r="GB7" s="607" t="str">
        <v>Unspecified</v>
      </c>
      <c r="GC7" s="607" t="str">
        <v>Unspecified</v>
      </c>
      <c r="GD7" s="607" t="str">
        <v>Unspecified</v>
      </c>
      <c r="GE7" s="607" t="str">
        <v>Unspecified</v>
      </c>
      <c r="GF7" s="607" t="str">
        <v>Unspecified</v>
      </c>
      <c r="GG7" s="607" t="str">
        <v>Unspecified</v>
      </c>
      <c r="GH7" s="607" t="str">
        <v>Unspecified</v>
      </c>
      <c r="GI7" s="607" t="str">
        <v>Unspecified</v>
      </c>
      <c r="GJ7" s="607" t="str">
        <v>Unspecified</v>
      </c>
      <c r="GK7" s="607" t="str">
        <v>Unspecified</v>
      </c>
      <c r="GL7" s="607" t="str">
        <v>Unspecified</v>
      </c>
      <c r="GM7" s="607" t="str">
        <v>Unspecified</v>
      </c>
      <c r="GN7" s="607" t="str">
        <v>Unspecified</v>
      </c>
      <c r="GO7" s="607" t="str">
        <v>Unspecified</v>
      </c>
      <c r="GP7" s="4" t="str">
        <v>Unspecified</v>
      </c>
    </row>
    <row r="8" spans="1:229" x14ac:dyDescent="0.35">
      <c r="A8" s="4" t="s">
        <v>2193</v>
      </c>
      <c r="B8" s="4" t="s">
        <v>2192</v>
      </c>
      <c r="C8" s="4" t="s">
        <v>2518</v>
      </c>
      <c r="L8" s="4" t="s">
        <v>172</v>
      </c>
      <c r="N8" s="4" t="str">
        <v>Cabbage</v>
      </c>
      <c r="O8" s="4" t="str">
        <v>Cabbage</v>
      </c>
      <c r="P8" s="4" t="str">
        <v>Cabbage</v>
      </c>
      <c r="Q8" s="4" t="str">
        <v>Cabbage</v>
      </c>
      <c r="R8" s="4" t="str">
        <v>Cabbage</v>
      </c>
      <c r="S8" s="4" t="str">
        <v>Cabbage</v>
      </c>
      <c r="T8" s="4" t="str">
        <v>Cabbage</v>
      </c>
      <c r="U8" s="4" t="str">
        <v>Cabbage</v>
      </c>
      <c r="V8" s="4" t="str">
        <v>Cabbage</v>
      </c>
      <c r="W8" s="4" t="str">
        <v>Cabbage</v>
      </c>
      <c r="X8" s="4" t="str">
        <v>Cabbage</v>
      </c>
      <c r="Y8" s="4" t="str">
        <v>Cabbage</v>
      </c>
      <c r="Z8" s="4" t="str">
        <v>Cabbage</v>
      </c>
      <c r="AA8" s="4" t="str">
        <v>Cabbage</v>
      </c>
      <c r="AB8" s="4" t="str">
        <v>Cabbage</v>
      </c>
      <c r="AC8" s="4" t="str">
        <v>Cabbage</v>
      </c>
      <c r="AD8" s="4" t="str">
        <v>Cabbage</v>
      </c>
      <c r="AE8" s="4" t="str">
        <v>Cabbage</v>
      </c>
      <c r="AF8" s="4" t="str">
        <v>Cabbage</v>
      </c>
      <c r="AG8" s="4" t="str">
        <v>Cabbage</v>
      </c>
      <c r="AH8" s="4" t="str">
        <v>Cabbage</v>
      </c>
      <c r="AI8" s="4" t="str">
        <v>Cabbage</v>
      </c>
      <c r="AJ8" s="4" t="str">
        <v>Cabbage</v>
      </c>
      <c r="AK8" s="4" t="str">
        <v>Cabbage</v>
      </c>
      <c r="AL8" s="4" t="str">
        <v>Cabbage</v>
      </c>
      <c r="AM8" s="4" t="str">
        <v>Cabbage</v>
      </c>
      <c r="AN8" s="4" t="str">
        <v>Cabbage</v>
      </c>
      <c r="AO8" s="4" t="str">
        <v>Cabbage</v>
      </c>
      <c r="AP8" s="4" t="str">
        <v>Cabbage</v>
      </c>
      <c r="AQ8" s="4" t="str">
        <v>Cabbage</v>
      </c>
      <c r="AS8" s="4" t="str">
        <v>#29</v>
      </c>
      <c r="AT8" s="4" t="str">
        <v>#29</v>
      </c>
      <c r="AU8" s="4" t="str">
        <v>#29</v>
      </c>
      <c r="AV8" s="4" t="str">
        <v>#29</v>
      </c>
      <c r="AW8" s="4" t="str">
        <v>#29</v>
      </c>
      <c r="AX8" s="4" t="str">
        <v>#29</v>
      </c>
      <c r="AY8" s="4" t="str">
        <v>#29</v>
      </c>
      <c r="AZ8" s="4" t="str">
        <v>#29</v>
      </c>
      <c r="BA8" s="4" t="str">
        <v>#29</v>
      </c>
      <c r="BB8" s="4" t="str">
        <v>#29</v>
      </c>
      <c r="BC8" s="4" t="str">
        <v>#29</v>
      </c>
      <c r="BD8" s="4" t="str">
        <v>#29</v>
      </c>
      <c r="BE8" s="4" t="str">
        <v>#29</v>
      </c>
      <c r="BF8" s="4" t="str">
        <v>#29</v>
      </c>
      <c r="BG8" s="4" t="str">
        <v>#29</v>
      </c>
      <c r="BH8" s="4" t="str">
        <v>#29</v>
      </c>
      <c r="BI8" s="4" t="str">
        <v>#29</v>
      </c>
      <c r="BJ8" s="4" t="str">
        <v>#29</v>
      </c>
      <c r="BK8" s="4" t="str">
        <v>#29</v>
      </c>
      <c r="BL8" s="4" t="str">
        <v>#29</v>
      </c>
      <c r="BM8" s="4" t="str">
        <v>#29</v>
      </c>
      <c r="BN8" s="4" t="str">
        <v>#29</v>
      </c>
      <c r="BO8" s="4" t="str">
        <v>#29</v>
      </c>
      <c r="BP8" s="4" t="str">
        <v>#29</v>
      </c>
      <c r="BQ8" s="4" t="str">
        <v>#29</v>
      </c>
      <c r="BR8" s="4" t="str">
        <v>#29</v>
      </c>
      <c r="BS8" s="4" t="str">
        <v>#29</v>
      </c>
      <c r="BT8" s="4" t="str">
        <v>#29</v>
      </c>
      <c r="BU8" s="4" t="str">
        <v>#29</v>
      </c>
      <c r="BV8" s="4" t="str">
        <v>#29</v>
      </c>
      <c r="BX8" s="4">
        <v>53101</v>
      </c>
      <c r="BY8" s="4">
        <v>53101</v>
      </c>
      <c r="BZ8" s="4">
        <v>53101</v>
      </c>
      <c r="CA8" s="4">
        <v>53101</v>
      </c>
      <c r="CB8" s="4">
        <v>53101</v>
      </c>
      <c r="CC8" s="4">
        <v>53101</v>
      </c>
      <c r="CD8" s="4">
        <v>53101</v>
      </c>
      <c r="CE8" s="4">
        <v>53101</v>
      </c>
      <c r="CF8" s="4">
        <v>53101</v>
      </c>
      <c r="CG8" s="4">
        <v>53101</v>
      </c>
      <c r="CH8" s="4">
        <v>53101</v>
      </c>
      <c r="CI8" s="4">
        <v>53101</v>
      </c>
      <c r="CJ8" s="4">
        <v>53101</v>
      </c>
      <c r="CK8" s="4">
        <v>53101</v>
      </c>
      <c r="CL8" s="4">
        <v>53101</v>
      </c>
      <c r="CM8" s="4">
        <v>53101</v>
      </c>
      <c r="CN8" s="4">
        <v>53101</v>
      </c>
      <c r="CO8" s="4">
        <v>53101</v>
      </c>
      <c r="CP8" s="4">
        <v>53101</v>
      </c>
      <c r="CQ8" s="4">
        <v>53101</v>
      </c>
      <c r="CR8" s="4">
        <v>53101</v>
      </c>
      <c r="CS8" s="4">
        <v>53101</v>
      </c>
      <c r="CT8" s="4">
        <v>53101</v>
      </c>
      <c r="CU8" s="4">
        <v>53101</v>
      </c>
      <c r="CV8" s="4">
        <v>53101</v>
      </c>
      <c r="CW8" s="4">
        <v>53101</v>
      </c>
      <c r="CX8" s="4">
        <v>53101</v>
      </c>
      <c r="CY8" s="4">
        <v>53101</v>
      </c>
      <c r="CZ8" s="4">
        <v>53101</v>
      </c>
      <c r="DA8" s="4">
        <v>53101</v>
      </c>
      <c r="DC8" s="4" t="str">
        <v>Cortunix cortuni japonica</v>
      </c>
      <c r="DD8" s="4" t="str">
        <v>Cortunix cortuni japonica</v>
      </c>
      <c r="DE8" s="4" t="str">
        <v>Cortunix cortuni japonica</v>
      </c>
      <c r="DF8" s="4" t="str">
        <v>Cortunix cortuni japonica</v>
      </c>
      <c r="DG8" s="4" t="str">
        <v>Cortunix cortuni japonica</v>
      </c>
      <c r="DH8" s="4" t="str">
        <v>Cortunix cortuni japonica</v>
      </c>
      <c r="DI8" s="4" t="str">
        <v>Cortunix cortuni japonica</v>
      </c>
      <c r="DJ8" s="4" t="str">
        <v>Cortunix cortuni japonica</v>
      </c>
      <c r="DK8" s="4" t="str">
        <v>Cortunix cortuni japonica</v>
      </c>
      <c r="DL8" s="4" t="str">
        <v>Cortunix cortuni japonica</v>
      </c>
      <c r="DM8" s="4" t="str">
        <v>Cortunix cortuni japonica</v>
      </c>
      <c r="DN8" s="4" t="str">
        <v>Cortunix cortuni japonica</v>
      </c>
      <c r="DO8" s="4" t="str">
        <v>Cortunix cortuni japonica</v>
      </c>
      <c r="DP8" s="4" t="str">
        <v>Cortunix cortuni japonica</v>
      </c>
      <c r="DQ8" s="4" t="str">
        <v>Cortunix cortuni japonica</v>
      </c>
      <c r="DR8" s="4" t="str">
        <v>Cortunix cortuni japonica</v>
      </c>
      <c r="DS8" s="4" t="str">
        <v>Cortunix cortuni japonica</v>
      </c>
      <c r="DT8" s="4" t="str">
        <v>Cortunix cortuni japonica</v>
      </c>
      <c r="DU8" s="4" t="str">
        <v>Cortunix cortuni japonica</v>
      </c>
      <c r="DV8" s="4" t="str">
        <v>Cortunix cortuni japonica</v>
      </c>
      <c r="DW8" s="4" t="str">
        <v>Cortunix cortuni japonica</v>
      </c>
      <c r="DX8" s="4" t="str">
        <v>Cortunix cortuni japonica</v>
      </c>
      <c r="DY8" s="4" t="str">
        <v>Cortunix cortuni japonica</v>
      </c>
      <c r="DZ8" s="4" t="str">
        <v>Cortunix cortuni japonica</v>
      </c>
      <c r="EA8" s="4" t="str">
        <v>Cortunix cortuni japonica</v>
      </c>
      <c r="EB8" s="4" t="str">
        <v>Cortunix cortuni japonica</v>
      </c>
      <c r="EC8" s="4" t="str">
        <v>Cortunix cortuni japonica</v>
      </c>
      <c r="ED8" s="4" t="str">
        <v>Cortunix cortuni japonica</v>
      </c>
      <c r="EE8" s="4" t="str">
        <v>Cortunix cortuni japonica</v>
      </c>
      <c r="EF8" s="4" t="str">
        <v>Cortunix cortuni japonica</v>
      </c>
      <c r="EH8" s="4" t="str">
        <v>Coronilla varia</v>
      </c>
      <c r="EI8" s="4" t="str">
        <v>Coronilla varia</v>
      </c>
      <c r="EJ8" s="4" t="str">
        <v>Coronilla varia</v>
      </c>
      <c r="EK8" s="4" t="str">
        <v>Coronilla varia</v>
      </c>
      <c r="EL8" s="4" t="str">
        <v>Coronilla varia</v>
      </c>
      <c r="EM8" s="4" t="str">
        <v>Coronilla varia</v>
      </c>
      <c r="EN8" s="4" t="str">
        <v>Coronilla varia</v>
      </c>
      <c r="EO8" s="4" t="str">
        <v>Coronilla varia</v>
      </c>
      <c r="EP8" s="4" t="str">
        <v>Coronilla varia</v>
      </c>
      <c r="EQ8" s="4" t="str">
        <v>Coronilla varia</v>
      </c>
      <c r="ER8" s="4" t="str">
        <v>Coronilla varia</v>
      </c>
      <c r="ES8" s="4" t="str">
        <v>Coronilla varia</v>
      </c>
      <c r="ET8" s="4" t="str">
        <v>Coronilla varia</v>
      </c>
      <c r="EU8" s="4" t="str">
        <v>Coronilla varia</v>
      </c>
      <c r="EV8" s="4" t="str">
        <v>Coronilla varia</v>
      </c>
      <c r="EW8" s="4" t="str">
        <v>Coronilla varia</v>
      </c>
      <c r="EX8" s="4" t="str">
        <v>Coronilla varia</v>
      </c>
      <c r="EY8" s="4" t="str">
        <v>Coronilla varia</v>
      </c>
      <c r="EZ8" s="4" t="str">
        <v>Coronilla varia</v>
      </c>
      <c r="FA8" s="4" t="str">
        <v>Coronilla varia</v>
      </c>
      <c r="FB8" s="4" t="str">
        <v>Coronilla varia</v>
      </c>
      <c r="FC8" s="4" t="str">
        <v>Coronilla varia</v>
      </c>
      <c r="FD8" s="4" t="str">
        <v>Coronilla varia</v>
      </c>
      <c r="FE8" s="4" t="str">
        <v>Coronilla varia</v>
      </c>
      <c r="FF8" s="4" t="str">
        <v>Coronilla varia</v>
      </c>
      <c r="FG8" s="4" t="str">
        <v>Coronilla varia</v>
      </c>
      <c r="FH8" s="4" t="str">
        <v>Coronilla varia</v>
      </c>
      <c r="FI8" s="4" t="str">
        <v>Coronilla varia</v>
      </c>
      <c r="FJ8" s="4" t="str">
        <v>Coronilla varia</v>
      </c>
      <c r="FK8" s="4" t="str">
        <v>Coronilla varia</v>
      </c>
    </row>
    <row r="9" spans="1:229" x14ac:dyDescent="0.35">
      <c r="A9" s="4" t="s">
        <v>2101</v>
      </c>
      <c r="B9" s="4" t="s">
        <v>2100</v>
      </c>
      <c r="C9" s="4" t="s">
        <v>2519</v>
      </c>
      <c r="N9" s="4" t="str">
        <v>Canola</v>
      </c>
      <c r="O9" s="4" t="str">
        <v>Canola</v>
      </c>
      <c r="P9" s="4" t="str">
        <v>Canola</v>
      </c>
      <c r="Q9" s="4" t="str">
        <v>Canola</v>
      </c>
      <c r="R9" s="4" t="str">
        <v>Canola</v>
      </c>
      <c r="S9" s="4" t="str">
        <v>Canola</v>
      </c>
      <c r="T9" s="4" t="str">
        <v>Canola</v>
      </c>
      <c r="U9" s="4" t="str">
        <v>Canola</v>
      </c>
      <c r="V9" s="4" t="str">
        <v>Canola</v>
      </c>
      <c r="W9" s="4" t="str">
        <v>Canola</v>
      </c>
      <c r="X9" s="4" t="str">
        <v>Canola</v>
      </c>
      <c r="Y9" s="4" t="str">
        <v>Canola</v>
      </c>
      <c r="Z9" s="4" t="str">
        <v>Canola</v>
      </c>
      <c r="AA9" s="4" t="str">
        <v>Canola</v>
      </c>
      <c r="AB9" s="4" t="str">
        <v>Canola</v>
      </c>
      <c r="AC9" s="4" t="str">
        <v>Canola</v>
      </c>
      <c r="AD9" s="4" t="str">
        <v>Canola</v>
      </c>
      <c r="AE9" s="4" t="str">
        <v>Canola</v>
      </c>
      <c r="AF9" s="4" t="str">
        <v>Canola</v>
      </c>
      <c r="AG9" s="4" t="str">
        <v>Canola</v>
      </c>
      <c r="AH9" s="4" t="str">
        <v>Canola</v>
      </c>
      <c r="AI9" s="4" t="str">
        <v>Canola</v>
      </c>
      <c r="AJ9" s="4" t="str">
        <v>Canola</v>
      </c>
      <c r="AK9" s="4" t="str">
        <v>Canola</v>
      </c>
      <c r="AL9" s="4" t="str">
        <v>Canola</v>
      </c>
      <c r="AM9" s="4" t="str">
        <v>Canola</v>
      </c>
      <c r="AN9" s="4" t="str">
        <v>Canola</v>
      </c>
      <c r="AO9" s="4" t="str">
        <v>Canola</v>
      </c>
      <c r="AP9" s="4" t="str">
        <v>Canola</v>
      </c>
      <c r="AQ9" s="4" t="str">
        <v>Canola</v>
      </c>
      <c r="AS9" s="4" t="str">
        <v>#39</v>
      </c>
      <c r="AT9" s="4" t="str">
        <v>#39</v>
      </c>
      <c r="AU9" s="4" t="str">
        <v>#39</v>
      </c>
      <c r="AV9" s="4" t="str">
        <v>#39</v>
      </c>
      <c r="AW9" s="4" t="str">
        <v>#39</v>
      </c>
      <c r="AX9" s="4" t="str">
        <v>#39</v>
      </c>
      <c r="AY9" s="4" t="str">
        <v>#39</v>
      </c>
      <c r="AZ9" s="4" t="str">
        <v>#39</v>
      </c>
      <c r="BA9" s="4" t="str">
        <v>#39</v>
      </c>
      <c r="BB9" s="4" t="str">
        <v>#39</v>
      </c>
      <c r="BC9" s="4" t="str">
        <v>#39</v>
      </c>
      <c r="BD9" s="4" t="str">
        <v>#39</v>
      </c>
      <c r="BE9" s="4" t="str">
        <v>#39</v>
      </c>
      <c r="BF9" s="4" t="str">
        <v>#39</v>
      </c>
      <c r="BG9" s="4" t="str">
        <v>#39</v>
      </c>
      <c r="BH9" s="4" t="str">
        <v>#39</v>
      </c>
      <c r="BI9" s="4" t="str">
        <v>#39</v>
      </c>
      <c r="BJ9" s="4" t="str">
        <v>#39</v>
      </c>
      <c r="BK9" s="4" t="str">
        <v>#39</v>
      </c>
      <c r="BL9" s="4" t="str">
        <v>#39</v>
      </c>
      <c r="BM9" s="4" t="str">
        <v>#39</v>
      </c>
      <c r="BN9" s="4" t="str">
        <v>#39</v>
      </c>
      <c r="BO9" s="4" t="str">
        <v>#39</v>
      </c>
      <c r="BP9" s="4" t="str">
        <v>#39</v>
      </c>
      <c r="BQ9" s="4" t="str">
        <v>#39</v>
      </c>
      <c r="BR9" s="4" t="str">
        <v>#39</v>
      </c>
      <c r="BS9" s="4" t="str">
        <v>#39</v>
      </c>
      <c r="BT9" s="4" t="str">
        <v>#39</v>
      </c>
      <c r="BU9" s="4" t="str">
        <v>#39</v>
      </c>
      <c r="BV9" s="4" t="str">
        <v>#39</v>
      </c>
      <c r="BX9" s="4" t="str">
        <v>#29</v>
      </c>
      <c r="BY9" s="4" t="str">
        <v>#29</v>
      </c>
      <c r="BZ9" s="4" t="str">
        <v>#29</v>
      </c>
      <c r="CA9" s="4" t="str">
        <v>#29</v>
      </c>
      <c r="CB9" s="4" t="str">
        <v>#29</v>
      </c>
      <c r="CC9" s="4" t="str">
        <v>#29</v>
      </c>
      <c r="CD9" s="4" t="str">
        <v>#29</v>
      </c>
      <c r="CE9" s="4" t="str">
        <v>#29</v>
      </c>
      <c r="CF9" s="4" t="str">
        <v>#29</v>
      </c>
      <c r="CG9" s="4" t="str">
        <v>#29</v>
      </c>
      <c r="CH9" s="4" t="str">
        <v>#29</v>
      </c>
      <c r="CI9" s="4" t="str">
        <v>#29</v>
      </c>
      <c r="CJ9" s="4" t="str">
        <v>#29</v>
      </c>
      <c r="CK9" s="4" t="str">
        <v>#29</v>
      </c>
      <c r="CL9" s="4" t="str">
        <v>#29</v>
      </c>
      <c r="CM9" s="4" t="str">
        <v>#29</v>
      </c>
      <c r="CN9" s="4" t="str">
        <v>#29</v>
      </c>
      <c r="CO9" s="4" t="str">
        <v>#29</v>
      </c>
      <c r="CP9" s="4" t="str">
        <v>#29</v>
      </c>
      <c r="CQ9" s="4" t="str">
        <v>#29</v>
      </c>
      <c r="CR9" s="4" t="str">
        <v>#29</v>
      </c>
      <c r="CS9" s="4" t="str">
        <v>#29</v>
      </c>
      <c r="CT9" s="4" t="str">
        <v>#29</v>
      </c>
      <c r="CU9" s="4" t="str">
        <v>#29</v>
      </c>
      <c r="CV9" s="4" t="str">
        <v>#29</v>
      </c>
      <c r="CW9" s="4" t="str">
        <v>#29</v>
      </c>
      <c r="CX9" s="4" t="str">
        <v>#29</v>
      </c>
      <c r="CY9" s="4" t="str">
        <v>#29</v>
      </c>
      <c r="CZ9" s="4" t="str">
        <v>#29</v>
      </c>
      <c r="DA9" s="4" t="str">
        <v>#29</v>
      </c>
      <c r="DC9" s="4" t="str">
        <v>Cyprinus carpio</v>
      </c>
      <c r="DD9" s="4" t="str">
        <v>Cyprinus carpio</v>
      </c>
      <c r="DE9" s="4" t="str">
        <v>Cyprinus carpio</v>
      </c>
      <c r="DF9" s="4" t="str">
        <v>Cyprinus carpio</v>
      </c>
      <c r="DG9" s="4" t="str">
        <v>Cyprinus carpio</v>
      </c>
      <c r="DH9" s="4" t="str">
        <v>Cyprinus carpio</v>
      </c>
      <c r="DI9" s="4" t="str">
        <v>Cyprinus carpio</v>
      </c>
      <c r="DJ9" s="4" t="str">
        <v>Cyprinus carpio</v>
      </c>
      <c r="DK9" s="4" t="str">
        <v>Cyprinus carpio</v>
      </c>
      <c r="DL9" s="4" t="str">
        <v>Cyprinus carpio</v>
      </c>
      <c r="DM9" s="4" t="str">
        <v>Cyprinus carpio</v>
      </c>
      <c r="DN9" s="4" t="str">
        <v>Cyprinus carpio</v>
      </c>
      <c r="DO9" s="4" t="str">
        <v>Cyprinus carpio</v>
      </c>
      <c r="DP9" s="4" t="str">
        <v>Cyprinus carpio</v>
      </c>
      <c r="DQ9" s="4" t="str">
        <v>Cyprinus carpio</v>
      </c>
      <c r="DR9" s="4" t="str">
        <v>Cyprinus carpio</v>
      </c>
      <c r="DS9" s="4" t="str">
        <v>Cyprinus carpio</v>
      </c>
      <c r="DT9" s="4" t="str">
        <v>Cyprinus carpio</v>
      </c>
      <c r="DU9" s="4" t="str">
        <v>Cyprinus carpio</v>
      </c>
      <c r="DV9" s="4" t="str">
        <v>Cyprinus carpio</v>
      </c>
      <c r="DW9" s="4" t="str">
        <v>Cyprinus carpio</v>
      </c>
      <c r="DX9" s="4" t="str">
        <v>Cyprinus carpio</v>
      </c>
      <c r="DY9" s="4" t="str">
        <v>Cyprinus carpio</v>
      </c>
      <c r="DZ9" s="4" t="str">
        <v>Cyprinus carpio</v>
      </c>
      <c r="EA9" s="4" t="str">
        <v>Cyprinus carpio</v>
      </c>
      <c r="EB9" s="4" t="str">
        <v>Cyprinus carpio</v>
      </c>
      <c r="EC9" s="4" t="str">
        <v>Cyprinus carpio</v>
      </c>
      <c r="ED9" s="4" t="str">
        <v>Cyprinus carpio</v>
      </c>
      <c r="EE9" s="4" t="str">
        <v>Cyprinus carpio</v>
      </c>
      <c r="EF9" s="4" t="str">
        <v>Cyprinus carpio</v>
      </c>
      <c r="EH9" s="4" t="str">
        <v>Cortunix cortuni japonica</v>
      </c>
      <c r="EI9" s="4" t="str">
        <v>Cortunix cortuni japonica</v>
      </c>
      <c r="EJ9" s="4" t="str">
        <v>Cortunix cortuni japonica</v>
      </c>
      <c r="EK9" s="4" t="str">
        <v>Cortunix cortuni japonica</v>
      </c>
      <c r="EL9" s="4" t="str">
        <v>Cortunix cortuni japonica</v>
      </c>
      <c r="EM9" s="4" t="str">
        <v>Cortunix cortuni japonica</v>
      </c>
      <c r="EN9" s="4" t="str">
        <v>Cortunix cortuni japonica</v>
      </c>
      <c r="EO9" s="4" t="str">
        <v>Cortunix cortuni japonica</v>
      </c>
      <c r="EP9" s="4" t="str">
        <v>Cortunix cortuni japonica</v>
      </c>
      <c r="EQ9" s="4" t="str">
        <v>Cortunix cortuni japonica</v>
      </c>
      <c r="ER9" s="4" t="str">
        <v>Cortunix cortuni japonica</v>
      </c>
      <c r="ES9" s="4" t="str">
        <v>Cortunix cortuni japonica</v>
      </c>
      <c r="ET9" s="4" t="str">
        <v>Cortunix cortuni japonica</v>
      </c>
      <c r="EU9" s="4" t="str">
        <v>Cortunix cortuni japonica</v>
      </c>
      <c r="EV9" s="4" t="str">
        <v>Cortunix cortuni japonica</v>
      </c>
      <c r="EW9" s="4" t="str">
        <v>Cortunix cortuni japonica</v>
      </c>
      <c r="EX9" s="4" t="str">
        <v>Cortunix cortuni japonica</v>
      </c>
      <c r="EY9" s="4" t="str">
        <v>Cortunix cortuni japonica</v>
      </c>
      <c r="EZ9" s="4" t="str">
        <v>Cortunix cortuni japonica</v>
      </c>
      <c r="FA9" s="4" t="str">
        <v>Cortunix cortuni japonica</v>
      </c>
      <c r="FB9" s="4" t="str">
        <v>Cortunix cortuni japonica</v>
      </c>
      <c r="FC9" s="4" t="str">
        <v>Cortunix cortuni japonica</v>
      </c>
      <c r="FD9" s="4" t="str">
        <v>Cortunix cortuni japonica</v>
      </c>
      <c r="FE9" s="4" t="str">
        <v>Cortunix cortuni japonica</v>
      </c>
      <c r="FF9" s="4" t="str">
        <v>Cortunix cortuni japonica</v>
      </c>
      <c r="FG9" s="4" t="str">
        <v>Cortunix cortuni japonica</v>
      </c>
      <c r="FH9" s="4" t="str">
        <v>Cortunix cortuni japonica</v>
      </c>
      <c r="FI9" s="4" t="str">
        <v>Cortunix cortuni japonica</v>
      </c>
      <c r="FJ9" s="4" t="str">
        <v>Cortunix cortuni japonica</v>
      </c>
      <c r="FK9" s="4" t="str">
        <v>Cortunix cortuni japonica</v>
      </c>
      <c r="FM9" s="745" t="s">
        <v>2493</v>
      </c>
      <c r="FN9" s="745" t="s">
        <v>2493</v>
      </c>
      <c r="FO9" s="745" t="s">
        <v>2493</v>
      </c>
      <c r="FP9" s="745" t="s">
        <v>2493</v>
      </c>
      <c r="FQ9" s="745" t="s">
        <v>2493</v>
      </c>
      <c r="FR9" s="745" t="s">
        <v>2493</v>
      </c>
      <c r="FS9" s="745" t="s">
        <v>2493</v>
      </c>
      <c r="FT9" s="745" t="s">
        <v>2493</v>
      </c>
      <c r="FU9" s="745" t="s">
        <v>2493</v>
      </c>
      <c r="FV9" s="745" t="s">
        <v>2493</v>
      </c>
      <c r="FW9" s="745" t="s">
        <v>2493</v>
      </c>
      <c r="FX9" s="745" t="s">
        <v>2493</v>
      </c>
      <c r="FY9" s="745" t="s">
        <v>2493</v>
      </c>
      <c r="FZ9" s="745" t="s">
        <v>2493</v>
      </c>
      <c r="GA9" s="745" t="s">
        <v>2493</v>
      </c>
      <c r="GB9" s="745" t="s">
        <v>2493</v>
      </c>
      <c r="GC9" s="745" t="s">
        <v>2493</v>
      </c>
      <c r="GD9" s="745" t="s">
        <v>2493</v>
      </c>
      <c r="GE9" s="745" t="s">
        <v>2493</v>
      </c>
      <c r="GF9" s="745" t="s">
        <v>2493</v>
      </c>
      <c r="GG9" s="745" t="s">
        <v>2493</v>
      </c>
      <c r="GH9" s="745" t="s">
        <v>2493</v>
      </c>
      <c r="GI9" s="745" t="s">
        <v>2493</v>
      </c>
      <c r="GJ9" s="745" t="s">
        <v>2493</v>
      </c>
      <c r="GK9" s="745" t="s">
        <v>2493</v>
      </c>
      <c r="GL9" s="745" t="s">
        <v>2493</v>
      </c>
      <c r="GM9" s="745" t="s">
        <v>2493</v>
      </c>
      <c r="GN9" s="745" t="s">
        <v>2493</v>
      </c>
      <c r="GO9" s="745" t="s">
        <v>2493</v>
      </c>
      <c r="GP9" s="3" t="s">
        <v>2493</v>
      </c>
    </row>
    <row r="10" spans="1:229" x14ac:dyDescent="0.35">
      <c r="A10" s="4" t="s">
        <v>2101</v>
      </c>
      <c r="B10" s="4" t="s">
        <v>2100</v>
      </c>
      <c r="C10" s="4" t="s">
        <v>2520</v>
      </c>
      <c r="N10" s="4" t="str">
        <v>Capsicum</v>
      </c>
      <c r="O10" s="4" t="str">
        <v>Capsicum</v>
      </c>
      <c r="P10" s="4" t="str">
        <v>Capsicum</v>
      </c>
      <c r="Q10" s="4" t="str">
        <v>Capsicum</v>
      </c>
      <c r="R10" s="4" t="str">
        <v>Capsicum</v>
      </c>
      <c r="S10" s="4" t="str">
        <v>Capsicum</v>
      </c>
      <c r="T10" s="4" t="str">
        <v>Capsicum</v>
      </c>
      <c r="U10" s="4" t="str">
        <v>Capsicum</v>
      </c>
      <c r="V10" s="4" t="str">
        <v>Capsicum</v>
      </c>
      <c r="W10" s="4" t="str">
        <v>Capsicum</v>
      </c>
      <c r="X10" s="4" t="str">
        <v>Capsicum</v>
      </c>
      <c r="Y10" s="4" t="str">
        <v>Capsicum</v>
      </c>
      <c r="Z10" s="4" t="str">
        <v>Capsicum</v>
      </c>
      <c r="AA10" s="4" t="str">
        <v>Capsicum</v>
      </c>
      <c r="AB10" s="4" t="str">
        <v>Capsicum</v>
      </c>
      <c r="AC10" s="4" t="str">
        <v>Capsicum</v>
      </c>
      <c r="AD10" s="4" t="str">
        <v>Capsicum</v>
      </c>
      <c r="AE10" s="4" t="str">
        <v>Capsicum</v>
      </c>
      <c r="AF10" s="4" t="str">
        <v>Capsicum</v>
      </c>
      <c r="AG10" s="4" t="str">
        <v>Capsicum</v>
      </c>
      <c r="AH10" s="4" t="str">
        <v>Capsicum</v>
      </c>
      <c r="AI10" s="4" t="str">
        <v>Capsicum</v>
      </c>
      <c r="AJ10" s="4" t="str">
        <v>Capsicum</v>
      </c>
      <c r="AK10" s="4" t="str">
        <v>Capsicum</v>
      </c>
      <c r="AL10" s="4" t="str">
        <v>Capsicum</v>
      </c>
      <c r="AM10" s="4" t="str">
        <v>Capsicum</v>
      </c>
      <c r="AN10" s="4" t="str">
        <v>Capsicum</v>
      </c>
      <c r="AO10" s="4" t="str">
        <v>Capsicum</v>
      </c>
      <c r="AP10" s="4" t="str">
        <v>Capsicum</v>
      </c>
      <c r="AQ10" s="4" t="str">
        <v>Capsicum</v>
      </c>
      <c r="AS10" s="4" t="str">
        <v>01/1316</v>
      </c>
      <c r="AT10" s="4" t="str">
        <v>01/1316</v>
      </c>
      <c r="AU10" s="4" t="str">
        <v>01/1316</v>
      </c>
      <c r="AV10" s="4" t="str">
        <v>01/1316</v>
      </c>
      <c r="AW10" s="4" t="str">
        <v>01/1316</v>
      </c>
      <c r="AX10" s="4" t="str">
        <v>01/1316</v>
      </c>
      <c r="AY10" s="4" t="str">
        <v>01/1316</v>
      </c>
      <c r="AZ10" s="4" t="str">
        <v>01/1316</v>
      </c>
      <c r="BA10" s="4" t="str">
        <v>01/1316</v>
      </c>
      <c r="BB10" s="4" t="str">
        <v>01/1316</v>
      </c>
      <c r="BC10" s="4" t="str">
        <v>01/1316</v>
      </c>
      <c r="BD10" s="4" t="str">
        <v>01/1316</v>
      </c>
      <c r="BE10" s="4" t="str">
        <v>01/1316</v>
      </c>
      <c r="BF10" s="4" t="str">
        <v>01/1316</v>
      </c>
      <c r="BG10" s="4" t="str">
        <v>01/1316</v>
      </c>
      <c r="BH10" s="4" t="str">
        <v>01/1316</v>
      </c>
      <c r="BI10" s="4" t="str">
        <v>01/1316</v>
      </c>
      <c r="BJ10" s="4" t="str">
        <v>01/1316</v>
      </c>
      <c r="BK10" s="4" t="str">
        <v>01/1316</v>
      </c>
      <c r="BL10" s="4" t="str">
        <v>01/1316</v>
      </c>
      <c r="BM10" s="4" t="str">
        <v>01/1316</v>
      </c>
      <c r="BN10" s="4" t="str">
        <v>01/1316</v>
      </c>
      <c r="BO10" s="4" t="str">
        <v>01/1316</v>
      </c>
      <c r="BP10" s="4" t="str">
        <v>01/1316</v>
      </c>
      <c r="BQ10" s="4" t="str">
        <v>01/1316</v>
      </c>
      <c r="BR10" s="4" t="str">
        <v>01/1316</v>
      </c>
      <c r="BS10" s="4" t="str">
        <v>01/1316</v>
      </c>
      <c r="BT10" s="4" t="str">
        <v>01/1316</v>
      </c>
      <c r="BU10" s="4" t="str">
        <v>01/1316</v>
      </c>
      <c r="BV10" s="4" t="str">
        <v>01/1316</v>
      </c>
      <c r="BX10" s="4" t="str">
        <v>#39</v>
      </c>
      <c r="BY10" s="4" t="str">
        <v>#39</v>
      </c>
      <c r="BZ10" s="4" t="str">
        <v>#39</v>
      </c>
      <c r="CA10" s="4" t="str">
        <v>#39</v>
      </c>
      <c r="CB10" s="4" t="str">
        <v>#39</v>
      </c>
      <c r="CC10" s="4" t="str">
        <v>#39</v>
      </c>
      <c r="CD10" s="4" t="str">
        <v>#39</v>
      </c>
      <c r="CE10" s="4" t="str">
        <v>#39</v>
      </c>
      <c r="CF10" s="4" t="str">
        <v>#39</v>
      </c>
      <c r="CG10" s="4" t="str">
        <v>#39</v>
      </c>
      <c r="CH10" s="4" t="str">
        <v>#39</v>
      </c>
      <c r="CI10" s="4" t="str">
        <v>#39</v>
      </c>
      <c r="CJ10" s="4" t="str">
        <v>#39</v>
      </c>
      <c r="CK10" s="4" t="str">
        <v>#39</v>
      </c>
      <c r="CL10" s="4" t="str">
        <v>#39</v>
      </c>
      <c r="CM10" s="4" t="str">
        <v>#39</v>
      </c>
      <c r="CN10" s="4" t="str">
        <v>#39</v>
      </c>
      <c r="CO10" s="4" t="str">
        <v>#39</v>
      </c>
      <c r="CP10" s="4" t="str">
        <v>#39</v>
      </c>
      <c r="CQ10" s="4" t="str">
        <v>#39</v>
      </c>
      <c r="CR10" s="4" t="str">
        <v>#39</v>
      </c>
      <c r="CS10" s="4" t="str">
        <v>#39</v>
      </c>
      <c r="CT10" s="4" t="str">
        <v>#39</v>
      </c>
      <c r="CU10" s="4" t="str">
        <v>#39</v>
      </c>
      <c r="CV10" s="4" t="str">
        <v>#39</v>
      </c>
      <c r="CW10" s="4" t="str">
        <v>#39</v>
      </c>
      <c r="CX10" s="4" t="str">
        <v>#39</v>
      </c>
      <c r="CY10" s="4" t="str">
        <v>#39</v>
      </c>
      <c r="CZ10" s="4" t="str">
        <v>#39</v>
      </c>
      <c r="DA10" s="4" t="str">
        <v>#39</v>
      </c>
      <c r="DC10" s="4" t="str">
        <v>Dactylis glomerata</v>
      </c>
      <c r="DD10" s="4" t="str">
        <v>Dactylis glomerata</v>
      </c>
      <c r="DE10" s="4" t="str">
        <v>Dactylis glomerata</v>
      </c>
      <c r="DF10" s="4" t="str">
        <v>Dactylis glomerata</v>
      </c>
      <c r="DG10" s="4" t="str">
        <v>Dactylis glomerata</v>
      </c>
      <c r="DH10" s="4" t="str">
        <v>Dactylis glomerata</v>
      </c>
      <c r="DI10" s="4" t="str">
        <v>Dactylis glomerata</v>
      </c>
      <c r="DJ10" s="4" t="str">
        <v>Dactylis glomerata</v>
      </c>
      <c r="DK10" s="4" t="str">
        <v>Dactylis glomerata</v>
      </c>
      <c r="DL10" s="4" t="str">
        <v>Dactylis glomerata</v>
      </c>
      <c r="DM10" s="4" t="str">
        <v>Dactylis glomerata</v>
      </c>
      <c r="DN10" s="4" t="str">
        <v>Dactylis glomerata</v>
      </c>
      <c r="DO10" s="4" t="str">
        <v>Dactylis glomerata</v>
      </c>
      <c r="DP10" s="4" t="str">
        <v>Dactylis glomerata</v>
      </c>
      <c r="DQ10" s="4" t="str">
        <v>Dactylis glomerata</v>
      </c>
      <c r="DR10" s="4" t="str">
        <v>Dactylis glomerata</v>
      </c>
      <c r="DS10" s="4" t="str">
        <v>Dactylis glomerata</v>
      </c>
      <c r="DT10" s="4" t="str">
        <v>Dactylis glomerata</v>
      </c>
      <c r="DU10" s="4" t="str">
        <v>Dactylis glomerata</v>
      </c>
      <c r="DV10" s="4" t="str">
        <v>Dactylis glomerata</v>
      </c>
      <c r="DW10" s="4" t="str">
        <v>Dactylis glomerata</v>
      </c>
      <c r="DX10" s="4" t="str">
        <v>Dactylis glomerata</v>
      </c>
      <c r="DY10" s="4" t="str">
        <v>Dactylis glomerata</v>
      </c>
      <c r="DZ10" s="4" t="str">
        <v>Dactylis glomerata</v>
      </c>
      <c r="EA10" s="4" t="str">
        <v>Dactylis glomerata</v>
      </c>
      <c r="EB10" s="4" t="str">
        <v>Dactylis glomerata</v>
      </c>
      <c r="EC10" s="4" t="str">
        <v>Dactylis glomerata</v>
      </c>
      <c r="ED10" s="4" t="str">
        <v>Dactylis glomerata</v>
      </c>
      <c r="EE10" s="4" t="str">
        <v>Dactylis glomerata</v>
      </c>
      <c r="EF10" s="4" t="str">
        <v>Dactylis glomerata</v>
      </c>
      <c r="EH10" s="4" t="str">
        <v>Cyprinus carpio</v>
      </c>
      <c r="EI10" s="4" t="str">
        <v>Cyprinus carpio</v>
      </c>
      <c r="EJ10" s="4" t="str">
        <v>Cyprinus carpio</v>
      </c>
      <c r="EK10" s="4" t="str">
        <v>Cyprinus carpio</v>
      </c>
      <c r="EL10" s="4" t="str">
        <v>Cyprinus carpio</v>
      </c>
      <c r="EM10" s="4" t="str">
        <v>Cyprinus carpio</v>
      </c>
      <c r="EN10" s="4" t="str">
        <v>Cyprinus carpio</v>
      </c>
      <c r="EO10" s="4" t="str">
        <v>Cyprinus carpio</v>
      </c>
      <c r="EP10" s="4" t="str">
        <v>Cyprinus carpio</v>
      </c>
      <c r="EQ10" s="4" t="str">
        <v>Cyprinus carpio</v>
      </c>
      <c r="ER10" s="4" t="str">
        <v>Cyprinus carpio</v>
      </c>
      <c r="ES10" s="4" t="str">
        <v>Cyprinus carpio</v>
      </c>
      <c r="ET10" s="4" t="str">
        <v>Cyprinus carpio</v>
      </c>
      <c r="EU10" s="4" t="str">
        <v>Cyprinus carpio</v>
      </c>
      <c r="EV10" s="4" t="str">
        <v>Cyprinus carpio</v>
      </c>
      <c r="EW10" s="4" t="str">
        <v>Cyprinus carpio</v>
      </c>
      <c r="EX10" s="4" t="str">
        <v>Cyprinus carpio</v>
      </c>
      <c r="EY10" s="4" t="str">
        <v>Cyprinus carpio</v>
      </c>
      <c r="EZ10" s="4" t="str">
        <v>Cyprinus carpio</v>
      </c>
      <c r="FA10" s="4" t="str">
        <v>Cyprinus carpio</v>
      </c>
      <c r="FB10" s="4" t="str">
        <v>Cyprinus carpio</v>
      </c>
      <c r="FC10" s="4" t="str">
        <v>Cyprinus carpio</v>
      </c>
      <c r="FD10" s="4" t="str">
        <v>Cyprinus carpio</v>
      </c>
      <c r="FE10" s="4" t="str">
        <v>Cyprinus carpio</v>
      </c>
      <c r="FF10" s="4" t="str">
        <v>Cyprinus carpio</v>
      </c>
      <c r="FG10" s="4" t="str">
        <v>Cyprinus carpio</v>
      </c>
      <c r="FH10" s="4" t="str">
        <v>Cyprinus carpio</v>
      </c>
      <c r="FI10" s="4" t="str">
        <v>Cyprinus carpio</v>
      </c>
      <c r="FJ10" s="4" t="str">
        <v>Cyprinus carpio</v>
      </c>
      <c r="FK10" s="4" t="str">
        <v>Cyprinus carpio</v>
      </c>
      <c r="FM10" s="607" t="str" cm="1">
        <f t="array" ref="FM10">IFERROR(_xlfn._xlws.SORT(_xlfn.UNIQUE(_xlfn._xlws.FILTER(Var.L!$G$2:$G$5000,(Var.L!$G$2:$G$5000&lt;&gt;"")*ISNUMBER(SEARCH(Variety!C4,Var.L!$C$2:$C$5000))*ISNUMBER(SEARCH(Variety!C5,Var.L!$A$2:$A$5000))))),"")</f>
        <v/>
      </c>
      <c r="FN10" s="607" t="str" cm="1">
        <f t="array" ref="FN10">IFERROR(_xlfn._xlws.SORT(_xlfn.UNIQUE(_xlfn._xlws.FILTER(Var.L!$G$2:$G$5000,(Var.L!$G$2:$G$5000&lt;&gt;"")*ISNUMBER(SEARCH(Variety!D4,Var.L!$C$2:$C$5000))*ISNUMBER(SEARCH(Variety!D5,Var.L!$A$2:$A$5000))))),"")</f>
        <v/>
      </c>
      <c r="FO10" s="607" t="str" cm="1">
        <f t="array" ref="FO10">IFERROR(_xlfn._xlws.SORT(_xlfn.UNIQUE(_xlfn._xlws.FILTER(Var.L!$G$2:$G$5000,(Var.L!$G$2:$G$5000&lt;&gt;"")*ISNUMBER(SEARCH(Variety!E4,Var.L!$C$2:$C$5000))*ISNUMBER(SEARCH(Variety!E5,Var.L!$A$2:$A$5000))))),"")</f>
        <v/>
      </c>
      <c r="FP10" s="607" t="str" cm="1">
        <f t="array" ref="FP10">IFERROR(_xlfn._xlws.SORT(_xlfn.UNIQUE(_xlfn._xlws.FILTER(Var.L!$G$2:$G$5000,(Var.L!$G$2:$G$5000&lt;&gt;"")*ISNUMBER(SEARCH(Variety!F4,Var.L!$C$2:$C$5000))*ISNUMBER(SEARCH(Variety!F5,Var.L!$A$2:$A$5000))))),"")</f>
        <v/>
      </c>
      <c r="FQ10" s="607" t="str" cm="1">
        <f t="array" ref="FQ10">IFERROR(_xlfn._xlws.SORT(_xlfn.UNIQUE(_xlfn._xlws.FILTER(Var.L!$G$2:$G$5000,(Var.L!$G$2:$G$5000&lt;&gt;"")*ISNUMBER(SEARCH(Variety!G4,Var.L!$C$2:$C$5000))*ISNUMBER(SEARCH(Variety!G5,Var.L!$A$2:$A$5000))))),"")</f>
        <v/>
      </c>
      <c r="FR10" s="607" t="str" cm="1">
        <f t="array" ref="FR10">IFERROR(_xlfn._xlws.SORT(_xlfn.UNIQUE(_xlfn._xlws.FILTER(Var.L!$G$2:$G$5000,(Var.L!$G$2:$G$5000&lt;&gt;"")*ISNUMBER(SEARCH(Variety!H4,Var.L!$C$2:$C$5000))*ISNUMBER(SEARCH(Variety!H5,Var.L!$A$2:$A$5000))))),"")</f>
        <v/>
      </c>
      <c r="FS10" s="607" t="str" cm="1">
        <f t="array" ref="FS10">IFERROR(_xlfn._xlws.SORT(_xlfn.UNIQUE(_xlfn._xlws.FILTER(Var.L!$G$2:$G$5000,(Var.L!$G$2:$G$5000&lt;&gt;"")*ISNUMBER(SEARCH(Variety!I4,Var.L!$C$2:$C$5000))*ISNUMBER(SEARCH(Variety!I5,Var.L!$A$2:$A$5000))))),"")</f>
        <v/>
      </c>
      <c r="FT10" s="607" t="str" cm="1">
        <f t="array" ref="FT10">IFERROR(_xlfn._xlws.SORT(_xlfn.UNIQUE(_xlfn._xlws.FILTER(Var.L!$G$2:$G$5000,(Var.L!$G$2:$G$5000&lt;&gt;"")*ISNUMBER(SEARCH(Variety!J4,Var.L!$C$2:$C$5000))*ISNUMBER(SEARCH(Variety!J5,Var.L!$A$2:$A$5000))))),"")</f>
        <v/>
      </c>
      <c r="FU10" s="607" t="str" cm="1">
        <f t="array" ref="FU10">IFERROR(_xlfn._xlws.SORT(_xlfn.UNIQUE(_xlfn._xlws.FILTER(Var.L!$G$2:$G$5000,(Var.L!$G$2:$G$5000&lt;&gt;"")*ISNUMBER(SEARCH(Variety!K4,Var.L!$C$2:$C$5000))*ISNUMBER(SEARCH(Variety!K5,Var.L!$A$2:$A$5000))))),"")</f>
        <v/>
      </c>
      <c r="FV10" s="607" t="str" cm="1">
        <f t="array" ref="FV10">IFERROR(_xlfn._xlws.SORT(_xlfn.UNIQUE(_xlfn._xlws.FILTER(Var.L!$G$2:$G$5000,(Var.L!$G$2:$G$5000&lt;&gt;"")*ISNUMBER(SEARCH(Variety!L4,Var.L!$C$2:$C$5000))*ISNUMBER(SEARCH(Variety!L5,Var.L!$A$2:$A$5000))))),"")</f>
        <v/>
      </c>
      <c r="FW10" s="607" t="str" cm="1">
        <f t="array" ref="FW10">IFERROR(_xlfn._xlws.SORT(_xlfn.UNIQUE(_xlfn._xlws.FILTER(Var.L!$G$2:$G$5000,(Var.L!$G$2:$G$5000&lt;&gt;"")*ISNUMBER(SEARCH(Variety!M4,Var.L!$C$2:$C$5000))*ISNUMBER(SEARCH(Variety!M5,Var.L!$A$2:$A$5000))))),"")</f>
        <v/>
      </c>
      <c r="FX10" s="607" t="str" cm="1">
        <f t="array" ref="FX10">IFERROR(_xlfn._xlws.SORT(_xlfn.UNIQUE(_xlfn._xlws.FILTER(Var.L!$G$2:$G$5000,(Var.L!$G$2:$G$5000&lt;&gt;"")*ISNUMBER(SEARCH(Variety!N4,Var.L!$C$2:$C$5000))*ISNUMBER(SEARCH(Variety!N5,Var.L!$A$2:$A$5000))))),"")</f>
        <v/>
      </c>
      <c r="FY10" s="607" t="str" cm="1">
        <f t="array" ref="FY10">IFERROR(_xlfn._xlws.SORT(_xlfn.UNIQUE(_xlfn._xlws.FILTER(Var.L!$G$2:$G$5000,(Var.L!$G$2:$G$5000&lt;&gt;"")*ISNUMBER(SEARCH(Variety!O4,Var.L!$C$2:$C$5000))*ISNUMBER(SEARCH(Variety!O5,Var.L!$A$2:$A$5000))))),"")</f>
        <v/>
      </c>
      <c r="FZ10" s="607" t="str" cm="1">
        <f t="array" ref="FZ10">IFERROR(_xlfn._xlws.SORT(_xlfn.UNIQUE(_xlfn._xlws.FILTER(Var.L!$G$2:$G$5000,(Var.L!$G$2:$G$5000&lt;&gt;"")*ISNUMBER(SEARCH(Variety!P4,Var.L!$C$2:$C$5000))*ISNUMBER(SEARCH(Variety!P5,Var.L!$A$2:$A$5000))))),"")</f>
        <v/>
      </c>
      <c r="GA10" s="607" t="str" cm="1">
        <f t="array" ref="GA10">IFERROR(_xlfn._xlws.SORT(_xlfn.UNIQUE(_xlfn._xlws.FILTER(Var.L!$G$2:$G$5000,(Var.L!$G$2:$G$5000&lt;&gt;"")*ISNUMBER(SEARCH(Variety!Q4,Var.L!$C$2:$C$5000))*ISNUMBER(SEARCH(Variety!Q5,Var.L!$A$2:$A$5000))))),"")</f>
        <v/>
      </c>
      <c r="GB10" s="607" t="str" cm="1">
        <f t="array" ref="GB10">IFERROR(_xlfn._xlws.SORT(_xlfn.UNIQUE(_xlfn._xlws.FILTER(Var.L!$G$2:$G$5000,(Var.L!$G$2:$G$5000&lt;&gt;"")*ISNUMBER(SEARCH(Variety!R4,Var.L!$C$2:$C$5000))*ISNUMBER(SEARCH(Variety!R5,Var.L!$A$2:$A$5000))))),"")</f>
        <v/>
      </c>
      <c r="GC10" s="607" t="str" cm="1">
        <f t="array" ref="GC10">IFERROR(_xlfn._xlws.SORT(_xlfn.UNIQUE(_xlfn._xlws.FILTER(Var.L!$G$2:$G$5000,(Var.L!$G$2:$G$5000&lt;&gt;"")*ISNUMBER(SEARCH(Variety!S4,Var.L!$C$2:$C$5000))*ISNUMBER(SEARCH(Variety!S5,Var.L!$A$2:$A$5000))))),"")</f>
        <v/>
      </c>
      <c r="GD10" s="607" t="str" cm="1">
        <f t="array" ref="GD10">IFERROR(_xlfn._xlws.SORT(_xlfn.UNIQUE(_xlfn._xlws.FILTER(Var.L!$G$2:$G$5000,(Var.L!$G$2:$G$5000&lt;&gt;"")*ISNUMBER(SEARCH(Variety!T4,Var.L!$C$2:$C$5000))*ISNUMBER(SEARCH(Variety!T5,Var.L!$A$2:$A$5000))))),"")</f>
        <v/>
      </c>
      <c r="GE10" s="607" t="str" cm="1">
        <f t="array" ref="GE10">IFERROR(_xlfn._xlws.SORT(_xlfn.UNIQUE(_xlfn._xlws.FILTER(Var.L!$G$2:$G$5000,(Var.L!$G$2:$G$5000&lt;&gt;"")*ISNUMBER(SEARCH(Variety!U4,Var.L!$C$2:$C$5000))*ISNUMBER(SEARCH(Variety!U5,Var.L!$A$2:$A$5000))))),"")</f>
        <v/>
      </c>
      <c r="GF10" s="607" t="str" cm="1">
        <f t="array" ref="GF10">IFERROR(_xlfn._xlws.SORT(_xlfn.UNIQUE(_xlfn._xlws.FILTER(Var.L!$G$2:$G$5000,(Var.L!$G$2:$G$5000&lt;&gt;"")*ISNUMBER(SEARCH(Variety!V4,Var.L!$C$2:$C$5000))*ISNUMBER(SEARCH(Variety!V5,Var.L!$A$2:$A$5000))))),"")</f>
        <v/>
      </c>
      <c r="GG10" s="607" t="str" cm="1">
        <f t="array" ref="GG10">IFERROR(_xlfn._xlws.SORT(_xlfn.UNIQUE(_xlfn._xlws.FILTER(Var.L!$G$2:$G$5000,(Var.L!$G$2:$G$5000&lt;&gt;"")*ISNUMBER(SEARCH(Variety!W4,Var.L!$C$2:$C$5000))*ISNUMBER(SEARCH(Variety!W5,Var.L!$A$2:$A$5000))))),"")</f>
        <v/>
      </c>
      <c r="GH10" s="607" t="str" cm="1">
        <f t="array" ref="GH10">IFERROR(_xlfn._xlws.SORT(_xlfn.UNIQUE(_xlfn._xlws.FILTER(Var.L!$G$2:$G$5000,(Var.L!$G$2:$G$5000&lt;&gt;"")*ISNUMBER(SEARCH(Variety!X4,Var.L!$C$2:$C$5000))*ISNUMBER(SEARCH(Variety!X5,Var.L!$A$2:$A$5000))))),"")</f>
        <v/>
      </c>
      <c r="GI10" s="607" t="str" cm="1">
        <f t="array" ref="GI10">IFERROR(_xlfn._xlws.SORT(_xlfn.UNIQUE(_xlfn._xlws.FILTER(Var.L!$G$2:$G$5000,(Var.L!$G$2:$G$5000&lt;&gt;"")*ISNUMBER(SEARCH(Variety!Y4,Var.L!$C$2:$C$5000))*ISNUMBER(SEARCH(Variety!Y5,Var.L!$A$2:$A$5000))))),"")</f>
        <v/>
      </c>
      <c r="GJ10" s="607" t="str" cm="1">
        <f t="array" ref="GJ10">IFERROR(_xlfn._xlws.SORT(_xlfn.UNIQUE(_xlfn._xlws.FILTER(Var.L!$G$2:$G$5000,(Var.L!$G$2:$G$5000&lt;&gt;"")*ISNUMBER(SEARCH(Variety!Z4,Var.L!$C$2:$C$5000))*ISNUMBER(SEARCH(Variety!Z5,Var.L!$A$2:$A$5000))))),"")</f>
        <v/>
      </c>
      <c r="GK10" s="607" t="str" cm="1">
        <f t="array" ref="GK10">IFERROR(_xlfn._xlws.SORT(_xlfn.UNIQUE(_xlfn._xlws.FILTER(Var.L!$G$2:$G$5000,(Var.L!$G$2:$G$5000&lt;&gt;"")*ISNUMBER(SEARCH(Variety!AA4,Var.L!$C$2:$C$5000))*ISNUMBER(SEARCH(Variety!AA5,Var.L!$A$2:$A$5000))))),"")</f>
        <v/>
      </c>
      <c r="GL10" s="607" t="str" cm="1">
        <f t="array" ref="GL10">IFERROR(_xlfn._xlws.SORT(_xlfn.UNIQUE(_xlfn._xlws.FILTER(Var.L!$G$2:$G$5000,(Var.L!$G$2:$G$5000&lt;&gt;"")*ISNUMBER(SEARCH(Variety!AB4,Var.L!$C$2:$C$5000))*ISNUMBER(SEARCH(Variety!AB5,Var.L!$A$2:$A$5000))))),"")</f>
        <v/>
      </c>
      <c r="GM10" s="607" t="str" cm="1">
        <f t="array" ref="GM10">IFERROR(_xlfn._xlws.SORT(_xlfn.UNIQUE(_xlfn._xlws.FILTER(Var.L!$G$2:$G$5000,(Var.L!$G$2:$G$5000&lt;&gt;"")*ISNUMBER(SEARCH(Variety!AW4,Var.L!$C$2:$C$5000))*ISNUMBER(SEARCH(Variety!AW5,Var.L!$A$2:$A$5000))))),"")</f>
        <v/>
      </c>
      <c r="GN10" s="607" t="str" cm="1">
        <f t="array" ref="GN10">IFERROR(_xlfn._xlws.SORT(_xlfn.UNIQUE(_xlfn._xlws.FILTER(Var.L!$G$2:$G$5000,(Var.L!$G$2:$G$5000&lt;&gt;"")*ISNUMBER(SEARCH(Variety!AX4,Var.L!$C$2:$C$5000))*ISNUMBER(SEARCH(Variety!AX5,Var.L!$A$2:$A$5000))))),"")</f>
        <v/>
      </c>
      <c r="GO10" s="607" t="str" cm="1">
        <f t="array" ref="GO10">IFERROR(_xlfn._xlws.SORT(_xlfn.UNIQUE(_xlfn._xlws.FILTER(Var.L!$G$2:$G$5000,(Var.L!$G$2:$G$5000&lt;&gt;"")*ISNUMBER(SEARCH(Variety!AY4,Var.L!$C$2:$C$5000))*ISNUMBER(SEARCH(Variety!AY5,Var.L!$A$2:$A$5000))))),"")</f>
        <v/>
      </c>
      <c r="GP10" s="4" t="str" cm="1">
        <f t="array" ref="GP10">IFERROR(_xlfn._xlws.SORT(_xlfn.UNIQUE(_xlfn._xlws.FILTER(Var.L!$G$2:$G$5000,(Var.L!$G$2:$G$5000&lt;&gt;"")*ISNUMBER(SEARCH(Variety!AZ4,Var.L!$C$2:$C$5000))*ISNUMBER(SEARCH(Variety!AZ5,Var.L!$A$2:$A$5000))))),"")</f>
        <v/>
      </c>
    </row>
    <row r="11" spans="1:229" x14ac:dyDescent="0.35">
      <c r="A11" s="4" t="s">
        <v>1969</v>
      </c>
      <c r="B11" s="4" t="s">
        <v>1967</v>
      </c>
      <c r="C11" s="4" t="s">
        <v>2521</v>
      </c>
      <c r="N11" s="4" t="str">
        <v>Carrot &amp; Parsnip</v>
      </c>
      <c r="O11" s="4" t="str">
        <v>Carrot &amp; Parsnip</v>
      </c>
      <c r="P11" s="4" t="str">
        <v>Carrot &amp; Parsnip</v>
      </c>
      <c r="Q11" s="4" t="str">
        <v>Carrot &amp; Parsnip</v>
      </c>
      <c r="R11" s="4" t="str">
        <v>Carrot &amp; Parsnip</v>
      </c>
      <c r="S11" s="4" t="str">
        <v>Carrot &amp; Parsnip</v>
      </c>
      <c r="T11" s="4" t="str">
        <v>Carrot &amp; Parsnip</v>
      </c>
      <c r="U11" s="4" t="str">
        <v>Carrot &amp; Parsnip</v>
      </c>
      <c r="V11" s="4" t="str">
        <v>Carrot &amp; Parsnip</v>
      </c>
      <c r="W11" s="4" t="str">
        <v>Carrot &amp; Parsnip</v>
      </c>
      <c r="X11" s="4" t="str">
        <v>Carrot &amp; Parsnip</v>
      </c>
      <c r="Y11" s="4" t="str">
        <v>Carrot &amp; Parsnip</v>
      </c>
      <c r="Z11" s="4" t="str">
        <v>Carrot &amp; Parsnip</v>
      </c>
      <c r="AA11" s="4" t="str">
        <v>Carrot &amp; Parsnip</v>
      </c>
      <c r="AB11" s="4" t="str">
        <v>Carrot &amp; Parsnip</v>
      </c>
      <c r="AC11" s="4" t="str">
        <v>Carrot &amp; Parsnip</v>
      </c>
      <c r="AD11" s="4" t="str">
        <v>Carrot &amp; Parsnip</v>
      </c>
      <c r="AE11" s="4" t="str">
        <v>Carrot &amp; Parsnip</v>
      </c>
      <c r="AF11" s="4" t="str">
        <v>Carrot &amp; Parsnip</v>
      </c>
      <c r="AG11" s="4" t="str">
        <v>Carrot &amp; Parsnip</v>
      </c>
      <c r="AH11" s="4" t="str">
        <v>Carrot &amp; Parsnip</v>
      </c>
      <c r="AI11" s="4" t="str">
        <v>Carrot &amp; Parsnip</v>
      </c>
      <c r="AJ11" s="4" t="str">
        <v>Carrot &amp; Parsnip</v>
      </c>
      <c r="AK11" s="4" t="str">
        <v>Carrot &amp; Parsnip</v>
      </c>
      <c r="AL11" s="4" t="str">
        <v>Carrot &amp; Parsnip</v>
      </c>
      <c r="AM11" s="4" t="str">
        <v>Carrot &amp; Parsnip</v>
      </c>
      <c r="AN11" s="4" t="str">
        <v>Carrot &amp; Parsnip</v>
      </c>
      <c r="AO11" s="4" t="str">
        <v>Carrot &amp; Parsnip</v>
      </c>
      <c r="AP11" s="4" t="str">
        <v>Carrot &amp; Parsnip</v>
      </c>
      <c r="AQ11" s="4" t="str">
        <v>Carrot &amp; Parsnip</v>
      </c>
      <c r="AS11" s="4" t="str">
        <v>110R rootstock</v>
      </c>
      <c r="AT11" s="4" t="str">
        <v>110R rootstock</v>
      </c>
      <c r="AU11" s="4" t="str">
        <v>110R rootstock</v>
      </c>
      <c r="AV11" s="4" t="str">
        <v>110R rootstock</v>
      </c>
      <c r="AW11" s="4" t="str">
        <v>110R rootstock</v>
      </c>
      <c r="AX11" s="4" t="str">
        <v>110R rootstock</v>
      </c>
      <c r="AY11" s="4" t="str">
        <v>110R rootstock</v>
      </c>
      <c r="AZ11" s="4" t="str">
        <v>110R rootstock</v>
      </c>
      <c r="BA11" s="4" t="str">
        <v>110R rootstock</v>
      </c>
      <c r="BB11" s="4" t="str">
        <v>110R rootstock</v>
      </c>
      <c r="BC11" s="4" t="str">
        <v>110R rootstock</v>
      </c>
      <c r="BD11" s="4" t="str">
        <v>110R rootstock</v>
      </c>
      <c r="BE11" s="4" t="str">
        <v>110R rootstock</v>
      </c>
      <c r="BF11" s="4" t="str">
        <v>110R rootstock</v>
      </c>
      <c r="BG11" s="4" t="str">
        <v>110R rootstock</v>
      </c>
      <c r="BH11" s="4" t="str">
        <v>110R rootstock</v>
      </c>
      <c r="BI11" s="4" t="str">
        <v>110R rootstock</v>
      </c>
      <c r="BJ11" s="4" t="str">
        <v>110R rootstock</v>
      </c>
      <c r="BK11" s="4" t="str">
        <v>110R rootstock</v>
      </c>
      <c r="BL11" s="4" t="str">
        <v>110R rootstock</v>
      </c>
      <c r="BM11" s="4" t="str">
        <v>110R rootstock</v>
      </c>
      <c r="BN11" s="4" t="str">
        <v>110R rootstock</v>
      </c>
      <c r="BO11" s="4" t="str">
        <v>110R rootstock</v>
      </c>
      <c r="BP11" s="4" t="str">
        <v>110R rootstock</v>
      </c>
      <c r="BQ11" s="4" t="str">
        <v>110R rootstock</v>
      </c>
      <c r="BR11" s="4" t="str">
        <v>110R rootstock</v>
      </c>
      <c r="BS11" s="4" t="str">
        <v>110R rootstock</v>
      </c>
      <c r="BT11" s="4" t="str">
        <v>110R rootstock</v>
      </c>
      <c r="BU11" s="4" t="str">
        <v>110R rootstock</v>
      </c>
      <c r="BV11" s="4" t="str">
        <v>110R rootstock</v>
      </c>
      <c r="BX11" s="4" t="str">
        <v>01/1316</v>
      </c>
      <c r="BY11" s="4" t="str">
        <v>01/1316</v>
      </c>
      <c r="BZ11" s="4" t="str">
        <v>01/1316</v>
      </c>
      <c r="CA11" s="4" t="str">
        <v>01/1316</v>
      </c>
      <c r="CB11" s="4" t="str">
        <v>01/1316</v>
      </c>
      <c r="CC11" s="4" t="str">
        <v>01/1316</v>
      </c>
      <c r="CD11" s="4" t="str">
        <v>01/1316</v>
      </c>
      <c r="CE11" s="4" t="str">
        <v>01/1316</v>
      </c>
      <c r="CF11" s="4" t="str">
        <v>01/1316</v>
      </c>
      <c r="CG11" s="4" t="str">
        <v>01/1316</v>
      </c>
      <c r="CH11" s="4" t="str">
        <v>01/1316</v>
      </c>
      <c r="CI11" s="4" t="str">
        <v>01/1316</v>
      </c>
      <c r="CJ11" s="4" t="str">
        <v>01/1316</v>
      </c>
      <c r="CK11" s="4" t="str">
        <v>01/1316</v>
      </c>
      <c r="CL11" s="4" t="str">
        <v>01/1316</v>
      </c>
      <c r="CM11" s="4" t="str">
        <v>01/1316</v>
      </c>
      <c r="CN11" s="4" t="str">
        <v>01/1316</v>
      </c>
      <c r="CO11" s="4" t="str">
        <v>01/1316</v>
      </c>
      <c r="CP11" s="4" t="str">
        <v>01/1316</v>
      </c>
      <c r="CQ11" s="4" t="str">
        <v>01/1316</v>
      </c>
      <c r="CR11" s="4" t="str">
        <v>01/1316</v>
      </c>
      <c r="CS11" s="4" t="str">
        <v>01/1316</v>
      </c>
      <c r="CT11" s="4" t="str">
        <v>01/1316</v>
      </c>
      <c r="CU11" s="4" t="str">
        <v>01/1316</v>
      </c>
      <c r="CV11" s="4" t="str">
        <v>01/1316</v>
      </c>
      <c r="CW11" s="4" t="str">
        <v>01/1316</v>
      </c>
      <c r="CX11" s="4" t="str">
        <v>01/1316</v>
      </c>
      <c r="CY11" s="4" t="str">
        <v>01/1316</v>
      </c>
      <c r="CZ11" s="4" t="str">
        <v>01/1316</v>
      </c>
      <c r="DA11" s="4" t="str">
        <v>01/1316</v>
      </c>
      <c r="DC11" s="4" t="str">
        <v>Digitaria eriantha</v>
      </c>
      <c r="DD11" s="4" t="str">
        <v>Digitaria eriantha</v>
      </c>
      <c r="DE11" s="4" t="str">
        <v>Digitaria eriantha</v>
      </c>
      <c r="DF11" s="4" t="str">
        <v>Digitaria eriantha</v>
      </c>
      <c r="DG11" s="4" t="str">
        <v>Digitaria eriantha</v>
      </c>
      <c r="DH11" s="4" t="str">
        <v>Digitaria eriantha</v>
      </c>
      <c r="DI11" s="4" t="str">
        <v>Digitaria eriantha</v>
      </c>
      <c r="DJ11" s="4" t="str">
        <v>Digitaria eriantha</v>
      </c>
      <c r="DK11" s="4" t="str">
        <v>Digitaria eriantha</v>
      </c>
      <c r="DL11" s="4" t="str">
        <v>Digitaria eriantha</v>
      </c>
      <c r="DM11" s="4" t="str">
        <v>Digitaria eriantha</v>
      </c>
      <c r="DN11" s="4" t="str">
        <v>Digitaria eriantha</v>
      </c>
      <c r="DO11" s="4" t="str">
        <v>Digitaria eriantha</v>
      </c>
      <c r="DP11" s="4" t="str">
        <v>Digitaria eriantha</v>
      </c>
      <c r="DQ11" s="4" t="str">
        <v>Digitaria eriantha</v>
      </c>
      <c r="DR11" s="4" t="str">
        <v>Digitaria eriantha</v>
      </c>
      <c r="DS11" s="4" t="str">
        <v>Digitaria eriantha</v>
      </c>
      <c r="DT11" s="4" t="str">
        <v>Digitaria eriantha</v>
      </c>
      <c r="DU11" s="4" t="str">
        <v>Digitaria eriantha</v>
      </c>
      <c r="DV11" s="4" t="str">
        <v>Digitaria eriantha</v>
      </c>
      <c r="DW11" s="4" t="str">
        <v>Digitaria eriantha</v>
      </c>
      <c r="DX11" s="4" t="str">
        <v>Digitaria eriantha</v>
      </c>
      <c r="DY11" s="4" t="str">
        <v>Digitaria eriantha</v>
      </c>
      <c r="DZ11" s="4" t="str">
        <v>Digitaria eriantha</v>
      </c>
      <c r="EA11" s="4" t="str">
        <v>Digitaria eriantha</v>
      </c>
      <c r="EB11" s="4" t="str">
        <v>Digitaria eriantha</v>
      </c>
      <c r="EC11" s="4" t="str">
        <v>Digitaria eriantha</v>
      </c>
      <c r="ED11" s="4" t="str">
        <v>Digitaria eriantha</v>
      </c>
      <c r="EE11" s="4" t="str">
        <v>Digitaria eriantha</v>
      </c>
      <c r="EF11" s="4" t="str">
        <v>Digitaria eriantha</v>
      </c>
      <c r="EH11" s="4" t="str">
        <v>Dactylis glomerata</v>
      </c>
      <c r="EI11" s="4" t="str">
        <v>Dactylis glomerata</v>
      </c>
      <c r="EJ11" s="4" t="str">
        <v>Dactylis glomerata</v>
      </c>
      <c r="EK11" s="4" t="str">
        <v>Dactylis glomerata</v>
      </c>
      <c r="EL11" s="4" t="str">
        <v>Dactylis glomerata</v>
      </c>
      <c r="EM11" s="4" t="str">
        <v>Dactylis glomerata</v>
      </c>
      <c r="EN11" s="4" t="str">
        <v>Dactylis glomerata</v>
      </c>
      <c r="EO11" s="4" t="str">
        <v>Dactylis glomerata</v>
      </c>
      <c r="EP11" s="4" t="str">
        <v>Dactylis glomerata</v>
      </c>
      <c r="EQ11" s="4" t="str">
        <v>Dactylis glomerata</v>
      </c>
      <c r="ER11" s="4" t="str">
        <v>Dactylis glomerata</v>
      </c>
      <c r="ES11" s="4" t="str">
        <v>Dactylis glomerata</v>
      </c>
      <c r="ET11" s="4" t="str">
        <v>Dactylis glomerata</v>
      </c>
      <c r="EU11" s="4" t="str">
        <v>Dactylis glomerata</v>
      </c>
      <c r="EV11" s="4" t="str">
        <v>Dactylis glomerata</v>
      </c>
      <c r="EW11" s="4" t="str">
        <v>Dactylis glomerata</v>
      </c>
      <c r="EX11" s="4" t="str">
        <v>Dactylis glomerata</v>
      </c>
      <c r="EY11" s="4" t="str">
        <v>Dactylis glomerata</v>
      </c>
      <c r="EZ11" s="4" t="str">
        <v>Dactylis glomerata</v>
      </c>
      <c r="FA11" s="4" t="str">
        <v>Dactylis glomerata</v>
      </c>
      <c r="FB11" s="4" t="str">
        <v>Dactylis glomerata</v>
      </c>
      <c r="FC11" s="4" t="str">
        <v>Dactylis glomerata</v>
      </c>
      <c r="FD11" s="4" t="str">
        <v>Dactylis glomerata</v>
      </c>
      <c r="FE11" s="4" t="str">
        <v>Dactylis glomerata</v>
      </c>
      <c r="FF11" s="4" t="str">
        <v>Dactylis glomerata</v>
      </c>
      <c r="FG11" s="4" t="str">
        <v>Dactylis glomerata</v>
      </c>
      <c r="FH11" s="4" t="str">
        <v>Dactylis glomerata</v>
      </c>
      <c r="FI11" s="4" t="str">
        <v>Dactylis glomerata</v>
      </c>
      <c r="FJ11" s="4" t="str">
        <v>Dactylis glomerata</v>
      </c>
      <c r="FK11" s="4" t="str">
        <v>Dactylis glomerata</v>
      </c>
    </row>
    <row r="12" spans="1:229" x14ac:dyDescent="0.35">
      <c r="A12" s="4" t="s">
        <v>2105</v>
      </c>
      <c r="B12" s="4" t="s">
        <v>2103</v>
      </c>
      <c r="C12" s="4" t="s">
        <v>2522</v>
      </c>
      <c r="N12" s="4" t="str">
        <v>Cassava</v>
      </c>
      <c r="O12" s="4" t="str">
        <v>Cassava</v>
      </c>
      <c r="P12" s="4" t="str">
        <v>Cassava</v>
      </c>
      <c r="Q12" s="4" t="str">
        <v>Cassava</v>
      </c>
      <c r="R12" s="4" t="str">
        <v>Cassava</v>
      </c>
      <c r="S12" s="4" t="str">
        <v>Cassava</v>
      </c>
      <c r="T12" s="4" t="str">
        <v>Cassava</v>
      </c>
      <c r="U12" s="4" t="str">
        <v>Cassava</v>
      </c>
      <c r="V12" s="4" t="str">
        <v>Cassava</v>
      </c>
      <c r="W12" s="4" t="str">
        <v>Cassava</v>
      </c>
      <c r="X12" s="4" t="str">
        <v>Cassava</v>
      </c>
      <c r="Y12" s="4" t="str">
        <v>Cassava</v>
      </c>
      <c r="Z12" s="4" t="str">
        <v>Cassava</v>
      </c>
      <c r="AA12" s="4" t="str">
        <v>Cassava</v>
      </c>
      <c r="AB12" s="4" t="str">
        <v>Cassava</v>
      </c>
      <c r="AC12" s="4" t="str">
        <v>Cassava</v>
      </c>
      <c r="AD12" s="4" t="str">
        <v>Cassava</v>
      </c>
      <c r="AE12" s="4" t="str">
        <v>Cassava</v>
      </c>
      <c r="AF12" s="4" t="str">
        <v>Cassava</v>
      </c>
      <c r="AG12" s="4" t="str">
        <v>Cassava</v>
      </c>
      <c r="AH12" s="4" t="str">
        <v>Cassava</v>
      </c>
      <c r="AI12" s="4" t="str">
        <v>Cassava</v>
      </c>
      <c r="AJ12" s="4" t="str">
        <v>Cassava</v>
      </c>
      <c r="AK12" s="4" t="str">
        <v>Cassava</v>
      </c>
      <c r="AL12" s="4" t="str">
        <v>Cassava</v>
      </c>
      <c r="AM12" s="4" t="str">
        <v>Cassava</v>
      </c>
      <c r="AN12" s="4" t="str">
        <v>Cassava</v>
      </c>
      <c r="AO12" s="4" t="str">
        <v>Cassava</v>
      </c>
      <c r="AP12" s="4" t="str">
        <v>Cassava</v>
      </c>
      <c r="AQ12" s="4" t="str">
        <v>Cassava</v>
      </c>
      <c r="AS12" s="4" t="str">
        <v>28-206</v>
      </c>
      <c r="AT12" s="4" t="str">
        <v>28-206</v>
      </c>
      <c r="AU12" s="4" t="str">
        <v>28-206</v>
      </c>
      <c r="AV12" s="4" t="str">
        <v>28-206</v>
      </c>
      <c r="AW12" s="4" t="str">
        <v>28-206</v>
      </c>
      <c r="AX12" s="4" t="str">
        <v>28-206</v>
      </c>
      <c r="AY12" s="4" t="str">
        <v>28-206</v>
      </c>
      <c r="AZ12" s="4" t="str">
        <v>28-206</v>
      </c>
      <c r="BA12" s="4" t="str">
        <v>28-206</v>
      </c>
      <c r="BB12" s="4" t="str">
        <v>28-206</v>
      </c>
      <c r="BC12" s="4" t="str">
        <v>28-206</v>
      </c>
      <c r="BD12" s="4" t="str">
        <v>28-206</v>
      </c>
      <c r="BE12" s="4" t="str">
        <v>28-206</v>
      </c>
      <c r="BF12" s="4" t="str">
        <v>28-206</v>
      </c>
      <c r="BG12" s="4" t="str">
        <v>28-206</v>
      </c>
      <c r="BH12" s="4" t="str">
        <v>28-206</v>
      </c>
      <c r="BI12" s="4" t="str">
        <v>28-206</v>
      </c>
      <c r="BJ12" s="4" t="str">
        <v>28-206</v>
      </c>
      <c r="BK12" s="4" t="str">
        <v>28-206</v>
      </c>
      <c r="BL12" s="4" t="str">
        <v>28-206</v>
      </c>
      <c r="BM12" s="4" t="str">
        <v>28-206</v>
      </c>
      <c r="BN12" s="4" t="str">
        <v>28-206</v>
      </c>
      <c r="BO12" s="4" t="str">
        <v>28-206</v>
      </c>
      <c r="BP12" s="4" t="str">
        <v>28-206</v>
      </c>
      <c r="BQ12" s="4" t="str">
        <v>28-206</v>
      </c>
      <c r="BR12" s="4" t="str">
        <v>28-206</v>
      </c>
      <c r="BS12" s="4" t="str">
        <v>28-206</v>
      </c>
      <c r="BT12" s="4" t="str">
        <v>28-206</v>
      </c>
      <c r="BU12" s="4" t="str">
        <v>28-206</v>
      </c>
      <c r="BV12" s="4" t="str">
        <v>28-206</v>
      </c>
      <c r="BX12" s="4" t="str">
        <v>110R rootstock</v>
      </c>
      <c r="BY12" s="4" t="str">
        <v>110R rootstock</v>
      </c>
      <c r="BZ12" s="4" t="str">
        <v>110R rootstock</v>
      </c>
      <c r="CA12" s="4" t="str">
        <v>110R rootstock</v>
      </c>
      <c r="CB12" s="4" t="str">
        <v>110R rootstock</v>
      </c>
      <c r="CC12" s="4" t="str">
        <v>110R rootstock</v>
      </c>
      <c r="CD12" s="4" t="str">
        <v>110R rootstock</v>
      </c>
      <c r="CE12" s="4" t="str">
        <v>110R rootstock</v>
      </c>
      <c r="CF12" s="4" t="str">
        <v>110R rootstock</v>
      </c>
      <c r="CG12" s="4" t="str">
        <v>110R rootstock</v>
      </c>
      <c r="CH12" s="4" t="str">
        <v>110R rootstock</v>
      </c>
      <c r="CI12" s="4" t="str">
        <v>110R rootstock</v>
      </c>
      <c r="CJ12" s="4" t="str">
        <v>110R rootstock</v>
      </c>
      <c r="CK12" s="4" t="str">
        <v>110R rootstock</v>
      </c>
      <c r="CL12" s="4" t="str">
        <v>110R rootstock</v>
      </c>
      <c r="CM12" s="4" t="str">
        <v>110R rootstock</v>
      </c>
      <c r="CN12" s="4" t="str">
        <v>110R rootstock</v>
      </c>
      <c r="CO12" s="4" t="str">
        <v>110R rootstock</v>
      </c>
      <c r="CP12" s="4" t="str">
        <v>110R rootstock</v>
      </c>
      <c r="CQ12" s="4" t="str">
        <v>110R rootstock</v>
      </c>
      <c r="CR12" s="4" t="str">
        <v>110R rootstock</v>
      </c>
      <c r="CS12" s="4" t="str">
        <v>110R rootstock</v>
      </c>
      <c r="CT12" s="4" t="str">
        <v>110R rootstock</v>
      </c>
      <c r="CU12" s="4" t="str">
        <v>110R rootstock</v>
      </c>
      <c r="CV12" s="4" t="str">
        <v>110R rootstock</v>
      </c>
      <c r="CW12" s="4" t="str">
        <v>110R rootstock</v>
      </c>
      <c r="CX12" s="4" t="str">
        <v>110R rootstock</v>
      </c>
      <c r="CY12" s="4" t="str">
        <v>110R rootstock</v>
      </c>
      <c r="CZ12" s="4" t="str">
        <v>110R rootstock</v>
      </c>
      <c r="DA12" s="4" t="str">
        <v>110R rootstock</v>
      </c>
      <c r="DC12" s="4" t="str">
        <v>Dioscorea rotundata</v>
      </c>
      <c r="DD12" s="4" t="str">
        <v>Dioscorea rotundata</v>
      </c>
      <c r="DE12" s="4" t="str">
        <v>Dioscorea rotundata</v>
      </c>
      <c r="DF12" s="4" t="str">
        <v>Dioscorea rotundata</v>
      </c>
      <c r="DG12" s="4" t="str">
        <v>Dioscorea rotundata</v>
      </c>
      <c r="DH12" s="4" t="str">
        <v>Dioscorea rotundata</v>
      </c>
      <c r="DI12" s="4" t="str">
        <v>Dioscorea rotundata</v>
      </c>
      <c r="DJ12" s="4" t="str">
        <v>Dioscorea rotundata</v>
      </c>
      <c r="DK12" s="4" t="str">
        <v>Dioscorea rotundata</v>
      </c>
      <c r="DL12" s="4" t="str">
        <v>Dioscorea rotundata</v>
      </c>
      <c r="DM12" s="4" t="str">
        <v>Dioscorea rotundata</v>
      </c>
      <c r="DN12" s="4" t="str">
        <v>Dioscorea rotundata</v>
      </c>
      <c r="DO12" s="4" t="str">
        <v>Dioscorea rotundata</v>
      </c>
      <c r="DP12" s="4" t="str">
        <v>Dioscorea rotundata</v>
      </c>
      <c r="DQ12" s="4" t="str">
        <v>Dioscorea rotundata</v>
      </c>
      <c r="DR12" s="4" t="str">
        <v>Dioscorea rotundata</v>
      </c>
      <c r="DS12" s="4" t="str">
        <v>Dioscorea rotundata</v>
      </c>
      <c r="DT12" s="4" t="str">
        <v>Dioscorea rotundata</v>
      </c>
      <c r="DU12" s="4" t="str">
        <v>Dioscorea rotundata</v>
      </c>
      <c r="DV12" s="4" t="str">
        <v>Dioscorea rotundata</v>
      </c>
      <c r="DW12" s="4" t="str">
        <v>Dioscorea rotundata</v>
      </c>
      <c r="DX12" s="4" t="str">
        <v>Dioscorea rotundata</v>
      </c>
      <c r="DY12" s="4" t="str">
        <v>Dioscorea rotundata</v>
      </c>
      <c r="DZ12" s="4" t="str">
        <v>Dioscorea rotundata</v>
      </c>
      <c r="EA12" s="4" t="str">
        <v>Dioscorea rotundata</v>
      </c>
      <c r="EB12" s="4" t="str">
        <v>Dioscorea rotundata</v>
      </c>
      <c r="EC12" s="4" t="str">
        <v>Dioscorea rotundata</v>
      </c>
      <c r="ED12" s="4" t="str">
        <v>Dioscorea rotundata</v>
      </c>
      <c r="EE12" s="4" t="str">
        <v>Dioscorea rotundata</v>
      </c>
      <c r="EF12" s="4" t="str">
        <v>Dioscorea rotundata</v>
      </c>
      <c r="EH12" s="4" t="str">
        <v>Digitaria eriantha</v>
      </c>
      <c r="EI12" s="4" t="str">
        <v>Digitaria eriantha</v>
      </c>
      <c r="EJ12" s="4" t="str">
        <v>Digitaria eriantha</v>
      </c>
      <c r="EK12" s="4" t="str">
        <v>Digitaria eriantha</v>
      </c>
      <c r="EL12" s="4" t="str">
        <v>Digitaria eriantha</v>
      </c>
      <c r="EM12" s="4" t="str">
        <v>Digitaria eriantha</v>
      </c>
      <c r="EN12" s="4" t="str">
        <v>Digitaria eriantha</v>
      </c>
      <c r="EO12" s="4" t="str">
        <v>Digitaria eriantha</v>
      </c>
      <c r="EP12" s="4" t="str">
        <v>Digitaria eriantha</v>
      </c>
      <c r="EQ12" s="4" t="str">
        <v>Digitaria eriantha</v>
      </c>
      <c r="ER12" s="4" t="str">
        <v>Digitaria eriantha</v>
      </c>
      <c r="ES12" s="4" t="str">
        <v>Digitaria eriantha</v>
      </c>
      <c r="ET12" s="4" t="str">
        <v>Digitaria eriantha</v>
      </c>
      <c r="EU12" s="4" t="str">
        <v>Digitaria eriantha</v>
      </c>
      <c r="EV12" s="4" t="str">
        <v>Digitaria eriantha</v>
      </c>
      <c r="EW12" s="4" t="str">
        <v>Digitaria eriantha</v>
      </c>
      <c r="EX12" s="4" t="str">
        <v>Digitaria eriantha</v>
      </c>
      <c r="EY12" s="4" t="str">
        <v>Digitaria eriantha</v>
      </c>
      <c r="EZ12" s="4" t="str">
        <v>Digitaria eriantha</v>
      </c>
      <c r="FA12" s="4" t="str">
        <v>Digitaria eriantha</v>
      </c>
      <c r="FB12" s="4" t="str">
        <v>Digitaria eriantha</v>
      </c>
      <c r="FC12" s="4" t="str">
        <v>Digitaria eriantha</v>
      </c>
      <c r="FD12" s="4" t="str">
        <v>Digitaria eriantha</v>
      </c>
      <c r="FE12" s="4" t="str">
        <v>Digitaria eriantha</v>
      </c>
      <c r="FF12" s="4" t="str">
        <v>Digitaria eriantha</v>
      </c>
      <c r="FG12" s="4" t="str">
        <v>Digitaria eriantha</v>
      </c>
      <c r="FH12" s="4" t="str">
        <v>Digitaria eriantha</v>
      </c>
      <c r="FI12" s="4" t="str">
        <v>Digitaria eriantha</v>
      </c>
      <c r="FJ12" s="4" t="str">
        <v>Digitaria eriantha</v>
      </c>
      <c r="FK12" s="4" t="str">
        <v>Digitaria eriantha</v>
      </c>
    </row>
    <row r="13" spans="1:229" x14ac:dyDescent="0.35">
      <c r="A13" s="4" t="s">
        <v>2105</v>
      </c>
      <c r="B13" s="4" t="s">
        <v>2103</v>
      </c>
      <c r="C13" s="4" t="s">
        <v>2523</v>
      </c>
      <c r="N13" s="4" t="str">
        <v>Cattle</v>
      </c>
      <c r="O13" s="4" t="str">
        <v>Cattle</v>
      </c>
      <c r="P13" s="4" t="str">
        <v>Cattle</v>
      </c>
      <c r="Q13" s="4" t="str">
        <v>Cattle</v>
      </c>
      <c r="R13" s="4" t="str">
        <v>Cattle</v>
      </c>
      <c r="S13" s="4" t="str">
        <v>Cattle</v>
      </c>
      <c r="T13" s="4" t="str">
        <v>Cattle</v>
      </c>
      <c r="U13" s="4" t="str">
        <v>Cattle</v>
      </c>
      <c r="V13" s="4" t="str">
        <v>Cattle</v>
      </c>
      <c r="W13" s="4" t="str">
        <v>Cattle</v>
      </c>
      <c r="X13" s="4" t="str">
        <v>Cattle</v>
      </c>
      <c r="Y13" s="4" t="str">
        <v>Cattle</v>
      </c>
      <c r="Z13" s="4" t="str">
        <v>Cattle</v>
      </c>
      <c r="AA13" s="4" t="str">
        <v>Cattle</v>
      </c>
      <c r="AB13" s="4" t="str">
        <v>Cattle</v>
      </c>
      <c r="AC13" s="4" t="str">
        <v>Cattle</v>
      </c>
      <c r="AD13" s="4" t="str">
        <v>Cattle</v>
      </c>
      <c r="AE13" s="4" t="str">
        <v>Cattle</v>
      </c>
      <c r="AF13" s="4" t="str">
        <v>Cattle</v>
      </c>
      <c r="AG13" s="4" t="str">
        <v>Cattle</v>
      </c>
      <c r="AH13" s="4" t="str">
        <v>Cattle</v>
      </c>
      <c r="AI13" s="4" t="str">
        <v>Cattle</v>
      </c>
      <c r="AJ13" s="4" t="str">
        <v>Cattle</v>
      </c>
      <c r="AK13" s="4" t="str">
        <v>Cattle</v>
      </c>
      <c r="AL13" s="4" t="str">
        <v>Cattle</v>
      </c>
      <c r="AM13" s="4" t="str">
        <v>Cattle</v>
      </c>
      <c r="AN13" s="4" t="str">
        <v>Cattle</v>
      </c>
      <c r="AO13" s="4" t="str">
        <v>Cattle</v>
      </c>
      <c r="AP13" s="4" t="str">
        <v>Cattle</v>
      </c>
      <c r="AQ13" s="4" t="str">
        <v>Cattle</v>
      </c>
      <c r="AS13" s="4" t="str">
        <v>55% Kamorai x 30% Boer x 15% East African indigenous</v>
      </c>
      <c r="AT13" s="4" t="str">
        <v>55% Kamorai x 30% Boer x 15% East African indigenous</v>
      </c>
      <c r="AU13" s="4" t="str">
        <v>55% Kamorai x 30% Boer x 15% East African indigenous</v>
      </c>
      <c r="AV13" s="4" t="str">
        <v>55% Kamorai x 30% Boer x 15% East African indigenous</v>
      </c>
      <c r="AW13" s="4" t="str">
        <v>55% Kamorai x 30% Boer x 15% East African indigenous</v>
      </c>
      <c r="AX13" s="4" t="str">
        <v>55% Kamorai x 30% Boer x 15% East African indigenous</v>
      </c>
      <c r="AY13" s="4" t="str">
        <v>55% Kamorai x 30% Boer x 15% East African indigenous</v>
      </c>
      <c r="AZ13" s="4" t="str">
        <v>55% Kamorai x 30% Boer x 15% East African indigenous</v>
      </c>
      <c r="BA13" s="4" t="str">
        <v>55% Kamorai x 30% Boer x 15% East African indigenous</v>
      </c>
      <c r="BB13" s="4" t="str">
        <v>55% Kamorai x 30% Boer x 15% East African indigenous</v>
      </c>
      <c r="BC13" s="4" t="str">
        <v>55% Kamorai x 30% Boer x 15% East African indigenous</v>
      </c>
      <c r="BD13" s="4" t="str">
        <v>55% Kamorai x 30% Boer x 15% East African indigenous</v>
      </c>
      <c r="BE13" s="4" t="str">
        <v>55% Kamorai x 30% Boer x 15% East African indigenous</v>
      </c>
      <c r="BF13" s="4" t="str">
        <v>55% Kamorai x 30% Boer x 15% East African indigenous</v>
      </c>
      <c r="BG13" s="4" t="str">
        <v>55% Kamorai x 30% Boer x 15% East African indigenous</v>
      </c>
      <c r="BH13" s="4" t="str">
        <v>55% Kamorai x 30% Boer x 15% East African indigenous</v>
      </c>
      <c r="BI13" s="4" t="str">
        <v>55% Kamorai x 30% Boer x 15% East African indigenous</v>
      </c>
      <c r="BJ13" s="4" t="str">
        <v>55% Kamorai x 30% Boer x 15% East African indigenous</v>
      </c>
      <c r="BK13" s="4" t="str">
        <v>55% Kamorai x 30% Boer x 15% East African indigenous</v>
      </c>
      <c r="BL13" s="4" t="str">
        <v>55% Kamorai x 30% Boer x 15% East African indigenous</v>
      </c>
      <c r="BM13" s="4" t="str">
        <v>55% Kamorai x 30% Boer x 15% East African indigenous</v>
      </c>
      <c r="BN13" s="4" t="str">
        <v>55% Kamorai x 30% Boer x 15% East African indigenous</v>
      </c>
      <c r="BO13" s="4" t="str">
        <v>55% Kamorai x 30% Boer x 15% East African indigenous</v>
      </c>
      <c r="BP13" s="4" t="str">
        <v>55% Kamorai x 30% Boer x 15% East African indigenous</v>
      </c>
      <c r="BQ13" s="4" t="str">
        <v>55% Kamorai x 30% Boer x 15% East African indigenous</v>
      </c>
      <c r="BR13" s="4" t="str">
        <v>55% Kamorai x 30% Boer x 15% East African indigenous</v>
      </c>
      <c r="BS13" s="4" t="str">
        <v>55% Kamorai x 30% Boer x 15% East African indigenous</v>
      </c>
      <c r="BT13" s="4" t="str">
        <v>55% Kamorai x 30% Boer x 15% East African indigenous</v>
      </c>
      <c r="BU13" s="4" t="str">
        <v>55% Kamorai x 30% Boer x 15% East African indigenous</v>
      </c>
      <c r="BV13" s="4" t="str">
        <v>55% Kamorai x 30% Boer x 15% East African indigenous</v>
      </c>
      <c r="BX13" s="4" t="str">
        <v>28-206</v>
      </c>
      <c r="BY13" s="4" t="str">
        <v>28-206</v>
      </c>
      <c r="BZ13" s="4" t="str">
        <v>28-206</v>
      </c>
      <c r="CA13" s="4" t="str">
        <v>28-206</v>
      </c>
      <c r="CB13" s="4" t="str">
        <v>28-206</v>
      </c>
      <c r="CC13" s="4" t="str">
        <v>28-206</v>
      </c>
      <c r="CD13" s="4" t="str">
        <v>28-206</v>
      </c>
      <c r="CE13" s="4" t="str">
        <v>28-206</v>
      </c>
      <c r="CF13" s="4" t="str">
        <v>28-206</v>
      </c>
      <c r="CG13" s="4" t="str">
        <v>28-206</v>
      </c>
      <c r="CH13" s="4" t="str">
        <v>28-206</v>
      </c>
      <c r="CI13" s="4" t="str">
        <v>28-206</v>
      </c>
      <c r="CJ13" s="4" t="str">
        <v>28-206</v>
      </c>
      <c r="CK13" s="4" t="str">
        <v>28-206</v>
      </c>
      <c r="CL13" s="4" t="str">
        <v>28-206</v>
      </c>
      <c r="CM13" s="4" t="str">
        <v>28-206</v>
      </c>
      <c r="CN13" s="4" t="str">
        <v>28-206</v>
      </c>
      <c r="CO13" s="4" t="str">
        <v>28-206</v>
      </c>
      <c r="CP13" s="4" t="str">
        <v>28-206</v>
      </c>
      <c r="CQ13" s="4" t="str">
        <v>28-206</v>
      </c>
      <c r="CR13" s="4" t="str">
        <v>28-206</v>
      </c>
      <c r="CS13" s="4" t="str">
        <v>28-206</v>
      </c>
      <c r="CT13" s="4" t="str">
        <v>28-206</v>
      </c>
      <c r="CU13" s="4" t="str">
        <v>28-206</v>
      </c>
      <c r="CV13" s="4" t="str">
        <v>28-206</v>
      </c>
      <c r="CW13" s="4" t="str">
        <v>28-206</v>
      </c>
      <c r="CX13" s="4" t="str">
        <v>28-206</v>
      </c>
      <c r="CY13" s="4" t="str">
        <v>28-206</v>
      </c>
      <c r="CZ13" s="4" t="str">
        <v>28-206</v>
      </c>
      <c r="DA13" s="4" t="str">
        <v>28-206</v>
      </c>
      <c r="DC13" s="4" t="str">
        <v>Dioscorea rotundata-Dioscorea alata</v>
      </c>
      <c r="DD13" s="4" t="str">
        <v>Dioscorea rotundata-Dioscorea alata</v>
      </c>
      <c r="DE13" s="4" t="str">
        <v>Dioscorea rotundata-Dioscorea alata</v>
      </c>
      <c r="DF13" s="4" t="str">
        <v>Dioscorea rotundata-Dioscorea alata</v>
      </c>
      <c r="DG13" s="4" t="str">
        <v>Dioscorea rotundata-Dioscorea alata</v>
      </c>
      <c r="DH13" s="4" t="str">
        <v>Dioscorea rotundata-Dioscorea alata</v>
      </c>
      <c r="DI13" s="4" t="str">
        <v>Dioscorea rotundata-Dioscorea alata</v>
      </c>
      <c r="DJ13" s="4" t="str">
        <v>Dioscorea rotundata-Dioscorea alata</v>
      </c>
      <c r="DK13" s="4" t="str">
        <v>Dioscorea rotundata-Dioscorea alata</v>
      </c>
      <c r="DL13" s="4" t="str">
        <v>Dioscorea rotundata-Dioscorea alata</v>
      </c>
      <c r="DM13" s="4" t="str">
        <v>Dioscorea rotundata-Dioscorea alata</v>
      </c>
      <c r="DN13" s="4" t="str">
        <v>Dioscorea rotundata-Dioscorea alata</v>
      </c>
      <c r="DO13" s="4" t="str">
        <v>Dioscorea rotundata-Dioscorea alata</v>
      </c>
      <c r="DP13" s="4" t="str">
        <v>Dioscorea rotundata-Dioscorea alata</v>
      </c>
      <c r="DQ13" s="4" t="str">
        <v>Dioscorea rotundata-Dioscorea alata</v>
      </c>
      <c r="DR13" s="4" t="str">
        <v>Dioscorea rotundata-Dioscorea alata</v>
      </c>
      <c r="DS13" s="4" t="str">
        <v>Dioscorea rotundata-Dioscorea alata</v>
      </c>
      <c r="DT13" s="4" t="str">
        <v>Dioscorea rotundata-Dioscorea alata</v>
      </c>
      <c r="DU13" s="4" t="str">
        <v>Dioscorea rotundata-Dioscorea alata</v>
      </c>
      <c r="DV13" s="4" t="str">
        <v>Dioscorea rotundata-Dioscorea alata</v>
      </c>
      <c r="DW13" s="4" t="str">
        <v>Dioscorea rotundata-Dioscorea alata</v>
      </c>
      <c r="DX13" s="4" t="str">
        <v>Dioscorea rotundata-Dioscorea alata</v>
      </c>
      <c r="DY13" s="4" t="str">
        <v>Dioscorea rotundata-Dioscorea alata</v>
      </c>
      <c r="DZ13" s="4" t="str">
        <v>Dioscorea rotundata-Dioscorea alata</v>
      </c>
      <c r="EA13" s="4" t="str">
        <v>Dioscorea rotundata-Dioscorea alata</v>
      </c>
      <c r="EB13" s="4" t="str">
        <v>Dioscorea rotundata-Dioscorea alata</v>
      </c>
      <c r="EC13" s="4" t="str">
        <v>Dioscorea rotundata-Dioscorea alata</v>
      </c>
      <c r="ED13" s="4" t="str">
        <v>Dioscorea rotundata-Dioscorea alata</v>
      </c>
      <c r="EE13" s="4" t="str">
        <v>Dioscorea rotundata-Dioscorea alata</v>
      </c>
      <c r="EF13" s="4" t="str">
        <v>Dioscorea rotundata-Dioscorea alata</v>
      </c>
      <c r="EH13" s="4" t="str">
        <v>Dioscorea rotundata</v>
      </c>
      <c r="EI13" s="4" t="str">
        <v>Dioscorea rotundata</v>
      </c>
      <c r="EJ13" s="4" t="str">
        <v>Dioscorea rotundata</v>
      </c>
      <c r="EK13" s="4" t="str">
        <v>Dioscorea rotundata</v>
      </c>
      <c r="EL13" s="4" t="str">
        <v>Dioscorea rotundata</v>
      </c>
      <c r="EM13" s="4" t="str">
        <v>Dioscorea rotundata</v>
      </c>
      <c r="EN13" s="4" t="str">
        <v>Dioscorea rotundata</v>
      </c>
      <c r="EO13" s="4" t="str">
        <v>Dioscorea rotundata</v>
      </c>
      <c r="EP13" s="4" t="str">
        <v>Dioscorea rotundata</v>
      </c>
      <c r="EQ13" s="4" t="str">
        <v>Dioscorea rotundata</v>
      </c>
      <c r="ER13" s="4" t="str">
        <v>Dioscorea rotundata</v>
      </c>
      <c r="ES13" s="4" t="str">
        <v>Dioscorea rotundata</v>
      </c>
      <c r="ET13" s="4" t="str">
        <v>Dioscorea rotundata</v>
      </c>
      <c r="EU13" s="4" t="str">
        <v>Dioscorea rotundata</v>
      </c>
      <c r="EV13" s="4" t="str">
        <v>Dioscorea rotundata</v>
      </c>
      <c r="EW13" s="4" t="str">
        <v>Dioscorea rotundata</v>
      </c>
      <c r="EX13" s="4" t="str">
        <v>Dioscorea rotundata</v>
      </c>
      <c r="EY13" s="4" t="str">
        <v>Dioscorea rotundata</v>
      </c>
      <c r="EZ13" s="4" t="str">
        <v>Dioscorea rotundata</v>
      </c>
      <c r="FA13" s="4" t="str">
        <v>Dioscorea rotundata</v>
      </c>
      <c r="FB13" s="4" t="str">
        <v>Dioscorea rotundata</v>
      </c>
      <c r="FC13" s="4" t="str">
        <v>Dioscorea rotundata</v>
      </c>
      <c r="FD13" s="4" t="str">
        <v>Dioscorea rotundata</v>
      </c>
      <c r="FE13" s="4" t="str">
        <v>Dioscorea rotundata</v>
      </c>
      <c r="FF13" s="4" t="str">
        <v>Dioscorea rotundata</v>
      </c>
      <c r="FG13" s="4" t="str">
        <v>Dioscorea rotundata</v>
      </c>
      <c r="FH13" s="4" t="str">
        <v>Dioscorea rotundata</v>
      </c>
      <c r="FI13" s="4" t="str">
        <v>Dioscorea rotundata</v>
      </c>
      <c r="FJ13" s="4" t="str">
        <v>Dioscorea rotundata</v>
      </c>
      <c r="FK13" s="4" t="str">
        <v>Dioscorea rotundata</v>
      </c>
    </row>
    <row r="14" spans="1:229" x14ac:dyDescent="0.35">
      <c r="A14" s="4" t="s">
        <v>2112</v>
      </c>
      <c r="B14" s="4" t="s">
        <v>2111</v>
      </c>
      <c r="C14" s="4" t="s">
        <v>2524</v>
      </c>
      <c r="N14" s="4" t="str">
        <v>Cauliflower &amp; Broccoli</v>
      </c>
      <c r="O14" s="4" t="str">
        <v>Cauliflower &amp; Broccoli</v>
      </c>
      <c r="P14" s="4" t="str">
        <v>Cauliflower &amp; Broccoli</v>
      </c>
      <c r="Q14" s="4" t="str">
        <v>Cauliflower &amp; Broccoli</v>
      </c>
      <c r="R14" s="4" t="str">
        <v>Cauliflower &amp; Broccoli</v>
      </c>
      <c r="S14" s="4" t="str">
        <v>Cauliflower &amp; Broccoli</v>
      </c>
      <c r="T14" s="4" t="str">
        <v>Cauliflower &amp; Broccoli</v>
      </c>
      <c r="U14" s="4" t="str">
        <v>Cauliflower &amp; Broccoli</v>
      </c>
      <c r="V14" s="4" t="str">
        <v>Cauliflower &amp; Broccoli</v>
      </c>
      <c r="W14" s="4" t="str">
        <v>Cauliflower &amp; Broccoli</v>
      </c>
      <c r="X14" s="4" t="str">
        <v>Cauliflower &amp; Broccoli</v>
      </c>
      <c r="Y14" s="4" t="str">
        <v>Cauliflower &amp; Broccoli</v>
      </c>
      <c r="Z14" s="4" t="str">
        <v>Cauliflower &amp; Broccoli</v>
      </c>
      <c r="AA14" s="4" t="str">
        <v>Cauliflower &amp; Broccoli</v>
      </c>
      <c r="AB14" s="4" t="str">
        <v>Cauliflower &amp; Broccoli</v>
      </c>
      <c r="AC14" s="4" t="str">
        <v>Cauliflower &amp; Broccoli</v>
      </c>
      <c r="AD14" s="4" t="str">
        <v>Cauliflower &amp; Broccoli</v>
      </c>
      <c r="AE14" s="4" t="str">
        <v>Cauliflower &amp; Broccoli</v>
      </c>
      <c r="AF14" s="4" t="str">
        <v>Cauliflower &amp; Broccoli</v>
      </c>
      <c r="AG14" s="4" t="str">
        <v>Cauliflower &amp; Broccoli</v>
      </c>
      <c r="AH14" s="4" t="str">
        <v>Cauliflower &amp; Broccoli</v>
      </c>
      <c r="AI14" s="4" t="str">
        <v>Cauliflower &amp; Broccoli</v>
      </c>
      <c r="AJ14" s="4" t="str">
        <v>Cauliflower &amp; Broccoli</v>
      </c>
      <c r="AK14" s="4" t="str">
        <v>Cauliflower &amp; Broccoli</v>
      </c>
      <c r="AL14" s="4" t="str">
        <v>Cauliflower &amp; Broccoli</v>
      </c>
      <c r="AM14" s="4" t="str">
        <v>Cauliflower &amp; Broccoli</v>
      </c>
      <c r="AN14" s="4" t="str">
        <v>Cauliflower &amp; Broccoli</v>
      </c>
      <c r="AO14" s="4" t="str">
        <v>Cauliflower &amp; Broccoli</v>
      </c>
      <c r="AP14" s="4" t="str">
        <v>Cauliflower &amp; Broccoli</v>
      </c>
      <c r="AQ14" s="4" t="str">
        <v>Cauliflower &amp; Broccoli</v>
      </c>
      <c r="AS14" s="4" t="str">
        <v>55-437</v>
      </c>
      <c r="AT14" s="4" t="str">
        <v>55-437</v>
      </c>
      <c r="AU14" s="4" t="str">
        <v>55-437</v>
      </c>
      <c r="AV14" s="4" t="str">
        <v>55-437</v>
      </c>
      <c r="AW14" s="4" t="str">
        <v>55-437</v>
      </c>
      <c r="AX14" s="4" t="str">
        <v>55-437</v>
      </c>
      <c r="AY14" s="4" t="str">
        <v>55-437</v>
      </c>
      <c r="AZ14" s="4" t="str">
        <v>55-437</v>
      </c>
      <c r="BA14" s="4" t="str">
        <v>55-437</v>
      </c>
      <c r="BB14" s="4" t="str">
        <v>55-437</v>
      </c>
      <c r="BC14" s="4" t="str">
        <v>55-437</v>
      </c>
      <c r="BD14" s="4" t="str">
        <v>55-437</v>
      </c>
      <c r="BE14" s="4" t="str">
        <v>55-437</v>
      </c>
      <c r="BF14" s="4" t="str">
        <v>55-437</v>
      </c>
      <c r="BG14" s="4" t="str">
        <v>55-437</v>
      </c>
      <c r="BH14" s="4" t="str">
        <v>55-437</v>
      </c>
      <c r="BI14" s="4" t="str">
        <v>55-437</v>
      </c>
      <c r="BJ14" s="4" t="str">
        <v>55-437</v>
      </c>
      <c r="BK14" s="4" t="str">
        <v>55-437</v>
      </c>
      <c r="BL14" s="4" t="str">
        <v>55-437</v>
      </c>
      <c r="BM14" s="4" t="str">
        <v>55-437</v>
      </c>
      <c r="BN14" s="4" t="str">
        <v>55-437</v>
      </c>
      <c r="BO14" s="4" t="str">
        <v>55-437</v>
      </c>
      <c r="BP14" s="4" t="str">
        <v>55-437</v>
      </c>
      <c r="BQ14" s="4" t="str">
        <v>55-437</v>
      </c>
      <c r="BR14" s="4" t="str">
        <v>55-437</v>
      </c>
      <c r="BS14" s="4" t="str">
        <v>55-437</v>
      </c>
      <c r="BT14" s="4" t="str">
        <v>55-437</v>
      </c>
      <c r="BU14" s="4" t="str">
        <v>55-437</v>
      </c>
      <c r="BV14" s="4" t="str">
        <v>55-437</v>
      </c>
      <c r="BX14" s="4" t="str">
        <v>55% Kamorai x 30% Boer x 15% East African indigenous</v>
      </c>
      <c r="BY14" s="4" t="str">
        <v>55% Kamorai x 30% Boer x 15% East African indigenous</v>
      </c>
      <c r="BZ14" s="4" t="str">
        <v>55% Kamorai x 30% Boer x 15% East African indigenous</v>
      </c>
      <c r="CA14" s="4" t="str">
        <v>55% Kamorai x 30% Boer x 15% East African indigenous</v>
      </c>
      <c r="CB14" s="4" t="str">
        <v>55% Kamorai x 30% Boer x 15% East African indigenous</v>
      </c>
      <c r="CC14" s="4" t="str">
        <v>55% Kamorai x 30% Boer x 15% East African indigenous</v>
      </c>
      <c r="CD14" s="4" t="str">
        <v>55% Kamorai x 30% Boer x 15% East African indigenous</v>
      </c>
      <c r="CE14" s="4" t="str">
        <v>55% Kamorai x 30% Boer x 15% East African indigenous</v>
      </c>
      <c r="CF14" s="4" t="str">
        <v>55% Kamorai x 30% Boer x 15% East African indigenous</v>
      </c>
      <c r="CG14" s="4" t="str">
        <v>55% Kamorai x 30% Boer x 15% East African indigenous</v>
      </c>
      <c r="CH14" s="4" t="str">
        <v>55% Kamorai x 30% Boer x 15% East African indigenous</v>
      </c>
      <c r="CI14" s="4" t="str">
        <v>55% Kamorai x 30% Boer x 15% East African indigenous</v>
      </c>
      <c r="CJ14" s="4" t="str">
        <v>55% Kamorai x 30% Boer x 15% East African indigenous</v>
      </c>
      <c r="CK14" s="4" t="str">
        <v>55% Kamorai x 30% Boer x 15% East African indigenous</v>
      </c>
      <c r="CL14" s="4" t="str">
        <v>55% Kamorai x 30% Boer x 15% East African indigenous</v>
      </c>
      <c r="CM14" s="4" t="str">
        <v>55% Kamorai x 30% Boer x 15% East African indigenous</v>
      </c>
      <c r="CN14" s="4" t="str">
        <v>55% Kamorai x 30% Boer x 15% East African indigenous</v>
      </c>
      <c r="CO14" s="4" t="str">
        <v>55% Kamorai x 30% Boer x 15% East African indigenous</v>
      </c>
      <c r="CP14" s="4" t="str">
        <v>55% Kamorai x 30% Boer x 15% East African indigenous</v>
      </c>
      <c r="CQ14" s="4" t="str">
        <v>55% Kamorai x 30% Boer x 15% East African indigenous</v>
      </c>
      <c r="CR14" s="4" t="str">
        <v>55% Kamorai x 30% Boer x 15% East African indigenous</v>
      </c>
      <c r="CS14" s="4" t="str">
        <v>55% Kamorai x 30% Boer x 15% East African indigenous</v>
      </c>
      <c r="CT14" s="4" t="str">
        <v>55% Kamorai x 30% Boer x 15% East African indigenous</v>
      </c>
      <c r="CU14" s="4" t="str">
        <v>55% Kamorai x 30% Boer x 15% East African indigenous</v>
      </c>
      <c r="CV14" s="4" t="str">
        <v>55% Kamorai x 30% Boer x 15% East African indigenous</v>
      </c>
      <c r="CW14" s="4" t="str">
        <v>55% Kamorai x 30% Boer x 15% East African indigenous</v>
      </c>
      <c r="CX14" s="4" t="str">
        <v>55% Kamorai x 30% Boer x 15% East African indigenous</v>
      </c>
      <c r="CY14" s="4" t="str">
        <v>55% Kamorai x 30% Boer x 15% East African indigenous</v>
      </c>
      <c r="CZ14" s="4" t="str">
        <v>55% Kamorai x 30% Boer x 15% East African indigenous</v>
      </c>
      <c r="DA14" s="4" t="str">
        <v>55% Kamorai x 30% Boer x 15% East African indigenous</v>
      </c>
      <c r="DC14" s="4" t="str">
        <v>Eragrostis curvula</v>
      </c>
      <c r="DD14" s="4" t="str">
        <v>Eragrostis curvula</v>
      </c>
      <c r="DE14" s="4" t="str">
        <v>Eragrostis curvula</v>
      </c>
      <c r="DF14" s="4" t="str">
        <v>Eragrostis curvula</v>
      </c>
      <c r="DG14" s="4" t="str">
        <v>Eragrostis curvula</v>
      </c>
      <c r="DH14" s="4" t="str">
        <v>Eragrostis curvula</v>
      </c>
      <c r="DI14" s="4" t="str">
        <v>Eragrostis curvula</v>
      </c>
      <c r="DJ14" s="4" t="str">
        <v>Eragrostis curvula</v>
      </c>
      <c r="DK14" s="4" t="str">
        <v>Eragrostis curvula</v>
      </c>
      <c r="DL14" s="4" t="str">
        <v>Eragrostis curvula</v>
      </c>
      <c r="DM14" s="4" t="str">
        <v>Eragrostis curvula</v>
      </c>
      <c r="DN14" s="4" t="str">
        <v>Eragrostis curvula</v>
      </c>
      <c r="DO14" s="4" t="str">
        <v>Eragrostis curvula</v>
      </c>
      <c r="DP14" s="4" t="str">
        <v>Eragrostis curvula</v>
      </c>
      <c r="DQ14" s="4" t="str">
        <v>Eragrostis curvula</v>
      </c>
      <c r="DR14" s="4" t="str">
        <v>Eragrostis curvula</v>
      </c>
      <c r="DS14" s="4" t="str">
        <v>Eragrostis curvula</v>
      </c>
      <c r="DT14" s="4" t="str">
        <v>Eragrostis curvula</v>
      </c>
      <c r="DU14" s="4" t="str">
        <v>Eragrostis curvula</v>
      </c>
      <c r="DV14" s="4" t="str">
        <v>Eragrostis curvula</v>
      </c>
      <c r="DW14" s="4" t="str">
        <v>Eragrostis curvula</v>
      </c>
      <c r="DX14" s="4" t="str">
        <v>Eragrostis curvula</v>
      </c>
      <c r="DY14" s="4" t="str">
        <v>Eragrostis curvula</v>
      </c>
      <c r="DZ14" s="4" t="str">
        <v>Eragrostis curvula</v>
      </c>
      <c r="EA14" s="4" t="str">
        <v>Eragrostis curvula</v>
      </c>
      <c r="EB14" s="4" t="str">
        <v>Eragrostis curvula</v>
      </c>
      <c r="EC14" s="4" t="str">
        <v>Eragrostis curvula</v>
      </c>
      <c r="ED14" s="4" t="str">
        <v>Eragrostis curvula</v>
      </c>
      <c r="EE14" s="4" t="str">
        <v>Eragrostis curvula</v>
      </c>
      <c r="EF14" s="4" t="str">
        <v>Eragrostis curvula</v>
      </c>
      <c r="EH14" s="4" t="str">
        <v>Dioscorea rotundata-Dioscorea alata</v>
      </c>
      <c r="EI14" s="4" t="str">
        <v>Dioscorea rotundata-Dioscorea alata</v>
      </c>
      <c r="EJ14" s="4" t="str">
        <v>Dioscorea rotundata-Dioscorea alata</v>
      </c>
      <c r="EK14" s="4" t="str">
        <v>Dioscorea rotundata-Dioscorea alata</v>
      </c>
      <c r="EL14" s="4" t="str">
        <v>Dioscorea rotundata-Dioscorea alata</v>
      </c>
      <c r="EM14" s="4" t="str">
        <v>Dioscorea rotundata-Dioscorea alata</v>
      </c>
      <c r="EN14" s="4" t="str">
        <v>Dioscorea rotundata-Dioscorea alata</v>
      </c>
      <c r="EO14" s="4" t="str">
        <v>Dioscorea rotundata-Dioscorea alata</v>
      </c>
      <c r="EP14" s="4" t="str">
        <v>Dioscorea rotundata-Dioscorea alata</v>
      </c>
      <c r="EQ14" s="4" t="str">
        <v>Dioscorea rotundata-Dioscorea alata</v>
      </c>
      <c r="ER14" s="4" t="str">
        <v>Dioscorea rotundata-Dioscorea alata</v>
      </c>
      <c r="ES14" s="4" t="str">
        <v>Dioscorea rotundata-Dioscorea alata</v>
      </c>
      <c r="ET14" s="4" t="str">
        <v>Dioscorea rotundata-Dioscorea alata</v>
      </c>
      <c r="EU14" s="4" t="str">
        <v>Dioscorea rotundata-Dioscorea alata</v>
      </c>
      <c r="EV14" s="4" t="str">
        <v>Dioscorea rotundata-Dioscorea alata</v>
      </c>
      <c r="EW14" s="4" t="str">
        <v>Dioscorea rotundata-Dioscorea alata</v>
      </c>
      <c r="EX14" s="4" t="str">
        <v>Dioscorea rotundata-Dioscorea alata</v>
      </c>
      <c r="EY14" s="4" t="str">
        <v>Dioscorea rotundata-Dioscorea alata</v>
      </c>
      <c r="EZ14" s="4" t="str">
        <v>Dioscorea rotundata-Dioscorea alata</v>
      </c>
      <c r="FA14" s="4" t="str">
        <v>Dioscorea rotundata-Dioscorea alata</v>
      </c>
      <c r="FB14" s="4" t="str">
        <v>Dioscorea rotundata-Dioscorea alata</v>
      </c>
      <c r="FC14" s="4" t="str">
        <v>Dioscorea rotundata-Dioscorea alata</v>
      </c>
      <c r="FD14" s="4" t="str">
        <v>Dioscorea rotundata-Dioscorea alata</v>
      </c>
      <c r="FE14" s="4" t="str">
        <v>Dioscorea rotundata-Dioscorea alata</v>
      </c>
      <c r="FF14" s="4" t="str">
        <v>Dioscorea rotundata-Dioscorea alata</v>
      </c>
      <c r="FG14" s="4" t="str">
        <v>Dioscorea rotundata-Dioscorea alata</v>
      </c>
      <c r="FH14" s="4" t="str">
        <v>Dioscorea rotundata-Dioscorea alata</v>
      </c>
      <c r="FI14" s="4" t="str">
        <v>Dioscorea rotundata-Dioscorea alata</v>
      </c>
      <c r="FJ14" s="4" t="str">
        <v>Dioscorea rotundata-Dioscorea alata</v>
      </c>
      <c r="FK14" s="4" t="str">
        <v>Dioscorea rotundata-Dioscorea alata</v>
      </c>
    </row>
    <row r="15" spans="1:229" x14ac:dyDescent="0.35">
      <c r="A15" s="4" t="s">
        <v>2112</v>
      </c>
      <c r="B15" s="4" t="s">
        <v>2111</v>
      </c>
      <c r="C15" s="4" t="s">
        <v>2525</v>
      </c>
      <c r="N15" s="4" t="str">
        <v>Chicken</v>
      </c>
      <c r="O15" s="4" t="str">
        <v>Chicken</v>
      </c>
      <c r="P15" s="4" t="str">
        <v>Chicken</v>
      </c>
      <c r="Q15" s="4" t="str">
        <v>Chicken</v>
      </c>
      <c r="R15" s="4" t="str">
        <v>Chicken</v>
      </c>
      <c r="S15" s="4" t="str">
        <v>Chicken</v>
      </c>
      <c r="T15" s="4" t="str">
        <v>Chicken</v>
      </c>
      <c r="U15" s="4" t="str">
        <v>Chicken</v>
      </c>
      <c r="V15" s="4" t="str">
        <v>Chicken</v>
      </c>
      <c r="W15" s="4" t="str">
        <v>Chicken</v>
      </c>
      <c r="X15" s="4" t="str">
        <v>Chicken</v>
      </c>
      <c r="Y15" s="4" t="str">
        <v>Chicken</v>
      </c>
      <c r="Z15" s="4" t="str">
        <v>Chicken</v>
      </c>
      <c r="AA15" s="4" t="str">
        <v>Chicken</v>
      </c>
      <c r="AB15" s="4" t="str">
        <v>Chicken</v>
      </c>
      <c r="AC15" s="4" t="str">
        <v>Chicken</v>
      </c>
      <c r="AD15" s="4" t="str">
        <v>Chicken</v>
      </c>
      <c r="AE15" s="4" t="str">
        <v>Chicken</v>
      </c>
      <c r="AF15" s="4" t="str">
        <v>Chicken</v>
      </c>
      <c r="AG15" s="4" t="str">
        <v>Chicken</v>
      </c>
      <c r="AH15" s="4" t="str">
        <v>Chicken</v>
      </c>
      <c r="AI15" s="4" t="str">
        <v>Chicken</v>
      </c>
      <c r="AJ15" s="4" t="str">
        <v>Chicken</v>
      </c>
      <c r="AK15" s="4" t="str">
        <v>Chicken</v>
      </c>
      <c r="AL15" s="4" t="str">
        <v>Chicken</v>
      </c>
      <c r="AM15" s="4" t="str">
        <v>Chicken</v>
      </c>
      <c r="AN15" s="4" t="str">
        <v>Chicken</v>
      </c>
      <c r="AO15" s="4" t="str">
        <v>Chicken</v>
      </c>
      <c r="AP15" s="4" t="str">
        <v>Chicken</v>
      </c>
      <c r="AQ15" s="4" t="str">
        <v>Chicken</v>
      </c>
      <c r="AS15" s="4" t="str">
        <v>58-57</v>
      </c>
      <c r="AT15" s="4" t="str">
        <v>58-57</v>
      </c>
      <c r="AU15" s="4" t="str">
        <v>58-57</v>
      </c>
      <c r="AV15" s="4" t="str">
        <v>58-57</v>
      </c>
      <c r="AW15" s="4" t="str">
        <v>58-57</v>
      </c>
      <c r="AX15" s="4" t="str">
        <v>58-57</v>
      </c>
      <c r="AY15" s="4" t="str">
        <v>58-57</v>
      </c>
      <c r="AZ15" s="4" t="str">
        <v>58-57</v>
      </c>
      <c r="BA15" s="4" t="str">
        <v>58-57</v>
      </c>
      <c r="BB15" s="4" t="str">
        <v>58-57</v>
      </c>
      <c r="BC15" s="4" t="str">
        <v>58-57</v>
      </c>
      <c r="BD15" s="4" t="str">
        <v>58-57</v>
      </c>
      <c r="BE15" s="4" t="str">
        <v>58-57</v>
      </c>
      <c r="BF15" s="4" t="str">
        <v>58-57</v>
      </c>
      <c r="BG15" s="4" t="str">
        <v>58-57</v>
      </c>
      <c r="BH15" s="4" t="str">
        <v>58-57</v>
      </c>
      <c r="BI15" s="4" t="str">
        <v>58-57</v>
      </c>
      <c r="BJ15" s="4" t="str">
        <v>58-57</v>
      </c>
      <c r="BK15" s="4" t="str">
        <v>58-57</v>
      </c>
      <c r="BL15" s="4" t="str">
        <v>58-57</v>
      </c>
      <c r="BM15" s="4" t="str">
        <v>58-57</v>
      </c>
      <c r="BN15" s="4" t="str">
        <v>58-57</v>
      </c>
      <c r="BO15" s="4" t="str">
        <v>58-57</v>
      </c>
      <c r="BP15" s="4" t="str">
        <v>58-57</v>
      </c>
      <c r="BQ15" s="4" t="str">
        <v>58-57</v>
      </c>
      <c r="BR15" s="4" t="str">
        <v>58-57</v>
      </c>
      <c r="BS15" s="4" t="str">
        <v>58-57</v>
      </c>
      <c r="BT15" s="4" t="str">
        <v>58-57</v>
      </c>
      <c r="BU15" s="4" t="str">
        <v>58-57</v>
      </c>
      <c r="BV15" s="4" t="str">
        <v>58-57</v>
      </c>
      <c r="BX15" s="4" t="str">
        <v>55-437</v>
      </c>
      <c r="BY15" s="4" t="str">
        <v>55-437</v>
      </c>
      <c r="BZ15" s="4" t="str">
        <v>55-437</v>
      </c>
      <c r="CA15" s="4" t="str">
        <v>55-437</v>
      </c>
      <c r="CB15" s="4" t="str">
        <v>55-437</v>
      </c>
      <c r="CC15" s="4" t="str">
        <v>55-437</v>
      </c>
      <c r="CD15" s="4" t="str">
        <v>55-437</v>
      </c>
      <c r="CE15" s="4" t="str">
        <v>55-437</v>
      </c>
      <c r="CF15" s="4" t="str">
        <v>55-437</v>
      </c>
      <c r="CG15" s="4" t="str">
        <v>55-437</v>
      </c>
      <c r="CH15" s="4" t="str">
        <v>55-437</v>
      </c>
      <c r="CI15" s="4" t="str">
        <v>55-437</v>
      </c>
      <c r="CJ15" s="4" t="str">
        <v>55-437</v>
      </c>
      <c r="CK15" s="4" t="str">
        <v>55-437</v>
      </c>
      <c r="CL15" s="4" t="str">
        <v>55-437</v>
      </c>
      <c r="CM15" s="4" t="str">
        <v>55-437</v>
      </c>
      <c r="CN15" s="4" t="str">
        <v>55-437</v>
      </c>
      <c r="CO15" s="4" t="str">
        <v>55-437</v>
      </c>
      <c r="CP15" s="4" t="str">
        <v>55-437</v>
      </c>
      <c r="CQ15" s="4" t="str">
        <v>55-437</v>
      </c>
      <c r="CR15" s="4" t="str">
        <v>55-437</v>
      </c>
      <c r="CS15" s="4" t="str">
        <v>55-437</v>
      </c>
      <c r="CT15" s="4" t="str">
        <v>55-437</v>
      </c>
      <c r="CU15" s="4" t="str">
        <v>55-437</v>
      </c>
      <c r="CV15" s="4" t="str">
        <v>55-437</v>
      </c>
      <c r="CW15" s="4" t="str">
        <v>55-437</v>
      </c>
      <c r="CX15" s="4" t="str">
        <v>55-437</v>
      </c>
      <c r="CY15" s="4" t="str">
        <v>55-437</v>
      </c>
      <c r="CZ15" s="4" t="str">
        <v>55-437</v>
      </c>
      <c r="DA15" s="4" t="str">
        <v>55-437</v>
      </c>
      <c r="DC15" s="4" t="str">
        <v>Fenneropenaeus indicus</v>
      </c>
      <c r="DD15" s="4" t="str">
        <v>Fenneropenaeus indicus</v>
      </c>
      <c r="DE15" s="4" t="str">
        <v>Fenneropenaeus indicus</v>
      </c>
      <c r="DF15" s="4" t="str">
        <v>Fenneropenaeus indicus</v>
      </c>
      <c r="DG15" s="4" t="str">
        <v>Fenneropenaeus indicus</v>
      </c>
      <c r="DH15" s="4" t="str">
        <v>Fenneropenaeus indicus</v>
      </c>
      <c r="DI15" s="4" t="str">
        <v>Fenneropenaeus indicus</v>
      </c>
      <c r="DJ15" s="4" t="str">
        <v>Fenneropenaeus indicus</v>
      </c>
      <c r="DK15" s="4" t="str">
        <v>Fenneropenaeus indicus</v>
      </c>
      <c r="DL15" s="4" t="str">
        <v>Fenneropenaeus indicus</v>
      </c>
      <c r="DM15" s="4" t="str">
        <v>Fenneropenaeus indicus</v>
      </c>
      <c r="DN15" s="4" t="str">
        <v>Fenneropenaeus indicus</v>
      </c>
      <c r="DO15" s="4" t="str">
        <v>Fenneropenaeus indicus</v>
      </c>
      <c r="DP15" s="4" t="str">
        <v>Fenneropenaeus indicus</v>
      </c>
      <c r="DQ15" s="4" t="str">
        <v>Fenneropenaeus indicus</v>
      </c>
      <c r="DR15" s="4" t="str">
        <v>Fenneropenaeus indicus</v>
      </c>
      <c r="DS15" s="4" t="str">
        <v>Fenneropenaeus indicus</v>
      </c>
      <c r="DT15" s="4" t="str">
        <v>Fenneropenaeus indicus</v>
      </c>
      <c r="DU15" s="4" t="str">
        <v>Fenneropenaeus indicus</v>
      </c>
      <c r="DV15" s="4" t="str">
        <v>Fenneropenaeus indicus</v>
      </c>
      <c r="DW15" s="4" t="str">
        <v>Fenneropenaeus indicus</v>
      </c>
      <c r="DX15" s="4" t="str">
        <v>Fenneropenaeus indicus</v>
      </c>
      <c r="DY15" s="4" t="str">
        <v>Fenneropenaeus indicus</v>
      </c>
      <c r="DZ15" s="4" t="str">
        <v>Fenneropenaeus indicus</v>
      </c>
      <c r="EA15" s="4" t="str">
        <v>Fenneropenaeus indicus</v>
      </c>
      <c r="EB15" s="4" t="str">
        <v>Fenneropenaeus indicus</v>
      </c>
      <c r="EC15" s="4" t="str">
        <v>Fenneropenaeus indicus</v>
      </c>
      <c r="ED15" s="4" t="str">
        <v>Fenneropenaeus indicus</v>
      </c>
      <c r="EE15" s="4" t="str">
        <v>Fenneropenaeus indicus</v>
      </c>
      <c r="EF15" s="4" t="str">
        <v>Fenneropenaeus indicus</v>
      </c>
      <c r="EH15" s="4" t="str">
        <v>Eragrostis curvula</v>
      </c>
      <c r="EI15" s="4" t="str">
        <v>Eragrostis curvula</v>
      </c>
      <c r="EJ15" s="4" t="str">
        <v>Eragrostis curvula</v>
      </c>
      <c r="EK15" s="4" t="str">
        <v>Eragrostis curvula</v>
      </c>
      <c r="EL15" s="4" t="str">
        <v>Eragrostis curvula</v>
      </c>
      <c r="EM15" s="4" t="str">
        <v>Eragrostis curvula</v>
      </c>
      <c r="EN15" s="4" t="str">
        <v>Eragrostis curvula</v>
      </c>
      <c r="EO15" s="4" t="str">
        <v>Eragrostis curvula</v>
      </c>
      <c r="EP15" s="4" t="str">
        <v>Eragrostis curvula</v>
      </c>
      <c r="EQ15" s="4" t="str">
        <v>Eragrostis curvula</v>
      </c>
      <c r="ER15" s="4" t="str">
        <v>Eragrostis curvula</v>
      </c>
      <c r="ES15" s="4" t="str">
        <v>Eragrostis curvula</v>
      </c>
      <c r="ET15" s="4" t="str">
        <v>Eragrostis curvula</v>
      </c>
      <c r="EU15" s="4" t="str">
        <v>Eragrostis curvula</v>
      </c>
      <c r="EV15" s="4" t="str">
        <v>Eragrostis curvula</v>
      </c>
      <c r="EW15" s="4" t="str">
        <v>Eragrostis curvula</v>
      </c>
      <c r="EX15" s="4" t="str">
        <v>Eragrostis curvula</v>
      </c>
      <c r="EY15" s="4" t="str">
        <v>Eragrostis curvula</v>
      </c>
      <c r="EZ15" s="4" t="str">
        <v>Eragrostis curvula</v>
      </c>
      <c r="FA15" s="4" t="str">
        <v>Eragrostis curvula</v>
      </c>
      <c r="FB15" s="4" t="str">
        <v>Eragrostis curvula</v>
      </c>
      <c r="FC15" s="4" t="str">
        <v>Eragrostis curvula</v>
      </c>
      <c r="FD15" s="4" t="str">
        <v>Eragrostis curvula</v>
      </c>
      <c r="FE15" s="4" t="str">
        <v>Eragrostis curvula</v>
      </c>
      <c r="FF15" s="4" t="str">
        <v>Eragrostis curvula</v>
      </c>
      <c r="FG15" s="4" t="str">
        <v>Eragrostis curvula</v>
      </c>
      <c r="FH15" s="4" t="str">
        <v>Eragrostis curvula</v>
      </c>
      <c r="FI15" s="4" t="str">
        <v>Eragrostis curvula</v>
      </c>
      <c r="FJ15" s="4" t="str">
        <v>Eragrostis curvula</v>
      </c>
      <c r="FK15" s="4" t="str">
        <v>Eragrostis curvula</v>
      </c>
    </row>
    <row r="16" spans="1:229" x14ac:dyDescent="0.35">
      <c r="A16" s="4" t="s">
        <v>2068</v>
      </c>
      <c r="B16" s="4" t="s">
        <v>2066</v>
      </c>
      <c r="C16" s="4" t="s">
        <v>2526</v>
      </c>
      <c r="N16" s="4" t="str">
        <v>Chickpea</v>
      </c>
      <c r="O16" s="4" t="str">
        <v>Chickpea</v>
      </c>
      <c r="P16" s="4" t="str">
        <v>Chickpea</v>
      </c>
      <c r="Q16" s="4" t="str">
        <v>Chickpea</v>
      </c>
      <c r="R16" s="4" t="str">
        <v>Chickpea</v>
      </c>
      <c r="S16" s="4" t="str">
        <v>Chickpea</v>
      </c>
      <c r="T16" s="4" t="str">
        <v>Chickpea</v>
      </c>
      <c r="U16" s="4" t="str">
        <v>Chickpea</v>
      </c>
      <c r="V16" s="4" t="str">
        <v>Chickpea</v>
      </c>
      <c r="W16" s="4" t="str">
        <v>Chickpea</v>
      </c>
      <c r="X16" s="4" t="str">
        <v>Chickpea</v>
      </c>
      <c r="Y16" s="4" t="str">
        <v>Chickpea</v>
      </c>
      <c r="Z16" s="4" t="str">
        <v>Chickpea</v>
      </c>
      <c r="AA16" s="4" t="str">
        <v>Chickpea</v>
      </c>
      <c r="AB16" s="4" t="str">
        <v>Chickpea</v>
      </c>
      <c r="AC16" s="4" t="str">
        <v>Chickpea</v>
      </c>
      <c r="AD16" s="4" t="str">
        <v>Chickpea</v>
      </c>
      <c r="AE16" s="4" t="str">
        <v>Chickpea</v>
      </c>
      <c r="AF16" s="4" t="str">
        <v>Chickpea</v>
      </c>
      <c r="AG16" s="4" t="str">
        <v>Chickpea</v>
      </c>
      <c r="AH16" s="4" t="str">
        <v>Chickpea</v>
      </c>
      <c r="AI16" s="4" t="str">
        <v>Chickpea</v>
      </c>
      <c r="AJ16" s="4" t="str">
        <v>Chickpea</v>
      </c>
      <c r="AK16" s="4" t="str">
        <v>Chickpea</v>
      </c>
      <c r="AL16" s="4" t="str">
        <v>Chickpea</v>
      </c>
      <c r="AM16" s="4" t="str">
        <v>Chickpea</v>
      </c>
      <c r="AN16" s="4" t="str">
        <v>Chickpea</v>
      </c>
      <c r="AO16" s="4" t="str">
        <v>Chickpea</v>
      </c>
      <c r="AP16" s="4" t="str">
        <v>Chickpea</v>
      </c>
      <c r="AQ16" s="4" t="str">
        <v>Chickpea</v>
      </c>
      <c r="AS16" s="4" t="str">
        <v>69-101</v>
      </c>
      <c r="AT16" s="4" t="str">
        <v>69-101</v>
      </c>
      <c r="AU16" s="4" t="str">
        <v>69-101</v>
      </c>
      <c r="AV16" s="4" t="str">
        <v>69-101</v>
      </c>
      <c r="AW16" s="4" t="str">
        <v>69-101</v>
      </c>
      <c r="AX16" s="4" t="str">
        <v>69-101</v>
      </c>
      <c r="AY16" s="4" t="str">
        <v>69-101</v>
      </c>
      <c r="AZ16" s="4" t="str">
        <v>69-101</v>
      </c>
      <c r="BA16" s="4" t="str">
        <v>69-101</v>
      </c>
      <c r="BB16" s="4" t="str">
        <v>69-101</v>
      </c>
      <c r="BC16" s="4" t="str">
        <v>69-101</v>
      </c>
      <c r="BD16" s="4" t="str">
        <v>69-101</v>
      </c>
      <c r="BE16" s="4" t="str">
        <v>69-101</v>
      </c>
      <c r="BF16" s="4" t="str">
        <v>69-101</v>
      </c>
      <c r="BG16" s="4" t="str">
        <v>69-101</v>
      </c>
      <c r="BH16" s="4" t="str">
        <v>69-101</v>
      </c>
      <c r="BI16" s="4" t="str">
        <v>69-101</v>
      </c>
      <c r="BJ16" s="4" t="str">
        <v>69-101</v>
      </c>
      <c r="BK16" s="4" t="str">
        <v>69-101</v>
      </c>
      <c r="BL16" s="4" t="str">
        <v>69-101</v>
      </c>
      <c r="BM16" s="4" t="str">
        <v>69-101</v>
      </c>
      <c r="BN16" s="4" t="str">
        <v>69-101</v>
      </c>
      <c r="BO16" s="4" t="str">
        <v>69-101</v>
      </c>
      <c r="BP16" s="4" t="str">
        <v>69-101</v>
      </c>
      <c r="BQ16" s="4" t="str">
        <v>69-101</v>
      </c>
      <c r="BR16" s="4" t="str">
        <v>69-101</v>
      </c>
      <c r="BS16" s="4" t="str">
        <v>69-101</v>
      </c>
      <c r="BT16" s="4" t="str">
        <v>69-101</v>
      </c>
      <c r="BU16" s="4" t="str">
        <v>69-101</v>
      </c>
      <c r="BV16" s="4" t="str">
        <v>69-101</v>
      </c>
      <c r="BX16" s="4" t="str">
        <v>58-57</v>
      </c>
      <c r="BY16" s="4" t="str">
        <v>58-57</v>
      </c>
      <c r="BZ16" s="4" t="str">
        <v>58-57</v>
      </c>
      <c r="CA16" s="4" t="str">
        <v>58-57</v>
      </c>
      <c r="CB16" s="4" t="str">
        <v>58-57</v>
      </c>
      <c r="CC16" s="4" t="str">
        <v>58-57</v>
      </c>
      <c r="CD16" s="4" t="str">
        <v>58-57</v>
      </c>
      <c r="CE16" s="4" t="str">
        <v>58-57</v>
      </c>
      <c r="CF16" s="4" t="str">
        <v>58-57</v>
      </c>
      <c r="CG16" s="4" t="str">
        <v>58-57</v>
      </c>
      <c r="CH16" s="4" t="str">
        <v>58-57</v>
      </c>
      <c r="CI16" s="4" t="str">
        <v>58-57</v>
      </c>
      <c r="CJ16" s="4" t="str">
        <v>58-57</v>
      </c>
      <c r="CK16" s="4" t="str">
        <v>58-57</v>
      </c>
      <c r="CL16" s="4" t="str">
        <v>58-57</v>
      </c>
      <c r="CM16" s="4" t="str">
        <v>58-57</v>
      </c>
      <c r="CN16" s="4" t="str">
        <v>58-57</v>
      </c>
      <c r="CO16" s="4" t="str">
        <v>58-57</v>
      </c>
      <c r="CP16" s="4" t="str">
        <v>58-57</v>
      </c>
      <c r="CQ16" s="4" t="str">
        <v>58-57</v>
      </c>
      <c r="CR16" s="4" t="str">
        <v>58-57</v>
      </c>
      <c r="CS16" s="4" t="str">
        <v>58-57</v>
      </c>
      <c r="CT16" s="4" t="str">
        <v>58-57</v>
      </c>
      <c r="CU16" s="4" t="str">
        <v>58-57</v>
      </c>
      <c r="CV16" s="4" t="str">
        <v>58-57</v>
      </c>
      <c r="CW16" s="4" t="str">
        <v>58-57</v>
      </c>
      <c r="CX16" s="4" t="str">
        <v>58-57</v>
      </c>
      <c r="CY16" s="4" t="str">
        <v>58-57</v>
      </c>
      <c r="CZ16" s="4" t="str">
        <v>58-57</v>
      </c>
      <c r="DA16" s="4" t="str">
        <v>58-57</v>
      </c>
      <c r="DC16" s="4" t="str">
        <v>Festuca arundinacea</v>
      </c>
      <c r="DD16" s="4" t="str">
        <v>Festuca arundinacea</v>
      </c>
      <c r="DE16" s="4" t="str">
        <v>Festuca arundinacea</v>
      </c>
      <c r="DF16" s="4" t="str">
        <v>Festuca arundinacea</v>
      </c>
      <c r="DG16" s="4" t="str">
        <v>Festuca arundinacea</v>
      </c>
      <c r="DH16" s="4" t="str">
        <v>Festuca arundinacea</v>
      </c>
      <c r="DI16" s="4" t="str">
        <v>Festuca arundinacea</v>
      </c>
      <c r="DJ16" s="4" t="str">
        <v>Festuca arundinacea</v>
      </c>
      <c r="DK16" s="4" t="str">
        <v>Festuca arundinacea</v>
      </c>
      <c r="DL16" s="4" t="str">
        <v>Festuca arundinacea</v>
      </c>
      <c r="DM16" s="4" t="str">
        <v>Festuca arundinacea</v>
      </c>
      <c r="DN16" s="4" t="str">
        <v>Festuca arundinacea</v>
      </c>
      <c r="DO16" s="4" t="str">
        <v>Festuca arundinacea</v>
      </c>
      <c r="DP16" s="4" t="str">
        <v>Festuca arundinacea</v>
      </c>
      <c r="DQ16" s="4" t="str">
        <v>Festuca arundinacea</v>
      </c>
      <c r="DR16" s="4" t="str">
        <v>Festuca arundinacea</v>
      </c>
      <c r="DS16" s="4" t="str">
        <v>Festuca arundinacea</v>
      </c>
      <c r="DT16" s="4" t="str">
        <v>Festuca arundinacea</v>
      </c>
      <c r="DU16" s="4" t="str">
        <v>Festuca arundinacea</v>
      </c>
      <c r="DV16" s="4" t="str">
        <v>Festuca arundinacea</v>
      </c>
      <c r="DW16" s="4" t="str">
        <v>Festuca arundinacea</v>
      </c>
      <c r="DX16" s="4" t="str">
        <v>Festuca arundinacea</v>
      </c>
      <c r="DY16" s="4" t="str">
        <v>Festuca arundinacea</v>
      </c>
      <c r="DZ16" s="4" t="str">
        <v>Festuca arundinacea</v>
      </c>
      <c r="EA16" s="4" t="str">
        <v>Festuca arundinacea</v>
      </c>
      <c r="EB16" s="4" t="str">
        <v>Festuca arundinacea</v>
      </c>
      <c r="EC16" s="4" t="str">
        <v>Festuca arundinacea</v>
      </c>
      <c r="ED16" s="4" t="str">
        <v>Festuca arundinacea</v>
      </c>
      <c r="EE16" s="4" t="str">
        <v>Festuca arundinacea</v>
      </c>
      <c r="EF16" s="4" t="str">
        <v>Festuca arundinacea</v>
      </c>
      <c r="EH16" s="4" t="str">
        <v>Fenneropenaeus indicus</v>
      </c>
      <c r="EI16" s="4" t="str">
        <v>Fenneropenaeus indicus</v>
      </c>
      <c r="EJ16" s="4" t="str">
        <v>Fenneropenaeus indicus</v>
      </c>
      <c r="EK16" s="4" t="str">
        <v>Fenneropenaeus indicus</v>
      </c>
      <c r="EL16" s="4" t="str">
        <v>Fenneropenaeus indicus</v>
      </c>
      <c r="EM16" s="4" t="str">
        <v>Fenneropenaeus indicus</v>
      </c>
      <c r="EN16" s="4" t="str">
        <v>Fenneropenaeus indicus</v>
      </c>
      <c r="EO16" s="4" t="str">
        <v>Fenneropenaeus indicus</v>
      </c>
      <c r="EP16" s="4" t="str">
        <v>Fenneropenaeus indicus</v>
      </c>
      <c r="EQ16" s="4" t="str">
        <v>Fenneropenaeus indicus</v>
      </c>
      <c r="ER16" s="4" t="str">
        <v>Fenneropenaeus indicus</v>
      </c>
      <c r="ES16" s="4" t="str">
        <v>Fenneropenaeus indicus</v>
      </c>
      <c r="ET16" s="4" t="str">
        <v>Fenneropenaeus indicus</v>
      </c>
      <c r="EU16" s="4" t="str">
        <v>Fenneropenaeus indicus</v>
      </c>
      <c r="EV16" s="4" t="str">
        <v>Fenneropenaeus indicus</v>
      </c>
      <c r="EW16" s="4" t="str">
        <v>Fenneropenaeus indicus</v>
      </c>
      <c r="EX16" s="4" t="str">
        <v>Fenneropenaeus indicus</v>
      </c>
      <c r="EY16" s="4" t="str">
        <v>Fenneropenaeus indicus</v>
      </c>
      <c r="EZ16" s="4" t="str">
        <v>Fenneropenaeus indicus</v>
      </c>
      <c r="FA16" s="4" t="str">
        <v>Fenneropenaeus indicus</v>
      </c>
      <c r="FB16" s="4" t="str">
        <v>Fenneropenaeus indicus</v>
      </c>
      <c r="FC16" s="4" t="str">
        <v>Fenneropenaeus indicus</v>
      </c>
      <c r="FD16" s="4" t="str">
        <v>Fenneropenaeus indicus</v>
      </c>
      <c r="FE16" s="4" t="str">
        <v>Fenneropenaeus indicus</v>
      </c>
      <c r="FF16" s="4" t="str">
        <v>Fenneropenaeus indicus</v>
      </c>
      <c r="FG16" s="4" t="str">
        <v>Fenneropenaeus indicus</v>
      </c>
      <c r="FH16" s="4" t="str">
        <v>Fenneropenaeus indicus</v>
      </c>
      <c r="FI16" s="4" t="str">
        <v>Fenneropenaeus indicus</v>
      </c>
      <c r="FJ16" s="4" t="str">
        <v>Fenneropenaeus indicus</v>
      </c>
      <c r="FK16" s="4" t="str">
        <v>Fenneropenaeus indicus</v>
      </c>
    </row>
    <row r="17" spans="1:167" x14ac:dyDescent="0.35">
      <c r="A17" s="4" t="s">
        <v>2068</v>
      </c>
      <c r="B17" s="4" t="s">
        <v>2066</v>
      </c>
      <c r="C17" s="4">
        <v>2619</v>
      </c>
      <c r="N17" s="4" t="str">
        <v>Chili &amp; Hot Peppers</v>
      </c>
      <c r="O17" s="4" t="str">
        <v>Chili &amp; Hot Peppers</v>
      </c>
      <c r="P17" s="4" t="str">
        <v>Chili &amp; Hot Peppers</v>
      </c>
      <c r="Q17" s="4" t="str">
        <v>Chili &amp; Hot Peppers</v>
      </c>
      <c r="R17" s="4" t="str">
        <v>Chili &amp; Hot Peppers</v>
      </c>
      <c r="S17" s="4" t="str">
        <v>Chili &amp; Hot Peppers</v>
      </c>
      <c r="T17" s="4" t="str">
        <v>Chili &amp; Hot Peppers</v>
      </c>
      <c r="U17" s="4" t="str">
        <v>Chili &amp; Hot Peppers</v>
      </c>
      <c r="V17" s="4" t="str">
        <v>Chili &amp; Hot Peppers</v>
      </c>
      <c r="W17" s="4" t="str">
        <v>Chili &amp; Hot Peppers</v>
      </c>
      <c r="X17" s="4" t="str">
        <v>Chili &amp; Hot Peppers</v>
      </c>
      <c r="Y17" s="4" t="str">
        <v>Chili &amp; Hot Peppers</v>
      </c>
      <c r="Z17" s="4" t="str">
        <v>Chili &amp; Hot Peppers</v>
      </c>
      <c r="AA17" s="4" t="str">
        <v>Chili &amp; Hot Peppers</v>
      </c>
      <c r="AB17" s="4" t="str">
        <v>Chili &amp; Hot Peppers</v>
      </c>
      <c r="AC17" s="4" t="str">
        <v>Chili &amp; Hot Peppers</v>
      </c>
      <c r="AD17" s="4" t="str">
        <v>Chili &amp; Hot Peppers</v>
      </c>
      <c r="AE17" s="4" t="str">
        <v>Chili &amp; Hot Peppers</v>
      </c>
      <c r="AF17" s="4" t="str">
        <v>Chili &amp; Hot Peppers</v>
      </c>
      <c r="AG17" s="4" t="str">
        <v>Chili &amp; Hot Peppers</v>
      </c>
      <c r="AH17" s="4" t="str">
        <v>Chili &amp; Hot Peppers</v>
      </c>
      <c r="AI17" s="4" t="str">
        <v>Chili &amp; Hot Peppers</v>
      </c>
      <c r="AJ17" s="4" t="str">
        <v>Chili &amp; Hot Peppers</v>
      </c>
      <c r="AK17" s="4" t="str">
        <v>Chili &amp; Hot Peppers</v>
      </c>
      <c r="AL17" s="4" t="str">
        <v>Chili &amp; Hot Peppers</v>
      </c>
      <c r="AM17" s="4" t="str">
        <v>Chili &amp; Hot Peppers</v>
      </c>
      <c r="AN17" s="4" t="str">
        <v>Chili &amp; Hot Peppers</v>
      </c>
      <c r="AO17" s="4" t="str">
        <v>Chili &amp; Hot Peppers</v>
      </c>
      <c r="AP17" s="4" t="str">
        <v>Chili &amp; Hot Peppers</v>
      </c>
      <c r="AQ17" s="4" t="str">
        <v>Chili &amp; Hot Peppers</v>
      </c>
      <c r="AS17" s="4" t="str">
        <v>77-33</v>
      </c>
      <c r="AT17" s="4" t="str">
        <v>77-33</v>
      </c>
      <c r="AU17" s="4" t="str">
        <v>77-33</v>
      </c>
      <c r="AV17" s="4" t="str">
        <v>77-33</v>
      </c>
      <c r="AW17" s="4" t="str">
        <v>77-33</v>
      </c>
      <c r="AX17" s="4" t="str">
        <v>77-33</v>
      </c>
      <c r="AY17" s="4" t="str">
        <v>77-33</v>
      </c>
      <c r="AZ17" s="4" t="str">
        <v>77-33</v>
      </c>
      <c r="BA17" s="4" t="str">
        <v>77-33</v>
      </c>
      <c r="BB17" s="4" t="str">
        <v>77-33</v>
      </c>
      <c r="BC17" s="4" t="str">
        <v>77-33</v>
      </c>
      <c r="BD17" s="4" t="str">
        <v>77-33</v>
      </c>
      <c r="BE17" s="4" t="str">
        <v>77-33</v>
      </c>
      <c r="BF17" s="4" t="str">
        <v>77-33</v>
      </c>
      <c r="BG17" s="4" t="str">
        <v>77-33</v>
      </c>
      <c r="BH17" s="4" t="str">
        <v>77-33</v>
      </c>
      <c r="BI17" s="4" t="str">
        <v>77-33</v>
      </c>
      <c r="BJ17" s="4" t="str">
        <v>77-33</v>
      </c>
      <c r="BK17" s="4" t="str">
        <v>77-33</v>
      </c>
      <c r="BL17" s="4" t="str">
        <v>77-33</v>
      </c>
      <c r="BM17" s="4" t="str">
        <v>77-33</v>
      </c>
      <c r="BN17" s="4" t="str">
        <v>77-33</v>
      </c>
      <c r="BO17" s="4" t="str">
        <v>77-33</v>
      </c>
      <c r="BP17" s="4" t="str">
        <v>77-33</v>
      </c>
      <c r="BQ17" s="4" t="str">
        <v>77-33</v>
      </c>
      <c r="BR17" s="4" t="str">
        <v>77-33</v>
      </c>
      <c r="BS17" s="4" t="str">
        <v>77-33</v>
      </c>
      <c r="BT17" s="4" t="str">
        <v>77-33</v>
      </c>
      <c r="BU17" s="4" t="str">
        <v>77-33</v>
      </c>
      <c r="BV17" s="4" t="str">
        <v>77-33</v>
      </c>
      <c r="BX17" s="4" t="str">
        <v>69-101</v>
      </c>
      <c r="BY17" s="4" t="str">
        <v>69-101</v>
      </c>
      <c r="BZ17" s="4" t="str">
        <v>69-101</v>
      </c>
      <c r="CA17" s="4" t="str">
        <v>69-101</v>
      </c>
      <c r="CB17" s="4" t="str">
        <v>69-101</v>
      </c>
      <c r="CC17" s="4" t="str">
        <v>69-101</v>
      </c>
      <c r="CD17" s="4" t="str">
        <v>69-101</v>
      </c>
      <c r="CE17" s="4" t="str">
        <v>69-101</v>
      </c>
      <c r="CF17" s="4" t="str">
        <v>69-101</v>
      </c>
      <c r="CG17" s="4" t="str">
        <v>69-101</v>
      </c>
      <c r="CH17" s="4" t="str">
        <v>69-101</v>
      </c>
      <c r="CI17" s="4" t="str">
        <v>69-101</v>
      </c>
      <c r="CJ17" s="4" t="str">
        <v>69-101</v>
      </c>
      <c r="CK17" s="4" t="str">
        <v>69-101</v>
      </c>
      <c r="CL17" s="4" t="str">
        <v>69-101</v>
      </c>
      <c r="CM17" s="4" t="str">
        <v>69-101</v>
      </c>
      <c r="CN17" s="4" t="str">
        <v>69-101</v>
      </c>
      <c r="CO17" s="4" t="str">
        <v>69-101</v>
      </c>
      <c r="CP17" s="4" t="str">
        <v>69-101</v>
      </c>
      <c r="CQ17" s="4" t="str">
        <v>69-101</v>
      </c>
      <c r="CR17" s="4" t="str">
        <v>69-101</v>
      </c>
      <c r="CS17" s="4" t="str">
        <v>69-101</v>
      </c>
      <c r="CT17" s="4" t="str">
        <v>69-101</v>
      </c>
      <c r="CU17" s="4" t="str">
        <v>69-101</v>
      </c>
      <c r="CV17" s="4" t="str">
        <v>69-101</v>
      </c>
      <c r="CW17" s="4" t="str">
        <v>69-101</v>
      </c>
      <c r="CX17" s="4" t="str">
        <v>69-101</v>
      </c>
      <c r="CY17" s="4" t="str">
        <v>69-101</v>
      </c>
      <c r="CZ17" s="4" t="str">
        <v>69-101</v>
      </c>
      <c r="DA17" s="4" t="str">
        <v>69-101</v>
      </c>
      <c r="DC17" s="4" t="str">
        <v>Heterobranchus bidorsalis</v>
      </c>
      <c r="DD17" s="4" t="str">
        <v>Heterobranchus bidorsalis</v>
      </c>
      <c r="DE17" s="4" t="str">
        <v>Heterobranchus bidorsalis</v>
      </c>
      <c r="DF17" s="4" t="str">
        <v>Heterobranchus bidorsalis</v>
      </c>
      <c r="DG17" s="4" t="str">
        <v>Heterobranchus bidorsalis</v>
      </c>
      <c r="DH17" s="4" t="str">
        <v>Heterobranchus bidorsalis</v>
      </c>
      <c r="DI17" s="4" t="str">
        <v>Heterobranchus bidorsalis</v>
      </c>
      <c r="DJ17" s="4" t="str">
        <v>Heterobranchus bidorsalis</v>
      </c>
      <c r="DK17" s="4" t="str">
        <v>Heterobranchus bidorsalis</v>
      </c>
      <c r="DL17" s="4" t="str">
        <v>Heterobranchus bidorsalis</v>
      </c>
      <c r="DM17" s="4" t="str">
        <v>Heterobranchus bidorsalis</v>
      </c>
      <c r="DN17" s="4" t="str">
        <v>Heterobranchus bidorsalis</v>
      </c>
      <c r="DO17" s="4" t="str">
        <v>Heterobranchus bidorsalis</v>
      </c>
      <c r="DP17" s="4" t="str">
        <v>Heterobranchus bidorsalis</v>
      </c>
      <c r="DQ17" s="4" t="str">
        <v>Heterobranchus bidorsalis</v>
      </c>
      <c r="DR17" s="4" t="str">
        <v>Heterobranchus bidorsalis</v>
      </c>
      <c r="DS17" s="4" t="str">
        <v>Heterobranchus bidorsalis</v>
      </c>
      <c r="DT17" s="4" t="str">
        <v>Heterobranchus bidorsalis</v>
      </c>
      <c r="DU17" s="4" t="str">
        <v>Heterobranchus bidorsalis</v>
      </c>
      <c r="DV17" s="4" t="str">
        <v>Heterobranchus bidorsalis</v>
      </c>
      <c r="DW17" s="4" t="str">
        <v>Heterobranchus bidorsalis</v>
      </c>
      <c r="DX17" s="4" t="str">
        <v>Heterobranchus bidorsalis</v>
      </c>
      <c r="DY17" s="4" t="str">
        <v>Heterobranchus bidorsalis</v>
      </c>
      <c r="DZ17" s="4" t="str">
        <v>Heterobranchus bidorsalis</v>
      </c>
      <c r="EA17" s="4" t="str">
        <v>Heterobranchus bidorsalis</v>
      </c>
      <c r="EB17" s="4" t="str">
        <v>Heterobranchus bidorsalis</v>
      </c>
      <c r="EC17" s="4" t="str">
        <v>Heterobranchus bidorsalis</v>
      </c>
      <c r="ED17" s="4" t="str">
        <v>Heterobranchus bidorsalis</v>
      </c>
      <c r="EE17" s="4" t="str">
        <v>Heterobranchus bidorsalis</v>
      </c>
      <c r="EF17" s="4" t="str">
        <v>Heterobranchus bidorsalis</v>
      </c>
      <c r="EH17" s="4" t="str">
        <v>Festuca arundinacea</v>
      </c>
      <c r="EI17" s="4" t="str">
        <v>Festuca arundinacea</v>
      </c>
      <c r="EJ17" s="4" t="str">
        <v>Festuca arundinacea</v>
      </c>
      <c r="EK17" s="4" t="str">
        <v>Festuca arundinacea</v>
      </c>
      <c r="EL17" s="4" t="str">
        <v>Festuca arundinacea</v>
      </c>
      <c r="EM17" s="4" t="str">
        <v>Festuca arundinacea</v>
      </c>
      <c r="EN17" s="4" t="str">
        <v>Festuca arundinacea</v>
      </c>
      <c r="EO17" s="4" t="str">
        <v>Festuca arundinacea</v>
      </c>
      <c r="EP17" s="4" t="str">
        <v>Festuca arundinacea</v>
      </c>
      <c r="EQ17" s="4" t="str">
        <v>Festuca arundinacea</v>
      </c>
      <c r="ER17" s="4" t="str">
        <v>Festuca arundinacea</v>
      </c>
      <c r="ES17" s="4" t="str">
        <v>Festuca arundinacea</v>
      </c>
      <c r="ET17" s="4" t="str">
        <v>Festuca arundinacea</v>
      </c>
      <c r="EU17" s="4" t="str">
        <v>Festuca arundinacea</v>
      </c>
      <c r="EV17" s="4" t="str">
        <v>Festuca arundinacea</v>
      </c>
      <c r="EW17" s="4" t="str">
        <v>Festuca arundinacea</v>
      </c>
      <c r="EX17" s="4" t="str">
        <v>Festuca arundinacea</v>
      </c>
      <c r="EY17" s="4" t="str">
        <v>Festuca arundinacea</v>
      </c>
      <c r="EZ17" s="4" t="str">
        <v>Festuca arundinacea</v>
      </c>
      <c r="FA17" s="4" t="str">
        <v>Festuca arundinacea</v>
      </c>
      <c r="FB17" s="4" t="str">
        <v>Festuca arundinacea</v>
      </c>
      <c r="FC17" s="4" t="str">
        <v>Festuca arundinacea</v>
      </c>
      <c r="FD17" s="4" t="str">
        <v>Festuca arundinacea</v>
      </c>
      <c r="FE17" s="4" t="str">
        <v>Festuca arundinacea</v>
      </c>
      <c r="FF17" s="4" t="str">
        <v>Festuca arundinacea</v>
      </c>
      <c r="FG17" s="4" t="str">
        <v>Festuca arundinacea</v>
      </c>
      <c r="FH17" s="4" t="str">
        <v>Festuca arundinacea</v>
      </c>
      <c r="FI17" s="4" t="str">
        <v>Festuca arundinacea</v>
      </c>
      <c r="FJ17" s="4" t="str">
        <v>Festuca arundinacea</v>
      </c>
      <c r="FK17" s="4" t="str">
        <v>Festuca arundinacea</v>
      </c>
    </row>
    <row r="18" spans="1:167" x14ac:dyDescent="0.35">
      <c r="A18" s="4" t="s">
        <v>2068</v>
      </c>
      <c r="B18" s="4" t="s">
        <v>2066</v>
      </c>
      <c r="C18" s="4">
        <v>8017</v>
      </c>
      <c r="N18" s="4" t="str">
        <v>Cocoa</v>
      </c>
      <c r="O18" s="4" t="str">
        <v>Cocoa</v>
      </c>
      <c r="P18" s="4" t="str">
        <v>Cocoa</v>
      </c>
      <c r="Q18" s="4" t="str">
        <v>Cocoa</v>
      </c>
      <c r="R18" s="4" t="str">
        <v>Cocoa</v>
      </c>
      <c r="S18" s="4" t="str">
        <v>Cocoa</v>
      </c>
      <c r="T18" s="4" t="str">
        <v>Cocoa</v>
      </c>
      <c r="U18" s="4" t="str">
        <v>Cocoa</v>
      </c>
      <c r="V18" s="4" t="str">
        <v>Cocoa</v>
      </c>
      <c r="W18" s="4" t="str">
        <v>Cocoa</v>
      </c>
      <c r="X18" s="4" t="str">
        <v>Cocoa</v>
      </c>
      <c r="Y18" s="4" t="str">
        <v>Cocoa</v>
      </c>
      <c r="Z18" s="4" t="str">
        <v>Cocoa</v>
      </c>
      <c r="AA18" s="4" t="str">
        <v>Cocoa</v>
      </c>
      <c r="AB18" s="4" t="str">
        <v>Cocoa</v>
      </c>
      <c r="AC18" s="4" t="str">
        <v>Cocoa</v>
      </c>
      <c r="AD18" s="4" t="str">
        <v>Cocoa</v>
      </c>
      <c r="AE18" s="4" t="str">
        <v>Cocoa</v>
      </c>
      <c r="AF18" s="4" t="str">
        <v>Cocoa</v>
      </c>
      <c r="AG18" s="4" t="str">
        <v>Cocoa</v>
      </c>
      <c r="AH18" s="4" t="str">
        <v>Cocoa</v>
      </c>
      <c r="AI18" s="4" t="str">
        <v>Cocoa</v>
      </c>
      <c r="AJ18" s="4" t="str">
        <v>Cocoa</v>
      </c>
      <c r="AK18" s="4" t="str">
        <v>Cocoa</v>
      </c>
      <c r="AL18" s="4" t="str">
        <v>Cocoa</v>
      </c>
      <c r="AM18" s="4" t="str">
        <v>Cocoa</v>
      </c>
      <c r="AN18" s="4" t="str">
        <v>Cocoa</v>
      </c>
      <c r="AO18" s="4" t="str">
        <v>Cocoa</v>
      </c>
      <c r="AP18" s="4" t="str">
        <v>Cocoa</v>
      </c>
      <c r="AQ18" s="4" t="str">
        <v>Cocoa</v>
      </c>
      <c r="AS18" s="4" t="str">
        <v>8644-27</v>
      </c>
      <c r="AT18" s="4" t="str">
        <v>8644-27</v>
      </c>
      <c r="AU18" s="4" t="str">
        <v>8644-27</v>
      </c>
      <c r="AV18" s="4" t="str">
        <v>8644-27</v>
      </c>
      <c r="AW18" s="4" t="str">
        <v>8644-27</v>
      </c>
      <c r="AX18" s="4" t="str">
        <v>8644-27</v>
      </c>
      <c r="AY18" s="4" t="str">
        <v>8644-27</v>
      </c>
      <c r="AZ18" s="4" t="str">
        <v>8644-27</v>
      </c>
      <c r="BA18" s="4" t="str">
        <v>8644-27</v>
      </c>
      <c r="BB18" s="4" t="str">
        <v>8644-27</v>
      </c>
      <c r="BC18" s="4" t="str">
        <v>8644-27</v>
      </c>
      <c r="BD18" s="4" t="str">
        <v>8644-27</v>
      </c>
      <c r="BE18" s="4" t="str">
        <v>8644-27</v>
      </c>
      <c r="BF18" s="4" t="str">
        <v>8644-27</v>
      </c>
      <c r="BG18" s="4" t="str">
        <v>8644-27</v>
      </c>
      <c r="BH18" s="4" t="str">
        <v>8644-27</v>
      </c>
      <c r="BI18" s="4" t="str">
        <v>8644-27</v>
      </c>
      <c r="BJ18" s="4" t="str">
        <v>8644-27</v>
      </c>
      <c r="BK18" s="4" t="str">
        <v>8644-27</v>
      </c>
      <c r="BL18" s="4" t="str">
        <v>8644-27</v>
      </c>
      <c r="BM18" s="4" t="str">
        <v>8644-27</v>
      </c>
      <c r="BN18" s="4" t="str">
        <v>8644-27</v>
      </c>
      <c r="BO18" s="4" t="str">
        <v>8644-27</v>
      </c>
      <c r="BP18" s="4" t="str">
        <v>8644-27</v>
      </c>
      <c r="BQ18" s="4" t="str">
        <v>8644-27</v>
      </c>
      <c r="BR18" s="4" t="str">
        <v>8644-27</v>
      </c>
      <c r="BS18" s="4" t="str">
        <v>8644-27</v>
      </c>
      <c r="BT18" s="4" t="str">
        <v>8644-27</v>
      </c>
      <c r="BU18" s="4" t="str">
        <v>8644-27</v>
      </c>
      <c r="BV18" s="4" t="str">
        <v>8644-27</v>
      </c>
      <c r="BX18" s="4" t="str">
        <v>77-33</v>
      </c>
      <c r="BY18" s="4" t="str">
        <v>77-33</v>
      </c>
      <c r="BZ18" s="4" t="str">
        <v>77-33</v>
      </c>
      <c r="CA18" s="4" t="str">
        <v>77-33</v>
      </c>
      <c r="CB18" s="4" t="str">
        <v>77-33</v>
      </c>
      <c r="CC18" s="4" t="str">
        <v>77-33</v>
      </c>
      <c r="CD18" s="4" t="str">
        <v>77-33</v>
      </c>
      <c r="CE18" s="4" t="str">
        <v>77-33</v>
      </c>
      <c r="CF18" s="4" t="str">
        <v>77-33</v>
      </c>
      <c r="CG18" s="4" t="str">
        <v>77-33</v>
      </c>
      <c r="CH18" s="4" t="str">
        <v>77-33</v>
      </c>
      <c r="CI18" s="4" t="str">
        <v>77-33</v>
      </c>
      <c r="CJ18" s="4" t="str">
        <v>77-33</v>
      </c>
      <c r="CK18" s="4" t="str">
        <v>77-33</v>
      </c>
      <c r="CL18" s="4" t="str">
        <v>77-33</v>
      </c>
      <c r="CM18" s="4" t="str">
        <v>77-33</v>
      </c>
      <c r="CN18" s="4" t="str">
        <v>77-33</v>
      </c>
      <c r="CO18" s="4" t="str">
        <v>77-33</v>
      </c>
      <c r="CP18" s="4" t="str">
        <v>77-33</v>
      </c>
      <c r="CQ18" s="4" t="str">
        <v>77-33</v>
      </c>
      <c r="CR18" s="4" t="str">
        <v>77-33</v>
      </c>
      <c r="CS18" s="4" t="str">
        <v>77-33</v>
      </c>
      <c r="CT18" s="4" t="str">
        <v>77-33</v>
      </c>
      <c r="CU18" s="4" t="str">
        <v>77-33</v>
      </c>
      <c r="CV18" s="4" t="str">
        <v>77-33</v>
      </c>
      <c r="CW18" s="4" t="str">
        <v>77-33</v>
      </c>
      <c r="CX18" s="4" t="str">
        <v>77-33</v>
      </c>
      <c r="CY18" s="4" t="str">
        <v>77-33</v>
      </c>
      <c r="CZ18" s="4" t="str">
        <v>77-33</v>
      </c>
      <c r="DA18" s="4" t="str">
        <v>77-33</v>
      </c>
      <c r="DC18" s="4" t="str">
        <v>Heterobranchus longifilis</v>
      </c>
      <c r="DD18" s="4" t="str">
        <v>Heterobranchus longifilis</v>
      </c>
      <c r="DE18" s="4" t="str">
        <v>Heterobranchus longifilis</v>
      </c>
      <c r="DF18" s="4" t="str">
        <v>Heterobranchus longifilis</v>
      </c>
      <c r="DG18" s="4" t="str">
        <v>Heterobranchus longifilis</v>
      </c>
      <c r="DH18" s="4" t="str">
        <v>Heterobranchus longifilis</v>
      </c>
      <c r="DI18" s="4" t="str">
        <v>Heterobranchus longifilis</v>
      </c>
      <c r="DJ18" s="4" t="str">
        <v>Heterobranchus longifilis</v>
      </c>
      <c r="DK18" s="4" t="str">
        <v>Heterobranchus longifilis</v>
      </c>
      <c r="DL18" s="4" t="str">
        <v>Heterobranchus longifilis</v>
      </c>
      <c r="DM18" s="4" t="str">
        <v>Heterobranchus longifilis</v>
      </c>
      <c r="DN18" s="4" t="str">
        <v>Heterobranchus longifilis</v>
      </c>
      <c r="DO18" s="4" t="str">
        <v>Heterobranchus longifilis</v>
      </c>
      <c r="DP18" s="4" t="str">
        <v>Heterobranchus longifilis</v>
      </c>
      <c r="DQ18" s="4" t="str">
        <v>Heterobranchus longifilis</v>
      </c>
      <c r="DR18" s="4" t="str">
        <v>Heterobranchus longifilis</v>
      </c>
      <c r="DS18" s="4" t="str">
        <v>Heterobranchus longifilis</v>
      </c>
      <c r="DT18" s="4" t="str">
        <v>Heterobranchus longifilis</v>
      </c>
      <c r="DU18" s="4" t="str">
        <v>Heterobranchus longifilis</v>
      </c>
      <c r="DV18" s="4" t="str">
        <v>Heterobranchus longifilis</v>
      </c>
      <c r="DW18" s="4" t="str">
        <v>Heterobranchus longifilis</v>
      </c>
      <c r="DX18" s="4" t="str">
        <v>Heterobranchus longifilis</v>
      </c>
      <c r="DY18" s="4" t="str">
        <v>Heterobranchus longifilis</v>
      </c>
      <c r="DZ18" s="4" t="str">
        <v>Heterobranchus longifilis</v>
      </c>
      <c r="EA18" s="4" t="str">
        <v>Heterobranchus longifilis</v>
      </c>
      <c r="EB18" s="4" t="str">
        <v>Heterobranchus longifilis</v>
      </c>
      <c r="EC18" s="4" t="str">
        <v>Heterobranchus longifilis</v>
      </c>
      <c r="ED18" s="4" t="str">
        <v>Heterobranchus longifilis</v>
      </c>
      <c r="EE18" s="4" t="str">
        <v>Heterobranchus longifilis</v>
      </c>
      <c r="EF18" s="4" t="str">
        <v>Heterobranchus longifilis</v>
      </c>
      <c r="EH18" s="4" t="str">
        <v>Heterobranchus bidorsalis</v>
      </c>
      <c r="EI18" s="4" t="str">
        <v>Heterobranchus bidorsalis</v>
      </c>
      <c r="EJ18" s="4" t="str">
        <v>Heterobranchus bidorsalis</v>
      </c>
      <c r="EK18" s="4" t="str">
        <v>Heterobranchus bidorsalis</v>
      </c>
      <c r="EL18" s="4" t="str">
        <v>Heterobranchus bidorsalis</v>
      </c>
      <c r="EM18" s="4" t="str">
        <v>Heterobranchus bidorsalis</v>
      </c>
      <c r="EN18" s="4" t="str">
        <v>Heterobranchus bidorsalis</v>
      </c>
      <c r="EO18" s="4" t="str">
        <v>Heterobranchus bidorsalis</v>
      </c>
      <c r="EP18" s="4" t="str">
        <v>Heterobranchus bidorsalis</v>
      </c>
      <c r="EQ18" s="4" t="str">
        <v>Heterobranchus bidorsalis</v>
      </c>
      <c r="ER18" s="4" t="str">
        <v>Heterobranchus bidorsalis</v>
      </c>
      <c r="ES18" s="4" t="str">
        <v>Heterobranchus bidorsalis</v>
      </c>
      <c r="ET18" s="4" t="str">
        <v>Heterobranchus bidorsalis</v>
      </c>
      <c r="EU18" s="4" t="str">
        <v>Heterobranchus bidorsalis</v>
      </c>
      <c r="EV18" s="4" t="str">
        <v>Heterobranchus bidorsalis</v>
      </c>
      <c r="EW18" s="4" t="str">
        <v>Heterobranchus bidorsalis</v>
      </c>
      <c r="EX18" s="4" t="str">
        <v>Heterobranchus bidorsalis</v>
      </c>
      <c r="EY18" s="4" t="str">
        <v>Heterobranchus bidorsalis</v>
      </c>
      <c r="EZ18" s="4" t="str">
        <v>Heterobranchus bidorsalis</v>
      </c>
      <c r="FA18" s="4" t="str">
        <v>Heterobranchus bidorsalis</v>
      </c>
      <c r="FB18" s="4" t="str">
        <v>Heterobranchus bidorsalis</v>
      </c>
      <c r="FC18" s="4" t="str">
        <v>Heterobranchus bidorsalis</v>
      </c>
      <c r="FD18" s="4" t="str">
        <v>Heterobranchus bidorsalis</v>
      </c>
      <c r="FE18" s="4" t="str">
        <v>Heterobranchus bidorsalis</v>
      </c>
      <c r="FF18" s="4" t="str">
        <v>Heterobranchus bidorsalis</v>
      </c>
      <c r="FG18" s="4" t="str">
        <v>Heterobranchus bidorsalis</v>
      </c>
      <c r="FH18" s="4" t="str">
        <v>Heterobranchus bidorsalis</v>
      </c>
      <c r="FI18" s="4" t="str">
        <v>Heterobranchus bidorsalis</v>
      </c>
      <c r="FJ18" s="4" t="str">
        <v>Heterobranchus bidorsalis</v>
      </c>
      <c r="FK18" s="4" t="str">
        <v>Heterobranchus bidorsalis</v>
      </c>
    </row>
    <row r="19" spans="1:167" x14ac:dyDescent="0.35">
      <c r="A19" s="4" t="s">
        <v>2068</v>
      </c>
      <c r="B19" s="4" t="s">
        <v>2066</v>
      </c>
      <c r="C19" s="4">
        <v>8034</v>
      </c>
      <c r="N19" s="4" t="str">
        <v>Coffee</v>
      </c>
      <c r="O19" s="4" t="str">
        <v>Coffee</v>
      </c>
      <c r="P19" s="4" t="str">
        <v>Coffee</v>
      </c>
      <c r="Q19" s="4" t="str">
        <v>Coffee</v>
      </c>
      <c r="R19" s="4" t="str">
        <v>Coffee</v>
      </c>
      <c r="S19" s="4" t="str">
        <v>Coffee</v>
      </c>
      <c r="T19" s="4" t="str">
        <v>Coffee</v>
      </c>
      <c r="U19" s="4" t="str">
        <v>Coffee</v>
      </c>
      <c r="V19" s="4" t="str">
        <v>Coffee</v>
      </c>
      <c r="W19" s="4" t="str">
        <v>Coffee</v>
      </c>
      <c r="X19" s="4" t="str">
        <v>Coffee</v>
      </c>
      <c r="Y19" s="4" t="str">
        <v>Coffee</v>
      </c>
      <c r="Z19" s="4" t="str">
        <v>Coffee</v>
      </c>
      <c r="AA19" s="4" t="str">
        <v>Coffee</v>
      </c>
      <c r="AB19" s="4" t="str">
        <v>Coffee</v>
      </c>
      <c r="AC19" s="4" t="str">
        <v>Coffee</v>
      </c>
      <c r="AD19" s="4" t="str">
        <v>Coffee</v>
      </c>
      <c r="AE19" s="4" t="str">
        <v>Coffee</v>
      </c>
      <c r="AF19" s="4" t="str">
        <v>Coffee</v>
      </c>
      <c r="AG19" s="4" t="str">
        <v>Coffee</v>
      </c>
      <c r="AH19" s="4" t="str">
        <v>Coffee</v>
      </c>
      <c r="AI19" s="4" t="str">
        <v>Coffee</v>
      </c>
      <c r="AJ19" s="4" t="str">
        <v>Coffee</v>
      </c>
      <c r="AK19" s="4" t="str">
        <v>Coffee</v>
      </c>
      <c r="AL19" s="4" t="str">
        <v>Coffee</v>
      </c>
      <c r="AM19" s="4" t="str">
        <v>Coffee</v>
      </c>
      <c r="AN19" s="4" t="str">
        <v>Coffee</v>
      </c>
      <c r="AO19" s="4" t="str">
        <v>Coffee</v>
      </c>
      <c r="AP19" s="4" t="str">
        <v>Coffee</v>
      </c>
      <c r="AQ19" s="4" t="str">
        <v>Coffee</v>
      </c>
      <c r="AS19" s="4" t="str">
        <v>86D 719</v>
      </c>
      <c r="AT19" s="4" t="str">
        <v>86D 719</v>
      </c>
      <c r="AU19" s="4" t="str">
        <v>86D 719</v>
      </c>
      <c r="AV19" s="4" t="str">
        <v>86D 719</v>
      </c>
      <c r="AW19" s="4" t="str">
        <v>86D 719</v>
      </c>
      <c r="AX19" s="4" t="str">
        <v>86D 719</v>
      </c>
      <c r="AY19" s="4" t="str">
        <v>86D 719</v>
      </c>
      <c r="AZ19" s="4" t="str">
        <v>86D 719</v>
      </c>
      <c r="BA19" s="4" t="str">
        <v>86D 719</v>
      </c>
      <c r="BB19" s="4" t="str">
        <v>86D 719</v>
      </c>
      <c r="BC19" s="4" t="str">
        <v>86D 719</v>
      </c>
      <c r="BD19" s="4" t="str">
        <v>86D 719</v>
      </c>
      <c r="BE19" s="4" t="str">
        <v>86D 719</v>
      </c>
      <c r="BF19" s="4" t="str">
        <v>86D 719</v>
      </c>
      <c r="BG19" s="4" t="str">
        <v>86D 719</v>
      </c>
      <c r="BH19" s="4" t="str">
        <v>86D 719</v>
      </c>
      <c r="BI19" s="4" t="str">
        <v>86D 719</v>
      </c>
      <c r="BJ19" s="4" t="str">
        <v>86D 719</v>
      </c>
      <c r="BK19" s="4" t="str">
        <v>86D 719</v>
      </c>
      <c r="BL19" s="4" t="str">
        <v>86D 719</v>
      </c>
      <c r="BM19" s="4" t="str">
        <v>86D 719</v>
      </c>
      <c r="BN19" s="4" t="str">
        <v>86D 719</v>
      </c>
      <c r="BO19" s="4" t="str">
        <v>86D 719</v>
      </c>
      <c r="BP19" s="4" t="str">
        <v>86D 719</v>
      </c>
      <c r="BQ19" s="4" t="str">
        <v>86D 719</v>
      </c>
      <c r="BR19" s="4" t="str">
        <v>86D 719</v>
      </c>
      <c r="BS19" s="4" t="str">
        <v>86D 719</v>
      </c>
      <c r="BT19" s="4" t="str">
        <v>86D 719</v>
      </c>
      <c r="BU19" s="4" t="str">
        <v>86D 719</v>
      </c>
      <c r="BV19" s="4" t="str">
        <v>86D 719</v>
      </c>
      <c r="BX19" s="4" t="str">
        <v>8644-27</v>
      </c>
      <c r="BY19" s="4" t="str">
        <v>8644-27</v>
      </c>
      <c r="BZ19" s="4" t="str">
        <v>8644-27</v>
      </c>
      <c r="CA19" s="4" t="str">
        <v>8644-27</v>
      </c>
      <c r="CB19" s="4" t="str">
        <v>8644-27</v>
      </c>
      <c r="CC19" s="4" t="str">
        <v>8644-27</v>
      </c>
      <c r="CD19" s="4" t="str">
        <v>8644-27</v>
      </c>
      <c r="CE19" s="4" t="str">
        <v>8644-27</v>
      </c>
      <c r="CF19" s="4" t="str">
        <v>8644-27</v>
      </c>
      <c r="CG19" s="4" t="str">
        <v>8644-27</v>
      </c>
      <c r="CH19" s="4" t="str">
        <v>8644-27</v>
      </c>
      <c r="CI19" s="4" t="str">
        <v>8644-27</v>
      </c>
      <c r="CJ19" s="4" t="str">
        <v>8644-27</v>
      </c>
      <c r="CK19" s="4" t="str">
        <v>8644-27</v>
      </c>
      <c r="CL19" s="4" t="str">
        <v>8644-27</v>
      </c>
      <c r="CM19" s="4" t="str">
        <v>8644-27</v>
      </c>
      <c r="CN19" s="4" t="str">
        <v>8644-27</v>
      </c>
      <c r="CO19" s="4" t="str">
        <v>8644-27</v>
      </c>
      <c r="CP19" s="4" t="str">
        <v>8644-27</v>
      </c>
      <c r="CQ19" s="4" t="str">
        <v>8644-27</v>
      </c>
      <c r="CR19" s="4" t="str">
        <v>8644-27</v>
      </c>
      <c r="CS19" s="4" t="str">
        <v>8644-27</v>
      </c>
      <c r="CT19" s="4" t="str">
        <v>8644-27</v>
      </c>
      <c r="CU19" s="4" t="str">
        <v>8644-27</v>
      </c>
      <c r="CV19" s="4" t="str">
        <v>8644-27</v>
      </c>
      <c r="CW19" s="4" t="str">
        <v>8644-27</v>
      </c>
      <c r="CX19" s="4" t="str">
        <v>8644-27</v>
      </c>
      <c r="CY19" s="4" t="str">
        <v>8644-27</v>
      </c>
      <c r="CZ19" s="4" t="str">
        <v>8644-27</v>
      </c>
      <c r="DA19" s="4" t="str">
        <v>8644-27</v>
      </c>
      <c r="DC19" s="4" t="str">
        <v>Indica</v>
      </c>
      <c r="DD19" s="4" t="str">
        <v>Indica</v>
      </c>
      <c r="DE19" s="4" t="str">
        <v>Indica</v>
      </c>
      <c r="DF19" s="4" t="str">
        <v>Indica</v>
      </c>
      <c r="DG19" s="4" t="str">
        <v>Indica</v>
      </c>
      <c r="DH19" s="4" t="str">
        <v>Indica</v>
      </c>
      <c r="DI19" s="4" t="str">
        <v>Indica</v>
      </c>
      <c r="DJ19" s="4" t="str">
        <v>Indica</v>
      </c>
      <c r="DK19" s="4" t="str">
        <v>Indica</v>
      </c>
      <c r="DL19" s="4" t="str">
        <v>Indica</v>
      </c>
      <c r="DM19" s="4" t="str">
        <v>Indica</v>
      </c>
      <c r="DN19" s="4" t="str">
        <v>Indica</v>
      </c>
      <c r="DO19" s="4" t="str">
        <v>Indica</v>
      </c>
      <c r="DP19" s="4" t="str">
        <v>Indica</v>
      </c>
      <c r="DQ19" s="4" t="str">
        <v>Indica</v>
      </c>
      <c r="DR19" s="4" t="str">
        <v>Indica</v>
      </c>
      <c r="DS19" s="4" t="str">
        <v>Indica</v>
      </c>
      <c r="DT19" s="4" t="str">
        <v>Indica</v>
      </c>
      <c r="DU19" s="4" t="str">
        <v>Indica</v>
      </c>
      <c r="DV19" s="4" t="str">
        <v>Indica</v>
      </c>
      <c r="DW19" s="4" t="str">
        <v>Indica</v>
      </c>
      <c r="DX19" s="4" t="str">
        <v>Indica</v>
      </c>
      <c r="DY19" s="4" t="str">
        <v>Indica</v>
      </c>
      <c r="DZ19" s="4" t="str">
        <v>Indica</v>
      </c>
      <c r="EA19" s="4" t="str">
        <v>Indica</v>
      </c>
      <c r="EB19" s="4" t="str">
        <v>Indica</v>
      </c>
      <c r="EC19" s="4" t="str">
        <v>Indica</v>
      </c>
      <c r="ED19" s="4" t="str">
        <v>Indica</v>
      </c>
      <c r="EE19" s="4" t="str">
        <v>Indica</v>
      </c>
      <c r="EF19" s="4" t="str">
        <v>Indica</v>
      </c>
      <c r="EH19" s="4" t="str">
        <v>Heterobranchus longifilis</v>
      </c>
      <c r="EI19" s="4" t="str">
        <v>Heterobranchus longifilis</v>
      </c>
      <c r="EJ19" s="4" t="str">
        <v>Heterobranchus longifilis</v>
      </c>
      <c r="EK19" s="4" t="str">
        <v>Heterobranchus longifilis</v>
      </c>
      <c r="EL19" s="4" t="str">
        <v>Heterobranchus longifilis</v>
      </c>
      <c r="EM19" s="4" t="str">
        <v>Heterobranchus longifilis</v>
      </c>
      <c r="EN19" s="4" t="str">
        <v>Heterobranchus longifilis</v>
      </c>
      <c r="EO19" s="4" t="str">
        <v>Heterobranchus longifilis</v>
      </c>
      <c r="EP19" s="4" t="str">
        <v>Heterobranchus longifilis</v>
      </c>
      <c r="EQ19" s="4" t="str">
        <v>Heterobranchus longifilis</v>
      </c>
      <c r="ER19" s="4" t="str">
        <v>Heterobranchus longifilis</v>
      </c>
      <c r="ES19" s="4" t="str">
        <v>Heterobranchus longifilis</v>
      </c>
      <c r="ET19" s="4" t="str">
        <v>Heterobranchus longifilis</v>
      </c>
      <c r="EU19" s="4" t="str">
        <v>Heterobranchus longifilis</v>
      </c>
      <c r="EV19" s="4" t="str">
        <v>Heterobranchus longifilis</v>
      </c>
      <c r="EW19" s="4" t="str">
        <v>Heterobranchus longifilis</v>
      </c>
      <c r="EX19" s="4" t="str">
        <v>Heterobranchus longifilis</v>
      </c>
      <c r="EY19" s="4" t="str">
        <v>Heterobranchus longifilis</v>
      </c>
      <c r="EZ19" s="4" t="str">
        <v>Heterobranchus longifilis</v>
      </c>
      <c r="FA19" s="4" t="str">
        <v>Heterobranchus longifilis</v>
      </c>
      <c r="FB19" s="4" t="str">
        <v>Heterobranchus longifilis</v>
      </c>
      <c r="FC19" s="4" t="str">
        <v>Heterobranchus longifilis</v>
      </c>
      <c r="FD19" s="4" t="str">
        <v>Heterobranchus longifilis</v>
      </c>
      <c r="FE19" s="4" t="str">
        <v>Heterobranchus longifilis</v>
      </c>
      <c r="FF19" s="4" t="str">
        <v>Heterobranchus longifilis</v>
      </c>
      <c r="FG19" s="4" t="str">
        <v>Heterobranchus longifilis</v>
      </c>
      <c r="FH19" s="4" t="str">
        <v>Heterobranchus longifilis</v>
      </c>
      <c r="FI19" s="4" t="str">
        <v>Heterobranchus longifilis</v>
      </c>
      <c r="FJ19" s="4" t="str">
        <v>Heterobranchus longifilis</v>
      </c>
      <c r="FK19" s="4" t="str">
        <v>Heterobranchus longifilis</v>
      </c>
    </row>
    <row r="20" spans="1:167" x14ac:dyDescent="0.35">
      <c r="A20" s="4" t="s">
        <v>2068</v>
      </c>
      <c r="B20" s="4" t="s">
        <v>2066</v>
      </c>
      <c r="C20" s="4">
        <v>53101</v>
      </c>
      <c r="N20" s="4" t="str">
        <v>Common Bean</v>
      </c>
      <c r="O20" s="4" t="str">
        <v>Common Bean</v>
      </c>
      <c r="P20" s="4" t="str">
        <v>Common Bean</v>
      </c>
      <c r="Q20" s="4" t="str">
        <v>Common Bean</v>
      </c>
      <c r="R20" s="4" t="str">
        <v>Common Bean</v>
      </c>
      <c r="S20" s="4" t="str">
        <v>Common Bean</v>
      </c>
      <c r="T20" s="4" t="str">
        <v>Common Bean</v>
      </c>
      <c r="U20" s="4" t="str">
        <v>Common Bean</v>
      </c>
      <c r="V20" s="4" t="str">
        <v>Common Bean</v>
      </c>
      <c r="W20" s="4" t="str">
        <v>Common Bean</v>
      </c>
      <c r="X20" s="4" t="str">
        <v>Common Bean</v>
      </c>
      <c r="Y20" s="4" t="str">
        <v>Common Bean</v>
      </c>
      <c r="Z20" s="4" t="str">
        <v>Common Bean</v>
      </c>
      <c r="AA20" s="4" t="str">
        <v>Common Bean</v>
      </c>
      <c r="AB20" s="4" t="str">
        <v>Common Bean</v>
      </c>
      <c r="AC20" s="4" t="str">
        <v>Common Bean</v>
      </c>
      <c r="AD20" s="4" t="str">
        <v>Common Bean</v>
      </c>
      <c r="AE20" s="4" t="str">
        <v>Common Bean</v>
      </c>
      <c r="AF20" s="4" t="str">
        <v>Common Bean</v>
      </c>
      <c r="AG20" s="4" t="str">
        <v>Common Bean</v>
      </c>
      <c r="AH20" s="4" t="str">
        <v>Common Bean</v>
      </c>
      <c r="AI20" s="4" t="str">
        <v>Common Bean</v>
      </c>
      <c r="AJ20" s="4" t="str">
        <v>Common Bean</v>
      </c>
      <c r="AK20" s="4" t="str">
        <v>Common Bean</v>
      </c>
      <c r="AL20" s="4" t="str">
        <v>Common Bean</v>
      </c>
      <c r="AM20" s="4" t="str">
        <v>Common Bean</v>
      </c>
      <c r="AN20" s="4" t="str">
        <v>Common Bean</v>
      </c>
      <c r="AO20" s="4" t="str">
        <v>Common Bean</v>
      </c>
      <c r="AP20" s="4" t="str">
        <v>Common Bean</v>
      </c>
      <c r="AQ20" s="4" t="str">
        <v>Common Bean</v>
      </c>
      <c r="AS20" s="4" t="str">
        <v>87/00/87</v>
      </c>
      <c r="AT20" s="4" t="str">
        <v>87/00/87</v>
      </c>
      <c r="AU20" s="4" t="str">
        <v>87/00/87</v>
      </c>
      <c r="AV20" s="4" t="str">
        <v>87/00/87</v>
      </c>
      <c r="AW20" s="4" t="str">
        <v>87/00/87</v>
      </c>
      <c r="AX20" s="4" t="str">
        <v>87/00/87</v>
      </c>
      <c r="AY20" s="4" t="str">
        <v>87/00/87</v>
      </c>
      <c r="AZ20" s="4" t="str">
        <v>87/00/87</v>
      </c>
      <c r="BA20" s="4" t="str">
        <v>87/00/87</v>
      </c>
      <c r="BB20" s="4" t="str">
        <v>87/00/87</v>
      </c>
      <c r="BC20" s="4" t="str">
        <v>87/00/87</v>
      </c>
      <c r="BD20" s="4" t="str">
        <v>87/00/87</v>
      </c>
      <c r="BE20" s="4" t="str">
        <v>87/00/87</v>
      </c>
      <c r="BF20" s="4" t="str">
        <v>87/00/87</v>
      </c>
      <c r="BG20" s="4" t="str">
        <v>87/00/87</v>
      </c>
      <c r="BH20" s="4" t="str">
        <v>87/00/87</v>
      </c>
      <c r="BI20" s="4" t="str">
        <v>87/00/87</v>
      </c>
      <c r="BJ20" s="4" t="str">
        <v>87/00/87</v>
      </c>
      <c r="BK20" s="4" t="str">
        <v>87/00/87</v>
      </c>
      <c r="BL20" s="4" t="str">
        <v>87/00/87</v>
      </c>
      <c r="BM20" s="4" t="str">
        <v>87/00/87</v>
      </c>
      <c r="BN20" s="4" t="str">
        <v>87/00/87</v>
      </c>
      <c r="BO20" s="4" t="str">
        <v>87/00/87</v>
      </c>
      <c r="BP20" s="4" t="str">
        <v>87/00/87</v>
      </c>
      <c r="BQ20" s="4" t="str">
        <v>87/00/87</v>
      </c>
      <c r="BR20" s="4" t="str">
        <v>87/00/87</v>
      </c>
      <c r="BS20" s="4" t="str">
        <v>87/00/87</v>
      </c>
      <c r="BT20" s="4" t="str">
        <v>87/00/87</v>
      </c>
      <c r="BU20" s="4" t="str">
        <v>87/00/87</v>
      </c>
      <c r="BV20" s="4" t="str">
        <v>87/00/87</v>
      </c>
      <c r="BX20" s="4" t="str">
        <v>86D 719</v>
      </c>
      <c r="BY20" s="4" t="str">
        <v>86D 719</v>
      </c>
      <c r="BZ20" s="4" t="str">
        <v>86D 719</v>
      </c>
      <c r="CA20" s="4" t="str">
        <v>86D 719</v>
      </c>
      <c r="CB20" s="4" t="str">
        <v>86D 719</v>
      </c>
      <c r="CC20" s="4" t="str">
        <v>86D 719</v>
      </c>
      <c r="CD20" s="4" t="str">
        <v>86D 719</v>
      </c>
      <c r="CE20" s="4" t="str">
        <v>86D 719</v>
      </c>
      <c r="CF20" s="4" t="str">
        <v>86D 719</v>
      </c>
      <c r="CG20" s="4" t="str">
        <v>86D 719</v>
      </c>
      <c r="CH20" s="4" t="str">
        <v>86D 719</v>
      </c>
      <c r="CI20" s="4" t="str">
        <v>86D 719</v>
      </c>
      <c r="CJ20" s="4" t="str">
        <v>86D 719</v>
      </c>
      <c r="CK20" s="4" t="str">
        <v>86D 719</v>
      </c>
      <c r="CL20" s="4" t="str">
        <v>86D 719</v>
      </c>
      <c r="CM20" s="4" t="str">
        <v>86D 719</v>
      </c>
      <c r="CN20" s="4" t="str">
        <v>86D 719</v>
      </c>
      <c r="CO20" s="4" t="str">
        <v>86D 719</v>
      </c>
      <c r="CP20" s="4" t="str">
        <v>86D 719</v>
      </c>
      <c r="CQ20" s="4" t="str">
        <v>86D 719</v>
      </c>
      <c r="CR20" s="4" t="str">
        <v>86D 719</v>
      </c>
      <c r="CS20" s="4" t="str">
        <v>86D 719</v>
      </c>
      <c r="CT20" s="4" t="str">
        <v>86D 719</v>
      </c>
      <c r="CU20" s="4" t="str">
        <v>86D 719</v>
      </c>
      <c r="CV20" s="4" t="str">
        <v>86D 719</v>
      </c>
      <c r="CW20" s="4" t="str">
        <v>86D 719</v>
      </c>
      <c r="CX20" s="4" t="str">
        <v>86D 719</v>
      </c>
      <c r="CY20" s="4" t="str">
        <v>86D 719</v>
      </c>
      <c r="CZ20" s="4" t="str">
        <v>86D 719</v>
      </c>
      <c r="DA20" s="4" t="str">
        <v>86D 719</v>
      </c>
      <c r="DC20" s="4" t="str">
        <v>Indica × O. glaberrima</v>
      </c>
      <c r="DD20" s="4" t="str">
        <v>Indica × O. glaberrima</v>
      </c>
      <c r="DE20" s="4" t="str">
        <v>Indica × O. glaberrima</v>
      </c>
      <c r="DF20" s="4" t="str">
        <v>Indica × O. glaberrima</v>
      </c>
      <c r="DG20" s="4" t="str">
        <v>Indica × O. glaberrima</v>
      </c>
      <c r="DH20" s="4" t="str">
        <v>Indica × O. glaberrima</v>
      </c>
      <c r="DI20" s="4" t="str">
        <v>Indica × O. glaberrima</v>
      </c>
      <c r="DJ20" s="4" t="str">
        <v>Indica × O. glaberrima</v>
      </c>
      <c r="DK20" s="4" t="str">
        <v>Indica × O. glaberrima</v>
      </c>
      <c r="DL20" s="4" t="str">
        <v>Indica × O. glaberrima</v>
      </c>
      <c r="DM20" s="4" t="str">
        <v>Indica × O. glaberrima</v>
      </c>
      <c r="DN20" s="4" t="str">
        <v>Indica × O. glaberrima</v>
      </c>
      <c r="DO20" s="4" t="str">
        <v>Indica × O. glaberrima</v>
      </c>
      <c r="DP20" s="4" t="str">
        <v>Indica × O. glaberrima</v>
      </c>
      <c r="DQ20" s="4" t="str">
        <v>Indica × O. glaberrima</v>
      </c>
      <c r="DR20" s="4" t="str">
        <v>Indica × O. glaberrima</v>
      </c>
      <c r="DS20" s="4" t="str">
        <v>Indica × O. glaberrima</v>
      </c>
      <c r="DT20" s="4" t="str">
        <v>Indica × O. glaberrima</v>
      </c>
      <c r="DU20" s="4" t="str">
        <v>Indica × O. glaberrima</v>
      </c>
      <c r="DV20" s="4" t="str">
        <v>Indica × O. glaberrima</v>
      </c>
      <c r="DW20" s="4" t="str">
        <v>Indica × O. glaberrima</v>
      </c>
      <c r="DX20" s="4" t="str">
        <v>Indica × O. glaberrima</v>
      </c>
      <c r="DY20" s="4" t="str">
        <v>Indica × O. glaberrima</v>
      </c>
      <c r="DZ20" s="4" t="str">
        <v>Indica × O. glaberrima</v>
      </c>
      <c r="EA20" s="4" t="str">
        <v>Indica × O. glaberrima</v>
      </c>
      <c r="EB20" s="4" t="str">
        <v>Indica × O. glaberrima</v>
      </c>
      <c r="EC20" s="4" t="str">
        <v>Indica × O. glaberrima</v>
      </c>
      <c r="ED20" s="4" t="str">
        <v>Indica × O. glaberrima</v>
      </c>
      <c r="EE20" s="4" t="str">
        <v>Indica × O. glaberrima</v>
      </c>
      <c r="EF20" s="4" t="str">
        <v>Indica × O. glaberrima</v>
      </c>
      <c r="EH20" s="4" t="str">
        <v>Indica</v>
      </c>
      <c r="EI20" s="4" t="str">
        <v>Indica</v>
      </c>
      <c r="EJ20" s="4" t="str">
        <v>Indica</v>
      </c>
      <c r="EK20" s="4" t="str">
        <v>Indica</v>
      </c>
      <c r="EL20" s="4" t="str">
        <v>Indica</v>
      </c>
      <c r="EM20" s="4" t="str">
        <v>Indica</v>
      </c>
      <c r="EN20" s="4" t="str">
        <v>Indica</v>
      </c>
      <c r="EO20" s="4" t="str">
        <v>Indica</v>
      </c>
      <c r="EP20" s="4" t="str">
        <v>Indica</v>
      </c>
      <c r="EQ20" s="4" t="str">
        <v>Indica</v>
      </c>
      <c r="ER20" s="4" t="str">
        <v>Indica</v>
      </c>
      <c r="ES20" s="4" t="str">
        <v>Indica</v>
      </c>
      <c r="ET20" s="4" t="str">
        <v>Indica</v>
      </c>
      <c r="EU20" s="4" t="str">
        <v>Indica</v>
      </c>
      <c r="EV20" s="4" t="str">
        <v>Indica</v>
      </c>
      <c r="EW20" s="4" t="str">
        <v>Indica</v>
      </c>
      <c r="EX20" s="4" t="str">
        <v>Indica</v>
      </c>
      <c r="EY20" s="4" t="str">
        <v>Indica</v>
      </c>
      <c r="EZ20" s="4" t="str">
        <v>Indica</v>
      </c>
      <c r="FA20" s="4" t="str">
        <v>Indica</v>
      </c>
      <c r="FB20" s="4" t="str">
        <v>Indica</v>
      </c>
      <c r="FC20" s="4" t="str">
        <v>Indica</v>
      </c>
      <c r="FD20" s="4" t="str">
        <v>Indica</v>
      </c>
      <c r="FE20" s="4" t="str">
        <v>Indica</v>
      </c>
      <c r="FF20" s="4" t="str">
        <v>Indica</v>
      </c>
      <c r="FG20" s="4" t="str">
        <v>Indica</v>
      </c>
      <c r="FH20" s="4" t="str">
        <v>Indica</v>
      </c>
      <c r="FI20" s="4" t="str">
        <v>Indica</v>
      </c>
      <c r="FJ20" s="4" t="str">
        <v>Indica</v>
      </c>
      <c r="FK20" s="4" t="str">
        <v>Indica</v>
      </c>
    </row>
    <row r="21" spans="1:167" x14ac:dyDescent="0.35">
      <c r="A21" s="4" t="s">
        <v>2068</v>
      </c>
      <c r="B21" s="4" t="s">
        <v>2066</v>
      </c>
      <c r="C21" s="4" t="s">
        <v>2527</v>
      </c>
      <c r="N21" s="4" t="str">
        <v>Cooking Banana</v>
      </c>
      <c r="O21" s="4" t="str">
        <v>Cooking Banana</v>
      </c>
      <c r="P21" s="4" t="str">
        <v>Cooking Banana</v>
      </c>
      <c r="Q21" s="4" t="str">
        <v>Cooking Banana</v>
      </c>
      <c r="R21" s="4" t="str">
        <v>Cooking Banana</v>
      </c>
      <c r="S21" s="4" t="str">
        <v>Cooking Banana</v>
      </c>
      <c r="T21" s="4" t="str">
        <v>Cooking Banana</v>
      </c>
      <c r="U21" s="4" t="str">
        <v>Cooking Banana</v>
      </c>
      <c r="V21" s="4" t="str">
        <v>Cooking Banana</v>
      </c>
      <c r="W21" s="4" t="str">
        <v>Cooking Banana</v>
      </c>
      <c r="X21" s="4" t="str">
        <v>Cooking Banana</v>
      </c>
      <c r="Y21" s="4" t="str">
        <v>Cooking Banana</v>
      </c>
      <c r="Z21" s="4" t="str">
        <v>Cooking Banana</v>
      </c>
      <c r="AA21" s="4" t="str">
        <v>Cooking Banana</v>
      </c>
      <c r="AB21" s="4" t="str">
        <v>Cooking Banana</v>
      </c>
      <c r="AC21" s="4" t="str">
        <v>Cooking Banana</v>
      </c>
      <c r="AD21" s="4" t="str">
        <v>Cooking Banana</v>
      </c>
      <c r="AE21" s="4" t="str">
        <v>Cooking Banana</v>
      </c>
      <c r="AF21" s="4" t="str">
        <v>Cooking Banana</v>
      </c>
      <c r="AG21" s="4" t="str">
        <v>Cooking Banana</v>
      </c>
      <c r="AH21" s="4" t="str">
        <v>Cooking Banana</v>
      </c>
      <c r="AI21" s="4" t="str">
        <v>Cooking Banana</v>
      </c>
      <c r="AJ21" s="4" t="str">
        <v>Cooking Banana</v>
      </c>
      <c r="AK21" s="4" t="str">
        <v>Cooking Banana</v>
      </c>
      <c r="AL21" s="4" t="str">
        <v>Cooking Banana</v>
      </c>
      <c r="AM21" s="4" t="str">
        <v>Cooking Banana</v>
      </c>
      <c r="AN21" s="4" t="str">
        <v>Cooking Banana</v>
      </c>
      <c r="AO21" s="4" t="str">
        <v>Cooking Banana</v>
      </c>
      <c r="AP21" s="4" t="str">
        <v>Cooking Banana</v>
      </c>
      <c r="AQ21" s="4" t="str">
        <v>Cooking Banana</v>
      </c>
      <c r="AS21" s="4" t="str">
        <v>9011-30</v>
      </c>
      <c r="AT21" s="4" t="str">
        <v>9011-30</v>
      </c>
      <c r="AU21" s="4" t="str">
        <v>9011-30</v>
      </c>
      <c r="AV21" s="4" t="str">
        <v>9011-30</v>
      </c>
      <c r="AW21" s="4" t="str">
        <v>9011-30</v>
      </c>
      <c r="AX21" s="4" t="str">
        <v>9011-30</v>
      </c>
      <c r="AY21" s="4" t="str">
        <v>9011-30</v>
      </c>
      <c r="AZ21" s="4" t="str">
        <v>9011-30</v>
      </c>
      <c r="BA21" s="4" t="str">
        <v>9011-30</v>
      </c>
      <c r="BB21" s="4" t="str">
        <v>9011-30</v>
      </c>
      <c r="BC21" s="4" t="str">
        <v>9011-30</v>
      </c>
      <c r="BD21" s="4" t="str">
        <v>9011-30</v>
      </c>
      <c r="BE21" s="4" t="str">
        <v>9011-30</v>
      </c>
      <c r="BF21" s="4" t="str">
        <v>9011-30</v>
      </c>
      <c r="BG21" s="4" t="str">
        <v>9011-30</v>
      </c>
      <c r="BH21" s="4" t="str">
        <v>9011-30</v>
      </c>
      <c r="BI21" s="4" t="str">
        <v>9011-30</v>
      </c>
      <c r="BJ21" s="4" t="str">
        <v>9011-30</v>
      </c>
      <c r="BK21" s="4" t="str">
        <v>9011-30</v>
      </c>
      <c r="BL21" s="4" t="str">
        <v>9011-30</v>
      </c>
      <c r="BM21" s="4" t="str">
        <v>9011-30</v>
      </c>
      <c r="BN21" s="4" t="str">
        <v>9011-30</v>
      </c>
      <c r="BO21" s="4" t="str">
        <v>9011-30</v>
      </c>
      <c r="BP21" s="4" t="str">
        <v>9011-30</v>
      </c>
      <c r="BQ21" s="4" t="str">
        <v>9011-30</v>
      </c>
      <c r="BR21" s="4" t="str">
        <v>9011-30</v>
      </c>
      <c r="BS21" s="4" t="str">
        <v>9011-30</v>
      </c>
      <c r="BT21" s="4" t="str">
        <v>9011-30</v>
      </c>
      <c r="BU21" s="4" t="str">
        <v>9011-30</v>
      </c>
      <c r="BV21" s="4" t="str">
        <v>9011-30</v>
      </c>
      <c r="BX21" s="4" t="str">
        <v>87/00/87</v>
      </c>
      <c r="BY21" s="4" t="str">
        <v>87/00/87</v>
      </c>
      <c r="BZ21" s="4" t="str">
        <v>87/00/87</v>
      </c>
      <c r="CA21" s="4" t="str">
        <v>87/00/87</v>
      </c>
      <c r="CB21" s="4" t="str">
        <v>87/00/87</v>
      </c>
      <c r="CC21" s="4" t="str">
        <v>87/00/87</v>
      </c>
      <c r="CD21" s="4" t="str">
        <v>87/00/87</v>
      </c>
      <c r="CE21" s="4" t="str">
        <v>87/00/87</v>
      </c>
      <c r="CF21" s="4" t="str">
        <v>87/00/87</v>
      </c>
      <c r="CG21" s="4" t="str">
        <v>87/00/87</v>
      </c>
      <c r="CH21" s="4" t="str">
        <v>87/00/87</v>
      </c>
      <c r="CI21" s="4" t="str">
        <v>87/00/87</v>
      </c>
      <c r="CJ21" s="4" t="str">
        <v>87/00/87</v>
      </c>
      <c r="CK21" s="4" t="str">
        <v>87/00/87</v>
      </c>
      <c r="CL21" s="4" t="str">
        <v>87/00/87</v>
      </c>
      <c r="CM21" s="4" t="str">
        <v>87/00/87</v>
      </c>
      <c r="CN21" s="4" t="str">
        <v>87/00/87</v>
      </c>
      <c r="CO21" s="4" t="str">
        <v>87/00/87</v>
      </c>
      <c r="CP21" s="4" t="str">
        <v>87/00/87</v>
      </c>
      <c r="CQ21" s="4" t="str">
        <v>87/00/87</v>
      </c>
      <c r="CR21" s="4" t="str">
        <v>87/00/87</v>
      </c>
      <c r="CS21" s="4" t="str">
        <v>87/00/87</v>
      </c>
      <c r="CT21" s="4" t="str">
        <v>87/00/87</v>
      </c>
      <c r="CU21" s="4" t="str">
        <v>87/00/87</v>
      </c>
      <c r="CV21" s="4" t="str">
        <v>87/00/87</v>
      </c>
      <c r="CW21" s="4" t="str">
        <v>87/00/87</v>
      </c>
      <c r="CX21" s="4" t="str">
        <v>87/00/87</v>
      </c>
      <c r="CY21" s="4" t="str">
        <v>87/00/87</v>
      </c>
      <c r="CZ21" s="4" t="str">
        <v>87/00/87</v>
      </c>
      <c r="DA21" s="4" t="str">
        <v>87/00/87</v>
      </c>
      <c r="DC21" s="4" t="str">
        <v>Labeo senegalensis</v>
      </c>
      <c r="DD21" s="4" t="str">
        <v>Labeo senegalensis</v>
      </c>
      <c r="DE21" s="4" t="str">
        <v>Labeo senegalensis</v>
      </c>
      <c r="DF21" s="4" t="str">
        <v>Labeo senegalensis</v>
      </c>
      <c r="DG21" s="4" t="str">
        <v>Labeo senegalensis</v>
      </c>
      <c r="DH21" s="4" t="str">
        <v>Labeo senegalensis</v>
      </c>
      <c r="DI21" s="4" t="str">
        <v>Labeo senegalensis</v>
      </c>
      <c r="DJ21" s="4" t="str">
        <v>Labeo senegalensis</v>
      </c>
      <c r="DK21" s="4" t="str">
        <v>Labeo senegalensis</v>
      </c>
      <c r="DL21" s="4" t="str">
        <v>Labeo senegalensis</v>
      </c>
      <c r="DM21" s="4" t="str">
        <v>Labeo senegalensis</v>
      </c>
      <c r="DN21" s="4" t="str">
        <v>Labeo senegalensis</v>
      </c>
      <c r="DO21" s="4" t="str">
        <v>Labeo senegalensis</v>
      </c>
      <c r="DP21" s="4" t="str">
        <v>Labeo senegalensis</v>
      </c>
      <c r="DQ21" s="4" t="str">
        <v>Labeo senegalensis</v>
      </c>
      <c r="DR21" s="4" t="str">
        <v>Labeo senegalensis</v>
      </c>
      <c r="DS21" s="4" t="str">
        <v>Labeo senegalensis</v>
      </c>
      <c r="DT21" s="4" t="str">
        <v>Labeo senegalensis</v>
      </c>
      <c r="DU21" s="4" t="str">
        <v>Labeo senegalensis</v>
      </c>
      <c r="DV21" s="4" t="str">
        <v>Labeo senegalensis</v>
      </c>
      <c r="DW21" s="4" t="str">
        <v>Labeo senegalensis</v>
      </c>
      <c r="DX21" s="4" t="str">
        <v>Labeo senegalensis</v>
      </c>
      <c r="DY21" s="4" t="str">
        <v>Labeo senegalensis</v>
      </c>
      <c r="DZ21" s="4" t="str">
        <v>Labeo senegalensis</v>
      </c>
      <c r="EA21" s="4" t="str">
        <v>Labeo senegalensis</v>
      </c>
      <c r="EB21" s="4" t="str">
        <v>Labeo senegalensis</v>
      </c>
      <c r="EC21" s="4" t="str">
        <v>Labeo senegalensis</v>
      </c>
      <c r="ED21" s="4" t="str">
        <v>Labeo senegalensis</v>
      </c>
      <c r="EE21" s="4" t="str">
        <v>Labeo senegalensis</v>
      </c>
      <c r="EF21" s="4" t="str">
        <v>Labeo senegalensis</v>
      </c>
      <c r="EH21" s="4" t="str">
        <v>Indica × O. glaberrima</v>
      </c>
      <c r="EI21" s="4" t="str">
        <v>Indica × O. glaberrima</v>
      </c>
      <c r="EJ21" s="4" t="str">
        <v>Indica × O. glaberrima</v>
      </c>
      <c r="EK21" s="4" t="str">
        <v>Indica × O. glaberrima</v>
      </c>
      <c r="EL21" s="4" t="str">
        <v>Indica × O. glaberrima</v>
      </c>
      <c r="EM21" s="4" t="str">
        <v>Indica × O. glaberrima</v>
      </c>
      <c r="EN21" s="4" t="str">
        <v>Indica × O. glaberrima</v>
      </c>
      <c r="EO21" s="4" t="str">
        <v>Indica × O. glaberrima</v>
      </c>
      <c r="EP21" s="4" t="str">
        <v>Indica × O. glaberrima</v>
      </c>
      <c r="EQ21" s="4" t="str">
        <v>Indica × O. glaberrima</v>
      </c>
      <c r="ER21" s="4" t="str">
        <v>Indica × O. glaberrima</v>
      </c>
      <c r="ES21" s="4" t="str">
        <v>Indica × O. glaberrima</v>
      </c>
      <c r="ET21" s="4" t="str">
        <v>Indica × O. glaberrima</v>
      </c>
      <c r="EU21" s="4" t="str">
        <v>Indica × O. glaberrima</v>
      </c>
      <c r="EV21" s="4" t="str">
        <v>Indica × O. glaberrima</v>
      </c>
      <c r="EW21" s="4" t="str">
        <v>Indica × O. glaberrima</v>
      </c>
      <c r="EX21" s="4" t="str">
        <v>Indica × O. glaberrima</v>
      </c>
      <c r="EY21" s="4" t="str">
        <v>Indica × O. glaberrima</v>
      </c>
      <c r="EZ21" s="4" t="str">
        <v>Indica × O. glaberrima</v>
      </c>
      <c r="FA21" s="4" t="str">
        <v>Indica × O. glaberrima</v>
      </c>
      <c r="FB21" s="4" t="str">
        <v>Indica × O. glaberrima</v>
      </c>
      <c r="FC21" s="4" t="str">
        <v>Indica × O. glaberrima</v>
      </c>
      <c r="FD21" s="4" t="str">
        <v>Indica × O. glaberrima</v>
      </c>
      <c r="FE21" s="4" t="str">
        <v>Indica × O. glaberrima</v>
      </c>
      <c r="FF21" s="4" t="str">
        <v>Indica × O. glaberrima</v>
      </c>
      <c r="FG21" s="4" t="str">
        <v>Indica × O. glaberrima</v>
      </c>
      <c r="FH21" s="4" t="str">
        <v>Indica × O. glaberrima</v>
      </c>
      <c r="FI21" s="4" t="str">
        <v>Indica × O. glaberrima</v>
      </c>
      <c r="FJ21" s="4" t="str">
        <v>Indica × O. glaberrima</v>
      </c>
      <c r="FK21" s="4" t="str">
        <v>Indica × O. glaberrima</v>
      </c>
    </row>
    <row r="22" spans="1:167" x14ac:dyDescent="0.35">
      <c r="A22" s="4" t="s">
        <v>2068</v>
      </c>
      <c r="B22" s="4" t="s">
        <v>2066</v>
      </c>
      <c r="C22" s="4" t="s">
        <v>2528</v>
      </c>
      <c r="N22" s="4" t="str">
        <v>Cotton</v>
      </c>
      <c r="O22" s="4" t="str">
        <v>Cotton</v>
      </c>
      <c r="P22" s="4" t="str">
        <v>Cotton</v>
      </c>
      <c r="Q22" s="4" t="str">
        <v>Cotton</v>
      </c>
      <c r="R22" s="4" t="str">
        <v>Cotton</v>
      </c>
      <c r="S22" s="4" t="str">
        <v>Cotton</v>
      </c>
      <c r="T22" s="4" t="str">
        <v>Cotton</v>
      </c>
      <c r="U22" s="4" t="str">
        <v>Cotton</v>
      </c>
      <c r="V22" s="4" t="str">
        <v>Cotton</v>
      </c>
      <c r="W22" s="4" t="str">
        <v>Cotton</v>
      </c>
      <c r="X22" s="4" t="str">
        <v>Cotton</v>
      </c>
      <c r="Y22" s="4" t="str">
        <v>Cotton</v>
      </c>
      <c r="Z22" s="4" t="str">
        <v>Cotton</v>
      </c>
      <c r="AA22" s="4" t="str">
        <v>Cotton</v>
      </c>
      <c r="AB22" s="4" t="str">
        <v>Cotton</v>
      </c>
      <c r="AC22" s="4" t="str">
        <v>Cotton</v>
      </c>
      <c r="AD22" s="4" t="str">
        <v>Cotton</v>
      </c>
      <c r="AE22" s="4" t="str">
        <v>Cotton</v>
      </c>
      <c r="AF22" s="4" t="str">
        <v>Cotton</v>
      </c>
      <c r="AG22" s="4" t="str">
        <v>Cotton</v>
      </c>
      <c r="AH22" s="4" t="str">
        <v>Cotton</v>
      </c>
      <c r="AI22" s="4" t="str">
        <v>Cotton</v>
      </c>
      <c r="AJ22" s="4" t="str">
        <v>Cotton</v>
      </c>
      <c r="AK22" s="4" t="str">
        <v>Cotton</v>
      </c>
      <c r="AL22" s="4" t="str">
        <v>Cotton</v>
      </c>
      <c r="AM22" s="4" t="str">
        <v>Cotton</v>
      </c>
      <c r="AN22" s="4" t="str">
        <v>Cotton</v>
      </c>
      <c r="AO22" s="4" t="str">
        <v>Cotton</v>
      </c>
      <c r="AP22" s="4" t="str">
        <v>Cotton</v>
      </c>
      <c r="AQ22" s="4" t="str">
        <v>Cotton</v>
      </c>
      <c r="AS22" s="4" t="str">
        <v>91/02324</v>
      </c>
      <c r="AT22" s="4" t="str">
        <v>91/02324</v>
      </c>
      <c r="AU22" s="4" t="str">
        <v>91/02324</v>
      </c>
      <c r="AV22" s="4" t="str">
        <v>91/02324</v>
      </c>
      <c r="AW22" s="4" t="str">
        <v>91/02324</v>
      </c>
      <c r="AX22" s="4" t="str">
        <v>91/02324</v>
      </c>
      <c r="AY22" s="4" t="str">
        <v>91/02324</v>
      </c>
      <c r="AZ22" s="4" t="str">
        <v>91/02324</v>
      </c>
      <c r="BA22" s="4" t="str">
        <v>91/02324</v>
      </c>
      <c r="BB22" s="4" t="str">
        <v>91/02324</v>
      </c>
      <c r="BC22" s="4" t="str">
        <v>91/02324</v>
      </c>
      <c r="BD22" s="4" t="str">
        <v>91/02324</v>
      </c>
      <c r="BE22" s="4" t="str">
        <v>91/02324</v>
      </c>
      <c r="BF22" s="4" t="str">
        <v>91/02324</v>
      </c>
      <c r="BG22" s="4" t="str">
        <v>91/02324</v>
      </c>
      <c r="BH22" s="4" t="str">
        <v>91/02324</v>
      </c>
      <c r="BI22" s="4" t="str">
        <v>91/02324</v>
      </c>
      <c r="BJ22" s="4" t="str">
        <v>91/02324</v>
      </c>
      <c r="BK22" s="4" t="str">
        <v>91/02324</v>
      </c>
      <c r="BL22" s="4" t="str">
        <v>91/02324</v>
      </c>
      <c r="BM22" s="4" t="str">
        <v>91/02324</v>
      </c>
      <c r="BN22" s="4" t="str">
        <v>91/02324</v>
      </c>
      <c r="BO22" s="4" t="str">
        <v>91/02324</v>
      </c>
      <c r="BP22" s="4" t="str">
        <v>91/02324</v>
      </c>
      <c r="BQ22" s="4" t="str">
        <v>91/02324</v>
      </c>
      <c r="BR22" s="4" t="str">
        <v>91/02324</v>
      </c>
      <c r="BS22" s="4" t="str">
        <v>91/02324</v>
      </c>
      <c r="BT22" s="4" t="str">
        <v>91/02324</v>
      </c>
      <c r="BU22" s="4" t="str">
        <v>91/02324</v>
      </c>
      <c r="BV22" s="4" t="str">
        <v>91/02324</v>
      </c>
      <c r="BX22" s="4" t="str">
        <v>9011-30</v>
      </c>
      <c r="BY22" s="4" t="str">
        <v>9011-30</v>
      </c>
      <c r="BZ22" s="4" t="str">
        <v>9011-30</v>
      </c>
      <c r="CA22" s="4" t="str">
        <v>9011-30</v>
      </c>
      <c r="CB22" s="4" t="str">
        <v>9011-30</v>
      </c>
      <c r="CC22" s="4" t="str">
        <v>9011-30</v>
      </c>
      <c r="CD22" s="4" t="str">
        <v>9011-30</v>
      </c>
      <c r="CE22" s="4" t="str">
        <v>9011-30</v>
      </c>
      <c r="CF22" s="4" t="str">
        <v>9011-30</v>
      </c>
      <c r="CG22" s="4" t="str">
        <v>9011-30</v>
      </c>
      <c r="CH22" s="4" t="str">
        <v>9011-30</v>
      </c>
      <c r="CI22" s="4" t="str">
        <v>9011-30</v>
      </c>
      <c r="CJ22" s="4" t="str">
        <v>9011-30</v>
      </c>
      <c r="CK22" s="4" t="str">
        <v>9011-30</v>
      </c>
      <c r="CL22" s="4" t="str">
        <v>9011-30</v>
      </c>
      <c r="CM22" s="4" t="str">
        <v>9011-30</v>
      </c>
      <c r="CN22" s="4" t="str">
        <v>9011-30</v>
      </c>
      <c r="CO22" s="4" t="str">
        <v>9011-30</v>
      </c>
      <c r="CP22" s="4" t="str">
        <v>9011-30</v>
      </c>
      <c r="CQ22" s="4" t="str">
        <v>9011-30</v>
      </c>
      <c r="CR22" s="4" t="str">
        <v>9011-30</v>
      </c>
      <c r="CS22" s="4" t="str">
        <v>9011-30</v>
      </c>
      <c r="CT22" s="4" t="str">
        <v>9011-30</v>
      </c>
      <c r="CU22" s="4" t="str">
        <v>9011-30</v>
      </c>
      <c r="CV22" s="4" t="str">
        <v>9011-30</v>
      </c>
      <c r="CW22" s="4" t="str">
        <v>9011-30</v>
      </c>
      <c r="CX22" s="4" t="str">
        <v>9011-30</v>
      </c>
      <c r="CY22" s="4" t="str">
        <v>9011-30</v>
      </c>
      <c r="CZ22" s="4" t="str">
        <v>9011-30</v>
      </c>
      <c r="DA22" s="4" t="str">
        <v>9011-30</v>
      </c>
      <c r="DC22" s="4" t="str">
        <v>Labeo victorianus</v>
      </c>
      <c r="DD22" s="4" t="str">
        <v>Labeo victorianus</v>
      </c>
      <c r="DE22" s="4" t="str">
        <v>Labeo victorianus</v>
      </c>
      <c r="DF22" s="4" t="str">
        <v>Labeo victorianus</v>
      </c>
      <c r="DG22" s="4" t="str">
        <v>Labeo victorianus</v>
      </c>
      <c r="DH22" s="4" t="str">
        <v>Labeo victorianus</v>
      </c>
      <c r="DI22" s="4" t="str">
        <v>Labeo victorianus</v>
      </c>
      <c r="DJ22" s="4" t="str">
        <v>Labeo victorianus</v>
      </c>
      <c r="DK22" s="4" t="str">
        <v>Labeo victorianus</v>
      </c>
      <c r="DL22" s="4" t="str">
        <v>Labeo victorianus</v>
      </c>
      <c r="DM22" s="4" t="str">
        <v>Labeo victorianus</v>
      </c>
      <c r="DN22" s="4" t="str">
        <v>Labeo victorianus</v>
      </c>
      <c r="DO22" s="4" t="str">
        <v>Labeo victorianus</v>
      </c>
      <c r="DP22" s="4" t="str">
        <v>Labeo victorianus</v>
      </c>
      <c r="DQ22" s="4" t="str">
        <v>Labeo victorianus</v>
      </c>
      <c r="DR22" s="4" t="str">
        <v>Labeo victorianus</v>
      </c>
      <c r="DS22" s="4" t="str">
        <v>Labeo victorianus</v>
      </c>
      <c r="DT22" s="4" t="str">
        <v>Labeo victorianus</v>
      </c>
      <c r="DU22" s="4" t="str">
        <v>Labeo victorianus</v>
      </c>
      <c r="DV22" s="4" t="str">
        <v>Labeo victorianus</v>
      </c>
      <c r="DW22" s="4" t="str">
        <v>Labeo victorianus</v>
      </c>
      <c r="DX22" s="4" t="str">
        <v>Labeo victorianus</v>
      </c>
      <c r="DY22" s="4" t="str">
        <v>Labeo victorianus</v>
      </c>
      <c r="DZ22" s="4" t="str">
        <v>Labeo victorianus</v>
      </c>
      <c r="EA22" s="4" t="str">
        <v>Labeo victorianus</v>
      </c>
      <c r="EB22" s="4" t="str">
        <v>Labeo victorianus</v>
      </c>
      <c r="EC22" s="4" t="str">
        <v>Labeo victorianus</v>
      </c>
      <c r="ED22" s="4" t="str">
        <v>Labeo victorianus</v>
      </c>
      <c r="EE22" s="4" t="str">
        <v>Labeo victorianus</v>
      </c>
      <c r="EF22" s="4" t="str">
        <v>Labeo victorianus</v>
      </c>
      <c r="EH22" s="4" t="str">
        <v>Labeo senegalensis</v>
      </c>
      <c r="EI22" s="4" t="str">
        <v>Labeo senegalensis</v>
      </c>
      <c r="EJ22" s="4" t="str">
        <v>Labeo senegalensis</v>
      </c>
      <c r="EK22" s="4" t="str">
        <v>Labeo senegalensis</v>
      </c>
      <c r="EL22" s="4" t="str">
        <v>Labeo senegalensis</v>
      </c>
      <c r="EM22" s="4" t="str">
        <v>Labeo senegalensis</v>
      </c>
      <c r="EN22" s="4" t="str">
        <v>Labeo senegalensis</v>
      </c>
      <c r="EO22" s="4" t="str">
        <v>Labeo senegalensis</v>
      </c>
      <c r="EP22" s="4" t="str">
        <v>Labeo senegalensis</v>
      </c>
      <c r="EQ22" s="4" t="str">
        <v>Labeo senegalensis</v>
      </c>
      <c r="ER22" s="4" t="str">
        <v>Labeo senegalensis</v>
      </c>
      <c r="ES22" s="4" t="str">
        <v>Labeo senegalensis</v>
      </c>
      <c r="ET22" s="4" t="str">
        <v>Labeo senegalensis</v>
      </c>
      <c r="EU22" s="4" t="str">
        <v>Labeo senegalensis</v>
      </c>
      <c r="EV22" s="4" t="str">
        <v>Labeo senegalensis</v>
      </c>
      <c r="EW22" s="4" t="str">
        <v>Labeo senegalensis</v>
      </c>
      <c r="EX22" s="4" t="str">
        <v>Labeo senegalensis</v>
      </c>
      <c r="EY22" s="4" t="str">
        <v>Labeo senegalensis</v>
      </c>
      <c r="EZ22" s="4" t="str">
        <v>Labeo senegalensis</v>
      </c>
      <c r="FA22" s="4" t="str">
        <v>Labeo senegalensis</v>
      </c>
      <c r="FB22" s="4" t="str">
        <v>Labeo senegalensis</v>
      </c>
      <c r="FC22" s="4" t="str">
        <v>Labeo senegalensis</v>
      </c>
      <c r="FD22" s="4" t="str">
        <v>Labeo senegalensis</v>
      </c>
      <c r="FE22" s="4" t="str">
        <v>Labeo senegalensis</v>
      </c>
      <c r="FF22" s="4" t="str">
        <v>Labeo senegalensis</v>
      </c>
      <c r="FG22" s="4" t="str">
        <v>Labeo senegalensis</v>
      </c>
      <c r="FH22" s="4" t="str">
        <v>Labeo senegalensis</v>
      </c>
      <c r="FI22" s="4" t="str">
        <v>Labeo senegalensis</v>
      </c>
      <c r="FJ22" s="4" t="str">
        <v>Labeo senegalensis</v>
      </c>
      <c r="FK22" s="4" t="str">
        <v>Labeo senegalensis</v>
      </c>
    </row>
    <row r="23" spans="1:167" x14ac:dyDescent="0.35">
      <c r="A23" s="4" t="s">
        <v>2068</v>
      </c>
      <c r="B23" s="4" t="s">
        <v>2066</v>
      </c>
      <c r="C23" s="4" t="s">
        <v>2529</v>
      </c>
      <c r="N23" s="4" t="str">
        <v>Cover Crop or Green Manure</v>
      </c>
      <c r="O23" s="4" t="str">
        <v>Cover Crop or Green Manure</v>
      </c>
      <c r="P23" s="4" t="str">
        <v>Cover Crop or Green Manure</v>
      </c>
      <c r="Q23" s="4" t="str">
        <v>Cover Crop or Green Manure</v>
      </c>
      <c r="R23" s="4" t="str">
        <v>Cover Crop or Green Manure</v>
      </c>
      <c r="S23" s="4" t="str">
        <v>Cover Crop or Green Manure</v>
      </c>
      <c r="T23" s="4" t="str">
        <v>Cover Crop or Green Manure</v>
      </c>
      <c r="U23" s="4" t="str">
        <v>Cover Crop or Green Manure</v>
      </c>
      <c r="V23" s="4" t="str">
        <v>Cover Crop or Green Manure</v>
      </c>
      <c r="W23" s="4" t="str">
        <v>Cover Crop or Green Manure</v>
      </c>
      <c r="X23" s="4" t="str">
        <v>Cover Crop or Green Manure</v>
      </c>
      <c r="Y23" s="4" t="str">
        <v>Cover Crop or Green Manure</v>
      </c>
      <c r="Z23" s="4" t="str">
        <v>Cover Crop or Green Manure</v>
      </c>
      <c r="AA23" s="4" t="str">
        <v>Cover Crop or Green Manure</v>
      </c>
      <c r="AB23" s="4" t="str">
        <v>Cover Crop or Green Manure</v>
      </c>
      <c r="AC23" s="4" t="str">
        <v>Cover Crop or Green Manure</v>
      </c>
      <c r="AD23" s="4" t="str">
        <v>Cover Crop or Green Manure</v>
      </c>
      <c r="AE23" s="4" t="str">
        <v>Cover Crop or Green Manure</v>
      </c>
      <c r="AF23" s="4" t="str">
        <v>Cover Crop or Green Manure</v>
      </c>
      <c r="AG23" s="4" t="str">
        <v>Cover Crop or Green Manure</v>
      </c>
      <c r="AH23" s="4" t="str">
        <v>Cover Crop or Green Manure</v>
      </c>
      <c r="AI23" s="4" t="str">
        <v>Cover Crop or Green Manure</v>
      </c>
      <c r="AJ23" s="4" t="str">
        <v>Cover Crop or Green Manure</v>
      </c>
      <c r="AK23" s="4" t="str">
        <v>Cover Crop or Green Manure</v>
      </c>
      <c r="AL23" s="4" t="str">
        <v>Cover Crop or Green Manure</v>
      </c>
      <c r="AM23" s="4" t="str">
        <v>Cover Crop or Green Manure</v>
      </c>
      <c r="AN23" s="4" t="str">
        <v>Cover Crop or Green Manure</v>
      </c>
      <c r="AO23" s="4" t="str">
        <v>Cover Crop or Green Manure</v>
      </c>
      <c r="AP23" s="4" t="str">
        <v>Cover Crop or Green Manure</v>
      </c>
      <c r="AQ23" s="4" t="str">
        <v>Cover Crop or Green Manure</v>
      </c>
      <c r="AS23" s="4" t="str">
        <v>9134-14</v>
      </c>
      <c r="AT23" s="4" t="str">
        <v>9134-14</v>
      </c>
      <c r="AU23" s="4" t="str">
        <v>9134-14</v>
      </c>
      <c r="AV23" s="4" t="str">
        <v>9134-14</v>
      </c>
      <c r="AW23" s="4" t="str">
        <v>9134-14</v>
      </c>
      <c r="AX23" s="4" t="str">
        <v>9134-14</v>
      </c>
      <c r="AY23" s="4" t="str">
        <v>9134-14</v>
      </c>
      <c r="AZ23" s="4" t="str">
        <v>9134-14</v>
      </c>
      <c r="BA23" s="4" t="str">
        <v>9134-14</v>
      </c>
      <c r="BB23" s="4" t="str">
        <v>9134-14</v>
      </c>
      <c r="BC23" s="4" t="str">
        <v>9134-14</v>
      </c>
      <c r="BD23" s="4" t="str">
        <v>9134-14</v>
      </c>
      <c r="BE23" s="4" t="str">
        <v>9134-14</v>
      </c>
      <c r="BF23" s="4" t="str">
        <v>9134-14</v>
      </c>
      <c r="BG23" s="4" t="str">
        <v>9134-14</v>
      </c>
      <c r="BH23" s="4" t="str">
        <v>9134-14</v>
      </c>
      <c r="BI23" s="4" t="str">
        <v>9134-14</v>
      </c>
      <c r="BJ23" s="4" t="str">
        <v>9134-14</v>
      </c>
      <c r="BK23" s="4" t="str">
        <v>9134-14</v>
      </c>
      <c r="BL23" s="4" t="str">
        <v>9134-14</v>
      </c>
      <c r="BM23" s="4" t="str">
        <v>9134-14</v>
      </c>
      <c r="BN23" s="4" t="str">
        <v>9134-14</v>
      </c>
      <c r="BO23" s="4" t="str">
        <v>9134-14</v>
      </c>
      <c r="BP23" s="4" t="str">
        <v>9134-14</v>
      </c>
      <c r="BQ23" s="4" t="str">
        <v>9134-14</v>
      </c>
      <c r="BR23" s="4" t="str">
        <v>9134-14</v>
      </c>
      <c r="BS23" s="4" t="str">
        <v>9134-14</v>
      </c>
      <c r="BT23" s="4" t="str">
        <v>9134-14</v>
      </c>
      <c r="BU23" s="4" t="str">
        <v>9134-14</v>
      </c>
      <c r="BV23" s="4" t="str">
        <v>9134-14</v>
      </c>
      <c r="BX23" s="4" t="str">
        <v>91/02324</v>
      </c>
      <c r="BY23" s="4" t="str">
        <v>91/02324</v>
      </c>
      <c r="BZ23" s="4" t="str">
        <v>91/02324</v>
      </c>
      <c r="CA23" s="4" t="str">
        <v>91/02324</v>
      </c>
      <c r="CB23" s="4" t="str">
        <v>91/02324</v>
      </c>
      <c r="CC23" s="4" t="str">
        <v>91/02324</v>
      </c>
      <c r="CD23" s="4" t="str">
        <v>91/02324</v>
      </c>
      <c r="CE23" s="4" t="str">
        <v>91/02324</v>
      </c>
      <c r="CF23" s="4" t="str">
        <v>91/02324</v>
      </c>
      <c r="CG23" s="4" t="str">
        <v>91/02324</v>
      </c>
      <c r="CH23" s="4" t="str">
        <v>91/02324</v>
      </c>
      <c r="CI23" s="4" t="str">
        <v>91/02324</v>
      </c>
      <c r="CJ23" s="4" t="str">
        <v>91/02324</v>
      </c>
      <c r="CK23" s="4" t="str">
        <v>91/02324</v>
      </c>
      <c r="CL23" s="4" t="str">
        <v>91/02324</v>
      </c>
      <c r="CM23" s="4" t="str">
        <v>91/02324</v>
      </c>
      <c r="CN23" s="4" t="str">
        <v>91/02324</v>
      </c>
      <c r="CO23" s="4" t="str">
        <v>91/02324</v>
      </c>
      <c r="CP23" s="4" t="str">
        <v>91/02324</v>
      </c>
      <c r="CQ23" s="4" t="str">
        <v>91/02324</v>
      </c>
      <c r="CR23" s="4" t="str">
        <v>91/02324</v>
      </c>
      <c r="CS23" s="4" t="str">
        <v>91/02324</v>
      </c>
      <c r="CT23" s="4" t="str">
        <v>91/02324</v>
      </c>
      <c r="CU23" s="4" t="str">
        <v>91/02324</v>
      </c>
      <c r="CV23" s="4" t="str">
        <v>91/02324</v>
      </c>
      <c r="CW23" s="4" t="str">
        <v>91/02324</v>
      </c>
      <c r="CX23" s="4" t="str">
        <v>91/02324</v>
      </c>
      <c r="CY23" s="4" t="str">
        <v>91/02324</v>
      </c>
      <c r="CZ23" s="4" t="str">
        <v>91/02324</v>
      </c>
      <c r="DA23" s="4" t="str">
        <v>91/02324</v>
      </c>
      <c r="DC23" s="4" t="str">
        <v>Medicago sativa</v>
      </c>
      <c r="DD23" s="4" t="str">
        <v>Medicago sativa</v>
      </c>
      <c r="DE23" s="4" t="str">
        <v>Medicago sativa</v>
      </c>
      <c r="DF23" s="4" t="str">
        <v>Medicago sativa</v>
      </c>
      <c r="DG23" s="4" t="str">
        <v>Medicago sativa</v>
      </c>
      <c r="DH23" s="4" t="str">
        <v>Medicago sativa</v>
      </c>
      <c r="DI23" s="4" t="str">
        <v>Medicago sativa</v>
      </c>
      <c r="DJ23" s="4" t="str">
        <v>Medicago sativa</v>
      </c>
      <c r="DK23" s="4" t="str">
        <v>Medicago sativa</v>
      </c>
      <c r="DL23" s="4" t="str">
        <v>Medicago sativa</v>
      </c>
      <c r="DM23" s="4" t="str">
        <v>Medicago sativa</v>
      </c>
      <c r="DN23" s="4" t="str">
        <v>Medicago sativa</v>
      </c>
      <c r="DO23" s="4" t="str">
        <v>Medicago sativa</v>
      </c>
      <c r="DP23" s="4" t="str">
        <v>Medicago sativa</v>
      </c>
      <c r="DQ23" s="4" t="str">
        <v>Medicago sativa</v>
      </c>
      <c r="DR23" s="4" t="str">
        <v>Medicago sativa</v>
      </c>
      <c r="DS23" s="4" t="str">
        <v>Medicago sativa</v>
      </c>
      <c r="DT23" s="4" t="str">
        <v>Medicago sativa</v>
      </c>
      <c r="DU23" s="4" t="str">
        <v>Medicago sativa</v>
      </c>
      <c r="DV23" s="4" t="str">
        <v>Medicago sativa</v>
      </c>
      <c r="DW23" s="4" t="str">
        <v>Medicago sativa</v>
      </c>
      <c r="DX23" s="4" t="str">
        <v>Medicago sativa</v>
      </c>
      <c r="DY23" s="4" t="str">
        <v>Medicago sativa</v>
      </c>
      <c r="DZ23" s="4" t="str">
        <v>Medicago sativa</v>
      </c>
      <c r="EA23" s="4" t="str">
        <v>Medicago sativa</v>
      </c>
      <c r="EB23" s="4" t="str">
        <v>Medicago sativa</v>
      </c>
      <c r="EC23" s="4" t="str">
        <v>Medicago sativa</v>
      </c>
      <c r="ED23" s="4" t="str">
        <v>Medicago sativa</v>
      </c>
      <c r="EE23" s="4" t="str">
        <v>Medicago sativa</v>
      </c>
      <c r="EF23" s="4" t="str">
        <v>Medicago sativa</v>
      </c>
      <c r="EH23" s="4" t="str">
        <v>Labeo victorianus</v>
      </c>
      <c r="EI23" s="4" t="str">
        <v>Labeo victorianus</v>
      </c>
      <c r="EJ23" s="4" t="str">
        <v>Labeo victorianus</v>
      </c>
      <c r="EK23" s="4" t="str">
        <v>Labeo victorianus</v>
      </c>
      <c r="EL23" s="4" t="str">
        <v>Labeo victorianus</v>
      </c>
      <c r="EM23" s="4" t="str">
        <v>Labeo victorianus</v>
      </c>
      <c r="EN23" s="4" t="str">
        <v>Labeo victorianus</v>
      </c>
      <c r="EO23" s="4" t="str">
        <v>Labeo victorianus</v>
      </c>
      <c r="EP23" s="4" t="str">
        <v>Labeo victorianus</v>
      </c>
      <c r="EQ23" s="4" t="str">
        <v>Labeo victorianus</v>
      </c>
      <c r="ER23" s="4" t="str">
        <v>Labeo victorianus</v>
      </c>
      <c r="ES23" s="4" t="str">
        <v>Labeo victorianus</v>
      </c>
      <c r="ET23" s="4" t="str">
        <v>Labeo victorianus</v>
      </c>
      <c r="EU23" s="4" t="str">
        <v>Labeo victorianus</v>
      </c>
      <c r="EV23" s="4" t="str">
        <v>Labeo victorianus</v>
      </c>
      <c r="EW23" s="4" t="str">
        <v>Labeo victorianus</v>
      </c>
      <c r="EX23" s="4" t="str">
        <v>Labeo victorianus</v>
      </c>
      <c r="EY23" s="4" t="str">
        <v>Labeo victorianus</v>
      </c>
      <c r="EZ23" s="4" t="str">
        <v>Labeo victorianus</v>
      </c>
      <c r="FA23" s="4" t="str">
        <v>Labeo victorianus</v>
      </c>
      <c r="FB23" s="4" t="str">
        <v>Labeo victorianus</v>
      </c>
      <c r="FC23" s="4" t="str">
        <v>Labeo victorianus</v>
      </c>
      <c r="FD23" s="4" t="str">
        <v>Labeo victorianus</v>
      </c>
      <c r="FE23" s="4" t="str">
        <v>Labeo victorianus</v>
      </c>
      <c r="FF23" s="4" t="str">
        <v>Labeo victorianus</v>
      </c>
      <c r="FG23" s="4" t="str">
        <v>Labeo victorianus</v>
      </c>
      <c r="FH23" s="4" t="str">
        <v>Labeo victorianus</v>
      </c>
      <c r="FI23" s="4" t="str">
        <v>Labeo victorianus</v>
      </c>
      <c r="FJ23" s="4" t="str">
        <v>Labeo victorianus</v>
      </c>
      <c r="FK23" s="4" t="str">
        <v>Labeo victorianus</v>
      </c>
    </row>
    <row r="24" spans="1:167" x14ac:dyDescent="0.35">
      <c r="A24" s="4" t="s">
        <v>2068</v>
      </c>
      <c r="B24" s="4" t="s">
        <v>2066</v>
      </c>
      <c r="C24" s="4" t="s">
        <v>2530</v>
      </c>
      <c r="N24" s="4" t="str">
        <v>Cowpea</v>
      </c>
      <c r="O24" s="4" t="str">
        <v>Cowpea</v>
      </c>
      <c r="P24" s="4" t="str">
        <v>Cowpea</v>
      </c>
      <c r="Q24" s="4" t="str">
        <v>Cowpea</v>
      </c>
      <c r="R24" s="4" t="str">
        <v>Cowpea</v>
      </c>
      <c r="S24" s="4" t="str">
        <v>Cowpea</v>
      </c>
      <c r="T24" s="4" t="str">
        <v>Cowpea</v>
      </c>
      <c r="U24" s="4" t="str">
        <v>Cowpea</v>
      </c>
      <c r="V24" s="4" t="str">
        <v>Cowpea</v>
      </c>
      <c r="W24" s="4" t="str">
        <v>Cowpea</v>
      </c>
      <c r="X24" s="4" t="str">
        <v>Cowpea</v>
      </c>
      <c r="Y24" s="4" t="str">
        <v>Cowpea</v>
      </c>
      <c r="Z24" s="4" t="str">
        <v>Cowpea</v>
      </c>
      <c r="AA24" s="4" t="str">
        <v>Cowpea</v>
      </c>
      <c r="AB24" s="4" t="str">
        <v>Cowpea</v>
      </c>
      <c r="AC24" s="4" t="str">
        <v>Cowpea</v>
      </c>
      <c r="AD24" s="4" t="str">
        <v>Cowpea</v>
      </c>
      <c r="AE24" s="4" t="str">
        <v>Cowpea</v>
      </c>
      <c r="AF24" s="4" t="str">
        <v>Cowpea</v>
      </c>
      <c r="AG24" s="4" t="str">
        <v>Cowpea</v>
      </c>
      <c r="AH24" s="4" t="str">
        <v>Cowpea</v>
      </c>
      <c r="AI24" s="4" t="str">
        <v>Cowpea</v>
      </c>
      <c r="AJ24" s="4" t="str">
        <v>Cowpea</v>
      </c>
      <c r="AK24" s="4" t="str">
        <v>Cowpea</v>
      </c>
      <c r="AL24" s="4" t="str">
        <v>Cowpea</v>
      </c>
      <c r="AM24" s="4" t="str">
        <v>Cowpea</v>
      </c>
      <c r="AN24" s="4" t="str">
        <v>Cowpea</v>
      </c>
      <c r="AO24" s="4" t="str">
        <v>Cowpea</v>
      </c>
      <c r="AP24" s="4" t="str">
        <v>Cowpea</v>
      </c>
      <c r="AQ24" s="4" t="str">
        <v>Cowpea</v>
      </c>
      <c r="AS24" s="4" t="str">
        <v>93/29</v>
      </c>
      <c r="AT24" s="4" t="str">
        <v>93/29</v>
      </c>
      <c r="AU24" s="4" t="str">
        <v>93/29</v>
      </c>
      <c r="AV24" s="4" t="str">
        <v>93/29</v>
      </c>
      <c r="AW24" s="4" t="str">
        <v>93/29</v>
      </c>
      <c r="AX24" s="4" t="str">
        <v>93/29</v>
      </c>
      <c r="AY24" s="4" t="str">
        <v>93/29</v>
      </c>
      <c r="AZ24" s="4" t="str">
        <v>93/29</v>
      </c>
      <c r="BA24" s="4" t="str">
        <v>93/29</v>
      </c>
      <c r="BB24" s="4" t="str">
        <v>93/29</v>
      </c>
      <c r="BC24" s="4" t="str">
        <v>93/29</v>
      </c>
      <c r="BD24" s="4" t="str">
        <v>93/29</v>
      </c>
      <c r="BE24" s="4" t="str">
        <v>93/29</v>
      </c>
      <c r="BF24" s="4" t="str">
        <v>93/29</v>
      </c>
      <c r="BG24" s="4" t="str">
        <v>93/29</v>
      </c>
      <c r="BH24" s="4" t="str">
        <v>93/29</v>
      </c>
      <c r="BI24" s="4" t="str">
        <v>93/29</v>
      </c>
      <c r="BJ24" s="4" t="str">
        <v>93/29</v>
      </c>
      <c r="BK24" s="4" t="str">
        <v>93/29</v>
      </c>
      <c r="BL24" s="4" t="str">
        <v>93/29</v>
      </c>
      <c r="BM24" s="4" t="str">
        <v>93/29</v>
      </c>
      <c r="BN24" s="4" t="str">
        <v>93/29</v>
      </c>
      <c r="BO24" s="4" t="str">
        <v>93/29</v>
      </c>
      <c r="BP24" s="4" t="str">
        <v>93/29</v>
      </c>
      <c r="BQ24" s="4" t="str">
        <v>93/29</v>
      </c>
      <c r="BR24" s="4" t="str">
        <v>93/29</v>
      </c>
      <c r="BS24" s="4" t="str">
        <v>93/29</v>
      </c>
      <c r="BT24" s="4" t="str">
        <v>93/29</v>
      </c>
      <c r="BU24" s="4" t="str">
        <v>93/29</v>
      </c>
      <c r="BV24" s="4" t="str">
        <v>93/29</v>
      </c>
      <c r="BX24" s="4" t="str">
        <v>9134-14</v>
      </c>
      <c r="BY24" s="4" t="str">
        <v>9134-14</v>
      </c>
      <c r="BZ24" s="4" t="str">
        <v>9134-14</v>
      </c>
      <c r="CA24" s="4" t="str">
        <v>9134-14</v>
      </c>
      <c r="CB24" s="4" t="str">
        <v>9134-14</v>
      </c>
      <c r="CC24" s="4" t="str">
        <v>9134-14</v>
      </c>
      <c r="CD24" s="4" t="str">
        <v>9134-14</v>
      </c>
      <c r="CE24" s="4" t="str">
        <v>9134-14</v>
      </c>
      <c r="CF24" s="4" t="str">
        <v>9134-14</v>
      </c>
      <c r="CG24" s="4" t="str">
        <v>9134-14</v>
      </c>
      <c r="CH24" s="4" t="str">
        <v>9134-14</v>
      </c>
      <c r="CI24" s="4" t="str">
        <v>9134-14</v>
      </c>
      <c r="CJ24" s="4" t="str">
        <v>9134-14</v>
      </c>
      <c r="CK24" s="4" t="str">
        <v>9134-14</v>
      </c>
      <c r="CL24" s="4" t="str">
        <v>9134-14</v>
      </c>
      <c r="CM24" s="4" t="str">
        <v>9134-14</v>
      </c>
      <c r="CN24" s="4" t="str">
        <v>9134-14</v>
      </c>
      <c r="CO24" s="4" t="str">
        <v>9134-14</v>
      </c>
      <c r="CP24" s="4" t="str">
        <v>9134-14</v>
      </c>
      <c r="CQ24" s="4" t="str">
        <v>9134-14</v>
      </c>
      <c r="CR24" s="4" t="str">
        <v>9134-14</v>
      </c>
      <c r="CS24" s="4" t="str">
        <v>9134-14</v>
      </c>
      <c r="CT24" s="4" t="str">
        <v>9134-14</v>
      </c>
      <c r="CU24" s="4" t="str">
        <v>9134-14</v>
      </c>
      <c r="CV24" s="4" t="str">
        <v>9134-14</v>
      </c>
      <c r="CW24" s="4" t="str">
        <v>9134-14</v>
      </c>
      <c r="CX24" s="4" t="str">
        <v>9134-14</v>
      </c>
      <c r="CY24" s="4" t="str">
        <v>9134-14</v>
      </c>
      <c r="CZ24" s="4" t="str">
        <v>9134-14</v>
      </c>
      <c r="DA24" s="4" t="str">
        <v>9134-14</v>
      </c>
      <c r="DC24" s="4" t="str">
        <v>Oreochromis mossambicus</v>
      </c>
      <c r="DD24" s="4" t="str">
        <v>Oreochromis mossambicus</v>
      </c>
      <c r="DE24" s="4" t="str">
        <v>Oreochromis mossambicus</v>
      </c>
      <c r="DF24" s="4" t="str">
        <v>Oreochromis mossambicus</v>
      </c>
      <c r="DG24" s="4" t="str">
        <v>Oreochromis mossambicus</v>
      </c>
      <c r="DH24" s="4" t="str">
        <v>Oreochromis mossambicus</v>
      </c>
      <c r="DI24" s="4" t="str">
        <v>Oreochromis mossambicus</v>
      </c>
      <c r="DJ24" s="4" t="str">
        <v>Oreochromis mossambicus</v>
      </c>
      <c r="DK24" s="4" t="str">
        <v>Oreochromis mossambicus</v>
      </c>
      <c r="DL24" s="4" t="str">
        <v>Oreochromis mossambicus</v>
      </c>
      <c r="DM24" s="4" t="str">
        <v>Oreochromis mossambicus</v>
      </c>
      <c r="DN24" s="4" t="str">
        <v>Oreochromis mossambicus</v>
      </c>
      <c r="DO24" s="4" t="str">
        <v>Oreochromis mossambicus</v>
      </c>
      <c r="DP24" s="4" t="str">
        <v>Oreochromis mossambicus</v>
      </c>
      <c r="DQ24" s="4" t="str">
        <v>Oreochromis mossambicus</v>
      </c>
      <c r="DR24" s="4" t="str">
        <v>Oreochromis mossambicus</v>
      </c>
      <c r="DS24" s="4" t="str">
        <v>Oreochromis mossambicus</v>
      </c>
      <c r="DT24" s="4" t="str">
        <v>Oreochromis mossambicus</v>
      </c>
      <c r="DU24" s="4" t="str">
        <v>Oreochromis mossambicus</v>
      </c>
      <c r="DV24" s="4" t="str">
        <v>Oreochromis mossambicus</v>
      </c>
      <c r="DW24" s="4" t="str">
        <v>Oreochromis mossambicus</v>
      </c>
      <c r="DX24" s="4" t="str">
        <v>Oreochromis mossambicus</v>
      </c>
      <c r="DY24" s="4" t="str">
        <v>Oreochromis mossambicus</v>
      </c>
      <c r="DZ24" s="4" t="str">
        <v>Oreochromis mossambicus</v>
      </c>
      <c r="EA24" s="4" t="str">
        <v>Oreochromis mossambicus</v>
      </c>
      <c r="EB24" s="4" t="str">
        <v>Oreochromis mossambicus</v>
      </c>
      <c r="EC24" s="4" t="str">
        <v>Oreochromis mossambicus</v>
      </c>
      <c r="ED24" s="4" t="str">
        <v>Oreochromis mossambicus</v>
      </c>
      <c r="EE24" s="4" t="str">
        <v>Oreochromis mossambicus</v>
      </c>
      <c r="EF24" s="4" t="str">
        <v>Oreochromis mossambicus</v>
      </c>
      <c r="EH24" s="4" t="str">
        <v>Medicago sativa</v>
      </c>
      <c r="EI24" s="4" t="str">
        <v>Medicago sativa</v>
      </c>
      <c r="EJ24" s="4" t="str">
        <v>Medicago sativa</v>
      </c>
      <c r="EK24" s="4" t="str">
        <v>Medicago sativa</v>
      </c>
      <c r="EL24" s="4" t="str">
        <v>Medicago sativa</v>
      </c>
      <c r="EM24" s="4" t="str">
        <v>Medicago sativa</v>
      </c>
      <c r="EN24" s="4" t="str">
        <v>Medicago sativa</v>
      </c>
      <c r="EO24" s="4" t="str">
        <v>Medicago sativa</v>
      </c>
      <c r="EP24" s="4" t="str">
        <v>Medicago sativa</v>
      </c>
      <c r="EQ24" s="4" t="str">
        <v>Medicago sativa</v>
      </c>
      <c r="ER24" s="4" t="str">
        <v>Medicago sativa</v>
      </c>
      <c r="ES24" s="4" t="str">
        <v>Medicago sativa</v>
      </c>
      <c r="ET24" s="4" t="str">
        <v>Medicago sativa</v>
      </c>
      <c r="EU24" s="4" t="str">
        <v>Medicago sativa</v>
      </c>
      <c r="EV24" s="4" t="str">
        <v>Medicago sativa</v>
      </c>
      <c r="EW24" s="4" t="str">
        <v>Medicago sativa</v>
      </c>
      <c r="EX24" s="4" t="str">
        <v>Medicago sativa</v>
      </c>
      <c r="EY24" s="4" t="str">
        <v>Medicago sativa</v>
      </c>
      <c r="EZ24" s="4" t="str">
        <v>Medicago sativa</v>
      </c>
      <c r="FA24" s="4" t="str">
        <v>Medicago sativa</v>
      </c>
      <c r="FB24" s="4" t="str">
        <v>Medicago sativa</v>
      </c>
      <c r="FC24" s="4" t="str">
        <v>Medicago sativa</v>
      </c>
      <c r="FD24" s="4" t="str">
        <v>Medicago sativa</v>
      </c>
      <c r="FE24" s="4" t="str">
        <v>Medicago sativa</v>
      </c>
      <c r="FF24" s="4" t="str">
        <v>Medicago sativa</v>
      </c>
      <c r="FG24" s="4" t="str">
        <v>Medicago sativa</v>
      </c>
      <c r="FH24" s="4" t="str">
        <v>Medicago sativa</v>
      </c>
      <c r="FI24" s="4" t="str">
        <v>Medicago sativa</v>
      </c>
      <c r="FJ24" s="4" t="str">
        <v>Medicago sativa</v>
      </c>
      <c r="FK24" s="4" t="str">
        <v>Medicago sativa</v>
      </c>
    </row>
    <row r="25" spans="1:167" x14ac:dyDescent="0.35">
      <c r="A25" s="4" t="s">
        <v>2068</v>
      </c>
      <c r="B25" s="4" t="s">
        <v>2066</v>
      </c>
      <c r="C25" s="4" t="s">
        <v>2531</v>
      </c>
      <c r="N25" s="4" t="str">
        <v>Crustacean</v>
      </c>
      <c r="O25" s="4" t="str">
        <v>Crustacean</v>
      </c>
      <c r="P25" s="4" t="str">
        <v>Crustacean</v>
      </c>
      <c r="Q25" s="4" t="str">
        <v>Crustacean</v>
      </c>
      <c r="R25" s="4" t="str">
        <v>Crustacean</v>
      </c>
      <c r="S25" s="4" t="str">
        <v>Crustacean</v>
      </c>
      <c r="T25" s="4" t="str">
        <v>Crustacean</v>
      </c>
      <c r="U25" s="4" t="str">
        <v>Crustacean</v>
      </c>
      <c r="V25" s="4" t="str">
        <v>Crustacean</v>
      </c>
      <c r="W25" s="4" t="str">
        <v>Crustacean</v>
      </c>
      <c r="X25" s="4" t="str">
        <v>Crustacean</v>
      </c>
      <c r="Y25" s="4" t="str">
        <v>Crustacean</v>
      </c>
      <c r="Z25" s="4" t="str">
        <v>Crustacean</v>
      </c>
      <c r="AA25" s="4" t="str">
        <v>Crustacean</v>
      </c>
      <c r="AB25" s="4" t="str">
        <v>Crustacean</v>
      </c>
      <c r="AC25" s="4" t="str">
        <v>Crustacean</v>
      </c>
      <c r="AD25" s="4" t="str">
        <v>Crustacean</v>
      </c>
      <c r="AE25" s="4" t="str">
        <v>Crustacean</v>
      </c>
      <c r="AF25" s="4" t="str">
        <v>Crustacean</v>
      </c>
      <c r="AG25" s="4" t="str">
        <v>Crustacean</v>
      </c>
      <c r="AH25" s="4" t="str">
        <v>Crustacean</v>
      </c>
      <c r="AI25" s="4" t="str">
        <v>Crustacean</v>
      </c>
      <c r="AJ25" s="4" t="str">
        <v>Crustacean</v>
      </c>
      <c r="AK25" s="4" t="str">
        <v>Crustacean</v>
      </c>
      <c r="AL25" s="4" t="str">
        <v>Crustacean</v>
      </c>
      <c r="AM25" s="4" t="str">
        <v>Crustacean</v>
      </c>
      <c r="AN25" s="4" t="str">
        <v>Crustacean</v>
      </c>
      <c r="AO25" s="4" t="str">
        <v>Crustacean</v>
      </c>
      <c r="AP25" s="4" t="str">
        <v>Crustacean</v>
      </c>
      <c r="AQ25" s="4" t="str">
        <v>Crustacean</v>
      </c>
      <c r="AS25" s="4" t="str">
        <v>96/1632</v>
      </c>
      <c r="AT25" s="4" t="str">
        <v>96/1632</v>
      </c>
      <c r="AU25" s="4" t="str">
        <v>96/1632</v>
      </c>
      <c r="AV25" s="4" t="str">
        <v>96/1632</v>
      </c>
      <c r="AW25" s="4" t="str">
        <v>96/1632</v>
      </c>
      <c r="AX25" s="4" t="str">
        <v>96/1632</v>
      </c>
      <c r="AY25" s="4" t="str">
        <v>96/1632</v>
      </c>
      <c r="AZ25" s="4" t="str">
        <v>96/1632</v>
      </c>
      <c r="BA25" s="4" t="str">
        <v>96/1632</v>
      </c>
      <c r="BB25" s="4" t="str">
        <v>96/1632</v>
      </c>
      <c r="BC25" s="4" t="str">
        <v>96/1632</v>
      </c>
      <c r="BD25" s="4" t="str">
        <v>96/1632</v>
      </c>
      <c r="BE25" s="4" t="str">
        <v>96/1632</v>
      </c>
      <c r="BF25" s="4" t="str">
        <v>96/1632</v>
      </c>
      <c r="BG25" s="4" t="str">
        <v>96/1632</v>
      </c>
      <c r="BH25" s="4" t="str">
        <v>96/1632</v>
      </c>
      <c r="BI25" s="4" t="str">
        <v>96/1632</v>
      </c>
      <c r="BJ25" s="4" t="str">
        <v>96/1632</v>
      </c>
      <c r="BK25" s="4" t="str">
        <v>96/1632</v>
      </c>
      <c r="BL25" s="4" t="str">
        <v>96/1632</v>
      </c>
      <c r="BM25" s="4" t="str">
        <v>96/1632</v>
      </c>
      <c r="BN25" s="4" t="str">
        <v>96/1632</v>
      </c>
      <c r="BO25" s="4" t="str">
        <v>96/1632</v>
      </c>
      <c r="BP25" s="4" t="str">
        <v>96/1632</v>
      </c>
      <c r="BQ25" s="4" t="str">
        <v>96/1632</v>
      </c>
      <c r="BR25" s="4" t="str">
        <v>96/1632</v>
      </c>
      <c r="BS25" s="4" t="str">
        <v>96/1632</v>
      </c>
      <c r="BT25" s="4" t="str">
        <v>96/1632</v>
      </c>
      <c r="BU25" s="4" t="str">
        <v>96/1632</v>
      </c>
      <c r="BV25" s="4" t="str">
        <v>96/1632</v>
      </c>
      <c r="BX25" s="4" t="str">
        <v>93/29</v>
      </c>
      <c r="BY25" s="4" t="str">
        <v>93/29</v>
      </c>
      <c r="BZ25" s="4" t="str">
        <v>93/29</v>
      </c>
      <c r="CA25" s="4" t="str">
        <v>93/29</v>
      </c>
      <c r="CB25" s="4" t="str">
        <v>93/29</v>
      </c>
      <c r="CC25" s="4" t="str">
        <v>93/29</v>
      </c>
      <c r="CD25" s="4" t="str">
        <v>93/29</v>
      </c>
      <c r="CE25" s="4" t="str">
        <v>93/29</v>
      </c>
      <c r="CF25" s="4" t="str">
        <v>93/29</v>
      </c>
      <c r="CG25" s="4" t="str">
        <v>93/29</v>
      </c>
      <c r="CH25" s="4" t="str">
        <v>93/29</v>
      </c>
      <c r="CI25" s="4" t="str">
        <v>93/29</v>
      </c>
      <c r="CJ25" s="4" t="str">
        <v>93/29</v>
      </c>
      <c r="CK25" s="4" t="str">
        <v>93/29</v>
      </c>
      <c r="CL25" s="4" t="str">
        <v>93/29</v>
      </c>
      <c r="CM25" s="4" t="str">
        <v>93/29</v>
      </c>
      <c r="CN25" s="4" t="str">
        <v>93/29</v>
      </c>
      <c r="CO25" s="4" t="str">
        <v>93/29</v>
      </c>
      <c r="CP25" s="4" t="str">
        <v>93/29</v>
      </c>
      <c r="CQ25" s="4" t="str">
        <v>93/29</v>
      </c>
      <c r="CR25" s="4" t="str">
        <v>93/29</v>
      </c>
      <c r="CS25" s="4" t="str">
        <v>93/29</v>
      </c>
      <c r="CT25" s="4" t="str">
        <v>93/29</v>
      </c>
      <c r="CU25" s="4" t="str">
        <v>93/29</v>
      </c>
      <c r="CV25" s="4" t="str">
        <v>93/29</v>
      </c>
      <c r="CW25" s="4" t="str">
        <v>93/29</v>
      </c>
      <c r="CX25" s="4" t="str">
        <v>93/29</v>
      </c>
      <c r="CY25" s="4" t="str">
        <v>93/29</v>
      </c>
      <c r="CZ25" s="4" t="str">
        <v>93/29</v>
      </c>
      <c r="DA25" s="4" t="str">
        <v>93/29</v>
      </c>
      <c r="DC25" s="4" t="str">
        <v>Oreochromis niloticus</v>
      </c>
      <c r="DD25" s="4" t="str">
        <v>Oreochromis niloticus</v>
      </c>
      <c r="DE25" s="4" t="str">
        <v>Oreochromis niloticus</v>
      </c>
      <c r="DF25" s="4" t="str">
        <v>Oreochromis niloticus</v>
      </c>
      <c r="DG25" s="4" t="str">
        <v>Oreochromis niloticus</v>
      </c>
      <c r="DH25" s="4" t="str">
        <v>Oreochromis niloticus</v>
      </c>
      <c r="DI25" s="4" t="str">
        <v>Oreochromis niloticus</v>
      </c>
      <c r="DJ25" s="4" t="str">
        <v>Oreochromis niloticus</v>
      </c>
      <c r="DK25" s="4" t="str">
        <v>Oreochromis niloticus</v>
      </c>
      <c r="DL25" s="4" t="str">
        <v>Oreochromis niloticus</v>
      </c>
      <c r="DM25" s="4" t="str">
        <v>Oreochromis niloticus</v>
      </c>
      <c r="DN25" s="4" t="str">
        <v>Oreochromis niloticus</v>
      </c>
      <c r="DO25" s="4" t="str">
        <v>Oreochromis niloticus</v>
      </c>
      <c r="DP25" s="4" t="str">
        <v>Oreochromis niloticus</v>
      </c>
      <c r="DQ25" s="4" t="str">
        <v>Oreochromis niloticus</v>
      </c>
      <c r="DR25" s="4" t="str">
        <v>Oreochromis niloticus</v>
      </c>
      <c r="DS25" s="4" t="str">
        <v>Oreochromis niloticus</v>
      </c>
      <c r="DT25" s="4" t="str">
        <v>Oreochromis niloticus</v>
      </c>
      <c r="DU25" s="4" t="str">
        <v>Oreochromis niloticus</v>
      </c>
      <c r="DV25" s="4" t="str">
        <v>Oreochromis niloticus</v>
      </c>
      <c r="DW25" s="4" t="str">
        <v>Oreochromis niloticus</v>
      </c>
      <c r="DX25" s="4" t="str">
        <v>Oreochromis niloticus</v>
      </c>
      <c r="DY25" s="4" t="str">
        <v>Oreochromis niloticus</v>
      </c>
      <c r="DZ25" s="4" t="str">
        <v>Oreochromis niloticus</v>
      </c>
      <c r="EA25" s="4" t="str">
        <v>Oreochromis niloticus</v>
      </c>
      <c r="EB25" s="4" t="str">
        <v>Oreochromis niloticus</v>
      </c>
      <c r="EC25" s="4" t="str">
        <v>Oreochromis niloticus</v>
      </c>
      <c r="ED25" s="4" t="str">
        <v>Oreochromis niloticus</v>
      </c>
      <c r="EE25" s="4" t="str">
        <v>Oreochromis niloticus</v>
      </c>
      <c r="EF25" s="4" t="str">
        <v>Oreochromis niloticus</v>
      </c>
      <c r="EH25" s="4" t="str">
        <v>Oreochromis mossambicus</v>
      </c>
      <c r="EI25" s="4" t="str">
        <v>Oreochromis mossambicus</v>
      </c>
      <c r="EJ25" s="4" t="str">
        <v>Oreochromis mossambicus</v>
      </c>
      <c r="EK25" s="4" t="str">
        <v>Oreochromis mossambicus</v>
      </c>
      <c r="EL25" s="4" t="str">
        <v>Oreochromis mossambicus</v>
      </c>
      <c r="EM25" s="4" t="str">
        <v>Oreochromis mossambicus</v>
      </c>
      <c r="EN25" s="4" t="str">
        <v>Oreochromis mossambicus</v>
      </c>
      <c r="EO25" s="4" t="str">
        <v>Oreochromis mossambicus</v>
      </c>
      <c r="EP25" s="4" t="str">
        <v>Oreochromis mossambicus</v>
      </c>
      <c r="EQ25" s="4" t="str">
        <v>Oreochromis mossambicus</v>
      </c>
      <c r="ER25" s="4" t="str">
        <v>Oreochromis mossambicus</v>
      </c>
      <c r="ES25" s="4" t="str">
        <v>Oreochromis mossambicus</v>
      </c>
      <c r="ET25" s="4" t="str">
        <v>Oreochromis mossambicus</v>
      </c>
      <c r="EU25" s="4" t="str">
        <v>Oreochromis mossambicus</v>
      </c>
      <c r="EV25" s="4" t="str">
        <v>Oreochromis mossambicus</v>
      </c>
      <c r="EW25" s="4" t="str">
        <v>Oreochromis mossambicus</v>
      </c>
      <c r="EX25" s="4" t="str">
        <v>Oreochromis mossambicus</v>
      </c>
      <c r="EY25" s="4" t="str">
        <v>Oreochromis mossambicus</v>
      </c>
      <c r="EZ25" s="4" t="str">
        <v>Oreochromis mossambicus</v>
      </c>
      <c r="FA25" s="4" t="str">
        <v>Oreochromis mossambicus</v>
      </c>
      <c r="FB25" s="4" t="str">
        <v>Oreochromis mossambicus</v>
      </c>
      <c r="FC25" s="4" t="str">
        <v>Oreochromis mossambicus</v>
      </c>
      <c r="FD25" s="4" t="str">
        <v>Oreochromis mossambicus</v>
      </c>
      <c r="FE25" s="4" t="str">
        <v>Oreochromis mossambicus</v>
      </c>
      <c r="FF25" s="4" t="str">
        <v>Oreochromis mossambicus</v>
      </c>
      <c r="FG25" s="4" t="str">
        <v>Oreochromis mossambicus</v>
      </c>
      <c r="FH25" s="4" t="str">
        <v>Oreochromis mossambicus</v>
      </c>
      <c r="FI25" s="4" t="str">
        <v>Oreochromis mossambicus</v>
      </c>
      <c r="FJ25" s="4" t="str">
        <v>Oreochromis mossambicus</v>
      </c>
      <c r="FK25" s="4" t="str">
        <v>Oreochromis mossambicus</v>
      </c>
    </row>
    <row r="26" spans="1:167" x14ac:dyDescent="0.35">
      <c r="A26" s="4" t="s">
        <v>2068</v>
      </c>
      <c r="B26" s="4" t="s">
        <v>2066</v>
      </c>
      <c r="C26" s="4" t="s">
        <v>2532</v>
      </c>
      <c r="N26" s="4" t="str">
        <v>Cucumber</v>
      </c>
      <c r="O26" s="4" t="str">
        <v>Cucumber</v>
      </c>
      <c r="P26" s="4" t="str">
        <v>Cucumber</v>
      </c>
      <c r="Q26" s="4" t="str">
        <v>Cucumber</v>
      </c>
      <c r="R26" s="4" t="str">
        <v>Cucumber</v>
      </c>
      <c r="S26" s="4" t="str">
        <v>Cucumber</v>
      </c>
      <c r="T26" s="4" t="str">
        <v>Cucumber</v>
      </c>
      <c r="U26" s="4" t="str">
        <v>Cucumber</v>
      </c>
      <c r="V26" s="4" t="str">
        <v>Cucumber</v>
      </c>
      <c r="W26" s="4" t="str">
        <v>Cucumber</v>
      </c>
      <c r="X26" s="4" t="str">
        <v>Cucumber</v>
      </c>
      <c r="Y26" s="4" t="str">
        <v>Cucumber</v>
      </c>
      <c r="Z26" s="4" t="str">
        <v>Cucumber</v>
      </c>
      <c r="AA26" s="4" t="str">
        <v>Cucumber</v>
      </c>
      <c r="AB26" s="4" t="str">
        <v>Cucumber</v>
      </c>
      <c r="AC26" s="4" t="str">
        <v>Cucumber</v>
      </c>
      <c r="AD26" s="4" t="str">
        <v>Cucumber</v>
      </c>
      <c r="AE26" s="4" t="str">
        <v>Cucumber</v>
      </c>
      <c r="AF26" s="4" t="str">
        <v>Cucumber</v>
      </c>
      <c r="AG26" s="4" t="str">
        <v>Cucumber</v>
      </c>
      <c r="AH26" s="4" t="str">
        <v>Cucumber</v>
      </c>
      <c r="AI26" s="4" t="str">
        <v>Cucumber</v>
      </c>
      <c r="AJ26" s="4" t="str">
        <v>Cucumber</v>
      </c>
      <c r="AK26" s="4" t="str">
        <v>Cucumber</v>
      </c>
      <c r="AL26" s="4" t="str">
        <v>Cucumber</v>
      </c>
      <c r="AM26" s="4" t="str">
        <v>Cucumber</v>
      </c>
      <c r="AN26" s="4" t="str">
        <v>Cucumber</v>
      </c>
      <c r="AO26" s="4" t="str">
        <v>Cucumber</v>
      </c>
      <c r="AP26" s="4" t="str">
        <v>Cucumber</v>
      </c>
      <c r="AQ26" s="4" t="str">
        <v>Cucumber</v>
      </c>
      <c r="AS26" s="4" t="str">
        <v>96/1708</v>
      </c>
      <c r="AT26" s="4" t="str">
        <v>96/1708</v>
      </c>
      <c r="AU26" s="4" t="str">
        <v>96/1708</v>
      </c>
      <c r="AV26" s="4" t="str">
        <v>96/1708</v>
      </c>
      <c r="AW26" s="4" t="str">
        <v>96/1708</v>
      </c>
      <c r="AX26" s="4" t="str">
        <v>96/1708</v>
      </c>
      <c r="AY26" s="4" t="str">
        <v>96/1708</v>
      </c>
      <c r="AZ26" s="4" t="str">
        <v>96/1708</v>
      </c>
      <c r="BA26" s="4" t="str">
        <v>96/1708</v>
      </c>
      <c r="BB26" s="4" t="str">
        <v>96/1708</v>
      </c>
      <c r="BC26" s="4" t="str">
        <v>96/1708</v>
      </c>
      <c r="BD26" s="4" t="str">
        <v>96/1708</v>
      </c>
      <c r="BE26" s="4" t="str">
        <v>96/1708</v>
      </c>
      <c r="BF26" s="4" t="str">
        <v>96/1708</v>
      </c>
      <c r="BG26" s="4" t="str">
        <v>96/1708</v>
      </c>
      <c r="BH26" s="4" t="str">
        <v>96/1708</v>
      </c>
      <c r="BI26" s="4" t="str">
        <v>96/1708</v>
      </c>
      <c r="BJ26" s="4" t="str">
        <v>96/1708</v>
      </c>
      <c r="BK26" s="4" t="str">
        <v>96/1708</v>
      </c>
      <c r="BL26" s="4" t="str">
        <v>96/1708</v>
      </c>
      <c r="BM26" s="4" t="str">
        <v>96/1708</v>
      </c>
      <c r="BN26" s="4" t="str">
        <v>96/1708</v>
      </c>
      <c r="BO26" s="4" t="str">
        <v>96/1708</v>
      </c>
      <c r="BP26" s="4" t="str">
        <v>96/1708</v>
      </c>
      <c r="BQ26" s="4" t="str">
        <v>96/1708</v>
      </c>
      <c r="BR26" s="4" t="str">
        <v>96/1708</v>
      </c>
      <c r="BS26" s="4" t="str">
        <v>96/1708</v>
      </c>
      <c r="BT26" s="4" t="str">
        <v>96/1708</v>
      </c>
      <c r="BU26" s="4" t="str">
        <v>96/1708</v>
      </c>
      <c r="BV26" s="4" t="str">
        <v>96/1708</v>
      </c>
      <c r="BX26" s="4" t="str">
        <v>96/1632</v>
      </c>
      <c r="BY26" s="4" t="str">
        <v>96/1632</v>
      </c>
      <c r="BZ26" s="4" t="str">
        <v>96/1632</v>
      </c>
      <c r="CA26" s="4" t="str">
        <v>96/1632</v>
      </c>
      <c r="CB26" s="4" t="str">
        <v>96/1632</v>
      </c>
      <c r="CC26" s="4" t="str">
        <v>96/1632</v>
      </c>
      <c r="CD26" s="4" t="str">
        <v>96/1632</v>
      </c>
      <c r="CE26" s="4" t="str">
        <v>96/1632</v>
      </c>
      <c r="CF26" s="4" t="str">
        <v>96/1632</v>
      </c>
      <c r="CG26" s="4" t="str">
        <v>96/1632</v>
      </c>
      <c r="CH26" s="4" t="str">
        <v>96/1632</v>
      </c>
      <c r="CI26" s="4" t="str">
        <v>96/1632</v>
      </c>
      <c r="CJ26" s="4" t="str">
        <v>96/1632</v>
      </c>
      <c r="CK26" s="4" t="str">
        <v>96/1632</v>
      </c>
      <c r="CL26" s="4" t="str">
        <v>96/1632</v>
      </c>
      <c r="CM26" s="4" t="str">
        <v>96/1632</v>
      </c>
      <c r="CN26" s="4" t="str">
        <v>96/1632</v>
      </c>
      <c r="CO26" s="4" t="str">
        <v>96/1632</v>
      </c>
      <c r="CP26" s="4" t="str">
        <v>96/1632</v>
      </c>
      <c r="CQ26" s="4" t="str">
        <v>96/1632</v>
      </c>
      <c r="CR26" s="4" t="str">
        <v>96/1632</v>
      </c>
      <c r="CS26" s="4" t="str">
        <v>96/1632</v>
      </c>
      <c r="CT26" s="4" t="str">
        <v>96/1632</v>
      </c>
      <c r="CU26" s="4" t="str">
        <v>96/1632</v>
      </c>
      <c r="CV26" s="4" t="str">
        <v>96/1632</v>
      </c>
      <c r="CW26" s="4" t="str">
        <v>96/1632</v>
      </c>
      <c r="CX26" s="4" t="str">
        <v>96/1632</v>
      </c>
      <c r="CY26" s="4" t="str">
        <v>96/1632</v>
      </c>
      <c r="CZ26" s="4" t="str">
        <v>96/1632</v>
      </c>
      <c r="DA26" s="4" t="str">
        <v>96/1632</v>
      </c>
      <c r="DC26" s="4" t="str">
        <v>Oreochromis niloticus x Oreochromis mossambicus</v>
      </c>
      <c r="DD26" s="4" t="str">
        <v>Oreochromis niloticus x Oreochromis mossambicus</v>
      </c>
      <c r="DE26" s="4" t="str">
        <v>Oreochromis niloticus x Oreochromis mossambicus</v>
      </c>
      <c r="DF26" s="4" t="str">
        <v>Oreochromis niloticus x Oreochromis mossambicus</v>
      </c>
      <c r="DG26" s="4" t="str">
        <v>Oreochromis niloticus x Oreochromis mossambicus</v>
      </c>
      <c r="DH26" s="4" t="str">
        <v>Oreochromis niloticus x Oreochromis mossambicus</v>
      </c>
      <c r="DI26" s="4" t="str">
        <v>Oreochromis niloticus x Oreochromis mossambicus</v>
      </c>
      <c r="DJ26" s="4" t="str">
        <v>Oreochromis niloticus x Oreochromis mossambicus</v>
      </c>
      <c r="DK26" s="4" t="str">
        <v>Oreochromis niloticus x Oreochromis mossambicus</v>
      </c>
      <c r="DL26" s="4" t="str">
        <v>Oreochromis niloticus x Oreochromis mossambicus</v>
      </c>
      <c r="DM26" s="4" t="str">
        <v>Oreochromis niloticus x Oreochromis mossambicus</v>
      </c>
      <c r="DN26" s="4" t="str">
        <v>Oreochromis niloticus x Oreochromis mossambicus</v>
      </c>
      <c r="DO26" s="4" t="str">
        <v>Oreochromis niloticus x Oreochromis mossambicus</v>
      </c>
      <c r="DP26" s="4" t="str">
        <v>Oreochromis niloticus x Oreochromis mossambicus</v>
      </c>
      <c r="DQ26" s="4" t="str">
        <v>Oreochromis niloticus x Oreochromis mossambicus</v>
      </c>
      <c r="DR26" s="4" t="str">
        <v>Oreochromis niloticus x Oreochromis mossambicus</v>
      </c>
      <c r="DS26" s="4" t="str">
        <v>Oreochromis niloticus x Oreochromis mossambicus</v>
      </c>
      <c r="DT26" s="4" t="str">
        <v>Oreochromis niloticus x Oreochromis mossambicus</v>
      </c>
      <c r="DU26" s="4" t="str">
        <v>Oreochromis niloticus x Oreochromis mossambicus</v>
      </c>
      <c r="DV26" s="4" t="str">
        <v>Oreochromis niloticus x Oreochromis mossambicus</v>
      </c>
      <c r="DW26" s="4" t="str">
        <v>Oreochromis niloticus x Oreochromis mossambicus</v>
      </c>
      <c r="DX26" s="4" t="str">
        <v>Oreochromis niloticus x Oreochromis mossambicus</v>
      </c>
      <c r="DY26" s="4" t="str">
        <v>Oreochromis niloticus x Oreochromis mossambicus</v>
      </c>
      <c r="DZ26" s="4" t="str">
        <v>Oreochromis niloticus x Oreochromis mossambicus</v>
      </c>
      <c r="EA26" s="4" t="str">
        <v>Oreochromis niloticus x Oreochromis mossambicus</v>
      </c>
      <c r="EB26" s="4" t="str">
        <v>Oreochromis niloticus x Oreochromis mossambicus</v>
      </c>
      <c r="EC26" s="4" t="str">
        <v>Oreochromis niloticus x Oreochromis mossambicus</v>
      </c>
      <c r="ED26" s="4" t="str">
        <v>Oreochromis niloticus x Oreochromis mossambicus</v>
      </c>
      <c r="EE26" s="4" t="str">
        <v>Oreochromis niloticus x Oreochromis mossambicus</v>
      </c>
      <c r="EF26" s="4" t="str">
        <v>Oreochromis niloticus x Oreochromis mossambicus</v>
      </c>
      <c r="EH26" s="4" t="str">
        <v>Oreochromis niloticus</v>
      </c>
      <c r="EI26" s="4" t="str">
        <v>Oreochromis niloticus</v>
      </c>
      <c r="EJ26" s="4" t="str">
        <v>Oreochromis niloticus</v>
      </c>
      <c r="EK26" s="4" t="str">
        <v>Oreochromis niloticus</v>
      </c>
      <c r="EL26" s="4" t="str">
        <v>Oreochromis niloticus</v>
      </c>
      <c r="EM26" s="4" t="str">
        <v>Oreochromis niloticus</v>
      </c>
      <c r="EN26" s="4" t="str">
        <v>Oreochromis niloticus</v>
      </c>
      <c r="EO26" s="4" t="str">
        <v>Oreochromis niloticus</v>
      </c>
      <c r="EP26" s="4" t="str">
        <v>Oreochromis niloticus</v>
      </c>
      <c r="EQ26" s="4" t="str">
        <v>Oreochromis niloticus</v>
      </c>
      <c r="ER26" s="4" t="str">
        <v>Oreochromis niloticus</v>
      </c>
      <c r="ES26" s="4" t="str">
        <v>Oreochromis niloticus</v>
      </c>
      <c r="ET26" s="4" t="str">
        <v>Oreochromis niloticus</v>
      </c>
      <c r="EU26" s="4" t="str">
        <v>Oreochromis niloticus</v>
      </c>
      <c r="EV26" s="4" t="str">
        <v>Oreochromis niloticus</v>
      </c>
      <c r="EW26" s="4" t="str">
        <v>Oreochromis niloticus</v>
      </c>
      <c r="EX26" s="4" t="str">
        <v>Oreochromis niloticus</v>
      </c>
      <c r="EY26" s="4" t="str">
        <v>Oreochromis niloticus</v>
      </c>
      <c r="EZ26" s="4" t="str">
        <v>Oreochromis niloticus</v>
      </c>
      <c r="FA26" s="4" t="str">
        <v>Oreochromis niloticus</v>
      </c>
      <c r="FB26" s="4" t="str">
        <v>Oreochromis niloticus</v>
      </c>
      <c r="FC26" s="4" t="str">
        <v>Oreochromis niloticus</v>
      </c>
      <c r="FD26" s="4" t="str">
        <v>Oreochromis niloticus</v>
      </c>
      <c r="FE26" s="4" t="str">
        <v>Oreochromis niloticus</v>
      </c>
      <c r="FF26" s="4" t="str">
        <v>Oreochromis niloticus</v>
      </c>
      <c r="FG26" s="4" t="str">
        <v>Oreochromis niloticus</v>
      </c>
      <c r="FH26" s="4" t="str">
        <v>Oreochromis niloticus</v>
      </c>
      <c r="FI26" s="4" t="str">
        <v>Oreochromis niloticus</v>
      </c>
      <c r="FJ26" s="4" t="str">
        <v>Oreochromis niloticus</v>
      </c>
      <c r="FK26" s="4" t="str">
        <v>Oreochromis niloticus</v>
      </c>
    </row>
    <row r="27" spans="1:167" x14ac:dyDescent="0.35">
      <c r="A27" s="4" t="s">
        <v>2068</v>
      </c>
      <c r="B27" s="4" t="s">
        <v>2066</v>
      </c>
      <c r="C27" s="4" t="s">
        <v>2533</v>
      </c>
      <c r="N27" s="4" t="str">
        <v>Date</v>
      </c>
      <c r="O27" s="4" t="str">
        <v>Date</v>
      </c>
      <c r="P27" s="4" t="str">
        <v>Date</v>
      </c>
      <c r="Q27" s="4" t="str">
        <v>Date</v>
      </c>
      <c r="R27" s="4" t="str">
        <v>Date</v>
      </c>
      <c r="S27" s="4" t="str">
        <v>Date</v>
      </c>
      <c r="T27" s="4" t="str">
        <v>Date</v>
      </c>
      <c r="U27" s="4" t="str">
        <v>Date</v>
      </c>
      <c r="V27" s="4" t="str">
        <v>Date</v>
      </c>
      <c r="W27" s="4" t="str">
        <v>Date</v>
      </c>
      <c r="X27" s="4" t="str">
        <v>Date</v>
      </c>
      <c r="Y27" s="4" t="str">
        <v>Date</v>
      </c>
      <c r="Z27" s="4" t="str">
        <v>Date</v>
      </c>
      <c r="AA27" s="4" t="str">
        <v>Date</v>
      </c>
      <c r="AB27" s="4" t="str">
        <v>Date</v>
      </c>
      <c r="AC27" s="4" t="str">
        <v>Date</v>
      </c>
      <c r="AD27" s="4" t="str">
        <v>Date</v>
      </c>
      <c r="AE27" s="4" t="str">
        <v>Date</v>
      </c>
      <c r="AF27" s="4" t="str">
        <v>Date</v>
      </c>
      <c r="AG27" s="4" t="str">
        <v>Date</v>
      </c>
      <c r="AH27" s="4" t="str">
        <v>Date</v>
      </c>
      <c r="AI27" s="4" t="str">
        <v>Date</v>
      </c>
      <c r="AJ27" s="4" t="str">
        <v>Date</v>
      </c>
      <c r="AK27" s="4" t="str">
        <v>Date</v>
      </c>
      <c r="AL27" s="4" t="str">
        <v>Date</v>
      </c>
      <c r="AM27" s="4" t="str">
        <v>Date</v>
      </c>
      <c r="AN27" s="4" t="str">
        <v>Date</v>
      </c>
      <c r="AO27" s="4" t="str">
        <v>Date</v>
      </c>
      <c r="AP27" s="4" t="str">
        <v>Date</v>
      </c>
      <c r="AQ27" s="4" t="str">
        <v>Date</v>
      </c>
      <c r="AS27" s="4" t="str">
        <v>97/0162</v>
      </c>
      <c r="AT27" s="4" t="str">
        <v>97/0162</v>
      </c>
      <c r="AU27" s="4" t="str">
        <v>97/0162</v>
      </c>
      <c r="AV27" s="4" t="str">
        <v>97/0162</v>
      </c>
      <c r="AW27" s="4" t="str">
        <v>97/0162</v>
      </c>
      <c r="AX27" s="4" t="str">
        <v>97/0162</v>
      </c>
      <c r="AY27" s="4" t="str">
        <v>97/0162</v>
      </c>
      <c r="AZ27" s="4" t="str">
        <v>97/0162</v>
      </c>
      <c r="BA27" s="4" t="str">
        <v>97/0162</v>
      </c>
      <c r="BB27" s="4" t="str">
        <v>97/0162</v>
      </c>
      <c r="BC27" s="4" t="str">
        <v>97/0162</v>
      </c>
      <c r="BD27" s="4" t="str">
        <v>97/0162</v>
      </c>
      <c r="BE27" s="4" t="str">
        <v>97/0162</v>
      </c>
      <c r="BF27" s="4" t="str">
        <v>97/0162</v>
      </c>
      <c r="BG27" s="4" t="str">
        <v>97/0162</v>
      </c>
      <c r="BH27" s="4" t="str">
        <v>97/0162</v>
      </c>
      <c r="BI27" s="4" t="str">
        <v>97/0162</v>
      </c>
      <c r="BJ27" s="4" t="str">
        <v>97/0162</v>
      </c>
      <c r="BK27" s="4" t="str">
        <v>97/0162</v>
      </c>
      <c r="BL27" s="4" t="str">
        <v>97/0162</v>
      </c>
      <c r="BM27" s="4" t="str">
        <v>97/0162</v>
      </c>
      <c r="BN27" s="4" t="str">
        <v>97/0162</v>
      </c>
      <c r="BO27" s="4" t="str">
        <v>97/0162</v>
      </c>
      <c r="BP27" s="4" t="str">
        <v>97/0162</v>
      </c>
      <c r="BQ27" s="4" t="str">
        <v>97/0162</v>
      </c>
      <c r="BR27" s="4" t="str">
        <v>97/0162</v>
      </c>
      <c r="BS27" s="4" t="str">
        <v>97/0162</v>
      </c>
      <c r="BT27" s="4" t="str">
        <v>97/0162</v>
      </c>
      <c r="BU27" s="4" t="str">
        <v>97/0162</v>
      </c>
      <c r="BV27" s="4" t="str">
        <v>97/0162</v>
      </c>
      <c r="BX27" s="4" t="str">
        <v>96/1708</v>
      </c>
      <c r="BY27" s="4" t="str">
        <v>96/1708</v>
      </c>
      <c r="BZ27" s="4" t="str">
        <v>96/1708</v>
      </c>
      <c r="CA27" s="4" t="str">
        <v>96/1708</v>
      </c>
      <c r="CB27" s="4" t="str">
        <v>96/1708</v>
      </c>
      <c r="CC27" s="4" t="str">
        <v>96/1708</v>
      </c>
      <c r="CD27" s="4" t="str">
        <v>96/1708</v>
      </c>
      <c r="CE27" s="4" t="str">
        <v>96/1708</v>
      </c>
      <c r="CF27" s="4" t="str">
        <v>96/1708</v>
      </c>
      <c r="CG27" s="4" t="str">
        <v>96/1708</v>
      </c>
      <c r="CH27" s="4" t="str">
        <v>96/1708</v>
      </c>
      <c r="CI27" s="4" t="str">
        <v>96/1708</v>
      </c>
      <c r="CJ27" s="4" t="str">
        <v>96/1708</v>
      </c>
      <c r="CK27" s="4" t="str">
        <v>96/1708</v>
      </c>
      <c r="CL27" s="4" t="str">
        <v>96/1708</v>
      </c>
      <c r="CM27" s="4" t="str">
        <v>96/1708</v>
      </c>
      <c r="CN27" s="4" t="str">
        <v>96/1708</v>
      </c>
      <c r="CO27" s="4" t="str">
        <v>96/1708</v>
      </c>
      <c r="CP27" s="4" t="str">
        <v>96/1708</v>
      </c>
      <c r="CQ27" s="4" t="str">
        <v>96/1708</v>
      </c>
      <c r="CR27" s="4" t="str">
        <v>96/1708</v>
      </c>
      <c r="CS27" s="4" t="str">
        <v>96/1708</v>
      </c>
      <c r="CT27" s="4" t="str">
        <v>96/1708</v>
      </c>
      <c r="CU27" s="4" t="str">
        <v>96/1708</v>
      </c>
      <c r="CV27" s="4" t="str">
        <v>96/1708</v>
      </c>
      <c r="CW27" s="4" t="str">
        <v>96/1708</v>
      </c>
      <c r="CX27" s="4" t="str">
        <v>96/1708</v>
      </c>
      <c r="CY27" s="4" t="str">
        <v>96/1708</v>
      </c>
      <c r="CZ27" s="4" t="str">
        <v>96/1708</v>
      </c>
      <c r="DA27" s="4" t="str">
        <v>96/1708</v>
      </c>
      <c r="DC27" s="4" t="str">
        <v>Oreochromis shiranus</v>
      </c>
      <c r="DD27" s="4" t="str">
        <v>Oreochromis shiranus</v>
      </c>
      <c r="DE27" s="4" t="str">
        <v>Oreochromis shiranus</v>
      </c>
      <c r="DF27" s="4" t="str">
        <v>Oreochromis shiranus</v>
      </c>
      <c r="DG27" s="4" t="str">
        <v>Oreochromis shiranus</v>
      </c>
      <c r="DH27" s="4" t="str">
        <v>Oreochromis shiranus</v>
      </c>
      <c r="DI27" s="4" t="str">
        <v>Oreochromis shiranus</v>
      </c>
      <c r="DJ27" s="4" t="str">
        <v>Oreochromis shiranus</v>
      </c>
      <c r="DK27" s="4" t="str">
        <v>Oreochromis shiranus</v>
      </c>
      <c r="DL27" s="4" t="str">
        <v>Oreochromis shiranus</v>
      </c>
      <c r="DM27" s="4" t="str">
        <v>Oreochromis shiranus</v>
      </c>
      <c r="DN27" s="4" t="str">
        <v>Oreochromis shiranus</v>
      </c>
      <c r="DO27" s="4" t="str">
        <v>Oreochromis shiranus</v>
      </c>
      <c r="DP27" s="4" t="str">
        <v>Oreochromis shiranus</v>
      </c>
      <c r="DQ27" s="4" t="str">
        <v>Oreochromis shiranus</v>
      </c>
      <c r="DR27" s="4" t="str">
        <v>Oreochromis shiranus</v>
      </c>
      <c r="DS27" s="4" t="str">
        <v>Oreochromis shiranus</v>
      </c>
      <c r="DT27" s="4" t="str">
        <v>Oreochromis shiranus</v>
      </c>
      <c r="DU27" s="4" t="str">
        <v>Oreochromis shiranus</v>
      </c>
      <c r="DV27" s="4" t="str">
        <v>Oreochromis shiranus</v>
      </c>
      <c r="DW27" s="4" t="str">
        <v>Oreochromis shiranus</v>
      </c>
      <c r="DX27" s="4" t="str">
        <v>Oreochromis shiranus</v>
      </c>
      <c r="DY27" s="4" t="str">
        <v>Oreochromis shiranus</v>
      </c>
      <c r="DZ27" s="4" t="str">
        <v>Oreochromis shiranus</v>
      </c>
      <c r="EA27" s="4" t="str">
        <v>Oreochromis shiranus</v>
      </c>
      <c r="EB27" s="4" t="str">
        <v>Oreochromis shiranus</v>
      </c>
      <c r="EC27" s="4" t="str">
        <v>Oreochromis shiranus</v>
      </c>
      <c r="ED27" s="4" t="str">
        <v>Oreochromis shiranus</v>
      </c>
      <c r="EE27" s="4" t="str">
        <v>Oreochromis shiranus</v>
      </c>
      <c r="EF27" s="4" t="str">
        <v>Oreochromis shiranus</v>
      </c>
      <c r="EH27" s="4" t="str">
        <v>Oreochromis niloticus x Oreochromis mossambicus</v>
      </c>
      <c r="EI27" s="4" t="str">
        <v>Oreochromis niloticus x Oreochromis mossambicus</v>
      </c>
      <c r="EJ27" s="4" t="str">
        <v>Oreochromis niloticus x Oreochromis mossambicus</v>
      </c>
      <c r="EK27" s="4" t="str">
        <v>Oreochromis niloticus x Oreochromis mossambicus</v>
      </c>
      <c r="EL27" s="4" t="str">
        <v>Oreochromis niloticus x Oreochromis mossambicus</v>
      </c>
      <c r="EM27" s="4" t="str">
        <v>Oreochromis niloticus x Oreochromis mossambicus</v>
      </c>
      <c r="EN27" s="4" t="str">
        <v>Oreochromis niloticus x Oreochromis mossambicus</v>
      </c>
      <c r="EO27" s="4" t="str">
        <v>Oreochromis niloticus x Oreochromis mossambicus</v>
      </c>
      <c r="EP27" s="4" t="str">
        <v>Oreochromis niloticus x Oreochromis mossambicus</v>
      </c>
      <c r="EQ27" s="4" t="str">
        <v>Oreochromis niloticus x Oreochromis mossambicus</v>
      </c>
      <c r="ER27" s="4" t="str">
        <v>Oreochromis niloticus x Oreochromis mossambicus</v>
      </c>
      <c r="ES27" s="4" t="str">
        <v>Oreochromis niloticus x Oreochromis mossambicus</v>
      </c>
      <c r="ET27" s="4" t="str">
        <v>Oreochromis niloticus x Oreochromis mossambicus</v>
      </c>
      <c r="EU27" s="4" t="str">
        <v>Oreochromis niloticus x Oreochromis mossambicus</v>
      </c>
      <c r="EV27" s="4" t="str">
        <v>Oreochromis niloticus x Oreochromis mossambicus</v>
      </c>
      <c r="EW27" s="4" t="str">
        <v>Oreochromis niloticus x Oreochromis mossambicus</v>
      </c>
      <c r="EX27" s="4" t="str">
        <v>Oreochromis niloticus x Oreochromis mossambicus</v>
      </c>
      <c r="EY27" s="4" t="str">
        <v>Oreochromis niloticus x Oreochromis mossambicus</v>
      </c>
      <c r="EZ27" s="4" t="str">
        <v>Oreochromis niloticus x Oreochromis mossambicus</v>
      </c>
      <c r="FA27" s="4" t="str">
        <v>Oreochromis niloticus x Oreochromis mossambicus</v>
      </c>
      <c r="FB27" s="4" t="str">
        <v>Oreochromis niloticus x Oreochromis mossambicus</v>
      </c>
      <c r="FC27" s="4" t="str">
        <v>Oreochromis niloticus x Oreochromis mossambicus</v>
      </c>
      <c r="FD27" s="4" t="str">
        <v>Oreochromis niloticus x Oreochromis mossambicus</v>
      </c>
      <c r="FE27" s="4" t="str">
        <v>Oreochromis niloticus x Oreochromis mossambicus</v>
      </c>
      <c r="FF27" s="4" t="str">
        <v>Oreochromis niloticus x Oreochromis mossambicus</v>
      </c>
      <c r="FG27" s="4" t="str">
        <v>Oreochromis niloticus x Oreochromis mossambicus</v>
      </c>
      <c r="FH27" s="4" t="str">
        <v>Oreochromis niloticus x Oreochromis mossambicus</v>
      </c>
      <c r="FI27" s="4" t="str">
        <v>Oreochromis niloticus x Oreochromis mossambicus</v>
      </c>
      <c r="FJ27" s="4" t="str">
        <v>Oreochromis niloticus x Oreochromis mossambicus</v>
      </c>
      <c r="FK27" s="4" t="str">
        <v>Oreochromis niloticus x Oreochromis mossambicus</v>
      </c>
    </row>
    <row r="28" spans="1:167" x14ac:dyDescent="0.35">
      <c r="A28" s="4" t="s">
        <v>2068</v>
      </c>
      <c r="B28" s="4" t="s">
        <v>2066</v>
      </c>
      <c r="C28" s="4" t="s">
        <v>2534</v>
      </c>
      <c r="N28" s="4" t="str">
        <v>Duck</v>
      </c>
      <c r="O28" s="4" t="str">
        <v>Duck</v>
      </c>
      <c r="P28" s="4" t="str">
        <v>Duck</v>
      </c>
      <c r="Q28" s="4" t="str">
        <v>Duck</v>
      </c>
      <c r="R28" s="4" t="str">
        <v>Duck</v>
      </c>
      <c r="S28" s="4" t="str">
        <v>Duck</v>
      </c>
      <c r="T28" s="4" t="str">
        <v>Duck</v>
      </c>
      <c r="U28" s="4" t="str">
        <v>Duck</v>
      </c>
      <c r="V28" s="4" t="str">
        <v>Duck</v>
      </c>
      <c r="W28" s="4" t="str">
        <v>Duck</v>
      </c>
      <c r="X28" s="4" t="str">
        <v>Duck</v>
      </c>
      <c r="Y28" s="4" t="str">
        <v>Duck</v>
      </c>
      <c r="Z28" s="4" t="str">
        <v>Duck</v>
      </c>
      <c r="AA28" s="4" t="str">
        <v>Duck</v>
      </c>
      <c r="AB28" s="4" t="str">
        <v>Duck</v>
      </c>
      <c r="AC28" s="4" t="str">
        <v>Duck</v>
      </c>
      <c r="AD28" s="4" t="str">
        <v>Duck</v>
      </c>
      <c r="AE28" s="4" t="str">
        <v>Duck</v>
      </c>
      <c r="AF28" s="4" t="str">
        <v>Duck</v>
      </c>
      <c r="AG28" s="4" t="str">
        <v>Duck</v>
      </c>
      <c r="AH28" s="4" t="str">
        <v>Duck</v>
      </c>
      <c r="AI28" s="4" t="str">
        <v>Duck</v>
      </c>
      <c r="AJ28" s="4" t="str">
        <v>Duck</v>
      </c>
      <c r="AK28" s="4" t="str">
        <v>Duck</v>
      </c>
      <c r="AL28" s="4" t="str">
        <v>Duck</v>
      </c>
      <c r="AM28" s="4" t="str">
        <v>Duck</v>
      </c>
      <c r="AN28" s="4" t="str">
        <v>Duck</v>
      </c>
      <c r="AO28" s="4" t="str">
        <v>Duck</v>
      </c>
      <c r="AP28" s="4" t="str">
        <v>Duck</v>
      </c>
      <c r="AQ28" s="4" t="str">
        <v>Duck</v>
      </c>
      <c r="AS28" s="4" t="str">
        <v>97/3200</v>
      </c>
      <c r="AT28" s="4" t="str">
        <v>97/3200</v>
      </c>
      <c r="AU28" s="4" t="str">
        <v>97/3200</v>
      </c>
      <c r="AV28" s="4" t="str">
        <v>97/3200</v>
      </c>
      <c r="AW28" s="4" t="str">
        <v>97/3200</v>
      </c>
      <c r="AX28" s="4" t="str">
        <v>97/3200</v>
      </c>
      <c r="AY28" s="4" t="str">
        <v>97/3200</v>
      </c>
      <c r="AZ28" s="4" t="str">
        <v>97/3200</v>
      </c>
      <c r="BA28" s="4" t="str">
        <v>97/3200</v>
      </c>
      <c r="BB28" s="4" t="str">
        <v>97/3200</v>
      </c>
      <c r="BC28" s="4" t="str">
        <v>97/3200</v>
      </c>
      <c r="BD28" s="4" t="str">
        <v>97/3200</v>
      </c>
      <c r="BE28" s="4" t="str">
        <v>97/3200</v>
      </c>
      <c r="BF28" s="4" t="str">
        <v>97/3200</v>
      </c>
      <c r="BG28" s="4" t="str">
        <v>97/3200</v>
      </c>
      <c r="BH28" s="4" t="str">
        <v>97/3200</v>
      </c>
      <c r="BI28" s="4" t="str">
        <v>97/3200</v>
      </c>
      <c r="BJ28" s="4" t="str">
        <v>97/3200</v>
      </c>
      <c r="BK28" s="4" t="str">
        <v>97/3200</v>
      </c>
      <c r="BL28" s="4" t="str">
        <v>97/3200</v>
      </c>
      <c r="BM28" s="4" t="str">
        <v>97/3200</v>
      </c>
      <c r="BN28" s="4" t="str">
        <v>97/3200</v>
      </c>
      <c r="BO28" s="4" t="str">
        <v>97/3200</v>
      </c>
      <c r="BP28" s="4" t="str">
        <v>97/3200</v>
      </c>
      <c r="BQ28" s="4" t="str">
        <v>97/3200</v>
      </c>
      <c r="BR28" s="4" t="str">
        <v>97/3200</v>
      </c>
      <c r="BS28" s="4" t="str">
        <v>97/3200</v>
      </c>
      <c r="BT28" s="4" t="str">
        <v>97/3200</v>
      </c>
      <c r="BU28" s="4" t="str">
        <v>97/3200</v>
      </c>
      <c r="BV28" s="4" t="str">
        <v>97/3200</v>
      </c>
      <c r="BX28" s="4" t="str">
        <v>97/0162</v>
      </c>
      <c r="BY28" s="4" t="str">
        <v>97/0162</v>
      </c>
      <c r="BZ28" s="4" t="str">
        <v>97/0162</v>
      </c>
      <c r="CA28" s="4" t="str">
        <v>97/0162</v>
      </c>
      <c r="CB28" s="4" t="str">
        <v>97/0162</v>
      </c>
      <c r="CC28" s="4" t="str">
        <v>97/0162</v>
      </c>
      <c r="CD28" s="4" t="str">
        <v>97/0162</v>
      </c>
      <c r="CE28" s="4" t="str">
        <v>97/0162</v>
      </c>
      <c r="CF28" s="4" t="str">
        <v>97/0162</v>
      </c>
      <c r="CG28" s="4" t="str">
        <v>97/0162</v>
      </c>
      <c r="CH28" s="4" t="str">
        <v>97/0162</v>
      </c>
      <c r="CI28" s="4" t="str">
        <v>97/0162</v>
      </c>
      <c r="CJ28" s="4" t="str">
        <v>97/0162</v>
      </c>
      <c r="CK28" s="4" t="str">
        <v>97/0162</v>
      </c>
      <c r="CL28" s="4" t="str">
        <v>97/0162</v>
      </c>
      <c r="CM28" s="4" t="str">
        <v>97/0162</v>
      </c>
      <c r="CN28" s="4" t="str">
        <v>97/0162</v>
      </c>
      <c r="CO28" s="4" t="str">
        <v>97/0162</v>
      </c>
      <c r="CP28" s="4" t="str">
        <v>97/0162</v>
      </c>
      <c r="CQ28" s="4" t="str">
        <v>97/0162</v>
      </c>
      <c r="CR28" s="4" t="str">
        <v>97/0162</v>
      </c>
      <c r="CS28" s="4" t="str">
        <v>97/0162</v>
      </c>
      <c r="CT28" s="4" t="str">
        <v>97/0162</v>
      </c>
      <c r="CU28" s="4" t="str">
        <v>97/0162</v>
      </c>
      <c r="CV28" s="4" t="str">
        <v>97/0162</v>
      </c>
      <c r="CW28" s="4" t="str">
        <v>97/0162</v>
      </c>
      <c r="CX28" s="4" t="str">
        <v>97/0162</v>
      </c>
      <c r="CY28" s="4" t="str">
        <v>97/0162</v>
      </c>
      <c r="CZ28" s="4" t="str">
        <v>97/0162</v>
      </c>
      <c r="DA28" s="4" t="str">
        <v>97/0162</v>
      </c>
      <c r="DC28" s="4" t="str">
        <v>Panicum maximum</v>
      </c>
      <c r="DD28" s="4" t="str">
        <v>Panicum maximum</v>
      </c>
      <c r="DE28" s="4" t="str">
        <v>Panicum maximum</v>
      </c>
      <c r="DF28" s="4" t="str">
        <v>Panicum maximum</v>
      </c>
      <c r="DG28" s="4" t="str">
        <v>Panicum maximum</v>
      </c>
      <c r="DH28" s="4" t="str">
        <v>Panicum maximum</v>
      </c>
      <c r="DI28" s="4" t="str">
        <v>Panicum maximum</v>
      </c>
      <c r="DJ28" s="4" t="str">
        <v>Panicum maximum</v>
      </c>
      <c r="DK28" s="4" t="str">
        <v>Panicum maximum</v>
      </c>
      <c r="DL28" s="4" t="str">
        <v>Panicum maximum</v>
      </c>
      <c r="DM28" s="4" t="str">
        <v>Panicum maximum</v>
      </c>
      <c r="DN28" s="4" t="str">
        <v>Panicum maximum</v>
      </c>
      <c r="DO28" s="4" t="str">
        <v>Panicum maximum</v>
      </c>
      <c r="DP28" s="4" t="str">
        <v>Panicum maximum</v>
      </c>
      <c r="DQ28" s="4" t="str">
        <v>Panicum maximum</v>
      </c>
      <c r="DR28" s="4" t="str">
        <v>Panicum maximum</v>
      </c>
      <c r="DS28" s="4" t="str">
        <v>Panicum maximum</v>
      </c>
      <c r="DT28" s="4" t="str">
        <v>Panicum maximum</v>
      </c>
      <c r="DU28" s="4" t="str">
        <v>Panicum maximum</v>
      </c>
      <c r="DV28" s="4" t="str">
        <v>Panicum maximum</v>
      </c>
      <c r="DW28" s="4" t="str">
        <v>Panicum maximum</v>
      </c>
      <c r="DX28" s="4" t="str">
        <v>Panicum maximum</v>
      </c>
      <c r="DY28" s="4" t="str">
        <v>Panicum maximum</v>
      </c>
      <c r="DZ28" s="4" t="str">
        <v>Panicum maximum</v>
      </c>
      <c r="EA28" s="4" t="str">
        <v>Panicum maximum</v>
      </c>
      <c r="EB28" s="4" t="str">
        <v>Panicum maximum</v>
      </c>
      <c r="EC28" s="4" t="str">
        <v>Panicum maximum</v>
      </c>
      <c r="ED28" s="4" t="str">
        <v>Panicum maximum</v>
      </c>
      <c r="EE28" s="4" t="str">
        <v>Panicum maximum</v>
      </c>
      <c r="EF28" s="4" t="str">
        <v>Panicum maximum</v>
      </c>
      <c r="EH28" s="4" t="str">
        <v>Oreochromis shiranus</v>
      </c>
      <c r="EI28" s="4" t="str">
        <v>Oreochromis shiranus</v>
      </c>
      <c r="EJ28" s="4" t="str">
        <v>Oreochromis shiranus</v>
      </c>
      <c r="EK28" s="4" t="str">
        <v>Oreochromis shiranus</v>
      </c>
      <c r="EL28" s="4" t="str">
        <v>Oreochromis shiranus</v>
      </c>
      <c r="EM28" s="4" t="str">
        <v>Oreochromis shiranus</v>
      </c>
      <c r="EN28" s="4" t="str">
        <v>Oreochromis shiranus</v>
      </c>
      <c r="EO28" s="4" t="str">
        <v>Oreochromis shiranus</v>
      </c>
      <c r="EP28" s="4" t="str">
        <v>Oreochromis shiranus</v>
      </c>
      <c r="EQ28" s="4" t="str">
        <v>Oreochromis shiranus</v>
      </c>
      <c r="ER28" s="4" t="str">
        <v>Oreochromis shiranus</v>
      </c>
      <c r="ES28" s="4" t="str">
        <v>Oreochromis shiranus</v>
      </c>
      <c r="ET28" s="4" t="str">
        <v>Oreochromis shiranus</v>
      </c>
      <c r="EU28" s="4" t="str">
        <v>Oreochromis shiranus</v>
      </c>
      <c r="EV28" s="4" t="str">
        <v>Oreochromis shiranus</v>
      </c>
      <c r="EW28" s="4" t="str">
        <v>Oreochromis shiranus</v>
      </c>
      <c r="EX28" s="4" t="str">
        <v>Oreochromis shiranus</v>
      </c>
      <c r="EY28" s="4" t="str">
        <v>Oreochromis shiranus</v>
      </c>
      <c r="EZ28" s="4" t="str">
        <v>Oreochromis shiranus</v>
      </c>
      <c r="FA28" s="4" t="str">
        <v>Oreochromis shiranus</v>
      </c>
      <c r="FB28" s="4" t="str">
        <v>Oreochromis shiranus</v>
      </c>
      <c r="FC28" s="4" t="str">
        <v>Oreochromis shiranus</v>
      </c>
      <c r="FD28" s="4" t="str">
        <v>Oreochromis shiranus</v>
      </c>
      <c r="FE28" s="4" t="str">
        <v>Oreochromis shiranus</v>
      </c>
      <c r="FF28" s="4" t="str">
        <v>Oreochromis shiranus</v>
      </c>
      <c r="FG28" s="4" t="str">
        <v>Oreochromis shiranus</v>
      </c>
      <c r="FH28" s="4" t="str">
        <v>Oreochromis shiranus</v>
      </c>
      <c r="FI28" s="4" t="str">
        <v>Oreochromis shiranus</v>
      </c>
      <c r="FJ28" s="4" t="str">
        <v>Oreochromis shiranus</v>
      </c>
      <c r="FK28" s="4" t="str">
        <v>Oreochromis shiranus</v>
      </c>
    </row>
    <row r="29" spans="1:167" x14ac:dyDescent="0.35">
      <c r="A29" s="4" t="s">
        <v>2068</v>
      </c>
      <c r="B29" s="4" t="s">
        <v>2066</v>
      </c>
      <c r="C29" s="4" t="s">
        <v>2535</v>
      </c>
      <c r="N29" s="4" t="str">
        <v>Eggplant</v>
      </c>
      <c r="O29" s="4" t="str">
        <v>Eggplant</v>
      </c>
      <c r="P29" s="4" t="str">
        <v>Eggplant</v>
      </c>
      <c r="Q29" s="4" t="str">
        <v>Eggplant</v>
      </c>
      <c r="R29" s="4" t="str">
        <v>Eggplant</v>
      </c>
      <c r="S29" s="4" t="str">
        <v>Eggplant</v>
      </c>
      <c r="T29" s="4" t="str">
        <v>Eggplant</v>
      </c>
      <c r="U29" s="4" t="str">
        <v>Eggplant</v>
      </c>
      <c r="V29" s="4" t="str">
        <v>Eggplant</v>
      </c>
      <c r="W29" s="4" t="str">
        <v>Eggplant</v>
      </c>
      <c r="X29" s="4" t="str">
        <v>Eggplant</v>
      </c>
      <c r="Y29" s="4" t="str">
        <v>Eggplant</v>
      </c>
      <c r="Z29" s="4" t="str">
        <v>Eggplant</v>
      </c>
      <c r="AA29" s="4" t="str">
        <v>Eggplant</v>
      </c>
      <c r="AB29" s="4" t="str">
        <v>Eggplant</v>
      </c>
      <c r="AC29" s="4" t="str">
        <v>Eggplant</v>
      </c>
      <c r="AD29" s="4" t="str">
        <v>Eggplant</v>
      </c>
      <c r="AE29" s="4" t="str">
        <v>Eggplant</v>
      </c>
      <c r="AF29" s="4" t="str">
        <v>Eggplant</v>
      </c>
      <c r="AG29" s="4" t="str">
        <v>Eggplant</v>
      </c>
      <c r="AH29" s="4" t="str">
        <v>Eggplant</v>
      </c>
      <c r="AI29" s="4" t="str">
        <v>Eggplant</v>
      </c>
      <c r="AJ29" s="4" t="str">
        <v>Eggplant</v>
      </c>
      <c r="AK29" s="4" t="str">
        <v>Eggplant</v>
      </c>
      <c r="AL29" s="4" t="str">
        <v>Eggplant</v>
      </c>
      <c r="AM29" s="4" t="str">
        <v>Eggplant</v>
      </c>
      <c r="AN29" s="4" t="str">
        <v>Eggplant</v>
      </c>
      <c r="AO29" s="4" t="str">
        <v>Eggplant</v>
      </c>
      <c r="AP29" s="4" t="str">
        <v>Eggplant</v>
      </c>
      <c r="AQ29" s="4" t="str">
        <v>Eggplant</v>
      </c>
      <c r="AS29" s="4" t="str">
        <v>97/4763</v>
      </c>
      <c r="AT29" s="4" t="str">
        <v>97/4763</v>
      </c>
      <c r="AU29" s="4" t="str">
        <v>97/4763</v>
      </c>
      <c r="AV29" s="4" t="str">
        <v>97/4763</v>
      </c>
      <c r="AW29" s="4" t="str">
        <v>97/4763</v>
      </c>
      <c r="AX29" s="4" t="str">
        <v>97/4763</v>
      </c>
      <c r="AY29" s="4" t="str">
        <v>97/4763</v>
      </c>
      <c r="AZ29" s="4" t="str">
        <v>97/4763</v>
      </c>
      <c r="BA29" s="4" t="str">
        <v>97/4763</v>
      </c>
      <c r="BB29" s="4" t="str">
        <v>97/4763</v>
      </c>
      <c r="BC29" s="4" t="str">
        <v>97/4763</v>
      </c>
      <c r="BD29" s="4" t="str">
        <v>97/4763</v>
      </c>
      <c r="BE29" s="4" t="str">
        <v>97/4763</v>
      </c>
      <c r="BF29" s="4" t="str">
        <v>97/4763</v>
      </c>
      <c r="BG29" s="4" t="str">
        <v>97/4763</v>
      </c>
      <c r="BH29" s="4" t="str">
        <v>97/4763</v>
      </c>
      <c r="BI29" s="4" t="str">
        <v>97/4763</v>
      </c>
      <c r="BJ29" s="4" t="str">
        <v>97/4763</v>
      </c>
      <c r="BK29" s="4" t="str">
        <v>97/4763</v>
      </c>
      <c r="BL29" s="4" t="str">
        <v>97/4763</v>
      </c>
      <c r="BM29" s="4" t="str">
        <v>97/4763</v>
      </c>
      <c r="BN29" s="4" t="str">
        <v>97/4763</v>
      </c>
      <c r="BO29" s="4" t="str">
        <v>97/4763</v>
      </c>
      <c r="BP29" s="4" t="str">
        <v>97/4763</v>
      </c>
      <c r="BQ29" s="4" t="str">
        <v>97/4763</v>
      </c>
      <c r="BR29" s="4" t="str">
        <v>97/4763</v>
      </c>
      <c r="BS29" s="4" t="str">
        <v>97/4763</v>
      </c>
      <c r="BT29" s="4" t="str">
        <v>97/4763</v>
      </c>
      <c r="BU29" s="4" t="str">
        <v>97/4763</v>
      </c>
      <c r="BV29" s="4" t="str">
        <v>97/4763</v>
      </c>
      <c r="BX29" s="4" t="str">
        <v>97/3200</v>
      </c>
      <c r="BY29" s="4" t="str">
        <v>97/3200</v>
      </c>
      <c r="BZ29" s="4" t="str">
        <v>97/3200</v>
      </c>
      <c r="CA29" s="4" t="str">
        <v>97/3200</v>
      </c>
      <c r="CB29" s="4" t="str">
        <v>97/3200</v>
      </c>
      <c r="CC29" s="4" t="str">
        <v>97/3200</v>
      </c>
      <c r="CD29" s="4" t="str">
        <v>97/3200</v>
      </c>
      <c r="CE29" s="4" t="str">
        <v>97/3200</v>
      </c>
      <c r="CF29" s="4" t="str">
        <v>97/3200</v>
      </c>
      <c r="CG29" s="4" t="str">
        <v>97/3200</v>
      </c>
      <c r="CH29" s="4" t="str">
        <v>97/3200</v>
      </c>
      <c r="CI29" s="4" t="str">
        <v>97/3200</v>
      </c>
      <c r="CJ29" s="4" t="str">
        <v>97/3200</v>
      </c>
      <c r="CK29" s="4" t="str">
        <v>97/3200</v>
      </c>
      <c r="CL29" s="4" t="str">
        <v>97/3200</v>
      </c>
      <c r="CM29" s="4" t="str">
        <v>97/3200</v>
      </c>
      <c r="CN29" s="4" t="str">
        <v>97/3200</v>
      </c>
      <c r="CO29" s="4" t="str">
        <v>97/3200</v>
      </c>
      <c r="CP29" s="4" t="str">
        <v>97/3200</v>
      </c>
      <c r="CQ29" s="4" t="str">
        <v>97/3200</v>
      </c>
      <c r="CR29" s="4" t="str">
        <v>97/3200</v>
      </c>
      <c r="CS29" s="4" t="str">
        <v>97/3200</v>
      </c>
      <c r="CT29" s="4" t="str">
        <v>97/3200</v>
      </c>
      <c r="CU29" s="4" t="str">
        <v>97/3200</v>
      </c>
      <c r="CV29" s="4" t="str">
        <v>97/3200</v>
      </c>
      <c r="CW29" s="4" t="str">
        <v>97/3200</v>
      </c>
      <c r="CX29" s="4" t="str">
        <v>97/3200</v>
      </c>
      <c r="CY29" s="4" t="str">
        <v>97/3200</v>
      </c>
      <c r="CZ29" s="4" t="str">
        <v>97/3200</v>
      </c>
      <c r="DA29" s="4" t="str">
        <v>97/3200</v>
      </c>
      <c r="DC29" s="4" t="str">
        <v>Pennisetum purpureum</v>
      </c>
      <c r="DD29" s="4" t="str">
        <v>Pennisetum purpureum</v>
      </c>
      <c r="DE29" s="4" t="str">
        <v>Pennisetum purpureum</v>
      </c>
      <c r="DF29" s="4" t="str">
        <v>Pennisetum purpureum</v>
      </c>
      <c r="DG29" s="4" t="str">
        <v>Pennisetum purpureum</v>
      </c>
      <c r="DH29" s="4" t="str">
        <v>Pennisetum purpureum</v>
      </c>
      <c r="DI29" s="4" t="str">
        <v>Pennisetum purpureum</v>
      </c>
      <c r="DJ29" s="4" t="str">
        <v>Pennisetum purpureum</v>
      </c>
      <c r="DK29" s="4" t="str">
        <v>Pennisetum purpureum</v>
      </c>
      <c r="DL29" s="4" t="str">
        <v>Pennisetum purpureum</v>
      </c>
      <c r="DM29" s="4" t="str">
        <v>Pennisetum purpureum</v>
      </c>
      <c r="DN29" s="4" t="str">
        <v>Pennisetum purpureum</v>
      </c>
      <c r="DO29" s="4" t="str">
        <v>Pennisetum purpureum</v>
      </c>
      <c r="DP29" s="4" t="str">
        <v>Pennisetum purpureum</v>
      </c>
      <c r="DQ29" s="4" t="str">
        <v>Pennisetum purpureum</v>
      </c>
      <c r="DR29" s="4" t="str">
        <v>Pennisetum purpureum</v>
      </c>
      <c r="DS29" s="4" t="str">
        <v>Pennisetum purpureum</v>
      </c>
      <c r="DT29" s="4" t="str">
        <v>Pennisetum purpureum</v>
      </c>
      <c r="DU29" s="4" t="str">
        <v>Pennisetum purpureum</v>
      </c>
      <c r="DV29" s="4" t="str">
        <v>Pennisetum purpureum</v>
      </c>
      <c r="DW29" s="4" t="str">
        <v>Pennisetum purpureum</v>
      </c>
      <c r="DX29" s="4" t="str">
        <v>Pennisetum purpureum</v>
      </c>
      <c r="DY29" s="4" t="str">
        <v>Pennisetum purpureum</v>
      </c>
      <c r="DZ29" s="4" t="str">
        <v>Pennisetum purpureum</v>
      </c>
      <c r="EA29" s="4" t="str">
        <v>Pennisetum purpureum</v>
      </c>
      <c r="EB29" s="4" t="str">
        <v>Pennisetum purpureum</v>
      </c>
      <c r="EC29" s="4" t="str">
        <v>Pennisetum purpureum</v>
      </c>
      <c r="ED29" s="4" t="str">
        <v>Pennisetum purpureum</v>
      </c>
      <c r="EE29" s="4" t="str">
        <v>Pennisetum purpureum</v>
      </c>
      <c r="EF29" s="4" t="str">
        <v>Pennisetum purpureum</v>
      </c>
      <c r="EH29" s="4" t="str">
        <v>Panicum maximum</v>
      </c>
      <c r="EI29" s="4" t="str">
        <v>Panicum maximum</v>
      </c>
      <c r="EJ29" s="4" t="str">
        <v>Panicum maximum</v>
      </c>
      <c r="EK29" s="4" t="str">
        <v>Panicum maximum</v>
      </c>
      <c r="EL29" s="4" t="str">
        <v>Panicum maximum</v>
      </c>
      <c r="EM29" s="4" t="str">
        <v>Panicum maximum</v>
      </c>
      <c r="EN29" s="4" t="str">
        <v>Panicum maximum</v>
      </c>
      <c r="EO29" s="4" t="str">
        <v>Panicum maximum</v>
      </c>
      <c r="EP29" s="4" t="str">
        <v>Panicum maximum</v>
      </c>
      <c r="EQ29" s="4" t="str">
        <v>Panicum maximum</v>
      </c>
      <c r="ER29" s="4" t="str">
        <v>Panicum maximum</v>
      </c>
      <c r="ES29" s="4" t="str">
        <v>Panicum maximum</v>
      </c>
      <c r="ET29" s="4" t="str">
        <v>Panicum maximum</v>
      </c>
      <c r="EU29" s="4" t="str">
        <v>Panicum maximum</v>
      </c>
      <c r="EV29" s="4" t="str">
        <v>Panicum maximum</v>
      </c>
      <c r="EW29" s="4" t="str">
        <v>Panicum maximum</v>
      </c>
      <c r="EX29" s="4" t="str">
        <v>Panicum maximum</v>
      </c>
      <c r="EY29" s="4" t="str">
        <v>Panicum maximum</v>
      </c>
      <c r="EZ29" s="4" t="str">
        <v>Panicum maximum</v>
      </c>
      <c r="FA29" s="4" t="str">
        <v>Panicum maximum</v>
      </c>
      <c r="FB29" s="4" t="str">
        <v>Panicum maximum</v>
      </c>
      <c r="FC29" s="4" t="str">
        <v>Panicum maximum</v>
      </c>
      <c r="FD29" s="4" t="str">
        <v>Panicum maximum</v>
      </c>
      <c r="FE29" s="4" t="str">
        <v>Panicum maximum</v>
      </c>
      <c r="FF29" s="4" t="str">
        <v>Panicum maximum</v>
      </c>
      <c r="FG29" s="4" t="str">
        <v>Panicum maximum</v>
      </c>
      <c r="FH29" s="4" t="str">
        <v>Panicum maximum</v>
      </c>
      <c r="FI29" s="4" t="str">
        <v>Panicum maximum</v>
      </c>
      <c r="FJ29" s="4" t="str">
        <v>Panicum maximum</v>
      </c>
      <c r="FK29" s="4" t="str">
        <v>Panicum maximum</v>
      </c>
    </row>
    <row r="30" spans="1:167" x14ac:dyDescent="0.35">
      <c r="A30" s="4" t="s">
        <v>2068</v>
      </c>
      <c r="B30" s="4" t="s">
        <v>2066</v>
      </c>
      <c r="C30" s="4" t="s">
        <v>2536</v>
      </c>
      <c r="N30" s="4" t="str">
        <v>Fava Bean</v>
      </c>
      <c r="O30" s="4" t="str">
        <v>Fava Bean</v>
      </c>
      <c r="P30" s="4" t="str">
        <v>Fava Bean</v>
      </c>
      <c r="Q30" s="4" t="str">
        <v>Fava Bean</v>
      </c>
      <c r="R30" s="4" t="str">
        <v>Fava Bean</v>
      </c>
      <c r="S30" s="4" t="str">
        <v>Fava Bean</v>
      </c>
      <c r="T30" s="4" t="str">
        <v>Fava Bean</v>
      </c>
      <c r="U30" s="4" t="str">
        <v>Fava Bean</v>
      </c>
      <c r="V30" s="4" t="str">
        <v>Fava Bean</v>
      </c>
      <c r="W30" s="4" t="str">
        <v>Fava Bean</v>
      </c>
      <c r="X30" s="4" t="str">
        <v>Fava Bean</v>
      </c>
      <c r="Y30" s="4" t="str">
        <v>Fava Bean</v>
      </c>
      <c r="Z30" s="4" t="str">
        <v>Fava Bean</v>
      </c>
      <c r="AA30" s="4" t="str">
        <v>Fava Bean</v>
      </c>
      <c r="AB30" s="4" t="str">
        <v>Fava Bean</v>
      </c>
      <c r="AC30" s="4" t="str">
        <v>Fava Bean</v>
      </c>
      <c r="AD30" s="4" t="str">
        <v>Fava Bean</v>
      </c>
      <c r="AE30" s="4" t="str">
        <v>Fava Bean</v>
      </c>
      <c r="AF30" s="4" t="str">
        <v>Fava Bean</v>
      </c>
      <c r="AG30" s="4" t="str">
        <v>Fava Bean</v>
      </c>
      <c r="AH30" s="4" t="str">
        <v>Fava Bean</v>
      </c>
      <c r="AI30" s="4" t="str">
        <v>Fava Bean</v>
      </c>
      <c r="AJ30" s="4" t="str">
        <v>Fava Bean</v>
      </c>
      <c r="AK30" s="4" t="str">
        <v>Fava Bean</v>
      </c>
      <c r="AL30" s="4" t="str">
        <v>Fava Bean</v>
      </c>
      <c r="AM30" s="4" t="str">
        <v>Fava Bean</v>
      </c>
      <c r="AN30" s="4" t="str">
        <v>Fava Bean</v>
      </c>
      <c r="AO30" s="4" t="str">
        <v>Fava Bean</v>
      </c>
      <c r="AP30" s="4" t="str">
        <v>Fava Bean</v>
      </c>
      <c r="AQ30" s="4" t="str">
        <v>Fava Bean</v>
      </c>
      <c r="AS30" s="4" t="str">
        <v>97/4769</v>
      </c>
      <c r="AT30" s="4" t="str">
        <v>97/4769</v>
      </c>
      <c r="AU30" s="4" t="str">
        <v>97/4769</v>
      </c>
      <c r="AV30" s="4" t="str">
        <v>97/4769</v>
      </c>
      <c r="AW30" s="4" t="str">
        <v>97/4769</v>
      </c>
      <c r="AX30" s="4" t="str">
        <v>97/4769</v>
      </c>
      <c r="AY30" s="4" t="str">
        <v>97/4769</v>
      </c>
      <c r="AZ30" s="4" t="str">
        <v>97/4769</v>
      </c>
      <c r="BA30" s="4" t="str">
        <v>97/4769</v>
      </c>
      <c r="BB30" s="4" t="str">
        <v>97/4769</v>
      </c>
      <c r="BC30" s="4" t="str">
        <v>97/4769</v>
      </c>
      <c r="BD30" s="4" t="str">
        <v>97/4769</v>
      </c>
      <c r="BE30" s="4" t="str">
        <v>97/4769</v>
      </c>
      <c r="BF30" s="4" t="str">
        <v>97/4769</v>
      </c>
      <c r="BG30" s="4" t="str">
        <v>97/4769</v>
      </c>
      <c r="BH30" s="4" t="str">
        <v>97/4769</v>
      </c>
      <c r="BI30" s="4" t="str">
        <v>97/4769</v>
      </c>
      <c r="BJ30" s="4" t="str">
        <v>97/4769</v>
      </c>
      <c r="BK30" s="4" t="str">
        <v>97/4769</v>
      </c>
      <c r="BL30" s="4" t="str">
        <v>97/4769</v>
      </c>
      <c r="BM30" s="4" t="str">
        <v>97/4769</v>
      </c>
      <c r="BN30" s="4" t="str">
        <v>97/4769</v>
      </c>
      <c r="BO30" s="4" t="str">
        <v>97/4769</v>
      </c>
      <c r="BP30" s="4" t="str">
        <v>97/4769</v>
      </c>
      <c r="BQ30" s="4" t="str">
        <v>97/4769</v>
      </c>
      <c r="BR30" s="4" t="str">
        <v>97/4769</v>
      </c>
      <c r="BS30" s="4" t="str">
        <v>97/4769</v>
      </c>
      <c r="BT30" s="4" t="str">
        <v>97/4769</v>
      </c>
      <c r="BU30" s="4" t="str">
        <v>97/4769</v>
      </c>
      <c r="BV30" s="4" t="str">
        <v>97/4769</v>
      </c>
      <c r="BX30" s="4" t="str">
        <v>97/4763</v>
      </c>
      <c r="BY30" s="4" t="str">
        <v>97/4763</v>
      </c>
      <c r="BZ30" s="4" t="str">
        <v>97/4763</v>
      </c>
      <c r="CA30" s="4" t="str">
        <v>97/4763</v>
      </c>
      <c r="CB30" s="4" t="str">
        <v>97/4763</v>
      </c>
      <c r="CC30" s="4" t="str">
        <v>97/4763</v>
      </c>
      <c r="CD30" s="4" t="str">
        <v>97/4763</v>
      </c>
      <c r="CE30" s="4" t="str">
        <v>97/4763</v>
      </c>
      <c r="CF30" s="4" t="str">
        <v>97/4763</v>
      </c>
      <c r="CG30" s="4" t="str">
        <v>97/4763</v>
      </c>
      <c r="CH30" s="4" t="str">
        <v>97/4763</v>
      </c>
      <c r="CI30" s="4" t="str">
        <v>97/4763</v>
      </c>
      <c r="CJ30" s="4" t="str">
        <v>97/4763</v>
      </c>
      <c r="CK30" s="4" t="str">
        <v>97/4763</v>
      </c>
      <c r="CL30" s="4" t="str">
        <v>97/4763</v>
      </c>
      <c r="CM30" s="4" t="str">
        <v>97/4763</v>
      </c>
      <c r="CN30" s="4" t="str">
        <v>97/4763</v>
      </c>
      <c r="CO30" s="4" t="str">
        <v>97/4763</v>
      </c>
      <c r="CP30" s="4" t="str">
        <v>97/4763</v>
      </c>
      <c r="CQ30" s="4" t="str">
        <v>97/4763</v>
      </c>
      <c r="CR30" s="4" t="str">
        <v>97/4763</v>
      </c>
      <c r="CS30" s="4" t="str">
        <v>97/4763</v>
      </c>
      <c r="CT30" s="4" t="str">
        <v>97/4763</v>
      </c>
      <c r="CU30" s="4" t="str">
        <v>97/4763</v>
      </c>
      <c r="CV30" s="4" t="str">
        <v>97/4763</v>
      </c>
      <c r="CW30" s="4" t="str">
        <v>97/4763</v>
      </c>
      <c r="CX30" s="4" t="str">
        <v>97/4763</v>
      </c>
      <c r="CY30" s="4" t="str">
        <v>97/4763</v>
      </c>
      <c r="CZ30" s="4" t="str">
        <v>97/4763</v>
      </c>
      <c r="DA30" s="4" t="str">
        <v>97/4763</v>
      </c>
      <c r="DC30" s="4" t="str">
        <v>Stylosanthes hamata</v>
      </c>
      <c r="DD30" s="4" t="str">
        <v>Stylosanthes hamata</v>
      </c>
      <c r="DE30" s="4" t="str">
        <v>Stylosanthes hamata</v>
      </c>
      <c r="DF30" s="4" t="str">
        <v>Stylosanthes hamata</v>
      </c>
      <c r="DG30" s="4" t="str">
        <v>Stylosanthes hamata</v>
      </c>
      <c r="DH30" s="4" t="str">
        <v>Stylosanthes hamata</v>
      </c>
      <c r="DI30" s="4" t="str">
        <v>Stylosanthes hamata</v>
      </c>
      <c r="DJ30" s="4" t="str">
        <v>Stylosanthes hamata</v>
      </c>
      <c r="DK30" s="4" t="str">
        <v>Stylosanthes hamata</v>
      </c>
      <c r="DL30" s="4" t="str">
        <v>Stylosanthes hamata</v>
      </c>
      <c r="DM30" s="4" t="str">
        <v>Stylosanthes hamata</v>
      </c>
      <c r="DN30" s="4" t="str">
        <v>Stylosanthes hamata</v>
      </c>
      <c r="DO30" s="4" t="str">
        <v>Stylosanthes hamata</v>
      </c>
      <c r="DP30" s="4" t="str">
        <v>Stylosanthes hamata</v>
      </c>
      <c r="DQ30" s="4" t="str">
        <v>Stylosanthes hamata</v>
      </c>
      <c r="DR30" s="4" t="str">
        <v>Stylosanthes hamata</v>
      </c>
      <c r="DS30" s="4" t="str">
        <v>Stylosanthes hamata</v>
      </c>
      <c r="DT30" s="4" t="str">
        <v>Stylosanthes hamata</v>
      </c>
      <c r="DU30" s="4" t="str">
        <v>Stylosanthes hamata</v>
      </c>
      <c r="DV30" s="4" t="str">
        <v>Stylosanthes hamata</v>
      </c>
      <c r="DW30" s="4" t="str">
        <v>Stylosanthes hamata</v>
      </c>
      <c r="DX30" s="4" t="str">
        <v>Stylosanthes hamata</v>
      </c>
      <c r="DY30" s="4" t="str">
        <v>Stylosanthes hamata</v>
      </c>
      <c r="DZ30" s="4" t="str">
        <v>Stylosanthes hamata</v>
      </c>
      <c r="EA30" s="4" t="str">
        <v>Stylosanthes hamata</v>
      </c>
      <c r="EB30" s="4" t="str">
        <v>Stylosanthes hamata</v>
      </c>
      <c r="EC30" s="4" t="str">
        <v>Stylosanthes hamata</v>
      </c>
      <c r="ED30" s="4" t="str">
        <v>Stylosanthes hamata</v>
      </c>
      <c r="EE30" s="4" t="str">
        <v>Stylosanthes hamata</v>
      </c>
      <c r="EF30" s="4" t="str">
        <v>Stylosanthes hamata</v>
      </c>
      <c r="EH30" s="4" t="str">
        <v>Pennisetum purpureum</v>
      </c>
      <c r="EI30" s="4" t="str">
        <v>Pennisetum purpureum</v>
      </c>
      <c r="EJ30" s="4" t="str">
        <v>Pennisetum purpureum</v>
      </c>
      <c r="EK30" s="4" t="str">
        <v>Pennisetum purpureum</v>
      </c>
      <c r="EL30" s="4" t="str">
        <v>Pennisetum purpureum</v>
      </c>
      <c r="EM30" s="4" t="str">
        <v>Pennisetum purpureum</v>
      </c>
      <c r="EN30" s="4" t="str">
        <v>Pennisetum purpureum</v>
      </c>
      <c r="EO30" s="4" t="str">
        <v>Pennisetum purpureum</v>
      </c>
      <c r="EP30" s="4" t="str">
        <v>Pennisetum purpureum</v>
      </c>
      <c r="EQ30" s="4" t="str">
        <v>Pennisetum purpureum</v>
      </c>
      <c r="ER30" s="4" t="str">
        <v>Pennisetum purpureum</v>
      </c>
      <c r="ES30" s="4" t="str">
        <v>Pennisetum purpureum</v>
      </c>
      <c r="ET30" s="4" t="str">
        <v>Pennisetum purpureum</v>
      </c>
      <c r="EU30" s="4" t="str">
        <v>Pennisetum purpureum</v>
      </c>
      <c r="EV30" s="4" t="str">
        <v>Pennisetum purpureum</v>
      </c>
      <c r="EW30" s="4" t="str">
        <v>Pennisetum purpureum</v>
      </c>
      <c r="EX30" s="4" t="str">
        <v>Pennisetum purpureum</v>
      </c>
      <c r="EY30" s="4" t="str">
        <v>Pennisetum purpureum</v>
      </c>
      <c r="EZ30" s="4" t="str">
        <v>Pennisetum purpureum</v>
      </c>
      <c r="FA30" s="4" t="str">
        <v>Pennisetum purpureum</v>
      </c>
      <c r="FB30" s="4" t="str">
        <v>Pennisetum purpureum</v>
      </c>
      <c r="FC30" s="4" t="str">
        <v>Pennisetum purpureum</v>
      </c>
      <c r="FD30" s="4" t="str">
        <v>Pennisetum purpureum</v>
      </c>
      <c r="FE30" s="4" t="str">
        <v>Pennisetum purpureum</v>
      </c>
      <c r="FF30" s="4" t="str">
        <v>Pennisetum purpureum</v>
      </c>
      <c r="FG30" s="4" t="str">
        <v>Pennisetum purpureum</v>
      </c>
      <c r="FH30" s="4" t="str">
        <v>Pennisetum purpureum</v>
      </c>
      <c r="FI30" s="4" t="str">
        <v>Pennisetum purpureum</v>
      </c>
      <c r="FJ30" s="4" t="str">
        <v>Pennisetum purpureum</v>
      </c>
      <c r="FK30" s="4" t="str">
        <v>Pennisetum purpureum</v>
      </c>
    </row>
    <row r="31" spans="1:167" x14ac:dyDescent="0.35">
      <c r="A31" s="4" t="s">
        <v>2068</v>
      </c>
      <c r="B31" s="4" t="s">
        <v>2066</v>
      </c>
      <c r="C31" s="4" t="s">
        <v>2537</v>
      </c>
      <c r="N31" s="4" t="str">
        <v>Fish</v>
      </c>
      <c r="O31" s="4" t="str">
        <v>Fish</v>
      </c>
      <c r="P31" s="4" t="str">
        <v>Fish</v>
      </c>
      <c r="Q31" s="4" t="str">
        <v>Fish</v>
      </c>
      <c r="R31" s="4" t="str">
        <v>Fish</v>
      </c>
      <c r="S31" s="4" t="str">
        <v>Fish</v>
      </c>
      <c r="T31" s="4" t="str">
        <v>Fish</v>
      </c>
      <c r="U31" s="4" t="str">
        <v>Fish</v>
      </c>
      <c r="V31" s="4" t="str">
        <v>Fish</v>
      </c>
      <c r="W31" s="4" t="str">
        <v>Fish</v>
      </c>
      <c r="X31" s="4" t="str">
        <v>Fish</v>
      </c>
      <c r="Y31" s="4" t="str">
        <v>Fish</v>
      </c>
      <c r="Z31" s="4" t="str">
        <v>Fish</v>
      </c>
      <c r="AA31" s="4" t="str">
        <v>Fish</v>
      </c>
      <c r="AB31" s="4" t="str">
        <v>Fish</v>
      </c>
      <c r="AC31" s="4" t="str">
        <v>Fish</v>
      </c>
      <c r="AD31" s="4" t="str">
        <v>Fish</v>
      </c>
      <c r="AE31" s="4" t="str">
        <v>Fish</v>
      </c>
      <c r="AF31" s="4" t="str">
        <v>Fish</v>
      </c>
      <c r="AG31" s="4" t="str">
        <v>Fish</v>
      </c>
      <c r="AH31" s="4" t="str">
        <v>Fish</v>
      </c>
      <c r="AI31" s="4" t="str">
        <v>Fish</v>
      </c>
      <c r="AJ31" s="4" t="str">
        <v>Fish</v>
      </c>
      <c r="AK31" s="4" t="str">
        <v>Fish</v>
      </c>
      <c r="AL31" s="4" t="str">
        <v>Fish</v>
      </c>
      <c r="AM31" s="4" t="str">
        <v>Fish</v>
      </c>
      <c r="AN31" s="4" t="str">
        <v>Fish</v>
      </c>
      <c r="AO31" s="4" t="str">
        <v>Fish</v>
      </c>
      <c r="AP31" s="4" t="str">
        <v>Fish</v>
      </c>
      <c r="AQ31" s="4" t="str">
        <v>Fish</v>
      </c>
      <c r="AS31" s="4" t="str">
        <v>97/4779</v>
      </c>
      <c r="AT31" s="4" t="str">
        <v>97/4779</v>
      </c>
      <c r="AU31" s="4" t="str">
        <v>97/4779</v>
      </c>
      <c r="AV31" s="4" t="str">
        <v>97/4779</v>
      </c>
      <c r="AW31" s="4" t="str">
        <v>97/4779</v>
      </c>
      <c r="AX31" s="4" t="str">
        <v>97/4779</v>
      </c>
      <c r="AY31" s="4" t="str">
        <v>97/4779</v>
      </c>
      <c r="AZ31" s="4" t="str">
        <v>97/4779</v>
      </c>
      <c r="BA31" s="4" t="str">
        <v>97/4779</v>
      </c>
      <c r="BB31" s="4" t="str">
        <v>97/4779</v>
      </c>
      <c r="BC31" s="4" t="str">
        <v>97/4779</v>
      </c>
      <c r="BD31" s="4" t="str">
        <v>97/4779</v>
      </c>
      <c r="BE31" s="4" t="str">
        <v>97/4779</v>
      </c>
      <c r="BF31" s="4" t="str">
        <v>97/4779</v>
      </c>
      <c r="BG31" s="4" t="str">
        <v>97/4779</v>
      </c>
      <c r="BH31" s="4" t="str">
        <v>97/4779</v>
      </c>
      <c r="BI31" s="4" t="str">
        <v>97/4779</v>
      </c>
      <c r="BJ31" s="4" t="str">
        <v>97/4779</v>
      </c>
      <c r="BK31" s="4" t="str">
        <v>97/4779</v>
      </c>
      <c r="BL31" s="4" t="str">
        <v>97/4779</v>
      </c>
      <c r="BM31" s="4" t="str">
        <v>97/4779</v>
      </c>
      <c r="BN31" s="4" t="str">
        <v>97/4779</v>
      </c>
      <c r="BO31" s="4" t="str">
        <v>97/4779</v>
      </c>
      <c r="BP31" s="4" t="str">
        <v>97/4779</v>
      </c>
      <c r="BQ31" s="4" t="str">
        <v>97/4779</v>
      </c>
      <c r="BR31" s="4" t="str">
        <v>97/4779</v>
      </c>
      <c r="BS31" s="4" t="str">
        <v>97/4779</v>
      </c>
      <c r="BT31" s="4" t="str">
        <v>97/4779</v>
      </c>
      <c r="BU31" s="4" t="str">
        <v>97/4779</v>
      </c>
      <c r="BV31" s="4" t="str">
        <v>97/4779</v>
      </c>
      <c r="BX31" s="4" t="str">
        <v>97/4769</v>
      </c>
      <c r="BY31" s="4" t="str">
        <v>97/4769</v>
      </c>
      <c r="BZ31" s="4" t="str">
        <v>97/4769</v>
      </c>
      <c r="CA31" s="4" t="str">
        <v>97/4769</v>
      </c>
      <c r="CB31" s="4" t="str">
        <v>97/4769</v>
      </c>
      <c r="CC31" s="4" t="str">
        <v>97/4769</v>
      </c>
      <c r="CD31" s="4" t="str">
        <v>97/4769</v>
      </c>
      <c r="CE31" s="4" t="str">
        <v>97/4769</v>
      </c>
      <c r="CF31" s="4" t="str">
        <v>97/4769</v>
      </c>
      <c r="CG31" s="4" t="str">
        <v>97/4769</v>
      </c>
      <c r="CH31" s="4" t="str">
        <v>97/4769</v>
      </c>
      <c r="CI31" s="4" t="str">
        <v>97/4769</v>
      </c>
      <c r="CJ31" s="4" t="str">
        <v>97/4769</v>
      </c>
      <c r="CK31" s="4" t="str">
        <v>97/4769</v>
      </c>
      <c r="CL31" s="4" t="str">
        <v>97/4769</v>
      </c>
      <c r="CM31" s="4" t="str">
        <v>97/4769</v>
      </c>
      <c r="CN31" s="4" t="str">
        <v>97/4769</v>
      </c>
      <c r="CO31" s="4" t="str">
        <v>97/4769</v>
      </c>
      <c r="CP31" s="4" t="str">
        <v>97/4769</v>
      </c>
      <c r="CQ31" s="4" t="str">
        <v>97/4769</v>
      </c>
      <c r="CR31" s="4" t="str">
        <v>97/4769</v>
      </c>
      <c r="CS31" s="4" t="str">
        <v>97/4769</v>
      </c>
      <c r="CT31" s="4" t="str">
        <v>97/4769</v>
      </c>
      <c r="CU31" s="4" t="str">
        <v>97/4769</v>
      </c>
      <c r="CV31" s="4" t="str">
        <v>97/4769</v>
      </c>
      <c r="CW31" s="4" t="str">
        <v>97/4769</v>
      </c>
      <c r="CX31" s="4" t="str">
        <v>97/4769</v>
      </c>
      <c r="CY31" s="4" t="str">
        <v>97/4769</v>
      </c>
      <c r="CZ31" s="4" t="str">
        <v>97/4769</v>
      </c>
      <c r="DA31" s="4" t="str">
        <v>97/4769</v>
      </c>
      <c r="DC31" s="4" t="str">
        <v>Temperate Japonica</v>
      </c>
      <c r="DD31" s="4" t="str">
        <v>Temperate Japonica</v>
      </c>
      <c r="DE31" s="4" t="str">
        <v>Temperate Japonica</v>
      </c>
      <c r="DF31" s="4" t="str">
        <v>Temperate Japonica</v>
      </c>
      <c r="DG31" s="4" t="str">
        <v>Temperate Japonica</v>
      </c>
      <c r="DH31" s="4" t="str">
        <v>Temperate Japonica</v>
      </c>
      <c r="DI31" s="4" t="str">
        <v>Temperate Japonica</v>
      </c>
      <c r="DJ31" s="4" t="str">
        <v>Temperate Japonica</v>
      </c>
      <c r="DK31" s="4" t="str">
        <v>Temperate Japonica</v>
      </c>
      <c r="DL31" s="4" t="str">
        <v>Temperate Japonica</v>
      </c>
      <c r="DM31" s="4" t="str">
        <v>Temperate Japonica</v>
      </c>
      <c r="DN31" s="4" t="str">
        <v>Temperate Japonica</v>
      </c>
      <c r="DO31" s="4" t="str">
        <v>Temperate Japonica</v>
      </c>
      <c r="DP31" s="4" t="str">
        <v>Temperate Japonica</v>
      </c>
      <c r="DQ31" s="4" t="str">
        <v>Temperate Japonica</v>
      </c>
      <c r="DR31" s="4" t="str">
        <v>Temperate Japonica</v>
      </c>
      <c r="DS31" s="4" t="str">
        <v>Temperate Japonica</v>
      </c>
      <c r="DT31" s="4" t="str">
        <v>Temperate Japonica</v>
      </c>
      <c r="DU31" s="4" t="str">
        <v>Temperate Japonica</v>
      </c>
      <c r="DV31" s="4" t="str">
        <v>Temperate Japonica</v>
      </c>
      <c r="DW31" s="4" t="str">
        <v>Temperate Japonica</v>
      </c>
      <c r="DX31" s="4" t="str">
        <v>Temperate Japonica</v>
      </c>
      <c r="DY31" s="4" t="str">
        <v>Temperate Japonica</v>
      </c>
      <c r="DZ31" s="4" t="str">
        <v>Temperate Japonica</v>
      </c>
      <c r="EA31" s="4" t="str">
        <v>Temperate Japonica</v>
      </c>
      <c r="EB31" s="4" t="str">
        <v>Temperate Japonica</v>
      </c>
      <c r="EC31" s="4" t="str">
        <v>Temperate Japonica</v>
      </c>
      <c r="ED31" s="4" t="str">
        <v>Temperate Japonica</v>
      </c>
      <c r="EE31" s="4" t="str">
        <v>Temperate Japonica</v>
      </c>
      <c r="EF31" s="4" t="str">
        <v>Temperate Japonica</v>
      </c>
      <c r="EH31" s="4" t="str">
        <v>Stylosanthes hamata</v>
      </c>
      <c r="EI31" s="4" t="str">
        <v>Stylosanthes hamata</v>
      </c>
      <c r="EJ31" s="4" t="str">
        <v>Stylosanthes hamata</v>
      </c>
      <c r="EK31" s="4" t="str">
        <v>Stylosanthes hamata</v>
      </c>
      <c r="EL31" s="4" t="str">
        <v>Stylosanthes hamata</v>
      </c>
      <c r="EM31" s="4" t="str">
        <v>Stylosanthes hamata</v>
      </c>
      <c r="EN31" s="4" t="str">
        <v>Stylosanthes hamata</v>
      </c>
      <c r="EO31" s="4" t="str">
        <v>Stylosanthes hamata</v>
      </c>
      <c r="EP31" s="4" t="str">
        <v>Stylosanthes hamata</v>
      </c>
      <c r="EQ31" s="4" t="str">
        <v>Stylosanthes hamata</v>
      </c>
      <c r="ER31" s="4" t="str">
        <v>Stylosanthes hamata</v>
      </c>
      <c r="ES31" s="4" t="str">
        <v>Stylosanthes hamata</v>
      </c>
      <c r="ET31" s="4" t="str">
        <v>Stylosanthes hamata</v>
      </c>
      <c r="EU31" s="4" t="str">
        <v>Stylosanthes hamata</v>
      </c>
      <c r="EV31" s="4" t="str">
        <v>Stylosanthes hamata</v>
      </c>
      <c r="EW31" s="4" t="str">
        <v>Stylosanthes hamata</v>
      </c>
      <c r="EX31" s="4" t="str">
        <v>Stylosanthes hamata</v>
      </c>
      <c r="EY31" s="4" t="str">
        <v>Stylosanthes hamata</v>
      </c>
      <c r="EZ31" s="4" t="str">
        <v>Stylosanthes hamata</v>
      </c>
      <c r="FA31" s="4" t="str">
        <v>Stylosanthes hamata</v>
      </c>
      <c r="FB31" s="4" t="str">
        <v>Stylosanthes hamata</v>
      </c>
      <c r="FC31" s="4" t="str">
        <v>Stylosanthes hamata</v>
      </c>
      <c r="FD31" s="4" t="str">
        <v>Stylosanthes hamata</v>
      </c>
      <c r="FE31" s="4" t="str">
        <v>Stylosanthes hamata</v>
      </c>
      <c r="FF31" s="4" t="str">
        <v>Stylosanthes hamata</v>
      </c>
      <c r="FG31" s="4" t="str">
        <v>Stylosanthes hamata</v>
      </c>
      <c r="FH31" s="4" t="str">
        <v>Stylosanthes hamata</v>
      </c>
      <c r="FI31" s="4" t="str">
        <v>Stylosanthes hamata</v>
      </c>
      <c r="FJ31" s="4" t="str">
        <v>Stylosanthes hamata</v>
      </c>
      <c r="FK31" s="4" t="str">
        <v>Stylosanthes hamata</v>
      </c>
    </row>
    <row r="32" spans="1:167" x14ac:dyDescent="0.35">
      <c r="A32" s="4" t="s">
        <v>2068</v>
      </c>
      <c r="B32" s="4" t="s">
        <v>2066</v>
      </c>
      <c r="C32" s="4" t="s">
        <v>2538</v>
      </c>
      <c r="N32" s="4" t="str">
        <v>Fodder Grass</v>
      </c>
      <c r="O32" s="4" t="str">
        <v>Fodder Grass</v>
      </c>
      <c r="P32" s="4" t="str">
        <v>Fodder Grass</v>
      </c>
      <c r="Q32" s="4" t="str">
        <v>Fodder Grass</v>
      </c>
      <c r="R32" s="4" t="str">
        <v>Fodder Grass</v>
      </c>
      <c r="S32" s="4" t="str">
        <v>Fodder Grass</v>
      </c>
      <c r="T32" s="4" t="str">
        <v>Fodder Grass</v>
      </c>
      <c r="U32" s="4" t="str">
        <v>Fodder Grass</v>
      </c>
      <c r="V32" s="4" t="str">
        <v>Fodder Grass</v>
      </c>
      <c r="W32" s="4" t="str">
        <v>Fodder Grass</v>
      </c>
      <c r="X32" s="4" t="str">
        <v>Fodder Grass</v>
      </c>
      <c r="Y32" s="4" t="str">
        <v>Fodder Grass</v>
      </c>
      <c r="Z32" s="4" t="str">
        <v>Fodder Grass</v>
      </c>
      <c r="AA32" s="4" t="str">
        <v>Fodder Grass</v>
      </c>
      <c r="AB32" s="4" t="str">
        <v>Fodder Grass</v>
      </c>
      <c r="AC32" s="4" t="str">
        <v>Fodder Grass</v>
      </c>
      <c r="AD32" s="4" t="str">
        <v>Fodder Grass</v>
      </c>
      <c r="AE32" s="4" t="str">
        <v>Fodder Grass</v>
      </c>
      <c r="AF32" s="4" t="str">
        <v>Fodder Grass</v>
      </c>
      <c r="AG32" s="4" t="str">
        <v>Fodder Grass</v>
      </c>
      <c r="AH32" s="4" t="str">
        <v>Fodder Grass</v>
      </c>
      <c r="AI32" s="4" t="str">
        <v>Fodder Grass</v>
      </c>
      <c r="AJ32" s="4" t="str">
        <v>Fodder Grass</v>
      </c>
      <c r="AK32" s="4" t="str">
        <v>Fodder Grass</v>
      </c>
      <c r="AL32" s="4" t="str">
        <v>Fodder Grass</v>
      </c>
      <c r="AM32" s="4" t="str">
        <v>Fodder Grass</v>
      </c>
      <c r="AN32" s="4" t="str">
        <v>Fodder Grass</v>
      </c>
      <c r="AO32" s="4" t="str">
        <v>Fodder Grass</v>
      </c>
      <c r="AP32" s="4" t="str">
        <v>Fodder Grass</v>
      </c>
      <c r="AQ32" s="4" t="str">
        <v>Fodder Grass</v>
      </c>
      <c r="AS32" s="4" t="str">
        <v>98/0002</v>
      </c>
      <c r="AT32" s="4" t="str">
        <v>98/0002</v>
      </c>
      <c r="AU32" s="4" t="str">
        <v>98/0002</v>
      </c>
      <c r="AV32" s="4" t="str">
        <v>98/0002</v>
      </c>
      <c r="AW32" s="4" t="str">
        <v>98/0002</v>
      </c>
      <c r="AX32" s="4" t="str">
        <v>98/0002</v>
      </c>
      <c r="AY32" s="4" t="str">
        <v>98/0002</v>
      </c>
      <c r="AZ32" s="4" t="str">
        <v>98/0002</v>
      </c>
      <c r="BA32" s="4" t="str">
        <v>98/0002</v>
      </c>
      <c r="BB32" s="4" t="str">
        <v>98/0002</v>
      </c>
      <c r="BC32" s="4" t="str">
        <v>98/0002</v>
      </c>
      <c r="BD32" s="4" t="str">
        <v>98/0002</v>
      </c>
      <c r="BE32" s="4" t="str">
        <v>98/0002</v>
      </c>
      <c r="BF32" s="4" t="str">
        <v>98/0002</v>
      </c>
      <c r="BG32" s="4" t="str">
        <v>98/0002</v>
      </c>
      <c r="BH32" s="4" t="str">
        <v>98/0002</v>
      </c>
      <c r="BI32" s="4" t="str">
        <v>98/0002</v>
      </c>
      <c r="BJ32" s="4" t="str">
        <v>98/0002</v>
      </c>
      <c r="BK32" s="4" t="str">
        <v>98/0002</v>
      </c>
      <c r="BL32" s="4" t="str">
        <v>98/0002</v>
      </c>
      <c r="BM32" s="4" t="str">
        <v>98/0002</v>
      </c>
      <c r="BN32" s="4" t="str">
        <v>98/0002</v>
      </c>
      <c r="BO32" s="4" t="str">
        <v>98/0002</v>
      </c>
      <c r="BP32" s="4" t="str">
        <v>98/0002</v>
      </c>
      <c r="BQ32" s="4" t="str">
        <v>98/0002</v>
      </c>
      <c r="BR32" s="4" t="str">
        <v>98/0002</v>
      </c>
      <c r="BS32" s="4" t="str">
        <v>98/0002</v>
      </c>
      <c r="BT32" s="4" t="str">
        <v>98/0002</v>
      </c>
      <c r="BU32" s="4" t="str">
        <v>98/0002</v>
      </c>
      <c r="BV32" s="4" t="str">
        <v>98/0002</v>
      </c>
      <c r="BX32" s="4" t="str">
        <v>97/4779</v>
      </c>
      <c r="BY32" s="4" t="str">
        <v>97/4779</v>
      </c>
      <c r="BZ32" s="4" t="str">
        <v>97/4779</v>
      </c>
      <c r="CA32" s="4" t="str">
        <v>97/4779</v>
      </c>
      <c r="CB32" s="4" t="str">
        <v>97/4779</v>
      </c>
      <c r="CC32" s="4" t="str">
        <v>97/4779</v>
      </c>
      <c r="CD32" s="4" t="str">
        <v>97/4779</v>
      </c>
      <c r="CE32" s="4" t="str">
        <v>97/4779</v>
      </c>
      <c r="CF32" s="4" t="str">
        <v>97/4779</v>
      </c>
      <c r="CG32" s="4" t="str">
        <v>97/4779</v>
      </c>
      <c r="CH32" s="4" t="str">
        <v>97/4779</v>
      </c>
      <c r="CI32" s="4" t="str">
        <v>97/4779</v>
      </c>
      <c r="CJ32" s="4" t="str">
        <v>97/4779</v>
      </c>
      <c r="CK32" s="4" t="str">
        <v>97/4779</v>
      </c>
      <c r="CL32" s="4" t="str">
        <v>97/4779</v>
      </c>
      <c r="CM32" s="4" t="str">
        <v>97/4779</v>
      </c>
      <c r="CN32" s="4" t="str">
        <v>97/4779</v>
      </c>
      <c r="CO32" s="4" t="str">
        <v>97/4779</v>
      </c>
      <c r="CP32" s="4" t="str">
        <v>97/4779</v>
      </c>
      <c r="CQ32" s="4" t="str">
        <v>97/4779</v>
      </c>
      <c r="CR32" s="4" t="str">
        <v>97/4779</v>
      </c>
      <c r="CS32" s="4" t="str">
        <v>97/4779</v>
      </c>
      <c r="CT32" s="4" t="str">
        <v>97/4779</v>
      </c>
      <c r="CU32" s="4" t="str">
        <v>97/4779</v>
      </c>
      <c r="CV32" s="4" t="str">
        <v>97/4779</v>
      </c>
      <c r="CW32" s="4" t="str">
        <v>97/4779</v>
      </c>
      <c r="CX32" s="4" t="str">
        <v>97/4779</v>
      </c>
      <c r="CY32" s="4" t="str">
        <v>97/4779</v>
      </c>
      <c r="CZ32" s="4" t="str">
        <v>97/4779</v>
      </c>
      <c r="DA32" s="4" t="str">
        <v>97/4779</v>
      </c>
      <c r="DC32" s="4" t="str">
        <v>Tilapia rendalli</v>
      </c>
      <c r="DD32" s="4" t="str">
        <v>Tilapia rendalli</v>
      </c>
      <c r="DE32" s="4" t="str">
        <v>Tilapia rendalli</v>
      </c>
      <c r="DF32" s="4" t="str">
        <v>Tilapia rendalli</v>
      </c>
      <c r="DG32" s="4" t="str">
        <v>Tilapia rendalli</v>
      </c>
      <c r="DH32" s="4" t="str">
        <v>Tilapia rendalli</v>
      </c>
      <c r="DI32" s="4" t="str">
        <v>Tilapia rendalli</v>
      </c>
      <c r="DJ32" s="4" t="str">
        <v>Tilapia rendalli</v>
      </c>
      <c r="DK32" s="4" t="str">
        <v>Tilapia rendalli</v>
      </c>
      <c r="DL32" s="4" t="str">
        <v>Tilapia rendalli</v>
      </c>
      <c r="DM32" s="4" t="str">
        <v>Tilapia rendalli</v>
      </c>
      <c r="DN32" s="4" t="str">
        <v>Tilapia rendalli</v>
      </c>
      <c r="DO32" s="4" t="str">
        <v>Tilapia rendalli</v>
      </c>
      <c r="DP32" s="4" t="str">
        <v>Tilapia rendalli</v>
      </c>
      <c r="DQ32" s="4" t="str">
        <v>Tilapia rendalli</v>
      </c>
      <c r="DR32" s="4" t="str">
        <v>Tilapia rendalli</v>
      </c>
      <c r="DS32" s="4" t="str">
        <v>Tilapia rendalli</v>
      </c>
      <c r="DT32" s="4" t="str">
        <v>Tilapia rendalli</v>
      </c>
      <c r="DU32" s="4" t="str">
        <v>Tilapia rendalli</v>
      </c>
      <c r="DV32" s="4" t="str">
        <v>Tilapia rendalli</v>
      </c>
      <c r="DW32" s="4" t="str">
        <v>Tilapia rendalli</v>
      </c>
      <c r="DX32" s="4" t="str">
        <v>Tilapia rendalli</v>
      </c>
      <c r="DY32" s="4" t="str">
        <v>Tilapia rendalli</v>
      </c>
      <c r="DZ32" s="4" t="str">
        <v>Tilapia rendalli</v>
      </c>
      <c r="EA32" s="4" t="str">
        <v>Tilapia rendalli</v>
      </c>
      <c r="EB32" s="4" t="str">
        <v>Tilapia rendalli</v>
      </c>
      <c r="EC32" s="4" t="str">
        <v>Tilapia rendalli</v>
      </c>
      <c r="ED32" s="4" t="str">
        <v>Tilapia rendalli</v>
      </c>
      <c r="EE32" s="4" t="str">
        <v>Tilapia rendalli</v>
      </c>
      <c r="EF32" s="4" t="str">
        <v>Tilapia rendalli</v>
      </c>
      <c r="EH32" s="4" t="str">
        <v>Temperate Japonica</v>
      </c>
      <c r="EI32" s="4" t="str">
        <v>Temperate Japonica</v>
      </c>
      <c r="EJ32" s="4" t="str">
        <v>Temperate Japonica</v>
      </c>
      <c r="EK32" s="4" t="str">
        <v>Temperate Japonica</v>
      </c>
      <c r="EL32" s="4" t="str">
        <v>Temperate Japonica</v>
      </c>
      <c r="EM32" s="4" t="str">
        <v>Temperate Japonica</v>
      </c>
      <c r="EN32" s="4" t="str">
        <v>Temperate Japonica</v>
      </c>
      <c r="EO32" s="4" t="str">
        <v>Temperate Japonica</v>
      </c>
      <c r="EP32" s="4" t="str">
        <v>Temperate Japonica</v>
      </c>
      <c r="EQ32" s="4" t="str">
        <v>Temperate Japonica</v>
      </c>
      <c r="ER32" s="4" t="str">
        <v>Temperate Japonica</v>
      </c>
      <c r="ES32" s="4" t="str">
        <v>Temperate Japonica</v>
      </c>
      <c r="ET32" s="4" t="str">
        <v>Temperate Japonica</v>
      </c>
      <c r="EU32" s="4" t="str">
        <v>Temperate Japonica</v>
      </c>
      <c r="EV32" s="4" t="str">
        <v>Temperate Japonica</v>
      </c>
      <c r="EW32" s="4" t="str">
        <v>Temperate Japonica</v>
      </c>
      <c r="EX32" s="4" t="str">
        <v>Temperate Japonica</v>
      </c>
      <c r="EY32" s="4" t="str">
        <v>Temperate Japonica</v>
      </c>
      <c r="EZ32" s="4" t="str">
        <v>Temperate Japonica</v>
      </c>
      <c r="FA32" s="4" t="str">
        <v>Temperate Japonica</v>
      </c>
      <c r="FB32" s="4" t="str">
        <v>Temperate Japonica</v>
      </c>
      <c r="FC32" s="4" t="str">
        <v>Temperate Japonica</v>
      </c>
      <c r="FD32" s="4" t="str">
        <v>Temperate Japonica</v>
      </c>
      <c r="FE32" s="4" t="str">
        <v>Temperate Japonica</v>
      </c>
      <c r="FF32" s="4" t="str">
        <v>Temperate Japonica</v>
      </c>
      <c r="FG32" s="4" t="str">
        <v>Temperate Japonica</v>
      </c>
      <c r="FH32" s="4" t="str">
        <v>Temperate Japonica</v>
      </c>
      <c r="FI32" s="4" t="str">
        <v>Temperate Japonica</v>
      </c>
      <c r="FJ32" s="4" t="str">
        <v>Temperate Japonica</v>
      </c>
      <c r="FK32" s="4" t="str">
        <v>Temperate Japonica</v>
      </c>
    </row>
    <row r="33" spans="1:167" x14ac:dyDescent="0.35">
      <c r="A33" s="4" t="s">
        <v>2068</v>
      </c>
      <c r="B33" s="4" t="s">
        <v>2066</v>
      </c>
      <c r="C33" s="4" t="s">
        <v>2539</v>
      </c>
      <c r="N33" s="4" t="str">
        <v>Fodder Legume</v>
      </c>
      <c r="O33" s="4" t="str">
        <v>Fodder Legume</v>
      </c>
      <c r="P33" s="4" t="str">
        <v>Fodder Legume</v>
      </c>
      <c r="Q33" s="4" t="str">
        <v>Fodder Legume</v>
      </c>
      <c r="R33" s="4" t="str">
        <v>Fodder Legume</v>
      </c>
      <c r="S33" s="4" t="str">
        <v>Fodder Legume</v>
      </c>
      <c r="T33" s="4" t="str">
        <v>Fodder Legume</v>
      </c>
      <c r="U33" s="4" t="str">
        <v>Fodder Legume</v>
      </c>
      <c r="V33" s="4" t="str">
        <v>Fodder Legume</v>
      </c>
      <c r="W33" s="4" t="str">
        <v>Fodder Legume</v>
      </c>
      <c r="X33" s="4" t="str">
        <v>Fodder Legume</v>
      </c>
      <c r="Y33" s="4" t="str">
        <v>Fodder Legume</v>
      </c>
      <c r="Z33" s="4" t="str">
        <v>Fodder Legume</v>
      </c>
      <c r="AA33" s="4" t="str">
        <v>Fodder Legume</v>
      </c>
      <c r="AB33" s="4" t="str">
        <v>Fodder Legume</v>
      </c>
      <c r="AC33" s="4" t="str">
        <v>Fodder Legume</v>
      </c>
      <c r="AD33" s="4" t="str">
        <v>Fodder Legume</v>
      </c>
      <c r="AE33" s="4" t="str">
        <v>Fodder Legume</v>
      </c>
      <c r="AF33" s="4" t="str">
        <v>Fodder Legume</v>
      </c>
      <c r="AG33" s="4" t="str">
        <v>Fodder Legume</v>
      </c>
      <c r="AH33" s="4" t="str">
        <v>Fodder Legume</v>
      </c>
      <c r="AI33" s="4" t="str">
        <v>Fodder Legume</v>
      </c>
      <c r="AJ33" s="4" t="str">
        <v>Fodder Legume</v>
      </c>
      <c r="AK33" s="4" t="str">
        <v>Fodder Legume</v>
      </c>
      <c r="AL33" s="4" t="str">
        <v>Fodder Legume</v>
      </c>
      <c r="AM33" s="4" t="str">
        <v>Fodder Legume</v>
      </c>
      <c r="AN33" s="4" t="str">
        <v>Fodder Legume</v>
      </c>
      <c r="AO33" s="4" t="str">
        <v>Fodder Legume</v>
      </c>
      <c r="AP33" s="4" t="str">
        <v>Fodder Legume</v>
      </c>
      <c r="AQ33" s="4" t="str">
        <v>Fodder Legume</v>
      </c>
      <c r="AS33" s="4" t="str">
        <v>98/0505</v>
      </c>
      <c r="AT33" s="4" t="str">
        <v>98/0505</v>
      </c>
      <c r="AU33" s="4" t="str">
        <v>98/0505</v>
      </c>
      <c r="AV33" s="4" t="str">
        <v>98/0505</v>
      </c>
      <c r="AW33" s="4" t="str">
        <v>98/0505</v>
      </c>
      <c r="AX33" s="4" t="str">
        <v>98/0505</v>
      </c>
      <c r="AY33" s="4" t="str">
        <v>98/0505</v>
      </c>
      <c r="AZ33" s="4" t="str">
        <v>98/0505</v>
      </c>
      <c r="BA33" s="4" t="str">
        <v>98/0505</v>
      </c>
      <c r="BB33" s="4" t="str">
        <v>98/0505</v>
      </c>
      <c r="BC33" s="4" t="str">
        <v>98/0505</v>
      </c>
      <c r="BD33" s="4" t="str">
        <v>98/0505</v>
      </c>
      <c r="BE33" s="4" t="str">
        <v>98/0505</v>
      </c>
      <c r="BF33" s="4" t="str">
        <v>98/0505</v>
      </c>
      <c r="BG33" s="4" t="str">
        <v>98/0505</v>
      </c>
      <c r="BH33" s="4" t="str">
        <v>98/0505</v>
      </c>
      <c r="BI33" s="4" t="str">
        <v>98/0505</v>
      </c>
      <c r="BJ33" s="4" t="str">
        <v>98/0505</v>
      </c>
      <c r="BK33" s="4" t="str">
        <v>98/0505</v>
      </c>
      <c r="BL33" s="4" t="str">
        <v>98/0505</v>
      </c>
      <c r="BM33" s="4" t="str">
        <v>98/0505</v>
      </c>
      <c r="BN33" s="4" t="str">
        <v>98/0505</v>
      </c>
      <c r="BO33" s="4" t="str">
        <v>98/0505</v>
      </c>
      <c r="BP33" s="4" t="str">
        <v>98/0505</v>
      </c>
      <c r="BQ33" s="4" t="str">
        <v>98/0505</v>
      </c>
      <c r="BR33" s="4" t="str">
        <v>98/0505</v>
      </c>
      <c r="BS33" s="4" t="str">
        <v>98/0505</v>
      </c>
      <c r="BT33" s="4" t="str">
        <v>98/0505</v>
      </c>
      <c r="BU33" s="4" t="str">
        <v>98/0505</v>
      </c>
      <c r="BV33" s="4" t="str">
        <v>98/0505</v>
      </c>
      <c r="BX33" s="4" t="str">
        <v>98/0002</v>
      </c>
      <c r="BY33" s="4" t="str">
        <v>98/0002</v>
      </c>
      <c r="BZ33" s="4" t="str">
        <v>98/0002</v>
      </c>
      <c r="CA33" s="4" t="str">
        <v>98/0002</v>
      </c>
      <c r="CB33" s="4" t="str">
        <v>98/0002</v>
      </c>
      <c r="CC33" s="4" t="str">
        <v>98/0002</v>
      </c>
      <c r="CD33" s="4" t="str">
        <v>98/0002</v>
      </c>
      <c r="CE33" s="4" t="str">
        <v>98/0002</v>
      </c>
      <c r="CF33" s="4" t="str">
        <v>98/0002</v>
      </c>
      <c r="CG33" s="4" t="str">
        <v>98/0002</v>
      </c>
      <c r="CH33" s="4" t="str">
        <v>98/0002</v>
      </c>
      <c r="CI33" s="4" t="str">
        <v>98/0002</v>
      </c>
      <c r="CJ33" s="4" t="str">
        <v>98/0002</v>
      </c>
      <c r="CK33" s="4" t="str">
        <v>98/0002</v>
      </c>
      <c r="CL33" s="4" t="str">
        <v>98/0002</v>
      </c>
      <c r="CM33" s="4" t="str">
        <v>98/0002</v>
      </c>
      <c r="CN33" s="4" t="str">
        <v>98/0002</v>
      </c>
      <c r="CO33" s="4" t="str">
        <v>98/0002</v>
      </c>
      <c r="CP33" s="4" t="str">
        <v>98/0002</v>
      </c>
      <c r="CQ33" s="4" t="str">
        <v>98/0002</v>
      </c>
      <c r="CR33" s="4" t="str">
        <v>98/0002</v>
      </c>
      <c r="CS33" s="4" t="str">
        <v>98/0002</v>
      </c>
      <c r="CT33" s="4" t="str">
        <v>98/0002</v>
      </c>
      <c r="CU33" s="4" t="str">
        <v>98/0002</v>
      </c>
      <c r="CV33" s="4" t="str">
        <v>98/0002</v>
      </c>
      <c r="CW33" s="4" t="str">
        <v>98/0002</v>
      </c>
      <c r="CX33" s="4" t="str">
        <v>98/0002</v>
      </c>
      <c r="CY33" s="4" t="str">
        <v>98/0002</v>
      </c>
      <c r="CZ33" s="4" t="str">
        <v>98/0002</v>
      </c>
      <c r="DA33" s="4" t="str">
        <v>98/0002</v>
      </c>
      <c r="DC33" s="4" t="str">
        <v>Trifolium quartinianum</v>
      </c>
      <c r="DD33" s="4" t="str">
        <v>Trifolium quartinianum</v>
      </c>
      <c r="DE33" s="4" t="str">
        <v>Trifolium quartinianum</v>
      </c>
      <c r="DF33" s="4" t="str">
        <v>Trifolium quartinianum</v>
      </c>
      <c r="DG33" s="4" t="str">
        <v>Trifolium quartinianum</v>
      </c>
      <c r="DH33" s="4" t="str">
        <v>Trifolium quartinianum</v>
      </c>
      <c r="DI33" s="4" t="str">
        <v>Trifolium quartinianum</v>
      </c>
      <c r="DJ33" s="4" t="str">
        <v>Trifolium quartinianum</v>
      </c>
      <c r="DK33" s="4" t="str">
        <v>Trifolium quartinianum</v>
      </c>
      <c r="DL33" s="4" t="str">
        <v>Trifolium quartinianum</v>
      </c>
      <c r="DM33" s="4" t="str">
        <v>Trifolium quartinianum</v>
      </c>
      <c r="DN33" s="4" t="str">
        <v>Trifolium quartinianum</v>
      </c>
      <c r="DO33" s="4" t="str">
        <v>Trifolium quartinianum</v>
      </c>
      <c r="DP33" s="4" t="str">
        <v>Trifolium quartinianum</v>
      </c>
      <c r="DQ33" s="4" t="str">
        <v>Trifolium quartinianum</v>
      </c>
      <c r="DR33" s="4" t="str">
        <v>Trifolium quartinianum</v>
      </c>
      <c r="DS33" s="4" t="str">
        <v>Trifolium quartinianum</v>
      </c>
      <c r="DT33" s="4" t="str">
        <v>Trifolium quartinianum</v>
      </c>
      <c r="DU33" s="4" t="str">
        <v>Trifolium quartinianum</v>
      </c>
      <c r="DV33" s="4" t="str">
        <v>Trifolium quartinianum</v>
      </c>
      <c r="DW33" s="4" t="str">
        <v>Trifolium quartinianum</v>
      </c>
      <c r="DX33" s="4" t="str">
        <v>Trifolium quartinianum</v>
      </c>
      <c r="DY33" s="4" t="str">
        <v>Trifolium quartinianum</v>
      </c>
      <c r="DZ33" s="4" t="str">
        <v>Trifolium quartinianum</v>
      </c>
      <c r="EA33" s="4" t="str">
        <v>Trifolium quartinianum</v>
      </c>
      <c r="EB33" s="4" t="str">
        <v>Trifolium quartinianum</v>
      </c>
      <c r="EC33" s="4" t="str">
        <v>Trifolium quartinianum</v>
      </c>
      <c r="ED33" s="4" t="str">
        <v>Trifolium quartinianum</v>
      </c>
      <c r="EE33" s="4" t="str">
        <v>Trifolium quartinianum</v>
      </c>
      <c r="EF33" s="4" t="str">
        <v>Trifolium quartinianum</v>
      </c>
      <c r="EH33" s="4" t="str">
        <v>Tilapia rendalli</v>
      </c>
      <c r="EI33" s="4" t="str">
        <v>Tilapia rendalli</v>
      </c>
      <c r="EJ33" s="4" t="str">
        <v>Tilapia rendalli</v>
      </c>
      <c r="EK33" s="4" t="str">
        <v>Tilapia rendalli</v>
      </c>
      <c r="EL33" s="4" t="str">
        <v>Tilapia rendalli</v>
      </c>
      <c r="EM33" s="4" t="str">
        <v>Tilapia rendalli</v>
      </c>
      <c r="EN33" s="4" t="str">
        <v>Tilapia rendalli</v>
      </c>
      <c r="EO33" s="4" t="str">
        <v>Tilapia rendalli</v>
      </c>
      <c r="EP33" s="4" t="str">
        <v>Tilapia rendalli</v>
      </c>
      <c r="EQ33" s="4" t="str">
        <v>Tilapia rendalli</v>
      </c>
      <c r="ER33" s="4" t="str">
        <v>Tilapia rendalli</v>
      </c>
      <c r="ES33" s="4" t="str">
        <v>Tilapia rendalli</v>
      </c>
      <c r="ET33" s="4" t="str">
        <v>Tilapia rendalli</v>
      </c>
      <c r="EU33" s="4" t="str">
        <v>Tilapia rendalli</v>
      </c>
      <c r="EV33" s="4" t="str">
        <v>Tilapia rendalli</v>
      </c>
      <c r="EW33" s="4" t="str">
        <v>Tilapia rendalli</v>
      </c>
      <c r="EX33" s="4" t="str">
        <v>Tilapia rendalli</v>
      </c>
      <c r="EY33" s="4" t="str">
        <v>Tilapia rendalli</v>
      </c>
      <c r="EZ33" s="4" t="str">
        <v>Tilapia rendalli</v>
      </c>
      <c r="FA33" s="4" t="str">
        <v>Tilapia rendalli</v>
      </c>
      <c r="FB33" s="4" t="str">
        <v>Tilapia rendalli</v>
      </c>
      <c r="FC33" s="4" t="str">
        <v>Tilapia rendalli</v>
      </c>
      <c r="FD33" s="4" t="str">
        <v>Tilapia rendalli</v>
      </c>
      <c r="FE33" s="4" t="str">
        <v>Tilapia rendalli</v>
      </c>
      <c r="FF33" s="4" t="str">
        <v>Tilapia rendalli</v>
      </c>
      <c r="FG33" s="4" t="str">
        <v>Tilapia rendalli</v>
      </c>
      <c r="FH33" s="4" t="str">
        <v>Tilapia rendalli</v>
      </c>
      <c r="FI33" s="4" t="str">
        <v>Tilapia rendalli</v>
      </c>
      <c r="FJ33" s="4" t="str">
        <v>Tilapia rendalli</v>
      </c>
      <c r="FK33" s="4" t="str">
        <v>Tilapia rendalli</v>
      </c>
    </row>
    <row r="34" spans="1:167" x14ac:dyDescent="0.35">
      <c r="A34" s="4" t="s">
        <v>2068</v>
      </c>
      <c r="B34" s="4" t="s">
        <v>2066</v>
      </c>
      <c r="C34" s="4" t="s">
        <v>2540</v>
      </c>
      <c r="N34" s="4" t="str">
        <v>Fodder Tree</v>
      </c>
      <c r="O34" s="4" t="str">
        <v>Fodder Tree</v>
      </c>
      <c r="P34" s="4" t="str">
        <v>Fodder Tree</v>
      </c>
      <c r="Q34" s="4" t="str">
        <v>Fodder Tree</v>
      </c>
      <c r="R34" s="4" t="str">
        <v>Fodder Tree</v>
      </c>
      <c r="S34" s="4" t="str">
        <v>Fodder Tree</v>
      </c>
      <c r="T34" s="4" t="str">
        <v>Fodder Tree</v>
      </c>
      <c r="U34" s="4" t="str">
        <v>Fodder Tree</v>
      </c>
      <c r="V34" s="4" t="str">
        <v>Fodder Tree</v>
      </c>
      <c r="W34" s="4" t="str">
        <v>Fodder Tree</v>
      </c>
      <c r="X34" s="4" t="str">
        <v>Fodder Tree</v>
      </c>
      <c r="Y34" s="4" t="str">
        <v>Fodder Tree</v>
      </c>
      <c r="Z34" s="4" t="str">
        <v>Fodder Tree</v>
      </c>
      <c r="AA34" s="4" t="str">
        <v>Fodder Tree</v>
      </c>
      <c r="AB34" s="4" t="str">
        <v>Fodder Tree</v>
      </c>
      <c r="AC34" s="4" t="str">
        <v>Fodder Tree</v>
      </c>
      <c r="AD34" s="4" t="str">
        <v>Fodder Tree</v>
      </c>
      <c r="AE34" s="4" t="str">
        <v>Fodder Tree</v>
      </c>
      <c r="AF34" s="4" t="str">
        <v>Fodder Tree</v>
      </c>
      <c r="AG34" s="4" t="str">
        <v>Fodder Tree</v>
      </c>
      <c r="AH34" s="4" t="str">
        <v>Fodder Tree</v>
      </c>
      <c r="AI34" s="4" t="str">
        <v>Fodder Tree</v>
      </c>
      <c r="AJ34" s="4" t="str">
        <v>Fodder Tree</v>
      </c>
      <c r="AK34" s="4" t="str">
        <v>Fodder Tree</v>
      </c>
      <c r="AL34" s="4" t="str">
        <v>Fodder Tree</v>
      </c>
      <c r="AM34" s="4" t="str">
        <v>Fodder Tree</v>
      </c>
      <c r="AN34" s="4" t="str">
        <v>Fodder Tree</v>
      </c>
      <c r="AO34" s="4" t="str">
        <v>Fodder Tree</v>
      </c>
      <c r="AP34" s="4" t="str">
        <v>Fodder Tree</v>
      </c>
      <c r="AQ34" s="4" t="str">
        <v>Fodder Tree</v>
      </c>
      <c r="AS34" s="4" t="str">
        <v>98/0510</v>
      </c>
      <c r="AT34" s="4" t="str">
        <v>98/0510</v>
      </c>
      <c r="AU34" s="4" t="str">
        <v>98/0510</v>
      </c>
      <c r="AV34" s="4" t="str">
        <v>98/0510</v>
      </c>
      <c r="AW34" s="4" t="str">
        <v>98/0510</v>
      </c>
      <c r="AX34" s="4" t="str">
        <v>98/0510</v>
      </c>
      <c r="AY34" s="4" t="str">
        <v>98/0510</v>
      </c>
      <c r="AZ34" s="4" t="str">
        <v>98/0510</v>
      </c>
      <c r="BA34" s="4" t="str">
        <v>98/0510</v>
      </c>
      <c r="BB34" s="4" t="str">
        <v>98/0510</v>
      </c>
      <c r="BC34" s="4" t="str">
        <v>98/0510</v>
      </c>
      <c r="BD34" s="4" t="str">
        <v>98/0510</v>
      </c>
      <c r="BE34" s="4" t="str">
        <v>98/0510</v>
      </c>
      <c r="BF34" s="4" t="str">
        <v>98/0510</v>
      </c>
      <c r="BG34" s="4" t="str">
        <v>98/0510</v>
      </c>
      <c r="BH34" s="4" t="str">
        <v>98/0510</v>
      </c>
      <c r="BI34" s="4" t="str">
        <v>98/0510</v>
      </c>
      <c r="BJ34" s="4" t="str">
        <v>98/0510</v>
      </c>
      <c r="BK34" s="4" t="str">
        <v>98/0510</v>
      </c>
      <c r="BL34" s="4" t="str">
        <v>98/0510</v>
      </c>
      <c r="BM34" s="4" t="str">
        <v>98/0510</v>
      </c>
      <c r="BN34" s="4" t="str">
        <v>98/0510</v>
      </c>
      <c r="BO34" s="4" t="str">
        <v>98/0510</v>
      </c>
      <c r="BP34" s="4" t="str">
        <v>98/0510</v>
      </c>
      <c r="BQ34" s="4" t="str">
        <v>98/0510</v>
      </c>
      <c r="BR34" s="4" t="str">
        <v>98/0510</v>
      </c>
      <c r="BS34" s="4" t="str">
        <v>98/0510</v>
      </c>
      <c r="BT34" s="4" t="str">
        <v>98/0510</v>
      </c>
      <c r="BU34" s="4" t="str">
        <v>98/0510</v>
      </c>
      <c r="BV34" s="4" t="str">
        <v>98/0510</v>
      </c>
      <c r="BX34" s="4" t="str">
        <v>98/0505</v>
      </c>
      <c r="BY34" s="4" t="str">
        <v>98/0505</v>
      </c>
      <c r="BZ34" s="4" t="str">
        <v>98/0505</v>
      </c>
      <c r="CA34" s="4" t="str">
        <v>98/0505</v>
      </c>
      <c r="CB34" s="4" t="str">
        <v>98/0505</v>
      </c>
      <c r="CC34" s="4" t="str">
        <v>98/0505</v>
      </c>
      <c r="CD34" s="4" t="str">
        <v>98/0505</v>
      </c>
      <c r="CE34" s="4" t="str">
        <v>98/0505</v>
      </c>
      <c r="CF34" s="4" t="str">
        <v>98/0505</v>
      </c>
      <c r="CG34" s="4" t="str">
        <v>98/0505</v>
      </c>
      <c r="CH34" s="4" t="str">
        <v>98/0505</v>
      </c>
      <c r="CI34" s="4" t="str">
        <v>98/0505</v>
      </c>
      <c r="CJ34" s="4" t="str">
        <v>98/0505</v>
      </c>
      <c r="CK34" s="4" t="str">
        <v>98/0505</v>
      </c>
      <c r="CL34" s="4" t="str">
        <v>98/0505</v>
      </c>
      <c r="CM34" s="4" t="str">
        <v>98/0505</v>
      </c>
      <c r="CN34" s="4" t="str">
        <v>98/0505</v>
      </c>
      <c r="CO34" s="4" t="str">
        <v>98/0505</v>
      </c>
      <c r="CP34" s="4" t="str">
        <v>98/0505</v>
      </c>
      <c r="CQ34" s="4" t="str">
        <v>98/0505</v>
      </c>
      <c r="CR34" s="4" t="str">
        <v>98/0505</v>
      </c>
      <c r="CS34" s="4" t="str">
        <v>98/0505</v>
      </c>
      <c r="CT34" s="4" t="str">
        <v>98/0505</v>
      </c>
      <c r="CU34" s="4" t="str">
        <v>98/0505</v>
      </c>
      <c r="CV34" s="4" t="str">
        <v>98/0505</v>
      </c>
      <c r="CW34" s="4" t="str">
        <v>98/0505</v>
      </c>
      <c r="CX34" s="4" t="str">
        <v>98/0505</v>
      </c>
      <c r="CY34" s="4" t="str">
        <v>98/0505</v>
      </c>
      <c r="CZ34" s="4" t="str">
        <v>98/0505</v>
      </c>
      <c r="DA34" s="4" t="str">
        <v>98/0505</v>
      </c>
      <c r="DC34" s="4" t="str">
        <v>TVX4659-03E</v>
      </c>
      <c r="DD34" s="4" t="str">
        <v>TVX4659-03E</v>
      </c>
      <c r="DE34" s="4" t="str">
        <v>TVX4659-03E</v>
      </c>
      <c r="DF34" s="4" t="str">
        <v>TVX4659-03E</v>
      </c>
      <c r="DG34" s="4" t="str">
        <v>TVX4659-03E</v>
      </c>
      <c r="DH34" s="4" t="str">
        <v>TVX4659-03E</v>
      </c>
      <c r="DI34" s="4" t="str">
        <v>TVX4659-03E</v>
      </c>
      <c r="DJ34" s="4" t="str">
        <v>TVX4659-03E</v>
      </c>
      <c r="DK34" s="4" t="str">
        <v>TVX4659-03E</v>
      </c>
      <c r="DL34" s="4" t="str">
        <v>TVX4659-03E</v>
      </c>
      <c r="DM34" s="4" t="str">
        <v>TVX4659-03E</v>
      </c>
      <c r="DN34" s="4" t="str">
        <v>TVX4659-03E</v>
      </c>
      <c r="DO34" s="4" t="str">
        <v>TVX4659-03E</v>
      </c>
      <c r="DP34" s="4" t="str">
        <v>TVX4659-03E</v>
      </c>
      <c r="DQ34" s="4" t="str">
        <v>TVX4659-03E</v>
      </c>
      <c r="DR34" s="4" t="str">
        <v>TVX4659-03E</v>
      </c>
      <c r="DS34" s="4" t="str">
        <v>TVX4659-03E</v>
      </c>
      <c r="DT34" s="4" t="str">
        <v>TVX4659-03E</v>
      </c>
      <c r="DU34" s="4" t="str">
        <v>TVX4659-03E</v>
      </c>
      <c r="DV34" s="4" t="str">
        <v>TVX4659-03E</v>
      </c>
      <c r="DW34" s="4" t="str">
        <v>TVX4659-03E</v>
      </c>
      <c r="DX34" s="4" t="str">
        <v>TVX4659-03E</v>
      </c>
      <c r="DY34" s="4" t="str">
        <v>TVX4659-03E</v>
      </c>
      <c r="DZ34" s="4" t="str">
        <v>TVX4659-03E</v>
      </c>
      <c r="EA34" s="4" t="str">
        <v>TVX4659-03E</v>
      </c>
      <c r="EB34" s="4" t="str">
        <v>TVX4659-03E</v>
      </c>
      <c r="EC34" s="4" t="str">
        <v>TVX4659-03E</v>
      </c>
      <c r="ED34" s="4" t="str">
        <v>TVX4659-03E</v>
      </c>
      <c r="EE34" s="4" t="str">
        <v>TVX4659-03E</v>
      </c>
      <c r="EF34" s="4" t="str">
        <v>TVX4659-03E</v>
      </c>
      <c r="EH34" s="4" t="str">
        <v>Trifolium quartinianum</v>
      </c>
      <c r="EI34" s="4" t="str">
        <v>Trifolium quartinianum</v>
      </c>
      <c r="EJ34" s="4" t="str">
        <v>Trifolium quartinianum</v>
      </c>
      <c r="EK34" s="4" t="str">
        <v>Trifolium quartinianum</v>
      </c>
      <c r="EL34" s="4" t="str">
        <v>Trifolium quartinianum</v>
      </c>
      <c r="EM34" s="4" t="str">
        <v>Trifolium quartinianum</v>
      </c>
      <c r="EN34" s="4" t="str">
        <v>Trifolium quartinianum</v>
      </c>
      <c r="EO34" s="4" t="str">
        <v>Trifolium quartinianum</v>
      </c>
      <c r="EP34" s="4" t="str">
        <v>Trifolium quartinianum</v>
      </c>
      <c r="EQ34" s="4" t="str">
        <v>Trifolium quartinianum</v>
      </c>
      <c r="ER34" s="4" t="str">
        <v>Trifolium quartinianum</v>
      </c>
      <c r="ES34" s="4" t="str">
        <v>Trifolium quartinianum</v>
      </c>
      <c r="ET34" s="4" t="str">
        <v>Trifolium quartinianum</v>
      </c>
      <c r="EU34" s="4" t="str">
        <v>Trifolium quartinianum</v>
      </c>
      <c r="EV34" s="4" t="str">
        <v>Trifolium quartinianum</v>
      </c>
      <c r="EW34" s="4" t="str">
        <v>Trifolium quartinianum</v>
      </c>
      <c r="EX34" s="4" t="str">
        <v>Trifolium quartinianum</v>
      </c>
      <c r="EY34" s="4" t="str">
        <v>Trifolium quartinianum</v>
      </c>
      <c r="EZ34" s="4" t="str">
        <v>Trifolium quartinianum</v>
      </c>
      <c r="FA34" s="4" t="str">
        <v>Trifolium quartinianum</v>
      </c>
      <c r="FB34" s="4" t="str">
        <v>Trifolium quartinianum</v>
      </c>
      <c r="FC34" s="4" t="str">
        <v>Trifolium quartinianum</v>
      </c>
      <c r="FD34" s="4" t="str">
        <v>Trifolium quartinianum</v>
      </c>
      <c r="FE34" s="4" t="str">
        <v>Trifolium quartinianum</v>
      </c>
      <c r="FF34" s="4" t="str">
        <v>Trifolium quartinianum</v>
      </c>
      <c r="FG34" s="4" t="str">
        <v>Trifolium quartinianum</v>
      </c>
      <c r="FH34" s="4" t="str">
        <v>Trifolium quartinianum</v>
      </c>
      <c r="FI34" s="4" t="str">
        <v>Trifolium quartinianum</v>
      </c>
      <c r="FJ34" s="4" t="str">
        <v>Trifolium quartinianum</v>
      </c>
      <c r="FK34" s="4" t="str">
        <v>Trifolium quartinianum</v>
      </c>
    </row>
    <row r="35" spans="1:167" x14ac:dyDescent="0.35">
      <c r="A35" s="4" t="s">
        <v>2068</v>
      </c>
      <c r="B35" s="4" t="s">
        <v>2066</v>
      </c>
      <c r="C35" s="4" t="s">
        <v>2541</v>
      </c>
      <c r="N35" s="4" t="str">
        <v>Fonio</v>
      </c>
      <c r="O35" s="4" t="str">
        <v>Fonio</v>
      </c>
      <c r="P35" s="4" t="str">
        <v>Fonio</v>
      </c>
      <c r="Q35" s="4" t="str">
        <v>Fonio</v>
      </c>
      <c r="R35" s="4" t="str">
        <v>Fonio</v>
      </c>
      <c r="S35" s="4" t="str">
        <v>Fonio</v>
      </c>
      <c r="T35" s="4" t="str">
        <v>Fonio</v>
      </c>
      <c r="U35" s="4" t="str">
        <v>Fonio</v>
      </c>
      <c r="V35" s="4" t="str">
        <v>Fonio</v>
      </c>
      <c r="W35" s="4" t="str">
        <v>Fonio</v>
      </c>
      <c r="X35" s="4" t="str">
        <v>Fonio</v>
      </c>
      <c r="Y35" s="4" t="str">
        <v>Fonio</v>
      </c>
      <c r="Z35" s="4" t="str">
        <v>Fonio</v>
      </c>
      <c r="AA35" s="4" t="str">
        <v>Fonio</v>
      </c>
      <c r="AB35" s="4" t="str">
        <v>Fonio</v>
      </c>
      <c r="AC35" s="4" t="str">
        <v>Fonio</v>
      </c>
      <c r="AD35" s="4" t="str">
        <v>Fonio</v>
      </c>
      <c r="AE35" s="4" t="str">
        <v>Fonio</v>
      </c>
      <c r="AF35" s="4" t="str">
        <v>Fonio</v>
      </c>
      <c r="AG35" s="4" t="str">
        <v>Fonio</v>
      </c>
      <c r="AH35" s="4" t="str">
        <v>Fonio</v>
      </c>
      <c r="AI35" s="4" t="str">
        <v>Fonio</v>
      </c>
      <c r="AJ35" s="4" t="str">
        <v>Fonio</v>
      </c>
      <c r="AK35" s="4" t="str">
        <v>Fonio</v>
      </c>
      <c r="AL35" s="4" t="str">
        <v>Fonio</v>
      </c>
      <c r="AM35" s="4" t="str">
        <v>Fonio</v>
      </c>
      <c r="AN35" s="4" t="str">
        <v>Fonio</v>
      </c>
      <c r="AO35" s="4" t="str">
        <v>Fonio</v>
      </c>
      <c r="AP35" s="4" t="str">
        <v>Fonio</v>
      </c>
      <c r="AQ35" s="4" t="str">
        <v>Fonio</v>
      </c>
      <c r="AS35" s="4" t="str">
        <v>98/0581</v>
      </c>
      <c r="AT35" s="4" t="str">
        <v>98/0581</v>
      </c>
      <c r="AU35" s="4" t="str">
        <v>98/0581</v>
      </c>
      <c r="AV35" s="4" t="str">
        <v>98/0581</v>
      </c>
      <c r="AW35" s="4" t="str">
        <v>98/0581</v>
      </c>
      <c r="AX35" s="4" t="str">
        <v>98/0581</v>
      </c>
      <c r="AY35" s="4" t="str">
        <v>98/0581</v>
      </c>
      <c r="AZ35" s="4" t="str">
        <v>98/0581</v>
      </c>
      <c r="BA35" s="4" t="str">
        <v>98/0581</v>
      </c>
      <c r="BB35" s="4" t="str">
        <v>98/0581</v>
      </c>
      <c r="BC35" s="4" t="str">
        <v>98/0581</v>
      </c>
      <c r="BD35" s="4" t="str">
        <v>98/0581</v>
      </c>
      <c r="BE35" s="4" t="str">
        <v>98/0581</v>
      </c>
      <c r="BF35" s="4" t="str">
        <v>98/0581</v>
      </c>
      <c r="BG35" s="4" t="str">
        <v>98/0581</v>
      </c>
      <c r="BH35" s="4" t="str">
        <v>98/0581</v>
      </c>
      <c r="BI35" s="4" t="str">
        <v>98/0581</v>
      </c>
      <c r="BJ35" s="4" t="str">
        <v>98/0581</v>
      </c>
      <c r="BK35" s="4" t="str">
        <v>98/0581</v>
      </c>
      <c r="BL35" s="4" t="str">
        <v>98/0581</v>
      </c>
      <c r="BM35" s="4" t="str">
        <v>98/0581</v>
      </c>
      <c r="BN35" s="4" t="str">
        <v>98/0581</v>
      </c>
      <c r="BO35" s="4" t="str">
        <v>98/0581</v>
      </c>
      <c r="BP35" s="4" t="str">
        <v>98/0581</v>
      </c>
      <c r="BQ35" s="4" t="str">
        <v>98/0581</v>
      </c>
      <c r="BR35" s="4" t="str">
        <v>98/0581</v>
      </c>
      <c r="BS35" s="4" t="str">
        <v>98/0581</v>
      </c>
      <c r="BT35" s="4" t="str">
        <v>98/0581</v>
      </c>
      <c r="BU35" s="4" t="str">
        <v>98/0581</v>
      </c>
      <c r="BV35" s="4" t="str">
        <v>98/0581</v>
      </c>
      <c r="BX35" s="4" t="str">
        <v>98/0510</v>
      </c>
      <c r="BY35" s="4" t="str">
        <v>98/0510</v>
      </c>
      <c r="BZ35" s="4" t="str">
        <v>98/0510</v>
      </c>
      <c r="CA35" s="4" t="str">
        <v>98/0510</v>
      </c>
      <c r="CB35" s="4" t="str">
        <v>98/0510</v>
      </c>
      <c r="CC35" s="4" t="str">
        <v>98/0510</v>
      </c>
      <c r="CD35" s="4" t="str">
        <v>98/0510</v>
      </c>
      <c r="CE35" s="4" t="str">
        <v>98/0510</v>
      </c>
      <c r="CF35" s="4" t="str">
        <v>98/0510</v>
      </c>
      <c r="CG35" s="4" t="str">
        <v>98/0510</v>
      </c>
      <c r="CH35" s="4" t="str">
        <v>98/0510</v>
      </c>
      <c r="CI35" s="4" t="str">
        <v>98/0510</v>
      </c>
      <c r="CJ35" s="4" t="str">
        <v>98/0510</v>
      </c>
      <c r="CK35" s="4" t="str">
        <v>98/0510</v>
      </c>
      <c r="CL35" s="4" t="str">
        <v>98/0510</v>
      </c>
      <c r="CM35" s="4" t="str">
        <v>98/0510</v>
      </c>
      <c r="CN35" s="4" t="str">
        <v>98/0510</v>
      </c>
      <c r="CO35" s="4" t="str">
        <v>98/0510</v>
      </c>
      <c r="CP35" s="4" t="str">
        <v>98/0510</v>
      </c>
      <c r="CQ35" s="4" t="str">
        <v>98/0510</v>
      </c>
      <c r="CR35" s="4" t="str">
        <v>98/0510</v>
      </c>
      <c r="CS35" s="4" t="str">
        <v>98/0510</v>
      </c>
      <c r="CT35" s="4" t="str">
        <v>98/0510</v>
      </c>
      <c r="CU35" s="4" t="str">
        <v>98/0510</v>
      </c>
      <c r="CV35" s="4" t="str">
        <v>98/0510</v>
      </c>
      <c r="CW35" s="4" t="str">
        <v>98/0510</v>
      </c>
      <c r="CX35" s="4" t="str">
        <v>98/0510</v>
      </c>
      <c r="CY35" s="4" t="str">
        <v>98/0510</v>
      </c>
      <c r="CZ35" s="4" t="str">
        <v>98/0510</v>
      </c>
      <c r="DA35" s="4" t="str">
        <v>98/0510</v>
      </c>
      <c r="DC35" s="4">
        <v>0</v>
      </c>
      <c r="DD35" s="4">
        <v>0</v>
      </c>
      <c r="DE35" s="4">
        <v>0</v>
      </c>
      <c r="DF35" s="4">
        <v>0</v>
      </c>
      <c r="DG35" s="4">
        <v>0</v>
      </c>
      <c r="DH35" s="4">
        <v>0</v>
      </c>
      <c r="DI35" s="4">
        <v>0</v>
      </c>
      <c r="DJ35" s="4">
        <v>0</v>
      </c>
      <c r="DK35" s="4">
        <v>0</v>
      </c>
      <c r="DL35" s="4">
        <v>0</v>
      </c>
      <c r="DM35" s="4">
        <v>0</v>
      </c>
      <c r="DN35" s="4">
        <v>0</v>
      </c>
      <c r="DO35" s="4">
        <v>0</v>
      </c>
      <c r="DP35" s="4">
        <v>0</v>
      </c>
      <c r="DQ35" s="4">
        <v>0</v>
      </c>
      <c r="DR35" s="4">
        <v>0</v>
      </c>
      <c r="DS35" s="4">
        <v>0</v>
      </c>
      <c r="DT35" s="4">
        <v>0</v>
      </c>
      <c r="DU35" s="4">
        <v>0</v>
      </c>
      <c r="DV35" s="4">
        <v>0</v>
      </c>
      <c r="DW35" s="4">
        <v>0</v>
      </c>
      <c r="DX35" s="4">
        <v>0</v>
      </c>
      <c r="DY35" s="4">
        <v>0</v>
      </c>
      <c r="DZ35" s="4">
        <v>0</v>
      </c>
      <c r="EA35" s="4">
        <v>0</v>
      </c>
      <c r="EB35" s="4">
        <v>0</v>
      </c>
      <c r="EC35" s="4">
        <v>0</v>
      </c>
      <c r="ED35" s="4">
        <v>0</v>
      </c>
      <c r="EE35" s="4">
        <v>0</v>
      </c>
      <c r="EF35" s="4">
        <v>0</v>
      </c>
      <c r="EH35" s="4" t="str">
        <v>TVX4659-03E</v>
      </c>
      <c r="EI35" s="4" t="str">
        <v>TVX4659-03E</v>
      </c>
      <c r="EJ35" s="4" t="str">
        <v>TVX4659-03E</v>
      </c>
      <c r="EK35" s="4" t="str">
        <v>TVX4659-03E</v>
      </c>
      <c r="EL35" s="4" t="str">
        <v>TVX4659-03E</v>
      </c>
      <c r="EM35" s="4" t="str">
        <v>TVX4659-03E</v>
      </c>
      <c r="EN35" s="4" t="str">
        <v>TVX4659-03E</v>
      </c>
      <c r="EO35" s="4" t="str">
        <v>TVX4659-03E</v>
      </c>
      <c r="EP35" s="4" t="str">
        <v>TVX4659-03E</v>
      </c>
      <c r="EQ35" s="4" t="str">
        <v>TVX4659-03E</v>
      </c>
      <c r="ER35" s="4" t="str">
        <v>TVX4659-03E</v>
      </c>
      <c r="ES35" s="4" t="str">
        <v>TVX4659-03E</v>
      </c>
      <c r="ET35" s="4" t="str">
        <v>TVX4659-03E</v>
      </c>
      <c r="EU35" s="4" t="str">
        <v>TVX4659-03E</v>
      </c>
      <c r="EV35" s="4" t="str">
        <v>TVX4659-03E</v>
      </c>
      <c r="EW35" s="4" t="str">
        <v>TVX4659-03E</v>
      </c>
      <c r="EX35" s="4" t="str">
        <v>TVX4659-03E</v>
      </c>
      <c r="EY35" s="4" t="str">
        <v>TVX4659-03E</v>
      </c>
      <c r="EZ35" s="4" t="str">
        <v>TVX4659-03E</v>
      </c>
      <c r="FA35" s="4" t="str">
        <v>TVX4659-03E</v>
      </c>
      <c r="FB35" s="4" t="str">
        <v>TVX4659-03E</v>
      </c>
      <c r="FC35" s="4" t="str">
        <v>TVX4659-03E</v>
      </c>
      <c r="FD35" s="4" t="str">
        <v>TVX4659-03E</v>
      </c>
      <c r="FE35" s="4" t="str">
        <v>TVX4659-03E</v>
      </c>
      <c r="FF35" s="4" t="str">
        <v>TVX4659-03E</v>
      </c>
      <c r="FG35" s="4" t="str">
        <v>TVX4659-03E</v>
      </c>
      <c r="FH35" s="4" t="str">
        <v>TVX4659-03E</v>
      </c>
      <c r="FI35" s="4" t="str">
        <v>TVX4659-03E</v>
      </c>
      <c r="FJ35" s="4" t="str">
        <v>TVX4659-03E</v>
      </c>
      <c r="FK35" s="4" t="str">
        <v>TVX4659-03E</v>
      </c>
    </row>
    <row r="36" spans="1:167" x14ac:dyDescent="0.35">
      <c r="A36" s="4" t="s">
        <v>2068</v>
      </c>
      <c r="B36" s="4" t="s">
        <v>2066</v>
      </c>
      <c r="C36" s="4" t="s">
        <v>2542</v>
      </c>
      <c r="N36" s="4" t="str">
        <v>Garlic</v>
      </c>
      <c r="O36" s="4" t="str">
        <v>Garlic</v>
      </c>
      <c r="P36" s="4" t="str">
        <v>Garlic</v>
      </c>
      <c r="Q36" s="4" t="str">
        <v>Garlic</v>
      </c>
      <c r="R36" s="4" t="str">
        <v>Garlic</v>
      </c>
      <c r="S36" s="4" t="str">
        <v>Garlic</v>
      </c>
      <c r="T36" s="4" t="str">
        <v>Garlic</v>
      </c>
      <c r="U36" s="4" t="str">
        <v>Garlic</v>
      </c>
      <c r="V36" s="4" t="str">
        <v>Garlic</v>
      </c>
      <c r="W36" s="4" t="str">
        <v>Garlic</v>
      </c>
      <c r="X36" s="4" t="str">
        <v>Garlic</v>
      </c>
      <c r="Y36" s="4" t="str">
        <v>Garlic</v>
      </c>
      <c r="Z36" s="4" t="str">
        <v>Garlic</v>
      </c>
      <c r="AA36" s="4" t="str">
        <v>Garlic</v>
      </c>
      <c r="AB36" s="4" t="str">
        <v>Garlic</v>
      </c>
      <c r="AC36" s="4" t="str">
        <v>Garlic</v>
      </c>
      <c r="AD36" s="4" t="str">
        <v>Garlic</v>
      </c>
      <c r="AE36" s="4" t="str">
        <v>Garlic</v>
      </c>
      <c r="AF36" s="4" t="str">
        <v>Garlic</v>
      </c>
      <c r="AG36" s="4" t="str">
        <v>Garlic</v>
      </c>
      <c r="AH36" s="4" t="str">
        <v>Garlic</v>
      </c>
      <c r="AI36" s="4" t="str">
        <v>Garlic</v>
      </c>
      <c r="AJ36" s="4" t="str">
        <v>Garlic</v>
      </c>
      <c r="AK36" s="4" t="str">
        <v>Garlic</v>
      </c>
      <c r="AL36" s="4" t="str">
        <v>Garlic</v>
      </c>
      <c r="AM36" s="4" t="str">
        <v>Garlic</v>
      </c>
      <c r="AN36" s="4" t="str">
        <v>Garlic</v>
      </c>
      <c r="AO36" s="4" t="str">
        <v>Garlic</v>
      </c>
      <c r="AP36" s="4" t="str">
        <v>Garlic</v>
      </c>
      <c r="AQ36" s="4" t="str">
        <v>Garlic</v>
      </c>
      <c r="AS36" s="4" t="str">
        <v>98/2101</v>
      </c>
      <c r="AT36" s="4" t="str">
        <v>98/2101</v>
      </c>
      <c r="AU36" s="4" t="str">
        <v>98/2101</v>
      </c>
      <c r="AV36" s="4" t="str">
        <v>98/2101</v>
      </c>
      <c r="AW36" s="4" t="str">
        <v>98/2101</v>
      </c>
      <c r="AX36" s="4" t="str">
        <v>98/2101</v>
      </c>
      <c r="AY36" s="4" t="str">
        <v>98/2101</v>
      </c>
      <c r="AZ36" s="4" t="str">
        <v>98/2101</v>
      </c>
      <c r="BA36" s="4" t="str">
        <v>98/2101</v>
      </c>
      <c r="BB36" s="4" t="str">
        <v>98/2101</v>
      </c>
      <c r="BC36" s="4" t="str">
        <v>98/2101</v>
      </c>
      <c r="BD36" s="4" t="str">
        <v>98/2101</v>
      </c>
      <c r="BE36" s="4" t="str">
        <v>98/2101</v>
      </c>
      <c r="BF36" s="4" t="str">
        <v>98/2101</v>
      </c>
      <c r="BG36" s="4" t="str">
        <v>98/2101</v>
      </c>
      <c r="BH36" s="4" t="str">
        <v>98/2101</v>
      </c>
      <c r="BI36" s="4" t="str">
        <v>98/2101</v>
      </c>
      <c r="BJ36" s="4" t="str">
        <v>98/2101</v>
      </c>
      <c r="BK36" s="4" t="str">
        <v>98/2101</v>
      </c>
      <c r="BL36" s="4" t="str">
        <v>98/2101</v>
      </c>
      <c r="BM36" s="4" t="str">
        <v>98/2101</v>
      </c>
      <c r="BN36" s="4" t="str">
        <v>98/2101</v>
      </c>
      <c r="BO36" s="4" t="str">
        <v>98/2101</v>
      </c>
      <c r="BP36" s="4" t="str">
        <v>98/2101</v>
      </c>
      <c r="BQ36" s="4" t="str">
        <v>98/2101</v>
      </c>
      <c r="BR36" s="4" t="str">
        <v>98/2101</v>
      </c>
      <c r="BS36" s="4" t="str">
        <v>98/2101</v>
      </c>
      <c r="BT36" s="4" t="str">
        <v>98/2101</v>
      </c>
      <c r="BU36" s="4" t="str">
        <v>98/2101</v>
      </c>
      <c r="BV36" s="4" t="str">
        <v>98/2101</v>
      </c>
      <c r="BX36" s="4" t="str">
        <v>98/0581</v>
      </c>
      <c r="BY36" s="4" t="str">
        <v>98/0581</v>
      </c>
      <c r="BZ36" s="4" t="str">
        <v>98/0581</v>
      </c>
      <c r="CA36" s="4" t="str">
        <v>98/0581</v>
      </c>
      <c r="CB36" s="4" t="str">
        <v>98/0581</v>
      </c>
      <c r="CC36" s="4" t="str">
        <v>98/0581</v>
      </c>
      <c r="CD36" s="4" t="str">
        <v>98/0581</v>
      </c>
      <c r="CE36" s="4" t="str">
        <v>98/0581</v>
      </c>
      <c r="CF36" s="4" t="str">
        <v>98/0581</v>
      </c>
      <c r="CG36" s="4" t="str">
        <v>98/0581</v>
      </c>
      <c r="CH36" s="4" t="str">
        <v>98/0581</v>
      </c>
      <c r="CI36" s="4" t="str">
        <v>98/0581</v>
      </c>
      <c r="CJ36" s="4" t="str">
        <v>98/0581</v>
      </c>
      <c r="CK36" s="4" t="str">
        <v>98/0581</v>
      </c>
      <c r="CL36" s="4" t="str">
        <v>98/0581</v>
      </c>
      <c r="CM36" s="4" t="str">
        <v>98/0581</v>
      </c>
      <c r="CN36" s="4" t="str">
        <v>98/0581</v>
      </c>
      <c r="CO36" s="4" t="str">
        <v>98/0581</v>
      </c>
      <c r="CP36" s="4" t="str">
        <v>98/0581</v>
      </c>
      <c r="CQ36" s="4" t="str">
        <v>98/0581</v>
      </c>
      <c r="CR36" s="4" t="str">
        <v>98/0581</v>
      </c>
      <c r="CS36" s="4" t="str">
        <v>98/0581</v>
      </c>
      <c r="CT36" s="4" t="str">
        <v>98/0581</v>
      </c>
      <c r="CU36" s="4" t="str">
        <v>98/0581</v>
      </c>
      <c r="CV36" s="4" t="str">
        <v>98/0581</v>
      </c>
      <c r="CW36" s="4" t="str">
        <v>98/0581</v>
      </c>
      <c r="CX36" s="4" t="str">
        <v>98/0581</v>
      </c>
      <c r="CY36" s="4" t="str">
        <v>98/0581</v>
      </c>
      <c r="CZ36" s="4" t="str">
        <v>98/0581</v>
      </c>
      <c r="DA36" s="4" t="str">
        <v>98/0581</v>
      </c>
    </row>
    <row r="37" spans="1:167" x14ac:dyDescent="0.35">
      <c r="A37" s="4" t="s">
        <v>2068</v>
      </c>
      <c r="B37" s="4" t="s">
        <v>2066</v>
      </c>
      <c r="C37" s="4" t="s">
        <v>2543</v>
      </c>
      <c r="N37" s="4" t="str">
        <v>Goat</v>
      </c>
      <c r="O37" s="4" t="str">
        <v>Goat</v>
      </c>
      <c r="P37" s="4" t="str">
        <v>Goat</v>
      </c>
      <c r="Q37" s="4" t="str">
        <v>Goat</v>
      </c>
      <c r="R37" s="4" t="str">
        <v>Goat</v>
      </c>
      <c r="S37" s="4" t="str">
        <v>Goat</v>
      </c>
      <c r="T37" s="4" t="str">
        <v>Goat</v>
      </c>
      <c r="U37" s="4" t="str">
        <v>Goat</v>
      </c>
      <c r="V37" s="4" t="str">
        <v>Goat</v>
      </c>
      <c r="W37" s="4" t="str">
        <v>Goat</v>
      </c>
      <c r="X37" s="4" t="str">
        <v>Goat</v>
      </c>
      <c r="Y37" s="4" t="str">
        <v>Goat</v>
      </c>
      <c r="Z37" s="4" t="str">
        <v>Goat</v>
      </c>
      <c r="AA37" s="4" t="str">
        <v>Goat</v>
      </c>
      <c r="AB37" s="4" t="str">
        <v>Goat</v>
      </c>
      <c r="AC37" s="4" t="str">
        <v>Goat</v>
      </c>
      <c r="AD37" s="4" t="str">
        <v>Goat</v>
      </c>
      <c r="AE37" s="4" t="str">
        <v>Goat</v>
      </c>
      <c r="AF37" s="4" t="str">
        <v>Goat</v>
      </c>
      <c r="AG37" s="4" t="str">
        <v>Goat</v>
      </c>
      <c r="AH37" s="4" t="str">
        <v>Goat</v>
      </c>
      <c r="AI37" s="4" t="str">
        <v>Goat</v>
      </c>
      <c r="AJ37" s="4" t="str">
        <v>Goat</v>
      </c>
      <c r="AK37" s="4" t="str">
        <v>Goat</v>
      </c>
      <c r="AL37" s="4" t="str">
        <v>Goat</v>
      </c>
      <c r="AM37" s="4" t="str">
        <v>Goat</v>
      </c>
      <c r="AN37" s="4" t="str">
        <v>Goat</v>
      </c>
      <c r="AO37" s="4" t="str">
        <v>Goat</v>
      </c>
      <c r="AP37" s="4" t="str">
        <v>Goat</v>
      </c>
      <c r="AQ37" s="4" t="str">
        <v>Goat</v>
      </c>
      <c r="AS37" s="4" t="str">
        <v>98/2132</v>
      </c>
      <c r="AT37" s="4" t="str">
        <v>98/2132</v>
      </c>
      <c r="AU37" s="4" t="str">
        <v>98/2132</v>
      </c>
      <c r="AV37" s="4" t="str">
        <v>98/2132</v>
      </c>
      <c r="AW37" s="4" t="str">
        <v>98/2132</v>
      </c>
      <c r="AX37" s="4" t="str">
        <v>98/2132</v>
      </c>
      <c r="AY37" s="4" t="str">
        <v>98/2132</v>
      </c>
      <c r="AZ37" s="4" t="str">
        <v>98/2132</v>
      </c>
      <c r="BA37" s="4" t="str">
        <v>98/2132</v>
      </c>
      <c r="BB37" s="4" t="str">
        <v>98/2132</v>
      </c>
      <c r="BC37" s="4" t="str">
        <v>98/2132</v>
      </c>
      <c r="BD37" s="4" t="str">
        <v>98/2132</v>
      </c>
      <c r="BE37" s="4" t="str">
        <v>98/2132</v>
      </c>
      <c r="BF37" s="4" t="str">
        <v>98/2132</v>
      </c>
      <c r="BG37" s="4" t="str">
        <v>98/2132</v>
      </c>
      <c r="BH37" s="4" t="str">
        <v>98/2132</v>
      </c>
      <c r="BI37" s="4" t="str">
        <v>98/2132</v>
      </c>
      <c r="BJ37" s="4" t="str">
        <v>98/2132</v>
      </c>
      <c r="BK37" s="4" t="str">
        <v>98/2132</v>
      </c>
      <c r="BL37" s="4" t="str">
        <v>98/2132</v>
      </c>
      <c r="BM37" s="4" t="str">
        <v>98/2132</v>
      </c>
      <c r="BN37" s="4" t="str">
        <v>98/2132</v>
      </c>
      <c r="BO37" s="4" t="str">
        <v>98/2132</v>
      </c>
      <c r="BP37" s="4" t="str">
        <v>98/2132</v>
      </c>
      <c r="BQ37" s="4" t="str">
        <v>98/2132</v>
      </c>
      <c r="BR37" s="4" t="str">
        <v>98/2132</v>
      </c>
      <c r="BS37" s="4" t="str">
        <v>98/2132</v>
      </c>
      <c r="BT37" s="4" t="str">
        <v>98/2132</v>
      </c>
      <c r="BU37" s="4" t="str">
        <v>98/2132</v>
      </c>
      <c r="BV37" s="4" t="str">
        <v>98/2132</v>
      </c>
      <c r="BX37" s="4" t="str">
        <v>98/2101</v>
      </c>
      <c r="BY37" s="4" t="str">
        <v>98/2101</v>
      </c>
      <c r="BZ37" s="4" t="str">
        <v>98/2101</v>
      </c>
      <c r="CA37" s="4" t="str">
        <v>98/2101</v>
      </c>
      <c r="CB37" s="4" t="str">
        <v>98/2101</v>
      </c>
      <c r="CC37" s="4" t="str">
        <v>98/2101</v>
      </c>
      <c r="CD37" s="4" t="str">
        <v>98/2101</v>
      </c>
      <c r="CE37" s="4" t="str">
        <v>98/2101</v>
      </c>
      <c r="CF37" s="4" t="str">
        <v>98/2101</v>
      </c>
      <c r="CG37" s="4" t="str">
        <v>98/2101</v>
      </c>
      <c r="CH37" s="4" t="str">
        <v>98/2101</v>
      </c>
      <c r="CI37" s="4" t="str">
        <v>98/2101</v>
      </c>
      <c r="CJ37" s="4" t="str">
        <v>98/2101</v>
      </c>
      <c r="CK37" s="4" t="str">
        <v>98/2101</v>
      </c>
      <c r="CL37" s="4" t="str">
        <v>98/2101</v>
      </c>
      <c r="CM37" s="4" t="str">
        <v>98/2101</v>
      </c>
      <c r="CN37" s="4" t="str">
        <v>98/2101</v>
      </c>
      <c r="CO37" s="4" t="str">
        <v>98/2101</v>
      </c>
      <c r="CP37" s="4" t="str">
        <v>98/2101</v>
      </c>
      <c r="CQ37" s="4" t="str">
        <v>98/2101</v>
      </c>
      <c r="CR37" s="4" t="str">
        <v>98/2101</v>
      </c>
      <c r="CS37" s="4" t="str">
        <v>98/2101</v>
      </c>
      <c r="CT37" s="4" t="str">
        <v>98/2101</v>
      </c>
      <c r="CU37" s="4" t="str">
        <v>98/2101</v>
      </c>
      <c r="CV37" s="4" t="str">
        <v>98/2101</v>
      </c>
      <c r="CW37" s="4" t="str">
        <v>98/2101</v>
      </c>
      <c r="CX37" s="4" t="str">
        <v>98/2101</v>
      </c>
      <c r="CY37" s="4" t="str">
        <v>98/2101</v>
      </c>
      <c r="CZ37" s="4" t="str">
        <v>98/2101</v>
      </c>
      <c r="DA37" s="4" t="str">
        <v>98/2101</v>
      </c>
    </row>
    <row r="38" spans="1:167" x14ac:dyDescent="0.35">
      <c r="A38" s="4" t="s">
        <v>2068</v>
      </c>
      <c r="B38" s="4" t="s">
        <v>2066</v>
      </c>
      <c r="C38" s="4" t="s">
        <v>2544</v>
      </c>
      <c r="N38" s="4" t="str">
        <v>Grape</v>
      </c>
      <c r="O38" s="4" t="str">
        <v>Grape</v>
      </c>
      <c r="P38" s="4" t="str">
        <v>Grape</v>
      </c>
      <c r="Q38" s="4" t="str">
        <v>Grape</v>
      </c>
      <c r="R38" s="4" t="str">
        <v>Grape</v>
      </c>
      <c r="S38" s="4" t="str">
        <v>Grape</v>
      </c>
      <c r="T38" s="4" t="str">
        <v>Grape</v>
      </c>
      <c r="U38" s="4" t="str">
        <v>Grape</v>
      </c>
      <c r="V38" s="4" t="str">
        <v>Grape</v>
      </c>
      <c r="W38" s="4" t="str">
        <v>Grape</v>
      </c>
      <c r="X38" s="4" t="str">
        <v>Grape</v>
      </c>
      <c r="Y38" s="4" t="str">
        <v>Grape</v>
      </c>
      <c r="Z38" s="4" t="str">
        <v>Grape</v>
      </c>
      <c r="AA38" s="4" t="str">
        <v>Grape</v>
      </c>
      <c r="AB38" s="4" t="str">
        <v>Grape</v>
      </c>
      <c r="AC38" s="4" t="str">
        <v>Grape</v>
      </c>
      <c r="AD38" s="4" t="str">
        <v>Grape</v>
      </c>
      <c r="AE38" s="4" t="str">
        <v>Grape</v>
      </c>
      <c r="AF38" s="4" t="str">
        <v>Grape</v>
      </c>
      <c r="AG38" s="4" t="str">
        <v>Grape</v>
      </c>
      <c r="AH38" s="4" t="str">
        <v>Grape</v>
      </c>
      <c r="AI38" s="4" t="str">
        <v>Grape</v>
      </c>
      <c r="AJ38" s="4" t="str">
        <v>Grape</v>
      </c>
      <c r="AK38" s="4" t="str">
        <v>Grape</v>
      </c>
      <c r="AL38" s="4" t="str">
        <v>Grape</v>
      </c>
      <c r="AM38" s="4" t="str">
        <v>Grape</v>
      </c>
      <c r="AN38" s="4" t="str">
        <v>Grape</v>
      </c>
      <c r="AO38" s="4" t="str">
        <v>Grape</v>
      </c>
      <c r="AP38" s="4" t="str">
        <v>Grape</v>
      </c>
      <c r="AQ38" s="4" t="str">
        <v>Grape</v>
      </c>
      <c r="AS38" s="4" t="str">
        <v>A-197</v>
      </c>
      <c r="AT38" s="4" t="str">
        <v>A-197</v>
      </c>
      <c r="AU38" s="4" t="str">
        <v>A-197</v>
      </c>
      <c r="AV38" s="4" t="str">
        <v>A-197</v>
      </c>
      <c r="AW38" s="4" t="str">
        <v>A-197</v>
      </c>
      <c r="AX38" s="4" t="str">
        <v>A-197</v>
      </c>
      <c r="AY38" s="4" t="str">
        <v>A-197</v>
      </c>
      <c r="AZ38" s="4" t="str">
        <v>A-197</v>
      </c>
      <c r="BA38" s="4" t="str">
        <v>A-197</v>
      </c>
      <c r="BB38" s="4" t="str">
        <v>A-197</v>
      </c>
      <c r="BC38" s="4" t="str">
        <v>A-197</v>
      </c>
      <c r="BD38" s="4" t="str">
        <v>A-197</v>
      </c>
      <c r="BE38" s="4" t="str">
        <v>A-197</v>
      </c>
      <c r="BF38" s="4" t="str">
        <v>A-197</v>
      </c>
      <c r="BG38" s="4" t="str">
        <v>A-197</v>
      </c>
      <c r="BH38" s="4" t="str">
        <v>A-197</v>
      </c>
      <c r="BI38" s="4" t="str">
        <v>A-197</v>
      </c>
      <c r="BJ38" s="4" t="str">
        <v>A-197</v>
      </c>
      <c r="BK38" s="4" t="str">
        <v>A-197</v>
      </c>
      <c r="BL38" s="4" t="str">
        <v>A-197</v>
      </c>
      <c r="BM38" s="4" t="str">
        <v>A-197</v>
      </c>
      <c r="BN38" s="4" t="str">
        <v>A-197</v>
      </c>
      <c r="BO38" s="4" t="str">
        <v>A-197</v>
      </c>
      <c r="BP38" s="4" t="str">
        <v>A-197</v>
      </c>
      <c r="BQ38" s="4" t="str">
        <v>A-197</v>
      </c>
      <c r="BR38" s="4" t="str">
        <v>A-197</v>
      </c>
      <c r="BS38" s="4" t="str">
        <v>A-197</v>
      </c>
      <c r="BT38" s="4" t="str">
        <v>A-197</v>
      </c>
      <c r="BU38" s="4" t="str">
        <v>A-197</v>
      </c>
      <c r="BV38" s="4" t="str">
        <v>A-197</v>
      </c>
      <c r="BX38" s="4" t="str">
        <v>98/2132</v>
      </c>
      <c r="BY38" s="4" t="str">
        <v>98/2132</v>
      </c>
      <c r="BZ38" s="4" t="str">
        <v>98/2132</v>
      </c>
      <c r="CA38" s="4" t="str">
        <v>98/2132</v>
      </c>
      <c r="CB38" s="4" t="str">
        <v>98/2132</v>
      </c>
      <c r="CC38" s="4" t="str">
        <v>98/2132</v>
      </c>
      <c r="CD38" s="4" t="str">
        <v>98/2132</v>
      </c>
      <c r="CE38" s="4" t="str">
        <v>98/2132</v>
      </c>
      <c r="CF38" s="4" t="str">
        <v>98/2132</v>
      </c>
      <c r="CG38" s="4" t="str">
        <v>98/2132</v>
      </c>
      <c r="CH38" s="4" t="str">
        <v>98/2132</v>
      </c>
      <c r="CI38" s="4" t="str">
        <v>98/2132</v>
      </c>
      <c r="CJ38" s="4" t="str">
        <v>98/2132</v>
      </c>
      <c r="CK38" s="4" t="str">
        <v>98/2132</v>
      </c>
      <c r="CL38" s="4" t="str">
        <v>98/2132</v>
      </c>
      <c r="CM38" s="4" t="str">
        <v>98/2132</v>
      </c>
      <c r="CN38" s="4" t="str">
        <v>98/2132</v>
      </c>
      <c r="CO38" s="4" t="str">
        <v>98/2132</v>
      </c>
      <c r="CP38" s="4" t="str">
        <v>98/2132</v>
      </c>
      <c r="CQ38" s="4" t="str">
        <v>98/2132</v>
      </c>
      <c r="CR38" s="4" t="str">
        <v>98/2132</v>
      </c>
      <c r="CS38" s="4" t="str">
        <v>98/2132</v>
      </c>
      <c r="CT38" s="4" t="str">
        <v>98/2132</v>
      </c>
      <c r="CU38" s="4" t="str">
        <v>98/2132</v>
      </c>
      <c r="CV38" s="4" t="str">
        <v>98/2132</v>
      </c>
      <c r="CW38" s="4" t="str">
        <v>98/2132</v>
      </c>
      <c r="CX38" s="4" t="str">
        <v>98/2132</v>
      </c>
      <c r="CY38" s="4" t="str">
        <v>98/2132</v>
      </c>
      <c r="CZ38" s="4" t="str">
        <v>98/2132</v>
      </c>
      <c r="DA38" s="4" t="str">
        <v>98/2132</v>
      </c>
    </row>
    <row r="39" spans="1:167" x14ac:dyDescent="0.35">
      <c r="A39" s="4" t="s">
        <v>2068</v>
      </c>
      <c r="B39" s="4" t="s">
        <v>2066</v>
      </c>
      <c r="C39" s="4" t="s">
        <v>2545</v>
      </c>
      <c r="N39" s="4" t="str">
        <v>Grape (Table)</v>
      </c>
      <c r="O39" s="4" t="str">
        <v>Grape (Table)</v>
      </c>
      <c r="P39" s="4" t="str">
        <v>Grape (Table)</v>
      </c>
      <c r="Q39" s="4" t="str">
        <v>Grape (Table)</v>
      </c>
      <c r="R39" s="4" t="str">
        <v>Grape (Table)</v>
      </c>
      <c r="S39" s="4" t="str">
        <v>Grape (Table)</v>
      </c>
      <c r="T39" s="4" t="str">
        <v>Grape (Table)</v>
      </c>
      <c r="U39" s="4" t="str">
        <v>Grape (Table)</v>
      </c>
      <c r="V39" s="4" t="str">
        <v>Grape (Table)</v>
      </c>
      <c r="W39" s="4" t="str">
        <v>Grape (Table)</v>
      </c>
      <c r="X39" s="4" t="str">
        <v>Grape (Table)</v>
      </c>
      <c r="Y39" s="4" t="str">
        <v>Grape (Table)</v>
      </c>
      <c r="Z39" s="4" t="str">
        <v>Grape (Table)</v>
      </c>
      <c r="AA39" s="4" t="str">
        <v>Grape (Table)</v>
      </c>
      <c r="AB39" s="4" t="str">
        <v>Grape (Table)</v>
      </c>
      <c r="AC39" s="4" t="str">
        <v>Grape (Table)</v>
      </c>
      <c r="AD39" s="4" t="str">
        <v>Grape (Table)</v>
      </c>
      <c r="AE39" s="4" t="str">
        <v>Grape (Table)</v>
      </c>
      <c r="AF39" s="4" t="str">
        <v>Grape (Table)</v>
      </c>
      <c r="AG39" s="4" t="str">
        <v>Grape (Table)</v>
      </c>
      <c r="AH39" s="4" t="str">
        <v>Grape (Table)</v>
      </c>
      <c r="AI39" s="4" t="str">
        <v>Grape (Table)</v>
      </c>
      <c r="AJ39" s="4" t="str">
        <v>Grape (Table)</v>
      </c>
      <c r="AK39" s="4" t="str">
        <v>Grape (Table)</v>
      </c>
      <c r="AL39" s="4" t="str">
        <v>Grape (Table)</v>
      </c>
      <c r="AM39" s="4" t="str">
        <v>Grape (Table)</v>
      </c>
      <c r="AN39" s="4" t="str">
        <v>Grape (Table)</v>
      </c>
      <c r="AO39" s="4" t="str">
        <v>Grape (Table)</v>
      </c>
      <c r="AP39" s="4" t="str">
        <v>Grape (Table)</v>
      </c>
      <c r="AQ39" s="4" t="str">
        <v>Grape (Table)</v>
      </c>
      <c r="AS39" s="4" t="str">
        <v>A-26</v>
      </c>
      <c r="AT39" s="4" t="str">
        <v>A-26</v>
      </c>
      <c r="AU39" s="4" t="str">
        <v>A-26</v>
      </c>
      <c r="AV39" s="4" t="str">
        <v>A-26</v>
      </c>
      <c r="AW39" s="4" t="str">
        <v>A-26</v>
      </c>
      <c r="AX39" s="4" t="str">
        <v>A-26</v>
      </c>
      <c r="AY39" s="4" t="str">
        <v>A-26</v>
      </c>
      <c r="AZ39" s="4" t="str">
        <v>A-26</v>
      </c>
      <c r="BA39" s="4" t="str">
        <v>A-26</v>
      </c>
      <c r="BB39" s="4" t="str">
        <v>A-26</v>
      </c>
      <c r="BC39" s="4" t="str">
        <v>A-26</v>
      </c>
      <c r="BD39" s="4" t="str">
        <v>A-26</v>
      </c>
      <c r="BE39" s="4" t="str">
        <v>A-26</v>
      </c>
      <c r="BF39" s="4" t="str">
        <v>A-26</v>
      </c>
      <c r="BG39" s="4" t="str">
        <v>A-26</v>
      </c>
      <c r="BH39" s="4" t="str">
        <v>A-26</v>
      </c>
      <c r="BI39" s="4" t="str">
        <v>A-26</v>
      </c>
      <c r="BJ39" s="4" t="str">
        <v>A-26</v>
      </c>
      <c r="BK39" s="4" t="str">
        <v>A-26</v>
      </c>
      <c r="BL39" s="4" t="str">
        <v>A-26</v>
      </c>
      <c r="BM39" s="4" t="str">
        <v>A-26</v>
      </c>
      <c r="BN39" s="4" t="str">
        <v>A-26</v>
      </c>
      <c r="BO39" s="4" t="str">
        <v>A-26</v>
      </c>
      <c r="BP39" s="4" t="str">
        <v>A-26</v>
      </c>
      <c r="BQ39" s="4" t="str">
        <v>A-26</v>
      </c>
      <c r="BR39" s="4" t="str">
        <v>A-26</v>
      </c>
      <c r="BS39" s="4" t="str">
        <v>A-26</v>
      </c>
      <c r="BT39" s="4" t="str">
        <v>A-26</v>
      </c>
      <c r="BU39" s="4" t="str">
        <v>A-26</v>
      </c>
      <c r="BV39" s="4" t="str">
        <v>A-26</v>
      </c>
      <c r="BX39" s="4" t="str">
        <v>A-197</v>
      </c>
      <c r="BY39" s="4" t="str">
        <v>A-197</v>
      </c>
      <c r="BZ39" s="4" t="str">
        <v>A-197</v>
      </c>
      <c r="CA39" s="4" t="str">
        <v>A-197</v>
      </c>
      <c r="CB39" s="4" t="str">
        <v>A-197</v>
      </c>
      <c r="CC39" s="4" t="str">
        <v>A-197</v>
      </c>
      <c r="CD39" s="4" t="str">
        <v>A-197</v>
      </c>
      <c r="CE39" s="4" t="str">
        <v>A-197</v>
      </c>
      <c r="CF39" s="4" t="str">
        <v>A-197</v>
      </c>
      <c r="CG39" s="4" t="str">
        <v>A-197</v>
      </c>
      <c r="CH39" s="4" t="str">
        <v>A-197</v>
      </c>
      <c r="CI39" s="4" t="str">
        <v>A-197</v>
      </c>
      <c r="CJ39" s="4" t="str">
        <v>A-197</v>
      </c>
      <c r="CK39" s="4" t="str">
        <v>A-197</v>
      </c>
      <c r="CL39" s="4" t="str">
        <v>A-197</v>
      </c>
      <c r="CM39" s="4" t="str">
        <v>A-197</v>
      </c>
      <c r="CN39" s="4" t="str">
        <v>A-197</v>
      </c>
      <c r="CO39" s="4" t="str">
        <v>A-197</v>
      </c>
      <c r="CP39" s="4" t="str">
        <v>A-197</v>
      </c>
      <c r="CQ39" s="4" t="str">
        <v>A-197</v>
      </c>
      <c r="CR39" s="4" t="str">
        <v>A-197</v>
      </c>
      <c r="CS39" s="4" t="str">
        <v>A-197</v>
      </c>
      <c r="CT39" s="4" t="str">
        <v>A-197</v>
      </c>
      <c r="CU39" s="4" t="str">
        <v>A-197</v>
      </c>
      <c r="CV39" s="4" t="str">
        <v>A-197</v>
      </c>
      <c r="CW39" s="4" t="str">
        <v>A-197</v>
      </c>
      <c r="CX39" s="4" t="str">
        <v>A-197</v>
      </c>
      <c r="CY39" s="4" t="str">
        <v>A-197</v>
      </c>
      <c r="CZ39" s="4" t="str">
        <v>A-197</v>
      </c>
      <c r="DA39" s="4" t="str">
        <v>A-197</v>
      </c>
    </row>
    <row r="40" spans="1:167" x14ac:dyDescent="0.35">
      <c r="A40" s="4" t="s">
        <v>2068</v>
      </c>
      <c r="B40" s="4" t="s">
        <v>2066</v>
      </c>
      <c r="C40" s="4" t="s">
        <v>2546</v>
      </c>
      <c r="N40" s="4" t="str">
        <v>Groundnut</v>
      </c>
      <c r="O40" s="4" t="str">
        <v>Groundnut</v>
      </c>
      <c r="P40" s="4" t="str">
        <v>Groundnut</v>
      </c>
      <c r="Q40" s="4" t="str">
        <v>Groundnut</v>
      </c>
      <c r="R40" s="4" t="str">
        <v>Groundnut</v>
      </c>
      <c r="S40" s="4" t="str">
        <v>Groundnut</v>
      </c>
      <c r="T40" s="4" t="str">
        <v>Groundnut</v>
      </c>
      <c r="U40" s="4" t="str">
        <v>Groundnut</v>
      </c>
      <c r="V40" s="4" t="str">
        <v>Groundnut</v>
      </c>
      <c r="W40" s="4" t="str">
        <v>Groundnut</v>
      </c>
      <c r="X40" s="4" t="str">
        <v>Groundnut</v>
      </c>
      <c r="Y40" s="4" t="str">
        <v>Groundnut</v>
      </c>
      <c r="Z40" s="4" t="str">
        <v>Groundnut</v>
      </c>
      <c r="AA40" s="4" t="str">
        <v>Groundnut</v>
      </c>
      <c r="AB40" s="4" t="str">
        <v>Groundnut</v>
      </c>
      <c r="AC40" s="4" t="str">
        <v>Groundnut</v>
      </c>
      <c r="AD40" s="4" t="str">
        <v>Groundnut</v>
      </c>
      <c r="AE40" s="4" t="str">
        <v>Groundnut</v>
      </c>
      <c r="AF40" s="4" t="str">
        <v>Groundnut</v>
      </c>
      <c r="AG40" s="4" t="str">
        <v>Groundnut</v>
      </c>
      <c r="AH40" s="4" t="str">
        <v>Groundnut</v>
      </c>
      <c r="AI40" s="4" t="str">
        <v>Groundnut</v>
      </c>
      <c r="AJ40" s="4" t="str">
        <v>Groundnut</v>
      </c>
      <c r="AK40" s="4" t="str">
        <v>Groundnut</v>
      </c>
      <c r="AL40" s="4" t="str">
        <v>Groundnut</v>
      </c>
      <c r="AM40" s="4" t="str">
        <v>Groundnut</v>
      </c>
      <c r="AN40" s="4" t="str">
        <v>Groundnut</v>
      </c>
      <c r="AO40" s="4" t="str">
        <v>Groundnut</v>
      </c>
      <c r="AP40" s="4" t="str">
        <v>Groundnut</v>
      </c>
      <c r="AQ40" s="4" t="str">
        <v>Groundnut</v>
      </c>
      <c r="AS40" s="4" t="str">
        <v>AAB</v>
      </c>
      <c r="AT40" s="4" t="str">
        <v>AAB</v>
      </c>
      <c r="AU40" s="4" t="str">
        <v>AAB</v>
      </c>
      <c r="AV40" s="4" t="str">
        <v>AAB</v>
      </c>
      <c r="AW40" s="4" t="str">
        <v>AAB</v>
      </c>
      <c r="AX40" s="4" t="str">
        <v>AAB</v>
      </c>
      <c r="AY40" s="4" t="str">
        <v>AAB</v>
      </c>
      <c r="AZ40" s="4" t="str">
        <v>AAB</v>
      </c>
      <c r="BA40" s="4" t="str">
        <v>AAB</v>
      </c>
      <c r="BB40" s="4" t="str">
        <v>AAB</v>
      </c>
      <c r="BC40" s="4" t="str">
        <v>AAB</v>
      </c>
      <c r="BD40" s="4" t="str">
        <v>AAB</v>
      </c>
      <c r="BE40" s="4" t="str">
        <v>AAB</v>
      </c>
      <c r="BF40" s="4" t="str">
        <v>AAB</v>
      </c>
      <c r="BG40" s="4" t="str">
        <v>AAB</v>
      </c>
      <c r="BH40" s="4" t="str">
        <v>AAB</v>
      </c>
      <c r="BI40" s="4" t="str">
        <v>AAB</v>
      </c>
      <c r="BJ40" s="4" t="str">
        <v>AAB</v>
      </c>
      <c r="BK40" s="4" t="str">
        <v>AAB</v>
      </c>
      <c r="BL40" s="4" t="str">
        <v>AAB</v>
      </c>
      <c r="BM40" s="4" t="str">
        <v>AAB</v>
      </c>
      <c r="BN40" s="4" t="str">
        <v>AAB</v>
      </c>
      <c r="BO40" s="4" t="str">
        <v>AAB</v>
      </c>
      <c r="BP40" s="4" t="str">
        <v>AAB</v>
      </c>
      <c r="BQ40" s="4" t="str">
        <v>AAB</v>
      </c>
      <c r="BR40" s="4" t="str">
        <v>AAB</v>
      </c>
      <c r="BS40" s="4" t="str">
        <v>AAB</v>
      </c>
      <c r="BT40" s="4" t="str">
        <v>AAB</v>
      </c>
      <c r="BU40" s="4" t="str">
        <v>AAB</v>
      </c>
      <c r="BV40" s="4" t="str">
        <v>AAB</v>
      </c>
      <c r="BX40" s="4" t="str">
        <v>A-26</v>
      </c>
      <c r="BY40" s="4" t="str">
        <v>A-26</v>
      </c>
      <c r="BZ40" s="4" t="str">
        <v>A-26</v>
      </c>
      <c r="CA40" s="4" t="str">
        <v>A-26</v>
      </c>
      <c r="CB40" s="4" t="str">
        <v>A-26</v>
      </c>
      <c r="CC40" s="4" t="str">
        <v>A-26</v>
      </c>
      <c r="CD40" s="4" t="str">
        <v>A-26</v>
      </c>
      <c r="CE40" s="4" t="str">
        <v>A-26</v>
      </c>
      <c r="CF40" s="4" t="str">
        <v>A-26</v>
      </c>
      <c r="CG40" s="4" t="str">
        <v>A-26</v>
      </c>
      <c r="CH40" s="4" t="str">
        <v>A-26</v>
      </c>
      <c r="CI40" s="4" t="str">
        <v>A-26</v>
      </c>
      <c r="CJ40" s="4" t="str">
        <v>A-26</v>
      </c>
      <c r="CK40" s="4" t="str">
        <v>A-26</v>
      </c>
      <c r="CL40" s="4" t="str">
        <v>A-26</v>
      </c>
      <c r="CM40" s="4" t="str">
        <v>A-26</v>
      </c>
      <c r="CN40" s="4" t="str">
        <v>A-26</v>
      </c>
      <c r="CO40" s="4" t="str">
        <v>A-26</v>
      </c>
      <c r="CP40" s="4" t="str">
        <v>A-26</v>
      </c>
      <c r="CQ40" s="4" t="str">
        <v>A-26</v>
      </c>
      <c r="CR40" s="4" t="str">
        <v>A-26</v>
      </c>
      <c r="CS40" s="4" t="str">
        <v>A-26</v>
      </c>
      <c r="CT40" s="4" t="str">
        <v>A-26</v>
      </c>
      <c r="CU40" s="4" t="str">
        <v>A-26</v>
      </c>
      <c r="CV40" s="4" t="str">
        <v>A-26</v>
      </c>
      <c r="CW40" s="4" t="str">
        <v>A-26</v>
      </c>
      <c r="CX40" s="4" t="str">
        <v>A-26</v>
      </c>
      <c r="CY40" s="4" t="str">
        <v>A-26</v>
      </c>
      <c r="CZ40" s="4" t="str">
        <v>A-26</v>
      </c>
      <c r="DA40" s="4" t="str">
        <v>A-26</v>
      </c>
    </row>
    <row r="41" spans="1:167" x14ac:dyDescent="0.35">
      <c r="A41" s="4" t="s">
        <v>2068</v>
      </c>
      <c r="B41" s="4" t="s">
        <v>2066</v>
      </c>
      <c r="C41" s="4" t="s">
        <v>2547</v>
      </c>
      <c r="F41" s="4" t="s">
        <v>2502</v>
      </c>
      <c r="N41" s="4" t="str">
        <v>Guar Gum</v>
      </c>
      <c r="O41" s="4" t="str">
        <v>Guar Gum</v>
      </c>
      <c r="P41" s="4" t="str">
        <v>Guar Gum</v>
      </c>
      <c r="Q41" s="4" t="str">
        <v>Guar Gum</v>
      </c>
      <c r="R41" s="4" t="str">
        <v>Guar Gum</v>
      </c>
      <c r="S41" s="4" t="str">
        <v>Guar Gum</v>
      </c>
      <c r="T41" s="4" t="str">
        <v>Guar Gum</v>
      </c>
      <c r="U41" s="4" t="str">
        <v>Guar Gum</v>
      </c>
      <c r="V41" s="4" t="str">
        <v>Guar Gum</v>
      </c>
      <c r="W41" s="4" t="str">
        <v>Guar Gum</v>
      </c>
      <c r="X41" s="4" t="str">
        <v>Guar Gum</v>
      </c>
      <c r="Y41" s="4" t="str">
        <v>Guar Gum</v>
      </c>
      <c r="Z41" s="4" t="str">
        <v>Guar Gum</v>
      </c>
      <c r="AA41" s="4" t="str">
        <v>Guar Gum</v>
      </c>
      <c r="AB41" s="4" t="str">
        <v>Guar Gum</v>
      </c>
      <c r="AC41" s="4" t="str">
        <v>Guar Gum</v>
      </c>
      <c r="AD41" s="4" t="str">
        <v>Guar Gum</v>
      </c>
      <c r="AE41" s="4" t="str">
        <v>Guar Gum</v>
      </c>
      <c r="AF41" s="4" t="str">
        <v>Guar Gum</v>
      </c>
      <c r="AG41" s="4" t="str">
        <v>Guar Gum</v>
      </c>
      <c r="AH41" s="4" t="str">
        <v>Guar Gum</v>
      </c>
      <c r="AI41" s="4" t="str">
        <v>Guar Gum</v>
      </c>
      <c r="AJ41" s="4" t="str">
        <v>Guar Gum</v>
      </c>
      <c r="AK41" s="4" t="str">
        <v>Guar Gum</v>
      </c>
      <c r="AL41" s="4" t="str">
        <v>Guar Gum</v>
      </c>
      <c r="AM41" s="4" t="str">
        <v>Guar Gum</v>
      </c>
      <c r="AN41" s="4" t="str">
        <v>Guar Gum</v>
      </c>
      <c r="AO41" s="4" t="str">
        <v>Guar Gum</v>
      </c>
      <c r="AP41" s="4" t="str">
        <v>Guar Gum</v>
      </c>
      <c r="AQ41" s="4" t="str">
        <v>Guar Gum</v>
      </c>
      <c r="AS41" s="4" t="str">
        <v>Abeleehi</v>
      </c>
      <c r="AT41" s="4" t="str">
        <v>Abeleehi</v>
      </c>
      <c r="AU41" s="4" t="str">
        <v>Abeleehi</v>
      </c>
      <c r="AV41" s="4" t="str">
        <v>Abeleehi</v>
      </c>
      <c r="AW41" s="4" t="str">
        <v>Abeleehi</v>
      </c>
      <c r="AX41" s="4" t="str">
        <v>Abeleehi</v>
      </c>
      <c r="AY41" s="4" t="str">
        <v>Abeleehi</v>
      </c>
      <c r="AZ41" s="4" t="str">
        <v>Abeleehi</v>
      </c>
      <c r="BA41" s="4" t="str">
        <v>Abeleehi</v>
      </c>
      <c r="BB41" s="4" t="str">
        <v>Abeleehi</v>
      </c>
      <c r="BC41" s="4" t="str">
        <v>Abeleehi</v>
      </c>
      <c r="BD41" s="4" t="str">
        <v>Abeleehi</v>
      </c>
      <c r="BE41" s="4" t="str">
        <v>Abeleehi</v>
      </c>
      <c r="BF41" s="4" t="str">
        <v>Abeleehi</v>
      </c>
      <c r="BG41" s="4" t="str">
        <v>Abeleehi</v>
      </c>
      <c r="BH41" s="4" t="str">
        <v>Abeleehi</v>
      </c>
      <c r="BI41" s="4" t="str">
        <v>Abeleehi</v>
      </c>
      <c r="BJ41" s="4" t="str">
        <v>Abeleehi</v>
      </c>
      <c r="BK41" s="4" t="str">
        <v>Abeleehi</v>
      </c>
      <c r="BL41" s="4" t="str">
        <v>Abeleehi</v>
      </c>
      <c r="BM41" s="4" t="str">
        <v>Abeleehi</v>
      </c>
      <c r="BN41" s="4" t="str">
        <v>Abeleehi</v>
      </c>
      <c r="BO41" s="4" t="str">
        <v>Abeleehi</v>
      </c>
      <c r="BP41" s="4" t="str">
        <v>Abeleehi</v>
      </c>
      <c r="BQ41" s="4" t="str">
        <v>Abeleehi</v>
      </c>
      <c r="BR41" s="4" t="str">
        <v>Abeleehi</v>
      </c>
      <c r="BS41" s="4" t="str">
        <v>Abeleehi</v>
      </c>
      <c r="BT41" s="4" t="str">
        <v>Abeleehi</v>
      </c>
      <c r="BU41" s="4" t="str">
        <v>Abeleehi</v>
      </c>
      <c r="BV41" s="4" t="str">
        <v>Abeleehi</v>
      </c>
      <c r="BX41" s="4" t="str">
        <v>AAB</v>
      </c>
      <c r="BY41" s="4" t="str">
        <v>AAB</v>
      </c>
      <c r="BZ41" s="4" t="str">
        <v>AAB</v>
      </c>
      <c r="CA41" s="4" t="str">
        <v>AAB</v>
      </c>
      <c r="CB41" s="4" t="str">
        <v>AAB</v>
      </c>
      <c r="CC41" s="4" t="str">
        <v>AAB</v>
      </c>
      <c r="CD41" s="4" t="str">
        <v>AAB</v>
      </c>
      <c r="CE41" s="4" t="str">
        <v>AAB</v>
      </c>
      <c r="CF41" s="4" t="str">
        <v>AAB</v>
      </c>
      <c r="CG41" s="4" t="str">
        <v>AAB</v>
      </c>
      <c r="CH41" s="4" t="str">
        <v>AAB</v>
      </c>
      <c r="CI41" s="4" t="str">
        <v>AAB</v>
      </c>
      <c r="CJ41" s="4" t="str">
        <v>AAB</v>
      </c>
      <c r="CK41" s="4" t="str">
        <v>AAB</v>
      </c>
      <c r="CL41" s="4" t="str">
        <v>AAB</v>
      </c>
      <c r="CM41" s="4" t="str">
        <v>AAB</v>
      </c>
      <c r="CN41" s="4" t="str">
        <v>AAB</v>
      </c>
      <c r="CO41" s="4" t="str">
        <v>AAB</v>
      </c>
      <c r="CP41" s="4" t="str">
        <v>AAB</v>
      </c>
      <c r="CQ41" s="4" t="str">
        <v>AAB</v>
      </c>
      <c r="CR41" s="4" t="str">
        <v>AAB</v>
      </c>
      <c r="CS41" s="4" t="str">
        <v>AAB</v>
      </c>
      <c r="CT41" s="4" t="str">
        <v>AAB</v>
      </c>
      <c r="CU41" s="4" t="str">
        <v>AAB</v>
      </c>
      <c r="CV41" s="4" t="str">
        <v>AAB</v>
      </c>
      <c r="CW41" s="4" t="str">
        <v>AAB</v>
      </c>
      <c r="CX41" s="4" t="str">
        <v>AAB</v>
      </c>
      <c r="CY41" s="4" t="str">
        <v>AAB</v>
      </c>
      <c r="CZ41" s="4" t="str">
        <v>AAB</v>
      </c>
      <c r="DA41" s="4" t="str">
        <v>AAB</v>
      </c>
    </row>
    <row r="42" spans="1:167" x14ac:dyDescent="0.35">
      <c r="A42" s="4" t="s">
        <v>2068</v>
      </c>
      <c r="B42" s="4" t="s">
        <v>2066</v>
      </c>
      <c r="C42" s="4" t="s">
        <v>2548</v>
      </c>
      <c r="N42" s="4" t="str">
        <v>Jujube</v>
      </c>
      <c r="O42" s="4" t="str">
        <v>Jujube</v>
      </c>
      <c r="P42" s="4" t="str">
        <v>Jujube</v>
      </c>
      <c r="Q42" s="4" t="str">
        <v>Jujube</v>
      </c>
      <c r="R42" s="4" t="str">
        <v>Jujube</v>
      </c>
      <c r="S42" s="4" t="str">
        <v>Jujube</v>
      </c>
      <c r="T42" s="4" t="str">
        <v>Jujube</v>
      </c>
      <c r="U42" s="4" t="str">
        <v>Jujube</v>
      </c>
      <c r="V42" s="4" t="str">
        <v>Jujube</v>
      </c>
      <c r="W42" s="4" t="str">
        <v>Jujube</v>
      </c>
      <c r="X42" s="4" t="str">
        <v>Jujube</v>
      </c>
      <c r="Y42" s="4" t="str">
        <v>Jujube</v>
      </c>
      <c r="Z42" s="4" t="str">
        <v>Jujube</v>
      </c>
      <c r="AA42" s="4" t="str">
        <v>Jujube</v>
      </c>
      <c r="AB42" s="4" t="str">
        <v>Jujube</v>
      </c>
      <c r="AC42" s="4" t="str">
        <v>Jujube</v>
      </c>
      <c r="AD42" s="4" t="str">
        <v>Jujube</v>
      </c>
      <c r="AE42" s="4" t="str">
        <v>Jujube</v>
      </c>
      <c r="AF42" s="4" t="str">
        <v>Jujube</v>
      </c>
      <c r="AG42" s="4" t="str">
        <v>Jujube</v>
      </c>
      <c r="AH42" s="4" t="str">
        <v>Jujube</v>
      </c>
      <c r="AI42" s="4" t="str">
        <v>Jujube</v>
      </c>
      <c r="AJ42" s="4" t="str">
        <v>Jujube</v>
      </c>
      <c r="AK42" s="4" t="str">
        <v>Jujube</v>
      </c>
      <c r="AL42" s="4" t="str">
        <v>Jujube</v>
      </c>
      <c r="AM42" s="4" t="str">
        <v>Jujube</v>
      </c>
      <c r="AN42" s="4" t="str">
        <v>Jujube</v>
      </c>
      <c r="AO42" s="4" t="str">
        <v>Jujube</v>
      </c>
      <c r="AP42" s="4" t="str">
        <v>Jujube</v>
      </c>
      <c r="AQ42" s="4" t="str">
        <v>Jujube</v>
      </c>
      <c r="AS42" s="4" t="str">
        <v>Abergelle</v>
      </c>
      <c r="AT42" s="4" t="str">
        <v>Abergelle</v>
      </c>
      <c r="AU42" s="4" t="str">
        <v>Abergelle</v>
      </c>
      <c r="AV42" s="4" t="str">
        <v>Abergelle</v>
      </c>
      <c r="AW42" s="4" t="str">
        <v>Abergelle</v>
      </c>
      <c r="AX42" s="4" t="str">
        <v>Abergelle</v>
      </c>
      <c r="AY42" s="4" t="str">
        <v>Abergelle</v>
      </c>
      <c r="AZ42" s="4" t="str">
        <v>Abergelle</v>
      </c>
      <c r="BA42" s="4" t="str">
        <v>Abergelle</v>
      </c>
      <c r="BB42" s="4" t="str">
        <v>Abergelle</v>
      </c>
      <c r="BC42" s="4" t="str">
        <v>Abergelle</v>
      </c>
      <c r="BD42" s="4" t="str">
        <v>Abergelle</v>
      </c>
      <c r="BE42" s="4" t="str">
        <v>Abergelle</v>
      </c>
      <c r="BF42" s="4" t="str">
        <v>Abergelle</v>
      </c>
      <c r="BG42" s="4" t="str">
        <v>Abergelle</v>
      </c>
      <c r="BH42" s="4" t="str">
        <v>Abergelle</v>
      </c>
      <c r="BI42" s="4" t="str">
        <v>Abergelle</v>
      </c>
      <c r="BJ42" s="4" t="str">
        <v>Abergelle</v>
      </c>
      <c r="BK42" s="4" t="str">
        <v>Abergelle</v>
      </c>
      <c r="BL42" s="4" t="str">
        <v>Abergelle</v>
      </c>
      <c r="BM42" s="4" t="str">
        <v>Abergelle</v>
      </c>
      <c r="BN42" s="4" t="str">
        <v>Abergelle</v>
      </c>
      <c r="BO42" s="4" t="str">
        <v>Abergelle</v>
      </c>
      <c r="BP42" s="4" t="str">
        <v>Abergelle</v>
      </c>
      <c r="BQ42" s="4" t="str">
        <v>Abergelle</v>
      </c>
      <c r="BR42" s="4" t="str">
        <v>Abergelle</v>
      </c>
      <c r="BS42" s="4" t="str">
        <v>Abergelle</v>
      </c>
      <c r="BT42" s="4" t="str">
        <v>Abergelle</v>
      </c>
      <c r="BU42" s="4" t="str">
        <v>Abergelle</v>
      </c>
      <c r="BV42" s="4" t="str">
        <v>Abergelle</v>
      </c>
      <c r="BX42" s="4" t="str">
        <v>Abeleehi</v>
      </c>
      <c r="BY42" s="4" t="str">
        <v>Abeleehi</v>
      </c>
      <c r="BZ42" s="4" t="str">
        <v>Abeleehi</v>
      </c>
      <c r="CA42" s="4" t="str">
        <v>Abeleehi</v>
      </c>
      <c r="CB42" s="4" t="str">
        <v>Abeleehi</v>
      </c>
      <c r="CC42" s="4" t="str">
        <v>Abeleehi</v>
      </c>
      <c r="CD42" s="4" t="str">
        <v>Abeleehi</v>
      </c>
      <c r="CE42" s="4" t="str">
        <v>Abeleehi</v>
      </c>
      <c r="CF42" s="4" t="str">
        <v>Abeleehi</v>
      </c>
      <c r="CG42" s="4" t="str">
        <v>Abeleehi</v>
      </c>
      <c r="CH42" s="4" t="str">
        <v>Abeleehi</v>
      </c>
      <c r="CI42" s="4" t="str">
        <v>Abeleehi</v>
      </c>
      <c r="CJ42" s="4" t="str">
        <v>Abeleehi</v>
      </c>
      <c r="CK42" s="4" t="str">
        <v>Abeleehi</v>
      </c>
      <c r="CL42" s="4" t="str">
        <v>Abeleehi</v>
      </c>
      <c r="CM42" s="4" t="str">
        <v>Abeleehi</v>
      </c>
      <c r="CN42" s="4" t="str">
        <v>Abeleehi</v>
      </c>
      <c r="CO42" s="4" t="str">
        <v>Abeleehi</v>
      </c>
      <c r="CP42" s="4" t="str">
        <v>Abeleehi</v>
      </c>
      <c r="CQ42" s="4" t="str">
        <v>Abeleehi</v>
      </c>
      <c r="CR42" s="4" t="str">
        <v>Abeleehi</v>
      </c>
      <c r="CS42" s="4" t="str">
        <v>Abeleehi</v>
      </c>
      <c r="CT42" s="4" t="str">
        <v>Abeleehi</v>
      </c>
      <c r="CU42" s="4" t="str">
        <v>Abeleehi</v>
      </c>
      <c r="CV42" s="4" t="str">
        <v>Abeleehi</v>
      </c>
      <c r="CW42" s="4" t="str">
        <v>Abeleehi</v>
      </c>
      <c r="CX42" s="4" t="str">
        <v>Abeleehi</v>
      </c>
      <c r="CY42" s="4" t="str">
        <v>Abeleehi</v>
      </c>
      <c r="CZ42" s="4" t="str">
        <v>Abeleehi</v>
      </c>
      <c r="DA42" s="4" t="str">
        <v>Abeleehi</v>
      </c>
    </row>
    <row r="43" spans="1:167" x14ac:dyDescent="0.35">
      <c r="A43" s="4" t="s">
        <v>2068</v>
      </c>
      <c r="B43" s="4" t="s">
        <v>2066</v>
      </c>
      <c r="C43" s="4" t="s">
        <v>2549</v>
      </c>
      <c r="N43" s="4" t="str">
        <v>Lablab</v>
      </c>
      <c r="O43" s="4" t="str">
        <v>Lablab</v>
      </c>
      <c r="P43" s="4" t="str">
        <v>Lablab</v>
      </c>
      <c r="Q43" s="4" t="str">
        <v>Lablab</v>
      </c>
      <c r="R43" s="4" t="str">
        <v>Lablab</v>
      </c>
      <c r="S43" s="4" t="str">
        <v>Lablab</v>
      </c>
      <c r="T43" s="4" t="str">
        <v>Lablab</v>
      </c>
      <c r="U43" s="4" t="str">
        <v>Lablab</v>
      </c>
      <c r="V43" s="4" t="str">
        <v>Lablab</v>
      </c>
      <c r="W43" s="4" t="str">
        <v>Lablab</v>
      </c>
      <c r="X43" s="4" t="str">
        <v>Lablab</v>
      </c>
      <c r="Y43" s="4" t="str">
        <v>Lablab</v>
      </c>
      <c r="Z43" s="4" t="str">
        <v>Lablab</v>
      </c>
      <c r="AA43" s="4" t="str">
        <v>Lablab</v>
      </c>
      <c r="AB43" s="4" t="str">
        <v>Lablab</v>
      </c>
      <c r="AC43" s="4" t="str">
        <v>Lablab</v>
      </c>
      <c r="AD43" s="4" t="str">
        <v>Lablab</v>
      </c>
      <c r="AE43" s="4" t="str">
        <v>Lablab</v>
      </c>
      <c r="AF43" s="4" t="str">
        <v>Lablab</v>
      </c>
      <c r="AG43" s="4" t="str">
        <v>Lablab</v>
      </c>
      <c r="AH43" s="4" t="str">
        <v>Lablab</v>
      </c>
      <c r="AI43" s="4" t="str">
        <v>Lablab</v>
      </c>
      <c r="AJ43" s="4" t="str">
        <v>Lablab</v>
      </c>
      <c r="AK43" s="4" t="str">
        <v>Lablab</v>
      </c>
      <c r="AL43" s="4" t="str">
        <v>Lablab</v>
      </c>
      <c r="AM43" s="4" t="str">
        <v>Lablab</v>
      </c>
      <c r="AN43" s="4" t="str">
        <v>Lablab</v>
      </c>
      <c r="AO43" s="4" t="str">
        <v>Lablab</v>
      </c>
      <c r="AP43" s="4" t="str">
        <v>Lablab</v>
      </c>
      <c r="AQ43" s="4" t="str">
        <v>Lablab</v>
      </c>
      <c r="AS43" s="4" t="str">
        <v>ABT805</v>
      </c>
      <c r="AT43" s="4" t="str">
        <v>ABT805</v>
      </c>
      <c r="AU43" s="4" t="str">
        <v>ABT805</v>
      </c>
      <c r="AV43" s="4" t="str">
        <v>ABT805</v>
      </c>
      <c r="AW43" s="4" t="str">
        <v>ABT805</v>
      </c>
      <c r="AX43" s="4" t="str">
        <v>ABT805</v>
      </c>
      <c r="AY43" s="4" t="str">
        <v>ABT805</v>
      </c>
      <c r="AZ43" s="4" t="str">
        <v>ABT805</v>
      </c>
      <c r="BA43" s="4" t="str">
        <v>ABT805</v>
      </c>
      <c r="BB43" s="4" t="str">
        <v>ABT805</v>
      </c>
      <c r="BC43" s="4" t="str">
        <v>ABT805</v>
      </c>
      <c r="BD43" s="4" t="str">
        <v>ABT805</v>
      </c>
      <c r="BE43" s="4" t="str">
        <v>ABT805</v>
      </c>
      <c r="BF43" s="4" t="str">
        <v>ABT805</v>
      </c>
      <c r="BG43" s="4" t="str">
        <v>ABT805</v>
      </c>
      <c r="BH43" s="4" t="str">
        <v>ABT805</v>
      </c>
      <c r="BI43" s="4" t="str">
        <v>ABT805</v>
      </c>
      <c r="BJ43" s="4" t="str">
        <v>ABT805</v>
      </c>
      <c r="BK43" s="4" t="str">
        <v>ABT805</v>
      </c>
      <c r="BL43" s="4" t="str">
        <v>ABT805</v>
      </c>
      <c r="BM43" s="4" t="str">
        <v>ABT805</v>
      </c>
      <c r="BN43" s="4" t="str">
        <v>ABT805</v>
      </c>
      <c r="BO43" s="4" t="str">
        <v>ABT805</v>
      </c>
      <c r="BP43" s="4" t="str">
        <v>ABT805</v>
      </c>
      <c r="BQ43" s="4" t="str">
        <v>ABT805</v>
      </c>
      <c r="BR43" s="4" t="str">
        <v>ABT805</v>
      </c>
      <c r="BS43" s="4" t="str">
        <v>ABT805</v>
      </c>
      <c r="BT43" s="4" t="str">
        <v>ABT805</v>
      </c>
      <c r="BU43" s="4" t="str">
        <v>ABT805</v>
      </c>
      <c r="BV43" s="4" t="str">
        <v>ABT805</v>
      </c>
      <c r="BX43" s="4" t="str">
        <v>Abergelle</v>
      </c>
      <c r="BY43" s="4" t="str">
        <v>Abergelle</v>
      </c>
      <c r="BZ43" s="4" t="str">
        <v>Abergelle</v>
      </c>
      <c r="CA43" s="4" t="str">
        <v>Abergelle</v>
      </c>
      <c r="CB43" s="4" t="str">
        <v>Abergelle</v>
      </c>
      <c r="CC43" s="4" t="str">
        <v>Abergelle</v>
      </c>
      <c r="CD43" s="4" t="str">
        <v>Abergelle</v>
      </c>
      <c r="CE43" s="4" t="str">
        <v>Abergelle</v>
      </c>
      <c r="CF43" s="4" t="str">
        <v>Abergelle</v>
      </c>
      <c r="CG43" s="4" t="str">
        <v>Abergelle</v>
      </c>
      <c r="CH43" s="4" t="str">
        <v>Abergelle</v>
      </c>
      <c r="CI43" s="4" t="str">
        <v>Abergelle</v>
      </c>
      <c r="CJ43" s="4" t="str">
        <v>Abergelle</v>
      </c>
      <c r="CK43" s="4" t="str">
        <v>Abergelle</v>
      </c>
      <c r="CL43" s="4" t="str">
        <v>Abergelle</v>
      </c>
      <c r="CM43" s="4" t="str">
        <v>Abergelle</v>
      </c>
      <c r="CN43" s="4" t="str">
        <v>Abergelle</v>
      </c>
      <c r="CO43" s="4" t="str">
        <v>Abergelle</v>
      </c>
      <c r="CP43" s="4" t="str">
        <v>Abergelle</v>
      </c>
      <c r="CQ43" s="4" t="str">
        <v>Abergelle</v>
      </c>
      <c r="CR43" s="4" t="str">
        <v>Abergelle</v>
      </c>
      <c r="CS43" s="4" t="str">
        <v>Abergelle</v>
      </c>
      <c r="CT43" s="4" t="str">
        <v>Abergelle</v>
      </c>
      <c r="CU43" s="4" t="str">
        <v>Abergelle</v>
      </c>
      <c r="CV43" s="4" t="str">
        <v>Abergelle</v>
      </c>
      <c r="CW43" s="4" t="str">
        <v>Abergelle</v>
      </c>
      <c r="CX43" s="4" t="str">
        <v>Abergelle</v>
      </c>
      <c r="CY43" s="4" t="str">
        <v>Abergelle</v>
      </c>
      <c r="CZ43" s="4" t="str">
        <v>Abergelle</v>
      </c>
      <c r="DA43" s="4" t="str">
        <v>Abergelle</v>
      </c>
    </row>
    <row r="44" spans="1:167" x14ac:dyDescent="0.35">
      <c r="A44" s="4" t="s">
        <v>2068</v>
      </c>
      <c r="B44" s="4" t="s">
        <v>2066</v>
      </c>
      <c r="C44" s="4" t="s">
        <v>2550</v>
      </c>
      <c r="N44" s="4" t="str">
        <v>Maize</v>
      </c>
      <c r="O44" s="4" t="str">
        <v>Maize</v>
      </c>
      <c r="P44" s="4" t="str">
        <v>Maize</v>
      </c>
      <c r="Q44" s="4" t="str">
        <v>Maize</v>
      </c>
      <c r="R44" s="4" t="str">
        <v>Maize</v>
      </c>
      <c r="S44" s="4" t="str">
        <v>Maize</v>
      </c>
      <c r="T44" s="4" t="str">
        <v>Maize</v>
      </c>
      <c r="U44" s="4" t="str">
        <v>Maize</v>
      </c>
      <c r="V44" s="4" t="str">
        <v>Maize</v>
      </c>
      <c r="W44" s="4" t="str">
        <v>Maize</v>
      </c>
      <c r="X44" s="4" t="str">
        <v>Maize</v>
      </c>
      <c r="Y44" s="4" t="str">
        <v>Maize</v>
      </c>
      <c r="Z44" s="4" t="str">
        <v>Maize</v>
      </c>
      <c r="AA44" s="4" t="str">
        <v>Maize</v>
      </c>
      <c r="AB44" s="4" t="str">
        <v>Maize</v>
      </c>
      <c r="AC44" s="4" t="str">
        <v>Maize</v>
      </c>
      <c r="AD44" s="4" t="str">
        <v>Maize</v>
      </c>
      <c r="AE44" s="4" t="str">
        <v>Maize</v>
      </c>
      <c r="AF44" s="4" t="str">
        <v>Maize</v>
      </c>
      <c r="AG44" s="4" t="str">
        <v>Maize</v>
      </c>
      <c r="AH44" s="4" t="str">
        <v>Maize</v>
      </c>
      <c r="AI44" s="4" t="str">
        <v>Maize</v>
      </c>
      <c r="AJ44" s="4" t="str">
        <v>Maize</v>
      </c>
      <c r="AK44" s="4" t="str">
        <v>Maize</v>
      </c>
      <c r="AL44" s="4" t="str">
        <v>Maize</v>
      </c>
      <c r="AM44" s="4" t="str">
        <v>Maize</v>
      </c>
      <c r="AN44" s="4" t="str">
        <v>Maize</v>
      </c>
      <c r="AO44" s="4" t="str">
        <v>Maize</v>
      </c>
      <c r="AP44" s="4" t="str">
        <v>Maize</v>
      </c>
      <c r="AQ44" s="4" t="str">
        <v>Maize</v>
      </c>
      <c r="AS44" s="4" t="str">
        <v>Accession 15/84</v>
      </c>
      <c r="AT44" s="4" t="str">
        <v>Accession 15/84</v>
      </c>
      <c r="AU44" s="4" t="str">
        <v>Accession 15/84</v>
      </c>
      <c r="AV44" s="4" t="str">
        <v>Accession 15/84</v>
      </c>
      <c r="AW44" s="4" t="str">
        <v>Accession 15/84</v>
      </c>
      <c r="AX44" s="4" t="str">
        <v>Accession 15/84</v>
      </c>
      <c r="AY44" s="4" t="str">
        <v>Accession 15/84</v>
      </c>
      <c r="AZ44" s="4" t="str">
        <v>Accession 15/84</v>
      </c>
      <c r="BA44" s="4" t="str">
        <v>Accession 15/84</v>
      </c>
      <c r="BB44" s="4" t="str">
        <v>Accession 15/84</v>
      </c>
      <c r="BC44" s="4" t="str">
        <v>Accession 15/84</v>
      </c>
      <c r="BD44" s="4" t="str">
        <v>Accession 15/84</v>
      </c>
      <c r="BE44" s="4" t="str">
        <v>Accession 15/84</v>
      </c>
      <c r="BF44" s="4" t="str">
        <v>Accession 15/84</v>
      </c>
      <c r="BG44" s="4" t="str">
        <v>Accession 15/84</v>
      </c>
      <c r="BH44" s="4" t="str">
        <v>Accession 15/84</v>
      </c>
      <c r="BI44" s="4" t="str">
        <v>Accession 15/84</v>
      </c>
      <c r="BJ44" s="4" t="str">
        <v>Accession 15/84</v>
      </c>
      <c r="BK44" s="4" t="str">
        <v>Accession 15/84</v>
      </c>
      <c r="BL44" s="4" t="str">
        <v>Accession 15/84</v>
      </c>
      <c r="BM44" s="4" t="str">
        <v>Accession 15/84</v>
      </c>
      <c r="BN44" s="4" t="str">
        <v>Accession 15/84</v>
      </c>
      <c r="BO44" s="4" t="str">
        <v>Accession 15/84</v>
      </c>
      <c r="BP44" s="4" t="str">
        <v>Accession 15/84</v>
      </c>
      <c r="BQ44" s="4" t="str">
        <v>Accession 15/84</v>
      </c>
      <c r="BR44" s="4" t="str">
        <v>Accession 15/84</v>
      </c>
      <c r="BS44" s="4" t="str">
        <v>Accession 15/84</v>
      </c>
      <c r="BT44" s="4" t="str">
        <v>Accession 15/84</v>
      </c>
      <c r="BU44" s="4" t="str">
        <v>Accession 15/84</v>
      </c>
      <c r="BV44" s="4" t="str">
        <v>Accession 15/84</v>
      </c>
      <c r="BX44" s="4" t="str">
        <v>ABT805</v>
      </c>
      <c r="BY44" s="4" t="str">
        <v>ABT805</v>
      </c>
      <c r="BZ44" s="4" t="str">
        <v>ABT805</v>
      </c>
      <c r="CA44" s="4" t="str">
        <v>ABT805</v>
      </c>
      <c r="CB44" s="4" t="str">
        <v>ABT805</v>
      </c>
      <c r="CC44" s="4" t="str">
        <v>ABT805</v>
      </c>
      <c r="CD44" s="4" t="str">
        <v>ABT805</v>
      </c>
      <c r="CE44" s="4" t="str">
        <v>ABT805</v>
      </c>
      <c r="CF44" s="4" t="str">
        <v>ABT805</v>
      </c>
      <c r="CG44" s="4" t="str">
        <v>ABT805</v>
      </c>
      <c r="CH44" s="4" t="str">
        <v>ABT805</v>
      </c>
      <c r="CI44" s="4" t="str">
        <v>ABT805</v>
      </c>
      <c r="CJ44" s="4" t="str">
        <v>ABT805</v>
      </c>
      <c r="CK44" s="4" t="str">
        <v>ABT805</v>
      </c>
      <c r="CL44" s="4" t="str">
        <v>ABT805</v>
      </c>
      <c r="CM44" s="4" t="str">
        <v>ABT805</v>
      </c>
      <c r="CN44" s="4" t="str">
        <v>ABT805</v>
      </c>
      <c r="CO44" s="4" t="str">
        <v>ABT805</v>
      </c>
      <c r="CP44" s="4" t="str">
        <v>ABT805</v>
      </c>
      <c r="CQ44" s="4" t="str">
        <v>ABT805</v>
      </c>
      <c r="CR44" s="4" t="str">
        <v>ABT805</v>
      </c>
      <c r="CS44" s="4" t="str">
        <v>ABT805</v>
      </c>
      <c r="CT44" s="4" t="str">
        <v>ABT805</v>
      </c>
      <c r="CU44" s="4" t="str">
        <v>ABT805</v>
      </c>
      <c r="CV44" s="4" t="str">
        <v>ABT805</v>
      </c>
      <c r="CW44" s="4" t="str">
        <v>ABT805</v>
      </c>
      <c r="CX44" s="4" t="str">
        <v>ABT805</v>
      </c>
      <c r="CY44" s="4" t="str">
        <v>ABT805</v>
      </c>
      <c r="CZ44" s="4" t="str">
        <v>ABT805</v>
      </c>
      <c r="DA44" s="4" t="str">
        <v>ABT805</v>
      </c>
    </row>
    <row r="45" spans="1:167" x14ac:dyDescent="0.35">
      <c r="A45" s="4" t="s">
        <v>2068</v>
      </c>
      <c r="B45" s="4" t="s">
        <v>2066</v>
      </c>
      <c r="C45" s="4" t="s">
        <v>2551</v>
      </c>
      <c r="N45" s="4" t="str">
        <v>Melon</v>
      </c>
      <c r="O45" s="4" t="str">
        <v>Melon</v>
      </c>
      <c r="P45" s="4" t="str">
        <v>Melon</v>
      </c>
      <c r="Q45" s="4" t="str">
        <v>Melon</v>
      </c>
      <c r="R45" s="4" t="str">
        <v>Melon</v>
      </c>
      <c r="S45" s="4" t="str">
        <v>Melon</v>
      </c>
      <c r="T45" s="4" t="str">
        <v>Melon</v>
      </c>
      <c r="U45" s="4" t="str">
        <v>Melon</v>
      </c>
      <c r="V45" s="4" t="str">
        <v>Melon</v>
      </c>
      <c r="W45" s="4" t="str">
        <v>Melon</v>
      </c>
      <c r="X45" s="4" t="str">
        <v>Melon</v>
      </c>
      <c r="Y45" s="4" t="str">
        <v>Melon</v>
      </c>
      <c r="Z45" s="4" t="str">
        <v>Melon</v>
      </c>
      <c r="AA45" s="4" t="str">
        <v>Melon</v>
      </c>
      <c r="AB45" s="4" t="str">
        <v>Melon</v>
      </c>
      <c r="AC45" s="4" t="str">
        <v>Melon</v>
      </c>
      <c r="AD45" s="4" t="str">
        <v>Melon</v>
      </c>
      <c r="AE45" s="4" t="str">
        <v>Melon</v>
      </c>
      <c r="AF45" s="4" t="str">
        <v>Melon</v>
      </c>
      <c r="AG45" s="4" t="str">
        <v>Melon</v>
      </c>
      <c r="AH45" s="4" t="str">
        <v>Melon</v>
      </c>
      <c r="AI45" s="4" t="str">
        <v>Melon</v>
      </c>
      <c r="AJ45" s="4" t="str">
        <v>Melon</v>
      </c>
      <c r="AK45" s="4" t="str">
        <v>Melon</v>
      </c>
      <c r="AL45" s="4" t="str">
        <v>Melon</v>
      </c>
      <c r="AM45" s="4" t="str">
        <v>Melon</v>
      </c>
      <c r="AN45" s="4" t="str">
        <v>Melon</v>
      </c>
      <c r="AO45" s="4" t="str">
        <v>Melon</v>
      </c>
      <c r="AP45" s="4" t="str">
        <v>Melon</v>
      </c>
      <c r="AQ45" s="4" t="str">
        <v>Melon</v>
      </c>
      <c r="AS45" s="4" t="str">
        <v>Achishuru2</v>
      </c>
      <c r="AT45" s="4" t="str">
        <v>Achishuru2</v>
      </c>
      <c r="AU45" s="4" t="str">
        <v>Achishuru2</v>
      </c>
      <c r="AV45" s="4" t="str">
        <v>Achishuru2</v>
      </c>
      <c r="AW45" s="4" t="str">
        <v>Achishuru2</v>
      </c>
      <c r="AX45" s="4" t="str">
        <v>Achishuru2</v>
      </c>
      <c r="AY45" s="4" t="str">
        <v>Achishuru2</v>
      </c>
      <c r="AZ45" s="4" t="str">
        <v>Achishuru2</v>
      </c>
      <c r="BA45" s="4" t="str">
        <v>Achishuru2</v>
      </c>
      <c r="BB45" s="4" t="str">
        <v>Achishuru2</v>
      </c>
      <c r="BC45" s="4" t="str">
        <v>Achishuru2</v>
      </c>
      <c r="BD45" s="4" t="str">
        <v>Achishuru2</v>
      </c>
      <c r="BE45" s="4" t="str">
        <v>Achishuru2</v>
      </c>
      <c r="BF45" s="4" t="str">
        <v>Achishuru2</v>
      </c>
      <c r="BG45" s="4" t="str">
        <v>Achishuru2</v>
      </c>
      <c r="BH45" s="4" t="str">
        <v>Achishuru2</v>
      </c>
      <c r="BI45" s="4" t="str">
        <v>Achishuru2</v>
      </c>
      <c r="BJ45" s="4" t="str">
        <v>Achishuru2</v>
      </c>
      <c r="BK45" s="4" t="str">
        <v>Achishuru2</v>
      </c>
      <c r="BL45" s="4" t="str">
        <v>Achishuru2</v>
      </c>
      <c r="BM45" s="4" t="str">
        <v>Achishuru2</v>
      </c>
      <c r="BN45" s="4" t="str">
        <v>Achishuru2</v>
      </c>
      <c r="BO45" s="4" t="str">
        <v>Achishuru2</v>
      </c>
      <c r="BP45" s="4" t="str">
        <v>Achishuru2</v>
      </c>
      <c r="BQ45" s="4" t="str">
        <v>Achishuru2</v>
      </c>
      <c r="BR45" s="4" t="str">
        <v>Achishuru2</v>
      </c>
      <c r="BS45" s="4" t="str">
        <v>Achishuru2</v>
      </c>
      <c r="BT45" s="4" t="str">
        <v>Achishuru2</v>
      </c>
      <c r="BU45" s="4" t="str">
        <v>Achishuru2</v>
      </c>
      <c r="BV45" s="4" t="str">
        <v>Achishuru2</v>
      </c>
      <c r="BX45" s="4" t="str">
        <v>Accession 15/84</v>
      </c>
      <c r="BY45" s="4" t="str">
        <v>Accession 15/84</v>
      </c>
      <c r="BZ45" s="4" t="str">
        <v>Accession 15/84</v>
      </c>
      <c r="CA45" s="4" t="str">
        <v>Accession 15/84</v>
      </c>
      <c r="CB45" s="4" t="str">
        <v>Accession 15/84</v>
      </c>
      <c r="CC45" s="4" t="str">
        <v>Accession 15/84</v>
      </c>
      <c r="CD45" s="4" t="str">
        <v>Accession 15/84</v>
      </c>
      <c r="CE45" s="4" t="str">
        <v>Accession 15/84</v>
      </c>
      <c r="CF45" s="4" t="str">
        <v>Accession 15/84</v>
      </c>
      <c r="CG45" s="4" t="str">
        <v>Accession 15/84</v>
      </c>
      <c r="CH45" s="4" t="str">
        <v>Accession 15/84</v>
      </c>
      <c r="CI45" s="4" t="str">
        <v>Accession 15/84</v>
      </c>
      <c r="CJ45" s="4" t="str">
        <v>Accession 15/84</v>
      </c>
      <c r="CK45" s="4" t="str">
        <v>Accession 15/84</v>
      </c>
      <c r="CL45" s="4" t="str">
        <v>Accession 15/84</v>
      </c>
      <c r="CM45" s="4" t="str">
        <v>Accession 15/84</v>
      </c>
      <c r="CN45" s="4" t="str">
        <v>Accession 15/84</v>
      </c>
      <c r="CO45" s="4" t="str">
        <v>Accession 15/84</v>
      </c>
      <c r="CP45" s="4" t="str">
        <v>Accession 15/84</v>
      </c>
      <c r="CQ45" s="4" t="str">
        <v>Accession 15/84</v>
      </c>
      <c r="CR45" s="4" t="str">
        <v>Accession 15/84</v>
      </c>
      <c r="CS45" s="4" t="str">
        <v>Accession 15/84</v>
      </c>
      <c r="CT45" s="4" t="str">
        <v>Accession 15/84</v>
      </c>
      <c r="CU45" s="4" t="str">
        <v>Accession 15/84</v>
      </c>
      <c r="CV45" s="4" t="str">
        <v>Accession 15/84</v>
      </c>
      <c r="CW45" s="4" t="str">
        <v>Accession 15/84</v>
      </c>
      <c r="CX45" s="4" t="str">
        <v>Accession 15/84</v>
      </c>
      <c r="CY45" s="4" t="str">
        <v>Accession 15/84</v>
      </c>
      <c r="CZ45" s="4" t="str">
        <v>Accession 15/84</v>
      </c>
      <c r="DA45" s="4" t="str">
        <v>Accession 15/84</v>
      </c>
    </row>
    <row r="46" spans="1:167" x14ac:dyDescent="0.35">
      <c r="A46" s="4" t="s">
        <v>2068</v>
      </c>
      <c r="B46" s="4" t="s">
        <v>2066</v>
      </c>
      <c r="C46" s="4" t="s">
        <v>2552</v>
      </c>
      <c r="N46" s="4" t="str">
        <v>Mung Bean</v>
      </c>
      <c r="O46" s="4" t="str">
        <v>Mung Bean</v>
      </c>
      <c r="P46" s="4" t="str">
        <v>Mung Bean</v>
      </c>
      <c r="Q46" s="4" t="str">
        <v>Mung Bean</v>
      </c>
      <c r="R46" s="4" t="str">
        <v>Mung Bean</v>
      </c>
      <c r="S46" s="4" t="str">
        <v>Mung Bean</v>
      </c>
      <c r="T46" s="4" t="str">
        <v>Mung Bean</v>
      </c>
      <c r="U46" s="4" t="str">
        <v>Mung Bean</v>
      </c>
      <c r="V46" s="4" t="str">
        <v>Mung Bean</v>
      </c>
      <c r="W46" s="4" t="str">
        <v>Mung Bean</v>
      </c>
      <c r="X46" s="4" t="str">
        <v>Mung Bean</v>
      </c>
      <c r="Y46" s="4" t="str">
        <v>Mung Bean</v>
      </c>
      <c r="Z46" s="4" t="str">
        <v>Mung Bean</v>
      </c>
      <c r="AA46" s="4" t="str">
        <v>Mung Bean</v>
      </c>
      <c r="AB46" s="4" t="str">
        <v>Mung Bean</v>
      </c>
      <c r="AC46" s="4" t="str">
        <v>Mung Bean</v>
      </c>
      <c r="AD46" s="4" t="str">
        <v>Mung Bean</v>
      </c>
      <c r="AE46" s="4" t="str">
        <v>Mung Bean</v>
      </c>
      <c r="AF46" s="4" t="str">
        <v>Mung Bean</v>
      </c>
      <c r="AG46" s="4" t="str">
        <v>Mung Bean</v>
      </c>
      <c r="AH46" s="4" t="str">
        <v>Mung Bean</v>
      </c>
      <c r="AI46" s="4" t="str">
        <v>Mung Bean</v>
      </c>
      <c r="AJ46" s="4" t="str">
        <v>Mung Bean</v>
      </c>
      <c r="AK46" s="4" t="str">
        <v>Mung Bean</v>
      </c>
      <c r="AL46" s="4" t="str">
        <v>Mung Bean</v>
      </c>
      <c r="AM46" s="4" t="str">
        <v>Mung Bean</v>
      </c>
      <c r="AN46" s="4" t="str">
        <v>Mung Bean</v>
      </c>
      <c r="AO46" s="4" t="str">
        <v>Mung Bean</v>
      </c>
      <c r="AP46" s="4" t="str">
        <v>Mung Bean</v>
      </c>
      <c r="AQ46" s="4" t="str">
        <v>Mung Bean</v>
      </c>
      <c r="AS46" s="4" t="str">
        <v>Achtar</v>
      </c>
      <c r="AT46" s="4" t="str">
        <v>Achtar</v>
      </c>
      <c r="AU46" s="4" t="str">
        <v>Achtar</v>
      </c>
      <c r="AV46" s="4" t="str">
        <v>Achtar</v>
      </c>
      <c r="AW46" s="4" t="str">
        <v>Achtar</v>
      </c>
      <c r="AX46" s="4" t="str">
        <v>Achtar</v>
      </c>
      <c r="AY46" s="4" t="str">
        <v>Achtar</v>
      </c>
      <c r="AZ46" s="4" t="str">
        <v>Achtar</v>
      </c>
      <c r="BA46" s="4" t="str">
        <v>Achtar</v>
      </c>
      <c r="BB46" s="4" t="str">
        <v>Achtar</v>
      </c>
      <c r="BC46" s="4" t="str">
        <v>Achtar</v>
      </c>
      <c r="BD46" s="4" t="str">
        <v>Achtar</v>
      </c>
      <c r="BE46" s="4" t="str">
        <v>Achtar</v>
      </c>
      <c r="BF46" s="4" t="str">
        <v>Achtar</v>
      </c>
      <c r="BG46" s="4" t="str">
        <v>Achtar</v>
      </c>
      <c r="BH46" s="4" t="str">
        <v>Achtar</v>
      </c>
      <c r="BI46" s="4" t="str">
        <v>Achtar</v>
      </c>
      <c r="BJ46" s="4" t="str">
        <v>Achtar</v>
      </c>
      <c r="BK46" s="4" t="str">
        <v>Achtar</v>
      </c>
      <c r="BL46" s="4" t="str">
        <v>Achtar</v>
      </c>
      <c r="BM46" s="4" t="str">
        <v>Achtar</v>
      </c>
      <c r="BN46" s="4" t="str">
        <v>Achtar</v>
      </c>
      <c r="BO46" s="4" t="str">
        <v>Achtar</v>
      </c>
      <c r="BP46" s="4" t="str">
        <v>Achtar</v>
      </c>
      <c r="BQ46" s="4" t="str">
        <v>Achtar</v>
      </c>
      <c r="BR46" s="4" t="str">
        <v>Achtar</v>
      </c>
      <c r="BS46" s="4" t="str">
        <v>Achtar</v>
      </c>
      <c r="BT46" s="4" t="str">
        <v>Achtar</v>
      </c>
      <c r="BU46" s="4" t="str">
        <v>Achtar</v>
      </c>
      <c r="BV46" s="4" t="str">
        <v>Achtar</v>
      </c>
      <c r="BX46" s="4" t="str">
        <v>Achishuru2</v>
      </c>
      <c r="BY46" s="4" t="str">
        <v>Achishuru2</v>
      </c>
      <c r="BZ46" s="4" t="str">
        <v>Achishuru2</v>
      </c>
      <c r="CA46" s="4" t="str">
        <v>Achishuru2</v>
      </c>
      <c r="CB46" s="4" t="str">
        <v>Achishuru2</v>
      </c>
      <c r="CC46" s="4" t="str">
        <v>Achishuru2</v>
      </c>
      <c r="CD46" s="4" t="str">
        <v>Achishuru2</v>
      </c>
      <c r="CE46" s="4" t="str">
        <v>Achishuru2</v>
      </c>
      <c r="CF46" s="4" t="str">
        <v>Achishuru2</v>
      </c>
      <c r="CG46" s="4" t="str">
        <v>Achishuru2</v>
      </c>
      <c r="CH46" s="4" t="str">
        <v>Achishuru2</v>
      </c>
      <c r="CI46" s="4" t="str">
        <v>Achishuru2</v>
      </c>
      <c r="CJ46" s="4" t="str">
        <v>Achishuru2</v>
      </c>
      <c r="CK46" s="4" t="str">
        <v>Achishuru2</v>
      </c>
      <c r="CL46" s="4" t="str">
        <v>Achishuru2</v>
      </c>
      <c r="CM46" s="4" t="str">
        <v>Achishuru2</v>
      </c>
      <c r="CN46" s="4" t="str">
        <v>Achishuru2</v>
      </c>
      <c r="CO46" s="4" t="str">
        <v>Achishuru2</v>
      </c>
      <c r="CP46" s="4" t="str">
        <v>Achishuru2</v>
      </c>
      <c r="CQ46" s="4" t="str">
        <v>Achishuru2</v>
      </c>
      <c r="CR46" s="4" t="str">
        <v>Achishuru2</v>
      </c>
      <c r="CS46" s="4" t="str">
        <v>Achishuru2</v>
      </c>
      <c r="CT46" s="4" t="str">
        <v>Achishuru2</v>
      </c>
      <c r="CU46" s="4" t="str">
        <v>Achishuru2</v>
      </c>
      <c r="CV46" s="4" t="str">
        <v>Achishuru2</v>
      </c>
      <c r="CW46" s="4" t="str">
        <v>Achishuru2</v>
      </c>
      <c r="CX46" s="4" t="str">
        <v>Achishuru2</v>
      </c>
      <c r="CY46" s="4" t="str">
        <v>Achishuru2</v>
      </c>
      <c r="CZ46" s="4" t="str">
        <v>Achishuru2</v>
      </c>
      <c r="DA46" s="4" t="str">
        <v>Achishuru2</v>
      </c>
    </row>
    <row r="47" spans="1:167" x14ac:dyDescent="0.35">
      <c r="A47" s="4" t="s">
        <v>2068</v>
      </c>
      <c r="B47" s="4" t="s">
        <v>2066</v>
      </c>
      <c r="C47" s="4" t="s">
        <v>2553</v>
      </c>
      <c r="N47" s="4" t="str">
        <v>Napier Grass</v>
      </c>
      <c r="O47" s="4" t="str">
        <v>Napier Grass</v>
      </c>
      <c r="P47" s="4" t="str">
        <v>Napier Grass</v>
      </c>
      <c r="Q47" s="4" t="str">
        <v>Napier Grass</v>
      </c>
      <c r="R47" s="4" t="str">
        <v>Napier Grass</v>
      </c>
      <c r="S47" s="4" t="str">
        <v>Napier Grass</v>
      </c>
      <c r="T47" s="4" t="str">
        <v>Napier Grass</v>
      </c>
      <c r="U47" s="4" t="str">
        <v>Napier Grass</v>
      </c>
      <c r="V47" s="4" t="str">
        <v>Napier Grass</v>
      </c>
      <c r="W47" s="4" t="str">
        <v>Napier Grass</v>
      </c>
      <c r="X47" s="4" t="str">
        <v>Napier Grass</v>
      </c>
      <c r="Y47" s="4" t="str">
        <v>Napier Grass</v>
      </c>
      <c r="Z47" s="4" t="str">
        <v>Napier Grass</v>
      </c>
      <c r="AA47" s="4" t="str">
        <v>Napier Grass</v>
      </c>
      <c r="AB47" s="4" t="str">
        <v>Napier Grass</v>
      </c>
      <c r="AC47" s="4" t="str">
        <v>Napier Grass</v>
      </c>
      <c r="AD47" s="4" t="str">
        <v>Napier Grass</v>
      </c>
      <c r="AE47" s="4" t="str">
        <v>Napier Grass</v>
      </c>
      <c r="AF47" s="4" t="str">
        <v>Napier Grass</v>
      </c>
      <c r="AG47" s="4" t="str">
        <v>Napier Grass</v>
      </c>
      <c r="AH47" s="4" t="str">
        <v>Napier Grass</v>
      </c>
      <c r="AI47" s="4" t="str">
        <v>Napier Grass</v>
      </c>
      <c r="AJ47" s="4" t="str">
        <v>Napier Grass</v>
      </c>
      <c r="AK47" s="4" t="str">
        <v>Napier Grass</v>
      </c>
      <c r="AL47" s="4" t="str">
        <v>Napier Grass</v>
      </c>
      <c r="AM47" s="4" t="str">
        <v>Napier Grass</v>
      </c>
      <c r="AN47" s="4" t="str">
        <v>Napier Grass</v>
      </c>
      <c r="AO47" s="4" t="str">
        <v>Napier Grass</v>
      </c>
      <c r="AP47" s="4" t="str">
        <v>Napier Grass</v>
      </c>
      <c r="AQ47" s="4" t="str">
        <v>Napier Grass</v>
      </c>
      <c r="AS47" s="4" t="str">
        <v>Across 86 Pool 16</v>
      </c>
      <c r="AT47" s="4" t="str">
        <v>Across 86 Pool 16</v>
      </c>
      <c r="AU47" s="4" t="str">
        <v>Across 86 Pool 16</v>
      </c>
      <c r="AV47" s="4" t="str">
        <v>Across 86 Pool 16</v>
      </c>
      <c r="AW47" s="4" t="str">
        <v>Across 86 Pool 16</v>
      </c>
      <c r="AX47" s="4" t="str">
        <v>Across 86 Pool 16</v>
      </c>
      <c r="AY47" s="4" t="str">
        <v>Across 86 Pool 16</v>
      </c>
      <c r="AZ47" s="4" t="str">
        <v>Across 86 Pool 16</v>
      </c>
      <c r="BA47" s="4" t="str">
        <v>Across 86 Pool 16</v>
      </c>
      <c r="BB47" s="4" t="str">
        <v>Across 86 Pool 16</v>
      </c>
      <c r="BC47" s="4" t="str">
        <v>Across 86 Pool 16</v>
      </c>
      <c r="BD47" s="4" t="str">
        <v>Across 86 Pool 16</v>
      </c>
      <c r="BE47" s="4" t="str">
        <v>Across 86 Pool 16</v>
      </c>
      <c r="BF47" s="4" t="str">
        <v>Across 86 Pool 16</v>
      </c>
      <c r="BG47" s="4" t="str">
        <v>Across 86 Pool 16</v>
      </c>
      <c r="BH47" s="4" t="str">
        <v>Across 86 Pool 16</v>
      </c>
      <c r="BI47" s="4" t="str">
        <v>Across 86 Pool 16</v>
      </c>
      <c r="BJ47" s="4" t="str">
        <v>Across 86 Pool 16</v>
      </c>
      <c r="BK47" s="4" t="str">
        <v>Across 86 Pool 16</v>
      </c>
      <c r="BL47" s="4" t="str">
        <v>Across 86 Pool 16</v>
      </c>
      <c r="BM47" s="4" t="str">
        <v>Across 86 Pool 16</v>
      </c>
      <c r="BN47" s="4" t="str">
        <v>Across 86 Pool 16</v>
      </c>
      <c r="BO47" s="4" t="str">
        <v>Across 86 Pool 16</v>
      </c>
      <c r="BP47" s="4" t="str">
        <v>Across 86 Pool 16</v>
      </c>
      <c r="BQ47" s="4" t="str">
        <v>Across 86 Pool 16</v>
      </c>
      <c r="BR47" s="4" t="str">
        <v>Across 86 Pool 16</v>
      </c>
      <c r="BS47" s="4" t="str">
        <v>Across 86 Pool 16</v>
      </c>
      <c r="BT47" s="4" t="str">
        <v>Across 86 Pool 16</v>
      </c>
      <c r="BU47" s="4" t="str">
        <v>Across 86 Pool 16</v>
      </c>
      <c r="BV47" s="4" t="str">
        <v>Across 86 Pool 16</v>
      </c>
      <c r="BX47" s="4" t="str">
        <v>Achtar</v>
      </c>
      <c r="BY47" s="4" t="str">
        <v>Achtar</v>
      </c>
      <c r="BZ47" s="4" t="str">
        <v>Achtar</v>
      </c>
      <c r="CA47" s="4" t="str">
        <v>Achtar</v>
      </c>
      <c r="CB47" s="4" t="str">
        <v>Achtar</v>
      </c>
      <c r="CC47" s="4" t="str">
        <v>Achtar</v>
      </c>
      <c r="CD47" s="4" t="str">
        <v>Achtar</v>
      </c>
      <c r="CE47" s="4" t="str">
        <v>Achtar</v>
      </c>
      <c r="CF47" s="4" t="str">
        <v>Achtar</v>
      </c>
      <c r="CG47" s="4" t="str">
        <v>Achtar</v>
      </c>
      <c r="CH47" s="4" t="str">
        <v>Achtar</v>
      </c>
      <c r="CI47" s="4" t="str">
        <v>Achtar</v>
      </c>
      <c r="CJ47" s="4" t="str">
        <v>Achtar</v>
      </c>
      <c r="CK47" s="4" t="str">
        <v>Achtar</v>
      </c>
      <c r="CL47" s="4" t="str">
        <v>Achtar</v>
      </c>
      <c r="CM47" s="4" t="str">
        <v>Achtar</v>
      </c>
      <c r="CN47" s="4" t="str">
        <v>Achtar</v>
      </c>
      <c r="CO47" s="4" t="str">
        <v>Achtar</v>
      </c>
      <c r="CP47" s="4" t="str">
        <v>Achtar</v>
      </c>
      <c r="CQ47" s="4" t="str">
        <v>Achtar</v>
      </c>
      <c r="CR47" s="4" t="str">
        <v>Achtar</v>
      </c>
      <c r="CS47" s="4" t="str">
        <v>Achtar</v>
      </c>
      <c r="CT47" s="4" t="str">
        <v>Achtar</v>
      </c>
      <c r="CU47" s="4" t="str">
        <v>Achtar</v>
      </c>
      <c r="CV47" s="4" t="str">
        <v>Achtar</v>
      </c>
      <c r="CW47" s="4" t="str">
        <v>Achtar</v>
      </c>
      <c r="CX47" s="4" t="str">
        <v>Achtar</v>
      </c>
      <c r="CY47" s="4" t="str">
        <v>Achtar</v>
      </c>
      <c r="CZ47" s="4" t="str">
        <v>Achtar</v>
      </c>
      <c r="DA47" s="4" t="str">
        <v>Achtar</v>
      </c>
    </row>
    <row r="48" spans="1:167" x14ac:dyDescent="0.35">
      <c r="A48" s="4" t="s">
        <v>2068</v>
      </c>
      <c r="B48" s="4" t="s">
        <v>2066</v>
      </c>
      <c r="C48" s="4" t="s">
        <v>2554</v>
      </c>
      <c r="N48" s="4" t="str">
        <v>Niger</v>
      </c>
      <c r="O48" s="4" t="str">
        <v>Niger</v>
      </c>
      <c r="P48" s="4" t="str">
        <v>Niger</v>
      </c>
      <c r="Q48" s="4" t="str">
        <v>Niger</v>
      </c>
      <c r="R48" s="4" t="str">
        <v>Niger</v>
      </c>
      <c r="S48" s="4" t="str">
        <v>Niger</v>
      </c>
      <c r="T48" s="4" t="str">
        <v>Niger</v>
      </c>
      <c r="U48" s="4" t="str">
        <v>Niger</v>
      </c>
      <c r="V48" s="4" t="str">
        <v>Niger</v>
      </c>
      <c r="W48" s="4" t="str">
        <v>Niger</v>
      </c>
      <c r="X48" s="4" t="str">
        <v>Niger</v>
      </c>
      <c r="Y48" s="4" t="str">
        <v>Niger</v>
      </c>
      <c r="Z48" s="4" t="str">
        <v>Niger</v>
      </c>
      <c r="AA48" s="4" t="str">
        <v>Niger</v>
      </c>
      <c r="AB48" s="4" t="str">
        <v>Niger</v>
      </c>
      <c r="AC48" s="4" t="str">
        <v>Niger</v>
      </c>
      <c r="AD48" s="4" t="str">
        <v>Niger</v>
      </c>
      <c r="AE48" s="4" t="str">
        <v>Niger</v>
      </c>
      <c r="AF48" s="4" t="str">
        <v>Niger</v>
      </c>
      <c r="AG48" s="4" t="str">
        <v>Niger</v>
      </c>
      <c r="AH48" s="4" t="str">
        <v>Niger</v>
      </c>
      <c r="AI48" s="4" t="str">
        <v>Niger</v>
      </c>
      <c r="AJ48" s="4" t="str">
        <v>Niger</v>
      </c>
      <c r="AK48" s="4" t="str">
        <v>Niger</v>
      </c>
      <c r="AL48" s="4" t="str">
        <v>Niger</v>
      </c>
      <c r="AM48" s="4" t="str">
        <v>Niger</v>
      </c>
      <c r="AN48" s="4" t="str">
        <v>Niger</v>
      </c>
      <c r="AO48" s="4" t="str">
        <v>Niger</v>
      </c>
      <c r="AP48" s="4" t="str">
        <v>Niger</v>
      </c>
      <c r="AQ48" s="4" t="str">
        <v>Niger</v>
      </c>
      <c r="AS48" s="4" t="str">
        <v>Across 94 TZE Comp5-W</v>
      </c>
      <c r="AT48" s="4" t="str">
        <v>Across 94 TZE Comp5-W</v>
      </c>
      <c r="AU48" s="4" t="str">
        <v>Across 94 TZE Comp5-W</v>
      </c>
      <c r="AV48" s="4" t="str">
        <v>Across 94 TZE Comp5-W</v>
      </c>
      <c r="AW48" s="4" t="str">
        <v>Across 94 TZE Comp5-W</v>
      </c>
      <c r="AX48" s="4" t="str">
        <v>Across 94 TZE Comp5-W</v>
      </c>
      <c r="AY48" s="4" t="str">
        <v>Across 94 TZE Comp5-W</v>
      </c>
      <c r="AZ48" s="4" t="str">
        <v>Across 94 TZE Comp5-W</v>
      </c>
      <c r="BA48" s="4" t="str">
        <v>Across 94 TZE Comp5-W</v>
      </c>
      <c r="BB48" s="4" t="str">
        <v>Across 94 TZE Comp5-W</v>
      </c>
      <c r="BC48" s="4" t="str">
        <v>Across 94 TZE Comp5-W</v>
      </c>
      <c r="BD48" s="4" t="str">
        <v>Across 94 TZE Comp5-W</v>
      </c>
      <c r="BE48" s="4" t="str">
        <v>Across 94 TZE Comp5-W</v>
      </c>
      <c r="BF48" s="4" t="str">
        <v>Across 94 TZE Comp5-W</v>
      </c>
      <c r="BG48" s="4" t="str">
        <v>Across 94 TZE Comp5-W</v>
      </c>
      <c r="BH48" s="4" t="str">
        <v>Across 94 TZE Comp5-W</v>
      </c>
      <c r="BI48" s="4" t="str">
        <v>Across 94 TZE Comp5-W</v>
      </c>
      <c r="BJ48" s="4" t="str">
        <v>Across 94 TZE Comp5-W</v>
      </c>
      <c r="BK48" s="4" t="str">
        <v>Across 94 TZE Comp5-W</v>
      </c>
      <c r="BL48" s="4" t="str">
        <v>Across 94 TZE Comp5-W</v>
      </c>
      <c r="BM48" s="4" t="str">
        <v>Across 94 TZE Comp5-W</v>
      </c>
      <c r="BN48" s="4" t="str">
        <v>Across 94 TZE Comp5-W</v>
      </c>
      <c r="BO48" s="4" t="str">
        <v>Across 94 TZE Comp5-W</v>
      </c>
      <c r="BP48" s="4" t="str">
        <v>Across 94 TZE Comp5-W</v>
      </c>
      <c r="BQ48" s="4" t="str">
        <v>Across 94 TZE Comp5-W</v>
      </c>
      <c r="BR48" s="4" t="str">
        <v>Across 94 TZE Comp5-W</v>
      </c>
      <c r="BS48" s="4" t="str">
        <v>Across 94 TZE Comp5-W</v>
      </c>
      <c r="BT48" s="4" t="str">
        <v>Across 94 TZE Comp5-W</v>
      </c>
      <c r="BU48" s="4" t="str">
        <v>Across 94 TZE Comp5-W</v>
      </c>
      <c r="BV48" s="4" t="str">
        <v>Across 94 TZE Comp5-W</v>
      </c>
      <c r="BX48" s="4" t="str">
        <v>Across 86 Pool 16</v>
      </c>
      <c r="BY48" s="4" t="str">
        <v>Across 86 Pool 16</v>
      </c>
      <c r="BZ48" s="4" t="str">
        <v>Across 86 Pool 16</v>
      </c>
      <c r="CA48" s="4" t="str">
        <v>Across 86 Pool 16</v>
      </c>
      <c r="CB48" s="4" t="str">
        <v>Across 86 Pool 16</v>
      </c>
      <c r="CC48" s="4" t="str">
        <v>Across 86 Pool 16</v>
      </c>
      <c r="CD48" s="4" t="str">
        <v>Across 86 Pool 16</v>
      </c>
      <c r="CE48" s="4" t="str">
        <v>Across 86 Pool 16</v>
      </c>
      <c r="CF48" s="4" t="str">
        <v>Across 86 Pool 16</v>
      </c>
      <c r="CG48" s="4" t="str">
        <v>Across 86 Pool 16</v>
      </c>
      <c r="CH48" s="4" t="str">
        <v>Across 86 Pool 16</v>
      </c>
      <c r="CI48" s="4" t="str">
        <v>Across 86 Pool 16</v>
      </c>
      <c r="CJ48" s="4" t="str">
        <v>Across 86 Pool 16</v>
      </c>
      <c r="CK48" s="4" t="str">
        <v>Across 86 Pool 16</v>
      </c>
      <c r="CL48" s="4" t="str">
        <v>Across 86 Pool 16</v>
      </c>
      <c r="CM48" s="4" t="str">
        <v>Across 86 Pool 16</v>
      </c>
      <c r="CN48" s="4" t="str">
        <v>Across 86 Pool 16</v>
      </c>
      <c r="CO48" s="4" t="str">
        <v>Across 86 Pool 16</v>
      </c>
      <c r="CP48" s="4" t="str">
        <v>Across 86 Pool 16</v>
      </c>
      <c r="CQ48" s="4" t="str">
        <v>Across 86 Pool 16</v>
      </c>
      <c r="CR48" s="4" t="str">
        <v>Across 86 Pool 16</v>
      </c>
      <c r="CS48" s="4" t="str">
        <v>Across 86 Pool 16</v>
      </c>
      <c r="CT48" s="4" t="str">
        <v>Across 86 Pool 16</v>
      </c>
      <c r="CU48" s="4" t="str">
        <v>Across 86 Pool 16</v>
      </c>
      <c r="CV48" s="4" t="str">
        <v>Across 86 Pool 16</v>
      </c>
      <c r="CW48" s="4" t="str">
        <v>Across 86 Pool 16</v>
      </c>
      <c r="CX48" s="4" t="str">
        <v>Across 86 Pool 16</v>
      </c>
      <c r="CY48" s="4" t="str">
        <v>Across 86 Pool 16</v>
      </c>
      <c r="CZ48" s="4" t="str">
        <v>Across 86 Pool 16</v>
      </c>
      <c r="DA48" s="4" t="str">
        <v>Across 86 Pool 16</v>
      </c>
    </row>
    <row r="49" spans="1:105" x14ac:dyDescent="0.35">
      <c r="A49" s="4" t="s">
        <v>2068</v>
      </c>
      <c r="B49" s="4" t="s">
        <v>2066</v>
      </c>
      <c r="C49" s="4" t="s">
        <v>2555</v>
      </c>
      <c r="N49" s="4" t="str">
        <v>Oats</v>
      </c>
      <c r="O49" s="4" t="str">
        <v>Oats</v>
      </c>
      <c r="P49" s="4" t="str">
        <v>Oats</v>
      </c>
      <c r="Q49" s="4" t="str">
        <v>Oats</v>
      </c>
      <c r="R49" s="4" t="str">
        <v>Oats</v>
      </c>
      <c r="S49" s="4" t="str">
        <v>Oats</v>
      </c>
      <c r="T49" s="4" t="str">
        <v>Oats</v>
      </c>
      <c r="U49" s="4" t="str">
        <v>Oats</v>
      </c>
      <c r="V49" s="4" t="str">
        <v>Oats</v>
      </c>
      <c r="W49" s="4" t="str">
        <v>Oats</v>
      </c>
      <c r="X49" s="4" t="str">
        <v>Oats</v>
      </c>
      <c r="Y49" s="4" t="str">
        <v>Oats</v>
      </c>
      <c r="Z49" s="4" t="str">
        <v>Oats</v>
      </c>
      <c r="AA49" s="4" t="str">
        <v>Oats</v>
      </c>
      <c r="AB49" s="4" t="str">
        <v>Oats</v>
      </c>
      <c r="AC49" s="4" t="str">
        <v>Oats</v>
      </c>
      <c r="AD49" s="4" t="str">
        <v>Oats</v>
      </c>
      <c r="AE49" s="4" t="str">
        <v>Oats</v>
      </c>
      <c r="AF49" s="4" t="str">
        <v>Oats</v>
      </c>
      <c r="AG49" s="4" t="str">
        <v>Oats</v>
      </c>
      <c r="AH49" s="4" t="str">
        <v>Oats</v>
      </c>
      <c r="AI49" s="4" t="str">
        <v>Oats</v>
      </c>
      <c r="AJ49" s="4" t="str">
        <v>Oats</v>
      </c>
      <c r="AK49" s="4" t="str">
        <v>Oats</v>
      </c>
      <c r="AL49" s="4" t="str">
        <v>Oats</v>
      </c>
      <c r="AM49" s="4" t="str">
        <v>Oats</v>
      </c>
      <c r="AN49" s="4" t="str">
        <v>Oats</v>
      </c>
      <c r="AO49" s="4" t="str">
        <v>Oats</v>
      </c>
      <c r="AP49" s="4" t="str">
        <v>Oats</v>
      </c>
      <c r="AQ49" s="4" t="str">
        <v>Oats</v>
      </c>
      <c r="AS49" s="4" t="str">
        <v>Across 95 TZEE Comp4-C3</v>
      </c>
      <c r="AT49" s="4" t="str">
        <v>Across 95 TZEE Comp4-C3</v>
      </c>
      <c r="AU49" s="4" t="str">
        <v>Across 95 TZEE Comp4-C3</v>
      </c>
      <c r="AV49" s="4" t="str">
        <v>Across 95 TZEE Comp4-C3</v>
      </c>
      <c r="AW49" s="4" t="str">
        <v>Across 95 TZEE Comp4-C3</v>
      </c>
      <c r="AX49" s="4" t="str">
        <v>Across 95 TZEE Comp4-C3</v>
      </c>
      <c r="AY49" s="4" t="str">
        <v>Across 95 TZEE Comp4-C3</v>
      </c>
      <c r="AZ49" s="4" t="str">
        <v>Across 95 TZEE Comp4-C3</v>
      </c>
      <c r="BA49" s="4" t="str">
        <v>Across 95 TZEE Comp4-C3</v>
      </c>
      <c r="BB49" s="4" t="str">
        <v>Across 95 TZEE Comp4-C3</v>
      </c>
      <c r="BC49" s="4" t="str">
        <v>Across 95 TZEE Comp4-C3</v>
      </c>
      <c r="BD49" s="4" t="str">
        <v>Across 95 TZEE Comp4-C3</v>
      </c>
      <c r="BE49" s="4" t="str">
        <v>Across 95 TZEE Comp4-C3</v>
      </c>
      <c r="BF49" s="4" t="str">
        <v>Across 95 TZEE Comp4-C3</v>
      </c>
      <c r="BG49" s="4" t="str">
        <v>Across 95 TZEE Comp4-C3</v>
      </c>
      <c r="BH49" s="4" t="str">
        <v>Across 95 TZEE Comp4-C3</v>
      </c>
      <c r="BI49" s="4" t="str">
        <v>Across 95 TZEE Comp4-C3</v>
      </c>
      <c r="BJ49" s="4" t="str">
        <v>Across 95 TZEE Comp4-C3</v>
      </c>
      <c r="BK49" s="4" t="str">
        <v>Across 95 TZEE Comp4-C3</v>
      </c>
      <c r="BL49" s="4" t="str">
        <v>Across 95 TZEE Comp4-C3</v>
      </c>
      <c r="BM49" s="4" t="str">
        <v>Across 95 TZEE Comp4-C3</v>
      </c>
      <c r="BN49" s="4" t="str">
        <v>Across 95 TZEE Comp4-C3</v>
      </c>
      <c r="BO49" s="4" t="str">
        <v>Across 95 TZEE Comp4-C3</v>
      </c>
      <c r="BP49" s="4" t="str">
        <v>Across 95 TZEE Comp4-C3</v>
      </c>
      <c r="BQ49" s="4" t="str">
        <v>Across 95 TZEE Comp4-C3</v>
      </c>
      <c r="BR49" s="4" t="str">
        <v>Across 95 TZEE Comp4-C3</v>
      </c>
      <c r="BS49" s="4" t="str">
        <v>Across 95 TZEE Comp4-C3</v>
      </c>
      <c r="BT49" s="4" t="str">
        <v>Across 95 TZEE Comp4-C3</v>
      </c>
      <c r="BU49" s="4" t="str">
        <v>Across 95 TZEE Comp4-C3</v>
      </c>
      <c r="BV49" s="4" t="str">
        <v>Across 95 TZEE Comp4-C3</v>
      </c>
      <c r="BX49" s="4" t="str">
        <v>Across 94 TZE Comp5-W</v>
      </c>
      <c r="BY49" s="4" t="str">
        <v>Across 94 TZE Comp5-W</v>
      </c>
      <c r="BZ49" s="4" t="str">
        <v>Across 94 TZE Comp5-W</v>
      </c>
      <c r="CA49" s="4" t="str">
        <v>Across 94 TZE Comp5-W</v>
      </c>
      <c r="CB49" s="4" t="str">
        <v>Across 94 TZE Comp5-W</v>
      </c>
      <c r="CC49" s="4" t="str">
        <v>Across 94 TZE Comp5-W</v>
      </c>
      <c r="CD49" s="4" t="str">
        <v>Across 94 TZE Comp5-W</v>
      </c>
      <c r="CE49" s="4" t="str">
        <v>Across 94 TZE Comp5-W</v>
      </c>
      <c r="CF49" s="4" t="str">
        <v>Across 94 TZE Comp5-W</v>
      </c>
      <c r="CG49" s="4" t="str">
        <v>Across 94 TZE Comp5-W</v>
      </c>
      <c r="CH49" s="4" t="str">
        <v>Across 94 TZE Comp5-W</v>
      </c>
      <c r="CI49" s="4" t="str">
        <v>Across 94 TZE Comp5-W</v>
      </c>
      <c r="CJ49" s="4" t="str">
        <v>Across 94 TZE Comp5-W</v>
      </c>
      <c r="CK49" s="4" t="str">
        <v>Across 94 TZE Comp5-W</v>
      </c>
      <c r="CL49" s="4" t="str">
        <v>Across 94 TZE Comp5-W</v>
      </c>
      <c r="CM49" s="4" t="str">
        <v>Across 94 TZE Comp5-W</v>
      </c>
      <c r="CN49" s="4" t="str">
        <v>Across 94 TZE Comp5-W</v>
      </c>
      <c r="CO49" s="4" t="str">
        <v>Across 94 TZE Comp5-W</v>
      </c>
      <c r="CP49" s="4" t="str">
        <v>Across 94 TZE Comp5-W</v>
      </c>
      <c r="CQ49" s="4" t="str">
        <v>Across 94 TZE Comp5-W</v>
      </c>
      <c r="CR49" s="4" t="str">
        <v>Across 94 TZE Comp5-W</v>
      </c>
      <c r="CS49" s="4" t="str">
        <v>Across 94 TZE Comp5-W</v>
      </c>
      <c r="CT49" s="4" t="str">
        <v>Across 94 TZE Comp5-W</v>
      </c>
      <c r="CU49" s="4" t="str">
        <v>Across 94 TZE Comp5-W</v>
      </c>
      <c r="CV49" s="4" t="str">
        <v>Across 94 TZE Comp5-W</v>
      </c>
      <c r="CW49" s="4" t="str">
        <v>Across 94 TZE Comp5-W</v>
      </c>
      <c r="CX49" s="4" t="str">
        <v>Across 94 TZE Comp5-W</v>
      </c>
      <c r="CY49" s="4" t="str">
        <v>Across 94 TZE Comp5-W</v>
      </c>
      <c r="CZ49" s="4" t="str">
        <v>Across 94 TZE Comp5-W</v>
      </c>
      <c r="DA49" s="4" t="str">
        <v>Across 94 TZE Comp5-W</v>
      </c>
    </row>
    <row r="50" spans="1:105" x14ac:dyDescent="0.35">
      <c r="A50" s="4" t="s">
        <v>2068</v>
      </c>
      <c r="B50" s="4" t="s">
        <v>2066</v>
      </c>
      <c r="C50" s="4" t="s">
        <v>2556</v>
      </c>
      <c r="N50" s="4" t="str">
        <v>Okra</v>
      </c>
      <c r="O50" s="4" t="str">
        <v>Okra</v>
      </c>
      <c r="P50" s="4" t="str">
        <v>Okra</v>
      </c>
      <c r="Q50" s="4" t="str">
        <v>Okra</v>
      </c>
      <c r="R50" s="4" t="str">
        <v>Okra</v>
      </c>
      <c r="S50" s="4" t="str">
        <v>Okra</v>
      </c>
      <c r="T50" s="4" t="str">
        <v>Okra</v>
      </c>
      <c r="U50" s="4" t="str">
        <v>Okra</v>
      </c>
      <c r="V50" s="4" t="str">
        <v>Okra</v>
      </c>
      <c r="W50" s="4" t="str">
        <v>Okra</v>
      </c>
      <c r="X50" s="4" t="str">
        <v>Okra</v>
      </c>
      <c r="Y50" s="4" t="str">
        <v>Okra</v>
      </c>
      <c r="Z50" s="4" t="str">
        <v>Okra</v>
      </c>
      <c r="AA50" s="4" t="str">
        <v>Okra</v>
      </c>
      <c r="AB50" s="4" t="str">
        <v>Okra</v>
      </c>
      <c r="AC50" s="4" t="str">
        <v>Okra</v>
      </c>
      <c r="AD50" s="4" t="str">
        <v>Okra</v>
      </c>
      <c r="AE50" s="4" t="str">
        <v>Okra</v>
      </c>
      <c r="AF50" s="4" t="str">
        <v>Okra</v>
      </c>
      <c r="AG50" s="4" t="str">
        <v>Okra</v>
      </c>
      <c r="AH50" s="4" t="str">
        <v>Okra</v>
      </c>
      <c r="AI50" s="4" t="str">
        <v>Okra</v>
      </c>
      <c r="AJ50" s="4" t="str">
        <v>Okra</v>
      </c>
      <c r="AK50" s="4" t="str">
        <v>Okra</v>
      </c>
      <c r="AL50" s="4" t="str">
        <v>Okra</v>
      </c>
      <c r="AM50" s="4" t="str">
        <v>Okra</v>
      </c>
      <c r="AN50" s="4" t="str">
        <v>Okra</v>
      </c>
      <c r="AO50" s="4" t="str">
        <v>Okra</v>
      </c>
      <c r="AP50" s="4" t="str">
        <v>Okra</v>
      </c>
      <c r="AQ50" s="4" t="str">
        <v>Okra</v>
      </c>
      <c r="AS50" s="4" t="str">
        <v>Across 97 TZL Comp1-W</v>
      </c>
      <c r="AT50" s="4" t="str">
        <v>Across 97 TZL Comp1-W</v>
      </c>
      <c r="AU50" s="4" t="str">
        <v>Across 97 TZL Comp1-W</v>
      </c>
      <c r="AV50" s="4" t="str">
        <v>Across 97 TZL Comp1-W</v>
      </c>
      <c r="AW50" s="4" t="str">
        <v>Across 97 TZL Comp1-W</v>
      </c>
      <c r="AX50" s="4" t="str">
        <v>Across 97 TZL Comp1-W</v>
      </c>
      <c r="AY50" s="4" t="str">
        <v>Across 97 TZL Comp1-W</v>
      </c>
      <c r="AZ50" s="4" t="str">
        <v>Across 97 TZL Comp1-W</v>
      </c>
      <c r="BA50" s="4" t="str">
        <v>Across 97 TZL Comp1-W</v>
      </c>
      <c r="BB50" s="4" t="str">
        <v>Across 97 TZL Comp1-W</v>
      </c>
      <c r="BC50" s="4" t="str">
        <v>Across 97 TZL Comp1-W</v>
      </c>
      <c r="BD50" s="4" t="str">
        <v>Across 97 TZL Comp1-W</v>
      </c>
      <c r="BE50" s="4" t="str">
        <v>Across 97 TZL Comp1-W</v>
      </c>
      <c r="BF50" s="4" t="str">
        <v>Across 97 TZL Comp1-W</v>
      </c>
      <c r="BG50" s="4" t="str">
        <v>Across 97 TZL Comp1-W</v>
      </c>
      <c r="BH50" s="4" t="str">
        <v>Across 97 TZL Comp1-W</v>
      </c>
      <c r="BI50" s="4" t="str">
        <v>Across 97 TZL Comp1-W</v>
      </c>
      <c r="BJ50" s="4" t="str">
        <v>Across 97 TZL Comp1-W</v>
      </c>
      <c r="BK50" s="4" t="str">
        <v>Across 97 TZL Comp1-W</v>
      </c>
      <c r="BL50" s="4" t="str">
        <v>Across 97 TZL Comp1-W</v>
      </c>
      <c r="BM50" s="4" t="str">
        <v>Across 97 TZL Comp1-W</v>
      </c>
      <c r="BN50" s="4" t="str">
        <v>Across 97 TZL Comp1-W</v>
      </c>
      <c r="BO50" s="4" t="str">
        <v>Across 97 TZL Comp1-W</v>
      </c>
      <c r="BP50" s="4" t="str">
        <v>Across 97 TZL Comp1-W</v>
      </c>
      <c r="BQ50" s="4" t="str">
        <v>Across 97 TZL Comp1-W</v>
      </c>
      <c r="BR50" s="4" t="str">
        <v>Across 97 TZL Comp1-W</v>
      </c>
      <c r="BS50" s="4" t="str">
        <v>Across 97 TZL Comp1-W</v>
      </c>
      <c r="BT50" s="4" t="str">
        <v>Across 97 TZL Comp1-W</v>
      </c>
      <c r="BU50" s="4" t="str">
        <v>Across 97 TZL Comp1-W</v>
      </c>
      <c r="BV50" s="4" t="str">
        <v>Across 97 TZL Comp1-W</v>
      </c>
      <c r="BX50" s="4" t="str">
        <v>Across 95 TZEE Comp4-C3</v>
      </c>
      <c r="BY50" s="4" t="str">
        <v>Across 95 TZEE Comp4-C3</v>
      </c>
      <c r="BZ50" s="4" t="str">
        <v>Across 95 TZEE Comp4-C3</v>
      </c>
      <c r="CA50" s="4" t="str">
        <v>Across 95 TZEE Comp4-C3</v>
      </c>
      <c r="CB50" s="4" t="str">
        <v>Across 95 TZEE Comp4-C3</v>
      </c>
      <c r="CC50" s="4" t="str">
        <v>Across 95 TZEE Comp4-C3</v>
      </c>
      <c r="CD50" s="4" t="str">
        <v>Across 95 TZEE Comp4-C3</v>
      </c>
      <c r="CE50" s="4" t="str">
        <v>Across 95 TZEE Comp4-C3</v>
      </c>
      <c r="CF50" s="4" t="str">
        <v>Across 95 TZEE Comp4-C3</v>
      </c>
      <c r="CG50" s="4" t="str">
        <v>Across 95 TZEE Comp4-C3</v>
      </c>
      <c r="CH50" s="4" t="str">
        <v>Across 95 TZEE Comp4-C3</v>
      </c>
      <c r="CI50" s="4" t="str">
        <v>Across 95 TZEE Comp4-C3</v>
      </c>
      <c r="CJ50" s="4" t="str">
        <v>Across 95 TZEE Comp4-C3</v>
      </c>
      <c r="CK50" s="4" t="str">
        <v>Across 95 TZEE Comp4-C3</v>
      </c>
      <c r="CL50" s="4" t="str">
        <v>Across 95 TZEE Comp4-C3</v>
      </c>
      <c r="CM50" s="4" t="str">
        <v>Across 95 TZEE Comp4-C3</v>
      </c>
      <c r="CN50" s="4" t="str">
        <v>Across 95 TZEE Comp4-C3</v>
      </c>
      <c r="CO50" s="4" t="str">
        <v>Across 95 TZEE Comp4-C3</v>
      </c>
      <c r="CP50" s="4" t="str">
        <v>Across 95 TZEE Comp4-C3</v>
      </c>
      <c r="CQ50" s="4" t="str">
        <v>Across 95 TZEE Comp4-C3</v>
      </c>
      <c r="CR50" s="4" t="str">
        <v>Across 95 TZEE Comp4-C3</v>
      </c>
      <c r="CS50" s="4" t="str">
        <v>Across 95 TZEE Comp4-C3</v>
      </c>
      <c r="CT50" s="4" t="str">
        <v>Across 95 TZEE Comp4-C3</v>
      </c>
      <c r="CU50" s="4" t="str">
        <v>Across 95 TZEE Comp4-C3</v>
      </c>
      <c r="CV50" s="4" t="str">
        <v>Across 95 TZEE Comp4-C3</v>
      </c>
      <c r="CW50" s="4" t="str">
        <v>Across 95 TZEE Comp4-C3</v>
      </c>
      <c r="CX50" s="4" t="str">
        <v>Across 95 TZEE Comp4-C3</v>
      </c>
      <c r="CY50" s="4" t="str">
        <v>Across 95 TZEE Comp4-C3</v>
      </c>
      <c r="CZ50" s="4" t="str">
        <v>Across 95 TZEE Comp4-C3</v>
      </c>
      <c r="DA50" s="4" t="str">
        <v>Across 95 TZEE Comp4-C3</v>
      </c>
    </row>
    <row r="51" spans="1:105" x14ac:dyDescent="0.35">
      <c r="A51" s="4" t="s">
        <v>2068</v>
      </c>
      <c r="B51" s="4" t="s">
        <v>2066</v>
      </c>
      <c r="C51" s="4" t="s">
        <v>2557</v>
      </c>
      <c r="N51" s="4" t="str">
        <v>Olive</v>
      </c>
      <c r="O51" s="4" t="str">
        <v>Olive</v>
      </c>
      <c r="P51" s="4" t="str">
        <v>Olive</v>
      </c>
      <c r="Q51" s="4" t="str">
        <v>Olive</v>
      </c>
      <c r="R51" s="4" t="str">
        <v>Olive</v>
      </c>
      <c r="S51" s="4" t="str">
        <v>Olive</v>
      </c>
      <c r="T51" s="4" t="str">
        <v>Olive</v>
      </c>
      <c r="U51" s="4" t="str">
        <v>Olive</v>
      </c>
      <c r="V51" s="4" t="str">
        <v>Olive</v>
      </c>
      <c r="W51" s="4" t="str">
        <v>Olive</v>
      </c>
      <c r="X51" s="4" t="str">
        <v>Olive</v>
      </c>
      <c r="Y51" s="4" t="str">
        <v>Olive</v>
      </c>
      <c r="Z51" s="4" t="str">
        <v>Olive</v>
      </c>
      <c r="AA51" s="4" t="str">
        <v>Olive</v>
      </c>
      <c r="AB51" s="4" t="str">
        <v>Olive</v>
      </c>
      <c r="AC51" s="4" t="str">
        <v>Olive</v>
      </c>
      <c r="AD51" s="4" t="str">
        <v>Olive</v>
      </c>
      <c r="AE51" s="4" t="str">
        <v>Olive</v>
      </c>
      <c r="AF51" s="4" t="str">
        <v>Olive</v>
      </c>
      <c r="AG51" s="4" t="str">
        <v>Olive</v>
      </c>
      <c r="AH51" s="4" t="str">
        <v>Olive</v>
      </c>
      <c r="AI51" s="4" t="str">
        <v>Olive</v>
      </c>
      <c r="AJ51" s="4" t="str">
        <v>Olive</v>
      </c>
      <c r="AK51" s="4" t="str">
        <v>Olive</v>
      </c>
      <c r="AL51" s="4" t="str">
        <v>Olive</v>
      </c>
      <c r="AM51" s="4" t="str">
        <v>Olive</v>
      </c>
      <c r="AN51" s="4" t="str">
        <v>Olive</v>
      </c>
      <c r="AO51" s="4" t="str">
        <v>Olive</v>
      </c>
      <c r="AP51" s="4" t="str">
        <v>Olive</v>
      </c>
      <c r="AQ51" s="4" t="str">
        <v>Olive</v>
      </c>
      <c r="AS51" s="4" t="str">
        <v>ACSAD 65</v>
      </c>
      <c r="AT51" s="4" t="str">
        <v>ACSAD 65</v>
      </c>
      <c r="AU51" s="4" t="str">
        <v>ACSAD 65</v>
      </c>
      <c r="AV51" s="4" t="str">
        <v>ACSAD 65</v>
      </c>
      <c r="AW51" s="4" t="str">
        <v>ACSAD 65</v>
      </c>
      <c r="AX51" s="4" t="str">
        <v>ACSAD 65</v>
      </c>
      <c r="AY51" s="4" t="str">
        <v>ACSAD 65</v>
      </c>
      <c r="AZ51" s="4" t="str">
        <v>ACSAD 65</v>
      </c>
      <c r="BA51" s="4" t="str">
        <v>ACSAD 65</v>
      </c>
      <c r="BB51" s="4" t="str">
        <v>ACSAD 65</v>
      </c>
      <c r="BC51" s="4" t="str">
        <v>ACSAD 65</v>
      </c>
      <c r="BD51" s="4" t="str">
        <v>ACSAD 65</v>
      </c>
      <c r="BE51" s="4" t="str">
        <v>ACSAD 65</v>
      </c>
      <c r="BF51" s="4" t="str">
        <v>ACSAD 65</v>
      </c>
      <c r="BG51" s="4" t="str">
        <v>ACSAD 65</v>
      </c>
      <c r="BH51" s="4" t="str">
        <v>ACSAD 65</v>
      </c>
      <c r="BI51" s="4" t="str">
        <v>ACSAD 65</v>
      </c>
      <c r="BJ51" s="4" t="str">
        <v>ACSAD 65</v>
      </c>
      <c r="BK51" s="4" t="str">
        <v>ACSAD 65</v>
      </c>
      <c r="BL51" s="4" t="str">
        <v>ACSAD 65</v>
      </c>
      <c r="BM51" s="4" t="str">
        <v>ACSAD 65</v>
      </c>
      <c r="BN51" s="4" t="str">
        <v>ACSAD 65</v>
      </c>
      <c r="BO51" s="4" t="str">
        <v>ACSAD 65</v>
      </c>
      <c r="BP51" s="4" t="str">
        <v>ACSAD 65</v>
      </c>
      <c r="BQ51" s="4" t="str">
        <v>ACSAD 65</v>
      </c>
      <c r="BR51" s="4" t="str">
        <v>ACSAD 65</v>
      </c>
      <c r="BS51" s="4" t="str">
        <v>ACSAD 65</v>
      </c>
      <c r="BT51" s="4" t="str">
        <v>ACSAD 65</v>
      </c>
      <c r="BU51" s="4" t="str">
        <v>ACSAD 65</v>
      </c>
      <c r="BV51" s="4" t="str">
        <v>ACSAD 65</v>
      </c>
      <c r="BX51" s="4" t="str">
        <v>Across 97 TZL Comp1-W</v>
      </c>
      <c r="BY51" s="4" t="str">
        <v>Across 97 TZL Comp1-W</v>
      </c>
      <c r="BZ51" s="4" t="str">
        <v>Across 97 TZL Comp1-W</v>
      </c>
      <c r="CA51" s="4" t="str">
        <v>Across 97 TZL Comp1-W</v>
      </c>
      <c r="CB51" s="4" t="str">
        <v>Across 97 TZL Comp1-W</v>
      </c>
      <c r="CC51" s="4" t="str">
        <v>Across 97 TZL Comp1-W</v>
      </c>
      <c r="CD51" s="4" t="str">
        <v>Across 97 TZL Comp1-W</v>
      </c>
      <c r="CE51" s="4" t="str">
        <v>Across 97 TZL Comp1-W</v>
      </c>
      <c r="CF51" s="4" t="str">
        <v>Across 97 TZL Comp1-W</v>
      </c>
      <c r="CG51" s="4" t="str">
        <v>Across 97 TZL Comp1-W</v>
      </c>
      <c r="CH51" s="4" t="str">
        <v>Across 97 TZL Comp1-W</v>
      </c>
      <c r="CI51" s="4" t="str">
        <v>Across 97 TZL Comp1-W</v>
      </c>
      <c r="CJ51" s="4" t="str">
        <v>Across 97 TZL Comp1-W</v>
      </c>
      <c r="CK51" s="4" t="str">
        <v>Across 97 TZL Comp1-W</v>
      </c>
      <c r="CL51" s="4" t="str">
        <v>Across 97 TZL Comp1-W</v>
      </c>
      <c r="CM51" s="4" t="str">
        <v>Across 97 TZL Comp1-W</v>
      </c>
      <c r="CN51" s="4" t="str">
        <v>Across 97 TZL Comp1-W</v>
      </c>
      <c r="CO51" s="4" t="str">
        <v>Across 97 TZL Comp1-W</v>
      </c>
      <c r="CP51" s="4" t="str">
        <v>Across 97 TZL Comp1-W</v>
      </c>
      <c r="CQ51" s="4" t="str">
        <v>Across 97 TZL Comp1-W</v>
      </c>
      <c r="CR51" s="4" t="str">
        <v>Across 97 TZL Comp1-W</v>
      </c>
      <c r="CS51" s="4" t="str">
        <v>Across 97 TZL Comp1-W</v>
      </c>
      <c r="CT51" s="4" t="str">
        <v>Across 97 TZL Comp1-W</v>
      </c>
      <c r="CU51" s="4" t="str">
        <v>Across 97 TZL Comp1-W</v>
      </c>
      <c r="CV51" s="4" t="str">
        <v>Across 97 TZL Comp1-W</v>
      </c>
      <c r="CW51" s="4" t="str">
        <v>Across 97 TZL Comp1-W</v>
      </c>
      <c r="CX51" s="4" t="str">
        <v>Across 97 TZL Comp1-W</v>
      </c>
      <c r="CY51" s="4" t="str">
        <v>Across 97 TZL Comp1-W</v>
      </c>
      <c r="CZ51" s="4" t="str">
        <v>Across 97 TZL Comp1-W</v>
      </c>
      <c r="DA51" s="4" t="str">
        <v>Across 97 TZL Comp1-W</v>
      </c>
    </row>
    <row r="52" spans="1:105" x14ac:dyDescent="0.35">
      <c r="A52" s="4" t="s">
        <v>2068</v>
      </c>
      <c r="B52" s="4" t="s">
        <v>2066</v>
      </c>
      <c r="C52" s="4" t="s">
        <v>2558</v>
      </c>
      <c r="N52" s="4" t="str">
        <v>Onion</v>
      </c>
      <c r="O52" s="4" t="str">
        <v>Onion</v>
      </c>
      <c r="P52" s="4" t="str">
        <v>Onion</v>
      </c>
      <c r="Q52" s="4" t="str">
        <v>Onion</v>
      </c>
      <c r="R52" s="4" t="str">
        <v>Onion</v>
      </c>
      <c r="S52" s="4" t="str">
        <v>Onion</v>
      </c>
      <c r="T52" s="4" t="str">
        <v>Onion</v>
      </c>
      <c r="U52" s="4" t="str">
        <v>Onion</v>
      </c>
      <c r="V52" s="4" t="str">
        <v>Onion</v>
      </c>
      <c r="W52" s="4" t="str">
        <v>Onion</v>
      </c>
      <c r="X52" s="4" t="str">
        <v>Onion</v>
      </c>
      <c r="Y52" s="4" t="str">
        <v>Onion</v>
      </c>
      <c r="Z52" s="4" t="str">
        <v>Onion</v>
      </c>
      <c r="AA52" s="4" t="str">
        <v>Onion</v>
      </c>
      <c r="AB52" s="4" t="str">
        <v>Onion</v>
      </c>
      <c r="AC52" s="4" t="str">
        <v>Onion</v>
      </c>
      <c r="AD52" s="4" t="str">
        <v>Onion</v>
      </c>
      <c r="AE52" s="4" t="str">
        <v>Onion</v>
      </c>
      <c r="AF52" s="4" t="str">
        <v>Onion</v>
      </c>
      <c r="AG52" s="4" t="str">
        <v>Onion</v>
      </c>
      <c r="AH52" s="4" t="str">
        <v>Onion</v>
      </c>
      <c r="AI52" s="4" t="str">
        <v>Onion</v>
      </c>
      <c r="AJ52" s="4" t="str">
        <v>Onion</v>
      </c>
      <c r="AK52" s="4" t="str">
        <v>Onion</v>
      </c>
      <c r="AL52" s="4" t="str">
        <v>Onion</v>
      </c>
      <c r="AM52" s="4" t="str">
        <v>Onion</v>
      </c>
      <c r="AN52" s="4" t="str">
        <v>Onion</v>
      </c>
      <c r="AO52" s="4" t="str">
        <v>Onion</v>
      </c>
      <c r="AP52" s="4" t="str">
        <v>Onion</v>
      </c>
      <c r="AQ52" s="4" t="str">
        <v>Onion</v>
      </c>
      <c r="AS52" s="4" t="str">
        <v>Adilo</v>
      </c>
      <c r="AT52" s="4" t="str">
        <v>Adilo</v>
      </c>
      <c r="AU52" s="4" t="str">
        <v>Adilo</v>
      </c>
      <c r="AV52" s="4" t="str">
        <v>Adilo</v>
      </c>
      <c r="AW52" s="4" t="str">
        <v>Adilo</v>
      </c>
      <c r="AX52" s="4" t="str">
        <v>Adilo</v>
      </c>
      <c r="AY52" s="4" t="str">
        <v>Adilo</v>
      </c>
      <c r="AZ52" s="4" t="str">
        <v>Adilo</v>
      </c>
      <c r="BA52" s="4" t="str">
        <v>Adilo</v>
      </c>
      <c r="BB52" s="4" t="str">
        <v>Adilo</v>
      </c>
      <c r="BC52" s="4" t="str">
        <v>Adilo</v>
      </c>
      <c r="BD52" s="4" t="str">
        <v>Adilo</v>
      </c>
      <c r="BE52" s="4" t="str">
        <v>Adilo</v>
      </c>
      <c r="BF52" s="4" t="str">
        <v>Adilo</v>
      </c>
      <c r="BG52" s="4" t="str">
        <v>Adilo</v>
      </c>
      <c r="BH52" s="4" t="str">
        <v>Adilo</v>
      </c>
      <c r="BI52" s="4" t="str">
        <v>Adilo</v>
      </c>
      <c r="BJ52" s="4" t="str">
        <v>Adilo</v>
      </c>
      <c r="BK52" s="4" t="str">
        <v>Adilo</v>
      </c>
      <c r="BL52" s="4" t="str">
        <v>Adilo</v>
      </c>
      <c r="BM52" s="4" t="str">
        <v>Adilo</v>
      </c>
      <c r="BN52" s="4" t="str">
        <v>Adilo</v>
      </c>
      <c r="BO52" s="4" t="str">
        <v>Adilo</v>
      </c>
      <c r="BP52" s="4" t="str">
        <v>Adilo</v>
      </c>
      <c r="BQ52" s="4" t="str">
        <v>Adilo</v>
      </c>
      <c r="BR52" s="4" t="str">
        <v>Adilo</v>
      </c>
      <c r="BS52" s="4" t="str">
        <v>Adilo</v>
      </c>
      <c r="BT52" s="4" t="str">
        <v>Adilo</v>
      </c>
      <c r="BU52" s="4" t="str">
        <v>Adilo</v>
      </c>
      <c r="BV52" s="4" t="str">
        <v>Adilo</v>
      </c>
      <c r="BX52" s="4" t="str">
        <v>ACSAD 65</v>
      </c>
      <c r="BY52" s="4" t="str">
        <v>ACSAD 65</v>
      </c>
      <c r="BZ52" s="4" t="str">
        <v>ACSAD 65</v>
      </c>
      <c r="CA52" s="4" t="str">
        <v>ACSAD 65</v>
      </c>
      <c r="CB52" s="4" t="str">
        <v>ACSAD 65</v>
      </c>
      <c r="CC52" s="4" t="str">
        <v>ACSAD 65</v>
      </c>
      <c r="CD52" s="4" t="str">
        <v>ACSAD 65</v>
      </c>
      <c r="CE52" s="4" t="str">
        <v>ACSAD 65</v>
      </c>
      <c r="CF52" s="4" t="str">
        <v>ACSAD 65</v>
      </c>
      <c r="CG52" s="4" t="str">
        <v>ACSAD 65</v>
      </c>
      <c r="CH52" s="4" t="str">
        <v>ACSAD 65</v>
      </c>
      <c r="CI52" s="4" t="str">
        <v>ACSAD 65</v>
      </c>
      <c r="CJ52" s="4" t="str">
        <v>ACSAD 65</v>
      </c>
      <c r="CK52" s="4" t="str">
        <v>ACSAD 65</v>
      </c>
      <c r="CL52" s="4" t="str">
        <v>ACSAD 65</v>
      </c>
      <c r="CM52" s="4" t="str">
        <v>ACSAD 65</v>
      </c>
      <c r="CN52" s="4" t="str">
        <v>ACSAD 65</v>
      </c>
      <c r="CO52" s="4" t="str">
        <v>ACSAD 65</v>
      </c>
      <c r="CP52" s="4" t="str">
        <v>ACSAD 65</v>
      </c>
      <c r="CQ52" s="4" t="str">
        <v>ACSAD 65</v>
      </c>
      <c r="CR52" s="4" t="str">
        <v>ACSAD 65</v>
      </c>
      <c r="CS52" s="4" t="str">
        <v>ACSAD 65</v>
      </c>
      <c r="CT52" s="4" t="str">
        <v>ACSAD 65</v>
      </c>
      <c r="CU52" s="4" t="str">
        <v>ACSAD 65</v>
      </c>
      <c r="CV52" s="4" t="str">
        <v>ACSAD 65</v>
      </c>
      <c r="CW52" s="4" t="str">
        <v>ACSAD 65</v>
      </c>
      <c r="CX52" s="4" t="str">
        <v>ACSAD 65</v>
      </c>
      <c r="CY52" s="4" t="str">
        <v>ACSAD 65</v>
      </c>
      <c r="CZ52" s="4" t="str">
        <v>ACSAD 65</v>
      </c>
      <c r="DA52" s="4" t="str">
        <v>ACSAD 65</v>
      </c>
    </row>
    <row r="53" spans="1:105" x14ac:dyDescent="0.35">
      <c r="A53" s="4" t="s">
        <v>2068</v>
      </c>
      <c r="B53" s="4" t="s">
        <v>2066</v>
      </c>
      <c r="C53" s="4" t="s">
        <v>2559</v>
      </c>
      <c r="N53" s="4" t="str">
        <v>Orange</v>
      </c>
      <c r="O53" s="4" t="str">
        <v>Orange</v>
      </c>
      <c r="P53" s="4" t="str">
        <v>Orange</v>
      </c>
      <c r="Q53" s="4" t="str">
        <v>Orange</v>
      </c>
      <c r="R53" s="4" t="str">
        <v>Orange</v>
      </c>
      <c r="S53" s="4" t="str">
        <v>Orange</v>
      </c>
      <c r="T53" s="4" t="str">
        <v>Orange</v>
      </c>
      <c r="U53" s="4" t="str">
        <v>Orange</v>
      </c>
      <c r="V53" s="4" t="str">
        <v>Orange</v>
      </c>
      <c r="W53" s="4" t="str">
        <v>Orange</v>
      </c>
      <c r="X53" s="4" t="str">
        <v>Orange</v>
      </c>
      <c r="Y53" s="4" t="str">
        <v>Orange</v>
      </c>
      <c r="Z53" s="4" t="str">
        <v>Orange</v>
      </c>
      <c r="AA53" s="4" t="str">
        <v>Orange</v>
      </c>
      <c r="AB53" s="4" t="str">
        <v>Orange</v>
      </c>
      <c r="AC53" s="4" t="str">
        <v>Orange</v>
      </c>
      <c r="AD53" s="4" t="str">
        <v>Orange</v>
      </c>
      <c r="AE53" s="4" t="str">
        <v>Orange</v>
      </c>
      <c r="AF53" s="4" t="str">
        <v>Orange</v>
      </c>
      <c r="AG53" s="4" t="str">
        <v>Orange</v>
      </c>
      <c r="AH53" s="4" t="str">
        <v>Orange</v>
      </c>
      <c r="AI53" s="4" t="str">
        <v>Orange</v>
      </c>
      <c r="AJ53" s="4" t="str">
        <v>Orange</v>
      </c>
      <c r="AK53" s="4" t="str">
        <v>Orange</v>
      </c>
      <c r="AL53" s="4" t="str">
        <v>Orange</v>
      </c>
      <c r="AM53" s="4" t="str">
        <v>Orange</v>
      </c>
      <c r="AN53" s="4" t="str">
        <v>Orange</v>
      </c>
      <c r="AO53" s="4" t="str">
        <v>Orange</v>
      </c>
      <c r="AP53" s="4" t="str">
        <v>Orange</v>
      </c>
      <c r="AQ53" s="4" t="str">
        <v>Orange</v>
      </c>
      <c r="AS53" s="4" t="str">
        <v>Adny11</v>
      </c>
      <c r="AT53" s="4" t="str">
        <v>Adny11</v>
      </c>
      <c r="AU53" s="4" t="str">
        <v>Adny11</v>
      </c>
      <c r="AV53" s="4" t="str">
        <v>Adny11</v>
      </c>
      <c r="AW53" s="4" t="str">
        <v>Adny11</v>
      </c>
      <c r="AX53" s="4" t="str">
        <v>Adny11</v>
      </c>
      <c r="AY53" s="4" t="str">
        <v>Adny11</v>
      </c>
      <c r="AZ53" s="4" t="str">
        <v>Adny11</v>
      </c>
      <c r="BA53" s="4" t="str">
        <v>Adny11</v>
      </c>
      <c r="BB53" s="4" t="str">
        <v>Adny11</v>
      </c>
      <c r="BC53" s="4" t="str">
        <v>Adny11</v>
      </c>
      <c r="BD53" s="4" t="str">
        <v>Adny11</v>
      </c>
      <c r="BE53" s="4" t="str">
        <v>Adny11</v>
      </c>
      <c r="BF53" s="4" t="str">
        <v>Adny11</v>
      </c>
      <c r="BG53" s="4" t="str">
        <v>Adny11</v>
      </c>
      <c r="BH53" s="4" t="str">
        <v>Adny11</v>
      </c>
      <c r="BI53" s="4" t="str">
        <v>Adny11</v>
      </c>
      <c r="BJ53" s="4" t="str">
        <v>Adny11</v>
      </c>
      <c r="BK53" s="4" t="str">
        <v>Adny11</v>
      </c>
      <c r="BL53" s="4" t="str">
        <v>Adny11</v>
      </c>
      <c r="BM53" s="4" t="str">
        <v>Adny11</v>
      </c>
      <c r="BN53" s="4" t="str">
        <v>Adny11</v>
      </c>
      <c r="BO53" s="4" t="str">
        <v>Adny11</v>
      </c>
      <c r="BP53" s="4" t="str">
        <v>Adny11</v>
      </c>
      <c r="BQ53" s="4" t="str">
        <v>Adny11</v>
      </c>
      <c r="BR53" s="4" t="str">
        <v>Adny11</v>
      </c>
      <c r="BS53" s="4" t="str">
        <v>Adny11</v>
      </c>
      <c r="BT53" s="4" t="str">
        <v>Adny11</v>
      </c>
      <c r="BU53" s="4" t="str">
        <v>Adny11</v>
      </c>
      <c r="BV53" s="4" t="str">
        <v>Adny11</v>
      </c>
      <c r="BX53" s="4" t="str">
        <v>Adilo</v>
      </c>
      <c r="BY53" s="4" t="str">
        <v>Adilo</v>
      </c>
      <c r="BZ53" s="4" t="str">
        <v>Adilo</v>
      </c>
      <c r="CA53" s="4" t="str">
        <v>Adilo</v>
      </c>
      <c r="CB53" s="4" t="str">
        <v>Adilo</v>
      </c>
      <c r="CC53" s="4" t="str">
        <v>Adilo</v>
      </c>
      <c r="CD53" s="4" t="str">
        <v>Adilo</v>
      </c>
      <c r="CE53" s="4" t="str">
        <v>Adilo</v>
      </c>
      <c r="CF53" s="4" t="str">
        <v>Adilo</v>
      </c>
      <c r="CG53" s="4" t="str">
        <v>Adilo</v>
      </c>
      <c r="CH53" s="4" t="str">
        <v>Adilo</v>
      </c>
      <c r="CI53" s="4" t="str">
        <v>Adilo</v>
      </c>
      <c r="CJ53" s="4" t="str">
        <v>Adilo</v>
      </c>
      <c r="CK53" s="4" t="str">
        <v>Adilo</v>
      </c>
      <c r="CL53" s="4" t="str">
        <v>Adilo</v>
      </c>
      <c r="CM53" s="4" t="str">
        <v>Adilo</v>
      </c>
      <c r="CN53" s="4" t="str">
        <v>Adilo</v>
      </c>
      <c r="CO53" s="4" t="str">
        <v>Adilo</v>
      </c>
      <c r="CP53" s="4" t="str">
        <v>Adilo</v>
      </c>
      <c r="CQ53" s="4" t="str">
        <v>Adilo</v>
      </c>
      <c r="CR53" s="4" t="str">
        <v>Adilo</v>
      </c>
      <c r="CS53" s="4" t="str">
        <v>Adilo</v>
      </c>
      <c r="CT53" s="4" t="str">
        <v>Adilo</v>
      </c>
      <c r="CU53" s="4" t="str">
        <v>Adilo</v>
      </c>
      <c r="CV53" s="4" t="str">
        <v>Adilo</v>
      </c>
      <c r="CW53" s="4" t="str">
        <v>Adilo</v>
      </c>
      <c r="CX53" s="4" t="str">
        <v>Adilo</v>
      </c>
      <c r="CY53" s="4" t="str">
        <v>Adilo</v>
      </c>
      <c r="CZ53" s="4" t="str">
        <v>Adilo</v>
      </c>
      <c r="DA53" s="4" t="str">
        <v>Adilo</v>
      </c>
    </row>
    <row r="54" spans="1:105" x14ac:dyDescent="0.35">
      <c r="A54" s="4" t="s">
        <v>2068</v>
      </c>
      <c r="B54" s="4" t="s">
        <v>2066</v>
      </c>
      <c r="C54" s="4" t="s">
        <v>2560</v>
      </c>
      <c r="N54" s="4" t="str">
        <v>Other Bird</v>
      </c>
      <c r="O54" s="4" t="str">
        <v>Other Bird</v>
      </c>
      <c r="P54" s="4" t="str">
        <v>Other Bird</v>
      </c>
      <c r="Q54" s="4" t="str">
        <v>Other Bird</v>
      </c>
      <c r="R54" s="4" t="str">
        <v>Other Bird</v>
      </c>
      <c r="S54" s="4" t="str">
        <v>Other Bird</v>
      </c>
      <c r="T54" s="4" t="str">
        <v>Other Bird</v>
      </c>
      <c r="U54" s="4" t="str">
        <v>Other Bird</v>
      </c>
      <c r="V54" s="4" t="str">
        <v>Other Bird</v>
      </c>
      <c r="W54" s="4" t="str">
        <v>Other Bird</v>
      </c>
      <c r="X54" s="4" t="str">
        <v>Other Bird</v>
      </c>
      <c r="Y54" s="4" t="str">
        <v>Other Bird</v>
      </c>
      <c r="Z54" s="4" t="str">
        <v>Other Bird</v>
      </c>
      <c r="AA54" s="4" t="str">
        <v>Other Bird</v>
      </c>
      <c r="AB54" s="4" t="str">
        <v>Other Bird</v>
      </c>
      <c r="AC54" s="4" t="str">
        <v>Other Bird</v>
      </c>
      <c r="AD54" s="4" t="str">
        <v>Other Bird</v>
      </c>
      <c r="AE54" s="4" t="str">
        <v>Other Bird</v>
      </c>
      <c r="AF54" s="4" t="str">
        <v>Other Bird</v>
      </c>
      <c r="AG54" s="4" t="str">
        <v>Other Bird</v>
      </c>
      <c r="AH54" s="4" t="str">
        <v>Other Bird</v>
      </c>
      <c r="AI54" s="4" t="str">
        <v>Other Bird</v>
      </c>
      <c r="AJ54" s="4" t="str">
        <v>Other Bird</v>
      </c>
      <c r="AK54" s="4" t="str">
        <v>Other Bird</v>
      </c>
      <c r="AL54" s="4" t="str">
        <v>Other Bird</v>
      </c>
      <c r="AM54" s="4" t="str">
        <v>Other Bird</v>
      </c>
      <c r="AN54" s="4" t="str">
        <v>Other Bird</v>
      </c>
      <c r="AO54" s="4" t="str">
        <v>Other Bird</v>
      </c>
      <c r="AP54" s="4" t="str">
        <v>Other Bird</v>
      </c>
      <c r="AQ54" s="4" t="str">
        <v>Other Bird</v>
      </c>
      <c r="AS54" s="4" t="str">
        <v>Adom</v>
      </c>
      <c r="AT54" s="4" t="str">
        <v>Adom</v>
      </c>
      <c r="AU54" s="4" t="str">
        <v>Adom</v>
      </c>
      <c r="AV54" s="4" t="str">
        <v>Adom</v>
      </c>
      <c r="AW54" s="4" t="str">
        <v>Adom</v>
      </c>
      <c r="AX54" s="4" t="str">
        <v>Adom</v>
      </c>
      <c r="AY54" s="4" t="str">
        <v>Adom</v>
      </c>
      <c r="AZ54" s="4" t="str">
        <v>Adom</v>
      </c>
      <c r="BA54" s="4" t="str">
        <v>Adom</v>
      </c>
      <c r="BB54" s="4" t="str">
        <v>Adom</v>
      </c>
      <c r="BC54" s="4" t="str">
        <v>Adom</v>
      </c>
      <c r="BD54" s="4" t="str">
        <v>Adom</v>
      </c>
      <c r="BE54" s="4" t="str">
        <v>Adom</v>
      </c>
      <c r="BF54" s="4" t="str">
        <v>Adom</v>
      </c>
      <c r="BG54" s="4" t="str">
        <v>Adom</v>
      </c>
      <c r="BH54" s="4" t="str">
        <v>Adom</v>
      </c>
      <c r="BI54" s="4" t="str">
        <v>Adom</v>
      </c>
      <c r="BJ54" s="4" t="str">
        <v>Adom</v>
      </c>
      <c r="BK54" s="4" t="str">
        <v>Adom</v>
      </c>
      <c r="BL54" s="4" t="str">
        <v>Adom</v>
      </c>
      <c r="BM54" s="4" t="str">
        <v>Adom</v>
      </c>
      <c r="BN54" s="4" t="str">
        <v>Adom</v>
      </c>
      <c r="BO54" s="4" t="str">
        <v>Adom</v>
      </c>
      <c r="BP54" s="4" t="str">
        <v>Adom</v>
      </c>
      <c r="BQ54" s="4" t="str">
        <v>Adom</v>
      </c>
      <c r="BR54" s="4" t="str">
        <v>Adom</v>
      </c>
      <c r="BS54" s="4" t="str">
        <v>Adom</v>
      </c>
      <c r="BT54" s="4" t="str">
        <v>Adom</v>
      </c>
      <c r="BU54" s="4" t="str">
        <v>Adom</v>
      </c>
      <c r="BV54" s="4" t="str">
        <v>Adom</v>
      </c>
      <c r="BX54" s="4" t="str">
        <v>Adny11</v>
      </c>
      <c r="BY54" s="4" t="str">
        <v>Adny11</v>
      </c>
      <c r="BZ54" s="4" t="str">
        <v>Adny11</v>
      </c>
      <c r="CA54" s="4" t="str">
        <v>Adny11</v>
      </c>
      <c r="CB54" s="4" t="str">
        <v>Adny11</v>
      </c>
      <c r="CC54" s="4" t="str">
        <v>Adny11</v>
      </c>
      <c r="CD54" s="4" t="str">
        <v>Adny11</v>
      </c>
      <c r="CE54" s="4" t="str">
        <v>Adny11</v>
      </c>
      <c r="CF54" s="4" t="str">
        <v>Adny11</v>
      </c>
      <c r="CG54" s="4" t="str">
        <v>Adny11</v>
      </c>
      <c r="CH54" s="4" t="str">
        <v>Adny11</v>
      </c>
      <c r="CI54" s="4" t="str">
        <v>Adny11</v>
      </c>
      <c r="CJ54" s="4" t="str">
        <v>Adny11</v>
      </c>
      <c r="CK54" s="4" t="str">
        <v>Adny11</v>
      </c>
      <c r="CL54" s="4" t="str">
        <v>Adny11</v>
      </c>
      <c r="CM54" s="4" t="str">
        <v>Adny11</v>
      </c>
      <c r="CN54" s="4" t="str">
        <v>Adny11</v>
      </c>
      <c r="CO54" s="4" t="str">
        <v>Adny11</v>
      </c>
      <c r="CP54" s="4" t="str">
        <v>Adny11</v>
      </c>
      <c r="CQ54" s="4" t="str">
        <v>Adny11</v>
      </c>
      <c r="CR54" s="4" t="str">
        <v>Adny11</v>
      </c>
      <c r="CS54" s="4" t="str">
        <v>Adny11</v>
      </c>
      <c r="CT54" s="4" t="str">
        <v>Adny11</v>
      </c>
      <c r="CU54" s="4" t="str">
        <v>Adny11</v>
      </c>
      <c r="CV54" s="4" t="str">
        <v>Adny11</v>
      </c>
      <c r="CW54" s="4" t="str">
        <v>Adny11</v>
      </c>
      <c r="CX54" s="4" t="str">
        <v>Adny11</v>
      </c>
      <c r="CY54" s="4" t="str">
        <v>Adny11</v>
      </c>
      <c r="CZ54" s="4" t="str">
        <v>Adny11</v>
      </c>
      <c r="DA54" s="4" t="str">
        <v>Adny11</v>
      </c>
    </row>
    <row r="55" spans="1:105" x14ac:dyDescent="0.35">
      <c r="A55" s="4" t="s">
        <v>2068</v>
      </c>
      <c r="B55" s="4" t="s">
        <v>2066</v>
      </c>
      <c r="C55" s="4" t="s">
        <v>2561</v>
      </c>
      <c r="N55" s="4" t="str">
        <v>Palm Oil</v>
      </c>
      <c r="O55" s="4" t="str">
        <v>Palm Oil</v>
      </c>
      <c r="P55" s="4" t="str">
        <v>Palm Oil</v>
      </c>
      <c r="Q55" s="4" t="str">
        <v>Palm Oil</v>
      </c>
      <c r="R55" s="4" t="str">
        <v>Palm Oil</v>
      </c>
      <c r="S55" s="4" t="str">
        <v>Palm Oil</v>
      </c>
      <c r="T55" s="4" t="str">
        <v>Palm Oil</v>
      </c>
      <c r="U55" s="4" t="str">
        <v>Palm Oil</v>
      </c>
      <c r="V55" s="4" t="str">
        <v>Palm Oil</v>
      </c>
      <c r="W55" s="4" t="str">
        <v>Palm Oil</v>
      </c>
      <c r="X55" s="4" t="str">
        <v>Palm Oil</v>
      </c>
      <c r="Y55" s="4" t="str">
        <v>Palm Oil</v>
      </c>
      <c r="Z55" s="4" t="str">
        <v>Palm Oil</v>
      </c>
      <c r="AA55" s="4" t="str">
        <v>Palm Oil</v>
      </c>
      <c r="AB55" s="4" t="str">
        <v>Palm Oil</v>
      </c>
      <c r="AC55" s="4" t="str">
        <v>Palm Oil</v>
      </c>
      <c r="AD55" s="4" t="str">
        <v>Palm Oil</v>
      </c>
      <c r="AE55" s="4" t="str">
        <v>Palm Oil</v>
      </c>
      <c r="AF55" s="4" t="str">
        <v>Palm Oil</v>
      </c>
      <c r="AG55" s="4" t="str">
        <v>Palm Oil</v>
      </c>
      <c r="AH55" s="4" t="str">
        <v>Palm Oil</v>
      </c>
      <c r="AI55" s="4" t="str">
        <v>Palm Oil</v>
      </c>
      <c r="AJ55" s="4" t="str">
        <v>Palm Oil</v>
      </c>
      <c r="AK55" s="4" t="str">
        <v>Palm Oil</v>
      </c>
      <c r="AL55" s="4" t="str">
        <v>Palm Oil</v>
      </c>
      <c r="AM55" s="4" t="str">
        <v>Palm Oil</v>
      </c>
      <c r="AN55" s="4" t="str">
        <v>Palm Oil</v>
      </c>
      <c r="AO55" s="4" t="str">
        <v>Palm Oil</v>
      </c>
      <c r="AP55" s="4" t="str">
        <v>Palm Oil</v>
      </c>
      <c r="AQ55" s="4" t="str">
        <v>Palm Oil</v>
      </c>
      <c r="AS55" s="4" t="str">
        <v>AF Bosbek</v>
      </c>
      <c r="AT55" s="4" t="str">
        <v>AF Bosbek</v>
      </c>
      <c r="AU55" s="4" t="str">
        <v>AF Bosbek</v>
      </c>
      <c r="AV55" s="4" t="str">
        <v>AF Bosbek</v>
      </c>
      <c r="AW55" s="4" t="str">
        <v>AF Bosbek</v>
      </c>
      <c r="AX55" s="4" t="str">
        <v>AF Bosbek</v>
      </c>
      <c r="AY55" s="4" t="str">
        <v>AF Bosbek</v>
      </c>
      <c r="AZ55" s="4" t="str">
        <v>AF Bosbek</v>
      </c>
      <c r="BA55" s="4" t="str">
        <v>AF Bosbek</v>
      </c>
      <c r="BB55" s="4" t="str">
        <v>AF Bosbek</v>
      </c>
      <c r="BC55" s="4" t="str">
        <v>AF Bosbek</v>
      </c>
      <c r="BD55" s="4" t="str">
        <v>AF Bosbek</v>
      </c>
      <c r="BE55" s="4" t="str">
        <v>AF Bosbek</v>
      </c>
      <c r="BF55" s="4" t="str">
        <v>AF Bosbek</v>
      </c>
      <c r="BG55" s="4" t="str">
        <v>AF Bosbek</v>
      </c>
      <c r="BH55" s="4" t="str">
        <v>AF Bosbek</v>
      </c>
      <c r="BI55" s="4" t="str">
        <v>AF Bosbek</v>
      </c>
      <c r="BJ55" s="4" t="str">
        <v>AF Bosbek</v>
      </c>
      <c r="BK55" s="4" t="str">
        <v>AF Bosbek</v>
      </c>
      <c r="BL55" s="4" t="str">
        <v>AF Bosbek</v>
      </c>
      <c r="BM55" s="4" t="str">
        <v>AF Bosbek</v>
      </c>
      <c r="BN55" s="4" t="str">
        <v>AF Bosbek</v>
      </c>
      <c r="BO55" s="4" t="str">
        <v>AF Bosbek</v>
      </c>
      <c r="BP55" s="4" t="str">
        <v>AF Bosbek</v>
      </c>
      <c r="BQ55" s="4" t="str">
        <v>AF Bosbek</v>
      </c>
      <c r="BR55" s="4" t="str">
        <v>AF Bosbek</v>
      </c>
      <c r="BS55" s="4" t="str">
        <v>AF Bosbek</v>
      </c>
      <c r="BT55" s="4" t="str">
        <v>AF Bosbek</v>
      </c>
      <c r="BU55" s="4" t="str">
        <v>AF Bosbek</v>
      </c>
      <c r="BV55" s="4" t="str">
        <v>AF Bosbek</v>
      </c>
      <c r="BX55" s="4" t="str">
        <v>Adom</v>
      </c>
      <c r="BY55" s="4" t="str">
        <v>Adom</v>
      </c>
      <c r="BZ55" s="4" t="str">
        <v>Adom</v>
      </c>
      <c r="CA55" s="4" t="str">
        <v>Adom</v>
      </c>
      <c r="CB55" s="4" t="str">
        <v>Adom</v>
      </c>
      <c r="CC55" s="4" t="str">
        <v>Adom</v>
      </c>
      <c r="CD55" s="4" t="str">
        <v>Adom</v>
      </c>
      <c r="CE55" s="4" t="str">
        <v>Adom</v>
      </c>
      <c r="CF55" s="4" t="str">
        <v>Adom</v>
      </c>
      <c r="CG55" s="4" t="str">
        <v>Adom</v>
      </c>
      <c r="CH55" s="4" t="str">
        <v>Adom</v>
      </c>
      <c r="CI55" s="4" t="str">
        <v>Adom</v>
      </c>
      <c r="CJ55" s="4" t="str">
        <v>Adom</v>
      </c>
      <c r="CK55" s="4" t="str">
        <v>Adom</v>
      </c>
      <c r="CL55" s="4" t="str">
        <v>Adom</v>
      </c>
      <c r="CM55" s="4" t="str">
        <v>Adom</v>
      </c>
      <c r="CN55" s="4" t="str">
        <v>Adom</v>
      </c>
      <c r="CO55" s="4" t="str">
        <v>Adom</v>
      </c>
      <c r="CP55" s="4" t="str">
        <v>Adom</v>
      </c>
      <c r="CQ55" s="4" t="str">
        <v>Adom</v>
      </c>
      <c r="CR55" s="4" t="str">
        <v>Adom</v>
      </c>
      <c r="CS55" s="4" t="str">
        <v>Adom</v>
      </c>
      <c r="CT55" s="4" t="str">
        <v>Adom</v>
      </c>
      <c r="CU55" s="4" t="str">
        <v>Adom</v>
      </c>
      <c r="CV55" s="4" t="str">
        <v>Adom</v>
      </c>
      <c r="CW55" s="4" t="str">
        <v>Adom</v>
      </c>
      <c r="CX55" s="4" t="str">
        <v>Adom</v>
      </c>
      <c r="CY55" s="4" t="str">
        <v>Adom</v>
      </c>
      <c r="CZ55" s="4" t="str">
        <v>Adom</v>
      </c>
      <c r="DA55" s="4" t="str">
        <v>Adom</v>
      </c>
    </row>
    <row r="56" spans="1:105" x14ac:dyDescent="0.35">
      <c r="A56" s="4" t="s">
        <v>2068</v>
      </c>
      <c r="B56" s="4" t="s">
        <v>2066</v>
      </c>
      <c r="C56" s="4" t="s">
        <v>2562</v>
      </c>
      <c r="N56" s="4" t="str">
        <v>Peach &amp; Nectarine</v>
      </c>
      <c r="O56" s="4" t="str">
        <v>Peach &amp; Nectarine</v>
      </c>
      <c r="P56" s="4" t="str">
        <v>Peach &amp; Nectarine</v>
      </c>
      <c r="Q56" s="4" t="str">
        <v>Peach &amp; Nectarine</v>
      </c>
      <c r="R56" s="4" t="str">
        <v>Peach &amp; Nectarine</v>
      </c>
      <c r="S56" s="4" t="str">
        <v>Peach &amp; Nectarine</v>
      </c>
      <c r="T56" s="4" t="str">
        <v>Peach &amp; Nectarine</v>
      </c>
      <c r="U56" s="4" t="str">
        <v>Peach &amp; Nectarine</v>
      </c>
      <c r="V56" s="4" t="str">
        <v>Peach &amp; Nectarine</v>
      </c>
      <c r="W56" s="4" t="str">
        <v>Peach &amp; Nectarine</v>
      </c>
      <c r="X56" s="4" t="str">
        <v>Peach &amp; Nectarine</v>
      </c>
      <c r="Y56" s="4" t="str">
        <v>Peach &amp; Nectarine</v>
      </c>
      <c r="Z56" s="4" t="str">
        <v>Peach &amp; Nectarine</v>
      </c>
      <c r="AA56" s="4" t="str">
        <v>Peach &amp; Nectarine</v>
      </c>
      <c r="AB56" s="4" t="str">
        <v>Peach &amp; Nectarine</v>
      </c>
      <c r="AC56" s="4" t="str">
        <v>Peach &amp; Nectarine</v>
      </c>
      <c r="AD56" s="4" t="str">
        <v>Peach &amp; Nectarine</v>
      </c>
      <c r="AE56" s="4" t="str">
        <v>Peach &amp; Nectarine</v>
      </c>
      <c r="AF56" s="4" t="str">
        <v>Peach &amp; Nectarine</v>
      </c>
      <c r="AG56" s="4" t="str">
        <v>Peach &amp; Nectarine</v>
      </c>
      <c r="AH56" s="4" t="str">
        <v>Peach &amp; Nectarine</v>
      </c>
      <c r="AI56" s="4" t="str">
        <v>Peach &amp; Nectarine</v>
      </c>
      <c r="AJ56" s="4" t="str">
        <v>Peach &amp; Nectarine</v>
      </c>
      <c r="AK56" s="4" t="str">
        <v>Peach &amp; Nectarine</v>
      </c>
      <c r="AL56" s="4" t="str">
        <v>Peach &amp; Nectarine</v>
      </c>
      <c r="AM56" s="4" t="str">
        <v>Peach &amp; Nectarine</v>
      </c>
      <c r="AN56" s="4" t="str">
        <v>Peach &amp; Nectarine</v>
      </c>
      <c r="AO56" s="4" t="str">
        <v>Peach &amp; Nectarine</v>
      </c>
      <c r="AP56" s="4" t="str">
        <v>Peach &amp; Nectarine</v>
      </c>
      <c r="AQ56" s="4" t="str">
        <v>Peach &amp; Nectarine</v>
      </c>
      <c r="AS56" s="4" t="str">
        <v>Afar</v>
      </c>
      <c r="AT56" s="4" t="str">
        <v>Afar</v>
      </c>
      <c r="AU56" s="4" t="str">
        <v>Afar</v>
      </c>
      <c r="AV56" s="4" t="str">
        <v>Afar</v>
      </c>
      <c r="AW56" s="4" t="str">
        <v>Afar</v>
      </c>
      <c r="AX56" s="4" t="str">
        <v>Afar</v>
      </c>
      <c r="AY56" s="4" t="str">
        <v>Afar</v>
      </c>
      <c r="AZ56" s="4" t="str">
        <v>Afar</v>
      </c>
      <c r="BA56" s="4" t="str">
        <v>Afar</v>
      </c>
      <c r="BB56" s="4" t="str">
        <v>Afar</v>
      </c>
      <c r="BC56" s="4" t="str">
        <v>Afar</v>
      </c>
      <c r="BD56" s="4" t="str">
        <v>Afar</v>
      </c>
      <c r="BE56" s="4" t="str">
        <v>Afar</v>
      </c>
      <c r="BF56" s="4" t="str">
        <v>Afar</v>
      </c>
      <c r="BG56" s="4" t="str">
        <v>Afar</v>
      </c>
      <c r="BH56" s="4" t="str">
        <v>Afar</v>
      </c>
      <c r="BI56" s="4" t="str">
        <v>Afar</v>
      </c>
      <c r="BJ56" s="4" t="str">
        <v>Afar</v>
      </c>
      <c r="BK56" s="4" t="str">
        <v>Afar</v>
      </c>
      <c r="BL56" s="4" t="str">
        <v>Afar</v>
      </c>
      <c r="BM56" s="4" t="str">
        <v>Afar</v>
      </c>
      <c r="BN56" s="4" t="str">
        <v>Afar</v>
      </c>
      <c r="BO56" s="4" t="str">
        <v>Afar</v>
      </c>
      <c r="BP56" s="4" t="str">
        <v>Afar</v>
      </c>
      <c r="BQ56" s="4" t="str">
        <v>Afar</v>
      </c>
      <c r="BR56" s="4" t="str">
        <v>Afar</v>
      </c>
      <c r="BS56" s="4" t="str">
        <v>Afar</v>
      </c>
      <c r="BT56" s="4" t="str">
        <v>Afar</v>
      </c>
      <c r="BU56" s="4" t="str">
        <v>Afar</v>
      </c>
      <c r="BV56" s="4" t="str">
        <v>Afar</v>
      </c>
      <c r="BX56" s="4" t="str">
        <v>AF Bosbek</v>
      </c>
      <c r="BY56" s="4" t="str">
        <v>AF Bosbek</v>
      </c>
      <c r="BZ56" s="4" t="str">
        <v>AF Bosbek</v>
      </c>
      <c r="CA56" s="4" t="str">
        <v>AF Bosbek</v>
      </c>
      <c r="CB56" s="4" t="str">
        <v>AF Bosbek</v>
      </c>
      <c r="CC56" s="4" t="str">
        <v>AF Bosbek</v>
      </c>
      <c r="CD56" s="4" t="str">
        <v>AF Bosbek</v>
      </c>
      <c r="CE56" s="4" t="str">
        <v>AF Bosbek</v>
      </c>
      <c r="CF56" s="4" t="str">
        <v>AF Bosbek</v>
      </c>
      <c r="CG56" s="4" t="str">
        <v>AF Bosbek</v>
      </c>
      <c r="CH56" s="4" t="str">
        <v>AF Bosbek</v>
      </c>
      <c r="CI56" s="4" t="str">
        <v>AF Bosbek</v>
      </c>
      <c r="CJ56" s="4" t="str">
        <v>AF Bosbek</v>
      </c>
      <c r="CK56" s="4" t="str">
        <v>AF Bosbek</v>
      </c>
      <c r="CL56" s="4" t="str">
        <v>AF Bosbek</v>
      </c>
      <c r="CM56" s="4" t="str">
        <v>AF Bosbek</v>
      </c>
      <c r="CN56" s="4" t="str">
        <v>AF Bosbek</v>
      </c>
      <c r="CO56" s="4" t="str">
        <v>AF Bosbek</v>
      </c>
      <c r="CP56" s="4" t="str">
        <v>AF Bosbek</v>
      </c>
      <c r="CQ56" s="4" t="str">
        <v>AF Bosbek</v>
      </c>
      <c r="CR56" s="4" t="str">
        <v>AF Bosbek</v>
      </c>
      <c r="CS56" s="4" t="str">
        <v>AF Bosbek</v>
      </c>
      <c r="CT56" s="4" t="str">
        <v>AF Bosbek</v>
      </c>
      <c r="CU56" s="4" t="str">
        <v>AF Bosbek</v>
      </c>
      <c r="CV56" s="4" t="str">
        <v>AF Bosbek</v>
      </c>
      <c r="CW56" s="4" t="str">
        <v>AF Bosbek</v>
      </c>
      <c r="CX56" s="4" t="str">
        <v>AF Bosbek</v>
      </c>
      <c r="CY56" s="4" t="str">
        <v>AF Bosbek</v>
      </c>
      <c r="CZ56" s="4" t="str">
        <v>AF Bosbek</v>
      </c>
      <c r="DA56" s="4" t="str">
        <v>AF Bosbek</v>
      </c>
    </row>
    <row r="57" spans="1:105" x14ac:dyDescent="0.35">
      <c r="A57" s="4" t="s">
        <v>2068</v>
      </c>
      <c r="B57" s="4" t="s">
        <v>2066</v>
      </c>
      <c r="C57" s="4" t="s">
        <v>2563</v>
      </c>
      <c r="N57" s="4" t="str">
        <v>Pearl Millet</v>
      </c>
      <c r="O57" s="4" t="str">
        <v>Pearl Millet</v>
      </c>
      <c r="P57" s="4" t="str">
        <v>Pearl Millet</v>
      </c>
      <c r="Q57" s="4" t="str">
        <v>Pearl Millet</v>
      </c>
      <c r="R57" s="4" t="str">
        <v>Pearl Millet</v>
      </c>
      <c r="S57" s="4" t="str">
        <v>Pearl Millet</v>
      </c>
      <c r="T57" s="4" t="str">
        <v>Pearl Millet</v>
      </c>
      <c r="U57" s="4" t="str">
        <v>Pearl Millet</v>
      </c>
      <c r="V57" s="4" t="str">
        <v>Pearl Millet</v>
      </c>
      <c r="W57" s="4" t="str">
        <v>Pearl Millet</v>
      </c>
      <c r="X57" s="4" t="str">
        <v>Pearl Millet</v>
      </c>
      <c r="Y57" s="4" t="str">
        <v>Pearl Millet</v>
      </c>
      <c r="Z57" s="4" t="str">
        <v>Pearl Millet</v>
      </c>
      <c r="AA57" s="4" t="str">
        <v>Pearl Millet</v>
      </c>
      <c r="AB57" s="4" t="str">
        <v>Pearl Millet</v>
      </c>
      <c r="AC57" s="4" t="str">
        <v>Pearl Millet</v>
      </c>
      <c r="AD57" s="4" t="str">
        <v>Pearl Millet</v>
      </c>
      <c r="AE57" s="4" t="str">
        <v>Pearl Millet</v>
      </c>
      <c r="AF57" s="4" t="str">
        <v>Pearl Millet</v>
      </c>
      <c r="AG57" s="4" t="str">
        <v>Pearl Millet</v>
      </c>
      <c r="AH57" s="4" t="str">
        <v>Pearl Millet</v>
      </c>
      <c r="AI57" s="4" t="str">
        <v>Pearl Millet</v>
      </c>
      <c r="AJ57" s="4" t="str">
        <v>Pearl Millet</v>
      </c>
      <c r="AK57" s="4" t="str">
        <v>Pearl Millet</v>
      </c>
      <c r="AL57" s="4" t="str">
        <v>Pearl Millet</v>
      </c>
      <c r="AM57" s="4" t="str">
        <v>Pearl Millet</v>
      </c>
      <c r="AN57" s="4" t="str">
        <v>Pearl Millet</v>
      </c>
      <c r="AO57" s="4" t="str">
        <v>Pearl Millet</v>
      </c>
      <c r="AP57" s="4" t="str">
        <v>Pearl Millet</v>
      </c>
      <c r="AQ57" s="4" t="str">
        <v>Pearl Millet</v>
      </c>
      <c r="AS57" s="4" t="str">
        <v>AFG 5551</v>
      </c>
      <c r="AT57" s="4" t="str">
        <v>AFG 5551</v>
      </c>
      <c r="AU57" s="4" t="str">
        <v>AFG 5551</v>
      </c>
      <c r="AV57" s="4" t="str">
        <v>AFG 5551</v>
      </c>
      <c r="AW57" s="4" t="str">
        <v>AFG 5551</v>
      </c>
      <c r="AX57" s="4" t="str">
        <v>AFG 5551</v>
      </c>
      <c r="AY57" s="4" t="str">
        <v>AFG 5551</v>
      </c>
      <c r="AZ57" s="4" t="str">
        <v>AFG 5551</v>
      </c>
      <c r="BA57" s="4" t="str">
        <v>AFG 5551</v>
      </c>
      <c r="BB57" s="4" t="str">
        <v>AFG 5551</v>
      </c>
      <c r="BC57" s="4" t="str">
        <v>AFG 5551</v>
      </c>
      <c r="BD57" s="4" t="str">
        <v>AFG 5551</v>
      </c>
      <c r="BE57" s="4" t="str">
        <v>AFG 5551</v>
      </c>
      <c r="BF57" s="4" t="str">
        <v>AFG 5551</v>
      </c>
      <c r="BG57" s="4" t="str">
        <v>AFG 5551</v>
      </c>
      <c r="BH57" s="4" t="str">
        <v>AFG 5551</v>
      </c>
      <c r="BI57" s="4" t="str">
        <v>AFG 5551</v>
      </c>
      <c r="BJ57" s="4" t="str">
        <v>AFG 5551</v>
      </c>
      <c r="BK57" s="4" t="str">
        <v>AFG 5551</v>
      </c>
      <c r="BL57" s="4" t="str">
        <v>AFG 5551</v>
      </c>
      <c r="BM57" s="4" t="str">
        <v>AFG 5551</v>
      </c>
      <c r="BN57" s="4" t="str">
        <v>AFG 5551</v>
      </c>
      <c r="BO57" s="4" t="str">
        <v>AFG 5551</v>
      </c>
      <c r="BP57" s="4" t="str">
        <v>AFG 5551</v>
      </c>
      <c r="BQ57" s="4" t="str">
        <v>AFG 5551</v>
      </c>
      <c r="BR57" s="4" t="str">
        <v>AFG 5551</v>
      </c>
      <c r="BS57" s="4" t="str">
        <v>AFG 5551</v>
      </c>
      <c r="BT57" s="4" t="str">
        <v>AFG 5551</v>
      </c>
      <c r="BU57" s="4" t="str">
        <v>AFG 5551</v>
      </c>
      <c r="BV57" s="4" t="str">
        <v>AFG 5551</v>
      </c>
      <c r="BX57" s="4" t="str">
        <v>Afar</v>
      </c>
      <c r="BY57" s="4" t="str">
        <v>Afar</v>
      </c>
      <c r="BZ57" s="4" t="str">
        <v>Afar</v>
      </c>
      <c r="CA57" s="4" t="str">
        <v>Afar</v>
      </c>
      <c r="CB57" s="4" t="str">
        <v>Afar</v>
      </c>
      <c r="CC57" s="4" t="str">
        <v>Afar</v>
      </c>
      <c r="CD57" s="4" t="str">
        <v>Afar</v>
      </c>
      <c r="CE57" s="4" t="str">
        <v>Afar</v>
      </c>
      <c r="CF57" s="4" t="str">
        <v>Afar</v>
      </c>
      <c r="CG57" s="4" t="str">
        <v>Afar</v>
      </c>
      <c r="CH57" s="4" t="str">
        <v>Afar</v>
      </c>
      <c r="CI57" s="4" t="str">
        <v>Afar</v>
      </c>
      <c r="CJ57" s="4" t="str">
        <v>Afar</v>
      </c>
      <c r="CK57" s="4" t="str">
        <v>Afar</v>
      </c>
      <c r="CL57" s="4" t="str">
        <v>Afar</v>
      </c>
      <c r="CM57" s="4" t="str">
        <v>Afar</v>
      </c>
      <c r="CN57" s="4" t="str">
        <v>Afar</v>
      </c>
      <c r="CO57" s="4" t="str">
        <v>Afar</v>
      </c>
      <c r="CP57" s="4" t="str">
        <v>Afar</v>
      </c>
      <c r="CQ57" s="4" t="str">
        <v>Afar</v>
      </c>
      <c r="CR57" s="4" t="str">
        <v>Afar</v>
      </c>
      <c r="CS57" s="4" t="str">
        <v>Afar</v>
      </c>
      <c r="CT57" s="4" t="str">
        <v>Afar</v>
      </c>
      <c r="CU57" s="4" t="str">
        <v>Afar</v>
      </c>
      <c r="CV57" s="4" t="str">
        <v>Afar</v>
      </c>
      <c r="CW57" s="4" t="str">
        <v>Afar</v>
      </c>
      <c r="CX57" s="4" t="str">
        <v>Afar</v>
      </c>
      <c r="CY57" s="4" t="str">
        <v>Afar</v>
      </c>
      <c r="CZ57" s="4" t="str">
        <v>Afar</v>
      </c>
      <c r="DA57" s="4" t="str">
        <v>Afar</v>
      </c>
    </row>
    <row r="58" spans="1:105" x14ac:dyDescent="0.35">
      <c r="A58" s="4" t="s">
        <v>2068</v>
      </c>
      <c r="B58" s="4" t="s">
        <v>2066</v>
      </c>
      <c r="C58" s="4" t="s">
        <v>2564</v>
      </c>
      <c r="N58" s="4" t="str">
        <v>Peas</v>
      </c>
      <c r="O58" s="4" t="str">
        <v>Peas</v>
      </c>
      <c r="P58" s="4" t="str">
        <v>Peas</v>
      </c>
      <c r="Q58" s="4" t="str">
        <v>Peas</v>
      </c>
      <c r="R58" s="4" t="str">
        <v>Peas</v>
      </c>
      <c r="S58" s="4" t="str">
        <v>Peas</v>
      </c>
      <c r="T58" s="4" t="str">
        <v>Peas</v>
      </c>
      <c r="U58" s="4" t="str">
        <v>Peas</v>
      </c>
      <c r="V58" s="4" t="str">
        <v>Peas</v>
      </c>
      <c r="W58" s="4" t="str">
        <v>Peas</v>
      </c>
      <c r="X58" s="4" t="str">
        <v>Peas</v>
      </c>
      <c r="Y58" s="4" t="str">
        <v>Peas</v>
      </c>
      <c r="Z58" s="4" t="str">
        <v>Peas</v>
      </c>
      <c r="AA58" s="4" t="str">
        <v>Peas</v>
      </c>
      <c r="AB58" s="4" t="str">
        <v>Peas</v>
      </c>
      <c r="AC58" s="4" t="str">
        <v>Peas</v>
      </c>
      <c r="AD58" s="4" t="str">
        <v>Peas</v>
      </c>
      <c r="AE58" s="4" t="str">
        <v>Peas</v>
      </c>
      <c r="AF58" s="4" t="str">
        <v>Peas</v>
      </c>
      <c r="AG58" s="4" t="str">
        <v>Peas</v>
      </c>
      <c r="AH58" s="4" t="str">
        <v>Peas</v>
      </c>
      <c r="AI58" s="4" t="str">
        <v>Peas</v>
      </c>
      <c r="AJ58" s="4" t="str">
        <v>Peas</v>
      </c>
      <c r="AK58" s="4" t="str">
        <v>Peas</v>
      </c>
      <c r="AL58" s="4" t="str">
        <v>Peas</v>
      </c>
      <c r="AM58" s="4" t="str">
        <v>Peas</v>
      </c>
      <c r="AN58" s="4" t="str">
        <v>Peas</v>
      </c>
      <c r="AO58" s="4" t="str">
        <v>Peas</v>
      </c>
      <c r="AP58" s="4" t="str">
        <v>Peas</v>
      </c>
      <c r="AQ58" s="4" t="str">
        <v>Peas</v>
      </c>
      <c r="AS58" s="4" t="str">
        <v>Afrabo</v>
      </c>
      <c r="AT58" s="4" t="str">
        <v>Afrabo</v>
      </c>
      <c r="AU58" s="4" t="str">
        <v>Afrabo</v>
      </c>
      <c r="AV58" s="4" t="str">
        <v>Afrabo</v>
      </c>
      <c r="AW58" s="4" t="str">
        <v>Afrabo</v>
      </c>
      <c r="AX58" s="4" t="str">
        <v>Afrabo</v>
      </c>
      <c r="AY58" s="4" t="str">
        <v>Afrabo</v>
      </c>
      <c r="AZ58" s="4" t="str">
        <v>Afrabo</v>
      </c>
      <c r="BA58" s="4" t="str">
        <v>Afrabo</v>
      </c>
      <c r="BB58" s="4" t="str">
        <v>Afrabo</v>
      </c>
      <c r="BC58" s="4" t="str">
        <v>Afrabo</v>
      </c>
      <c r="BD58" s="4" t="str">
        <v>Afrabo</v>
      </c>
      <c r="BE58" s="4" t="str">
        <v>Afrabo</v>
      </c>
      <c r="BF58" s="4" t="str">
        <v>Afrabo</v>
      </c>
      <c r="BG58" s="4" t="str">
        <v>Afrabo</v>
      </c>
      <c r="BH58" s="4" t="str">
        <v>Afrabo</v>
      </c>
      <c r="BI58" s="4" t="str">
        <v>Afrabo</v>
      </c>
      <c r="BJ58" s="4" t="str">
        <v>Afrabo</v>
      </c>
      <c r="BK58" s="4" t="str">
        <v>Afrabo</v>
      </c>
      <c r="BL58" s="4" t="str">
        <v>Afrabo</v>
      </c>
      <c r="BM58" s="4" t="str">
        <v>Afrabo</v>
      </c>
      <c r="BN58" s="4" t="str">
        <v>Afrabo</v>
      </c>
      <c r="BO58" s="4" t="str">
        <v>Afrabo</v>
      </c>
      <c r="BP58" s="4" t="str">
        <v>Afrabo</v>
      </c>
      <c r="BQ58" s="4" t="str">
        <v>Afrabo</v>
      </c>
      <c r="BR58" s="4" t="str">
        <v>Afrabo</v>
      </c>
      <c r="BS58" s="4" t="str">
        <v>Afrabo</v>
      </c>
      <c r="BT58" s="4" t="str">
        <v>Afrabo</v>
      </c>
      <c r="BU58" s="4" t="str">
        <v>Afrabo</v>
      </c>
      <c r="BV58" s="4" t="str">
        <v>Afrabo</v>
      </c>
      <c r="BX58" s="4" t="str">
        <v>AFG 5551</v>
      </c>
      <c r="BY58" s="4" t="str">
        <v>AFG 5551</v>
      </c>
      <c r="BZ58" s="4" t="str">
        <v>AFG 5551</v>
      </c>
      <c r="CA58" s="4" t="str">
        <v>AFG 5551</v>
      </c>
      <c r="CB58" s="4" t="str">
        <v>AFG 5551</v>
      </c>
      <c r="CC58" s="4" t="str">
        <v>AFG 5551</v>
      </c>
      <c r="CD58" s="4" t="str">
        <v>AFG 5551</v>
      </c>
      <c r="CE58" s="4" t="str">
        <v>AFG 5551</v>
      </c>
      <c r="CF58" s="4" t="str">
        <v>AFG 5551</v>
      </c>
      <c r="CG58" s="4" t="str">
        <v>AFG 5551</v>
      </c>
      <c r="CH58" s="4" t="str">
        <v>AFG 5551</v>
      </c>
      <c r="CI58" s="4" t="str">
        <v>AFG 5551</v>
      </c>
      <c r="CJ58" s="4" t="str">
        <v>AFG 5551</v>
      </c>
      <c r="CK58" s="4" t="str">
        <v>AFG 5551</v>
      </c>
      <c r="CL58" s="4" t="str">
        <v>AFG 5551</v>
      </c>
      <c r="CM58" s="4" t="str">
        <v>AFG 5551</v>
      </c>
      <c r="CN58" s="4" t="str">
        <v>AFG 5551</v>
      </c>
      <c r="CO58" s="4" t="str">
        <v>AFG 5551</v>
      </c>
      <c r="CP58" s="4" t="str">
        <v>AFG 5551</v>
      </c>
      <c r="CQ58" s="4" t="str">
        <v>AFG 5551</v>
      </c>
      <c r="CR58" s="4" t="str">
        <v>AFG 5551</v>
      </c>
      <c r="CS58" s="4" t="str">
        <v>AFG 5551</v>
      </c>
      <c r="CT58" s="4" t="str">
        <v>AFG 5551</v>
      </c>
      <c r="CU58" s="4" t="str">
        <v>AFG 5551</v>
      </c>
      <c r="CV58" s="4" t="str">
        <v>AFG 5551</v>
      </c>
      <c r="CW58" s="4" t="str">
        <v>AFG 5551</v>
      </c>
      <c r="CX58" s="4" t="str">
        <v>AFG 5551</v>
      </c>
      <c r="CY58" s="4" t="str">
        <v>AFG 5551</v>
      </c>
      <c r="CZ58" s="4" t="str">
        <v>AFG 5551</v>
      </c>
      <c r="DA58" s="4" t="str">
        <v>AFG 5551</v>
      </c>
    </row>
    <row r="59" spans="1:105" x14ac:dyDescent="0.35">
      <c r="A59" s="4" t="s">
        <v>2068</v>
      </c>
      <c r="B59" s="4" t="s">
        <v>2066</v>
      </c>
      <c r="C59" s="4" t="s">
        <v>2565</v>
      </c>
      <c r="N59" s="4" t="str">
        <v>Pepper</v>
      </c>
      <c r="O59" s="4" t="str">
        <v>Pepper</v>
      </c>
      <c r="P59" s="4" t="str">
        <v>Pepper</v>
      </c>
      <c r="Q59" s="4" t="str">
        <v>Pepper</v>
      </c>
      <c r="R59" s="4" t="str">
        <v>Pepper</v>
      </c>
      <c r="S59" s="4" t="str">
        <v>Pepper</v>
      </c>
      <c r="T59" s="4" t="str">
        <v>Pepper</v>
      </c>
      <c r="U59" s="4" t="str">
        <v>Pepper</v>
      </c>
      <c r="V59" s="4" t="str">
        <v>Pepper</v>
      </c>
      <c r="W59" s="4" t="str">
        <v>Pepper</v>
      </c>
      <c r="X59" s="4" t="str">
        <v>Pepper</v>
      </c>
      <c r="Y59" s="4" t="str">
        <v>Pepper</v>
      </c>
      <c r="Z59" s="4" t="str">
        <v>Pepper</v>
      </c>
      <c r="AA59" s="4" t="str">
        <v>Pepper</v>
      </c>
      <c r="AB59" s="4" t="str">
        <v>Pepper</v>
      </c>
      <c r="AC59" s="4" t="str">
        <v>Pepper</v>
      </c>
      <c r="AD59" s="4" t="str">
        <v>Pepper</v>
      </c>
      <c r="AE59" s="4" t="str">
        <v>Pepper</v>
      </c>
      <c r="AF59" s="4" t="str">
        <v>Pepper</v>
      </c>
      <c r="AG59" s="4" t="str">
        <v>Pepper</v>
      </c>
      <c r="AH59" s="4" t="str">
        <v>Pepper</v>
      </c>
      <c r="AI59" s="4" t="str">
        <v>Pepper</v>
      </c>
      <c r="AJ59" s="4" t="str">
        <v>Pepper</v>
      </c>
      <c r="AK59" s="4" t="str">
        <v>Pepper</v>
      </c>
      <c r="AL59" s="4" t="str">
        <v>Pepper</v>
      </c>
      <c r="AM59" s="4" t="str">
        <v>Pepper</v>
      </c>
      <c r="AN59" s="4" t="str">
        <v>Pepper</v>
      </c>
      <c r="AO59" s="4" t="str">
        <v>Pepper</v>
      </c>
      <c r="AP59" s="4" t="str">
        <v>Pepper</v>
      </c>
      <c r="AQ59" s="4" t="str">
        <v>Pepper</v>
      </c>
      <c r="AS59" s="4" t="str">
        <v>Africaine</v>
      </c>
      <c r="AT59" s="4" t="str">
        <v>Africaine</v>
      </c>
      <c r="AU59" s="4" t="str">
        <v>Africaine</v>
      </c>
      <c r="AV59" s="4" t="str">
        <v>Africaine</v>
      </c>
      <c r="AW59" s="4" t="str">
        <v>Africaine</v>
      </c>
      <c r="AX59" s="4" t="str">
        <v>Africaine</v>
      </c>
      <c r="AY59" s="4" t="str">
        <v>Africaine</v>
      </c>
      <c r="AZ59" s="4" t="str">
        <v>Africaine</v>
      </c>
      <c r="BA59" s="4" t="str">
        <v>Africaine</v>
      </c>
      <c r="BB59" s="4" t="str">
        <v>Africaine</v>
      </c>
      <c r="BC59" s="4" t="str">
        <v>Africaine</v>
      </c>
      <c r="BD59" s="4" t="str">
        <v>Africaine</v>
      </c>
      <c r="BE59" s="4" t="str">
        <v>Africaine</v>
      </c>
      <c r="BF59" s="4" t="str">
        <v>Africaine</v>
      </c>
      <c r="BG59" s="4" t="str">
        <v>Africaine</v>
      </c>
      <c r="BH59" s="4" t="str">
        <v>Africaine</v>
      </c>
      <c r="BI59" s="4" t="str">
        <v>Africaine</v>
      </c>
      <c r="BJ59" s="4" t="str">
        <v>Africaine</v>
      </c>
      <c r="BK59" s="4" t="str">
        <v>Africaine</v>
      </c>
      <c r="BL59" s="4" t="str">
        <v>Africaine</v>
      </c>
      <c r="BM59" s="4" t="str">
        <v>Africaine</v>
      </c>
      <c r="BN59" s="4" t="str">
        <v>Africaine</v>
      </c>
      <c r="BO59" s="4" t="str">
        <v>Africaine</v>
      </c>
      <c r="BP59" s="4" t="str">
        <v>Africaine</v>
      </c>
      <c r="BQ59" s="4" t="str">
        <v>Africaine</v>
      </c>
      <c r="BR59" s="4" t="str">
        <v>Africaine</v>
      </c>
      <c r="BS59" s="4" t="str">
        <v>Africaine</v>
      </c>
      <c r="BT59" s="4" t="str">
        <v>Africaine</v>
      </c>
      <c r="BU59" s="4" t="str">
        <v>Africaine</v>
      </c>
      <c r="BV59" s="4" t="str">
        <v>Africaine</v>
      </c>
      <c r="BX59" s="4" t="str">
        <v>Afrabo</v>
      </c>
      <c r="BY59" s="4" t="str">
        <v>Afrabo</v>
      </c>
      <c r="BZ59" s="4" t="str">
        <v>Afrabo</v>
      </c>
      <c r="CA59" s="4" t="str">
        <v>Afrabo</v>
      </c>
      <c r="CB59" s="4" t="str">
        <v>Afrabo</v>
      </c>
      <c r="CC59" s="4" t="str">
        <v>Afrabo</v>
      </c>
      <c r="CD59" s="4" t="str">
        <v>Afrabo</v>
      </c>
      <c r="CE59" s="4" t="str">
        <v>Afrabo</v>
      </c>
      <c r="CF59" s="4" t="str">
        <v>Afrabo</v>
      </c>
      <c r="CG59" s="4" t="str">
        <v>Afrabo</v>
      </c>
      <c r="CH59" s="4" t="str">
        <v>Afrabo</v>
      </c>
      <c r="CI59" s="4" t="str">
        <v>Afrabo</v>
      </c>
      <c r="CJ59" s="4" t="str">
        <v>Afrabo</v>
      </c>
      <c r="CK59" s="4" t="str">
        <v>Afrabo</v>
      </c>
      <c r="CL59" s="4" t="str">
        <v>Afrabo</v>
      </c>
      <c r="CM59" s="4" t="str">
        <v>Afrabo</v>
      </c>
      <c r="CN59" s="4" t="str">
        <v>Afrabo</v>
      </c>
      <c r="CO59" s="4" t="str">
        <v>Afrabo</v>
      </c>
      <c r="CP59" s="4" t="str">
        <v>Afrabo</v>
      </c>
      <c r="CQ59" s="4" t="str">
        <v>Afrabo</v>
      </c>
      <c r="CR59" s="4" t="str">
        <v>Afrabo</v>
      </c>
      <c r="CS59" s="4" t="str">
        <v>Afrabo</v>
      </c>
      <c r="CT59" s="4" t="str">
        <v>Afrabo</v>
      </c>
      <c r="CU59" s="4" t="str">
        <v>Afrabo</v>
      </c>
      <c r="CV59" s="4" t="str">
        <v>Afrabo</v>
      </c>
      <c r="CW59" s="4" t="str">
        <v>Afrabo</v>
      </c>
      <c r="CX59" s="4" t="str">
        <v>Afrabo</v>
      </c>
      <c r="CY59" s="4" t="str">
        <v>Afrabo</v>
      </c>
      <c r="CZ59" s="4" t="str">
        <v>Afrabo</v>
      </c>
      <c r="DA59" s="4" t="str">
        <v>Afrabo</v>
      </c>
    </row>
    <row r="60" spans="1:105" x14ac:dyDescent="0.35">
      <c r="A60" s="4" t="s">
        <v>2068</v>
      </c>
      <c r="B60" s="4" t="s">
        <v>2066</v>
      </c>
      <c r="C60" s="4" t="s">
        <v>2566</v>
      </c>
      <c r="N60" s="4" t="str">
        <v>Pigeon Pea</v>
      </c>
      <c r="O60" s="4" t="str">
        <v>Pigeon Pea</v>
      </c>
      <c r="P60" s="4" t="str">
        <v>Pigeon Pea</v>
      </c>
      <c r="Q60" s="4" t="str">
        <v>Pigeon Pea</v>
      </c>
      <c r="R60" s="4" t="str">
        <v>Pigeon Pea</v>
      </c>
      <c r="S60" s="4" t="str">
        <v>Pigeon Pea</v>
      </c>
      <c r="T60" s="4" t="str">
        <v>Pigeon Pea</v>
      </c>
      <c r="U60" s="4" t="str">
        <v>Pigeon Pea</v>
      </c>
      <c r="V60" s="4" t="str">
        <v>Pigeon Pea</v>
      </c>
      <c r="W60" s="4" t="str">
        <v>Pigeon Pea</v>
      </c>
      <c r="X60" s="4" t="str">
        <v>Pigeon Pea</v>
      </c>
      <c r="Y60" s="4" t="str">
        <v>Pigeon Pea</v>
      </c>
      <c r="Z60" s="4" t="str">
        <v>Pigeon Pea</v>
      </c>
      <c r="AA60" s="4" t="str">
        <v>Pigeon Pea</v>
      </c>
      <c r="AB60" s="4" t="str">
        <v>Pigeon Pea</v>
      </c>
      <c r="AC60" s="4" t="str">
        <v>Pigeon Pea</v>
      </c>
      <c r="AD60" s="4" t="str">
        <v>Pigeon Pea</v>
      </c>
      <c r="AE60" s="4" t="str">
        <v>Pigeon Pea</v>
      </c>
      <c r="AF60" s="4" t="str">
        <v>Pigeon Pea</v>
      </c>
      <c r="AG60" s="4" t="str">
        <v>Pigeon Pea</v>
      </c>
      <c r="AH60" s="4" t="str">
        <v>Pigeon Pea</v>
      </c>
      <c r="AI60" s="4" t="str">
        <v>Pigeon Pea</v>
      </c>
      <c r="AJ60" s="4" t="str">
        <v>Pigeon Pea</v>
      </c>
      <c r="AK60" s="4" t="str">
        <v>Pigeon Pea</v>
      </c>
      <c r="AL60" s="4" t="str">
        <v>Pigeon Pea</v>
      </c>
      <c r="AM60" s="4" t="str">
        <v>Pigeon Pea</v>
      </c>
      <c r="AN60" s="4" t="str">
        <v>Pigeon Pea</v>
      </c>
      <c r="AO60" s="4" t="str">
        <v>Pigeon Pea</v>
      </c>
      <c r="AP60" s="4" t="str">
        <v>Pigeon Pea</v>
      </c>
      <c r="AQ60" s="4" t="str">
        <v>Pigeon Pea</v>
      </c>
      <c r="AS60" s="4" t="str">
        <v>Africander</v>
      </c>
      <c r="AT60" s="4" t="str">
        <v>Africander</v>
      </c>
      <c r="AU60" s="4" t="str">
        <v>Africander</v>
      </c>
      <c r="AV60" s="4" t="str">
        <v>Africander</v>
      </c>
      <c r="AW60" s="4" t="str">
        <v>Africander</v>
      </c>
      <c r="AX60" s="4" t="str">
        <v>Africander</v>
      </c>
      <c r="AY60" s="4" t="str">
        <v>Africander</v>
      </c>
      <c r="AZ60" s="4" t="str">
        <v>Africander</v>
      </c>
      <c r="BA60" s="4" t="str">
        <v>Africander</v>
      </c>
      <c r="BB60" s="4" t="str">
        <v>Africander</v>
      </c>
      <c r="BC60" s="4" t="str">
        <v>Africander</v>
      </c>
      <c r="BD60" s="4" t="str">
        <v>Africander</v>
      </c>
      <c r="BE60" s="4" t="str">
        <v>Africander</v>
      </c>
      <c r="BF60" s="4" t="str">
        <v>Africander</v>
      </c>
      <c r="BG60" s="4" t="str">
        <v>Africander</v>
      </c>
      <c r="BH60" s="4" t="str">
        <v>Africander</v>
      </c>
      <c r="BI60" s="4" t="str">
        <v>Africander</v>
      </c>
      <c r="BJ60" s="4" t="str">
        <v>Africander</v>
      </c>
      <c r="BK60" s="4" t="str">
        <v>Africander</v>
      </c>
      <c r="BL60" s="4" t="str">
        <v>Africander</v>
      </c>
      <c r="BM60" s="4" t="str">
        <v>Africander</v>
      </c>
      <c r="BN60" s="4" t="str">
        <v>Africander</v>
      </c>
      <c r="BO60" s="4" t="str">
        <v>Africander</v>
      </c>
      <c r="BP60" s="4" t="str">
        <v>Africander</v>
      </c>
      <c r="BQ60" s="4" t="str">
        <v>Africander</v>
      </c>
      <c r="BR60" s="4" t="str">
        <v>Africander</v>
      </c>
      <c r="BS60" s="4" t="str">
        <v>Africander</v>
      </c>
      <c r="BT60" s="4" t="str">
        <v>Africander</v>
      </c>
      <c r="BU60" s="4" t="str">
        <v>Africander</v>
      </c>
      <c r="BV60" s="4" t="str">
        <v>Africander</v>
      </c>
      <c r="BX60" s="4" t="str">
        <v>Africaine</v>
      </c>
      <c r="BY60" s="4" t="str">
        <v>Africaine</v>
      </c>
      <c r="BZ60" s="4" t="str">
        <v>Africaine</v>
      </c>
      <c r="CA60" s="4" t="str">
        <v>Africaine</v>
      </c>
      <c r="CB60" s="4" t="str">
        <v>Africaine</v>
      </c>
      <c r="CC60" s="4" t="str">
        <v>Africaine</v>
      </c>
      <c r="CD60" s="4" t="str">
        <v>Africaine</v>
      </c>
      <c r="CE60" s="4" t="str">
        <v>Africaine</v>
      </c>
      <c r="CF60" s="4" t="str">
        <v>Africaine</v>
      </c>
      <c r="CG60" s="4" t="str">
        <v>Africaine</v>
      </c>
      <c r="CH60" s="4" t="str">
        <v>Africaine</v>
      </c>
      <c r="CI60" s="4" t="str">
        <v>Africaine</v>
      </c>
      <c r="CJ60" s="4" t="str">
        <v>Africaine</v>
      </c>
      <c r="CK60" s="4" t="str">
        <v>Africaine</v>
      </c>
      <c r="CL60" s="4" t="str">
        <v>Africaine</v>
      </c>
      <c r="CM60" s="4" t="str">
        <v>Africaine</v>
      </c>
      <c r="CN60" s="4" t="str">
        <v>Africaine</v>
      </c>
      <c r="CO60" s="4" t="str">
        <v>Africaine</v>
      </c>
      <c r="CP60" s="4" t="str">
        <v>Africaine</v>
      </c>
      <c r="CQ60" s="4" t="str">
        <v>Africaine</v>
      </c>
      <c r="CR60" s="4" t="str">
        <v>Africaine</v>
      </c>
      <c r="CS60" s="4" t="str">
        <v>Africaine</v>
      </c>
      <c r="CT60" s="4" t="str">
        <v>Africaine</v>
      </c>
      <c r="CU60" s="4" t="str">
        <v>Africaine</v>
      </c>
      <c r="CV60" s="4" t="str">
        <v>Africaine</v>
      </c>
      <c r="CW60" s="4" t="str">
        <v>Africaine</v>
      </c>
      <c r="CX60" s="4" t="str">
        <v>Africaine</v>
      </c>
      <c r="CY60" s="4" t="str">
        <v>Africaine</v>
      </c>
      <c r="CZ60" s="4" t="str">
        <v>Africaine</v>
      </c>
      <c r="DA60" s="4" t="str">
        <v>Africaine</v>
      </c>
    </row>
    <row r="61" spans="1:105" x14ac:dyDescent="0.35">
      <c r="A61" s="4" t="s">
        <v>2068</v>
      </c>
      <c r="B61" s="4" t="s">
        <v>2066</v>
      </c>
      <c r="C61" s="4" t="s">
        <v>2567</v>
      </c>
      <c r="N61" s="4" t="str">
        <v>Pigs</v>
      </c>
      <c r="O61" s="4" t="str">
        <v>Pigs</v>
      </c>
      <c r="P61" s="4" t="str">
        <v>Pigs</v>
      </c>
      <c r="Q61" s="4" t="str">
        <v>Pigs</v>
      </c>
      <c r="R61" s="4" t="str">
        <v>Pigs</v>
      </c>
      <c r="S61" s="4" t="str">
        <v>Pigs</v>
      </c>
      <c r="T61" s="4" t="str">
        <v>Pigs</v>
      </c>
      <c r="U61" s="4" t="str">
        <v>Pigs</v>
      </c>
      <c r="V61" s="4" t="str">
        <v>Pigs</v>
      </c>
      <c r="W61" s="4" t="str">
        <v>Pigs</v>
      </c>
      <c r="X61" s="4" t="str">
        <v>Pigs</v>
      </c>
      <c r="Y61" s="4" t="str">
        <v>Pigs</v>
      </c>
      <c r="Z61" s="4" t="str">
        <v>Pigs</v>
      </c>
      <c r="AA61" s="4" t="str">
        <v>Pigs</v>
      </c>
      <c r="AB61" s="4" t="str">
        <v>Pigs</v>
      </c>
      <c r="AC61" s="4" t="str">
        <v>Pigs</v>
      </c>
      <c r="AD61" s="4" t="str">
        <v>Pigs</v>
      </c>
      <c r="AE61" s="4" t="str">
        <v>Pigs</v>
      </c>
      <c r="AF61" s="4" t="str">
        <v>Pigs</v>
      </c>
      <c r="AG61" s="4" t="str">
        <v>Pigs</v>
      </c>
      <c r="AH61" s="4" t="str">
        <v>Pigs</v>
      </c>
      <c r="AI61" s="4" t="str">
        <v>Pigs</v>
      </c>
      <c r="AJ61" s="4" t="str">
        <v>Pigs</v>
      </c>
      <c r="AK61" s="4" t="str">
        <v>Pigs</v>
      </c>
      <c r="AL61" s="4" t="str">
        <v>Pigs</v>
      </c>
      <c r="AM61" s="4" t="str">
        <v>Pigs</v>
      </c>
      <c r="AN61" s="4" t="str">
        <v>Pigs</v>
      </c>
      <c r="AO61" s="4" t="str">
        <v>Pigs</v>
      </c>
      <c r="AP61" s="4" t="str">
        <v>Pigs</v>
      </c>
      <c r="AQ61" s="4" t="str">
        <v>Pigs</v>
      </c>
      <c r="AS61" s="4" t="str">
        <v>Afrikaner</v>
      </c>
      <c r="AT61" s="4" t="str">
        <v>Afrikaner</v>
      </c>
      <c r="AU61" s="4" t="str">
        <v>Afrikaner</v>
      </c>
      <c r="AV61" s="4" t="str">
        <v>Afrikaner</v>
      </c>
      <c r="AW61" s="4" t="str">
        <v>Afrikaner</v>
      </c>
      <c r="AX61" s="4" t="str">
        <v>Afrikaner</v>
      </c>
      <c r="AY61" s="4" t="str">
        <v>Afrikaner</v>
      </c>
      <c r="AZ61" s="4" t="str">
        <v>Afrikaner</v>
      </c>
      <c r="BA61" s="4" t="str">
        <v>Afrikaner</v>
      </c>
      <c r="BB61" s="4" t="str">
        <v>Afrikaner</v>
      </c>
      <c r="BC61" s="4" t="str">
        <v>Afrikaner</v>
      </c>
      <c r="BD61" s="4" t="str">
        <v>Afrikaner</v>
      </c>
      <c r="BE61" s="4" t="str">
        <v>Afrikaner</v>
      </c>
      <c r="BF61" s="4" t="str">
        <v>Afrikaner</v>
      </c>
      <c r="BG61" s="4" t="str">
        <v>Afrikaner</v>
      </c>
      <c r="BH61" s="4" t="str">
        <v>Afrikaner</v>
      </c>
      <c r="BI61" s="4" t="str">
        <v>Afrikaner</v>
      </c>
      <c r="BJ61" s="4" t="str">
        <v>Afrikaner</v>
      </c>
      <c r="BK61" s="4" t="str">
        <v>Afrikaner</v>
      </c>
      <c r="BL61" s="4" t="str">
        <v>Afrikaner</v>
      </c>
      <c r="BM61" s="4" t="str">
        <v>Afrikaner</v>
      </c>
      <c r="BN61" s="4" t="str">
        <v>Afrikaner</v>
      </c>
      <c r="BO61" s="4" t="str">
        <v>Afrikaner</v>
      </c>
      <c r="BP61" s="4" t="str">
        <v>Afrikaner</v>
      </c>
      <c r="BQ61" s="4" t="str">
        <v>Afrikaner</v>
      </c>
      <c r="BR61" s="4" t="str">
        <v>Afrikaner</v>
      </c>
      <c r="BS61" s="4" t="str">
        <v>Afrikaner</v>
      </c>
      <c r="BT61" s="4" t="str">
        <v>Afrikaner</v>
      </c>
      <c r="BU61" s="4" t="str">
        <v>Afrikaner</v>
      </c>
      <c r="BV61" s="4" t="str">
        <v>Afrikaner</v>
      </c>
      <c r="BX61" s="4" t="str">
        <v>Africander</v>
      </c>
      <c r="BY61" s="4" t="str">
        <v>Africander</v>
      </c>
      <c r="BZ61" s="4" t="str">
        <v>Africander</v>
      </c>
      <c r="CA61" s="4" t="str">
        <v>Africander</v>
      </c>
      <c r="CB61" s="4" t="str">
        <v>Africander</v>
      </c>
      <c r="CC61" s="4" t="str">
        <v>Africander</v>
      </c>
      <c r="CD61" s="4" t="str">
        <v>Africander</v>
      </c>
      <c r="CE61" s="4" t="str">
        <v>Africander</v>
      </c>
      <c r="CF61" s="4" t="str">
        <v>Africander</v>
      </c>
      <c r="CG61" s="4" t="str">
        <v>Africander</v>
      </c>
      <c r="CH61" s="4" t="str">
        <v>Africander</v>
      </c>
      <c r="CI61" s="4" t="str">
        <v>Africander</v>
      </c>
      <c r="CJ61" s="4" t="str">
        <v>Africander</v>
      </c>
      <c r="CK61" s="4" t="str">
        <v>Africander</v>
      </c>
      <c r="CL61" s="4" t="str">
        <v>Africander</v>
      </c>
      <c r="CM61" s="4" t="str">
        <v>Africander</v>
      </c>
      <c r="CN61" s="4" t="str">
        <v>Africander</v>
      </c>
      <c r="CO61" s="4" t="str">
        <v>Africander</v>
      </c>
      <c r="CP61" s="4" t="str">
        <v>Africander</v>
      </c>
      <c r="CQ61" s="4" t="str">
        <v>Africander</v>
      </c>
      <c r="CR61" s="4" t="str">
        <v>Africander</v>
      </c>
      <c r="CS61" s="4" t="str">
        <v>Africander</v>
      </c>
      <c r="CT61" s="4" t="str">
        <v>Africander</v>
      </c>
      <c r="CU61" s="4" t="str">
        <v>Africander</v>
      </c>
      <c r="CV61" s="4" t="str">
        <v>Africander</v>
      </c>
      <c r="CW61" s="4" t="str">
        <v>Africander</v>
      </c>
      <c r="CX61" s="4" t="str">
        <v>Africander</v>
      </c>
      <c r="CY61" s="4" t="str">
        <v>Africander</v>
      </c>
      <c r="CZ61" s="4" t="str">
        <v>Africander</v>
      </c>
      <c r="DA61" s="4" t="str">
        <v>Africander</v>
      </c>
    </row>
    <row r="62" spans="1:105" x14ac:dyDescent="0.35">
      <c r="A62" s="4" t="s">
        <v>2068</v>
      </c>
      <c r="B62" s="4" t="s">
        <v>2066</v>
      </c>
      <c r="C62" s="4" t="s">
        <v>2568</v>
      </c>
      <c r="N62" s="4" t="str">
        <v>Potato</v>
      </c>
      <c r="O62" s="4" t="str">
        <v>Potato</v>
      </c>
      <c r="P62" s="4" t="str">
        <v>Potato</v>
      </c>
      <c r="Q62" s="4" t="str">
        <v>Potato</v>
      </c>
      <c r="R62" s="4" t="str">
        <v>Potato</v>
      </c>
      <c r="S62" s="4" t="str">
        <v>Potato</v>
      </c>
      <c r="T62" s="4" t="str">
        <v>Potato</v>
      </c>
      <c r="U62" s="4" t="str">
        <v>Potato</v>
      </c>
      <c r="V62" s="4" t="str">
        <v>Potato</v>
      </c>
      <c r="W62" s="4" t="str">
        <v>Potato</v>
      </c>
      <c r="X62" s="4" t="str">
        <v>Potato</v>
      </c>
      <c r="Y62" s="4" t="str">
        <v>Potato</v>
      </c>
      <c r="Z62" s="4" t="str">
        <v>Potato</v>
      </c>
      <c r="AA62" s="4" t="str">
        <v>Potato</v>
      </c>
      <c r="AB62" s="4" t="str">
        <v>Potato</v>
      </c>
      <c r="AC62" s="4" t="str">
        <v>Potato</v>
      </c>
      <c r="AD62" s="4" t="str">
        <v>Potato</v>
      </c>
      <c r="AE62" s="4" t="str">
        <v>Potato</v>
      </c>
      <c r="AF62" s="4" t="str">
        <v>Potato</v>
      </c>
      <c r="AG62" s="4" t="str">
        <v>Potato</v>
      </c>
      <c r="AH62" s="4" t="str">
        <v>Potato</v>
      </c>
      <c r="AI62" s="4" t="str">
        <v>Potato</v>
      </c>
      <c r="AJ62" s="4" t="str">
        <v>Potato</v>
      </c>
      <c r="AK62" s="4" t="str">
        <v>Potato</v>
      </c>
      <c r="AL62" s="4" t="str">
        <v>Potato</v>
      </c>
      <c r="AM62" s="4" t="str">
        <v>Potato</v>
      </c>
      <c r="AN62" s="4" t="str">
        <v>Potato</v>
      </c>
      <c r="AO62" s="4" t="str">
        <v>Potato</v>
      </c>
      <c r="AP62" s="4" t="str">
        <v>Potato</v>
      </c>
      <c r="AQ62" s="4" t="str">
        <v>Potato</v>
      </c>
      <c r="AS62" s="4" t="str">
        <v>Agbagba</v>
      </c>
      <c r="AT62" s="4" t="str">
        <v>Agbagba</v>
      </c>
      <c r="AU62" s="4" t="str">
        <v>Agbagba</v>
      </c>
      <c r="AV62" s="4" t="str">
        <v>Agbagba</v>
      </c>
      <c r="AW62" s="4" t="str">
        <v>Agbagba</v>
      </c>
      <c r="AX62" s="4" t="str">
        <v>Agbagba</v>
      </c>
      <c r="AY62" s="4" t="str">
        <v>Agbagba</v>
      </c>
      <c r="AZ62" s="4" t="str">
        <v>Agbagba</v>
      </c>
      <c r="BA62" s="4" t="str">
        <v>Agbagba</v>
      </c>
      <c r="BB62" s="4" t="str">
        <v>Agbagba</v>
      </c>
      <c r="BC62" s="4" t="str">
        <v>Agbagba</v>
      </c>
      <c r="BD62" s="4" t="str">
        <v>Agbagba</v>
      </c>
      <c r="BE62" s="4" t="str">
        <v>Agbagba</v>
      </c>
      <c r="BF62" s="4" t="str">
        <v>Agbagba</v>
      </c>
      <c r="BG62" s="4" t="str">
        <v>Agbagba</v>
      </c>
      <c r="BH62" s="4" t="str">
        <v>Agbagba</v>
      </c>
      <c r="BI62" s="4" t="str">
        <v>Agbagba</v>
      </c>
      <c r="BJ62" s="4" t="str">
        <v>Agbagba</v>
      </c>
      <c r="BK62" s="4" t="str">
        <v>Agbagba</v>
      </c>
      <c r="BL62" s="4" t="str">
        <v>Agbagba</v>
      </c>
      <c r="BM62" s="4" t="str">
        <v>Agbagba</v>
      </c>
      <c r="BN62" s="4" t="str">
        <v>Agbagba</v>
      </c>
      <c r="BO62" s="4" t="str">
        <v>Agbagba</v>
      </c>
      <c r="BP62" s="4" t="str">
        <v>Agbagba</v>
      </c>
      <c r="BQ62" s="4" t="str">
        <v>Agbagba</v>
      </c>
      <c r="BR62" s="4" t="str">
        <v>Agbagba</v>
      </c>
      <c r="BS62" s="4" t="str">
        <v>Agbagba</v>
      </c>
      <c r="BT62" s="4" t="str">
        <v>Agbagba</v>
      </c>
      <c r="BU62" s="4" t="str">
        <v>Agbagba</v>
      </c>
      <c r="BV62" s="4" t="str">
        <v>Agbagba</v>
      </c>
      <c r="BX62" s="4" t="str">
        <v>Afrikaner</v>
      </c>
      <c r="BY62" s="4" t="str">
        <v>Afrikaner</v>
      </c>
      <c r="BZ62" s="4" t="str">
        <v>Afrikaner</v>
      </c>
      <c r="CA62" s="4" t="str">
        <v>Afrikaner</v>
      </c>
      <c r="CB62" s="4" t="str">
        <v>Afrikaner</v>
      </c>
      <c r="CC62" s="4" t="str">
        <v>Afrikaner</v>
      </c>
      <c r="CD62" s="4" t="str">
        <v>Afrikaner</v>
      </c>
      <c r="CE62" s="4" t="str">
        <v>Afrikaner</v>
      </c>
      <c r="CF62" s="4" t="str">
        <v>Afrikaner</v>
      </c>
      <c r="CG62" s="4" t="str">
        <v>Afrikaner</v>
      </c>
      <c r="CH62" s="4" t="str">
        <v>Afrikaner</v>
      </c>
      <c r="CI62" s="4" t="str">
        <v>Afrikaner</v>
      </c>
      <c r="CJ62" s="4" t="str">
        <v>Afrikaner</v>
      </c>
      <c r="CK62" s="4" t="str">
        <v>Afrikaner</v>
      </c>
      <c r="CL62" s="4" t="str">
        <v>Afrikaner</v>
      </c>
      <c r="CM62" s="4" t="str">
        <v>Afrikaner</v>
      </c>
      <c r="CN62" s="4" t="str">
        <v>Afrikaner</v>
      </c>
      <c r="CO62" s="4" t="str">
        <v>Afrikaner</v>
      </c>
      <c r="CP62" s="4" t="str">
        <v>Afrikaner</v>
      </c>
      <c r="CQ62" s="4" t="str">
        <v>Afrikaner</v>
      </c>
      <c r="CR62" s="4" t="str">
        <v>Afrikaner</v>
      </c>
      <c r="CS62" s="4" t="str">
        <v>Afrikaner</v>
      </c>
      <c r="CT62" s="4" t="str">
        <v>Afrikaner</v>
      </c>
      <c r="CU62" s="4" t="str">
        <v>Afrikaner</v>
      </c>
      <c r="CV62" s="4" t="str">
        <v>Afrikaner</v>
      </c>
      <c r="CW62" s="4" t="str">
        <v>Afrikaner</v>
      </c>
      <c r="CX62" s="4" t="str">
        <v>Afrikaner</v>
      </c>
      <c r="CY62" s="4" t="str">
        <v>Afrikaner</v>
      </c>
      <c r="CZ62" s="4" t="str">
        <v>Afrikaner</v>
      </c>
      <c r="DA62" s="4" t="str">
        <v>Afrikaner</v>
      </c>
    </row>
    <row r="63" spans="1:105" x14ac:dyDescent="0.35">
      <c r="A63" s="4" t="s">
        <v>2068</v>
      </c>
      <c r="B63" s="4" t="s">
        <v>2066</v>
      </c>
      <c r="C63" s="4" t="s">
        <v>2569</v>
      </c>
      <c r="N63" s="4" t="str">
        <v>Rabbit</v>
      </c>
      <c r="O63" s="4" t="str">
        <v>Rabbit</v>
      </c>
      <c r="P63" s="4" t="str">
        <v>Rabbit</v>
      </c>
      <c r="Q63" s="4" t="str">
        <v>Rabbit</v>
      </c>
      <c r="R63" s="4" t="str">
        <v>Rabbit</v>
      </c>
      <c r="S63" s="4" t="str">
        <v>Rabbit</v>
      </c>
      <c r="T63" s="4" t="str">
        <v>Rabbit</v>
      </c>
      <c r="U63" s="4" t="str">
        <v>Rabbit</v>
      </c>
      <c r="V63" s="4" t="str">
        <v>Rabbit</v>
      </c>
      <c r="W63" s="4" t="str">
        <v>Rabbit</v>
      </c>
      <c r="X63" s="4" t="str">
        <v>Rabbit</v>
      </c>
      <c r="Y63" s="4" t="str">
        <v>Rabbit</v>
      </c>
      <c r="Z63" s="4" t="str">
        <v>Rabbit</v>
      </c>
      <c r="AA63" s="4" t="str">
        <v>Rabbit</v>
      </c>
      <c r="AB63" s="4" t="str">
        <v>Rabbit</v>
      </c>
      <c r="AC63" s="4" t="str">
        <v>Rabbit</v>
      </c>
      <c r="AD63" s="4" t="str">
        <v>Rabbit</v>
      </c>
      <c r="AE63" s="4" t="str">
        <v>Rabbit</v>
      </c>
      <c r="AF63" s="4" t="str">
        <v>Rabbit</v>
      </c>
      <c r="AG63" s="4" t="str">
        <v>Rabbit</v>
      </c>
      <c r="AH63" s="4" t="str">
        <v>Rabbit</v>
      </c>
      <c r="AI63" s="4" t="str">
        <v>Rabbit</v>
      </c>
      <c r="AJ63" s="4" t="str">
        <v>Rabbit</v>
      </c>
      <c r="AK63" s="4" t="str">
        <v>Rabbit</v>
      </c>
      <c r="AL63" s="4" t="str">
        <v>Rabbit</v>
      </c>
      <c r="AM63" s="4" t="str">
        <v>Rabbit</v>
      </c>
      <c r="AN63" s="4" t="str">
        <v>Rabbit</v>
      </c>
      <c r="AO63" s="4" t="str">
        <v>Rabbit</v>
      </c>
      <c r="AP63" s="4" t="str">
        <v>Rabbit</v>
      </c>
      <c r="AQ63" s="4" t="str">
        <v>Rabbit</v>
      </c>
      <c r="AS63" s="4" t="str">
        <v>Agbeacon</v>
      </c>
      <c r="AT63" s="4" t="str">
        <v>Agbeacon</v>
      </c>
      <c r="AU63" s="4" t="str">
        <v>Agbeacon</v>
      </c>
      <c r="AV63" s="4" t="str">
        <v>Agbeacon</v>
      </c>
      <c r="AW63" s="4" t="str">
        <v>Agbeacon</v>
      </c>
      <c r="AX63" s="4" t="str">
        <v>Agbeacon</v>
      </c>
      <c r="AY63" s="4" t="str">
        <v>Agbeacon</v>
      </c>
      <c r="AZ63" s="4" t="str">
        <v>Agbeacon</v>
      </c>
      <c r="BA63" s="4" t="str">
        <v>Agbeacon</v>
      </c>
      <c r="BB63" s="4" t="str">
        <v>Agbeacon</v>
      </c>
      <c r="BC63" s="4" t="str">
        <v>Agbeacon</v>
      </c>
      <c r="BD63" s="4" t="str">
        <v>Agbeacon</v>
      </c>
      <c r="BE63" s="4" t="str">
        <v>Agbeacon</v>
      </c>
      <c r="BF63" s="4" t="str">
        <v>Agbeacon</v>
      </c>
      <c r="BG63" s="4" t="str">
        <v>Agbeacon</v>
      </c>
      <c r="BH63" s="4" t="str">
        <v>Agbeacon</v>
      </c>
      <c r="BI63" s="4" t="str">
        <v>Agbeacon</v>
      </c>
      <c r="BJ63" s="4" t="str">
        <v>Agbeacon</v>
      </c>
      <c r="BK63" s="4" t="str">
        <v>Agbeacon</v>
      </c>
      <c r="BL63" s="4" t="str">
        <v>Agbeacon</v>
      </c>
      <c r="BM63" s="4" t="str">
        <v>Agbeacon</v>
      </c>
      <c r="BN63" s="4" t="str">
        <v>Agbeacon</v>
      </c>
      <c r="BO63" s="4" t="str">
        <v>Agbeacon</v>
      </c>
      <c r="BP63" s="4" t="str">
        <v>Agbeacon</v>
      </c>
      <c r="BQ63" s="4" t="str">
        <v>Agbeacon</v>
      </c>
      <c r="BR63" s="4" t="str">
        <v>Agbeacon</v>
      </c>
      <c r="BS63" s="4" t="str">
        <v>Agbeacon</v>
      </c>
      <c r="BT63" s="4" t="str">
        <v>Agbeacon</v>
      </c>
      <c r="BU63" s="4" t="str">
        <v>Agbeacon</v>
      </c>
      <c r="BV63" s="4" t="str">
        <v>Agbeacon</v>
      </c>
      <c r="BX63" s="4" t="str">
        <v>Agbagba</v>
      </c>
      <c r="BY63" s="4" t="str">
        <v>Agbagba</v>
      </c>
      <c r="BZ63" s="4" t="str">
        <v>Agbagba</v>
      </c>
      <c r="CA63" s="4" t="str">
        <v>Agbagba</v>
      </c>
      <c r="CB63" s="4" t="str">
        <v>Agbagba</v>
      </c>
      <c r="CC63" s="4" t="str">
        <v>Agbagba</v>
      </c>
      <c r="CD63" s="4" t="str">
        <v>Agbagba</v>
      </c>
      <c r="CE63" s="4" t="str">
        <v>Agbagba</v>
      </c>
      <c r="CF63" s="4" t="str">
        <v>Agbagba</v>
      </c>
      <c r="CG63" s="4" t="str">
        <v>Agbagba</v>
      </c>
      <c r="CH63" s="4" t="str">
        <v>Agbagba</v>
      </c>
      <c r="CI63" s="4" t="str">
        <v>Agbagba</v>
      </c>
      <c r="CJ63" s="4" t="str">
        <v>Agbagba</v>
      </c>
      <c r="CK63" s="4" t="str">
        <v>Agbagba</v>
      </c>
      <c r="CL63" s="4" t="str">
        <v>Agbagba</v>
      </c>
      <c r="CM63" s="4" t="str">
        <v>Agbagba</v>
      </c>
      <c r="CN63" s="4" t="str">
        <v>Agbagba</v>
      </c>
      <c r="CO63" s="4" t="str">
        <v>Agbagba</v>
      </c>
      <c r="CP63" s="4" t="str">
        <v>Agbagba</v>
      </c>
      <c r="CQ63" s="4" t="str">
        <v>Agbagba</v>
      </c>
      <c r="CR63" s="4" t="str">
        <v>Agbagba</v>
      </c>
      <c r="CS63" s="4" t="str">
        <v>Agbagba</v>
      </c>
      <c r="CT63" s="4" t="str">
        <v>Agbagba</v>
      </c>
      <c r="CU63" s="4" t="str">
        <v>Agbagba</v>
      </c>
      <c r="CV63" s="4" t="str">
        <v>Agbagba</v>
      </c>
      <c r="CW63" s="4" t="str">
        <v>Agbagba</v>
      </c>
      <c r="CX63" s="4" t="str">
        <v>Agbagba</v>
      </c>
      <c r="CY63" s="4" t="str">
        <v>Agbagba</v>
      </c>
      <c r="CZ63" s="4" t="str">
        <v>Agbagba</v>
      </c>
      <c r="DA63" s="4" t="str">
        <v>Agbagba</v>
      </c>
    </row>
    <row r="64" spans="1:105" x14ac:dyDescent="0.35">
      <c r="A64" s="4" t="s">
        <v>2068</v>
      </c>
      <c r="B64" s="4" t="s">
        <v>2066</v>
      </c>
      <c r="C64" s="4" t="s">
        <v>2570</v>
      </c>
      <c r="N64" s="4" t="str">
        <v>Rape</v>
      </c>
      <c r="O64" s="4" t="str">
        <v>Rape</v>
      </c>
      <c r="P64" s="4" t="str">
        <v>Rape</v>
      </c>
      <c r="Q64" s="4" t="str">
        <v>Rape</v>
      </c>
      <c r="R64" s="4" t="str">
        <v>Rape</v>
      </c>
      <c r="S64" s="4" t="str">
        <v>Rape</v>
      </c>
      <c r="T64" s="4" t="str">
        <v>Rape</v>
      </c>
      <c r="U64" s="4" t="str">
        <v>Rape</v>
      </c>
      <c r="V64" s="4" t="str">
        <v>Rape</v>
      </c>
      <c r="W64" s="4" t="str">
        <v>Rape</v>
      </c>
      <c r="X64" s="4" t="str">
        <v>Rape</v>
      </c>
      <c r="Y64" s="4" t="str">
        <v>Rape</v>
      </c>
      <c r="Z64" s="4" t="str">
        <v>Rape</v>
      </c>
      <c r="AA64" s="4" t="str">
        <v>Rape</v>
      </c>
      <c r="AB64" s="4" t="str">
        <v>Rape</v>
      </c>
      <c r="AC64" s="4" t="str">
        <v>Rape</v>
      </c>
      <c r="AD64" s="4" t="str">
        <v>Rape</v>
      </c>
      <c r="AE64" s="4" t="str">
        <v>Rape</v>
      </c>
      <c r="AF64" s="4" t="str">
        <v>Rape</v>
      </c>
      <c r="AG64" s="4" t="str">
        <v>Rape</v>
      </c>
      <c r="AH64" s="4" t="str">
        <v>Rape</v>
      </c>
      <c r="AI64" s="4" t="str">
        <v>Rape</v>
      </c>
      <c r="AJ64" s="4" t="str">
        <v>Rape</v>
      </c>
      <c r="AK64" s="4" t="str">
        <v>Rape</v>
      </c>
      <c r="AL64" s="4" t="str">
        <v>Rape</v>
      </c>
      <c r="AM64" s="4" t="str">
        <v>Rape</v>
      </c>
      <c r="AN64" s="4" t="str">
        <v>Rape</v>
      </c>
      <c r="AO64" s="4" t="str">
        <v>Rape</v>
      </c>
      <c r="AP64" s="4" t="str">
        <v>Rape</v>
      </c>
      <c r="AQ64" s="4" t="str">
        <v>Rape</v>
      </c>
      <c r="AS64" s="4" t="str">
        <v>Agege I</v>
      </c>
      <c r="AT64" s="4" t="str">
        <v>Agege I</v>
      </c>
      <c r="AU64" s="4" t="str">
        <v>Agege I</v>
      </c>
      <c r="AV64" s="4" t="str">
        <v>Agege I</v>
      </c>
      <c r="AW64" s="4" t="str">
        <v>Agege I</v>
      </c>
      <c r="AX64" s="4" t="str">
        <v>Agege I</v>
      </c>
      <c r="AY64" s="4" t="str">
        <v>Agege I</v>
      </c>
      <c r="AZ64" s="4" t="str">
        <v>Agege I</v>
      </c>
      <c r="BA64" s="4" t="str">
        <v>Agege I</v>
      </c>
      <c r="BB64" s="4" t="str">
        <v>Agege I</v>
      </c>
      <c r="BC64" s="4" t="str">
        <v>Agege I</v>
      </c>
      <c r="BD64" s="4" t="str">
        <v>Agege I</v>
      </c>
      <c r="BE64" s="4" t="str">
        <v>Agege I</v>
      </c>
      <c r="BF64" s="4" t="str">
        <v>Agege I</v>
      </c>
      <c r="BG64" s="4" t="str">
        <v>Agege I</v>
      </c>
      <c r="BH64" s="4" t="str">
        <v>Agege I</v>
      </c>
      <c r="BI64" s="4" t="str">
        <v>Agege I</v>
      </c>
      <c r="BJ64" s="4" t="str">
        <v>Agege I</v>
      </c>
      <c r="BK64" s="4" t="str">
        <v>Agege I</v>
      </c>
      <c r="BL64" s="4" t="str">
        <v>Agege I</v>
      </c>
      <c r="BM64" s="4" t="str">
        <v>Agege I</v>
      </c>
      <c r="BN64" s="4" t="str">
        <v>Agege I</v>
      </c>
      <c r="BO64" s="4" t="str">
        <v>Agege I</v>
      </c>
      <c r="BP64" s="4" t="str">
        <v>Agege I</v>
      </c>
      <c r="BQ64" s="4" t="str">
        <v>Agege I</v>
      </c>
      <c r="BR64" s="4" t="str">
        <v>Agege I</v>
      </c>
      <c r="BS64" s="4" t="str">
        <v>Agege I</v>
      </c>
      <c r="BT64" s="4" t="str">
        <v>Agege I</v>
      </c>
      <c r="BU64" s="4" t="str">
        <v>Agege I</v>
      </c>
      <c r="BV64" s="4" t="str">
        <v>Agege I</v>
      </c>
      <c r="BX64" s="4" t="str">
        <v>Agbeacon</v>
      </c>
      <c r="BY64" s="4" t="str">
        <v>Agbeacon</v>
      </c>
      <c r="BZ64" s="4" t="str">
        <v>Agbeacon</v>
      </c>
      <c r="CA64" s="4" t="str">
        <v>Agbeacon</v>
      </c>
      <c r="CB64" s="4" t="str">
        <v>Agbeacon</v>
      </c>
      <c r="CC64" s="4" t="str">
        <v>Agbeacon</v>
      </c>
      <c r="CD64" s="4" t="str">
        <v>Agbeacon</v>
      </c>
      <c r="CE64" s="4" t="str">
        <v>Agbeacon</v>
      </c>
      <c r="CF64" s="4" t="str">
        <v>Agbeacon</v>
      </c>
      <c r="CG64" s="4" t="str">
        <v>Agbeacon</v>
      </c>
      <c r="CH64" s="4" t="str">
        <v>Agbeacon</v>
      </c>
      <c r="CI64" s="4" t="str">
        <v>Agbeacon</v>
      </c>
      <c r="CJ64" s="4" t="str">
        <v>Agbeacon</v>
      </c>
      <c r="CK64" s="4" t="str">
        <v>Agbeacon</v>
      </c>
      <c r="CL64" s="4" t="str">
        <v>Agbeacon</v>
      </c>
      <c r="CM64" s="4" t="str">
        <v>Agbeacon</v>
      </c>
      <c r="CN64" s="4" t="str">
        <v>Agbeacon</v>
      </c>
      <c r="CO64" s="4" t="str">
        <v>Agbeacon</v>
      </c>
      <c r="CP64" s="4" t="str">
        <v>Agbeacon</v>
      </c>
      <c r="CQ64" s="4" t="str">
        <v>Agbeacon</v>
      </c>
      <c r="CR64" s="4" t="str">
        <v>Agbeacon</v>
      </c>
      <c r="CS64" s="4" t="str">
        <v>Agbeacon</v>
      </c>
      <c r="CT64" s="4" t="str">
        <v>Agbeacon</v>
      </c>
      <c r="CU64" s="4" t="str">
        <v>Agbeacon</v>
      </c>
      <c r="CV64" s="4" t="str">
        <v>Agbeacon</v>
      </c>
      <c r="CW64" s="4" t="str">
        <v>Agbeacon</v>
      </c>
      <c r="CX64" s="4" t="str">
        <v>Agbeacon</v>
      </c>
      <c r="CY64" s="4" t="str">
        <v>Agbeacon</v>
      </c>
      <c r="CZ64" s="4" t="str">
        <v>Agbeacon</v>
      </c>
      <c r="DA64" s="4" t="str">
        <v>Agbeacon</v>
      </c>
    </row>
    <row r="65" spans="1:105" x14ac:dyDescent="0.35">
      <c r="A65" s="4" t="s">
        <v>2068</v>
      </c>
      <c r="B65" s="4" t="s">
        <v>2066</v>
      </c>
      <c r="C65" s="4" t="s">
        <v>2571</v>
      </c>
      <c r="N65" s="4" t="str">
        <v>Rice</v>
      </c>
      <c r="O65" s="4" t="str">
        <v>Rice</v>
      </c>
      <c r="P65" s="4" t="str">
        <v>Rice</v>
      </c>
      <c r="Q65" s="4" t="str">
        <v>Rice</v>
      </c>
      <c r="R65" s="4" t="str">
        <v>Rice</v>
      </c>
      <c r="S65" s="4" t="str">
        <v>Rice</v>
      </c>
      <c r="T65" s="4" t="str">
        <v>Rice</v>
      </c>
      <c r="U65" s="4" t="str">
        <v>Rice</v>
      </c>
      <c r="V65" s="4" t="str">
        <v>Rice</v>
      </c>
      <c r="W65" s="4" t="str">
        <v>Rice</v>
      </c>
      <c r="X65" s="4" t="str">
        <v>Rice</v>
      </c>
      <c r="Y65" s="4" t="str">
        <v>Rice</v>
      </c>
      <c r="Z65" s="4" t="str">
        <v>Rice</v>
      </c>
      <c r="AA65" s="4" t="str">
        <v>Rice</v>
      </c>
      <c r="AB65" s="4" t="str">
        <v>Rice</v>
      </c>
      <c r="AC65" s="4" t="str">
        <v>Rice</v>
      </c>
      <c r="AD65" s="4" t="str">
        <v>Rice</v>
      </c>
      <c r="AE65" s="4" t="str">
        <v>Rice</v>
      </c>
      <c r="AF65" s="4" t="str">
        <v>Rice</v>
      </c>
      <c r="AG65" s="4" t="str">
        <v>Rice</v>
      </c>
      <c r="AH65" s="4" t="str">
        <v>Rice</v>
      </c>
      <c r="AI65" s="4" t="str">
        <v>Rice</v>
      </c>
      <c r="AJ65" s="4" t="str">
        <v>Rice</v>
      </c>
      <c r="AK65" s="4" t="str">
        <v>Rice</v>
      </c>
      <c r="AL65" s="4" t="str">
        <v>Rice</v>
      </c>
      <c r="AM65" s="4" t="str">
        <v>Rice</v>
      </c>
      <c r="AN65" s="4" t="str">
        <v>Rice</v>
      </c>
      <c r="AO65" s="4" t="str">
        <v>Rice</v>
      </c>
      <c r="AP65" s="4" t="str">
        <v>Rice</v>
      </c>
      <c r="AQ65" s="4" t="str">
        <v>Rice</v>
      </c>
      <c r="AS65" s="4" t="str">
        <v>Akidi</v>
      </c>
      <c r="AT65" s="4" t="str">
        <v>Akidi</v>
      </c>
      <c r="AU65" s="4" t="str">
        <v>Akidi</v>
      </c>
      <c r="AV65" s="4" t="str">
        <v>Akidi</v>
      </c>
      <c r="AW65" s="4" t="str">
        <v>Akidi</v>
      </c>
      <c r="AX65" s="4" t="str">
        <v>Akidi</v>
      </c>
      <c r="AY65" s="4" t="str">
        <v>Akidi</v>
      </c>
      <c r="AZ65" s="4" t="str">
        <v>Akidi</v>
      </c>
      <c r="BA65" s="4" t="str">
        <v>Akidi</v>
      </c>
      <c r="BB65" s="4" t="str">
        <v>Akidi</v>
      </c>
      <c r="BC65" s="4" t="str">
        <v>Akidi</v>
      </c>
      <c r="BD65" s="4" t="str">
        <v>Akidi</v>
      </c>
      <c r="BE65" s="4" t="str">
        <v>Akidi</v>
      </c>
      <c r="BF65" s="4" t="str">
        <v>Akidi</v>
      </c>
      <c r="BG65" s="4" t="str">
        <v>Akidi</v>
      </c>
      <c r="BH65" s="4" t="str">
        <v>Akidi</v>
      </c>
      <c r="BI65" s="4" t="str">
        <v>Akidi</v>
      </c>
      <c r="BJ65" s="4" t="str">
        <v>Akidi</v>
      </c>
      <c r="BK65" s="4" t="str">
        <v>Akidi</v>
      </c>
      <c r="BL65" s="4" t="str">
        <v>Akidi</v>
      </c>
      <c r="BM65" s="4" t="str">
        <v>Akidi</v>
      </c>
      <c r="BN65" s="4" t="str">
        <v>Akidi</v>
      </c>
      <c r="BO65" s="4" t="str">
        <v>Akidi</v>
      </c>
      <c r="BP65" s="4" t="str">
        <v>Akidi</v>
      </c>
      <c r="BQ65" s="4" t="str">
        <v>Akidi</v>
      </c>
      <c r="BR65" s="4" t="str">
        <v>Akidi</v>
      </c>
      <c r="BS65" s="4" t="str">
        <v>Akidi</v>
      </c>
      <c r="BT65" s="4" t="str">
        <v>Akidi</v>
      </c>
      <c r="BU65" s="4" t="str">
        <v>Akidi</v>
      </c>
      <c r="BV65" s="4" t="str">
        <v>Akidi</v>
      </c>
      <c r="BX65" s="4" t="str">
        <v>Agege I</v>
      </c>
      <c r="BY65" s="4" t="str">
        <v>Agege I</v>
      </c>
      <c r="BZ65" s="4" t="str">
        <v>Agege I</v>
      </c>
      <c r="CA65" s="4" t="str">
        <v>Agege I</v>
      </c>
      <c r="CB65" s="4" t="str">
        <v>Agege I</v>
      </c>
      <c r="CC65" s="4" t="str">
        <v>Agege I</v>
      </c>
      <c r="CD65" s="4" t="str">
        <v>Agege I</v>
      </c>
      <c r="CE65" s="4" t="str">
        <v>Agege I</v>
      </c>
      <c r="CF65" s="4" t="str">
        <v>Agege I</v>
      </c>
      <c r="CG65" s="4" t="str">
        <v>Agege I</v>
      </c>
      <c r="CH65" s="4" t="str">
        <v>Agege I</v>
      </c>
      <c r="CI65" s="4" t="str">
        <v>Agege I</v>
      </c>
      <c r="CJ65" s="4" t="str">
        <v>Agege I</v>
      </c>
      <c r="CK65" s="4" t="str">
        <v>Agege I</v>
      </c>
      <c r="CL65" s="4" t="str">
        <v>Agege I</v>
      </c>
      <c r="CM65" s="4" t="str">
        <v>Agege I</v>
      </c>
      <c r="CN65" s="4" t="str">
        <v>Agege I</v>
      </c>
      <c r="CO65" s="4" t="str">
        <v>Agege I</v>
      </c>
      <c r="CP65" s="4" t="str">
        <v>Agege I</v>
      </c>
      <c r="CQ65" s="4" t="str">
        <v>Agege I</v>
      </c>
      <c r="CR65" s="4" t="str">
        <v>Agege I</v>
      </c>
      <c r="CS65" s="4" t="str">
        <v>Agege I</v>
      </c>
      <c r="CT65" s="4" t="str">
        <v>Agege I</v>
      </c>
      <c r="CU65" s="4" t="str">
        <v>Agege I</v>
      </c>
      <c r="CV65" s="4" t="str">
        <v>Agege I</v>
      </c>
      <c r="CW65" s="4" t="str">
        <v>Agege I</v>
      </c>
      <c r="CX65" s="4" t="str">
        <v>Agege I</v>
      </c>
      <c r="CY65" s="4" t="str">
        <v>Agege I</v>
      </c>
      <c r="CZ65" s="4" t="str">
        <v>Agege I</v>
      </c>
      <c r="DA65" s="4" t="str">
        <v>Agege I</v>
      </c>
    </row>
    <row r="66" spans="1:105" x14ac:dyDescent="0.35">
      <c r="A66" s="4" t="s">
        <v>2068</v>
      </c>
      <c r="B66" s="4" t="s">
        <v>2066</v>
      </c>
      <c r="C66" s="4" t="s">
        <v>2572</v>
      </c>
      <c r="N66" s="4" t="str">
        <v>Rubber</v>
      </c>
      <c r="O66" s="4" t="str">
        <v>Rubber</v>
      </c>
      <c r="P66" s="4" t="str">
        <v>Rubber</v>
      </c>
      <c r="Q66" s="4" t="str">
        <v>Rubber</v>
      </c>
      <c r="R66" s="4" t="str">
        <v>Rubber</v>
      </c>
      <c r="S66" s="4" t="str">
        <v>Rubber</v>
      </c>
      <c r="T66" s="4" t="str">
        <v>Rubber</v>
      </c>
      <c r="U66" s="4" t="str">
        <v>Rubber</v>
      </c>
      <c r="V66" s="4" t="str">
        <v>Rubber</v>
      </c>
      <c r="W66" s="4" t="str">
        <v>Rubber</v>
      </c>
      <c r="X66" s="4" t="str">
        <v>Rubber</v>
      </c>
      <c r="Y66" s="4" t="str">
        <v>Rubber</v>
      </c>
      <c r="Z66" s="4" t="str">
        <v>Rubber</v>
      </c>
      <c r="AA66" s="4" t="str">
        <v>Rubber</v>
      </c>
      <c r="AB66" s="4" t="str">
        <v>Rubber</v>
      </c>
      <c r="AC66" s="4" t="str">
        <v>Rubber</v>
      </c>
      <c r="AD66" s="4" t="str">
        <v>Rubber</v>
      </c>
      <c r="AE66" s="4" t="str">
        <v>Rubber</v>
      </c>
      <c r="AF66" s="4" t="str">
        <v>Rubber</v>
      </c>
      <c r="AG66" s="4" t="str">
        <v>Rubber</v>
      </c>
      <c r="AH66" s="4" t="str">
        <v>Rubber</v>
      </c>
      <c r="AI66" s="4" t="str">
        <v>Rubber</v>
      </c>
      <c r="AJ66" s="4" t="str">
        <v>Rubber</v>
      </c>
      <c r="AK66" s="4" t="str">
        <v>Rubber</v>
      </c>
      <c r="AL66" s="4" t="str">
        <v>Rubber</v>
      </c>
      <c r="AM66" s="4" t="str">
        <v>Rubber</v>
      </c>
      <c r="AN66" s="4" t="str">
        <v>Rubber</v>
      </c>
      <c r="AO66" s="4" t="str">
        <v>Rubber</v>
      </c>
      <c r="AP66" s="4" t="str">
        <v>Rubber</v>
      </c>
      <c r="AQ66" s="4" t="str">
        <v>Rubber</v>
      </c>
      <c r="AS66" s="4" t="str">
        <v>Akure local</v>
      </c>
      <c r="AT66" s="4" t="str">
        <v>Akure local</v>
      </c>
      <c r="AU66" s="4" t="str">
        <v>Akure local</v>
      </c>
      <c r="AV66" s="4" t="str">
        <v>Akure local</v>
      </c>
      <c r="AW66" s="4" t="str">
        <v>Akure local</v>
      </c>
      <c r="AX66" s="4" t="str">
        <v>Akure local</v>
      </c>
      <c r="AY66" s="4" t="str">
        <v>Akure local</v>
      </c>
      <c r="AZ66" s="4" t="str">
        <v>Akure local</v>
      </c>
      <c r="BA66" s="4" t="str">
        <v>Akure local</v>
      </c>
      <c r="BB66" s="4" t="str">
        <v>Akure local</v>
      </c>
      <c r="BC66" s="4" t="str">
        <v>Akure local</v>
      </c>
      <c r="BD66" s="4" t="str">
        <v>Akure local</v>
      </c>
      <c r="BE66" s="4" t="str">
        <v>Akure local</v>
      </c>
      <c r="BF66" s="4" t="str">
        <v>Akure local</v>
      </c>
      <c r="BG66" s="4" t="str">
        <v>Akure local</v>
      </c>
      <c r="BH66" s="4" t="str">
        <v>Akure local</v>
      </c>
      <c r="BI66" s="4" t="str">
        <v>Akure local</v>
      </c>
      <c r="BJ66" s="4" t="str">
        <v>Akure local</v>
      </c>
      <c r="BK66" s="4" t="str">
        <v>Akure local</v>
      </c>
      <c r="BL66" s="4" t="str">
        <v>Akure local</v>
      </c>
      <c r="BM66" s="4" t="str">
        <v>Akure local</v>
      </c>
      <c r="BN66" s="4" t="str">
        <v>Akure local</v>
      </c>
      <c r="BO66" s="4" t="str">
        <v>Akure local</v>
      </c>
      <c r="BP66" s="4" t="str">
        <v>Akure local</v>
      </c>
      <c r="BQ66" s="4" t="str">
        <v>Akure local</v>
      </c>
      <c r="BR66" s="4" t="str">
        <v>Akure local</v>
      </c>
      <c r="BS66" s="4" t="str">
        <v>Akure local</v>
      </c>
      <c r="BT66" s="4" t="str">
        <v>Akure local</v>
      </c>
      <c r="BU66" s="4" t="str">
        <v>Akure local</v>
      </c>
      <c r="BV66" s="4" t="str">
        <v>Akure local</v>
      </c>
      <c r="BX66" s="4" t="str">
        <v>Akidi</v>
      </c>
      <c r="BY66" s="4" t="str">
        <v>Akidi</v>
      </c>
      <c r="BZ66" s="4" t="str">
        <v>Akidi</v>
      </c>
      <c r="CA66" s="4" t="str">
        <v>Akidi</v>
      </c>
      <c r="CB66" s="4" t="str">
        <v>Akidi</v>
      </c>
      <c r="CC66" s="4" t="str">
        <v>Akidi</v>
      </c>
      <c r="CD66" s="4" t="str">
        <v>Akidi</v>
      </c>
      <c r="CE66" s="4" t="str">
        <v>Akidi</v>
      </c>
      <c r="CF66" s="4" t="str">
        <v>Akidi</v>
      </c>
      <c r="CG66" s="4" t="str">
        <v>Akidi</v>
      </c>
      <c r="CH66" s="4" t="str">
        <v>Akidi</v>
      </c>
      <c r="CI66" s="4" t="str">
        <v>Akidi</v>
      </c>
      <c r="CJ66" s="4" t="str">
        <v>Akidi</v>
      </c>
      <c r="CK66" s="4" t="str">
        <v>Akidi</v>
      </c>
      <c r="CL66" s="4" t="str">
        <v>Akidi</v>
      </c>
      <c r="CM66" s="4" t="str">
        <v>Akidi</v>
      </c>
      <c r="CN66" s="4" t="str">
        <v>Akidi</v>
      </c>
      <c r="CO66" s="4" t="str">
        <v>Akidi</v>
      </c>
      <c r="CP66" s="4" t="str">
        <v>Akidi</v>
      </c>
      <c r="CQ66" s="4" t="str">
        <v>Akidi</v>
      </c>
      <c r="CR66" s="4" t="str">
        <v>Akidi</v>
      </c>
      <c r="CS66" s="4" t="str">
        <v>Akidi</v>
      </c>
      <c r="CT66" s="4" t="str">
        <v>Akidi</v>
      </c>
      <c r="CU66" s="4" t="str">
        <v>Akidi</v>
      </c>
      <c r="CV66" s="4" t="str">
        <v>Akidi</v>
      </c>
      <c r="CW66" s="4" t="str">
        <v>Akidi</v>
      </c>
      <c r="CX66" s="4" t="str">
        <v>Akidi</v>
      </c>
      <c r="CY66" s="4" t="str">
        <v>Akidi</v>
      </c>
      <c r="CZ66" s="4" t="str">
        <v>Akidi</v>
      </c>
      <c r="DA66" s="4" t="str">
        <v>Akidi</v>
      </c>
    </row>
    <row r="67" spans="1:105" x14ac:dyDescent="0.35">
      <c r="A67" s="4" t="s">
        <v>2115</v>
      </c>
      <c r="B67" s="4" t="s">
        <v>2114</v>
      </c>
      <c r="C67" s="4" t="s">
        <v>2573</v>
      </c>
      <c r="N67" s="4" t="str">
        <v>Rye</v>
      </c>
      <c r="O67" s="4" t="str">
        <v>Rye</v>
      </c>
      <c r="P67" s="4" t="str">
        <v>Rye</v>
      </c>
      <c r="Q67" s="4" t="str">
        <v>Rye</v>
      </c>
      <c r="R67" s="4" t="str">
        <v>Rye</v>
      </c>
      <c r="S67" s="4" t="str">
        <v>Rye</v>
      </c>
      <c r="T67" s="4" t="str">
        <v>Rye</v>
      </c>
      <c r="U67" s="4" t="str">
        <v>Rye</v>
      </c>
      <c r="V67" s="4" t="str">
        <v>Rye</v>
      </c>
      <c r="W67" s="4" t="str">
        <v>Rye</v>
      </c>
      <c r="X67" s="4" t="str">
        <v>Rye</v>
      </c>
      <c r="Y67" s="4" t="str">
        <v>Rye</v>
      </c>
      <c r="Z67" s="4" t="str">
        <v>Rye</v>
      </c>
      <c r="AA67" s="4" t="str">
        <v>Rye</v>
      </c>
      <c r="AB67" s="4" t="str">
        <v>Rye</v>
      </c>
      <c r="AC67" s="4" t="str">
        <v>Rye</v>
      </c>
      <c r="AD67" s="4" t="str">
        <v>Rye</v>
      </c>
      <c r="AE67" s="4" t="str">
        <v>Rye</v>
      </c>
      <c r="AF67" s="4" t="str">
        <v>Rye</v>
      </c>
      <c r="AG67" s="4" t="str">
        <v>Rye</v>
      </c>
      <c r="AH67" s="4" t="str">
        <v>Rye</v>
      </c>
      <c r="AI67" s="4" t="str">
        <v>Rye</v>
      </c>
      <c r="AJ67" s="4" t="str">
        <v>Rye</v>
      </c>
      <c r="AK67" s="4" t="str">
        <v>Rye</v>
      </c>
      <c r="AL67" s="4" t="str">
        <v>Rye</v>
      </c>
      <c r="AM67" s="4" t="str">
        <v>Rye</v>
      </c>
      <c r="AN67" s="4" t="str">
        <v>Rye</v>
      </c>
      <c r="AO67" s="4" t="str">
        <v>Rye</v>
      </c>
      <c r="AP67" s="4" t="str">
        <v>Rye</v>
      </c>
      <c r="AQ67" s="4" t="str">
        <v>Rye</v>
      </c>
      <c r="AS67" s="4" t="str">
        <v>Albar SZ9134</v>
      </c>
      <c r="AT67" s="4" t="str">
        <v>Albar SZ9134</v>
      </c>
      <c r="AU67" s="4" t="str">
        <v>Albar SZ9134</v>
      </c>
      <c r="AV67" s="4" t="str">
        <v>Albar SZ9134</v>
      </c>
      <c r="AW67" s="4" t="str">
        <v>Albar SZ9134</v>
      </c>
      <c r="AX67" s="4" t="str">
        <v>Albar SZ9134</v>
      </c>
      <c r="AY67" s="4" t="str">
        <v>Albar SZ9134</v>
      </c>
      <c r="AZ67" s="4" t="str">
        <v>Albar SZ9134</v>
      </c>
      <c r="BA67" s="4" t="str">
        <v>Albar SZ9134</v>
      </c>
      <c r="BB67" s="4" t="str">
        <v>Albar SZ9134</v>
      </c>
      <c r="BC67" s="4" t="str">
        <v>Albar SZ9134</v>
      </c>
      <c r="BD67" s="4" t="str">
        <v>Albar SZ9134</v>
      </c>
      <c r="BE67" s="4" t="str">
        <v>Albar SZ9134</v>
      </c>
      <c r="BF67" s="4" t="str">
        <v>Albar SZ9134</v>
      </c>
      <c r="BG67" s="4" t="str">
        <v>Albar SZ9134</v>
      </c>
      <c r="BH67" s="4" t="str">
        <v>Albar SZ9134</v>
      </c>
      <c r="BI67" s="4" t="str">
        <v>Albar SZ9134</v>
      </c>
      <c r="BJ67" s="4" t="str">
        <v>Albar SZ9134</v>
      </c>
      <c r="BK67" s="4" t="str">
        <v>Albar SZ9134</v>
      </c>
      <c r="BL67" s="4" t="str">
        <v>Albar SZ9134</v>
      </c>
      <c r="BM67" s="4" t="str">
        <v>Albar SZ9134</v>
      </c>
      <c r="BN67" s="4" t="str">
        <v>Albar SZ9134</v>
      </c>
      <c r="BO67" s="4" t="str">
        <v>Albar SZ9134</v>
      </c>
      <c r="BP67" s="4" t="str">
        <v>Albar SZ9134</v>
      </c>
      <c r="BQ67" s="4" t="str">
        <v>Albar SZ9134</v>
      </c>
      <c r="BR67" s="4" t="str">
        <v>Albar SZ9134</v>
      </c>
      <c r="BS67" s="4" t="str">
        <v>Albar SZ9134</v>
      </c>
      <c r="BT67" s="4" t="str">
        <v>Albar SZ9134</v>
      </c>
      <c r="BU67" s="4" t="str">
        <v>Albar SZ9134</v>
      </c>
      <c r="BV67" s="4" t="str">
        <v>Albar SZ9134</v>
      </c>
      <c r="BX67" s="4" t="str">
        <v>Akure local</v>
      </c>
      <c r="BY67" s="4" t="str">
        <v>Akure local</v>
      </c>
      <c r="BZ67" s="4" t="str">
        <v>Akure local</v>
      </c>
      <c r="CA67" s="4" t="str">
        <v>Akure local</v>
      </c>
      <c r="CB67" s="4" t="str">
        <v>Akure local</v>
      </c>
      <c r="CC67" s="4" t="str">
        <v>Akure local</v>
      </c>
      <c r="CD67" s="4" t="str">
        <v>Akure local</v>
      </c>
      <c r="CE67" s="4" t="str">
        <v>Akure local</v>
      </c>
      <c r="CF67" s="4" t="str">
        <v>Akure local</v>
      </c>
      <c r="CG67" s="4" t="str">
        <v>Akure local</v>
      </c>
      <c r="CH67" s="4" t="str">
        <v>Akure local</v>
      </c>
      <c r="CI67" s="4" t="str">
        <v>Akure local</v>
      </c>
      <c r="CJ67" s="4" t="str">
        <v>Akure local</v>
      </c>
      <c r="CK67" s="4" t="str">
        <v>Akure local</v>
      </c>
      <c r="CL67" s="4" t="str">
        <v>Akure local</v>
      </c>
      <c r="CM67" s="4" t="str">
        <v>Akure local</v>
      </c>
      <c r="CN67" s="4" t="str">
        <v>Akure local</v>
      </c>
      <c r="CO67" s="4" t="str">
        <v>Akure local</v>
      </c>
      <c r="CP67" s="4" t="str">
        <v>Akure local</v>
      </c>
      <c r="CQ67" s="4" t="str">
        <v>Akure local</v>
      </c>
      <c r="CR67" s="4" t="str">
        <v>Akure local</v>
      </c>
      <c r="CS67" s="4" t="str">
        <v>Akure local</v>
      </c>
      <c r="CT67" s="4" t="str">
        <v>Akure local</v>
      </c>
      <c r="CU67" s="4" t="str">
        <v>Akure local</v>
      </c>
      <c r="CV67" s="4" t="str">
        <v>Akure local</v>
      </c>
      <c r="CW67" s="4" t="str">
        <v>Akure local</v>
      </c>
      <c r="CX67" s="4" t="str">
        <v>Akure local</v>
      </c>
      <c r="CY67" s="4" t="str">
        <v>Akure local</v>
      </c>
      <c r="CZ67" s="4" t="str">
        <v>Akure local</v>
      </c>
      <c r="DA67" s="4" t="str">
        <v>Akure local</v>
      </c>
    </row>
    <row r="68" spans="1:105" x14ac:dyDescent="0.35">
      <c r="A68" s="4" t="s">
        <v>1810</v>
      </c>
      <c r="B68" s="4" t="s">
        <v>1809</v>
      </c>
      <c r="C68" s="4" t="s">
        <v>2574</v>
      </c>
      <c r="N68" s="4" t="str">
        <v>Sesame</v>
      </c>
      <c r="O68" s="4" t="str">
        <v>Sesame</v>
      </c>
      <c r="P68" s="4" t="str">
        <v>Sesame</v>
      </c>
      <c r="Q68" s="4" t="str">
        <v>Sesame</v>
      </c>
      <c r="R68" s="4" t="str">
        <v>Sesame</v>
      </c>
      <c r="S68" s="4" t="str">
        <v>Sesame</v>
      </c>
      <c r="T68" s="4" t="str">
        <v>Sesame</v>
      </c>
      <c r="U68" s="4" t="str">
        <v>Sesame</v>
      </c>
      <c r="V68" s="4" t="str">
        <v>Sesame</v>
      </c>
      <c r="W68" s="4" t="str">
        <v>Sesame</v>
      </c>
      <c r="X68" s="4" t="str">
        <v>Sesame</v>
      </c>
      <c r="Y68" s="4" t="str">
        <v>Sesame</v>
      </c>
      <c r="Z68" s="4" t="str">
        <v>Sesame</v>
      </c>
      <c r="AA68" s="4" t="str">
        <v>Sesame</v>
      </c>
      <c r="AB68" s="4" t="str">
        <v>Sesame</v>
      </c>
      <c r="AC68" s="4" t="str">
        <v>Sesame</v>
      </c>
      <c r="AD68" s="4" t="str">
        <v>Sesame</v>
      </c>
      <c r="AE68" s="4" t="str">
        <v>Sesame</v>
      </c>
      <c r="AF68" s="4" t="str">
        <v>Sesame</v>
      </c>
      <c r="AG68" s="4" t="str">
        <v>Sesame</v>
      </c>
      <c r="AH68" s="4" t="str">
        <v>Sesame</v>
      </c>
      <c r="AI68" s="4" t="str">
        <v>Sesame</v>
      </c>
      <c r="AJ68" s="4" t="str">
        <v>Sesame</v>
      </c>
      <c r="AK68" s="4" t="str">
        <v>Sesame</v>
      </c>
      <c r="AL68" s="4" t="str">
        <v>Sesame</v>
      </c>
      <c r="AM68" s="4" t="str">
        <v>Sesame</v>
      </c>
      <c r="AN68" s="4" t="str">
        <v>Sesame</v>
      </c>
      <c r="AO68" s="4" t="str">
        <v>Sesame</v>
      </c>
      <c r="AP68" s="4" t="str">
        <v>Sesame</v>
      </c>
      <c r="AQ68" s="4" t="str">
        <v>Sesame</v>
      </c>
      <c r="AS68" s="4" t="str">
        <v>Ameristand 801S</v>
      </c>
      <c r="AT68" s="4" t="str">
        <v>Ameristand 801S</v>
      </c>
      <c r="AU68" s="4" t="str">
        <v>Ameristand 801S</v>
      </c>
      <c r="AV68" s="4" t="str">
        <v>Ameristand 801S</v>
      </c>
      <c r="AW68" s="4" t="str">
        <v>Ameristand 801S</v>
      </c>
      <c r="AX68" s="4" t="str">
        <v>Ameristand 801S</v>
      </c>
      <c r="AY68" s="4" t="str">
        <v>Ameristand 801S</v>
      </c>
      <c r="AZ68" s="4" t="str">
        <v>Ameristand 801S</v>
      </c>
      <c r="BA68" s="4" t="str">
        <v>Ameristand 801S</v>
      </c>
      <c r="BB68" s="4" t="str">
        <v>Ameristand 801S</v>
      </c>
      <c r="BC68" s="4" t="str">
        <v>Ameristand 801S</v>
      </c>
      <c r="BD68" s="4" t="str">
        <v>Ameristand 801S</v>
      </c>
      <c r="BE68" s="4" t="str">
        <v>Ameristand 801S</v>
      </c>
      <c r="BF68" s="4" t="str">
        <v>Ameristand 801S</v>
      </c>
      <c r="BG68" s="4" t="str">
        <v>Ameristand 801S</v>
      </c>
      <c r="BH68" s="4" t="str">
        <v>Ameristand 801S</v>
      </c>
      <c r="BI68" s="4" t="str">
        <v>Ameristand 801S</v>
      </c>
      <c r="BJ68" s="4" t="str">
        <v>Ameristand 801S</v>
      </c>
      <c r="BK68" s="4" t="str">
        <v>Ameristand 801S</v>
      </c>
      <c r="BL68" s="4" t="str">
        <v>Ameristand 801S</v>
      </c>
      <c r="BM68" s="4" t="str">
        <v>Ameristand 801S</v>
      </c>
      <c r="BN68" s="4" t="str">
        <v>Ameristand 801S</v>
      </c>
      <c r="BO68" s="4" t="str">
        <v>Ameristand 801S</v>
      </c>
      <c r="BP68" s="4" t="str">
        <v>Ameristand 801S</v>
      </c>
      <c r="BQ68" s="4" t="str">
        <v>Ameristand 801S</v>
      </c>
      <c r="BR68" s="4" t="str">
        <v>Ameristand 801S</v>
      </c>
      <c r="BS68" s="4" t="str">
        <v>Ameristand 801S</v>
      </c>
      <c r="BT68" s="4" t="str">
        <v>Ameristand 801S</v>
      </c>
      <c r="BU68" s="4" t="str">
        <v>Ameristand 801S</v>
      </c>
      <c r="BV68" s="4" t="str">
        <v>Ameristand 801S</v>
      </c>
      <c r="BX68" s="4" t="str">
        <v>Albar SZ9134</v>
      </c>
      <c r="BY68" s="4" t="str">
        <v>Albar SZ9134</v>
      </c>
      <c r="BZ68" s="4" t="str">
        <v>Albar SZ9134</v>
      </c>
      <c r="CA68" s="4" t="str">
        <v>Albar SZ9134</v>
      </c>
      <c r="CB68" s="4" t="str">
        <v>Albar SZ9134</v>
      </c>
      <c r="CC68" s="4" t="str">
        <v>Albar SZ9134</v>
      </c>
      <c r="CD68" s="4" t="str">
        <v>Albar SZ9134</v>
      </c>
      <c r="CE68" s="4" t="str">
        <v>Albar SZ9134</v>
      </c>
      <c r="CF68" s="4" t="str">
        <v>Albar SZ9134</v>
      </c>
      <c r="CG68" s="4" t="str">
        <v>Albar SZ9134</v>
      </c>
      <c r="CH68" s="4" t="str">
        <v>Albar SZ9134</v>
      </c>
      <c r="CI68" s="4" t="str">
        <v>Albar SZ9134</v>
      </c>
      <c r="CJ68" s="4" t="str">
        <v>Albar SZ9134</v>
      </c>
      <c r="CK68" s="4" t="str">
        <v>Albar SZ9134</v>
      </c>
      <c r="CL68" s="4" t="str">
        <v>Albar SZ9134</v>
      </c>
      <c r="CM68" s="4" t="str">
        <v>Albar SZ9134</v>
      </c>
      <c r="CN68" s="4" t="str">
        <v>Albar SZ9134</v>
      </c>
      <c r="CO68" s="4" t="str">
        <v>Albar SZ9134</v>
      </c>
      <c r="CP68" s="4" t="str">
        <v>Albar SZ9134</v>
      </c>
      <c r="CQ68" s="4" t="str">
        <v>Albar SZ9134</v>
      </c>
      <c r="CR68" s="4" t="str">
        <v>Albar SZ9134</v>
      </c>
      <c r="CS68" s="4" t="str">
        <v>Albar SZ9134</v>
      </c>
      <c r="CT68" s="4" t="str">
        <v>Albar SZ9134</v>
      </c>
      <c r="CU68" s="4" t="str">
        <v>Albar SZ9134</v>
      </c>
      <c r="CV68" s="4" t="str">
        <v>Albar SZ9134</v>
      </c>
      <c r="CW68" s="4" t="str">
        <v>Albar SZ9134</v>
      </c>
      <c r="CX68" s="4" t="str">
        <v>Albar SZ9134</v>
      </c>
      <c r="CY68" s="4" t="str">
        <v>Albar SZ9134</v>
      </c>
      <c r="CZ68" s="4" t="str">
        <v>Albar SZ9134</v>
      </c>
      <c r="DA68" s="4" t="str">
        <v>Albar SZ9134</v>
      </c>
    </row>
    <row r="69" spans="1:105" x14ac:dyDescent="0.35">
      <c r="A69" s="4" t="s">
        <v>1810</v>
      </c>
      <c r="B69" s="4" t="s">
        <v>1809</v>
      </c>
      <c r="C69" s="4" t="s">
        <v>2575</v>
      </c>
      <c r="N69" s="4" t="str">
        <v>Sheep</v>
      </c>
      <c r="O69" s="4" t="str">
        <v>Sheep</v>
      </c>
      <c r="P69" s="4" t="str">
        <v>Sheep</v>
      </c>
      <c r="Q69" s="4" t="str">
        <v>Sheep</v>
      </c>
      <c r="R69" s="4" t="str">
        <v>Sheep</v>
      </c>
      <c r="S69" s="4" t="str">
        <v>Sheep</v>
      </c>
      <c r="T69" s="4" t="str">
        <v>Sheep</v>
      </c>
      <c r="U69" s="4" t="str">
        <v>Sheep</v>
      </c>
      <c r="V69" s="4" t="str">
        <v>Sheep</v>
      </c>
      <c r="W69" s="4" t="str">
        <v>Sheep</v>
      </c>
      <c r="X69" s="4" t="str">
        <v>Sheep</v>
      </c>
      <c r="Y69" s="4" t="str">
        <v>Sheep</v>
      </c>
      <c r="Z69" s="4" t="str">
        <v>Sheep</v>
      </c>
      <c r="AA69" s="4" t="str">
        <v>Sheep</v>
      </c>
      <c r="AB69" s="4" t="str">
        <v>Sheep</v>
      </c>
      <c r="AC69" s="4" t="str">
        <v>Sheep</v>
      </c>
      <c r="AD69" s="4" t="str">
        <v>Sheep</v>
      </c>
      <c r="AE69" s="4" t="str">
        <v>Sheep</v>
      </c>
      <c r="AF69" s="4" t="str">
        <v>Sheep</v>
      </c>
      <c r="AG69" s="4" t="str">
        <v>Sheep</v>
      </c>
      <c r="AH69" s="4" t="str">
        <v>Sheep</v>
      </c>
      <c r="AI69" s="4" t="str">
        <v>Sheep</v>
      </c>
      <c r="AJ69" s="4" t="str">
        <v>Sheep</v>
      </c>
      <c r="AK69" s="4" t="str">
        <v>Sheep</v>
      </c>
      <c r="AL69" s="4" t="str">
        <v>Sheep</v>
      </c>
      <c r="AM69" s="4" t="str">
        <v>Sheep</v>
      </c>
      <c r="AN69" s="4" t="str">
        <v>Sheep</v>
      </c>
      <c r="AO69" s="4" t="str">
        <v>Sheep</v>
      </c>
      <c r="AP69" s="4" t="str">
        <v>Sheep</v>
      </c>
      <c r="AQ69" s="4" t="str">
        <v>Sheep</v>
      </c>
      <c r="AS69" s="4" t="str">
        <v>Anak 2000</v>
      </c>
      <c r="AT69" s="4" t="str">
        <v>Anak 2000</v>
      </c>
      <c r="AU69" s="4" t="str">
        <v>Anak 2000</v>
      </c>
      <c r="AV69" s="4" t="str">
        <v>Anak 2000</v>
      </c>
      <c r="AW69" s="4" t="str">
        <v>Anak 2000</v>
      </c>
      <c r="AX69" s="4" t="str">
        <v>Anak 2000</v>
      </c>
      <c r="AY69" s="4" t="str">
        <v>Anak 2000</v>
      </c>
      <c r="AZ69" s="4" t="str">
        <v>Anak 2000</v>
      </c>
      <c r="BA69" s="4" t="str">
        <v>Anak 2000</v>
      </c>
      <c r="BB69" s="4" t="str">
        <v>Anak 2000</v>
      </c>
      <c r="BC69" s="4" t="str">
        <v>Anak 2000</v>
      </c>
      <c r="BD69" s="4" t="str">
        <v>Anak 2000</v>
      </c>
      <c r="BE69" s="4" t="str">
        <v>Anak 2000</v>
      </c>
      <c r="BF69" s="4" t="str">
        <v>Anak 2000</v>
      </c>
      <c r="BG69" s="4" t="str">
        <v>Anak 2000</v>
      </c>
      <c r="BH69" s="4" t="str">
        <v>Anak 2000</v>
      </c>
      <c r="BI69" s="4" t="str">
        <v>Anak 2000</v>
      </c>
      <c r="BJ69" s="4" t="str">
        <v>Anak 2000</v>
      </c>
      <c r="BK69" s="4" t="str">
        <v>Anak 2000</v>
      </c>
      <c r="BL69" s="4" t="str">
        <v>Anak 2000</v>
      </c>
      <c r="BM69" s="4" t="str">
        <v>Anak 2000</v>
      </c>
      <c r="BN69" s="4" t="str">
        <v>Anak 2000</v>
      </c>
      <c r="BO69" s="4" t="str">
        <v>Anak 2000</v>
      </c>
      <c r="BP69" s="4" t="str">
        <v>Anak 2000</v>
      </c>
      <c r="BQ69" s="4" t="str">
        <v>Anak 2000</v>
      </c>
      <c r="BR69" s="4" t="str">
        <v>Anak 2000</v>
      </c>
      <c r="BS69" s="4" t="str">
        <v>Anak 2000</v>
      </c>
      <c r="BT69" s="4" t="str">
        <v>Anak 2000</v>
      </c>
      <c r="BU69" s="4" t="str">
        <v>Anak 2000</v>
      </c>
      <c r="BV69" s="4" t="str">
        <v>Anak 2000</v>
      </c>
      <c r="BX69" s="4" t="str">
        <v>Ameristand 801S</v>
      </c>
      <c r="BY69" s="4" t="str">
        <v>Ameristand 801S</v>
      </c>
      <c r="BZ69" s="4" t="str">
        <v>Ameristand 801S</v>
      </c>
      <c r="CA69" s="4" t="str">
        <v>Ameristand 801S</v>
      </c>
      <c r="CB69" s="4" t="str">
        <v>Ameristand 801S</v>
      </c>
      <c r="CC69" s="4" t="str">
        <v>Ameristand 801S</v>
      </c>
      <c r="CD69" s="4" t="str">
        <v>Ameristand 801S</v>
      </c>
      <c r="CE69" s="4" t="str">
        <v>Ameristand 801S</v>
      </c>
      <c r="CF69" s="4" t="str">
        <v>Ameristand 801S</v>
      </c>
      <c r="CG69" s="4" t="str">
        <v>Ameristand 801S</v>
      </c>
      <c r="CH69" s="4" t="str">
        <v>Ameristand 801S</v>
      </c>
      <c r="CI69" s="4" t="str">
        <v>Ameristand 801S</v>
      </c>
      <c r="CJ69" s="4" t="str">
        <v>Ameristand 801S</v>
      </c>
      <c r="CK69" s="4" t="str">
        <v>Ameristand 801S</v>
      </c>
      <c r="CL69" s="4" t="str">
        <v>Ameristand 801S</v>
      </c>
      <c r="CM69" s="4" t="str">
        <v>Ameristand 801S</v>
      </c>
      <c r="CN69" s="4" t="str">
        <v>Ameristand 801S</v>
      </c>
      <c r="CO69" s="4" t="str">
        <v>Ameristand 801S</v>
      </c>
      <c r="CP69" s="4" t="str">
        <v>Ameristand 801S</v>
      </c>
      <c r="CQ69" s="4" t="str">
        <v>Ameristand 801S</v>
      </c>
      <c r="CR69" s="4" t="str">
        <v>Ameristand 801S</v>
      </c>
      <c r="CS69" s="4" t="str">
        <v>Ameristand 801S</v>
      </c>
      <c r="CT69" s="4" t="str">
        <v>Ameristand 801S</v>
      </c>
      <c r="CU69" s="4" t="str">
        <v>Ameristand 801S</v>
      </c>
      <c r="CV69" s="4" t="str">
        <v>Ameristand 801S</v>
      </c>
      <c r="CW69" s="4" t="str">
        <v>Ameristand 801S</v>
      </c>
      <c r="CX69" s="4" t="str">
        <v>Ameristand 801S</v>
      </c>
      <c r="CY69" s="4" t="str">
        <v>Ameristand 801S</v>
      </c>
      <c r="CZ69" s="4" t="str">
        <v>Ameristand 801S</v>
      </c>
      <c r="DA69" s="4" t="str">
        <v>Ameristand 801S</v>
      </c>
    </row>
    <row r="70" spans="1:105" x14ac:dyDescent="0.35">
      <c r="A70" s="4" t="s">
        <v>1810</v>
      </c>
      <c r="B70" s="4" t="s">
        <v>1809</v>
      </c>
      <c r="C70" s="4" t="s">
        <v>2576</v>
      </c>
      <c r="N70" s="4" t="str">
        <v>Snail</v>
      </c>
      <c r="O70" s="4" t="str">
        <v>Snail</v>
      </c>
      <c r="P70" s="4" t="str">
        <v>Snail</v>
      </c>
      <c r="Q70" s="4" t="str">
        <v>Snail</v>
      </c>
      <c r="R70" s="4" t="str">
        <v>Snail</v>
      </c>
      <c r="S70" s="4" t="str">
        <v>Snail</v>
      </c>
      <c r="T70" s="4" t="str">
        <v>Snail</v>
      </c>
      <c r="U70" s="4" t="str">
        <v>Snail</v>
      </c>
      <c r="V70" s="4" t="str">
        <v>Snail</v>
      </c>
      <c r="W70" s="4" t="str">
        <v>Snail</v>
      </c>
      <c r="X70" s="4" t="str">
        <v>Snail</v>
      </c>
      <c r="Y70" s="4" t="str">
        <v>Snail</v>
      </c>
      <c r="Z70" s="4" t="str">
        <v>Snail</v>
      </c>
      <c r="AA70" s="4" t="str">
        <v>Snail</v>
      </c>
      <c r="AB70" s="4" t="str">
        <v>Snail</v>
      </c>
      <c r="AC70" s="4" t="str">
        <v>Snail</v>
      </c>
      <c r="AD70" s="4" t="str">
        <v>Snail</v>
      </c>
      <c r="AE70" s="4" t="str">
        <v>Snail</v>
      </c>
      <c r="AF70" s="4" t="str">
        <v>Snail</v>
      </c>
      <c r="AG70" s="4" t="str">
        <v>Snail</v>
      </c>
      <c r="AH70" s="4" t="str">
        <v>Snail</v>
      </c>
      <c r="AI70" s="4" t="str">
        <v>Snail</v>
      </c>
      <c r="AJ70" s="4" t="str">
        <v>Snail</v>
      </c>
      <c r="AK70" s="4" t="str">
        <v>Snail</v>
      </c>
      <c r="AL70" s="4" t="str">
        <v>Snail</v>
      </c>
      <c r="AM70" s="4" t="str">
        <v>Snail</v>
      </c>
      <c r="AN70" s="4" t="str">
        <v>Snail</v>
      </c>
      <c r="AO70" s="4" t="str">
        <v>Snail</v>
      </c>
      <c r="AP70" s="4" t="str">
        <v>Snail</v>
      </c>
      <c r="AQ70" s="4" t="str">
        <v>Snail</v>
      </c>
      <c r="AS70" s="4" t="str">
        <v>Anak heavy strain</v>
      </c>
      <c r="AT70" s="4" t="str">
        <v>Anak heavy strain</v>
      </c>
      <c r="AU70" s="4" t="str">
        <v>Anak heavy strain</v>
      </c>
      <c r="AV70" s="4" t="str">
        <v>Anak heavy strain</v>
      </c>
      <c r="AW70" s="4" t="str">
        <v>Anak heavy strain</v>
      </c>
      <c r="AX70" s="4" t="str">
        <v>Anak heavy strain</v>
      </c>
      <c r="AY70" s="4" t="str">
        <v>Anak heavy strain</v>
      </c>
      <c r="AZ70" s="4" t="str">
        <v>Anak heavy strain</v>
      </c>
      <c r="BA70" s="4" t="str">
        <v>Anak heavy strain</v>
      </c>
      <c r="BB70" s="4" t="str">
        <v>Anak heavy strain</v>
      </c>
      <c r="BC70" s="4" t="str">
        <v>Anak heavy strain</v>
      </c>
      <c r="BD70" s="4" t="str">
        <v>Anak heavy strain</v>
      </c>
      <c r="BE70" s="4" t="str">
        <v>Anak heavy strain</v>
      </c>
      <c r="BF70" s="4" t="str">
        <v>Anak heavy strain</v>
      </c>
      <c r="BG70" s="4" t="str">
        <v>Anak heavy strain</v>
      </c>
      <c r="BH70" s="4" t="str">
        <v>Anak heavy strain</v>
      </c>
      <c r="BI70" s="4" t="str">
        <v>Anak heavy strain</v>
      </c>
      <c r="BJ70" s="4" t="str">
        <v>Anak heavy strain</v>
      </c>
      <c r="BK70" s="4" t="str">
        <v>Anak heavy strain</v>
      </c>
      <c r="BL70" s="4" t="str">
        <v>Anak heavy strain</v>
      </c>
      <c r="BM70" s="4" t="str">
        <v>Anak heavy strain</v>
      </c>
      <c r="BN70" s="4" t="str">
        <v>Anak heavy strain</v>
      </c>
      <c r="BO70" s="4" t="str">
        <v>Anak heavy strain</v>
      </c>
      <c r="BP70" s="4" t="str">
        <v>Anak heavy strain</v>
      </c>
      <c r="BQ70" s="4" t="str">
        <v>Anak heavy strain</v>
      </c>
      <c r="BR70" s="4" t="str">
        <v>Anak heavy strain</v>
      </c>
      <c r="BS70" s="4" t="str">
        <v>Anak heavy strain</v>
      </c>
      <c r="BT70" s="4" t="str">
        <v>Anak heavy strain</v>
      </c>
      <c r="BU70" s="4" t="str">
        <v>Anak heavy strain</v>
      </c>
      <c r="BV70" s="4" t="str">
        <v>Anak heavy strain</v>
      </c>
      <c r="BX70" s="4" t="str">
        <v>Anak 2000</v>
      </c>
      <c r="BY70" s="4" t="str">
        <v>Anak 2000</v>
      </c>
      <c r="BZ70" s="4" t="str">
        <v>Anak 2000</v>
      </c>
      <c r="CA70" s="4" t="str">
        <v>Anak 2000</v>
      </c>
      <c r="CB70" s="4" t="str">
        <v>Anak 2000</v>
      </c>
      <c r="CC70" s="4" t="str">
        <v>Anak 2000</v>
      </c>
      <c r="CD70" s="4" t="str">
        <v>Anak 2000</v>
      </c>
      <c r="CE70" s="4" t="str">
        <v>Anak 2000</v>
      </c>
      <c r="CF70" s="4" t="str">
        <v>Anak 2000</v>
      </c>
      <c r="CG70" s="4" t="str">
        <v>Anak 2000</v>
      </c>
      <c r="CH70" s="4" t="str">
        <v>Anak 2000</v>
      </c>
      <c r="CI70" s="4" t="str">
        <v>Anak 2000</v>
      </c>
      <c r="CJ70" s="4" t="str">
        <v>Anak 2000</v>
      </c>
      <c r="CK70" s="4" t="str">
        <v>Anak 2000</v>
      </c>
      <c r="CL70" s="4" t="str">
        <v>Anak 2000</v>
      </c>
      <c r="CM70" s="4" t="str">
        <v>Anak 2000</v>
      </c>
      <c r="CN70" s="4" t="str">
        <v>Anak 2000</v>
      </c>
      <c r="CO70" s="4" t="str">
        <v>Anak 2000</v>
      </c>
      <c r="CP70" s="4" t="str">
        <v>Anak 2000</v>
      </c>
      <c r="CQ70" s="4" t="str">
        <v>Anak 2000</v>
      </c>
      <c r="CR70" s="4" t="str">
        <v>Anak 2000</v>
      </c>
      <c r="CS70" s="4" t="str">
        <v>Anak 2000</v>
      </c>
      <c r="CT70" s="4" t="str">
        <v>Anak 2000</v>
      </c>
      <c r="CU70" s="4" t="str">
        <v>Anak 2000</v>
      </c>
      <c r="CV70" s="4" t="str">
        <v>Anak 2000</v>
      </c>
      <c r="CW70" s="4" t="str">
        <v>Anak 2000</v>
      </c>
      <c r="CX70" s="4" t="str">
        <v>Anak 2000</v>
      </c>
      <c r="CY70" s="4" t="str">
        <v>Anak 2000</v>
      </c>
      <c r="CZ70" s="4" t="str">
        <v>Anak 2000</v>
      </c>
      <c r="DA70" s="4" t="str">
        <v>Anak 2000</v>
      </c>
    </row>
    <row r="71" spans="1:105" x14ac:dyDescent="0.35">
      <c r="A71" s="4" t="s">
        <v>1810</v>
      </c>
      <c r="B71" s="4" t="s">
        <v>1809</v>
      </c>
      <c r="C71" s="4" t="s">
        <v>2577</v>
      </c>
      <c r="N71" s="4" t="str">
        <v>Sorghum</v>
      </c>
      <c r="O71" s="4" t="str">
        <v>Sorghum</v>
      </c>
      <c r="P71" s="4" t="str">
        <v>Sorghum</v>
      </c>
      <c r="Q71" s="4" t="str">
        <v>Sorghum</v>
      </c>
      <c r="R71" s="4" t="str">
        <v>Sorghum</v>
      </c>
      <c r="S71" s="4" t="str">
        <v>Sorghum</v>
      </c>
      <c r="T71" s="4" t="str">
        <v>Sorghum</v>
      </c>
      <c r="U71" s="4" t="str">
        <v>Sorghum</v>
      </c>
      <c r="V71" s="4" t="str">
        <v>Sorghum</v>
      </c>
      <c r="W71" s="4" t="str">
        <v>Sorghum</v>
      </c>
      <c r="X71" s="4" t="str">
        <v>Sorghum</v>
      </c>
      <c r="Y71" s="4" t="str">
        <v>Sorghum</v>
      </c>
      <c r="Z71" s="4" t="str">
        <v>Sorghum</v>
      </c>
      <c r="AA71" s="4" t="str">
        <v>Sorghum</v>
      </c>
      <c r="AB71" s="4" t="str">
        <v>Sorghum</v>
      </c>
      <c r="AC71" s="4" t="str">
        <v>Sorghum</v>
      </c>
      <c r="AD71" s="4" t="str">
        <v>Sorghum</v>
      </c>
      <c r="AE71" s="4" t="str">
        <v>Sorghum</v>
      </c>
      <c r="AF71" s="4" t="str">
        <v>Sorghum</v>
      </c>
      <c r="AG71" s="4" t="str">
        <v>Sorghum</v>
      </c>
      <c r="AH71" s="4" t="str">
        <v>Sorghum</v>
      </c>
      <c r="AI71" s="4" t="str">
        <v>Sorghum</v>
      </c>
      <c r="AJ71" s="4" t="str">
        <v>Sorghum</v>
      </c>
      <c r="AK71" s="4" t="str">
        <v>Sorghum</v>
      </c>
      <c r="AL71" s="4" t="str">
        <v>Sorghum</v>
      </c>
      <c r="AM71" s="4" t="str">
        <v>Sorghum</v>
      </c>
      <c r="AN71" s="4" t="str">
        <v>Sorghum</v>
      </c>
      <c r="AO71" s="4" t="str">
        <v>Sorghum</v>
      </c>
      <c r="AP71" s="4" t="str">
        <v>Sorghum</v>
      </c>
      <c r="AQ71" s="4" t="str">
        <v>Sorghum</v>
      </c>
      <c r="AS71" s="4" t="str">
        <v>Andiwo</v>
      </c>
      <c r="AT71" s="4" t="str">
        <v>Andiwo</v>
      </c>
      <c r="AU71" s="4" t="str">
        <v>Andiwo</v>
      </c>
      <c r="AV71" s="4" t="str">
        <v>Andiwo</v>
      </c>
      <c r="AW71" s="4" t="str">
        <v>Andiwo</v>
      </c>
      <c r="AX71" s="4" t="str">
        <v>Andiwo</v>
      </c>
      <c r="AY71" s="4" t="str">
        <v>Andiwo</v>
      </c>
      <c r="AZ71" s="4" t="str">
        <v>Andiwo</v>
      </c>
      <c r="BA71" s="4" t="str">
        <v>Andiwo</v>
      </c>
      <c r="BB71" s="4" t="str">
        <v>Andiwo</v>
      </c>
      <c r="BC71" s="4" t="str">
        <v>Andiwo</v>
      </c>
      <c r="BD71" s="4" t="str">
        <v>Andiwo</v>
      </c>
      <c r="BE71" s="4" t="str">
        <v>Andiwo</v>
      </c>
      <c r="BF71" s="4" t="str">
        <v>Andiwo</v>
      </c>
      <c r="BG71" s="4" t="str">
        <v>Andiwo</v>
      </c>
      <c r="BH71" s="4" t="str">
        <v>Andiwo</v>
      </c>
      <c r="BI71" s="4" t="str">
        <v>Andiwo</v>
      </c>
      <c r="BJ71" s="4" t="str">
        <v>Andiwo</v>
      </c>
      <c r="BK71" s="4" t="str">
        <v>Andiwo</v>
      </c>
      <c r="BL71" s="4" t="str">
        <v>Andiwo</v>
      </c>
      <c r="BM71" s="4" t="str">
        <v>Andiwo</v>
      </c>
      <c r="BN71" s="4" t="str">
        <v>Andiwo</v>
      </c>
      <c r="BO71" s="4" t="str">
        <v>Andiwo</v>
      </c>
      <c r="BP71" s="4" t="str">
        <v>Andiwo</v>
      </c>
      <c r="BQ71" s="4" t="str">
        <v>Andiwo</v>
      </c>
      <c r="BR71" s="4" t="str">
        <v>Andiwo</v>
      </c>
      <c r="BS71" s="4" t="str">
        <v>Andiwo</v>
      </c>
      <c r="BT71" s="4" t="str">
        <v>Andiwo</v>
      </c>
      <c r="BU71" s="4" t="str">
        <v>Andiwo</v>
      </c>
      <c r="BV71" s="4" t="str">
        <v>Andiwo</v>
      </c>
      <c r="BX71" s="4" t="str">
        <v>Anak heavy strain</v>
      </c>
      <c r="BY71" s="4" t="str">
        <v>Anak heavy strain</v>
      </c>
      <c r="BZ71" s="4" t="str">
        <v>Anak heavy strain</v>
      </c>
      <c r="CA71" s="4" t="str">
        <v>Anak heavy strain</v>
      </c>
      <c r="CB71" s="4" t="str">
        <v>Anak heavy strain</v>
      </c>
      <c r="CC71" s="4" t="str">
        <v>Anak heavy strain</v>
      </c>
      <c r="CD71" s="4" t="str">
        <v>Anak heavy strain</v>
      </c>
      <c r="CE71" s="4" t="str">
        <v>Anak heavy strain</v>
      </c>
      <c r="CF71" s="4" t="str">
        <v>Anak heavy strain</v>
      </c>
      <c r="CG71" s="4" t="str">
        <v>Anak heavy strain</v>
      </c>
      <c r="CH71" s="4" t="str">
        <v>Anak heavy strain</v>
      </c>
      <c r="CI71" s="4" t="str">
        <v>Anak heavy strain</v>
      </c>
      <c r="CJ71" s="4" t="str">
        <v>Anak heavy strain</v>
      </c>
      <c r="CK71" s="4" t="str">
        <v>Anak heavy strain</v>
      </c>
      <c r="CL71" s="4" t="str">
        <v>Anak heavy strain</v>
      </c>
      <c r="CM71" s="4" t="str">
        <v>Anak heavy strain</v>
      </c>
      <c r="CN71" s="4" t="str">
        <v>Anak heavy strain</v>
      </c>
      <c r="CO71" s="4" t="str">
        <v>Anak heavy strain</v>
      </c>
      <c r="CP71" s="4" t="str">
        <v>Anak heavy strain</v>
      </c>
      <c r="CQ71" s="4" t="str">
        <v>Anak heavy strain</v>
      </c>
      <c r="CR71" s="4" t="str">
        <v>Anak heavy strain</v>
      </c>
      <c r="CS71" s="4" t="str">
        <v>Anak heavy strain</v>
      </c>
      <c r="CT71" s="4" t="str">
        <v>Anak heavy strain</v>
      </c>
      <c r="CU71" s="4" t="str">
        <v>Anak heavy strain</v>
      </c>
      <c r="CV71" s="4" t="str">
        <v>Anak heavy strain</v>
      </c>
      <c r="CW71" s="4" t="str">
        <v>Anak heavy strain</v>
      </c>
      <c r="CX71" s="4" t="str">
        <v>Anak heavy strain</v>
      </c>
      <c r="CY71" s="4" t="str">
        <v>Anak heavy strain</v>
      </c>
      <c r="CZ71" s="4" t="str">
        <v>Anak heavy strain</v>
      </c>
      <c r="DA71" s="4" t="str">
        <v>Anak heavy strain</v>
      </c>
    </row>
    <row r="72" spans="1:105" x14ac:dyDescent="0.35">
      <c r="A72" s="4" t="s">
        <v>1810</v>
      </c>
      <c r="B72" s="4" t="s">
        <v>1809</v>
      </c>
      <c r="C72" s="4" t="s">
        <v>2578</v>
      </c>
      <c r="N72" s="4" t="str">
        <v>Soybean</v>
      </c>
      <c r="O72" s="4" t="str">
        <v>Soybean</v>
      </c>
      <c r="P72" s="4" t="str">
        <v>Soybean</v>
      </c>
      <c r="Q72" s="4" t="str">
        <v>Soybean</v>
      </c>
      <c r="R72" s="4" t="str">
        <v>Soybean</v>
      </c>
      <c r="S72" s="4" t="str">
        <v>Soybean</v>
      </c>
      <c r="T72" s="4" t="str">
        <v>Soybean</v>
      </c>
      <c r="U72" s="4" t="str">
        <v>Soybean</v>
      </c>
      <c r="V72" s="4" t="str">
        <v>Soybean</v>
      </c>
      <c r="W72" s="4" t="str">
        <v>Soybean</v>
      </c>
      <c r="X72" s="4" t="str">
        <v>Soybean</v>
      </c>
      <c r="Y72" s="4" t="str">
        <v>Soybean</v>
      </c>
      <c r="Z72" s="4" t="str">
        <v>Soybean</v>
      </c>
      <c r="AA72" s="4" t="str">
        <v>Soybean</v>
      </c>
      <c r="AB72" s="4" t="str">
        <v>Soybean</v>
      </c>
      <c r="AC72" s="4" t="str">
        <v>Soybean</v>
      </c>
      <c r="AD72" s="4" t="str">
        <v>Soybean</v>
      </c>
      <c r="AE72" s="4" t="str">
        <v>Soybean</v>
      </c>
      <c r="AF72" s="4" t="str">
        <v>Soybean</v>
      </c>
      <c r="AG72" s="4" t="str">
        <v>Soybean</v>
      </c>
      <c r="AH72" s="4" t="str">
        <v>Soybean</v>
      </c>
      <c r="AI72" s="4" t="str">
        <v>Soybean</v>
      </c>
      <c r="AJ72" s="4" t="str">
        <v>Soybean</v>
      </c>
      <c r="AK72" s="4" t="str">
        <v>Soybean</v>
      </c>
      <c r="AL72" s="4" t="str">
        <v>Soybean</v>
      </c>
      <c r="AM72" s="4" t="str">
        <v>Soybean</v>
      </c>
      <c r="AN72" s="4" t="str">
        <v>Soybean</v>
      </c>
      <c r="AO72" s="4" t="str">
        <v>Soybean</v>
      </c>
      <c r="AP72" s="4" t="str">
        <v>Soybean</v>
      </c>
      <c r="AQ72" s="4" t="str">
        <v>Soybean</v>
      </c>
      <c r="AS72" s="4" t="str">
        <v>Andiwo brown</v>
      </c>
      <c r="AT72" s="4" t="str">
        <v>Andiwo brown</v>
      </c>
      <c r="AU72" s="4" t="str">
        <v>Andiwo brown</v>
      </c>
      <c r="AV72" s="4" t="str">
        <v>Andiwo brown</v>
      </c>
      <c r="AW72" s="4" t="str">
        <v>Andiwo brown</v>
      </c>
      <c r="AX72" s="4" t="str">
        <v>Andiwo brown</v>
      </c>
      <c r="AY72" s="4" t="str">
        <v>Andiwo brown</v>
      </c>
      <c r="AZ72" s="4" t="str">
        <v>Andiwo brown</v>
      </c>
      <c r="BA72" s="4" t="str">
        <v>Andiwo brown</v>
      </c>
      <c r="BB72" s="4" t="str">
        <v>Andiwo brown</v>
      </c>
      <c r="BC72" s="4" t="str">
        <v>Andiwo brown</v>
      </c>
      <c r="BD72" s="4" t="str">
        <v>Andiwo brown</v>
      </c>
      <c r="BE72" s="4" t="str">
        <v>Andiwo brown</v>
      </c>
      <c r="BF72" s="4" t="str">
        <v>Andiwo brown</v>
      </c>
      <c r="BG72" s="4" t="str">
        <v>Andiwo brown</v>
      </c>
      <c r="BH72" s="4" t="str">
        <v>Andiwo brown</v>
      </c>
      <c r="BI72" s="4" t="str">
        <v>Andiwo brown</v>
      </c>
      <c r="BJ72" s="4" t="str">
        <v>Andiwo brown</v>
      </c>
      <c r="BK72" s="4" t="str">
        <v>Andiwo brown</v>
      </c>
      <c r="BL72" s="4" t="str">
        <v>Andiwo brown</v>
      </c>
      <c r="BM72" s="4" t="str">
        <v>Andiwo brown</v>
      </c>
      <c r="BN72" s="4" t="str">
        <v>Andiwo brown</v>
      </c>
      <c r="BO72" s="4" t="str">
        <v>Andiwo brown</v>
      </c>
      <c r="BP72" s="4" t="str">
        <v>Andiwo brown</v>
      </c>
      <c r="BQ72" s="4" t="str">
        <v>Andiwo brown</v>
      </c>
      <c r="BR72" s="4" t="str">
        <v>Andiwo brown</v>
      </c>
      <c r="BS72" s="4" t="str">
        <v>Andiwo brown</v>
      </c>
      <c r="BT72" s="4" t="str">
        <v>Andiwo brown</v>
      </c>
      <c r="BU72" s="4" t="str">
        <v>Andiwo brown</v>
      </c>
      <c r="BV72" s="4" t="str">
        <v>Andiwo brown</v>
      </c>
      <c r="BX72" s="4" t="str">
        <v>Andiwo</v>
      </c>
      <c r="BY72" s="4" t="str">
        <v>Andiwo</v>
      </c>
      <c r="BZ72" s="4" t="str">
        <v>Andiwo</v>
      </c>
      <c r="CA72" s="4" t="str">
        <v>Andiwo</v>
      </c>
      <c r="CB72" s="4" t="str">
        <v>Andiwo</v>
      </c>
      <c r="CC72" s="4" t="str">
        <v>Andiwo</v>
      </c>
      <c r="CD72" s="4" t="str">
        <v>Andiwo</v>
      </c>
      <c r="CE72" s="4" t="str">
        <v>Andiwo</v>
      </c>
      <c r="CF72" s="4" t="str">
        <v>Andiwo</v>
      </c>
      <c r="CG72" s="4" t="str">
        <v>Andiwo</v>
      </c>
      <c r="CH72" s="4" t="str">
        <v>Andiwo</v>
      </c>
      <c r="CI72" s="4" t="str">
        <v>Andiwo</v>
      </c>
      <c r="CJ72" s="4" t="str">
        <v>Andiwo</v>
      </c>
      <c r="CK72" s="4" t="str">
        <v>Andiwo</v>
      </c>
      <c r="CL72" s="4" t="str">
        <v>Andiwo</v>
      </c>
      <c r="CM72" s="4" t="str">
        <v>Andiwo</v>
      </c>
      <c r="CN72" s="4" t="str">
        <v>Andiwo</v>
      </c>
      <c r="CO72" s="4" t="str">
        <v>Andiwo</v>
      </c>
      <c r="CP72" s="4" t="str">
        <v>Andiwo</v>
      </c>
      <c r="CQ72" s="4" t="str">
        <v>Andiwo</v>
      </c>
      <c r="CR72" s="4" t="str">
        <v>Andiwo</v>
      </c>
      <c r="CS72" s="4" t="str">
        <v>Andiwo</v>
      </c>
      <c r="CT72" s="4" t="str">
        <v>Andiwo</v>
      </c>
      <c r="CU72" s="4" t="str">
        <v>Andiwo</v>
      </c>
      <c r="CV72" s="4" t="str">
        <v>Andiwo</v>
      </c>
      <c r="CW72" s="4" t="str">
        <v>Andiwo</v>
      </c>
      <c r="CX72" s="4" t="str">
        <v>Andiwo</v>
      </c>
      <c r="CY72" s="4" t="str">
        <v>Andiwo</v>
      </c>
      <c r="CZ72" s="4" t="str">
        <v>Andiwo</v>
      </c>
      <c r="DA72" s="4" t="str">
        <v>Andiwo</v>
      </c>
    </row>
    <row r="73" spans="1:105" x14ac:dyDescent="0.35">
      <c r="A73" s="4" t="s">
        <v>1810</v>
      </c>
      <c r="B73" s="4" t="s">
        <v>1809</v>
      </c>
      <c r="C73" s="4" t="s">
        <v>2579</v>
      </c>
      <c r="N73" s="4" t="str">
        <v>Spinach</v>
      </c>
      <c r="O73" s="4" t="str">
        <v>Spinach</v>
      </c>
      <c r="P73" s="4" t="str">
        <v>Spinach</v>
      </c>
      <c r="Q73" s="4" t="str">
        <v>Spinach</v>
      </c>
      <c r="R73" s="4" t="str">
        <v>Spinach</v>
      </c>
      <c r="S73" s="4" t="str">
        <v>Spinach</v>
      </c>
      <c r="T73" s="4" t="str">
        <v>Spinach</v>
      </c>
      <c r="U73" s="4" t="str">
        <v>Spinach</v>
      </c>
      <c r="V73" s="4" t="str">
        <v>Spinach</v>
      </c>
      <c r="W73" s="4" t="str">
        <v>Spinach</v>
      </c>
      <c r="X73" s="4" t="str">
        <v>Spinach</v>
      </c>
      <c r="Y73" s="4" t="str">
        <v>Spinach</v>
      </c>
      <c r="Z73" s="4" t="str">
        <v>Spinach</v>
      </c>
      <c r="AA73" s="4" t="str">
        <v>Spinach</v>
      </c>
      <c r="AB73" s="4" t="str">
        <v>Spinach</v>
      </c>
      <c r="AC73" s="4" t="str">
        <v>Spinach</v>
      </c>
      <c r="AD73" s="4" t="str">
        <v>Spinach</v>
      </c>
      <c r="AE73" s="4" t="str">
        <v>Spinach</v>
      </c>
      <c r="AF73" s="4" t="str">
        <v>Spinach</v>
      </c>
      <c r="AG73" s="4" t="str">
        <v>Spinach</v>
      </c>
      <c r="AH73" s="4" t="str">
        <v>Spinach</v>
      </c>
      <c r="AI73" s="4" t="str">
        <v>Spinach</v>
      </c>
      <c r="AJ73" s="4" t="str">
        <v>Spinach</v>
      </c>
      <c r="AK73" s="4" t="str">
        <v>Spinach</v>
      </c>
      <c r="AL73" s="4" t="str">
        <v>Spinach</v>
      </c>
      <c r="AM73" s="4" t="str">
        <v>Spinach</v>
      </c>
      <c r="AN73" s="4" t="str">
        <v>Spinach</v>
      </c>
      <c r="AO73" s="4" t="str">
        <v>Spinach</v>
      </c>
      <c r="AP73" s="4" t="str">
        <v>Spinach</v>
      </c>
      <c r="AQ73" s="4" t="str">
        <v>Spinach</v>
      </c>
      <c r="AS73" s="4" t="str">
        <v>Andiwo white</v>
      </c>
      <c r="AT73" s="4" t="str">
        <v>Andiwo white</v>
      </c>
      <c r="AU73" s="4" t="str">
        <v>Andiwo white</v>
      </c>
      <c r="AV73" s="4" t="str">
        <v>Andiwo white</v>
      </c>
      <c r="AW73" s="4" t="str">
        <v>Andiwo white</v>
      </c>
      <c r="AX73" s="4" t="str">
        <v>Andiwo white</v>
      </c>
      <c r="AY73" s="4" t="str">
        <v>Andiwo white</v>
      </c>
      <c r="AZ73" s="4" t="str">
        <v>Andiwo white</v>
      </c>
      <c r="BA73" s="4" t="str">
        <v>Andiwo white</v>
      </c>
      <c r="BB73" s="4" t="str">
        <v>Andiwo white</v>
      </c>
      <c r="BC73" s="4" t="str">
        <v>Andiwo white</v>
      </c>
      <c r="BD73" s="4" t="str">
        <v>Andiwo white</v>
      </c>
      <c r="BE73" s="4" t="str">
        <v>Andiwo white</v>
      </c>
      <c r="BF73" s="4" t="str">
        <v>Andiwo white</v>
      </c>
      <c r="BG73" s="4" t="str">
        <v>Andiwo white</v>
      </c>
      <c r="BH73" s="4" t="str">
        <v>Andiwo white</v>
      </c>
      <c r="BI73" s="4" t="str">
        <v>Andiwo white</v>
      </c>
      <c r="BJ73" s="4" t="str">
        <v>Andiwo white</v>
      </c>
      <c r="BK73" s="4" t="str">
        <v>Andiwo white</v>
      </c>
      <c r="BL73" s="4" t="str">
        <v>Andiwo white</v>
      </c>
      <c r="BM73" s="4" t="str">
        <v>Andiwo white</v>
      </c>
      <c r="BN73" s="4" t="str">
        <v>Andiwo white</v>
      </c>
      <c r="BO73" s="4" t="str">
        <v>Andiwo white</v>
      </c>
      <c r="BP73" s="4" t="str">
        <v>Andiwo white</v>
      </c>
      <c r="BQ73" s="4" t="str">
        <v>Andiwo white</v>
      </c>
      <c r="BR73" s="4" t="str">
        <v>Andiwo white</v>
      </c>
      <c r="BS73" s="4" t="str">
        <v>Andiwo white</v>
      </c>
      <c r="BT73" s="4" t="str">
        <v>Andiwo white</v>
      </c>
      <c r="BU73" s="4" t="str">
        <v>Andiwo white</v>
      </c>
      <c r="BV73" s="4" t="str">
        <v>Andiwo white</v>
      </c>
      <c r="BX73" s="4" t="str">
        <v>Andiwo brown</v>
      </c>
      <c r="BY73" s="4" t="str">
        <v>Andiwo brown</v>
      </c>
      <c r="BZ73" s="4" t="str">
        <v>Andiwo brown</v>
      </c>
      <c r="CA73" s="4" t="str">
        <v>Andiwo brown</v>
      </c>
      <c r="CB73" s="4" t="str">
        <v>Andiwo brown</v>
      </c>
      <c r="CC73" s="4" t="str">
        <v>Andiwo brown</v>
      </c>
      <c r="CD73" s="4" t="str">
        <v>Andiwo brown</v>
      </c>
      <c r="CE73" s="4" t="str">
        <v>Andiwo brown</v>
      </c>
      <c r="CF73" s="4" t="str">
        <v>Andiwo brown</v>
      </c>
      <c r="CG73" s="4" t="str">
        <v>Andiwo brown</v>
      </c>
      <c r="CH73" s="4" t="str">
        <v>Andiwo brown</v>
      </c>
      <c r="CI73" s="4" t="str">
        <v>Andiwo brown</v>
      </c>
      <c r="CJ73" s="4" t="str">
        <v>Andiwo brown</v>
      </c>
      <c r="CK73" s="4" t="str">
        <v>Andiwo brown</v>
      </c>
      <c r="CL73" s="4" t="str">
        <v>Andiwo brown</v>
      </c>
      <c r="CM73" s="4" t="str">
        <v>Andiwo brown</v>
      </c>
      <c r="CN73" s="4" t="str">
        <v>Andiwo brown</v>
      </c>
      <c r="CO73" s="4" t="str">
        <v>Andiwo brown</v>
      </c>
      <c r="CP73" s="4" t="str">
        <v>Andiwo brown</v>
      </c>
      <c r="CQ73" s="4" t="str">
        <v>Andiwo brown</v>
      </c>
      <c r="CR73" s="4" t="str">
        <v>Andiwo brown</v>
      </c>
      <c r="CS73" s="4" t="str">
        <v>Andiwo brown</v>
      </c>
      <c r="CT73" s="4" t="str">
        <v>Andiwo brown</v>
      </c>
      <c r="CU73" s="4" t="str">
        <v>Andiwo brown</v>
      </c>
      <c r="CV73" s="4" t="str">
        <v>Andiwo brown</v>
      </c>
      <c r="CW73" s="4" t="str">
        <v>Andiwo brown</v>
      </c>
      <c r="CX73" s="4" t="str">
        <v>Andiwo brown</v>
      </c>
      <c r="CY73" s="4" t="str">
        <v>Andiwo brown</v>
      </c>
      <c r="CZ73" s="4" t="str">
        <v>Andiwo brown</v>
      </c>
      <c r="DA73" s="4" t="str">
        <v>Andiwo brown</v>
      </c>
    </row>
    <row r="74" spans="1:105" x14ac:dyDescent="0.35">
      <c r="A74" s="4" t="s">
        <v>2108</v>
      </c>
      <c r="B74" s="4" t="s">
        <v>2107</v>
      </c>
      <c r="C74" s="4" t="s">
        <v>2580</v>
      </c>
      <c r="N74" s="4" t="str">
        <v>Sugar Cane</v>
      </c>
      <c r="O74" s="4" t="str">
        <v>Sugar Cane</v>
      </c>
      <c r="P74" s="4" t="str">
        <v>Sugar Cane</v>
      </c>
      <c r="Q74" s="4" t="str">
        <v>Sugar Cane</v>
      </c>
      <c r="R74" s="4" t="str">
        <v>Sugar Cane</v>
      </c>
      <c r="S74" s="4" t="str">
        <v>Sugar Cane</v>
      </c>
      <c r="T74" s="4" t="str">
        <v>Sugar Cane</v>
      </c>
      <c r="U74" s="4" t="str">
        <v>Sugar Cane</v>
      </c>
      <c r="V74" s="4" t="str">
        <v>Sugar Cane</v>
      </c>
      <c r="W74" s="4" t="str">
        <v>Sugar Cane</v>
      </c>
      <c r="X74" s="4" t="str">
        <v>Sugar Cane</v>
      </c>
      <c r="Y74" s="4" t="str">
        <v>Sugar Cane</v>
      </c>
      <c r="Z74" s="4" t="str">
        <v>Sugar Cane</v>
      </c>
      <c r="AA74" s="4" t="str">
        <v>Sugar Cane</v>
      </c>
      <c r="AB74" s="4" t="str">
        <v>Sugar Cane</v>
      </c>
      <c r="AC74" s="4" t="str">
        <v>Sugar Cane</v>
      </c>
      <c r="AD74" s="4" t="str">
        <v>Sugar Cane</v>
      </c>
      <c r="AE74" s="4" t="str">
        <v>Sugar Cane</v>
      </c>
      <c r="AF74" s="4" t="str">
        <v>Sugar Cane</v>
      </c>
      <c r="AG74" s="4" t="str">
        <v>Sugar Cane</v>
      </c>
      <c r="AH74" s="4" t="str">
        <v>Sugar Cane</v>
      </c>
      <c r="AI74" s="4" t="str">
        <v>Sugar Cane</v>
      </c>
      <c r="AJ74" s="4" t="str">
        <v>Sugar Cane</v>
      </c>
      <c r="AK74" s="4" t="str">
        <v>Sugar Cane</v>
      </c>
      <c r="AL74" s="4" t="str">
        <v>Sugar Cane</v>
      </c>
      <c r="AM74" s="4" t="str">
        <v>Sugar Cane</v>
      </c>
      <c r="AN74" s="4" t="str">
        <v>Sugar Cane</v>
      </c>
      <c r="AO74" s="4" t="str">
        <v>Sugar Cane</v>
      </c>
      <c r="AP74" s="4" t="str">
        <v>Sugar Cane</v>
      </c>
      <c r="AQ74" s="4" t="str">
        <v>Sugar Cane</v>
      </c>
      <c r="AS74" s="4" t="str">
        <v>Anet</v>
      </c>
      <c r="AT74" s="4" t="str">
        <v>Anet</v>
      </c>
      <c r="AU74" s="4" t="str">
        <v>Anet</v>
      </c>
      <c r="AV74" s="4" t="str">
        <v>Anet</v>
      </c>
      <c r="AW74" s="4" t="str">
        <v>Anet</v>
      </c>
      <c r="AX74" s="4" t="str">
        <v>Anet</v>
      </c>
      <c r="AY74" s="4" t="str">
        <v>Anet</v>
      </c>
      <c r="AZ74" s="4" t="str">
        <v>Anet</v>
      </c>
      <c r="BA74" s="4" t="str">
        <v>Anet</v>
      </c>
      <c r="BB74" s="4" t="str">
        <v>Anet</v>
      </c>
      <c r="BC74" s="4" t="str">
        <v>Anet</v>
      </c>
      <c r="BD74" s="4" t="str">
        <v>Anet</v>
      </c>
      <c r="BE74" s="4" t="str">
        <v>Anet</v>
      </c>
      <c r="BF74" s="4" t="str">
        <v>Anet</v>
      </c>
      <c r="BG74" s="4" t="str">
        <v>Anet</v>
      </c>
      <c r="BH74" s="4" t="str">
        <v>Anet</v>
      </c>
      <c r="BI74" s="4" t="str">
        <v>Anet</v>
      </c>
      <c r="BJ74" s="4" t="str">
        <v>Anet</v>
      </c>
      <c r="BK74" s="4" t="str">
        <v>Anet</v>
      </c>
      <c r="BL74" s="4" t="str">
        <v>Anet</v>
      </c>
      <c r="BM74" s="4" t="str">
        <v>Anet</v>
      </c>
      <c r="BN74" s="4" t="str">
        <v>Anet</v>
      </c>
      <c r="BO74" s="4" t="str">
        <v>Anet</v>
      </c>
      <c r="BP74" s="4" t="str">
        <v>Anet</v>
      </c>
      <c r="BQ74" s="4" t="str">
        <v>Anet</v>
      </c>
      <c r="BR74" s="4" t="str">
        <v>Anet</v>
      </c>
      <c r="BS74" s="4" t="str">
        <v>Anet</v>
      </c>
      <c r="BT74" s="4" t="str">
        <v>Anet</v>
      </c>
      <c r="BU74" s="4" t="str">
        <v>Anet</v>
      </c>
      <c r="BV74" s="4" t="str">
        <v>Anet</v>
      </c>
      <c r="BX74" s="4" t="str">
        <v>Andiwo white</v>
      </c>
      <c r="BY74" s="4" t="str">
        <v>Andiwo white</v>
      </c>
      <c r="BZ74" s="4" t="str">
        <v>Andiwo white</v>
      </c>
      <c r="CA74" s="4" t="str">
        <v>Andiwo white</v>
      </c>
      <c r="CB74" s="4" t="str">
        <v>Andiwo white</v>
      </c>
      <c r="CC74" s="4" t="str">
        <v>Andiwo white</v>
      </c>
      <c r="CD74" s="4" t="str">
        <v>Andiwo white</v>
      </c>
      <c r="CE74" s="4" t="str">
        <v>Andiwo white</v>
      </c>
      <c r="CF74" s="4" t="str">
        <v>Andiwo white</v>
      </c>
      <c r="CG74" s="4" t="str">
        <v>Andiwo white</v>
      </c>
      <c r="CH74" s="4" t="str">
        <v>Andiwo white</v>
      </c>
      <c r="CI74" s="4" t="str">
        <v>Andiwo white</v>
      </c>
      <c r="CJ74" s="4" t="str">
        <v>Andiwo white</v>
      </c>
      <c r="CK74" s="4" t="str">
        <v>Andiwo white</v>
      </c>
      <c r="CL74" s="4" t="str">
        <v>Andiwo white</v>
      </c>
      <c r="CM74" s="4" t="str">
        <v>Andiwo white</v>
      </c>
      <c r="CN74" s="4" t="str">
        <v>Andiwo white</v>
      </c>
      <c r="CO74" s="4" t="str">
        <v>Andiwo white</v>
      </c>
      <c r="CP74" s="4" t="str">
        <v>Andiwo white</v>
      </c>
      <c r="CQ74" s="4" t="str">
        <v>Andiwo white</v>
      </c>
      <c r="CR74" s="4" t="str">
        <v>Andiwo white</v>
      </c>
      <c r="CS74" s="4" t="str">
        <v>Andiwo white</v>
      </c>
      <c r="CT74" s="4" t="str">
        <v>Andiwo white</v>
      </c>
      <c r="CU74" s="4" t="str">
        <v>Andiwo white</v>
      </c>
      <c r="CV74" s="4" t="str">
        <v>Andiwo white</v>
      </c>
      <c r="CW74" s="4" t="str">
        <v>Andiwo white</v>
      </c>
      <c r="CX74" s="4" t="str">
        <v>Andiwo white</v>
      </c>
      <c r="CY74" s="4" t="str">
        <v>Andiwo white</v>
      </c>
      <c r="CZ74" s="4" t="str">
        <v>Andiwo white</v>
      </c>
      <c r="DA74" s="4" t="str">
        <v>Andiwo white</v>
      </c>
    </row>
    <row r="75" spans="1:105" x14ac:dyDescent="0.35">
      <c r="A75" s="4" t="s">
        <v>1435</v>
      </c>
      <c r="B75" s="4" t="s">
        <v>1433</v>
      </c>
      <c r="C75" s="4" t="s">
        <v>2581</v>
      </c>
      <c r="N75" s="4" t="str">
        <v>Sunflower</v>
      </c>
      <c r="O75" s="4" t="str">
        <v>Sunflower</v>
      </c>
      <c r="P75" s="4" t="str">
        <v>Sunflower</v>
      </c>
      <c r="Q75" s="4" t="str">
        <v>Sunflower</v>
      </c>
      <c r="R75" s="4" t="str">
        <v>Sunflower</v>
      </c>
      <c r="S75" s="4" t="str">
        <v>Sunflower</v>
      </c>
      <c r="T75" s="4" t="str">
        <v>Sunflower</v>
      </c>
      <c r="U75" s="4" t="str">
        <v>Sunflower</v>
      </c>
      <c r="V75" s="4" t="str">
        <v>Sunflower</v>
      </c>
      <c r="W75" s="4" t="str">
        <v>Sunflower</v>
      </c>
      <c r="X75" s="4" t="str">
        <v>Sunflower</v>
      </c>
      <c r="Y75" s="4" t="str">
        <v>Sunflower</v>
      </c>
      <c r="Z75" s="4" t="str">
        <v>Sunflower</v>
      </c>
      <c r="AA75" s="4" t="str">
        <v>Sunflower</v>
      </c>
      <c r="AB75" s="4" t="str">
        <v>Sunflower</v>
      </c>
      <c r="AC75" s="4" t="str">
        <v>Sunflower</v>
      </c>
      <c r="AD75" s="4" t="str">
        <v>Sunflower</v>
      </c>
      <c r="AE75" s="4" t="str">
        <v>Sunflower</v>
      </c>
      <c r="AF75" s="4" t="str">
        <v>Sunflower</v>
      </c>
      <c r="AG75" s="4" t="str">
        <v>Sunflower</v>
      </c>
      <c r="AH75" s="4" t="str">
        <v>Sunflower</v>
      </c>
      <c r="AI75" s="4" t="str">
        <v>Sunflower</v>
      </c>
      <c r="AJ75" s="4" t="str">
        <v>Sunflower</v>
      </c>
      <c r="AK75" s="4" t="str">
        <v>Sunflower</v>
      </c>
      <c r="AL75" s="4" t="str">
        <v>Sunflower</v>
      </c>
      <c r="AM75" s="4" t="str">
        <v>Sunflower</v>
      </c>
      <c r="AN75" s="4" t="str">
        <v>Sunflower</v>
      </c>
      <c r="AO75" s="4" t="str">
        <v>Sunflower</v>
      </c>
      <c r="AP75" s="4" t="str">
        <v>Sunflower</v>
      </c>
      <c r="AQ75" s="4" t="str">
        <v>Sunflower</v>
      </c>
      <c r="AS75" s="4" t="str">
        <v>Anglo-Nubian</v>
      </c>
      <c r="AT75" s="4" t="str">
        <v>Anglo-Nubian</v>
      </c>
      <c r="AU75" s="4" t="str">
        <v>Anglo-Nubian</v>
      </c>
      <c r="AV75" s="4" t="str">
        <v>Anglo-Nubian</v>
      </c>
      <c r="AW75" s="4" t="str">
        <v>Anglo-Nubian</v>
      </c>
      <c r="AX75" s="4" t="str">
        <v>Anglo-Nubian</v>
      </c>
      <c r="AY75" s="4" t="str">
        <v>Anglo-Nubian</v>
      </c>
      <c r="AZ75" s="4" t="str">
        <v>Anglo-Nubian</v>
      </c>
      <c r="BA75" s="4" t="str">
        <v>Anglo-Nubian</v>
      </c>
      <c r="BB75" s="4" t="str">
        <v>Anglo-Nubian</v>
      </c>
      <c r="BC75" s="4" t="str">
        <v>Anglo-Nubian</v>
      </c>
      <c r="BD75" s="4" t="str">
        <v>Anglo-Nubian</v>
      </c>
      <c r="BE75" s="4" t="str">
        <v>Anglo-Nubian</v>
      </c>
      <c r="BF75" s="4" t="str">
        <v>Anglo-Nubian</v>
      </c>
      <c r="BG75" s="4" t="str">
        <v>Anglo-Nubian</v>
      </c>
      <c r="BH75" s="4" t="str">
        <v>Anglo-Nubian</v>
      </c>
      <c r="BI75" s="4" t="str">
        <v>Anglo-Nubian</v>
      </c>
      <c r="BJ75" s="4" t="str">
        <v>Anglo-Nubian</v>
      </c>
      <c r="BK75" s="4" t="str">
        <v>Anglo-Nubian</v>
      </c>
      <c r="BL75" s="4" t="str">
        <v>Anglo-Nubian</v>
      </c>
      <c r="BM75" s="4" t="str">
        <v>Anglo-Nubian</v>
      </c>
      <c r="BN75" s="4" t="str">
        <v>Anglo-Nubian</v>
      </c>
      <c r="BO75" s="4" t="str">
        <v>Anglo-Nubian</v>
      </c>
      <c r="BP75" s="4" t="str">
        <v>Anglo-Nubian</v>
      </c>
      <c r="BQ75" s="4" t="str">
        <v>Anglo-Nubian</v>
      </c>
      <c r="BR75" s="4" t="str">
        <v>Anglo-Nubian</v>
      </c>
      <c r="BS75" s="4" t="str">
        <v>Anglo-Nubian</v>
      </c>
      <c r="BT75" s="4" t="str">
        <v>Anglo-Nubian</v>
      </c>
      <c r="BU75" s="4" t="str">
        <v>Anglo-Nubian</v>
      </c>
      <c r="BV75" s="4" t="str">
        <v>Anglo-Nubian</v>
      </c>
      <c r="BX75" s="4" t="str">
        <v>Anet</v>
      </c>
      <c r="BY75" s="4" t="str">
        <v>Anet</v>
      </c>
      <c r="BZ75" s="4" t="str">
        <v>Anet</v>
      </c>
      <c r="CA75" s="4" t="str">
        <v>Anet</v>
      </c>
      <c r="CB75" s="4" t="str">
        <v>Anet</v>
      </c>
      <c r="CC75" s="4" t="str">
        <v>Anet</v>
      </c>
      <c r="CD75" s="4" t="str">
        <v>Anet</v>
      </c>
      <c r="CE75" s="4" t="str">
        <v>Anet</v>
      </c>
      <c r="CF75" s="4" t="str">
        <v>Anet</v>
      </c>
      <c r="CG75" s="4" t="str">
        <v>Anet</v>
      </c>
      <c r="CH75" s="4" t="str">
        <v>Anet</v>
      </c>
      <c r="CI75" s="4" t="str">
        <v>Anet</v>
      </c>
      <c r="CJ75" s="4" t="str">
        <v>Anet</v>
      </c>
      <c r="CK75" s="4" t="str">
        <v>Anet</v>
      </c>
      <c r="CL75" s="4" t="str">
        <v>Anet</v>
      </c>
      <c r="CM75" s="4" t="str">
        <v>Anet</v>
      </c>
      <c r="CN75" s="4" t="str">
        <v>Anet</v>
      </c>
      <c r="CO75" s="4" t="str">
        <v>Anet</v>
      </c>
      <c r="CP75" s="4" t="str">
        <v>Anet</v>
      </c>
      <c r="CQ75" s="4" t="str">
        <v>Anet</v>
      </c>
      <c r="CR75" s="4" t="str">
        <v>Anet</v>
      </c>
      <c r="CS75" s="4" t="str">
        <v>Anet</v>
      </c>
      <c r="CT75" s="4" t="str">
        <v>Anet</v>
      </c>
      <c r="CU75" s="4" t="str">
        <v>Anet</v>
      </c>
      <c r="CV75" s="4" t="str">
        <v>Anet</v>
      </c>
      <c r="CW75" s="4" t="str">
        <v>Anet</v>
      </c>
      <c r="CX75" s="4" t="str">
        <v>Anet</v>
      </c>
      <c r="CY75" s="4" t="str">
        <v>Anet</v>
      </c>
      <c r="CZ75" s="4" t="str">
        <v>Anet</v>
      </c>
      <c r="DA75" s="4" t="str">
        <v>Anet</v>
      </c>
    </row>
    <row r="76" spans="1:105" x14ac:dyDescent="0.35">
      <c r="A76" s="4" t="s">
        <v>1435</v>
      </c>
      <c r="B76" s="4" t="s">
        <v>1451</v>
      </c>
      <c r="C76" s="4" t="s">
        <v>2582</v>
      </c>
      <c r="N76" s="4" t="str">
        <v>Sweet Potato</v>
      </c>
      <c r="O76" s="4" t="str">
        <v>Sweet Potato</v>
      </c>
      <c r="P76" s="4" t="str">
        <v>Sweet Potato</v>
      </c>
      <c r="Q76" s="4" t="str">
        <v>Sweet Potato</v>
      </c>
      <c r="R76" s="4" t="str">
        <v>Sweet Potato</v>
      </c>
      <c r="S76" s="4" t="str">
        <v>Sweet Potato</v>
      </c>
      <c r="T76" s="4" t="str">
        <v>Sweet Potato</v>
      </c>
      <c r="U76" s="4" t="str">
        <v>Sweet Potato</v>
      </c>
      <c r="V76" s="4" t="str">
        <v>Sweet Potato</v>
      </c>
      <c r="W76" s="4" t="str">
        <v>Sweet Potato</v>
      </c>
      <c r="X76" s="4" t="str">
        <v>Sweet Potato</v>
      </c>
      <c r="Y76" s="4" t="str">
        <v>Sweet Potato</v>
      </c>
      <c r="Z76" s="4" t="str">
        <v>Sweet Potato</v>
      </c>
      <c r="AA76" s="4" t="str">
        <v>Sweet Potato</v>
      </c>
      <c r="AB76" s="4" t="str">
        <v>Sweet Potato</v>
      </c>
      <c r="AC76" s="4" t="str">
        <v>Sweet Potato</v>
      </c>
      <c r="AD76" s="4" t="str">
        <v>Sweet Potato</v>
      </c>
      <c r="AE76" s="4" t="str">
        <v>Sweet Potato</v>
      </c>
      <c r="AF76" s="4" t="str">
        <v>Sweet Potato</v>
      </c>
      <c r="AG76" s="4" t="str">
        <v>Sweet Potato</v>
      </c>
      <c r="AH76" s="4" t="str">
        <v>Sweet Potato</v>
      </c>
      <c r="AI76" s="4" t="str">
        <v>Sweet Potato</v>
      </c>
      <c r="AJ76" s="4" t="str">
        <v>Sweet Potato</v>
      </c>
      <c r="AK76" s="4" t="str">
        <v>Sweet Potato</v>
      </c>
      <c r="AL76" s="4" t="str">
        <v>Sweet Potato</v>
      </c>
      <c r="AM76" s="4" t="str">
        <v>Sweet Potato</v>
      </c>
      <c r="AN76" s="4" t="str">
        <v>Sweet Potato</v>
      </c>
      <c r="AO76" s="4" t="str">
        <v>Sweet Potato</v>
      </c>
      <c r="AP76" s="4" t="str">
        <v>Sweet Potato</v>
      </c>
      <c r="AQ76" s="4" t="str">
        <v>Sweet Potato</v>
      </c>
      <c r="AS76" s="4" t="str">
        <v>Anidaso</v>
      </c>
      <c r="AT76" s="4" t="str">
        <v>Anidaso</v>
      </c>
      <c r="AU76" s="4" t="str">
        <v>Anidaso</v>
      </c>
      <c r="AV76" s="4" t="str">
        <v>Anidaso</v>
      </c>
      <c r="AW76" s="4" t="str">
        <v>Anidaso</v>
      </c>
      <c r="AX76" s="4" t="str">
        <v>Anidaso</v>
      </c>
      <c r="AY76" s="4" t="str">
        <v>Anidaso</v>
      </c>
      <c r="AZ76" s="4" t="str">
        <v>Anidaso</v>
      </c>
      <c r="BA76" s="4" t="str">
        <v>Anidaso</v>
      </c>
      <c r="BB76" s="4" t="str">
        <v>Anidaso</v>
      </c>
      <c r="BC76" s="4" t="str">
        <v>Anidaso</v>
      </c>
      <c r="BD76" s="4" t="str">
        <v>Anidaso</v>
      </c>
      <c r="BE76" s="4" t="str">
        <v>Anidaso</v>
      </c>
      <c r="BF76" s="4" t="str">
        <v>Anidaso</v>
      </c>
      <c r="BG76" s="4" t="str">
        <v>Anidaso</v>
      </c>
      <c r="BH76" s="4" t="str">
        <v>Anidaso</v>
      </c>
      <c r="BI76" s="4" t="str">
        <v>Anidaso</v>
      </c>
      <c r="BJ76" s="4" t="str">
        <v>Anidaso</v>
      </c>
      <c r="BK76" s="4" t="str">
        <v>Anidaso</v>
      </c>
      <c r="BL76" s="4" t="str">
        <v>Anidaso</v>
      </c>
      <c r="BM76" s="4" t="str">
        <v>Anidaso</v>
      </c>
      <c r="BN76" s="4" t="str">
        <v>Anidaso</v>
      </c>
      <c r="BO76" s="4" t="str">
        <v>Anidaso</v>
      </c>
      <c r="BP76" s="4" t="str">
        <v>Anidaso</v>
      </c>
      <c r="BQ76" s="4" t="str">
        <v>Anidaso</v>
      </c>
      <c r="BR76" s="4" t="str">
        <v>Anidaso</v>
      </c>
      <c r="BS76" s="4" t="str">
        <v>Anidaso</v>
      </c>
      <c r="BT76" s="4" t="str">
        <v>Anidaso</v>
      </c>
      <c r="BU76" s="4" t="str">
        <v>Anidaso</v>
      </c>
      <c r="BV76" s="4" t="str">
        <v>Anidaso</v>
      </c>
      <c r="BX76" s="4" t="str">
        <v>Anglo-Nubian</v>
      </c>
      <c r="BY76" s="4" t="str">
        <v>Anglo-Nubian</v>
      </c>
      <c r="BZ76" s="4" t="str">
        <v>Anglo-Nubian</v>
      </c>
      <c r="CA76" s="4" t="str">
        <v>Anglo-Nubian</v>
      </c>
      <c r="CB76" s="4" t="str">
        <v>Anglo-Nubian</v>
      </c>
      <c r="CC76" s="4" t="str">
        <v>Anglo-Nubian</v>
      </c>
      <c r="CD76" s="4" t="str">
        <v>Anglo-Nubian</v>
      </c>
      <c r="CE76" s="4" t="str">
        <v>Anglo-Nubian</v>
      </c>
      <c r="CF76" s="4" t="str">
        <v>Anglo-Nubian</v>
      </c>
      <c r="CG76" s="4" t="str">
        <v>Anglo-Nubian</v>
      </c>
      <c r="CH76" s="4" t="str">
        <v>Anglo-Nubian</v>
      </c>
      <c r="CI76" s="4" t="str">
        <v>Anglo-Nubian</v>
      </c>
      <c r="CJ76" s="4" t="str">
        <v>Anglo-Nubian</v>
      </c>
      <c r="CK76" s="4" t="str">
        <v>Anglo-Nubian</v>
      </c>
      <c r="CL76" s="4" t="str">
        <v>Anglo-Nubian</v>
      </c>
      <c r="CM76" s="4" t="str">
        <v>Anglo-Nubian</v>
      </c>
      <c r="CN76" s="4" t="str">
        <v>Anglo-Nubian</v>
      </c>
      <c r="CO76" s="4" t="str">
        <v>Anglo-Nubian</v>
      </c>
      <c r="CP76" s="4" t="str">
        <v>Anglo-Nubian</v>
      </c>
      <c r="CQ76" s="4" t="str">
        <v>Anglo-Nubian</v>
      </c>
      <c r="CR76" s="4" t="str">
        <v>Anglo-Nubian</v>
      </c>
      <c r="CS76" s="4" t="str">
        <v>Anglo-Nubian</v>
      </c>
      <c r="CT76" s="4" t="str">
        <v>Anglo-Nubian</v>
      </c>
      <c r="CU76" s="4" t="str">
        <v>Anglo-Nubian</v>
      </c>
      <c r="CV76" s="4" t="str">
        <v>Anglo-Nubian</v>
      </c>
      <c r="CW76" s="4" t="str">
        <v>Anglo-Nubian</v>
      </c>
      <c r="CX76" s="4" t="str">
        <v>Anglo-Nubian</v>
      </c>
      <c r="CY76" s="4" t="str">
        <v>Anglo-Nubian</v>
      </c>
      <c r="CZ76" s="4" t="str">
        <v>Anglo-Nubian</v>
      </c>
      <c r="DA76" s="4" t="str">
        <v>Anglo-Nubian</v>
      </c>
    </row>
    <row r="77" spans="1:105" x14ac:dyDescent="0.35">
      <c r="A77" s="4" t="s">
        <v>1435</v>
      </c>
      <c r="B77" s="4" t="s">
        <v>1433</v>
      </c>
      <c r="C77" s="4" t="s">
        <v>2583</v>
      </c>
      <c r="N77" s="4" t="str">
        <v>Taro</v>
      </c>
      <c r="O77" s="4" t="str">
        <v>Taro</v>
      </c>
      <c r="P77" s="4" t="str">
        <v>Taro</v>
      </c>
      <c r="Q77" s="4" t="str">
        <v>Taro</v>
      </c>
      <c r="R77" s="4" t="str">
        <v>Taro</v>
      </c>
      <c r="S77" s="4" t="str">
        <v>Taro</v>
      </c>
      <c r="T77" s="4" t="str">
        <v>Taro</v>
      </c>
      <c r="U77" s="4" t="str">
        <v>Taro</v>
      </c>
      <c r="V77" s="4" t="str">
        <v>Taro</v>
      </c>
      <c r="W77" s="4" t="str">
        <v>Taro</v>
      </c>
      <c r="X77" s="4" t="str">
        <v>Taro</v>
      </c>
      <c r="Y77" s="4" t="str">
        <v>Taro</v>
      </c>
      <c r="Z77" s="4" t="str">
        <v>Taro</v>
      </c>
      <c r="AA77" s="4" t="str">
        <v>Taro</v>
      </c>
      <c r="AB77" s="4" t="str">
        <v>Taro</v>
      </c>
      <c r="AC77" s="4" t="str">
        <v>Taro</v>
      </c>
      <c r="AD77" s="4" t="str">
        <v>Taro</v>
      </c>
      <c r="AE77" s="4" t="str">
        <v>Taro</v>
      </c>
      <c r="AF77" s="4" t="str">
        <v>Taro</v>
      </c>
      <c r="AG77" s="4" t="str">
        <v>Taro</v>
      </c>
      <c r="AH77" s="4" t="str">
        <v>Taro</v>
      </c>
      <c r="AI77" s="4" t="str">
        <v>Taro</v>
      </c>
      <c r="AJ77" s="4" t="str">
        <v>Taro</v>
      </c>
      <c r="AK77" s="4" t="str">
        <v>Taro</v>
      </c>
      <c r="AL77" s="4" t="str">
        <v>Taro</v>
      </c>
      <c r="AM77" s="4" t="str">
        <v>Taro</v>
      </c>
      <c r="AN77" s="4" t="str">
        <v>Taro</v>
      </c>
      <c r="AO77" s="4" t="str">
        <v>Taro</v>
      </c>
      <c r="AP77" s="4" t="str">
        <v>Taro</v>
      </c>
      <c r="AQ77" s="4" t="str">
        <v>Taro</v>
      </c>
      <c r="AS77" s="4" t="str">
        <v>Ankole x Friesian</v>
      </c>
      <c r="AT77" s="4" t="str">
        <v>Ankole x Friesian</v>
      </c>
      <c r="AU77" s="4" t="str">
        <v>Ankole x Friesian</v>
      </c>
      <c r="AV77" s="4" t="str">
        <v>Ankole x Friesian</v>
      </c>
      <c r="AW77" s="4" t="str">
        <v>Ankole x Friesian</v>
      </c>
      <c r="AX77" s="4" t="str">
        <v>Ankole x Friesian</v>
      </c>
      <c r="AY77" s="4" t="str">
        <v>Ankole x Friesian</v>
      </c>
      <c r="AZ77" s="4" t="str">
        <v>Ankole x Friesian</v>
      </c>
      <c r="BA77" s="4" t="str">
        <v>Ankole x Friesian</v>
      </c>
      <c r="BB77" s="4" t="str">
        <v>Ankole x Friesian</v>
      </c>
      <c r="BC77" s="4" t="str">
        <v>Ankole x Friesian</v>
      </c>
      <c r="BD77" s="4" t="str">
        <v>Ankole x Friesian</v>
      </c>
      <c r="BE77" s="4" t="str">
        <v>Ankole x Friesian</v>
      </c>
      <c r="BF77" s="4" t="str">
        <v>Ankole x Friesian</v>
      </c>
      <c r="BG77" s="4" t="str">
        <v>Ankole x Friesian</v>
      </c>
      <c r="BH77" s="4" t="str">
        <v>Ankole x Friesian</v>
      </c>
      <c r="BI77" s="4" t="str">
        <v>Ankole x Friesian</v>
      </c>
      <c r="BJ77" s="4" t="str">
        <v>Ankole x Friesian</v>
      </c>
      <c r="BK77" s="4" t="str">
        <v>Ankole x Friesian</v>
      </c>
      <c r="BL77" s="4" t="str">
        <v>Ankole x Friesian</v>
      </c>
      <c r="BM77" s="4" t="str">
        <v>Ankole x Friesian</v>
      </c>
      <c r="BN77" s="4" t="str">
        <v>Ankole x Friesian</v>
      </c>
      <c r="BO77" s="4" t="str">
        <v>Ankole x Friesian</v>
      </c>
      <c r="BP77" s="4" t="str">
        <v>Ankole x Friesian</v>
      </c>
      <c r="BQ77" s="4" t="str">
        <v>Ankole x Friesian</v>
      </c>
      <c r="BR77" s="4" t="str">
        <v>Ankole x Friesian</v>
      </c>
      <c r="BS77" s="4" t="str">
        <v>Ankole x Friesian</v>
      </c>
      <c r="BT77" s="4" t="str">
        <v>Ankole x Friesian</v>
      </c>
      <c r="BU77" s="4" t="str">
        <v>Ankole x Friesian</v>
      </c>
      <c r="BV77" s="4" t="str">
        <v>Ankole x Friesian</v>
      </c>
      <c r="BX77" s="4" t="str">
        <v>Anidaso</v>
      </c>
      <c r="BY77" s="4" t="str">
        <v>Anidaso</v>
      </c>
      <c r="BZ77" s="4" t="str">
        <v>Anidaso</v>
      </c>
      <c r="CA77" s="4" t="str">
        <v>Anidaso</v>
      </c>
      <c r="CB77" s="4" t="str">
        <v>Anidaso</v>
      </c>
      <c r="CC77" s="4" t="str">
        <v>Anidaso</v>
      </c>
      <c r="CD77" s="4" t="str">
        <v>Anidaso</v>
      </c>
      <c r="CE77" s="4" t="str">
        <v>Anidaso</v>
      </c>
      <c r="CF77" s="4" t="str">
        <v>Anidaso</v>
      </c>
      <c r="CG77" s="4" t="str">
        <v>Anidaso</v>
      </c>
      <c r="CH77" s="4" t="str">
        <v>Anidaso</v>
      </c>
      <c r="CI77" s="4" t="str">
        <v>Anidaso</v>
      </c>
      <c r="CJ77" s="4" t="str">
        <v>Anidaso</v>
      </c>
      <c r="CK77" s="4" t="str">
        <v>Anidaso</v>
      </c>
      <c r="CL77" s="4" t="str">
        <v>Anidaso</v>
      </c>
      <c r="CM77" s="4" t="str">
        <v>Anidaso</v>
      </c>
      <c r="CN77" s="4" t="str">
        <v>Anidaso</v>
      </c>
      <c r="CO77" s="4" t="str">
        <v>Anidaso</v>
      </c>
      <c r="CP77" s="4" t="str">
        <v>Anidaso</v>
      </c>
      <c r="CQ77" s="4" t="str">
        <v>Anidaso</v>
      </c>
      <c r="CR77" s="4" t="str">
        <v>Anidaso</v>
      </c>
      <c r="CS77" s="4" t="str">
        <v>Anidaso</v>
      </c>
      <c r="CT77" s="4" t="str">
        <v>Anidaso</v>
      </c>
      <c r="CU77" s="4" t="str">
        <v>Anidaso</v>
      </c>
      <c r="CV77" s="4" t="str">
        <v>Anidaso</v>
      </c>
      <c r="CW77" s="4" t="str">
        <v>Anidaso</v>
      </c>
      <c r="CX77" s="4" t="str">
        <v>Anidaso</v>
      </c>
      <c r="CY77" s="4" t="str">
        <v>Anidaso</v>
      </c>
      <c r="CZ77" s="4" t="str">
        <v>Anidaso</v>
      </c>
      <c r="DA77" s="4" t="str">
        <v>Anidaso</v>
      </c>
    </row>
    <row r="78" spans="1:105" x14ac:dyDescent="0.35">
      <c r="A78" s="4" t="s">
        <v>1435</v>
      </c>
      <c r="B78" s="4" t="s">
        <v>1433</v>
      </c>
      <c r="C78" s="4" t="s">
        <v>2584</v>
      </c>
      <c r="N78" s="4" t="str">
        <v>Tea</v>
      </c>
      <c r="O78" s="4" t="str">
        <v>Tea</v>
      </c>
      <c r="P78" s="4" t="str">
        <v>Tea</v>
      </c>
      <c r="Q78" s="4" t="str">
        <v>Tea</v>
      </c>
      <c r="R78" s="4" t="str">
        <v>Tea</v>
      </c>
      <c r="S78" s="4" t="str">
        <v>Tea</v>
      </c>
      <c r="T78" s="4" t="str">
        <v>Tea</v>
      </c>
      <c r="U78" s="4" t="str">
        <v>Tea</v>
      </c>
      <c r="V78" s="4" t="str">
        <v>Tea</v>
      </c>
      <c r="W78" s="4" t="str">
        <v>Tea</v>
      </c>
      <c r="X78" s="4" t="str">
        <v>Tea</v>
      </c>
      <c r="Y78" s="4" t="str">
        <v>Tea</v>
      </c>
      <c r="Z78" s="4" t="str">
        <v>Tea</v>
      </c>
      <c r="AA78" s="4" t="str">
        <v>Tea</v>
      </c>
      <c r="AB78" s="4" t="str">
        <v>Tea</v>
      </c>
      <c r="AC78" s="4" t="str">
        <v>Tea</v>
      </c>
      <c r="AD78" s="4" t="str">
        <v>Tea</v>
      </c>
      <c r="AE78" s="4" t="str">
        <v>Tea</v>
      </c>
      <c r="AF78" s="4" t="str">
        <v>Tea</v>
      </c>
      <c r="AG78" s="4" t="str">
        <v>Tea</v>
      </c>
      <c r="AH78" s="4" t="str">
        <v>Tea</v>
      </c>
      <c r="AI78" s="4" t="str">
        <v>Tea</v>
      </c>
      <c r="AJ78" s="4" t="str">
        <v>Tea</v>
      </c>
      <c r="AK78" s="4" t="str">
        <v>Tea</v>
      </c>
      <c r="AL78" s="4" t="str">
        <v>Tea</v>
      </c>
      <c r="AM78" s="4" t="str">
        <v>Tea</v>
      </c>
      <c r="AN78" s="4" t="str">
        <v>Tea</v>
      </c>
      <c r="AO78" s="4" t="str">
        <v>Tea</v>
      </c>
      <c r="AP78" s="4" t="str">
        <v>Tea</v>
      </c>
      <c r="AQ78" s="4" t="str">
        <v>Tea</v>
      </c>
      <c r="AS78" s="4" t="str">
        <v>Ankole x Jersey</v>
      </c>
      <c r="AT78" s="4" t="str">
        <v>Ankole x Jersey</v>
      </c>
      <c r="AU78" s="4" t="str">
        <v>Ankole x Jersey</v>
      </c>
      <c r="AV78" s="4" t="str">
        <v>Ankole x Jersey</v>
      </c>
      <c r="AW78" s="4" t="str">
        <v>Ankole x Jersey</v>
      </c>
      <c r="AX78" s="4" t="str">
        <v>Ankole x Jersey</v>
      </c>
      <c r="AY78" s="4" t="str">
        <v>Ankole x Jersey</v>
      </c>
      <c r="AZ78" s="4" t="str">
        <v>Ankole x Jersey</v>
      </c>
      <c r="BA78" s="4" t="str">
        <v>Ankole x Jersey</v>
      </c>
      <c r="BB78" s="4" t="str">
        <v>Ankole x Jersey</v>
      </c>
      <c r="BC78" s="4" t="str">
        <v>Ankole x Jersey</v>
      </c>
      <c r="BD78" s="4" t="str">
        <v>Ankole x Jersey</v>
      </c>
      <c r="BE78" s="4" t="str">
        <v>Ankole x Jersey</v>
      </c>
      <c r="BF78" s="4" t="str">
        <v>Ankole x Jersey</v>
      </c>
      <c r="BG78" s="4" t="str">
        <v>Ankole x Jersey</v>
      </c>
      <c r="BH78" s="4" t="str">
        <v>Ankole x Jersey</v>
      </c>
      <c r="BI78" s="4" t="str">
        <v>Ankole x Jersey</v>
      </c>
      <c r="BJ78" s="4" t="str">
        <v>Ankole x Jersey</v>
      </c>
      <c r="BK78" s="4" t="str">
        <v>Ankole x Jersey</v>
      </c>
      <c r="BL78" s="4" t="str">
        <v>Ankole x Jersey</v>
      </c>
      <c r="BM78" s="4" t="str">
        <v>Ankole x Jersey</v>
      </c>
      <c r="BN78" s="4" t="str">
        <v>Ankole x Jersey</v>
      </c>
      <c r="BO78" s="4" t="str">
        <v>Ankole x Jersey</v>
      </c>
      <c r="BP78" s="4" t="str">
        <v>Ankole x Jersey</v>
      </c>
      <c r="BQ78" s="4" t="str">
        <v>Ankole x Jersey</v>
      </c>
      <c r="BR78" s="4" t="str">
        <v>Ankole x Jersey</v>
      </c>
      <c r="BS78" s="4" t="str">
        <v>Ankole x Jersey</v>
      </c>
      <c r="BT78" s="4" t="str">
        <v>Ankole x Jersey</v>
      </c>
      <c r="BU78" s="4" t="str">
        <v>Ankole x Jersey</v>
      </c>
      <c r="BV78" s="4" t="str">
        <v>Ankole x Jersey</v>
      </c>
      <c r="BX78" s="4" t="str">
        <v>Ankole x Friesian</v>
      </c>
      <c r="BY78" s="4" t="str">
        <v>Ankole x Friesian</v>
      </c>
      <c r="BZ78" s="4" t="str">
        <v>Ankole x Friesian</v>
      </c>
      <c r="CA78" s="4" t="str">
        <v>Ankole x Friesian</v>
      </c>
      <c r="CB78" s="4" t="str">
        <v>Ankole x Friesian</v>
      </c>
      <c r="CC78" s="4" t="str">
        <v>Ankole x Friesian</v>
      </c>
      <c r="CD78" s="4" t="str">
        <v>Ankole x Friesian</v>
      </c>
      <c r="CE78" s="4" t="str">
        <v>Ankole x Friesian</v>
      </c>
      <c r="CF78" s="4" t="str">
        <v>Ankole x Friesian</v>
      </c>
      <c r="CG78" s="4" t="str">
        <v>Ankole x Friesian</v>
      </c>
      <c r="CH78" s="4" t="str">
        <v>Ankole x Friesian</v>
      </c>
      <c r="CI78" s="4" t="str">
        <v>Ankole x Friesian</v>
      </c>
      <c r="CJ78" s="4" t="str">
        <v>Ankole x Friesian</v>
      </c>
      <c r="CK78" s="4" t="str">
        <v>Ankole x Friesian</v>
      </c>
      <c r="CL78" s="4" t="str">
        <v>Ankole x Friesian</v>
      </c>
      <c r="CM78" s="4" t="str">
        <v>Ankole x Friesian</v>
      </c>
      <c r="CN78" s="4" t="str">
        <v>Ankole x Friesian</v>
      </c>
      <c r="CO78" s="4" t="str">
        <v>Ankole x Friesian</v>
      </c>
      <c r="CP78" s="4" t="str">
        <v>Ankole x Friesian</v>
      </c>
      <c r="CQ78" s="4" t="str">
        <v>Ankole x Friesian</v>
      </c>
      <c r="CR78" s="4" t="str">
        <v>Ankole x Friesian</v>
      </c>
      <c r="CS78" s="4" t="str">
        <v>Ankole x Friesian</v>
      </c>
      <c r="CT78" s="4" t="str">
        <v>Ankole x Friesian</v>
      </c>
      <c r="CU78" s="4" t="str">
        <v>Ankole x Friesian</v>
      </c>
      <c r="CV78" s="4" t="str">
        <v>Ankole x Friesian</v>
      </c>
      <c r="CW78" s="4" t="str">
        <v>Ankole x Friesian</v>
      </c>
      <c r="CX78" s="4" t="str">
        <v>Ankole x Friesian</v>
      </c>
      <c r="CY78" s="4" t="str">
        <v>Ankole x Friesian</v>
      </c>
      <c r="CZ78" s="4" t="str">
        <v>Ankole x Friesian</v>
      </c>
      <c r="DA78" s="4" t="str">
        <v>Ankole x Friesian</v>
      </c>
    </row>
    <row r="79" spans="1:105" x14ac:dyDescent="0.35">
      <c r="A79" s="4" t="s">
        <v>1435</v>
      </c>
      <c r="B79" s="4" t="s">
        <v>1433</v>
      </c>
      <c r="C79" s="4" t="s">
        <v>2585</v>
      </c>
      <c r="N79" s="4" t="str">
        <v>Teff</v>
      </c>
      <c r="O79" s="4" t="str">
        <v>Teff</v>
      </c>
      <c r="P79" s="4" t="str">
        <v>Teff</v>
      </c>
      <c r="Q79" s="4" t="str">
        <v>Teff</v>
      </c>
      <c r="R79" s="4" t="str">
        <v>Teff</v>
      </c>
      <c r="S79" s="4" t="str">
        <v>Teff</v>
      </c>
      <c r="T79" s="4" t="str">
        <v>Teff</v>
      </c>
      <c r="U79" s="4" t="str">
        <v>Teff</v>
      </c>
      <c r="V79" s="4" t="str">
        <v>Teff</v>
      </c>
      <c r="W79" s="4" t="str">
        <v>Teff</v>
      </c>
      <c r="X79" s="4" t="str">
        <v>Teff</v>
      </c>
      <c r="Y79" s="4" t="str">
        <v>Teff</v>
      </c>
      <c r="Z79" s="4" t="str">
        <v>Teff</v>
      </c>
      <c r="AA79" s="4" t="str">
        <v>Teff</v>
      </c>
      <c r="AB79" s="4" t="str">
        <v>Teff</v>
      </c>
      <c r="AC79" s="4" t="str">
        <v>Teff</v>
      </c>
      <c r="AD79" s="4" t="str">
        <v>Teff</v>
      </c>
      <c r="AE79" s="4" t="str">
        <v>Teff</v>
      </c>
      <c r="AF79" s="4" t="str">
        <v>Teff</v>
      </c>
      <c r="AG79" s="4" t="str">
        <v>Teff</v>
      </c>
      <c r="AH79" s="4" t="str">
        <v>Teff</v>
      </c>
      <c r="AI79" s="4" t="str">
        <v>Teff</v>
      </c>
      <c r="AJ79" s="4" t="str">
        <v>Teff</v>
      </c>
      <c r="AK79" s="4" t="str">
        <v>Teff</v>
      </c>
      <c r="AL79" s="4" t="str">
        <v>Teff</v>
      </c>
      <c r="AM79" s="4" t="str">
        <v>Teff</v>
      </c>
      <c r="AN79" s="4" t="str">
        <v>Teff</v>
      </c>
      <c r="AO79" s="4" t="str">
        <v>Teff</v>
      </c>
      <c r="AP79" s="4" t="str">
        <v>Teff</v>
      </c>
      <c r="AQ79" s="4" t="str">
        <v>Teff</v>
      </c>
      <c r="AS79" s="4" t="str">
        <v>Ankra</v>
      </c>
      <c r="AT79" s="4" t="str">
        <v>Ankra</v>
      </c>
      <c r="AU79" s="4" t="str">
        <v>Ankra</v>
      </c>
      <c r="AV79" s="4" t="str">
        <v>Ankra</v>
      </c>
      <c r="AW79" s="4" t="str">
        <v>Ankra</v>
      </c>
      <c r="AX79" s="4" t="str">
        <v>Ankra</v>
      </c>
      <c r="AY79" s="4" t="str">
        <v>Ankra</v>
      </c>
      <c r="AZ79" s="4" t="str">
        <v>Ankra</v>
      </c>
      <c r="BA79" s="4" t="str">
        <v>Ankra</v>
      </c>
      <c r="BB79" s="4" t="str">
        <v>Ankra</v>
      </c>
      <c r="BC79" s="4" t="str">
        <v>Ankra</v>
      </c>
      <c r="BD79" s="4" t="str">
        <v>Ankra</v>
      </c>
      <c r="BE79" s="4" t="str">
        <v>Ankra</v>
      </c>
      <c r="BF79" s="4" t="str">
        <v>Ankra</v>
      </c>
      <c r="BG79" s="4" t="str">
        <v>Ankra</v>
      </c>
      <c r="BH79" s="4" t="str">
        <v>Ankra</v>
      </c>
      <c r="BI79" s="4" t="str">
        <v>Ankra</v>
      </c>
      <c r="BJ79" s="4" t="str">
        <v>Ankra</v>
      </c>
      <c r="BK79" s="4" t="str">
        <v>Ankra</v>
      </c>
      <c r="BL79" s="4" t="str">
        <v>Ankra</v>
      </c>
      <c r="BM79" s="4" t="str">
        <v>Ankra</v>
      </c>
      <c r="BN79" s="4" t="str">
        <v>Ankra</v>
      </c>
      <c r="BO79" s="4" t="str">
        <v>Ankra</v>
      </c>
      <c r="BP79" s="4" t="str">
        <v>Ankra</v>
      </c>
      <c r="BQ79" s="4" t="str">
        <v>Ankra</v>
      </c>
      <c r="BR79" s="4" t="str">
        <v>Ankra</v>
      </c>
      <c r="BS79" s="4" t="str">
        <v>Ankra</v>
      </c>
      <c r="BT79" s="4" t="str">
        <v>Ankra</v>
      </c>
      <c r="BU79" s="4" t="str">
        <v>Ankra</v>
      </c>
      <c r="BV79" s="4" t="str">
        <v>Ankra</v>
      </c>
      <c r="BX79" s="4" t="str">
        <v>Ankole x Jersey</v>
      </c>
      <c r="BY79" s="4" t="str">
        <v>Ankole x Jersey</v>
      </c>
      <c r="BZ79" s="4" t="str">
        <v>Ankole x Jersey</v>
      </c>
      <c r="CA79" s="4" t="str">
        <v>Ankole x Jersey</v>
      </c>
      <c r="CB79" s="4" t="str">
        <v>Ankole x Jersey</v>
      </c>
      <c r="CC79" s="4" t="str">
        <v>Ankole x Jersey</v>
      </c>
      <c r="CD79" s="4" t="str">
        <v>Ankole x Jersey</v>
      </c>
      <c r="CE79" s="4" t="str">
        <v>Ankole x Jersey</v>
      </c>
      <c r="CF79" s="4" t="str">
        <v>Ankole x Jersey</v>
      </c>
      <c r="CG79" s="4" t="str">
        <v>Ankole x Jersey</v>
      </c>
      <c r="CH79" s="4" t="str">
        <v>Ankole x Jersey</v>
      </c>
      <c r="CI79" s="4" t="str">
        <v>Ankole x Jersey</v>
      </c>
      <c r="CJ79" s="4" t="str">
        <v>Ankole x Jersey</v>
      </c>
      <c r="CK79" s="4" t="str">
        <v>Ankole x Jersey</v>
      </c>
      <c r="CL79" s="4" t="str">
        <v>Ankole x Jersey</v>
      </c>
      <c r="CM79" s="4" t="str">
        <v>Ankole x Jersey</v>
      </c>
      <c r="CN79" s="4" t="str">
        <v>Ankole x Jersey</v>
      </c>
      <c r="CO79" s="4" t="str">
        <v>Ankole x Jersey</v>
      </c>
      <c r="CP79" s="4" t="str">
        <v>Ankole x Jersey</v>
      </c>
      <c r="CQ79" s="4" t="str">
        <v>Ankole x Jersey</v>
      </c>
      <c r="CR79" s="4" t="str">
        <v>Ankole x Jersey</v>
      </c>
      <c r="CS79" s="4" t="str">
        <v>Ankole x Jersey</v>
      </c>
      <c r="CT79" s="4" t="str">
        <v>Ankole x Jersey</v>
      </c>
      <c r="CU79" s="4" t="str">
        <v>Ankole x Jersey</v>
      </c>
      <c r="CV79" s="4" t="str">
        <v>Ankole x Jersey</v>
      </c>
      <c r="CW79" s="4" t="str">
        <v>Ankole x Jersey</v>
      </c>
      <c r="CX79" s="4" t="str">
        <v>Ankole x Jersey</v>
      </c>
      <c r="CY79" s="4" t="str">
        <v>Ankole x Jersey</v>
      </c>
      <c r="CZ79" s="4" t="str">
        <v>Ankole x Jersey</v>
      </c>
      <c r="DA79" s="4" t="str">
        <v>Ankole x Jersey</v>
      </c>
    </row>
    <row r="80" spans="1:105" x14ac:dyDescent="0.35">
      <c r="A80" s="4" t="s">
        <v>1435</v>
      </c>
      <c r="B80" s="4" t="s">
        <v>1433</v>
      </c>
      <c r="C80" s="4" t="s">
        <v>2586</v>
      </c>
      <c r="N80" s="4" t="str">
        <v>Tomato</v>
      </c>
      <c r="O80" s="4" t="str">
        <v>Tomato</v>
      </c>
      <c r="P80" s="4" t="str">
        <v>Tomato</v>
      </c>
      <c r="Q80" s="4" t="str">
        <v>Tomato</v>
      </c>
      <c r="R80" s="4" t="str">
        <v>Tomato</v>
      </c>
      <c r="S80" s="4" t="str">
        <v>Tomato</v>
      </c>
      <c r="T80" s="4" t="str">
        <v>Tomato</v>
      </c>
      <c r="U80" s="4" t="str">
        <v>Tomato</v>
      </c>
      <c r="V80" s="4" t="str">
        <v>Tomato</v>
      </c>
      <c r="W80" s="4" t="str">
        <v>Tomato</v>
      </c>
      <c r="X80" s="4" t="str">
        <v>Tomato</v>
      </c>
      <c r="Y80" s="4" t="str">
        <v>Tomato</v>
      </c>
      <c r="Z80" s="4" t="str">
        <v>Tomato</v>
      </c>
      <c r="AA80" s="4" t="str">
        <v>Tomato</v>
      </c>
      <c r="AB80" s="4" t="str">
        <v>Tomato</v>
      </c>
      <c r="AC80" s="4" t="str">
        <v>Tomato</v>
      </c>
      <c r="AD80" s="4" t="str">
        <v>Tomato</v>
      </c>
      <c r="AE80" s="4" t="str">
        <v>Tomato</v>
      </c>
      <c r="AF80" s="4" t="str">
        <v>Tomato</v>
      </c>
      <c r="AG80" s="4" t="str">
        <v>Tomato</v>
      </c>
      <c r="AH80" s="4" t="str">
        <v>Tomato</v>
      </c>
      <c r="AI80" s="4" t="str">
        <v>Tomato</v>
      </c>
      <c r="AJ80" s="4" t="str">
        <v>Tomato</v>
      </c>
      <c r="AK80" s="4" t="str">
        <v>Tomato</v>
      </c>
      <c r="AL80" s="4" t="str">
        <v>Tomato</v>
      </c>
      <c r="AM80" s="4" t="str">
        <v>Tomato</v>
      </c>
      <c r="AN80" s="4" t="str">
        <v>Tomato</v>
      </c>
      <c r="AO80" s="4" t="str">
        <v>Tomato</v>
      </c>
      <c r="AP80" s="4" t="str">
        <v>Tomato</v>
      </c>
      <c r="AQ80" s="4" t="str">
        <v>Tomato</v>
      </c>
      <c r="AS80" s="4" t="str">
        <v>Apantu pa</v>
      </c>
      <c r="AT80" s="4" t="str">
        <v>Apantu pa</v>
      </c>
      <c r="AU80" s="4" t="str">
        <v>Apantu pa</v>
      </c>
      <c r="AV80" s="4" t="str">
        <v>Apantu pa</v>
      </c>
      <c r="AW80" s="4" t="str">
        <v>Apantu pa</v>
      </c>
      <c r="AX80" s="4" t="str">
        <v>Apantu pa</v>
      </c>
      <c r="AY80" s="4" t="str">
        <v>Apantu pa</v>
      </c>
      <c r="AZ80" s="4" t="str">
        <v>Apantu pa</v>
      </c>
      <c r="BA80" s="4" t="str">
        <v>Apantu pa</v>
      </c>
      <c r="BB80" s="4" t="str">
        <v>Apantu pa</v>
      </c>
      <c r="BC80" s="4" t="str">
        <v>Apantu pa</v>
      </c>
      <c r="BD80" s="4" t="str">
        <v>Apantu pa</v>
      </c>
      <c r="BE80" s="4" t="str">
        <v>Apantu pa</v>
      </c>
      <c r="BF80" s="4" t="str">
        <v>Apantu pa</v>
      </c>
      <c r="BG80" s="4" t="str">
        <v>Apantu pa</v>
      </c>
      <c r="BH80" s="4" t="str">
        <v>Apantu pa</v>
      </c>
      <c r="BI80" s="4" t="str">
        <v>Apantu pa</v>
      </c>
      <c r="BJ80" s="4" t="str">
        <v>Apantu pa</v>
      </c>
      <c r="BK80" s="4" t="str">
        <v>Apantu pa</v>
      </c>
      <c r="BL80" s="4" t="str">
        <v>Apantu pa</v>
      </c>
      <c r="BM80" s="4" t="str">
        <v>Apantu pa</v>
      </c>
      <c r="BN80" s="4" t="str">
        <v>Apantu pa</v>
      </c>
      <c r="BO80" s="4" t="str">
        <v>Apantu pa</v>
      </c>
      <c r="BP80" s="4" t="str">
        <v>Apantu pa</v>
      </c>
      <c r="BQ80" s="4" t="str">
        <v>Apantu pa</v>
      </c>
      <c r="BR80" s="4" t="str">
        <v>Apantu pa</v>
      </c>
      <c r="BS80" s="4" t="str">
        <v>Apantu pa</v>
      </c>
      <c r="BT80" s="4" t="str">
        <v>Apantu pa</v>
      </c>
      <c r="BU80" s="4" t="str">
        <v>Apantu pa</v>
      </c>
      <c r="BV80" s="4" t="str">
        <v>Apantu pa</v>
      </c>
      <c r="BX80" s="4" t="str">
        <v>Ankra</v>
      </c>
      <c r="BY80" s="4" t="str">
        <v>Ankra</v>
      </c>
      <c r="BZ80" s="4" t="str">
        <v>Ankra</v>
      </c>
      <c r="CA80" s="4" t="str">
        <v>Ankra</v>
      </c>
      <c r="CB80" s="4" t="str">
        <v>Ankra</v>
      </c>
      <c r="CC80" s="4" t="str">
        <v>Ankra</v>
      </c>
      <c r="CD80" s="4" t="str">
        <v>Ankra</v>
      </c>
      <c r="CE80" s="4" t="str">
        <v>Ankra</v>
      </c>
      <c r="CF80" s="4" t="str">
        <v>Ankra</v>
      </c>
      <c r="CG80" s="4" t="str">
        <v>Ankra</v>
      </c>
      <c r="CH80" s="4" t="str">
        <v>Ankra</v>
      </c>
      <c r="CI80" s="4" t="str">
        <v>Ankra</v>
      </c>
      <c r="CJ80" s="4" t="str">
        <v>Ankra</v>
      </c>
      <c r="CK80" s="4" t="str">
        <v>Ankra</v>
      </c>
      <c r="CL80" s="4" t="str">
        <v>Ankra</v>
      </c>
      <c r="CM80" s="4" t="str">
        <v>Ankra</v>
      </c>
      <c r="CN80" s="4" t="str">
        <v>Ankra</v>
      </c>
      <c r="CO80" s="4" t="str">
        <v>Ankra</v>
      </c>
      <c r="CP80" s="4" t="str">
        <v>Ankra</v>
      </c>
      <c r="CQ80" s="4" t="str">
        <v>Ankra</v>
      </c>
      <c r="CR80" s="4" t="str">
        <v>Ankra</v>
      </c>
      <c r="CS80" s="4" t="str">
        <v>Ankra</v>
      </c>
      <c r="CT80" s="4" t="str">
        <v>Ankra</v>
      </c>
      <c r="CU80" s="4" t="str">
        <v>Ankra</v>
      </c>
      <c r="CV80" s="4" t="str">
        <v>Ankra</v>
      </c>
      <c r="CW80" s="4" t="str">
        <v>Ankra</v>
      </c>
      <c r="CX80" s="4" t="str">
        <v>Ankra</v>
      </c>
      <c r="CY80" s="4" t="str">
        <v>Ankra</v>
      </c>
      <c r="CZ80" s="4" t="str">
        <v>Ankra</v>
      </c>
      <c r="DA80" s="4" t="str">
        <v>Ankra</v>
      </c>
    </row>
    <row r="81" spans="1:105" x14ac:dyDescent="0.35">
      <c r="A81" s="4" t="s">
        <v>1466</v>
      </c>
      <c r="B81" s="4" t="s">
        <v>1465</v>
      </c>
      <c r="C81" s="4" t="s">
        <v>2587</v>
      </c>
      <c r="N81" s="4" t="str">
        <v>Turkey</v>
      </c>
      <c r="O81" s="4" t="str">
        <v>Turkey</v>
      </c>
      <c r="P81" s="4" t="str">
        <v>Turkey</v>
      </c>
      <c r="Q81" s="4" t="str">
        <v>Turkey</v>
      </c>
      <c r="R81" s="4" t="str">
        <v>Turkey</v>
      </c>
      <c r="S81" s="4" t="str">
        <v>Turkey</v>
      </c>
      <c r="T81" s="4" t="str">
        <v>Turkey</v>
      </c>
      <c r="U81" s="4" t="str">
        <v>Turkey</v>
      </c>
      <c r="V81" s="4" t="str">
        <v>Turkey</v>
      </c>
      <c r="W81" s="4" t="str">
        <v>Turkey</v>
      </c>
      <c r="X81" s="4" t="str">
        <v>Turkey</v>
      </c>
      <c r="Y81" s="4" t="str">
        <v>Turkey</v>
      </c>
      <c r="Z81" s="4" t="str">
        <v>Turkey</v>
      </c>
      <c r="AA81" s="4" t="str">
        <v>Turkey</v>
      </c>
      <c r="AB81" s="4" t="str">
        <v>Turkey</v>
      </c>
      <c r="AC81" s="4" t="str">
        <v>Turkey</v>
      </c>
      <c r="AD81" s="4" t="str">
        <v>Turkey</v>
      </c>
      <c r="AE81" s="4" t="str">
        <v>Turkey</v>
      </c>
      <c r="AF81" s="4" t="str">
        <v>Turkey</v>
      </c>
      <c r="AG81" s="4" t="str">
        <v>Turkey</v>
      </c>
      <c r="AH81" s="4" t="str">
        <v>Turkey</v>
      </c>
      <c r="AI81" s="4" t="str">
        <v>Turkey</v>
      </c>
      <c r="AJ81" s="4" t="str">
        <v>Turkey</v>
      </c>
      <c r="AK81" s="4" t="str">
        <v>Turkey</v>
      </c>
      <c r="AL81" s="4" t="str">
        <v>Turkey</v>
      </c>
      <c r="AM81" s="4" t="str">
        <v>Turkey</v>
      </c>
      <c r="AN81" s="4" t="str">
        <v>Turkey</v>
      </c>
      <c r="AO81" s="4" t="str">
        <v>Turkey</v>
      </c>
      <c r="AP81" s="4" t="str">
        <v>Turkey</v>
      </c>
      <c r="AQ81" s="4" t="str">
        <v>Turkey</v>
      </c>
      <c r="AS81" s="4" t="str">
        <v>Arabica</v>
      </c>
      <c r="AT81" s="4" t="str">
        <v>Arabica</v>
      </c>
      <c r="AU81" s="4" t="str">
        <v>Arabica</v>
      </c>
      <c r="AV81" s="4" t="str">
        <v>Arabica</v>
      </c>
      <c r="AW81" s="4" t="str">
        <v>Arabica</v>
      </c>
      <c r="AX81" s="4" t="str">
        <v>Arabica</v>
      </c>
      <c r="AY81" s="4" t="str">
        <v>Arabica</v>
      </c>
      <c r="AZ81" s="4" t="str">
        <v>Arabica</v>
      </c>
      <c r="BA81" s="4" t="str">
        <v>Arabica</v>
      </c>
      <c r="BB81" s="4" t="str">
        <v>Arabica</v>
      </c>
      <c r="BC81" s="4" t="str">
        <v>Arabica</v>
      </c>
      <c r="BD81" s="4" t="str">
        <v>Arabica</v>
      </c>
      <c r="BE81" s="4" t="str">
        <v>Arabica</v>
      </c>
      <c r="BF81" s="4" t="str">
        <v>Arabica</v>
      </c>
      <c r="BG81" s="4" t="str">
        <v>Arabica</v>
      </c>
      <c r="BH81" s="4" t="str">
        <v>Arabica</v>
      </c>
      <c r="BI81" s="4" t="str">
        <v>Arabica</v>
      </c>
      <c r="BJ81" s="4" t="str">
        <v>Arabica</v>
      </c>
      <c r="BK81" s="4" t="str">
        <v>Arabica</v>
      </c>
      <c r="BL81" s="4" t="str">
        <v>Arabica</v>
      </c>
      <c r="BM81" s="4" t="str">
        <v>Arabica</v>
      </c>
      <c r="BN81" s="4" t="str">
        <v>Arabica</v>
      </c>
      <c r="BO81" s="4" t="str">
        <v>Arabica</v>
      </c>
      <c r="BP81" s="4" t="str">
        <v>Arabica</v>
      </c>
      <c r="BQ81" s="4" t="str">
        <v>Arabica</v>
      </c>
      <c r="BR81" s="4" t="str">
        <v>Arabica</v>
      </c>
      <c r="BS81" s="4" t="str">
        <v>Arabica</v>
      </c>
      <c r="BT81" s="4" t="str">
        <v>Arabica</v>
      </c>
      <c r="BU81" s="4" t="str">
        <v>Arabica</v>
      </c>
      <c r="BV81" s="4" t="str">
        <v>Arabica</v>
      </c>
      <c r="BX81" s="4" t="str">
        <v>Apantu pa</v>
      </c>
      <c r="BY81" s="4" t="str">
        <v>Apantu pa</v>
      </c>
      <c r="BZ81" s="4" t="str">
        <v>Apantu pa</v>
      </c>
      <c r="CA81" s="4" t="str">
        <v>Apantu pa</v>
      </c>
      <c r="CB81" s="4" t="str">
        <v>Apantu pa</v>
      </c>
      <c r="CC81" s="4" t="str">
        <v>Apantu pa</v>
      </c>
      <c r="CD81" s="4" t="str">
        <v>Apantu pa</v>
      </c>
      <c r="CE81" s="4" t="str">
        <v>Apantu pa</v>
      </c>
      <c r="CF81" s="4" t="str">
        <v>Apantu pa</v>
      </c>
      <c r="CG81" s="4" t="str">
        <v>Apantu pa</v>
      </c>
      <c r="CH81" s="4" t="str">
        <v>Apantu pa</v>
      </c>
      <c r="CI81" s="4" t="str">
        <v>Apantu pa</v>
      </c>
      <c r="CJ81" s="4" t="str">
        <v>Apantu pa</v>
      </c>
      <c r="CK81" s="4" t="str">
        <v>Apantu pa</v>
      </c>
      <c r="CL81" s="4" t="str">
        <v>Apantu pa</v>
      </c>
      <c r="CM81" s="4" t="str">
        <v>Apantu pa</v>
      </c>
      <c r="CN81" s="4" t="str">
        <v>Apantu pa</v>
      </c>
      <c r="CO81" s="4" t="str">
        <v>Apantu pa</v>
      </c>
      <c r="CP81" s="4" t="str">
        <v>Apantu pa</v>
      </c>
      <c r="CQ81" s="4" t="str">
        <v>Apantu pa</v>
      </c>
      <c r="CR81" s="4" t="str">
        <v>Apantu pa</v>
      </c>
      <c r="CS81" s="4" t="str">
        <v>Apantu pa</v>
      </c>
      <c r="CT81" s="4" t="str">
        <v>Apantu pa</v>
      </c>
      <c r="CU81" s="4" t="str">
        <v>Apantu pa</v>
      </c>
      <c r="CV81" s="4" t="str">
        <v>Apantu pa</v>
      </c>
      <c r="CW81" s="4" t="str">
        <v>Apantu pa</v>
      </c>
      <c r="CX81" s="4" t="str">
        <v>Apantu pa</v>
      </c>
      <c r="CY81" s="4" t="str">
        <v>Apantu pa</v>
      </c>
      <c r="CZ81" s="4" t="str">
        <v>Apantu pa</v>
      </c>
      <c r="DA81" s="4" t="str">
        <v>Apantu pa</v>
      </c>
    </row>
    <row r="82" spans="1:105" x14ac:dyDescent="0.35">
      <c r="A82" s="4" t="s">
        <v>1466</v>
      </c>
      <c r="B82" s="4" t="s">
        <v>1465</v>
      </c>
      <c r="C82" s="4" t="s">
        <v>2588</v>
      </c>
      <c r="N82" s="4" t="str">
        <v>Wheat</v>
      </c>
      <c r="O82" s="4" t="str">
        <v>Wheat</v>
      </c>
      <c r="P82" s="4" t="str">
        <v>Wheat</v>
      </c>
      <c r="Q82" s="4" t="str">
        <v>Wheat</v>
      </c>
      <c r="R82" s="4" t="str">
        <v>Wheat</v>
      </c>
      <c r="S82" s="4" t="str">
        <v>Wheat</v>
      </c>
      <c r="T82" s="4" t="str">
        <v>Wheat</v>
      </c>
      <c r="U82" s="4" t="str">
        <v>Wheat</v>
      </c>
      <c r="V82" s="4" t="str">
        <v>Wheat</v>
      </c>
      <c r="W82" s="4" t="str">
        <v>Wheat</v>
      </c>
      <c r="X82" s="4" t="str">
        <v>Wheat</v>
      </c>
      <c r="Y82" s="4" t="str">
        <v>Wheat</v>
      </c>
      <c r="Z82" s="4" t="str">
        <v>Wheat</v>
      </c>
      <c r="AA82" s="4" t="str">
        <v>Wheat</v>
      </c>
      <c r="AB82" s="4" t="str">
        <v>Wheat</v>
      </c>
      <c r="AC82" s="4" t="str">
        <v>Wheat</v>
      </c>
      <c r="AD82" s="4" t="str">
        <v>Wheat</v>
      </c>
      <c r="AE82" s="4" t="str">
        <v>Wheat</v>
      </c>
      <c r="AF82" s="4" t="str">
        <v>Wheat</v>
      </c>
      <c r="AG82" s="4" t="str">
        <v>Wheat</v>
      </c>
      <c r="AH82" s="4" t="str">
        <v>Wheat</v>
      </c>
      <c r="AI82" s="4" t="str">
        <v>Wheat</v>
      </c>
      <c r="AJ82" s="4" t="str">
        <v>Wheat</v>
      </c>
      <c r="AK82" s="4" t="str">
        <v>Wheat</v>
      </c>
      <c r="AL82" s="4" t="str">
        <v>Wheat</v>
      </c>
      <c r="AM82" s="4" t="str">
        <v>Wheat</v>
      </c>
      <c r="AN82" s="4" t="str">
        <v>Wheat</v>
      </c>
      <c r="AO82" s="4" t="str">
        <v>Wheat</v>
      </c>
      <c r="AP82" s="4" t="str">
        <v>Wheat</v>
      </c>
      <c r="AQ82" s="4" t="str">
        <v>Wheat</v>
      </c>
      <c r="AS82" s="4" t="str">
        <v>Arabica 74110</v>
      </c>
      <c r="AT82" s="4" t="str">
        <v>Arabica 74110</v>
      </c>
      <c r="AU82" s="4" t="str">
        <v>Arabica 74110</v>
      </c>
      <c r="AV82" s="4" t="str">
        <v>Arabica 74110</v>
      </c>
      <c r="AW82" s="4" t="str">
        <v>Arabica 74110</v>
      </c>
      <c r="AX82" s="4" t="str">
        <v>Arabica 74110</v>
      </c>
      <c r="AY82" s="4" t="str">
        <v>Arabica 74110</v>
      </c>
      <c r="AZ82" s="4" t="str">
        <v>Arabica 74110</v>
      </c>
      <c r="BA82" s="4" t="str">
        <v>Arabica 74110</v>
      </c>
      <c r="BB82" s="4" t="str">
        <v>Arabica 74110</v>
      </c>
      <c r="BC82" s="4" t="str">
        <v>Arabica 74110</v>
      </c>
      <c r="BD82" s="4" t="str">
        <v>Arabica 74110</v>
      </c>
      <c r="BE82" s="4" t="str">
        <v>Arabica 74110</v>
      </c>
      <c r="BF82" s="4" t="str">
        <v>Arabica 74110</v>
      </c>
      <c r="BG82" s="4" t="str">
        <v>Arabica 74110</v>
      </c>
      <c r="BH82" s="4" t="str">
        <v>Arabica 74110</v>
      </c>
      <c r="BI82" s="4" t="str">
        <v>Arabica 74110</v>
      </c>
      <c r="BJ82" s="4" t="str">
        <v>Arabica 74110</v>
      </c>
      <c r="BK82" s="4" t="str">
        <v>Arabica 74110</v>
      </c>
      <c r="BL82" s="4" t="str">
        <v>Arabica 74110</v>
      </c>
      <c r="BM82" s="4" t="str">
        <v>Arabica 74110</v>
      </c>
      <c r="BN82" s="4" t="str">
        <v>Arabica 74110</v>
      </c>
      <c r="BO82" s="4" t="str">
        <v>Arabica 74110</v>
      </c>
      <c r="BP82" s="4" t="str">
        <v>Arabica 74110</v>
      </c>
      <c r="BQ82" s="4" t="str">
        <v>Arabica 74110</v>
      </c>
      <c r="BR82" s="4" t="str">
        <v>Arabica 74110</v>
      </c>
      <c r="BS82" s="4" t="str">
        <v>Arabica 74110</v>
      </c>
      <c r="BT82" s="4" t="str">
        <v>Arabica 74110</v>
      </c>
      <c r="BU82" s="4" t="str">
        <v>Arabica 74110</v>
      </c>
      <c r="BV82" s="4" t="str">
        <v>Arabica 74110</v>
      </c>
      <c r="BX82" s="4" t="str">
        <v>Arabica</v>
      </c>
      <c r="BY82" s="4" t="str">
        <v>Arabica</v>
      </c>
      <c r="BZ82" s="4" t="str">
        <v>Arabica</v>
      </c>
      <c r="CA82" s="4" t="str">
        <v>Arabica</v>
      </c>
      <c r="CB82" s="4" t="str">
        <v>Arabica</v>
      </c>
      <c r="CC82" s="4" t="str">
        <v>Arabica</v>
      </c>
      <c r="CD82" s="4" t="str">
        <v>Arabica</v>
      </c>
      <c r="CE82" s="4" t="str">
        <v>Arabica</v>
      </c>
      <c r="CF82" s="4" t="str">
        <v>Arabica</v>
      </c>
      <c r="CG82" s="4" t="str">
        <v>Arabica</v>
      </c>
      <c r="CH82" s="4" t="str">
        <v>Arabica</v>
      </c>
      <c r="CI82" s="4" t="str">
        <v>Arabica</v>
      </c>
      <c r="CJ82" s="4" t="str">
        <v>Arabica</v>
      </c>
      <c r="CK82" s="4" t="str">
        <v>Arabica</v>
      </c>
      <c r="CL82" s="4" t="str">
        <v>Arabica</v>
      </c>
      <c r="CM82" s="4" t="str">
        <v>Arabica</v>
      </c>
      <c r="CN82" s="4" t="str">
        <v>Arabica</v>
      </c>
      <c r="CO82" s="4" t="str">
        <v>Arabica</v>
      </c>
      <c r="CP82" s="4" t="str">
        <v>Arabica</v>
      </c>
      <c r="CQ82" s="4" t="str">
        <v>Arabica</v>
      </c>
      <c r="CR82" s="4" t="str">
        <v>Arabica</v>
      </c>
      <c r="CS82" s="4" t="str">
        <v>Arabica</v>
      </c>
      <c r="CT82" s="4" t="str">
        <v>Arabica</v>
      </c>
      <c r="CU82" s="4" t="str">
        <v>Arabica</v>
      </c>
      <c r="CV82" s="4" t="str">
        <v>Arabica</v>
      </c>
      <c r="CW82" s="4" t="str">
        <v>Arabica</v>
      </c>
      <c r="CX82" s="4" t="str">
        <v>Arabica</v>
      </c>
      <c r="CY82" s="4" t="str">
        <v>Arabica</v>
      </c>
      <c r="CZ82" s="4" t="str">
        <v>Arabica</v>
      </c>
      <c r="DA82" s="4" t="str">
        <v>Arabica</v>
      </c>
    </row>
    <row r="83" spans="1:105" x14ac:dyDescent="0.35">
      <c r="A83" s="4" t="s">
        <v>1466</v>
      </c>
      <c r="B83" s="4" t="s">
        <v>1465</v>
      </c>
      <c r="C83" s="4" t="s">
        <v>2589</v>
      </c>
      <c r="N83" s="4" t="str">
        <v>Yam</v>
      </c>
      <c r="O83" s="4" t="str">
        <v>Yam</v>
      </c>
      <c r="P83" s="4" t="str">
        <v>Yam</v>
      </c>
      <c r="Q83" s="4" t="str">
        <v>Yam</v>
      </c>
      <c r="R83" s="4" t="str">
        <v>Yam</v>
      </c>
      <c r="S83" s="4" t="str">
        <v>Yam</v>
      </c>
      <c r="T83" s="4" t="str">
        <v>Yam</v>
      </c>
      <c r="U83" s="4" t="str">
        <v>Yam</v>
      </c>
      <c r="V83" s="4" t="str">
        <v>Yam</v>
      </c>
      <c r="W83" s="4" t="str">
        <v>Yam</v>
      </c>
      <c r="X83" s="4" t="str">
        <v>Yam</v>
      </c>
      <c r="Y83" s="4" t="str">
        <v>Yam</v>
      </c>
      <c r="Z83" s="4" t="str">
        <v>Yam</v>
      </c>
      <c r="AA83" s="4" t="str">
        <v>Yam</v>
      </c>
      <c r="AB83" s="4" t="str">
        <v>Yam</v>
      </c>
      <c r="AC83" s="4" t="str">
        <v>Yam</v>
      </c>
      <c r="AD83" s="4" t="str">
        <v>Yam</v>
      </c>
      <c r="AE83" s="4" t="str">
        <v>Yam</v>
      </c>
      <c r="AF83" s="4" t="str">
        <v>Yam</v>
      </c>
      <c r="AG83" s="4" t="str">
        <v>Yam</v>
      </c>
      <c r="AH83" s="4" t="str">
        <v>Yam</v>
      </c>
      <c r="AI83" s="4" t="str">
        <v>Yam</v>
      </c>
      <c r="AJ83" s="4" t="str">
        <v>Yam</v>
      </c>
      <c r="AK83" s="4" t="str">
        <v>Yam</v>
      </c>
      <c r="AL83" s="4" t="str">
        <v>Yam</v>
      </c>
      <c r="AM83" s="4" t="str">
        <v>Yam</v>
      </c>
      <c r="AN83" s="4" t="str">
        <v>Yam</v>
      </c>
      <c r="AO83" s="4" t="str">
        <v>Yam</v>
      </c>
      <c r="AP83" s="4" t="str">
        <v>Yam</v>
      </c>
      <c r="AQ83" s="4" t="str">
        <v>Yam</v>
      </c>
      <c r="AS83" s="4" t="str">
        <v>Arabica 75227</v>
      </c>
      <c r="AT83" s="4" t="str">
        <v>Arabica 75227</v>
      </c>
      <c r="AU83" s="4" t="str">
        <v>Arabica 75227</v>
      </c>
      <c r="AV83" s="4" t="str">
        <v>Arabica 75227</v>
      </c>
      <c r="AW83" s="4" t="str">
        <v>Arabica 75227</v>
      </c>
      <c r="AX83" s="4" t="str">
        <v>Arabica 75227</v>
      </c>
      <c r="AY83" s="4" t="str">
        <v>Arabica 75227</v>
      </c>
      <c r="AZ83" s="4" t="str">
        <v>Arabica 75227</v>
      </c>
      <c r="BA83" s="4" t="str">
        <v>Arabica 75227</v>
      </c>
      <c r="BB83" s="4" t="str">
        <v>Arabica 75227</v>
      </c>
      <c r="BC83" s="4" t="str">
        <v>Arabica 75227</v>
      </c>
      <c r="BD83" s="4" t="str">
        <v>Arabica 75227</v>
      </c>
      <c r="BE83" s="4" t="str">
        <v>Arabica 75227</v>
      </c>
      <c r="BF83" s="4" t="str">
        <v>Arabica 75227</v>
      </c>
      <c r="BG83" s="4" t="str">
        <v>Arabica 75227</v>
      </c>
      <c r="BH83" s="4" t="str">
        <v>Arabica 75227</v>
      </c>
      <c r="BI83" s="4" t="str">
        <v>Arabica 75227</v>
      </c>
      <c r="BJ83" s="4" t="str">
        <v>Arabica 75227</v>
      </c>
      <c r="BK83" s="4" t="str">
        <v>Arabica 75227</v>
      </c>
      <c r="BL83" s="4" t="str">
        <v>Arabica 75227</v>
      </c>
      <c r="BM83" s="4" t="str">
        <v>Arabica 75227</v>
      </c>
      <c r="BN83" s="4" t="str">
        <v>Arabica 75227</v>
      </c>
      <c r="BO83" s="4" t="str">
        <v>Arabica 75227</v>
      </c>
      <c r="BP83" s="4" t="str">
        <v>Arabica 75227</v>
      </c>
      <c r="BQ83" s="4" t="str">
        <v>Arabica 75227</v>
      </c>
      <c r="BR83" s="4" t="str">
        <v>Arabica 75227</v>
      </c>
      <c r="BS83" s="4" t="str">
        <v>Arabica 75227</v>
      </c>
      <c r="BT83" s="4" t="str">
        <v>Arabica 75227</v>
      </c>
      <c r="BU83" s="4" t="str">
        <v>Arabica 75227</v>
      </c>
      <c r="BV83" s="4" t="str">
        <v>Arabica 75227</v>
      </c>
      <c r="BX83" s="4" t="str">
        <v>Arabica 74110</v>
      </c>
      <c r="BY83" s="4" t="str">
        <v>Arabica 74110</v>
      </c>
      <c r="BZ83" s="4" t="str">
        <v>Arabica 74110</v>
      </c>
      <c r="CA83" s="4" t="str">
        <v>Arabica 74110</v>
      </c>
      <c r="CB83" s="4" t="str">
        <v>Arabica 74110</v>
      </c>
      <c r="CC83" s="4" t="str">
        <v>Arabica 74110</v>
      </c>
      <c r="CD83" s="4" t="str">
        <v>Arabica 74110</v>
      </c>
      <c r="CE83" s="4" t="str">
        <v>Arabica 74110</v>
      </c>
      <c r="CF83" s="4" t="str">
        <v>Arabica 74110</v>
      </c>
      <c r="CG83" s="4" t="str">
        <v>Arabica 74110</v>
      </c>
      <c r="CH83" s="4" t="str">
        <v>Arabica 74110</v>
      </c>
      <c r="CI83" s="4" t="str">
        <v>Arabica 74110</v>
      </c>
      <c r="CJ83" s="4" t="str">
        <v>Arabica 74110</v>
      </c>
      <c r="CK83" s="4" t="str">
        <v>Arabica 74110</v>
      </c>
      <c r="CL83" s="4" t="str">
        <v>Arabica 74110</v>
      </c>
      <c r="CM83" s="4" t="str">
        <v>Arabica 74110</v>
      </c>
      <c r="CN83" s="4" t="str">
        <v>Arabica 74110</v>
      </c>
      <c r="CO83" s="4" t="str">
        <v>Arabica 74110</v>
      </c>
      <c r="CP83" s="4" t="str">
        <v>Arabica 74110</v>
      </c>
      <c r="CQ83" s="4" t="str">
        <v>Arabica 74110</v>
      </c>
      <c r="CR83" s="4" t="str">
        <v>Arabica 74110</v>
      </c>
      <c r="CS83" s="4" t="str">
        <v>Arabica 74110</v>
      </c>
      <c r="CT83" s="4" t="str">
        <v>Arabica 74110</v>
      </c>
      <c r="CU83" s="4" t="str">
        <v>Arabica 74110</v>
      </c>
      <c r="CV83" s="4" t="str">
        <v>Arabica 74110</v>
      </c>
      <c r="CW83" s="4" t="str">
        <v>Arabica 74110</v>
      </c>
      <c r="CX83" s="4" t="str">
        <v>Arabica 74110</v>
      </c>
      <c r="CY83" s="4" t="str">
        <v>Arabica 74110</v>
      </c>
      <c r="CZ83" s="4" t="str">
        <v>Arabica 74110</v>
      </c>
      <c r="DA83" s="4" t="str">
        <v>Arabica 74110</v>
      </c>
    </row>
    <row r="84" spans="1:105" x14ac:dyDescent="0.35">
      <c r="A84" s="4" t="s">
        <v>1466</v>
      </c>
      <c r="B84" s="4" t="s">
        <v>1465</v>
      </c>
      <c r="C84" s="4" t="s">
        <v>2590</v>
      </c>
      <c r="AS84" s="4" t="str">
        <v>Arabica F-59</v>
      </c>
      <c r="AT84" s="4" t="str">
        <v>Arabica F-59</v>
      </c>
      <c r="AU84" s="4" t="str">
        <v>Arabica F-59</v>
      </c>
      <c r="AV84" s="4" t="str">
        <v>Arabica F-59</v>
      </c>
      <c r="AW84" s="4" t="str">
        <v>Arabica F-59</v>
      </c>
      <c r="AX84" s="4" t="str">
        <v>Arabica F-59</v>
      </c>
      <c r="AY84" s="4" t="str">
        <v>Arabica F-59</v>
      </c>
      <c r="AZ84" s="4" t="str">
        <v>Arabica F-59</v>
      </c>
      <c r="BA84" s="4" t="str">
        <v>Arabica F-59</v>
      </c>
      <c r="BB84" s="4" t="str">
        <v>Arabica F-59</v>
      </c>
      <c r="BC84" s="4" t="str">
        <v>Arabica F-59</v>
      </c>
      <c r="BD84" s="4" t="str">
        <v>Arabica F-59</v>
      </c>
      <c r="BE84" s="4" t="str">
        <v>Arabica F-59</v>
      </c>
      <c r="BF84" s="4" t="str">
        <v>Arabica F-59</v>
      </c>
      <c r="BG84" s="4" t="str">
        <v>Arabica F-59</v>
      </c>
      <c r="BH84" s="4" t="str">
        <v>Arabica F-59</v>
      </c>
      <c r="BI84" s="4" t="str">
        <v>Arabica F-59</v>
      </c>
      <c r="BJ84" s="4" t="str">
        <v>Arabica F-59</v>
      </c>
      <c r="BK84" s="4" t="str">
        <v>Arabica F-59</v>
      </c>
      <c r="BL84" s="4" t="str">
        <v>Arabica F-59</v>
      </c>
      <c r="BM84" s="4" t="str">
        <v>Arabica F-59</v>
      </c>
      <c r="BN84" s="4" t="str">
        <v>Arabica F-59</v>
      </c>
      <c r="BO84" s="4" t="str">
        <v>Arabica F-59</v>
      </c>
      <c r="BP84" s="4" t="str">
        <v>Arabica F-59</v>
      </c>
      <c r="BQ84" s="4" t="str">
        <v>Arabica F-59</v>
      </c>
      <c r="BR84" s="4" t="str">
        <v>Arabica F-59</v>
      </c>
      <c r="BS84" s="4" t="str">
        <v>Arabica F-59</v>
      </c>
      <c r="BT84" s="4" t="str">
        <v>Arabica F-59</v>
      </c>
      <c r="BU84" s="4" t="str">
        <v>Arabica F-59</v>
      </c>
      <c r="BV84" s="4" t="str">
        <v>Arabica F-59</v>
      </c>
      <c r="BX84" s="4" t="str">
        <v>Arabica 75227</v>
      </c>
      <c r="BY84" s="4" t="str">
        <v>Arabica 75227</v>
      </c>
      <c r="BZ84" s="4" t="str">
        <v>Arabica 75227</v>
      </c>
      <c r="CA84" s="4" t="str">
        <v>Arabica 75227</v>
      </c>
      <c r="CB84" s="4" t="str">
        <v>Arabica 75227</v>
      </c>
      <c r="CC84" s="4" t="str">
        <v>Arabica 75227</v>
      </c>
      <c r="CD84" s="4" t="str">
        <v>Arabica 75227</v>
      </c>
      <c r="CE84" s="4" t="str">
        <v>Arabica 75227</v>
      </c>
      <c r="CF84" s="4" t="str">
        <v>Arabica 75227</v>
      </c>
      <c r="CG84" s="4" t="str">
        <v>Arabica 75227</v>
      </c>
      <c r="CH84" s="4" t="str">
        <v>Arabica 75227</v>
      </c>
      <c r="CI84" s="4" t="str">
        <v>Arabica 75227</v>
      </c>
      <c r="CJ84" s="4" t="str">
        <v>Arabica 75227</v>
      </c>
      <c r="CK84" s="4" t="str">
        <v>Arabica 75227</v>
      </c>
      <c r="CL84" s="4" t="str">
        <v>Arabica 75227</v>
      </c>
      <c r="CM84" s="4" t="str">
        <v>Arabica 75227</v>
      </c>
      <c r="CN84" s="4" t="str">
        <v>Arabica 75227</v>
      </c>
      <c r="CO84" s="4" t="str">
        <v>Arabica 75227</v>
      </c>
      <c r="CP84" s="4" t="str">
        <v>Arabica 75227</v>
      </c>
      <c r="CQ84" s="4" t="str">
        <v>Arabica 75227</v>
      </c>
      <c r="CR84" s="4" t="str">
        <v>Arabica 75227</v>
      </c>
      <c r="CS84" s="4" t="str">
        <v>Arabica 75227</v>
      </c>
      <c r="CT84" s="4" t="str">
        <v>Arabica 75227</v>
      </c>
      <c r="CU84" s="4" t="str">
        <v>Arabica 75227</v>
      </c>
      <c r="CV84" s="4" t="str">
        <v>Arabica 75227</v>
      </c>
      <c r="CW84" s="4" t="str">
        <v>Arabica 75227</v>
      </c>
      <c r="CX84" s="4" t="str">
        <v>Arabica 75227</v>
      </c>
      <c r="CY84" s="4" t="str">
        <v>Arabica 75227</v>
      </c>
      <c r="CZ84" s="4" t="str">
        <v>Arabica 75227</v>
      </c>
      <c r="DA84" s="4" t="str">
        <v>Arabica 75227</v>
      </c>
    </row>
    <row r="85" spans="1:105" x14ac:dyDescent="0.35">
      <c r="A85" s="4" t="s">
        <v>1466</v>
      </c>
      <c r="B85" s="4" t="s">
        <v>1465</v>
      </c>
      <c r="C85" s="4" t="s">
        <v>2591</v>
      </c>
      <c r="AS85" s="4" t="str">
        <v>Arbor acre</v>
      </c>
      <c r="AT85" s="4" t="str">
        <v>Arbor acre</v>
      </c>
      <c r="AU85" s="4" t="str">
        <v>Arbor acre</v>
      </c>
      <c r="AV85" s="4" t="str">
        <v>Arbor acre</v>
      </c>
      <c r="AW85" s="4" t="str">
        <v>Arbor acre</v>
      </c>
      <c r="AX85" s="4" t="str">
        <v>Arbor acre</v>
      </c>
      <c r="AY85" s="4" t="str">
        <v>Arbor acre</v>
      </c>
      <c r="AZ85" s="4" t="str">
        <v>Arbor acre</v>
      </c>
      <c r="BA85" s="4" t="str">
        <v>Arbor acre</v>
      </c>
      <c r="BB85" s="4" t="str">
        <v>Arbor acre</v>
      </c>
      <c r="BC85" s="4" t="str">
        <v>Arbor acre</v>
      </c>
      <c r="BD85" s="4" t="str">
        <v>Arbor acre</v>
      </c>
      <c r="BE85" s="4" t="str">
        <v>Arbor acre</v>
      </c>
      <c r="BF85" s="4" t="str">
        <v>Arbor acre</v>
      </c>
      <c r="BG85" s="4" t="str">
        <v>Arbor acre</v>
      </c>
      <c r="BH85" s="4" t="str">
        <v>Arbor acre</v>
      </c>
      <c r="BI85" s="4" t="str">
        <v>Arbor acre</v>
      </c>
      <c r="BJ85" s="4" t="str">
        <v>Arbor acre</v>
      </c>
      <c r="BK85" s="4" t="str">
        <v>Arbor acre</v>
      </c>
      <c r="BL85" s="4" t="str">
        <v>Arbor acre</v>
      </c>
      <c r="BM85" s="4" t="str">
        <v>Arbor acre</v>
      </c>
      <c r="BN85" s="4" t="str">
        <v>Arbor acre</v>
      </c>
      <c r="BO85" s="4" t="str">
        <v>Arbor acre</v>
      </c>
      <c r="BP85" s="4" t="str">
        <v>Arbor acre</v>
      </c>
      <c r="BQ85" s="4" t="str">
        <v>Arbor acre</v>
      </c>
      <c r="BR85" s="4" t="str">
        <v>Arbor acre</v>
      </c>
      <c r="BS85" s="4" t="str">
        <v>Arbor acre</v>
      </c>
      <c r="BT85" s="4" t="str">
        <v>Arbor acre</v>
      </c>
      <c r="BU85" s="4" t="str">
        <v>Arbor acre</v>
      </c>
      <c r="BV85" s="4" t="str">
        <v>Arbor acre</v>
      </c>
      <c r="BX85" s="4" t="str">
        <v>Arabica F-59</v>
      </c>
      <c r="BY85" s="4" t="str">
        <v>Arabica F-59</v>
      </c>
      <c r="BZ85" s="4" t="str">
        <v>Arabica F-59</v>
      </c>
      <c r="CA85" s="4" t="str">
        <v>Arabica F-59</v>
      </c>
      <c r="CB85" s="4" t="str">
        <v>Arabica F-59</v>
      </c>
      <c r="CC85" s="4" t="str">
        <v>Arabica F-59</v>
      </c>
      <c r="CD85" s="4" t="str">
        <v>Arabica F-59</v>
      </c>
      <c r="CE85" s="4" t="str">
        <v>Arabica F-59</v>
      </c>
      <c r="CF85" s="4" t="str">
        <v>Arabica F-59</v>
      </c>
      <c r="CG85" s="4" t="str">
        <v>Arabica F-59</v>
      </c>
      <c r="CH85" s="4" t="str">
        <v>Arabica F-59</v>
      </c>
      <c r="CI85" s="4" t="str">
        <v>Arabica F-59</v>
      </c>
      <c r="CJ85" s="4" t="str">
        <v>Arabica F-59</v>
      </c>
      <c r="CK85" s="4" t="str">
        <v>Arabica F-59</v>
      </c>
      <c r="CL85" s="4" t="str">
        <v>Arabica F-59</v>
      </c>
      <c r="CM85" s="4" t="str">
        <v>Arabica F-59</v>
      </c>
      <c r="CN85" s="4" t="str">
        <v>Arabica F-59</v>
      </c>
      <c r="CO85" s="4" t="str">
        <v>Arabica F-59</v>
      </c>
      <c r="CP85" s="4" t="str">
        <v>Arabica F-59</v>
      </c>
      <c r="CQ85" s="4" t="str">
        <v>Arabica F-59</v>
      </c>
      <c r="CR85" s="4" t="str">
        <v>Arabica F-59</v>
      </c>
      <c r="CS85" s="4" t="str">
        <v>Arabica F-59</v>
      </c>
      <c r="CT85" s="4" t="str">
        <v>Arabica F-59</v>
      </c>
      <c r="CU85" s="4" t="str">
        <v>Arabica F-59</v>
      </c>
      <c r="CV85" s="4" t="str">
        <v>Arabica F-59</v>
      </c>
      <c r="CW85" s="4" t="str">
        <v>Arabica F-59</v>
      </c>
      <c r="CX85" s="4" t="str">
        <v>Arabica F-59</v>
      </c>
      <c r="CY85" s="4" t="str">
        <v>Arabica F-59</v>
      </c>
      <c r="CZ85" s="4" t="str">
        <v>Arabica F-59</v>
      </c>
      <c r="DA85" s="4" t="str">
        <v>Arabica F-59</v>
      </c>
    </row>
    <row r="86" spans="1:105" x14ac:dyDescent="0.35">
      <c r="A86" s="4" t="s">
        <v>1466</v>
      </c>
      <c r="B86" s="4" t="s">
        <v>1465</v>
      </c>
      <c r="C86" s="4" t="s">
        <v>2592</v>
      </c>
      <c r="AS86" s="4" t="str">
        <v>Arsi</v>
      </c>
      <c r="AT86" s="4" t="str">
        <v>Arsi</v>
      </c>
      <c r="AU86" s="4" t="str">
        <v>Arsi</v>
      </c>
      <c r="AV86" s="4" t="str">
        <v>Arsi</v>
      </c>
      <c r="AW86" s="4" t="str">
        <v>Arsi</v>
      </c>
      <c r="AX86" s="4" t="str">
        <v>Arsi</v>
      </c>
      <c r="AY86" s="4" t="str">
        <v>Arsi</v>
      </c>
      <c r="AZ86" s="4" t="str">
        <v>Arsi</v>
      </c>
      <c r="BA86" s="4" t="str">
        <v>Arsi</v>
      </c>
      <c r="BB86" s="4" t="str">
        <v>Arsi</v>
      </c>
      <c r="BC86" s="4" t="str">
        <v>Arsi</v>
      </c>
      <c r="BD86" s="4" t="str">
        <v>Arsi</v>
      </c>
      <c r="BE86" s="4" t="str">
        <v>Arsi</v>
      </c>
      <c r="BF86" s="4" t="str">
        <v>Arsi</v>
      </c>
      <c r="BG86" s="4" t="str">
        <v>Arsi</v>
      </c>
      <c r="BH86" s="4" t="str">
        <v>Arsi</v>
      </c>
      <c r="BI86" s="4" t="str">
        <v>Arsi</v>
      </c>
      <c r="BJ86" s="4" t="str">
        <v>Arsi</v>
      </c>
      <c r="BK86" s="4" t="str">
        <v>Arsi</v>
      </c>
      <c r="BL86" s="4" t="str">
        <v>Arsi</v>
      </c>
      <c r="BM86" s="4" t="str">
        <v>Arsi</v>
      </c>
      <c r="BN86" s="4" t="str">
        <v>Arsi</v>
      </c>
      <c r="BO86" s="4" t="str">
        <v>Arsi</v>
      </c>
      <c r="BP86" s="4" t="str">
        <v>Arsi</v>
      </c>
      <c r="BQ86" s="4" t="str">
        <v>Arsi</v>
      </c>
      <c r="BR86" s="4" t="str">
        <v>Arsi</v>
      </c>
      <c r="BS86" s="4" t="str">
        <v>Arsi</v>
      </c>
      <c r="BT86" s="4" t="str">
        <v>Arsi</v>
      </c>
      <c r="BU86" s="4" t="str">
        <v>Arsi</v>
      </c>
      <c r="BV86" s="4" t="str">
        <v>Arsi</v>
      </c>
      <c r="BX86" s="4" t="str">
        <v>Arbor acre</v>
      </c>
      <c r="BY86" s="4" t="str">
        <v>Arbor acre</v>
      </c>
      <c r="BZ86" s="4" t="str">
        <v>Arbor acre</v>
      </c>
      <c r="CA86" s="4" t="str">
        <v>Arbor acre</v>
      </c>
      <c r="CB86" s="4" t="str">
        <v>Arbor acre</v>
      </c>
      <c r="CC86" s="4" t="str">
        <v>Arbor acre</v>
      </c>
      <c r="CD86" s="4" t="str">
        <v>Arbor acre</v>
      </c>
      <c r="CE86" s="4" t="str">
        <v>Arbor acre</v>
      </c>
      <c r="CF86" s="4" t="str">
        <v>Arbor acre</v>
      </c>
      <c r="CG86" s="4" t="str">
        <v>Arbor acre</v>
      </c>
      <c r="CH86" s="4" t="str">
        <v>Arbor acre</v>
      </c>
      <c r="CI86" s="4" t="str">
        <v>Arbor acre</v>
      </c>
      <c r="CJ86" s="4" t="str">
        <v>Arbor acre</v>
      </c>
      <c r="CK86" s="4" t="str">
        <v>Arbor acre</v>
      </c>
      <c r="CL86" s="4" t="str">
        <v>Arbor acre</v>
      </c>
      <c r="CM86" s="4" t="str">
        <v>Arbor acre</v>
      </c>
      <c r="CN86" s="4" t="str">
        <v>Arbor acre</v>
      </c>
      <c r="CO86" s="4" t="str">
        <v>Arbor acre</v>
      </c>
      <c r="CP86" s="4" t="str">
        <v>Arbor acre</v>
      </c>
      <c r="CQ86" s="4" t="str">
        <v>Arbor acre</v>
      </c>
      <c r="CR86" s="4" t="str">
        <v>Arbor acre</v>
      </c>
      <c r="CS86" s="4" t="str">
        <v>Arbor acre</v>
      </c>
      <c r="CT86" s="4" t="str">
        <v>Arbor acre</v>
      </c>
      <c r="CU86" s="4" t="str">
        <v>Arbor acre</v>
      </c>
      <c r="CV86" s="4" t="str">
        <v>Arbor acre</v>
      </c>
      <c r="CW86" s="4" t="str">
        <v>Arbor acre</v>
      </c>
      <c r="CX86" s="4" t="str">
        <v>Arbor acre</v>
      </c>
      <c r="CY86" s="4" t="str">
        <v>Arbor acre</v>
      </c>
      <c r="CZ86" s="4" t="str">
        <v>Arbor acre</v>
      </c>
      <c r="DA86" s="4" t="str">
        <v>Arbor acre</v>
      </c>
    </row>
    <row r="87" spans="1:105" x14ac:dyDescent="0.35">
      <c r="A87" s="4" t="s">
        <v>1466</v>
      </c>
      <c r="B87" s="4" t="s">
        <v>1465</v>
      </c>
      <c r="C87" s="4" t="s">
        <v>2593</v>
      </c>
      <c r="AS87" s="4" t="str">
        <v>Arsi-bale</v>
      </c>
      <c r="AT87" s="4" t="str">
        <v>Arsi-bale</v>
      </c>
      <c r="AU87" s="4" t="str">
        <v>Arsi-bale</v>
      </c>
      <c r="AV87" s="4" t="str">
        <v>Arsi-bale</v>
      </c>
      <c r="AW87" s="4" t="str">
        <v>Arsi-bale</v>
      </c>
      <c r="AX87" s="4" t="str">
        <v>Arsi-bale</v>
      </c>
      <c r="AY87" s="4" t="str">
        <v>Arsi-bale</v>
      </c>
      <c r="AZ87" s="4" t="str">
        <v>Arsi-bale</v>
      </c>
      <c r="BA87" s="4" t="str">
        <v>Arsi-bale</v>
      </c>
      <c r="BB87" s="4" t="str">
        <v>Arsi-bale</v>
      </c>
      <c r="BC87" s="4" t="str">
        <v>Arsi-bale</v>
      </c>
      <c r="BD87" s="4" t="str">
        <v>Arsi-bale</v>
      </c>
      <c r="BE87" s="4" t="str">
        <v>Arsi-bale</v>
      </c>
      <c r="BF87" s="4" t="str">
        <v>Arsi-bale</v>
      </c>
      <c r="BG87" s="4" t="str">
        <v>Arsi-bale</v>
      </c>
      <c r="BH87" s="4" t="str">
        <v>Arsi-bale</v>
      </c>
      <c r="BI87" s="4" t="str">
        <v>Arsi-bale</v>
      </c>
      <c r="BJ87" s="4" t="str">
        <v>Arsi-bale</v>
      </c>
      <c r="BK87" s="4" t="str">
        <v>Arsi-bale</v>
      </c>
      <c r="BL87" s="4" t="str">
        <v>Arsi-bale</v>
      </c>
      <c r="BM87" s="4" t="str">
        <v>Arsi-bale</v>
      </c>
      <c r="BN87" s="4" t="str">
        <v>Arsi-bale</v>
      </c>
      <c r="BO87" s="4" t="str">
        <v>Arsi-bale</v>
      </c>
      <c r="BP87" s="4" t="str">
        <v>Arsi-bale</v>
      </c>
      <c r="BQ87" s="4" t="str">
        <v>Arsi-bale</v>
      </c>
      <c r="BR87" s="4" t="str">
        <v>Arsi-bale</v>
      </c>
      <c r="BS87" s="4" t="str">
        <v>Arsi-bale</v>
      </c>
      <c r="BT87" s="4" t="str">
        <v>Arsi-bale</v>
      </c>
      <c r="BU87" s="4" t="str">
        <v>Arsi-bale</v>
      </c>
      <c r="BV87" s="4" t="str">
        <v>Arsi-bale</v>
      </c>
      <c r="BX87" s="4" t="str">
        <v>Arsi</v>
      </c>
      <c r="BY87" s="4" t="str">
        <v>Arsi</v>
      </c>
      <c r="BZ87" s="4" t="str">
        <v>Arsi</v>
      </c>
      <c r="CA87" s="4" t="str">
        <v>Arsi</v>
      </c>
      <c r="CB87" s="4" t="str">
        <v>Arsi</v>
      </c>
      <c r="CC87" s="4" t="str">
        <v>Arsi</v>
      </c>
      <c r="CD87" s="4" t="str">
        <v>Arsi</v>
      </c>
      <c r="CE87" s="4" t="str">
        <v>Arsi</v>
      </c>
      <c r="CF87" s="4" t="str">
        <v>Arsi</v>
      </c>
      <c r="CG87" s="4" t="str">
        <v>Arsi</v>
      </c>
      <c r="CH87" s="4" t="str">
        <v>Arsi</v>
      </c>
      <c r="CI87" s="4" t="str">
        <v>Arsi</v>
      </c>
      <c r="CJ87" s="4" t="str">
        <v>Arsi</v>
      </c>
      <c r="CK87" s="4" t="str">
        <v>Arsi</v>
      </c>
      <c r="CL87" s="4" t="str">
        <v>Arsi</v>
      </c>
      <c r="CM87" s="4" t="str">
        <v>Arsi</v>
      </c>
      <c r="CN87" s="4" t="str">
        <v>Arsi</v>
      </c>
      <c r="CO87" s="4" t="str">
        <v>Arsi</v>
      </c>
      <c r="CP87" s="4" t="str">
        <v>Arsi</v>
      </c>
      <c r="CQ87" s="4" t="str">
        <v>Arsi</v>
      </c>
      <c r="CR87" s="4" t="str">
        <v>Arsi</v>
      </c>
      <c r="CS87" s="4" t="str">
        <v>Arsi</v>
      </c>
      <c r="CT87" s="4" t="str">
        <v>Arsi</v>
      </c>
      <c r="CU87" s="4" t="str">
        <v>Arsi</v>
      </c>
      <c r="CV87" s="4" t="str">
        <v>Arsi</v>
      </c>
      <c r="CW87" s="4" t="str">
        <v>Arsi</v>
      </c>
      <c r="CX87" s="4" t="str">
        <v>Arsi</v>
      </c>
      <c r="CY87" s="4" t="str">
        <v>Arsi</v>
      </c>
      <c r="CZ87" s="4" t="str">
        <v>Arsi</v>
      </c>
      <c r="DA87" s="4" t="str">
        <v>Arsi</v>
      </c>
    </row>
    <row r="88" spans="1:105" x14ac:dyDescent="0.35">
      <c r="A88" s="4" t="s">
        <v>1466</v>
      </c>
      <c r="B88" s="4" t="s">
        <v>1465</v>
      </c>
      <c r="C88" s="4" t="s">
        <v>2594</v>
      </c>
      <c r="AS88" s="4" t="str">
        <v>Asontem</v>
      </c>
      <c r="AT88" s="4" t="str">
        <v>Asontem</v>
      </c>
      <c r="AU88" s="4" t="str">
        <v>Asontem</v>
      </c>
      <c r="AV88" s="4" t="str">
        <v>Asontem</v>
      </c>
      <c r="AW88" s="4" t="str">
        <v>Asontem</v>
      </c>
      <c r="AX88" s="4" t="str">
        <v>Asontem</v>
      </c>
      <c r="AY88" s="4" t="str">
        <v>Asontem</v>
      </c>
      <c r="AZ88" s="4" t="str">
        <v>Asontem</v>
      </c>
      <c r="BA88" s="4" t="str">
        <v>Asontem</v>
      </c>
      <c r="BB88" s="4" t="str">
        <v>Asontem</v>
      </c>
      <c r="BC88" s="4" t="str">
        <v>Asontem</v>
      </c>
      <c r="BD88" s="4" t="str">
        <v>Asontem</v>
      </c>
      <c r="BE88" s="4" t="str">
        <v>Asontem</v>
      </c>
      <c r="BF88" s="4" t="str">
        <v>Asontem</v>
      </c>
      <c r="BG88" s="4" t="str">
        <v>Asontem</v>
      </c>
      <c r="BH88" s="4" t="str">
        <v>Asontem</v>
      </c>
      <c r="BI88" s="4" t="str">
        <v>Asontem</v>
      </c>
      <c r="BJ88" s="4" t="str">
        <v>Asontem</v>
      </c>
      <c r="BK88" s="4" t="str">
        <v>Asontem</v>
      </c>
      <c r="BL88" s="4" t="str">
        <v>Asontem</v>
      </c>
      <c r="BM88" s="4" t="str">
        <v>Asontem</v>
      </c>
      <c r="BN88" s="4" t="str">
        <v>Asontem</v>
      </c>
      <c r="BO88" s="4" t="str">
        <v>Asontem</v>
      </c>
      <c r="BP88" s="4" t="str">
        <v>Asontem</v>
      </c>
      <c r="BQ88" s="4" t="str">
        <v>Asontem</v>
      </c>
      <c r="BR88" s="4" t="str">
        <v>Asontem</v>
      </c>
      <c r="BS88" s="4" t="str">
        <v>Asontem</v>
      </c>
      <c r="BT88" s="4" t="str">
        <v>Asontem</v>
      </c>
      <c r="BU88" s="4" t="str">
        <v>Asontem</v>
      </c>
      <c r="BV88" s="4" t="str">
        <v>Asontem</v>
      </c>
      <c r="BX88" s="4" t="str">
        <v>Arsi-bale</v>
      </c>
      <c r="BY88" s="4" t="str">
        <v>Arsi-bale</v>
      </c>
      <c r="BZ88" s="4" t="str">
        <v>Arsi-bale</v>
      </c>
      <c r="CA88" s="4" t="str">
        <v>Arsi-bale</v>
      </c>
      <c r="CB88" s="4" t="str">
        <v>Arsi-bale</v>
      </c>
      <c r="CC88" s="4" t="str">
        <v>Arsi-bale</v>
      </c>
      <c r="CD88" s="4" t="str">
        <v>Arsi-bale</v>
      </c>
      <c r="CE88" s="4" t="str">
        <v>Arsi-bale</v>
      </c>
      <c r="CF88" s="4" t="str">
        <v>Arsi-bale</v>
      </c>
      <c r="CG88" s="4" t="str">
        <v>Arsi-bale</v>
      </c>
      <c r="CH88" s="4" t="str">
        <v>Arsi-bale</v>
      </c>
      <c r="CI88" s="4" t="str">
        <v>Arsi-bale</v>
      </c>
      <c r="CJ88" s="4" t="str">
        <v>Arsi-bale</v>
      </c>
      <c r="CK88" s="4" t="str">
        <v>Arsi-bale</v>
      </c>
      <c r="CL88" s="4" t="str">
        <v>Arsi-bale</v>
      </c>
      <c r="CM88" s="4" t="str">
        <v>Arsi-bale</v>
      </c>
      <c r="CN88" s="4" t="str">
        <v>Arsi-bale</v>
      </c>
      <c r="CO88" s="4" t="str">
        <v>Arsi-bale</v>
      </c>
      <c r="CP88" s="4" t="str">
        <v>Arsi-bale</v>
      </c>
      <c r="CQ88" s="4" t="str">
        <v>Arsi-bale</v>
      </c>
      <c r="CR88" s="4" t="str">
        <v>Arsi-bale</v>
      </c>
      <c r="CS88" s="4" t="str">
        <v>Arsi-bale</v>
      </c>
      <c r="CT88" s="4" t="str">
        <v>Arsi-bale</v>
      </c>
      <c r="CU88" s="4" t="str">
        <v>Arsi-bale</v>
      </c>
      <c r="CV88" s="4" t="str">
        <v>Arsi-bale</v>
      </c>
      <c r="CW88" s="4" t="str">
        <v>Arsi-bale</v>
      </c>
      <c r="CX88" s="4" t="str">
        <v>Arsi-bale</v>
      </c>
      <c r="CY88" s="4" t="str">
        <v>Arsi-bale</v>
      </c>
      <c r="CZ88" s="4" t="str">
        <v>Arsi-bale</v>
      </c>
      <c r="DA88" s="4" t="str">
        <v>Arsi-bale</v>
      </c>
    </row>
    <row r="89" spans="1:105" x14ac:dyDescent="0.35">
      <c r="A89" s="4" t="s">
        <v>1466</v>
      </c>
      <c r="B89" s="4" t="s">
        <v>1465</v>
      </c>
      <c r="C89" s="4" t="s">
        <v>2595</v>
      </c>
      <c r="AS89" s="4" t="str">
        <v>Asuntem</v>
      </c>
      <c r="AT89" s="4" t="str">
        <v>Asuntem</v>
      </c>
      <c r="AU89" s="4" t="str">
        <v>Asuntem</v>
      </c>
      <c r="AV89" s="4" t="str">
        <v>Asuntem</v>
      </c>
      <c r="AW89" s="4" t="str">
        <v>Asuntem</v>
      </c>
      <c r="AX89" s="4" t="str">
        <v>Asuntem</v>
      </c>
      <c r="AY89" s="4" t="str">
        <v>Asuntem</v>
      </c>
      <c r="AZ89" s="4" t="str">
        <v>Asuntem</v>
      </c>
      <c r="BA89" s="4" t="str">
        <v>Asuntem</v>
      </c>
      <c r="BB89" s="4" t="str">
        <v>Asuntem</v>
      </c>
      <c r="BC89" s="4" t="str">
        <v>Asuntem</v>
      </c>
      <c r="BD89" s="4" t="str">
        <v>Asuntem</v>
      </c>
      <c r="BE89" s="4" t="str">
        <v>Asuntem</v>
      </c>
      <c r="BF89" s="4" t="str">
        <v>Asuntem</v>
      </c>
      <c r="BG89" s="4" t="str">
        <v>Asuntem</v>
      </c>
      <c r="BH89" s="4" t="str">
        <v>Asuntem</v>
      </c>
      <c r="BI89" s="4" t="str">
        <v>Asuntem</v>
      </c>
      <c r="BJ89" s="4" t="str">
        <v>Asuntem</v>
      </c>
      <c r="BK89" s="4" t="str">
        <v>Asuntem</v>
      </c>
      <c r="BL89" s="4" t="str">
        <v>Asuntem</v>
      </c>
      <c r="BM89" s="4" t="str">
        <v>Asuntem</v>
      </c>
      <c r="BN89" s="4" t="str">
        <v>Asuntem</v>
      </c>
      <c r="BO89" s="4" t="str">
        <v>Asuntem</v>
      </c>
      <c r="BP89" s="4" t="str">
        <v>Asuntem</v>
      </c>
      <c r="BQ89" s="4" t="str">
        <v>Asuntem</v>
      </c>
      <c r="BR89" s="4" t="str">
        <v>Asuntem</v>
      </c>
      <c r="BS89" s="4" t="str">
        <v>Asuntem</v>
      </c>
      <c r="BT89" s="4" t="str">
        <v>Asuntem</v>
      </c>
      <c r="BU89" s="4" t="str">
        <v>Asuntem</v>
      </c>
      <c r="BV89" s="4" t="str">
        <v>Asuntem</v>
      </c>
      <c r="BX89" s="4" t="str">
        <v>Asontem</v>
      </c>
      <c r="BY89" s="4" t="str">
        <v>Asontem</v>
      </c>
      <c r="BZ89" s="4" t="str">
        <v>Asontem</v>
      </c>
      <c r="CA89" s="4" t="str">
        <v>Asontem</v>
      </c>
      <c r="CB89" s="4" t="str">
        <v>Asontem</v>
      </c>
      <c r="CC89" s="4" t="str">
        <v>Asontem</v>
      </c>
      <c r="CD89" s="4" t="str">
        <v>Asontem</v>
      </c>
      <c r="CE89" s="4" t="str">
        <v>Asontem</v>
      </c>
      <c r="CF89" s="4" t="str">
        <v>Asontem</v>
      </c>
      <c r="CG89" s="4" t="str">
        <v>Asontem</v>
      </c>
      <c r="CH89" s="4" t="str">
        <v>Asontem</v>
      </c>
      <c r="CI89" s="4" t="str">
        <v>Asontem</v>
      </c>
      <c r="CJ89" s="4" t="str">
        <v>Asontem</v>
      </c>
      <c r="CK89" s="4" t="str">
        <v>Asontem</v>
      </c>
      <c r="CL89" s="4" t="str">
        <v>Asontem</v>
      </c>
      <c r="CM89" s="4" t="str">
        <v>Asontem</v>
      </c>
      <c r="CN89" s="4" t="str">
        <v>Asontem</v>
      </c>
      <c r="CO89" s="4" t="str">
        <v>Asontem</v>
      </c>
      <c r="CP89" s="4" t="str">
        <v>Asontem</v>
      </c>
      <c r="CQ89" s="4" t="str">
        <v>Asontem</v>
      </c>
      <c r="CR89" s="4" t="str">
        <v>Asontem</v>
      </c>
      <c r="CS89" s="4" t="str">
        <v>Asontem</v>
      </c>
      <c r="CT89" s="4" t="str">
        <v>Asontem</v>
      </c>
      <c r="CU89" s="4" t="str">
        <v>Asontem</v>
      </c>
      <c r="CV89" s="4" t="str">
        <v>Asontem</v>
      </c>
      <c r="CW89" s="4" t="str">
        <v>Asontem</v>
      </c>
      <c r="CX89" s="4" t="str">
        <v>Asontem</v>
      </c>
      <c r="CY89" s="4" t="str">
        <v>Asontem</v>
      </c>
      <c r="CZ89" s="4" t="str">
        <v>Asontem</v>
      </c>
      <c r="DA89" s="4" t="str">
        <v>Asontem</v>
      </c>
    </row>
    <row r="90" spans="1:105" x14ac:dyDescent="0.35">
      <c r="A90" s="4" t="s">
        <v>1466</v>
      </c>
      <c r="B90" s="4" t="s">
        <v>1465</v>
      </c>
      <c r="C90" s="4" t="s">
        <v>2596</v>
      </c>
      <c r="AS90" s="4" t="str">
        <v>Atarodo</v>
      </c>
      <c r="AT90" s="4" t="str">
        <v>Atarodo</v>
      </c>
      <c r="AU90" s="4" t="str">
        <v>Atarodo</v>
      </c>
      <c r="AV90" s="4" t="str">
        <v>Atarodo</v>
      </c>
      <c r="AW90" s="4" t="str">
        <v>Atarodo</v>
      </c>
      <c r="AX90" s="4" t="str">
        <v>Atarodo</v>
      </c>
      <c r="AY90" s="4" t="str">
        <v>Atarodo</v>
      </c>
      <c r="AZ90" s="4" t="str">
        <v>Atarodo</v>
      </c>
      <c r="BA90" s="4" t="str">
        <v>Atarodo</v>
      </c>
      <c r="BB90" s="4" t="str">
        <v>Atarodo</v>
      </c>
      <c r="BC90" s="4" t="str">
        <v>Atarodo</v>
      </c>
      <c r="BD90" s="4" t="str">
        <v>Atarodo</v>
      </c>
      <c r="BE90" s="4" t="str">
        <v>Atarodo</v>
      </c>
      <c r="BF90" s="4" t="str">
        <v>Atarodo</v>
      </c>
      <c r="BG90" s="4" t="str">
        <v>Atarodo</v>
      </c>
      <c r="BH90" s="4" t="str">
        <v>Atarodo</v>
      </c>
      <c r="BI90" s="4" t="str">
        <v>Atarodo</v>
      </c>
      <c r="BJ90" s="4" t="str">
        <v>Atarodo</v>
      </c>
      <c r="BK90" s="4" t="str">
        <v>Atarodo</v>
      </c>
      <c r="BL90" s="4" t="str">
        <v>Atarodo</v>
      </c>
      <c r="BM90" s="4" t="str">
        <v>Atarodo</v>
      </c>
      <c r="BN90" s="4" t="str">
        <v>Atarodo</v>
      </c>
      <c r="BO90" s="4" t="str">
        <v>Atarodo</v>
      </c>
      <c r="BP90" s="4" t="str">
        <v>Atarodo</v>
      </c>
      <c r="BQ90" s="4" t="str">
        <v>Atarodo</v>
      </c>
      <c r="BR90" s="4" t="str">
        <v>Atarodo</v>
      </c>
      <c r="BS90" s="4" t="str">
        <v>Atarodo</v>
      </c>
      <c r="BT90" s="4" t="str">
        <v>Atarodo</v>
      </c>
      <c r="BU90" s="4" t="str">
        <v>Atarodo</v>
      </c>
      <c r="BV90" s="4" t="str">
        <v>Atarodo</v>
      </c>
      <c r="BX90" s="4" t="str">
        <v>Asuntem</v>
      </c>
      <c r="BY90" s="4" t="str">
        <v>Asuntem</v>
      </c>
      <c r="BZ90" s="4" t="str">
        <v>Asuntem</v>
      </c>
      <c r="CA90" s="4" t="str">
        <v>Asuntem</v>
      </c>
      <c r="CB90" s="4" t="str">
        <v>Asuntem</v>
      </c>
      <c r="CC90" s="4" t="str">
        <v>Asuntem</v>
      </c>
      <c r="CD90" s="4" t="str">
        <v>Asuntem</v>
      </c>
      <c r="CE90" s="4" t="str">
        <v>Asuntem</v>
      </c>
      <c r="CF90" s="4" t="str">
        <v>Asuntem</v>
      </c>
      <c r="CG90" s="4" t="str">
        <v>Asuntem</v>
      </c>
      <c r="CH90" s="4" t="str">
        <v>Asuntem</v>
      </c>
      <c r="CI90" s="4" t="str">
        <v>Asuntem</v>
      </c>
      <c r="CJ90" s="4" t="str">
        <v>Asuntem</v>
      </c>
      <c r="CK90" s="4" t="str">
        <v>Asuntem</v>
      </c>
      <c r="CL90" s="4" t="str">
        <v>Asuntem</v>
      </c>
      <c r="CM90" s="4" t="str">
        <v>Asuntem</v>
      </c>
      <c r="CN90" s="4" t="str">
        <v>Asuntem</v>
      </c>
      <c r="CO90" s="4" t="str">
        <v>Asuntem</v>
      </c>
      <c r="CP90" s="4" t="str">
        <v>Asuntem</v>
      </c>
      <c r="CQ90" s="4" t="str">
        <v>Asuntem</v>
      </c>
      <c r="CR90" s="4" t="str">
        <v>Asuntem</v>
      </c>
      <c r="CS90" s="4" t="str">
        <v>Asuntem</v>
      </c>
      <c r="CT90" s="4" t="str">
        <v>Asuntem</v>
      </c>
      <c r="CU90" s="4" t="str">
        <v>Asuntem</v>
      </c>
      <c r="CV90" s="4" t="str">
        <v>Asuntem</v>
      </c>
      <c r="CW90" s="4" t="str">
        <v>Asuntem</v>
      </c>
      <c r="CX90" s="4" t="str">
        <v>Asuntem</v>
      </c>
      <c r="CY90" s="4" t="str">
        <v>Asuntem</v>
      </c>
      <c r="CZ90" s="4" t="str">
        <v>Asuntem</v>
      </c>
      <c r="DA90" s="4" t="str">
        <v>Asuntem</v>
      </c>
    </row>
    <row r="91" spans="1:105" x14ac:dyDescent="0.35">
      <c r="A91" s="4" t="s">
        <v>1466</v>
      </c>
      <c r="B91" s="4" t="s">
        <v>1465</v>
      </c>
      <c r="C91" s="4" t="s">
        <v>2597</v>
      </c>
      <c r="AS91" s="4" t="str">
        <v>Ater</v>
      </c>
      <c r="AT91" s="4" t="str">
        <v>Ater</v>
      </c>
      <c r="AU91" s="4" t="str">
        <v>Ater</v>
      </c>
      <c r="AV91" s="4" t="str">
        <v>Ater</v>
      </c>
      <c r="AW91" s="4" t="str">
        <v>Ater</v>
      </c>
      <c r="AX91" s="4" t="str">
        <v>Ater</v>
      </c>
      <c r="AY91" s="4" t="str">
        <v>Ater</v>
      </c>
      <c r="AZ91" s="4" t="str">
        <v>Ater</v>
      </c>
      <c r="BA91" s="4" t="str">
        <v>Ater</v>
      </c>
      <c r="BB91" s="4" t="str">
        <v>Ater</v>
      </c>
      <c r="BC91" s="4" t="str">
        <v>Ater</v>
      </c>
      <c r="BD91" s="4" t="str">
        <v>Ater</v>
      </c>
      <c r="BE91" s="4" t="str">
        <v>Ater</v>
      </c>
      <c r="BF91" s="4" t="str">
        <v>Ater</v>
      </c>
      <c r="BG91" s="4" t="str">
        <v>Ater</v>
      </c>
      <c r="BH91" s="4" t="str">
        <v>Ater</v>
      </c>
      <c r="BI91" s="4" t="str">
        <v>Ater</v>
      </c>
      <c r="BJ91" s="4" t="str">
        <v>Ater</v>
      </c>
      <c r="BK91" s="4" t="str">
        <v>Ater</v>
      </c>
      <c r="BL91" s="4" t="str">
        <v>Ater</v>
      </c>
      <c r="BM91" s="4" t="str">
        <v>Ater</v>
      </c>
      <c r="BN91" s="4" t="str">
        <v>Ater</v>
      </c>
      <c r="BO91" s="4" t="str">
        <v>Ater</v>
      </c>
      <c r="BP91" s="4" t="str">
        <v>Ater</v>
      </c>
      <c r="BQ91" s="4" t="str">
        <v>Ater</v>
      </c>
      <c r="BR91" s="4" t="str">
        <v>Ater</v>
      </c>
      <c r="BS91" s="4" t="str">
        <v>Ater</v>
      </c>
      <c r="BT91" s="4" t="str">
        <v>Ater</v>
      </c>
      <c r="BU91" s="4" t="str">
        <v>Ater</v>
      </c>
      <c r="BV91" s="4" t="str">
        <v>Ater</v>
      </c>
      <c r="BX91" s="4" t="str">
        <v>Atarodo</v>
      </c>
      <c r="BY91" s="4" t="str">
        <v>Atarodo</v>
      </c>
      <c r="BZ91" s="4" t="str">
        <v>Atarodo</v>
      </c>
      <c r="CA91" s="4" t="str">
        <v>Atarodo</v>
      </c>
      <c r="CB91" s="4" t="str">
        <v>Atarodo</v>
      </c>
      <c r="CC91" s="4" t="str">
        <v>Atarodo</v>
      </c>
      <c r="CD91" s="4" t="str">
        <v>Atarodo</v>
      </c>
      <c r="CE91" s="4" t="str">
        <v>Atarodo</v>
      </c>
      <c r="CF91" s="4" t="str">
        <v>Atarodo</v>
      </c>
      <c r="CG91" s="4" t="str">
        <v>Atarodo</v>
      </c>
      <c r="CH91" s="4" t="str">
        <v>Atarodo</v>
      </c>
      <c r="CI91" s="4" t="str">
        <v>Atarodo</v>
      </c>
      <c r="CJ91" s="4" t="str">
        <v>Atarodo</v>
      </c>
      <c r="CK91" s="4" t="str">
        <v>Atarodo</v>
      </c>
      <c r="CL91" s="4" t="str">
        <v>Atarodo</v>
      </c>
      <c r="CM91" s="4" t="str">
        <v>Atarodo</v>
      </c>
      <c r="CN91" s="4" t="str">
        <v>Atarodo</v>
      </c>
      <c r="CO91" s="4" t="str">
        <v>Atarodo</v>
      </c>
      <c r="CP91" s="4" t="str">
        <v>Atarodo</v>
      </c>
      <c r="CQ91" s="4" t="str">
        <v>Atarodo</v>
      </c>
      <c r="CR91" s="4" t="str">
        <v>Atarodo</v>
      </c>
      <c r="CS91" s="4" t="str">
        <v>Atarodo</v>
      </c>
      <c r="CT91" s="4" t="str">
        <v>Atarodo</v>
      </c>
      <c r="CU91" s="4" t="str">
        <v>Atarodo</v>
      </c>
      <c r="CV91" s="4" t="str">
        <v>Atarodo</v>
      </c>
      <c r="CW91" s="4" t="str">
        <v>Atarodo</v>
      </c>
      <c r="CX91" s="4" t="str">
        <v>Atarodo</v>
      </c>
      <c r="CY91" s="4" t="str">
        <v>Atarodo</v>
      </c>
      <c r="CZ91" s="4" t="str">
        <v>Atarodo</v>
      </c>
      <c r="DA91" s="4" t="str">
        <v>Atarodo</v>
      </c>
    </row>
    <row r="92" spans="1:105" x14ac:dyDescent="0.35">
      <c r="A92" s="4" t="s">
        <v>1466</v>
      </c>
      <c r="B92" s="4" t="s">
        <v>1465</v>
      </c>
      <c r="C92" s="4" t="s">
        <v>2598</v>
      </c>
      <c r="AS92" s="4" t="str">
        <v>Aviagen</v>
      </c>
      <c r="AT92" s="4" t="str">
        <v>Aviagen</v>
      </c>
      <c r="AU92" s="4" t="str">
        <v>Aviagen</v>
      </c>
      <c r="AV92" s="4" t="str">
        <v>Aviagen</v>
      </c>
      <c r="AW92" s="4" t="str">
        <v>Aviagen</v>
      </c>
      <c r="AX92" s="4" t="str">
        <v>Aviagen</v>
      </c>
      <c r="AY92" s="4" t="str">
        <v>Aviagen</v>
      </c>
      <c r="AZ92" s="4" t="str">
        <v>Aviagen</v>
      </c>
      <c r="BA92" s="4" t="str">
        <v>Aviagen</v>
      </c>
      <c r="BB92" s="4" t="str">
        <v>Aviagen</v>
      </c>
      <c r="BC92" s="4" t="str">
        <v>Aviagen</v>
      </c>
      <c r="BD92" s="4" t="str">
        <v>Aviagen</v>
      </c>
      <c r="BE92" s="4" t="str">
        <v>Aviagen</v>
      </c>
      <c r="BF92" s="4" t="str">
        <v>Aviagen</v>
      </c>
      <c r="BG92" s="4" t="str">
        <v>Aviagen</v>
      </c>
      <c r="BH92" s="4" t="str">
        <v>Aviagen</v>
      </c>
      <c r="BI92" s="4" t="str">
        <v>Aviagen</v>
      </c>
      <c r="BJ92" s="4" t="str">
        <v>Aviagen</v>
      </c>
      <c r="BK92" s="4" t="str">
        <v>Aviagen</v>
      </c>
      <c r="BL92" s="4" t="str">
        <v>Aviagen</v>
      </c>
      <c r="BM92" s="4" t="str">
        <v>Aviagen</v>
      </c>
      <c r="BN92" s="4" t="str">
        <v>Aviagen</v>
      </c>
      <c r="BO92" s="4" t="str">
        <v>Aviagen</v>
      </c>
      <c r="BP92" s="4" t="str">
        <v>Aviagen</v>
      </c>
      <c r="BQ92" s="4" t="str">
        <v>Aviagen</v>
      </c>
      <c r="BR92" s="4" t="str">
        <v>Aviagen</v>
      </c>
      <c r="BS92" s="4" t="str">
        <v>Aviagen</v>
      </c>
      <c r="BT92" s="4" t="str">
        <v>Aviagen</v>
      </c>
      <c r="BU92" s="4" t="str">
        <v>Aviagen</v>
      </c>
      <c r="BV92" s="4" t="str">
        <v>Aviagen</v>
      </c>
      <c r="BX92" s="4" t="str">
        <v>Ater</v>
      </c>
      <c r="BY92" s="4" t="str">
        <v>Ater</v>
      </c>
      <c r="BZ92" s="4" t="str">
        <v>Ater</v>
      </c>
      <c r="CA92" s="4" t="str">
        <v>Ater</v>
      </c>
      <c r="CB92" s="4" t="str">
        <v>Ater</v>
      </c>
      <c r="CC92" s="4" t="str">
        <v>Ater</v>
      </c>
      <c r="CD92" s="4" t="str">
        <v>Ater</v>
      </c>
      <c r="CE92" s="4" t="str">
        <v>Ater</v>
      </c>
      <c r="CF92" s="4" t="str">
        <v>Ater</v>
      </c>
      <c r="CG92" s="4" t="str">
        <v>Ater</v>
      </c>
      <c r="CH92" s="4" t="str">
        <v>Ater</v>
      </c>
      <c r="CI92" s="4" t="str">
        <v>Ater</v>
      </c>
      <c r="CJ92" s="4" t="str">
        <v>Ater</v>
      </c>
      <c r="CK92" s="4" t="str">
        <v>Ater</v>
      </c>
      <c r="CL92" s="4" t="str">
        <v>Ater</v>
      </c>
      <c r="CM92" s="4" t="str">
        <v>Ater</v>
      </c>
      <c r="CN92" s="4" t="str">
        <v>Ater</v>
      </c>
      <c r="CO92" s="4" t="str">
        <v>Ater</v>
      </c>
      <c r="CP92" s="4" t="str">
        <v>Ater</v>
      </c>
      <c r="CQ92" s="4" t="str">
        <v>Ater</v>
      </c>
      <c r="CR92" s="4" t="str">
        <v>Ater</v>
      </c>
      <c r="CS92" s="4" t="str">
        <v>Ater</v>
      </c>
      <c r="CT92" s="4" t="str">
        <v>Ater</v>
      </c>
      <c r="CU92" s="4" t="str">
        <v>Ater</v>
      </c>
      <c r="CV92" s="4" t="str">
        <v>Ater</v>
      </c>
      <c r="CW92" s="4" t="str">
        <v>Ater</v>
      </c>
      <c r="CX92" s="4" t="str">
        <v>Ater</v>
      </c>
      <c r="CY92" s="4" t="str">
        <v>Ater</v>
      </c>
      <c r="CZ92" s="4" t="str">
        <v>Ater</v>
      </c>
      <c r="DA92" s="4" t="str">
        <v>Ater</v>
      </c>
    </row>
    <row r="93" spans="1:105" x14ac:dyDescent="0.35">
      <c r="A93" s="4" t="s">
        <v>1832</v>
      </c>
      <c r="B93" s="4" t="s">
        <v>1831</v>
      </c>
      <c r="C93" s="4" t="s">
        <v>2599</v>
      </c>
      <c r="AS93" s="4" t="str">
        <v>Ayiyi</v>
      </c>
      <c r="AT93" s="4" t="str">
        <v>Ayiyi</v>
      </c>
      <c r="AU93" s="4" t="str">
        <v>Ayiyi</v>
      </c>
      <c r="AV93" s="4" t="str">
        <v>Ayiyi</v>
      </c>
      <c r="AW93" s="4" t="str">
        <v>Ayiyi</v>
      </c>
      <c r="AX93" s="4" t="str">
        <v>Ayiyi</v>
      </c>
      <c r="AY93" s="4" t="str">
        <v>Ayiyi</v>
      </c>
      <c r="AZ93" s="4" t="str">
        <v>Ayiyi</v>
      </c>
      <c r="BA93" s="4" t="str">
        <v>Ayiyi</v>
      </c>
      <c r="BB93" s="4" t="str">
        <v>Ayiyi</v>
      </c>
      <c r="BC93" s="4" t="str">
        <v>Ayiyi</v>
      </c>
      <c r="BD93" s="4" t="str">
        <v>Ayiyi</v>
      </c>
      <c r="BE93" s="4" t="str">
        <v>Ayiyi</v>
      </c>
      <c r="BF93" s="4" t="str">
        <v>Ayiyi</v>
      </c>
      <c r="BG93" s="4" t="str">
        <v>Ayiyi</v>
      </c>
      <c r="BH93" s="4" t="str">
        <v>Ayiyi</v>
      </c>
      <c r="BI93" s="4" t="str">
        <v>Ayiyi</v>
      </c>
      <c r="BJ93" s="4" t="str">
        <v>Ayiyi</v>
      </c>
      <c r="BK93" s="4" t="str">
        <v>Ayiyi</v>
      </c>
      <c r="BL93" s="4" t="str">
        <v>Ayiyi</v>
      </c>
      <c r="BM93" s="4" t="str">
        <v>Ayiyi</v>
      </c>
      <c r="BN93" s="4" t="str">
        <v>Ayiyi</v>
      </c>
      <c r="BO93" s="4" t="str">
        <v>Ayiyi</v>
      </c>
      <c r="BP93" s="4" t="str">
        <v>Ayiyi</v>
      </c>
      <c r="BQ93" s="4" t="str">
        <v>Ayiyi</v>
      </c>
      <c r="BR93" s="4" t="str">
        <v>Ayiyi</v>
      </c>
      <c r="BS93" s="4" t="str">
        <v>Ayiyi</v>
      </c>
      <c r="BT93" s="4" t="str">
        <v>Ayiyi</v>
      </c>
      <c r="BU93" s="4" t="str">
        <v>Ayiyi</v>
      </c>
      <c r="BV93" s="4" t="str">
        <v>Ayiyi</v>
      </c>
      <c r="BX93" s="4" t="str">
        <v>Aviagen</v>
      </c>
      <c r="BY93" s="4" t="str">
        <v>Aviagen</v>
      </c>
      <c r="BZ93" s="4" t="str">
        <v>Aviagen</v>
      </c>
      <c r="CA93" s="4" t="str">
        <v>Aviagen</v>
      </c>
      <c r="CB93" s="4" t="str">
        <v>Aviagen</v>
      </c>
      <c r="CC93" s="4" t="str">
        <v>Aviagen</v>
      </c>
      <c r="CD93" s="4" t="str">
        <v>Aviagen</v>
      </c>
      <c r="CE93" s="4" t="str">
        <v>Aviagen</v>
      </c>
      <c r="CF93" s="4" t="str">
        <v>Aviagen</v>
      </c>
      <c r="CG93" s="4" t="str">
        <v>Aviagen</v>
      </c>
      <c r="CH93" s="4" t="str">
        <v>Aviagen</v>
      </c>
      <c r="CI93" s="4" t="str">
        <v>Aviagen</v>
      </c>
      <c r="CJ93" s="4" t="str">
        <v>Aviagen</v>
      </c>
      <c r="CK93" s="4" t="str">
        <v>Aviagen</v>
      </c>
      <c r="CL93" s="4" t="str">
        <v>Aviagen</v>
      </c>
      <c r="CM93" s="4" t="str">
        <v>Aviagen</v>
      </c>
      <c r="CN93" s="4" t="str">
        <v>Aviagen</v>
      </c>
      <c r="CO93" s="4" t="str">
        <v>Aviagen</v>
      </c>
      <c r="CP93" s="4" t="str">
        <v>Aviagen</v>
      </c>
      <c r="CQ93" s="4" t="str">
        <v>Aviagen</v>
      </c>
      <c r="CR93" s="4" t="str">
        <v>Aviagen</v>
      </c>
      <c r="CS93" s="4" t="str">
        <v>Aviagen</v>
      </c>
      <c r="CT93" s="4" t="str">
        <v>Aviagen</v>
      </c>
      <c r="CU93" s="4" t="str">
        <v>Aviagen</v>
      </c>
      <c r="CV93" s="4" t="str">
        <v>Aviagen</v>
      </c>
      <c r="CW93" s="4" t="str">
        <v>Aviagen</v>
      </c>
      <c r="CX93" s="4" t="str">
        <v>Aviagen</v>
      </c>
      <c r="CY93" s="4" t="str">
        <v>Aviagen</v>
      </c>
      <c r="CZ93" s="4" t="str">
        <v>Aviagen</v>
      </c>
      <c r="DA93" s="4" t="str">
        <v>Aviagen</v>
      </c>
    </row>
    <row r="94" spans="1:105" x14ac:dyDescent="0.35">
      <c r="A94" s="4" t="s">
        <v>1832</v>
      </c>
      <c r="B94" s="4" t="s">
        <v>1831</v>
      </c>
      <c r="C94" s="4" t="s">
        <v>2600</v>
      </c>
      <c r="AS94" s="4" t="str">
        <v>Ayrshire</v>
      </c>
      <c r="AT94" s="4" t="str">
        <v>Ayrshire</v>
      </c>
      <c r="AU94" s="4" t="str">
        <v>Ayrshire</v>
      </c>
      <c r="AV94" s="4" t="str">
        <v>Ayrshire</v>
      </c>
      <c r="AW94" s="4" t="str">
        <v>Ayrshire</v>
      </c>
      <c r="AX94" s="4" t="str">
        <v>Ayrshire</v>
      </c>
      <c r="AY94" s="4" t="str">
        <v>Ayrshire</v>
      </c>
      <c r="AZ94" s="4" t="str">
        <v>Ayrshire</v>
      </c>
      <c r="BA94" s="4" t="str">
        <v>Ayrshire</v>
      </c>
      <c r="BB94" s="4" t="str">
        <v>Ayrshire</v>
      </c>
      <c r="BC94" s="4" t="str">
        <v>Ayrshire</v>
      </c>
      <c r="BD94" s="4" t="str">
        <v>Ayrshire</v>
      </c>
      <c r="BE94" s="4" t="str">
        <v>Ayrshire</v>
      </c>
      <c r="BF94" s="4" t="str">
        <v>Ayrshire</v>
      </c>
      <c r="BG94" s="4" t="str">
        <v>Ayrshire</v>
      </c>
      <c r="BH94" s="4" t="str">
        <v>Ayrshire</v>
      </c>
      <c r="BI94" s="4" t="str">
        <v>Ayrshire</v>
      </c>
      <c r="BJ94" s="4" t="str">
        <v>Ayrshire</v>
      </c>
      <c r="BK94" s="4" t="str">
        <v>Ayrshire</v>
      </c>
      <c r="BL94" s="4" t="str">
        <v>Ayrshire</v>
      </c>
      <c r="BM94" s="4" t="str">
        <v>Ayrshire</v>
      </c>
      <c r="BN94" s="4" t="str">
        <v>Ayrshire</v>
      </c>
      <c r="BO94" s="4" t="str">
        <v>Ayrshire</v>
      </c>
      <c r="BP94" s="4" t="str">
        <v>Ayrshire</v>
      </c>
      <c r="BQ94" s="4" t="str">
        <v>Ayrshire</v>
      </c>
      <c r="BR94" s="4" t="str">
        <v>Ayrshire</v>
      </c>
      <c r="BS94" s="4" t="str">
        <v>Ayrshire</v>
      </c>
      <c r="BT94" s="4" t="str">
        <v>Ayrshire</v>
      </c>
      <c r="BU94" s="4" t="str">
        <v>Ayrshire</v>
      </c>
      <c r="BV94" s="4" t="str">
        <v>Ayrshire</v>
      </c>
      <c r="BX94" s="4" t="str">
        <v>Ayiyi</v>
      </c>
      <c r="BY94" s="4" t="str">
        <v>Ayiyi</v>
      </c>
      <c r="BZ94" s="4" t="str">
        <v>Ayiyi</v>
      </c>
      <c r="CA94" s="4" t="str">
        <v>Ayiyi</v>
      </c>
      <c r="CB94" s="4" t="str">
        <v>Ayiyi</v>
      </c>
      <c r="CC94" s="4" t="str">
        <v>Ayiyi</v>
      </c>
      <c r="CD94" s="4" t="str">
        <v>Ayiyi</v>
      </c>
      <c r="CE94" s="4" t="str">
        <v>Ayiyi</v>
      </c>
      <c r="CF94" s="4" t="str">
        <v>Ayiyi</v>
      </c>
      <c r="CG94" s="4" t="str">
        <v>Ayiyi</v>
      </c>
      <c r="CH94" s="4" t="str">
        <v>Ayiyi</v>
      </c>
      <c r="CI94" s="4" t="str">
        <v>Ayiyi</v>
      </c>
      <c r="CJ94" s="4" t="str">
        <v>Ayiyi</v>
      </c>
      <c r="CK94" s="4" t="str">
        <v>Ayiyi</v>
      </c>
      <c r="CL94" s="4" t="str">
        <v>Ayiyi</v>
      </c>
      <c r="CM94" s="4" t="str">
        <v>Ayiyi</v>
      </c>
      <c r="CN94" s="4" t="str">
        <v>Ayiyi</v>
      </c>
      <c r="CO94" s="4" t="str">
        <v>Ayiyi</v>
      </c>
      <c r="CP94" s="4" t="str">
        <v>Ayiyi</v>
      </c>
      <c r="CQ94" s="4" t="str">
        <v>Ayiyi</v>
      </c>
      <c r="CR94" s="4" t="str">
        <v>Ayiyi</v>
      </c>
      <c r="CS94" s="4" t="str">
        <v>Ayiyi</v>
      </c>
      <c r="CT94" s="4" t="str">
        <v>Ayiyi</v>
      </c>
      <c r="CU94" s="4" t="str">
        <v>Ayiyi</v>
      </c>
      <c r="CV94" s="4" t="str">
        <v>Ayiyi</v>
      </c>
      <c r="CW94" s="4" t="str">
        <v>Ayiyi</v>
      </c>
      <c r="CX94" s="4" t="str">
        <v>Ayiyi</v>
      </c>
      <c r="CY94" s="4" t="str">
        <v>Ayiyi</v>
      </c>
      <c r="CZ94" s="4" t="str">
        <v>Ayiyi</v>
      </c>
      <c r="DA94" s="4" t="str">
        <v>Ayiyi</v>
      </c>
    </row>
    <row r="95" spans="1:105" x14ac:dyDescent="0.35">
      <c r="A95" s="4" t="s">
        <v>1832</v>
      </c>
      <c r="B95" s="4" t="s">
        <v>1831</v>
      </c>
      <c r="C95" s="4" t="s">
        <v>2601</v>
      </c>
      <c r="AS95" s="4" t="str">
        <v>Ayrshire x Friesian</v>
      </c>
      <c r="AT95" s="4" t="str">
        <v>Ayrshire x Friesian</v>
      </c>
      <c r="AU95" s="4" t="str">
        <v>Ayrshire x Friesian</v>
      </c>
      <c r="AV95" s="4" t="str">
        <v>Ayrshire x Friesian</v>
      </c>
      <c r="AW95" s="4" t="str">
        <v>Ayrshire x Friesian</v>
      </c>
      <c r="AX95" s="4" t="str">
        <v>Ayrshire x Friesian</v>
      </c>
      <c r="AY95" s="4" t="str">
        <v>Ayrshire x Friesian</v>
      </c>
      <c r="AZ95" s="4" t="str">
        <v>Ayrshire x Friesian</v>
      </c>
      <c r="BA95" s="4" t="str">
        <v>Ayrshire x Friesian</v>
      </c>
      <c r="BB95" s="4" t="str">
        <v>Ayrshire x Friesian</v>
      </c>
      <c r="BC95" s="4" t="str">
        <v>Ayrshire x Friesian</v>
      </c>
      <c r="BD95" s="4" t="str">
        <v>Ayrshire x Friesian</v>
      </c>
      <c r="BE95" s="4" t="str">
        <v>Ayrshire x Friesian</v>
      </c>
      <c r="BF95" s="4" t="str">
        <v>Ayrshire x Friesian</v>
      </c>
      <c r="BG95" s="4" t="str">
        <v>Ayrshire x Friesian</v>
      </c>
      <c r="BH95" s="4" t="str">
        <v>Ayrshire x Friesian</v>
      </c>
      <c r="BI95" s="4" t="str">
        <v>Ayrshire x Friesian</v>
      </c>
      <c r="BJ95" s="4" t="str">
        <v>Ayrshire x Friesian</v>
      </c>
      <c r="BK95" s="4" t="str">
        <v>Ayrshire x Friesian</v>
      </c>
      <c r="BL95" s="4" t="str">
        <v>Ayrshire x Friesian</v>
      </c>
      <c r="BM95" s="4" t="str">
        <v>Ayrshire x Friesian</v>
      </c>
      <c r="BN95" s="4" t="str">
        <v>Ayrshire x Friesian</v>
      </c>
      <c r="BO95" s="4" t="str">
        <v>Ayrshire x Friesian</v>
      </c>
      <c r="BP95" s="4" t="str">
        <v>Ayrshire x Friesian</v>
      </c>
      <c r="BQ95" s="4" t="str">
        <v>Ayrshire x Friesian</v>
      </c>
      <c r="BR95" s="4" t="str">
        <v>Ayrshire x Friesian</v>
      </c>
      <c r="BS95" s="4" t="str">
        <v>Ayrshire x Friesian</v>
      </c>
      <c r="BT95" s="4" t="str">
        <v>Ayrshire x Friesian</v>
      </c>
      <c r="BU95" s="4" t="str">
        <v>Ayrshire x Friesian</v>
      </c>
      <c r="BV95" s="4" t="str">
        <v>Ayrshire x Friesian</v>
      </c>
      <c r="BX95" s="4" t="str">
        <v>Ayrshire</v>
      </c>
      <c r="BY95" s="4" t="str">
        <v>Ayrshire</v>
      </c>
      <c r="BZ95" s="4" t="str">
        <v>Ayrshire</v>
      </c>
      <c r="CA95" s="4" t="str">
        <v>Ayrshire</v>
      </c>
      <c r="CB95" s="4" t="str">
        <v>Ayrshire</v>
      </c>
      <c r="CC95" s="4" t="str">
        <v>Ayrshire</v>
      </c>
      <c r="CD95" s="4" t="str">
        <v>Ayrshire</v>
      </c>
      <c r="CE95" s="4" t="str">
        <v>Ayrshire</v>
      </c>
      <c r="CF95" s="4" t="str">
        <v>Ayrshire</v>
      </c>
      <c r="CG95" s="4" t="str">
        <v>Ayrshire</v>
      </c>
      <c r="CH95" s="4" t="str">
        <v>Ayrshire</v>
      </c>
      <c r="CI95" s="4" t="str">
        <v>Ayrshire</v>
      </c>
      <c r="CJ95" s="4" t="str">
        <v>Ayrshire</v>
      </c>
      <c r="CK95" s="4" t="str">
        <v>Ayrshire</v>
      </c>
      <c r="CL95" s="4" t="str">
        <v>Ayrshire</v>
      </c>
      <c r="CM95" s="4" t="str">
        <v>Ayrshire</v>
      </c>
      <c r="CN95" s="4" t="str">
        <v>Ayrshire</v>
      </c>
      <c r="CO95" s="4" t="str">
        <v>Ayrshire</v>
      </c>
      <c r="CP95" s="4" t="str">
        <v>Ayrshire</v>
      </c>
      <c r="CQ95" s="4" t="str">
        <v>Ayrshire</v>
      </c>
      <c r="CR95" s="4" t="str">
        <v>Ayrshire</v>
      </c>
      <c r="CS95" s="4" t="str">
        <v>Ayrshire</v>
      </c>
      <c r="CT95" s="4" t="str">
        <v>Ayrshire</v>
      </c>
      <c r="CU95" s="4" t="str">
        <v>Ayrshire</v>
      </c>
      <c r="CV95" s="4" t="str">
        <v>Ayrshire</v>
      </c>
      <c r="CW95" s="4" t="str">
        <v>Ayrshire</v>
      </c>
      <c r="CX95" s="4" t="str">
        <v>Ayrshire</v>
      </c>
      <c r="CY95" s="4" t="str">
        <v>Ayrshire</v>
      </c>
      <c r="CZ95" s="4" t="str">
        <v>Ayrshire</v>
      </c>
      <c r="DA95" s="4" t="str">
        <v>Ayrshire</v>
      </c>
    </row>
    <row r="96" spans="1:105" x14ac:dyDescent="0.35">
      <c r="A96" s="4" t="s">
        <v>1832</v>
      </c>
      <c r="B96" s="4" t="s">
        <v>1831</v>
      </c>
      <c r="C96" s="4" t="s">
        <v>2602</v>
      </c>
      <c r="AS96" s="4" t="str">
        <v>B 6144F-MR-6-0-0</v>
      </c>
      <c r="AT96" s="4" t="str">
        <v>B 6144F-MR-6-0-0</v>
      </c>
      <c r="AU96" s="4" t="str">
        <v>B 6144F-MR-6-0-0</v>
      </c>
      <c r="AV96" s="4" t="str">
        <v>B 6144F-MR-6-0-0</v>
      </c>
      <c r="AW96" s="4" t="str">
        <v>B 6144F-MR-6-0-0</v>
      </c>
      <c r="AX96" s="4" t="str">
        <v>B 6144F-MR-6-0-0</v>
      </c>
      <c r="AY96" s="4" t="str">
        <v>B 6144F-MR-6-0-0</v>
      </c>
      <c r="AZ96" s="4" t="str">
        <v>B 6144F-MR-6-0-0</v>
      </c>
      <c r="BA96" s="4" t="str">
        <v>B 6144F-MR-6-0-0</v>
      </c>
      <c r="BB96" s="4" t="str">
        <v>B 6144F-MR-6-0-0</v>
      </c>
      <c r="BC96" s="4" t="str">
        <v>B 6144F-MR-6-0-0</v>
      </c>
      <c r="BD96" s="4" t="str">
        <v>B 6144F-MR-6-0-0</v>
      </c>
      <c r="BE96" s="4" t="str">
        <v>B 6144F-MR-6-0-0</v>
      </c>
      <c r="BF96" s="4" t="str">
        <v>B 6144F-MR-6-0-0</v>
      </c>
      <c r="BG96" s="4" t="str">
        <v>B 6144F-MR-6-0-0</v>
      </c>
      <c r="BH96" s="4" t="str">
        <v>B 6144F-MR-6-0-0</v>
      </c>
      <c r="BI96" s="4" t="str">
        <v>B 6144F-MR-6-0-0</v>
      </c>
      <c r="BJ96" s="4" t="str">
        <v>B 6144F-MR-6-0-0</v>
      </c>
      <c r="BK96" s="4" t="str">
        <v>B 6144F-MR-6-0-0</v>
      </c>
      <c r="BL96" s="4" t="str">
        <v>B 6144F-MR-6-0-0</v>
      </c>
      <c r="BM96" s="4" t="str">
        <v>B 6144F-MR-6-0-0</v>
      </c>
      <c r="BN96" s="4" t="str">
        <v>B 6144F-MR-6-0-0</v>
      </c>
      <c r="BO96" s="4" t="str">
        <v>B 6144F-MR-6-0-0</v>
      </c>
      <c r="BP96" s="4" t="str">
        <v>B 6144F-MR-6-0-0</v>
      </c>
      <c r="BQ96" s="4" t="str">
        <v>B 6144F-MR-6-0-0</v>
      </c>
      <c r="BR96" s="4" t="str">
        <v>B 6144F-MR-6-0-0</v>
      </c>
      <c r="BS96" s="4" t="str">
        <v>B 6144F-MR-6-0-0</v>
      </c>
      <c r="BT96" s="4" t="str">
        <v>B 6144F-MR-6-0-0</v>
      </c>
      <c r="BU96" s="4" t="str">
        <v>B 6144F-MR-6-0-0</v>
      </c>
      <c r="BV96" s="4" t="str">
        <v>B 6144F-MR-6-0-0</v>
      </c>
      <c r="BX96" s="4" t="str">
        <v>Ayrshire x Friesian</v>
      </c>
      <c r="BY96" s="4" t="str">
        <v>Ayrshire x Friesian</v>
      </c>
      <c r="BZ96" s="4" t="str">
        <v>Ayrshire x Friesian</v>
      </c>
      <c r="CA96" s="4" t="str">
        <v>Ayrshire x Friesian</v>
      </c>
      <c r="CB96" s="4" t="str">
        <v>Ayrshire x Friesian</v>
      </c>
      <c r="CC96" s="4" t="str">
        <v>Ayrshire x Friesian</v>
      </c>
      <c r="CD96" s="4" t="str">
        <v>Ayrshire x Friesian</v>
      </c>
      <c r="CE96" s="4" t="str">
        <v>Ayrshire x Friesian</v>
      </c>
      <c r="CF96" s="4" t="str">
        <v>Ayrshire x Friesian</v>
      </c>
      <c r="CG96" s="4" t="str">
        <v>Ayrshire x Friesian</v>
      </c>
      <c r="CH96" s="4" t="str">
        <v>Ayrshire x Friesian</v>
      </c>
      <c r="CI96" s="4" t="str">
        <v>Ayrshire x Friesian</v>
      </c>
      <c r="CJ96" s="4" t="str">
        <v>Ayrshire x Friesian</v>
      </c>
      <c r="CK96" s="4" t="str">
        <v>Ayrshire x Friesian</v>
      </c>
      <c r="CL96" s="4" t="str">
        <v>Ayrshire x Friesian</v>
      </c>
      <c r="CM96" s="4" t="str">
        <v>Ayrshire x Friesian</v>
      </c>
      <c r="CN96" s="4" t="str">
        <v>Ayrshire x Friesian</v>
      </c>
      <c r="CO96" s="4" t="str">
        <v>Ayrshire x Friesian</v>
      </c>
      <c r="CP96" s="4" t="str">
        <v>Ayrshire x Friesian</v>
      </c>
      <c r="CQ96" s="4" t="str">
        <v>Ayrshire x Friesian</v>
      </c>
      <c r="CR96" s="4" t="str">
        <v>Ayrshire x Friesian</v>
      </c>
      <c r="CS96" s="4" t="str">
        <v>Ayrshire x Friesian</v>
      </c>
      <c r="CT96" s="4" t="str">
        <v>Ayrshire x Friesian</v>
      </c>
      <c r="CU96" s="4" t="str">
        <v>Ayrshire x Friesian</v>
      </c>
      <c r="CV96" s="4" t="str">
        <v>Ayrshire x Friesian</v>
      </c>
      <c r="CW96" s="4" t="str">
        <v>Ayrshire x Friesian</v>
      </c>
      <c r="CX96" s="4" t="str">
        <v>Ayrshire x Friesian</v>
      </c>
      <c r="CY96" s="4" t="str">
        <v>Ayrshire x Friesian</v>
      </c>
      <c r="CZ96" s="4" t="str">
        <v>Ayrshire x Friesian</v>
      </c>
      <c r="DA96" s="4" t="str">
        <v>Ayrshire x Friesian</v>
      </c>
    </row>
    <row r="97" spans="1:105" x14ac:dyDescent="0.35">
      <c r="A97" s="4" t="s">
        <v>1832</v>
      </c>
      <c r="B97" s="4" t="s">
        <v>1831</v>
      </c>
      <c r="C97" s="4" t="s">
        <v>2603</v>
      </c>
      <c r="AS97" s="4" t="str">
        <v>B 6144F-MR-6–0-0</v>
      </c>
      <c r="AT97" s="4" t="str">
        <v>B 6144F-MR-6–0-0</v>
      </c>
      <c r="AU97" s="4" t="str">
        <v>B 6144F-MR-6–0-0</v>
      </c>
      <c r="AV97" s="4" t="str">
        <v>B 6144F-MR-6–0-0</v>
      </c>
      <c r="AW97" s="4" t="str">
        <v>B 6144F-MR-6–0-0</v>
      </c>
      <c r="AX97" s="4" t="str">
        <v>B 6144F-MR-6–0-0</v>
      </c>
      <c r="AY97" s="4" t="str">
        <v>B 6144F-MR-6–0-0</v>
      </c>
      <c r="AZ97" s="4" t="str">
        <v>B 6144F-MR-6–0-0</v>
      </c>
      <c r="BA97" s="4" t="str">
        <v>B 6144F-MR-6–0-0</v>
      </c>
      <c r="BB97" s="4" t="str">
        <v>B 6144F-MR-6–0-0</v>
      </c>
      <c r="BC97" s="4" t="str">
        <v>B 6144F-MR-6–0-0</v>
      </c>
      <c r="BD97" s="4" t="str">
        <v>B 6144F-MR-6–0-0</v>
      </c>
      <c r="BE97" s="4" t="str">
        <v>B 6144F-MR-6–0-0</v>
      </c>
      <c r="BF97" s="4" t="str">
        <v>B 6144F-MR-6–0-0</v>
      </c>
      <c r="BG97" s="4" t="str">
        <v>B 6144F-MR-6–0-0</v>
      </c>
      <c r="BH97" s="4" t="str">
        <v>B 6144F-MR-6–0-0</v>
      </c>
      <c r="BI97" s="4" t="str">
        <v>B 6144F-MR-6–0-0</v>
      </c>
      <c r="BJ97" s="4" t="str">
        <v>B 6144F-MR-6–0-0</v>
      </c>
      <c r="BK97" s="4" t="str">
        <v>B 6144F-MR-6–0-0</v>
      </c>
      <c r="BL97" s="4" t="str">
        <v>B 6144F-MR-6–0-0</v>
      </c>
      <c r="BM97" s="4" t="str">
        <v>B 6144F-MR-6–0-0</v>
      </c>
      <c r="BN97" s="4" t="str">
        <v>B 6144F-MR-6–0-0</v>
      </c>
      <c r="BO97" s="4" t="str">
        <v>B 6144F-MR-6–0-0</v>
      </c>
      <c r="BP97" s="4" t="str">
        <v>B 6144F-MR-6–0-0</v>
      </c>
      <c r="BQ97" s="4" t="str">
        <v>B 6144F-MR-6–0-0</v>
      </c>
      <c r="BR97" s="4" t="str">
        <v>B 6144F-MR-6–0-0</v>
      </c>
      <c r="BS97" s="4" t="str">
        <v>B 6144F-MR-6–0-0</v>
      </c>
      <c r="BT97" s="4" t="str">
        <v>B 6144F-MR-6–0-0</v>
      </c>
      <c r="BU97" s="4" t="str">
        <v>B 6144F-MR-6–0-0</v>
      </c>
      <c r="BV97" s="4" t="str">
        <v>B 6144F-MR-6–0-0</v>
      </c>
      <c r="BX97" s="4" t="str">
        <v>B 6144F-MR-6-0-0</v>
      </c>
      <c r="BY97" s="4" t="str">
        <v>B 6144F-MR-6-0-0</v>
      </c>
      <c r="BZ97" s="4" t="str">
        <v>B 6144F-MR-6-0-0</v>
      </c>
      <c r="CA97" s="4" t="str">
        <v>B 6144F-MR-6-0-0</v>
      </c>
      <c r="CB97" s="4" t="str">
        <v>B 6144F-MR-6-0-0</v>
      </c>
      <c r="CC97" s="4" t="str">
        <v>B 6144F-MR-6-0-0</v>
      </c>
      <c r="CD97" s="4" t="str">
        <v>B 6144F-MR-6-0-0</v>
      </c>
      <c r="CE97" s="4" t="str">
        <v>B 6144F-MR-6-0-0</v>
      </c>
      <c r="CF97" s="4" t="str">
        <v>B 6144F-MR-6-0-0</v>
      </c>
      <c r="CG97" s="4" t="str">
        <v>B 6144F-MR-6-0-0</v>
      </c>
      <c r="CH97" s="4" t="str">
        <v>B 6144F-MR-6-0-0</v>
      </c>
      <c r="CI97" s="4" t="str">
        <v>B 6144F-MR-6-0-0</v>
      </c>
      <c r="CJ97" s="4" t="str">
        <v>B 6144F-MR-6-0-0</v>
      </c>
      <c r="CK97" s="4" t="str">
        <v>B 6144F-MR-6-0-0</v>
      </c>
      <c r="CL97" s="4" t="str">
        <v>B 6144F-MR-6-0-0</v>
      </c>
      <c r="CM97" s="4" t="str">
        <v>B 6144F-MR-6-0-0</v>
      </c>
      <c r="CN97" s="4" t="str">
        <v>B 6144F-MR-6-0-0</v>
      </c>
      <c r="CO97" s="4" t="str">
        <v>B 6144F-MR-6-0-0</v>
      </c>
      <c r="CP97" s="4" t="str">
        <v>B 6144F-MR-6-0-0</v>
      </c>
      <c r="CQ97" s="4" t="str">
        <v>B 6144F-MR-6-0-0</v>
      </c>
      <c r="CR97" s="4" t="str">
        <v>B 6144F-MR-6-0-0</v>
      </c>
      <c r="CS97" s="4" t="str">
        <v>B 6144F-MR-6-0-0</v>
      </c>
      <c r="CT97" s="4" t="str">
        <v>B 6144F-MR-6-0-0</v>
      </c>
      <c r="CU97" s="4" t="str">
        <v>B 6144F-MR-6-0-0</v>
      </c>
      <c r="CV97" s="4" t="str">
        <v>B 6144F-MR-6-0-0</v>
      </c>
      <c r="CW97" s="4" t="str">
        <v>B 6144F-MR-6-0-0</v>
      </c>
      <c r="CX97" s="4" t="str">
        <v>B 6144F-MR-6-0-0</v>
      </c>
      <c r="CY97" s="4" t="str">
        <v>B 6144F-MR-6-0-0</v>
      </c>
      <c r="CZ97" s="4" t="str">
        <v>B 6144F-MR-6-0-0</v>
      </c>
      <c r="DA97" s="4" t="str">
        <v>B 6144F-MR-6-0-0</v>
      </c>
    </row>
    <row r="98" spans="1:105" x14ac:dyDescent="0.35">
      <c r="A98" s="4" t="s">
        <v>1832</v>
      </c>
      <c r="B98" s="4" t="s">
        <v>1831</v>
      </c>
      <c r="C98" s="4" t="s">
        <v>2604</v>
      </c>
      <c r="AS98" s="4" t="str">
        <v>B111-2</v>
      </c>
      <c r="AT98" s="4" t="str">
        <v>B111-2</v>
      </c>
      <c r="AU98" s="4" t="str">
        <v>B111-2</v>
      </c>
      <c r="AV98" s="4" t="str">
        <v>B111-2</v>
      </c>
      <c r="AW98" s="4" t="str">
        <v>B111-2</v>
      </c>
      <c r="AX98" s="4" t="str">
        <v>B111-2</v>
      </c>
      <c r="AY98" s="4" t="str">
        <v>B111-2</v>
      </c>
      <c r="AZ98" s="4" t="str">
        <v>B111-2</v>
      </c>
      <c r="BA98" s="4" t="str">
        <v>B111-2</v>
      </c>
      <c r="BB98" s="4" t="str">
        <v>B111-2</v>
      </c>
      <c r="BC98" s="4" t="str">
        <v>B111-2</v>
      </c>
      <c r="BD98" s="4" t="str">
        <v>B111-2</v>
      </c>
      <c r="BE98" s="4" t="str">
        <v>B111-2</v>
      </c>
      <c r="BF98" s="4" t="str">
        <v>B111-2</v>
      </c>
      <c r="BG98" s="4" t="str">
        <v>B111-2</v>
      </c>
      <c r="BH98" s="4" t="str">
        <v>B111-2</v>
      </c>
      <c r="BI98" s="4" t="str">
        <v>B111-2</v>
      </c>
      <c r="BJ98" s="4" t="str">
        <v>B111-2</v>
      </c>
      <c r="BK98" s="4" t="str">
        <v>B111-2</v>
      </c>
      <c r="BL98" s="4" t="str">
        <v>B111-2</v>
      </c>
      <c r="BM98" s="4" t="str">
        <v>B111-2</v>
      </c>
      <c r="BN98" s="4" t="str">
        <v>B111-2</v>
      </c>
      <c r="BO98" s="4" t="str">
        <v>B111-2</v>
      </c>
      <c r="BP98" s="4" t="str">
        <v>B111-2</v>
      </c>
      <c r="BQ98" s="4" t="str">
        <v>B111-2</v>
      </c>
      <c r="BR98" s="4" t="str">
        <v>B111-2</v>
      </c>
      <c r="BS98" s="4" t="str">
        <v>B111-2</v>
      </c>
      <c r="BT98" s="4" t="str">
        <v>B111-2</v>
      </c>
      <c r="BU98" s="4" t="str">
        <v>B111-2</v>
      </c>
      <c r="BV98" s="4" t="str">
        <v>B111-2</v>
      </c>
      <c r="BX98" s="4" t="str">
        <v>B 6144F-MR-6–0-0</v>
      </c>
      <c r="BY98" s="4" t="str">
        <v>B 6144F-MR-6–0-0</v>
      </c>
      <c r="BZ98" s="4" t="str">
        <v>B 6144F-MR-6–0-0</v>
      </c>
      <c r="CA98" s="4" t="str">
        <v>B 6144F-MR-6–0-0</v>
      </c>
      <c r="CB98" s="4" t="str">
        <v>B 6144F-MR-6–0-0</v>
      </c>
      <c r="CC98" s="4" t="str">
        <v>B 6144F-MR-6–0-0</v>
      </c>
      <c r="CD98" s="4" t="str">
        <v>B 6144F-MR-6–0-0</v>
      </c>
      <c r="CE98" s="4" t="str">
        <v>B 6144F-MR-6–0-0</v>
      </c>
      <c r="CF98" s="4" t="str">
        <v>B 6144F-MR-6–0-0</v>
      </c>
      <c r="CG98" s="4" t="str">
        <v>B 6144F-MR-6–0-0</v>
      </c>
      <c r="CH98" s="4" t="str">
        <v>B 6144F-MR-6–0-0</v>
      </c>
      <c r="CI98" s="4" t="str">
        <v>B 6144F-MR-6–0-0</v>
      </c>
      <c r="CJ98" s="4" t="str">
        <v>B 6144F-MR-6–0-0</v>
      </c>
      <c r="CK98" s="4" t="str">
        <v>B 6144F-MR-6–0-0</v>
      </c>
      <c r="CL98" s="4" t="str">
        <v>B 6144F-MR-6–0-0</v>
      </c>
      <c r="CM98" s="4" t="str">
        <v>B 6144F-MR-6–0-0</v>
      </c>
      <c r="CN98" s="4" t="str">
        <v>B 6144F-MR-6–0-0</v>
      </c>
      <c r="CO98" s="4" t="str">
        <v>B 6144F-MR-6–0-0</v>
      </c>
      <c r="CP98" s="4" t="str">
        <v>B 6144F-MR-6–0-0</v>
      </c>
      <c r="CQ98" s="4" t="str">
        <v>B 6144F-MR-6–0-0</v>
      </c>
      <c r="CR98" s="4" t="str">
        <v>B 6144F-MR-6–0-0</v>
      </c>
      <c r="CS98" s="4" t="str">
        <v>B 6144F-MR-6–0-0</v>
      </c>
      <c r="CT98" s="4" t="str">
        <v>B 6144F-MR-6–0-0</v>
      </c>
      <c r="CU98" s="4" t="str">
        <v>B 6144F-MR-6–0-0</v>
      </c>
      <c r="CV98" s="4" t="str">
        <v>B 6144F-MR-6–0-0</v>
      </c>
      <c r="CW98" s="4" t="str">
        <v>B 6144F-MR-6–0-0</v>
      </c>
      <c r="CX98" s="4" t="str">
        <v>B 6144F-MR-6–0-0</v>
      </c>
      <c r="CY98" s="4" t="str">
        <v>B 6144F-MR-6–0-0</v>
      </c>
      <c r="CZ98" s="4" t="str">
        <v>B 6144F-MR-6–0-0</v>
      </c>
      <c r="DA98" s="4" t="str">
        <v>B 6144F-MR-6–0-0</v>
      </c>
    </row>
    <row r="99" spans="1:105" x14ac:dyDescent="0.35">
      <c r="A99" s="4" t="s">
        <v>1832</v>
      </c>
      <c r="B99" s="4" t="s">
        <v>1831</v>
      </c>
      <c r="C99" s="4" t="s">
        <v>2605</v>
      </c>
      <c r="AS99" s="4" t="str">
        <v>B53</v>
      </c>
      <c r="AT99" s="4" t="str">
        <v>B53</v>
      </c>
      <c r="AU99" s="4" t="str">
        <v>B53</v>
      </c>
      <c r="AV99" s="4" t="str">
        <v>B53</v>
      </c>
      <c r="AW99" s="4" t="str">
        <v>B53</v>
      </c>
      <c r="AX99" s="4" t="str">
        <v>B53</v>
      </c>
      <c r="AY99" s="4" t="str">
        <v>B53</v>
      </c>
      <c r="AZ99" s="4" t="str">
        <v>B53</v>
      </c>
      <c r="BA99" s="4" t="str">
        <v>B53</v>
      </c>
      <c r="BB99" s="4" t="str">
        <v>B53</v>
      </c>
      <c r="BC99" s="4" t="str">
        <v>B53</v>
      </c>
      <c r="BD99" s="4" t="str">
        <v>B53</v>
      </c>
      <c r="BE99" s="4" t="str">
        <v>B53</v>
      </c>
      <c r="BF99" s="4" t="str">
        <v>B53</v>
      </c>
      <c r="BG99" s="4" t="str">
        <v>B53</v>
      </c>
      <c r="BH99" s="4" t="str">
        <v>B53</v>
      </c>
      <c r="BI99" s="4" t="str">
        <v>B53</v>
      </c>
      <c r="BJ99" s="4" t="str">
        <v>B53</v>
      </c>
      <c r="BK99" s="4" t="str">
        <v>B53</v>
      </c>
      <c r="BL99" s="4" t="str">
        <v>B53</v>
      </c>
      <c r="BM99" s="4" t="str">
        <v>B53</v>
      </c>
      <c r="BN99" s="4" t="str">
        <v>B53</v>
      </c>
      <c r="BO99" s="4" t="str">
        <v>B53</v>
      </c>
      <c r="BP99" s="4" t="str">
        <v>B53</v>
      </c>
      <c r="BQ99" s="4" t="str">
        <v>B53</v>
      </c>
      <c r="BR99" s="4" t="str">
        <v>B53</v>
      </c>
      <c r="BS99" s="4" t="str">
        <v>B53</v>
      </c>
      <c r="BT99" s="4" t="str">
        <v>B53</v>
      </c>
      <c r="BU99" s="4" t="str">
        <v>B53</v>
      </c>
      <c r="BV99" s="4" t="str">
        <v>B53</v>
      </c>
      <c r="BX99" s="4" t="str">
        <v>B111-2</v>
      </c>
      <c r="BY99" s="4" t="str">
        <v>B111-2</v>
      </c>
      <c r="BZ99" s="4" t="str">
        <v>B111-2</v>
      </c>
      <c r="CA99" s="4" t="str">
        <v>B111-2</v>
      </c>
      <c r="CB99" s="4" t="str">
        <v>B111-2</v>
      </c>
      <c r="CC99" s="4" t="str">
        <v>B111-2</v>
      </c>
      <c r="CD99" s="4" t="str">
        <v>B111-2</v>
      </c>
      <c r="CE99" s="4" t="str">
        <v>B111-2</v>
      </c>
      <c r="CF99" s="4" t="str">
        <v>B111-2</v>
      </c>
      <c r="CG99" s="4" t="str">
        <v>B111-2</v>
      </c>
      <c r="CH99" s="4" t="str">
        <v>B111-2</v>
      </c>
      <c r="CI99" s="4" t="str">
        <v>B111-2</v>
      </c>
      <c r="CJ99" s="4" t="str">
        <v>B111-2</v>
      </c>
      <c r="CK99" s="4" t="str">
        <v>B111-2</v>
      </c>
      <c r="CL99" s="4" t="str">
        <v>B111-2</v>
      </c>
      <c r="CM99" s="4" t="str">
        <v>B111-2</v>
      </c>
      <c r="CN99" s="4" t="str">
        <v>B111-2</v>
      </c>
      <c r="CO99" s="4" t="str">
        <v>B111-2</v>
      </c>
      <c r="CP99" s="4" t="str">
        <v>B111-2</v>
      </c>
      <c r="CQ99" s="4" t="str">
        <v>B111-2</v>
      </c>
      <c r="CR99" s="4" t="str">
        <v>B111-2</v>
      </c>
      <c r="CS99" s="4" t="str">
        <v>B111-2</v>
      </c>
      <c r="CT99" s="4" t="str">
        <v>B111-2</v>
      </c>
      <c r="CU99" s="4" t="str">
        <v>B111-2</v>
      </c>
      <c r="CV99" s="4" t="str">
        <v>B111-2</v>
      </c>
      <c r="CW99" s="4" t="str">
        <v>B111-2</v>
      </c>
      <c r="CX99" s="4" t="str">
        <v>B111-2</v>
      </c>
      <c r="CY99" s="4" t="str">
        <v>B111-2</v>
      </c>
      <c r="CZ99" s="4" t="str">
        <v>B111-2</v>
      </c>
      <c r="DA99" s="4" t="str">
        <v>B111-2</v>
      </c>
    </row>
    <row r="100" spans="1:105" x14ac:dyDescent="0.35">
      <c r="A100" s="4" t="s">
        <v>1832</v>
      </c>
      <c r="B100" s="4" t="s">
        <v>1831</v>
      </c>
      <c r="C100" s="4" t="s">
        <v>2606</v>
      </c>
      <c r="AS100" s="4" t="str">
        <v>Babati white</v>
      </c>
      <c r="AT100" s="4" t="str">
        <v>Babati white</v>
      </c>
      <c r="AU100" s="4" t="str">
        <v>Babati white</v>
      </c>
      <c r="AV100" s="4" t="str">
        <v>Babati white</v>
      </c>
      <c r="AW100" s="4" t="str">
        <v>Babati white</v>
      </c>
      <c r="AX100" s="4" t="str">
        <v>Babati white</v>
      </c>
      <c r="AY100" s="4" t="str">
        <v>Babati white</v>
      </c>
      <c r="AZ100" s="4" t="str">
        <v>Babati white</v>
      </c>
      <c r="BA100" s="4" t="str">
        <v>Babati white</v>
      </c>
      <c r="BB100" s="4" t="str">
        <v>Babati white</v>
      </c>
      <c r="BC100" s="4" t="str">
        <v>Babati white</v>
      </c>
      <c r="BD100" s="4" t="str">
        <v>Babati white</v>
      </c>
      <c r="BE100" s="4" t="str">
        <v>Babati white</v>
      </c>
      <c r="BF100" s="4" t="str">
        <v>Babati white</v>
      </c>
      <c r="BG100" s="4" t="str">
        <v>Babati white</v>
      </c>
      <c r="BH100" s="4" t="str">
        <v>Babati white</v>
      </c>
      <c r="BI100" s="4" t="str">
        <v>Babati white</v>
      </c>
      <c r="BJ100" s="4" t="str">
        <v>Babati white</v>
      </c>
      <c r="BK100" s="4" t="str">
        <v>Babati white</v>
      </c>
      <c r="BL100" s="4" t="str">
        <v>Babati white</v>
      </c>
      <c r="BM100" s="4" t="str">
        <v>Babati white</v>
      </c>
      <c r="BN100" s="4" t="str">
        <v>Babati white</v>
      </c>
      <c r="BO100" s="4" t="str">
        <v>Babati white</v>
      </c>
      <c r="BP100" s="4" t="str">
        <v>Babati white</v>
      </c>
      <c r="BQ100" s="4" t="str">
        <v>Babati white</v>
      </c>
      <c r="BR100" s="4" t="str">
        <v>Babati white</v>
      </c>
      <c r="BS100" s="4" t="str">
        <v>Babati white</v>
      </c>
      <c r="BT100" s="4" t="str">
        <v>Babati white</v>
      </c>
      <c r="BU100" s="4" t="str">
        <v>Babati white</v>
      </c>
      <c r="BV100" s="4" t="str">
        <v>Babati white</v>
      </c>
      <c r="BX100" s="4" t="str">
        <v>B53</v>
      </c>
      <c r="BY100" s="4" t="str">
        <v>B53</v>
      </c>
      <c r="BZ100" s="4" t="str">
        <v>B53</v>
      </c>
      <c r="CA100" s="4" t="str">
        <v>B53</v>
      </c>
      <c r="CB100" s="4" t="str">
        <v>B53</v>
      </c>
      <c r="CC100" s="4" t="str">
        <v>B53</v>
      </c>
      <c r="CD100" s="4" t="str">
        <v>B53</v>
      </c>
      <c r="CE100" s="4" t="str">
        <v>B53</v>
      </c>
      <c r="CF100" s="4" t="str">
        <v>B53</v>
      </c>
      <c r="CG100" s="4" t="str">
        <v>B53</v>
      </c>
      <c r="CH100" s="4" t="str">
        <v>B53</v>
      </c>
      <c r="CI100" s="4" t="str">
        <v>B53</v>
      </c>
      <c r="CJ100" s="4" t="str">
        <v>B53</v>
      </c>
      <c r="CK100" s="4" t="str">
        <v>B53</v>
      </c>
      <c r="CL100" s="4" t="str">
        <v>B53</v>
      </c>
      <c r="CM100" s="4" t="str">
        <v>B53</v>
      </c>
      <c r="CN100" s="4" t="str">
        <v>B53</v>
      </c>
      <c r="CO100" s="4" t="str">
        <v>B53</v>
      </c>
      <c r="CP100" s="4" t="str">
        <v>B53</v>
      </c>
      <c r="CQ100" s="4" t="str">
        <v>B53</v>
      </c>
      <c r="CR100" s="4" t="str">
        <v>B53</v>
      </c>
      <c r="CS100" s="4" t="str">
        <v>B53</v>
      </c>
      <c r="CT100" s="4" t="str">
        <v>B53</v>
      </c>
      <c r="CU100" s="4" t="str">
        <v>B53</v>
      </c>
      <c r="CV100" s="4" t="str">
        <v>B53</v>
      </c>
      <c r="CW100" s="4" t="str">
        <v>B53</v>
      </c>
      <c r="CX100" s="4" t="str">
        <v>B53</v>
      </c>
      <c r="CY100" s="4" t="str">
        <v>B53</v>
      </c>
      <c r="CZ100" s="4" t="str">
        <v>B53</v>
      </c>
      <c r="DA100" s="4" t="str">
        <v>B53</v>
      </c>
    </row>
    <row r="101" spans="1:105" x14ac:dyDescent="0.35">
      <c r="A101" s="4" t="s">
        <v>1832</v>
      </c>
      <c r="B101" s="4" t="s">
        <v>1831</v>
      </c>
      <c r="C101" s="4" t="s">
        <v>2607</v>
      </c>
      <c r="AS101" s="4" t="str">
        <v>Babungo</v>
      </c>
      <c r="AT101" s="4" t="str">
        <v>Babungo</v>
      </c>
      <c r="AU101" s="4" t="str">
        <v>Babungo</v>
      </c>
      <c r="AV101" s="4" t="str">
        <v>Babungo</v>
      </c>
      <c r="AW101" s="4" t="str">
        <v>Babungo</v>
      </c>
      <c r="AX101" s="4" t="str">
        <v>Babungo</v>
      </c>
      <c r="AY101" s="4" t="str">
        <v>Babungo</v>
      </c>
      <c r="AZ101" s="4" t="str">
        <v>Babungo</v>
      </c>
      <c r="BA101" s="4" t="str">
        <v>Babungo</v>
      </c>
      <c r="BB101" s="4" t="str">
        <v>Babungo</v>
      </c>
      <c r="BC101" s="4" t="str">
        <v>Babungo</v>
      </c>
      <c r="BD101" s="4" t="str">
        <v>Babungo</v>
      </c>
      <c r="BE101" s="4" t="str">
        <v>Babungo</v>
      </c>
      <c r="BF101" s="4" t="str">
        <v>Babungo</v>
      </c>
      <c r="BG101" s="4" t="str">
        <v>Babungo</v>
      </c>
      <c r="BH101" s="4" t="str">
        <v>Babungo</v>
      </c>
      <c r="BI101" s="4" t="str">
        <v>Babungo</v>
      </c>
      <c r="BJ101" s="4" t="str">
        <v>Babungo</v>
      </c>
      <c r="BK101" s="4" t="str">
        <v>Babungo</v>
      </c>
      <c r="BL101" s="4" t="str">
        <v>Babungo</v>
      </c>
      <c r="BM101" s="4" t="str">
        <v>Babungo</v>
      </c>
      <c r="BN101" s="4" t="str">
        <v>Babungo</v>
      </c>
      <c r="BO101" s="4" t="str">
        <v>Babungo</v>
      </c>
      <c r="BP101" s="4" t="str">
        <v>Babungo</v>
      </c>
      <c r="BQ101" s="4" t="str">
        <v>Babungo</v>
      </c>
      <c r="BR101" s="4" t="str">
        <v>Babungo</v>
      </c>
      <c r="BS101" s="4" t="str">
        <v>Babungo</v>
      </c>
      <c r="BT101" s="4" t="str">
        <v>Babungo</v>
      </c>
      <c r="BU101" s="4" t="str">
        <v>Babungo</v>
      </c>
      <c r="BV101" s="4" t="str">
        <v>Babungo</v>
      </c>
      <c r="BX101" s="4" t="str">
        <v>Babati white</v>
      </c>
      <c r="BY101" s="4" t="str">
        <v>Babati white</v>
      </c>
      <c r="BZ101" s="4" t="str">
        <v>Babati white</v>
      </c>
      <c r="CA101" s="4" t="str">
        <v>Babati white</v>
      </c>
      <c r="CB101" s="4" t="str">
        <v>Babati white</v>
      </c>
      <c r="CC101" s="4" t="str">
        <v>Babati white</v>
      </c>
      <c r="CD101" s="4" t="str">
        <v>Babati white</v>
      </c>
      <c r="CE101" s="4" t="str">
        <v>Babati white</v>
      </c>
      <c r="CF101" s="4" t="str">
        <v>Babati white</v>
      </c>
      <c r="CG101" s="4" t="str">
        <v>Babati white</v>
      </c>
      <c r="CH101" s="4" t="str">
        <v>Babati white</v>
      </c>
      <c r="CI101" s="4" t="str">
        <v>Babati white</v>
      </c>
      <c r="CJ101" s="4" t="str">
        <v>Babati white</v>
      </c>
      <c r="CK101" s="4" t="str">
        <v>Babati white</v>
      </c>
      <c r="CL101" s="4" t="str">
        <v>Babati white</v>
      </c>
      <c r="CM101" s="4" t="str">
        <v>Babati white</v>
      </c>
      <c r="CN101" s="4" t="str">
        <v>Babati white</v>
      </c>
      <c r="CO101" s="4" t="str">
        <v>Babati white</v>
      </c>
      <c r="CP101" s="4" t="str">
        <v>Babati white</v>
      </c>
      <c r="CQ101" s="4" t="str">
        <v>Babati white</v>
      </c>
      <c r="CR101" s="4" t="str">
        <v>Babati white</v>
      </c>
      <c r="CS101" s="4" t="str">
        <v>Babati white</v>
      </c>
      <c r="CT101" s="4" t="str">
        <v>Babati white</v>
      </c>
      <c r="CU101" s="4" t="str">
        <v>Babati white</v>
      </c>
      <c r="CV101" s="4" t="str">
        <v>Babati white</v>
      </c>
      <c r="CW101" s="4" t="str">
        <v>Babati white</v>
      </c>
      <c r="CX101" s="4" t="str">
        <v>Babati white</v>
      </c>
      <c r="CY101" s="4" t="str">
        <v>Babati white</v>
      </c>
      <c r="CZ101" s="4" t="str">
        <v>Babati white</v>
      </c>
      <c r="DA101" s="4" t="str">
        <v>Babati white</v>
      </c>
    </row>
    <row r="102" spans="1:105" x14ac:dyDescent="0.35">
      <c r="A102" s="4" t="s">
        <v>1832</v>
      </c>
      <c r="B102" s="4" t="s">
        <v>1831</v>
      </c>
      <c r="C102" s="4" t="s">
        <v>2608</v>
      </c>
      <c r="AS102" s="4" t="str">
        <v>Bacchus</v>
      </c>
      <c r="AT102" s="4" t="str">
        <v>Bacchus</v>
      </c>
      <c r="AU102" s="4" t="str">
        <v>Bacchus</v>
      </c>
      <c r="AV102" s="4" t="str">
        <v>Bacchus</v>
      </c>
      <c r="AW102" s="4" t="str">
        <v>Bacchus</v>
      </c>
      <c r="AX102" s="4" t="str">
        <v>Bacchus</v>
      </c>
      <c r="AY102" s="4" t="str">
        <v>Bacchus</v>
      </c>
      <c r="AZ102" s="4" t="str">
        <v>Bacchus</v>
      </c>
      <c r="BA102" s="4" t="str">
        <v>Bacchus</v>
      </c>
      <c r="BB102" s="4" t="str">
        <v>Bacchus</v>
      </c>
      <c r="BC102" s="4" t="str">
        <v>Bacchus</v>
      </c>
      <c r="BD102" s="4" t="str">
        <v>Bacchus</v>
      </c>
      <c r="BE102" s="4" t="str">
        <v>Bacchus</v>
      </c>
      <c r="BF102" s="4" t="str">
        <v>Bacchus</v>
      </c>
      <c r="BG102" s="4" t="str">
        <v>Bacchus</v>
      </c>
      <c r="BH102" s="4" t="str">
        <v>Bacchus</v>
      </c>
      <c r="BI102" s="4" t="str">
        <v>Bacchus</v>
      </c>
      <c r="BJ102" s="4" t="str">
        <v>Bacchus</v>
      </c>
      <c r="BK102" s="4" t="str">
        <v>Bacchus</v>
      </c>
      <c r="BL102" s="4" t="str">
        <v>Bacchus</v>
      </c>
      <c r="BM102" s="4" t="str">
        <v>Bacchus</v>
      </c>
      <c r="BN102" s="4" t="str">
        <v>Bacchus</v>
      </c>
      <c r="BO102" s="4" t="str">
        <v>Bacchus</v>
      </c>
      <c r="BP102" s="4" t="str">
        <v>Bacchus</v>
      </c>
      <c r="BQ102" s="4" t="str">
        <v>Bacchus</v>
      </c>
      <c r="BR102" s="4" t="str">
        <v>Bacchus</v>
      </c>
      <c r="BS102" s="4" t="str">
        <v>Bacchus</v>
      </c>
      <c r="BT102" s="4" t="str">
        <v>Bacchus</v>
      </c>
      <c r="BU102" s="4" t="str">
        <v>Bacchus</v>
      </c>
      <c r="BV102" s="4" t="str">
        <v>Bacchus</v>
      </c>
      <c r="BX102" s="4" t="str">
        <v>Babungo</v>
      </c>
      <c r="BY102" s="4" t="str">
        <v>Babungo</v>
      </c>
      <c r="BZ102" s="4" t="str">
        <v>Babungo</v>
      </c>
      <c r="CA102" s="4" t="str">
        <v>Babungo</v>
      </c>
      <c r="CB102" s="4" t="str">
        <v>Babungo</v>
      </c>
      <c r="CC102" s="4" t="str">
        <v>Babungo</v>
      </c>
      <c r="CD102" s="4" t="str">
        <v>Babungo</v>
      </c>
      <c r="CE102" s="4" t="str">
        <v>Babungo</v>
      </c>
      <c r="CF102" s="4" t="str">
        <v>Babungo</v>
      </c>
      <c r="CG102" s="4" t="str">
        <v>Babungo</v>
      </c>
      <c r="CH102" s="4" t="str">
        <v>Babungo</v>
      </c>
      <c r="CI102" s="4" t="str">
        <v>Babungo</v>
      </c>
      <c r="CJ102" s="4" t="str">
        <v>Babungo</v>
      </c>
      <c r="CK102" s="4" t="str">
        <v>Babungo</v>
      </c>
      <c r="CL102" s="4" t="str">
        <v>Babungo</v>
      </c>
      <c r="CM102" s="4" t="str">
        <v>Babungo</v>
      </c>
      <c r="CN102" s="4" t="str">
        <v>Babungo</v>
      </c>
      <c r="CO102" s="4" t="str">
        <v>Babungo</v>
      </c>
      <c r="CP102" s="4" t="str">
        <v>Babungo</v>
      </c>
      <c r="CQ102" s="4" t="str">
        <v>Babungo</v>
      </c>
      <c r="CR102" s="4" t="str">
        <v>Babungo</v>
      </c>
      <c r="CS102" s="4" t="str">
        <v>Babungo</v>
      </c>
      <c r="CT102" s="4" t="str">
        <v>Babungo</v>
      </c>
      <c r="CU102" s="4" t="str">
        <v>Babungo</v>
      </c>
      <c r="CV102" s="4" t="str">
        <v>Babungo</v>
      </c>
      <c r="CW102" s="4" t="str">
        <v>Babungo</v>
      </c>
      <c r="CX102" s="4" t="str">
        <v>Babungo</v>
      </c>
      <c r="CY102" s="4" t="str">
        <v>Babungo</v>
      </c>
      <c r="CZ102" s="4" t="str">
        <v>Babungo</v>
      </c>
      <c r="DA102" s="4" t="str">
        <v>Babungo</v>
      </c>
    </row>
    <row r="103" spans="1:105" x14ac:dyDescent="0.35">
      <c r="A103" s="4" t="s">
        <v>1832</v>
      </c>
      <c r="B103" s="4" t="s">
        <v>1831</v>
      </c>
      <c r="C103" s="4" t="s">
        <v>2609</v>
      </c>
      <c r="AS103" s="4" t="str">
        <v>Bako local</v>
      </c>
      <c r="AT103" s="4" t="str">
        <v>Bako local</v>
      </c>
      <c r="AU103" s="4" t="str">
        <v>Bako local</v>
      </c>
      <c r="AV103" s="4" t="str">
        <v>Bako local</v>
      </c>
      <c r="AW103" s="4" t="str">
        <v>Bako local</v>
      </c>
      <c r="AX103" s="4" t="str">
        <v>Bako local</v>
      </c>
      <c r="AY103" s="4" t="str">
        <v>Bako local</v>
      </c>
      <c r="AZ103" s="4" t="str">
        <v>Bako local</v>
      </c>
      <c r="BA103" s="4" t="str">
        <v>Bako local</v>
      </c>
      <c r="BB103" s="4" t="str">
        <v>Bako local</v>
      </c>
      <c r="BC103" s="4" t="str">
        <v>Bako local</v>
      </c>
      <c r="BD103" s="4" t="str">
        <v>Bako local</v>
      </c>
      <c r="BE103" s="4" t="str">
        <v>Bako local</v>
      </c>
      <c r="BF103" s="4" t="str">
        <v>Bako local</v>
      </c>
      <c r="BG103" s="4" t="str">
        <v>Bako local</v>
      </c>
      <c r="BH103" s="4" t="str">
        <v>Bako local</v>
      </c>
      <c r="BI103" s="4" t="str">
        <v>Bako local</v>
      </c>
      <c r="BJ103" s="4" t="str">
        <v>Bako local</v>
      </c>
      <c r="BK103" s="4" t="str">
        <v>Bako local</v>
      </c>
      <c r="BL103" s="4" t="str">
        <v>Bako local</v>
      </c>
      <c r="BM103" s="4" t="str">
        <v>Bako local</v>
      </c>
      <c r="BN103" s="4" t="str">
        <v>Bako local</v>
      </c>
      <c r="BO103" s="4" t="str">
        <v>Bako local</v>
      </c>
      <c r="BP103" s="4" t="str">
        <v>Bako local</v>
      </c>
      <c r="BQ103" s="4" t="str">
        <v>Bako local</v>
      </c>
      <c r="BR103" s="4" t="str">
        <v>Bako local</v>
      </c>
      <c r="BS103" s="4" t="str">
        <v>Bako local</v>
      </c>
      <c r="BT103" s="4" t="str">
        <v>Bako local</v>
      </c>
      <c r="BU103" s="4" t="str">
        <v>Bako local</v>
      </c>
      <c r="BV103" s="4" t="str">
        <v>Bako local</v>
      </c>
      <c r="BX103" s="4" t="str">
        <v>Bacchus</v>
      </c>
      <c r="BY103" s="4" t="str">
        <v>Bacchus</v>
      </c>
      <c r="BZ103" s="4" t="str">
        <v>Bacchus</v>
      </c>
      <c r="CA103" s="4" t="str">
        <v>Bacchus</v>
      </c>
      <c r="CB103" s="4" t="str">
        <v>Bacchus</v>
      </c>
      <c r="CC103" s="4" t="str">
        <v>Bacchus</v>
      </c>
      <c r="CD103" s="4" t="str">
        <v>Bacchus</v>
      </c>
      <c r="CE103" s="4" t="str">
        <v>Bacchus</v>
      </c>
      <c r="CF103" s="4" t="str">
        <v>Bacchus</v>
      </c>
      <c r="CG103" s="4" t="str">
        <v>Bacchus</v>
      </c>
      <c r="CH103" s="4" t="str">
        <v>Bacchus</v>
      </c>
      <c r="CI103" s="4" t="str">
        <v>Bacchus</v>
      </c>
      <c r="CJ103" s="4" t="str">
        <v>Bacchus</v>
      </c>
      <c r="CK103" s="4" t="str">
        <v>Bacchus</v>
      </c>
      <c r="CL103" s="4" t="str">
        <v>Bacchus</v>
      </c>
      <c r="CM103" s="4" t="str">
        <v>Bacchus</v>
      </c>
      <c r="CN103" s="4" t="str">
        <v>Bacchus</v>
      </c>
      <c r="CO103" s="4" t="str">
        <v>Bacchus</v>
      </c>
      <c r="CP103" s="4" t="str">
        <v>Bacchus</v>
      </c>
      <c r="CQ103" s="4" t="str">
        <v>Bacchus</v>
      </c>
      <c r="CR103" s="4" t="str">
        <v>Bacchus</v>
      </c>
      <c r="CS103" s="4" t="str">
        <v>Bacchus</v>
      </c>
      <c r="CT103" s="4" t="str">
        <v>Bacchus</v>
      </c>
      <c r="CU103" s="4" t="str">
        <v>Bacchus</v>
      </c>
      <c r="CV103" s="4" t="str">
        <v>Bacchus</v>
      </c>
      <c r="CW103" s="4" t="str">
        <v>Bacchus</v>
      </c>
      <c r="CX103" s="4" t="str">
        <v>Bacchus</v>
      </c>
      <c r="CY103" s="4" t="str">
        <v>Bacchus</v>
      </c>
      <c r="CZ103" s="4" t="str">
        <v>Bacchus</v>
      </c>
      <c r="DA103" s="4" t="str">
        <v>Bacchus</v>
      </c>
    </row>
    <row r="104" spans="1:105" x14ac:dyDescent="0.35">
      <c r="A104" s="4" t="s">
        <v>1832</v>
      </c>
      <c r="B104" s="4" t="s">
        <v>1831</v>
      </c>
      <c r="C104" s="4" t="s">
        <v>2610</v>
      </c>
      <c r="AS104" s="4" t="str">
        <v>Baladi</v>
      </c>
      <c r="AT104" s="4" t="str">
        <v>Baladi</v>
      </c>
      <c r="AU104" s="4" t="str">
        <v>Baladi</v>
      </c>
      <c r="AV104" s="4" t="str">
        <v>Baladi</v>
      </c>
      <c r="AW104" s="4" t="str">
        <v>Baladi</v>
      </c>
      <c r="AX104" s="4" t="str">
        <v>Baladi</v>
      </c>
      <c r="AY104" s="4" t="str">
        <v>Baladi</v>
      </c>
      <c r="AZ104" s="4" t="str">
        <v>Baladi</v>
      </c>
      <c r="BA104" s="4" t="str">
        <v>Baladi</v>
      </c>
      <c r="BB104" s="4" t="str">
        <v>Baladi</v>
      </c>
      <c r="BC104" s="4" t="str">
        <v>Baladi</v>
      </c>
      <c r="BD104" s="4" t="str">
        <v>Baladi</v>
      </c>
      <c r="BE104" s="4" t="str">
        <v>Baladi</v>
      </c>
      <c r="BF104" s="4" t="str">
        <v>Baladi</v>
      </c>
      <c r="BG104" s="4" t="str">
        <v>Baladi</v>
      </c>
      <c r="BH104" s="4" t="str">
        <v>Baladi</v>
      </c>
      <c r="BI104" s="4" t="str">
        <v>Baladi</v>
      </c>
      <c r="BJ104" s="4" t="str">
        <v>Baladi</v>
      </c>
      <c r="BK104" s="4" t="str">
        <v>Baladi</v>
      </c>
      <c r="BL104" s="4" t="str">
        <v>Baladi</v>
      </c>
      <c r="BM104" s="4" t="str">
        <v>Baladi</v>
      </c>
      <c r="BN104" s="4" t="str">
        <v>Baladi</v>
      </c>
      <c r="BO104" s="4" t="str">
        <v>Baladi</v>
      </c>
      <c r="BP104" s="4" t="str">
        <v>Baladi</v>
      </c>
      <c r="BQ104" s="4" t="str">
        <v>Baladi</v>
      </c>
      <c r="BR104" s="4" t="str">
        <v>Baladi</v>
      </c>
      <c r="BS104" s="4" t="str">
        <v>Baladi</v>
      </c>
      <c r="BT104" s="4" t="str">
        <v>Baladi</v>
      </c>
      <c r="BU104" s="4" t="str">
        <v>Baladi</v>
      </c>
      <c r="BV104" s="4" t="str">
        <v>Baladi</v>
      </c>
      <c r="BX104" s="4" t="str">
        <v>Bako local</v>
      </c>
      <c r="BY104" s="4" t="str">
        <v>Bako local</v>
      </c>
      <c r="BZ104" s="4" t="str">
        <v>Bako local</v>
      </c>
      <c r="CA104" s="4" t="str">
        <v>Bako local</v>
      </c>
      <c r="CB104" s="4" t="str">
        <v>Bako local</v>
      </c>
      <c r="CC104" s="4" t="str">
        <v>Bako local</v>
      </c>
      <c r="CD104" s="4" t="str">
        <v>Bako local</v>
      </c>
      <c r="CE104" s="4" t="str">
        <v>Bako local</v>
      </c>
      <c r="CF104" s="4" t="str">
        <v>Bako local</v>
      </c>
      <c r="CG104" s="4" t="str">
        <v>Bako local</v>
      </c>
      <c r="CH104" s="4" t="str">
        <v>Bako local</v>
      </c>
      <c r="CI104" s="4" t="str">
        <v>Bako local</v>
      </c>
      <c r="CJ104" s="4" t="str">
        <v>Bako local</v>
      </c>
      <c r="CK104" s="4" t="str">
        <v>Bako local</v>
      </c>
      <c r="CL104" s="4" t="str">
        <v>Bako local</v>
      </c>
      <c r="CM104" s="4" t="str">
        <v>Bako local</v>
      </c>
      <c r="CN104" s="4" t="str">
        <v>Bako local</v>
      </c>
      <c r="CO104" s="4" t="str">
        <v>Bako local</v>
      </c>
      <c r="CP104" s="4" t="str">
        <v>Bako local</v>
      </c>
      <c r="CQ104" s="4" t="str">
        <v>Bako local</v>
      </c>
      <c r="CR104" s="4" t="str">
        <v>Bako local</v>
      </c>
      <c r="CS104" s="4" t="str">
        <v>Bako local</v>
      </c>
      <c r="CT104" s="4" t="str">
        <v>Bako local</v>
      </c>
      <c r="CU104" s="4" t="str">
        <v>Bako local</v>
      </c>
      <c r="CV104" s="4" t="str">
        <v>Bako local</v>
      </c>
      <c r="CW104" s="4" t="str">
        <v>Bako local</v>
      </c>
      <c r="CX104" s="4" t="str">
        <v>Bako local</v>
      </c>
      <c r="CY104" s="4" t="str">
        <v>Bako local</v>
      </c>
      <c r="CZ104" s="4" t="str">
        <v>Bako local</v>
      </c>
      <c r="DA104" s="4" t="str">
        <v>Bako local</v>
      </c>
    </row>
    <row r="105" spans="1:105" x14ac:dyDescent="0.35">
      <c r="A105" s="4" t="s">
        <v>1832</v>
      </c>
      <c r="B105" s="4" t="s">
        <v>1831</v>
      </c>
      <c r="C105" s="4" t="s">
        <v>2611</v>
      </c>
      <c r="AS105" s="4" t="str">
        <v>Bambey 21</v>
      </c>
      <c r="AT105" s="4" t="str">
        <v>Bambey 21</v>
      </c>
      <c r="AU105" s="4" t="str">
        <v>Bambey 21</v>
      </c>
      <c r="AV105" s="4" t="str">
        <v>Bambey 21</v>
      </c>
      <c r="AW105" s="4" t="str">
        <v>Bambey 21</v>
      </c>
      <c r="AX105" s="4" t="str">
        <v>Bambey 21</v>
      </c>
      <c r="AY105" s="4" t="str">
        <v>Bambey 21</v>
      </c>
      <c r="AZ105" s="4" t="str">
        <v>Bambey 21</v>
      </c>
      <c r="BA105" s="4" t="str">
        <v>Bambey 21</v>
      </c>
      <c r="BB105" s="4" t="str">
        <v>Bambey 21</v>
      </c>
      <c r="BC105" s="4" t="str">
        <v>Bambey 21</v>
      </c>
      <c r="BD105" s="4" t="str">
        <v>Bambey 21</v>
      </c>
      <c r="BE105" s="4" t="str">
        <v>Bambey 21</v>
      </c>
      <c r="BF105" s="4" t="str">
        <v>Bambey 21</v>
      </c>
      <c r="BG105" s="4" t="str">
        <v>Bambey 21</v>
      </c>
      <c r="BH105" s="4" t="str">
        <v>Bambey 21</v>
      </c>
      <c r="BI105" s="4" t="str">
        <v>Bambey 21</v>
      </c>
      <c r="BJ105" s="4" t="str">
        <v>Bambey 21</v>
      </c>
      <c r="BK105" s="4" t="str">
        <v>Bambey 21</v>
      </c>
      <c r="BL105" s="4" t="str">
        <v>Bambey 21</v>
      </c>
      <c r="BM105" s="4" t="str">
        <v>Bambey 21</v>
      </c>
      <c r="BN105" s="4" t="str">
        <v>Bambey 21</v>
      </c>
      <c r="BO105" s="4" t="str">
        <v>Bambey 21</v>
      </c>
      <c r="BP105" s="4" t="str">
        <v>Bambey 21</v>
      </c>
      <c r="BQ105" s="4" t="str">
        <v>Bambey 21</v>
      </c>
      <c r="BR105" s="4" t="str">
        <v>Bambey 21</v>
      </c>
      <c r="BS105" s="4" t="str">
        <v>Bambey 21</v>
      </c>
      <c r="BT105" s="4" t="str">
        <v>Bambey 21</v>
      </c>
      <c r="BU105" s="4" t="str">
        <v>Bambey 21</v>
      </c>
      <c r="BV105" s="4" t="str">
        <v>Bambey 21</v>
      </c>
      <c r="BX105" s="4" t="str">
        <v>Baladi</v>
      </c>
      <c r="BY105" s="4" t="str">
        <v>Baladi</v>
      </c>
      <c r="BZ105" s="4" t="str">
        <v>Baladi</v>
      </c>
      <c r="CA105" s="4" t="str">
        <v>Baladi</v>
      </c>
      <c r="CB105" s="4" t="str">
        <v>Baladi</v>
      </c>
      <c r="CC105" s="4" t="str">
        <v>Baladi</v>
      </c>
      <c r="CD105" s="4" t="str">
        <v>Baladi</v>
      </c>
      <c r="CE105" s="4" t="str">
        <v>Baladi</v>
      </c>
      <c r="CF105" s="4" t="str">
        <v>Baladi</v>
      </c>
      <c r="CG105" s="4" t="str">
        <v>Baladi</v>
      </c>
      <c r="CH105" s="4" t="str">
        <v>Baladi</v>
      </c>
      <c r="CI105" s="4" t="str">
        <v>Baladi</v>
      </c>
      <c r="CJ105" s="4" t="str">
        <v>Baladi</v>
      </c>
      <c r="CK105" s="4" t="str">
        <v>Baladi</v>
      </c>
      <c r="CL105" s="4" t="str">
        <v>Baladi</v>
      </c>
      <c r="CM105" s="4" t="str">
        <v>Baladi</v>
      </c>
      <c r="CN105" s="4" t="str">
        <v>Baladi</v>
      </c>
      <c r="CO105" s="4" t="str">
        <v>Baladi</v>
      </c>
      <c r="CP105" s="4" t="str">
        <v>Baladi</v>
      </c>
      <c r="CQ105" s="4" t="str">
        <v>Baladi</v>
      </c>
      <c r="CR105" s="4" t="str">
        <v>Baladi</v>
      </c>
      <c r="CS105" s="4" t="str">
        <v>Baladi</v>
      </c>
      <c r="CT105" s="4" t="str">
        <v>Baladi</v>
      </c>
      <c r="CU105" s="4" t="str">
        <v>Baladi</v>
      </c>
      <c r="CV105" s="4" t="str">
        <v>Baladi</v>
      </c>
      <c r="CW105" s="4" t="str">
        <v>Baladi</v>
      </c>
      <c r="CX105" s="4" t="str">
        <v>Baladi</v>
      </c>
      <c r="CY105" s="4" t="str">
        <v>Baladi</v>
      </c>
      <c r="CZ105" s="4" t="str">
        <v>Baladi</v>
      </c>
      <c r="DA105" s="4" t="str">
        <v>Baladi</v>
      </c>
    </row>
    <row r="106" spans="1:105" x14ac:dyDescent="0.35">
      <c r="A106" s="4" t="s">
        <v>1832</v>
      </c>
      <c r="B106" s="4" t="s">
        <v>1831</v>
      </c>
      <c r="C106" s="4" t="s">
        <v>2612</v>
      </c>
      <c r="AS106" s="4" t="str">
        <v>Bana</v>
      </c>
      <c r="AT106" s="4" t="str">
        <v>Bana</v>
      </c>
      <c r="AU106" s="4" t="str">
        <v>Bana</v>
      </c>
      <c r="AV106" s="4" t="str">
        <v>Bana</v>
      </c>
      <c r="AW106" s="4" t="str">
        <v>Bana</v>
      </c>
      <c r="AX106" s="4" t="str">
        <v>Bana</v>
      </c>
      <c r="AY106" s="4" t="str">
        <v>Bana</v>
      </c>
      <c r="AZ106" s="4" t="str">
        <v>Bana</v>
      </c>
      <c r="BA106" s="4" t="str">
        <v>Bana</v>
      </c>
      <c r="BB106" s="4" t="str">
        <v>Bana</v>
      </c>
      <c r="BC106" s="4" t="str">
        <v>Bana</v>
      </c>
      <c r="BD106" s="4" t="str">
        <v>Bana</v>
      </c>
      <c r="BE106" s="4" t="str">
        <v>Bana</v>
      </c>
      <c r="BF106" s="4" t="str">
        <v>Bana</v>
      </c>
      <c r="BG106" s="4" t="str">
        <v>Bana</v>
      </c>
      <c r="BH106" s="4" t="str">
        <v>Bana</v>
      </c>
      <c r="BI106" s="4" t="str">
        <v>Bana</v>
      </c>
      <c r="BJ106" s="4" t="str">
        <v>Bana</v>
      </c>
      <c r="BK106" s="4" t="str">
        <v>Bana</v>
      </c>
      <c r="BL106" s="4" t="str">
        <v>Bana</v>
      </c>
      <c r="BM106" s="4" t="str">
        <v>Bana</v>
      </c>
      <c r="BN106" s="4" t="str">
        <v>Bana</v>
      </c>
      <c r="BO106" s="4" t="str">
        <v>Bana</v>
      </c>
      <c r="BP106" s="4" t="str">
        <v>Bana</v>
      </c>
      <c r="BQ106" s="4" t="str">
        <v>Bana</v>
      </c>
      <c r="BR106" s="4" t="str">
        <v>Bana</v>
      </c>
      <c r="BS106" s="4" t="str">
        <v>Bana</v>
      </c>
      <c r="BT106" s="4" t="str">
        <v>Bana</v>
      </c>
      <c r="BU106" s="4" t="str">
        <v>Bana</v>
      </c>
      <c r="BV106" s="4" t="str">
        <v>Bana</v>
      </c>
      <c r="BX106" s="4" t="str">
        <v>Bambey 21</v>
      </c>
      <c r="BY106" s="4" t="str">
        <v>Bambey 21</v>
      </c>
      <c r="BZ106" s="4" t="str">
        <v>Bambey 21</v>
      </c>
      <c r="CA106" s="4" t="str">
        <v>Bambey 21</v>
      </c>
      <c r="CB106" s="4" t="str">
        <v>Bambey 21</v>
      </c>
      <c r="CC106" s="4" t="str">
        <v>Bambey 21</v>
      </c>
      <c r="CD106" s="4" t="str">
        <v>Bambey 21</v>
      </c>
      <c r="CE106" s="4" t="str">
        <v>Bambey 21</v>
      </c>
      <c r="CF106" s="4" t="str">
        <v>Bambey 21</v>
      </c>
      <c r="CG106" s="4" t="str">
        <v>Bambey 21</v>
      </c>
      <c r="CH106" s="4" t="str">
        <v>Bambey 21</v>
      </c>
      <c r="CI106" s="4" t="str">
        <v>Bambey 21</v>
      </c>
      <c r="CJ106" s="4" t="str">
        <v>Bambey 21</v>
      </c>
      <c r="CK106" s="4" t="str">
        <v>Bambey 21</v>
      </c>
      <c r="CL106" s="4" t="str">
        <v>Bambey 21</v>
      </c>
      <c r="CM106" s="4" t="str">
        <v>Bambey 21</v>
      </c>
      <c r="CN106" s="4" t="str">
        <v>Bambey 21</v>
      </c>
      <c r="CO106" s="4" t="str">
        <v>Bambey 21</v>
      </c>
      <c r="CP106" s="4" t="str">
        <v>Bambey 21</v>
      </c>
      <c r="CQ106" s="4" t="str">
        <v>Bambey 21</v>
      </c>
      <c r="CR106" s="4" t="str">
        <v>Bambey 21</v>
      </c>
      <c r="CS106" s="4" t="str">
        <v>Bambey 21</v>
      </c>
      <c r="CT106" s="4" t="str">
        <v>Bambey 21</v>
      </c>
      <c r="CU106" s="4" t="str">
        <v>Bambey 21</v>
      </c>
      <c r="CV106" s="4" t="str">
        <v>Bambey 21</v>
      </c>
      <c r="CW106" s="4" t="str">
        <v>Bambey 21</v>
      </c>
      <c r="CX106" s="4" t="str">
        <v>Bambey 21</v>
      </c>
      <c r="CY106" s="4" t="str">
        <v>Bambey 21</v>
      </c>
      <c r="CZ106" s="4" t="str">
        <v>Bambey 21</v>
      </c>
      <c r="DA106" s="4" t="str">
        <v>Bambey 21</v>
      </c>
    </row>
    <row r="107" spans="1:105" x14ac:dyDescent="0.35">
      <c r="A107" s="4" t="s">
        <v>1832</v>
      </c>
      <c r="B107" s="4" t="s">
        <v>1831</v>
      </c>
      <c r="C107" s="4" t="s">
        <v>2613</v>
      </c>
      <c r="AS107" s="4" t="str">
        <v>Barafita</v>
      </c>
      <c r="AT107" s="4" t="str">
        <v>Barafita</v>
      </c>
      <c r="AU107" s="4" t="str">
        <v>Barafita</v>
      </c>
      <c r="AV107" s="4" t="str">
        <v>Barafita</v>
      </c>
      <c r="AW107" s="4" t="str">
        <v>Barafita</v>
      </c>
      <c r="AX107" s="4" t="str">
        <v>Barafita</v>
      </c>
      <c r="AY107" s="4" t="str">
        <v>Barafita</v>
      </c>
      <c r="AZ107" s="4" t="str">
        <v>Barafita</v>
      </c>
      <c r="BA107" s="4" t="str">
        <v>Barafita</v>
      </c>
      <c r="BB107" s="4" t="str">
        <v>Barafita</v>
      </c>
      <c r="BC107" s="4" t="str">
        <v>Barafita</v>
      </c>
      <c r="BD107" s="4" t="str">
        <v>Barafita</v>
      </c>
      <c r="BE107" s="4" t="str">
        <v>Barafita</v>
      </c>
      <c r="BF107" s="4" t="str">
        <v>Barafita</v>
      </c>
      <c r="BG107" s="4" t="str">
        <v>Barafita</v>
      </c>
      <c r="BH107" s="4" t="str">
        <v>Barafita</v>
      </c>
      <c r="BI107" s="4" t="str">
        <v>Barafita</v>
      </c>
      <c r="BJ107" s="4" t="str">
        <v>Barafita</v>
      </c>
      <c r="BK107" s="4" t="str">
        <v>Barafita</v>
      </c>
      <c r="BL107" s="4" t="str">
        <v>Barafita</v>
      </c>
      <c r="BM107" s="4" t="str">
        <v>Barafita</v>
      </c>
      <c r="BN107" s="4" t="str">
        <v>Barafita</v>
      </c>
      <c r="BO107" s="4" t="str">
        <v>Barafita</v>
      </c>
      <c r="BP107" s="4" t="str">
        <v>Barafita</v>
      </c>
      <c r="BQ107" s="4" t="str">
        <v>Barafita</v>
      </c>
      <c r="BR107" s="4" t="str">
        <v>Barafita</v>
      </c>
      <c r="BS107" s="4" t="str">
        <v>Barafita</v>
      </c>
      <c r="BT107" s="4" t="str">
        <v>Barafita</v>
      </c>
      <c r="BU107" s="4" t="str">
        <v>Barafita</v>
      </c>
      <c r="BV107" s="4" t="str">
        <v>Barafita</v>
      </c>
      <c r="BX107" s="4" t="str">
        <v>Bana</v>
      </c>
      <c r="BY107" s="4" t="str">
        <v>Bana</v>
      </c>
      <c r="BZ107" s="4" t="str">
        <v>Bana</v>
      </c>
      <c r="CA107" s="4" t="str">
        <v>Bana</v>
      </c>
      <c r="CB107" s="4" t="str">
        <v>Bana</v>
      </c>
      <c r="CC107" s="4" t="str">
        <v>Bana</v>
      </c>
      <c r="CD107" s="4" t="str">
        <v>Bana</v>
      </c>
      <c r="CE107" s="4" t="str">
        <v>Bana</v>
      </c>
      <c r="CF107" s="4" t="str">
        <v>Bana</v>
      </c>
      <c r="CG107" s="4" t="str">
        <v>Bana</v>
      </c>
      <c r="CH107" s="4" t="str">
        <v>Bana</v>
      </c>
      <c r="CI107" s="4" t="str">
        <v>Bana</v>
      </c>
      <c r="CJ107" s="4" t="str">
        <v>Bana</v>
      </c>
      <c r="CK107" s="4" t="str">
        <v>Bana</v>
      </c>
      <c r="CL107" s="4" t="str">
        <v>Bana</v>
      </c>
      <c r="CM107" s="4" t="str">
        <v>Bana</v>
      </c>
      <c r="CN107" s="4" t="str">
        <v>Bana</v>
      </c>
      <c r="CO107" s="4" t="str">
        <v>Bana</v>
      </c>
      <c r="CP107" s="4" t="str">
        <v>Bana</v>
      </c>
      <c r="CQ107" s="4" t="str">
        <v>Bana</v>
      </c>
      <c r="CR107" s="4" t="str">
        <v>Bana</v>
      </c>
      <c r="CS107" s="4" t="str">
        <v>Bana</v>
      </c>
      <c r="CT107" s="4" t="str">
        <v>Bana</v>
      </c>
      <c r="CU107" s="4" t="str">
        <v>Bana</v>
      </c>
      <c r="CV107" s="4" t="str">
        <v>Bana</v>
      </c>
      <c r="CW107" s="4" t="str">
        <v>Bana</v>
      </c>
      <c r="CX107" s="4" t="str">
        <v>Bana</v>
      </c>
      <c r="CY107" s="4" t="str">
        <v>Bana</v>
      </c>
      <c r="CZ107" s="4" t="str">
        <v>Bana</v>
      </c>
      <c r="DA107" s="4" t="str">
        <v>Bana</v>
      </c>
    </row>
    <row r="108" spans="1:105" x14ac:dyDescent="0.35">
      <c r="A108" s="4" t="s">
        <v>1832</v>
      </c>
      <c r="B108" s="4" t="s">
        <v>1831</v>
      </c>
      <c r="C108" s="4" t="s">
        <v>2614</v>
      </c>
      <c r="AS108" s="4" t="str">
        <v>Barakat</v>
      </c>
      <c r="AT108" s="4" t="str">
        <v>Barakat</v>
      </c>
      <c r="AU108" s="4" t="str">
        <v>Barakat</v>
      </c>
      <c r="AV108" s="4" t="str">
        <v>Barakat</v>
      </c>
      <c r="AW108" s="4" t="str">
        <v>Barakat</v>
      </c>
      <c r="AX108" s="4" t="str">
        <v>Barakat</v>
      </c>
      <c r="AY108" s="4" t="str">
        <v>Barakat</v>
      </c>
      <c r="AZ108" s="4" t="str">
        <v>Barakat</v>
      </c>
      <c r="BA108" s="4" t="str">
        <v>Barakat</v>
      </c>
      <c r="BB108" s="4" t="str">
        <v>Barakat</v>
      </c>
      <c r="BC108" s="4" t="str">
        <v>Barakat</v>
      </c>
      <c r="BD108" s="4" t="str">
        <v>Barakat</v>
      </c>
      <c r="BE108" s="4" t="str">
        <v>Barakat</v>
      </c>
      <c r="BF108" s="4" t="str">
        <v>Barakat</v>
      </c>
      <c r="BG108" s="4" t="str">
        <v>Barakat</v>
      </c>
      <c r="BH108" s="4" t="str">
        <v>Barakat</v>
      </c>
      <c r="BI108" s="4" t="str">
        <v>Barakat</v>
      </c>
      <c r="BJ108" s="4" t="str">
        <v>Barakat</v>
      </c>
      <c r="BK108" s="4" t="str">
        <v>Barakat</v>
      </c>
      <c r="BL108" s="4" t="str">
        <v>Barakat</v>
      </c>
      <c r="BM108" s="4" t="str">
        <v>Barakat</v>
      </c>
      <c r="BN108" s="4" t="str">
        <v>Barakat</v>
      </c>
      <c r="BO108" s="4" t="str">
        <v>Barakat</v>
      </c>
      <c r="BP108" s="4" t="str">
        <v>Barakat</v>
      </c>
      <c r="BQ108" s="4" t="str">
        <v>Barakat</v>
      </c>
      <c r="BR108" s="4" t="str">
        <v>Barakat</v>
      </c>
      <c r="BS108" s="4" t="str">
        <v>Barakat</v>
      </c>
      <c r="BT108" s="4" t="str">
        <v>Barakat</v>
      </c>
      <c r="BU108" s="4" t="str">
        <v>Barakat</v>
      </c>
      <c r="BV108" s="4" t="str">
        <v>Barakat</v>
      </c>
      <c r="BX108" s="4" t="str">
        <v>Barafita</v>
      </c>
      <c r="BY108" s="4" t="str">
        <v>Barafita</v>
      </c>
      <c r="BZ108" s="4" t="str">
        <v>Barafita</v>
      </c>
      <c r="CA108" s="4" t="str">
        <v>Barafita</v>
      </c>
      <c r="CB108" s="4" t="str">
        <v>Barafita</v>
      </c>
      <c r="CC108" s="4" t="str">
        <v>Barafita</v>
      </c>
      <c r="CD108" s="4" t="str">
        <v>Barafita</v>
      </c>
      <c r="CE108" s="4" t="str">
        <v>Barafita</v>
      </c>
      <c r="CF108" s="4" t="str">
        <v>Barafita</v>
      </c>
      <c r="CG108" s="4" t="str">
        <v>Barafita</v>
      </c>
      <c r="CH108" s="4" t="str">
        <v>Barafita</v>
      </c>
      <c r="CI108" s="4" t="str">
        <v>Barafita</v>
      </c>
      <c r="CJ108" s="4" t="str">
        <v>Barafita</v>
      </c>
      <c r="CK108" s="4" t="str">
        <v>Barafita</v>
      </c>
      <c r="CL108" s="4" t="str">
        <v>Barafita</v>
      </c>
      <c r="CM108" s="4" t="str">
        <v>Barafita</v>
      </c>
      <c r="CN108" s="4" t="str">
        <v>Barafita</v>
      </c>
      <c r="CO108" s="4" t="str">
        <v>Barafita</v>
      </c>
      <c r="CP108" s="4" t="str">
        <v>Barafita</v>
      </c>
      <c r="CQ108" s="4" t="str">
        <v>Barafita</v>
      </c>
      <c r="CR108" s="4" t="str">
        <v>Barafita</v>
      </c>
      <c r="CS108" s="4" t="str">
        <v>Barafita</v>
      </c>
      <c r="CT108" s="4" t="str">
        <v>Barafita</v>
      </c>
      <c r="CU108" s="4" t="str">
        <v>Barafita</v>
      </c>
      <c r="CV108" s="4" t="str">
        <v>Barafita</v>
      </c>
      <c r="CW108" s="4" t="str">
        <v>Barafita</v>
      </c>
      <c r="CX108" s="4" t="str">
        <v>Barafita</v>
      </c>
      <c r="CY108" s="4" t="str">
        <v>Barafita</v>
      </c>
      <c r="CZ108" s="4" t="str">
        <v>Barafita</v>
      </c>
      <c r="DA108" s="4" t="str">
        <v>Barafita</v>
      </c>
    </row>
    <row r="109" spans="1:105" x14ac:dyDescent="0.35">
      <c r="A109" s="4" t="s">
        <v>1832</v>
      </c>
      <c r="B109" s="4" t="s">
        <v>1831</v>
      </c>
      <c r="C109" s="4" t="s">
        <v>2615</v>
      </c>
      <c r="AS109" s="4" t="str">
        <v>Barbarine</v>
      </c>
      <c r="AT109" s="4" t="str">
        <v>Barbarine</v>
      </c>
      <c r="AU109" s="4" t="str">
        <v>Barbarine</v>
      </c>
      <c r="AV109" s="4" t="str">
        <v>Barbarine</v>
      </c>
      <c r="AW109" s="4" t="str">
        <v>Barbarine</v>
      </c>
      <c r="AX109" s="4" t="str">
        <v>Barbarine</v>
      </c>
      <c r="AY109" s="4" t="str">
        <v>Barbarine</v>
      </c>
      <c r="AZ109" s="4" t="str">
        <v>Barbarine</v>
      </c>
      <c r="BA109" s="4" t="str">
        <v>Barbarine</v>
      </c>
      <c r="BB109" s="4" t="str">
        <v>Barbarine</v>
      </c>
      <c r="BC109" s="4" t="str">
        <v>Barbarine</v>
      </c>
      <c r="BD109" s="4" t="str">
        <v>Barbarine</v>
      </c>
      <c r="BE109" s="4" t="str">
        <v>Barbarine</v>
      </c>
      <c r="BF109" s="4" t="str">
        <v>Barbarine</v>
      </c>
      <c r="BG109" s="4" t="str">
        <v>Barbarine</v>
      </c>
      <c r="BH109" s="4" t="str">
        <v>Barbarine</v>
      </c>
      <c r="BI109" s="4" t="str">
        <v>Barbarine</v>
      </c>
      <c r="BJ109" s="4" t="str">
        <v>Barbarine</v>
      </c>
      <c r="BK109" s="4" t="str">
        <v>Barbarine</v>
      </c>
      <c r="BL109" s="4" t="str">
        <v>Barbarine</v>
      </c>
      <c r="BM109" s="4" t="str">
        <v>Barbarine</v>
      </c>
      <c r="BN109" s="4" t="str">
        <v>Barbarine</v>
      </c>
      <c r="BO109" s="4" t="str">
        <v>Barbarine</v>
      </c>
      <c r="BP109" s="4" t="str">
        <v>Barbarine</v>
      </c>
      <c r="BQ109" s="4" t="str">
        <v>Barbarine</v>
      </c>
      <c r="BR109" s="4" t="str">
        <v>Barbarine</v>
      </c>
      <c r="BS109" s="4" t="str">
        <v>Barbarine</v>
      </c>
      <c r="BT109" s="4" t="str">
        <v>Barbarine</v>
      </c>
      <c r="BU109" s="4" t="str">
        <v>Barbarine</v>
      </c>
      <c r="BV109" s="4" t="str">
        <v>Barbarine</v>
      </c>
      <c r="BX109" s="4" t="str">
        <v>Barakat</v>
      </c>
      <c r="BY109" s="4" t="str">
        <v>Barakat</v>
      </c>
      <c r="BZ109" s="4" t="str">
        <v>Barakat</v>
      </c>
      <c r="CA109" s="4" t="str">
        <v>Barakat</v>
      </c>
      <c r="CB109" s="4" t="str">
        <v>Barakat</v>
      </c>
      <c r="CC109" s="4" t="str">
        <v>Barakat</v>
      </c>
      <c r="CD109" s="4" t="str">
        <v>Barakat</v>
      </c>
      <c r="CE109" s="4" t="str">
        <v>Barakat</v>
      </c>
      <c r="CF109" s="4" t="str">
        <v>Barakat</v>
      </c>
      <c r="CG109" s="4" t="str">
        <v>Barakat</v>
      </c>
      <c r="CH109" s="4" t="str">
        <v>Barakat</v>
      </c>
      <c r="CI109" s="4" t="str">
        <v>Barakat</v>
      </c>
      <c r="CJ109" s="4" t="str">
        <v>Barakat</v>
      </c>
      <c r="CK109" s="4" t="str">
        <v>Barakat</v>
      </c>
      <c r="CL109" s="4" t="str">
        <v>Barakat</v>
      </c>
      <c r="CM109" s="4" t="str">
        <v>Barakat</v>
      </c>
      <c r="CN109" s="4" t="str">
        <v>Barakat</v>
      </c>
      <c r="CO109" s="4" t="str">
        <v>Barakat</v>
      </c>
      <c r="CP109" s="4" t="str">
        <v>Barakat</v>
      </c>
      <c r="CQ109" s="4" t="str">
        <v>Barakat</v>
      </c>
      <c r="CR109" s="4" t="str">
        <v>Barakat</v>
      </c>
      <c r="CS109" s="4" t="str">
        <v>Barakat</v>
      </c>
      <c r="CT109" s="4" t="str">
        <v>Barakat</v>
      </c>
      <c r="CU109" s="4" t="str">
        <v>Barakat</v>
      </c>
      <c r="CV109" s="4" t="str">
        <v>Barakat</v>
      </c>
      <c r="CW109" s="4" t="str">
        <v>Barakat</v>
      </c>
      <c r="CX109" s="4" t="str">
        <v>Barakat</v>
      </c>
      <c r="CY109" s="4" t="str">
        <v>Barakat</v>
      </c>
      <c r="CZ109" s="4" t="str">
        <v>Barakat</v>
      </c>
      <c r="DA109" s="4" t="str">
        <v>Barakat</v>
      </c>
    </row>
    <row r="110" spans="1:105" x14ac:dyDescent="0.35">
      <c r="A110" s="4" t="s">
        <v>1832</v>
      </c>
      <c r="B110" s="4" t="s">
        <v>1831</v>
      </c>
      <c r="C110" s="4" t="s">
        <v>2616</v>
      </c>
      <c r="AS110" s="4" t="str">
        <v>Barbarine*Queue finede l'ouest*Noire de tibar</v>
      </c>
      <c r="AT110" s="4" t="str">
        <v>Barbarine*Queue finede l'ouest*Noire de tibar</v>
      </c>
      <c r="AU110" s="4" t="str">
        <v>Barbarine*Queue finede l'ouest*Noire de tibar</v>
      </c>
      <c r="AV110" s="4" t="str">
        <v>Barbarine*Queue finede l'ouest*Noire de tibar</v>
      </c>
      <c r="AW110" s="4" t="str">
        <v>Barbarine*Queue finede l'ouest*Noire de tibar</v>
      </c>
      <c r="AX110" s="4" t="str">
        <v>Barbarine*Queue finede l'ouest*Noire de tibar</v>
      </c>
      <c r="AY110" s="4" t="str">
        <v>Barbarine*Queue finede l'ouest*Noire de tibar</v>
      </c>
      <c r="AZ110" s="4" t="str">
        <v>Barbarine*Queue finede l'ouest*Noire de tibar</v>
      </c>
      <c r="BA110" s="4" t="str">
        <v>Barbarine*Queue finede l'ouest*Noire de tibar</v>
      </c>
      <c r="BB110" s="4" t="str">
        <v>Barbarine*Queue finede l'ouest*Noire de tibar</v>
      </c>
      <c r="BC110" s="4" t="str">
        <v>Barbarine*Queue finede l'ouest*Noire de tibar</v>
      </c>
      <c r="BD110" s="4" t="str">
        <v>Barbarine*Queue finede l'ouest*Noire de tibar</v>
      </c>
      <c r="BE110" s="4" t="str">
        <v>Barbarine*Queue finede l'ouest*Noire de tibar</v>
      </c>
      <c r="BF110" s="4" t="str">
        <v>Barbarine*Queue finede l'ouest*Noire de tibar</v>
      </c>
      <c r="BG110" s="4" t="str">
        <v>Barbarine*Queue finede l'ouest*Noire de tibar</v>
      </c>
      <c r="BH110" s="4" t="str">
        <v>Barbarine*Queue finede l'ouest*Noire de tibar</v>
      </c>
      <c r="BI110" s="4" t="str">
        <v>Barbarine*Queue finede l'ouest*Noire de tibar</v>
      </c>
      <c r="BJ110" s="4" t="str">
        <v>Barbarine*Queue finede l'ouest*Noire de tibar</v>
      </c>
      <c r="BK110" s="4" t="str">
        <v>Barbarine*Queue finede l'ouest*Noire de tibar</v>
      </c>
      <c r="BL110" s="4" t="str">
        <v>Barbarine*Queue finede l'ouest*Noire de tibar</v>
      </c>
      <c r="BM110" s="4" t="str">
        <v>Barbarine*Queue finede l'ouest*Noire de tibar</v>
      </c>
      <c r="BN110" s="4" t="str">
        <v>Barbarine*Queue finede l'ouest*Noire de tibar</v>
      </c>
      <c r="BO110" s="4" t="str">
        <v>Barbarine*Queue finede l'ouest*Noire de tibar</v>
      </c>
      <c r="BP110" s="4" t="str">
        <v>Barbarine*Queue finede l'ouest*Noire de tibar</v>
      </c>
      <c r="BQ110" s="4" t="str">
        <v>Barbarine*Queue finede l'ouest*Noire de tibar</v>
      </c>
      <c r="BR110" s="4" t="str">
        <v>Barbarine*Queue finede l'ouest*Noire de tibar</v>
      </c>
      <c r="BS110" s="4" t="str">
        <v>Barbarine*Queue finede l'ouest*Noire de tibar</v>
      </c>
      <c r="BT110" s="4" t="str">
        <v>Barbarine*Queue finede l'ouest*Noire de tibar</v>
      </c>
      <c r="BU110" s="4" t="str">
        <v>Barbarine*Queue finede l'ouest*Noire de tibar</v>
      </c>
      <c r="BV110" s="4" t="str">
        <v>Barbarine*Queue finede l'ouest*Noire de tibar</v>
      </c>
      <c r="BX110" s="4" t="str">
        <v>Barbarine</v>
      </c>
      <c r="BY110" s="4" t="str">
        <v>Barbarine</v>
      </c>
      <c r="BZ110" s="4" t="str">
        <v>Barbarine</v>
      </c>
      <c r="CA110" s="4" t="str">
        <v>Barbarine</v>
      </c>
      <c r="CB110" s="4" t="str">
        <v>Barbarine</v>
      </c>
      <c r="CC110" s="4" t="str">
        <v>Barbarine</v>
      </c>
      <c r="CD110" s="4" t="str">
        <v>Barbarine</v>
      </c>
      <c r="CE110" s="4" t="str">
        <v>Barbarine</v>
      </c>
      <c r="CF110" s="4" t="str">
        <v>Barbarine</v>
      </c>
      <c r="CG110" s="4" t="str">
        <v>Barbarine</v>
      </c>
      <c r="CH110" s="4" t="str">
        <v>Barbarine</v>
      </c>
      <c r="CI110" s="4" t="str">
        <v>Barbarine</v>
      </c>
      <c r="CJ110" s="4" t="str">
        <v>Barbarine</v>
      </c>
      <c r="CK110" s="4" t="str">
        <v>Barbarine</v>
      </c>
      <c r="CL110" s="4" t="str">
        <v>Barbarine</v>
      </c>
      <c r="CM110" s="4" t="str">
        <v>Barbarine</v>
      </c>
      <c r="CN110" s="4" t="str">
        <v>Barbarine</v>
      </c>
      <c r="CO110" s="4" t="str">
        <v>Barbarine</v>
      </c>
      <c r="CP110" s="4" t="str">
        <v>Barbarine</v>
      </c>
      <c r="CQ110" s="4" t="str">
        <v>Barbarine</v>
      </c>
      <c r="CR110" s="4" t="str">
        <v>Barbarine</v>
      </c>
      <c r="CS110" s="4" t="str">
        <v>Barbarine</v>
      </c>
      <c r="CT110" s="4" t="str">
        <v>Barbarine</v>
      </c>
      <c r="CU110" s="4" t="str">
        <v>Barbarine</v>
      </c>
      <c r="CV110" s="4" t="str">
        <v>Barbarine</v>
      </c>
      <c r="CW110" s="4" t="str">
        <v>Barbarine</v>
      </c>
      <c r="CX110" s="4" t="str">
        <v>Barbarine</v>
      </c>
      <c r="CY110" s="4" t="str">
        <v>Barbarine</v>
      </c>
      <c r="CZ110" s="4" t="str">
        <v>Barbarine</v>
      </c>
      <c r="DA110" s="4" t="str">
        <v>Barbarine</v>
      </c>
    </row>
    <row r="111" spans="1:105" x14ac:dyDescent="0.35">
      <c r="A111" s="4" t="s">
        <v>1832</v>
      </c>
      <c r="B111" s="4" t="s">
        <v>1831</v>
      </c>
      <c r="C111" s="4" t="s">
        <v>642</v>
      </c>
      <c r="AS111" s="4" t="str">
        <v>Barki</v>
      </c>
      <c r="AT111" s="4" t="str">
        <v>Barki</v>
      </c>
      <c r="AU111" s="4" t="str">
        <v>Barki</v>
      </c>
      <c r="AV111" s="4" t="str">
        <v>Barki</v>
      </c>
      <c r="AW111" s="4" t="str">
        <v>Barki</v>
      </c>
      <c r="AX111" s="4" t="str">
        <v>Barki</v>
      </c>
      <c r="AY111" s="4" t="str">
        <v>Barki</v>
      </c>
      <c r="AZ111" s="4" t="str">
        <v>Barki</v>
      </c>
      <c r="BA111" s="4" t="str">
        <v>Barki</v>
      </c>
      <c r="BB111" s="4" t="str">
        <v>Barki</v>
      </c>
      <c r="BC111" s="4" t="str">
        <v>Barki</v>
      </c>
      <c r="BD111" s="4" t="str">
        <v>Barki</v>
      </c>
      <c r="BE111" s="4" t="str">
        <v>Barki</v>
      </c>
      <c r="BF111" s="4" t="str">
        <v>Barki</v>
      </c>
      <c r="BG111" s="4" t="str">
        <v>Barki</v>
      </c>
      <c r="BH111" s="4" t="str">
        <v>Barki</v>
      </c>
      <c r="BI111" s="4" t="str">
        <v>Barki</v>
      </c>
      <c r="BJ111" s="4" t="str">
        <v>Barki</v>
      </c>
      <c r="BK111" s="4" t="str">
        <v>Barki</v>
      </c>
      <c r="BL111" s="4" t="str">
        <v>Barki</v>
      </c>
      <c r="BM111" s="4" t="str">
        <v>Barki</v>
      </c>
      <c r="BN111" s="4" t="str">
        <v>Barki</v>
      </c>
      <c r="BO111" s="4" t="str">
        <v>Barki</v>
      </c>
      <c r="BP111" s="4" t="str">
        <v>Barki</v>
      </c>
      <c r="BQ111" s="4" t="str">
        <v>Barki</v>
      </c>
      <c r="BR111" s="4" t="str">
        <v>Barki</v>
      </c>
      <c r="BS111" s="4" t="str">
        <v>Barki</v>
      </c>
      <c r="BT111" s="4" t="str">
        <v>Barki</v>
      </c>
      <c r="BU111" s="4" t="str">
        <v>Barki</v>
      </c>
      <c r="BV111" s="4" t="str">
        <v>Barki</v>
      </c>
      <c r="BX111" s="4" t="str">
        <v>Barbarine*Queue finede l'ouest*Noire de tibar</v>
      </c>
      <c r="BY111" s="4" t="str">
        <v>Barbarine*Queue finede l'ouest*Noire de tibar</v>
      </c>
      <c r="BZ111" s="4" t="str">
        <v>Barbarine*Queue finede l'ouest*Noire de tibar</v>
      </c>
      <c r="CA111" s="4" t="str">
        <v>Barbarine*Queue finede l'ouest*Noire de tibar</v>
      </c>
      <c r="CB111" s="4" t="str">
        <v>Barbarine*Queue finede l'ouest*Noire de tibar</v>
      </c>
      <c r="CC111" s="4" t="str">
        <v>Barbarine*Queue finede l'ouest*Noire de tibar</v>
      </c>
      <c r="CD111" s="4" t="str">
        <v>Barbarine*Queue finede l'ouest*Noire de tibar</v>
      </c>
      <c r="CE111" s="4" t="str">
        <v>Barbarine*Queue finede l'ouest*Noire de tibar</v>
      </c>
      <c r="CF111" s="4" t="str">
        <v>Barbarine*Queue finede l'ouest*Noire de tibar</v>
      </c>
      <c r="CG111" s="4" t="str">
        <v>Barbarine*Queue finede l'ouest*Noire de tibar</v>
      </c>
      <c r="CH111" s="4" t="str">
        <v>Barbarine*Queue finede l'ouest*Noire de tibar</v>
      </c>
      <c r="CI111" s="4" t="str">
        <v>Barbarine*Queue finede l'ouest*Noire de tibar</v>
      </c>
      <c r="CJ111" s="4" t="str">
        <v>Barbarine*Queue finede l'ouest*Noire de tibar</v>
      </c>
      <c r="CK111" s="4" t="str">
        <v>Barbarine*Queue finede l'ouest*Noire de tibar</v>
      </c>
      <c r="CL111" s="4" t="str">
        <v>Barbarine*Queue finede l'ouest*Noire de tibar</v>
      </c>
      <c r="CM111" s="4" t="str">
        <v>Barbarine*Queue finede l'ouest*Noire de tibar</v>
      </c>
      <c r="CN111" s="4" t="str">
        <v>Barbarine*Queue finede l'ouest*Noire de tibar</v>
      </c>
      <c r="CO111" s="4" t="str">
        <v>Barbarine*Queue finede l'ouest*Noire de tibar</v>
      </c>
      <c r="CP111" s="4" t="str">
        <v>Barbarine*Queue finede l'ouest*Noire de tibar</v>
      </c>
      <c r="CQ111" s="4" t="str">
        <v>Barbarine*Queue finede l'ouest*Noire de tibar</v>
      </c>
      <c r="CR111" s="4" t="str">
        <v>Barbarine*Queue finede l'ouest*Noire de tibar</v>
      </c>
      <c r="CS111" s="4" t="str">
        <v>Barbarine*Queue finede l'ouest*Noire de tibar</v>
      </c>
      <c r="CT111" s="4" t="str">
        <v>Barbarine*Queue finede l'ouest*Noire de tibar</v>
      </c>
      <c r="CU111" s="4" t="str">
        <v>Barbarine*Queue finede l'ouest*Noire de tibar</v>
      </c>
      <c r="CV111" s="4" t="str">
        <v>Barbarine*Queue finede l'ouest*Noire de tibar</v>
      </c>
      <c r="CW111" s="4" t="str">
        <v>Barbarine*Queue finede l'ouest*Noire de tibar</v>
      </c>
      <c r="CX111" s="4" t="str">
        <v>Barbarine*Queue finede l'ouest*Noire de tibar</v>
      </c>
      <c r="CY111" s="4" t="str">
        <v>Barbarine*Queue finede l'ouest*Noire de tibar</v>
      </c>
      <c r="CZ111" s="4" t="str">
        <v>Barbarine*Queue finede l'ouest*Noire de tibar</v>
      </c>
      <c r="DA111" s="4" t="str">
        <v>Barbarine*Queue finede l'ouest*Noire de tibar</v>
      </c>
    </row>
    <row r="112" spans="1:105" x14ac:dyDescent="0.35">
      <c r="A112" s="4" t="s">
        <v>1832</v>
      </c>
      <c r="B112" s="4" t="s">
        <v>1831</v>
      </c>
      <c r="C112" s="4" t="s">
        <v>2617</v>
      </c>
      <c r="AS112" s="4" t="str">
        <v>Basketed Amazon Pa7 x Na32</v>
      </c>
      <c r="AT112" s="4" t="str">
        <v>Basketed Amazon Pa7 x Na32</v>
      </c>
      <c r="AU112" s="4" t="str">
        <v>Basketed Amazon Pa7 x Na32</v>
      </c>
      <c r="AV112" s="4" t="str">
        <v>Basketed Amazon Pa7 x Na32</v>
      </c>
      <c r="AW112" s="4" t="str">
        <v>Basketed Amazon Pa7 x Na32</v>
      </c>
      <c r="AX112" s="4" t="str">
        <v>Basketed Amazon Pa7 x Na32</v>
      </c>
      <c r="AY112" s="4" t="str">
        <v>Basketed Amazon Pa7 x Na32</v>
      </c>
      <c r="AZ112" s="4" t="str">
        <v>Basketed Amazon Pa7 x Na32</v>
      </c>
      <c r="BA112" s="4" t="str">
        <v>Basketed Amazon Pa7 x Na32</v>
      </c>
      <c r="BB112" s="4" t="str">
        <v>Basketed Amazon Pa7 x Na32</v>
      </c>
      <c r="BC112" s="4" t="str">
        <v>Basketed Amazon Pa7 x Na32</v>
      </c>
      <c r="BD112" s="4" t="str">
        <v>Basketed Amazon Pa7 x Na32</v>
      </c>
      <c r="BE112" s="4" t="str">
        <v>Basketed Amazon Pa7 x Na32</v>
      </c>
      <c r="BF112" s="4" t="str">
        <v>Basketed Amazon Pa7 x Na32</v>
      </c>
      <c r="BG112" s="4" t="str">
        <v>Basketed Amazon Pa7 x Na32</v>
      </c>
      <c r="BH112" s="4" t="str">
        <v>Basketed Amazon Pa7 x Na32</v>
      </c>
      <c r="BI112" s="4" t="str">
        <v>Basketed Amazon Pa7 x Na32</v>
      </c>
      <c r="BJ112" s="4" t="str">
        <v>Basketed Amazon Pa7 x Na32</v>
      </c>
      <c r="BK112" s="4" t="str">
        <v>Basketed Amazon Pa7 x Na32</v>
      </c>
      <c r="BL112" s="4" t="str">
        <v>Basketed Amazon Pa7 x Na32</v>
      </c>
      <c r="BM112" s="4" t="str">
        <v>Basketed Amazon Pa7 x Na32</v>
      </c>
      <c r="BN112" s="4" t="str">
        <v>Basketed Amazon Pa7 x Na32</v>
      </c>
      <c r="BO112" s="4" t="str">
        <v>Basketed Amazon Pa7 x Na32</v>
      </c>
      <c r="BP112" s="4" t="str">
        <v>Basketed Amazon Pa7 x Na32</v>
      </c>
      <c r="BQ112" s="4" t="str">
        <v>Basketed Amazon Pa7 x Na32</v>
      </c>
      <c r="BR112" s="4" t="str">
        <v>Basketed Amazon Pa7 x Na32</v>
      </c>
      <c r="BS112" s="4" t="str">
        <v>Basketed Amazon Pa7 x Na32</v>
      </c>
      <c r="BT112" s="4" t="str">
        <v>Basketed Amazon Pa7 x Na32</v>
      </c>
      <c r="BU112" s="4" t="str">
        <v>Basketed Amazon Pa7 x Na32</v>
      </c>
      <c r="BV112" s="4" t="str">
        <v>Basketed Amazon Pa7 x Na32</v>
      </c>
      <c r="BX112" s="4" t="str">
        <v>Barki</v>
      </c>
      <c r="BY112" s="4" t="str">
        <v>Barki</v>
      </c>
      <c r="BZ112" s="4" t="str">
        <v>Barki</v>
      </c>
      <c r="CA112" s="4" t="str">
        <v>Barki</v>
      </c>
      <c r="CB112" s="4" t="str">
        <v>Barki</v>
      </c>
      <c r="CC112" s="4" t="str">
        <v>Barki</v>
      </c>
      <c r="CD112" s="4" t="str">
        <v>Barki</v>
      </c>
      <c r="CE112" s="4" t="str">
        <v>Barki</v>
      </c>
      <c r="CF112" s="4" t="str">
        <v>Barki</v>
      </c>
      <c r="CG112" s="4" t="str">
        <v>Barki</v>
      </c>
      <c r="CH112" s="4" t="str">
        <v>Barki</v>
      </c>
      <c r="CI112" s="4" t="str">
        <v>Barki</v>
      </c>
      <c r="CJ112" s="4" t="str">
        <v>Barki</v>
      </c>
      <c r="CK112" s="4" t="str">
        <v>Barki</v>
      </c>
      <c r="CL112" s="4" t="str">
        <v>Barki</v>
      </c>
      <c r="CM112" s="4" t="str">
        <v>Barki</v>
      </c>
      <c r="CN112" s="4" t="str">
        <v>Barki</v>
      </c>
      <c r="CO112" s="4" t="str">
        <v>Barki</v>
      </c>
      <c r="CP112" s="4" t="str">
        <v>Barki</v>
      </c>
      <c r="CQ112" s="4" t="str">
        <v>Barki</v>
      </c>
      <c r="CR112" s="4" t="str">
        <v>Barki</v>
      </c>
      <c r="CS112" s="4" t="str">
        <v>Barki</v>
      </c>
      <c r="CT112" s="4" t="str">
        <v>Barki</v>
      </c>
      <c r="CU112" s="4" t="str">
        <v>Barki</v>
      </c>
      <c r="CV112" s="4" t="str">
        <v>Barki</v>
      </c>
      <c r="CW112" s="4" t="str">
        <v>Barki</v>
      </c>
      <c r="CX112" s="4" t="str">
        <v>Barki</v>
      </c>
      <c r="CY112" s="4" t="str">
        <v>Barki</v>
      </c>
      <c r="CZ112" s="4" t="str">
        <v>Barki</v>
      </c>
      <c r="DA112" s="4" t="str">
        <v>Barki</v>
      </c>
    </row>
    <row r="113" spans="1:105" x14ac:dyDescent="0.35">
      <c r="A113" s="4" t="s">
        <v>1832</v>
      </c>
      <c r="B113" s="4" t="s">
        <v>1831</v>
      </c>
      <c r="C113" s="4" t="s">
        <v>2618</v>
      </c>
      <c r="AS113" s="4" t="str">
        <v>Basmati 370</v>
      </c>
      <c r="AT113" s="4" t="str">
        <v>Basmati 370</v>
      </c>
      <c r="AU113" s="4" t="str">
        <v>Basmati 370</v>
      </c>
      <c r="AV113" s="4" t="str">
        <v>Basmati 370</v>
      </c>
      <c r="AW113" s="4" t="str">
        <v>Basmati 370</v>
      </c>
      <c r="AX113" s="4" t="str">
        <v>Basmati 370</v>
      </c>
      <c r="AY113" s="4" t="str">
        <v>Basmati 370</v>
      </c>
      <c r="AZ113" s="4" t="str">
        <v>Basmati 370</v>
      </c>
      <c r="BA113" s="4" t="str">
        <v>Basmati 370</v>
      </c>
      <c r="BB113" s="4" t="str">
        <v>Basmati 370</v>
      </c>
      <c r="BC113" s="4" t="str">
        <v>Basmati 370</v>
      </c>
      <c r="BD113" s="4" t="str">
        <v>Basmati 370</v>
      </c>
      <c r="BE113" s="4" t="str">
        <v>Basmati 370</v>
      </c>
      <c r="BF113" s="4" t="str">
        <v>Basmati 370</v>
      </c>
      <c r="BG113" s="4" t="str">
        <v>Basmati 370</v>
      </c>
      <c r="BH113" s="4" t="str">
        <v>Basmati 370</v>
      </c>
      <c r="BI113" s="4" t="str">
        <v>Basmati 370</v>
      </c>
      <c r="BJ113" s="4" t="str">
        <v>Basmati 370</v>
      </c>
      <c r="BK113" s="4" t="str">
        <v>Basmati 370</v>
      </c>
      <c r="BL113" s="4" t="str">
        <v>Basmati 370</v>
      </c>
      <c r="BM113" s="4" t="str">
        <v>Basmati 370</v>
      </c>
      <c r="BN113" s="4" t="str">
        <v>Basmati 370</v>
      </c>
      <c r="BO113" s="4" t="str">
        <v>Basmati 370</v>
      </c>
      <c r="BP113" s="4" t="str">
        <v>Basmati 370</v>
      </c>
      <c r="BQ113" s="4" t="str">
        <v>Basmati 370</v>
      </c>
      <c r="BR113" s="4" t="str">
        <v>Basmati 370</v>
      </c>
      <c r="BS113" s="4" t="str">
        <v>Basmati 370</v>
      </c>
      <c r="BT113" s="4" t="str">
        <v>Basmati 370</v>
      </c>
      <c r="BU113" s="4" t="str">
        <v>Basmati 370</v>
      </c>
      <c r="BV113" s="4" t="str">
        <v>Basmati 370</v>
      </c>
      <c r="BX113" s="4" t="str">
        <v>Basketed Amazon Pa7 x Na32</v>
      </c>
      <c r="BY113" s="4" t="str">
        <v>Basketed Amazon Pa7 x Na32</v>
      </c>
      <c r="BZ113" s="4" t="str">
        <v>Basketed Amazon Pa7 x Na32</v>
      </c>
      <c r="CA113" s="4" t="str">
        <v>Basketed Amazon Pa7 x Na32</v>
      </c>
      <c r="CB113" s="4" t="str">
        <v>Basketed Amazon Pa7 x Na32</v>
      </c>
      <c r="CC113" s="4" t="str">
        <v>Basketed Amazon Pa7 x Na32</v>
      </c>
      <c r="CD113" s="4" t="str">
        <v>Basketed Amazon Pa7 x Na32</v>
      </c>
      <c r="CE113" s="4" t="str">
        <v>Basketed Amazon Pa7 x Na32</v>
      </c>
      <c r="CF113" s="4" t="str">
        <v>Basketed Amazon Pa7 x Na32</v>
      </c>
      <c r="CG113" s="4" t="str">
        <v>Basketed Amazon Pa7 x Na32</v>
      </c>
      <c r="CH113" s="4" t="str">
        <v>Basketed Amazon Pa7 x Na32</v>
      </c>
      <c r="CI113" s="4" t="str">
        <v>Basketed Amazon Pa7 x Na32</v>
      </c>
      <c r="CJ113" s="4" t="str">
        <v>Basketed Amazon Pa7 x Na32</v>
      </c>
      <c r="CK113" s="4" t="str">
        <v>Basketed Amazon Pa7 x Na32</v>
      </c>
      <c r="CL113" s="4" t="str">
        <v>Basketed Amazon Pa7 x Na32</v>
      </c>
      <c r="CM113" s="4" t="str">
        <v>Basketed Amazon Pa7 x Na32</v>
      </c>
      <c r="CN113" s="4" t="str">
        <v>Basketed Amazon Pa7 x Na32</v>
      </c>
      <c r="CO113" s="4" t="str">
        <v>Basketed Amazon Pa7 x Na32</v>
      </c>
      <c r="CP113" s="4" t="str">
        <v>Basketed Amazon Pa7 x Na32</v>
      </c>
      <c r="CQ113" s="4" t="str">
        <v>Basketed Amazon Pa7 x Na32</v>
      </c>
      <c r="CR113" s="4" t="str">
        <v>Basketed Amazon Pa7 x Na32</v>
      </c>
      <c r="CS113" s="4" t="str">
        <v>Basketed Amazon Pa7 x Na32</v>
      </c>
      <c r="CT113" s="4" t="str">
        <v>Basketed Amazon Pa7 x Na32</v>
      </c>
      <c r="CU113" s="4" t="str">
        <v>Basketed Amazon Pa7 x Na32</v>
      </c>
      <c r="CV113" s="4" t="str">
        <v>Basketed Amazon Pa7 x Na32</v>
      </c>
      <c r="CW113" s="4" t="str">
        <v>Basketed Amazon Pa7 x Na32</v>
      </c>
      <c r="CX113" s="4" t="str">
        <v>Basketed Amazon Pa7 x Na32</v>
      </c>
      <c r="CY113" s="4" t="str">
        <v>Basketed Amazon Pa7 x Na32</v>
      </c>
      <c r="CZ113" s="4" t="str">
        <v>Basketed Amazon Pa7 x Na32</v>
      </c>
      <c r="DA113" s="4" t="str">
        <v>Basketed Amazon Pa7 x Na32</v>
      </c>
    </row>
    <row r="114" spans="1:105" x14ac:dyDescent="0.35">
      <c r="A114" s="4" t="s">
        <v>1832</v>
      </c>
      <c r="B114" s="4" t="s">
        <v>1831</v>
      </c>
      <c r="C114" s="4" t="s">
        <v>2619</v>
      </c>
      <c r="AS114" s="4" t="str">
        <v>Bataaf</v>
      </c>
      <c r="AT114" s="4" t="str">
        <v>Bataaf</v>
      </c>
      <c r="AU114" s="4" t="str">
        <v>Bataaf</v>
      </c>
      <c r="AV114" s="4" t="str">
        <v>Bataaf</v>
      </c>
      <c r="AW114" s="4" t="str">
        <v>Bataaf</v>
      </c>
      <c r="AX114" s="4" t="str">
        <v>Bataaf</v>
      </c>
      <c r="AY114" s="4" t="str">
        <v>Bataaf</v>
      </c>
      <c r="AZ114" s="4" t="str">
        <v>Bataaf</v>
      </c>
      <c r="BA114" s="4" t="str">
        <v>Bataaf</v>
      </c>
      <c r="BB114" s="4" t="str">
        <v>Bataaf</v>
      </c>
      <c r="BC114" s="4" t="str">
        <v>Bataaf</v>
      </c>
      <c r="BD114" s="4" t="str">
        <v>Bataaf</v>
      </c>
      <c r="BE114" s="4" t="str">
        <v>Bataaf</v>
      </c>
      <c r="BF114" s="4" t="str">
        <v>Bataaf</v>
      </c>
      <c r="BG114" s="4" t="str">
        <v>Bataaf</v>
      </c>
      <c r="BH114" s="4" t="str">
        <v>Bataaf</v>
      </c>
      <c r="BI114" s="4" t="str">
        <v>Bataaf</v>
      </c>
      <c r="BJ114" s="4" t="str">
        <v>Bataaf</v>
      </c>
      <c r="BK114" s="4" t="str">
        <v>Bataaf</v>
      </c>
      <c r="BL114" s="4" t="str">
        <v>Bataaf</v>
      </c>
      <c r="BM114" s="4" t="str">
        <v>Bataaf</v>
      </c>
      <c r="BN114" s="4" t="str">
        <v>Bataaf</v>
      </c>
      <c r="BO114" s="4" t="str">
        <v>Bataaf</v>
      </c>
      <c r="BP114" s="4" t="str">
        <v>Bataaf</v>
      </c>
      <c r="BQ114" s="4" t="str">
        <v>Bataaf</v>
      </c>
      <c r="BR114" s="4" t="str">
        <v>Bataaf</v>
      </c>
      <c r="BS114" s="4" t="str">
        <v>Bataaf</v>
      </c>
      <c r="BT114" s="4" t="str">
        <v>Bataaf</v>
      </c>
      <c r="BU114" s="4" t="str">
        <v>Bataaf</v>
      </c>
      <c r="BV114" s="4" t="str">
        <v>Bataaf</v>
      </c>
      <c r="BX114" s="4" t="str">
        <v>Basmati 370</v>
      </c>
      <c r="BY114" s="4" t="str">
        <v>Basmati 370</v>
      </c>
      <c r="BZ114" s="4" t="str">
        <v>Basmati 370</v>
      </c>
      <c r="CA114" s="4" t="str">
        <v>Basmati 370</v>
      </c>
      <c r="CB114" s="4" t="str">
        <v>Basmati 370</v>
      </c>
      <c r="CC114" s="4" t="str">
        <v>Basmati 370</v>
      </c>
      <c r="CD114" s="4" t="str">
        <v>Basmati 370</v>
      </c>
      <c r="CE114" s="4" t="str">
        <v>Basmati 370</v>
      </c>
      <c r="CF114" s="4" t="str">
        <v>Basmati 370</v>
      </c>
      <c r="CG114" s="4" t="str">
        <v>Basmati 370</v>
      </c>
      <c r="CH114" s="4" t="str">
        <v>Basmati 370</v>
      </c>
      <c r="CI114" s="4" t="str">
        <v>Basmati 370</v>
      </c>
      <c r="CJ114" s="4" t="str">
        <v>Basmati 370</v>
      </c>
      <c r="CK114" s="4" t="str">
        <v>Basmati 370</v>
      </c>
      <c r="CL114" s="4" t="str">
        <v>Basmati 370</v>
      </c>
      <c r="CM114" s="4" t="str">
        <v>Basmati 370</v>
      </c>
      <c r="CN114" s="4" t="str">
        <v>Basmati 370</v>
      </c>
      <c r="CO114" s="4" t="str">
        <v>Basmati 370</v>
      </c>
      <c r="CP114" s="4" t="str">
        <v>Basmati 370</v>
      </c>
      <c r="CQ114" s="4" t="str">
        <v>Basmati 370</v>
      </c>
      <c r="CR114" s="4" t="str">
        <v>Basmati 370</v>
      </c>
      <c r="CS114" s="4" t="str">
        <v>Basmati 370</v>
      </c>
      <c r="CT114" s="4" t="str">
        <v>Basmati 370</v>
      </c>
      <c r="CU114" s="4" t="str">
        <v>Basmati 370</v>
      </c>
      <c r="CV114" s="4" t="str">
        <v>Basmati 370</v>
      </c>
      <c r="CW114" s="4" t="str">
        <v>Basmati 370</v>
      </c>
      <c r="CX114" s="4" t="str">
        <v>Basmati 370</v>
      </c>
      <c r="CY114" s="4" t="str">
        <v>Basmati 370</v>
      </c>
      <c r="CZ114" s="4" t="str">
        <v>Basmati 370</v>
      </c>
      <c r="DA114" s="4" t="str">
        <v>Basmati 370</v>
      </c>
    </row>
    <row r="115" spans="1:105" x14ac:dyDescent="0.35">
      <c r="A115" s="4" t="s">
        <v>1832</v>
      </c>
      <c r="B115" s="4" t="s">
        <v>1831</v>
      </c>
      <c r="C115" s="4" t="s">
        <v>2620</v>
      </c>
      <c r="AS115" s="4" t="str">
        <v>BCM-B2</v>
      </c>
      <c r="AT115" s="4" t="str">
        <v>BCM-B2</v>
      </c>
      <c r="AU115" s="4" t="str">
        <v>BCM-B2</v>
      </c>
      <c r="AV115" s="4" t="str">
        <v>BCM-B2</v>
      </c>
      <c r="AW115" s="4" t="str">
        <v>BCM-B2</v>
      </c>
      <c r="AX115" s="4" t="str">
        <v>BCM-B2</v>
      </c>
      <c r="AY115" s="4" t="str">
        <v>BCM-B2</v>
      </c>
      <c r="AZ115" s="4" t="str">
        <v>BCM-B2</v>
      </c>
      <c r="BA115" s="4" t="str">
        <v>BCM-B2</v>
      </c>
      <c r="BB115" s="4" t="str">
        <v>BCM-B2</v>
      </c>
      <c r="BC115" s="4" t="str">
        <v>BCM-B2</v>
      </c>
      <c r="BD115" s="4" t="str">
        <v>BCM-B2</v>
      </c>
      <c r="BE115" s="4" t="str">
        <v>BCM-B2</v>
      </c>
      <c r="BF115" s="4" t="str">
        <v>BCM-B2</v>
      </c>
      <c r="BG115" s="4" t="str">
        <v>BCM-B2</v>
      </c>
      <c r="BH115" s="4" t="str">
        <v>BCM-B2</v>
      </c>
      <c r="BI115" s="4" t="str">
        <v>BCM-B2</v>
      </c>
      <c r="BJ115" s="4" t="str">
        <v>BCM-B2</v>
      </c>
      <c r="BK115" s="4" t="str">
        <v>BCM-B2</v>
      </c>
      <c r="BL115" s="4" t="str">
        <v>BCM-B2</v>
      </c>
      <c r="BM115" s="4" t="str">
        <v>BCM-B2</v>
      </c>
      <c r="BN115" s="4" t="str">
        <v>BCM-B2</v>
      </c>
      <c r="BO115" s="4" t="str">
        <v>BCM-B2</v>
      </c>
      <c r="BP115" s="4" t="str">
        <v>BCM-B2</v>
      </c>
      <c r="BQ115" s="4" t="str">
        <v>BCM-B2</v>
      </c>
      <c r="BR115" s="4" t="str">
        <v>BCM-B2</v>
      </c>
      <c r="BS115" s="4" t="str">
        <v>BCM-B2</v>
      </c>
      <c r="BT115" s="4" t="str">
        <v>BCM-B2</v>
      </c>
      <c r="BU115" s="4" t="str">
        <v>BCM-B2</v>
      </c>
      <c r="BV115" s="4" t="str">
        <v>BCM-B2</v>
      </c>
      <c r="BX115" s="4" t="str">
        <v>Bataaf</v>
      </c>
      <c r="BY115" s="4" t="str">
        <v>Bataaf</v>
      </c>
      <c r="BZ115" s="4" t="str">
        <v>Bataaf</v>
      </c>
      <c r="CA115" s="4" t="str">
        <v>Bataaf</v>
      </c>
      <c r="CB115" s="4" t="str">
        <v>Bataaf</v>
      </c>
      <c r="CC115" s="4" t="str">
        <v>Bataaf</v>
      </c>
      <c r="CD115" s="4" t="str">
        <v>Bataaf</v>
      </c>
      <c r="CE115" s="4" t="str">
        <v>Bataaf</v>
      </c>
      <c r="CF115" s="4" t="str">
        <v>Bataaf</v>
      </c>
      <c r="CG115" s="4" t="str">
        <v>Bataaf</v>
      </c>
      <c r="CH115" s="4" t="str">
        <v>Bataaf</v>
      </c>
      <c r="CI115" s="4" t="str">
        <v>Bataaf</v>
      </c>
      <c r="CJ115" s="4" t="str">
        <v>Bataaf</v>
      </c>
      <c r="CK115" s="4" t="str">
        <v>Bataaf</v>
      </c>
      <c r="CL115" s="4" t="str">
        <v>Bataaf</v>
      </c>
      <c r="CM115" s="4" t="str">
        <v>Bataaf</v>
      </c>
      <c r="CN115" s="4" t="str">
        <v>Bataaf</v>
      </c>
      <c r="CO115" s="4" t="str">
        <v>Bataaf</v>
      </c>
      <c r="CP115" s="4" t="str">
        <v>Bataaf</v>
      </c>
      <c r="CQ115" s="4" t="str">
        <v>Bataaf</v>
      </c>
      <c r="CR115" s="4" t="str">
        <v>Bataaf</v>
      </c>
      <c r="CS115" s="4" t="str">
        <v>Bataaf</v>
      </c>
      <c r="CT115" s="4" t="str">
        <v>Bataaf</v>
      </c>
      <c r="CU115" s="4" t="str">
        <v>Bataaf</v>
      </c>
      <c r="CV115" s="4" t="str">
        <v>Bataaf</v>
      </c>
      <c r="CW115" s="4" t="str">
        <v>Bataaf</v>
      </c>
      <c r="CX115" s="4" t="str">
        <v>Bataaf</v>
      </c>
      <c r="CY115" s="4" t="str">
        <v>Bataaf</v>
      </c>
      <c r="CZ115" s="4" t="str">
        <v>Bataaf</v>
      </c>
      <c r="DA115" s="4" t="str">
        <v>Bataaf</v>
      </c>
    </row>
    <row r="116" spans="1:105" x14ac:dyDescent="0.35">
      <c r="A116" s="4" t="s">
        <v>1832</v>
      </c>
      <c r="B116" s="4" t="s">
        <v>1831</v>
      </c>
      <c r="C116" s="4" t="s">
        <v>2621</v>
      </c>
      <c r="AS116" s="4" t="str">
        <v>Beatrice</v>
      </c>
      <c r="AT116" s="4" t="str">
        <v>Beatrice</v>
      </c>
      <c r="AU116" s="4" t="str">
        <v>Beatrice</v>
      </c>
      <c r="AV116" s="4" t="str">
        <v>Beatrice</v>
      </c>
      <c r="AW116" s="4" t="str">
        <v>Beatrice</v>
      </c>
      <c r="AX116" s="4" t="str">
        <v>Beatrice</v>
      </c>
      <c r="AY116" s="4" t="str">
        <v>Beatrice</v>
      </c>
      <c r="AZ116" s="4" t="str">
        <v>Beatrice</v>
      </c>
      <c r="BA116" s="4" t="str">
        <v>Beatrice</v>
      </c>
      <c r="BB116" s="4" t="str">
        <v>Beatrice</v>
      </c>
      <c r="BC116" s="4" t="str">
        <v>Beatrice</v>
      </c>
      <c r="BD116" s="4" t="str">
        <v>Beatrice</v>
      </c>
      <c r="BE116" s="4" t="str">
        <v>Beatrice</v>
      </c>
      <c r="BF116" s="4" t="str">
        <v>Beatrice</v>
      </c>
      <c r="BG116" s="4" t="str">
        <v>Beatrice</v>
      </c>
      <c r="BH116" s="4" t="str">
        <v>Beatrice</v>
      </c>
      <c r="BI116" s="4" t="str">
        <v>Beatrice</v>
      </c>
      <c r="BJ116" s="4" t="str">
        <v>Beatrice</v>
      </c>
      <c r="BK116" s="4" t="str">
        <v>Beatrice</v>
      </c>
      <c r="BL116" s="4" t="str">
        <v>Beatrice</v>
      </c>
      <c r="BM116" s="4" t="str">
        <v>Beatrice</v>
      </c>
      <c r="BN116" s="4" t="str">
        <v>Beatrice</v>
      </c>
      <c r="BO116" s="4" t="str">
        <v>Beatrice</v>
      </c>
      <c r="BP116" s="4" t="str">
        <v>Beatrice</v>
      </c>
      <c r="BQ116" s="4" t="str">
        <v>Beatrice</v>
      </c>
      <c r="BR116" s="4" t="str">
        <v>Beatrice</v>
      </c>
      <c r="BS116" s="4" t="str">
        <v>Beatrice</v>
      </c>
      <c r="BT116" s="4" t="str">
        <v>Beatrice</v>
      </c>
      <c r="BU116" s="4" t="str">
        <v>Beatrice</v>
      </c>
      <c r="BV116" s="4" t="str">
        <v>Beatrice</v>
      </c>
      <c r="BX116" s="4" t="str">
        <v>BCM-B2</v>
      </c>
      <c r="BY116" s="4" t="str">
        <v>BCM-B2</v>
      </c>
      <c r="BZ116" s="4" t="str">
        <v>BCM-B2</v>
      </c>
      <c r="CA116" s="4" t="str">
        <v>BCM-B2</v>
      </c>
      <c r="CB116" s="4" t="str">
        <v>BCM-B2</v>
      </c>
      <c r="CC116" s="4" t="str">
        <v>BCM-B2</v>
      </c>
      <c r="CD116" s="4" t="str">
        <v>BCM-B2</v>
      </c>
      <c r="CE116" s="4" t="str">
        <v>BCM-B2</v>
      </c>
      <c r="CF116" s="4" t="str">
        <v>BCM-B2</v>
      </c>
      <c r="CG116" s="4" t="str">
        <v>BCM-B2</v>
      </c>
      <c r="CH116" s="4" t="str">
        <v>BCM-B2</v>
      </c>
      <c r="CI116" s="4" t="str">
        <v>BCM-B2</v>
      </c>
      <c r="CJ116" s="4" t="str">
        <v>BCM-B2</v>
      </c>
      <c r="CK116" s="4" t="str">
        <v>BCM-B2</v>
      </c>
      <c r="CL116" s="4" t="str">
        <v>BCM-B2</v>
      </c>
      <c r="CM116" s="4" t="str">
        <v>BCM-B2</v>
      </c>
      <c r="CN116" s="4" t="str">
        <v>BCM-B2</v>
      </c>
      <c r="CO116" s="4" t="str">
        <v>BCM-B2</v>
      </c>
      <c r="CP116" s="4" t="str">
        <v>BCM-B2</v>
      </c>
      <c r="CQ116" s="4" t="str">
        <v>BCM-B2</v>
      </c>
      <c r="CR116" s="4" t="str">
        <v>BCM-B2</v>
      </c>
      <c r="CS116" s="4" t="str">
        <v>BCM-B2</v>
      </c>
      <c r="CT116" s="4" t="str">
        <v>BCM-B2</v>
      </c>
      <c r="CU116" s="4" t="str">
        <v>BCM-B2</v>
      </c>
      <c r="CV116" s="4" t="str">
        <v>BCM-B2</v>
      </c>
      <c r="CW116" s="4" t="str">
        <v>BCM-B2</v>
      </c>
      <c r="CX116" s="4" t="str">
        <v>BCM-B2</v>
      </c>
      <c r="CY116" s="4" t="str">
        <v>BCM-B2</v>
      </c>
      <c r="CZ116" s="4" t="str">
        <v>BCM-B2</v>
      </c>
      <c r="DA116" s="4" t="str">
        <v>BCM-B2</v>
      </c>
    </row>
    <row r="117" spans="1:105" x14ac:dyDescent="0.35">
      <c r="A117" s="4" t="s">
        <v>1832</v>
      </c>
      <c r="B117" s="4" t="s">
        <v>1831</v>
      </c>
      <c r="C117" s="4" t="s">
        <v>2622</v>
      </c>
      <c r="AS117" s="4" t="str">
        <v>BEN 86052</v>
      </c>
      <c r="AT117" s="4" t="str">
        <v>BEN 86052</v>
      </c>
      <c r="AU117" s="4" t="str">
        <v>BEN 86052</v>
      </c>
      <c r="AV117" s="4" t="str">
        <v>BEN 86052</v>
      </c>
      <c r="AW117" s="4" t="str">
        <v>BEN 86052</v>
      </c>
      <c r="AX117" s="4" t="str">
        <v>BEN 86052</v>
      </c>
      <c r="AY117" s="4" t="str">
        <v>BEN 86052</v>
      </c>
      <c r="AZ117" s="4" t="str">
        <v>BEN 86052</v>
      </c>
      <c r="BA117" s="4" t="str">
        <v>BEN 86052</v>
      </c>
      <c r="BB117" s="4" t="str">
        <v>BEN 86052</v>
      </c>
      <c r="BC117" s="4" t="str">
        <v>BEN 86052</v>
      </c>
      <c r="BD117" s="4" t="str">
        <v>BEN 86052</v>
      </c>
      <c r="BE117" s="4" t="str">
        <v>BEN 86052</v>
      </c>
      <c r="BF117" s="4" t="str">
        <v>BEN 86052</v>
      </c>
      <c r="BG117" s="4" t="str">
        <v>BEN 86052</v>
      </c>
      <c r="BH117" s="4" t="str">
        <v>BEN 86052</v>
      </c>
      <c r="BI117" s="4" t="str">
        <v>BEN 86052</v>
      </c>
      <c r="BJ117" s="4" t="str">
        <v>BEN 86052</v>
      </c>
      <c r="BK117" s="4" t="str">
        <v>BEN 86052</v>
      </c>
      <c r="BL117" s="4" t="str">
        <v>BEN 86052</v>
      </c>
      <c r="BM117" s="4" t="str">
        <v>BEN 86052</v>
      </c>
      <c r="BN117" s="4" t="str">
        <v>BEN 86052</v>
      </c>
      <c r="BO117" s="4" t="str">
        <v>BEN 86052</v>
      </c>
      <c r="BP117" s="4" t="str">
        <v>BEN 86052</v>
      </c>
      <c r="BQ117" s="4" t="str">
        <v>BEN 86052</v>
      </c>
      <c r="BR117" s="4" t="str">
        <v>BEN 86052</v>
      </c>
      <c r="BS117" s="4" t="str">
        <v>BEN 86052</v>
      </c>
      <c r="BT117" s="4" t="str">
        <v>BEN 86052</v>
      </c>
      <c r="BU117" s="4" t="str">
        <v>BEN 86052</v>
      </c>
      <c r="BV117" s="4" t="str">
        <v>BEN 86052</v>
      </c>
      <c r="BX117" s="4" t="str">
        <v>Beatrice</v>
      </c>
      <c r="BY117" s="4" t="str">
        <v>Beatrice</v>
      </c>
      <c r="BZ117" s="4" t="str">
        <v>Beatrice</v>
      </c>
      <c r="CA117" s="4" t="str">
        <v>Beatrice</v>
      </c>
      <c r="CB117" s="4" t="str">
        <v>Beatrice</v>
      </c>
      <c r="CC117" s="4" t="str">
        <v>Beatrice</v>
      </c>
      <c r="CD117" s="4" t="str">
        <v>Beatrice</v>
      </c>
      <c r="CE117" s="4" t="str">
        <v>Beatrice</v>
      </c>
      <c r="CF117" s="4" t="str">
        <v>Beatrice</v>
      </c>
      <c r="CG117" s="4" t="str">
        <v>Beatrice</v>
      </c>
      <c r="CH117" s="4" t="str">
        <v>Beatrice</v>
      </c>
      <c r="CI117" s="4" t="str">
        <v>Beatrice</v>
      </c>
      <c r="CJ117" s="4" t="str">
        <v>Beatrice</v>
      </c>
      <c r="CK117" s="4" t="str">
        <v>Beatrice</v>
      </c>
      <c r="CL117" s="4" t="str">
        <v>Beatrice</v>
      </c>
      <c r="CM117" s="4" t="str">
        <v>Beatrice</v>
      </c>
      <c r="CN117" s="4" t="str">
        <v>Beatrice</v>
      </c>
      <c r="CO117" s="4" t="str">
        <v>Beatrice</v>
      </c>
      <c r="CP117" s="4" t="str">
        <v>Beatrice</v>
      </c>
      <c r="CQ117" s="4" t="str">
        <v>Beatrice</v>
      </c>
      <c r="CR117" s="4" t="str">
        <v>Beatrice</v>
      </c>
      <c r="CS117" s="4" t="str">
        <v>Beatrice</v>
      </c>
      <c r="CT117" s="4" t="str">
        <v>Beatrice</v>
      </c>
      <c r="CU117" s="4" t="str">
        <v>Beatrice</v>
      </c>
      <c r="CV117" s="4" t="str">
        <v>Beatrice</v>
      </c>
      <c r="CW117" s="4" t="str">
        <v>Beatrice</v>
      </c>
      <c r="CX117" s="4" t="str">
        <v>Beatrice</v>
      </c>
      <c r="CY117" s="4" t="str">
        <v>Beatrice</v>
      </c>
      <c r="CZ117" s="4" t="str">
        <v>Beatrice</v>
      </c>
      <c r="DA117" s="4" t="str">
        <v>Beatrice</v>
      </c>
    </row>
    <row r="118" spans="1:105" x14ac:dyDescent="0.35">
      <c r="A118" s="4" t="s">
        <v>1832</v>
      </c>
      <c r="B118" s="4" t="s">
        <v>1831</v>
      </c>
      <c r="C118" s="4" t="s">
        <v>2623</v>
      </c>
      <c r="AS118" s="4" t="str">
        <v>Bengsogla</v>
      </c>
      <c r="AT118" s="4" t="str">
        <v>Bengsogla</v>
      </c>
      <c r="AU118" s="4" t="str">
        <v>Bengsogla</v>
      </c>
      <c r="AV118" s="4" t="str">
        <v>Bengsogla</v>
      </c>
      <c r="AW118" s="4" t="str">
        <v>Bengsogla</v>
      </c>
      <c r="AX118" s="4" t="str">
        <v>Bengsogla</v>
      </c>
      <c r="AY118" s="4" t="str">
        <v>Bengsogla</v>
      </c>
      <c r="AZ118" s="4" t="str">
        <v>Bengsogla</v>
      </c>
      <c r="BA118" s="4" t="str">
        <v>Bengsogla</v>
      </c>
      <c r="BB118" s="4" t="str">
        <v>Bengsogla</v>
      </c>
      <c r="BC118" s="4" t="str">
        <v>Bengsogla</v>
      </c>
      <c r="BD118" s="4" t="str">
        <v>Bengsogla</v>
      </c>
      <c r="BE118" s="4" t="str">
        <v>Bengsogla</v>
      </c>
      <c r="BF118" s="4" t="str">
        <v>Bengsogla</v>
      </c>
      <c r="BG118" s="4" t="str">
        <v>Bengsogla</v>
      </c>
      <c r="BH118" s="4" t="str">
        <v>Bengsogla</v>
      </c>
      <c r="BI118" s="4" t="str">
        <v>Bengsogla</v>
      </c>
      <c r="BJ118" s="4" t="str">
        <v>Bengsogla</v>
      </c>
      <c r="BK118" s="4" t="str">
        <v>Bengsogla</v>
      </c>
      <c r="BL118" s="4" t="str">
        <v>Bengsogla</v>
      </c>
      <c r="BM118" s="4" t="str">
        <v>Bengsogla</v>
      </c>
      <c r="BN118" s="4" t="str">
        <v>Bengsogla</v>
      </c>
      <c r="BO118" s="4" t="str">
        <v>Bengsogla</v>
      </c>
      <c r="BP118" s="4" t="str">
        <v>Bengsogla</v>
      </c>
      <c r="BQ118" s="4" t="str">
        <v>Bengsogla</v>
      </c>
      <c r="BR118" s="4" t="str">
        <v>Bengsogla</v>
      </c>
      <c r="BS118" s="4" t="str">
        <v>Bengsogla</v>
      </c>
      <c r="BT118" s="4" t="str">
        <v>Bengsogla</v>
      </c>
      <c r="BU118" s="4" t="str">
        <v>Bengsogla</v>
      </c>
      <c r="BV118" s="4" t="str">
        <v>Bengsogla</v>
      </c>
      <c r="BX118" s="4" t="str">
        <v>BEN 86052</v>
      </c>
      <c r="BY118" s="4" t="str">
        <v>BEN 86052</v>
      </c>
      <c r="BZ118" s="4" t="str">
        <v>BEN 86052</v>
      </c>
      <c r="CA118" s="4" t="str">
        <v>BEN 86052</v>
      </c>
      <c r="CB118" s="4" t="str">
        <v>BEN 86052</v>
      </c>
      <c r="CC118" s="4" t="str">
        <v>BEN 86052</v>
      </c>
      <c r="CD118" s="4" t="str">
        <v>BEN 86052</v>
      </c>
      <c r="CE118" s="4" t="str">
        <v>BEN 86052</v>
      </c>
      <c r="CF118" s="4" t="str">
        <v>BEN 86052</v>
      </c>
      <c r="CG118" s="4" t="str">
        <v>BEN 86052</v>
      </c>
      <c r="CH118" s="4" t="str">
        <v>BEN 86052</v>
      </c>
      <c r="CI118" s="4" t="str">
        <v>BEN 86052</v>
      </c>
      <c r="CJ118" s="4" t="str">
        <v>BEN 86052</v>
      </c>
      <c r="CK118" s="4" t="str">
        <v>BEN 86052</v>
      </c>
      <c r="CL118" s="4" t="str">
        <v>BEN 86052</v>
      </c>
      <c r="CM118" s="4" t="str">
        <v>BEN 86052</v>
      </c>
      <c r="CN118" s="4" t="str">
        <v>BEN 86052</v>
      </c>
      <c r="CO118" s="4" t="str">
        <v>BEN 86052</v>
      </c>
      <c r="CP118" s="4" t="str">
        <v>BEN 86052</v>
      </c>
      <c r="CQ118" s="4" t="str">
        <v>BEN 86052</v>
      </c>
      <c r="CR118" s="4" t="str">
        <v>BEN 86052</v>
      </c>
      <c r="CS118" s="4" t="str">
        <v>BEN 86052</v>
      </c>
      <c r="CT118" s="4" t="str">
        <v>BEN 86052</v>
      </c>
      <c r="CU118" s="4" t="str">
        <v>BEN 86052</v>
      </c>
      <c r="CV118" s="4" t="str">
        <v>BEN 86052</v>
      </c>
      <c r="CW118" s="4" t="str">
        <v>BEN 86052</v>
      </c>
      <c r="CX118" s="4" t="str">
        <v>BEN 86052</v>
      </c>
      <c r="CY118" s="4" t="str">
        <v>BEN 86052</v>
      </c>
      <c r="CZ118" s="4" t="str">
        <v>BEN 86052</v>
      </c>
      <c r="DA118" s="4" t="str">
        <v>BEN 86052</v>
      </c>
    </row>
    <row r="119" spans="1:105" x14ac:dyDescent="0.35">
      <c r="A119" s="4" t="s">
        <v>1832</v>
      </c>
      <c r="B119" s="4" t="s">
        <v>1831</v>
      </c>
      <c r="C119" s="4" t="s">
        <v>2624</v>
      </c>
      <c r="AS119" s="4" t="str">
        <v>Berkshire*Berkshire x Yorkshire</v>
      </c>
      <c r="AT119" s="4" t="str">
        <v>Berkshire*Berkshire x Yorkshire</v>
      </c>
      <c r="AU119" s="4" t="str">
        <v>Berkshire*Berkshire x Yorkshire</v>
      </c>
      <c r="AV119" s="4" t="str">
        <v>Berkshire*Berkshire x Yorkshire</v>
      </c>
      <c r="AW119" s="4" t="str">
        <v>Berkshire*Berkshire x Yorkshire</v>
      </c>
      <c r="AX119" s="4" t="str">
        <v>Berkshire*Berkshire x Yorkshire</v>
      </c>
      <c r="AY119" s="4" t="str">
        <v>Berkshire*Berkshire x Yorkshire</v>
      </c>
      <c r="AZ119" s="4" t="str">
        <v>Berkshire*Berkshire x Yorkshire</v>
      </c>
      <c r="BA119" s="4" t="str">
        <v>Berkshire*Berkshire x Yorkshire</v>
      </c>
      <c r="BB119" s="4" t="str">
        <v>Berkshire*Berkshire x Yorkshire</v>
      </c>
      <c r="BC119" s="4" t="str">
        <v>Berkshire*Berkshire x Yorkshire</v>
      </c>
      <c r="BD119" s="4" t="str">
        <v>Berkshire*Berkshire x Yorkshire</v>
      </c>
      <c r="BE119" s="4" t="str">
        <v>Berkshire*Berkshire x Yorkshire</v>
      </c>
      <c r="BF119" s="4" t="str">
        <v>Berkshire*Berkshire x Yorkshire</v>
      </c>
      <c r="BG119" s="4" t="str">
        <v>Berkshire*Berkshire x Yorkshire</v>
      </c>
      <c r="BH119" s="4" t="str">
        <v>Berkshire*Berkshire x Yorkshire</v>
      </c>
      <c r="BI119" s="4" t="str">
        <v>Berkshire*Berkshire x Yorkshire</v>
      </c>
      <c r="BJ119" s="4" t="str">
        <v>Berkshire*Berkshire x Yorkshire</v>
      </c>
      <c r="BK119" s="4" t="str">
        <v>Berkshire*Berkshire x Yorkshire</v>
      </c>
      <c r="BL119" s="4" t="str">
        <v>Berkshire*Berkshire x Yorkshire</v>
      </c>
      <c r="BM119" s="4" t="str">
        <v>Berkshire*Berkshire x Yorkshire</v>
      </c>
      <c r="BN119" s="4" t="str">
        <v>Berkshire*Berkshire x Yorkshire</v>
      </c>
      <c r="BO119" s="4" t="str">
        <v>Berkshire*Berkshire x Yorkshire</v>
      </c>
      <c r="BP119" s="4" t="str">
        <v>Berkshire*Berkshire x Yorkshire</v>
      </c>
      <c r="BQ119" s="4" t="str">
        <v>Berkshire*Berkshire x Yorkshire</v>
      </c>
      <c r="BR119" s="4" t="str">
        <v>Berkshire*Berkshire x Yorkshire</v>
      </c>
      <c r="BS119" s="4" t="str">
        <v>Berkshire*Berkshire x Yorkshire</v>
      </c>
      <c r="BT119" s="4" t="str">
        <v>Berkshire*Berkshire x Yorkshire</v>
      </c>
      <c r="BU119" s="4" t="str">
        <v>Berkshire*Berkshire x Yorkshire</v>
      </c>
      <c r="BV119" s="4" t="str">
        <v>Berkshire*Berkshire x Yorkshire</v>
      </c>
      <c r="BX119" s="4" t="str">
        <v>Bengsogla</v>
      </c>
      <c r="BY119" s="4" t="str">
        <v>Bengsogla</v>
      </c>
      <c r="BZ119" s="4" t="str">
        <v>Bengsogla</v>
      </c>
      <c r="CA119" s="4" t="str">
        <v>Bengsogla</v>
      </c>
      <c r="CB119" s="4" t="str">
        <v>Bengsogla</v>
      </c>
      <c r="CC119" s="4" t="str">
        <v>Bengsogla</v>
      </c>
      <c r="CD119" s="4" t="str">
        <v>Bengsogla</v>
      </c>
      <c r="CE119" s="4" t="str">
        <v>Bengsogla</v>
      </c>
      <c r="CF119" s="4" t="str">
        <v>Bengsogla</v>
      </c>
      <c r="CG119" s="4" t="str">
        <v>Bengsogla</v>
      </c>
      <c r="CH119" s="4" t="str">
        <v>Bengsogla</v>
      </c>
      <c r="CI119" s="4" t="str">
        <v>Bengsogla</v>
      </c>
      <c r="CJ119" s="4" t="str">
        <v>Bengsogla</v>
      </c>
      <c r="CK119" s="4" t="str">
        <v>Bengsogla</v>
      </c>
      <c r="CL119" s="4" t="str">
        <v>Bengsogla</v>
      </c>
      <c r="CM119" s="4" t="str">
        <v>Bengsogla</v>
      </c>
      <c r="CN119" s="4" t="str">
        <v>Bengsogla</v>
      </c>
      <c r="CO119" s="4" t="str">
        <v>Bengsogla</v>
      </c>
      <c r="CP119" s="4" t="str">
        <v>Bengsogla</v>
      </c>
      <c r="CQ119" s="4" t="str">
        <v>Bengsogla</v>
      </c>
      <c r="CR119" s="4" t="str">
        <v>Bengsogla</v>
      </c>
      <c r="CS119" s="4" t="str">
        <v>Bengsogla</v>
      </c>
      <c r="CT119" s="4" t="str">
        <v>Bengsogla</v>
      </c>
      <c r="CU119" s="4" t="str">
        <v>Bengsogla</v>
      </c>
      <c r="CV119" s="4" t="str">
        <v>Bengsogla</v>
      </c>
      <c r="CW119" s="4" t="str">
        <v>Bengsogla</v>
      </c>
      <c r="CX119" s="4" t="str">
        <v>Bengsogla</v>
      </c>
      <c r="CY119" s="4" t="str">
        <v>Bengsogla</v>
      </c>
      <c r="CZ119" s="4" t="str">
        <v>Bengsogla</v>
      </c>
      <c r="DA119" s="4" t="str">
        <v>Bengsogla</v>
      </c>
    </row>
    <row r="120" spans="1:105" x14ac:dyDescent="0.35">
      <c r="A120" s="4" t="s">
        <v>1832</v>
      </c>
      <c r="B120" s="4" t="s">
        <v>1831</v>
      </c>
      <c r="C120" s="4" t="s">
        <v>2625</v>
      </c>
      <c r="AS120" s="4" t="str">
        <v>Beta-Alpha</v>
      </c>
      <c r="AT120" s="4" t="str">
        <v>Beta-Alpha</v>
      </c>
      <c r="AU120" s="4" t="str">
        <v>Beta-Alpha</v>
      </c>
      <c r="AV120" s="4" t="str">
        <v>Beta-Alpha</v>
      </c>
      <c r="AW120" s="4" t="str">
        <v>Beta-Alpha</v>
      </c>
      <c r="AX120" s="4" t="str">
        <v>Beta-Alpha</v>
      </c>
      <c r="AY120" s="4" t="str">
        <v>Beta-Alpha</v>
      </c>
      <c r="AZ120" s="4" t="str">
        <v>Beta-Alpha</v>
      </c>
      <c r="BA120" s="4" t="str">
        <v>Beta-Alpha</v>
      </c>
      <c r="BB120" s="4" t="str">
        <v>Beta-Alpha</v>
      </c>
      <c r="BC120" s="4" t="str">
        <v>Beta-Alpha</v>
      </c>
      <c r="BD120" s="4" t="str">
        <v>Beta-Alpha</v>
      </c>
      <c r="BE120" s="4" t="str">
        <v>Beta-Alpha</v>
      </c>
      <c r="BF120" s="4" t="str">
        <v>Beta-Alpha</v>
      </c>
      <c r="BG120" s="4" t="str">
        <v>Beta-Alpha</v>
      </c>
      <c r="BH120" s="4" t="str">
        <v>Beta-Alpha</v>
      </c>
      <c r="BI120" s="4" t="str">
        <v>Beta-Alpha</v>
      </c>
      <c r="BJ120" s="4" t="str">
        <v>Beta-Alpha</v>
      </c>
      <c r="BK120" s="4" t="str">
        <v>Beta-Alpha</v>
      </c>
      <c r="BL120" s="4" t="str">
        <v>Beta-Alpha</v>
      </c>
      <c r="BM120" s="4" t="str">
        <v>Beta-Alpha</v>
      </c>
      <c r="BN120" s="4" t="str">
        <v>Beta-Alpha</v>
      </c>
      <c r="BO120" s="4" t="str">
        <v>Beta-Alpha</v>
      </c>
      <c r="BP120" s="4" t="str">
        <v>Beta-Alpha</v>
      </c>
      <c r="BQ120" s="4" t="str">
        <v>Beta-Alpha</v>
      </c>
      <c r="BR120" s="4" t="str">
        <v>Beta-Alpha</v>
      </c>
      <c r="BS120" s="4" t="str">
        <v>Beta-Alpha</v>
      </c>
      <c r="BT120" s="4" t="str">
        <v>Beta-Alpha</v>
      </c>
      <c r="BU120" s="4" t="str">
        <v>Beta-Alpha</v>
      </c>
      <c r="BV120" s="4" t="str">
        <v>Beta-Alpha</v>
      </c>
      <c r="BX120" s="4" t="str">
        <v>Berkshire*Berkshire x Yorkshire</v>
      </c>
      <c r="BY120" s="4" t="str">
        <v>Berkshire*Berkshire x Yorkshire</v>
      </c>
      <c r="BZ120" s="4" t="str">
        <v>Berkshire*Berkshire x Yorkshire</v>
      </c>
      <c r="CA120" s="4" t="str">
        <v>Berkshire*Berkshire x Yorkshire</v>
      </c>
      <c r="CB120" s="4" t="str">
        <v>Berkshire*Berkshire x Yorkshire</v>
      </c>
      <c r="CC120" s="4" t="str">
        <v>Berkshire*Berkshire x Yorkshire</v>
      </c>
      <c r="CD120" s="4" t="str">
        <v>Berkshire*Berkshire x Yorkshire</v>
      </c>
      <c r="CE120" s="4" t="str">
        <v>Berkshire*Berkshire x Yorkshire</v>
      </c>
      <c r="CF120" s="4" t="str">
        <v>Berkshire*Berkshire x Yorkshire</v>
      </c>
      <c r="CG120" s="4" t="str">
        <v>Berkshire*Berkshire x Yorkshire</v>
      </c>
      <c r="CH120" s="4" t="str">
        <v>Berkshire*Berkshire x Yorkshire</v>
      </c>
      <c r="CI120" s="4" t="str">
        <v>Berkshire*Berkshire x Yorkshire</v>
      </c>
      <c r="CJ120" s="4" t="str">
        <v>Berkshire*Berkshire x Yorkshire</v>
      </c>
      <c r="CK120" s="4" t="str">
        <v>Berkshire*Berkshire x Yorkshire</v>
      </c>
      <c r="CL120" s="4" t="str">
        <v>Berkshire*Berkshire x Yorkshire</v>
      </c>
      <c r="CM120" s="4" t="str">
        <v>Berkshire*Berkshire x Yorkshire</v>
      </c>
      <c r="CN120" s="4" t="str">
        <v>Berkshire*Berkshire x Yorkshire</v>
      </c>
      <c r="CO120" s="4" t="str">
        <v>Berkshire*Berkshire x Yorkshire</v>
      </c>
      <c r="CP120" s="4" t="str">
        <v>Berkshire*Berkshire x Yorkshire</v>
      </c>
      <c r="CQ120" s="4" t="str">
        <v>Berkshire*Berkshire x Yorkshire</v>
      </c>
      <c r="CR120" s="4" t="str">
        <v>Berkshire*Berkshire x Yorkshire</v>
      </c>
      <c r="CS120" s="4" t="str">
        <v>Berkshire*Berkshire x Yorkshire</v>
      </c>
      <c r="CT120" s="4" t="str">
        <v>Berkshire*Berkshire x Yorkshire</v>
      </c>
      <c r="CU120" s="4" t="str">
        <v>Berkshire*Berkshire x Yorkshire</v>
      </c>
      <c r="CV120" s="4" t="str">
        <v>Berkshire*Berkshire x Yorkshire</v>
      </c>
      <c r="CW120" s="4" t="str">
        <v>Berkshire*Berkshire x Yorkshire</v>
      </c>
      <c r="CX120" s="4" t="str">
        <v>Berkshire*Berkshire x Yorkshire</v>
      </c>
      <c r="CY120" s="4" t="str">
        <v>Berkshire*Berkshire x Yorkshire</v>
      </c>
      <c r="CZ120" s="4" t="str">
        <v>Berkshire*Berkshire x Yorkshire</v>
      </c>
      <c r="DA120" s="4" t="str">
        <v>Berkshire*Berkshire x Yorkshire</v>
      </c>
    </row>
    <row r="121" spans="1:105" x14ac:dyDescent="0.35">
      <c r="A121" s="4" t="s">
        <v>1832</v>
      </c>
      <c r="B121" s="4" t="s">
        <v>1831</v>
      </c>
      <c r="C121" s="4" t="s">
        <v>2626</v>
      </c>
      <c r="AS121" s="4" t="str">
        <v>Betta</v>
      </c>
      <c r="AT121" s="4" t="str">
        <v>Betta</v>
      </c>
      <c r="AU121" s="4" t="str">
        <v>Betta</v>
      </c>
      <c r="AV121" s="4" t="str">
        <v>Betta</v>
      </c>
      <c r="AW121" s="4" t="str">
        <v>Betta</v>
      </c>
      <c r="AX121" s="4" t="str">
        <v>Betta</v>
      </c>
      <c r="AY121" s="4" t="str">
        <v>Betta</v>
      </c>
      <c r="AZ121" s="4" t="str">
        <v>Betta</v>
      </c>
      <c r="BA121" s="4" t="str">
        <v>Betta</v>
      </c>
      <c r="BB121" s="4" t="str">
        <v>Betta</v>
      </c>
      <c r="BC121" s="4" t="str">
        <v>Betta</v>
      </c>
      <c r="BD121" s="4" t="str">
        <v>Betta</v>
      </c>
      <c r="BE121" s="4" t="str">
        <v>Betta</v>
      </c>
      <c r="BF121" s="4" t="str">
        <v>Betta</v>
      </c>
      <c r="BG121" s="4" t="str">
        <v>Betta</v>
      </c>
      <c r="BH121" s="4" t="str">
        <v>Betta</v>
      </c>
      <c r="BI121" s="4" t="str">
        <v>Betta</v>
      </c>
      <c r="BJ121" s="4" t="str">
        <v>Betta</v>
      </c>
      <c r="BK121" s="4" t="str">
        <v>Betta</v>
      </c>
      <c r="BL121" s="4" t="str">
        <v>Betta</v>
      </c>
      <c r="BM121" s="4" t="str">
        <v>Betta</v>
      </c>
      <c r="BN121" s="4" t="str">
        <v>Betta</v>
      </c>
      <c r="BO121" s="4" t="str">
        <v>Betta</v>
      </c>
      <c r="BP121" s="4" t="str">
        <v>Betta</v>
      </c>
      <c r="BQ121" s="4" t="str">
        <v>Betta</v>
      </c>
      <c r="BR121" s="4" t="str">
        <v>Betta</v>
      </c>
      <c r="BS121" s="4" t="str">
        <v>Betta</v>
      </c>
      <c r="BT121" s="4" t="str">
        <v>Betta</v>
      </c>
      <c r="BU121" s="4" t="str">
        <v>Betta</v>
      </c>
      <c r="BV121" s="4" t="str">
        <v>Betta</v>
      </c>
      <c r="BX121" s="4" t="str">
        <v>Beta-Alpha</v>
      </c>
      <c r="BY121" s="4" t="str">
        <v>Beta-Alpha</v>
      </c>
      <c r="BZ121" s="4" t="str">
        <v>Beta-Alpha</v>
      </c>
      <c r="CA121" s="4" t="str">
        <v>Beta-Alpha</v>
      </c>
      <c r="CB121" s="4" t="str">
        <v>Beta-Alpha</v>
      </c>
      <c r="CC121" s="4" t="str">
        <v>Beta-Alpha</v>
      </c>
      <c r="CD121" s="4" t="str">
        <v>Beta-Alpha</v>
      </c>
      <c r="CE121" s="4" t="str">
        <v>Beta-Alpha</v>
      </c>
      <c r="CF121" s="4" t="str">
        <v>Beta-Alpha</v>
      </c>
      <c r="CG121" s="4" t="str">
        <v>Beta-Alpha</v>
      </c>
      <c r="CH121" s="4" t="str">
        <v>Beta-Alpha</v>
      </c>
      <c r="CI121" s="4" t="str">
        <v>Beta-Alpha</v>
      </c>
      <c r="CJ121" s="4" t="str">
        <v>Beta-Alpha</v>
      </c>
      <c r="CK121" s="4" t="str">
        <v>Beta-Alpha</v>
      </c>
      <c r="CL121" s="4" t="str">
        <v>Beta-Alpha</v>
      </c>
      <c r="CM121" s="4" t="str">
        <v>Beta-Alpha</v>
      </c>
      <c r="CN121" s="4" t="str">
        <v>Beta-Alpha</v>
      </c>
      <c r="CO121" s="4" t="str">
        <v>Beta-Alpha</v>
      </c>
      <c r="CP121" s="4" t="str">
        <v>Beta-Alpha</v>
      </c>
      <c r="CQ121" s="4" t="str">
        <v>Beta-Alpha</v>
      </c>
      <c r="CR121" s="4" t="str">
        <v>Beta-Alpha</v>
      </c>
      <c r="CS121" s="4" t="str">
        <v>Beta-Alpha</v>
      </c>
      <c r="CT121" s="4" t="str">
        <v>Beta-Alpha</v>
      </c>
      <c r="CU121" s="4" t="str">
        <v>Beta-Alpha</v>
      </c>
      <c r="CV121" s="4" t="str">
        <v>Beta-Alpha</v>
      </c>
      <c r="CW121" s="4" t="str">
        <v>Beta-Alpha</v>
      </c>
      <c r="CX121" s="4" t="str">
        <v>Beta-Alpha</v>
      </c>
      <c r="CY121" s="4" t="str">
        <v>Beta-Alpha</v>
      </c>
      <c r="CZ121" s="4" t="str">
        <v>Beta-Alpha</v>
      </c>
      <c r="DA121" s="4" t="str">
        <v>Beta-Alpha</v>
      </c>
    </row>
    <row r="122" spans="1:105" x14ac:dyDescent="0.35">
      <c r="A122" s="4" t="s">
        <v>1832</v>
      </c>
      <c r="B122" s="4" t="s">
        <v>1831</v>
      </c>
      <c r="C122" s="4" t="s">
        <v>2627</v>
      </c>
      <c r="AS122" s="4" t="str">
        <v>BG90-2</v>
      </c>
      <c r="AT122" s="4" t="str">
        <v>BG90-2</v>
      </c>
      <c r="AU122" s="4" t="str">
        <v>BG90-2</v>
      </c>
      <c r="AV122" s="4" t="str">
        <v>BG90-2</v>
      </c>
      <c r="AW122" s="4" t="str">
        <v>BG90-2</v>
      </c>
      <c r="AX122" s="4" t="str">
        <v>BG90-2</v>
      </c>
      <c r="AY122" s="4" t="str">
        <v>BG90-2</v>
      </c>
      <c r="AZ122" s="4" t="str">
        <v>BG90-2</v>
      </c>
      <c r="BA122" s="4" t="str">
        <v>BG90-2</v>
      </c>
      <c r="BB122" s="4" t="str">
        <v>BG90-2</v>
      </c>
      <c r="BC122" s="4" t="str">
        <v>BG90-2</v>
      </c>
      <c r="BD122" s="4" t="str">
        <v>BG90-2</v>
      </c>
      <c r="BE122" s="4" t="str">
        <v>BG90-2</v>
      </c>
      <c r="BF122" s="4" t="str">
        <v>BG90-2</v>
      </c>
      <c r="BG122" s="4" t="str">
        <v>BG90-2</v>
      </c>
      <c r="BH122" s="4" t="str">
        <v>BG90-2</v>
      </c>
      <c r="BI122" s="4" t="str">
        <v>BG90-2</v>
      </c>
      <c r="BJ122" s="4" t="str">
        <v>BG90-2</v>
      </c>
      <c r="BK122" s="4" t="str">
        <v>BG90-2</v>
      </c>
      <c r="BL122" s="4" t="str">
        <v>BG90-2</v>
      </c>
      <c r="BM122" s="4" t="str">
        <v>BG90-2</v>
      </c>
      <c r="BN122" s="4" t="str">
        <v>BG90-2</v>
      </c>
      <c r="BO122" s="4" t="str">
        <v>BG90-2</v>
      </c>
      <c r="BP122" s="4" t="str">
        <v>BG90-2</v>
      </c>
      <c r="BQ122" s="4" t="str">
        <v>BG90-2</v>
      </c>
      <c r="BR122" s="4" t="str">
        <v>BG90-2</v>
      </c>
      <c r="BS122" s="4" t="str">
        <v>BG90-2</v>
      </c>
      <c r="BT122" s="4" t="str">
        <v>BG90-2</v>
      </c>
      <c r="BU122" s="4" t="str">
        <v>BG90-2</v>
      </c>
      <c r="BV122" s="4" t="str">
        <v>BG90-2</v>
      </c>
      <c r="BX122" s="4" t="str">
        <v>Betta</v>
      </c>
      <c r="BY122" s="4" t="str">
        <v>Betta</v>
      </c>
      <c r="BZ122" s="4" t="str">
        <v>Betta</v>
      </c>
      <c r="CA122" s="4" t="str">
        <v>Betta</v>
      </c>
      <c r="CB122" s="4" t="str">
        <v>Betta</v>
      </c>
      <c r="CC122" s="4" t="str">
        <v>Betta</v>
      </c>
      <c r="CD122" s="4" t="str">
        <v>Betta</v>
      </c>
      <c r="CE122" s="4" t="str">
        <v>Betta</v>
      </c>
      <c r="CF122" s="4" t="str">
        <v>Betta</v>
      </c>
      <c r="CG122" s="4" t="str">
        <v>Betta</v>
      </c>
      <c r="CH122" s="4" t="str">
        <v>Betta</v>
      </c>
      <c r="CI122" s="4" t="str">
        <v>Betta</v>
      </c>
      <c r="CJ122" s="4" t="str">
        <v>Betta</v>
      </c>
      <c r="CK122" s="4" t="str">
        <v>Betta</v>
      </c>
      <c r="CL122" s="4" t="str">
        <v>Betta</v>
      </c>
      <c r="CM122" s="4" t="str">
        <v>Betta</v>
      </c>
      <c r="CN122" s="4" t="str">
        <v>Betta</v>
      </c>
      <c r="CO122" s="4" t="str">
        <v>Betta</v>
      </c>
      <c r="CP122" s="4" t="str">
        <v>Betta</v>
      </c>
      <c r="CQ122" s="4" t="str">
        <v>Betta</v>
      </c>
      <c r="CR122" s="4" t="str">
        <v>Betta</v>
      </c>
      <c r="CS122" s="4" t="str">
        <v>Betta</v>
      </c>
      <c r="CT122" s="4" t="str">
        <v>Betta</v>
      </c>
      <c r="CU122" s="4" t="str">
        <v>Betta</v>
      </c>
      <c r="CV122" s="4" t="str">
        <v>Betta</v>
      </c>
      <c r="CW122" s="4" t="str">
        <v>Betta</v>
      </c>
      <c r="CX122" s="4" t="str">
        <v>Betta</v>
      </c>
      <c r="CY122" s="4" t="str">
        <v>Betta</v>
      </c>
      <c r="CZ122" s="4" t="str">
        <v>Betta</v>
      </c>
      <c r="DA122" s="4" t="str">
        <v>Betta</v>
      </c>
    </row>
    <row r="123" spans="1:105" x14ac:dyDescent="0.35">
      <c r="A123" s="4" t="s">
        <v>1832</v>
      </c>
      <c r="B123" s="4" t="s">
        <v>1831</v>
      </c>
      <c r="C123" s="4" t="s">
        <v>2628</v>
      </c>
      <c r="AS123" s="4" t="str">
        <v>BH140</v>
      </c>
      <c r="AT123" s="4" t="str">
        <v>BH140</v>
      </c>
      <c r="AU123" s="4" t="str">
        <v>BH140</v>
      </c>
      <c r="AV123" s="4" t="str">
        <v>BH140</v>
      </c>
      <c r="AW123" s="4" t="str">
        <v>BH140</v>
      </c>
      <c r="AX123" s="4" t="str">
        <v>BH140</v>
      </c>
      <c r="AY123" s="4" t="str">
        <v>BH140</v>
      </c>
      <c r="AZ123" s="4" t="str">
        <v>BH140</v>
      </c>
      <c r="BA123" s="4" t="str">
        <v>BH140</v>
      </c>
      <c r="BB123" s="4" t="str">
        <v>BH140</v>
      </c>
      <c r="BC123" s="4" t="str">
        <v>BH140</v>
      </c>
      <c r="BD123" s="4" t="str">
        <v>BH140</v>
      </c>
      <c r="BE123" s="4" t="str">
        <v>BH140</v>
      </c>
      <c r="BF123" s="4" t="str">
        <v>BH140</v>
      </c>
      <c r="BG123" s="4" t="str">
        <v>BH140</v>
      </c>
      <c r="BH123" s="4" t="str">
        <v>BH140</v>
      </c>
      <c r="BI123" s="4" t="str">
        <v>BH140</v>
      </c>
      <c r="BJ123" s="4" t="str">
        <v>BH140</v>
      </c>
      <c r="BK123" s="4" t="str">
        <v>BH140</v>
      </c>
      <c r="BL123" s="4" t="str">
        <v>BH140</v>
      </c>
      <c r="BM123" s="4" t="str">
        <v>BH140</v>
      </c>
      <c r="BN123" s="4" t="str">
        <v>BH140</v>
      </c>
      <c r="BO123" s="4" t="str">
        <v>BH140</v>
      </c>
      <c r="BP123" s="4" t="str">
        <v>BH140</v>
      </c>
      <c r="BQ123" s="4" t="str">
        <v>BH140</v>
      </c>
      <c r="BR123" s="4" t="str">
        <v>BH140</v>
      </c>
      <c r="BS123" s="4" t="str">
        <v>BH140</v>
      </c>
      <c r="BT123" s="4" t="str">
        <v>BH140</v>
      </c>
      <c r="BU123" s="4" t="str">
        <v>BH140</v>
      </c>
      <c r="BV123" s="4" t="str">
        <v>BH140</v>
      </c>
      <c r="BX123" s="4" t="str">
        <v>BG90-2</v>
      </c>
      <c r="BY123" s="4" t="str">
        <v>BG90-2</v>
      </c>
      <c r="BZ123" s="4" t="str">
        <v>BG90-2</v>
      </c>
      <c r="CA123" s="4" t="str">
        <v>BG90-2</v>
      </c>
      <c r="CB123" s="4" t="str">
        <v>BG90-2</v>
      </c>
      <c r="CC123" s="4" t="str">
        <v>BG90-2</v>
      </c>
      <c r="CD123" s="4" t="str">
        <v>BG90-2</v>
      </c>
      <c r="CE123" s="4" t="str">
        <v>BG90-2</v>
      </c>
      <c r="CF123" s="4" t="str">
        <v>BG90-2</v>
      </c>
      <c r="CG123" s="4" t="str">
        <v>BG90-2</v>
      </c>
      <c r="CH123" s="4" t="str">
        <v>BG90-2</v>
      </c>
      <c r="CI123" s="4" t="str">
        <v>BG90-2</v>
      </c>
      <c r="CJ123" s="4" t="str">
        <v>BG90-2</v>
      </c>
      <c r="CK123" s="4" t="str">
        <v>BG90-2</v>
      </c>
      <c r="CL123" s="4" t="str">
        <v>BG90-2</v>
      </c>
      <c r="CM123" s="4" t="str">
        <v>BG90-2</v>
      </c>
      <c r="CN123" s="4" t="str">
        <v>BG90-2</v>
      </c>
      <c r="CO123" s="4" t="str">
        <v>BG90-2</v>
      </c>
      <c r="CP123" s="4" t="str">
        <v>BG90-2</v>
      </c>
      <c r="CQ123" s="4" t="str">
        <v>BG90-2</v>
      </c>
      <c r="CR123" s="4" t="str">
        <v>BG90-2</v>
      </c>
      <c r="CS123" s="4" t="str">
        <v>BG90-2</v>
      </c>
      <c r="CT123" s="4" t="str">
        <v>BG90-2</v>
      </c>
      <c r="CU123" s="4" t="str">
        <v>BG90-2</v>
      </c>
      <c r="CV123" s="4" t="str">
        <v>BG90-2</v>
      </c>
      <c r="CW123" s="4" t="str">
        <v>BG90-2</v>
      </c>
      <c r="CX123" s="4" t="str">
        <v>BG90-2</v>
      </c>
      <c r="CY123" s="4" t="str">
        <v>BG90-2</v>
      </c>
      <c r="CZ123" s="4" t="str">
        <v>BG90-2</v>
      </c>
      <c r="DA123" s="4" t="str">
        <v>BG90-2</v>
      </c>
    </row>
    <row r="124" spans="1:105" x14ac:dyDescent="0.35">
      <c r="A124" s="4" t="s">
        <v>2065</v>
      </c>
      <c r="B124" s="4" t="s">
        <v>2063</v>
      </c>
      <c r="C124" s="4" t="s">
        <v>2629</v>
      </c>
      <c r="AS124" s="4" t="str">
        <v>Bida local</v>
      </c>
      <c r="AT124" s="4" t="str">
        <v>Bida local</v>
      </c>
      <c r="AU124" s="4" t="str">
        <v>Bida local</v>
      </c>
      <c r="AV124" s="4" t="str">
        <v>Bida local</v>
      </c>
      <c r="AW124" s="4" t="str">
        <v>Bida local</v>
      </c>
      <c r="AX124" s="4" t="str">
        <v>Bida local</v>
      </c>
      <c r="AY124" s="4" t="str">
        <v>Bida local</v>
      </c>
      <c r="AZ124" s="4" t="str">
        <v>Bida local</v>
      </c>
      <c r="BA124" s="4" t="str">
        <v>Bida local</v>
      </c>
      <c r="BB124" s="4" t="str">
        <v>Bida local</v>
      </c>
      <c r="BC124" s="4" t="str">
        <v>Bida local</v>
      </c>
      <c r="BD124" s="4" t="str">
        <v>Bida local</v>
      </c>
      <c r="BE124" s="4" t="str">
        <v>Bida local</v>
      </c>
      <c r="BF124" s="4" t="str">
        <v>Bida local</v>
      </c>
      <c r="BG124" s="4" t="str">
        <v>Bida local</v>
      </c>
      <c r="BH124" s="4" t="str">
        <v>Bida local</v>
      </c>
      <c r="BI124" s="4" t="str">
        <v>Bida local</v>
      </c>
      <c r="BJ124" s="4" t="str">
        <v>Bida local</v>
      </c>
      <c r="BK124" s="4" t="str">
        <v>Bida local</v>
      </c>
      <c r="BL124" s="4" t="str">
        <v>Bida local</v>
      </c>
      <c r="BM124" s="4" t="str">
        <v>Bida local</v>
      </c>
      <c r="BN124" s="4" t="str">
        <v>Bida local</v>
      </c>
      <c r="BO124" s="4" t="str">
        <v>Bida local</v>
      </c>
      <c r="BP124" s="4" t="str">
        <v>Bida local</v>
      </c>
      <c r="BQ124" s="4" t="str">
        <v>Bida local</v>
      </c>
      <c r="BR124" s="4" t="str">
        <v>Bida local</v>
      </c>
      <c r="BS124" s="4" t="str">
        <v>Bida local</v>
      </c>
      <c r="BT124" s="4" t="str">
        <v>Bida local</v>
      </c>
      <c r="BU124" s="4" t="str">
        <v>Bida local</v>
      </c>
      <c r="BV124" s="4" t="str">
        <v>Bida local</v>
      </c>
      <c r="BX124" s="4" t="str">
        <v>BH140</v>
      </c>
      <c r="BY124" s="4" t="str">
        <v>BH140</v>
      </c>
      <c r="BZ124" s="4" t="str">
        <v>BH140</v>
      </c>
      <c r="CA124" s="4" t="str">
        <v>BH140</v>
      </c>
      <c r="CB124" s="4" t="str">
        <v>BH140</v>
      </c>
      <c r="CC124" s="4" t="str">
        <v>BH140</v>
      </c>
      <c r="CD124" s="4" t="str">
        <v>BH140</v>
      </c>
      <c r="CE124" s="4" t="str">
        <v>BH140</v>
      </c>
      <c r="CF124" s="4" t="str">
        <v>BH140</v>
      </c>
      <c r="CG124" s="4" t="str">
        <v>BH140</v>
      </c>
      <c r="CH124" s="4" t="str">
        <v>BH140</v>
      </c>
      <c r="CI124" s="4" t="str">
        <v>BH140</v>
      </c>
      <c r="CJ124" s="4" t="str">
        <v>BH140</v>
      </c>
      <c r="CK124" s="4" t="str">
        <v>BH140</v>
      </c>
      <c r="CL124" s="4" t="str">
        <v>BH140</v>
      </c>
      <c r="CM124" s="4" t="str">
        <v>BH140</v>
      </c>
      <c r="CN124" s="4" t="str">
        <v>BH140</v>
      </c>
      <c r="CO124" s="4" t="str">
        <v>BH140</v>
      </c>
      <c r="CP124" s="4" t="str">
        <v>BH140</v>
      </c>
      <c r="CQ124" s="4" t="str">
        <v>BH140</v>
      </c>
      <c r="CR124" s="4" t="str">
        <v>BH140</v>
      </c>
      <c r="CS124" s="4" t="str">
        <v>BH140</v>
      </c>
      <c r="CT124" s="4" t="str">
        <v>BH140</v>
      </c>
      <c r="CU124" s="4" t="str">
        <v>BH140</v>
      </c>
      <c r="CV124" s="4" t="str">
        <v>BH140</v>
      </c>
      <c r="CW124" s="4" t="str">
        <v>BH140</v>
      </c>
      <c r="CX124" s="4" t="str">
        <v>BH140</v>
      </c>
      <c r="CY124" s="4" t="str">
        <v>BH140</v>
      </c>
      <c r="CZ124" s="4" t="str">
        <v>BH140</v>
      </c>
      <c r="DA124" s="4" t="str">
        <v>BH140</v>
      </c>
    </row>
    <row r="125" spans="1:105" x14ac:dyDescent="0.35">
      <c r="A125" s="4" t="s">
        <v>2065</v>
      </c>
      <c r="B125" s="4" t="s">
        <v>2063</v>
      </c>
      <c r="C125" s="4" t="s">
        <v>2630</v>
      </c>
      <c r="AS125" s="4" t="str">
        <v>BITA3</v>
      </c>
      <c r="AT125" s="4" t="str">
        <v>BITA3</v>
      </c>
      <c r="AU125" s="4" t="str">
        <v>BITA3</v>
      </c>
      <c r="AV125" s="4" t="str">
        <v>BITA3</v>
      </c>
      <c r="AW125" s="4" t="str">
        <v>BITA3</v>
      </c>
      <c r="AX125" s="4" t="str">
        <v>BITA3</v>
      </c>
      <c r="AY125" s="4" t="str">
        <v>BITA3</v>
      </c>
      <c r="AZ125" s="4" t="str">
        <v>BITA3</v>
      </c>
      <c r="BA125" s="4" t="str">
        <v>BITA3</v>
      </c>
      <c r="BB125" s="4" t="str">
        <v>BITA3</v>
      </c>
      <c r="BC125" s="4" t="str">
        <v>BITA3</v>
      </c>
      <c r="BD125" s="4" t="str">
        <v>BITA3</v>
      </c>
      <c r="BE125" s="4" t="str">
        <v>BITA3</v>
      </c>
      <c r="BF125" s="4" t="str">
        <v>BITA3</v>
      </c>
      <c r="BG125" s="4" t="str">
        <v>BITA3</v>
      </c>
      <c r="BH125" s="4" t="str">
        <v>BITA3</v>
      </c>
      <c r="BI125" s="4" t="str">
        <v>BITA3</v>
      </c>
      <c r="BJ125" s="4" t="str">
        <v>BITA3</v>
      </c>
      <c r="BK125" s="4" t="str">
        <v>BITA3</v>
      </c>
      <c r="BL125" s="4" t="str">
        <v>BITA3</v>
      </c>
      <c r="BM125" s="4" t="str">
        <v>BITA3</v>
      </c>
      <c r="BN125" s="4" t="str">
        <v>BITA3</v>
      </c>
      <c r="BO125" s="4" t="str">
        <v>BITA3</v>
      </c>
      <c r="BP125" s="4" t="str">
        <v>BITA3</v>
      </c>
      <c r="BQ125" s="4" t="str">
        <v>BITA3</v>
      </c>
      <c r="BR125" s="4" t="str">
        <v>BITA3</v>
      </c>
      <c r="BS125" s="4" t="str">
        <v>BITA3</v>
      </c>
      <c r="BT125" s="4" t="str">
        <v>BITA3</v>
      </c>
      <c r="BU125" s="4" t="str">
        <v>BITA3</v>
      </c>
      <c r="BV125" s="4" t="str">
        <v>BITA3</v>
      </c>
      <c r="BX125" s="4" t="str">
        <v>Bida local</v>
      </c>
      <c r="BY125" s="4" t="str">
        <v>Bida local</v>
      </c>
      <c r="BZ125" s="4" t="str">
        <v>Bida local</v>
      </c>
      <c r="CA125" s="4" t="str">
        <v>Bida local</v>
      </c>
      <c r="CB125" s="4" t="str">
        <v>Bida local</v>
      </c>
      <c r="CC125" s="4" t="str">
        <v>Bida local</v>
      </c>
      <c r="CD125" s="4" t="str">
        <v>Bida local</v>
      </c>
      <c r="CE125" s="4" t="str">
        <v>Bida local</v>
      </c>
      <c r="CF125" s="4" t="str">
        <v>Bida local</v>
      </c>
      <c r="CG125" s="4" t="str">
        <v>Bida local</v>
      </c>
      <c r="CH125" s="4" t="str">
        <v>Bida local</v>
      </c>
      <c r="CI125" s="4" t="str">
        <v>Bida local</v>
      </c>
      <c r="CJ125" s="4" t="str">
        <v>Bida local</v>
      </c>
      <c r="CK125" s="4" t="str">
        <v>Bida local</v>
      </c>
      <c r="CL125" s="4" t="str">
        <v>Bida local</v>
      </c>
      <c r="CM125" s="4" t="str">
        <v>Bida local</v>
      </c>
      <c r="CN125" s="4" t="str">
        <v>Bida local</v>
      </c>
      <c r="CO125" s="4" t="str">
        <v>Bida local</v>
      </c>
      <c r="CP125" s="4" t="str">
        <v>Bida local</v>
      </c>
      <c r="CQ125" s="4" t="str">
        <v>Bida local</v>
      </c>
      <c r="CR125" s="4" t="str">
        <v>Bida local</v>
      </c>
      <c r="CS125" s="4" t="str">
        <v>Bida local</v>
      </c>
      <c r="CT125" s="4" t="str">
        <v>Bida local</v>
      </c>
      <c r="CU125" s="4" t="str">
        <v>Bida local</v>
      </c>
      <c r="CV125" s="4" t="str">
        <v>Bida local</v>
      </c>
      <c r="CW125" s="4" t="str">
        <v>Bida local</v>
      </c>
      <c r="CX125" s="4" t="str">
        <v>Bida local</v>
      </c>
      <c r="CY125" s="4" t="str">
        <v>Bida local</v>
      </c>
      <c r="CZ125" s="4" t="str">
        <v>Bida local</v>
      </c>
      <c r="DA125" s="4" t="str">
        <v>Bida local</v>
      </c>
    </row>
    <row r="126" spans="1:105" x14ac:dyDescent="0.35">
      <c r="A126" s="4" t="s">
        <v>2065</v>
      </c>
      <c r="B126" s="4" t="s">
        <v>2063</v>
      </c>
      <c r="C126" s="4" t="s">
        <v>2631</v>
      </c>
      <c r="AS126" s="4" t="str">
        <v>Black australorp</v>
      </c>
      <c r="AT126" s="4" t="str">
        <v>Black australorp</v>
      </c>
      <c r="AU126" s="4" t="str">
        <v>Black australorp</v>
      </c>
      <c r="AV126" s="4" t="str">
        <v>Black australorp</v>
      </c>
      <c r="AW126" s="4" t="str">
        <v>Black australorp</v>
      </c>
      <c r="AX126" s="4" t="str">
        <v>Black australorp</v>
      </c>
      <c r="AY126" s="4" t="str">
        <v>Black australorp</v>
      </c>
      <c r="AZ126" s="4" t="str">
        <v>Black australorp</v>
      </c>
      <c r="BA126" s="4" t="str">
        <v>Black australorp</v>
      </c>
      <c r="BB126" s="4" t="str">
        <v>Black australorp</v>
      </c>
      <c r="BC126" s="4" t="str">
        <v>Black australorp</v>
      </c>
      <c r="BD126" s="4" t="str">
        <v>Black australorp</v>
      </c>
      <c r="BE126" s="4" t="str">
        <v>Black australorp</v>
      </c>
      <c r="BF126" s="4" t="str">
        <v>Black australorp</v>
      </c>
      <c r="BG126" s="4" t="str">
        <v>Black australorp</v>
      </c>
      <c r="BH126" s="4" t="str">
        <v>Black australorp</v>
      </c>
      <c r="BI126" s="4" t="str">
        <v>Black australorp</v>
      </c>
      <c r="BJ126" s="4" t="str">
        <v>Black australorp</v>
      </c>
      <c r="BK126" s="4" t="str">
        <v>Black australorp</v>
      </c>
      <c r="BL126" s="4" t="str">
        <v>Black australorp</v>
      </c>
      <c r="BM126" s="4" t="str">
        <v>Black australorp</v>
      </c>
      <c r="BN126" s="4" t="str">
        <v>Black australorp</v>
      </c>
      <c r="BO126" s="4" t="str">
        <v>Black australorp</v>
      </c>
      <c r="BP126" s="4" t="str">
        <v>Black australorp</v>
      </c>
      <c r="BQ126" s="4" t="str">
        <v>Black australorp</v>
      </c>
      <c r="BR126" s="4" t="str">
        <v>Black australorp</v>
      </c>
      <c r="BS126" s="4" t="str">
        <v>Black australorp</v>
      </c>
      <c r="BT126" s="4" t="str">
        <v>Black australorp</v>
      </c>
      <c r="BU126" s="4" t="str">
        <v>Black australorp</v>
      </c>
      <c r="BV126" s="4" t="str">
        <v>Black australorp</v>
      </c>
      <c r="BX126" s="4" t="str">
        <v>BITA3</v>
      </c>
      <c r="BY126" s="4" t="str">
        <v>BITA3</v>
      </c>
      <c r="BZ126" s="4" t="str">
        <v>BITA3</v>
      </c>
      <c r="CA126" s="4" t="str">
        <v>BITA3</v>
      </c>
      <c r="CB126" s="4" t="str">
        <v>BITA3</v>
      </c>
      <c r="CC126" s="4" t="str">
        <v>BITA3</v>
      </c>
      <c r="CD126" s="4" t="str">
        <v>BITA3</v>
      </c>
      <c r="CE126" s="4" t="str">
        <v>BITA3</v>
      </c>
      <c r="CF126" s="4" t="str">
        <v>BITA3</v>
      </c>
      <c r="CG126" s="4" t="str">
        <v>BITA3</v>
      </c>
      <c r="CH126" s="4" t="str">
        <v>BITA3</v>
      </c>
      <c r="CI126" s="4" t="str">
        <v>BITA3</v>
      </c>
      <c r="CJ126" s="4" t="str">
        <v>BITA3</v>
      </c>
      <c r="CK126" s="4" t="str">
        <v>BITA3</v>
      </c>
      <c r="CL126" s="4" t="str">
        <v>BITA3</v>
      </c>
      <c r="CM126" s="4" t="str">
        <v>BITA3</v>
      </c>
      <c r="CN126" s="4" t="str">
        <v>BITA3</v>
      </c>
      <c r="CO126" s="4" t="str">
        <v>BITA3</v>
      </c>
      <c r="CP126" s="4" t="str">
        <v>BITA3</v>
      </c>
      <c r="CQ126" s="4" t="str">
        <v>BITA3</v>
      </c>
      <c r="CR126" s="4" t="str">
        <v>BITA3</v>
      </c>
      <c r="CS126" s="4" t="str">
        <v>BITA3</v>
      </c>
      <c r="CT126" s="4" t="str">
        <v>BITA3</v>
      </c>
      <c r="CU126" s="4" t="str">
        <v>BITA3</v>
      </c>
      <c r="CV126" s="4" t="str">
        <v>BITA3</v>
      </c>
      <c r="CW126" s="4" t="str">
        <v>BITA3</v>
      </c>
      <c r="CX126" s="4" t="str">
        <v>BITA3</v>
      </c>
      <c r="CY126" s="4" t="str">
        <v>BITA3</v>
      </c>
      <c r="CZ126" s="4" t="str">
        <v>BITA3</v>
      </c>
      <c r="DA126" s="4" t="str">
        <v>BITA3</v>
      </c>
    </row>
    <row r="127" spans="1:105" x14ac:dyDescent="0.35">
      <c r="A127" s="4" t="s">
        <v>2065</v>
      </c>
      <c r="B127" s="4" t="s">
        <v>2063</v>
      </c>
      <c r="C127" s="4" t="s">
        <v>2632</v>
      </c>
      <c r="AS127" s="4" t="str">
        <v>Black eye</v>
      </c>
      <c r="AT127" s="4" t="str">
        <v>Black eye</v>
      </c>
      <c r="AU127" s="4" t="str">
        <v>Black eye</v>
      </c>
      <c r="AV127" s="4" t="str">
        <v>Black eye</v>
      </c>
      <c r="AW127" s="4" t="str">
        <v>Black eye</v>
      </c>
      <c r="AX127" s="4" t="str">
        <v>Black eye</v>
      </c>
      <c r="AY127" s="4" t="str">
        <v>Black eye</v>
      </c>
      <c r="AZ127" s="4" t="str">
        <v>Black eye</v>
      </c>
      <c r="BA127" s="4" t="str">
        <v>Black eye</v>
      </c>
      <c r="BB127" s="4" t="str">
        <v>Black eye</v>
      </c>
      <c r="BC127" s="4" t="str">
        <v>Black eye</v>
      </c>
      <c r="BD127" s="4" t="str">
        <v>Black eye</v>
      </c>
      <c r="BE127" s="4" t="str">
        <v>Black eye</v>
      </c>
      <c r="BF127" s="4" t="str">
        <v>Black eye</v>
      </c>
      <c r="BG127" s="4" t="str">
        <v>Black eye</v>
      </c>
      <c r="BH127" s="4" t="str">
        <v>Black eye</v>
      </c>
      <c r="BI127" s="4" t="str">
        <v>Black eye</v>
      </c>
      <c r="BJ127" s="4" t="str">
        <v>Black eye</v>
      </c>
      <c r="BK127" s="4" t="str">
        <v>Black eye</v>
      </c>
      <c r="BL127" s="4" t="str">
        <v>Black eye</v>
      </c>
      <c r="BM127" s="4" t="str">
        <v>Black eye</v>
      </c>
      <c r="BN127" s="4" t="str">
        <v>Black eye</v>
      </c>
      <c r="BO127" s="4" t="str">
        <v>Black eye</v>
      </c>
      <c r="BP127" s="4" t="str">
        <v>Black eye</v>
      </c>
      <c r="BQ127" s="4" t="str">
        <v>Black eye</v>
      </c>
      <c r="BR127" s="4" t="str">
        <v>Black eye</v>
      </c>
      <c r="BS127" s="4" t="str">
        <v>Black eye</v>
      </c>
      <c r="BT127" s="4" t="str">
        <v>Black eye</v>
      </c>
      <c r="BU127" s="4" t="str">
        <v>Black eye</v>
      </c>
      <c r="BV127" s="4" t="str">
        <v>Black eye</v>
      </c>
      <c r="BX127" s="4" t="str">
        <v>Black australorp</v>
      </c>
      <c r="BY127" s="4" t="str">
        <v>Black australorp</v>
      </c>
      <c r="BZ127" s="4" t="str">
        <v>Black australorp</v>
      </c>
      <c r="CA127" s="4" t="str">
        <v>Black australorp</v>
      </c>
      <c r="CB127" s="4" t="str">
        <v>Black australorp</v>
      </c>
      <c r="CC127" s="4" t="str">
        <v>Black australorp</v>
      </c>
      <c r="CD127" s="4" t="str">
        <v>Black australorp</v>
      </c>
      <c r="CE127" s="4" t="str">
        <v>Black australorp</v>
      </c>
      <c r="CF127" s="4" t="str">
        <v>Black australorp</v>
      </c>
      <c r="CG127" s="4" t="str">
        <v>Black australorp</v>
      </c>
      <c r="CH127" s="4" t="str">
        <v>Black australorp</v>
      </c>
      <c r="CI127" s="4" t="str">
        <v>Black australorp</v>
      </c>
      <c r="CJ127" s="4" t="str">
        <v>Black australorp</v>
      </c>
      <c r="CK127" s="4" t="str">
        <v>Black australorp</v>
      </c>
      <c r="CL127" s="4" t="str">
        <v>Black australorp</v>
      </c>
      <c r="CM127" s="4" t="str">
        <v>Black australorp</v>
      </c>
      <c r="CN127" s="4" t="str">
        <v>Black australorp</v>
      </c>
      <c r="CO127" s="4" t="str">
        <v>Black australorp</v>
      </c>
      <c r="CP127" s="4" t="str">
        <v>Black australorp</v>
      </c>
      <c r="CQ127" s="4" t="str">
        <v>Black australorp</v>
      </c>
      <c r="CR127" s="4" t="str">
        <v>Black australorp</v>
      </c>
      <c r="CS127" s="4" t="str">
        <v>Black australorp</v>
      </c>
      <c r="CT127" s="4" t="str">
        <v>Black australorp</v>
      </c>
      <c r="CU127" s="4" t="str">
        <v>Black australorp</v>
      </c>
      <c r="CV127" s="4" t="str">
        <v>Black australorp</v>
      </c>
      <c r="CW127" s="4" t="str">
        <v>Black australorp</v>
      </c>
      <c r="CX127" s="4" t="str">
        <v>Black australorp</v>
      </c>
      <c r="CY127" s="4" t="str">
        <v>Black australorp</v>
      </c>
      <c r="CZ127" s="4" t="str">
        <v>Black australorp</v>
      </c>
      <c r="DA127" s="4" t="str">
        <v>Black australorp</v>
      </c>
    </row>
    <row r="128" spans="1:105" x14ac:dyDescent="0.35">
      <c r="A128" s="4" t="s">
        <v>2065</v>
      </c>
      <c r="B128" s="4" t="s">
        <v>2063</v>
      </c>
      <c r="C128" s="4" t="s">
        <v>2633</v>
      </c>
      <c r="AS128" s="4" t="str">
        <v>Blackeye bean</v>
      </c>
      <c r="AT128" s="4" t="str">
        <v>Blackeye bean</v>
      </c>
      <c r="AU128" s="4" t="str">
        <v>Blackeye bean</v>
      </c>
      <c r="AV128" s="4" t="str">
        <v>Blackeye bean</v>
      </c>
      <c r="AW128" s="4" t="str">
        <v>Blackeye bean</v>
      </c>
      <c r="AX128" s="4" t="str">
        <v>Blackeye bean</v>
      </c>
      <c r="AY128" s="4" t="str">
        <v>Blackeye bean</v>
      </c>
      <c r="AZ128" s="4" t="str">
        <v>Blackeye bean</v>
      </c>
      <c r="BA128" s="4" t="str">
        <v>Blackeye bean</v>
      </c>
      <c r="BB128" s="4" t="str">
        <v>Blackeye bean</v>
      </c>
      <c r="BC128" s="4" t="str">
        <v>Blackeye bean</v>
      </c>
      <c r="BD128" s="4" t="str">
        <v>Blackeye bean</v>
      </c>
      <c r="BE128" s="4" t="str">
        <v>Blackeye bean</v>
      </c>
      <c r="BF128" s="4" t="str">
        <v>Blackeye bean</v>
      </c>
      <c r="BG128" s="4" t="str">
        <v>Blackeye bean</v>
      </c>
      <c r="BH128" s="4" t="str">
        <v>Blackeye bean</v>
      </c>
      <c r="BI128" s="4" t="str">
        <v>Blackeye bean</v>
      </c>
      <c r="BJ128" s="4" t="str">
        <v>Blackeye bean</v>
      </c>
      <c r="BK128" s="4" t="str">
        <v>Blackeye bean</v>
      </c>
      <c r="BL128" s="4" t="str">
        <v>Blackeye bean</v>
      </c>
      <c r="BM128" s="4" t="str">
        <v>Blackeye bean</v>
      </c>
      <c r="BN128" s="4" t="str">
        <v>Blackeye bean</v>
      </c>
      <c r="BO128" s="4" t="str">
        <v>Blackeye bean</v>
      </c>
      <c r="BP128" s="4" t="str">
        <v>Blackeye bean</v>
      </c>
      <c r="BQ128" s="4" t="str">
        <v>Blackeye bean</v>
      </c>
      <c r="BR128" s="4" t="str">
        <v>Blackeye bean</v>
      </c>
      <c r="BS128" s="4" t="str">
        <v>Blackeye bean</v>
      </c>
      <c r="BT128" s="4" t="str">
        <v>Blackeye bean</v>
      </c>
      <c r="BU128" s="4" t="str">
        <v>Blackeye bean</v>
      </c>
      <c r="BV128" s="4" t="str">
        <v>Blackeye bean</v>
      </c>
      <c r="BX128" s="4" t="str">
        <v>Black eye</v>
      </c>
      <c r="BY128" s="4" t="str">
        <v>Black eye</v>
      </c>
      <c r="BZ128" s="4" t="str">
        <v>Black eye</v>
      </c>
      <c r="CA128" s="4" t="str">
        <v>Black eye</v>
      </c>
      <c r="CB128" s="4" t="str">
        <v>Black eye</v>
      </c>
      <c r="CC128" s="4" t="str">
        <v>Black eye</v>
      </c>
      <c r="CD128" s="4" t="str">
        <v>Black eye</v>
      </c>
      <c r="CE128" s="4" t="str">
        <v>Black eye</v>
      </c>
      <c r="CF128" s="4" t="str">
        <v>Black eye</v>
      </c>
      <c r="CG128" s="4" t="str">
        <v>Black eye</v>
      </c>
      <c r="CH128" s="4" t="str">
        <v>Black eye</v>
      </c>
      <c r="CI128" s="4" t="str">
        <v>Black eye</v>
      </c>
      <c r="CJ128" s="4" t="str">
        <v>Black eye</v>
      </c>
      <c r="CK128" s="4" t="str">
        <v>Black eye</v>
      </c>
      <c r="CL128" s="4" t="str">
        <v>Black eye</v>
      </c>
      <c r="CM128" s="4" t="str">
        <v>Black eye</v>
      </c>
      <c r="CN128" s="4" t="str">
        <v>Black eye</v>
      </c>
      <c r="CO128" s="4" t="str">
        <v>Black eye</v>
      </c>
      <c r="CP128" s="4" t="str">
        <v>Black eye</v>
      </c>
      <c r="CQ128" s="4" t="str">
        <v>Black eye</v>
      </c>
      <c r="CR128" s="4" t="str">
        <v>Black eye</v>
      </c>
      <c r="CS128" s="4" t="str">
        <v>Black eye</v>
      </c>
      <c r="CT128" s="4" t="str">
        <v>Black eye</v>
      </c>
      <c r="CU128" s="4" t="str">
        <v>Black eye</v>
      </c>
      <c r="CV128" s="4" t="str">
        <v>Black eye</v>
      </c>
      <c r="CW128" s="4" t="str">
        <v>Black eye</v>
      </c>
      <c r="CX128" s="4" t="str">
        <v>Black eye</v>
      </c>
      <c r="CY128" s="4" t="str">
        <v>Black eye</v>
      </c>
      <c r="CZ128" s="4" t="str">
        <v>Black eye</v>
      </c>
      <c r="DA128" s="4" t="str">
        <v>Black eye</v>
      </c>
    </row>
    <row r="129" spans="1:105" x14ac:dyDescent="0.35">
      <c r="A129" s="4" t="s">
        <v>2065</v>
      </c>
      <c r="B129" s="4" t="s">
        <v>2063</v>
      </c>
      <c r="C129" s="4" t="s">
        <v>2634</v>
      </c>
      <c r="AS129" s="4" t="str">
        <v>Blackhead persian</v>
      </c>
      <c r="AT129" s="4" t="str">
        <v>Blackhead persian</v>
      </c>
      <c r="AU129" s="4" t="str">
        <v>Blackhead persian</v>
      </c>
      <c r="AV129" s="4" t="str">
        <v>Blackhead persian</v>
      </c>
      <c r="AW129" s="4" t="str">
        <v>Blackhead persian</v>
      </c>
      <c r="AX129" s="4" t="str">
        <v>Blackhead persian</v>
      </c>
      <c r="AY129" s="4" t="str">
        <v>Blackhead persian</v>
      </c>
      <c r="AZ129" s="4" t="str">
        <v>Blackhead persian</v>
      </c>
      <c r="BA129" s="4" t="str">
        <v>Blackhead persian</v>
      </c>
      <c r="BB129" s="4" t="str">
        <v>Blackhead persian</v>
      </c>
      <c r="BC129" s="4" t="str">
        <v>Blackhead persian</v>
      </c>
      <c r="BD129" s="4" t="str">
        <v>Blackhead persian</v>
      </c>
      <c r="BE129" s="4" t="str">
        <v>Blackhead persian</v>
      </c>
      <c r="BF129" s="4" t="str">
        <v>Blackhead persian</v>
      </c>
      <c r="BG129" s="4" t="str">
        <v>Blackhead persian</v>
      </c>
      <c r="BH129" s="4" t="str">
        <v>Blackhead persian</v>
      </c>
      <c r="BI129" s="4" t="str">
        <v>Blackhead persian</v>
      </c>
      <c r="BJ129" s="4" t="str">
        <v>Blackhead persian</v>
      </c>
      <c r="BK129" s="4" t="str">
        <v>Blackhead persian</v>
      </c>
      <c r="BL129" s="4" t="str">
        <v>Blackhead persian</v>
      </c>
      <c r="BM129" s="4" t="str">
        <v>Blackhead persian</v>
      </c>
      <c r="BN129" s="4" t="str">
        <v>Blackhead persian</v>
      </c>
      <c r="BO129" s="4" t="str">
        <v>Blackhead persian</v>
      </c>
      <c r="BP129" s="4" t="str">
        <v>Blackhead persian</v>
      </c>
      <c r="BQ129" s="4" t="str">
        <v>Blackhead persian</v>
      </c>
      <c r="BR129" s="4" t="str">
        <v>Blackhead persian</v>
      </c>
      <c r="BS129" s="4" t="str">
        <v>Blackhead persian</v>
      </c>
      <c r="BT129" s="4" t="str">
        <v>Blackhead persian</v>
      </c>
      <c r="BU129" s="4" t="str">
        <v>Blackhead persian</v>
      </c>
      <c r="BV129" s="4" t="str">
        <v>Blackhead persian</v>
      </c>
      <c r="BX129" s="4" t="str">
        <v>Blackeye bean</v>
      </c>
      <c r="BY129" s="4" t="str">
        <v>Blackeye bean</v>
      </c>
      <c r="BZ129" s="4" t="str">
        <v>Blackeye bean</v>
      </c>
      <c r="CA129" s="4" t="str">
        <v>Blackeye bean</v>
      </c>
      <c r="CB129" s="4" t="str">
        <v>Blackeye bean</v>
      </c>
      <c r="CC129" s="4" t="str">
        <v>Blackeye bean</v>
      </c>
      <c r="CD129" s="4" t="str">
        <v>Blackeye bean</v>
      </c>
      <c r="CE129" s="4" t="str">
        <v>Blackeye bean</v>
      </c>
      <c r="CF129" s="4" t="str">
        <v>Blackeye bean</v>
      </c>
      <c r="CG129" s="4" t="str">
        <v>Blackeye bean</v>
      </c>
      <c r="CH129" s="4" t="str">
        <v>Blackeye bean</v>
      </c>
      <c r="CI129" s="4" t="str">
        <v>Blackeye bean</v>
      </c>
      <c r="CJ129" s="4" t="str">
        <v>Blackeye bean</v>
      </c>
      <c r="CK129" s="4" t="str">
        <v>Blackeye bean</v>
      </c>
      <c r="CL129" s="4" t="str">
        <v>Blackeye bean</v>
      </c>
      <c r="CM129" s="4" t="str">
        <v>Blackeye bean</v>
      </c>
      <c r="CN129" s="4" t="str">
        <v>Blackeye bean</v>
      </c>
      <c r="CO129" s="4" t="str">
        <v>Blackeye bean</v>
      </c>
      <c r="CP129" s="4" t="str">
        <v>Blackeye bean</v>
      </c>
      <c r="CQ129" s="4" t="str">
        <v>Blackeye bean</v>
      </c>
      <c r="CR129" s="4" t="str">
        <v>Blackeye bean</v>
      </c>
      <c r="CS129" s="4" t="str">
        <v>Blackeye bean</v>
      </c>
      <c r="CT129" s="4" t="str">
        <v>Blackeye bean</v>
      </c>
      <c r="CU129" s="4" t="str">
        <v>Blackeye bean</v>
      </c>
      <c r="CV129" s="4" t="str">
        <v>Blackeye bean</v>
      </c>
      <c r="CW129" s="4" t="str">
        <v>Blackeye bean</v>
      </c>
      <c r="CX129" s="4" t="str">
        <v>Blackeye bean</v>
      </c>
      <c r="CY129" s="4" t="str">
        <v>Blackeye bean</v>
      </c>
      <c r="CZ129" s="4" t="str">
        <v>Blackeye bean</v>
      </c>
      <c r="DA129" s="4" t="str">
        <v>Blackeye bean</v>
      </c>
    </row>
    <row r="130" spans="1:105" x14ac:dyDescent="0.35">
      <c r="A130" s="4" t="s">
        <v>2065</v>
      </c>
      <c r="B130" s="4" t="s">
        <v>2063</v>
      </c>
      <c r="C130" s="4" t="s">
        <v>2635</v>
      </c>
      <c r="AS130" s="4" t="str">
        <v>Blll-2</v>
      </c>
      <c r="AT130" s="4" t="str">
        <v>Blll-2</v>
      </c>
      <c r="AU130" s="4" t="str">
        <v>Blll-2</v>
      </c>
      <c r="AV130" s="4" t="str">
        <v>Blll-2</v>
      </c>
      <c r="AW130" s="4" t="str">
        <v>Blll-2</v>
      </c>
      <c r="AX130" s="4" t="str">
        <v>Blll-2</v>
      </c>
      <c r="AY130" s="4" t="str">
        <v>Blll-2</v>
      </c>
      <c r="AZ130" s="4" t="str">
        <v>Blll-2</v>
      </c>
      <c r="BA130" s="4" t="str">
        <v>Blll-2</v>
      </c>
      <c r="BB130" s="4" t="str">
        <v>Blll-2</v>
      </c>
      <c r="BC130" s="4" t="str">
        <v>Blll-2</v>
      </c>
      <c r="BD130" s="4" t="str">
        <v>Blll-2</v>
      </c>
      <c r="BE130" s="4" t="str">
        <v>Blll-2</v>
      </c>
      <c r="BF130" s="4" t="str">
        <v>Blll-2</v>
      </c>
      <c r="BG130" s="4" t="str">
        <v>Blll-2</v>
      </c>
      <c r="BH130" s="4" t="str">
        <v>Blll-2</v>
      </c>
      <c r="BI130" s="4" t="str">
        <v>Blll-2</v>
      </c>
      <c r="BJ130" s="4" t="str">
        <v>Blll-2</v>
      </c>
      <c r="BK130" s="4" t="str">
        <v>Blll-2</v>
      </c>
      <c r="BL130" s="4" t="str">
        <v>Blll-2</v>
      </c>
      <c r="BM130" s="4" t="str">
        <v>Blll-2</v>
      </c>
      <c r="BN130" s="4" t="str">
        <v>Blll-2</v>
      </c>
      <c r="BO130" s="4" t="str">
        <v>Blll-2</v>
      </c>
      <c r="BP130" s="4" t="str">
        <v>Blll-2</v>
      </c>
      <c r="BQ130" s="4" t="str">
        <v>Blll-2</v>
      </c>
      <c r="BR130" s="4" t="str">
        <v>Blll-2</v>
      </c>
      <c r="BS130" s="4" t="str">
        <v>Blll-2</v>
      </c>
      <c r="BT130" s="4" t="str">
        <v>Blll-2</v>
      </c>
      <c r="BU130" s="4" t="str">
        <v>Blll-2</v>
      </c>
      <c r="BV130" s="4" t="str">
        <v>Blll-2</v>
      </c>
      <c r="BX130" s="4" t="str">
        <v>Blackhead persian</v>
      </c>
      <c r="BY130" s="4" t="str">
        <v>Blackhead persian</v>
      </c>
      <c r="BZ130" s="4" t="str">
        <v>Blackhead persian</v>
      </c>
      <c r="CA130" s="4" t="str">
        <v>Blackhead persian</v>
      </c>
      <c r="CB130" s="4" t="str">
        <v>Blackhead persian</v>
      </c>
      <c r="CC130" s="4" t="str">
        <v>Blackhead persian</v>
      </c>
      <c r="CD130" s="4" t="str">
        <v>Blackhead persian</v>
      </c>
      <c r="CE130" s="4" t="str">
        <v>Blackhead persian</v>
      </c>
      <c r="CF130" s="4" t="str">
        <v>Blackhead persian</v>
      </c>
      <c r="CG130" s="4" t="str">
        <v>Blackhead persian</v>
      </c>
      <c r="CH130" s="4" t="str">
        <v>Blackhead persian</v>
      </c>
      <c r="CI130" s="4" t="str">
        <v>Blackhead persian</v>
      </c>
      <c r="CJ130" s="4" t="str">
        <v>Blackhead persian</v>
      </c>
      <c r="CK130" s="4" t="str">
        <v>Blackhead persian</v>
      </c>
      <c r="CL130" s="4" t="str">
        <v>Blackhead persian</v>
      </c>
      <c r="CM130" s="4" t="str">
        <v>Blackhead persian</v>
      </c>
      <c r="CN130" s="4" t="str">
        <v>Blackhead persian</v>
      </c>
      <c r="CO130" s="4" t="str">
        <v>Blackhead persian</v>
      </c>
      <c r="CP130" s="4" t="str">
        <v>Blackhead persian</v>
      </c>
      <c r="CQ130" s="4" t="str">
        <v>Blackhead persian</v>
      </c>
      <c r="CR130" s="4" t="str">
        <v>Blackhead persian</v>
      </c>
      <c r="CS130" s="4" t="str">
        <v>Blackhead persian</v>
      </c>
      <c r="CT130" s="4" t="str">
        <v>Blackhead persian</v>
      </c>
      <c r="CU130" s="4" t="str">
        <v>Blackhead persian</v>
      </c>
      <c r="CV130" s="4" t="str">
        <v>Blackhead persian</v>
      </c>
      <c r="CW130" s="4" t="str">
        <v>Blackhead persian</v>
      </c>
      <c r="CX130" s="4" t="str">
        <v>Blackhead persian</v>
      </c>
      <c r="CY130" s="4" t="str">
        <v>Blackhead persian</v>
      </c>
      <c r="CZ130" s="4" t="str">
        <v>Blackhead persian</v>
      </c>
      <c r="DA130" s="4" t="str">
        <v>Blackhead persian</v>
      </c>
    </row>
    <row r="131" spans="1:105" x14ac:dyDescent="0.35">
      <c r="A131" s="4" t="s">
        <v>2065</v>
      </c>
      <c r="B131" s="4" t="s">
        <v>2063</v>
      </c>
      <c r="C131" s="4" t="s">
        <v>2636</v>
      </c>
      <c r="AS131" s="4" t="str">
        <v>Boer South African indigenous</v>
      </c>
      <c r="AT131" s="4" t="str">
        <v>Boer South African indigenous</v>
      </c>
      <c r="AU131" s="4" t="str">
        <v>Boer South African indigenous</v>
      </c>
      <c r="AV131" s="4" t="str">
        <v>Boer South African indigenous</v>
      </c>
      <c r="AW131" s="4" t="str">
        <v>Boer South African indigenous</v>
      </c>
      <c r="AX131" s="4" t="str">
        <v>Boer South African indigenous</v>
      </c>
      <c r="AY131" s="4" t="str">
        <v>Boer South African indigenous</v>
      </c>
      <c r="AZ131" s="4" t="str">
        <v>Boer South African indigenous</v>
      </c>
      <c r="BA131" s="4" t="str">
        <v>Boer South African indigenous</v>
      </c>
      <c r="BB131" s="4" t="str">
        <v>Boer South African indigenous</v>
      </c>
      <c r="BC131" s="4" t="str">
        <v>Boer South African indigenous</v>
      </c>
      <c r="BD131" s="4" t="str">
        <v>Boer South African indigenous</v>
      </c>
      <c r="BE131" s="4" t="str">
        <v>Boer South African indigenous</v>
      </c>
      <c r="BF131" s="4" t="str">
        <v>Boer South African indigenous</v>
      </c>
      <c r="BG131" s="4" t="str">
        <v>Boer South African indigenous</v>
      </c>
      <c r="BH131" s="4" t="str">
        <v>Boer South African indigenous</v>
      </c>
      <c r="BI131" s="4" t="str">
        <v>Boer South African indigenous</v>
      </c>
      <c r="BJ131" s="4" t="str">
        <v>Boer South African indigenous</v>
      </c>
      <c r="BK131" s="4" t="str">
        <v>Boer South African indigenous</v>
      </c>
      <c r="BL131" s="4" t="str">
        <v>Boer South African indigenous</v>
      </c>
      <c r="BM131" s="4" t="str">
        <v>Boer South African indigenous</v>
      </c>
      <c r="BN131" s="4" t="str">
        <v>Boer South African indigenous</v>
      </c>
      <c r="BO131" s="4" t="str">
        <v>Boer South African indigenous</v>
      </c>
      <c r="BP131" s="4" t="str">
        <v>Boer South African indigenous</v>
      </c>
      <c r="BQ131" s="4" t="str">
        <v>Boer South African indigenous</v>
      </c>
      <c r="BR131" s="4" t="str">
        <v>Boer South African indigenous</v>
      </c>
      <c r="BS131" s="4" t="str">
        <v>Boer South African indigenous</v>
      </c>
      <c r="BT131" s="4" t="str">
        <v>Boer South African indigenous</v>
      </c>
      <c r="BU131" s="4" t="str">
        <v>Boer South African indigenous</v>
      </c>
      <c r="BV131" s="4" t="str">
        <v>Boer South African indigenous</v>
      </c>
      <c r="BX131" s="4" t="str">
        <v>Blll-2</v>
      </c>
      <c r="BY131" s="4" t="str">
        <v>Blll-2</v>
      </c>
      <c r="BZ131" s="4" t="str">
        <v>Blll-2</v>
      </c>
      <c r="CA131" s="4" t="str">
        <v>Blll-2</v>
      </c>
      <c r="CB131" s="4" t="str">
        <v>Blll-2</v>
      </c>
      <c r="CC131" s="4" t="str">
        <v>Blll-2</v>
      </c>
      <c r="CD131" s="4" t="str">
        <v>Blll-2</v>
      </c>
      <c r="CE131" s="4" t="str">
        <v>Blll-2</v>
      </c>
      <c r="CF131" s="4" t="str">
        <v>Blll-2</v>
      </c>
      <c r="CG131" s="4" t="str">
        <v>Blll-2</v>
      </c>
      <c r="CH131" s="4" t="str">
        <v>Blll-2</v>
      </c>
      <c r="CI131" s="4" t="str">
        <v>Blll-2</v>
      </c>
      <c r="CJ131" s="4" t="str">
        <v>Blll-2</v>
      </c>
      <c r="CK131" s="4" t="str">
        <v>Blll-2</v>
      </c>
      <c r="CL131" s="4" t="str">
        <v>Blll-2</v>
      </c>
      <c r="CM131" s="4" t="str">
        <v>Blll-2</v>
      </c>
      <c r="CN131" s="4" t="str">
        <v>Blll-2</v>
      </c>
      <c r="CO131" s="4" t="str">
        <v>Blll-2</v>
      </c>
      <c r="CP131" s="4" t="str">
        <v>Blll-2</v>
      </c>
      <c r="CQ131" s="4" t="str">
        <v>Blll-2</v>
      </c>
      <c r="CR131" s="4" t="str">
        <v>Blll-2</v>
      </c>
      <c r="CS131" s="4" t="str">
        <v>Blll-2</v>
      </c>
      <c r="CT131" s="4" t="str">
        <v>Blll-2</v>
      </c>
      <c r="CU131" s="4" t="str">
        <v>Blll-2</v>
      </c>
      <c r="CV131" s="4" t="str">
        <v>Blll-2</v>
      </c>
      <c r="CW131" s="4" t="str">
        <v>Blll-2</v>
      </c>
      <c r="CX131" s="4" t="str">
        <v>Blll-2</v>
      </c>
      <c r="CY131" s="4" t="str">
        <v>Blll-2</v>
      </c>
      <c r="CZ131" s="4" t="str">
        <v>Blll-2</v>
      </c>
      <c r="DA131" s="4" t="str">
        <v>Blll-2</v>
      </c>
    </row>
    <row r="132" spans="1:105" x14ac:dyDescent="0.35">
      <c r="A132" s="4" t="s">
        <v>1626</v>
      </c>
      <c r="B132" s="4" t="s">
        <v>1624</v>
      </c>
      <c r="C132" s="4" t="s">
        <v>2637</v>
      </c>
      <c r="AS132" s="4" t="str">
        <v>Boer x Arsi-Bale</v>
      </c>
      <c r="AT132" s="4" t="str">
        <v>Boer x Arsi-Bale</v>
      </c>
      <c r="AU132" s="4" t="str">
        <v>Boer x Arsi-Bale</v>
      </c>
      <c r="AV132" s="4" t="str">
        <v>Boer x Arsi-Bale</v>
      </c>
      <c r="AW132" s="4" t="str">
        <v>Boer x Arsi-Bale</v>
      </c>
      <c r="AX132" s="4" t="str">
        <v>Boer x Arsi-Bale</v>
      </c>
      <c r="AY132" s="4" t="str">
        <v>Boer x Arsi-Bale</v>
      </c>
      <c r="AZ132" s="4" t="str">
        <v>Boer x Arsi-Bale</v>
      </c>
      <c r="BA132" s="4" t="str">
        <v>Boer x Arsi-Bale</v>
      </c>
      <c r="BB132" s="4" t="str">
        <v>Boer x Arsi-Bale</v>
      </c>
      <c r="BC132" s="4" t="str">
        <v>Boer x Arsi-Bale</v>
      </c>
      <c r="BD132" s="4" t="str">
        <v>Boer x Arsi-Bale</v>
      </c>
      <c r="BE132" s="4" t="str">
        <v>Boer x Arsi-Bale</v>
      </c>
      <c r="BF132" s="4" t="str">
        <v>Boer x Arsi-Bale</v>
      </c>
      <c r="BG132" s="4" t="str">
        <v>Boer x Arsi-Bale</v>
      </c>
      <c r="BH132" s="4" t="str">
        <v>Boer x Arsi-Bale</v>
      </c>
      <c r="BI132" s="4" t="str">
        <v>Boer x Arsi-Bale</v>
      </c>
      <c r="BJ132" s="4" t="str">
        <v>Boer x Arsi-Bale</v>
      </c>
      <c r="BK132" s="4" t="str">
        <v>Boer x Arsi-Bale</v>
      </c>
      <c r="BL132" s="4" t="str">
        <v>Boer x Arsi-Bale</v>
      </c>
      <c r="BM132" s="4" t="str">
        <v>Boer x Arsi-Bale</v>
      </c>
      <c r="BN132" s="4" t="str">
        <v>Boer x Arsi-Bale</v>
      </c>
      <c r="BO132" s="4" t="str">
        <v>Boer x Arsi-Bale</v>
      </c>
      <c r="BP132" s="4" t="str">
        <v>Boer x Arsi-Bale</v>
      </c>
      <c r="BQ132" s="4" t="str">
        <v>Boer x Arsi-Bale</v>
      </c>
      <c r="BR132" s="4" t="str">
        <v>Boer x Arsi-Bale</v>
      </c>
      <c r="BS132" s="4" t="str">
        <v>Boer x Arsi-Bale</v>
      </c>
      <c r="BT132" s="4" t="str">
        <v>Boer x Arsi-Bale</v>
      </c>
      <c r="BU132" s="4" t="str">
        <v>Boer x Arsi-Bale</v>
      </c>
      <c r="BV132" s="4" t="str">
        <v>Boer x Arsi-Bale</v>
      </c>
      <c r="BX132" s="4" t="str">
        <v>Boer South African indigenous</v>
      </c>
      <c r="BY132" s="4" t="str">
        <v>Boer South African indigenous</v>
      </c>
      <c r="BZ132" s="4" t="str">
        <v>Boer South African indigenous</v>
      </c>
      <c r="CA132" s="4" t="str">
        <v>Boer South African indigenous</v>
      </c>
      <c r="CB132" s="4" t="str">
        <v>Boer South African indigenous</v>
      </c>
      <c r="CC132" s="4" t="str">
        <v>Boer South African indigenous</v>
      </c>
      <c r="CD132" s="4" t="str">
        <v>Boer South African indigenous</v>
      </c>
      <c r="CE132" s="4" t="str">
        <v>Boer South African indigenous</v>
      </c>
      <c r="CF132" s="4" t="str">
        <v>Boer South African indigenous</v>
      </c>
      <c r="CG132" s="4" t="str">
        <v>Boer South African indigenous</v>
      </c>
      <c r="CH132" s="4" t="str">
        <v>Boer South African indigenous</v>
      </c>
      <c r="CI132" s="4" t="str">
        <v>Boer South African indigenous</v>
      </c>
      <c r="CJ132" s="4" t="str">
        <v>Boer South African indigenous</v>
      </c>
      <c r="CK132" s="4" t="str">
        <v>Boer South African indigenous</v>
      </c>
      <c r="CL132" s="4" t="str">
        <v>Boer South African indigenous</v>
      </c>
      <c r="CM132" s="4" t="str">
        <v>Boer South African indigenous</v>
      </c>
      <c r="CN132" s="4" t="str">
        <v>Boer South African indigenous</v>
      </c>
      <c r="CO132" s="4" t="str">
        <v>Boer South African indigenous</v>
      </c>
      <c r="CP132" s="4" t="str">
        <v>Boer South African indigenous</v>
      </c>
      <c r="CQ132" s="4" t="str">
        <v>Boer South African indigenous</v>
      </c>
      <c r="CR132" s="4" t="str">
        <v>Boer South African indigenous</v>
      </c>
      <c r="CS132" s="4" t="str">
        <v>Boer South African indigenous</v>
      </c>
      <c r="CT132" s="4" t="str">
        <v>Boer South African indigenous</v>
      </c>
      <c r="CU132" s="4" t="str">
        <v>Boer South African indigenous</v>
      </c>
      <c r="CV132" s="4" t="str">
        <v>Boer South African indigenous</v>
      </c>
      <c r="CW132" s="4" t="str">
        <v>Boer South African indigenous</v>
      </c>
      <c r="CX132" s="4" t="str">
        <v>Boer South African indigenous</v>
      </c>
      <c r="CY132" s="4" t="str">
        <v>Boer South African indigenous</v>
      </c>
      <c r="CZ132" s="4" t="str">
        <v>Boer South African indigenous</v>
      </c>
      <c r="DA132" s="4" t="str">
        <v>Boer South African indigenous</v>
      </c>
    </row>
    <row r="133" spans="1:105" x14ac:dyDescent="0.35">
      <c r="A133" s="4" t="s">
        <v>1626</v>
      </c>
      <c r="B133" s="4" t="s">
        <v>1624</v>
      </c>
      <c r="C133" s="4" t="s">
        <v>2638</v>
      </c>
      <c r="AS133" s="4" t="str">
        <v>Boer x Galla</v>
      </c>
      <c r="AT133" s="4" t="str">
        <v>Boer x Galla</v>
      </c>
      <c r="AU133" s="4" t="str">
        <v>Boer x Galla</v>
      </c>
      <c r="AV133" s="4" t="str">
        <v>Boer x Galla</v>
      </c>
      <c r="AW133" s="4" t="str">
        <v>Boer x Galla</v>
      </c>
      <c r="AX133" s="4" t="str">
        <v>Boer x Galla</v>
      </c>
      <c r="AY133" s="4" t="str">
        <v>Boer x Galla</v>
      </c>
      <c r="AZ133" s="4" t="str">
        <v>Boer x Galla</v>
      </c>
      <c r="BA133" s="4" t="str">
        <v>Boer x Galla</v>
      </c>
      <c r="BB133" s="4" t="str">
        <v>Boer x Galla</v>
      </c>
      <c r="BC133" s="4" t="str">
        <v>Boer x Galla</v>
      </c>
      <c r="BD133" s="4" t="str">
        <v>Boer x Galla</v>
      </c>
      <c r="BE133" s="4" t="str">
        <v>Boer x Galla</v>
      </c>
      <c r="BF133" s="4" t="str">
        <v>Boer x Galla</v>
      </c>
      <c r="BG133" s="4" t="str">
        <v>Boer x Galla</v>
      </c>
      <c r="BH133" s="4" t="str">
        <v>Boer x Galla</v>
      </c>
      <c r="BI133" s="4" t="str">
        <v>Boer x Galla</v>
      </c>
      <c r="BJ133" s="4" t="str">
        <v>Boer x Galla</v>
      </c>
      <c r="BK133" s="4" t="str">
        <v>Boer x Galla</v>
      </c>
      <c r="BL133" s="4" t="str">
        <v>Boer x Galla</v>
      </c>
      <c r="BM133" s="4" t="str">
        <v>Boer x Galla</v>
      </c>
      <c r="BN133" s="4" t="str">
        <v>Boer x Galla</v>
      </c>
      <c r="BO133" s="4" t="str">
        <v>Boer x Galla</v>
      </c>
      <c r="BP133" s="4" t="str">
        <v>Boer x Galla</v>
      </c>
      <c r="BQ133" s="4" t="str">
        <v>Boer x Galla</v>
      </c>
      <c r="BR133" s="4" t="str">
        <v>Boer x Galla</v>
      </c>
      <c r="BS133" s="4" t="str">
        <v>Boer x Galla</v>
      </c>
      <c r="BT133" s="4" t="str">
        <v>Boer x Galla</v>
      </c>
      <c r="BU133" s="4" t="str">
        <v>Boer x Galla</v>
      </c>
      <c r="BV133" s="4" t="str">
        <v>Boer x Galla</v>
      </c>
      <c r="BX133" s="4" t="str">
        <v>Boer x Arsi-Bale</v>
      </c>
      <c r="BY133" s="4" t="str">
        <v>Boer x Arsi-Bale</v>
      </c>
      <c r="BZ133" s="4" t="str">
        <v>Boer x Arsi-Bale</v>
      </c>
      <c r="CA133" s="4" t="str">
        <v>Boer x Arsi-Bale</v>
      </c>
      <c r="CB133" s="4" t="str">
        <v>Boer x Arsi-Bale</v>
      </c>
      <c r="CC133" s="4" t="str">
        <v>Boer x Arsi-Bale</v>
      </c>
      <c r="CD133" s="4" t="str">
        <v>Boer x Arsi-Bale</v>
      </c>
      <c r="CE133" s="4" t="str">
        <v>Boer x Arsi-Bale</v>
      </c>
      <c r="CF133" s="4" t="str">
        <v>Boer x Arsi-Bale</v>
      </c>
      <c r="CG133" s="4" t="str">
        <v>Boer x Arsi-Bale</v>
      </c>
      <c r="CH133" s="4" t="str">
        <v>Boer x Arsi-Bale</v>
      </c>
      <c r="CI133" s="4" t="str">
        <v>Boer x Arsi-Bale</v>
      </c>
      <c r="CJ133" s="4" t="str">
        <v>Boer x Arsi-Bale</v>
      </c>
      <c r="CK133" s="4" t="str">
        <v>Boer x Arsi-Bale</v>
      </c>
      <c r="CL133" s="4" t="str">
        <v>Boer x Arsi-Bale</v>
      </c>
      <c r="CM133" s="4" t="str">
        <v>Boer x Arsi-Bale</v>
      </c>
      <c r="CN133" s="4" t="str">
        <v>Boer x Arsi-Bale</v>
      </c>
      <c r="CO133" s="4" t="str">
        <v>Boer x Arsi-Bale</v>
      </c>
      <c r="CP133" s="4" t="str">
        <v>Boer x Arsi-Bale</v>
      </c>
      <c r="CQ133" s="4" t="str">
        <v>Boer x Arsi-Bale</v>
      </c>
      <c r="CR133" s="4" t="str">
        <v>Boer x Arsi-Bale</v>
      </c>
      <c r="CS133" s="4" t="str">
        <v>Boer x Arsi-Bale</v>
      </c>
      <c r="CT133" s="4" t="str">
        <v>Boer x Arsi-Bale</v>
      </c>
      <c r="CU133" s="4" t="str">
        <v>Boer x Arsi-Bale</v>
      </c>
      <c r="CV133" s="4" t="str">
        <v>Boer x Arsi-Bale</v>
      </c>
      <c r="CW133" s="4" t="str">
        <v>Boer x Arsi-Bale</v>
      </c>
      <c r="CX133" s="4" t="str">
        <v>Boer x Arsi-Bale</v>
      </c>
      <c r="CY133" s="4" t="str">
        <v>Boer x Arsi-Bale</v>
      </c>
      <c r="CZ133" s="4" t="str">
        <v>Boer x Arsi-Bale</v>
      </c>
      <c r="DA133" s="4" t="str">
        <v>Boer x Arsi-Bale</v>
      </c>
    </row>
    <row r="134" spans="1:105" x14ac:dyDescent="0.35">
      <c r="A134" s="4" t="s">
        <v>1626</v>
      </c>
      <c r="B134" s="4" t="s">
        <v>1624</v>
      </c>
      <c r="C134" s="4" t="s">
        <v>2639</v>
      </c>
      <c r="AS134" s="4" t="str">
        <v>Boer*Ethiopian local</v>
      </c>
      <c r="AT134" s="4" t="str">
        <v>Boer*Ethiopian local</v>
      </c>
      <c r="AU134" s="4" t="str">
        <v>Boer*Ethiopian local</v>
      </c>
      <c r="AV134" s="4" t="str">
        <v>Boer*Ethiopian local</v>
      </c>
      <c r="AW134" s="4" t="str">
        <v>Boer*Ethiopian local</v>
      </c>
      <c r="AX134" s="4" t="str">
        <v>Boer*Ethiopian local</v>
      </c>
      <c r="AY134" s="4" t="str">
        <v>Boer*Ethiopian local</v>
      </c>
      <c r="AZ134" s="4" t="str">
        <v>Boer*Ethiopian local</v>
      </c>
      <c r="BA134" s="4" t="str">
        <v>Boer*Ethiopian local</v>
      </c>
      <c r="BB134" s="4" t="str">
        <v>Boer*Ethiopian local</v>
      </c>
      <c r="BC134" s="4" t="str">
        <v>Boer*Ethiopian local</v>
      </c>
      <c r="BD134" s="4" t="str">
        <v>Boer*Ethiopian local</v>
      </c>
      <c r="BE134" s="4" t="str">
        <v>Boer*Ethiopian local</v>
      </c>
      <c r="BF134" s="4" t="str">
        <v>Boer*Ethiopian local</v>
      </c>
      <c r="BG134" s="4" t="str">
        <v>Boer*Ethiopian local</v>
      </c>
      <c r="BH134" s="4" t="str">
        <v>Boer*Ethiopian local</v>
      </c>
      <c r="BI134" s="4" t="str">
        <v>Boer*Ethiopian local</v>
      </c>
      <c r="BJ134" s="4" t="str">
        <v>Boer*Ethiopian local</v>
      </c>
      <c r="BK134" s="4" t="str">
        <v>Boer*Ethiopian local</v>
      </c>
      <c r="BL134" s="4" t="str">
        <v>Boer*Ethiopian local</v>
      </c>
      <c r="BM134" s="4" t="str">
        <v>Boer*Ethiopian local</v>
      </c>
      <c r="BN134" s="4" t="str">
        <v>Boer*Ethiopian local</v>
      </c>
      <c r="BO134" s="4" t="str">
        <v>Boer*Ethiopian local</v>
      </c>
      <c r="BP134" s="4" t="str">
        <v>Boer*Ethiopian local</v>
      </c>
      <c r="BQ134" s="4" t="str">
        <v>Boer*Ethiopian local</v>
      </c>
      <c r="BR134" s="4" t="str">
        <v>Boer*Ethiopian local</v>
      </c>
      <c r="BS134" s="4" t="str">
        <v>Boer*Ethiopian local</v>
      </c>
      <c r="BT134" s="4" t="str">
        <v>Boer*Ethiopian local</v>
      </c>
      <c r="BU134" s="4" t="str">
        <v>Boer*Ethiopian local</v>
      </c>
      <c r="BV134" s="4" t="str">
        <v>Boer*Ethiopian local</v>
      </c>
      <c r="BX134" s="4" t="str">
        <v>Boer x Galla</v>
      </c>
      <c r="BY134" s="4" t="str">
        <v>Boer x Galla</v>
      </c>
      <c r="BZ134" s="4" t="str">
        <v>Boer x Galla</v>
      </c>
      <c r="CA134" s="4" t="str">
        <v>Boer x Galla</v>
      </c>
      <c r="CB134" s="4" t="str">
        <v>Boer x Galla</v>
      </c>
      <c r="CC134" s="4" t="str">
        <v>Boer x Galla</v>
      </c>
      <c r="CD134" s="4" t="str">
        <v>Boer x Galla</v>
      </c>
      <c r="CE134" s="4" t="str">
        <v>Boer x Galla</v>
      </c>
      <c r="CF134" s="4" t="str">
        <v>Boer x Galla</v>
      </c>
      <c r="CG134" s="4" t="str">
        <v>Boer x Galla</v>
      </c>
      <c r="CH134" s="4" t="str">
        <v>Boer x Galla</v>
      </c>
      <c r="CI134" s="4" t="str">
        <v>Boer x Galla</v>
      </c>
      <c r="CJ134" s="4" t="str">
        <v>Boer x Galla</v>
      </c>
      <c r="CK134" s="4" t="str">
        <v>Boer x Galla</v>
      </c>
      <c r="CL134" s="4" t="str">
        <v>Boer x Galla</v>
      </c>
      <c r="CM134" s="4" t="str">
        <v>Boer x Galla</v>
      </c>
      <c r="CN134" s="4" t="str">
        <v>Boer x Galla</v>
      </c>
      <c r="CO134" s="4" t="str">
        <v>Boer x Galla</v>
      </c>
      <c r="CP134" s="4" t="str">
        <v>Boer x Galla</v>
      </c>
      <c r="CQ134" s="4" t="str">
        <v>Boer x Galla</v>
      </c>
      <c r="CR134" s="4" t="str">
        <v>Boer x Galla</v>
      </c>
      <c r="CS134" s="4" t="str">
        <v>Boer x Galla</v>
      </c>
      <c r="CT134" s="4" t="str">
        <v>Boer x Galla</v>
      </c>
      <c r="CU134" s="4" t="str">
        <v>Boer x Galla</v>
      </c>
      <c r="CV134" s="4" t="str">
        <v>Boer x Galla</v>
      </c>
      <c r="CW134" s="4" t="str">
        <v>Boer x Galla</v>
      </c>
      <c r="CX134" s="4" t="str">
        <v>Boer x Galla</v>
      </c>
      <c r="CY134" s="4" t="str">
        <v>Boer x Galla</v>
      </c>
      <c r="CZ134" s="4" t="str">
        <v>Boer x Galla</v>
      </c>
      <c r="DA134" s="4" t="str">
        <v>Boer x Galla</v>
      </c>
    </row>
    <row r="135" spans="1:105" x14ac:dyDescent="0.35">
      <c r="A135" s="4" t="s">
        <v>1626</v>
      </c>
      <c r="B135" s="4" t="s">
        <v>1624</v>
      </c>
      <c r="C135" s="4" t="s">
        <v>2640</v>
      </c>
      <c r="AS135" s="4" t="str">
        <v>Bombay red</v>
      </c>
      <c r="AT135" s="4" t="str">
        <v>Bombay red</v>
      </c>
      <c r="AU135" s="4" t="str">
        <v>Bombay red</v>
      </c>
      <c r="AV135" s="4" t="str">
        <v>Bombay red</v>
      </c>
      <c r="AW135" s="4" t="str">
        <v>Bombay red</v>
      </c>
      <c r="AX135" s="4" t="str">
        <v>Bombay red</v>
      </c>
      <c r="AY135" s="4" t="str">
        <v>Bombay red</v>
      </c>
      <c r="AZ135" s="4" t="str">
        <v>Bombay red</v>
      </c>
      <c r="BA135" s="4" t="str">
        <v>Bombay red</v>
      </c>
      <c r="BB135" s="4" t="str">
        <v>Bombay red</v>
      </c>
      <c r="BC135" s="4" t="str">
        <v>Bombay red</v>
      </c>
      <c r="BD135" s="4" t="str">
        <v>Bombay red</v>
      </c>
      <c r="BE135" s="4" t="str">
        <v>Bombay red</v>
      </c>
      <c r="BF135" s="4" t="str">
        <v>Bombay red</v>
      </c>
      <c r="BG135" s="4" t="str">
        <v>Bombay red</v>
      </c>
      <c r="BH135" s="4" t="str">
        <v>Bombay red</v>
      </c>
      <c r="BI135" s="4" t="str">
        <v>Bombay red</v>
      </c>
      <c r="BJ135" s="4" t="str">
        <v>Bombay red</v>
      </c>
      <c r="BK135" s="4" t="str">
        <v>Bombay red</v>
      </c>
      <c r="BL135" s="4" t="str">
        <v>Bombay red</v>
      </c>
      <c r="BM135" s="4" t="str">
        <v>Bombay red</v>
      </c>
      <c r="BN135" s="4" t="str">
        <v>Bombay red</v>
      </c>
      <c r="BO135" s="4" t="str">
        <v>Bombay red</v>
      </c>
      <c r="BP135" s="4" t="str">
        <v>Bombay red</v>
      </c>
      <c r="BQ135" s="4" t="str">
        <v>Bombay red</v>
      </c>
      <c r="BR135" s="4" t="str">
        <v>Bombay red</v>
      </c>
      <c r="BS135" s="4" t="str">
        <v>Bombay red</v>
      </c>
      <c r="BT135" s="4" t="str">
        <v>Bombay red</v>
      </c>
      <c r="BU135" s="4" t="str">
        <v>Bombay red</v>
      </c>
      <c r="BV135" s="4" t="str">
        <v>Bombay red</v>
      </c>
      <c r="BX135" s="4" t="str">
        <v>Boer*Ethiopian local</v>
      </c>
      <c r="BY135" s="4" t="str">
        <v>Boer*Ethiopian local</v>
      </c>
      <c r="BZ135" s="4" t="str">
        <v>Boer*Ethiopian local</v>
      </c>
      <c r="CA135" s="4" t="str">
        <v>Boer*Ethiopian local</v>
      </c>
      <c r="CB135" s="4" t="str">
        <v>Boer*Ethiopian local</v>
      </c>
      <c r="CC135" s="4" t="str">
        <v>Boer*Ethiopian local</v>
      </c>
      <c r="CD135" s="4" t="str">
        <v>Boer*Ethiopian local</v>
      </c>
      <c r="CE135" s="4" t="str">
        <v>Boer*Ethiopian local</v>
      </c>
      <c r="CF135" s="4" t="str">
        <v>Boer*Ethiopian local</v>
      </c>
      <c r="CG135" s="4" t="str">
        <v>Boer*Ethiopian local</v>
      </c>
      <c r="CH135" s="4" t="str">
        <v>Boer*Ethiopian local</v>
      </c>
      <c r="CI135" s="4" t="str">
        <v>Boer*Ethiopian local</v>
      </c>
      <c r="CJ135" s="4" t="str">
        <v>Boer*Ethiopian local</v>
      </c>
      <c r="CK135" s="4" t="str">
        <v>Boer*Ethiopian local</v>
      </c>
      <c r="CL135" s="4" t="str">
        <v>Boer*Ethiopian local</v>
      </c>
      <c r="CM135" s="4" t="str">
        <v>Boer*Ethiopian local</v>
      </c>
      <c r="CN135" s="4" t="str">
        <v>Boer*Ethiopian local</v>
      </c>
      <c r="CO135" s="4" t="str">
        <v>Boer*Ethiopian local</v>
      </c>
      <c r="CP135" s="4" t="str">
        <v>Boer*Ethiopian local</v>
      </c>
      <c r="CQ135" s="4" t="str">
        <v>Boer*Ethiopian local</v>
      </c>
      <c r="CR135" s="4" t="str">
        <v>Boer*Ethiopian local</v>
      </c>
      <c r="CS135" s="4" t="str">
        <v>Boer*Ethiopian local</v>
      </c>
      <c r="CT135" s="4" t="str">
        <v>Boer*Ethiopian local</v>
      </c>
      <c r="CU135" s="4" t="str">
        <v>Boer*Ethiopian local</v>
      </c>
      <c r="CV135" s="4" t="str">
        <v>Boer*Ethiopian local</v>
      </c>
      <c r="CW135" s="4" t="str">
        <v>Boer*Ethiopian local</v>
      </c>
      <c r="CX135" s="4" t="str">
        <v>Boer*Ethiopian local</v>
      </c>
      <c r="CY135" s="4" t="str">
        <v>Boer*Ethiopian local</v>
      </c>
      <c r="CZ135" s="4" t="str">
        <v>Boer*Ethiopian local</v>
      </c>
      <c r="DA135" s="4" t="str">
        <v>Boer*Ethiopian local</v>
      </c>
    </row>
    <row r="136" spans="1:105" x14ac:dyDescent="0.35">
      <c r="A136" s="4" t="s">
        <v>1626</v>
      </c>
      <c r="B136" s="4" t="s">
        <v>1624</v>
      </c>
      <c r="C136" s="4" t="s">
        <v>2641</v>
      </c>
      <c r="AS136" s="4" t="str">
        <v>Bonga</v>
      </c>
      <c r="AT136" s="4" t="str">
        <v>Bonga</v>
      </c>
      <c r="AU136" s="4" t="str">
        <v>Bonga</v>
      </c>
      <c r="AV136" s="4" t="str">
        <v>Bonga</v>
      </c>
      <c r="AW136" s="4" t="str">
        <v>Bonga</v>
      </c>
      <c r="AX136" s="4" t="str">
        <v>Bonga</v>
      </c>
      <c r="AY136" s="4" t="str">
        <v>Bonga</v>
      </c>
      <c r="AZ136" s="4" t="str">
        <v>Bonga</v>
      </c>
      <c r="BA136" s="4" t="str">
        <v>Bonga</v>
      </c>
      <c r="BB136" s="4" t="str">
        <v>Bonga</v>
      </c>
      <c r="BC136" s="4" t="str">
        <v>Bonga</v>
      </c>
      <c r="BD136" s="4" t="str">
        <v>Bonga</v>
      </c>
      <c r="BE136" s="4" t="str">
        <v>Bonga</v>
      </c>
      <c r="BF136" s="4" t="str">
        <v>Bonga</v>
      </c>
      <c r="BG136" s="4" t="str">
        <v>Bonga</v>
      </c>
      <c r="BH136" s="4" t="str">
        <v>Bonga</v>
      </c>
      <c r="BI136" s="4" t="str">
        <v>Bonga</v>
      </c>
      <c r="BJ136" s="4" t="str">
        <v>Bonga</v>
      </c>
      <c r="BK136" s="4" t="str">
        <v>Bonga</v>
      </c>
      <c r="BL136" s="4" t="str">
        <v>Bonga</v>
      </c>
      <c r="BM136" s="4" t="str">
        <v>Bonga</v>
      </c>
      <c r="BN136" s="4" t="str">
        <v>Bonga</v>
      </c>
      <c r="BO136" s="4" t="str">
        <v>Bonga</v>
      </c>
      <c r="BP136" s="4" t="str">
        <v>Bonga</v>
      </c>
      <c r="BQ136" s="4" t="str">
        <v>Bonga</v>
      </c>
      <c r="BR136" s="4" t="str">
        <v>Bonga</v>
      </c>
      <c r="BS136" s="4" t="str">
        <v>Bonga</v>
      </c>
      <c r="BT136" s="4" t="str">
        <v>Bonga</v>
      </c>
      <c r="BU136" s="4" t="str">
        <v>Bonga</v>
      </c>
      <c r="BV136" s="4" t="str">
        <v>Bonga</v>
      </c>
      <c r="BX136" s="4" t="str">
        <v>Bombay red</v>
      </c>
      <c r="BY136" s="4" t="str">
        <v>Bombay red</v>
      </c>
      <c r="BZ136" s="4" t="str">
        <v>Bombay red</v>
      </c>
      <c r="CA136" s="4" t="str">
        <v>Bombay red</v>
      </c>
      <c r="CB136" s="4" t="str">
        <v>Bombay red</v>
      </c>
      <c r="CC136" s="4" t="str">
        <v>Bombay red</v>
      </c>
      <c r="CD136" s="4" t="str">
        <v>Bombay red</v>
      </c>
      <c r="CE136" s="4" t="str">
        <v>Bombay red</v>
      </c>
      <c r="CF136" s="4" t="str">
        <v>Bombay red</v>
      </c>
      <c r="CG136" s="4" t="str">
        <v>Bombay red</v>
      </c>
      <c r="CH136" s="4" t="str">
        <v>Bombay red</v>
      </c>
      <c r="CI136" s="4" t="str">
        <v>Bombay red</v>
      </c>
      <c r="CJ136" s="4" t="str">
        <v>Bombay red</v>
      </c>
      <c r="CK136" s="4" t="str">
        <v>Bombay red</v>
      </c>
      <c r="CL136" s="4" t="str">
        <v>Bombay red</v>
      </c>
      <c r="CM136" s="4" t="str">
        <v>Bombay red</v>
      </c>
      <c r="CN136" s="4" t="str">
        <v>Bombay red</v>
      </c>
      <c r="CO136" s="4" t="str">
        <v>Bombay red</v>
      </c>
      <c r="CP136" s="4" t="str">
        <v>Bombay red</v>
      </c>
      <c r="CQ136" s="4" t="str">
        <v>Bombay red</v>
      </c>
      <c r="CR136" s="4" t="str">
        <v>Bombay red</v>
      </c>
      <c r="CS136" s="4" t="str">
        <v>Bombay red</v>
      </c>
      <c r="CT136" s="4" t="str">
        <v>Bombay red</v>
      </c>
      <c r="CU136" s="4" t="str">
        <v>Bombay red</v>
      </c>
      <c r="CV136" s="4" t="str">
        <v>Bombay red</v>
      </c>
      <c r="CW136" s="4" t="str">
        <v>Bombay red</v>
      </c>
      <c r="CX136" s="4" t="str">
        <v>Bombay red</v>
      </c>
      <c r="CY136" s="4" t="str">
        <v>Bombay red</v>
      </c>
      <c r="CZ136" s="4" t="str">
        <v>Bombay red</v>
      </c>
      <c r="DA136" s="4" t="str">
        <v>Bombay red</v>
      </c>
    </row>
    <row r="137" spans="1:105" x14ac:dyDescent="0.35">
      <c r="A137" s="4" t="s">
        <v>1626</v>
      </c>
      <c r="B137" s="4" t="s">
        <v>1624</v>
      </c>
      <c r="C137" s="4" t="s">
        <v>2642</v>
      </c>
      <c r="AS137" s="4" t="str">
        <v>Boran</v>
      </c>
      <c r="AT137" s="4" t="str">
        <v>Boran</v>
      </c>
      <c r="AU137" s="4" t="str">
        <v>Boran</v>
      </c>
      <c r="AV137" s="4" t="str">
        <v>Boran</v>
      </c>
      <c r="AW137" s="4" t="str">
        <v>Boran</v>
      </c>
      <c r="AX137" s="4" t="str">
        <v>Boran</v>
      </c>
      <c r="AY137" s="4" t="str">
        <v>Boran</v>
      </c>
      <c r="AZ137" s="4" t="str">
        <v>Boran</v>
      </c>
      <c r="BA137" s="4" t="str">
        <v>Boran</v>
      </c>
      <c r="BB137" s="4" t="str">
        <v>Boran</v>
      </c>
      <c r="BC137" s="4" t="str">
        <v>Boran</v>
      </c>
      <c r="BD137" s="4" t="str">
        <v>Boran</v>
      </c>
      <c r="BE137" s="4" t="str">
        <v>Boran</v>
      </c>
      <c r="BF137" s="4" t="str">
        <v>Boran</v>
      </c>
      <c r="BG137" s="4" t="str">
        <v>Boran</v>
      </c>
      <c r="BH137" s="4" t="str">
        <v>Boran</v>
      </c>
      <c r="BI137" s="4" t="str">
        <v>Boran</v>
      </c>
      <c r="BJ137" s="4" t="str">
        <v>Boran</v>
      </c>
      <c r="BK137" s="4" t="str">
        <v>Boran</v>
      </c>
      <c r="BL137" s="4" t="str">
        <v>Boran</v>
      </c>
      <c r="BM137" s="4" t="str">
        <v>Boran</v>
      </c>
      <c r="BN137" s="4" t="str">
        <v>Boran</v>
      </c>
      <c r="BO137" s="4" t="str">
        <v>Boran</v>
      </c>
      <c r="BP137" s="4" t="str">
        <v>Boran</v>
      </c>
      <c r="BQ137" s="4" t="str">
        <v>Boran</v>
      </c>
      <c r="BR137" s="4" t="str">
        <v>Boran</v>
      </c>
      <c r="BS137" s="4" t="str">
        <v>Boran</v>
      </c>
      <c r="BT137" s="4" t="str">
        <v>Boran</v>
      </c>
      <c r="BU137" s="4" t="str">
        <v>Boran</v>
      </c>
      <c r="BV137" s="4" t="str">
        <v>Boran</v>
      </c>
      <c r="BX137" s="4" t="str">
        <v>Bonga</v>
      </c>
      <c r="BY137" s="4" t="str">
        <v>Bonga</v>
      </c>
      <c r="BZ137" s="4" t="str">
        <v>Bonga</v>
      </c>
      <c r="CA137" s="4" t="str">
        <v>Bonga</v>
      </c>
      <c r="CB137" s="4" t="str">
        <v>Bonga</v>
      </c>
      <c r="CC137" s="4" t="str">
        <v>Bonga</v>
      </c>
      <c r="CD137" s="4" t="str">
        <v>Bonga</v>
      </c>
      <c r="CE137" s="4" t="str">
        <v>Bonga</v>
      </c>
      <c r="CF137" s="4" t="str">
        <v>Bonga</v>
      </c>
      <c r="CG137" s="4" t="str">
        <v>Bonga</v>
      </c>
      <c r="CH137" s="4" t="str">
        <v>Bonga</v>
      </c>
      <c r="CI137" s="4" t="str">
        <v>Bonga</v>
      </c>
      <c r="CJ137" s="4" t="str">
        <v>Bonga</v>
      </c>
      <c r="CK137" s="4" t="str">
        <v>Bonga</v>
      </c>
      <c r="CL137" s="4" t="str">
        <v>Bonga</v>
      </c>
      <c r="CM137" s="4" t="str">
        <v>Bonga</v>
      </c>
      <c r="CN137" s="4" t="str">
        <v>Bonga</v>
      </c>
      <c r="CO137" s="4" t="str">
        <v>Bonga</v>
      </c>
      <c r="CP137" s="4" t="str">
        <v>Bonga</v>
      </c>
      <c r="CQ137" s="4" t="str">
        <v>Bonga</v>
      </c>
      <c r="CR137" s="4" t="str">
        <v>Bonga</v>
      </c>
      <c r="CS137" s="4" t="str">
        <v>Bonga</v>
      </c>
      <c r="CT137" s="4" t="str">
        <v>Bonga</v>
      </c>
      <c r="CU137" s="4" t="str">
        <v>Bonga</v>
      </c>
      <c r="CV137" s="4" t="str">
        <v>Bonga</v>
      </c>
      <c r="CW137" s="4" t="str">
        <v>Bonga</v>
      </c>
      <c r="CX137" s="4" t="str">
        <v>Bonga</v>
      </c>
      <c r="CY137" s="4" t="str">
        <v>Bonga</v>
      </c>
      <c r="CZ137" s="4" t="str">
        <v>Bonga</v>
      </c>
      <c r="DA137" s="4" t="str">
        <v>Bonga</v>
      </c>
    </row>
    <row r="138" spans="1:105" x14ac:dyDescent="0.35">
      <c r="A138" s="4" t="s">
        <v>1626</v>
      </c>
      <c r="B138" s="4" t="s">
        <v>2014</v>
      </c>
      <c r="C138" s="4" t="s">
        <v>2643</v>
      </c>
      <c r="AS138" s="4" t="str">
        <v>Borno</v>
      </c>
      <c r="AT138" s="4" t="str">
        <v>Borno</v>
      </c>
      <c r="AU138" s="4" t="str">
        <v>Borno</v>
      </c>
      <c r="AV138" s="4" t="str">
        <v>Borno</v>
      </c>
      <c r="AW138" s="4" t="str">
        <v>Borno</v>
      </c>
      <c r="AX138" s="4" t="str">
        <v>Borno</v>
      </c>
      <c r="AY138" s="4" t="str">
        <v>Borno</v>
      </c>
      <c r="AZ138" s="4" t="str">
        <v>Borno</v>
      </c>
      <c r="BA138" s="4" t="str">
        <v>Borno</v>
      </c>
      <c r="BB138" s="4" t="str">
        <v>Borno</v>
      </c>
      <c r="BC138" s="4" t="str">
        <v>Borno</v>
      </c>
      <c r="BD138" s="4" t="str">
        <v>Borno</v>
      </c>
      <c r="BE138" s="4" t="str">
        <v>Borno</v>
      </c>
      <c r="BF138" s="4" t="str">
        <v>Borno</v>
      </c>
      <c r="BG138" s="4" t="str">
        <v>Borno</v>
      </c>
      <c r="BH138" s="4" t="str">
        <v>Borno</v>
      </c>
      <c r="BI138" s="4" t="str">
        <v>Borno</v>
      </c>
      <c r="BJ138" s="4" t="str">
        <v>Borno</v>
      </c>
      <c r="BK138" s="4" t="str">
        <v>Borno</v>
      </c>
      <c r="BL138" s="4" t="str">
        <v>Borno</v>
      </c>
      <c r="BM138" s="4" t="str">
        <v>Borno</v>
      </c>
      <c r="BN138" s="4" t="str">
        <v>Borno</v>
      </c>
      <c r="BO138" s="4" t="str">
        <v>Borno</v>
      </c>
      <c r="BP138" s="4" t="str">
        <v>Borno</v>
      </c>
      <c r="BQ138" s="4" t="str">
        <v>Borno</v>
      </c>
      <c r="BR138" s="4" t="str">
        <v>Borno</v>
      </c>
      <c r="BS138" s="4" t="str">
        <v>Borno</v>
      </c>
      <c r="BT138" s="4" t="str">
        <v>Borno</v>
      </c>
      <c r="BU138" s="4" t="str">
        <v>Borno</v>
      </c>
      <c r="BV138" s="4" t="str">
        <v>Borno</v>
      </c>
      <c r="BX138" s="4" t="str">
        <v>Boran</v>
      </c>
      <c r="BY138" s="4" t="str">
        <v>Boran</v>
      </c>
      <c r="BZ138" s="4" t="str">
        <v>Boran</v>
      </c>
      <c r="CA138" s="4" t="str">
        <v>Boran</v>
      </c>
      <c r="CB138" s="4" t="str">
        <v>Boran</v>
      </c>
      <c r="CC138" s="4" t="str">
        <v>Boran</v>
      </c>
      <c r="CD138" s="4" t="str">
        <v>Boran</v>
      </c>
      <c r="CE138" s="4" t="str">
        <v>Boran</v>
      </c>
      <c r="CF138" s="4" t="str">
        <v>Boran</v>
      </c>
      <c r="CG138" s="4" t="str">
        <v>Boran</v>
      </c>
      <c r="CH138" s="4" t="str">
        <v>Boran</v>
      </c>
      <c r="CI138" s="4" t="str">
        <v>Boran</v>
      </c>
      <c r="CJ138" s="4" t="str">
        <v>Boran</v>
      </c>
      <c r="CK138" s="4" t="str">
        <v>Boran</v>
      </c>
      <c r="CL138" s="4" t="str">
        <v>Boran</v>
      </c>
      <c r="CM138" s="4" t="str">
        <v>Boran</v>
      </c>
      <c r="CN138" s="4" t="str">
        <v>Boran</v>
      </c>
      <c r="CO138" s="4" t="str">
        <v>Boran</v>
      </c>
      <c r="CP138" s="4" t="str">
        <v>Boran</v>
      </c>
      <c r="CQ138" s="4" t="str">
        <v>Boran</v>
      </c>
      <c r="CR138" s="4" t="str">
        <v>Boran</v>
      </c>
      <c r="CS138" s="4" t="str">
        <v>Boran</v>
      </c>
      <c r="CT138" s="4" t="str">
        <v>Boran</v>
      </c>
      <c r="CU138" s="4" t="str">
        <v>Boran</v>
      </c>
      <c r="CV138" s="4" t="str">
        <v>Boran</v>
      </c>
      <c r="CW138" s="4" t="str">
        <v>Boran</v>
      </c>
      <c r="CX138" s="4" t="str">
        <v>Boran</v>
      </c>
      <c r="CY138" s="4" t="str">
        <v>Boran</v>
      </c>
      <c r="CZ138" s="4" t="str">
        <v>Boran</v>
      </c>
      <c r="DA138" s="4" t="str">
        <v>Boran</v>
      </c>
    </row>
    <row r="139" spans="1:105" x14ac:dyDescent="0.35">
      <c r="A139" s="4" t="s">
        <v>1626</v>
      </c>
      <c r="B139" s="4" t="s">
        <v>1624</v>
      </c>
      <c r="C139" s="4" t="s">
        <v>2644</v>
      </c>
      <c r="AS139" s="4" t="str">
        <v>Borno-Acc-10</v>
      </c>
      <c r="AT139" s="4" t="str">
        <v>Borno-Acc-10</v>
      </c>
      <c r="AU139" s="4" t="str">
        <v>Borno-Acc-10</v>
      </c>
      <c r="AV139" s="4" t="str">
        <v>Borno-Acc-10</v>
      </c>
      <c r="AW139" s="4" t="str">
        <v>Borno-Acc-10</v>
      </c>
      <c r="AX139" s="4" t="str">
        <v>Borno-Acc-10</v>
      </c>
      <c r="AY139" s="4" t="str">
        <v>Borno-Acc-10</v>
      </c>
      <c r="AZ139" s="4" t="str">
        <v>Borno-Acc-10</v>
      </c>
      <c r="BA139" s="4" t="str">
        <v>Borno-Acc-10</v>
      </c>
      <c r="BB139" s="4" t="str">
        <v>Borno-Acc-10</v>
      </c>
      <c r="BC139" s="4" t="str">
        <v>Borno-Acc-10</v>
      </c>
      <c r="BD139" s="4" t="str">
        <v>Borno-Acc-10</v>
      </c>
      <c r="BE139" s="4" t="str">
        <v>Borno-Acc-10</v>
      </c>
      <c r="BF139" s="4" t="str">
        <v>Borno-Acc-10</v>
      </c>
      <c r="BG139" s="4" t="str">
        <v>Borno-Acc-10</v>
      </c>
      <c r="BH139" s="4" t="str">
        <v>Borno-Acc-10</v>
      </c>
      <c r="BI139" s="4" t="str">
        <v>Borno-Acc-10</v>
      </c>
      <c r="BJ139" s="4" t="str">
        <v>Borno-Acc-10</v>
      </c>
      <c r="BK139" s="4" t="str">
        <v>Borno-Acc-10</v>
      </c>
      <c r="BL139" s="4" t="str">
        <v>Borno-Acc-10</v>
      </c>
      <c r="BM139" s="4" t="str">
        <v>Borno-Acc-10</v>
      </c>
      <c r="BN139" s="4" t="str">
        <v>Borno-Acc-10</v>
      </c>
      <c r="BO139" s="4" t="str">
        <v>Borno-Acc-10</v>
      </c>
      <c r="BP139" s="4" t="str">
        <v>Borno-Acc-10</v>
      </c>
      <c r="BQ139" s="4" t="str">
        <v>Borno-Acc-10</v>
      </c>
      <c r="BR139" s="4" t="str">
        <v>Borno-Acc-10</v>
      </c>
      <c r="BS139" s="4" t="str">
        <v>Borno-Acc-10</v>
      </c>
      <c r="BT139" s="4" t="str">
        <v>Borno-Acc-10</v>
      </c>
      <c r="BU139" s="4" t="str">
        <v>Borno-Acc-10</v>
      </c>
      <c r="BV139" s="4" t="str">
        <v>Borno-Acc-10</v>
      </c>
      <c r="BX139" s="4" t="str">
        <v>Borno</v>
      </c>
      <c r="BY139" s="4" t="str">
        <v>Borno</v>
      </c>
      <c r="BZ139" s="4" t="str">
        <v>Borno</v>
      </c>
      <c r="CA139" s="4" t="str">
        <v>Borno</v>
      </c>
      <c r="CB139" s="4" t="str">
        <v>Borno</v>
      </c>
      <c r="CC139" s="4" t="str">
        <v>Borno</v>
      </c>
      <c r="CD139" s="4" t="str">
        <v>Borno</v>
      </c>
      <c r="CE139" s="4" t="str">
        <v>Borno</v>
      </c>
      <c r="CF139" s="4" t="str">
        <v>Borno</v>
      </c>
      <c r="CG139" s="4" t="str">
        <v>Borno</v>
      </c>
      <c r="CH139" s="4" t="str">
        <v>Borno</v>
      </c>
      <c r="CI139" s="4" t="str">
        <v>Borno</v>
      </c>
      <c r="CJ139" s="4" t="str">
        <v>Borno</v>
      </c>
      <c r="CK139" s="4" t="str">
        <v>Borno</v>
      </c>
      <c r="CL139" s="4" t="str">
        <v>Borno</v>
      </c>
      <c r="CM139" s="4" t="str">
        <v>Borno</v>
      </c>
      <c r="CN139" s="4" t="str">
        <v>Borno</v>
      </c>
      <c r="CO139" s="4" t="str">
        <v>Borno</v>
      </c>
      <c r="CP139" s="4" t="str">
        <v>Borno</v>
      </c>
      <c r="CQ139" s="4" t="str">
        <v>Borno</v>
      </c>
      <c r="CR139" s="4" t="str">
        <v>Borno</v>
      </c>
      <c r="CS139" s="4" t="str">
        <v>Borno</v>
      </c>
      <c r="CT139" s="4" t="str">
        <v>Borno</v>
      </c>
      <c r="CU139" s="4" t="str">
        <v>Borno</v>
      </c>
      <c r="CV139" s="4" t="str">
        <v>Borno</v>
      </c>
      <c r="CW139" s="4" t="str">
        <v>Borno</v>
      </c>
      <c r="CX139" s="4" t="str">
        <v>Borno</v>
      </c>
      <c r="CY139" s="4" t="str">
        <v>Borno</v>
      </c>
      <c r="CZ139" s="4" t="str">
        <v>Borno</v>
      </c>
      <c r="DA139" s="4" t="str">
        <v>Borno</v>
      </c>
    </row>
    <row r="140" spans="1:105" x14ac:dyDescent="0.35">
      <c r="A140" s="4" t="s">
        <v>2645</v>
      </c>
      <c r="B140" s="4" t="s">
        <v>2646</v>
      </c>
      <c r="C140" s="4" t="s">
        <v>2647</v>
      </c>
      <c r="AS140" s="4" t="str">
        <v>Bos indicus x Bos taurus</v>
      </c>
      <c r="AT140" s="4" t="str">
        <v>Bos indicus x Bos taurus</v>
      </c>
      <c r="AU140" s="4" t="str">
        <v>Bos indicus x Bos taurus</v>
      </c>
      <c r="AV140" s="4" t="str">
        <v>Bos indicus x Bos taurus</v>
      </c>
      <c r="AW140" s="4" t="str">
        <v>Bos indicus x Bos taurus</v>
      </c>
      <c r="AX140" s="4" t="str">
        <v>Bos indicus x Bos taurus</v>
      </c>
      <c r="AY140" s="4" t="str">
        <v>Bos indicus x Bos taurus</v>
      </c>
      <c r="AZ140" s="4" t="str">
        <v>Bos indicus x Bos taurus</v>
      </c>
      <c r="BA140" s="4" t="str">
        <v>Bos indicus x Bos taurus</v>
      </c>
      <c r="BB140" s="4" t="str">
        <v>Bos indicus x Bos taurus</v>
      </c>
      <c r="BC140" s="4" t="str">
        <v>Bos indicus x Bos taurus</v>
      </c>
      <c r="BD140" s="4" t="str">
        <v>Bos indicus x Bos taurus</v>
      </c>
      <c r="BE140" s="4" t="str">
        <v>Bos indicus x Bos taurus</v>
      </c>
      <c r="BF140" s="4" t="str">
        <v>Bos indicus x Bos taurus</v>
      </c>
      <c r="BG140" s="4" t="str">
        <v>Bos indicus x Bos taurus</v>
      </c>
      <c r="BH140" s="4" t="str">
        <v>Bos indicus x Bos taurus</v>
      </c>
      <c r="BI140" s="4" t="str">
        <v>Bos indicus x Bos taurus</v>
      </c>
      <c r="BJ140" s="4" t="str">
        <v>Bos indicus x Bos taurus</v>
      </c>
      <c r="BK140" s="4" t="str">
        <v>Bos indicus x Bos taurus</v>
      </c>
      <c r="BL140" s="4" t="str">
        <v>Bos indicus x Bos taurus</v>
      </c>
      <c r="BM140" s="4" t="str">
        <v>Bos indicus x Bos taurus</v>
      </c>
      <c r="BN140" s="4" t="str">
        <v>Bos indicus x Bos taurus</v>
      </c>
      <c r="BO140" s="4" t="str">
        <v>Bos indicus x Bos taurus</v>
      </c>
      <c r="BP140" s="4" t="str">
        <v>Bos indicus x Bos taurus</v>
      </c>
      <c r="BQ140" s="4" t="str">
        <v>Bos indicus x Bos taurus</v>
      </c>
      <c r="BR140" s="4" t="str">
        <v>Bos indicus x Bos taurus</v>
      </c>
      <c r="BS140" s="4" t="str">
        <v>Bos indicus x Bos taurus</v>
      </c>
      <c r="BT140" s="4" t="str">
        <v>Bos indicus x Bos taurus</v>
      </c>
      <c r="BU140" s="4" t="str">
        <v>Bos indicus x Bos taurus</v>
      </c>
      <c r="BV140" s="4" t="str">
        <v>Bos indicus x Bos taurus</v>
      </c>
      <c r="BX140" s="4" t="str">
        <v>Borno-Acc-10</v>
      </c>
      <c r="BY140" s="4" t="str">
        <v>Borno-Acc-10</v>
      </c>
      <c r="BZ140" s="4" t="str">
        <v>Borno-Acc-10</v>
      </c>
      <c r="CA140" s="4" t="str">
        <v>Borno-Acc-10</v>
      </c>
      <c r="CB140" s="4" t="str">
        <v>Borno-Acc-10</v>
      </c>
      <c r="CC140" s="4" t="str">
        <v>Borno-Acc-10</v>
      </c>
      <c r="CD140" s="4" t="str">
        <v>Borno-Acc-10</v>
      </c>
      <c r="CE140" s="4" t="str">
        <v>Borno-Acc-10</v>
      </c>
      <c r="CF140" s="4" t="str">
        <v>Borno-Acc-10</v>
      </c>
      <c r="CG140" s="4" t="str">
        <v>Borno-Acc-10</v>
      </c>
      <c r="CH140" s="4" t="str">
        <v>Borno-Acc-10</v>
      </c>
      <c r="CI140" s="4" t="str">
        <v>Borno-Acc-10</v>
      </c>
      <c r="CJ140" s="4" t="str">
        <v>Borno-Acc-10</v>
      </c>
      <c r="CK140" s="4" t="str">
        <v>Borno-Acc-10</v>
      </c>
      <c r="CL140" s="4" t="str">
        <v>Borno-Acc-10</v>
      </c>
      <c r="CM140" s="4" t="str">
        <v>Borno-Acc-10</v>
      </c>
      <c r="CN140" s="4" t="str">
        <v>Borno-Acc-10</v>
      </c>
      <c r="CO140" s="4" t="str">
        <v>Borno-Acc-10</v>
      </c>
      <c r="CP140" s="4" t="str">
        <v>Borno-Acc-10</v>
      </c>
      <c r="CQ140" s="4" t="str">
        <v>Borno-Acc-10</v>
      </c>
      <c r="CR140" s="4" t="str">
        <v>Borno-Acc-10</v>
      </c>
      <c r="CS140" s="4" t="str">
        <v>Borno-Acc-10</v>
      </c>
      <c r="CT140" s="4" t="str">
        <v>Borno-Acc-10</v>
      </c>
      <c r="CU140" s="4" t="str">
        <v>Borno-Acc-10</v>
      </c>
      <c r="CV140" s="4" t="str">
        <v>Borno-Acc-10</v>
      </c>
      <c r="CW140" s="4" t="str">
        <v>Borno-Acc-10</v>
      </c>
      <c r="CX140" s="4" t="str">
        <v>Borno-Acc-10</v>
      </c>
      <c r="CY140" s="4" t="str">
        <v>Borno-Acc-10</v>
      </c>
      <c r="CZ140" s="4" t="str">
        <v>Borno-Acc-10</v>
      </c>
      <c r="DA140" s="4" t="str">
        <v>Borno-Acc-10</v>
      </c>
    </row>
    <row r="141" spans="1:105" x14ac:dyDescent="0.35">
      <c r="A141" s="4" t="s">
        <v>2645</v>
      </c>
      <c r="B141" s="4" t="s">
        <v>2646</v>
      </c>
      <c r="C141" s="4" t="s">
        <v>2648</v>
      </c>
      <c r="AS141" s="4" t="str">
        <v>Bos taurus x Bos indicus</v>
      </c>
      <c r="AT141" s="4" t="str">
        <v>Bos taurus x Bos indicus</v>
      </c>
      <c r="AU141" s="4" t="str">
        <v>Bos taurus x Bos indicus</v>
      </c>
      <c r="AV141" s="4" t="str">
        <v>Bos taurus x Bos indicus</v>
      </c>
      <c r="AW141" s="4" t="str">
        <v>Bos taurus x Bos indicus</v>
      </c>
      <c r="AX141" s="4" t="str">
        <v>Bos taurus x Bos indicus</v>
      </c>
      <c r="AY141" s="4" t="str">
        <v>Bos taurus x Bos indicus</v>
      </c>
      <c r="AZ141" s="4" t="str">
        <v>Bos taurus x Bos indicus</v>
      </c>
      <c r="BA141" s="4" t="str">
        <v>Bos taurus x Bos indicus</v>
      </c>
      <c r="BB141" s="4" t="str">
        <v>Bos taurus x Bos indicus</v>
      </c>
      <c r="BC141" s="4" t="str">
        <v>Bos taurus x Bos indicus</v>
      </c>
      <c r="BD141" s="4" t="str">
        <v>Bos taurus x Bos indicus</v>
      </c>
      <c r="BE141" s="4" t="str">
        <v>Bos taurus x Bos indicus</v>
      </c>
      <c r="BF141" s="4" t="str">
        <v>Bos taurus x Bos indicus</v>
      </c>
      <c r="BG141" s="4" t="str">
        <v>Bos taurus x Bos indicus</v>
      </c>
      <c r="BH141" s="4" t="str">
        <v>Bos taurus x Bos indicus</v>
      </c>
      <c r="BI141" s="4" t="str">
        <v>Bos taurus x Bos indicus</v>
      </c>
      <c r="BJ141" s="4" t="str">
        <v>Bos taurus x Bos indicus</v>
      </c>
      <c r="BK141" s="4" t="str">
        <v>Bos taurus x Bos indicus</v>
      </c>
      <c r="BL141" s="4" t="str">
        <v>Bos taurus x Bos indicus</v>
      </c>
      <c r="BM141" s="4" t="str">
        <v>Bos taurus x Bos indicus</v>
      </c>
      <c r="BN141" s="4" t="str">
        <v>Bos taurus x Bos indicus</v>
      </c>
      <c r="BO141" s="4" t="str">
        <v>Bos taurus x Bos indicus</v>
      </c>
      <c r="BP141" s="4" t="str">
        <v>Bos taurus x Bos indicus</v>
      </c>
      <c r="BQ141" s="4" t="str">
        <v>Bos taurus x Bos indicus</v>
      </c>
      <c r="BR141" s="4" t="str">
        <v>Bos taurus x Bos indicus</v>
      </c>
      <c r="BS141" s="4" t="str">
        <v>Bos taurus x Bos indicus</v>
      </c>
      <c r="BT141" s="4" t="str">
        <v>Bos taurus x Bos indicus</v>
      </c>
      <c r="BU141" s="4" t="str">
        <v>Bos taurus x Bos indicus</v>
      </c>
      <c r="BV141" s="4" t="str">
        <v>Bos taurus x Bos indicus</v>
      </c>
      <c r="BX141" s="4" t="str">
        <v>Bos indicus x Bos taurus</v>
      </c>
      <c r="BY141" s="4" t="str">
        <v>Bos indicus x Bos taurus</v>
      </c>
      <c r="BZ141" s="4" t="str">
        <v>Bos indicus x Bos taurus</v>
      </c>
      <c r="CA141" s="4" t="str">
        <v>Bos indicus x Bos taurus</v>
      </c>
      <c r="CB141" s="4" t="str">
        <v>Bos indicus x Bos taurus</v>
      </c>
      <c r="CC141" s="4" t="str">
        <v>Bos indicus x Bos taurus</v>
      </c>
      <c r="CD141" s="4" t="str">
        <v>Bos indicus x Bos taurus</v>
      </c>
      <c r="CE141" s="4" t="str">
        <v>Bos indicus x Bos taurus</v>
      </c>
      <c r="CF141" s="4" t="str">
        <v>Bos indicus x Bos taurus</v>
      </c>
      <c r="CG141" s="4" t="str">
        <v>Bos indicus x Bos taurus</v>
      </c>
      <c r="CH141" s="4" t="str">
        <v>Bos indicus x Bos taurus</v>
      </c>
      <c r="CI141" s="4" t="str">
        <v>Bos indicus x Bos taurus</v>
      </c>
      <c r="CJ141" s="4" t="str">
        <v>Bos indicus x Bos taurus</v>
      </c>
      <c r="CK141" s="4" t="str">
        <v>Bos indicus x Bos taurus</v>
      </c>
      <c r="CL141" s="4" t="str">
        <v>Bos indicus x Bos taurus</v>
      </c>
      <c r="CM141" s="4" t="str">
        <v>Bos indicus x Bos taurus</v>
      </c>
      <c r="CN141" s="4" t="str">
        <v>Bos indicus x Bos taurus</v>
      </c>
      <c r="CO141" s="4" t="str">
        <v>Bos indicus x Bos taurus</v>
      </c>
      <c r="CP141" s="4" t="str">
        <v>Bos indicus x Bos taurus</v>
      </c>
      <c r="CQ141" s="4" t="str">
        <v>Bos indicus x Bos taurus</v>
      </c>
      <c r="CR141" s="4" t="str">
        <v>Bos indicus x Bos taurus</v>
      </c>
      <c r="CS141" s="4" t="str">
        <v>Bos indicus x Bos taurus</v>
      </c>
      <c r="CT141" s="4" t="str">
        <v>Bos indicus x Bos taurus</v>
      </c>
      <c r="CU141" s="4" t="str">
        <v>Bos indicus x Bos taurus</v>
      </c>
      <c r="CV141" s="4" t="str">
        <v>Bos indicus x Bos taurus</v>
      </c>
      <c r="CW141" s="4" t="str">
        <v>Bos indicus x Bos taurus</v>
      </c>
      <c r="CX141" s="4" t="str">
        <v>Bos indicus x Bos taurus</v>
      </c>
      <c r="CY141" s="4" t="str">
        <v>Bos indicus x Bos taurus</v>
      </c>
      <c r="CZ141" s="4" t="str">
        <v>Bos indicus x Bos taurus</v>
      </c>
      <c r="DA141" s="4" t="str">
        <v>Bos indicus x Bos taurus</v>
      </c>
    </row>
    <row r="142" spans="1:105" x14ac:dyDescent="0.35">
      <c r="A142" s="4" t="s">
        <v>2645</v>
      </c>
      <c r="B142" s="4" t="s">
        <v>2646</v>
      </c>
      <c r="C142" s="4" t="s">
        <v>2649</v>
      </c>
      <c r="AS142" s="4" t="str">
        <v>Bos taurus x Mpwapwa</v>
      </c>
      <c r="AT142" s="4" t="str">
        <v>Bos taurus x Mpwapwa</v>
      </c>
      <c r="AU142" s="4" t="str">
        <v>Bos taurus x Mpwapwa</v>
      </c>
      <c r="AV142" s="4" t="str">
        <v>Bos taurus x Mpwapwa</v>
      </c>
      <c r="AW142" s="4" t="str">
        <v>Bos taurus x Mpwapwa</v>
      </c>
      <c r="AX142" s="4" t="str">
        <v>Bos taurus x Mpwapwa</v>
      </c>
      <c r="AY142" s="4" t="str">
        <v>Bos taurus x Mpwapwa</v>
      </c>
      <c r="AZ142" s="4" t="str">
        <v>Bos taurus x Mpwapwa</v>
      </c>
      <c r="BA142" s="4" t="str">
        <v>Bos taurus x Mpwapwa</v>
      </c>
      <c r="BB142" s="4" t="str">
        <v>Bos taurus x Mpwapwa</v>
      </c>
      <c r="BC142" s="4" t="str">
        <v>Bos taurus x Mpwapwa</v>
      </c>
      <c r="BD142" s="4" t="str">
        <v>Bos taurus x Mpwapwa</v>
      </c>
      <c r="BE142" s="4" t="str">
        <v>Bos taurus x Mpwapwa</v>
      </c>
      <c r="BF142" s="4" t="str">
        <v>Bos taurus x Mpwapwa</v>
      </c>
      <c r="BG142" s="4" t="str">
        <v>Bos taurus x Mpwapwa</v>
      </c>
      <c r="BH142" s="4" t="str">
        <v>Bos taurus x Mpwapwa</v>
      </c>
      <c r="BI142" s="4" t="str">
        <v>Bos taurus x Mpwapwa</v>
      </c>
      <c r="BJ142" s="4" t="str">
        <v>Bos taurus x Mpwapwa</v>
      </c>
      <c r="BK142" s="4" t="str">
        <v>Bos taurus x Mpwapwa</v>
      </c>
      <c r="BL142" s="4" t="str">
        <v>Bos taurus x Mpwapwa</v>
      </c>
      <c r="BM142" s="4" t="str">
        <v>Bos taurus x Mpwapwa</v>
      </c>
      <c r="BN142" s="4" t="str">
        <v>Bos taurus x Mpwapwa</v>
      </c>
      <c r="BO142" s="4" t="str">
        <v>Bos taurus x Mpwapwa</v>
      </c>
      <c r="BP142" s="4" t="str">
        <v>Bos taurus x Mpwapwa</v>
      </c>
      <c r="BQ142" s="4" t="str">
        <v>Bos taurus x Mpwapwa</v>
      </c>
      <c r="BR142" s="4" t="str">
        <v>Bos taurus x Mpwapwa</v>
      </c>
      <c r="BS142" s="4" t="str">
        <v>Bos taurus x Mpwapwa</v>
      </c>
      <c r="BT142" s="4" t="str">
        <v>Bos taurus x Mpwapwa</v>
      </c>
      <c r="BU142" s="4" t="str">
        <v>Bos taurus x Mpwapwa</v>
      </c>
      <c r="BV142" s="4" t="str">
        <v>Bos taurus x Mpwapwa</v>
      </c>
      <c r="BX142" s="4" t="str">
        <v>Bos taurus x Bos indicus</v>
      </c>
      <c r="BY142" s="4" t="str">
        <v>Bos taurus x Bos indicus</v>
      </c>
      <c r="BZ142" s="4" t="str">
        <v>Bos taurus x Bos indicus</v>
      </c>
      <c r="CA142" s="4" t="str">
        <v>Bos taurus x Bos indicus</v>
      </c>
      <c r="CB142" s="4" t="str">
        <v>Bos taurus x Bos indicus</v>
      </c>
      <c r="CC142" s="4" t="str">
        <v>Bos taurus x Bos indicus</v>
      </c>
      <c r="CD142" s="4" t="str">
        <v>Bos taurus x Bos indicus</v>
      </c>
      <c r="CE142" s="4" t="str">
        <v>Bos taurus x Bos indicus</v>
      </c>
      <c r="CF142" s="4" t="str">
        <v>Bos taurus x Bos indicus</v>
      </c>
      <c r="CG142" s="4" t="str">
        <v>Bos taurus x Bos indicus</v>
      </c>
      <c r="CH142" s="4" t="str">
        <v>Bos taurus x Bos indicus</v>
      </c>
      <c r="CI142" s="4" t="str">
        <v>Bos taurus x Bos indicus</v>
      </c>
      <c r="CJ142" s="4" t="str">
        <v>Bos taurus x Bos indicus</v>
      </c>
      <c r="CK142" s="4" t="str">
        <v>Bos taurus x Bos indicus</v>
      </c>
      <c r="CL142" s="4" t="str">
        <v>Bos taurus x Bos indicus</v>
      </c>
      <c r="CM142" s="4" t="str">
        <v>Bos taurus x Bos indicus</v>
      </c>
      <c r="CN142" s="4" t="str">
        <v>Bos taurus x Bos indicus</v>
      </c>
      <c r="CO142" s="4" t="str">
        <v>Bos taurus x Bos indicus</v>
      </c>
      <c r="CP142" s="4" t="str">
        <v>Bos taurus x Bos indicus</v>
      </c>
      <c r="CQ142" s="4" t="str">
        <v>Bos taurus x Bos indicus</v>
      </c>
      <c r="CR142" s="4" t="str">
        <v>Bos taurus x Bos indicus</v>
      </c>
      <c r="CS142" s="4" t="str">
        <v>Bos taurus x Bos indicus</v>
      </c>
      <c r="CT142" s="4" t="str">
        <v>Bos taurus x Bos indicus</v>
      </c>
      <c r="CU142" s="4" t="str">
        <v>Bos taurus x Bos indicus</v>
      </c>
      <c r="CV142" s="4" t="str">
        <v>Bos taurus x Bos indicus</v>
      </c>
      <c r="CW142" s="4" t="str">
        <v>Bos taurus x Bos indicus</v>
      </c>
      <c r="CX142" s="4" t="str">
        <v>Bos taurus x Bos indicus</v>
      </c>
      <c r="CY142" s="4" t="str">
        <v>Bos taurus x Bos indicus</v>
      </c>
      <c r="CZ142" s="4" t="str">
        <v>Bos taurus x Bos indicus</v>
      </c>
      <c r="DA142" s="4" t="str">
        <v>Bos taurus x Bos indicus</v>
      </c>
    </row>
    <row r="143" spans="1:105" x14ac:dyDescent="0.35">
      <c r="A143" s="4" t="s">
        <v>2645</v>
      </c>
      <c r="B143" s="4" t="s">
        <v>2646</v>
      </c>
      <c r="C143" s="4" t="s">
        <v>2650</v>
      </c>
      <c r="AS143" s="4" t="str">
        <v>Bos taurus x Tanzanian zebu</v>
      </c>
      <c r="AT143" s="4" t="str">
        <v>Bos taurus x Tanzanian zebu</v>
      </c>
      <c r="AU143" s="4" t="str">
        <v>Bos taurus x Tanzanian zebu</v>
      </c>
      <c r="AV143" s="4" t="str">
        <v>Bos taurus x Tanzanian zebu</v>
      </c>
      <c r="AW143" s="4" t="str">
        <v>Bos taurus x Tanzanian zebu</v>
      </c>
      <c r="AX143" s="4" t="str">
        <v>Bos taurus x Tanzanian zebu</v>
      </c>
      <c r="AY143" s="4" t="str">
        <v>Bos taurus x Tanzanian zebu</v>
      </c>
      <c r="AZ143" s="4" t="str">
        <v>Bos taurus x Tanzanian zebu</v>
      </c>
      <c r="BA143" s="4" t="str">
        <v>Bos taurus x Tanzanian zebu</v>
      </c>
      <c r="BB143" s="4" t="str">
        <v>Bos taurus x Tanzanian zebu</v>
      </c>
      <c r="BC143" s="4" t="str">
        <v>Bos taurus x Tanzanian zebu</v>
      </c>
      <c r="BD143" s="4" t="str">
        <v>Bos taurus x Tanzanian zebu</v>
      </c>
      <c r="BE143" s="4" t="str">
        <v>Bos taurus x Tanzanian zebu</v>
      </c>
      <c r="BF143" s="4" t="str">
        <v>Bos taurus x Tanzanian zebu</v>
      </c>
      <c r="BG143" s="4" t="str">
        <v>Bos taurus x Tanzanian zebu</v>
      </c>
      <c r="BH143" s="4" t="str">
        <v>Bos taurus x Tanzanian zebu</v>
      </c>
      <c r="BI143" s="4" t="str">
        <v>Bos taurus x Tanzanian zebu</v>
      </c>
      <c r="BJ143" s="4" t="str">
        <v>Bos taurus x Tanzanian zebu</v>
      </c>
      <c r="BK143" s="4" t="str">
        <v>Bos taurus x Tanzanian zebu</v>
      </c>
      <c r="BL143" s="4" t="str">
        <v>Bos taurus x Tanzanian zebu</v>
      </c>
      <c r="BM143" s="4" t="str">
        <v>Bos taurus x Tanzanian zebu</v>
      </c>
      <c r="BN143" s="4" t="str">
        <v>Bos taurus x Tanzanian zebu</v>
      </c>
      <c r="BO143" s="4" t="str">
        <v>Bos taurus x Tanzanian zebu</v>
      </c>
      <c r="BP143" s="4" t="str">
        <v>Bos taurus x Tanzanian zebu</v>
      </c>
      <c r="BQ143" s="4" t="str">
        <v>Bos taurus x Tanzanian zebu</v>
      </c>
      <c r="BR143" s="4" t="str">
        <v>Bos taurus x Tanzanian zebu</v>
      </c>
      <c r="BS143" s="4" t="str">
        <v>Bos taurus x Tanzanian zebu</v>
      </c>
      <c r="BT143" s="4" t="str">
        <v>Bos taurus x Tanzanian zebu</v>
      </c>
      <c r="BU143" s="4" t="str">
        <v>Bos taurus x Tanzanian zebu</v>
      </c>
      <c r="BV143" s="4" t="str">
        <v>Bos taurus x Tanzanian zebu</v>
      </c>
      <c r="BX143" s="4" t="str">
        <v>Bos taurus x Mpwapwa</v>
      </c>
      <c r="BY143" s="4" t="str">
        <v>Bos taurus x Mpwapwa</v>
      </c>
      <c r="BZ143" s="4" t="str">
        <v>Bos taurus x Mpwapwa</v>
      </c>
      <c r="CA143" s="4" t="str">
        <v>Bos taurus x Mpwapwa</v>
      </c>
      <c r="CB143" s="4" t="str">
        <v>Bos taurus x Mpwapwa</v>
      </c>
      <c r="CC143" s="4" t="str">
        <v>Bos taurus x Mpwapwa</v>
      </c>
      <c r="CD143" s="4" t="str">
        <v>Bos taurus x Mpwapwa</v>
      </c>
      <c r="CE143" s="4" t="str">
        <v>Bos taurus x Mpwapwa</v>
      </c>
      <c r="CF143" s="4" t="str">
        <v>Bos taurus x Mpwapwa</v>
      </c>
      <c r="CG143" s="4" t="str">
        <v>Bos taurus x Mpwapwa</v>
      </c>
      <c r="CH143" s="4" t="str">
        <v>Bos taurus x Mpwapwa</v>
      </c>
      <c r="CI143" s="4" t="str">
        <v>Bos taurus x Mpwapwa</v>
      </c>
      <c r="CJ143" s="4" t="str">
        <v>Bos taurus x Mpwapwa</v>
      </c>
      <c r="CK143" s="4" t="str">
        <v>Bos taurus x Mpwapwa</v>
      </c>
      <c r="CL143" s="4" t="str">
        <v>Bos taurus x Mpwapwa</v>
      </c>
      <c r="CM143" s="4" t="str">
        <v>Bos taurus x Mpwapwa</v>
      </c>
      <c r="CN143" s="4" t="str">
        <v>Bos taurus x Mpwapwa</v>
      </c>
      <c r="CO143" s="4" t="str">
        <v>Bos taurus x Mpwapwa</v>
      </c>
      <c r="CP143" s="4" t="str">
        <v>Bos taurus x Mpwapwa</v>
      </c>
      <c r="CQ143" s="4" t="str">
        <v>Bos taurus x Mpwapwa</v>
      </c>
      <c r="CR143" s="4" t="str">
        <v>Bos taurus x Mpwapwa</v>
      </c>
      <c r="CS143" s="4" t="str">
        <v>Bos taurus x Mpwapwa</v>
      </c>
      <c r="CT143" s="4" t="str">
        <v>Bos taurus x Mpwapwa</v>
      </c>
      <c r="CU143" s="4" t="str">
        <v>Bos taurus x Mpwapwa</v>
      </c>
      <c r="CV143" s="4" t="str">
        <v>Bos taurus x Mpwapwa</v>
      </c>
      <c r="CW143" s="4" t="str">
        <v>Bos taurus x Mpwapwa</v>
      </c>
      <c r="CX143" s="4" t="str">
        <v>Bos taurus x Mpwapwa</v>
      </c>
      <c r="CY143" s="4" t="str">
        <v>Bos taurus x Mpwapwa</v>
      </c>
      <c r="CZ143" s="4" t="str">
        <v>Bos taurus x Mpwapwa</v>
      </c>
      <c r="DA143" s="4" t="str">
        <v>Bos taurus x Mpwapwa</v>
      </c>
    </row>
    <row r="144" spans="1:105" x14ac:dyDescent="0.35">
      <c r="A144" s="4" t="s">
        <v>1813</v>
      </c>
      <c r="B144" s="4" t="s">
        <v>1812</v>
      </c>
      <c r="C144" s="4">
        <v>355</v>
      </c>
      <c r="AS144" s="4" t="str">
        <v>Bosbek broiler</v>
      </c>
      <c r="AT144" s="4" t="str">
        <v>Bosbek broiler</v>
      </c>
      <c r="AU144" s="4" t="str">
        <v>Bosbek broiler</v>
      </c>
      <c r="AV144" s="4" t="str">
        <v>Bosbek broiler</v>
      </c>
      <c r="AW144" s="4" t="str">
        <v>Bosbek broiler</v>
      </c>
      <c r="AX144" s="4" t="str">
        <v>Bosbek broiler</v>
      </c>
      <c r="AY144" s="4" t="str">
        <v>Bosbek broiler</v>
      </c>
      <c r="AZ144" s="4" t="str">
        <v>Bosbek broiler</v>
      </c>
      <c r="BA144" s="4" t="str">
        <v>Bosbek broiler</v>
      </c>
      <c r="BB144" s="4" t="str">
        <v>Bosbek broiler</v>
      </c>
      <c r="BC144" s="4" t="str">
        <v>Bosbek broiler</v>
      </c>
      <c r="BD144" s="4" t="str">
        <v>Bosbek broiler</v>
      </c>
      <c r="BE144" s="4" t="str">
        <v>Bosbek broiler</v>
      </c>
      <c r="BF144" s="4" t="str">
        <v>Bosbek broiler</v>
      </c>
      <c r="BG144" s="4" t="str">
        <v>Bosbek broiler</v>
      </c>
      <c r="BH144" s="4" t="str">
        <v>Bosbek broiler</v>
      </c>
      <c r="BI144" s="4" t="str">
        <v>Bosbek broiler</v>
      </c>
      <c r="BJ144" s="4" t="str">
        <v>Bosbek broiler</v>
      </c>
      <c r="BK144" s="4" t="str">
        <v>Bosbek broiler</v>
      </c>
      <c r="BL144" s="4" t="str">
        <v>Bosbek broiler</v>
      </c>
      <c r="BM144" s="4" t="str">
        <v>Bosbek broiler</v>
      </c>
      <c r="BN144" s="4" t="str">
        <v>Bosbek broiler</v>
      </c>
      <c r="BO144" s="4" t="str">
        <v>Bosbek broiler</v>
      </c>
      <c r="BP144" s="4" t="str">
        <v>Bosbek broiler</v>
      </c>
      <c r="BQ144" s="4" t="str">
        <v>Bosbek broiler</v>
      </c>
      <c r="BR144" s="4" t="str">
        <v>Bosbek broiler</v>
      </c>
      <c r="BS144" s="4" t="str">
        <v>Bosbek broiler</v>
      </c>
      <c r="BT144" s="4" t="str">
        <v>Bosbek broiler</v>
      </c>
      <c r="BU144" s="4" t="str">
        <v>Bosbek broiler</v>
      </c>
      <c r="BV144" s="4" t="str">
        <v>Bosbek broiler</v>
      </c>
      <c r="BX144" s="4" t="str">
        <v>Bos taurus x Tanzanian zebu</v>
      </c>
      <c r="BY144" s="4" t="str">
        <v>Bos taurus x Tanzanian zebu</v>
      </c>
      <c r="BZ144" s="4" t="str">
        <v>Bos taurus x Tanzanian zebu</v>
      </c>
      <c r="CA144" s="4" t="str">
        <v>Bos taurus x Tanzanian zebu</v>
      </c>
      <c r="CB144" s="4" t="str">
        <v>Bos taurus x Tanzanian zebu</v>
      </c>
      <c r="CC144" s="4" t="str">
        <v>Bos taurus x Tanzanian zebu</v>
      </c>
      <c r="CD144" s="4" t="str">
        <v>Bos taurus x Tanzanian zebu</v>
      </c>
      <c r="CE144" s="4" t="str">
        <v>Bos taurus x Tanzanian zebu</v>
      </c>
      <c r="CF144" s="4" t="str">
        <v>Bos taurus x Tanzanian zebu</v>
      </c>
      <c r="CG144" s="4" t="str">
        <v>Bos taurus x Tanzanian zebu</v>
      </c>
      <c r="CH144" s="4" t="str">
        <v>Bos taurus x Tanzanian zebu</v>
      </c>
      <c r="CI144" s="4" t="str">
        <v>Bos taurus x Tanzanian zebu</v>
      </c>
      <c r="CJ144" s="4" t="str">
        <v>Bos taurus x Tanzanian zebu</v>
      </c>
      <c r="CK144" s="4" t="str">
        <v>Bos taurus x Tanzanian zebu</v>
      </c>
      <c r="CL144" s="4" t="str">
        <v>Bos taurus x Tanzanian zebu</v>
      </c>
      <c r="CM144" s="4" t="str">
        <v>Bos taurus x Tanzanian zebu</v>
      </c>
      <c r="CN144" s="4" t="str">
        <v>Bos taurus x Tanzanian zebu</v>
      </c>
      <c r="CO144" s="4" t="str">
        <v>Bos taurus x Tanzanian zebu</v>
      </c>
      <c r="CP144" s="4" t="str">
        <v>Bos taurus x Tanzanian zebu</v>
      </c>
      <c r="CQ144" s="4" t="str">
        <v>Bos taurus x Tanzanian zebu</v>
      </c>
      <c r="CR144" s="4" t="str">
        <v>Bos taurus x Tanzanian zebu</v>
      </c>
      <c r="CS144" s="4" t="str">
        <v>Bos taurus x Tanzanian zebu</v>
      </c>
      <c r="CT144" s="4" t="str">
        <v>Bos taurus x Tanzanian zebu</v>
      </c>
      <c r="CU144" s="4" t="str">
        <v>Bos taurus x Tanzanian zebu</v>
      </c>
      <c r="CV144" s="4" t="str">
        <v>Bos taurus x Tanzanian zebu</v>
      </c>
      <c r="CW144" s="4" t="str">
        <v>Bos taurus x Tanzanian zebu</v>
      </c>
      <c r="CX144" s="4" t="str">
        <v>Bos taurus x Tanzanian zebu</v>
      </c>
      <c r="CY144" s="4" t="str">
        <v>Bos taurus x Tanzanian zebu</v>
      </c>
      <c r="CZ144" s="4" t="str">
        <v>Bos taurus x Tanzanian zebu</v>
      </c>
      <c r="DA144" s="4" t="str">
        <v>Bos taurus x Tanzanian zebu</v>
      </c>
    </row>
    <row r="145" spans="1:105" x14ac:dyDescent="0.35">
      <c r="A145" s="4" t="s">
        <v>1813</v>
      </c>
      <c r="B145" s="4" t="s">
        <v>1812</v>
      </c>
      <c r="C145" s="4" t="s">
        <v>2651</v>
      </c>
      <c r="AS145" s="4" t="str">
        <v>Bossier</v>
      </c>
      <c r="AT145" s="4" t="str">
        <v>Bossier</v>
      </c>
      <c r="AU145" s="4" t="str">
        <v>Bossier</v>
      </c>
      <c r="AV145" s="4" t="str">
        <v>Bossier</v>
      </c>
      <c r="AW145" s="4" t="str">
        <v>Bossier</v>
      </c>
      <c r="AX145" s="4" t="str">
        <v>Bossier</v>
      </c>
      <c r="AY145" s="4" t="str">
        <v>Bossier</v>
      </c>
      <c r="AZ145" s="4" t="str">
        <v>Bossier</v>
      </c>
      <c r="BA145" s="4" t="str">
        <v>Bossier</v>
      </c>
      <c r="BB145" s="4" t="str">
        <v>Bossier</v>
      </c>
      <c r="BC145" s="4" t="str">
        <v>Bossier</v>
      </c>
      <c r="BD145" s="4" t="str">
        <v>Bossier</v>
      </c>
      <c r="BE145" s="4" t="str">
        <v>Bossier</v>
      </c>
      <c r="BF145" s="4" t="str">
        <v>Bossier</v>
      </c>
      <c r="BG145" s="4" t="str">
        <v>Bossier</v>
      </c>
      <c r="BH145" s="4" t="str">
        <v>Bossier</v>
      </c>
      <c r="BI145" s="4" t="str">
        <v>Bossier</v>
      </c>
      <c r="BJ145" s="4" t="str">
        <v>Bossier</v>
      </c>
      <c r="BK145" s="4" t="str">
        <v>Bossier</v>
      </c>
      <c r="BL145" s="4" t="str">
        <v>Bossier</v>
      </c>
      <c r="BM145" s="4" t="str">
        <v>Bossier</v>
      </c>
      <c r="BN145" s="4" t="str">
        <v>Bossier</v>
      </c>
      <c r="BO145" s="4" t="str">
        <v>Bossier</v>
      </c>
      <c r="BP145" s="4" t="str">
        <v>Bossier</v>
      </c>
      <c r="BQ145" s="4" t="str">
        <v>Bossier</v>
      </c>
      <c r="BR145" s="4" t="str">
        <v>Bossier</v>
      </c>
      <c r="BS145" s="4" t="str">
        <v>Bossier</v>
      </c>
      <c r="BT145" s="4" t="str">
        <v>Bossier</v>
      </c>
      <c r="BU145" s="4" t="str">
        <v>Bossier</v>
      </c>
      <c r="BV145" s="4" t="str">
        <v>Bossier</v>
      </c>
      <c r="BX145" s="4" t="str">
        <v>Bosbek broiler</v>
      </c>
      <c r="BY145" s="4" t="str">
        <v>Bosbek broiler</v>
      </c>
      <c r="BZ145" s="4" t="str">
        <v>Bosbek broiler</v>
      </c>
      <c r="CA145" s="4" t="str">
        <v>Bosbek broiler</v>
      </c>
      <c r="CB145" s="4" t="str">
        <v>Bosbek broiler</v>
      </c>
      <c r="CC145" s="4" t="str">
        <v>Bosbek broiler</v>
      </c>
      <c r="CD145" s="4" t="str">
        <v>Bosbek broiler</v>
      </c>
      <c r="CE145" s="4" t="str">
        <v>Bosbek broiler</v>
      </c>
      <c r="CF145" s="4" t="str">
        <v>Bosbek broiler</v>
      </c>
      <c r="CG145" s="4" t="str">
        <v>Bosbek broiler</v>
      </c>
      <c r="CH145" s="4" t="str">
        <v>Bosbek broiler</v>
      </c>
      <c r="CI145" s="4" t="str">
        <v>Bosbek broiler</v>
      </c>
      <c r="CJ145" s="4" t="str">
        <v>Bosbek broiler</v>
      </c>
      <c r="CK145" s="4" t="str">
        <v>Bosbek broiler</v>
      </c>
      <c r="CL145" s="4" t="str">
        <v>Bosbek broiler</v>
      </c>
      <c r="CM145" s="4" t="str">
        <v>Bosbek broiler</v>
      </c>
      <c r="CN145" s="4" t="str">
        <v>Bosbek broiler</v>
      </c>
      <c r="CO145" s="4" t="str">
        <v>Bosbek broiler</v>
      </c>
      <c r="CP145" s="4" t="str">
        <v>Bosbek broiler</v>
      </c>
      <c r="CQ145" s="4" t="str">
        <v>Bosbek broiler</v>
      </c>
      <c r="CR145" s="4" t="str">
        <v>Bosbek broiler</v>
      </c>
      <c r="CS145" s="4" t="str">
        <v>Bosbek broiler</v>
      </c>
      <c r="CT145" s="4" t="str">
        <v>Bosbek broiler</v>
      </c>
      <c r="CU145" s="4" t="str">
        <v>Bosbek broiler</v>
      </c>
      <c r="CV145" s="4" t="str">
        <v>Bosbek broiler</v>
      </c>
      <c r="CW145" s="4" t="str">
        <v>Bosbek broiler</v>
      </c>
      <c r="CX145" s="4" t="str">
        <v>Bosbek broiler</v>
      </c>
      <c r="CY145" s="4" t="str">
        <v>Bosbek broiler</v>
      </c>
      <c r="CZ145" s="4" t="str">
        <v>Bosbek broiler</v>
      </c>
      <c r="DA145" s="4" t="str">
        <v>Bosbek broiler</v>
      </c>
    </row>
    <row r="146" spans="1:105" x14ac:dyDescent="0.35">
      <c r="A146" s="4" t="s">
        <v>1813</v>
      </c>
      <c r="B146" s="4" t="s">
        <v>1812</v>
      </c>
      <c r="C146" s="4" t="s">
        <v>2652</v>
      </c>
      <c r="AS146" s="4" t="str">
        <v>Bouakea 189</v>
      </c>
      <c r="AT146" s="4" t="str">
        <v>Bouakea 189</v>
      </c>
      <c r="AU146" s="4" t="str">
        <v>Bouakea 189</v>
      </c>
      <c r="AV146" s="4" t="str">
        <v>Bouakea 189</v>
      </c>
      <c r="AW146" s="4" t="str">
        <v>Bouakea 189</v>
      </c>
      <c r="AX146" s="4" t="str">
        <v>Bouakea 189</v>
      </c>
      <c r="AY146" s="4" t="str">
        <v>Bouakea 189</v>
      </c>
      <c r="AZ146" s="4" t="str">
        <v>Bouakea 189</v>
      </c>
      <c r="BA146" s="4" t="str">
        <v>Bouakea 189</v>
      </c>
      <c r="BB146" s="4" t="str">
        <v>Bouakea 189</v>
      </c>
      <c r="BC146" s="4" t="str">
        <v>Bouakea 189</v>
      </c>
      <c r="BD146" s="4" t="str">
        <v>Bouakea 189</v>
      </c>
      <c r="BE146" s="4" t="str">
        <v>Bouakea 189</v>
      </c>
      <c r="BF146" s="4" t="str">
        <v>Bouakea 189</v>
      </c>
      <c r="BG146" s="4" t="str">
        <v>Bouakea 189</v>
      </c>
      <c r="BH146" s="4" t="str">
        <v>Bouakea 189</v>
      </c>
      <c r="BI146" s="4" t="str">
        <v>Bouakea 189</v>
      </c>
      <c r="BJ146" s="4" t="str">
        <v>Bouakea 189</v>
      </c>
      <c r="BK146" s="4" t="str">
        <v>Bouakea 189</v>
      </c>
      <c r="BL146" s="4" t="str">
        <v>Bouakea 189</v>
      </c>
      <c r="BM146" s="4" t="str">
        <v>Bouakea 189</v>
      </c>
      <c r="BN146" s="4" t="str">
        <v>Bouakea 189</v>
      </c>
      <c r="BO146" s="4" t="str">
        <v>Bouakea 189</v>
      </c>
      <c r="BP146" s="4" t="str">
        <v>Bouakea 189</v>
      </c>
      <c r="BQ146" s="4" t="str">
        <v>Bouakea 189</v>
      </c>
      <c r="BR146" s="4" t="str">
        <v>Bouakea 189</v>
      </c>
      <c r="BS146" s="4" t="str">
        <v>Bouakea 189</v>
      </c>
      <c r="BT146" s="4" t="str">
        <v>Bouakea 189</v>
      </c>
      <c r="BU146" s="4" t="str">
        <v>Bouakea 189</v>
      </c>
      <c r="BV146" s="4" t="str">
        <v>Bouakea 189</v>
      </c>
      <c r="BX146" s="4" t="str">
        <v>Bossier</v>
      </c>
      <c r="BY146" s="4" t="str">
        <v>Bossier</v>
      </c>
      <c r="BZ146" s="4" t="str">
        <v>Bossier</v>
      </c>
      <c r="CA146" s="4" t="str">
        <v>Bossier</v>
      </c>
      <c r="CB146" s="4" t="str">
        <v>Bossier</v>
      </c>
      <c r="CC146" s="4" t="str">
        <v>Bossier</v>
      </c>
      <c r="CD146" s="4" t="str">
        <v>Bossier</v>
      </c>
      <c r="CE146" s="4" t="str">
        <v>Bossier</v>
      </c>
      <c r="CF146" s="4" t="str">
        <v>Bossier</v>
      </c>
      <c r="CG146" s="4" t="str">
        <v>Bossier</v>
      </c>
      <c r="CH146" s="4" t="str">
        <v>Bossier</v>
      </c>
      <c r="CI146" s="4" t="str">
        <v>Bossier</v>
      </c>
      <c r="CJ146" s="4" t="str">
        <v>Bossier</v>
      </c>
      <c r="CK146" s="4" t="str">
        <v>Bossier</v>
      </c>
      <c r="CL146" s="4" t="str">
        <v>Bossier</v>
      </c>
      <c r="CM146" s="4" t="str">
        <v>Bossier</v>
      </c>
      <c r="CN146" s="4" t="str">
        <v>Bossier</v>
      </c>
      <c r="CO146" s="4" t="str">
        <v>Bossier</v>
      </c>
      <c r="CP146" s="4" t="str">
        <v>Bossier</v>
      </c>
      <c r="CQ146" s="4" t="str">
        <v>Bossier</v>
      </c>
      <c r="CR146" s="4" t="str">
        <v>Bossier</v>
      </c>
      <c r="CS146" s="4" t="str">
        <v>Bossier</v>
      </c>
      <c r="CT146" s="4" t="str">
        <v>Bossier</v>
      </c>
      <c r="CU146" s="4" t="str">
        <v>Bossier</v>
      </c>
      <c r="CV146" s="4" t="str">
        <v>Bossier</v>
      </c>
      <c r="CW146" s="4" t="str">
        <v>Bossier</v>
      </c>
      <c r="CX146" s="4" t="str">
        <v>Bossier</v>
      </c>
      <c r="CY146" s="4" t="str">
        <v>Bossier</v>
      </c>
      <c r="CZ146" s="4" t="str">
        <v>Bossier</v>
      </c>
      <c r="DA146" s="4" t="str">
        <v>Bossier</v>
      </c>
    </row>
    <row r="147" spans="1:105" x14ac:dyDescent="0.35">
      <c r="A147" s="4" t="s">
        <v>1813</v>
      </c>
      <c r="B147" s="4" t="s">
        <v>1812</v>
      </c>
      <c r="C147" s="4" t="s">
        <v>2653</v>
      </c>
      <c r="AS147" s="4" t="str">
        <v>BR-9928</v>
      </c>
      <c r="AT147" s="4" t="str">
        <v>BR-9928</v>
      </c>
      <c r="AU147" s="4" t="str">
        <v>BR-9928</v>
      </c>
      <c r="AV147" s="4" t="str">
        <v>BR-9928</v>
      </c>
      <c r="AW147" s="4" t="str">
        <v>BR-9928</v>
      </c>
      <c r="AX147" s="4" t="str">
        <v>BR-9928</v>
      </c>
      <c r="AY147" s="4" t="str">
        <v>BR-9928</v>
      </c>
      <c r="AZ147" s="4" t="str">
        <v>BR-9928</v>
      </c>
      <c r="BA147" s="4" t="str">
        <v>BR-9928</v>
      </c>
      <c r="BB147" s="4" t="str">
        <v>BR-9928</v>
      </c>
      <c r="BC147" s="4" t="str">
        <v>BR-9928</v>
      </c>
      <c r="BD147" s="4" t="str">
        <v>BR-9928</v>
      </c>
      <c r="BE147" s="4" t="str">
        <v>BR-9928</v>
      </c>
      <c r="BF147" s="4" t="str">
        <v>BR-9928</v>
      </c>
      <c r="BG147" s="4" t="str">
        <v>BR-9928</v>
      </c>
      <c r="BH147" s="4" t="str">
        <v>BR-9928</v>
      </c>
      <c r="BI147" s="4" t="str">
        <v>BR-9928</v>
      </c>
      <c r="BJ147" s="4" t="str">
        <v>BR-9928</v>
      </c>
      <c r="BK147" s="4" t="str">
        <v>BR-9928</v>
      </c>
      <c r="BL147" s="4" t="str">
        <v>BR-9928</v>
      </c>
      <c r="BM147" s="4" t="str">
        <v>BR-9928</v>
      </c>
      <c r="BN147" s="4" t="str">
        <v>BR-9928</v>
      </c>
      <c r="BO147" s="4" t="str">
        <v>BR-9928</v>
      </c>
      <c r="BP147" s="4" t="str">
        <v>BR-9928</v>
      </c>
      <c r="BQ147" s="4" t="str">
        <v>BR-9928</v>
      </c>
      <c r="BR147" s="4" t="str">
        <v>BR-9928</v>
      </c>
      <c r="BS147" s="4" t="str">
        <v>BR-9928</v>
      </c>
      <c r="BT147" s="4" t="str">
        <v>BR-9928</v>
      </c>
      <c r="BU147" s="4" t="str">
        <v>BR-9928</v>
      </c>
      <c r="BV147" s="4" t="str">
        <v>BR-9928</v>
      </c>
      <c r="BX147" s="4" t="str">
        <v>Bouakea 189</v>
      </c>
      <c r="BY147" s="4" t="str">
        <v>Bouakea 189</v>
      </c>
      <c r="BZ147" s="4" t="str">
        <v>Bouakea 189</v>
      </c>
      <c r="CA147" s="4" t="str">
        <v>Bouakea 189</v>
      </c>
      <c r="CB147" s="4" t="str">
        <v>Bouakea 189</v>
      </c>
      <c r="CC147" s="4" t="str">
        <v>Bouakea 189</v>
      </c>
      <c r="CD147" s="4" t="str">
        <v>Bouakea 189</v>
      </c>
      <c r="CE147" s="4" t="str">
        <v>Bouakea 189</v>
      </c>
      <c r="CF147" s="4" t="str">
        <v>Bouakea 189</v>
      </c>
      <c r="CG147" s="4" t="str">
        <v>Bouakea 189</v>
      </c>
      <c r="CH147" s="4" t="str">
        <v>Bouakea 189</v>
      </c>
      <c r="CI147" s="4" t="str">
        <v>Bouakea 189</v>
      </c>
      <c r="CJ147" s="4" t="str">
        <v>Bouakea 189</v>
      </c>
      <c r="CK147" s="4" t="str">
        <v>Bouakea 189</v>
      </c>
      <c r="CL147" s="4" t="str">
        <v>Bouakea 189</v>
      </c>
      <c r="CM147" s="4" t="str">
        <v>Bouakea 189</v>
      </c>
      <c r="CN147" s="4" t="str">
        <v>Bouakea 189</v>
      </c>
      <c r="CO147" s="4" t="str">
        <v>Bouakea 189</v>
      </c>
      <c r="CP147" s="4" t="str">
        <v>Bouakea 189</v>
      </c>
      <c r="CQ147" s="4" t="str">
        <v>Bouakea 189</v>
      </c>
      <c r="CR147" s="4" t="str">
        <v>Bouakea 189</v>
      </c>
      <c r="CS147" s="4" t="str">
        <v>Bouakea 189</v>
      </c>
      <c r="CT147" s="4" t="str">
        <v>Bouakea 189</v>
      </c>
      <c r="CU147" s="4" t="str">
        <v>Bouakea 189</v>
      </c>
      <c r="CV147" s="4" t="str">
        <v>Bouakea 189</v>
      </c>
      <c r="CW147" s="4" t="str">
        <v>Bouakea 189</v>
      </c>
      <c r="CX147" s="4" t="str">
        <v>Bouakea 189</v>
      </c>
      <c r="CY147" s="4" t="str">
        <v>Bouakea 189</v>
      </c>
      <c r="CZ147" s="4" t="str">
        <v>Bouakea 189</v>
      </c>
      <c r="DA147" s="4" t="str">
        <v>Bouakea 189</v>
      </c>
    </row>
    <row r="148" spans="1:105" x14ac:dyDescent="0.35">
      <c r="A148" s="4" t="s">
        <v>1813</v>
      </c>
      <c r="B148" s="4" t="s">
        <v>1812</v>
      </c>
      <c r="C148" s="4" t="s">
        <v>2654</v>
      </c>
      <c r="AS148" s="4" t="str">
        <v>BR-9928-DMR</v>
      </c>
      <c r="AT148" s="4" t="str">
        <v>BR-9928-DMR</v>
      </c>
      <c r="AU148" s="4" t="str">
        <v>BR-9928-DMR</v>
      </c>
      <c r="AV148" s="4" t="str">
        <v>BR-9928-DMR</v>
      </c>
      <c r="AW148" s="4" t="str">
        <v>BR-9928-DMR</v>
      </c>
      <c r="AX148" s="4" t="str">
        <v>BR-9928-DMR</v>
      </c>
      <c r="AY148" s="4" t="str">
        <v>BR-9928-DMR</v>
      </c>
      <c r="AZ148" s="4" t="str">
        <v>BR-9928-DMR</v>
      </c>
      <c r="BA148" s="4" t="str">
        <v>BR-9928-DMR</v>
      </c>
      <c r="BB148" s="4" t="str">
        <v>BR-9928-DMR</v>
      </c>
      <c r="BC148" s="4" t="str">
        <v>BR-9928-DMR</v>
      </c>
      <c r="BD148" s="4" t="str">
        <v>BR-9928-DMR</v>
      </c>
      <c r="BE148" s="4" t="str">
        <v>BR-9928-DMR</v>
      </c>
      <c r="BF148" s="4" t="str">
        <v>BR-9928-DMR</v>
      </c>
      <c r="BG148" s="4" t="str">
        <v>BR-9928-DMR</v>
      </c>
      <c r="BH148" s="4" t="str">
        <v>BR-9928-DMR</v>
      </c>
      <c r="BI148" s="4" t="str">
        <v>BR-9928-DMR</v>
      </c>
      <c r="BJ148" s="4" t="str">
        <v>BR-9928-DMR</v>
      </c>
      <c r="BK148" s="4" t="str">
        <v>BR-9928-DMR</v>
      </c>
      <c r="BL148" s="4" t="str">
        <v>BR-9928-DMR</v>
      </c>
      <c r="BM148" s="4" t="str">
        <v>BR-9928-DMR</v>
      </c>
      <c r="BN148" s="4" t="str">
        <v>BR-9928-DMR</v>
      </c>
      <c r="BO148" s="4" t="str">
        <v>BR-9928-DMR</v>
      </c>
      <c r="BP148" s="4" t="str">
        <v>BR-9928-DMR</v>
      </c>
      <c r="BQ148" s="4" t="str">
        <v>BR-9928-DMR</v>
      </c>
      <c r="BR148" s="4" t="str">
        <v>BR-9928-DMR</v>
      </c>
      <c r="BS148" s="4" t="str">
        <v>BR-9928-DMR</v>
      </c>
      <c r="BT148" s="4" t="str">
        <v>BR-9928-DMR</v>
      </c>
      <c r="BU148" s="4" t="str">
        <v>BR-9928-DMR</v>
      </c>
      <c r="BV148" s="4" t="str">
        <v>BR-9928-DMR</v>
      </c>
      <c r="BX148" s="4" t="str">
        <v>BR-9928</v>
      </c>
      <c r="BY148" s="4" t="str">
        <v>BR-9928</v>
      </c>
      <c r="BZ148" s="4" t="str">
        <v>BR-9928</v>
      </c>
      <c r="CA148" s="4" t="str">
        <v>BR-9928</v>
      </c>
      <c r="CB148" s="4" t="str">
        <v>BR-9928</v>
      </c>
      <c r="CC148" s="4" t="str">
        <v>BR-9928</v>
      </c>
      <c r="CD148" s="4" t="str">
        <v>BR-9928</v>
      </c>
      <c r="CE148" s="4" t="str">
        <v>BR-9928</v>
      </c>
      <c r="CF148" s="4" t="str">
        <v>BR-9928</v>
      </c>
      <c r="CG148" s="4" t="str">
        <v>BR-9928</v>
      </c>
      <c r="CH148" s="4" t="str">
        <v>BR-9928</v>
      </c>
      <c r="CI148" s="4" t="str">
        <v>BR-9928</v>
      </c>
      <c r="CJ148" s="4" t="str">
        <v>BR-9928</v>
      </c>
      <c r="CK148" s="4" t="str">
        <v>BR-9928</v>
      </c>
      <c r="CL148" s="4" t="str">
        <v>BR-9928</v>
      </c>
      <c r="CM148" s="4" t="str">
        <v>BR-9928</v>
      </c>
      <c r="CN148" s="4" t="str">
        <v>BR-9928</v>
      </c>
      <c r="CO148" s="4" t="str">
        <v>BR-9928</v>
      </c>
      <c r="CP148" s="4" t="str">
        <v>BR-9928</v>
      </c>
      <c r="CQ148" s="4" t="str">
        <v>BR-9928</v>
      </c>
      <c r="CR148" s="4" t="str">
        <v>BR-9928</v>
      </c>
      <c r="CS148" s="4" t="str">
        <v>BR-9928</v>
      </c>
      <c r="CT148" s="4" t="str">
        <v>BR-9928</v>
      </c>
      <c r="CU148" s="4" t="str">
        <v>BR-9928</v>
      </c>
      <c r="CV148" s="4" t="str">
        <v>BR-9928</v>
      </c>
      <c r="CW148" s="4" t="str">
        <v>BR-9928</v>
      </c>
      <c r="CX148" s="4" t="str">
        <v>BR-9928</v>
      </c>
      <c r="CY148" s="4" t="str">
        <v>BR-9928</v>
      </c>
      <c r="CZ148" s="4" t="str">
        <v>BR-9928</v>
      </c>
      <c r="DA148" s="4" t="str">
        <v>BR-9928</v>
      </c>
    </row>
    <row r="149" spans="1:105" x14ac:dyDescent="0.35">
      <c r="A149" s="4" t="s">
        <v>1813</v>
      </c>
      <c r="B149" s="4" t="s">
        <v>1812</v>
      </c>
      <c r="C149" s="4" t="s">
        <v>2655</v>
      </c>
      <c r="AS149" s="4" t="str">
        <v>Brazilia</v>
      </c>
      <c r="AT149" s="4" t="str">
        <v>Brazilia</v>
      </c>
      <c r="AU149" s="4" t="str">
        <v>Brazilia</v>
      </c>
      <c r="AV149" s="4" t="str">
        <v>Brazilia</v>
      </c>
      <c r="AW149" s="4" t="str">
        <v>Brazilia</v>
      </c>
      <c r="AX149" s="4" t="str">
        <v>Brazilia</v>
      </c>
      <c r="AY149" s="4" t="str">
        <v>Brazilia</v>
      </c>
      <c r="AZ149" s="4" t="str">
        <v>Brazilia</v>
      </c>
      <c r="BA149" s="4" t="str">
        <v>Brazilia</v>
      </c>
      <c r="BB149" s="4" t="str">
        <v>Brazilia</v>
      </c>
      <c r="BC149" s="4" t="str">
        <v>Brazilia</v>
      </c>
      <c r="BD149" s="4" t="str">
        <v>Brazilia</v>
      </c>
      <c r="BE149" s="4" t="str">
        <v>Brazilia</v>
      </c>
      <c r="BF149" s="4" t="str">
        <v>Brazilia</v>
      </c>
      <c r="BG149" s="4" t="str">
        <v>Brazilia</v>
      </c>
      <c r="BH149" s="4" t="str">
        <v>Brazilia</v>
      </c>
      <c r="BI149" s="4" t="str">
        <v>Brazilia</v>
      </c>
      <c r="BJ149" s="4" t="str">
        <v>Brazilia</v>
      </c>
      <c r="BK149" s="4" t="str">
        <v>Brazilia</v>
      </c>
      <c r="BL149" s="4" t="str">
        <v>Brazilia</v>
      </c>
      <c r="BM149" s="4" t="str">
        <v>Brazilia</v>
      </c>
      <c r="BN149" s="4" t="str">
        <v>Brazilia</v>
      </c>
      <c r="BO149" s="4" t="str">
        <v>Brazilia</v>
      </c>
      <c r="BP149" s="4" t="str">
        <v>Brazilia</v>
      </c>
      <c r="BQ149" s="4" t="str">
        <v>Brazilia</v>
      </c>
      <c r="BR149" s="4" t="str">
        <v>Brazilia</v>
      </c>
      <c r="BS149" s="4" t="str">
        <v>Brazilia</v>
      </c>
      <c r="BT149" s="4" t="str">
        <v>Brazilia</v>
      </c>
      <c r="BU149" s="4" t="str">
        <v>Brazilia</v>
      </c>
      <c r="BV149" s="4" t="str">
        <v>Brazilia</v>
      </c>
      <c r="BX149" s="4" t="str">
        <v>BR-9928-DMR</v>
      </c>
      <c r="BY149" s="4" t="str">
        <v>BR-9928-DMR</v>
      </c>
      <c r="BZ149" s="4" t="str">
        <v>BR-9928-DMR</v>
      </c>
      <c r="CA149" s="4" t="str">
        <v>BR-9928-DMR</v>
      </c>
      <c r="CB149" s="4" t="str">
        <v>BR-9928-DMR</v>
      </c>
      <c r="CC149" s="4" t="str">
        <v>BR-9928-DMR</v>
      </c>
      <c r="CD149" s="4" t="str">
        <v>BR-9928-DMR</v>
      </c>
      <c r="CE149" s="4" t="str">
        <v>BR-9928-DMR</v>
      </c>
      <c r="CF149" s="4" t="str">
        <v>BR-9928-DMR</v>
      </c>
      <c r="CG149" s="4" t="str">
        <v>BR-9928-DMR</v>
      </c>
      <c r="CH149" s="4" t="str">
        <v>BR-9928-DMR</v>
      </c>
      <c r="CI149" s="4" t="str">
        <v>BR-9928-DMR</v>
      </c>
      <c r="CJ149" s="4" t="str">
        <v>BR-9928-DMR</v>
      </c>
      <c r="CK149" s="4" t="str">
        <v>BR-9928-DMR</v>
      </c>
      <c r="CL149" s="4" t="str">
        <v>BR-9928-DMR</v>
      </c>
      <c r="CM149" s="4" t="str">
        <v>BR-9928-DMR</v>
      </c>
      <c r="CN149" s="4" t="str">
        <v>BR-9928-DMR</v>
      </c>
      <c r="CO149" s="4" t="str">
        <v>BR-9928-DMR</v>
      </c>
      <c r="CP149" s="4" t="str">
        <v>BR-9928-DMR</v>
      </c>
      <c r="CQ149" s="4" t="str">
        <v>BR-9928-DMR</v>
      </c>
      <c r="CR149" s="4" t="str">
        <v>BR-9928-DMR</v>
      </c>
      <c r="CS149" s="4" t="str">
        <v>BR-9928-DMR</v>
      </c>
      <c r="CT149" s="4" t="str">
        <v>BR-9928-DMR</v>
      </c>
      <c r="CU149" s="4" t="str">
        <v>BR-9928-DMR</v>
      </c>
      <c r="CV149" s="4" t="str">
        <v>BR-9928-DMR</v>
      </c>
      <c r="CW149" s="4" t="str">
        <v>BR-9928-DMR</v>
      </c>
      <c r="CX149" s="4" t="str">
        <v>BR-9928-DMR</v>
      </c>
      <c r="CY149" s="4" t="str">
        <v>BR-9928-DMR</v>
      </c>
      <c r="CZ149" s="4" t="str">
        <v>BR-9928-DMR</v>
      </c>
      <c r="DA149" s="4" t="str">
        <v>BR-9928-DMR</v>
      </c>
    </row>
    <row r="150" spans="1:105" x14ac:dyDescent="0.35">
      <c r="A150" s="4" t="s">
        <v>1813</v>
      </c>
      <c r="B150" s="4" t="s">
        <v>1812</v>
      </c>
      <c r="C150" s="4" t="s">
        <v>2656</v>
      </c>
      <c r="AS150" s="4" t="str">
        <v>Broiler</v>
      </c>
      <c r="AT150" s="4" t="str">
        <v>Broiler</v>
      </c>
      <c r="AU150" s="4" t="str">
        <v>Broiler</v>
      </c>
      <c r="AV150" s="4" t="str">
        <v>Broiler</v>
      </c>
      <c r="AW150" s="4" t="str">
        <v>Broiler</v>
      </c>
      <c r="AX150" s="4" t="str">
        <v>Broiler</v>
      </c>
      <c r="AY150" s="4" t="str">
        <v>Broiler</v>
      </c>
      <c r="AZ150" s="4" t="str">
        <v>Broiler</v>
      </c>
      <c r="BA150" s="4" t="str">
        <v>Broiler</v>
      </c>
      <c r="BB150" s="4" t="str">
        <v>Broiler</v>
      </c>
      <c r="BC150" s="4" t="str">
        <v>Broiler</v>
      </c>
      <c r="BD150" s="4" t="str">
        <v>Broiler</v>
      </c>
      <c r="BE150" s="4" t="str">
        <v>Broiler</v>
      </c>
      <c r="BF150" s="4" t="str">
        <v>Broiler</v>
      </c>
      <c r="BG150" s="4" t="str">
        <v>Broiler</v>
      </c>
      <c r="BH150" s="4" t="str">
        <v>Broiler</v>
      </c>
      <c r="BI150" s="4" t="str">
        <v>Broiler</v>
      </c>
      <c r="BJ150" s="4" t="str">
        <v>Broiler</v>
      </c>
      <c r="BK150" s="4" t="str">
        <v>Broiler</v>
      </c>
      <c r="BL150" s="4" t="str">
        <v>Broiler</v>
      </c>
      <c r="BM150" s="4" t="str">
        <v>Broiler</v>
      </c>
      <c r="BN150" s="4" t="str">
        <v>Broiler</v>
      </c>
      <c r="BO150" s="4" t="str">
        <v>Broiler</v>
      </c>
      <c r="BP150" s="4" t="str">
        <v>Broiler</v>
      </c>
      <c r="BQ150" s="4" t="str">
        <v>Broiler</v>
      </c>
      <c r="BR150" s="4" t="str">
        <v>Broiler</v>
      </c>
      <c r="BS150" s="4" t="str">
        <v>Broiler</v>
      </c>
      <c r="BT150" s="4" t="str">
        <v>Broiler</v>
      </c>
      <c r="BU150" s="4" t="str">
        <v>Broiler</v>
      </c>
      <c r="BV150" s="4" t="str">
        <v>Broiler</v>
      </c>
      <c r="BX150" s="4" t="str">
        <v>Brazilia</v>
      </c>
      <c r="BY150" s="4" t="str">
        <v>Brazilia</v>
      </c>
      <c r="BZ150" s="4" t="str">
        <v>Brazilia</v>
      </c>
      <c r="CA150" s="4" t="str">
        <v>Brazilia</v>
      </c>
      <c r="CB150" s="4" t="str">
        <v>Brazilia</v>
      </c>
      <c r="CC150" s="4" t="str">
        <v>Brazilia</v>
      </c>
      <c r="CD150" s="4" t="str">
        <v>Brazilia</v>
      </c>
      <c r="CE150" s="4" t="str">
        <v>Brazilia</v>
      </c>
      <c r="CF150" s="4" t="str">
        <v>Brazilia</v>
      </c>
      <c r="CG150" s="4" t="str">
        <v>Brazilia</v>
      </c>
      <c r="CH150" s="4" t="str">
        <v>Brazilia</v>
      </c>
      <c r="CI150" s="4" t="str">
        <v>Brazilia</v>
      </c>
      <c r="CJ150" s="4" t="str">
        <v>Brazilia</v>
      </c>
      <c r="CK150" s="4" t="str">
        <v>Brazilia</v>
      </c>
      <c r="CL150" s="4" t="str">
        <v>Brazilia</v>
      </c>
      <c r="CM150" s="4" t="str">
        <v>Brazilia</v>
      </c>
      <c r="CN150" s="4" t="str">
        <v>Brazilia</v>
      </c>
      <c r="CO150" s="4" t="str">
        <v>Brazilia</v>
      </c>
      <c r="CP150" s="4" t="str">
        <v>Brazilia</v>
      </c>
      <c r="CQ150" s="4" t="str">
        <v>Brazilia</v>
      </c>
      <c r="CR150" s="4" t="str">
        <v>Brazilia</v>
      </c>
      <c r="CS150" s="4" t="str">
        <v>Brazilia</v>
      </c>
      <c r="CT150" s="4" t="str">
        <v>Brazilia</v>
      </c>
      <c r="CU150" s="4" t="str">
        <v>Brazilia</v>
      </c>
      <c r="CV150" s="4" t="str">
        <v>Brazilia</v>
      </c>
      <c r="CW150" s="4" t="str">
        <v>Brazilia</v>
      </c>
      <c r="CX150" s="4" t="str">
        <v>Brazilia</v>
      </c>
      <c r="CY150" s="4" t="str">
        <v>Brazilia</v>
      </c>
      <c r="CZ150" s="4" t="str">
        <v>Brazilia</v>
      </c>
      <c r="DA150" s="4" t="str">
        <v>Brazilia</v>
      </c>
    </row>
    <row r="151" spans="1:105" x14ac:dyDescent="0.35">
      <c r="A151" s="4" t="s">
        <v>1813</v>
      </c>
      <c r="B151" s="4" t="s">
        <v>1812</v>
      </c>
      <c r="C151" s="4" t="s">
        <v>2657</v>
      </c>
      <c r="F151" s="4" t="s">
        <v>2502</v>
      </c>
      <c r="AS151" s="4" t="str">
        <v>Brown IT 124</v>
      </c>
      <c r="AT151" s="4" t="str">
        <v>Brown IT 124</v>
      </c>
      <c r="AU151" s="4" t="str">
        <v>Brown IT 124</v>
      </c>
      <c r="AV151" s="4" t="str">
        <v>Brown IT 124</v>
      </c>
      <c r="AW151" s="4" t="str">
        <v>Brown IT 124</v>
      </c>
      <c r="AX151" s="4" t="str">
        <v>Brown IT 124</v>
      </c>
      <c r="AY151" s="4" t="str">
        <v>Brown IT 124</v>
      </c>
      <c r="AZ151" s="4" t="str">
        <v>Brown IT 124</v>
      </c>
      <c r="BA151" s="4" t="str">
        <v>Brown IT 124</v>
      </c>
      <c r="BB151" s="4" t="str">
        <v>Brown IT 124</v>
      </c>
      <c r="BC151" s="4" t="str">
        <v>Brown IT 124</v>
      </c>
      <c r="BD151" s="4" t="str">
        <v>Brown IT 124</v>
      </c>
      <c r="BE151" s="4" t="str">
        <v>Brown IT 124</v>
      </c>
      <c r="BF151" s="4" t="str">
        <v>Brown IT 124</v>
      </c>
      <c r="BG151" s="4" t="str">
        <v>Brown IT 124</v>
      </c>
      <c r="BH151" s="4" t="str">
        <v>Brown IT 124</v>
      </c>
      <c r="BI151" s="4" t="str">
        <v>Brown IT 124</v>
      </c>
      <c r="BJ151" s="4" t="str">
        <v>Brown IT 124</v>
      </c>
      <c r="BK151" s="4" t="str">
        <v>Brown IT 124</v>
      </c>
      <c r="BL151" s="4" t="str">
        <v>Brown IT 124</v>
      </c>
      <c r="BM151" s="4" t="str">
        <v>Brown IT 124</v>
      </c>
      <c r="BN151" s="4" t="str">
        <v>Brown IT 124</v>
      </c>
      <c r="BO151" s="4" t="str">
        <v>Brown IT 124</v>
      </c>
      <c r="BP151" s="4" t="str">
        <v>Brown IT 124</v>
      </c>
      <c r="BQ151" s="4" t="str">
        <v>Brown IT 124</v>
      </c>
      <c r="BR151" s="4" t="str">
        <v>Brown IT 124</v>
      </c>
      <c r="BS151" s="4" t="str">
        <v>Brown IT 124</v>
      </c>
      <c r="BT151" s="4" t="str">
        <v>Brown IT 124</v>
      </c>
      <c r="BU151" s="4" t="str">
        <v>Brown IT 124</v>
      </c>
      <c r="BV151" s="4" t="str">
        <v>Brown IT 124</v>
      </c>
      <c r="BX151" s="4" t="str">
        <v>Broiler</v>
      </c>
      <c r="BY151" s="4" t="str">
        <v>Broiler</v>
      </c>
      <c r="BZ151" s="4" t="str">
        <v>Broiler</v>
      </c>
      <c r="CA151" s="4" t="str">
        <v>Broiler</v>
      </c>
      <c r="CB151" s="4" t="str">
        <v>Broiler</v>
      </c>
      <c r="CC151" s="4" t="str">
        <v>Broiler</v>
      </c>
      <c r="CD151" s="4" t="str">
        <v>Broiler</v>
      </c>
      <c r="CE151" s="4" t="str">
        <v>Broiler</v>
      </c>
      <c r="CF151" s="4" t="str">
        <v>Broiler</v>
      </c>
      <c r="CG151" s="4" t="str">
        <v>Broiler</v>
      </c>
      <c r="CH151" s="4" t="str">
        <v>Broiler</v>
      </c>
      <c r="CI151" s="4" t="str">
        <v>Broiler</v>
      </c>
      <c r="CJ151" s="4" t="str">
        <v>Broiler</v>
      </c>
      <c r="CK151" s="4" t="str">
        <v>Broiler</v>
      </c>
      <c r="CL151" s="4" t="str">
        <v>Broiler</v>
      </c>
      <c r="CM151" s="4" t="str">
        <v>Broiler</v>
      </c>
      <c r="CN151" s="4" t="str">
        <v>Broiler</v>
      </c>
      <c r="CO151" s="4" t="str">
        <v>Broiler</v>
      </c>
      <c r="CP151" s="4" t="str">
        <v>Broiler</v>
      </c>
      <c r="CQ151" s="4" t="str">
        <v>Broiler</v>
      </c>
      <c r="CR151" s="4" t="str">
        <v>Broiler</v>
      </c>
      <c r="CS151" s="4" t="str">
        <v>Broiler</v>
      </c>
      <c r="CT151" s="4" t="str">
        <v>Broiler</v>
      </c>
      <c r="CU151" s="4" t="str">
        <v>Broiler</v>
      </c>
      <c r="CV151" s="4" t="str">
        <v>Broiler</v>
      </c>
      <c r="CW151" s="4" t="str">
        <v>Broiler</v>
      </c>
      <c r="CX151" s="4" t="str">
        <v>Broiler</v>
      </c>
      <c r="CY151" s="4" t="str">
        <v>Broiler</v>
      </c>
      <c r="CZ151" s="4" t="str">
        <v>Broiler</v>
      </c>
      <c r="DA151" s="4" t="str">
        <v>Broiler</v>
      </c>
    </row>
    <row r="152" spans="1:105" x14ac:dyDescent="0.35">
      <c r="A152" s="4" t="s">
        <v>1813</v>
      </c>
      <c r="B152" s="4" t="s">
        <v>1812</v>
      </c>
      <c r="C152" s="4" t="s">
        <v>2658</v>
      </c>
      <c r="AS152" s="4" t="str">
        <v>Brungus</v>
      </c>
      <c r="AT152" s="4" t="str">
        <v>Brungus</v>
      </c>
      <c r="AU152" s="4" t="str">
        <v>Brungus</v>
      </c>
      <c r="AV152" s="4" t="str">
        <v>Brungus</v>
      </c>
      <c r="AW152" s="4" t="str">
        <v>Brungus</v>
      </c>
      <c r="AX152" s="4" t="str">
        <v>Brungus</v>
      </c>
      <c r="AY152" s="4" t="str">
        <v>Brungus</v>
      </c>
      <c r="AZ152" s="4" t="str">
        <v>Brungus</v>
      </c>
      <c r="BA152" s="4" t="str">
        <v>Brungus</v>
      </c>
      <c r="BB152" s="4" t="str">
        <v>Brungus</v>
      </c>
      <c r="BC152" s="4" t="str">
        <v>Brungus</v>
      </c>
      <c r="BD152" s="4" t="str">
        <v>Brungus</v>
      </c>
      <c r="BE152" s="4" t="str">
        <v>Brungus</v>
      </c>
      <c r="BF152" s="4" t="str">
        <v>Brungus</v>
      </c>
      <c r="BG152" s="4" t="str">
        <v>Brungus</v>
      </c>
      <c r="BH152" s="4" t="str">
        <v>Brungus</v>
      </c>
      <c r="BI152" s="4" t="str">
        <v>Brungus</v>
      </c>
      <c r="BJ152" s="4" t="str">
        <v>Brungus</v>
      </c>
      <c r="BK152" s="4" t="str">
        <v>Brungus</v>
      </c>
      <c r="BL152" s="4" t="str">
        <v>Brungus</v>
      </c>
      <c r="BM152" s="4" t="str">
        <v>Brungus</v>
      </c>
      <c r="BN152" s="4" t="str">
        <v>Brungus</v>
      </c>
      <c r="BO152" s="4" t="str">
        <v>Brungus</v>
      </c>
      <c r="BP152" s="4" t="str">
        <v>Brungus</v>
      </c>
      <c r="BQ152" s="4" t="str">
        <v>Brungus</v>
      </c>
      <c r="BR152" s="4" t="str">
        <v>Brungus</v>
      </c>
      <c r="BS152" s="4" t="str">
        <v>Brungus</v>
      </c>
      <c r="BT152" s="4" t="str">
        <v>Brungus</v>
      </c>
      <c r="BU152" s="4" t="str">
        <v>Brungus</v>
      </c>
      <c r="BV152" s="4" t="str">
        <v>Brungus</v>
      </c>
      <c r="BX152" s="4" t="str">
        <v>Brown IT 124</v>
      </c>
      <c r="BY152" s="4" t="str">
        <v>Brown IT 124</v>
      </c>
      <c r="BZ152" s="4" t="str">
        <v>Brown IT 124</v>
      </c>
      <c r="CA152" s="4" t="str">
        <v>Brown IT 124</v>
      </c>
      <c r="CB152" s="4" t="str">
        <v>Brown IT 124</v>
      </c>
      <c r="CC152" s="4" t="str">
        <v>Brown IT 124</v>
      </c>
      <c r="CD152" s="4" t="str">
        <v>Brown IT 124</v>
      </c>
      <c r="CE152" s="4" t="str">
        <v>Brown IT 124</v>
      </c>
      <c r="CF152" s="4" t="str">
        <v>Brown IT 124</v>
      </c>
      <c r="CG152" s="4" t="str">
        <v>Brown IT 124</v>
      </c>
      <c r="CH152" s="4" t="str">
        <v>Brown IT 124</v>
      </c>
      <c r="CI152" s="4" t="str">
        <v>Brown IT 124</v>
      </c>
      <c r="CJ152" s="4" t="str">
        <v>Brown IT 124</v>
      </c>
      <c r="CK152" s="4" t="str">
        <v>Brown IT 124</v>
      </c>
      <c r="CL152" s="4" t="str">
        <v>Brown IT 124</v>
      </c>
      <c r="CM152" s="4" t="str">
        <v>Brown IT 124</v>
      </c>
      <c r="CN152" s="4" t="str">
        <v>Brown IT 124</v>
      </c>
      <c r="CO152" s="4" t="str">
        <v>Brown IT 124</v>
      </c>
      <c r="CP152" s="4" t="str">
        <v>Brown IT 124</v>
      </c>
      <c r="CQ152" s="4" t="str">
        <v>Brown IT 124</v>
      </c>
      <c r="CR152" s="4" t="str">
        <v>Brown IT 124</v>
      </c>
      <c r="CS152" s="4" t="str">
        <v>Brown IT 124</v>
      </c>
      <c r="CT152" s="4" t="str">
        <v>Brown IT 124</v>
      </c>
      <c r="CU152" s="4" t="str">
        <v>Brown IT 124</v>
      </c>
      <c r="CV152" s="4" t="str">
        <v>Brown IT 124</v>
      </c>
      <c r="CW152" s="4" t="str">
        <v>Brown IT 124</v>
      </c>
      <c r="CX152" s="4" t="str">
        <v>Brown IT 124</v>
      </c>
      <c r="CY152" s="4" t="str">
        <v>Brown IT 124</v>
      </c>
      <c r="CZ152" s="4" t="str">
        <v>Brown IT 124</v>
      </c>
      <c r="DA152" s="4" t="str">
        <v>Brown IT 124</v>
      </c>
    </row>
    <row r="153" spans="1:105" x14ac:dyDescent="0.35">
      <c r="A153" s="4" t="s">
        <v>1813</v>
      </c>
      <c r="B153" s="4" t="s">
        <v>1812</v>
      </c>
      <c r="C153" s="4" t="s">
        <v>2659</v>
      </c>
      <c r="AS153" s="4" t="str">
        <v>Bui yellow x C 10</v>
      </c>
      <c r="AT153" s="4" t="str">
        <v>Bui yellow x C 10</v>
      </c>
      <c r="AU153" s="4" t="str">
        <v>Bui yellow x C 10</v>
      </c>
      <c r="AV153" s="4" t="str">
        <v>Bui yellow x C 10</v>
      </c>
      <c r="AW153" s="4" t="str">
        <v>Bui yellow x C 10</v>
      </c>
      <c r="AX153" s="4" t="str">
        <v>Bui yellow x C 10</v>
      </c>
      <c r="AY153" s="4" t="str">
        <v>Bui yellow x C 10</v>
      </c>
      <c r="AZ153" s="4" t="str">
        <v>Bui yellow x C 10</v>
      </c>
      <c r="BA153" s="4" t="str">
        <v>Bui yellow x C 10</v>
      </c>
      <c r="BB153" s="4" t="str">
        <v>Bui yellow x C 10</v>
      </c>
      <c r="BC153" s="4" t="str">
        <v>Bui yellow x C 10</v>
      </c>
      <c r="BD153" s="4" t="str">
        <v>Bui yellow x C 10</v>
      </c>
      <c r="BE153" s="4" t="str">
        <v>Bui yellow x C 10</v>
      </c>
      <c r="BF153" s="4" t="str">
        <v>Bui yellow x C 10</v>
      </c>
      <c r="BG153" s="4" t="str">
        <v>Bui yellow x C 10</v>
      </c>
      <c r="BH153" s="4" t="str">
        <v>Bui yellow x C 10</v>
      </c>
      <c r="BI153" s="4" t="str">
        <v>Bui yellow x C 10</v>
      </c>
      <c r="BJ153" s="4" t="str">
        <v>Bui yellow x C 10</v>
      </c>
      <c r="BK153" s="4" t="str">
        <v>Bui yellow x C 10</v>
      </c>
      <c r="BL153" s="4" t="str">
        <v>Bui yellow x C 10</v>
      </c>
      <c r="BM153" s="4" t="str">
        <v>Bui yellow x C 10</v>
      </c>
      <c r="BN153" s="4" t="str">
        <v>Bui yellow x C 10</v>
      </c>
      <c r="BO153" s="4" t="str">
        <v>Bui yellow x C 10</v>
      </c>
      <c r="BP153" s="4" t="str">
        <v>Bui yellow x C 10</v>
      </c>
      <c r="BQ153" s="4" t="str">
        <v>Bui yellow x C 10</v>
      </c>
      <c r="BR153" s="4" t="str">
        <v>Bui yellow x C 10</v>
      </c>
      <c r="BS153" s="4" t="str">
        <v>Bui yellow x C 10</v>
      </c>
      <c r="BT153" s="4" t="str">
        <v>Bui yellow x C 10</v>
      </c>
      <c r="BU153" s="4" t="str">
        <v>Bui yellow x C 10</v>
      </c>
      <c r="BV153" s="4" t="str">
        <v>Bui yellow x C 10</v>
      </c>
      <c r="BX153" s="4" t="str">
        <v>Brungus</v>
      </c>
      <c r="BY153" s="4" t="str">
        <v>Brungus</v>
      </c>
      <c r="BZ153" s="4" t="str">
        <v>Brungus</v>
      </c>
      <c r="CA153" s="4" t="str">
        <v>Brungus</v>
      </c>
      <c r="CB153" s="4" t="str">
        <v>Brungus</v>
      </c>
      <c r="CC153" s="4" t="str">
        <v>Brungus</v>
      </c>
      <c r="CD153" s="4" t="str">
        <v>Brungus</v>
      </c>
      <c r="CE153" s="4" t="str">
        <v>Brungus</v>
      </c>
      <c r="CF153" s="4" t="str">
        <v>Brungus</v>
      </c>
      <c r="CG153" s="4" t="str">
        <v>Brungus</v>
      </c>
      <c r="CH153" s="4" t="str">
        <v>Brungus</v>
      </c>
      <c r="CI153" s="4" t="str">
        <v>Brungus</v>
      </c>
      <c r="CJ153" s="4" t="str">
        <v>Brungus</v>
      </c>
      <c r="CK153" s="4" t="str">
        <v>Brungus</v>
      </c>
      <c r="CL153" s="4" t="str">
        <v>Brungus</v>
      </c>
      <c r="CM153" s="4" t="str">
        <v>Brungus</v>
      </c>
      <c r="CN153" s="4" t="str">
        <v>Brungus</v>
      </c>
      <c r="CO153" s="4" t="str">
        <v>Brungus</v>
      </c>
      <c r="CP153" s="4" t="str">
        <v>Brungus</v>
      </c>
      <c r="CQ153" s="4" t="str">
        <v>Brungus</v>
      </c>
      <c r="CR153" s="4" t="str">
        <v>Brungus</v>
      </c>
      <c r="CS153" s="4" t="str">
        <v>Brungus</v>
      </c>
      <c r="CT153" s="4" t="str">
        <v>Brungus</v>
      </c>
      <c r="CU153" s="4" t="str">
        <v>Brungus</v>
      </c>
      <c r="CV153" s="4" t="str">
        <v>Brungus</v>
      </c>
      <c r="CW153" s="4" t="str">
        <v>Brungus</v>
      </c>
      <c r="CX153" s="4" t="str">
        <v>Brungus</v>
      </c>
      <c r="CY153" s="4" t="str">
        <v>Brungus</v>
      </c>
      <c r="CZ153" s="4" t="str">
        <v>Brungus</v>
      </c>
      <c r="DA153" s="4" t="str">
        <v>Brungus</v>
      </c>
    </row>
    <row r="154" spans="1:105" x14ac:dyDescent="0.35">
      <c r="A154" s="4" t="s">
        <v>1813</v>
      </c>
      <c r="B154" s="4" t="s">
        <v>1812</v>
      </c>
      <c r="C154" s="4" t="s">
        <v>2660</v>
      </c>
      <c r="AS154" s="4" t="str">
        <v>Bunjai</v>
      </c>
      <c r="AT154" s="4" t="str">
        <v>Bunjai</v>
      </c>
      <c r="AU154" s="4" t="str">
        <v>Bunjai</v>
      </c>
      <c r="AV154" s="4" t="str">
        <v>Bunjai</v>
      </c>
      <c r="AW154" s="4" t="str">
        <v>Bunjai</v>
      </c>
      <c r="AX154" s="4" t="str">
        <v>Bunjai</v>
      </c>
      <c r="AY154" s="4" t="str">
        <v>Bunjai</v>
      </c>
      <c r="AZ154" s="4" t="str">
        <v>Bunjai</v>
      </c>
      <c r="BA154" s="4" t="str">
        <v>Bunjai</v>
      </c>
      <c r="BB154" s="4" t="str">
        <v>Bunjai</v>
      </c>
      <c r="BC154" s="4" t="str">
        <v>Bunjai</v>
      </c>
      <c r="BD154" s="4" t="str">
        <v>Bunjai</v>
      </c>
      <c r="BE154" s="4" t="str">
        <v>Bunjai</v>
      </c>
      <c r="BF154" s="4" t="str">
        <v>Bunjai</v>
      </c>
      <c r="BG154" s="4" t="str">
        <v>Bunjai</v>
      </c>
      <c r="BH154" s="4" t="str">
        <v>Bunjai</v>
      </c>
      <c r="BI154" s="4" t="str">
        <v>Bunjai</v>
      </c>
      <c r="BJ154" s="4" t="str">
        <v>Bunjai</v>
      </c>
      <c r="BK154" s="4" t="str">
        <v>Bunjai</v>
      </c>
      <c r="BL154" s="4" t="str">
        <v>Bunjai</v>
      </c>
      <c r="BM154" s="4" t="str">
        <v>Bunjai</v>
      </c>
      <c r="BN154" s="4" t="str">
        <v>Bunjai</v>
      </c>
      <c r="BO154" s="4" t="str">
        <v>Bunjai</v>
      </c>
      <c r="BP154" s="4" t="str">
        <v>Bunjai</v>
      </c>
      <c r="BQ154" s="4" t="str">
        <v>Bunjai</v>
      </c>
      <c r="BR154" s="4" t="str">
        <v>Bunjai</v>
      </c>
      <c r="BS154" s="4" t="str">
        <v>Bunjai</v>
      </c>
      <c r="BT154" s="4" t="str">
        <v>Bunjai</v>
      </c>
      <c r="BU154" s="4" t="str">
        <v>Bunjai</v>
      </c>
      <c r="BV154" s="4" t="str">
        <v>Bunjai</v>
      </c>
      <c r="BX154" s="4" t="str">
        <v>Bui yellow x C 10</v>
      </c>
      <c r="BY154" s="4" t="str">
        <v>Bui yellow x C 10</v>
      </c>
      <c r="BZ154" s="4" t="str">
        <v>Bui yellow x C 10</v>
      </c>
      <c r="CA154" s="4" t="str">
        <v>Bui yellow x C 10</v>
      </c>
      <c r="CB154" s="4" t="str">
        <v>Bui yellow x C 10</v>
      </c>
      <c r="CC154" s="4" t="str">
        <v>Bui yellow x C 10</v>
      </c>
      <c r="CD154" s="4" t="str">
        <v>Bui yellow x C 10</v>
      </c>
      <c r="CE154" s="4" t="str">
        <v>Bui yellow x C 10</v>
      </c>
      <c r="CF154" s="4" t="str">
        <v>Bui yellow x C 10</v>
      </c>
      <c r="CG154" s="4" t="str">
        <v>Bui yellow x C 10</v>
      </c>
      <c r="CH154" s="4" t="str">
        <v>Bui yellow x C 10</v>
      </c>
      <c r="CI154" s="4" t="str">
        <v>Bui yellow x C 10</v>
      </c>
      <c r="CJ154" s="4" t="str">
        <v>Bui yellow x C 10</v>
      </c>
      <c r="CK154" s="4" t="str">
        <v>Bui yellow x C 10</v>
      </c>
      <c r="CL154" s="4" t="str">
        <v>Bui yellow x C 10</v>
      </c>
      <c r="CM154" s="4" t="str">
        <v>Bui yellow x C 10</v>
      </c>
      <c r="CN154" s="4" t="str">
        <v>Bui yellow x C 10</v>
      </c>
      <c r="CO154" s="4" t="str">
        <v>Bui yellow x C 10</v>
      </c>
      <c r="CP154" s="4" t="str">
        <v>Bui yellow x C 10</v>
      </c>
      <c r="CQ154" s="4" t="str">
        <v>Bui yellow x C 10</v>
      </c>
      <c r="CR154" s="4" t="str">
        <v>Bui yellow x C 10</v>
      </c>
      <c r="CS154" s="4" t="str">
        <v>Bui yellow x C 10</v>
      </c>
      <c r="CT154" s="4" t="str">
        <v>Bui yellow x C 10</v>
      </c>
      <c r="CU154" s="4" t="str">
        <v>Bui yellow x C 10</v>
      </c>
      <c r="CV154" s="4" t="str">
        <v>Bui yellow x C 10</v>
      </c>
      <c r="CW154" s="4" t="str">
        <v>Bui yellow x C 10</v>
      </c>
      <c r="CX154" s="4" t="str">
        <v>Bui yellow x C 10</v>
      </c>
      <c r="CY154" s="4" t="str">
        <v>Bui yellow x C 10</v>
      </c>
      <c r="CZ154" s="4" t="str">
        <v>Bui yellow x C 10</v>
      </c>
      <c r="DA154" s="4" t="str">
        <v>Bui yellow x C 10</v>
      </c>
    </row>
    <row r="155" spans="1:105" x14ac:dyDescent="0.35">
      <c r="A155" s="4" t="s">
        <v>1813</v>
      </c>
      <c r="B155" s="4" t="s">
        <v>1812</v>
      </c>
      <c r="C155" s="4" t="s">
        <v>2661</v>
      </c>
      <c r="AS155" s="4" t="str">
        <v>BW3110-9</v>
      </c>
      <c r="AT155" s="4" t="str">
        <v>BW3110-9</v>
      </c>
      <c r="AU155" s="4" t="str">
        <v>BW3110-9</v>
      </c>
      <c r="AV155" s="4" t="str">
        <v>BW3110-9</v>
      </c>
      <c r="AW155" s="4" t="str">
        <v>BW3110-9</v>
      </c>
      <c r="AX155" s="4" t="str">
        <v>BW3110-9</v>
      </c>
      <c r="AY155" s="4" t="str">
        <v>BW3110-9</v>
      </c>
      <c r="AZ155" s="4" t="str">
        <v>BW3110-9</v>
      </c>
      <c r="BA155" s="4" t="str">
        <v>BW3110-9</v>
      </c>
      <c r="BB155" s="4" t="str">
        <v>BW3110-9</v>
      </c>
      <c r="BC155" s="4" t="str">
        <v>BW3110-9</v>
      </c>
      <c r="BD155" s="4" t="str">
        <v>BW3110-9</v>
      </c>
      <c r="BE155" s="4" t="str">
        <v>BW3110-9</v>
      </c>
      <c r="BF155" s="4" t="str">
        <v>BW3110-9</v>
      </c>
      <c r="BG155" s="4" t="str">
        <v>BW3110-9</v>
      </c>
      <c r="BH155" s="4" t="str">
        <v>BW3110-9</v>
      </c>
      <c r="BI155" s="4" t="str">
        <v>BW3110-9</v>
      </c>
      <c r="BJ155" s="4" t="str">
        <v>BW3110-9</v>
      </c>
      <c r="BK155" s="4" t="str">
        <v>BW3110-9</v>
      </c>
      <c r="BL155" s="4" t="str">
        <v>BW3110-9</v>
      </c>
      <c r="BM155" s="4" t="str">
        <v>BW3110-9</v>
      </c>
      <c r="BN155" s="4" t="str">
        <v>BW3110-9</v>
      </c>
      <c r="BO155" s="4" t="str">
        <v>BW3110-9</v>
      </c>
      <c r="BP155" s="4" t="str">
        <v>BW3110-9</v>
      </c>
      <c r="BQ155" s="4" t="str">
        <v>BW3110-9</v>
      </c>
      <c r="BR155" s="4" t="str">
        <v>BW3110-9</v>
      </c>
      <c r="BS155" s="4" t="str">
        <v>BW3110-9</v>
      </c>
      <c r="BT155" s="4" t="str">
        <v>BW3110-9</v>
      </c>
      <c r="BU155" s="4" t="str">
        <v>BW3110-9</v>
      </c>
      <c r="BV155" s="4" t="str">
        <v>BW3110-9</v>
      </c>
      <c r="BX155" s="4" t="str">
        <v>Bunjai</v>
      </c>
      <c r="BY155" s="4" t="str">
        <v>Bunjai</v>
      </c>
      <c r="BZ155" s="4" t="str">
        <v>Bunjai</v>
      </c>
      <c r="CA155" s="4" t="str">
        <v>Bunjai</v>
      </c>
      <c r="CB155" s="4" t="str">
        <v>Bunjai</v>
      </c>
      <c r="CC155" s="4" t="str">
        <v>Bunjai</v>
      </c>
      <c r="CD155" s="4" t="str">
        <v>Bunjai</v>
      </c>
      <c r="CE155" s="4" t="str">
        <v>Bunjai</v>
      </c>
      <c r="CF155" s="4" t="str">
        <v>Bunjai</v>
      </c>
      <c r="CG155" s="4" t="str">
        <v>Bunjai</v>
      </c>
      <c r="CH155" s="4" t="str">
        <v>Bunjai</v>
      </c>
      <c r="CI155" s="4" t="str">
        <v>Bunjai</v>
      </c>
      <c r="CJ155" s="4" t="str">
        <v>Bunjai</v>
      </c>
      <c r="CK155" s="4" t="str">
        <v>Bunjai</v>
      </c>
      <c r="CL155" s="4" t="str">
        <v>Bunjai</v>
      </c>
      <c r="CM155" s="4" t="str">
        <v>Bunjai</v>
      </c>
      <c r="CN155" s="4" t="str">
        <v>Bunjai</v>
      </c>
      <c r="CO155" s="4" t="str">
        <v>Bunjai</v>
      </c>
      <c r="CP155" s="4" t="str">
        <v>Bunjai</v>
      </c>
      <c r="CQ155" s="4" t="str">
        <v>Bunjai</v>
      </c>
      <c r="CR155" s="4" t="str">
        <v>Bunjai</v>
      </c>
      <c r="CS155" s="4" t="str">
        <v>Bunjai</v>
      </c>
      <c r="CT155" s="4" t="str">
        <v>Bunjai</v>
      </c>
      <c r="CU155" s="4" t="str">
        <v>Bunjai</v>
      </c>
      <c r="CV155" s="4" t="str">
        <v>Bunjai</v>
      </c>
      <c r="CW155" s="4" t="str">
        <v>Bunjai</v>
      </c>
      <c r="CX155" s="4" t="str">
        <v>Bunjai</v>
      </c>
      <c r="CY155" s="4" t="str">
        <v>Bunjai</v>
      </c>
      <c r="CZ155" s="4" t="str">
        <v>Bunjai</v>
      </c>
      <c r="DA155" s="4" t="str">
        <v>Bunjai</v>
      </c>
    </row>
    <row r="156" spans="1:105" x14ac:dyDescent="0.35">
      <c r="A156" s="4" t="s">
        <v>1813</v>
      </c>
      <c r="B156" s="4" t="s">
        <v>1812</v>
      </c>
      <c r="C156" s="4" t="s">
        <v>2662</v>
      </c>
      <c r="AS156" s="4" t="str">
        <v>Cacao hybrid</v>
      </c>
      <c r="AT156" s="4" t="str">
        <v>Cacao hybrid</v>
      </c>
      <c r="AU156" s="4" t="str">
        <v>Cacao hybrid</v>
      </c>
      <c r="AV156" s="4" t="str">
        <v>Cacao hybrid</v>
      </c>
      <c r="AW156" s="4" t="str">
        <v>Cacao hybrid</v>
      </c>
      <c r="AX156" s="4" t="str">
        <v>Cacao hybrid</v>
      </c>
      <c r="AY156" s="4" t="str">
        <v>Cacao hybrid</v>
      </c>
      <c r="AZ156" s="4" t="str">
        <v>Cacao hybrid</v>
      </c>
      <c r="BA156" s="4" t="str">
        <v>Cacao hybrid</v>
      </c>
      <c r="BB156" s="4" t="str">
        <v>Cacao hybrid</v>
      </c>
      <c r="BC156" s="4" t="str">
        <v>Cacao hybrid</v>
      </c>
      <c r="BD156" s="4" t="str">
        <v>Cacao hybrid</v>
      </c>
      <c r="BE156" s="4" t="str">
        <v>Cacao hybrid</v>
      </c>
      <c r="BF156" s="4" t="str">
        <v>Cacao hybrid</v>
      </c>
      <c r="BG156" s="4" t="str">
        <v>Cacao hybrid</v>
      </c>
      <c r="BH156" s="4" t="str">
        <v>Cacao hybrid</v>
      </c>
      <c r="BI156" s="4" t="str">
        <v>Cacao hybrid</v>
      </c>
      <c r="BJ156" s="4" t="str">
        <v>Cacao hybrid</v>
      </c>
      <c r="BK156" s="4" t="str">
        <v>Cacao hybrid</v>
      </c>
      <c r="BL156" s="4" t="str">
        <v>Cacao hybrid</v>
      </c>
      <c r="BM156" s="4" t="str">
        <v>Cacao hybrid</v>
      </c>
      <c r="BN156" s="4" t="str">
        <v>Cacao hybrid</v>
      </c>
      <c r="BO156" s="4" t="str">
        <v>Cacao hybrid</v>
      </c>
      <c r="BP156" s="4" t="str">
        <v>Cacao hybrid</v>
      </c>
      <c r="BQ156" s="4" t="str">
        <v>Cacao hybrid</v>
      </c>
      <c r="BR156" s="4" t="str">
        <v>Cacao hybrid</v>
      </c>
      <c r="BS156" s="4" t="str">
        <v>Cacao hybrid</v>
      </c>
      <c r="BT156" s="4" t="str">
        <v>Cacao hybrid</v>
      </c>
      <c r="BU156" s="4" t="str">
        <v>Cacao hybrid</v>
      </c>
      <c r="BV156" s="4" t="str">
        <v>Cacao hybrid</v>
      </c>
      <c r="BX156" s="4" t="str">
        <v>BW3110-9</v>
      </c>
      <c r="BY156" s="4" t="str">
        <v>BW3110-9</v>
      </c>
      <c r="BZ156" s="4" t="str">
        <v>BW3110-9</v>
      </c>
      <c r="CA156" s="4" t="str">
        <v>BW3110-9</v>
      </c>
      <c r="CB156" s="4" t="str">
        <v>BW3110-9</v>
      </c>
      <c r="CC156" s="4" t="str">
        <v>BW3110-9</v>
      </c>
      <c r="CD156" s="4" t="str">
        <v>BW3110-9</v>
      </c>
      <c r="CE156" s="4" t="str">
        <v>BW3110-9</v>
      </c>
      <c r="CF156" s="4" t="str">
        <v>BW3110-9</v>
      </c>
      <c r="CG156" s="4" t="str">
        <v>BW3110-9</v>
      </c>
      <c r="CH156" s="4" t="str">
        <v>BW3110-9</v>
      </c>
      <c r="CI156" s="4" t="str">
        <v>BW3110-9</v>
      </c>
      <c r="CJ156" s="4" t="str">
        <v>BW3110-9</v>
      </c>
      <c r="CK156" s="4" t="str">
        <v>BW3110-9</v>
      </c>
      <c r="CL156" s="4" t="str">
        <v>BW3110-9</v>
      </c>
      <c r="CM156" s="4" t="str">
        <v>BW3110-9</v>
      </c>
      <c r="CN156" s="4" t="str">
        <v>BW3110-9</v>
      </c>
      <c r="CO156" s="4" t="str">
        <v>BW3110-9</v>
      </c>
      <c r="CP156" s="4" t="str">
        <v>BW3110-9</v>
      </c>
      <c r="CQ156" s="4" t="str">
        <v>BW3110-9</v>
      </c>
      <c r="CR156" s="4" t="str">
        <v>BW3110-9</v>
      </c>
      <c r="CS156" s="4" t="str">
        <v>BW3110-9</v>
      </c>
      <c r="CT156" s="4" t="str">
        <v>BW3110-9</v>
      </c>
      <c r="CU156" s="4" t="str">
        <v>BW3110-9</v>
      </c>
      <c r="CV156" s="4" t="str">
        <v>BW3110-9</v>
      </c>
      <c r="CW156" s="4" t="str">
        <v>BW3110-9</v>
      </c>
      <c r="CX156" s="4" t="str">
        <v>BW3110-9</v>
      </c>
      <c r="CY156" s="4" t="str">
        <v>BW3110-9</v>
      </c>
      <c r="CZ156" s="4" t="str">
        <v>BW3110-9</v>
      </c>
      <c r="DA156" s="4" t="str">
        <v>BW3110-9</v>
      </c>
    </row>
    <row r="157" spans="1:105" x14ac:dyDescent="0.35">
      <c r="A157" s="4" t="s">
        <v>1813</v>
      </c>
      <c r="B157" s="4" t="s">
        <v>1812</v>
      </c>
      <c r="C157" s="4" t="s">
        <v>2663</v>
      </c>
      <c r="AS157" s="4" t="str">
        <v>CAL143</v>
      </c>
      <c r="AT157" s="4" t="str">
        <v>CAL143</v>
      </c>
      <c r="AU157" s="4" t="str">
        <v>CAL143</v>
      </c>
      <c r="AV157" s="4" t="str">
        <v>CAL143</v>
      </c>
      <c r="AW157" s="4" t="str">
        <v>CAL143</v>
      </c>
      <c r="AX157" s="4" t="str">
        <v>CAL143</v>
      </c>
      <c r="AY157" s="4" t="str">
        <v>CAL143</v>
      </c>
      <c r="AZ157" s="4" t="str">
        <v>CAL143</v>
      </c>
      <c r="BA157" s="4" t="str">
        <v>CAL143</v>
      </c>
      <c r="BB157" s="4" t="str">
        <v>CAL143</v>
      </c>
      <c r="BC157" s="4" t="str">
        <v>CAL143</v>
      </c>
      <c r="BD157" s="4" t="str">
        <v>CAL143</v>
      </c>
      <c r="BE157" s="4" t="str">
        <v>CAL143</v>
      </c>
      <c r="BF157" s="4" t="str">
        <v>CAL143</v>
      </c>
      <c r="BG157" s="4" t="str">
        <v>CAL143</v>
      </c>
      <c r="BH157" s="4" t="str">
        <v>CAL143</v>
      </c>
      <c r="BI157" s="4" t="str">
        <v>CAL143</v>
      </c>
      <c r="BJ157" s="4" t="str">
        <v>CAL143</v>
      </c>
      <c r="BK157" s="4" t="str">
        <v>CAL143</v>
      </c>
      <c r="BL157" s="4" t="str">
        <v>CAL143</v>
      </c>
      <c r="BM157" s="4" t="str">
        <v>CAL143</v>
      </c>
      <c r="BN157" s="4" t="str">
        <v>CAL143</v>
      </c>
      <c r="BO157" s="4" t="str">
        <v>CAL143</v>
      </c>
      <c r="BP157" s="4" t="str">
        <v>CAL143</v>
      </c>
      <c r="BQ157" s="4" t="str">
        <v>CAL143</v>
      </c>
      <c r="BR157" s="4" t="str">
        <v>CAL143</v>
      </c>
      <c r="BS157" s="4" t="str">
        <v>CAL143</v>
      </c>
      <c r="BT157" s="4" t="str">
        <v>CAL143</v>
      </c>
      <c r="BU157" s="4" t="str">
        <v>CAL143</v>
      </c>
      <c r="BV157" s="4" t="str">
        <v>CAL143</v>
      </c>
      <c r="BX157" s="4" t="str">
        <v>Cacao hybrid</v>
      </c>
      <c r="BY157" s="4" t="str">
        <v>Cacao hybrid</v>
      </c>
      <c r="BZ157" s="4" t="str">
        <v>Cacao hybrid</v>
      </c>
      <c r="CA157" s="4" t="str">
        <v>Cacao hybrid</v>
      </c>
      <c r="CB157" s="4" t="str">
        <v>Cacao hybrid</v>
      </c>
      <c r="CC157" s="4" t="str">
        <v>Cacao hybrid</v>
      </c>
      <c r="CD157" s="4" t="str">
        <v>Cacao hybrid</v>
      </c>
      <c r="CE157" s="4" t="str">
        <v>Cacao hybrid</v>
      </c>
      <c r="CF157" s="4" t="str">
        <v>Cacao hybrid</v>
      </c>
      <c r="CG157" s="4" t="str">
        <v>Cacao hybrid</v>
      </c>
      <c r="CH157" s="4" t="str">
        <v>Cacao hybrid</v>
      </c>
      <c r="CI157" s="4" t="str">
        <v>Cacao hybrid</v>
      </c>
      <c r="CJ157" s="4" t="str">
        <v>Cacao hybrid</v>
      </c>
      <c r="CK157" s="4" t="str">
        <v>Cacao hybrid</v>
      </c>
      <c r="CL157" s="4" t="str">
        <v>Cacao hybrid</v>
      </c>
      <c r="CM157" s="4" t="str">
        <v>Cacao hybrid</v>
      </c>
      <c r="CN157" s="4" t="str">
        <v>Cacao hybrid</v>
      </c>
      <c r="CO157" s="4" t="str">
        <v>Cacao hybrid</v>
      </c>
      <c r="CP157" s="4" t="str">
        <v>Cacao hybrid</v>
      </c>
      <c r="CQ157" s="4" t="str">
        <v>Cacao hybrid</v>
      </c>
      <c r="CR157" s="4" t="str">
        <v>Cacao hybrid</v>
      </c>
      <c r="CS157" s="4" t="str">
        <v>Cacao hybrid</v>
      </c>
      <c r="CT157" s="4" t="str">
        <v>Cacao hybrid</v>
      </c>
      <c r="CU157" s="4" t="str">
        <v>Cacao hybrid</v>
      </c>
      <c r="CV157" s="4" t="str">
        <v>Cacao hybrid</v>
      </c>
      <c r="CW157" s="4" t="str">
        <v>Cacao hybrid</v>
      </c>
      <c r="CX157" s="4" t="str">
        <v>Cacao hybrid</v>
      </c>
      <c r="CY157" s="4" t="str">
        <v>Cacao hybrid</v>
      </c>
      <c r="CZ157" s="4" t="str">
        <v>Cacao hybrid</v>
      </c>
      <c r="DA157" s="4" t="str">
        <v>Cacao hybrid</v>
      </c>
    </row>
    <row r="158" spans="1:105" x14ac:dyDescent="0.35">
      <c r="A158" s="4" t="s">
        <v>1813</v>
      </c>
      <c r="B158" s="4" t="s">
        <v>1812</v>
      </c>
      <c r="C158" s="4" t="s">
        <v>2664</v>
      </c>
      <c r="AS158" s="4" t="str">
        <v>California Blackeye 5</v>
      </c>
      <c r="AT158" s="4" t="str">
        <v>California Blackeye 5</v>
      </c>
      <c r="AU158" s="4" t="str">
        <v>California Blackeye 5</v>
      </c>
      <c r="AV158" s="4" t="str">
        <v>California Blackeye 5</v>
      </c>
      <c r="AW158" s="4" t="str">
        <v>California Blackeye 5</v>
      </c>
      <c r="AX158" s="4" t="str">
        <v>California Blackeye 5</v>
      </c>
      <c r="AY158" s="4" t="str">
        <v>California Blackeye 5</v>
      </c>
      <c r="AZ158" s="4" t="str">
        <v>California Blackeye 5</v>
      </c>
      <c r="BA158" s="4" t="str">
        <v>California Blackeye 5</v>
      </c>
      <c r="BB158" s="4" t="str">
        <v>California Blackeye 5</v>
      </c>
      <c r="BC158" s="4" t="str">
        <v>California Blackeye 5</v>
      </c>
      <c r="BD158" s="4" t="str">
        <v>California Blackeye 5</v>
      </c>
      <c r="BE158" s="4" t="str">
        <v>California Blackeye 5</v>
      </c>
      <c r="BF158" s="4" t="str">
        <v>California Blackeye 5</v>
      </c>
      <c r="BG158" s="4" t="str">
        <v>California Blackeye 5</v>
      </c>
      <c r="BH158" s="4" t="str">
        <v>California Blackeye 5</v>
      </c>
      <c r="BI158" s="4" t="str">
        <v>California Blackeye 5</v>
      </c>
      <c r="BJ158" s="4" t="str">
        <v>California Blackeye 5</v>
      </c>
      <c r="BK158" s="4" t="str">
        <v>California Blackeye 5</v>
      </c>
      <c r="BL158" s="4" t="str">
        <v>California Blackeye 5</v>
      </c>
      <c r="BM158" s="4" t="str">
        <v>California Blackeye 5</v>
      </c>
      <c r="BN158" s="4" t="str">
        <v>California Blackeye 5</v>
      </c>
      <c r="BO158" s="4" t="str">
        <v>California Blackeye 5</v>
      </c>
      <c r="BP158" s="4" t="str">
        <v>California Blackeye 5</v>
      </c>
      <c r="BQ158" s="4" t="str">
        <v>California Blackeye 5</v>
      </c>
      <c r="BR158" s="4" t="str">
        <v>California Blackeye 5</v>
      </c>
      <c r="BS158" s="4" t="str">
        <v>California Blackeye 5</v>
      </c>
      <c r="BT158" s="4" t="str">
        <v>California Blackeye 5</v>
      </c>
      <c r="BU158" s="4" t="str">
        <v>California Blackeye 5</v>
      </c>
      <c r="BV158" s="4" t="str">
        <v>California Blackeye 5</v>
      </c>
      <c r="BX158" s="4" t="str">
        <v>CAL143</v>
      </c>
      <c r="BY158" s="4" t="str">
        <v>CAL143</v>
      </c>
      <c r="BZ158" s="4" t="str">
        <v>CAL143</v>
      </c>
      <c r="CA158" s="4" t="str">
        <v>CAL143</v>
      </c>
      <c r="CB158" s="4" t="str">
        <v>CAL143</v>
      </c>
      <c r="CC158" s="4" t="str">
        <v>CAL143</v>
      </c>
      <c r="CD158" s="4" t="str">
        <v>CAL143</v>
      </c>
      <c r="CE158" s="4" t="str">
        <v>CAL143</v>
      </c>
      <c r="CF158" s="4" t="str">
        <v>CAL143</v>
      </c>
      <c r="CG158" s="4" t="str">
        <v>CAL143</v>
      </c>
      <c r="CH158" s="4" t="str">
        <v>CAL143</v>
      </c>
      <c r="CI158" s="4" t="str">
        <v>CAL143</v>
      </c>
      <c r="CJ158" s="4" t="str">
        <v>CAL143</v>
      </c>
      <c r="CK158" s="4" t="str">
        <v>CAL143</v>
      </c>
      <c r="CL158" s="4" t="str">
        <v>CAL143</v>
      </c>
      <c r="CM158" s="4" t="str">
        <v>CAL143</v>
      </c>
      <c r="CN158" s="4" t="str">
        <v>CAL143</v>
      </c>
      <c r="CO158" s="4" t="str">
        <v>CAL143</v>
      </c>
      <c r="CP158" s="4" t="str">
        <v>CAL143</v>
      </c>
      <c r="CQ158" s="4" t="str">
        <v>CAL143</v>
      </c>
      <c r="CR158" s="4" t="str">
        <v>CAL143</v>
      </c>
      <c r="CS158" s="4" t="str">
        <v>CAL143</v>
      </c>
      <c r="CT158" s="4" t="str">
        <v>CAL143</v>
      </c>
      <c r="CU158" s="4" t="str">
        <v>CAL143</v>
      </c>
      <c r="CV158" s="4" t="str">
        <v>CAL143</v>
      </c>
      <c r="CW158" s="4" t="str">
        <v>CAL143</v>
      </c>
      <c r="CX158" s="4" t="str">
        <v>CAL143</v>
      </c>
      <c r="CY158" s="4" t="str">
        <v>CAL143</v>
      </c>
      <c r="CZ158" s="4" t="str">
        <v>CAL143</v>
      </c>
      <c r="DA158" s="4" t="str">
        <v>CAL143</v>
      </c>
    </row>
    <row r="159" spans="1:105" x14ac:dyDescent="0.35">
      <c r="A159" s="4" t="s">
        <v>1813</v>
      </c>
      <c r="B159" s="4" t="s">
        <v>1812</v>
      </c>
      <c r="C159" s="4" t="s">
        <v>2665</v>
      </c>
      <c r="AS159" s="4" t="str">
        <v>California wonder</v>
      </c>
      <c r="AT159" s="4" t="str">
        <v>California wonder</v>
      </c>
      <c r="AU159" s="4" t="str">
        <v>California wonder</v>
      </c>
      <c r="AV159" s="4" t="str">
        <v>California wonder</v>
      </c>
      <c r="AW159" s="4" t="str">
        <v>California wonder</v>
      </c>
      <c r="AX159" s="4" t="str">
        <v>California wonder</v>
      </c>
      <c r="AY159" s="4" t="str">
        <v>California wonder</v>
      </c>
      <c r="AZ159" s="4" t="str">
        <v>California wonder</v>
      </c>
      <c r="BA159" s="4" t="str">
        <v>California wonder</v>
      </c>
      <c r="BB159" s="4" t="str">
        <v>California wonder</v>
      </c>
      <c r="BC159" s="4" t="str">
        <v>California wonder</v>
      </c>
      <c r="BD159" s="4" t="str">
        <v>California wonder</v>
      </c>
      <c r="BE159" s="4" t="str">
        <v>California wonder</v>
      </c>
      <c r="BF159" s="4" t="str">
        <v>California wonder</v>
      </c>
      <c r="BG159" s="4" t="str">
        <v>California wonder</v>
      </c>
      <c r="BH159" s="4" t="str">
        <v>California wonder</v>
      </c>
      <c r="BI159" s="4" t="str">
        <v>California wonder</v>
      </c>
      <c r="BJ159" s="4" t="str">
        <v>California wonder</v>
      </c>
      <c r="BK159" s="4" t="str">
        <v>California wonder</v>
      </c>
      <c r="BL159" s="4" t="str">
        <v>California wonder</v>
      </c>
      <c r="BM159" s="4" t="str">
        <v>California wonder</v>
      </c>
      <c r="BN159" s="4" t="str">
        <v>California wonder</v>
      </c>
      <c r="BO159" s="4" t="str">
        <v>California wonder</v>
      </c>
      <c r="BP159" s="4" t="str">
        <v>California wonder</v>
      </c>
      <c r="BQ159" s="4" t="str">
        <v>California wonder</v>
      </c>
      <c r="BR159" s="4" t="str">
        <v>California wonder</v>
      </c>
      <c r="BS159" s="4" t="str">
        <v>California wonder</v>
      </c>
      <c r="BT159" s="4" t="str">
        <v>California wonder</v>
      </c>
      <c r="BU159" s="4" t="str">
        <v>California wonder</v>
      </c>
      <c r="BV159" s="4" t="str">
        <v>California wonder</v>
      </c>
      <c r="BX159" s="4" t="str">
        <v>California Blackeye 5</v>
      </c>
      <c r="BY159" s="4" t="str">
        <v>California Blackeye 5</v>
      </c>
      <c r="BZ159" s="4" t="str">
        <v>California Blackeye 5</v>
      </c>
      <c r="CA159" s="4" t="str">
        <v>California Blackeye 5</v>
      </c>
      <c r="CB159" s="4" t="str">
        <v>California Blackeye 5</v>
      </c>
      <c r="CC159" s="4" t="str">
        <v>California Blackeye 5</v>
      </c>
      <c r="CD159" s="4" t="str">
        <v>California Blackeye 5</v>
      </c>
      <c r="CE159" s="4" t="str">
        <v>California Blackeye 5</v>
      </c>
      <c r="CF159" s="4" t="str">
        <v>California Blackeye 5</v>
      </c>
      <c r="CG159" s="4" t="str">
        <v>California Blackeye 5</v>
      </c>
      <c r="CH159" s="4" t="str">
        <v>California Blackeye 5</v>
      </c>
      <c r="CI159" s="4" t="str">
        <v>California Blackeye 5</v>
      </c>
      <c r="CJ159" s="4" t="str">
        <v>California Blackeye 5</v>
      </c>
      <c r="CK159" s="4" t="str">
        <v>California Blackeye 5</v>
      </c>
      <c r="CL159" s="4" t="str">
        <v>California Blackeye 5</v>
      </c>
      <c r="CM159" s="4" t="str">
        <v>California Blackeye 5</v>
      </c>
      <c r="CN159" s="4" t="str">
        <v>California Blackeye 5</v>
      </c>
      <c r="CO159" s="4" t="str">
        <v>California Blackeye 5</v>
      </c>
      <c r="CP159" s="4" t="str">
        <v>California Blackeye 5</v>
      </c>
      <c r="CQ159" s="4" t="str">
        <v>California Blackeye 5</v>
      </c>
      <c r="CR159" s="4" t="str">
        <v>California Blackeye 5</v>
      </c>
      <c r="CS159" s="4" t="str">
        <v>California Blackeye 5</v>
      </c>
      <c r="CT159" s="4" t="str">
        <v>California Blackeye 5</v>
      </c>
      <c r="CU159" s="4" t="str">
        <v>California Blackeye 5</v>
      </c>
      <c r="CV159" s="4" t="str">
        <v>California Blackeye 5</v>
      </c>
      <c r="CW159" s="4" t="str">
        <v>California Blackeye 5</v>
      </c>
      <c r="CX159" s="4" t="str">
        <v>California Blackeye 5</v>
      </c>
      <c r="CY159" s="4" t="str">
        <v>California Blackeye 5</v>
      </c>
      <c r="CZ159" s="4" t="str">
        <v>California Blackeye 5</v>
      </c>
      <c r="DA159" s="4" t="str">
        <v>California Blackeye 5</v>
      </c>
    </row>
    <row r="160" spans="1:105" x14ac:dyDescent="0.35">
      <c r="A160" s="4" t="s">
        <v>1813</v>
      </c>
      <c r="B160" s="4" t="s">
        <v>1812</v>
      </c>
      <c r="C160" s="4" t="s">
        <v>2666</v>
      </c>
      <c r="AS160" s="4" t="str">
        <v>Canadian wonder</v>
      </c>
      <c r="AT160" s="4" t="str">
        <v>Canadian wonder</v>
      </c>
      <c r="AU160" s="4" t="str">
        <v>Canadian wonder</v>
      </c>
      <c r="AV160" s="4" t="str">
        <v>Canadian wonder</v>
      </c>
      <c r="AW160" s="4" t="str">
        <v>Canadian wonder</v>
      </c>
      <c r="AX160" s="4" t="str">
        <v>Canadian wonder</v>
      </c>
      <c r="AY160" s="4" t="str">
        <v>Canadian wonder</v>
      </c>
      <c r="AZ160" s="4" t="str">
        <v>Canadian wonder</v>
      </c>
      <c r="BA160" s="4" t="str">
        <v>Canadian wonder</v>
      </c>
      <c r="BB160" s="4" t="str">
        <v>Canadian wonder</v>
      </c>
      <c r="BC160" s="4" t="str">
        <v>Canadian wonder</v>
      </c>
      <c r="BD160" s="4" t="str">
        <v>Canadian wonder</v>
      </c>
      <c r="BE160" s="4" t="str">
        <v>Canadian wonder</v>
      </c>
      <c r="BF160" s="4" t="str">
        <v>Canadian wonder</v>
      </c>
      <c r="BG160" s="4" t="str">
        <v>Canadian wonder</v>
      </c>
      <c r="BH160" s="4" t="str">
        <v>Canadian wonder</v>
      </c>
      <c r="BI160" s="4" t="str">
        <v>Canadian wonder</v>
      </c>
      <c r="BJ160" s="4" t="str">
        <v>Canadian wonder</v>
      </c>
      <c r="BK160" s="4" t="str">
        <v>Canadian wonder</v>
      </c>
      <c r="BL160" s="4" t="str">
        <v>Canadian wonder</v>
      </c>
      <c r="BM160" s="4" t="str">
        <v>Canadian wonder</v>
      </c>
      <c r="BN160" s="4" t="str">
        <v>Canadian wonder</v>
      </c>
      <c r="BO160" s="4" t="str">
        <v>Canadian wonder</v>
      </c>
      <c r="BP160" s="4" t="str">
        <v>Canadian wonder</v>
      </c>
      <c r="BQ160" s="4" t="str">
        <v>Canadian wonder</v>
      </c>
      <c r="BR160" s="4" t="str">
        <v>Canadian wonder</v>
      </c>
      <c r="BS160" s="4" t="str">
        <v>Canadian wonder</v>
      </c>
      <c r="BT160" s="4" t="str">
        <v>Canadian wonder</v>
      </c>
      <c r="BU160" s="4" t="str">
        <v>Canadian wonder</v>
      </c>
      <c r="BV160" s="4" t="str">
        <v>Canadian wonder</v>
      </c>
      <c r="BX160" s="4" t="str">
        <v>California wonder</v>
      </c>
      <c r="BY160" s="4" t="str">
        <v>California wonder</v>
      </c>
      <c r="BZ160" s="4" t="str">
        <v>California wonder</v>
      </c>
      <c r="CA160" s="4" t="str">
        <v>California wonder</v>
      </c>
      <c r="CB160" s="4" t="str">
        <v>California wonder</v>
      </c>
      <c r="CC160" s="4" t="str">
        <v>California wonder</v>
      </c>
      <c r="CD160" s="4" t="str">
        <v>California wonder</v>
      </c>
      <c r="CE160" s="4" t="str">
        <v>California wonder</v>
      </c>
      <c r="CF160" s="4" t="str">
        <v>California wonder</v>
      </c>
      <c r="CG160" s="4" t="str">
        <v>California wonder</v>
      </c>
      <c r="CH160" s="4" t="str">
        <v>California wonder</v>
      </c>
      <c r="CI160" s="4" t="str">
        <v>California wonder</v>
      </c>
      <c r="CJ160" s="4" t="str">
        <v>California wonder</v>
      </c>
      <c r="CK160" s="4" t="str">
        <v>California wonder</v>
      </c>
      <c r="CL160" s="4" t="str">
        <v>California wonder</v>
      </c>
      <c r="CM160" s="4" t="str">
        <v>California wonder</v>
      </c>
      <c r="CN160" s="4" t="str">
        <v>California wonder</v>
      </c>
      <c r="CO160" s="4" t="str">
        <v>California wonder</v>
      </c>
      <c r="CP160" s="4" t="str">
        <v>California wonder</v>
      </c>
      <c r="CQ160" s="4" t="str">
        <v>California wonder</v>
      </c>
      <c r="CR160" s="4" t="str">
        <v>California wonder</v>
      </c>
      <c r="CS160" s="4" t="str">
        <v>California wonder</v>
      </c>
      <c r="CT160" s="4" t="str">
        <v>California wonder</v>
      </c>
      <c r="CU160" s="4" t="str">
        <v>California wonder</v>
      </c>
      <c r="CV160" s="4" t="str">
        <v>California wonder</v>
      </c>
      <c r="CW160" s="4" t="str">
        <v>California wonder</v>
      </c>
      <c r="CX160" s="4" t="str">
        <v>California wonder</v>
      </c>
      <c r="CY160" s="4" t="str">
        <v>California wonder</v>
      </c>
      <c r="CZ160" s="4" t="str">
        <v>California wonder</v>
      </c>
      <c r="DA160" s="4" t="str">
        <v>California wonder</v>
      </c>
    </row>
    <row r="161" spans="1:105" x14ac:dyDescent="0.35">
      <c r="A161" s="4" t="s">
        <v>1813</v>
      </c>
      <c r="B161" s="4" t="s">
        <v>1812</v>
      </c>
      <c r="C161" s="4" t="s">
        <v>2667</v>
      </c>
      <c r="AS161" s="4" t="str">
        <v>Canephora</v>
      </c>
      <c r="AT161" s="4" t="str">
        <v>Canephora</v>
      </c>
      <c r="AU161" s="4" t="str">
        <v>Canephora</v>
      </c>
      <c r="AV161" s="4" t="str">
        <v>Canephora</v>
      </c>
      <c r="AW161" s="4" t="str">
        <v>Canephora</v>
      </c>
      <c r="AX161" s="4" t="str">
        <v>Canephora</v>
      </c>
      <c r="AY161" s="4" t="str">
        <v>Canephora</v>
      </c>
      <c r="AZ161" s="4" t="str">
        <v>Canephora</v>
      </c>
      <c r="BA161" s="4" t="str">
        <v>Canephora</v>
      </c>
      <c r="BB161" s="4" t="str">
        <v>Canephora</v>
      </c>
      <c r="BC161" s="4" t="str">
        <v>Canephora</v>
      </c>
      <c r="BD161" s="4" t="str">
        <v>Canephora</v>
      </c>
      <c r="BE161" s="4" t="str">
        <v>Canephora</v>
      </c>
      <c r="BF161" s="4" t="str">
        <v>Canephora</v>
      </c>
      <c r="BG161" s="4" t="str">
        <v>Canephora</v>
      </c>
      <c r="BH161" s="4" t="str">
        <v>Canephora</v>
      </c>
      <c r="BI161" s="4" t="str">
        <v>Canephora</v>
      </c>
      <c r="BJ161" s="4" t="str">
        <v>Canephora</v>
      </c>
      <c r="BK161" s="4" t="str">
        <v>Canephora</v>
      </c>
      <c r="BL161" s="4" t="str">
        <v>Canephora</v>
      </c>
      <c r="BM161" s="4" t="str">
        <v>Canephora</v>
      </c>
      <c r="BN161" s="4" t="str">
        <v>Canephora</v>
      </c>
      <c r="BO161" s="4" t="str">
        <v>Canephora</v>
      </c>
      <c r="BP161" s="4" t="str">
        <v>Canephora</v>
      </c>
      <c r="BQ161" s="4" t="str">
        <v>Canephora</v>
      </c>
      <c r="BR161" s="4" t="str">
        <v>Canephora</v>
      </c>
      <c r="BS161" s="4" t="str">
        <v>Canephora</v>
      </c>
      <c r="BT161" s="4" t="str">
        <v>Canephora</v>
      </c>
      <c r="BU161" s="4" t="str">
        <v>Canephora</v>
      </c>
      <c r="BV161" s="4" t="str">
        <v>Canephora</v>
      </c>
      <c r="BX161" s="4" t="str">
        <v>Canadian wonder</v>
      </c>
      <c r="BY161" s="4" t="str">
        <v>Canadian wonder</v>
      </c>
      <c r="BZ161" s="4" t="str">
        <v>Canadian wonder</v>
      </c>
      <c r="CA161" s="4" t="str">
        <v>Canadian wonder</v>
      </c>
      <c r="CB161" s="4" t="str">
        <v>Canadian wonder</v>
      </c>
      <c r="CC161" s="4" t="str">
        <v>Canadian wonder</v>
      </c>
      <c r="CD161" s="4" t="str">
        <v>Canadian wonder</v>
      </c>
      <c r="CE161" s="4" t="str">
        <v>Canadian wonder</v>
      </c>
      <c r="CF161" s="4" t="str">
        <v>Canadian wonder</v>
      </c>
      <c r="CG161" s="4" t="str">
        <v>Canadian wonder</v>
      </c>
      <c r="CH161" s="4" t="str">
        <v>Canadian wonder</v>
      </c>
      <c r="CI161" s="4" t="str">
        <v>Canadian wonder</v>
      </c>
      <c r="CJ161" s="4" t="str">
        <v>Canadian wonder</v>
      </c>
      <c r="CK161" s="4" t="str">
        <v>Canadian wonder</v>
      </c>
      <c r="CL161" s="4" t="str">
        <v>Canadian wonder</v>
      </c>
      <c r="CM161" s="4" t="str">
        <v>Canadian wonder</v>
      </c>
      <c r="CN161" s="4" t="str">
        <v>Canadian wonder</v>
      </c>
      <c r="CO161" s="4" t="str">
        <v>Canadian wonder</v>
      </c>
      <c r="CP161" s="4" t="str">
        <v>Canadian wonder</v>
      </c>
      <c r="CQ161" s="4" t="str">
        <v>Canadian wonder</v>
      </c>
      <c r="CR161" s="4" t="str">
        <v>Canadian wonder</v>
      </c>
      <c r="CS161" s="4" t="str">
        <v>Canadian wonder</v>
      </c>
      <c r="CT161" s="4" t="str">
        <v>Canadian wonder</v>
      </c>
      <c r="CU161" s="4" t="str">
        <v>Canadian wonder</v>
      </c>
      <c r="CV161" s="4" t="str">
        <v>Canadian wonder</v>
      </c>
      <c r="CW161" s="4" t="str">
        <v>Canadian wonder</v>
      </c>
      <c r="CX161" s="4" t="str">
        <v>Canadian wonder</v>
      </c>
      <c r="CY161" s="4" t="str">
        <v>Canadian wonder</v>
      </c>
      <c r="CZ161" s="4" t="str">
        <v>Canadian wonder</v>
      </c>
      <c r="DA161" s="4" t="str">
        <v>Canadian wonder</v>
      </c>
    </row>
    <row r="162" spans="1:105" x14ac:dyDescent="0.35">
      <c r="A162" s="4" t="s">
        <v>1813</v>
      </c>
      <c r="B162" s="4" t="s">
        <v>1812</v>
      </c>
      <c r="C162" s="4" t="s">
        <v>2668</v>
      </c>
      <c r="AS162" s="4" t="str">
        <v>Cara</v>
      </c>
      <c r="AT162" s="4" t="str">
        <v>Cara</v>
      </c>
      <c r="AU162" s="4" t="str">
        <v>Cara</v>
      </c>
      <c r="AV162" s="4" t="str">
        <v>Cara</v>
      </c>
      <c r="AW162" s="4" t="str">
        <v>Cara</v>
      </c>
      <c r="AX162" s="4" t="str">
        <v>Cara</v>
      </c>
      <c r="AY162" s="4" t="str">
        <v>Cara</v>
      </c>
      <c r="AZ162" s="4" t="str">
        <v>Cara</v>
      </c>
      <c r="BA162" s="4" t="str">
        <v>Cara</v>
      </c>
      <c r="BB162" s="4" t="str">
        <v>Cara</v>
      </c>
      <c r="BC162" s="4" t="str">
        <v>Cara</v>
      </c>
      <c r="BD162" s="4" t="str">
        <v>Cara</v>
      </c>
      <c r="BE162" s="4" t="str">
        <v>Cara</v>
      </c>
      <c r="BF162" s="4" t="str">
        <v>Cara</v>
      </c>
      <c r="BG162" s="4" t="str">
        <v>Cara</v>
      </c>
      <c r="BH162" s="4" t="str">
        <v>Cara</v>
      </c>
      <c r="BI162" s="4" t="str">
        <v>Cara</v>
      </c>
      <c r="BJ162" s="4" t="str">
        <v>Cara</v>
      </c>
      <c r="BK162" s="4" t="str">
        <v>Cara</v>
      </c>
      <c r="BL162" s="4" t="str">
        <v>Cara</v>
      </c>
      <c r="BM162" s="4" t="str">
        <v>Cara</v>
      </c>
      <c r="BN162" s="4" t="str">
        <v>Cara</v>
      </c>
      <c r="BO162" s="4" t="str">
        <v>Cara</v>
      </c>
      <c r="BP162" s="4" t="str">
        <v>Cara</v>
      </c>
      <c r="BQ162" s="4" t="str">
        <v>Cara</v>
      </c>
      <c r="BR162" s="4" t="str">
        <v>Cara</v>
      </c>
      <c r="BS162" s="4" t="str">
        <v>Cara</v>
      </c>
      <c r="BT162" s="4" t="str">
        <v>Cara</v>
      </c>
      <c r="BU162" s="4" t="str">
        <v>Cara</v>
      </c>
      <c r="BV162" s="4" t="str">
        <v>Cara</v>
      </c>
      <c r="BX162" s="4" t="str">
        <v>Canephora</v>
      </c>
      <c r="BY162" s="4" t="str">
        <v>Canephora</v>
      </c>
      <c r="BZ162" s="4" t="str">
        <v>Canephora</v>
      </c>
      <c r="CA162" s="4" t="str">
        <v>Canephora</v>
      </c>
      <c r="CB162" s="4" t="str">
        <v>Canephora</v>
      </c>
      <c r="CC162" s="4" t="str">
        <v>Canephora</v>
      </c>
      <c r="CD162" s="4" t="str">
        <v>Canephora</v>
      </c>
      <c r="CE162" s="4" t="str">
        <v>Canephora</v>
      </c>
      <c r="CF162" s="4" t="str">
        <v>Canephora</v>
      </c>
      <c r="CG162" s="4" t="str">
        <v>Canephora</v>
      </c>
      <c r="CH162" s="4" t="str">
        <v>Canephora</v>
      </c>
      <c r="CI162" s="4" t="str">
        <v>Canephora</v>
      </c>
      <c r="CJ162" s="4" t="str">
        <v>Canephora</v>
      </c>
      <c r="CK162" s="4" t="str">
        <v>Canephora</v>
      </c>
      <c r="CL162" s="4" t="str">
        <v>Canephora</v>
      </c>
      <c r="CM162" s="4" t="str">
        <v>Canephora</v>
      </c>
      <c r="CN162" s="4" t="str">
        <v>Canephora</v>
      </c>
      <c r="CO162" s="4" t="str">
        <v>Canephora</v>
      </c>
      <c r="CP162" s="4" t="str">
        <v>Canephora</v>
      </c>
      <c r="CQ162" s="4" t="str">
        <v>Canephora</v>
      </c>
      <c r="CR162" s="4" t="str">
        <v>Canephora</v>
      </c>
      <c r="CS162" s="4" t="str">
        <v>Canephora</v>
      </c>
      <c r="CT162" s="4" t="str">
        <v>Canephora</v>
      </c>
      <c r="CU162" s="4" t="str">
        <v>Canephora</v>
      </c>
      <c r="CV162" s="4" t="str">
        <v>Canephora</v>
      </c>
      <c r="CW162" s="4" t="str">
        <v>Canephora</v>
      </c>
      <c r="CX162" s="4" t="str">
        <v>Canephora</v>
      </c>
      <c r="CY162" s="4" t="str">
        <v>Canephora</v>
      </c>
      <c r="CZ162" s="4" t="str">
        <v>Canephora</v>
      </c>
      <c r="DA162" s="4" t="str">
        <v>Canephora</v>
      </c>
    </row>
    <row r="163" spans="1:105" x14ac:dyDescent="0.35">
      <c r="A163" s="4" t="s">
        <v>1813</v>
      </c>
      <c r="B163" s="4" t="s">
        <v>1812</v>
      </c>
      <c r="C163" s="4" t="s">
        <v>2669</v>
      </c>
      <c r="AS163" s="4" t="str">
        <v>Caramba</v>
      </c>
      <c r="AT163" s="4" t="str">
        <v>Caramba</v>
      </c>
      <c r="AU163" s="4" t="str">
        <v>Caramba</v>
      </c>
      <c r="AV163" s="4" t="str">
        <v>Caramba</v>
      </c>
      <c r="AW163" s="4" t="str">
        <v>Caramba</v>
      </c>
      <c r="AX163" s="4" t="str">
        <v>Caramba</v>
      </c>
      <c r="AY163" s="4" t="str">
        <v>Caramba</v>
      </c>
      <c r="AZ163" s="4" t="str">
        <v>Caramba</v>
      </c>
      <c r="BA163" s="4" t="str">
        <v>Caramba</v>
      </c>
      <c r="BB163" s="4" t="str">
        <v>Caramba</v>
      </c>
      <c r="BC163" s="4" t="str">
        <v>Caramba</v>
      </c>
      <c r="BD163" s="4" t="str">
        <v>Caramba</v>
      </c>
      <c r="BE163" s="4" t="str">
        <v>Caramba</v>
      </c>
      <c r="BF163" s="4" t="str">
        <v>Caramba</v>
      </c>
      <c r="BG163" s="4" t="str">
        <v>Caramba</v>
      </c>
      <c r="BH163" s="4" t="str">
        <v>Caramba</v>
      </c>
      <c r="BI163" s="4" t="str">
        <v>Caramba</v>
      </c>
      <c r="BJ163" s="4" t="str">
        <v>Caramba</v>
      </c>
      <c r="BK163" s="4" t="str">
        <v>Caramba</v>
      </c>
      <c r="BL163" s="4" t="str">
        <v>Caramba</v>
      </c>
      <c r="BM163" s="4" t="str">
        <v>Caramba</v>
      </c>
      <c r="BN163" s="4" t="str">
        <v>Caramba</v>
      </c>
      <c r="BO163" s="4" t="str">
        <v>Caramba</v>
      </c>
      <c r="BP163" s="4" t="str">
        <v>Caramba</v>
      </c>
      <c r="BQ163" s="4" t="str">
        <v>Caramba</v>
      </c>
      <c r="BR163" s="4" t="str">
        <v>Caramba</v>
      </c>
      <c r="BS163" s="4" t="str">
        <v>Caramba</v>
      </c>
      <c r="BT163" s="4" t="str">
        <v>Caramba</v>
      </c>
      <c r="BU163" s="4" t="str">
        <v>Caramba</v>
      </c>
      <c r="BV163" s="4" t="str">
        <v>Caramba</v>
      </c>
      <c r="BX163" s="4" t="str">
        <v>Cara</v>
      </c>
      <c r="BY163" s="4" t="str">
        <v>Cara</v>
      </c>
      <c r="BZ163" s="4" t="str">
        <v>Cara</v>
      </c>
      <c r="CA163" s="4" t="str">
        <v>Cara</v>
      </c>
      <c r="CB163" s="4" t="str">
        <v>Cara</v>
      </c>
      <c r="CC163" s="4" t="str">
        <v>Cara</v>
      </c>
      <c r="CD163" s="4" t="str">
        <v>Cara</v>
      </c>
      <c r="CE163" s="4" t="str">
        <v>Cara</v>
      </c>
      <c r="CF163" s="4" t="str">
        <v>Cara</v>
      </c>
      <c r="CG163" s="4" t="str">
        <v>Cara</v>
      </c>
      <c r="CH163" s="4" t="str">
        <v>Cara</v>
      </c>
      <c r="CI163" s="4" t="str">
        <v>Cara</v>
      </c>
      <c r="CJ163" s="4" t="str">
        <v>Cara</v>
      </c>
      <c r="CK163" s="4" t="str">
        <v>Cara</v>
      </c>
      <c r="CL163" s="4" t="str">
        <v>Cara</v>
      </c>
      <c r="CM163" s="4" t="str">
        <v>Cara</v>
      </c>
      <c r="CN163" s="4" t="str">
        <v>Cara</v>
      </c>
      <c r="CO163" s="4" t="str">
        <v>Cara</v>
      </c>
      <c r="CP163" s="4" t="str">
        <v>Cara</v>
      </c>
      <c r="CQ163" s="4" t="str">
        <v>Cara</v>
      </c>
      <c r="CR163" s="4" t="str">
        <v>Cara</v>
      </c>
      <c r="CS163" s="4" t="str">
        <v>Cara</v>
      </c>
      <c r="CT163" s="4" t="str">
        <v>Cara</v>
      </c>
      <c r="CU163" s="4" t="str">
        <v>Cara</v>
      </c>
      <c r="CV163" s="4" t="str">
        <v>Cara</v>
      </c>
      <c r="CW163" s="4" t="str">
        <v>Cara</v>
      </c>
      <c r="CX163" s="4" t="str">
        <v>Cara</v>
      </c>
      <c r="CY163" s="4" t="str">
        <v>Cara</v>
      </c>
      <c r="CZ163" s="4" t="str">
        <v>Cara</v>
      </c>
      <c r="DA163" s="4" t="str">
        <v>Cara</v>
      </c>
    </row>
    <row r="164" spans="1:105" x14ac:dyDescent="0.35">
      <c r="A164" s="4" t="s">
        <v>1813</v>
      </c>
      <c r="B164" s="4" t="s">
        <v>1812</v>
      </c>
      <c r="C164" s="4" t="s">
        <v>2670</v>
      </c>
      <c r="AS164" s="4" t="str">
        <v>Carioca</v>
      </c>
      <c r="AT164" s="4" t="str">
        <v>Carioca</v>
      </c>
      <c r="AU164" s="4" t="str">
        <v>Carioca</v>
      </c>
      <c r="AV164" s="4" t="str">
        <v>Carioca</v>
      </c>
      <c r="AW164" s="4" t="str">
        <v>Carioca</v>
      </c>
      <c r="AX164" s="4" t="str">
        <v>Carioca</v>
      </c>
      <c r="AY164" s="4" t="str">
        <v>Carioca</v>
      </c>
      <c r="AZ164" s="4" t="str">
        <v>Carioca</v>
      </c>
      <c r="BA164" s="4" t="str">
        <v>Carioca</v>
      </c>
      <c r="BB164" s="4" t="str">
        <v>Carioca</v>
      </c>
      <c r="BC164" s="4" t="str">
        <v>Carioca</v>
      </c>
      <c r="BD164" s="4" t="str">
        <v>Carioca</v>
      </c>
      <c r="BE164" s="4" t="str">
        <v>Carioca</v>
      </c>
      <c r="BF164" s="4" t="str">
        <v>Carioca</v>
      </c>
      <c r="BG164" s="4" t="str">
        <v>Carioca</v>
      </c>
      <c r="BH164" s="4" t="str">
        <v>Carioca</v>
      </c>
      <c r="BI164" s="4" t="str">
        <v>Carioca</v>
      </c>
      <c r="BJ164" s="4" t="str">
        <v>Carioca</v>
      </c>
      <c r="BK164" s="4" t="str">
        <v>Carioca</v>
      </c>
      <c r="BL164" s="4" t="str">
        <v>Carioca</v>
      </c>
      <c r="BM164" s="4" t="str">
        <v>Carioca</v>
      </c>
      <c r="BN164" s="4" t="str">
        <v>Carioca</v>
      </c>
      <c r="BO164" s="4" t="str">
        <v>Carioca</v>
      </c>
      <c r="BP164" s="4" t="str">
        <v>Carioca</v>
      </c>
      <c r="BQ164" s="4" t="str">
        <v>Carioca</v>
      </c>
      <c r="BR164" s="4" t="str">
        <v>Carioca</v>
      </c>
      <c r="BS164" s="4" t="str">
        <v>Carioca</v>
      </c>
      <c r="BT164" s="4" t="str">
        <v>Carioca</v>
      </c>
      <c r="BU164" s="4" t="str">
        <v>Carioca</v>
      </c>
      <c r="BV164" s="4" t="str">
        <v>Carioca</v>
      </c>
      <c r="BX164" s="4" t="str">
        <v>Caramba</v>
      </c>
      <c r="BY164" s="4" t="str">
        <v>Caramba</v>
      </c>
      <c r="BZ164" s="4" t="str">
        <v>Caramba</v>
      </c>
      <c r="CA164" s="4" t="str">
        <v>Caramba</v>
      </c>
      <c r="CB164" s="4" t="str">
        <v>Caramba</v>
      </c>
      <c r="CC164" s="4" t="str">
        <v>Caramba</v>
      </c>
      <c r="CD164" s="4" t="str">
        <v>Caramba</v>
      </c>
      <c r="CE164" s="4" t="str">
        <v>Caramba</v>
      </c>
      <c r="CF164" s="4" t="str">
        <v>Caramba</v>
      </c>
      <c r="CG164" s="4" t="str">
        <v>Caramba</v>
      </c>
      <c r="CH164" s="4" t="str">
        <v>Caramba</v>
      </c>
      <c r="CI164" s="4" t="str">
        <v>Caramba</v>
      </c>
      <c r="CJ164" s="4" t="str">
        <v>Caramba</v>
      </c>
      <c r="CK164" s="4" t="str">
        <v>Caramba</v>
      </c>
      <c r="CL164" s="4" t="str">
        <v>Caramba</v>
      </c>
      <c r="CM164" s="4" t="str">
        <v>Caramba</v>
      </c>
      <c r="CN164" s="4" t="str">
        <v>Caramba</v>
      </c>
      <c r="CO164" s="4" t="str">
        <v>Caramba</v>
      </c>
      <c r="CP164" s="4" t="str">
        <v>Caramba</v>
      </c>
      <c r="CQ164" s="4" t="str">
        <v>Caramba</v>
      </c>
      <c r="CR164" s="4" t="str">
        <v>Caramba</v>
      </c>
      <c r="CS164" s="4" t="str">
        <v>Caramba</v>
      </c>
      <c r="CT164" s="4" t="str">
        <v>Caramba</v>
      </c>
      <c r="CU164" s="4" t="str">
        <v>Caramba</v>
      </c>
      <c r="CV164" s="4" t="str">
        <v>Caramba</v>
      </c>
      <c r="CW164" s="4" t="str">
        <v>Caramba</v>
      </c>
      <c r="CX164" s="4" t="str">
        <v>Caramba</v>
      </c>
      <c r="CY164" s="4" t="str">
        <v>Caramba</v>
      </c>
      <c r="CZ164" s="4" t="str">
        <v>Caramba</v>
      </c>
      <c r="DA164" s="4" t="str">
        <v>Caramba</v>
      </c>
    </row>
    <row r="165" spans="1:105" x14ac:dyDescent="0.35">
      <c r="A165" s="4" t="s">
        <v>1813</v>
      </c>
      <c r="B165" s="4" t="s">
        <v>1812</v>
      </c>
      <c r="C165" s="4" t="s">
        <v>2671</v>
      </c>
      <c r="AS165" s="4" t="str">
        <v>Carnival</v>
      </c>
      <c r="AT165" s="4" t="str">
        <v>Carnival</v>
      </c>
      <c r="AU165" s="4" t="str">
        <v>Carnival</v>
      </c>
      <c r="AV165" s="4" t="str">
        <v>Carnival</v>
      </c>
      <c r="AW165" s="4" t="str">
        <v>Carnival</v>
      </c>
      <c r="AX165" s="4" t="str">
        <v>Carnival</v>
      </c>
      <c r="AY165" s="4" t="str">
        <v>Carnival</v>
      </c>
      <c r="AZ165" s="4" t="str">
        <v>Carnival</v>
      </c>
      <c r="BA165" s="4" t="str">
        <v>Carnival</v>
      </c>
      <c r="BB165" s="4" t="str">
        <v>Carnival</v>
      </c>
      <c r="BC165" s="4" t="str">
        <v>Carnival</v>
      </c>
      <c r="BD165" s="4" t="str">
        <v>Carnival</v>
      </c>
      <c r="BE165" s="4" t="str">
        <v>Carnival</v>
      </c>
      <c r="BF165" s="4" t="str">
        <v>Carnival</v>
      </c>
      <c r="BG165" s="4" t="str">
        <v>Carnival</v>
      </c>
      <c r="BH165" s="4" t="str">
        <v>Carnival</v>
      </c>
      <c r="BI165" s="4" t="str">
        <v>Carnival</v>
      </c>
      <c r="BJ165" s="4" t="str">
        <v>Carnival</v>
      </c>
      <c r="BK165" s="4" t="str">
        <v>Carnival</v>
      </c>
      <c r="BL165" s="4" t="str">
        <v>Carnival</v>
      </c>
      <c r="BM165" s="4" t="str">
        <v>Carnival</v>
      </c>
      <c r="BN165" s="4" t="str">
        <v>Carnival</v>
      </c>
      <c r="BO165" s="4" t="str">
        <v>Carnival</v>
      </c>
      <c r="BP165" s="4" t="str">
        <v>Carnival</v>
      </c>
      <c r="BQ165" s="4" t="str">
        <v>Carnival</v>
      </c>
      <c r="BR165" s="4" t="str">
        <v>Carnival</v>
      </c>
      <c r="BS165" s="4" t="str">
        <v>Carnival</v>
      </c>
      <c r="BT165" s="4" t="str">
        <v>Carnival</v>
      </c>
      <c r="BU165" s="4" t="str">
        <v>Carnival</v>
      </c>
      <c r="BV165" s="4" t="str">
        <v>Carnival</v>
      </c>
      <c r="BX165" s="4" t="str">
        <v>Carioca</v>
      </c>
      <c r="BY165" s="4" t="str">
        <v>Carioca</v>
      </c>
      <c r="BZ165" s="4" t="str">
        <v>Carioca</v>
      </c>
      <c r="CA165" s="4" t="str">
        <v>Carioca</v>
      </c>
      <c r="CB165" s="4" t="str">
        <v>Carioca</v>
      </c>
      <c r="CC165" s="4" t="str">
        <v>Carioca</v>
      </c>
      <c r="CD165" s="4" t="str">
        <v>Carioca</v>
      </c>
      <c r="CE165" s="4" t="str">
        <v>Carioca</v>
      </c>
      <c r="CF165" s="4" t="str">
        <v>Carioca</v>
      </c>
      <c r="CG165" s="4" t="str">
        <v>Carioca</v>
      </c>
      <c r="CH165" s="4" t="str">
        <v>Carioca</v>
      </c>
      <c r="CI165" s="4" t="str">
        <v>Carioca</v>
      </c>
      <c r="CJ165" s="4" t="str">
        <v>Carioca</v>
      </c>
      <c r="CK165" s="4" t="str">
        <v>Carioca</v>
      </c>
      <c r="CL165" s="4" t="str">
        <v>Carioca</v>
      </c>
      <c r="CM165" s="4" t="str">
        <v>Carioca</v>
      </c>
      <c r="CN165" s="4" t="str">
        <v>Carioca</v>
      </c>
      <c r="CO165" s="4" t="str">
        <v>Carioca</v>
      </c>
      <c r="CP165" s="4" t="str">
        <v>Carioca</v>
      </c>
      <c r="CQ165" s="4" t="str">
        <v>Carioca</v>
      </c>
      <c r="CR165" s="4" t="str">
        <v>Carioca</v>
      </c>
      <c r="CS165" s="4" t="str">
        <v>Carioca</v>
      </c>
      <c r="CT165" s="4" t="str">
        <v>Carioca</v>
      </c>
      <c r="CU165" s="4" t="str">
        <v>Carioca</v>
      </c>
      <c r="CV165" s="4" t="str">
        <v>Carioca</v>
      </c>
      <c r="CW165" s="4" t="str">
        <v>Carioca</v>
      </c>
      <c r="CX165" s="4" t="str">
        <v>Carioca</v>
      </c>
      <c r="CY165" s="4" t="str">
        <v>Carioca</v>
      </c>
      <c r="CZ165" s="4" t="str">
        <v>Carioca</v>
      </c>
      <c r="DA165" s="4" t="str">
        <v>Carioca</v>
      </c>
    </row>
    <row r="166" spans="1:105" x14ac:dyDescent="0.35">
      <c r="A166" s="4" t="s">
        <v>1813</v>
      </c>
      <c r="B166" s="4" t="s">
        <v>1812</v>
      </c>
      <c r="C166" s="4" t="s">
        <v>2672</v>
      </c>
      <c r="AS166" s="4" t="str">
        <v>CBC2</v>
      </c>
      <c r="AT166" s="4" t="str">
        <v>CBC2</v>
      </c>
      <c r="AU166" s="4" t="str">
        <v>CBC2</v>
      </c>
      <c r="AV166" s="4" t="str">
        <v>CBC2</v>
      </c>
      <c r="AW166" s="4" t="str">
        <v>CBC2</v>
      </c>
      <c r="AX166" s="4" t="str">
        <v>CBC2</v>
      </c>
      <c r="AY166" s="4" t="str">
        <v>CBC2</v>
      </c>
      <c r="AZ166" s="4" t="str">
        <v>CBC2</v>
      </c>
      <c r="BA166" s="4" t="str">
        <v>CBC2</v>
      </c>
      <c r="BB166" s="4" t="str">
        <v>CBC2</v>
      </c>
      <c r="BC166" s="4" t="str">
        <v>CBC2</v>
      </c>
      <c r="BD166" s="4" t="str">
        <v>CBC2</v>
      </c>
      <c r="BE166" s="4" t="str">
        <v>CBC2</v>
      </c>
      <c r="BF166" s="4" t="str">
        <v>CBC2</v>
      </c>
      <c r="BG166" s="4" t="str">
        <v>CBC2</v>
      </c>
      <c r="BH166" s="4" t="str">
        <v>CBC2</v>
      </c>
      <c r="BI166" s="4" t="str">
        <v>CBC2</v>
      </c>
      <c r="BJ166" s="4" t="str">
        <v>CBC2</v>
      </c>
      <c r="BK166" s="4" t="str">
        <v>CBC2</v>
      </c>
      <c r="BL166" s="4" t="str">
        <v>CBC2</v>
      </c>
      <c r="BM166" s="4" t="str">
        <v>CBC2</v>
      </c>
      <c r="BN166" s="4" t="str">
        <v>CBC2</v>
      </c>
      <c r="BO166" s="4" t="str">
        <v>CBC2</v>
      </c>
      <c r="BP166" s="4" t="str">
        <v>CBC2</v>
      </c>
      <c r="BQ166" s="4" t="str">
        <v>CBC2</v>
      </c>
      <c r="BR166" s="4" t="str">
        <v>CBC2</v>
      </c>
      <c r="BS166" s="4" t="str">
        <v>CBC2</v>
      </c>
      <c r="BT166" s="4" t="str">
        <v>CBC2</v>
      </c>
      <c r="BU166" s="4" t="str">
        <v>CBC2</v>
      </c>
      <c r="BV166" s="4" t="str">
        <v>CBC2</v>
      </c>
      <c r="BX166" s="4" t="str">
        <v>Carnival</v>
      </c>
      <c r="BY166" s="4" t="str">
        <v>Carnival</v>
      </c>
      <c r="BZ166" s="4" t="str">
        <v>Carnival</v>
      </c>
      <c r="CA166" s="4" t="str">
        <v>Carnival</v>
      </c>
      <c r="CB166" s="4" t="str">
        <v>Carnival</v>
      </c>
      <c r="CC166" s="4" t="str">
        <v>Carnival</v>
      </c>
      <c r="CD166" s="4" t="str">
        <v>Carnival</v>
      </c>
      <c r="CE166" s="4" t="str">
        <v>Carnival</v>
      </c>
      <c r="CF166" s="4" t="str">
        <v>Carnival</v>
      </c>
      <c r="CG166" s="4" t="str">
        <v>Carnival</v>
      </c>
      <c r="CH166" s="4" t="str">
        <v>Carnival</v>
      </c>
      <c r="CI166" s="4" t="str">
        <v>Carnival</v>
      </c>
      <c r="CJ166" s="4" t="str">
        <v>Carnival</v>
      </c>
      <c r="CK166" s="4" t="str">
        <v>Carnival</v>
      </c>
      <c r="CL166" s="4" t="str">
        <v>Carnival</v>
      </c>
      <c r="CM166" s="4" t="str">
        <v>Carnival</v>
      </c>
      <c r="CN166" s="4" t="str">
        <v>Carnival</v>
      </c>
      <c r="CO166" s="4" t="str">
        <v>Carnival</v>
      </c>
      <c r="CP166" s="4" t="str">
        <v>Carnival</v>
      </c>
      <c r="CQ166" s="4" t="str">
        <v>Carnival</v>
      </c>
      <c r="CR166" s="4" t="str">
        <v>Carnival</v>
      </c>
      <c r="CS166" s="4" t="str">
        <v>Carnival</v>
      </c>
      <c r="CT166" s="4" t="str">
        <v>Carnival</v>
      </c>
      <c r="CU166" s="4" t="str">
        <v>Carnival</v>
      </c>
      <c r="CV166" s="4" t="str">
        <v>Carnival</v>
      </c>
      <c r="CW166" s="4" t="str">
        <v>Carnival</v>
      </c>
      <c r="CX166" s="4" t="str">
        <v>Carnival</v>
      </c>
      <c r="CY166" s="4" t="str">
        <v>Carnival</v>
      </c>
      <c r="CZ166" s="4" t="str">
        <v>Carnival</v>
      </c>
      <c r="DA166" s="4" t="str">
        <v>Carnival</v>
      </c>
    </row>
    <row r="167" spans="1:105" x14ac:dyDescent="0.35">
      <c r="A167" s="4" t="s">
        <v>1813</v>
      </c>
      <c r="B167" s="4" t="s">
        <v>1812</v>
      </c>
      <c r="C167" s="4" t="s">
        <v>2673</v>
      </c>
      <c r="AS167" s="4" t="str">
        <v>CEAP00053</v>
      </c>
      <c r="AT167" s="4" t="str">
        <v>CEAP00053</v>
      </c>
      <c r="AU167" s="4" t="str">
        <v>CEAP00053</v>
      </c>
      <c r="AV167" s="4" t="str">
        <v>CEAP00053</v>
      </c>
      <c r="AW167" s="4" t="str">
        <v>CEAP00053</v>
      </c>
      <c r="AX167" s="4" t="str">
        <v>CEAP00053</v>
      </c>
      <c r="AY167" s="4" t="str">
        <v>CEAP00053</v>
      </c>
      <c r="AZ167" s="4" t="str">
        <v>CEAP00053</v>
      </c>
      <c r="BA167" s="4" t="str">
        <v>CEAP00053</v>
      </c>
      <c r="BB167" s="4" t="str">
        <v>CEAP00053</v>
      </c>
      <c r="BC167" s="4" t="str">
        <v>CEAP00053</v>
      </c>
      <c r="BD167" s="4" t="str">
        <v>CEAP00053</v>
      </c>
      <c r="BE167" s="4" t="str">
        <v>CEAP00053</v>
      </c>
      <c r="BF167" s="4" t="str">
        <v>CEAP00053</v>
      </c>
      <c r="BG167" s="4" t="str">
        <v>CEAP00053</v>
      </c>
      <c r="BH167" s="4" t="str">
        <v>CEAP00053</v>
      </c>
      <c r="BI167" s="4" t="str">
        <v>CEAP00053</v>
      </c>
      <c r="BJ167" s="4" t="str">
        <v>CEAP00053</v>
      </c>
      <c r="BK167" s="4" t="str">
        <v>CEAP00053</v>
      </c>
      <c r="BL167" s="4" t="str">
        <v>CEAP00053</v>
      </c>
      <c r="BM167" s="4" t="str">
        <v>CEAP00053</v>
      </c>
      <c r="BN167" s="4" t="str">
        <v>CEAP00053</v>
      </c>
      <c r="BO167" s="4" t="str">
        <v>CEAP00053</v>
      </c>
      <c r="BP167" s="4" t="str">
        <v>CEAP00053</v>
      </c>
      <c r="BQ167" s="4" t="str">
        <v>CEAP00053</v>
      </c>
      <c r="BR167" s="4" t="str">
        <v>CEAP00053</v>
      </c>
      <c r="BS167" s="4" t="str">
        <v>CEAP00053</v>
      </c>
      <c r="BT167" s="4" t="str">
        <v>CEAP00053</v>
      </c>
      <c r="BU167" s="4" t="str">
        <v>CEAP00053</v>
      </c>
      <c r="BV167" s="4" t="str">
        <v>CEAP00053</v>
      </c>
      <c r="BX167" s="4" t="str">
        <v>CBC2</v>
      </c>
      <c r="BY167" s="4" t="str">
        <v>CBC2</v>
      </c>
      <c r="BZ167" s="4" t="str">
        <v>CBC2</v>
      </c>
      <c r="CA167" s="4" t="str">
        <v>CBC2</v>
      </c>
      <c r="CB167" s="4" t="str">
        <v>CBC2</v>
      </c>
      <c r="CC167" s="4" t="str">
        <v>CBC2</v>
      </c>
      <c r="CD167" s="4" t="str">
        <v>CBC2</v>
      </c>
      <c r="CE167" s="4" t="str">
        <v>CBC2</v>
      </c>
      <c r="CF167" s="4" t="str">
        <v>CBC2</v>
      </c>
      <c r="CG167" s="4" t="str">
        <v>CBC2</v>
      </c>
      <c r="CH167" s="4" t="str">
        <v>CBC2</v>
      </c>
      <c r="CI167" s="4" t="str">
        <v>CBC2</v>
      </c>
      <c r="CJ167" s="4" t="str">
        <v>CBC2</v>
      </c>
      <c r="CK167" s="4" t="str">
        <v>CBC2</v>
      </c>
      <c r="CL167" s="4" t="str">
        <v>CBC2</v>
      </c>
      <c r="CM167" s="4" t="str">
        <v>CBC2</v>
      </c>
      <c r="CN167" s="4" t="str">
        <v>CBC2</v>
      </c>
      <c r="CO167" s="4" t="str">
        <v>CBC2</v>
      </c>
      <c r="CP167" s="4" t="str">
        <v>CBC2</v>
      </c>
      <c r="CQ167" s="4" t="str">
        <v>CBC2</v>
      </c>
      <c r="CR167" s="4" t="str">
        <v>CBC2</v>
      </c>
      <c r="CS167" s="4" t="str">
        <v>CBC2</v>
      </c>
      <c r="CT167" s="4" t="str">
        <v>CBC2</v>
      </c>
      <c r="CU167" s="4" t="str">
        <v>CBC2</v>
      </c>
      <c r="CV167" s="4" t="str">
        <v>CBC2</v>
      </c>
      <c r="CW167" s="4" t="str">
        <v>CBC2</v>
      </c>
      <c r="CX167" s="4" t="str">
        <v>CBC2</v>
      </c>
      <c r="CY167" s="4" t="str">
        <v>CBC2</v>
      </c>
      <c r="CZ167" s="4" t="str">
        <v>CBC2</v>
      </c>
      <c r="DA167" s="4" t="str">
        <v>CBC2</v>
      </c>
    </row>
    <row r="168" spans="1:105" x14ac:dyDescent="0.35">
      <c r="A168" s="4" t="s">
        <v>1813</v>
      </c>
      <c r="B168" s="4" t="s">
        <v>1812</v>
      </c>
      <c r="C168" s="4" t="s">
        <v>2674</v>
      </c>
      <c r="AS168" s="4" t="str">
        <v>CEAP00068</v>
      </c>
      <c r="AT168" s="4" t="str">
        <v>CEAP00068</v>
      </c>
      <c r="AU168" s="4" t="str">
        <v>CEAP00068</v>
      </c>
      <c r="AV168" s="4" t="str">
        <v>CEAP00068</v>
      </c>
      <c r="AW168" s="4" t="str">
        <v>CEAP00068</v>
      </c>
      <c r="AX168" s="4" t="str">
        <v>CEAP00068</v>
      </c>
      <c r="AY168" s="4" t="str">
        <v>CEAP00068</v>
      </c>
      <c r="AZ168" s="4" t="str">
        <v>CEAP00068</v>
      </c>
      <c r="BA168" s="4" t="str">
        <v>CEAP00068</v>
      </c>
      <c r="BB168" s="4" t="str">
        <v>CEAP00068</v>
      </c>
      <c r="BC168" s="4" t="str">
        <v>CEAP00068</v>
      </c>
      <c r="BD168" s="4" t="str">
        <v>CEAP00068</v>
      </c>
      <c r="BE168" s="4" t="str">
        <v>CEAP00068</v>
      </c>
      <c r="BF168" s="4" t="str">
        <v>CEAP00068</v>
      </c>
      <c r="BG168" s="4" t="str">
        <v>CEAP00068</v>
      </c>
      <c r="BH168" s="4" t="str">
        <v>CEAP00068</v>
      </c>
      <c r="BI168" s="4" t="str">
        <v>CEAP00068</v>
      </c>
      <c r="BJ168" s="4" t="str">
        <v>CEAP00068</v>
      </c>
      <c r="BK168" s="4" t="str">
        <v>CEAP00068</v>
      </c>
      <c r="BL168" s="4" t="str">
        <v>CEAP00068</v>
      </c>
      <c r="BM168" s="4" t="str">
        <v>CEAP00068</v>
      </c>
      <c r="BN168" s="4" t="str">
        <v>CEAP00068</v>
      </c>
      <c r="BO168" s="4" t="str">
        <v>CEAP00068</v>
      </c>
      <c r="BP168" s="4" t="str">
        <v>CEAP00068</v>
      </c>
      <c r="BQ168" s="4" t="str">
        <v>CEAP00068</v>
      </c>
      <c r="BR168" s="4" t="str">
        <v>CEAP00068</v>
      </c>
      <c r="BS168" s="4" t="str">
        <v>CEAP00068</v>
      </c>
      <c r="BT168" s="4" t="str">
        <v>CEAP00068</v>
      </c>
      <c r="BU168" s="4" t="str">
        <v>CEAP00068</v>
      </c>
      <c r="BV168" s="4" t="str">
        <v>CEAP00068</v>
      </c>
      <c r="BX168" s="4" t="str">
        <v>CEAP00053</v>
      </c>
      <c r="BY168" s="4" t="str">
        <v>CEAP00053</v>
      </c>
      <c r="BZ168" s="4" t="str">
        <v>CEAP00053</v>
      </c>
      <c r="CA168" s="4" t="str">
        <v>CEAP00053</v>
      </c>
      <c r="CB168" s="4" t="str">
        <v>CEAP00053</v>
      </c>
      <c r="CC168" s="4" t="str">
        <v>CEAP00053</v>
      </c>
      <c r="CD168" s="4" t="str">
        <v>CEAP00053</v>
      </c>
      <c r="CE168" s="4" t="str">
        <v>CEAP00053</v>
      </c>
      <c r="CF168" s="4" t="str">
        <v>CEAP00053</v>
      </c>
      <c r="CG168" s="4" t="str">
        <v>CEAP00053</v>
      </c>
      <c r="CH168" s="4" t="str">
        <v>CEAP00053</v>
      </c>
      <c r="CI168" s="4" t="str">
        <v>CEAP00053</v>
      </c>
      <c r="CJ168" s="4" t="str">
        <v>CEAP00053</v>
      </c>
      <c r="CK168" s="4" t="str">
        <v>CEAP00053</v>
      </c>
      <c r="CL168" s="4" t="str">
        <v>CEAP00053</v>
      </c>
      <c r="CM168" s="4" t="str">
        <v>CEAP00053</v>
      </c>
      <c r="CN168" s="4" t="str">
        <v>CEAP00053</v>
      </c>
      <c r="CO168" s="4" t="str">
        <v>CEAP00053</v>
      </c>
      <c r="CP168" s="4" t="str">
        <v>CEAP00053</v>
      </c>
      <c r="CQ168" s="4" t="str">
        <v>CEAP00053</v>
      </c>
      <c r="CR168" s="4" t="str">
        <v>CEAP00053</v>
      </c>
      <c r="CS168" s="4" t="str">
        <v>CEAP00053</v>
      </c>
      <c r="CT168" s="4" t="str">
        <v>CEAP00053</v>
      </c>
      <c r="CU168" s="4" t="str">
        <v>CEAP00053</v>
      </c>
      <c r="CV168" s="4" t="str">
        <v>CEAP00053</v>
      </c>
      <c r="CW168" s="4" t="str">
        <v>CEAP00053</v>
      </c>
      <c r="CX168" s="4" t="str">
        <v>CEAP00053</v>
      </c>
      <c r="CY168" s="4" t="str">
        <v>CEAP00053</v>
      </c>
      <c r="CZ168" s="4" t="str">
        <v>CEAP00053</v>
      </c>
      <c r="DA168" s="4" t="str">
        <v>CEAP00053</v>
      </c>
    </row>
    <row r="169" spans="1:105" x14ac:dyDescent="0.35">
      <c r="A169" s="4" t="s">
        <v>1813</v>
      </c>
      <c r="B169" s="4" t="s">
        <v>1812</v>
      </c>
      <c r="C169" s="4" t="s">
        <v>2675</v>
      </c>
      <c r="AS169" s="4" t="str">
        <v>CG14</v>
      </c>
      <c r="AT169" s="4" t="str">
        <v>CG14</v>
      </c>
      <c r="AU169" s="4" t="str">
        <v>CG14</v>
      </c>
      <c r="AV169" s="4" t="str">
        <v>CG14</v>
      </c>
      <c r="AW169" s="4" t="str">
        <v>CG14</v>
      </c>
      <c r="AX169" s="4" t="str">
        <v>CG14</v>
      </c>
      <c r="AY169" s="4" t="str">
        <v>CG14</v>
      </c>
      <c r="AZ169" s="4" t="str">
        <v>CG14</v>
      </c>
      <c r="BA169" s="4" t="str">
        <v>CG14</v>
      </c>
      <c r="BB169" s="4" t="str">
        <v>CG14</v>
      </c>
      <c r="BC169" s="4" t="str">
        <v>CG14</v>
      </c>
      <c r="BD169" s="4" t="str">
        <v>CG14</v>
      </c>
      <c r="BE169" s="4" t="str">
        <v>CG14</v>
      </c>
      <c r="BF169" s="4" t="str">
        <v>CG14</v>
      </c>
      <c r="BG169" s="4" t="str">
        <v>CG14</v>
      </c>
      <c r="BH169" s="4" t="str">
        <v>CG14</v>
      </c>
      <c r="BI169" s="4" t="str">
        <v>CG14</v>
      </c>
      <c r="BJ169" s="4" t="str">
        <v>CG14</v>
      </c>
      <c r="BK169" s="4" t="str">
        <v>CG14</v>
      </c>
      <c r="BL169" s="4" t="str">
        <v>CG14</v>
      </c>
      <c r="BM169" s="4" t="str">
        <v>CG14</v>
      </c>
      <c r="BN169" s="4" t="str">
        <v>CG14</v>
      </c>
      <c r="BO169" s="4" t="str">
        <v>CG14</v>
      </c>
      <c r="BP169" s="4" t="str">
        <v>CG14</v>
      </c>
      <c r="BQ169" s="4" t="str">
        <v>CG14</v>
      </c>
      <c r="BR169" s="4" t="str">
        <v>CG14</v>
      </c>
      <c r="BS169" s="4" t="str">
        <v>CG14</v>
      </c>
      <c r="BT169" s="4" t="str">
        <v>CG14</v>
      </c>
      <c r="BU169" s="4" t="str">
        <v>CG14</v>
      </c>
      <c r="BV169" s="4" t="str">
        <v>CG14</v>
      </c>
      <c r="BX169" s="4" t="str">
        <v>CEAP00068</v>
      </c>
      <c r="BY169" s="4" t="str">
        <v>CEAP00068</v>
      </c>
      <c r="BZ169" s="4" t="str">
        <v>CEAP00068</v>
      </c>
      <c r="CA169" s="4" t="str">
        <v>CEAP00068</v>
      </c>
      <c r="CB169" s="4" t="str">
        <v>CEAP00068</v>
      </c>
      <c r="CC169" s="4" t="str">
        <v>CEAP00068</v>
      </c>
      <c r="CD169" s="4" t="str">
        <v>CEAP00068</v>
      </c>
      <c r="CE169" s="4" t="str">
        <v>CEAP00068</v>
      </c>
      <c r="CF169" s="4" t="str">
        <v>CEAP00068</v>
      </c>
      <c r="CG169" s="4" t="str">
        <v>CEAP00068</v>
      </c>
      <c r="CH169" s="4" t="str">
        <v>CEAP00068</v>
      </c>
      <c r="CI169" s="4" t="str">
        <v>CEAP00068</v>
      </c>
      <c r="CJ169" s="4" t="str">
        <v>CEAP00068</v>
      </c>
      <c r="CK169" s="4" t="str">
        <v>CEAP00068</v>
      </c>
      <c r="CL169" s="4" t="str">
        <v>CEAP00068</v>
      </c>
      <c r="CM169" s="4" t="str">
        <v>CEAP00068</v>
      </c>
      <c r="CN169" s="4" t="str">
        <v>CEAP00068</v>
      </c>
      <c r="CO169" s="4" t="str">
        <v>CEAP00068</v>
      </c>
      <c r="CP169" s="4" t="str">
        <v>CEAP00068</v>
      </c>
      <c r="CQ169" s="4" t="str">
        <v>CEAP00068</v>
      </c>
      <c r="CR169" s="4" t="str">
        <v>CEAP00068</v>
      </c>
      <c r="CS169" s="4" t="str">
        <v>CEAP00068</v>
      </c>
      <c r="CT169" s="4" t="str">
        <v>CEAP00068</v>
      </c>
      <c r="CU169" s="4" t="str">
        <v>CEAP00068</v>
      </c>
      <c r="CV169" s="4" t="str">
        <v>CEAP00068</v>
      </c>
      <c r="CW169" s="4" t="str">
        <v>CEAP00068</v>
      </c>
      <c r="CX169" s="4" t="str">
        <v>CEAP00068</v>
      </c>
      <c r="CY169" s="4" t="str">
        <v>CEAP00068</v>
      </c>
      <c r="CZ169" s="4" t="str">
        <v>CEAP00068</v>
      </c>
      <c r="DA169" s="4" t="str">
        <v>CEAP00068</v>
      </c>
    </row>
    <row r="170" spans="1:105" x14ac:dyDescent="0.35">
      <c r="A170" s="4" t="s">
        <v>1813</v>
      </c>
      <c r="B170" s="4" t="s">
        <v>1812</v>
      </c>
      <c r="C170" s="4" t="s">
        <v>2676</v>
      </c>
      <c r="AS170" s="4" t="str">
        <v>CG14 x WAB56-104</v>
      </c>
      <c r="AT170" s="4" t="str">
        <v>CG14 x WAB56-104</v>
      </c>
      <c r="AU170" s="4" t="str">
        <v>CG14 x WAB56-104</v>
      </c>
      <c r="AV170" s="4" t="str">
        <v>CG14 x WAB56-104</v>
      </c>
      <c r="AW170" s="4" t="str">
        <v>CG14 x WAB56-104</v>
      </c>
      <c r="AX170" s="4" t="str">
        <v>CG14 x WAB56-104</v>
      </c>
      <c r="AY170" s="4" t="str">
        <v>CG14 x WAB56-104</v>
      </c>
      <c r="AZ170" s="4" t="str">
        <v>CG14 x WAB56-104</v>
      </c>
      <c r="BA170" s="4" t="str">
        <v>CG14 x WAB56-104</v>
      </c>
      <c r="BB170" s="4" t="str">
        <v>CG14 x WAB56-104</v>
      </c>
      <c r="BC170" s="4" t="str">
        <v>CG14 x WAB56-104</v>
      </c>
      <c r="BD170" s="4" t="str">
        <v>CG14 x WAB56-104</v>
      </c>
      <c r="BE170" s="4" t="str">
        <v>CG14 x WAB56-104</v>
      </c>
      <c r="BF170" s="4" t="str">
        <v>CG14 x WAB56-104</v>
      </c>
      <c r="BG170" s="4" t="str">
        <v>CG14 x WAB56-104</v>
      </c>
      <c r="BH170" s="4" t="str">
        <v>CG14 x WAB56-104</v>
      </c>
      <c r="BI170" s="4" t="str">
        <v>CG14 x WAB56-104</v>
      </c>
      <c r="BJ170" s="4" t="str">
        <v>CG14 x WAB56-104</v>
      </c>
      <c r="BK170" s="4" t="str">
        <v>CG14 x WAB56-104</v>
      </c>
      <c r="BL170" s="4" t="str">
        <v>CG14 x WAB56-104</v>
      </c>
      <c r="BM170" s="4" t="str">
        <v>CG14 x WAB56-104</v>
      </c>
      <c r="BN170" s="4" t="str">
        <v>CG14 x WAB56-104</v>
      </c>
      <c r="BO170" s="4" t="str">
        <v>CG14 x WAB56-104</v>
      </c>
      <c r="BP170" s="4" t="str">
        <v>CG14 x WAB56-104</v>
      </c>
      <c r="BQ170" s="4" t="str">
        <v>CG14 x WAB56-104</v>
      </c>
      <c r="BR170" s="4" t="str">
        <v>CG14 x WAB56-104</v>
      </c>
      <c r="BS170" s="4" t="str">
        <v>CG14 x WAB56-104</v>
      </c>
      <c r="BT170" s="4" t="str">
        <v>CG14 x WAB56-104</v>
      </c>
      <c r="BU170" s="4" t="str">
        <v>CG14 x WAB56-104</v>
      </c>
      <c r="BV170" s="4" t="str">
        <v>CG14 x WAB56-104</v>
      </c>
      <c r="BX170" s="4" t="str">
        <v>CG14</v>
      </c>
      <c r="BY170" s="4" t="str">
        <v>CG14</v>
      </c>
      <c r="BZ170" s="4" t="str">
        <v>CG14</v>
      </c>
      <c r="CA170" s="4" t="str">
        <v>CG14</v>
      </c>
      <c r="CB170" s="4" t="str">
        <v>CG14</v>
      </c>
      <c r="CC170" s="4" t="str">
        <v>CG14</v>
      </c>
      <c r="CD170" s="4" t="str">
        <v>CG14</v>
      </c>
      <c r="CE170" s="4" t="str">
        <v>CG14</v>
      </c>
      <c r="CF170" s="4" t="str">
        <v>CG14</v>
      </c>
      <c r="CG170" s="4" t="str">
        <v>CG14</v>
      </c>
      <c r="CH170" s="4" t="str">
        <v>CG14</v>
      </c>
      <c r="CI170" s="4" t="str">
        <v>CG14</v>
      </c>
      <c r="CJ170" s="4" t="str">
        <v>CG14</v>
      </c>
      <c r="CK170" s="4" t="str">
        <v>CG14</v>
      </c>
      <c r="CL170" s="4" t="str">
        <v>CG14</v>
      </c>
      <c r="CM170" s="4" t="str">
        <v>CG14</v>
      </c>
      <c r="CN170" s="4" t="str">
        <v>CG14</v>
      </c>
      <c r="CO170" s="4" t="str">
        <v>CG14</v>
      </c>
      <c r="CP170" s="4" t="str">
        <v>CG14</v>
      </c>
      <c r="CQ170" s="4" t="str">
        <v>CG14</v>
      </c>
      <c r="CR170" s="4" t="str">
        <v>CG14</v>
      </c>
      <c r="CS170" s="4" t="str">
        <v>CG14</v>
      </c>
      <c r="CT170" s="4" t="str">
        <v>CG14</v>
      </c>
      <c r="CU170" s="4" t="str">
        <v>CG14</v>
      </c>
      <c r="CV170" s="4" t="str">
        <v>CG14</v>
      </c>
      <c r="CW170" s="4" t="str">
        <v>CG14</v>
      </c>
      <c r="CX170" s="4" t="str">
        <v>CG14</v>
      </c>
      <c r="CY170" s="4" t="str">
        <v>CG14</v>
      </c>
      <c r="CZ170" s="4" t="str">
        <v>CG14</v>
      </c>
      <c r="DA170" s="4" t="str">
        <v>CG14</v>
      </c>
    </row>
    <row r="171" spans="1:105" x14ac:dyDescent="0.35">
      <c r="A171" s="4" t="s">
        <v>1813</v>
      </c>
      <c r="B171" s="4" t="s">
        <v>1812</v>
      </c>
      <c r="C171" s="4" t="s">
        <v>2677</v>
      </c>
      <c r="AS171" s="4" t="str">
        <v>CG7</v>
      </c>
      <c r="AT171" s="4" t="str">
        <v>CG7</v>
      </c>
      <c r="AU171" s="4" t="str">
        <v>CG7</v>
      </c>
      <c r="AV171" s="4" t="str">
        <v>CG7</v>
      </c>
      <c r="AW171" s="4" t="str">
        <v>CG7</v>
      </c>
      <c r="AX171" s="4" t="str">
        <v>CG7</v>
      </c>
      <c r="AY171" s="4" t="str">
        <v>CG7</v>
      </c>
      <c r="AZ171" s="4" t="str">
        <v>CG7</v>
      </c>
      <c r="BA171" s="4" t="str">
        <v>CG7</v>
      </c>
      <c r="BB171" s="4" t="str">
        <v>CG7</v>
      </c>
      <c r="BC171" s="4" t="str">
        <v>CG7</v>
      </c>
      <c r="BD171" s="4" t="str">
        <v>CG7</v>
      </c>
      <c r="BE171" s="4" t="str">
        <v>CG7</v>
      </c>
      <c r="BF171" s="4" t="str">
        <v>CG7</v>
      </c>
      <c r="BG171" s="4" t="str">
        <v>CG7</v>
      </c>
      <c r="BH171" s="4" t="str">
        <v>CG7</v>
      </c>
      <c r="BI171" s="4" t="str">
        <v>CG7</v>
      </c>
      <c r="BJ171" s="4" t="str">
        <v>CG7</v>
      </c>
      <c r="BK171" s="4" t="str">
        <v>CG7</v>
      </c>
      <c r="BL171" s="4" t="str">
        <v>CG7</v>
      </c>
      <c r="BM171" s="4" t="str">
        <v>CG7</v>
      </c>
      <c r="BN171" s="4" t="str">
        <v>CG7</v>
      </c>
      <c r="BO171" s="4" t="str">
        <v>CG7</v>
      </c>
      <c r="BP171" s="4" t="str">
        <v>CG7</v>
      </c>
      <c r="BQ171" s="4" t="str">
        <v>CG7</v>
      </c>
      <c r="BR171" s="4" t="str">
        <v>CG7</v>
      </c>
      <c r="BS171" s="4" t="str">
        <v>CG7</v>
      </c>
      <c r="BT171" s="4" t="str">
        <v>CG7</v>
      </c>
      <c r="BU171" s="4" t="str">
        <v>CG7</v>
      </c>
      <c r="BV171" s="4" t="str">
        <v>CG7</v>
      </c>
      <c r="BX171" s="4" t="str">
        <v>CG14 x WAB56-104</v>
      </c>
      <c r="BY171" s="4" t="str">
        <v>CG14 x WAB56-104</v>
      </c>
      <c r="BZ171" s="4" t="str">
        <v>CG14 x WAB56-104</v>
      </c>
      <c r="CA171" s="4" t="str">
        <v>CG14 x WAB56-104</v>
      </c>
      <c r="CB171" s="4" t="str">
        <v>CG14 x WAB56-104</v>
      </c>
      <c r="CC171" s="4" t="str">
        <v>CG14 x WAB56-104</v>
      </c>
      <c r="CD171" s="4" t="str">
        <v>CG14 x WAB56-104</v>
      </c>
      <c r="CE171" s="4" t="str">
        <v>CG14 x WAB56-104</v>
      </c>
      <c r="CF171" s="4" t="str">
        <v>CG14 x WAB56-104</v>
      </c>
      <c r="CG171" s="4" t="str">
        <v>CG14 x WAB56-104</v>
      </c>
      <c r="CH171" s="4" t="str">
        <v>CG14 x WAB56-104</v>
      </c>
      <c r="CI171" s="4" t="str">
        <v>CG14 x WAB56-104</v>
      </c>
      <c r="CJ171" s="4" t="str">
        <v>CG14 x WAB56-104</v>
      </c>
      <c r="CK171" s="4" t="str">
        <v>CG14 x WAB56-104</v>
      </c>
      <c r="CL171" s="4" t="str">
        <v>CG14 x WAB56-104</v>
      </c>
      <c r="CM171" s="4" t="str">
        <v>CG14 x WAB56-104</v>
      </c>
      <c r="CN171" s="4" t="str">
        <v>CG14 x WAB56-104</v>
      </c>
      <c r="CO171" s="4" t="str">
        <v>CG14 x WAB56-104</v>
      </c>
      <c r="CP171" s="4" t="str">
        <v>CG14 x WAB56-104</v>
      </c>
      <c r="CQ171" s="4" t="str">
        <v>CG14 x WAB56-104</v>
      </c>
      <c r="CR171" s="4" t="str">
        <v>CG14 x WAB56-104</v>
      </c>
      <c r="CS171" s="4" t="str">
        <v>CG14 x WAB56-104</v>
      </c>
      <c r="CT171" s="4" t="str">
        <v>CG14 x WAB56-104</v>
      </c>
      <c r="CU171" s="4" t="str">
        <v>CG14 x WAB56-104</v>
      </c>
      <c r="CV171" s="4" t="str">
        <v>CG14 x WAB56-104</v>
      </c>
      <c r="CW171" s="4" t="str">
        <v>CG14 x WAB56-104</v>
      </c>
      <c r="CX171" s="4" t="str">
        <v>CG14 x WAB56-104</v>
      </c>
      <c r="CY171" s="4" t="str">
        <v>CG14 x WAB56-104</v>
      </c>
      <c r="CZ171" s="4" t="str">
        <v>CG14 x WAB56-104</v>
      </c>
      <c r="DA171" s="4" t="str">
        <v>CG14 x WAB56-104</v>
      </c>
    </row>
    <row r="172" spans="1:105" x14ac:dyDescent="0.35">
      <c r="A172" s="4" t="s">
        <v>1813</v>
      </c>
      <c r="B172" s="4" t="s">
        <v>1812</v>
      </c>
      <c r="C172" s="4" t="s">
        <v>2678</v>
      </c>
      <c r="AS172" s="4" t="str">
        <v>Chamandanda</v>
      </c>
      <c r="AT172" s="4" t="str">
        <v>Chamandanda</v>
      </c>
      <c r="AU172" s="4" t="str">
        <v>Chamandanda</v>
      </c>
      <c r="AV172" s="4" t="str">
        <v>Chamandanda</v>
      </c>
      <c r="AW172" s="4" t="str">
        <v>Chamandanda</v>
      </c>
      <c r="AX172" s="4" t="str">
        <v>Chamandanda</v>
      </c>
      <c r="AY172" s="4" t="str">
        <v>Chamandanda</v>
      </c>
      <c r="AZ172" s="4" t="str">
        <v>Chamandanda</v>
      </c>
      <c r="BA172" s="4" t="str">
        <v>Chamandanda</v>
      </c>
      <c r="BB172" s="4" t="str">
        <v>Chamandanda</v>
      </c>
      <c r="BC172" s="4" t="str">
        <v>Chamandanda</v>
      </c>
      <c r="BD172" s="4" t="str">
        <v>Chamandanda</v>
      </c>
      <c r="BE172" s="4" t="str">
        <v>Chamandanda</v>
      </c>
      <c r="BF172" s="4" t="str">
        <v>Chamandanda</v>
      </c>
      <c r="BG172" s="4" t="str">
        <v>Chamandanda</v>
      </c>
      <c r="BH172" s="4" t="str">
        <v>Chamandanda</v>
      </c>
      <c r="BI172" s="4" t="str">
        <v>Chamandanda</v>
      </c>
      <c r="BJ172" s="4" t="str">
        <v>Chamandanda</v>
      </c>
      <c r="BK172" s="4" t="str">
        <v>Chamandanda</v>
      </c>
      <c r="BL172" s="4" t="str">
        <v>Chamandanda</v>
      </c>
      <c r="BM172" s="4" t="str">
        <v>Chamandanda</v>
      </c>
      <c r="BN172" s="4" t="str">
        <v>Chamandanda</v>
      </c>
      <c r="BO172" s="4" t="str">
        <v>Chamandanda</v>
      </c>
      <c r="BP172" s="4" t="str">
        <v>Chamandanda</v>
      </c>
      <c r="BQ172" s="4" t="str">
        <v>Chamandanda</v>
      </c>
      <c r="BR172" s="4" t="str">
        <v>Chamandanda</v>
      </c>
      <c r="BS172" s="4" t="str">
        <v>Chamandanda</v>
      </c>
      <c r="BT172" s="4" t="str">
        <v>Chamandanda</v>
      </c>
      <c r="BU172" s="4" t="str">
        <v>Chamandanda</v>
      </c>
      <c r="BV172" s="4" t="str">
        <v>Chamandanda</v>
      </c>
      <c r="BX172" s="4" t="str">
        <v>CG7</v>
      </c>
      <c r="BY172" s="4" t="str">
        <v>CG7</v>
      </c>
      <c r="BZ172" s="4" t="str">
        <v>CG7</v>
      </c>
      <c r="CA172" s="4" t="str">
        <v>CG7</v>
      </c>
      <c r="CB172" s="4" t="str">
        <v>CG7</v>
      </c>
      <c r="CC172" s="4" t="str">
        <v>CG7</v>
      </c>
      <c r="CD172" s="4" t="str">
        <v>CG7</v>
      </c>
      <c r="CE172" s="4" t="str">
        <v>CG7</v>
      </c>
      <c r="CF172" s="4" t="str">
        <v>CG7</v>
      </c>
      <c r="CG172" s="4" t="str">
        <v>CG7</v>
      </c>
      <c r="CH172" s="4" t="str">
        <v>CG7</v>
      </c>
      <c r="CI172" s="4" t="str">
        <v>CG7</v>
      </c>
      <c r="CJ172" s="4" t="str">
        <v>CG7</v>
      </c>
      <c r="CK172" s="4" t="str">
        <v>CG7</v>
      </c>
      <c r="CL172" s="4" t="str">
        <v>CG7</v>
      </c>
      <c r="CM172" s="4" t="str">
        <v>CG7</v>
      </c>
      <c r="CN172" s="4" t="str">
        <v>CG7</v>
      </c>
      <c r="CO172" s="4" t="str">
        <v>CG7</v>
      </c>
      <c r="CP172" s="4" t="str">
        <v>CG7</v>
      </c>
      <c r="CQ172" s="4" t="str">
        <v>CG7</v>
      </c>
      <c r="CR172" s="4" t="str">
        <v>CG7</v>
      </c>
      <c r="CS172" s="4" t="str">
        <v>CG7</v>
      </c>
      <c r="CT172" s="4" t="str">
        <v>CG7</v>
      </c>
      <c r="CU172" s="4" t="str">
        <v>CG7</v>
      </c>
      <c r="CV172" s="4" t="str">
        <v>CG7</v>
      </c>
      <c r="CW172" s="4" t="str">
        <v>CG7</v>
      </c>
      <c r="CX172" s="4" t="str">
        <v>CG7</v>
      </c>
      <c r="CY172" s="4" t="str">
        <v>CG7</v>
      </c>
      <c r="CZ172" s="4" t="str">
        <v>CG7</v>
      </c>
      <c r="DA172" s="4" t="str">
        <v>CG7</v>
      </c>
    </row>
    <row r="173" spans="1:105" x14ac:dyDescent="0.35">
      <c r="A173" s="4" t="s">
        <v>1813</v>
      </c>
      <c r="B173" s="4" t="s">
        <v>1812</v>
      </c>
      <c r="C173" s="4" t="s">
        <v>2679</v>
      </c>
      <c r="AS173" s="4" t="str">
        <v>Chardonnay 99 richter</v>
      </c>
      <c r="AT173" s="4" t="str">
        <v>Chardonnay 99 richter</v>
      </c>
      <c r="AU173" s="4" t="str">
        <v>Chardonnay 99 richter</v>
      </c>
      <c r="AV173" s="4" t="str">
        <v>Chardonnay 99 richter</v>
      </c>
      <c r="AW173" s="4" t="str">
        <v>Chardonnay 99 richter</v>
      </c>
      <c r="AX173" s="4" t="str">
        <v>Chardonnay 99 richter</v>
      </c>
      <c r="AY173" s="4" t="str">
        <v>Chardonnay 99 richter</v>
      </c>
      <c r="AZ173" s="4" t="str">
        <v>Chardonnay 99 richter</v>
      </c>
      <c r="BA173" s="4" t="str">
        <v>Chardonnay 99 richter</v>
      </c>
      <c r="BB173" s="4" t="str">
        <v>Chardonnay 99 richter</v>
      </c>
      <c r="BC173" s="4" t="str">
        <v>Chardonnay 99 richter</v>
      </c>
      <c r="BD173" s="4" t="str">
        <v>Chardonnay 99 richter</v>
      </c>
      <c r="BE173" s="4" t="str">
        <v>Chardonnay 99 richter</v>
      </c>
      <c r="BF173" s="4" t="str">
        <v>Chardonnay 99 richter</v>
      </c>
      <c r="BG173" s="4" t="str">
        <v>Chardonnay 99 richter</v>
      </c>
      <c r="BH173" s="4" t="str">
        <v>Chardonnay 99 richter</v>
      </c>
      <c r="BI173" s="4" t="str">
        <v>Chardonnay 99 richter</v>
      </c>
      <c r="BJ173" s="4" t="str">
        <v>Chardonnay 99 richter</v>
      </c>
      <c r="BK173" s="4" t="str">
        <v>Chardonnay 99 richter</v>
      </c>
      <c r="BL173" s="4" t="str">
        <v>Chardonnay 99 richter</v>
      </c>
      <c r="BM173" s="4" t="str">
        <v>Chardonnay 99 richter</v>
      </c>
      <c r="BN173" s="4" t="str">
        <v>Chardonnay 99 richter</v>
      </c>
      <c r="BO173" s="4" t="str">
        <v>Chardonnay 99 richter</v>
      </c>
      <c r="BP173" s="4" t="str">
        <v>Chardonnay 99 richter</v>
      </c>
      <c r="BQ173" s="4" t="str">
        <v>Chardonnay 99 richter</v>
      </c>
      <c r="BR173" s="4" t="str">
        <v>Chardonnay 99 richter</v>
      </c>
      <c r="BS173" s="4" t="str">
        <v>Chardonnay 99 richter</v>
      </c>
      <c r="BT173" s="4" t="str">
        <v>Chardonnay 99 richter</v>
      </c>
      <c r="BU173" s="4" t="str">
        <v>Chardonnay 99 richter</v>
      </c>
      <c r="BV173" s="4" t="str">
        <v>Chardonnay 99 richter</v>
      </c>
      <c r="BX173" s="4" t="str">
        <v>Chamandanda</v>
      </c>
      <c r="BY173" s="4" t="str">
        <v>Chamandanda</v>
      </c>
      <c r="BZ173" s="4" t="str">
        <v>Chamandanda</v>
      </c>
      <c r="CA173" s="4" t="str">
        <v>Chamandanda</v>
      </c>
      <c r="CB173" s="4" t="str">
        <v>Chamandanda</v>
      </c>
      <c r="CC173" s="4" t="str">
        <v>Chamandanda</v>
      </c>
      <c r="CD173" s="4" t="str">
        <v>Chamandanda</v>
      </c>
      <c r="CE173" s="4" t="str">
        <v>Chamandanda</v>
      </c>
      <c r="CF173" s="4" t="str">
        <v>Chamandanda</v>
      </c>
      <c r="CG173" s="4" t="str">
        <v>Chamandanda</v>
      </c>
      <c r="CH173" s="4" t="str">
        <v>Chamandanda</v>
      </c>
      <c r="CI173" s="4" t="str">
        <v>Chamandanda</v>
      </c>
      <c r="CJ173" s="4" t="str">
        <v>Chamandanda</v>
      </c>
      <c r="CK173" s="4" t="str">
        <v>Chamandanda</v>
      </c>
      <c r="CL173" s="4" t="str">
        <v>Chamandanda</v>
      </c>
      <c r="CM173" s="4" t="str">
        <v>Chamandanda</v>
      </c>
      <c r="CN173" s="4" t="str">
        <v>Chamandanda</v>
      </c>
      <c r="CO173" s="4" t="str">
        <v>Chamandanda</v>
      </c>
      <c r="CP173" s="4" t="str">
        <v>Chamandanda</v>
      </c>
      <c r="CQ173" s="4" t="str">
        <v>Chamandanda</v>
      </c>
      <c r="CR173" s="4" t="str">
        <v>Chamandanda</v>
      </c>
      <c r="CS173" s="4" t="str">
        <v>Chamandanda</v>
      </c>
      <c r="CT173" s="4" t="str">
        <v>Chamandanda</v>
      </c>
      <c r="CU173" s="4" t="str">
        <v>Chamandanda</v>
      </c>
      <c r="CV173" s="4" t="str">
        <v>Chamandanda</v>
      </c>
      <c r="CW173" s="4" t="str">
        <v>Chamandanda</v>
      </c>
      <c r="CX173" s="4" t="str">
        <v>Chamandanda</v>
      </c>
      <c r="CY173" s="4" t="str">
        <v>Chamandanda</v>
      </c>
      <c r="CZ173" s="4" t="str">
        <v>Chamandanda</v>
      </c>
      <c r="DA173" s="4" t="str">
        <v>Chamandanda</v>
      </c>
    </row>
    <row r="174" spans="1:105" x14ac:dyDescent="0.35">
      <c r="A174" s="4" t="s">
        <v>1813</v>
      </c>
      <c r="B174" s="4" t="s">
        <v>1812</v>
      </c>
      <c r="C174" s="4" t="s">
        <v>2680</v>
      </c>
      <c r="AS174" s="4" t="str">
        <v>Chemlali</v>
      </c>
      <c r="AT174" s="4" t="str">
        <v>Chemlali</v>
      </c>
      <c r="AU174" s="4" t="str">
        <v>Chemlali</v>
      </c>
      <c r="AV174" s="4" t="str">
        <v>Chemlali</v>
      </c>
      <c r="AW174" s="4" t="str">
        <v>Chemlali</v>
      </c>
      <c r="AX174" s="4" t="str">
        <v>Chemlali</v>
      </c>
      <c r="AY174" s="4" t="str">
        <v>Chemlali</v>
      </c>
      <c r="AZ174" s="4" t="str">
        <v>Chemlali</v>
      </c>
      <c r="BA174" s="4" t="str">
        <v>Chemlali</v>
      </c>
      <c r="BB174" s="4" t="str">
        <v>Chemlali</v>
      </c>
      <c r="BC174" s="4" t="str">
        <v>Chemlali</v>
      </c>
      <c r="BD174" s="4" t="str">
        <v>Chemlali</v>
      </c>
      <c r="BE174" s="4" t="str">
        <v>Chemlali</v>
      </c>
      <c r="BF174" s="4" t="str">
        <v>Chemlali</v>
      </c>
      <c r="BG174" s="4" t="str">
        <v>Chemlali</v>
      </c>
      <c r="BH174" s="4" t="str">
        <v>Chemlali</v>
      </c>
      <c r="BI174" s="4" t="str">
        <v>Chemlali</v>
      </c>
      <c r="BJ174" s="4" t="str">
        <v>Chemlali</v>
      </c>
      <c r="BK174" s="4" t="str">
        <v>Chemlali</v>
      </c>
      <c r="BL174" s="4" t="str">
        <v>Chemlali</v>
      </c>
      <c r="BM174" s="4" t="str">
        <v>Chemlali</v>
      </c>
      <c r="BN174" s="4" t="str">
        <v>Chemlali</v>
      </c>
      <c r="BO174" s="4" t="str">
        <v>Chemlali</v>
      </c>
      <c r="BP174" s="4" t="str">
        <v>Chemlali</v>
      </c>
      <c r="BQ174" s="4" t="str">
        <v>Chemlali</v>
      </c>
      <c r="BR174" s="4" t="str">
        <v>Chemlali</v>
      </c>
      <c r="BS174" s="4" t="str">
        <v>Chemlali</v>
      </c>
      <c r="BT174" s="4" t="str">
        <v>Chemlali</v>
      </c>
      <c r="BU174" s="4" t="str">
        <v>Chemlali</v>
      </c>
      <c r="BV174" s="4" t="str">
        <v>Chemlali</v>
      </c>
      <c r="BX174" s="4" t="str">
        <v>Chardonnay 99 richter</v>
      </c>
      <c r="BY174" s="4" t="str">
        <v>Chardonnay 99 richter</v>
      </c>
      <c r="BZ174" s="4" t="str">
        <v>Chardonnay 99 richter</v>
      </c>
      <c r="CA174" s="4" t="str">
        <v>Chardonnay 99 richter</v>
      </c>
      <c r="CB174" s="4" t="str">
        <v>Chardonnay 99 richter</v>
      </c>
      <c r="CC174" s="4" t="str">
        <v>Chardonnay 99 richter</v>
      </c>
      <c r="CD174" s="4" t="str">
        <v>Chardonnay 99 richter</v>
      </c>
      <c r="CE174" s="4" t="str">
        <v>Chardonnay 99 richter</v>
      </c>
      <c r="CF174" s="4" t="str">
        <v>Chardonnay 99 richter</v>
      </c>
      <c r="CG174" s="4" t="str">
        <v>Chardonnay 99 richter</v>
      </c>
      <c r="CH174" s="4" t="str">
        <v>Chardonnay 99 richter</v>
      </c>
      <c r="CI174" s="4" t="str">
        <v>Chardonnay 99 richter</v>
      </c>
      <c r="CJ174" s="4" t="str">
        <v>Chardonnay 99 richter</v>
      </c>
      <c r="CK174" s="4" t="str">
        <v>Chardonnay 99 richter</v>
      </c>
      <c r="CL174" s="4" t="str">
        <v>Chardonnay 99 richter</v>
      </c>
      <c r="CM174" s="4" t="str">
        <v>Chardonnay 99 richter</v>
      </c>
      <c r="CN174" s="4" t="str">
        <v>Chardonnay 99 richter</v>
      </c>
      <c r="CO174" s="4" t="str">
        <v>Chardonnay 99 richter</v>
      </c>
      <c r="CP174" s="4" t="str">
        <v>Chardonnay 99 richter</v>
      </c>
      <c r="CQ174" s="4" t="str">
        <v>Chardonnay 99 richter</v>
      </c>
      <c r="CR174" s="4" t="str">
        <v>Chardonnay 99 richter</v>
      </c>
      <c r="CS174" s="4" t="str">
        <v>Chardonnay 99 richter</v>
      </c>
      <c r="CT174" s="4" t="str">
        <v>Chardonnay 99 richter</v>
      </c>
      <c r="CU174" s="4" t="str">
        <v>Chardonnay 99 richter</v>
      </c>
      <c r="CV174" s="4" t="str">
        <v>Chardonnay 99 richter</v>
      </c>
      <c r="CW174" s="4" t="str">
        <v>Chardonnay 99 richter</v>
      </c>
      <c r="CX174" s="4" t="str">
        <v>Chardonnay 99 richter</v>
      </c>
      <c r="CY174" s="4" t="str">
        <v>Chardonnay 99 richter</v>
      </c>
      <c r="CZ174" s="4" t="str">
        <v>Chardonnay 99 richter</v>
      </c>
      <c r="DA174" s="4" t="str">
        <v>Chardonnay 99 richter</v>
      </c>
    </row>
    <row r="175" spans="1:105" x14ac:dyDescent="0.35">
      <c r="A175" s="4" t="s">
        <v>1813</v>
      </c>
      <c r="B175" s="4" t="s">
        <v>1812</v>
      </c>
      <c r="C175" s="4" t="s">
        <v>2681</v>
      </c>
      <c r="AS175" s="4" t="str">
        <v>Chetoui</v>
      </c>
      <c r="AT175" s="4" t="str">
        <v>Chetoui</v>
      </c>
      <c r="AU175" s="4" t="str">
        <v>Chetoui</v>
      </c>
      <c r="AV175" s="4" t="str">
        <v>Chetoui</v>
      </c>
      <c r="AW175" s="4" t="str">
        <v>Chetoui</v>
      </c>
      <c r="AX175" s="4" t="str">
        <v>Chetoui</v>
      </c>
      <c r="AY175" s="4" t="str">
        <v>Chetoui</v>
      </c>
      <c r="AZ175" s="4" t="str">
        <v>Chetoui</v>
      </c>
      <c r="BA175" s="4" t="str">
        <v>Chetoui</v>
      </c>
      <c r="BB175" s="4" t="str">
        <v>Chetoui</v>
      </c>
      <c r="BC175" s="4" t="str">
        <v>Chetoui</v>
      </c>
      <c r="BD175" s="4" t="str">
        <v>Chetoui</v>
      </c>
      <c r="BE175" s="4" t="str">
        <v>Chetoui</v>
      </c>
      <c r="BF175" s="4" t="str">
        <v>Chetoui</v>
      </c>
      <c r="BG175" s="4" t="str">
        <v>Chetoui</v>
      </c>
      <c r="BH175" s="4" t="str">
        <v>Chetoui</v>
      </c>
      <c r="BI175" s="4" t="str">
        <v>Chetoui</v>
      </c>
      <c r="BJ175" s="4" t="str">
        <v>Chetoui</v>
      </c>
      <c r="BK175" s="4" t="str">
        <v>Chetoui</v>
      </c>
      <c r="BL175" s="4" t="str">
        <v>Chetoui</v>
      </c>
      <c r="BM175" s="4" t="str">
        <v>Chetoui</v>
      </c>
      <c r="BN175" s="4" t="str">
        <v>Chetoui</v>
      </c>
      <c r="BO175" s="4" t="str">
        <v>Chetoui</v>
      </c>
      <c r="BP175" s="4" t="str">
        <v>Chetoui</v>
      </c>
      <c r="BQ175" s="4" t="str">
        <v>Chetoui</v>
      </c>
      <c r="BR175" s="4" t="str">
        <v>Chetoui</v>
      </c>
      <c r="BS175" s="4" t="str">
        <v>Chetoui</v>
      </c>
      <c r="BT175" s="4" t="str">
        <v>Chetoui</v>
      </c>
      <c r="BU175" s="4" t="str">
        <v>Chetoui</v>
      </c>
      <c r="BV175" s="4" t="str">
        <v>Chetoui</v>
      </c>
      <c r="BX175" s="4" t="str">
        <v>Chemlali</v>
      </c>
      <c r="BY175" s="4" t="str">
        <v>Chemlali</v>
      </c>
      <c r="BZ175" s="4" t="str">
        <v>Chemlali</v>
      </c>
      <c r="CA175" s="4" t="str">
        <v>Chemlali</v>
      </c>
      <c r="CB175" s="4" t="str">
        <v>Chemlali</v>
      </c>
      <c r="CC175" s="4" t="str">
        <v>Chemlali</v>
      </c>
      <c r="CD175" s="4" t="str">
        <v>Chemlali</v>
      </c>
      <c r="CE175" s="4" t="str">
        <v>Chemlali</v>
      </c>
      <c r="CF175" s="4" t="str">
        <v>Chemlali</v>
      </c>
      <c r="CG175" s="4" t="str">
        <v>Chemlali</v>
      </c>
      <c r="CH175" s="4" t="str">
        <v>Chemlali</v>
      </c>
      <c r="CI175" s="4" t="str">
        <v>Chemlali</v>
      </c>
      <c r="CJ175" s="4" t="str">
        <v>Chemlali</v>
      </c>
      <c r="CK175" s="4" t="str">
        <v>Chemlali</v>
      </c>
      <c r="CL175" s="4" t="str">
        <v>Chemlali</v>
      </c>
      <c r="CM175" s="4" t="str">
        <v>Chemlali</v>
      </c>
      <c r="CN175" s="4" t="str">
        <v>Chemlali</v>
      </c>
      <c r="CO175" s="4" t="str">
        <v>Chemlali</v>
      </c>
      <c r="CP175" s="4" t="str">
        <v>Chemlali</v>
      </c>
      <c r="CQ175" s="4" t="str">
        <v>Chemlali</v>
      </c>
      <c r="CR175" s="4" t="str">
        <v>Chemlali</v>
      </c>
      <c r="CS175" s="4" t="str">
        <v>Chemlali</v>
      </c>
      <c r="CT175" s="4" t="str">
        <v>Chemlali</v>
      </c>
      <c r="CU175" s="4" t="str">
        <v>Chemlali</v>
      </c>
      <c r="CV175" s="4" t="str">
        <v>Chemlali</v>
      </c>
      <c r="CW175" s="4" t="str">
        <v>Chemlali</v>
      </c>
      <c r="CX175" s="4" t="str">
        <v>Chemlali</v>
      </c>
      <c r="CY175" s="4" t="str">
        <v>Chemlali</v>
      </c>
      <c r="CZ175" s="4" t="str">
        <v>Chemlali</v>
      </c>
      <c r="DA175" s="4" t="str">
        <v>Chemlali</v>
      </c>
    </row>
    <row r="176" spans="1:105" x14ac:dyDescent="0.35">
      <c r="A176" s="4" t="s">
        <v>1813</v>
      </c>
      <c r="B176" s="4" t="s">
        <v>1812</v>
      </c>
      <c r="C176" s="4" t="s">
        <v>2682</v>
      </c>
      <c r="AS176" s="4" t="str">
        <v>Chibal</v>
      </c>
      <c r="AT176" s="4" t="str">
        <v>Chibal</v>
      </c>
      <c r="AU176" s="4" t="str">
        <v>Chibal</v>
      </c>
      <c r="AV176" s="4" t="str">
        <v>Chibal</v>
      </c>
      <c r="AW176" s="4" t="str">
        <v>Chibal</v>
      </c>
      <c r="AX176" s="4" t="str">
        <v>Chibal</v>
      </c>
      <c r="AY176" s="4" t="str">
        <v>Chibal</v>
      </c>
      <c r="AZ176" s="4" t="str">
        <v>Chibal</v>
      </c>
      <c r="BA176" s="4" t="str">
        <v>Chibal</v>
      </c>
      <c r="BB176" s="4" t="str">
        <v>Chibal</v>
      </c>
      <c r="BC176" s="4" t="str">
        <v>Chibal</v>
      </c>
      <c r="BD176" s="4" t="str">
        <v>Chibal</v>
      </c>
      <c r="BE176" s="4" t="str">
        <v>Chibal</v>
      </c>
      <c r="BF176" s="4" t="str">
        <v>Chibal</v>
      </c>
      <c r="BG176" s="4" t="str">
        <v>Chibal</v>
      </c>
      <c r="BH176" s="4" t="str">
        <v>Chibal</v>
      </c>
      <c r="BI176" s="4" t="str">
        <v>Chibal</v>
      </c>
      <c r="BJ176" s="4" t="str">
        <v>Chibal</v>
      </c>
      <c r="BK176" s="4" t="str">
        <v>Chibal</v>
      </c>
      <c r="BL176" s="4" t="str">
        <v>Chibal</v>
      </c>
      <c r="BM176" s="4" t="str">
        <v>Chibal</v>
      </c>
      <c r="BN176" s="4" t="str">
        <v>Chibal</v>
      </c>
      <c r="BO176" s="4" t="str">
        <v>Chibal</v>
      </c>
      <c r="BP176" s="4" t="str">
        <v>Chibal</v>
      </c>
      <c r="BQ176" s="4" t="str">
        <v>Chibal</v>
      </c>
      <c r="BR176" s="4" t="str">
        <v>Chibal</v>
      </c>
      <c r="BS176" s="4" t="str">
        <v>Chibal</v>
      </c>
      <c r="BT176" s="4" t="str">
        <v>Chibal</v>
      </c>
      <c r="BU176" s="4" t="str">
        <v>Chibal</v>
      </c>
      <c r="BV176" s="4" t="str">
        <v>Chibal</v>
      </c>
      <c r="BX176" s="4" t="str">
        <v>Chetoui</v>
      </c>
      <c r="BY176" s="4" t="str">
        <v>Chetoui</v>
      </c>
      <c r="BZ176" s="4" t="str">
        <v>Chetoui</v>
      </c>
      <c r="CA176" s="4" t="str">
        <v>Chetoui</v>
      </c>
      <c r="CB176" s="4" t="str">
        <v>Chetoui</v>
      </c>
      <c r="CC176" s="4" t="str">
        <v>Chetoui</v>
      </c>
      <c r="CD176" s="4" t="str">
        <v>Chetoui</v>
      </c>
      <c r="CE176" s="4" t="str">
        <v>Chetoui</v>
      </c>
      <c r="CF176" s="4" t="str">
        <v>Chetoui</v>
      </c>
      <c r="CG176" s="4" t="str">
        <v>Chetoui</v>
      </c>
      <c r="CH176" s="4" t="str">
        <v>Chetoui</v>
      </c>
      <c r="CI176" s="4" t="str">
        <v>Chetoui</v>
      </c>
      <c r="CJ176" s="4" t="str">
        <v>Chetoui</v>
      </c>
      <c r="CK176" s="4" t="str">
        <v>Chetoui</v>
      </c>
      <c r="CL176" s="4" t="str">
        <v>Chetoui</v>
      </c>
      <c r="CM176" s="4" t="str">
        <v>Chetoui</v>
      </c>
      <c r="CN176" s="4" t="str">
        <v>Chetoui</v>
      </c>
      <c r="CO176" s="4" t="str">
        <v>Chetoui</v>
      </c>
      <c r="CP176" s="4" t="str">
        <v>Chetoui</v>
      </c>
      <c r="CQ176" s="4" t="str">
        <v>Chetoui</v>
      </c>
      <c r="CR176" s="4" t="str">
        <v>Chetoui</v>
      </c>
      <c r="CS176" s="4" t="str">
        <v>Chetoui</v>
      </c>
      <c r="CT176" s="4" t="str">
        <v>Chetoui</v>
      </c>
      <c r="CU176" s="4" t="str">
        <v>Chetoui</v>
      </c>
      <c r="CV176" s="4" t="str">
        <v>Chetoui</v>
      </c>
      <c r="CW176" s="4" t="str">
        <v>Chetoui</v>
      </c>
      <c r="CX176" s="4" t="str">
        <v>Chetoui</v>
      </c>
      <c r="CY176" s="4" t="str">
        <v>Chetoui</v>
      </c>
      <c r="CZ176" s="4" t="str">
        <v>Chetoui</v>
      </c>
      <c r="DA176" s="4" t="str">
        <v>Chetoui</v>
      </c>
    </row>
    <row r="177" spans="1:105" x14ac:dyDescent="0.35">
      <c r="A177" s="4" t="s">
        <v>1813</v>
      </c>
      <c r="B177" s="4" t="s">
        <v>1812</v>
      </c>
      <c r="C177" s="4" t="s">
        <v>2683</v>
      </c>
      <c r="AS177" s="4" t="str">
        <v>CIAT 18744</v>
      </c>
      <c r="AT177" s="4" t="str">
        <v>CIAT 18744</v>
      </c>
      <c r="AU177" s="4" t="str">
        <v>CIAT 18744</v>
      </c>
      <c r="AV177" s="4" t="str">
        <v>CIAT 18744</v>
      </c>
      <c r="AW177" s="4" t="str">
        <v>CIAT 18744</v>
      </c>
      <c r="AX177" s="4" t="str">
        <v>CIAT 18744</v>
      </c>
      <c r="AY177" s="4" t="str">
        <v>CIAT 18744</v>
      </c>
      <c r="AZ177" s="4" t="str">
        <v>CIAT 18744</v>
      </c>
      <c r="BA177" s="4" t="str">
        <v>CIAT 18744</v>
      </c>
      <c r="BB177" s="4" t="str">
        <v>CIAT 18744</v>
      </c>
      <c r="BC177" s="4" t="str">
        <v>CIAT 18744</v>
      </c>
      <c r="BD177" s="4" t="str">
        <v>CIAT 18744</v>
      </c>
      <c r="BE177" s="4" t="str">
        <v>CIAT 18744</v>
      </c>
      <c r="BF177" s="4" t="str">
        <v>CIAT 18744</v>
      </c>
      <c r="BG177" s="4" t="str">
        <v>CIAT 18744</v>
      </c>
      <c r="BH177" s="4" t="str">
        <v>CIAT 18744</v>
      </c>
      <c r="BI177" s="4" t="str">
        <v>CIAT 18744</v>
      </c>
      <c r="BJ177" s="4" t="str">
        <v>CIAT 18744</v>
      </c>
      <c r="BK177" s="4" t="str">
        <v>CIAT 18744</v>
      </c>
      <c r="BL177" s="4" t="str">
        <v>CIAT 18744</v>
      </c>
      <c r="BM177" s="4" t="str">
        <v>CIAT 18744</v>
      </c>
      <c r="BN177" s="4" t="str">
        <v>CIAT 18744</v>
      </c>
      <c r="BO177" s="4" t="str">
        <v>CIAT 18744</v>
      </c>
      <c r="BP177" s="4" t="str">
        <v>CIAT 18744</v>
      </c>
      <c r="BQ177" s="4" t="str">
        <v>CIAT 18744</v>
      </c>
      <c r="BR177" s="4" t="str">
        <v>CIAT 18744</v>
      </c>
      <c r="BS177" s="4" t="str">
        <v>CIAT 18744</v>
      </c>
      <c r="BT177" s="4" t="str">
        <v>CIAT 18744</v>
      </c>
      <c r="BU177" s="4" t="str">
        <v>CIAT 18744</v>
      </c>
      <c r="BV177" s="4" t="str">
        <v>CIAT 18744</v>
      </c>
      <c r="BX177" s="4" t="str">
        <v>Chibal</v>
      </c>
      <c r="BY177" s="4" t="str">
        <v>Chibal</v>
      </c>
      <c r="BZ177" s="4" t="str">
        <v>Chibal</v>
      </c>
      <c r="CA177" s="4" t="str">
        <v>Chibal</v>
      </c>
      <c r="CB177" s="4" t="str">
        <v>Chibal</v>
      </c>
      <c r="CC177" s="4" t="str">
        <v>Chibal</v>
      </c>
      <c r="CD177" s="4" t="str">
        <v>Chibal</v>
      </c>
      <c r="CE177" s="4" t="str">
        <v>Chibal</v>
      </c>
      <c r="CF177" s="4" t="str">
        <v>Chibal</v>
      </c>
      <c r="CG177" s="4" t="str">
        <v>Chibal</v>
      </c>
      <c r="CH177" s="4" t="str">
        <v>Chibal</v>
      </c>
      <c r="CI177" s="4" t="str">
        <v>Chibal</v>
      </c>
      <c r="CJ177" s="4" t="str">
        <v>Chibal</v>
      </c>
      <c r="CK177" s="4" t="str">
        <v>Chibal</v>
      </c>
      <c r="CL177" s="4" t="str">
        <v>Chibal</v>
      </c>
      <c r="CM177" s="4" t="str">
        <v>Chibal</v>
      </c>
      <c r="CN177" s="4" t="str">
        <v>Chibal</v>
      </c>
      <c r="CO177" s="4" t="str">
        <v>Chibal</v>
      </c>
      <c r="CP177" s="4" t="str">
        <v>Chibal</v>
      </c>
      <c r="CQ177" s="4" t="str">
        <v>Chibal</v>
      </c>
      <c r="CR177" s="4" t="str">
        <v>Chibal</v>
      </c>
      <c r="CS177" s="4" t="str">
        <v>Chibal</v>
      </c>
      <c r="CT177" s="4" t="str">
        <v>Chibal</v>
      </c>
      <c r="CU177" s="4" t="str">
        <v>Chibal</v>
      </c>
      <c r="CV177" s="4" t="str">
        <v>Chibal</v>
      </c>
      <c r="CW177" s="4" t="str">
        <v>Chibal</v>
      </c>
      <c r="CX177" s="4" t="str">
        <v>Chibal</v>
      </c>
      <c r="CY177" s="4" t="str">
        <v>Chibal</v>
      </c>
      <c r="CZ177" s="4" t="str">
        <v>Chibal</v>
      </c>
      <c r="DA177" s="4" t="str">
        <v>Chibal</v>
      </c>
    </row>
    <row r="178" spans="1:105" x14ac:dyDescent="0.35">
      <c r="A178" s="4" t="s">
        <v>1813</v>
      </c>
      <c r="B178" s="4" t="s">
        <v>1812</v>
      </c>
      <c r="C178" s="4" t="s">
        <v>2684</v>
      </c>
      <c r="AS178" s="4" t="str">
        <v>CIP/384321.3</v>
      </c>
      <c r="AT178" s="4" t="str">
        <v>CIP/384321.3</v>
      </c>
      <c r="AU178" s="4" t="str">
        <v>CIP/384321.3</v>
      </c>
      <c r="AV178" s="4" t="str">
        <v>CIP/384321.3</v>
      </c>
      <c r="AW178" s="4" t="str">
        <v>CIP/384321.3</v>
      </c>
      <c r="AX178" s="4" t="str">
        <v>CIP/384321.3</v>
      </c>
      <c r="AY178" s="4" t="str">
        <v>CIP/384321.3</v>
      </c>
      <c r="AZ178" s="4" t="str">
        <v>CIP/384321.3</v>
      </c>
      <c r="BA178" s="4" t="str">
        <v>CIP/384321.3</v>
      </c>
      <c r="BB178" s="4" t="str">
        <v>CIP/384321.3</v>
      </c>
      <c r="BC178" s="4" t="str">
        <v>CIP/384321.3</v>
      </c>
      <c r="BD178" s="4" t="str">
        <v>CIP/384321.3</v>
      </c>
      <c r="BE178" s="4" t="str">
        <v>CIP/384321.3</v>
      </c>
      <c r="BF178" s="4" t="str">
        <v>CIP/384321.3</v>
      </c>
      <c r="BG178" s="4" t="str">
        <v>CIP/384321.3</v>
      </c>
      <c r="BH178" s="4" t="str">
        <v>CIP/384321.3</v>
      </c>
      <c r="BI178" s="4" t="str">
        <v>CIP/384321.3</v>
      </c>
      <c r="BJ178" s="4" t="str">
        <v>CIP/384321.3</v>
      </c>
      <c r="BK178" s="4" t="str">
        <v>CIP/384321.3</v>
      </c>
      <c r="BL178" s="4" t="str">
        <v>CIP/384321.3</v>
      </c>
      <c r="BM178" s="4" t="str">
        <v>CIP/384321.3</v>
      </c>
      <c r="BN178" s="4" t="str">
        <v>CIP/384321.3</v>
      </c>
      <c r="BO178" s="4" t="str">
        <v>CIP/384321.3</v>
      </c>
      <c r="BP178" s="4" t="str">
        <v>CIP/384321.3</v>
      </c>
      <c r="BQ178" s="4" t="str">
        <v>CIP/384321.3</v>
      </c>
      <c r="BR178" s="4" t="str">
        <v>CIP/384321.3</v>
      </c>
      <c r="BS178" s="4" t="str">
        <v>CIP/384321.3</v>
      </c>
      <c r="BT178" s="4" t="str">
        <v>CIP/384321.3</v>
      </c>
      <c r="BU178" s="4" t="str">
        <v>CIP/384321.3</v>
      </c>
      <c r="BV178" s="4" t="str">
        <v>CIP/384321.3</v>
      </c>
      <c r="BX178" s="4" t="str">
        <v>CIAT 18744</v>
      </c>
      <c r="BY178" s="4" t="str">
        <v>CIAT 18744</v>
      </c>
      <c r="BZ178" s="4" t="str">
        <v>CIAT 18744</v>
      </c>
      <c r="CA178" s="4" t="str">
        <v>CIAT 18744</v>
      </c>
      <c r="CB178" s="4" t="str">
        <v>CIAT 18744</v>
      </c>
      <c r="CC178" s="4" t="str">
        <v>CIAT 18744</v>
      </c>
      <c r="CD178" s="4" t="str">
        <v>CIAT 18744</v>
      </c>
      <c r="CE178" s="4" t="str">
        <v>CIAT 18744</v>
      </c>
      <c r="CF178" s="4" t="str">
        <v>CIAT 18744</v>
      </c>
      <c r="CG178" s="4" t="str">
        <v>CIAT 18744</v>
      </c>
      <c r="CH178" s="4" t="str">
        <v>CIAT 18744</v>
      </c>
      <c r="CI178" s="4" t="str">
        <v>CIAT 18744</v>
      </c>
      <c r="CJ178" s="4" t="str">
        <v>CIAT 18744</v>
      </c>
      <c r="CK178" s="4" t="str">
        <v>CIAT 18744</v>
      </c>
      <c r="CL178" s="4" t="str">
        <v>CIAT 18744</v>
      </c>
      <c r="CM178" s="4" t="str">
        <v>CIAT 18744</v>
      </c>
      <c r="CN178" s="4" t="str">
        <v>CIAT 18744</v>
      </c>
      <c r="CO178" s="4" t="str">
        <v>CIAT 18744</v>
      </c>
      <c r="CP178" s="4" t="str">
        <v>CIAT 18744</v>
      </c>
      <c r="CQ178" s="4" t="str">
        <v>CIAT 18744</v>
      </c>
      <c r="CR178" s="4" t="str">
        <v>CIAT 18744</v>
      </c>
      <c r="CS178" s="4" t="str">
        <v>CIAT 18744</v>
      </c>
      <c r="CT178" s="4" t="str">
        <v>CIAT 18744</v>
      </c>
      <c r="CU178" s="4" t="str">
        <v>CIAT 18744</v>
      </c>
      <c r="CV178" s="4" t="str">
        <v>CIAT 18744</v>
      </c>
      <c r="CW178" s="4" t="str">
        <v>CIAT 18744</v>
      </c>
      <c r="CX178" s="4" t="str">
        <v>CIAT 18744</v>
      </c>
      <c r="CY178" s="4" t="str">
        <v>CIAT 18744</v>
      </c>
      <c r="CZ178" s="4" t="str">
        <v>CIAT 18744</v>
      </c>
      <c r="DA178" s="4" t="str">
        <v>CIAT 18744</v>
      </c>
    </row>
    <row r="179" spans="1:105" x14ac:dyDescent="0.35">
      <c r="A179" s="4" t="s">
        <v>1813</v>
      </c>
      <c r="B179" s="4" t="s">
        <v>1812</v>
      </c>
      <c r="C179" s="4" t="s">
        <v>2685</v>
      </c>
      <c r="AS179" s="4" t="str">
        <v>Cloc 1</v>
      </c>
      <c r="AT179" s="4" t="str">
        <v>Cloc 1</v>
      </c>
      <c r="AU179" s="4" t="str">
        <v>Cloc 1</v>
      </c>
      <c r="AV179" s="4" t="str">
        <v>Cloc 1</v>
      </c>
      <c r="AW179" s="4" t="str">
        <v>Cloc 1</v>
      </c>
      <c r="AX179" s="4" t="str">
        <v>Cloc 1</v>
      </c>
      <c r="AY179" s="4" t="str">
        <v>Cloc 1</v>
      </c>
      <c r="AZ179" s="4" t="str">
        <v>Cloc 1</v>
      </c>
      <c r="BA179" s="4" t="str">
        <v>Cloc 1</v>
      </c>
      <c r="BB179" s="4" t="str">
        <v>Cloc 1</v>
      </c>
      <c r="BC179" s="4" t="str">
        <v>Cloc 1</v>
      </c>
      <c r="BD179" s="4" t="str">
        <v>Cloc 1</v>
      </c>
      <c r="BE179" s="4" t="str">
        <v>Cloc 1</v>
      </c>
      <c r="BF179" s="4" t="str">
        <v>Cloc 1</v>
      </c>
      <c r="BG179" s="4" t="str">
        <v>Cloc 1</v>
      </c>
      <c r="BH179" s="4" t="str">
        <v>Cloc 1</v>
      </c>
      <c r="BI179" s="4" t="str">
        <v>Cloc 1</v>
      </c>
      <c r="BJ179" s="4" t="str">
        <v>Cloc 1</v>
      </c>
      <c r="BK179" s="4" t="str">
        <v>Cloc 1</v>
      </c>
      <c r="BL179" s="4" t="str">
        <v>Cloc 1</v>
      </c>
      <c r="BM179" s="4" t="str">
        <v>Cloc 1</v>
      </c>
      <c r="BN179" s="4" t="str">
        <v>Cloc 1</v>
      </c>
      <c r="BO179" s="4" t="str">
        <v>Cloc 1</v>
      </c>
      <c r="BP179" s="4" t="str">
        <v>Cloc 1</v>
      </c>
      <c r="BQ179" s="4" t="str">
        <v>Cloc 1</v>
      </c>
      <c r="BR179" s="4" t="str">
        <v>Cloc 1</v>
      </c>
      <c r="BS179" s="4" t="str">
        <v>Cloc 1</v>
      </c>
      <c r="BT179" s="4" t="str">
        <v>Cloc 1</v>
      </c>
      <c r="BU179" s="4" t="str">
        <v>Cloc 1</v>
      </c>
      <c r="BV179" s="4" t="str">
        <v>Cloc 1</v>
      </c>
      <c r="BX179" s="4" t="str">
        <v>CIP/384321.3</v>
      </c>
      <c r="BY179" s="4" t="str">
        <v>CIP/384321.3</v>
      </c>
      <c r="BZ179" s="4" t="str">
        <v>CIP/384321.3</v>
      </c>
      <c r="CA179" s="4" t="str">
        <v>CIP/384321.3</v>
      </c>
      <c r="CB179" s="4" t="str">
        <v>CIP/384321.3</v>
      </c>
      <c r="CC179" s="4" t="str">
        <v>CIP/384321.3</v>
      </c>
      <c r="CD179" s="4" t="str">
        <v>CIP/384321.3</v>
      </c>
      <c r="CE179" s="4" t="str">
        <v>CIP/384321.3</v>
      </c>
      <c r="CF179" s="4" t="str">
        <v>CIP/384321.3</v>
      </c>
      <c r="CG179" s="4" t="str">
        <v>CIP/384321.3</v>
      </c>
      <c r="CH179" s="4" t="str">
        <v>CIP/384321.3</v>
      </c>
      <c r="CI179" s="4" t="str">
        <v>CIP/384321.3</v>
      </c>
      <c r="CJ179" s="4" t="str">
        <v>CIP/384321.3</v>
      </c>
      <c r="CK179" s="4" t="str">
        <v>CIP/384321.3</v>
      </c>
      <c r="CL179" s="4" t="str">
        <v>CIP/384321.3</v>
      </c>
      <c r="CM179" s="4" t="str">
        <v>CIP/384321.3</v>
      </c>
      <c r="CN179" s="4" t="str">
        <v>CIP/384321.3</v>
      </c>
      <c r="CO179" s="4" t="str">
        <v>CIP/384321.3</v>
      </c>
      <c r="CP179" s="4" t="str">
        <v>CIP/384321.3</v>
      </c>
      <c r="CQ179" s="4" t="str">
        <v>CIP/384321.3</v>
      </c>
      <c r="CR179" s="4" t="str">
        <v>CIP/384321.3</v>
      </c>
      <c r="CS179" s="4" t="str">
        <v>CIP/384321.3</v>
      </c>
      <c r="CT179" s="4" t="str">
        <v>CIP/384321.3</v>
      </c>
      <c r="CU179" s="4" t="str">
        <v>CIP/384321.3</v>
      </c>
      <c r="CV179" s="4" t="str">
        <v>CIP/384321.3</v>
      </c>
      <c r="CW179" s="4" t="str">
        <v>CIP/384321.3</v>
      </c>
      <c r="CX179" s="4" t="str">
        <v>CIP/384321.3</v>
      </c>
      <c r="CY179" s="4" t="str">
        <v>CIP/384321.3</v>
      </c>
      <c r="CZ179" s="4" t="str">
        <v>CIP/384321.3</v>
      </c>
      <c r="DA179" s="4" t="str">
        <v>CIP/384321.3</v>
      </c>
    </row>
    <row r="180" spans="1:105" x14ac:dyDescent="0.35">
      <c r="A180" s="4" t="s">
        <v>1813</v>
      </c>
      <c r="B180" s="4" t="s">
        <v>1812</v>
      </c>
      <c r="C180" s="4" t="s">
        <v>2686</v>
      </c>
      <c r="AS180" s="4" t="str">
        <v>Clone 6/8</v>
      </c>
      <c r="AT180" s="4" t="str">
        <v>Clone 6/8</v>
      </c>
      <c r="AU180" s="4" t="str">
        <v>Clone 6/8</v>
      </c>
      <c r="AV180" s="4" t="str">
        <v>Clone 6/8</v>
      </c>
      <c r="AW180" s="4" t="str">
        <v>Clone 6/8</v>
      </c>
      <c r="AX180" s="4" t="str">
        <v>Clone 6/8</v>
      </c>
      <c r="AY180" s="4" t="str">
        <v>Clone 6/8</v>
      </c>
      <c r="AZ180" s="4" t="str">
        <v>Clone 6/8</v>
      </c>
      <c r="BA180" s="4" t="str">
        <v>Clone 6/8</v>
      </c>
      <c r="BB180" s="4" t="str">
        <v>Clone 6/8</v>
      </c>
      <c r="BC180" s="4" t="str">
        <v>Clone 6/8</v>
      </c>
      <c r="BD180" s="4" t="str">
        <v>Clone 6/8</v>
      </c>
      <c r="BE180" s="4" t="str">
        <v>Clone 6/8</v>
      </c>
      <c r="BF180" s="4" t="str">
        <v>Clone 6/8</v>
      </c>
      <c r="BG180" s="4" t="str">
        <v>Clone 6/8</v>
      </c>
      <c r="BH180" s="4" t="str">
        <v>Clone 6/8</v>
      </c>
      <c r="BI180" s="4" t="str">
        <v>Clone 6/8</v>
      </c>
      <c r="BJ180" s="4" t="str">
        <v>Clone 6/8</v>
      </c>
      <c r="BK180" s="4" t="str">
        <v>Clone 6/8</v>
      </c>
      <c r="BL180" s="4" t="str">
        <v>Clone 6/8</v>
      </c>
      <c r="BM180" s="4" t="str">
        <v>Clone 6/8</v>
      </c>
      <c r="BN180" s="4" t="str">
        <v>Clone 6/8</v>
      </c>
      <c r="BO180" s="4" t="str">
        <v>Clone 6/8</v>
      </c>
      <c r="BP180" s="4" t="str">
        <v>Clone 6/8</v>
      </c>
      <c r="BQ180" s="4" t="str">
        <v>Clone 6/8</v>
      </c>
      <c r="BR180" s="4" t="str">
        <v>Clone 6/8</v>
      </c>
      <c r="BS180" s="4" t="str">
        <v>Clone 6/8</v>
      </c>
      <c r="BT180" s="4" t="str">
        <v>Clone 6/8</v>
      </c>
      <c r="BU180" s="4" t="str">
        <v>Clone 6/8</v>
      </c>
      <c r="BV180" s="4" t="str">
        <v>Clone 6/8</v>
      </c>
      <c r="BX180" s="4" t="str">
        <v>Cloc 1</v>
      </c>
      <c r="BY180" s="4" t="str">
        <v>Cloc 1</v>
      </c>
      <c r="BZ180" s="4" t="str">
        <v>Cloc 1</v>
      </c>
      <c r="CA180" s="4" t="str">
        <v>Cloc 1</v>
      </c>
      <c r="CB180" s="4" t="str">
        <v>Cloc 1</v>
      </c>
      <c r="CC180" s="4" t="str">
        <v>Cloc 1</v>
      </c>
      <c r="CD180" s="4" t="str">
        <v>Cloc 1</v>
      </c>
      <c r="CE180" s="4" t="str">
        <v>Cloc 1</v>
      </c>
      <c r="CF180" s="4" t="str">
        <v>Cloc 1</v>
      </c>
      <c r="CG180" s="4" t="str">
        <v>Cloc 1</v>
      </c>
      <c r="CH180" s="4" t="str">
        <v>Cloc 1</v>
      </c>
      <c r="CI180" s="4" t="str">
        <v>Cloc 1</v>
      </c>
      <c r="CJ180" s="4" t="str">
        <v>Cloc 1</v>
      </c>
      <c r="CK180" s="4" t="str">
        <v>Cloc 1</v>
      </c>
      <c r="CL180" s="4" t="str">
        <v>Cloc 1</v>
      </c>
      <c r="CM180" s="4" t="str">
        <v>Cloc 1</v>
      </c>
      <c r="CN180" s="4" t="str">
        <v>Cloc 1</v>
      </c>
      <c r="CO180" s="4" t="str">
        <v>Cloc 1</v>
      </c>
      <c r="CP180" s="4" t="str">
        <v>Cloc 1</v>
      </c>
      <c r="CQ180" s="4" t="str">
        <v>Cloc 1</v>
      </c>
      <c r="CR180" s="4" t="str">
        <v>Cloc 1</v>
      </c>
      <c r="CS180" s="4" t="str">
        <v>Cloc 1</v>
      </c>
      <c r="CT180" s="4" t="str">
        <v>Cloc 1</v>
      </c>
      <c r="CU180" s="4" t="str">
        <v>Cloc 1</v>
      </c>
      <c r="CV180" s="4" t="str">
        <v>Cloc 1</v>
      </c>
      <c r="CW180" s="4" t="str">
        <v>Cloc 1</v>
      </c>
      <c r="CX180" s="4" t="str">
        <v>Cloc 1</v>
      </c>
      <c r="CY180" s="4" t="str">
        <v>Cloc 1</v>
      </c>
      <c r="CZ180" s="4" t="str">
        <v>Cloc 1</v>
      </c>
      <c r="DA180" s="4" t="str">
        <v>Cloc 1</v>
      </c>
    </row>
    <row r="181" spans="1:105" x14ac:dyDescent="0.35">
      <c r="A181" s="4" t="s">
        <v>1813</v>
      </c>
      <c r="B181" s="4" t="s">
        <v>1812</v>
      </c>
      <c r="C181" s="4" t="s">
        <v>2687</v>
      </c>
      <c r="AS181" s="4" t="str">
        <v>CMS 8507</v>
      </c>
      <c r="AT181" s="4" t="str">
        <v>CMS 8507</v>
      </c>
      <c r="AU181" s="4" t="str">
        <v>CMS 8507</v>
      </c>
      <c r="AV181" s="4" t="str">
        <v>CMS 8507</v>
      </c>
      <c r="AW181" s="4" t="str">
        <v>CMS 8507</v>
      </c>
      <c r="AX181" s="4" t="str">
        <v>CMS 8507</v>
      </c>
      <c r="AY181" s="4" t="str">
        <v>CMS 8507</v>
      </c>
      <c r="AZ181" s="4" t="str">
        <v>CMS 8507</v>
      </c>
      <c r="BA181" s="4" t="str">
        <v>CMS 8507</v>
      </c>
      <c r="BB181" s="4" t="str">
        <v>CMS 8507</v>
      </c>
      <c r="BC181" s="4" t="str">
        <v>CMS 8507</v>
      </c>
      <c r="BD181" s="4" t="str">
        <v>CMS 8507</v>
      </c>
      <c r="BE181" s="4" t="str">
        <v>CMS 8507</v>
      </c>
      <c r="BF181" s="4" t="str">
        <v>CMS 8507</v>
      </c>
      <c r="BG181" s="4" t="str">
        <v>CMS 8507</v>
      </c>
      <c r="BH181" s="4" t="str">
        <v>CMS 8507</v>
      </c>
      <c r="BI181" s="4" t="str">
        <v>CMS 8507</v>
      </c>
      <c r="BJ181" s="4" t="str">
        <v>CMS 8507</v>
      </c>
      <c r="BK181" s="4" t="str">
        <v>CMS 8507</v>
      </c>
      <c r="BL181" s="4" t="str">
        <v>CMS 8507</v>
      </c>
      <c r="BM181" s="4" t="str">
        <v>CMS 8507</v>
      </c>
      <c r="BN181" s="4" t="str">
        <v>CMS 8507</v>
      </c>
      <c r="BO181" s="4" t="str">
        <v>CMS 8507</v>
      </c>
      <c r="BP181" s="4" t="str">
        <v>CMS 8507</v>
      </c>
      <c r="BQ181" s="4" t="str">
        <v>CMS 8507</v>
      </c>
      <c r="BR181" s="4" t="str">
        <v>CMS 8507</v>
      </c>
      <c r="BS181" s="4" t="str">
        <v>CMS 8507</v>
      </c>
      <c r="BT181" s="4" t="str">
        <v>CMS 8507</v>
      </c>
      <c r="BU181" s="4" t="str">
        <v>CMS 8507</v>
      </c>
      <c r="BV181" s="4" t="str">
        <v>CMS 8507</v>
      </c>
      <c r="BX181" s="4" t="str">
        <v>Clone 6/8</v>
      </c>
      <c r="BY181" s="4" t="str">
        <v>Clone 6/8</v>
      </c>
      <c r="BZ181" s="4" t="str">
        <v>Clone 6/8</v>
      </c>
      <c r="CA181" s="4" t="str">
        <v>Clone 6/8</v>
      </c>
      <c r="CB181" s="4" t="str">
        <v>Clone 6/8</v>
      </c>
      <c r="CC181" s="4" t="str">
        <v>Clone 6/8</v>
      </c>
      <c r="CD181" s="4" t="str">
        <v>Clone 6/8</v>
      </c>
      <c r="CE181" s="4" t="str">
        <v>Clone 6/8</v>
      </c>
      <c r="CF181" s="4" t="str">
        <v>Clone 6/8</v>
      </c>
      <c r="CG181" s="4" t="str">
        <v>Clone 6/8</v>
      </c>
      <c r="CH181" s="4" t="str">
        <v>Clone 6/8</v>
      </c>
      <c r="CI181" s="4" t="str">
        <v>Clone 6/8</v>
      </c>
      <c r="CJ181" s="4" t="str">
        <v>Clone 6/8</v>
      </c>
      <c r="CK181" s="4" t="str">
        <v>Clone 6/8</v>
      </c>
      <c r="CL181" s="4" t="str">
        <v>Clone 6/8</v>
      </c>
      <c r="CM181" s="4" t="str">
        <v>Clone 6/8</v>
      </c>
      <c r="CN181" s="4" t="str">
        <v>Clone 6/8</v>
      </c>
      <c r="CO181" s="4" t="str">
        <v>Clone 6/8</v>
      </c>
      <c r="CP181" s="4" t="str">
        <v>Clone 6/8</v>
      </c>
      <c r="CQ181" s="4" t="str">
        <v>Clone 6/8</v>
      </c>
      <c r="CR181" s="4" t="str">
        <v>Clone 6/8</v>
      </c>
      <c r="CS181" s="4" t="str">
        <v>Clone 6/8</v>
      </c>
      <c r="CT181" s="4" t="str">
        <v>Clone 6/8</v>
      </c>
      <c r="CU181" s="4" t="str">
        <v>Clone 6/8</v>
      </c>
      <c r="CV181" s="4" t="str">
        <v>Clone 6/8</v>
      </c>
      <c r="CW181" s="4" t="str">
        <v>Clone 6/8</v>
      </c>
      <c r="CX181" s="4" t="str">
        <v>Clone 6/8</v>
      </c>
      <c r="CY181" s="4" t="str">
        <v>Clone 6/8</v>
      </c>
      <c r="CZ181" s="4" t="str">
        <v>Clone 6/8</v>
      </c>
      <c r="DA181" s="4" t="str">
        <v>Clone 6/8</v>
      </c>
    </row>
    <row r="182" spans="1:105" x14ac:dyDescent="0.35">
      <c r="A182" s="4" t="s">
        <v>1813</v>
      </c>
      <c r="B182" s="4" t="s">
        <v>1812</v>
      </c>
      <c r="C182" s="4" t="s">
        <v>2688</v>
      </c>
      <c r="AS182" s="4" t="str">
        <v>CMS 8704</v>
      </c>
      <c r="AT182" s="4" t="str">
        <v>CMS 8704</v>
      </c>
      <c r="AU182" s="4" t="str">
        <v>CMS 8704</v>
      </c>
      <c r="AV182" s="4" t="str">
        <v>CMS 8704</v>
      </c>
      <c r="AW182" s="4" t="str">
        <v>CMS 8704</v>
      </c>
      <c r="AX182" s="4" t="str">
        <v>CMS 8704</v>
      </c>
      <c r="AY182" s="4" t="str">
        <v>CMS 8704</v>
      </c>
      <c r="AZ182" s="4" t="str">
        <v>CMS 8704</v>
      </c>
      <c r="BA182" s="4" t="str">
        <v>CMS 8704</v>
      </c>
      <c r="BB182" s="4" t="str">
        <v>CMS 8704</v>
      </c>
      <c r="BC182" s="4" t="str">
        <v>CMS 8704</v>
      </c>
      <c r="BD182" s="4" t="str">
        <v>CMS 8704</v>
      </c>
      <c r="BE182" s="4" t="str">
        <v>CMS 8704</v>
      </c>
      <c r="BF182" s="4" t="str">
        <v>CMS 8704</v>
      </c>
      <c r="BG182" s="4" t="str">
        <v>CMS 8704</v>
      </c>
      <c r="BH182" s="4" t="str">
        <v>CMS 8704</v>
      </c>
      <c r="BI182" s="4" t="str">
        <v>CMS 8704</v>
      </c>
      <c r="BJ182" s="4" t="str">
        <v>CMS 8704</v>
      </c>
      <c r="BK182" s="4" t="str">
        <v>CMS 8704</v>
      </c>
      <c r="BL182" s="4" t="str">
        <v>CMS 8704</v>
      </c>
      <c r="BM182" s="4" t="str">
        <v>CMS 8704</v>
      </c>
      <c r="BN182" s="4" t="str">
        <v>CMS 8704</v>
      </c>
      <c r="BO182" s="4" t="str">
        <v>CMS 8704</v>
      </c>
      <c r="BP182" s="4" t="str">
        <v>CMS 8704</v>
      </c>
      <c r="BQ182" s="4" t="str">
        <v>CMS 8704</v>
      </c>
      <c r="BR182" s="4" t="str">
        <v>CMS 8704</v>
      </c>
      <c r="BS182" s="4" t="str">
        <v>CMS 8704</v>
      </c>
      <c r="BT182" s="4" t="str">
        <v>CMS 8704</v>
      </c>
      <c r="BU182" s="4" t="str">
        <v>CMS 8704</v>
      </c>
      <c r="BV182" s="4" t="str">
        <v>CMS 8704</v>
      </c>
      <c r="BX182" s="4" t="str">
        <v>CMS 8507</v>
      </c>
      <c r="BY182" s="4" t="str">
        <v>CMS 8507</v>
      </c>
      <c r="BZ182" s="4" t="str">
        <v>CMS 8507</v>
      </c>
      <c r="CA182" s="4" t="str">
        <v>CMS 8507</v>
      </c>
      <c r="CB182" s="4" t="str">
        <v>CMS 8507</v>
      </c>
      <c r="CC182" s="4" t="str">
        <v>CMS 8507</v>
      </c>
      <c r="CD182" s="4" t="str">
        <v>CMS 8507</v>
      </c>
      <c r="CE182" s="4" t="str">
        <v>CMS 8507</v>
      </c>
      <c r="CF182" s="4" t="str">
        <v>CMS 8507</v>
      </c>
      <c r="CG182" s="4" t="str">
        <v>CMS 8507</v>
      </c>
      <c r="CH182" s="4" t="str">
        <v>CMS 8507</v>
      </c>
      <c r="CI182" s="4" t="str">
        <v>CMS 8507</v>
      </c>
      <c r="CJ182" s="4" t="str">
        <v>CMS 8507</v>
      </c>
      <c r="CK182" s="4" t="str">
        <v>CMS 8507</v>
      </c>
      <c r="CL182" s="4" t="str">
        <v>CMS 8507</v>
      </c>
      <c r="CM182" s="4" t="str">
        <v>CMS 8507</v>
      </c>
      <c r="CN182" s="4" t="str">
        <v>CMS 8507</v>
      </c>
      <c r="CO182" s="4" t="str">
        <v>CMS 8507</v>
      </c>
      <c r="CP182" s="4" t="str">
        <v>CMS 8507</v>
      </c>
      <c r="CQ182" s="4" t="str">
        <v>CMS 8507</v>
      </c>
      <c r="CR182" s="4" t="str">
        <v>CMS 8507</v>
      </c>
      <c r="CS182" s="4" t="str">
        <v>CMS 8507</v>
      </c>
      <c r="CT182" s="4" t="str">
        <v>CMS 8507</v>
      </c>
      <c r="CU182" s="4" t="str">
        <v>CMS 8507</v>
      </c>
      <c r="CV182" s="4" t="str">
        <v>CMS 8507</v>
      </c>
      <c r="CW182" s="4" t="str">
        <v>CMS 8507</v>
      </c>
      <c r="CX182" s="4" t="str">
        <v>CMS 8507</v>
      </c>
      <c r="CY182" s="4" t="str">
        <v>CMS 8507</v>
      </c>
      <c r="CZ182" s="4" t="str">
        <v>CMS 8507</v>
      </c>
      <c r="DA182" s="4" t="str">
        <v>CMS 8507</v>
      </c>
    </row>
    <row r="183" spans="1:105" x14ac:dyDescent="0.35">
      <c r="A183" s="4" t="s">
        <v>1813</v>
      </c>
      <c r="B183" s="4" t="s">
        <v>1812</v>
      </c>
      <c r="C183" s="4" t="s">
        <v>2689</v>
      </c>
      <c r="AS183" s="4" t="str">
        <v>CMS 8705</v>
      </c>
      <c r="AT183" s="4" t="str">
        <v>CMS 8705</v>
      </c>
      <c r="AU183" s="4" t="str">
        <v>CMS 8705</v>
      </c>
      <c r="AV183" s="4" t="str">
        <v>CMS 8705</v>
      </c>
      <c r="AW183" s="4" t="str">
        <v>CMS 8705</v>
      </c>
      <c r="AX183" s="4" t="str">
        <v>CMS 8705</v>
      </c>
      <c r="AY183" s="4" t="str">
        <v>CMS 8705</v>
      </c>
      <c r="AZ183" s="4" t="str">
        <v>CMS 8705</v>
      </c>
      <c r="BA183" s="4" t="str">
        <v>CMS 8705</v>
      </c>
      <c r="BB183" s="4" t="str">
        <v>CMS 8705</v>
      </c>
      <c r="BC183" s="4" t="str">
        <v>CMS 8705</v>
      </c>
      <c r="BD183" s="4" t="str">
        <v>CMS 8705</v>
      </c>
      <c r="BE183" s="4" t="str">
        <v>CMS 8705</v>
      </c>
      <c r="BF183" s="4" t="str">
        <v>CMS 8705</v>
      </c>
      <c r="BG183" s="4" t="str">
        <v>CMS 8705</v>
      </c>
      <c r="BH183" s="4" t="str">
        <v>CMS 8705</v>
      </c>
      <c r="BI183" s="4" t="str">
        <v>CMS 8705</v>
      </c>
      <c r="BJ183" s="4" t="str">
        <v>CMS 8705</v>
      </c>
      <c r="BK183" s="4" t="str">
        <v>CMS 8705</v>
      </c>
      <c r="BL183" s="4" t="str">
        <v>CMS 8705</v>
      </c>
      <c r="BM183" s="4" t="str">
        <v>CMS 8705</v>
      </c>
      <c r="BN183" s="4" t="str">
        <v>CMS 8705</v>
      </c>
      <c r="BO183" s="4" t="str">
        <v>CMS 8705</v>
      </c>
      <c r="BP183" s="4" t="str">
        <v>CMS 8705</v>
      </c>
      <c r="BQ183" s="4" t="str">
        <v>CMS 8705</v>
      </c>
      <c r="BR183" s="4" t="str">
        <v>CMS 8705</v>
      </c>
      <c r="BS183" s="4" t="str">
        <v>CMS 8705</v>
      </c>
      <c r="BT183" s="4" t="str">
        <v>CMS 8705</v>
      </c>
      <c r="BU183" s="4" t="str">
        <v>CMS 8705</v>
      </c>
      <c r="BV183" s="4" t="str">
        <v>CMS 8705</v>
      </c>
      <c r="BX183" s="4" t="str">
        <v>CMS 8704</v>
      </c>
      <c r="BY183" s="4" t="str">
        <v>CMS 8704</v>
      </c>
      <c r="BZ183" s="4" t="str">
        <v>CMS 8704</v>
      </c>
      <c r="CA183" s="4" t="str">
        <v>CMS 8704</v>
      </c>
      <c r="CB183" s="4" t="str">
        <v>CMS 8704</v>
      </c>
      <c r="CC183" s="4" t="str">
        <v>CMS 8704</v>
      </c>
      <c r="CD183" s="4" t="str">
        <v>CMS 8704</v>
      </c>
      <c r="CE183" s="4" t="str">
        <v>CMS 8704</v>
      </c>
      <c r="CF183" s="4" t="str">
        <v>CMS 8704</v>
      </c>
      <c r="CG183" s="4" t="str">
        <v>CMS 8704</v>
      </c>
      <c r="CH183" s="4" t="str">
        <v>CMS 8704</v>
      </c>
      <c r="CI183" s="4" t="str">
        <v>CMS 8704</v>
      </c>
      <c r="CJ183" s="4" t="str">
        <v>CMS 8704</v>
      </c>
      <c r="CK183" s="4" t="str">
        <v>CMS 8704</v>
      </c>
      <c r="CL183" s="4" t="str">
        <v>CMS 8704</v>
      </c>
      <c r="CM183" s="4" t="str">
        <v>CMS 8704</v>
      </c>
      <c r="CN183" s="4" t="str">
        <v>CMS 8704</v>
      </c>
      <c r="CO183" s="4" t="str">
        <v>CMS 8704</v>
      </c>
      <c r="CP183" s="4" t="str">
        <v>CMS 8704</v>
      </c>
      <c r="CQ183" s="4" t="str">
        <v>CMS 8704</v>
      </c>
      <c r="CR183" s="4" t="str">
        <v>CMS 8704</v>
      </c>
      <c r="CS183" s="4" t="str">
        <v>CMS 8704</v>
      </c>
      <c r="CT183" s="4" t="str">
        <v>CMS 8704</v>
      </c>
      <c r="CU183" s="4" t="str">
        <v>CMS 8704</v>
      </c>
      <c r="CV183" s="4" t="str">
        <v>CMS 8704</v>
      </c>
      <c r="CW183" s="4" t="str">
        <v>CMS 8704</v>
      </c>
      <c r="CX183" s="4" t="str">
        <v>CMS 8704</v>
      </c>
      <c r="CY183" s="4" t="str">
        <v>CMS 8704</v>
      </c>
      <c r="CZ183" s="4" t="str">
        <v>CMS 8704</v>
      </c>
      <c r="DA183" s="4" t="str">
        <v>CMS 8704</v>
      </c>
    </row>
    <row r="184" spans="1:105" x14ac:dyDescent="0.35">
      <c r="A184" s="4" t="s">
        <v>1813</v>
      </c>
      <c r="B184" s="4" t="s">
        <v>1812</v>
      </c>
      <c r="C184" s="4" t="s">
        <v>2690</v>
      </c>
      <c r="AS184" s="4" t="str">
        <v>CNRA 182</v>
      </c>
      <c r="AT184" s="4" t="str">
        <v>CNRA 182</v>
      </c>
      <c r="AU184" s="4" t="str">
        <v>CNRA 182</v>
      </c>
      <c r="AV184" s="4" t="str">
        <v>CNRA 182</v>
      </c>
      <c r="AW184" s="4" t="str">
        <v>CNRA 182</v>
      </c>
      <c r="AX184" s="4" t="str">
        <v>CNRA 182</v>
      </c>
      <c r="AY184" s="4" t="str">
        <v>CNRA 182</v>
      </c>
      <c r="AZ184" s="4" t="str">
        <v>CNRA 182</v>
      </c>
      <c r="BA184" s="4" t="str">
        <v>CNRA 182</v>
      </c>
      <c r="BB184" s="4" t="str">
        <v>CNRA 182</v>
      </c>
      <c r="BC184" s="4" t="str">
        <v>CNRA 182</v>
      </c>
      <c r="BD184" s="4" t="str">
        <v>CNRA 182</v>
      </c>
      <c r="BE184" s="4" t="str">
        <v>CNRA 182</v>
      </c>
      <c r="BF184" s="4" t="str">
        <v>CNRA 182</v>
      </c>
      <c r="BG184" s="4" t="str">
        <v>CNRA 182</v>
      </c>
      <c r="BH184" s="4" t="str">
        <v>CNRA 182</v>
      </c>
      <c r="BI184" s="4" t="str">
        <v>CNRA 182</v>
      </c>
      <c r="BJ184" s="4" t="str">
        <v>CNRA 182</v>
      </c>
      <c r="BK184" s="4" t="str">
        <v>CNRA 182</v>
      </c>
      <c r="BL184" s="4" t="str">
        <v>CNRA 182</v>
      </c>
      <c r="BM184" s="4" t="str">
        <v>CNRA 182</v>
      </c>
      <c r="BN184" s="4" t="str">
        <v>CNRA 182</v>
      </c>
      <c r="BO184" s="4" t="str">
        <v>CNRA 182</v>
      </c>
      <c r="BP184" s="4" t="str">
        <v>CNRA 182</v>
      </c>
      <c r="BQ184" s="4" t="str">
        <v>CNRA 182</v>
      </c>
      <c r="BR184" s="4" t="str">
        <v>CNRA 182</v>
      </c>
      <c r="BS184" s="4" t="str">
        <v>CNRA 182</v>
      </c>
      <c r="BT184" s="4" t="str">
        <v>CNRA 182</v>
      </c>
      <c r="BU184" s="4" t="str">
        <v>CNRA 182</v>
      </c>
      <c r="BV184" s="4" t="str">
        <v>CNRA 182</v>
      </c>
      <c r="BX184" s="4" t="str">
        <v>CMS 8705</v>
      </c>
      <c r="BY184" s="4" t="str">
        <v>CMS 8705</v>
      </c>
      <c r="BZ184" s="4" t="str">
        <v>CMS 8705</v>
      </c>
      <c r="CA184" s="4" t="str">
        <v>CMS 8705</v>
      </c>
      <c r="CB184" s="4" t="str">
        <v>CMS 8705</v>
      </c>
      <c r="CC184" s="4" t="str">
        <v>CMS 8705</v>
      </c>
      <c r="CD184" s="4" t="str">
        <v>CMS 8705</v>
      </c>
      <c r="CE184" s="4" t="str">
        <v>CMS 8705</v>
      </c>
      <c r="CF184" s="4" t="str">
        <v>CMS 8705</v>
      </c>
      <c r="CG184" s="4" t="str">
        <v>CMS 8705</v>
      </c>
      <c r="CH184" s="4" t="str">
        <v>CMS 8705</v>
      </c>
      <c r="CI184" s="4" t="str">
        <v>CMS 8705</v>
      </c>
      <c r="CJ184" s="4" t="str">
        <v>CMS 8705</v>
      </c>
      <c r="CK184" s="4" t="str">
        <v>CMS 8705</v>
      </c>
      <c r="CL184" s="4" t="str">
        <v>CMS 8705</v>
      </c>
      <c r="CM184" s="4" t="str">
        <v>CMS 8705</v>
      </c>
      <c r="CN184" s="4" t="str">
        <v>CMS 8705</v>
      </c>
      <c r="CO184" s="4" t="str">
        <v>CMS 8705</v>
      </c>
      <c r="CP184" s="4" t="str">
        <v>CMS 8705</v>
      </c>
      <c r="CQ184" s="4" t="str">
        <v>CMS 8705</v>
      </c>
      <c r="CR184" s="4" t="str">
        <v>CMS 8705</v>
      </c>
      <c r="CS184" s="4" t="str">
        <v>CMS 8705</v>
      </c>
      <c r="CT184" s="4" t="str">
        <v>CMS 8705</v>
      </c>
      <c r="CU184" s="4" t="str">
        <v>CMS 8705</v>
      </c>
      <c r="CV184" s="4" t="str">
        <v>CMS 8705</v>
      </c>
      <c r="CW184" s="4" t="str">
        <v>CMS 8705</v>
      </c>
      <c r="CX184" s="4" t="str">
        <v>CMS 8705</v>
      </c>
      <c r="CY184" s="4" t="str">
        <v>CMS 8705</v>
      </c>
      <c r="CZ184" s="4" t="str">
        <v>CMS 8705</v>
      </c>
      <c r="DA184" s="4" t="str">
        <v>CMS 8705</v>
      </c>
    </row>
    <row r="185" spans="1:105" x14ac:dyDescent="0.35">
      <c r="A185" s="4" t="s">
        <v>1813</v>
      </c>
      <c r="B185" s="4" t="s">
        <v>1812</v>
      </c>
      <c r="C185" s="4" t="s">
        <v>2691</v>
      </c>
      <c r="AS185" s="4" t="str">
        <v>CNRA 197</v>
      </c>
      <c r="AT185" s="4" t="str">
        <v>CNRA 197</v>
      </c>
      <c r="AU185" s="4" t="str">
        <v>CNRA 197</v>
      </c>
      <c r="AV185" s="4" t="str">
        <v>CNRA 197</v>
      </c>
      <c r="AW185" s="4" t="str">
        <v>CNRA 197</v>
      </c>
      <c r="AX185" s="4" t="str">
        <v>CNRA 197</v>
      </c>
      <c r="AY185" s="4" t="str">
        <v>CNRA 197</v>
      </c>
      <c r="AZ185" s="4" t="str">
        <v>CNRA 197</v>
      </c>
      <c r="BA185" s="4" t="str">
        <v>CNRA 197</v>
      </c>
      <c r="BB185" s="4" t="str">
        <v>CNRA 197</v>
      </c>
      <c r="BC185" s="4" t="str">
        <v>CNRA 197</v>
      </c>
      <c r="BD185" s="4" t="str">
        <v>CNRA 197</v>
      </c>
      <c r="BE185" s="4" t="str">
        <v>CNRA 197</v>
      </c>
      <c r="BF185" s="4" t="str">
        <v>CNRA 197</v>
      </c>
      <c r="BG185" s="4" t="str">
        <v>CNRA 197</v>
      </c>
      <c r="BH185" s="4" t="str">
        <v>CNRA 197</v>
      </c>
      <c r="BI185" s="4" t="str">
        <v>CNRA 197</v>
      </c>
      <c r="BJ185" s="4" t="str">
        <v>CNRA 197</v>
      </c>
      <c r="BK185" s="4" t="str">
        <v>CNRA 197</v>
      </c>
      <c r="BL185" s="4" t="str">
        <v>CNRA 197</v>
      </c>
      <c r="BM185" s="4" t="str">
        <v>CNRA 197</v>
      </c>
      <c r="BN185" s="4" t="str">
        <v>CNRA 197</v>
      </c>
      <c r="BO185" s="4" t="str">
        <v>CNRA 197</v>
      </c>
      <c r="BP185" s="4" t="str">
        <v>CNRA 197</v>
      </c>
      <c r="BQ185" s="4" t="str">
        <v>CNRA 197</v>
      </c>
      <c r="BR185" s="4" t="str">
        <v>CNRA 197</v>
      </c>
      <c r="BS185" s="4" t="str">
        <v>CNRA 197</v>
      </c>
      <c r="BT185" s="4" t="str">
        <v>CNRA 197</v>
      </c>
      <c r="BU185" s="4" t="str">
        <v>CNRA 197</v>
      </c>
      <c r="BV185" s="4" t="str">
        <v>CNRA 197</v>
      </c>
      <c r="BX185" s="4" t="str">
        <v>CNRA 182</v>
      </c>
      <c r="BY185" s="4" t="str">
        <v>CNRA 182</v>
      </c>
      <c r="BZ185" s="4" t="str">
        <v>CNRA 182</v>
      </c>
      <c r="CA185" s="4" t="str">
        <v>CNRA 182</v>
      </c>
      <c r="CB185" s="4" t="str">
        <v>CNRA 182</v>
      </c>
      <c r="CC185" s="4" t="str">
        <v>CNRA 182</v>
      </c>
      <c r="CD185" s="4" t="str">
        <v>CNRA 182</v>
      </c>
      <c r="CE185" s="4" t="str">
        <v>CNRA 182</v>
      </c>
      <c r="CF185" s="4" t="str">
        <v>CNRA 182</v>
      </c>
      <c r="CG185" s="4" t="str">
        <v>CNRA 182</v>
      </c>
      <c r="CH185" s="4" t="str">
        <v>CNRA 182</v>
      </c>
      <c r="CI185" s="4" t="str">
        <v>CNRA 182</v>
      </c>
      <c r="CJ185" s="4" t="str">
        <v>CNRA 182</v>
      </c>
      <c r="CK185" s="4" t="str">
        <v>CNRA 182</v>
      </c>
      <c r="CL185" s="4" t="str">
        <v>CNRA 182</v>
      </c>
      <c r="CM185" s="4" t="str">
        <v>CNRA 182</v>
      </c>
      <c r="CN185" s="4" t="str">
        <v>CNRA 182</v>
      </c>
      <c r="CO185" s="4" t="str">
        <v>CNRA 182</v>
      </c>
      <c r="CP185" s="4" t="str">
        <v>CNRA 182</v>
      </c>
      <c r="CQ185" s="4" t="str">
        <v>CNRA 182</v>
      </c>
      <c r="CR185" s="4" t="str">
        <v>CNRA 182</v>
      </c>
      <c r="CS185" s="4" t="str">
        <v>CNRA 182</v>
      </c>
      <c r="CT185" s="4" t="str">
        <v>CNRA 182</v>
      </c>
      <c r="CU185" s="4" t="str">
        <v>CNRA 182</v>
      </c>
      <c r="CV185" s="4" t="str">
        <v>CNRA 182</v>
      </c>
      <c r="CW185" s="4" t="str">
        <v>CNRA 182</v>
      </c>
      <c r="CX185" s="4" t="str">
        <v>CNRA 182</v>
      </c>
      <c r="CY185" s="4" t="str">
        <v>CNRA 182</v>
      </c>
      <c r="CZ185" s="4" t="str">
        <v>CNRA 182</v>
      </c>
      <c r="DA185" s="4" t="str">
        <v>CNRA 182</v>
      </c>
    </row>
    <row r="186" spans="1:105" x14ac:dyDescent="0.35">
      <c r="A186" s="4" t="s">
        <v>1813</v>
      </c>
      <c r="C186" s="4" t="s">
        <v>2692</v>
      </c>
      <c r="AS186" s="4" t="str">
        <v>CNRA 461</v>
      </c>
      <c r="AT186" s="4" t="str">
        <v>CNRA 461</v>
      </c>
      <c r="AU186" s="4" t="str">
        <v>CNRA 461</v>
      </c>
      <c r="AV186" s="4" t="str">
        <v>CNRA 461</v>
      </c>
      <c r="AW186" s="4" t="str">
        <v>CNRA 461</v>
      </c>
      <c r="AX186" s="4" t="str">
        <v>CNRA 461</v>
      </c>
      <c r="AY186" s="4" t="str">
        <v>CNRA 461</v>
      </c>
      <c r="AZ186" s="4" t="str">
        <v>CNRA 461</v>
      </c>
      <c r="BA186" s="4" t="str">
        <v>CNRA 461</v>
      </c>
      <c r="BB186" s="4" t="str">
        <v>CNRA 461</v>
      </c>
      <c r="BC186" s="4" t="str">
        <v>CNRA 461</v>
      </c>
      <c r="BD186" s="4" t="str">
        <v>CNRA 461</v>
      </c>
      <c r="BE186" s="4" t="str">
        <v>CNRA 461</v>
      </c>
      <c r="BF186" s="4" t="str">
        <v>CNRA 461</v>
      </c>
      <c r="BG186" s="4" t="str">
        <v>CNRA 461</v>
      </c>
      <c r="BH186" s="4" t="str">
        <v>CNRA 461</v>
      </c>
      <c r="BI186" s="4" t="str">
        <v>CNRA 461</v>
      </c>
      <c r="BJ186" s="4" t="str">
        <v>CNRA 461</v>
      </c>
      <c r="BK186" s="4" t="str">
        <v>CNRA 461</v>
      </c>
      <c r="BL186" s="4" t="str">
        <v>CNRA 461</v>
      </c>
      <c r="BM186" s="4" t="str">
        <v>CNRA 461</v>
      </c>
      <c r="BN186" s="4" t="str">
        <v>CNRA 461</v>
      </c>
      <c r="BO186" s="4" t="str">
        <v>CNRA 461</v>
      </c>
      <c r="BP186" s="4" t="str">
        <v>CNRA 461</v>
      </c>
      <c r="BQ186" s="4" t="str">
        <v>CNRA 461</v>
      </c>
      <c r="BR186" s="4" t="str">
        <v>CNRA 461</v>
      </c>
      <c r="BS186" s="4" t="str">
        <v>CNRA 461</v>
      </c>
      <c r="BT186" s="4" t="str">
        <v>CNRA 461</v>
      </c>
      <c r="BU186" s="4" t="str">
        <v>CNRA 461</v>
      </c>
      <c r="BV186" s="4" t="str">
        <v>CNRA 461</v>
      </c>
      <c r="BX186" s="4" t="str">
        <v>CNRA 197</v>
      </c>
      <c r="BY186" s="4" t="str">
        <v>CNRA 197</v>
      </c>
      <c r="BZ186" s="4" t="str">
        <v>CNRA 197</v>
      </c>
      <c r="CA186" s="4" t="str">
        <v>CNRA 197</v>
      </c>
      <c r="CB186" s="4" t="str">
        <v>CNRA 197</v>
      </c>
      <c r="CC186" s="4" t="str">
        <v>CNRA 197</v>
      </c>
      <c r="CD186" s="4" t="str">
        <v>CNRA 197</v>
      </c>
      <c r="CE186" s="4" t="str">
        <v>CNRA 197</v>
      </c>
      <c r="CF186" s="4" t="str">
        <v>CNRA 197</v>
      </c>
      <c r="CG186" s="4" t="str">
        <v>CNRA 197</v>
      </c>
      <c r="CH186" s="4" t="str">
        <v>CNRA 197</v>
      </c>
      <c r="CI186" s="4" t="str">
        <v>CNRA 197</v>
      </c>
      <c r="CJ186" s="4" t="str">
        <v>CNRA 197</v>
      </c>
      <c r="CK186" s="4" t="str">
        <v>CNRA 197</v>
      </c>
      <c r="CL186" s="4" t="str">
        <v>CNRA 197</v>
      </c>
      <c r="CM186" s="4" t="str">
        <v>CNRA 197</v>
      </c>
      <c r="CN186" s="4" t="str">
        <v>CNRA 197</v>
      </c>
      <c r="CO186" s="4" t="str">
        <v>CNRA 197</v>
      </c>
      <c r="CP186" s="4" t="str">
        <v>CNRA 197</v>
      </c>
      <c r="CQ186" s="4" t="str">
        <v>CNRA 197</v>
      </c>
      <c r="CR186" s="4" t="str">
        <v>CNRA 197</v>
      </c>
      <c r="CS186" s="4" t="str">
        <v>CNRA 197</v>
      </c>
      <c r="CT186" s="4" t="str">
        <v>CNRA 197</v>
      </c>
      <c r="CU186" s="4" t="str">
        <v>CNRA 197</v>
      </c>
      <c r="CV186" s="4" t="str">
        <v>CNRA 197</v>
      </c>
      <c r="CW186" s="4" t="str">
        <v>CNRA 197</v>
      </c>
      <c r="CX186" s="4" t="str">
        <v>CNRA 197</v>
      </c>
      <c r="CY186" s="4" t="str">
        <v>CNRA 197</v>
      </c>
      <c r="CZ186" s="4" t="str">
        <v>CNRA 197</v>
      </c>
      <c r="DA186" s="4" t="str">
        <v>CNRA 197</v>
      </c>
    </row>
    <row r="187" spans="1:105" x14ac:dyDescent="0.35">
      <c r="A187" s="4" t="s">
        <v>1813</v>
      </c>
      <c r="B187" s="4" t="s">
        <v>1812</v>
      </c>
      <c r="C187" s="4" t="s">
        <v>2693</v>
      </c>
      <c r="AS187" s="4" t="str">
        <v>CNRA 477</v>
      </c>
      <c r="AT187" s="4" t="str">
        <v>CNRA 477</v>
      </c>
      <c r="AU187" s="4" t="str">
        <v>CNRA 477</v>
      </c>
      <c r="AV187" s="4" t="str">
        <v>CNRA 477</v>
      </c>
      <c r="AW187" s="4" t="str">
        <v>CNRA 477</v>
      </c>
      <c r="AX187" s="4" t="str">
        <v>CNRA 477</v>
      </c>
      <c r="AY187" s="4" t="str">
        <v>CNRA 477</v>
      </c>
      <c r="AZ187" s="4" t="str">
        <v>CNRA 477</v>
      </c>
      <c r="BA187" s="4" t="str">
        <v>CNRA 477</v>
      </c>
      <c r="BB187" s="4" t="str">
        <v>CNRA 477</v>
      </c>
      <c r="BC187" s="4" t="str">
        <v>CNRA 477</v>
      </c>
      <c r="BD187" s="4" t="str">
        <v>CNRA 477</v>
      </c>
      <c r="BE187" s="4" t="str">
        <v>CNRA 477</v>
      </c>
      <c r="BF187" s="4" t="str">
        <v>CNRA 477</v>
      </c>
      <c r="BG187" s="4" t="str">
        <v>CNRA 477</v>
      </c>
      <c r="BH187" s="4" t="str">
        <v>CNRA 477</v>
      </c>
      <c r="BI187" s="4" t="str">
        <v>CNRA 477</v>
      </c>
      <c r="BJ187" s="4" t="str">
        <v>CNRA 477</v>
      </c>
      <c r="BK187" s="4" t="str">
        <v>CNRA 477</v>
      </c>
      <c r="BL187" s="4" t="str">
        <v>CNRA 477</v>
      </c>
      <c r="BM187" s="4" t="str">
        <v>CNRA 477</v>
      </c>
      <c r="BN187" s="4" t="str">
        <v>CNRA 477</v>
      </c>
      <c r="BO187" s="4" t="str">
        <v>CNRA 477</v>
      </c>
      <c r="BP187" s="4" t="str">
        <v>CNRA 477</v>
      </c>
      <c r="BQ187" s="4" t="str">
        <v>CNRA 477</v>
      </c>
      <c r="BR187" s="4" t="str">
        <v>CNRA 477</v>
      </c>
      <c r="BS187" s="4" t="str">
        <v>CNRA 477</v>
      </c>
      <c r="BT187" s="4" t="str">
        <v>CNRA 477</v>
      </c>
      <c r="BU187" s="4" t="str">
        <v>CNRA 477</v>
      </c>
      <c r="BV187" s="4" t="str">
        <v>CNRA 477</v>
      </c>
      <c r="BX187" s="4" t="str">
        <v>CNRA 461</v>
      </c>
      <c r="BY187" s="4" t="str">
        <v>CNRA 461</v>
      </c>
      <c r="BZ187" s="4" t="str">
        <v>CNRA 461</v>
      </c>
      <c r="CA187" s="4" t="str">
        <v>CNRA 461</v>
      </c>
      <c r="CB187" s="4" t="str">
        <v>CNRA 461</v>
      </c>
      <c r="CC187" s="4" t="str">
        <v>CNRA 461</v>
      </c>
      <c r="CD187" s="4" t="str">
        <v>CNRA 461</v>
      </c>
      <c r="CE187" s="4" t="str">
        <v>CNRA 461</v>
      </c>
      <c r="CF187" s="4" t="str">
        <v>CNRA 461</v>
      </c>
      <c r="CG187" s="4" t="str">
        <v>CNRA 461</v>
      </c>
      <c r="CH187" s="4" t="str">
        <v>CNRA 461</v>
      </c>
      <c r="CI187" s="4" t="str">
        <v>CNRA 461</v>
      </c>
      <c r="CJ187" s="4" t="str">
        <v>CNRA 461</v>
      </c>
      <c r="CK187" s="4" t="str">
        <v>CNRA 461</v>
      </c>
      <c r="CL187" s="4" t="str">
        <v>CNRA 461</v>
      </c>
      <c r="CM187" s="4" t="str">
        <v>CNRA 461</v>
      </c>
      <c r="CN187" s="4" t="str">
        <v>CNRA 461</v>
      </c>
      <c r="CO187" s="4" t="str">
        <v>CNRA 461</v>
      </c>
      <c r="CP187" s="4" t="str">
        <v>CNRA 461</v>
      </c>
      <c r="CQ187" s="4" t="str">
        <v>CNRA 461</v>
      </c>
      <c r="CR187" s="4" t="str">
        <v>CNRA 461</v>
      </c>
      <c r="CS187" s="4" t="str">
        <v>CNRA 461</v>
      </c>
      <c r="CT187" s="4" t="str">
        <v>CNRA 461</v>
      </c>
      <c r="CU187" s="4" t="str">
        <v>CNRA 461</v>
      </c>
      <c r="CV187" s="4" t="str">
        <v>CNRA 461</v>
      </c>
      <c r="CW187" s="4" t="str">
        <v>CNRA 461</v>
      </c>
      <c r="CX187" s="4" t="str">
        <v>CNRA 461</v>
      </c>
      <c r="CY187" s="4" t="str">
        <v>CNRA 461</v>
      </c>
      <c r="CZ187" s="4" t="str">
        <v>CNRA 461</v>
      </c>
      <c r="DA187" s="4" t="str">
        <v>CNRA 461</v>
      </c>
    </row>
    <row r="188" spans="1:105" x14ac:dyDescent="0.35">
      <c r="A188" s="4" t="s">
        <v>1813</v>
      </c>
      <c r="B188" s="4" t="s">
        <v>1812</v>
      </c>
      <c r="C188" s="4" t="s">
        <v>2694</v>
      </c>
      <c r="AS188" s="4" t="str">
        <v>CNRA 505</v>
      </c>
      <c r="AT188" s="4" t="str">
        <v>CNRA 505</v>
      </c>
      <c r="AU188" s="4" t="str">
        <v>CNRA 505</v>
      </c>
      <c r="AV188" s="4" t="str">
        <v>CNRA 505</v>
      </c>
      <c r="AW188" s="4" t="str">
        <v>CNRA 505</v>
      </c>
      <c r="AX188" s="4" t="str">
        <v>CNRA 505</v>
      </c>
      <c r="AY188" s="4" t="str">
        <v>CNRA 505</v>
      </c>
      <c r="AZ188" s="4" t="str">
        <v>CNRA 505</v>
      </c>
      <c r="BA188" s="4" t="str">
        <v>CNRA 505</v>
      </c>
      <c r="BB188" s="4" t="str">
        <v>CNRA 505</v>
      </c>
      <c r="BC188" s="4" t="str">
        <v>CNRA 505</v>
      </c>
      <c r="BD188" s="4" t="str">
        <v>CNRA 505</v>
      </c>
      <c r="BE188" s="4" t="str">
        <v>CNRA 505</v>
      </c>
      <c r="BF188" s="4" t="str">
        <v>CNRA 505</v>
      </c>
      <c r="BG188" s="4" t="str">
        <v>CNRA 505</v>
      </c>
      <c r="BH188" s="4" t="str">
        <v>CNRA 505</v>
      </c>
      <c r="BI188" s="4" t="str">
        <v>CNRA 505</v>
      </c>
      <c r="BJ188" s="4" t="str">
        <v>CNRA 505</v>
      </c>
      <c r="BK188" s="4" t="str">
        <v>CNRA 505</v>
      </c>
      <c r="BL188" s="4" t="str">
        <v>CNRA 505</v>
      </c>
      <c r="BM188" s="4" t="str">
        <v>CNRA 505</v>
      </c>
      <c r="BN188" s="4" t="str">
        <v>CNRA 505</v>
      </c>
      <c r="BO188" s="4" t="str">
        <v>CNRA 505</v>
      </c>
      <c r="BP188" s="4" t="str">
        <v>CNRA 505</v>
      </c>
      <c r="BQ188" s="4" t="str">
        <v>CNRA 505</v>
      </c>
      <c r="BR188" s="4" t="str">
        <v>CNRA 505</v>
      </c>
      <c r="BS188" s="4" t="str">
        <v>CNRA 505</v>
      </c>
      <c r="BT188" s="4" t="str">
        <v>CNRA 505</v>
      </c>
      <c r="BU188" s="4" t="str">
        <v>CNRA 505</v>
      </c>
      <c r="BV188" s="4" t="str">
        <v>CNRA 505</v>
      </c>
      <c r="BX188" s="4" t="str">
        <v>CNRA 477</v>
      </c>
      <c r="BY188" s="4" t="str">
        <v>CNRA 477</v>
      </c>
      <c r="BZ188" s="4" t="str">
        <v>CNRA 477</v>
      </c>
      <c r="CA188" s="4" t="str">
        <v>CNRA 477</v>
      </c>
      <c r="CB188" s="4" t="str">
        <v>CNRA 477</v>
      </c>
      <c r="CC188" s="4" t="str">
        <v>CNRA 477</v>
      </c>
      <c r="CD188" s="4" t="str">
        <v>CNRA 477</v>
      </c>
      <c r="CE188" s="4" t="str">
        <v>CNRA 477</v>
      </c>
      <c r="CF188" s="4" t="str">
        <v>CNRA 477</v>
      </c>
      <c r="CG188" s="4" t="str">
        <v>CNRA 477</v>
      </c>
      <c r="CH188" s="4" t="str">
        <v>CNRA 477</v>
      </c>
      <c r="CI188" s="4" t="str">
        <v>CNRA 477</v>
      </c>
      <c r="CJ188" s="4" t="str">
        <v>CNRA 477</v>
      </c>
      <c r="CK188" s="4" t="str">
        <v>CNRA 477</v>
      </c>
      <c r="CL188" s="4" t="str">
        <v>CNRA 477</v>
      </c>
      <c r="CM188" s="4" t="str">
        <v>CNRA 477</v>
      </c>
      <c r="CN188" s="4" t="str">
        <v>CNRA 477</v>
      </c>
      <c r="CO188" s="4" t="str">
        <v>CNRA 477</v>
      </c>
      <c r="CP188" s="4" t="str">
        <v>CNRA 477</v>
      </c>
      <c r="CQ188" s="4" t="str">
        <v>CNRA 477</v>
      </c>
      <c r="CR188" s="4" t="str">
        <v>CNRA 477</v>
      </c>
      <c r="CS188" s="4" t="str">
        <v>CNRA 477</v>
      </c>
      <c r="CT188" s="4" t="str">
        <v>CNRA 477</v>
      </c>
      <c r="CU188" s="4" t="str">
        <v>CNRA 477</v>
      </c>
      <c r="CV188" s="4" t="str">
        <v>CNRA 477</v>
      </c>
      <c r="CW188" s="4" t="str">
        <v>CNRA 477</v>
      </c>
      <c r="CX188" s="4" t="str">
        <v>CNRA 477</v>
      </c>
      <c r="CY188" s="4" t="str">
        <v>CNRA 477</v>
      </c>
      <c r="CZ188" s="4" t="str">
        <v>CNRA 477</v>
      </c>
      <c r="DA188" s="4" t="str">
        <v>CNRA 477</v>
      </c>
    </row>
    <row r="189" spans="1:105" x14ac:dyDescent="0.35">
      <c r="A189" s="4" t="s">
        <v>1813</v>
      </c>
      <c r="B189" s="4" t="s">
        <v>1812</v>
      </c>
      <c r="C189" s="4" t="s">
        <v>2695</v>
      </c>
      <c r="AS189" s="4" t="str">
        <v>Cobb 500 broiler</v>
      </c>
      <c r="AT189" s="4" t="str">
        <v>Cobb 500 broiler</v>
      </c>
      <c r="AU189" s="4" t="str">
        <v>Cobb 500 broiler</v>
      </c>
      <c r="AV189" s="4" t="str">
        <v>Cobb 500 broiler</v>
      </c>
      <c r="AW189" s="4" t="str">
        <v>Cobb 500 broiler</v>
      </c>
      <c r="AX189" s="4" t="str">
        <v>Cobb 500 broiler</v>
      </c>
      <c r="AY189" s="4" t="str">
        <v>Cobb 500 broiler</v>
      </c>
      <c r="AZ189" s="4" t="str">
        <v>Cobb 500 broiler</v>
      </c>
      <c r="BA189" s="4" t="str">
        <v>Cobb 500 broiler</v>
      </c>
      <c r="BB189" s="4" t="str">
        <v>Cobb 500 broiler</v>
      </c>
      <c r="BC189" s="4" t="str">
        <v>Cobb 500 broiler</v>
      </c>
      <c r="BD189" s="4" t="str">
        <v>Cobb 500 broiler</v>
      </c>
      <c r="BE189" s="4" t="str">
        <v>Cobb 500 broiler</v>
      </c>
      <c r="BF189" s="4" t="str">
        <v>Cobb 500 broiler</v>
      </c>
      <c r="BG189" s="4" t="str">
        <v>Cobb 500 broiler</v>
      </c>
      <c r="BH189" s="4" t="str">
        <v>Cobb 500 broiler</v>
      </c>
      <c r="BI189" s="4" t="str">
        <v>Cobb 500 broiler</v>
      </c>
      <c r="BJ189" s="4" t="str">
        <v>Cobb 500 broiler</v>
      </c>
      <c r="BK189" s="4" t="str">
        <v>Cobb 500 broiler</v>
      </c>
      <c r="BL189" s="4" t="str">
        <v>Cobb 500 broiler</v>
      </c>
      <c r="BM189" s="4" t="str">
        <v>Cobb 500 broiler</v>
      </c>
      <c r="BN189" s="4" t="str">
        <v>Cobb 500 broiler</v>
      </c>
      <c r="BO189" s="4" t="str">
        <v>Cobb 500 broiler</v>
      </c>
      <c r="BP189" s="4" t="str">
        <v>Cobb 500 broiler</v>
      </c>
      <c r="BQ189" s="4" t="str">
        <v>Cobb 500 broiler</v>
      </c>
      <c r="BR189" s="4" t="str">
        <v>Cobb 500 broiler</v>
      </c>
      <c r="BS189" s="4" t="str">
        <v>Cobb 500 broiler</v>
      </c>
      <c r="BT189" s="4" t="str">
        <v>Cobb 500 broiler</v>
      </c>
      <c r="BU189" s="4" t="str">
        <v>Cobb 500 broiler</v>
      </c>
      <c r="BV189" s="4" t="str">
        <v>Cobb 500 broiler</v>
      </c>
      <c r="BX189" s="4" t="str">
        <v>CNRA 505</v>
      </c>
      <c r="BY189" s="4" t="str">
        <v>CNRA 505</v>
      </c>
      <c r="BZ189" s="4" t="str">
        <v>CNRA 505</v>
      </c>
      <c r="CA189" s="4" t="str">
        <v>CNRA 505</v>
      </c>
      <c r="CB189" s="4" t="str">
        <v>CNRA 505</v>
      </c>
      <c r="CC189" s="4" t="str">
        <v>CNRA 505</v>
      </c>
      <c r="CD189" s="4" t="str">
        <v>CNRA 505</v>
      </c>
      <c r="CE189" s="4" t="str">
        <v>CNRA 505</v>
      </c>
      <c r="CF189" s="4" t="str">
        <v>CNRA 505</v>
      </c>
      <c r="CG189" s="4" t="str">
        <v>CNRA 505</v>
      </c>
      <c r="CH189" s="4" t="str">
        <v>CNRA 505</v>
      </c>
      <c r="CI189" s="4" t="str">
        <v>CNRA 505</v>
      </c>
      <c r="CJ189" s="4" t="str">
        <v>CNRA 505</v>
      </c>
      <c r="CK189" s="4" t="str">
        <v>CNRA 505</v>
      </c>
      <c r="CL189" s="4" t="str">
        <v>CNRA 505</v>
      </c>
      <c r="CM189" s="4" t="str">
        <v>CNRA 505</v>
      </c>
      <c r="CN189" s="4" t="str">
        <v>CNRA 505</v>
      </c>
      <c r="CO189" s="4" t="str">
        <v>CNRA 505</v>
      </c>
      <c r="CP189" s="4" t="str">
        <v>CNRA 505</v>
      </c>
      <c r="CQ189" s="4" t="str">
        <v>CNRA 505</v>
      </c>
      <c r="CR189" s="4" t="str">
        <v>CNRA 505</v>
      </c>
      <c r="CS189" s="4" t="str">
        <v>CNRA 505</v>
      </c>
      <c r="CT189" s="4" t="str">
        <v>CNRA 505</v>
      </c>
      <c r="CU189" s="4" t="str">
        <v>CNRA 505</v>
      </c>
      <c r="CV189" s="4" t="str">
        <v>CNRA 505</v>
      </c>
      <c r="CW189" s="4" t="str">
        <v>CNRA 505</v>
      </c>
      <c r="CX189" s="4" t="str">
        <v>CNRA 505</v>
      </c>
      <c r="CY189" s="4" t="str">
        <v>CNRA 505</v>
      </c>
      <c r="CZ189" s="4" t="str">
        <v>CNRA 505</v>
      </c>
      <c r="DA189" s="4" t="str">
        <v>CNRA 505</v>
      </c>
    </row>
    <row r="190" spans="1:105" x14ac:dyDescent="0.35">
      <c r="A190" s="4" t="s">
        <v>1813</v>
      </c>
      <c r="B190" s="4" t="s">
        <v>1812</v>
      </c>
      <c r="C190" s="4" t="s">
        <v>2696</v>
      </c>
      <c r="AS190" s="4" t="str">
        <v>Cobb broiler</v>
      </c>
      <c r="AT190" s="4" t="str">
        <v>Cobb broiler</v>
      </c>
      <c r="AU190" s="4" t="str">
        <v>Cobb broiler</v>
      </c>
      <c r="AV190" s="4" t="str">
        <v>Cobb broiler</v>
      </c>
      <c r="AW190" s="4" t="str">
        <v>Cobb broiler</v>
      </c>
      <c r="AX190" s="4" t="str">
        <v>Cobb broiler</v>
      </c>
      <c r="AY190" s="4" t="str">
        <v>Cobb broiler</v>
      </c>
      <c r="AZ190" s="4" t="str">
        <v>Cobb broiler</v>
      </c>
      <c r="BA190" s="4" t="str">
        <v>Cobb broiler</v>
      </c>
      <c r="BB190" s="4" t="str">
        <v>Cobb broiler</v>
      </c>
      <c r="BC190" s="4" t="str">
        <v>Cobb broiler</v>
      </c>
      <c r="BD190" s="4" t="str">
        <v>Cobb broiler</v>
      </c>
      <c r="BE190" s="4" t="str">
        <v>Cobb broiler</v>
      </c>
      <c r="BF190" s="4" t="str">
        <v>Cobb broiler</v>
      </c>
      <c r="BG190" s="4" t="str">
        <v>Cobb broiler</v>
      </c>
      <c r="BH190" s="4" t="str">
        <v>Cobb broiler</v>
      </c>
      <c r="BI190" s="4" t="str">
        <v>Cobb broiler</v>
      </c>
      <c r="BJ190" s="4" t="str">
        <v>Cobb broiler</v>
      </c>
      <c r="BK190" s="4" t="str">
        <v>Cobb broiler</v>
      </c>
      <c r="BL190" s="4" t="str">
        <v>Cobb broiler</v>
      </c>
      <c r="BM190" s="4" t="str">
        <v>Cobb broiler</v>
      </c>
      <c r="BN190" s="4" t="str">
        <v>Cobb broiler</v>
      </c>
      <c r="BO190" s="4" t="str">
        <v>Cobb broiler</v>
      </c>
      <c r="BP190" s="4" t="str">
        <v>Cobb broiler</v>
      </c>
      <c r="BQ190" s="4" t="str">
        <v>Cobb broiler</v>
      </c>
      <c r="BR190" s="4" t="str">
        <v>Cobb broiler</v>
      </c>
      <c r="BS190" s="4" t="str">
        <v>Cobb broiler</v>
      </c>
      <c r="BT190" s="4" t="str">
        <v>Cobb broiler</v>
      </c>
      <c r="BU190" s="4" t="str">
        <v>Cobb broiler</v>
      </c>
      <c r="BV190" s="4" t="str">
        <v>Cobb broiler</v>
      </c>
      <c r="BX190" s="4" t="str">
        <v>Cobb 500 broiler</v>
      </c>
      <c r="BY190" s="4" t="str">
        <v>Cobb 500 broiler</v>
      </c>
      <c r="BZ190" s="4" t="str">
        <v>Cobb 500 broiler</v>
      </c>
      <c r="CA190" s="4" t="str">
        <v>Cobb 500 broiler</v>
      </c>
      <c r="CB190" s="4" t="str">
        <v>Cobb 500 broiler</v>
      </c>
      <c r="CC190" s="4" t="str">
        <v>Cobb 500 broiler</v>
      </c>
      <c r="CD190" s="4" t="str">
        <v>Cobb 500 broiler</v>
      </c>
      <c r="CE190" s="4" t="str">
        <v>Cobb 500 broiler</v>
      </c>
      <c r="CF190" s="4" t="str">
        <v>Cobb 500 broiler</v>
      </c>
      <c r="CG190" s="4" t="str">
        <v>Cobb 500 broiler</v>
      </c>
      <c r="CH190" s="4" t="str">
        <v>Cobb 500 broiler</v>
      </c>
      <c r="CI190" s="4" t="str">
        <v>Cobb 500 broiler</v>
      </c>
      <c r="CJ190" s="4" t="str">
        <v>Cobb 500 broiler</v>
      </c>
      <c r="CK190" s="4" t="str">
        <v>Cobb 500 broiler</v>
      </c>
      <c r="CL190" s="4" t="str">
        <v>Cobb 500 broiler</v>
      </c>
      <c r="CM190" s="4" t="str">
        <v>Cobb 500 broiler</v>
      </c>
      <c r="CN190" s="4" t="str">
        <v>Cobb 500 broiler</v>
      </c>
      <c r="CO190" s="4" t="str">
        <v>Cobb 500 broiler</v>
      </c>
      <c r="CP190" s="4" t="str">
        <v>Cobb 500 broiler</v>
      </c>
      <c r="CQ190" s="4" t="str">
        <v>Cobb 500 broiler</v>
      </c>
      <c r="CR190" s="4" t="str">
        <v>Cobb 500 broiler</v>
      </c>
      <c r="CS190" s="4" t="str">
        <v>Cobb 500 broiler</v>
      </c>
      <c r="CT190" s="4" t="str">
        <v>Cobb 500 broiler</v>
      </c>
      <c r="CU190" s="4" t="str">
        <v>Cobb 500 broiler</v>
      </c>
      <c r="CV190" s="4" t="str">
        <v>Cobb 500 broiler</v>
      </c>
      <c r="CW190" s="4" t="str">
        <v>Cobb 500 broiler</v>
      </c>
      <c r="CX190" s="4" t="str">
        <v>Cobb 500 broiler</v>
      </c>
      <c r="CY190" s="4" t="str">
        <v>Cobb 500 broiler</v>
      </c>
      <c r="CZ190" s="4" t="str">
        <v>Cobb 500 broiler</v>
      </c>
      <c r="DA190" s="4" t="str">
        <v>Cobb 500 broiler</v>
      </c>
    </row>
    <row r="191" spans="1:105" x14ac:dyDescent="0.35">
      <c r="A191" s="4" t="s">
        <v>1813</v>
      </c>
      <c r="B191" s="4" t="s">
        <v>1812</v>
      </c>
      <c r="C191" s="4" t="s">
        <v>2697</v>
      </c>
      <c r="F191" s="4" t="s">
        <v>2502</v>
      </c>
      <c r="AS191" s="4" t="str">
        <v>Coca</v>
      </c>
      <c r="AT191" s="4" t="str">
        <v>Coca</v>
      </c>
      <c r="AU191" s="4" t="str">
        <v>Coca</v>
      </c>
      <c r="AV191" s="4" t="str">
        <v>Coca</v>
      </c>
      <c r="AW191" s="4" t="str">
        <v>Coca</v>
      </c>
      <c r="AX191" s="4" t="str">
        <v>Coca</v>
      </c>
      <c r="AY191" s="4" t="str">
        <v>Coca</v>
      </c>
      <c r="AZ191" s="4" t="str">
        <v>Coca</v>
      </c>
      <c r="BA191" s="4" t="str">
        <v>Coca</v>
      </c>
      <c r="BB191" s="4" t="str">
        <v>Coca</v>
      </c>
      <c r="BC191" s="4" t="str">
        <v>Coca</v>
      </c>
      <c r="BD191" s="4" t="str">
        <v>Coca</v>
      </c>
      <c r="BE191" s="4" t="str">
        <v>Coca</v>
      </c>
      <c r="BF191" s="4" t="str">
        <v>Coca</v>
      </c>
      <c r="BG191" s="4" t="str">
        <v>Coca</v>
      </c>
      <c r="BH191" s="4" t="str">
        <v>Coca</v>
      </c>
      <c r="BI191" s="4" t="str">
        <v>Coca</v>
      </c>
      <c r="BJ191" s="4" t="str">
        <v>Coca</v>
      </c>
      <c r="BK191" s="4" t="str">
        <v>Coca</v>
      </c>
      <c r="BL191" s="4" t="str">
        <v>Coca</v>
      </c>
      <c r="BM191" s="4" t="str">
        <v>Coca</v>
      </c>
      <c r="BN191" s="4" t="str">
        <v>Coca</v>
      </c>
      <c r="BO191" s="4" t="str">
        <v>Coca</v>
      </c>
      <c r="BP191" s="4" t="str">
        <v>Coca</v>
      </c>
      <c r="BQ191" s="4" t="str">
        <v>Coca</v>
      </c>
      <c r="BR191" s="4" t="str">
        <v>Coca</v>
      </c>
      <c r="BS191" s="4" t="str">
        <v>Coca</v>
      </c>
      <c r="BT191" s="4" t="str">
        <v>Coca</v>
      </c>
      <c r="BU191" s="4" t="str">
        <v>Coca</v>
      </c>
      <c r="BV191" s="4" t="str">
        <v>Coca</v>
      </c>
      <c r="BX191" s="4" t="str">
        <v>Cobb broiler</v>
      </c>
      <c r="BY191" s="4" t="str">
        <v>Cobb broiler</v>
      </c>
      <c r="BZ191" s="4" t="str">
        <v>Cobb broiler</v>
      </c>
      <c r="CA191" s="4" t="str">
        <v>Cobb broiler</v>
      </c>
      <c r="CB191" s="4" t="str">
        <v>Cobb broiler</v>
      </c>
      <c r="CC191" s="4" t="str">
        <v>Cobb broiler</v>
      </c>
      <c r="CD191" s="4" t="str">
        <v>Cobb broiler</v>
      </c>
      <c r="CE191" s="4" t="str">
        <v>Cobb broiler</v>
      </c>
      <c r="CF191" s="4" t="str">
        <v>Cobb broiler</v>
      </c>
      <c r="CG191" s="4" t="str">
        <v>Cobb broiler</v>
      </c>
      <c r="CH191" s="4" t="str">
        <v>Cobb broiler</v>
      </c>
      <c r="CI191" s="4" t="str">
        <v>Cobb broiler</v>
      </c>
      <c r="CJ191" s="4" t="str">
        <v>Cobb broiler</v>
      </c>
      <c r="CK191" s="4" t="str">
        <v>Cobb broiler</v>
      </c>
      <c r="CL191" s="4" t="str">
        <v>Cobb broiler</v>
      </c>
      <c r="CM191" s="4" t="str">
        <v>Cobb broiler</v>
      </c>
      <c r="CN191" s="4" t="str">
        <v>Cobb broiler</v>
      </c>
      <c r="CO191" s="4" t="str">
        <v>Cobb broiler</v>
      </c>
      <c r="CP191" s="4" t="str">
        <v>Cobb broiler</v>
      </c>
      <c r="CQ191" s="4" t="str">
        <v>Cobb broiler</v>
      </c>
      <c r="CR191" s="4" t="str">
        <v>Cobb broiler</v>
      </c>
      <c r="CS191" s="4" t="str">
        <v>Cobb broiler</v>
      </c>
      <c r="CT191" s="4" t="str">
        <v>Cobb broiler</v>
      </c>
      <c r="CU191" s="4" t="str">
        <v>Cobb broiler</v>
      </c>
      <c r="CV191" s="4" t="str">
        <v>Cobb broiler</v>
      </c>
      <c r="CW191" s="4" t="str">
        <v>Cobb broiler</v>
      </c>
      <c r="CX191" s="4" t="str">
        <v>Cobb broiler</v>
      </c>
      <c r="CY191" s="4" t="str">
        <v>Cobb broiler</v>
      </c>
      <c r="CZ191" s="4" t="str">
        <v>Cobb broiler</v>
      </c>
      <c r="DA191" s="4" t="str">
        <v>Cobb broiler</v>
      </c>
    </row>
    <row r="192" spans="1:105" x14ac:dyDescent="0.35">
      <c r="A192" s="4" t="s">
        <v>1813</v>
      </c>
      <c r="B192" s="4" t="s">
        <v>1812</v>
      </c>
      <c r="C192" s="4" t="s">
        <v>2698</v>
      </c>
      <c r="AS192" s="4" t="str">
        <v>Cochise (dwarf fescue)</v>
      </c>
      <c r="AT192" s="4" t="str">
        <v>Cochise (dwarf fescue)</v>
      </c>
      <c r="AU192" s="4" t="str">
        <v>Cochise (dwarf fescue)</v>
      </c>
      <c r="AV192" s="4" t="str">
        <v>Cochise (dwarf fescue)</v>
      </c>
      <c r="AW192" s="4" t="str">
        <v>Cochise (dwarf fescue)</v>
      </c>
      <c r="AX192" s="4" t="str">
        <v>Cochise (dwarf fescue)</v>
      </c>
      <c r="AY192" s="4" t="str">
        <v>Cochise (dwarf fescue)</v>
      </c>
      <c r="AZ192" s="4" t="str">
        <v>Cochise (dwarf fescue)</v>
      </c>
      <c r="BA192" s="4" t="str">
        <v>Cochise (dwarf fescue)</v>
      </c>
      <c r="BB192" s="4" t="str">
        <v>Cochise (dwarf fescue)</v>
      </c>
      <c r="BC192" s="4" t="str">
        <v>Cochise (dwarf fescue)</v>
      </c>
      <c r="BD192" s="4" t="str">
        <v>Cochise (dwarf fescue)</v>
      </c>
      <c r="BE192" s="4" t="str">
        <v>Cochise (dwarf fescue)</v>
      </c>
      <c r="BF192" s="4" t="str">
        <v>Cochise (dwarf fescue)</v>
      </c>
      <c r="BG192" s="4" t="str">
        <v>Cochise (dwarf fescue)</v>
      </c>
      <c r="BH192" s="4" t="str">
        <v>Cochise (dwarf fescue)</v>
      </c>
      <c r="BI192" s="4" t="str">
        <v>Cochise (dwarf fescue)</v>
      </c>
      <c r="BJ192" s="4" t="str">
        <v>Cochise (dwarf fescue)</v>
      </c>
      <c r="BK192" s="4" t="str">
        <v>Cochise (dwarf fescue)</v>
      </c>
      <c r="BL192" s="4" t="str">
        <v>Cochise (dwarf fescue)</v>
      </c>
      <c r="BM192" s="4" t="str">
        <v>Cochise (dwarf fescue)</v>
      </c>
      <c r="BN192" s="4" t="str">
        <v>Cochise (dwarf fescue)</v>
      </c>
      <c r="BO192" s="4" t="str">
        <v>Cochise (dwarf fescue)</v>
      </c>
      <c r="BP192" s="4" t="str">
        <v>Cochise (dwarf fescue)</v>
      </c>
      <c r="BQ192" s="4" t="str">
        <v>Cochise (dwarf fescue)</v>
      </c>
      <c r="BR192" s="4" t="str">
        <v>Cochise (dwarf fescue)</v>
      </c>
      <c r="BS192" s="4" t="str">
        <v>Cochise (dwarf fescue)</v>
      </c>
      <c r="BT192" s="4" t="str">
        <v>Cochise (dwarf fescue)</v>
      </c>
      <c r="BU192" s="4" t="str">
        <v>Cochise (dwarf fescue)</v>
      </c>
      <c r="BV192" s="4" t="str">
        <v>Cochise (dwarf fescue)</v>
      </c>
      <c r="BX192" s="4" t="str">
        <v>Coca</v>
      </c>
      <c r="BY192" s="4" t="str">
        <v>Coca</v>
      </c>
      <c r="BZ192" s="4" t="str">
        <v>Coca</v>
      </c>
      <c r="CA192" s="4" t="str">
        <v>Coca</v>
      </c>
      <c r="CB192" s="4" t="str">
        <v>Coca</v>
      </c>
      <c r="CC192" s="4" t="str">
        <v>Coca</v>
      </c>
      <c r="CD192" s="4" t="str">
        <v>Coca</v>
      </c>
      <c r="CE192" s="4" t="str">
        <v>Coca</v>
      </c>
      <c r="CF192" s="4" t="str">
        <v>Coca</v>
      </c>
      <c r="CG192" s="4" t="str">
        <v>Coca</v>
      </c>
      <c r="CH192" s="4" t="str">
        <v>Coca</v>
      </c>
      <c r="CI192" s="4" t="str">
        <v>Coca</v>
      </c>
      <c r="CJ192" s="4" t="str">
        <v>Coca</v>
      </c>
      <c r="CK192" s="4" t="str">
        <v>Coca</v>
      </c>
      <c r="CL192" s="4" t="str">
        <v>Coca</v>
      </c>
      <c r="CM192" s="4" t="str">
        <v>Coca</v>
      </c>
      <c r="CN192" s="4" t="str">
        <v>Coca</v>
      </c>
      <c r="CO192" s="4" t="str">
        <v>Coca</v>
      </c>
      <c r="CP192" s="4" t="str">
        <v>Coca</v>
      </c>
      <c r="CQ192" s="4" t="str">
        <v>Coca</v>
      </c>
      <c r="CR192" s="4" t="str">
        <v>Coca</v>
      </c>
      <c r="CS192" s="4" t="str">
        <v>Coca</v>
      </c>
      <c r="CT192" s="4" t="str">
        <v>Coca</v>
      </c>
      <c r="CU192" s="4" t="str">
        <v>Coca</v>
      </c>
      <c r="CV192" s="4" t="str">
        <v>Coca</v>
      </c>
      <c r="CW192" s="4" t="str">
        <v>Coca</v>
      </c>
      <c r="CX192" s="4" t="str">
        <v>Coca</v>
      </c>
      <c r="CY192" s="4" t="str">
        <v>Coca</v>
      </c>
      <c r="CZ192" s="4" t="str">
        <v>Coca</v>
      </c>
      <c r="DA192" s="4" t="str">
        <v>Coca</v>
      </c>
    </row>
    <row r="193" spans="1:105" x14ac:dyDescent="0.35">
      <c r="A193" s="4" t="s">
        <v>1813</v>
      </c>
      <c r="B193" s="4" t="s">
        <v>1812</v>
      </c>
      <c r="C193" s="4" t="s">
        <v>2699</v>
      </c>
      <c r="AS193" s="4" t="str">
        <v>Cocorit</v>
      </c>
      <c r="AT193" s="4" t="str">
        <v>Cocorit</v>
      </c>
      <c r="AU193" s="4" t="str">
        <v>Cocorit</v>
      </c>
      <c r="AV193" s="4" t="str">
        <v>Cocorit</v>
      </c>
      <c r="AW193" s="4" t="str">
        <v>Cocorit</v>
      </c>
      <c r="AX193" s="4" t="str">
        <v>Cocorit</v>
      </c>
      <c r="AY193" s="4" t="str">
        <v>Cocorit</v>
      </c>
      <c r="AZ193" s="4" t="str">
        <v>Cocorit</v>
      </c>
      <c r="BA193" s="4" t="str">
        <v>Cocorit</v>
      </c>
      <c r="BB193" s="4" t="str">
        <v>Cocorit</v>
      </c>
      <c r="BC193" s="4" t="str">
        <v>Cocorit</v>
      </c>
      <c r="BD193" s="4" t="str">
        <v>Cocorit</v>
      </c>
      <c r="BE193" s="4" t="str">
        <v>Cocorit</v>
      </c>
      <c r="BF193" s="4" t="str">
        <v>Cocorit</v>
      </c>
      <c r="BG193" s="4" t="str">
        <v>Cocorit</v>
      </c>
      <c r="BH193" s="4" t="str">
        <v>Cocorit</v>
      </c>
      <c r="BI193" s="4" t="str">
        <v>Cocorit</v>
      </c>
      <c r="BJ193" s="4" t="str">
        <v>Cocorit</v>
      </c>
      <c r="BK193" s="4" t="str">
        <v>Cocorit</v>
      </c>
      <c r="BL193" s="4" t="str">
        <v>Cocorit</v>
      </c>
      <c r="BM193" s="4" t="str">
        <v>Cocorit</v>
      </c>
      <c r="BN193" s="4" t="str">
        <v>Cocorit</v>
      </c>
      <c r="BO193" s="4" t="str">
        <v>Cocorit</v>
      </c>
      <c r="BP193" s="4" t="str">
        <v>Cocorit</v>
      </c>
      <c r="BQ193" s="4" t="str">
        <v>Cocorit</v>
      </c>
      <c r="BR193" s="4" t="str">
        <v>Cocorit</v>
      </c>
      <c r="BS193" s="4" t="str">
        <v>Cocorit</v>
      </c>
      <c r="BT193" s="4" t="str">
        <v>Cocorit</v>
      </c>
      <c r="BU193" s="4" t="str">
        <v>Cocorit</v>
      </c>
      <c r="BV193" s="4" t="str">
        <v>Cocorit</v>
      </c>
      <c r="BX193" s="4" t="str">
        <v>Cochise (dwarf fescue)</v>
      </c>
      <c r="BY193" s="4" t="str">
        <v>Cochise (dwarf fescue)</v>
      </c>
      <c r="BZ193" s="4" t="str">
        <v>Cochise (dwarf fescue)</v>
      </c>
      <c r="CA193" s="4" t="str">
        <v>Cochise (dwarf fescue)</v>
      </c>
      <c r="CB193" s="4" t="str">
        <v>Cochise (dwarf fescue)</v>
      </c>
      <c r="CC193" s="4" t="str">
        <v>Cochise (dwarf fescue)</v>
      </c>
      <c r="CD193" s="4" t="str">
        <v>Cochise (dwarf fescue)</v>
      </c>
      <c r="CE193" s="4" t="str">
        <v>Cochise (dwarf fescue)</v>
      </c>
      <c r="CF193" s="4" t="str">
        <v>Cochise (dwarf fescue)</v>
      </c>
      <c r="CG193" s="4" t="str">
        <v>Cochise (dwarf fescue)</v>
      </c>
      <c r="CH193" s="4" t="str">
        <v>Cochise (dwarf fescue)</v>
      </c>
      <c r="CI193" s="4" t="str">
        <v>Cochise (dwarf fescue)</v>
      </c>
      <c r="CJ193" s="4" t="str">
        <v>Cochise (dwarf fescue)</v>
      </c>
      <c r="CK193" s="4" t="str">
        <v>Cochise (dwarf fescue)</v>
      </c>
      <c r="CL193" s="4" t="str">
        <v>Cochise (dwarf fescue)</v>
      </c>
      <c r="CM193" s="4" t="str">
        <v>Cochise (dwarf fescue)</v>
      </c>
      <c r="CN193" s="4" t="str">
        <v>Cochise (dwarf fescue)</v>
      </c>
      <c r="CO193" s="4" t="str">
        <v>Cochise (dwarf fescue)</v>
      </c>
      <c r="CP193" s="4" t="str">
        <v>Cochise (dwarf fescue)</v>
      </c>
      <c r="CQ193" s="4" t="str">
        <v>Cochise (dwarf fescue)</v>
      </c>
      <c r="CR193" s="4" t="str">
        <v>Cochise (dwarf fescue)</v>
      </c>
      <c r="CS193" s="4" t="str">
        <v>Cochise (dwarf fescue)</v>
      </c>
      <c r="CT193" s="4" t="str">
        <v>Cochise (dwarf fescue)</v>
      </c>
      <c r="CU193" s="4" t="str">
        <v>Cochise (dwarf fescue)</v>
      </c>
      <c r="CV193" s="4" t="str">
        <v>Cochise (dwarf fescue)</v>
      </c>
      <c r="CW193" s="4" t="str">
        <v>Cochise (dwarf fescue)</v>
      </c>
      <c r="CX193" s="4" t="str">
        <v>Cochise (dwarf fescue)</v>
      </c>
      <c r="CY193" s="4" t="str">
        <v>Cochise (dwarf fescue)</v>
      </c>
      <c r="CZ193" s="4" t="str">
        <v>Cochise (dwarf fescue)</v>
      </c>
      <c r="DA193" s="4" t="str">
        <v>Cochise (dwarf fescue)</v>
      </c>
    </row>
    <row r="194" spans="1:105" x14ac:dyDescent="0.35">
      <c r="A194" s="4" t="s">
        <v>1813</v>
      </c>
      <c r="B194" s="4" t="s">
        <v>1812</v>
      </c>
      <c r="C194" s="4" t="s">
        <v>2700</v>
      </c>
      <c r="AS194" s="4" t="str">
        <v>CODMLB 001</v>
      </c>
      <c r="AT194" s="4" t="str">
        <v>CODMLB 001</v>
      </c>
      <c r="AU194" s="4" t="str">
        <v>CODMLB 001</v>
      </c>
      <c r="AV194" s="4" t="str">
        <v>CODMLB 001</v>
      </c>
      <c r="AW194" s="4" t="str">
        <v>CODMLB 001</v>
      </c>
      <c r="AX194" s="4" t="str">
        <v>CODMLB 001</v>
      </c>
      <c r="AY194" s="4" t="str">
        <v>CODMLB 001</v>
      </c>
      <c r="AZ194" s="4" t="str">
        <v>CODMLB 001</v>
      </c>
      <c r="BA194" s="4" t="str">
        <v>CODMLB 001</v>
      </c>
      <c r="BB194" s="4" t="str">
        <v>CODMLB 001</v>
      </c>
      <c r="BC194" s="4" t="str">
        <v>CODMLB 001</v>
      </c>
      <c r="BD194" s="4" t="str">
        <v>CODMLB 001</v>
      </c>
      <c r="BE194" s="4" t="str">
        <v>CODMLB 001</v>
      </c>
      <c r="BF194" s="4" t="str">
        <v>CODMLB 001</v>
      </c>
      <c r="BG194" s="4" t="str">
        <v>CODMLB 001</v>
      </c>
      <c r="BH194" s="4" t="str">
        <v>CODMLB 001</v>
      </c>
      <c r="BI194" s="4" t="str">
        <v>CODMLB 001</v>
      </c>
      <c r="BJ194" s="4" t="str">
        <v>CODMLB 001</v>
      </c>
      <c r="BK194" s="4" t="str">
        <v>CODMLB 001</v>
      </c>
      <c r="BL194" s="4" t="str">
        <v>CODMLB 001</v>
      </c>
      <c r="BM194" s="4" t="str">
        <v>CODMLB 001</v>
      </c>
      <c r="BN194" s="4" t="str">
        <v>CODMLB 001</v>
      </c>
      <c r="BO194" s="4" t="str">
        <v>CODMLB 001</v>
      </c>
      <c r="BP194" s="4" t="str">
        <v>CODMLB 001</v>
      </c>
      <c r="BQ194" s="4" t="str">
        <v>CODMLB 001</v>
      </c>
      <c r="BR194" s="4" t="str">
        <v>CODMLB 001</v>
      </c>
      <c r="BS194" s="4" t="str">
        <v>CODMLB 001</v>
      </c>
      <c r="BT194" s="4" t="str">
        <v>CODMLB 001</v>
      </c>
      <c r="BU194" s="4" t="str">
        <v>CODMLB 001</v>
      </c>
      <c r="BV194" s="4" t="str">
        <v>CODMLB 001</v>
      </c>
      <c r="BX194" s="4" t="str">
        <v>Cocorit</v>
      </c>
      <c r="BY194" s="4" t="str">
        <v>Cocorit</v>
      </c>
      <c r="BZ194" s="4" t="str">
        <v>Cocorit</v>
      </c>
      <c r="CA194" s="4" t="str">
        <v>Cocorit</v>
      </c>
      <c r="CB194" s="4" t="str">
        <v>Cocorit</v>
      </c>
      <c r="CC194" s="4" t="str">
        <v>Cocorit</v>
      </c>
      <c r="CD194" s="4" t="str">
        <v>Cocorit</v>
      </c>
      <c r="CE194" s="4" t="str">
        <v>Cocorit</v>
      </c>
      <c r="CF194" s="4" t="str">
        <v>Cocorit</v>
      </c>
      <c r="CG194" s="4" t="str">
        <v>Cocorit</v>
      </c>
      <c r="CH194" s="4" t="str">
        <v>Cocorit</v>
      </c>
      <c r="CI194" s="4" t="str">
        <v>Cocorit</v>
      </c>
      <c r="CJ194" s="4" t="str">
        <v>Cocorit</v>
      </c>
      <c r="CK194" s="4" t="str">
        <v>Cocorit</v>
      </c>
      <c r="CL194" s="4" t="str">
        <v>Cocorit</v>
      </c>
      <c r="CM194" s="4" t="str">
        <v>Cocorit</v>
      </c>
      <c r="CN194" s="4" t="str">
        <v>Cocorit</v>
      </c>
      <c r="CO194" s="4" t="str">
        <v>Cocorit</v>
      </c>
      <c r="CP194" s="4" t="str">
        <v>Cocorit</v>
      </c>
      <c r="CQ194" s="4" t="str">
        <v>Cocorit</v>
      </c>
      <c r="CR194" s="4" t="str">
        <v>Cocorit</v>
      </c>
      <c r="CS194" s="4" t="str">
        <v>Cocorit</v>
      </c>
      <c r="CT194" s="4" t="str">
        <v>Cocorit</v>
      </c>
      <c r="CU194" s="4" t="str">
        <v>Cocorit</v>
      </c>
      <c r="CV194" s="4" t="str">
        <v>Cocorit</v>
      </c>
      <c r="CW194" s="4" t="str">
        <v>Cocorit</v>
      </c>
      <c r="CX194" s="4" t="str">
        <v>Cocorit</v>
      </c>
      <c r="CY194" s="4" t="str">
        <v>Cocorit</v>
      </c>
      <c r="CZ194" s="4" t="str">
        <v>Cocorit</v>
      </c>
      <c r="DA194" s="4" t="str">
        <v>Cocorit</v>
      </c>
    </row>
    <row r="195" spans="1:105" x14ac:dyDescent="0.35">
      <c r="A195" s="4" t="s">
        <v>1813</v>
      </c>
      <c r="B195" s="4" t="s">
        <v>1812</v>
      </c>
      <c r="C195" s="4" t="s">
        <v>2701</v>
      </c>
      <c r="AS195" s="4" t="str">
        <v>Commercial crossbred</v>
      </c>
      <c r="AT195" s="4" t="str">
        <v>Commercial crossbred</v>
      </c>
      <c r="AU195" s="4" t="str">
        <v>Commercial crossbred</v>
      </c>
      <c r="AV195" s="4" t="str">
        <v>Commercial crossbred</v>
      </c>
      <c r="AW195" s="4" t="str">
        <v>Commercial crossbred</v>
      </c>
      <c r="AX195" s="4" t="str">
        <v>Commercial crossbred</v>
      </c>
      <c r="AY195" s="4" t="str">
        <v>Commercial crossbred</v>
      </c>
      <c r="AZ195" s="4" t="str">
        <v>Commercial crossbred</v>
      </c>
      <c r="BA195" s="4" t="str">
        <v>Commercial crossbred</v>
      </c>
      <c r="BB195" s="4" t="str">
        <v>Commercial crossbred</v>
      </c>
      <c r="BC195" s="4" t="str">
        <v>Commercial crossbred</v>
      </c>
      <c r="BD195" s="4" t="str">
        <v>Commercial crossbred</v>
      </c>
      <c r="BE195" s="4" t="str">
        <v>Commercial crossbred</v>
      </c>
      <c r="BF195" s="4" t="str">
        <v>Commercial crossbred</v>
      </c>
      <c r="BG195" s="4" t="str">
        <v>Commercial crossbred</v>
      </c>
      <c r="BH195" s="4" t="str">
        <v>Commercial crossbred</v>
      </c>
      <c r="BI195" s="4" t="str">
        <v>Commercial crossbred</v>
      </c>
      <c r="BJ195" s="4" t="str">
        <v>Commercial crossbred</v>
      </c>
      <c r="BK195" s="4" t="str">
        <v>Commercial crossbred</v>
      </c>
      <c r="BL195" s="4" t="str">
        <v>Commercial crossbred</v>
      </c>
      <c r="BM195" s="4" t="str">
        <v>Commercial crossbred</v>
      </c>
      <c r="BN195" s="4" t="str">
        <v>Commercial crossbred</v>
      </c>
      <c r="BO195" s="4" t="str">
        <v>Commercial crossbred</v>
      </c>
      <c r="BP195" s="4" t="str">
        <v>Commercial crossbred</v>
      </c>
      <c r="BQ195" s="4" t="str">
        <v>Commercial crossbred</v>
      </c>
      <c r="BR195" s="4" t="str">
        <v>Commercial crossbred</v>
      </c>
      <c r="BS195" s="4" t="str">
        <v>Commercial crossbred</v>
      </c>
      <c r="BT195" s="4" t="str">
        <v>Commercial crossbred</v>
      </c>
      <c r="BU195" s="4" t="str">
        <v>Commercial crossbred</v>
      </c>
      <c r="BV195" s="4" t="str">
        <v>Commercial crossbred</v>
      </c>
      <c r="BX195" s="4" t="str">
        <v>CODMLB 001</v>
      </c>
      <c r="BY195" s="4" t="str">
        <v>CODMLB 001</v>
      </c>
      <c r="BZ195" s="4" t="str">
        <v>CODMLB 001</v>
      </c>
      <c r="CA195" s="4" t="str">
        <v>CODMLB 001</v>
      </c>
      <c r="CB195" s="4" t="str">
        <v>CODMLB 001</v>
      </c>
      <c r="CC195" s="4" t="str">
        <v>CODMLB 001</v>
      </c>
      <c r="CD195" s="4" t="str">
        <v>CODMLB 001</v>
      </c>
      <c r="CE195" s="4" t="str">
        <v>CODMLB 001</v>
      </c>
      <c r="CF195" s="4" t="str">
        <v>CODMLB 001</v>
      </c>
      <c r="CG195" s="4" t="str">
        <v>CODMLB 001</v>
      </c>
      <c r="CH195" s="4" t="str">
        <v>CODMLB 001</v>
      </c>
      <c r="CI195" s="4" t="str">
        <v>CODMLB 001</v>
      </c>
      <c r="CJ195" s="4" t="str">
        <v>CODMLB 001</v>
      </c>
      <c r="CK195" s="4" t="str">
        <v>CODMLB 001</v>
      </c>
      <c r="CL195" s="4" t="str">
        <v>CODMLB 001</v>
      </c>
      <c r="CM195" s="4" t="str">
        <v>CODMLB 001</v>
      </c>
      <c r="CN195" s="4" t="str">
        <v>CODMLB 001</v>
      </c>
      <c r="CO195" s="4" t="str">
        <v>CODMLB 001</v>
      </c>
      <c r="CP195" s="4" t="str">
        <v>CODMLB 001</v>
      </c>
      <c r="CQ195" s="4" t="str">
        <v>CODMLB 001</v>
      </c>
      <c r="CR195" s="4" t="str">
        <v>CODMLB 001</v>
      </c>
      <c r="CS195" s="4" t="str">
        <v>CODMLB 001</v>
      </c>
      <c r="CT195" s="4" t="str">
        <v>CODMLB 001</v>
      </c>
      <c r="CU195" s="4" t="str">
        <v>CODMLB 001</v>
      </c>
      <c r="CV195" s="4" t="str">
        <v>CODMLB 001</v>
      </c>
      <c r="CW195" s="4" t="str">
        <v>CODMLB 001</v>
      </c>
      <c r="CX195" s="4" t="str">
        <v>CODMLB 001</v>
      </c>
      <c r="CY195" s="4" t="str">
        <v>CODMLB 001</v>
      </c>
      <c r="CZ195" s="4" t="str">
        <v>CODMLB 001</v>
      </c>
      <c r="DA195" s="4" t="str">
        <v>CODMLB 001</v>
      </c>
    </row>
    <row r="196" spans="1:105" x14ac:dyDescent="0.35">
      <c r="A196" s="4" t="s">
        <v>1813</v>
      </c>
      <c r="B196" s="4" t="s">
        <v>1812</v>
      </c>
      <c r="C196" s="4" t="s">
        <v>2702</v>
      </c>
      <c r="AS196" s="4" t="str">
        <v>Composite 2</v>
      </c>
      <c r="AT196" s="4" t="str">
        <v>Composite 2</v>
      </c>
      <c r="AU196" s="4" t="str">
        <v>Composite 2</v>
      </c>
      <c r="AV196" s="4" t="str">
        <v>Composite 2</v>
      </c>
      <c r="AW196" s="4" t="str">
        <v>Composite 2</v>
      </c>
      <c r="AX196" s="4" t="str">
        <v>Composite 2</v>
      </c>
      <c r="AY196" s="4" t="str">
        <v>Composite 2</v>
      </c>
      <c r="AZ196" s="4" t="str">
        <v>Composite 2</v>
      </c>
      <c r="BA196" s="4" t="str">
        <v>Composite 2</v>
      </c>
      <c r="BB196" s="4" t="str">
        <v>Composite 2</v>
      </c>
      <c r="BC196" s="4" t="str">
        <v>Composite 2</v>
      </c>
      <c r="BD196" s="4" t="str">
        <v>Composite 2</v>
      </c>
      <c r="BE196" s="4" t="str">
        <v>Composite 2</v>
      </c>
      <c r="BF196" s="4" t="str">
        <v>Composite 2</v>
      </c>
      <c r="BG196" s="4" t="str">
        <v>Composite 2</v>
      </c>
      <c r="BH196" s="4" t="str">
        <v>Composite 2</v>
      </c>
      <c r="BI196" s="4" t="str">
        <v>Composite 2</v>
      </c>
      <c r="BJ196" s="4" t="str">
        <v>Composite 2</v>
      </c>
      <c r="BK196" s="4" t="str">
        <v>Composite 2</v>
      </c>
      <c r="BL196" s="4" t="str">
        <v>Composite 2</v>
      </c>
      <c r="BM196" s="4" t="str">
        <v>Composite 2</v>
      </c>
      <c r="BN196" s="4" t="str">
        <v>Composite 2</v>
      </c>
      <c r="BO196" s="4" t="str">
        <v>Composite 2</v>
      </c>
      <c r="BP196" s="4" t="str">
        <v>Composite 2</v>
      </c>
      <c r="BQ196" s="4" t="str">
        <v>Composite 2</v>
      </c>
      <c r="BR196" s="4" t="str">
        <v>Composite 2</v>
      </c>
      <c r="BS196" s="4" t="str">
        <v>Composite 2</v>
      </c>
      <c r="BT196" s="4" t="str">
        <v>Composite 2</v>
      </c>
      <c r="BU196" s="4" t="str">
        <v>Composite 2</v>
      </c>
      <c r="BV196" s="4" t="str">
        <v>Composite 2</v>
      </c>
      <c r="BX196" s="4" t="str">
        <v>Commercial crossbred</v>
      </c>
      <c r="BY196" s="4" t="str">
        <v>Commercial crossbred</v>
      </c>
      <c r="BZ196" s="4" t="str">
        <v>Commercial crossbred</v>
      </c>
      <c r="CA196" s="4" t="str">
        <v>Commercial crossbred</v>
      </c>
      <c r="CB196" s="4" t="str">
        <v>Commercial crossbred</v>
      </c>
      <c r="CC196" s="4" t="str">
        <v>Commercial crossbred</v>
      </c>
      <c r="CD196" s="4" t="str">
        <v>Commercial crossbred</v>
      </c>
      <c r="CE196" s="4" t="str">
        <v>Commercial crossbred</v>
      </c>
      <c r="CF196" s="4" t="str">
        <v>Commercial crossbred</v>
      </c>
      <c r="CG196" s="4" t="str">
        <v>Commercial crossbred</v>
      </c>
      <c r="CH196" s="4" t="str">
        <v>Commercial crossbred</v>
      </c>
      <c r="CI196" s="4" t="str">
        <v>Commercial crossbred</v>
      </c>
      <c r="CJ196" s="4" t="str">
        <v>Commercial crossbred</v>
      </c>
      <c r="CK196" s="4" t="str">
        <v>Commercial crossbred</v>
      </c>
      <c r="CL196" s="4" t="str">
        <v>Commercial crossbred</v>
      </c>
      <c r="CM196" s="4" t="str">
        <v>Commercial crossbred</v>
      </c>
      <c r="CN196" s="4" t="str">
        <v>Commercial crossbred</v>
      </c>
      <c r="CO196" s="4" t="str">
        <v>Commercial crossbred</v>
      </c>
      <c r="CP196" s="4" t="str">
        <v>Commercial crossbred</v>
      </c>
      <c r="CQ196" s="4" t="str">
        <v>Commercial crossbred</v>
      </c>
      <c r="CR196" s="4" t="str">
        <v>Commercial crossbred</v>
      </c>
      <c r="CS196" s="4" t="str">
        <v>Commercial crossbred</v>
      </c>
      <c r="CT196" s="4" t="str">
        <v>Commercial crossbred</v>
      </c>
      <c r="CU196" s="4" t="str">
        <v>Commercial crossbred</v>
      </c>
      <c r="CV196" s="4" t="str">
        <v>Commercial crossbred</v>
      </c>
      <c r="CW196" s="4" t="str">
        <v>Commercial crossbred</v>
      </c>
      <c r="CX196" s="4" t="str">
        <v>Commercial crossbred</v>
      </c>
      <c r="CY196" s="4" t="str">
        <v>Commercial crossbred</v>
      </c>
      <c r="CZ196" s="4" t="str">
        <v>Commercial crossbred</v>
      </c>
      <c r="DA196" s="4" t="str">
        <v>Commercial crossbred</v>
      </c>
    </row>
    <row r="197" spans="1:105" x14ac:dyDescent="0.35">
      <c r="A197" s="4" t="s">
        <v>1813</v>
      </c>
      <c r="B197" s="4" t="s">
        <v>1812</v>
      </c>
      <c r="C197" s="4" t="s">
        <v>2703</v>
      </c>
      <c r="AS197" s="4" t="str">
        <v>Composite 4</v>
      </c>
      <c r="AT197" s="4" t="str">
        <v>Composite 4</v>
      </c>
      <c r="AU197" s="4" t="str">
        <v>Composite 4</v>
      </c>
      <c r="AV197" s="4" t="str">
        <v>Composite 4</v>
      </c>
      <c r="AW197" s="4" t="str">
        <v>Composite 4</v>
      </c>
      <c r="AX197" s="4" t="str">
        <v>Composite 4</v>
      </c>
      <c r="AY197" s="4" t="str">
        <v>Composite 4</v>
      </c>
      <c r="AZ197" s="4" t="str">
        <v>Composite 4</v>
      </c>
      <c r="BA197" s="4" t="str">
        <v>Composite 4</v>
      </c>
      <c r="BB197" s="4" t="str">
        <v>Composite 4</v>
      </c>
      <c r="BC197" s="4" t="str">
        <v>Composite 4</v>
      </c>
      <c r="BD197" s="4" t="str">
        <v>Composite 4</v>
      </c>
      <c r="BE197" s="4" t="str">
        <v>Composite 4</v>
      </c>
      <c r="BF197" s="4" t="str">
        <v>Composite 4</v>
      </c>
      <c r="BG197" s="4" t="str">
        <v>Composite 4</v>
      </c>
      <c r="BH197" s="4" t="str">
        <v>Composite 4</v>
      </c>
      <c r="BI197" s="4" t="str">
        <v>Composite 4</v>
      </c>
      <c r="BJ197" s="4" t="str">
        <v>Composite 4</v>
      </c>
      <c r="BK197" s="4" t="str">
        <v>Composite 4</v>
      </c>
      <c r="BL197" s="4" t="str">
        <v>Composite 4</v>
      </c>
      <c r="BM197" s="4" t="str">
        <v>Composite 4</v>
      </c>
      <c r="BN197" s="4" t="str">
        <v>Composite 4</v>
      </c>
      <c r="BO197" s="4" t="str">
        <v>Composite 4</v>
      </c>
      <c r="BP197" s="4" t="str">
        <v>Composite 4</v>
      </c>
      <c r="BQ197" s="4" t="str">
        <v>Composite 4</v>
      </c>
      <c r="BR197" s="4" t="str">
        <v>Composite 4</v>
      </c>
      <c r="BS197" s="4" t="str">
        <v>Composite 4</v>
      </c>
      <c r="BT197" s="4" t="str">
        <v>Composite 4</v>
      </c>
      <c r="BU197" s="4" t="str">
        <v>Composite 4</v>
      </c>
      <c r="BV197" s="4" t="str">
        <v>Composite 4</v>
      </c>
      <c r="BX197" s="4" t="str">
        <v>Composite 2</v>
      </c>
      <c r="BY197" s="4" t="str">
        <v>Composite 2</v>
      </c>
      <c r="BZ197" s="4" t="str">
        <v>Composite 2</v>
      </c>
      <c r="CA197" s="4" t="str">
        <v>Composite 2</v>
      </c>
      <c r="CB197" s="4" t="str">
        <v>Composite 2</v>
      </c>
      <c r="CC197" s="4" t="str">
        <v>Composite 2</v>
      </c>
      <c r="CD197" s="4" t="str">
        <v>Composite 2</v>
      </c>
      <c r="CE197" s="4" t="str">
        <v>Composite 2</v>
      </c>
      <c r="CF197" s="4" t="str">
        <v>Composite 2</v>
      </c>
      <c r="CG197" s="4" t="str">
        <v>Composite 2</v>
      </c>
      <c r="CH197" s="4" t="str">
        <v>Composite 2</v>
      </c>
      <c r="CI197" s="4" t="str">
        <v>Composite 2</v>
      </c>
      <c r="CJ197" s="4" t="str">
        <v>Composite 2</v>
      </c>
      <c r="CK197" s="4" t="str">
        <v>Composite 2</v>
      </c>
      <c r="CL197" s="4" t="str">
        <v>Composite 2</v>
      </c>
      <c r="CM197" s="4" t="str">
        <v>Composite 2</v>
      </c>
      <c r="CN197" s="4" t="str">
        <v>Composite 2</v>
      </c>
      <c r="CO197" s="4" t="str">
        <v>Composite 2</v>
      </c>
      <c r="CP197" s="4" t="str">
        <v>Composite 2</v>
      </c>
      <c r="CQ197" s="4" t="str">
        <v>Composite 2</v>
      </c>
      <c r="CR197" s="4" t="str">
        <v>Composite 2</v>
      </c>
      <c r="CS197" s="4" t="str">
        <v>Composite 2</v>
      </c>
      <c r="CT197" s="4" t="str">
        <v>Composite 2</v>
      </c>
      <c r="CU197" s="4" t="str">
        <v>Composite 2</v>
      </c>
      <c r="CV197" s="4" t="str">
        <v>Composite 2</v>
      </c>
      <c r="CW197" s="4" t="str">
        <v>Composite 2</v>
      </c>
      <c r="CX197" s="4" t="str">
        <v>Composite 2</v>
      </c>
      <c r="CY197" s="4" t="str">
        <v>Composite 2</v>
      </c>
      <c r="CZ197" s="4" t="str">
        <v>Composite 2</v>
      </c>
      <c r="DA197" s="4" t="str">
        <v>Composite 2</v>
      </c>
    </row>
    <row r="198" spans="1:105" x14ac:dyDescent="0.35">
      <c r="A198" s="4" t="s">
        <v>1813</v>
      </c>
      <c r="B198" s="4" t="s">
        <v>1812</v>
      </c>
      <c r="C198" s="4" t="s">
        <v>2704</v>
      </c>
      <c r="AS198" s="4" t="str">
        <v>Composite IV</v>
      </c>
      <c r="AT198" s="4" t="str">
        <v>Composite IV</v>
      </c>
      <c r="AU198" s="4" t="str">
        <v>Composite IV</v>
      </c>
      <c r="AV198" s="4" t="str">
        <v>Composite IV</v>
      </c>
      <c r="AW198" s="4" t="str">
        <v>Composite IV</v>
      </c>
      <c r="AX198" s="4" t="str">
        <v>Composite IV</v>
      </c>
      <c r="AY198" s="4" t="str">
        <v>Composite IV</v>
      </c>
      <c r="AZ198" s="4" t="str">
        <v>Composite IV</v>
      </c>
      <c r="BA198" s="4" t="str">
        <v>Composite IV</v>
      </c>
      <c r="BB198" s="4" t="str">
        <v>Composite IV</v>
      </c>
      <c r="BC198" s="4" t="str">
        <v>Composite IV</v>
      </c>
      <c r="BD198" s="4" t="str">
        <v>Composite IV</v>
      </c>
      <c r="BE198" s="4" t="str">
        <v>Composite IV</v>
      </c>
      <c r="BF198" s="4" t="str">
        <v>Composite IV</v>
      </c>
      <c r="BG198" s="4" t="str">
        <v>Composite IV</v>
      </c>
      <c r="BH198" s="4" t="str">
        <v>Composite IV</v>
      </c>
      <c r="BI198" s="4" t="str">
        <v>Composite IV</v>
      </c>
      <c r="BJ198" s="4" t="str">
        <v>Composite IV</v>
      </c>
      <c r="BK198" s="4" t="str">
        <v>Composite IV</v>
      </c>
      <c r="BL198" s="4" t="str">
        <v>Composite IV</v>
      </c>
      <c r="BM198" s="4" t="str">
        <v>Composite IV</v>
      </c>
      <c r="BN198" s="4" t="str">
        <v>Composite IV</v>
      </c>
      <c r="BO198" s="4" t="str">
        <v>Composite IV</v>
      </c>
      <c r="BP198" s="4" t="str">
        <v>Composite IV</v>
      </c>
      <c r="BQ198" s="4" t="str">
        <v>Composite IV</v>
      </c>
      <c r="BR198" s="4" t="str">
        <v>Composite IV</v>
      </c>
      <c r="BS198" s="4" t="str">
        <v>Composite IV</v>
      </c>
      <c r="BT198" s="4" t="str">
        <v>Composite IV</v>
      </c>
      <c r="BU198" s="4" t="str">
        <v>Composite IV</v>
      </c>
      <c r="BV198" s="4" t="str">
        <v>Composite IV</v>
      </c>
      <c r="BX198" s="4" t="str">
        <v>Composite 4</v>
      </c>
      <c r="BY198" s="4" t="str">
        <v>Composite 4</v>
      </c>
      <c r="BZ198" s="4" t="str">
        <v>Composite 4</v>
      </c>
      <c r="CA198" s="4" t="str">
        <v>Composite 4</v>
      </c>
      <c r="CB198" s="4" t="str">
        <v>Composite 4</v>
      </c>
      <c r="CC198" s="4" t="str">
        <v>Composite 4</v>
      </c>
      <c r="CD198" s="4" t="str">
        <v>Composite 4</v>
      </c>
      <c r="CE198" s="4" t="str">
        <v>Composite 4</v>
      </c>
      <c r="CF198" s="4" t="str">
        <v>Composite 4</v>
      </c>
      <c r="CG198" s="4" t="str">
        <v>Composite 4</v>
      </c>
      <c r="CH198" s="4" t="str">
        <v>Composite 4</v>
      </c>
      <c r="CI198" s="4" t="str">
        <v>Composite 4</v>
      </c>
      <c r="CJ198" s="4" t="str">
        <v>Composite 4</v>
      </c>
      <c r="CK198" s="4" t="str">
        <v>Composite 4</v>
      </c>
      <c r="CL198" s="4" t="str">
        <v>Composite 4</v>
      </c>
      <c r="CM198" s="4" t="str">
        <v>Composite 4</v>
      </c>
      <c r="CN198" s="4" t="str">
        <v>Composite 4</v>
      </c>
      <c r="CO198" s="4" t="str">
        <v>Composite 4</v>
      </c>
      <c r="CP198" s="4" t="str">
        <v>Composite 4</v>
      </c>
      <c r="CQ198" s="4" t="str">
        <v>Composite 4</v>
      </c>
      <c r="CR198" s="4" t="str">
        <v>Composite 4</v>
      </c>
      <c r="CS198" s="4" t="str">
        <v>Composite 4</v>
      </c>
      <c r="CT198" s="4" t="str">
        <v>Composite 4</v>
      </c>
      <c r="CU198" s="4" t="str">
        <v>Composite 4</v>
      </c>
      <c r="CV198" s="4" t="str">
        <v>Composite 4</v>
      </c>
      <c r="CW198" s="4" t="str">
        <v>Composite 4</v>
      </c>
      <c r="CX198" s="4" t="str">
        <v>Composite 4</v>
      </c>
      <c r="CY198" s="4" t="str">
        <v>Composite 4</v>
      </c>
      <c r="CZ198" s="4" t="str">
        <v>Composite 4</v>
      </c>
      <c r="DA198" s="4" t="str">
        <v>Composite 4</v>
      </c>
    </row>
    <row r="199" spans="1:105" x14ac:dyDescent="0.35">
      <c r="A199" s="4" t="s">
        <v>1813</v>
      </c>
      <c r="B199" s="4" t="s">
        <v>1812</v>
      </c>
      <c r="C199" s="4" t="s">
        <v>2705</v>
      </c>
      <c r="AS199" s="4" t="str">
        <v>Condea</v>
      </c>
      <c r="AT199" s="4" t="str">
        <v>Condea</v>
      </c>
      <c r="AU199" s="4" t="str">
        <v>Condea</v>
      </c>
      <c r="AV199" s="4" t="str">
        <v>Condea</v>
      </c>
      <c r="AW199" s="4" t="str">
        <v>Condea</v>
      </c>
      <c r="AX199" s="4" t="str">
        <v>Condea</v>
      </c>
      <c r="AY199" s="4" t="str">
        <v>Condea</v>
      </c>
      <c r="AZ199" s="4" t="str">
        <v>Condea</v>
      </c>
      <c r="BA199" s="4" t="str">
        <v>Condea</v>
      </c>
      <c r="BB199" s="4" t="str">
        <v>Condea</v>
      </c>
      <c r="BC199" s="4" t="str">
        <v>Condea</v>
      </c>
      <c r="BD199" s="4" t="str">
        <v>Condea</v>
      </c>
      <c r="BE199" s="4" t="str">
        <v>Condea</v>
      </c>
      <c r="BF199" s="4" t="str">
        <v>Condea</v>
      </c>
      <c r="BG199" s="4" t="str">
        <v>Condea</v>
      </c>
      <c r="BH199" s="4" t="str">
        <v>Condea</v>
      </c>
      <c r="BI199" s="4" t="str">
        <v>Condea</v>
      </c>
      <c r="BJ199" s="4" t="str">
        <v>Condea</v>
      </c>
      <c r="BK199" s="4" t="str">
        <v>Condea</v>
      </c>
      <c r="BL199" s="4" t="str">
        <v>Condea</v>
      </c>
      <c r="BM199" s="4" t="str">
        <v>Condea</v>
      </c>
      <c r="BN199" s="4" t="str">
        <v>Condea</v>
      </c>
      <c r="BO199" s="4" t="str">
        <v>Condea</v>
      </c>
      <c r="BP199" s="4" t="str">
        <v>Condea</v>
      </c>
      <c r="BQ199" s="4" t="str">
        <v>Condea</v>
      </c>
      <c r="BR199" s="4" t="str">
        <v>Condea</v>
      </c>
      <c r="BS199" s="4" t="str">
        <v>Condea</v>
      </c>
      <c r="BT199" s="4" t="str">
        <v>Condea</v>
      </c>
      <c r="BU199" s="4" t="str">
        <v>Condea</v>
      </c>
      <c r="BV199" s="4" t="str">
        <v>Condea</v>
      </c>
      <c r="BX199" s="4" t="str">
        <v>Composite IV</v>
      </c>
      <c r="BY199" s="4" t="str">
        <v>Composite IV</v>
      </c>
      <c r="BZ199" s="4" t="str">
        <v>Composite IV</v>
      </c>
      <c r="CA199" s="4" t="str">
        <v>Composite IV</v>
      </c>
      <c r="CB199" s="4" t="str">
        <v>Composite IV</v>
      </c>
      <c r="CC199" s="4" t="str">
        <v>Composite IV</v>
      </c>
      <c r="CD199" s="4" t="str">
        <v>Composite IV</v>
      </c>
      <c r="CE199" s="4" t="str">
        <v>Composite IV</v>
      </c>
      <c r="CF199" s="4" t="str">
        <v>Composite IV</v>
      </c>
      <c r="CG199" s="4" t="str">
        <v>Composite IV</v>
      </c>
      <c r="CH199" s="4" t="str">
        <v>Composite IV</v>
      </c>
      <c r="CI199" s="4" t="str">
        <v>Composite IV</v>
      </c>
      <c r="CJ199" s="4" t="str">
        <v>Composite IV</v>
      </c>
      <c r="CK199" s="4" t="str">
        <v>Composite IV</v>
      </c>
      <c r="CL199" s="4" t="str">
        <v>Composite IV</v>
      </c>
      <c r="CM199" s="4" t="str">
        <v>Composite IV</v>
      </c>
      <c r="CN199" s="4" t="str">
        <v>Composite IV</v>
      </c>
      <c r="CO199" s="4" t="str">
        <v>Composite IV</v>
      </c>
      <c r="CP199" s="4" t="str">
        <v>Composite IV</v>
      </c>
      <c r="CQ199" s="4" t="str">
        <v>Composite IV</v>
      </c>
      <c r="CR199" s="4" t="str">
        <v>Composite IV</v>
      </c>
      <c r="CS199" s="4" t="str">
        <v>Composite IV</v>
      </c>
      <c r="CT199" s="4" t="str">
        <v>Composite IV</v>
      </c>
      <c r="CU199" s="4" t="str">
        <v>Composite IV</v>
      </c>
      <c r="CV199" s="4" t="str">
        <v>Composite IV</v>
      </c>
      <c r="CW199" s="4" t="str">
        <v>Composite IV</v>
      </c>
      <c r="CX199" s="4" t="str">
        <v>Composite IV</v>
      </c>
      <c r="CY199" s="4" t="str">
        <v>Composite IV</v>
      </c>
      <c r="CZ199" s="4" t="str">
        <v>Composite IV</v>
      </c>
      <c r="DA199" s="4" t="str">
        <v>Composite IV</v>
      </c>
    </row>
    <row r="200" spans="1:105" x14ac:dyDescent="0.35">
      <c r="A200" s="4" t="s">
        <v>1813</v>
      </c>
      <c r="B200" s="4" t="s">
        <v>1812</v>
      </c>
      <c r="C200" s="4" t="s">
        <v>2706</v>
      </c>
      <c r="D200" s="4" t="s">
        <v>2707</v>
      </c>
      <c r="AS200" s="4" t="str">
        <v>Condor</v>
      </c>
      <c r="AT200" s="4" t="str">
        <v>Condor</v>
      </c>
      <c r="AU200" s="4" t="str">
        <v>Condor</v>
      </c>
      <c r="AV200" s="4" t="str">
        <v>Condor</v>
      </c>
      <c r="AW200" s="4" t="str">
        <v>Condor</v>
      </c>
      <c r="AX200" s="4" t="str">
        <v>Condor</v>
      </c>
      <c r="AY200" s="4" t="str">
        <v>Condor</v>
      </c>
      <c r="AZ200" s="4" t="str">
        <v>Condor</v>
      </c>
      <c r="BA200" s="4" t="str">
        <v>Condor</v>
      </c>
      <c r="BB200" s="4" t="str">
        <v>Condor</v>
      </c>
      <c r="BC200" s="4" t="str">
        <v>Condor</v>
      </c>
      <c r="BD200" s="4" t="str">
        <v>Condor</v>
      </c>
      <c r="BE200" s="4" t="str">
        <v>Condor</v>
      </c>
      <c r="BF200" s="4" t="str">
        <v>Condor</v>
      </c>
      <c r="BG200" s="4" t="str">
        <v>Condor</v>
      </c>
      <c r="BH200" s="4" t="str">
        <v>Condor</v>
      </c>
      <c r="BI200" s="4" t="str">
        <v>Condor</v>
      </c>
      <c r="BJ200" s="4" t="str">
        <v>Condor</v>
      </c>
      <c r="BK200" s="4" t="str">
        <v>Condor</v>
      </c>
      <c r="BL200" s="4" t="str">
        <v>Condor</v>
      </c>
      <c r="BM200" s="4" t="str">
        <v>Condor</v>
      </c>
      <c r="BN200" s="4" t="str">
        <v>Condor</v>
      </c>
      <c r="BO200" s="4" t="str">
        <v>Condor</v>
      </c>
      <c r="BP200" s="4" t="str">
        <v>Condor</v>
      </c>
      <c r="BQ200" s="4" t="str">
        <v>Condor</v>
      </c>
      <c r="BR200" s="4" t="str">
        <v>Condor</v>
      </c>
      <c r="BS200" s="4" t="str">
        <v>Condor</v>
      </c>
      <c r="BT200" s="4" t="str">
        <v>Condor</v>
      </c>
      <c r="BU200" s="4" t="str">
        <v>Condor</v>
      </c>
      <c r="BV200" s="4" t="str">
        <v>Condor</v>
      </c>
      <c r="BX200" s="4" t="str">
        <v>Condea</v>
      </c>
      <c r="BY200" s="4" t="str">
        <v>Condea</v>
      </c>
      <c r="BZ200" s="4" t="str">
        <v>Condea</v>
      </c>
      <c r="CA200" s="4" t="str">
        <v>Condea</v>
      </c>
      <c r="CB200" s="4" t="str">
        <v>Condea</v>
      </c>
      <c r="CC200" s="4" t="str">
        <v>Condea</v>
      </c>
      <c r="CD200" s="4" t="str">
        <v>Condea</v>
      </c>
      <c r="CE200" s="4" t="str">
        <v>Condea</v>
      </c>
      <c r="CF200" s="4" t="str">
        <v>Condea</v>
      </c>
      <c r="CG200" s="4" t="str">
        <v>Condea</v>
      </c>
      <c r="CH200" s="4" t="str">
        <v>Condea</v>
      </c>
      <c r="CI200" s="4" t="str">
        <v>Condea</v>
      </c>
      <c r="CJ200" s="4" t="str">
        <v>Condea</v>
      </c>
      <c r="CK200" s="4" t="str">
        <v>Condea</v>
      </c>
      <c r="CL200" s="4" t="str">
        <v>Condea</v>
      </c>
      <c r="CM200" s="4" t="str">
        <v>Condea</v>
      </c>
      <c r="CN200" s="4" t="str">
        <v>Condea</v>
      </c>
      <c r="CO200" s="4" t="str">
        <v>Condea</v>
      </c>
      <c r="CP200" s="4" t="str">
        <v>Condea</v>
      </c>
      <c r="CQ200" s="4" t="str">
        <v>Condea</v>
      </c>
      <c r="CR200" s="4" t="str">
        <v>Condea</v>
      </c>
      <c r="CS200" s="4" t="str">
        <v>Condea</v>
      </c>
      <c r="CT200" s="4" t="str">
        <v>Condea</v>
      </c>
      <c r="CU200" s="4" t="str">
        <v>Condea</v>
      </c>
      <c r="CV200" s="4" t="str">
        <v>Condea</v>
      </c>
      <c r="CW200" s="4" t="str">
        <v>Condea</v>
      </c>
      <c r="CX200" s="4" t="str">
        <v>Condea</v>
      </c>
      <c r="CY200" s="4" t="str">
        <v>Condea</v>
      </c>
      <c r="CZ200" s="4" t="str">
        <v>Condea</v>
      </c>
      <c r="DA200" s="4" t="str">
        <v>Condea</v>
      </c>
    </row>
    <row r="201" spans="1:105" x14ac:dyDescent="0.35">
      <c r="A201" s="4" t="s">
        <v>1813</v>
      </c>
      <c r="B201" s="4" t="s">
        <v>1812</v>
      </c>
      <c r="C201" s="4" t="s">
        <v>2707</v>
      </c>
      <c r="AS201" s="4" t="str">
        <v>Copenhagen market</v>
      </c>
      <c r="AT201" s="4" t="str">
        <v>Copenhagen market</v>
      </c>
      <c r="AU201" s="4" t="str">
        <v>Copenhagen market</v>
      </c>
      <c r="AV201" s="4" t="str">
        <v>Copenhagen market</v>
      </c>
      <c r="AW201" s="4" t="str">
        <v>Copenhagen market</v>
      </c>
      <c r="AX201" s="4" t="str">
        <v>Copenhagen market</v>
      </c>
      <c r="AY201" s="4" t="str">
        <v>Copenhagen market</v>
      </c>
      <c r="AZ201" s="4" t="str">
        <v>Copenhagen market</v>
      </c>
      <c r="BA201" s="4" t="str">
        <v>Copenhagen market</v>
      </c>
      <c r="BB201" s="4" t="str">
        <v>Copenhagen market</v>
      </c>
      <c r="BC201" s="4" t="str">
        <v>Copenhagen market</v>
      </c>
      <c r="BD201" s="4" t="str">
        <v>Copenhagen market</v>
      </c>
      <c r="BE201" s="4" t="str">
        <v>Copenhagen market</v>
      </c>
      <c r="BF201" s="4" t="str">
        <v>Copenhagen market</v>
      </c>
      <c r="BG201" s="4" t="str">
        <v>Copenhagen market</v>
      </c>
      <c r="BH201" s="4" t="str">
        <v>Copenhagen market</v>
      </c>
      <c r="BI201" s="4" t="str">
        <v>Copenhagen market</v>
      </c>
      <c r="BJ201" s="4" t="str">
        <v>Copenhagen market</v>
      </c>
      <c r="BK201" s="4" t="str">
        <v>Copenhagen market</v>
      </c>
      <c r="BL201" s="4" t="str">
        <v>Copenhagen market</v>
      </c>
      <c r="BM201" s="4" t="str">
        <v>Copenhagen market</v>
      </c>
      <c r="BN201" s="4" t="str">
        <v>Copenhagen market</v>
      </c>
      <c r="BO201" s="4" t="str">
        <v>Copenhagen market</v>
      </c>
      <c r="BP201" s="4" t="str">
        <v>Copenhagen market</v>
      </c>
      <c r="BQ201" s="4" t="str">
        <v>Copenhagen market</v>
      </c>
      <c r="BR201" s="4" t="str">
        <v>Copenhagen market</v>
      </c>
      <c r="BS201" s="4" t="str">
        <v>Copenhagen market</v>
      </c>
      <c r="BT201" s="4" t="str">
        <v>Copenhagen market</v>
      </c>
      <c r="BU201" s="4" t="str">
        <v>Copenhagen market</v>
      </c>
      <c r="BV201" s="4" t="str">
        <v>Copenhagen market</v>
      </c>
      <c r="BX201" s="4" t="str">
        <v>Condor</v>
      </c>
      <c r="BY201" s="4" t="str">
        <v>Condor</v>
      </c>
      <c r="BZ201" s="4" t="str">
        <v>Condor</v>
      </c>
      <c r="CA201" s="4" t="str">
        <v>Condor</v>
      </c>
      <c r="CB201" s="4" t="str">
        <v>Condor</v>
      </c>
      <c r="CC201" s="4" t="str">
        <v>Condor</v>
      </c>
      <c r="CD201" s="4" t="str">
        <v>Condor</v>
      </c>
      <c r="CE201" s="4" t="str">
        <v>Condor</v>
      </c>
      <c r="CF201" s="4" t="str">
        <v>Condor</v>
      </c>
      <c r="CG201" s="4" t="str">
        <v>Condor</v>
      </c>
      <c r="CH201" s="4" t="str">
        <v>Condor</v>
      </c>
      <c r="CI201" s="4" t="str">
        <v>Condor</v>
      </c>
      <c r="CJ201" s="4" t="str">
        <v>Condor</v>
      </c>
      <c r="CK201" s="4" t="str">
        <v>Condor</v>
      </c>
      <c r="CL201" s="4" t="str">
        <v>Condor</v>
      </c>
      <c r="CM201" s="4" t="str">
        <v>Condor</v>
      </c>
      <c r="CN201" s="4" t="str">
        <v>Condor</v>
      </c>
      <c r="CO201" s="4" t="str">
        <v>Condor</v>
      </c>
      <c r="CP201" s="4" t="str">
        <v>Condor</v>
      </c>
      <c r="CQ201" s="4" t="str">
        <v>Condor</v>
      </c>
      <c r="CR201" s="4" t="str">
        <v>Condor</v>
      </c>
      <c r="CS201" s="4" t="str">
        <v>Condor</v>
      </c>
      <c r="CT201" s="4" t="str">
        <v>Condor</v>
      </c>
      <c r="CU201" s="4" t="str">
        <v>Condor</v>
      </c>
      <c r="CV201" s="4" t="str">
        <v>Condor</v>
      </c>
      <c r="CW201" s="4" t="str">
        <v>Condor</v>
      </c>
      <c r="CX201" s="4" t="str">
        <v>Condor</v>
      </c>
      <c r="CY201" s="4" t="str">
        <v>Condor</v>
      </c>
      <c r="CZ201" s="4" t="str">
        <v>Condor</v>
      </c>
      <c r="DA201" s="4" t="str">
        <v>Condor</v>
      </c>
    </row>
    <row r="202" spans="1:105" x14ac:dyDescent="0.35">
      <c r="A202" s="4" t="s">
        <v>1813</v>
      </c>
      <c r="B202" s="4" t="s">
        <v>1812</v>
      </c>
      <c r="C202" s="4" t="s">
        <v>2708</v>
      </c>
      <c r="AS202" s="4" t="str">
        <v>Coussouls</v>
      </c>
      <c r="AT202" s="4" t="str">
        <v>Coussouls</v>
      </c>
      <c r="AU202" s="4" t="str">
        <v>Coussouls</v>
      </c>
      <c r="AV202" s="4" t="str">
        <v>Coussouls</v>
      </c>
      <c r="AW202" s="4" t="str">
        <v>Coussouls</v>
      </c>
      <c r="AX202" s="4" t="str">
        <v>Coussouls</v>
      </c>
      <c r="AY202" s="4" t="str">
        <v>Coussouls</v>
      </c>
      <c r="AZ202" s="4" t="str">
        <v>Coussouls</v>
      </c>
      <c r="BA202" s="4" t="str">
        <v>Coussouls</v>
      </c>
      <c r="BB202" s="4" t="str">
        <v>Coussouls</v>
      </c>
      <c r="BC202" s="4" t="str">
        <v>Coussouls</v>
      </c>
      <c r="BD202" s="4" t="str">
        <v>Coussouls</v>
      </c>
      <c r="BE202" s="4" t="str">
        <v>Coussouls</v>
      </c>
      <c r="BF202" s="4" t="str">
        <v>Coussouls</v>
      </c>
      <c r="BG202" s="4" t="str">
        <v>Coussouls</v>
      </c>
      <c r="BH202" s="4" t="str">
        <v>Coussouls</v>
      </c>
      <c r="BI202" s="4" t="str">
        <v>Coussouls</v>
      </c>
      <c r="BJ202" s="4" t="str">
        <v>Coussouls</v>
      </c>
      <c r="BK202" s="4" t="str">
        <v>Coussouls</v>
      </c>
      <c r="BL202" s="4" t="str">
        <v>Coussouls</v>
      </c>
      <c r="BM202" s="4" t="str">
        <v>Coussouls</v>
      </c>
      <c r="BN202" s="4" t="str">
        <v>Coussouls</v>
      </c>
      <c r="BO202" s="4" t="str">
        <v>Coussouls</v>
      </c>
      <c r="BP202" s="4" t="str">
        <v>Coussouls</v>
      </c>
      <c r="BQ202" s="4" t="str">
        <v>Coussouls</v>
      </c>
      <c r="BR202" s="4" t="str">
        <v>Coussouls</v>
      </c>
      <c r="BS202" s="4" t="str">
        <v>Coussouls</v>
      </c>
      <c r="BT202" s="4" t="str">
        <v>Coussouls</v>
      </c>
      <c r="BU202" s="4" t="str">
        <v>Coussouls</v>
      </c>
      <c r="BV202" s="4" t="str">
        <v>Coussouls</v>
      </c>
      <c r="BX202" s="4" t="str">
        <v>Copenhagen market</v>
      </c>
      <c r="BY202" s="4" t="str">
        <v>Copenhagen market</v>
      </c>
      <c r="BZ202" s="4" t="str">
        <v>Copenhagen market</v>
      </c>
      <c r="CA202" s="4" t="str">
        <v>Copenhagen market</v>
      </c>
      <c r="CB202" s="4" t="str">
        <v>Copenhagen market</v>
      </c>
      <c r="CC202" s="4" t="str">
        <v>Copenhagen market</v>
      </c>
      <c r="CD202" s="4" t="str">
        <v>Copenhagen market</v>
      </c>
      <c r="CE202" s="4" t="str">
        <v>Copenhagen market</v>
      </c>
      <c r="CF202" s="4" t="str">
        <v>Copenhagen market</v>
      </c>
      <c r="CG202" s="4" t="str">
        <v>Copenhagen market</v>
      </c>
      <c r="CH202" s="4" t="str">
        <v>Copenhagen market</v>
      </c>
      <c r="CI202" s="4" t="str">
        <v>Copenhagen market</v>
      </c>
      <c r="CJ202" s="4" t="str">
        <v>Copenhagen market</v>
      </c>
      <c r="CK202" s="4" t="str">
        <v>Copenhagen market</v>
      </c>
      <c r="CL202" s="4" t="str">
        <v>Copenhagen market</v>
      </c>
      <c r="CM202" s="4" t="str">
        <v>Copenhagen market</v>
      </c>
      <c r="CN202" s="4" t="str">
        <v>Copenhagen market</v>
      </c>
      <c r="CO202" s="4" t="str">
        <v>Copenhagen market</v>
      </c>
      <c r="CP202" s="4" t="str">
        <v>Copenhagen market</v>
      </c>
      <c r="CQ202" s="4" t="str">
        <v>Copenhagen market</v>
      </c>
      <c r="CR202" s="4" t="str">
        <v>Copenhagen market</v>
      </c>
      <c r="CS202" s="4" t="str">
        <v>Copenhagen market</v>
      </c>
      <c r="CT202" s="4" t="str">
        <v>Copenhagen market</v>
      </c>
      <c r="CU202" s="4" t="str">
        <v>Copenhagen market</v>
      </c>
      <c r="CV202" s="4" t="str">
        <v>Copenhagen market</v>
      </c>
      <c r="CW202" s="4" t="str">
        <v>Copenhagen market</v>
      </c>
      <c r="CX202" s="4" t="str">
        <v>Copenhagen market</v>
      </c>
      <c r="CY202" s="4" t="str">
        <v>Copenhagen market</v>
      </c>
      <c r="CZ202" s="4" t="str">
        <v>Copenhagen market</v>
      </c>
      <c r="DA202" s="4" t="str">
        <v>Copenhagen market</v>
      </c>
    </row>
    <row r="203" spans="1:105" x14ac:dyDescent="0.35">
      <c r="A203" s="4" t="s">
        <v>1813</v>
      </c>
      <c r="B203" s="4" t="s">
        <v>1812</v>
      </c>
      <c r="C203" s="4" t="s">
        <v>2709</v>
      </c>
      <c r="AS203" s="4" t="str">
        <v>CP-21</v>
      </c>
      <c r="AT203" s="4" t="str">
        <v>CP-21</v>
      </c>
      <c r="AU203" s="4" t="str">
        <v>CP-21</v>
      </c>
      <c r="AV203" s="4" t="str">
        <v>CP-21</v>
      </c>
      <c r="AW203" s="4" t="str">
        <v>CP-21</v>
      </c>
      <c r="AX203" s="4" t="str">
        <v>CP-21</v>
      </c>
      <c r="AY203" s="4" t="str">
        <v>CP-21</v>
      </c>
      <c r="AZ203" s="4" t="str">
        <v>CP-21</v>
      </c>
      <c r="BA203" s="4" t="str">
        <v>CP-21</v>
      </c>
      <c r="BB203" s="4" t="str">
        <v>CP-21</v>
      </c>
      <c r="BC203" s="4" t="str">
        <v>CP-21</v>
      </c>
      <c r="BD203" s="4" t="str">
        <v>CP-21</v>
      </c>
      <c r="BE203" s="4" t="str">
        <v>CP-21</v>
      </c>
      <c r="BF203" s="4" t="str">
        <v>CP-21</v>
      </c>
      <c r="BG203" s="4" t="str">
        <v>CP-21</v>
      </c>
      <c r="BH203" s="4" t="str">
        <v>CP-21</v>
      </c>
      <c r="BI203" s="4" t="str">
        <v>CP-21</v>
      </c>
      <c r="BJ203" s="4" t="str">
        <v>CP-21</v>
      </c>
      <c r="BK203" s="4" t="str">
        <v>CP-21</v>
      </c>
      <c r="BL203" s="4" t="str">
        <v>CP-21</v>
      </c>
      <c r="BM203" s="4" t="str">
        <v>CP-21</v>
      </c>
      <c r="BN203" s="4" t="str">
        <v>CP-21</v>
      </c>
      <c r="BO203" s="4" t="str">
        <v>CP-21</v>
      </c>
      <c r="BP203" s="4" t="str">
        <v>CP-21</v>
      </c>
      <c r="BQ203" s="4" t="str">
        <v>CP-21</v>
      </c>
      <c r="BR203" s="4" t="str">
        <v>CP-21</v>
      </c>
      <c r="BS203" s="4" t="str">
        <v>CP-21</v>
      </c>
      <c r="BT203" s="4" t="str">
        <v>CP-21</v>
      </c>
      <c r="BU203" s="4" t="str">
        <v>CP-21</v>
      </c>
      <c r="BV203" s="4" t="str">
        <v>CP-21</v>
      </c>
      <c r="BX203" s="4" t="str">
        <v>Coussouls</v>
      </c>
      <c r="BY203" s="4" t="str">
        <v>Coussouls</v>
      </c>
      <c r="BZ203" s="4" t="str">
        <v>Coussouls</v>
      </c>
      <c r="CA203" s="4" t="str">
        <v>Coussouls</v>
      </c>
      <c r="CB203" s="4" t="str">
        <v>Coussouls</v>
      </c>
      <c r="CC203" s="4" t="str">
        <v>Coussouls</v>
      </c>
      <c r="CD203" s="4" t="str">
        <v>Coussouls</v>
      </c>
      <c r="CE203" s="4" t="str">
        <v>Coussouls</v>
      </c>
      <c r="CF203" s="4" t="str">
        <v>Coussouls</v>
      </c>
      <c r="CG203" s="4" t="str">
        <v>Coussouls</v>
      </c>
      <c r="CH203" s="4" t="str">
        <v>Coussouls</v>
      </c>
      <c r="CI203" s="4" t="str">
        <v>Coussouls</v>
      </c>
      <c r="CJ203" s="4" t="str">
        <v>Coussouls</v>
      </c>
      <c r="CK203" s="4" t="str">
        <v>Coussouls</v>
      </c>
      <c r="CL203" s="4" t="str">
        <v>Coussouls</v>
      </c>
      <c r="CM203" s="4" t="str">
        <v>Coussouls</v>
      </c>
      <c r="CN203" s="4" t="str">
        <v>Coussouls</v>
      </c>
      <c r="CO203" s="4" t="str">
        <v>Coussouls</v>
      </c>
      <c r="CP203" s="4" t="str">
        <v>Coussouls</v>
      </c>
      <c r="CQ203" s="4" t="str">
        <v>Coussouls</v>
      </c>
      <c r="CR203" s="4" t="str">
        <v>Coussouls</v>
      </c>
      <c r="CS203" s="4" t="str">
        <v>Coussouls</v>
      </c>
      <c r="CT203" s="4" t="str">
        <v>Coussouls</v>
      </c>
      <c r="CU203" s="4" t="str">
        <v>Coussouls</v>
      </c>
      <c r="CV203" s="4" t="str">
        <v>Coussouls</v>
      </c>
      <c r="CW203" s="4" t="str">
        <v>Coussouls</v>
      </c>
      <c r="CX203" s="4" t="str">
        <v>Coussouls</v>
      </c>
      <c r="CY203" s="4" t="str">
        <v>Coussouls</v>
      </c>
      <c r="CZ203" s="4" t="str">
        <v>Coussouls</v>
      </c>
      <c r="DA203" s="4" t="str">
        <v>Coussouls</v>
      </c>
    </row>
    <row r="204" spans="1:105" x14ac:dyDescent="0.35">
      <c r="A204" s="4" t="s">
        <v>1813</v>
      </c>
      <c r="B204" s="4" t="s">
        <v>1812</v>
      </c>
      <c r="C204" s="4" t="s">
        <v>2710</v>
      </c>
      <c r="AS204" s="4" t="str">
        <v>CRI Agbelifia</v>
      </c>
      <c r="AT204" s="4" t="str">
        <v>CRI Agbelifia</v>
      </c>
      <c r="AU204" s="4" t="str">
        <v>CRI Agbelifia</v>
      </c>
      <c r="AV204" s="4" t="str">
        <v>CRI Agbelifia</v>
      </c>
      <c r="AW204" s="4" t="str">
        <v>CRI Agbelifia</v>
      </c>
      <c r="AX204" s="4" t="str">
        <v>CRI Agbelifia</v>
      </c>
      <c r="AY204" s="4" t="str">
        <v>CRI Agbelifia</v>
      </c>
      <c r="AZ204" s="4" t="str">
        <v>CRI Agbelifia</v>
      </c>
      <c r="BA204" s="4" t="str">
        <v>CRI Agbelifia</v>
      </c>
      <c r="BB204" s="4" t="str">
        <v>CRI Agbelifia</v>
      </c>
      <c r="BC204" s="4" t="str">
        <v>CRI Agbelifia</v>
      </c>
      <c r="BD204" s="4" t="str">
        <v>CRI Agbelifia</v>
      </c>
      <c r="BE204" s="4" t="str">
        <v>CRI Agbelifia</v>
      </c>
      <c r="BF204" s="4" t="str">
        <v>CRI Agbelifia</v>
      </c>
      <c r="BG204" s="4" t="str">
        <v>CRI Agbelifia</v>
      </c>
      <c r="BH204" s="4" t="str">
        <v>CRI Agbelifia</v>
      </c>
      <c r="BI204" s="4" t="str">
        <v>CRI Agbelifia</v>
      </c>
      <c r="BJ204" s="4" t="str">
        <v>CRI Agbelifia</v>
      </c>
      <c r="BK204" s="4" t="str">
        <v>CRI Agbelifia</v>
      </c>
      <c r="BL204" s="4" t="str">
        <v>CRI Agbelifia</v>
      </c>
      <c r="BM204" s="4" t="str">
        <v>CRI Agbelifia</v>
      </c>
      <c r="BN204" s="4" t="str">
        <v>CRI Agbelifia</v>
      </c>
      <c r="BO204" s="4" t="str">
        <v>CRI Agbelifia</v>
      </c>
      <c r="BP204" s="4" t="str">
        <v>CRI Agbelifia</v>
      </c>
      <c r="BQ204" s="4" t="str">
        <v>CRI Agbelifia</v>
      </c>
      <c r="BR204" s="4" t="str">
        <v>CRI Agbelifia</v>
      </c>
      <c r="BS204" s="4" t="str">
        <v>CRI Agbelifia</v>
      </c>
      <c r="BT204" s="4" t="str">
        <v>CRI Agbelifia</v>
      </c>
      <c r="BU204" s="4" t="str">
        <v>CRI Agbelifia</v>
      </c>
      <c r="BV204" s="4" t="str">
        <v>CRI Agbelifia</v>
      </c>
      <c r="BX204" s="4" t="str">
        <v>CP-21</v>
      </c>
      <c r="BY204" s="4" t="str">
        <v>CP-21</v>
      </c>
      <c r="BZ204" s="4" t="str">
        <v>CP-21</v>
      </c>
      <c r="CA204" s="4" t="str">
        <v>CP-21</v>
      </c>
      <c r="CB204" s="4" t="str">
        <v>CP-21</v>
      </c>
      <c r="CC204" s="4" t="str">
        <v>CP-21</v>
      </c>
      <c r="CD204" s="4" t="str">
        <v>CP-21</v>
      </c>
      <c r="CE204" s="4" t="str">
        <v>CP-21</v>
      </c>
      <c r="CF204" s="4" t="str">
        <v>CP-21</v>
      </c>
      <c r="CG204" s="4" t="str">
        <v>CP-21</v>
      </c>
      <c r="CH204" s="4" t="str">
        <v>CP-21</v>
      </c>
      <c r="CI204" s="4" t="str">
        <v>CP-21</v>
      </c>
      <c r="CJ204" s="4" t="str">
        <v>CP-21</v>
      </c>
      <c r="CK204" s="4" t="str">
        <v>CP-21</v>
      </c>
      <c r="CL204" s="4" t="str">
        <v>CP-21</v>
      </c>
      <c r="CM204" s="4" t="str">
        <v>CP-21</v>
      </c>
      <c r="CN204" s="4" t="str">
        <v>CP-21</v>
      </c>
      <c r="CO204" s="4" t="str">
        <v>CP-21</v>
      </c>
      <c r="CP204" s="4" t="str">
        <v>CP-21</v>
      </c>
      <c r="CQ204" s="4" t="str">
        <v>CP-21</v>
      </c>
      <c r="CR204" s="4" t="str">
        <v>CP-21</v>
      </c>
      <c r="CS204" s="4" t="str">
        <v>CP-21</v>
      </c>
      <c r="CT204" s="4" t="str">
        <v>CP-21</v>
      </c>
      <c r="CU204" s="4" t="str">
        <v>CP-21</v>
      </c>
      <c r="CV204" s="4" t="str">
        <v>CP-21</v>
      </c>
      <c r="CW204" s="4" t="str">
        <v>CP-21</v>
      </c>
      <c r="CX204" s="4" t="str">
        <v>CP-21</v>
      </c>
      <c r="CY204" s="4" t="str">
        <v>CP-21</v>
      </c>
      <c r="CZ204" s="4" t="str">
        <v>CP-21</v>
      </c>
      <c r="DA204" s="4" t="str">
        <v>CP-21</v>
      </c>
    </row>
    <row r="205" spans="1:105" x14ac:dyDescent="0.35">
      <c r="A205" s="4" t="s">
        <v>1813</v>
      </c>
      <c r="B205" s="4" t="s">
        <v>1812</v>
      </c>
      <c r="C205" s="4" t="s">
        <v>2711</v>
      </c>
      <c r="AS205" s="4" t="str">
        <v>Crossbreed</v>
      </c>
      <c r="AT205" s="4" t="str">
        <v>Crossbreed</v>
      </c>
      <c r="AU205" s="4" t="str">
        <v>Crossbreed</v>
      </c>
      <c r="AV205" s="4" t="str">
        <v>Crossbreed</v>
      </c>
      <c r="AW205" s="4" t="str">
        <v>Crossbreed</v>
      </c>
      <c r="AX205" s="4" t="str">
        <v>Crossbreed</v>
      </c>
      <c r="AY205" s="4" t="str">
        <v>Crossbreed</v>
      </c>
      <c r="AZ205" s="4" t="str">
        <v>Crossbreed</v>
      </c>
      <c r="BA205" s="4" t="str">
        <v>Crossbreed</v>
      </c>
      <c r="BB205" s="4" t="str">
        <v>Crossbreed</v>
      </c>
      <c r="BC205" s="4" t="str">
        <v>Crossbreed</v>
      </c>
      <c r="BD205" s="4" t="str">
        <v>Crossbreed</v>
      </c>
      <c r="BE205" s="4" t="str">
        <v>Crossbreed</v>
      </c>
      <c r="BF205" s="4" t="str">
        <v>Crossbreed</v>
      </c>
      <c r="BG205" s="4" t="str">
        <v>Crossbreed</v>
      </c>
      <c r="BH205" s="4" t="str">
        <v>Crossbreed</v>
      </c>
      <c r="BI205" s="4" t="str">
        <v>Crossbreed</v>
      </c>
      <c r="BJ205" s="4" t="str">
        <v>Crossbreed</v>
      </c>
      <c r="BK205" s="4" t="str">
        <v>Crossbreed</v>
      </c>
      <c r="BL205" s="4" t="str">
        <v>Crossbreed</v>
      </c>
      <c r="BM205" s="4" t="str">
        <v>Crossbreed</v>
      </c>
      <c r="BN205" s="4" t="str">
        <v>Crossbreed</v>
      </c>
      <c r="BO205" s="4" t="str">
        <v>Crossbreed</v>
      </c>
      <c r="BP205" s="4" t="str">
        <v>Crossbreed</v>
      </c>
      <c r="BQ205" s="4" t="str">
        <v>Crossbreed</v>
      </c>
      <c r="BR205" s="4" t="str">
        <v>Crossbreed</v>
      </c>
      <c r="BS205" s="4" t="str">
        <v>Crossbreed</v>
      </c>
      <c r="BT205" s="4" t="str">
        <v>Crossbreed</v>
      </c>
      <c r="BU205" s="4" t="str">
        <v>Crossbreed</v>
      </c>
      <c r="BV205" s="4" t="str">
        <v>Crossbreed</v>
      </c>
      <c r="BX205" s="4" t="str">
        <v>CRI Agbelifia</v>
      </c>
      <c r="BY205" s="4" t="str">
        <v>CRI Agbelifia</v>
      </c>
      <c r="BZ205" s="4" t="str">
        <v>CRI Agbelifia</v>
      </c>
      <c r="CA205" s="4" t="str">
        <v>CRI Agbelifia</v>
      </c>
      <c r="CB205" s="4" t="str">
        <v>CRI Agbelifia</v>
      </c>
      <c r="CC205" s="4" t="str">
        <v>CRI Agbelifia</v>
      </c>
      <c r="CD205" s="4" t="str">
        <v>CRI Agbelifia</v>
      </c>
      <c r="CE205" s="4" t="str">
        <v>CRI Agbelifia</v>
      </c>
      <c r="CF205" s="4" t="str">
        <v>CRI Agbelifia</v>
      </c>
      <c r="CG205" s="4" t="str">
        <v>CRI Agbelifia</v>
      </c>
      <c r="CH205" s="4" t="str">
        <v>CRI Agbelifia</v>
      </c>
      <c r="CI205" s="4" t="str">
        <v>CRI Agbelifia</v>
      </c>
      <c r="CJ205" s="4" t="str">
        <v>CRI Agbelifia</v>
      </c>
      <c r="CK205" s="4" t="str">
        <v>CRI Agbelifia</v>
      </c>
      <c r="CL205" s="4" t="str">
        <v>CRI Agbelifia</v>
      </c>
      <c r="CM205" s="4" t="str">
        <v>CRI Agbelifia</v>
      </c>
      <c r="CN205" s="4" t="str">
        <v>CRI Agbelifia</v>
      </c>
      <c r="CO205" s="4" t="str">
        <v>CRI Agbelifia</v>
      </c>
      <c r="CP205" s="4" t="str">
        <v>CRI Agbelifia</v>
      </c>
      <c r="CQ205" s="4" t="str">
        <v>CRI Agbelifia</v>
      </c>
      <c r="CR205" s="4" t="str">
        <v>CRI Agbelifia</v>
      </c>
      <c r="CS205" s="4" t="str">
        <v>CRI Agbelifia</v>
      </c>
      <c r="CT205" s="4" t="str">
        <v>CRI Agbelifia</v>
      </c>
      <c r="CU205" s="4" t="str">
        <v>CRI Agbelifia</v>
      </c>
      <c r="CV205" s="4" t="str">
        <v>CRI Agbelifia</v>
      </c>
      <c r="CW205" s="4" t="str">
        <v>CRI Agbelifia</v>
      </c>
      <c r="CX205" s="4" t="str">
        <v>CRI Agbelifia</v>
      </c>
      <c r="CY205" s="4" t="str">
        <v>CRI Agbelifia</v>
      </c>
      <c r="CZ205" s="4" t="str">
        <v>CRI Agbelifia</v>
      </c>
      <c r="DA205" s="4" t="str">
        <v>CRI Agbelifia</v>
      </c>
    </row>
    <row r="206" spans="1:105" x14ac:dyDescent="0.35">
      <c r="A206" s="4" t="s">
        <v>2120</v>
      </c>
      <c r="B206" s="4" t="s">
        <v>2119</v>
      </c>
      <c r="C206" s="4" t="s">
        <v>2712</v>
      </c>
      <c r="AS206" s="4" t="str">
        <v>Crossbreed friesian</v>
      </c>
      <c r="AT206" s="4" t="str">
        <v>Crossbreed friesian</v>
      </c>
      <c r="AU206" s="4" t="str">
        <v>Crossbreed friesian</v>
      </c>
      <c r="AV206" s="4" t="str">
        <v>Crossbreed friesian</v>
      </c>
      <c r="AW206" s="4" t="str">
        <v>Crossbreed friesian</v>
      </c>
      <c r="AX206" s="4" t="str">
        <v>Crossbreed friesian</v>
      </c>
      <c r="AY206" s="4" t="str">
        <v>Crossbreed friesian</v>
      </c>
      <c r="AZ206" s="4" t="str">
        <v>Crossbreed friesian</v>
      </c>
      <c r="BA206" s="4" t="str">
        <v>Crossbreed friesian</v>
      </c>
      <c r="BB206" s="4" t="str">
        <v>Crossbreed friesian</v>
      </c>
      <c r="BC206" s="4" t="str">
        <v>Crossbreed friesian</v>
      </c>
      <c r="BD206" s="4" t="str">
        <v>Crossbreed friesian</v>
      </c>
      <c r="BE206" s="4" t="str">
        <v>Crossbreed friesian</v>
      </c>
      <c r="BF206" s="4" t="str">
        <v>Crossbreed friesian</v>
      </c>
      <c r="BG206" s="4" t="str">
        <v>Crossbreed friesian</v>
      </c>
      <c r="BH206" s="4" t="str">
        <v>Crossbreed friesian</v>
      </c>
      <c r="BI206" s="4" t="str">
        <v>Crossbreed friesian</v>
      </c>
      <c r="BJ206" s="4" t="str">
        <v>Crossbreed friesian</v>
      </c>
      <c r="BK206" s="4" t="str">
        <v>Crossbreed friesian</v>
      </c>
      <c r="BL206" s="4" t="str">
        <v>Crossbreed friesian</v>
      </c>
      <c r="BM206" s="4" t="str">
        <v>Crossbreed friesian</v>
      </c>
      <c r="BN206" s="4" t="str">
        <v>Crossbreed friesian</v>
      </c>
      <c r="BO206" s="4" t="str">
        <v>Crossbreed friesian</v>
      </c>
      <c r="BP206" s="4" t="str">
        <v>Crossbreed friesian</v>
      </c>
      <c r="BQ206" s="4" t="str">
        <v>Crossbreed friesian</v>
      </c>
      <c r="BR206" s="4" t="str">
        <v>Crossbreed friesian</v>
      </c>
      <c r="BS206" s="4" t="str">
        <v>Crossbreed friesian</v>
      </c>
      <c r="BT206" s="4" t="str">
        <v>Crossbreed friesian</v>
      </c>
      <c r="BU206" s="4" t="str">
        <v>Crossbreed friesian</v>
      </c>
      <c r="BV206" s="4" t="str">
        <v>Crossbreed friesian</v>
      </c>
      <c r="BX206" s="4" t="str">
        <v>Crossbreed</v>
      </c>
      <c r="BY206" s="4" t="str">
        <v>Crossbreed</v>
      </c>
      <c r="BZ206" s="4" t="str">
        <v>Crossbreed</v>
      </c>
      <c r="CA206" s="4" t="str">
        <v>Crossbreed</v>
      </c>
      <c r="CB206" s="4" t="str">
        <v>Crossbreed</v>
      </c>
      <c r="CC206" s="4" t="str">
        <v>Crossbreed</v>
      </c>
      <c r="CD206" s="4" t="str">
        <v>Crossbreed</v>
      </c>
      <c r="CE206" s="4" t="str">
        <v>Crossbreed</v>
      </c>
      <c r="CF206" s="4" t="str">
        <v>Crossbreed</v>
      </c>
      <c r="CG206" s="4" t="str">
        <v>Crossbreed</v>
      </c>
      <c r="CH206" s="4" t="str">
        <v>Crossbreed</v>
      </c>
      <c r="CI206" s="4" t="str">
        <v>Crossbreed</v>
      </c>
      <c r="CJ206" s="4" t="str">
        <v>Crossbreed</v>
      </c>
      <c r="CK206" s="4" t="str">
        <v>Crossbreed</v>
      </c>
      <c r="CL206" s="4" t="str">
        <v>Crossbreed</v>
      </c>
      <c r="CM206" s="4" t="str">
        <v>Crossbreed</v>
      </c>
      <c r="CN206" s="4" t="str">
        <v>Crossbreed</v>
      </c>
      <c r="CO206" s="4" t="str">
        <v>Crossbreed</v>
      </c>
      <c r="CP206" s="4" t="str">
        <v>Crossbreed</v>
      </c>
      <c r="CQ206" s="4" t="str">
        <v>Crossbreed</v>
      </c>
      <c r="CR206" s="4" t="str">
        <v>Crossbreed</v>
      </c>
      <c r="CS206" s="4" t="str">
        <v>Crossbreed</v>
      </c>
      <c r="CT206" s="4" t="str">
        <v>Crossbreed</v>
      </c>
      <c r="CU206" s="4" t="str">
        <v>Crossbreed</v>
      </c>
      <c r="CV206" s="4" t="str">
        <v>Crossbreed</v>
      </c>
      <c r="CW206" s="4" t="str">
        <v>Crossbreed</v>
      </c>
      <c r="CX206" s="4" t="str">
        <v>Crossbreed</v>
      </c>
      <c r="CY206" s="4" t="str">
        <v>Crossbreed</v>
      </c>
      <c r="CZ206" s="4" t="str">
        <v>Crossbreed</v>
      </c>
      <c r="DA206" s="4" t="str">
        <v>Crossbreed</v>
      </c>
    </row>
    <row r="207" spans="1:105" x14ac:dyDescent="0.35">
      <c r="A207" s="4" t="s">
        <v>2120</v>
      </c>
      <c r="B207" s="4" t="s">
        <v>2119</v>
      </c>
      <c r="C207" s="4" t="s">
        <v>2713</v>
      </c>
      <c r="AS207" s="4" t="str">
        <v>Crossbreed grower</v>
      </c>
      <c r="AT207" s="4" t="str">
        <v>Crossbreed grower</v>
      </c>
      <c r="AU207" s="4" t="str">
        <v>Crossbreed grower</v>
      </c>
      <c r="AV207" s="4" t="str">
        <v>Crossbreed grower</v>
      </c>
      <c r="AW207" s="4" t="str">
        <v>Crossbreed grower</v>
      </c>
      <c r="AX207" s="4" t="str">
        <v>Crossbreed grower</v>
      </c>
      <c r="AY207" s="4" t="str">
        <v>Crossbreed grower</v>
      </c>
      <c r="AZ207" s="4" t="str">
        <v>Crossbreed grower</v>
      </c>
      <c r="BA207" s="4" t="str">
        <v>Crossbreed grower</v>
      </c>
      <c r="BB207" s="4" t="str">
        <v>Crossbreed grower</v>
      </c>
      <c r="BC207" s="4" t="str">
        <v>Crossbreed grower</v>
      </c>
      <c r="BD207" s="4" t="str">
        <v>Crossbreed grower</v>
      </c>
      <c r="BE207" s="4" t="str">
        <v>Crossbreed grower</v>
      </c>
      <c r="BF207" s="4" t="str">
        <v>Crossbreed grower</v>
      </c>
      <c r="BG207" s="4" t="str">
        <v>Crossbreed grower</v>
      </c>
      <c r="BH207" s="4" t="str">
        <v>Crossbreed grower</v>
      </c>
      <c r="BI207" s="4" t="str">
        <v>Crossbreed grower</v>
      </c>
      <c r="BJ207" s="4" t="str">
        <v>Crossbreed grower</v>
      </c>
      <c r="BK207" s="4" t="str">
        <v>Crossbreed grower</v>
      </c>
      <c r="BL207" s="4" t="str">
        <v>Crossbreed grower</v>
      </c>
      <c r="BM207" s="4" t="str">
        <v>Crossbreed grower</v>
      </c>
      <c r="BN207" s="4" t="str">
        <v>Crossbreed grower</v>
      </c>
      <c r="BO207" s="4" t="str">
        <v>Crossbreed grower</v>
      </c>
      <c r="BP207" s="4" t="str">
        <v>Crossbreed grower</v>
      </c>
      <c r="BQ207" s="4" t="str">
        <v>Crossbreed grower</v>
      </c>
      <c r="BR207" s="4" t="str">
        <v>Crossbreed grower</v>
      </c>
      <c r="BS207" s="4" t="str">
        <v>Crossbreed grower</v>
      </c>
      <c r="BT207" s="4" t="str">
        <v>Crossbreed grower</v>
      </c>
      <c r="BU207" s="4" t="str">
        <v>Crossbreed grower</v>
      </c>
      <c r="BV207" s="4" t="str">
        <v>Crossbreed grower</v>
      </c>
      <c r="BX207" s="4" t="str">
        <v>Crossbreed friesian</v>
      </c>
      <c r="BY207" s="4" t="str">
        <v>Crossbreed friesian</v>
      </c>
      <c r="BZ207" s="4" t="str">
        <v>Crossbreed friesian</v>
      </c>
      <c r="CA207" s="4" t="str">
        <v>Crossbreed friesian</v>
      </c>
      <c r="CB207" s="4" t="str">
        <v>Crossbreed friesian</v>
      </c>
      <c r="CC207" s="4" t="str">
        <v>Crossbreed friesian</v>
      </c>
      <c r="CD207" s="4" t="str">
        <v>Crossbreed friesian</v>
      </c>
      <c r="CE207" s="4" t="str">
        <v>Crossbreed friesian</v>
      </c>
      <c r="CF207" s="4" t="str">
        <v>Crossbreed friesian</v>
      </c>
      <c r="CG207" s="4" t="str">
        <v>Crossbreed friesian</v>
      </c>
      <c r="CH207" s="4" t="str">
        <v>Crossbreed friesian</v>
      </c>
      <c r="CI207" s="4" t="str">
        <v>Crossbreed friesian</v>
      </c>
      <c r="CJ207" s="4" t="str">
        <v>Crossbreed friesian</v>
      </c>
      <c r="CK207" s="4" t="str">
        <v>Crossbreed friesian</v>
      </c>
      <c r="CL207" s="4" t="str">
        <v>Crossbreed friesian</v>
      </c>
      <c r="CM207" s="4" t="str">
        <v>Crossbreed friesian</v>
      </c>
      <c r="CN207" s="4" t="str">
        <v>Crossbreed friesian</v>
      </c>
      <c r="CO207" s="4" t="str">
        <v>Crossbreed friesian</v>
      </c>
      <c r="CP207" s="4" t="str">
        <v>Crossbreed friesian</v>
      </c>
      <c r="CQ207" s="4" t="str">
        <v>Crossbreed friesian</v>
      </c>
      <c r="CR207" s="4" t="str">
        <v>Crossbreed friesian</v>
      </c>
      <c r="CS207" s="4" t="str">
        <v>Crossbreed friesian</v>
      </c>
      <c r="CT207" s="4" t="str">
        <v>Crossbreed friesian</v>
      </c>
      <c r="CU207" s="4" t="str">
        <v>Crossbreed friesian</v>
      </c>
      <c r="CV207" s="4" t="str">
        <v>Crossbreed friesian</v>
      </c>
      <c r="CW207" s="4" t="str">
        <v>Crossbreed friesian</v>
      </c>
      <c r="CX207" s="4" t="str">
        <v>Crossbreed friesian</v>
      </c>
      <c r="CY207" s="4" t="str">
        <v>Crossbreed friesian</v>
      </c>
      <c r="CZ207" s="4" t="str">
        <v>Crossbreed friesian</v>
      </c>
      <c r="DA207" s="4" t="str">
        <v>Crossbreed friesian</v>
      </c>
    </row>
    <row r="208" spans="1:105" x14ac:dyDescent="0.35">
      <c r="A208" s="4" t="s">
        <v>1703</v>
      </c>
      <c r="B208" s="4" t="s">
        <v>1702</v>
      </c>
      <c r="C208" s="4" t="s">
        <v>2714</v>
      </c>
      <c r="AS208" s="4" t="str">
        <v>Crossbreed grower (Boar)</v>
      </c>
      <c r="AT208" s="4" t="str">
        <v>Crossbreed grower (Boar)</v>
      </c>
      <c r="AU208" s="4" t="str">
        <v>Crossbreed grower (Boar)</v>
      </c>
      <c r="AV208" s="4" t="str">
        <v>Crossbreed grower (Boar)</v>
      </c>
      <c r="AW208" s="4" t="str">
        <v>Crossbreed grower (Boar)</v>
      </c>
      <c r="AX208" s="4" t="str">
        <v>Crossbreed grower (Boar)</v>
      </c>
      <c r="AY208" s="4" t="str">
        <v>Crossbreed grower (Boar)</v>
      </c>
      <c r="AZ208" s="4" t="str">
        <v>Crossbreed grower (Boar)</v>
      </c>
      <c r="BA208" s="4" t="str">
        <v>Crossbreed grower (Boar)</v>
      </c>
      <c r="BB208" s="4" t="str">
        <v>Crossbreed grower (Boar)</v>
      </c>
      <c r="BC208" s="4" t="str">
        <v>Crossbreed grower (Boar)</v>
      </c>
      <c r="BD208" s="4" t="str">
        <v>Crossbreed grower (Boar)</v>
      </c>
      <c r="BE208" s="4" t="str">
        <v>Crossbreed grower (Boar)</v>
      </c>
      <c r="BF208" s="4" t="str">
        <v>Crossbreed grower (Boar)</v>
      </c>
      <c r="BG208" s="4" t="str">
        <v>Crossbreed grower (Boar)</v>
      </c>
      <c r="BH208" s="4" t="str">
        <v>Crossbreed grower (Boar)</v>
      </c>
      <c r="BI208" s="4" t="str">
        <v>Crossbreed grower (Boar)</v>
      </c>
      <c r="BJ208" s="4" t="str">
        <v>Crossbreed grower (Boar)</v>
      </c>
      <c r="BK208" s="4" t="str">
        <v>Crossbreed grower (Boar)</v>
      </c>
      <c r="BL208" s="4" t="str">
        <v>Crossbreed grower (Boar)</v>
      </c>
      <c r="BM208" s="4" t="str">
        <v>Crossbreed grower (Boar)</v>
      </c>
      <c r="BN208" s="4" t="str">
        <v>Crossbreed grower (Boar)</v>
      </c>
      <c r="BO208" s="4" t="str">
        <v>Crossbreed grower (Boar)</v>
      </c>
      <c r="BP208" s="4" t="str">
        <v>Crossbreed grower (Boar)</v>
      </c>
      <c r="BQ208" s="4" t="str">
        <v>Crossbreed grower (Boar)</v>
      </c>
      <c r="BR208" s="4" t="str">
        <v>Crossbreed grower (Boar)</v>
      </c>
      <c r="BS208" s="4" t="str">
        <v>Crossbreed grower (Boar)</v>
      </c>
      <c r="BT208" s="4" t="str">
        <v>Crossbreed grower (Boar)</v>
      </c>
      <c r="BU208" s="4" t="str">
        <v>Crossbreed grower (Boar)</v>
      </c>
      <c r="BV208" s="4" t="str">
        <v>Crossbreed grower (Boar)</v>
      </c>
      <c r="BX208" s="4" t="str">
        <v>Crossbreed grower</v>
      </c>
      <c r="BY208" s="4" t="str">
        <v>Crossbreed grower</v>
      </c>
      <c r="BZ208" s="4" t="str">
        <v>Crossbreed grower</v>
      </c>
      <c r="CA208" s="4" t="str">
        <v>Crossbreed grower</v>
      </c>
      <c r="CB208" s="4" t="str">
        <v>Crossbreed grower</v>
      </c>
      <c r="CC208" s="4" t="str">
        <v>Crossbreed grower</v>
      </c>
      <c r="CD208" s="4" t="str">
        <v>Crossbreed grower</v>
      </c>
      <c r="CE208" s="4" t="str">
        <v>Crossbreed grower</v>
      </c>
      <c r="CF208" s="4" t="str">
        <v>Crossbreed grower</v>
      </c>
      <c r="CG208" s="4" t="str">
        <v>Crossbreed grower</v>
      </c>
      <c r="CH208" s="4" t="str">
        <v>Crossbreed grower</v>
      </c>
      <c r="CI208" s="4" t="str">
        <v>Crossbreed grower</v>
      </c>
      <c r="CJ208" s="4" t="str">
        <v>Crossbreed grower</v>
      </c>
      <c r="CK208" s="4" t="str">
        <v>Crossbreed grower</v>
      </c>
      <c r="CL208" s="4" t="str">
        <v>Crossbreed grower</v>
      </c>
      <c r="CM208" s="4" t="str">
        <v>Crossbreed grower</v>
      </c>
      <c r="CN208" s="4" t="str">
        <v>Crossbreed grower</v>
      </c>
      <c r="CO208" s="4" t="str">
        <v>Crossbreed grower</v>
      </c>
      <c r="CP208" s="4" t="str">
        <v>Crossbreed grower</v>
      </c>
      <c r="CQ208" s="4" t="str">
        <v>Crossbreed grower</v>
      </c>
      <c r="CR208" s="4" t="str">
        <v>Crossbreed grower</v>
      </c>
      <c r="CS208" s="4" t="str">
        <v>Crossbreed grower</v>
      </c>
      <c r="CT208" s="4" t="str">
        <v>Crossbreed grower</v>
      </c>
      <c r="CU208" s="4" t="str">
        <v>Crossbreed grower</v>
      </c>
      <c r="CV208" s="4" t="str">
        <v>Crossbreed grower</v>
      </c>
      <c r="CW208" s="4" t="str">
        <v>Crossbreed grower</v>
      </c>
      <c r="CX208" s="4" t="str">
        <v>Crossbreed grower</v>
      </c>
      <c r="CY208" s="4" t="str">
        <v>Crossbreed grower</v>
      </c>
      <c r="CZ208" s="4" t="str">
        <v>Crossbreed grower</v>
      </c>
      <c r="DA208" s="4" t="str">
        <v>Crossbreed grower</v>
      </c>
    </row>
    <row r="209" spans="1:105" x14ac:dyDescent="0.35">
      <c r="A209" s="4" t="s">
        <v>2123</v>
      </c>
      <c r="B209" s="4" t="s">
        <v>2122</v>
      </c>
      <c r="C209" s="4" t="s">
        <v>2715</v>
      </c>
      <c r="AS209" s="4" t="str">
        <v>Crossbreed grower (Gilt)</v>
      </c>
      <c r="AT209" s="4" t="str">
        <v>Crossbreed grower (Gilt)</v>
      </c>
      <c r="AU209" s="4" t="str">
        <v>Crossbreed grower (Gilt)</v>
      </c>
      <c r="AV209" s="4" t="str">
        <v>Crossbreed grower (Gilt)</v>
      </c>
      <c r="AW209" s="4" t="str">
        <v>Crossbreed grower (Gilt)</v>
      </c>
      <c r="AX209" s="4" t="str">
        <v>Crossbreed grower (Gilt)</v>
      </c>
      <c r="AY209" s="4" t="str">
        <v>Crossbreed grower (Gilt)</v>
      </c>
      <c r="AZ209" s="4" t="str">
        <v>Crossbreed grower (Gilt)</v>
      </c>
      <c r="BA209" s="4" t="str">
        <v>Crossbreed grower (Gilt)</v>
      </c>
      <c r="BB209" s="4" t="str">
        <v>Crossbreed grower (Gilt)</v>
      </c>
      <c r="BC209" s="4" t="str">
        <v>Crossbreed grower (Gilt)</v>
      </c>
      <c r="BD209" s="4" t="str">
        <v>Crossbreed grower (Gilt)</v>
      </c>
      <c r="BE209" s="4" t="str">
        <v>Crossbreed grower (Gilt)</v>
      </c>
      <c r="BF209" s="4" t="str">
        <v>Crossbreed grower (Gilt)</v>
      </c>
      <c r="BG209" s="4" t="str">
        <v>Crossbreed grower (Gilt)</v>
      </c>
      <c r="BH209" s="4" t="str">
        <v>Crossbreed grower (Gilt)</v>
      </c>
      <c r="BI209" s="4" t="str">
        <v>Crossbreed grower (Gilt)</v>
      </c>
      <c r="BJ209" s="4" t="str">
        <v>Crossbreed grower (Gilt)</v>
      </c>
      <c r="BK209" s="4" t="str">
        <v>Crossbreed grower (Gilt)</v>
      </c>
      <c r="BL209" s="4" t="str">
        <v>Crossbreed grower (Gilt)</v>
      </c>
      <c r="BM209" s="4" t="str">
        <v>Crossbreed grower (Gilt)</v>
      </c>
      <c r="BN209" s="4" t="str">
        <v>Crossbreed grower (Gilt)</v>
      </c>
      <c r="BO209" s="4" t="str">
        <v>Crossbreed grower (Gilt)</v>
      </c>
      <c r="BP209" s="4" t="str">
        <v>Crossbreed grower (Gilt)</v>
      </c>
      <c r="BQ209" s="4" t="str">
        <v>Crossbreed grower (Gilt)</v>
      </c>
      <c r="BR209" s="4" t="str">
        <v>Crossbreed grower (Gilt)</v>
      </c>
      <c r="BS209" s="4" t="str">
        <v>Crossbreed grower (Gilt)</v>
      </c>
      <c r="BT209" s="4" t="str">
        <v>Crossbreed grower (Gilt)</v>
      </c>
      <c r="BU209" s="4" t="str">
        <v>Crossbreed grower (Gilt)</v>
      </c>
      <c r="BV209" s="4" t="str">
        <v>Crossbreed grower (Gilt)</v>
      </c>
      <c r="BX209" s="4" t="str">
        <v>Crossbreed grower (Boar)</v>
      </c>
      <c r="BY209" s="4" t="str">
        <v>Crossbreed grower (Boar)</v>
      </c>
      <c r="BZ209" s="4" t="str">
        <v>Crossbreed grower (Boar)</v>
      </c>
      <c r="CA209" s="4" t="str">
        <v>Crossbreed grower (Boar)</v>
      </c>
      <c r="CB209" s="4" t="str">
        <v>Crossbreed grower (Boar)</v>
      </c>
      <c r="CC209" s="4" t="str">
        <v>Crossbreed grower (Boar)</v>
      </c>
      <c r="CD209" s="4" t="str">
        <v>Crossbreed grower (Boar)</v>
      </c>
      <c r="CE209" s="4" t="str">
        <v>Crossbreed grower (Boar)</v>
      </c>
      <c r="CF209" s="4" t="str">
        <v>Crossbreed grower (Boar)</v>
      </c>
      <c r="CG209" s="4" t="str">
        <v>Crossbreed grower (Boar)</v>
      </c>
      <c r="CH209" s="4" t="str">
        <v>Crossbreed grower (Boar)</v>
      </c>
      <c r="CI209" s="4" t="str">
        <v>Crossbreed grower (Boar)</v>
      </c>
      <c r="CJ209" s="4" t="str">
        <v>Crossbreed grower (Boar)</v>
      </c>
      <c r="CK209" s="4" t="str">
        <v>Crossbreed grower (Boar)</v>
      </c>
      <c r="CL209" s="4" t="str">
        <v>Crossbreed grower (Boar)</v>
      </c>
      <c r="CM209" s="4" t="str">
        <v>Crossbreed grower (Boar)</v>
      </c>
      <c r="CN209" s="4" t="str">
        <v>Crossbreed grower (Boar)</v>
      </c>
      <c r="CO209" s="4" t="str">
        <v>Crossbreed grower (Boar)</v>
      </c>
      <c r="CP209" s="4" t="str">
        <v>Crossbreed grower (Boar)</v>
      </c>
      <c r="CQ209" s="4" t="str">
        <v>Crossbreed grower (Boar)</v>
      </c>
      <c r="CR209" s="4" t="str">
        <v>Crossbreed grower (Boar)</v>
      </c>
      <c r="CS209" s="4" t="str">
        <v>Crossbreed grower (Boar)</v>
      </c>
      <c r="CT209" s="4" t="str">
        <v>Crossbreed grower (Boar)</v>
      </c>
      <c r="CU209" s="4" t="str">
        <v>Crossbreed grower (Boar)</v>
      </c>
      <c r="CV209" s="4" t="str">
        <v>Crossbreed grower (Boar)</v>
      </c>
      <c r="CW209" s="4" t="str">
        <v>Crossbreed grower (Boar)</v>
      </c>
      <c r="CX209" s="4" t="str">
        <v>Crossbreed grower (Boar)</v>
      </c>
      <c r="CY209" s="4" t="str">
        <v>Crossbreed grower (Boar)</v>
      </c>
      <c r="CZ209" s="4" t="str">
        <v>Crossbreed grower (Boar)</v>
      </c>
      <c r="DA209" s="4" t="str">
        <v>Crossbreed grower (Boar)</v>
      </c>
    </row>
    <row r="210" spans="1:105" x14ac:dyDescent="0.35">
      <c r="A210" s="4" t="s">
        <v>1807</v>
      </c>
      <c r="B210" s="4" t="s">
        <v>1805</v>
      </c>
      <c r="C210" s="4" t="s">
        <v>2716</v>
      </c>
      <c r="AS210" s="4" t="str">
        <v>Crowford</v>
      </c>
      <c r="AT210" s="4" t="str">
        <v>Crowford</v>
      </c>
      <c r="AU210" s="4" t="str">
        <v>Crowford</v>
      </c>
      <c r="AV210" s="4" t="str">
        <v>Crowford</v>
      </c>
      <c r="AW210" s="4" t="str">
        <v>Crowford</v>
      </c>
      <c r="AX210" s="4" t="str">
        <v>Crowford</v>
      </c>
      <c r="AY210" s="4" t="str">
        <v>Crowford</v>
      </c>
      <c r="AZ210" s="4" t="str">
        <v>Crowford</v>
      </c>
      <c r="BA210" s="4" t="str">
        <v>Crowford</v>
      </c>
      <c r="BB210" s="4" t="str">
        <v>Crowford</v>
      </c>
      <c r="BC210" s="4" t="str">
        <v>Crowford</v>
      </c>
      <c r="BD210" s="4" t="str">
        <v>Crowford</v>
      </c>
      <c r="BE210" s="4" t="str">
        <v>Crowford</v>
      </c>
      <c r="BF210" s="4" t="str">
        <v>Crowford</v>
      </c>
      <c r="BG210" s="4" t="str">
        <v>Crowford</v>
      </c>
      <c r="BH210" s="4" t="str">
        <v>Crowford</v>
      </c>
      <c r="BI210" s="4" t="str">
        <v>Crowford</v>
      </c>
      <c r="BJ210" s="4" t="str">
        <v>Crowford</v>
      </c>
      <c r="BK210" s="4" t="str">
        <v>Crowford</v>
      </c>
      <c r="BL210" s="4" t="str">
        <v>Crowford</v>
      </c>
      <c r="BM210" s="4" t="str">
        <v>Crowford</v>
      </c>
      <c r="BN210" s="4" t="str">
        <v>Crowford</v>
      </c>
      <c r="BO210" s="4" t="str">
        <v>Crowford</v>
      </c>
      <c r="BP210" s="4" t="str">
        <v>Crowford</v>
      </c>
      <c r="BQ210" s="4" t="str">
        <v>Crowford</v>
      </c>
      <c r="BR210" s="4" t="str">
        <v>Crowford</v>
      </c>
      <c r="BS210" s="4" t="str">
        <v>Crowford</v>
      </c>
      <c r="BT210" s="4" t="str">
        <v>Crowford</v>
      </c>
      <c r="BU210" s="4" t="str">
        <v>Crowford</v>
      </c>
      <c r="BV210" s="4" t="str">
        <v>Crowford</v>
      </c>
      <c r="BX210" s="4" t="str">
        <v>Crossbreed grower (Gilt)</v>
      </c>
      <c r="BY210" s="4" t="str">
        <v>Crossbreed grower (Gilt)</v>
      </c>
      <c r="BZ210" s="4" t="str">
        <v>Crossbreed grower (Gilt)</v>
      </c>
      <c r="CA210" s="4" t="str">
        <v>Crossbreed grower (Gilt)</v>
      </c>
      <c r="CB210" s="4" t="str">
        <v>Crossbreed grower (Gilt)</v>
      </c>
      <c r="CC210" s="4" t="str">
        <v>Crossbreed grower (Gilt)</v>
      </c>
      <c r="CD210" s="4" t="str">
        <v>Crossbreed grower (Gilt)</v>
      </c>
      <c r="CE210" s="4" t="str">
        <v>Crossbreed grower (Gilt)</v>
      </c>
      <c r="CF210" s="4" t="str">
        <v>Crossbreed grower (Gilt)</v>
      </c>
      <c r="CG210" s="4" t="str">
        <v>Crossbreed grower (Gilt)</v>
      </c>
      <c r="CH210" s="4" t="str">
        <v>Crossbreed grower (Gilt)</v>
      </c>
      <c r="CI210" s="4" t="str">
        <v>Crossbreed grower (Gilt)</v>
      </c>
      <c r="CJ210" s="4" t="str">
        <v>Crossbreed grower (Gilt)</v>
      </c>
      <c r="CK210" s="4" t="str">
        <v>Crossbreed grower (Gilt)</v>
      </c>
      <c r="CL210" s="4" t="str">
        <v>Crossbreed grower (Gilt)</v>
      </c>
      <c r="CM210" s="4" t="str">
        <v>Crossbreed grower (Gilt)</v>
      </c>
      <c r="CN210" s="4" t="str">
        <v>Crossbreed grower (Gilt)</v>
      </c>
      <c r="CO210" s="4" t="str">
        <v>Crossbreed grower (Gilt)</v>
      </c>
      <c r="CP210" s="4" t="str">
        <v>Crossbreed grower (Gilt)</v>
      </c>
      <c r="CQ210" s="4" t="str">
        <v>Crossbreed grower (Gilt)</v>
      </c>
      <c r="CR210" s="4" t="str">
        <v>Crossbreed grower (Gilt)</v>
      </c>
      <c r="CS210" s="4" t="str">
        <v>Crossbreed grower (Gilt)</v>
      </c>
      <c r="CT210" s="4" t="str">
        <v>Crossbreed grower (Gilt)</v>
      </c>
      <c r="CU210" s="4" t="str">
        <v>Crossbreed grower (Gilt)</v>
      </c>
      <c r="CV210" s="4" t="str">
        <v>Crossbreed grower (Gilt)</v>
      </c>
      <c r="CW210" s="4" t="str">
        <v>Crossbreed grower (Gilt)</v>
      </c>
      <c r="CX210" s="4" t="str">
        <v>Crossbreed grower (Gilt)</v>
      </c>
      <c r="CY210" s="4" t="str">
        <v>Crossbreed grower (Gilt)</v>
      </c>
      <c r="CZ210" s="4" t="str">
        <v>Crossbreed grower (Gilt)</v>
      </c>
      <c r="DA210" s="4" t="str">
        <v>Crossbreed grower (Gilt)</v>
      </c>
    </row>
    <row r="211" spans="1:105" x14ac:dyDescent="0.35">
      <c r="A211" s="4" t="s">
        <v>1807</v>
      </c>
      <c r="B211" s="4" t="s">
        <v>1805</v>
      </c>
      <c r="C211" s="4" t="s">
        <v>2717</v>
      </c>
      <c r="AS211" s="4" t="str">
        <v>Cruza</v>
      </c>
      <c r="AT211" s="4" t="str">
        <v>Cruza</v>
      </c>
      <c r="AU211" s="4" t="str">
        <v>Cruza</v>
      </c>
      <c r="AV211" s="4" t="str">
        <v>Cruza</v>
      </c>
      <c r="AW211" s="4" t="str">
        <v>Cruza</v>
      </c>
      <c r="AX211" s="4" t="str">
        <v>Cruza</v>
      </c>
      <c r="AY211" s="4" t="str">
        <v>Cruza</v>
      </c>
      <c r="AZ211" s="4" t="str">
        <v>Cruza</v>
      </c>
      <c r="BA211" s="4" t="str">
        <v>Cruza</v>
      </c>
      <c r="BB211" s="4" t="str">
        <v>Cruza</v>
      </c>
      <c r="BC211" s="4" t="str">
        <v>Cruza</v>
      </c>
      <c r="BD211" s="4" t="str">
        <v>Cruza</v>
      </c>
      <c r="BE211" s="4" t="str">
        <v>Cruza</v>
      </c>
      <c r="BF211" s="4" t="str">
        <v>Cruza</v>
      </c>
      <c r="BG211" s="4" t="str">
        <v>Cruza</v>
      </c>
      <c r="BH211" s="4" t="str">
        <v>Cruza</v>
      </c>
      <c r="BI211" s="4" t="str">
        <v>Cruza</v>
      </c>
      <c r="BJ211" s="4" t="str">
        <v>Cruza</v>
      </c>
      <c r="BK211" s="4" t="str">
        <v>Cruza</v>
      </c>
      <c r="BL211" s="4" t="str">
        <v>Cruza</v>
      </c>
      <c r="BM211" s="4" t="str">
        <v>Cruza</v>
      </c>
      <c r="BN211" s="4" t="str">
        <v>Cruza</v>
      </c>
      <c r="BO211" s="4" t="str">
        <v>Cruza</v>
      </c>
      <c r="BP211" s="4" t="str">
        <v>Cruza</v>
      </c>
      <c r="BQ211" s="4" t="str">
        <v>Cruza</v>
      </c>
      <c r="BR211" s="4" t="str">
        <v>Cruza</v>
      </c>
      <c r="BS211" s="4" t="str">
        <v>Cruza</v>
      </c>
      <c r="BT211" s="4" t="str">
        <v>Cruza</v>
      </c>
      <c r="BU211" s="4" t="str">
        <v>Cruza</v>
      </c>
      <c r="BV211" s="4" t="str">
        <v>Cruza</v>
      </c>
      <c r="BX211" s="4" t="str">
        <v>Crowford</v>
      </c>
      <c r="BY211" s="4" t="str">
        <v>Crowford</v>
      </c>
      <c r="BZ211" s="4" t="str">
        <v>Crowford</v>
      </c>
      <c r="CA211" s="4" t="str">
        <v>Crowford</v>
      </c>
      <c r="CB211" s="4" t="str">
        <v>Crowford</v>
      </c>
      <c r="CC211" s="4" t="str">
        <v>Crowford</v>
      </c>
      <c r="CD211" s="4" t="str">
        <v>Crowford</v>
      </c>
      <c r="CE211" s="4" t="str">
        <v>Crowford</v>
      </c>
      <c r="CF211" s="4" t="str">
        <v>Crowford</v>
      </c>
      <c r="CG211" s="4" t="str">
        <v>Crowford</v>
      </c>
      <c r="CH211" s="4" t="str">
        <v>Crowford</v>
      </c>
      <c r="CI211" s="4" t="str">
        <v>Crowford</v>
      </c>
      <c r="CJ211" s="4" t="str">
        <v>Crowford</v>
      </c>
      <c r="CK211" s="4" t="str">
        <v>Crowford</v>
      </c>
      <c r="CL211" s="4" t="str">
        <v>Crowford</v>
      </c>
      <c r="CM211" s="4" t="str">
        <v>Crowford</v>
      </c>
      <c r="CN211" s="4" t="str">
        <v>Crowford</v>
      </c>
      <c r="CO211" s="4" t="str">
        <v>Crowford</v>
      </c>
      <c r="CP211" s="4" t="str">
        <v>Crowford</v>
      </c>
      <c r="CQ211" s="4" t="str">
        <v>Crowford</v>
      </c>
      <c r="CR211" s="4" t="str">
        <v>Crowford</v>
      </c>
      <c r="CS211" s="4" t="str">
        <v>Crowford</v>
      </c>
      <c r="CT211" s="4" t="str">
        <v>Crowford</v>
      </c>
      <c r="CU211" s="4" t="str">
        <v>Crowford</v>
      </c>
      <c r="CV211" s="4" t="str">
        <v>Crowford</v>
      </c>
      <c r="CW211" s="4" t="str">
        <v>Crowford</v>
      </c>
      <c r="CX211" s="4" t="str">
        <v>Crowford</v>
      </c>
      <c r="CY211" s="4" t="str">
        <v>Crowford</v>
      </c>
      <c r="CZ211" s="4" t="str">
        <v>Crowford</v>
      </c>
      <c r="DA211" s="4" t="str">
        <v>Crowford</v>
      </c>
    </row>
    <row r="212" spans="1:105" x14ac:dyDescent="0.35">
      <c r="A212" s="4" t="s">
        <v>1807</v>
      </c>
      <c r="B212" s="4" t="s">
        <v>1805</v>
      </c>
      <c r="C212" s="4" t="s">
        <v>2718</v>
      </c>
      <c r="AS212" s="4" t="str">
        <v>CS-20DK</v>
      </c>
      <c r="AT212" s="4" t="str">
        <v>CS-20DK</v>
      </c>
      <c r="AU212" s="4" t="str">
        <v>CS-20DK</v>
      </c>
      <c r="AV212" s="4" t="str">
        <v>CS-20DK</v>
      </c>
      <c r="AW212" s="4" t="str">
        <v>CS-20DK</v>
      </c>
      <c r="AX212" s="4" t="str">
        <v>CS-20DK</v>
      </c>
      <c r="AY212" s="4" t="str">
        <v>CS-20DK</v>
      </c>
      <c r="AZ212" s="4" t="str">
        <v>CS-20DK</v>
      </c>
      <c r="BA212" s="4" t="str">
        <v>CS-20DK</v>
      </c>
      <c r="BB212" s="4" t="str">
        <v>CS-20DK</v>
      </c>
      <c r="BC212" s="4" t="str">
        <v>CS-20DK</v>
      </c>
      <c r="BD212" s="4" t="str">
        <v>CS-20DK</v>
      </c>
      <c r="BE212" s="4" t="str">
        <v>CS-20DK</v>
      </c>
      <c r="BF212" s="4" t="str">
        <v>CS-20DK</v>
      </c>
      <c r="BG212" s="4" t="str">
        <v>CS-20DK</v>
      </c>
      <c r="BH212" s="4" t="str">
        <v>CS-20DK</v>
      </c>
      <c r="BI212" s="4" t="str">
        <v>CS-20DK</v>
      </c>
      <c r="BJ212" s="4" t="str">
        <v>CS-20DK</v>
      </c>
      <c r="BK212" s="4" t="str">
        <v>CS-20DK</v>
      </c>
      <c r="BL212" s="4" t="str">
        <v>CS-20DK</v>
      </c>
      <c r="BM212" s="4" t="str">
        <v>CS-20DK</v>
      </c>
      <c r="BN212" s="4" t="str">
        <v>CS-20DK</v>
      </c>
      <c r="BO212" s="4" t="str">
        <v>CS-20DK</v>
      </c>
      <c r="BP212" s="4" t="str">
        <v>CS-20DK</v>
      </c>
      <c r="BQ212" s="4" t="str">
        <v>CS-20DK</v>
      </c>
      <c r="BR212" s="4" t="str">
        <v>CS-20DK</v>
      </c>
      <c r="BS212" s="4" t="str">
        <v>CS-20DK</v>
      </c>
      <c r="BT212" s="4" t="str">
        <v>CS-20DK</v>
      </c>
      <c r="BU212" s="4" t="str">
        <v>CS-20DK</v>
      </c>
      <c r="BV212" s="4" t="str">
        <v>CS-20DK</v>
      </c>
      <c r="BX212" s="4" t="str">
        <v>Cruza</v>
      </c>
      <c r="BY212" s="4" t="str">
        <v>Cruza</v>
      </c>
      <c r="BZ212" s="4" t="str">
        <v>Cruza</v>
      </c>
      <c r="CA212" s="4" t="str">
        <v>Cruza</v>
      </c>
      <c r="CB212" s="4" t="str">
        <v>Cruza</v>
      </c>
      <c r="CC212" s="4" t="str">
        <v>Cruza</v>
      </c>
      <c r="CD212" s="4" t="str">
        <v>Cruza</v>
      </c>
      <c r="CE212" s="4" t="str">
        <v>Cruza</v>
      </c>
      <c r="CF212" s="4" t="str">
        <v>Cruza</v>
      </c>
      <c r="CG212" s="4" t="str">
        <v>Cruza</v>
      </c>
      <c r="CH212" s="4" t="str">
        <v>Cruza</v>
      </c>
      <c r="CI212" s="4" t="str">
        <v>Cruza</v>
      </c>
      <c r="CJ212" s="4" t="str">
        <v>Cruza</v>
      </c>
      <c r="CK212" s="4" t="str">
        <v>Cruza</v>
      </c>
      <c r="CL212" s="4" t="str">
        <v>Cruza</v>
      </c>
      <c r="CM212" s="4" t="str">
        <v>Cruza</v>
      </c>
      <c r="CN212" s="4" t="str">
        <v>Cruza</v>
      </c>
      <c r="CO212" s="4" t="str">
        <v>Cruza</v>
      </c>
      <c r="CP212" s="4" t="str">
        <v>Cruza</v>
      </c>
      <c r="CQ212" s="4" t="str">
        <v>Cruza</v>
      </c>
      <c r="CR212" s="4" t="str">
        <v>Cruza</v>
      </c>
      <c r="CS212" s="4" t="str">
        <v>Cruza</v>
      </c>
      <c r="CT212" s="4" t="str">
        <v>Cruza</v>
      </c>
      <c r="CU212" s="4" t="str">
        <v>Cruza</v>
      </c>
      <c r="CV212" s="4" t="str">
        <v>Cruza</v>
      </c>
      <c r="CW212" s="4" t="str">
        <v>Cruza</v>
      </c>
      <c r="CX212" s="4" t="str">
        <v>Cruza</v>
      </c>
      <c r="CY212" s="4" t="str">
        <v>Cruza</v>
      </c>
      <c r="CZ212" s="4" t="str">
        <v>Cruza</v>
      </c>
      <c r="DA212" s="4" t="str">
        <v>Cruza</v>
      </c>
    </row>
    <row r="213" spans="1:105" x14ac:dyDescent="0.35">
      <c r="A213" s="4" t="s">
        <v>1807</v>
      </c>
      <c r="B213" s="4" t="s">
        <v>1805</v>
      </c>
      <c r="C213" s="4" t="s">
        <v>2719</v>
      </c>
      <c r="AS213" s="4" t="str">
        <v>CSM 219</v>
      </c>
      <c r="AT213" s="4" t="str">
        <v>CSM 219</v>
      </c>
      <c r="AU213" s="4" t="str">
        <v>CSM 219</v>
      </c>
      <c r="AV213" s="4" t="str">
        <v>CSM 219</v>
      </c>
      <c r="AW213" s="4" t="str">
        <v>CSM 219</v>
      </c>
      <c r="AX213" s="4" t="str">
        <v>CSM 219</v>
      </c>
      <c r="AY213" s="4" t="str">
        <v>CSM 219</v>
      </c>
      <c r="AZ213" s="4" t="str">
        <v>CSM 219</v>
      </c>
      <c r="BA213" s="4" t="str">
        <v>CSM 219</v>
      </c>
      <c r="BB213" s="4" t="str">
        <v>CSM 219</v>
      </c>
      <c r="BC213" s="4" t="str">
        <v>CSM 219</v>
      </c>
      <c r="BD213" s="4" t="str">
        <v>CSM 219</v>
      </c>
      <c r="BE213" s="4" t="str">
        <v>CSM 219</v>
      </c>
      <c r="BF213" s="4" t="str">
        <v>CSM 219</v>
      </c>
      <c r="BG213" s="4" t="str">
        <v>CSM 219</v>
      </c>
      <c r="BH213" s="4" t="str">
        <v>CSM 219</v>
      </c>
      <c r="BI213" s="4" t="str">
        <v>CSM 219</v>
      </c>
      <c r="BJ213" s="4" t="str">
        <v>CSM 219</v>
      </c>
      <c r="BK213" s="4" t="str">
        <v>CSM 219</v>
      </c>
      <c r="BL213" s="4" t="str">
        <v>CSM 219</v>
      </c>
      <c r="BM213" s="4" t="str">
        <v>CSM 219</v>
      </c>
      <c r="BN213" s="4" t="str">
        <v>CSM 219</v>
      </c>
      <c r="BO213" s="4" t="str">
        <v>CSM 219</v>
      </c>
      <c r="BP213" s="4" t="str">
        <v>CSM 219</v>
      </c>
      <c r="BQ213" s="4" t="str">
        <v>CSM 219</v>
      </c>
      <c r="BR213" s="4" t="str">
        <v>CSM 219</v>
      </c>
      <c r="BS213" s="4" t="str">
        <v>CSM 219</v>
      </c>
      <c r="BT213" s="4" t="str">
        <v>CSM 219</v>
      </c>
      <c r="BU213" s="4" t="str">
        <v>CSM 219</v>
      </c>
      <c r="BV213" s="4" t="str">
        <v>CSM 219</v>
      </c>
      <c r="BX213" s="4" t="str">
        <v>CS-20DK</v>
      </c>
      <c r="BY213" s="4" t="str">
        <v>CS-20DK</v>
      </c>
      <c r="BZ213" s="4" t="str">
        <v>CS-20DK</v>
      </c>
      <c r="CA213" s="4" t="str">
        <v>CS-20DK</v>
      </c>
      <c r="CB213" s="4" t="str">
        <v>CS-20DK</v>
      </c>
      <c r="CC213" s="4" t="str">
        <v>CS-20DK</v>
      </c>
      <c r="CD213" s="4" t="str">
        <v>CS-20DK</v>
      </c>
      <c r="CE213" s="4" t="str">
        <v>CS-20DK</v>
      </c>
      <c r="CF213" s="4" t="str">
        <v>CS-20DK</v>
      </c>
      <c r="CG213" s="4" t="str">
        <v>CS-20DK</v>
      </c>
      <c r="CH213" s="4" t="str">
        <v>CS-20DK</v>
      </c>
      <c r="CI213" s="4" t="str">
        <v>CS-20DK</v>
      </c>
      <c r="CJ213" s="4" t="str">
        <v>CS-20DK</v>
      </c>
      <c r="CK213" s="4" t="str">
        <v>CS-20DK</v>
      </c>
      <c r="CL213" s="4" t="str">
        <v>CS-20DK</v>
      </c>
      <c r="CM213" s="4" t="str">
        <v>CS-20DK</v>
      </c>
      <c r="CN213" s="4" t="str">
        <v>CS-20DK</v>
      </c>
      <c r="CO213" s="4" t="str">
        <v>CS-20DK</v>
      </c>
      <c r="CP213" s="4" t="str">
        <v>CS-20DK</v>
      </c>
      <c r="CQ213" s="4" t="str">
        <v>CS-20DK</v>
      </c>
      <c r="CR213" s="4" t="str">
        <v>CS-20DK</v>
      </c>
      <c r="CS213" s="4" t="str">
        <v>CS-20DK</v>
      </c>
      <c r="CT213" s="4" t="str">
        <v>CS-20DK</v>
      </c>
      <c r="CU213" s="4" t="str">
        <v>CS-20DK</v>
      </c>
      <c r="CV213" s="4" t="str">
        <v>CS-20DK</v>
      </c>
      <c r="CW213" s="4" t="str">
        <v>CS-20DK</v>
      </c>
      <c r="CX213" s="4" t="str">
        <v>CS-20DK</v>
      </c>
      <c r="CY213" s="4" t="str">
        <v>CS-20DK</v>
      </c>
      <c r="CZ213" s="4" t="str">
        <v>CS-20DK</v>
      </c>
      <c r="DA213" s="4" t="str">
        <v>CS-20DK</v>
      </c>
    </row>
    <row r="214" spans="1:105" x14ac:dyDescent="0.35">
      <c r="A214" s="4" t="s">
        <v>1953</v>
      </c>
      <c r="B214" s="4" t="s">
        <v>1952</v>
      </c>
      <c r="D214" s="4" t="s">
        <v>2720</v>
      </c>
      <c r="AS214" s="4" t="str">
        <v>CSM 219E</v>
      </c>
      <c r="AT214" s="4" t="str">
        <v>CSM 219E</v>
      </c>
      <c r="AU214" s="4" t="str">
        <v>CSM 219E</v>
      </c>
      <c r="AV214" s="4" t="str">
        <v>CSM 219E</v>
      </c>
      <c r="AW214" s="4" t="str">
        <v>CSM 219E</v>
      </c>
      <c r="AX214" s="4" t="str">
        <v>CSM 219E</v>
      </c>
      <c r="AY214" s="4" t="str">
        <v>CSM 219E</v>
      </c>
      <c r="AZ214" s="4" t="str">
        <v>CSM 219E</v>
      </c>
      <c r="BA214" s="4" t="str">
        <v>CSM 219E</v>
      </c>
      <c r="BB214" s="4" t="str">
        <v>CSM 219E</v>
      </c>
      <c r="BC214" s="4" t="str">
        <v>CSM 219E</v>
      </c>
      <c r="BD214" s="4" t="str">
        <v>CSM 219E</v>
      </c>
      <c r="BE214" s="4" t="str">
        <v>CSM 219E</v>
      </c>
      <c r="BF214" s="4" t="str">
        <v>CSM 219E</v>
      </c>
      <c r="BG214" s="4" t="str">
        <v>CSM 219E</v>
      </c>
      <c r="BH214" s="4" t="str">
        <v>CSM 219E</v>
      </c>
      <c r="BI214" s="4" t="str">
        <v>CSM 219E</v>
      </c>
      <c r="BJ214" s="4" t="str">
        <v>CSM 219E</v>
      </c>
      <c r="BK214" s="4" t="str">
        <v>CSM 219E</v>
      </c>
      <c r="BL214" s="4" t="str">
        <v>CSM 219E</v>
      </c>
      <c r="BM214" s="4" t="str">
        <v>CSM 219E</v>
      </c>
      <c r="BN214" s="4" t="str">
        <v>CSM 219E</v>
      </c>
      <c r="BO214" s="4" t="str">
        <v>CSM 219E</v>
      </c>
      <c r="BP214" s="4" t="str">
        <v>CSM 219E</v>
      </c>
      <c r="BQ214" s="4" t="str">
        <v>CSM 219E</v>
      </c>
      <c r="BR214" s="4" t="str">
        <v>CSM 219E</v>
      </c>
      <c r="BS214" s="4" t="str">
        <v>CSM 219E</v>
      </c>
      <c r="BT214" s="4" t="str">
        <v>CSM 219E</v>
      </c>
      <c r="BU214" s="4" t="str">
        <v>CSM 219E</v>
      </c>
      <c r="BV214" s="4" t="str">
        <v>CSM 219E</v>
      </c>
      <c r="BX214" s="4" t="str">
        <v>CSM 219</v>
      </c>
      <c r="BY214" s="4" t="str">
        <v>CSM 219</v>
      </c>
      <c r="BZ214" s="4" t="str">
        <v>CSM 219</v>
      </c>
      <c r="CA214" s="4" t="str">
        <v>CSM 219</v>
      </c>
      <c r="CB214" s="4" t="str">
        <v>CSM 219</v>
      </c>
      <c r="CC214" s="4" t="str">
        <v>CSM 219</v>
      </c>
      <c r="CD214" s="4" t="str">
        <v>CSM 219</v>
      </c>
      <c r="CE214" s="4" t="str">
        <v>CSM 219</v>
      </c>
      <c r="CF214" s="4" t="str">
        <v>CSM 219</v>
      </c>
      <c r="CG214" s="4" t="str">
        <v>CSM 219</v>
      </c>
      <c r="CH214" s="4" t="str">
        <v>CSM 219</v>
      </c>
      <c r="CI214" s="4" t="str">
        <v>CSM 219</v>
      </c>
      <c r="CJ214" s="4" t="str">
        <v>CSM 219</v>
      </c>
      <c r="CK214" s="4" t="str">
        <v>CSM 219</v>
      </c>
      <c r="CL214" s="4" t="str">
        <v>CSM 219</v>
      </c>
      <c r="CM214" s="4" t="str">
        <v>CSM 219</v>
      </c>
      <c r="CN214" s="4" t="str">
        <v>CSM 219</v>
      </c>
      <c r="CO214" s="4" t="str">
        <v>CSM 219</v>
      </c>
      <c r="CP214" s="4" t="str">
        <v>CSM 219</v>
      </c>
      <c r="CQ214" s="4" t="str">
        <v>CSM 219</v>
      </c>
      <c r="CR214" s="4" t="str">
        <v>CSM 219</v>
      </c>
      <c r="CS214" s="4" t="str">
        <v>CSM 219</v>
      </c>
      <c r="CT214" s="4" t="str">
        <v>CSM 219</v>
      </c>
      <c r="CU214" s="4" t="str">
        <v>CSM 219</v>
      </c>
      <c r="CV214" s="4" t="str">
        <v>CSM 219</v>
      </c>
      <c r="CW214" s="4" t="str">
        <v>CSM 219</v>
      </c>
      <c r="CX214" s="4" t="str">
        <v>CSM 219</v>
      </c>
      <c r="CY214" s="4" t="str">
        <v>CSM 219</v>
      </c>
      <c r="CZ214" s="4" t="str">
        <v>CSM 219</v>
      </c>
      <c r="DA214" s="4" t="str">
        <v>CSM 219</v>
      </c>
    </row>
    <row r="215" spans="1:105" x14ac:dyDescent="0.35">
      <c r="A215" s="4" t="s">
        <v>1953</v>
      </c>
      <c r="B215" s="4" t="s">
        <v>1952</v>
      </c>
      <c r="C215" s="4" t="s">
        <v>2721</v>
      </c>
      <c r="D215" s="4" t="s">
        <v>2722</v>
      </c>
      <c r="AS215" s="4" t="str">
        <v>CT6510-24-1-2</v>
      </c>
      <c r="AT215" s="4" t="str">
        <v>CT6510-24-1-2</v>
      </c>
      <c r="AU215" s="4" t="str">
        <v>CT6510-24-1-2</v>
      </c>
      <c r="AV215" s="4" t="str">
        <v>CT6510-24-1-2</v>
      </c>
      <c r="AW215" s="4" t="str">
        <v>CT6510-24-1-2</v>
      </c>
      <c r="AX215" s="4" t="str">
        <v>CT6510-24-1-2</v>
      </c>
      <c r="AY215" s="4" t="str">
        <v>CT6510-24-1-2</v>
      </c>
      <c r="AZ215" s="4" t="str">
        <v>CT6510-24-1-2</v>
      </c>
      <c r="BA215" s="4" t="str">
        <v>CT6510-24-1-2</v>
      </c>
      <c r="BB215" s="4" t="str">
        <v>CT6510-24-1-2</v>
      </c>
      <c r="BC215" s="4" t="str">
        <v>CT6510-24-1-2</v>
      </c>
      <c r="BD215" s="4" t="str">
        <v>CT6510-24-1-2</v>
      </c>
      <c r="BE215" s="4" t="str">
        <v>CT6510-24-1-2</v>
      </c>
      <c r="BF215" s="4" t="str">
        <v>CT6510-24-1-2</v>
      </c>
      <c r="BG215" s="4" t="str">
        <v>CT6510-24-1-2</v>
      </c>
      <c r="BH215" s="4" t="str">
        <v>CT6510-24-1-2</v>
      </c>
      <c r="BI215" s="4" t="str">
        <v>CT6510-24-1-2</v>
      </c>
      <c r="BJ215" s="4" t="str">
        <v>CT6510-24-1-2</v>
      </c>
      <c r="BK215" s="4" t="str">
        <v>CT6510-24-1-2</v>
      </c>
      <c r="BL215" s="4" t="str">
        <v>CT6510-24-1-2</v>
      </c>
      <c r="BM215" s="4" t="str">
        <v>CT6510-24-1-2</v>
      </c>
      <c r="BN215" s="4" t="str">
        <v>CT6510-24-1-2</v>
      </c>
      <c r="BO215" s="4" t="str">
        <v>CT6510-24-1-2</v>
      </c>
      <c r="BP215" s="4" t="str">
        <v>CT6510-24-1-2</v>
      </c>
      <c r="BQ215" s="4" t="str">
        <v>CT6510-24-1-2</v>
      </c>
      <c r="BR215" s="4" t="str">
        <v>CT6510-24-1-2</v>
      </c>
      <c r="BS215" s="4" t="str">
        <v>CT6510-24-1-2</v>
      </c>
      <c r="BT215" s="4" t="str">
        <v>CT6510-24-1-2</v>
      </c>
      <c r="BU215" s="4" t="str">
        <v>CT6510-24-1-2</v>
      </c>
      <c r="BV215" s="4" t="str">
        <v>CT6510-24-1-2</v>
      </c>
      <c r="BX215" s="4" t="str">
        <v>CSM 219E</v>
      </c>
      <c r="BY215" s="4" t="str">
        <v>CSM 219E</v>
      </c>
      <c r="BZ215" s="4" t="str">
        <v>CSM 219E</v>
      </c>
      <c r="CA215" s="4" t="str">
        <v>CSM 219E</v>
      </c>
      <c r="CB215" s="4" t="str">
        <v>CSM 219E</v>
      </c>
      <c r="CC215" s="4" t="str">
        <v>CSM 219E</v>
      </c>
      <c r="CD215" s="4" t="str">
        <v>CSM 219E</v>
      </c>
      <c r="CE215" s="4" t="str">
        <v>CSM 219E</v>
      </c>
      <c r="CF215" s="4" t="str">
        <v>CSM 219E</v>
      </c>
      <c r="CG215" s="4" t="str">
        <v>CSM 219E</v>
      </c>
      <c r="CH215" s="4" t="str">
        <v>CSM 219E</v>
      </c>
      <c r="CI215" s="4" t="str">
        <v>CSM 219E</v>
      </c>
      <c r="CJ215" s="4" t="str">
        <v>CSM 219E</v>
      </c>
      <c r="CK215" s="4" t="str">
        <v>CSM 219E</v>
      </c>
      <c r="CL215" s="4" t="str">
        <v>CSM 219E</v>
      </c>
      <c r="CM215" s="4" t="str">
        <v>CSM 219E</v>
      </c>
      <c r="CN215" s="4" t="str">
        <v>CSM 219E</v>
      </c>
      <c r="CO215" s="4" t="str">
        <v>CSM 219E</v>
      </c>
      <c r="CP215" s="4" t="str">
        <v>CSM 219E</v>
      </c>
      <c r="CQ215" s="4" t="str">
        <v>CSM 219E</v>
      </c>
      <c r="CR215" s="4" t="str">
        <v>CSM 219E</v>
      </c>
      <c r="CS215" s="4" t="str">
        <v>CSM 219E</v>
      </c>
      <c r="CT215" s="4" t="str">
        <v>CSM 219E</v>
      </c>
      <c r="CU215" s="4" t="str">
        <v>CSM 219E</v>
      </c>
      <c r="CV215" s="4" t="str">
        <v>CSM 219E</v>
      </c>
      <c r="CW215" s="4" t="str">
        <v>CSM 219E</v>
      </c>
      <c r="CX215" s="4" t="str">
        <v>CSM 219E</v>
      </c>
      <c r="CY215" s="4" t="str">
        <v>CSM 219E</v>
      </c>
      <c r="CZ215" s="4" t="str">
        <v>CSM 219E</v>
      </c>
      <c r="DA215" s="4" t="str">
        <v>CSM 219E</v>
      </c>
    </row>
    <row r="216" spans="1:105" x14ac:dyDescent="0.35">
      <c r="A216" s="4" t="s">
        <v>1953</v>
      </c>
      <c r="B216" s="4" t="s">
        <v>1952</v>
      </c>
      <c r="C216" s="4" t="s">
        <v>2723</v>
      </c>
      <c r="D216" s="4" t="s">
        <v>2722</v>
      </c>
      <c r="AS216" s="4" t="str">
        <v>CT6510–24–1-2</v>
      </c>
      <c r="AT216" s="4" t="str">
        <v>CT6510–24–1-2</v>
      </c>
      <c r="AU216" s="4" t="str">
        <v>CT6510–24–1-2</v>
      </c>
      <c r="AV216" s="4" t="str">
        <v>CT6510–24–1-2</v>
      </c>
      <c r="AW216" s="4" t="str">
        <v>CT6510–24–1-2</v>
      </c>
      <c r="AX216" s="4" t="str">
        <v>CT6510–24–1-2</v>
      </c>
      <c r="AY216" s="4" t="str">
        <v>CT6510–24–1-2</v>
      </c>
      <c r="AZ216" s="4" t="str">
        <v>CT6510–24–1-2</v>
      </c>
      <c r="BA216" s="4" t="str">
        <v>CT6510–24–1-2</v>
      </c>
      <c r="BB216" s="4" t="str">
        <v>CT6510–24–1-2</v>
      </c>
      <c r="BC216" s="4" t="str">
        <v>CT6510–24–1-2</v>
      </c>
      <c r="BD216" s="4" t="str">
        <v>CT6510–24–1-2</v>
      </c>
      <c r="BE216" s="4" t="str">
        <v>CT6510–24–1-2</v>
      </c>
      <c r="BF216" s="4" t="str">
        <v>CT6510–24–1-2</v>
      </c>
      <c r="BG216" s="4" t="str">
        <v>CT6510–24–1-2</v>
      </c>
      <c r="BH216" s="4" t="str">
        <v>CT6510–24–1-2</v>
      </c>
      <c r="BI216" s="4" t="str">
        <v>CT6510–24–1-2</v>
      </c>
      <c r="BJ216" s="4" t="str">
        <v>CT6510–24–1-2</v>
      </c>
      <c r="BK216" s="4" t="str">
        <v>CT6510–24–1-2</v>
      </c>
      <c r="BL216" s="4" t="str">
        <v>CT6510–24–1-2</v>
      </c>
      <c r="BM216" s="4" t="str">
        <v>CT6510–24–1-2</v>
      </c>
      <c r="BN216" s="4" t="str">
        <v>CT6510–24–1-2</v>
      </c>
      <c r="BO216" s="4" t="str">
        <v>CT6510–24–1-2</v>
      </c>
      <c r="BP216" s="4" t="str">
        <v>CT6510–24–1-2</v>
      </c>
      <c r="BQ216" s="4" t="str">
        <v>CT6510–24–1-2</v>
      </c>
      <c r="BR216" s="4" t="str">
        <v>CT6510–24–1-2</v>
      </c>
      <c r="BS216" s="4" t="str">
        <v>CT6510–24–1-2</v>
      </c>
      <c r="BT216" s="4" t="str">
        <v>CT6510–24–1-2</v>
      </c>
      <c r="BU216" s="4" t="str">
        <v>CT6510–24–1-2</v>
      </c>
      <c r="BV216" s="4" t="str">
        <v>CT6510–24–1-2</v>
      </c>
      <c r="BX216" s="4" t="str">
        <v>CT6510-24-1-2</v>
      </c>
      <c r="BY216" s="4" t="str">
        <v>CT6510-24-1-2</v>
      </c>
      <c r="BZ216" s="4" t="str">
        <v>CT6510-24-1-2</v>
      </c>
      <c r="CA216" s="4" t="str">
        <v>CT6510-24-1-2</v>
      </c>
      <c r="CB216" s="4" t="str">
        <v>CT6510-24-1-2</v>
      </c>
      <c r="CC216" s="4" t="str">
        <v>CT6510-24-1-2</v>
      </c>
      <c r="CD216" s="4" t="str">
        <v>CT6510-24-1-2</v>
      </c>
      <c r="CE216" s="4" t="str">
        <v>CT6510-24-1-2</v>
      </c>
      <c r="CF216" s="4" t="str">
        <v>CT6510-24-1-2</v>
      </c>
      <c r="CG216" s="4" t="str">
        <v>CT6510-24-1-2</v>
      </c>
      <c r="CH216" s="4" t="str">
        <v>CT6510-24-1-2</v>
      </c>
      <c r="CI216" s="4" t="str">
        <v>CT6510-24-1-2</v>
      </c>
      <c r="CJ216" s="4" t="str">
        <v>CT6510-24-1-2</v>
      </c>
      <c r="CK216" s="4" t="str">
        <v>CT6510-24-1-2</v>
      </c>
      <c r="CL216" s="4" t="str">
        <v>CT6510-24-1-2</v>
      </c>
      <c r="CM216" s="4" t="str">
        <v>CT6510-24-1-2</v>
      </c>
      <c r="CN216" s="4" t="str">
        <v>CT6510-24-1-2</v>
      </c>
      <c r="CO216" s="4" t="str">
        <v>CT6510-24-1-2</v>
      </c>
      <c r="CP216" s="4" t="str">
        <v>CT6510-24-1-2</v>
      </c>
      <c r="CQ216" s="4" t="str">
        <v>CT6510-24-1-2</v>
      </c>
      <c r="CR216" s="4" t="str">
        <v>CT6510-24-1-2</v>
      </c>
      <c r="CS216" s="4" t="str">
        <v>CT6510-24-1-2</v>
      </c>
      <c r="CT216" s="4" t="str">
        <v>CT6510-24-1-2</v>
      </c>
      <c r="CU216" s="4" t="str">
        <v>CT6510-24-1-2</v>
      </c>
      <c r="CV216" s="4" t="str">
        <v>CT6510-24-1-2</v>
      </c>
      <c r="CW216" s="4" t="str">
        <v>CT6510-24-1-2</v>
      </c>
      <c r="CX216" s="4" t="str">
        <v>CT6510-24-1-2</v>
      </c>
      <c r="CY216" s="4" t="str">
        <v>CT6510-24-1-2</v>
      </c>
      <c r="CZ216" s="4" t="str">
        <v>CT6510-24-1-2</v>
      </c>
      <c r="DA216" s="4" t="str">
        <v>CT6510-24-1-2</v>
      </c>
    </row>
    <row r="217" spans="1:105" x14ac:dyDescent="0.35">
      <c r="A217" s="4" t="s">
        <v>1953</v>
      </c>
      <c r="B217" s="4" t="s">
        <v>1952</v>
      </c>
      <c r="C217" s="4" t="s">
        <v>2724</v>
      </c>
      <c r="D217" s="4" t="s">
        <v>2722</v>
      </c>
      <c r="AS217" s="4" t="str">
        <v>D52</v>
      </c>
      <c r="AT217" s="4" t="str">
        <v>D52</v>
      </c>
      <c r="AU217" s="4" t="str">
        <v>D52</v>
      </c>
      <c r="AV217" s="4" t="str">
        <v>D52</v>
      </c>
      <c r="AW217" s="4" t="str">
        <v>D52</v>
      </c>
      <c r="AX217" s="4" t="str">
        <v>D52</v>
      </c>
      <c r="AY217" s="4" t="str">
        <v>D52</v>
      </c>
      <c r="AZ217" s="4" t="str">
        <v>D52</v>
      </c>
      <c r="BA217" s="4" t="str">
        <v>D52</v>
      </c>
      <c r="BB217" s="4" t="str">
        <v>D52</v>
      </c>
      <c r="BC217" s="4" t="str">
        <v>D52</v>
      </c>
      <c r="BD217" s="4" t="str">
        <v>D52</v>
      </c>
      <c r="BE217" s="4" t="str">
        <v>D52</v>
      </c>
      <c r="BF217" s="4" t="str">
        <v>D52</v>
      </c>
      <c r="BG217" s="4" t="str">
        <v>D52</v>
      </c>
      <c r="BH217" s="4" t="str">
        <v>D52</v>
      </c>
      <c r="BI217" s="4" t="str">
        <v>D52</v>
      </c>
      <c r="BJ217" s="4" t="str">
        <v>D52</v>
      </c>
      <c r="BK217" s="4" t="str">
        <v>D52</v>
      </c>
      <c r="BL217" s="4" t="str">
        <v>D52</v>
      </c>
      <c r="BM217" s="4" t="str">
        <v>D52</v>
      </c>
      <c r="BN217" s="4" t="str">
        <v>D52</v>
      </c>
      <c r="BO217" s="4" t="str">
        <v>D52</v>
      </c>
      <c r="BP217" s="4" t="str">
        <v>D52</v>
      </c>
      <c r="BQ217" s="4" t="str">
        <v>D52</v>
      </c>
      <c r="BR217" s="4" t="str">
        <v>D52</v>
      </c>
      <c r="BS217" s="4" t="str">
        <v>D52</v>
      </c>
      <c r="BT217" s="4" t="str">
        <v>D52</v>
      </c>
      <c r="BU217" s="4" t="str">
        <v>D52</v>
      </c>
      <c r="BV217" s="4" t="str">
        <v>D52</v>
      </c>
      <c r="BX217" s="4" t="str">
        <v>CT6510–24–1-2</v>
      </c>
      <c r="BY217" s="4" t="str">
        <v>CT6510–24–1-2</v>
      </c>
      <c r="BZ217" s="4" t="str">
        <v>CT6510–24–1-2</v>
      </c>
      <c r="CA217" s="4" t="str">
        <v>CT6510–24–1-2</v>
      </c>
      <c r="CB217" s="4" t="str">
        <v>CT6510–24–1-2</v>
      </c>
      <c r="CC217" s="4" t="str">
        <v>CT6510–24–1-2</v>
      </c>
      <c r="CD217" s="4" t="str">
        <v>CT6510–24–1-2</v>
      </c>
      <c r="CE217" s="4" t="str">
        <v>CT6510–24–1-2</v>
      </c>
      <c r="CF217" s="4" t="str">
        <v>CT6510–24–1-2</v>
      </c>
      <c r="CG217" s="4" t="str">
        <v>CT6510–24–1-2</v>
      </c>
      <c r="CH217" s="4" t="str">
        <v>CT6510–24–1-2</v>
      </c>
      <c r="CI217" s="4" t="str">
        <v>CT6510–24–1-2</v>
      </c>
      <c r="CJ217" s="4" t="str">
        <v>CT6510–24–1-2</v>
      </c>
      <c r="CK217" s="4" t="str">
        <v>CT6510–24–1-2</v>
      </c>
      <c r="CL217" s="4" t="str">
        <v>CT6510–24–1-2</v>
      </c>
      <c r="CM217" s="4" t="str">
        <v>CT6510–24–1-2</v>
      </c>
      <c r="CN217" s="4" t="str">
        <v>CT6510–24–1-2</v>
      </c>
      <c r="CO217" s="4" t="str">
        <v>CT6510–24–1-2</v>
      </c>
      <c r="CP217" s="4" t="str">
        <v>CT6510–24–1-2</v>
      </c>
      <c r="CQ217" s="4" t="str">
        <v>CT6510–24–1-2</v>
      </c>
      <c r="CR217" s="4" t="str">
        <v>CT6510–24–1-2</v>
      </c>
      <c r="CS217" s="4" t="str">
        <v>CT6510–24–1-2</v>
      </c>
      <c r="CT217" s="4" t="str">
        <v>CT6510–24–1-2</v>
      </c>
      <c r="CU217" s="4" t="str">
        <v>CT6510–24–1-2</v>
      </c>
      <c r="CV217" s="4" t="str">
        <v>CT6510–24–1-2</v>
      </c>
      <c r="CW217" s="4" t="str">
        <v>CT6510–24–1-2</v>
      </c>
      <c r="CX217" s="4" t="str">
        <v>CT6510–24–1-2</v>
      </c>
      <c r="CY217" s="4" t="str">
        <v>CT6510–24–1-2</v>
      </c>
      <c r="CZ217" s="4" t="str">
        <v>CT6510–24–1-2</v>
      </c>
      <c r="DA217" s="4" t="str">
        <v>CT6510–24–1-2</v>
      </c>
    </row>
    <row r="218" spans="1:105" x14ac:dyDescent="0.35">
      <c r="A218" s="4" t="s">
        <v>1953</v>
      </c>
      <c r="B218" s="4" t="s">
        <v>1952</v>
      </c>
      <c r="C218" s="4" t="s">
        <v>2725</v>
      </c>
      <c r="D218" s="4" t="s">
        <v>2726</v>
      </c>
      <c r="AS218" s="4" t="str">
        <v>Dabar</v>
      </c>
      <c r="AT218" s="4" t="str">
        <v>Dabar</v>
      </c>
      <c r="AU218" s="4" t="str">
        <v>Dabar</v>
      </c>
      <c r="AV218" s="4" t="str">
        <v>Dabar</v>
      </c>
      <c r="AW218" s="4" t="str">
        <v>Dabar</v>
      </c>
      <c r="AX218" s="4" t="str">
        <v>Dabar</v>
      </c>
      <c r="AY218" s="4" t="str">
        <v>Dabar</v>
      </c>
      <c r="AZ218" s="4" t="str">
        <v>Dabar</v>
      </c>
      <c r="BA218" s="4" t="str">
        <v>Dabar</v>
      </c>
      <c r="BB218" s="4" t="str">
        <v>Dabar</v>
      </c>
      <c r="BC218" s="4" t="str">
        <v>Dabar</v>
      </c>
      <c r="BD218" s="4" t="str">
        <v>Dabar</v>
      </c>
      <c r="BE218" s="4" t="str">
        <v>Dabar</v>
      </c>
      <c r="BF218" s="4" t="str">
        <v>Dabar</v>
      </c>
      <c r="BG218" s="4" t="str">
        <v>Dabar</v>
      </c>
      <c r="BH218" s="4" t="str">
        <v>Dabar</v>
      </c>
      <c r="BI218" s="4" t="str">
        <v>Dabar</v>
      </c>
      <c r="BJ218" s="4" t="str">
        <v>Dabar</v>
      </c>
      <c r="BK218" s="4" t="str">
        <v>Dabar</v>
      </c>
      <c r="BL218" s="4" t="str">
        <v>Dabar</v>
      </c>
      <c r="BM218" s="4" t="str">
        <v>Dabar</v>
      </c>
      <c r="BN218" s="4" t="str">
        <v>Dabar</v>
      </c>
      <c r="BO218" s="4" t="str">
        <v>Dabar</v>
      </c>
      <c r="BP218" s="4" t="str">
        <v>Dabar</v>
      </c>
      <c r="BQ218" s="4" t="str">
        <v>Dabar</v>
      </c>
      <c r="BR218" s="4" t="str">
        <v>Dabar</v>
      </c>
      <c r="BS218" s="4" t="str">
        <v>Dabar</v>
      </c>
      <c r="BT218" s="4" t="str">
        <v>Dabar</v>
      </c>
      <c r="BU218" s="4" t="str">
        <v>Dabar</v>
      </c>
      <c r="BV218" s="4" t="str">
        <v>Dabar</v>
      </c>
      <c r="BX218" s="4" t="str">
        <v>D52</v>
      </c>
      <c r="BY218" s="4" t="str">
        <v>D52</v>
      </c>
      <c r="BZ218" s="4" t="str">
        <v>D52</v>
      </c>
      <c r="CA218" s="4" t="str">
        <v>D52</v>
      </c>
      <c r="CB218" s="4" t="str">
        <v>D52</v>
      </c>
      <c r="CC218" s="4" t="str">
        <v>D52</v>
      </c>
      <c r="CD218" s="4" t="str">
        <v>D52</v>
      </c>
      <c r="CE218" s="4" t="str">
        <v>D52</v>
      </c>
      <c r="CF218" s="4" t="str">
        <v>D52</v>
      </c>
      <c r="CG218" s="4" t="str">
        <v>D52</v>
      </c>
      <c r="CH218" s="4" t="str">
        <v>D52</v>
      </c>
      <c r="CI218" s="4" t="str">
        <v>D52</v>
      </c>
      <c r="CJ218" s="4" t="str">
        <v>D52</v>
      </c>
      <c r="CK218" s="4" t="str">
        <v>D52</v>
      </c>
      <c r="CL218" s="4" t="str">
        <v>D52</v>
      </c>
      <c r="CM218" s="4" t="str">
        <v>D52</v>
      </c>
      <c r="CN218" s="4" t="str">
        <v>D52</v>
      </c>
      <c r="CO218" s="4" t="str">
        <v>D52</v>
      </c>
      <c r="CP218" s="4" t="str">
        <v>D52</v>
      </c>
      <c r="CQ218" s="4" t="str">
        <v>D52</v>
      </c>
      <c r="CR218" s="4" t="str">
        <v>D52</v>
      </c>
      <c r="CS218" s="4" t="str">
        <v>D52</v>
      </c>
      <c r="CT218" s="4" t="str">
        <v>D52</v>
      </c>
      <c r="CU218" s="4" t="str">
        <v>D52</v>
      </c>
      <c r="CV218" s="4" t="str">
        <v>D52</v>
      </c>
      <c r="CW218" s="4" t="str">
        <v>D52</v>
      </c>
      <c r="CX218" s="4" t="str">
        <v>D52</v>
      </c>
      <c r="CY218" s="4" t="str">
        <v>D52</v>
      </c>
      <c r="CZ218" s="4" t="str">
        <v>D52</v>
      </c>
      <c r="DA218" s="4" t="str">
        <v>D52</v>
      </c>
    </row>
    <row r="219" spans="1:105" x14ac:dyDescent="0.35">
      <c r="A219" s="4" t="s">
        <v>1953</v>
      </c>
      <c r="B219" s="4" t="s">
        <v>1952</v>
      </c>
      <c r="D219" s="4" t="s">
        <v>2727</v>
      </c>
      <c r="AS219" s="4" t="str">
        <v>Damascus</v>
      </c>
      <c r="AT219" s="4" t="str">
        <v>Damascus</v>
      </c>
      <c r="AU219" s="4" t="str">
        <v>Damascus</v>
      </c>
      <c r="AV219" s="4" t="str">
        <v>Damascus</v>
      </c>
      <c r="AW219" s="4" t="str">
        <v>Damascus</v>
      </c>
      <c r="AX219" s="4" t="str">
        <v>Damascus</v>
      </c>
      <c r="AY219" s="4" t="str">
        <v>Damascus</v>
      </c>
      <c r="AZ219" s="4" t="str">
        <v>Damascus</v>
      </c>
      <c r="BA219" s="4" t="str">
        <v>Damascus</v>
      </c>
      <c r="BB219" s="4" t="str">
        <v>Damascus</v>
      </c>
      <c r="BC219" s="4" t="str">
        <v>Damascus</v>
      </c>
      <c r="BD219" s="4" t="str">
        <v>Damascus</v>
      </c>
      <c r="BE219" s="4" t="str">
        <v>Damascus</v>
      </c>
      <c r="BF219" s="4" t="str">
        <v>Damascus</v>
      </c>
      <c r="BG219" s="4" t="str">
        <v>Damascus</v>
      </c>
      <c r="BH219" s="4" t="str">
        <v>Damascus</v>
      </c>
      <c r="BI219" s="4" t="str">
        <v>Damascus</v>
      </c>
      <c r="BJ219" s="4" t="str">
        <v>Damascus</v>
      </c>
      <c r="BK219" s="4" t="str">
        <v>Damascus</v>
      </c>
      <c r="BL219" s="4" t="str">
        <v>Damascus</v>
      </c>
      <c r="BM219" s="4" t="str">
        <v>Damascus</v>
      </c>
      <c r="BN219" s="4" t="str">
        <v>Damascus</v>
      </c>
      <c r="BO219" s="4" t="str">
        <v>Damascus</v>
      </c>
      <c r="BP219" s="4" t="str">
        <v>Damascus</v>
      </c>
      <c r="BQ219" s="4" t="str">
        <v>Damascus</v>
      </c>
      <c r="BR219" s="4" t="str">
        <v>Damascus</v>
      </c>
      <c r="BS219" s="4" t="str">
        <v>Damascus</v>
      </c>
      <c r="BT219" s="4" t="str">
        <v>Damascus</v>
      </c>
      <c r="BU219" s="4" t="str">
        <v>Damascus</v>
      </c>
      <c r="BV219" s="4" t="str">
        <v>Damascus</v>
      </c>
      <c r="BX219" s="4" t="str">
        <v>Dabar</v>
      </c>
      <c r="BY219" s="4" t="str">
        <v>Dabar</v>
      </c>
      <c r="BZ219" s="4" t="str">
        <v>Dabar</v>
      </c>
      <c r="CA219" s="4" t="str">
        <v>Dabar</v>
      </c>
      <c r="CB219" s="4" t="str">
        <v>Dabar</v>
      </c>
      <c r="CC219" s="4" t="str">
        <v>Dabar</v>
      </c>
      <c r="CD219" s="4" t="str">
        <v>Dabar</v>
      </c>
      <c r="CE219" s="4" t="str">
        <v>Dabar</v>
      </c>
      <c r="CF219" s="4" t="str">
        <v>Dabar</v>
      </c>
      <c r="CG219" s="4" t="str">
        <v>Dabar</v>
      </c>
      <c r="CH219" s="4" t="str">
        <v>Dabar</v>
      </c>
      <c r="CI219" s="4" t="str">
        <v>Dabar</v>
      </c>
      <c r="CJ219" s="4" t="str">
        <v>Dabar</v>
      </c>
      <c r="CK219" s="4" t="str">
        <v>Dabar</v>
      </c>
      <c r="CL219" s="4" t="str">
        <v>Dabar</v>
      </c>
      <c r="CM219" s="4" t="str">
        <v>Dabar</v>
      </c>
      <c r="CN219" s="4" t="str">
        <v>Dabar</v>
      </c>
      <c r="CO219" s="4" t="str">
        <v>Dabar</v>
      </c>
      <c r="CP219" s="4" t="str">
        <v>Dabar</v>
      </c>
      <c r="CQ219" s="4" t="str">
        <v>Dabar</v>
      </c>
      <c r="CR219" s="4" t="str">
        <v>Dabar</v>
      </c>
      <c r="CS219" s="4" t="str">
        <v>Dabar</v>
      </c>
      <c r="CT219" s="4" t="str">
        <v>Dabar</v>
      </c>
      <c r="CU219" s="4" t="str">
        <v>Dabar</v>
      </c>
      <c r="CV219" s="4" t="str">
        <v>Dabar</v>
      </c>
      <c r="CW219" s="4" t="str">
        <v>Dabar</v>
      </c>
      <c r="CX219" s="4" t="str">
        <v>Dabar</v>
      </c>
      <c r="CY219" s="4" t="str">
        <v>Dabar</v>
      </c>
      <c r="CZ219" s="4" t="str">
        <v>Dabar</v>
      </c>
      <c r="DA219" s="4" t="str">
        <v>Dabar</v>
      </c>
    </row>
    <row r="220" spans="1:105" x14ac:dyDescent="0.35">
      <c r="A220" s="4" t="s">
        <v>1953</v>
      </c>
      <c r="B220" s="4" t="s">
        <v>1952</v>
      </c>
      <c r="D220" s="4" t="s">
        <v>2728</v>
      </c>
      <c r="AS220" s="4" t="str">
        <v>Dan-illa</v>
      </c>
      <c r="AT220" s="4" t="str">
        <v>Dan-illa</v>
      </c>
      <c r="AU220" s="4" t="str">
        <v>Dan-illa</v>
      </c>
      <c r="AV220" s="4" t="str">
        <v>Dan-illa</v>
      </c>
      <c r="AW220" s="4" t="str">
        <v>Dan-illa</v>
      </c>
      <c r="AX220" s="4" t="str">
        <v>Dan-illa</v>
      </c>
      <c r="AY220" s="4" t="str">
        <v>Dan-illa</v>
      </c>
      <c r="AZ220" s="4" t="str">
        <v>Dan-illa</v>
      </c>
      <c r="BA220" s="4" t="str">
        <v>Dan-illa</v>
      </c>
      <c r="BB220" s="4" t="str">
        <v>Dan-illa</v>
      </c>
      <c r="BC220" s="4" t="str">
        <v>Dan-illa</v>
      </c>
      <c r="BD220" s="4" t="str">
        <v>Dan-illa</v>
      </c>
      <c r="BE220" s="4" t="str">
        <v>Dan-illa</v>
      </c>
      <c r="BF220" s="4" t="str">
        <v>Dan-illa</v>
      </c>
      <c r="BG220" s="4" t="str">
        <v>Dan-illa</v>
      </c>
      <c r="BH220" s="4" t="str">
        <v>Dan-illa</v>
      </c>
      <c r="BI220" s="4" t="str">
        <v>Dan-illa</v>
      </c>
      <c r="BJ220" s="4" t="str">
        <v>Dan-illa</v>
      </c>
      <c r="BK220" s="4" t="str">
        <v>Dan-illa</v>
      </c>
      <c r="BL220" s="4" t="str">
        <v>Dan-illa</v>
      </c>
      <c r="BM220" s="4" t="str">
        <v>Dan-illa</v>
      </c>
      <c r="BN220" s="4" t="str">
        <v>Dan-illa</v>
      </c>
      <c r="BO220" s="4" t="str">
        <v>Dan-illa</v>
      </c>
      <c r="BP220" s="4" t="str">
        <v>Dan-illa</v>
      </c>
      <c r="BQ220" s="4" t="str">
        <v>Dan-illa</v>
      </c>
      <c r="BR220" s="4" t="str">
        <v>Dan-illa</v>
      </c>
      <c r="BS220" s="4" t="str">
        <v>Dan-illa</v>
      </c>
      <c r="BT220" s="4" t="str">
        <v>Dan-illa</v>
      </c>
      <c r="BU220" s="4" t="str">
        <v>Dan-illa</v>
      </c>
      <c r="BV220" s="4" t="str">
        <v>Dan-illa</v>
      </c>
      <c r="BX220" s="4" t="str">
        <v>Damascus</v>
      </c>
      <c r="BY220" s="4" t="str">
        <v>Damascus</v>
      </c>
      <c r="BZ220" s="4" t="str">
        <v>Damascus</v>
      </c>
      <c r="CA220" s="4" t="str">
        <v>Damascus</v>
      </c>
      <c r="CB220" s="4" t="str">
        <v>Damascus</v>
      </c>
      <c r="CC220" s="4" t="str">
        <v>Damascus</v>
      </c>
      <c r="CD220" s="4" t="str">
        <v>Damascus</v>
      </c>
      <c r="CE220" s="4" t="str">
        <v>Damascus</v>
      </c>
      <c r="CF220" s="4" t="str">
        <v>Damascus</v>
      </c>
      <c r="CG220" s="4" t="str">
        <v>Damascus</v>
      </c>
      <c r="CH220" s="4" t="str">
        <v>Damascus</v>
      </c>
      <c r="CI220" s="4" t="str">
        <v>Damascus</v>
      </c>
      <c r="CJ220" s="4" t="str">
        <v>Damascus</v>
      </c>
      <c r="CK220" s="4" t="str">
        <v>Damascus</v>
      </c>
      <c r="CL220" s="4" t="str">
        <v>Damascus</v>
      </c>
      <c r="CM220" s="4" t="str">
        <v>Damascus</v>
      </c>
      <c r="CN220" s="4" t="str">
        <v>Damascus</v>
      </c>
      <c r="CO220" s="4" t="str">
        <v>Damascus</v>
      </c>
      <c r="CP220" s="4" t="str">
        <v>Damascus</v>
      </c>
      <c r="CQ220" s="4" t="str">
        <v>Damascus</v>
      </c>
      <c r="CR220" s="4" t="str">
        <v>Damascus</v>
      </c>
      <c r="CS220" s="4" t="str">
        <v>Damascus</v>
      </c>
      <c r="CT220" s="4" t="str">
        <v>Damascus</v>
      </c>
      <c r="CU220" s="4" t="str">
        <v>Damascus</v>
      </c>
      <c r="CV220" s="4" t="str">
        <v>Damascus</v>
      </c>
      <c r="CW220" s="4" t="str">
        <v>Damascus</v>
      </c>
      <c r="CX220" s="4" t="str">
        <v>Damascus</v>
      </c>
      <c r="CY220" s="4" t="str">
        <v>Damascus</v>
      </c>
      <c r="CZ220" s="4" t="str">
        <v>Damascus</v>
      </c>
      <c r="DA220" s="4" t="str">
        <v>Damascus</v>
      </c>
    </row>
    <row r="221" spans="1:105" x14ac:dyDescent="0.35">
      <c r="A221" s="4" t="s">
        <v>1953</v>
      </c>
      <c r="B221" s="4" t="s">
        <v>1952</v>
      </c>
      <c r="D221" s="4" t="s">
        <v>2726</v>
      </c>
      <c r="AS221" s="4" t="str">
        <v>Danish seed</v>
      </c>
      <c r="AT221" s="4" t="str">
        <v>Danish seed</v>
      </c>
      <c r="AU221" s="4" t="str">
        <v>Danish seed</v>
      </c>
      <c r="AV221" s="4" t="str">
        <v>Danish seed</v>
      </c>
      <c r="AW221" s="4" t="str">
        <v>Danish seed</v>
      </c>
      <c r="AX221" s="4" t="str">
        <v>Danish seed</v>
      </c>
      <c r="AY221" s="4" t="str">
        <v>Danish seed</v>
      </c>
      <c r="AZ221" s="4" t="str">
        <v>Danish seed</v>
      </c>
      <c r="BA221" s="4" t="str">
        <v>Danish seed</v>
      </c>
      <c r="BB221" s="4" t="str">
        <v>Danish seed</v>
      </c>
      <c r="BC221" s="4" t="str">
        <v>Danish seed</v>
      </c>
      <c r="BD221" s="4" t="str">
        <v>Danish seed</v>
      </c>
      <c r="BE221" s="4" t="str">
        <v>Danish seed</v>
      </c>
      <c r="BF221" s="4" t="str">
        <v>Danish seed</v>
      </c>
      <c r="BG221" s="4" t="str">
        <v>Danish seed</v>
      </c>
      <c r="BH221" s="4" t="str">
        <v>Danish seed</v>
      </c>
      <c r="BI221" s="4" t="str">
        <v>Danish seed</v>
      </c>
      <c r="BJ221" s="4" t="str">
        <v>Danish seed</v>
      </c>
      <c r="BK221" s="4" t="str">
        <v>Danish seed</v>
      </c>
      <c r="BL221" s="4" t="str">
        <v>Danish seed</v>
      </c>
      <c r="BM221" s="4" t="str">
        <v>Danish seed</v>
      </c>
      <c r="BN221" s="4" t="str">
        <v>Danish seed</v>
      </c>
      <c r="BO221" s="4" t="str">
        <v>Danish seed</v>
      </c>
      <c r="BP221" s="4" t="str">
        <v>Danish seed</v>
      </c>
      <c r="BQ221" s="4" t="str">
        <v>Danish seed</v>
      </c>
      <c r="BR221" s="4" t="str">
        <v>Danish seed</v>
      </c>
      <c r="BS221" s="4" t="str">
        <v>Danish seed</v>
      </c>
      <c r="BT221" s="4" t="str">
        <v>Danish seed</v>
      </c>
      <c r="BU221" s="4" t="str">
        <v>Danish seed</v>
      </c>
      <c r="BV221" s="4" t="str">
        <v>Danish seed</v>
      </c>
      <c r="BX221" s="4" t="str">
        <v>Dan-illa</v>
      </c>
      <c r="BY221" s="4" t="str">
        <v>Dan-illa</v>
      </c>
      <c r="BZ221" s="4" t="str">
        <v>Dan-illa</v>
      </c>
      <c r="CA221" s="4" t="str">
        <v>Dan-illa</v>
      </c>
      <c r="CB221" s="4" t="str">
        <v>Dan-illa</v>
      </c>
      <c r="CC221" s="4" t="str">
        <v>Dan-illa</v>
      </c>
      <c r="CD221" s="4" t="str">
        <v>Dan-illa</v>
      </c>
      <c r="CE221" s="4" t="str">
        <v>Dan-illa</v>
      </c>
      <c r="CF221" s="4" t="str">
        <v>Dan-illa</v>
      </c>
      <c r="CG221" s="4" t="str">
        <v>Dan-illa</v>
      </c>
      <c r="CH221" s="4" t="str">
        <v>Dan-illa</v>
      </c>
      <c r="CI221" s="4" t="str">
        <v>Dan-illa</v>
      </c>
      <c r="CJ221" s="4" t="str">
        <v>Dan-illa</v>
      </c>
      <c r="CK221" s="4" t="str">
        <v>Dan-illa</v>
      </c>
      <c r="CL221" s="4" t="str">
        <v>Dan-illa</v>
      </c>
      <c r="CM221" s="4" t="str">
        <v>Dan-illa</v>
      </c>
      <c r="CN221" s="4" t="str">
        <v>Dan-illa</v>
      </c>
      <c r="CO221" s="4" t="str">
        <v>Dan-illa</v>
      </c>
      <c r="CP221" s="4" t="str">
        <v>Dan-illa</v>
      </c>
      <c r="CQ221" s="4" t="str">
        <v>Dan-illa</v>
      </c>
      <c r="CR221" s="4" t="str">
        <v>Dan-illa</v>
      </c>
      <c r="CS221" s="4" t="str">
        <v>Dan-illa</v>
      </c>
      <c r="CT221" s="4" t="str">
        <v>Dan-illa</v>
      </c>
      <c r="CU221" s="4" t="str">
        <v>Dan-illa</v>
      </c>
      <c r="CV221" s="4" t="str">
        <v>Dan-illa</v>
      </c>
      <c r="CW221" s="4" t="str">
        <v>Dan-illa</v>
      </c>
      <c r="CX221" s="4" t="str">
        <v>Dan-illa</v>
      </c>
      <c r="CY221" s="4" t="str">
        <v>Dan-illa</v>
      </c>
      <c r="CZ221" s="4" t="str">
        <v>Dan-illa</v>
      </c>
      <c r="DA221" s="4" t="str">
        <v>Dan-illa</v>
      </c>
    </row>
    <row r="222" spans="1:105" x14ac:dyDescent="0.35">
      <c r="A222" s="4" t="s">
        <v>1953</v>
      </c>
      <c r="B222" s="4" t="s">
        <v>1952</v>
      </c>
      <c r="D222" s="4" t="s">
        <v>2729</v>
      </c>
      <c r="AS222" s="4" t="str">
        <v>Danlas</v>
      </c>
      <c r="AT222" s="4" t="str">
        <v>Danlas</v>
      </c>
      <c r="AU222" s="4" t="str">
        <v>Danlas</v>
      </c>
      <c r="AV222" s="4" t="str">
        <v>Danlas</v>
      </c>
      <c r="AW222" s="4" t="str">
        <v>Danlas</v>
      </c>
      <c r="AX222" s="4" t="str">
        <v>Danlas</v>
      </c>
      <c r="AY222" s="4" t="str">
        <v>Danlas</v>
      </c>
      <c r="AZ222" s="4" t="str">
        <v>Danlas</v>
      </c>
      <c r="BA222" s="4" t="str">
        <v>Danlas</v>
      </c>
      <c r="BB222" s="4" t="str">
        <v>Danlas</v>
      </c>
      <c r="BC222" s="4" t="str">
        <v>Danlas</v>
      </c>
      <c r="BD222" s="4" t="str">
        <v>Danlas</v>
      </c>
      <c r="BE222" s="4" t="str">
        <v>Danlas</v>
      </c>
      <c r="BF222" s="4" t="str">
        <v>Danlas</v>
      </c>
      <c r="BG222" s="4" t="str">
        <v>Danlas</v>
      </c>
      <c r="BH222" s="4" t="str">
        <v>Danlas</v>
      </c>
      <c r="BI222" s="4" t="str">
        <v>Danlas</v>
      </c>
      <c r="BJ222" s="4" t="str">
        <v>Danlas</v>
      </c>
      <c r="BK222" s="4" t="str">
        <v>Danlas</v>
      </c>
      <c r="BL222" s="4" t="str">
        <v>Danlas</v>
      </c>
      <c r="BM222" s="4" t="str">
        <v>Danlas</v>
      </c>
      <c r="BN222" s="4" t="str">
        <v>Danlas</v>
      </c>
      <c r="BO222" s="4" t="str">
        <v>Danlas</v>
      </c>
      <c r="BP222" s="4" t="str">
        <v>Danlas</v>
      </c>
      <c r="BQ222" s="4" t="str">
        <v>Danlas</v>
      </c>
      <c r="BR222" s="4" t="str">
        <v>Danlas</v>
      </c>
      <c r="BS222" s="4" t="str">
        <v>Danlas</v>
      </c>
      <c r="BT222" s="4" t="str">
        <v>Danlas</v>
      </c>
      <c r="BU222" s="4" t="str">
        <v>Danlas</v>
      </c>
      <c r="BV222" s="4" t="str">
        <v>Danlas</v>
      </c>
      <c r="BX222" s="4" t="str">
        <v>Danish seed</v>
      </c>
      <c r="BY222" s="4" t="str">
        <v>Danish seed</v>
      </c>
      <c r="BZ222" s="4" t="str">
        <v>Danish seed</v>
      </c>
      <c r="CA222" s="4" t="str">
        <v>Danish seed</v>
      </c>
      <c r="CB222" s="4" t="str">
        <v>Danish seed</v>
      </c>
      <c r="CC222" s="4" t="str">
        <v>Danish seed</v>
      </c>
      <c r="CD222" s="4" t="str">
        <v>Danish seed</v>
      </c>
      <c r="CE222" s="4" t="str">
        <v>Danish seed</v>
      </c>
      <c r="CF222" s="4" t="str">
        <v>Danish seed</v>
      </c>
      <c r="CG222" s="4" t="str">
        <v>Danish seed</v>
      </c>
      <c r="CH222" s="4" t="str">
        <v>Danish seed</v>
      </c>
      <c r="CI222" s="4" t="str">
        <v>Danish seed</v>
      </c>
      <c r="CJ222" s="4" t="str">
        <v>Danish seed</v>
      </c>
      <c r="CK222" s="4" t="str">
        <v>Danish seed</v>
      </c>
      <c r="CL222" s="4" t="str">
        <v>Danish seed</v>
      </c>
      <c r="CM222" s="4" t="str">
        <v>Danish seed</v>
      </c>
      <c r="CN222" s="4" t="str">
        <v>Danish seed</v>
      </c>
      <c r="CO222" s="4" t="str">
        <v>Danish seed</v>
      </c>
      <c r="CP222" s="4" t="str">
        <v>Danish seed</v>
      </c>
      <c r="CQ222" s="4" t="str">
        <v>Danish seed</v>
      </c>
      <c r="CR222" s="4" t="str">
        <v>Danish seed</v>
      </c>
      <c r="CS222" s="4" t="str">
        <v>Danish seed</v>
      </c>
      <c r="CT222" s="4" t="str">
        <v>Danish seed</v>
      </c>
      <c r="CU222" s="4" t="str">
        <v>Danish seed</v>
      </c>
      <c r="CV222" s="4" t="str">
        <v>Danish seed</v>
      </c>
      <c r="CW222" s="4" t="str">
        <v>Danish seed</v>
      </c>
      <c r="CX222" s="4" t="str">
        <v>Danish seed</v>
      </c>
      <c r="CY222" s="4" t="str">
        <v>Danish seed</v>
      </c>
      <c r="CZ222" s="4" t="str">
        <v>Danish seed</v>
      </c>
      <c r="DA222" s="4" t="str">
        <v>Danish seed</v>
      </c>
    </row>
    <row r="223" spans="1:105" x14ac:dyDescent="0.35">
      <c r="A223" s="4" t="s">
        <v>1953</v>
      </c>
      <c r="B223" s="4" t="s">
        <v>1952</v>
      </c>
      <c r="D223" s="4" t="s">
        <v>2730</v>
      </c>
      <c r="AS223" s="4" t="str">
        <v>Darinkoba</v>
      </c>
      <c r="AT223" s="4" t="str">
        <v>Darinkoba</v>
      </c>
      <c r="AU223" s="4" t="str">
        <v>Darinkoba</v>
      </c>
      <c r="AV223" s="4" t="str">
        <v>Darinkoba</v>
      </c>
      <c r="AW223" s="4" t="str">
        <v>Darinkoba</v>
      </c>
      <c r="AX223" s="4" t="str">
        <v>Darinkoba</v>
      </c>
      <c r="AY223" s="4" t="str">
        <v>Darinkoba</v>
      </c>
      <c r="AZ223" s="4" t="str">
        <v>Darinkoba</v>
      </c>
      <c r="BA223" s="4" t="str">
        <v>Darinkoba</v>
      </c>
      <c r="BB223" s="4" t="str">
        <v>Darinkoba</v>
      </c>
      <c r="BC223" s="4" t="str">
        <v>Darinkoba</v>
      </c>
      <c r="BD223" s="4" t="str">
        <v>Darinkoba</v>
      </c>
      <c r="BE223" s="4" t="str">
        <v>Darinkoba</v>
      </c>
      <c r="BF223" s="4" t="str">
        <v>Darinkoba</v>
      </c>
      <c r="BG223" s="4" t="str">
        <v>Darinkoba</v>
      </c>
      <c r="BH223" s="4" t="str">
        <v>Darinkoba</v>
      </c>
      <c r="BI223" s="4" t="str">
        <v>Darinkoba</v>
      </c>
      <c r="BJ223" s="4" t="str">
        <v>Darinkoba</v>
      </c>
      <c r="BK223" s="4" t="str">
        <v>Darinkoba</v>
      </c>
      <c r="BL223" s="4" t="str">
        <v>Darinkoba</v>
      </c>
      <c r="BM223" s="4" t="str">
        <v>Darinkoba</v>
      </c>
      <c r="BN223" s="4" t="str">
        <v>Darinkoba</v>
      </c>
      <c r="BO223" s="4" t="str">
        <v>Darinkoba</v>
      </c>
      <c r="BP223" s="4" t="str">
        <v>Darinkoba</v>
      </c>
      <c r="BQ223" s="4" t="str">
        <v>Darinkoba</v>
      </c>
      <c r="BR223" s="4" t="str">
        <v>Darinkoba</v>
      </c>
      <c r="BS223" s="4" t="str">
        <v>Darinkoba</v>
      </c>
      <c r="BT223" s="4" t="str">
        <v>Darinkoba</v>
      </c>
      <c r="BU223" s="4" t="str">
        <v>Darinkoba</v>
      </c>
      <c r="BV223" s="4" t="str">
        <v>Darinkoba</v>
      </c>
      <c r="BX223" s="4" t="str">
        <v>Danlas</v>
      </c>
      <c r="BY223" s="4" t="str">
        <v>Danlas</v>
      </c>
      <c r="BZ223" s="4" t="str">
        <v>Danlas</v>
      </c>
      <c r="CA223" s="4" t="str">
        <v>Danlas</v>
      </c>
      <c r="CB223" s="4" t="str">
        <v>Danlas</v>
      </c>
      <c r="CC223" s="4" t="str">
        <v>Danlas</v>
      </c>
      <c r="CD223" s="4" t="str">
        <v>Danlas</v>
      </c>
      <c r="CE223" s="4" t="str">
        <v>Danlas</v>
      </c>
      <c r="CF223" s="4" t="str">
        <v>Danlas</v>
      </c>
      <c r="CG223" s="4" t="str">
        <v>Danlas</v>
      </c>
      <c r="CH223" s="4" t="str">
        <v>Danlas</v>
      </c>
      <c r="CI223" s="4" t="str">
        <v>Danlas</v>
      </c>
      <c r="CJ223" s="4" t="str">
        <v>Danlas</v>
      </c>
      <c r="CK223" s="4" t="str">
        <v>Danlas</v>
      </c>
      <c r="CL223" s="4" t="str">
        <v>Danlas</v>
      </c>
      <c r="CM223" s="4" t="str">
        <v>Danlas</v>
      </c>
      <c r="CN223" s="4" t="str">
        <v>Danlas</v>
      </c>
      <c r="CO223" s="4" t="str">
        <v>Danlas</v>
      </c>
      <c r="CP223" s="4" t="str">
        <v>Danlas</v>
      </c>
      <c r="CQ223" s="4" t="str">
        <v>Danlas</v>
      </c>
      <c r="CR223" s="4" t="str">
        <v>Danlas</v>
      </c>
      <c r="CS223" s="4" t="str">
        <v>Danlas</v>
      </c>
      <c r="CT223" s="4" t="str">
        <v>Danlas</v>
      </c>
      <c r="CU223" s="4" t="str">
        <v>Danlas</v>
      </c>
      <c r="CV223" s="4" t="str">
        <v>Danlas</v>
      </c>
      <c r="CW223" s="4" t="str">
        <v>Danlas</v>
      </c>
      <c r="CX223" s="4" t="str">
        <v>Danlas</v>
      </c>
      <c r="CY223" s="4" t="str">
        <v>Danlas</v>
      </c>
      <c r="CZ223" s="4" t="str">
        <v>Danlas</v>
      </c>
      <c r="DA223" s="4" t="str">
        <v>Danlas</v>
      </c>
    </row>
    <row r="224" spans="1:105" x14ac:dyDescent="0.35">
      <c r="A224" s="4" t="s">
        <v>1953</v>
      </c>
      <c r="B224" s="4" t="s">
        <v>1952</v>
      </c>
      <c r="D224" s="4" t="s">
        <v>2731</v>
      </c>
      <c r="AS224" s="4" t="str">
        <v>Dark brown</v>
      </c>
      <c r="AT224" s="4" t="str">
        <v>Dark brown</v>
      </c>
      <c r="AU224" s="4" t="str">
        <v>Dark brown</v>
      </c>
      <c r="AV224" s="4" t="str">
        <v>Dark brown</v>
      </c>
      <c r="AW224" s="4" t="str">
        <v>Dark brown</v>
      </c>
      <c r="AX224" s="4" t="str">
        <v>Dark brown</v>
      </c>
      <c r="AY224" s="4" t="str">
        <v>Dark brown</v>
      </c>
      <c r="AZ224" s="4" t="str">
        <v>Dark brown</v>
      </c>
      <c r="BA224" s="4" t="str">
        <v>Dark brown</v>
      </c>
      <c r="BB224" s="4" t="str">
        <v>Dark brown</v>
      </c>
      <c r="BC224" s="4" t="str">
        <v>Dark brown</v>
      </c>
      <c r="BD224" s="4" t="str">
        <v>Dark brown</v>
      </c>
      <c r="BE224" s="4" t="str">
        <v>Dark brown</v>
      </c>
      <c r="BF224" s="4" t="str">
        <v>Dark brown</v>
      </c>
      <c r="BG224" s="4" t="str">
        <v>Dark brown</v>
      </c>
      <c r="BH224" s="4" t="str">
        <v>Dark brown</v>
      </c>
      <c r="BI224" s="4" t="str">
        <v>Dark brown</v>
      </c>
      <c r="BJ224" s="4" t="str">
        <v>Dark brown</v>
      </c>
      <c r="BK224" s="4" t="str">
        <v>Dark brown</v>
      </c>
      <c r="BL224" s="4" t="str">
        <v>Dark brown</v>
      </c>
      <c r="BM224" s="4" t="str">
        <v>Dark brown</v>
      </c>
      <c r="BN224" s="4" t="str">
        <v>Dark brown</v>
      </c>
      <c r="BO224" s="4" t="str">
        <v>Dark brown</v>
      </c>
      <c r="BP224" s="4" t="str">
        <v>Dark brown</v>
      </c>
      <c r="BQ224" s="4" t="str">
        <v>Dark brown</v>
      </c>
      <c r="BR224" s="4" t="str">
        <v>Dark brown</v>
      </c>
      <c r="BS224" s="4" t="str">
        <v>Dark brown</v>
      </c>
      <c r="BT224" s="4" t="str">
        <v>Dark brown</v>
      </c>
      <c r="BU224" s="4" t="str">
        <v>Dark brown</v>
      </c>
      <c r="BV224" s="4" t="str">
        <v>Dark brown</v>
      </c>
      <c r="BX224" s="4" t="str">
        <v>Darinkoba</v>
      </c>
      <c r="BY224" s="4" t="str">
        <v>Darinkoba</v>
      </c>
      <c r="BZ224" s="4" t="str">
        <v>Darinkoba</v>
      </c>
      <c r="CA224" s="4" t="str">
        <v>Darinkoba</v>
      </c>
      <c r="CB224" s="4" t="str">
        <v>Darinkoba</v>
      </c>
      <c r="CC224" s="4" t="str">
        <v>Darinkoba</v>
      </c>
      <c r="CD224" s="4" t="str">
        <v>Darinkoba</v>
      </c>
      <c r="CE224" s="4" t="str">
        <v>Darinkoba</v>
      </c>
      <c r="CF224" s="4" t="str">
        <v>Darinkoba</v>
      </c>
      <c r="CG224" s="4" t="str">
        <v>Darinkoba</v>
      </c>
      <c r="CH224" s="4" t="str">
        <v>Darinkoba</v>
      </c>
      <c r="CI224" s="4" t="str">
        <v>Darinkoba</v>
      </c>
      <c r="CJ224" s="4" t="str">
        <v>Darinkoba</v>
      </c>
      <c r="CK224" s="4" t="str">
        <v>Darinkoba</v>
      </c>
      <c r="CL224" s="4" t="str">
        <v>Darinkoba</v>
      </c>
      <c r="CM224" s="4" t="str">
        <v>Darinkoba</v>
      </c>
      <c r="CN224" s="4" t="str">
        <v>Darinkoba</v>
      </c>
      <c r="CO224" s="4" t="str">
        <v>Darinkoba</v>
      </c>
      <c r="CP224" s="4" t="str">
        <v>Darinkoba</v>
      </c>
      <c r="CQ224" s="4" t="str">
        <v>Darinkoba</v>
      </c>
      <c r="CR224" s="4" t="str">
        <v>Darinkoba</v>
      </c>
      <c r="CS224" s="4" t="str">
        <v>Darinkoba</v>
      </c>
      <c r="CT224" s="4" t="str">
        <v>Darinkoba</v>
      </c>
      <c r="CU224" s="4" t="str">
        <v>Darinkoba</v>
      </c>
      <c r="CV224" s="4" t="str">
        <v>Darinkoba</v>
      </c>
      <c r="CW224" s="4" t="str">
        <v>Darinkoba</v>
      </c>
      <c r="CX224" s="4" t="str">
        <v>Darinkoba</v>
      </c>
      <c r="CY224" s="4" t="str">
        <v>Darinkoba</v>
      </c>
      <c r="CZ224" s="4" t="str">
        <v>Darinkoba</v>
      </c>
      <c r="DA224" s="4" t="str">
        <v>Darinkoba</v>
      </c>
    </row>
    <row r="225" spans="1:105" x14ac:dyDescent="0.35">
      <c r="A225" s="4" t="s">
        <v>1953</v>
      </c>
      <c r="B225" s="4" t="s">
        <v>1952</v>
      </c>
      <c r="D225" s="4" t="s">
        <v>2732</v>
      </c>
      <c r="AS225" s="4" t="str">
        <v>Dark Red</v>
      </c>
      <c r="AT225" s="4" t="str">
        <v>Dark Red</v>
      </c>
      <c r="AU225" s="4" t="str">
        <v>Dark Red</v>
      </c>
      <c r="AV225" s="4" t="str">
        <v>Dark Red</v>
      </c>
      <c r="AW225" s="4" t="str">
        <v>Dark Red</v>
      </c>
      <c r="AX225" s="4" t="str">
        <v>Dark Red</v>
      </c>
      <c r="AY225" s="4" t="str">
        <v>Dark Red</v>
      </c>
      <c r="AZ225" s="4" t="str">
        <v>Dark Red</v>
      </c>
      <c r="BA225" s="4" t="str">
        <v>Dark Red</v>
      </c>
      <c r="BB225" s="4" t="str">
        <v>Dark Red</v>
      </c>
      <c r="BC225" s="4" t="str">
        <v>Dark Red</v>
      </c>
      <c r="BD225" s="4" t="str">
        <v>Dark Red</v>
      </c>
      <c r="BE225" s="4" t="str">
        <v>Dark Red</v>
      </c>
      <c r="BF225" s="4" t="str">
        <v>Dark Red</v>
      </c>
      <c r="BG225" s="4" t="str">
        <v>Dark Red</v>
      </c>
      <c r="BH225" s="4" t="str">
        <v>Dark Red</v>
      </c>
      <c r="BI225" s="4" t="str">
        <v>Dark Red</v>
      </c>
      <c r="BJ225" s="4" t="str">
        <v>Dark Red</v>
      </c>
      <c r="BK225" s="4" t="str">
        <v>Dark Red</v>
      </c>
      <c r="BL225" s="4" t="str">
        <v>Dark Red</v>
      </c>
      <c r="BM225" s="4" t="str">
        <v>Dark Red</v>
      </c>
      <c r="BN225" s="4" t="str">
        <v>Dark Red</v>
      </c>
      <c r="BO225" s="4" t="str">
        <v>Dark Red</v>
      </c>
      <c r="BP225" s="4" t="str">
        <v>Dark Red</v>
      </c>
      <c r="BQ225" s="4" t="str">
        <v>Dark Red</v>
      </c>
      <c r="BR225" s="4" t="str">
        <v>Dark Red</v>
      </c>
      <c r="BS225" s="4" t="str">
        <v>Dark Red</v>
      </c>
      <c r="BT225" s="4" t="str">
        <v>Dark Red</v>
      </c>
      <c r="BU225" s="4" t="str">
        <v>Dark Red</v>
      </c>
      <c r="BV225" s="4" t="str">
        <v>Dark Red</v>
      </c>
      <c r="BX225" s="4" t="str">
        <v>Dark brown</v>
      </c>
      <c r="BY225" s="4" t="str">
        <v>Dark brown</v>
      </c>
      <c r="BZ225" s="4" t="str">
        <v>Dark brown</v>
      </c>
      <c r="CA225" s="4" t="str">
        <v>Dark brown</v>
      </c>
      <c r="CB225" s="4" t="str">
        <v>Dark brown</v>
      </c>
      <c r="CC225" s="4" t="str">
        <v>Dark brown</v>
      </c>
      <c r="CD225" s="4" t="str">
        <v>Dark brown</v>
      </c>
      <c r="CE225" s="4" t="str">
        <v>Dark brown</v>
      </c>
      <c r="CF225" s="4" t="str">
        <v>Dark brown</v>
      </c>
      <c r="CG225" s="4" t="str">
        <v>Dark brown</v>
      </c>
      <c r="CH225" s="4" t="str">
        <v>Dark brown</v>
      </c>
      <c r="CI225" s="4" t="str">
        <v>Dark brown</v>
      </c>
      <c r="CJ225" s="4" t="str">
        <v>Dark brown</v>
      </c>
      <c r="CK225" s="4" t="str">
        <v>Dark brown</v>
      </c>
      <c r="CL225" s="4" t="str">
        <v>Dark brown</v>
      </c>
      <c r="CM225" s="4" t="str">
        <v>Dark brown</v>
      </c>
      <c r="CN225" s="4" t="str">
        <v>Dark brown</v>
      </c>
      <c r="CO225" s="4" t="str">
        <v>Dark brown</v>
      </c>
      <c r="CP225" s="4" t="str">
        <v>Dark brown</v>
      </c>
      <c r="CQ225" s="4" t="str">
        <v>Dark brown</v>
      </c>
      <c r="CR225" s="4" t="str">
        <v>Dark brown</v>
      </c>
      <c r="CS225" s="4" t="str">
        <v>Dark brown</v>
      </c>
      <c r="CT225" s="4" t="str">
        <v>Dark brown</v>
      </c>
      <c r="CU225" s="4" t="str">
        <v>Dark brown</v>
      </c>
      <c r="CV225" s="4" t="str">
        <v>Dark brown</v>
      </c>
      <c r="CW225" s="4" t="str">
        <v>Dark brown</v>
      </c>
      <c r="CX225" s="4" t="str">
        <v>Dark brown</v>
      </c>
      <c r="CY225" s="4" t="str">
        <v>Dark brown</v>
      </c>
      <c r="CZ225" s="4" t="str">
        <v>Dark brown</v>
      </c>
      <c r="DA225" s="4" t="str">
        <v>Dark brown</v>
      </c>
    </row>
    <row r="226" spans="1:105" x14ac:dyDescent="0.35">
      <c r="A226" s="4" t="s">
        <v>1953</v>
      </c>
      <c r="B226" s="4" t="s">
        <v>1952</v>
      </c>
      <c r="D226" s="4" t="s">
        <v>2733</v>
      </c>
      <c r="AS226" s="4" t="str">
        <v>Dashen</v>
      </c>
      <c r="AT226" s="4" t="str">
        <v>Dashen</v>
      </c>
      <c r="AU226" s="4" t="str">
        <v>Dashen</v>
      </c>
      <c r="AV226" s="4" t="str">
        <v>Dashen</v>
      </c>
      <c r="AW226" s="4" t="str">
        <v>Dashen</v>
      </c>
      <c r="AX226" s="4" t="str">
        <v>Dashen</v>
      </c>
      <c r="AY226" s="4" t="str">
        <v>Dashen</v>
      </c>
      <c r="AZ226" s="4" t="str">
        <v>Dashen</v>
      </c>
      <c r="BA226" s="4" t="str">
        <v>Dashen</v>
      </c>
      <c r="BB226" s="4" t="str">
        <v>Dashen</v>
      </c>
      <c r="BC226" s="4" t="str">
        <v>Dashen</v>
      </c>
      <c r="BD226" s="4" t="str">
        <v>Dashen</v>
      </c>
      <c r="BE226" s="4" t="str">
        <v>Dashen</v>
      </c>
      <c r="BF226" s="4" t="str">
        <v>Dashen</v>
      </c>
      <c r="BG226" s="4" t="str">
        <v>Dashen</v>
      </c>
      <c r="BH226" s="4" t="str">
        <v>Dashen</v>
      </c>
      <c r="BI226" s="4" t="str">
        <v>Dashen</v>
      </c>
      <c r="BJ226" s="4" t="str">
        <v>Dashen</v>
      </c>
      <c r="BK226" s="4" t="str">
        <v>Dashen</v>
      </c>
      <c r="BL226" s="4" t="str">
        <v>Dashen</v>
      </c>
      <c r="BM226" s="4" t="str">
        <v>Dashen</v>
      </c>
      <c r="BN226" s="4" t="str">
        <v>Dashen</v>
      </c>
      <c r="BO226" s="4" t="str">
        <v>Dashen</v>
      </c>
      <c r="BP226" s="4" t="str">
        <v>Dashen</v>
      </c>
      <c r="BQ226" s="4" t="str">
        <v>Dashen</v>
      </c>
      <c r="BR226" s="4" t="str">
        <v>Dashen</v>
      </c>
      <c r="BS226" s="4" t="str">
        <v>Dashen</v>
      </c>
      <c r="BT226" s="4" t="str">
        <v>Dashen</v>
      </c>
      <c r="BU226" s="4" t="str">
        <v>Dashen</v>
      </c>
      <c r="BV226" s="4" t="str">
        <v>Dashen</v>
      </c>
      <c r="BX226" s="4" t="str">
        <v>Dark Red</v>
      </c>
      <c r="BY226" s="4" t="str">
        <v>Dark Red</v>
      </c>
      <c r="BZ226" s="4" t="str">
        <v>Dark Red</v>
      </c>
      <c r="CA226" s="4" t="str">
        <v>Dark Red</v>
      </c>
      <c r="CB226" s="4" t="str">
        <v>Dark Red</v>
      </c>
      <c r="CC226" s="4" t="str">
        <v>Dark Red</v>
      </c>
      <c r="CD226" s="4" t="str">
        <v>Dark Red</v>
      </c>
      <c r="CE226" s="4" t="str">
        <v>Dark Red</v>
      </c>
      <c r="CF226" s="4" t="str">
        <v>Dark Red</v>
      </c>
      <c r="CG226" s="4" t="str">
        <v>Dark Red</v>
      </c>
      <c r="CH226" s="4" t="str">
        <v>Dark Red</v>
      </c>
      <c r="CI226" s="4" t="str">
        <v>Dark Red</v>
      </c>
      <c r="CJ226" s="4" t="str">
        <v>Dark Red</v>
      </c>
      <c r="CK226" s="4" t="str">
        <v>Dark Red</v>
      </c>
      <c r="CL226" s="4" t="str">
        <v>Dark Red</v>
      </c>
      <c r="CM226" s="4" t="str">
        <v>Dark Red</v>
      </c>
      <c r="CN226" s="4" t="str">
        <v>Dark Red</v>
      </c>
      <c r="CO226" s="4" t="str">
        <v>Dark Red</v>
      </c>
      <c r="CP226" s="4" t="str">
        <v>Dark Red</v>
      </c>
      <c r="CQ226" s="4" t="str">
        <v>Dark Red</v>
      </c>
      <c r="CR226" s="4" t="str">
        <v>Dark Red</v>
      </c>
      <c r="CS226" s="4" t="str">
        <v>Dark Red</v>
      </c>
      <c r="CT226" s="4" t="str">
        <v>Dark Red</v>
      </c>
      <c r="CU226" s="4" t="str">
        <v>Dark Red</v>
      </c>
      <c r="CV226" s="4" t="str">
        <v>Dark Red</v>
      </c>
      <c r="CW226" s="4" t="str">
        <v>Dark Red</v>
      </c>
      <c r="CX226" s="4" t="str">
        <v>Dark Red</v>
      </c>
      <c r="CY226" s="4" t="str">
        <v>Dark Red</v>
      </c>
      <c r="CZ226" s="4" t="str">
        <v>Dark Red</v>
      </c>
      <c r="DA226" s="4" t="str">
        <v>Dark Red</v>
      </c>
    </row>
    <row r="227" spans="1:105" x14ac:dyDescent="0.35">
      <c r="A227" s="4" t="s">
        <v>1953</v>
      </c>
      <c r="B227" s="4" t="s">
        <v>1952</v>
      </c>
      <c r="D227" s="4" t="s">
        <v>2734</v>
      </c>
      <c r="AS227" s="4" t="str">
        <v>Dekoko</v>
      </c>
      <c r="AT227" s="4" t="str">
        <v>Dekoko</v>
      </c>
      <c r="AU227" s="4" t="str">
        <v>Dekoko</v>
      </c>
      <c r="AV227" s="4" t="str">
        <v>Dekoko</v>
      </c>
      <c r="AW227" s="4" t="str">
        <v>Dekoko</v>
      </c>
      <c r="AX227" s="4" t="str">
        <v>Dekoko</v>
      </c>
      <c r="AY227" s="4" t="str">
        <v>Dekoko</v>
      </c>
      <c r="AZ227" s="4" t="str">
        <v>Dekoko</v>
      </c>
      <c r="BA227" s="4" t="str">
        <v>Dekoko</v>
      </c>
      <c r="BB227" s="4" t="str">
        <v>Dekoko</v>
      </c>
      <c r="BC227" s="4" t="str">
        <v>Dekoko</v>
      </c>
      <c r="BD227" s="4" t="str">
        <v>Dekoko</v>
      </c>
      <c r="BE227" s="4" t="str">
        <v>Dekoko</v>
      </c>
      <c r="BF227" s="4" t="str">
        <v>Dekoko</v>
      </c>
      <c r="BG227" s="4" t="str">
        <v>Dekoko</v>
      </c>
      <c r="BH227" s="4" t="str">
        <v>Dekoko</v>
      </c>
      <c r="BI227" s="4" t="str">
        <v>Dekoko</v>
      </c>
      <c r="BJ227" s="4" t="str">
        <v>Dekoko</v>
      </c>
      <c r="BK227" s="4" t="str">
        <v>Dekoko</v>
      </c>
      <c r="BL227" s="4" t="str">
        <v>Dekoko</v>
      </c>
      <c r="BM227" s="4" t="str">
        <v>Dekoko</v>
      </c>
      <c r="BN227" s="4" t="str">
        <v>Dekoko</v>
      </c>
      <c r="BO227" s="4" t="str">
        <v>Dekoko</v>
      </c>
      <c r="BP227" s="4" t="str">
        <v>Dekoko</v>
      </c>
      <c r="BQ227" s="4" t="str">
        <v>Dekoko</v>
      </c>
      <c r="BR227" s="4" t="str">
        <v>Dekoko</v>
      </c>
      <c r="BS227" s="4" t="str">
        <v>Dekoko</v>
      </c>
      <c r="BT227" s="4" t="str">
        <v>Dekoko</v>
      </c>
      <c r="BU227" s="4" t="str">
        <v>Dekoko</v>
      </c>
      <c r="BV227" s="4" t="str">
        <v>Dekoko</v>
      </c>
      <c r="BX227" s="4" t="str">
        <v>Dashen</v>
      </c>
      <c r="BY227" s="4" t="str">
        <v>Dashen</v>
      </c>
      <c r="BZ227" s="4" t="str">
        <v>Dashen</v>
      </c>
      <c r="CA227" s="4" t="str">
        <v>Dashen</v>
      </c>
      <c r="CB227" s="4" t="str">
        <v>Dashen</v>
      </c>
      <c r="CC227" s="4" t="str">
        <v>Dashen</v>
      </c>
      <c r="CD227" s="4" t="str">
        <v>Dashen</v>
      </c>
      <c r="CE227" s="4" t="str">
        <v>Dashen</v>
      </c>
      <c r="CF227" s="4" t="str">
        <v>Dashen</v>
      </c>
      <c r="CG227" s="4" t="str">
        <v>Dashen</v>
      </c>
      <c r="CH227" s="4" t="str">
        <v>Dashen</v>
      </c>
      <c r="CI227" s="4" t="str">
        <v>Dashen</v>
      </c>
      <c r="CJ227" s="4" t="str">
        <v>Dashen</v>
      </c>
      <c r="CK227" s="4" t="str">
        <v>Dashen</v>
      </c>
      <c r="CL227" s="4" t="str">
        <v>Dashen</v>
      </c>
      <c r="CM227" s="4" t="str">
        <v>Dashen</v>
      </c>
      <c r="CN227" s="4" t="str">
        <v>Dashen</v>
      </c>
      <c r="CO227" s="4" t="str">
        <v>Dashen</v>
      </c>
      <c r="CP227" s="4" t="str">
        <v>Dashen</v>
      </c>
      <c r="CQ227" s="4" t="str">
        <v>Dashen</v>
      </c>
      <c r="CR227" s="4" t="str">
        <v>Dashen</v>
      </c>
      <c r="CS227" s="4" t="str">
        <v>Dashen</v>
      </c>
      <c r="CT227" s="4" t="str">
        <v>Dashen</v>
      </c>
      <c r="CU227" s="4" t="str">
        <v>Dashen</v>
      </c>
      <c r="CV227" s="4" t="str">
        <v>Dashen</v>
      </c>
      <c r="CW227" s="4" t="str">
        <v>Dashen</v>
      </c>
      <c r="CX227" s="4" t="str">
        <v>Dashen</v>
      </c>
      <c r="CY227" s="4" t="str">
        <v>Dashen</v>
      </c>
      <c r="CZ227" s="4" t="str">
        <v>Dashen</v>
      </c>
      <c r="DA227" s="4" t="str">
        <v>Dashen</v>
      </c>
    </row>
    <row r="228" spans="1:105" x14ac:dyDescent="0.35">
      <c r="A228" s="4" t="s">
        <v>1953</v>
      </c>
      <c r="B228" s="4" t="s">
        <v>1952</v>
      </c>
      <c r="D228" s="4" t="s">
        <v>2735</v>
      </c>
      <c r="AS228" s="4" t="str">
        <v>Deli O x P ex OPRC</v>
      </c>
      <c r="AT228" s="4" t="str">
        <v>Deli O x P ex OPRC</v>
      </c>
      <c r="AU228" s="4" t="str">
        <v>Deli O x P ex OPRC</v>
      </c>
      <c r="AV228" s="4" t="str">
        <v>Deli O x P ex OPRC</v>
      </c>
      <c r="AW228" s="4" t="str">
        <v>Deli O x P ex OPRC</v>
      </c>
      <c r="AX228" s="4" t="str">
        <v>Deli O x P ex OPRC</v>
      </c>
      <c r="AY228" s="4" t="str">
        <v>Deli O x P ex OPRC</v>
      </c>
      <c r="AZ228" s="4" t="str">
        <v>Deli O x P ex OPRC</v>
      </c>
      <c r="BA228" s="4" t="str">
        <v>Deli O x P ex OPRC</v>
      </c>
      <c r="BB228" s="4" t="str">
        <v>Deli O x P ex OPRC</v>
      </c>
      <c r="BC228" s="4" t="str">
        <v>Deli O x P ex OPRC</v>
      </c>
      <c r="BD228" s="4" t="str">
        <v>Deli O x P ex OPRC</v>
      </c>
      <c r="BE228" s="4" t="str">
        <v>Deli O x P ex OPRC</v>
      </c>
      <c r="BF228" s="4" t="str">
        <v>Deli O x P ex OPRC</v>
      </c>
      <c r="BG228" s="4" t="str">
        <v>Deli O x P ex OPRC</v>
      </c>
      <c r="BH228" s="4" t="str">
        <v>Deli O x P ex OPRC</v>
      </c>
      <c r="BI228" s="4" t="str">
        <v>Deli O x P ex OPRC</v>
      </c>
      <c r="BJ228" s="4" t="str">
        <v>Deli O x P ex OPRC</v>
      </c>
      <c r="BK228" s="4" t="str">
        <v>Deli O x P ex OPRC</v>
      </c>
      <c r="BL228" s="4" t="str">
        <v>Deli O x P ex OPRC</v>
      </c>
      <c r="BM228" s="4" t="str">
        <v>Deli O x P ex OPRC</v>
      </c>
      <c r="BN228" s="4" t="str">
        <v>Deli O x P ex OPRC</v>
      </c>
      <c r="BO228" s="4" t="str">
        <v>Deli O x P ex OPRC</v>
      </c>
      <c r="BP228" s="4" t="str">
        <v>Deli O x P ex OPRC</v>
      </c>
      <c r="BQ228" s="4" t="str">
        <v>Deli O x P ex OPRC</v>
      </c>
      <c r="BR228" s="4" t="str">
        <v>Deli O x P ex OPRC</v>
      </c>
      <c r="BS228" s="4" t="str">
        <v>Deli O x P ex OPRC</v>
      </c>
      <c r="BT228" s="4" t="str">
        <v>Deli O x P ex OPRC</v>
      </c>
      <c r="BU228" s="4" t="str">
        <v>Deli O x P ex OPRC</v>
      </c>
      <c r="BV228" s="4" t="str">
        <v>Deli O x P ex OPRC</v>
      </c>
      <c r="BX228" s="4" t="str">
        <v>Dekoko</v>
      </c>
      <c r="BY228" s="4" t="str">
        <v>Dekoko</v>
      </c>
      <c r="BZ228" s="4" t="str">
        <v>Dekoko</v>
      </c>
      <c r="CA228" s="4" t="str">
        <v>Dekoko</v>
      </c>
      <c r="CB228" s="4" t="str">
        <v>Dekoko</v>
      </c>
      <c r="CC228" s="4" t="str">
        <v>Dekoko</v>
      </c>
      <c r="CD228" s="4" t="str">
        <v>Dekoko</v>
      </c>
      <c r="CE228" s="4" t="str">
        <v>Dekoko</v>
      </c>
      <c r="CF228" s="4" t="str">
        <v>Dekoko</v>
      </c>
      <c r="CG228" s="4" t="str">
        <v>Dekoko</v>
      </c>
      <c r="CH228" s="4" t="str">
        <v>Dekoko</v>
      </c>
      <c r="CI228" s="4" t="str">
        <v>Dekoko</v>
      </c>
      <c r="CJ228" s="4" t="str">
        <v>Dekoko</v>
      </c>
      <c r="CK228" s="4" t="str">
        <v>Dekoko</v>
      </c>
      <c r="CL228" s="4" t="str">
        <v>Dekoko</v>
      </c>
      <c r="CM228" s="4" t="str">
        <v>Dekoko</v>
      </c>
      <c r="CN228" s="4" t="str">
        <v>Dekoko</v>
      </c>
      <c r="CO228" s="4" t="str">
        <v>Dekoko</v>
      </c>
      <c r="CP228" s="4" t="str">
        <v>Dekoko</v>
      </c>
      <c r="CQ228" s="4" t="str">
        <v>Dekoko</v>
      </c>
      <c r="CR228" s="4" t="str">
        <v>Dekoko</v>
      </c>
      <c r="CS228" s="4" t="str">
        <v>Dekoko</v>
      </c>
      <c r="CT228" s="4" t="str">
        <v>Dekoko</v>
      </c>
      <c r="CU228" s="4" t="str">
        <v>Dekoko</v>
      </c>
      <c r="CV228" s="4" t="str">
        <v>Dekoko</v>
      </c>
      <c r="CW228" s="4" t="str">
        <v>Dekoko</v>
      </c>
      <c r="CX228" s="4" t="str">
        <v>Dekoko</v>
      </c>
      <c r="CY228" s="4" t="str">
        <v>Dekoko</v>
      </c>
      <c r="CZ228" s="4" t="str">
        <v>Dekoko</v>
      </c>
      <c r="DA228" s="4" t="str">
        <v>Dekoko</v>
      </c>
    </row>
    <row r="229" spans="1:105" x14ac:dyDescent="0.35">
      <c r="A229" s="4" t="s">
        <v>1953</v>
      </c>
      <c r="B229" s="4" t="s">
        <v>1952</v>
      </c>
      <c r="D229" s="4" t="s">
        <v>2736</v>
      </c>
      <c r="AS229" s="4" t="str">
        <v>Demeshgi</v>
      </c>
      <c r="AT229" s="4" t="str">
        <v>Demeshgi</v>
      </c>
      <c r="AU229" s="4" t="str">
        <v>Demeshgi</v>
      </c>
      <c r="AV229" s="4" t="str">
        <v>Demeshgi</v>
      </c>
      <c r="AW229" s="4" t="str">
        <v>Demeshgi</v>
      </c>
      <c r="AX229" s="4" t="str">
        <v>Demeshgi</v>
      </c>
      <c r="AY229" s="4" t="str">
        <v>Demeshgi</v>
      </c>
      <c r="AZ229" s="4" t="str">
        <v>Demeshgi</v>
      </c>
      <c r="BA229" s="4" t="str">
        <v>Demeshgi</v>
      </c>
      <c r="BB229" s="4" t="str">
        <v>Demeshgi</v>
      </c>
      <c r="BC229" s="4" t="str">
        <v>Demeshgi</v>
      </c>
      <c r="BD229" s="4" t="str">
        <v>Demeshgi</v>
      </c>
      <c r="BE229" s="4" t="str">
        <v>Demeshgi</v>
      </c>
      <c r="BF229" s="4" t="str">
        <v>Demeshgi</v>
      </c>
      <c r="BG229" s="4" t="str">
        <v>Demeshgi</v>
      </c>
      <c r="BH229" s="4" t="str">
        <v>Demeshgi</v>
      </c>
      <c r="BI229" s="4" t="str">
        <v>Demeshgi</v>
      </c>
      <c r="BJ229" s="4" t="str">
        <v>Demeshgi</v>
      </c>
      <c r="BK229" s="4" t="str">
        <v>Demeshgi</v>
      </c>
      <c r="BL229" s="4" t="str">
        <v>Demeshgi</v>
      </c>
      <c r="BM229" s="4" t="str">
        <v>Demeshgi</v>
      </c>
      <c r="BN229" s="4" t="str">
        <v>Demeshgi</v>
      </c>
      <c r="BO229" s="4" t="str">
        <v>Demeshgi</v>
      </c>
      <c r="BP229" s="4" t="str">
        <v>Demeshgi</v>
      </c>
      <c r="BQ229" s="4" t="str">
        <v>Demeshgi</v>
      </c>
      <c r="BR229" s="4" t="str">
        <v>Demeshgi</v>
      </c>
      <c r="BS229" s="4" t="str">
        <v>Demeshgi</v>
      </c>
      <c r="BT229" s="4" t="str">
        <v>Demeshgi</v>
      </c>
      <c r="BU229" s="4" t="str">
        <v>Demeshgi</v>
      </c>
      <c r="BV229" s="4" t="str">
        <v>Demeshgi</v>
      </c>
      <c r="BX229" s="4" t="str">
        <v>Deli O x P ex OPRC</v>
      </c>
      <c r="BY229" s="4" t="str">
        <v>Deli O x P ex OPRC</v>
      </c>
      <c r="BZ229" s="4" t="str">
        <v>Deli O x P ex OPRC</v>
      </c>
      <c r="CA229" s="4" t="str">
        <v>Deli O x P ex OPRC</v>
      </c>
      <c r="CB229" s="4" t="str">
        <v>Deli O x P ex OPRC</v>
      </c>
      <c r="CC229" s="4" t="str">
        <v>Deli O x P ex OPRC</v>
      </c>
      <c r="CD229" s="4" t="str">
        <v>Deli O x P ex OPRC</v>
      </c>
      <c r="CE229" s="4" t="str">
        <v>Deli O x P ex OPRC</v>
      </c>
      <c r="CF229" s="4" t="str">
        <v>Deli O x P ex OPRC</v>
      </c>
      <c r="CG229" s="4" t="str">
        <v>Deli O x P ex OPRC</v>
      </c>
      <c r="CH229" s="4" t="str">
        <v>Deli O x P ex OPRC</v>
      </c>
      <c r="CI229" s="4" t="str">
        <v>Deli O x P ex OPRC</v>
      </c>
      <c r="CJ229" s="4" t="str">
        <v>Deli O x P ex OPRC</v>
      </c>
      <c r="CK229" s="4" t="str">
        <v>Deli O x P ex OPRC</v>
      </c>
      <c r="CL229" s="4" t="str">
        <v>Deli O x P ex OPRC</v>
      </c>
      <c r="CM229" s="4" t="str">
        <v>Deli O x P ex OPRC</v>
      </c>
      <c r="CN229" s="4" t="str">
        <v>Deli O x P ex OPRC</v>
      </c>
      <c r="CO229" s="4" t="str">
        <v>Deli O x P ex OPRC</v>
      </c>
      <c r="CP229" s="4" t="str">
        <v>Deli O x P ex OPRC</v>
      </c>
      <c r="CQ229" s="4" t="str">
        <v>Deli O x P ex OPRC</v>
      </c>
      <c r="CR229" s="4" t="str">
        <v>Deli O x P ex OPRC</v>
      </c>
      <c r="CS229" s="4" t="str">
        <v>Deli O x P ex OPRC</v>
      </c>
      <c r="CT229" s="4" t="str">
        <v>Deli O x P ex OPRC</v>
      </c>
      <c r="CU229" s="4" t="str">
        <v>Deli O x P ex OPRC</v>
      </c>
      <c r="CV229" s="4" t="str">
        <v>Deli O x P ex OPRC</v>
      </c>
      <c r="CW229" s="4" t="str">
        <v>Deli O x P ex OPRC</v>
      </c>
      <c r="CX229" s="4" t="str">
        <v>Deli O x P ex OPRC</v>
      </c>
      <c r="CY229" s="4" t="str">
        <v>Deli O x P ex OPRC</v>
      </c>
      <c r="CZ229" s="4" t="str">
        <v>Deli O x P ex OPRC</v>
      </c>
      <c r="DA229" s="4" t="str">
        <v>Deli O x P ex OPRC</v>
      </c>
    </row>
    <row r="230" spans="1:105" x14ac:dyDescent="0.35">
      <c r="A230" s="4" t="s">
        <v>1953</v>
      </c>
      <c r="B230" s="4" t="s">
        <v>1952</v>
      </c>
      <c r="D230" s="4" t="s">
        <v>2722</v>
      </c>
      <c r="AS230" s="4" t="str">
        <v>Determinate dwarf</v>
      </c>
      <c r="AT230" s="4" t="str">
        <v>Determinate dwarf</v>
      </c>
      <c r="AU230" s="4" t="str">
        <v>Determinate dwarf</v>
      </c>
      <c r="AV230" s="4" t="str">
        <v>Determinate dwarf</v>
      </c>
      <c r="AW230" s="4" t="str">
        <v>Determinate dwarf</v>
      </c>
      <c r="AX230" s="4" t="str">
        <v>Determinate dwarf</v>
      </c>
      <c r="AY230" s="4" t="str">
        <v>Determinate dwarf</v>
      </c>
      <c r="AZ230" s="4" t="str">
        <v>Determinate dwarf</v>
      </c>
      <c r="BA230" s="4" t="str">
        <v>Determinate dwarf</v>
      </c>
      <c r="BB230" s="4" t="str">
        <v>Determinate dwarf</v>
      </c>
      <c r="BC230" s="4" t="str">
        <v>Determinate dwarf</v>
      </c>
      <c r="BD230" s="4" t="str">
        <v>Determinate dwarf</v>
      </c>
      <c r="BE230" s="4" t="str">
        <v>Determinate dwarf</v>
      </c>
      <c r="BF230" s="4" t="str">
        <v>Determinate dwarf</v>
      </c>
      <c r="BG230" s="4" t="str">
        <v>Determinate dwarf</v>
      </c>
      <c r="BH230" s="4" t="str">
        <v>Determinate dwarf</v>
      </c>
      <c r="BI230" s="4" t="str">
        <v>Determinate dwarf</v>
      </c>
      <c r="BJ230" s="4" t="str">
        <v>Determinate dwarf</v>
      </c>
      <c r="BK230" s="4" t="str">
        <v>Determinate dwarf</v>
      </c>
      <c r="BL230" s="4" t="str">
        <v>Determinate dwarf</v>
      </c>
      <c r="BM230" s="4" t="str">
        <v>Determinate dwarf</v>
      </c>
      <c r="BN230" s="4" t="str">
        <v>Determinate dwarf</v>
      </c>
      <c r="BO230" s="4" t="str">
        <v>Determinate dwarf</v>
      </c>
      <c r="BP230" s="4" t="str">
        <v>Determinate dwarf</v>
      </c>
      <c r="BQ230" s="4" t="str">
        <v>Determinate dwarf</v>
      </c>
      <c r="BR230" s="4" t="str">
        <v>Determinate dwarf</v>
      </c>
      <c r="BS230" s="4" t="str">
        <v>Determinate dwarf</v>
      </c>
      <c r="BT230" s="4" t="str">
        <v>Determinate dwarf</v>
      </c>
      <c r="BU230" s="4" t="str">
        <v>Determinate dwarf</v>
      </c>
      <c r="BV230" s="4" t="str">
        <v>Determinate dwarf</v>
      </c>
      <c r="BX230" s="4" t="str">
        <v>Demeshgi</v>
      </c>
      <c r="BY230" s="4" t="str">
        <v>Demeshgi</v>
      </c>
      <c r="BZ230" s="4" t="str">
        <v>Demeshgi</v>
      </c>
      <c r="CA230" s="4" t="str">
        <v>Demeshgi</v>
      </c>
      <c r="CB230" s="4" t="str">
        <v>Demeshgi</v>
      </c>
      <c r="CC230" s="4" t="str">
        <v>Demeshgi</v>
      </c>
      <c r="CD230" s="4" t="str">
        <v>Demeshgi</v>
      </c>
      <c r="CE230" s="4" t="str">
        <v>Demeshgi</v>
      </c>
      <c r="CF230" s="4" t="str">
        <v>Demeshgi</v>
      </c>
      <c r="CG230" s="4" t="str">
        <v>Demeshgi</v>
      </c>
      <c r="CH230" s="4" t="str">
        <v>Demeshgi</v>
      </c>
      <c r="CI230" s="4" t="str">
        <v>Demeshgi</v>
      </c>
      <c r="CJ230" s="4" t="str">
        <v>Demeshgi</v>
      </c>
      <c r="CK230" s="4" t="str">
        <v>Demeshgi</v>
      </c>
      <c r="CL230" s="4" t="str">
        <v>Demeshgi</v>
      </c>
      <c r="CM230" s="4" t="str">
        <v>Demeshgi</v>
      </c>
      <c r="CN230" s="4" t="str">
        <v>Demeshgi</v>
      </c>
      <c r="CO230" s="4" t="str">
        <v>Demeshgi</v>
      </c>
      <c r="CP230" s="4" t="str">
        <v>Demeshgi</v>
      </c>
      <c r="CQ230" s="4" t="str">
        <v>Demeshgi</v>
      </c>
      <c r="CR230" s="4" t="str">
        <v>Demeshgi</v>
      </c>
      <c r="CS230" s="4" t="str">
        <v>Demeshgi</v>
      </c>
      <c r="CT230" s="4" t="str">
        <v>Demeshgi</v>
      </c>
      <c r="CU230" s="4" t="str">
        <v>Demeshgi</v>
      </c>
      <c r="CV230" s="4" t="str">
        <v>Demeshgi</v>
      </c>
      <c r="CW230" s="4" t="str">
        <v>Demeshgi</v>
      </c>
      <c r="CX230" s="4" t="str">
        <v>Demeshgi</v>
      </c>
      <c r="CY230" s="4" t="str">
        <v>Demeshgi</v>
      </c>
      <c r="CZ230" s="4" t="str">
        <v>Demeshgi</v>
      </c>
      <c r="DA230" s="4" t="str">
        <v>Demeshgi</v>
      </c>
    </row>
    <row r="231" spans="1:105" x14ac:dyDescent="0.35">
      <c r="A231" s="4" t="s">
        <v>2737</v>
      </c>
      <c r="B231" s="4" t="s">
        <v>2207</v>
      </c>
      <c r="C231" s="4" t="s">
        <v>2738</v>
      </c>
      <c r="D231" s="4" t="s">
        <v>2739</v>
      </c>
      <c r="AS231" s="4" t="str">
        <v>DH02</v>
      </c>
      <c r="AT231" s="4" t="str">
        <v>DH02</v>
      </c>
      <c r="AU231" s="4" t="str">
        <v>DH02</v>
      </c>
      <c r="AV231" s="4" t="str">
        <v>DH02</v>
      </c>
      <c r="AW231" s="4" t="str">
        <v>DH02</v>
      </c>
      <c r="AX231" s="4" t="str">
        <v>DH02</v>
      </c>
      <c r="AY231" s="4" t="str">
        <v>DH02</v>
      </c>
      <c r="AZ231" s="4" t="str">
        <v>DH02</v>
      </c>
      <c r="BA231" s="4" t="str">
        <v>DH02</v>
      </c>
      <c r="BB231" s="4" t="str">
        <v>DH02</v>
      </c>
      <c r="BC231" s="4" t="str">
        <v>DH02</v>
      </c>
      <c r="BD231" s="4" t="str">
        <v>DH02</v>
      </c>
      <c r="BE231" s="4" t="str">
        <v>DH02</v>
      </c>
      <c r="BF231" s="4" t="str">
        <v>DH02</v>
      </c>
      <c r="BG231" s="4" t="str">
        <v>DH02</v>
      </c>
      <c r="BH231" s="4" t="str">
        <v>DH02</v>
      </c>
      <c r="BI231" s="4" t="str">
        <v>DH02</v>
      </c>
      <c r="BJ231" s="4" t="str">
        <v>DH02</v>
      </c>
      <c r="BK231" s="4" t="str">
        <v>DH02</v>
      </c>
      <c r="BL231" s="4" t="str">
        <v>DH02</v>
      </c>
      <c r="BM231" s="4" t="str">
        <v>DH02</v>
      </c>
      <c r="BN231" s="4" t="str">
        <v>DH02</v>
      </c>
      <c r="BO231" s="4" t="str">
        <v>DH02</v>
      </c>
      <c r="BP231" s="4" t="str">
        <v>DH02</v>
      </c>
      <c r="BQ231" s="4" t="str">
        <v>DH02</v>
      </c>
      <c r="BR231" s="4" t="str">
        <v>DH02</v>
      </c>
      <c r="BS231" s="4" t="str">
        <v>DH02</v>
      </c>
      <c r="BT231" s="4" t="str">
        <v>DH02</v>
      </c>
      <c r="BU231" s="4" t="str">
        <v>DH02</v>
      </c>
      <c r="BV231" s="4" t="str">
        <v>DH02</v>
      </c>
      <c r="BX231" s="4" t="str">
        <v>Determinate dwarf</v>
      </c>
      <c r="BY231" s="4" t="str">
        <v>Determinate dwarf</v>
      </c>
      <c r="BZ231" s="4" t="str">
        <v>Determinate dwarf</v>
      </c>
      <c r="CA231" s="4" t="str">
        <v>Determinate dwarf</v>
      </c>
      <c r="CB231" s="4" t="str">
        <v>Determinate dwarf</v>
      </c>
      <c r="CC231" s="4" t="str">
        <v>Determinate dwarf</v>
      </c>
      <c r="CD231" s="4" t="str">
        <v>Determinate dwarf</v>
      </c>
      <c r="CE231" s="4" t="str">
        <v>Determinate dwarf</v>
      </c>
      <c r="CF231" s="4" t="str">
        <v>Determinate dwarf</v>
      </c>
      <c r="CG231" s="4" t="str">
        <v>Determinate dwarf</v>
      </c>
      <c r="CH231" s="4" t="str">
        <v>Determinate dwarf</v>
      </c>
      <c r="CI231" s="4" t="str">
        <v>Determinate dwarf</v>
      </c>
      <c r="CJ231" s="4" t="str">
        <v>Determinate dwarf</v>
      </c>
      <c r="CK231" s="4" t="str">
        <v>Determinate dwarf</v>
      </c>
      <c r="CL231" s="4" t="str">
        <v>Determinate dwarf</v>
      </c>
      <c r="CM231" s="4" t="str">
        <v>Determinate dwarf</v>
      </c>
      <c r="CN231" s="4" t="str">
        <v>Determinate dwarf</v>
      </c>
      <c r="CO231" s="4" t="str">
        <v>Determinate dwarf</v>
      </c>
      <c r="CP231" s="4" t="str">
        <v>Determinate dwarf</v>
      </c>
      <c r="CQ231" s="4" t="str">
        <v>Determinate dwarf</v>
      </c>
      <c r="CR231" s="4" t="str">
        <v>Determinate dwarf</v>
      </c>
      <c r="CS231" s="4" t="str">
        <v>Determinate dwarf</v>
      </c>
      <c r="CT231" s="4" t="str">
        <v>Determinate dwarf</v>
      </c>
      <c r="CU231" s="4" t="str">
        <v>Determinate dwarf</v>
      </c>
      <c r="CV231" s="4" t="str">
        <v>Determinate dwarf</v>
      </c>
      <c r="CW231" s="4" t="str">
        <v>Determinate dwarf</v>
      </c>
      <c r="CX231" s="4" t="str">
        <v>Determinate dwarf</v>
      </c>
      <c r="CY231" s="4" t="str">
        <v>Determinate dwarf</v>
      </c>
      <c r="CZ231" s="4" t="str">
        <v>Determinate dwarf</v>
      </c>
      <c r="DA231" s="4" t="str">
        <v>Determinate dwarf</v>
      </c>
    </row>
    <row r="232" spans="1:105" x14ac:dyDescent="0.35">
      <c r="A232" s="4" t="s">
        <v>2737</v>
      </c>
      <c r="B232" s="4" t="s">
        <v>2207</v>
      </c>
      <c r="C232" s="4" t="s">
        <v>2740</v>
      </c>
      <c r="D232" s="4" t="s">
        <v>2741</v>
      </c>
      <c r="AS232" s="4" t="str">
        <v>Djallonke</v>
      </c>
      <c r="AT232" s="4" t="str">
        <v>Djallonke</v>
      </c>
      <c r="AU232" s="4" t="str">
        <v>Djallonke</v>
      </c>
      <c r="AV232" s="4" t="str">
        <v>Djallonke</v>
      </c>
      <c r="AW232" s="4" t="str">
        <v>Djallonke</v>
      </c>
      <c r="AX232" s="4" t="str">
        <v>Djallonke</v>
      </c>
      <c r="AY232" s="4" t="str">
        <v>Djallonke</v>
      </c>
      <c r="AZ232" s="4" t="str">
        <v>Djallonke</v>
      </c>
      <c r="BA232" s="4" t="str">
        <v>Djallonke</v>
      </c>
      <c r="BB232" s="4" t="str">
        <v>Djallonke</v>
      </c>
      <c r="BC232" s="4" t="str">
        <v>Djallonke</v>
      </c>
      <c r="BD232" s="4" t="str">
        <v>Djallonke</v>
      </c>
      <c r="BE232" s="4" t="str">
        <v>Djallonke</v>
      </c>
      <c r="BF232" s="4" t="str">
        <v>Djallonke</v>
      </c>
      <c r="BG232" s="4" t="str">
        <v>Djallonke</v>
      </c>
      <c r="BH232" s="4" t="str">
        <v>Djallonke</v>
      </c>
      <c r="BI232" s="4" t="str">
        <v>Djallonke</v>
      </c>
      <c r="BJ232" s="4" t="str">
        <v>Djallonke</v>
      </c>
      <c r="BK232" s="4" t="str">
        <v>Djallonke</v>
      </c>
      <c r="BL232" s="4" t="str">
        <v>Djallonke</v>
      </c>
      <c r="BM232" s="4" t="str">
        <v>Djallonke</v>
      </c>
      <c r="BN232" s="4" t="str">
        <v>Djallonke</v>
      </c>
      <c r="BO232" s="4" t="str">
        <v>Djallonke</v>
      </c>
      <c r="BP232" s="4" t="str">
        <v>Djallonke</v>
      </c>
      <c r="BQ232" s="4" t="str">
        <v>Djallonke</v>
      </c>
      <c r="BR232" s="4" t="str">
        <v>Djallonke</v>
      </c>
      <c r="BS232" s="4" t="str">
        <v>Djallonke</v>
      </c>
      <c r="BT232" s="4" t="str">
        <v>Djallonke</v>
      </c>
      <c r="BU232" s="4" t="str">
        <v>Djallonke</v>
      </c>
      <c r="BV232" s="4" t="str">
        <v>Djallonke</v>
      </c>
      <c r="BX232" s="4" t="str">
        <v>DH02</v>
      </c>
      <c r="BY232" s="4" t="str">
        <v>DH02</v>
      </c>
      <c r="BZ232" s="4" t="str">
        <v>DH02</v>
      </c>
      <c r="CA232" s="4" t="str">
        <v>DH02</v>
      </c>
      <c r="CB232" s="4" t="str">
        <v>DH02</v>
      </c>
      <c r="CC232" s="4" t="str">
        <v>DH02</v>
      </c>
      <c r="CD232" s="4" t="str">
        <v>DH02</v>
      </c>
      <c r="CE232" s="4" t="str">
        <v>DH02</v>
      </c>
      <c r="CF232" s="4" t="str">
        <v>DH02</v>
      </c>
      <c r="CG232" s="4" t="str">
        <v>DH02</v>
      </c>
      <c r="CH232" s="4" t="str">
        <v>DH02</v>
      </c>
      <c r="CI232" s="4" t="str">
        <v>DH02</v>
      </c>
      <c r="CJ232" s="4" t="str">
        <v>DH02</v>
      </c>
      <c r="CK232" s="4" t="str">
        <v>DH02</v>
      </c>
      <c r="CL232" s="4" t="str">
        <v>DH02</v>
      </c>
      <c r="CM232" s="4" t="str">
        <v>DH02</v>
      </c>
      <c r="CN232" s="4" t="str">
        <v>DH02</v>
      </c>
      <c r="CO232" s="4" t="str">
        <v>DH02</v>
      </c>
      <c r="CP232" s="4" t="str">
        <v>DH02</v>
      </c>
      <c r="CQ232" s="4" t="str">
        <v>DH02</v>
      </c>
      <c r="CR232" s="4" t="str">
        <v>DH02</v>
      </c>
      <c r="CS232" s="4" t="str">
        <v>DH02</v>
      </c>
      <c r="CT232" s="4" t="str">
        <v>DH02</v>
      </c>
      <c r="CU232" s="4" t="str">
        <v>DH02</v>
      </c>
      <c r="CV232" s="4" t="str">
        <v>DH02</v>
      </c>
      <c r="CW232" s="4" t="str">
        <v>DH02</v>
      </c>
      <c r="CX232" s="4" t="str">
        <v>DH02</v>
      </c>
      <c r="CY232" s="4" t="str">
        <v>DH02</v>
      </c>
      <c r="CZ232" s="4" t="str">
        <v>DH02</v>
      </c>
      <c r="DA232" s="4" t="str">
        <v>DH02</v>
      </c>
    </row>
    <row r="233" spans="1:105" x14ac:dyDescent="0.35">
      <c r="A233" s="4" t="s">
        <v>2737</v>
      </c>
      <c r="B233" s="4" t="s">
        <v>2207</v>
      </c>
      <c r="C233" s="4" t="s">
        <v>2742</v>
      </c>
      <c r="D233" s="4" t="s">
        <v>2244</v>
      </c>
      <c r="AS233" s="4" t="str">
        <v>DK 8031</v>
      </c>
      <c r="AT233" s="4" t="str">
        <v>DK 8031</v>
      </c>
      <c r="AU233" s="4" t="str">
        <v>DK 8031</v>
      </c>
      <c r="AV233" s="4" t="str">
        <v>DK 8031</v>
      </c>
      <c r="AW233" s="4" t="str">
        <v>DK 8031</v>
      </c>
      <c r="AX233" s="4" t="str">
        <v>DK 8031</v>
      </c>
      <c r="AY233" s="4" t="str">
        <v>DK 8031</v>
      </c>
      <c r="AZ233" s="4" t="str">
        <v>DK 8031</v>
      </c>
      <c r="BA233" s="4" t="str">
        <v>DK 8031</v>
      </c>
      <c r="BB233" s="4" t="str">
        <v>DK 8031</v>
      </c>
      <c r="BC233" s="4" t="str">
        <v>DK 8031</v>
      </c>
      <c r="BD233" s="4" t="str">
        <v>DK 8031</v>
      </c>
      <c r="BE233" s="4" t="str">
        <v>DK 8031</v>
      </c>
      <c r="BF233" s="4" t="str">
        <v>DK 8031</v>
      </c>
      <c r="BG233" s="4" t="str">
        <v>DK 8031</v>
      </c>
      <c r="BH233" s="4" t="str">
        <v>DK 8031</v>
      </c>
      <c r="BI233" s="4" t="str">
        <v>DK 8031</v>
      </c>
      <c r="BJ233" s="4" t="str">
        <v>DK 8031</v>
      </c>
      <c r="BK233" s="4" t="str">
        <v>DK 8031</v>
      </c>
      <c r="BL233" s="4" t="str">
        <v>DK 8031</v>
      </c>
      <c r="BM233" s="4" t="str">
        <v>DK 8031</v>
      </c>
      <c r="BN233" s="4" t="str">
        <v>DK 8031</v>
      </c>
      <c r="BO233" s="4" t="str">
        <v>DK 8031</v>
      </c>
      <c r="BP233" s="4" t="str">
        <v>DK 8031</v>
      </c>
      <c r="BQ233" s="4" t="str">
        <v>DK 8031</v>
      </c>
      <c r="BR233" s="4" t="str">
        <v>DK 8031</v>
      </c>
      <c r="BS233" s="4" t="str">
        <v>DK 8031</v>
      </c>
      <c r="BT233" s="4" t="str">
        <v>DK 8031</v>
      </c>
      <c r="BU233" s="4" t="str">
        <v>DK 8031</v>
      </c>
      <c r="BV233" s="4" t="str">
        <v>DK 8031</v>
      </c>
      <c r="BX233" s="4" t="str">
        <v>Djallonke</v>
      </c>
      <c r="BY233" s="4" t="str">
        <v>Djallonke</v>
      </c>
      <c r="BZ233" s="4" t="str">
        <v>Djallonke</v>
      </c>
      <c r="CA233" s="4" t="str">
        <v>Djallonke</v>
      </c>
      <c r="CB233" s="4" t="str">
        <v>Djallonke</v>
      </c>
      <c r="CC233" s="4" t="str">
        <v>Djallonke</v>
      </c>
      <c r="CD233" s="4" t="str">
        <v>Djallonke</v>
      </c>
      <c r="CE233" s="4" t="str">
        <v>Djallonke</v>
      </c>
      <c r="CF233" s="4" t="str">
        <v>Djallonke</v>
      </c>
      <c r="CG233" s="4" t="str">
        <v>Djallonke</v>
      </c>
      <c r="CH233" s="4" t="str">
        <v>Djallonke</v>
      </c>
      <c r="CI233" s="4" t="str">
        <v>Djallonke</v>
      </c>
      <c r="CJ233" s="4" t="str">
        <v>Djallonke</v>
      </c>
      <c r="CK233" s="4" t="str">
        <v>Djallonke</v>
      </c>
      <c r="CL233" s="4" t="str">
        <v>Djallonke</v>
      </c>
      <c r="CM233" s="4" t="str">
        <v>Djallonke</v>
      </c>
      <c r="CN233" s="4" t="str">
        <v>Djallonke</v>
      </c>
      <c r="CO233" s="4" t="str">
        <v>Djallonke</v>
      </c>
      <c r="CP233" s="4" t="str">
        <v>Djallonke</v>
      </c>
      <c r="CQ233" s="4" t="str">
        <v>Djallonke</v>
      </c>
      <c r="CR233" s="4" t="str">
        <v>Djallonke</v>
      </c>
      <c r="CS233" s="4" t="str">
        <v>Djallonke</v>
      </c>
      <c r="CT233" s="4" t="str">
        <v>Djallonke</v>
      </c>
      <c r="CU233" s="4" t="str">
        <v>Djallonke</v>
      </c>
      <c r="CV233" s="4" t="str">
        <v>Djallonke</v>
      </c>
      <c r="CW233" s="4" t="str">
        <v>Djallonke</v>
      </c>
      <c r="CX233" s="4" t="str">
        <v>Djallonke</v>
      </c>
      <c r="CY233" s="4" t="str">
        <v>Djallonke</v>
      </c>
      <c r="CZ233" s="4" t="str">
        <v>Djallonke</v>
      </c>
      <c r="DA233" s="4" t="str">
        <v>Djallonke</v>
      </c>
    </row>
    <row r="234" spans="1:105" x14ac:dyDescent="0.35">
      <c r="A234" s="4" t="s">
        <v>2737</v>
      </c>
      <c r="B234" s="4" t="s">
        <v>2207</v>
      </c>
      <c r="C234" s="4" t="s">
        <v>2743</v>
      </c>
      <c r="D234" s="4" t="s">
        <v>2259</v>
      </c>
      <c r="AS234" s="4" t="str">
        <v>DKC 8033</v>
      </c>
      <c r="AT234" s="4" t="str">
        <v>DKC 8033</v>
      </c>
      <c r="AU234" s="4" t="str">
        <v>DKC 8033</v>
      </c>
      <c r="AV234" s="4" t="str">
        <v>DKC 8033</v>
      </c>
      <c r="AW234" s="4" t="str">
        <v>DKC 8033</v>
      </c>
      <c r="AX234" s="4" t="str">
        <v>DKC 8033</v>
      </c>
      <c r="AY234" s="4" t="str">
        <v>DKC 8033</v>
      </c>
      <c r="AZ234" s="4" t="str">
        <v>DKC 8033</v>
      </c>
      <c r="BA234" s="4" t="str">
        <v>DKC 8033</v>
      </c>
      <c r="BB234" s="4" t="str">
        <v>DKC 8033</v>
      </c>
      <c r="BC234" s="4" t="str">
        <v>DKC 8033</v>
      </c>
      <c r="BD234" s="4" t="str">
        <v>DKC 8033</v>
      </c>
      <c r="BE234" s="4" t="str">
        <v>DKC 8033</v>
      </c>
      <c r="BF234" s="4" t="str">
        <v>DKC 8033</v>
      </c>
      <c r="BG234" s="4" t="str">
        <v>DKC 8033</v>
      </c>
      <c r="BH234" s="4" t="str">
        <v>DKC 8033</v>
      </c>
      <c r="BI234" s="4" t="str">
        <v>DKC 8033</v>
      </c>
      <c r="BJ234" s="4" t="str">
        <v>DKC 8033</v>
      </c>
      <c r="BK234" s="4" t="str">
        <v>DKC 8033</v>
      </c>
      <c r="BL234" s="4" t="str">
        <v>DKC 8033</v>
      </c>
      <c r="BM234" s="4" t="str">
        <v>DKC 8033</v>
      </c>
      <c r="BN234" s="4" t="str">
        <v>DKC 8033</v>
      </c>
      <c r="BO234" s="4" t="str">
        <v>DKC 8033</v>
      </c>
      <c r="BP234" s="4" t="str">
        <v>DKC 8033</v>
      </c>
      <c r="BQ234" s="4" t="str">
        <v>DKC 8033</v>
      </c>
      <c r="BR234" s="4" t="str">
        <v>DKC 8033</v>
      </c>
      <c r="BS234" s="4" t="str">
        <v>DKC 8033</v>
      </c>
      <c r="BT234" s="4" t="str">
        <v>DKC 8033</v>
      </c>
      <c r="BU234" s="4" t="str">
        <v>DKC 8033</v>
      </c>
      <c r="BV234" s="4" t="str">
        <v>DKC 8033</v>
      </c>
      <c r="BX234" s="4" t="str">
        <v>DK 8031</v>
      </c>
      <c r="BY234" s="4" t="str">
        <v>DK 8031</v>
      </c>
      <c r="BZ234" s="4" t="str">
        <v>DK 8031</v>
      </c>
      <c r="CA234" s="4" t="str">
        <v>DK 8031</v>
      </c>
      <c r="CB234" s="4" t="str">
        <v>DK 8031</v>
      </c>
      <c r="CC234" s="4" t="str">
        <v>DK 8031</v>
      </c>
      <c r="CD234" s="4" t="str">
        <v>DK 8031</v>
      </c>
      <c r="CE234" s="4" t="str">
        <v>DK 8031</v>
      </c>
      <c r="CF234" s="4" t="str">
        <v>DK 8031</v>
      </c>
      <c r="CG234" s="4" t="str">
        <v>DK 8031</v>
      </c>
      <c r="CH234" s="4" t="str">
        <v>DK 8031</v>
      </c>
      <c r="CI234" s="4" t="str">
        <v>DK 8031</v>
      </c>
      <c r="CJ234" s="4" t="str">
        <v>DK 8031</v>
      </c>
      <c r="CK234" s="4" t="str">
        <v>DK 8031</v>
      </c>
      <c r="CL234" s="4" t="str">
        <v>DK 8031</v>
      </c>
      <c r="CM234" s="4" t="str">
        <v>DK 8031</v>
      </c>
      <c r="CN234" s="4" t="str">
        <v>DK 8031</v>
      </c>
      <c r="CO234" s="4" t="str">
        <v>DK 8031</v>
      </c>
      <c r="CP234" s="4" t="str">
        <v>DK 8031</v>
      </c>
      <c r="CQ234" s="4" t="str">
        <v>DK 8031</v>
      </c>
      <c r="CR234" s="4" t="str">
        <v>DK 8031</v>
      </c>
      <c r="CS234" s="4" t="str">
        <v>DK 8031</v>
      </c>
      <c r="CT234" s="4" t="str">
        <v>DK 8031</v>
      </c>
      <c r="CU234" s="4" t="str">
        <v>DK 8031</v>
      </c>
      <c r="CV234" s="4" t="str">
        <v>DK 8031</v>
      </c>
      <c r="CW234" s="4" t="str">
        <v>DK 8031</v>
      </c>
      <c r="CX234" s="4" t="str">
        <v>DK 8031</v>
      </c>
      <c r="CY234" s="4" t="str">
        <v>DK 8031</v>
      </c>
      <c r="CZ234" s="4" t="str">
        <v>DK 8031</v>
      </c>
      <c r="DA234" s="4" t="str">
        <v>DK 8031</v>
      </c>
    </row>
    <row r="235" spans="1:105" x14ac:dyDescent="0.35">
      <c r="A235" s="4" t="s">
        <v>2737</v>
      </c>
      <c r="B235" s="4" t="s">
        <v>2207</v>
      </c>
      <c r="C235" s="4" t="s">
        <v>2744</v>
      </c>
      <c r="D235" s="4" t="s">
        <v>2222</v>
      </c>
      <c r="AS235" s="4" t="str">
        <v>DKC 8053</v>
      </c>
      <c r="AT235" s="4" t="str">
        <v>DKC 8053</v>
      </c>
      <c r="AU235" s="4" t="str">
        <v>DKC 8053</v>
      </c>
      <c r="AV235" s="4" t="str">
        <v>DKC 8053</v>
      </c>
      <c r="AW235" s="4" t="str">
        <v>DKC 8053</v>
      </c>
      <c r="AX235" s="4" t="str">
        <v>DKC 8053</v>
      </c>
      <c r="AY235" s="4" t="str">
        <v>DKC 8053</v>
      </c>
      <c r="AZ235" s="4" t="str">
        <v>DKC 8053</v>
      </c>
      <c r="BA235" s="4" t="str">
        <v>DKC 8053</v>
      </c>
      <c r="BB235" s="4" t="str">
        <v>DKC 8053</v>
      </c>
      <c r="BC235" s="4" t="str">
        <v>DKC 8053</v>
      </c>
      <c r="BD235" s="4" t="str">
        <v>DKC 8053</v>
      </c>
      <c r="BE235" s="4" t="str">
        <v>DKC 8053</v>
      </c>
      <c r="BF235" s="4" t="str">
        <v>DKC 8053</v>
      </c>
      <c r="BG235" s="4" t="str">
        <v>DKC 8053</v>
      </c>
      <c r="BH235" s="4" t="str">
        <v>DKC 8053</v>
      </c>
      <c r="BI235" s="4" t="str">
        <v>DKC 8053</v>
      </c>
      <c r="BJ235" s="4" t="str">
        <v>DKC 8053</v>
      </c>
      <c r="BK235" s="4" t="str">
        <v>DKC 8053</v>
      </c>
      <c r="BL235" s="4" t="str">
        <v>DKC 8053</v>
      </c>
      <c r="BM235" s="4" t="str">
        <v>DKC 8053</v>
      </c>
      <c r="BN235" s="4" t="str">
        <v>DKC 8053</v>
      </c>
      <c r="BO235" s="4" t="str">
        <v>DKC 8053</v>
      </c>
      <c r="BP235" s="4" t="str">
        <v>DKC 8053</v>
      </c>
      <c r="BQ235" s="4" t="str">
        <v>DKC 8053</v>
      </c>
      <c r="BR235" s="4" t="str">
        <v>DKC 8053</v>
      </c>
      <c r="BS235" s="4" t="str">
        <v>DKC 8053</v>
      </c>
      <c r="BT235" s="4" t="str">
        <v>DKC 8053</v>
      </c>
      <c r="BU235" s="4" t="str">
        <v>DKC 8053</v>
      </c>
      <c r="BV235" s="4" t="str">
        <v>DKC 8053</v>
      </c>
      <c r="BX235" s="4" t="str">
        <v>DKC 8033</v>
      </c>
      <c r="BY235" s="4" t="str">
        <v>DKC 8033</v>
      </c>
      <c r="BZ235" s="4" t="str">
        <v>DKC 8033</v>
      </c>
      <c r="CA235" s="4" t="str">
        <v>DKC 8033</v>
      </c>
      <c r="CB235" s="4" t="str">
        <v>DKC 8033</v>
      </c>
      <c r="CC235" s="4" t="str">
        <v>DKC 8033</v>
      </c>
      <c r="CD235" s="4" t="str">
        <v>DKC 8033</v>
      </c>
      <c r="CE235" s="4" t="str">
        <v>DKC 8033</v>
      </c>
      <c r="CF235" s="4" t="str">
        <v>DKC 8033</v>
      </c>
      <c r="CG235" s="4" t="str">
        <v>DKC 8033</v>
      </c>
      <c r="CH235" s="4" t="str">
        <v>DKC 8033</v>
      </c>
      <c r="CI235" s="4" t="str">
        <v>DKC 8033</v>
      </c>
      <c r="CJ235" s="4" t="str">
        <v>DKC 8033</v>
      </c>
      <c r="CK235" s="4" t="str">
        <v>DKC 8033</v>
      </c>
      <c r="CL235" s="4" t="str">
        <v>DKC 8033</v>
      </c>
      <c r="CM235" s="4" t="str">
        <v>DKC 8033</v>
      </c>
      <c r="CN235" s="4" t="str">
        <v>DKC 8033</v>
      </c>
      <c r="CO235" s="4" t="str">
        <v>DKC 8033</v>
      </c>
      <c r="CP235" s="4" t="str">
        <v>DKC 8033</v>
      </c>
      <c r="CQ235" s="4" t="str">
        <v>DKC 8033</v>
      </c>
      <c r="CR235" s="4" t="str">
        <v>DKC 8033</v>
      </c>
      <c r="CS235" s="4" t="str">
        <v>DKC 8033</v>
      </c>
      <c r="CT235" s="4" t="str">
        <v>DKC 8033</v>
      </c>
      <c r="CU235" s="4" t="str">
        <v>DKC 8033</v>
      </c>
      <c r="CV235" s="4" t="str">
        <v>DKC 8033</v>
      </c>
      <c r="CW235" s="4" t="str">
        <v>DKC 8033</v>
      </c>
      <c r="CX235" s="4" t="str">
        <v>DKC 8033</v>
      </c>
      <c r="CY235" s="4" t="str">
        <v>DKC 8033</v>
      </c>
      <c r="CZ235" s="4" t="str">
        <v>DKC 8033</v>
      </c>
      <c r="DA235" s="4" t="str">
        <v>DKC 8033</v>
      </c>
    </row>
    <row r="236" spans="1:105" x14ac:dyDescent="0.35">
      <c r="A236" s="4" t="s">
        <v>2737</v>
      </c>
      <c r="B236" s="4" t="s">
        <v>2207</v>
      </c>
      <c r="C236" s="4" t="s">
        <v>2745</v>
      </c>
      <c r="D236" s="4" t="s">
        <v>1671</v>
      </c>
      <c r="AS236" s="4" t="str">
        <v>DKC 9089</v>
      </c>
      <c r="AT236" s="4" t="str">
        <v>DKC 9089</v>
      </c>
      <c r="AU236" s="4" t="str">
        <v>DKC 9089</v>
      </c>
      <c r="AV236" s="4" t="str">
        <v>DKC 9089</v>
      </c>
      <c r="AW236" s="4" t="str">
        <v>DKC 9089</v>
      </c>
      <c r="AX236" s="4" t="str">
        <v>DKC 9089</v>
      </c>
      <c r="AY236" s="4" t="str">
        <v>DKC 9089</v>
      </c>
      <c r="AZ236" s="4" t="str">
        <v>DKC 9089</v>
      </c>
      <c r="BA236" s="4" t="str">
        <v>DKC 9089</v>
      </c>
      <c r="BB236" s="4" t="str">
        <v>DKC 9089</v>
      </c>
      <c r="BC236" s="4" t="str">
        <v>DKC 9089</v>
      </c>
      <c r="BD236" s="4" t="str">
        <v>DKC 9089</v>
      </c>
      <c r="BE236" s="4" t="str">
        <v>DKC 9089</v>
      </c>
      <c r="BF236" s="4" t="str">
        <v>DKC 9089</v>
      </c>
      <c r="BG236" s="4" t="str">
        <v>DKC 9089</v>
      </c>
      <c r="BH236" s="4" t="str">
        <v>DKC 9089</v>
      </c>
      <c r="BI236" s="4" t="str">
        <v>DKC 9089</v>
      </c>
      <c r="BJ236" s="4" t="str">
        <v>DKC 9089</v>
      </c>
      <c r="BK236" s="4" t="str">
        <v>DKC 9089</v>
      </c>
      <c r="BL236" s="4" t="str">
        <v>DKC 9089</v>
      </c>
      <c r="BM236" s="4" t="str">
        <v>DKC 9089</v>
      </c>
      <c r="BN236" s="4" t="str">
        <v>DKC 9089</v>
      </c>
      <c r="BO236" s="4" t="str">
        <v>DKC 9089</v>
      </c>
      <c r="BP236" s="4" t="str">
        <v>DKC 9089</v>
      </c>
      <c r="BQ236" s="4" t="str">
        <v>DKC 9089</v>
      </c>
      <c r="BR236" s="4" t="str">
        <v>DKC 9089</v>
      </c>
      <c r="BS236" s="4" t="str">
        <v>DKC 9089</v>
      </c>
      <c r="BT236" s="4" t="str">
        <v>DKC 9089</v>
      </c>
      <c r="BU236" s="4" t="str">
        <v>DKC 9089</v>
      </c>
      <c r="BV236" s="4" t="str">
        <v>DKC 9089</v>
      </c>
      <c r="BX236" s="4" t="str">
        <v>DKC 8053</v>
      </c>
      <c r="BY236" s="4" t="str">
        <v>DKC 8053</v>
      </c>
      <c r="BZ236" s="4" t="str">
        <v>DKC 8053</v>
      </c>
      <c r="CA236" s="4" t="str">
        <v>DKC 8053</v>
      </c>
      <c r="CB236" s="4" t="str">
        <v>DKC 8053</v>
      </c>
      <c r="CC236" s="4" t="str">
        <v>DKC 8053</v>
      </c>
      <c r="CD236" s="4" t="str">
        <v>DKC 8053</v>
      </c>
      <c r="CE236" s="4" t="str">
        <v>DKC 8053</v>
      </c>
      <c r="CF236" s="4" t="str">
        <v>DKC 8053</v>
      </c>
      <c r="CG236" s="4" t="str">
        <v>DKC 8053</v>
      </c>
      <c r="CH236" s="4" t="str">
        <v>DKC 8053</v>
      </c>
      <c r="CI236" s="4" t="str">
        <v>DKC 8053</v>
      </c>
      <c r="CJ236" s="4" t="str">
        <v>DKC 8053</v>
      </c>
      <c r="CK236" s="4" t="str">
        <v>DKC 8053</v>
      </c>
      <c r="CL236" s="4" t="str">
        <v>DKC 8053</v>
      </c>
      <c r="CM236" s="4" t="str">
        <v>DKC 8053</v>
      </c>
      <c r="CN236" s="4" t="str">
        <v>DKC 8053</v>
      </c>
      <c r="CO236" s="4" t="str">
        <v>DKC 8053</v>
      </c>
      <c r="CP236" s="4" t="str">
        <v>DKC 8053</v>
      </c>
      <c r="CQ236" s="4" t="str">
        <v>DKC 8053</v>
      </c>
      <c r="CR236" s="4" t="str">
        <v>DKC 8053</v>
      </c>
      <c r="CS236" s="4" t="str">
        <v>DKC 8053</v>
      </c>
      <c r="CT236" s="4" t="str">
        <v>DKC 8053</v>
      </c>
      <c r="CU236" s="4" t="str">
        <v>DKC 8053</v>
      </c>
      <c r="CV236" s="4" t="str">
        <v>DKC 8053</v>
      </c>
      <c r="CW236" s="4" t="str">
        <v>DKC 8053</v>
      </c>
      <c r="CX236" s="4" t="str">
        <v>DKC 8053</v>
      </c>
      <c r="CY236" s="4" t="str">
        <v>DKC 8053</v>
      </c>
      <c r="CZ236" s="4" t="str">
        <v>DKC 8053</v>
      </c>
      <c r="DA236" s="4" t="str">
        <v>DKC 8053</v>
      </c>
    </row>
    <row r="237" spans="1:105" x14ac:dyDescent="0.35">
      <c r="A237" s="4" t="s">
        <v>2737</v>
      </c>
      <c r="B237" s="4" t="s">
        <v>2207</v>
      </c>
      <c r="C237" s="4" t="s">
        <v>2746</v>
      </c>
      <c r="D237" s="4" t="s">
        <v>1671</v>
      </c>
      <c r="AS237" s="4" t="str">
        <v>DMR</v>
      </c>
      <c r="AT237" s="4" t="str">
        <v>DMR</v>
      </c>
      <c r="AU237" s="4" t="str">
        <v>DMR</v>
      </c>
      <c r="AV237" s="4" t="str">
        <v>DMR</v>
      </c>
      <c r="AW237" s="4" t="str">
        <v>DMR</v>
      </c>
      <c r="AX237" s="4" t="str">
        <v>DMR</v>
      </c>
      <c r="AY237" s="4" t="str">
        <v>DMR</v>
      </c>
      <c r="AZ237" s="4" t="str">
        <v>DMR</v>
      </c>
      <c r="BA237" s="4" t="str">
        <v>DMR</v>
      </c>
      <c r="BB237" s="4" t="str">
        <v>DMR</v>
      </c>
      <c r="BC237" s="4" t="str">
        <v>DMR</v>
      </c>
      <c r="BD237" s="4" t="str">
        <v>DMR</v>
      </c>
      <c r="BE237" s="4" t="str">
        <v>DMR</v>
      </c>
      <c r="BF237" s="4" t="str">
        <v>DMR</v>
      </c>
      <c r="BG237" s="4" t="str">
        <v>DMR</v>
      </c>
      <c r="BH237" s="4" t="str">
        <v>DMR</v>
      </c>
      <c r="BI237" s="4" t="str">
        <v>DMR</v>
      </c>
      <c r="BJ237" s="4" t="str">
        <v>DMR</v>
      </c>
      <c r="BK237" s="4" t="str">
        <v>DMR</v>
      </c>
      <c r="BL237" s="4" t="str">
        <v>DMR</v>
      </c>
      <c r="BM237" s="4" t="str">
        <v>DMR</v>
      </c>
      <c r="BN237" s="4" t="str">
        <v>DMR</v>
      </c>
      <c r="BO237" s="4" t="str">
        <v>DMR</v>
      </c>
      <c r="BP237" s="4" t="str">
        <v>DMR</v>
      </c>
      <c r="BQ237" s="4" t="str">
        <v>DMR</v>
      </c>
      <c r="BR237" s="4" t="str">
        <v>DMR</v>
      </c>
      <c r="BS237" s="4" t="str">
        <v>DMR</v>
      </c>
      <c r="BT237" s="4" t="str">
        <v>DMR</v>
      </c>
      <c r="BU237" s="4" t="str">
        <v>DMR</v>
      </c>
      <c r="BV237" s="4" t="str">
        <v>DMR</v>
      </c>
      <c r="BX237" s="4" t="str">
        <v>DKC 9089</v>
      </c>
      <c r="BY237" s="4" t="str">
        <v>DKC 9089</v>
      </c>
      <c r="BZ237" s="4" t="str">
        <v>DKC 9089</v>
      </c>
      <c r="CA237" s="4" t="str">
        <v>DKC 9089</v>
      </c>
      <c r="CB237" s="4" t="str">
        <v>DKC 9089</v>
      </c>
      <c r="CC237" s="4" t="str">
        <v>DKC 9089</v>
      </c>
      <c r="CD237" s="4" t="str">
        <v>DKC 9089</v>
      </c>
      <c r="CE237" s="4" t="str">
        <v>DKC 9089</v>
      </c>
      <c r="CF237" s="4" t="str">
        <v>DKC 9089</v>
      </c>
      <c r="CG237" s="4" t="str">
        <v>DKC 9089</v>
      </c>
      <c r="CH237" s="4" t="str">
        <v>DKC 9089</v>
      </c>
      <c r="CI237" s="4" t="str">
        <v>DKC 9089</v>
      </c>
      <c r="CJ237" s="4" t="str">
        <v>DKC 9089</v>
      </c>
      <c r="CK237" s="4" t="str">
        <v>DKC 9089</v>
      </c>
      <c r="CL237" s="4" t="str">
        <v>DKC 9089</v>
      </c>
      <c r="CM237" s="4" t="str">
        <v>DKC 9089</v>
      </c>
      <c r="CN237" s="4" t="str">
        <v>DKC 9089</v>
      </c>
      <c r="CO237" s="4" t="str">
        <v>DKC 9089</v>
      </c>
      <c r="CP237" s="4" t="str">
        <v>DKC 9089</v>
      </c>
      <c r="CQ237" s="4" t="str">
        <v>DKC 9089</v>
      </c>
      <c r="CR237" s="4" t="str">
        <v>DKC 9089</v>
      </c>
      <c r="CS237" s="4" t="str">
        <v>DKC 9089</v>
      </c>
      <c r="CT237" s="4" t="str">
        <v>DKC 9089</v>
      </c>
      <c r="CU237" s="4" t="str">
        <v>DKC 9089</v>
      </c>
      <c r="CV237" s="4" t="str">
        <v>DKC 9089</v>
      </c>
      <c r="CW237" s="4" t="str">
        <v>DKC 9089</v>
      </c>
      <c r="CX237" s="4" t="str">
        <v>DKC 9089</v>
      </c>
      <c r="CY237" s="4" t="str">
        <v>DKC 9089</v>
      </c>
      <c r="CZ237" s="4" t="str">
        <v>DKC 9089</v>
      </c>
      <c r="DA237" s="4" t="str">
        <v>DKC 9089</v>
      </c>
    </row>
    <row r="238" spans="1:105" x14ac:dyDescent="0.35">
      <c r="A238" s="4" t="s">
        <v>2737</v>
      </c>
      <c r="B238" s="4" t="s">
        <v>2207</v>
      </c>
      <c r="C238" s="4" t="s">
        <v>2747</v>
      </c>
      <c r="D238" s="4" t="s">
        <v>1671</v>
      </c>
      <c r="AS238" s="4" t="str">
        <v>DMR-ESR-W</v>
      </c>
      <c r="AT238" s="4" t="str">
        <v>DMR-ESR-W</v>
      </c>
      <c r="AU238" s="4" t="str">
        <v>DMR-ESR-W</v>
      </c>
      <c r="AV238" s="4" t="str">
        <v>DMR-ESR-W</v>
      </c>
      <c r="AW238" s="4" t="str">
        <v>DMR-ESR-W</v>
      </c>
      <c r="AX238" s="4" t="str">
        <v>DMR-ESR-W</v>
      </c>
      <c r="AY238" s="4" t="str">
        <v>DMR-ESR-W</v>
      </c>
      <c r="AZ238" s="4" t="str">
        <v>DMR-ESR-W</v>
      </c>
      <c r="BA238" s="4" t="str">
        <v>DMR-ESR-W</v>
      </c>
      <c r="BB238" s="4" t="str">
        <v>DMR-ESR-W</v>
      </c>
      <c r="BC238" s="4" t="str">
        <v>DMR-ESR-W</v>
      </c>
      <c r="BD238" s="4" t="str">
        <v>DMR-ESR-W</v>
      </c>
      <c r="BE238" s="4" t="str">
        <v>DMR-ESR-W</v>
      </c>
      <c r="BF238" s="4" t="str">
        <v>DMR-ESR-W</v>
      </c>
      <c r="BG238" s="4" t="str">
        <v>DMR-ESR-W</v>
      </c>
      <c r="BH238" s="4" t="str">
        <v>DMR-ESR-W</v>
      </c>
      <c r="BI238" s="4" t="str">
        <v>DMR-ESR-W</v>
      </c>
      <c r="BJ238" s="4" t="str">
        <v>DMR-ESR-W</v>
      </c>
      <c r="BK238" s="4" t="str">
        <v>DMR-ESR-W</v>
      </c>
      <c r="BL238" s="4" t="str">
        <v>DMR-ESR-W</v>
      </c>
      <c r="BM238" s="4" t="str">
        <v>DMR-ESR-W</v>
      </c>
      <c r="BN238" s="4" t="str">
        <v>DMR-ESR-W</v>
      </c>
      <c r="BO238" s="4" t="str">
        <v>DMR-ESR-W</v>
      </c>
      <c r="BP238" s="4" t="str">
        <v>DMR-ESR-W</v>
      </c>
      <c r="BQ238" s="4" t="str">
        <v>DMR-ESR-W</v>
      </c>
      <c r="BR238" s="4" t="str">
        <v>DMR-ESR-W</v>
      </c>
      <c r="BS238" s="4" t="str">
        <v>DMR-ESR-W</v>
      </c>
      <c r="BT238" s="4" t="str">
        <v>DMR-ESR-W</v>
      </c>
      <c r="BU238" s="4" t="str">
        <v>DMR-ESR-W</v>
      </c>
      <c r="BV238" s="4" t="str">
        <v>DMR-ESR-W</v>
      </c>
      <c r="BX238" s="4" t="str">
        <v>DMR</v>
      </c>
      <c r="BY238" s="4" t="str">
        <v>DMR</v>
      </c>
      <c r="BZ238" s="4" t="str">
        <v>DMR</v>
      </c>
      <c r="CA238" s="4" t="str">
        <v>DMR</v>
      </c>
      <c r="CB238" s="4" t="str">
        <v>DMR</v>
      </c>
      <c r="CC238" s="4" t="str">
        <v>DMR</v>
      </c>
      <c r="CD238" s="4" t="str">
        <v>DMR</v>
      </c>
      <c r="CE238" s="4" t="str">
        <v>DMR</v>
      </c>
      <c r="CF238" s="4" t="str">
        <v>DMR</v>
      </c>
      <c r="CG238" s="4" t="str">
        <v>DMR</v>
      </c>
      <c r="CH238" s="4" t="str">
        <v>DMR</v>
      </c>
      <c r="CI238" s="4" t="str">
        <v>DMR</v>
      </c>
      <c r="CJ238" s="4" t="str">
        <v>DMR</v>
      </c>
      <c r="CK238" s="4" t="str">
        <v>DMR</v>
      </c>
      <c r="CL238" s="4" t="str">
        <v>DMR</v>
      </c>
      <c r="CM238" s="4" t="str">
        <v>DMR</v>
      </c>
      <c r="CN238" s="4" t="str">
        <v>DMR</v>
      </c>
      <c r="CO238" s="4" t="str">
        <v>DMR</v>
      </c>
      <c r="CP238" s="4" t="str">
        <v>DMR</v>
      </c>
      <c r="CQ238" s="4" t="str">
        <v>DMR</v>
      </c>
      <c r="CR238" s="4" t="str">
        <v>DMR</v>
      </c>
      <c r="CS238" s="4" t="str">
        <v>DMR</v>
      </c>
      <c r="CT238" s="4" t="str">
        <v>DMR</v>
      </c>
      <c r="CU238" s="4" t="str">
        <v>DMR</v>
      </c>
      <c r="CV238" s="4" t="str">
        <v>DMR</v>
      </c>
      <c r="CW238" s="4" t="str">
        <v>DMR</v>
      </c>
      <c r="CX238" s="4" t="str">
        <v>DMR</v>
      </c>
      <c r="CY238" s="4" t="str">
        <v>DMR</v>
      </c>
      <c r="CZ238" s="4" t="str">
        <v>DMR</v>
      </c>
      <c r="DA238" s="4" t="str">
        <v>DMR</v>
      </c>
    </row>
    <row r="239" spans="1:105" x14ac:dyDescent="0.35">
      <c r="A239" s="4" t="s">
        <v>2737</v>
      </c>
      <c r="B239" s="4" t="s">
        <v>2207</v>
      </c>
      <c r="C239" s="4" t="s">
        <v>2748</v>
      </c>
      <c r="D239" s="4" t="s">
        <v>1671</v>
      </c>
      <c r="AS239" s="4" t="str">
        <v>DMR-ESR-Y</v>
      </c>
      <c r="AT239" s="4" t="str">
        <v>DMR-ESR-Y</v>
      </c>
      <c r="AU239" s="4" t="str">
        <v>DMR-ESR-Y</v>
      </c>
      <c r="AV239" s="4" t="str">
        <v>DMR-ESR-Y</v>
      </c>
      <c r="AW239" s="4" t="str">
        <v>DMR-ESR-Y</v>
      </c>
      <c r="AX239" s="4" t="str">
        <v>DMR-ESR-Y</v>
      </c>
      <c r="AY239" s="4" t="str">
        <v>DMR-ESR-Y</v>
      </c>
      <c r="AZ239" s="4" t="str">
        <v>DMR-ESR-Y</v>
      </c>
      <c r="BA239" s="4" t="str">
        <v>DMR-ESR-Y</v>
      </c>
      <c r="BB239" s="4" t="str">
        <v>DMR-ESR-Y</v>
      </c>
      <c r="BC239" s="4" t="str">
        <v>DMR-ESR-Y</v>
      </c>
      <c r="BD239" s="4" t="str">
        <v>DMR-ESR-Y</v>
      </c>
      <c r="BE239" s="4" t="str">
        <v>DMR-ESR-Y</v>
      </c>
      <c r="BF239" s="4" t="str">
        <v>DMR-ESR-Y</v>
      </c>
      <c r="BG239" s="4" t="str">
        <v>DMR-ESR-Y</v>
      </c>
      <c r="BH239" s="4" t="str">
        <v>DMR-ESR-Y</v>
      </c>
      <c r="BI239" s="4" t="str">
        <v>DMR-ESR-Y</v>
      </c>
      <c r="BJ239" s="4" t="str">
        <v>DMR-ESR-Y</v>
      </c>
      <c r="BK239" s="4" t="str">
        <v>DMR-ESR-Y</v>
      </c>
      <c r="BL239" s="4" t="str">
        <v>DMR-ESR-Y</v>
      </c>
      <c r="BM239" s="4" t="str">
        <v>DMR-ESR-Y</v>
      </c>
      <c r="BN239" s="4" t="str">
        <v>DMR-ESR-Y</v>
      </c>
      <c r="BO239" s="4" t="str">
        <v>DMR-ESR-Y</v>
      </c>
      <c r="BP239" s="4" t="str">
        <v>DMR-ESR-Y</v>
      </c>
      <c r="BQ239" s="4" t="str">
        <v>DMR-ESR-Y</v>
      </c>
      <c r="BR239" s="4" t="str">
        <v>DMR-ESR-Y</v>
      </c>
      <c r="BS239" s="4" t="str">
        <v>DMR-ESR-Y</v>
      </c>
      <c r="BT239" s="4" t="str">
        <v>DMR-ESR-Y</v>
      </c>
      <c r="BU239" s="4" t="str">
        <v>DMR-ESR-Y</v>
      </c>
      <c r="BV239" s="4" t="str">
        <v>DMR-ESR-Y</v>
      </c>
      <c r="BX239" s="4" t="str">
        <v>DMR-ESR-W</v>
      </c>
      <c r="BY239" s="4" t="str">
        <v>DMR-ESR-W</v>
      </c>
      <c r="BZ239" s="4" t="str">
        <v>DMR-ESR-W</v>
      </c>
      <c r="CA239" s="4" t="str">
        <v>DMR-ESR-W</v>
      </c>
      <c r="CB239" s="4" t="str">
        <v>DMR-ESR-W</v>
      </c>
      <c r="CC239" s="4" t="str">
        <v>DMR-ESR-W</v>
      </c>
      <c r="CD239" s="4" t="str">
        <v>DMR-ESR-W</v>
      </c>
      <c r="CE239" s="4" t="str">
        <v>DMR-ESR-W</v>
      </c>
      <c r="CF239" s="4" t="str">
        <v>DMR-ESR-W</v>
      </c>
      <c r="CG239" s="4" t="str">
        <v>DMR-ESR-W</v>
      </c>
      <c r="CH239" s="4" t="str">
        <v>DMR-ESR-W</v>
      </c>
      <c r="CI239" s="4" t="str">
        <v>DMR-ESR-W</v>
      </c>
      <c r="CJ239" s="4" t="str">
        <v>DMR-ESR-W</v>
      </c>
      <c r="CK239" s="4" t="str">
        <v>DMR-ESR-W</v>
      </c>
      <c r="CL239" s="4" t="str">
        <v>DMR-ESR-W</v>
      </c>
      <c r="CM239" s="4" t="str">
        <v>DMR-ESR-W</v>
      </c>
      <c r="CN239" s="4" t="str">
        <v>DMR-ESR-W</v>
      </c>
      <c r="CO239" s="4" t="str">
        <v>DMR-ESR-W</v>
      </c>
      <c r="CP239" s="4" t="str">
        <v>DMR-ESR-W</v>
      </c>
      <c r="CQ239" s="4" t="str">
        <v>DMR-ESR-W</v>
      </c>
      <c r="CR239" s="4" t="str">
        <v>DMR-ESR-W</v>
      </c>
      <c r="CS239" s="4" t="str">
        <v>DMR-ESR-W</v>
      </c>
      <c r="CT239" s="4" t="str">
        <v>DMR-ESR-W</v>
      </c>
      <c r="CU239" s="4" t="str">
        <v>DMR-ESR-W</v>
      </c>
      <c r="CV239" s="4" t="str">
        <v>DMR-ESR-W</v>
      </c>
      <c r="CW239" s="4" t="str">
        <v>DMR-ESR-W</v>
      </c>
      <c r="CX239" s="4" t="str">
        <v>DMR-ESR-W</v>
      </c>
      <c r="CY239" s="4" t="str">
        <v>DMR-ESR-W</v>
      </c>
      <c r="CZ239" s="4" t="str">
        <v>DMR-ESR-W</v>
      </c>
      <c r="DA239" s="4" t="str">
        <v>DMR-ESR-W</v>
      </c>
    </row>
    <row r="240" spans="1:105" x14ac:dyDescent="0.35">
      <c r="A240" s="4" t="s">
        <v>2737</v>
      </c>
      <c r="B240" s="4" t="s">
        <v>2207</v>
      </c>
      <c r="C240" s="4" t="s">
        <v>2749</v>
      </c>
      <c r="D240" s="4" t="s">
        <v>2247</v>
      </c>
      <c r="AS240" s="4" t="str">
        <v>DMR-LSR-W</v>
      </c>
      <c r="AT240" s="4" t="str">
        <v>DMR-LSR-W</v>
      </c>
      <c r="AU240" s="4" t="str">
        <v>DMR-LSR-W</v>
      </c>
      <c r="AV240" s="4" t="str">
        <v>DMR-LSR-W</v>
      </c>
      <c r="AW240" s="4" t="str">
        <v>DMR-LSR-W</v>
      </c>
      <c r="AX240" s="4" t="str">
        <v>DMR-LSR-W</v>
      </c>
      <c r="AY240" s="4" t="str">
        <v>DMR-LSR-W</v>
      </c>
      <c r="AZ240" s="4" t="str">
        <v>DMR-LSR-W</v>
      </c>
      <c r="BA240" s="4" t="str">
        <v>DMR-LSR-W</v>
      </c>
      <c r="BB240" s="4" t="str">
        <v>DMR-LSR-W</v>
      </c>
      <c r="BC240" s="4" t="str">
        <v>DMR-LSR-W</v>
      </c>
      <c r="BD240" s="4" t="str">
        <v>DMR-LSR-W</v>
      </c>
      <c r="BE240" s="4" t="str">
        <v>DMR-LSR-W</v>
      </c>
      <c r="BF240" s="4" t="str">
        <v>DMR-LSR-W</v>
      </c>
      <c r="BG240" s="4" t="str">
        <v>DMR-LSR-W</v>
      </c>
      <c r="BH240" s="4" t="str">
        <v>DMR-LSR-W</v>
      </c>
      <c r="BI240" s="4" t="str">
        <v>DMR-LSR-W</v>
      </c>
      <c r="BJ240" s="4" t="str">
        <v>DMR-LSR-W</v>
      </c>
      <c r="BK240" s="4" t="str">
        <v>DMR-LSR-W</v>
      </c>
      <c r="BL240" s="4" t="str">
        <v>DMR-LSR-W</v>
      </c>
      <c r="BM240" s="4" t="str">
        <v>DMR-LSR-W</v>
      </c>
      <c r="BN240" s="4" t="str">
        <v>DMR-LSR-W</v>
      </c>
      <c r="BO240" s="4" t="str">
        <v>DMR-LSR-W</v>
      </c>
      <c r="BP240" s="4" t="str">
        <v>DMR-LSR-W</v>
      </c>
      <c r="BQ240" s="4" t="str">
        <v>DMR-LSR-W</v>
      </c>
      <c r="BR240" s="4" t="str">
        <v>DMR-LSR-W</v>
      </c>
      <c r="BS240" s="4" t="str">
        <v>DMR-LSR-W</v>
      </c>
      <c r="BT240" s="4" t="str">
        <v>DMR-LSR-W</v>
      </c>
      <c r="BU240" s="4" t="str">
        <v>DMR-LSR-W</v>
      </c>
      <c r="BV240" s="4" t="str">
        <v>DMR-LSR-W</v>
      </c>
      <c r="BX240" s="4" t="str">
        <v>DMR-ESR-Y</v>
      </c>
      <c r="BY240" s="4" t="str">
        <v>DMR-ESR-Y</v>
      </c>
      <c r="BZ240" s="4" t="str">
        <v>DMR-ESR-Y</v>
      </c>
      <c r="CA240" s="4" t="str">
        <v>DMR-ESR-Y</v>
      </c>
      <c r="CB240" s="4" t="str">
        <v>DMR-ESR-Y</v>
      </c>
      <c r="CC240" s="4" t="str">
        <v>DMR-ESR-Y</v>
      </c>
      <c r="CD240" s="4" t="str">
        <v>DMR-ESR-Y</v>
      </c>
      <c r="CE240" s="4" t="str">
        <v>DMR-ESR-Y</v>
      </c>
      <c r="CF240" s="4" t="str">
        <v>DMR-ESR-Y</v>
      </c>
      <c r="CG240" s="4" t="str">
        <v>DMR-ESR-Y</v>
      </c>
      <c r="CH240" s="4" t="str">
        <v>DMR-ESR-Y</v>
      </c>
      <c r="CI240" s="4" t="str">
        <v>DMR-ESR-Y</v>
      </c>
      <c r="CJ240" s="4" t="str">
        <v>DMR-ESR-Y</v>
      </c>
      <c r="CK240" s="4" t="str">
        <v>DMR-ESR-Y</v>
      </c>
      <c r="CL240" s="4" t="str">
        <v>DMR-ESR-Y</v>
      </c>
      <c r="CM240" s="4" t="str">
        <v>DMR-ESR-Y</v>
      </c>
      <c r="CN240" s="4" t="str">
        <v>DMR-ESR-Y</v>
      </c>
      <c r="CO240" s="4" t="str">
        <v>DMR-ESR-Y</v>
      </c>
      <c r="CP240" s="4" t="str">
        <v>DMR-ESR-Y</v>
      </c>
      <c r="CQ240" s="4" t="str">
        <v>DMR-ESR-Y</v>
      </c>
      <c r="CR240" s="4" t="str">
        <v>DMR-ESR-Y</v>
      </c>
      <c r="CS240" s="4" t="str">
        <v>DMR-ESR-Y</v>
      </c>
      <c r="CT240" s="4" t="str">
        <v>DMR-ESR-Y</v>
      </c>
      <c r="CU240" s="4" t="str">
        <v>DMR-ESR-Y</v>
      </c>
      <c r="CV240" s="4" t="str">
        <v>DMR-ESR-Y</v>
      </c>
      <c r="CW240" s="4" t="str">
        <v>DMR-ESR-Y</v>
      </c>
      <c r="CX240" s="4" t="str">
        <v>DMR-ESR-Y</v>
      </c>
      <c r="CY240" s="4" t="str">
        <v>DMR-ESR-Y</v>
      </c>
      <c r="CZ240" s="4" t="str">
        <v>DMR-ESR-Y</v>
      </c>
      <c r="DA240" s="4" t="str">
        <v>DMR-ESR-Y</v>
      </c>
    </row>
    <row r="241" spans="1:105" x14ac:dyDescent="0.35">
      <c r="A241" s="4" t="s">
        <v>2750</v>
      </c>
      <c r="B241" s="4" t="s">
        <v>2751</v>
      </c>
      <c r="C241" s="4" t="s">
        <v>2752</v>
      </c>
      <c r="D241" s="4" t="s">
        <v>2369</v>
      </c>
      <c r="AS241" s="4" t="str">
        <v>DMR-SR-W</v>
      </c>
      <c r="AT241" s="4" t="str">
        <v>DMR-SR-W</v>
      </c>
      <c r="AU241" s="4" t="str">
        <v>DMR-SR-W</v>
      </c>
      <c r="AV241" s="4" t="str">
        <v>DMR-SR-W</v>
      </c>
      <c r="AW241" s="4" t="str">
        <v>DMR-SR-W</v>
      </c>
      <c r="AX241" s="4" t="str">
        <v>DMR-SR-W</v>
      </c>
      <c r="AY241" s="4" t="str">
        <v>DMR-SR-W</v>
      </c>
      <c r="AZ241" s="4" t="str">
        <v>DMR-SR-W</v>
      </c>
      <c r="BA241" s="4" t="str">
        <v>DMR-SR-W</v>
      </c>
      <c r="BB241" s="4" t="str">
        <v>DMR-SR-W</v>
      </c>
      <c r="BC241" s="4" t="str">
        <v>DMR-SR-W</v>
      </c>
      <c r="BD241" s="4" t="str">
        <v>DMR-SR-W</v>
      </c>
      <c r="BE241" s="4" t="str">
        <v>DMR-SR-W</v>
      </c>
      <c r="BF241" s="4" t="str">
        <v>DMR-SR-W</v>
      </c>
      <c r="BG241" s="4" t="str">
        <v>DMR-SR-W</v>
      </c>
      <c r="BH241" s="4" t="str">
        <v>DMR-SR-W</v>
      </c>
      <c r="BI241" s="4" t="str">
        <v>DMR-SR-W</v>
      </c>
      <c r="BJ241" s="4" t="str">
        <v>DMR-SR-W</v>
      </c>
      <c r="BK241" s="4" t="str">
        <v>DMR-SR-W</v>
      </c>
      <c r="BL241" s="4" t="str">
        <v>DMR-SR-W</v>
      </c>
      <c r="BM241" s="4" t="str">
        <v>DMR-SR-W</v>
      </c>
      <c r="BN241" s="4" t="str">
        <v>DMR-SR-W</v>
      </c>
      <c r="BO241" s="4" t="str">
        <v>DMR-SR-W</v>
      </c>
      <c r="BP241" s="4" t="str">
        <v>DMR-SR-W</v>
      </c>
      <c r="BQ241" s="4" t="str">
        <v>DMR-SR-W</v>
      </c>
      <c r="BR241" s="4" t="str">
        <v>DMR-SR-W</v>
      </c>
      <c r="BS241" s="4" t="str">
        <v>DMR-SR-W</v>
      </c>
      <c r="BT241" s="4" t="str">
        <v>DMR-SR-W</v>
      </c>
      <c r="BU241" s="4" t="str">
        <v>DMR-SR-W</v>
      </c>
      <c r="BV241" s="4" t="str">
        <v>DMR-SR-W</v>
      </c>
      <c r="BX241" s="4" t="str">
        <v>DMR-LSR-W</v>
      </c>
      <c r="BY241" s="4" t="str">
        <v>DMR-LSR-W</v>
      </c>
      <c r="BZ241" s="4" t="str">
        <v>DMR-LSR-W</v>
      </c>
      <c r="CA241" s="4" t="str">
        <v>DMR-LSR-W</v>
      </c>
      <c r="CB241" s="4" t="str">
        <v>DMR-LSR-W</v>
      </c>
      <c r="CC241" s="4" t="str">
        <v>DMR-LSR-W</v>
      </c>
      <c r="CD241" s="4" t="str">
        <v>DMR-LSR-W</v>
      </c>
      <c r="CE241" s="4" t="str">
        <v>DMR-LSR-W</v>
      </c>
      <c r="CF241" s="4" t="str">
        <v>DMR-LSR-W</v>
      </c>
      <c r="CG241" s="4" t="str">
        <v>DMR-LSR-W</v>
      </c>
      <c r="CH241" s="4" t="str">
        <v>DMR-LSR-W</v>
      </c>
      <c r="CI241" s="4" t="str">
        <v>DMR-LSR-W</v>
      </c>
      <c r="CJ241" s="4" t="str">
        <v>DMR-LSR-W</v>
      </c>
      <c r="CK241" s="4" t="str">
        <v>DMR-LSR-W</v>
      </c>
      <c r="CL241" s="4" t="str">
        <v>DMR-LSR-W</v>
      </c>
      <c r="CM241" s="4" t="str">
        <v>DMR-LSR-W</v>
      </c>
      <c r="CN241" s="4" t="str">
        <v>DMR-LSR-W</v>
      </c>
      <c r="CO241" s="4" t="str">
        <v>DMR-LSR-W</v>
      </c>
      <c r="CP241" s="4" t="str">
        <v>DMR-LSR-W</v>
      </c>
      <c r="CQ241" s="4" t="str">
        <v>DMR-LSR-W</v>
      </c>
      <c r="CR241" s="4" t="str">
        <v>DMR-LSR-W</v>
      </c>
      <c r="CS241" s="4" t="str">
        <v>DMR-LSR-W</v>
      </c>
      <c r="CT241" s="4" t="str">
        <v>DMR-LSR-W</v>
      </c>
      <c r="CU241" s="4" t="str">
        <v>DMR-LSR-W</v>
      </c>
      <c r="CV241" s="4" t="str">
        <v>DMR-LSR-W</v>
      </c>
      <c r="CW241" s="4" t="str">
        <v>DMR-LSR-W</v>
      </c>
      <c r="CX241" s="4" t="str">
        <v>DMR-LSR-W</v>
      </c>
      <c r="CY241" s="4" t="str">
        <v>DMR-LSR-W</v>
      </c>
      <c r="CZ241" s="4" t="str">
        <v>DMR-LSR-W</v>
      </c>
      <c r="DA241" s="4" t="str">
        <v>DMR-LSR-W</v>
      </c>
    </row>
    <row r="242" spans="1:105" x14ac:dyDescent="0.35">
      <c r="A242" s="4" t="s">
        <v>2750</v>
      </c>
      <c r="B242" s="4" t="s">
        <v>2751</v>
      </c>
      <c r="C242" s="4" t="s">
        <v>2753</v>
      </c>
      <c r="D242" s="4" t="s">
        <v>2369</v>
      </c>
      <c r="AS242" s="4" t="str">
        <v>DMR-SR-W TZ8843</v>
      </c>
      <c r="AT242" s="4" t="str">
        <v>DMR-SR-W TZ8843</v>
      </c>
      <c r="AU242" s="4" t="str">
        <v>DMR-SR-W TZ8843</v>
      </c>
      <c r="AV242" s="4" t="str">
        <v>DMR-SR-W TZ8843</v>
      </c>
      <c r="AW242" s="4" t="str">
        <v>DMR-SR-W TZ8843</v>
      </c>
      <c r="AX242" s="4" t="str">
        <v>DMR-SR-W TZ8843</v>
      </c>
      <c r="AY242" s="4" t="str">
        <v>DMR-SR-W TZ8843</v>
      </c>
      <c r="AZ242" s="4" t="str">
        <v>DMR-SR-W TZ8843</v>
      </c>
      <c r="BA242" s="4" t="str">
        <v>DMR-SR-W TZ8843</v>
      </c>
      <c r="BB242" s="4" t="str">
        <v>DMR-SR-W TZ8843</v>
      </c>
      <c r="BC242" s="4" t="str">
        <v>DMR-SR-W TZ8843</v>
      </c>
      <c r="BD242" s="4" t="str">
        <v>DMR-SR-W TZ8843</v>
      </c>
      <c r="BE242" s="4" t="str">
        <v>DMR-SR-W TZ8843</v>
      </c>
      <c r="BF242" s="4" t="str">
        <v>DMR-SR-W TZ8843</v>
      </c>
      <c r="BG242" s="4" t="str">
        <v>DMR-SR-W TZ8843</v>
      </c>
      <c r="BH242" s="4" t="str">
        <v>DMR-SR-W TZ8843</v>
      </c>
      <c r="BI242" s="4" t="str">
        <v>DMR-SR-W TZ8843</v>
      </c>
      <c r="BJ242" s="4" t="str">
        <v>DMR-SR-W TZ8843</v>
      </c>
      <c r="BK242" s="4" t="str">
        <v>DMR-SR-W TZ8843</v>
      </c>
      <c r="BL242" s="4" t="str">
        <v>DMR-SR-W TZ8843</v>
      </c>
      <c r="BM242" s="4" t="str">
        <v>DMR-SR-W TZ8843</v>
      </c>
      <c r="BN242" s="4" t="str">
        <v>DMR-SR-W TZ8843</v>
      </c>
      <c r="BO242" s="4" t="str">
        <v>DMR-SR-W TZ8843</v>
      </c>
      <c r="BP242" s="4" t="str">
        <v>DMR-SR-W TZ8843</v>
      </c>
      <c r="BQ242" s="4" t="str">
        <v>DMR-SR-W TZ8843</v>
      </c>
      <c r="BR242" s="4" t="str">
        <v>DMR-SR-W TZ8843</v>
      </c>
      <c r="BS242" s="4" t="str">
        <v>DMR-SR-W TZ8843</v>
      </c>
      <c r="BT242" s="4" t="str">
        <v>DMR-SR-W TZ8843</v>
      </c>
      <c r="BU242" s="4" t="str">
        <v>DMR-SR-W TZ8843</v>
      </c>
      <c r="BV242" s="4" t="str">
        <v>DMR-SR-W TZ8843</v>
      </c>
      <c r="BX242" s="4" t="str">
        <v>DMR-SR-W</v>
      </c>
      <c r="BY242" s="4" t="str">
        <v>DMR-SR-W</v>
      </c>
      <c r="BZ242" s="4" t="str">
        <v>DMR-SR-W</v>
      </c>
      <c r="CA242" s="4" t="str">
        <v>DMR-SR-W</v>
      </c>
      <c r="CB242" s="4" t="str">
        <v>DMR-SR-W</v>
      </c>
      <c r="CC242" s="4" t="str">
        <v>DMR-SR-W</v>
      </c>
      <c r="CD242" s="4" t="str">
        <v>DMR-SR-W</v>
      </c>
      <c r="CE242" s="4" t="str">
        <v>DMR-SR-W</v>
      </c>
      <c r="CF242" s="4" t="str">
        <v>DMR-SR-W</v>
      </c>
      <c r="CG242" s="4" t="str">
        <v>DMR-SR-W</v>
      </c>
      <c r="CH242" s="4" t="str">
        <v>DMR-SR-W</v>
      </c>
      <c r="CI242" s="4" t="str">
        <v>DMR-SR-W</v>
      </c>
      <c r="CJ242" s="4" t="str">
        <v>DMR-SR-W</v>
      </c>
      <c r="CK242" s="4" t="str">
        <v>DMR-SR-W</v>
      </c>
      <c r="CL242" s="4" t="str">
        <v>DMR-SR-W</v>
      </c>
      <c r="CM242" s="4" t="str">
        <v>DMR-SR-W</v>
      </c>
      <c r="CN242" s="4" t="str">
        <v>DMR-SR-W</v>
      </c>
      <c r="CO242" s="4" t="str">
        <v>DMR-SR-W</v>
      </c>
      <c r="CP242" s="4" t="str">
        <v>DMR-SR-W</v>
      </c>
      <c r="CQ242" s="4" t="str">
        <v>DMR-SR-W</v>
      </c>
      <c r="CR242" s="4" t="str">
        <v>DMR-SR-W</v>
      </c>
      <c r="CS242" s="4" t="str">
        <v>DMR-SR-W</v>
      </c>
      <c r="CT242" s="4" t="str">
        <v>DMR-SR-W</v>
      </c>
      <c r="CU242" s="4" t="str">
        <v>DMR-SR-W</v>
      </c>
      <c r="CV242" s="4" t="str">
        <v>DMR-SR-W</v>
      </c>
      <c r="CW242" s="4" t="str">
        <v>DMR-SR-W</v>
      </c>
      <c r="CX242" s="4" t="str">
        <v>DMR-SR-W</v>
      </c>
      <c r="CY242" s="4" t="str">
        <v>DMR-SR-W</v>
      </c>
      <c r="CZ242" s="4" t="str">
        <v>DMR-SR-W</v>
      </c>
      <c r="DA242" s="4" t="str">
        <v>DMR-SR-W</v>
      </c>
    </row>
    <row r="243" spans="1:105" x14ac:dyDescent="0.35">
      <c r="A243" s="4" t="s">
        <v>2750</v>
      </c>
      <c r="B243" s="4" t="s">
        <v>2751</v>
      </c>
      <c r="C243" s="4" t="s">
        <v>2754</v>
      </c>
      <c r="D243" s="4" t="s">
        <v>2369</v>
      </c>
      <c r="AS243" s="4" t="str">
        <v>DMR-SR-Y</v>
      </c>
      <c r="AT243" s="4" t="str">
        <v>DMR-SR-Y</v>
      </c>
      <c r="AU243" s="4" t="str">
        <v>DMR-SR-Y</v>
      </c>
      <c r="AV243" s="4" t="str">
        <v>DMR-SR-Y</v>
      </c>
      <c r="AW243" s="4" t="str">
        <v>DMR-SR-Y</v>
      </c>
      <c r="AX243" s="4" t="str">
        <v>DMR-SR-Y</v>
      </c>
      <c r="AY243" s="4" t="str">
        <v>DMR-SR-Y</v>
      </c>
      <c r="AZ243" s="4" t="str">
        <v>DMR-SR-Y</v>
      </c>
      <c r="BA243" s="4" t="str">
        <v>DMR-SR-Y</v>
      </c>
      <c r="BB243" s="4" t="str">
        <v>DMR-SR-Y</v>
      </c>
      <c r="BC243" s="4" t="str">
        <v>DMR-SR-Y</v>
      </c>
      <c r="BD243" s="4" t="str">
        <v>DMR-SR-Y</v>
      </c>
      <c r="BE243" s="4" t="str">
        <v>DMR-SR-Y</v>
      </c>
      <c r="BF243" s="4" t="str">
        <v>DMR-SR-Y</v>
      </c>
      <c r="BG243" s="4" t="str">
        <v>DMR-SR-Y</v>
      </c>
      <c r="BH243" s="4" t="str">
        <v>DMR-SR-Y</v>
      </c>
      <c r="BI243" s="4" t="str">
        <v>DMR-SR-Y</v>
      </c>
      <c r="BJ243" s="4" t="str">
        <v>DMR-SR-Y</v>
      </c>
      <c r="BK243" s="4" t="str">
        <v>DMR-SR-Y</v>
      </c>
      <c r="BL243" s="4" t="str">
        <v>DMR-SR-Y</v>
      </c>
      <c r="BM243" s="4" t="str">
        <v>DMR-SR-Y</v>
      </c>
      <c r="BN243" s="4" t="str">
        <v>DMR-SR-Y</v>
      </c>
      <c r="BO243" s="4" t="str">
        <v>DMR-SR-Y</v>
      </c>
      <c r="BP243" s="4" t="str">
        <v>DMR-SR-Y</v>
      </c>
      <c r="BQ243" s="4" t="str">
        <v>DMR-SR-Y</v>
      </c>
      <c r="BR243" s="4" t="str">
        <v>DMR-SR-Y</v>
      </c>
      <c r="BS243" s="4" t="str">
        <v>DMR-SR-Y</v>
      </c>
      <c r="BT243" s="4" t="str">
        <v>DMR-SR-Y</v>
      </c>
      <c r="BU243" s="4" t="str">
        <v>DMR-SR-Y</v>
      </c>
      <c r="BV243" s="4" t="str">
        <v>DMR-SR-Y</v>
      </c>
      <c r="BX243" s="4" t="str">
        <v>DMR-SR-W TZ8843</v>
      </c>
      <c r="BY243" s="4" t="str">
        <v>DMR-SR-W TZ8843</v>
      </c>
      <c r="BZ243" s="4" t="str">
        <v>DMR-SR-W TZ8843</v>
      </c>
      <c r="CA243" s="4" t="str">
        <v>DMR-SR-W TZ8843</v>
      </c>
      <c r="CB243" s="4" t="str">
        <v>DMR-SR-W TZ8843</v>
      </c>
      <c r="CC243" s="4" t="str">
        <v>DMR-SR-W TZ8843</v>
      </c>
      <c r="CD243" s="4" t="str">
        <v>DMR-SR-W TZ8843</v>
      </c>
      <c r="CE243" s="4" t="str">
        <v>DMR-SR-W TZ8843</v>
      </c>
      <c r="CF243" s="4" t="str">
        <v>DMR-SR-W TZ8843</v>
      </c>
      <c r="CG243" s="4" t="str">
        <v>DMR-SR-W TZ8843</v>
      </c>
      <c r="CH243" s="4" t="str">
        <v>DMR-SR-W TZ8843</v>
      </c>
      <c r="CI243" s="4" t="str">
        <v>DMR-SR-W TZ8843</v>
      </c>
      <c r="CJ243" s="4" t="str">
        <v>DMR-SR-W TZ8843</v>
      </c>
      <c r="CK243" s="4" t="str">
        <v>DMR-SR-W TZ8843</v>
      </c>
      <c r="CL243" s="4" t="str">
        <v>DMR-SR-W TZ8843</v>
      </c>
      <c r="CM243" s="4" t="str">
        <v>DMR-SR-W TZ8843</v>
      </c>
      <c r="CN243" s="4" t="str">
        <v>DMR-SR-W TZ8843</v>
      </c>
      <c r="CO243" s="4" t="str">
        <v>DMR-SR-W TZ8843</v>
      </c>
      <c r="CP243" s="4" t="str">
        <v>DMR-SR-W TZ8843</v>
      </c>
      <c r="CQ243" s="4" t="str">
        <v>DMR-SR-W TZ8843</v>
      </c>
      <c r="CR243" s="4" t="str">
        <v>DMR-SR-W TZ8843</v>
      </c>
      <c r="CS243" s="4" t="str">
        <v>DMR-SR-W TZ8843</v>
      </c>
      <c r="CT243" s="4" t="str">
        <v>DMR-SR-W TZ8843</v>
      </c>
      <c r="CU243" s="4" t="str">
        <v>DMR-SR-W TZ8843</v>
      </c>
      <c r="CV243" s="4" t="str">
        <v>DMR-SR-W TZ8843</v>
      </c>
      <c r="CW243" s="4" t="str">
        <v>DMR-SR-W TZ8843</v>
      </c>
      <c r="CX243" s="4" t="str">
        <v>DMR-SR-W TZ8843</v>
      </c>
      <c r="CY243" s="4" t="str">
        <v>DMR-SR-W TZ8843</v>
      </c>
      <c r="CZ243" s="4" t="str">
        <v>DMR-SR-W TZ8843</v>
      </c>
      <c r="DA243" s="4" t="str">
        <v>DMR-SR-W TZ8843</v>
      </c>
    </row>
    <row r="244" spans="1:105" x14ac:dyDescent="0.35">
      <c r="A244" s="4" t="s">
        <v>2750</v>
      </c>
      <c r="B244" s="4" t="s">
        <v>2751</v>
      </c>
      <c r="C244" s="4" t="s">
        <v>2755</v>
      </c>
      <c r="D244" s="4" t="s">
        <v>2369</v>
      </c>
      <c r="AS244" s="4" t="str">
        <v>Dorke SR</v>
      </c>
      <c r="AT244" s="4" t="str">
        <v>Dorke SR</v>
      </c>
      <c r="AU244" s="4" t="str">
        <v>Dorke SR</v>
      </c>
      <c r="AV244" s="4" t="str">
        <v>Dorke SR</v>
      </c>
      <c r="AW244" s="4" t="str">
        <v>Dorke SR</v>
      </c>
      <c r="AX244" s="4" t="str">
        <v>Dorke SR</v>
      </c>
      <c r="AY244" s="4" t="str">
        <v>Dorke SR</v>
      </c>
      <c r="AZ244" s="4" t="str">
        <v>Dorke SR</v>
      </c>
      <c r="BA244" s="4" t="str">
        <v>Dorke SR</v>
      </c>
      <c r="BB244" s="4" t="str">
        <v>Dorke SR</v>
      </c>
      <c r="BC244" s="4" t="str">
        <v>Dorke SR</v>
      </c>
      <c r="BD244" s="4" t="str">
        <v>Dorke SR</v>
      </c>
      <c r="BE244" s="4" t="str">
        <v>Dorke SR</v>
      </c>
      <c r="BF244" s="4" t="str">
        <v>Dorke SR</v>
      </c>
      <c r="BG244" s="4" t="str">
        <v>Dorke SR</v>
      </c>
      <c r="BH244" s="4" t="str">
        <v>Dorke SR</v>
      </c>
      <c r="BI244" s="4" t="str">
        <v>Dorke SR</v>
      </c>
      <c r="BJ244" s="4" t="str">
        <v>Dorke SR</v>
      </c>
      <c r="BK244" s="4" t="str">
        <v>Dorke SR</v>
      </c>
      <c r="BL244" s="4" t="str">
        <v>Dorke SR</v>
      </c>
      <c r="BM244" s="4" t="str">
        <v>Dorke SR</v>
      </c>
      <c r="BN244" s="4" t="str">
        <v>Dorke SR</v>
      </c>
      <c r="BO244" s="4" t="str">
        <v>Dorke SR</v>
      </c>
      <c r="BP244" s="4" t="str">
        <v>Dorke SR</v>
      </c>
      <c r="BQ244" s="4" t="str">
        <v>Dorke SR</v>
      </c>
      <c r="BR244" s="4" t="str">
        <v>Dorke SR</v>
      </c>
      <c r="BS244" s="4" t="str">
        <v>Dorke SR</v>
      </c>
      <c r="BT244" s="4" t="str">
        <v>Dorke SR</v>
      </c>
      <c r="BU244" s="4" t="str">
        <v>Dorke SR</v>
      </c>
      <c r="BV244" s="4" t="str">
        <v>Dorke SR</v>
      </c>
      <c r="BX244" s="4" t="str">
        <v>DMR-SR-Y</v>
      </c>
      <c r="BY244" s="4" t="str">
        <v>DMR-SR-Y</v>
      </c>
      <c r="BZ244" s="4" t="str">
        <v>DMR-SR-Y</v>
      </c>
      <c r="CA244" s="4" t="str">
        <v>DMR-SR-Y</v>
      </c>
      <c r="CB244" s="4" t="str">
        <v>DMR-SR-Y</v>
      </c>
      <c r="CC244" s="4" t="str">
        <v>DMR-SR-Y</v>
      </c>
      <c r="CD244" s="4" t="str">
        <v>DMR-SR-Y</v>
      </c>
      <c r="CE244" s="4" t="str">
        <v>DMR-SR-Y</v>
      </c>
      <c r="CF244" s="4" t="str">
        <v>DMR-SR-Y</v>
      </c>
      <c r="CG244" s="4" t="str">
        <v>DMR-SR-Y</v>
      </c>
      <c r="CH244" s="4" t="str">
        <v>DMR-SR-Y</v>
      </c>
      <c r="CI244" s="4" t="str">
        <v>DMR-SR-Y</v>
      </c>
      <c r="CJ244" s="4" t="str">
        <v>DMR-SR-Y</v>
      </c>
      <c r="CK244" s="4" t="str">
        <v>DMR-SR-Y</v>
      </c>
      <c r="CL244" s="4" t="str">
        <v>DMR-SR-Y</v>
      </c>
      <c r="CM244" s="4" t="str">
        <v>DMR-SR-Y</v>
      </c>
      <c r="CN244" s="4" t="str">
        <v>DMR-SR-Y</v>
      </c>
      <c r="CO244" s="4" t="str">
        <v>DMR-SR-Y</v>
      </c>
      <c r="CP244" s="4" t="str">
        <v>DMR-SR-Y</v>
      </c>
      <c r="CQ244" s="4" t="str">
        <v>DMR-SR-Y</v>
      </c>
      <c r="CR244" s="4" t="str">
        <v>DMR-SR-Y</v>
      </c>
      <c r="CS244" s="4" t="str">
        <v>DMR-SR-Y</v>
      </c>
      <c r="CT244" s="4" t="str">
        <v>DMR-SR-Y</v>
      </c>
      <c r="CU244" s="4" t="str">
        <v>DMR-SR-Y</v>
      </c>
      <c r="CV244" s="4" t="str">
        <v>DMR-SR-Y</v>
      </c>
      <c r="CW244" s="4" t="str">
        <v>DMR-SR-Y</v>
      </c>
      <c r="CX244" s="4" t="str">
        <v>DMR-SR-Y</v>
      </c>
      <c r="CY244" s="4" t="str">
        <v>DMR-SR-Y</v>
      </c>
      <c r="CZ244" s="4" t="str">
        <v>DMR-SR-Y</v>
      </c>
      <c r="DA244" s="4" t="str">
        <v>DMR-SR-Y</v>
      </c>
    </row>
    <row r="245" spans="1:105" x14ac:dyDescent="0.35">
      <c r="A245" s="4" t="s">
        <v>2750</v>
      </c>
      <c r="B245" s="4" t="s">
        <v>2751</v>
      </c>
      <c r="C245" s="4" t="s">
        <v>2756</v>
      </c>
      <c r="D245" s="4" t="s">
        <v>2369</v>
      </c>
      <c r="AS245" s="4" t="str">
        <v>Dorper</v>
      </c>
      <c r="AT245" s="4" t="str">
        <v>Dorper</v>
      </c>
      <c r="AU245" s="4" t="str">
        <v>Dorper</v>
      </c>
      <c r="AV245" s="4" t="str">
        <v>Dorper</v>
      </c>
      <c r="AW245" s="4" t="str">
        <v>Dorper</v>
      </c>
      <c r="AX245" s="4" t="str">
        <v>Dorper</v>
      </c>
      <c r="AY245" s="4" t="str">
        <v>Dorper</v>
      </c>
      <c r="AZ245" s="4" t="str">
        <v>Dorper</v>
      </c>
      <c r="BA245" s="4" t="str">
        <v>Dorper</v>
      </c>
      <c r="BB245" s="4" t="str">
        <v>Dorper</v>
      </c>
      <c r="BC245" s="4" t="str">
        <v>Dorper</v>
      </c>
      <c r="BD245" s="4" t="str">
        <v>Dorper</v>
      </c>
      <c r="BE245" s="4" t="str">
        <v>Dorper</v>
      </c>
      <c r="BF245" s="4" t="str">
        <v>Dorper</v>
      </c>
      <c r="BG245" s="4" t="str">
        <v>Dorper</v>
      </c>
      <c r="BH245" s="4" t="str">
        <v>Dorper</v>
      </c>
      <c r="BI245" s="4" t="str">
        <v>Dorper</v>
      </c>
      <c r="BJ245" s="4" t="str">
        <v>Dorper</v>
      </c>
      <c r="BK245" s="4" t="str">
        <v>Dorper</v>
      </c>
      <c r="BL245" s="4" t="str">
        <v>Dorper</v>
      </c>
      <c r="BM245" s="4" t="str">
        <v>Dorper</v>
      </c>
      <c r="BN245" s="4" t="str">
        <v>Dorper</v>
      </c>
      <c r="BO245" s="4" t="str">
        <v>Dorper</v>
      </c>
      <c r="BP245" s="4" t="str">
        <v>Dorper</v>
      </c>
      <c r="BQ245" s="4" t="str">
        <v>Dorper</v>
      </c>
      <c r="BR245" s="4" t="str">
        <v>Dorper</v>
      </c>
      <c r="BS245" s="4" t="str">
        <v>Dorper</v>
      </c>
      <c r="BT245" s="4" t="str">
        <v>Dorper</v>
      </c>
      <c r="BU245" s="4" t="str">
        <v>Dorper</v>
      </c>
      <c r="BV245" s="4" t="str">
        <v>Dorper</v>
      </c>
      <c r="BX245" s="4" t="str">
        <v>Dorke SR</v>
      </c>
      <c r="BY245" s="4" t="str">
        <v>Dorke SR</v>
      </c>
      <c r="BZ245" s="4" t="str">
        <v>Dorke SR</v>
      </c>
      <c r="CA245" s="4" t="str">
        <v>Dorke SR</v>
      </c>
      <c r="CB245" s="4" t="str">
        <v>Dorke SR</v>
      </c>
      <c r="CC245" s="4" t="str">
        <v>Dorke SR</v>
      </c>
      <c r="CD245" s="4" t="str">
        <v>Dorke SR</v>
      </c>
      <c r="CE245" s="4" t="str">
        <v>Dorke SR</v>
      </c>
      <c r="CF245" s="4" t="str">
        <v>Dorke SR</v>
      </c>
      <c r="CG245" s="4" t="str">
        <v>Dorke SR</v>
      </c>
      <c r="CH245" s="4" t="str">
        <v>Dorke SR</v>
      </c>
      <c r="CI245" s="4" t="str">
        <v>Dorke SR</v>
      </c>
      <c r="CJ245" s="4" t="str">
        <v>Dorke SR</v>
      </c>
      <c r="CK245" s="4" t="str">
        <v>Dorke SR</v>
      </c>
      <c r="CL245" s="4" t="str">
        <v>Dorke SR</v>
      </c>
      <c r="CM245" s="4" t="str">
        <v>Dorke SR</v>
      </c>
      <c r="CN245" s="4" t="str">
        <v>Dorke SR</v>
      </c>
      <c r="CO245" s="4" t="str">
        <v>Dorke SR</v>
      </c>
      <c r="CP245" s="4" t="str">
        <v>Dorke SR</v>
      </c>
      <c r="CQ245" s="4" t="str">
        <v>Dorke SR</v>
      </c>
      <c r="CR245" s="4" t="str">
        <v>Dorke SR</v>
      </c>
      <c r="CS245" s="4" t="str">
        <v>Dorke SR</v>
      </c>
      <c r="CT245" s="4" t="str">
        <v>Dorke SR</v>
      </c>
      <c r="CU245" s="4" t="str">
        <v>Dorke SR</v>
      </c>
      <c r="CV245" s="4" t="str">
        <v>Dorke SR</v>
      </c>
      <c r="CW245" s="4" t="str">
        <v>Dorke SR</v>
      </c>
      <c r="CX245" s="4" t="str">
        <v>Dorke SR</v>
      </c>
      <c r="CY245" s="4" t="str">
        <v>Dorke SR</v>
      </c>
      <c r="CZ245" s="4" t="str">
        <v>Dorke SR</v>
      </c>
      <c r="DA245" s="4" t="str">
        <v>Dorke SR</v>
      </c>
    </row>
    <row r="246" spans="1:105" x14ac:dyDescent="0.35">
      <c r="A246" s="4" t="s">
        <v>2750</v>
      </c>
      <c r="B246" s="4" t="s">
        <v>2751</v>
      </c>
      <c r="C246" s="4" t="s">
        <v>2757</v>
      </c>
      <c r="D246" s="4" t="s">
        <v>2369</v>
      </c>
      <c r="AS246" s="4" t="str">
        <v>Dorper x Blackhead ogaden</v>
      </c>
      <c r="AT246" s="4" t="str">
        <v>Dorper x Blackhead ogaden</v>
      </c>
      <c r="AU246" s="4" t="str">
        <v>Dorper x Blackhead ogaden</v>
      </c>
      <c r="AV246" s="4" t="str">
        <v>Dorper x Blackhead ogaden</v>
      </c>
      <c r="AW246" s="4" t="str">
        <v>Dorper x Blackhead ogaden</v>
      </c>
      <c r="AX246" s="4" t="str">
        <v>Dorper x Blackhead ogaden</v>
      </c>
      <c r="AY246" s="4" t="str">
        <v>Dorper x Blackhead ogaden</v>
      </c>
      <c r="AZ246" s="4" t="str">
        <v>Dorper x Blackhead ogaden</v>
      </c>
      <c r="BA246" s="4" t="str">
        <v>Dorper x Blackhead ogaden</v>
      </c>
      <c r="BB246" s="4" t="str">
        <v>Dorper x Blackhead ogaden</v>
      </c>
      <c r="BC246" s="4" t="str">
        <v>Dorper x Blackhead ogaden</v>
      </c>
      <c r="BD246" s="4" t="str">
        <v>Dorper x Blackhead ogaden</v>
      </c>
      <c r="BE246" s="4" t="str">
        <v>Dorper x Blackhead ogaden</v>
      </c>
      <c r="BF246" s="4" t="str">
        <v>Dorper x Blackhead ogaden</v>
      </c>
      <c r="BG246" s="4" t="str">
        <v>Dorper x Blackhead ogaden</v>
      </c>
      <c r="BH246" s="4" t="str">
        <v>Dorper x Blackhead ogaden</v>
      </c>
      <c r="BI246" s="4" t="str">
        <v>Dorper x Blackhead ogaden</v>
      </c>
      <c r="BJ246" s="4" t="str">
        <v>Dorper x Blackhead ogaden</v>
      </c>
      <c r="BK246" s="4" t="str">
        <v>Dorper x Blackhead ogaden</v>
      </c>
      <c r="BL246" s="4" t="str">
        <v>Dorper x Blackhead ogaden</v>
      </c>
      <c r="BM246" s="4" t="str">
        <v>Dorper x Blackhead ogaden</v>
      </c>
      <c r="BN246" s="4" t="str">
        <v>Dorper x Blackhead ogaden</v>
      </c>
      <c r="BO246" s="4" t="str">
        <v>Dorper x Blackhead ogaden</v>
      </c>
      <c r="BP246" s="4" t="str">
        <v>Dorper x Blackhead ogaden</v>
      </c>
      <c r="BQ246" s="4" t="str">
        <v>Dorper x Blackhead ogaden</v>
      </c>
      <c r="BR246" s="4" t="str">
        <v>Dorper x Blackhead ogaden</v>
      </c>
      <c r="BS246" s="4" t="str">
        <v>Dorper x Blackhead ogaden</v>
      </c>
      <c r="BT246" s="4" t="str">
        <v>Dorper x Blackhead ogaden</v>
      </c>
      <c r="BU246" s="4" t="str">
        <v>Dorper x Blackhead ogaden</v>
      </c>
      <c r="BV246" s="4" t="str">
        <v>Dorper x Blackhead ogaden</v>
      </c>
      <c r="BX246" s="4" t="str">
        <v>Dorper</v>
      </c>
      <c r="BY246" s="4" t="str">
        <v>Dorper</v>
      </c>
      <c r="BZ246" s="4" t="str">
        <v>Dorper</v>
      </c>
      <c r="CA246" s="4" t="str">
        <v>Dorper</v>
      </c>
      <c r="CB246" s="4" t="str">
        <v>Dorper</v>
      </c>
      <c r="CC246" s="4" t="str">
        <v>Dorper</v>
      </c>
      <c r="CD246" s="4" t="str">
        <v>Dorper</v>
      </c>
      <c r="CE246" s="4" t="str">
        <v>Dorper</v>
      </c>
      <c r="CF246" s="4" t="str">
        <v>Dorper</v>
      </c>
      <c r="CG246" s="4" t="str">
        <v>Dorper</v>
      </c>
      <c r="CH246" s="4" t="str">
        <v>Dorper</v>
      </c>
      <c r="CI246" s="4" t="str">
        <v>Dorper</v>
      </c>
      <c r="CJ246" s="4" t="str">
        <v>Dorper</v>
      </c>
      <c r="CK246" s="4" t="str">
        <v>Dorper</v>
      </c>
      <c r="CL246" s="4" t="str">
        <v>Dorper</v>
      </c>
      <c r="CM246" s="4" t="str">
        <v>Dorper</v>
      </c>
      <c r="CN246" s="4" t="str">
        <v>Dorper</v>
      </c>
      <c r="CO246" s="4" t="str">
        <v>Dorper</v>
      </c>
      <c r="CP246" s="4" t="str">
        <v>Dorper</v>
      </c>
      <c r="CQ246" s="4" t="str">
        <v>Dorper</v>
      </c>
      <c r="CR246" s="4" t="str">
        <v>Dorper</v>
      </c>
      <c r="CS246" s="4" t="str">
        <v>Dorper</v>
      </c>
      <c r="CT246" s="4" t="str">
        <v>Dorper</v>
      </c>
      <c r="CU246" s="4" t="str">
        <v>Dorper</v>
      </c>
      <c r="CV246" s="4" t="str">
        <v>Dorper</v>
      </c>
      <c r="CW246" s="4" t="str">
        <v>Dorper</v>
      </c>
      <c r="CX246" s="4" t="str">
        <v>Dorper</v>
      </c>
      <c r="CY246" s="4" t="str">
        <v>Dorper</v>
      </c>
      <c r="CZ246" s="4" t="str">
        <v>Dorper</v>
      </c>
      <c r="DA246" s="4" t="str">
        <v>Dorper</v>
      </c>
    </row>
    <row r="247" spans="1:105" x14ac:dyDescent="0.35">
      <c r="A247" s="4" t="s">
        <v>2750</v>
      </c>
      <c r="B247" s="4" t="s">
        <v>2751</v>
      </c>
      <c r="C247" s="4" t="s">
        <v>2758</v>
      </c>
      <c r="D247" s="4" t="s">
        <v>2369</v>
      </c>
      <c r="AS247" s="4" t="str">
        <v>Dorper x Hararghe highland lamb</v>
      </c>
      <c r="AT247" s="4" t="str">
        <v>Dorper x Hararghe highland lamb</v>
      </c>
      <c r="AU247" s="4" t="str">
        <v>Dorper x Hararghe highland lamb</v>
      </c>
      <c r="AV247" s="4" t="str">
        <v>Dorper x Hararghe highland lamb</v>
      </c>
      <c r="AW247" s="4" t="str">
        <v>Dorper x Hararghe highland lamb</v>
      </c>
      <c r="AX247" s="4" t="str">
        <v>Dorper x Hararghe highland lamb</v>
      </c>
      <c r="AY247" s="4" t="str">
        <v>Dorper x Hararghe highland lamb</v>
      </c>
      <c r="AZ247" s="4" t="str">
        <v>Dorper x Hararghe highland lamb</v>
      </c>
      <c r="BA247" s="4" t="str">
        <v>Dorper x Hararghe highland lamb</v>
      </c>
      <c r="BB247" s="4" t="str">
        <v>Dorper x Hararghe highland lamb</v>
      </c>
      <c r="BC247" s="4" t="str">
        <v>Dorper x Hararghe highland lamb</v>
      </c>
      <c r="BD247" s="4" t="str">
        <v>Dorper x Hararghe highland lamb</v>
      </c>
      <c r="BE247" s="4" t="str">
        <v>Dorper x Hararghe highland lamb</v>
      </c>
      <c r="BF247" s="4" t="str">
        <v>Dorper x Hararghe highland lamb</v>
      </c>
      <c r="BG247" s="4" t="str">
        <v>Dorper x Hararghe highland lamb</v>
      </c>
      <c r="BH247" s="4" t="str">
        <v>Dorper x Hararghe highland lamb</v>
      </c>
      <c r="BI247" s="4" t="str">
        <v>Dorper x Hararghe highland lamb</v>
      </c>
      <c r="BJ247" s="4" t="str">
        <v>Dorper x Hararghe highland lamb</v>
      </c>
      <c r="BK247" s="4" t="str">
        <v>Dorper x Hararghe highland lamb</v>
      </c>
      <c r="BL247" s="4" t="str">
        <v>Dorper x Hararghe highland lamb</v>
      </c>
      <c r="BM247" s="4" t="str">
        <v>Dorper x Hararghe highland lamb</v>
      </c>
      <c r="BN247" s="4" t="str">
        <v>Dorper x Hararghe highland lamb</v>
      </c>
      <c r="BO247" s="4" t="str">
        <v>Dorper x Hararghe highland lamb</v>
      </c>
      <c r="BP247" s="4" t="str">
        <v>Dorper x Hararghe highland lamb</v>
      </c>
      <c r="BQ247" s="4" t="str">
        <v>Dorper x Hararghe highland lamb</v>
      </c>
      <c r="BR247" s="4" t="str">
        <v>Dorper x Hararghe highland lamb</v>
      </c>
      <c r="BS247" s="4" t="str">
        <v>Dorper x Hararghe highland lamb</v>
      </c>
      <c r="BT247" s="4" t="str">
        <v>Dorper x Hararghe highland lamb</v>
      </c>
      <c r="BU247" s="4" t="str">
        <v>Dorper x Hararghe highland lamb</v>
      </c>
      <c r="BV247" s="4" t="str">
        <v>Dorper x Hararghe highland lamb</v>
      </c>
      <c r="BX247" s="4" t="str">
        <v>Dorper x Blackhead ogaden</v>
      </c>
      <c r="BY247" s="4" t="str">
        <v>Dorper x Blackhead ogaden</v>
      </c>
      <c r="BZ247" s="4" t="str">
        <v>Dorper x Blackhead ogaden</v>
      </c>
      <c r="CA247" s="4" t="str">
        <v>Dorper x Blackhead ogaden</v>
      </c>
      <c r="CB247" s="4" t="str">
        <v>Dorper x Blackhead ogaden</v>
      </c>
      <c r="CC247" s="4" t="str">
        <v>Dorper x Blackhead ogaden</v>
      </c>
      <c r="CD247" s="4" t="str">
        <v>Dorper x Blackhead ogaden</v>
      </c>
      <c r="CE247" s="4" t="str">
        <v>Dorper x Blackhead ogaden</v>
      </c>
      <c r="CF247" s="4" t="str">
        <v>Dorper x Blackhead ogaden</v>
      </c>
      <c r="CG247" s="4" t="str">
        <v>Dorper x Blackhead ogaden</v>
      </c>
      <c r="CH247" s="4" t="str">
        <v>Dorper x Blackhead ogaden</v>
      </c>
      <c r="CI247" s="4" t="str">
        <v>Dorper x Blackhead ogaden</v>
      </c>
      <c r="CJ247" s="4" t="str">
        <v>Dorper x Blackhead ogaden</v>
      </c>
      <c r="CK247" s="4" t="str">
        <v>Dorper x Blackhead ogaden</v>
      </c>
      <c r="CL247" s="4" t="str">
        <v>Dorper x Blackhead ogaden</v>
      </c>
      <c r="CM247" s="4" t="str">
        <v>Dorper x Blackhead ogaden</v>
      </c>
      <c r="CN247" s="4" t="str">
        <v>Dorper x Blackhead ogaden</v>
      </c>
      <c r="CO247" s="4" t="str">
        <v>Dorper x Blackhead ogaden</v>
      </c>
      <c r="CP247" s="4" t="str">
        <v>Dorper x Blackhead ogaden</v>
      </c>
      <c r="CQ247" s="4" t="str">
        <v>Dorper x Blackhead ogaden</v>
      </c>
      <c r="CR247" s="4" t="str">
        <v>Dorper x Blackhead ogaden</v>
      </c>
      <c r="CS247" s="4" t="str">
        <v>Dorper x Blackhead ogaden</v>
      </c>
      <c r="CT247" s="4" t="str">
        <v>Dorper x Blackhead ogaden</v>
      </c>
      <c r="CU247" s="4" t="str">
        <v>Dorper x Blackhead ogaden</v>
      </c>
      <c r="CV247" s="4" t="str">
        <v>Dorper x Blackhead ogaden</v>
      </c>
      <c r="CW247" s="4" t="str">
        <v>Dorper x Blackhead ogaden</v>
      </c>
      <c r="CX247" s="4" t="str">
        <v>Dorper x Blackhead ogaden</v>
      </c>
      <c r="CY247" s="4" t="str">
        <v>Dorper x Blackhead ogaden</v>
      </c>
      <c r="CZ247" s="4" t="str">
        <v>Dorper x Blackhead ogaden</v>
      </c>
      <c r="DA247" s="4" t="str">
        <v>Dorper x Blackhead ogaden</v>
      </c>
    </row>
    <row r="248" spans="1:105" x14ac:dyDescent="0.35">
      <c r="A248" s="4" t="s">
        <v>2750</v>
      </c>
      <c r="B248" s="4" t="s">
        <v>2751</v>
      </c>
      <c r="C248" s="4" t="s">
        <v>2759</v>
      </c>
      <c r="D248" s="4" t="s">
        <v>2760</v>
      </c>
      <c r="AS248" s="4" t="str">
        <v>Dorper*Ethiopian local</v>
      </c>
      <c r="AT248" s="4" t="str">
        <v>Dorper*Ethiopian local</v>
      </c>
      <c r="AU248" s="4" t="str">
        <v>Dorper*Ethiopian local</v>
      </c>
      <c r="AV248" s="4" t="str">
        <v>Dorper*Ethiopian local</v>
      </c>
      <c r="AW248" s="4" t="str">
        <v>Dorper*Ethiopian local</v>
      </c>
      <c r="AX248" s="4" t="str">
        <v>Dorper*Ethiopian local</v>
      </c>
      <c r="AY248" s="4" t="str">
        <v>Dorper*Ethiopian local</v>
      </c>
      <c r="AZ248" s="4" t="str">
        <v>Dorper*Ethiopian local</v>
      </c>
      <c r="BA248" s="4" t="str">
        <v>Dorper*Ethiopian local</v>
      </c>
      <c r="BB248" s="4" t="str">
        <v>Dorper*Ethiopian local</v>
      </c>
      <c r="BC248" s="4" t="str">
        <v>Dorper*Ethiopian local</v>
      </c>
      <c r="BD248" s="4" t="str">
        <v>Dorper*Ethiopian local</v>
      </c>
      <c r="BE248" s="4" t="str">
        <v>Dorper*Ethiopian local</v>
      </c>
      <c r="BF248" s="4" t="str">
        <v>Dorper*Ethiopian local</v>
      </c>
      <c r="BG248" s="4" t="str">
        <v>Dorper*Ethiopian local</v>
      </c>
      <c r="BH248" s="4" t="str">
        <v>Dorper*Ethiopian local</v>
      </c>
      <c r="BI248" s="4" t="str">
        <v>Dorper*Ethiopian local</v>
      </c>
      <c r="BJ248" s="4" t="str">
        <v>Dorper*Ethiopian local</v>
      </c>
      <c r="BK248" s="4" t="str">
        <v>Dorper*Ethiopian local</v>
      </c>
      <c r="BL248" s="4" t="str">
        <v>Dorper*Ethiopian local</v>
      </c>
      <c r="BM248" s="4" t="str">
        <v>Dorper*Ethiopian local</v>
      </c>
      <c r="BN248" s="4" t="str">
        <v>Dorper*Ethiopian local</v>
      </c>
      <c r="BO248" s="4" t="str">
        <v>Dorper*Ethiopian local</v>
      </c>
      <c r="BP248" s="4" t="str">
        <v>Dorper*Ethiopian local</v>
      </c>
      <c r="BQ248" s="4" t="str">
        <v>Dorper*Ethiopian local</v>
      </c>
      <c r="BR248" s="4" t="str">
        <v>Dorper*Ethiopian local</v>
      </c>
      <c r="BS248" s="4" t="str">
        <v>Dorper*Ethiopian local</v>
      </c>
      <c r="BT248" s="4" t="str">
        <v>Dorper*Ethiopian local</v>
      </c>
      <c r="BU248" s="4" t="str">
        <v>Dorper*Ethiopian local</v>
      </c>
      <c r="BV248" s="4" t="str">
        <v>Dorper*Ethiopian local</v>
      </c>
      <c r="BX248" s="4" t="str">
        <v>Dorper x Hararghe highland lamb</v>
      </c>
      <c r="BY248" s="4" t="str">
        <v>Dorper x Hararghe highland lamb</v>
      </c>
      <c r="BZ248" s="4" t="str">
        <v>Dorper x Hararghe highland lamb</v>
      </c>
      <c r="CA248" s="4" t="str">
        <v>Dorper x Hararghe highland lamb</v>
      </c>
      <c r="CB248" s="4" t="str">
        <v>Dorper x Hararghe highland lamb</v>
      </c>
      <c r="CC248" s="4" t="str">
        <v>Dorper x Hararghe highland lamb</v>
      </c>
      <c r="CD248" s="4" t="str">
        <v>Dorper x Hararghe highland lamb</v>
      </c>
      <c r="CE248" s="4" t="str">
        <v>Dorper x Hararghe highland lamb</v>
      </c>
      <c r="CF248" s="4" t="str">
        <v>Dorper x Hararghe highland lamb</v>
      </c>
      <c r="CG248" s="4" t="str">
        <v>Dorper x Hararghe highland lamb</v>
      </c>
      <c r="CH248" s="4" t="str">
        <v>Dorper x Hararghe highland lamb</v>
      </c>
      <c r="CI248" s="4" t="str">
        <v>Dorper x Hararghe highland lamb</v>
      </c>
      <c r="CJ248" s="4" t="str">
        <v>Dorper x Hararghe highland lamb</v>
      </c>
      <c r="CK248" s="4" t="str">
        <v>Dorper x Hararghe highland lamb</v>
      </c>
      <c r="CL248" s="4" t="str">
        <v>Dorper x Hararghe highland lamb</v>
      </c>
      <c r="CM248" s="4" t="str">
        <v>Dorper x Hararghe highland lamb</v>
      </c>
      <c r="CN248" s="4" t="str">
        <v>Dorper x Hararghe highland lamb</v>
      </c>
      <c r="CO248" s="4" t="str">
        <v>Dorper x Hararghe highland lamb</v>
      </c>
      <c r="CP248" s="4" t="str">
        <v>Dorper x Hararghe highland lamb</v>
      </c>
      <c r="CQ248" s="4" t="str">
        <v>Dorper x Hararghe highland lamb</v>
      </c>
      <c r="CR248" s="4" t="str">
        <v>Dorper x Hararghe highland lamb</v>
      </c>
      <c r="CS248" s="4" t="str">
        <v>Dorper x Hararghe highland lamb</v>
      </c>
      <c r="CT248" s="4" t="str">
        <v>Dorper x Hararghe highland lamb</v>
      </c>
      <c r="CU248" s="4" t="str">
        <v>Dorper x Hararghe highland lamb</v>
      </c>
      <c r="CV248" s="4" t="str">
        <v>Dorper x Hararghe highland lamb</v>
      </c>
      <c r="CW248" s="4" t="str">
        <v>Dorper x Hararghe highland lamb</v>
      </c>
      <c r="CX248" s="4" t="str">
        <v>Dorper x Hararghe highland lamb</v>
      </c>
      <c r="CY248" s="4" t="str">
        <v>Dorper x Hararghe highland lamb</v>
      </c>
      <c r="CZ248" s="4" t="str">
        <v>Dorper x Hararghe highland lamb</v>
      </c>
      <c r="DA248" s="4" t="str">
        <v>Dorper x Hararghe highland lamb</v>
      </c>
    </row>
    <row r="249" spans="1:105" x14ac:dyDescent="0.35">
      <c r="A249" s="4" t="s">
        <v>2750</v>
      </c>
      <c r="B249" s="4" t="s">
        <v>2751</v>
      </c>
      <c r="C249" s="4" t="s">
        <v>2761</v>
      </c>
      <c r="D249" s="4" t="s">
        <v>2369</v>
      </c>
      <c r="AS249" s="4" t="str">
        <v>Dr Saunders</v>
      </c>
      <c r="AT249" s="4" t="str">
        <v>Dr Saunders</v>
      </c>
      <c r="AU249" s="4" t="str">
        <v>Dr Saunders</v>
      </c>
      <c r="AV249" s="4" t="str">
        <v>Dr Saunders</v>
      </c>
      <c r="AW249" s="4" t="str">
        <v>Dr Saunders</v>
      </c>
      <c r="AX249" s="4" t="str">
        <v>Dr Saunders</v>
      </c>
      <c r="AY249" s="4" t="str">
        <v>Dr Saunders</v>
      </c>
      <c r="AZ249" s="4" t="str">
        <v>Dr Saunders</v>
      </c>
      <c r="BA249" s="4" t="str">
        <v>Dr Saunders</v>
      </c>
      <c r="BB249" s="4" t="str">
        <v>Dr Saunders</v>
      </c>
      <c r="BC249" s="4" t="str">
        <v>Dr Saunders</v>
      </c>
      <c r="BD249" s="4" t="str">
        <v>Dr Saunders</v>
      </c>
      <c r="BE249" s="4" t="str">
        <v>Dr Saunders</v>
      </c>
      <c r="BF249" s="4" t="str">
        <v>Dr Saunders</v>
      </c>
      <c r="BG249" s="4" t="str">
        <v>Dr Saunders</v>
      </c>
      <c r="BH249" s="4" t="str">
        <v>Dr Saunders</v>
      </c>
      <c r="BI249" s="4" t="str">
        <v>Dr Saunders</v>
      </c>
      <c r="BJ249" s="4" t="str">
        <v>Dr Saunders</v>
      </c>
      <c r="BK249" s="4" t="str">
        <v>Dr Saunders</v>
      </c>
      <c r="BL249" s="4" t="str">
        <v>Dr Saunders</v>
      </c>
      <c r="BM249" s="4" t="str">
        <v>Dr Saunders</v>
      </c>
      <c r="BN249" s="4" t="str">
        <v>Dr Saunders</v>
      </c>
      <c r="BO249" s="4" t="str">
        <v>Dr Saunders</v>
      </c>
      <c r="BP249" s="4" t="str">
        <v>Dr Saunders</v>
      </c>
      <c r="BQ249" s="4" t="str">
        <v>Dr Saunders</v>
      </c>
      <c r="BR249" s="4" t="str">
        <v>Dr Saunders</v>
      </c>
      <c r="BS249" s="4" t="str">
        <v>Dr Saunders</v>
      </c>
      <c r="BT249" s="4" t="str">
        <v>Dr Saunders</v>
      </c>
      <c r="BU249" s="4" t="str">
        <v>Dr Saunders</v>
      </c>
      <c r="BV249" s="4" t="str">
        <v>Dr Saunders</v>
      </c>
      <c r="BX249" s="4" t="str">
        <v>Dorper*Ethiopian local</v>
      </c>
      <c r="BY249" s="4" t="str">
        <v>Dorper*Ethiopian local</v>
      </c>
      <c r="BZ249" s="4" t="str">
        <v>Dorper*Ethiopian local</v>
      </c>
      <c r="CA249" s="4" t="str">
        <v>Dorper*Ethiopian local</v>
      </c>
      <c r="CB249" s="4" t="str">
        <v>Dorper*Ethiopian local</v>
      </c>
      <c r="CC249" s="4" t="str">
        <v>Dorper*Ethiopian local</v>
      </c>
      <c r="CD249" s="4" t="str">
        <v>Dorper*Ethiopian local</v>
      </c>
      <c r="CE249" s="4" t="str">
        <v>Dorper*Ethiopian local</v>
      </c>
      <c r="CF249" s="4" t="str">
        <v>Dorper*Ethiopian local</v>
      </c>
      <c r="CG249" s="4" t="str">
        <v>Dorper*Ethiopian local</v>
      </c>
      <c r="CH249" s="4" t="str">
        <v>Dorper*Ethiopian local</v>
      </c>
      <c r="CI249" s="4" t="str">
        <v>Dorper*Ethiopian local</v>
      </c>
      <c r="CJ249" s="4" t="str">
        <v>Dorper*Ethiopian local</v>
      </c>
      <c r="CK249" s="4" t="str">
        <v>Dorper*Ethiopian local</v>
      </c>
      <c r="CL249" s="4" t="str">
        <v>Dorper*Ethiopian local</v>
      </c>
      <c r="CM249" s="4" t="str">
        <v>Dorper*Ethiopian local</v>
      </c>
      <c r="CN249" s="4" t="str">
        <v>Dorper*Ethiopian local</v>
      </c>
      <c r="CO249" s="4" t="str">
        <v>Dorper*Ethiopian local</v>
      </c>
      <c r="CP249" s="4" t="str">
        <v>Dorper*Ethiopian local</v>
      </c>
      <c r="CQ249" s="4" t="str">
        <v>Dorper*Ethiopian local</v>
      </c>
      <c r="CR249" s="4" t="str">
        <v>Dorper*Ethiopian local</v>
      </c>
      <c r="CS249" s="4" t="str">
        <v>Dorper*Ethiopian local</v>
      </c>
      <c r="CT249" s="4" t="str">
        <v>Dorper*Ethiopian local</v>
      </c>
      <c r="CU249" s="4" t="str">
        <v>Dorper*Ethiopian local</v>
      </c>
      <c r="CV249" s="4" t="str">
        <v>Dorper*Ethiopian local</v>
      </c>
      <c r="CW249" s="4" t="str">
        <v>Dorper*Ethiopian local</v>
      </c>
      <c r="CX249" s="4" t="str">
        <v>Dorper*Ethiopian local</v>
      </c>
      <c r="CY249" s="4" t="str">
        <v>Dorper*Ethiopian local</v>
      </c>
      <c r="CZ249" s="4" t="str">
        <v>Dorper*Ethiopian local</v>
      </c>
      <c r="DA249" s="4" t="str">
        <v>Dorper*Ethiopian local</v>
      </c>
    </row>
    <row r="250" spans="1:105" x14ac:dyDescent="0.35">
      <c r="A250" s="4" t="s">
        <v>2750</v>
      </c>
      <c r="B250" s="4" t="s">
        <v>2751</v>
      </c>
      <c r="C250" s="4" t="s">
        <v>2762</v>
      </c>
      <c r="D250" s="4" t="s">
        <v>2369</v>
      </c>
      <c r="AS250" s="4" t="str">
        <v>DRK57</v>
      </c>
      <c r="AT250" s="4" t="str">
        <v>DRK57</v>
      </c>
      <c r="AU250" s="4" t="str">
        <v>DRK57</v>
      </c>
      <c r="AV250" s="4" t="str">
        <v>DRK57</v>
      </c>
      <c r="AW250" s="4" t="str">
        <v>DRK57</v>
      </c>
      <c r="AX250" s="4" t="str">
        <v>DRK57</v>
      </c>
      <c r="AY250" s="4" t="str">
        <v>DRK57</v>
      </c>
      <c r="AZ250" s="4" t="str">
        <v>DRK57</v>
      </c>
      <c r="BA250" s="4" t="str">
        <v>DRK57</v>
      </c>
      <c r="BB250" s="4" t="str">
        <v>DRK57</v>
      </c>
      <c r="BC250" s="4" t="str">
        <v>DRK57</v>
      </c>
      <c r="BD250" s="4" t="str">
        <v>DRK57</v>
      </c>
      <c r="BE250" s="4" t="str">
        <v>DRK57</v>
      </c>
      <c r="BF250" s="4" t="str">
        <v>DRK57</v>
      </c>
      <c r="BG250" s="4" t="str">
        <v>DRK57</v>
      </c>
      <c r="BH250" s="4" t="str">
        <v>DRK57</v>
      </c>
      <c r="BI250" s="4" t="str">
        <v>DRK57</v>
      </c>
      <c r="BJ250" s="4" t="str">
        <v>DRK57</v>
      </c>
      <c r="BK250" s="4" t="str">
        <v>DRK57</v>
      </c>
      <c r="BL250" s="4" t="str">
        <v>DRK57</v>
      </c>
      <c r="BM250" s="4" t="str">
        <v>DRK57</v>
      </c>
      <c r="BN250" s="4" t="str">
        <v>DRK57</v>
      </c>
      <c r="BO250" s="4" t="str">
        <v>DRK57</v>
      </c>
      <c r="BP250" s="4" t="str">
        <v>DRK57</v>
      </c>
      <c r="BQ250" s="4" t="str">
        <v>DRK57</v>
      </c>
      <c r="BR250" s="4" t="str">
        <v>DRK57</v>
      </c>
      <c r="BS250" s="4" t="str">
        <v>DRK57</v>
      </c>
      <c r="BT250" s="4" t="str">
        <v>DRK57</v>
      </c>
      <c r="BU250" s="4" t="str">
        <v>DRK57</v>
      </c>
      <c r="BV250" s="4" t="str">
        <v>DRK57</v>
      </c>
      <c r="BX250" s="4" t="str">
        <v>Dr Saunders</v>
      </c>
      <c r="BY250" s="4" t="str">
        <v>Dr Saunders</v>
      </c>
      <c r="BZ250" s="4" t="str">
        <v>Dr Saunders</v>
      </c>
      <c r="CA250" s="4" t="str">
        <v>Dr Saunders</v>
      </c>
      <c r="CB250" s="4" t="str">
        <v>Dr Saunders</v>
      </c>
      <c r="CC250" s="4" t="str">
        <v>Dr Saunders</v>
      </c>
      <c r="CD250" s="4" t="str">
        <v>Dr Saunders</v>
      </c>
      <c r="CE250" s="4" t="str">
        <v>Dr Saunders</v>
      </c>
      <c r="CF250" s="4" t="str">
        <v>Dr Saunders</v>
      </c>
      <c r="CG250" s="4" t="str">
        <v>Dr Saunders</v>
      </c>
      <c r="CH250" s="4" t="str">
        <v>Dr Saunders</v>
      </c>
      <c r="CI250" s="4" t="str">
        <v>Dr Saunders</v>
      </c>
      <c r="CJ250" s="4" t="str">
        <v>Dr Saunders</v>
      </c>
      <c r="CK250" s="4" t="str">
        <v>Dr Saunders</v>
      </c>
      <c r="CL250" s="4" t="str">
        <v>Dr Saunders</v>
      </c>
      <c r="CM250" s="4" t="str">
        <v>Dr Saunders</v>
      </c>
      <c r="CN250" s="4" t="str">
        <v>Dr Saunders</v>
      </c>
      <c r="CO250" s="4" t="str">
        <v>Dr Saunders</v>
      </c>
      <c r="CP250" s="4" t="str">
        <v>Dr Saunders</v>
      </c>
      <c r="CQ250" s="4" t="str">
        <v>Dr Saunders</v>
      </c>
      <c r="CR250" s="4" t="str">
        <v>Dr Saunders</v>
      </c>
      <c r="CS250" s="4" t="str">
        <v>Dr Saunders</v>
      </c>
      <c r="CT250" s="4" t="str">
        <v>Dr Saunders</v>
      </c>
      <c r="CU250" s="4" t="str">
        <v>Dr Saunders</v>
      </c>
      <c r="CV250" s="4" t="str">
        <v>Dr Saunders</v>
      </c>
      <c r="CW250" s="4" t="str">
        <v>Dr Saunders</v>
      </c>
      <c r="CX250" s="4" t="str">
        <v>Dr Saunders</v>
      </c>
      <c r="CY250" s="4" t="str">
        <v>Dr Saunders</v>
      </c>
      <c r="CZ250" s="4" t="str">
        <v>Dr Saunders</v>
      </c>
      <c r="DA250" s="4" t="str">
        <v>Dr Saunders</v>
      </c>
    </row>
    <row r="251" spans="1:105" x14ac:dyDescent="0.35">
      <c r="A251" s="4" t="s">
        <v>2750</v>
      </c>
      <c r="B251" s="4" t="s">
        <v>2751</v>
      </c>
      <c r="C251" s="4" t="s">
        <v>2763</v>
      </c>
      <c r="D251" s="4" t="s">
        <v>2369</v>
      </c>
      <c r="AS251" s="4" t="str">
        <v>Duma</v>
      </c>
      <c r="AT251" s="4" t="str">
        <v>Duma</v>
      </c>
      <c r="AU251" s="4" t="str">
        <v>Duma</v>
      </c>
      <c r="AV251" s="4" t="str">
        <v>Duma</v>
      </c>
      <c r="AW251" s="4" t="str">
        <v>Duma</v>
      </c>
      <c r="AX251" s="4" t="str">
        <v>Duma</v>
      </c>
      <c r="AY251" s="4" t="str">
        <v>Duma</v>
      </c>
      <c r="AZ251" s="4" t="str">
        <v>Duma</v>
      </c>
      <c r="BA251" s="4" t="str">
        <v>Duma</v>
      </c>
      <c r="BB251" s="4" t="str">
        <v>Duma</v>
      </c>
      <c r="BC251" s="4" t="str">
        <v>Duma</v>
      </c>
      <c r="BD251" s="4" t="str">
        <v>Duma</v>
      </c>
      <c r="BE251" s="4" t="str">
        <v>Duma</v>
      </c>
      <c r="BF251" s="4" t="str">
        <v>Duma</v>
      </c>
      <c r="BG251" s="4" t="str">
        <v>Duma</v>
      </c>
      <c r="BH251" s="4" t="str">
        <v>Duma</v>
      </c>
      <c r="BI251" s="4" t="str">
        <v>Duma</v>
      </c>
      <c r="BJ251" s="4" t="str">
        <v>Duma</v>
      </c>
      <c r="BK251" s="4" t="str">
        <v>Duma</v>
      </c>
      <c r="BL251" s="4" t="str">
        <v>Duma</v>
      </c>
      <c r="BM251" s="4" t="str">
        <v>Duma</v>
      </c>
      <c r="BN251" s="4" t="str">
        <v>Duma</v>
      </c>
      <c r="BO251" s="4" t="str">
        <v>Duma</v>
      </c>
      <c r="BP251" s="4" t="str">
        <v>Duma</v>
      </c>
      <c r="BQ251" s="4" t="str">
        <v>Duma</v>
      </c>
      <c r="BR251" s="4" t="str">
        <v>Duma</v>
      </c>
      <c r="BS251" s="4" t="str">
        <v>Duma</v>
      </c>
      <c r="BT251" s="4" t="str">
        <v>Duma</v>
      </c>
      <c r="BU251" s="4" t="str">
        <v>Duma</v>
      </c>
      <c r="BV251" s="4" t="str">
        <v>Duma</v>
      </c>
      <c r="BX251" s="4" t="str">
        <v>DRK57</v>
      </c>
      <c r="BY251" s="4" t="str">
        <v>DRK57</v>
      </c>
      <c r="BZ251" s="4" t="str">
        <v>DRK57</v>
      </c>
      <c r="CA251" s="4" t="str">
        <v>DRK57</v>
      </c>
      <c r="CB251" s="4" t="str">
        <v>DRK57</v>
      </c>
      <c r="CC251" s="4" t="str">
        <v>DRK57</v>
      </c>
      <c r="CD251" s="4" t="str">
        <v>DRK57</v>
      </c>
      <c r="CE251" s="4" t="str">
        <v>DRK57</v>
      </c>
      <c r="CF251" s="4" t="str">
        <v>DRK57</v>
      </c>
      <c r="CG251" s="4" t="str">
        <v>DRK57</v>
      </c>
      <c r="CH251" s="4" t="str">
        <v>DRK57</v>
      </c>
      <c r="CI251" s="4" t="str">
        <v>DRK57</v>
      </c>
      <c r="CJ251" s="4" t="str">
        <v>DRK57</v>
      </c>
      <c r="CK251" s="4" t="str">
        <v>DRK57</v>
      </c>
      <c r="CL251" s="4" t="str">
        <v>DRK57</v>
      </c>
      <c r="CM251" s="4" t="str">
        <v>DRK57</v>
      </c>
      <c r="CN251" s="4" t="str">
        <v>DRK57</v>
      </c>
      <c r="CO251" s="4" t="str">
        <v>DRK57</v>
      </c>
      <c r="CP251" s="4" t="str">
        <v>DRK57</v>
      </c>
      <c r="CQ251" s="4" t="str">
        <v>DRK57</v>
      </c>
      <c r="CR251" s="4" t="str">
        <v>DRK57</v>
      </c>
      <c r="CS251" s="4" t="str">
        <v>DRK57</v>
      </c>
      <c r="CT251" s="4" t="str">
        <v>DRK57</v>
      </c>
      <c r="CU251" s="4" t="str">
        <v>DRK57</v>
      </c>
      <c r="CV251" s="4" t="str">
        <v>DRK57</v>
      </c>
      <c r="CW251" s="4" t="str">
        <v>DRK57</v>
      </c>
      <c r="CX251" s="4" t="str">
        <v>DRK57</v>
      </c>
      <c r="CY251" s="4" t="str">
        <v>DRK57</v>
      </c>
      <c r="CZ251" s="4" t="str">
        <v>DRK57</v>
      </c>
      <c r="DA251" s="4" t="str">
        <v>DRK57</v>
      </c>
    </row>
    <row r="252" spans="1:105" x14ac:dyDescent="0.35">
      <c r="A252" s="4" t="s">
        <v>2750</v>
      </c>
      <c r="B252" s="4" t="s">
        <v>2751</v>
      </c>
      <c r="C252" s="4" t="s">
        <v>2764</v>
      </c>
      <c r="D252" s="4" t="s">
        <v>2369</v>
      </c>
      <c r="AS252" s="4" t="str">
        <v>Dutch friesian</v>
      </c>
      <c r="AT252" s="4" t="str">
        <v>Dutch friesian</v>
      </c>
      <c r="AU252" s="4" t="str">
        <v>Dutch friesian</v>
      </c>
      <c r="AV252" s="4" t="str">
        <v>Dutch friesian</v>
      </c>
      <c r="AW252" s="4" t="str">
        <v>Dutch friesian</v>
      </c>
      <c r="AX252" s="4" t="str">
        <v>Dutch friesian</v>
      </c>
      <c r="AY252" s="4" t="str">
        <v>Dutch friesian</v>
      </c>
      <c r="AZ252" s="4" t="str">
        <v>Dutch friesian</v>
      </c>
      <c r="BA252" s="4" t="str">
        <v>Dutch friesian</v>
      </c>
      <c r="BB252" s="4" t="str">
        <v>Dutch friesian</v>
      </c>
      <c r="BC252" s="4" t="str">
        <v>Dutch friesian</v>
      </c>
      <c r="BD252" s="4" t="str">
        <v>Dutch friesian</v>
      </c>
      <c r="BE252" s="4" t="str">
        <v>Dutch friesian</v>
      </c>
      <c r="BF252" s="4" t="str">
        <v>Dutch friesian</v>
      </c>
      <c r="BG252" s="4" t="str">
        <v>Dutch friesian</v>
      </c>
      <c r="BH252" s="4" t="str">
        <v>Dutch friesian</v>
      </c>
      <c r="BI252" s="4" t="str">
        <v>Dutch friesian</v>
      </c>
      <c r="BJ252" s="4" t="str">
        <v>Dutch friesian</v>
      </c>
      <c r="BK252" s="4" t="str">
        <v>Dutch friesian</v>
      </c>
      <c r="BL252" s="4" t="str">
        <v>Dutch friesian</v>
      </c>
      <c r="BM252" s="4" t="str">
        <v>Dutch friesian</v>
      </c>
      <c r="BN252" s="4" t="str">
        <v>Dutch friesian</v>
      </c>
      <c r="BO252" s="4" t="str">
        <v>Dutch friesian</v>
      </c>
      <c r="BP252" s="4" t="str">
        <v>Dutch friesian</v>
      </c>
      <c r="BQ252" s="4" t="str">
        <v>Dutch friesian</v>
      </c>
      <c r="BR252" s="4" t="str">
        <v>Dutch friesian</v>
      </c>
      <c r="BS252" s="4" t="str">
        <v>Dutch friesian</v>
      </c>
      <c r="BT252" s="4" t="str">
        <v>Dutch friesian</v>
      </c>
      <c r="BU252" s="4" t="str">
        <v>Dutch friesian</v>
      </c>
      <c r="BV252" s="4" t="str">
        <v>Dutch friesian</v>
      </c>
      <c r="BX252" s="4" t="str">
        <v>Duma</v>
      </c>
      <c r="BY252" s="4" t="str">
        <v>Duma</v>
      </c>
      <c r="BZ252" s="4" t="str">
        <v>Duma</v>
      </c>
      <c r="CA252" s="4" t="str">
        <v>Duma</v>
      </c>
      <c r="CB252" s="4" t="str">
        <v>Duma</v>
      </c>
      <c r="CC252" s="4" t="str">
        <v>Duma</v>
      </c>
      <c r="CD252" s="4" t="str">
        <v>Duma</v>
      </c>
      <c r="CE252" s="4" t="str">
        <v>Duma</v>
      </c>
      <c r="CF252" s="4" t="str">
        <v>Duma</v>
      </c>
      <c r="CG252" s="4" t="str">
        <v>Duma</v>
      </c>
      <c r="CH252" s="4" t="str">
        <v>Duma</v>
      </c>
      <c r="CI252" s="4" t="str">
        <v>Duma</v>
      </c>
      <c r="CJ252" s="4" t="str">
        <v>Duma</v>
      </c>
      <c r="CK252" s="4" t="str">
        <v>Duma</v>
      </c>
      <c r="CL252" s="4" t="str">
        <v>Duma</v>
      </c>
      <c r="CM252" s="4" t="str">
        <v>Duma</v>
      </c>
      <c r="CN252" s="4" t="str">
        <v>Duma</v>
      </c>
      <c r="CO252" s="4" t="str">
        <v>Duma</v>
      </c>
      <c r="CP252" s="4" t="str">
        <v>Duma</v>
      </c>
      <c r="CQ252" s="4" t="str">
        <v>Duma</v>
      </c>
      <c r="CR252" s="4" t="str">
        <v>Duma</v>
      </c>
      <c r="CS252" s="4" t="str">
        <v>Duma</v>
      </c>
      <c r="CT252" s="4" t="str">
        <v>Duma</v>
      </c>
      <c r="CU252" s="4" t="str">
        <v>Duma</v>
      </c>
      <c r="CV252" s="4" t="str">
        <v>Duma</v>
      </c>
      <c r="CW252" s="4" t="str">
        <v>Duma</v>
      </c>
      <c r="CX252" s="4" t="str">
        <v>Duma</v>
      </c>
      <c r="CY252" s="4" t="str">
        <v>Duma</v>
      </c>
      <c r="CZ252" s="4" t="str">
        <v>Duma</v>
      </c>
      <c r="DA252" s="4" t="str">
        <v>Duma</v>
      </c>
    </row>
    <row r="253" spans="1:105" x14ac:dyDescent="0.35">
      <c r="A253" s="4" t="s">
        <v>2750</v>
      </c>
      <c r="B253" s="4" t="s">
        <v>2751</v>
      </c>
      <c r="C253" s="4" t="s">
        <v>2765</v>
      </c>
      <c r="D253" s="4" t="s">
        <v>2766</v>
      </c>
      <c r="AS253" s="4" t="str">
        <v>Dutch x Zealand white</v>
      </c>
      <c r="AT253" s="4" t="str">
        <v>Dutch x Zealand white</v>
      </c>
      <c r="AU253" s="4" t="str">
        <v>Dutch x Zealand white</v>
      </c>
      <c r="AV253" s="4" t="str">
        <v>Dutch x Zealand white</v>
      </c>
      <c r="AW253" s="4" t="str">
        <v>Dutch x Zealand white</v>
      </c>
      <c r="AX253" s="4" t="str">
        <v>Dutch x Zealand white</v>
      </c>
      <c r="AY253" s="4" t="str">
        <v>Dutch x Zealand white</v>
      </c>
      <c r="AZ253" s="4" t="str">
        <v>Dutch x Zealand white</v>
      </c>
      <c r="BA253" s="4" t="str">
        <v>Dutch x Zealand white</v>
      </c>
      <c r="BB253" s="4" t="str">
        <v>Dutch x Zealand white</v>
      </c>
      <c r="BC253" s="4" t="str">
        <v>Dutch x Zealand white</v>
      </c>
      <c r="BD253" s="4" t="str">
        <v>Dutch x Zealand white</v>
      </c>
      <c r="BE253" s="4" t="str">
        <v>Dutch x Zealand white</v>
      </c>
      <c r="BF253" s="4" t="str">
        <v>Dutch x Zealand white</v>
      </c>
      <c r="BG253" s="4" t="str">
        <v>Dutch x Zealand white</v>
      </c>
      <c r="BH253" s="4" t="str">
        <v>Dutch x Zealand white</v>
      </c>
      <c r="BI253" s="4" t="str">
        <v>Dutch x Zealand white</v>
      </c>
      <c r="BJ253" s="4" t="str">
        <v>Dutch x Zealand white</v>
      </c>
      <c r="BK253" s="4" t="str">
        <v>Dutch x Zealand white</v>
      </c>
      <c r="BL253" s="4" t="str">
        <v>Dutch x Zealand white</v>
      </c>
      <c r="BM253" s="4" t="str">
        <v>Dutch x Zealand white</v>
      </c>
      <c r="BN253" s="4" t="str">
        <v>Dutch x Zealand white</v>
      </c>
      <c r="BO253" s="4" t="str">
        <v>Dutch x Zealand white</v>
      </c>
      <c r="BP253" s="4" t="str">
        <v>Dutch x Zealand white</v>
      </c>
      <c r="BQ253" s="4" t="str">
        <v>Dutch x Zealand white</v>
      </c>
      <c r="BR253" s="4" t="str">
        <v>Dutch x Zealand white</v>
      </c>
      <c r="BS253" s="4" t="str">
        <v>Dutch x Zealand white</v>
      </c>
      <c r="BT253" s="4" t="str">
        <v>Dutch x Zealand white</v>
      </c>
      <c r="BU253" s="4" t="str">
        <v>Dutch x Zealand white</v>
      </c>
      <c r="BV253" s="4" t="str">
        <v>Dutch x Zealand white</v>
      </c>
      <c r="BX253" s="4" t="str">
        <v>Dutch friesian</v>
      </c>
      <c r="BY253" s="4" t="str">
        <v>Dutch friesian</v>
      </c>
      <c r="BZ253" s="4" t="str">
        <v>Dutch friesian</v>
      </c>
      <c r="CA253" s="4" t="str">
        <v>Dutch friesian</v>
      </c>
      <c r="CB253" s="4" t="str">
        <v>Dutch friesian</v>
      </c>
      <c r="CC253" s="4" t="str">
        <v>Dutch friesian</v>
      </c>
      <c r="CD253" s="4" t="str">
        <v>Dutch friesian</v>
      </c>
      <c r="CE253" s="4" t="str">
        <v>Dutch friesian</v>
      </c>
      <c r="CF253" s="4" t="str">
        <v>Dutch friesian</v>
      </c>
      <c r="CG253" s="4" t="str">
        <v>Dutch friesian</v>
      </c>
      <c r="CH253" s="4" t="str">
        <v>Dutch friesian</v>
      </c>
      <c r="CI253" s="4" t="str">
        <v>Dutch friesian</v>
      </c>
      <c r="CJ253" s="4" t="str">
        <v>Dutch friesian</v>
      </c>
      <c r="CK253" s="4" t="str">
        <v>Dutch friesian</v>
      </c>
      <c r="CL253" s="4" t="str">
        <v>Dutch friesian</v>
      </c>
      <c r="CM253" s="4" t="str">
        <v>Dutch friesian</v>
      </c>
      <c r="CN253" s="4" t="str">
        <v>Dutch friesian</v>
      </c>
      <c r="CO253" s="4" t="str">
        <v>Dutch friesian</v>
      </c>
      <c r="CP253" s="4" t="str">
        <v>Dutch friesian</v>
      </c>
      <c r="CQ253" s="4" t="str">
        <v>Dutch friesian</v>
      </c>
      <c r="CR253" s="4" t="str">
        <v>Dutch friesian</v>
      </c>
      <c r="CS253" s="4" t="str">
        <v>Dutch friesian</v>
      </c>
      <c r="CT253" s="4" t="str">
        <v>Dutch friesian</v>
      </c>
      <c r="CU253" s="4" t="str">
        <v>Dutch friesian</v>
      </c>
      <c r="CV253" s="4" t="str">
        <v>Dutch friesian</v>
      </c>
      <c r="CW253" s="4" t="str">
        <v>Dutch friesian</v>
      </c>
      <c r="CX253" s="4" t="str">
        <v>Dutch friesian</v>
      </c>
      <c r="CY253" s="4" t="str">
        <v>Dutch friesian</v>
      </c>
      <c r="CZ253" s="4" t="str">
        <v>Dutch friesian</v>
      </c>
      <c r="DA253" s="4" t="str">
        <v>Dutch friesian</v>
      </c>
    </row>
    <row r="254" spans="1:105" x14ac:dyDescent="0.35">
      <c r="A254" s="4" t="s">
        <v>2750</v>
      </c>
      <c r="B254" s="4" t="s">
        <v>2751</v>
      </c>
      <c r="C254" s="4" t="s">
        <v>2767</v>
      </c>
      <c r="D254" s="4" t="s">
        <v>2369</v>
      </c>
      <c r="AS254" s="4" t="str">
        <v>DZ-CR-37</v>
      </c>
      <c r="AT254" s="4" t="str">
        <v>DZ-CR-37</v>
      </c>
      <c r="AU254" s="4" t="str">
        <v>DZ-CR-37</v>
      </c>
      <c r="AV254" s="4" t="str">
        <v>DZ-CR-37</v>
      </c>
      <c r="AW254" s="4" t="str">
        <v>DZ-CR-37</v>
      </c>
      <c r="AX254" s="4" t="str">
        <v>DZ-CR-37</v>
      </c>
      <c r="AY254" s="4" t="str">
        <v>DZ-CR-37</v>
      </c>
      <c r="AZ254" s="4" t="str">
        <v>DZ-CR-37</v>
      </c>
      <c r="BA254" s="4" t="str">
        <v>DZ-CR-37</v>
      </c>
      <c r="BB254" s="4" t="str">
        <v>DZ-CR-37</v>
      </c>
      <c r="BC254" s="4" t="str">
        <v>DZ-CR-37</v>
      </c>
      <c r="BD254" s="4" t="str">
        <v>DZ-CR-37</v>
      </c>
      <c r="BE254" s="4" t="str">
        <v>DZ-CR-37</v>
      </c>
      <c r="BF254" s="4" t="str">
        <v>DZ-CR-37</v>
      </c>
      <c r="BG254" s="4" t="str">
        <v>DZ-CR-37</v>
      </c>
      <c r="BH254" s="4" t="str">
        <v>DZ-CR-37</v>
      </c>
      <c r="BI254" s="4" t="str">
        <v>DZ-CR-37</v>
      </c>
      <c r="BJ254" s="4" t="str">
        <v>DZ-CR-37</v>
      </c>
      <c r="BK254" s="4" t="str">
        <v>DZ-CR-37</v>
      </c>
      <c r="BL254" s="4" t="str">
        <v>DZ-CR-37</v>
      </c>
      <c r="BM254" s="4" t="str">
        <v>DZ-CR-37</v>
      </c>
      <c r="BN254" s="4" t="str">
        <v>DZ-CR-37</v>
      </c>
      <c r="BO254" s="4" t="str">
        <v>DZ-CR-37</v>
      </c>
      <c r="BP254" s="4" t="str">
        <v>DZ-CR-37</v>
      </c>
      <c r="BQ254" s="4" t="str">
        <v>DZ-CR-37</v>
      </c>
      <c r="BR254" s="4" t="str">
        <v>DZ-CR-37</v>
      </c>
      <c r="BS254" s="4" t="str">
        <v>DZ-CR-37</v>
      </c>
      <c r="BT254" s="4" t="str">
        <v>DZ-CR-37</v>
      </c>
      <c r="BU254" s="4" t="str">
        <v>DZ-CR-37</v>
      </c>
      <c r="BV254" s="4" t="str">
        <v>DZ-CR-37</v>
      </c>
      <c r="BX254" s="4" t="str">
        <v>Dutch x Zealand white</v>
      </c>
      <c r="BY254" s="4" t="str">
        <v>Dutch x Zealand white</v>
      </c>
      <c r="BZ254" s="4" t="str">
        <v>Dutch x Zealand white</v>
      </c>
      <c r="CA254" s="4" t="str">
        <v>Dutch x Zealand white</v>
      </c>
      <c r="CB254" s="4" t="str">
        <v>Dutch x Zealand white</v>
      </c>
      <c r="CC254" s="4" t="str">
        <v>Dutch x Zealand white</v>
      </c>
      <c r="CD254" s="4" t="str">
        <v>Dutch x Zealand white</v>
      </c>
      <c r="CE254" s="4" t="str">
        <v>Dutch x Zealand white</v>
      </c>
      <c r="CF254" s="4" t="str">
        <v>Dutch x Zealand white</v>
      </c>
      <c r="CG254" s="4" t="str">
        <v>Dutch x Zealand white</v>
      </c>
      <c r="CH254" s="4" t="str">
        <v>Dutch x Zealand white</v>
      </c>
      <c r="CI254" s="4" t="str">
        <v>Dutch x Zealand white</v>
      </c>
      <c r="CJ254" s="4" t="str">
        <v>Dutch x Zealand white</v>
      </c>
      <c r="CK254" s="4" t="str">
        <v>Dutch x Zealand white</v>
      </c>
      <c r="CL254" s="4" t="str">
        <v>Dutch x Zealand white</v>
      </c>
      <c r="CM254" s="4" t="str">
        <v>Dutch x Zealand white</v>
      </c>
      <c r="CN254" s="4" t="str">
        <v>Dutch x Zealand white</v>
      </c>
      <c r="CO254" s="4" t="str">
        <v>Dutch x Zealand white</v>
      </c>
      <c r="CP254" s="4" t="str">
        <v>Dutch x Zealand white</v>
      </c>
      <c r="CQ254" s="4" t="str">
        <v>Dutch x Zealand white</v>
      </c>
      <c r="CR254" s="4" t="str">
        <v>Dutch x Zealand white</v>
      </c>
      <c r="CS254" s="4" t="str">
        <v>Dutch x Zealand white</v>
      </c>
      <c r="CT254" s="4" t="str">
        <v>Dutch x Zealand white</v>
      </c>
      <c r="CU254" s="4" t="str">
        <v>Dutch x Zealand white</v>
      </c>
      <c r="CV254" s="4" t="str">
        <v>Dutch x Zealand white</v>
      </c>
      <c r="CW254" s="4" t="str">
        <v>Dutch x Zealand white</v>
      </c>
      <c r="CX254" s="4" t="str">
        <v>Dutch x Zealand white</v>
      </c>
      <c r="CY254" s="4" t="str">
        <v>Dutch x Zealand white</v>
      </c>
      <c r="CZ254" s="4" t="str">
        <v>Dutch x Zealand white</v>
      </c>
      <c r="DA254" s="4" t="str">
        <v>Dutch x Zealand white</v>
      </c>
    </row>
    <row r="255" spans="1:105" x14ac:dyDescent="0.35">
      <c r="A255" s="4" t="s">
        <v>2750</v>
      </c>
      <c r="B255" s="4" t="s">
        <v>2751</v>
      </c>
      <c r="C255" s="4" t="s">
        <v>2768</v>
      </c>
      <c r="D255" s="4" t="s">
        <v>2369</v>
      </c>
      <c r="AS255" s="4" t="str">
        <v>DZT-Sht-78</v>
      </c>
      <c r="AT255" s="4" t="str">
        <v>DZT-Sht-78</v>
      </c>
      <c r="AU255" s="4" t="str">
        <v>DZT-Sht-78</v>
      </c>
      <c r="AV255" s="4" t="str">
        <v>DZT-Sht-78</v>
      </c>
      <c r="AW255" s="4" t="str">
        <v>DZT-Sht-78</v>
      </c>
      <c r="AX255" s="4" t="str">
        <v>DZT-Sht-78</v>
      </c>
      <c r="AY255" s="4" t="str">
        <v>DZT-Sht-78</v>
      </c>
      <c r="AZ255" s="4" t="str">
        <v>DZT-Sht-78</v>
      </c>
      <c r="BA255" s="4" t="str">
        <v>DZT-Sht-78</v>
      </c>
      <c r="BB255" s="4" t="str">
        <v>DZT-Sht-78</v>
      </c>
      <c r="BC255" s="4" t="str">
        <v>DZT-Sht-78</v>
      </c>
      <c r="BD255" s="4" t="str">
        <v>DZT-Sht-78</v>
      </c>
      <c r="BE255" s="4" t="str">
        <v>DZT-Sht-78</v>
      </c>
      <c r="BF255" s="4" t="str">
        <v>DZT-Sht-78</v>
      </c>
      <c r="BG255" s="4" t="str">
        <v>DZT-Sht-78</v>
      </c>
      <c r="BH255" s="4" t="str">
        <v>DZT-Sht-78</v>
      </c>
      <c r="BI255" s="4" t="str">
        <v>DZT-Sht-78</v>
      </c>
      <c r="BJ255" s="4" t="str">
        <v>DZT-Sht-78</v>
      </c>
      <c r="BK255" s="4" t="str">
        <v>DZT-Sht-78</v>
      </c>
      <c r="BL255" s="4" t="str">
        <v>DZT-Sht-78</v>
      </c>
      <c r="BM255" s="4" t="str">
        <v>DZT-Sht-78</v>
      </c>
      <c r="BN255" s="4" t="str">
        <v>DZT-Sht-78</v>
      </c>
      <c r="BO255" s="4" t="str">
        <v>DZT-Sht-78</v>
      </c>
      <c r="BP255" s="4" t="str">
        <v>DZT-Sht-78</v>
      </c>
      <c r="BQ255" s="4" t="str">
        <v>DZT-Sht-78</v>
      </c>
      <c r="BR255" s="4" t="str">
        <v>DZT-Sht-78</v>
      </c>
      <c r="BS255" s="4" t="str">
        <v>DZT-Sht-78</v>
      </c>
      <c r="BT255" s="4" t="str">
        <v>DZT-Sht-78</v>
      </c>
      <c r="BU255" s="4" t="str">
        <v>DZT-Sht-78</v>
      </c>
      <c r="BV255" s="4" t="str">
        <v>DZT-Sht-78</v>
      </c>
      <c r="BX255" s="4" t="str">
        <v>DZ-CR-37</v>
      </c>
      <c r="BY255" s="4" t="str">
        <v>DZ-CR-37</v>
      </c>
      <c r="BZ255" s="4" t="str">
        <v>DZ-CR-37</v>
      </c>
      <c r="CA255" s="4" t="str">
        <v>DZ-CR-37</v>
      </c>
      <c r="CB255" s="4" t="str">
        <v>DZ-CR-37</v>
      </c>
      <c r="CC255" s="4" t="str">
        <v>DZ-CR-37</v>
      </c>
      <c r="CD255" s="4" t="str">
        <v>DZ-CR-37</v>
      </c>
      <c r="CE255" s="4" t="str">
        <v>DZ-CR-37</v>
      </c>
      <c r="CF255" s="4" t="str">
        <v>DZ-CR-37</v>
      </c>
      <c r="CG255" s="4" t="str">
        <v>DZ-CR-37</v>
      </c>
      <c r="CH255" s="4" t="str">
        <v>DZ-CR-37</v>
      </c>
      <c r="CI255" s="4" t="str">
        <v>DZ-CR-37</v>
      </c>
      <c r="CJ255" s="4" t="str">
        <v>DZ-CR-37</v>
      </c>
      <c r="CK255" s="4" t="str">
        <v>DZ-CR-37</v>
      </c>
      <c r="CL255" s="4" t="str">
        <v>DZ-CR-37</v>
      </c>
      <c r="CM255" s="4" t="str">
        <v>DZ-CR-37</v>
      </c>
      <c r="CN255" s="4" t="str">
        <v>DZ-CR-37</v>
      </c>
      <c r="CO255" s="4" t="str">
        <v>DZ-CR-37</v>
      </c>
      <c r="CP255" s="4" t="str">
        <v>DZ-CR-37</v>
      </c>
      <c r="CQ255" s="4" t="str">
        <v>DZ-CR-37</v>
      </c>
      <c r="CR255" s="4" t="str">
        <v>DZ-CR-37</v>
      </c>
      <c r="CS255" s="4" t="str">
        <v>DZ-CR-37</v>
      </c>
      <c r="CT255" s="4" t="str">
        <v>DZ-CR-37</v>
      </c>
      <c r="CU255" s="4" t="str">
        <v>DZ-CR-37</v>
      </c>
      <c r="CV255" s="4" t="str">
        <v>DZ-CR-37</v>
      </c>
      <c r="CW255" s="4" t="str">
        <v>DZ-CR-37</v>
      </c>
      <c r="CX255" s="4" t="str">
        <v>DZ-CR-37</v>
      </c>
      <c r="CY255" s="4" t="str">
        <v>DZ-CR-37</v>
      </c>
      <c r="CZ255" s="4" t="str">
        <v>DZ-CR-37</v>
      </c>
      <c r="DA255" s="4" t="str">
        <v>DZ-CR-37</v>
      </c>
    </row>
    <row r="256" spans="1:105" x14ac:dyDescent="0.35">
      <c r="A256" s="4" t="s">
        <v>2750</v>
      </c>
      <c r="B256" s="4" t="s">
        <v>2751</v>
      </c>
      <c r="C256" s="4" t="s">
        <v>2769</v>
      </c>
      <c r="D256" s="4" t="s">
        <v>2369</v>
      </c>
      <c r="AS256" s="4" t="str">
        <v>EAH-75</v>
      </c>
      <c r="AT256" s="4" t="str">
        <v>EAH-75</v>
      </c>
      <c r="AU256" s="4" t="str">
        <v>EAH-75</v>
      </c>
      <c r="AV256" s="4" t="str">
        <v>EAH-75</v>
      </c>
      <c r="AW256" s="4" t="str">
        <v>EAH-75</v>
      </c>
      <c r="AX256" s="4" t="str">
        <v>EAH-75</v>
      </c>
      <c r="AY256" s="4" t="str">
        <v>EAH-75</v>
      </c>
      <c r="AZ256" s="4" t="str">
        <v>EAH-75</v>
      </c>
      <c r="BA256" s="4" t="str">
        <v>EAH-75</v>
      </c>
      <c r="BB256" s="4" t="str">
        <v>EAH-75</v>
      </c>
      <c r="BC256" s="4" t="str">
        <v>EAH-75</v>
      </c>
      <c r="BD256" s="4" t="str">
        <v>EAH-75</v>
      </c>
      <c r="BE256" s="4" t="str">
        <v>EAH-75</v>
      </c>
      <c r="BF256" s="4" t="str">
        <v>EAH-75</v>
      </c>
      <c r="BG256" s="4" t="str">
        <v>EAH-75</v>
      </c>
      <c r="BH256" s="4" t="str">
        <v>EAH-75</v>
      </c>
      <c r="BI256" s="4" t="str">
        <v>EAH-75</v>
      </c>
      <c r="BJ256" s="4" t="str">
        <v>EAH-75</v>
      </c>
      <c r="BK256" s="4" t="str">
        <v>EAH-75</v>
      </c>
      <c r="BL256" s="4" t="str">
        <v>EAH-75</v>
      </c>
      <c r="BM256" s="4" t="str">
        <v>EAH-75</v>
      </c>
      <c r="BN256" s="4" t="str">
        <v>EAH-75</v>
      </c>
      <c r="BO256" s="4" t="str">
        <v>EAH-75</v>
      </c>
      <c r="BP256" s="4" t="str">
        <v>EAH-75</v>
      </c>
      <c r="BQ256" s="4" t="str">
        <v>EAH-75</v>
      </c>
      <c r="BR256" s="4" t="str">
        <v>EAH-75</v>
      </c>
      <c r="BS256" s="4" t="str">
        <v>EAH-75</v>
      </c>
      <c r="BT256" s="4" t="str">
        <v>EAH-75</v>
      </c>
      <c r="BU256" s="4" t="str">
        <v>EAH-75</v>
      </c>
      <c r="BV256" s="4" t="str">
        <v>EAH-75</v>
      </c>
      <c r="BX256" s="4" t="str">
        <v>DZT-Sht-78</v>
      </c>
      <c r="BY256" s="4" t="str">
        <v>DZT-Sht-78</v>
      </c>
      <c r="BZ256" s="4" t="str">
        <v>DZT-Sht-78</v>
      </c>
      <c r="CA256" s="4" t="str">
        <v>DZT-Sht-78</v>
      </c>
      <c r="CB256" s="4" t="str">
        <v>DZT-Sht-78</v>
      </c>
      <c r="CC256" s="4" t="str">
        <v>DZT-Sht-78</v>
      </c>
      <c r="CD256" s="4" t="str">
        <v>DZT-Sht-78</v>
      </c>
      <c r="CE256" s="4" t="str">
        <v>DZT-Sht-78</v>
      </c>
      <c r="CF256" s="4" t="str">
        <v>DZT-Sht-78</v>
      </c>
      <c r="CG256" s="4" t="str">
        <v>DZT-Sht-78</v>
      </c>
      <c r="CH256" s="4" t="str">
        <v>DZT-Sht-78</v>
      </c>
      <c r="CI256" s="4" t="str">
        <v>DZT-Sht-78</v>
      </c>
      <c r="CJ256" s="4" t="str">
        <v>DZT-Sht-78</v>
      </c>
      <c r="CK256" s="4" t="str">
        <v>DZT-Sht-78</v>
      </c>
      <c r="CL256" s="4" t="str">
        <v>DZT-Sht-78</v>
      </c>
      <c r="CM256" s="4" t="str">
        <v>DZT-Sht-78</v>
      </c>
      <c r="CN256" s="4" t="str">
        <v>DZT-Sht-78</v>
      </c>
      <c r="CO256" s="4" t="str">
        <v>DZT-Sht-78</v>
      </c>
      <c r="CP256" s="4" t="str">
        <v>DZT-Sht-78</v>
      </c>
      <c r="CQ256" s="4" t="str">
        <v>DZT-Sht-78</v>
      </c>
      <c r="CR256" s="4" t="str">
        <v>DZT-Sht-78</v>
      </c>
      <c r="CS256" s="4" t="str">
        <v>DZT-Sht-78</v>
      </c>
      <c r="CT256" s="4" t="str">
        <v>DZT-Sht-78</v>
      </c>
      <c r="CU256" s="4" t="str">
        <v>DZT-Sht-78</v>
      </c>
      <c r="CV256" s="4" t="str">
        <v>DZT-Sht-78</v>
      </c>
      <c r="CW256" s="4" t="str">
        <v>DZT-Sht-78</v>
      </c>
      <c r="CX256" s="4" t="str">
        <v>DZT-Sht-78</v>
      </c>
      <c r="CY256" s="4" t="str">
        <v>DZT-Sht-78</v>
      </c>
      <c r="CZ256" s="4" t="str">
        <v>DZT-Sht-78</v>
      </c>
      <c r="DA256" s="4" t="str">
        <v>DZT-Sht-78</v>
      </c>
    </row>
    <row r="257" spans="1:105" x14ac:dyDescent="0.35">
      <c r="A257" s="4" t="s">
        <v>2750</v>
      </c>
      <c r="B257" s="4" t="s">
        <v>2751</v>
      </c>
      <c r="C257" s="4" t="s">
        <v>2770</v>
      </c>
      <c r="D257" s="4" t="s">
        <v>2369</v>
      </c>
      <c r="AS257" s="4" t="str">
        <v>Early Maturing</v>
      </c>
      <c r="AT257" s="4" t="str">
        <v>Early Maturing</v>
      </c>
      <c r="AU257" s="4" t="str">
        <v>Early Maturing</v>
      </c>
      <c r="AV257" s="4" t="str">
        <v>Early Maturing</v>
      </c>
      <c r="AW257" s="4" t="str">
        <v>Early Maturing</v>
      </c>
      <c r="AX257" s="4" t="str">
        <v>Early Maturing</v>
      </c>
      <c r="AY257" s="4" t="str">
        <v>Early Maturing</v>
      </c>
      <c r="AZ257" s="4" t="str">
        <v>Early Maturing</v>
      </c>
      <c r="BA257" s="4" t="str">
        <v>Early Maturing</v>
      </c>
      <c r="BB257" s="4" t="str">
        <v>Early Maturing</v>
      </c>
      <c r="BC257" s="4" t="str">
        <v>Early Maturing</v>
      </c>
      <c r="BD257" s="4" t="str">
        <v>Early Maturing</v>
      </c>
      <c r="BE257" s="4" t="str">
        <v>Early Maturing</v>
      </c>
      <c r="BF257" s="4" t="str">
        <v>Early Maturing</v>
      </c>
      <c r="BG257" s="4" t="str">
        <v>Early Maturing</v>
      </c>
      <c r="BH257" s="4" t="str">
        <v>Early Maturing</v>
      </c>
      <c r="BI257" s="4" t="str">
        <v>Early Maturing</v>
      </c>
      <c r="BJ257" s="4" t="str">
        <v>Early Maturing</v>
      </c>
      <c r="BK257" s="4" t="str">
        <v>Early Maturing</v>
      </c>
      <c r="BL257" s="4" t="str">
        <v>Early Maturing</v>
      </c>
      <c r="BM257" s="4" t="str">
        <v>Early Maturing</v>
      </c>
      <c r="BN257" s="4" t="str">
        <v>Early Maturing</v>
      </c>
      <c r="BO257" s="4" t="str">
        <v>Early Maturing</v>
      </c>
      <c r="BP257" s="4" t="str">
        <v>Early Maturing</v>
      </c>
      <c r="BQ257" s="4" t="str">
        <v>Early Maturing</v>
      </c>
      <c r="BR257" s="4" t="str">
        <v>Early Maturing</v>
      </c>
      <c r="BS257" s="4" t="str">
        <v>Early Maturing</v>
      </c>
      <c r="BT257" s="4" t="str">
        <v>Early Maturing</v>
      </c>
      <c r="BU257" s="4" t="str">
        <v>Early Maturing</v>
      </c>
      <c r="BV257" s="4" t="str">
        <v>Early Maturing</v>
      </c>
      <c r="BX257" s="4" t="str">
        <v>EAH-75</v>
      </c>
      <c r="BY257" s="4" t="str">
        <v>EAH-75</v>
      </c>
      <c r="BZ257" s="4" t="str">
        <v>EAH-75</v>
      </c>
      <c r="CA257" s="4" t="str">
        <v>EAH-75</v>
      </c>
      <c r="CB257" s="4" t="str">
        <v>EAH-75</v>
      </c>
      <c r="CC257" s="4" t="str">
        <v>EAH-75</v>
      </c>
      <c r="CD257" s="4" t="str">
        <v>EAH-75</v>
      </c>
      <c r="CE257" s="4" t="str">
        <v>EAH-75</v>
      </c>
      <c r="CF257" s="4" t="str">
        <v>EAH-75</v>
      </c>
      <c r="CG257" s="4" t="str">
        <v>EAH-75</v>
      </c>
      <c r="CH257" s="4" t="str">
        <v>EAH-75</v>
      </c>
      <c r="CI257" s="4" t="str">
        <v>EAH-75</v>
      </c>
      <c r="CJ257" s="4" t="str">
        <v>EAH-75</v>
      </c>
      <c r="CK257" s="4" t="str">
        <v>EAH-75</v>
      </c>
      <c r="CL257" s="4" t="str">
        <v>EAH-75</v>
      </c>
      <c r="CM257" s="4" t="str">
        <v>EAH-75</v>
      </c>
      <c r="CN257" s="4" t="str">
        <v>EAH-75</v>
      </c>
      <c r="CO257" s="4" t="str">
        <v>EAH-75</v>
      </c>
      <c r="CP257" s="4" t="str">
        <v>EAH-75</v>
      </c>
      <c r="CQ257" s="4" t="str">
        <v>EAH-75</v>
      </c>
      <c r="CR257" s="4" t="str">
        <v>EAH-75</v>
      </c>
      <c r="CS257" s="4" t="str">
        <v>EAH-75</v>
      </c>
      <c r="CT257" s="4" t="str">
        <v>EAH-75</v>
      </c>
      <c r="CU257" s="4" t="str">
        <v>EAH-75</v>
      </c>
      <c r="CV257" s="4" t="str">
        <v>EAH-75</v>
      </c>
      <c r="CW257" s="4" t="str">
        <v>EAH-75</v>
      </c>
      <c r="CX257" s="4" t="str">
        <v>EAH-75</v>
      </c>
      <c r="CY257" s="4" t="str">
        <v>EAH-75</v>
      </c>
      <c r="CZ257" s="4" t="str">
        <v>EAH-75</v>
      </c>
      <c r="DA257" s="4" t="str">
        <v>EAH-75</v>
      </c>
    </row>
    <row r="258" spans="1:105" x14ac:dyDescent="0.35">
      <c r="A258" s="4" t="s">
        <v>2750</v>
      </c>
      <c r="B258" s="4" t="s">
        <v>2751</v>
      </c>
      <c r="C258" s="4" t="s">
        <v>2771</v>
      </c>
      <c r="D258" s="4" t="s">
        <v>2369</v>
      </c>
      <c r="AS258" s="4" t="str">
        <v>Early swell</v>
      </c>
      <c r="AT258" s="4" t="str">
        <v>Early swell</v>
      </c>
      <c r="AU258" s="4" t="str">
        <v>Early swell</v>
      </c>
      <c r="AV258" s="4" t="str">
        <v>Early swell</v>
      </c>
      <c r="AW258" s="4" t="str">
        <v>Early swell</v>
      </c>
      <c r="AX258" s="4" t="str">
        <v>Early swell</v>
      </c>
      <c r="AY258" s="4" t="str">
        <v>Early swell</v>
      </c>
      <c r="AZ258" s="4" t="str">
        <v>Early swell</v>
      </c>
      <c r="BA258" s="4" t="str">
        <v>Early swell</v>
      </c>
      <c r="BB258" s="4" t="str">
        <v>Early swell</v>
      </c>
      <c r="BC258" s="4" t="str">
        <v>Early swell</v>
      </c>
      <c r="BD258" s="4" t="str">
        <v>Early swell</v>
      </c>
      <c r="BE258" s="4" t="str">
        <v>Early swell</v>
      </c>
      <c r="BF258" s="4" t="str">
        <v>Early swell</v>
      </c>
      <c r="BG258" s="4" t="str">
        <v>Early swell</v>
      </c>
      <c r="BH258" s="4" t="str">
        <v>Early swell</v>
      </c>
      <c r="BI258" s="4" t="str">
        <v>Early swell</v>
      </c>
      <c r="BJ258" s="4" t="str">
        <v>Early swell</v>
      </c>
      <c r="BK258" s="4" t="str">
        <v>Early swell</v>
      </c>
      <c r="BL258" s="4" t="str">
        <v>Early swell</v>
      </c>
      <c r="BM258" s="4" t="str">
        <v>Early swell</v>
      </c>
      <c r="BN258" s="4" t="str">
        <v>Early swell</v>
      </c>
      <c r="BO258" s="4" t="str">
        <v>Early swell</v>
      </c>
      <c r="BP258" s="4" t="str">
        <v>Early swell</v>
      </c>
      <c r="BQ258" s="4" t="str">
        <v>Early swell</v>
      </c>
      <c r="BR258" s="4" t="str">
        <v>Early swell</v>
      </c>
      <c r="BS258" s="4" t="str">
        <v>Early swell</v>
      </c>
      <c r="BT258" s="4" t="str">
        <v>Early swell</v>
      </c>
      <c r="BU258" s="4" t="str">
        <v>Early swell</v>
      </c>
      <c r="BV258" s="4" t="str">
        <v>Early swell</v>
      </c>
      <c r="BX258" s="4" t="str">
        <v>Early Maturing</v>
      </c>
      <c r="BY258" s="4" t="str">
        <v>Early Maturing</v>
      </c>
      <c r="BZ258" s="4" t="str">
        <v>Early Maturing</v>
      </c>
      <c r="CA258" s="4" t="str">
        <v>Early Maturing</v>
      </c>
      <c r="CB258" s="4" t="str">
        <v>Early Maturing</v>
      </c>
      <c r="CC258" s="4" t="str">
        <v>Early Maturing</v>
      </c>
      <c r="CD258" s="4" t="str">
        <v>Early Maturing</v>
      </c>
      <c r="CE258" s="4" t="str">
        <v>Early Maturing</v>
      </c>
      <c r="CF258" s="4" t="str">
        <v>Early Maturing</v>
      </c>
      <c r="CG258" s="4" t="str">
        <v>Early Maturing</v>
      </c>
      <c r="CH258" s="4" t="str">
        <v>Early Maturing</v>
      </c>
      <c r="CI258" s="4" t="str">
        <v>Early Maturing</v>
      </c>
      <c r="CJ258" s="4" t="str">
        <v>Early Maturing</v>
      </c>
      <c r="CK258" s="4" t="str">
        <v>Early Maturing</v>
      </c>
      <c r="CL258" s="4" t="str">
        <v>Early Maturing</v>
      </c>
      <c r="CM258" s="4" t="str">
        <v>Early Maturing</v>
      </c>
      <c r="CN258" s="4" t="str">
        <v>Early Maturing</v>
      </c>
      <c r="CO258" s="4" t="str">
        <v>Early Maturing</v>
      </c>
      <c r="CP258" s="4" t="str">
        <v>Early Maturing</v>
      </c>
      <c r="CQ258" s="4" t="str">
        <v>Early Maturing</v>
      </c>
      <c r="CR258" s="4" t="str">
        <v>Early Maturing</v>
      </c>
      <c r="CS258" s="4" t="str">
        <v>Early Maturing</v>
      </c>
      <c r="CT258" s="4" t="str">
        <v>Early Maturing</v>
      </c>
      <c r="CU258" s="4" t="str">
        <v>Early Maturing</v>
      </c>
      <c r="CV258" s="4" t="str">
        <v>Early Maturing</v>
      </c>
      <c r="CW258" s="4" t="str">
        <v>Early Maturing</v>
      </c>
      <c r="CX258" s="4" t="str">
        <v>Early Maturing</v>
      </c>
      <c r="CY258" s="4" t="str">
        <v>Early Maturing</v>
      </c>
      <c r="CZ258" s="4" t="str">
        <v>Early Maturing</v>
      </c>
      <c r="DA258" s="4" t="str">
        <v>Early Maturing</v>
      </c>
    </row>
    <row r="259" spans="1:105" x14ac:dyDescent="0.35">
      <c r="A259" s="4" t="s">
        <v>2750</v>
      </c>
      <c r="B259" s="4" t="s">
        <v>2751</v>
      </c>
      <c r="C259" s="4" t="s">
        <v>2772</v>
      </c>
      <c r="D259" s="4" t="s">
        <v>2413</v>
      </c>
      <c r="AS259" s="4" t="str">
        <v>East African</v>
      </c>
      <c r="AT259" s="4" t="str">
        <v>East African</v>
      </c>
      <c r="AU259" s="4" t="str">
        <v>East African</v>
      </c>
      <c r="AV259" s="4" t="str">
        <v>East African</v>
      </c>
      <c r="AW259" s="4" t="str">
        <v>East African</v>
      </c>
      <c r="AX259" s="4" t="str">
        <v>East African</v>
      </c>
      <c r="AY259" s="4" t="str">
        <v>East African</v>
      </c>
      <c r="AZ259" s="4" t="str">
        <v>East African</v>
      </c>
      <c r="BA259" s="4" t="str">
        <v>East African</v>
      </c>
      <c r="BB259" s="4" t="str">
        <v>East African</v>
      </c>
      <c r="BC259" s="4" t="str">
        <v>East African</v>
      </c>
      <c r="BD259" s="4" t="str">
        <v>East African</v>
      </c>
      <c r="BE259" s="4" t="str">
        <v>East African</v>
      </c>
      <c r="BF259" s="4" t="str">
        <v>East African</v>
      </c>
      <c r="BG259" s="4" t="str">
        <v>East African</v>
      </c>
      <c r="BH259" s="4" t="str">
        <v>East African</v>
      </c>
      <c r="BI259" s="4" t="str">
        <v>East African</v>
      </c>
      <c r="BJ259" s="4" t="str">
        <v>East African</v>
      </c>
      <c r="BK259" s="4" t="str">
        <v>East African</v>
      </c>
      <c r="BL259" s="4" t="str">
        <v>East African</v>
      </c>
      <c r="BM259" s="4" t="str">
        <v>East African</v>
      </c>
      <c r="BN259" s="4" t="str">
        <v>East African</v>
      </c>
      <c r="BO259" s="4" t="str">
        <v>East African</v>
      </c>
      <c r="BP259" s="4" t="str">
        <v>East African</v>
      </c>
      <c r="BQ259" s="4" t="str">
        <v>East African</v>
      </c>
      <c r="BR259" s="4" t="str">
        <v>East African</v>
      </c>
      <c r="BS259" s="4" t="str">
        <v>East African</v>
      </c>
      <c r="BT259" s="4" t="str">
        <v>East African</v>
      </c>
      <c r="BU259" s="4" t="str">
        <v>East African</v>
      </c>
      <c r="BV259" s="4" t="str">
        <v>East African</v>
      </c>
      <c r="BX259" s="4" t="str">
        <v>Early swell</v>
      </c>
      <c r="BY259" s="4" t="str">
        <v>Early swell</v>
      </c>
      <c r="BZ259" s="4" t="str">
        <v>Early swell</v>
      </c>
      <c r="CA259" s="4" t="str">
        <v>Early swell</v>
      </c>
      <c r="CB259" s="4" t="str">
        <v>Early swell</v>
      </c>
      <c r="CC259" s="4" t="str">
        <v>Early swell</v>
      </c>
      <c r="CD259" s="4" t="str">
        <v>Early swell</v>
      </c>
      <c r="CE259" s="4" t="str">
        <v>Early swell</v>
      </c>
      <c r="CF259" s="4" t="str">
        <v>Early swell</v>
      </c>
      <c r="CG259" s="4" t="str">
        <v>Early swell</v>
      </c>
      <c r="CH259" s="4" t="str">
        <v>Early swell</v>
      </c>
      <c r="CI259" s="4" t="str">
        <v>Early swell</v>
      </c>
      <c r="CJ259" s="4" t="str">
        <v>Early swell</v>
      </c>
      <c r="CK259" s="4" t="str">
        <v>Early swell</v>
      </c>
      <c r="CL259" s="4" t="str">
        <v>Early swell</v>
      </c>
      <c r="CM259" s="4" t="str">
        <v>Early swell</v>
      </c>
      <c r="CN259" s="4" t="str">
        <v>Early swell</v>
      </c>
      <c r="CO259" s="4" t="str">
        <v>Early swell</v>
      </c>
      <c r="CP259" s="4" t="str">
        <v>Early swell</v>
      </c>
      <c r="CQ259" s="4" t="str">
        <v>Early swell</v>
      </c>
      <c r="CR259" s="4" t="str">
        <v>Early swell</v>
      </c>
      <c r="CS259" s="4" t="str">
        <v>Early swell</v>
      </c>
      <c r="CT259" s="4" t="str">
        <v>Early swell</v>
      </c>
      <c r="CU259" s="4" t="str">
        <v>Early swell</v>
      </c>
      <c r="CV259" s="4" t="str">
        <v>Early swell</v>
      </c>
      <c r="CW259" s="4" t="str">
        <v>Early swell</v>
      </c>
      <c r="CX259" s="4" t="str">
        <v>Early swell</v>
      </c>
      <c r="CY259" s="4" t="str">
        <v>Early swell</v>
      </c>
      <c r="CZ259" s="4" t="str">
        <v>Early swell</v>
      </c>
      <c r="DA259" s="4" t="str">
        <v>Early swell</v>
      </c>
    </row>
    <row r="260" spans="1:105" x14ac:dyDescent="0.35">
      <c r="A260" s="4" t="s">
        <v>2750</v>
      </c>
      <c r="B260" s="4" t="s">
        <v>2751</v>
      </c>
      <c r="C260" s="4" t="s">
        <v>2773</v>
      </c>
      <c r="D260" s="4" t="s">
        <v>2774</v>
      </c>
      <c r="AS260" s="4" t="str">
        <v>Ebang</v>
      </c>
      <c r="AT260" s="4" t="str">
        <v>Ebang</v>
      </c>
      <c r="AU260" s="4" t="str">
        <v>Ebang</v>
      </c>
      <c r="AV260" s="4" t="str">
        <v>Ebang</v>
      </c>
      <c r="AW260" s="4" t="str">
        <v>Ebang</v>
      </c>
      <c r="AX260" s="4" t="str">
        <v>Ebang</v>
      </c>
      <c r="AY260" s="4" t="str">
        <v>Ebang</v>
      </c>
      <c r="AZ260" s="4" t="str">
        <v>Ebang</v>
      </c>
      <c r="BA260" s="4" t="str">
        <v>Ebang</v>
      </c>
      <c r="BB260" s="4" t="str">
        <v>Ebang</v>
      </c>
      <c r="BC260" s="4" t="str">
        <v>Ebang</v>
      </c>
      <c r="BD260" s="4" t="str">
        <v>Ebang</v>
      </c>
      <c r="BE260" s="4" t="str">
        <v>Ebang</v>
      </c>
      <c r="BF260" s="4" t="str">
        <v>Ebang</v>
      </c>
      <c r="BG260" s="4" t="str">
        <v>Ebang</v>
      </c>
      <c r="BH260" s="4" t="str">
        <v>Ebang</v>
      </c>
      <c r="BI260" s="4" t="str">
        <v>Ebang</v>
      </c>
      <c r="BJ260" s="4" t="str">
        <v>Ebang</v>
      </c>
      <c r="BK260" s="4" t="str">
        <v>Ebang</v>
      </c>
      <c r="BL260" s="4" t="str">
        <v>Ebang</v>
      </c>
      <c r="BM260" s="4" t="str">
        <v>Ebang</v>
      </c>
      <c r="BN260" s="4" t="str">
        <v>Ebang</v>
      </c>
      <c r="BO260" s="4" t="str">
        <v>Ebang</v>
      </c>
      <c r="BP260" s="4" t="str">
        <v>Ebang</v>
      </c>
      <c r="BQ260" s="4" t="str">
        <v>Ebang</v>
      </c>
      <c r="BR260" s="4" t="str">
        <v>Ebang</v>
      </c>
      <c r="BS260" s="4" t="str">
        <v>Ebang</v>
      </c>
      <c r="BT260" s="4" t="str">
        <v>Ebang</v>
      </c>
      <c r="BU260" s="4" t="str">
        <v>Ebang</v>
      </c>
      <c r="BV260" s="4" t="str">
        <v>Ebang</v>
      </c>
      <c r="BX260" s="4" t="str">
        <v>East African</v>
      </c>
      <c r="BY260" s="4" t="str">
        <v>East African</v>
      </c>
      <c r="BZ260" s="4" t="str">
        <v>East African</v>
      </c>
      <c r="CA260" s="4" t="str">
        <v>East African</v>
      </c>
      <c r="CB260" s="4" t="str">
        <v>East African</v>
      </c>
      <c r="CC260" s="4" t="str">
        <v>East African</v>
      </c>
      <c r="CD260" s="4" t="str">
        <v>East African</v>
      </c>
      <c r="CE260" s="4" t="str">
        <v>East African</v>
      </c>
      <c r="CF260" s="4" t="str">
        <v>East African</v>
      </c>
      <c r="CG260" s="4" t="str">
        <v>East African</v>
      </c>
      <c r="CH260" s="4" t="str">
        <v>East African</v>
      </c>
      <c r="CI260" s="4" t="str">
        <v>East African</v>
      </c>
      <c r="CJ260" s="4" t="str">
        <v>East African</v>
      </c>
      <c r="CK260" s="4" t="str">
        <v>East African</v>
      </c>
      <c r="CL260" s="4" t="str">
        <v>East African</v>
      </c>
      <c r="CM260" s="4" t="str">
        <v>East African</v>
      </c>
      <c r="CN260" s="4" t="str">
        <v>East African</v>
      </c>
      <c r="CO260" s="4" t="str">
        <v>East African</v>
      </c>
      <c r="CP260" s="4" t="str">
        <v>East African</v>
      </c>
      <c r="CQ260" s="4" t="str">
        <v>East African</v>
      </c>
      <c r="CR260" s="4" t="str">
        <v>East African</v>
      </c>
      <c r="CS260" s="4" t="str">
        <v>East African</v>
      </c>
      <c r="CT260" s="4" t="str">
        <v>East African</v>
      </c>
      <c r="CU260" s="4" t="str">
        <v>East African</v>
      </c>
      <c r="CV260" s="4" t="str">
        <v>East African</v>
      </c>
      <c r="CW260" s="4" t="str">
        <v>East African</v>
      </c>
      <c r="CX260" s="4" t="str">
        <v>East African</v>
      </c>
      <c r="CY260" s="4" t="str">
        <v>East African</v>
      </c>
      <c r="CZ260" s="4" t="str">
        <v>East African</v>
      </c>
      <c r="DA260" s="4" t="str">
        <v>East African</v>
      </c>
    </row>
    <row r="261" spans="1:105" x14ac:dyDescent="0.35">
      <c r="A261" s="4" t="s">
        <v>2775</v>
      </c>
      <c r="B261" s="4" t="s">
        <v>2776</v>
      </c>
      <c r="C261" s="4" t="s">
        <v>2777</v>
      </c>
      <c r="AS261" s="4" t="str">
        <v>Ecotypo siciliano</v>
      </c>
      <c r="AT261" s="4" t="str">
        <v>Ecotypo siciliano</v>
      </c>
      <c r="AU261" s="4" t="str">
        <v>Ecotypo siciliano</v>
      </c>
      <c r="AV261" s="4" t="str">
        <v>Ecotypo siciliano</v>
      </c>
      <c r="AW261" s="4" t="str">
        <v>Ecotypo siciliano</v>
      </c>
      <c r="AX261" s="4" t="str">
        <v>Ecotypo siciliano</v>
      </c>
      <c r="AY261" s="4" t="str">
        <v>Ecotypo siciliano</v>
      </c>
      <c r="AZ261" s="4" t="str">
        <v>Ecotypo siciliano</v>
      </c>
      <c r="BA261" s="4" t="str">
        <v>Ecotypo siciliano</v>
      </c>
      <c r="BB261" s="4" t="str">
        <v>Ecotypo siciliano</v>
      </c>
      <c r="BC261" s="4" t="str">
        <v>Ecotypo siciliano</v>
      </c>
      <c r="BD261" s="4" t="str">
        <v>Ecotypo siciliano</v>
      </c>
      <c r="BE261" s="4" t="str">
        <v>Ecotypo siciliano</v>
      </c>
      <c r="BF261" s="4" t="str">
        <v>Ecotypo siciliano</v>
      </c>
      <c r="BG261" s="4" t="str">
        <v>Ecotypo siciliano</v>
      </c>
      <c r="BH261" s="4" t="str">
        <v>Ecotypo siciliano</v>
      </c>
      <c r="BI261" s="4" t="str">
        <v>Ecotypo siciliano</v>
      </c>
      <c r="BJ261" s="4" t="str">
        <v>Ecotypo siciliano</v>
      </c>
      <c r="BK261" s="4" t="str">
        <v>Ecotypo siciliano</v>
      </c>
      <c r="BL261" s="4" t="str">
        <v>Ecotypo siciliano</v>
      </c>
      <c r="BM261" s="4" t="str">
        <v>Ecotypo siciliano</v>
      </c>
      <c r="BN261" s="4" t="str">
        <v>Ecotypo siciliano</v>
      </c>
      <c r="BO261" s="4" t="str">
        <v>Ecotypo siciliano</v>
      </c>
      <c r="BP261" s="4" t="str">
        <v>Ecotypo siciliano</v>
      </c>
      <c r="BQ261" s="4" t="str">
        <v>Ecotypo siciliano</v>
      </c>
      <c r="BR261" s="4" t="str">
        <v>Ecotypo siciliano</v>
      </c>
      <c r="BS261" s="4" t="str">
        <v>Ecotypo siciliano</v>
      </c>
      <c r="BT261" s="4" t="str">
        <v>Ecotypo siciliano</v>
      </c>
      <c r="BU261" s="4" t="str">
        <v>Ecotypo siciliano</v>
      </c>
      <c r="BV261" s="4" t="str">
        <v>Ecotypo siciliano</v>
      </c>
      <c r="BX261" s="4" t="str">
        <v>Ebang</v>
      </c>
      <c r="BY261" s="4" t="str">
        <v>Ebang</v>
      </c>
      <c r="BZ261" s="4" t="str">
        <v>Ebang</v>
      </c>
      <c r="CA261" s="4" t="str">
        <v>Ebang</v>
      </c>
      <c r="CB261" s="4" t="str">
        <v>Ebang</v>
      </c>
      <c r="CC261" s="4" t="str">
        <v>Ebang</v>
      </c>
      <c r="CD261" s="4" t="str">
        <v>Ebang</v>
      </c>
      <c r="CE261" s="4" t="str">
        <v>Ebang</v>
      </c>
      <c r="CF261" s="4" t="str">
        <v>Ebang</v>
      </c>
      <c r="CG261" s="4" t="str">
        <v>Ebang</v>
      </c>
      <c r="CH261" s="4" t="str">
        <v>Ebang</v>
      </c>
      <c r="CI261" s="4" t="str">
        <v>Ebang</v>
      </c>
      <c r="CJ261" s="4" t="str">
        <v>Ebang</v>
      </c>
      <c r="CK261" s="4" t="str">
        <v>Ebang</v>
      </c>
      <c r="CL261" s="4" t="str">
        <v>Ebang</v>
      </c>
      <c r="CM261" s="4" t="str">
        <v>Ebang</v>
      </c>
      <c r="CN261" s="4" t="str">
        <v>Ebang</v>
      </c>
      <c r="CO261" s="4" t="str">
        <v>Ebang</v>
      </c>
      <c r="CP261" s="4" t="str">
        <v>Ebang</v>
      </c>
      <c r="CQ261" s="4" t="str">
        <v>Ebang</v>
      </c>
      <c r="CR261" s="4" t="str">
        <v>Ebang</v>
      </c>
      <c r="CS261" s="4" t="str">
        <v>Ebang</v>
      </c>
      <c r="CT261" s="4" t="str">
        <v>Ebang</v>
      </c>
      <c r="CU261" s="4" t="str">
        <v>Ebang</v>
      </c>
      <c r="CV261" s="4" t="str">
        <v>Ebang</v>
      </c>
      <c r="CW261" s="4" t="str">
        <v>Ebang</v>
      </c>
      <c r="CX261" s="4" t="str">
        <v>Ebang</v>
      </c>
      <c r="CY261" s="4" t="str">
        <v>Ebang</v>
      </c>
      <c r="CZ261" s="4" t="str">
        <v>Ebang</v>
      </c>
      <c r="DA261" s="4" t="str">
        <v>Ebang</v>
      </c>
    </row>
    <row r="262" spans="1:105" x14ac:dyDescent="0.35">
      <c r="A262" s="4" t="s">
        <v>1581</v>
      </c>
      <c r="B262" s="4" t="s">
        <v>1580</v>
      </c>
      <c r="C262" s="4" t="s">
        <v>2778</v>
      </c>
      <c r="AS262" s="4" t="str">
        <v>Ede ofe</v>
      </c>
      <c r="AT262" s="4" t="str">
        <v>Ede ofe</v>
      </c>
      <c r="AU262" s="4" t="str">
        <v>Ede ofe</v>
      </c>
      <c r="AV262" s="4" t="str">
        <v>Ede ofe</v>
      </c>
      <c r="AW262" s="4" t="str">
        <v>Ede ofe</v>
      </c>
      <c r="AX262" s="4" t="str">
        <v>Ede ofe</v>
      </c>
      <c r="AY262" s="4" t="str">
        <v>Ede ofe</v>
      </c>
      <c r="AZ262" s="4" t="str">
        <v>Ede ofe</v>
      </c>
      <c r="BA262" s="4" t="str">
        <v>Ede ofe</v>
      </c>
      <c r="BB262" s="4" t="str">
        <v>Ede ofe</v>
      </c>
      <c r="BC262" s="4" t="str">
        <v>Ede ofe</v>
      </c>
      <c r="BD262" s="4" t="str">
        <v>Ede ofe</v>
      </c>
      <c r="BE262" s="4" t="str">
        <v>Ede ofe</v>
      </c>
      <c r="BF262" s="4" t="str">
        <v>Ede ofe</v>
      </c>
      <c r="BG262" s="4" t="str">
        <v>Ede ofe</v>
      </c>
      <c r="BH262" s="4" t="str">
        <v>Ede ofe</v>
      </c>
      <c r="BI262" s="4" t="str">
        <v>Ede ofe</v>
      </c>
      <c r="BJ262" s="4" t="str">
        <v>Ede ofe</v>
      </c>
      <c r="BK262" s="4" t="str">
        <v>Ede ofe</v>
      </c>
      <c r="BL262" s="4" t="str">
        <v>Ede ofe</v>
      </c>
      <c r="BM262" s="4" t="str">
        <v>Ede ofe</v>
      </c>
      <c r="BN262" s="4" t="str">
        <v>Ede ofe</v>
      </c>
      <c r="BO262" s="4" t="str">
        <v>Ede ofe</v>
      </c>
      <c r="BP262" s="4" t="str">
        <v>Ede ofe</v>
      </c>
      <c r="BQ262" s="4" t="str">
        <v>Ede ofe</v>
      </c>
      <c r="BR262" s="4" t="str">
        <v>Ede ofe</v>
      </c>
      <c r="BS262" s="4" t="str">
        <v>Ede ofe</v>
      </c>
      <c r="BT262" s="4" t="str">
        <v>Ede ofe</v>
      </c>
      <c r="BU262" s="4" t="str">
        <v>Ede ofe</v>
      </c>
      <c r="BV262" s="4" t="str">
        <v>Ede ofe</v>
      </c>
      <c r="BX262" s="4" t="str">
        <v>Ecotypo siciliano</v>
      </c>
      <c r="BY262" s="4" t="str">
        <v>Ecotypo siciliano</v>
      </c>
      <c r="BZ262" s="4" t="str">
        <v>Ecotypo siciliano</v>
      </c>
      <c r="CA262" s="4" t="str">
        <v>Ecotypo siciliano</v>
      </c>
      <c r="CB262" s="4" t="str">
        <v>Ecotypo siciliano</v>
      </c>
      <c r="CC262" s="4" t="str">
        <v>Ecotypo siciliano</v>
      </c>
      <c r="CD262" s="4" t="str">
        <v>Ecotypo siciliano</v>
      </c>
      <c r="CE262" s="4" t="str">
        <v>Ecotypo siciliano</v>
      </c>
      <c r="CF262" s="4" t="str">
        <v>Ecotypo siciliano</v>
      </c>
      <c r="CG262" s="4" t="str">
        <v>Ecotypo siciliano</v>
      </c>
      <c r="CH262" s="4" t="str">
        <v>Ecotypo siciliano</v>
      </c>
      <c r="CI262" s="4" t="str">
        <v>Ecotypo siciliano</v>
      </c>
      <c r="CJ262" s="4" t="str">
        <v>Ecotypo siciliano</v>
      </c>
      <c r="CK262" s="4" t="str">
        <v>Ecotypo siciliano</v>
      </c>
      <c r="CL262" s="4" t="str">
        <v>Ecotypo siciliano</v>
      </c>
      <c r="CM262" s="4" t="str">
        <v>Ecotypo siciliano</v>
      </c>
      <c r="CN262" s="4" t="str">
        <v>Ecotypo siciliano</v>
      </c>
      <c r="CO262" s="4" t="str">
        <v>Ecotypo siciliano</v>
      </c>
      <c r="CP262" s="4" t="str">
        <v>Ecotypo siciliano</v>
      </c>
      <c r="CQ262" s="4" t="str">
        <v>Ecotypo siciliano</v>
      </c>
      <c r="CR262" s="4" t="str">
        <v>Ecotypo siciliano</v>
      </c>
      <c r="CS262" s="4" t="str">
        <v>Ecotypo siciliano</v>
      </c>
      <c r="CT262" s="4" t="str">
        <v>Ecotypo siciliano</v>
      </c>
      <c r="CU262" s="4" t="str">
        <v>Ecotypo siciliano</v>
      </c>
      <c r="CV262" s="4" t="str">
        <v>Ecotypo siciliano</v>
      </c>
      <c r="CW262" s="4" t="str">
        <v>Ecotypo siciliano</v>
      </c>
      <c r="CX262" s="4" t="str">
        <v>Ecotypo siciliano</v>
      </c>
      <c r="CY262" s="4" t="str">
        <v>Ecotypo siciliano</v>
      </c>
      <c r="CZ262" s="4" t="str">
        <v>Ecotypo siciliano</v>
      </c>
      <c r="DA262" s="4" t="str">
        <v>Ecotypo siciliano</v>
      </c>
    </row>
    <row r="263" spans="1:105" x14ac:dyDescent="0.35">
      <c r="A263" s="4" t="s">
        <v>2133</v>
      </c>
      <c r="B263" s="4" t="s">
        <v>2132</v>
      </c>
      <c r="C263" s="4" t="s">
        <v>2779</v>
      </c>
      <c r="AS263" s="4" t="str">
        <v>Egret</v>
      </c>
      <c r="AT263" s="4" t="str">
        <v>Egret</v>
      </c>
      <c r="AU263" s="4" t="str">
        <v>Egret</v>
      </c>
      <c r="AV263" s="4" t="str">
        <v>Egret</v>
      </c>
      <c r="AW263" s="4" t="str">
        <v>Egret</v>
      </c>
      <c r="AX263" s="4" t="str">
        <v>Egret</v>
      </c>
      <c r="AY263" s="4" t="str">
        <v>Egret</v>
      </c>
      <c r="AZ263" s="4" t="str">
        <v>Egret</v>
      </c>
      <c r="BA263" s="4" t="str">
        <v>Egret</v>
      </c>
      <c r="BB263" s="4" t="str">
        <v>Egret</v>
      </c>
      <c r="BC263" s="4" t="str">
        <v>Egret</v>
      </c>
      <c r="BD263" s="4" t="str">
        <v>Egret</v>
      </c>
      <c r="BE263" s="4" t="str">
        <v>Egret</v>
      </c>
      <c r="BF263" s="4" t="str">
        <v>Egret</v>
      </c>
      <c r="BG263" s="4" t="str">
        <v>Egret</v>
      </c>
      <c r="BH263" s="4" t="str">
        <v>Egret</v>
      </c>
      <c r="BI263" s="4" t="str">
        <v>Egret</v>
      </c>
      <c r="BJ263" s="4" t="str">
        <v>Egret</v>
      </c>
      <c r="BK263" s="4" t="str">
        <v>Egret</v>
      </c>
      <c r="BL263" s="4" t="str">
        <v>Egret</v>
      </c>
      <c r="BM263" s="4" t="str">
        <v>Egret</v>
      </c>
      <c r="BN263" s="4" t="str">
        <v>Egret</v>
      </c>
      <c r="BO263" s="4" t="str">
        <v>Egret</v>
      </c>
      <c r="BP263" s="4" t="str">
        <v>Egret</v>
      </c>
      <c r="BQ263" s="4" t="str">
        <v>Egret</v>
      </c>
      <c r="BR263" s="4" t="str">
        <v>Egret</v>
      </c>
      <c r="BS263" s="4" t="str">
        <v>Egret</v>
      </c>
      <c r="BT263" s="4" t="str">
        <v>Egret</v>
      </c>
      <c r="BU263" s="4" t="str">
        <v>Egret</v>
      </c>
      <c r="BV263" s="4" t="str">
        <v>Egret</v>
      </c>
      <c r="BX263" s="4" t="str">
        <v>Ede ofe</v>
      </c>
      <c r="BY263" s="4" t="str">
        <v>Ede ofe</v>
      </c>
      <c r="BZ263" s="4" t="str">
        <v>Ede ofe</v>
      </c>
      <c r="CA263" s="4" t="str">
        <v>Ede ofe</v>
      </c>
      <c r="CB263" s="4" t="str">
        <v>Ede ofe</v>
      </c>
      <c r="CC263" s="4" t="str">
        <v>Ede ofe</v>
      </c>
      <c r="CD263" s="4" t="str">
        <v>Ede ofe</v>
      </c>
      <c r="CE263" s="4" t="str">
        <v>Ede ofe</v>
      </c>
      <c r="CF263" s="4" t="str">
        <v>Ede ofe</v>
      </c>
      <c r="CG263" s="4" t="str">
        <v>Ede ofe</v>
      </c>
      <c r="CH263" s="4" t="str">
        <v>Ede ofe</v>
      </c>
      <c r="CI263" s="4" t="str">
        <v>Ede ofe</v>
      </c>
      <c r="CJ263" s="4" t="str">
        <v>Ede ofe</v>
      </c>
      <c r="CK263" s="4" t="str">
        <v>Ede ofe</v>
      </c>
      <c r="CL263" s="4" t="str">
        <v>Ede ofe</v>
      </c>
      <c r="CM263" s="4" t="str">
        <v>Ede ofe</v>
      </c>
      <c r="CN263" s="4" t="str">
        <v>Ede ofe</v>
      </c>
      <c r="CO263" s="4" t="str">
        <v>Ede ofe</v>
      </c>
      <c r="CP263" s="4" t="str">
        <v>Ede ofe</v>
      </c>
      <c r="CQ263" s="4" t="str">
        <v>Ede ofe</v>
      </c>
      <c r="CR263" s="4" t="str">
        <v>Ede ofe</v>
      </c>
      <c r="CS263" s="4" t="str">
        <v>Ede ofe</v>
      </c>
      <c r="CT263" s="4" t="str">
        <v>Ede ofe</v>
      </c>
      <c r="CU263" s="4" t="str">
        <v>Ede ofe</v>
      </c>
      <c r="CV263" s="4" t="str">
        <v>Ede ofe</v>
      </c>
      <c r="CW263" s="4" t="str">
        <v>Ede ofe</v>
      </c>
      <c r="CX263" s="4" t="str">
        <v>Ede ofe</v>
      </c>
      <c r="CY263" s="4" t="str">
        <v>Ede ofe</v>
      </c>
      <c r="CZ263" s="4" t="str">
        <v>Ede ofe</v>
      </c>
      <c r="DA263" s="4" t="str">
        <v>Ede ofe</v>
      </c>
    </row>
    <row r="264" spans="1:105" x14ac:dyDescent="0.35">
      <c r="A264" s="4" t="s">
        <v>2133</v>
      </c>
      <c r="B264" s="4" t="s">
        <v>2132</v>
      </c>
      <c r="C264" s="4" t="s">
        <v>2780</v>
      </c>
      <c r="AS264" s="4" t="str">
        <v>Egusi-bara</v>
      </c>
      <c r="AT264" s="4" t="str">
        <v>Egusi-bara</v>
      </c>
      <c r="AU264" s="4" t="str">
        <v>Egusi-bara</v>
      </c>
      <c r="AV264" s="4" t="str">
        <v>Egusi-bara</v>
      </c>
      <c r="AW264" s="4" t="str">
        <v>Egusi-bara</v>
      </c>
      <c r="AX264" s="4" t="str">
        <v>Egusi-bara</v>
      </c>
      <c r="AY264" s="4" t="str">
        <v>Egusi-bara</v>
      </c>
      <c r="AZ264" s="4" t="str">
        <v>Egusi-bara</v>
      </c>
      <c r="BA264" s="4" t="str">
        <v>Egusi-bara</v>
      </c>
      <c r="BB264" s="4" t="str">
        <v>Egusi-bara</v>
      </c>
      <c r="BC264" s="4" t="str">
        <v>Egusi-bara</v>
      </c>
      <c r="BD264" s="4" t="str">
        <v>Egusi-bara</v>
      </c>
      <c r="BE264" s="4" t="str">
        <v>Egusi-bara</v>
      </c>
      <c r="BF264" s="4" t="str">
        <v>Egusi-bara</v>
      </c>
      <c r="BG264" s="4" t="str">
        <v>Egusi-bara</v>
      </c>
      <c r="BH264" s="4" t="str">
        <v>Egusi-bara</v>
      </c>
      <c r="BI264" s="4" t="str">
        <v>Egusi-bara</v>
      </c>
      <c r="BJ264" s="4" t="str">
        <v>Egusi-bara</v>
      </c>
      <c r="BK264" s="4" t="str">
        <v>Egusi-bara</v>
      </c>
      <c r="BL264" s="4" t="str">
        <v>Egusi-bara</v>
      </c>
      <c r="BM264" s="4" t="str">
        <v>Egusi-bara</v>
      </c>
      <c r="BN264" s="4" t="str">
        <v>Egusi-bara</v>
      </c>
      <c r="BO264" s="4" t="str">
        <v>Egusi-bara</v>
      </c>
      <c r="BP264" s="4" t="str">
        <v>Egusi-bara</v>
      </c>
      <c r="BQ264" s="4" t="str">
        <v>Egusi-bara</v>
      </c>
      <c r="BR264" s="4" t="str">
        <v>Egusi-bara</v>
      </c>
      <c r="BS264" s="4" t="str">
        <v>Egusi-bara</v>
      </c>
      <c r="BT264" s="4" t="str">
        <v>Egusi-bara</v>
      </c>
      <c r="BU264" s="4" t="str">
        <v>Egusi-bara</v>
      </c>
      <c r="BV264" s="4" t="str">
        <v>Egusi-bara</v>
      </c>
      <c r="BX264" s="4" t="str">
        <v>Egret</v>
      </c>
      <c r="BY264" s="4" t="str">
        <v>Egret</v>
      </c>
      <c r="BZ264" s="4" t="str">
        <v>Egret</v>
      </c>
      <c r="CA264" s="4" t="str">
        <v>Egret</v>
      </c>
      <c r="CB264" s="4" t="str">
        <v>Egret</v>
      </c>
      <c r="CC264" s="4" t="str">
        <v>Egret</v>
      </c>
      <c r="CD264" s="4" t="str">
        <v>Egret</v>
      </c>
      <c r="CE264" s="4" t="str">
        <v>Egret</v>
      </c>
      <c r="CF264" s="4" t="str">
        <v>Egret</v>
      </c>
      <c r="CG264" s="4" t="str">
        <v>Egret</v>
      </c>
      <c r="CH264" s="4" t="str">
        <v>Egret</v>
      </c>
      <c r="CI264" s="4" t="str">
        <v>Egret</v>
      </c>
      <c r="CJ264" s="4" t="str">
        <v>Egret</v>
      </c>
      <c r="CK264" s="4" t="str">
        <v>Egret</v>
      </c>
      <c r="CL264" s="4" t="str">
        <v>Egret</v>
      </c>
      <c r="CM264" s="4" t="str">
        <v>Egret</v>
      </c>
      <c r="CN264" s="4" t="str">
        <v>Egret</v>
      </c>
      <c r="CO264" s="4" t="str">
        <v>Egret</v>
      </c>
      <c r="CP264" s="4" t="str">
        <v>Egret</v>
      </c>
      <c r="CQ264" s="4" t="str">
        <v>Egret</v>
      </c>
      <c r="CR264" s="4" t="str">
        <v>Egret</v>
      </c>
      <c r="CS264" s="4" t="str">
        <v>Egret</v>
      </c>
      <c r="CT264" s="4" t="str">
        <v>Egret</v>
      </c>
      <c r="CU264" s="4" t="str">
        <v>Egret</v>
      </c>
      <c r="CV264" s="4" t="str">
        <v>Egret</v>
      </c>
      <c r="CW264" s="4" t="str">
        <v>Egret</v>
      </c>
      <c r="CX264" s="4" t="str">
        <v>Egret</v>
      </c>
      <c r="CY264" s="4" t="str">
        <v>Egret</v>
      </c>
      <c r="CZ264" s="4" t="str">
        <v>Egret</v>
      </c>
      <c r="DA264" s="4" t="str">
        <v>Egret</v>
      </c>
    </row>
    <row r="265" spans="1:105" x14ac:dyDescent="0.35">
      <c r="A265" s="4" t="s">
        <v>2133</v>
      </c>
      <c r="B265" s="4" t="s">
        <v>2132</v>
      </c>
      <c r="C265" s="4" t="s">
        <v>2781</v>
      </c>
      <c r="AS265" s="4" t="str">
        <v>Egyptian buffalo</v>
      </c>
      <c r="AT265" s="4" t="str">
        <v>Egyptian buffalo</v>
      </c>
      <c r="AU265" s="4" t="str">
        <v>Egyptian buffalo</v>
      </c>
      <c r="AV265" s="4" t="str">
        <v>Egyptian buffalo</v>
      </c>
      <c r="AW265" s="4" t="str">
        <v>Egyptian buffalo</v>
      </c>
      <c r="AX265" s="4" t="str">
        <v>Egyptian buffalo</v>
      </c>
      <c r="AY265" s="4" t="str">
        <v>Egyptian buffalo</v>
      </c>
      <c r="AZ265" s="4" t="str">
        <v>Egyptian buffalo</v>
      </c>
      <c r="BA265" s="4" t="str">
        <v>Egyptian buffalo</v>
      </c>
      <c r="BB265" s="4" t="str">
        <v>Egyptian buffalo</v>
      </c>
      <c r="BC265" s="4" t="str">
        <v>Egyptian buffalo</v>
      </c>
      <c r="BD265" s="4" t="str">
        <v>Egyptian buffalo</v>
      </c>
      <c r="BE265" s="4" t="str">
        <v>Egyptian buffalo</v>
      </c>
      <c r="BF265" s="4" t="str">
        <v>Egyptian buffalo</v>
      </c>
      <c r="BG265" s="4" t="str">
        <v>Egyptian buffalo</v>
      </c>
      <c r="BH265" s="4" t="str">
        <v>Egyptian buffalo</v>
      </c>
      <c r="BI265" s="4" t="str">
        <v>Egyptian buffalo</v>
      </c>
      <c r="BJ265" s="4" t="str">
        <v>Egyptian buffalo</v>
      </c>
      <c r="BK265" s="4" t="str">
        <v>Egyptian buffalo</v>
      </c>
      <c r="BL265" s="4" t="str">
        <v>Egyptian buffalo</v>
      </c>
      <c r="BM265" s="4" t="str">
        <v>Egyptian buffalo</v>
      </c>
      <c r="BN265" s="4" t="str">
        <v>Egyptian buffalo</v>
      </c>
      <c r="BO265" s="4" t="str">
        <v>Egyptian buffalo</v>
      </c>
      <c r="BP265" s="4" t="str">
        <v>Egyptian buffalo</v>
      </c>
      <c r="BQ265" s="4" t="str">
        <v>Egyptian buffalo</v>
      </c>
      <c r="BR265" s="4" t="str">
        <v>Egyptian buffalo</v>
      </c>
      <c r="BS265" s="4" t="str">
        <v>Egyptian buffalo</v>
      </c>
      <c r="BT265" s="4" t="str">
        <v>Egyptian buffalo</v>
      </c>
      <c r="BU265" s="4" t="str">
        <v>Egyptian buffalo</v>
      </c>
      <c r="BV265" s="4" t="str">
        <v>Egyptian buffalo</v>
      </c>
      <c r="BX265" s="4" t="str">
        <v>Egusi-bara</v>
      </c>
      <c r="BY265" s="4" t="str">
        <v>Egusi-bara</v>
      </c>
      <c r="BZ265" s="4" t="str">
        <v>Egusi-bara</v>
      </c>
      <c r="CA265" s="4" t="str">
        <v>Egusi-bara</v>
      </c>
      <c r="CB265" s="4" t="str">
        <v>Egusi-bara</v>
      </c>
      <c r="CC265" s="4" t="str">
        <v>Egusi-bara</v>
      </c>
      <c r="CD265" s="4" t="str">
        <v>Egusi-bara</v>
      </c>
      <c r="CE265" s="4" t="str">
        <v>Egusi-bara</v>
      </c>
      <c r="CF265" s="4" t="str">
        <v>Egusi-bara</v>
      </c>
      <c r="CG265" s="4" t="str">
        <v>Egusi-bara</v>
      </c>
      <c r="CH265" s="4" t="str">
        <v>Egusi-bara</v>
      </c>
      <c r="CI265" s="4" t="str">
        <v>Egusi-bara</v>
      </c>
      <c r="CJ265" s="4" t="str">
        <v>Egusi-bara</v>
      </c>
      <c r="CK265" s="4" t="str">
        <v>Egusi-bara</v>
      </c>
      <c r="CL265" s="4" t="str">
        <v>Egusi-bara</v>
      </c>
      <c r="CM265" s="4" t="str">
        <v>Egusi-bara</v>
      </c>
      <c r="CN265" s="4" t="str">
        <v>Egusi-bara</v>
      </c>
      <c r="CO265" s="4" t="str">
        <v>Egusi-bara</v>
      </c>
      <c r="CP265" s="4" t="str">
        <v>Egusi-bara</v>
      </c>
      <c r="CQ265" s="4" t="str">
        <v>Egusi-bara</v>
      </c>
      <c r="CR265" s="4" t="str">
        <v>Egusi-bara</v>
      </c>
      <c r="CS265" s="4" t="str">
        <v>Egusi-bara</v>
      </c>
      <c r="CT265" s="4" t="str">
        <v>Egusi-bara</v>
      </c>
      <c r="CU265" s="4" t="str">
        <v>Egusi-bara</v>
      </c>
      <c r="CV265" s="4" t="str">
        <v>Egusi-bara</v>
      </c>
      <c r="CW265" s="4" t="str">
        <v>Egusi-bara</v>
      </c>
      <c r="CX265" s="4" t="str">
        <v>Egusi-bara</v>
      </c>
      <c r="CY265" s="4" t="str">
        <v>Egusi-bara</v>
      </c>
      <c r="CZ265" s="4" t="str">
        <v>Egusi-bara</v>
      </c>
      <c r="DA265" s="4" t="str">
        <v>Egusi-bara</v>
      </c>
    </row>
    <row r="266" spans="1:105" x14ac:dyDescent="0.35">
      <c r="A266" s="4" t="s">
        <v>2133</v>
      </c>
      <c r="B266" s="4" t="s">
        <v>2132</v>
      </c>
      <c r="C266" s="4" t="s">
        <v>2782</v>
      </c>
      <c r="AS266" s="4" t="str">
        <v>Egyptian buffalo x Italian buffalo</v>
      </c>
      <c r="AT266" s="4" t="str">
        <v>Egyptian buffalo x Italian buffalo</v>
      </c>
      <c r="AU266" s="4" t="str">
        <v>Egyptian buffalo x Italian buffalo</v>
      </c>
      <c r="AV266" s="4" t="str">
        <v>Egyptian buffalo x Italian buffalo</v>
      </c>
      <c r="AW266" s="4" t="str">
        <v>Egyptian buffalo x Italian buffalo</v>
      </c>
      <c r="AX266" s="4" t="str">
        <v>Egyptian buffalo x Italian buffalo</v>
      </c>
      <c r="AY266" s="4" t="str">
        <v>Egyptian buffalo x Italian buffalo</v>
      </c>
      <c r="AZ266" s="4" t="str">
        <v>Egyptian buffalo x Italian buffalo</v>
      </c>
      <c r="BA266" s="4" t="str">
        <v>Egyptian buffalo x Italian buffalo</v>
      </c>
      <c r="BB266" s="4" t="str">
        <v>Egyptian buffalo x Italian buffalo</v>
      </c>
      <c r="BC266" s="4" t="str">
        <v>Egyptian buffalo x Italian buffalo</v>
      </c>
      <c r="BD266" s="4" t="str">
        <v>Egyptian buffalo x Italian buffalo</v>
      </c>
      <c r="BE266" s="4" t="str">
        <v>Egyptian buffalo x Italian buffalo</v>
      </c>
      <c r="BF266" s="4" t="str">
        <v>Egyptian buffalo x Italian buffalo</v>
      </c>
      <c r="BG266" s="4" t="str">
        <v>Egyptian buffalo x Italian buffalo</v>
      </c>
      <c r="BH266" s="4" t="str">
        <v>Egyptian buffalo x Italian buffalo</v>
      </c>
      <c r="BI266" s="4" t="str">
        <v>Egyptian buffalo x Italian buffalo</v>
      </c>
      <c r="BJ266" s="4" t="str">
        <v>Egyptian buffalo x Italian buffalo</v>
      </c>
      <c r="BK266" s="4" t="str">
        <v>Egyptian buffalo x Italian buffalo</v>
      </c>
      <c r="BL266" s="4" t="str">
        <v>Egyptian buffalo x Italian buffalo</v>
      </c>
      <c r="BM266" s="4" t="str">
        <v>Egyptian buffalo x Italian buffalo</v>
      </c>
      <c r="BN266" s="4" t="str">
        <v>Egyptian buffalo x Italian buffalo</v>
      </c>
      <c r="BO266" s="4" t="str">
        <v>Egyptian buffalo x Italian buffalo</v>
      </c>
      <c r="BP266" s="4" t="str">
        <v>Egyptian buffalo x Italian buffalo</v>
      </c>
      <c r="BQ266" s="4" t="str">
        <v>Egyptian buffalo x Italian buffalo</v>
      </c>
      <c r="BR266" s="4" t="str">
        <v>Egyptian buffalo x Italian buffalo</v>
      </c>
      <c r="BS266" s="4" t="str">
        <v>Egyptian buffalo x Italian buffalo</v>
      </c>
      <c r="BT266" s="4" t="str">
        <v>Egyptian buffalo x Italian buffalo</v>
      </c>
      <c r="BU266" s="4" t="str">
        <v>Egyptian buffalo x Italian buffalo</v>
      </c>
      <c r="BV266" s="4" t="str">
        <v>Egyptian buffalo x Italian buffalo</v>
      </c>
      <c r="BX266" s="4" t="str">
        <v>Egyptian buffalo</v>
      </c>
      <c r="BY266" s="4" t="str">
        <v>Egyptian buffalo</v>
      </c>
      <c r="BZ266" s="4" t="str">
        <v>Egyptian buffalo</v>
      </c>
      <c r="CA266" s="4" t="str">
        <v>Egyptian buffalo</v>
      </c>
      <c r="CB266" s="4" t="str">
        <v>Egyptian buffalo</v>
      </c>
      <c r="CC266" s="4" t="str">
        <v>Egyptian buffalo</v>
      </c>
      <c r="CD266" s="4" t="str">
        <v>Egyptian buffalo</v>
      </c>
      <c r="CE266" s="4" t="str">
        <v>Egyptian buffalo</v>
      </c>
      <c r="CF266" s="4" t="str">
        <v>Egyptian buffalo</v>
      </c>
      <c r="CG266" s="4" t="str">
        <v>Egyptian buffalo</v>
      </c>
      <c r="CH266" s="4" t="str">
        <v>Egyptian buffalo</v>
      </c>
      <c r="CI266" s="4" t="str">
        <v>Egyptian buffalo</v>
      </c>
      <c r="CJ266" s="4" t="str">
        <v>Egyptian buffalo</v>
      </c>
      <c r="CK266" s="4" t="str">
        <v>Egyptian buffalo</v>
      </c>
      <c r="CL266" s="4" t="str">
        <v>Egyptian buffalo</v>
      </c>
      <c r="CM266" s="4" t="str">
        <v>Egyptian buffalo</v>
      </c>
      <c r="CN266" s="4" t="str">
        <v>Egyptian buffalo</v>
      </c>
      <c r="CO266" s="4" t="str">
        <v>Egyptian buffalo</v>
      </c>
      <c r="CP266" s="4" t="str">
        <v>Egyptian buffalo</v>
      </c>
      <c r="CQ266" s="4" t="str">
        <v>Egyptian buffalo</v>
      </c>
      <c r="CR266" s="4" t="str">
        <v>Egyptian buffalo</v>
      </c>
      <c r="CS266" s="4" t="str">
        <v>Egyptian buffalo</v>
      </c>
      <c r="CT266" s="4" t="str">
        <v>Egyptian buffalo</v>
      </c>
      <c r="CU266" s="4" t="str">
        <v>Egyptian buffalo</v>
      </c>
      <c r="CV266" s="4" t="str">
        <v>Egyptian buffalo</v>
      </c>
      <c r="CW266" s="4" t="str">
        <v>Egyptian buffalo</v>
      </c>
      <c r="CX266" s="4" t="str">
        <v>Egyptian buffalo</v>
      </c>
      <c r="CY266" s="4" t="str">
        <v>Egyptian buffalo</v>
      </c>
      <c r="CZ266" s="4" t="str">
        <v>Egyptian buffalo</v>
      </c>
      <c r="DA266" s="4" t="str">
        <v>Egyptian buffalo</v>
      </c>
    </row>
    <row r="267" spans="1:105" x14ac:dyDescent="0.35">
      <c r="A267" s="4" t="s">
        <v>2133</v>
      </c>
      <c r="B267" s="4" t="s">
        <v>2132</v>
      </c>
      <c r="C267" s="4" t="s">
        <v>2783</v>
      </c>
      <c r="AS267" s="4" t="str">
        <v>Ein El Gazal</v>
      </c>
      <c r="AT267" s="4" t="str">
        <v>Ein El Gazal</v>
      </c>
      <c r="AU267" s="4" t="str">
        <v>Ein El Gazal</v>
      </c>
      <c r="AV267" s="4" t="str">
        <v>Ein El Gazal</v>
      </c>
      <c r="AW267" s="4" t="str">
        <v>Ein El Gazal</v>
      </c>
      <c r="AX267" s="4" t="str">
        <v>Ein El Gazal</v>
      </c>
      <c r="AY267" s="4" t="str">
        <v>Ein El Gazal</v>
      </c>
      <c r="AZ267" s="4" t="str">
        <v>Ein El Gazal</v>
      </c>
      <c r="BA267" s="4" t="str">
        <v>Ein El Gazal</v>
      </c>
      <c r="BB267" s="4" t="str">
        <v>Ein El Gazal</v>
      </c>
      <c r="BC267" s="4" t="str">
        <v>Ein El Gazal</v>
      </c>
      <c r="BD267" s="4" t="str">
        <v>Ein El Gazal</v>
      </c>
      <c r="BE267" s="4" t="str">
        <v>Ein El Gazal</v>
      </c>
      <c r="BF267" s="4" t="str">
        <v>Ein El Gazal</v>
      </c>
      <c r="BG267" s="4" t="str">
        <v>Ein El Gazal</v>
      </c>
      <c r="BH267" s="4" t="str">
        <v>Ein El Gazal</v>
      </c>
      <c r="BI267" s="4" t="str">
        <v>Ein El Gazal</v>
      </c>
      <c r="BJ267" s="4" t="str">
        <v>Ein El Gazal</v>
      </c>
      <c r="BK267" s="4" t="str">
        <v>Ein El Gazal</v>
      </c>
      <c r="BL267" s="4" t="str">
        <v>Ein El Gazal</v>
      </c>
      <c r="BM267" s="4" t="str">
        <v>Ein El Gazal</v>
      </c>
      <c r="BN267" s="4" t="str">
        <v>Ein El Gazal</v>
      </c>
      <c r="BO267" s="4" t="str">
        <v>Ein El Gazal</v>
      </c>
      <c r="BP267" s="4" t="str">
        <v>Ein El Gazal</v>
      </c>
      <c r="BQ267" s="4" t="str">
        <v>Ein El Gazal</v>
      </c>
      <c r="BR267" s="4" t="str">
        <v>Ein El Gazal</v>
      </c>
      <c r="BS267" s="4" t="str">
        <v>Ein El Gazal</v>
      </c>
      <c r="BT267" s="4" t="str">
        <v>Ein El Gazal</v>
      </c>
      <c r="BU267" s="4" t="str">
        <v>Ein El Gazal</v>
      </c>
      <c r="BV267" s="4" t="str">
        <v>Ein El Gazal</v>
      </c>
      <c r="BX267" s="4" t="str">
        <v>Egyptian buffalo x Italian buffalo</v>
      </c>
      <c r="BY267" s="4" t="str">
        <v>Egyptian buffalo x Italian buffalo</v>
      </c>
      <c r="BZ267" s="4" t="str">
        <v>Egyptian buffalo x Italian buffalo</v>
      </c>
      <c r="CA267" s="4" t="str">
        <v>Egyptian buffalo x Italian buffalo</v>
      </c>
      <c r="CB267" s="4" t="str">
        <v>Egyptian buffalo x Italian buffalo</v>
      </c>
      <c r="CC267" s="4" t="str">
        <v>Egyptian buffalo x Italian buffalo</v>
      </c>
      <c r="CD267" s="4" t="str">
        <v>Egyptian buffalo x Italian buffalo</v>
      </c>
      <c r="CE267" s="4" t="str">
        <v>Egyptian buffalo x Italian buffalo</v>
      </c>
      <c r="CF267" s="4" t="str">
        <v>Egyptian buffalo x Italian buffalo</v>
      </c>
      <c r="CG267" s="4" t="str">
        <v>Egyptian buffalo x Italian buffalo</v>
      </c>
      <c r="CH267" s="4" t="str">
        <v>Egyptian buffalo x Italian buffalo</v>
      </c>
      <c r="CI267" s="4" t="str">
        <v>Egyptian buffalo x Italian buffalo</v>
      </c>
      <c r="CJ267" s="4" t="str">
        <v>Egyptian buffalo x Italian buffalo</v>
      </c>
      <c r="CK267" s="4" t="str">
        <v>Egyptian buffalo x Italian buffalo</v>
      </c>
      <c r="CL267" s="4" t="str">
        <v>Egyptian buffalo x Italian buffalo</v>
      </c>
      <c r="CM267" s="4" t="str">
        <v>Egyptian buffalo x Italian buffalo</v>
      </c>
      <c r="CN267" s="4" t="str">
        <v>Egyptian buffalo x Italian buffalo</v>
      </c>
      <c r="CO267" s="4" t="str">
        <v>Egyptian buffalo x Italian buffalo</v>
      </c>
      <c r="CP267" s="4" t="str">
        <v>Egyptian buffalo x Italian buffalo</v>
      </c>
      <c r="CQ267" s="4" t="str">
        <v>Egyptian buffalo x Italian buffalo</v>
      </c>
      <c r="CR267" s="4" t="str">
        <v>Egyptian buffalo x Italian buffalo</v>
      </c>
      <c r="CS267" s="4" t="str">
        <v>Egyptian buffalo x Italian buffalo</v>
      </c>
      <c r="CT267" s="4" t="str">
        <v>Egyptian buffalo x Italian buffalo</v>
      </c>
      <c r="CU267" s="4" t="str">
        <v>Egyptian buffalo x Italian buffalo</v>
      </c>
      <c r="CV267" s="4" t="str">
        <v>Egyptian buffalo x Italian buffalo</v>
      </c>
      <c r="CW267" s="4" t="str">
        <v>Egyptian buffalo x Italian buffalo</v>
      </c>
      <c r="CX267" s="4" t="str">
        <v>Egyptian buffalo x Italian buffalo</v>
      </c>
      <c r="CY267" s="4" t="str">
        <v>Egyptian buffalo x Italian buffalo</v>
      </c>
      <c r="CZ267" s="4" t="str">
        <v>Egyptian buffalo x Italian buffalo</v>
      </c>
      <c r="DA267" s="4" t="str">
        <v>Egyptian buffalo x Italian buffalo</v>
      </c>
    </row>
    <row r="268" spans="1:105" x14ac:dyDescent="0.35">
      <c r="A268" s="4" t="s">
        <v>2133</v>
      </c>
      <c r="B268" s="4" t="s">
        <v>2132</v>
      </c>
      <c r="C268" s="4" t="s">
        <v>2784</v>
      </c>
      <c r="AS268" s="4" t="str">
        <v>Ekona 83 TZSR-4-1</v>
      </c>
      <c r="AT268" s="4" t="str">
        <v>Ekona 83 TZSR-4-1</v>
      </c>
      <c r="AU268" s="4" t="str">
        <v>Ekona 83 TZSR-4-1</v>
      </c>
      <c r="AV268" s="4" t="str">
        <v>Ekona 83 TZSR-4-1</v>
      </c>
      <c r="AW268" s="4" t="str">
        <v>Ekona 83 TZSR-4-1</v>
      </c>
      <c r="AX268" s="4" t="str">
        <v>Ekona 83 TZSR-4-1</v>
      </c>
      <c r="AY268" s="4" t="str">
        <v>Ekona 83 TZSR-4-1</v>
      </c>
      <c r="AZ268" s="4" t="str">
        <v>Ekona 83 TZSR-4-1</v>
      </c>
      <c r="BA268" s="4" t="str">
        <v>Ekona 83 TZSR-4-1</v>
      </c>
      <c r="BB268" s="4" t="str">
        <v>Ekona 83 TZSR-4-1</v>
      </c>
      <c r="BC268" s="4" t="str">
        <v>Ekona 83 TZSR-4-1</v>
      </c>
      <c r="BD268" s="4" t="str">
        <v>Ekona 83 TZSR-4-1</v>
      </c>
      <c r="BE268" s="4" t="str">
        <v>Ekona 83 TZSR-4-1</v>
      </c>
      <c r="BF268" s="4" t="str">
        <v>Ekona 83 TZSR-4-1</v>
      </c>
      <c r="BG268" s="4" t="str">
        <v>Ekona 83 TZSR-4-1</v>
      </c>
      <c r="BH268" s="4" t="str">
        <v>Ekona 83 TZSR-4-1</v>
      </c>
      <c r="BI268" s="4" t="str">
        <v>Ekona 83 TZSR-4-1</v>
      </c>
      <c r="BJ268" s="4" t="str">
        <v>Ekona 83 TZSR-4-1</v>
      </c>
      <c r="BK268" s="4" t="str">
        <v>Ekona 83 TZSR-4-1</v>
      </c>
      <c r="BL268" s="4" t="str">
        <v>Ekona 83 TZSR-4-1</v>
      </c>
      <c r="BM268" s="4" t="str">
        <v>Ekona 83 TZSR-4-1</v>
      </c>
      <c r="BN268" s="4" t="str">
        <v>Ekona 83 TZSR-4-1</v>
      </c>
      <c r="BO268" s="4" t="str">
        <v>Ekona 83 TZSR-4-1</v>
      </c>
      <c r="BP268" s="4" t="str">
        <v>Ekona 83 TZSR-4-1</v>
      </c>
      <c r="BQ268" s="4" t="str">
        <v>Ekona 83 TZSR-4-1</v>
      </c>
      <c r="BR268" s="4" t="str">
        <v>Ekona 83 TZSR-4-1</v>
      </c>
      <c r="BS268" s="4" t="str">
        <v>Ekona 83 TZSR-4-1</v>
      </c>
      <c r="BT268" s="4" t="str">
        <v>Ekona 83 TZSR-4-1</v>
      </c>
      <c r="BU268" s="4" t="str">
        <v>Ekona 83 TZSR-4-1</v>
      </c>
      <c r="BV268" s="4" t="str">
        <v>Ekona 83 TZSR-4-1</v>
      </c>
      <c r="BX268" s="4" t="str">
        <v>Ein El Gazal</v>
      </c>
      <c r="BY268" s="4" t="str">
        <v>Ein El Gazal</v>
      </c>
      <c r="BZ268" s="4" t="str">
        <v>Ein El Gazal</v>
      </c>
      <c r="CA268" s="4" t="str">
        <v>Ein El Gazal</v>
      </c>
      <c r="CB268" s="4" t="str">
        <v>Ein El Gazal</v>
      </c>
      <c r="CC268" s="4" t="str">
        <v>Ein El Gazal</v>
      </c>
      <c r="CD268" s="4" t="str">
        <v>Ein El Gazal</v>
      </c>
      <c r="CE268" s="4" t="str">
        <v>Ein El Gazal</v>
      </c>
      <c r="CF268" s="4" t="str">
        <v>Ein El Gazal</v>
      </c>
      <c r="CG268" s="4" t="str">
        <v>Ein El Gazal</v>
      </c>
      <c r="CH268" s="4" t="str">
        <v>Ein El Gazal</v>
      </c>
      <c r="CI268" s="4" t="str">
        <v>Ein El Gazal</v>
      </c>
      <c r="CJ268" s="4" t="str">
        <v>Ein El Gazal</v>
      </c>
      <c r="CK268" s="4" t="str">
        <v>Ein El Gazal</v>
      </c>
      <c r="CL268" s="4" t="str">
        <v>Ein El Gazal</v>
      </c>
      <c r="CM268" s="4" t="str">
        <v>Ein El Gazal</v>
      </c>
      <c r="CN268" s="4" t="str">
        <v>Ein El Gazal</v>
      </c>
      <c r="CO268" s="4" t="str">
        <v>Ein El Gazal</v>
      </c>
      <c r="CP268" s="4" t="str">
        <v>Ein El Gazal</v>
      </c>
      <c r="CQ268" s="4" t="str">
        <v>Ein El Gazal</v>
      </c>
      <c r="CR268" s="4" t="str">
        <v>Ein El Gazal</v>
      </c>
      <c r="CS268" s="4" t="str">
        <v>Ein El Gazal</v>
      </c>
      <c r="CT268" s="4" t="str">
        <v>Ein El Gazal</v>
      </c>
      <c r="CU268" s="4" t="str">
        <v>Ein El Gazal</v>
      </c>
      <c r="CV268" s="4" t="str">
        <v>Ein El Gazal</v>
      </c>
      <c r="CW268" s="4" t="str">
        <v>Ein El Gazal</v>
      </c>
      <c r="CX268" s="4" t="str">
        <v>Ein El Gazal</v>
      </c>
      <c r="CY268" s="4" t="str">
        <v>Ein El Gazal</v>
      </c>
      <c r="CZ268" s="4" t="str">
        <v>Ein El Gazal</v>
      </c>
      <c r="DA268" s="4" t="str">
        <v>Ein El Gazal</v>
      </c>
    </row>
    <row r="269" spans="1:105" x14ac:dyDescent="0.35">
      <c r="A269" s="4" t="s">
        <v>1716</v>
      </c>
      <c r="B269" s="4" t="s">
        <v>1714</v>
      </c>
      <c r="C269" s="4" t="s">
        <v>2785</v>
      </c>
      <c r="AS269" s="4" t="str">
        <v>Ekona mixed color (EMC)</v>
      </c>
      <c r="AT269" s="4" t="str">
        <v>Ekona mixed color (EMC)</v>
      </c>
      <c r="AU269" s="4" t="str">
        <v>Ekona mixed color (EMC)</v>
      </c>
      <c r="AV269" s="4" t="str">
        <v>Ekona mixed color (EMC)</v>
      </c>
      <c r="AW269" s="4" t="str">
        <v>Ekona mixed color (EMC)</v>
      </c>
      <c r="AX269" s="4" t="str">
        <v>Ekona mixed color (EMC)</v>
      </c>
      <c r="AY269" s="4" t="str">
        <v>Ekona mixed color (EMC)</v>
      </c>
      <c r="AZ269" s="4" t="str">
        <v>Ekona mixed color (EMC)</v>
      </c>
      <c r="BA269" s="4" t="str">
        <v>Ekona mixed color (EMC)</v>
      </c>
      <c r="BB269" s="4" t="str">
        <v>Ekona mixed color (EMC)</v>
      </c>
      <c r="BC269" s="4" t="str">
        <v>Ekona mixed color (EMC)</v>
      </c>
      <c r="BD269" s="4" t="str">
        <v>Ekona mixed color (EMC)</v>
      </c>
      <c r="BE269" s="4" t="str">
        <v>Ekona mixed color (EMC)</v>
      </c>
      <c r="BF269" s="4" t="str">
        <v>Ekona mixed color (EMC)</v>
      </c>
      <c r="BG269" s="4" t="str">
        <v>Ekona mixed color (EMC)</v>
      </c>
      <c r="BH269" s="4" t="str">
        <v>Ekona mixed color (EMC)</v>
      </c>
      <c r="BI269" s="4" t="str">
        <v>Ekona mixed color (EMC)</v>
      </c>
      <c r="BJ269" s="4" t="str">
        <v>Ekona mixed color (EMC)</v>
      </c>
      <c r="BK269" s="4" t="str">
        <v>Ekona mixed color (EMC)</v>
      </c>
      <c r="BL269" s="4" t="str">
        <v>Ekona mixed color (EMC)</v>
      </c>
      <c r="BM269" s="4" t="str">
        <v>Ekona mixed color (EMC)</v>
      </c>
      <c r="BN269" s="4" t="str">
        <v>Ekona mixed color (EMC)</v>
      </c>
      <c r="BO269" s="4" t="str">
        <v>Ekona mixed color (EMC)</v>
      </c>
      <c r="BP269" s="4" t="str">
        <v>Ekona mixed color (EMC)</v>
      </c>
      <c r="BQ269" s="4" t="str">
        <v>Ekona mixed color (EMC)</v>
      </c>
      <c r="BR269" s="4" t="str">
        <v>Ekona mixed color (EMC)</v>
      </c>
      <c r="BS269" s="4" t="str">
        <v>Ekona mixed color (EMC)</v>
      </c>
      <c r="BT269" s="4" t="str">
        <v>Ekona mixed color (EMC)</v>
      </c>
      <c r="BU269" s="4" t="str">
        <v>Ekona mixed color (EMC)</v>
      </c>
      <c r="BV269" s="4" t="str">
        <v>Ekona mixed color (EMC)</v>
      </c>
      <c r="BX269" s="4" t="str">
        <v>Ekona 83 TZSR-4-1</v>
      </c>
      <c r="BY269" s="4" t="str">
        <v>Ekona 83 TZSR-4-1</v>
      </c>
      <c r="BZ269" s="4" t="str">
        <v>Ekona 83 TZSR-4-1</v>
      </c>
      <c r="CA269" s="4" t="str">
        <v>Ekona 83 TZSR-4-1</v>
      </c>
      <c r="CB269" s="4" t="str">
        <v>Ekona 83 TZSR-4-1</v>
      </c>
      <c r="CC269" s="4" t="str">
        <v>Ekona 83 TZSR-4-1</v>
      </c>
      <c r="CD269" s="4" t="str">
        <v>Ekona 83 TZSR-4-1</v>
      </c>
      <c r="CE269" s="4" t="str">
        <v>Ekona 83 TZSR-4-1</v>
      </c>
      <c r="CF269" s="4" t="str">
        <v>Ekona 83 TZSR-4-1</v>
      </c>
      <c r="CG269" s="4" t="str">
        <v>Ekona 83 TZSR-4-1</v>
      </c>
      <c r="CH269" s="4" t="str">
        <v>Ekona 83 TZSR-4-1</v>
      </c>
      <c r="CI269" s="4" t="str">
        <v>Ekona 83 TZSR-4-1</v>
      </c>
      <c r="CJ269" s="4" t="str">
        <v>Ekona 83 TZSR-4-1</v>
      </c>
      <c r="CK269" s="4" t="str">
        <v>Ekona 83 TZSR-4-1</v>
      </c>
      <c r="CL269" s="4" t="str">
        <v>Ekona 83 TZSR-4-1</v>
      </c>
      <c r="CM269" s="4" t="str">
        <v>Ekona 83 TZSR-4-1</v>
      </c>
      <c r="CN269" s="4" t="str">
        <v>Ekona 83 TZSR-4-1</v>
      </c>
      <c r="CO269" s="4" t="str">
        <v>Ekona 83 TZSR-4-1</v>
      </c>
      <c r="CP269" s="4" t="str">
        <v>Ekona 83 TZSR-4-1</v>
      </c>
      <c r="CQ269" s="4" t="str">
        <v>Ekona 83 TZSR-4-1</v>
      </c>
      <c r="CR269" s="4" t="str">
        <v>Ekona 83 TZSR-4-1</v>
      </c>
      <c r="CS269" s="4" t="str">
        <v>Ekona 83 TZSR-4-1</v>
      </c>
      <c r="CT269" s="4" t="str">
        <v>Ekona 83 TZSR-4-1</v>
      </c>
      <c r="CU269" s="4" t="str">
        <v>Ekona 83 TZSR-4-1</v>
      </c>
      <c r="CV269" s="4" t="str">
        <v>Ekona 83 TZSR-4-1</v>
      </c>
      <c r="CW269" s="4" t="str">
        <v>Ekona 83 TZSR-4-1</v>
      </c>
      <c r="CX269" s="4" t="str">
        <v>Ekona 83 TZSR-4-1</v>
      </c>
      <c r="CY269" s="4" t="str">
        <v>Ekona 83 TZSR-4-1</v>
      </c>
      <c r="CZ269" s="4" t="str">
        <v>Ekona 83 TZSR-4-1</v>
      </c>
      <c r="DA269" s="4" t="str">
        <v>Ekona 83 TZSR-4-1</v>
      </c>
    </row>
    <row r="270" spans="1:105" x14ac:dyDescent="0.35">
      <c r="A270" s="4" t="s">
        <v>1719</v>
      </c>
      <c r="B270" s="4" t="s">
        <v>1718</v>
      </c>
      <c r="C270" s="4" t="s">
        <v>2786</v>
      </c>
      <c r="AS270" s="4" t="str">
        <v>El-Manzalah (MCF)</v>
      </c>
      <c r="AT270" s="4" t="str">
        <v>El-Manzalah (MCF)</v>
      </c>
      <c r="AU270" s="4" t="str">
        <v>El-Manzalah (MCF)</v>
      </c>
      <c r="AV270" s="4" t="str">
        <v>El-Manzalah (MCF)</v>
      </c>
      <c r="AW270" s="4" t="str">
        <v>El-Manzalah (MCF)</v>
      </c>
      <c r="AX270" s="4" t="str">
        <v>El-Manzalah (MCF)</v>
      </c>
      <c r="AY270" s="4" t="str">
        <v>El-Manzalah (MCF)</v>
      </c>
      <c r="AZ270" s="4" t="str">
        <v>El-Manzalah (MCF)</v>
      </c>
      <c r="BA270" s="4" t="str">
        <v>El-Manzalah (MCF)</v>
      </c>
      <c r="BB270" s="4" t="str">
        <v>El-Manzalah (MCF)</v>
      </c>
      <c r="BC270" s="4" t="str">
        <v>El-Manzalah (MCF)</v>
      </c>
      <c r="BD270" s="4" t="str">
        <v>El-Manzalah (MCF)</v>
      </c>
      <c r="BE270" s="4" t="str">
        <v>El-Manzalah (MCF)</v>
      </c>
      <c r="BF270" s="4" t="str">
        <v>El-Manzalah (MCF)</v>
      </c>
      <c r="BG270" s="4" t="str">
        <v>El-Manzalah (MCF)</v>
      </c>
      <c r="BH270" s="4" t="str">
        <v>El-Manzalah (MCF)</v>
      </c>
      <c r="BI270" s="4" t="str">
        <v>El-Manzalah (MCF)</v>
      </c>
      <c r="BJ270" s="4" t="str">
        <v>El-Manzalah (MCF)</v>
      </c>
      <c r="BK270" s="4" t="str">
        <v>El-Manzalah (MCF)</v>
      </c>
      <c r="BL270" s="4" t="str">
        <v>El-Manzalah (MCF)</v>
      </c>
      <c r="BM270" s="4" t="str">
        <v>El-Manzalah (MCF)</v>
      </c>
      <c r="BN270" s="4" t="str">
        <v>El-Manzalah (MCF)</v>
      </c>
      <c r="BO270" s="4" t="str">
        <v>El-Manzalah (MCF)</v>
      </c>
      <c r="BP270" s="4" t="str">
        <v>El-Manzalah (MCF)</v>
      </c>
      <c r="BQ270" s="4" t="str">
        <v>El-Manzalah (MCF)</v>
      </c>
      <c r="BR270" s="4" t="str">
        <v>El-Manzalah (MCF)</v>
      </c>
      <c r="BS270" s="4" t="str">
        <v>El-Manzalah (MCF)</v>
      </c>
      <c r="BT270" s="4" t="str">
        <v>El-Manzalah (MCF)</v>
      </c>
      <c r="BU270" s="4" t="str">
        <v>El-Manzalah (MCF)</v>
      </c>
      <c r="BV270" s="4" t="str">
        <v>El-Manzalah (MCF)</v>
      </c>
      <c r="BX270" s="4" t="str">
        <v>Ekona mixed color (EMC)</v>
      </c>
      <c r="BY270" s="4" t="str">
        <v>Ekona mixed color (EMC)</v>
      </c>
      <c r="BZ270" s="4" t="str">
        <v>Ekona mixed color (EMC)</v>
      </c>
      <c r="CA270" s="4" t="str">
        <v>Ekona mixed color (EMC)</v>
      </c>
      <c r="CB270" s="4" t="str">
        <v>Ekona mixed color (EMC)</v>
      </c>
      <c r="CC270" s="4" t="str">
        <v>Ekona mixed color (EMC)</v>
      </c>
      <c r="CD270" s="4" t="str">
        <v>Ekona mixed color (EMC)</v>
      </c>
      <c r="CE270" s="4" t="str">
        <v>Ekona mixed color (EMC)</v>
      </c>
      <c r="CF270" s="4" t="str">
        <v>Ekona mixed color (EMC)</v>
      </c>
      <c r="CG270" s="4" t="str">
        <v>Ekona mixed color (EMC)</v>
      </c>
      <c r="CH270" s="4" t="str">
        <v>Ekona mixed color (EMC)</v>
      </c>
      <c r="CI270" s="4" t="str">
        <v>Ekona mixed color (EMC)</v>
      </c>
      <c r="CJ270" s="4" t="str">
        <v>Ekona mixed color (EMC)</v>
      </c>
      <c r="CK270" s="4" t="str">
        <v>Ekona mixed color (EMC)</v>
      </c>
      <c r="CL270" s="4" t="str">
        <v>Ekona mixed color (EMC)</v>
      </c>
      <c r="CM270" s="4" t="str">
        <v>Ekona mixed color (EMC)</v>
      </c>
      <c r="CN270" s="4" t="str">
        <v>Ekona mixed color (EMC)</v>
      </c>
      <c r="CO270" s="4" t="str">
        <v>Ekona mixed color (EMC)</v>
      </c>
      <c r="CP270" s="4" t="str">
        <v>Ekona mixed color (EMC)</v>
      </c>
      <c r="CQ270" s="4" t="str">
        <v>Ekona mixed color (EMC)</v>
      </c>
      <c r="CR270" s="4" t="str">
        <v>Ekona mixed color (EMC)</v>
      </c>
      <c r="CS270" s="4" t="str">
        <v>Ekona mixed color (EMC)</v>
      </c>
      <c r="CT270" s="4" t="str">
        <v>Ekona mixed color (EMC)</v>
      </c>
      <c r="CU270" s="4" t="str">
        <v>Ekona mixed color (EMC)</v>
      </c>
      <c r="CV270" s="4" t="str">
        <v>Ekona mixed color (EMC)</v>
      </c>
      <c r="CW270" s="4" t="str">
        <v>Ekona mixed color (EMC)</v>
      </c>
      <c r="CX270" s="4" t="str">
        <v>Ekona mixed color (EMC)</v>
      </c>
      <c r="CY270" s="4" t="str">
        <v>Ekona mixed color (EMC)</v>
      </c>
      <c r="CZ270" s="4" t="str">
        <v>Ekona mixed color (EMC)</v>
      </c>
      <c r="DA270" s="4" t="str">
        <v>Ekona mixed color (EMC)</v>
      </c>
    </row>
    <row r="271" spans="1:105" x14ac:dyDescent="0.35">
      <c r="A271" s="4" t="s">
        <v>1719</v>
      </c>
      <c r="B271" s="4" t="s">
        <v>1718</v>
      </c>
      <c r="C271" s="4" t="s">
        <v>2787</v>
      </c>
      <c r="AS271" s="4" t="str">
        <v>El-Obeid-1</v>
      </c>
      <c r="AT271" s="4" t="str">
        <v>El-Obeid-1</v>
      </c>
      <c r="AU271" s="4" t="str">
        <v>El-Obeid-1</v>
      </c>
      <c r="AV271" s="4" t="str">
        <v>El-Obeid-1</v>
      </c>
      <c r="AW271" s="4" t="str">
        <v>El-Obeid-1</v>
      </c>
      <c r="AX271" s="4" t="str">
        <v>El-Obeid-1</v>
      </c>
      <c r="AY271" s="4" t="str">
        <v>El-Obeid-1</v>
      </c>
      <c r="AZ271" s="4" t="str">
        <v>El-Obeid-1</v>
      </c>
      <c r="BA271" s="4" t="str">
        <v>El-Obeid-1</v>
      </c>
      <c r="BB271" s="4" t="str">
        <v>El-Obeid-1</v>
      </c>
      <c r="BC271" s="4" t="str">
        <v>El-Obeid-1</v>
      </c>
      <c r="BD271" s="4" t="str">
        <v>El-Obeid-1</v>
      </c>
      <c r="BE271" s="4" t="str">
        <v>El-Obeid-1</v>
      </c>
      <c r="BF271" s="4" t="str">
        <v>El-Obeid-1</v>
      </c>
      <c r="BG271" s="4" t="str">
        <v>El-Obeid-1</v>
      </c>
      <c r="BH271" s="4" t="str">
        <v>El-Obeid-1</v>
      </c>
      <c r="BI271" s="4" t="str">
        <v>El-Obeid-1</v>
      </c>
      <c r="BJ271" s="4" t="str">
        <v>El-Obeid-1</v>
      </c>
      <c r="BK271" s="4" t="str">
        <v>El-Obeid-1</v>
      </c>
      <c r="BL271" s="4" t="str">
        <v>El-Obeid-1</v>
      </c>
      <c r="BM271" s="4" t="str">
        <v>El-Obeid-1</v>
      </c>
      <c r="BN271" s="4" t="str">
        <v>El-Obeid-1</v>
      </c>
      <c r="BO271" s="4" t="str">
        <v>El-Obeid-1</v>
      </c>
      <c r="BP271" s="4" t="str">
        <v>El-Obeid-1</v>
      </c>
      <c r="BQ271" s="4" t="str">
        <v>El-Obeid-1</v>
      </c>
      <c r="BR271" s="4" t="str">
        <v>El-Obeid-1</v>
      </c>
      <c r="BS271" s="4" t="str">
        <v>El-Obeid-1</v>
      </c>
      <c r="BT271" s="4" t="str">
        <v>El-Obeid-1</v>
      </c>
      <c r="BU271" s="4" t="str">
        <v>El-Obeid-1</v>
      </c>
      <c r="BV271" s="4" t="str">
        <v>El-Obeid-1</v>
      </c>
      <c r="BX271" s="4" t="str">
        <v>El-Manzalah (MCF)</v>
      </c>
      <c r="BY271" s="4" t="str">
        <v>El-Manzalah (MCF)</v>
      </c>
      <c r="BZ271" s="4" t="str">
        <v>El-Manzalah (MCF)</v>
      </c>
      <c r="CA271" s="4" t="str">
        <v>El-Manzalah (MCF)</v>
      </c>
      <c r="CB271" s="4" t="str">
        <v>El-Manzalah (MCF)</v>
      </c>
      <c r="CC271" s="4" t="str">
        <v>El-Manzalah (MCF)</v>
      </c>
      <c r="CD271" s="4" t="str">
        <v>El-Manzalah (MCF)</v>
      </c>
      <c r="CE271" s="4" t="str">
        <v>El-Manzalah (MCF)</v>
      </c>
      <c r="CF271" s="4" t="str">
        <v>El-Manzalah (MCF)</v>
      </c>
      <c r="CG271" s="4" t="str">
        <v>El-Manzalah (MCF)</v>
      </c>
      <c r="CH271" s="4" t="str">
        <v>El-Manzalah (MCF)</v>
      </c>
      <c r="CI271" s="4" t="str">
        <v>El-Manzalah (MCF)</v>
      </c>
      <c r="CJ271" s="4" t="str">
        <v>El-Manzalah (MCF)</v>
      </c>
      <c r="CK271" s="4" t="str">
        <v>El-Manzalah (MCF)</v>
      </c>
      <c r="CL271" s="4" t="str">
        <v>El-Manzalah (MCF)</v>
      </c>
      <c r="CM271" s="4" t="str">
        <v>El-Manzalah (MCF)</v>
      </c>
      <c r="CN271" s="4" t="str">
        <v>El-Manzalah (MCF)</v>
      </c>
      <c r="CO271" s="4" t="str">
        <v>El-Manzalah (MCF)</v>
      </c>
      <c r="CP271" s="4" t="str">
        <v>El-Manzalah (MCF)</v>
      </c>
      <c r="CQ271" s="4" t="str">
        <v>El-Manzalah (MCF)</v>
      </c>
      <c r="CR271" s="4" t="str">
        <v>El-Manzalah (MCF)</v>
      </c>
      <c r="CS271" s="4" t="str">
        <v>El-Manzalah (MCF)</v>
      </c>
      <c r="CT271" s="4" t="str">
        <v>El-Manzalah (MCF)</v>
      </c>
      <c r="CU271" s="4" t="str">
        <v>El-Manzalah (MCF)</v>
      </c>
      <c r="CV271" s="4" t="str">
        <v>El-Manzalah (MCF)</v>
      </c>
      <c r="CW271" s="4" t="str">
        <v>El-Manzalah (MCF)</v>
      </c>
      <c r="CX271" s="4" t="str">
        <v>El-Manzalah (MCF)</v>
      </c>
      <c r="CY271" s="4" t="str">
        <v>El-Manzalah (MCF)</v>
      </c>
      <c r="CZ271" s="4" t="str">
        <v>El-Manzalah (MCF)</v>
      </c>
      <c r="DA271" s="4" t="str">
        <v>El-Manzalah (MCF)</v>
      </c>
    </row>
    <row r="272" spans="1:105" x14ac:dyDescent="0.35">
      <c r="A272" s="4" t="s">
        <v>1817</v>
      </c>
      <c r="B272" s="4" t="s">
        <v>1815</v>
      </c>
      <c r="C272" s="4" t="s">
        <v>2788</v>
      </c>
      <c r="AS272" s="4" t="str">
        <v>El-Qanater (QCF)</v>
      </c>
      <c r="AT272" s="4" t="str">
        <v>El-Qanater (QCF)</v>
      </c>
      <c r="AU272" s="4" t="str">
        <v>El-Qanater (QCF)</v>
      </c>
      <c r="AV272" s="4" t="str">
        <v>El-Qanater (QCF)</v>
      </c>
      <c r="AW272" s="4" t="str">
        <v>El-Qanater (QCF)</v>
      </c>
      <c r="AX272" s="4" t="str">
        <v>El-Qanater (QCF)</v>
      </c>
      <c r="AY272" s="4" t="str">
        <v>El-Qanater (QCF)</v>
      </c>
      <c r="AZ272" s="4" t="str">
        <v>El-Qanater (QCF)</v>
      </c>
      <c r="BA272" s="4" t="str">
        <v>El-Qanater (QCF)</v>
      </c>
      <c r="BB272" s="4" t="str">
        <v>El-Qanater (QCF)</v>
      </c>
      <c r="BC272" s="4" t="str">
        <v>El-Qanater (QCF)</v>
      </c>
      <c r="BD272" s="4" t="str">
        <v>El-Qanater (QCF)</v>
      </c>
      <c r="BE272" s="4" t="str">
        <v>El-Qanater (QCF)</v>
      </c>
      <c r="BF272" s="4" t="str">
        <v>El-Qanater (QCF)</v>
      </c>
      <c r="BG272" s="4" t="str">
        <v>El-Qanater (QCF)</v>
      </c>
      <c r="BH272" s="4" t="str">
        <v>El-Qanater (QCF)</v>
      </c>
      <c r="BI272" s="4" t="str">
        <v>El-Qanater (QCF)</v>
      </c>
      <c r="BJ272" s="4" t="str">
        <v>El-Qanater (QCF)</v>
      </c>
      <c r="BK272" s="4" t="str">
        <v>El-Qanater (QCF)</v>
      </c>
      <c r="BL272" s="4" t="str">
        <v>El-Qanater (QCF)</v>
      </c>
      <c r="BM272" s="4" t="str">
        <v>El-Qanater (QCF)</v>
      </c>
      <c r="BN272" s="4" t="str">
        <v>El-Qanater (QCF)</v>
      </c>
      <c r="BO272" s="4" t="str">
        <v>El-Qanater (QCF)</v>
      </c>
      <c r="BP272" s="4" t="str">
        <v>El-Qanater (QCF)</v>
      </c>
      <c r="BQ272" s="4" t="str">
        <v>El-Qanater (QCF)</v>
      </c>
      <c r="BR272" s="4" t="str">
        <v>El-Qanater (QCF)</v>
      </c>
      <c r="BS272" s="4" t="str">
        <v>El-Qanater (QCF)</v>
      </c>
      <c r="BT272" s="4" t="str">
        <v>El-Qanater (QCF)</v>
      </c>
      <c r="BU272" s="4" t="str">
        <v>El-Qanater (QCF)</v>
      </c>
      <c r="BV272" s="4" t="str">
        <v>El-Qanater (QCF)</v>
      </c>
      <c r="BX272" s="4" t="str">
        <v>El-Obeid-1</v>
      </c>
      <c r="BY272" s="4" t="str">
        <v>El-Obeid-1</v>
      </c>
      <c r="BZ272" s="4" t="str">
        <v>El-Obeid-1</v>
      </c>
      <c r="CA272" s="4" t="str">
        <v>El-Obeid-1</v>
      </c>
      <c r="CB272" s="4" t="str">
        <v>El-Obeid-1</v>
      </c>
      <c r="CC272" s="4" t="str">
        <v>El-Obeid-1</v>
      </c>
      <c r="CD272" s="4" t="str">
        <v>El-Obeid-1</v>
      </c>
      <c r="CE272" s="4" t="str">
        <v>El-Obeid-1</v>
      </c>
      <c r="CF272" s="4" t="str">
        <v>El-Obeid-1</v>
      </c>
      <c r="CG272" s="4" t="str">
        <v>El-Obeid-1</v>
      </c>
      <c r="CH272" s="4" t="str">
        <v>El-Obeid-1</v>
      </c>
      <c r="CI272" s="4" t="str">
        <v>El-Obeid-1</v>
      </c>
      <c r="CJ272" s="4" t="str">
        <v>El-Obeid-1</v>
      </c>
      <c r="CK272" s="4" t="str">
        <v>El-Obeid-1</v>
      </c>
      <c r="CL272" s="4" t="str">
        <v>El-Obeid-1</v>
      </c>
      <c r="CM272" s="4" t="str">
        <v>El-Obeid-1</v>
      </c>
      <c r="CN272" s="4" t="str">
        <v>El-Obeid-1</v>
      </c>
      <c r="CO272" s="4" t="str">
        <v>El-Obeid-1</v>
      </c>
      <c r="CP272" s="4" t="str">
        <v>El-Obeid-1</v>
      </c>
      <c r="CQ272" s="4" t="str">
        <v>El-Obeid-1</v>
      </c>
      <c r="CR272" s="4" t="str">
        <v>El-Obeid-1</v>
      </c>
      <c r="CS272" s="4" t="str">
        <v>El-Obeid-1</v>
      </c>
      <c r="CT272" s="4" t="str">
        <v>El-Obeid-1</v>
      </c>
      <c r="CU272" s="4" t="str">
        <v>El-Obeid-1</v>
      </c>
      <c r="CV272" s="4" t="str">
        <v>El-Obeid-1</v>
      </c>
      <c r="CW272" s="4" t="str">
        <v>El-Obeid-1</v>
      </c>
      <c r="CX272" s="4" t="str">
        <v>El-Obeid-1</v>
      </c>
      <c r="CY272" s="4" t="str">
        <v>El-Obeid-1</v>
      </c>
      <c r="CZ272" s="4" t="str">
        <v>El-Obeid-1</v>
      </c>
      <c r="DA272" s="4" t="str">
        <v>El-Obeid-1</v>
      </c>
    </row>
    <row r="273" spans="1:105" x14ac:dyDescent="0.35">
      <c r="A273" s="4" t="s">
        <v>1817</v>
      </c>
      <c r="B273" s="4" t="s">
        <v>1815</v>
      </c>
      <c r="C273" s="4" t="s">
        <v>2789</v>
      </c>
      <c r="AS273" s="4" t="str">
        <v>Emap11</v>
      </c>
      <c r="AT273" s="4" t="str">
        <v>Emap11</v>
      </c>
      <c r="AU273" s="4" t="str">
        <v>Emap11</v>
      </c>
      <c r="AV273" s="4" t="str">
        <v>Emap11</v>
      </c>
      <c r="AW273" s="4" t="str">
        <v>Emap11</v>
      </c>
      <c r="AX273" s="4" t="str">
        <v>Emap11</v>
      </c>
      <c r="AY273" s="4" t="str">
        <v>Emap11</v>
      </c>
      <c r="AZ273" s="4" t="str">
        <v>Emap11</v>
      </c>
      <c r="BA273" s="4" t="str">
        <v>Emap11</v>
      </c>
      <c r="BB273" s="4" t="str">
        <v>Emap11</v>
      </c>
      <c r="BC273" s="4" t="str">
        <v>Emap11</v>
      </c>
      <c r="BD273" s="4" t="str">
        <v>Emap11</v>
      </c>
      <c r="BE273" s="4" t="str">
        <v>Emap11</v>
      </c>
      <c r="BF273" s="4" t="str">
        <v>Emap11</v>
      </c>
      <c r="BG273" s="4" t="str">
        <v>Emap11</v>
      </c>
      <c r="BH273" s="4" t="str">
        <v>Emap11</v>
      </c>
      <c r="BI273" s="4" t="str">
        <v>Emap11</v>
      </c>
      <c r="BJ273" s="4" t="str">
        <v>Emap11</v>
      </c>
      <c r="BK273" s="4" t="str">
        <v>Emap11</v>
      </c>
      <c r="BL273" s="4" t="str">
        <v>Emap11</v>
      </c>
      <c r="BM273" s="4" t="str">
        <v>Emap11</v>
      </c>
      <c r="BN273" s="4" t="str">
        <v>Emap11</v>
      </c>
      <c r="BO273" s="4" t="str">
        <v>Emap11</v>
      </c>
      <c r="BP273" s="4" t="str">
        <v>Emap11</v>
      </c>
      <c r="BQ273" s="4" t="str">
        <v>Emap11</v>
      </c>
      <c r="BR273" s="4" t="str">
        <v>Emap11</v>
      </c>
      <c r="BS273" s="4" t="str">
        <v>Emap11</v>
      </c>
      <c r="BT273" s="4" t="str">
        <v>Emap11</v>
      </c>
      <c r="BU273" s="4" t="str">
        <v>Emap11</v>
      </c>
      <c r="BV273" s="4" t="str">
        <v>Emap11</v>
      </c>
      <c r="BX273" s="4" t="str">
        <v>El-Qanater (QCF)</v>
      </c>
      <c r="BY273" s="4" t="str">
        <v>El-Qanater (QCF)</v>
      </c>
      <c r="BZ273" s="4" t="str">
        <v>El-Qanater (QCF)</v>
      </c>
      <c r="CA273" s="4" t="str">
        <v>El-Qanater (QCF)</v>
      </c>
      <c r="CB273" s="4" t="str">
        <v>El-Qanater (QCF)</v>
      </c>
      <c r="CC273" s="4" t="str">
        <v>El-Qanater (QCF)</v>
      </c>
      <c r="CD273" s="4" t="str">
        <v>El-Qanater (QCF)</v>
      </c>
      <c r="CE273" s="4" t="str">
        <v>El-Qanater (QCF)</v>
      </c>
      <c r="CF273" s="4" t="str">
        <v>El-Qanater (QCF)</v>
      </c>
      <c r="CG273" s="4" t="str">
        <v>El-Qanater (QCF)</v>
      </c>
      <c r="CH273" s="4" t="str">
        <v>El-Qanater (QCF)</v>
      </c>
      <c r="CI273" s="4" t="str">
        <v>El-Qanater (QCF)</v>
      </c>
      <c r="CJ273" s="4" t="str">
        <v>El-Qanater (QCF)</v>
      </c>
      <c r="CK273" s="4" t="str">
        <v>El-Qanater (QCF)</v>
      </c>
      <c r="CL273" s="4" t="str">
        <v>El-Qanater (QCF)</v>
      </c>
      <c r="CM273" s="4" t="str">
        <v>El-Qanater (QCF)</v>
      </c>
      <c r="CN273" s="4" t="str">
        <v>El-Qanater (QCF)</v>
      </c>
      <c r="CO273" s="4" t="str">
        <v>El-Qanater (QCF)</v>
      </c>
      <c r="CP273" s="4" t="str">
        <v>El-Qanater (QCF)</v>
      </c>
      <c r="CQ273" s="4" t="str">
        <v>El-Qanater (QCF)</v>
      </c>
      <c r="CR273" s="4" t="str">
        <v>El-Qanater (QCF)</v>
      </c>
      <c r="CS273" s="4" t="str">
        <v>El-Qanater (QCF)</v>
      </c>
      <c r="CT273" s="4" t="str">
        <v>El-Qanater (QCF)</v>
      </c>
      <c r="CU273" s="4" t="str">
        <v>El-Qanater (QCF)</v>
      </c>
      <c r="CV273" s="4" t="str">
        <v>El-Qanater (QCF)</v>
      </c>
      <c r="CW273" s="4" t="str">
        <v>El-Qanater (QCF)</v>
      </c>
      <c r="CX273" s="4" t="str">
        <v>El-Qanater (QCF)</v>
      </c>
      <c r="CY273" s="4" t="str">
        <v>El-Qanater (QCF)</v>
      </c>
      <c r="CZ273" s="4" t="str">
        <v>El-Qanater (QCF)</v>
      </c>
      <c r="DA273" s="4" t="str">
        <v>El-Qanater (QCF)</v>
      </c>
    </row>
    <row r="274" spans="1:105" x14ac:dyDescent="0.35">
      <c r="A274" s="4" t="s">
        <v>1817</v>
      </c>
      <c r="B274" s="4" t="s">
        <v>1815</v>
      </c>
      <c r="C274" s="4" t="s">
        <v>2790</v>
      </c>
      <c r="AS274" s="4" t="str">
        <v>English giant</v>
      </c>
      <c r="AT274" s="4" t="str">
        <v>English giant</v>
      </c>
      <c r="AU274" s="4" t="str">
        <v>English giant</v>
      </c>
      <c r="AV274" s="4" t="str">
        <v>English giant</v>
      </c>
      <c r="AW274" s="4" t="str">
        <v>English giant</v>
      </c>
      <c r="AX274" s="4" t="str">
        <v>English giant</v>
      </c>
      <c r="AY274" s="4" t="str">
        <v>English giant</v>
      </c>
      <c r="AZ274" s="4" t="str">
        <v>English giant</v>
      </c>
      <c r="BA274" s="4" t="str">
        <v>English giant</v>
      </c>
      <c r="BB274" s="4" t="str">
        <v>English giant</v>
      </c>
      <c r="BC274" s="4" t="str">
        <v>English giant</v>
      </c>
      <c r="BD274" s="4" t="str">
        <v>English giant</v>
      </c>
      <c r="BE274" s="4" t="str">
        <v>English giant</v>
      </c>
      <c r="BF274" s="4" t="str">
        <v>English giant</v>
      </c>
      <c r="BG274" s="4" t="str">
        <v>English giant</v>
      </c>
      <c r="BH274" s="4" t="str">
        <v>English giant</v>
      </c>
      <c r="BI274" s="4" t="str">
        <v>English giant</v>
      </c>
      <c r="BJ274" s="4" t="str">
        <v>English giant</v>
      </c>
      <c r="BK274" s="4" t="str">
        <v>English giant</v>
      </c>
      <c r="BL274" s="4" t="str">
        <v>English giant</v>
      </c>
      <c r="BM274" s="4" t="str">
        <v>English giant</v>
      </c>
      <c r="BN274" s="4" t="str">
        <v>English giant</v>
      </c>
      <c r="BO274" s="4" t="str">
        <v>English giant</v>
      </c>
      <c r="BP274" s="4" t="str">
        <v>English giant</v>
      </c>
      <c r="BQ274" s="4" t="str">
        <v>English giant</v>
      </c>
      <c r="BR274" s="4" t="str">
        <v>English giant</v>
      </c>
      <c r="BS274" s="4" t="str">
        <v>English giant</v>
      </c>
      <c r="BT274" s="4" t="str">
        <v>English giant</v>
      </c>
      <c r="BU274" s="4" t="str">
        <v>English giant</v>
      </c>
      <c r="BV274" s="4" t="str">
        <v>English giant</v>
      </c>
      <c r="BX274" s="4" t="str">
        <v>Emap11</v>
      </c>
      <c r="BY274" s="4" t="str">
        <v>Emap11</v>
      </c>
      <c r="BZ274" s="4" t="str">
        <v>Emap11</v>
      </c>
      <c r="CA274" s="4" t="str">
        <v>Emap11</v>
      </c>
      <c r="CB274" s="4" t="str">
        <v>Emap11</v>
      </c>
      <c r="CC274" s="4" t="str">
        <v>Emap11</v>
      </c>
      <c r="CD274" s="4" t="str">
        <v>Emap11</v>
      </c>
      <c r="CE274" s="4" t="str">
        <v>Emap11</v>
      </c>
      <c r="CF274" s="4" t="str">
        <v>Emap11</v>
      </c>
      <c r="CG274" s="4" t="str">
        <v>Emap11</v>
      </c>
      <c r="CH274" s="4" t="str">
        <v>Emap11</v>
      </c>
      <c r="CI274" s="4" t="str">
        <v>Emap11</v>
      </c>
      <c r="CJ274" s="4" t="str">
        <v>Emap11</v>
      </c>
      <c r="CK274" s="4" t="str">
        <v>Emap11</v>
      </c>
      <c r="CL274" s="4" t="str">
        <v>Emap11</v>
      </c>
      <c r="CM274" s="4" t="str">
        <v>Emap11</v>
      </c>
      <c r="CN274" s="4" t="str">
        <v>Emap11</v>
      </c>
      <c r="CO274" s="4" t="str">
        <v>Emap11</v>
      </c>
      <c r="CP274" s="4" t="str">
        <v>Emap11</v>
      </c>
      <c r="CQ274" s="4" t="str">
        <v>Emap11</v>
      </c>
      <c r="CR274" s="4" t="str">
        <v>Emap11</v>
      </c>
      <c r="CS274" s="4" t="str">
        <v>Emap11</v>
      </c>
      <c r="CT274" s="4" t="str">
        <v>Emap11</v>
      </c>
      <c r="CU274" s="4" t="str">
        <v>Emap11</v>
      </c>
      <c r="CV274" s="4" t="str">
        <v>Emap11</v>
      </c>
      <c r="CW274" s="4" t="str">
        <v>Emap11</v>
      </c>
      <c r="CX274" s="4" t="str">
        <v>Emap11</v>
      </c>
      <c r="CY274" s="4" t="str">
        <v>Emap11</v>
      </c>
      <c r="CZ274" s="4" t="str">
        <v>Emap11</v>
      </c>
      <c r="DA274" s="4" t="str">
        <v>Emap11</v>
      </c>
    </row>
    <row r="275" spans="1:105" x14ac:dyDescent="0.35">
      <c r="A275" s="4" t="s">
        <v>1817</v>
      </c>
      <c r="B275" s="4" t="s">
        <v>1815</v>
      </c>
      <c r="C275" s="4" t="s">
        <v>2791</v>
      </c>
      <c r="AS275" s="4" t="str">
        <v>Enkoy</v>
      </c>
      <c r="AT275" s="4" t="str">
        <v>Enkoy</v>
      </c>
      <c r="AU275" s="4" t="str">
        <v>Enkoy</v>
      </c>
      <c r="AV275" s="4" t="str">
        <v>Enkoy</v>
      </c>
      <c r="AW275" s="4" t="str">
        <v>Enkoy</v>
      </c>
      <c r="AX275" s="4" t="str">
        <v>Enkoy</v>
      </c>
      <c r="AY275" s="4" t="str">
        <v>Enkoy</v>
      </c>
      <c r="AZ275" s="4" t="str">
        <v>Enkoy</v>
      </c>
      <c r="BA275" s="4" t="str">
        <v>Enkoy</v>
      </c>
      <c r="BB275" s="4" t="str">
        <v>Enkoy</v>
      </c>
      <c r="BC275" s="4" t="str">
        <v>Enkoy</v>
      </c>
      <c r="BD275" s="4" t="str">
        <v>Enkoy</v>
      </c>
      <c r="BE275" s="4" t="str">
        <v>Enkoy</v>
      </c>
      <c r="BF275" s="4" t="str">
        <v>Enkoy</v>
      </c>
      <c r="BG275" s="4" t="str">
        <v>Enkoy</v>
      </c>
      <c r="BH275" s="4" t="str">
        <v>Enkoy</v>
      </c>
      <c r="BI275" s="4" t="str">
        <v>Enkoy</v>
      </c>
      <c r="BJ275" s="4" t="str">
        <v>Enkoy</v>
      </c>
      <c r="BK275" s="4" t="str">
        <v>Enkoy</v>
      </c>
      <c r="BL275" s="4" t="str">
        <v>Enkoy</v>
      </c>
      <c r="BM275" s="4" t="str">
        <v>Enkoy</v>
      </c>
      <c r="BN275" s="4" t="str">
        <v>Enkoy</v>
      </c>
      <c r="BO275" s="4" t="str">
        <v>Enkoy</v>
      </c>
      <c r="BP275" s="4" t="str">
        <v>Enkoy</v>
      </c>
      <c r="BQ275" s="4" t="str">
        <v>Enkoy</v>
      </c>
      <c r="BR275" s="4" t="str">
        <v>Enkoy</v>
      </c>
      <c r="BS275" s="4" t="str">
        <v>Enkoy</v>
      </c>
      <c r="BT275" s="4" t="str">
        <v>Enkoy</v>
      </c>
      <c r="BU275" s="4" t="str">
        <v>Enkoy</v>
      </c>
      <c r="BV275" s="4" t="str">
        <v>Enkoy</v>
      </c>
      <c r="BX275" s="4" t="str">
        <v>English giant</v>
      </c>
      <c r="BY275" s="4" t="str">
        <v>English giant</v>
      </c>
      <c r="BZ275" s="4" t="str">
        <v>English giant</v>
      </c>
      <c r="CA275" s="4" t="str">
        <v>English giant</v>
      </c>
      <c r="CB275" s="4" t="str">
        <v>English giant</v>
      </c>
      <c r="CC275" s="4" t="str">
        <v>English giant</v>
      </c>
      <c r="CD275" s="4" t="str">
        <v>English giant</v>
      </c>
      <c r="CE275" s="4" t="str">
        <v>English giant</v>
      </c>
      <c r="CF275" s="4" t="str">
        <v>English giant</v>
      </c>
      <c r="CG275" s="4" t="str">
        <v>English giant</v>
      </c>
      <c r="CH275" s="4" t="str">
        <v>English giant</v>
      </c>
      <c r="CI275" s="4" t="str">
        <v>English giant</v>
      </c>
      <c r="CJ275" s="4" t="str">
        <v>English giant</v>
      </c>
      <c r="CK275" s="4" t="str">
        <v>English giant</v>
      </c>
      <c r="CL275" s="4" t="str">
        <v>English giant</v>
      </c>
      <c r="CM275" s="4" t="str">
        <v>English giant</v>
      </c>
      <c r="CN275" s="4" t="str">
        <v>English giant</v>
      </c>
      <c r="CO275" s="4" t="str">
        <v>English giant</v>
      </c>
      <c r="CP275" s="4" t="str">
        <v>English giant</v>
      </c>
      <c r="CQ275" s="4" t="str">
        <v>English giant</v>
      </c>
      <c r="CR275" s="4" t="str">
        <v>English giant</v>
      </c>
      <c r="CS275" s="4" t="str">
        <v>English giant</v>
      </c>
      <c r="CT275" s="4" t="str">
        <v>English giant</v>
      </c>
      <c r="CU275" s="4" t="str">
        <v>English giant</v>
      </c>
      <c r="CV275" s="4" t="str">
        <v>English giant</v>
      </c>
      <c r="CW275" s="4" t="str">
        <v>English giant</v>
      </c>
      <c r="CX275" s="4" t="str">
        <v>English giant</v>
      </c>
      <c r="CY275" s="4" t="str">
        <v>English giant</v>
      </c>
      <c r="CZ275" s="4" t="str">
        <v>English giant</v>
      </c>
      <c r="DA275" s="4" t="str">
        <v>English giant</v>
      </c>
    </row>
    <row r="276" spans="1:105" x14ac:dyDescent="0.35">
      <c r="A276" s="4" t="s">
        <v>1817</v>
      </c>
      <c r="B276" s="4" t="s">
        <v>1815</v>
      </c>
      <c r="C276" s="4" t="s">
        <v>2792</v>
      </c>
      <c r="AS276" s="4" t="str">
        <v>Epurpur</v>
      </c>
      <c r="AT276" s="4" t="str">
        <v>Epurpur</v>
      </c>
      <c r="AU276" s="4" t="str">
        <v>Epurpur</v>
      </c>
      <c r="AV276" s="4" t="str">
        <v>Epurpur</v>
      </c>
      <c r="AW276" s="4" t="str">
        <v>Epurpur</v>
      </c>
      <c r="AX276" s="4" t="str">
        <v>Epurpur</v>
      </c>
      <c r="AY276" s="4" t="str">
        <v>Epurpur</v>
      </c>
      <c r="AZ276" s="4" t="str">
        <v>Epurpur</v>
      </c>
      <c r="BA276" s="4" t="str">
        <v>Epurpur</v>
      </c>
      <c r="BB276" s="4" t="str">
        <v>Epurpur</v>
      </c>
      <c r="BC276" s="4" t="str">
        <v>Epurpur</v>
      </c>
      <c r="BD276" s="4" t="str">
        <v>Epurpur</v>
      </c>
      <c r="BE276" s="4" t="str">
        <v>Epurpur</v>
      </c>
      <c r="BF276" s="4" t="str">
        <v>Epurpur</v>
      </c>
      <c r="BG276" s="4" t="str">
        <v>Epurpur</v>
      </c>
      <c r="BH276" s="4" t="str">
        <v>Epurpur</v>
      </c>
      <c r="BI276" s="4" t="str">
        <v>Epurpur</v>
      </c>
      <c r="BJ276" s="4" t="str">
        <v>Epurpur</v>
      </c>
      <c r="BK276" s="4" t="str">
        <v>Epurpur</v>
      </c>
      <c r="BL276" s="4" t="str">
        <v>Epurpur</v>
      </c>
      <c r="BM276" s="4" t="str">
        <v>Epurpur</v>
      </c>
      <c r="BN276" s="4" t="str">
        <v>Epurpur</v>
      </c>
      <c r="BO276" s="4" t="str">
        <v>Epurpur</v>
      </c>
      <c r="BP276" s="4" t="str">
        <v>Epurpur</v>
      </c>
      <c r="BQ276" s="4" t="str">
        <v>Epurpur</v>
      </c>
      <c r="BR276" s="4" t="str">
        <v>Epurpur</v>
      </c>
      <c r="BS276" s="4" t="str">
        <v>Epurpur</v>
      </c>
      <c r="BT276" s="4" t="str">
        <v>Epurpur</v>
      </c>
      <c r="BU276" s="4" t="str">
        <v>Epurpur</v>
      </c>
      <c r="BV276" s="4" t="str">
        <v>Epurpur</v>
      </c>
      <c r="BX276" s="4" t="str">
        <v>Enkoy</v>
      </c>
      <c r="BY276" s="4" t="str">
        <v>Enkoy</v>
      </c>
      <c r="BZ276" s="4" t="str">
        <v>Enkoy</v>
      </c>
      <c r="CA276" s="4" t="str">
        <v>Enkoy</v>
      </c>
      <c r="CB276" s="4" t="str">
        <v>Enkoy</v>
      </c>
      <c r="CC276" s="4" t="str">
        <v>Enkoy</v>
      </c>
      <c r="CD276" s="4" t="str">
        <v>Enkoy</v>
      </c>
      <c r="CE276" s="4" t="str">
        <v>Enkoy</v>
      </c>
      <c r="CF276" s="4" t="str">
        <v>Enkoy</v>
      </c>
      <c r="CG276" s="4" t="str">
        <v>Enkoy</v>
      </c>
      <c r="CH276" s="4" t="str">
        <v>Enkoy</v>
      </c>
      <c r="CI276" s="4" t="str">
        <v>Enkoy</v>
      </c>
      <c r="CJ276" s="4" t="str">
        <v>Enkoy</v>
      </c>
      <c r="CK276" s="4" t="str">
        <v>Enkoy</v>
      </c>
      <c r="CL276" s="4" t="str">
        <v>Enkoy</v>
      </c>
      <c r="CM276" s="4" t="str">
        <v>Enkoy</v>
      </c>
      <c r="CN276" s="4" t="str">
        <v>Enkoy</v>
      </c>
      <c r="CO276" s="4" t="str">
        <v>Enkoy</v>
      </c>
      <c r="CP276" s="4" t="str">
        <v>Enkoy</v>
      </c>
      <c r="CQ276" s="4" t="str">
        <v>Enkoy</v>
      </c>
      <c r="CR276" s="4" t="str">
        <v>Enkoy</v>
      </c>
      <c r="CS276" s="4" t="str">
        <v>Enkoy</v>
      </c>
      <c r="CT276" s="4" t="str">
        <v>Enkoy</v>
      </c>
      <c r="CU276" s="4" t="str">
        <v>Enkoy</v>
      </c>
      <c r="CV276" s="4" t="str">
        <v>Enkoy</v>
      </c>
      <c r="CW276" s="4" t="str">
        <v>Enkoy</v>
      </c>
      <c r="CX276" s="4" t="str">
        <v>Enkoy</v>
      </c>
      <c r="CY276" s="4" t="str">
        <v>Enkoy</v>
      </c>
      <c r="CZ276" s="4" t="str">
        <v>Enkoy</v>
      </c>
      <c r="DA276" s="4" t="str">
        <v>Enkoy</v>
      </c>
    </row>
    <row r="277" spans="1:105" x14ac:dyDescent="0.35">
      <c r="A277" s="4" t="s">
        <v>1817</v>
      </c>
      <c r="B277" s="4" t="s">
        <v>1815</v>
      </c>
      <c r="C277" s="4" t="s">
        <v>2793</v>
      </c>
      <c r="AS277" s="4" t="str">
        <v>Erfoud1</v>
      </c>
      <c r="AT277" s="4" t="str">
        <v>Erfoud1</v>
      </c>
      <c r="AU277" s="4" t="str">
        <v>Erfoud1</v>
      </c>
      <c r="AV277" s="4" t="str">
        <v>Erfoud1</v>
      </c>
      <c r="AW277" s="4" t="str">
        <v>Erfoud1</v>
      </c>
      <c r="AX277" s="4" t="str">
        <v>Erfoud1</v>
      </c>
      <c r="AY277" s="4" t="str">
        <v>Erfoud1</v>
      </c>
      <c r="AZ277" s="4" t="str">
        <v>Erfoud1</v>
      </c>
      <c r="BA277" s="4" t="str">
        <v>Erfoud1</v>
      </c>
      <c r="BB277" s="4" t="str">
        <v>Erfoud1</v>
      </c>
      <c r="BC277" s="4" t="str">
        <v>Erfoud1</v>
      </c>
      <c r="BD277" s="4" t="str">
        <v>Erfoud1</v>
      </c>
      <c r="BE277" s="4" t="str">
        <v>Erfoud1</v>
      </c>
      <c r="BF277" s="4" t="str">
        <v>Erfoud1</v>
      </c>
      <c r="BG277" s="4" t="str">
        <v>Erfoud1</v>
      </c>
      <c r="BH277" s="4" t="str">
        <v>Erfoud1</v>
      </c>
      <c r="BI277" s="4" t="str">
        <v>Erfoud1</v>
      </c>
      <c r="BJ277" s="4" t="str">
        <v>Erfoud1</v>
      </c>
      <c r="BK277" s="4" t="str">
        <v>Erfoud1</v>
      </c>
      <c r="BL277" s="4" t="str">
        <v>Erfoud1</v>
      </c>
      <c r="BM277" s="4" t="str">
        <v>Erfoud1</v>
      </c>
      <c r="BN277" s="4" t="str">
        <v>Erfoud1</v>
      </c>
      <c r="BO277" s="4" t="str">
        <v>Erfoud1</v>
      </c>
      <c r="BP277" s="4" t="str">
        <v>Erfoud1</v>
      </c>
      <c r="BQ277" s="4" t="str">
        <v>Erfoud1</v>
      </c>
      <c r="BR277" s="4" t="str">
        <v>Erfoud1</v>
      </c>
      <c r="BS277" s="4" t="str">
        <v>Erfoud1</v>
      </c>
      <c r="BT277" s="4" t="str">
        <v>Erfoud1</v>
      </c>
      <c r="BU277" s="4" t="str">
        <v>Erfoud1</v>
      </c>
      <c r="BV277" s="4" t="str">
        <v>Erfoud1</v>
      </c>
      <c r="BX277" s="4" t="str">
        <v>Epurpur</v>
      </c>
      <c r="BY277" s="4" t="str">
        <v>Epurpur</v>
      </c>
      <c r="BZ277" s="4" t="str">
        <v>Epurpur</v>
      </c>
      <c r="CA277" s="4" t="str">
        <v>Epurpur</v>
      </c>
      <c r="CB277" s="4" t="str">
        <v>Epurpur</v>
      </c>
      <c r="CC277" s="4" t="str">
        <v>Epurpur</v>
      </c>
      <c r="CD277" s="4" t="str">
        <v>Epurpur</v>
      </c>
      <c r="CE277" s="4" t="str">
        <v>Epurpur</v>
      </c>
      <c r="CF277" s="4" t="str">
        <v>Epurpur</v>
      </c>
      <c r="CG277" s="4" t="str">
        <v>Epurpur</v>
      </c>
      <c r="CH277" s="4" t="str">
        <v>Epurpur</v>
      </c>
      <c r="CI277" s="4" t="str">
        <v>Epurpur</v>
      </c>
      <c r="CJ277" s="4" t="str">
        <v>Epurpur</v>
      </c>
      <c r="CK277" s="4" t="str">
        <v>Epurpur</v>
      </c>
      <c r="CL277" s="4" t="str">
        <v>Epurpur</v>
      </c>
      <c r="CM277" s="4" t="str">
        <v>Epurpur</v>
      </c>
      <c r="CN277" s="4" t="str">
        <v>Epurpur</v>
      </c>
      <c r="CO277" s="4" t="str">
        <v>Epurpur</v>
      </c>
      <c r="CP277" s="4" t="str">
        <v>Epurpur</v>
      </c>
      <c r="CQ277" s="4" t="str">
        <v>Epurpur</v>
      </c>
      <c r="CR277" s="4" t="str">
        <v>Epurpur</v>
      </c>
      <c r="CS277" s="4" t="str">
        <v>Epurpur</v>
      </c>
      <c r="CT277" s="4" t="str">
        <v>Epurpur</v>
      </c>
      <c r="CU277" s="4" t="str">
        <v>Epurpur</v>
      </c>
      <c r="CV277" s="4" t="str">
        <v>Epurpur</v>
      </c>
      <c r="CW277" s="4" t="str">
        <v>Epurpur</v>
      </c>
      <c r="CX277" s="4" t="str">
        <v>Epurpur</v>
      </c>
      <c r="CY277" s="4" t="str">
        <v>Epurpur</v>
      </c>
      <c r="CZ277" s="4" t="str">
        <v>Epurpur</v>
      </c>
      <c r="DA277" s="4" t="str">
        <v>Epurpur</v>
      </c>
    </row>
    <row r="278" spans="1:105" x14ac:dyDescent="0.35">
      <c r="A278" s="4" t="s">
        <v>1817</v>
      </c>
      <c r="B278" s="4" t="s">
        <v>1815</v>
      </c>
      <c r="C278" s="4" t="s">
        <v>2794</v>
      </c>
      <c r="AS278" s="4" t="str">
        <v>Ermelo</v>
      </c>
      <c r="AT278" s="4" t="str">
        <v>Ermelo</v>
      </c>
      <c r="AU278" s="4" t="str">
        <v>Ermelo</v>
      </c>
      <c r="AV278" s="4" t="str">
        <v>Ermelo</v>
      </c>
      <c r="AW278" s="4" t="str">
        <v>Ermelo</v>
      </c>
      <c r="AX278" s="4" t="str">
        <v>Ermelo</v>
      </c>
      <c r="AY278" s="4" t="str">
        <v>Ermelo</v>
      </c>
      <c r="AZ278" s="4" t="str">
        <v>Ermelo</v>
      </c>
      <c r="BA278" s="4" t="str">
        <v>Ermelo</v>
      </c>
      <c r="BB278" s="4" t="str">
        <v>Ermelo</v>
      </c>
      <c r="BC278" s="4" t="str">
        <v>Ermelo</v>
      </c>
      <c r="BD278" s="4" t="str">
        <v>Ermelo</v>
      </c>
      <c r="BE278" s="4" t="str">
        <v>Ermelo</v>
      </c>
      <c r="BF278" s="4" t="str">
        <v>Ermelo</v>
      </c>
      <c r="BG278" s="4" t="str">
        <v>Ermelo</v>
      </c>
      <c r="BH278" s="4" t="str">
        <v>Ermelo</v>
      </c>
      <c r="BI278" s="4" t="str">
        <v>Ermelo</v>
      </c>
      <c r="BJ278" s="4" t="str">
        <v>Ermelo</v>
      </c>
      <c r="BK278" s="4" t="str">
        <v>Ermelo</v>
      </c>
      <c r="BL278" s="4" t="str">
        <v>Ermelo</v>
      </c>
      <c r="BM278" s="4" t="str">
        <v>Ermelo</v>
      </c>
      <c r="BN278" s="4" t="str">
        <v>Ermelo</v>
      </c>
      <c r="BO278" s="4" t="str">
        <v>Ermelo</v>
      </c>
      <c r="BP278" s="4" t="str">
        <v>Ermelo</v>
      </c>
      <c r="BQ278" s="4" t="str">
        <v>Ermelo</v>
      </c>
      <c r="BR278" s="4" t="str">
        <v>Ermelo</v>
      </c>
      <c r="BS278" s="4" t="str">
        <v>Ermelo</v>
      </c>
      <c r="BT278" s="4" t="str">
        <v>Ermelo</v>
      </c>
      <c r="BU278" s="4" t="str">
        <v>Ermelo</v>
      </c>
      <c r="BV278" s="4" t="str">
        <v>Ermelo</v>
      </c>
      <c r="BX278" s="4" t="str">
        <v>Erfoud1</v>
      </c>
      <c r="BY278" s="4" t="str">
        <v>Erfoud1</v>
      </c>
      <c r="BZ278" s="4" t="str">
        <v>Erfoud1</v>
      </c>
      <c r="CA278" s="4" t="str">
        <v>Erfoud1</v>
      </c>
      <c r="CB278" s="4" t="str">
        <v>Erfoud1</v>
      </c>
      <c r="CC278" s="4" t="str">
        <v>Erfoud1</v>
      </c>
      <c r="CD278" s="4" t="str">
        <v>Erfoud1</v>
      </c>
      <c r="CE278" s="4" t="str">
        <v>Erfoud1</v>
      </c>
      <c r="CF278" s="4" t="str">
        <v>Erfoud1</v>
      </c>
      <c r="CG278" s="4" t="str">
        <v>Erfoud1</v>
      </c>
      <c r="CH278" s="4" t="str">
        <v>Erfoud1</v>
      </c>
      <c r="CI278" s="4" t="str">
        <v>Erfoud1</v>
      </c>
      <c r="CJ278" s="4" t="str">
        <v>Erfoud1</v>
      </c>
      <c r="CK278" s="4" t="str">
        <v>Erfoud1</v>
      </c>
      <c r="CL278" s="4" t="str">
        <v>Erfoud1</v>
      </c>
      <c r="CM278" s="4" t="str">
        <v>Erfoud1</v>
      </c>
      <c r="CN278" s="4" t="str">
        <v>Erfoud1</v>
      </c>
      <c r="CO278" s="4" t="str">
        <v>Erfoud1</v>
      </c>
      <c r="CP278" s="4" t="str">
        <v>Erfoud1</v>
      </c>
      <c r="CQ278" s="4" t="str">
        <v>Erfoud1</v>
      </c>
      <c r="CR278" s="4" t="str">
        <v>Erfoud1</v>
      </c>
      <c r="CS278" s="4" t="str">
        <v>Erfoud1</v>
      </c>
      <c r="CT278" s="4" t="str">
        <v>Erfoud1</v>
      </c>
      <c r="CU278" s="4" t="str">
        <v>Erfoud1</v>
      </c>
      <c r="CV278" s="4" t="str">
        <v>Erfoud1</v>
      </c>
      <c r="CW278" s="4" t="str">
        <v>Erfoud1</v>
      </c>
      <c r="CX278" s="4" t="str">
        <v>Erfoud1</v>
      </c>
      <c r="CY278" s="4" t="str">
        <v>Erfoud1</v>
      </c>
      <c r="CZ278" s="4" t="str">
        <v>Erfoud1</v>
      </c>
      <c r="DA278" s="4" t="str">
        <v>Erfoud1</v>
      </c>
    </row>
    <row r="279" spans="1:105" x14ac:dyDescent="0.35">
      <c r="A279" s="4" t="s">
        <v>1817</v>
      </c>
      <c r="B279" s="4" t="s">
        <v>1815</v>
      </c>
      <c r="C279" s="4" t="s">
        <v>2795</v>
      </c>
      <c r="AS279" s="4" t="str">
        <v>Essete</v>
      </c>
      <c r="AT279" s="4" t="str">
        <v>Essete</v>
      </c>
      <c r="AU279" s="4" t="str">
        <v>Essete</v>
      </c>
      <c r="AV279" s="4" t="str">
        <v>Essete</v>
      </c>
      <c r="AW279" s="4" t="str">
        <v>Essete</v>
      </c>
      <c r="AX279" s="4" t="str">
        <v>Essete</v>
      </c>
      <c r="AY279" s="4" t="str">
        <v>Essete</v>
      </c>
      <c r="AZ279" s="4" t="str">
        <v>Essete</v>
      </c>
      <c r="BA279" s="4" t="str">
        <v>Essete</v>
      </c>
      <c r="BB279" s="4" t="str">
        <v>Essete</v>
      </c>
      <c r="BC279" s="4" t="str">
        <v>Essete</v>
      </c>
      <c r="BD279" s="4" t="str">
        <v>Essete</v>
      </c>
      <c r="BE279" s="4" t="str">
        <v>Essete</v>
      </c>
      <c r="BF279" s="4" t="str">
        <v>Essete</v>
      </c>
      <c r="BG279" s="4" t="str">
        <v>Essete</v>
      </c>
      <c r="BH279" s="4" t="str">
        <v>Essete</v>
      </c>
      <c r="BI279" s="4" t="str">
        <v>Essete</v>
      </c>
      <c r="BJ279" s="4" t="str">
        <v>Essete</v>
      </c>
      <c r="BK279" s="4" t="str">
        <v>Essete</v>
      </c>
      <c r="BL279" s="4" t="str">
        <v>Essete</v>
      </c>
      <c r="BM279" s="4" t="str">
        <v>Essete</v>
      </c>
      <c r="BN279" s="4" t="str">
        <v>Essete</v>
      </c>
      <c r="BO279" s="4" t="str">
        <v>Essete</v>
      </c>
      <c r="BP279" s="4" t="str">
        <v>Essete</v>
      </c>
      <c r="BQ279" s="4" t="str">
        <v>Essete</v>
      </c>
      <c r="BR279" s="4" t="str">
        <v>Essete</v>
      </c>
      <c r="BS279" s="4" t="str">
        <v>Essete</v>
      </c>
      <c r="BT279" s="4" t="str">
        <v>Essete</v>
      </c>
      <c r="BU279" s="4" t="str">
        <v>Essete</v>
      </c>
      <c r="BV279" s="4" t="str">
        <v>Essete</v>
      </c>
      <c r="BX279" s="4" t="str">
        <v>Ermelo</v>
      </c>
      <c r="BY279" s="4" t="str">
        <v>Ermelo</v>
      </c>
      <c r="BZ279" s="4" t="str">
        <v>Ermelo</v>
      </c>
      <c r="CA279" s="4" t="str">
        <v>Ermelo</v>
      </c>
      <c r="CB279" s="4" t="str">
        <v>Ermelo</v>
      </c>
      <c r="CC279" s="4" t="str">
        <v>Ermelo</v>
      </c>
      <c r="CD279" s="4" t="str">
        <v>Ermelo</v>
      </c>
      <c r="CE279" s="4" t="str">
        <v>Ermelo</v>
      </c>
      <c r="CF279" s="4" t="str">
        <v>Ermelo</v>
      </c>
      <c r="CG279" s="4" t="str">
        <v>Ermelo</v>
      </c>
      <c r="CH279" s="4" t="str">
        <v>Ermelo</v>
      </c>
      <c r="CI279" s="4" t="str">
        <v>Ermelo</v>
      </c>
      <c r="CJ279" s="4" t="str">
        <v>Ermelo</v>
      </c>
      <c r="CK279" s="4" t="str">
        <v>Ermelo</v>
      </c>
      <c r="CL279" s="4" t="str">
        <v>Ermelo</v>
      </c>
      <c r="CM279" s="4" t="str">
        <v>Ermelo</v>
      </c>
      <c r="CN279" s="4" t="str">
        <v>Ermelo</v>
      </c>
      <c r="CO279" s="4" t="str">
        <v>Ermelo</v>
      </c>
      <c r="CP279" s="4" t="str">
        <v>Ermelo</v>
      </c>
      <c r="CQ279" s="4" t="str">
        <v>Ermelo</v>
      </c>
      <c r="CR279" s="4" t="str">
        <v>Ermelo</v>
      </c>
      <c r="CS279" s="4" t="str">
        <v>Ermelo</v>
      </c>
      <c r="CT279" s="4" t="str">
        <v>Ermelo</v>
      </c>
      <c r="CU279" s="4" t="str">
        <v>Ermelo</v>
      </c>
      <c r="CV279" s="4" t="str">
        <v>Ermelo</v>
      </c>
      <c r="CW279" s="4" t="str">
        <v>Ermelo</v>
      </c>
      <c r="CX279" s="4" t="str">
        <v>Ermelo</v>
      </c>
      <c r="CY279" s="4" t="str">
        <v>Ermelo</v>
      </c>
      <c r="CZ279" s="4" t="str">
        <v>Ermelo</v>
      </c>
      <c r="DA279" s="4" t="str">
        <v>Ermelo</v>
      </c>
    </row>
    <row r="280" spans="1:105" x14ac:dyDescent="0.35">
      <c r="A280" s="4" t="s">
        <v>1817</v>
      </c>
      <c r="B280" s="4" t="s">
        <v>1815</v>
      </c>
      <c r="C280" s="4" t="s">
        <v>2796</v>
      </c>
      <c r="AS280" s="4" t="str">
        <v>Essex</v>
      </c>
      <c r="AT280" s="4" t="str">
        <v>Essex</v>
      </c>
      <c r="AU280" s="4" t="str">
        <v>Essex</v>
      </c>
      <c r="AV280" s="4" t="str">
        <v>Essex</v>
      </c>
      <c r="AW280" s="4" t="str">
        <v>Essex</v>
      </c>
      <c r="AX280" s="4" t="str">
        <v>Essex</v>
      </c>
      <c r="AY280" s="4" t="str">
        <v>Essex</v>
      </c>
      <c r="AZ280" s="4" t="str">
        <v>Essex</v>
      </c>
      <c r="BA280" s="4" t="str">
        <v>Essex</v>
      </c>
      <c r="BB280" s="4" t="str">
        <v>Essex</v>
      </c>
      <c r="BC280" s="4" t="str">
        <v>Essex</v>
      </c>
      <c r="BD280" s="4" t="str">
        <v>Essex</v>
      </c>
      <c r="BE280" s="4" t="str">
        <v>Essex</v>
      </c>
      <c r="BF280" s="4" t="str">
        <v>Essex</v>
      </c>
      <c r="BG280" s="4" t="str">
        <v>Essex</v>
      </c>
      <c r="BH280" s="4" t="str">
        <v>Essex</v>
      </c>
      <c r="BI280" s="4" t="str">
        <v>Essex</v>
      </c>
      <c r="BJ280" s="4" t="str">
        <v>Essex</v>
      </c>
      <c r="BK280" s="4" t="str">
        <v>Essex</v>
      </c>
      <c r="BL280" s="4" t="str">
        <v>Essex</v>
      </c>
      <c r="BM280" s="4" t="str">
        <v>Essex</v>
      </c>
      <c r="BN280" s="4" t="str">
        <v>Essex</v>
      </c>
      <c r="BO280" s="4" t="str">
        <v>Essex</v>
      </c>
      <c r="BP280" s="4" t="str">
        <v>Essex</v>
      </c>
      <c r="BQ280" s="4" t="str">
        <v>Essex</v>
      </c>
      <c r="BR280" s="4" t="str">
        <v>Essex</v>
      </c>
      <c r="BS280" s="4" t="str">
        <v>Essex</v>
      </c>
      <c r="BT280" s="4" t="str">
        <v>Essex</v>
      </c>
      <c r="BU280" s="4" t="str">
        <v>Essex</v>
      </c>
      <c r="BV280" s="4" t="str">
        <v>Essex</v>
      </c>
      <c r="BX280" s="4" t="str">
        <v>Essete</v>
      </c>
      <c r="BY280" s="4" t="str">
        <v>Essete</v>
      </c>
      <c r="BZ280" s="4" t="str">
        <v>Essete</v>
      </c>
      <c r="CA280" s="4" t="str">
        <v>Essete</v>
      </c>
      <c r="CB280" s="4" t="str">
        <v>Essete</v>
      </c>
      <c r="CC280" s="4" t="str">
        <v>Essete</v>
      </c>
      <c r="CD280" s="4" t="str">
        <v>Essete</v>
      </c>
      <c r="CE280" s="4" t="str">
        <v>Essete</v>
      </c>
      <c r="CF280" s="4" t="str">
        <v>Essete</v>
      </c>
      <c r="CG280" s="4" t="str">
        <v>Essete</v>
      </c>
      <c r="CH280" s="4" t="str">
        <v>Essete</v>
      </c>
      <c r="CI280" s="4" t="str">
        <v>Essete</v>
      </c>
      <c r="CJ280" s="4" t="str">
        <v>Essete</v>
      </c>
      <c r="CK280" s="4" t="str">
        <v>Essete</v>
      </c>
      <c r="CL280" s="4" t="str">
        <v>Essete</v>
      </c>
      <c r="CM280" s="4" t="str">
        <v>Essete</v>
      </c>
      <c r="CN280" s="4" t="str">
        <v>Essete</v>
      </c>
      <c r="CO280" s="4" t="str">
        <v>Essete</v>
      </c>
      <c r="CP280" s="4" t="str">
        <v>Essete</v>
      </c>
      <c r="CQ280" s="4" t="str">
        <v>Essete</v>
      </c>
      <c r="CR280" s="4" t="str">
        <v>Essete</v>
      </c>
      <c r="CS280" s="4" t="str">
        <v>Essete</v>
      </c>
      <c r="CT280" s="4" t="str">
        <v>Essete</v>
      </c>
      <c r="CU280" s="4" t="str">
        <v>Essete</v>
      </c>
      <c r="CV280" s="4" t="str">
        <v>Essete</v>
      </c>
      <c r="CW280" s="4" t="str">
        <v>Essete</v>
      </c>
      <c r="CX280" s="4" t="str">
        <v>Essete</v>
      </c>
      <c r="CY280" s="4" t="str">
        <v>Essete</v>
      </c>
      <c r="CZ280" s="4" t="str">
        <v>Essete</v>
      </c>
      <c r="DA280" s="4" t="str">
        <v>Essete</v>
      </c>
    </row>
    <row r="281" spans="1:105" x14ac:dyDescent="0.35">
      <c r="A281" s="4" t="s">
        <v>1817</v>
      </c>
      <c r="B281" s="4" t="s">
        <v>1815</v>
      </c>
      <c r="C281" s="4" t="s">
        <v>2797</v>
      </c>
      <c r="AS281" s="4" t="str">
        <v>Essong</v>
      </c>
      <c r="AT281" s="4" t="str">
        <v>Essong</v>
      </c>
      <c r="AU281" s="4" t="str">
        <v>Essong</v>
      </c>
      <c r="AV281" s="4" t="str">
        <v>Essong</v>
      </c>
      <c r="AW281" s="4" t="str">
        <v>Essong</v>
      </c>
      <c r="AX281" s="4" t="str">
        <v>Essong</v>
      </c>
      <c r="AY281" s="4" t="str">
        <v>Essong</v>
      </c>
      <c r="AZ281" s="4" t="str">
        <v>Essong</v>
      </c>
      <c r="BA281" s="4" t="str">
        <v>Essong</v>
      </c>
      <c r="BB281" s="4" t="str">
        <v>Essong</v>
      </c>
      <c r="BC281" s="4" t="str">
        <v>Essong</v>
      </c>
      <c r="BD281" s="4" t="str">
        <v>Essong</v>
      </c>
      <c r="BE281" s="4" t="str">
        <v>Essong</v>
      </c>
      <c r="BF281" s="4" t="str">
        <v>Essong</v>
      </c>
      <c r="BG281" s="4" t="str">
        <v>Essong</v>
      </c>
      <c r="BH281" s="4" t="str">
        <v>Essong</v>
      </c>
      <c r="BI281" s="4" t="str">
        <v>Essong</v>
      </c>
      <c r="BJ281" s="4" t="str">
        <v>Essong</v>
      </c>
      <c r="BK281" s="4" t="str">
        <v>Essong</v>
      </c>
      <c r="BL281" s="4" t="str">
        <v>Essong</v>
      </c>
      <c r="BM281" s="4" t="str">
        <v>Essong</v>
      </c>
      <c r="BN281" s="4" t="str">
        <v>Essong</v>
      </c>
      <c r="BO281" s="4" t="str">
        <v>Essong</v>
      </c>
      <c r="BP281" s="4" t="str">
        <v>Essong</v>
      </c>
      <c r="BQ281" s="4" t="str">
        <v>Essong</v>
      </c>
      <c r="BR281" s="4" t="str">
        <v>Essong</v>
      </c>
      <c r="BS281" s="4" t="str">
        <v>Essong</v>
      </c>
      <c r="BT281" s="4" t="str">
        <v>Essong</v>
      </c>
      <c r="BU281" s="4" t="str">
        <v>Essong</v>
      </c>
      <c r="BV281" s="4" t="str">
        <v>Essong</v>
      </c>
      <c r="BX281" s="4" t="str">
        <v>Essex</v>
      </c>
      <c r="BY281" s="4" t="str">
        <v>Essex</v>
      </c>
      <c r="BZ281" s="4" t="str">
        <v>Essex</v>
      </c>
      <c r="CA281" s="4" t="str">
        <v>Essex</v>
      </c>
      <c r="CB281" s="4" t="str">
        <v>Essex</v>
      </c>
      <c r="CC281" s="4" t="str">
        <v>Essex</v>
      </c>
      <c r="CD281" s="4" t="str">
        <v>Essex</v>
      </c>
      <c r="CE281" s="4" t="str">
        <v>Essex</v>
      </c>
      <c r="CF281" s="4" t="str">
        <v>Essex</v>
      </c>
      <c r="CG281" s="4" t="str">
        <v>Essex</v>
      </c>
      <c r="CH281" s="4" t="str">
        <v>Essex</v>
      </c>
      <c r="CI281" s="4" t="str">
        <v>Essex</v>
      </c>
      <c r="CJ281" s="4" t="str">
        <v>Essex</v>
      </c>
      <c r="CK281" s="4" t="str">
        <v>Essex</v>
      </c>
      <c r="CL281" s="4" t="str">
        <v>Essex</v>
      </c>
      <c r="CM281" s="4" t="str">
        <v>Essex</v>
      </c>
      <c r="CN281" s="4" t="str">
        <v>Essex</v>
      </c>
      <c r="CO281" s="4" t="str">
        <v>Essex</v>
      </c>
      <c r="CP281" s="4" t="str">
        <v>Essex</v>
      </c>
      <c r="CQ281" s="4" t="str">
        <v>Essex</v>
      </c>
      <c r="CR281" s="4" t="str">
        <v>Essex</v>
      </c>
      <c r="CS281" s="4" t="str">
        <v>Essex</v>
      </c>
      <c r="CT281" s="4" t="str">
        <v>Essex</v>
      </c>
      <c r="CU281" s="4" t="str">
        <v>Essex</v>
      </c>
      <c r="CV281" s="4" t="str">
        <v>Essex</v>
      </c>
      <c r="CW281" s="4" t="str">
        <v>Essex</v>
      </c>
      <c r="CX281" s="4" t="str">
        <v>Essex</v>
      </c>
      <c r="CY281" s="4" t="str">
        <v>Essex</v>
      </c>
      <c r="CZ281" s="4" t="str">
        <v>Essex</v>
      </c>
      <c r="DA281" s="4" t="str">
        <v>Essex</v>
      </c>
    </row>
    <row r="282" spans="1:105" x14ac:dyDescent="0.35">
      <c r="A282" s="4" t="s">
        <v>1817</v>
      </c>
      <c r="B282" s="4" t="s">
        <v>1815</v>
      </c>
      <c r="C282" s="4" t="s">
        <v>2798</v>
      </c>
      <c r="AS282" s="4" t="str">
        <v>ET-13</v>
      </c>
      <c r="AT282" s="4" t="str">
        <v>ET-13</v>
      </c>
      <c r="AU282" s="4" t="str">
        <v>ET-13</v>
      </c>
      <c r="AV282" s="4" t="str">
        <v>ET-13</v>
      </c>
      <c r="AW282" s="4" t="str">
        <v>ET-13</v>
      </c>
      <c r="AX282" s="4" t="str">
        <v>ET-13</v>
      </c>
      <c r="AY282" s="4" t="str">
        <v>ET-13</v>
      </c>
      <c r="AZ282" s="4" t="str">
        <v>ET-13</v>
      </c>
      <c r="BA282" s="4" t="str">
        <v>ET-13</v>
      </c>
      <c r="BB282" s="4" t="str">
        <v>ET-13</v>
      </c>
      <c r="BC282" s="4" t="str">
        <v>ET-13</v>
      </c>
      <c r="BD282" s="4" t="str">
        <v>ET-13</v>
      </c>
      <c r="BE282" s="4" t="str">
        <v>ET-13</v>
      </c>
      <c r="BF282" s="4" t="str">
        <v>ET-13</v>
      </c>
      <c r="BG282" s="4" t="str">
        <v>ET-13</v>
      </c>
      <c r="BH282" s="4" t="str">
        <v>ET-13</v>
      </c>
      <c r="BI282" s="4" t="str">
        <v>ET-13</v>
      </c>
      <c r="BJ282" s="4" t="str">
        <v>ET-13</v>
      </c>
      <c r="BK282" s="4" t="str">
        <v>ET-13</v>
      </c>
      <c r="BL282" s="4" t="str">
        <v>ET-13</v>
      </c>
      <c r="BM282" s="4" t="str">
        <v>ET-13</v>
      </c>
      <c r="BN282" s="4" t="str">
        <v>ET-13</v>
      </c>
      <c r="BO282" s="4" t="str">
        <v>ET-13</v>
      </c>
      <c r="BP282" s="4" t="str">
        <v>ET-13</v>
      </c>
      <c r="BQ282" s="4" t="str">
        <v>ET-13</v>
      </c>
      <c r="BR282" s="4" t="str">
        <v>ET-13</v>
      </c>
      <c r="BS282" s="4" t="str">
        <v>ET-13</v>
      </c>
      <c r="BT282" s="4" t="str">
        <v>ET-13</v>
      </c>
      <c r="BU282" s="4" t="str">
        <v>ET-13</v>
      </c>
      <c r="BV282" s="4" t="str">
        <v>ET-13</v>
      </c>
      <c r="BX282" s="4" t="str">
        <v>Essong</v>
      </c>
      <c r="BY282" s="4" t="str">
        <v>Essong</v>
      </c>
      <c r="BZ282" s="4" t="str">
        <v>Essong</v>
      </c>
      <c r="CA282" s="4" t="str">
        <v>Essong</v>
      </c>
      <c r="CB282" s="4" t="str">
        <v>Essong</v>
      </c>
      <c r="CC282" s="4" t="str">
        <v>Essong</v>
      </c>
      <c r="CD282" s="4" t="str">
        <v>Essong</v>
      </c>
      <c r="CE282" s="4" t="str">
        <v>Essong</v>
      </c>
      <c r="CF282" s="4" t="str">
        <v>Essong</v>
      </c>
      <c r="CG282" s="4" t="str">
        <v>Essong</v>
      </c>
      <c r="CH282" s="4" t="str">
        <v>Essong</v>
      </c>
      <c r="CI282" s="4" t="str">
        <v>Essong</v>
      </c>
      <c r="CJ282" s="4" t="str">
        <v>Essong</v>
      </c>
      <c r="CK282" s="4" t="str">
        <v>Essong</v>
      </c>
      <c r="CL282" s="4" t="str">
        <v>Essong</v>
      </c>
      <c r="CM282" s="4" t="str">
        <v>Essong</v>
      </c>
      <c r="CN282" s="4" t="str">
        <v>Essong</v>
      </c>
      <c r="CO282" s="4" t="str">
        <v>Essong</v>
      </c>
      <c r="CP282" s="4" t="str">
        <v>Essong</v>
      </c>
      <c r="CQ282" s="4" t="str">
        <v>Essong</v>
      </c>
      <c r="CR282" s="4" t="str">
        <v>Essong</v>
      </c>
      <c r="CS282" s="4" t="str">
        <v>Essong</v>
      </c>
      <c r="CT282" s="4" t="str">
        <v>Essong</v>
      </c>
      <c r="CU282" s="4" t="str">
        <v>Essong</v>
      </c>
      <c r="CV282" s="4" t="str">
        <v>Essong</v>
      </c>
      <c r="CW282" s="4" t="str">
        <v>Essong</v>
      </c>
      <c r="CX282" s="4" t="str">
        <v>Essong</v>
      </c>
      <c r="CY282" s="4" t="str">
        <v>Essong</v>
      </c>
      <c r="CZ282" s="4" t="str">
        <v>Essong</v>
      </c>
      <c r="DA282" s="4" t="str">
        <v>Essong</v>
      </c>
    </row>
    <row r="283" spans="1:105" x14ac:dyDescent="0.35">
      <c r="A283" s="4" t="s">
        <v>1817</v>
      </c>
      <c r="B283" s="4" t="s">
        <v>1815</v>
      </c>
      <c r="C283" s="4" t="s">
        <v>2799</v>
      </c>
      <c r="AS283" s="4" t="str">
        <v>Ethiopian highland</v>
      </c>
      <c r="AT283" s="4" t="str">
        <v>Ethiopian highland</v>
      </c>
      <c r="AU283" s="4" t="str">
        <v>Ethiopian highland</v>
      </c>
      <c r="AV283" s="4" t="str">
        <v>Ethiopian highland</v>
      </c>
      <c r="AW283" s="4" t="str">
        <v>Ethiopian highland</v>
      </c>
      <c r="AX283" s="4" t="str">
        <v>Ethiopian highland</v>
      </c>
      <c r="AY283" s="4" t="str">
        <v>Ethiopian highland</v>
      </c>
      <c r="AZ283" s="4" t="str">
        <v>Ethiopian highland</v>
      </c>
      <c r="BA283" s="4" t="str">
        <v>Ethiopian highland</v>
      </c>
      <c r="BB283" s="4" t="str">
        <v>Ethiopian highland</v>
      </c>
      <c r="BC283" s="4" t="str">
        <v>Ethiopian highland</v>
      </c>
      <c r="BD283" s="4" t="str">
        <v>Ethiopian highland</v>
      </c>
      <c r="BE283" s="4" t="str">
        <v>Ethiopian highland</v>
      </c>
      <c r="BF283" s="4" t="str">
        <v>Ethiopian highland</v>
      </c>
      <c r="BG283" s="4" t="str">
        <v>Ethiopian highland</v>
      </c>
      <c r="BH283" s="4" t="str">
        <v>Ethiopian highland</v>
      </c>
      <c r="BI283" s="4" t="str">
        <v>Ethiopian highland</v>
      </c>
      <c r="BJ283" s="4" t="str">
        <v>Ethiopian highland</v>
      </c>
      <c r="BK283" s="4" t="str">
        <v>Ethiopian highland</v>
      </c>
      <c r="BL283" s="4" t="str">
        <v>Ethiopian highland</v>
      </c>
      <c r="BM283" s="4" t="str">
        <v>Ethiopian highland</v>
      </c>
      <c r="BN283" s="4" t="str">
        <v>Ethiopian highland</v>
      </c>
      <c r="BO283" s="4" t="str">
        <v>Ethiopian highland</v>
      </c>
      <c r="BP283" s="4" t="str">
        <v>Ethiopian highland</v>
      </c>
      <c r="BQ283" s="4" t="str">
        <v>Ethiopian highland</v>
      </c>
      <c r="BR283" s="4" t="str">
        <v>Ethiopian highland</v>
      </c>
      <c r="BS283" s="4" t="str">
        <v>Ethiopian highland</v>
      </c>
      <c r="BT283" s="4" t="str">
        <v>Ethiopian highland</v>
      </c>
      <c r="BU283" s="4" t="str">
        <v>Ethiopian highland</v>
      </c>
      <c r="BV283" s="4" t="str">
        <v>Ethiopian highland</v>
      </c>
      <c r="BX283" s="4" t="str">
        <v>ET-13</v>
      </c>
      <c r="BY283" s="4" t="str">
        <v>ET-13</v>
      </c>
      <c r="BZ283" s="4" t="str">
        <v>ET-13</v>
      </c>
      <c r="CA283" s="4" t="str">
        <v>ET-13</v>
      </c>
      <c r="CB283" s="4" t="str">
        <v>ET-13</v>
      </c>
      <c r="CC283" s="4" t="str">
        <v>ET-13</v>
      </c>
      <c r="CD283" s="4" t="str">
        <v>ET-13</v>
      </c>
      <c r="CE283" s="4" t="str">
        <v>ET-13</v>
      </c>
      <c r="CF283" s="4" t="str">
        <v>ET-13</v>
      </c>
      <c r="CG283" s="4" t="str">
        <v>ET-13</v>
      </c>
      <c r="CH283" s="4" t="str">
        <v>ET-13</v>
      </c>
      <c r="CI283" s="4" t="str">
        <v>ET-13</v>
      </c>
      <c r="CJ283" s="4" t="str">
        <v>ET-13</v>
      </c>
      <c r="CK283" s="4" t="str">
        <v>ET-13</v>
      </c>
      <c r="CL283" s="4" t="str">
        <v>ET-13</v>
      </c>
      <c r="CM283" s="4" t="str">
        <v>ET-13</v>
      </c>
      <c r="CN283" s="4" t="str">
        <v>ET-13</v>
      </c>
      <c r="CO283" s="4" t="str">
        <v>ET-13</v>
      </c>
      <c r="CP283" s="4" t="str">
        <v>ET-13</v>
      </c>
      <c r="CQ283" s="4" t="str">
        <v>ET-13</v>
      </c>
      <c r="CR283" s="4" t="str">
        <v>ET-13</v>
      </c>
      <c r="CS283" s="4" t="str">
        <v>ET-13</v>
      </c>
      <c r="CT283" s="4" t="str">
        <v>ET-13</v>
      </c>
      <c r="CU283" s="4" t="str">
        <v>ET-13</v>
      </c>
      <c r="CV283" s="4" t="str">
        <v>ET-13</v>
      </c>
      <c r="CW283" s="4" t="str">
        <v>ET-13</v>
      </c>
      <c r="CX283" s="4" t="str">
        <v>ET-13</v>
      </c>
      <c r="CY283" s="4" t="str">
        <v>ET-13</v>
      </c>
      <c r="CZ283" s="4" t="str">
        <v>ET-13</v>
      </c>
      <c r="DA283" s="4" t="str">
        <v>ET-13</v>
      </c>
    </row>
    <row r="284" spans="1:105" x14ac:dyDescent="0.35">
      <c r="A284" s="4" t="s">
        <v>1817</v>
      </c>
      <c r="B284" s="4" t="s">
        <v>1815</v>
      </c>
      <c r="C284" s="4" t="s">
        <v>2800</v>
      </c>
      <c r="AS284" s="4" t="str">
        <v>Ethiopian lowland</v>
      </c>
      <c r="AT284" s="4" t="str">
        <v>Ethiopian lowland</v>
      </c>
      <c r="AU284" s="4" t="str">
        <v>Ethiopian lowland</v>
      </c>
      <c r="AV284" s="4" t="str">
        <v>Ethiopian lowland</v>
      </c>
      <c r="AW284" s="4" t="str">
        <v>Ethiopian lowland</v>
      </c>
      <c r="AX284" s="4" t="str">
        <v>Ethiopian lowland</v>
      </c>
      <c r="AY284" s="4" t="str">
        <v>Ethiopian lowland</v>
      </c>
      <c r="AZ284" s="4" t="str">
        <v>Ethiopian lowland</v>
      </c>
      <c r="BA284" s="4" t="str">
        <v>Ethiopian lowland</v>
      </c>
      <c r="BB284" s="4" t="str">
        <v>Ethiopian lowland</v>
      </c>
      <c r="BC284" s="4" t="str">
        <v>Ethiopian lowland</v>
      </c>
      <c r="BD284" s="4" t="str">
        <v>Ethiopian lowland</v>
      </c>
      <c r="BE284" s="4" t="str">
        <v>Ethiopian lowland</v>
      </c>
      <c r="BF284" s="4" t="str">
        <v>Ethiopian lowland</v>
      </c>
      <c r="BG284" s="4" t="str">
        <v>Ethiopian lowland</v>
      </c>
      <c r="BH284" s="4" t="str">
        <v>Ethiopian lowland</v>
      </c>
      <c r="BI284" s="4" t="str">
        <v>Ethiopian lowland</v>
      </c>
      <c r="BJ284" s="4" t="str">
        <v>Ethiopian lowland</v>
      </c>
      <c r="BK284" s="4" t="str">
        <v>Ethiopian lowland</v>
      </c>
      <c r="BL284" s="4" t="str">
        <v>Ethiopian lowland</v>
      </c>
      <c r="BM284" s="4" t="str">
        <v>Ethiopian lowland</v>
      </c>
      <c r="BN284" s="4" t="str">
        <v>Ethiopian lowland</v>
      </c>
      <c r="BO284" s="4" t="str">
        <v>Ethiopian lowland</v>
      </c>
      <c r="BP284" s="4" t="str">
        <v>Ethiopian lowland</v>
      </c>
      <c r="BQ284" s="4" t="str">
        <v>Ethiopian lowland</v>
      </c>
      <c r="BR284" s="4" t="str">
        <v>Ethiopian lowland</v>
      </c>
      <c r="BS284" s="4" t="str">
        <v>Ethiopian lowland</v>
      </c>
      <c r="BT284" s="4" t="str">
        <v>Ethiopian lowland</v>
      </c>
      <c r="BU284" s="4" t="str">
        <v>Ethiopian lowland</v>
      </c>
      <c r="BV284" s="4" t="str">
        <v>Ethiopian lowland</v>
      </c>
      <c r="BX284" s="4" t="str">
        <v>Ethiopian highland</v>
      </c>
      <c r="BY284" s="4" t="str">
        <v>Ethiopian highland</v>
      </c>
      <c r="BZ284" s="4" t="str">
        <v>Ethiopian highland</v>
      </c>
      <c r="CA284" s="4" t="str">
        <v>Ethiopian highland</v>
      </c>
      <c r="CB284" s="4" t="str">
        <v>Ethiopian highland</v>
      </c>
      <c r="CC284" s="4" t="str">
        <v>Ethiopian highland</v>
      </c>
      <c r="CD284" s="4" t="str">
        <v>Ethiopian highland</v>
      </c>
      <c r="CE284" s="4" t="str">
        <v>Ethiopian highland</v>
      </c>
      <c r="CF284" s="4" t="str">
        <v>Ethiopian highland</v>
      </c>
      <c r="CG284" s="4" t="str">
        <v>Ethiopian highland</v>
      </c>
      <c r="CH284" s="4" t="str">
        <v>Ethiopian highland</v>
      </c>
      <c r="CI284" s="4" t="str">
        <v>Ethiopian highland</v>
      </c>
      <c r="CJ284" s="4" t="str">
        <v>Ethiopian highland</v>
      </c>
      <c r="CK284" s="4" t="str">
        <v>Ethiopian highland</v>
      </c>
      <c r="CL284" s="4" t="str">
        <v>Ethiopian highland</v>
      </c>
      <c r="CM284" s="4" t="str">
        <v>Ethiopian highland</v>
      </c>
      <c r="CN284" s="4" t="str">
        <v>Ethiopian highland</v>
      </c>
      <c r="CO284" s="4" t="str">
        <v>Ethiopian highland</v>
      </c>
      <c r="CP284" s="4" t="str">
        <v>Ethiopian highland</v>
      </c>
      <c r="CQ284" s="4" t="str">
        <v>Ethiopian highland</v>
      </c>
      <c r="CR284" s="4" t="str">
        <v>Ethiopian highland</v>
      </c>
      <c r="CS284" s="4" t="str">
        <v>Ethiopian highland</v>
      </c>
      <c r="CT284" s="4" t="str">
        <v>Ethiopian highland</v>
      </c>
      <c r="CU284" s="4" t="str">
        <v>Ethiopian highland</v>
      </c>
      <c r="CV284" s="4" t="str">
        <v>Ethiopian highland</v>
      </c>
      <c r="CW284" s="4" t="str">
        <v>Ethiopian highland</v>
      </c>
      <c r="CX284" s="4" t="str">
        <v>Ethiopian highland</v>
      </c>
      <c r="CY284" s="4" t="str">
        <v>Ethiopian highland</v>
      </c>
      <c r="CZ284" s="4" t="str">
        <v>Ethiopian highland</v>
      </c>
      <c r="DA284" s="4" t="str">
        <v>Ethiopian highland</v>
      </c>
    </row>
    <row r="285" spans="1:105" x14ac:dyDescent="0.35">
      <c r="A285" s="4" t="s">
        <v>1817</v>
      </c>
      <c r="B285" s="4" t="s">
        <v>1815</v>
      </c>
      <c r="C285" s="4" t="s">
        <v>2801</v>
      </c>
      <c r="AS285" s="4" t="str">
        <v>Ethiopian menz</v>
      </c>
      <c r="AT285" s="4" t="str">
        <v>Ethiopian menz</v>
      </c>
      <c r="AU285" s="4" t="str">
        <v>Ethiopian menz</v>
      </c>
      <c r="AV285" s="4" t="str">
        <v>Ethiopian menz</v>
      </c>
      <c r="AW285" s="4" t="str">
        <v>Ethiopian menz</v>
      </c>
      <c r="AX285" s="4" t="str">
        <v>Ethiopian menz</v>
      </c>
      <c r="AY285" s="4" t="str">
        <v>Ethiopian menz</v>
      </c>
      <c r="AZ285" s="4" t="str">
        <v>Ethiopian menz</v>
      </c>
      <c r="BA285" s="4" t="str">
        <v>Ethiopian menz</v>
      </c>
      <c r="BB285" s="4" t="str">
        <v>Ethiopian menz</v>
      </c>
      <c r="BC285" s="4" t="str">
        <v>Ethiopian menz</v>
      </c>
      <c r="BD285" s="4" t="str">
        <v>Ethiopian menz</v>
      </c>
      <c r="BE285" s="4" t="str">
        <v>Ethiopian menz</v>
      </c>
      <c r="BF285" s="4" t="str">
        <v>Ethiopian menz</v>
      </c>
      <c r="BG285" s="4" t="str">
        <v>Ethiopian menz</v>
      </c>
      <c r="BH285" s="4" t="str">
        <v>Ethiopian menz</v>
      </c>
      <c r="BI285" s="4" t="str">
        <v>Ethiopian menz</v>
      </c>
      <c r="BJ285" s="4" t="str">
        <v>Ethiopian menz</v>
      </c>
      <c r="BK285" s="4" t="str">
        <v>Ethiopian menz</v>
      </c>
      <c r="BL285" s="4" t="str">
        <v>Ethiopian menz</v>
      </c>
      <c r="BM285" s="4" t="str">
        <v>Ethiopian menz</v>
      </c>
      <c r="BN285" s="4" t="str">
        <v>Ethiopian menz</v>
      </c>
      <c r="BO285" s="4" t="str">
        <v>Ethiopian menz</v>
      </c>
      <c r="BP285" s="4" t="str">
        <v>Ethiopian menz</v>
      </c>
      <c r="BQ285" s="4" t="str">
        <v>Ethiopian menz</v>
      </c>
      <c r="BR285" s="4" t="str">
        <v>Ethiopian menz</v>
      </c>
      <c r="BS285" s="4" t="str">
        <v>Ethiopian menz</v>
      </c>
      <c r="BT285" s="4" t="str">
        <v>Ethiopian menz</v>
      </c>
      <c r="BU285" s="4" t="str">
        <v>Ethiopian menz</v>
      </c>
      <c r="BV285" s="4" t="str">
        <v>Ethiopian menz</v>
      </c>
      <c r="BX285" s="4" t="str">
        <v>Ethiopian lowland</v>
      </c>
      <c r="BY285" s="4" t="str">
        <v>Ethiopian lowland</v>
      </c>
      <c r="BZ285" s="4" t="str">
        <v>Ethiopian lowland</v>
      </c>
      <c r="CA285" s="4" t="str">
        <v>Ethiopian lowland</v>
      </c>
      <c r="CB285" s="4" t="str">
        <v>Ethiopian lowland</v>
      </c>
      <c r="CC285" s="4" t="str">
        <v>Ethiopian lowland</v>
      </c>
      <c r="CD285" s="4" t="str">
        <v>Ethiopian lowland</v>
      </c>
      <c r="CE285" s="4" t="str">
        <v>Ethiopian lowland</v>
      </c>
      <c r="CF285" s="4" t="str">
        <v>Ethiopian lowland</v>
      </c>
      <c r="CG285" s="4" t="str">
        <v>Ethiopian lowland</v>
      </c>
      <c r="CH285" s="4" t="str">
        <v>Ethiopian lowland</v>
      </c>
      <c r="CI285" s="4" t="str">
        <v>Ethiopian lowland</v>
      </c>
      <c r="CJ285" s="4" t="str">
        <v>Ethiopian lowland</v>
      </c>
      <c r="CK285" s="4" t="str">
        <v>Ethiopian lowland</v>
      </c>
      <c r="CL285" s="4" t="str">
        <v>Ethiopian lowland</v>
      </c>
      <c r="CM285" s="4" t="str">
        <v>Ethiopian lowland</v>
      </c>
      <c r="CN285" s="4" t="str">
        <v>Ethiopian lowland</v>
      </c>
      <c r="CO285" s="4" t="str">
        <v>Ethiopian lowland</v>
      </c>
      <c r="CP285" s="4" t="str">
        <v>Ethiopian lowland</v>
      </c>
      <c r="CQ285" s="4" t="str">
        <v>Ethiopian lowland</v>
      </c>
      <c r="CR285" s="4" t="str">
        <v>Ethiopian lowland</v>
      </c>
      <c r="CS285" s="4" t="str">
        <v>Ethiopian lowland</v>
      </c>
      <c r="CT285" s="4" t="str">
        <v>Ethiopian lowland</v>
      </c>
      <c r="CU285" s="4" t="str">
        <v>Ethiopian lowland</v>
      </c>
      <c r="CV285" s="4" t="str">
        <v>Ethiopian lowland</v>
      </c>
      <c r="CW285" s="4" t="str">
        <v>Ethiopian lowland</v>
      </c>
      <c r="CX285" s="4" t="str">
        <v>Ethiopian lowland</v>
      </c>
      <c r="CY285" s="4" t="str">
        <v>Ethiopian lowland</v>
      </c>
      <c r="CZ285" s="4" t="str">
        <v>Ethiopian lowland</v>
      </c>
      <c r="DA285" s="4" t="str">
        <v>Ethiopian lowland</v>
      </c>
    </row>
    <row r="286" spans="1:105" x14ac:dyDescent="0.35">
      <c r="A286" s="4" t="s">
        <v>1817</v>
      </c>
      <c r="B286" s="4" t="s">
        <v>1815</v>
      </c>
      <c r="C286" s="4" t="s">
        <v>2802</v>
      </c>
      <c r="AS286" s="4" t="str">
        <v>ETS-2752</v>
      </c>
      <c r="AT286" s="4" t="str">
        <v>ETS-2752</v>
      </c>
      <c r="AU286" s="4" t="str">
        <v>ETS-2752</v>
      </c>
      <c r="AV286" s="4" t="str">
        <v>ETS-2752</v>
      </c>
      <c r="AW286" s="4" t="str">
        <v>ETS-2752</v>
      </c>
      <c r="AX286" s="4" t="str">
        <v>ETS-2752</v>
      </c>
      <c r="AY286" s="4" t="str">
        <v>ETS-2752</v>
      </c>
      <c r="AZ286" s="4" t="str">
        <v>ETS-2752</v>
      </c>
      <c r="BA286" s="4" t="str">
        <v>ETS-2752</v>
      </c>
      <c r="BB286" s="4" t="str">
        <v>ETS-2752</v>
      </c>
      <c r="BC286" s="4" t="str">
        <v>ETS-2752</v>
      </c>
      <c r="BD286" s="4" t="str">
        <v>ETS-2752</v>
      </c>
      <c r="BE286" s="4" t="str">
        <v>ETS-2752</v>
      </c>
      <c r="BF286" s="4" t="str">
        <v>ETS-2752</v>
      </c>
      <c r="BG286" s="4" t="str">
        <v>ETS-2752</v>
      </c>
      <c r="BH286" s="4" t="str">
        <v>ETS-2752</v>
      </c>
      <c r="BI286" s="4" t="str">
        <v>ETS-2752</v>
      </c>
      <c r="BJ286" s="4" t="str">
        <v>ETS-2752</v>
      </c>
      <c r="BK286" s="4" t="str">
        <v>ETS-2752</v>
      </c>
      <c r="BL286" s="4" t="str">
        <v>ETS-2752</v>
      </c>
      <c r="BM286" s="4" t="str">
        <v>ETS-2752</v>
      </c>
      <c r="BN286" s="4" t="str">
        <v>ETS-2752</v>
      </c>
      <c r="BO286" s="4" t="str">
        <v>ETS-2752</v>
      </c>
      <c r="BP286" s="4" t="str">
        <v>ETS-2752</v>
      </c>
      <c r="BQ286" s="4" t="str">
        <v>ETS-2752</v>
      </c>
      <c r="BR286" s="4" t="str">
        <v>ETS-2752</v>
      </c>
      <c r="BS286" s="4" t="str">
        <v>ETS-2752</v>
      </c>
      <c r="BT286" s="4" t="str">
        <v>ETS-2752</v>
      </c>
      <c r="BU286" s="4" t="str">
        <v>ETS-2752</v>
      </c>
      <c r="BV286" s="4" t="str">
        <v>ETS-2752</v>
      </c>
      <c r="BX286" s="4" t="str">
        <v>Ethiopian menz</v>
      </c>
      <c r="BY286" s="4" t="str">
        <v>Ethiopian menz</v>
      </c>
      <c r="BZ286" s="4" t="str">
        <v>Ethiopian menz</v>
      </c>
      <c r="CA286" s="4" t="str">
        <v>Ethiopian menz</v>
      </c>
      <c r="CB286" s="4" t="str">
        <v>Ethiopian menz</v>
      </c>
      <c r="CC286" s="4" t="str">
        <v>Ethiopian menz</v>
      </c>
      <c r="CD286" s="4" t="str">
        <v>Ethiopian menz</v>
      </c>
      <c r="CE286" s="4" t="str">
        <v>Ethiopian menz</v>
      </c>
      <c r="CF286" s="4" t="str">
        <v>Ethiopian menz</v>
      </c>
      <c r="CG286" s="4" t="str">
        <v>Ethiopian menz</v>
      </c>
      <c r="CH286" s="4" t="str">
        <v>Ethiopian menz</v>
      </c>
      <c r="CI286" s="4" t="str">
        <v>Ethiopian menz</v>
      </c>
      <c r="CJ286" s="4" t="str">
        <v>Ethiopian menz</v>
      </c>
      <c r="CK286" s="4" t="str">
        <v>Ethiopian menz</v>
      </c>
      <c r="CL286" s="4" t="str">
        <v>Ethiopian menz</v>
      </c>
      <c r="CM286" s="4" t="str">
        <v>Ethiopian menz</v>
      </c>
      <c r="CN286" s="4" t="str">
        <v>Ethiopian menz</v>
      </c>
      <c r="CO286" s="4" t="str">
        <v>Ethiopian menz</v>
      </c>
      <c r="CP286" s="4" t="str">
        <v>Ethiopian menz</v>
      </c>
      <c r="CQ286" s="4" t="str">
        <v>Ethiopian menz</v>
      </c>
      <c r="CR286" s="4" t="str">
        <v>Ethiopian menz</v>
      </c>
      <c r="CS286" s="4" t="str">
        <v>Ethiopian menz</v>
      </c>
      <c r="CT286" s="4" t="str">
        <v>Ethiopian menz</v>
      </c>
      <c r="CU286" s="4" t="str">
        <v>Ethiopian menz</v>
      </c>
      <c r="CV286" s="4" t="str">
        <v>Ethiopian menz</v>
      </c>
      <c r="CW286" s="4" t="str">
        <v>Ethiopian menz</v>
      </c>
      <c r="CX286" s="4" t="str">
        <v>Ethiopian menz</v>
      </c>
      <c r="CY286" s="4" t="str">
        <v>Ethiopian menz</v>
      </c>
      <c r="CZ286" s="4" t="str">
        <v>Ethiopian menz</v>
      </c>
      <c r="DA286" s="4" t="str">
        <v>Ethiopian menz</v>
      </c>
    </row>
    <row r="287" spans="1:105" x14ac:dyDescent="0.35">
      <c r="A287" s="4" t="s">
        <v>1817</v>
      </c>
      <c r="B287" s="4" t="s">
        <v>1815</v>
      </c>
      <c r="C287" s="4" t="s">
        <v>2803</v>
      </c>
      <c r="AS287" s="4" t="str">
        <v>Ewuru</v>
      </c>
      <c r="AT287" s="4" t="str">
        <v>Ewuru</v>
      </c>
      <c r="AU287" s="4" t="str">
        <v>Ewuru</v>
      </c>
      <c r="AV287" s="4" t="str">
        <v>Ewuru</v>
      </c>
      <c r="AW287" s="4" t="str">
        <v>Ewuru</v>
      </c>
      <c r="AX287" s="4" t="str">
        <v>Ewuru</v>
      </c>
      <c r="AY287" s="4" t="str">
        <v>Ewuru</v>
      </c>
      <c r="AZ287" s="4" t="str">
        <v>Ewuru</v>
      </c>
      <c r="BA287" s="4" t="str">
        <v>Ewuru</v>
      </c>
      <c r="BB287" s="4" t="str">
        <v>Ewuru</v>
      </c>
      <c r="BC287" s="4" t="str">
        <v>Ewuru</v>
      </c>
      <c r="BD287" s="4" t="str">
        <v>Ewuru</v>
      </c>
      <c r="BE287" s="4" t="str">
        <v>Ewuru</v>
      </c>
      <c r="BF287" s="4" t="str">
        <v>Ewuru</v>
      </c>
      <c r="BG287" s="4" t="str">
        <v>Ewuru</v>
      </c>
      <c r="BH287" s="4" t="str">
        <v>Ewuru</v>
      </c>
      <c r="BI287" s="4" t="str">
        <v>Ewuru</v>
      </c>
      <c r="BJ287" s="4" t="str">
        <v>Ewuru</v>
      </c>
      <c r="BK287" s="4" t="str">
        <v>Ewuru</v>
      </c>
      <c r="BL287" s="4" t="str">
        <v>Ewuru</v>
      </c>
      <c r="BM287" s="4" t="str">
        <v>Ewuru</v>
      </c>
      <c r="BN287" s="4" t="str">
        <v>Ewuru</v>
      </c>
      <c r="BO287" s="4" t="str">
        <v>Ewuru</v>
      </c>
      <c r="BP287" s="4" t="str">
        <v>Ewuru</v>
      </c>
      <c r="BQ287" s="4" t="str">
        <v>Ewuru</v>
      </c>
      <c r="BR287" s="4" t="str">
        <v>Ewuru</v>
      </c>
      <c r="BS287" s="4" t="str">
        <v>Ewuru</v>
      </c>
      <c r="BT287" s="4" t="str">
        <v>Ewuru</v>
      </c>
      <c r="BU287" s="4" t="str">
        <v>Ewuru</v>
      </c>
      <c r="BV287" s="4" t="str">
        <v>Ewuru</v>
      </c>
      <c r="BX287" s="4" t="str">
        <v>ETS-2752</v>
      </c>
      <c r="BY287" s="4" t="str">
        <v>ETS-2752</v>
      </c>
      <c r="BZ287" s="4" t="str">
        <v>ETS-2752</v>
      </c>
      <c r="CA287" s="4" t="str">
        <v>ETS-2752</v>
      </c>
      <c r="CB287" s="4" t="str">
        <v>ETS-2752</v>
      </c>
      <c r="CC287" s="4" t="str">
        <v>ETS-2752</v>
      </c>
      <c r="CD287" s="4" t="str">
        <v>ETS-2752</v>
      </c>
      <c r="CE287" s="4" t="str">
        <v>ETS-2752</v>
      </c>
      <c r="CF287" s="4" t="str">
        <v>ETS-2752</v>
      </c>
      <c r="CG287" s="4" t="str">
        <v>ETS-2752</v>
      </c>
      <c r="CH287" s="4" t="str">
        <v>ETS-2752</v>
      </c>
      <c r="CI287" s="4" t="str">
        <v>ETS-2752</v>
      </c>
      <c r="CJ287" s="4" t="str">
        <v>ETS-2752</v>
      </c>
      <c r="CK287" s="4" t="str">
        <v>ETS-2752</v>
      </c>
      <c r="CL287" s="4" t="str">
        <v>ETS-2752</v>
      </c>
      <c r="CM287" s="4" t="str">
        <v>ETS-2752</v>
      </c>
      <c r="CN287" s="4" t="str">
        <v>ETS-2752</v>
      </c>
      <c r="CO287" s="4" t="str">
        <v>ETS-2752</v>
      </c>
      <c r="CP287" s="4" t="str">
        <v>ETS-2752</v>
      </c>
      <c r="CQ287" s="4" t="str">
        <v>ETS-2752</v>
      </c>
      <c r="CR287" s="4" t="str">
        <v>ETS-2752</v>
      </c>
      <c r="CS287" s="4" t="str">
        <v>ETS-2752</v>
      </c>
      <c r="CT287" s="4" t="str">
        <v>ETS-2752</v>
      </c>
      <c r="CU287" s="4" t="str">
        <v>ETS-2752</v>
      </c>
      <c r="CV287" s="4" t="str">
        <v>ETS-2752</v>
      </c>
      <c r="CW287" s="4" t="str">
        <v>ETS-2752</v>
      </c>
      <c r="CX287" s="4" t="str">
        <v>ETS-2752</v>
      </c>
      <c r="CY287" s="4" t="str">
        <v>ETS-2752</v>
      </c>
      <c r="CZ287" s="4" t="str">
        <v>ETS-2752</v>
      </c>
      <c r="DA287" s="4" t="str">
        <v>ETS-2752</v>
      </c>
    </row>
    <row r="288" spans="1:105" x14ac:dyDescent="0.35">
      <c r="A288" s="4" t="s">
        <v>1817</v>
      </c>
      <c r="B288" s="4" t="s">
        <v>1815</v>
      </c>
      <c r="C288" s="4" t="s">
        <v>2804</v>
      </c>
      <c r="AS288" s="4" t="str">
        <v>Ex Chitedze</v>
      </c>
      <c r="AT288" s="4" t="str">
        <v>Ex Chitedze</v>
      </c>
      <c r="AU288" s="4" t="str">
        <v>Ex Chitedze</v>
      </c>
      <c r="AV288" s="4" t="str">
        <v>Ex Chitedze</v>
      </c>
      <c r="AW288" s="4" t="str">
        <v>Ex Chitedze</v>
      </c>
      <c r="AX288" s="4" t="str">
        <v>Ex Chitedze</v>
      </c>
      <c r="AY288" s="4" t="str">
        <v>Ex Chitedze</v>
      </c>
      <c r="AZ288" s="4" t="str">
        <v>Ex Chitedze</v>
      </c>
      <c r="BA288" s="4" t="str">
        <v>Ex Chitedze</v>
      </c>
      <c r="BB288" s="4" t="str">
        <v>Ex Chitedze</v>
      </c>
      <c r="BC288" s="4" t="str">
        <v>Ex Chitedze</v>
      </c>
      <c r="BD288" s="4" t="str">
        <v>Ex Chitedze</v>
      </c>
      <c r="BE288" s="4" t="str">
        <v>Ex Chitedze</v>
      </c>
      <c r="BF288" s="4" t="str">
        <v>Ex Chitedze</v>
      </c>
      <c r="BG288" s="4" t="str">
        <v>Ex Chitedze</v>
      </c>
      <c r="BH288" s="4" t="str">
        <v>Ex Chitedze</v>
      </c>
      <c r="BI288" s="4" t="str">
        <v>Ex Chitedze</v>
      </c>
      <c r="BJ288" s="4" t="str">
        <v>Ex Chitedze</v>
      </c>
      <c r="BK288" s="4" t="str">
        <v>Ex Chitedze</v>
      </c>
      <c r="BL288" s="4" t="str">
        <v>Ex Chitedze</v>
      </c>
      <c r="BM288" s="4" t="str">
        <v>Ex Chitedze</v>
      </c>
      <c r="BN288" s="4" t="str">
        <v>Ex Chitedze</v>
      </c>
      <c r="BO288" s="4" t="str">
        <v>Ex Chitedze</v>
      </c>
      <c r="BP288" s="4" t="str">
        <v>Ex Chitedze</v>
      </c>
      <c r="BQ288" s="4" t="str">
        <v>Ex Chitedze</v>
      </c>
      <c r="BR288" s="4" t="str">
        <v>Ex Chitedze</v>
      </c>
      <c r="BS288" s="4" t="str">
        <v>Ex Chitedze</v>
      </c>
      <c r="BT288" s="4" t="str">
        <v>Ex Chitedze</v>
      </c>
      <c r="BU288" s="4" t="str">
        <v>Ex Chitedze</v>
      </c>
      <c r="BV288" s="4" t="str">
        <v>Ex Chitedze</v>
      </c>
      <c r="BX288" s="4" t="str">
        <v>Ewuru</v>
      </c>
      <c r="BY288" s="4" t="str">
        <v>Ewuru</v>
      </c>
      <c r="BZ288" s="4" t="str">
        <v>Ewuru</v>
      </c>
      <c r="CA288" s="4" t="str">
        <v>Ewuru</v>
      </c>
      <c r="CB288" s="4" t="str">
        <v>Ewuru</v>
      </c>
      <c r="CC288" s="4" t="str">
        <v>Ewuru</v>
      </c>
      <c r="CD288" s="4" t="str">
        <v>Ewuru</v>
      </c>
      <c r="CE288" s="4" t="str">
        <v>Ewuru</v>
      </c>
      <c r="CF288" s="4" t="str">
        <v>Ewuru</v>
      </c>
      <c r="CG288" s="4" t="str">
        <v>Ewuru</v>
      </c>
      <c r="CH288" s="4" t="str">
        <v>Ewuru</v>
      </c>
      <c r="CI288" s="4" t="str">
        <v>Ewuru</v>
      </c>
      <c r="CJ288" s="4" t="str">
        <v>Ewuru</v>
      </c>
      <c r="CK288" s="4" t="str">
        <v>Ewuru</v>
      </c>
      <c r="CL288" s="4" t="str">
        <v>Ewuru</v>
      </c>
      <c r="CM288" s="4" t="str">
        <v>Ewuru</v>
      </c>
      <c r="CN288" s="4" t="str">
        <v>Ewuru</v>
      </c>
      <c r="CO288" s="4" t="str">
        <v>Ewuru</v>
      </c>
      <c r="CP288" s="4" t="str">
        <v>Ewuru</v>
      </c>
      <c r="CQ288" s="4" t="str">
        <v>Ewuru</v>
      </c>
      <c r="CR288" s="4" t="str">
        <v>Ewuru</v>
      </c>
      <c r="CS288" s="4" t="str">
        <v>Ewuru</v>
      </c>
      <c r="CT288" s="4" t="str">
        <v>Ewuru</v>
      </c>
      <c r="CU288" s="4" t="str">
        <v>Ewuru</v>
      </c>
      <c r="CV288" s="4" t="str">
        <v>Ewuru</v>
      </c>
      <c r="CW288" s="4" t="str">
        <v>Ewuru</v>
      </c>
      <c r="CX288" s="4" t="str">
        <v>Ewuru</v>
      </c>
      <c r="CY288" s="4" t="str">
        <v>Ewuru</v>
      </c>
      <c r="CZ288" s="4" t="str">
        <v>Ewuru</v>
      </c>
      <c r="DA288" s="4" t="str">
        <v>Ewuru</v>
      </c>
    </row>
    <row r="289" spans="1:105" x14ac:dyDescent="0.35">
      <c r="A289" s="4" t="s">
        <v>1551</v>
      </c>
      <c r="B289" s="4" t="s">
        <v>1549</v>
      </c>
      <c r="C289" s="4" t="s">
        <v>2805</v>
      </c>
      <c r="AS289" s="4" t="str">
        <v>Ex-Borno</v>
      </c>
      <c r="AT289" s="4" t="str">
        <v>Ex-Borno</v>
      </c>
      <c r="AU289" s="4" t="str">
        <v>Ex-Borno</v>
      </c>
      <c r="AV289" s="4" t="str">
        <v>Ex-Borno</v>
      </c>
      <c r="AW289" s="4" t="str">
        <v>Ex-Borno</v>
      </c>
      <c r="AX289" s="4" t="str">
        <v>Ex-Borno</v>
      </c>
      <c r="AY289" s="4" t="str">
        <v>Ex-Borno</v>
      </c>
      <c r="AZ289" s="4" t="str">
        <v>Ex-Borno</v>
      </c>
      <c r="BA289" s="4" t="str">
        <v>Ex-Borno</v>
      </c>
      <c r="BB289" s="4" t="str">
        <v>Ex-Borno</v>
      </c>
      <c r="BC289" s="4" t="str">
        <v>Ex-Borno</v>
      </c>
      <c r="BD289" s="4" t="str">
        <v>Ex-Borno</v>
      </c>
      <c r="BE289" s="4" t="str">
        <v>Ex-Borno</v>
      </c>
      <c r="BF289" s="4" t="str">
        <v>Ex-Borno</v>
      </c>
      <c r="BG289" s="4" t="str">
        <v>Ex-Borno</v>
      </c>
      <c r="BH289" s="4" t="str">
        <v>Ex-Borno</v>
      </c>
      <c r="BI289" s="4" t="str">
        <v>Ex-Borno</v>
      </c>
      <c r="BJ289" s="4" t="str">
        <v>Ex-Borno</v>
      </c>
      <c r="BK289" s="4" t="str">
        <v>Ex-Borno</v>
      </c>
      <c r="BL289" s="4" t="str">
        <v>Ex-Borno</v>
      </c>
      <c r="BM289" s="4" t="str">
        <v>Ex-Borno</v>
      </c>
      <c r="BN289" s="4" t="str">
        <v>Ex-Borno</v>
      </c>
      <c r="BO289" s="4" t="str">
        <v>Ex-Borno</v>
      </c>
      <c r="BP289" s="4" t="str">
        <v>Ex-Borno</v>
      </c>
      <c r="BQ289" s="4" t="str">
        <v>Ex-Borno</v>
      </c>
      <c r="BR289" s="4" t="str">
        <v>Ex-Borno</v>
      </c>
      <c r="BS289" s="4" t="str">
        <v>Ex-Borno</v>
      </c>
      <c r="BT289" s="4" t="str">
        <v>Ex-Borno</v>
      </c>
      <c r="BU289" s="4" t="str">
        <v>Ex-Borno</v>
      </c>
      <c r="BV289" s="4" t="str">
        <v>Ex-Borno</v>
      </c>
      <c r="BX289" s="4" t="str">
        <v>Ex Chitedze</v>
      </c>
      <c r="BY289" s="4" t="str">
        <v>Ex Chitedze</v>
      </c>
      <c r="BZ289" s="4" t="str">
        <v>Ex Chitedze</v>
      </c>
      <c r="CA289" s="4" t="str">
        <v>Ex Chitedze</v>
      </c>
      <c r="CB289" s="4" t="str">
        <v>Ex Chitedze</v>
      </c>
      <c r="CC289" s="4" t="str">
        <v>Ex Chitedze</v>
      </c>
      <c r="CD289" s="4" t="str">
        <v>Ex Chitedze</v>
      </c>
      <c r="CE289" s="4" t="str">
        <v>Ex Chitedze</v>
      </c>
      <c r="CF289" s="4" t="str">
        <v>Ex Chitedze</v>
      </c>
      <c r="CG289" s="4" t="str">
        <v>Ex Chitedze</v>
      </c>
      <c r="CH289" s="4" t="str">
        <v>Ex Chitedze</v>
      </c>
      <c r="CI289" s="4" t="str">
        <v>Ex Chitedze</v>
      </c>
      <c r="CJ289" s="4" t="str">
        <v>Ex Chitedze</v>
      </c>
      <c r="CK289" s="4" t="str">
        <v>Ex Chitedze</v>
      </c>
      <c r="CL289" s="4" t="str">
        <v>Ex Chitedze</v>
      </c>
      <c r="CM289" s="4" t="str">
        <v>Ex Chitedze</v>
      </c>
      <c r="CN289" s="4" t="str">
        <v>Ex Chitedze</v>
      </c>
      <c r="CO289" s="4" t="str">
        <v>Ex Chitedze</v>
      </c>
      <c r="CP289" s="4" t="str">
        <v>Ex Chitedze</v>
      </c>
      <c r="CQ289" s="4" t="str">
        <v>Ex Chitedze</v>
      </c>
      <c r="CR289" s="4" t="str">
        <v>Ex Chitedze</v>
      </c>
      <c r="CS289" s="4" t="str">
        <v>Ex Chitedze</v>
      </c>
      <c r="CT289" s="4" t="str">
        <v>Ex Chitedze</v>
      </c>
      <c r="CU289" s="4" t="str">
        <v>Ex Chitedze</v>
      </c>
      <c r="CV289" s="4" t="str">
        <v>Ex Chitedze</v>
      </c>
      <c r="CW289" s="4" t="str">
        <v>Ex Chitedze</v>
      </c>
      <c r="CX289" s="4" t="str">
        <v>Ex Chitedze</v>
      </c>
      <c r="CY289" s="4" t="str">
        <v>Ex Chitedze</v>
      </c>
      <c r="CZ289" s="4" t="str">
        <v>Ex Chitedze</v>
      </c>
      <c r="DA289" s="4" t="str">
        <v>Ex Chitedze</v>
      </c>
    </row>
    <row r="290" spans="1:105" x14ac:dyDescent="0.35">
      <c r="A290" s="4" t="s">
        <v>1793</v>
      </c>
      <c r="B290" s="4" t="s">
        <v>1792</v>
      </c>
      <c r="C290" s="4" t="s">
        <v>2806</v>
      </c>
      <c r="AS290" s="4" t="str">
        <v>Ex-Igbariam</v>
      </c>
      <c r="AT290" s="4" t="str">
        <v>Ex-Igbariam</v>
      </c>
      <c r="AU290" s="4" t="str">
        <v>Ex-Igbariam</v>
      </c>
      <c r="AV290" s="4" t="str">
        <v>Ex-Igbariam</v>
      </c>
      <c r="AW290" s="4" t="str">
        <v>Ex-Igbariam</v>
      </c>
      <c r="AX290" s="4" t="str">
        <v>Ex-Igbariam</v>
      </c>
      <c r="AY290" s="4" t="str">
        <v>Ex-Igbariam</v>
      </c>
      <c r="AZ290" s="4" t="str">
        <v>Ex-Igbariam</v>
      </c>
      <c r="BA290" s="4" t="str">
        <v>Ex-Igbariam</v>
      </c>
      <c r="BB290" s="4" t="str">
        <v>Ex-Igbariam</v>
      </c>
      <c r="BC290" s="4" t="str">
        <v>Ex-Igbariam</v>
      </c>
      <c r="BD290" s="4" t="str">
        <v>Ex-Igbariam</v>
      </c>
      <c r="BE290" s="4" t="str">
        <v>Ex-Igbariam</v>
      </c>
      <c r="BF290" s="4" t="str">
        <v>Ex-Igbariam</v>
      </c>
      <c r="BG290" s="4" t="str">
        <v>Ex-Igbariam</v>
      </c>
      <c r="BH290" s="4" t="str">
        <v>Ex-Igbariam</v>
      </c>
      <c r="BI290" s="4" t="str">
        <v>Ex-Igbariam</v>
      </c>
      <c r="BJ290" s="4" t="str">
        <v>Ex-Igbariam</v>
      </c>
      <c r="BK290" s="4" t="str">
        <v>Ex-Igbariam</v>
      </c>
      <c r="BL290" s="4" t="str">
        <v>Ex-Igbariam</v>
      </c>
      <c r="BM290" s="4" t="str">
        <v>Ex-Igbariam</v>
      </c>
      <c r="BN290" s="4" t="str">
        <v>Ex-Igbariam</v>
      </c>
      <c r="BO290" s="4" t="str">
        <v>Ex-Igbariam</v>
      </c>
      <c r="BP290" s="4" t="str">
        <v>Ex-Igbariam</v>
      </c>
      <c r="BQ290" s="4" t="str">
        <v>Ex-Igbariam</v>
      </c>
      <c r="BR290" s="4" t="str">
        <v>Ex-Igbariam</v>
      </c>
      <c r="BS290" s="4" t="str">
        <v>Ex-Igbariam</v>
      </c>
      <c r="BT290" s="4" t="str">
        <v>Ex-Igbariam</v>
      </c>
      <c r="BU290" s="4" t="str">
        <v>Ex-Igbariam</v>
      </c>
      <c r="BV290" s="4" t="str">
        <v>Ex-Igbariam</v>
      </c>
      <c r="BX290" s="4" t="str">
        <v>Ex-Borno</v>
      </c>
      <c r="BY290" s="4" t="str">
        <v>Ex-Borno</v>
      </c>
      <c r="BZ290" s="4" t="str">
        <v>Ex-Borno</v>
      </c>
      <c r="CA290" s="4" t="str">
        <v>Ex-Borno</v>
      </c>
      <c r="CB290" s="4" t="str">
        <v>Ex-Borno</v>
      </c>
      <c r="CC290" s="4" t="str">
        <v>Ex-Borno</v>
      </c>
      <c r="CD290" s="4" t="str">
        <v>Ex-Borno</v>
      </c>
      <c r="CE290" s="4" t="str">
        <v>Ex-Borno</v>
      </c>
      <c r="CF290" s="4" t="str">
        <v>Ex-Borno</v>
      </c>
      <c r="CG290" s="4" t="str">
        <v>Ex-Borno</v>
      </c>
      <c r="CH290" s="4" t="str">
        <v>Ex-Borno</v>
      </c>
      <c r="CI290" s="4" t="str">
        <v>Ex-Borno</v>
      </c>
      <c r="CJ290" s="4" t="str">
        <v>Ex-Borno</v>
      </c>
      <c r="CK290" s="4" t="str">
        <v>Ex-Borno</v>
      </c>
      <c r="CL290" s="4" t="str">
        <v>Ex-Borno</v>
      </c>
      <c r="CM290" s="4" t="str">
        <v>Ex-Borno</v>
      </c>
      <c r="CN290" s="4" t="str">
        <v>Ex-Borno</v>
      </c>
      <c r="CO290" s="4" t="str">
        <v>Ex-Borno</v>
      </c>
      <c r="CP290" s="4" t="str">
        <v>Ex-Borno</v>
      </c>
      <c r="CQ290" s="4" t="str">
        <v>Ex-Borno</v>
      </c>
      <c r="CR290" s="4" t="str">
        <v>Ex-Borno</v>
      </c>
      <c r="CS290" s="4" t="str">
        <v>Ex-Borno</v>
      </c>
      <c r="CT290" s="4" t="str">
        <v>Ex-Borno</v>
      </c>
      <c r="CU290" s="4" t="str">
        <v>Ex-Borno</v>
      </c>
      <c r="CV290" s="4" t="str">
        <v>Ex-Borno</v>
      </c>
      <c r="CW290" s="4" t="str">
        <v>Ex-Borno</v>
      </c>
      <c r="CX290" s="4" t="str">
        <v>Ex-Borno</v>
      </c>
      <c r="CY290" s="4" t="str">
        <v>Ex-Borno</v>
      </c>
      <c r="CZ290" s="4" t="str">
        <v>Ex-Borno</v>
      </c>
      <c r="DA290" s="4" t="str">
        <v>Ex-Borno</v>
      </c>
    </row>
    <row r="291" spans="1:105" x14ac:dyDescent="0.35">
      <c r="A291" s="4" t="s">
        <v>1849</v>
      </c>
      <c r="B291" s="4" t="s">
        <v>1848</v>
      </c>
      <c r="C291" s="4" t="s">
        <v>2807</v>
      </c>
      <c r="AS291" s="4" t="str">
        <v>F 7928</v>
      </c>
      <c r="AT291" s="4" t="str">
        <v>F 7928</v>
      </c>
      <c r="AU291" s="4" t="str">
        <v>F 7928</v>
      </c>
      <c r="AV291" s="4" t="str">
        <v>F 7928</v>
      </c>
      <c r="AW291" s="4" t="str">
        <v>F 7928</v>
      </c>
      <c r="AX291" s="4" t="str">
        <v>F 7928</v>
      </c>
      <c r="AY291" s="4" t="str">
        <v>F 7928</v>
      </c>
      <c r="AZ291" s="4" t="str">
        <v>F 7928</v>
      </c>
      <c r="BA291" s="4" t="str">
        <v>F 7928</v>
      </c>
      <c r="BB291" s="4" t="str">
        <v>F 7928</v>
      </c>
      <c r="BC291" s="4" t="str">
        <v>F 7928</v>
      </c>
      <c r="BD291" s="4" t="str">
        <v>F 7928</v>
      </c>
      <c r="BE291" s="4" t="str">
        <v>F 7928</v>
      </c>
      <c r="BF291" s="4" t="str">
        <v>F 7928</v>
      </c>
      <c r="BG291" s="4" t="str">
        <v>F 7928</v>
      </c>
      <c r="BH291" s="4" t="str">
        <v>F 7928</v>
      </c>
      <c r="BI291" s="4" t="str">
        <v>F 7928</v>
      </c>
      <c r="BJ291" s="4" t="str">
        <v>F 7928</v>
      </c>
      <c r="BK291" s="4" t="str">
        <v>F 7928</v>
      </c>
      <c r="BL291" s="4" t="str">
        <v>F 7928</v>
      </c>
      <c r="BM291" s="4" t="str">
        <v>F 7928</v>
      </c>
      <c r="BN291" s="4" t="str">
        <v>F 7928</v>
      </c>
      <c r="BO291" s="4" t="str">
        <v>F 7928</v>
      </c>
      <c r="BP291" s="4" t="str">
        <v>F 7928</v>
      </c>
      <c r="BQ291" s="4" t="str">
        <v>F 7928</v>
      </c>
      <c r="BR291" s="4" t="str">
        <v>F 7928</v>
      </c>
      <c r="BS291" s="4" t="str">
        <v>F 7928</v>
      </c>
      <c r="BT291" s="4" t="str">
        <v>F 7928</v>
      </c>
      <c r="BU291" s="4" t="str">
        <v>F 7928</v>
      </c>
      <c r="BV291" s="4" t="str">
        <v>F 7928</v>
      </c>
      <c r="BX291" s="4" t="str">
        <v>Ex-Igbariam</v>
      </c>
      <c r="BY291" s="4" t="str">
        <v>Ex-Igbariam</v>
      </c>
      <c r="BZ291" s="4" t="str">
        <v>Ex-Igbariam</v>
      </c>
      <c r="CA291" s="4" t="str">
        <v>Ex-Igbariam</v>
      </c>
      <c r="CB291" s="4" t="str">
        <v>Ex-Igbariam</v>
      </c>
      <c r="CC291" s="4" t="str">
        <v>Ex-Igbariam</v>
      </c>
      <c r="CD291" s="4" t="str">
        <v>Ex-Igbariam</v>
      </c>
      <c r="CE291" s="4" t="str">
        <v>Ex-Igbariam</v>
      </c>
      <c r="CF291" s="4" t="str">
        <v>Ex-Igbariam</v>
      </c>
      <c r="CG291" s="4" t="str">
        <v>Ex-Igbariam</v>
      </c>
      <c r="CH291" s="4" t="str">
        <v>Ex-Igbariam</v>
      </c>
      <c r="CI291" s="4" t="str">
        <v>Ex-Igbariam</v>
      </c>
      <c r="CJ291" s="4" t="str">
        <v>Ex-Igbariam</v>
      </c>
      <c r="CK291" s="4" t="str">
        <v>Ex-Igbariam</v>
      </c>
      <c r="CL291" s="4" t="str">
        <v>Ex-Igbariam</v>
      </c>
      <c r="CM291" s="4" t="str">
        <v>Ex-Igbariam</v>
      </c>
      <c r="CN291" s="4" t="str">
        <v>Ex-Igbariam</v>
      </c>
      <c r="CO291" s="4" t="str">
        <v>Ex-Igbariam</v>
      </c>
      <c r="CP291" s="4" t="str">
        <v>Ex-Igbariam</v>
      </c>
      <c r="CQ291" s="4" t="str">
        <v>Ex-Igbariam</v>
      </c>
      <c r="CR291" s="4" t="str">
        <v>Ex-Igbariam</v>
      </c>
      <c r="CS291" s="4" t="str">
        <v>Ex-Igbariam</v>
      </c>
      <c r="CT291" s="4" t="str">
        <v>Ex-Igbariam</v>
      </c>
      <c r="CU291" s="4" t="str">
        <v>Ex-Igbariam</v>
      </c>
      <c r="CV291" s="4" t="str">
        <v>Ex-Igbariam</v>
      </c>
      <c r="CW291" s="4" t="str">
        <v>Ex-Igbariam</v>
      </c>
      <c r="CX291" s="4" t="str">
        <v>Ex-Igbariam</v>
      </c>
      <c r="CY291" s="4" t="str">
        <v>Ex-Igbariam</v>
      </c>
      <c r="CZ291" s="4" t="str">
        <v>Ex-Igbariam</v>
      </c>
      <c r="DA291" s="4" t="str">
        <v>Ex-Igbariam</v>
      </c>
    </row>
    <row r="292" spans="1:105" x14ac:dyDescent="0.35">
      <c r="A292" s="4" t="s">
        <v>1849</v>
      </c>
      <c r="B292" s="4" t="s">
        <v>1848</v>
      </c>
      <c r="C292" s="4" t="s">
        <v>2808</v>
      </c>
      <c r="AS292" s="4" t="str">
        <v>Falcon</v>
      </c>
      <c r="AT292" s="4" t="str">
        <v>Falcon</v>
      </c>
      <c r="AU292" s="4" t="str">
        <v>Falcon</v>
      </c>
      <c r="AV292" s="4" t="str">
        <v>Falcon</v>
      </c>
      <c r="AW292" s="4" t="str">
        <v>Falcon</v>
      </c>
      <c r="AX292" s="4" t="str">
        <v>Falcon</v>
      </c>
      <c r="AY292" s="4" t="str">
        <v>Falcon</v>
      </c>
      <c r="AZ292" s="4" t="str">
        <v>Falcon</v>
      </c>
      <c r="BA292" s="4" t="str">
        <v>Falcon</v>
      </c>
      <c r="BB292" s="4" t="str">
        <v>Falcon</v>
      </c>
      <c r="BC292" s="4" t="str">
        <v>Falcon</v>
      </c>
      <c r="BD292" s="4" t="str">
        <v>Falcon</v>
      </c>
      <c r="BE292" s="4" t="str">
        <v>Falcon</v>
      </c>
      <c r="BF292" s="4" t="str">
        <v>Falcon</v>
      </c>
      <c r="BG292" s="4" t="str">
        <v>Falcon</v>
      </c>
      <c r="BH292" s="4" t="str">
        <v>Falcon</v>
      </c>
      <c r="BI292" s="4" t="str">
        <v>Falcon</v>
      </c>
      <c r="BJ292" s="4" t="str">
        <v>Falcon</v>
      </c>
      <c r="BK292" s="4" t="str">
        <v>Falcon</v>
      </c>
      <c r="BL292" s="4" t="str">
        <v>Falcon</v>
      </c>
      <c r="BM292" s="4" t="str">
        <v>Falcon</v>
      </c>
      <c r="BN292" s="4" t="str">
        <v>Falcon</v>
      </c>
      <c r="BO292" s="4" t="str">
        <v>Falcon</v>
      </c>
      <c r="BP292" s="4" t="str">
        <v>Falcon</v>
      </c>
      <c r="BQ292" s="4" t="str">
        <v>Falcon</v>
      </c>
      <c r="BR292" s="4" t="str">
        <v>Falcon</v>
      </c>
      <c r="BS292" s="4" t="str">
        <v>Falcon</v>
      </c>
      <c r="BT292" s="4" t="str">
        <v>Falcon</v>
      </c>
      <c r="BU292" s="4" t="str">
        <v>Falcon</v>
      </c>
      <c r="BV292" s="4" t="str">
        <v>Falcon</v>
      </c>
      <c r="BX292" s="4" t="str">
        <v>F 7928</v>
      </c>
      <c r="BY292" s="4" t="str">
        <v>F 7928</v>
      </c>
      <c r="BZ292" s="4" t="str">
        <v>F 7928</v>
      </c>
      <c r="CA292" s="4" t="str">
        <v>F 7928</v>
      </c>
      <c r="CB292" s="4" t="str">
        <v>F 7928</v>
      </c>
      <c r="CC292" s="4" t="str">
        <v>F 7928</v>
      </c>
      <c r="CD292" s="4" t="str">
        <v>F 7928</v>
      </c>
      <c r="CE292" s="4" t="str">
        <v>F 7928</v>
      </c>
      <c r="CF292" s="4" t="str">
        <v>F 7928</v>
      </c>
      <c r="CG292" s="4" t="str">
        <v>F 7928</v>
      </c>
      <c r="CH292" s="4" t="str">
        <v>F 7928</v>
      </c>
      <c r="CI292" s="4" t="str">
        <v>F 7928</v>
      </c>
      <c r="CJ292" s="4" t="str">
        <v>F 7928</v>
      </c>
      <c r="CK292" s="4" t="str">
        <v>F 7928</v>
      </c>
      <c r="CL292" s="4" t="str">
        <v>F 7928</v>
      </c>
      <c r="CM292" s="4" t="str">
        <v>F 7928</v>
      </c>
      <c r="CN292" s="4" t="str">
        <v>F 7928</v>
      </c>
      <c r="CO292" s="4" t="str">
        <v>F 7928</v>
      </c>
      <c r="CP292" s="4" t="str">
        <v>F 7928</v>
      </c>
      <c r="CQ292" s="4" t="str">
        <v>F 7928</v>
      </c>
      <c r="CR292" s="4" t="str">
        <v>F 7928</v>
      </c>
      <c r="CS292" s="4" t="str">
        <v>F 7928</v>
      </c>
      <c r="CT292" s="4" t="str">
        <v>F 7928</v>
      </c>
      <c r="CU292" s="4" t="str">
        <v>F 7928</v>
      </c>
      <c r="CV292" s="4" t="str">
        <v>F 7928</v>
      </c>
      <c r="CW292" s="4" t="str">
        <v>F 7928</v>
      </c>
      <c r="CX292" s="4" t="str">
        <v>F 7928</v>
      </c>
      <c r="CY292" s="4" t="str">
        <v>F 7928</v>
      </c>
      <c r="CZ292" s="4" t="str">
        <v>F 7928</v>
      </c>
      <c r="DA292" s="4" t="str">
        <v>F 7928</v>
      </c>
    </row>
    <row r="293" spans="1:105" x14ac:dyDescent="0.35">
      <c r="A293" s="4" t="s">
        <v>1588</v>
      </c>
      <c r="B293" s="4" t="s">
        <v>1587</v>
      </c>
      <c r="C293" s="4" t="s">
        <v>2809</v>
      </c>
      <c r="F293" s="4" t="s">
        <v>2502</v>
      </c>
      <c r="AS293" s="4" t="str">
        <v>FARO 11</v>
      </c>
      <c r="AT293" s="4" t="str">
        <v>FARO 11</v>
      </c>
      <c r="AU293" s="4" t="str">
        <v>FARO 11</v>
      </c>
      <c r="AV293" s="4" t="str">
        <v>FARO 11</v>
      </c>
      <c r="AW293" s="4" t="str">
        <v>FARO 11</v>
      </c>
      <c r="AX293" s="4" t="str">
        <v>FARO 11</v>
      </c>
      <c r="AY293" s="4" t="str">
        <v>FARO 11</v>
      </c>
      <c r="AZ293" s="4" t="str">
        <v>FARO 11</v>
      </c>
      <c r="BA293" s="4" t="str">
        <v>FARO 11</v>
      </c>
      <c r="BB293" s="4" t="str">
        <v>FARO 11</v>
      </c>
      <c r="BC293" s="4" t="str">
        <v>FARO 11</v>
      </c>
      <c r="BD293" s="4" t="str">
        <v>FARO 11</v>
      </c>
      <c r="BE293" s="4" t="str">
        <v>FARO 11</v>
      </c>
      <c r="BF293" s="4" t="str">
        <v>FARO 11</v>
      </c>
      <c r="BG293" s="4" t="str">
        <v>FARO 11</v>
      </c>
      <c r="BH293" s="4" t="str">
        <v>FARO 11</v>
      </c>
      <c r="BI293" s="4" t="str">
        <v>FARO 11</v>
      </c>
      <c r="BJ293" s="4" t="str">
        <v>FARO 11</v>
      </c>
      <c r="BK293" s="4" t="str">
        <v>FARO 11</v>
      </c>
      <c r="BL293" s="4" t="str">
        <v>FARO 11</v>
      </c>
      <c r="BM293" s="4" t="str">
        <v>FARO 11</v>
      </c>
      <c r="BN293" s="4" t="str">
        <v>FARO 11</v>
      </c>
      <c r="BO293" s="4" t="str">
        <v>FARO 11</v>
      </c>
      <c r="BP293" s="4" t="str">
        <v>FARO 11</v>
      </c>
      <c r="BQ293" s="4" t="str">
        <v>FARO 11</v>
      </c>
      <c r="BR293" s="4" t="str">
        <v>FARO 11</v>
      </c>
      <c r="BS293" s="4" t="str">
        <v>FARO 11</v>
      </c>
      <c r="BT293" s="4" t="str">
        <v>FARO 11</v>
      </c>
      <c r="BU293" s="4" t="str">
        <v>FARO 11</v>
      </c>
      <c r="BV293" s="4" t="str">
        <v>FARO 11</v>
      </c>
      <c r="BX293" s="4" t="str">
        <v>Falcon</v>
      </c>
      <c r="BY293" s="4" t="str">
        <v>Falcon</v>
      </c>
      <c r="BZ293" s="4" t="str">
        <v>Falcon</v>
      </c>
      <c r="CA293" s="4" t="str">
        <v>Falcon</v>
      </c>
      <c r="CB293" s="4" t="str">
        <v>Falcon</v>
      </c>
      <c r="CC293" s="4" t="str">
        <v>Falcon</v>
      </c>
      <c r="CD293" s="4" t="str">
        <v>Falcon</v>
      </c>
      <c r="CE293" s="4" t="str">
        <v>Falcon</v>
      </c>
      <c r="CF293" s="4" t="str">
        <v>Falcon</v>
      </c>
      <c r="CG293" s="4" t="str">
        <v>Falcon</v>
      </c>
      <c r="CH293" s="4" t="str">
        <v>Falcon</v>
      </c>
      <c r="CI293" s="4" t="str">
        <v>Falcon</v>
      </c>
      <c r="CJ293" s="4" t="str">
        <v>Falcon</v>
      </c>
      <c r="CK293" s="4" t="str">
        <v>Falcon</v>
      </c>
      <c r="CL293" s="4" t="str">
        <v>Falcon</v>
      </c>
      <c r="CM293" s="4" t="str">
        <v>Falcon</v>
      </c>
      <c r="CN293" s="4" t="str">
        <v>Falcon</v>
      </c>
      <c r="CO293" s="4" t="str">
        <v>Falcon</v>
      </c>
      <c r="CP293" s="4" t="str">
        <v>Falcon</v>
      </c>
      <c r="CQ293" s="4" t="str">
        <v>Falcon</v>
      </c>
      <c r="CR293" s="4" t="str">
        <v>Falcon</v>
      </c>
      <c r="CS293" s="4" t="str">
        <v>Falcon</v>
      </c>
      <c r="CT293" s="4" t="str">
        <v>Falcon</v>
      </c>
      <c r="CU293" s="4" t="str">
        <v>Falcon</v>
      </c>
      <c r="CV293" s="4" t="str">
        <v>Falcon</v>
      </c>
      <c r="CW293" s="4" t="str">
        <v>Falcon</v>
      </c>
      <c r="CX293" s="4" t="str">
        <v>Falcon</v>
      </c>
      <c r="CY293" s="4" t="str">
        <v>Falcon</v>
      </c>
      <c r="CZ293" s="4" t="str">
        <v>Falcon</v>
      </c>
      <c r="DA293" s="4" t="str">
        <v>Falcon</v>
      </c>
    </row>
    <row r="294" spans="1:105" x14ac:dyDescent="0.35">
      <c r="A294" s="4" t="s">
        <v>1588</v>
      </c>
      <c r="B294" s="4" t="s">
        <v>1587</v>
      </c>
      <c r="C294" s="4" t="s">
        <v>2810</v>
      </c>
      <c r="F294" s="4" t="s">
        <v>2502</v>
      </c>
      <c r="AS294" s="4" t="str">
        <v>FARO 317-1-1-1</v>
      </c>
      <c r="AT294" s="4" t="str">
        <v>FARO 317-1-1-1</v>
      </c>
      <c r="AU294" s="4" t="str">
        <v>FARO 317-1-1-1</v>
      </c>
      <c r="AV294" s="4" t="str">
        <v>FARO 317-1-1-1</v>
      </c>
      <c r="AW294" s="4" t="str">
        <v>FARO 317-1-1-1</v>
      </c>
      <c r="AX294" s="4" t="str">
        <v>FARO 317-1-1-1</v>
      </c>
      <c r="AY294" s="4" t="str">
        <v>FARO 317-1-1-1</v>
      </c>
      <c r="AZ294" s="4" t="str">
        <v>FARO 317-1-1-1</v>
      </c>
      <c r="BA294" s="4" t="str">
        <v>FARO 317-1-1-1</v>
      </c>
      <c r="BB294" s="4" t="str">
        <v>FARO 317-1-1-1</v>
      </c>
      <c r="BC294" s="4" t="str">
        <v>FARO 317-1-1-1</v>
      </c>
      <c r="BD294" s="4" t="str">
        <v>FARO 317-1-1-1</v>
      </c>
      <c r="BE294" s="4" t="str">
        <v>FARO 317-1-1-1</v>
      </c>
      <c r="BF294" s="4" t="str">
        <v>FARO 317-1-1-1</v>
      </c>
      <c r="BG294" s="4" t="str">
        <v>FARO 317-1-1-1</v>
      </c>
      <c r="BH294" s="4" t="str">
        <v>FARO 317-1-1-1</v>
      </c>
      <c r="BI294" s="4" t="str">
        <v>FARO 317-1-1-1</v>
      </c>
      <c r="BJ294" s="4" t="str">
        <v>FARO 317-1-1-1</v>
      </c>
      <c r="BK294" s="4" t="str">
        <v>FARO 317-1-1-1</v>
      </c>
      <c r="BL294" s="4" t="str">
        <v>FARO 317-1-1-1</v>
      </c>
      <c r="BM294" s="4" t="str">
        <v>FARO 317-1-1-1</v>
      </c>
      <c r="BN294" s="4" t="str">
        <v>FARO 317-1-1-1</v>
      </c>
      <c r="BO294" s="4" t="str">
        <v>FARO 317-1-1-1</v>
      </c>
      <c r="BP294" s="4" t="str">
        <v>FARO 317-1-1-1</v>
      </c>
      <c r="BQ294" s="4" t="str">
        <v>FARO 317-1-1-1</v>
      </c>
      <c r="BR294" s="4" t="str">
        <v>FARO 317-1-1-1</v>
      </c>
      <c r="BS294" s="4" t="str">
        <v>FARO 317-1-1-1</v>
      </c>
      <c r="BT294" s="4" t="str">
        <v>FARO 317-1-1-1</v>
      </c>
      <c r="BU294" s="4" t="str">
        <v>FARO 317-1-1-1</v>
      </c>
      <c r="BV294" s="4" t="str">
        <v>FARO 317-1-1-1</v>
      </c>
      <c r="BX294" s="4" t="str">
        <v>FARO 11</v>
      </c>
      <c r="BY294" s="4" t="str">
        <v>FARO 11</v>
      </c>
      <c r="BZ294" s="4" t="str">
        <v>FARO 11</v>
      </c>
      <c r="CA294" s="4" t="str">
        <v>FARO 11</v>
      </c>
      <c r="CB294" s="4" t="str">
        <v>FARO 11</v>
      </c>
      <c r="CC294" s="4" t="str">
        <v>FARO 11</v>
      </c>
      <c r="CD294" s="4" t="str">
        <v>FARO 11</v>
      </c>
      <c r="CE294" s="4" t="str">
        <v>FARO 11</v>
      </c>
      <c r="CF294" s="4" t="str">
        <v>FARO 11</v>
      </c>
      <c r="CG294" s="4" t="str">
        <v>FARO 11</v>
      </c>
      <c r="CH294" s="4" t="str">
        <v>FARO 11</v>
      </c>
      <c r="CI294" s="4" t="str">
        <v>FARO 11</v>
      </c>
      <c r="CJ294" s="4" t="str">
        <v>FARO 11</v>
      </c>
      <c r="CK294" s="4" t="str">
        <v>FARO 11</v>
      </c>
      <c r="CL294" s="4" t="str">
        <v>FARO 11</v>
      </c>
      <c r="CM294" s="4" t="str">
        <v>FARO 11</v>
      </c>
      <c r="CN294" s="4" t="str">
        <v>FARO 11</v>
      </c>
      <c r="CO294" s="4" t="str">
        <v>FARO 11</v>
      </c>
      <c r="CP294" s="4" t="str">
        <v>FARO 11</v>
      </c>
      <c r="CQ294" s="4" t="str">
        <v>FARO 11</v>
      </c>
      <c r="CR294" s="4" t="str">
        <v>FARO 11</v>
      </c>
      <c r="CS294" s="4" t="str">
        <v>FARO 11</v>
      </c>
      <c r="CT294" s="4" t="str">
        <v>FARO 11</v>
      </c>
      <c r="CU294" s="4" t="str">
        <v>FARO 11</v>
      </c>
      <c r="CV294" s="4" t="str">
        <v>FARO 11</v>
      </c>
      <c r="CW294" s="4" t="str">
        <v>FARO 11</v>
      </c>
      <c r="CX294" s="4" t="str">
        <v>FARO 11</v>
      </c>
      <c r="CY294" s="4" t="str">
        <v>FARO 11</v>
      </c>
      <c r="CZ294" s="4" t="str">
        <v>FARO 11</v>
      </c>
      <c r="DA294" s="4" t="str">
        <v>FARO 11</v>
      </c>
    </row>
    <row r="295" spans="1:105" x14ac:dyDescent="0.35">
      <c r="A295" s="4" t="s">
        <v>1588</v>
      </c>
      <c r="B295" s="4" t="s">
        <v>1587</v>
      </c>
      <c r="C295" s="4" t="s">
        <v>2811</v>
      </c>
      <c r="F295" s="4" t="s">
        <v>2502</v>
      </c>
      <c r="AS295" s="4" t="str">
        <v>FARO 52</v>
      </c>
      <c r="AT295" s="4" t="str">
        <v>FARO 52</v>
      </c>
      <c r="AU295" s="4" t="str">
        <v>FARO 52</v>
      </c>
      <c r="AV295" s="4" t="str">
        <v>FARO 52</v>
      </c>
      <c r="AW295" s="4" t="str">
        <v>FARO 52</v>
      </c>
      <c r="AX295" s="4" t="str">
        <v>FARO 52</v>
      </c>
      <c r="AY295" s="4" t="str">
        <v>FARO 52</v>
      </c>
      <c r="AZ295" s="4" t="str">
        <v>FARO 52</v>
      </c>
      <c r="BA295" s="4" t="str">
        <v>FARO 52</v>
      </c>
      <c r="BB295" s="4" t="str">
        <v>FARO 52</v>
      </c>
      <c r="BC295" s="4" t="str">
        <v>FARO 52</v>
      </c>
      <c r="BD295" s="4" t="str">
        <v>FARO 52</v>
      </c>
      <c r="BE295" s="4" t="str">
        <v>FARO 52</v>
      </c>
      <c r="BF295" s="4" t="str">
        <v>FARO 52</v>
      </c>
      <c r="BG295" s="4" t="str">
        <v>FARO 52</v>
      </c>
      <c r="BH295" s="4" t="str">
        <v>FARO 52</v>
      </c>
      <c r="BI295" s="4" t="str">
        <v>FARO 52</v>
      </c>
      <c r="BJ295" s="4" t="str">
        <v>FARO 52</v>
      </c>
      <c r="BK295" s="4" t="str">
        <v>FARO 52</v>
      </c>
      <c r="BL295" s="4" t="str">
        <v>FARO 52</v>
      </c>
      <c r="BM295" s="4" t="str">
        <v>FARO 52</v>
      </c>
      <c r="BN295" s="4" t="str">
        <v>FARO 52</v>
      </c>
      <c r="BO295" s="4" t="str">
        <v>FARO 52</v>
      </c>
      <c r="BP295" s="4" t="str">
        <v>FARO 52</v>
      </c>
      <c r="BQ295" s="4" t="str">
        <v>FARO 52</v>
      </c>
      <c r="BR295" s="4" t="str">
        <v>FARO 52</v>
      </c>
      <c r="BS295" s="4" t="str">
        <v>FARO 52</v>
      </c>
      <c r="BT295" s="4" t="str">
        <v>FARO 52</v>
      </c>
      <c r="BU295" s="4" t="str">
        <v>FARO 52</v>
      </c>
      <c r="BV295" s="4" t="str">
        <v>FARO 52</v>
      </c>
      <c r="BX295" s="4" t="str">
        <v>FARO 317-1-1-1</v>
      </c>
      <c r="BY295" s="4" t="str">
        <v>FARO 317-1-1-1</v>
      </c>
      <c r="BZ295" s="4" t="str">
        <v>FARO 317-1-1-1</v>
      </c>
      <c r="CA295" s="4" t="str">
        <v>FARO 317-1-1-1</v>
      </c>
      <c r="CB295" s="4" t="str">
        <v>FARO 317-1-1-1</v>
      </c>
      <c r="CC295" s="4" t="str">
        <v>FARO 317-1-1-1</v>
      </c>
      <c r="CD295" s="4" t="str">
        <v>FARO 317-1-1-1</v>
      </c>
      <c r="CE295" s="4" t="str">
        <v>FARO 317-1-1-1</v>
      </c>
      <c r="CF295" s="4" t="str">
        <v>FARO 317-1-1-1</v>
      </c>
      <c r="CG295" s="4" t="str">
        <v>FARO 317-1-1-1</v>
      </c>
      <c r="CH295" s="4" t="str">
        <v>FARO 317-1-1-1</v>
      </c>
      <c r="CI295" s="4" t="str">
        <v>FARO 317-1-1-1</v>
      </c>
      <c r="CJ295" s="4" t="str">
        <v>FARO 317-1-1-1</v>
      </c>
      <c r="CK295" s="4" t="str">
        <v>FARO 317-1-1-1</v>
      </c>
      <c r="CL295" s="4" t="str">
        <v>FARO 317-1-1-1</v>
      </c>
      <c r="CM295" s="4" t="str">
        <v>FARO 317-1-1-1</v>
      </c>
      <c r="CN295" s="4" t="str">
        <v>FARO 317-1-1-1</v>
      </c>
      <c r="CO295" s="4" t="str">
        <v>FARO 317-1-1-1</v>
      </c>
      <c r="CP295" s="4" t="str">
        <v>FARO 317-1-1-1</v>
      </c>
      <c r="CQ295" s="4" t="str">
        <v>FARO 317-1-1-1</v>
      </c>
      <c r="CR295" s="4" t="str">
        <v>FARO 317-1-1-1</v>
      </c>
      <c r="CS295" s="4" t="str">
        <v>FARO 317-1-1-1</v>
      </c>
      <c r="CT295" s="4" t="str">
        <v>FARO 317-1-1-1</v>
      </c>
      <c r="CU295" s="4" t="str">
        <v>FARO 317-1-1-1</v>
      </c>
      <c r="CV295" s="4" t="str">
        <v>FARO 317-1-1-1</v>
      </c>
      <c r="CW295" s="4" t="str">
        <v>FARO 317-1-1-1</v>
      </c>
      <c r="CX295" s="4" t="str">
        <v>FARO 317-1-1-1</v>
      </c>
      <c r="CY295" s="4" t="str">
        <v>FARO 317-1-1-1</v>
      </c>
      <c r="CZ295" s="4" t="str">
        <v>FARO 317-1-1-1</v>
      </c>
      <c r="DA295" s="4" t="str">
        <v>FARO 317-1-1-1</v>
      </c>
    </row>
    <row r="296" spans="1:105" x14ac:dyDescent="0.35">
      <c r="A296" s="4" t="s">
        <v>1588</v>
      </c>
      <c r="B296" s="4" t="s">
        <v>1587</v>
      </c>
      <c r="C296" s="4" t="s">
        <v>2812</v>
      </c>
      <c r="F296" s="4" t="s">
        <v>2505</v>
      </c>
      <c r="AS296" s="4" t="str">
        <v>Farta</v>
      </c>
      <c r="AT296" s="4" t="str">
        <v>Farta</v>
      </c>
      <c r="AU296" s="4" t="str">
        <v>Farta</v>
      </c>
      <c r="AV296" s="4" t="str">
        <v>Farta</v>
      </c>
      <c r="AW296" s="4" t="str">
        <v>Farta</v>
      </c>
      <c r="AX296" s="4" t="str">
        <v>Farta</v>
      </c>
      <c r="AY296" s="4" t="str">
        <v>Farta</v>
      </c>
      <c r="AZ296" s="4" t="str">
        <v>Farta</v>
      </c>
      <c r="BA296" s="4" t="str">
        <v>Farta</v>
      </c>
      <c r="BB296" s="4" t="str">
        <v>Farta</v>
      </c>
      <c r="BC296" s="4" t="str">
        <v>Farta</v>
      </c>
      <c r="BD296" s="4" t="str">
        <v>Farta</v>
      </c>
      <c r="BE296" s="4" t="str">
        <v>Farta</v>
      </c>
      <c r="BF296" s="4" t="str">
        <v>Farta</v>
      </c>
      <c r="BG296" s="4" t="str">
        <v>Farta</v>
      </c>
      <c r="BH296" s="4" t="str">
        <v>Farta</v>
      </c>
      <c r="BI296" s="4" t="str">
        <v>Farta</v>
      </c>
      <c r="BJ296" s="4" t="str">
        <v>Farta</v>
      </c>
      <c r="BK296" s="4" t="str">
        <v>Farta</v>
      </c>
      <c r="BL296" s="4" t="str">
        <v>Farta</v>
      </c>
      <c r="BM296" s="4" t="str">
        <v>Farta</v>
      </c>
      <c r="BN296" s="4" t="str">
        <v>Farta</v>
      </c>
      <c r="BO296" s="4" t="str">
        <v>Farta</v>
      </c>
      <c r="BP296" s="4" t="str">
        <v>Farta</v>
      </c>
      <c r="BQ296" s="4" t="str">
        <v>Farta</v>
      </c>
      <c r="BR296" s="4" t="str">
        <v>Farta</v>
      </c>
      <c r="BS296" s="4" t="str">
        <v>Farta</v>
      </c>
      <c r="BT296" s="4" t="str">
        <v>Farta</v>
      </c>
      <c r="BU296" s="4" t="str">
        <v>Farta</v>
      </c>
      <c r="BV296" s="4" t="str">
        <v>Farta</v>
      </c>
      <c r="BX296" s="4" t="str">
        <v>FARO 52</v>
      </c>
      <c r="BY296" s="4" t="str">
        <v>FARO 52</v>
      </c>
      <c r="BZ296" s="4" t="str">
        <v>FARO 52</v>
      </c>
      <c r="CA296" s="4" t="str">
        <v>FARO 52</v>
      </c>
      <c r="CB296" s="4" t="str">
        <v>FARO 52</v>
      </c>
      <c r="CC296" s="4" t="str">
        <v>FARO 52</v>
      </c>
      <c r="CD296" s="4" t="str">
        <v>FARO 52</v>
      </c>
      <c r="CE296" s="4" t="str">
        <v>FARO 52</v>
      </c>
      <c r="CF296" s="4" t="str">
        <v>FARO 52</v>
      </c>
      <c r="CG296" s="4" t="str">
        <v>FARO 52</v>
      </c>
      <c r="CH296" s="4" t="str">
        <v>FARO 52</v>
      </c>
      <c r="CI296" s="4" t="str">
        <v>FARO 52</v>
      </c>
      <c r="CJ296" s="4" t="str">
        <v>FARO 52</v>
      </c>
      <c r="CK296" s="4" t="str">
        <v>FARO 52</v>
      </c>
      <c r="CL296" s="4" t="str">
        <v>FARO 52</v>
      </c>
      <c r="CM296" s="4" t="str">
        <v>FARO 52</v>
      </c>
      <c r="CN296" s="4" t="str">
        <v>FARO 52</v>
      </c>
      <c r="CO296" s="4" t="str">
        <v>FARO 52</v>
      </c>
      <c r="CP296" s="4" t="str">
        <v>FARO 52</v>
      </c>
      <c r="CQ296" s="4" t="str">
        <v>FARO 52</v>
      </c>
      <c r="CR296" s="4" t="str">
        <v>FARO 52</v>
      </c>
      <c r="CS296" s="4" t="str">
        <v>FARO 52</v>
      </c>
      <c r="CT296" s="4" t="str">
        <v>FARO 52</v>
      </c>
      <c r="CU296" s="4" t="str">
        <v>FARO 52</v>
      </c>
      <c r="CV296" s="4" t="str">
        <v>FARO 52</v>
      </c>
      <c r="CW296" s="4" t="str">
        <v>FARO 52</v>
      </c>
      <c r="CX296" s="4" t="str">
        <v>FARO 52</v>
      </c>
      <c r="CY296" s="4" t="str">
        <v>FARO 52</v>
      </c>
      <c r="CZ296" s="4" t="str">
        <v>FARO 52</v>
      </c>
      <c r="DA296" s="4" t="str">
        <v>FARO 52</v>
      </c>
    </row>
    <row r="297" spans="1:105" x14ac:dyDescent="0.35">
      <c r="A297" s="4" t="s">
        <v>1588</v>
      </c>
      <c r="B297" s="4" t="s">
        <v>1587</v>
      </c>
      <c r="C297" s="4" t="s">
        <v>2813</v>
      </c>
      <c r="F297" s="4" t="s">
        <v>2508</v>
      </c>
      <c r="AS297" s="4" t="str">
        <v>FARTZ 7</v>
      </c>
      <c r="AT297" s="4" t="str">
        <v>FARTZ 7</v>
      </c>
      <c r="AU297" s="4" t="str">
        <v>FARTZ 7</v>
      </c>
      <c r="AV297" s="4" t="str">
        <v>FARTZ 7</v>
      </c>
      <c r="AW297" s="4" t="str">
        <v>FARTZ 7</v>
      </c>
      <c r="AX297" s="4" t="str">
        <v>FARTZ 7</v>
      </c>
      <c r="AY297" s="4" t="str">
        <v>FARTZ 7</v>
      </c>
      <c r="AZ297" s="4" t="str">
        <v>FARTZ 7</v>
      </c>
      <c r="BA297" s="4" t="str">
        <v>FARTZ 7</v>
      </c>
      <c r="BB297" s="4" t="str">
        <v>FARTZ 7</v>
      </c>
      <c r="BC297" s="4" t="str">
        <v>FARTZ 7</v>
      </c>
      <c r="BD297" s="4" t="str">
        <v>FARTZ 7</v>
      </c>
      <c r="BE297" s="4" t="str">
        <v>FARTZ 7</v>
      </c>
      <c r="BF297" s="4" t="str">
        <v>FARTZ 7</v>
      </c>
      <c r="BG297" s="4" t="str">
        <v>FARTZ 7</v>
      </c>
      <c r="BH297" s="4" t="str">
        <v>FARTZ 7</v>
      </c>
      <c r="BI297" s="4" t="str">
        <v>FARTZ 7</v>
      </c>
      <c r="BJ297" s="4" t="str">
        <v>FARTZ 7</v>
      </c>
      <c r="BK297" s="4" t="str">
        <v>FARTZ 7</v>
      </c>
      <c r="BL297" s="4" t="str">
        <v>FARTZ 7</v>
      </c>
      <c r="BM297" s="4" t="str">
        <v>FARTZ 7</v>
      </c>
      <c r="BN297" s="4" t="str">
        <v>FARTZ 7</v>
      </c>
      <c r="BO297" s="4" t="str">
        <v>FARTZ 7</v>
      </c>
      <c r="BP297" s="4" t="str">
        <v>FARTZ 7</v>
      </c>
      <c r="BQ297" s="4" t="str">
        <v>FARTZ 7</v>
      </c>
      <c r="BR297" s="4" t="str">
        <v>FARTZ 7</v>
      </c>
      <c r="BS297" s="4" t="str">
        <v>FARTZ 7</v>
      </c>
      <c r="BT297" s="4" t="str">
        <v>FARTZ 7</v>
      </c>
      <c r="BU297" s="4" t="str">
        <v>FARTZ 7</v>
      </c>
      <c r="BV297" s="4" t="str">
        <v>FARTZ 7</v>
      </c>
      <c r="BX297" s="4" t="str">
        <v>Farta</v>
      </c>
      <c r="BY297" s="4" t="str">
        <v>Farta</v>
      </c>
      <c r="BZ297" s="4" t="str">
        <v>Farta</v>
      </c>
      <c r="CA297" s="4" t="str">
        <v>Farta</v>
      </c>
      <c r="CB297" s="4" t="str">
        <v>Farta</v>
      </c>
      <c r="CC297" s="4" t="str">
        <v>Farta</v>
      </c>
      <c r="CD297" s="4" t="str">
        <v>Farta</v>
      </c>
      <c r="CE297" s="4" t="str">
        <v>Farta</v>
      </c>
      <c r="CF297" s="4" t="str">
        <v>Farta</v>
      </c>
      <c r="CG297" s="4" t="str">
        <v>Farta</v>
      </c>
      <c r="CH297" s="4" t="str">
        <v>Farta</v>
      </c>
      <c r="CI297" s="4" t="str">
        <v>Farta</v>
      </c>
      <c r="CJ297" s="4" t="str">
        <v>Farta</v>
      </c>
      <c r="CK297" s="4" t="str">
        <v>Farta</v>
      </c>
      <c r="CL297" s="4" t="str">
        <v>Farta</v>
      </c>
      <c r="CM297" s="4" t="str">
        <v>Farta</v>
      </c>
      <c r="CN297" s="4" t="str">
        <v>Farta</v>
      </c>
      <c r="CO297" s="4" t="str">
        <v>Farta</v>
      </c>
      <c r="CP297" s="4" t="str">
        <v>Farta</v>
      </c>
      <c r="CQ297" s="4" t="str">
        <v>Farta</v>
      </c>
      <c r="CR297" s="4" t="str">
        <v>Farta</v>
      </c>
      <c r="CS297" s="4" t="str">
        <v>Farta</v>
      </c>
      <c r="CT297" s="4" t="str">
        <v>Farta</v>
      </c>
      <c r="CU297" s="4" t="str">
        <v>Farta</v>
      </c>
      <c r="CV297" s="4" t="str">
        <v>Farta</v>
      </c>
      <c r="CW297" s="4" t="str">
        <v>Farta</v>
      </c>
      <c r="CX297" s="4" t="str">
        <v>Farta</v>
      </c>
      <c r="CY297" s="4" t="str">
        <v>Farta</v>
      </c>
      <c r="CZ297" s="4" t="str">
        <v>Farta</v>
      </c>
      <c r="DA297" s="4" t="str">
        <v>Farta</v>
      </c>
    </row>
    <row r="298" spans="1:105" x14ac:dyDescent="0.35">
      <c r="A298" s="4" t="s">
        <v>1588</v>
      </c>
      <c r="B298" s="4" t="s">
        <v>1587</v>
      </c>
      <c r="C298" s="4" t="s">
        <v>2814</v>
      </c>
      <c r="F298" s="4" t="s">
        <v>2508</v>
      </c>
      <c r="AS298" s="4" t="str">
        <v>FARZ 27</v>
      </c>
      <c r="AT298" s="4" t="str">
        <v>FARZ 27</v>
      </c>
      <c r="AU298" s="4" t="str">
        <v>FARZ 27</v>
      </c>
      <c r="AV298" s="4" t="str">
        <v>FARZ 27</v>
      </c>
      <c r="AW298" s="4" t="str">
        <v>FARZ 27</v>
      </c>
      <c r="AX298" s="4" t="str">
        <v>FARZ 27</v>
      </c>
      <c r="AY298" s="4" t="str">
        <v>FARZ 27</v>
      </c>
      <c r="AZ298" s="4" t="str">
        <v>FARZ 27</v>
      </c>
      <c r="BA298" s="4" t="str">
        <v>FARZ 27</v>
      </c>
      <c r="BB298" s="4" t="str">
        <v>FARZ 27</v>
      </c>
      <c r="BC298" s="4" t="str">
        <v>FARZ 27</v>
      </c>
      <c r="BD298" s="4" t="str">
        <v>FARZ 27</v>
      </c>
      <c r="BE298" s="4" t="str">
        <v>FARZ 27</v>
      </c>
      <c r="BF298" s="4" t="str">
        <v>FARZ 27</v>
      </c>
      <c r="BG298" s="4" t="str">
        <v>FARZ 27</v>
      </c>
      <c r="BH298" s="4" t="str">
        <v>FARZ 27</v>
      </c>
      <c r="BI298" s="4" t="str">
        <v>FARZ 27</v>
      </c>
      <c r="BJ298" s="4" t="str">
        <v>FARZ 27</v>
      </c>
      <c r="BK298" s="4" t="str">
        <v>FARZ 27</v>
      </c>
      <c r="BL298" s="4" t="str">
        <v>FARZ 27</v>
      </c>
      <c r="BM298" s="4" t="str">
        <v>FARZ 27</v>
      </c>
      <c r="BN298" s="4" t="str">
        <v>FARZ 27</v>
      </c>
      <c r="BO298" s="4" t="str">
        <v>FARZ 27</v>
      </c>
      <c r="BP298" s="4" t="str">
        <v>FARZ 27</v>
      </c>
      <c r="BQ298" s="4" t="str">
        <v>FARZ 27</v>
      </c>
      <c r="BR298" s="4" t="str">
        <v>FARZ 27</v>
      </c>
      <c r="BS298" s="4" t="str">
        <v>FARZ 27</v>
      </c>
      <c r="BT298" s="4" t="str">
        <v>FARZ 27</v>
      </c>
      <c r="BU298" s="4" t="str">
        <v>FARZ 27</v>
      </c>
      <c r="BV298" s="4" t="str">
        <v>FARZ 27</v>
      </c>
      <c r="BX298" s="4" t="str">
        <v>FARTZ 7</v>
      </c>
      <c r="BY298" s="4" t="str">
        <v>FARTZ 7</v>
      </c>
      <c r="BZ298" s="4" t="str">
        <v>FARTZ 7</v>
      </c>
      <c r="CA298" s="4" t="str">
        <v>FARTZ 7</v>
      </c>
      <c r="CB298" s="4" t="str">
        <v>FARTZ 7</v>
      </c>
      <c r="CC298" s="4" t="str">
        <v>FARTZ 7</v>
      </c>
      <c r="CD298" s="4" t="str">
        <v>FARTZ 7</v>
      </c>
      <c r="CE298" s="4" t="str">
        <v>FARTZ 7</v>
      </c>
      <c r="CF298" s="4" t="str">
        <v>FARTZ 7</v>
      </c>
      <c r="CG298" s="4" t="str">
        <v>FARTZ 7</v>
      </c>
      <c r="CH298" s="4" t="str">
        <v>FARTZ 7</v>
      </c>
      <c r="CI298" s="4" t="str">
        <v>FARTZ 7</v>
      </c>
      <c r="CJ298" s="4" t="str">
        <v>FARTZ 7</v>
      </c>
      <c r="CK298" s="4" t="str">
        <v>FARTZ 7</v>
      </c>
      <c r="CL298" s="4" t="str">
        <v>FARTZ 7</v>
      </c>
      <c r="CM298" s="4" t="str">
        <v>FARTZ 7</v>
      </c>
      <c r="CN298" s="4" t="str">
        <v>FARTZ 7</v>
      </c>
      <c r="CO298" s="4" t="str">
        <v>FARTZ 7</v>
      </c>
      <c r="CP298" s="4" t="str">
        <v>FARTZ 7</v>
      </c>
      <c r="CQ298" s="4" t="str">
        <v>FARTZ 7</v>
      </c>
      <c r="CR298" s="4" t="str">
        <v>FARTZ 7</v>
      </c>
      <c r="CS298" s="4" t="str">
        <v>FARTZ 7</v>
      </c>
      <c r="CT298" s="4" t="str">
        <v>FARTZ 7</v>
      </c>
      <c r="CU298" s="4" t="str">
        <v>FARTZ 7</v>
      </c>
      <c r="CV298" s="4" t="str">
        <v>FARTZ 7</v>
      </c>
      <c r="CW298" s="4" t="str">
        <v>FARTZ 7</v>
      </c>
      <c r="CX298" s="4" t="str">
        <v>FARTZ 7</v>
      </c>
      <c r="CY298" s="4" t="str">
        <v>FARTZ 7</v>
      </c>
      <c r="CZ298" s="4" t="str">
        <v>FARTZ 7</v>
      </c>
      <c r="DA298" s="4" t="str">
        <v>FARTZ 7</v>
      </c>
    </row>
    <row r="299" spans="1:105" x14ac:dyDescent="0.35">
      <c r="A299" s="4" t="s">
        <v>1588</v>
      </c>
      <c r="B299" s="4" t="s">
        <v>1587</v>
      </c>
      <c r="C299" s="4" t="s">
        <v>2815</v>
      </c>
      <c r="F299" s="4" t="s">
        <v>2508</v>
      </c>
      <c r="AS299" s="4" t="str">
        <v>FARZ 34</v>
      </c>
      <c r="AT299" s="4" t="str">
        <v>FARZ 34</v>
      </c>
      <c r="AU299" s="4" t="str">
        <v>FARZ 34</v>
      </c>
      <c r="AV299" s="4" t="str">
        <v>FARZ 34</v>
      </c>
      <c r="AW299" s="4" t="str">
        <v>FARZ 34</v>
      </c>
      <c r="AX299" s="4" t="str">
        <v>FARZ 34</v>
      </c>
      <c r="AY299" s="4" t="str">
        <v>FARZ 34</v>
      </c>
      <c r="AZ299" s="4" t="str">
        <v>FARZ 34</v>
      </c>
      <c r="BA299" s="4" t="str">
        <v>FARZ 34</v>
      </c>
      <c r="BB299" s="4" t="str">
        <v>FARZ 34</v>
      </c>
      <c r="BC299" s="4" t="str">
        <v>FARZ 34</v>
      </c>
      <c r="BD299" s="4" t="str">
        <v>FARZ 34</v>
      </c>
      <c r="BE299" s="4" t="str">
        <v>FARZ 34</v>
      </c>
      <c r="BF299" s="4" t="str">
        <v>FARZ 34</v>
      </c>
      <c r="BG299" s="4" t="str">
        <v>FARZ 34</v>
      </c>
      <c r="BH299" s="4" t="str">
        <v>FARZ 34</v>
      </c>
      <c r="BI299" s="4" t="str">
        <v>FARZ 34</v>
      </c>
      <c r="BJ299" s="4" t="str">
        <v>FARZ 34</v>
      </c>
      <c r="BK299" s="4" t="str">
        <v>FARZ 34</v>
      </c>
      <c r="BL299" s="4" t="str">
        <v>FARZ 34</v>
      </c>
      <c r="BM299" s="4" t="str">
        <v>FARZ 34</v>
      </c>
      <c r="BN299" s="4" t="str">
        <v>FARZ 34</v>
      </c>
      <c r="BO299" s="4" t="str">
        <v>FARZ 34</v>
      </c>
      <c r="BP299" s="4" t="str">
        <v>FARZ 34</v>
      </c>
      <c r="BQ299" s="4" t="str">
        <v>FARZ 34</v>
      </c>
      <c r="BR299" s="4" t="str">
        <v>FARZ 34</v>
      </c>
      <c r="BS299" s="4" t="str">
        <v>FARZ 34</v>
      </c>
      <c r="BT299" s="4" t="str">
        <v>FARZ 34</v>
      </c>
      <c r="BU299" s="4" t="str">
        <v>FARZ 34</v>
      </c>
      <c r="BV299" s="4" t="str">
        <v>FARZ 34</v>
      </c>
      <c r="BX299" s="4" t="str">
        <v>FARZ 27</v>
      </c>
      <c r="BY299" s="4" t="str">
        <v>FARZ 27</v>
      </c>
      <c r="BZ299" s="4" t="str">
        <v>FARZ 27</v>
      </c>
      <c r="CA299" s="4" t="str">
        <v>FARZ 27</v>
      </c>
      <c r="CB299" s="4" t="str">
        <v>FARZ 27</v>
      </c>
      <c r="CC299" s="4" t="str">
        <v>FARZ 27</v>
      </c>
      <c r="CD299" s="4" t="str">
        <v>FARZ 27</v>
      </c>
      <c r="CE299" s="4" t="str">
        <v>FARZ 27</v>
      </c>
      <c r="CF299" s="4" t="str">
        <v>FARZ 27</v>
      </c>
      <c r="CG299" s="4" t="str">
        <v>FARZ 27</v>
      </c>
      <c r="CH299" s="4" t="str">
        <v>FARZ 27</v>
      </c>
      <c r="CI299" s="4" t="str">
        <v>FARZ 27</v>
      </c>
      <c r="CJ299" s="4" t="str">
        <v>FARZ 27</v>
      </c>
      <c r="CK299" s="4" t="str">
        <v>FARZ 27</v>
      </c>
      <c r="CL299" s="4" t="str">
        <v>FARZ 27</v>
      </c>
      <c r="CM299" s="4" t="str">
        <v>FARZ 27</v>
      </c>
      <c r="CN299" s="4" t="str">
        <v>FARZ 27</v>
      </c>
      <c r="CO299" s="4" t="str">
        <v>FARZ 27</v>
      </c>
      <c r="CP299" s="4" t="str">
        <v>FARZ 27</v>
      </c>
      <c r="CQ299" s="4" t="str">
        <v>FARZ 27</v>
      </c>
      <c r="CR299" s="4" t="str">
        <v>FARZ 27</v>
      </c>
      <c r="CS299" s="4" t="str">
        <v>FARZ 27</v>
      </c>
      <c r="CT299" s="4" t="str">
        <v>FARZ 27</v>
      </c>
      <c r="CU299" s="4" t="str">
        <v>FARZ 27</v>
      </c>
      <c r="CV299" s="4" t="str">
        <v>FARZ 27</v>
      </c>
      <c r="CW299" s="4" t="str">
        <v>FARZ 27</v>
      </c>
      <c r="CX299" s="4" t="str">
        <v>FARZ 27</v>
      </c>
      <c r="CY299" s="4" t="str">
        <v>FARZ 27</v>
      </c>
      <c r="CZ299" s="4" t="str">
        <v>FARZ 27</v>
      </c>
      <c r="DA299" s="4" t="str">
        <v>FARZ 27</v>
      </c>
    </row>
    <row r="300" spans="1:105" x14ac:dyDescent="0.35">
      <c r="A300" s="4" t="s">
        <v>1588</v>
      </c>
      <c r="B300" s="4" t="s">
        <v>1587</v>
      </c>
      <c r="C300" s="4" t="s">
        <v>2816</v>
      </c>
      <c r="F300" s="4" t="s">
        <v>2508</v>
      </c>
      <c r="AS300" s="4" t="str">
        <v>FARZ 34 (TZB)</v>
      </c>
      <c r="AT300" s="4" t="str">
        <v>FARZ 34 (TZB)</v>
      </c>
      <c r="AU300" s="4" t="str">
        <v>FARZ 34 (TZB)</v>
      </c>
      <c r="AV300" s="4" t="str">
        <v>FARZ 34 (TZB)</v>
      </c>
      <c r="AW300" s="4" t="str">
        <v>FARZ 34 (TZB)</v>
      </c>
      <c r="AX300" s="4" t="str">
        <v>FARZ 34 (TZB)</v>
      </c>
      <c r="AY300" s="4" t="str">
        <v>FARZ 34 (TZB)</v>
      </c>
      <c r="AZ300" s="4" t="str">
        <v>FARZ 34 (TZB)</v>
      </c>
      <c r="BA300" s="4" t="str">
        <v>FARZ 34 (TZB)</v>
      </c>
      <c r="BB300" s="4" t="str">
        <v>FARZ 34 (TZB)</v>
      </c>
      <c r="BC300" s="4" t="str">
        <v>FARZ 34 (TZB)</v>
      </c>
      <c r="BD300" s="4" t="str">
        <v>FARZ 34 (TZB)</v>
      </c>
      <c r="BE300" s="4" t="str">
        <v>FARZ 34 (TZB)</v>
      </c>
      <c r="BF300" s="4" t="str">
        <v>FARZ 34 (TZB)</v>
      </c>
      <c r="BG300" s="4" t="str">
        <v>FARZ 34 (TZB)</v>
      </c>
      <c r="BH300" s="4" t="str">
        <v>FARZ 34 (TZB)</v>
      </c>
      <c r="BI300" s="4" t="str">
        <v>FARZ 34 (TZB)</v>
      </c>
      <c r="BJ300" s="4" t="str">
        <v>FARZ 34 (TZB)</v>
      </c>
      <c r="BK300" s="4" t="str">
        <v>FARZ 34 (TZB)</v>
      </c>
      <c r="BL300" s="4" t="str">
        <v>FARZ 34 (TZB)</v>
      </c>
      <c r="BM300" s="4" t="str">
        <v>FARZ 34 (TZB)</v>
      </c>
      <c r="BN300" s="4" t="str">
        <v>FARZ 34 (TZB)</v>
      </c>
      <c r="BO300" s="4" t="str">
        <v>FARZ 34 (TZB)</v>
      </c>
      <c r="BP300" s="4" t="str">
        <v>FARZ 34 (TZB)</v>
      </c>
      <c r="BQ300" s="4" t="str">
        <v>FARZ 34 (TZB)</v>
      </c>
      <c r="BR300" s="4" t="str">
        <v>FARZ 34 (TZB)</v>
      </c>
      <c r="BS300" s="4" t="str">
        <v>FARZ 34 (TZB)</v>
      </c>
      <c r="BT300" s="4" t="str">
        <v>FARZ 34 (TZB)</v>
      </c>
      <c r="BU300" s="4" t="str">
        <v>FARZ 34 (TZB)</v>
      </c>
      <c r="BV300" s="4" t="str">
        <v>FARZ 34 (TZB)</v>
      </c>
      <c r="BX300" s="4" t="str">
        <v>FARZ 34</v>
      </c>
      <c r="BY300" s="4" t="str">
        <v>FARZ 34</v>
      </c>
      <c r="BZ300" s="4" t="str">
        <v>FARZ 34</v>
      </c>
      <c r="CA300" s="4" t="str">
        <v>FARZ 34</v>
      </c>
      <c r="CB300" s="4" t="str">
        <v>FARZ 34</v>
      </c>
      <c r="CC300" s="4" t="str">
        <v>FARZ 34</v>
      </c>
      <c r="CD300" s="4" t="str">
        <v>FARZ 34</v>
      </c>
      <c r="CE300" s="4" t="str">
        <v>FARZ 34</v>
      </c>
      <c r="CF300" s="4" t="str">
        <v>FARZ 34</v>
      </c>
      <c r="CG300" s="4" t="str">
        <v>FARZ 34</v>
      </c>
      <c r="CH300" s="4" t="str">
        <v>FARZ 34</v>
      </c>
      <c r="CI300" s="4" t="str">
        <v>FARZ 34</v>
      </c>
      <c r="CJ300" s="4" t="str">
        <v>FARZ 34</v>
      </c>
      <c r="CK300" s="4" t="str">
        <v>FARZ 34</v>
      </c>
      <c r="CL300" s="4" t="str">
        <v>FARZ 34</v>
      </c>
      <c r="CM300" s="4" t="str">
        <v>FARZ 34</v>
      </c>
      <c r="CN300" s="4" t="str">
        <v>FARZ 34</v>
      </c>
      <c r="CO300" s="4" t="str">
        <v>FARZ 34</v>
      </c>
      <c r="CP300" s="4" t="str">
        <v>FARZ 34</v>
      </c>
      <c r="CQ300" s="4" t="str">
        <v>FARZ 34</v>
      </c>
      <c r="CR300" s="4" t="str">
        <v>FARZ 34</v>
      </c>
      <c r="CS300" s="4" t="str">
        <v>FARZ 34</v>
      </c>
      <c r="CT300" s="4" t="str">
        <v>FARZ 34</v>
      </c>
      <c r="CU300" s="4" t="str">
        <v>FARZ 34</v>
      </c>
      <c r="CV300" s="4" t="str">
        <v>FARZ 34</v>
      </c>
      <c r="CW300" s="4" t="str">
        <v>FARZ 34</v>
      </c>
      <c r="CX300" s="4" t="str">
        <v>FARZ 34</v>
      </c>
      <c r="CY300" s="4" t="str">
        <v>FARZ 34</v>
      </c>
      <c r="CZ300" s="4" t="str">
        <v>FARZ 34</v>
      </c>
      <c r="DA300" s="4" t="str">
        <v>FARZ 34</v>
      </c>
    </row>
    <row r="301" spans="1:105" x14ac:dyDescent="0.35">
      <c r="A301" s="4" t="s">
        <v>1588</v>
      </c>
      <c r="B301" s="4" t="s">
        <v>1587</v>
      </c>
      <c r="C301" s="4" t="s">
        <v>2817</v>
      </c>
      <c r="F301" s="4" t="s">
        <v>2511</v>
      </c>
      <c r="AS301" s="4" t="str">
        <v>Ferke 81-28</v>
      </c>
      <c r="AT301" s="4" t="str">
        <v>Ferke 81-28</v>
      </c>
      <c r="AU301" s="4" t="str">
        <v>Ferke 81-28</v>
      </c>
      <c r="AV301" s="4" t="str">
        <v>Ferke 81-28</v>
      </c>
      <c r="AW301" s="4" t="str">
        <v>Ferke 81-28</v>
      </c>
      <c r="AX301" s="4" t="str">
        <v>Ferke 81-28</v>
      </c>
      <c r="AY301" s="4" t="str">
        <v>Ferke 81-28</v>
      </c>
      <c r="AZ301" s="4" t="str">
        <v>Ferke 81-28</v>
      </c>
      <c r="BA301" s="4" t="str">
        <v>Ferke 81-28</v>
      </c>
      <c r="BB301" s="4" t="str">
        <v>Ferke 81-28</v>
      </c>
      <c r="BC301" s="4" t="str">
        <v>Ferke 81-28</v>
      </c>
      <c r="BD301" s="4" t="str">
        <v>Ferke 81-28</v>
      </c>
      <c r="BE301" s="4" t="str">
        <v>Ferke 81-28</v>
      </c>
      <c r="BF301" s="4" t="str">
        <v>Ferke 81-28</v>
      </c>
      <c r="BG301" s="4" t="str">
        <v>Ferke 81-28</v>
      </c>
      <c r="BH301" s="4" t="str">
        <v>Ferke 81-28</v>
      </c>
      <c r="BI301" s="4" t="str">
        <v>Ferke 81-28</v>
      </c>
      <c r="BJ301" s="4" t="str">
        <v>Ferke 81-28</v>
      </c>
      <c r="BK301" s="4" t="str">
        <v>Ferke 81-28</v>
      </c>
      <c r="BL301" s="4" t="str">
        <v>Ferke 81-28</v>
      </c>
      <c r="BM301" s="4" t="str">
        <v>Ferke 81-28</v>
      </c>
      <c r="BN301" s="4" t="str">
        <v>Ferke 81-28</v>
      </c>
      <c r="BO301" s="4" t="str">
        <v>Ferke 81-28</v>
      </c>
      <c r="BP301" s="4" t="str">
        <v>Ferke 81-28</v>
      </c>
      <c r="BQ301" s="4" t="str">
        <v>Ferke 81-28</v>
      </c>
      <c r="BR301" s="4" t="str">
        <v>Ferke 81-28</v>
      </c>
      <c r="BS301" s="4" t="str">
        <v>Ferke 81-28</v>
      </c>
      <c r="BT301" s="4" t="str">
        <v>Ferke 81-28</v>
      </c>
      <c r="BU301" s="4" t="str">
        <v>Ferke 81-28</v>
      </c>
      <c r="BV301" s="4" t="str">
        <v>Ferke 81-28</v>
      </c>
      <c r="BX301" s="4" t="str">
        <v>FARZ 34 (TZB)</v>
      </c>
      <c r="BY301" s="4" t="str">
        <v>FARZ 34 (TZB)</v>
      </c>
      <c r="BZ301" s="4" t="str">
        <v>FARZ 34 (TZB)</v>
      </c>
      <c r="CA301" s="4" t="str">
        <v>FARZ 34 (TZB)</v>
      </c>
      <c r="CB301" s="4" t="str">
        <v>FARZ 34 (TZB)</v>
      </c>
      <c r="CC301" s="4" t="str">
        <v>FARZ 34 (TZB)</v>
      </c>
      <c r="CD301" s="4" t="str">
        <v>FARZ 34 (TZB)</v>
      </c>
      <c r="CE301" s="4" t="str">
        <v>FARZ 34 (TZB)</v>
      </c>
      <c r="CF301" s="4" t="str">
        <v>FARZ 34 (TZB)</v>
      </c>
      <c r="CG301" s="4" t="str">
        <v>FARZ 34 (TZB)</v>
      </c>
      <c r="CH301" s="4" t="str">
        <v>FARZ 34 (TZB)</v>
      </c>
      <c r="CI301" s="4" t="str">
        <v>FARZ 34 (TZB)</v>
      </c>
      <c r="CJ301" s="4" t="str">
        <v>FARZ 34 (TZB)</v>
      </c>
      <c r="CK301" s="4" t="str">
        <v>FARZ 34 (TZB)</v>
      </c>
      <c r="CL301" s="4" t="str">
        <v>FARZ 34 (TZB)</v>
      </c>
      <c r="CM301" s="4" t="str">
        <v>FARZ 34 (TZB)</v>
      </c>
      <c r="CN301" s="4" t="str">
        <v>FARZ 34 (TZB)</v>
      </c>
      <c r="CO301" s="4" t="str">
        <v>FARZ 34 (TZB)</v>
      </c>
      <c r="CP301" s="4" t="str">
        <v>FARZ 34 (TZB)</v>
      </c>
      <c r="CQ301" s="4" t="str">
        <v>FARZ 34 (TZB)</v>
      </c>
      <c r="CR301" s="4" t="str">
        <v>FARZ 34 (TZB)</v>
      </c>
      <c r="CS301" s="4" t="str">
        <v>FARZ 34 (TZB)</v>
      </c>
      <c r="CT301" s="4" t="str">
        <v>FARZ 34 (TZB)</v>
      </c>
      <c r="CU301" s="4" t="str">
        <v>FARZ 34 (TZB)</v>
      </c>
      <c r="CV301" s="4" t="str">
        <v>FARZ 34 (TZB)</v>
      </c>
      <c r="CW301" s="4" t="str">
        <v>FARZ 34 (TZB)</v>
      </c>
      <c r="CX301" s="4" t="str">
        <v>FARZ 34 (TZB)</v>
      </c>
      <c r="CY301" s="4" t="str">
        <v>FARZ 34 (TZB)</v>
      </c>
      <c r="CZ301" s="4" t="str">
        <v>FARZ 34 (TZB)</v>
      </c>
      <c r="DA301" s="4" t="str">
        <v>FARZ 34 (TZB)</v>
      </c>
    </row>
    <row r="302" spans="1:105" x14ac:dyDescent="0.35">
      <c r="A302" s="4" t="s">
        <v>1588</v>
      </c>
      <c r="B302" s="4" t="s">
        <v>1587</v>
      </c>
      <c r="C302" s="4" t="s">
        <v>2818</v>
      </c>
      <c r="F302" s="4" t="s">
        <v>2502</v>
      </c>
      <c r="AS302" s="4" t="str">
        <v>Fiord</v>
      </c>
      <c r="AT302" s="4" t="str">
        <v>Fiord</v>
      </c>
      <c r="AU302" s="4" t="str">
        <v>Fiord</v>
      </c>
      <c r="AV302" s="4" t="str">
        <v>Fiord</v>
      </c>
      <c r="AW302" s="4" t="str">
        <v>Fiord</v>
      </c>
      <c r="AX302" s="4" t="str">
        <v>Fiord</v>
      </c>
      <c r="AY302" s="4" t="str">
        <v>Fiord</v>
      </c>
      <c r="AZ302" s="4" t="str">
        <v>Fiord</v>
      </c>
      <c r="BA302" s="4" t="str">
        <v>Fiord</v>
      </c>
      <c r="BB302" s="4" t="str">
        <v>Fiord</v>
      </c>
      <c r="BC302" s="4" t="str">
        <v>Fiord</v>
      </c>
      <c r="BD302" s="4" t="str">
        <v>Fiord</v>
      </c>
      <c r="BE302" s="4" t="str">
        <v>Fiord</v>
      </c>
      <c r="BF302" s="4" t="str">
        <v>Fiord</v>
      </c>
      <c r="BG302" s="4" t="str">
        <v>Fiord</v>
      </c>
      <c r="BH302" s="4" t="str">
        <v>Fiord</v>
      </c>
      <c r="BI302" s="4" t="str">
        <v>Fiord</v>
      </c>
      <c r="BJ302" s="4" t="str">
        <v>Fiord</v>
      </c>
      <c r="BK302" s="4" t="str">
        <v>Fiord</v>
      </c>
      <c r="BL302" s="4" t="str">
        <v>Fiord</v>
      </c>
      <c r="BM302" s="4" t="str">
        <v>Fiord</v>
      </c>
      <c r="BN302" s="4" t="str">
        <v>Fiord</v>
      </c>
      <c r="BO302" s="4" t="str">
        <v>Fiord</v>
      </c>
      <c r="BP302" s="4" t="str">
        <v>Fiord</v>
      </c>
      <c r="BQ302" s="4" t="str">
        <v>Fiord</v>
      </c>
      <c r="BR302" s="4" t="str">
        <v>Fiord</v>
      </c>
      <c r="BS302" s="4" t="str">
        <v>Fiord</v>
      </c>
      <c r="BT302" s="4" t="str">
        <v>Fiord</v>
      </c>
      <c r="BU302" s="4" t="str">
        <v>Fiord</v>
      </c>
      <c r="BV302" s="4" t="str">
        <v>Fiord</v>
      </c>
      <c r="BX302" s="4" t="str">
        <v>Ferke 81-28</v>
      </c>
      <c r="BY302" s="4" t="str">
        <v>Ferke 81-28</v>
      </c>
      <c r="BZ302" s="4" t="str">
        <v>Ferke 81-28</v>
      </c>
      <c r="CA302" s="4" t="str">
        <v>Ferke 81-28</v>
      </c>
      <c r="CB302" s="4" t="str">
        <v>Ferke 81-28</v>
      </c>
      <c r="CC302" s="4" t="str">
        <v>Ferke 81-28</v>
      </c>
      <c r="CD302" s="4" t="str">
        <v>Ferke 81-28</v>
      </c>
      <c r="CE302" s="4" t="str">
        <v>Ferke 81-28</v>
      </c>
      <c r="CF302" s="4" t="str">
        <v>Ferke 81-28</v>
      </c>
      <c r="CG302" s="4" t="str">
        <v>Ferke 81-28</v>
      </c>
      <c r="CH302" s="4" t="str">
        <v>Ferke 81-28</v>
      </c>
      <c r="CI302" s="4" t="str">
        <v>Ferke 81-28</v>
      </c>
      <c r="CJ302" s="4" t="str">
        <v>Ferke 81-28</v>
      </c>
      <c r="CK302" s="4" t="str">
        <v>Ferke 81-28</v>
      </c>
      <c r="CL302" s="4" t="str">
        <v>Ferke 81-28</v>
      </c>
      <c r="CM302" s="4" t="str">
        <v>Ferke 81-28</v>
      </c>
      <c r="CN302" s="4" t="str">
        <v>Ferke 81-28</v>
      </c>
      <c r="CO302" s="4" t="str">
        <v>Ferke 81-28</v>
      </c>
      <c r="CP302" s="4" t="str">
        <v>Ferke 81-28</v>
      </c>
      <c r="CQ302" s="4" t="str">
        <v>Ferke 81-28</v>
      </c>
      <c r="CR302" s="4" t="str">
        <v>Ferke 81-28</v>
      </c>
      <c r="CS302" s="4" t="str">
        <v>Ferke 81-28</v>
      </c>
      <c r="CT302" s="4" t="str">
        <v>Ferke 81-28</v>
      </c>
      <c r="CU302" s="4" t="str">
        <v>Ferke 81-28</v>
      </c>
      <c r="CV302" s="4" t="str">
        <v>Ferke 81-28</v>
      </c>
      <c r="CW302" s="4" t="str">
        <v>Ferke 81-28</v>
      </c>
      <c r="CX302" s="4" t="str">
        <v>Ferke 81-28</v>
      </c>
      <c r="CY302" s="4" t="str">
        <v>Ferke 81-28</v>
      </c>
      <c r="CZ302" s="4" t="str">
        <v>Ferke 81-28</v>
      </c>
      <c r="DA302" s="4" t="str">
        <v>Ferke 81-28</v>
      </c>
    </row>
    <row r="303" spans="1:105" x14ac:dyDescent="0.35">
      <c r="A303" s="4" t="s">
        <v>1588</v>
      </c>
      <c r="B303" s="4" t="s">
        <v>1587</v>
      </c>
      <c r="C303" s="4" t="s">
        <v>2819</v>
      </c>
      <c r="F303" s="4" t="s">
        <v>2514</v>
      </c>
      <c r="AS303" s="4" t="str">
        <v>Floradade</v>
      </c>
      <c r="AT303" s="4" t="str">
        <v>Floradade</v>
      </c>
      <c r="AU303" s="4" t="str">
        <v>Floradade</v>
      </c>
      <c r="AV303" s="4" t="str">
        <v>Floradade</v>
      </c>
      <c r="AW303" s="4" t="str">
        <v>Floradade</v>
      </c>
      <c r="AX303" s="4" t="str">
        <v>Floradade</v>
      </c>
      <c r="AY303" s="4" t="str">
        <v>Floradade</v>
      </c>
      <c r="AZ303" s="4" t="str">
        <v>Floradade</v>
      </c>
      <c r="BA303" s="4" t="str">
        <v>Floradade</v>
      </c>
      <c r="BB303" s="4" t="str">
        <v>Floradade</v>
      </c>
      <c r="BC303" s="4" t="str">
        <v>Floradade</v>
      </c>
      <c r="BD303" s="4" t="str">
        <v>Floradade</v>
      </c>
      <c r="BE303" s="4" t="str">
        <v>Floradade</v>
      </c>
      <c r="BF303" s="4" t="str">
        <v>Floradade</v>
      </c>
      <c r="BG303" s="4" t="str">
        <v>Floradade</v>
      </c>
      <c r="BH303" s="4" t="str">
        <v>Floradade</v>
      </c>
      <c r="BI303" s="4" t="str">
        <v>Floradade</v>
      </c>
      <c r="BJ303" s="4" t="str">
        <v>Floradade</v>
      </c>
      <c r="BK303" s="4" t="str">
        <v>Floradade</v>
      </c>
      <c r="BL303" s="4" t="str">
        <v>Floradade</v>
      </c>
      <c r="BM303" s="4" t="str">
        <v>Floradade</v>
      </c>
      <c r="BN303" s="4" t="str">
        <v>Floradade</v>
      </c>
      <c r="BO303" s="4" t="str">
        <v>Floradade</v>
      </c>
      <c r="BP303" s="4" t="str">
        <v>Floradade</v>
      </c>
      <c r="BQ303" s="4" t="str">
        <v>Floradade</v>
      </c>
      <c r="BR303" s="4" t="str">
        <v>Floradade</v>
      </c>
      <c r="BS303" s="4" t="str">
        <v>Floradade</v>
      </c>
      <c r="BT303" s="4" t="str">
        <v>Floradade</v>
      </c>
      <c r="BU303" s="4" t="str">
        <v>Floradade</v>
      </c>
      <c r="BV303" s="4" t="str">
        <v>Floradade</v>
      </c>
      <c r="BX303" s="4" t="str">
        <v>Fiord</v>
      </c>
      <c r="BY303" s="4" t="str">
        <v>Fiord</v>
      </c>
      <c r="BZ303" s="4" t="str">
        <v>Fiord</v>
      </c>
      <c r="CA303" s="4" t="str">
        <v>Fiord</v>
      </c>
      <c r="CB303" s="4" t="str">
        <v>Fiord</v>
      </c>
      <c r="CC303" s="4" t="str">
        <v>Fiord</v>
      </c>
      <c r="CD303" s="4" t="str">
        <v>Fiord</v>
      </c>
      <c r="CE303" s="4" t="str">
        <v>Fiord</v>
      </c>
      <c r="CF303" s="4" t="str">
        <v>Fiord</v>
      </c>
      <c r="CG303" s="4" t="str">
        <v>Fiord</v>
      </c>
      <c r="CH303" s="4" t="str">
        <v>Fiord</v>
      </c>
      <c r="CI303" s="4" t="str">
        <v>Fiord</v>
      </c>
      <c r="CJ303" s="4" t="str">
        <v>Fiord</v>
      </c>
      <c r="CK303" s="4" t="str">
        <v>Fiord</v>
      </c>
      <c r="CL303" s="4" t="str">
        <v>Fiord</v>
      </c>
      <c r="CM303" s="4" t="str">
        <v>Fiord</v>
      </c>
      <c r="CN303" s="4" t="str">
        <v>Fiord</v>
      </c>
      <c r="CO303" s="4" t="str">
        <v>Fiord</v>
      </c>
      <c r="CP303" s="4" t="str">
        <v>Fiord</v>
      </c>
      <c r="CQ303" s="4" t="str">
        <v>Fiord</v>
      </c>
      <c r="CR303" s="4" t="str">
        <v>Fiord</v>
      </c>
      <c r="CS303" s="4" t="str">
        <v>Fiord</v>
      </c>
      <c r="CT303" s="4" t="str">
        <v>Fiord</v>
      </c>
      <c r="CU303" s="4" t="str">
        <v>Fiord</v>
      </c>
      <c r="CV303" s="4" t="str">
        <v>Fiord</v>
      </c>
      <c r="CW303" s="4" t="str">
        <v>Fiord</v>
      </c>
      <c r="CX303" s="4" t="str">
        <v>Fiord</v>
      </c>
      <c r="CY303" s="4" t="str">
        <v>Fiord</v>
      </c>
      <c r="CZ303" s="4" t="str">
        <v>Fiord</v>
      </c>
      <c r="DA303" s="4" t="str">
        <v>Fiord</v>
      </c>
    </row>
    <row r="304" spans="1:105" x14ac:dyDescent="0.35">
      <c r="A304" s="4" t="s">
        <v>1588</v>
      </c>
      <c r="B304" s="4" t="s">
        <v>1587</v>
      </c>
      <c r="C304" s="4" t="s">
        <v>2820</v>
      </c>
      <c r="AS304" s="4" t="str">
        <v>Florasol</v>
      </c>
      <c r="AT304" s="4" t="str">
        <v>Florasol</v>
      </c>
      <c r="AU304" s="4" t="str">
        <v>Florasol</v>
      </c>
      <c r="AV304" s="4" t="str">
        <v>Florasol</v>
      </c>
      <c r="AW304" s="4" t="str">
        <v>Florasol</v>
      </c>
      <c r="AX304" s="4" t="str">
        <v>Florasol</v>
      </c>
      <c r="AY304" s="4" t="str">
        <v>Florasol</v>
      </c>
      <c r="AZ304" s="4" t="str">
        <v>Florasol</v>
      </c>
      <c r="BA304" s="4" t="str">
        <v>Florasol</v>
      </c>
      <c r="BB304" s="4" t="str">
        <v>Florasol</v>
      </c>
      <c r="BC304" s="4" t="str">
        <v>Florasol</v>
      </c>
      <c r="BD304" s="4" t="str">
        <v>Florasol</v>
      </c>
      <c r="BE304" s="4" t="str">
        <v>Florasol</v>
      </c>
      <c r="BF304" s="4" t="str">
        <v>Florasol</v>
      </c>
      <c r="BG304" s="4" t="str">
        <v>Florasol</v>
      </c>
      <c r="BH304" s="4" t="str">
        <v>Florasol</v>
      </c>
      <c r="BI304" s="4" t="str">
        <v>Florasol</v>
      </c>
      <c r="BJ304" s="4" t="str">
        <v>Florasol</v>
      </c>
      <c r="BK304" s="4" t="str">
        <v>Florasol</v>
      </c>
      <c r="BL304" s="4" t="str">
        <v>Florasol</v>
      </c>
      <c r="BM304" s="4" t="str">
        <v>Florasol</v>
      </c>
      <c r="BN304" s="4" t="str">
        <v>Florasol</v>
      </c>
      <c r="BO304" s="4" t="str">
        <v>Florasol</v>
      </c>
      <c r="BP304" s="4" t="str">
        <v>Florasol</v>
      </c>
      <c r="BQ304" s="4" t="str">
        <v>Florasol</v>
      </c>
      <c r="BR304" s="4" t="str">
        <v>Florasol</v>
      </c>
      <c r="BS304" s="4" t="str">
        <v>Florasol</v>
      </c>
      <c r="BT304" s="4" t="str">
        <v>Florasol</v>
      </c>
      <c r="BU304" s="4" t="str">
        <v>Florasol</v>
      </c>
      <c r="BV304" s="4" t="str">
        <v>Florasol</v>
      </c>
      <c r="BX304" s="4" t="str">
        <v>Floradade</v>
      </c>
      <c r="BY304" s="4" t="str">
        <v>Floradade</v>
      </c>
      <c r="BZ304" s="4" t="str">
        <v>Floradade</v>
      </c>
      <c r="CA304" s="4" t="str">
        <v>Floradade</v>
      </c>
      <c r="CB304" s="4" t="str">
        <v>Floradade</v>
      </c>
      <c r="CC304" s="4" t="str">
        <v>Floradade</v>
      </c>
      <c r="CD304" s="4" t="str">
        <v>Floradade</v>
      </c>
      <c r="CE304" s="4" t="str">
        <v>Floradade</v>
      </c>
      <c r="CF304" s="4" t="str">
        <v>Floradade</v>
      </c>
      <c r="CG304" s="4" t="str">
        <v>Floradade</v>
      </c>
      <c r="CH304" s="4" t="str">
        <v>Floradade</v>
      </c>
      <c r="CI304" s="4" t="str">
        <v>Floradade</v>
      </c>
      <c r="CJ304" s="4" t="str">
        <v>Floradade</v>
      </c>
      <c r="CK304" s="4" t="str">
        <v>Floradade</v>
      </c>
      <c r="CL304" s="4" t="str">
        <v>Floradade</v>
      </c>
      <c r="CM304" s="4" t="str">
        <v>Floradade</v>
      </c>
      <c r="CN304" s="4" t="str">
        <v>Floradade</v>
      </c>
      <c r="CO304" s="4" t="str">
        <v>Floradade</v>
      </c>
      <c r="CP304" s="4" t="str">
        <v>Floradade</v>
      </c>
      <c r="CQ304" s="4" t="str">
        <v>Floradade</v>
      </c>
      <c r="CR304" s="4" t="str">
        <v>Floradade</v>
      </c>
      <c r="CS304" s="4" t="str">
        <v>Floradade</v>
      </c>
      <c r="CT304" s="4" t="str">
        <v>Floradade</v>
      </c>
      <c r="CU304" s="4" t="str">
        <v>Floradade</v>
      </c>
      <c r="CV304" s="4" t="str">
        <v>Floradade</v>
      </c>
      <c r="CW304" s="4" t="str">
        <v>Floradade</v>
      </c>
      <c r="CX304" s="4" t="str">
        <v>Floradade</v>
      </c>
      <c r="CY304" s="4" t="str">
        <v>Floradade</v>
      </c>
      <c r="CZ304" s="4" t="str">
        <v>Floradade</v>
      </c>
      <c r="DA304" s="4" t="str">
        <v>Floradade</v>
      </c>
    </row>
    <row r="305" spans="1:105" x14ac:dyDescent="0.35">
      <c r="A305" s="4" t="s">
        <v>1588</v>
      </c>
      <c r="B305" s="4" t="s">
        <v>1587</v>
      </c>
      <c r="C305" s="4" t="s">
        <v>2821</v>
      </c>
      <c r="AS305" s="4" t="str">
        <v>FOFIFA 161</v>
      </c>
      <c r="AT305" s="4" t="str">
        <v>FOFIFA 161</v>
      </c>
      <c r="AU305" s="4" t="str">
        <v>FOFIFA 161</v>
      </c>
      <c r="AV305" s="4" t="str">
        <v>FOFIFA 161</v>
      </c>
      <c r="AW305" s="4" t="str">
        <v>FOFIFA 161</v>
      </c>
      <c r="AX305" s="4" t="str">
        <v>FOFIFA 161</v>
      </c>
      <c r="AY305" s="4" t="str">
        <v>FOFIFA 161</v>
      </c>
      <c r="AZ305" s="4" t="str">
        <v>FOFIFA 161</v>
      </c>
      <c r="BA305" s="4" t="str">
        <v>FOFIFA 161</v>
      </c>
      <c r="BB305" s="4" t="str">
        <v>FOFIFA 161</v>
      </c>
      <c r="BC305" s="4" t="str">
        <v>FOFIFA 161</v>
      </c>
      <c r="BD305" s="4" t="str">
        <v>FOFIFA 161</v>
      </c>
      <c r="BE305" s="4" t="str">
        <v>FOFIFA 161</v>
      </c>
      <c r="BF305" s="4" t="str">
        <v>FOFIFA 161</v>
      </c>
      <c r="BG305" s="4" t="str">
        <v>FOFIFA 161</v>
      </c>
      <c r="BH305" s="4" t="str">
        <v>FOFIFA 161</v>
      </c>
      <c r="BI305" s="4" t="str">
        <v>FOFIFA 161</v>
      </c>
      <c r="BJ305" s="4" t="str">
        <v>FOFIFA 161</v>
      </c>
      <c r="BK305" s="4" t="str">
        <v>FOFIFA 161</v>
      </c>
      <c r="BL305" s="4" t="str">
        <v>FOFIFA 161</v>
      </c>
      <c r="BM305" s="4" t="str">
        <v>FOFIFA 161</v>
      </c>
      <c r="BN305" s="4" t="str">
        <v>FOFIFA 161</v>
      </c>
      <c r="BO305" s="4" t="str">
        <v>FOFIFA 161</v>
      </c>
      <c r="BP305" s="4" t="str">
        <v>FOFIFA 161</v>
      </c>
      <c r="BQ305" s="4" t="str">
        <v>FOFIFA 161</v>
      </c>
      <c r="BR305" s="4" t="str">
        <v>FOFIFA 161</v>
      </c>
      <c r="BS305" s="4" t="str">
        <v>FOFIFA 161</v>
      </c>
      <c r="BT305" s="4" t="str">
        <v>FOFIFA 161</v>
      </c>
      <c r="BU305" s="4" t="str">
        <v>FOFIFA 161</v>
      </c>
      <c r="BV305" s="4" t="str">
        <v>FOFIFA 161</v>
      </c>
      <c r="BX305" s="4" t="str">
        <v>Florasol</v>
      </c>
      <c r="BY305" s="4" t="str">
        <v>Florasol</v>
      </c>
      <c r="BZ305" s="4" t="str">
        <v>Florasol</v>
      </c>
      <c r="CA305" s="4" t="str">
        <v>Florasol</v>
      </c>
      <c r="CB305" s="4" t="str">
        <v>Florasol</v>
      </c>
      <c r="CC305" s="4" t="str">
        <v>Florasol</v>
      </c>
      <c r="CD305" s="4" t="str">
        <v>Florasol</v>
      </c>
      <c r="CE305" s="4" t="str">
        <v>Florasol</v>
      </c>
      <c r="CF305" s="4" t="str">
        <v>Florasol</v>
      </c>
      <c r="CG305" s="4" t="str">
        <v>Florasol</v>
      </c>
      <c r="CH305" s="4" t="str">
        <v>Florasol</v>
      </c>
      <c r="CI305" s="4" t="str">
        <v>Florasol</v>
      </c>
      <c r="CJ305" s="4" t="str">
        <v>Florasol</v>
      </c>
      <c r="CK305" s="4" t="str">
        <v>Florasol</v>
      </c>
      <c r="CL305" s="4" t="str">
        <v>Florasol</v>
      </c>
      <c r="CM305" s="4" t="str">
        <v>Florasol</v>
      </c>
      <c r="CN305" s="4" t="str">
        <v>Florasol</v>
      </c>
      <c r="CO305" s="4" t="str">
        <v>Florasol</v>
      </c>
      <c r="CP305" s="4" t="str">
        <v>Florasol</v>
      </c>
      <c r="CQ305" s="4" t="str">
        <v>Florasol</v>
      </c>
      <c r="CR305" s="4" t="str">
        <v>Florasol</v>
      </c>
      <c r="CS305" s="4" t="str">
        <v>Florasol</v>
      </c>
      <c r="CT305" s="4" t="str">
        <v>Florasol</v>
      </c>
      <c r="CU305" s="4" t="str">
        <v>Florasol</v>
      </c>
      <c r="CV305" s="4" t="str">
        <v>Florasol</v>
      </c>
      <c r="CW305" s="4" t="str">
        <v>Florasol</v>
      </c>
      <c r="CX305" s="4" t="str">
        <v>Florasol</v>
      </c>
      <c r="CY305" s="4" t="str">
        <v>Florasol</v>
      </c>
      <c r="CZ305" s="4" t="str">
        <v>Florasol</v>
      </c>
      <c r="DA305" s="4" t="str">
        <v>Florasol</v>
      </c>
    </row>
    <row r="306" spans="1:105" x14ac:dyDescent="0.35">
      <c r="A306" s="4" t="s">
        <v>1588</v>
      </c>
      <c r="B306" s="4" t="s">
        <v>1587</v>
      </c>
      <c r="C306" s="4" t="s">
        <v>2822</v>
      </c>
      <c r="AS306" s="4" t="str">
        <v>Fogera</v>
      </c>
      <c r="AT306" s="4" t="str">
        <v>Fogera</v>
      </c>
      <c r="AU306" s="4" t="str">
        <v>Fogera</v>
      </c>
      <c r="AV306" s="4" t="str">
        <v>Fogera</v>
      </c>
      <c r="AW306" s="4" t="str">
        <v>Fogera</v>
      </c>
      <c r="AX306" s="4" t="str">
        <v>Fogera</v>
      </c>
      <c r="AY306" s="4" t="str">
        <v>Fogera</v>
      </c>
      <c r="AZ306" s="4" t="str">
        <v>Fogera</v>
      </c>
      <c r="BA306" s="4" t="str">
        <v>Fogera</v>
      </c>
      <c r="BB306" s="4" t="str">
        <v>Fogera</v>
      </c>
      <c r="BC306" s="4" t="str">
        <v>Fogera</v>
      </c>
      <c r="BD306" s="4" t="str">
        <v>Fogera</v>
      </c>
      <c r="BE306" s="4" t="str">
        <v>Fogera</v>
      </c>
      <c r="BF306" s="4" t="str">
        <v>Fogera</v>
      </c>
      <c r="BG306" s="4" t="str">
        <v>Fogera</v>
      </c>
      <c r="BH306" s="4" t="str">
        <v>Fogera</v>
      </c>
      <c r="BI306" s="4" t="str">
        <v>Fogera</v>
      </c>
      <c r="BJ306" s="4" t="str">
        <v>Fogera</v>
      </c>
      <c r="BK306" s="4" t="str">
        <v>Fogera</v>
      </c>
      <c r="BL306" s="4" t="str">
        <v>Fogera</v>
      </c>
      <c r="BM306" s="4" t="str">
        <v>Fogera</v>
      </c>
      <c r="BN306" s="4" t="str">
        <v>Fogera</v>
      </c>
      <c r="BO306" s="4" t="str">
        <v>Fogera</v>
      </c>
      <c r="BP306" s="4" t="str">
        <v>Fogera</v>
      </c>
      <c r="BQ306" s="4" t="str">
        <v>Fogera</v>
      </c>
      <c r="BR306" s="4" t="str">
        <v>Fogera</v>
      </c>
      <c r="BS306" s="4" t="str">
        <v>Fogera</v>
      </c>
      <c r="BT306" s="4" t="str">
        <v>Fogera</v>
      </c>
      <c r="BU306" s="4" t="str">
        <v>Fogera</v>
      </c>
      <c r="BV306" s="4" t="str">
        <v>Fogera</v>
      </c>
      <c r="BX306" s="4" t="str">
        <v>FOFIFA 161</v>
      </c>
      <c r="BY306" s="4" t="str">
        <v>FOFIFA 161</v>
      </c>
      <c r="BZ306" s="4" t="str">
        <v>FOFIFA 161</v>
      </c>
      <c r="CA306" s="4" t="str">
        <v>FOFIFA 161</v>
      </c>
      <c r="CB306" s="4" t="str">
        <v>FOFIFA 161</v>
      </c>
      <c r="CC306" s="4" t="str">
        <v>FOFIFA 161</v>
      </c>
      <c r="CD306" s="4" t="str">
        <v>FOFIFA 161</v>
      </c>
      <c r="CE306" s="4" t="str">
        <v>FOFIFA 161</v>
      </c>
      <c r="CF306" s="4" t="str">
        <v>FOFIFA 161</v>
      </c>
      <c r="CG306" s="4" t="str">
        <v>FOFIFA 161</v>
      </c>
      <c r="CH306" s="4" t="str">
        <v>FOFIFA 161</v>
      </c>
      <c r="CI306" s="4" t="str">
        <v>FOFIFA 161</v>
      </c>
      <c r="CJ306" s="4" t="str">
        <v>FOFIFA 161</v>
      </c>
      <c r="CK306" s="4" t="str">
        <v>FOFIFA 161</v>
      </c>
      <c r="CL306" s="4" t="str">
        <v>FOFIFA 161</v>
      </c>
      <c r="CM306" s="4" t="str">
        <v>FOFIFA 161</v>
      </c>
      <c r="CN306" s="4" t="str">
        <v>FOFIFA 161</v>
      </c>
      <c r="CO306" s="4" t="str">
        <v>FOFIFA 161</v>
      </c>
      <c r="CP306" s="4" t="str">
        <v>FOFIFA 161</v>
      </c>
      <c r="CQ306" s="4" t="str">
        <v>FOFIFA 161</v>
      </c>
      <c r="CR306" s="4" t="str">
        <v>FOFIFA 161</v>
      </c>
      <c r="CS306" s="4" t="str">
        <v>FOFIFA 161</v>
      </c>
      <c r="CT306" s="4" t="str">
        <v>FOFIFA 161</v>
      </c>
      <c r="CU306" s="4" t="str">
        <v>FOFIFA 161</v>
      </c>
      <c r="CV306" s="4" t="str">
        <v>FOFIFA 161</v>
      </c>
      <c r="CW306" s="4" t="str">
        <v>FOFIFA 161</v>
      </c>
      <c r="CX306" s="4" t="str">
        <v>FOFIFA 161</v>
      </c>
      <c r="CY306" s="4" t="str">
        <v>FOFIFA 161</v>
      </c>
      <c r="CZ306" s="4" t="str">
        <v>FOFIFA 161</v>
      </c>
      <c r="DA306" s="4" t="str">
        <v>FOFIFA 161</v>
      </c>
    </row>
    <row r="307" spans="1:105" x14ac:dyDescent="0.35">
      <c r="A307" s="4" t="s">
        <v>1588</v>
      </c>
      <c r="B307" s="4" t="s">
        <v>1587</v>
      </c>
      <c r="C307" s="4" t="s">
        <v>2823</v>
      </c>
      <c r="F307" s="4" t="s">
        <v>2508</v>
      </c>
      <c r="AS307" s="4" t="str">
        <v>Foumbot local</v>
      </c>
      <c r="AT307" s="4" t="str">
        <v>Foumbot local</v>
      </c>
      <c r="AU307" s="4" t="str">
        <v>Foumbot local</v>
      </c>
      <c r="AV307" s="4" t="str">
        <v>Foumbot local</v>
      </c>
      <c r="AW307" s="4" t="str">
        <v>Foumbot local</v>
      </c>
      <c r="AX307" s="4" t="str">
        <v>Foumbot local</v>
      </c>
      <c r="AY307" s="4" t="str">
        <v>Foumbot local</v>
      </c>
      <c r="AZ307" s="4" t="str">
        <v>Foumbot local</v>
      </c>
      <c r="BA307" s="4" t="str">
        <v>Foumbot local</v>
      </c>
      <c r="BB307" s="4" t="str">
        <v>Foumbot local</v>
      </c>
      <c r="BC307" s="4" t="str">
        <v>Foumbot local</v>
      </c>
      <c r="BD307" s="4" t="str">
        <v>Foumbot local</v>
      </c>
      <c r="BE307" s="4" t="str">
        <v>Foumbot local</v>
      </c>
      <c r="BF307" s="4" t="str">
        <v>Foumbot local</v>
      </c>
      <c r="BG307" s="4" t="str">
        <v>Foumbot local</v>
      </c>
      <c r="BH307" s="4" t="str">
        <v>Foumbot local</v>
      </c>
      <c r="BI307" s="4" t="str">
        <v>Foumbot local</v>
      </c>
      <c r="BJ307" s="4" t="str">
        <v>Foumbot local</v>
      </c>
      <c r="BK307" s="4" t="str">
        <v>Foumbot local</v>
      </c>
      <c r="BL307" s="4" t="str">
        <v>Foumbot local</v>
      </c>
      <c r="BM307" s="4" t="str">
        <v>Foumbot local</v>
      </c>
      <c r="BN307" s="4" t="str">
        <v>Foumbot local</v>
      </c>
      <c r="BO307" s="4" t="str">
        <v>Foumbot local</v>
      </c>
      <c r="BP307" s="4" t="str">
        <v>Foumbot local</v>
      </c>
      <c r="BQ307" s="4" t="str">
        <v>Foumbot local</v>
      </c>
      <c r="BR307" s="4" t="str">
        <v>Foumbot local</v>
      </c>
      <c r="BS307" s="4" t="str">
        <v>Foumbot local</v>
      </c>
      <c r="BT307" s="4" t="str">
        <v>Foumbot local</v>
      </c>
      <c r="BU307" s="4" t="str">
        <v>Foumbot local</v>
      </c>
      <c r="BV307" s="4" t="str">
        <v>Foumbot local</v>
      </c>
      <c r="BX307" s="4" t="str">
        <v>Fogera</v>
      </c>
      <c r="BY307" s="4" t="str">
        <v>Fogera</v>
      </c>
      <c r="BZ307" s="4" t="str">
        <v>Fogera</v>
      </c>
      <c r="CA307" s="4" t="str">
        <v>Fogera</v>
      </c>
      <c r="CB307" s="4" t="str">
        <v>Fogera</v>
      </c>
      <c r="CC307" s="4" t="str">
        <v>Fogera</v>
      </c>
      <c r="CD307" s="4" t="str">
        <v>Fogera</v>
      </c>
      <c r="CE307" s="4" t="str">
        <v>Fogera</v>
      </c>
      <c r="CF307" s="4" t="str">
        <v>Fogera</v>
      </c>
      <c r="CG307" s="4" t="str">
        <v>Fogera</v>
      </c>
      <c r="CH307" s="4" t="str">
        <v>Fogera</v>
      </c>
      <c r="CI307" s="4" t="str">
        <v>Fogera</v>
      </c>
      <c r="CJ307" s="4" t="str">
        <v>Fogera</v>
      </c>
      <c r="CK307" s="4" t="str">
        <v>Fogera</v>
      </c>
      <c r="CL307" s="4" t="str">
        <v>Fogera</v>
      </c>
      <c r="CM307" s="4" t="str">
        <v>Fogera</v>
      </c>
      <c r="CN307" s="4" t="str">
        <v>Fogera</v>
      </c>
      <c r="CO307" s="4" t="str">
        <v>Fogera</v>
      </c>
      <c r="CP307" s="4" t="str">
        <v>Fogera</v>
      </c>
      <c r="CQ307" s="4" t="str">
        <v>Fogera</v>
      </c>
      <c r="CR307" s="4" t="str">
        <v>Fogera</v>
      </c>
      <c r="CS307" s="4" t="str">
        <v>Fogera</v>
      </c>
      <c r="CT307" s="4" t="str">
        <v>Fogera</v>
      </c>
      <c r="CU307" s="4" t="str">
        <v>Fogera</v>
      </c>
      <c r="CV307" s="4" t="str">
        <v>Fogera</v>
      </c>
      <c r="CW307" s="4" t="str">
        <v>Fogera</v>
      </c>
      <c r="CX307" s="4" t="str">
        <v>Fogera</v>
      </c>
      <c r="CY307" s="4" t="str">
        <v>Fogera</v>
      </c>
      <c r="CZ307" s="4" t="str">
        <v>Fogera</v>
      </c>
      <c r="DA307" s="4" t="str">
        <v>Fogera</v>
      </c>
    </row>
    <row r="308" spans="1:105" x14ac:dyDescent="0.35">
      <c r="A308" s="4" t="s">
        <v>1588</v>
      </c>
      <c r="B308" s="4" t="s">
        <v>1587</v>
      </c>
      <c r="C308" s="4" t="s">
        <v>2824</v>
      </c>
      <c r="F308" s="4" t="s">
        <v>2508</v>
      </c>
      <c r="AS308" s="4" t="str">
        <v>Freisian x Ayrshire x Jersey</v>
      </c>
      <c r="AT308" s="4" t="str">
        <v>Freisian x Ayrshire x Jersey</v>
      </c>
      <c r="AU308" s="4" t="str">
        <v>Freisian x Ayrshire x Jersey</v>
      </c>
      <c r="AV308" s="4" t="str">
        <v>Freisian x Ayrshire x Jersey</v>
      </c>
      <c r="AW308" s="4" t="str">
        <v>Freisian x Ayrshire x Jersey</v>
      </c>
      <c r="AX308" s="4" t="str">
        <v>Freisian x Ayrshire x Jersey</v>
      </c>
      <c r="AY308" s="4" t="str">
        <v>Freisian x Ayrshire x Jersey</v>
      </c>
      <c r="AZ308" s="4" t="str">
        <v>Freisian x Ayrshire x Jersey</v>
      </c>
      <c r="BA308" s="4" t="str">
        <v>Freisian x Ayrshire x Jersey</v>
      </c>
      <c r="BB308" s="4" t="str">
        <v>Freisian x Ayrshire x Jersey</v>
      </c>
      <c r="BC308" s="4" t="str">
        <v>Freisian x Ayrshire x Jersey</v>
      </c>
      <c r="BD308" s="4" t="str">
        <v>Freisian x Ayrshire x Jersey</v>
      </c>
      <c r="BE308" s="4" t="str">
        <v>Freisian x Ayrshire x Jersey</v>
      </c>
      <c r="BF308" s="4" t="str">
        <v>Freisian x Ayrshire x Jersey</v>
      </c>
      <c r="BG308" s="4" t="str">
        <v>Freisian x Ayrshire x Jersey</v>
      </c>
      <c r="BH308" s="4" t="str">
        <v>Freisian x Ayrshire x Jersey</v>
      </c>
      <c r="BI308" s="4" t="str">
        <v>Freisian x Ayrshire x Jersey</v>
      </c>
      <c r="BJ308" s="4" t="str">
        <v>Freisian x Ayrshire x Jersey</v>
      </c>
      <c r="BK308" s="4" t="str">
        <v>Freisian x Ayrshire x Jersey</v>
      </c>
      <c r="BL308" s="4" t="str">
        <v>Freisian x Ayrshire x Jersey</v>
      </c>
      <c r="BM308" s="4" t="str">
        <v>Freisian x Ayrshire x Jersey</v>
      </c>
      <c r="BN308" s="4" t="str">
        <v>Freisian x Ayrshire x Jersey</v>
      </c>
      <c r="BO308" s="4" t="str">
        <v>Freisian x Ayrshire x Jersey</v>
      </c>
      <c r="BP308" s="4" t="str">
        <v>Freisian x Ayrshire x Jersey</v>
      </c>
      <c r="BQ308" s="4" t="str">
        <v>Freisian x Ayrshire x Jersey</v>
      </c>
      <c r="BR308" s="4" t="str">
        <v>Freisian x Ayrshire x Jersey</v>
      </c>
      <c r="BS308" s="4" t="str">
        <v>Freisian x Ayrshire x Jersey</v>
      </c>
      <c r="BT308" s="4" t="str">
        <v>Freisian x Ayrshire x Jersey</v>
      </c>
      <c r="BU308" s="4" t="str">
        <v>Freisian x Ayrshire x Jersey</v>
      </c>
      <c r="BV308" s="4" t="str">
        <v>Freisian x Ayrshire x Jersey</v>
      </c>
      <c r="BX308" s="4" t="str">
        <v>Foumbot local</v>
      </c>
      <c r="BY308" s="4" t="str">
        <v>Foumbot local</v>
      </c>
      <c r="BZ308" s="4" t="str">
        <v>Foumbot local</v>
      </c>
      <c r="CA308" s="4" t="str">
        <v>Foumbot local</v>
      </c>
      <c r="CB308" s="4" t="str">
        <v>Foumbot local</v>
      </c>
      <c r="CC308" s="4" t="str">
        <v>Foumbot local</v>
      </c>
      <c r="CD308" s="4" t="str">
        <v>Foumbot local</v>
      </c>
      <c r="CE308" s="4" t="str">
        <v>Foumbot local</v>
      </c>
      <c r="CF308" s="4" t="str">
        <v>Foumbot local</v>
      </c>
      <c r="CG308" s="4" t="str">
        <v>Foumbot local</v>
      </c>
      <c r="CH308" s="4" t="str">
        <v>Foumbot local</v>
      </c>
      <c r="CI308" s="4" t="str">
        <v>Foumbot local</v>
      </c>
      <c r="CJ308" s="4" t="str">
        <v>Foumbot local</v>
      </c>
      <c r="CK308" s="4" t="str">
        <v>Foumbot local</v>
      </c>
      <c r="CL308" s="4" t="str">
        <v>Foumbot local</v>
      </c>
      <c r="CM308" s="4" t="str">
        <v>Foumbot local</v>
      </c>
      <c r="CN308" s="4" t="str">
        <v>Foumbot local</v>
      </c>
      <c r="CO308" s="4" t="str">
        <v>Foumbot local</v>
      </c>
      <c r="CP308" s="4" t="str">
        <v>Foumbot local</v>
      </c>
      <c r="CQ308" s="4" t="str">
        <v>Foumbot local</v>
      </c>
      <c r="CR308" s="4" t="str">
        <v>Foumbot local</v>
      </c>
      <c r="CS308" s="4" t="str">
        <v>Foumbot local</v>
      </c>
      <c r="CT308" s="4" t="str">
        <v>Foumbot local</v>
      </c>
      <c r="CU308" s="4" t="str">
        <v>Foumbot local</v>
      </c>
      <c r="CV308" s="4" t="str">
        <v>Foumbot local</v>
      </c>
      <c r="CW308" s="4" t="str">
        <v>Foumbot local</v>
      </c>
      <c r="CX308" s="4" t="str">
        <v>Foumbot local</v>
      </c>
      <c r="CY308" s="4" t="str">
        <v>Foumbot local</v>
      </c>
      <c r="CZ308" s="4" t="str">
        <v>Foumbot local</v>
      </c>
      <c r="DA308" s="4" t="str">
        <v>Foumbot local</v>
      </c>
    </row>
    <row r="309" spans="1:105" x14ac:dyDescent="0.35">
      <c r="A309" s="4" t="s">
        <v>1588</v>
      </c>
      <c r="B309" s="4" t="s">
        <v>1587</v>
      </c>
      <c r="C309" s="4" t="s">
        <v>2825</v>
      </c>
      <c r="F309" s="4" t="s">
        <v>2508</v>
      </c>
      <c r="AS309" s="4" t="str">
        <v>Friesian</v>
      </c>
      <c r="AT309" s="4" t="str">
        <v>Friesian</v>
      </c>
      <c r="AU309" s="4" t="str">
        <v>Friesian</v>
      </c>
      <c r="AV309" s="4" t="str">
        <v>Friesian</v>
      </c>
      <c r="AW309" s="4" t="str">
        <v>Friesian</v>
      </c>
      <c r="AX309" s="4" t="str">
        <v>Friesian</v>
      </c>
      <c r="AY309" s="4" t="str">
        <v>Friesian</v>
      </c>
      <c r="AZ309" s="4" t="str">
        <v>Friesian</v>
      </c>
      <c r="BA309" s="4" t="str">
        <v>Friesian</v>
      </c>
      <c r="BB309" s="4" t="str">
        <v>Friesian</v>
      </c>
      <c r="BC309" s="4" t="str">
        <v>Friesian</v>
      </c>
      <c r="BD309" s="4" t="str">
        <v>Friesian</v>
      </c>
      <c r="BE309" s="4" t="str">
        <v>Friesian</v>
      </c>
      <c r="BF309" s="4" t="str">
        <v>Friesian</v>
      </c>
      <c r="BG309" s="4" t="str">
        <v>Friesian</v>
      </c>
      <c r="BH309" s="4" t="str">
        <v>Friesian</v>
      </c>
      <c r="BI309" s="4" t="str">
        <v>Friesian</v>
      </c>
      <c r="BJ309" s="4" t="str">
        <v>Friesian</v>
      </c>
      <c r="BK309" s="4" t="str">
        <v>Friesian</v>
      </c>
      <c r="BL309" s="4" t="str">
        <v>Friesian</v>
      </c>
      <c r="BM309" s="4" t="str">
        <v>Friesian</v>
      </c>
      <c r="BN309" s="4" t="str">
        <v>Friesian</v>
      </c>
      <c r="BO309" s="4" t="str">
        <v>Friesian</v>
      </c>
      <c r="BP309" s="4" t="str">
        <v>Friesian</v>
      </c>
      <c r="BQ309" s="4" t="str">
        <v>Friesian</v>
      </c>
      <c r="BR309" s="4" t="str">
        <v>Friesian</v>
      </c>
      <c r="BS309" s="4" t="str">
        <v>Friesian</v>
      </c>
      <c r="BT309" s="4" t="str">
        <v>Friesian</v>
      </c>
      <c r="BU309" s="4" t="str">
        <v>Friesian</v>
      </c>
      <c r="BV309" s="4" t="str">
        <v>Friesian</v>
      </c>
      <c r="BX309" s="4" t="str">
        <v>Freisian x Ayrshire x Jersey</v>
      </c>
      <c r="BY309" s="4" t="str">
        <v>Freisian x Ayrshire x Jersey</v>
      </c>
      <c r="BZ309" s="4" t="str">
        <v>Freisian x Ayrshire x Jersey</v>
      </c>
      <c r="CA309" s="4" t="str">
        <v>Freisian x Ayrshire x Jersey</v>
      </c>
      <c r="CB309" s="4" t="str">
        <v>Freisian x Ayrshire x Jersey</v>
      </c>
      <c r="CC309" s="4" t="str">
        <v>Freisian x Ayrshire x Jersey</v>
      </c>
      <c r="CD309" s="4" t="str">
        <v>Freisian x Ayrshire x Jersey</v>
      </c>
      <c r="CE309" s="4" t="str">
        <v>Freisian x Ayrshire x Jersey</v>
      </c>
      <c r="CF309" s="4" t="str">
        <v>Freisian x Ayrshire x Jersey</v>
      </c>
      <c r="CG309" s="4" t="str">
        <v>Freisian x Ayrshire x Jersey</v>
      </c>
      <c r="CH309" s="4" t="str">
        <v>Freisian x Ayrshire x Jersey</v>
      </c>
      <c r="CI309" s="4" t="str">
        <v>Freisian x Ayrshire x Jersey</v>
      </c>
      <c r="CJ309" s="4" t="str">
        <v>Freisian x Ayrshire x Jersey</v>
      </c>
      <c r="CK309" s="4" t="str">
        <v>Freisian x Ayrshire x Jersey</v>
      </c>
      <c r="CL309" s="4" t="str">
        <v>Freisian x Ayrshire x Jersey</v>
      </c>
      <c r="CM309" s="4" t="str">
        <v>Freisian x Ayrshire x Jersey</v>
      </c>
      <c r="CN309" s="4" t="str">
        <v>Freisian x Ayrshire x Jersey</v>
      </c>
      <c r="CO309" s="4" t="str">
        <v>Freisian x Ayrshire x Jersey</v>
      </c>
      <c r="CP309" s="4" t="str">
        <v>Freisian x Ayrshire x Jersey</v>
      </c>
      <c r="CQ309" s="4" t="str">
        <v>Freisian x Ayrshire x Jersey</v>
      </c>
      <c r="CR309" s="4" t="str">
        <v>Freisian x Ayrshire x Jersey</v>
      </c>
      <c r="CS309" s="4" t="str">
        <v>Freisian x Ayrshire x Jersey</v>
      </c>
      <c r="CT309" s="4" t="str">
        <v>Freisian x Ayrshire x Jersey</v>
      </c>
      <c r="CU309" s="4" t="str">
        <v>Freisian x Ayrshire x Jersey</v>
      </c>
      <c r="CV309" s="4" t="str">
        <v>Freisian x Ayrshire x Jersey</v>
      </c>
      <c r="CW309" s="4" t="str">
        <v>Freisian x Ayrshire x Jersey</v>
      </c>
      <c r="CX309" s="4" t="str">
        <v>Freisian x Ayrshire x Jersey</v>
      </c>
      <c r="CY309" s="4" t="str">
        <v>Freisian x Ayrshire x Jersey</v>
      </c>
      <c r="CZ309" s="4" t="str">
        <v>Freisian x Ayrshire x Jersey</v>
      </c>
      <c r="DA309" s="4" t="str">
        <v>Freisian x Ayrshire x Jersey</v>
      </c>
    </row>
    <row r="310" spans="1:105" x14ac:dyDescent="0.35">
      <c r="A310" s="4" t="s">
        <v>1588</v>
      </c>
      <c r="B310" s="4" t="s">
        <v>1587</v>
      </c>
      <c r="C310" s="4" t="s">
        <v>2826</v>
      </c>
      <c r="F310" s="4" t="s">
        <v>2502</v>
      </c>
      <c r="AS310" s="4" t="str">
        <v>Friesian x Arsi</v>
      </c>
      <c r="AT310" s="4" t="str">
        <v>Friesian x Arsi</v>
      </c>
      <c r="AU310" s="4" t="str">
        <v>Friesian x Arsi</v>
      </c>
      <c r="AV310" s="4" t="str">
        <v>Friesian x Arsi</v>
      </c>
      <c r="AW310" s="4" t="str">
        <v>Friesian x Arsi</v>
      </c>
      <c r="AX310" s="4" t="str">
        <v>Friesian x Arsi</v>
      </c>
      <c r="AY310" s="4" t="str">
        <v>Friesian x Arsi</v>
      </c>
      <c r="AZ310" s="4" t="str">
        <v>Friesian x Arsi</v>
      </c>
      <c r="BA310" s="4" t="str">
        <v>Friesian x Arsi</v>
      </c>
      <c r="BB310" s="4" t="str">
        <v>Friesian x Arsi</v>
      </c>
      <c r="BC310" s="4" t="str">
        <v>Friesian x Arsi</v>
      </c>
      <c r="BD310" s="4" t="str">
        <v>Friesian x Arsi</v>
      </c>
      <c r="BE310" s="4" t="str">
        <v>Friesian x Arsi</v>
      </c>
      <c r="BF310" s="4" t="str">
        <v>Friesian x Arsi</v>
      </c>
      <c r="BG310" s="4" t="str">
        <v>Friesian x Arsi</v>
      </c>
      <c r="BH310" s="4" t="str">
        <v>Friesian x Arsi</v>
      </c>
      <c r="BI310" s="4" t="str">
        <v>Friesian x Arsi</v>
      </c>
      <c r="BJ310" s="4" t="str">
        <v>Friesian x Arsi</v>
      </c>
      <c r="BK310" s="4" t="str">
        <v>Friesian x Arsi</v>
      </c>
      <c r="BL310" s="4" t="str">
        <v>Friesian x Arsi</v>
      </c>
      <c r="BM310" s="4" t="str">
        <v>Friesian x Arsi</v>
      </c>
      <c r="BN310" s="4" t="str">
        <v>Friesian x Arsi</v>
      </c>
      <c r="BO310" s="4" t="str">
        <v>Friesian x Arsi</v>
      </c>
      <c r="BP310" s="4" t="str">
        <v>Friesian x Arsi</v>
      </c>
      <c r="BQ310" s="4" t="str">
        <v>Friesian x Arsi</v>
      </c>
      <c r="BR310" s="4" t="str">
        <v>Friesian x Arsi</v>
      </c>
      <c r="BS310" s="4" t="str">
        <v>Friesian x Arsi</v>
      </c>
      <c r="BT310" s="4" t="str">
        <v>Friesian x Arsi</v>
      </c>
      <c r="BU310" s="4" t="str">
        <v>Friesian x Arsi</v>
      </c>
      <c r="BV310" s="4" t="str">
        <v>Friesian x Arsi</v>
      </c>
      <c r="BX310" s="4" t="str">
        <v>Friesian</v>
      </c>
      <c r="BY310" s="4" t="str">
        <v>Friesian</v>
      </c>
      <c r="BZ310" s="4" t="str">
        <v>Friesian</v>
      </c>
      <c r="CA310" s="4" t="str">
        <v>Friesian</v>
      </c>
      <c r="CB310" s="4" t="str">
        <v>Friesian</v>
      </c>
      <c r="CC310" s="4" t="str">
        <v>Friesian</v>
      </c>
      <c r="CD310" s="4" t="str">
        <v>Friesian</v>
      </c>
      <c r="CE310" s="4" t="str">
        <v>Friesian</v>
      </c>
      <c r="CF310" s="4" t="str">
        <v>Friesian</v>
      </c>
      <c r="CG310" s="4" t="str">
        <v>Friesian</v>
      </c>
      <c r="CH310" s="4" t="str">
        <v>Friesian</v>
      </c>
      <c r="CI310" s="4" t="str">
        <v>Friesian</v>
      </c>
      <c r="CJ310" s="4" t="str">
        <v>Friesian</v>
      </c>
      <c r="CK310" s="4" t="str">
        <v>Friesian</v>
      </c>
      <c r="CL310" s="4" t="str">
        <v>Friesian</v>
      </c>
      <c r="CM310" s="4" t="str">
        <v>Friesian</v>
      </c>
      <c r="CN310" s="4" t="str">
        <v>Friesian</v>
      </c>
      <c r="CO310" s="4" t="str">
        <v>Friesian</v>
      </c>
      <c r="CP310" s="4" t="str">
        <v>Friesian</v>
      </c>
      <c r="CQ310" s="4" t="str">
        <v>Friesian</v>
      </c>
      <c r="CR310" s="4" t="str">
        <v>Friesian</v>
      </c>
      <c r="CS310" s="4" t="str">
        <v>Friesian</v>
      </c>
      <c r="CT310" s="4" t="str">
        <v>Friesian</v>
      </c>
      <c r="CU310" s="4" t="str">
        <v>Friesian</v>
      </c>
      <c r="CV310" s="4" t="str">
        <v>Friesian</v>
      </c>
      <c r="CW310" s="4" t="str">
        <v>Friesian</v>
      </c>
      <c r="CX310" s="4" t="str">
        <v>Friesian</v>
      </c>
      <c r="CY310" s="4" t="str">
        <v>Friesian</v>
      </c>
      <c r="CZ310" s="4" t="str">
        <v>Friesian</v>
      </c>
      <c r="DA310" s="4" t="str">
        <v>Friesian</v>
      </c>
    </row>
    <row r="311" spans="1:105" x14ac:dyDescent="0.35">
      <c r="A311" s="4" t="s">
        <v>1588</v>
      </c>
      <c r="B311" s="4" t="s">
        <v>1587</v>
      </c>
      <c r="C311" s="4" t="s">
        <v>2827</v>
      </c>
      <c r="F311" s="4" t="s">
        <v>2508</v>
      </c>
      <c r="AS311" s="4" t="str">
        <v>Friesian x Ayrshire</v>
      </c>
      <c r="AT311" s="4" t="str">
        <v>Friesian x Ayrshire</v>
      </c>
      <c r="AU311" s="4" t="str">
        <v>Friesian x Ayrshire</v>
      </c>
      <c r="AV311" s="4" t="str">
        <v>Friesian x Ayrshire</v>
      </c>
      <c r="AW311" s="4" t="str">
        <v>Friesian x Ayrshire</v>
      </c>
      <c r="AX311" s="4" t="str">
        <v>Friesian x Ayrshire</v>
      </c>
      <c r="AY311" s="4" t="str">
        <v>Friesian x Ayrshire</v>
      </c>
      <c r="AZ311" s="4" t="str">
        <v>Friesian x Ayrshire</v>
      </c>
      <c r="BA311" s="4" t="str">
        <v>Friesian x Ayrshire</v>
      </c>
      <c r="BB311" s="4" t="str">
        <v>Friesian x Ayrshire</v>
      </c>
      <c r="BC311" s="4" t="str">
        <v>Friesian x Ayrshire</v>
      </c>
      <c r="BD311" s="4" t="str">
        <v>Friesian x Ayrshire</v>
      </c>
      <c r="BE311" s="4" t="str">
        <v>Friesian x Ayrshire</v>
      </c>
      <c r="BF311" s="4" t="str">
        <v>Friesian x Ayrshire</v>
      </c>
      <c r="BG311" s="4" t="str">
        <v>Friesian x Ayrshire</v>
      </c>
      <c r="BH311" s="4" t="str">
        <v>Friesian x Ayrshire</v>
      </c>
      <c r="BI311" s="4" t="str">
        <v>Friesian x Ayrshire</v>
      </c>
      <c r="BJ311" s="4" t="str">
        <v>Friesian x Ayrshire</v>
      </c>
      <c r="BK311" s="4" t="str">
        <v>Friesian x Ayrshire</v>
      </c>
      <c r="BL311" s="4" t="str">
        <v>Friesian x Ayrshire</v>
      </c>
      <c r="BM311" s="4" t="str">
        <v>Friesian x Ayrshire</v>
      </c>
      <c r="BN311" s="4" t="str">
        <v>Friesian x Ayrshire</v>
      </c>
      <c r="BO311" s="4" t="str">
        <v>Friesian x Ayrshire</v>
      </c>
      <c r="BP311" s="4" t="str">
        <v>Friesian x Ayrshire</v>
      </c>
      <c r="BQ311" s="4" t="str">
        <v>Friesian x Ayrshire</v>
      </c>
      <c r="BR311" s="4" t="str">
        <v>Friesian x Ayrshire</v>
      </c>
      <c r="BS311" s="4" t="str">
        <v>Friesian x Ayrshire</v>
      </c>
      <c r="BT311" s="4" t="str">
        <v>Friesian x Ayrshire</v>
      </c>
      <c r="BU311" s="4" t="str">
        <v>Friesian x Ayrshire</v>
      </c>
      <c r="BV311" s="4" t="str">
        <v>Friesian x Ayrshire</v>
      </c>
      <c r="BX311" s="4" t="str">
        <v>Friesian x Arsi</v>
      </c>
      <c r="BY311" s="4" t="str">
        <v>Friesian x Arsi</v>
      </c>
      <c r="BZ311" s="4" t="str">
        <v>Friesian x Arsi</v>
      </c>
      <c r="CA311" s="4" t="str">
        <v>Friesian x Arsi</v>
      </c>
      <c r="CB311" s="4" t="str">
        <v>Friesian x Arsi</v>
      </c>
      <c r="CC311" s="4" t="str">
        <v>Friesian x Arsi</v>
      </c>
      <c r="CD311" s="4" t="str">
        <v>Friesian x Arsi</v>
      </c>
      <c r="CE311" s="4" t="str">
        <v>Friesian x Arsi</v>
      </c>
      <c r="CF311" s="4" t="str">
        <v>Friesian x Arsi</v>
      </c>
      <c r="CG311" s="4" t="str">
        <v>Friesian x Arsi</v>
      </c>
      <c r="CH311" s="4" t="str">
        <v>Friesian x Arsi</v>
      </c>
      <c r="CI311" s="4" t="str">
        <v>Friesian x Arsi</v>
      </c>
      <c r="CJ311" s="4" t="str">
        <v>Friesian x Arsi</v>
      </c>
      <c r="CK311" s="4" t="str">
        <v>Friesian x Arsi</v>
      </c>
      <c r="CL311" s="4" t="str">
        <v>Friesian x Arsi</v>
      </c>
      <c r="CM311" s="4" t="str">
        <v>Friesian x Arsi</v>
      </c>
      <c r="CN311" s="4" t="str">
        <v>Friesian x Arsi</v>
      </c>
      <c r="CO311" s="4" t="str">
        <v>Friesian x Arsi</v>
      </c>
      <c r="CP311" s="4" t="str">
        <v>Friesian x Arsi</v>
      </c>
      <c r="CQ311" s="4" t="str">
        <v>Friesian x Arsi</v>
      </c>
      <c r="CR311" s="4" t="str">
        <v>Friesian x Arsi</v>
      </c>
      <c r="CS311" s="4" t="str">
        <v>Friesian x Arsi</v>
      </c>
      <c r="CT311" s="4" t="str">
        <v>Friesian x Arsi</v>
      </c>
      <c r="CU311" s="4" t="str">
        <v>Friesian x Arsi</v>
      </c>
      <c r="CV311" s="4" t="str">
        <v>Friesian x Arsi</v>
      </c>
      <c r="CW311" s="4" t="str">
        <v>Friesian x Arsi</v>
      </c>
      <c r="CX311" s="4" t="str">
        <v>Friesian x Arsi</v>
      </c>
      <c r="CY311" s="4" t="str">
        <v>Friesian x Arsi</v>
      </c>
      <c r="CZ311" s="4" t="str">
        <v>Friesian x Arsi</v>
      </c>
      <c r="DA311" s="4" t="str">
        <v>Friesian x Arsi</v>
      </c>
    </row>
    <row r="312" spans="1:105" x14ac:dyDescent="0.35">
      <c r="A312" s="4" t="s">
        <v>1588</v>
      </c>
      <c r="B312" s="4" t="s">
        <v>1587</v>
      </c>
      <c r="C312" s="4" t="s">
        <v>2828</v>
      </c>
      <c r="F312" s="4" t="s">
        <v>2508</v>
      </c>
      <c r="AS312" s="4" t="str">
        <v>Friesian x Boran</v>
      </c>
      <c r="AT312" s="4" t="str">
        <v>Friesian x Boran</v>
      </c>
      <c r="AU312" s="4" t="str">
        <v>Friesian x Boran</v>
      </c>
      <c r="AV312" s="4" t="str">
        <v>Friesian x Boran</v>
      </c>
      <c r="AW312" s="4" t="str">
        <v>Friesian x Boran</v>
      </c>
      <c r="AX312" s="4" t="str">
        <v>Friesian x Boran</v>
      </c>
      <c r="AY312" s="4" t="str">
        <v>Friesian x Boran</v>
      </c>
      <c r="AZ312" s="4" t="str">
        <v>Friesian x Boran</v>
      </c>
      <c r="BA312" s="4" t="str">
        <v>Friesian x Boran</v>
      </c>
      <c r="BB312" s="4" t="str">
        <v>Friesian x Boran</v>
      </c>
      <c r="BC312" s="4" t="str">
        <v>Friesian x Boran</v>
      </c>
      <c r="BD312" s="4" t="str">
        <v>Friesian x Boran</v>
      </c>
      <c r="BE312" s="4" t="str">
        <v>Friesian x Boran</v>
      </c>
      <c r="BF312" s="4" t="str">
        <v>Friesian x Boran</v>
      </c>
      <c r="BG312" s="4" t="str">
        <v>Friesian x Boran</v>
      </c>
      <c r="BH312" s="4" t="str">
        <v>Friesian x Boran</v>
      </c>
      <c r="BI312" s="4" t="str">
        <v>Friesian x Boran</v>
      </c>
      <c r="BJ312" s="4" t="str">
        <v>Friesian x Boran</v>
      </c>
      <c r="BK312" s="4" t="str">
        <v>Friesian x Boran</v>
      </c>
      <c r="BL312" s="4" t="str">
        <v>Friesian x Boran</v>
      </c>
      <c r="BM312" s="4" t="str">
        <v>Friesian x Boran</v>
      </c>
      <c r="BN312" s="4" t="str">
        <v>Friesian x Boran</v>
      </c>
      <c r="BO312" s="4" t="str">
        <v>Friesian x Boran</v>
      </c>
      <c r="BP312" s="4" t="str">
        <v>Friesian x Boran</v>
      </c>
      <c r="BQ312" s="4" t="str">
        <v>Friesian x Boran</v>
      </c>
      <c r="BR312" s="4" t="str">
        <v>Friesian x Boran</v>
      </c>
      <c r="BS312" s="4" t="str">
        <v>Friesian x Boran</v>
      </c>
      <c r="BT312" s="4" t="str">
        <v>Friesian x Boran</v>
      </c>
      <c r="BU312" s="4" t="str">
        <v>Friesian x Boran</v>
      </c>
      <c r="BV312" s="4" t="str">
        <v>Friesian x Boran</v>
      </c>
      <c r="BX312" s="4" t="str">
        <v>Friesian x Ayrshire</v>
      </c>
      <c r="BY312" s="4" t="str">
        <v>Friesian x Ayrshire</v>
      </c>
      <c r="BZ312" s="4" t="str">
        <v>Friesian x Ayrshire</v>
      </c>
      <c r="CA312" s="4" t="str">
        <v>Friesian x Ayrshire</v>
      </c>
      <c r="CB312" s="4" t="str">
        <v>Friesian x Ayrshire</v>
      </c>
      <c r="CC312" s="4" t="str">
        <v>Friesian x Ayrshire</v>
      </c>
      <c r="CD312" s="4" t="str">
        <v>Friesian x Ayrshire</v>
      </c>
      <c r="CE312" s="4" t="str">
        <v>Friesian x Ayrshire</v>
      </c>
      <c r="CF312" s="4" t="str">
        <v>Friesian x Ayrshire</v>
      </c>
      <c r="CG312" s="4" t="str">
        <v>Friesian x Ayrshire</v>
      </c>
      <c r="CH312" s="4" t="str">
        <v>Friesian x Ayrshire</v>
      </c>
      <c r="CI312" s="4" t="str">
        <v>Friesian x Ayrshire</v>
      </c>
      <c r="CJ312" s="4" t="str">
        <v>Friesian x Ayrshire</v>
      </c>
      <c r="CK312" s="4" t="str">
        <v>Friesian x Ayrshire</v>
      </c>
      <c r="CL312" s="4" t="str">
        <v>Friesian x Ayrshire</v>
      </c>
      <c r="CM312" s="4" t="str">
        <v>Friesian x Ayrshire</v>
      </c>
      <c r="CN312" s="4" t="str">
        <v>Friesian x Ayrshire</v>
      </c>
      <c r="CO312" s="4" t="str">
        <v>Friesian x Ayrshire</v>
      </c>
      <c r="CP312" s="4" t="str">
        <v>Friesian x Ayrshire</v>
      </c>
      <c r="CQ312" s="4" t="str">
        <v>Friesian x Ayrshire</v>
      </c>
      <c r="CR312" s="4" t="str">
        <v>Friesian x Ayrshire</v>
      </c>
      <c r="CS312" s="4" t="str">
        <v>Friesian x Ayrshire</v>
      </c>
      <c r="CT312" s="4" t="str">
        <v>Friesian x Ayrshire</v>
      </c>
      <c r="CU312" s="4" t="str">
        <v>Friesian x Ayrshire</v>
      </c>
      <c r="CV312" s="4" t="str">
        <v>Friesian x Ayrshire</v>
      </c>
      <c r="CW312" s="4" t="str">
        <v>Friesian x Ayrshire</v>
      </c>
      <c r="CX312" s="4" t="str">
        <v>Friesian x Ayrshire</v>
      </c>
      <c r="CY312" s="4" t="str">
        <v>Friesian x Ayrshire</v>
      </c>
      <c r="CZ312" s="4" t="str">
        <v>Friesian x Ayrshire</v>
      </c>
      <c r="DA312" s="4" t="str">
        <v>Friesian x Ayrshire</v>
      </c>
    </row>
    <row r="313" spans="1:105" x14ac:dyDescent="0.35">
      <c r="A313" s="4" t="s">
        <v>1588</v>
      </c>
      <c r="B313" s="4" t="s">
        <v>1587</v>
      </c>
      <c r="C313" s="4" t="s">
        <v>2829</v>
      </c>
      <c r="F313" s="4" t="s">
        <v>2502</v>
      </c>
      <c r="AS313" s="4" t="str">
        <v>Friesian x Boran dairy</v>
      </c>
      <c r="AT313" s="4" t="str">
        <v>Friesian x Boran dairy</v>
      </c>
      <c r="AU313" s="4" t="str">
        <v>Friesian x Boran dairy</v>
      </c>
      <c r="AV313" s="4" t="str">
        <v>Friesian x Boran dairy</v>
      </c>
      <c r="AW313" s="4" t="str">
        <v>Friesian x Boran dairy</v>
      </c>
      <c r="AX313" s="4" t="str">
        <v>Friesian x Boran dairy</v>
      </c>
      <c r="AY313" s="4" t="str">
        <v>Friesian x Boran dairy</v>
      </c>
      <c r="AZ313" s="4" t="str">
        <v>Friesian x Boran dairy</v>
      </c>
      <c r="BA313" s="4" t="str">
        <v>Friesian x Boran dairy</v>
      </c>
      <c r="BB313" s="4" t="str">
        <v>Friesian x Boran dairy</v>
      </c>
      <c r="BC313" s="4" t="str">
        <v>Friesian x Boran dairy</v>
      </c>
      <c r="BD313" s="4" t="str">
        <v>Friesian x Boran dairy</v>
      </c>
      <c r="BE313" s="4" t="str">
        <v>Friesian x Boran dairy</v>
      </c>
      <c r="BF313" s="4" t="str">
        <v>Friesian x Boran dairy</v>
      </c>
      <c r="BG313" s="4" t="str">
        <v>Friesian x Boran dairy</v>
      </c>
      <c r="BH313" s="4" t="str">
        <v>Friesian x Boran dairy</v>
      </c>
      <c r="BI313" s="4" t="str">
        <v>Friesian x Boran dairy</v>
      </c>
      <c r="BJ313" s="4" t="str">
        <v>Friesian x Boran dairy</v>
      </c>
      <c r="BK313" s="4" t="str">
        <v>Friesian x Boran dairy</v>
      </c>
      <c r="BL313" s="4" t="str">
        <v>Friesian x Boran dairy</v>
      </c>
      <c r="BM313" s="4" t="str">
        <v>Friesian x Boran dairy</v>
      </c>
      <c r="BN313" s="4" t="str">
        <v>Friesian x Boran dairy</v>
      </c>
      <c r="BO313" s="4" t="str">
        <v>Friesian x Boran dairy</v>
      </c>
      <c r="BP313" s="4" t="str">
        <v>Friesian x Boran dairy</v>
      </c>
      <c r="BQ313" s="4" t="str">
        <v>Friesian x Boran dairy</v>
      </c>
      <c r="BR313" s="4" t="str">
        <v>Friesian x Boran dairy</v>
      </c>
      <c r="BS313" s="4" t="str">
        <v>Friesian x Boran dairy</v>
      </c>
      <c r="BT313" s="4" t="str">
        <v>Friesian x Boran dairy</v>
      </c>
      <c r="BU313" s="4" t="str">
        <v>Friesian x Boran dairy</v>
      </c>
      <c r="BV313" s="4" t="str">
        <v>Friesian x Boran dairy</v>
      </c>
      <c r="BX313" s="4" t="str">
        <v>Friesian x Boran</v>
      </c>
      <c r="BY313" s="4" t="str">
        <v>Friesian x Boran</v>
      </c>
      <c r="BZ313" s="4" t="str">
        <v>Friesian x Boran</v>
      </c>
      <c r="CA313" s="4" t="str">
        <v>Friesian x Boran</v>
      </c>
      <c r="CB313" s="4" t="str">
        <v>Friesian x Boran</v>
      </c>
      <c r="CC313" s="4" t="str">
        <v>Friesian x Boran</v>
      </c>
      <c r="CD313" s="4" t="str">
        <v>Friesian x Boran</v>
      </c>
      <c r="CE313" s="4" t="str">
        <v>Friesian x Boran</v>
      </c>
      <c r="CF313" s="4" t="str">
        <v>Friesian x Boran</v>
      </c>
      <c r="CG313" s="4" t="str">
        <v>Friesian x Boran</v>
      </c>
      <c r="CH313" s="4" t="str">
        <v>Friesian x Boran</v>
      </c>
      <c r="CI313" s="4" t="str">
        <v>Friesian x Boran</v>
      </c>
      <c r="CJ313" s="4" t="str">
        <v>Friesian x Boran</v>
      </c>
      <c r="CK313" s="4" t="str">
        <v>Friesian x Boran</v>
      </c>
      <c r="CL313" s="4" t="str">
        <v>Friesian x Boran</v>
      </c>
      <c r="CM313" s="4" t="str">
        <v>Friesian x Boran</v>
      </c>
      <c r="CN313" s="4" t="str">
        <v>Friesian x Boran</v>
      </c>
      <c r="CO313" s="4" t="str">
        <v>Friesian x Boran</v>
      </c>
      <c r="CP313" s="4" t="str">
        <v>Friesian x Boran</v>
      </c>
      <c r="CQ313" s="4" t="str">
        <v>Friesian x Boran</v>
      </c>
      <c r="CR313" s="4" t="str">
        <v>Friesian x Boran</v>
      </c>
      <c r="CS313" s="4" t="str">
        <v>Friesian x Boran</v>
      </c>
      <c r="CT313" s="4" t="str">
        <v>Friesian x Boran</v>
      </c>
      <c r="CU313" s="4" t="str">
        <v>Friesian x Boran</v>
      </c>
      <c r="CV313" s="4" t="str">
        <v>Friesian x Boran</v>
      </c>
      <c r="CW313" s="4" t="str">
        <v>Friesian x Boran</v>
      </c>
      <c r="CX313" s="4" t="str">
        <v>Friesian x Boran</v>
      </c>
      <c r="CY313" s="4" t="str">
        <v>Friesian x Boran</v>
      </c>
      <c r="CZ313" s="4" t="str">
        <v>Friesian x Boran</v>
      </c>
      <c r="DA313" s="4" t="str">
        <v>Friesian x Boran</v>
      </c>
    </row>
    <row r="314" spans="1:105" x14ac:dyDescent="0.35">
      <c r="A314" s="4" t="s">
        <v>1588</v>
      </c>
      <c r="B314" s="4" t="s">
        <v>1587</v>
      </c>
      <c r="C314" s="4" t="s">
        <v>2830</v>
      </c>
      <c r="F314" s="4" t="s">
        <v>2502</v>
      </c>
      <c r="AS314" s="4" t="str">
        <v>Friesian x Zebu</v>
      </c>
      <c r="AT314" s="4" t="str">
        <v>Friesian x Zebu</v>
      </c>
      <c r="AU314" s="4" t="str">
        <v>Friesian x Zebu</v>
      </c>
      <c r="AV314" s="4" t="str">
        <v>Friesian x Zebu</v>
      </c>
      <c r="AW314" s="4" t="str">
        <v>Friesian x Zebu</v>
      </c>
      <c r="AX314" s="4" t="str">
        <v>Friesian x Zebu</v>
      </c>
      <c r="AY314" s="4" t="str">
        <v>Friesian x Zebu</v>
      </c>
      <c r="AZ314" s="4" t="str">
        <v>Friesian x Zebu</v>
      </c>
      <c r="BA314" s="4" t="str">
        <v>Friesian x Zebu</v>
      </c>
      <c r="BB314" s="4" t="str">
        <v>Friesian x Zebu</v>
      </c>
      <c r="BC314" s="4" t="str">
        <v>Friesian x Zebu</v>
      </c>
      <c r="BD314" s="4" t="str">
        <v>Friesian x Zebu</v>
      </c>
      <c r="BE314" s="4" t="str">
        <v>Friesian x Zebu</v>
      </c>
      <c r="BF314" s="4" t="str">
        <v>Friesian x Zebu</v>
      </c>
      <c r="BG314" s="4" t="str">
        <v>Friesian x Zebu</v>
      </c>
      <c r="BH314" s="4" t="str">
        <v>Friesian x Zebu</v>
      </c>
      <c r="BI314" s="4" t="str">
        <v>Friesian x Zebu</v>
      </c>
      <c r="BJ314" s="4" t="str">
        <v>Friesian x Zebu</v>
      </c>
      <c r="BK314" s="4" t="str">
        <v>Friesian x Zebu</v>
      </c>
      <c r="BL314" s="4" t="str">
        <v>Friesian x Zebu</v>
      </c>
      <c r="BM314" s="4" t="str">
        <v>Friesian x Zebu</v>
      </c>
      <c r="BN314" s="4" t="str">
        <v>Friesian x Zebu</v>
      </c>
      <c r="BO314" s="4" t="str">
        <v>Friesian x Zebu</v>
      </c>
      <c r="BP314" s="4" t="str">
        <v>Friesian x Zebu</v>
      </c>
      <c r="BQ314" s="4" t="str">
        <v>Friesian x Zebu</v>
      </c>
      <c r="BR314" s="4" t="str">
        <v>Friesian x Zebu</v>
      </c>
      <c r="BS314" s="4" t="str">
        <v>Friesian x Zebu</v>
      </c>
      <c r="BT314" s="4" t="str">
        <v>Friesian x Zebu</v>
      </c>
      <c r="BU314" s="4" t="str">
        <v>Friesian x Zebu</v>
      </c>
      <c r="BV314" s="4" t="str">
        <v>Friesian x Zebu</v>
      </c>
      <c r="BX314" s="4" t="str">
        <v>Friesian x Boran dairy</v>
      </c>
      <c r="BY314" s="4" t="str">
        <v>Friesian x Boran dairy</v>
      </c>
      <c r="BZ314" s="4" t="str">
        <v>Friesian x Boran dairy</v>
      </c>
      <c r="CA314" s="4" t="str">
        <v>Friesian x Boran dairy</v>
      </c>
      <c r="CB314" s="4" t="str">
        <v>Friesian x Boran dairy</v>
      </c>
      <c r="CC314" s="4" t="str">
        <v>Friesian x Boran dairy</v>
      </c>
      <c r="CD314" s="4" t="str">
        <v>Friesian x Boran dairy</v>
      </c>
      <c r="CE314" s="4" t="str">
        <v>Friesian x Boran dairy</v>
      </c>
      <c r="CF314" s="4" t="str">
        <v>Friesian x Boran dairy</v>
      </c>
      <c r="CG314" s="4" t="str">
        <v>Friesian x Boran dairy</v>
      </c>
      <c r="CH314" s="4" t="str">
        <v>Friesian x Boran dairy</v>
      </c>
      <c r="CI314" s="4" t="str">
        <v>Friesian x Boran dairy</v>
      </c>
      <c r="CJ314" s="4" t="str">
        <v>Friesian x Boran dairy</v>
      </c>
      <c r="CK314" s="4" t="str">
        <v>Friesian x Boran dairy</v>
      </c>
      <c r="CL314" s="4" t="str">
        <v>Friesian x Boran dairy</v>
      </c>
      <c r="CM314" s="4" t="str">
        <v>Friesian x Boran dairy</v>
      </c>
      <c r="CN314" s="4" t="str">
        <v>Friesian x Boran dairy</v>
      </c>
      <c r="CO314" s="4" t="str">
        <v>Friesian x Boran dairy</v>
      </c>
      <c r="CP314" s="4" t="str">
        <v>Friesian x Boran dairy</v>
      </c>
      <c r="CQ314" s="4" t="str">
        <v>Friesian x Boran dairy</v>
      </c>
      <c r="CR314" s="4" t="str">
        <v>Friesian x Boran dairy</v>
      </c>
      <c r="CS314" s="4" t="str">
        <v>Friesian x Boran dairy</v>
      </c>
      <c r="CT314" s="4" t="str">
        <v>Friesian x Boran dairy</v>
      </c>
      <c r="CU314" s="4" t="str">
        <v>Friesian x Boran dairy</v>
      </c>
      <c r="CV314" s="4" t="str">
        <v>Friesian x Boran dairy</v>
      </c>
      <c r="CW314" s="4" t="str">
        <v>Friesian x Boran dairy</v>
      </c>
      <c r="CX314" s="4" t="str">
        <v>Friesian x Boran dairy</v>
      </c>
      <c r="CY314" s="4" t="str">
        <v>Friesian x Boran dairy</v>
      </c>
      <c r="CZ314" s="4" t="str">
        <v>Friesian x Boran dairy</v>
      </c>
      <c r="DA314" s="4" t="str">
        <v>Friesian x Boran dairy</v>
      </c>
    </row>
    <row r="315" spans="1:105" x14ac:dyDescent="0.35">
      <c r="A315" s="4" t="s">
        <v>1588</v>
      </c>
      <c r="B315" s="4" t="s">
        <v>1587</v>
      </c>
      <c r="C315" s="4" t="s">
        <v>2831</v>
      </c>
      <c r="F315" s="4" t="s">
        <v>2502</v>
      </c>
      <c r="AS315" s="4" t="str">
        <v>Friesian*Sahiwal</v>
      </c>
      <c r="AT315" s="4" t="str">
        <v>Friesian*Sahiwal</v>
      </c>
      <c r="AU315" s="4" t="str">
        <v>Friesian*Sahiwal</v>
      </c>
      <c r="AV315" s="4" t="str">
        <v>Friesian*Sahiwal</v>
      </c>
      <c r="AW315" s="4" t="str">
        <v>Friesian*Sahiwal</v>
      </c>
      <c r="AX315" s="4" t="str">
        <v>Friesian*Sahiwal</v>
      </c>
      <c r="AY315" s="4" t="str">
        <v>Friesian*Sahiwal</v>
      </c>
      <c r="AZ315" s="4" t="str">
        <v>Friesian*Sahiwal</v>
      </c>
      <c r="BA315" s="4" t="str">
        <v>Friesian*Sahiwal</v>
      </c>
      <c r="BB315" s="4" t="str">
        <v>Friesian*Sahiwal</v>
      </c>
      <c r="BC315" s="4" t="str">
        <v>Friesian*Sahiwal</v>
      </c>
      <c r="BD315" s="4" t="str">
        <v>Friesian*Sahiwal</v>
      </c>
      <c r="BE315" s="4" t="str">
        <v>Friesian*Sahiwal</v>
      </c>
      <c r="BF315" s="4" t="str">
        <v>Friesian*Sahiwal</v>
      </c>
      <c r="BG315" s="4" t="str">
        <v>Friesian*Sahiwal</v>
      </c>
      <c r="BH315" s="4" t="str">
        <v>Friesian*Sahiwal</v>
      </c>
      <c r="BI315" s="4" t="str">
        <v>Friesian*Sahiwal</v>
      </c>
      <c r="BJ315" s="4" t="str">
        <v>Friesian*Sahiwal</v>
      </c>
      <c r="BK315" s="4" t="str">
        <v>Friesian*Sahiwal</v>
      </c>
      <c r="BL315" s="4" t="str">
        <v>Friesian*Sahiwal</v>
      </c>
      <c r="BM315" s="4" t="str">
        <v>Friesian*Sahiwal</v>
      </c>
      <c r="BN315" s="4" t="str">
        <v>Friesian*Sahiwal</v>
      </c>
      <c r="BO315" s="4" t="str">
        <v>Friesian*Sahiwal</v>
      </c>
      <c r="BP315" s="4" t="str">
        <v>Friesian*Sahiwal</v>
      </c>
      <c r="BQ315" s="4" t="str">
        <v>Friesian*Sahiwal</v>
      </c>
      <c r="BR315" s="4" t="str">
        <v>Friesian*Sahiwal</v>
      </c>
      <c r="BS315" s="4" t="str">
        <v>Friesian*Sahiwal</v>
      </c>
      <c r="BT315" s="4" t="str">
        <v>Friesian*Sahiwal</v>
      </c>
      <c r="BU315" s="4" t="str">
        <v>Friesian*Sahiwal</v>
      </c>
      <c r="BV315" s="4" t="str">
        <v>Friesian*Sahiwal</v>
      </c>
      <c r="BX315" s="4" t="str">
        <v>Friesian x Zebu</v>
      </c>
      <c r="BY315" s="4" t="str">
        <v>Friesian x Zebu</v>
      </c>
      <c r="BZ315" s="4" t="str">
        <v>Friesian x Zebu</v>
      </c>
      <c r="CA315" s="4" t="str">
        <v>Friesian x Zebu</v>
      </c>
      <c r="CB315" s="4" t="str">
        <v>Friesian x Zebu</v>
      </c>
      <c r="CC315" s="4" t="str">
        <v>Friesian x Zebu</v>
      </c>
      <c r="CD315" s="4" t="str">
        <v>Friesian x Zebu</v>
      </c>
      <c r="CE315" s="4" t="str">
        <v>Friesian x Zebu</v>
      </c>
      <c r="CF315" s="4" t="str">
        <v>Friesian x Zebu</v>
      </c>
      <c r="CG315" s="4" t="str">
        <v>Friesian x Zebu</v>
      </c>
      <c r="CH315" s="4" t="str">
        <v>Friesian x Zebu</v>
      </c>
      <c r="CI315" s="4" t="str">
        <v>Friesian x Zebu</v>
      </c>
      <c r="CJ315" s="4" t="str">
        <v>Friesian x Zebu</v>
      </c>
      <c r="CK315" s="4" t="str">
        <v>Friesian x Zebu</v>
      </c>
      <c r="CL315" s="4" t="str">
        <v>Friesian x Zebu</v>
      </c>
      <c r="CM315" s="4" t="str">
        <v>Friesian x Zebu</v>
      </c>
      <c r="CN315" s="4" t="str">
        <v>Friesian x Zebu</v>
      </c>
      <c r="CO315" s="4" t="str">
        <v>Friesian x Zebu</v>
      </c>
      <c r="CP315" s="4" t="str">
        <v>Friesian x Zebu</v>
      </c>
      <c r="CQ315" s="4" t="str">
        <v>Friesian x Zebu</v>
      </c>
      <c r="CR315" s="4" t="str">
        <v>Friesian x Zebu</v>
      </c>
      <c r="CS315" s="4" t="str">
        <v>Friesian x Zebu</v>
      </c>
      <c r="CT315" s="4" t="str">
        <v>Friesian x Zebu</v>
      </c>
      <c r="CU315" s="4" t="str">
        <v>Friesian x Zebu</v>
      </c>
      <c r="CV315" s="4" t="str">
        <v>Friesian x Zebu</v>
      </c>
      <c r="CW315" s="4" t="str">
        <v>Friesian x Zebu</v>
      </c>
      <c r="CX315" s="4" t="str">
        <v>Friesian x Zebu</v>
      </c>
      <c r="CY315" s="4" t="str">
        <v>Friesian x Zebu</v>
      </c>
      <c r="CZ315" s="4" t="str">
        <v>Friesian x Zebu</v>
      </c>
      <c r="DA315" s="4" t="str">
        <v>Friesian x Zebu</v>
      </c>
    </row>
    <row r="316" spans="1:105" x14ac:dyDescent="0.35">
      <c r="A316" s="4" t="s">
        <v>1588</v>
      </c>
      <c r="B316" s="4" t="s">
        <v>1587</v>
      </c>
      <c r="C316" s="4" t="s">
        <v>2832</v>
      </c>
      <c r="AS316" s="4" t="str">
        <v>Fulbe</v>
      </c>
      <c r="AT316" s="4" t="str">
        <v>Fulbe</v>
      </c>
      <c r="AU316" s="4" t="str">
        <v>Fulbe</v>
      </c>
      <c r="AV316" s="4" t="str">
        <v>Fulbe</v>
      </c>
      <c r="AW316" s="4" t="str">
        <v>Fulbe</v>
      </c>
      <c r="AX316" s="4" t="str">
        <v>Fulbe</v>
      </c>
      <c r="AY316" s="4" t="str">
        <v>Fulbe</v>
      </c>
      <c r="AZ316" s="4" t="str">
        <v>Fulbe</v>
      </c>
      <c r="BA316" s="4" t="str">
        <v>Fulbe</v>
      </c>
      <c r="BB316" s="4" t="str">
        <v>Fulbe</v>
      </c>
      <c r="BC316" s="4" t="str">
        <v>Fulbe</v>
      </c>
      <c r="BD316" s="4" t="str">
        <v>Fulbe</v>
      </c>
      <c r="BE316" s="4" t="str">
        <v>Fulbe</v>
      </c>
      <c r="BF316" s="4" t="str">
        <v>Fulbe</v>
      </c>
      <c r="BG316" s="4" t="str">
        <v>Fulbe</v>
      </c>
      <c r="BH316" s="4" t="str">
        <v>Fulbe</v>
      </c>
      <c r="BI316" s="4" t="str">
        <v>Fulbe</v>
      </c>
      <c r="BJ316" s="4" t="str">
        <v>Fulbe</v>
      </c>
      <c r="BK316" s="4" t="str">
        <v>Fulbe</v>
      </c>
      <c r="BL316" s="4" t="str">
        <v>Fulbe</v>
      </c>
      <c r="BM316" s="4" t="str">
        <v>Fulbe</v>
      </c>
      <c r="BN316" s="4" t="str">
        <v>Fulbe</v>
      </c>
      <c r="BO316" s="4" t="str">
        <v>Fulbe</v>
      </c>
      <c r="BP316" s="4" t="str">
        <v>Fulbe</v>
      </c>
      <c r="BQ316" s="4" t="str">
        <v>Fulbe</v>
      </c>
      <c r="BR316" s="4" t="str">
        <v>Fulbe</v>
      </c>
      <c r="BS316" s="4" t="str">
        <v>Fulbe</v>
      </c>
      <c r="BT316" s="4" t="str">
        <v>Fulbe</v>
      </c>
      <c r="BU316" s="4" t="str">
        <v>Fulbe</v>
      </c>
      <c r="BV316" s="4" t="str">
        <v>Fulbe</v>
      </c>
      <c r="BX316" s="4" t="str">
        <v>Friesian*Sahiwal</v>
      </c>
      <c r="BY316" s="4" t="str">
        <v>Friesian*Sahiwal</v>
      </c>
      <c r="BZ316" s="4" t="str">
        <v>Friesian*Sahiwal</v>
      </c>
      <c r="CA316" s="4" t="str">
        <v>Friesian*Sahiwal</v>
      </c>
      <c r="CB316" s="4" t="str">
        <v>Friesian*Sahiwal</v>
      </c>
      <c r="CC316" s="4" t="str">
        <v>Friesian*Sahiwal</v>
      </c>
      <c r="CD316" s="4" t="str">
        <v>Friesian*Sahiwal</v>
      </c>
      <c r="CE316" s="4" t="str">
        <v>Friesian*Sahiwal</v>
      </c>
      <c r="CF316" s="4" t="str">
        <v>Friesian*Sahiwal</v>
      </c>
      <c r="CG316" s="4" t="str">
        <v>Friesian*Sahiwal</v>
      </c>
      <c r="CH316" s="4" t="str">
        <v>Friesian*Sahiwal</v>
      </c>
      <c r="CI316" s="4" t="str">
        <v>Friesian*Sahiwal</v>
      </c>
      <c r="CJ316" s="4" t="str">
        <v>Friesian*Sahiwal</v>
      </c>
      <c r="CK316" s="4" t="str">
        <v>Friesian*Sahiwal</v>
      </c>
      <c r="CL316" s="4" t="str">
        <v>Friesian*Sahiwal</v>
      </c>
      <c r="CM316" s="4" t="str">
        <v>Friesian*Sahiwal</v>
      </c>
      <c r="CN316" s="4" t="str">
        <v>Friesian*Sahiwal</v>
      </c>
      <c r="CO316" s="4" t="str">
        <v>Friesian*Sahiwal</v>
      </c>
      <c r="CP316" s="4" t="str">
        <v>Friesian*Sahiwal</v>
      </c>
      <c r="CQ316" s="4" t="str">
        <v>Friesian*Sahiwal</v>
      </c>
      <c r="CR316" s="4" t="str">
        <v>Friesian*Sahiwal</v>
      </c>
      <c r="CS316" s="4" t="str">
        <v>Friesian*Sahiwal</v>
      </c>
      <c r="CT316" s="4" t="str">
        <v>Friesian*Sahiwal</v>
      </c>
      <c r="CU316" s="4" t="str">
        <v>Friesian*Sahiwal</v>
      </c>
      <c r="CV316" s="4" t="str">
        <v>Friesian*Sahiwal</v>
      </c>
      <c r="CW316" s="4" t="str">
        <v>Friesian*Sahiwal</v>
      </c>
      <c r="CX316" s="4" t="str">
        <v>Friesian*Sahiwal</v>
      </c>
      <c r="CY316" s="4" t="str">
        <v>Friesian*Sahiwal</v>
      </c>
      <c r="CZ316" s="4" t="str">
        <v>Friesian*Sahiwal</v>
      </c>
      <c r="DA316" s="4" t="str">
        <v>Friesian*Sahiwal</v>
      </c>
    </row>
    <row r="317" spans="1:105" x14ac:dyDescent="0.35">
      <c r="A317" s="4" t="s">
        <v>1588</v>
      </c>
      <c r="B317" s="4" t="s">
        <v>1587</v>
      </c>
      <c r="C317" s="4" t="s">
        <v>2833</v>
      </c>
      <c r="AS317" s="4" t="str">
        <v>Funtua</v>
      </c>
      <c r="AT317" s="4" t="str">
        <v>Funtua</v>
      </c>
      <c r="AU317" s="4" t="str">
        <v>Funtua</v>
      </c>
      <c r="AV317" s="4" t="str">
        <v>Funtua</v>
      </c>
      <c r="AW317" s="4" t="str">
        <v>Funtua</v>
      </c>
      <c r="AX317" s="4" t="str">
        <v>Funtua</v>
      </c>
      <c r="AY317" s="4" t="str">
        <v>Funtua</v>
      </c>
      <c r="AZ317" s="4" t="str">
        <v>Funtua</v>
      </c>
      <c r="BA317" s="4" t="str">
        <v>Funtua</v>
      </c>
      <c r="BB317" s="4" t="str">
        <v>Funtua</v>
      </c>
      <c r="BC317" s="4" t="str">
        <v>Funtua</v>
      </c>
      <c r="BD317" s="4" t="str">
        <v>Funtua</v>
      </c>
      <c r="BE317" s="4" t="str">
        <v>Funtua</v>
      </c>
      <c r="BF317" s="4" t="str">
        <v>Funtua</v>
      </c>
      <c r="BG317" s="4" t="str">
        <v>Funtua</v>
      </c>
      <c r="BH317" s="4" t="str">
        <v>Funtua</v>
      </c>
      <c r="BI317" s="4" t="str">
        <v>Funtua</v>
      </c>
      <c r="BJ317" s="4" t="str">
        <v>Funtua</v>
      </c>
      <c r="BK317" s="4" t="str">
        <v>Funtua</v>
      </c>
      <c r="BL317" s="4" t="str">
        <v>Funtua</v>
      </c>
      <c r="BM317" s="4" t="str">
        <v>Funtua</v>
      </c>
      <c r="BN317" s="4" t="str">
        <v>Funtua</v>
      </c>
      <c r="BO317" s="4" t="str">
        <v>Funtua</v>
      </c>
      <c r="BP317" s="4" t="str">
        <v>Funtua</v>
      </c>
      <c r="BQ317" s="4" t="str">
        <v>Funtua</v>
      </c>
      <c r="BR317" s="4" t="str">
        <v>Funtua</v>
      </c>
      <c r="BS317" s="4" t="str">
        <v>Funtua</v>
      </c>
      <c r="BT317" s="4" t="str">
        <v>Funtua</v>
      </c>
      <c r="BU317" s="4" t="str">
        <v>Funtua</v>
      </c>
      <c r="BV317" s="4" t="str">
        <v>Funtua</v>
      </c>
      <c r="BX317" s="4" t="str">
        <v>Fulbe</v>
      </c>
      <c r="BY317" s="4" t="str">
        <v>Fulbe</v>
      </c>
      <c r="BZ317" s="4" t="str">
        <v>Fulbe</v>
      </c>
      <c r="CA317" s="4" t="str">
        <v>Fulbe</v>
      </c>
      <c r="CB317" s="4" t="str">
        <v>Fulbe</v>
      </c>
      <c r="CC317" s="4" t="str">
        <v>Fulbe</v>
      </c>
      <c r="CD317" s="4" t="str">
        <v>Fulbe</v>
      </c>
      <c r="CE317" s="4" t="str">
        <v>Fulbe</v>
      </c>
      <c r="CF317" s="4" t="str">
        <v>Fulbe</v>
      </c>
      <c r="CG317" s="4" t="str">
        <v>Fulbe</v>
      </c>
      <c r="CH317" s="4" t="str">
        <v>Fulbe</v>
      </c>
      <c r="CI317" s="4" t="str">
        <v>Fulbe</v>
      </c>
      <c r="CJ317" s="4" t="str">
        <v>Fulbe</v>
      </c>
      <c r="CK317" s="4" t="str">
        <v>Fulbe</v>
      </c>
      <c r="CL317" s="4" t="str">
        <v>Fulbe</v>
      </c>
      <c r="CM317" s="4" t="str">
        <v>Fulbe</v>
      </c>
      <c r="CN317" s="4" t="str">
        <v>Fulbe</v>
      </c>
      <c r="CO317" s="4" t="str">
        <v>Fulbe</v>
      </c>
      <c r="CP317" s="4" t="str">
        <v>Fulbe</v>
      </c>
      <c r="CQ317" s="4" t="str">
        <v>Fulbe</v>
      </c>
      <c r="CR317" s="4" t="str">
        <v>Fulbe</v>
      </c>
      <c r="CS317" s="4" t="str">
        <v>Fulbe</v>
      </c>
      <c r="CT317" s="4" t="str">
        <v>Fulbe</v>
      </c>
      <c r="CU317" s="4" t="str">
        <v>Fulbe</v>
      </c>
      <c r="CV317" s="4" t="str">
        <v>Fulbe</v>
      </c>
      <c r="CW317" s="4" t="str">
        <v>Fulbe</v>
      </c>
      <c r="CX317" s="4" t="str">
        <v>Fulbe</v>
      </c>
      <c r="CY317" s="4" t="str">
        <v>Fulbe</v>
      </c>
      <c r="CZ317" s="4" t="str">
        <v>Fulbe</v>
      </c>
      <c r="DA317" s="4" t="str">
        <v>Fulbe</v>
      </c>
    </row>
    <row r="318" spans="1:105" x14ac:dyDescent="0.35">
      <c r="A318" s="4" t="s">
        <v>1588</v>
      </c>
      <c r="B318" s="4" t="s">
        <v>1587</v>
      </c>
      <c r="C318" s="4" t="s">
        <v>2834</v>
      </c>
      <c r="F318" s="4" t="s">
        <v>2508</v>
      </c>
      <c r="AS318" s="4" t="str">
        <v>Gabes2355</v>
      </c>
      <c r="AT318" s="4" t="str">
        <v>Gabes2355</v>
      </c>
      <c r="AU318" s="4" t="str">
        <v>Gabes2355</v>
      </c>
      <c r="AV318" s="4" t="str">
        <v>Gabes2355</v>
      </c>
      <c r="AW318" s="4" t="str">
        <v>Gabes2355</v>
      </c>
      <c r="AX318" s="4" t="str">
        <v>Gabes2355</v>
      </c>
      <c r="AY318" s="4" t="str">
        <v>Gabes2355</v>
      </c>
      <c r="AZ318" s="4" t="str">
        <v>Gabes2355</v>
      </c>
      <c r="BA318" s="4" t="str">
        <v>Gabes2355</v>
      </c>
      <c r="BB318" s="4" t="str">
        <v>Gabes2355</v>
      </c>
      <c r="BC318" s="4" t="str">
        <v>Gabes2355</v>
      </c>
      <c r="BD318" s="4" t="str">
        <v>Gabes2355</v>
      </c>
      <c r="BE318" s="4" t="str">
        <v>Gabes2355</v>
      </c>
      <c r="BF318" s="4" t="str">
        <v>Gabes2355</v>
      </c>
      <c r="BG318" s="4" t="str">
        <v>Gabes2355</v>
      </c>
      <c r="BH318" s="4" t="str">
        <v>Gabes2355</v>
      </c>
      <c r="BI318" s="4" t="str">
        <v>Gabes2355</v>
      </c>
      <c r="BJ318" s="4" t="str">
        <v>Gabes2355</v>
      </c>
      <c r="BK318" s="4" t="str">
        <v>Gabes2355</v>
      </c>
      <c r="BL318" s="4" t="str">
        <v>Gabes2355</v>
      </c>
      <c r="BM318" s="4" t="str">
        <v>Gabes2355</v>
      </c>
      <c r="BN318" s="4" t="str">
        <v>Gabes2355</v>
      </c>
      <c r="BO318" s="4" t="str">
        <v>Gabes2355</v>
      </c>
      <c r="BP318" s="4" t="str">
        <v>Gabes2355</v>
      </c>
      <c r="BQ318" s="4" t="str">
        <v>Gabes2355</v>
      </c>
      <c r="BR318" s="4" t="str">
        <v>Gabes2355</v>
      </c>
      <c r="BS318" s="4" t="str">
        <v>Gabes2355</v>
      </c>
      <c r="BT318" s="4" t="str">
        <v>Gabes2355</v>
      </c>
      <c r="BU318" s="4" t="str">
        <v>Gabes2355</v>
      </c>
      <c r="BV318" s="4" t="str">
        <v>Gabes2355</v>
      </c>
      <c r="BX318" s="4" t="str">
        <v>Funtua</v>
      </c>
      <c r="BY318" s="4" t="str">
        <v>Funtua</v>
      </c>
      <c r="BZ318" s="4" t="str">
        <v>Funtua</v>
      </c>
      <c r="CA318" s="4" t="str">
        <v>Funtua</v>
      </c>
      <c r="CB318" s="4" t="str">
        <v>Funtua</v>
      </c>
      <c r="CC318" s="4" t="str">
        <v>Funtua</v>
      </c>
      <c r="CD318" s="4" t="str">
        <v>Funtua</v>
      </c>
      <c r="CE318" s="4" t="str">
        <v>Funtua</v>
      </c>
      <c r="CF318" s="4" t="str">
        <v>Funtua</v>
      </c>
      <c r="CG318" s="4" t="str">
        <v>Funtua</v>
      </c>
      <c r="CH318" s="4" t="str">
        <v>Funtua</v>
      </c>
      <c r="CI318" s="4" t="str">
        <v>Funtua</v>
      </c>
      <c r="CJ318" s="4" t="str">
        <v>Funtua</v>
      </c>
      <c r="CK318" s="4" t="str">
        <v>Funtua</v>
      </c>
      <c r="CL318" s="4" t="str">
        <v>Funtua</v>
      </c>
      <c r="CM318" s="4" t="str">
        <v>Funtua</v>
      </c>
      <c r="CN318" s="4" t="str">
        <v>Funtua</v>
      </c>
      <c r="CO318" s="4" t="str">
        <v>Funtua</v>
      </c>
      <c r="CP318" s="4" t="str">
        <v>Funtua</v>
      </c>
      <c r="CQ318" s="4" t="str">
        <v>Funtua</v>
      </c>
      <c r="CR318" s="4" t="str">
        <v>Funtua</v>
      </c>
      <c r="CS318" s="4" t="str">
        <v>Funtua</v>
      </c>
      <c r="CT318" s="4" t="str">
        <v>Funtua</v>
      </c>
      <c r="CU318" s="4" t="str">
        <v>Funtua</v>
      </c>
      <c r="CV318" s="4" t="str">
        <v>Funtua</v>
      </c>
      <c r="CW318" s="4" t="str">
        <v>Funtua</v>
      </c>
      <c r="CX318" s="4" t="str">
        <v>Funtua</v>
      </c>
      <c r="CY318" s="4" t="str">
        <v>Funtua</v>
      </c>
      <c r="CZ318" s="4" t="str">
        <v>Funtua</v>
      </c>
      <c r="DA318" s="4" t="str">
        <v>Funtua</v>
      </c>
    </row>
    <row r="319" spans="1:105" x14ac:dyDescent="0.35">
      <c r="A319" s="4" t="s">
        <v>1588</v>
      </c>
      <c r="B319" s="4" t="s">
        <v>1587</v>
      </c>
      <c r="C319" s="4" t="s">
        <v>2835</v>
      </c>
      <c r="F319" s="4" t="s">
        <v>2508</v>
      </c>
      <c r="AS319" s="4" t="str">
        <v>Gambari</v>
      </c>
      <c r="AT319" s="4" t="str">
        <v>Gambari</v>
      </c>
      <c r="AU319" s="4" t="str">
        <v>Gambari</v>
      </c>
      <c r="AV319" s="4" t="str">
        <v>Gambari</v>
      </c>
      <c r="AW319" s="4" t="str">
        <v>Gambari</v>
      </c>
      <c r="AX319" s="4" t="str">
        <v>Gambari</v>
      </c>
      <c r="AY319" s="4" t="str">
        <v>Gambari</v>
      </c>
      <c r="AZ319" s="4" t="str">
        <v>Gambari</v>
      </c>
      <c r="BA319" s="4" t="str">
        <v>Gambari</v>
      </c>
      <c r="BB319" s="4" t="str">
        <v>Gambari</v>
      </c>
      <c r="BC319" s="4" t="str">
        <v>Gambari</v>
      </c>
      <c r="BD319" s="4" t="str">
        <v>Gambari</v>
      </c>
      <c r="BE319" s="4" t="str">
        <v>Gambari</v>
      </c>
      <c r="BF319" s="4" t="str">
        <v>Gambari</v>
      </c>
      <c r="BG319" s="4" t="str">
        <v>Gambari</v>
      </c>
      <c r="BH319" s="4" t="str">
        <v>Gambari</v>
      </c>
      <c r="BI319" s="4" t="str">
        <v>Gambari</v>
      </c>
      <c r="BJ319" s="4" t="str">
        <v>Gambari</v>
      </c>
      <c r="BK319" s="4" t="str">
        <v>Gambari</v>
      </c>
      <c r="BL319" s="4" t="str">
        <v>Gambari</v>
      </c>
      <c r="BM319" s="4" t="str">
        <v>Gambari</v>
      </c>
      <c r="BN319" s="4" t="str">
        <v>Gambari</v>
      </c>
      <c r="BO319" s="4" t="str">
        <v>Gambari</v>
      </c>
      <c r="BP319" s="4" t="str">
        <v>Gambari</v>
      </c>
      <c r="BQ319" s="4" t="str">
        <v>Gambari</v>
      </c>
      <c r="BR319" s="4" t="str">
        <v>Gambari</v>
      </c>
      <c r="BS319" s="4" t="str">
        <v>Gambari</v>
      </c>
      <c r="BT319" s="4" t="str">
        <v>Gambari</v>
      </c>
      <c r="BU319" s="4" t="str">
        <v>Gambari</v>
      </c>
      <c r="BV319" s="4" t="str">
        <v>Gambari</v>
      </c>
      <c r="BX319" s="4" t="str">
        <v>Gabes2355</v>
      </c>
      <c r="BY319" s="4" t="str">
        <v>Gabes2355</v>
      </c>
      <c r="BZ319" s="4" t="str">
        <v>Gabes2355</v>
      </c>
      <c r="CA319" s="4" t="str">
        <v>Gabes2355</v>
      </c>
      <c r="CB319" s="4" t="str">
        <v>Gabes2355</v>
      </c>
      <c r="CC319" s="4" t="str">
        <v>Gabes2355</v>
      </c>
      <c r="CD319" s="4" t="str">
        <v>Gabes2355</v>
      </c>
      <c r="CE319" s="4" t="str">
        <v>Gabes2355</v>
      </c>
      <c r="CF319" s="4" t="str">
        <v>Gabes2355</v>
      </c>
      <c r="CG319" s="4" t="str">
        <v>Gabes2355</v>
      </c>
      <c r="CH319" s="4" t="str">
        <v>Gabes2355</v>
      </c>
      <c r="CI319" s="4" t="str">
        <v>Gabes2355</v>
      </c>
      <c r="CJ319" s="4" t="str">
        <v>Gabes2355</v>
      </c>
      <c r="CK319" s="4" t="str">
        <v>Gabes2355</v>
      </c>
      <c r="CL319" s="4" t="str">
        <v>Gabes2355</v>
      </c>
      <c r="CM319" s="4" t="str">
        <v>Gabes2355</v>
      </c>
      <c r="CN319" s="4" t="str">
        <v>Gabes2355</v>
      </c>
      <c r="CO319" s="4" t="str">
        <v>Gabes2355</v>
      </c>
      <c r="CP319" s="4" t="str">
        <v>Gabes2355</v>
      </c>
      <c r="CQ319" s="4" t="str">
        <v>Gabes2355</v>
      </c>
      <c r="CR319" s="4" t="str">
        <v>Gabes2355</v>
      </c>
      <c r="CS319" s="4" t="str">
        <v>Gabes2355</v>
      </c>
      <c r="CT319" s="4" t="str">
        <v>Gabes2355</v>
      </c>
      <c r="CU319" s="4" t="str">
        <v>Gabes2355</v>
      </c>
      <c r="CV319" s="4" t="str">
        <v>Gabes2355</v>
      </c>
      <c r="CW319" s="4" t="str">
        <v>Gabes2355</v>
      </c>
      <c r="CX319" s="4" t="str">
        <v>Gabes2355</v>
      </c>
      <c r="CY319" s="4" t="str">
        <v>Gabes2355</v>
      </c>
      <c r="CZ319" s="4" t="str">
        <v>Gabes2355</v>
      </c>
      <c r="DA319" s="4" t="str">
        <v>Gabes2355</v>
      </c>
    </row>
    <row r="320" spans="1:105" x14ac:dyDescent="0.35">
      <c r="A320" s="4" t="s">
        <v>1588</v>
      </c>
      <c r="B320" s="4" t="s">
        <v>1587</v>
      </c>
      <c r="C320" s="4" t="s">
        <v>2836</v>
      </c>
      <c r="F320" s="4" t="s">
        <v>2508</v>
      </c>
      <c r="AS320" s="4" t="str">
        <v>Gambella 1107</v>
      </c>
      <c r="AT320" s="4" t="str">
        <v>Gambella 1107</v>
      </c>
      <c r="AU320" s="4" t="str">
        <v>Gambella 1107</v>
      </c>
      <c r="AV320" s="4" t="str">
        <v>Gambella 1107</v>
      </c>
      <c r="AW320" s="4" t="str">
        <v>Gambella 1107</v>
      </c>
      <c r="AX320" s="4" t="str">
        <v>Gambella 1107</v>
      </c>
      <c r="AY320" s="4" t="str">
        <v>Gambella 1107</v>
      </c>
      <c r="AZ320" s="4" t="str">
        <v>Gambella 1107</v>
      </c>
      <c r="BA320" s="4" t="str">
        <v>Gambella 1107</v>
      </c>
      <c r="BB320" s="4" t="str">
        <v>Gambella 1107</v>
      </c>
      <c r="BC320" s="4" t="str">
        <v>Gambella 1107</v>
      </c>
      <c r="BD320" s="4" t="str">
        <v>Gambella 1107</v>
      </c>
      <c r="BE320" s="4" t="str">
        <v>Gambella 1107</v>
      </c>
      <c r="BF320" s="4" t="str">
        <v>Gambella 1107</v>
      </c>
      <c r="BG320" s="4" t="str">
        <v>Gambella 1107</v>
      </c>
      <c r="BH320" s="4" t="str">
        <v>Gambella 1107</v>
      </c>
      <c r="BI320" s="4" t="str">
        <v>Gambella 1107</v>
      </c>
      <c r="BJ320" s="4" t="str">
        <v>Gambella 1107</v>
      </c>
      <c r="BK320" s="4" t="str">
        <v>Gambella 1107</v>
      </c>
      <c r="BL320" s="4" t="str">
        <v>Gambella 1107</v>
      </c>
      <c r="BM320" s="4" t="str">
        <v>Gambella 1107</v>
      </c>
      <c r="BN320" s="4" t="str">
        <v>Gambella 1107</v>
      </c>
      <c r="BO320" s="4" t="str">
        <v>Gambella 1107</v>
      </c>
      <c r="BP320" s="4" t="str">
        <v>Gambella 1107</v>
      </c>
      <c r="BQ320" s="4" t="str">
        <v>Gambella 1107</v>
      </c>
      <c r="BR320" s="4" t="str">
        <v>Gambella 1107</v>
      </c>
      <c r="BS320" s="4" t="str">
        <v>Gambella 1107</v>
      </c>
      <c r="BT320" s="4" t="str">
        <v>Gambella 1107</v>
      </c>
      <c r="BU320" s="4" t="str">
        <v>Gambella 1107</v>
      </c>
      <c r="BV320" s="4" t="str">
        <v>Gambella 1107</v>
      </c>
      <c r="BX320" s="4" t="str">
        <v>Gambari</v>
      </c>
      <c r="BY320" s="4" t="str">
        <v>Gambari</v>
      </c>
      <c r="BZ320" s="4" t="str">
        <v>Gambari</v>
      </c>
      <c r="CA320" s="4" t="str">
        <v>Gambari</v>
      </c>
      <c r="CB320" s="4" t="str">
        <v>Gambari</v>
      </c>
      <c r="CC320" s="4" t="str">
        <v>Gambari</v>
      </c>
      <c r="CD320" s="4" t="str">
        <v>Gambari</v>
      </c>
      <c r="CE320" s="4" t="str">
        <v>Gambari</v>
      </c>
      <c r="CF320" s="4" t="str">
        <v>Gambari</v>
      </c>
      <c r="CG320" s="4" t="str">
        <v>Gambari</v>
      </c>
      <c r="CH320" s="4" t="str">
        <v>Gambari</v>
      </c>
      <c r="CI320" s="4" t="str">
        <v>Gambari</v>
      </c>
      <c r="CJ320" s="4" t="str">
        <v>Gambari</v>
      </c>
      <c r="CK320" s="4" t="str">
        <v>Gambari</v>
      </c>
      <c r="CL320" s="4" t="str">
        <v>Gambari</v>
      </c>
      <c r="CM320" s="4" t="str">
        <v>Gambari</v>
      </c>
      <c r="CN320" s="4" t="str">
        <v>Gambari</v>
      </c>
      <c r="CO320" s="4" t="str">
        <v>Gambari</v>
      </c>
      <c r="CP320" s="4" t="str">
        <v>Gambari</v>
      </c>
      <c r="CQ320" s="4" t="str">
        <v>Gambari</v>
      </c>
      <c r="CR320" s="4" t="str">
        <v>Gambari</v>
      </c>
      <c r="CS320" s="4" t="str">
        <v>Gambari</v>
      </c>
      <c r="CT320" s="4" t="str">
        <v>Gambari</v>
      </c>
      <c r="CU320" s="4" t="str">
        <v>Gambari</v>
      </c>
      <c r="CV320" s="4" t="str">
        <v>Gambari</v>
      </c>
      <c r="CW320" s="4" t="str">
        <v>Gambari</v>
      </c>
      <c r="CX320" s="4" t="str">
        <v>Gambari</v>
      </c>
      <c r="CY320" s="4" t="str">
        <v>Gambari</v>
      </c>
      <c r="CZ320" s="4" t="str">
        <v>Gambari</v>
      </c>
      <c r="DA320" s="4" t="str">
        <v>Gambari</v>
      </c>
    </row>
    <row r="321" spans="1:105" x14ac:dyDescent="0.35">
      <c r="A321" s="4" t="s">
        <v>1588</v>
      </c>
      <c r="B321" s="4" t="s">
        <v>1587</v>
      </c>
      <c r="C321" s="4" t="s">
        <v>2837</v>
      </c>
      <c r="F321" s="4" t="s">
        <v>2508</v>
      </c>
      <c r="AS321" s="4" t="str">
        <v>Ganseber</v>
      </c>
      <c r="AT321" s="4" t="str">
        <v>Ganseber</v>
      </c>
      <c r="AU321" s="4" t="str">
        <v>Ganseber</v>
      </c>
      <c r="AV321" s="4" t="str">
        <v>Ganseber</v>
      </c>
      <c r="AW321" s="4" t="str">
        <v>Ganseber</v>
      </c>
      <c r="AX321" s="4" t="str">
        <v>Ganseber</v>
      </c>
      <c r="AY321" s="4" t="str">
        <v>Ganseber</v>
      </c>
      <c r="AZ321" s="4" t="str">
        <v>Ganseber</v>
      </c>
      <c r="BA321" s="4" t="str">
        <v>Ganseber</v>
      </c>
      <c r="BB321" s="4" t="str">
        <v>Ganseber</v>
      </c>
      <c r="BC321" s="4" t="str">
        <v>Ganseber</v>
      </c>
      <c r="BD321" s="4" t="str">
        <v>Ganseber</v>
      </c>
      <c r="BE321" s="4" t="str">
        <v>Ganseber</v>
      </c>
      <c r="BF321" s="4" t="str">
        <v>Ganseber</v>
      </c>
      <c r="BG321" s="4" t="str">
        <v>Ganseber</v>
      </c>
      <c r="BH321" s="4" t="str">
        <v>Ganseber</v>
      </c>
      <c r="BI321" s="4" t="str">
        <v>Ganseber</v>
      </c>
      <c r="BJ321" s="4" t="str">
        <v>Ganseber</v>
      </c>
      <c r="BK321" s="4" t="str">
        <v>Ganseber</v>
      </c>
      <c r="BL321" s="4" t="str">
        <v>Ganseber</v>
      </c>
      <c r="BM321" s="4" t="str">
        <v>Ganseber</v>
      </c>
      <c r="BN321" s="4" t="str">
        <v>Ganseber</v>
      </c>
      <c r="BO321" s="4" t="str">
        <v>Ganseber</v>
      </c>
      <c r="BP321" s="4" t="str">
        <v>Ganseber</v>
      </c>
      <c r="BQ321" s="4" t="str">
        <v>Ganseber</v>
      </c>
      <c r="BR321" s="4" t="str">
        <v>Ganseber</v>
      </c>
      <c r="BS321" s="4" t="str">
        <v>Ganseber</v>
      </c>
      <c r="BT321" s="4" t="str">
        <v>Ganseber</v>
      </c>
      <c r="BU321" s="4" t="str">
        <v>Ganseber</v>
      </c>
      <c r="BV321" s="4" t="str">
        <v>Ganseber</v>
      </c>
      <c r="BX321" s="4" t="str">
        <v>Gambella 1107</v>
      </c>
      <c r="BY321" s="4" t="str">
        <v>Gambella 1107</v>
      </c>
      <c r="BZ321" s="4" t="str">
        <v>Gambella 1107</v>
      </c>
      <c r="CA321" s="4" t="str">
        <v>Gambella 1107</v>
      </c>
      <c r="CB321" s="4" t="str">
        <v>Gambella 1107</v>
      </c>
      <c r="CC321" s="4" t="str">
        <v>Gambella 1107</v>
      </c>
      <c r="CD321" s="4" t="str">
        <v>Gambella 1107</v>
      </c>
      <c r="CE321" s="4" t="str">
        <v>Gambella 1107</v>
      </c>
      <c r="CF321" s="4" t="str">
        <v>Gambella 1107</v>
      </c>
      <c r="CG321" s="4" t="str">
        <v>Gambella 1107</v>
      </c>
      <c r="CH321" s="4" t="str">
        <v>Gambella 1107</v>
      </c>
      <c r="CI321" s="4" t="str">
        <v>Gambella 1107</v>
      </c>
      <c r="CJ321" s="4" t="str">
        <v>Gambella 1107</v>
      </c>
      <c r="CK321" s="4" t="str">
        <v>Gambella 1107</v>
      </c>
      <c r="CL321" s="4" t="str">
        <v>Gambella 1107</v>
      </c>
      <c r="CM321" s="4" t="str">
        <v>Gambella 1107</v>
      </c>
      <c r="CN321" s="4" t="str">
        <v>Gambella 1107</v>
      </c>
      <c r="CO321" s="4" t="str">
        <v>Gambella 1107</v>
      </c>
      <c r="CP321" s="4" t="str">
        <v>Gambella 1107</v>
      </c>
      <c r="CQ321" s="4" t="str">
        <v>Gambella 1107</v>
      </c>
      <c r="CR321" s="4" t="str">
        <v>Gambella 1107</v>
      </c>
      <c r="CS321" s="4" t="str">
        <v>Gambella 1107</v>
      </c>
      <c r="CT321" s="4" t="str">
        <v>Gambella 1107</v>
      </c>
      <c r="CU321" s="4" t="str">
        <v>Gambella 1107</v>
      </c>
      <c r="CV321" s="4" t="str">
        <v>Gambella 1107</v>
      </c>
      <c r="CW321" s="4" t="str">
        <v>Gambella 1107</v>
      </c>
      <c r="CX321" s="4" t="str">
        <v>Gambella 1107</v>
      </c>
      <c r="CY321" s="4" t="str">
        <v>Gambella 1107</v>
      </c>
      <c r="CZ321" s="4" t="str">
        <v>Gambella 1107</v>
      </c>
      <c r="DA321" s="4" t="str">
        <v>Gambella 1107</v>
      </c>
    </row>
    <row r="322" spans="1:105" x14ac:dyDescent="0.35">
      <c r="A322" s="4" t="s">
        <v>1588</v>
      </c>
      <c r="B322" s="4" t="s">
        <v>1587</v>
      </c>
      <c r="C322" s="4" t="s">
        <v>2838</v>
      </c>
      <c r="F322" s="4" t="s">
        <v>2508</v>
      </c>
      <c r="AS322" s="4" t="str">
        <v>Gatton</v>
      </c>
      <c r="AT322" s="4" t="str">
        <v>Gatton</v>
      </c>
      <c r="AU322" s="4" t="str">
        <v>Gatton</v>
      </c>
      <c r="AV322" s="4" t="str">
        <v>Gatton</v>
      </c>
      <c r="AW322" s="4" t="str">
        <v>Gatton</v>
      </c>
      <c r="AX322" s="4" t="str">
        <v>Gatton</v>
      </c>
      <c r="AY322" s="4" t="str">
        <v>Gatton</v>
      </c>
      <c r="AZ322" s="4" t="str">
        <v>Gatton</v>
      </c>
      <c r="BA322" s="4" t="str">
        <v>Gatton</v>
      </c>
      <c r="BB322" s="4" t="str">
        <v>Gatton</v>
      </c>
      <c r="BC322" s="4" t="str">
        <v>Gatton</v>
      </c>
      <c r="BD322" s="4" t="str">
        <v>Gatton</v>
      </c>
      <c r="BE322" s="4" t="str">
        <v>Gatton</v>
      </c>
      <c r="BF322" s="4" t="str">
        <v>Gatton</v>
      </c>
      <c r="BG322" s="4" t="str">
        <v>Gatton</v>
      </c>
      <c r="BH322" s="4" t="str">
        <v>Gatton</v>
      </c>
      <c r="BI322" s="4" t="str">
        <v>Gatton</v>
      </c>
      <c r="BJ322" s="4" t="str">
        <v>Gatton</v>
      </c>
      <c r="BK322" s="4" t="str">
        <v>Gatton</v>
      </c>
      <c r="BL322" s="4" t="str">
        <v>Gatton</v>
      </c>
      <c r="BM322" s="4" t="str">
        <v>Gatton</v>
      </c>
      <c r="BN322" s="4" t="str">
        <v>Gatton</v>
      </c>
      <c r="BO322" s="4" t="str">
        <v>Gatton</v>
      </c>
      <c r="BP322" s="4" t="str">
        <v>Gatton</v>
      </c>
      <c r="BQ322" s="4" t="str">
        <v>Gatton</v>
      </c>
      <c r="BR322" s="4" t="str">
        <v>Gatton</v>
      </c>
      <c r="BS322" s="4" t="str">
        <v>Gatton</v>
      </c>
      <c r="BT322" s="4" t="str">
        <v>Gatton</v>
      </c>
      <c r="BU322" s="4" t="str">
        <v>Gatton</v>
      </c>
      <c r="BV322" s="4" t="str">
        <v>Gatton</v>
      </c>
      <c r="BX322" s="4" t="str">
        <v>Ganseber</v>
      </c>
      <c r="BY322" s="4" t="str">
        <v>Ganseber</v>
      </c>
      <c r="BZ322" s="4" t="str">
        <v>Ganseber</v>
      </c>
      <c r="CA322" s="4" t="str">
        <v>Ganseber</v>
      </c>
      <c r="CB322" s="4" t="str">
        <v>Ganseber</v>
      </c>
      <c r="CC322" s="4" t="str">
        <v>Ganseber</v>
      </c>
      <c r="CD322" s="4" t="str">
        <v>Ganseber</v>
      </c>
      <c r="CE322" s="4" t="str">
        <v>Ganseber</v>
      </c>
      <c r="CF322" s="4" t="str">
        <v>Ganseber</v>
      </c>
      <c r="CG322" s="4" t="str">
        <v>Ganseber</v>
      </c>
      <c r="CH322" s="4" t="str">
        <v>Ganseber</v>
      </c>
      <c r="CI322" s="4" t="str">
        <v>Ganseber</v>
      </c>
      <c r="CJ322" s="4" t="str">
        <v>Ganseber</v>
      </c>
      <c r="CK322" s="4" t="str">
        <v>Ganseber</v>
      </c>
      <c r="CL322" s="4" t="str">
        <v>Ganseber</v>
      </c>
      <c r="CM322" s="4" t="str">
        <v>Ganseber</v>
      </c>
      <c r="CN322" s="4" t="str">
        <v>Ganseber</v>
      </c>
      <c r="CO322" s="4" t="str">
        <v>Ganseber</v>
      </c>
      <c r="CP322" s="4" t="str">
        <v>Ganseber</v>
      </c>
      <c r="CQ322" s="4" t="str">
        <v>Ganseber</v>
      </c>
      <c r="CR322" s="4" t="str">
        <v>Ganseber</v>
      </c>
      <c r="CS322" s="4" t="str">
        <v>Ganseber</v>
      </c>
      <c r="CT322" s="4" t="str">
        <v>Ganseber</v>
      </c>
      <c r="CU322" s="4" t="str">
        <v>Ganseber</v>
      </c>
      <c r="CV322" s="4" t="str">
        <v>Ganseber</v>
      </c>
      <c r="CW322" s="4" t="str">
        <v>Ganseber</v>
      </c>
      <c r="CX322" s="4" t="str">
        <v>Ganseber</v>
      </c>
      <c r="CY322" s="4" t="str">
        <v>Ganseber</v>
      </c>
      <c r="CZ322" s="4" t="str">
        <v>Ganseber</v>
      </c>
      <c r="DA322" s="4" t="str">
        <v>Ganseber</v>
      </c>
    </row>
    <row r="323" spans="1:105" x14ac:dyDescent="0.35">
      <c r="A323" s="4" t="s">
        <v>1588</v>
      </c>
      <c r="B323" s="4" t="s">
        <v>1587</v>
      </c>
      <c r="C323" s="4" t="s">
        <v>2839</v>
      </c>
      <c r="F323" s="4" t="s">
        <v>2508</v>
      </c>
      <c r="AS323" s="4" t="str">
        <v>Gaya</v>
      </c>
      <c r="AT323" s="4" t="str">
        <v>Gaya</v>
      </c>
      <c r="AU323" s="4" t="str">
        <v>Gaya</v>
      </c>
      <c r="AV323" s="4" t="str">
        <v>Gaya</v>
      </c>
      <c r="AW323" s="4" t="str">
        <v>Gaya</v>
      </c>
      <c r="AX323" s="4" t="str">
        <v>Gaya</v>
      </c>
      <c r="AY323" s="4" t="str">
        <v>Gaya</v>
      </c>
      <c r="AZ323" s="4" t="str">
        <v>Gaya</v>
      </c>
      <c r="BA323" s="4" t="str">
        <v>Gaya</v>
      </c>
      <c r="BB323" s="4" t="str">
        <v>Gaya</v>
      </c>
      <c r="BC323" s="4" t="str">
        <v>Gaya</v>
      </c>
      <c r="BD323" s="4" t="str">
        <v>Gaya</v>
      </c>
      <c r="BE323" s="4" t="str">
        <v>Gaya</v>
      </c>
      <c r="BF323" s="4" t="str">
        <v>Gaya</v>
      </c>
      <c r="BG323" s="4" t="str">
        <v>Gaya</v>
      </c>
      <c r="BH323" s="4" t="str">
        <v>Gaya</v>
      </c>
      <c r="BI323" s="4" t="str">
        <v>Gaya</v>
      </c>
      <c r="BJ323" s="4" t="str">
        <v>Gaya</v>
      </c>
      <c r="BK323" s="4" t="str">
        <v>Gaya</v>
      </c>
      <c r="BL323" s="4" t="str">
        <v>Gaya</v>
      </c>
      <c r="BM323" s="4" t="str">
        <v>Gaya</v>
      </c>
      <c r="BN323" s="4" t="str">
        <v>Gaya</v>
      </c>
      <c r="BO323" s="4" t="str">
        <v>Gaya</v>
      </c>
      <c r="BP323" s="4" t="str">
        <v>Gaya</v>
      </c>
      <c r="BQ323" s="4" t="str">
        <v>Gaya</v>
      </c>
      <c r="BR323" s="4" t="str">
        <v>Gaya</v>
      </c>
      <c r="BS323" s="4" t="str">
        <v>Gaya</v>
      </c>
      <c r="BT323" s="4" t="str">
        <v>Gaya</v>
      </c>
      <c r="BU323" s="4" t="str">
        <v>Gaya</v>
      </c>
      <c r="BV323" s="4" t="str">
        <v>Gaya</v>
      </c>
      <c r="BX323" s="4" t="str">
        <v>Gatton</v>
      </c>
      <c r="BY323" s="4" t="str">
        <v>Gatton</v>
      </c>
      <c r="BZ323" s="4" t="str">
        <v>Gatton</v>
      </c>
      <c r="CA323" s="4" t="str">
        <v>Gatton</v>
      </c>
      <c r="CB323" s="4" t="str">
        <v>Gatton</v>
      </c>
      <c r="CC323" s="4" t="str">
        <v>Gatton</v>
      </c>
      <c r="CD323" s="4" t="str">
        <v>Gatton</v>
      </c>
      <c r="CE323" s="4" t="str">
        <v>Gatton</v>
      </c>
      <c r="CF323" s="4" t="str">
        <v>Gatton</v>
      </c>
      <c r="CG323" s="4" t="str">
        <v>Gatton</v>
      </c>
      <c r="CH323" s="4" t="str">
        <v>Gatton</v>
      </c>
      <c r="CI323" s="4" t="str">
        <v>Gatton</v>
      </c>
      <c r="CJ323" s="4" t="str">
        <v>Gatton</v>
      </c>
      <c r="CK323" s="4" t="str">
        <v>Gatton</v>
      </c>
      <c r="CL323" s="4" t="str">
        <v>Gatton</v>
      </c>
      <c r="CM323" s="4" t="str">
        <v>Gatton</v>
      </c>
      <c r="CN323" s="4" t="str">
        <v>Gatton</v>
      </c>
      <c r="CO323" s="4" t="str">
        <v>Gatton</v>
      </c>
      <c r="CP323" s="4" t="str">
        <v>Gatton</v>
      </c>
      <c r="CQ323" s="4" t="str">
        <v>Gatton</v>
      </c>
      <c r="CR323" s="4" t="str">
        <v>Gatton</v>
      </c>
      <c r="CS323" s="4" t="str">
        <v>Gatton</v>
      </c>
      <c r="CT323" s="4" t="str">
        <v>Gatton</v>
      </c>
      <c r="CU323" s="4" t="str">
        <v>Gatton</v>
      </c>
      <c r="CV323" s="4" t="str">
        <v>Gatton</v>
      </c>
      <c r="CW323" s="4" t="str">
        <v>Gatton</v>
      </c>
      <c r="CX323" s="4" t="str">
        <v>Gatton</v>
      </c>
      <c r="CY323" s="4" t="str">
        <v>Gatton</v>
      </c>
      <c r="CZ323" s="4" t="str">
        <v>Gatton</v>
      </c>
      <c r="DA323" s="4" t="str">
        <v>Gatton</v>
      </c>
    </row>
    <row r="324" spans="1:105" x14ac:dyDescent="0.35">
      <c r="A324" s="4" t="s">
        <v>1588</v>
      </c>
      <c r="B324" s="4" t="s">
        <v>1587</v>
      </c>
      <c r="C324" s="4" t="s">
        <v>2840</v>
      </c>
      <c r="F324" s="4" t="s">
        <v>2508</v>
      </c>
      <c r="AS324" s="4" t="str">
        <v>Gbade</v>
      </c>
      <c r="AT324" s="4" t="str">
        <v>Gbade</v>
      </c>
      <c r="AU324" s="4" t="str">
        <v>Gbade</v>
      </c>
      <c r="AV324" s="4" t="str">
        <v>Gbade</v>
      </c>
      <c r="AW324" s="4" t="str">
        <v>Gbade</v>
      </c>
      <c r="AX324" s="4" t="str">
        <v>Gbade</v>
      </c>
      <c r="AY324" s="4" t="str">
        <v>Gbade</v>
      </c>
      <c r="AZ324" s="4" t="str">
        <v>Gbade</v>
      </c>
      <c r="BA324" s="4" t="str">
        <v>Gbade</v>
      </c>
      <c r="BB324" s="4" t="str">
        <v>Gbade</v>
      </c>
      <c r="BC324" s="4" t="str">
        <v>Gbade</v>
      </c>
      <c r="BD324" s="4" t="str">
        <v>Gbade</v>
      </c>
      <c r="BE324" s="4" t="str">
        <v>Gbade</v>
      </c>
      <c r="BF324" s="4" t="str">
        <v>Gbade</v>
      </c>
      <c r="BG324" s="4" t="str">
        <v>Gbade</v>
      </c>
      <c r="BH324" s="4" t="str">
        <v>Gbade</v>
      </c>
      <c r="BI324" s="4" t="str">
        <v>Gbade</v>
      </c>
      <c r="BJ324" s="4" t="str">
        <v>Gbade</v>
      </c>
      <c r="BK324" s="4" t="str">
        <v>Gbade</v>
      </c>
      <c r="BL324" s="4" t="str">
        <v>Gbade</v>
      </c>
      <c r="BM324" s="4" t="str">
        <v>Gbade</v>
      </c>
      <c r="BN324" s="4" t="str">
        <v>Gbade</v>
      </c>
      <c r="BO324" s="4" t="str">
        <v>Gbade</v>
      </c>
      <c r="BP324" s="4" t="str">
        <v>Gbade</v>
      </c>
      <c r="BQ324" s="4" t="str">
        <v>Gbade</v>
      </c>
      <c r="BR324" s="4" t="str">
        <v>Gbade</v>
      </c>
      <c r="BS324" s="4" t="str">
        <v>Gbade</v>
      </c>
      <c r="BT324" s="4" t="str">
        <v>Gbade</v>
      </c>
      <c r="BU324" s="4" t="str">
        <v>Gbade</v>
      </c>
      <c r="BV324" s="4" t="str">
        <v>Gbade</v>
      </c>
      <c r="BX324" s="4" t="str">
        <v>Gaya</v>
      </c>
      <c r="BY324" s="4" t="str">
        <v>Gaya</v>
      </c>
      <c r="BZ324" s="4" t="str">
        <v>Gaya</v>
      </c>
      <c r="CA324" s="4" t="str">
        <v>Gaya</v>
      </c>
      <c r="CB324" s="4" t="str">
        <v>Gaya</v>
      </c>
      <c r="CC324" s="4" t="str">
        <v>Gaya</v>
      </c>
      <c r="CD324" s="4" t="str">
        <v>Gaya</v>
      </c>
      <c r="CE324" s="4" t="str">
        <v>Gaya</v>
      </c>
      <c r="CF324" s="4" t="str">
        <v>Gaya</v>
      </c>
      <c r="CG324" s="4" t="str">
        <v>Gaya</v>
      </c>
      <c r="CH324" s="4" t="str">
        <v>Gaya</v>
      </c>
      <c r="CI324" s="4" t="str">
        <v>Gaya</v>
      </c>
      <c r="CJ324" s="4" t="str">
        <v>Gaya</v>
      </c>
      <c r="CK324" s="4" t="str">
        <v>Gaya</v>
      </c>
      <c r="CL324" s="4" t="str">
        <v>Gaya</v>
      </c>
      <c r="CM324" s="4" t="str">
        <v>Gaya</v>
      </c>
      <c r="CN324" s="4" t="str">
        <v>Gaya</v>
      </c>
      <c r="CO324" s="4" t="str">
        <v>Gaya</v>
      </c>
      <c r="CP324" s="4" t="str">
        <v>Gaya</v>
      </c>
      <c r="CQ324" s="4" t="str">
        <v>Gaya</v>
      </c>
      <c r="CR324" s="4" t="str">
        <v>Gaya</v>
      </c>
      <c r="CS324" s="4" t="str">
        <v>Gaya</v>
      </c>
      <c r="CT324" s="4" t="str">
        <v>Gaya</v>
      </c>
      <c r="CU324" s="4" t="str">
        <v>Gaya</v>
      </c>
      <c r="CV324" s="4" t="str">
        <v>Gaya</v>
      </c>
      <c r="CW324" s="4" t="str">
        <v>Gaya</v>
      </c>
      <c r="CX324" s="4" t="str">
        <v>Gaya</v>
      </c>
      <c r="CY324" s="4" t="str">
        <v>Gaya</v>
      </c>
      <c r="CZ324" s="4" t="str">
        <v>Gaya</v>
      </c>
      <c r="DA324" s="4" t="str">
        <v>Gaya</v>
      </c>
    </row>
    <row r="325" spans="1:105" x14ac:dyDescent="0.35">
      <c r="A325" s="4" t="s">
        <v>1588</v>
      </c>
      <c r="B325" s="4" t="s">
        <v>1587</v>
      </c>
      <c r="C325" s="4" t="s">
        <v>2841</v>
      </c>
      <c r="F325" s="4" t="s">
        <v>2502</v>
      </c>
      <c r="AS325" s="4" t="str">
        <v>Gblemoduade</v>
      </c>
      <c r="AT325" s="4" t="str">
        <v>Gblemoduade</v>
      </c>
      <c r="AU325" s="4" t="str">
        <v>Gblemoduade</v>
      </c>
      <c r="AV325" s="4" t="str">
        <v>Gblemoduade</v>
      </c>
      <c r="AW325" s="4" t="str">
        <v>Gblemoduade</v>
      </c>
      <c r="AX325" s="4" t="str">
        <v>Gblemoduade</v>
      </c>
      <c r="AY325" s="4" t="str">
        <v>Gblemoduade</v>
      </c>
      <c r="AZ325" s="4" t="str">
        <v>Gblemoduade</v>
      </c>
      <c r="BA325" s="4" t="str">
        <v>Gblemoduade</v>
      </c>
      <c r="BB325" s="4" t="str">
        <v>Gblemoduade</v>
      </c>
      <c r="BC325" s="4" t="str">
        <v>Gblemoduade</v>
      </c>
      <c r="BD325" s="4" t="str">
        <v>Gblemoduade</v>
      </c>
      <c r="BE325" s="4" t="str">
        <v>Gblemoduade</v>
      </c>
      <c r="BF325" s="4" t="str">
        <v>Gblemoduade</v>
      </c>
      <c r="BG325" s="4" t="str">
        <v>Gblemoduade</v>
      </c>
      <c r="BH325" s="4" t="str">
        <v>Gblemoduade</v>
      </c>
      <c r="BI325" s="4" t="str">
        <v>Gblemoduade</v>
      </c>
      <c r="BJ325" s="4" t="str">
        <v>Gblemoduade</v>
      </c>
      <c r="BK325" s="4" t="str">
        <v>Gblemoduade</v>
      </c>
      <c r="BL325" s="4" t="str">
        <v>Gblemoduade</v>
      </c>
      <c r="BM325" s="4" t="str">
        <v>Gblemoduade</v>
      </c>
      <c r="BN325" s="4" t="str">
        <v>Gblemoduade</v>
      </c>
      <c r="BO325" s="4" t="str">
        <v>Gblemoduade</v>
      </c>
      <c r="BP325" s="4" t="str">
        <v>Gblemoduade</v>
      </c>
      <c r="BQ325" s="4" t="str">
        <v>Gblemoduade</v>
      </c>
      <c r="BR325" s="4" t="str">
        <v>Gblemoduade</v>
      </c>
      <c r="BS325" s="4" t="str">
        <v>Gblemoduade</v>
      </c>
      <c r="BT325" s="4" t="str">
        <v>Gblemoduade</v>
      </c>
      <c r="BU325" s="4" t="str">
        <v>Gblemoduade</v>
      </c>
      <c r="BV325" s="4" t="str">
        <v>Gblemoduade</v>
      </c>
      <c r="BX325" s="4" t="str">
        <v>Gbade</v>
      </c>
      <c r="BY325" s="4" t="str">
        <v>Gbade</v>
      </c>
      <c r="BZ325" s="4" t="str">
        <v>Gbade</v>
      </c>
      <c r="CA325" s="4" t="str">
        <v>Gbade</v>
      </c>
      <c r="CB325" s="4" t="str">
        <v>Gbade</v>
      </c>
      <c r="CC325" s="4" t="str">
        <v>Gbade</v>
      </c>
      <c r="CD325" s="4" t="str">
        <v>Gbade</v>
      </c>
      <c r="CE325" s="4" t="str">
        <v>Gbade</v>
      </c>
      <c r="CF325" s="4" t="str">
        <v>Gbade</v>
      </c>
      <c r="CG325" s="4" t="str">
        <v>Gbade</v>
      </c>
      <c r="CH325" s="4" t="str">
        <v>Gbade</v>
      </c>
      <c r="CI325" s="4" t="str">
        <v>Gbade</v>
      </c>
      <c r="CJ325" s="4" t="str">
        <v>Gbade</v>
      </c>
      <c r="CK325" s="4" t="str">
        <v>Gbade</v>
      </c>
      <c r="CL325" s="4" t="str">
        <v>Gbade</v>
      </c>
      <c r="CM325" s="4" t="str">
        <v>Gbade</v>
      </c>
      <c r="CN325" s="4" t="str">
        <v>Gbade</v>
      </c>
      <c r="CO325" s="4" t="str">
        <v>Gbade</v>
      </c>
      <c r="CP325" s="4" t="str">
        <v>Gbade</v>
      </c>
      <c r="CQ325" s="4" t="str">
        <v>Gbade</v>
      </c>
      <c r="CR325" s="4" t="str">
        <v>Gbade</v>
      </c>
      <c r="CS325" s="4" t="str">
        <v>Gbade</v>
      </c>
      <c r="CT325" s="4" t="str">
        <v>Gbade</v>
      </c>
      <c r="CU325" s="4" t="str">
        <v>Gbade</v>
      </c>
      <c r="CV325" s="4" t="str">
        <v>Gbade</v>
      </c>
      <c r="CW325" s="4" t="str">
        <v>Gbade</v>
      </c>
      <c r="CX325" s="4" t="str">
        <v>Gbade</v>
      </c>
      <c r="CY325" s="4" t="str">
        <v>Gbade</v>
      </c>
      <c r="CZ325" s="4" t="str">
        <v>Gbade</v>
      </c>
      <c r="DA325" s="4" t="str">
        <v>Gbade</v>
      </c>
    </row>
    <row r="326" spans="1:105" x14ac:dyDescent="0.35">
      <c r="A326" s="4" t="s">
        <v>1588</v>
      </c>
      <c r="B326" s="4" t="s">
        <v>1587</v>
      </c>
      <c r="C326" s="4" t="s">
        <v>2842</v>
      </c>
      <c r="F326" s="4" t="s">
        <v>2502</v>
      </c>
      <c r="AS326" s="4" t="str">
        <v>Gbogbe</v>
      </c>
      <c r="AT326" s="4" t="str">
        <v>Gbogbe</v>
      </c>
      <c r="AU326" s="4" t="str">
        <v>Gbogbe</v>
      </c>
      <c r="AV326" s="4" t="str">
        <v>Gbogbe</v>
      </c>
      <c r="AW326" s="4" t="str">
        <v>Gbogbe</v>
      </c>
      <c r="AX326" s="4" t="str">
        <v>Gbogbe</v>
      </c>
      <c r="AY326" s="4" t="str">
        <v>Gbogbe</v>
      </c>
      <c r="AZ326" s="4" t="str">
        <v>Gbogbe</v>
      </c>
      <c r="BA326" s="4" t="str">
        <v>Gbogbe</v>
      </c>
      <c r="BB326" s="4" t="str">
        <v>Gbogbe</v>
      </c>
      <c r="BC326" s="4" t="str">
        <v>Gbogbe</v>
      </c>
      <c r="BD326" s="4" t="str">
        <v>Gbogbe</v>
      </c>
      <c r="BE326" s="4" t="str">
        <v>Gbogbe</v>
      </c>
      <c r="BF326" s="4" t="str">
        <v>Gbogbe</v>
      </c>
      <c r="BG326" s="4" t="str">
        <v>Gbogbe</v>
      </c>
      <c r="BH326" s="4" t="str">
        <v>Gbogbe</v>
      </c>
      <c r="BI326" s="4" t="str">
        <v>Gbogbe</v>
      </c>
      <c r="BJ326" s="4" t="str">
        <v>Gbogbe</v>
      </c>
      <c r="BK326" s="4" t="str">
        <v>Gbogbe</v>
      </c>
      <c r="BL326" s="4" t="str">
        <v>Gbogbe</v>
      </c>
      <c r="BM326" s="4" t="str">
        <v>Gbogbe</v>
      </c>
      <c r="BN326" s="4" t="str">
        <v>Gbogbe</v>
      </c>
      <c r="BO326" s="4" t="str">
        <v>Gbogbe</v>
      </c>
      <c r="BP326" s="4" t="str">
        <v>Gbogbe</v>
      </c>
      <c r="BQ326" s="4" t="str">
        <v>Gbogbe</v>
      </c>
      <c r="BR326" s="4" t="str">
        <v>Gbogbe</v>
      </c>
      <c r="BS326" s="4" t="str">
        <v>Gbogbe</v>
      </c>
      <c r="BT326" s="4" t="str">
        <v>Gbogbe</v>
      </c>
      <c r="BU326" s="4" t="str">
        <v>Gbogbe</v>
      </c>
      <c r="BV326" s="4" t="str">
        <v>Gbogbe</v>
      </c>
      <c r="BX326" s="4" t="str">
        <v>Gblemoduade</v>
      </c>
      <c r="BY326" s="4" t="str">
        <v>Gblemoduade</v>
      </c>
      <c r="BZ326" s="4" t="str">
        <v>Gblemoduade</v>
      </c>
      <c r="CA326" s="4" t="str">
        <v>Gblemoduade</v>
      </c>
      <c r="CB326" s="4" t="str">
        <v>Gblemoduade</v>
      </c>
      <c r="CC326" s="4" t="str">
        <v>Gblemoduade</v>
      </c>
      <c r="CD326" s="4" t="str">
        <v>Gblemoduade</v>
      </c>
      <c r="CE326" s="4" t="str">
        <v>Gblemoduade</v>
      </c>
      <c r="CF326" s="4" t="str">
        <v>Gblemoduade</v>
      </c>
      <c r="CG326" s="4" t="str">
        <v>Gblemoduade</v>
      </c>
      <c r="CH326" s="4" t="str">
        <v>Gblemoduade</v>
      </c>
      <c r="CI326" s="4" t="str">
        <v>Gblemoduade</v>
      </c>
      <c r="CJ326" s="4" t="str">
        <v>Gblemoduade</v>
      </c>
      <c r="CK326" s="4" t="str">
        <v>Gblemoduade</v>
      </c>
      <c r="CL326" s="4" t="str">
        <v>Gblemoduade</v>
      </c>
      <c r="CM326" s="4" t="str">
        <v>Gblemoduade</v>
      </c>
      <c r="CN326" s="4" t="str">
        <v>Gblemoduade</v>
      </c>
      <c r="CO326" s="4" t="str">
        <v>Gblemoduade</v>
      </c>
      <c r="CP326" s="4" t="str">
        <v>Gblemoduade</v>
      </c>
      <c r="CQ326" s="4" t="str">
        <v>Gblemoduade</v>
      </c>
      <c r="CR326" s="4" t="str">
        <v>Gblemoduade</v>
      </c>
      <c r="CS326" s="4" t="str">
        <v>Gblemoduade</v>
      </c>
      <c r="CT326" s="4" t="str">
        <v>Gblemoduade</v>
      </c>
      <c r="CU326" s="4" t="str">
        <v>Gblemoduade</v>
      </c>
      <c r="CV326" s="4" t="str">
        <v>Gblemoduade</v>
      </c>
      <c r="CW326" s="4" t="str">
        <v>Gblemoduade</v>
      </c>
      <c r="CX326" s="4" t="str">
        <v>Gblemoduade</v>
      </c>
      <c r="CY326" s="4" t="str">
        <v>Gblemoduade</v>
      </c>
      <c r="CZ326" s="4" t="str">
        <v>Gblemoduade</v>
      </c>
      <c r="DA326" s="4" t="str">
        <v>Gblemoduade</v>
      </c>
    </row>
    <row r="327" spans="1:105" x14ac:dyDescent="0.35">
      <c r="A327" s="4" t="s">
        <v>1588</v>
      </c>
      <c r="B327" s="4" t="s">
        <v>1587</v>
      </c>
      <c r="C327" s="4" t="s">
        <v>2843</v>
      </c>
      <c r="F327" s="4" t="s">
        <v>2505</v>
      </c>
      <c r="AS327" s="4" t="str">
        <v>German alpine x Small East African</v>
      </c>
      <c r="AT327" s="4" t="str">
        <v>German alpine x Small East African</v>
      </c>
      <c r="AU327" s="4" t="str">
        <v>German alpine x Small East African</v>
      </c>
      <c r="AV327" s="4" t="str">
        <v>German alpine x Small East African</v>
      </c>
      <c r="AW327" s="4" t="str">
        <v>German alpine x Small East African</v>
      </c>
      <c r="AX327" s="4" t="str">
        <v>German alpine x Small East African</v>
      </c>
      <c r="AY327" s="4" t="str">
        <v>German alpine x Small East African</v>
      </c>
      <c r="AZ327" s="4" t="str">
        <v>German alpine x Small East African</v>
      </c>
      <c r="BA327" s="4" t="str">
        <v>German alpine x Small East African</v>
      </c>
      <c r="BB327" s="4" t="str">
        <v>German alpine x Small East African</v>
      </c>
      <c r="BC327" s="4" t="str">
        <v>German alpine x Small East African</v>
      </c>
      <c r="BD327" s="4" t="str">
        <v>German alpine x Small East African</v>
      </c>
      <c r="BE327" s="4" t="str">
        <v>German alpine x Small East African</v>
      </c>
      <c r="BF327" s="4" t="str">
        <v>German alpine x Small East African</v>
      </c>
      <c r="BG327" s="4" t="str">
        <v>German alpine x Small East African</v>
      </c>
      <c r="BH327" s="4" t="str">
        <v>German alpine x Small East African</v>
      </c>
      <c r="BI327" s="4" t="str">
        <v>German alpine x Small East African</v>
      </c>
      <c r="BJ327" s="4" t="str">
        <v>German alpine x Small East African</v>
      </c>
      <c r="BK327" s="4" t="str">
        <v>German alpine x Small East African</v>
      </c>
      <c r="BL327" s="4" t="str">
        <v>German alpine x Small East African</v>
      </c>
      <c r="BM327" s="4" t="str">
        <v>German alpine x Small East African</v>
      </c>
      <c r="BN327" s="4" t="str">
        <v>German alpine x Small East African</v>
      </c>
      <c r="BO327" s="4" t="str">
        <v>German alpine x Small East African</v>
      </c>
      <c r="BP327" s="4" t="str">
        <v>German alpine x Small East African</v>
      </c>
      <c r="BQ327" s="4" t="str">
        <v>German alpine x Small East African</v>
      </c>
      <c r="BR327" s="4" t="str">
        <v>German alpine x Small East African</v>
      </c>
      <c r="BS327" s="4" t="str">
        <v>German alpine x Small East African</v>
      </c>
      <c r="BT327" s="4" t="str">
        <v>German alpine x Small East African</v>
      </c>
      <c r="BU327" s="4" t="str">
        <v>German alpine x Small East African</v>
      </c>
      <c r="BV327" s="4" t="str">
        <v>German alpine x Small East African</v>
      </c>
      <c r="BX327" s="4" t="str">
        <v>Gbogbe</v>
      </c>
      <c r="BY327" s="4" t="str">
        <v>Gbogbe</v>
      </c>
      <c r="BZ327" s="4" t="str">
        <v>Gbogbe</v>
      </c>
      <c r="CA327" s="4" t="str">
        <v>Gbogbe</v>
      </c>
      <c r="CB327" s="4" t="str">
        <v>Gbogbe</v>
      </c>
      <c r="CC327" s="4" t="str">
        <v>Gbogbe</v>
      </c>
      <c r="CD327" s="4" t="str">
        <v>Gbogbe</v>
      </c>
      <c r="CE327" s="4" t="str">
        <v>Gbogbe</v>
      </c>
      <c r="CF327" s="4" t="str">
        <v>Gbogbe</v>
      </c>
      <c r="CG327" s="4" t="str">
        <v>Gbogbe</v>
      </c>
      <c r="CH327" s="4" t="str">
        <v>Gbogbe</v>
      </c>
      <c r="CI327" s="4" t="str">
        <v>Gbogbe</v>
      </c>
      <c r="CJ327" s="4" t="str">
        <v>Gbogbe</v>
      </c>
      <c r="CK327" s="4" t="str">
        <v>Gbogbe</v>
      </c>
      <c r="CL327" s="4" t="str">
        <v>Gbogbe</v>
      </c>
      <c r="CM327" s="4" t="str">
        <v>Gbogbe</v>
      </c>
      <c r="CN327" s="4" t="str">
        <v>Gbogbe</v>
      </c>
      <c r="CO327" s="4" t="str">
        <v>Gbogbe</v>
      </c>
      <c r="CP327" s="4" t="str">
        <v>Gbogbe</v>
      </c>
      <c r="CQ327" s="4" t="str">
        <v>Gbogbe</v>
      </c>
      <c r="CR327" s="4" t="str">
        <v>Gbogbe</v>
      </c>
      <c r="CS327" s="4" t="str">
        <v>Gbogbe</v>
      </c>
      <c r="CT327" s="4" t="str">
        <v>Gbogbe</v>
      </c>
      <c r="CU327" s="4" t="str">
        <v>Gbogbe</v>
      </c>
      <c r="CV327" s="4" t="str">
        <v>Gbogbe</v>
      </c>
      <c r="CW327" s="4" t="str">
        <v>Gbogbe</v>
      </c>
      <c r="CX327" s="4" t="str">
        <v>Gbogbe</v>
      </c>
      <c r="CY327" s="4" t="str">
        <v>Gbogbe</v>
      </c>
      <c r="CZ327" s="4" t="str">
        <v>Gbogbe</v>
      </c>
      <c r="DA327" s="4" t="str">
        <v>Gbogbe</v>
      </c>
    </row>
    <row r="328" spans="1:105" x14ac:dyDescent="0.35">
      <c r="A328" s="4" t="s">
        <v>1588</v>
      </c>
      <c r="B328" s="4" t="s">
        <v>1587</v>
      </c>
      <c r="C328" s="4" t="s">
        <v>2844</v>
      </c>
      <c r="F328" s="4" t="s">
        <v>2505</v>
      </c>
      <c r="AS328" s="4" t="str">
        <v>Giant</v>
      </c>
      <c r="AT328" s="4" t="str">
        <v>Giant</v>
      </c>
      <c r="AU328" s="4" t="str">
        <v>Giant</v>
      </c>
      <c r="AV328" s="4" t="str">
        <v>Giant</v>
      </c>
      <c r="AW328" s="4" t="str">
        <v>Giant</v>
      </c>
      <c r="AX328" s="4" t="str">
        <v>Giant</v>
      </c>
      <c r="AY328" s="4" t="str">
        <v>Giant</v>
      </c>
      <c r="AZ328" s="4" t="str">
        <v>Giant</v>
      </c>
      <c r="BA328" s="4" t="str">
        <v>Giant</v>
      </c>
      <c r="BB328" s="4" t="str">
        <v>Giant</v>
      </c>
      <c r="BC328" s="4" t="str">
        <v>Giant</v>
      </c>
      <c r="BD328" s="4" t="str">
        <v>Giant</v>
      </c>
      <c r="BE328" s="4" t="str">
        <v>Giant</v>
      </c>
      <c r="BF328" s="4" t="str">
        <v>Giant</v>
      </c>
      <c r="BG328" s="4" t="str">
        <v>Giant</v>
      </c>
      <c r="BH328" s="4" t="str">
        <v>Giant</v>
      </c>
      <c r="BI328" s="4" t="str">
        <v>Giant</v>
      </c>
      <c r="BJ328" s="4" t="str">
        <v>Giant</v>
      </c>
      <c r="BK328" s="4" t="str">
        <v>Giant</v>
      </c>
      <c r="BL328" s="4" t="str">
        <v>Giant</v>
      </c>
      <c r="BM328" s="4" t="str">
        <v>Giant</v>
      </c>
      <c r="BN328" s="4" t="str">
        <v>Giant</v>
      </c>
      <c r="BO328" s="4" t="str">
        <v>Giant</v>
      </c>
      <c r="BP328" s="4" t="str">
        <v>Giant</v>
      </c>
      <c r="BQ328" s="4" t="str">
        <v>Giant</v>
      </c>
      <c r="BR328" s="4" t="str">
        <v>Giant</v>
      </c>
      <c r="BS328" s="4" t="str">
        <v>Giant</v>
      </c>
      <c r="BT328" s="4" t="str">
        <v>Giant</v>
      </c>
      <c r="BU328" s="4" t="str">
        <v>Giant</v>
      </c>
      <c r="BV328" s="4" t="str">
        <v>Giant</v>
      </c>
      <c r="BX328" s="4" t="str">
        <v>German alpine x Small East African</v>
      </c>
      <c r="BY328" s="4" t="str">
        <v>German alpine x Small East African</v>
      </c>
      <c r="BZ328" s="4" t="str">
        <v>German alpine x Small East African</v>
      </c>
      <c r="CA328" s="4" t="str">
        <v>German alpine x Small East African</v>
      </c>
      <c r="CB328" s="4" t="str">
        <v>German alpine x Small East African</v>
      </c>
      <c r="CC328" s="4" t="str">
        <v>German alpine x Small East African</v>
      </c>
      <c r="CD328" s="4" t="str">
        <v>German alpine x Small East African</v>
      </c>
      <c r="CE328" s="4" t="str">
        <v>German alpine x Small East African</v>
      </c>
      <c r="CF328" s="4" t="str">
        <v>German alpine x Small East African</v>
      </c>
      <c r="CG328" s="4" t="str">
        <v>German alpine x Small East African</v>
      </c>
      <c r="CH328" s="4" t="str">
        <v>German alpine x Small East African</v>
      </c>
      <c r="CI328" s="4" t="str">
        <v>German alpine x Small East African</v>
      </c>
      <c r="CJ328" s="4" t="str">
        <v>German alpine x Small East African</v>
      </c>
      <c r="CK328" s="4" t="str">
        <v>German alpine x Small East African</v>
      </c>
      <c r="CL328" s="4" t="str">
        <v>German alpine x Small East African</v>
      </c>
      <c r="CM328" s="4" t="str">
        <v>German alpine x Small East African</v>
      </c>
      <c r="CN328" s="4" t="str">
        <v>German alpine x Small East African</v>
      </c>
      <c r="CO328" s="4" t="str">
        <v>German alpine x Small East African</v>
      </c>
      <c r="CP328" s="4" t="str">
        <v>German alpine x Small East African</v>
      </c>
      <c r="CQ328" s="4" t="str">
        <v>German alpine x Small East African</v>
      </c>
      <c r="CR328" s="4" t="str">
        <v>German alpine x Small East African</v>
      </c>
      <c r="CS328" s="4" t="str">
        <v>German alpine x Small East African</v>
      </c>
      <c r="CT328" s="4" t="str">
        <v>German alpine x Small East African</v>
      </c>
      <c r="CU328" s="4" t="str">
        <v>German alpine x Small East African</v>
      </c>
      <c r="CV328" s="4" t="str">
        <v>German alpine x Small East African</v>
      </c>
      <c r="CW328" s="4" t="str">
        <v>German alpine x Small East African</v>
      </c>
      <c r="CX328" s="4" t="str">
        <v>German alpine x Small East African</v>
      </c>
      <c r="CY328" s="4" t="str">
        <v>German alpine x Small East African</v>
      </c>
      <c r="CZ328" s="4" t="str">
        <v>German alpine x Small East African</v>
      </c>
      <c r="DA328" s="4" t="str">
        <v>German alpine x Small East African</v>
      </c>
    </row>
    <row r="329" spans="1:105" x14ac:dyDescent="0.35">
      <c r="A329" s="4" t="s">
        <v>1588</v>
      </c>
      <c r="B329" s="4" t="s">
        <v>1587</v>
      </c>
      <c r="C329" s="4" t="s">
        <v>2845</v>
      </c>
      <c r="F329" s="4" t="s">
        <v>2505</v>
      </c>
      <c r="AS329" s="4" t="str">
        <v>Giant essex</v>
      </c>
      <c r="AT329" s="4" t="str">
        <v>Giant essex</v>
      </c>
      <c r="AU329" s="4" t="str">
        <v>Giant essex</v>
      </c>
      <c r="AV329" s="4" t="str">
        <v>Giant essex</v>
      </c>
      <c r="AW329" s="4" t="str">
        <v>Giant essex</v>
      </c>
      <c r="AX329" s="4" t="str">
        <v>Giant essex</v>
      </c>
      <c r="AY329" s="4" t="str">
        <v>Giant essex</v>
      </c>
      <c r="AZ329" s="4" t="str">
        <v>Giant essex</v>
      </c>
      <c r="BA329" s="4" t="str">
        <v>Giant essex</v>
      </c>
      <c r="BB329" s="4" t="str">
        <v>Giant essex</v>
      </c>
      <c r="BC329" s="4" t="str">
        <v>Giant essex</v>
      </c>
      <c r="BD329" s="4" t="str">
        <v>Giant essex</v>
      </c>
      <c r="BE329" s="4" t="str">
        <v>Giant essex</v>
      </c>
      <c r="BF329" s="4" t="str">
        <v>Giant essex</v>
      </c>
      <c r="BG329" s="4" t="str">
        <v>Giant essex</v>
      </c>
      <c r="BH329" s="4" t="str">
        <v>Giant essex</v>
      </c>
      <c r="BI329" s="4" t="str">
        <v>Giant essex</v>
      </c>
      <c r="BJ329" s="4" t="str">
        <v>Giant essex</v>
      </c>
      <c r="BK329" s="4" t="str">
        <v>Giant essex</v>
      </c>
      <c r="BL329" s="4" t="str">
        <v>Giant essex</v>
      </c>
      <c r="BM329" s="4" t="str">
        <v>Giant essex</v>
      </c>
      <c r="BN329" s="4" t="str">
        <v>Giant essex</v>
      </c>
      <c r="BO329" s="4" t="str">
        <v>Giant essex</v>
      </c>
      <c r="BP329" s="4" t="str">
        <v>Giant essex</v>
      </c>
      <c r="BQ329" s="4" t="str">
        <v>Giant essex</v>
      </c>
      <c r="BR329" s="4" t="str">
        <v>Giant essex</v>
      </c>
      <c r="BS329" s="4" t="str">
        <v>Giant essex</v>
      </c>
      <c r="BT329" s="4" t="str">
        <v>Giant essex</v>
      </c>
      <c r="BU329" s="4" t="str">
        <v>Giant essex</v>
      </c>
      <c r="BV329" s="4" t="str">
        <v>Giant essex</v>
      </c>
      <c r="BX329" s="4" t="str">
        <v>Giant</v>
      </c>
      <c r="BY329" s="4" t="str">
        <v>Giant</v>
      </c>
      <c r="BZ329" s="4" t="str">
        <v>Giant</v>
      </c>
      <c r="CA329" s="4" t="str">
        <v>Giant</v>
      </c>
      <c r="CB329" s="4" t="str">
        <v>Giant</v>
      </c>
      <c r="CC329" s="4" t="str">
        <v>Giant</v>
      </c>
      <c r="CD329" s="4" t="str">
        <v>Giant</v>
      </c>
      <c r="CE329" s="4" t="str">
        <v>Giant</v>
      </c>
      <c r="CF329" s="4" t="str">
        <v>Giant</v>
      </c>
      <c r="CG329" s="4" t="str">
        <v>Giant</v>
      </c>
      <c r="CH329" s="4" t="str">
        <v>Giant</v>
      </c>
      <c r="CI329" s="4" t="str">
        <v>Giant</v>
      </c>
      <c r="CJ329" s="4" t="str">
        <v>Giant</v>
      </c>
      <c r="CK329" s="4" t="str">
        <v>Giant</v>
      </c>
      <c r="CL329" s="4" t="str">
        <v>Giant</v>
      </c>
      <c r="CM329" s="4" t="str">
        <v>Giant</v>
      </c>
      <c r="CN329" s="4" t="str">
        <v>Giant</v>
      </c>
      <c r="CO329" s="4" t="str">
        <v>Giant</v>
      </c>
      <c r="CP329" s="4" t="str">
        <v>Giant</v>
      </c>
      <c r="CQ329" s="4" t="str">
        <v>Giant</v>
      </c>
      <c r="CR329" s="4" t="str">
        <v>Giant</v>
      </c>
      <c r="CS329" s="4" t="str">
        <v>Giant</v>
      </c>
      <c r="CT329" s="4" t="str">
        <v>Giant</v>
      </c>
      <c r="CU329" s="4" t="str">
        <v>Giant</v>
      </c>
      <c r="CV329" s="4" t="str">
        <v>Giant</v>
      </c>
      <c r="CW329" s="4" t="str">
        <v>Giant</v>
      </c>
      <c r="CX329" s="4" t="str">
        <v>Giant</v>
      </c>
      <c r="CY329" s="4" t="str">
        <v>Giant</v>
      </c>
      <c r="CZ329" s="4" t="str">
        <v>Giant</v>
      </c>
      <c r="DA329" s="4" t="str">
        <v>Giant</v>
      </c>
    </row>
    <row r="330" spans="1:105" x14ac:dyDescent="0.35">
      <c r="A330" s="4" t="s">
        <v>1588</v>
      </c>
      <c r="B330" s="4" t="s">
        <v>1587</v>
      </c>
      <c r="C330" s="4" t="s">
        <v>2846</v>
      </c>
      <c r="F330" s="4" t="s">
        <v>2514</v>
      </c>
      <c r="AS330" s="4" t="str">
        <v>Giza 123</v>
      </c>
      <c r="AT330" s="4" t="str">
        <v>Giza 123</v>
      </c>
      <c r="AU330" s="4" t="str">
        <v>Giza 123</v>
      </c>
      <c r="AV330" s="4" t="str">
        <v>Giza 123</v>
      </c>
      <c r="AW330" s="4" t="str">
        <v>Giza 123</v>
      </c>
      <c r="AX330" s="4" t="str">
        <v>Giza 123</v>
      </c>
      <c r="AY330" s="4" t="str">
        <v>Giza 123</v>
      </c>
      <c r="AZ330" s="4" t="str">
        <v>Giza 123</v>
      </c>
      <c r="BA330" s="4" t="str">
        <v>Giza 123</v>
      </c>
      <c r="BB330" s="4" t="str">
        <v>Giza 123</v>
      </c>
      <c r="BC330" s="4" t="str">
        <v>Giza 123</v>
      </c>
      <c r="BD330" s="4" t="str">
        <v>Giza 123</v>
      </c>
      <c r="BE330" s="4" t="str">
        <v>Giza 123</v>
      </c>
      <c r="BF330" s="4" t="str">
        <v>Giza 123</v>
      </c>
      <c r="BG330" s="4" t="str">
        <v>Giza 123</v>
      </c>
      <c r="BH330" s="4" t="str">
        <v>Giza 123</v>
      </c>
      <c r="BI330" s="4" t="str">
        <v>Giza 123</v>
      </c>
      <c r="BJ330" s="4" t="str">
        <v>Giza 123</v>
      </c>
      <c r="BK330" s="4" t="str">
        <v>Giza 123</v>
      </c>
      <c r="BL330" s="4" t="str">
        <v>Giza 123</v>
      </c>
      <c r="BM330" s="4" t="str">
        <v>Giza 123</v>
      </c>
      <c r="BN330" s="4" t="str">
        <v>Giza 123</v>
      </c>
      <c r="BO330" s="4" t="str">
        <v>Giza 123</v>
      </c>
      <c r="BP330" s="4" t="str">
        <v>Giza 123</v>
      </c>
      <c r="BQ330" s="4" t="str">
        <v>Giza 123</v>
      </c>
      <c r="BR330" s="4" t="str">
        <v>Giza 123</v>
      </c>
      <c r="BS330" s="4" t="str">
        <v>Giza 123</v>
      </c>
      <c r="BT330" s="4" t="str">
        <v>Giza 123</v>
      </c>
      <c r="BU330" s="4" t="str">
        <v>Giza 123</v>
      </c>
      <c r="BV330" s="4" t="str">
        <v>Giza 123</v>
      </c>
      <c r="BX330" s="4" t="str">
        <v>Giant essex</v>
      </c>
      <c r="BY330" s="4" t="str">
        <v>Giant essex</v>
      </c>
      <c r="BZ330" s="4" t="str">
        <v>Giant essex</v>
      </c>
      <c r="CA330" s="4" t="str">
        <v>Giant essex</v>
      </c>
      <c r="CB330" s="4" t="str">
        <v>Giant essex</v>
      </c>
      <c r="CC330" s="4" t="str">
        <v>Giant essex</v>
      </c>
      <c r="CD330" s="4" t="str">
        <v>Giant essex</v>
      </c>
      <c r="CE330" s="4" t="str">
        <v>Giant essex</v>
      </c>
      <c r="CF330" s="4" t="str">
        <v>Giant essex</v>
      </c>
      <c r="CG330" s="4" t="str">
        <v>Giant essex</v>
      </c>
      <c r="CH330" s="4" t="str">
        <v>Giant essex</v>
      </c>
      <c r="CI330" s="4" t="str">
        <v>Giant essex</v>
      </c>
      <c r="CJ330" s="4" t="str">
        <v>Giant essex</v>
      </c>
      <c r="CK330" s="4" t="str">
        <v>Giant essex</v>
      </c>
      <c r="CL330" s="4" t="str">
        <v>Giant essex</v>
      </c>
      <c r="CM330" s="4" t="str">
        <v>Giant essex</v>
      </c>
      <c r="CN330" s="4" t="str">
        <v>Giant essex</v>
      </c>
      <c r="CO330" s="4" t="str">
        <v>Giant essex</v>
      </c>
      <c r="CP330" s="4" t="str">
        <v>Giant essex</v>
      </c>
      <c r="CQ330" s="4" t="str">
        <v>Giant essex</v>
      </c>
      <c r="CR330" s="4" t="str">
        <v>Giant essex</v>
      </c>
      <c r="CS330" s="4" t="str">
        <v>Giant essex</v>
      </c>
      <c r="CT330" s="4" t="str">
        <v>Giant essex</v>
      </c>
      <c r="CU330" s="4" t="str">
        <v>Giant essex</v>
      </c>
      <c r="CV330" s="4" t="str">
        <v>Giant essex</v>
      </c>
      <c r="CW330" s="4" t="str">
        <v>Giant essex</v>
      </c>
      <c r="CX330" s="4" t="str">
        <v>Giant essex</v>
      </c>
      <c r="CY330" s="4" t="str">
        <v>Giant essex</v>
      </c>
      <c r="CZ330" s="4" t="str">
        <v>Giant essex</v>
      </c>
      <c r="DA330" s="4" t="str">
        <v>Giant essex</v>
      </c>
    </row>
    <row r="331" spans="1:105" x14ac:dyDescent="0.35">
      <c r="A331" s="4" t="s">
        <v>1588</v>
      </c>
      <c r="B331" s="4" t="s">
        <v>1587</v>
      </c>
      <c r="C331" s="4" t="s">
        <v>2847</v>
      </c>
      <c r="AS331" s="4" t="str">
        <v>Giza 3</v>
      </c>
      <c r="AT331" s="4" t="str">
        <v>Giza 3</v>
      </c>
      <c r="AU331" s="4" t="str">
        <v>Giza 3</v>
      </c>
      <c r="AV331" s="4" t="str">
        <v>Giza 3</v>
      </c>
      <c r="AW331" s="4" t="str">
        <v>Giza 3</v>
      </c>
      <c r="AX331" s="4" t="str">
        <v>Giza 3</v>
      </c>
      <c r="AY331" s="4" t="str">
        <v>Giza 3</v>
      </c>
      <c r="AZ331" s="4" t="str">
        <v>Giza 3</v>
      </c>
      <c r="BA331" s="4" t="str">
        <v>Giza 3</v>
      </c>
      <c r="BB331" s="4" t="str">
        <v>Giza 3</v>
      </c>
      <c r="BC331" s="4" t="str">
        <v>Giza 3</v>
      </c>
      <c r="BD331" s="4" t="str">
        <v>Giza 3</v>
      </c>
      <c r="BE331" s="4" t="str">
        <v>Giza 3</v>
      </c>
      <c r="BF331" s="4" t="str">
        <v>Giza 3</v>
      </c>
      <c r="BG331" s="4" t="str">
        <v>Giza 3</v>
      </c>
      <c r="BH331" s="4" t="str">
        <v>Giza 3</v>
      </c>
      <c r="BI331" s="4" t="str">
        <v>Giza 3</v>
      </c>
      <c r="BJ331" s="4" t="str">
        <v>Giza 3</v>
      </c>
      <c r="BK331" s="4" t="str">
        <v>Giza 3</v>
      </c>
      <c r="BL331" s="4" t="str">
        <v>Giza 3</v>
      </c>
      <c r="BM331" s="4" t="str">
        <v>Giza 3</v>
      </c>
      <c r="BN331" s="4" t="str">
        <v>Giza 3</v>
      </c>
      <c r="BO331" s="4" t="str">
        <v>Giza 3</v>
      </c>
      <c r="BP331" s="4" t="str">
        <v>Giza 3</v>
      </c>
      <c r="BQ331" s="4" t="str">
        <v>Giza 3</v>
      </c>
      <c r="BR331" s="4" t="str">
        <v>Giza 3</v>
      </c>
      <c r="BS331" s="4" t="str">
        <v>Giza 3</v>
      </c>
      <c r="BT331" s="4" t="str">
        <v>Giza 3</v>
      </c>
      <c r="BU331" s="4" t="str">
        <v>Giza 3</v>
      </c>
      <c r="BV331" s="4" t="str">
        <v>Giza 3</v>
      </c>
      <c r="BX331" s="4" t="str">
        <v>Giza 123</v>
      </c>
      <c r="BY331" s="4" t="str">
        <v>Giza 123</v>
      </c>
      <c r="BZ331" s="4" t="str">
        <v>Giza 123</v>
      </c>
      <c r="CA331" s="4" t="str">
        <v>Giza 123</v>
      </c>
      <c r="CB331" s="4" t="str">
        <v>Giza 123</v>
      </c>
      <c r="CC331" s="4" t="str">
        <v>Giza 123</v>
      </c>
      <c r="CD331" s="4" t="str">
        <v>Giza 123</v>
      </c>
      <c r="CE331" s="4" t="str">
        <v>Giza 123</v>
      </c>
      <c r="CF331" s="4" t="str">
        <v>Giza 123</v>
      </c>
      <c r="CG331" s="4" t="str">
        <v>Giza 123</v>
      </c>
      <c r="CH331" s="4" t="str">
        <v>Giza 123</v>
      </c>
      <c r="CI331" s="4" t="str">
        <v>Giza 123</v>
      </c>
      <c r="CJ331" s="4" t="str">
        <v>Giza 123</v>
      </c>
      <c r="CK331" s="4" t="str">
        <v>Giza 123</v>
      </c>
      <c r="CL331" s="4" t="str">
        <v>Giza 123</v>
      </c>
      <c r="CM331" s="4" t="str">
        <v>Giza 123</v>
      </c>
      <c r="CN331" s="4" t="str">
        <v>Giza 123</v>
      </c>
      <c r="CO331" s="4" t="str">
        <v>Giza 123</v>
      </c>
      <c r="CP331" s="4" t="str">
        <v>Giza 123</v>
      </c>
      <c r="CQ331" s="4" t="str">
        <v>Giza 123</v>
      </c>
      <c r="CR331" s="4" t="str">
        <v>Giza 123</v>
      </c>
      <c r="CS331" s="4" t="str">
        <v>Giza 123</v>
      </c>
      <c r="CT331" s="4" t="str">
        <v>Giza 123</v>
      </c>
      <c r="CU331" s="4" t="str">
        <v>Giza 123</v>
      </c>
      <c r="CV331" s="4" t="str">
        <v>Giza 123</v>
      </c>
      <c r="CW331" s="4" t="str">
        <v>Giza 123</v>
      </c>
      <c r="CX331" s="4" t="str">
        <v>Giza 123</v>
      </c>
      <c r="CY331" s="4" t="str">
        <v>Giza 123</v>
      </c>
      <c r="CZ331" s="4" t="str">
        <v>Giza 123</v>
      </c>
      <c r="DA331" s="4" t="str">
        <v>Giza 123</v>
      </c>
    </row>
    <row r="332" spans="1:105" x14ac:dyDescent="0.35">
      <c r="A332" s="4" t="s">
        <v>1588</v>
      </c>
      <c r="B332" s="4" t="s">
        <v>1587</v>
      </c>
      <c r="C332" s="4" t="s">
        <v>2848</v>
      </c>
      <c r="F332" s="4" t="s">
        <v>2505</v>
      </c>
      <c r="AS332" s="4" t="str">
        <v>Giza 461</v>
      </c>
      <c r="AT332" s="4" t="str">
        <v>Giza 461</v>
      </c>
      <c r="AU332" s="4" t="str">
        <v>Giza 461</v>
      </c>
      <c r="AV332" s="4" t="str">
        <v>Giza 461</v>
      </c>
      <c r="AW332" s="4" t="str">
        <v>Giza 461</v>
      </c>
      <c r="AX332" s="4" t="str">
        <v>Giza 461</v>
      </c>
      <c r="AY332" s="4" t="str">
        <v>Giza 461</v>
      </c>
      <c r="AZ332" s="4" t="str">
        <v>Giza 461</v>
      </c>
      <c r="BA332" s="4" t="str">
        <v>Giza 461</v>
      </c>
      <c r="BB332" s="4" t="str">
        <v>Giza 461</v>
      </c>
      <c r="BC332" s="4" t="str">
        <v>Giza 461</v>
      </c>
      <c r="BD332" s="4" t="str">
        <v>Giza 461</v>
      </c>
      <c r="BE332" s="4" t="str">
        <v>Giza 461</v>
      </c>
      <c r="BF332" s="4" t="str">
        <v>Giza 461</v>
      </c>
      <c r="BG332" s="4" t="str">
        <v>Giza 461</v>
      </c>
      <c r="BH332" s="4" t="str">
        <v>Giza 461</v>
      </c>
      <c r="BI332" s="4" t="str">
        <v>Giza 461</v>
      </c>
      <c r="BJ332" s="4" t="str">
        <v>Giza 461</v>
      </c>
      <c r="BK332" s="4" t="str">
        <v>Giza 461</v>
      </c>
      <c r="BL332" s="4" t="str">
        <v>Giza 461</v>
      </c>
      <c r="BM332" s="4" t="str">
        <v>Giza 461</v>
      </c>
      <c r="BN332" s="4" t="str">
        <v>Giza 461</v>
      </c>
      <c r="BO332" s="4" t="str">
        <v>Giza 461</v>
      </c>
      <c r="BP332" s="4" t="str">
        <v>Giza 461</v>
      </c>
      <c r="BQ332" s="4" t="str">
        <v>Giza 461</v>
      </c>
      <c r="BR332" s="4" t="str">
        <v>Giza 461</v>
      </c>
      <c r="BS332" s="4" t="str">
        <v>Giza 461</v>
      </c>
      <c r="BT332" s="4" t="str">
        <v>Giza 461</v>
      </c>
      <c r="BU332" s="4" t="str">
        <v>Giza 461</v>
      </c>
      <c r="BV332" s="4" t="str">
        <v>Giza 461</v>
      </c>
      <c r="BX332" s="4" t="str">
        <v>Giza 3</v>
      </c>
      <c r="BY332" s="4" t="str">
        <v>Giza 3</v>
      </c>
      <c r="BZ332" s="4" t="str">
        <v>Giza 3</v>
      </c>
      <c r="CA332" s="4" t="str">
        <v>Giza 3</v>
      </c>
      <c r="CB332" s="4" t="str">
        <v>Giza 3</v>
      </c>
      <c r="CC332" s="4" t="str">
        <v>Giza 3</v>
      </c>
      <c r="CD332" s="4" t="str">
        <v>Giza 3</v>
      </c>
      <c r="CE332" s="4" t="str">
        <v>Giza 3</v>
      </c>
      <c r="CF332" s="4" t="str">
        <v>Giza 3</v>
      </c>
      <c r="CG332" s="4" t="str">
        <v>Giza 3</v>
      </c>
      <c r="CH332" s="4" t="str">
        <v>Giza 3</v>
      </c>
      <c r="CI332" s="4" t="str">
        <v>Giza 3</v>
      </c>
      <c r="CJ332" s="4" t="str">
        <v>Giza 3</v>
      </c>
      <c r="CK332" s="4" t="str">
        <v>Giza 3</v>
      </c>
      <c r="CL332" s="4" t="str">
        <v>Giza 3</v>
      </c>
      <c r="CM332" s="4" t="str">
        <v>Giza 3</v>
      </c>
      <c r="CN332" s="4" t="str">
        <v>Giza 3</v>
      </c>
      <c r="CO332" s="4" t="str">
        <v>Giza 3</v>
      </c>
      <c r="CP332" s="4" t="str">
        <v>Giza 3</v>
      </c>
      <c r="CQ332" s="4" t="str">
        <v>Giza 3</v>
      </c>
      <c r="CR332" s="4" t="str">
        <v>Giza 3</v>
      </c>
      <c r="CS332" s="4" t="str">
        <v>Giza 3</v>
      </c>
      <c r="CT332" s="4" t="str">
        <v>Giza 3</v>
      </c>
      <c r="CU332" s="4" t="str">
        <v>Giza 3</v>
      </c>
      <c r="CV332" s="4" t="str">
        <v>Giza 3</v>
      </c>
      <c r="CW332" s="4" t="str">
        <v>Giza 3</v>
      </c>
      <c r="CX332" s="4" t="str">
        <v>Giza 3</v>
      </c>
      <c r="CY332" s="4" t="str">
        <v>Giza 3</v>
      </c>
      <c r="CZ332" s="4" t="str">
        <v>Giza 3</v>
      </c>
      <c r="DA332" s="4" t="str">
        <v>Giza 3</v>
      </c>
    </row>
    <row r="333" spans="1:105" x14ac:dyDescent="0.35">
      <c r="A333" s="4" t="s">
        <v>1588</v>
      </c>
      <c r="B333" s="4" t="s">
        <v>1587</v>
      </c>
      <c r="C333" s="4" t="s">
        <v>2849</v>
      </c>
      <c r="F333" s="4" t="s">
        <v>2505</v>
      </c>
      <c r="AS333" s="4" t="str">
        <v>Giza 716</v>
      </c>
      <c r="AT333" s="4" t="str">
        <v>Giza 716</v>
      </c>
      <c r="AU333" s="4" t="str">
        <v>Giza 716</v>
      </c>
      <c r="AV333" s="4" t="str">
        <v>Giza 716</v>
      </c>
      <c r="AW333" s="4" t="str">
        <v>Giza 716</v>
      </c>
      <c r="AX333" s="4" t="str">
        <v>Giza 716</v>
      </c>
      <c r="AY333" s="4" t="str">
        <v>Giza 716</v>
      </c>
      <c r="AZ333" s="4" t="str">
        <v>Giza 716</v>
      </c>
      <c r="BA333" s="4" t="str">
        <v>Giza 716</v>
      </c>
      <c r="BB333" s="4" t="str">
        <v>Giza 716</v>
      </c>
      <c r="BC333" s="4" t="str">
        <v>Giza 716</v>
      </c>
      <c r="BD333" s="4" t="str">
        <v>Giza 716</v>
      </c>
      <c r="BE333" s="4" t="str">
        <v>Giza 716</v>
      </c>
      <c r="BF333" s="4" t="str">
        <v>Giza 716</v>
      </c>
      <c r="BG333" s="4" t="str">
        <v>Giza 716</v>
      </c>
      <c r="BH333" s="4" t="str">
        <v>Giza 716</v>
      </c>
      <c r="BI333" s="4" t="str">
        <v>Giza 716</v>
      </c>
      <c r="BJ333" s="4" t="str">
        <v>Giza 716</v>
      </c>
      <c r="BK333" s="4" t="str">
        <v>Giza 716</v>
      </c>
      <c r="BL333" s="4" t="str">
        <v>Giza 716</v>
      </c>
      <c r="BM333" s="4" t="str">
        <v>Giza 716</v>
      </c>
      <c r="BN333" s="4" t="str">
        <v>Giza 716</v>
      </c>
      <c r="BO333" s="4" t="str">
        <v>Giza 716</v>
      </c>
      <c r="BP333" s="4" t="str">
        <v>Giza 716</v>
      </c>
      <c r="BQ333" s="4" t="str">
        <v>Giza 716</v>
      </c>
      <c r="BR333" s="4" t="str">
        <v>Giza 716</v>
      </c>
      <c r="BS333" s="4" t="str">
        <v>Giza 716</v>
      </c>
      <c r="BT333" s="4" t="str">
        <v>Giza 716</v>
      </c>
      <c r="BU333" s="4" t="str">
        <v>Giza 716</v>
      </c>
      <c r="BV333" s="4" t="str">
        <v>Giza 716</v>
      </c>
      <c r="BX333" s="4" t="str">
        <v>Giza 461</v>
      </c>
      <c r="BY333" s="4" t="str">
        <v>Giza 461</v>
      </c>
      <c r="BZ333" s="4" t="str">
        <v>Giza 461</v>
      </c>
      <c r="CA333" s="4" t="str">
        <v>Giza 461</v>
      </c>
      <c r="CB333" s="4" t="str">
        <v>Giza 461</v>
      </c>
      <c r="CC333" s="4" t="str">
        <v>Giza 461</v>
      </c>
      <c r="CD333" s="4" t="str">
        <v>Giza 461</v>
      </c>
      <c r="CE333" s="4" t="str">
        <v>Giza 461</v>
      </c>
      <c r="CF333" s="4" t="str">
        <v>Giza 461</v>
      </c>
      <c r="CG333" s="4" t="str">
        <v>Giza 461</v>
      </c>
      <c r="CH333" s="4" t="str">
        <v>Giza 461</v>
      </c>
      <c r="CI333" s="4" t="str">
        <v>Giza 461</v>
      </c>
      <c r="CJ333" s="4" t="str">
        <v>Giza 461</v>
      </c>
      <c r="CK333" s="4" t="str">
        <v>Giza 461</v>
      </c>
      <c r="CL333" s="4" t="str">
        <v>Giza 461</v>
      </c>
      <c r="CM333" s="4" t="str">
        <v>Giza 461</v>
      </c>
      <c r="CN333" s="4" t="str">
        <v>Giza 461</v>
      </c>
      <c r="CO333" s="4" t="str">
        <v>Giza 461</v>
      </c>
      <c r="CP333" s="4" t="str">
        <v>Giza 461</v>
      </c>
      <c r="CQ333" s="4" t="str">
        <v>Giza 461</v>
      </c>
      <c r="CR333" s="4" t="str">
        <v>Giza 461</v>
      </c>
      <c r="CS333" s="4" t="str">
        <v>Giza 461</v>
      </c>
      <c r="CT333" s="4" t="str">
        <v>Giza 461</v>
      </c>
      <c r="CU333" s="4" t="str">
        <v>Giza 461</v>
      </c>
      <c r="CV333" s="4" t="str">
        <v>Giza 461</v>
      </c>
      <c r="CW333" s="4" t="str">
        <v>Giza 461</v>
      </c>
      <c r="CX333" s="4" t="str">
        <v>Giza 461</v>
      </c>
      <c r="CY333" s="4" t="str">
        <v>Giza 461</v>
      </c>
      <c r="CZ333" s="4" t="str">
        <v>Giza 461</v>
      </c>
      <c r="DA333" s="4" t="str">
        <v>Giza 461</v>
      </c>
    </row>
    <row r="334" spans="1:105" x14ac:dyDescent="0.35">
      <c r="A334" s="4" t="s">
        <v>1588</v>
      </c>
      <c r="B334" s="4" t="s">
        <v>1587</v>
      </c>
      <c r="C334" s="4" t="s">
        <v>2850</v>
      </c>
      <c r="F334" s="4" t="s">
        <v>2505</v>
      </c>
      <c r="AS334" s="4" t="str">
        <v>GLP 190</v>
      </c>
      <c r="AT334" s="4" t="str">
        <v>GLP 190</v>
      </c>
      <c r="AU334" s="4" t="str">
        <v>GLP 190</v>
      </c>
      <c r="AV334" s="4" t="str">
        <v>GLP 190</v>
      </c>
      <c r="AW334" s="4" t="str">
        <v>GLP 190</v>
      </c>
      <c r="AX334" s="4" t="str">
        <v>GLP 190</v>
      </c>
      <c r="AY334" s="4" t="str">
        <v>GLP 190</v>
      </c>
      <c r="AZ334" s="4" t="str">
        <v>GLP 190</v>
      </c>
      <c r="BA334" s="4" t="str">
        <v>GLP 190</v>
      </c>
      <c r="BB334" s="4" t="str">
        <v>GLP 190</v>
      </c>
      <c r="BC334" s="4" t="str">
        <v>GLP 190</v>
      </c>
      <c r="BD334" s="4" t="str">
        <v>GLP 190</v>
      </c>
      <c r="BE334" s="4" t="str">
        <v>GLP 190</v>
      </c>
      <c r="BF334" s="4" t="str">
        <v>GLP 190</v>
      </c>
      <c r="BG334" s="4" t="str">
        <v>GLP 190</v>
      </c>
      <c r="BH334" s="4" t="str">
        <v>GLP 190</v>
      </c>
      <c r="BI334" s="4" t="str">
        <v>GLP 190</v>
      </c>
      <c r="BJ334" s="4" t="str">
        <v>GLP 190</v>
      </c>
      <c r="BK334" s="4" t="str">
        <v>GLP 190</v>
      </c>
      <c r="BL334" s="4" t="str">
        <v>GLP 190</v>
      </c>
      <c r="BM334" s="4" t="str">
        <v>GLP 190</v>
      </c>
      <c r="BN334" s="4" t="str">
        <v>GLP 190</v>
      </c>
      <c r="BO334" s="4" t="str">
        <v>GLP 190</v>
      </c>
      <c r="BP334" s="4" t="str">
        <v>GLP 190</v>
      </c>
      <c r="BQ334" s="4" t="str">
        <v>GLP 190</v>
      </c>
      <c r="BR334" s="4" t="str">
        <v>GLP 190</v>
      </c>
      <c r="BS334" s="4" t="str">
        <v>GLP 190</v>
      </c>
      <c r="BT334" s="4" t="str">
        <v>GLP 190</v>
      </c>
      <c r="BU334" s="4" t="str">
        <v>GLP 190</v>
      </c>
      <c r="BV334" s="4" t="str">
        <v>GLP 190</v>
      </c>
      <c r="BX334" s="4" t="str">
        <v>Giza 716</v>
      </c>
      <c r="BY334" s="4" t="str">
        <v>Giza 716</v>
      </c>
      <c r="BZ334" s="4" t="str">
        <v>Giza 716</v>
      </c>
      <c r="CA334" s="4" t="str">
        <v>Giza 716</v>
      </c>
      <c r="CB334" s="4" t="str">
        <v>Giza 716</v>
      </c>
      <c r="CC334" s="4" t="str">
        <v>Giza 716</v>
      </c>
      <c r="CD334" s="4" t="str">
        <v>Giza 716</v>
      </c>
      <c r="CE334" s="4" t="str">
        <v>Giza 716</v>
      </c>
      <c r="CF334" s="4" t="str">
        <v>Giza 716</v>
      </c>
      <c r="CG334" s="4" t="str">
        <v>Giza 716</v>
      </c>
      <c r="CH334" s="4" t="str">
        <v>Giza 716</v>
      </c>
      <c r="CI334" s="4" t="str">
        <v>Giza 716</v>
      </c>
      <c r="CJ334" s="4" t="str">
        <v>Giza 716</v>
      </c>
      <c r="CK334" s="4" t="str">
        <v>Giza 716</v>
      </c>
      <c r="CL334" s="4" t="str">
        <v>Giza 716</v>
      </c>
      <c r="CM334" s="4" t="str">
        <v>Giza 716</v>
      </c>
      <c r="CN334" s="4" t="str">
        <v>Giza 716</v>
      </c>
      <c r="CO334" s="4" t="str">
        <v>Giza 716</v>
      </c>
      <c r="CP334" s="4" t="str">
        <v>Giza 716</v>
      </c>
      <c r="CQ334" s="4" t="str">
        <v>Giza 716</v>
      </c>
      <c r="CR334" s="4" t="str">
        <v>Giza 716</v>
      </c>
      <c r="CS334" s="4" t="str">
        <v>Giza 716</v>
      </c>
      <c r="CT334" s="4" t="str">
        <v>Giza 716</v>
      </c>
      <c r="CU334" s="4" t="str">
        <v>Giza 716</v>
      </c>
      <c r="CV334" s="4" t="str">
        <v>Giza 716</v>
      </c>
      <c r="CW334" s="4" t="str">
        <v>Giza 716</v>
      </c>
      <c r="CX334" s="4" t="str">
        <v>Giza 716</v>
      </c>
      <c r="CY334" s="4" t="str">
        <v>Giza 716</v>
      </c>
      <c r="CZ334" s="4" t="str">
        <v>Giza 716</v>
      </c>
      <c r="DA334" s="4" t="str">
        <v>Giza 716</v>
      </c>
    </row>
    <row r="335" spans="1:105" x14ac:dyDescent="0.35">
      <c r="A335" s="4" t="s">
        <v>1588</v>
      </c>
      <c r="B335" s="4" t="s">
        <v>1587</v>
      </c>
      <c r="C335" s="4" t="s">
        <v>2851</v>
      </c>
      <c r="F335" s="4" t="s">
        <v>2505</v>
      </c>
      <c r="AS335" s="4" t="str">
        <v>GLP 2</v>
      </c>
      <c r="AT335" s="4" t="str">
        <v>GLP 2</v>
      </c>
      <c r="AU335" s="4" t="str">
        <v>GLP 2</v>
      </c>
      <c r="AV335" s="4" t="str">
        <v>GLP 2</v>
      </c>
      <c r="AW335" s="4" t="str">
        <v>GLP 2</v>
      </c>
      <c r="AX335" s="4" t="str">
        <v>GLP 2</v>
      </c>
      <c r="AY335" s="4" t="str">
        <v>GLP 2</v>
      </c>
      <c r="AZ335" s="4" t="str">
        <v>GLP 2</v>
      </c>
      <c r="BA335" s="4" t="str">
        <v>GLP 2</v>
      </c>
      <c r="BB335" s="4" t="str">
        <v>GLP 2</v>
      </c>
      <c r="BC335" s="4" t="str">
        <v>GLP 2</v>
      </c>
      <c r="BD335" s="4" t="str">
        <v>GLP 2</v>
      </c>
      <c r="BE335" s="4" t="str">
        <v>GLP 2</v>
      </c>
      <c r="BF335" s="4" t="str">
        <v>GLP 2</v>
      </c>
      <c r="BG335" s="4" t="str">
        <v>GLP 2</v>
      </c>
      <c r="BH335" s="4" t="str">
        <v>GLP 2</v>
      </c>
      <c r="BI335" s="4" t="str">
        <v>GLP 2</v>
      </c>
      <c r="BJ335" s="4" t="str">
        <v>GLP 2</v>
      </c>
      <c r="BK335" s="4" t="str">
        <v>GLP 2</v>
      </c>
      <c r="BL335" s="4" t="str">
        <v>GLP 2</v>
      </c>
      <c r="BM335" s="4" t="str">
        <v>GLP 2</v>
      </c>
      <c r="BN335" s="4" t="str">
        <v>GLP 2</v>
      </c>
      <c r="BO335" s="4" t="str">
        <v>GLP 2</v>
      </c>
      <c r="BP335" s="4" t="str">
        <v>GLP 2</v>
      </c>
      <c r="BQ335" s="4" t="str">
        <v>GLP 2</v>
      </c>
      <c r="BR335" s="4" t="str">
        <v>GLP 2</v>
      </c>
      <c r="BS335" s="4" t="str">
        <v>GLP 2</v>
      </c>
      <c r="BT335" s="4" t="str">
        <v>GLP 2</v>
      </c>
      <c r="BU335" s="4" t="str">
        <v>GLP 2</v>
      </c>
      <c r="BV335" s="4" t="str">
        <v>GLP 2</v>
      </c>
      <c r="BX335" s="4" t="str">
        <v>GLP 190</v>
      </c>
      <c r="BY335" s="4" t="str">
        <v>GLP 190</v>
      </c>
      <c r="BZ335" s="4" t="str">
        <v>GLP 190</v>
      </c>
      <c r="CA335" s="4" t="str">
        <v>GLP 190</v>
      </c>
      <c r="CB335" s="4" t="str">
        <v>GLP 190</v>
      </c>
      <c r="CC335" s="4" t="str">
        <v>GLP 190</v>
      </c>
      <c r="CD335" s="4" t="str">
        <v>GLP 190</v>
      </c>
      <c r="CE335" s="4" t="str">
        <v>GLP 190</v>
      </c>
      <c r="CF335" s="4" t="str">
        <v>GLP 190</v>
      </c>
      <c r="CG335" s="4" t="str">
        <v>GLP 190</v>
      </c>
      <c r="CH335" s="4" t="str">
        <v>GLP 190</v>
      </c>
      <c r="CI335" s="4" t="str">
        <v>GLP 190</v>
      </c>
      <c r="CJ335" s="4" t="str">
        <v>GLP 190</v>
      </c>
      <c r="CK335" s="4" t="str">
        <v>GLP 190</v>
      </c>
      <c r="CL335" s="4" t="str">
        <v>GLP 190</v>
      </c>
      <c r="CM335" s="4" t="str">
        <v>GLP 190</v>
      </c>
      <c r="CN335" s="4" t="str">
        <v>GLP 190</v>
      </c>
      <c r="CO335" s="4" t="str">
        <v>GLP 190</v>
      </c>
      <c r="CP335" s="4" t="str">
        <v>GLP 190</v>
      </c>
      <c r="CQ335" s="4" t="str">
        <v>GLP 190</v>
      </c>
      <c r="CR335" s="4" t="str">
        <v>GLP 190</v>
      </c>
      <c r="CS335" s="4" t="str">
        <v>GLP 190</v>
      </c>
      <c r="CT335" s="4" t="str">
        <v>GLP 190</v>
      </c>
      <c r="CU335" s="4" t="str">
        <v>GLP 190</v>
      </c>
      <c r="CV335" s="4" t="str">
        <v>GLP 190</v>
      </c>
      <c r="CW335" s="4" t="str">
        <v>GLP 190</v>
      </c>
      <c r="CX335" s="4" t="str">
        <v>GLP 190</v>
      </c>
      <c r="CY335" s="4" t="str">
        <v>GLP 190</v>
      </c>
      <c r="CZ335" s="4" t="str">
        <v>GLP 190</v>
      </c>
      <c r="DA335" s="4" t="str">
        <v>GLP 190</v>
      </c>
    </row>
    <row r="336" spans="1:105" x14ac:dyDescent="0.35">
      <c r="A336" s="4" t="s">
        <v>1588</v>
      </c>
      <c r="B336" s="4" t="s">
        <v>1587</v>
      </c>
      <c r="C336" s="4" t="s">
        <v>2852</v>
      </c>
      <c r="F336" s="4" t="s">
        <v>2508</v>
      </c>
      <c r="AS336" s="4" t="str">
        <v>Gofta</v>
      </c>
      <c r="AT336" s="4" t="str">
        <v>Gofta</v>
      </c>
      <c r="AU336" s="4" t="str">
        <v>Gofta</v>
      </c>
      <c r="AV336" s="4" t="str">
        <v>Gofta</v>
      </c>
      <c r="AW336" s="4" t="str">
        <v>Gofta</v>
      </c>
      <c r="AX336" s="4" t="str">
        <v>Gofta</v>
      </c>
      <c r="AY336" s="4" t="str">
        <v>Gofta</v>
      </c>
      <c r="AZ336" s="4" t="str">
        <v>Gofta</v>
      </c>
      <c r="BA336" s="4" t="str">
        <v>Gofta</v>
      </c>
      <c r="BB336" s="4" t="str">
        <v>Gofta</v>
      </c>
      <c r="BC336" s="4" t="str">
        <v>Gofta</v>
      </c>
      <c r="BD336" s="4" t="str">
        <v>Gofta</v>
      </c>
      <c r="BE336" s="4" t="str">
        <v>Gofta</v>
      </c>
      <c r="BF336" s="4" t="str">
        <v>Gofta</v>
      </c>
      <c r="BG336" s="4" t="str">
        <v>Gofta</v>
      </c>
      <c r="BH336" s="4" t="str">
        <v>Gofta</v>
      </c>
      <c r="BI336" s="4" t="str">
        <v>Gofta</v>
      </c>
      <c r="BJ336" s="4" t="str">
        <v>Gofta</v>
      </c>
      <c r="BK336" s="4" t="str">
        <v>Gofta</v>
      </c>
      <c r="BL336" s="4" t="str">
        <v>Gofta</v>
      </c>
      <c r="BM336" s="4" t="str">
        <v>Gofta</v>
      </c>
      <c r="BN336" s="4" t="str">
        <v>Gofta</v>
      </c>
      <c r="BO336" s="4" t="str">
        <v>Gofta</v>
      </c>
      <c r="BP336" s="4" t="str">
        <v>Gofta</v>
      </c>
      <c r="BQ336" s="4" t="str">
        <v>Gofta</v>
      </c>
      <c r="BR336" s="4" t="str">
        <v>Gofta</v>
      </c>
      <c r="BS336" s="4" t="str">
        <v>Gofta</v>
      </c>
      <c r="BT336" s="4" t="str">
        <v>Gofta</v>
      </c>
      <c r="BU336" s="4" t="str">
        <v>Gofta</v>
      </c>
      <c r="BV336" s="4" t="str">
        <v>Gofta</v>
      </c>
      <c r="BX336" s="4" t="str">
        <v>GLP 2</v>
      </c>
      <c r="BY336" s="4" t="str">
        <v>GLP 2</v>
      </c>
      <c r="BZ336" s="4" t="str">
        <v>GLP 2</v>
      </c>
      <c r="CA336" s="4" t="str">
        <v>GLP 2</v>
      </c>
      <c r="CB336" s="4" t="str">
        <v>GLP 2</v>
      </c>
      <c r="CC336" s="4" t="str">
        <v>GLP 2</v>
      </c>
      <c r="CD336" s="4" t="str">
        <v>GLP 2</v>
      </c>
      <c r="CE336" s="4" t="str">
        <v>GLP 2</v>
      </c>
      <c r="CF336" s="4" t="str">
        <v>GLP 2</v>
      </c>
      <c r="CG336" s="4" t="str">
        <v>GLP 2</v>
      </c>
      <c r="CH336" s="4" t="str">
        <v>GLP 2</v>
      </c>
      <c r="CI336" s="4" t="str">
        <v>GLP 2</v>
      </c>
      <c r="CJ336" s="4" t="str">
        <v>GLP 2</v>
      </c>
      <c r="CK336" s="4" t="str">
        <v>GLP 2</v>
      </c>
      <c r="CL336" s="4" t="str">
        <v>GLP 2</v>
      </c>
      <c r="CM336" s="4" t="str">
        <v>GLP 2</v>
      </c>
      <c r="CN336" s="4" t="str">
        <v>GLP 2</v>
      </c>
      <c r="CO336" s="4" t="str">
        <v>GLP 2</v>
      </c>
      <c r="CP336" s="4" t="str">
        <v>GLP 2</v>
      </c>
      <c r="CQ336" s="4" t="str">
        <v>GLP 2</v>
      </c>
      <c r="CR336" s="4" t="str">
        <v>GLP 2</v>
      </c>
      <c r="CS336" s="4" t="str">
        <v>GLP 2</v>
      </c>
      <c r="CT336" s="4" t="str">
        <v>GLP 2</v>
      </c>
      <c r="CU336" s="4" t="str">
        <v>GLP 2</v>
      </c>
      <c r="CV336" s="4" t="str">
        <v>GLP 2</v>
      </c>
      <c r="CW336" s="4" t="str">
        <v>GLP 2</v>
      </c>
      <c r="CX336" s="4" t="str">
        <v>GLP 2</v>
      </c>
      <c r="CY336" s="4" t="str">
        <v>GLP 2</v>
      </c>
      <c r="CZ336" s="4" t="str">
        <v>GLP 2</v>
      </c>
      <c r="DA336" s="4" t="str">
        <v>GLP 2</v>
      </c>
    </row>
    <row r="337" spans="1:105" x14ac:dyDescent="0.35">
      <c r="A337" s="4" t="s">
        <v>1588</v>
      </c>
      <c r="B337" s="4" t="s">
        <v>1587</v>
      </c>
      <c r="C337" s="4" t="s">
        <v>2853</v>
      </c>
      <c r="F337" s="4" t="s">
        <v>2514</v>
      </c>
      <c r="AS337" s="4" t="str">
        <v>Grandslam</v>
      </c>
      <c r="AT337" s="4" t="str">
        <v>Grandslam</v>
      </c>
      <c r="AU337" s="4" t="str">
        <v>Grandslam</v>
      </c>
      <c r="AV337" s="4" t="str">
        <v>Grandslam</v>
      </c>
      <c r="AW337" s="4" t="str">
        <v>Grandslam</v>
      </c>
      <c r="AX337" s="4" t="str">
        <v>Grandslam</v>
      </c>
      <c r="AY337" s="4" t="str">
        <v>Grandslam</v>
      </c>
      <c r="AZ337" s="4" t="str">
        <v>Grandslam</v>
      </c>
      <c r="BA337" s="4" t="str">
        <v>Grandslam</v>
      </c>
      <c r="BB337" s="4" t="str">
        <v>Grandslam</v>
      </c>
      <c r="BC337" s="4" t="str">
        <v>Grandslam</v>
      </c>
      <c r="BD337" s="4" t="str">
        <v>Grandslam</v>
      </c>
      <c r="BE337" s="4" t="str">
        <v>Grandslam</v>
      </c>
      <c r="BF337" s="4" t="str">
        <v>Grandslam</v>
      </c>
      <c r="BG337" s="4" t="str">
        <v>Grandslam</v>
      </c>
      <c r="BH337" s="4" t="str">
        <v>Grandslam</v>
      </c>
      <c r="BI337" s="4" t="str">
        <v>Grandslam</v>
      </c>
      <c r="BJ337" s="4" t="str">
        <v>Grandslam</v>
      </c>
      <c r="BK337" s="4" t="str">
        <v>Grandslam</v>
      </c>
      <c r="BL337" s="4" t="str">
        <v>Grandslam</v>
      </c>
      <c r="BM337" s="4" t="str">
        <v>Grandslam</v>
      </c>
      <c r="BN337" s="4" t="str">
        <v>Grandslam</v>
      </c>
      <c r="BO337" s="4" t="str">
        <v>Grandslam</v>
      </c>
      <c r="BP337" s="4" t="str">
        <v>Grandslam</v>
      </c>
      <c r="BQ337" s="4" t="str">
        <v>Grandslam</v>
      </c>
      <c r="BR337" s="4" t="str">
        <v>Grandslam</v>
      </c>
      <c r="BS337" s="4" t="str">
        <v>Grandslam</v>
      </c>
      <c r="BT337" s="4" t="str">
        <v>Grandslam</v>
      </c>
      <c r="BU337" s="4" t="str">
        <v>Grandslam</v>
      </c>
      <c r="BV337" s="4" t="str">
        <v>Grandslam</v>
      </c>
      <c r="BX337" s="4" t="str">
        <v>Gofta</v>
      </c>
      <c r="BY337" s="4" t="str">
        <v>Gofta</v>
      </c>
      <c r="BZ337" s="4" t="str">
        <v>Gofta</v>
      </c>
      <c r="CA337" s="4" t="str">
        <v>Gofta</v>
      </c>
      <c r="CB337" s="4" t="str">
        <v>Gofta</v>
      </c>
      <c r="CC337" s="4" t="str">
        <v>Gofta</v>
      </c>
      <c r="CD337" s="4" t="str">
        <v>Gofta</v>
      </c>
      <c r="CE337" s="4" t="str">
        <v>Gofta</v>
      </c>
      <c r="CF337" s="4" t="str">
        <v>Gofta</v>
      </c>
      <c r="CG337" s="4" t="str">
        <v>Gofta</v>
      </c>
      <c r="CH337" s="4" t="str">
        <v>Gofta</v>
      </c>
      <c r="CI337" s="4" t="str">
        <v>Gofta</v>
      </c>
      <c r="CJ337" s="4" t="str">
        <v>Gofta</v>
      </c>
      <c r="CK337" s="4" t="str">
        <v>Gofta</v>
      </c>
      <c r="CL337" s="4" t="str">
        <v>Gofta</v>
      </c>
      <c r="CM337" s="4" t="str">
        <v>Gofta</v>
      </c>
      <c r="CN337" s="4" t="str">
        <v>Gofta</v>
      </c>
      <c r="CO337" s="4" t="str">
        <v>Gofta</v>
      </c>
      <c r="CP337" s="4" t="str">
        <v>Gofta</v>
      </c>
      <c r="CQ337" s="4" t="str">
        <v>Gofta</v>
      </c>
      <c r="CR337" s="4" t="str">
        <v>Gofta</v>
      </c>
      <c r="CS337" s="4" t="str">
        <v>Gofta</v>
      </c>
      <c r="CT337" s="4" t="str">
        <v>Gofta</v>
      </c>
      <c r="CU337" s="4" t="str">
        <v>Gofta</v>
      </c>
      <c r="CV337" s="4" t="str">
        <v>Gofta</v>
      </c>
      <c r="CW337" s="4" t="str">
        <v>Gofta</v>
      </c>
      <c r="CX337" s="4" t="str">
        <v>Gofta</v>
      </c>
      <c r="CY337" s="4" t="str">
        <v>Gofta</v>
      </c>
      <c r="CZ337" s="4" t="str">
        <v>Gofta</v>
      </c>
      <c r="DA337" s="4" t="str">
        <v>Gofta</v>
      </c>
    </row>
    <row r="338" spans="1:105" x14ac:dyDescent="0.35">
      <c r="A338" s="4" t="s">
        <v>1588</v>
      </c>
      <c r="B338" s="4" t="s">
        <v>1587</v>
      </c>
      <c r="C338" s="4" t="s">
        <v>2854</v>
      </c>
      <c r="F338" s="4" t="s">
        <v>2514</v>
      </c>
      <c r="AS338" s="4" t="str">
        <v>Green valient</v>
      </c>
      <c r="AT338" s="4" t="str">
        <v>Green valient</v>
      </c>
      <c r="AU338" s="4" t="str">
        <v>Green valient</v>
      </c>
      <c r="AV338" s="4" t="str">
        <v>Green valient</v>
      </c>
      <c r="AW338" s="4" t="str">
        <v>Green valient</v>
      </c>
      <c r="AX338" s="4" t="str">
        <v>Green valient</v>
      </c>
      <c r="AY338" s="4" t="str">
        <v>Green valient</v>
      </c>
      <c r="AZ338" s="4" t="str">
        <v>Green valient</v>
      </c>
      <c r="BA338" s="4" t="str">
        <v>Green valient</v>
      </c>
      <c r="BB338" s="4" t="str">
        <v>Green valient</v>
      </c>
      <c r="BC338" s="4" t="str">
        <v>Green valient</v>
      </c>
      <c r="BD338" s="4" t="str">
        <v>Green valient</v>
      </c>
      <c r="BE338" s="4" t="str">
        <v>Green valient</v>
      </c>
      <c r="BF338" s="4" t="str">
        <v>Green valient</v>
      </c>
      <c r="BG338" s="4" t="str">
        <v>Green valient</v>
      </c>
      <c r="BH338" s="4" t="str">
        <v>Green valient</v>
      </c>
      <c r="BI338" s="4" t="str">
        <v>Green valient</v>
      </c>
      <c r="BJ338" s="4" t="str">
        <v>Green valient</v>
      </c>
      <c r="BK338" s="4" t="str">
        <v>Green valient</v>
      </c>
      <c r="BL338" s="4" t="str">
        <v>Green valient</v>
      </c>
      <c r="BM338" s="4" t="str">
        <v>Green valient</v>
      </c>
      <c r="BN338" s="4" t="str">
        <v>Green valient</v>
      </c>
      <c r="BO338" s="4" t="str">
        <v>Green valient</v>
      </c>
      <c r="BP338" s="4" t="str">
        <v>Green valient</v>
      </c>
      <c r="BQ338" s="4" t="str">
        <v>Green valient</v>
      </c>
      <c r="BR338" s="4" t="str">
        <v>Green valient</v>
      </c>
      <c r="BS338" s="4" t="str">
        <v>Green valient</v>
      </c>
      <c r="BT338" s="4" t="str">
        <v>Green valient</v>
      </c>
      <c r="BU338" s="4" t="str">
        <v>Green valient</v>
      </c>
      <c r="BV338" s="4" t="str">
        <v>Green valient</v>
      </c>
      <c r="BX338" s="4" t="str">
        <v>Grandslam</v>
      </c>
      <c r="BY338" s="4" t="str">
        <v>Grandslam</v>
      </c>
      <c r="BZ338" s="4" t="str">
        <v>Grandslam</v>
      </c>
      <c r="CA338" s="4" t="str">
        <v>Grandslam</v>
      </c>
      <c r="CB338" s="4" t="str">
        <v>Grandslam</v>
      </c>
      <c r="CC338" s="4" t="str">
        <v>Grandslam</v>
      </c>
      <c r="CD338" s="4" t="str">
        <v>Grandslam</v>
      </c>
      <c r="CE338" s="4" t="str">
        <v>Grandslam</v>
      </c>
      <c r="CF338" s="4" t="str">
        <v>Grandslam</v>
      </c>
      <c r="CG338" s="4" t="str">
        <v>Grandslam</v>
      </c>
      <c r="CH338" s="4" t="str">
        <v>Grandslam</v>
      </c>
      <c r="CI338" s="4" t="str">
        <v>Grandslam</v>
      </c>
      <c r="CJ338" s="4" t="str">
        <v>Grandslam</v>
      </c>
      <c r="CK338" s="4" t="str">
        <v>Grandslam</v>
      </c>
      <c r="CL338" s="4" t="str">
        <v>Grandslam</v>
      </c>
      <c r="CM338" s="4" t="str">
        <v>Grandslam</v>
      </c>
      <c r="CN338" s="4" t="str">
        <v>Grandslam</v>
      </c>
      <c r="CO338" s="4" t="str">
        <v>Grandslam</v>
      </c>
      <c r="CP338" s="4" t="str">
        <v>Grandslam</v>
      </c>
      <c r="CQ338" s="4" t="str">
        <v>Grandslam</v>
      </c>
      <c r="CR338" s="4" t="str">
        <v>Grandslam</v>
      </c>
      <c r="CS338" s="4" t="str">
        <v>Grandslam</v>
      </c>
      <c r="CT338" s="4" t="str">
        <v>Grandslam</v>
      </c>
      <c r="CU338" s="4" t="str">
        <v>Grandslam</v>
      </c>
      <c r="CV338" s="4" t="str">
        <v>Grandslam</v>
      </c>
      <c r="CW338" s="4" t="str">
        <v>Grandslam</v>
      </c>
      <c r="CX338" s="4" t="str">
        <v>Grandslam</v>
      </c>
      <c r="CY338" s="4" t="str">
        <v>Grandslam</v>
      </c>
      <c r="CZ338" s="4" t="str">
        <v>Grandslam</v>
      </c>
      <c r="DA338" s="4" t="str">
        <v>Grandslam</v>
      </c>
    </row>
    <row r="339" spans="1:105" x14ac:dyDescent="0.35">
      <c r="A339" s="4" t="s">
        <v>1588</v>
      </c>
      <c r="B339" s="4" t="s">
        <v>1587</v>
      </c>
      <c r="C339" s="4" t="s">
        <v>2855</v>
      </c>
      <c r="F339" s="4" t="s">
        <v>2502</v>
      </c>
      <c r="AS339" s="4" t="str">
        <v>GT 1 clone</v>
      </c>
      <c r="AT339" s="4" t="str">
        <v>GT 1 clone</v>
      </c>
      <c r="AU339" s="4" t="str">
        <v>GT 1 clone</v>
      </c>
      <c r="AV339" s="4" t="str">
        <v>GT 1 clone</v>
      </c>
      <c r="AW339" s="4" t="str">
        <v>GT 1 clone</v>
      </c>
      <c r="AX339" s="4" t="str">
        <v>GT 1 clone</v>
      </c>
      <c r="AY339" s="4" t="str">
        <v>GT 1 clone</v>
      </c>
      <c r="AZ339" s="4" t="str">
        <v>GT 1 clone</v>
      </c>
      <c r="BA339" s="4" t="str">
        <v>GT 1 clone</v>
      </c>
      <c r="BB339" s="4" t="str">
        <v>GT 1 clone</v>
      </c>
      <c r="BC339" s="4" t="str">
        <v>GT 1 clone</v>
      </c>
      <c r="BD339" s="4" t="str">
        <v>GT 1 clone</v>
      </c>
      <c r="BE339" s="4" t="str">
        <v>GT 1 clone</v>
      </c>
      <c r="BF339" s="4" t="str">
        <v>GT 1 clone</v>
      </c>
      <c r="BG339" s="4" t="str">
        <v>GT 1 clone</v>
      </c>
      <c r="BH339" s="4" t="str">
        <v>GT 1 clone</v>
      </c>
      <c r="BI339" s="4" t="str">
        <v>GT 1 clone</v>
      </c>
      <c r="BJ339" s="4" t="str">
        <v>GT 1 clone</v>
      </c>
      <c r="BK339" s="4" t="str">
        <v>GT 1 clone</v>
      </c>
      <c r="BL339" s="4" t="str">
        <v>GT 1 clone</v>
      </c>
      <c r="BM339" s="4" t="str">
        <v>GT 1 clone</v>
      </c>
      <c r="BN339" s="4" t="str">
        <v>GT 1 clone</v>
      </c>
      <c r="BO339" s="4" t="str">
        <v>GT 1 clone</v>
      </c>
      <c r="BP339" s="4" t="str">
        <v>GT 1 clone</v>
      </c>
      <c r="BQ339" s="4" t="str">
        <v>GT 1 clone</v>
      </c>
      <c r="BR339" s="4" t="str">
        <v>GT 1 clone</v>
      </c>
      <c r="BS339" s="4" t="str">
        <v>GT 1 clone</v>
      </c>
      <c r="BT339" s="4" t="str">
        <v>GT 1 clone</v>
      </c>
      <c r="BU339" s="4" t="str">
        <v>GT 1 clone</v>
      </c>
      <c r="BV339" s="4" t="str">
        <v>GT 1 clone</v>
      </c>
      <c r="BX339" s="4" t="str">
        <v>Green valient</v>
      </c>
      <c r="BY339" s="4" t="str">
        <v>Green valient</v>
      </c>
      <c r="BZ339" s="4" t="str">
        <v>Green valient</v>
      </c>
      <c r="CA339" s="4" t="str">
        <v>Green valient</v>
      </c>
      <c r="CB339" s="4" t="str">
        <v>Green valient</v>
      </c>
      <c r="CC339" s="4" t="str">
        <v>Green valient</v>
      </c>
      <c r="CD339" s="4" t="str">
        <v>Green valient</v>
      </c>
      <c r="CE339" s="4" t="str">
        <v>Green valient</v>
      </c>
      <c r="CF339" s="4" t="str">
        <v>Green valient</v>
      </c>
      <c r="CG339" s="4" t="str">
        <v>Green valient</v>
      </c>
      <c r="CH339" s="4" t="str">
        <v>Green valient</v>
      </c>
      <c r="CI339" s="4" t="str">
        <v>Green valient</v>
      </c>
      <c r="CJ339" s="4" t="str">
        <v>Green valient</v>
      </c>
      <c r="CK339" s="4" t="str">
        <v>Green valient</v>
      </c>
      <c r="CL339" s="4" t="str">
        <v>Green valient</v>
      </c>
      <c r="CM339" s="4" t="str">
        <v>Green valient</v>
      </c>
      <c r="CN339" s="4" t="str">
        <v>Green valient</v>
      </c>
      <c r="CO339" s="4" t="str">
        <v>Green valient</v>
      </c>
      <c r="CP339" s="4" t="str">
        <v>Green valient</v>
      </c>
      <c r="CQ339" s="4" t="str">
        <v>Green valient</v>
      </c>
      <c r="CR339" s="4" t="str">
        <v>Green valient</v>
      </c>
      <c r="CS339" s="4" t="str">
        <v>Green valient</v>
      </c>
      <c r="CT339" s="4" t="str">
        <v>Green valient</v>
      </c>
      <c r="CU339" s="4" t="str">
        <v>Green valient</v>
      </c>
      <c r="CV339" s="4" t="str">
        <v>Green valient</v>
      </c>
      <c r="CW339" s="4" t="str">
        <v>Green valient</v>
      </c>
      <c r="CX339" s="4" t="str">
        <v>Green valient</v>
      </c>
      <c r="CY339" s="4" t="str">
        <v>Green valient</v>
      </c>
      <c r="CZ339" s="4" t="str">
        <v>Green valient</v>
      </c>
      <c r="DA339" s="4" t="str">
        <v>Green valient</v>
      </c>
    </row>
    <row r="340" spans="1:105" x14ac:dyDescent="0.35">
      <c r="A340" s="4" t="s">
        <v>1588</v>
      </c>
      <c r="B340" s="4" t="s">
        <v>1587</v>
      </c>
      <c r="C340" s="4" t="s">
        <v>2856</v>
      </c>
      <c r="F340" s="4" t="s">
        <v>2502</v>
      </c>
      <c r="AS340" s="4" t="str">
        <v>Gubeish</v>
      </c>
      <c r="AT340" s="4" t="str">
        <v>Gubeish</v>
      </c>
      <c r="AU340" s="4" t="str">
        <v>Gubeish</v>
      </c>
      <c r="AV340" s="4" t="str">
        <v>Gubeish</v>
      </c>
      <c r="AW340" s="4" t="str">
        <v>Gubeish</v>
      </c>
      <c r="AX340" s="4" t="str">
        <v>Gubeish</v>
      </c>
      <c r="AY340" s="4" t="str">
        <v>Gubeish</v>
      </c>
      <c r="AZ340" s="4" t="str">
        <v>Gubeish</v>
      </c>
      <c r="BA340" s="4" t="str">
        <v>Gubeish</v>
      </c>
      <c r="BB340" s="4" t="str">
        <v>Gubeish</v>
      </c>
      <c r="BC340" s="4" t="str">
        <v>Gubeish</v>
      </c>
      <c r="BD340" s="4" t="str">
        <v>Gubeish</v>
      </c>
      <c r="BE340" s="4" t="str">
        <v>Gubeish</v>
      </c>
      <c r="BF340" s="4" t="str">
        <v>Gubeish</v>
      </c>
      <c r="BG340" s="4" t="str">
        <v>Gubeish</v>
      </c>
      <c r="BH340" s="4" t="str">
        <v>Gubeish</v>
      </c>
      <c r="BI340" s="4" t="str">
        <v>Gubeish</v>
      </c>
      <c r="BJ340" s="4" t="str">
        <v>Gubeish</v>
      </c>
      <c r="BK340" s="4" t="str">
        <v>Gubeish</v>
      </c>
      <c r="BL340" s="4" t="str">
        <v>Gubeish</v>
      </c>
      <c r="BM340" s="4" t="str">
        <v>Gubeish</v>
      </c>
      <c r="BN340" s="4" t="str">
        <v>Gubeish</v>
      </c>
      <c r="BO340" s="4" t="str">
        <v>Gubeish</v>
      </c>
      <c r="BP340" s="4" t="str">
        <v>Gubeish</v>
      </c>
      <c r="BQ340" s="4" t="str">
        <v>Gubeish</v>
      </c>
      <c r="BR340" s="4" t="str">
        <v>Gubeish</v>
      </c>
      <c r="BS340" s="4" t="str">
        <v>Gubeish</v>
      </c>
      <c r="BT340" s="4" t="str">
        <v>Gubeish</v>
      </c>
      <c r="BU340" s="4" t="str">
        <v>Gubeish</v>
      </c>
      <c r="BV340" s="4" t="str">
        <v>Gubeish</v>
      </c>
      <c r="BX340" s="4" t="str">
        <v>GT 1 clone</v>
      </c>
      <c r="BY340" s="4" t="str">
        <v>GT 1 clone</v>
      </c>
      <c r="BZ340" s="4" t="str">
        <v>GT 1 clone</v>
      </c>
      <c r="CA340" s="4" t="str">
        <v>GT 1 clone</v>
      </c>
      <c r="CB340" s="4" t="str">
        <v>GT 1 clone</v>
      </c>
      <c r="CC340" s="4" t="str">
        <v>GT 1 clone</v>
      </c>
      <c r="CD340" s="4" t="str">
        <v>GT 1 clone</v>
      </c>
      <c r="CE340" s="4" t="str">
        <v>GT 1 clone</v>
      </c>
      <c r="CF340" s="4" t="str">
        <v>GT 1 clone</v>
      </c>
      <c r="CG340" s="4" t="str">
        <v>GT 1 clone</v>
      </c>
      <c r="CH340" s="4" t="str">
        <v>GT 1 clone</v>
      </c>
      <c r="CI340" s="4" t="str">
        <v>GT 1 clone</v>
      </c>
      <c r="CJ340" s="4" t="str">
        <v>GT 1 clone</v>
      </c>
      <c r="CK340" s="4" t="str">
        <v>GT 1 clone</v>
      </c>
      <c r="CL340" s="4" t="str">
        <v>GT 1 clone</v>
      </c>
      <c r="CM340" s="4" t="str">
        <v>GT 1 clone</v>
      </c>
      <c r="CN340" s="4" t="str">
        <v>GT 1 clone</v>
      </c>
      <c r="CO340" s="4" t="str">
        <v>GT 1 clone</v>
      </c>
      <c r="CP340" s="4" t="str">
        <v>GT 1 clone</v>
      </c>
      <c r="CQ340" s="4" t="str">
        <v>GT 1 clone</v>
      </c>
      <c r="CR340" s="4" t="str">
        <v>GT 1 clone</v>
      </c>
      <c r="CS340" s="4" t="str">
        <v>GT 1 clone</v>
      </c>
      <c r="CT340" s="4" t="str">
        <v>GT 1 clone</v>
      </c>
      <c r="CU340" s="4" t="str">
        <v>GT 1 clone</v>
      </c>
      <c r="CV340" s="4" t="str">
        <v>GT 1 clone</v>
      </c>
      <c r="CW340" s="4" t="str">
        <v>GT 1 clone</v>
      </c>
      <c r="CX340" s="4" t="str">
        <v>GT 1 clone</v>
      </c>
      <c r="CY340" s="4" t="str">
        <v>GT 1 clone</v>
      </c>
      <c r="CZ340" s="4" t="str">
        <v>GT 1 clone</v>
      </c>
      <c r="DA340" s="4" t="str">
        <v>GT 1 clone</v>
      </c>
    </row>
    <row r="341" spans="1:105" x14ac:dyDescent="0.35">
      <c r="A341" s="4" t="s">
        <v>1588</v>
      </c>
      <c r="B341" s="4" t="s">
        <v>1587</v>
      </c>
      <c r="C341" s="4" t="s">
        <v>2857</v>
      </c>
      <c r="F341" s="4" t="s">
        <v>2502</v>
      </c>
      <c r="AS341" s="4" t="str">
        <v>Guernsey</v>
      </c>
      <c r="AT341" s="4" t="str">
        <v>Guernsey</v>
      </c>
      <c r="AU341" s="4" t="str">
        <v>Guernsey</v>
      </c>
      <c r="AV341" s="4" t="str">
        <v>Guernsey</v>
      </c>
      <c r="AW341" s="4" t="str">
        <v>Guernsey</v>
      </c>
      <c r="AX341" s="4" t="str">
        <v>Guernsey</v>
      </c>
      <c r="AY341" s="4" t="str">
        <v>Guernsey</v>
      </c>
      <c r="AZ341" s="4" t="str">
        <v>Guernsey</v>
      </c>
      <c r="BA341" s="4" t="str">
        <v>Guernsey</v>
      </c>
      <c r="BB341" s="4" t="str">
        <v>Guernsey</v>
      </c>
      <c r="BC341" s="4" t="str">
        <v>Guernsey</v>
      </c>
      <c r="BD341" s="4" t="str">
        <v>Guernsey</v>
      </c>
      <c r="BE341" s="4" t="str">
        <v>Guernsey</v>
      </c>
      <c r="BF341" s="4" t="str">
        <v>Guernsey</v>
      </c>
      <c r="BG341" s="4" t="str">
        <v>Guernsey</v>
      </c>
      <c r="BH341" s="4" t="str">
        <v>Guernsey</v>
      </c>
      <c r="BI341" s="4" t="str">
        <v>Guernsey</v>
      </c>
      <c r="BJ341" s="4" t="str">
        <v>Guernsey</v>
      </c>
      <c r="BK341" s="4" t="str">
        <v>Guernsey</v>
      </c>
      <c r="BL341" s="4" t="str">
        <v>Guernsey</v>
      </c>
      <c r="BM341" s="4" t="str">
        <v>Guernsey</v>
      </c>
      <c r="BN341" s="4" t="str">
        <v>Guernsey</v>
      </c>
      <c r="BO341" s="4" t="str">
        <v>Guernsey</v>
      </c>
      <c r="BP341" s="4" t="str">
        <v>Guernsey</v>
      </c>
      <c r="BQ341" s="4" t="str">
        <v>Guernsey</v>
      </c>
      <c r="BR341" s="4" t="str">
        <v>Guernsey</v>
      </c>
      <c r="BS341" s="4" t="str">
        <v>Guernsey</v>
      </c>
      <c r="BT341" s="4" t="str">
        <v>Guernsey</v>
      </c>
      <c r="BU341" s="4" t="str">
        <v>Guernsey</v>
      </c>
      <c r="BV341" s="4" t="str">
        <v>Guernsey</v>
      </c>
      <c r="BX341" s="4" t="str">
        <v>Gubeish</v>
      </c>
      <c r="BY341" s="4" t="str">
        <v>Gubeish</v>
      </c>
      <c r="BZ341" s="4" t="str">
        <v>Gubeish</v>
      </c>
      <c r="CA341" s="4" t="str">
        <v>Gubeish</v>
      </c>
      <c r="CB341" s="4" t="str">
        <v>Gubeish</v>
      </c>
      <c r="CC341" s="4" t="str">
        <v>Gubeish</v>
      </c>
      <c r="CD341" s="4" t="str">
        <v>Gubeish</v>
      </c>
      <c r="CE341" s="4" t="str">
        <v>Gubeish</v>
      </c>
      <c r="CF341" s="4" t="str">
        <v>Gubeish</v>
      </c>
      <c r="CG341" s="4" t="str">
        <v>Gubeish</v>
      </c>
      <c r="CH341" s="4" t="str">
        <v>Gubeish</v>
      </c>
      <c r="CI341" s="4" t="str">
        <v>Gubeish</v>
      </c>
      <c r="CJ341" s="4" t="str">
        <v>Gubeish</v>
      </c>
      <c r="CK341" s="4" t="str">
        <v>Gubeish</v>
      </c>
      <c r="CL341" s="4" t="str">
        <v>Gubeish</v>
      </c>
      <c r="CM341" s="4" t="str">
        <v>Gubeish</v>
      </c>
      <c r="CN341" s="4" t="str">
        <v>Gubeish</v>
      </c>
      <c r="CO341" s="4" t="str">
        <v>Gubeish</v>
      </c>
      <c r="CP341" s="4" t="str">
        <v>Gubeish</v>
      </c>
      <c r="CQ341" s="4" t="str">
        <v>Gubeish</v>
      </c>
      <c r="CR341" s="4" t="str">
        <v>Gubeish</v>
      </c>
      <c r="CS341" s="4" t="str">
        <v>Gubeish</v>
      </c>
      <c r="CT341" s="4" t="str">
        <v>Gubeish</v>
      </c>
      <c r="CU341" s="4" t="str">
        <v>Gubeish</v>
      </c>
      <c r="CV341" s="4" t="str">
        <v>Gubeish</v>
      </c>
      <c r="CW341" s="4" t="str">
        <v>Gubeish</v>
      </c>
      <c r="CX341" s="4" t="str">
        <v>Gubeish</v>
      </c>
      <c r="CY341" s="4" t="str">
        <v>Gubeish</v>
      </c>
      <c r="CZ341" s="4" t="str">
        <v>Gubeish</v>
      </c>
      <c r="DA341" s="4" t="str">
        <v>Gubeish</v>
      </c>
    </row>
    <row r="342" spans="1:105" x14ac:dyDescent="0.35">
      <c r="A342" s="4" t="s">
        <v>1588</v>
      </c>
      <c r="B342" s="4" t="s">
        <v>1587</v>
      </c>
      <c r="C342" s="4" t="s">
        <v>2858</v>
      </c>
      <c r="F342" s="4" t="s">
        <v>2502</v>
      </c>
      <c r="AS342" s="4" t="str">
        <v>H 502</v>
      </c>
      <c r="AT342" s="4" t="str">
        <v>H 502</v>
      </c>
      <c r="AU342" s="4" t="str">
        <v>H 502</v>
      </c>
      <c r="AV342" s="4" t="str">
        <v>H 502</v>
      </c>
      <c r="AW342" s="4" t="str">
        <v>H 502</v>
      </c>
      <c r="AX342" s="4" t="str">
        <v>H 502</v>
      </c>
      <c r="AY342" s="4" t="str">
        <v>H 502</v>
      </c>
      <c r="AZ342" s="4" t="str">
        <v>H 502</v>
      </c>
      <c r="BA342" s="4" t="str">
        <v>H 502</v>
      </c>
      <c r="BB342" s="4" t="str">
        <v>H 502</v>
      </c>
      <c r="BC342" s="4" t="str">
        <v>H 502</v>
      </c>
      <c r="BD342" s="4" t="str">
        <v>H 502</v>
      </c>
      <c r="BE342" s="4" t="str">
        <v>H 502</v>
      </c>
      <c r="BF342" s="4" t="str">
        <v>H 502</v>
      </c>
      <c r="BG342" s="4" t="str">
        <v>H 502</v>
      </c>
      <c r="BH342" s="4" t="str">
        <v>H 502</v>
      </c>
      <c r="BI342" s="4" t="str">
        <v>H 502</v>
      </c>
      <c r="BJ342" s="4" t="str">
        <v>H 502</v>
      </c>
      <c r="BK342" s="4" t="str">
        <v>H 502</v>
      </c>
      <c r="BL342" s="4" t="str">
        <v>H 502</v>
      </c>
      <c r="BM342" s="4" t="str">
        <v>H 502</v>
      </c>
      <c r="BN342" s="4" t="str">
        <v>H 502</v>
      </c>
      <c r="BO342" s="4" t="str">
        <v>H 502</v>
      </c>
      <c r="BP342" s="4" t="str">
        <v>H 502</v>
      </c>
      <c r="BQ342" s="4" t="str">
        <v>H 502</v>
      </c>
      <c r="BR342" s="4" t="str">
        <v>H 502</v>
      </c>
      <c r="BS342" s="4" t="str">
        <v>H 502</v>
      </c>
      <c r="BT342" s="4" t="str">
        <v>H 502</v>
      </c>
      <c r="BU342" s="4" t="str">
        <v>H 502</v>
      </c>
      <c r="BV342" s="4" t="str">
        <v>H 502</v>
      </c>
      <c r="BX342" s="4" t="str">
        <v>Guernsey</v>
      </c>
      <c r="BY342" s="4" t="str">
        <v>Guernsey</v>
      </c>
      <c r="BZ342" s="4" t="str">
        <v>Guernsey</v>
      </c>
      <c r="CA342" s="4" t="str">
        <v>Guernsey</v>
      </c>
      <c r="CB342" s="4" t="str">
        <v>Guernsey</v>
      </c>
      <c r="CC342" s="4" t="str">
        <v>Guernsey</v>
      </c>
      <c r="CD342" s="4" t="str">
        <v>Guernsey</v>
      </c>
      <c r="CE342" s="4" t="str">
        <v>Guernsey</v>
      </c>
      <c r="CF342" s="4" t="str">
        <v>Guernsey</v>
      </c>
      <c r="CG342" s="4" t="str">
        <v>Guernsey</v>
      </c>
      <c r="CH342" s="4" t="str">
        <v>Guernsey</v>
      </c>
      <c r="CI342" s="4" t="str">
        <v>Guernsey</v>
      </c>
      <c r="CJ342" s="4" t="str">
        <v>Guernsey</v>
      </c>
      <c r="CK342" s="4" t="str">
        <v>Guernsey</v>
      </c>
      <c r="CL342" s="4" t="str">
        <v>Guernsey</v>
      </c>
      <c r="CM342" s="4" t="str">
        <v>Guernsey</v>
      </c>
      <c r="CN342" s="4" t="str">
        <v>Guernsey</v>
      </c>
      <c r="CO342" s="4" t="str">
        <v>Guernsey</v>
      </c>
      <c r="CP342" s="4" t="str">
        <v>Guernsey</v>
      </c>
      <c r="CQ342" s="4" t="str">
        <v>Guernsey</v>
      </c>
      <c r="CR342" s="4" t="str">
        <v>Guernsey</v>
      </c>
      <c r="CS342" s="4" t="str">
        <v>Guernsey</v>
      </c>
      <c r="CT342" s="4" t="str">
        <v>Guernsey</v>
      </c>
      <c r="CU342" s="4" t="str">
        <v>Guernsey</v>
      </c>
      <c r="CV342" s="4" t="str">
        <v>Guernsey</v>
      </c>
      <c r="CW342" s="4" t="str">
        <v>Guernsey</v>
      </c>
      <c r="CX342" s="4" t="str">
        <v>Guernsey</v>
      </c>
      <c r="CY342" s="4" t="str">
        <v>Guernsey</v>
      </c>
      <c r="CZ342" s="4" t="str">
        <v>Guernsey</v>
      </c>
      <c r="DA342" s="4" t="str">
        <v>Guernsey</v>
      </c>
    </row>
    <row r="343" spans="1:105" x14ac:dyDescent="0.35">
      <c r="A343" s="4" t="s">
        <v>1588</v>
      </c>
      <c r="B343" s="4" t="s">
        <v>1587</v>
      </c>
      <c r="C343" s="4" t="s">
        <v>2859</v>
      </c>
      <c r="F343" s="4" t="s">
        <v>2502</v>
      </c>
      <c r="AS343" s="4" t="str">
        <v>H 505</v>
      </c>
      <c r="AT343" s="4" t="str">
        <v>H 505</v>
      </c>
      <c r="AU343" s="4" t="str">
        <v>H 505</v>
      </c>
      <c r="AV343" s="4" t="str">
        <v>H 505</v>
      </c>
      <c r="AW343" s="4" t="str">
        <v>H 505</v>
      </c>
      <c r="AX343" s="4" t="str">
        <v>H 505</v>
      </c>
      <c r="AY343" s="4" t="str">
        <v>H 505</v>
      </c>
      <c r="AZ343" s="4" t="str">
        <v>H 505</v>
      </c>
      <c r="BA343" s="4" t="str">
        <v>H 505</v>
      </c>
      <c r="BB343" s="4" t="str">
        <v>H 505</v>
      </c>
      <c r="BC343" s="4" t="str">
        <v>H 505</v>
      </c>
      <c r="BD343" s="4" t="str">
        <v>H 505</v>
      </c>
      <c r="BE343" s="4" t="str">
        <v>H 505</v>
      </c>
      <c r="BF343" s="4" t="str">
        <v>H 505</v>
      </c>
      <c r="BG343" s="4" t="str">
        <v>H 505</v>
      </c>
      <c r="BH343" s="4" t="str">
        <v>H 505</v>
      </c>
      <c r="BI343" s="4" t="str">
        <v>H 505</v>
      </c>
      <c r="BJ343" s="4" t="str">
        <v>H 505</v>
      </c>
      <c r="BK343" s="4" t="str">
        <v>H 505</v>
      </c>
      <c r="BL343" s="4" t="str">
        <v>H 505</v>
      </c>
      <c r="BM343" s="4" t="str">
        <v>H 505</v>
      </c>
      <c r="BN343" s="4" t="str">
        <v>H 505</v>
      </c>
      <c r="BO343" s="4" t="str">
        <v>H 505</v>
      </c>
      <c r="BP343" s="4" t="str">
        <v>H 505</v>
      </c>
      <c r="BQ343" s="4" t="str">
        <v>H 505</v>
      </c>
      <c r="BR343" s="4" t="str">
        <v>H 505</v>
      </c>
      <c r="BS343" s="4" t="str">
        <v>H 505</v>
      </c>
      <c r="BT343" s="4" t="str">
        <v>H 505</v>
      </c>
      <c r="BU343" s="4" t="str">
        <v>H 505</v>
      </c>
      <c r="BV343" s="4" t="str">
        <v>H 505</v>
      </c>
      <c r="BX343" s="4" t="str">
        <v>H 502</v>
      </c>
      <c r="BY343" s="4" t="str">
        <v>H 502</v>
      </c>
      <c r="BZ343" s="4" t="str">
        <v>H 502</v>
      </c>
      <c r="CA343" s="4" t="str">
        <v>H 502</v>
      </c>
      <c r="CB343" s="4" t="str">
        <v>H 502</v>
      </c>
      <c r="CC343" s="4" t="str">
        <v>H 502</v>
      </c>
      <c r="CD343" s="4" t="str">
        <v>H 502</v>
      </c>
      <c r="CE343" s="4" t="str">
        <v>H 502</v>
      </c>
      <c r="CF343" s="4" t="str">
        <v>H 502</v>
      </c>
      <c r="CG343" s="4" t="str">
        <v>H 502</v>
      </c>
      <c r="CH343" s="4" t="str">
        <v>H 502</v>
      </c>
      <c r="CI343" s="4" t="str">
        <v>H 502</v>
      </c>
      <c r="CJ343" s="4" t="str">
        <v>H 502</v>
      </c>
      <c r="CK343" s="4" t="str">
        <v>H 502</v>
      </c>
      <c r="CL343" s="4" t="str">
        <v>H 502</v>
      </c>
      <c r="CM343" s="4" t="str">
        <v>H 502</v>
      </c>
      <c r="CN343" s="4" t="str">
        <v>H 502</v>
      </c>
      <c r="CO343" s="4" t="str">
        <v>H 502</v>
      </c>
      <c r="CP343" s="4" t="str">
        <v>H 502</v>
      </c>
      <c r="CQ343" s="4" t="str">
        <v>H 502</v>
      </c>
      <c r="CR343" s="4" t="str">
        <v>H 502</v>
      </c>
      <c r="CS343" s="4" t="str">
        <v>H 502</v>
      </c>
      <c r="CT343" s="4" t="str">
        <v>H 502</v>
      </c>
      <c r="CU343" s="4" t="str">
        <v>H 502</v>
      </c>
      <c r="CV343" s="4" t="str">
        <v>H 502</v>
      </c>
      <c r="CW343" s="4" t="str">
        <v>H 502</v>
      </c>
      <c r="CX343" s="4" t="str">
        <v>H 502</v>
      </c>
      <c r="CY343" s="4" t="str">
        <v>H 502</v>
      </c>
      <c r="CZ343" s="4" t="str">
        <v>H 502</v>
      </c>
      <c r="DA343" s="4" t="str">
        <v>H 502</v>
      </c>
    </row>
    <row r="344" spans="1:105" x14ac:dyDescent="0.35">
      <c r="A344" s="4" t="s">
        <v>1588</v>
      </c>
      <c r="B344" s="4" t="s">
        <v>1587</v>
      </c>
      <c r="C344" s="4" t="s">
        <v>2860</v>
      </c>
      <c r="F344" s="4" t="s">
        <v>2502</v>
      </c>
      <c r="AS344" s="4" t="str">
        <v>H 511</v>
      </c>
      <c r="AT344" s="4" t="str">
        <v>H 511</v>
      </c>
      <c r="AU344" s="4" t="str">
        <v>H 511</v>
      </c>
      <c r="AV344" s="4" t="str">
        <v>H 511</v>
      </c>
      <c r="AW344" s="4" t="str">
        <v>H 511</v>
      </c>
      <c r="AX344" s="4" t="str">
        <v>H 511</v>
      </c>
      <c r="AY344" s="4" t="str">
        <v>H 511</v>
      </c>
      <c r="AZ344" s="4" t="str">
        <v>H 511</v>
      </c>
      <c r="BA344" s="4" t="str">
        <v>H 511</v>
      </c>
      <c r="BB344" s="4" t="str">
        <v>H 511</v>
      </c>
      <c r="BC344" s="4" t="str">
        <v>H 511</v>
      </c>
      <c r="BD344" s="4" t="str">
        <v>H 511</v>
      </c>
      <c r="BE344" s="4" t="str">
        <v>H 511</v>
      </c>
      <c r="BF344" s="4" t="str">
        <v>H 511</v>
      </c>
      <c r="BG344" s="4" t="str">
        <v>H 511</v>
      </c>
      <c r="BH344" s="4" t="str">
        <v>H 511</v>
      </c>
      <c r="BI344" s="4" t="str">
        <v>H 511</v>
      </c>
      <c r="BJ344" s="4" t="str">
        <v>H 511</v>
      </c>
      <c r="BK344" s="4" t="str">
        <v>H 511</v>
      </c>
      <c r="BL344" s="4" t="str">
        <v>H 511</v>
      </c>
      <c r="BM344" s="4" t="str">
        <v>H 511</v>
      </c>
      <c r="BN344" s="4" t="str">
        <v>H 511</v>
      </c>
      <c r="BO344" s="4" t="str">
        <v>H 511</v>
      </c>
      <c r="BP344" s="4" t="str">
        <v>H 511</v>
      </c>
      <c r="BQ344" s="4" t="str">
        <v>H 511</v>
      </c>
      <c r="BR344" s="4" t="str">
        <v>H 511</v>
      </c>
      <c r="BS344" s="4" t="str">
        <v>H 511</v>
      </c>
      <c r="BT344" s="4" t="str">
        <v>H 511</v>
      </c>
      <c r="BU344" s="4" t="str">
        <v>H 511</v>
      </c>
      <c r="BV344" s="4" t="str">
        <v>H 511</v>
      </c>
      <c r="BX344" s="4" t="str">
        <v>H 505</v>
      </c>
      <c r="BY344" s="4" t="str">
        <v>H 505</v>
      </c>
      <c r="BZ344" s="4" t="str">
        <v>H 505</v>
      </c>
      <c r="CA344" s="4" t="str">
        <v>H 505</v>
      </c>
      <c r="CB344" s="4" t="str">
        <v>H 505</v>
      </c>
      <c r="CC344" s="4" t="str">
        <v>H 505</v>
      </c>
      <c r="CD344" s="4" t="str">
        <v>H 505</v>
      </c>
      <c r="CE344" s="4" t="str">
        <v>H 505</v>
      </c>
      <c r="CF344" s="4" t="str">
        <v>H 505</v>
      </c>
      <c r="CG344" s="4" t="str">
        <v>H 505</v>
      </c>
      <c r="CH344" s="4" t="str">
        <v>H 505</v>
      </c>
      <c r="CI344" s="4" t="str">
        <v>H 505</v>
      </c>
      <c r="CJ344" s="4" t="str">
        <v>H 505</v>
      </c>
      <c r="CK344" s="4" t="str">
        <v>H 505</v>
      </c>
      <c r="CL344" s="4" t="str">
        <v>H 505</v>
      </c>
      <c r="CM344" s="4" t="str">
        <v>H 505</v>
      </c>
      <c r="CN344" s="4" t="str">
        <v>H 505</v>
      </c>
      <c r="CO344" s="4" t="str">
        <v>H 505</v>
      </c>
      <c r="CP344" s="4" t="str">
        <v>H 505</v>
      </c>
      <c r="CQ344" s="4" t="str">
        <v>H 505</v>
      </c>
      <c r="CR344" s="4" t="str">
        <v>H 505</v>
      </c>
      <c r="CS344" s="4" t="str">
        <v>H 505</v>
      </c>
      <c r="CT344" s="4" t="str">
        <v>H 505</v>
      </c>
      <c r="CU344" s="4" t="str">
        <v>H 505</v>
      </c>
      <c r="CV344" s="4" t="str">
        <v>H 505</v>
      </c>
      <c r="CW344" s="4" t="str">
        <v>H 505</v>
      </c>
      <c r="CX344" s="4" t="str">
        <v>H 505</v>
      </c>
      <c r="CY344" s="4" t="str">
        <v>H 505</v>
      </c>
      <c r="CZ344" s="4" t="str">
        <v>H 505</v>
      </c>
      <c r="DA344" s="4" t="str">
        <v>H 505</v>
      </c>
    </row>
    <row r="345" spans="1:105" x14ac:dyDescent="0.35">
      <c r="A345" s="4" t="s">
        <v>1588</v>
      </c>
      <c r="B345" s="4" t="s">
        <v>1587</v>
      </c>
      <c r="C345" s="4" t="s">
        <v>2861</v>
      </c>
      <c r="F345" s="4" t="s">
        <v>2502</v>
      </c>
      <c r="AS345" s="4" t="str">
        <v>H 512</v>
      </c>
      <c r="AT345" s="4" t="str">
        <v>H 512</v>
      </c>
      <c r="AU345" s="4" t="str">
        <v>H 512</v>
      </c>
      <c r="AV345" s="4" t="str">
        <v>H 512</v>
      </c>
      <c r="AW345" s="4" t="str">
        <v>H 512</v>
      </c>
      <c r="AX345" s="4" t="str">
        <v>H 512</v>
      </c>
      <c r="AY345" s="4" t="str">
        <v>H 512</v>
      </c>
      <c r="AZ345" s="4" t="str">
        <v>H 512</v>
      </c>
      <c r="BA345" s="4" t="str">
        <v>H 512</v>
      </c>
      <c r="BB345" s="4" t="str">
        <v>H 512</v>
      </c>
      <c r="BC345" s="4" t="str">
        <v>H 512</v>
      </c>
      <c r="BD345" s="4" t="str">
        <v>H 512</v>
      </c>
      <c r="BE345" s="4" t="str">
        <v>H 512</v>
      </c>
      <c r="BF345" s="4" t="str">
        <v>H 512</v>
      </c>
      <c r="BG345" s="4" t="str">
        <v>H 512</v>
      </c>
      <c r="BH345" s="4" t="str">
        <v>H 512</v>
      </c>
      <c r="BI345" s="4" t="str">
        <v>H 512</v>
      </c>
      <c r="BJ345" s="4" t="str">
        <v>H 512</v>
      </c>
      <c r="BK345" s="4" t="str">
        <v>H 512</v>
      </c>
      <c r="BL345" s="4" t="str">
        <v>H 512</v>
      </c>
      <c r="BM345" s="4" t="str">
        <v>H 512</v>
      </c>
      <c r="BN345" s="4" t="str">
        <v>H 512</v>
      </c>
      <c r="BO345" s="4" t="str">
        <v>H 512</v>
      </c>
      <c r="BP345" s="4" t="str">
        <v>H 512</v>
      </c>
      <c r="BQ345" s="4" t="str">
        <v>H 512</v>
      </c>
      <c r="BR345" s="4" t="str">
        <v>H 512</v>
      </c>
      <c r="BS345" s="4" t="str">
        <v>H 512</v>
      </c>
      <c r="BT345" s="4" t="str">
        <v>H 512</v>
      </c>
      <c r="BU345" s="4" t="str">
        <v>H 512</v>
      </c>
      <c r="BV345" s="4" t="str">
        <v>H 512</v>
      </c>
      <c r="BX345" s="4" t="str">
        <v>H 511</v>
      </c>
      <c r="BY345" s="4" t="str">
        <v>H 511</v>
      </c>
      <c r="BZ345" s="4" t="str">
        <v>H 511</v>
      </c>
      <c r="CA345" s="4" t="str">
        <v>H 511</v>
      </c>
      <c r="CB345" s="4" t="str">
        <v>H 511</v>
      </c>
      <c r="CC345" s="4" t="str">
        <v>H 511</v>
      </c>
      <c r="CD345" s="4" t="str">
        <v>H 511</v>
      </c>
      <c r="CE345" s="4" t="str">
        <v>H 511</v>
      </c>
      <c r="CF345" s="4" t="str">
        <v>H 511</v>
      </c>
      <c r="CG345" s="4" t="str">
        <v>H 511</v>
      </c>
      <c r="CH345" s="4" t="str">
        <v>H 511</v>
      </c>
      <c r="CI345" s="4" t="str">
        <v>H 511</v>
      </c>
      <c r="CJ345" s="4" t="str">
        <v>H 511</v>
      </c>
      <c r="CK345" s="4" t="str">
        <v>H 511</v>
      </c>
      <c r="CL345" s="4" t="str">
        <v>H 511</v>
      </c>
      <c r="CM345" s="4" t="str">
        <v>H 511</v>
      </c>
      <c r="CN345" s="4" t="str">
        <v>H 511</v>
      </c>
      <c r="CO345" s="4" t="str">
        <v>H 511</v>
      </c>
      <c r="CP345" s="4" t="str">
        <v>H 511</v>
      </c>
      <c r="CQ345" s="4" t="str">
        <v>H 511</v>
      </c>
      <c r="CR345" s="4" t="str">
        <v>H 511</v>
      </c>
      <c r="CS345" s="4" t="str">
        <v>H 511</v>
      </c>
      <c r="CT345" s="4" t="str">
        <v>H 511</v>
      </c>
      <c r="CU345" s="4" t="str">
        <v>H 511</v>
      </c>
      <c r="CV345" s="4" t="str">
        <v>H 511</v>
      </c>
      <c r="CW345" s="4" t="str">
        <v>H 511</v>
      </c>
      <c r="CX345" s="4" t="str">
        <v>H 511</v>
      </c>
      <c r="CY345" s="4" t="str">
        <v>H 511</v>
      </c>
      <c r="CZ345" s="4" t="str">
        <v>H 511</v>
      </c>
      <c r="DA345" s="4" t="str">
        <v>H 511</v>
      </c>
    </row>
    <row r="346" spans="1:105" x14ac:dyDescent="0.35">
      <c r="A346" s="4" t="s">
        <v>1588</v>
      </c>
      <c r="B346" s="4" t="s">
        <v>1587</v>
      </c>
      <c r="C346" s="4" t="s">
        <v>2862</v>
      </c>
      <c r="F346" s="4" t="s">
        <v>2502</v>
      </c>
      <c r="AS346" s="4" t="str">
        <v>H 513</v>
      </c>
      <c r="AT346" s="4" t="str">
        <v>H 513</v>
      </c>
      <c r="AU346" s="4" t="str">
        <v>H 513</v>
      </c>
      <c r="AV346" s="4" t="str">
        <v>H 513</v>
      </c>
      <c r="AW346" s="4" t="str">
        <v>H 513</v>
      </c>
      <c r="AX346" s="4" t="str">
        <v>H 513</v>
      </c>
      <c r="AY346" s="4" t="str">
        <v>H 513</v>
      </c>
      <c r="AZ346" s="4" t="str">
        <v>H 513</v>
      </c>
      <c r="BA346" s="4" t="str">
        <v>H 513</v>
      </c>
      <c r="BB346" s="4" t="str">
        <v>H 513</v>
      </c>
      <c r="BC346" s="4" t="str">
        <v>H 513</v>
      </c>
      <c r="BD346" s="4" t="str">
        <v>H 513</v>
      </c>
      <c r="BE346" s="4" t="str">
        <v>H 513</v>
      </c>
      <c r="BF346" s="4" t="str">
        <v>H 513</v>
      </c>
      <c r="BG346" s="4" t="str">
        <v>H 513</v>
      </c>
      <c r="BH346" s="4" t="str">
        <v>H 513</v>
      </c>
      <c r="BI346" s="4" t="str">
        <v>H 513</v>
      </c>
      <c r="BJ346" s="4" t="str">
        <v>H 513</v>
      </c>
      <c r="BK346" s="4" t="str">
        <v>H 513</v>
      </c>
      <c r="BL346" s="4" t="str">
        <v>H 513</v>
      </c>
      <c r="BM346" s="4" t="str">
        <v>H 513</v>
      </c>
      <c r="BN346" s="4" t="str">
        <v>H 513</v>
      </c>
      <c r="BO346" s="4" t="str">
        <v>H 513</v>
      </c>
      <c r="BP346" s="4" t="str">
        <v>H 513</v>
      </c>
      <c r="BQ346" s="4" t="str">
        <v>H 513</v>
      </c>
      <c r="BR346" s="4" t="str">
        <v>H 513</v>
      </c>
      <c r="BS346" s="4" t="str">
        <v>H 513</v>
      </c>
      <c r="BT346" s="4" t="str">
        <v>H 513</v>
      </c>
      <c r="BU346" s="4" t="str">
        <v>H 513</v>
      </c>
      <c r="BV346" s="4" t="str">
        <v>H 513</v>
      </c>
      <c r="BX346" s="4" t="str">
        <v>H 512</v>
      </c>
      <c r="BY346" s="4" t="str">
        <v>H 512</v>
      </c>
      <c r="BZ346" s="4" t="str">
        <v>H 512</v>
      </c>
      <c r="CA346" s="4" t="str">
        <v>H 512</v>
      </c>
      <c r="CB346" s="4" t="str">
        <v>H 512</v>
      </c>
      <c r="CC346" s="4" t="str">
        <v>H 512</v>
      </c>
      <c r="CD346" s="4" t="str">
        <v>H 512</v>
      </c>
      <c r="CE346" s="4" t="str">
        <v>H 512</v>
      </c>
      <c r="CF346" s="4" t="str">
        <v>H 512</v>
      </c>
      <c r="CG346" s="4" t="str">
        <v>H 512</v>
      </c>
      <c r="CH346" s="4" t="str">
        <v>H 512</v>
      </c>
      <c r="CI346" s="4" t="str">
        <v>H 512</v>
      </c>
      <c r="CJ346" s="4" t="str">
        <v>H 512</v>
      </c>
      <c r="CK346" s="4" t="str">
        <v>H 512</v>
      </c>
      <c r="CL346" s="4" t="str">
        <v>H 512</v>
      </c>
      <c r="CM346" s="4" t="str">
        <v>H 512</v>
      </c>
      <c r="CN346" s="4" t="str">
        <v>H 512</v>
      </c>
      <c r="CO346" s="4" t="str">
        <v>H 512</v>
      </c>
      <c r="CP346" s="4" t="str">
        <v>H 512</v>
      </c>
      <c r="CQ346" s="4" t="str">
        <v>H 512</v>
      </c>
      <c r="CR346" s="4" t="str">
        <v>H 512</v>
      </c>
      <c r="CS346" s="4" t="str">
        <v>H 512</v>
      </c>
      <c r="CT346" s="4" t="str">
        <v>H 512</v>
      </c>
      <c r="CU346" s="4" t="str">
        <v>H 512</v>
      </c>
      <c r="CV346" s="4" t="str">
        <v>H 512</v>
      </c>
      <c r="CW346" s="4" t="str">
        <v>H 512</v>
      </c>
      <c r="CX346" s="4" t="str">
        <v>H 512</v>
      </c>
      <c r="CY346" s="4" t="str">
        <v>H 512</v>
      </c>
      <c r="CZ346" s="4" t="str">
        <v>H 512</v>
      </c>
      <c r="DA346" s="4" t="str">
        <v>H 512</v>
      </c>
    </row>
    <row r="347" spans="1:105" x14ac:dyDescent="0.35">
      <c r="A347" s="4" t="s">
        <v>1588</v>
      </c>
      <c r="B347" s="4" t="s">
        <v>1587</v>
      </c>
      <c r="C347" s="4" t="s">
        <v>2863</v>
      </c>
      <c r="F347" s="4" t="s">
        <v>2502</v>
      </c>
      <c r="AS347" s="4" t="str">
        <v>H 612</v>
      </c>
      <c r="AT347" s="4" t="str">
        <v>H 612</v>
      </c>
      <c r="AU347" s="4" t="str">
        <v>H 612</v>
      </c>
      <c r="AV347" s="4" t="str">
        <v>H 612</v>
      </c>
      <c r="AW347" s="4" t="str">
        <v>H 612</v>
      </c>
      <c r="AX347" s="4" t="str">
        <v>H 612</v>
      </c>
      <c r="AY347" s="4" t="str">
        <v>H 612</v>
      </c>
      <c r="AZ347" s="4" t="str">
        <v>H 612</v>
      </c>
      <c r="BA347" s="4" t="str">
        <v>H 612</v>
      </c>
      <c r="BB347" s="4" t="str">
        <v>H 612</v>
      </c>
      <c r="BC347" s="4" t="str">
        <v>H 612</v>
      </c>
      <c r="BD347" s="4" t="str">
        <v>H 612</v>
      </c>
      <c r="BE347" s="4" t="str">
        <v>H 612</v>
      </c>
      <c r="BF347" s="4" t="str">
        <v>H 612</v>
      </c>
      <c r="BG347" s="4" t="str">
        <v>H 612</v>
      </c>
      <c r="BH347" s="4" t="str">
        <v>H 612</v>
      </c>
      <c r="BI347" s="4" t="str">
        <v>H 612</v>
      </c>
      <c r="BJ347" s="4" t="str">
        <v>H 612</v>
      </c>
      <c r="BK347" s="4" t="str">
        <v>H 612</v>
      </c>
      <c r="BL347" s="4" t="str">
        <v>H 612</v>
      </c>
      <c r="BM347" s="4" t="str">
        <v>H 612</v>
      </c>
      <c r="BN347" s="4" t="str">
        <v>H 612</v>
      </c>
      <c r="BO347" s="4" t="str">
        <v>H 612</v>
      </c>
      <c r="BP347" s="4" t="str">
        <v>H 612</v>
      </c>
      <c r="BQ347" s="4" t="str">
        <v>H 612</v>
      </c>
      <c r="BR347" s="4" t="str">
        <v>H 612</v>
      </c>
      <c r="BS347" s="4" t="str">
        <v>H 612</v>
      </c>
      <c r="BT347" s="4" t="str">
        <v>H 612</v>
      </c>
      <c r="BU347" s="4" t="str">
        <v>H 612</v>
      </c>
      <c r="BV347" s="4" t="str">
        <v>H 612</v>
      </c>
      <c r="BX347" s="4" t="str">
        <v>H 513</v>
      </c>
      <c r="BY347" s="4" t="str">
        <v>H 513</v>
      </c>
      <c r="BZ347" s="4" t="str">
        <v>H 513</v>
      </c>
      <c r="CA347" s="4" t="str">
        <v>H 513</v>
      </c>
      <c r="CB347" s="4" t="str">
        <v>H 513</v>
      </c>
      <c r="CC347" s="4" t="str">
        <v>H 513</v>
      </c>
      <c r="CD347" s="4" t="str">
        <v>H 513</v>
      </c>
      <c r="CE347" s="4" t="str">
        <v>H 513</v>
      </c>
      <c r="CF347" s="4" t="str">
        <v>H 513</v>
      </c>
      <c r="CG347" s="4" t="str">
        <v>H 513</v>
      </c>
      <c r="CH347" s="4" t="str">
        <v>H 513</v>
      </c>
      <c r="CI347" s="4" t="str">
        <v>H 513</v>
      </c>
      <c r="CJ347" s="4" t="str">
        <v>H 513</v>
      </c>
      <c r="CK347" s="4" t="str">
        <v>H 513</v>
      </c>
      <c r="CL347" s="4" t="str">
        <v>H 513</v>
      </c>
      <c r="CM347" s="4" t="str">
        <v>H 513</v>
      </c>
      <c r="CN347" s="4" t="str">
        <v>H 513</v>
      </c>
      <c r="CO347" s="4" t="str">
        <v>H 513</v>
      </c>
      <c r="CP347" s="4" t="str">
        <v>H 513</v>
      </c>
      <c r="CQ347" s="4" t="str">
        <v>H 513</v>
      </c>
      <c r="CR347" s="4" t="str">
        <v>H 513</v>
      </c>
      <c r="CS347" s="4" t="str">
        <v>H 513</v>
      </c>
      <c r="CT347" s="4" t="str">
        <v>H 513</v>
      </c>
      <c r="CU347" s="4" t="str">
        <v>H 513</v>
      </c>
      <c r="CV347" s="4" t="str">
        <v>H 513</v>
      </c>
      <c r="CW347" s="4" t="str">
        <v>H 513</v>
      </c>
      <c r="CX347" s="4" t="str">
        <v>H 513</v>
      </c>
      <c r="CY347" s="4" t="str">
        <v>H 513</v>
      </c>
      <c r="CZ347" s="4" t="str">
        <v>H 513</v>
      </c>
      <c r="DA347" s="4" t="str">
        <v>H 513</v>
      </c>
    </row>
    <row r="348" spans="1:105" x14ac:dyDescent="0.35">
      <c r="A348" s="4" t="s">
        <v>1588</v>
      </c>
      <c r="B348" s="4" t="s">
        <v>1587</v>
      </c>
      <c r="C348" s="4" t="s">
        <v>2864</v>
      </c>
      <c r="F348" s="4" t="s">
        <v>2502</v>
      </c>
      <c r="AS348" s="4" t="str">
        <v>H 614</v>
      </c>
      <c r="AT348" s="4" t="str">
        <v>H 614</v>
      </c>
      <c r="AU348" s="4" t="str">
        <v>H 614</v>
      </c>
      <c r="AV348" s="4" t="str">
        <v>H 614</v>
      </c>
      <c r="AW348" s="4" t="str">
        <v>H 614</v>
      </c>
      <c r="AX348" s="4" t="str">
        <v>H 614</v>
      </c>
      <c r="AY348" s="4" t="str">
        <v>H 614</v>
      </c>
      <c r="AZ348" s="4" t="str">
        <v>H 614</v>
      </c>
      <c r="BA348" s="4" t="str">
        <v>H 614</v>
      </c>
      <c r="BB348" s="4" t="str">
        <v>H 614</v>
      </c>
      <c r="BC348" s="4" t="str">
        <v>H 614</v>
      </c>
      <c r="BD348" s="4" t="str">
        <v>H 614</v>
      </c>
      <c r="BE348" s="4" t="str">
        <v>H 614</v>
      </c>
      <c r="BF348" s="4" t="str">
        <v>H 614</v>
      </c>
      <c r="BG348" s="4" t="str">
        <v>H 614</v>
      </c>
      <c r="BH348" s="4" t="str">
        <v>H 614</v>
      </c>
      <c r="BI348" s="4" t="str">
        <v>H 614</v>
      </c>
      <c r="BJ348" s="4" t="str">
        <v>H 614</v>
      </c>
      <c r="BK348" s="4" t="str">
        <v>H 614</v>
      </c>
      <c r="BL348" s="4" t="str">
        <v>H 614</v>
      </c>
      <c r="BM348" s="4" t="str">
        <v>H 614</v>
      </c>
      <c r="BN348" s="4" t="str">
        <v>H 614</v>
      </c>
      <c r="BO348" s="4" t="str">
        <v>H 614</v>
      </c>
      <c r="BP348" s="4" t="str">
        <v>H 614</v>
      </c>
      <c r="BQ348" s="4" t="str">
        <v>H 614</v>
      </c>
      <c r="BR348" s="4" t="str">
        <v>H 614</v>
      </c>
      <c r="BS348" s="4" t="str">
        <v>H 614</v>
      </c>
      <c r="BT348" s="4" t="str">
        <v>H 614</v>
      </c>
      <c r="BU348" s="4" t="str">
        <v>H 614</v>
      </c>
      <c r="BV348" s="4" t="str">
        <v>H 614</v>
      </c>
      <c r="BX348" s="4" t="str">
        <v>H 612</v>
      </c>
      <c r="BY348" s="4" t="str">
        <v>H 612</v>
      </c>
      <c r="BZ348" s="4" t="str">
        <v>H 612</v>
      </c>
      <c r="CA348" s="4" t="str">
        <v>H 612</v>
      </c>
      <c r="CB348" s="4" t="str">
        <v>H 612</v>
      </c>
      <c r="CC348" s="4" t="str">
        <v>H 612</v>
      </c>
      <c r="CD348" s="4" t="str">
        <v>H 612</v>
      </c>
      <c r="CE348" s="4" t="str">
        <v>H 612</v>
      </c>
      <c r="CF348" s="4" t="str">
        <v>H 612</v>
      </c>
      <c r="CG348" s="4" t="str">
        <v>H 612</v>
      </c>
      <c r="CH348" s="4" t="str">
        <v>H 612</v>
      </c>
      <c r="CI348" s="4" t="str">
        <v>H 612</v>
      </c>
      <c r="CJ348" s="4" t="str">
        <v>H 612</v>
      </c>
      <c r="CK348" s="4" t="str">
        <v>H 612</v>
      </c>
      <c r="CL348" s="4" t="str">
        <v>H 612</v>
      </c>
      <c r="CM348" s="4" t="str">
        <v>H 612</v>
      </c>
      <c r="CN348" s="4" t="str">
        <v>H 612</v>
      </c>
      <c r="CO348" s="4" t="str">
        <v>H 612</v>
      </c>
      <c r="CP348" s="4" t="str">
        <v>H 612</v>
      </c>
      <c r="CQ348" s="4" t="str">
        <v>H 612</v>
      </c>
      <c r="CR348" s="4" t="str">
        <v>H 612</v>
      </c>
      <c r="CS348" s="4" t="str">
        <v>H 612</v>
      </c>
      <c r="CT348" s="4" t="str">
        <v>H 612</v>
      </c>
      <c r="CU348" s="4" t="str">
        <v>H 612</v>
      </c>
      <c r="CV348" s="4" t="str">
        <v>H 612</v>
      </c>
      <c r="CW348" s="4" t="str">
        <v>H 612</v>
      </c>
      <c r="CX348" s="4" t="str">
        <v>H 612</v>
      </c>
      <c r="CY348" s="4" t="str">
        <v>H 612</v>
      </c>
      <c r="CZ348" s="4" t="str">
        <v>H 612</v>
      </c>
      <c r="DA348" s="4" t="str">
        <v>H 612</v>
      </c>
    </row>
    <row r="349" spans="1:105" x14ac:dyDescent="0.35">
      <c r="A349" s="4" t="s">
        <v>1588</v>
      </c>
      <c r="B349" s="4" t="s">
        <v>1587</v>
      </c>
      <c r="C349" s="4" t="s">
        <v>2865</v>
      </c>
      <c r="F349" s="4" t="s">
        <v>2502</v>
      </c>
      <c r="AS349" s="4" t="str">
        <v>H 614D</v>
      </c>
      <c r="AT349" s="4" t="str">
        <v>H 614D</v>
      </c>
      <c r="AU349" s="4" t="str">
        <v>H 614D</v>
      </c>
      <c r="AV349" s="4" t="str">
        <v>H 614D</v>
      </c>
      <c r="AW349" s="4" t="str">
        <v>H 614D</v>
      </c>
      <c r="AX349" s="4" t="str">
        <v>H 614D</v>
      </c>
      <c r="AY349" s="4" t="str">
        <v>H 614D</v>
      </c>
      <c r="AZ349" s="4" t="str">
        <v>H 614D</v>
      </c>
      <c r="BA349" s="4" t="str">
        <v>H 614D</v>
      </c>
      <c r="BB349" s="4" t="str">
        <v>H 614D</v>
      </c>
      <c r="BC349" s="4" t="str">
        <v>H 614D</v>
      </c>
      <c r="BD349" s="4" t="str">
        <v>H 614D</v>
      </c>
      <c r="BE349" s="4" t="str">
        <v>H 614D</v>
      </c>
      <c r="BF349" s="4" t="str">
        <v>H 614D</v>
      </c>
      <c r="BG349" s="4" t="str">
        <v>H 614D</v>
      </c>
      <c r="BH349" s="4" t="str">
        <v>H 614D</v>
      </c>
      <c r="BI349" s="4" t="str">
        <v>H 614D</v>
      </c>
      <c r="BJ349" s="4" t="str">
        <v>H 614D</v>
      </c>
      <c r="BK349" s="4" t="str">
        <v>H 614D</v>
      </c>
      <c r="BL349" s="4" t="str">
        <v>H 614D</v>
      </c>
      <c r="BM349" s="4" t="str">
        <v>H 614D</v>
      </c>
      <c r="BN349" s="4" t="str">
        <v>H 614D</v>
      </c>
      <c r="BO349" s="4" t="str">
        <v>H 614D</v>
      </c>
      <c r="BP349" s="4" t="str">
        <v>H 614D</v>
      </c>
      <c r="BQ349" s="4" t="str">
        <v>H 614D</v>
      </c>
      <c r="BR349" s="4" t="str">
        <v>H 614D</v>
      </c>
      <c r="BS349" s="4" t="str">
        <v>H 614D</v>
      </c>
      <c r="BT349" s="4" t="str">
        <v>H 614D</v>
      </c>
      <c r="BU349" s="4" t="str">
        <v>H 614D</v>
      </c>
      <c r="BV349" s="4" t="str">
        <v>H 614D</v>
      </c>
      <c r="BX349" s="4" t="str">
        <v>H 614</v>
      </c>
      <c r="BY349" s="4" t="str">
        <v>H 614</v>
      </c>
      <c r="BZ349" s="4" t="str">
        <v>H 614</v>
      </c>
      <c r="CA349" s="4" t="str">
        <v>H 614</v>
      </c>
      <c r="CB349" s="4" t="str">
        <v>H 614</v>
      </c>
      <c r="CC349" s="4" t="str">
        <v>H 614</v>
      </c>
      <c r="CD349" s="4" t="str">
        <v>H 614</v>
      </c>
      <c r="CE349" s="4" t="str">
        <v>H 614</v>
      </c>
      <c r="CF349" s="4" t="str">
        <v>H 614</v>
      </c>
      <c r="CG349" s="4" t="str">
        <v>H 614</v>
      </c>
      <c r="CH349" s="4" t="str">
        <v>H 614</v>
      </c>
      <c r="CI349" s="4" t="str">
        <v>H 614</v>
      </c>
      <c r="CJ349" s="4" t="str">
        <v>H 614</v>
      </c>
      <c r="CK349" s="4" t="str">
        <v>H 614</v>
      </c>
      <c r="CL349" s="4" t="str">
        <v>H 614</v>
      </c>
      <c r="CM349" s="4" t="str">
        <v>H 614</v>
      </c>
      <c r="CN349" s="4" t="str">
        <v>H 614</v>
      </c>
      <c r="CO349" s="4" t="str">
        <v>H 614</v>
      </c>
      <c r="CP349" s="4" t="str">
        <v>H 614</v>
      </c>
      <c r="CQ349" s="4" t="str">
        <v>H 614</v>
      </c>
      <c r="CR349" s="4" t="str">
        <v>H 614</v>
      </c>
      <c r="CS349" s="4" t="str">
        <v>H 614</v>
      </c>
      <c r="CT349" s="4" t="str">
        <v>H 614</v>
      </c>
      <c r="CU349" s="4" t="str">
        <v>H 614</v>
      </c>
      <c r="CV349" s="4" t="str">
        <v>H 614</v>
      </c>
      <c r="CW349" s="4" t="str">
        <v>H 614</v>
      </c>
      <c r="CX349" s="4" t="str">
        <v>H 614</v>
      </c>
      <c r="CY349" s="4" t="str">
        <v>H 614</v>
      </c>
      <c r="CZ349" s="4" t="str">
        <v>H 614</v>
      </c>
      <c r="DA349" s="4" t="str">
        <v>H 614</v>
      </c>
    </row>
    <row r="350" spans="1:105" x14ac:dyDescent="0.35">
      <c r="A350" s="4" t="s">
        <v>1588</v>
      </c>
      <c r="B350" s="4" t="s">
        <v>1587</v>
      </c>
      <c r="C350" s="4" t="s">
        <v>2866</v>
      </c>
      <c r="F350" s="4" t="s">
        <v>2502</v>
      </c>
      <c r="AS350" s="4" t="str">
        <v>H 622</v>
      </c>
      <c r="AT350" s="4" t="str">
        <v>H 622</v>
      </c>
      <c r="AU350" s="4" t="str">
        <v>H 622</v>
      </c>
      <c r="AV350" s="4" t="str">
        <v>H 622</v>
      </c>
      <c r="AW350" s="4" t="str">
        <v>H 622</v>
      </c>
      <c r="AX350" s="4" t="str">
        <v>H 622</v>
      </c>
      <c r="AY350" s="4" t="str">
        <v>H 622</v>
      </c>
      <c r="AZ350" s="4" t="str">
        <v>H 622</v>
      </c>
      <c r="BA350" s="4" t="str">
        <v>H 622</v>
      </c>
      <c r="BB350" s="4" t="str">
        <v>H 622</v>
      </c>
      <c r="BC350" s="4" t="str">
        <v>H 622</v>
      </c>
      <c r="BD350" s="4" t="str">
        <v>H 622</v>
      </c>
      <c r="BE350" s="4" t="str">
        <v>H 622</v>
      </c>
      <c r="BF350" s="4" t="str">
        <v>H 622</v>
      </c>
      <c r="BG350" s="4" t="str">
        <v>H 622</v>
      </c>
      <c r="BH350" s="4" t="str">
        <v>H 622</v>
      </c>
      <c r="BI350" s="4" t="str">
        <v>H 622</v>
      </c>
      <c r="BJ350" s="4" t="str">
        <v>H 622</v>
      </c>
      <c r="BK350" s="4" t="str">
        <v>H 622</v>
      </c>
      <c r="BL350" s="4" t="str">
        <v>H 622</v>
      </c>
      <c r="BM350" s="4" t="str">
        <v>H 622</v>
      </c>
      <c r="BN350" s="4" t="str">
        <v>H 622</v>
      </c>
      <c r="BO350" s="4" t="str">
        <v>H 622</v>
      </c>
      <c r="BP350" s="4" t="str">
        <v>H 622</v>
      </c>
      <c r="BQ350" s="4" t="str">
        <v>H 622</v>
      </c>
      <c r="BR350" s="4" t="str">
        <v>H 622</v>
      </c>
      <c r="BS350" s="4" t="str">
        <v>H 622</v>
      </c>
      <c r="BT350" s="4" t="str">
        <v>H 622</v>
      </c>
      <c r="BU350" s="4" t="str">
        <v>H 622</v>
      </c>
      <c r="BV350" s="4" t="str">
        <v>H 622</v>
      </c>
      <c r="BX350" s="4" t="str">
        <v>H 614D</v>
      </c>
      <c r="BY350" s="4" t="str">
        <v>H 614D</v>
      </c>
      <c r="BZ350" s="4" t="str">
        <v>H 614D</v>
      </c>
      <c r="CA350" s="4" t="str">
        <v>H 614D</v>
      </c>
      <c r="CB350" s="4" t="str">
        <v>H 614D</v>
      </c>
      <c r="CC350" s="4" t="str">
        <v>H 614D</v>
      </c>
      <c r="CD350" s="4" t="str">
        <v>H 614D</v>
      </c>
      <c r="CE350" s="4" t="str">
        <v>H 614D</v>
      </c>
      <c r="CF350" s="4" t="str">
        <v>H 614D</v>
      </c>
      <c r="CG350" s="4" t="str">
        <v>H 614D</v>
      </c>
      <c r="CH350" s="4" t="str">
        <v>H 614D</v>
      </c>
      <c r="CI350" s="4" t="str">
        <v>H 614D</v>
      </c>
      <c r="CJ350" s="4" t="str">
        <v>H 614D</v>
      </c>
      <c r="CK350" s="4" t="str">
        <v>H 614D</v>
      </c>
      <c r="CL350" s="4" t="str">
        <v>H 614D</v>
      </c>
      <c r="CM350" s="4" t="str">
        <v>H 614D</v>
      </c>
      <c r="CN350" s="4" t="str">
        <v>H 614D</v>
      </c>
      <c r="CO350" s="4" t="str">
        <v>H 614D</v>
      </c>
      <c r="CP350" s="4" t="str">
        <v>H 614D</v>
      </c>
      <c r="CQ350" s="4" t="str">
        <v>H 614D</v>
      </c>
      <c r="CR350" s="4" t="str">
        <v>H 614D</v>
      </c>
      <c r="CS350" s="4" t="str">
        <v>H 614D</v>
      </c>
      <c r="CT350" s="4" t="str">
        <v>H 614D</v>
      </c>
      <c r="CU350" s="4" t="str">
        <v>H 614D</v>
      </c>
      <c r="CV350" s="4" t="str">
        <v>H 614D</v>
      </c>
      <c r="CW350" s="4" t="str">
        <v>H 614D</v>
      </c>
      <c r="CX350" s="4" t="str">
        <v>H 614D</v>
      </c>
      <c r="CY350" s="4" t="str">
        <v>H 614D</v>
      </c>
      <c r="CZ350" s="4" t="str">
        <v>H 614D</v>
      </c>
      <c r="DA350" s="4" t="str">
        <v>H 614D</v>
      </c>
    </row>
    <row r="351" spans="1:105" x14ac:dyDescent="0.35">
      <c r="A351" s="4" t="s">
        <v>1588</v>
      </c>
      <c r="B351" s="4" t="s">
        <v>1587</v>
      </c>
      <c r="C351" s="4" t="s">
        <v>2867</v>
      </c>
      <c r="F351" s="4" t="s">
        <v>2502</v>
      </c>
      <c r="AS351" s="4" t="str">
        <v>H 624</v>
      </c>
      <c r="AT351" s="4" t="str">
        <v>H 624</v>
      </c>
      <c r="AU351" s="4" t="str">
        <v>H 624</v>
      </c>
      <c r="AV351" s="4" t="str">
        <v>H 624</v>
      </c>
      <c r="AW351" s="4" t="str">
        <v>H 624</v>
      </c>
      <c r="AX351" s="4" t="str">
        <v>H 624</v>
      </c>
      <c r="AY351" s="4" t="str">
        <v>H 624</v>
      </c>
      <c r="AZ351" s="4" t="str">
        <v>H 624</v>
      </c>
      <c r="BA351" s="4" t="str">
        <v>H 624</v>
      </c>
      <c r="BB351" s="4" t="str">
        <v>H 624</v>
      </c>
      <c r="BC351" s="4" t="str">
        <v>H 624</v>
      </c>
      <c r="BD351" s="4" t="str">
        <v>H 624</v>
      </c>
      <c r="BE351" s="4" t="str">
        <v>H 624</v>
      </c>
      <c r="BF351" s="4" t="str">
        <v>H 624</v>
      </c>
      <c r="BG351" s="4" t="str">
        <v>H 624</v>
      </c>
      <c r="BH351" s="4" t="str">
        <v>H 624</v>
      </c>
      <c r="BI351" s="4" t="str">
        <v>H 624</v>
      </c>
      <c r="BJ351" s="4" t="str">
        <v>H 624</v>
      </c>
      <c r="BK351" s="4" t="str">
        <v>H 624</v>
      </c>
      <c r="BL351" s="4" t="str">
        <v>H 624</v>
      </c>
      <c r="BM351" s="4" t="str">
        <v>H 624</v>
      </c>
      <c r="BN351" s="4" t="str">
        <v>H 624</v>
      </c>
      <c r="BO351" s="4" t="str">
        <v>H 624</v>
      </c>
      <c r="BP351" s="4" t="str">
        <v>H 624</v>
      </c>
      <c r="BQ351" s="4" t="str">
        <v>H 624</v>
      </c>
      <c r="BR351" s="4" t="str">
        <v>H 624</v>
      </c>
      <c r="BS351" s="4" t="str">
        <v>H 624</v>
      </c>
      <c r="BT351" s="4" t="str">
        <v>H 624</v>
      </c>
      <c r="BU351" s="4" t="str">
        <v>H 624</v>
      </c>
      <c r="BV351" s="4" t="str">
        <v>H 624</v>
      </c>
      <c r="BX351" s="4" t="str">
        <v>H 622</v>
      </c>
      <c r="BY351" s="4" t="str">
        <v>H 622</v>
      </c>
      <c r="BZ351" s="4" t="str">
        <v>H 622</v>
      </c>
      <c r="CA351" s="4" t="str">
        <v>H 622</v>
      </c>
      <c r="CB351" s="4" t="str">
        <v>H 622</v>
      </c>
      <c r="CC351" s="4" t="str">
        <v>H 622</v>
      </c>
      <c r="CD351" s="4" t="str">
        <v>H 622</v>
      </c>
      <c r="CE351" s="4" t="str">
        <v>H 622</v>
      </c>
      <c r="CF351" s="4" t="str">
        <v>H 622</v>
      </c>
      <c r="CG351" s="4" t="str">
        <v>H 622</v>
      </c>
      <c r="CH351" s="4" t="str">
        <v>H 622</v>
      </c>
      <c r="CI351" s="4" t="str">
        <v>H 622</v>
      </c>
      <c r="CJ351" s="4" t="str">
        <v>H 622</v>
      </c>
      <c r="CK351" s="4" t="str">
        <v>H 622</v>
      </c>
      <c r="CL351" s="4" t="str">
        <v>H 622</v>
      </c>
      <c r="CM351" s="4" t="str">
        <v>H 622</v>
      </c>
      <c r="CN351" s="4" t="str">
        <v>H 622</v>
      </c>
      <c r="CO351" s="4" t="str">
        <v>H 622</v>
      </c>
      <c r="CP351" s="4" t="str">
        <v>H 622</v>
      </c>
      <c r="CQ351" s="4" t="str">
        <v>H 622</v>
      </c>
      <c r="CR351" s="4" t="str">
        <v>H 622</v>
      </c>
      <c r="CS351" s="4" t="str">
        <v>H 622</v>
      </c>
      <c r="CT351" s="4" t="str">
        <v>H 622</v>
      </c>
      <c r="CU351" s="4" t="str">
        <v>H 622</v>
      </c>
      <c r="CV351" s="4" t="str">
        <v>H 622</v>
      </c>
      <c r="CW351" s="4" t="str">
        <v>H 622</v>
      </c>
      <c r="CX351" s="4" t="str">
        <v>H 622</v>
      </c>
      <c r="CY351" s="4" t="str">
        <v>H 622</v>
      </c>
      <c r="CZ351" s="4" t="str">
        <v>H 622</v>
      </c>
      <c r="DA351" s="4" t="str">
        <v>H 622</v>
      </c>
    </row>
    <row r="352" spans="1:105" x14ac:dyDescent="0.35">
      <c r="A352" s="4" t="s">
        <v>1588</v>
      </c>
      <c r="B352" s="4" t="s">
        <v>1587</v>
      </c>
      <c r="C352" s="4" t="s">
        <v>2868</v>
      </c>
      <c r="F352" s="4" t="s">
        <v>2502</v>
      </c>
      <c r="AS352" s="4" t="str">
        <v>H 625</v>
      </c>
      <c r="AT352" s="4" t="str">
        <v>H 625</v>
      </c>
      <c r="AU352" s="4" t="str">
        <v>H 625</v>
      </c>
      <c r="AV352" s="4" t="str">
        <v>H 625</v>
      </c>
      <c r="AW352" s="4" t="str">
        <v>H 625</v>
      </c>
      <c r="AX352" s="4" t="str">
        <v>H 625</v>
      </c>
      <c r="AY352" s="4" t="str">
        <v>H 625</v>
      </c>
      <c r="AZ352" s="4" t="str">
        <v>H 625</v>
      </c>
      <c r="BA352" s="4" t="str">
        <v>H 625</v>
      </c>
      <c r="BB352" s="4" t="str">
        <v>H 625</v>
      </c>
      <c r="BC352" s="4" t="str">
        <v>H 625</v>
      </c>
      <c r="BD352" s="4" t="str">
        <v>H 625</v>
      </c>
      <c r="BE352" s="4" t="str">
        <v>H 625</v>
      </c>
      <c r="BF352" s="4" t="str">
        <v>H 625</v>
      </c>
      <c r="BG352" s="4" t="str">
        <v>H 625</v>
      </c>
      <c r="BH352" s="4" t="str">
        <v>H 625</v>
      </c>
      <c r="BI352" s="4" t="str">
        <v>H 625</v>
      </c>
      <c r="BJ352" s="4" t="str">
        <v>H 625</v>
      </c>
      <c r="BK352" s="4" t="str">
        <v>H 625</v>
      </c>
      <c r="BL352" s="4" t="str">
        <v>H 625</v>
      </c>
      <c r="BM352" s="4" t="str">
        <v>H 625</v>
      </c>
      <c r="BN352" s="4" t="str">
        <v>H 625</v>
      </c>
      <c r="BO352" s="4" t="str">
        <v>H 625</v>
      </c>
      <c r="BP352" s="4" t="str">
        <v>H 625</v>
      </c>
      <c r="BQ352" s="4" t="str">
        <v>H 625</v>
      </c>
      <c r="BR352" s="4" t="str">
        <v>H 625</v>
      </c>
      <c r="BS352" s="4" t="str">
        <v>H 625</v>
      </c>
      <c r="BT352" s="4" t="str">
        <v>H 625</v>
      </c>
      <c r="BU352" s="4" t="str">
        <v>H 625</v>
      </c>
      <c r="BV352" s="4" t="str">
        <v>H 625</v>
      </c>
      <c r="BX352" s="4" t="str">
        <v>H 624</v>
      </c>
      <c r="BY352" s="4" t="str">
        <v>H 624</v>
      </c>
      <c r="BZ352" s="4" t="str">
        <v>H 624</v>
      </c>
      <c r="CA352" s="4" t="str">
        <v>H 624</v>
      </c>
      <c r="CB352" s="4" t="str">
        <v>H 624</v>
      </c>
      <c r="CC352" s="4" t="str">
        <v>H 624</v>
      </c>
      <c r="CD352" s="4" t="str">
        <v>H 624</v>
      </c>
      <c r="CE352" s="4" t="str">
        <v>H 624</v>
      </c>
      <c r="CF352" s="4" t="str">
        <v>H 624</v>
      </c>
      <c r="CG352" s="4" t="str">
        <v>H 624</v>
      </c>
      <c r="CH352" s="4" t="str">
        <v>H 624</v>
      </c>
      <c r="CI352" s="4" t="str">
        <v>H 624</v>
      </c>
      <c r="CJ352" s="4" t="str">
        <v>H 624</v>
      </c>
      <c r="CK352" s="4" t="str">
        <v>H 624</v>
      </c>
      <c r="CL352" s="4" t="str">
        <v>H 624</v>
      </c>
      <c r="CM352" s="4" t="str">
        <v>H 624</v>
      </c>
      <c r="CN352" s="4" t="str">
        <v>H 624</v>
      </c>
      <c r="CO352" s="4" t="str">
        <v>H 624</v>
      </c>
      <c r="CP352" s="4" t="str">
        <v>H 624</v>
      </c>
      <c r="CQ352" s="4" t="str">
        <v>H 624</v>
      </c>
      <c r="CR352" s="4" t="str">
        <v>H 624</v>
      </c>
      <c r="CS352" s="4" t="str">
        <v>H 624</v>
      </c>
      <c r="CT352" s="4" t="str">
        <v>H 624</v>
      </c>
      <c r="CU352" s="4" t="str">
        <v>H 624</v>
      </c>
      <c r="CV352" s="4" t="str">
        <v>H 624</v>
      </c>
      <c r="CW352" s="4" t="str">
        <v>H 624</v>
      </c>
      <c r="CX352" s="4" t="str">
        <v>H 624</v>
      </c>
      <c r="CY352" s="4" t="str">
        <v>H 624</v>
      </c>
      <c r="CZ352" s="4" t="str">
        <v>H 624</v>
      </c>
      <c r="DA352" s="4" t="str">
        <v>H 624</v>
      </c>
    </row>
    <row r="353" spans="1:105" x14ac:dyDescent="0.35">
      <c r="A353" s="4" t="s">
        <v>1588</v>
      </c>
      <c r="B353" s="4" t="s">
        <v>1587</v>
      </c>
      <c r="C353" s="4" t="s">
        <v>2869</v>
      </c>
      <c r="F353" s="4" t="s">
        <v>2502</v>
      </c>
      <c r="AS353" s="4" t="str">
        <v>H 627</v>
      </c>
      <c r="AT353" s="4" t="str">
        <v>H 627</v>
      </c>
      <c r="AU353" s="4" t="str">
        <v>H 627</v>
      </c>
      <c r="AV353" s="4" t="str">
        <v>H 627</v>
      </c>
      <c r="AW353" s="4" t="str">
        <v>H 627</v>
      </c>
      <c r="AX353" s="4" t="str">
        <v>H 627</v>
      </c>
      <c r="AY353" s="4" t="str">
        <v>H 627</v>
      </c>
      <c r="AZ353" s="4" t="str">
        <v>H 627</v>
      </c>
      <c r="BA353" s="4" t="str">
        <v>H 627</v>
      </c>
      <c r="BB353" s="4" t="str">
        <v>H 627</v>
      </c>
      <c r="BC353" s="4" t="str">
        <v>H 627</v>
      </c>
      <c r="BD353" s="4" t="str">
        <v>H 627</v>
      </c>
      <c r="BE353" s="4" t="str">
        <v>H 627</v>
      </c>
      <c r="BF353" s="4" t="str">
        <v>H 627</v>
      </c>
      <c r="BG353" s="4" t="str">
        <v>H 627</v>
      </c>
      <c r="BH353" s="4" t="str">
        <v>H 627</v>
      </c>
      <c r="BI353" s="4" t="str">
        <v>H 627</v>
      </c>
      <c r="BJ353" s="4" t="str">
        <v>H 627</v>
      </c>
      <c r="BK353" s="4" t="str">
        <v>H 627</v>
      </c>
      <c r="BL353" s="4" t="str">
        <v>H 627</v>
      </c>
      <c r="BM353" s="4" t="str">
        <v>H 627</v>
      </c>
      <c r="BN353" s="4" t="str">
        <v>H 627</v>
      </c>
      <c r="BO353" s="4" t="str">
        <v>H 627</v>
      </c>
      <c r="BP353" s="4" t="str">
        <v>H 627</v>
      </c>
      <c r="BQ353" s="4" t="str">
        <v>H 627</v>
      </c>
      <c r="BR353" s="4" t="str">
        <v>H 627</v>
      </c>
      <c r="BS353" s="4" t="str">
        <v>H 627</v>
      </c>
      <c r="BT353" s="4" t="str">
        <v>H 627</v>
      </c>
      <c r="BU353" s="4" t="str">
        <v>H 627</v>
      </c>
      <c r="BV353" s="4" t="str">
        <v>H 627</v>
      </c>
      <c r="BX353" s="4" t="str">
        <v>H 625</v>
      </c>
      <c r="BY353" s="4" t="str">
        <v>H 625</v>
      </c>
      <c r="BZ353" s="4" t="str">
        <v>H 625</v>
      </c>
      <c r="CA353" s="4" t="str">
        <v>H 625</v>
      </c>
      <c r="CB353" s="4" t="str">
        <v>H 625</v>
      </c>
      <c r="CC353" s="4" t="str">
        <v>H 625</v>
      </c>
      <c r="CD353" s="4" t="str">
        <v>H 625</v>
      </c>
      <c r="CE353" s="4" t="str">
        <v>H 625</v>
      </c>
      <c r="CF353" s="4" t="str">
        <v>H 625</v>
      </c>
      <c r="CG353" s="4" t="str">
        <v>H 625</v>
      </c>
      <c r="CH353" s="4" t="str">
        <v>H 625</v>
      </c>
      <c r="CI353" s="4" t="str">
        <v>H 625</v>
      </c>
      <c r="CJ353" s="4" t="str">
        <v>H 625</v>
      </c>
      <c r="CK353" s="4" t="str">
        <v>H 625</v>
      </c>
      <c r="CL353" s="4" t="str">
        <v>H 625</v>
      </c>
      <c r="CM353" s="4" t="str">
        <v>H 625</v>
      </c>
      <c r="CN353" s="4" t="str">
        <v>H 625</v>
      </c>
      <c r="CO353" s="4" t="str">
        <v>H 625</v>
      </c>
      <c r="CP353" s="4" t="str">
        <v>H 625</v>
      </c>
      <c r="CQ353" s="4" t="str">
        <v>H 625</v>
      </c>
      <c r="CR353" s="4" t="str">
        <v>H 625</v>
      </c>
      <c r="CS353" s="4" t="str">
        <v>H 625</v>
      </c>
      <c r="CT353" s="4" t="str">
        <v>H 625</v>
      </c>
      <c r="CU353" s="4" t="str">
        <v>H 625</v>
      </c>
      <c r="CV353" s="4" t="str">
        <v>H 625</v>
      </c>
      <c r="CW353" s="4" t="str">
        <v>H 625</v>
      </c>
      <c r="CX353" s="4" t="str">
        <v>H 625</v>
      </c>
      <c r="CY353" s="4" t="str">
        <v>H 625</v>
      </c>
      <c r="CZ353" s="4" t="str">
        <v>H 625</v>
      </c>
      <c r="DA353" s="4" t="str">
        <v>H 625</v>
      </c>
    </row>
    <row r="354" spans="1:105" x14ac:dyDescent="0.35">
      <c r="A354" s="4" t="s">
        <v>1588</v>
      </c>
      <c r="B354" s="4" t="s">
        <v>1587</v>
      </c>
      <c r="C354" s="4" t="s">
        <v>2870</v>
      </c>
      <c r="F354" s="4" t="s">
        <v>2502</v>
      </c>
      <c r="AS354" s="4" t="str">
        <v>H 6304</v>
      </c>
      <c r="AT354" s="4" t="str">
        <v>H 6304</v>
      </c>
      <c r="AU354" s="4" t="str">
        <v>H 6304</v>
      </c>
      <c r="AV354" s="4" t="str">
        <v>H 6304</v>
      </c>
      <c r="AW354" s="4" t="str">
        <v>H 6304</v>
      </c>
      <c r="AX354" s="4" t="str">
        <v>H 6304</v>
      </c>
      <c r="AY354" s="4" t="str">
        <v>H 6304</v>
      </c>
      <c r="AZ354" s="4" t="str">
        <v>H 6304</v>
      </c>
      <c r="BA354" s="4" t="str">
        <v>H 6304</v>
      </c>
      <c r="BB354" s="4" t="str">
        <v>H 6304</v>
      </c>
      <c r="BC354" s="4" t="str">
        <v>H 6304</v>
      </c>
      <c r="BD354" s="4" t="str">
        <v>H 6304</v>
      </c>
      <c r="BE354" s="4" t="str">
        <v>H 6304</v>
      </c>
      <c r="BF354" s="4" t="str">
        <v>H 6304</v>
      </c>
      <c r="BG354" s="4" t="str">
        <v>H 6304</v>
      </c>
      <c r="BH354" s="4" t="str">
        <v>H 6304</v>
      </c>
      <c r="BI354" s="4" t="str">
        <v>H 6304</v>
      </c>
      <c r="BJ354" s="4" t="str">
        <v>H 6304</v>
      </c>
      <c r="BK354" s="4" t="str">
        <v>H 6304</v>
      </c>
      <c r="BL354" s="4" t="str">
        <v>H 6304</v>
      </c>
      <c r="BM354" s="4" t="str">
        <v>H 6304</v>
      </c>
      <c r="BN354" s="4" t="str">
        <v>H 6304</v>
      </c>
      <c r="BO354" s="4" t="str">
        <v>H 6304</v>
      </c>
      <c r="BP354" s="4" t="str">
        <v>H 6304</v>
      </c>
      <c r="BQ354" s="4" t="str">
        <v>H 6304</v>
      </c>
      <c r="BR354" s="4" t="str">
        <v>H 6304</v>
      </c>
      <c r="BS354" s="4" t="str">
        <v>H 6304</v>
      </c>
      <c r="BT354" s="4" t="str">
        <v>H 6304</v>
      </c>
      <c r="BU354" s="4" t="str">
        <v>H 6304</v>
      </c>
      <c r="BV354" s="4" t="str">
        <v>H 6304</v>
      </c>
      <c r="BX354" s="4" t="str">
        <v>H 627</v>
      </c>
      <c r="BY354" s="4" t="str">
        <v>H 627</v>
      </c>
      <c r="BZ354" s="4" t="str">
        <v>H 627</v>
      </c>
      <c r="CA354" s="4" t="str">
        <v>H 627</v>
      </c>
      <c r="CB354" s="4" t="str">
        <v>H 627</v>
      </c>
      <c r="CC354" s="4" t="str">
        <v>H 627</v>
      </c>
      <c r="CD354" s="4" t="str">
        <v>H 627</v>
      </c>
      <c r="CE354" s="4" t="str">
        <v>H 627</v>
      </c>
      <c r="CF354" s="4" t="str">
        <v>H 627</v>
      </c>
      <c r="CG354" s="4" t="str">
        <v>H 627</v>
      </c>
      <c r="CH354" s="4" t="str">
        <v>H 627</v>
      </c>
      <c r="CI354" s="4" t="str">
        <v>H 627</v>
      </c>
      <c r="CJ354" s="4" t="str">
        <v>H 627</v>
      </c>
      <c r="CK354" s="4" t="str">
        <v>H 627</v>
      </c>
      <c r="CL354" s="4" t="str">
        <v>H 627</v>
      </c>
      <c r="CM354" s="4" t="str">
        <v>H 627</v>
      </c>
      <c r="CN354" s="4" t="str">
        <v>H 627</v>
      </c>
      <c r="CO354" s="4" t="str">
        <v>H 627</v>
      </c>
      <c r="CP354" s="4" t="str">
        <v>H 627</v>
      </c>
      <c r="CQ354" s="4" t="str">
        <v>H 627</v>
      </c>
      <c r="CR354" s="4" t="str">
        <v>H 627</v>
      </c>
      <c r="CS354" s="4" t="str">
        <v>H 627</v>
      </c>
      <c r="CT354" s="4" t="str">
        <v>H 627</v>
      </c>
      <c r="CU354" s="4" t="str">
        <v>H 627</v>
      </c>
      <c r="CV354" s="4" t="str">
        <v>H 627</v>
      </c>
      <c r="CW354" s="4" t="str">
        <v>H 627</v>
      </c>
      <c r="CX354" s="4" t="str">
        <v>H 627</v>
      </c>
      <c r="CY354" s="4" t="str">
        <v>H 627</v>
      </c>
      <c r="CZ354" s="4" t="str">
        <v>H 627</v>
      </c>
      <c r="DA354" s="4" t="str">
        <v>H 627</v>
      </c>
    </row>
    <row r="355" spans="1:105" x14ac:dyDescent="0.35">
      <c r="A355" s="4" t="s">
        <v>1588</v>
      </c>
      <c r="B355" s="4" t="s">
        <v>1587</v>
      </c>
      <c r="C355" s="4" t="s">
        <v>2871</v>
      </c>
      <c r="F355" s="4" t="s">
        <v>2502</v>
      </c>
      <c r="AS355" s="4" t="str">
        <v>H109</v>
      </c>
      <c r="AT355" s="4" t="str">
        <v>H109</v>
      </c>
      <c r="AU355" s="4" t="str">
        <v>H109</v>
      </c>
      <c r="AV355" s="4" t="str">
        <v>H109</v>
      </c>
      <c r="AW355" s="4" t="str">
        <v>H109</v>
      </c>
      <c r="AX355" s="4" t="str">
        <v>H109</v>
      </c>
      <c r="AY355" s="4" t="str">
        <v>H109</v>
      </c>
      <c r="AZ355" s="4" t="str">
        <v>H109</v>
      </c>
      <c r="BA355" s="4" t="str">
        <v>H109</v>
      </c>
      <c r="BB355" s="4" t="str">
        <v>H109</v>
      </c>
      <c r="BC355" s="4" t="str">
        <v>H109</v>
      </c>
      <c r="BD355" s="4" t="str">
        <v>H109</v>
      </c>
      <c r="BE355" s="4" t="str">
        <v>H109</v>
      </c>
      <c r="BF355" s="4" t="str">
        <v>H109</v>
      </c>
      <c r="BG355" s="4" t="str">
        <v>H109</v>
      </c>
      <c r="BH355" s="4" t="str">
        <v>H109</v>
      </c>
      <c r="BI355" s="4" t="str">
        <v>H109</v>
      </c>
      <c r="BJ355" s="4" t="str">
        <v>H109</v>
      </c>
      <c r="BK355" s="4" t="str">
        <v>H109</v>
      </c>
      <c r="BL355" s="4" t="str">
        <v>H109</v>
      </c>
      <c r="BM355" s="4" t="str">
        <v>H109</v>
      </c>
      <c r="BN355" s="4" t="str">
        <v>H109</v>
      </c>
      <c r="BO355" s="4" t="str">
        <v>H109</v>
      </c>
      <c r="BP355" s="4" t="str">
        <v>H109</v>
      </c>
      <c r="BQ355" s="4" t="str">
        <v>H109</v>
      </c>
      <c r="BR355" s="4" t="str">
        <v>H109</v>
      </c>
      <c r="BS355" s="4" t="str">
        <v>H109</v>
      </c>
      <c r="BT355" s="4" t="str">
        <v>H109</v>
      </c>
      <c r="BU355" s="4" t="str">
        <v>H109</v>
      </c>
      <c r="BV355" s="4" t="str">
        <v>H109</v>
      </c>
      <c r="BX355" s="4" t="str">
        <v>H 6304</v>
      </c>
      <c r="BY355" s="4" t="str">
        <v>H 6304</v>
      </c>
      <c r="BZ355" s="4" t="str">
        <v>H 6304</v>
      </c>
      <c r="CA355" s="4" t="str">
        <v>H 6304</v>
      </c>
      <c r="CB355" s="4" t="str">
        <v>H 6304</v>
      </c>
      <c r="CC355" s="4" t="str">
        <v>H 6304</v>
      </c>
      <c r="CD355" s="4" t="str">
        <v>H 6304</v>
      </c>
      <c r="CE355" s="4" t="str">
        <v>H 6304</v>
      </c>
      <c r="CF355" s="4" t="str">
        <v>H 6304</v>
      </c>
      <c r="CG355" s="4" t="str">
        <v>H 6304</v>
      </c>
      <c r="CH355" s="4" t="str">
        <v>H 6304</v>
      </c>
      <c r="CI355" s="4" t="str">
        <v>H 6304</v>
      </c>
      <c r="CJ355" s="4" t="str">
        <v>H 6304</v>
      </c>
      <c r="CK355" s="4" t="str">
        <v>H 6304</v>
      </c>
      <c r="CL355" s="4" t="str">
        <v>H 6304</v>
      </c>
      <c r="CM355" s="4" t="str">
        <v>H 6304</v>
      </c>
      <c r="CN355" s="4" t="str">
        <v>H 6304</v>
      </c>
      <c r="CO355" s="4" t="str">
        <v>H 6304</v>
      </c>
      <c r="CP355" s="4" t="str">
        <v>H 6304</v>
      </c>
      <c r="CQ355" s="4" t="str">
        <v>H 6304</v>
      </c>
      <c r="CR355" s="4" t="str">
        <v>H 6304</v>
      </c>
      <c r="CS355" s="4" t="str">
        <v>H 6304</v>
      </c>
      <c r="CT355" s="4" t="str">
        <v>H 6304</v>
      </c>
      <c r="CU355" s="4" t="str">
        <v>H 6304</v>
      </c>
      <c r="CV355" s="4" t="str">
        <v>H 6304</v>
      </c>
      <c r="CW355" s="4" t="str">
        <v>H 6304</v>
      </c>
      <c r="CX355" s="4" t="str">
        <v>H 6304</v>
      </c>
      <c r="CY355" s="4" t="str">
        <v>H 6304</v>
      </c>
      <c r="CZ355" s="4" t="str">
        <v>H 6304</v>
      </c>
      <c r="DA355" s="4" t="str">
        <v>H 6304</v>
      </c>
    </row>
    <row r="356" spans="1:105" x14ac:dyDescent="0.35">
      <c r="A356" s="4" t="s">
        <v>1588</v>
      </c>
      <c r="B356" s="4" t="s">
        <v>1587</v>
      </c>
      <c r="C356" s="4" t="s">
        <v>2872</v>
      </c>
      <c r="F356" s="4" t="s">
        <v>2502</v>
      </c>
      <c r="AS356" s="4" t="str">
        <v>H117</v>
      </c>
      <c r="AT356" s="4" t="str">
        <v>H117</v>
      </c>
      <c r="AU356" s="4" t="str">
        <v>H117</v>
      </c>
      <c r="AV356" s="4" t="str">
        <v>H117</v>
      </c>
      <c r="AW356" s="4" t="str">
        <v>H117</v>
      </c>
      <c r="AX356" s="4" t="str">
        <v>H117</v>
      </c>
      <c r="AY356" s="4" t="str">
        <v>H117</v>
      </c>
      <c r="AZ356" s="4" t="str">
        <v>H117</v>
      </c>
      <c r="BA356" s="4" t="str">
        <v>H117</v>
      </c>
      <c r="BB356" s="4" t="str">
        <v>H117</v>
      </c>
      <c r="BC356" s="4" t="str">
        <v>H117</v>
      </c>
      <c r="BD356" s="4" t="str">
        <v>H117</v>
      </c>
      <c r="BE356" s="4" t="str">
        <v>H117</v>
      </c>
      <c r="BF356" s="4" t="str">
        <v>H117</v>
      </c>
      <c r="BG356" s="4" t="str">
        <v>H117</v>
      </c>
      <c r="BH356" s="4" t="str">
        <v>H117</v>
      </c>
      <c r="BI356" s="4" t="str">
        <v>H117</v>
      </c>
      <c r="BJ356" s="4" t="str">
        <v>H117</v>
      </c>
      <c r="BK356" s="4" t="str">
        <v>H117</v>
      </c>
      <c r="BL356" s="4" t="str">
        <v>H117</v>
      </c>
      <c r="BM356" s="4" t="str">
        <v>H117</v>
      </c>
      <c r="BN356" s="4" t="str">
        <v>H117</v>
      </c>
      <c r="BO356" s="4" t="str">
        <v>H117</v>
      </c>
      <c r="BP356" s="4" t="str">
        <v>H117</v>
      </c>
      <c r="BQ356" s="4" t="str">
        <v>H117</v>
      </c>
      <c r="BR356" s="4" t="str">
        <v>H117</v>
      </c>
      <c r="BS356" s="4" t="str">
        <v>H117</v>
      </c>
      <c r="BT356" s="4" t="str">
        <v>H117</v>
      </c>
      <c r="BU356" s="4" t="str">
        <v>H117</v>
      </c>
      <c r="BV356" s="4" t="str">
        <v>H117</v>
      </c>
      <c r="BX356" s="4" t="str">
        <v>H109</v>
      </c>
      <c r="BY356" s="4" t="str">
        <v>H109</v>
      </c>
      <c r="BZ356" s="4" t="str">
        <v>H109</v>
      </c>
      <c r="CA356" s="4" t="str">
        <v>H109</v>
      </c>
      <c r="CB356" s="4" t="str">
        <v>H109</v>
      </c>
      <c r="CC356" s="4" t="str">
        <v>H109</v>
      </c>
      <c r="CD356" s="4" t="str">
        <v>H109</v>
      </c>
      <c r="CE356" s="4" t="str">
        <v>H109</v>
      </c>
      <c r="CF356" s="4" t="str">
        <v>H109</v>
      </c>
      <c r="CG356" s="4" t="str">
        <v>H109</v>
      </c>
      <c r="CH356" s="4" t="str">
        <v>H109</v>
      </c>
      <c r="CI356" s="4" t="str">
        <v>H109</v>
      </c>
      <c r="CJ356" s="4" t="str">
        <v>H109</v>
      </c>
      <c r="CK356" s="4" t="str">
        <v>H109</v>
      </c>
      <c r="CL356" s="4" t="str">
        <v>H109</v>
      </c>
      <c r="CM356" s="4" t="str">
        <v>H109</v>
      </c>
      <c r="CN356" s="4" t="str">
        <v>H109</v>
      </c>
      <c r="CO356" s="4" t="str">
        <v>H109</v>
      </c>
      <c r="CP356" s="4" t="str">
        <v>H109</v>
      </c>
      <c r="CQ356" s="4" t="str">
        <v>H109</v>
      </c>
      <c r="CR356" s="4" t="str">
        <v>H109</v>
      </c>
      <c r="CS356" s="4" t="str">
        <v>H109</v>
      </c>
      <c r="CT356" s="4" t="str">
        <v>H109</v>
      </c>
      <c r="CU356" s="4" t="str">
        <v>H109</v>
      </c>
      <c r="CV356" s="4" t="str">
        <v>H109</v>
      </c>
      <c r="CW356" s="4" t="str">
        <v>H109</v>
      </c>
      <c r="CX356" s="4" t="str">
        <v>H109</v>
      </c>
      <c r="CY356" s="4" t="str">
        <v>H109</v>
      </c>
      <c r="CZ356" s="4" t="str">
        <v>H109</v>
      </c>
      <c r="DA356" s="4" t="str">
        <v>H109</v>
      </c>
    </row>
    <row r="357" spans="1:105" x14ac:dyDescent="0.35">
      <c r="A357" s="4" t="s">
        <v>1588</v>
      </c>
      <c r="B357" s="4" t="s">
        <v>1587</v>
      </c>
      <c r="C357" s="4" t="s">
        <v>2873</v>
      </c>
      <c r="F357" s="4" t="s">
        <v>2502</v>
      </c>
      <c r="AS357" s="4" t="str">
        <v>H125</v>
      </c>
      <c r="AT357" s="4" t="str">
        <v>H125</v>
      </c>
      <c r="AU357" s="4" t="str">
        <v>H125</v>
      </c>
      <c r="AV357" s="4" t="str">
        <v>H125</v>
      </c>
      <c r="AW357" s="4" t="str">
        <v>H125</v>
      </c>
      <c r="AX357" s="4" t="str">
        <v>H125</v>
      </c>
      <c r="AY357" s="4" t="str">
        <v>H125</v>
      </c>
      <c r="AZ357" s="4" t="str">
        <v>H125</v>
      </c>
      <c r="BA357" s="4" t="str">
        <v>H125</v>
      </c>
      <c r="BB357" s="4" t="str">
        <v>H125</v>
      </c>
      <c r="BC357" s="4" t="str">
        <v>H125</v>
      </c>
      <c r="BD357" s="4" t="str">
        <v>H125</v>
      </c>
      <c r="BE357" s="4" t="str">
        <v>H125</v>
      </c>
      <c r="BF357" s="4" t="str">
        <v>H125</v>
      </c>
      <c r="BG357" s="4" t="str">
        <v>H125</v>
      </c>
      <c r="BH357" s="4" t="str">
        <v>H125</v>
      </c>
      <c r="BI357" s="4" t="str">
        <v>H125</v>
      </c>
      <c r="BJ357" s="4" t="str">
        <v>H125</v>
      </c>
      <c r="BK357" s="4" t="str">
        <v>H125</v>
      </c>
      <c r="BL357" s="4" t="str">
        <v>H125</v>
      </c>
      <c r="BM357" s="4" t="str">
        <v>H125</v>
      </c>
      <c r="BN357" s="4" t="str">
        <v>H125</v>
      </c>
      <c r="BO357" s="4" t="str">
        <v>H125</v>
      </c>
      <c r="BP357" s="4" t="str">
        <v>H125</v>
      </c>
      <c r="BQ357" s="4" t="str">
        <v>H125</v>
      </c>
      <c r="BR357" s="4" t="str">
        <v>H125</v>
      </c>
      <c r="BS357" s="4" t="str">
        <v>H125</v>
      </c>
      <c r="BT357" s="4" t="str">
        <v>H125</v>
      </c>
      <c r="BU357" s="4" t="str">
        <v>H125</v>
      </c>
      <c r="BV357" s="4" t="str">
        <v>H125</v>
      </c>
      <c r="BX357" s="4" t="str">
        <v>H117</v>
      </c>
      <c r="BY357" s="4" t="str">
        <v>H117</v>
      </c>
      <c r="BZ357" s="4" t="str">
        <v>H117</v>
      </c>
      <c r="CA357" s="4" t="str">
        <v>H117</v>
      </c>
      <c r="CB357" s="4" t="str">
        <v>H117</v>
      </c>
      <c r="CC357" s="4" t="str">
        <v>H117</v>
      </c>
      <c r="CD357" s="4" t="str">
        <v>H117</v>
      </c>
      <c r="CE357" s="4" t="str">
        <v>H117</v>
      </c>
      <c r="CF357" s="4" t="str">
        <v>H117</v>
      </c>
      <c r="CG357" s="4" t="str">
        <v>H117</v>
      </c>
      <c r="CH357" s="4" t="str">
        <v>H117</v>
      </c>
      <c r="CI357" s="4" t="str">
        <v>H117</v>
      </c>
      <c r="CJ357" s="4" t="str">
        <v>H117</v>
      </c>
      <c r="CK357" s="4" t="str">
        <v>H117</v>
      </c>
      <c r="CL357" s="4" t="str">
        <v>H117</v>
      </c>
      <c r="CM357" s="4" t="str">
        <v>H117</v>
      </c>
      <c r="CN357" s="4" t="str">
        <v>H117</v>
      </c>
      <c r="CO357" s="4" t="str">
        <v>H117</v>
      </c>
      <c r="CP357" s="4" t="str">
        <v>H117</v>
      </c>
      <c r="CQ357" s="4" t="str">
        <v>H117</v>
      </c>
      <c r="CR357" s="4" t="str">
        <v>H117</v>
      </c>
      <c r="CS357" s="4" t="str">
        <v>H117</v>
      </c>
      <c r="CT357" s="4" t="str">
        <v>H117</v>
      </c>
      <c r="CU357" s="4" t="str">
        <v>H117</v>
      </c>
      <c r="CV357" s="4" t="str">
        <v>H117</v>
      </c>
      <c r="CW357" s="4" t="str">
        <v>H117</v>
      </c>
      <c r="CX357" s="4" t="str">
        <v>H117</v>
      </c>
      <c r="CY357" s="4" t="str">
        <v>H117</v>
      </c>
      <c r="CZ357" s="4" t="str">
        <v>H117</v>
      </c>
      <c r="DA357" s="4" t="str">
        <v>H117</v>
      </c>
    </row>
    <row r="358" spans="1:105" x14ac:dyDescent="0.35">
      <c r="A358" s="4" t="s">
        <v>1588</v>
      </c>
      <c r="B358" s="4" t="s">
        <v>1587</v>
      </c>
      <c r="C358" s="4" t="s">
        <v>2874</v>
      </c>
      <c r="F358" s="4" t="s">
        <v>2514</v>
      </c>
      <c r="AS358" s="4" t="str">
        <v>H140</v>
      </c>
      <c r="AT358" s="4" t="str">
        <v>H140</v>
      </c>
      <c r="AU358" s="4" t="str">
        <v>H140</v>
      </c>
      <c r="AV358" s="4" t="str">
        <v>H140</v>
      </c>
      <c r="AW358" s="4" t="str">
        <v>H140</v>
      </c>
      <c r="AX358" s="4" t="str">
        <v>H140</v>
      </c>
      <c r="AY358" s="4" t="str">
        <v>H140</v>
      </c>
      <c r="AZ358" s="4" t="str">
        <v>H140</v>
      </c>
      <c r="BA358" s="4" t="str">
        <v>H140</v>
      </c>
      <c r="BB358" s="4" t="str">
        <v>H140</v>
      </c>
      <c r="BC358" s="4" t="str">
        <v>H140</v>
      </c>
      <c r="BD358" s="4" t="str">
        <v>H140</v>
      </c>
      <c r="BE358" s="4" t="str">
        <v>H140</v>
      </c>
      <c r="BF358" s="4" t="str">
        <v>H140</v>
      </c>
      <c r="BG358" s="4" t="str">
        <v>H140</v>
      </c>
      <c r="BH358" s="4" t="str">
        <v>H140</v>
      </c>
      <c r="BI358" s="4" t="str">
        <v>H140</v>
      </c>
      <c r="BJ358" s="4" t="str">
        <v>H140</v>
      </c>
      <c r="BK358" s="4" t="str">
        <v>H140</v>
      </c>
      <c r="BL358" s="4" t="str">
        <v>H140</v>
      </c>
      <c r="BM358" s="4" t="str">
        <v>H140</v>
      </c>
      <c r="BN358" s="4" t="str">
        <v>H140</v>
      </c>
      <c r="BO358" s="4" t="str">
        <v>H140</v>
      </c>
      <c r="BP358" s="4" t="str">
        <v>H140</v>
      </c>
      <c r="BQ358" s="4" t="str">
        <v>H140</v>
      </c>
      <c r="BR358" s="4" t="str">
        <v>H140</v>
      </c>
      <c r="BS358" s="4" t="str">
        <v>H140</v>
      </c>
      <c r="BT358" s="4" t="str">
        <v>H140</v>
      </c>
      <c r="BU358" s="4" t="str">
        <v>H140</v>
      </c>
      <c r="BV358" s="4" t="str">
        <v>H140</v>
      </c>
      <c r="BX358" s="4" t="str">
        <v>H125</v>
      </c>
      <c r="BY358" s="4" t="str">
        <v>H125</v>
      </c>
      <c r="BZ358" s="4" t="str">
        <v>H125</v>
      </c>
      <c r="CA358" s="4" t="str">
        <v>H125</v>
      </c>
      <c r="CB358" s="4" t="str">
        <v>H125</v>
      </c>
      <c r="CC358" s="4" t="str">
        <v>H125</v>
      </c>
      <c r="CD358" s="4" t="str">
        <v>H125</v>
      </c>
      <c r="CE358" s="4" t="str">
        <v>H125</v>
      </c>
      <c r="CF358" s="4" t="str">
        <v>H125</v>
      </c>
      <c r="CG358" s="4" t="str">
        <v>H125</v>
      </c>
      <c r="CH358" s="4" t="str">
        <v>H125</v>
      </c>
      <c r="CI358" s="4" t="str">
        <v>H125</v>
      </c>
      <c r="CJ358" s="4" t="str">
        <v>H125</v>
      </c>
      <c r="CK358" s="4" t="str">
        <v>H125</v>
      </c>
      <c r="CL358" s="4" t="str">
        <v>H125</v>
      </c>
      <c r="CM358" s="4" t="str">
        <v>H125</v>
      </c>
      <c r="CN358" s="4" t="str">
        <v>H125</v>
      </c>
      <c r="CO358" s="4" t="str">
        <v>H125</v>
      </c>
      <c r="CP358" s="4" t="str">
        <v>H125</v>
      </c>
      <c r="CQ358" s="4" t="str">
        <v>H125</v>
      </c>
      <c r="CR358" s="4" t="str">
        <v>H125</v>
      </c>
      <c r="CS358" s="4" t="str">
        <v>H125</v>
      </c>
      <c r="CT358" s="4" t="str">
        <v>H125</v>
      </c>
      <c r="CU358" s="4" t="str">
        <v>H125</v>
      </c>
      <c r="CV358" s="4" t="str">
        <v>H125</v>
      </c>
      <c r="CW358" s="4" t="str">
        <v>H125</v>
      </c>
      <c r="CX358" s="4" t="str">
        <v>H125</v>
      </c>
      <c r="CY358" s="4" t="str">
        <v>H125</v>
      </c>
      <c r="CZ358" s="4" t="str">
        <v>H125</v>
      </c>
      <c r="DA358" s="4" t="str">
        <v>H125</v>
      </c>
    </row>
    <row r="359" spans="1:105" x14ac:dyDescent="0.35">
      <c r="A359" s="4" t="s">
        <v>1588</v>
      </c>
      <c r="B359" s="4" t="s">
        <v>1587</v>
      </c>
      <c r="C359" s="4" t="s">
        <v>2875</v>
      </c>
      <c r="F359" s="4" t="s">
        <v>2505</v>
      </c>
      <c r="AS359" s="4" t="str">
        <v>Hacco black</v>
      </c>
      <c r="AT359" s="4" t="str">
        <v>Hacco black</v>
      </c>
      <c r="AU359" s="4" t="str">
        <v>Hacco black</v>
      </c>
      <c r="AV359" s="4" t="str">
        <v>Hacco black</v>
      </c>
      <c r="AW359" s="4" t="str">
        <v>Hacco black</v>
      </c>
      <c r="AX359" s="4" t="str">
        <v>Hacco black</v>
      </c>
      <c r="AY359" s="4" t="str">
        <v>Hacco black</v>
      </c>
      <c r="AZ359" s="4" t="str">
        <v>Hacco black</v>
      </c>
      <c r="BA359" s="4" t="str">
        <v>Hacco black</v>
      </c>
      <c r="BB359" s="4" t="str">
        <v>Hacco black</v>
      </c>
      <c r="BC359" s="4" t="str">
        <v>Hacco black</v>
      </c>
      <c r="BD359" s="4" t="str">
        <v>Hacco black</v>
      </c>
      <c r="BE359" s="4" t="str">
        <v>Hacco black</v>
      </c>
      <c r="BF359" s="4" t="str">
        <v>Hacco black</v>
      </c>
      <c r="BG359" s="4" t="str">
        <v>Hacco black</v>
      </c>
      <c r="BH359" s="4" t="str">
        <v>Hacco black</v>
      </c>
      <c r="BI359" s="4" t="str">
        <v>Hacco black</v>
      </c>
      <c r="BJ359" s="4" t="str">
        <v>Hacco black</v>
      </c>
      <c r="BK359" s="4" t="str">
        <v>Hacco black</v>
      </c>
      <c r="BL359" s="4" t="str">
        <v>Hacco black</v>
      </c>
      <c r="BM359" s="4" t="str">
        <v>Hacco black</v>
      </c>
      <c r="BN359" s="4" t="str">
        <v>Hacco black</v>
      </c>
      <c r="BO359" s="4" t="str">
        <v>Hacco black</v>
      </c>
      <c r="BP359" s="4" t="str">
        <v>Hacco black</v>
      </c>
      <c r="BQ359" s="4" t="str">
        <v>Hacco black</v>
      </c>
      <c r="BR359" s="4" t="str">
        <v>Hacco black</v>
      </c>
      <c r="BS359" s="4" t="str">
        <v>Hacco black</v>
      </c>
      <c r="BT359" s="4" t="str">
        <v>Hacco black</v>
      </c>
      <c r="BU359" s="4" t="str">
        <v>Hacco black</v>
      </c>
      <c r="BV359" s="4" t="str">
        <v>Hacco black</v>
      </c>
      <c r="BX359" s="4" t="str">
        <v>H140</v>
      </c>
      <c r="BY359" s="4" t="str">
        <v>H140</v>
      </c>
      <c r="BZ359" s="4" t="str">
        <v>H140</v>
      </c>
      <c r="CA359" s="4" t="str">
        <v>H140</v>
      </c>
      <c r="CB359" s="4" t="str">
        <v>H140</v>
      </c>
      <c r="CC359" s="4" t="str">
        <v>H140</v>
      </c>
      <c r="CD359" s="4" t="str">
        <v>H140</v>
      </c>
      <c r="CE359" s="4" t="str">
        <v>H140</v>
      </c>
      <c r="CF359" s="4" t="str">
        <v>H140</v>
      </c>
      <c r="CG359" s="4" t="str">
        <v>H140</v>
      </c>
      <c r="CH359" s="4" t="str">
        <v>H140</v>
      </c>
      <c r="CI359" s="4" t="str">
        <v>H140</v>
      </c>
      <c r="CJ359" s="4" t="str">
        <v>H140</v>
      </c>
      <c r="CK359" s="4" t="str">
        <v>H140</v>
      </c>
      <c r="CL359" s="4" t="str">
        <v>H140</v>
      </c>
      <c r="CM359" s="4" t="str">
        <v>H140</v>
      </c>
      <c r="CN359" s="4" t="str">
        <v>H140</v>
      </c>
      <c r="CO359" s="4" t="str">
        <v>H140</v>
      </c>
      <c r="CP359" s="4" t="str">
        <v>H140</v>
      </c>
      <c r="CQ359" s="4" t="str">
        <v>H140</v>
      </c>
      <c r="CR359" s="4" t="str">
        <v>H140</v>
      </c>
      <c r="CS359" s="4" t="str">
        <v>H140</v>
      </c>
      <c r="CT359" s="4" t="str">
        <v>H140</v>
      </c>
      <c r="CU359" s="4" t="str">
        <v>H140</v>
      </c>
      <c r="CV359" s="4" t="str">
        <v>H140</v>
      </c>
      <c r="CW359" s="4" t="str">
        <v>H140</v>
      </c>
      <c r="CX359" s="4" t="str">
        <v>H140</v>
      </c>
      <c r="CY359" s="4" t="str">
        <v>H140</v>
      </c>
      <c r="CZ359" s="4" t="str">
        <v>H140</v>
      </c>
      <c r="DA359" s="4" t="str">
        <v>H140</v>
      </c>
    </row>
    <row r="360" spans="1:105" x14ac:dyDescent="0.35">
      <c r="A360" s="4" t="s">
        <v>1588</v>
      </c>
      <c r="B360" s="4" t="s">
        <v>1587</v>
      </c>
      <c r="C360" s="4" t="s">
        <v>2876</v>
      </c>
      <c r="AS360" s="4" t="str">
        <v>Hairy thin tail</v>
      </c>
      <c r="AT360" s="4" t="str">
        <v>Hairy thin tail</v>
      </c>
      <c r="AU360" s="4" t="str">
        <v>Hairy thin tail</v>
      </c>
      <c r="AV360" s="4" t="str">
        <v>Hairy thin tail</v>
      </c>
      <c r="AW360" s="4" t="str">
        <v>Hairy thin tail</v>
      </c>
      <c r="AX360" s="4" t="str">
        <v>Hairy thin tail</v>
      </c>
      <c r="AY360" s="4" t="str">
        <v>Hairy thin tail</v>
      </c>
      <c r="AZ360" s="4" t="str">
        <v>Hairy thin tail</v>
      </c>
      <c r="BA360" s="4" t="str">
        <v>Hairy thin tail</v>
      </c>
      <c r="BB360" s="4" t="str">
        <v>Hairy thin tail</v>
      </c>
      <c r="BC360" s="4" t="str">
        <v>Hairy thin tail</v>
      </c>
      <c r="BD360" s="4" t="str">
        <v>Hairy thin tail</v>
      </c>
      <c r="BE360" s="4" t="str">
        <v>Hairy thin tail</v>
      </c>
      <c r="BF360" s="4" t="str">
        <v>Hairy thin tail</v>
      </c>
      <c r="BG360" s="4" t="str">
        <v>Hairy thin tail</v>
      </c>
      <c r="BH360" s="4" t="str">
        <v>Hairy thin tail</v>
      </c>
      <c r="BI360" s="4" t="str">
        <v>Hairy thin tail</v>
      </c>
      <c r="BJ360" s="4" t="str">
        <v>Hairy thin tail</v>
      </c>
      <c r="BK360" s="4" t="str">
        <v>Hairy thin tail</v>
      </c>
      <c r="BL360" s="4" t="str">
        <v>Hairy thin tail</v>
      </c>
      <c r="BM360" s="4" t="str">
        <v>Hairy thin tail</v>
      </c>
      <c r="BN360" s="4" t="str">
        <v>Hairy thin tail</v>
      </c>
      <c r="BO360" s="4" t="str">
        <v>Hairy thin tail</v>
      </c>
      <c r="BP360" s="4" t="str">
        <v>Hairy thin tail</v>
      </c>
      <c r="BQ360" s="4" t="str">
        <v>Hairy thin tail</v>
      </c>
      <c r="BR360" s="4" t="str">
        <v>Hairy thin tail</v>
      </c>
      <c r="BS360" s="4" t="str">
        <v>Hairy thin tail</v>
      </c>
      <c r="BT360" s="4" t="str">
        <v>Hairy thin tail</v>
      </c>
      <c r="BU360" s="4" t="str">
        <v>Hairy thin tail</v>
      </c>
      <c r="BV360" s="4" t="str">
        <v>Hairy thin tail</v>
      </c>
      <c r="BX360" s="4" t="str">
        <v>Hacco black</v>
      </c>
      <c r="BY360" s="4" t="str">
        <v>Hacco black</v>
      </c>
      <c r="BZ360" s="4" t="str">
        <v>Hacco black</v>
      </c>
      <c r="CA360" s="4" t="str">
        <v>Hacco black</v>
      </c>
      <c r="CB360" s="4" t="str">
        <v>Hacco black</v>
      </c>
      <c r="CC360" s="4" t="str">
        <v>Hacco black</v>
      </c>
      <c r="CD360" s="4" t="str">
        <v>Hacco black</v>
      </c>
      <c r="CE360" s="4" t="str">
        <v>Hacco black</v>
      </c>
      <c r="CF360" s="4" t="str">
        <v>Hacco black</v>
      </c>
      <c r="CG360" s="4" t="str">
        <v>Hacco black</v>
      </c>
      <c r="CH360" s="4" t="str">
        <v>Hacco black</v>
      </c>
      <c r="CI360" s="4" t="str">
        <v>Hacco black</v>
      </c>
      <c r="CJ360" s="4" t="str">
        <v>Hacco black</v>
      </c>
      <c r="CK360" s="4" t="str">
        <v>Hacco black</v>
      </c>
      <c r="CL360" s="4" t="str">
        <v>Hacco black</v>
      </c>
      <c r="CM360" s="4" t="str">
        <v>Hacco black</v>
      </c>
      <c r="CN360" s="4" t="str">
        <v>Hacco black</v>
      </c>
      <c r="CO360" s="4" t="str">
        <v>Hacco black</v>
      </c>
      <c r="CP360" s="4" t="str">
        <v>Hacco black</v>
      </c>
      <c r="CQ360" s="4" t="str">
        <v>Hacco black</v>
      </c>
      <c r="CR360" s="4" t="str">
        <v>Hacco black</v>
      </c>
      <c r="CS360" s="4" t="str">
        <v>Hacco black</v>
      </c>
      <c r="CT360" s="4" t="str">
        <v>Hacco black</v>
      </c>
      <c r="CU360" s="4" t="str">
        <v>Hacco black</v>
      </c>
      <c r="CV360" s="4" t="str">
        <v>Hacco black</v>
      </c>
      <c r="CW360" s="4" t="str">
        <v>Hacco black</v>
      </c>
      <c r="CX360" s="4" t="str">
        <v>Hacco black</v>
      </c>
      <c r="CY360" s="4" t="str">
        <v>Hacco black</v>
      </c>
      <c r="CZ360" s="4" t="str">
        <v>Hacco black</v>
      </c>
      <c r="DA360" s="4" t="str">
        <v>Hacco black</v>
      </c>
    </row>
    <row r="361" spans="1:105" x14ac:dyDescent="0.35">
      <c r="A361" s="4" t="s">
        <v>1588</v>
      </c>
      <c r="B361" s="4" t="s">
        <v>1587</v>
      </c>
      <c r="C361" s="4" t="s">
        <v>2877</v>
      </c>
      <c r="F361" s="4" t="s">
        <v>2502</v>
      </c>
      <c r="AS361" s="4" t="str">
        <v>Haliotis midae</v>
      </c>
      <c r="AT361" s="4" t="str">
        <v>Haliotis midae</v>
      </c>
      <c r="AU361" s="4" t="str">
        <v>Haliotis midae</v>
      </c>
      <c r="AV361" s="4" t="str">
        <v>Haliotis midae</v>
      </c>
      <c r="AW361" s="4" t="str">
        <v>Haliotis midae</v>
      </c>
      <c r="AX361" s="4" t="str">
        <v>Haliotis midae</v>
      </c>
      <c r="AY361" s="4" t="str">
        <v>Haliotis midae</v>
      </c>
      <c r="AZ361" s="4" t="str">
        <v>Haliotis midae</v>
      </c>
      <c r="BA361" s="4" t="str">
        <v>Haliotis midae</v>
      </c>
      <c r="BB361" s="4" t="str">
        <v>Haliotis midae</v>
      </c>
      <c r="BC361" s="4" t="str">
        <v>Haliotis midae</v>
      </c>
      <c r="BD361" s="4" t="str">
        <v>Haliotis midae</v>
      </c>
      <c r="BE361" s="4" t="str">
        <v>Haliotis midae</v>
      </c>
      <c r="BF361" s="4" t="str">
        <v>Haliotis midae</v>
      </c>
      <c r="BG361" s="4" t="str">
        <v>Haliotis midae</v>
      </c>
      <c r="BH361" s="4" t="str">
        <v>Haliotis midae</v>
      </c>
      <c r="BI361" s="4" t="str">
        <v>Haliotis midae</v>
      </c>
      <c r="BJ361" s="4" t="str">
        <v>Haliotis midae</v>
      </c>
      <c r="BK361" s="4" t="str">
        <v>Haliotis midae</v>
      </c>
      <c r="BL361" s="4" t="str">
        <v>Haliotis midae</v>
      </c>
      <c r="BM361" s="4" t="str">
        <v>Haliotis midae</v>
      </c>
      <c r="BN361" s="4" t="str">
        <v>Haliotis midae</v>
      </c>
      <c r="BO361" s="4" t="str">
        <v>Haliotis midae</v>
      </c>
      <c r="BP361" s="4" t="str">
        <v>Haliotis midae</v>
      </c>
      <c r="BQ361" s="4" t="str">
        <v>Haliotis midae</v>
      </c>
      <c r="BR361" s="4" t="str">
        <v>Haliotis midae</v>
      </c>
      <c r="BS361" s="4" t="str">
        <v>Haliotis midae</v>
      </c>
      <c r="BT361" s="4" t="str">
        <v>Haliotis midae</v>
      </c>
      <c r="BU361" s="4" t="str">
        <v>Haliotis midae</v>
      </c>
      <c r="BV361" s="4" t="str">
        <v>Haliotis midae</v>
      </c>
      <c r="BX361" s="4" t="str">
        <v>Hairy thin tail</v>
      </c>
      <c r="BY361" s="4" t="str">
        <v>Hairy thin tail</v>
      </c>
      <c r="BZ361" s="4" t="str">
        <v>Hairy thin tail</v>
      </c>
      <c r="CA361" s="4" t="str">
        <v>Hairy thin tail</v>
      </c>
      <c r="CB361" s="4" t="str">
        <v>Hairy thin tail</v>
      </c>
      <c r="CC361" s="4" t="str">
        <v>Hairy thin tail</v>
      </c>
      <c r="CD361" s="4" t="str">
        <v>Hairy thin tail</v>
      </c>
      <c r="CE361" s="4" t="str">
        <v>Hairy thin tail</v>
      </c>
      <c r="CF361" s="4" t="str">
        <v>Hairy thin tail</v>
      </c>
      <c r="CG361" s="4" t="str">
        <v>Hairy thin tail</v>
      </c>
      <c r="CH361" s="4" t="str">
        <v>Hairy thin tail</v>
      </c>
      <c r="CI361" s="4" t="str">
        <v>Hairy thin tail</v>
      </c>
      <c r="CJ361" s="4" t="str">
        <v>Hairy thin tail</v>
      </c>
      <c r="CK361" s="4" t="str">
        <v>Hairy thin tail</v>
      </c>
      <c r="CL361" s="4" t="str">
        <v>Hairy thin tail</v>
      </c>
      <c r="CM361" s="4" t="str">
        <v>Hairy thin tail</v>
      </c>
      <c r="CN361" s="4" t="str">
        <v>Hairy thin tail</v>
      </c>
      <c r="CO361" s="4" t="str">
        <v>Hairy thin tail</v>
      </c>
      <c r="CP361" s="4" t="str">
        <v>Hairy thin tail</v>
      </c>
      <c r="CQ361" s="4" t="str">
        <v>Hairy thin tail</v>
      </c>
      <c r="CR361" s="4" t="str">
        <v>Hairy thin tail</v>
      </c>
      <c r="CS361" s="4" t="str">
        <v>Hairy thin tail</v>
      </c>
      <c r="CT361" s="4" t="str">
        <v>Hairy thin tail</v>
      </c>
      <c r="CU361" s="4" t="str">
        <v>Hairy thin tail</v>
      </c>
      <c r="CV361" s="4" t="str">
        <v>Hairy thin tail</v>
      </c>
      <c r="CW361" s="4" t="str">
        <v>Hairy thin tail</v>
      </c>
      <c r="CX361" s="4" t="str">
        <v>Hairy thin tail</v>
      </c>
      <c r="CY361" s="4" t="str">
        <v>Hairy thin tail</v>
      </c>
      <c r="CZ361" s="4" t="str">
        <v>Hairy thin tail</v>
      </c>
      <c r="DA361" s="4" t="str">
        <v>Hairy thin tail</v>
      </c>
    </row>
    <row r="362" spans="1:105" x14ac:dyDescent="0.35">
      <c r="A362" s="4" t="s">
        <v>1588</v>
      </c>
      <c r="B362" s="4" t="s">
        <v>1587</v>
      </c>
      <c r="C362" s="4" t="s">
        <v>2878</v>
      </c>
      <c r="F362" s="4" t="s">
        <v>2508</v>
      </c>
      <c r="AS362" s="4" t="str">
        <v>Hararghe highland</v>
      </c>
      <c r="AT362" s="4" t="str">
        <v>Hararghe highland</v>
      </c>
      <c r="AU362" s="4" t="str">
        <v>Hararghe highland</v>
      </c>
      <c r="AV362" s="4" t="str">
        <v>Hararghe highland</v>
      </c>
      <c r="AW362" s="4" t="str">
        <v>Hararghe highland</v>
      </c>
      <c r="AX362" s="4" t="str">
        <v>Hararghe highland</v>
      </c>
      <c r="AY362" s="4" t="str">
        <v>Hararghe highland</v>
      </c>
      <c r="AZ362" s="4" t="str">
        <v>Hararghe highland</v>
      </c>
      <c r="BA362" s="4" t="str">
        <v>Hararghe highland</v>
      </c>
      <c r="BB362" s="4" t="str">
        <v>Hararghe highland</v>
      </c>
      <c r="BC362" s="4" t="str">
        <v>Hararghe highland</v>
      </c>
      <c r="BD362" s="4" t="str">
        <v>Hararghe highland</v>
      </c>
      <c r="BE362" s="4" t="str">
        <v>Hararghe highland</v>
      </c>
      <c r="BF362" s="4" t="str">
        <v>Hararghe highland</v>
      </c>
      <c r="BG362" s="4" t="str">
        <v>Hararghe highland</v>
      </c>
      <c r="BH362" s="4" t="str">
        <v>Hararghe highland</v>
      </c>
      <c r="BI362" s="4" t="str">
        <v>Hararghe highland</v>
      </c>
      <c r="BJ362" s="4" t="str">
        <v>Hararghe highland</v>
      </c>
      <c r="BK362" s="4" t="str">
        <v>Hararghe highland</v>
      </c>
      <c r="BL362" s="4" t="str">
        <v>Hararghe highland</v>
      </c>
      <c r="BM362" s="4" t="str">
        <v>Hararghe highland</v>
      </c>
      <c r="BN362" s="4" t="str">
        <v>Hararghe highland</v>
      </c>
      <c r="BO362" s="4" t="str">
        <v>Hararghe highland</v>
      </c>
      <c r="BP362" s="4" t="str">
        <v>Hararghe highland</v>
      </c>
      <c r="BQ362" s="4" t="str">
        <v>Hararghe highland</v>
      </c>
      <c r="BR362" s="4" t="str">
        <v>Hararghe highland</v>
      </c>
      <c r="BS362" s="4" t="str">
        <v>Hararghe highland</v>
      </c>
      <c r="BT362" s="4" t="str">
        <v>Hararghe highland</v>
      </c>
      <c r="BU362" s="4" t="str">
        <v>Hararghe highland</v>
      </c>
      <c r="BV362" s="4" t="str">
        <v>Hararghe highland</v>
      </c>
      <c r="BX362" s="4" t="str">
        <v>Haliotis midae</v>
      </c>
      <c r="BY362" s="4" t="str">
        <v>Haliotis midae</v>
      </c>
      <c r="BZ362" s="4" t="str">
        <v>Haliotis midae</v>
      </c>
      <c r="CA362" s="4" t="str">
        <v>Haliotis midae</v>
      </c>
      <c r="CB362" s="4" t="str">
        <v>Haliotis midae</v>
      </c>
      <c r="CC362" s="4" t="str">
        <v>Haliotis midae</v>
      </c>
      <c r="CD362" s="4" t="str">
        <v>Haliotis midae</v>
      </c>
      <c r="CE362" s="4" t="str">
        <v>Haliotis midae</v>
      </c>
      <c r="CF362" s="4" t="str">
        <v>Haliotis midae</v>
      </c>
      <c r="CG362" s="4" t="str">
        <v>Haliotis midae</v>
      </c>
      <c r="CH362" s="4" t="str">
        <v>Haliotis midae</v>
      </c>
      <c r="CI362" s="4" t="str">
        <v>Haliotis midae</v>
      </c>
      <c r="CJ362" s="4" t="str">
        <v>Haliotis midae</v>
      </c>
      <c r="CK362" s="4" t="str">
        <v>Haliotis midae</v>
      </c>
      <c r="CL362" s="4" t="str">
        <v>Haliotis midae</v>
      </c>
      <c r="CM362" s="4" t="str">
        <v>Haliotis midae</v>
      </c>
      <c r="CN362" s="4" t="str">
        <v>Haliotis midae</v>
      </c>
      <c r="CO362" s="4" t="str">
        <v>Haliotis midae</v>
      </c>
      <c r="CP362" s="4" t="str">
        <v>Haliotis midae</v>
      </c>
      <c r="CQ362" s="4" t="str">
        <v>Haliotis midae</v>
      </c>
      <c r="CR362" s="4" t="str">
        <v>Haliotis midae</v>
      </c>
      <c r="CS362" s="4" t="str">
        <v>Haliotis midae</v>
      </c>
      <c r="CT362" s="4" t="str">
        <v>Haliotis midae</v>
      </c>
      <c r="CU362" s="4" t="str">
        <v>Haliotis midae</v>
      </c>
      <c r="CV362" s="4" t="str">
        <v>Haliotis midae</v>
      </c>
      <c r="CW362" s="4" t="str">
        <v>Haliotis midae</v>
      </c>
      <c r="CX362" s="4" t="str">
        <v>Haliotis midae</v>
      </c>
      <c r="CY362" s="4" t="str">
        <v>Haliotis midae</v>
      </c>
      <c r="CZ362" s="4" t="str">
        <v>Haliotis midae</v>
      </c>
      <c r="DA362" s="4" t="str">
        <v>Haliotis midae</v>
      </c>
    </row>
    <row r="363" spans="1:105" x14ac:dyDescent="0.35">
      <c r="A363" s="4" t="s">
        <v>1588</v>
      </c>
      <c r="B363" s="4" t="s">
        <v>1587</v>
      </c>
      <c r="C363" s="4" t="s">
        <v>2879</v>
      </c>
      <c r="F363" s="4" t="s">
        <v>2505</v>
      </c>
      <c r="AS363" s="4" t="str">
        <v>Harco</v>
      </c>
      <c r="AT363" s="4" t="str">
        <v>Harco</v>
      </c>
      <c r="AU363" s="4" t="str">
        <v>Harco</v>
      </c>
      <c r="AV363" s="4" t="str">
        <v>Harco</v>
      </c>
      <c r="AW363" s="4" t="str">
        <v>Harco</v>
      </c>
      <c r="AX363" s="4" t="str">
        <v>Harco</v>
      </c>
      <c r="AY363" s="4" t="str">
        <v>Harco</v>
      </c>
      <c r="AZ363" s="4" t="str">
        <v>Harco</v>
      </c>
      <c r="BA363" s="4" t="str">
        <v>Harco</v>
      </c>
      <c r="BB363" s="4" t="str">
        <v>Harco</v>
      </c>
      <c r="BC363" s="4" t="str">
        <v>Harco</v>
      </c>
      <c r="BD363" s="4" t="str">
        <v>Harco</v>
      </c>
      <c r="BE363" s="4" t="str">
        <v>Harco</v>
      </c>
      <c r="BF363" s="4" t="str">
        <v>Harco</v>
      </c>
      <c r="BG363" s="4" t="str">
        <v>Harco</v>
      </c>
      <c r="BH363" s="4" t="str">
        <v>Harco</v>
      </c>
      <c r="BI363" s="4" t="str">
        <v>Harco</v>
      </c>
      <c r="BJ363" s="4" t="str">
        <v>Harco</v>
      </c>
      <c r="BK363" s="4" t="str">
        <v>Harco</v>
      </c>
      <c r="BL363" s="4" t="str">
        <v>Harco</v>
      </c>
      <c r="BM363" s="4" t="str">
        <v>Harco</v>
      </c>
      <c r="BN363" s="4" t="str">
        <v>Harco</v>
      </c>
      <c r="BO363" s="4" t="str">
        <v>Harco</v>
      </c>
      <c r="BP363" s="4" t="str">
        <v>Harco</v>
      </c>
      <c r="BQ363" s="4" t="str">
        <v>Harco</v>
      </c>
      <c r="BR363" s="4" t="str">
        <v>Harco</v>
      </c>
      <c r="BS363" s="4" t="str">
        <v>Harco</v>
      </c>
      <c r="BT363" s="4" t="str">
        <v>Harco</v>
      </c>
      <c r="BU363" s="4" t="str">
        <v>Harco</v>
      </c>
      <c r="BV363" s="4" t="str">
        <v>Harco</v>
      </c>
      <c r="BX363" s="4" t="str">
        <v>Hararghe highland</v>
      </c>
      <c r="BY363" s="4" t="str">
        <v>Hararghe highland</v>
      </c>
      <c r="BZ363" s="4" t="str">
        <v>Hararghe highland</v>
      </c>
      <c r="CA363" s="4" t="str">
        <v>Hararghe highland</v>
      </c>
      <c r="CB363" s="4" t="str">
        <v>Hararghe highland</v>
      </c>
      <c r="CC363" s="4" t="str">
        <v>Hararghe highland</v>
      </c>
      <c r="CD363" s="4" t="str">
        <v>Hararghe highland</v>
      </c>
      <c r="CE363" s="4" t="str">
        <v>Hararghe highland</v>
      </c>
      <c r="CF363" s="4" t="str">
        <v>Hararghe highland</v>
      </c>
      <c r="CG363" s="4" t="str">
        <v>Hararghe highland</v>
      </c>
      <c r="CH363" s="4" t="str">
        <v>Hararghe highland</v>
      </c>
      <c r="CI363" s="4" t="str">
        <v>Hararghe highland</v>
      </c>
      <c r="CJ363" s="4" t="str">
        <v>Hararghe highland</v>
      </c>
      <c r="CK363" s="4" t="str">
        <v>Hararghe highland</v>
      </c>
      <c r="CL363" s="4" t="str">
        <v>Hararghe highland</v>
      </c>
      <c r="CM363" s="4" t="str">
        <v>Hararghe highland</v>
      </c>
      <c r="CN363" s="4" t="str">
        <v>Hararghe highland</v>
      </c>
      <c r="CO363" s="4" t="str">
        <v>Hararghe highland</v>
      </c>
      <c r="CP363" s="4" t="str">
        <v>Hararghe highland</v>
      </c>
      <c r="CQ363" s="4" t="str">
        <v>Hararghe highland</v>
      </c>
      <c r="CR363" s="4" t="str">
        <v>Hararghe highland</v>
      </c>
      <c r="CS363" s="4" t="str">
        <v>Hararghe highland</v>
      </c>
      <c r="CT363" s="4" t="str">
        <v>Hararghe highland</v>
      </c>
      <c r="CU363" s="4" t="str">
        <v>Hararghe highland</v>
      </c>
      <c r="CV363" s="4" t="str">
        <v>Hararghe highland</v>
      </c>
      <c r="CW363" s="4" t="str">
        <v>Hararghe highland</v>
      </c>
      <c r="CX363" s="4" t="str">
        <v>Hararghe highland</v>
      </c>
      <c r="CY363" s="4" t="str">
        <v>Hararghe highland</v>
      </c>
      <c r="CZ363" s="4" t="str">
        <v>Hararghe highland</v>
      </c>
      <c r="DA363" s="4" t="str">
        <v>Hararghe highland</v>
      </c>
    </row>
    <row r="364" spans="1:105" x14ac:dyDescent="0.35">
      <c r="A364" s="4" t="s">
        <v>1588</v>
      </c>
      <c r="B364" s="4" t="s">
        <v>1587</v>
      </c>
      <c r="C364" s="4" t="s">
        <v>2880</v>
      </c>
      <c r="F364" s="4" t="s">
        <v>2514</v>
      </c>
      <c r="AS364" s="4" t="str">
        <v>HB</v>
      </c>
      <c r="AT364" s="4" t="str">
        <v>HB</v>
      </c>
      <c r="AU364" s="4" t="str">
        <v>HB</v>
      </c>
      <c r="AV364" s="4" t="str">
        <v>HB</v>
      </c>
      <c r="AW364" s="4" t="str">
        <v>HB</v>
      </c>
      <c r="AX364" s="4" t="str">
        <v>HB</v>
      </c>
      <c r="AY364" s="4" t="str">
        <v>HB</v>
      </c>
      <c r="AZ364" s="4" t="str">
        <v>HB</v>
      </c>
      <c r="BA364" s="4" t="str">
        <v>HB</v>
      </c>
      <c r="BB364" s="4" t="str">
        <v>HB</v>
      </c>
      <c r="BC364" s="4" t="str">
        <v>HB</v>
      </c>
      <c r="BD364" s="4" t="str">
        <v>HB</v>
      </c>
      <c r="BE364" s="4" t="str">
        <v>HB</v>
      </c>
      <c r="BF364" s="4" t="str">
        <v>HB</v>
      </c>
      <c r="BG364" s="4" t="str">
        <v>HB</v>
      </c>
      <c r="BH364" s="4" t="str">
        <v>HB</v>
      </c>
      <c r="BI364" s="4" t="str">
        <v>HB</v>
      </c>
      <c r="BJ364" s="4" t="str">
        <v>HB</v>
      </c>
      <c r="BK364" s="4" t="str">
        <v>HB</v>
      </c>
      <c r="BL364" s="4" t="str">
        <v>HB</v>
      </c>
      <c r="BM364" s="4" t="str">
        <v>HB</v>
      </c>
      <c r="BN364" s="4" t="str">
        <v>HB</v>
      </c>
      <c r="BO364" s="4" t="str">
        <v>HB</v>
      </c>
      <c r="BP364" s="4" t="str">
        <v>HB</v>
      </c>
      <c r="BQ364" s="4" t="str">
        <v>HB</v>
      </c>
      <c r="BR364" s="4" t="str">
        <v>HB</v>
      </c>
      <c r="BS364" s="4" t="str">
        <v>HB</v>
      </c>
      <c r="BT364" s="4" t="str">
        <v>HB</v>
      </c>
      <c r="BU364" s="4" t="str">
        <v>HB</v>
      </c>
      <c r="BV364" s="4" t="str">
        <v>HB</v>
      </c>
      <c r="BX364" s="4" t="str">
        <v>Harco</v>
      </c>
      <c r="BY364" s="4" t="str">
        <v>Harco</v>
      </c>
      <c r="BZ364" s="4" t="str">
        <v>Harco</v>
      </c>
      <c r="CA364" s="4" t="str">
        <v>Harco</v>
      </c>
      <c r="CB364" s="4" t="str">
        <v>Harco</v>
      </c>
      <c r="CC364" s="4" t="str">
        <v>Harco</v>
      </c>
      <c r="CD364" s="4" t="str">
        <v>Harco</v>
      </c>
      <c r="CE364" s="4" t="str">
        <v>Harco</v>
      </c>
      <c r="CF364" s="4" t="str">
        <v>Harco</v>
      </c>
      <c r="CG364" s="4" t="str">
        <v>Harco</v>
      </c>
      <c r="CH364" s="4" t="str">
        <v>Harco</v>
      </c>
      <c r="CI364" s="4" t="str">
        <v>Harco</v>
      </c>
      <c r="CJ364" s="4" t="str">
        <v>Harco</v>
      </c>
      <c r="CK364" s="4" t="str">
        <v>Harco</v>
      </c>
      <c r="CL364" s="4" t="str">
        <v>Harco</v>
      </c>
      <c r="CM364" s="4" t="str">
        <v>Harco</v>
      </c>
      <c r="CN364" s="4" t="str">
        <v>Harco</v>
      </c>
      <c r="CO364" s="4" t="str">
        <v>Harco</v>
      </c>
      <c r="CP364" s="4" t="str">
        <v>Harco</v>
      </c>
      <c r="CQ364" s="4" t="str">
        <v>Harco</v>
      </c>
      <c r="CR364" s="4" t="str">
        <v>Harco</v>
      </c>
      <c r="CS364" s="4" t="str">
        <v>Harco</v>
      </c>
      <c r="CT364" s="4" t="str">
        <v>Harco</v>
      </c>
      <c r="CU364" s="4" t="str">
        <v>Harco</v>
      </c>
      <c r="CV364" s="4" t="str">
        <v>Harco</v>
      </c>
      <c r="CW364" s="4" t="str">
        <v>Harco</v>
      </c>
      <c r="CX364" s="4" t="str">
        <v>Harco</v>
      </c>
      <c r="CY364" s="4" t="str">
        <v>Harco</v>
      </c>
      <c r="CZ364" s="4" t="str">
        <v>Harco</v>
      </c>
      <c r="DA364" s="4" t="str">
        <v>Harco</v>
      </c>
    </row>
    <row r="365" spans="1:105" x14ac:dyDescent="0.35">
      <c r="A365" s="4" t="s">
        <v>1588</v>
      </c>
      <c r="B365" s="4" t="s">
        <v>1587</v>
      </c>
      <c r="C365" s="4" t="s">
        <v>2881</v>
      </c>
      <c r="F365" s="4" t="s">
        <v>2514</v>
      </c>
      <c r="AS365" s="4" t="str">
        <v>HB 42</v>
      </c>
      <c r="AT365" s="4" t="str">
        <v>HB 42</v>
      </c>
      <c r="AU365" s="4" t="str">
        <v>HB 42</v>
      </c>
      <c r="AV365" s="4" t="str">
        <v>HB 42</v>
      </c>
      <c r="AW365" s="4" t="str">
        <v>HB 42</v>
      </c>
      <c r="AX365" s="4" t="str">
        <v>HB 42</v>
      </c>
      <c r="AY365" s="4" t="str">
        <v>HB 42</v>
      </c>
      <c r="AZ365" s="4" t="str">
        <v>HB 42</v>
      </c>
      <c r="BA365" s="4" t="str">
        <v>HB 42</v>
      </c>
      <c r="BB365" s="4" t="str">
        <v>HB 42</v>
      </c>
      <c r="BC365" s="4" t="str">
        <v>HB 42</v>
      </c>
      <c r="BD365" s="4" t="str">
        <v>HB 42</v>
      </c>
      <c r="BE365" s="4" t="str">
        <v>HB 42</v>
      </c>
      <c r="BF365" s="4" t="str">
        <v>HB 42</v>
      </c>
      <c r="BG365" s="4" t="str">
        <v>HB 42</v>
      </c>
      <c r="BH365" s="4" t="str">
        <v>HB 42</v>
      </c>
      <c r="BI365" s="4" t="str">
        <v>HB 42</v>
      </c>
      <c r="BJ365" s="4" t="str">
        <v>HB 42</v>
      </c>
      <c r="BK365" s="4" t="str">
        <v>HB 42</v>
      </c>
      <c r="BL365" s="4" t="str">
        <v>HB 42</v>
      </c>
      <c r="BM365" s="4" t="str">
        <v>HB 42</v>
      </c>
      <c r="BN365" s="4" t="str">
        <v>HB 42</v>
      </c>
      <c r="BO365" s="4" t="str">
        <v>HB 42</v>
      </c>
      <c r="BP365" s="4" t="str">
        <v>HB 42</v>
      </c>
      <c r="BQ365" s="4" t="str">
        <v>HB 42</v>
      </c>
      <c r="BR365" s="4" t="str">
        <v>HB 42</v>
      </c>
      <c r="BS365" s="4" t="str">
        <v>HB 42</v>
      </c>
      <c r="BT365" s="4" t="str">
        <v>HB 42</v>
      </c>
      <c r="BU365" s="4" t="str">
        <v>HB 42</v>
      </c>
      <c r="BV365" s="4" t="str">
        <v>HB 42</v>
      </c>
      <c r="BX365" s="4" t="str">
        <v>HB</v>
      </c>
      <c r="BY365" s="4" t="str">
        <v>HB</v>
      </c>
      <c r="BZ365" s="4" t="str">
        <v>HB</v>
      </c>
      <c r="CA365" s="4" t="str">
        <v>HB</v>
      </c>
      <c r="CB365" s="4" t="str">
        <v>HB</v>
      </c>
      <c r="CC365" s="4" t="str">
        <v>HB</v>
      </c>
      <c r="CD365" s="4" t="str">
        <v>HB</v>
      </c>
      <c r="CE365" s="4" t="str">
        <v>HB</v>
      </c>
      <c r="CF365" s="4" t="str">
        <v>HB</v>
      </c>
      <c r="CG365" s="4" t="str">
        <v>HB</v>
      </c>
      <c r="CH365" s="4" t="str">
        <v>HB</v>
      </c>
      <c r="CI365" s="4" t="str">
        <v>HB</v>
      </c>
      <c r="CJ365" s="4" t="str">
        <v>HB</v>
      </c>
      <c r="CK365" s="4" t="str">
        <v>HB</v>
      </c>
      <c r="CL365" s="4" t="str">
        <v>HB</v>
      </c>
      <c r="CM365" s="4" t="str">
        <v>HB</v>
      </c>
      <c r="CN365" s="4" t="str">
        <v>HB</v>
      </c>
      <c r="CO365" s="4" t="str">
        <v>HB</v>
      </c>
      <c r="CP365" s="4" t="str">
        <v>HB</v>
      </c>
      <c r="CQ365" s="4" t="str">
        <v>HB</v>
      </c>
      <c r="CR365" s="4" t="str">
        <v>HB</v>
      </c>
      <c r="CS365" s="4" t="str">
        <v>HB</v>
      </c>
      <c r="CT365" s="4" t="str">
        <v>HB</v>
      </c>
      <c r="CU365" s="4" t="str">
        <v>HB</v>
      </c>
      <c r="CV365" s="4" t="str">
        <v>HB</v>
      </c>
      <c r="CW365" s="4" t="str">
        <v>HB</v>
      </c>
      <c r="CX365" s="4" t="str">
        <v>HB</v>
      </c>
      <c r="CY365" s="4" t="str">
        <v>HB</v>
      </c>
      <c r="CZ365" s="4" t="str">
        <v>HB</v>
      </c>
      <c r="DA365" s="4" t="str">
        <v>HB</v>
      </c>
    </row>
    <row r="366" spans="1:105" x14ac:dyDescent="0.35">
      <c r="A366" s="4" t="s">
        <v>1588</v>
      </c>
      <c r="B366" s="4" t="s">
        <v>1587</v>
      </c>
      <c r="C366" s="4" t="s">
        <v>2882</v>
      </c>
      <c r="F366" s="4" t="s">
        <v>2508</v>
      </c>
      <c r="AS366" s="4" t="str">
        <v>HB 512</v>
      </c>
      <c r="AT366" s="4" t="str">
        <v>HB 512</v>
      </c>
      <c r="AU366" s="4" t="str">
        <v>HB 512</v>
      </c>
      <c r="AV366" s="4" t="str">
        <v>HB 512</v>
      </c>
      <c r="AW366" s="4" t="str">
        <v>HB 512</v>
      </c>
      <c r="AX366" s="4" t="str">
        <v>HB 512</v>
      </c>
      <c r="AY366" s="4" t="str">
        <v>HB 512</v>
      </c>
      <c r="AZ366" s="4" t="str">
        <v>HB 512</v>
      </c>
      <c r="BA366" s="4" t="str">
        <v>HB 512</v>
      </c>
      <c r="BB366" s="4" t="str">
        <v>HB 512</v>
      </c>
      <c r="BC366" s="4" t="str">
        <v>HB 512</v>
      </c>
      <c r="BD366" s="4" t="str">
        <v>HB 512</v>
      </c>
      <c r="BE366" s="4" t="str">
        <v>HB 512</v>
      </c>
      <c r="BF366" s="4" t="str">
        <v>HB 512</v>
      </c>
      <c r="BG366" s="4" t="str">
        <v>HB 512</v>
      </c>
      <c r="BH366" s="4" t="str">
        <v>HB 512</v>
      </c>
      <c r="BI366" s="4" t="str">
        <v>HB 512</v>
      </c>
      <c r="BJ366" s="4" t="str">
        <v>HB 512</v>
      </c>
      <c r="BK366" s="4" t="str">
        <v>HB 512</v>
      </c>
      <c r="BL366" s="4" t="str">
        <v>HB 512</v>
      </c>
      <c r="BM366" s="4" t="str">
        <v>HB 512</v>
      </c>
      <c r="BN366" s="4" t="str">
        <v>HB 512</v>
      </c>
      <c r="BO366" s="4" t="str">
        <v>HB 512</v>
      </c>
      <c r="BP366" s="4" t="str">
        <v>HB 512</v>
      </c>
      <c r="BQ366" s="4" t="str">
        <v>HB 512</v>
      </c>
      <c r="BR366" s="4" t="str">
        <v>HB 512</v>
      </c>
      <c r="BS366" s="4" t="str">
        <v>HB 512</v>
      </c>
      <c r="BT366" s="4" t="str">
        <v>HB 512</v>
      </c>
      <c r="BU366" s="4" t="str">
        <v>HB 512</v>
      </c>
      <c r="BV366" s="4" t="str">
        <v>HB 512</v>
      </c>
      <c r="BX366" s="4" t="str">
        <v>HB 42</v>
      </c>
      <c r="BY366" s="4" t="str">
        <v>HB 42</v>
      </c>
      <c r="BZ366" s="4" t="str">
        <v>HB 42</v>
      </c>
      <c r="CA366" s="4" t="str">
        <v>HB 42</v>
      </c>
      <c r="CB366" s="4" t="str">
        <v>HB 42</v>
      </c>
      <c r="CC366" s="4" t="str">
        <v>HB 42</v>
      </c>
      <c r="CD366" s="4" t="str">
        <v>HB 42</v>
      </c>
      <c r="CE366" s="4" t="str">
        <v>HB 42</v>
      </c>
      <c r="CF366" s="4" t="str">
        <v>HB 42</v>
      </c>
      <c r="CG366" s="4" t="str">
        <v>HB 42</v>
      </c>
      <c r="CH366" s="4" t="str">
        <v>HB 42</v>
      </c>
      <c r="CI366" s="4" t="str">
        <v>HB 42</v>
      </c>
      <c r="CJ366" s="4" t="str">
        <v>HB 42</v>
      </c>
      <c r="CK366" s="4" t="str">
        <v>HB 42</v>
      </c>
      <c r="CL366" s="4" t="str">
        <v>HB 42</v>
      </c>
      <c r="CM366" s="4" t="str">
        <v>HB 42</v>
      </c>
      <c r="CN366" s="4" t="str">
        <v>HB 42</v>
      </c>
      <c r="CO366" s="4" t="str">
        <v>HB 42</v>
      </c>
      <c r="CP366" s="4" t="str">
        <v>HB 42</v>
      </c>
      <c r="CQ366" s="4" t="str">
        <v>HB 42</v>
      </c>
      <c r="CR366" s="4" t="str">
        <v>HB 42</v>
      </c>
      <c r="CS366" s="4" t="str">
        <v>HB 42</v>
      </c>
      <c r="CT366" s="4" t="str">
        <v>HB 42</v>
      </c>
      <c r="CU366" s="4" t="str">
        <v>HB 42</v>
      </c>
      <c r="CV366" s="4" t="str">
        <v>HB 42</v>
      </c>
      <c r="CW366" s="4" t="str">
        <v>HB 42</v>
      </c>
      <c r="CX366" s="4" t="str">
        <v>HB 42</v>
      </c>
      <c r="CY366" s="4" t="str">
        <v>HB 42</v>
      </c>
      <c r="CZ366" s="4" t="str">
        <v>HB 42</v>
      </c>
      <c r="DA366" s="4" t="str">
        <v>HB 42</v>
      </c>
    </row>
    <row r="367" spans="1:105" x14ac:dyDescent="0.35">
      <c r="A367" s="4" t="s">
        <v>1588</v>
      </c>
      <c r="B367" s="4" t="s">
        <v>1587</v>
      </c>
      <c r="C367" s="4" t="s">
        <v>2883</v>
      </c>
      <c r="AS367" s="4" t="str">
        <v>HB 513</v>
      </c>
      <c r="AT367" s="4" t="str">
        <v>HB 513</v>
      </c>
      <c r="AU367" s="4" t="str">
        <v>HB 513</v>
      </c>
      <c r="AV367" s="4" t="str">
        <v>HB 513</v>
      </c>
      <c r="AW367" s="4" t="str">
        <v>HB 513</v>
      </c>
      <c r="AX367" s="4" t="str">
        <v>HB 513</v>
      </c>
      <c r="AY367" s="4" t="str">
        <v>HB 513</v>
      </c>
      <c r="AZ367" s="4" t="str">
        <v>HB 513</v>
      </c>
      <c r="BA367" s="4" t="str">
        <v>HB 513</v>
      </c>
      <c r="BB367" s="4" t="str">
        <v>HB 513</v>
      </c>
      <c r="BC367" s="4" t="str">
        <v>HB 513</v>
      </c>
      <c r="BD367" s="4" t="str">
        <v>HB 513</v>
      </c>
      <c r="BE367" s="4" t="str">
        <v>HB 513</v>
      </c>
      <c r="BF367" s="4" t="str">
        <v>HB 513</v>
      </c>
      <c r="BG367" s="4" t="str">
        <v>HB 513</v>
      </c>
      <c r="BH367" s="4" t="str">
        <v>HB 513</v>
      </c>
      <c r="BI367" s="4" t="str">
        <v>HB 513</v>
      </c>
      <c r="BJ367" s="4" t="str">
        <v>HB 513</v>
      </c>
      <c r="BK367" s="4" t="str">
        <v>HB 513</v>
      </c>
      <c r="BL367" s="4" t="str">
        <v>HB 513</v>
      </c>
      <c r="BM367" s="4" t="str">
        <v>HB 513</v>
      </c>
      <c r="BN367" s="4" t="str">
        <v>HB 513</v>
      </c>
      <c r="BO367" s="4" t="str">
        <v>HB 513</v>
      </c>
      <c r="BP367" s="4" t="str">
        <v>HB 513</v>
      </c>
      <c r="BQ367" s="4" t="str">
        <v>HB 513</v>
      </c>
      <c r="BR367" s="4" t="str">
        <v>HB 513</v>
      </c>
      <c r="BS367" s="4" t="str">
        <v>HB 513</v>
      </c>
      <c r="BT367" s="4" t="str">
        <v>HB 513</v>
      </c>
      <c r="BU367" s="4" t="str">
        <v>HB 513</v>
      </c>
      <c r="BV367" s="4" t="str">
        <v>HB 513</v>
      </c>
      <c r="BX367" s="4" t="str">
        <v>HB 512</v>
      </c>
      <c r="BY367" s="4" t="str">
        <v>HB 512</v>
      </c>
      <c r="BZ367" s="4" t="str">
        <v>HB 512</v>
      </c>
      <c r="CA367" s="4" t="str">
        <v>HB 512</v>
      </c>
      <c r="CB367" s="4" t="str">
        <v>HB 512</v>
      </c>
      <c r="CC367" s="4" t="str">
        <v>HB 512</v>
      </c>
      <c r="CD367" s="4" t="str">
        <v>HB 512</v>
      </c>
      <c r="CE367" s="4" t="str">
        <v>HB 512</v>
      </c>
      <c r="CF367" s="4" t="str">
        <v>HB 512</v>
      </c>
      <c r="CG367" s="4" t="str">
        <v>HB 512</v>
      </c>
      <c r="CH367" s="4" t="str">
        <v>HB 512</v>
      </c>
      <c r="CI367" s="4" t="str">
        <v>HB 512</v>
      </c>
      <c r="CJ367" s="4" t="str">
        <v>HB 512</v>
      </c>
      <c r="CK367" s="4" t="str">
        <v>HB 512</v>
      </c>
      <c r="CL367" s="4" t="str">
        <v>HB 512</v>
      </c>
      <c r="CM367" s="4" t="str">
        <v>HB 512</v>
      </c>
      <c r="CN367" s="4" t="str">
        <v>HB 512</v>
      </c>
      <c r="CO367" s="4" t="str">
        <v>HB 512</v>
      </c>
      <c r="CP367" s="4" t="str">
        <v>HB 512</v>
      </c>
      <c r="CQ367" s="4" t="str">
        <v>HB 512</v>
      </c>
      <c r="CR367" s="4" t="str">
        <v>HB 512</v>
      </c>
      <c r="CS367" s="4" t="str">
        <v>HB 512</v>
      </c>
      <c r="CT367" s="4" t="str">
        <v>HB 512</v>
      </c>
      <c r="CU367" s="4" t="str">
        <v>HB 512</v>
      </c>
      <c r="CV367" s="4" t="str">
        <v>HB 512</v>
      </c>
      <c r="CW367" s="4" t="str">
        <v>HB 512</v>
      </c>
      <c r="CX367" s="4" t="str">
        <v>HB 512</v>
      </c>
      <c r="CY367" s="4" t="str">
        <v>HB 512</v>
      </c>
      <c r="CZ367" s="4" t="str">
        <v>HB 512</v>
      </c>
      <c r="DA367" s="4" t="str">
        <v>HB 512</v>
      </c>
    </row>
    <row r="368" spans="1:105" x14ac:dyDescent="0.35">
      <c r="A368" s="4" t="s">
        <v>1588</v>
      </c>
      <c r="B368" s="4" t="s">
        <v>1587</v>
      </c>
      <c r="C368" s="4" t="s">
        <v>2884</v>
      </c>
      <c r="F368" s="4" t="s">
        <v>2508</v>
      </c>
      <c r="AS368" s="4" t="str">
        <v>HB 520</v>
      </c>
      <c r="AT368" s="4" t="str">
        <v>HB 520</v>
      </c>
      <c r="AU368" s="4" t="str">
        <v>HB 520</v>
      </c>
      <c r="AV368" s="4" t="str">
        <v>HB 520</v>
      </c>
      <c r="AW368" s="4" t="str">
        <v>HB 520</v>
      </c>
      <c r="AX368" s="4" t="str">
        <v>HB 520</v>
      </c>
      <c r="AY368" s="4" t="str">
        <v>HB 520</v>
      </c>
      <c r="AZ368" s="4" t="str">
        <v>HB 520</v>
      </c>
      <c r="BA368" s="4" t="str">
        <v>HB 520</v>
      </c>
      <c r="BB368" s="4" t="str">
        <v>HB 520</v>
      </c>
      <c r="BC368" s="4" t="str">
        <v>HB 520</v>
      </c>
      <c r="BD368" s="4" t="str">
        <v>HB 520</v>
      </c>
      <c r="BE368" s="4" t="str">
        <v>HB 520</v>
      </c>
      <c r="BF368" s="4" t="str">
        <v>HB 520</v>
      </c>
      <c r="BG368" s="4" t="str">
        <v>HB 520</v>
      </c>
      <c r="BH368" s="4" t="str">
        <v>HB 520</v>
      </c>
      <c r="BI368" s="4" t="str">
        <v>HB 520</v>
      </c>
      <c r="BJ368" s="4" t="str">
        <v>HB 520</v>
      </c>
      <c r="BK368" s="4" t="str">
        <v>HB 520</v>
      </c>
      <c r="BL368" s="4" t="str">
        <v>HB 520</v>
      </c>
      <c r="BM368" s="4" t="str">
        <v>HB 520</v>
      </c>
      <c r="BN368" s="4" t="str">
        <v>HB 520</v>
      </c>
      <c r="BO368" s="4" t="str">
        <v>HB 520</v>
      </c>
      <c r="BP368" s="4" t="str">
        <v>HB 520</v>
      </c>
      <c r="BQ368" s="4" t="str">
        <v>HB 520</v>
      </c>
      <c r="BR368" s="4" t="str">
        <v>HB 520</v>
      </c>
      <c r="BS368" s="4" t="str">
        <v>HB 520</v>
      </c>
      <c r="BT368" s="4" t="str">
        <v>HB 520</v>
      </c>
      <c r="BU368" s="4" t="str">
        <v>HB 520</v>
      </c>
      <c r="BV368" s="4" t="str">
        <v>HB 520</v>
      </c>
      <c r="BX368" s="4" t="str">
        <v>HB 513</v>
      </c>
      <c r="BY368" s="4" t="str">
        <v>HB 513</v>
      </c>
      <c r="BZ368" s="4" t="str">
        <v>HB 513</v>
      </c>
      <c r="CA368" s="4" t="str">
        <v>HB 513</v>
      </c>
      <c r="CB368" s="4" t="str">
        <v>HB 513</v>
      </c>
      <c r="CC368" s="4" t="str">
        <v>HB 513</v>
      </c>
      <c r="CD368" s="4" t="str">
        <v>HB 513</v>
      </c>
      <c r="CE368" s="4" t="str">
        <v>HB 513</v>
      </c>
      <c r="CF368" s="4" t="str">
        <v>HB 513</v>
      </c>
      <c r="CG368" s="4" t="str">
        <v>HB 513</v>
      </c>
      <c r="CH368" s="4" t="str">
        <v>HB 513</v>
      </c>
      <c r="CI368" s="4" t="str">
        <v>HB 513</v>
      </c>
      <c r="CJ368" s="4" t="str">
        <v>HB 513</v>
      </c>
      <c r="CK368" s="4" t="str">
        <v>HB 513</v>
      </c>
      <c r="CL368" s="4" t="str">
        <v>HB 513</v>
      </c>
      <c r="CM368" s="4" t="str">
        <v>HB 513</v>
      </c>
      <c r="CN368" s="4" t="str">
        <v>HB 513</v>
      </c>
      <c r="CO368" s="4" t="str">
        <v>HB 513</v>
      </c>
      <c r="CP368" s="4" t="str">
        <v>HB 513</v>
      </c>
      <c r="CQ368" s="4" t="str">
        <v>HB 513</v>
      </c>
      <c r="CR368" s="4" t="str">
        <v>HB 513</v>
      </c>
      <c r="CS368" s="4" t="str">
        <v>HB 513</v>
      </c>
      <c r="CT368" s="4" t="str">
        <v>HB 513</v>
      </c>
      <c r="CU368" s="4" t="str">
        <v>HB 513</v>
      </c>
      <c r="CV368" s="4" t="str">
        <v>HB 513</v>
      </c>
      <c r="CW368" s="4" t="str">
        <v>HB 513</v>
      </c>
      <c r="CX368" s="4" t="str">
        <v>HB 513</v>
      </c>
      <c r="CY368" s="4" t="str">
        <v>HB 513</v>
      </c>
      <c r="CZ368" s="4" t="str">
        <v>HB 513</v>
      </c>
      <c r="DA368" s="4" t="str">
        <v>HB 513</v>
      </c>
    </row>
    <row r="369" spans="1:105" x14ac:dyDescent="0.35">
      <c r="A369" s="4" t="s">
        <v>1588</v>
      </c>
      <c r="B369" s="4" t="s">
        <v>1587</v>
      </c>
      <c r="C369" s="4" t="s">
        <v>2885</v>
      </c>
      <c r="F369" s="4" t="s">
        <v>2508</v>
      </c>
      <c r="AS369" s="4" t="str">
        <v>HB 614D</v>
      </c>
      <c r="AT369" s="4" t="str">
        <v>HB 614D</v>
      </c>
      <c r="AU369" s="4" t="str">
        <v>HB 614D</v>
      </c>
      <c r="AV369" s="4" t="str">
        <v>HB 614D</v>
      </c>
      <c r="AW369" s="4" t="str">
        <v>HB 614D</v>
      </c>
      <c r="AX369" s="4" t="str">
        <v>HB 614D</v>
      </c>
      <c r="AY369" s="4" t="str">
        <v>HB 614D</v>
      </c>
      <c r="AZ369" s="4" t="str">
        <v>HB 614D</v>
      </c>
      <c r="BA369" s="4" t="str">
        <v>HB 614D</v>
      </c>
      <c r="BB369" s="4" t="str">
        <v>HB 614D</v>
      </c>
      <c r="BC369" s="4" t="str">
        <v>HB 614D</v>
      </c>
      <c r="BD369" s="4" t="str">
        <v>HB 614D</v>
      </c>
      <c r="BE369" s="4" t="str">
        <v>HB 614D</v>
      </c>
      <c r="BF369" s="4" t="str">
        <v>HB 614D</v>
      </c>
      <c r="BG369" s="4" t="str">
        <v>HB 614D</v>
      </c>
      <c r="BH369" s="4" t="str">
        <v>HB 614D</v>
      </c>
      <c r="BI369" s="4" t="str">
        <v>HB 614D</v>
      </c>
      <c r="BJ369" s="4" t="str">
        <v>HB 614D</v>
      </c>
      <c r="BK369" s="4" t="str">
        <v>HB 614D</v>
      </c>
      <c r="BL369" s="4" t="str">
        <v>HB 614D</v>
      </c>
      <c r="BM369" s="4" t="str">
        <v>HB 614D</v>
      </c>
      <c r="BN369" s="4" t="str">
        <v>HB 614D</v>
      </c>
      <c r="BO369" s="4" t="str">
        <v>HB 614D</v>
      </c>
      <c r="BP369" s="4" t="str">
        <v>HB 614D</v>
      </c>
      <c r="BQ369" s="4" t="str">
        <v>HB 614D</v>
      </c>
      <c r="BR369" s="4" t="str">
        <v>HB 614D</v>
      </c>
      <c r="BS369" s="4" t="str">
        <v>HB 614D</v>
      </c>
      <c r="BT369" s="4" t="str">
        <v>HB 614D</v>
      </c>
      <c r="BU369" s="4" t="str">
        <v>HB 614D</v>
      </c>
      <c r="BV369" s="4" t="str">
        <v>HB 614D</v>
      </c>
      <c r="BX369" s="4" t="str">
        <v>HB 520</v>
      </c>
      <c r="BY369" s="4" t="str">
        <v>HB 520</v>
      </c>
      <c r="BZ369" s="4" t="str">
        <v>HB 520</v>
      </c>
      <c r="CA369" s="4" t="str">
        <v>HB 520</v>
      </c>
      <c r="CB369" s="4" t="str">
        <v>HB 520</v>
      </c>
      <c r="CC369" s="4" t="str">
        <v>HB 520</v>
      </c>
      <c r="CD369" s="4" t="str">
        <v>HB 520</v>
      </c>
      <c r="CE369" s="4" t="str">
        <v>HB 520</v>
      </c>
      <c r="CF369" s="4" t="str">
        <v>HB 520</v>
      </c>
      <c r="CG369" s="4" t="str">
        <v>HB 520</v>
      </c>
      <c r="CH369" s="4" t="str">
        <v>HB 520</v>
      </c>
      <c r="CI369" s="4" t="str">
        <v>HB 520</v>
      </c>
      <c r="CJ369" s="4" t="str">
        <v>HB 520</v>
      </c>
      <c r="CK369" s="4" t="str">
        <v>HB 520</v>
      </c>
      <c r="CL369" s="4" t="str">
        <v>HB 520</v>
      </c>
      <c r="CM369" s="4" t="str">
        <v>HB 520</v>
      </c>
      <c r="CN369" s="4" t="str">
        <v>HB 520</v>
      </c>
      <c r="CO369" s="4" t="str">
        <v>HB 520</v>
      </c>
      <c r="CP369" s="4" t="str">
        <v>HB 520</v>
      </c>
      <c r="CQ369" s="4" t="str">
        <v>HB 520</v>
      </c>
      <c r="CR369" s="4" t="str">
        <v>HB 520</v>
      </c>
      <c r="CS369" s="4" t="str">
        <v>HB 520</v>
      </c>
      <c r="CT369" s="4" t="str">
        <v>HB 520</v>
      </c>
      <c r="CU369" s="4" t="str">
        <v>HB 520</v>
      </c>
      <c r="CV369" s="4" t="str">
        <v>HB 520</v>
      </c>
      <c r="CW369" s="4" t="str">
        <v>HB 520</v>
      </c>
      <c r="CX369" s="4" t="str">
        <v>HB 520</v>
      </c>
      <c r="CY369" s="4" t="str">
        <v>HB 520</v>
      </c>
      <c r="CZ369" s="4" t="str">
        <v>HB 520</v>
      </c>
      <c r="DA369" s="4" t="str">
        <v>HB 520</v>
      </c>
    </row>
    <row r="370" spans="1:105" x14ac:dyDescent="0.35">
      <c r="A370" s="4" t="s">
        <v>1588</v>
      </c>
      <c r="B370" s="4" t="s">
        <v>1587</v>
      </c>
      <c r="C370" s="4" t="s">
        <v>2886</v>
      </c>
      <c r="F370" s="4" t="s">
        <v>2505</v>
      </c>
      <c r="AS370" s="4" t="str">
        <v>HC 4141</v>
      </c>
      <c r="AT370" s="4" t="str">
        <v>HC 4141</v>
      </c>
      <c r="AU370" s="4" t="str">
        <v>HC 4141</v>
      </c>
      <c r="AV370" s="4" t="str">
        <v>HC 4141</v>
      </c>
      <c r="AW370" s="4" t="str">
        <v>HC 4141</v>
      </c>
      <c r="AX370" s="4" t="str">
        <v>HC 4141</v>
      </c>
      <c r="AY370" s="4" t="str">
        <v>HC 4141</v>
      </c>
      <c r="AZ370" s="4" t="str">
        <v>HC 4141</v>
      </c>
      <c r="BA370" s="4" t="str">
        <v>HC 4141</v>
      </c>
      <c r="BB370" s="4" t="str">
        <v>HC 4141</v>
      </c>
      <c r="BC370" s="4" t="str">
        <v>HC 4141</v>
      </c>
      <c r="BD370" s="4" t="str">
        <v>HC 4141</v>
      </c>
      <c r="BE370" s="4" t="str">
        <v>HC 4141</v>
      </c>
      <c r="BF370" s="4" t="str">
        <v>HC 4141</v>
      </c>
      <c r="BG370" s="4" t="str">
        <v>HC 4141</v>
      </c>
      <c r="BH370" s="4" t="str">
        <v>HC 4141</v>
      </c>
      <c r="BI370" s="4" t="str">
        <v>HC 4141</v>
      </c>
      <c r="BJ370" s="4" t="str">
        <v>HC 4141</v>
      </c>
      <c r="BK370" s="4" t="str">
        <v>HC 4141</v>
      </c>
      <c r="BL370" s="4" t="str">
        <v>HC 4141</v>
      </c>
      <c r="BM370" s="4" t="str">
        <v>HC 4141</v>
      </c>
      <c r="BN370" s="4" t="str">
        <v>HC 4141</v>
      </c>
      <c r="BO370" s="4" t="str">
        <v>HC 4141</v>
      </c>
      <c r="BP370" s="4" t="str">
        <v>HC 4141</v>
      </c>
      <c r="BQ370" s="4" t="str">
        <v>HC 4141</v>
      </c>
      <c r="BR370" s="4" t="str">
        <v>HC 4141</v>
      </c>
      <c r="BS370" s="4" t="str">
        <v>HC 4141</v>
      </c>
      <c r="BT370" s="4" t="str">
        <v>HC 4141</v>
      </c>
      <c r="BU370" s="4" t="str">
        <v>HC 4141</v>
      </c>
      <c r="BV370" s="4" t="str">
        <v>HC 4141</v>
      </c>
      <c r="BX370" s="4" t="str">
        <v>HB 614D</v>
      </c>
      <c r="BY370" s="4" t="str">
        <v>HB 614D</v>
      </c>
      <c r="BZ370" s="4" t="str">
        <v>HB 614D</v>
      </c>
      <c r="CA370" s="4" t="str">
        <v>HB 614D</v>
      </c>
      <c r="CB370" s="4" t="str">
        <v>HB 614D</v>
      </c>
      <c r="CC370" s="4" t="str">
        <v>HB 614D</v>
      </c>
      <c r="CD370" s="4" t="str">
        <v>HB 614D</v>
      </c>
      <c r="CE370" s="4" t="str">
        <v>HB 614D</v>
      </c>
      <c r="CF370" s="4" t="str">
        <v>HB 614D</v>
      </c>
      <c r="CG370" s="4" t="str">
        <v>HB 614D</v>
      </c>
      <c r="CH370" s="4" t="str">
        <v>HB 614D</v>
      </c>
      <c r="CI370" s="4" t="str">
        <v>HB 614D</v>
      </c>
      <c r="CJ370" s="4" t="str">
        <v>HB 614D</v>
      </c>
      <c r="CK370" s="4" t="str">
        <v>HB 614D</v>
      </c>
      <c r="CL370" s="4" t="str">
        <v>HB 614D</v>
      </c>
      <c r="CM370" s="4" t="str">
        <v>HB 614D</v>
      </c>
      <c r="CN370" s="4" t="str">
        <v>HB 614D</v>
      </c>
      <c r="CO370" s="4" t="str">
        <v>HB 614D</v>
      </c>
      <c r="CP370" s="4" t="str">
        <v>HB 614D</v>
      </c>
      <c r="CQ370" s="4" t="str">
        <v>HB 614D</v>
      </c>
      <c r="CR370" s="4" t="str">
        <v>HB 614D</v>
      </c>
      <c r="CS370" s="4" t="str">
        <v>HB 614D</v>
      </c>
      <c r="CT370" s="4" t="str">
        <v>HB 614D</v>
      </c>
      <c r="CU370" s="4" t="str">
        <v>HB 614D</v>
      </c>
      <c r="CV370" s="4" t="str">
        <v>HB 614D</v>
      </c>
      <c r="CW370" s="4" t="str">
        <v>HB 614D</v>
      </c>
      <c r="CX370" s="4" t="str">
        <v>HB 614D</v>
      </c>
      <c r="CY370" s="4" t="str">
        <v>HB 614D</v>
      </c>
      <c r="CZ370" s="4" t="str">
        <v>HB 614D</v>
      </c>
      <c r="DA370" s="4" t="str">
        <v>HB 614D</v>
      </c>
    </row>
    <row r="371" spans="1:105" x14ac:dyDescent="0.35">
      <c r="A371" s="4" t="s">
        <v>1588</v>
      </c>
      <c r="B371" s="4" t="s">
        <v>1587</v>
      </c>
      <c r="C371" s="4" t="s">
        <v>2887</v>
      </c>
      <c r="F371" s="4" t="s">
        <v>2505</v>
      </c>
      <c r="AS371" s="4" t="str">
        <v>Heinz</v>
      </c>
      <c r="AT371" s="4" t="str">
        <v>Heinz</v>
      </c>
      <c r="AU371" s="4" t="str">
        <v>Heinz</v>
      </c>
      <c r="AV371" s="4" t="str">
        <v>Heinz</v>
      </c>
      <c r="AW371" s="4" t="str">
        <v>Heinz</v>
      </c>
      <c r="AX371" s="4" t="str">
        <v>Heinz</v>
      </c>
      <c r="AY371" s="4" t="str">
        <v>Heinz</v>
      </c>
      <c r="AZ371" s="4" t="str">
        <v>Heinz</v>
      </c>
      <c r="BA371" s="4" t="str">
        <v>Heinz</v>
      </c>
      <c r="BB371" s="4" t="str">
        <v>Heinz</v>
      </c>
      <c r="BC371" s="4" t="str">
        <v>Heinz</v>
      </c>
      <c r="BD371" s="4" t="str">
        <v>Heinz</v>
      </c>
      <c r="BE371" s="4" t="str">
        <v>Heinz</v>
      </c>
      <c r="BF371" s="4" t="str">
        <v>Heinz</v>
      </c>
      <c r="BG371" s="4" t="str">
        <v>Heinz</v>
      </c>
      <c r="BH371" s="4" t="str">
        <v>Heinz</v>
      </c>
      <c r="BI371" s="4" t="str">
        <v>Heinz</v>
      </c>
      <c r="BJ371" s="4" t="str">
        <v>Heinz</v>
      </c>
      <c r="BK371" s="4" t="str">
        <v>Heinz</v>
      </c>
      <c r="BL371" s="4" t="str">
        <v>Heinz</v>
      </c>
      <c r="BM371" s="4" t="str">
        <v>Heinz</v>
      </c>
      <c r="BN371" s="4" t="str">
        <v>Heinz</v>
      </c>
      <c r="BO371" s="4" t="str">
        <v>Heinz</v>
      </c>
      <c r="BP371" s="4" t="str">
        <v>Heinz</v>
      </c>
      <c r="BQ371" s="4" t="str">
        <v>Heinz</v>
      </c>
      <c r="BR371" s="4" t="str">
        <v>Heinz</v>
      </c>
      <c r="BS371" s="4" t="str">
        <v>Heinz</v>
      </c>
      <c r="BT371" s="4" t="str">
        <v>Heinz</v>
      </c>
      <c r="BU371" s="4" t="str">
        <v>Heinz</v>
      </c>
      <c r="BV371" s="4" t="str">
        <v>Heinz</v>
      </c>
      <c r="BX371" s="4" t="str">
        <v>HC 4141</v>
      </c>
      <c r="BY371" s="4" t="str">
        <v>HC 4141</v>
      </c>
      <c r="BZ371" s="4" t="str">
        <v>HC 4141</v>
      </c>
      <c r="CA371" s="4" t="str">
        <v>HC 4141</v>
      </c>
      <c r="CB371" s="4" t="str">
        <v>HC 4141</v>
      </c>
      <c r="CC371" s="4" t="str">
        <v>HC 4141</v>
      </c>
      <c r="CD371" s="4" t="str">
        <v>HC 4141</v>
      </c>
      <c r="CE371" s="4" t="str">
        <v>HC 4141</v>
      </c>
      <c r="CF371" s="4" t="str">
        <v>HC 4141</v>
      </c>
      <c r="CG371" s="4" t="str">
        <v>HC 4141</v>
      </c>
      <c r="CH371" s="4" t="str">
        <v>HC 4141</v>
      </c>
      <c r="CI371" s="4" t="str">
        <v>HC 4141</v>
      </c>
      <c r="CJ371" s="4" t="str">
        <v>HC 4141</v>
      </c>
      <c r="CK371" s="4" t="str">
        <v>HC 4141</v>
      </c>
      <c r="CL371" s="4" t="str">
        <v>HC 4141</v>
      </c>
      <c r="CM371" s="4" t="str">
        <v>HC 4141</v>
      </c>
      <c r="CN371" s="4" t="str">
        <v>HC 4141</v>
      </c>
      <c r="CO371" s="4" t="str">
        <v>HC 4141</v>
      </c>
      <c r="CP371" s="4" t="str">
        <v>HC 4141</v>
      </c>
      <c r="CQ371" s="4" t="str">
        <v>HC 4141</v>
      </c>
      <c r="CR371" s="4" t="str">
        <v>HC 4141</v>
      </c>
      <c r="CS371" s="4" t="str">
        <v>HC 4141</v>
      </c>
      <c r="CT371" s="4" t="str">
        <v>HC 4141</v>
      </c>
      <c r="CU371" s="4" t="str">
        <v>HC 4141</v>
      </c>
      <c r="CV371" s="4" t="str">
        <v>HC 4141</v>
      </c>
      <c r="CW371" s="4" t="str">
        <v>HC 4141</v>
      </c>
      <c r="CX371" s="4" t="str">
        <v>HC 4141</v>
      </c>
      <c r="CY371" s="4" t="str">
        <v>HC 4141</v>
      </c>
      <c r="CZ371" s="4" t="str">
        <v>HC 4141</v>
      </c>
      <c r="DA371" s="4" t="str">
        <v>HC 4141</v>
      </c>
    </row>
    <row r="372" spans="1:105" x14ac:dyDescent="0.35">
      <c r="A372" s="4" t="s">
        <v>1588</v>
      </c>
      <c r="B372" s="4" t="s">
        <v>1587</v>
      </c>
      <c r="C372" s="4" t="s">
        <v>2888</v>
      </c>
      <c r="F372" s="4" t="s">
        <v>2505</v>
      </c>
      <c r="AS372" s="4" t="str">
        <v>Hera</v>
      </c>
      <c r="AT372" s="4" t="str">
        <v>Hera</v>
      </c>
      <c r="AU372" s="4" t="str">
        <v>Hera</v>
      </c>
      <c r="AV372" s="4" t="str">
        <v>Hera</v>
      </c>
      <c r="AW372" s="4" t="str">
        <v>Hera</v>
      </c>
      <c r="AX372" s="4" t="str">
        <v>Hera</v>
      </c>
      <c r="AY372" s="4" t="str">
        <v>Hera</v>
      </c>
      <c r="AZ372" s="4" t="str">
        <v>Hera</v>
      </c>
      <c r="BA372" s="4" t="str">
        <v>Hera</v>
      </c>
      <c r="BB372" s="4" t="str">
        <v>Hera</v>
      </c>
      <c r="BC372" s="4" t="str">
        <v>Hera</v>
      </c>
      <c r="BD372" s="4" t="str">
        <v>Hera</v>
      </c>
      <c r="BE372" s="4" t="str">
        <v>Hera</v>
      </c>
      <c r="BF372" s="4" t="str">
        <v>Hera</v>
      </c>
      <c r="BG372" s="4" t="str">
        <v>Hera</v>
      </c>
      <c r="BH372" s="4" t="str">
        <v>Hera</v>
      </c>
      <c r="BI372" s="4" t="str">
        <v>Hera</v>
      </c>
      <c r="BJ372" s="4" t="str">
        <v>Hera</v>
      </c>
      <c r="BK372" s="4" t="str">
        <v>Hera</v>
      </c>
      <c r="BL372" s="4" t="str">
        <v>Hera</v>
      </c>
      <c r="BM372" s="4" t="str">
        <v>Hera</v>
      </c>
      <c r="BN372" s="4" t="str">
        <v>Hera</v>
      </c>
      <c r="BO372" s="4" t="str">
        <v>Hera</v>
      </c>
      <c r="BP372" s="4" t="str">
        <v>Hera</v>
      </c>
      <c r="BQ372" s="4" t="str">
        <v>Hera</v>
      </c>
      <c r="BR372" s="4" t="str">
        <v>Hera</v>
      </c>
      <c r="BS372" s="4" t="str">
        <v>Hera</v>
      </c>
      <c r="BT372" s="4" t="str">
        <v>Hera</v>
      </c>
      <c r="BU372" s="4" t="str">
        <v>Hera</v>
      </c>
      <c r="BV372" s="4" t="str">
        <v>Hera</v>
      </c>
      <c r="BX372" s="4" t="str">
        <v>Heinz</v>
      </c>
      <c r="BY372" s="4" t="str">
        <v>Heinz</v>
      </c>
      <c r="BZ372" s="4" t="str">
        <v>Heinz</v>
      </c>
      <c r="CA372" s="4" t="str">
        <v>Heinz</v>
      </c>
      <c r="CB372" s="4" t="str">
        <v>Heinz</v>
      </c>
      <c r="CC372" s="4" t="str">
        <v>Heinz</v>
      </c>
      <c r="CD372" s="4" t="str">
        <v>Heinz</v>
      </c>
      <c r="CE372" s="4" t="str">
        <v>Heinz</v>
      </c>
      <c r="CF372" s="4" t="str">
        <v>Heinz</v>
      </c>
      <c r="CG372" s="4" t="str">
        <v>Heinz</v>
      </c>
      <c r="CH372" s="4" t="str">
        <v>Heinz</v>
      </c>
      <c r="CI372" s="4" t="str">
        <v>Heinz</v>
      </c>
      <c r="CJ372" s="4" t="str">
        <v>Heinz</v>
      </c>
      <c r="CK372" s="4" t="str">
        <v>Heinz</v>
      </c>
      <c r="CL372" s="4" t="str">
        <v>Heinz</v>
      </c>
      <c r="CM372" s="4" t="str">
        <v>Heinz</v>
      </c>
      <c r="CN372" s="4" t="str">
        <v>Heinz</v>
      </c>
      <c r="CO372" s="4" t="str">
        <v>Heinz</v>
      </c>
      <c r="CP372" s="4" t="str">
        <v>Heinz</v>
      </c>
      <c r="CQ372" s="4" t="str">
        <v>Heinz</v>
      </c>
      <c r="CR372" s="4" t="str">
        <v>Heinz</v>
      </c>
      <c r="CS372" s="4" t="str">
        <v>Heinz</v>
      </c>
      <c r="CT372" s="4" t="str">
        <v>Heinz</v>
      </c>
      <c r="CU372" s="4" t="str">
        <v>Heinz</v>
      </c>
      <c r="CV372" s="4" t="str">
        <v>Heinz</v>
      </c>
      <c r="CW372" s="4" t="str">
        <v>Heinz</v>
      </c>
      <c r="CX372" s="4" t="str">
        <v>Heinz</v>
      </c>
      <c r="CY372" s="4" t="str">
        <v>Heinz</v>
      </c>
      <c r="CZ372" s="4" t="str">
        <v>Heinz</v>
      </c>
      <c r="DA372" s="4" t="str">
        <v>Heinz</v>
      </c>
    </row>
    <row r="373" spans="1:105" x14ac:dyDescent="0.35">
      <c r="A373" s="4" t="s">
        <v>1588</v>
      </c>
      <c r="B373" s="4" t="s">
        <v>1587</v>
      </c>
      <c r="C373" s="4" t="s">
        <v>2889</v>
      </c>
      <c r="F373" s="4" t="s">
        <v>2514</v>
      </c>
      <c r="AS373" s="4" t="str">
        <v>Hereford x Sussex</v>
      </c>
      <c r="AT373" s="4" t="str">
        <v>Hereford x Sussex</v>
      </c>
      <c r="AU373" s="4" t="str">
        <v>Hereford x Sussex</v>
      </c>
      <c r="AV373" s="4" t="str">
        <v>Hereford x Sussex</v>
      </c>
      <c r="AW373" s="4" t="str">
        <v>Hereford x Sussex</v>
      </c>
      <c r="AX373" s="4" t="str">
        <v>Hereford x Sussex</v>
      </c>
      <c r="AY373" s="4" t="str">
        <v>Hereford x Sussex</v>
      </c>
      <c r="AZ373" s="4" t="str">
        <v>Hereford x Sussex</v>
      </c>
      <c r="BA373" s="4" t="str">
        <v>Hereford x Sussex</v>
      </c>
      <c r="BB373" s="4" t="str">
        <v>Hereford x Sussex</v>
      </c>
      <c r="BC373" s="4" t="str">
        <v>Hereford x Sussex</v>
      </c>
      <c r="BD373" s="4" t="str">
        <v>Hereford x Sussex</v>
      </c>
      <c r="BE373" s="4" t="str">
        <v>Hereford x Sussex</v>
      </c>
      <c r="BF373" s="4" t="str">
        <v>Hereford x Sussex</v>
      </c>
      <c r="BG373" s="4" t="str">
        <v>Hereford x Sussex</v>
      </c>
      <c r="BH373" s="4" t="str">
        <v>Hereford x Sussex</v>
      </c>
      <c r="BI373" s="4" t="str">
        <v>Hereford x Sussex</v>
      </c>
      <c r="BJ373" s="4" t="str">
        <v>Hereford x Sussex</v>
      </c>
      <c r="BK373" s="4" t="str">
        <v>Hereford x Sussex</v>
      </c>
      <c r="BL373" s="4" t="str">
        <v>Hereford x Sussex</v>
      </c>
      <c r="BM373" s="4" t="str">
        <v>Hereford x Sussex</v>
      </c>
      <c r="BN373" s="4" t="str">
        <v>Hereford x Sussex</v>
      </c>
      <c r="BO373" s="4" t="str">
        <v>Hereford x Sussex</v>
      </c>
      <c r="BP373" s="4" t="str">
        <v>Hereford x Sussex</v>
      </c>
      <c r="BQ373" s="4" t="str">
        <v>Hereford x Sussex</v>
      </c>
      <c r="BR373" s="4" t="str">
        <v>Hereford x Sussex</v>
      </c>
      <c r="BS373" s="4" t="str">
        <v>Hereford x Sussex</v>
      </c>
      <c r="BT373" s="4" t="str">
        <v>Hereford x Sussex</v>
      </c>
      <c r="BU373" s="4" t="str">
        <v>Hereford x Sussex</v>
      </c>
      <c r="BV373" s="4" t="str">
        <v>Hereford x Sussex</v>
      </c>
      <c r="BX373" s="4" t="str">
        <v>Hera</v>
      </c>
      <c r="BY373" s="4" t="str">
        <v>Hera</v>
      </c>
      <c r="BZ373" s="4" t="str">
        <v>Hera</v>
      </c>
      <c r="CA373" s="4" t="str">
        <v>Hera</v>
      </c>
      <c r="CB373" s="4" t="str">
        <v>Hera</v>
      </c>
      <c r="CC373" s="4" t="str">
        <v>Hera</v>
      </c>
      <c r="CD373" s="4" t="str">
        <v>Hera</v>
      </c>
      <c r="CE373" s="4" t="str">
        <v>Hera</v>
      </c>
      <c r="CF373" s="4" t="str">
        <v>Hera</v>
      </c>
      <c r="CG373" s="4" t="str">
        <v>Hera</v>
      </c>
      <c r="CH373" s="4" t="str">
        <v>Hera</v>
      </c>
      <c r="CI373" s="4" t="str">
        <v>Hera</v>
      </c>
      <c r="CJ373" s="4" t="str">
        <v>Hera</v>
      </c>
      <c r="CK373" s="4" t="str">
        <v>Hera</v>
      </c>
      <c r="CL373" s="4" t="str">
        <v>Hera</v>
      </c>
      <c r="CM373" s="4" t="str">
        <v>Hera</v>
      </c>
      <c r="CN373" s="4" t="str">
        <v>Hera</v>
      </c>
      <c r="CO373" s="4" t="str">
        <v>Hera</v>
      </c>
      <c r="CP373" s="4" t="str">
        <v>Hera</v>
      </c>
      <c r="CQ373" s="4" t="str">
        <v>Hera</v>
      </c>
      <c r="CR373" s="4" t="str">
        <v>Hera</v>
      </c>
      <c r="CS373" s="4" t="str">
        <v>Hera</v>
      </c>
      <c r="CT373" s="4" t="str">
        <v>Hera</v>
      </c>
      <c r="CU373" s="4" t="str">
        <v>Hera</v>
      </c>
      <c r="CV373" s="4" t="str">
        <v>Hera</v>
      </c>
      <c r="CW373" s="4" t="str">
        <v>Hera</v>
      </c>
      <c r="CX373" s="4" t="str">
        <v>Hera</v>
      </c>
      <c r="CY373" s="4" t="str">
        <v>Hera</v>
      </c>
      <c r="CZ373" s="4" t="str">
        <v>Hera</v>
      </c>
      <c r="DA373" s="4" t="str">
        <v>Hera</v>
      </c>
    </row>
    <row r="374" spans="1:105" x14ac:dyDescent="0.35">
      <c r="A374" s="4" t="s">
        <v>1588</v>
      </c>
      <c r="B374" s="4" t="s">
        <v>1587</v>
      </c>
      <c r="C374" s="4" t="s">
        <v>2890</v>
      </c>
      <c r="F374" s="4" t="s">
        <v>2505</v>
      </c>
      <c r="AS374" s="4" t="str">
        <v>Heterobranchus longifilis</v>
      </c>
      <c r="AT374" s="4" t="str">
        <v>Heterobranchus longifilis</v>
      </c>
      <c r="AU374" s="4" t="str">
        <v>Heterobranchus longifilis</v>
      </c>
      <c r="AV374" s="4" t="str">
        <v>Heterobranchus longifilis</v>
      </c>
      <c r="AW374" s="4" t="str">
        <v>Heterobranchus longifilis</v>
      </c>
      <c r="AX374" s="4" t="str">
        <v>Heterobranchus longifilis</v>
      </c>
      <c r="AY374" s="4" t="str">
        <v>Heterobranchus longifilis</v>
      </c>
      <c r="AZ374" s="4" t="str">
        <v>Heterobranchus longifilis</v>
      </c>
      <c r="BA374" s="4" t="str">
        <v>Heterobranchus longifilis</v>
      </c>
      <c r="BB374" s="4" t="str">
        <v>Heterobranchus longifilis</v>
      </c>
      <c r="BC374" s="4" t="str">
        <v>Heterobranchus longifilis</v>
      </c>
      <c r="BD374" s="4" t="str">
        <v>Heterobranchus longifilis</v>
      </c>
      <c r="BE374" s="4" t="str">
        <v>Heterobranchus longifilis</v>
      </c>
      <c r="BF374" s="4" t="str">
        <v>Heterobranchus longifilis</v>
      </c>
      <c r="BG374" s="4" t="str">
        <v>Heterobranchus longifilis</v>
      </c>
      <c r="BH374" s="4" t="str">
        <v>Heterobranchus longifilis</v>
      </c>
      <c r="BI374" s="4" t="str">
        <v>Heterobranchus longifilis</v>
      </c>
      <c r="BJ374" s="4" t="str">
        <v>Heterobranchus longifilis</v>
      </c>
      <c r="BK374" s="4" t="str">
        <v>Heterobranchus longifilis</v>
      </c>
      <c r="BL374" s="4" t="str">
        <v>Heterobranchus longifilis</v>
      </c>
      <c r="BM374" s="4" t="str">
        <v>Heterobranchus longifilis</v>
      </c>
      <c r="BN374" s="4" t="str">
        <v>Heterobranchus longifilis</v>
      </c>
      <c r="BO374" s="4" t="str">
        <v>Heterobranchus longifilis</v>
      </c>
      <c r="BP374" s="4" t="str">
        <v>Heterobranchus longifilis</v>
      </c>
      <c r="BQ374" s="4" t="str">
        <v>Heterobranchus longifilis</v>
      </c>
      <c r="BR374" s="4" t="str">
        <v>Heterobranchus longifilis</v>
      </c>
      <c r="BS374" s="4" t="str">
        <v>Heterobranchus longifilis</v>
      </c>
      <c r="BT374" s="4" t="str">
        <v>Heterobranchus longifilis</v>
      </c>
      <c r="BU374" s="4" t="str">
        <v>Heterobranchus longifilis</v>
      </c>
      <c r="BV374" s="4" t="str">
        <v>Heterobranchus longifilis</v>
      </c>
      <c r="BX374" s="4" t="str">
        <v>Hereford x Sussex</v>
      </c>
      <c r="BY374" s="4" t="str">
        <v>Hereford x Sussex</v>
      </c>
      <c r="BZ374" s="4" t="str">
        <v>Hereford x Sussex</v>
      </c>
      <c r="CA374" s="4" t="str">
        <v>Hereford x Sussex</v>
      </c>
      <c r="CB374" s="4" t="str">
        <v>Hereford x Sussex</v>
      </c>
      <c r="CC374" s="4" t="str">
        <v>Hereford x Sussex</v>
      </c>
      <c r="CD374" s="4" t="str">
        <v>Hereford x Sussex</v>
      </c>
      <c r="CE374" s="4" t="str">
        <v>Hereford x Sussex</v>
      </c>
      <c r="CF374" s="4" t="str">
        <v>Hereford x Sussex</v>
      </c>
      <c r="CG374" s="4" t="str">
        <v>Hereford x Sussex</v>
      </c>
      <c r="CH374" s="4" t="str">
        <v>Hereford x Sussex</v>
      </c>
      <c r="CI374" s="4" t="str">
        <v>Hereford x Sussex</v>
      </c>
      <c r="CJ374" s="4" t="str">
        <v>Hereford x Sussex</v>
      </c>
      <c r="CK374" s="4" t="str">
        <v>Hereford x Sussex</v>
      </c>
      <c r="CL374" s="4" t="str">
        <v>Hereford x Sussex</v>
      </c>
      <c r="CM374" s="4" t="str">
        <v>Hereford x Sussex</v>
      </c>
      <c r="CN374" s="4" t="str">
        <v>Hereford x Sussex</v>
      </c>
      <c r="CO374" s="4" t="str">
        <v>Hereford x Sussex</v>
      </c>
      <c r="CP374" s="4" t="str">
        <v>Hereford x Sussex</v>
      </c>
      <c r="CQ374" s="4" t="str">
        <v>Hereford x Sussex</v>
      </c>
      <c r="CR374" s="4" t="str">
        <v>Hereford x Sussex</v>
      </c>
      <c r="CS374" s="4" t="str">
        <v>Hereford x Sussex</v>
      </c>
      <c r="CT374" s="4" t="str">
        <v>Hereford x Sussex</v>
      </c>
      <c r="CU374" s="4" t="str">
        <v>Hereford x Sussex</v>
      </c>
      <c r="CV374" s="4" t="str">
        <v>Hereford x Sussex</v>
      </c>
      <c r="CW374" s="4" t="str">
        <v>Hereford x Sussex</v>
      </c>
      <c r="CX374" s="4" t="str">
        <v>Hereford x Sussex</v>
      </c>
      <c r="CY374" s="4" t="str">
        <v>Hereford x Sussex</v>
      </c>
      <c r="CZ374" s="4" t="str">
        <v>Hereford x Sussex</v>
      </c>
      <c r="DA374" s="4" t="str">
        <v>Hereford x Sussex</v>
      </c>
    </row>
    <row r="375" spans="1:105" x14ac:dyDescent="0.35">
      <c r="A375" s="4" t="s">
        <v>1588</v>
      </c>
      <c r="B375" s="4" t="s">
        <v>1587</v>
      </c>
      <c r="C375" s="4" t="s">
        <v>2891</v>
      </c>
      <c r="F375" s="4" t="s">
        <v>2505</v>
      </c>
      <c r="AS375" s="4" t="str">
        <v>Heterobranchus longifilis*Oreochromis niloticus</v>
      </c>
      <c r="AT375" s="4" t="str">
        <v>Heterobranchus longifilis*Oreochromis niloticus</v>
      </c>
      <c r="AU375" s="4" t="str">
        <v>Heterobranchus longifilis*Oreochromis niloticus</v>
      </c>
      <c r="AV375" s="4" t="str">
        <v>Heterobranchus longifilis*Oreochromis niloticus</v>
      </c>
      <c r="AW375" s="4" t="str">
        <v>Heterobranchus longifilis*Oreochromis niloticus</v>
      </c>
      <c r="AX375" s="4" t="str">
        <v>Heterobranchus longifilis*Oreochromis niloticus</v>
      </c>
      <c r="AY375" s="4" t="str">
        <v>Heterobranchus longifilis*Oreochromis niloticus</v>
      </c>
      <c r="AZ375" s="4" t="str">
        <v>Heterobranchus longifilis*Oreochromis niloticus</v>
      </c>
      <c r="BA375" s="4" t="str">
        <v>Heterobranchus longifilis*Oreochromis niloticus</v>
      </c>
      <c r="BB375" s="4" t="str">
        <v>Heterobranchus longifilis*Oreochromis niloticus</v>
      </c>
      <c r="BC375" s="4" t="str">
        <v>Heterobranchus longifilis*Oreochromis niloticus</v>
      </c>
      <c r="BD375" s="4" t="str">
        <v>Heterobranchus longifilis*Oreochromis niloticus</v>
      </c>
      <c r="BE375" s="4" t="str">
        <v>Heterobranchus longifilis*Oreochromis niloticus</v>
      </c>
      <c r="BF375" s="4" t="str">
        <v>Heterobranchus longifilis*Oreochromis niloticus</v>
      </c>
      <c r="BG375" s="4" t="str">
        <v>Heterobranchus longifilis*Oreochromis niloticus</v>
      </c>
      <c r="BH375" s="4" t="str">
        <v>Heterobranchus longifilis*Oreochromis niloticus</v>
      </c>
      <c r="BI375" s="4" t="str">
        <v>Heterobranchus longifilis*Oreochromis niloticus</v>
      </c>
      <c r="BJ375" s="4" t="str">
        <v>Heterobranchus longifilis*Oreochromis niloticus</v>
      </c>
      <c r="BK375" s="4" t="str">
        <v>Heterobranchus longifilis*Oreochromis niloticus</v>
      </c>
      <c r="BL375" s="4" t="str">
        <v>Heterobranchus longifilis*Oreochromis niloticus</v>
      </c>
      <c r="BM375" s="4" t="str">
        <v>Heterobranchus longifilis*Oreochromis niloticus</v>
      </c>
      <c r="BN375" s="4" t="str">
        <v>Heterobranchus longifilis*Oreochromis niloticus</v>
      </c>
      <c r="BO375" s="4" t="str">
        <v>Heterobranchus longifilis*Oreochromis niloticus</v>
      </c>
      <c r="BP375" s="4" t="str">
        <v>Heterobranchus longifilis*Oreochromis niloticus</v>
      </c>
      <c r="BQ375" s="4" t="str">
        <v>Heterobranchus longifilis*Oreochromis niloticus</v>
      </c>
      <c r="BR375" s="4" t="str">
        <v>Heterobranchus longifilis*Oreochromis niloticus</v>
      </c>
      <c r="BS375" s="4" t="str">
        <v>Heterobranchus longifilis*Oreochromis niloticus</v>
      </c>
      <c r="BT375" s="4" t="str">
        <v>Heterobranchus longifilis*Oreochromis niloticus</v>
      </c>
      <c r="BU375" s="4" t="str">
        <v>Heterobranchus longifilis*Oreochromis niloticus</v>
      </c>
      <c r="BV375" s="4" t="str">
        <v>Heterobranchus longifilis*Oreochromis niloticus</v>
      </c>
      <c r="BX375" s="4" t="str">
        <v>Heterobranchus longifilis</v>
      </c>
      <c r="BY375" s="4" t="str">
        <v>Heterobranchus longifilis</v>
      </c>
      <c r="BZ375" s="4" t="str">
        <v>Heterobranchus longifilis</v>
      </c>
      <c r="CA375" s="4" t="str">
        <v>Heterobranchus longifilis</v>
      </c>
      <c r="CB375" s="4" t="str">
        <v>Heterobranchus longifilis</v>
      </c>
      <c r="CC375" s="4" t="str">
        <v>Heterobranchus longifilis</v>
      </c>
      <c r="CD375" s="4" t="str">
        <v>Heterobranchus longifilis</v>
      </c>
      <c r="CE375" s="4" t="str">
        <v>Heterobranchus longifilis</v>
      </c>
      <c r="CF375" s="4" t="str">
        <v>Heterobranchus longifilis</v>
      </c>
      <c r="CG375" s="4" t="str">
        <v>Heterobranchus longifilis</v>
      </c>
      <c r="CH375" s="4" t="str">
        <v>Heterobranchus longifilis</v>
      </c>
      <c r="CI375" s="4" t="str">
        <v>Heterobranchus longifilis</v>
      </c>
      <c r="CJ375" s="4" t="str">
        <v>Heterobranchus longifilis</v>
      </c>
      <c r="CK375" s="4" t="str">
        <v>Heterobranchus longifilis</v>
      </c>
      <c r="CL375" s="4" t="str">
        <v>Heterobranchus longifilis</v>
      </c>
      <c r="CM375" s="4" t="str">
        <v>Heterobranchus longifilis</v>
      </c>
      <c r="CN375" s="4" t="str">
        <v>Heterobranchus longifilis</v>
      </c>
      <c r="CO375" s="4" t="str">
        <v>Heterobranchus longifilis</v>
      </c>
      <c r="CP375" s="4" t="str">
        <v>Heterobranchus longifilis</v>
      </c>
      <c r="CQ375" s="4" t="str">
        <v>Heterobranchus longifilis</v>
      </c>
      <c r="CR375" s="4" t="str">
        <v>Heterobranchus longifilis</v>
      </c>
      <c r="CS375" s="4" t="str">
        <v>Heterobranchus longifilis</v>
      </c>
      <c r="CT375" s="4" t="str">
        <v>Heterobranchus longifilis</v>
      </c>
      <c r="CU375" s="4" t="str">
        <v>Heterobranchus longifilis</v>
      </c>
      <c r="CV375" s="4" t="str">
        <v>Heterobranchus longifilis</v>
      </c>
      <c r="CW375" s="4" t="str">
        <v>Heterobranchus longifilis</v>
      </c>
      <c r="CX375" s="4" t="str">
        <v>Heterobranchus longifilis</v>
      </c>
      <c r="CY375" s="4" t="str">
        <v>Heterobranchus longifilis</v>
      </c>
      <c r="CZ375" s="4" t="str">
        <v>Heterobranchus longifilis</v>
      </c>
      <c r="DA375" s="4" t="str">
        <v>Heterobranchus longifilis</v>
      </c>
    </row>
    <row r="376" spans="1:105" x14ac:dyDescent="0.35">
      <c r="A376" s="4" t="s">
        <v>1588</v>
      </c>
      <c r="B376" s="4" t="s">
        <v>1587</v>
      </c>
      <c r="C376" s="4" t="s">
        <v>2892</v>
      </c>
      <c r="F376" s="4" t="s">
        <v>2511</v>
      </c>
      <c r="AS376" s="4" t="str">
        <v>HF G75</v>
      </c>
      <c r="AT376" s="4" t="str">
        <v>HF G75</v>
      </c>
      <c r="AU376" s="4" t="str">
        <v>HF G75</v>
      </c>
      <c r="AV376" s="4" t="str">
        <v>HF G75</v>
      </c>
      <c r="AW376" s="4" t="str">
        <v>HF G75</v>
      </c>
      <c r="AX376" s="4" t="str">
        <v>HF G75</v>
      </c>
      <c r="AY376" s="4" t="str">
        <v>HF G75</v>
      </c>
      <c r="AZ376" s="4" t="str">
        <v>HF G75</v>
      </c>
      <c r="BA376" s="4" t="str">
        <v>HF G75</v>
      </c>
      <c r="BB376" s="4" t="str">
        <v>HF G75</v>
      </c>
      <c r="BC376" s="4" t="str">
        <v>HF G75</v>
      </c>
      <c r="BD376" s="4" t="str">
        <v>HF G75</v>
      </c>
      <c r="BE376" s="4" t="str">
        <v>HF G75</v>
      </c>
      <c r="BF376" s="4" t="str">
        <v>HF G75</v>
      </c>
      <c r="BG376" s="4" t="str">
        <v>HF G75</v>
      </c>
      <c r="BH376" s="4" t="str">
        <v>HF G75</v>
      </c>
      <c r="BI376" s="4" t="str">
        <v>HF G75</v>
      </c>
      <c r="BJ376" s="4" t="str">
        <v>HF G75</v>
      </c>
      <c r="BK376" s="4" t="str">
        <v>HF G75</v>
      </c>
      <c r="BL376" s="4" t="str">
        <v>HF G75</v>
      </c>
      <c r="BM376" s="4" t="str">
        <v>HF G75</v>
      </c>
      <c r="BN376" s="4" t="str">
        <v>HF G75</v>
      </c>
      <c r="BO376" s="4" t="str">
        <v>HF G75</v>
      </c>
      <c r="BP376" s="4" t="str">
        <v>HF G75</v>
      </c>
      <c r="BQ376" s="4" t="str">
        <v>HF G75</v>
      </c>
      <c r="BR376" s="4" t="str">
        <v>HF G75</v>
      </c>
      <c r="BS376" s="4" t="str">
        <v>HF G75</v>
      </c>
      <c r="BT376" s="4" t="str">
        <v>HF G75</v>
      </c>
      <c r="BU376" s="4" t="str">
        <v>HF G75</v>
      </c>
      <c r="BV376" s="4" t="str">
        <v>HF G75</v>
      </c>
      <c r="BX376" s="4" t="str">
        <v>Heterobranchus longifilis*Oreochromis niloticus</v>
      </c>
      <c r="BY376" s="4" t="str">
        <v>Heterobranchus longifilis*Oreochromis niloticus</v>
      </c>
      <c r="BZ376" s="4" t="str">
        <v>Heterobranchus longifilis*Oreochromis niloticus</v>
      </c>
      <c r="CA376" s="4" t="str">
        <v>Heterobranchus longifilis*Oreochromis niloticus</v>
      </c>
      <c r="CB376" s="4" t="str">
        <v>Heterobranchus longifilis*Oreochromis niloticus</v>
      </c>
      <c r="CC376" s="4" t="str">
        <v>Heterobranchus longifilis*Oreochromis niloticus</v>
      </c>
      <c r="CD376" s="4" t="str">
        <v>Heterobranchus longifilis*Oreochromis niloticus</v>
      </c>
      <c r="CE376" s="4" t="str">
        <v>Heterobranchus longifilis*Oreochromis niloticus</v>
      </c>
      <c r="CF376" s="4" t="str">
        <v>Heterobranchus longifilis*Oreochromis niloticus</v>
      </c>
      <c r="CG376" s="4" t="str">
        <v>Heterobranchus longifilis*Oreochromis niloticus</v>
      </c>
      <c r="CH376" s="4" t="str">
        <v>Heterobranchus longifilis*Oreochromis niloticus</v>
      </c>
      <c r="CI376" s="4" t="str">
        <v>Heterobranchus longifilis*Oreochromis niloticus</v>
      </c>
      <c r="CJ376" s="4" t="str">
        <v>Heterobranchus longifilis*Oreochromis niloticus</v>
      </c>
      <c r="CK376" s="4" t="str">
        <v>Heterobranchus longifilis*Oreochromis niloticus</v>
      </c>
      <c r="CL376" s="4" t="str">
        <v>Heterobranchus longifilis*Oreochromis niloticus</v>
      </c>
      <c r="CM376" s="4" t="str">
        <v>Heterobranchus longifilis*Oreochromis niloticus</v>
      </c>
      <c r="CN376" s="4" t="str">
        <v>Heterobranchus longifilis*Oreochromis niloticus</v>
      </c>
      <c r="CO376" s="4" t="str">
        <v>Heterobranchus longifilis*Oreochromis niloticus</v>
      </c>
      <c r="CP376" s="4" t="str">
        <v>Heterobranchus longifilis*Oreochromis niloticus</v>
      </c>
      <c r="CQ376" s="4" t="str">
        <v>Heterobranchus longifilis*Oreochromis niloticus</v>
      </c>
      <c r="CR376" s="4" t="str">
        <v>Heterobranchus longifilis*Oreochromis niloticus</v>
      </c>
      <c r="CS376" s="4" t="str">
        <v>Heterobranchus longifilis*Oreochromis niloticus</v>
      </c>
      <c r="CT376" s="4" t="str">
        <v>Heterobranchus longifilis*Oreochromis niloticus</v>
      </c>
      <c r="CU376" s="4" t="str">
        <v>Heterobranchus longifilis*Oreochromis niloticus</v>
      </c>
      <c r="CV376" s="4" t="str">
        <v>Heterobranchus longifilis*Oreochromis niloticus</v>
      </c>
      <c r="CW376" s="4" t="str">
        <v>Heterobranchus longifilis*Oreochromis niloticus</v>
      </c>
      <c r="CX376" s="4" t="str">
        <v>Heterobranchus longifilis*Oreochromis niloticus</v>
      </c>
      <c r="CY376" s="4" t="str">
        <v>Heterobranchus longifilis*Oreochromis niloticus</v>
      </c>
      <c r="CZ376" s="4" t="str">
        <v>Heterobranchus longifilis*Oreochromis niloticus</v>
      </c>
      <c r="DA376" s="4" t="str">
        <v>Heterobranchus longifilis*Oreochromis niloticus</v>
      </c>
    </row>
    <row r="377" spans="1:105" x14ac:dyDescent="0.35">
      <c r="A377" s="4" t="s">
        <v>1588</v>
      </c>
      <c r="B377" s="4" t="s">
        <v>1587</v>
      </c>
      <c r="C377" s="4" t="s">
        <v>2893</v>
      </c>
      <c r="F377" s="4" t="s">
        <v>2505</v>
      </c>
      <c r="AS377" s="4" t="str">
        <v>HHAe-58</v>
      </c>
      <c r="AT377" s="4" t="str">
        <v>HHAe-58</v>
      </c>
      <c r="AU377" s="4" t="str">
        <v>HHAe-58</v>
      </c>
      <c r="AV377" s="4" t="str">
        <v>HHAe-58</v>
      </c>
      <c r="AW377" s="4" t="str">
        <v>HHAe-58</v>
      </c>
      <c r="AX377" s="4" t="str">
        <v>HHAe-58</v>
      </c>
      <c r="AY377" s="4" t="str">
        <v>HHAe-58</v>
      </c>
      <c r="AZ377" s="4" t="str">
        <v>HHAe-58</v>
      </c>
      <c r="BA377" s="4" t="str">
        <v>HHAe-58</v>
      </c>
      <c r="BB377" s="4" t="str">
        <v>HHAe-58</v>
      </c>
      <c r="BC377" s="4" t="str">
        <v>HHAe-58</v>
      </c>
      <c r="BD377" s="4" t="str">
        <v>HHAe-58</v>
      </c>
      <c r="BE377" s="4" t="str">
        <v>HHAe-58</v>
      </c>
      <c r="BF377" s="4" t="str">
        <v>HHAe-58</v>
      </c>
      <c r="BG377" s="4" t="str">
        <v>HHAe-58</v>
      </c>
      <c r="BH377" s="4" t="str">
        <v>HHAe-58</v>
      </c>
      <c r="BI377" s="4" t="str">
        <v>HHAe-58</v>
      </c>
      <c r="BJ377" s="4" t="str">
        <v>HHAe-58</v>
      </c>
      <c r="BK377" s="4" t="str">
        <v>HHAe-58</v>
      </c>
      <c r="BL377" s="4" t="str">
        <v>HHAe-58</v>
      </c>
      <c r="BM377" s="4" t="str">
        <v>HHAe-58</v>
      </c>
      <c r="BN377" s="4" t="str">
        <v>HHAe-58</v>
      </c>
      <c r="BO377" s="4" t="str">
        <v>HHAe-58</v>
      </c>
      <c r="BP377" s="4" t="str">
        <v>HHAe-58</v>
      </c>
      <c r="BQ377" s="4" t="str">
        <v>HHAe-58</v>
      </c>
      <c r="BR377" s="4" t="str">
        <v>HHAe-58</v>
      </c>
      <c r="BS377" s="4" t="str">
        <v>HHAe-58</v>
      </c>
      <c r="BT377" s="4" t="str">
        <v>HHAe-58</v>
      </c>
      <c r="BU377" s="4" t="str">
        <v>HHAe-58</v>
      </c>
      <c r="BV377" s="4" t="str">
        <v>HHAe-58</v>
      </c>
      <c r="BX377" s="4" t="str">
        <v>HF G75</v>
      </c>
      <c r="BY377" s="4" t="str">
        <v>HF G75</v>
      </c>
      <c r="BZ377" s="4" t="str">
        <v>HF G75</v>
      </c>
      <c r="CA377" s="4" t="str">
        <v>HF G75</v>
      </c>
      <c r="CB377" s="4" t="str">
        <v>HF G75</v>
      </c>
      <c r="CC377" s="4" t="str">
        <v>HF G75</v>
      </c>
      <c r="CD377" s="4" t="str">
        <v>HF G75</v>
      </c>
      <c r="CE377" s="4" t="str">
        <v>HF G75</v>
      </c>
      <c r="CF377" s="4" t="str">
        <v>HF G75</v>
      </c>
      <c r="CG377" s="4" t="str">
        <v>HF G75</v>
      </c>
      <c r="CH377" s="4" t="str">
        <v>HF G75</v>
      </c>
      <c r="CI377" s="4" t="str">
        <v>HF G75</v>
      </c>
      <c r="CJ377" s="4" t="str">
        <v>HF G75</v>
      </c>
      <c r="CK377" s="4" t="str">
        <v>HF G75</v>
      </c>
      <c r="CL377" s="4" t="str">
        <v>HF G75</v>
      </c>
      <c r="CM377" s="4" t="str">
        <v>HF G75</v>
      </c>
      <c r="CN377" s="4" t="str">
        <v>HF G75</v>
      </c>
      <c r="CO377" s="4" t="str">
        <v>HF G75</v>
      </c>
      <c r="CP377" s="4" t="str">
        <v>HF G75</v>
      </c>
      <c r="CQ377" s="4" t="str">
        <v>HF G75</v>
      </c>
      <c r="CR377" s="4" t="str">
        <v>HF G75</v>
      </c>
      <c r="CS377" s="4" t="str">
        <v>HF G75</v>
      </c>
      <c r="CT377" s="4" t="str">
        <v>HF G75</v>
      </c>
      <c r="CU377" s="4" t="str">
        <v>HF G75</v>
      </c>
      <c r="CV377" s="4" t="str">
        <v>HF G75</v>
      </c>
      <c r="CW377" s="4" t="str">
        <v>HF G75</v>
      </c>
      <c r="CX377" s="4" t="str">
        <v>HF G75</v>
      </c>
      <c r="CY377" s="4" t="str">
        <v>HF G75</v>
      </c>
      <c r="CZ377" s="4" t="str">
        <v>HF G75</v>
      </c>
      <c r="DA377" s="4" t="str">
        <v>HF G75</v>
      </c>
    </row>
    <row r="378" spans="1:105" x14ac:dyDescent="0.35">
      <c r="A378" s="4" t="s">
        <v>1588</v>
      </c>
      <c r="B378" s="4" t="s">
        <v>1587</v>
      </c>
      <c r="C378" s="4" t="s">
        <v>2894</v>
      </c>
      <c r="F378" s="4" t="s">
        <v>2502</v>
      </c>
      <c r="AS378" s="4" t="str">
        <v>Highveld top</v>
      </c>
      <c r="AT378" s="4" t="str">
        <v>Highveld top</v>
      </c>
      <c r="AU378" s="4" t="str">
        <v>Highveld top</v>
      </c>
      <c r="AV378" s="4" t="str">
        <v>Highveld top</v>
      </c>
      <c r="AW378" s="4" t="str">
        <v>Highveld top</v>
      </c>
      <c r="AX378" s="4" t="str">
        <v>Highveld top</v>
      </c>
      <c r="AY378" s="4" t="str">
        <v>Highveld top</v>
      </c>
      <c r="AZ378" s="4" t="str">
        <v>Highveld top</v>
      </c>
      <c r="BA378" s="4" t="str">
        <v>Highveld top</v>
      </c>
      <c r="BB378" s="4" t="str">
        <v>Highveld top</v>
      </c>
      <c r="BC378" s="4" t="str">
        <v>Highveld top</v>
      </c>
      <c r="BD378" s="4" t="str">
        <v>Highveld top</v>
      </c>
      <c r="BE378" s="4" t="str">
        <v>Highveld top</v>
      </c>
      <c r="BF378" s="4" t="str">
        <v>Highveld top</v>
      </c>
      <c r="BG378" s="4" t="str">
        <v>Highveld top</v>
      </c>
      <c r="BH378" s="4" t="str">
        <v>Highveld top</v>
      </c>
      <c r="BI378" s="4" t="str">
        <v>Highveld top</v>
      </c>
      <c r="BJ378" s="4" t="str">
        <v>Highveld top</v>
      </c>
      <c r="BK378" s="4" t="str">
        <v>Highveld top</v>
      </c>
      <c r="BL378" s="4" t="str">
        <v>Highveld top</v>
      </c>
      <c r="BM378" s="4" t="str">
        <v>Highveld top</v>
      </c>
      <c r="BN378" s="4" t="str">
        <v>Highveld top</v>
      </c>
      <c r="BO378" s="4" t="str">
        <v>Highveld top</v>
      </c>
      <c r="BP378" s="4" t="str">
        <v>Highveld top</v>
      </c>
      <c r="BQ378" s="4" t="str">
        <v>Highveld top</v>
      </c>
      <c r="BR378" s="4" t="str">
        <v>Highveld top</v>
      </c>
      <c r="BS378" s="4" t="str">
        <v>Highveld top</v>
      </c>
      <c r="BT378" s="4" t="str">
        <v>Highveld top</v>
      </c>
      <c r="BU378" s="4" t="str">
        <v>Highveld top</v>
      </c>
      <c r="BV378" s="4" t="str">
        <v>Highveld top</v>
      </c>
      <c r="BX378" s="4" t="str">
        <v>HHAe-58</v>
      </c>
      <c r="BY378" s="4" t="str">
        <v>HHAe-58</v>
      </c>
      <c r="BZ378" s="4" t="str">
        <v>HHAe-58</v>
      </c>
      <c r="CA378" s="4" t="str">
        <v>HHAe-58</v>
      </c>
      <c r="CB378" s="4" t="str">
        <v>HHAe-58</v>
      </c>
      <c r="CC378" s="4" t="str">
        <v>HHAe-58</v>
      </c>
      <c r="CD378" s="4" t="str">
        <v>HHAe-58</v>
      </c>
      <c r="CE378" s="4" t="str">
        <v>HHAe-58</v>
      </c>
      <c r="CF378" s="4" t="str">
        <v>HHAe-58</v>
      </c>
      <c r="CG378" s="4" t="str">
        <v>HHAe-58</v>
      </c>
      <c r="CH378" s="4" t="str">
        <v>HHAe-58</v>
      </c>
      <c r="CI378" s="4" t="str">
        <v>HHAe-58</v>
      </c>
      <c r="CJ378" s="4" t="str">
        <v>HHAe-58</v>
      </c>
      <c r="CK378" s="4" t="str">
        <v>HHAe-58</v>
      </c>
      <c r="CL378" s="4" t="str">
        <v>HHAe-58</v>
      </c>
      <c r="CM378" s="4" t="str">
        <v>HHAe-58</v>
      </c>
      <c r="CN378" s="4" t="str">
        <v>HHAe-58</v>
      </c>
      <c r="CO378" s="4" t="str">
        <v>HHAe-58</v>
      </c>
      <c r="CP378" s="4" t="str">
        <v>HHAe-58</v>
      </c>
      <c r="CQ378" s="4" t="str">
        <v>HHAe-58</v>
      </c>
      <c r="CR378" s="4" t="str">
        <v>HHAe-58</v>
      </c>
      <c r="CS378" s="4" t="str">
        <v>HHAe-58</v>
      </c>
      <c r="CT378" s="4" t="str">
        <v>HHAe-58</v>
      </c>
      <c r="CU378" s="4" t="str">
        <v>HHAe-58</v>
      </c>
      <c r="CV378" s="4" t="str">
        <v>HHAe-58</v>
      </c>
      <c r="CW378" s="4" t="str">
        <v>HHAe-58</v>
      </c>
      <c r="CX378" s="4" t="str">
        <v>HHAe-58</v>
      </c>
      <c r="CY378" s="4" t="str">
        <v>HHAe-58</v>
      </c>
      <c r="CZ378" s="4" t="str">
        <v>HHAe-58</v>
      </c>
      <c r="DA378" s="4" t="str">
        <v>HHAe-58</v>
      </c>
    </row>
    <row r="379" spans="1:105" x14ac:dyDescent="0.35">
      <c r="A379" s="4" t="s">
        <v>1588</v>
      </c>
      <c r="B379" s="4" t="s">
        <v>1587</v>
      </c>
      <c r="C379" s="4" t="s">
        <v>2895</v>
      </c>
      <c r="F379" s="4" t="s">
        <v>2502</v>
      </c>
      <c r="AS379" s="4" t="str">
        <v>HKP</v>
      </c>
      <c r="AT379" s="4" t="str">
        <v>HKP</v>
      </c>
      <c r="AU379" s="4" t="str">
        <v>HKP</v>
      </c>
      <c r="AV379" s="4" t="str">
        <v>HKP</v>
      </c>
      <c r="AW379" s="4" t="str">
        <v>HKP</v>
      </c>
      <c r="AX379" s="4" t="str">
        <v>HKP</v>
      </c>
      <c r="AY379" s="4" t="str">
        <v>HKP</v>
      </c>
      <c r="AZ379" s="4" t="str">
        <v>HKP</v>
      </c>
      <c r="BA379" s="4" t="str">
        <v>HKP</v>
      </c>
      <c r="BB379" s="4" t="str">
        <v>HKP</v>
      </c>
      <c r="BC379" s="4" t="str">
        <v>HKP</v>
      </c>
      <c r="BD379" s="4" t="str">
        <v>HKP</v>
      </c>
      <c r="BE379" s="4" t="str">
        <v>HKP</v>
      </c>
      <c r="BF379" s="4" t="str">
        <v>HKP</v>
      </c>
      <c r="BG379" s="4" t="str">
        <v>HKP</v>
      </c>
      <c r="BH379" s="4" t="str">
        <v>HKP</v>
      </c>
      <c r="BI379" s="4" t="str">
        <v>HKP</v>
      </c>
      <c r="BJ379" s="4" t="str">
        <v>HKP</v>
      </c>
      <c r="BK379" s="4" t="str">
        <v>HKP</v>
      </c>
      <c r="BL379" s="4" t="str">
        <v>HKP</v>
      </c>
      <c r="BM379" s="4" t="str">
        <v>HKP</v>
      </c>
      <c r="BN379" s="4" t="str">
        <v>HKP</v>
      </c>
      <c r="BO379" s="4" t="str">
        <v>HKP</v>
      </c>
      <c r="BP379" s="4" t="str">
        <v>HKP</v>
      </c>
      <c r="BQ379" s="4" t="str">
        <v>HKP</v>
      </c>
      <c r="BR379" s="4" t="str">
        <v>HKP</v>
      </c>
      <c r="BS379" s="4" t="str">
        <v>HKP</v>
      </c>
      <c r="BT379" s="4" t="str">
        <v>HKP</v>
      </c>
      <c r="BU379" s="4" t="str">
        <v>HKP</v>
      </c>
      <c r="BV379" s="4" t="str">
        <v>HKP</v>
      </c>
      <c r="BX379" s="4" t="str">
        <v>Highveld top</v>
      </c>
      <c r="BY379" s="4" t="str">
        <v>Highveld top</v>
      </c>
      <c r="BZ379" s="4" t="str">
        <v>Highveld top</v>
      </c>
      <c r="CA379" s="4" t="str">
        <v>Highveld top</v>
      </c>
      <c r="CB379" s="4" t="str">
        <v>Highveld top</v>
      </c>
      <c r="CC379" s="4" t="str">
        <v>Highveld top</v>
      </c>
      <c r="CD379" s="4" t="str">
        <v>Highveld top</v>
      </c>
      <c r="CE379" s="4" t="str">
        <v>Highveld top</v>
      </c>
      <c r="CF379" s="4" t="str">
        <v>Highveld top</v>
      </c>
      <c r="CG379" s="4" t="str">
        <v>Highveld top</v>
      </c>
      <c r="CH379" s="4" t="str">
        <v>Highveld top</v>
      </c>
      <c r="CI379" s="4" t="str">
        <v>Highveld top</v>
      </c>
      <c r="CJ379" s="4" t="str">
        <v>Highveld top</v>
      </c>
      <c r="CK379" s="4" t="str">
        <v>Highveld top</v>
      </c>
      <c r="CL379" s="4" t="str">
        <v>Highveld top</v>
      </c>
      <c r="CM379" s="4" t="str">
        <v>Highveld top</v>
      </c>
      <c r="CN379" s="4" t="str">
        <v>Highveld top</v>
      </c>
      <c r="CO379" s="4" t="str">
        <v>Highveld top</v>
      </c>
      <c r="CP379" s="4" t="str">
        <v>Highveld top</v>
      </c>
      <c r="CQ379" s="4" t="str">
        <v>Highveld top</v>
      </c>
      <c r="CR379" s="4" t="str">
        <v>Highveld top</v>
      </c>
      <c r="CS379" s="4" t="str">
        <v>Highveld top</v>
      </c>
      <c r="CT379" s="4" t="str">
        <v>Highveld top</v>
      </c>
      <c r="CU379" s="4" t="str">
        <v>Highveld top</v>
      </c>
      <c r="CV379" s="4" t="str">
        <v>Highveld top</v>
      </c>
      <c r="CW379" s="4" t="str">
        <v>Highveld top</v>
      </c>
      <c r="CX379" s="4" t="str">
        <v>Highveld top</v>
      </c>
      <c r="CY379" s="4" t="str">
        <v>Highveld top</v>
      </c>
      <c r="CZ379" s="4" t="str">
        <v>Highveld top</v>
      </c>
      <c r="DA379" s="4" t="str">
        <v>Highveld top</v>
      </c>
    </row>
    <row r="380" spans="1:105" x14ac:dyDescent="0.35">
      <c r="A380" s="4" t="s">
        <v>1588</v>
      </c>
      <c r="B380" s="4" t="s">
        <v>1587</v>
      </c>
      <c r="C380" s="4" t="s">
        <v>2896</v>
      </c>
      <c r="F380" s="4" t="s">
        <v>2502</v>
      </c>
      <c r="AS380" s="4" t="str">
        <v>Holstein</v>
      </c>
      <c r="AT380" s="4" t="str">
        <v>Holstein</v>
      </c>
      <c r="AU380" s="4" t="str">
        <v>Holstein</v>
      </c>
      <c r="AV380" s="4" t="str">
        <v>Holstein</v>
      </c>
      <c r="AW380" s="4" t="str">
        <v>Holstein</v>
      </c>
      <c r="AX380" s="4" t="str">
        <v>Holstein</v>
      </c>
      <c r="AY380" s="4" t="str">
        <v>Holstein</v>
      </c>
      <c r="AZ380" s="4" t="str">
        <v>Holstein</v>
      </c>
      <c r="BA380" s="4" t="str">
        <v>Holstein</v>
      </c>
      <c r="BB380" s="4" t="str">
        <v>Holstein</v>
      </c>
      <c r="BC380" s="4" t="str">
        <v>Holstein</v>
      </c>
      <c r="BD380" s="4" t="str">
        <v>Holstein</v>
      </c>
      <c r="BE380" s="4" t="str">
        <v>Holstein</v>
      </c>
      <c r="BF380" s="4" t="str">
        <v>Holstein</v>
      </c>
      <c r="BG380" s="4" t="str">
        <v>Holstein</v>
      </c>
      <c r="BH380" s="4" t="str">
        <v>Holstein</v>
      </c>
      <c r="BI380" s="4" t="str">
        <v>Holstein</v>
      </c>
      <c r="BJ380" s="4" t="str">
        <v>Holstein</v>
      </c>
      <c r="BK380" s="4" t="str">
        <v>Holstein</v>
      </c>
      <c r="BL380" s="4" t="str">
        <v>Holstein</v>
      </c>
      <c r="BM380" s="4" t="str">
        <v>Holstein</v>
      </c>
      <c r="BN380" s="4" t="str">
        <v>Holstein</v>
      </c>
      <c r="BO380" s="4" t="str">
        <v>Holstein</v>
      </c>
      <c r="BP380" s="4" t="str">
        <v>Holstein</v>
      </c>
      <c r="BQ380" s="4" t="str">
        <v>Holstein</v>
      </c>
      <c r="BR380" s="4" t="str">
        <v>Holstein</v>
      </c>
      <c r="BS380" s="4" t="str">
        <v>Holstein</v>
      </c>
      <c r="BT380" s="4" t="str">
        <v>Holstein</v>
      </c>
      <c r="BU380" s="4" t="str">
        <v>Holstein</v>
      </c>
      <c r="BV380" s="4" t="str">
        <v>Holstein</v>
      </c>
      <c r="BX380" s="4" t="str">
        <v>HKP</v>
      </c>
      <c r="BY380" s="4" t="str">
        <v>HKP</v>
      </c>
      <c r="BZ380" s="4" t="str">
        <v>HKP</v>
      </c>
      <c r="CA380" s="4" t="str">
        <v>HKP</v>
      </c>
      <c r="CB380" s="4" t="str">
        <v>HKP</v>
      </c>
      <c r="CC380" s="4" t="str">
        <v>HKP</v>
      </c>
      <c r="CD380" s="4" t="str">
        <v>HKP</v>
      </c>
      <c r="CE380" s="4" t="str">
        <v>HKP</v>
      </c>
      <c r="CF380" s="4" t="str">
        <v>HKP</v>
      </c>
      <c r="CG380" s="4" t="str">
        <v>HKP</v>
      </c>
      <c r="CH380" s="4" t="str">
        <v>HKP</v>
      </c>
      <c r="CI380" s="4" t="str">
        <v>HKP</v>
      </c>
      <c r="CJ380" s="4" t="str">
        <v>HKP</v>
      </c>
      <c r="CK380" s="4" t="str">
        <v>HKP</v>
      </c>
      <c r="CL380" s="4" t="str">
        <v>HKP</v>
      </c>
      <c r="CM380" s="4" t="str">
        <v>HKP</v>
      </c>
      <c r="CN380" s="4" t="str">
        <v>HKP</v>
      </c>
      <c r="CO380" s="4" t="str">
        <v>HKP</v>
      </c>
      <c r="CP380" s="4" t="str">
        <v>HKP</v>
      </c>
      <c r="CQ380" s="4" t="str">
        <v>HKP</v>
      </c>
      <c r="CR380" s="4" t="str">
        <v>HKP</v>
      </c>
      <c r="CS380" s="4" t="str">
        <v>HKP</v>
      </c>
      <c r="CT380" s="4" t="str">
        <v>HKP</v>
      </c>
      <c r="CU380" s="4" t="str">
        <v>HKP</v>
      </c>
      <c r="CV380" s="4" t="str">
        <v>HKP</v>
      </c>
      <c r="CW380" s="4" t="str">
        <v>HKP</v>
      </c>
      <c r="CX380" s="4" t="str">
        <v>HKP</v>
      </c>
      <c r="CY380" s="4" t="str">
        <v>HKP</v>
      </c>
      <c r="CZ380" s="4" t="str">
        <v>HKP</v>
      </c>
      <c r="DA380" s="4" t="str">
        <v>HKP</v>
      </c>
    </row>
    <row r="381" spans="1:105" x14ac:dyDescent="0.35">
      <c r="A381" s="4" t="s">
        <v>1588</v>
      </c>
      <c r="B381" s="4" t="s">
        <v>1587</v>
      </c>
      <c r="C381" s="4" t="s">
        <v>2897</v>
      </c>
      <c r="F381" s="4" t="s">
        <v>2502</v>
      </c>
      <c r="AS381" s="4" t="str">
        <v>Holstein x Friesian*Holstein x Native brown of atlas</v>
      </c>
      <c r="AT381" s="4" t="str">
        <v>Holstein x Friesian*Holstein x Native brown of atlas</v>
      </c>
      <c r="AU381" s="4" t="str">
        <v>Holstein x Friesian*Holstein x Native brown of atlas</v>
      </c>
      <c r="AV381" s="4" t="str">
        <v>Holstein x Friesian*Holstein x Native brown of atlas</v>
      </c>
      <c r="AW381" s="4" t="str">
        <v>Holstein x Friesian*Holstein x Native brown of atlas</v>
      </c>
      <c r="AX381" s="4" t="str">
        <v>Holstein x Friesian*Holstein x Native brown of atlas</v>
      </c>
      <c r="AY381" s="4" t="str">
        <v>Holstein x Friesian*Holstein x Native brown of atlas</v>
      </c>
      <c r="AZ381" s="4" t="str">
        <v>Holstein x Friesian*Holstein x Native brown of atlas</v>
      </c>
      <c r="BA381" s="4" t="str">
        <v>Holstein x Friesian*Holstein x Native brown of atlas</v>
      </c>
      <c r="BB381" s="4" t="str">
        <v>Holstein x Friesian*Holstein x Native brown of atlas</v>
      </c>
      <c r="BC381" s="4" t="str">
        <v>Holstein x Friesian*Holstein x Native brown of atlas</v>
      </c>
      <c r="BD381" s="4" t="str">
        <v>Holstein x Friesian*Holstein x Native brown of atlas</v>
      </c>
      <c r="BE381" s="4" t="str">
        <v>Holstein x Friesian*Holstein x Native brown of atlas</v>
      </c>
      <c r="BF381" s="4" t="str">
        <v>Holstein x Friesian*Holstein x Native brown of atlas</v>
      </c>
      <c r="BG381" s="4" t="str">
        <v>Holstein x Friesian*Holstein x Native brown of atlas</v>
      </c>
      <c r="BH381" s="4" t="str">
        <v>Holstein x Friesian*Holstein x Native brown of atlas</v>
      </c>
      <c r="BI381" s="4" t="str">
        <v>Holstein x Friesian*Holstein x Native brown of atlas</v>
      </c>
      <c r="BJ381" s="4" t="str">
        <v>Holstein x Friesian*Holstein x Native brown of atlas</v>
      </c>
      <c r="BK381" s="4" t="str">
        <v>Holstein x Friesian*Holstein x Native brown of atlas</v>
      </c>
      <c r="BL381" s="4" t="str">
        <v>Holstein x Friesian*Holstein x Native brown of atlas</v>
      </c>
      <c r="BM381" s="4" t="str">
        <v>Holstein x Friesian*Holstein x Native brown of atlas</v>
      </c>
      <c r="BN381" s="4" t="str">
        <v>Holstein x Friesian*Holstein x Native brown of atlas</v>
      </c>
      <c r="BO381" s="4" t="str">
        <v>Holstein x Friesian*Holstein x Native brown of atlas</v>
      </c>
      <c r="BP381" s="4" t="str">
        <v>Holstein x Friesian*Holstein x Native brown of atlas</v>
      </c>
      <c r="BQ381" s="4" t="str">
        <v>Holstein x Friesian*Holstein x Native brown of atlas</v>
      </c>
      <c r="BR381" s="4" t="str">
        <v>Holstein x Friesian*Holstein x Native brown of atlas</v>
      </c>
      <c r="BS381" s="4" t="str">
        <v>Holstein x Friesian*Holstein x Native brown of atlas</v>
      </c>
      <c r="BT381" s="4" t="str">
        <v>Holstein x Friesian*Holstein x Native brown of atlas</v>
      </c>
      <c r="BU381" s="4" t="str">
        <v>Holstein x Friesian*Holstein x Native brown of atlas</v>
      </c>
      <c r="BV381" s="4" t="str">
        <v>Holstein x Friesian*Holstein x Native brown of atlas</v>
      </c>
      <c r="BX381" s="4" t="str">
        <v>Holstein</v>
      </c>
      <c r="BY381" s="4" t="str">
        <v>Holstein</v>
      </c>
      <c r="BZ381" s="4" t="str">
        <v>Holstein</v>
      </c>
      <c r="CA381" s="4" t="str">
        <v>Holstein</v>
      </c>
      <c r="CB381" s="4" t="str">
        <v>Holstein</v>
      </c>
      <c r="CC381" s="4" t="str">
        <v>Holstein</v>
      </c>
      <c r="CD381" s="4" t="str">
        <v>Holstein</v>
      </c>
      <c r="CE381" s="4" t="str">
        <v>Holstein</v>
      </c>
      <c r="CF381" s="4" t="str">
        <v>Holstein</v>
      </c>
      <c r="CG381" s="4" t="str">
        <v>Holstein</v>
      </c>
      <c r="CH381" s="4" t="str">
        <v>Holstein</v>
      </c>
      <c r="CI381" s="4" t="str">
        <v>Holstein</v>
      </c>
      <c r="CJ381" s="4" t="str">
        <v>Holstein</v>
      </c>
      <c r="CK381" s="4" t="str">
        <v>Holstein</v>
      </c>
      <c r="CL381" s="4" t="str">
        <v>Holstein</v>
      </c>
      <c r="CM381" s="4" t="str">
        <v>Holstein</v>
      </c>
      <c r="CN381" s="4" t="str">
        <v>Holstein</v>
      </c>
      <c r="CO381" s="4" t="str">
        <v>Holstein</v>
      </c>
      <c r="CP381" s="4" t="str">
        <v>Holstein</v>
      </c>
      <c r="CQ381" s="4" t="str">
        <v>Holstein</v>
      </c>
      <c r="CR381" s="4" t="str">
        <v>Holstein</v>
      </c>
      <c r="CS381" s="4" t="str">
        <v>Holstein</v>
      </c>
      <c r="CT381" s="4" t="str">
        <v>Holstein</v>
      </c>
      <c r="CU381" s="4" t="str">
        <v>Holstein</v>
      </c>
      <c r="CV381" s="4" t="str">
        <v>Holstein</v>
      </c>
      <c r="CW381" s="4" t="str">
        <v>Holstein</v>
      </c>
      <c r="CX381" s="4" t="str">
        <v>Holstein</v>
      </c>
      <c r="CY381" s="4" t="str">
        <v>Holstein</v>
      </c>
      <c r="CZ381" s="4" t="str">
        <v>Holstein</v>
      </c>
      <c r="DA381" s="4" t="str">
        <v>Holstein</v>
      </c>
    </row>
    <row r="382" spans="1:105" x14ac:dyDescent="0.35">
      <c r="A382" s="4" t="s">
        <v>1588</v>
      </c>
      <c r="B382" s="4" t="s">
        <v>1587</v>
      </c>
      <c r="C382" s="4" t="s">
        <v>2898</v>
      </c>
      <c r="F382" s="4" t="s">
        <v>2502</v>
      </c>
      <c r="AS382" s="4" t="str">
        <v>Holstein*Mashona</v>
      </c>
      <c r="AT382" s="4" t="str">
        <v>Holstein*Mashona</v>
      </c>
      <c r="AU382" s="4" t="str">
        <v>Holstein*Mashona</v>
      </c>
      <c r="AV382" s="4" t="str">
        <v>Holstein*Mashona</v>
      </c>
      <c r="AW382" s="4" t="str">
        <v>Holstein*Mashona</v>
      </c>
      <c r="AX382" s="4" t="str">
        <v>Holstein*Mashona</v>
      </c>
      <c r="AY382" s="4" t="str">
        <v>Holstein*Mashona</v>
      </c>
      <c r="AZ382" s="4" t="str">
        <v>Holstein*Mashona</v>
      </c>
      <c r="BA382" s="4" t="str">
        <v>Holstein*Mashona</v>
      </c>
      <c r="BB382" s="4" t="str">
        <v>Holstein*Mashona</v>
      </c>
      <c r="BC382" s="4" t="str">
        <v>Holstein*Mashona</v>
      </c>
      <c r="BD382" s="4" t="str">
        <v>Holstein*Mashona</v>
      </c>
      <c r="BE382" s="4" t="str">
        <v>Holstein*Mashona</v>
      </c>
      <c r="BF382" s="4" t="str">
        <v>Holstein*Mashona</v>
      </c>
      <c r="BG382" s="4" t="str">
        <v>Holstein*Mashona</v>
      </c>
      <c r="BH382" s="4" t="str">
        <v>Holstein*Mashona</v>
      </c>
      <c r="BI382" s="4" t="str">
        <v>Holstein*Mashona</v>
      </c>
      <c r="BJ382" s="4" t="str">
        <v>Holstein*Mashona</v>
      </c>
      <c r="BK382" s="4" t="str">
        <v>Holstein*Mashona</v>
      </c>
      <c r="BL382" s="4" t="str">
        <v>Holstein*Mashona</v>
      </c>
      <c r="BM382" s="4" t="str">
        <v>Holstein*Mashona</v>
      </c>
      <c r="BN382" s="4" t="str">
        <v>Holstein*Mashona</v>
      </c>
      <c r="BO382" s="4" t="str">
        <v>Holstein*Mashona</v>
      </c>
      <c r="BP382" s="4" t="str">
        <v>Holstein*Mashona</v>
      </c>
      <c r="BQ382" s="4" t="str">
        <v>Holstein*Mashona</v>
      </c>
      <c r="BR382" s="4" t="str">
        <v>Holstein*Mashona</v>
      </c>
      <c r="BS382" s="4" t="str">
        <v>Holstein*Mashona</v>
      </c>
      <c r="BT382" s="4" t="str">
        <v>Holstein*Mashona</v>
      </c>
      <c r="BU382" s="4" t="str">
        <v>Holstein*Mashona</v>
      </c>
      <c r="BV382" s="4" t="str">
        <v>Holstein*Mashona</v>
      </c>
      <c r="BX382" s="4" t="str">
        <v>Holstein x Friesian*Holstein x Native brown of atlas</v>
      </c>
      <c r="BY382" s="4" t="str">
        <v>Holstein x Friesian*Holstein x Native brown of atlas</v>
      </c>
      <c r="BZ382" s="4" t="str">
        <v>Holstein x Friesian*Holstein x Native brown of atlas</v>
      </c>
      <c r="CA382" s="4" t="str">
        <v>Holstein x Friesian*Holstein x Native brown of atlas</v>
      </c>
      <c r="CB382" s="4" t="str">
        <v>Holstein x Friesian*Holstein x Native brown of atlas</v>
      </c>
      <c r="CC382" s="4" t="str">
        <v>Holstein x Friesian*Holstein x Native brown of atlas</v>
      </c>
      <c r="CD382" s="4" t="str">
        <v>Holstein x Friesian*Holstein x Native brown of atlas</v>
      </c>
      <c r="CE382" s="4" t="str">
        <v>Holstein x Friesian*Holstein x Native brown of atlas</v>
      </c>
      <c r="CF382" s="4" t="str">
        <v>Holstein x Friesian*Holstein x Native brown of atlas</v>
      </c>
      <c r="CG382" s="4" t="str">
        <v>Holstein x Friesian*Holstein x Native brown of atlas</v>
      </c>
      <c r="CH382" s="4" t="str">
        <v>Holstein x Friesian*Holstein x Native brown of atlas</v>
      </c>
      <c r="CI382" s="4" t="str">
        <v>Holstein x Friesian*Holstein x Native brown of atlas</v>
      </c>
      <c r="CJ382" s="4" t="str">
        <v>Holstein x Friesian*Holstein x Native brown of atlas</v>
      </c>
      <c r="CK382" s="4" t="str">
        <v>Holstein x Friesian*Holstein x Native brown of atlas</v>
      </c>
      <c r="CL382" s="4" t="str">
        <v>Holstein x Friesian*Holstein x Native brown of atlas</v>
      </c>
      <c r="CM382" s="4" t="str">
        <v>Holstein x Friesian*Holstein x Native brown of atlas</v>
      </c>
      <c r="CN382" s="4" t="str">
        <v>Holstein x Friesian*Holstein x Native brown of atlas</v>
      </c>
      <c r="CO382" s="4" t="str">
        <v>Holstein x Friesian*Holstein x Native brown of atlas</v>
      </c>
      <c r="CP382" s="4" t="str">
        <v>Holstein x Friesian*Holstein x Native brown of atlas</v>
      </c>
      <c r="CQ382" s="4" t="str">
        <v>Holstein x Friesian*Holstein x Native brown of atlas</v>
      </c>
      <c r="CR382" s="4" t="str">
        <v>Holstein x Friesian*Holstein x Native brown of atlas</v>
      </c>
      <c r="CS382" s="4" t="str">
        <v>Holstein x Friesian*Holstein x Native brown of atlas</v>
      </c>
      <c r="CT382" s="4" t="str">
        <v>Holstein x Friesian*Holstein x Native brown of atlas</v>
      </c>
      <c r="CU382" s="4" t="str">
        <v>Holstein x Friesian*Holstein x Native brown of atlas</v>
      </c>
      <c r="CV382" s="4" t="str">
        <v>Holstein x Friesian*Holstein x Native brown of atlas</v>
      </c>
      <c r="CW382" s="4" t="str">
        <v>Holstein x Friesian*Holstein x Native brown of atlas</v>
      </c>
      <c r="CX382" s="4" t="str">
        <v>Holstein x Friesian*Holstein x Native brown of atlas</v>
      </c>
      <c r="CY382" s="4" t="str">
        <v>Holstein x Friesian*Holstein x Native brown of atlas</v>
      </c>
      <c r="CZ382" s="4" t="str">
        <v>Holstein x Friesian*Holstein x Native brown of atlas</v>
      </c>
      <c r="DA382" s="4" t="str">
        <v>Holstein x Friesian*Holstein x Native brown of atlas</v>
      </c>
    </row>
    <row r="383" spans="1:105" x14ac:dyDescent="0.35">
      <c r="A383" s="4" t="s">
        <v>1588</v>
      </c>
      <c r="B383" s="4" t="s">
        <v>1587</v>
      </c>
      <c r="C383" s="4" t="s">
        <v>2899</v>
      </c>
      <c r="F383" s="4" t="s">
        <v>2502</v>
      </c>
      <c r="AS383" s="4" t="str">
        <v>Holstein-Friesian</v>
      </c>
      <c r="AT383" s="4" t="str">
        <v>Holstein-Friesian</v>
      </c>
      <c r="AU383" s="4" t="str">
        <v>Holstein-Friesian</v>
      </c>
      <c r="AV383" s="4" t="str">
        <v>Holstein-Friesian</v>
      </c>
      <c r="AW383" s="4" t="str">
        <v>Holstein-Friesian</v>
      </c>
      <c r="AX383" s="4" t="str">
        <v>Holstein-Friesian</v>
      </c>
      <c r="AY383" s="4" t="str">
        <v>Holstein-Friesian</v>
      </c>
      <c r="AZ383" s="4" t="str">
        <v>Holstein-Friesian</v>
      </c>
      <c r="BA383" s="4" t="str">
        <v>Holstein-Friesian</v>
      </c>
      <c r="BB383" s="4" t="str">
        <v>Holstein-Friesian</v>
      </c>
      <c r="BC383" s="4" t="str">
        <v>Holstein-Friesian</v>
      </c>
      <c r="BD383" s="4" t="str">
        <v>Holstein-Friesian</v>
      </c>
      <c r="BE383" s="4" t="str">
        <v>Holstein-Friesian</v>
      </c>
      <c r="BF383" s="4" t="str">
        <v>Holstein-Friesian</v>
      </c>
      <c r="BG383" s="4" t="str">
        <v>Holstein-Friesian</v>
      </c>
      <c r="BH383" s="4" t="str">
        <v>Holstein-Friesian</v>
      </c>
      <c r="BI383" s="4" t="str">
        <v>Holstein-Friesian</v>
      </c>
      <c r="BJ383" s="4" t="str">
        <v>Holstein-Friesian</v>
      </c>
      <c r="BK383" s="4" t="str">
        <v>Holstein-Friesian</v>
      </c>
      <c r="BL383" s="4" t="str">
        <v>Holstein-Friesian</v>
      </c>
      <c r="BM383" s="4" t="str">
        <v>Holstein-Friesian</v>
      </c>
      <c r="BN383" s="4" t="str">
        <v>Holstein-Friesian</v>
      </c>
      <c r="BO383" s="4" t="str">
        <v>Holstein-Friesian</v>
      </c>
      <c r="BP383" s="4" t="str">
        <v>Holstein-Friesian</v>
      </c>
      <c r="BQ383" s="4" t="str">
        <v>Holstein-Friesian</v>
      </c>
      <c r="BR383" s="4" t="str">
        <v>Holstein-Friesian</v>
      </c>
      <c r="BS383" s="4" t="str">
        <v>Holstein-Friesian</v>
      </c>
      <c r="BT383" s="4" t="str">
        <v>Holstein-Friesian</v>
      </c>
      <c r="BU383" s="4" t="str">
        <v>Holstein-Friesian</v>
      </c>
      <c r="BV383" s="4" t="str">
        <v>Holstein-Friesian</v>
      </c>
      <c r="BX383" s="4" t="str">
        <v>Holstein*Mashona</v>
      </c>
      <c r="BY383" s="4" t="str">
        <v>Holstein*Mashona</v>
      </c>
      <c r="BZ383" s="4" t="str">
        <v>Holstein*Mashona</v>
      </c>
      <c r="CA383" s="4" t="str">
        <v>Holstein*Mashona</v>
      </c>
      <c r="CB383" s="4" t="str">
        <v>Holstein*Mashona</v>
      </c>
      <c r="CC383" s="4" t="str">
        <v>Holstein*Mashona</v>
      </c>
      <c r="CD383" s="4" t="str">
        <v>Holstein*Mashona</v>
      </c>
      <c r="CE383" s="4" t="str">
        <v>Holstein*Mashona</v>
      </c>
      <c r="CF383" s="4" t="str">
        <v>Holstein*Mashona</v>
      </c>
      <c r="CG383" s="4" t="str">
        <v>Holstein*Mashona</v>
      </c>
      <c r="CH383" s="4" t="str">
        <v>Holstein*Mashona</v>
      </c>
      <c r="CI383" s="4" t="str">
        <v>Holstein*Mashona</v>
      </c>
      <c r="CJ383" s="4" t="str">
        <v>Holstein*Mashona</v>
      </c>
      <c r="CK383" s="4" t="str">
        <v>Holstein*Mashona</v>
      </c>
      <c r="CL383" s="4" t="str">
        <v>Holstein*Mashona</v>
      </c>
      <c r="CM383" s="4" t="str">
        <v>Holstein*Mashona</v>
      </c>
      <c r="CN383" s="4" t="str">
        <v>Holstein*Mashona</v>
      </c>
      <c r="CO383" s="4" t="str">
        <v>Holstein*Mashona</v>
      </c>
      <c r="CP383" s="4" t="str">
        <v>Holstein*Mashona</v>
      </c>
      <c r="CQ383" s="4" t="str">
        <v>Holstein*Mashona</v>
      </c>
      <c r="CR383" s="4" t="str">
        <v>Holstein*Mashona</v>
      </c>
      <c r="CS383" s="4" t="str">
        <v>Holstein*Mashona</v>
      </c>
      <c r="CT383" s="4" t="str">
        <v>Holstein*Mashona</v>
      </c>
      <c r="CU383" s="4" t="str">
        <v>Holstein*Mashona</v>
      </c>
      <c r="CV383" s="4" t="str">
        <v>Holstein*Mashona</v>
      </c>
      <c r="CW383" s="4" t="str">
        <v>Holstein*Mashona</v>
      </c>
      <c r="CX383" s="4" t="str">
        <v>Holstein*Mashona</v>
      </c>
      <c r="CY383" s="4" t="str">
        <v>Holstein*Mashona</v>
      </c>
      <c r="CZ383" s="4" t="str">
        <v>Holstein*Mashona</v>
      </c>
      <c r="DA383" s="4" t="str">
        <v>Holstein*Mashona</v>
      </c>
    </row>
    <row r="384" spans="1:105" x14ac:dyDescent="0.35">
      <c r="A384" s="4" t="s">
        <v>1588</v>
      </c>
      <c r="B384" s="4" t="s">
        <v>1587</v>
      </c>
      <c r="C384" s="4" t="s">
        <v>2900</v>
      </c>
      <c r="F384" s="4" t="s">
        <v>2502</v>
      </c>
      <c r="AS384" s="4" t="str">
        <v>Hubbard</v>
      </c>
      <c r="AT384" s="4" t="str">
        <v>Hubbard</v>
      </c>
      <c r="AU384" s="4" t="str">
        <v>Hubbard</v>
      </c>
      <c r="AV384" s="4" t="str">
        <v>Hubbard</v>
      </c>
      <c r="AW384" s="4" t="str">
        <v>Hubbard</v>
      </c>
      <c r="AX384" s="4" t="str">
        <v>Hubbard</v>
      </c>
      <c r="AY384" s="4" t="str">
        <v>Hubbard</v>
      </c>
      <c r="AZ384" s="4" t="str">
        <v>Hubbard</v>
      </c>
      <c r="BA384" s="4" t="str">
        <v>Hubbard</v>
      </c>
      <c r="BB384" s="4" t="str">
        <v>Hubbard</v>
      </c>
      <c r="BC384" s="4" t="str">
        <v>Hubbard</v>
      </c>
      <c r="BD384" s="4" t="str">
        <v>Hubbard</v>
      </c>
      <c r="BE384" s="4" t="str">
        <v>Hubbard</v>
      </c>
      <c r="BF384" s="4" t="str">
        <v>Hubbard</v>
      </c>
      <c r="BG384" s="4" t="str">
        <v>Hubbard</v>
      </c>
      <c r="BH384" s="4" t="str">
        <v>Hubbard</v>
      </c>
      <c r="BI384" s="4" t="str">
        <v>Hubbard</v>
      </c>
      <c r="BJ384" s="4" t="str">
        <v>Hubbard</v>
      </c>
      <c r="BK384" s="4" t="str">
        <v>Hubbard</v>
      </c>
      <c r="BL384" s="4" t="str">
        <v>Hubbard</v>
      </c>
      <c r="BM384" s="4" t="str">
        <v>Hubbard</v>
      </c>
      <c r="BN384" s="4" t="str">
        <v>Hubbard</v>
      </c>
      <c r="BO384" s="4" t="str">
        <v>Hubbard</v>
      </c>
      <c r="BP384" s="4" t="str">
        <v>Hubbard</v>
      </c>
      <c r="BQ384" s="4" t="str">
        <v>Hubbard</v>
      </c>
      <c r="BR384" s="4" t="str">
        <v>Hubbard</v>
      </c>
      <c r="BS384" s="4" t="str">
        <v>Hubbard</v>
      </c>
      <c r="BT384" s="4" t="str">
        <v>Hubbard</v>
      </c>
      <c r="BU384" s="4" t="str">
        <v>Hubbard</v>
      </c>
      <c r="BV384" s="4" t="str">
        <v>Hubbard</v>
      </c>
      <c r="BX384" s="4" t="str">
        <v>Holstein-Friesian</v>
      </c>
      <c r="BY384" s="4" t="str">
        <v>Holstein-Friesian</v>
      </c>
      <c r="BZ384" s="4" t="str">
        <v>Holstein-Friesian</v>
      </c>
      <c r="CA384" s="4" t="str">
        <v>Holstein-Friesian</v>
      </c>
      <c r="CB384" s="4" t="str">
        <v>Holstein-Friesian</v>
      </c>
      <c r="CC384" s="4" t="str">
        <v>Holstein-Friesian</v>
      </c>
      <c r="CD384" s="4" t="str">
        <v>Holstein-Friesian</v>
      </c>
      <c r="CE384" s="4" t="str">
        <v>Holstein-Friesian</v>
      </c>
      <c r="CF384" s="4" t="str">
        <v>Holstein-Friesian</v>
      </c>
      <c r="CG384" s="4" t="str">
        <v>Holstein-Friesian</v>
      </c>
      <c r="CH384" s="4" t="str">
        <v>Holstein-Friesian</v>
      </c>
      <c r="CI384" s="4" t="str">
        <v>Holstein-Friesian</v>
      </c>
      <c r="CJ384" s="4" t="str">
        <v>Holstein-Friesian</v>
      </c>
      <c r="CK384" s="4" t="str">
        <v>Holstein-Friesian</v>
      </c>
      <c r="CL384" s="4" t="str">
        <v>Holstein-Friesian</v>
      </c>
      <c r="CM384" s="4" t="str">
        <v>Holstein-Friesian</v>
      </c>
      <c r="CN384" s="4" t="str">
        <v>Holstein-Friesian</v>
      </c>
      <c r="CO384" s="4" t="str">
        <v>Holstein-Friesian</v>
      </c>
      <c r="CP384" s="4" t="str">
        <v>Holstein-Friesian</v>
      </c>
      <c r="CQ384" s="4" t="str">
        <v>Holstein-Friesian</v>
      </c>
      <c r="CR384" s="4" t="str">
        <v>Holstein-Friesian</v>
      </c>
      <c r="CS384" s="4" t="str">
        <v>Holstein-Friesian</v>
      </c>
      <c r="CT384" s="4" t="str">
        <v>Holstein-Friesian</v>
      </c>
      <c r="CU384" s="4" t="str">
        <v>Holstein-Friesian</v>
      </c>
      <c r="CV384" s="4" t="str">
        <v>Holstein-Friesian</v>
      </c>
      <c r="CW384" s="4" t="str">
        <v>Holstein-Friesian</v>
      </c>
      <c r="CX384" s="4" t="str">
        <v>Holstein-Friesian</v>
      </c>
      <c r="CY384" s="4" t="str">
        <v>Holstein-Friesian</v>
      </c>
      <c r="CZ384" s="4" t="str">
        <v>Holstein-Friesian</v>
      </c>
      <c r="DA384" s="4" t="str">
        <v>Holstein-Friesian</v>
      </c>
    </row>
    <row r="385" spans="1:105" x14ac:dyDescent="0.35">
      <c r="A385" s="4" t="s">
        <v>1588</v>
      </c>
      <c r="B385" s="4" t="s">
        <v>1587</v>
      </c>
      <c r="C385" s="4" t="s">
        <v>2901</v>
      </c>
      <c r="F385" s="4" t="s">
        <v>2505</v>
      </c>
      <c r="AS385" s="4" t="str">
        <v>Hy-line</v>
      </c>
      <c r="AT385" s="4" t="str">
        <v>Hy-line</v>
      </c>
      <c r="AU385" s="4" t="str">
        <v>Hy-line</v>
      </c>
      <c r="AV385" s="4" t="str">
        <v>Hy-line</v>
      </c>
      <c r="AW385" s="4" t="str">
        <v>Hy-line</v>
      </c>
      <c r="AX385" s="4" t="str">
        <v>Hy-line</v>
      </c>
      <c r="AY385" s="4" t="str">
        <v>Hy-line</v>
      </c>
      <c r="AZ385" s="4" t="str">
        <v>Hy-line</v>
      </c>
      <c r="BA385" s="4" t="str">
        <v>Hy-line</v>
      </c>
      <c r="BB385" s="4" t="str">
        <v>Hy-line</v>
      </c>
      <c r="BC385" s="4" t="str">
        <v>Hy-line</v>
      </c>
      <c r="BD385" s="4" t="str">
        <v>Hy-line</v>
      </c>
      <c r="BE385" s="4" t="str">
        <v>Hy-line</v>
      </c>
      <c r="BF385" s="4" t="str">
        <v>Hy-line</v>
      </c>
      <c r="BG385" s="4" t="str">
        <v>Hy-line</v>
      </c>
      <c r="BH385" s="4" t="str">
        <v>Hy-line</v>
      </c>
      <c r="BI385" s="4" t="str">
        <v>Hy-line</v>
      </c>
      <c r="BJ385" s="4" t="str">
        <v>Hy-line</v>
      </c>
      <c r="BK385" s="4" t="str">
        <v>Hy-line</v>
      </c>
      <c r="BL385" s="4" t="str">
        <v>Hy-line</v>
      </c>
      <c r="BM385" s="4" t="str">
        <v>Hy-line</v>
      </c>
      <c r="BN385" s="4" t="str">
        <v>Hy-line</v>
      </c>
      <c r="BO385" s="4" t="str">
        <v>Hy-line</v>
      </c>
      <c r="BP385" s="4" t="str">
        <v>Hy-line</v>
      </c>
      <c r="BQ385" s="4" t="str">
        <v>Hy-line</v>
      </c>
      <c r="BR385" s="4" t="str">
        <v>Hy-line</v>
      </c>
      <c r="BS385" s="4" t="str">
        <v>Hy-line</v>
      </c>
      <c r="BT385" s="4" t="str">
        <v>Hy-line</v>
      </c>
      <c r="BU385" s="4" t="str">
        <v>Hy-line</v>
      </c>
      <c r="BV385" s="4" t="str">
        <v>Hy-line</v>
      </c>
      <c r="BX385" s="4" t="str">
        <v>Hubbard</v>
      </c>
      <c r="BY385" s="4" t="str">
        <v>Hubbard</v>
      </c>
      <c r="BZ385" s="4" t="str">
        <v>Hubbard</v>
      </c>
      <c r="CA385" s="4" t="str">
        <v>Hubbard</v>
      </c>
      <c r="CB385" s="4" t="str">
        <v>Hubbard</v>
      </c>
      <c r="CC385" s="4" t="str">
        <v>Hubbard</v>
      </c>
      <c r="CD385" s="4" t="str">
        <v>Hubbard</v>
      </c>
      <c r="CE385" s="4" t="str">
        <v>Hubbard</v>
      </c>
      <c r="CF385" s="4" t="str">
        <v>Hubbard</v>
      </c>
      <c r="CG385" s="4" t="str">
        <v>Hubbard</v>
      </c>
      <c r="CH385" s="4" t="str">
        <v>Hubbard</v>
      </c>
      <c r="CI385" s="4" t="str">
        <v>Hubbard</v>
      </c>
      <c r="CJ385" s="4" t="str">
        <v>Hubbard</v>
      </c>
      <c r="CK385" s="4" t="str">
        <v>Hubbard</v>
      </c>
      <c r="CL385" s="4" t="str">
        <v>Hubbard</v>
      </c>
      <c r="CM385" s="4" t="str">
        <v>Hubbard</v>
      </c>
      <c r="CN385" s="4" t="str">
        <v>Hubbard</v>
      </c>
      <c r="CO385" s="4" t="str">
        <v>Hubbard</v>
      </c>
      <c r="CP385" s="4" t="str">
        <v>Hubbard</v>
      </c>
      <c r="CQ385" s="4" t="str">
        <v>Hubbard</v>
      </c>
      <c r="CR385" s="4" t="str">
        <v>Hubbard</v>
      </c>
      <c r="CS385" s="4" t="str">
        <v>Hubbard</v>
      </c>
      <c r="CT385" s="4" t="str">
        <v>Hubbard</v>
      </c>
      <c r="CU385" s="4" t="str">
        <v>Hubbard</v>
      </c>
      <c r="CV385" s="4" t="str">
        <v>Hubbard</v>
      </c>
      <c r="CW385" s="4" t="str">
        <v>Hubbard</v>
      </c>
      <c r="CX385" s="4" t="str">
        <v>Hubbard</v>
      </c>
      <c r="CY385" s="4" t="str">
        <v>Hubbard</v>
      </c>
      <c r="CZ385" s="4" t="str">
        <v>Hubbard</v>
      </c>
      <c r="DA385" s="4" t="str">
        <v>Hubbard</v>
      </c>
    </row>
    <row r="386" spans="1:105" x14ac:dyDescent="0.35">
      <c r="A386" s="4" t="s">
        <v>1588</v>
      </c>
      <c r="B386" s="4" t="s">
        <v>1587</v>
      </c>
      <c r="C386" s="4" t="s">
        <v>2902</v>
      </c>
      <c r="F386" s="4" t="s">
        <v>172</v>
      </c>
      <c r="AS386" s="4" t="str">
        <v>Hy-line brown</v>
      </c>
      <c r="AT386" s="4" t="str">
        <v>Hy-line brown</v>
      </c>
      <c r="AU386" s="4" t="str">
        <v>Hy-line brown</v>
      </c>
      <c r="AV386" s="4" t="str">
        <v>Hy-line brown</v>
      </c>
      <c r="AW386" s="4" t="str">
        <v>Hy-line brown</v>
      </c>
      <c r="AX386" s="4" t="str">
        <v>Hy-line brown</v>
      </c>
      <c r="AY386" s="4" t="str">
        <v>Hy-line brown</v>
      </c>
      <c r="AZ386" s="4" t="str">
        <v>Hy-line brown</v>
      </c>
      <c r="BA386" s="4" t="str">
        <v>Hy-line brown</v>
      </c>
      <c r="BB386" s="4" t="str">
        <v>Hy-line brown</v>
      </c>
      <c r="BC386" s="4" t="str">
        <v>Hy-line brown</v>
      </c>
      <c r="BD386" s="4" t="str">
        <v>Hy-line brown</v>
      </c>
      <c r="BE386" s="4" t="str">
        <v>Hy-line brown</v>
      </c>
      <c r="BF386" s="4" t="str">
        <v>Hy-line brown</v>
      </c>
      <c r="BG386" s="4" t="str">
        <v>Hy-line brown</v>
      </c>
      <c r="BH386" s="4" t="str">
        <v>Hy-line brown</v>
      </c>
      <c r="BI386" s="4" t="str">
        <v>Hy-line brown</v>
      </c>
      <c r="BJ386" s="4" t="str">
        <v>Hy-line brown</v>
      </c>
      <c r="BK386" s="4" t="str">
        <v>Hy-line brown</v>
      </c>
      <c r="BL386" s="4" t="str">
        <v>Hy-line brown</v>
      </c>
      <c r="BM386" s="4" t="str">
        <v>Hy-line brown</v>
      </c>
      <c r="BN386" s="4" t="str">
        <v>Hy-line brown</v>
      </c>
      <c r="BO386" s="4" t="str">
        <v>Hy-line brown</v>
      </c>
      <c r="BP386" s="4" t="str">
        <v>Hy-line brown</v>
      </c>
      <c r="BQ386" s="4" t="str">
        <v>Hy-line brown</v>
      </c>
      <c r="BR386" s="4" t="str">
        <v>Hy-line brown</v>
      </c>
      <c r="BS386" s="4" t="str">
        <v>Hy-line brown</v>
      </c>
      <c r="BT386" s="4" t="str">
        <v>Hy-line brown</v>
      </c>
      <c r="BU386" s="4" t="str">
        <v>Hy-line brown</v>
      </c>
      <c r="BV386" s="4" t="str">
        <v>Hy-line brown</v>
      </c>
      <c r="BX386" s="4" t="str">
        <v>Hy-line</v>
      </c>
      <c r="BY386" s="4" t="str">
        <v>Hy-line</v>
      </c>
      <c r="BZ386" s="4" t="str">
        <v>Hy-line</v>
      </c>
      <c r="CA386" s="4" t="str">
        <v>Hy-line</v>
      </c>
      <c r="CB386" s="4" t="str">
        <v>Hy-line</v>
      </c>
      <c r="CC386" s="4" t="str">
        <v>Hy-line</v>
      </c>
      <c r="CD386" s="4" t="str">
        <v>Hy-line</v>
      </c>
      <c r="CE386" s="4" t="str">
        <v>Hy-line</v>
      </c>
      <c r="CF386" s="4" t="str">
        <v>Hy-line</v>
      </c>
      <c r="CG386" s="4" t="str">
        <v>Hy-line</v>
      </c>
      <c r="CH386" s="4" t="str">
        <v>Hy-line</v>
      </c>
      <c r="CI386" s="4" t="str">
        <v>Hy-line</v>
      </c>
      <c r="CJ386" s="4" t="str">
        <v>Hy-line</v>
      </c>
      <c r="CK386" s="4" t="str">
        <v>Hy-line</v>
      </c>
      <c r="CL386" s="4" t="str">
        <v>Hy-line</v>
      </c>
      <c r="CM386" s="4" t="str">
        <v>Hy-line</v>
      </c>
      <c r="CN386" s="4" t="str">
        <v>Hy-line</v>
      </c>
      <c r="CO386" s="4" t="str">
        <v>Hy-line</v>
      </c>
      <c r="CP386" s="4" t="str">
        <v>Hy-line</v>
      </c>
      <c r="CQ386" s="4" t="str">
        <v>Hy-line</v>
      </c>
      <c r="CR386" s="4" t="str">
        <v>Hy-line</v>
      </c>
      <c r="CS386" s="4" t="str">
        <v>Hy-line</v>
      </c>
      <c r="CT386" s="4" t="str">
        <v>Hy-line</v>
      </c>
      <c r="CU386" s="4" t="str">
        <v>Hy-line</v>
      </c>
      <c r="CV386" s="4" t="str">
        <v>Hy-line</v>
      </c>
      <c r="CW386" s="4" t="str">
        <v>Hy-line</v>
      </c>
      <c r="CX386" s="4" t="str">
        <v>Hy-line</v>
      </c>
      <c r="CY386" s="4" t="str">
        <v>Hy-line</v>
      </c>
      <c r="CZ386" s="4" t="str">
        <v>Hy-line</v>
      </c>
      <c r="DA386" s="4" t="str">
        <v>Hy-line</v>
      </c>
    </row>
    <row r="387" spans="1:105" x14ac:dyDescent="0.35">
      <c r="A387" s="4" t="s">
        <v>1588</v>
      </c>
      <c r="B387" s="4" t="s">
        <v>1587</v>
      </c>
      <c r="C387" s="4" t="s">
        <v>2903</v>
      </c>
      <c r="F387" s="4" t="s">
        <v>2502</v>
      </c>
      <c r="AS387" s="4" t="str">
        <v>Hy-line silver-brown</v>
      </c>
      <c r="AT387" s="4" t="str">
        <v>Hy-line silver-brown</v>
      </c>
      <c r="AU387" s="4" t="str">
        <v>Hy-line silver-brown</v>
      </c>
      <c r="AV387" s="4" t="str">
        <v>Hy-line silver-brown</v>
      </c>
      <c r="AW387" s="4" t="str">
        <v>Hy-line silver-brown</v>
      </c>
      <c r="AX387" s="4" t="str">
        <v>Hy-line silver-brown</v>
      </c>
      <c r="AY387" s="4" t="str">
        <v>Hy-line silver-brown</v>
      </c>
      <c r="AZ387" s="4" t="str">
        <v>Hy-line silver-brown</v>
      </c>
      <c r="BA387" s="4" t="str">
        <v>Hy-line silver-brown</v>
      </c>
      <c r="BB387" s="4" t="str">
        <v>Hy-line silver-brown</v>
      </c>
      <c r="BC387" s="4" t="str">
        <v>Hy-line silver-brown</v>
      </c>
      <c r="BD387" s="4" t="str">
        <v>Hy-line silver-brown</v>
      </c>
      <c r="BE387" s="4" t="str">
        <v>Hy-line silver-brown</v>
      </c>
      <c r="BF387" s="4" t="str">
        <v>Hy-line silver-brown</v>
      </c>
      <c r="BG387" s="4" t="str">
        <v>Hy-line silver-brown</v>
      </c>
      <c r="BH387" s="4" t="str">
        <v>Hy-line silver-brown</v>
      </c>
      <c r="BI387" s="4" t="str">
        <v>Hy-line silver-brown</v>
      </c>
      <c r="BJ387" s="4" t="str">
        <v>Hy-line silver-brown</v>
      </c>
      <c r="BK387" s="4" t="str">
        <v>Hy-line silver-brown</v>
      </c>
      <c r="BL387" s="4" t="str">
        <v>Hy-line silver-brown</v>
      </c>
      <c r="BM387" s="4" t="str">
        <v>Hy-line silver-brown</v>
      </c>
      <c r="BN387" s="4" t="str">
        <v>Hy-line silver-brown</v>
      </c>
      <c r="BO387" s="4" t="str">
        <v>Hy-line silver-brown</v>
      </c>
      <c r="BP387" s="4" t="str">
        <v>Hy-line silver-brown</v>
      </c>
      <c r="BQ387" s="4" t="str">
        <v>Hy-line silver-brown</v>
      </c>
      <c r="BR387" s="4" t="str">
        <v>Hy-line silver-brown</v>
      </c>
      <c r="BS387" s="4" t="str">
        <v>Hy-line silver-brown</v>
      </c>
      <c r="BT387" s="4" t="str">
        <v>Hy-line silver-brown</v>
      </c>
      <c r="BU387" s="4" t="str">
        <v>Hy-line silver-brown</v>
      </c>
      <c r="BV387" s="4" t="str">
        <v>Hy-line silver-brown</v>
      </c>
      <c r="BX387" s="4" t="str">
        <v>Hy-line brown</v>
      </c>
      <c r="BY387" s="4" t="str">
        <v>Hy-line brown</v>
      </c>
      <c r="BZ387" s="4" t="str">
        <v>Hy-line brown</v>
      </c>
      <c r="CA387" s="4" t="str">
        <v>Hy-line brown</v>
      </c>
      <c r="CB387" s="4" t="str">
        <v>Hy-line brown</v>
      </c>
      <c r="CC387" s="4" t="str">
        <v>Hy-line brown</v>
      </c>
      <c r="CD387" s="4" t="str">
        <v>Hy-line brown</v>
      </c>
      <c r="CE387" s="4" t="str">
        <v>Hy-line brown</v>
      </c>
      <c r="CF387" s="4" t="str">
        <v>Hy-line brown</v>
      </c>
      <c r="CG387" s="4" t="str">
        <v>Hy-line brown</v>
      </c>
      <c r="CH387" s="4" t="str">
        <v>Hy-line brown</v>
      </c>
      <c r="CI387" s="4" t="str">
        <v>Hy-line brown</v>
      </c>
      <c r="CJ387" s="4" t="str">
        <v>Hy-line brown</v>
      </c>
      <c r="CK387" s="4" t="str">
        <v>Hy-line brown</v>
      </c>
      <c r="CL387" s="4" t="str">
        <v>Hy-line brown</v>
      </c>
      <c r="CM387" s="4" t="str">
        <v>Hy-line brown</v>
      </c>
      <c r="CN387" s="4" t="str">
        <v>Hy-line brown</v>
      </c>
      <c r="CO387" s="4" t="str">
        <v>Hy-line brown</v>
      </c>
      <c r="CP387" s="4" t="str">
        <v>Hy-line brown</v>
      </c>
      <c r="CQ387" s="4" t="str">
        <v>Hy-line brown</v>
      </c>
      <c r="CR387" s="4" t="str">
        <v>Hy-line brown</v>
      </c>
      <c r="CS387" s="4" t="str">
        <v>Hy-line brown</v>
      </c>
      <c r="CT387" s="4" t="str">
        <v>Hy-line brown</v>
      </c>
      <c r="CU387" s="4" t="str">
        <v>Hy-line brown</v>
      </c>
      <c r="CV387" s="4" t="str">
        <v>Hy-line brown</v>
      </c>
      <c r="CW387" s="4" t="str">
        <v>Hy-line brown</v>
      </c>
      <c r="CX387" s="4" t="str">
        <v>Hy-line brown</v>
      </c>
      <c r="CY387" s="4" t="str">
        <v>Hy-line brown</v>
      </c>
      <c r="CZ387" s="4" t="str">
        <v>Hy-line brown</v>
      </c>
      <c r="DA387" s="4" t="str">
        <v>Hy-line brown</v>
      </c>
    </row>
    <row r="388" spans="1:105" x14ac:dyDescent="0.35">
      <c r="A388" s="4" t="s">
        <v>1588</v>
      </c>
      <c r="B388" s="4" t="s">
        <v>1587</v>
      </c>
      <c r="C388" s="4" t="s">
        <v>2904</v>
      </c>
      <c r="F388" s="4" t="s">
        <v>2514</v>
      </c>
      <c r="AS388" s="4" t="str">
        <v>IAC 165</v>
      </c>
      <c r="AT388" s="4" t="str">
        <v>IAC 165</v>
      </c>
      <c r="AU388" s="4" t="str">
        <v>IAC 165</v>
      </c>
      <c r="AV388" s="4" t="str">
        <v>IAC 165</v>
      </c>
      <c r="AW388" s="4" t="str">
        <v>IAC 165</v>
      </c>
      <c r="AX388" s="4" t="str">
        <v>IAC 165</v>
      </c>
      <c r="AY388" s="4" t="str">
        <v>IAC 165</v>
      </c>
      <c r="AZ388" s="4" t="str">
        <v>IAC 165</v>
      </c>
      <c r="BA388" s="4" t="str">
        <v>IAC 165</v>
      </c>
      <c r="BB388" s="4" t="str">
        <v>IAC 165</v>
      </c>
      <c r="BC388" s="4" t="str">
        <v>IAC 165</v>
      </c>
      <c r="BD388" s="4" t="str">
        <v>IAC 165</v>
      </c>
      <c r="BE388" s="4" t="str">
        <v>IAC 165</v>
      </c>
      <c r="BF388" s="4" t="str">
        <v>IAC 165</v>
      </c>
      <c r="BG388" s="4" t="str">
        <v>IAC 165</v>
      </c>
      <c r="BH388" s="4" t="str">
        <v>IAC 165</v>
      </c>
      <c r="BI388" s="4" t="str">
        <v>IAC 165</v>
      </c>
      <c r="BJ388" s="4" t="str">
        <v>IAC 165</v>
      </c>
      <c r="BK388" s="4" t="str">
        <v>IAC 165</v>
      </c>
      <c r="BL388" s="4" t="str">
        <v>IAC 165</v>
      </c>
      <c r="BM388" s="4" t="str">
        <v>IAC 165</v>
      </c>
      <c r="BN388" s="4" t="str">
        <v>IAC 165</v>
      </c>
      <c r="BO388" s="4" t="str">
        <v>IAC 165</v>
      </c>
      <c r="BP388" s="4" t="str">
        <v>IAC 165</v>
      </c>
      <c r="BQ388" s="4" t="str">
        <v>IAC 165</v>
      </c>
      <c r="BR388" s="4" t="str">
        <v>IAC 165</v>
      </c>
      <c r="BS388" s="4" t="str">
        <v>IAC 165</v>
      </c>
      <c r="BT388" s="4" t="str">
        <v>IAC 165</v>
      </c>
      <c r="BU388" s="4" t="str">
        <v>IAC 165</v>
      </c>
      <c r="BV388" s="4" t="str">
        <v>IAC 165</v>
      </c>
      <c r="BX388" s="4" t="str">
        <v>Hy-line silver-brown</v>
      </c>
      <c r="BY388" s="4" t="str">
        <v>Hy-line silver-brown</v>
      </c>
      <c r="BZ388" s="4" t="str">
        <v>Hy-line silver-brown</v>
      </c>
      <c r="CA388" s="4" t="str">
        <v>Hy-line silver-brown</v>
      </c>
      <c r="CB388" s="4" t="str">
        <v>Hy-line silver-brown</v>
      </c>
      <c r="CC388" s="4" t="str">
        <v>Hy-line silver-brown</v>
      </c>
      <c r="CD388" s="4" t="str">
        <v>Hy-line silver-brown</v>
      </c>
      <c r="CE388" s="4" t="str">
        <v>Hy-line silver-brown</v>
      </c>
      <c r="CF388" s="4" t="str">
        <v>Hy-line silver-brown</v>
      </c>
      <c r="CG388" s="4" t="str">
        <v>Hy-line silver-brown</v>
      </c>
      <c r="CH388" s="4" t="str">
        <v>Hy-line silver-brown</v>
      </c>
      <c r="CI388" s="4" t="str">
        <v>Hy-line silver-brown</v>
      </c>
      <c r="CJ388" s="4" t="str">
        <v>Hy-line silver-brown</v>
      </c>
      <c r="CK388" s="4" t="str">
        <v>Hy-line silver-brown</v>
      </c>
      <c r="CL388" s="4" t="str">
        <v>Hy-line silver-brown</v>
      </c>
      <c r="CM388" s="4" t="str">
        <v>Hy-line silver-brown</v>
      </c>
      <c r="CN388" s="4" t="str">
        <v>Hy-line silver-brown</v>
      </c>
      <c r="CO388" s="4" t="str">
        <v>Hy-line silver-brown</v>
      </c>
      <c r="CP388" s="4" t="str">
        <v>Hy-line silver-brown</v>
      </c>
      <c r="CQ388" s="4" t="str">
        <v>Hy-line silver-brown</v>
      </c>
      <c r="CR388" s="4" t="str">
        <v>Hy-line silver-brown</v>
      </c>
      <c r="CS388" s="4" t="str">
        <v>Hy-line silver-brown</v>
      </c>
      <c r="CT388" s="4" t="str">
        <v>Hy-line silver-brown</v>
      </c>
      <c r="CU388" s="4" t="str">
        <v>Hy-line silver-brown</v>
      </c>
      <c r="CV388" s="4" t="str">
        <v>Hy-line silver-brown</v>
      </c>
      <c r="CW388" s="4" t="str">
        <v>Hy-line silver-brown</v>
      </c>
      <c r="CX388" s="4" t="str">
        <v>Hy-line silver-brown</v>
      </c>
      <c r="CY388" s="4" t="str">
        <v>Hy-line silver-brown</v>
      </c>
      <c r="CZ388" s="4" t="str">
        <v>Hy-line silver-brown</v>
      </c>
      <c r="DA388" s="4" t="str">
        <v>Hy-line silver-brown</v>
      </c>
    </row>
    <row r="389" spans="1:105" x14ac:dyDescent="0.35">
      <c r="A389" s="4" t="s">
        <v>1588</v>
      </c>
      <c r="B389" s="4" t="s">
        <v>1587</v>
      </c>
      <c r="C389" s="4" t="s">
        <v>2905</v>
      </c>
      <c r="F389" s="4" t="s">
        <v>2502</v>
      </c>
      <c r="AS389" s="4" t="str">
        <v>IAR48</v>
      </c>
      <c r="AT389" s="4" t="str">
        <v>IAR48</v>
      </c>
      <c r="AU389" s="4" t="str">
        <v>IAR48</v>
      </c>
      <c r="AV389" s="4" t="str">
        <v>IAR48</v>
      </c>
      <c r="AW389" s="4" t="str">
        <v>IAR48</v>
      </c>
      <c r="AX389" s="4" t="str">
        <v>IAR48</v>
      </c>
      <c r="AY389" s="4" t="str">
        <v>IAR48</v>
      </c>
      <c r="AZ389" s="4" t="str">
        <v>IAR48</v>
      </c>
      <c r="BA389" s="4" t="str">
        <v>IAR48</v>
      </c>
      <c r="BB389" s="4" t="str">
        <v>IAR48</v>
      </c>
      <c r="BC389" s="4" t="str">
        <v>IAR48</v>
      </c>
      <c r="BD389" s="4" t="str">
        <v>IAR48</v>
      </c>
      <c r="BE389" s="4" t="str">
        <v>IAR48</v>
      </c>
      <c r="BF389" s="4" t="str">
        <v>IAR48</v>
      </c>
      <c r="BG389" s="4" t="str">
        <v>IAR48</v>
      </c>
      <c r="BH389" s="4" t="str">
        <v>IAR48</v>
      </c>
      <c r="BI389" s="4" t="str">
        <v>IAR48</v>
      </c>
      <c r="BJ389" s="4" t="str">
        <v>IAR48</v>
      </c>
      <c r="BK389" s="4" t="str">
        <v>IAR48</v>
      </c>
      <c r="BL389" s="4" t="str">
        <v>IAR48</v>
      </c>
      <c r="BM389" s="4" t="str">
        <v>IAR48</v>
      </c>
      <c r="BN389" s="4" t="str">
        <v>IAR48</v>
      </c>
      <c r="BO389" s="4" t="str">
        <v>IAR48</v>
      </c>
      <c r="BP389" s="4" t="str">
        <v>IAR48</v>
      </c>
      <c r="BQ389" s="4" t="str">
        <v>IAR48</v>
      </c>
      <c r="BR389" s="4" t="str">
        <v>IAR48</v>
      </c>
      <c r="BS389" s="4" t="str">
        <v>IAR48</v>
      </c>
      <c r="BT389" s="4" t="str">
        <v>IAR48</v>
      </c>
      <c r="BU389" s="4" t="str">
        <v>IAR48</v>
      </c>
      <c r="BV389" s="4" t="str">
        <v>IAR48</v>
      </c>
      <c r="BX389" s="4" t="str">
        <v>IAC 165</v>
      </c>
      <c r="BY389" s="4" t="str">
        <v>IAC 165</v>
      </c>
      <c r="BZ389" s="4" t="str">
        <v>IAC 165</v>
      </c>
      <c r="CA389" s="4" t="str">
        <v>IAC 165</v>
      </c>
      <c r="CB389" s="4" t="str">
        <v>IAC 165</v>
      </c>
      <c r="CC389" s="4" t="str">
        <v>IAC 165</v>
      </c>
      <c r="CD389" s="4" t="str">
        <v>IAC 165</v>
      </c>
      <c r="CE389" s="4" t="str">
        <v>IAC 165</v>
      </c>
      <c r="CF389" s="4" t="str">
        <v>IAC 165</v>
      </c>
      <c r="CG389" s="4" t="str">
        <v>IAC 165</v>
      </c>
      <c r="CH389" s="4" t="str">
        <v>IAC 165</v>
      </c>
      <c r="CI389" s="4" t="str">
        <v>IAC 165</v>
      </c>
      <c r="CJ389" s="4" t="str">
        <v>IAC 165</v>
      </c>
      <c r="CK389" s="4" t="str">
        <v>IAC 165</v>
      </c>
      <c r="CL389" s="4" t="str">
        <v>IAC 165</v>
      </c>
      <c r="CM389" s="4" t="str">
        <v>IAC 165</v>
      </c>
      <c r="CN389" s="4" t="str">
        <v>IAC 165</v>
      </c>
      <c r="CO389" s="4" t="str">
        <v>IAC 165</v>
      </c>
      <c r="CP389" s="4" t="str">
        <v>IAC 165</v>
      </c>
      <c r="CQ389" s="4" t="str">
        <v>IAC 165</v>
      </c>
      <c r="CR389" s="4" t="str">
        <v>IAC 165</v>
      </c>
      <c r="CS389" s="4" t="str">
        <v>IAC 165</v>
      </c>
      <c r="CT389" s="4" t="str">
        <v>IAC 165</v>
      </c>
      <c r="CU389" s="4" t="str">
        <v>IAC 165</v>
      </c>
      <c r="CV389" s="4" t="str">
        <v>IAC 165</v>
      </c>
      <c r="CW389" s="4" t="str">
        <v>IAC 165</v>
      </c>
      <c r="CX389" s="4" t="str">
        <v>IAC 165</v>
      </c>
      <c r="CY389" s="4" t="str">
        <v>IAC 165</v>
      </c>
      <c r="CZ389" s="4" t="str">
        <v>IAC 165</v>
      </c>
      <c r="DA389" s="4" t="str">
        <v>IAC 165</v>
      </c>
    </row>
    <row r="390" spans="1:105" x14ac:dyDescent="0.35">
      <c r="A390" s="4" t="s">
        <v>1588</v>
      </c>
      <c r="B390" s="4" t="s">
        <v>1587</v>
      </c>
      <c r="C390" s="4" t="s">
        <v>2906</v>
      </c>
      <c r="F390" s="4" t="s">
        <v>2502</v>
      </c>
      <c r="AS390" s="4" t="str">
        <v>Ibis</v>
      </c>
      <c r="AT390" s="4" t="str">
        <v>Ibis</v>
      </c>
      <c r="AU390" s="4" t="str">
        <v>Ibis</v>
      </c>
      <c r="AV390" s="4" t="str">
        <v>Ibis</v>
      </c>
      <c r="AW390" s="4" t="str">
        <v>Ibis</v>
      </c>
      <c r="AX390" s="4" t="str">
        <v>Ibis</v>
      </c>
      <c r="AY390" s="4" t="str">
        <v>Ibis</v>
      </c>
      <c r="AZ390" s="4" t="str">
        <v>Ibis</v>
      </c>
      <c r="BA390" s="4" t="str">
        <v>Ibis</v>
      </c>
      <c r="BB390" s="4" t="str">
        <v>Ibis</v>
      </c>
      <c r="BC390" s="4" t="str">
        <v>Ibis</v>
      </c>
      <c r="BD390" s="4" t="str">
        <v>Ibis</v>
      </c>
      <c r="BE390" s="4" t="str">
        <v>Ibis</v>
      </c>
      <c r="BF390" s="4" t="str">
        <v>Ibis</v>
      </c>
      <c r="BG390" s="4" t="str">
        <v>Ibis</v>
      </c>
      <c r="BH390" s="4" t="str">
        <v>Ibis</v>
      </c>
      <c r="BI390" s="4" t="str">
        <v>Ibis</v>
      </c>
      <c r="BJ390" s="4" t="str">
        <v>Ibis</v>
      </c>
      <c r="BK390" s="4" t="str">
        <v>Ibis</v>
      </c>
      <c r="BL390" s="4" t="str">
        <v>Ibis</v>
      </c>
      <c r="BM390" s="4" t="str">
        <v>Ibis</v>
      </c>
      <c r="BN390" s="4" t="str">
        <v>Ibis</v>
      </c>
      <c r="BO390" s="4" t="str">
        <v>Ibis</v>
      </c>
      <c r="BP390" s="4" t="str">
        <v>Ibis</v>
      </c>
      <c r="BQ390" s="4" t="str">
        <v>Ibis</v>
      </c>
      <c r="BR390" s="4" t="str">
        <v>Ibis</v>
      </c>
      <c r="BS390" s="4" t="str">
        <v>Ibis</v>
      </c>
      <c r="BT390" s="4" t="str">
        <v>Ibis</v>
      </c>
      <c r="BU390" s="4" t="str">
        <v>Ibis</v>
      </c>
      <c r="BV390" s="4" t="str">
        <v>Ibis</v>
      </c>
      <c r="BX390" s="4" t="str">
        <v>IAR48</v>
      </c>
      <c r="BY390" s="4" t="str">
        <v>IAR48</v>
      </c>
      <c r="BZ390" s="4" t="str">
        <v>IAR48</v>
      </c>
      <c r="CA390" s="4" t="str">
        <v>IAR48</v>
      </c>
      <c r="CB390" s="4" t="str">
        <v>IAR48</v>
      </c>
      <c r="CC390" s="4" t="str">
        <v>IAR48</v>
      </c>
      <c r="CD390" s="4" t="str">
        <v>IAR48</v>
      </c>
      <c r="CE390" s="4" t="str">
        <v>IAR48</v>
      </c>
      <c r="CF390" s="4" t="str">
        <v>IAR48</v>
      </c>
      <c r="CG390" s="4" t="str">
        <v>IAR48</v>
      </c>
      <c r="CH390" s="4" t="str">
        <v>IAR48</v>
      </c>
      <c r="CI390" s="4" t="str">
        <v>IAR48</v>
      </c>
      <c r="CJ390" s="4" t="str">
        <v>IAR48</v>
      </c>
      <c r="CK390" s="4" t="str">
        <v>IAR48</v>
      </c>
      <c r="CL390" s="4" t="str">
        <v>IAR48</v>
      </c>
      <c r="CM390" s="4" t="str">
        <v>IAR48</v>
      </c>
      <c r="CN390" s="4" t="str">
        <v>IAR48</v>
      </c>
      <c r="CO390" s="4" t="str">
        <v>IAR48</v>
      </c>
      <c r="CP390" s="4" t="str">
        <v>IAR48</v>
      </c>
      <c r="CQ390" s="4" t="str">
        <v>IAR48</v>
      </c>
      <c r="CR390" s="4" t="str">
        <v>IAR48</v>
      </c>
      <c r="CS390" s="4" t="str">
        <v>IAR48</v>
      </c>
      <c r="CT390" s="4" t="str">
        <v>IAR48</v>
      </c>
      <c r="CU390" s="4" t="str">
        <v>IAR48</v>
      </c>
      <c r="CV390" s="4" t="str">
        <v>IAR48</v>
      </c>
      <c r="CW390" s="4" t="str">
        <v>IAR48</v>
      </c>
      <c r="CX390" s="4" t="str">
        <v>IAR48</v>
      </c>
      <c r="CY390" s="4" t="str">
        <v>IAR48</v>
      </c>
      <c r="CZ390" s="4" t="str">
        <v>IAR48</v>
      </c>
      <c r="DA390" s="4" t="str">
        <v>IAR48</v>
      </c>
    </row>
    <row r="391" spans="1:105" x14ac:dyDescent="0.35">
      <c r="A391" s="4" t="s">
        <v>1588</v>
      </c>
      <c r="B391" s="4" t="s">
        <v>1587</v>
      </c>
      <c r="C391" s="4" t="s">
        <v>2907</v>
      </c>
      <c r="F391" s="4" t="s">
        <v>2502</v>
      </c>
      <c r="AS391" s="4" t="str">
        <v>ICCV3110</v>
      </c>
      <c r="AT391" s="4" t="str">
        <v>ICCV3110</v>
      </c>
      <c r="AU391" s="4" t="str">
        <v>ICCV3110</v>
      </c>
      <c r="AV391" s="4" t="str">
        <v>ICCV3110</v>
      </c>
      <c r="AW391" s="4" t="str">
        <v>ICCV3110</v>
      </c>
      <c r="AX391" s="4" t="str">
        <v>ICCV3110</v>
      </c>
      <c r="AY391" s="4" t="str">
        <v>ICCV3110</v>
      </c>
      <c r="AZ391" s="4" t="str">
        <v>ICCV3110</v>
      </c>
      <c r="BA391" s="4" t="str">
        <v>ICCV3110</v>
      </c>
      <c r="BB391" s="4" t="str">
        <v>ICCV3110</v>
      </c>
      <c r="BC391" s="4" t="str">
        <v>ICCV3110</v>
      </c>
      <c r="BD391" s="4" t="str">
        <v>ICCV3110</v>
      </c>
      <c r="BE391" s="4" t="str">
        <v>ICCV3110</v>
      </c>
      <c r="BF391" s="4" t="str">
        <v>ICCV3110</v>
      </c>
      <c r="BG391" s="4" t="str">
        <v>ICCV3110</v>
      </c>
      <c r="BH391" s="4" t="str">
        <v>ICCV3110</v>
      </c>
      <c r="BI391" s="4" t="str">
        <v>ICCV3110</v>
      </c>
      <c r="BJ391" s="4" t="str">
        <v>ICCV3110</v>
      </c>
      <c r="BK391" s="4" t="str">
        <v>ICCV3110</v>
      </c>
      <c r="BL391" s="4" t="str">
        <v>ICCV3110</v>
      </c>
      <c r="BM391" s="4" t="str">
        <v>ICCV3110</v>
      </c>
      <c r="BN391" s="4" t="str">
        <v>ICCV3110</v>
      </c>
      <c r="BO391" s="4" t="str">
        <v>ICCV3110</v>
      </c>
      <c r="BP391" s="4" t="str">
        <v>ICCV3110</v>
      </c>
      <c r="BQ391" s="4" t="str">
        <v>ICCV3110</v>
      </c>
      <c r="BR391" s="4" t="str">
        <v>ICCV3110</v>
      </c>
      <c r="BS391" s="4" t="str">
        <v>ICCV3110</v>
      </c>
      <c r="BT391" s="4" t="str">
        <v>ICCV3110</v>
      </c>
      <c r="BU391" s="4" t="str">
        <v>ICCV3110</v>
      </c>
      <c r="BV391" s="4" t="str">
        <v>ICCV3110</v>
      </c>
      <c r="BX391" s="4" t="str">
        <v>Ibis</v>
      </c>
      <c r="BY391" s="4" t="str">
        <v>Ibis</v>
      </c>
      <c r="BZ391" s="4" t="str">
        <v>Ibis</v>
      </c>
      <c r="CA391" s="4" t="str">
        <v>Ibis</v>
      </c>
      <c r="CB391" s="4" t="str">
        <v>Ibis</v>
      </c>
      <c r="CC391" s="4" t="str">
        <v>Ibis</v>
      </c>
      <c r="CD391" s="4" t="str">
        <v>Ibis</v>
      </c>
      <c r="CE391" s="4" t="str">
        <v>Ibis</v>
      </c>
      <c r="CF391" s="4" t="str">
        <v>Ibis</v>
      </c>
      <c r="CG391" s="4" t="str">
        <v>Ibis</v>
      </c>
      <c r="CH391" s="4" t="str">
        <v>Ibis</v>
      </c>
      <c r="CI391" s="4" t="str">
        <v>Ibis</v>
      </c>
      <c r="CJ391" s="4" t="str">
        <v>Ibis</v>
      </c>
      <c r="CK391" s="4" t="str">
        <v>Ibis</v>
      </c>
      <c r="CL391" s="4" t="str">
        <v>Ibis</v>
      </c>
      <c r="CM391" s="4" t="str">
        <v>Ibis</v>
      </c>
      <c r="CN391" s="4" t="str">
        <v>Ibis</v>
      </c>
      <c r="CO391" s="4" t="str">
        <v>Ibis</v>
      </c>
      <c r="CP391" s="4" t="str">
        <v>Ibis</v>
      </c>
      <c r="CQ391" s="4" t="str">
        <v>Ibis</v>
      </c>
      <c r="CR391" s="4" t="str">
        <v>Ibis</v>
      </c>
      <c r="CS391" s="4" t="str">
        <v>Ibis</v>
      </c>
      <c r="CT391" s="4" t="str">
        <v>Ibis</v>
      </c>
      <c r="CU391" s="4" t="str">
        <v>Ibis</v>
      </c>
      <c r="CV391" s="4" t="str">
        <v>Ibis</v>
      </c>
      <c r="CW391" s="4" t="str">
        <v>Ibis</v>
      </c>
      <c r="CX391" s="4" t="str">
        <v>Ibis</v>
      </c>
      <c r="CY391" s="4" t="str">
        <v>Ibis</v>
      </c>
      <c r="CZ391" s="4" t="str">
        <v>Ibis</v>
      </c>
      <c r="DA391" s="4" t="str">
        <v>Ibis</v>
      </c>
    </row>
    <row r="392" spans="1:105" x14ac:dyDescent="0.35">
      <c r="A392" s="4" t="s">
        <v>1588</v>
      </c>
      <c r="B392" s="4" t="s">
        <v>1587</v>
      </c>
      <c r="C392" s="4" t="s">
        <v>2908</v>
      </c>
      <c r="F392" s="4" t="s">
        <v>2502</v>
      </c>
      <c r="AS392" s="4" t="str">
        <v>ICCV4306</v>
      </c>
      <c r="AT392" s="4" t="str">
        <v>ICCV4306</v>
      </c>
      <c r="AU392" s="4" t="str">
        <v>ICCV4306</v>
      </c>
      <c r="AV392" s="4" t="str">
        <v>ICCV4306</v>
      </c>
      <c r="AW392" s="4" t="str">
        <v>ICCV4306</v>
      </c>
      <c r="AX392" s="4" t="str">
        <v>ICCV4306</v>
      </c>
      <c r="AY392" s="4" t="str">
        <v>ICCV4306</v>
      </c>
      <c r="AZ392" s="4" t="str">
        <v>ICCV4306</v>
      </c>
      <c r="BA392" s="4" t="str">
        <v>ICCV4306</v>
      </c>
      <c r="BB392" s="4" t="str">
        <v>ICCV4306</v>
      </c>
      <c r="BC392" s="4" t="str">
        <v>ICCV4306</v>
      </c>
      <c r="BD392" s="4" t="str">
        <v>ICCV4306</v>
      </c>
      <c r="BE392" s="4" t="str">
        <v>ICCV4306</v>
      </c>
      <c r="BF392" s="4" t="str">
        <v>ICCV4306</v>
      </c>
      <c r="BG392" s="4" t="str">
        <v>ICCV4306</v>
      </c>
      <c r="BH392" s="4" t="str">
        <v>ICCV4306</v>
      </c>
      <c r="BI392" s="4" t="str">
        <v>ICCV4306</v>
      </c>
      <c r="BJ392" s="4" t="str">
        <v>ICCV4306</v>
      </c>
      <c r="BK392" s="4" t="str">
        <v>ICCV4306</v>
      </c>
      <c r="BL392" s="4" t="str">
        <v>ICCV4306</v>
      </c>
      <c r="BM392" s="4" t="str">
        <v>ICCV4306</v>
      </c>
      <c r="BN392" s="4" t="str">
        <v>ICCV4306</v>
      </c>
      <c r="BO392" s="4" t="str">
        <v>ICCV4306</v>
      </c>
      <c r="BP392" s="4" t="str">
        <v>ICCV4306</v>
      </c>
      <c r="BQ392" s="4" t="str">
        <v>ICCV4306</v>
      </c>
      <c r="BR392" s="4" t="str">
        <v>ICCV4306</v>
      </c>
      <c r="BS392" s="4" t="str">
        <v>ICCV4306</v>
      </c>
      <c r="BT392" s="4" t="str">
        <v>ICCV4306</v>
      </c>
      <c r="BU392" s="4" t="str">
        <v>ICCV4306</v>
      </c>
      <c r="BV392" s="4" t="str">
        <v>ICCV4306</v>
      </c>
      <c r="BX392" s="4" t="str">
        <v>ICCV3110</v>
      </c>
      <c r="BY392" s="4" t="str">
        <v>ICCV3110</v>
      </c>
      <c r="BZ392" s="4" t="str">
        <v>ICCV3110</v>
      </c>
      <c r="CA392" s="4" t="str">
        <v>ICCV3110</v>
      </c>
      <c r="CB392" s="4" t="str">
        <v>ICCV3110</v>
      </c>
      <c r="CC392" s="4" t="str">
        <v>ICCV3110</v>
      </c>
      <c r="CD392" s="4" t="str">
        <v>ICCV3110</v>
      </c>
      <c r="CE392" s="4" t="str">
        <v>ICCV3110</v>
      </c>
      <c r="CF392" s="4" t="str">
        <v>ICCV3110</v>
      </c>
      <c r="CG392" s="4" t="str">
        <v>ICCV3110</v>
      </c>
      <c r="CH392" s="4" t="str">
        <v>ICCV3110</v>
      </c>
      <c r="CI392" s="4" t="str">
        <v>ICCV3110</v>
      </c>
      <c r="CJ392" s="4" t="str">
        <v>ICCV3110</v>
      </c>
      <c r="CK392" s="4" t="str">
        <v>ICCV3110</v>
      </c>
      <c r="CL392" s="4" t="str">
        <v>ICCV3110</v>
      </c>
      <c r="CM392" s="4" t="str">
        <v>ICCV3110</v>
      </c>
      <c r="CN392" s="4" t="str">
        <v>ICCV3110</v>
      </c>
      <c r="CO392" s="4" t="str">
        <v>ICCV3110</v>
      </c>
      <c r="CP392" s="4" t="str">
        <v>ICCV3110</v>
      </c>
      <c r="CQ392" s="4" t="str">
        <v>ICCV3110</v>
      </c>
      <c r="CR392" s="4" t="str">
        <v>ICCV3110</v>
      </c>
      <c r="CS392" s="4" t="str">
        <v>ICCV3110</v>
      </c>
      <c r="CT392" s="4" t="str">
        <v>ICCV3110</v>
      </c>
      <c r="CU392" s="4" t="str">
        <v>ICCV3110</v>
      </c>
      <c r="CV392" s="4" t="str">
        <v>ICCV3110</v>
      </c>
      <c r="CW392" s="4" t="str">
        <v>ICCV3110</v>
      </c>
      <c r="CX392" s="4" t="str">
        <v>ICCV3110</v>
      </c>
      <c r="CY392" s="4" t="str">
        <v>ICCV3110</v>
      </c>
      <c r="CZ392" s="4" t="str">
        <v>ICCV3110</v>
      </c>
      <c r="DA392" s="4" t="str">
        <v>ICCV3110</v>
      </c>
    </row>
    <row r="393" spans="1:105" x14ac:dyDescent="0.35">
      <c r="A393" s="4" t="s">
        <v>1588</v>
      </c>
      <c r="B393" s="4" t="s">
        <v>1587</v>
      </c>
      <c r="C393" s="4" t="s">
        <v>2909</v>
      </c>
      <c r="F393" s="4" t="s">
        <v>2514</v>
      </c>
      <c r="AS393" s="4" t="str">
        <v>ICCV7307</v>
      </c>
      <c r="AT393" s="4" t="str">
        <v>ICCV7307</v>
      </c>
      <c r="AU393" s="4" t="str">
        <v>ICCV7307</v>
      </c>
      <c r="AV393" s="4" t="str">
        <v>ICCV7307</v>
      </c>
      <c r="AW393" s="4" t="str">
        <v>ICCV7307</v>
      </c>
      <c r="AX393" s="4" t="str">
        <v>ICCV7307</v>
      </c>
      <c r="AY393" s="4" t="str">
        <v>ICCV7307</v>
      </c>
      <c r="AZ393" s="4" t="str">
        <v>ICCV7307</v>
      </c>
      <c r="BA393" s="4" t="str">
        <v>ICCV7307</v>
      </c>
      <c r="BB393" s="4" t="str">
        <v>ICCV7307</v>
      </c>
      <c r="BC393" s="4" t="str">
        <v>ICCV7307</v>
      </c>
      <c r="BD393" s="4" t="str">
        <v>ICCV7307</v>
      </c>
      <c r="BE393" s="4" t="str">
        <v>ICCV7307</v>
      </c>
      <c r="BF393" s="4" t="str">
        <v>ICCV7307</v>
      </c>
      <c r="BG393" s="4" t="str">
        <v>ICCV7307</v>
      </c>
      <c r="BH393" s="4" t="str">
        <v>ICCV7307</v>
      </c>
      <c r="BI393" s="4" t="str">
        <v>ICCV7307</v>
      </c>
      <c r="BJ393" s="4" t="str">
        <v>ICCV7307</v>
      </c>
      <c r="BK393" s="4" t="str">
        <v>ICCV7307</v>
      </c>
      <c r="BL393" s="4" t="str">
        <v>ICCV7307</v>
      </c>
      <c r="BM393" s="4" t="str">
        <v>ICCV7307</v>
      </c>
      <c r="BN393" s="4" t="str">
        <v>ICCV7307</v>
      </c>
      <c r="BO393" s="4" t="str">
        <v>ICCV7307</v>
      </c>
      <c r="BP393" s="4" t="str">
        <v>ICCV7307</v>
      </c>
      <c r="BQ393" s="4" t="str">
        <v>ICCV7307</v>
      </c>
      <c r="BR393" s="4" t="str">
        <v>ICCV7307</v>
      </c>
      <c r="BS393" s="4" t="str">
        <v>ICCV7307</v>
      </c>
      <c r="BT393" s="4" t="str">
        <v>ICCV7307</v>
      </c>
      <c r="BU393" s="4" t="str">
        <v>ICCV7307</v>
      </c>
      <c r="BV393" s="4" t="str">
        <v>ICCV7307</v>
      </c>
      <c r="BX393" s="4" t="str">
        <v>ICCV4306</v>
      </c>
      <c r="BY393" s="4" t="str">
        <v>ICCV4306</v>
      </c>
      <c r="BZ393" s="4" t="str">
        <v>ICCV4306</v>
      </c>
      <c r="CA393" s="4" t="str">
        <v>ICCV4306</v>
      </c>
      <c r="CB393" s="4" t="str">
        <v>ICCV4306</v>
      </c>
      <c r="CC393" s="4" t="str">
        <v>ICCV4306</v>
      </c>
      <c r="CD393" s="4" t="str">
        <v>ICCV4306</v>
      </c>
      <c r="CE393" s="4" t="str">
        <v>ICCV4306</v>
      </c>
      <c r="CF393" s="4" t="str">
        <v>ICCV4306</v>
      </c>
      <c r="CG393" s="4" t="str">
        <v>ICCV4306</v>
      </c>
      <c r="CH393" s="4" t="str">
        <v>ICCV4306</v>
      </c>
      <c r="CI393" s="4" t="str">
        <v>ICCV4306</v>
      </c>
      <c r="CJ393" s="4" t="str">
        <v>ICCV4306</v>
      </c>
      <c r="CK393" s="4" t="str">
        <v>ICCV4306</v>
      </c>
      <c r="CL393" s="4" t="str">
        <v>ICCV4306</v>
      </c>
      <c r="CM393" s="4" t="str">
        <v>ICCV4306</v>
      </c>
      <c r="CN393" s="4" t="str">
        <v>ICCV4306</v>
      </c>
      <c r="CO393" s="4" t="str">
        <v>ICCV4306</v>
      </c>
      <c r="CP393" s="4" t="str">
        <v>ICCV4306</v>
      </c>
      <c r="CQ393" s="4" t="str">
        <v>ICCV4306</v>
      </c>
      <c r="CR393" s="4" t="str">
        <v>ICCV4306</v>
      </c>
      <c r="CS393" s="4" t="str">
        <v>ICCV4306</v>
      </c>
      <c r="CT393" s="4" t="str">
        <v>ICCV4306</v>
      </c>
      <c r="CU393" s="4" t="str">
        <v>ICCV4306</v>
      </c>
      <c r="CV393" s="4" t="str">
        <v>ICCV4306</v>
      </c>
      <c r="CW393" s="4" t="str">
        <v>ICCV4306</v>
      </c>
      <c r="CX393" s="4" t="str">
        <v>ICCV4306</v>
      </c>
      <c r="CY393" s="4" t="str">
        <v>ICCV4306</v>
      </c>
      <c r="CZ393" s="4" t="str">
        <v>ICCV4306</v>
      </c>
      <c r="DA393" s="4" t="str">
        <v>ICCV4306</v>
      </c>
    </row>
    <row r="394" spans="1:105" x14ac:dyDescent="0.35">
      <c r="A394" s="4" t="s">
        <v>1588</v>
      </c>
      <c r="B394" s="4" t="s">
        <v>1587</v>
      </c>
      <c r="C394" s="4" t="s">
        <v>2910</v>
      </c>
      <c r="F394" s="4" t="s">
        <v>2502</v>
      </c>
      <c r="AS394" s="4" t="str">
        <v>ICCV924</v>
      </c>
      <c r="AT394" s="4" t="str">
        <v>ICCV924</v>
      </c>
      <c r="AU394" s="4" t="str">
        <v>ICCV924</v>
      </c>
      <c r="AV394" s="4" t="str">
        <v>ICCV924</v>
      </c>
      <c r="AW394" s="4" t="str">
        <v>ICCV924</v>
      </c>
      <c r="AX394" s="4" t="str">
        <v>ICCV924</v>
      </c>
      <c r="AY394" s="4" t="str">
        <v>ICCV924</v>
      </c>
      <c r="AZ394" s="4" t="str">
        <v>ICCV924</v>
      </c>
      <c r="BA394" s="4" t="str">
        <v>ICCV924</v>
      </c>
      <c r="BB394" s="4" t="str">
        <v>ICCV924</v>
      </c>
      <c r="BC394" s="4" t="str">
        <v>ICCV924</v>
      </c>
      <c r="BD394" s="4" t="str">
        <v>ICCV924</v>
      </c>
      <c r="BE394" s="4" t="str">
        <v>ICCV924</v>
      </c>
      <c r="BF394" s="4" t="str">
        <v>ICCV924</v>
      </c>
      <c r="BG394" s="4" t="str">
        <v>ICCV924</v>
      </c>
      <c r="BH394" s="4" t="str">
        <v>ICCV924</v>
      </c>
      <c r="BI394" s="4" t="str">
        <v>ICCV924</v>
      </c>
      <c r="BJ394" s="4" t="str">
        <v>ICCV924</v>
      </c>
      <c r="BK394" s="4" t="str">
        <v>ICCV924</v>
      </c>
      <c r="BL394" s="4" t="str">
        <v>ICCV924</v>
      </c>
      <c r="BM394" s="4" t="str">
        <v>ICCV924</v>
      </c>
      <c r="BN394" s="4" t="str">
        <v>ICCV924</v>
      </c>
      <c r="BO394" s="4" t="str">
        <v>ICCV924</v>
      </c>
      <c r="BP394" s="4" t="str">
        <v>ICCV924</v>
      </c>
      <c r="BQ394" s="4" t="str">
        <v>ICCV924</v>
      </c>
      <c r="BR394" s="4" t="str">
        <v>ICCV924</v>
      </c>
      <c r="BS394" s="4" t="str">
        <v>ICCV924</v>
      </c>
      <c r="BT394" s="4" t="str">
        <v>ICCV924</v>
      </c>
      <c r="BU394" s="4" t="str">
        <v>ICCV924</v>
      </c>
      <c r="BV394" s="4" t="str">
        <v>ICCV924</v>
      </c>
      <c r="BX394" s="4" t="str">
        <v>ICCV7307</v>
      </c>
      <c r="BY394" s="4" t="str">
        <v>ICCV7307</v>
      </c>
      <c r="BZ394" s="4" t="str">
        <v>ICCV7307</v>
      </c>
      <c r="CA394" s="4" t="str">
        <v>ICCV7307</v>
      </c>
      <c r="CB394" s="4" t="str">
        <v>ICCV7307</v>
      </c>
      <c r="CC394" s="4" t="str">
        <v>ICCV7307</v>
      </c>
      <c r="CD394" s="4" t="str">
        <v>ICCV7307</v>
      </c>
      <c r="CE394" s="4" t="str">
        <v>ICCV7307</v>
      </c>
      <c r="CF394" s="4" t="str">
        <v>ICCV7307</v>
      </c>
      <c r="CG394" s="4" t="str">
        <v>ICCV7307</v>
      </c>
      <c r="CH394" s="4" t="str">
        <v>ICCV7307</v>
      </c>
      <c r="CI394" s="4" t="str">
        <v>ICCV7307</v>
      </c>
      <c r="CJ394" s="4" t="str">
        <v>ICCV7307</v>
      </c>
      <c r="CK394" s="4" t="str">
        <v>ICCV7307</v>
      </c>
      <c r="CL394" s="4" t="str">
        <v>ICCV7307</v>
      </c>
      <c r="CM394" s="4" t="str">
        <v>ICCV7307</v>
      </c>
      <c r="CN394" s="4" t="str">
        <v>ICCV7307</v>
      </c>
      <c r="CO394" s="4" t="str">
        <v>ICCV7307</v>
      </c>
      <c r="CP394" s="4" t="str">
        <v>ICCV7307</v>
      </c>
      <c r="CQ394" s="4" t="str">
        <v>ICCV7307</v>
      </c>
      <c r="CR394" s="4" t="str">
        <v>ICCV7307</v>
      </c>
      <c r="CS394" s="4" t="str">
        <v>ICCV7307</v>
      </c>
      <c r="CT394" s="4" t="str">
        <v>ICCV7307</v>
      </c>
      <c r="CU394" s="4" t="str">
        <v>ICCV7307</v>
      </c>
      <c r="CV394" s="4" t="str">
        <v>ICCV7307</v>
      </c>
      <c r="CW394" s="4" t="str">
        <v>ICCV7307</v>
      </c>
      <c r="CX394" s="4" t="str">
        <v>ICCV7307</v>
      </c>
      <c r="CY394" s="4" t="str">
        <v>ICCV7307</v>
      </c>
      <c r="CZ394" s="4" t="str">
        <v>ICCV7307</v>
      </c>
      <c r="DA394" s="4" t="str">
        <v>ICCV7307</v>
      </c>
    </row>
    <row r="395" spans="1:105" x14ac:dyDescent="0.35">
      <c r="A395" s="4" t="s">
        <v>1588</v>
      </c>
      <c r="B395" s="4" t="s">
        <v>1587</v>
      </c>
      <c r="C395" s="4" t="s">
        <v>2911</v>
      </c>
      <c r="F395" s="4" t="s">
        <v>2502</v>
      </c>
      <c r="AS395" s="4" t="str">
        <v>ICCV92944</v>
      </c>
      <c r="AT395" s="4" t="str">
        <v>ICCV92944</v>
      </c>
      <c r="AU395" s="4" t="str">
        <v>ICCV92944</v>
      </c>
      <c r="AV395" s="4" t="str">
        <v>ICCV92944</v>
      </c>
      <c r="AW395" s="4" t="str">
        <v>ICCV92944</v>
      </c>
      <c r="AX395" s="4" t="str">
        <v>ICCV92944</v>
      </c>
      <c r="AY395" s="4" t="str">
        <v>ICCV92944</v>
      </c>
      <c r="AZ395" s="4" t="str">
        <v>ICCV92944</v>
      </c>
      <c r="BA395" s="4" t="str">
        <v>ICCV92944</v>
      </c>
      <c r="BB395" s="4" t="str">
        <v>ICCV92944</v>
      </c>
      <c r="BC395" s="4" t="str">
        <v>ICCV92944</v>
      </c>
      <c r="BD395" s="4" t="str">
        <v>ICCV92944</v>
      </c>
      <c r="BE395" s="4" t="str">
        <v>ICCV92944</v>
      </c>
      <c r="BF395" s="4" t="str">
        <v>ICCV92944</v>
      </c>
      <c r="BG395" s="4" t="str">
        <v>ICCV92944</v>
      </c>
      <c r="BH395" s="4" t="str">
        <v>ICCV92944</v>
      </c>
      <c r="BI395" s="4" t="str">
        <v>ICCV92944</v>
      </c>
      <c r="BJ395" s="4" t="str">
        <v>ICCV92944</v>
      </c>
      <c r="BK395" s="4" t="str">
        <v>ICCV92944</v>
      </c>
      <c r="BL395" s="4" t="str">
        <v>ICCV92944</v>
      </c>
      <c r="BM395" s="4" t="str">
        <v>ICCV92944</v>
      </c>
      <c r="BN395" s="4" t="str">
        <v>ICCV92944</v>
      </c>
      <c r="BO395" s="4" t="str">
        <v>ICCV92944</v>
      </c>
      <c r="BP395" s="4" t="str">
        <v>ICCV92944</v>
      </c>
      <c r="BQ395" s="4" t="str">
        <v>ICCV92944</v>
      </c>
      <c r="BR395" s="4" t="str">
        <v>ICCV92944</v>
      </c>
      <c r="BS395" s="4" t="str">
        <v>ICCV92944</v>
      </c>
      <c r="BT395" s="4" t="str">
        <v>ICCV92944</v>
      </c>
      <c r="BU395" s="4" t="str">
        <v>ICCV92944</v>
      </c>
      <c r="BV395" s="4" t="str">
        <v>ICCV92944</v>
      </c>
      <c r="BX395" s="4" t="str">
        <v>ICCV924</v>
      </c>
      <c r="BY395" s="4" t="str">
        <v>ICCV924</v>
      </c>
      <c r="BZ395" s="4" t="str">
        <v>ICCV924</v>
      </c>
      <c r="CA395" s="4" t="str">
        <v>ICCV924</v>
      </c>
      <c r="CB395" s="4" t="str">
        <v>ICCV924</v>
      </c>
      <c r="CC395" s="4" t="str">
        <v>ICCV924</v>
      </c>
      <c r="CD395" s="4" t="str">
        <v>ICCV924</v>
      </c>
      <c r="CE395" s="4" t="str">
        <v>ICCV924</v>
      </c>
      <c r="CF395" s="4" t="str">
        <v>ICCV924</v>
      </c>
      <c r="CG395" s="4" t="str">
        <v>ICCV924</v>
      </c>
      <c r="CH395" s="4" t="str">
        <v>ICCV924</v>
      </c>
      <c r="CI395" s="4" t="str">
        <v>ICCV924</v>
      </c>
      <c r="CJ395" s="4" t="str">
        <v>ICCV924</v>
      </c>
      <c r="CK395" s="4" t="str">
        <v>ICCV924</v>
      </c>
      <c r="CL395" s="4" t="str">
        <v>ICCV924</v>
      </c>
      <c r="CM395" s="4" t="str">
        <v>ICCV924</v>
      </c>
      <c r="CN395" s="4" t="str">
        <v>ICCV924</v>
      </c>
      <c r="CO395" s="4" t="str">
        <v>ICCV924</v>
      </c>
      <c r="CP395" s="4" t="str">
        <v>ICCV924</v>
      </c>
      <c r="CQ395" s="4" t="str">
        <v>ICCV924</v>
      </c>
      <c r="CR395" s="4" t="str">
        <v>ICCV924</v>
      </c>
      <c r="CS395" s="4" t="str">
        <v>ICCV924</v>
      </c>
      <c r="CT395" s="4" t="str">
        <v>ICCV924</v>
      </c>
      <c r="CU395" s="4" t="str">
        <v>ICCV924</v>
      </c>
      <c r="CV395" s="4" t="str">
        <v>ICCV924</v>
      </c>
      <c r="CW395" s="4" t="str">
        <v>ICCV924</v>
      </c>
      <c r="CX395" s="4" t="str">
        <v>ICCV924</v>
      </c>
      <c r="CY395" s="4" t="str">
        <v>ICCV924</v>
      </c>
      <c r="CZ395" s="4" t="str">
        <v>ICCV924</v>
      </c>
      <c r="DA395" s="4" t="str">
        <v>ICCV924</v>
      </c>
    </row>
    <row r="396" spans="1:105" x14ac:dyDescent="0.35">
      <c r="A396" s="4" t="s">
        <v>1588</v>
      </c>
      <c r="B396" s="4" t="s">
        <v>1587</v>
      </c>
      <c r="C396" s="4" t="s">
        <v>2912</v>
      </c>
      <c r="F396" s="4" t="s">
        <v>2505</v>
      </c>
      <c r="AS396" s="4" t="str">
        <v>ICCV95423</v>
      </c>
      <c r="AT396" s="4" t="str">
        <v>ICCV95423</v>
      </c>
      <c r="AU396" s="4" t="str">
        <v>ICCV95423</v>
      </c>
      <c r="AV396" s="4" t="str">
        <v>ICCV95423</v>
      </c>
      <c r="AW396" s="4" t="str">
        <v>ICCV95423</v>
      </c>
      <c r="AX396" s="4" t="str">
        <v>ICCV95423</v>
      </c>
      <c r="AY396" s="4" t="str">
        <v>ICCV95423</v>
      </c>
      <c r="AZ396" s="4" t="str">
        <v>ICCV95423</v>
      </c>
      <c r="BA396" s="4" t="str">
        <v>ICCV95423</v>
      </c>
      <c r="BB396" s="4" t="str">
        <v>ICCV95423</v>
      </c>
      <c r="BC396" s="4" t="str">
        <v>ICCV95423</v>
      </c>
      <c r="BD396" s="4" t="str">
        <v>ICCV95423</v>
      </c>
      <c r="BE396" s="4" t="str">
        <v>ICCV95423</v>
      </c>
      <c r="BF396" s="4" t="str">
        <v>ICCV95423</v>
      </c>
      <c r="BG396" s="4" t="str">
        <v>ICCV95423</v>
      </c>
      <c r="BH396" s="4" t="str">
        <v>ICCV95423</v>
      </c>
      <c r="BI396" s="4" t="str">
        <v>ICCV95423</v>
      </c>
      <c r="BJ396" s="4" t="str">
        <v>ICCV95423</v>
      </c>
      <c r="BK396" s="4" t="str">
        <v>ICCV95423</v>
      </c>
      <c r="BL396" s="4" t="str">
        <v>ICCV95423</v>
      </c>
      <c r="BM396" s="4" t="str">
        <v>ICCV95423</v>
      </c>
      <c r="BN396" s="4" t="str">
        <v>ICCV95423</v>
      </c>
      <c r="BO396" s="4" t="str">
        <v>ICCV95423</v>
      </c>
      <c r="BP396" s="4" t="str">
        <v>ICCV95423</v>
      </c>
      <c r="BQ396" s="4" t="str">
        <v>ICCV95423</v>
      </c>
      <c r="BR396" s="4" t="str">
        <v>ICCV95423</v>
      </c>
      <c r="BS396" s="4" t="str">
        <v>ICCV95423</v>
      </c>
      <c r="BT396" s="4" t="str">
        <v>ICCV95423</v>
      </c>
      <c r="BU396" s="4" t="str">
        <v>ICCV95423</v>
      </c>
      <c r="BV396" s="4" t="str">
        <v>ICCV95423</v>
      </c>
      <c r="BX396" s="4" t="str">
        <v>ICCV92944</v>
      </c>
      <c r="BY396" s="4" t="str">
        <v>ICCV92944</v>
      </c>
      <c r="BZ396" s="4" t="str">
        <v>ICCV92944</v>
      </c>
      <c r="CA396" s="4" t="str">
        <v>ICCV92944</v>
      </c>
      <c r="CB396" s="4" t="str">
        <v>ICCV92944</v>
      </c>
      <c r="CC396" s="4" t="str">
        <v>ICCV92944</v>
      </c>
      <c r="CD396" s="4" t="str">
        <v>ICCV92944</v>
      </c>
      <c r="CE396" s="4" t="str">
        <v>ICCV92944</v>
      </c>
      <c r="CF396" s="4" t="str">
        <v>ICCV92944</v>
      </c>
      <c r="CG396" s="4" t="str">
        <v>ICCV92944</v>
      </c>
      <c r="CH396" s="4" t="str">
        <v>ICCV92944</v>
      </c>
      <c r="CI396" s="4" t="str">
        <v>ICCV92944</v>
      </c>
      <c r="CJ396" s="4" t="str">
        <v>ICCV92944</v>
      </c>
      <c r="CK396" s="4" t="str">
        <v>ICCV92944</v>
      </c>
      <c r="CL396" s="4" t="str">
        <v>ICCV92944</v>
      </c>
      <c r="CM396" s="4" t="str">
        <v>ICCV92944</v>
      </c>
      <c r="CN396" s="4" t="str">
        <v>ICCV92944</v>
      </c>
      <c r="CO396" s="4" t="str">
        <v>ICCV92944</v>
      </c>
      <c r="CP396" s="4" t="str">
        <v>ICCV92944</v>
      </c>
      <c r="CQ396" s="4" t="str">
        <v>ICCV92944</v>
      </c>
      <c r="CR396" s="4" t="str">
        <v>ICCV92944</v>
      </c>
      <c r="CS396" s="4" t="str">
        <v>ICCV92944</v>
      </c>
      <c r="CT396" s="4" t="str">
        <v>ICCV92944</v>
      </c>
      <c r="CU396" s="4" t="str">
        <v>ICCV92944</v>
      </c>
      <c r="CV396" s="4" t="str">
        <v>ICCV92944</v>
      </c>
      <c r="CW396" s="4" t="str">
        <v>ICCV92944</v>
      </c>
      <c r="CX396" s="4" t="str">
        <v>ICCV92944</v>
      </c>
      <c r="CY396" s="4" t="str">
        <v>ICCV92944</v>
      </c>
      <c r="CZ396" s="4" t="str">
        <v>ICCV92944</v>
      </c>
      <c r="DA396" s="4" t="str">
        <v>ICCV92944</v>
      </c>
    </row>
    <row r="397" spans="1:105" x14ac:dyDescent="0.35">
      <c r="A397" s="4" t="s">
        <v>1588</v>
      </c>
      <c r="B397" s="4" t="s">
        <v>1587</v>
      </c>
      <c r="C397" s="4" t="s">
        <v>2913</v>
      </c>
      <c r="F397" s="4" t="s">
        <v>2505</v>
      </c>
      <c r="AS397" s="4" t="str">
        <v>ICGV12991</v>
      </c>
      <c r="AT397" s="4" t="str">
        <v>ICGV12991</v>
      </c>
      <c r="AU397" s="4" t="str">
        <v>ICGV12991</v>
      </c>
      <c r="AV397" s="4" t="str">
        <v>ICGV12991</v>
      </c>
      <c r="AW397" s="4" t="str">
        <v>ICGV12991</v>
      </c>
      <c r="AX397" s="4" t="str">
        <v>ICGV12991</v>
      </c>
      <c r="AY397" s="4" t="str">
        <v>ICGV12991</v>
      </c>
      <c r="AZ397" s="4" t="str">
        <v>ICGV12991</v>
      </c>
      <c r="BA397" s="4" t="str">
        <v>ICGV12991</v>
      </c>
      <c r="BB397" s="4" t="str">
        <v>ICGV12991</v>
      </c>
      <c r="BC397" s="4" t="str">
        <v>ICGV12991</v>
      </c>
      <c r="BD397" s="4" t="str">
        <v>ICGV12991</v>
      </c>
      <c r="BE397" s="4" t="str">
        <v>ICGV12991</v>
      </c>
      <c r="BF397" s="4" t="str">
        <v>ICGV12991</v>
      </c>
      <c r="BG397" s="4" t="str">
        <v>ICGV12991</v>
      </c>
      <c r="BH397" s="4" t="str">
        <v>ICGV12991</v>
      </c>
      <c r="BI397" s="4" t="str">
        <v>ICGV12991</v>
      </c>
      <c r="BJ397" s="4" t="str">
        <v>ICGV12991</v>
      </c>
      <c r="BK397" s="4" t="str">
        <v>ICGV12991</v>
      </c>
      <c r="BL397" s="4" t="str">
        <v>ICGV12991</v>
      </c>
      <c r="BM397" s="4" t="str">
        <v>ICGV12991</v>
      </c>
      <c r="BN397" s="4" t="str">
        <v>ICGV12991</v>
      </c>
      <c r="BO397" s="4" t="str">
        <v>ICGV12991</v>
      </c>
      <c r="BP397" s="4" t="str">
        <v>ICGV12991</v>
      </c>
      <c r="BQ397" s="4" t="str">
        <v>ICGV12991</v>
      </c>
      <c r="BR397" s="4" t="str">
        <v>ICGV12991</v>
      </c>
      <c r="BS397" s="4" t="str">
        <v>ICGV12991</v>
      </c>
      <c r="BT397" s="4" t="str">
        <v>ICGV12991</v>
      </c>
      <c r="BU397" s="4" t="str">
        <v>ICGV12991</v>
      </c>
      <c r="BV397" s="4" t="str">
        <v>ICGV12991</v>
      </c>
      <c r="BX397" s="4" t="str">
        <v>ICCV95423</v>
      </c>
      <c r="BY397" s="4" t="str">
        <v>ICCV95423</v>
      </c>
      <c r="BZ397" s="4" t="str">
        <v>ICCV95423</v>
      </c>
      <c r="CA397" s="4" t="str">
        <v>ICCV95423</v>
      </c>
      <c r="CB397" s="4" t="str">
        <v>ICCV95423</v>
      </c>
      <c r="CC397" s="4" t="str">
        <v>ICCV95423</v>
      </c>
      <c r="CD397" s="4" t="str">
        <v>ICCV95423</v>
      </c>
      <c r="CE397" s="4" t="str">
        <v>ICCV95423</v>
      </c>
      <c r="CF397" s="4" t="str">
        <v>ICCV95423</v>
      </c>
      <c r="CG397" s="4" t="str">
        <v>ICCV95423</v>
      </c>
      <c r="CH397" s="4" t="str">
        <v>ICCV95423</v>
      </c>
      <c r="CI397" s="4" t="str">
        <v>ICCV95423</v>
      </c>
      <c r="CJ397" s="4" t="str">
        <v>ICCV95423</v>
      </c>
      <c r="CK397" s="4" t="str">
        <v>ICCV95423</v>
      </c>
      <c r="CL397" s="4" t="str">
        <v>ICCV95423</v>
      </c>
      <c r="CM397" s="4" t="str">
        <v>ICCV95423</v>
      </c>
      <c r="CN397" s="4" t="str">
        <v>ICCV95423</v>
      </c>
      <c r="CO397" s="4" t="str">
        <v>ICCV95423</v>
      </c>
      <c r="CP397" s="4" t="str">
        <v>ICCV95423</v>
      </c>
      <c r="CQ397" s="4" t="str">
        <v>ICCV95423</v>
      </c>
      <c r="CR397" s="4" t="str">
        <v>ICCV95423</v>
      </c>
      <c r="CS397" s="4" t="str">
        <v>ICCV95423</v>
      </c>
      <c r="CT397" s="4" t="str">
        <v>ICCV95423</v>
      </c>
      <c r="CU397" s="4" t="str">
        <v>ICCV95423</v>
      </c>
      <c r="CV397" s="4" t="str">
        <v>ICCV95423</v>
      </c>
      <c r="CW397" s="4" t="str">
        <v>ICCV95423</v>
      </c>
      <c r="CX397" s="4" t="str">
        <v>ICCV95423</v>
      </c>
      <c r="CY397" s="4" t="str">
        <v>ICCV95423</v>
      </c>
      <c r="CZ397" s="4" t="str">
        <v>ICCV95423</v>
      </c>
      <c r="DA397" s="4" t="str">
        <v>ICCV95423</v>
      </c>
    </row>
    <row r="398" spans="1:105" x14ac:dyDescent="0.35">
      <c r="A398" s="4" t="s">
        <v>1588</v>
      </c>
      <c r="B398" s="4" t="s">
        <v>1587</v>
      </c>
      <c r="C398" s="4" t="s">
        <v>2914</v>
      </c>
      <c r="F398" s="4" t="s">
        <v>2505</v>
      </c>
      <c r="AS398" s="4" t="str">
        <v>ICMV 89305</v>
      </c>
      <c r="AT398" s="4" t="str">
        <v>ICMV 89305</v>
      </c>
      <c r="AU398" s="4" t="str">
        <v>ICMV 89305</v>
      </c>
      <c r="AV398" s="4" t="str">
        <v>ICMV 89305</v>
      </c>
      <c r="AW398" s="4" t="str">
        <v>ICMV 89305</v>
      </c>
      <c r="AX398" s="4" t="str">
        <v>ICMV 89305</v>
      </c>
      <c r="AY398" s="4" t="str">
        <v>ICMV 89305</v>
      </c>
      <c r="AZ398" s="4" t="str">
        <v>ICMV 89305</v>
      </c>
      <c r="BA398" s="4" t="str">
        <v>ICMV 89305</v>
      </c>
      <c r="BB398" s="4" t="str">
        <v>ICMV 89305</v>
      </c>
      <c r="BC398" s="4" t="str">
        <v>ICMV 89305</v>
      </c>
      <c r="BD398" s="4" t="str">
        <v>ICMV 89305</v>
      </c>
      <c r="BE398" s="4" t="str">
        <v>ICMV 89305</v>
      </c>
      <c r="BF398" s="4" t="str">
        <v>ICMV 89305</v>
      </c>
      <c r="BG398" s="4" t="str">
        <v>ICMV 89305</v>
      </c>
      <c r="BH398" s="4" t="str">
        <v>ICMV 89305</v>
      </c>
      <c r="BI398" s="4" t="str">
        <v>ICMV 89305</v>
      </c>
      <c r="BJ398" s="4" t="str">
        <v>ICMV 89305</v>
      </c>
      <c r="BK398" s="4" t="str">
        <v>ICMV 89305</v>
      </c>
      <c r="BL398" s="4" t="str">
        <v>ICMV 89305</v>
      </c>
      <c r="BM398" s="4" t="str">
        <v>ICMV 89305</v>
      </c>
      <c r="BN398" s="4" t="str">
        <v>ICMV 89305</v>
      </c>
      <c r="BO398" s="4" t="str">
        <v>ICMV 89305</v>
      </c>
      <c r="BP398" s="4" t="str">
        <v>ICMV 89305</v>
      </c>
      <c r="BQ398" s="4" t="str">
        <v>ICMV 89305</v>
      </c>
      <c r="BR398" s="4" t="str">
        <v>ICMV 89305</v>
      </c>
      <c r="BS398" s="4" t="str">
        <v>ICMV 89305</v>
      </c>
      <c r="BT398" s="4" t="str">
        <v>ICMV 89305</v>
      </c>
      <c r="BU398" s="4" t="str">
        <v>ICMV 89305</v>
      </c>
      <c r="BV398" s="4" t="str">
        <v>ICMV 89305</v>
      </c>
      <c r="BX398" s="4" t="str">
        <v>ICGV12991</v>
      </c>
      <c r="BY398" s="4" t="str">
        <v>ICGV12991</v>
      </c>
      <c r="BZ398" s="4" t="str">
        <v>ICGV12991</v>
      </c>
      <c r="CA398" s="4" t="str">
        <v>ICGV12991</v>
      </c>
      <c r="CB398" s="4" t="str">
        <v>ICGV12991</v>
      </c>
      <c r="CC398" s="4" t="str">
        <v>ICGV12991</v>
      </c>
      <c r="CD398" s="4" t="str">
        <v>ICGV12991</v>
      </c>
      <c r="CE398" s="4" t="str">
        <v>ICGV12991</v>
      </c>
      <c r="CF398" s="4" t="str">
        <v>ICGV12991</v>
      </c>
      <c r="CG398" s="4" t="str">
        <v>ICGV12991</v>
      </c>
      <c r="CH398" s="4" t="str">
        <v>ICGV12991</v>
      </c>
      <c r="CI398" s="4" t="str">
        <v>ICGV12991</v>
      </c>
      <c r="CJ398" s="4" t="str">
        <v>ICGV12991</v>
      </c>
      <c r="CK398" s="4" t="str">
        <v>ICGV12991</v>
      </c>
      <c r="CL398" s="4" t="str">
        <v>ICGV12991</v>
      </c>
      <c r="CM398" s="4" t="str">
        <v>ICGV12991</v>
      </c>
      <c r="CN398" s="4" t="str">
        <v>ICGV12991</v>
      </c>
      <c r="CO398" s="4" t="str">
        <v>ICGV12991</v>
      </c>
      <c r="CP398" s="4" t="str">
        <v>ICGV12991</v>
      </c>
      <c r="CQ398" s="4" t="str">
        <v>ICGV12991</v>
      </c>
      <c r="CR398" s="4" t="str">
        <v>ICGV12991</v>
      </c>
      <c r="CS398" s="4" t="str">
        <v>ICGV12991</v>
      </c>
      <c r="CT398" s="4" t="str">
        <v>ICGV12991</v>
      </c>
      <c r="CU398" s="4" t="str">
        <v>ICGV12991</v>
      </c>
      <c r="CV398" s="4" t="str">
        <v>ICGV12991</v>
      </c>
      <c r="CW398" s="4" t="str">
        <v>ICGV12991</v>
      </c>
      <c r="CX398" s="4" t="str">
        <v>ICGV12991</v>
      </c>
      <c r="CY398" s="4" t="str">
        <v>ICGV12991</v>
      </c>
      <c r="CZ398" s="4" t="str">
        <v>ICGV12991</v>
      </c>
      <c r="DA398" s="4" t="str">
        <v>ICGV12991</v>
      </c>
    </row>
    <row r="399" spans="1:105" x14ac:dyDescent="0.35">
      <c r="A399" s="4" t="s">
        <v>1588</v>
      </c>
      <c r="B399" s="4" t="s">
        <v>1587</v>
      </c>
      <c r="C399" s="4" t="s">
        <v>2915</v>
      </c>
      <c r="F399" s="4" t="s">
        <v>2505</v>
      </c>
      <c r="AS399" s="4" t="str">
        <v>ICMV IS 89305</v>
      </c>
      <c r="AT399" s="4" t="str">
        <v>ICMV IS 89305</v>
      </c>
      <c r="AU399" s="4" t="str">
        <v>ICMV IS 89305</v>
      </c>
      <c r="AV399" s="4" t="str">
        <v>ICMV IS 89305</v>
      </c>
      <c r="AW399" s="4" t="str">
        <v>ICMV IS 89305</v>
      </c>
      <c r="AX399" s="4" t="str">
        <v>ICMV IS 89305</v>
      </c>
      <c r="AY399" s="4" t="str">
        <v>ICMV IS 89305</v>
      </c>
      <c r="AZ399" s="4" t="str">
        <v>ICMV IS 89305</v>
      </c>
      <c r="BA399" s="4" t="str">
        <v>ICMV IS 89305</v>
      </c>
      <c r="BB399" s="4" t="str">
        <v>ICMV IS 89305</v>
      </c>
      <c r="BC399" s="4" t="str">
        <v>ICMV IS 89305</v>
      </c>
      <c r="BD399" s="4" t="str">
        <v>ICMV IS 89305</v>
      </c>
      <c r="BE399" s="4" t="str">
        <v>ICMV IS 89305</v>
      </c>
      <c r="BF399" s="4" t="str">
        <v>ICMV IS 89305</v>
      </c>
      <c r="BG399" s="4" t="str">
        <v>ICMV IS 89305</v>
      </c>
      <c r="BH399" s="4" t="str">
        <v>ICMV IS 89305</v>
      </c>
      <c r="BI399" s="4" t="str">
        <v>ICMV IS 89305</v>
      </c>
      <c r="BJ399" s="4" t="str">
        <v>ICMV IS 89305</v>
      </c>
      <c r="BK399" s="4" t="str">
        <v>ICMV IS 89305</v>
      </c>
      <c r="BL399" s="4" t="str">
        <v>ICMV IS 89305</v>
      </c>
      <c r="BM399" s="4" t="str">
        <v>ICMV IS 89305</v>
      </c>
      <c r="BN399" s="4" t="str">
        <v>ICMV IS 89305</v>
      </c>
      <c r="BO399" s="4" t="str">
        <v>ICMV IS 89305</v>
      </c>
      <c r="BP399" s="4" t="str">
        <v>ICMV IS 89305</v>
      </c>
      <c r="BQ399" s="4" t="str">
        <v>ICMV IS 89305</v>
      </c>
      <c r="BR399" s="4" t="str">
        <v>ICMV IS 89305</v>
      </c>
      <c r="BS399" s="4" t="str">
        <v>ICMV IS 89305</v>
      </c>
      <c r="BT399" s="4" t="str">
        <v>ICMV IS 89305</v>
      </c>
      <c r="BU399" s="4" t="str">
        <v>ICMV IS 89305</v>
      </c>
      <c r="BV399" s="4" t="str">
        <v>ICMV IS 89305</v>
      </c>
      <c r="BX399" s="4" t="str">
        <v>ICMV 89305</v>
      </c>
      <c r="BY399" s="4" t="str">
        <v>ICMV 89305</v>
      </c>
      <c r="BZ399" s="4" t="str">
        <v>ICMV 89305</v>
      </c>
      <c r="CA399" s="4" t="str">
        <v>ICMV 89305</v>
      </c>
      <c r="CB399" s="4" t="str">
        <v>ICMV 89305</v>
      </c>
      <c r="CC399" s="4" t="str">
        <v>ICMV 89305</v>
      </c>
      <c r="CD399" s="4" t="str">
        <v>ICMV 89305</v>
      </c>
      <c r="CE399" s="4" t="str">
        <v>ICMV 89305</v>
      </c>
      <c r="CF399" s="4" t="str">
        <v>ICMV 89305</v>
      </c>
      <c r="CG399" s="4" t="str">
        <v>ICMV 89305</v>
      </c>
      <c r="CH399" s="4" t="str">
        <v>ICMV 89305</v>
      </c>
      <c r="CI399" s="4" t="str">
        <v>ICMV 89305</v>
      </c>
      <c r="CJ399" s="4" t="str">
        <v>ICMV 89305</v>
      </c>
      <c r="CK399" s="4" t="str">
        <v>ICMV 89305</v>
      </c>
      <c r="CL399" s="4" t="str">
        <v>ICMV 89305</v>
      </c>
      <c r="CM399" s="4" t="str">
        <v>ICMV 89305</v>
      </c>
      <c r="CN399" s="4" t="str">
        <v>ICMV 89305</v>
      </c>
      <c r="CO399" s="4" t="str">
        <v>ICMV 89305</v>
      </c>
      <c r="CP399" s="4" t="str">
        <v>ICMV 89305</v>
      </c>
      <c r="CQ399" s="4" t="str">
        <v>ICMV 89305</v>
      </c>
      <c r="CR399" s="4" t="str">
        <v>ICMV 89305</v>
      </c>
      <c r="CS399" s="4" t="str">
        <v>ICMV 89305</v>
      </c>
      <c r="CT399" s="4" t="str">
        <v>ICMV 89305</v>
      </c>
      <c r="CU399" s="4" t="str">
        <v>ICMV 89305</v>
      </c>
      <c r="CV399" s="4" t="str">
        <v>ICMV 89305</v>
      </c>
      <c r="CW399" s="4" t="str">
        <v>ICMV 89305</v>
      </c>
      <c r="CX399" s="4" t="str">
        <v>ICMV 89305</v>
      </c>
      <c r="CY399" s="4" t="str">
        <v>ICMV 89305</v>
      </c>
      <c r="CZ399" s="4" t="str">
        <v>ICMV 89305</v>
      </c>
      <c r="DA399" s="4" t="str">
        <v>ICMV 89305</v>
      </c>
    </row>
    <row r="400" spans="1:105" x14ac:dyDescent="0.35">
      <c r="A400" s="4" t="s">
        <v>1588</v>
      </c>
      <c r="B400" s="4" t="s">
        <v>1587</v>
      </c>
      <c r="C400" s="4" t="s">
        <v>2916</v>
      </c>
      <c r="F400" s="4" t="s">
        <v>2502</v>
      </c>
      <c r="AS400" s="4" t="str">
        <v>ICPL 86015</v>
      </c>
      <c r="AT400" s="4" t="str">
        <v>ICPL 86015</v>
      </c>
      <c r="AU400" s="4" t="str">
        <v>ICPL 86015</v>
      </c>
      <c r="AV400" s="4" t="str">
        <v>ICPL 86015</v>
      </c>
      <c r="AW400" s="4" t="str">
        <v>ICPL 86015</v>
      </c>
      <c r="AX400" s="4" t="str">
        <v>ICPL 86015</v>
      </c>
      <c r="AY400" s="4" t="str">
        <v>ICPL 86015</v>
      </c>
      <c r="AZ400" s="4" t="str">
        <v>ICPL 86015</v>
      </c>
      <c r="BA400" s="4" t="str">
        <v>ICPL 86015</v>
      </c>
      <c r="BB400" s="4" t="str">
        <v>ICPL 86015</v>
      </c>
      <c r="BC400" s="4" t="str">
        <v>ICPL 86015</v>
      </c>
      <c r="BD400" s="4" t="str">
        <v>ICPL 86015</v>
      </c>
      <c r="BE400" s="4" t="str">
        <v>ICPL 86015</v>
      </c>
      <c r="BF400" s="4" t="str">
        <v>ICPL 86015</v>
      </c>
      <c r="BG400" s="4" t="str">
        <v>ICPL 86015</v>
      </c>
      <c r="BH400" s="4" t="str">
        <v>ICPL 86015</v>
      </c>
      <c r="BI400" s="4" t="str">
        <v>ICPL 86015</v>
      </c>
      <c r="BJ400" s="4" t="str">
        <v>ICPL 86015</v>
      </c>
      <c r="BK400" s="4" t="str">
        <v>ICPL 86015</v>
      </c>
      <c r="BL400" s="4" t="str">
        <v>ICPL 86015</v>
      </c>
      <c r="BM400" s="4" t="str">
        <v>ICPL 86015</v>
      </c>
      <c r="BN400" s="4" t="str">
        <v>ICPL 86015</v>
      </c>
      <c r="BO400" s="4" t="str">
        <v>ICPL 86015</v>
      </c>
      <c r="BP400" s="4" t="str">
        <v>ICPL 86015</v>
      </c>
      <c r="BQ400" s="4" t="str">
        <v>ICPL 86015</v>
      </c>
      <c r="BR400" s="4" t="str">
        <v>ICPL 86015</v>
      </c>
      <c r="BS400" s="4" t="str">
        <v>ICPL 86015</v>
      </c>
      <c r="BT400" s="4" t="str">
        <v>ICPL 86015</v>
      </c>
      <c r="BU400" s="4" t="str">
        <v>ICPL 86015</v>
      </c>
      <c r="BV400" s="4" t="str">
        <v>ICPL 86015</v>
      </c>
      <c r="BX400" s="4" t="str">
        <v>ICMV IS 89305</v>
      </c>
      <c r="BY400" s="4" t="str">
        <v>ICMV IS 89305</v>
      </c>
      <c r="BZ400" s="4" t="str">
        <v>ICMV IS 89305</v>
      </c>
      <c r="CA400" s="4" t="str">
        <v>ICMV IS 89305</v>
      </c>
      <c r="CB400" s="4" t="str">
        <v>ICMV IS 89305</v>
      </c>
      <c r="CC400" s="4" t="str">
        <v>ICMV IS 89305</v>
      </c>
      <c r="CD400" s="4" t="str">
        <v>ICMV IS 89305</v>
      </c>
      <c r="CE400" s="4" t="str">
        <v>ICMV IS 89305</v>
      </c>
      <c r="CF400" s="4" t="str">
        <v>ICMV IS 89305</v>
      </c>
      <c r="CG400" s="4" t="str">
        <v>ICMV IS 89305</v>
      </c>
      <c r="CH400" s="4" t="str">
        <v>ICMV IS 89305</v>
      </c>
      <c r="CI400" s="4" t="str">
        <v>ICMV IS 89305</v>
      </c>
      <c r="CJ400" s="4" t="str">
        <v>ICMV IS 89305</v>
      </c>
      <c r="CK400" s="4" t="str">
        <v>ICMV IS 89305</v>
      </c>
      <c r="CL400" s="4" t="str">
        <v>ICMV IS 89305</v>
      </c>
      <c r="CM400" s="4" t="str">
        <v>ICMV IS 89305</v>
      </c>
      <c r="CN400" s="4" t="str">
        <v>ICMV IS 89305</v>
      </c>
      <c r="CO400" s="4" t="str">
        <v>ICMV IS 89305</v>
      </c>
      <c r="CP400" s="4" t="str">
        <v>ICMV IS 89305</v>
      </c>
      <c r="CQ400" s="4" t="str">
        <v>ICMV IS 89305</v>
      </c>
      <c r="CR400" s="4" t="str">
        <v>ICMV IS 89305</v>
      </c>
      <c r="CS400" s="4" t="str">
        <v>ICMV IS 89305</v>
      </c>
      <c r="CT400" s="4" t="str">
        <v>ICMV IS 89305</v>
      </c>
      <c r="CU400" s="4" t="str">
        <v>ICMV IS 89305</v>
      </c>
      <c r="CV400" s="4" t="str">
        <v>ICMV IS 89305</v>
      </c>
      <c r="CW400" s="4" t="str">
        <v>ICMV IS 89305</v>
      </c>
      <c r="CX400" s="4" t="str">
        <v>ICMV IS 89305</v>
      </c>
      <c r="CY400" s="4" t="str">
        <v>ICMV IS 89305</v>
      </c>
      <c r="CZ400" s="4" t="str">
        <v>ICMV IS 89305</v>
      </c>
      <c r="DA400" s="4" t="str">
        <v>ICMV IS 89305</v>
      </c>
    </row>
    <row r="401" spans="1:105" x14ac:dyDescent="0.35">
      <c r="A401" s="4" t="s">
        <v>1588</v>
      </c>
      <c r="B401" s="4" t="s">
        <v>1587</v>
      </c>
      <c r="C401" s="4" t="s">
        <v>2917</v>
      </c>
      <c r="F401" s="4" t="s">
        <v>2502</v>
      </c>
      <c r="AS401" s="4" t="str">
        <v>ICSV 1049</v>
      </c>
      <c r="AT401" s="4" t="str">
        <v>ICSV 1049</v>
      </c>
      <c r="AU401" s="4" t="str">
        <v>ICSV 1049</v>
      </c>
      <c r="AV401" s="4" t="str">
        <v>ICSV 1049</v>
      </c>
      <c r="AW401" s="4" t="str">
        <v>ICSV 1049</v>
      </c>
      <c r="AX401" s="4" t="str">
        <v>ICSV 1049</v>
      </c>
      <c r="AY401" s="4" t="str">
        <v>ICSV 1049</v>
      </c>
      <c r="AZ401" s="4" t="str">
        <v>ICSV 1049</v>
      </c>
      <c r="BA401" s="4" t="str">
        <v>ICSV 1049</v>
      </c>
      <c r="BB401" s="4" t="str">
        <v>ICSV 1049</v>
      </c>
      <c r="BC401" s="4" t="str">
        <v>ICSV 1049</v>
      </c>
      <c r="BD401" s="4" t="str">
        <v>ICSV 1049</v>
      </c>
      <c r="BE401" s="4" t="str">
        <v>ICSV 1049</v>
      </c>
      <c r="BF401" s="4" t="str">
        <v>ICSV 1049</v>
      </c>
      <c r="BG401" s="4" t="str">
        <v>ICSV 1049</v>
      </c>
      <c r="BH401" s="4" t="str">
        <v>ICSV 1049</v>
      </c>
      <c r="BI401" s="4" t="str">
        <v>ICSV 1049</v>
      </c>
      <c r="BJ401" s="4" t="str">
        <v>ICSV 1049</v>
      </c>
      <c r="BK401" s="4" t="str">
        <v>ICSV 1049</v>
      </c>
      <c r="BL401" s="4" t="str">
        <v>ICSV 1049</v>
      </c>
      <c r="BM401" s="4" t="str">
        <v>ICSV 1049</v>
      </c>
      <c r="BN401" s="4" t="str">
        <v>ICSV 1049</v>
      </c>
      <c r="BO401" s="4" t="str">
        <v>ICSV 1049</v>
      </c>
      <c r="BP401" s="4" t="str">
        <v>ICSV 1049</v>
      </c>
      <c r="BQ401" s="4" t="str">
        <v>ICSV 1049</v>
      </c>
      <c r="BR401" s="4" t="str">
        <v>ICSV 1049</v>
      </c>
      <c r="BS401" s="4" t="str">
        <v>ICSV 1049</v>
      </c>
      <c r="BT401" s="4" t="str">
        <v>ICSV 1049</v>
      </c>
      <c r="BU401" s="4" t="str">
        <v>ICSV 1049</v>
      </c>
      <c r="BV401" s="4" t="str">
        <v>ICSV 1049</v>
      </c>
      <c r="BX401" s="4" t="str">
        <v>ICPL 86015</v>
      </c>
      <c r="BY401" s="4" t="str">
        <v>ICPL 86015</v>
      </c>
      <c r="BZ401" s="4" t="str">
        <v>ICPL 86015</v>
      </c>
      <c r="CA401" s="4" t="str">
        <v>ICPL 86015</v>
      </c>
      <c r="CB401" s="4" t="str">
        <v>ICPL 86015</v>
      </c>
      <c r="CC401" s="4" t="str">
        <v>ICPL 86015</v>
      </c>
      <c r="CD401" s="4" t="str">
        <v>ICPL 86015</v>
      </c>
      <c r="CE401" s="4" t="str">
        <v>ICPL 86015</v>
      </c>
      <c r="CF401" s="4" t="str">
        <v>ICPL 86015</v>
      </c>
      <c r="CG401" s="4" t="str">
        <v>ICPL 86015</v>
      </c>
      <c r="CH401" s="4" t="str">
        <v>ICPL 86015</v>
      </c>
      <c r="CI401" s="4" t="str">
        <v>ICPL 86015</v>
      </c>
      <c r="CJ401" s="4" t="str">
        <v>ICPL 86015</v>
      </c>
      <c r="CK401" s="4" t="str">
        <v>ICPL 86015</v>
      </c>
      <c r="CL401" s="4" t="str">
        <v>ICPL 86015</v>
      </c>
      <c r="CM401" s="4" t="str">
        <v>ICPL 86015</v>
      </c>
      <c r="CN401" s="4" t="str">
        <v>ICPL 86015</v>
      </c>
      <c r="CO401" s="4" t="str">
        <v>ICPL 86015</v>
      </c>
      <c r="CP401" s="4" t="str">
        <v>ICPL 86015</v>
      </c>
      <c r="CQ401" s="4" t="str">
        <v>ICPL 86015</v>
      </c>
      <c r="CR401" s="4" t="str">
        <v>ICPL 86015</v>
      </c>
      <c r="CS401" s="4" t="str">
        <v>ICPL 86015</v>
      </c>
      <c r="CT401" s="4" t="str">
        <v>ICPL 86015</v>
      </c>
      <c r="CU401" s="4" t="str">
        <v>ICPL 86015</v>
      </c>
      <c r="CV401" s="4" t="str">
        <v>ICPL 86015</v>
      </c>
      <c r="CW401" s="4" t="str">
        <v>ICPL 86015</v>
      </c>
      <c r="CX401" s="4" t="str">
        <v>ICPL 86015</v>
      </c>
      <c r="CY401" s="4" t="str">
        <v>ICPL 86015</v>
      </c>
      <c r="CZ401" s="4" t="str">
        <v>ICPL 86015</v>
      </c>
      <c r="DA401" s="4" t="str">
        <v>ICPL 86015</v>
      </c>
    </row>
    <row r="402" spans="1:105" x14ac:dyDescent="0.35">
      <c r="A402" s="4" t="s">
        <v>1588</v>
      </c>
      <c r="B402" s="4" t="s">
        <v>1587</v>
      </c>
      <c r="C402" s="4" t="s">
        <v>2918</v>
      </c>
      <c r="F402" s="4" t="s">
        <v>2502</v>
      </c>
      <c r="AS402" s="4" t="str">
        <v>ICSV III</v>
      </c>
      <c r="AT402" s="4" t="str">
        <v>ICSV III</v>
      </c>
      <c r="AU402" s="4" t="str">
        <v>ICSV III</v>
      </c>
      <c r="AV402" s="4" t="str">
        <v>ICSV III</v>
      </c>
      <c r="AW402" s="4" t="str">
        <v>ICSV III</v>
      </c>
      <c r="AX402" s="4" t="str">
        <v>ICSV III</v>
      </c>
      <c r="AY402" s="4" t="str">
        <v>ICSV III</v>
      </c>
      <c r="AZ402" s="4" t="str">
        <v>ICSV III</v>
      </c>
      <c r="BA402" s="4" t="str">
        <v>ICSV III</v>
      </c>
      <c r="BB402" s="4" t="str">
        <v>ICSV III</v>
      </c>
      <c r="BC402" s="4" t="str">
        <v>ICSV III</v>
      </c>
      <c r="BD402" s="4" t="str">
        <v>ICSV III</v>
      </c>
      <c r="BE402" s="4" t="str">
        <v>ICSV III</v>
      </c>
      <c r="BF402" s="4" t="str">
        <v>ICSV III</v>
      </c>
      <c r="BG402" s="4" t="str">
        <v>ICSV III</v>
      </c>
      <c r="BH402" s="4" t="str">
        <v>ICSV III</v>
      </c>
      <c r="BI402" s="4" t="str">
        <v>ICSV III</v>
      </c>
      <c r="BJ402" s="4" t="str">
        <v>ICSV III</v>
      </c>
      <c r="BK402" s="4" t="str">
        <v>ICSV III</v>
      </c>
      <c r="BL402" s="4" t="str">
        <v>ICSV III</v>
      </c>
      <c r="BM402" s="4" t="str">
        <v>ICSV III</v>
      </c>
      <c r="BN402" s="4" t="str">
        <v>ICSV III</v>
      </c>
      <c r="BO402" s="4" t="str">
        <v>ICSV III</v>
      </c>
      <c r="BP402" s="4" t="str">
        <v>ICSV III</v>
      </c>
      <c r="BQ402" s="4" t="str">
        <v>ICSV III</v>
      </c>
      <c r="BR402" s="4" t="str">
        <v>ICSV III</v>
      </c>
      <c r="BS402" s="4" t="str">
        <v>ICSV III</v>
      </c>
      <c r="BT402" s="4" t="str">
        <v>ICSV III</v>
      </c>
      <c r="BU402" s="4" t="str">
        <v>ICSV III</v>
      </c>
      <c r="BV402" s="4" t="str">
        <v>ICSV III</v>
      </c>
      <c r="BX402" s="4" t="str">
        <v>ICSV 1049</v>
      </c>
      <c r="BY402" s="4" t="str">
        <v>ICSV 1049</v>
      </c>
      <c r="BZ402" s="4" t="str">
        <v>ICSV 1049</v>
      </c>
      <c r="CA402" s="4" t="str">
        <v>ICSV 1049</v>
      </c>
      <c r="CB402" s="4" t="str">
        <v>ICSV 1049</v>
      </c>
      <c r="CC402" s="4" t="str">
        <v>ICSV 1049</v>
      </c>
      <c r="CD402" s="4" t="str">
        <v>ICSV 1049</v>
      </c>
      <c r="CE402" s="4" t="str">
        <v>ICSV 1049</v>
      </c>
      <c r="CF402" s="4" t="str">
        <v>ICSV 1049</v>
      </c>
      <c r="CG402" s="4" t="str">
        <v>ICSV 1049</v>
      </c>
      <c r="CH402" s="4" t="str">
        <v>ICSV 1049</v>
      </c>
      <c r="CI402" s="4" t="str">
        <v>ICSV 1049</v>
      </c>
      <c r="CJ402" s="4" t="str">
        <v>ICSV 1049</v>
      </c>
      <c r="CK402" s="4" t="str">
        <v>ICSV 1049</v>
      </c>
      <c r="CL402" s="4" t="str">
        <v>ICSV 1049</v>
      </c>
      <c r="CM402" s="4" t="str">
        <v>ICSV 1049</v>
      </c>
      <c r="CN402" s="4" t="str">
        <v>ICSV 1049</v>
      </c>
      <c r="CO402" s="4" t="str">
        <v>ICSV 1049</v>
      </c>
      <c r="CP402" s="4" t="str">
        <v>ICSV 1049</v>
      </c>
      <c r="CQ402" s="4" t="str">
        <v>ICSV 1049</v>
      </c>
      <c r="CR402" s="4" t="str">
        <v>ICSV 1049</v>
      </c>
      <c r="CS402" s="4" t="str">
        <v>ICSV 1049</v>
      </c>
      <c r="CT402" s="4" t="str">
        <v>ICSV 1049</v>
      </c>
      <c r="CU402" s="4" t="str">
        <v>ICSV 1049</v>
      </c>
      <c r="CV402" s="4" t="str">
        <v>ICSV 1049</v>
      </c>
      <c r="CW402" s="4" t="str">
        <v>ICSV 1049</v>
      </c>
      <c r="CX402" s="4" t="str">
        <v>ICSV 1049</v>
      </c>
      <c r="CY402" s="4" t="str">
        <v>ICSV 1049</v>
      </c>
      <c r="CZ402" s="4" t="str">
        <v>ICSV 1049</v>
      </c>
      <c r="DA402" s="4" t="str">
        <v>ICSV 1049</v>
      </c>
    </row>
    <row r="403" spans="1:105" x14ac:dyDescent="0.35">
      <c r="A403" s="4" t="s">
        <v>1588</v>
      </c>
      <c r="B403" s="4" t="s">
        <v>1587</v>
      </c>
      <c r="C403" s="4" t="s">
        <v>2919</v>
      </c>
      <c r="F403" s="4" t="s">
        <v>2502</v>
      </c>
      <c r="AS403" s="4" t="str">
        <v>ICSV1049</v>
      </c>
      <c r="AT403" s="4" t="str">
        <v>ICSV1049</v>
      </c>
      <c r="AU403" s="4" t="str">
        <v>ICSV1049</v>
      </c>
      <c r="AV403" s="4" t="str">
        <v>ICSV1049</v>
      </c>
      <c r="AW403" s="4" t="str">
        <v>ICSV1049</v>
      </c>
      <c r="AX403" s="4" t="str">
        <v>ICSV1049</v>
      </c>
      <c r="AY403" s="4" t="str">
        <v>ICSV1049</v>
      </c>
      <c r="AZ403" s="4" t="str">
        <v>ICSV1049</v>
      </c>
      <c r="BA403" s="4" t="str">
        <v>ICSV1049</v>
      </c>
      <c r="BB403" s="4" t="str">
        <v>ICSV1049</v>
      </c>
      <c r="BC403" s="4" t="str">
        <v>ICSV1049</v>
      </c>
      <c r="BD403" s="4" t="str">
        <v>ICSV1049</v>
      </c>
      <c r="BE403" s="4" t="str">
        <v>ICSV1049</v>
      </c>
      <c r="BF403" s="4" t="str">
        <v>ICSV1049</v>
      </c>
      <c r="BG403" s="4" t="str">
        <v>ICSV1049</v>
      </c>
      <c r="BH403" s="4" t="str">
        <v>ICSV1049</v>
      </c>
      <c r="BI403" s="4" t="str">
        <v>ICSV1049</v>
      </c>
      <c r="BJ403" s="4" t="str">
        <v>ICSV1049</v>
      </c>
      <c r="BK403" s="4" t="str">
        <v>ICSV1049</v>
      </c>
      <c r="BL403" s="4" t="str">
        <v>ICSV1049</v>
      </c>
      <c r="BM403" s="4" t="str">
        <v>ICSV1049</v>
      </c>
      <c r="BN403" s="4" t="str">
        <v>ICSV1049</v>
      </c>
      <c r="BO403" s="4" t="str">
        <v>ICSV1049</v>
      </c>
      <c r="BP403" s="4" t="str">
        <v>ICSV1049</v>
      </c>
      <c r="BQ403" s="4" t="str">
        <v>ICSV1049</v>
      </c>
      <c r="BR403" s="4" t="str">
        <v>ICSV1049</v>
      </c>
      <c r="BS403" s="4" t="str">
        <v>ICSV1049</v>
      </c>
      <c r="BT403" s="4" t="str">
        <v>ICSV1049</v>
      </c>
      <c r="BU403" s="4" t="str">
        <v>ICSV1049</v>
      </c>
      <c r="BV403" s="4" t="str">
        <v>ICSV1049</v>
      </c>
      <c r="BX403" s="4" t="str">
        <v>ICSV III</v>
      </c>
      <c r="BY403" s="4" t="str">
        <v>ICSV III</v>
      </c>
      <c r="BZ403" s="4" t="str">
        <v>ICSV III</v>
      </c>
      <c r="CA403" s="4" t="str">
        <v>ICSV III</v>
      </c>
      <c r="CB403" s="4" t="str">
        <v>ICSV III</v>
      </c>
      <c r="CC403" s="4" t="str">
        <v>ICSV III</v>
      </c>
      <c r="CD403" s="4" t="str">
        <v>ICSV III</v>
      </c>
      <c r="CE403" s="4" t="str">
        <v>ICSV III</v>
      </c>
      <c r="CF403" s="4" t="str">
        <v>ICSV III</v>
      </c>
      <c r="CG403" s="4" t="str">
        <v>ICSV III</v>
      </c>
      <c r="CH403" s="4" t="str">
        <v>ICSV III</v>
      </c>
      <c r="CI403" s="4" t="str">
        <v>ICSV III</v>
      </c>
      <c r="CJ403" s="4" t="str">
        <v>ICSV III</v>
      </c>
      <c r="CK403" s="4" t="str">
        <v>ICSV III</v>
      </c>
      <c r="CL403" s="4" t="str">
        <v>ICSV III</v>
      </c>
      <c r="CM403" s="4" t="str">
        <v>ICSV III</v>
      </c>
      <c r="CN403" s="4" t="str">
        <v>ICSV III</v>
      </c>
      <c r="CO403" s="4" t="str">
        <v>ICSV III</v>
      </c>
      <c r="CP403" s="4" t="str">
        <v>ICSV III</v>
      </c>
      <c r="CQ403" s="4" t="str">
        <v>ICSV III</v>
      </c>
      <c r="CR403" s="4" t="str">
        <v>ICSV III</v>
      </c>
      <c r="CS403" s="4" t="str">
        <v>ICSV III</v>
      </c>
      <c r="CT403" s="4" t="str">
        <v>ICSV III</v>
      </c>
      <c r="CU403" s="4" t="str">
        <v>ICSV III</v>
      </c>
      <c r="CV403" s="4" t="str">
        <v>ICSV III</v>
      </c>
      <c r="CW403" s="4" t="str">
        <v>ICSV III</v>
      </c>
      <c r="CX403" s="4" t="str">
        <v>ICSV III</v>
      </c>
      <c r="CY403" s="4" t="str">
        <v>ICSV III</v>
      </c>
      <c r="CZ403" s="4" t="str">
        <v>ICSV III</v>
      </c>
      <c r="DA403" s="4" t="str">
        <v>ICSV III</v>
      </c>
    </row>
    <row r="404" spans="1:105" x14ac:dyDescent="0.35">
      <c r="A404" s="4" t="s">
        <v>1588</v>
      </c>
      <c r="B404" s="4" t="s">
        <v>1587</v>
      </c>
      <c r="C404" s="4" t="s">
        <v>2920</v>
      </c>
      <c r="F404" s="4" t="s">
        <v>2502</v>
      </c>
      <c r="AS404" s="4" t="str">
        <v>Idileru</v>
      </c>
      <c r="AT404" s="4" t="str">
        <v>Idileru</v>
      </c>
      <c r="AU404" s="4" t="str">
        <v>Idileru</v>
      </c>
      <c r="AV404" s="4" t="str">
        <v>Idileru</v>
      </c>
      <c r="AW404" s="4" t="str">
        <v>Idileru</v>
      </c>
      <c r="AX404" s="4" t="str">
        <v>Idileru</v>
      </c>
      <c r="AY404" s="4" t="str">
        <v>Idileru</v>
      </c>
      <c r="AZ404" s="4" t="str">
        <v>Idileru</v>
      </c>
      <c r="BA404" s="4" t="str">
        <v>Idileru</v>
      </c>
      <c r="BB404" s="4" t="str">
        <v>Idileru</v>
      </c>
      <c r="BC404" s="4" t="str">
        <v>Idileru</v>
      </c>
      <c r="BD404" s="4" t="str">
        <v>Idileru</v>
      </c>
      <c r="BE404" s="4" t="str">
        <v>Idileru</v>
      </c>
      <c r="BF404" s="4" t="str">
        <v>Idileru</v>
      </c>
      <c r="BG404" s="4" t="str">
        <v>Idileru</v>
      </c>
      <c r="BH404" s="4" t="str">
        <v>Idileru</v>
      </c>
      <c r="BI404" s="4" t="str">
        <v>Idileru</v>
      </c>
      <c r="BJ404" s="4" t="str">
        <v>Idileru</v>
      </c>
      <c r="BK404" s="4" t="str">
        <v>Idileru</v>
      </c>
      <c r="BL404" s="4" t="str">
        <v>Idileru</v>
      </c>
      <c r="BM404" s="4" t="str">
        <v>Idileru</v>
      </c>
      <c r="BN404" s="4" t="str">
        <v>Idileru</v>
      </c>
      <c r="BO404" s="4" t="str">
        <v>Idileru</v>
      </c>
      <c r="BP404" s="4" t="str">
        <v>Idileru</v>
      </c>
      <c r="BQ404" s="4" t="str">
        <v>Idileru</v>
      </c>
      <c r="BR404" s="4" t="str">
        <v>Idileru</v>
      </c>
      <c r="BS404" s="4" t="str">
        <v>Idileru</v>
      </c>
      <c r="BT404" s="4" t="str">
        <v>Idileru</v>
      </c>
      <c r="BU404" s="4" t="str">
        <v>Idileru</v>
      </c>
      <c r="BV404" s="4" t="str">
        <v>Idileru</v>
      </c>
      <c r="BX404" s="4" t="str">
        <v>ICSV1049</v>
      </c>
      <c r="BY404" s="4" t="str">
        <v>ICSV1049</v>
      </c>
      <c r="BZ404" s="4" t="str">
        <v>ICSV1049</v>
      </c>
      <c r="CA404" s="4" t="str">
        <v>ICSV1049</v>
      </c>
      <c r="CB404" s="4" t="str">
        <v>ICSV1049</v>
      </c>
      <c r="CC404" s="4" t="str">
        <v>ICSV1049</v>
      </c>
      <c r="CD404" s="4" t="str">
        <v>ICSV1049</v>
      </c>
      <c r="CE404" s="4" t="str">
        <v>ICSV1049</v>
      </c>
      <c r="CF404" s="4" t="str">
        <v>ICSV1049</v>
      </c>
      <c r="CG404" s="4" t="str">
        <v>ICSV1049</v>
      </c>
      <c r="CH404" s="4" t="str">
        <v>ICSV1049</v>
      </c>
      <c r="CI404" s="4" t="str">
        <v>ICSV1049</v>
      </c>
      <c r="CJ404" s="4" t="str">
        <v>ICSV1049</v>
      </c>
      <c r="CK404" s="4" t="str">
        <v>ICSV1049</v>
      </c>
      <c r="CL404" s="4" t="str">
        <v>ICSV1049</v>
      </c>
      <c r="CM404" s="4" t="str">
        <v>ICSV1049</v>
      </c>
      <c r="CN404" s="4" t="str">
        <v>ICSV1049</v>
      </c>
      <c r="CO404" s="4" t="str">
        <v>ICSV1049</v>
      </c>
      <c r="CP404" s="4" t="str">
        <v>ICSV1049</v>
      </c>
      <c r="CQ404" s="4" t="str">
        <v>ICSV1049</v>
      </c>
      <c r="CR404" s="4" t="str">
        <v>ICSV1049</v>
      </c>
      <c r="CS404" s="4" t="str">
        <v>ICSV1049</v>
      </c>
      <c r="CT404" s="4" t="str">
        <v>ICSV1049</v>
      </c>
      <c r="CU404" s="4" t="str">
        <v>ICSV1049</v>
      </c>
      <c r="CV404" s="4" t="str">
        <v>ICSV1049</v>
      </c>
      <c r="CW404" s="4" t="str">
        <v>ICSV1049</v>
      </c>
      <c r="CX404" s="4" t="str">
        <v>ICSV1049</v>
      </c>
      <c r="CY404" s="4" t="str">
        <v>ICSV1049</v>
      </c>
      <c r="CZ404" s="4" t="str">
        <v>ICSV1049</v>
      </c>
      <c r="DA404" s="4" t="str">
        <v>ICSV1049</v>
      </c>
    </row>
    <row r="405" spans="1:105" x14ac:dyDescent="0.35">
      <c r="A405" s="4" t="s">
        <v>1588</v>
      </c>
      <c r="B405" s="4" t="s">
        <v>1587</v>
      </c>
      <c r="C405" s="4" t="s">
        <v>2921</v>
      </c>
      <c r="F405" s="4" t="s">
        <v>2502</v>
      </c>
      <c r="AS405" s="4" t="str">
        <v>Ife brown</v>
      </c>
      <c r="AT405" s="4" t="str">
        <v>Ife brown</v>
      </c>
      <c r="AU405" s="4" t="str">
        <v>Ife brown</v>
      </c>
      <c r="AV405" s="4" t="str">
        <v>Ife brown</v>
      </c>
      <c r="AW405" s="4" t="str">
        <v>Ife brown</v>
      </c>
      <c r="AX405" s="4" t="str">
        <v>Ife brown</v>
      </c>
      <c r="AY405" s="4" t="str">
        <v>Ife brown</v>
      </c>
      <c r="AZ405" s="4" t="str">
        <v>Ife brown</v>
      </c>
      <c r="BA405" s="4" t="str">
        <v>Ife brown</v>
      </c>
      <c r="BB405" s="4" t="str">
        <v>Ife brown</v>
      </c>
      <c r="BC405" s="4" t="str">
        <v>Ife brown</v>
      </c>
      <c r="BD405" s="4" t="str">
        <v>Ife brown</v>
      </c>
      <c r="BE405" s="4" t="str">
        <v>Ife brown</v>
      </c>
      <c r="BF405" s="4" t="str">
        <v>Ife brown</v>
      </c>
      <c r="BG405" s="4" t="str">
        <v>Ife brown</v>
      </c>
      <c r="BH405" s="4" t="str">
        <v>Ife brown</v>
      </c>
      <c r="BI405" s="4" t="str">
        <v>Ife brown</v>
      </c>
      <c r="BJ405" s="4" t="str">
        <v>Ife brown</v>
      </c>
      <c r="BK405" s="4" t="str">
        <v>Ife brown</v>
      </c>
      <c r="BL405" s="4" t="str">
        <v>Ife brown</v>
      </c>
      <c r="BM405" s="4" t="str">
        <v>Ife brown</v>
      </c>
      <c r="BN405" s="4" t="str">
        <v>Ife brown</v>
      </c>
      <c r="BO405" s="4" t="str">
        <v>Ife brown</v>
      </c>
      <c r="BP405" s="4" t="str">
        <v>Ife brown</v>
      </c>
      <c r="BQ405" s="4" t="str">
        <v>Ife brown</v>
      </c>
      <c r="BR405" s="4" t="str">
        <v>Ife brown</v>
      </c>
      <c r="BS405" s="4" t="str">
        <v>Ife brown</v>
      </c>
      <c r="BT405" s="4" t="str">
        <v>Ife brown</v>
      </c>
      <c r="BU405" s="4" t="str">
        <v>Ife brown</v>
      </c>
      <c r="BV405" s="4" t="str">
        <v>Ife brown</v>
      </c>
      <c r="BX405" s="4" t="str">
        <v>Idileru</v>
      </c>
      <c r="BY405" s="4" t="str">
        <v>Idileru</v>
      </c>
      <c r="BZ405" s="4" t="str">
        <v>Idileru</v>
      </c>
      <c r="CA405" s="4" t="str">
        <v>Idileru</v>
      </c>
      <c r="CB405" s="4" t="str">
        <v>Idileru</v>
      </c>
      <c r="CC405" s="4" t="str">
        <v>Idileru</v>
      </c>
      <c r="CD405" s="4" t="str">
        <v>Idileru</v>
      </c>
      <c r="CE405" s="4" t="str">
        <v>Idileru</v>
      </c>
      <c r="CF405" s="4" t="str">
        <v>Idileru</v>
      </c>
      <c r="CG405" s="4" t="str">
        <v>Idileru</v>
      </c>
      <c r="CH405" s="4" t="str">
        <v>Idileru</v>
      </c>
      <c r="CI405" s="4" t="str">
        <v>Idileru</v>
      </c>
      <c r="CJ405" s="4" t="str">
        <v>Idileru</v>
      </c>
      <c r="CK405" s="4" t="str">
        <v>Idileru</v>
      </c>
      <c r="CL405" s="4" t="str">
        <v>Idileru</v>
      </c>
      <c r="CM405" s="4" t="str">
        <v>Idileru</v>
      </c>
      <c r="CN405" s="4" t="str">
        <v>Idileru</v>
      </c>
      <c r="CO405" s="4" t="str">
        <v>Idileru</v>
      </c>
      <c r="CP405" s="4" t="str">
        <v>Idileru</v>
      </c>
      <c r="CQ405" s="4" t="str">
        <v>Idileru</v>
      </c>
      <c r="CR405" s="4" t="str">
        <v>Idileru</v>
      </c>
      <c r="CS405" s="4" t="str">
        <v>Idileru</v>
      </c>
      <c r="CT405" s="4" t="str">
        <v>Idileru</v>
      </c>
      <c r="CU405" s="4" t="str">
        <v>Idileru</v>
      </c>
      <c r="CV405" s="4" t="str">
        <v>Idileru</v>
      </c>
      <c r="CW405" s="4" t="str">
        <v>Idileru</v>
      </c>
      <c r="CX405" s="4" t="str">
        <v>Idileru</v>
      </c>
      <c r="CY405" s="4" t="str">
        <v>Idileru</v>
      </c>
      <c r="CZ405" s="4" t="str">
        <v>Idileru</v>
      </c>
      <c r="DA405" s="4" t="str">
        <v>Idileru</v>
      </c>
    </row>
    <row r="406" spans="1:105" x14ac:dyDescent="0.35">
      <c r="A406" s="4" t="s">
        <v>1588</v>
      </c>
      <c r="B406" s="4" t="s">
        <v>1587</v>
      </c>
      <c r="C406" s="4" t="s">
        <v>2922</v>
      </c>
      <c r="F406" s="4" t="s">
        <v>2502</v>
      </c>
      <c r="AS406" s="4" t="str">
        <v>Ife no. 1</v>
      </c>
      <c r="AT406" s="4" t="str">
        <v>Ife no. 1</v>
      </c>
      <c r="AU406" s="4" t="str">
        <v>Ife no. 1</v>
      </c>
      <c r="AV406" s="4" t="str">
        <v>Ife no. 1</v>
      </c>
      <c r="AW406" s="4" t="str">
        <v>Ife no. 1</v>
      </c>
      <c r="AX406" s="4" t="str">
        <v>Ife no. 1</v>
      </c>
      <c r="AY406" s="4" t="str">
        <v>Ife no. 1</v>
      </c>
      <c r="AZ406" s="4" t="str">
        <v>Ife no. 1</v>
      </c>
      <c r="BA406" s="4" t="str">
        <v>Ife no. 1</v>
      </c>
      <c r="BB406" s="4" t="str">
        <v>Ife no. 1</v>
      </c>
      <c r="BC406" s="4" t="str">
        <v>Ife no. 1</v>
      </c>
      <c r="BD406" s="4" t="str">
        <v>Ife no. 1</v>
      </c>
      <c r="BE406" s="4" t="str">
        <v>Ife no. 1</v>
      </c>
      <c r="BF406" s="4" t="str">
        <v>Ife no. 1</v>
      </c>
      <c r="BG406" s="4" t="str">
        <v>Ife no. 1</v>
      </c>
      <c r="BH406" s="4" t="str">
        <v>Ife no. 1</v>
      </c>
      <c r="BI406" s="4" t="str">
        <v>Ife no. 1</v>
      </c>
      <c r="BJ406" s="4" t="str">
        <v>Ife no. 1</v>
      </c>
      <c r="BK406" s="4" t="str">
        <v>Ife no. 1</v>
      </c>
      <c r="BL406" s="4" t="str">
        <v>Ife no. 1</v>
      </c>
      <c r="BM406" s="4" t="str">
        <v>Ife no. 1</v>
      </c>
      <c r="BN406" s="4" t="str">
        <v>Ife no. 1</v>
      </c>
      <c r="BO406" s="4" t="str">
        <v>Ife no. 1</v>
      </c>
      <c r="BP406" s="4" t="str">
        <v>Ife no. 1</v>
      </c>
      <c r="BQ406" s="4" t="str">
        <v>Ife no. 1</v>
      </c>
      <c r="BR406" s="4" t="str">
        <v>Ife no. 1</v>
      </c>
      <c r="BS406" s="4" t="str">
        <v>Ife no. 1</v>
      </c>
      <c r="BT406" s="4" t="str">
        <v>Ife no. 1</v>
      </c>
      <c r="BU406" s="4" t="str">
        <v>Ife no. 1</v>
      </c>
      <c r="BV406" s="4" t="str">
        <v>Ife no. 1</v>
      </c>
      <c r="BX406" s="4" t="str">
        <v>Ife brown</v>
      </c>
      <c r="BY406" s="4" t="str">
        <v>Ife brown</v>
      </c>
      <c r="BZ406" s="4" t="str">
        <v>Ife brown</v>
      </c>
      <c r="CA406" s="4" t="str">
        <v>Ife brown</v>
      </c>
      <c r="CB406" s="4" t="str">
        <v>Ife brown</v>
      </c>
      <c r="CC406" s="4" t="str">
        <v>Ife brown</v>
      </c>
      <c r="CD406" s="4" t="str">
        <v>Ife brown</v>
      </c>
      <c r="CE406" s="4" t="str">
        <v>Ife brown</v>
      </c>
      <c r="CF406" s="4" t="str">
        <v>Ife brown</v>
      </c>
      <c r="CG406" s="4" t="str">
        <v>Ife brown</v>
      </c>
      <c r="CH406" s="4" t="str">
        <v>Ife brown</v>
      </c>
      <c r="CI406" s="4" t="str">
        <v>Ife brown</v>
      </c>
      <c r="CJ406" s="4" t="str">
        <v>Ife brown</v>
      </c>
      <c r="CK406" s="4" t="str">
        <v>Ife brown</v>
      </c>
      <c r="CL406" s="4" t="str">
        <v>Ife brown</v>
      </c>
      <c r="CM406" s="4" t="str">
        <v>Ife brown</v>
      </c>
      <c r="CN406" s="4" t="str">
        <v>Ife brown</v>
      </c>
      <c r="CO406" s="4" t="str">
        <v>Ife brown</v>
      </c>
      <c r="CP406" s="4" t="str">
        <v>Ife brown</v>
      </c>
      <c r="CQ406" s="4" t="str">
        <v>Ife brown</v>
      </c>
      <c r="CR406" s="4" t="str">
        <v>Ife brown</v>
      </c>
      <c r="CS406" s="4" t="str">
        <v>Ife brown</v>
      </c>
      <c r="CT406" s="4" t="str">
        <v>Ife brown</v>
      </c>
      <c r="CU406" s="4" t="str">
        <v>Ife brown</v>
      </c>
      <c r="CV406" s="4" t="str">
        <v>Ife brown</v>
      </c>
      <c r="CW406" s="4" t="str">
        <v>Ife brown</v>
      </c>
      <c r="CX406" s="4" t="str">
        <v>Ife brown</v>
      </c>
      <c r="CY406" s="4" t="str">
        <v>Ife brown</v>
      </c>
      <c r="CZ406" s="4" t="str">
        <v>Ife brown</v>
      </c>
      <c r="DA406" s="4" t="str">
        <v>Ife brown</v>
      </c>
    </row>
    <row r="407" spans="1:105" x14ac:dyDescent="0.35">
      <c r="A407" s="4" t="s">
        <v>1588</v>
      </c>
      <c r="B407" s="4" t="s">
        <v>1587</v>
      </c>
      <c r="C407" s="4" t="s">
        <v>2923</v>
      </c>
      <c r="F407" s="4" t="s">
        <v>2502</v>
      </c>
      <c r="AS407" s="4" t="str">
        <v>Igbakumo</v>
      </c>
      <c r="AT407" s="4" t="str">
        <v>Igbakumo</v>
      </c>
      <c r="AU407" s="4" t="str">
        <v>Igbakumo</v>
      </c>
      <c r="AV407" s="4" t="str">
        <v>Igbakumo</v>
      </c>
      <c r="AW407" s="4" t="str">
        <v>Igbakumo</v>
      </c>
      <c r="AX407" s="4" t="str">
        <v>Igbakumo</v>
      </c>
      <c r="AY407" s="4" t="str">
        <v>Igbakumo</v>
      </c>
      <c r="AZ407" s="4" t="str">
        <v>Igbakumo</v>
      </c>
      <c r="BA407" s="4" t="str">
        <v>Igbakumo</v>
      </c>
      <c r="BB407" s="4" t="str">
        <v>Igbakumo</v>
      </c>
      <c r="BC407" s="4" t="str">
        <v>Igbakumo</v>
      </c>
      <c r="BD407" s="4" t="str">
        <v>Igbakumo</v>
      </c>
      <c r="BE407" s="4" t="str">
        <v>Igbakumo</v>
      </c>
      <c r="BF407" s="4" t="str">
        <v>Igbakumo</v>
      </c>
      <c r="BG407" s="4" t="str">
        <v>Igbakumo</v>
      </c>
      <c r="BH407" s="4" t="str">
        <v>Igbakumo</v>
      </c>
      <c r="BI407" s="4" t="str">
        <v>Igbakumo</v>
      </c>
      <c r="BJ407" s="4" t="str">
        <v>Igbakumo</v>
      </c>
      <c r="BK407" s="4" t="str">
        <v>Igbakumo</v>
      </c>
      <c r="BL407" s="4" t="str">
        <v>Igbakumo</v>
      </c>
      <c r="BM407" s="4" t="str">
        <v>Igbakumo</v>
      </c>
      <c r="BN407" s="4" t="str">
        <v>Igbakumo</v>
      </c>
      <c r="BO407" s="4" t="str">
        <v>Igbakumo</v>
      </c>
      <c r="BP407" s="4" t="str">
        <v>Igbakumo</v>
      </c>
      <c r="BQ407" s="4" t="str">
        <v>Igbakumo</v>
      </c>
      <c r="BR407" s="4" t="str">
        <v>Igbakumo</v>
      </c>
      <c r="BS407" s="4" t="str">
        <v>Igbakumo</v>
      </c>
      <c r="BT407" s="4" t="str">
        <v>Igbakumo</v>
      </c>
      <c r="BU407" s="4" t="str">
        <v>Igbakumo</v>
      </c>
      <c r="BV407" s="4" t="str">
        <v>Igbakumo</v>
      </c>
      <c r="BX407" s="4" t="str">
        <v>Ife no. 1</v>
      </c>
      <c r="BY407" s="4" t="str">
        <v>Ife no. 1</v>
      </c>
      <c r="BZ407" s="4" t="str">
        <v>Ife no. 1</v>
      </c>
      <c r="CA407" s="4" t="str">
        <v>Ife no. 1</v>
      </c>
      <c r="CB407" s="4" t="str">
        <v>Ife no. 1</v>
      </c>
      <c r="CC407" s="4" t="str">
        <v>Ife no. 1</v>
      </c>
      <c r="CD407" s="4" t="str">
        <v>Ife no. 1</v>
      </c>
      <c r="CE407" s="4" t="str">
        <v>Ife no. 1</v>
      </c>
      <c r="CF407" s="4" t="str">
        <v>Ife no. 1</v>
      </c>
      <c r="CG407" s="4" t="str">
        <v>Ife no. 1</v>
      </c>
      <c r="CH407" s="4" t="str">
        <v>Ife no. 1</v>
      </c>
      <c r="CI407" s="4" t="str">
        <v>Ife no. 1</v>
      </c>
      <c r="CJ407" s="4" t="str">
        <v>Ife no. 1</v>
      </c>
      <c r="CK407" s="4" t="str">
        <v>Ife no. 1</v>
      </c>
      <c r="CL407" s="4" t="str">
        <v>Ife no. 1</v>
      </c>
      <c r="CM407" s="4" t="str">
        <v>Ife no. 1</v>
      </c>
      <c r="CN407" s="4" t="str">
        <v>Ife no. 1</v>
      </c>
      <c r="CO407" s="4" t="str">
        <v>Ife no. 1</v>
      </c>
      <c r="CP407" s="4" t="str">
        <v>Ife no. 1</v>
      </c>
      <c r="CQ407" s="4" t="str">
        <v>Ife no. 1</v>
      </c>
      <c r="CR407" s="4" t="str">
        <v>Ife no. 1</v>
      </c>
      <c r="CS407" s="4" t="str">
        <v>Ife no. 1</v>
      </c>
      <c r="CT407" s="4" t="str">
        <v>Ife no. 1</v>
      </c>
      <c r="CU407" s="4" t="str">
        <v>Ife no. 1</v>
      </c>
      <c r="CV407" s="4" t="str">
        <v>Ife no. 1</v>
      </c>
      <c r="CW407" s="4" t="str">
        <v>Ife no. 1</v>
      </c>
      <c r="CX407" s="4" t="str">
        <v>Ife no. 1</v>
      </c>
      <c r="CY407" s="4" t="str">
        <v>Ife no. 1</v>
      </c>
      <c r="CZ407" s="4" t="str">
        <v>Ife no. 1</v>
      </c>
      <c r="DA407" s="4" t="str">
        <v>Ife no. 1</v>
      </c>
    </row>
    <row r="408" spans="1:105" x14ac:dyDescent="0.35">
      <c r="A408" s="4" t="s">
        <v>1588</v>
      </c>
      <c r="B408" s="4" t="s">
        <v>1587</v>
      </c>
      <c r="C408" s="4" t="s">
        <v>2924</v>
      </c>
      <c r="F408" s="4" t="s">
        <v>2502</v>
      </c>
      <c r="AS408" s="4" t="str">
        <v>Ikenne</v>
      </c>
      <c r="AT408" s="4" t="str">
        <v>Ikenne</v>
      </c>
      <c r="AU408" s="4" t="str">
        <v>Ikenne</v>
      </c>
      <c r="AV408" s="4" t="str">
        <v>Ikenne</v>
      </c>
      <c r="AW408" s="4" t="str">
        <v>Ikenne</v>
      </c>
      <c r="AX408" s="4" t="str">
        <v>Ikenne</v>
      </c>
      <c r="AY408" s="4" t="str">
        <v>Ikenne</v>
      </c>
      <c r="AZ408" s="4" t="str">
        <v>Ikenne</v>
      </c>
      <c r="BA408" s="4" t="str">
        <v>Ikenne</v>
      </c>
      <c r="BB408" s="4" t="str">
        <v>Ikenne</v>
      </c>
      <c r="BC408" s="4" t="str">
        <v>Ikenne</v>
      </c>
      <c r="BD408" s="4" t="str">
        <v>Ikenne</v>
      </c>
      <c r="BE408" s="4" t="str">
        <v>Ikenne</v>
      </c>
      <c r="BF408" s="4" t="str">
        <v>Ikenne</v>
      </c>
      <c r="BG408" s="4" t="str">
        <v>Ikenne</v>
      </c>
      <c r="BH408" s="4" t="str">
        <v>Ikenne</v>
      </c>
      <c r="BI408" s="4" t="str">
        <v>Ikenne</v>
      </c>
      <c r="BJ408" s="4" t="str">
        <v>Ikenne</v>
      </c>
      <c r="BK408" s="4" t="str">
        <v>Ikenne</v>
      </c>
      <c r="BL408" s="4" t="str">
        <v>Ikenne</v>
      </c>
      <c r="BM408" s="4" t="str">
        <v>Ikenne</v>
      </c>
      <c r="BN408" s="4" t="str">
        <v>Ikenne</v>
      </c>
      <c r="BO408" s="4" t="str">
        <v>Ikenne</v>
      </c>
      <c r="BP408" s="4" t="str">
        <v>Ikenne</v>
      </c>
      <c r="BQ408" s="4" t="str">
        <v>Ikenne</v>
      </c>
      <c r="BR408" s="4" t="str">
        <v>Ikenne</v>
      </c>
      <c r="BS408" s="4" t="str">
        <v>Ikenne</v>
      </c>
      <c r="BT408" s="4" t="str">
        <v>Ikenne</v>
      </c>
      <c r="BU408" s="4" t="str">
        <v>Ikenne</v>
      </c>
      <c r="BV408" s="4" t="str">
        <v>Ikenne</v>
      </c>
      <c r="BX408" s="4" t="str">
        <v>Igbakumo</v>
      </c>
      <c r="BY408" s="4" t="str">
        <v>Igbakumo</v>
      </c>
      <c r="BZ408" s="4" t="str">
        <v>Igbakumo</v>
      </c>
      <c r="CA408" s="4" t="str">
        <v>Igbakumo</v>
      </c>
      <c r="CB408" s="4" t="str">
        <v>Igbakumo</v>
      </c>
      <c r="CC408" s="4" t="str">
        <v>Igbakumo</v>
      </c>
      <c r="CD408" s="4" t="str">
        <v>Igbakumo</v>
      </c>
      <c r="CE408" s="4" t="str">
        <v>Igbakumo</v>
      </c>
      <c r="CF408" s="4" t="str">
        <v>Igbakumo</v>
      </c>
      <c r="CG408" s="4" t="str">
        <v>Igbakumo</v>
      </c>
      <c r="CH408" s="4" t="str">
        <v>Igbakumo</v>
      </c>
      <c r="CI408" s="4" t="str">
        <v>Igbakumo</v>
      </c>
      <c r="CJ408" s="4" t="str">
        <v>Igbakumo</v>
      </c>
      <c r="CK408" s="4" t="str">
        <v>Igbakumo</v>
      </c>
      <c r="CL408" s="4" t="str">
        <v>Igbakumo</v>
      </c>
      <c r="CM408" s="4" t="str">
        <v>Igbakumo</v>
      </c>
      <c r="CN408" s="4" t="str">
        <v>Igbakumo</v>
      </c>
      <c r="CO408" s="4" t="str">
        <v>Igbakumo</v>
      </c>
      <c r="CP408" s="4" t="str">
        <v>Igbakumo</v>
      </c>
      <c r="CQ408" s="4" t="str">
        <v>Igbakumo</v>
      </c>
      <c r="CR408" s="4" t="str">
        <v>Igbakumo</v>
      </c>
      <c r="CS408" s="4" t="str">
        <v>Igbakumo</v>
      </c>
      <c r="CT408" s="4" t="str">
        <v>Igbakumo</v>
      </c>
      <c r="CU408" s="4" t="str">
        <v>Igbakumo</v>
      </c>
      <c r="CV408" s="4" t="str">
        <v>Igbakumo</v>
      </c>
      <c r="CW408" s="4" t="str">
        <v>Igbakumo</v>
      </c>
      <c r="CX408" s="4" t="str">
        <v>Igbakumo</v>
      </c>
      <c r="CY408" s="4" t="str">
        <v>Igbakumo</v>
      </c>
      <c r="CZ408" s="4" t="str">
        <v>Igbakumo</v>
      </c>
      <c r="DA408" s="4" t="str">
        <v>Igbakumo</v>
      </c>
    </row>
    <row r="409" spans="1:105" x14ac:dyDescent="0.35">
      <c r="A409" s="4" t="s">
        <v>1588</v>
      </c>
      <c r="B409" s="4" t="s">
        <v>1587</v>
      </c>
      <c r="C409" s="4" t="s">
        <v>2925</v>
      </c>
      <c r="F409" s="4" t="s">
        <v>2505</v>
      </c>
      <c r="AS409" s="4" t="str">
        <v>Ikenne 81-49-SR</v>
      </c>
      <c r="AT409" s="4" t="str">
        <v>Ikenne 81-49-SR</v>
      </c>
      <c r="AU409" s="4" t="str">
        <v>Ikenne 81-49-SR</v>
      </c>
      <c r="AV409" s="4" t="str">
        <v>Ikenne 81-49-SR</v>
      </c>
      <c r="AW409" s="4" t="str">
        <v>Ikenne 81-49-SR</v>
      </c>
      <c r="AX409" s="4" t="str">
        <v>Ikenne 81-49-SR</v>
      </c>
      <c r="AY409" s="4" t="str">
        <v>Ikenne 81-49-SR</v>
      </c>
      <c r="AZ409" s="4" t="str">
        <v>Ikenne 81-49-SR</v>
      </c>
      <c r="BA409" s="4" t="str">
        <v>Ikenne 81-49-SR</v>
      </c>
      <c r="BB409" s="4" t="str">
        <v>Ikenne 81-49-SR</v>
      </c>
      <c r="BC409" s="4" t="str">
        <v>Ikenne 81-49-SR</v>
      </c>
      <c r="BD409" s="4" t="str">
        <v>Ikenne 81-49-SR</v>
      </c>
      <c r="BE409" s="4" t="str">
        <v>Ikenne 81-49-SR</v>
      </c>
      <c r="BF409" s="4" t="str">
        <v>Ikenne 81-49-SR</v>
      </c>
      <c r="BG409" s="4" t="str">
        <v>Ikenne 81-49-SR</v>
      </c>
      <c r="BH409" s="4" t="str">
        <v>Ikenne 81-49-SR</v>
      </c>
      <c r="BI409" s="4" t="str">
        <v>Ikenne 81-49-SR</v>
      </c>
      <c r="BJ409" s="4" t="str">
        <v>Ikenne 81-49-SR</v>
      </c>
      <c r="BK409" s="4" t="str">
        <v>Ikenne 81-49-SR</v>
      </c>
      <c r="BL409" s="4" t="str">
        <v>Ikenne 81-49-SR</v>
      </c>
      <c r="BM409" s="4" t="str">
        <v>Ikenne 81-49-SR</v>
      </c>
      <c r="BN409" s="4" t="str">
        <v>Ikenne 81-49-SR</v>
      </c>
      <c r="BO409" s="4" t="str">
        <v>Ikenne 81-49-SR</v>
      </c>
      <c r="BP409" s="4" t="str">
        <v>Ikenne 81-49-SR</v>
      </c>
      <c r="BQ409" s="4" t="str">
        <v>Ikenne 81-49-SR</v>
      </c>
      <c r="BR409" s="4" t="str">
        <v>Ikenne 81-49-SR</v>
      </c>
      <c r="BS409" s="4" t="str">
        <v>Ikenne 81-49-SR</v>
      </c>
      <c r="BT409" s="4" t="str">
        <v>Ikenne 81-49-SR</v>
      </c>
      <c r="BU409" s="4" t="str">
        <v>Ikenne 81-49-SR</v>
      </c>
      <c r="BV409" s="4" t="str">
        <v>Ikenne 81-49-SR</v>
      </c>
      <c r="BX409" s="4" t="str">
        <v>Ikenne</v>
      </c>
      <c r="BY409" s="4" t="str">
        <v>Ikenne</v>
      </c>
      <c r="BZ409" s="4" t="str">
        <v>Ikenne</v>
      </c>
      <c r="CA409" s="4" t="str">
        <v>Ikenne</v>
      </c>
      <c r="CB409" s="4" t="str">
        <v>Ikenne</v>
      </c>
      <c r="CC409" s="4" t="str">
        <v>Ikenne</v>
      </c>
      <c r="CD409" s="4" t="str">
        <v>Ikenne</v>
      </c>
      <c r="CE409" s="4" t="str">
        <v>Ikenne</v>
      </c>
      <c r="CF409" s="4" t="str">
        <v>Ikenne</v>
      </c>
      <c r="CG409" s="4" t="str">
        <v>Ikenne</v>
      </c>
      <c r="CH409" s="4" t="str">
        <v>Ikenne</v>
      </c>
      <c r="CI409" s="4" t="str">
        <v>Ikenne</v>
      </c>
      <c r="CJ409" s="4" t="str">
        <v>Ikenne</v>
      </c>
      <c r="CK409" s="4" t="str">
        <v>Ikenne</v>
      </c>
      <c r="CL409" s="4" t="str">
        <v>Ikenne</v>
      </c>
      <c r="CM409" s="4" t="str">
        <v>Ikenne</v>
      </c>
      <c r="CN409" s="4" t="str">
        <v>Ikenne</v>
      </c>
      <c r="CO409" s="4" t="str">
        <v>Ikenne</v>
      </c>
      <c r="CP409" s="4" t="str">
        <v>Ikenne</v>
      </c>
      <c r="CQ409" s="4" t="str">
        <v>Ikenne</v>
      </c>
      <c r="CR409" s="4" t="str">
        <v>Ikenne</v>
      </c>
      <c r="CS409" s="4" t="str">
        <v>Ikenne</v>
      </c>
      <c r="CT409" s="4" t="str">
        <v>Ikenne</v>
      </c>
      <c r="CU409" s="4" t="str">
        <v>Ikenne</v>
      </c>
      <c r="CV409" s="4" t="str">
        <v>Ikenne</v>
      </c>
      <c r="CW409" s="4" t="str">
        <v>Ikenne</v>
      </c>
      <c r="CX409" s="4" t="str">
        <v>Ikenne</v>
      </c>
      <c r="CY409" s="4" t="str">
        <v>Ikenne</v>
      </c>
      <c r="CZ409" s="4" t="str">
        <v>Ikenne</v>
      </c>
      <c r="DA409" s="4" t="str">
        <v>Ikenne</v>
      </c>
    </row>
    <row r="410" spans="1:105" x14ac:dyDescent="0.35">
      <c r="A410" s="4" t="s">
        <v>1588</v>
      </c>
      <c r="B410" s="4" t="s">
        <v>1587</v>
      </c>
      <c r="C410" s="4" t="s">
        <v>2926</v>
      </c>
      <c r="F410" s="4" t="s">
        <v>2505</v>
      </c>
      <c r="AS410" s="4" t="str">
        <v>IKMP5</v>
      </c>
      <c r="AT410" s="4" t="str">
        <v>IKMP5</v>
      </c>
      <c r="AU410" s="4" t="str">
        <v>IKMP5</v>
      </c>
      <c r="AV410" s="4" t="str">
        <v>IKMP5</v>
      </c>
      <c r="AW410" s="4" t="str">
        <v>IKMP5</v>
      </c>
      <c r="AX410" s="4" t="str">
        <v>IKMP5</v>
      </c>
      <c r="AY410" s="4" t="str">
        <v>IKMP5</v>
      </c>
      <c r="AZ410" s="4" t="str">
        <v>IKMP5</v>
      </c>
      <c r="BA410" s="4" t="str">
        <v>IKMP5</v>
      </c>
      <c r="BB410" s="4" t="str">
        <v>IKMP5</v>
      </c>
      <c r="BC410" s="4" t="str">
        <v>IKMP5</v>
      </c>
      <c r="BD410" s="4" t="str">
        <v>IKMP5</v>
      </c>
      <c r="BE410" s="4" t="str">
        <v>IKMP5</v>
      </c>
      <c r="BF410" s="4" t="str">
        <v>IKMP5</v>
      </c>
      <c r="BG410" s="4" t="str">
        <v>IKMP5</v>
      </c>
      <c r="BH410" s="4" t="str">
        <v>IKMP5</v>
      </c>
      <c r="BI410" s="4" t="str">
        <v>IKMP5</v>
      </c>
      <c r="BJ410" s="4" t="str">
        <v>IKMP5</v>
      </c>
      <c r="BK410" s="4" t="str">
        <v>IKMP5</v>
      </c>
      <c r="BL410" s="4" t="str">
        <v>IKMP5</v>
      </c>
      <c r="BM410" s="4" t="str">
        <v>IKMP5</v>
      </c>
      <c r="BN410" s="4" t="str">
        <v>IKMP5</v>
      </c>
      <c r="BO410" s="4" t="str">
        <v>IKMP5</v>
      </c>
      <c r="BP410" s="4" t="str">
        <v>IKMP5</v>
      </c>
      <c r="BQ410" s="4" t="str">
        <v>IKMP5</v>
      </c>
      <c r="BR410" s="4" t="str">
        <v>IKMP5</v>
      </c>
      <c r="BS410" s="4" t="str">
        <v>IKMP5</v>
      </c>
      <c r="BT410" s="4" t="str">
        <v>IKMP5</v>
      </c>
      <c r="BU410" s="4" t="str">
        <v>IKMP5</v>
      </c>
      <c r="BV410" s="4" t="str">
        <v>IKMP5</v>
      </c>
      <c r="BX410" s="4" t="str">
        <v>Ikenne 81-49-SR</v>
      </c>
      <c r="BY410" s="4" t="str">
        <v>Ikenne 81-49-SR</v>
      </c>
      <c r="BZ410" s="4" t="str">
        <v>Ikenne 81-49-SR</v>
      </c>
      <c r="CA410" s="4" t="str">
        <v>Ikenne 81-49-SR</v>
      </c>
      <c r="CB410" s="4" t="str">
        <v>Ikenne 81-49-SR</v>
      </c>
      <c r="CC410" s="4" t="str">
        <v>Ikenne 81-49-SR</v>
      </c>
      <c r="CD410" s="4" t="str">
        <v>Ikenne 81-49-SR</v>
      </c>
      <c r="CE410" s="4" t="str">
        <v>Ikenne 81-49-SR</v>
      </c>
      <c r="CF410" s="4" t="str">
        <v>Ikenne 81-49-SR</v>
      </c>
      <c r="CG410" s="4" t="str">
        <v>Ikenne 81-49-SR</v>
      </c>
      <c r="CH410" s="4" t="str">
        <v>Ikenne 81-49-SR</v>
      </c>
      <c r="CI410" s="4" t="str">
        <v>Ikenne 81-49-SR</v>
      </c>
      <c r="CJ410" s="4" t="str">
        <v>Ikenne 81-49-SR</v>
      </c>
      <c r="CK410" s="4" t="str">
        <v>Ikenne 81-49-SR</v>
      </c>
      <c r="CL410" s="4" t="str">
        <v>Ikenne 81-49-SR</v>
      </c>
      <c r="CM410" s="4" t="str">
        <v>Ikenne 81-49-SR</v>
      </c>
      <c r="CN410" s="4" t="str">
        <v>Ikenne 81-49-SR</v>
      </c>
      <c r="CO410" s="4" t="str">
        <v>Ikenne 81-49-SR</v>
      </c>
      <c r="CP410" s="4" t="str">
        <v>Ikenne 81-49-SR</v>
      </c>
      <c r="CQ410" s="4" t="str">
        <v>Ikenne 81-49-SR</v>
      </c>
      <c r="CR410" s="4" t="str">
        <v>Ikenne 81-49-SR</v>
      </c>
      <c r="CS410" s="4" t="str">
        <v>Ikenne 81-49-SR</v>
      </c>
      <c r="CT410" s="4" t="str">
        <v>Ikenne 81-49-SR</v>
      </c>
      <c r="CU410" s="4" t="str">
        <v>Ikenne 81-49-SR</v>
      </c>
      <c r="CV410" s="4" t="str">
        <v>Ikenne 81-49-SR</v>
      </c>
      <c r="CW410" s="4" t="str">
        <v>Ikenne 81-49-SR</v>
      </c>
      <c r="CX410" s="4" t="str">
        <v>Ikenne 81-49-SR</v>
      </c>
      <c r="CY410" s="4" t="str">
        <v>Ikenne 81-49-SR</v>
      </c>
      <c r="CZ410" s="4" t="str">
        <v>Ikenne 81-49-SR</v>
      </c>
      <c r="DA410" s="4" t="str">
        <v>Ikenne 81-49-SR</v>
      </c>
    </row>
    <row r="411" spans="1:105" x14ac:dyDescent="0.35">
      <c r="A411" s="4" t="s">
        <v>1588</v>
      </c>
      <c r="B411" s="4" t="s">
        <v>1587</v>
      </c>
      <c r="C411" s="4" t="s">
        <v>2927</v>
      </c>
      <c r="F411" s="4" t="s">
        <v>2505</v>
      </c>
      <c r="AS411" s="4" t="str">
        <v>IKMP8201</v>
      </c>
      <c r="AT411" s="4" t="str">
        <v>IKMP8201</v>
      </c>
      <c r="AU411" s="4" t="str">
        <v>IKMP8201</v>
      </c>
      <c r="AV411" s="4" t="str">
        <v>IKMP8201</v>
      </c>
      <c r="AW411" s="4" t="str">
        <v>IKMP8201</v>
      </c>
      <c r="AX411" s="4" t="str">
        <v>IKMP8201</v>
      </c>
      <c r="AY411" s="4" t="str">
        <v>IKMP8201</v>
      </c>
      <c r="AZ411" s="4" t="str">
        <v>IKMP8201</v>
      </c>
      <c r="BA411" s="4" t="str">
        <v>IKMP8201</v>
      </c>
      <c r="BB411" s="4" t="str">
        <v>IKMP8201</v>
      </c>
      <c r="BC411" s="4" t="str">
        <v>IKMP8201</v>
      </c>
      <c r="BD411" s="4" t="str">
        <v>IKMP8201</v>
      </c>
      <c r="BE411" s="4" t="str">
        <v>IKMP8201</v>
      </c>
      <c r="BF411" s="4" t="str">
        <v>IKMP8201</v>
      </c>
      <c r="BG411" s="4" t="str">
        <v>IKMP8201</v>
      </c>
      <c r="BH411" s="4" t="str">
        <v>IKMP8201</v>
      </c>
      <c r="BI411" s="4" t="str">
        <v>IKMP8201</v>
      </c>
      <c r="BJ411" s="4" t="str">
        <v>IKMP8201</v>
      </c>
      <c r="BK411" s="4" t="str">
        <v>IKMP8201</v>
      </c>
      <c r="BL411" s="4" t="str">
        <v>IKMP8201</v>
      </c>
      <c r="BM411" s="4" t="str">
        <v>IKMP8201</v>
      </c>
      <c r="BN411" s="4" t="str">
        <v>IKMP8201</v>
      </c>
      <c r="BO411" s="4" t="str">
        <v>IKMP8201</v>
      </c>
      <c r="BP411" s="4" t="str">
        <v>IKMP8201</v>
      </c>
      <c r="BQ411" s="4" t="str">
        <v>IKMP8201</v>
      </c>
      <c r="BR411" s="4" t="str">
        <v>IKMP8201</v>
      </c>
      <c r="BS411" s="4" t="str">
        <v>IKMP8201</v>
      </c>
      <c r="BT411" s="4" t="str">
        <v>IKMP8201</v>
      </c>
      <c r="BU411" s="4" t="str">
        <v>IKMP8201</v>
      </c>
      <c r="BV411" s="4" t="str">
        <v>IKMP8201</v>
      </c>
      <c r="BX411" s="4" t="str">
        <v>IKMP5</v>
      </c>
      <c r="BY411" s="4" t="str">
        <v>IKMP5</v>
      </c>
      <c r="BZ411" s="4" t="str">
        <v>IKMP5</v>
      </c>
      <c r="CA411" s="4" t="str">
        <v>IKMP5</v>
      </c>
      <c r="CB411" s="4" t="str">
        <v>IKMP5</v>
      </c>
      <c r="CC411" s="4" t="str">
        <v>IKMP5</v>
      </c>
      <c r="CD411" s="4" t="str">
        <v>IKMP5</v>
      </c>
      <c r="CE411" s="4" t="str">
        <v>IKMP5</v>
      </c>
      <c r="CF411" s="4" t="str">
        <v>IKMP5</v>
      </c>
      <c r="CG411" s="4" t="str">
        <v>IKMP5</v>
      </c>
      <c r="CH411" s="4" t="str">
        <v>IKMP5</v>
      </c>
      <c r="CI411" s="4" t="str">
        <v>IKMP5</v>
      </c>
      <c r="CJ411" s="4" t="str">
        <v>IKMP5</v>
      </c>
      <c r="CK411" s="4" t="str">
        <v>IKMP5</v>
      </c>
      <c r="CL411" s="4" t="str">
        <v>IKMP5</v>
      </c>
      <c r="CM411" s="4" t="str">
        <v>IKMP5</v>
      </c>
      <c r="CN411" s="4" t="str">
        <v>IKMP5</v>
      </c>
      <c r="CO411" s="4" t="str">
        <v>IKMP5</v>
      </c>
      <c r="CP411" s="4" t="str">
        <v>IKMP5</v>
      </c>
      <c r="CQ411" s="4" t="str">
        <v>IKMP5</v>
      </c>
      <c r="CR411" s="4" t="str">
        <v>IKMP5</v>
      </c>
      <c r="CS411" s="4" t="str">
        <v>IKMP5</v>
      </c>
      <c r="CT411" s="4" t="str">
        <v>IKMP5</v>
      </c>
      <c r="CU411" s="4" t="str">
        <v>IKMP5</v>
      </c>
      <c r="CV411" s="4" t="str">
        <v>IKMP5</v>
      </c>
      <c r="CW411" s="4" t="str">
        <v>IKMP5</v>
      </c>
      <c r="CX411" s="4" t="str">
        <v>IKMP5</v>
      </c>
      <c r="CY411" s="4" t="str">
        <v>IKMP5</v>
      </c>
      <c r="CZ411" s="4" t="str">
        <v>IKMP5</v>
      </c>
      <c r="DA411" s="4" t="str">
        <v>IKMP5</v>
      </c>
    </row>
    <row r="412" spans="1:105" x14ac:dyDescent="0.35">
      <c r="A412" s="4" t="s">
        <v>1588</v>
      </c>
      <c r="B412" s="4" t="s">
        <v>1587</v>
      </c>
      <c r="C412" s="4" t="s">
        <v>2928</v>
      </c>
      <c r="F412" s="4" t="s">
        <v>2502</v>
      </c>
      <c r="AS412" s="4" t="str">
        <v>IL74</v>
      </c>
      <c r="AT412" s="4" t="str">
        <v>IL74</v>
      </c>
      <c r="AU412" s="4" t="str">
        <v>IL74</v>
      </c>
      <c r="AV412" s="4" t="str">
        <v>IL74</v>
      </c>
      <c r="AW412" s="4" t="str">
        <v>IL74</v>
      </c>
      <c r="AX412" s="4" t="str">
        <v>IL74</v>
      </c>
      <c r="AY412" s="4" t="str">
        <v>IL74</v>
      </c>
      <c r="AZ412" s="4" t="str">
        <v>IL74</v>
      </c>
      <c r="BA412" s="4" t="str">
        <v>IL74</v>
      </c>
      <c r="BB412" s="4" t="str">
        <v>IL74</v>
      </c>
      <c r="BC412" s="4" t="str">
        <v>IL74</v>
      </c>
      <c r="BD412" s="4" t="str">
        <v>IL74</v>
      </c>
      <c r="BE412" s="4" t="str">
        <v>IL74</v>
      </c>
      <c r="BF412" s="4" t="str">
        <v>IL74</v>
      </c>
      <c r="BG412" s="4" t="str">
        <v>IL74</v>
      </c>
      <c r="BH412" s="4" t="str">
        <v>IL74</v>
      </c>
      <c r="BI412" s="4" t="str">
        <v>IL74</v>
      </c>
      <c r="BJ412" s="4" t="str">
        <v>IL74</v>
      </c>
      <c r="BK412" s="4" t="str">
        <v>IL74</v>
      </c>
      <c r="BL412" s="4" t="str">
        <v>IL74</v>
      </c>
      <c r="BM412" s="4" t="str">
        <v>IL74</v>
      </c>
      <c r="BN412" s="4" t="str">
        <v>IL74</v>
      </c>
      <c r="BO412" s="4" t="str">
        <v>IL74</v>
      </c>
      <c r="BP412" s="4" t="str">
        <v>IL74</v>
      </c>
      <c r="BQ412" s="4" t="str">
        <v>IL74</v>
      </c>
      <c r="BR412" s="4" t="str">
        <v>IL74</v>
      </c>
      <c r="BS412" s="4" t="str">
        <v>IL74</v>
      </c>
      <c r="BT412" s="4" t="str">
        <v>IL74</v>
      </c>
      <c r="BU412" s="4" t="str">
        <v>IL74</v>
      </c>
      <c r="BV412" s="4" t="str">
        <v>IL74</v>
      </c>
      <c r="BX412" s="4" t="str">
        <v>IKMP8201</v>
      </c>
      <c r="BY412" s="4" t="str">
        <v>IKMP8201</v>
      </c>
      <c r="BZ412" s="4" t="str">
        <v>IKMP8201</v>
      </c>
      <c r="CA412" s="4" t="str">
        <v>IKMP8201</v>
      </c>
      <c r="CB412" s="4" t="str">
        <v>IKMP8201</v>
      </c>
      <c r="CC412" s="4" t="str">
        <v>IKMP8201</v>
      </c>
      <c r="CD412" s="4" t="str">
        <v>IKMP8201</v>
      </c>
      <c r="CE412" s="4" t="str">
        <v>IKMP8201</v>
      </c>
      <c r="CF412" s="4" t="str">
        <v>IKMP8201</v>
      </c>
      <c r="CG412" s="4" t="str">
        <v>IKMP8201</v>
      </c>
      <c r="CH412" s="4" t="str">
        <v>IKMP8201</v>
      </c>
      <c r="CI412" s="4" t="str">
        <v>IKMP8201</v>
      </c>
      <c r="CJ412" s="4" t="str">
        <v>IKMP8201</v>
      </c>
      <c r="CK412" s="4" t="str">
        <v>IKMP8201</v>
      </c>
      <c r="CL412" s="4" t="str">
        <v>IKMP8201</v>
      </c>
      <c r="CM412" s="4" t="str">
        <v>IKMP8201</v>
      </c>
      <c r="CN412" s="4" t="str">
        <v>IKMP8201</v>
      </c>
      <c r="CO412" s="4" t="str">
        <v>IKMP8201</v>
      </c>
      <c r="CP412" s="4" t="str">
        <v>IKMP8201</v>
      </c>
      <c r="CQ412" s="4" t="str">
        <v>IKMP8201</v>
      </c>
      <c r="CR412" s="4" t="str">
        <v>IKMP8201</v>
      </c>
      <c r="CS412" s="4" t="str">
        <v>IKMP8201</v>
      </c>
      <c r="CT412" s="4" t="str">
        <v>IKMP8201</v>
      </c>
      <c r="CU412" s="4" t="str">
        <v>IKMP8201</v>
      </c>
      <c r="CV412" s="4" t="str">
        <v>IKMP8201</v>
      </c>
      <c r="CW412" s="4" t="str">
        <v>IKMP8201</v>
      </c>
      <c r="CX412" s="4" t="str">
        <v>IKMP8201</v>
      </c>
      <c r="CY412" s="4" t="str">
        <v>IKMP8201</v>
      </c>
      <c r="CZ412" s="4" t="str">
        <v>IKMP8201</v>
      </c>
      <c r="DA412" s="4" t="str">
        <v>IKMP8201</v>
      </c>
    </row>
    <row r="413" spans="1:105" x14ac:dyDescent="0.35">
      <c r="A413" s="4" t="s">
        <v>1588</v>
      </c>
      <c r="B413" s="4" t="s">
        <v>1587</v>
      </c>
      <c r="C413" s="4" t="s">
        <v>2929</v>
      </c>
      <c r="F413" s="4" t="s">
        <v>2502</v>
      </c>
      <c r="AS413" s="4" t="str">
        <v>ILCA6301</v>
      </c>
      <c r="AT413" s="4" t="str">
        <v>ILCA6301</v>
      </c>
      <c r="AU413" s="4" t="str">
        <v>ILCA6301</v>
      </c>
      <c r="AV413" s="4" t="str">
        <v>ILCA6301</v>
      </c>
      <c r="AW413" s="4" t="str">
        <v>ILCA6301</v>
      </c>
      <c r="AX413" s="4" t="str">
        <v>ILCA6301</v>
      </c>
      <c r="AY413" s="4" t="str">
        <v>ILCA6301</v>
      </c>
      <c r="AZ413" s="4" t="str">
        <v>ILCA6301</v>
      </c>
      <c r="BA413" s="4" t="str">
        <v>ILCA6301</v>
      </c>
      <c r="BB413" s="4" t="str">
        <v>ILCA6301</v>
      </c>
      <c r="BC413" s="4" t="str">
        <v>ILCA6301</v>
      </c>
      <c r="BD413" s="4" t="str">
        <v>ILCA6301</v>
      </c>
      <c r="BE413" s="4" t="str">
        <v>ILCA6301</v>
      </c>
      <c r="BF413" s="4" t="str">
        <v>ILCA6301</v>
      </c>
      <c r="BG413" s="4" t="str">
        <v>ILCA6301</v>
      </c>
      <c r="BH413" s="4" t="str">
        <v>ILCA6301</v>
      </c>
      <c r="BI413" s="4" t="str">
        <v>ILCA6301</v>
      </c>
      <c r="BJ413" s="4" t="str">
        <v>ILCA6301</v>
      </c>
      <c r="BK413" s="4" t="str">
        <v>ILCA6301</v>
      </c>
      <c r="BL413" s="4" t="str">
        <v>ILCA6301</v>
      </c>
      <c r="BM413" s="4" t="str">
        <v>ILCA6301</v>
      </c>
      <c r="BN413" s="4" t="str">
        <v>ILCA6301</v>
      </c>
      <c r="BO413" s="4" t="str">
        <v>ILCA6301</v>
      </c>
      <c r="BP413" s="4" t="str">
        <v>ILCA6301</v>
      </c>
      <c r="BQ413" s="4" t="str">
        <v>ILCA6301</v>
      </c>
      <c r="BR413" s="4" t="str">
        <v>ILCA6301</v>
      </c>
      <c r="BS413" s="4" t="str">
        <v>ILCA6301</v>
      </c>
      <c r="BT413" s="4" t="str">
        <v>ILCA6301</v>
      </c>
      <c r="BU413" s="4" t="str">
        <v>ILCA6301</v>
      </c>
      <c r="BV413" s="4" t="str">
        <v>ILCA6301</v>
      </c>
      <c r="BX413" s="4" t="str">
        <v>IL74</v>
      </c>
      <c r="BY413" s="4" t="str">
        <v>IL74</v>
      </c>
      <c r="BZ413" s="4" t="str">
        <v>IL74</v>
      </c>
      <c r="CA413" s="4" t="str">
        <v>IL74</v>
      </c>
      <c r="CB413" s="4" t="str">
        <v>IL74</v>
      </c>
      <c r="CC413" s="4" t="str">
        <v>IL74</v>
      </c>
      <c r="CD413" s="4" t="str">
        <v>IL74</v>
      </c>
      <c r="CE413" s="4" t="str">
        <v>IL74</v>
      </c>
      <c r="CF413" s="4" t="str">
        <v>IL74</v>
      </c>
      <c r="CG413" s="4" t="str">
        <v>IL74</v>
      </c>
      <c r="CH413" s="4" t="str">
        <v>IL74</v>
      </c>
      <c r="CI413" s="4" t="str">
        <v>IL74</v>
      </c>
      <c r="CJ413" s="4" t="str">
        <v>IL74</v>
      </c>
      <c r="CK413" s="4" t="str">
        <v>IL74</v>
      </c>
      <c r="CL413" s="4" t="str">
        <v>IL74</v>
      </c>
      <c r="CM413" s="4" t="str">
        <v>IL74</v>
      </c>
      <c r="CN413" s="4" t="str">
        <v>IL74</v>
      </c>
      <c r="CO413" s="4" t="str">
        <v>IL74</v>
      </c>
      <c r="CP413" s="4" t="str">
        <v>IL74</v>
      </c>
      <c r="CQ413" s="4" t="str">
        <v>IL74</v>
      </c>
      <c r="CR413" s="4" t="str">
        <v>IL74</v>
      </c>
      <c r="CS413" s="4" t="str">
        <v>IL74</v>
      </c>
      <c r="CT413" s="4" t="str">
        <v>IL74</v>
      </c>
      <c r="CU413" s="4" t="str">
        <v>IL74</v>
      </c>
      <c r="CV413" s="4" t="str">
        <v>IL74</v>
      </c>
      <c r="CW413" s="4" t="str">
        <v>IL74</v>
      </c>
      <c r="CX413" s="4" t="str">
        <v>IL74</v>
      </c>
      <c r="CY413" s="4" t="str">
        <v>IL74</v>
      </c>
      <c r="CZ413" s="4" t="str">
        <v>IL74</v>
      </c>
      <c r="DA413" s="4" t="str">
        <v>IL74</v>
      </c>
    </row>
    <row r="414" spans="1:105" x14ac:dyDescent="0.35">
      <c r="A414" s="4" t="s">
        <v>1588</v>
      </c>
      <c r="B414" s="4" t="s">
        <v>1587</v>
      </c>
      <c r="C414" s="4" t="s">
        <v>2930</v>
      </c>
      <c r="F414" s="4" t="s">
        <v>2502</v>
      </c>
      <c r="AS414" s="4" t="str">
        <v>ILRI147</v>
      </c>
      <c r="AT414" s="4" t="str">
        <v>ILRI147</v>
      </c>
      <c r="AU414" s="4" t="str">
        <v>ILRI147</v>
      </c>
      <c r="AV414" s="4" t="str">
        <v>ILRI147</v>
      </c>
      <c r="AW414" s="4" t="str">
        <v>ILRI147</v>
      </c>
      <c r="AX414" s="4" t="str">
        <v>ILRI147</v>
      </c>
      <c r="AY414" s="4" t="str">
        <v>ILRI147</v>
      </c>
      <c r="AZ414" s="4" t="str">
        <v>ILRI147</v>
      </c>
      <c r="BA414" s="4" t="str">
        <v>ILRI147</v>
      </c>
      <c r="BB414" s="4" t="str">
        <v>ILRI147</v>
      </c>
      <c r="BC414" s="4" t="str">
        <v>ILRI147</v>
      </c>
      <c r="BD414" s="4" t="str">
        <v>ILRI147</v>
      </c>
      <c r="BE414" s="4" t="str">
        <v>ILRI147</v>
      </c>
      <c r="BF414" s="4" t="str">
        <v>ILRI147</v>
      </c>
      <c r="BG414" s="4" t="str">
        <v>ILRI147</v>
      </c>
      <c r="BH414" s="4" t="str">
        <v>ILRI147</v>
      </c>
      <c r="BI414" s="4" t="str">
        <v>ILRI147</v>
      </c>
      <c r="BJ414" s="4" t="str">
        <v>ILRI147</v>
      </c>
      <c r="BK414" s="4" t="str">
        <v>ILRI147</v>
      </c>
      <c r="BL414" s="4" t="str">
        <v>ILRI147</v>
      </c>
      <c r="BM414" s="4" t="str">
        <v>ILRI147</v>
      </c>
      <c r="BN414" s="4" t="str">
        <v>ILRI147</v>
      </c>
      <c r="BO414" s="4" t="str">
        <v>ILRI147</v>
      </c>
      <c r="BP414" s="4" t="str">
        <v>ILRI147</v>
      </c>
      <c r="BQ414" s="4" t="str">
        <v>ILRI147</v>
      </c>
      <c r="BR414" s="4" t="str">
        <v>ILRI147</v>
      </c>
      <c r="BS414" s="4" t="str">
        <v>ILRI147</v>
      </c>
      <c r="BT414" s="4" t="str">
        <v>ILRI147</v>
      </c>
      <c r="BU414" s="4" t="str">
        <v>ILRI147</v>
      </c>
      <c r="BV414" s="4" t="str">
        <v>ILRI147</v>
      </c>
      <c r="BX414" s="4" t="str">
        <v>ILCA6301</v>
      </c>
      <c r="BY414" s="4" t="str">
        <v>ILCA6301</v>
      </c>
      <c r="BZ414" s="4" t="str">
        <v>ILCA6301</v>
      </c>
      <c r="CA414" s="4" t="str">
        <v>ILCA6301</v>
      </c>
      <c r="CB414" s="4" t="str">
        <v>ILCA6301</v>
      </c>
      <c r="CC414" s="4" t="str">
        <v>ILCA6301</v>
      </c>
      <c r="CD414" s="4" t="str">
        <v>ILCA6301</v>
      </c>
      <c r="CE414" s="4" t="str">
        <v>ILCA6301</v>
      </c>
      <c r="CF414" s="4" t="str">
        <v>ILCA6301</v>
      </c>
      <c r="CG414" s="4" t="str">
        <v>ILCA6301</v>
      </c>
      <c r="CH414" s="4" t="str">
        <v>ILCA6301</v>
      </c>
      <c r="CI414" s="4" t="str">
        <v>ILCA6301</v>
      </c>
      <c r="CJ414" s="4" t="str">
        <v>ILCA6301</v>
      </c>
      <c r="CK414" s="4" t="str">
        <v>ILCA6301</v>
      </c>
      <c r="CL414" s="4" t="str">
        <v>ILCA6301</v>
      </c>
      <c r="CM414" s="4" t="str">
        <v>ILCA6301</v>
      </c>
      <c r="CN414" s="4" t="str">
        <v>ILCA6301</v>
      </c>
      <c r="CO414" s="4" t="str">
        <v>ILCA6301</v>
      </c>
      <c r="CP414" s="4" t="str">
        <v>ILCA6301</v>
      </c>
      <c r="CQ414" s="4" t="str">
        <v>ILCA6301</v>
      </c>
      <c r="CR414" s="4" t="str">
        <v>ILCA6301</v>
      </c>
      <c r="CS414" s="4" t="str">
        <v>ILCA6301</v>
      </c>
      <c r="CT414" s="4" t="str">
        <v>ILCA6301</v>
      </c>
      <c r="CU414" s="4" t="str">
        <v>ILCA6301</v>
      </c>
      <c r="CV414" s="4" t="str">
        <v>ILCA6301</v>
      </c>
      <c r="CW414" s="4" t="str">
        <v>ILCA6301</v>
      </c>
      <c r="CX414" s="4" t="str">
        <v>ILCA6301</v>
      </c>
      <c r="CY414" s="4" t="str">
        <v>ILCA6301</v>
      </c>
      <c r="CZ414" s="4" t="str">
        <v>ILCA6301</v>
      </c>
      <c r="DA414" s="4" t="str">
        <v>ILCA6301</v>
      </c>
    </row>
    <row r="415" spans="1:105" x14ac:dyDescent="0.35">
      <c r="A415" s="4" t="s">
        <v>1588</v>
      </c>
      <c r="B415" s="4" t="s">
        <v>1587</v>
      </c>
      <c r="C415" s="4" t="s">
        <v>2931</v>
      </c>
      <c r="F415" s="4" t="s">
        <v>2514</v>
      </c>
      <c r="AS415" s="4" t="str">
        <v>Indigenous x Holstein-Friesian</v>
      </c>
      <c r="AT415" s="4" t="str">
        <v>Indigenous x Holstein-Friesian</v>
      </c>
      <c r="AU415" s="4" t="str">
        <v>Indigenous x Holstein-Friesian</v>
      </c>
      <c r="AV415" s="4" t="str">
        <v>Indigenous x Holstein-Friesian</v>
      </c>
      <c r="AW415" s="4" t="str">
        <v>Indigenous x Holstein-Friesian</v>
      </c>
      <c r="AX415" s="4" t="str">
        <v>Indigenous x Holstein-Friesian</v>
      </c>
      <c r="AY415" s="4" t="str">
        <v>Indigenous x Holstein-Friesian</v>
      </c>
      <c r="AZ415" s="4" t="str">
        <v>Indigenous x Holstein-Friesian</v>
      </c>
      <c r="BA415" s="4" t="str">
        <v>Indigenous x Holstein-Friesian</v>
      </c>
      <c r="BB415" s="4" t="str">
        <v>Indigenous x Holstein-Friesian</v>
      </c>
      <c r="BC415" s="4" t="str">
        <v>Indigenous x Holstein-Friesian</v>
      </c>
      <c r="BD415" s="4" t="str">
        <v>Indigenous x Holstein-Friesian</v>
      </c>
      <c r="BE415" s="4" t="str">
        <v>Indigenous x Holstein-Friesian</v>
      </c>
      <c r="BF415" s="4" t="str">
        <v>Indigenous x Holstein-Friesian</v>
      </c>
      <c r="BG415" s="4" t="str">
        <v>Indigenous x Holstein-Friesian</v>
      </c>
      <c r="BH415" s="4" t="str">
        <v>Indigenous x Holstein-Friesian</v>
      </c>
      <c r="BI415" s="4" t="str">
        <v>Indigenous x Holstein-Friesian</v>
      </c>
      <c r="BJ415" s="4" t="str">
        <v>Indigenous x Holstein-Friesian</v>
      </c>
      <c r="BK415" s="4" t="str">
        <v>Indigenous x Holstein-Friesian</v>
      </c>
      <c r="BL415" s="4" t="str">
        <v>Indigenous x Holstein-Friesian</v>
      </c>
      <c r="BM415" s="4" t="str">
        <v>Indigenous x Holstein-Friesian</v>
      </c>
      <c r="BN415" s="4" t="str">
        <v>Indigenous x Holstein-Friesian</v>
      </c>
      <c r="BO415" s="4" t="str">
        <v>Indigenous x Holstein-Friesian</v>
      </c>
      <c r="BP415" s="4" t="str">
        <v>Indigenous x Holstein-Friesian</v>
      </c>
      <c r="BQ415" s="4" t="str">
        <v>Indigenous x Holstein-Friesian</v>
      </c>
      <c r="BR415" s="4" t="str">
        <v>Indigenous x Holstein-Friesian</v>
      </c>
      <c r="BS415" s="4" t="str">
        <v>Indigenous x Holstein-Friesian</v>
      </c>
      <c r="BT415" s="4" t="str">
        <v>Indigenous x Holstein-Friesian</v>
      </c>
      <c r="BU415" s="4" t="str">
        <v>Indigenous x Holstein-Friesian</v>
      </c>
      <c r="BV415" s="4" t="str">
        <v>Indigenous x Holstein-Friesian</v>
      </c>
      <c r="BX415" s="4" t="str">
        <v>ILRI147</v>
      </c>
      <c r="BY415" s="4" t="str">
        <v>ILRI147</v>
      </c>
      <c r="BZ415" s="4" t="str">
        <v>ILRI147</v>
      </c>
      <c r="CA415" s="4" t="str">
        <v>ILRI147</v>
      </c>
      <c r="CB415" s="4" t="str">
        <v>ILRI147</v>
      </c>
      <c r="CC415" s="4" t="str">
        <v>ILRI147</v>
      </c>
      <c r="CD415" s="4" t="str">
        <v>ILRI147</v>
      </c>
      <c r="CE415" s="4" t="str">
        <v>ILRI147</v>
      </c>
      <c r="CF415" s="4" t="str">
        <v>ILRI147</v>
      </c>
      <c r="CG415" s="4" t="str">
        <v>ILRI147</v>
      </c>
      <c r="CH415" s="4" t="str">
        <v>ILRI147</v>
      </c>
      <c r="CI415" s="4" t="str">
        <v>ILRI147</v>
      </c>
      <c r="CJ415" s="4" t="str">
        <v>ILRI147</v>
      </c>
      <c r="CK415" s="4" t="str">
        <v>ILRI147</v>
      </c>
      <c r="CL415" s="4" t="str">
        <v>ILRI147</v>
      </c>
      <c r="CM415" s="4" t="str">
        <v>ILRI147</v>
      </c>
      <c r="CN415" s="4" t="str">
        <v>ILRI147</v>
      </c>
      <c r="CO415" s="4" t="str">
        <v>ILRI147</v>
      </c>
      <c r="CP415" s="4" t="str">
        <v>ILRI147</v>
      </c>
      <c r="CQ415" s="4" t="str">
        <v>ILRI147</v>
      </c>
      <c r="CR415" s="4" t="str">
        <v>ILRI147</v>
      </c>
      <c r="CS415" s="4" t="str">
        <v>ILRI147</v>
      </c>
      <c r="CT415" s="4" t="str">
        <v>ILRI147</v>
      </c>
      <c r="CU415" s="4" t="str">
        <v>ILRI147</v>
      </c>
      <c r="CV415" s="4" t="str">
        <v>ILRI147</v>
      </c>
      <c r="CW415" s="4" t="str">
        <v>ILRI147</v>
      </c>
      <c r="CX415" s="4" t="str">
        <v>ILRI147</v>
      </c>
      <c r="CY415" s="4" t="str">
        <v>ILRI147</v>
      </c>
      <c r="CZ415" s="4" t="str">
        <v>ILRI147</v>
      </c>
      <c r="DA415" s="4" t="str">
        <v>ILRI147</v>
      </c>
    </row>
    <row r="416" spans="1:105" x14ac:dyDescent="0.35">
      <c r="A416" s="4" t="s">
        <v>1588</v>
      </c>
      <c r="B416" s="4" t="s">
        <v>1587</v>
      </c>
      <c r="C416" s="4" t="s">
        <v>2932</v>
      </c>
      <c r="AS416" s="4" t="str">
        <v>Inia</v>
      </c>
      <c r="AT416" s="4" t="str">
        <v>Inia</v>
      </c>
      <c r="AU416" s="4" t="str">
        <v>Inia</v>
      </c>
      <c r="AV416" s="4" t="str">
        <v>Inia</v>
      </c>
      <c r="AW416" s="4" t="str">
        <v>Inia</v>
      </c>
      <c r="AX416" s="4" t="str">
        <v>Inia</v>
      </c>
      <c r="AY416" s="4" t="str">
        <v>Inia</v>
      </c>
      <c r="AZ416" s="4" t="str">
        <v>Inia</v>
      </c>
      <c r="BA416" s="4" t="str">
        <v>Inia</v>
      </c>
      <c r="BB416" s="4" t="str">
        <v>Inia</v>
      </c>
      <c r="BC416" s="4" t="str">
        <v>Inia</v>
      </c>
      <c r="BD416" s="4" t="str">
        <v>Inia</v>
      </c>
      <c r="BE416" s="4" t="str">
        <v>Inia</v>
      </c>
      <c r="BF416" s="4" t="str">
        <v>Inia</v>
      </c>
      <c r="BG416" s="4" t="str">
        <v>Inia</v>
      </c>
      <c r="BH416" s="4" t="str">
        <v>Inia</v>
      </c>
      <c r="BI416" s="4" t="str">
        <v>Inia</v>
      </c>
      <c r="BJ416" s="4" t="str">
        <v>Inia</v>
      </c>
      <c r="BK416" s="4" t="str">
        <v>Inia</v>
      </c>
      <c r="BL416" s="4" t="str">
        <v>Inia</v>
      </c>
      <c r="BM416" s="4" t="str">
        <v>Inia</v>
      </c>
      <c r="BN416" s="4" t="str">
        <v>Inia</v>
      </c>
      <c r="BO416" s="4" t="str">
        <v>Inia</v>
      </c>
      <c r="BP416" s="4" t="str">
        <v>Inia</v>
      </c>
      <c r="BQ416" s="4" t="str">
        <v>Inia</v>
      </c>
      <c r="BR416" s="4" t="str">
        <v>Inia</v>
      </c>
      <c r="BS416" s="4" t="str">
        <v>Inia</v>
      </c>
      <c r="BT416" s="4" t="str">
        <v>Inia</v>
      </c>
      <c r="BU416" s="4" t="str">
        <v>Inia</v>
      </c>
      <c r="BV416" s="4" t="str">
        <v>Inia</v>
      </c>
      <c r="BX416" s="4" t="str">
        <v>Indigenous x Holstein-Friesian</v>
      </c>
      <c r="BY416" s="4" t="str">
        <v>Indigenous x Holstein-Friesian</v>
      </c>
      <c r="BZ416" s="4" t="str">
        <v>Indigenous x Holstein-Friesian</v>
      </c>
      <c r="CA416" s="4" t="str">
        <v>Indigenous x Holstein-Friesian</v>
      </c>
      <c r="CB416" s="4" t="str">
        <v>Indigenous x Holstein-Friesian</v>
      </c>
      <c r="CC416" s="4" t="str">
        <v>Indigenous x Holstein-Friesian</v>
      </c>
      <c r="CD416" s="4" t="str">
        <v>Indigenous x Holstein-Friesian</v>
      </c>
      <c r="CE416" s="4" t="str">
        <v>Indigenous x Holstein-Friesian</v>
      </c>
      <c r="CF416" s="4" t="str">
        <v>Indigenous x Holstein-Friesian</v>
      </c>
      <c r="CG416" s="4" t="str">
        <v>Indigenous x Holstein-Friesian</v>
      </c>
      <c r="CH416" s="4" t="str">
        <v>Indigenous x Holstein-Friesian</v>
      </c>
      <c r="CI416" s="4" t="str">
        <v>Indigenous x Holstein-Friesian</v>
      </c>
      <c r="CJ416" s="4" t="str">
        <v>Indigenous x Holstein-Friesian</v>
      </c>
      <c r="CK416" s="4" t="str">
        <v>Indigenous x Holstein-Friesian</v>
      </c>
      <c r="CL416" s="4" t="str">
        <v>Indigenous x Holstein-Friesian</v>
      </c>
      <c r="CM416" s="4" t="str">
        <v>Indigenous x Holstein-Friesian</v>
      </c>
      <c r="CN416" s="4" t="str">
        <v>Indigenous x Holstein-Friesian</v>
      </c>
      <c r="CO416" s="4" t="str">
        <v>Indigenous x Holstein-Friesian</v>
      </c>
      <c r="CP416" s="4" t="str">
        <v>Indigenous x Holstein-Friesian</v>
      </c>
      <c r="CQ416" s="4" t="str">
        <v>Indigenous x Holstein-Friesian</v>
      </c>
      <c r="CR416" s="4" t="str">
        <v>Indigenous x Holstein-Friesian</v>
      </c>
      <c r="CS416" s="4" t="str">
        <v>Indigenous x Holstein-Friesian</v>
      </c>
      <c r="CT416" s="4" t="str">
        <v>Indigenous x Holstein-Friesian</v>
      </c>
      <c r="CU416" s="4" t="str">
        <v>Indigenous x Holstein-Friesian</v>
      </c>
      <c r="CV416" s="4" t="str">
        <v>Indigenous x Holstein-Friesian</v>
      </c>
      <c r="CW416" s="4" t="str">
        <v>Indigenous x Holstein-Friesian</v>
      </c>
      <c r="CX416" s="4" t="str">
        <v>Indigenous x Holstein-Friesian</v>
      </c>
      <c r="CY416" s="4" t="str">
        <v>Indigenous x Holstein-Friesian</v>
      </c>
      <c r="CZ416" s="4" t="str">
        <v>Indigenous x Holstein-Friesian</v>
      </c>
      <c r="DA416" s="4" t="str">
        <v>Indigenous x Holstein-Friesian</v>
      </c>
    </row>
    <row r="417" spans="1:105" x14ac:dyDescent="0.35">
      <c r="A417" s="4" t="s">
        <v>1588</v>
      </c>
      <c r="B417" s="4" t="s">
        <v>1587</v>
      </c>
      <c r="C417" s="4" t="s">
        <v>2933</v>
      </c>
      <c r="F417" s="4" t="s">
        <v>2505</v>
      </c>
      <c r="AS417" s="4" t="str">
        <v>Inyumba 3</v>
      </c>
      <c r="AT417" s="4" t="str">
        <v>Inyumba 3</v>
      </c>
      <c r="AU417" s="4" t="str">
        <v>Inyumba 3</v>
      </c>
      <c r="AV417" s="4" t="str">
        <v>Inyumba 3</v>
      </c>
      <c r="AW417" s="4" t="str">
        <v>Inyumba 3</v>
      </c>
      <c r="AX417" s="4" t="str">
        <v>Inyumba 3</v>
      </c>
      <c r="AY417" s="4" t="str">
        <v>Inyumba 3</v>
      </c>
      <c r="AZ417" s="4" t="str">
        <v>Inyumba 3</v>
      </c>
      <c r="BA417" s="4" t="str">
        <v>Inyumba 3</v>
      </c>
      <c r="BB417" s="4" t="str">
        <v>Inyumba 3</v>
      </c>
      <c r="BC417" s="4" t="str">
        <v>Inyumba 3</v>
      </c>
      <c r="BD417" s="4" t="str">
        <v>Inyumba 3</v>
      </c>
      <c r="BE417" s="4" t="str">
        <v>Inyumba 3</v>
      </c>
      <c r="BF417" s="4" t="str">
        <v>Inyumba 3</v>
      </c>
      <c r="BG417" s="4" t="str">
        <v>Inyumba 3</v>
      </c>
      <c r="BH417" s="4" t="str">
        <v>Inyumba 3</v>
      </c>
      <c r="BI417" s="4" t="str">
        <v>Inyumba 3</v>
      </c>
      <c r="BJ417" s="4" t="str">
        <v>Inyumba 3</v>
      </c>
      <c r="BK417" s="4" t="str">
        <v>Inyumba 3</v>
      </c>
      <c r="BL417" s="4" t="str">
        <v>Inyumba 3</v>
      </c>
      <c r="BM417" s="4" t="str">
        <v>Inyumba 3</v>
      </c>
      <c r="BN417" s="4" t="str">
        <v>Inyumba 3</v>
      </c>
      <c r="BO417" s="4" t="str">
        <v>Inyumba 3</v>
      </c>
      <c r="BP417" s="4" t="str">
        <v>Inyumba 3</v>
      </c>
      <c r="BQ417" s="4" t="str">
        <v>Inyumba 3</v>
      </c>
      <c r="BR417" s="4" t="str">
        <v>Inyumba 3</v>
      </c>
      <c r="BS417" s="4" t="str">
        <v>Inyumba 3</v>
      </c>
      <c r="BT417" s="4" t="str">
        <v>Inyumba 3</v>
      </c>
      <c r="BU417" s="4" t="str">
        <v>Inyumba 3</v>
      </c>
      <c r="BV417" s="4" t="str">
        <v>Inyumba 3</v>
      </c>
      <c r="BX417" s="4" t="str">
        <v>Inia</v>
      </c>
      <c r="BY417" s="4" t="str">
        <v>Inia</v>
      </c>
      <c r="BZ417" s="4" t="str">
        <v>Inia</v>
      </c>
      <c r="CA417" s="4" t="str">
        <v>Inia</v>
      </c>
      <c r="CB417" s="4" t="str">
        <v>Inia</v>
      </c>
      <c r="CC417" s="4" t="str">
        <v>Inia</v>
      </c>
      <c r="CD417" s="4" t="str">
        <v>Inia</v>
      </c>
      <c r="CE417" s="4" t="str">
        <v>Inia</v>
      </c>
      <c r="CF417" s="4" t="str">
        <v>Inia</v>
      </c>
      <c r="CG417" s="4" t="str">
        <v>Inia</v>
      </c>
      <c r="CH417" s="4" t="str">
        <v>Inia</v>
      </c>
      <c r="CI417" s="4" t="str">
        <v>Inia</v>
      </c>
      <c r="CJ417" s="4" t="str">
        <v>Inia</v>
      </c>
      <c r="CK417" s="4" t="str">
        <v>Inia</v>
      </c>
      <c r="CL417" s="4" t="str">
        <v>Inia</v>
      </c>
      <c r="CM417" s="4" t="str">
        <v>Inia</v>
      </c>
      <c r="CN417" s="4" t="str">
        <v>Inia</v>
      </c>
      <c r="CO417" s="4" t="str">
        <v>Inia</v>
      </c>
      <c r="CP417" s="4" t="str">
        <v>Inia</v>
      </c>
      <c r="CQ417" s="4" t="str">
        <v>Inia</v>
      </c>
      <c r="CR417" s="4" t="str">
        <v>Inia</v>
      </c>
      <c r="CS417" s="4" t="str">
        <v>Inia</v>
      </c>
      <c r="CT417" s="4" t="str">
        <v>Inia</v>
      </c>
      <c r="CU417" s="4" t="str">
        <v>Inia</v>
      </c>
      <c r="CV417" s="4" t="str">
        <v>Inia</v>
      </c>
      <c r="CW417" s="4" t="str">
        <v>Inia</v>
      </c>
      <c r="CX417" s="4" t="str">
        <v>Inia</v>
      </c>
      <c r="CY417" s="4" t="str">
        <v>Inia</v>
      </c>
      <c r="CZ417" s="4" t="str">
        <v>Inia</v>
      </c>
      <c r="DA417" s="4" t="str">
        <v>Inia</v>
      </c>
    </row>
    <row r="418" spans="1:105" x14ac:dyDescent="0.35">
      <c r="A418" s="4" t="s">
        <v>1588</v>
      </c>
      <c r="B418" s="4" t="s">
        <v>1587</v>
      </c>
      <c r="C418" s="4" t="s">
        <v>2934</v>
      </c>
      <c r="AS418" s="4" t="str">
        <v>IR</v>
      </c>
      <c r="AT418" s="4" t="str">
        <v>IR</v>
      </c>
      <c r="AU418" s="4" t="str">
        <v>IR</v>
      </c>
      <c r="AV418" s="4" t="str">
        <v>IR</v>
      </c>
      <c r="AW418" s="4" t="str">
        <v>IR</v>
      </c>
      <c r="AX418" s="4" t="str">
        <v>IR</v>
      </c>
      <c r="AY418" s="4" t="str">
        <v>IR</v>
      </c>
      <c r="AZ418" s="4" t="str">
        <v>IR</v>
      </c>
      <c r="BA418" s="4" t="str">
        <v>IR</v>
      </c>
      <c r="BB418" s="4" t="str">
        <v>IR</v>
      </c>
      <c r="BC418" s="4" t="str">
        <v>IR</v>
      </c>
      <c r="BD418" s="4" t="str">
        <v>IR</v>
      </c>
      <c r="BE418" s="4" t="str">
        <v>IR</v>
      </c>
      <c r="BF418" s="4" t="str">
        <v>IR</v>
      </c>
      <c r="BG418" s="4" t="str">
        <v>IR</v>
      </c>
      <c r="BH418" s="4" t="str">
        <v>IR</v>
      </c>
      <c r="BI418" s="4" t="str">
        <v>IR</v>
      </c>
      <c r="BJ418" s="4" t="str">
        <v>IR</v>
      </c>
      <c r="BK418" s="4" t="str">
        <v>IR</v>
      </c>
      <c r="BL418" s="4" t="str">
        <v>IR</v>
      </c>
      <c r="BM418" s="4" t="str">
        <v>IR</v>
      </c>
      <c r="BN418" s="4" t="str">
        <v>IR</v>
      </c>
      <c r="BO418" s="4" t="str">
        <v>IR</v>
      </c>
      <c r="BP418" s="4" t="str">
        <v>IR</v>
      </c>
      <c r="BQ418" s="4" t="str">
        <v>IR</v>
      </c>
      <c r="BR418" s="4" t="str">
        <v>IR</v>
      </c>
      <c r="BS418" s="4" t="str">
        <v>IR</v>
      </c>
      <c r="BT418" s="4" t="str">
        <v>IR</v>
      </c>
      <c r="BU418" s="4" t="str">
        <v>IR</v>
      </c>
      <c r="BV418" s="4" t="str">
        <v>IR</v>
      </c>
      <c r="BX418" s="4" t="str">
        <v>Inyumba 3</v>
      </c>
      <c r="BY418" s="4" t="str">
        <v>Inyumba 3</v>
      </c>
      <c r="BZ418" s="4" t="str">
        <v>Inyumba 3</v>
      </c>
      <c r="CA418" s="4" t="str">
        <v>Inyumba 3</v>
      </c>
      <c r="CB418" s="4" t="str">
        <v>Inyumba 3</v>
      </c>
      <c r="CC418" s="4" t="str">
        <v>Inyumba 3</v>
      </c>
      <c r="CD418" s="4" t="str">
        <v>Inyumba 3</v>
      </c>
      <c r="CE418" s="4" t="str">
        <v>Inyumba 3</v>
      </c>
      <c r="CF418" s="4" t="str">
        <v>Inyumba 3</v>
      </c>
      <c r="CG418" s="4" t="str">
        <v>Inyumba 3</v>
      </c>
      <c r="CH418" s="4" t="str">
        <v>Inyumba 3</v>
      </c>
      <c r="CI418" s="4" t="str">
        <v>Inyumba 3</v>
      </c>
      <c r="CJ418" s="4" t="str">
        <v>Inyumba 3</v>
      </c>
      <c r="CK418" s="4" t="str">
        <v>Inyumba 3</v>
      </c>
      <c r="CL418" s="4" t="str">
        <v>Inyumba 3</v>
      </c>
      <c r="CM418" s="4" t="str">
        <v>Inyumba 3</v>
      </c>
      <c r="CN418" s="4" t="str">
        <v>Inyumba 3</v>
      </c>
      <c r="CO418" s="4" t="str">
        <v>Inyumba 3</v>
      </c>
      <c r="CP418" s="4" t="str">
        <v>Inyumba 3</v>
      </c>
      <c r="CQ418" s="4" t="str">
        <v>Inyumba 3</v>
      </c>
      <c r="CR418" s="4" t="str">
        <v>Inyumba 3</v>
      </c>
      <c r="CS418" s="4" t="str">
        <v>Inyumba 3</v>
      </c>
      <c r="CT418" s="4" t="str">
        <v>Inyumba 3</v>
      </c>
      <c r="CU418" s="4" t="str">
        <v>Inyumba 3</v>
      </c>
      <c r="CV418" s="4" t="str">
        <v>Inyumba 3</v>
      </c>
      <c r="CW418" s="4" t="str">
        <v>Inyumba 3</v>
      </c>
      <c r="CX418" s="4" t="str">
        <v>Inyumba 3</v>
      </c>
      <c r="CY418" s="4" t="str">
        <v>Inyumba 3</v>
      </c>
      <c r="CZ418" s="4" t="str">
        <v>Inyumba 3</v>
      </c>
      <c r="DA418" s="4" t="str">
        <v>Inyumba 3</v>
      </c>
    </row>
    <row r="419" spans="1:105" x14ac:dyDescent="0.35">
      <c r="A419" s="4" t="s">
        <v>1588</v>
      </c>
      <c r="B419" s="4" t="s">
        <v>1587</v>
      </c>
      <c r="C419" s="4" t="s">
        <v>2935</v>
      </c>
      <c r="F419" s="4" t="s">
        <v>2502</v>
      </c>
      <c r="AS419" s="4" t="str">
        <v>IR 68098-B-78-2-2-B-1</v>
      </c>
      <c r="AT419" s="4" t="str">
        <v>IR 68098-B-78-2-2-B-1</v>
      </c>
      <c r="AU419" s="4" t="str">
        <v>IR 68098-B-78-2-2-B-1</v>
      </c>
      <c r="AV419" s="4" t="str">
        <v>IR 68098-B-78-2-2-B-1</v>
      </c>
      <c r="AW419" s="4" t="str">
        <v>IR 68098-B-78-2-2-B-1</v>
      </c>
      <c r="AX419" s="4" t="str">
        <v>IR 68098-B-78-2-2-B-1</v>
      </c>
      <c r="AY419" s="4" t="str">
        <v>IR 68098-B-78-2-2-B-1</v>
      </c>
      <c r="AZ419" s="4" t="str">
        <v>IR 68098-B-78-2-2-B-1</v>
      </c>
      <c r="BA419" s="4" t="str">
        <v>IR 68098-B-78-2-2-B-1</v>
      </c>
      <c r="BB419" s="4" t="str">
        <v>IR 68098-B-78-2-2-B-1</v>
      </c>
      <c r="BC419" s="4" t="str">
        <v>IR 68098-B-78-2-2-B-1</v>
      </c>
      <c r="BD419" s="4" t="str">
        <v>IR 68098-B-78-2-2-B-1</v>
      </c>
      <c r="BE419" s="4" t="str">
        <v>IR 68098-B-78-2-2-B-1</v>
      </c>
      <c r="BF419" s="4" t="str">
        <v>IR 68098-B-78-2-2-B-1</v>
      </c>
      <c r="BG419" s="4" t="str">
        <v>IR 68098-B-78-2-2-B-1</v>
      </c>
      <c r="BH419" s="4" t="str">
        <v>IR 68098-B-78-2-2-B-1</v>
      </c>
      <c r="BI419" s="4" t="str">
        <v>IR 68098-B-78-2-2-B-1</v>
      </c>
      <c r="BJ419" s="4" t="str">
        <v>IR 68098-B-78-2-2-B-1</v>
      </c>
      <c r="BK419" s="4" t="str">
        <v>IR 68098-B-78-2-2-B-1</v>
      </c>
      <c r="BL419" s="4" t="str">
        <v>IR 68098-B-78-2-2-B-1</v>
      </c>
      <c r="BM419" s="4" t="str">
        <v>IR 68098-B-78-2-2-B-1</v>
      </c>
      <c r="BN419" s="4" t="str">
        <v>IR 68098-B-78-2-2-B-1</v>
      </c>
      <c r="BO419" s="4" t="str">
        <v>IR 68098-B-78-2-2-B-1</v>
      </c>
      <c r="BP419" s="4" t="str">
        <v>IR 68098-B-78-2-2-B-1</v>
      </c>
      <c r="BQ419" s="4" t="str">
        <v>IR 68098-B-78-2-2-B-1</v>
      </c>
      <c r="BR419" s="4" t="str">
        <v>IR 68098-B-78-2-2-B-1</v>
      </c>
      <c r="BS419" s="4" t="str">
        <v>IR 68098-B-78-2-2-B-1</v>
      </c>
      <c r="BT419" s="4" t="str">
        <v>IR 68098-B-78-2-2-B-1</v>
      </c>
      <c r="BU419" s="4" t="str">
        <v>IR 68098-B-78-2-2-B-1</v>
      </c>
      <c r="BV419" s="4" t="str">
        <v>IR 68098-B-78-2-2-B-1</v>
      </c>
      <c r="BX419" s="4" t="str">
        <v>IR</v>
      </c>
      <c r="BY419" s="4" t="str">
        <v>IR</v>
      </c>
      <c r="BZ419" s="4" t="str">
        <v>IR</v>
      </c>
      <c r="CA419" s="4" t="str">
        <v>IR</v>
      </c>
      <c r="CB419" s="4" t="str">
        <v>IR</v>
      </c>
      <c r="CC419" s="4" t="str">
        <v>IR</v>
      </c>
      <c r="CD419" s="4" t="str">
        <v>IR</v>
      </c>
      <c r="CE419" s="4" t="str">
        <v>IR</v>
      </c>
      <c r="CF419" s="4" t="str">
        <v>IR</v>
      </c>
      <c r="CG419" s="4" t="str">
        <v>IR</v>
      </c>
      <c r="CH419" s="4" t="str">
        <v>IR</v>
      </c>
      <c r="CI419" s="4" t="str">
        <v>IR</v>
      </c>
      <c r="CJ419" s="4" t="str">
        <v>IR</v>
      </c>
      <c r="CK419" s="4" t="str">
        <v>IR</v>
      </c>
      <c r="CL419" s="4" t="str">
        <v>IR</v>
      </c>
      <c r="CM419" s="4" t="str">
        <v>IR</v>
      </c>
      <c r="CN419" s="4" t="str">
        <v>IR</v>
      </c>
      <c r="CO419" s="4" t="str">
        <v>IR</v>
      </c>
      <c r="CP419" s="4" t="str">
        <v>IR</v>
      </c>
      <c r="CQ419" s="4" t="str">
        <v>IR</v>
      </c>
      <c r="CR419" s="4" t="str">
        <v>IR</v>
      </c>
      <c r="CS419" s="4" t="str">
        <v>IR</v>
      </c>
      <c r="CT419" s="4" t="str">
        <v>IR</v>
      </c>
      <c r="CU419" s="4" t="str">
        <v>IR</v>
      </c>
      <c r="CV419" s="4" t="str">
        <v>IR</v>
      </c>
      <c r="CW419" s="4" t="str">
        <v>IR</v>
      </c>
      <c r="CX419" s="4" t="str">
        <v>IR</v>
      </c>
      <c r="CY419" s="4" t="str">
        <v>IR</v>
      </c>
      <c r="CZ419" s="4" t="str">
        <v>IR</v>
      </c>
      <c r="DA419" s="4" t="str">
        <v>IR</v>
      </c>
    </row>
    <row r="420" spans="1:105" x14ac:dyDescent="0.35">
      <c r="A420" s="4" t="s">
        <v>1588</v>
      </c>
      <c r="B420" s="4" t="s">
        <v>1587</v>
      </c>
      <c r="C420" s="4" t="s">
        <v>2936</v>
      </c>
      <c r="F420" s="4" t="s">
        <v>2502</v>
      </c>
      <c r="AS420" s="4" t="str">
        <v>IR 68098-B-78–2-2-B-1</v>
      </c>
      <c r="AT420" s="4" t="str">
        <v>IR 68098-B-78–2-2-B-1</v>
      </c>
      <c r="AU420" s="4" t="str">
        <v>IR 68098-B-78–2-2-B-1</v>
      </c>
      <c r="AV420" s="4" t="str">
        <v>IR 68098-B-78–2-2-B-1</v>
      </c>
      <c r="AW420" s="4" t="str">
        <v>IR 68098-B-78–2-2-B-1</v>
      </c>
      <c r="AX420" s="4" t="str">
        <v>IR 68098-B-78–2-2-B-1</v>
      </c>
      <c r="AY420" s="4" t="str">
        <v>IR 68098-B-78–2-2-B-1</v>
      </c>
      <c r="AZ420" s="4" t="str">
        <v>IR 68098-B-78–2-2-B-1</v>
      </c>
      <c r="BA420" s="4" t="str">
        <v>IR 68098-B-78–2-2-B-1</v>
      </c>
      <c r="BB420" s="4" t="str">
        <v>IR 68098-B-78–2-2-B-1</v>
      </c>
      <c r="BC420" s="4" t="str">
        <v>IR 68098-B-78–2-2-B-1</v>
      </c>
      <c r="BD420" s="4" t="str">
        <v>IR 68098-B-78–2-2-B-1</v>
      </c>
      <c r="BE420" s="4" t="str">
        <v>IR 68098-B-78–2-2-B-1</v>
      </c>
      <c r="BF420" s="4" t="str">
        <v>IR 68098-B-78–2-2-B-1</v>
      </c>
      <c r="BG420" s="4" t="str">
        <v>IR 68098-B-78–2-2-B-1</v>
      </c>
      <c r="BH420" s="4" t="str">
        <v>IR 68098-B-78–2-2-B-1</v>
      </c>
      <c r="BI420" s="4" t="str">
        <v>IR 68098-B-78–2-2-B-1</v>
      </c>
      <c r="BJ420" s="4" t="str">
        <v>IR 68098-B-78–2-2-B-1</v>
      </c>
      <c r="BK420" s="4" t="str">
        <v>IR 68098-B-78–2-2-B-1</v>
      </c>
      <c r="BL420" s="4" t="str">
        <v>IR 68098-B-78–2-2-B-1</v>
      </c>
      <c r="BM420" s="4" t="str">
        <v>IR 68098-B-78–2-2-B-1</v>
      </c>
      <c r="BN420" s="4" t="str">
        <v>IR 68098-B-78–2-2-B-1</v>
      </c>
      <c r="BO420" s="4" t="str">
        <v>IR 68098-B-78–2-2-B-1</v>
      </c>
      <c r="BP420" s="4" t="str">
        <v>IR 68098-B-78–2-2-B-1</v>
      </c>
      <c r="BQ420" s="4" t="str">
        <v>IR 68098-B-78–2-2-B-1</v>
      </c>
      <c r="BR420" s="4" t="str">
        <v>IR 68098-B-78–2-2-B-1</v>
      </c>
      <c r="BS420" s="4" t="str">
        <v>IR 68098-B-78–2-2-B-1</v>
      </c>
      <c r="BT420" s="4" t="str">
        <v>IR 68098-B-78–2-2-B-1</v>
      </c>
      <c r="BU420" s="4" t="str">
        <v>IR 68098-B-78–2-2-B-1</v>
      </c>
      <c r="BV420" s="4" t="str">
        <v>IR 68098-B-78–2-2-B-1</v>
      </c>
      <c r="BX420" s="4" t="str">
        <v>IR 68098-B-78-2-2-B-1</v>
      </c>
      <c r="BY420" s="4" t="str">
        <v>IR 68098-B-78-2-2-B-1</v>
      </c>
      <c r="BZ420" s="4" t="str">
        <v>IR 68098-B-78-2-2-B-1</v>
      </c>
      <c r="CA420" s="4" t="str">
        <v>IR 68098-B-78-2-2-B-1</v>
      </c>
      <c r="CB420" s="4" t="str">
        <v>IR 68098-B-78-2-2-B-1</v>
      </c>
      <c r="CC420" s="4" t="str">
        <v>IR 68098-B-78-2-2-B-1</v>
      </c>
      <c r="CD420" s="4" t="str">
        <v>IR 68098-B-78-2-2-B-1</v>
      </c>
      <c r="CE420" s="4" t="str">
        <v>IR 68098-B-78-2-2-B-1</v>
      </c>
      <c r="CF420" s="4" t="str">
        <v>IR 68098-B-78-2-2-B-1</v>
      </c>
      <c r="CG420" s="4" t="str">
        <v>IR 68098-B-78-2-2-B-1</v>
      </c>
      <c r="CH420" s="4" t="str">
        <v>IR 68098-B-78-2-2-B-1</v>
      </c>
      <c r="CI420" s="4" t="str">
        <v>IR 68098-B-78-2-2-B-1</v>
      </c>
      <c r="CJ420" s="4" t="str">
        <v>IR 68098-B-78-2-2-B-1</v>
      </c>
      <c r="CK420" s="4" t="str">
        <v>IR 68098-B-78-2-2-B-1</v>
      </c>
      <c r="CL420" s="4" t="str">
        <v>IR 68098-B-78-2-2-B-1</v>
      </c>
      <c r="CM420" s="4" t="str">
        <v>IR 68098-B-78-2-2-B-1</v>
      </c>
      <c r="CN420" s="4" t="str">
        <v>IR 68098-B-78-2-2-B-1</v>
      </c>
      <c r="CO420" s="4" t="str">
        <v>IR 68098-B-78-2-2-B-1</v>
      </c>
      <c r="CP420" s="4" t="str">
        <v>IR 68098-B-78-2-2-B-1</v>
      </c>
      <c r="CQ420" s="4" t="str">
        <v>IR 68098-B-78-2-2-B-1</v>
      </c>
      <c r="CR420" s="4" t="str">
        <v>IR 68098-B-78-2-2-B-1</v>
      </c>
      <c r="CS420" s="4" t="str">
        <v>IR 68098-B-78-2-2-B-1</v>
      </c>
      <c r="CT420" s="4" t="str">
        <v>IR 68098-B-78-2-2-B-1</v>
      </c>
      <c r="CU420" s="4" t="str">
        <v>IR 68098-B-78-2-2-B-1</v>
      </c>
      <c r="CV420" s="4" t="str">
        <v>IR 68098-B-78-2-2-B-1</v>
      </c>
      <c r="CW420" s="4" t="str">
        <v>IR 68098-B-78-2-2-B-1</v>
      </c>
      <c r="CX420" s="4" t="str">
        <v>IR 68098-B-78-2-2-B-1</v>
      </c>
      <c r="CY420" s="4" t="str">
        <v>IR 68098-B-78-2-2-B-1</v>
      </c>
      <c r="CZ420" s="4" t="str">
        <v>IR 68098-B-78-2-2-B-1</v>
      </c>
      <c r="DA420" s="4" t="str">
        <v>IR 68098-B-78-2-2-B-1</v>
      </c>
    </row>
    <row r="421" spans="1:105" x14ac:dyDescent="0.35">
      <c r="A421" s="4" t="s">
        <v>1588</v>
      </c>
      <c r="B421" s="4" t="s">
        <v>1587</v>
      </c>
      <c r="C421" s="4" t="s">
        <v>2937</v>
      </c>
      <c r="F421" s="4" t="s">
        <v>2502</v>
      </c>
      <c r="AS421" s="4" t="str">
        <v>IR 70181-32-PMI-1-1-5-1</v>
      </c>
      <c r="AT421" s="4" t="str">
        <v>IR 70181-32-PMI-1-1-5-1</v>
      </c>
      <c r="AU421" s="4" t="str">
        <v>IR 70181-32-PMI-1-1-5-1</v>
      </c>
      <c r="AV421" s="4" t="str">
        <v>IR 70181-32-PMI-1-1-5-1</v>
      </c>
      <c r="AW421" s="4" t="str">
        <v>IR 70181-32-PMI-1-1-5-1</v>
      </c>
      <c r="AX421" s="4" t="str">
        <v>IR 70181-32-PMI-1-1-5-1</v>
      </c>
      <c r="AY421" s="4" t="str">
        <v>IR 70181-32-PMI-1-1-5-1</v>
      </c>
      <c r="AZ421" s="4" t="str">
        <v>IR 70181-32-PMI-1-1-5-1</v>
      </c>
      <c r="BA421" s="4" t="str">
        <v>IR 70181-32-PMI-1-1-5-1</v>
      </c>
      <c r="BB421" s="4" t="str">
        <v>IR 70181-32-PMI-1-1-5-1</v>
      </c>
      <c r="BC421" s="4" t="str">
        <v>IR 70181-32-PMI-1-1-5-1</v>
      </c>
      <c r="BD421" s="4" t="str">
        <v>IR 70181-32-PMI-1-1-5-1</v>
      </c>
      <c r="BE421" s="4" t="str">
        <v>IR 70181-32-PMI-1-1-5-1</v>
      </c>
      <c r="BF421" s="4" t="str">
        <v>IR 70181-32-PMI-1-1-5-1</v>
      </c>
      <c r="BG421" s="4" t="str">
        <v>IR 70181-32-PMI-1-1-5-1</v>
      </c>
      <c r="BH421" s="4" t="str">
        <v>IR 70181-32-PMI-1-1-5-1</v>
      </c>
      <c r="BI421" s="4" t="str">
        <v>IR 70181-32-PMI-1-1-5-1</v>
      </c>
      <c r="BJ421" s="4" t="str">
        <v>IR 70181-32-PMI-1-1-5-1</v>
      </c>
      <c r="BK421" s="4" t="str">
        <v>IR 70181-32-PMI-1-1-5-1</v>
      </c>
      <c r="BL421" s="4" t="str">
        <v>IR 70181-32-PMI-1-1-5-1</v>
      </c>
      <c r="BM421" s="4" t="str">
        <v>IR 70181-32-PMI-1-1-5-1</v>
      </c>
      <c r="BN421" s="4" t="str">
        <v>IR 70181-32-PMI-1-1-5-1</v>
      </c>
      <c r="BO421" s="4" t="str">
        <v>IR 70181-32-PMI-1-1-5-1</v>
      </c>
      <c r="BP421" s="4" t="str">
        <v>IR 70181-32-PMI-1-1-5-1</v>
      </c>
      <c r="BQ421" s="4" t="str">
        <v>IR 70181-32-PMI-1-1-5-1</v>
      </c>
      <c r="BR421" s="4" t="str">
        <v>IR 70181-32-PMI-1-1-5-1</v>
      </c>
      <c r="BS421" s="4" t="str">
        <v>IR 70181-32-PMI-1-1-5-1</v>
      </c>
      <c r="BT421" s="4" t="str">
        <v>IR 70181-32-PMI-1-1-5-1</v>
      </c>
      <c r="BU421" s="4" t="str">
        <v>IR 70181-32-PMI-1-1-5-1</v>
      </c>
      <c r="BV421" s="4" t="str">
        <v>IR 70181-32-PMI-1-1-5-1</v>
      </c>
      <c r="BX421" s="4" t="str">
        <v>IR 68098-B-78–2-2-B-1</v>
      </c>
      <c r="BY421" s="4" t="str">
        <v>IR 68098-B-78–2-2-B-1</v>
      </c>
      <c r="BZ421" s="4" t="str">
        <v>IR 68098-B-78–2-2-B-1</v>
      </c>
      <c r="CA421" s="4" t="str">
        <v>IR 68098-B-78–2-2-B-1</v>
      </c>
      <c r="CB421" s="4" t="str">
        <v>IR 68098-B-78–2-2-B-1</v>
      </c>
      <c r="CC421" s="4" t="str">
        <v>IR 68098-B-78–2-2-B-1</v>
      </c>
      <c r="CD421" s="4" t="str">
        <v>IR 68098-B-78–2-2-B-1</v>
      </c>
      <c r="CE421" s="4" t="str">
        <v>IR 68098-B-78–2-2-B-1</v>
      </c>
      <c r="CF421" s="4" t="str">
        <v>IR 68098-B-78–2-2-B-1</v>
      </c>
      <c r="CG421" s="4" t="str">
        <v>IR 68098-B-78–2-2-B-1</v>
      </c>
      <c r="CH421" s="4" t="str">
        <v>IR 68098-B-78–2-2-B-1</v>
      </c>
      <c r="CI421" s="4" t="str">
        <v>IR 68098-B-78–2-2-B-1</v>
      </c>
      <c r="CJ421" s="4" t="str">
        <v>IR 68098-B-78–2-2-B-1</v>
      </c>
      <c r="CK421" s="4" t="str">
        <v>IR 68098-B-78–2-2-B-1</v>
      </c>
      <c r="CL421" s="4" t="str">
        <v>IR 68098-B-78–2-2-B-1</v>
      </c>
      <c r="CM421" s="4" t="str">
        <v>IR 68098-B-78–2-2-B-1</v>
      </c>
      <c r="CN421" s="4" t="str">
        <v>IR 68098-B-78–2-2-B-1</v>
      </c>
      <c r="CO421" s="4" t="str">
        <v>IR 68098-B-78–2-2-B-1</v>
      </c>
      <c r="CP421" s="4" t="str">
        <v>IR 68098-B-78–2-2-B-1</v>
      </c>
      <c r="CQ421" s="4" t="str">
        <v>IR 68098-B-78–2-2-B-1</v>
      </c>
      <c r="CR421" s="4" t="str">
        <v>IR 68098-B-78–2-2-B-1</v>
      </c>
      <c r="CS421" s="4" t="str">
        <v>IR 68098-B-78–2-2-B-1</v>
      </c>
      <c r="CT421" s="4" t="str">
        <v>IR 68098-B-78–2-2-B-1</v>
      </c>
      <c r="CU421" s="4" t="str">
        <v>IR 68098-B-78–2-2-B-1</v>
      </c>
      <c r="CV421" s="4" t="str">
        <v>IR 68098-B-78–2-2-B-1</v>
      </c>
      <c r="CW421" s="4" t="str">
        <v>IR 68098-B-78–2-2-B-1</v>
      </c>
      <c r="CX421" s="4" t="str">
        <v>IR 68098-B-78–2-2-B-1</v>
      </c>
      <c r="CY421" s="4" t="str">
        <v>IR 68098-B-78–2-2-B-1</v>
      </c>
      <c r="CZ421" s="4" t="str">
        <v>IR 68098-B-78–2-2-B-1</v>
      </c>
      <c r="DA421" s="4" t="str">
        <v>IR 68098-B-78–2-2-B-1</v>
      </c>
    </row>
    <row r="422" spans="1:105" x14ac:dyDescent="0.35">
      <c r="A422" s="4" t="s">
        <v>1588</v>
      </c>
      <c r="B422" s="4" t="s">
        <v>1587</v>
      </c>
      <c r="C422" s="4" t="s">
        <v>2938</v>
      </c>
      <c r="F422" s="4" t="s">
        <v>2502</v>
      </c>
      <c r="AS422" s="4" t="str">
        <v>IR 70181–32-PMI-1–1-5–1</v>
      </c>
      <c r="AT422" s="4" t="str">
        <v>IR 70181–32-PMI-1–1-5–1</v>
      </c>
      <c r="AU422" s="4" t="str">
        <v>IR 70181–32-PMI-1–1-5–1</v>
      </c>
      <c r="AV422" s="4" t="str">
        <v>IR 70181–32-PMI-1–1-5–1</v>
      </c>
      <c r="AW422" s="4" t="str">
        <v>IR 70181–32-PMI-1–1-5–1</v>
      </c>
      <c r="AX422" s="4" t="str">
        <v>IR 70181–32-PMI-1–1-5–1</v>
      </c>
      <c r="AY422" s="4" t="str">
        <v>IR 70181–32-PMI-1–1-5–1</v>
      </c>
      <c r="AZ422" s="4" t="str">
        <v>IR 70181–32-PMI-1–1-5–1</v>
      </c>
      <c r="BA422" s="4" t="str">
        <v>IR 70181–32-PMI-1–1-5–1</v>
      </c>
      <c r="BB422" s="4" t="str">
        <v>IR 70181–32-PMI-1–1-5–1</v>
      </c>
      <c r="BC422" s="4" t="str">
        <v>IR 70181–32-PMI-1–1-5–1</v>
      </c>
      <c r="BD422" s="4" t="str">
        <v>IR 70181–32-PMI-1–1-5–1</v>
      </c>
      <c r="BE422" s="4" t="str">
        <v>IR 70181–32-PMI-1–1-5–1</v>
      </c>
      <c r="BF422" s="4" t="str">
        <v>IR 70181–32-PMI-1–1-5–1</v>
      </c>
      <c r="BG422" s="4" t="str">
        <v>IR 70181–32-PMI-1–1-5–1</v>
      </c>
      <c r="BH422" s="4" t="str">
        <v>IR 70181–32-PMI-1–1-5–1</v>
      </c>
      <c r="BI422" s="4" t="str">
        <v>IR 70181–32-PMI-1–1-5–1</v>
      </c>
      <c r="BJ422" s="4" t="str">
        <v>IR 70181–32-PMI-1–1-5–1</v>
      </c>
      <c r="BK422" s="4" t="str">
        <v>IR 70181–32-PMI-1–1-5–1</v>
      </c>
      <c r="BL422" s="4" t="str">
        <v>IR 70181–32-PMI-1–1-5–1</v>
      </c>
      <c r="BM422" s="4" t="str">
        <v>IR 70181–32-PMI-1–1-5–1</v>
      </c>
      <c r="BN422" s="4" t="str">
        <v>IR 70181–32-PMI-1–1-5–1</v>
      </c>
      <c r="BO422" s="4" t="str">
        <v>IR 70181–32-PMI-1–1-5–1</v>
      </c>
      <c r="BP422" s="4" t="str">
        <v>IR 70181–32-PMI-1–1-5–1</v>
      </c>
      <c r="BQ422" s="4" t="str">
        <v>IR 70181–32-PMI-1–1-5–1</v>
      </c>
      <c r="BR422" s="4" t="str">
        <v>IR 70181–32-PMI-1–1-5–1</v>
      </c>
      <c r="BS422" s="4" t="str">
        <v>IR 70181–32-PMI-1–1-5–1</v>
      </c>
      <c r="BT422" s="4" t="str">
        <v>IR 70181–32-PMI-1–1-5–1</v>
      </c>
      <c r="BU422" s="4" t="str">
        <v>IR 70181–32-PMI-1–1-5–1</v>
      </c>
      <c r="BV422" s="4" t="str">
        <v>IR 70181–32-PMI-1–1-5–1</v>
      </c>
      <c r="BX422" s="4" t="str">
        <v>IR 70181-32-PMI-1-1-5-1</v>
      </c>
      <c r="BY422" s="4" t="str">
        <v>IR 70181-32-PMI-1-1-5-1</v>
      </c>
      <c r="BZ422" s="4" t="str">
        <v>IR 70181-32-PMI-1-1-5-1</v>
      </c>
      <c r="CA422" s="4" t="str">
        <v>IR 70181-32-PMI-1-1-5-1</v>
      </c>
      <c r="CB422" s="4" t="str">
        <v>IR 70181-32-PMI-1-1-5-1</v>
      </c>
      <c r="CC422" s="4" t="str">
        <v>IR 70181-32-PMI-1-1-5-1</v>
      </c>
      <c r="CD422" s="4" t="str">
        <v>IR 70181-32-PMI-1-1-5-1</v>
      </c>
      <c r="CE422" s="4" t="str">
        <v>IR 70181-32-PMI-1-1-5-1</v>
      </c>
      <c r="CF422" s="4" t="str">
        <v>IR 70181-32-PMI-1-1-5-1</v>
      </c>
      <c r="CG422" s="4" t="str">
        <v>IR 70181-32-PMI-1-1-5-1</v>
      </c>
      <c r="CH422" s="4" t="str">
        <v>IR 70181-32-PMI-1-1-5-1</v>
      </c>
      <c r="CI422" s="4" t="str">
        <v>IR 70181-32-PMI-1-1-5-1</v>
      </c>
      <c r="CJ422" s="4" t="str">
        <v>IR 70181-32-PMI-1-1-5-1</v>
      </c>
      <c r="CK422" s="4" t="str">
        <v>IR 70181-32-PMI-1-1-5-1</v>
      </c>
      <c r="CL422" s="4" t="str">
        <v>IR 70181-32-PMI-1-1-5-1</v>
      </c>
      <c r="CM422" s="4" t="str">
        <v>IR 70181-32-PMI-1-1-5-1</v>
      </c>
      <c r="CN422" s="4" t="str">
        <v>IR 70181-32-PMI-1-1-5-1</v>
      </c>
      <c r="CO422" s="4" t="str">
        <v>IR 70181-32-PMI-1-1-5-1</v>
      </c>
      <c r="CP422" s="4" t="str">
        <v>IR 70181-32-PMI-1-1-5-1</v>
      </c>
      <c r="CQ422" s="4" t="str">
        <v>IR 70181-32-PMI-1-1-5-1</v>
      </c>
      <c r="CR422" s="4" t="str">
        <v>IR 70181-32-PMI-1-1-5-1</v>
      </c>
      <c r="CS422" s="4" t="str">
        <v>IR 70181-32-PMI-1-1-5-1</v>
      </c>
      <c r="CT422" s="4" t="str">
        <v>IR 70181-32-PMI-1-1-5-1</v>
      </c>
      <c r="CU422" s="4" t="str">
        <v>IR 70181-32-PMI-1-1-5-1</v>
      </c>
      <c r="CV422" s="4" t="str">
        <v>IR 70181-32-PMI-1-1-5-1</v>
      </c>
      <c r="CW422" s="4" t="str">
        <v>IR 70181-32-PMI-1-1-5-1</v>
      </c>
      <c r="CX422" s="4" t="str">
        <v>IR 70181-32-PMI-1-1-5-1</v>
      </c>
      <c r="CY422" s="4" t="str">
        <v>IR 70181-32-PMI-1-1-5-1</v>
      </c>
      <c r="CZ422" s="4" t="str">
        <v>IR 70181-32-PMI-1-1-5-1</v>
      </c>
      <c r="DA422" s="4" t="str">
        <v>IR 70181-32-PMI-1-1-5-1</v>
      </c>
    </row>
    <row r="423" spans="1:105" x14ac:dyDescent="0.35">
      <c r="A423" s="4" t="s">
        <v>1588</v>
      </c>
      <c r="B423" s="4" t="s">
        <v>1587</v>
      </c>
      <c r="C423" s="4" t="s">
        <v>2939</v>
      </c>
      <c r="F423" s="4" t="s">
        <v>2502</v>
      </c>
      <c r="AS423" s="4" t="str">
        <v>IR 70181-3-PMI-1-UBN-1-B-1-1</v>
      </c>
      <c r="AT423" s="4" t="str">
        <v>IR 70181-3-PMI-1-UBN-1-B-1-1</v>
      </c>
      <c r="AU423" s="4" t="str">
        <v>IR 70181-3-PMI-1-UBN-1-B-1-1</v>
      </c>
      <c r="AV423" s="4" t="str">
        <v>IR 70181-3-PMI-1-UBN-1-B-1-1</v>
      </c>
      <c r="AW423" s="4" t="str">
        <v>IR 70181-3-PMI-1-UBN-1-B-1-1</v>
      </c>
      <c r="AX423" s="4" t="str">
        <v>IR 70181-3-PMI-1-UBN-1-B-1-1</v>
      </c>
      <c r="AY423" s="4" t="str">
        <v>IR 70181-3-PMI-1-UBN-1-B-1-1</v>
      </c>
      <c r="AZ423" s="4" t="str">
        <v>IR 70181-3-PMI-1-UBN-1-B-1-1</v>
      </c>
      <c r="BA423" s="4" t="str">
        <v>IR 70181-3-PMI-1-UBN-1-B-1-1</v>
      </c>
      <c r="BB423" s="4" t="str">
        <v>IR 70181-3-PMI-1-UBN-1-B-1-1</v>
      </c>
      <c r="BC423" s="4" t="str">
        <v>IR 70181-3-PMI-1-UBN-1-B-1-1</v>
      </c>
      <c r="BD423" s="4" t="str">
        <v>IR 70181-3-PMI-1-UBN-1-B-1-1</v>
      </c>
      <c r="BE423" s="4" t="str">
        <v>IR 70181-3-PMI-1-UBN-1-B-1-1</v>
      </c>
      <c r="BF423" s="4" t="str">
        <v>IR 70181-3-PMI-1-UBN-1-B-1-1</v>
      </c>
      <c r="BG423" s="4" t="str">
        <v>IR 70181-3-PMI-1-UBN-1-B-1-1</v>
      </c>
      <c r="BH423" s="4" t="str">
        <v>IR 70181-3-PMI-1-UBN-1-B-1-1</v>
      </c>
      <c r="BI423" s="4" t="str">
        <v>IR 70181-3-PMI-1-UBN-1-B-1-1</v>
      </c>
      <c r="BJ423" s="4" t="str">
        <v>IR 70181-3-PMI-1-UBN-1-B-1-1</v>
      </c>
      <c r="BK423" s="4" t="str">
        <v>IR 70181-3-PMI-1-UBN-1-B-1-1</v>
      </c>
      <c r="BL423" s="4" t="str">
        <v>IR 70181-3-PMI-1-UBN-1-B-1-1</v>
      </c>
      <c r="BM423" s="4" t="str">
        <v>IR 70181-3-PMI-1-UBN-1-B-1-1</v>
      </c>
      <c r="BN423" s="4" t="str">
        <v>IR 70181-3-PMI-1-UBN-1-B-1-1</v>
      </c>
      <c r="BO423" s="4" t="str">
        <v>IR 70181-3-PMI-1-UBN-1-B-1-1</v>
      </c>
      <c r="BP423" s="4" t="str">
        <v>IR 70181-3-PMI-1-UBN-1-B-1-1</v>
      </c>
      <c r="BQ423" s="4" t="str">
        <v>IR 70181-3-PMI-1-UBN-1-B-1-1</v>
      </c>
      <c r="BR423" s="4" t="str">
        <v>IR 70181-3-PMI-1-UBN-1-B-1-1</v>
      </c>
      <c r="BS423" s="4" t="str">
        <v>IR 70181-3-PMI-1-UBN-1-B-1-1</v>
      </c>
      <c r="BT423" s="4" t="str">
        <v>IR 70181-3-PMI-1-UBN-1-B-1-1</v>
      </c>
      <c r="BU423" s="4" t="str">
        <v>IR 70181-3-PMI-1-UBN-1-B-1-1</v>
      </c>
      <c r="BV423" s="4" t="str">
        <v>IR 70181-3-PMI-1-UBN-1-B-1-1</v>
      </c>
      <c r="BX423" s="4" t="str">
        <v>IR 70181–32-PMI-1–1-5–1</v>
      </c>
      <c r="BY423" s="4" t="str">
        <v>IR 70181–32-PMI-1–1-5–1</v>
      </c>
      <c r="BZ423" s="4" t="str">
        <v>IR 70181–32-PMI-1–1-5–1</v>
      </c>
      <c r="CA423" s="4" t="str">
        <v>IR 70181–32-PMI-1–1-5–1</v>
      </c>
      <c r="CB423" s="4" t="str">
        <v>IR 70181–32-PMI-1–1-5–1</v>
      </c>
      <c r="CC423" s="4" t="str">
        <v>IR 70181–32-PMI-1–1-5–1</v>
      </c>
      <c r="CD423" s="4" t="str">
        <v>IR 70181–32-PMI-1–1-5–1</v>
      </c>
      <c r="CE423" s="4" t="str">
        <v>IR 70181–32-PMI-1–1-5–1</v>
      </c>
      <c r="CF423" s="4" t="str">
        <v>IR 70181–32-PMI-1–1-5–1</v>
      </c>
      <c r="CG423" s="4" t="str">
        <v>IR 70181–32-PMI-1–1-5–1</v>
      </c>
      <c r="CH423" s="4" t="str">
        <v>IR 70181–32-PMI-1–1-5–1</v>
      </c>
      <c r="CI423" s="4" t="str">
        <v>IR 70181–32-PMI-1–1-5–1</v>
      </c>
      <c r="CJ423" s="4" t="str">
        <v>IR 70181–32-PMI-1–1-5–1</v>
      </c>
      <c r="CK423" s="4" t="str">
        <v>IR 70181–32-PMI-1–1-5–1</v>
      </c>
      <c r="CL423" s="4" t="str">
        <v>IR 70181–32-PMI-1–1-5–1</v>
      </c>
      <c r="CM423" s="4" t="str">
        <v>IR 70181–32-PMI-1–1-5–1</v>
      </c>
      <c r="CN423" s="4" t="str">
        <v>IR 70181–32-PMI-1–1-5–1</v>
      </c>
      <c r="CO423" s="4" t="str">
        <v>IR 70181–32-PMI-1–1-5–1</v>
      </c>
      <c r="CP423" s="4" t="str">
        <v>IR 70181–32-PMI-1–1-5–1</v>
      </c>
      <c r="CQ423" s="4" t="str">
        <v>IR 70181–32-PMI-1–1-5–1</v>
      </c>
      <c r="CR423" s="4" t="str">
        <v>IR 70181–32-PMI-1–1-5–1</v>
      </c>
      <c r="CS423" s="4" t="str">
        <v>IR 70181–32-PMI-1–1-5–1</v>
      </c>
      <c r="CT423" s="4" t="str">
        <v>IR 70181–32-PMI-1–1-5–1</v>
      </c>
      <c r="CU423" s="4" t="str">
        <v>IR 70181–32-PMI-1–1-5–1</v>
      </c>
      <c r="CV423" s="4" t="str">
        <v>IR 70181–32-PMI-1–1-5–1</v>
      </c>
      <c r="CW423" s="4" t="str">
        <v>IR 70181–32-PMI-1–1-5–1</v>
      </c>
      <c r="CX423" s="4" t="str">
        <v>IR 70181–32-PMI-1–1-5–1</v>
      </c>
      <c r="CY423" s="4" t="str">
        <v>IR 70181–32-PMI-1–1-5–1</v>
      </c>
      <c r="CZ423" s="4" t="str">
        <v>IR 70181–32-PMI-1–1-5–1</v>
      </c>
      <c r="DA423" s="4" t="str">
        <v>IR 70181–32-PMI-1–1-5–1</v>
      </c>
    </row>
    <row r="424" spans="1:105" x14ac:dyDescent="0.35">
      <c r="A424" s="4" t="s">
        <v>1588</v>
      </c>
      <c r="B424" s="4" t="s">
        <v>1587</v>
      </c>
      <c r="C424" s="4" t="s">
        <v>2940</v>
      </c>
      <c r="F424" s="4" t="s">
        <v>2502</v>
      </c>
      <c r="AS424" s="4" t="str">
        <v>IR 70181–3-PMI-1-UBN-1-B-1–1</v>
      </c>
      <c r="AT424" s="4" t="str">
        <v>IR 70181–3-PMI-1-UBN-1-B-1–1</v>
      </c>
      <c r="AU424" s="4" t="str">
        <v>IR 70181–3-PMI-1-UBN-1-B-1–1</v>
      </c>
      <c r="AV424" s="4" t="str">
        <v>IR 70181–3-PMI-1-UBN-1-B-1–1</v>
      </c>
      <c r="AW424" s="4" t="str">
        <v>IR 70181–3-PMI-1-UBN-1-B-1–1</v>
      </c>
      <c r="AX424" s="4" t="str">
        <v>IR 70181–3-PMI-1-UBN-1-B-1–1</v>
      </c>
      <c r="AY424" s="4" t="str">
        <v>IR 70181–3-PMI-1-UBN-1-B-1–1</v>
      </c>
      <c r="AZ424" s="4" t="str">
        <v>IR 70181–3-PMI-1-UBN-1-B-1–1</v>
      </c>
      <c r="BA424" s="4" t="str">
        <v>IR 70181–3-PMI-1-UBN-1-B-1–1</v>
      </c>
      <c r="BB424" s="4" t="str">
        <v>IR 70181–3-PMI-1-UBN-1-B-1–1</v>
      </c>
      <c r="BC424" s="4" t="str">
        <v>IR 70181–3-PMI-1-UBN-1-B-1–1</v>
      </c>
      <c r="BD424" s="4" t="str">
        <v>IR 70181–3-PMI-1-UBN-1-B-1–1</v>
      </c>
      <c r="BE424" s="4" t="str">
        <v>IR 70181–3-PMI-1-UBN-1-B-1–1</v>
      </c>
      <c r="BF424" s="4" t="str">
        <v>IR 70181–3-PMI-1-UBN-1-B-1–1</v>
      </c>
      <c r="BG424" s="4" t="str">
        <v>IR 70181–3-PMI-1-UBN-1-B-1–1</v>
      </c>
      <c r="BH424" s="4" t="str">
        <v>IR 70181–3-PMI-1-UBN-1-B-1–1</v>
      </c>
      <c r="BI424" s="4" t="str">
        <v>IR 70181–3-PMI-1-UBN-1-B-1–1</v>
      </c>
      <c r="BJ424" s="4" t="str">
        <v>IR 70181–3-PMI-1-UBN-1-B-1–1</v>
      </c>
      <c r="BK424" s="4" t="str">
        <v>IR 70181–3-PMI-1-UBN-1-B-1–1</v>
      </c>
      <c r="BL424" s="4" t="str">
        <v>IR 70181–3-PMI-1-UBN-1-B-1–1</v>
      </c>
      <c r="BM424" s="4" t="str">
        <v>IR 70181–3-PMI-1-UBN-1-B-1–1</v>
      </c>
      <c r="BN424" s="4" t="str">
        <v>IR 70181–3-PMI-1-UBN-1-B-1–1</v>
      </c>
      <c r="BO424" s="4" t="str">
        <v>IR 70181–3-PMI-1-UBN-1-B-1–1</v>
      </c>
      <c r="BP424" s="4" t="str">
        <v>IR 70181–3-PMI-1-UBN-1-B-1–1</v>
      </c>
      <c r="BQ424" s="4" t="str">
        <v>IR 70181–3-PMI-1-UBN-1-B-1–1</v>
      </c>
      <c r="BR424" s="4" t="str">
        <v>IR 70181–3-PMI-1-UBN-1-B-1–1</v>
      </c>
      <c r="BS424" s="4" t="str">
        <v>IR 70181–3-PMI-1-UBN-1-B-1–1</v>
      </c>
      <c r="BT424" s="4" t="str">
        <v>IR 70181–3-PMI-1-UBN-1-B-1–1</v>
      </c>
      <c r="BU424" s="4" t="str">
        <v>IR 70181–3-PMI-1-UBN-1-B-1–1</v>
      </c>
      <c r="BV424" s="4" t="str">
        <v>IR 70181–3-PMI-1-UBN-1-B-1–1</v>
      </c>
      <c r="BX424" s="4" t="str">
        <v>IR 70181-3-PMI-1-UBN-1-B-1-1</v>
      </c>
      <c r="BY424" s="4" t="str">
        <v>IR 70181-3-PMI-1-UBN-1-B-1-1</v>
      </c>
      <c r="BZ424" s="4" t="str">
        <v>IR 70181-3-PMI-1-UBN-1-B-1-1</v>
      </c>
      <c r="CA424" s="4" t="str">
        <v>IR 70181-3-PMI-1-UBN-1-B-1-1</v>
      </c>
      <c r="CB424" s="4" t="str">
        <v>IR 70181-3-PMI-1-UBN-1-B-1-1</v>
      </c>
      <c r="CC424" s="4" t="str">
        <v>IR 70181-3-PMI-1-UBN-1-B-1-1</v>
      </c>
      <c r="CD424" s="4" t="str">
        <v>IR 70181-3-PMI-1-UBN-1-B-1-1</v>
      </c>
      <c r="CE424" s="4" t="str">
        <v>IR 70181-3-PMI-1-UBN-1-B-1-1</v>
      </c>
      <c r="CF424" s="4" t="str">
        <v>IR 70181-3-PMI-1-UBN-1-B-1-1</v>
      </c>
      <c r="CG424" s="4" t="str">
        <v>IR 70181-3-PMI-1-UBN-1-B-1-1</v>
      </c>
      <c r="CH424" s="4" t="str">
        <v>IR 70181-3-PMI-1-UBN-1-B-1-1</v>
      </c>
      <c r="CI424" s="4" t="str">
        <v>IR 70181-3-PMI-1-UBN-1-B-1-1</v>
      </c>
      <c r="CJ424" s="4" t="str">
        <v>IR 70181-3-PMI-1-UBN-1-B-1-1</v>
      </c>
      <c r="CK424" s="4" t="str">
        <v>IR 70181-3-PMI-1-UBN-1-B-1-1</v>
      </c>
      <c r="CL424" s="4" t="str">
        <v>IR 70181-3-PMI-1-UBN-1-B-1-1</v>
      </c>
      <c r="CM424" s="4" t="str">
        <v>IR 70181-3-PMI-1-UBN-1-B-1-1</v>
      </c>
      <c r="CN424" s="4" t="str">
        <v>IR 70181-3-PMI-1-UBN-1-B-1-1</v>
      </c>
      <c r="CO424" s="4" t="str">
        <v>IR 70181-3-PMI-1-UBN-1-B-1-1</v>
      </c>
      <c r="CP424" s="4" t="str">
        <v>IR 70181-3-PMI-1-UBN-1-B-1-1</v>
      </c>
      <c r="CQ424" s="4" t="str">
        <v>IR 70181-3-PMI-1-UBN-1-B-1-1</v>
      </c>
      <c r="CR424" s="4" t="str">
        <v>IR 70181-3-PMI-1-UBN-1-B-1-1</v>
      </c>
      <c r="CS424" s="4" t="str">
        <v>IR 70181-3-PMI-1-UBN-1-B-1-1</v>
      </c>
      <c r="CT424" s="4" t="str">
        <v>IR 70181-3-PMI-1-UBN-1-B-1-1</v>
      </c>
      <c r="CU424" s="4" t="str">
        <v>IR 70181-3-PMI-1-UBN-1-B-1-1</v>
      </c>
      <c r="CV424" s="4" t="str">
        <v>IR 70181-3-PMI-1-UBN-1-B-1-1</v>
      </c>
      <c r="CW424" s="4" t="str">
        <v>IR 70181-3-PMI-1-UBN-1-B-1-1</v>
      </c>
      <c r="CX424" s="4" t="str">
        <v>IR 70181-3-PMI-1-UBN-1-B-1-1</v>
      </c>
      <c r="CY424" s="4" t="str">
        <v>IR 70181-3-PMI-1-UBN-1-B-1-1</v>
      </c>
      <c r="CZ424" s="4" t="str">
        <v>IR 70181-3-PMI-1-UBN-1-B-1-1</v>
      </c>
      <c r="DA424" s="4" t="str">
        <v>IR 70181-3-PMI-1-UBN-1-B-1-1</v>
      </c>
    </row>
    <row r="425" spans="1:105" x14ac:dyDescent="0.35">
      <c r="A425" s="4" t="s">
        <v>1588</v>
      </c>
      <c r="B425" s="4" t="s">
        <v>1587</v>
      </c>
      <c r="C425" s="4" t="s">
        <v>2941</v>
      </c>
      <c r="AS425" s="4" t="str">
        <v>IR 70210-39-CPA-7-1-1-4-2</v>
      </c>
      <c r="AT425" s="4" t="str">
        <v>IR 70210-39-CPA-7-1-1-4-2</v>
      </c>
      <c r="AU425" s="4" t="str">
        <v>IR 70210-39-CPA-7-1-1-4-2</v>
      </c>
      <c r="AV425" s="4" t="str">
        <v>IR 70210-39-CPA-7-1-1-4-2</v>
      </c>
      <c r="AW425" s="4" t="str">
        <v>IR 70210-39-CPA-7-1-1-4-2</v>
      </c>
      <c r="AX425" s="4" t="str">
        <v>IR 70210-39-CPA-7-1-1-4-2</v>
      </c>
      <c r="AY425" s="4" t="str">
        <v>IR 70210-39-CPA-7-1-1-4-2</v>
      </c>
      <c r="AZ425" s="4" t="str">
        <v>IR 70210-39-CPA-7-1-1-4-2</v>
      </c>
      <c r="BA425" s="4" t="str">
        <v>IR 70210-39-CPA-7-1-1-4-2</v>
      </c>
      <c r="BB425" s="4" t="str">
        <v>IR 70210-39-CPA-7-1-1-4-2</v>
      </c>
      <c r="BC425" s="4" t="str">
        <v>IR 70210-39-CPA-7-1-1-4-2</v>
      </c>
      <c r="BD425" s="4" t="str">
        <v>IR 70210-39-CPA-7-1-1-4-2</v>
      </c>
      <c r="BE425" s="4" t="str">
        <v>IR 70210-39-CPA-7-1-1-4-2</v>
      </c>
      <c r="BF425" s="4" t="str">
        <v>IR 70210-39-CPA-7-1-1-4-2</v>
      </c>
      <c r="BG425" s="4" t="str">
        <v>IR 70210-39-CPA-7-1-1-4-2</v>
      </c>
      <c r="BH425" s="4" t="str">
        <v>IR 70210-39-CPA-7-1-1-4-2</v>
      </c>
      <c r="BI425" s="4" t="str">
        <v>IR 70210-39-CPA-7-1-1-4-2</v>
      </c>
      <c r="BJ425" s="4" t="str">
        <v>IR 70210-39-CPA-7-1-1-4-2</v>
      </c>
      <c r="BK425" s="4" t="str">
        <v>IR 70210-39-CPA-7-1-1-4-2</v>
      </c>
      <c r="BL425" s="4" t="str">
        <v>IR 70210-39-CPA-7-1-1-4-2</v>
      </c>
      <c r="BM425" s="4" t="str">
        <v>IR 70210-39-CPA-7-1-1-4-2</v>
      </c>
      <c r="BN425" s="4" t="str">
        <v>IR 70210-39-CPA-7-1-1-4-2</v>
      </c>
      <c r="BO425" s="4" t="str">
        <v>IR 70210-39-CPA-7-1-1-4-2</v>
      </c>
      <c r="BP425" s="4" t="str">
        <v>IR 70210-39-CPA-7-1-1-4-2</v>
      </c>
      <c r="BQ425" s="4" t="str">
        <v>IR 70210-39-CPA-7-1-1-4-2</v>
      </c>
      <c r="BR425" s="4" t="str">
        <v>IR 70210-39-CPA-7-1-1-4-2</v>
      </c>
      <c r="BS425" s="4" t="str">
        <v>IR 70210-39-CPA-7-1-1-4-2</v>
      </c>
      <c r="BT425" s="4" t="str">
        <v>IR 70210-39-CPA-7-1-1-4-2</v>
      </c>
      <c r="BU425" s="4" t="str">
        <v>IR 70210-39-CPA-7-1-1-4-2</v>
      </c>
      <c r="BV425" s="4" t="str">
        <v>IR 70210-39-CPA-7-1-1-4-2</v>
      </c>
      <c r="BX425" s="4" t="str">
        <v>IR 70181–3-PMI-1-UBN-1-B-1–1</v>
      </c>
      <c r="BY425" s="4" t="str">
        <v>IR 70181–3-PMI-1-UBN-1-B-1–1</v>
      </c>
      <c r="BZ425" s="4" t="str">
        <v>IR 70181–3-PMI-1-UBN-1-B-1–1</v>
      </c>
      <c r="CA425" s="4" t="str">
        <v>IR 70181–3-PMI-1-UBN-1-B-1–1</v>
      </c>
      <c r="CB425" s="4" t="str">
        <v>IR 70181–3-PMI-1-UBN-1-B-1–1</v>
      </c>
      <c r="CC425" s="4" t="str">
        <v>IR 70181–3-PMI-1-UBN-1-B-1–1</v>
      </c>
      <c r="CD425" s="4" t="str">
        <v>IR 70181–3-PMI-1-UBN-1-B-1–1</v>
      </c>
      <c r="CE425" s="4" t="str">
        <v>IR 70181–3-PMI-1-UBN-1-B-1–1</v>
      </c>
      <c r="CF425" s="4" t="str">
        <v>IR 70181–3-PMI-1-UBN-1-B-1–1</v>
      </c>
      <c r="CG425" s="4" t="str">
        <v>IR 70181–3-PMI-1-UBN-1-B-1–1</v>
      </c>
      <c r="CH425" s="4" t="str">
        <v>IR 70181–3-PMI-1-UBN-1-B-1–1</v>
      </c>
      <c r="CI425" s="4" t="str">
        <v>IR 70181–3-PMI-1-UBN-1-B-1–1</v>
      </c>
      <c r="CJ425" s="4" t="str">
        <v>IR 70181–3-PMI-1-UBN-1-B-1–1</v>
      </c>
      <c r="CK425" s="4" t="str">
        <v>IR 70181–3-PMI-1-UBN-1-B-1–1</v>
      </c>
      <c r="CL425" s="4" t="str">
        <v>IR 70181–3-PMI-1-UBN-1-B-1–1</v>
      </c>
      <c r="CM425" s="4" t="str">
        <v>IR 70181–3-PMI-1-UBN-1-B-1–1</v>
      </c>
      <c r="CN425" s="4" t="str">
        <v>IR 70181–3-PMI-1-UBN-1-B-1–1</v>
      </c>
      <c r="CO425" s="4" t="str">
        <v>IR 70181–3-PMI-1-UBN-1-B-1–1</v>
      </c>
      <c r="CP425" s="4" t="str">
        <v>IR 70181–3-PMI-1-UBN-1-B-1–1</v>
      </c>
      <c r="CQ425" s="4" t="str">
        <v>IR 70181–3-PMI-1-UBN-1-B-1–1</v>
      </c>
      <c r="CR425" s="4" t="str">
        <v>IR 70181–3-PMI-1-UBN-1-B-1–1</v>
      </c>
      <c r="CS425" s="4" t="str">
        <v>IR 70181–3-PMI-1-UBN-1-B-1–1</v>
      </c>
      <c r="CT425" s="4" t="str">
        <v>IR 70181–3-PMI-1-UBN-1-B-1–1</v>
      </c>
      <c r="CU425" s="4" t="str">
        <v>IR 70181–3-PMI-1-UBN-1-B-1–1</v>
      </c>
      <c r="CV425" s="4" t="str">
        <v>IR 70181–3-PMI-1-UBN-1-B-1–1</v>
      </c>
      <c r="CW425" s="4" t="str">
        <v>IR 70181–3-PMI-1-UBN-1-B-1–1</v>
      </c>
      <c r="CX425" s="4" t="str">
        <v>IR 70181–3-PMI-1-UBN-1-B-1–1</v>
      </c>
      <c r="CY425" s="4" t="str">
        <v>IR 70181–3-PMI-1-UBN-1-B-1–1</v>
      </c>
      <c r="CZ425" s="4" t="str">
        <v>IR 70181–3-PMI-1-UBN-1-B-1–1</v>
      </c>
      <c r="DA425" s="4" t="str">
        <v>IR 70181–3-PMI-1-UBN-1-B-1–1</v>
      </c>
    </row>
    <row r="426" spans="1:105" x14ac:dyDescent="0.35">
      <c r="A426" s="4" t="s">
        <v>1588</v>
      </c>
      <c r="B426" s="4" t="s">
        <v>1587</v>
      </c>
      <c r="C426" s="4" t="s">
        <v>2942</v>
      </c>
      <c r="F426" s="4" t="s">
        <v>2502</v>
      </c>
      <c r="AS426" s="4" t="str">
        <v>IR 70210–39-CPA-7–1-1–4-2</v>
      </c>
      <c r="AT426" s="4" t="str">
        <v>IR 70210–39-CPA-7–1-1–4-2</v>
      </c>
      <c r="AU426" s="4" t="str">
        <v>IR 70210–39-CPA-7–1-1–4-2</v>
      </c>
      <c r="AV426" s="4" t="str">
        <v>IR 70210–39-CPA-7–1-1–4-2</v>
      </c>
      <c r="AW426" s="4" t="str">
        <v>IR 70210–39-CPA-7–1-1–4-2</v>
      </c>
      <c r="AX426" s="4" t="str">
        <v>IR 70210–39-CPA-7–1-1–4-2</v>
      </c>
      <c r="AY426" s="4" t="str">
        <v>IR 70210–39-CPA-7–1-1–4-2</v>
      </c>
      <c r="AZ426" s="4" t="str">
        <v>IR 70210–39-CPA-7–1-1–4-2</v>
      </c>
      <c r="BA426" s="4" t="str">
        <v>IR 70210–39-CPA-7–1-1–4-2</v>
      </c>
      <c r="BB426" s="4" t="str">
        <v>IR 70210–39-CPA-7–1-1–4-2</v>
      </c>
      <c r="BC426" s="4" t="str">
        <v>IR 70210–39-CPA-7–1-1–4-2</v>
      </c>
      <c r="BD426" s="4" t="str">
        <v>IR 70210–39-CPA-7–1-1–4-2</v>
      </c>
      <c r="BE426" s="4" t="str">
        <v>IR 70210–39-CPA-7–1-1–4-2</v>
      </c>
      <c r="BF426" s="4" t="str">
        <v>IR 70210–39-CPA-7–1-1–4-2</v>
      </c>
      <c r="BG426" s="4" t="str">
        <v>IR 70210–39-CPA-7–1-1–4-2</v>
      </c>
      <c r="BH426" s="4" t="str">
        <v>IR 70210–39-CPA-7–1-1–4-2</v>
      </c>
      <c r="BI426" s="4" t="str">
        <v>IR 70210–39-CPA-7–1-1–4-2</v>
      </c>
      <c r="BJ426" s="4" t="str">
        <v>IR 70210–39-CPA-7–1-1–4-2</v>
      </c>
      <c r="BK426" s="4" t="str">
        <v>IR 70210–39-CPA-7–1-1–4-2</v>
      </c>
      <c r="BL426" s="4" t="str">
        <v>IR 70210–39-CPA-7–1-1–4-2</v>
      </c>
      <c r="BM426" s="4" t="str">
        <v>IR 70210–39-CPA-7–1-1–4-2</v>
      </c>
      <c r="BN426" s="4" t="str">
        <v>IR 70210–39-CPA-7–1-1–4-2</v>
      </c>
      <c r="BO426" s="4" t="str">
        <v>IR 70210–39-CPA-7–1-1–4-2</v>
      </c>
      <c r="BP426" s="4" t="str">
        <v>IR 70210–39-CPA-7–1-1–4-2</v>
      </c>
      <c r="BQ426" s="4" t="str">
        <v>IR 70210–39-CPA-7–1-1–4-2</v>
      </c>
      <c r="BR426" s="4" t="str">
        <v>IR 70210–39-CPA-7–1-1–4-2</v>
      </c>
      <c r="BS426" s="4" t="str">
        <v>IR 70210–39-CPA-7–1-1–4-2</v>
      </c>
      <c r="BT426" s="4" t="str">
        <v>IR 70210–39-CPA-7–1-1–4-2</v>
      </c>
      <c r="BU426" s="4" t="str">
        <v>IR 70210–39-CPA-7–1-1–4-2</v>
      </c>
      <c r="BV426" s="4" t="str">
        <v>IR 70210–39-CPA-7–1-1–4-2</v>
      </c>
      <c r="BX426" s="4" t="str">
        <v>IR 70210-39-CPA-7-1-1-4-2</v>
      </c>
      <c r="BY426" s="4" t="str">
        <v>IR 70210-39-CPA-7-1-1-4-2</v>
      </c>
      <c r="BZ426" s="4" t="str">
        <v>IR 70210-39-CPA-7-1-1-4-2</v>
      </c>
      <c r="CA426" s="4" t="str">
        <v>IR 70210-39-CPA-7-1-1-4-2</v>
      </c>
      <c r="CB426" s="4" t="str">
        <v>IR 70210-39-CPA-7-1-1-4-2</v>
      </c>
      <c r="CC426" s="4" t="str">
        <v>IR 70210-39-CPA-7-1-1-4-2</v>
      </c>
      <c r="CD426" s="4" t="str">
        <v>IR 70210-39-CPA-7-1-1-4-2</v>
      </c>
      <c r="CE426" s="4" t="str">
        <v>IR 70210-39-CPA-7-1-1-4-2</v>
      </c>
      <c r="CF426" s="4" t="str">
        <v>IR 70210-39-CPA-7-1-1-4-2</v>
      </c>
      <c r="CG426" s="4" t="str">
        <v>IR 70210-39-CPA-7-1-1-4-2</v>
      </c>
      <c r="CH426" s="4" t="str">
        <v>IR 70210-39-CPA-7-1-1-4-2</v>
      </c>
      <c r="CI426" s="4" t="str">
        <v>IR 70210-39-CPA-7-1-1-4-2</v>
      </c>
      <c r="CJ426" s="4" t="str">
        <v>IR 70210-39-CPA-7-1-1-4-2</v>
      </c>
      <c r="CK426" s="4" t="str">
        <v>IR 70210-39-CPA-7-1-1-4-2</v>
      </c>
      <c r="CL426" s="4" t="str">
        <v>IR 70210-39-CPA-7-1-1-4-2</v>
      </c>
      <c r="CM426" s="4" t="str">
        <v>IR 70210-39-CPA-7-1-1-4-2</v>
      </c>
      <c r="CN426" s="4" t="str">
        <v>IR 70210-39-CPA-7-1-1-4-2</v>
      </c>
      <c r="CO426" s="4" t="str">
        <v>IR 70210-39-CPA-7-1-1-4-2</v>
      </c>
      <c r="CP426" s="4" t="str">
        <v>IR 70210-39-CPA-7-1-1-4-2</v>
      </c>
      <c r="CQ426" s="4" t="str">
        <v>IR 70210-39-CPA-7-1-1-4-2</v>
      </c>
      <c r="CR426" s="4" t="str">
        <v>IR 70210-39-CPA-7-1-1-4-2</v>
      </c>
      <c r="CS426" s="4" t="str">
        <v>IR 70210-39-CPA-7-1-1-4-2</v>
      </c>
      <c r="CT426" s="4" t="str">
        <v>IR 70210-39-CPA-7-1-1-4-2</v>
      </c>
      <c r="CU426" s="4" t="str">
        <v>IR 70210-39-CPA-7-1-1-4-2</v>
      </c>
      <c r="CV426" s="4" t="str">
        <v>IR 70210-39-CPA-7-1-1-4-2</v>
      </c>
      <c r="CW426" s="4" t="str">
        <v>IR 70210-39-CPA-7-1-1-4-2</v>
      </c>
      <c r="CX426" s="4" t="str">
        <v>IR 70210-39-CPA-7-1-1-4-2</v>
      </c>
      <c r="CY426" s="4" t="str">
        <v>IR 70210-39-CPA-7-1-1-4-2</v>
      </c>
      <c r="CZ426" s="4" t="str">
        <v>IR 70210-39-CPA-7-1-1-4-2</v>
      </c>
      <c r="DA426" s="4" t="str">
        <v>IR 70210-39-CPA-7-1-1-4-2</v>
      </c>
    </row>
    <row r="427" spans="1:105" x14ac:dyDescent="0.35">
      <c r="A427" s="4" t="s">
        <v>1588</v>
      </c>
      <c r="B427" s="4" t="s">
        <v>1587</v>
      </c>
      <c r="C427" s="4" t="s">
        <v>2943</v>
      </c>
      <c r="F427" s="4" t="s">
        <v>2505</v>
      </c>
      <c r="AS427" s="4" t="str">
        <v>IR 70213-10-CPA-4-2-2-2</v>
      </c>
      <c r="AT427" s="4" t="str">
        <v>IR 70213-10-CPA-4-2-2-2</v>
      </c>
      <c r="AU427" s="4" t="str">
        <v>IR 70213-10-CPA-4-2-2-2</v>
      </c>
      <c r="AV427" s="4" t="str">
        <v>IR 70213-10-CPA-4-2-2-2</v>
      </c>
      <c r="AW427" s="4" t="str">
        <v>IR 70213-10-CPA-4-2-2-2</v>
      </c>
      <c r="AX427" s="4" t="str">
        <v>IR 70213-10-CPA-4-2-2-2</v>
      </c>
      <c r="AY427" s="4" t="str">
        <v>IR 70213-10-CPA-4-2-2-2</v>
      </c>
      <c r="AZ427" s="4" t="str">
        <v>IR 70213-10-CPA-4-2-2-2</v>
      </c>
      <c r="BA427" s="4" t="str">
        <v>IR 70213-10-CPA-4-2-2-2</v>
      </c>
      <c r="BB427" s="4" t="str">
        <v>IR 70213-10-CPA-4-2-2-2</v>
      </c>
      <c r="BC427" s="4" t="str">
        <v>IR 70213-10-CPA-4-2-2-2</v>
      </c>
      <c r="BD427" s="4" t="str">
        <v>IR 70213-10-CPA-4-2-2-2</v>
      </c>
      <c r="BE427" s="4" t="str">
        <v>IR 70213-10-CPA-4-2-2-2</v>
      </c>
      <c r="BF427" s="4" t="str">
        <v>IR 70213-10-CPA-4-2-2-2</v>
      </c>
      <c r="BG427" s="4" t="str">
        <v>IR 70213-10-CPA-4-2-2-2</v>
      </c>
      <c r="BH427" s="4" t="str">
        <v>IR 70213-10-CPA-4-2-2-2</v>
      </c>
      <c r="BI427" s="4" t="str">
        <v>IR 70213-10-CPA-4-2-2-2</v>
      </c>
      <c r="BJ427" s="4" t="str">
        <v>IR 70213-10-CPA-4-2-2-2</v>
      </c>
      <c r="BK427" s="4" t="str">
        <v>IR 70213-10-CPA-4-2-2-2</v>
      </c>
      <c r="BL427" s="4" t="str">
        <v>IR 70213-10-CPA-4-2-2-2</v>
      </c>
      <c r="BM427" s="4" t="str">
        <v>IR 70213-10-CPA-4-2-2-2</v>
      </c>
      <c r="BN427" s="4" t="str">
        <v>IR 70213-10-CPA-4-2-2-2</v>
      </c>
      <c r="BO427" s="4" t="str">
        <v>IR 70213-10-CPA-4-2-2-2</v>
      </c>
      <c r="BP427" s="4" t="str">
        <v>IR 70213-10-CPA-4-2-2-2</v>
      </c>
      <c r="BQ427" s="4" t="str">
        <v>IR 70213-10-CPA-4-2-2-2</v>
      </c>
      <c r="BR427" s="4" t="str">
        <v>IR 70213-10-CPA-4-2-2-2</v>
      </c>
      <c r="BS427" s="4" t="str">
        <v>IR 70213-10-CPA-4-2-2-2</v>
      </c>
      <c r="BT427" s="4" t="str">
        <v>IR 70213-10-CPA-4-2-2-2</v>
      </c>
      <c r="BU427" s="4" t="str">
        <v>IR 70213-10-CPA-4-2-2-2</v>
      </c>
      <c r="BV427" s="4" t="str">
        <v>IR 70213-10-CPA-4-2-2-2</v>
      </c>
      <c r="BX427" s="4" t="str">
        <v>IR 70210–39-CPA-7–1-1–4-2</v>
      </c>
      <c r="BY427" s="4" t="str">
        <v>IR 70210–39-CPA-7–1-1–4-2</v>
      </c>
      <c r="BZ427" s="4" t="str">
        <v>IR 70210–39-CPA-7–1-1–4-2</v>
      </c>
      <c r="CA427" s="4" t="str">
        <v>IR 70210–39-CPA-7–1-1–4-2</v>
      </c>
      <c r="CB427" s="4" t="str">
        <v>IR 70210–39-CPA-7–1-1–4-2</v>
      </c>
      <c r="CC427" s="4" t="str">
        <v>IR 70210–39-CPA-7–1-1–4-2</v>
      </c>
      <c r="CD427" s="4" t="str">
        <v>IR 70210–39-CPA-7–1-1–4-2</v>
      </c>
      <c r="CE427" s="4" t="str">
        <v>IR 70210–39-CPA-7–1-1–4-2</v>
      </c>
      <c r="CF427" s="4" t="str">
        <v>IR 70210–39-CPA-7–1-1–4-2</v>
      </c>
      <c r="CG427" s="4" t="str">
        <v>IR 70210–39-CPA-7–1-1–4-2</v>
      </c>
      <c r="CH427" s="4" t="str">
        <v>IR 70210–39-CPA-7–1-1–4-2</v>
      </c>
      <c r="CI427" s="4" t="str">
        <v>IR 70210–39-CPA-7–1-1–4-2</v>
      </c>
      <c r="CJ427" s="4" t="str">
        <v>IR 70210–39-CPA-7–1-1–4-2</v>
      </c>
      <c r="CK427" s="4" t="str">
        <v>IR 70210–39-CPA-7–1-1–4-2</v>
      </c>
      <c r="CL427" s="4" t="str">
        <v>IR 70210–39-CPA-7–1-1–4-2</v>
      </c>
      <c r="CM427" s="4" t="str">
        <v>IR 70210–39-CPA-7–1-1–4-2</v>
      </c>
      <c r="CN427" s="4" t="str">
        <v>IR 70210–39-CPA-7–1-1–4-2</v>
      </c>
      <c r="CO427" s="4" t="str">
        <v>IR 70210–39-CPA-7–1-1–4-2</v>
      </c>
      <c r="CP427" s="4" t="str">
        <v>IR 70210–39-CPA-7–1-1–4-2</v>
      </c>
      <c r="CQ427" s="4" t="str">
        <v>IR 70210–39-CPA-7–1-1–4-2</v>
      </c>
      <c r="CR427" s="4" t="str">
        <v>IR 70210–39-CPA-7–1-1–4-2</v>
      </c>
      <c r="CS427" s="4" t="str">
        <v>IR 70210–39-CPA-7–1-1–4-2</v>
      </c>
      <c r="CT427" s="4" t="str">
        <v>IR 70210–39-CPA-7–1-1–4-2</v>
      </c>
      <c r="CU427" s="4" t="str">
        <v>IR 70210–39-CPA-7–1-1–4-2</v>
      </c>
      <c r="CV427" s="4" t="str">
        <v>IR 70210–39-CPA-7–1-1–4-2</v>
      </c>
      <c r="CW427" s="4" t="str">
        <v>IR 70210–39-CPA-7–1-1–4-2</v>
      </c>
      <c r="CX427" s="4" t="str">
        <v>IR 70210–39-CPA-7–1-1–4-2</v>
      </c>
      <c r="CY427" s="4" t="str">
        <v>IR 70210–39-CPA-7–1-1–4-2</v>
      </c>
      <c r="CZ427" s="4" t="str">
        <v>IR 70210–39-CPA-7–1-1–4-2</v>
      </c>
      <c r="DA427" s="4" t="str">
        <v>IR 70210–39-CPA-7–1-1–4-2</v>
      </c>
    </row>
    <row r="428" spans="1:105" x14ac:dyDescent="0.35">
      <c r="A428" s="4" t="s">
        <v>1588</v>
      </c>
      <c r="B428" s="4" t="s">
        <v>1587</v>
      </c>
      <c r="C428" s="4" t="s">
        <v>2944</v>
      </c>
      <c r="F428" s="4" t="s">
        <v>2505</v>
      </c>
      <c r="AS428" s="4" t="str">
        <v>IR 70213–10-CPA-4–2-2–2</v>
      </c>
      <c r="AT428" s="4" t="str">
        <v>IR 70213–10-CPA-4–2-2–2</v>
      </c>
      <c r="AU428" s="4" t="str">
        <v>IR 70213–10-CPA-4–2-2–2</v>
      </c>
      <c r="AV428" s="4" t="str">
        <v>IR 70213–10-CPA-4–2-2–2</v>
      </c>
      <c r="AW428" s="4" t="str">
        <v>IR 70213–10-CPA-4–2-2–2</v>
      </c>
      <c r="AX428" s="4" t="str">
        <v>IR 70213–10-CPA-4–2-2–2</v>
      </c>
      <c r="AY428" s="4" t="str">
        <v>IR 70213–10-CPA-4–2-2–2</v>
      </c>
      <c r="AZ428" s="4" t="str">
        <v>IR 70213–10-CPA-4–2-2–2</v>
      </c>
      <c r="BA428" s="4" t="str">
        <v>IR 70213–10-CPA-4–2-2–2</v>
      </c>
      <c r="BB428" s="4" t="str">
        <v>IR 70213–10-CPA-4–2-2–2</v>
      </c>
      <c r="BC428" s="4" t="str">
        <v>IR 70213–10-CPA-4–2-2–2</v>
      </c>
      <c r="BD428" s="4" t="str">
        <v>IR 70213–10-CPA-4–2-2–2</v>
      </c>
      <c r="BE428" s="4" t="str">
        <v>IR 70213–10-CPA-4–2-2–2</v>
      </c>
      <c r="BF428" s="4" t="str">
        <v>IR 70213–10-CPA-4–2-2–2</v>
      </c>
      <c r="BG428" s="4" t="str">
        <v>IR 70213–10-CPA-4–2-2–2</v>
      </c>
      <c r="BH428" s="4" t="str">
        <v>IR 70213–10-CPA-4–2-2–2</v>
      </c>
      <c r="BI428" s="4" t="str">
        <v>IR 70213–10-CPA-4–2-2–2</v>
      </c>
      <c r="BJ428" s="4" t="str">
        <v>IR 70213–10-CPA-4–2-2–2</v>
      </c>
      <c r="BK428" s="4" t="str">
        <v>IR 70213–10-CPA-4–2-2–2</v>
      </c>
      <c r="BL428" s="4" t="str">
        <v>IR 70213–10-CPA-4–2-2–2</v>
      </c>
      <c r="BM428" s="4" t="str">
        <v>IR 70213–10-CPA-4–2-2–2</v>
      </c>
      <c r="BN428" s="4" t="str">
        <v>IR 70213–10-CPA-4–2-2–2</v>
      </c>
      <c r="BO428" s="4" t="str">
        <v>IR 70213–10-CPA-4–2-2–2</v>
      </c>
      <c r="BP428" s="4" t="str">
        <v>IR 70213–10-CPA-4–2-2–2</v>
      </c>
      <c r="BQ428" s="4" t="str">
        <v>IR 70213–10-CPA-4–2-2–2</v>
      </c>
      <c r="BR428" s="4" t="str">
        <v>IR 70213–10-CPA-4–2-2–2</v>
      </c>
      <c r="BS428" s="4" t="str">
        <v>IR 70213–10-CPA-4–2-2–2</v>
      </c>
      <c r="BT428" s="4" t="str">
        <v>IR 70213–10-CPA-4–2-2–2</v>
      </c>
      <c r="BU428" s="4" t="str">
        <v>IR 70213–10-CPA-4–2-2–2</v>
      </c>
      <c r="BV428" s="4" t="str">
        <v>IR 70213–10-CPA-4–2-2–2</v>
      </c>
      <c r="BX428" s="4" t="str">
        <v>IR 70213-10-CPA-4-2-2-2</v>
      </c>
      <c r="BY428" s="4" t="str">
        <v>IR 70213-10-CPA-4-2-2-2</v>
      </c>
      <c r="BZ428" s="4" t="str">
        <v>IR 70213-10-CPA-4-2-2-2</v>
      </c>
      <c r="CA428" s="4" t="str">
        <v>IR 70213-10-CPA-4-2-2-2</v>
      </c>
      <c r="CB428" s="4" t="str">
        <v>IR 70213-10-CPA-4-2-2-2</v>
      </c>
      <c r="CC428" s="4" t="str">
        <v>IR 70213-10-CPA-4-2-2-2</v>
      </c>
      <c r="CD428" s="4" t="str">
        <v>IR 70213-10-CPA-4-2-2-2</v>
      </c>
      <c r="CE428" s="4" t="str">
        <v>IR 70213-10-CPA-4-2-2-2</v>
      </c>
      <c r="CF428" s="4" t="str">
        <v>IR 70213-10-CPA-4-2-2-2</v>
      </c>
      <c r="CG428" s="4" t="str">
        <v>IR 70213-10-CPA-4-2-2-2</v>
      </c>
      <c r="CH428" s="4" t="str">
        <v>IR 70213-10-CPA-4-2-2-2</v>
      </c>
      <c r="CI428" s="4" t="str">
        <v>IR 70213-10-CPA-4-2-2-2</v>
      </c>
      <c r="CJ428" s="4" t="str">
        <v>IR 70213-10-CPA-4-2-2-2</v>
      </c>
      <c r="CK428" s="4" t="str">
        <v>IR 70213-10-CPA-4-2-2-2</v>
      </c>
      <c r="CL428" s="4" t="str">
        <v>IR 70213-10-CPA-4-2-2-2</v>
      </c>
      <c r="CM428" s="4" t="str">
        <v>IR 70213-10-CPA-4-2-2-2</v>
      </c>
      <c r="CN428" s="4" t="str">
        <v>IR 70213-10-CPA-4-2-2-2</v>
      </c>
      <c r="CO428" s="4" t="str">
        <v>IR 70213-10-CPA-4-2-2-2</v>
      </c>
      <c r="CP428" s="4" t="str">
        <v>IR 70213-10-CPA-4-2-2-2</v>
      </c>
      <c r="CQ428" s="4" t="str">
        <v>IR 70213-10-CPA-4-2-2-2</v>
      </c>
      <c r="CR428" s="4" t="str">
        <v>IR 70213-10-CPA-4-2-2-2</v>
      </c>
      <c r="CS428" s="4" t="str">
        <v>IR 70213-10-CPA-4-2-2-2</v>
      </c>
      <c r="CT428" s="4" t="str">
        <v>IR 70213-10-CPA-4-2-2-2</v>
      </c>
      <c r="CU428" s="4" t="str">
        <v>IR 70213-10-CPA-4-2-2-2</v>
      </c>
      <c r="CV428" s="4" t="str">
        <v>IR 70213-10-CPA-4-2-2-2</v>
      </c>
      <c r="CW428" s="4" t="str">
        <v>IR 70213-10-CPA-4-2-2-2</v>
      </c>
      <c r="CX428" s="4" t="str">
        <v>IR 70213-10-CPA-4-2-2-2</v>
      </c>
      <c r="CY428" s="4" t="str">
        <v>IR 70213-10-CPA-4-2-2-2</v>
      </c>
      <c r="CZ428" s="4" t="str">
        <v>IR 70213-10-CPA-4-2-2-2</v>
      </c>
      <c r="DA428" s="4" t="str">
        <v>IR 70213-10-CPA-4-2-2-2</v>
      </c>
    </row>
    <row r="429" spans="1:105" x14ac:dyDescent="0.35">
      <c r="A429" s="4" t="s">
        <v>1588</v>
      </c>
      <c r="B429" s="4" t="s">
        <v>1587</v>
      </c>
      <c r="C429" s="4" t="s">
        <v>2945</v>
      </c>
      <c r="F429" s="4" t="s">
        <v>2502</v>
      </c>
      <c r="AS429" s="4" t="str">
        <v>IR 70213-10-CPA-4-2-3-2</v>
      </c>
      <c r="AT429" s="4" t="str">
        <v>IR 70213-10-CPA-4-2-3-2</v>
      </c>
      <c r="AU429" s="4" t="str">
        <v>IR 70213-10-CPA-4-2-3-2</v>
      </c>
      <c r="AV429" s="4" t="str">
        <v>IR 70213-10-CPA-4-2-3-2</v>
      </c>
      <c r="AW429" s="4" t="str">
        <v>IR 70213-10-CPA-4-2-3-2</v>
      </c>
      <c r="AX429" s="4" t="str">
        <v>IR 70213-10-CPA-4-2-3-2</v>
      </c>
      <c r="AY429" s="4" t="str">
        <v>IR 70213-10-CPA-4-2-3-2</v>
      </c>
      <c r="AZ429" s="4" t="str">
        <v>IR 70213-10-CPA-4-2-3-2</v>
      </c>
      <c r="BA429" s="4" t="str">
        <v>IR 70213-10-CPA-4-2-3-2</v>
      </c>
      <c r="BB429" s="4" t="str">
        <v>IR 70213-10-CPA-4-2-3-2</v>
      </c>
      <c r="BC429" s="4" t="str">
        <v>IR 70213-10-CPA-4-2-3-2</v>
      </c>
      <c r="BD429" s="4" t="str">
        <v>IR 70213-10-CPA-4-2-3-2</v>
      </c>
      <c r="BE429" s="4" t="str">
        <v>IR 70213-10-CPA-4-2-3-2</v>
      </c>
      <c r="BF429" s="4" t="str">
        <v>IR 70213-10-CPA-4-2-3-2</v>
      </c>
      <c r="BG429" s="4" t="str">
        <v>IR 70213-10-CPA-4-2-3-2</v>
      </c>
      <c r="BH429" s="4" t="str">
        <v>IR 70213-10-CPA-4-2-3-2</v>
      </c>
      <c r="BI429" s="4" t="str">
        <v>IR 70213-10-CPA-4-2-3-2</v>
      </c>
      <c r="BJ429" s="4" t="str">
        <v>IR 70213-10-CPA-4-2-3-2</v>
      </c>
      <c r="BK429" s="4" t="str">
        <v>IR 70213-10-CPA-4-2-3-2</v>
      </c>
      <c r="BL429" s="4" t="str">
        <v>IR 70213-10-CPA-4-2-3-2</v>
      </c>
      <c r="BM429" s="4" t="str">
        <v>IR 70213-10-CPA-4-2-3-2</v>
      </c>
      <c r="BN429" s="4" t="str">
        <v>IR 70213-10-CPA-4-2-3-2</v>
      </c>
      <c r="BO429" s="4" t="str">
        <v>IR 70213-10-CPA-4-2-3-2</v>
      </c>
      <c r="BP429" s="4" t="str">
        <v>IR 70213-10-CPA-4-2-3-2</v>
      </c>
      <c r="BQ429" s="4" t="str">
        <v>IR 70213-10-CPA-4-2-3-2</v>
      </c>
      <c r="BR429" s="4" t="str">
        <v>IR 70213-10-CPA-4-2-3-2</v>
      </c>
      <c r="BS429" s="4" t="str">
        <v>IR 70213-10-CPA-4-2-3-2</v>
      </c>
      <c r="BT429" s="4" t="str">
        <v>IR 70213-10-CPA-4-2-3-2</v>
      </c>
      <c r="BU429" s="4" t="str">
        <v>IR 70213-10-CPA-4-2-3-2</v>
      </c>
      <c r="BV429" s="4" t="str">
        <v>IR 70213-10-CPA-4-2-3-2</v>
      </c>
      <c r="BX429" s="4" t="str">
        <v>IR 70213–10-CPA-4–2-2–2</v>
      </c>
      <c r="BY429" s="4" t="str">
        <v>IR 70213–10-CPA-4–2-2–2</v>
      </c>
      <c r="BZ429" s="4" t="str">
        <v>IR 70213–10-CPA-4–2-2–2</v>
      </c>
      <c r="CA429" s="4" t="str">
        <v>IR 70213–10-CPA-4–2-2–2</v>
      </c>
      <c r="CB429" s="4" t="str">
        <v>IR 70213–10-CPA-4–2-2–2</v>
      </c>
      <c r="CC429" s="4" t="str">
        <v>IR 70213–10-CPA-4–2-2–2</v>
      </c>
      <c r="CD429" s="4" t="str">
        <v>IR 70213–10-CPA-4–2-2–2</v>
      </c>
      <c r="CE429" s="4" t="str">
        <v>IR 70213–10-CPA-4–2-2–2</v>
      </c>
      <c r="CF429" s="4" t="str">
        <v>IR 70213–10-CPA-4–2-2–2</v>
      </c>
      <c r="CG429" s="4" t="str">
        <v>IR 70213–10-CPA-4–2-2–2</v>
      </c>
      <c r="CH429" s="4" t="str">
        <v>IR 70213–10-CPA-4–2-2–2</v>
      </c>
      <c r="CI429" s="4" t="str">
        <v>IR 70213–10-CPA-4–2-2–2</v>
      </c>
      <c r="CJ429" s="4" t="str">
        <v>IR 70213–10-CPA-4–2-2–2</v>
      </c>
      <c r="CK429" s="4" t="str">
        <v>IR 70213–10-CPA-4–2-2–2</v>
      </c>
      <c r="CL429" s="4" t="str">
        <v>IR 70213–10-CPA-4–2-2–2</v>
      </c>
      <c r="CM429" s="4" t="str">
        <v>IR 70213–10-CPA-4–2-2–2</v>
      </c>
      <c r="CN429" s="4" t="str">
        <v>IR 70213–10-CPA-4–2-2–2</v>
      </c>
      <c r="CO429" s="4" t="str">
        <v>IR 70213–10-CPA-4–2-2–2</v>
      </c>
      <c r="CP429" s="4" t="str">
        <v>IR 70213–10-CPA-4–2-2–2</v>
      </c>
      <c r="CQ429" s="4" t="str">
        <v>IR 70213–10-CPA-4–2-2–2</v>
      </c>
      <c r="CR429" s="4" t="str">
        <v>IR 70213–10-CPA-4–2-2–2</v>
      </c>
      <c r="CS429" s="4" t="str">
        <v>IR 70213–10-CPA-4–2-2–2</v>
      </c>
      <c r="CT429" s="4" t="str">
        <v>IR 70213–10-CPA-4–2-2–2</v>
      </c>
      <c r="CU429" s="4" t="str">
        <v>IR 70213–10-CPA-4–2-2–2</v>
      </c>
      <c r="CV429" s="4" t="str">
        <v>IR 70213–10-CPA-4–2-2–2</v>
      </c>
      <c r="CW429" s="4" t="str">
        <v>IR 70213–10-CPA-4–2-2–2</v>
      </c>
      <c r="CX429" s="4" t="str">
        <v>IR 70213–10-CPA-4–2-2–2</v>
      </c>
      <c r="CY429" s="4" t="str">
        <v>IR 70213–10-CPA-4–2-2–2</v>
      </c>
      <c r="CZ429" s="4" t="str">
        <v>IR 70213–10-CPA-4–2-2–2</v>
      </c>
      <c r="DA429" s="4" t="str">
        <v>IR 70213–10-CPA-4–2-2–2</v>
      </c>
    </row>
    <row r="430" spans="1:105" x14ac:dyDescent="0.35">
      <c r="A430" s="4" t="s">
        <v>1588</v>
      </c>
      <c r="B430" s="4" t="s">
        <v>1587</v>
      </c>
      <c r="C430" s="4" t="s">
        <v>2946</v>
      </c>
      <c r="F430" s="4" t="s">
        <v>2502</v>
      </c>
      <c r="AS430" s="4" t="str">
        <v>IR 70213–10-CPA-4–2-3–2</v>
      </c>
      <c r="AT430" s="4" t="str">
        <v>IR 70213–10-CPA-4–2-3–2</v>
      </c>
      <c r="AU430" s="4" t="str">
        <v>IR 70213–10-CPA-4–2-3–2</v>
      </c>
      <c r="AV430" s="4" t="str">
        <v>IR 70213–10-CPA-4–2-3–2</v>
      </c>
      <c r="AW430" s="4" t="str">
        <v>IR 70213–10-CPA-4–2-3–2</v>
      </c>
      <c r="AX430" s="4" t="str">
        <v>IR 70213–10-CPA-4–2-3–2</v>
      </c>
      <c r="AY430" s="4" t="str">
        <v>IR 70213–10-CPA-4–2-3–2</v>
      </c>
      <c r="AZ430" s="4" t="str">
        <v>IR 70213–10-CPA-4–2-3–2</v>
      </c>
      <c r="BA430" s="4" t="str">
        <v>IR 70213–10-CPA-4–2-3–2</v>
      </c>
      <c r="BB430" s="4" t="str">
        <v>IR 70213–10-CPA-4–2-3–2</v>
      </c>
      <c r="BC430" s="4" t="str">
        <v>IR 70213–10-CPA-4–2-3–2</v>
      </c>
      <c r="BD430" s="4" t="str">
        <v>IR 70213–10-CPA-4–2-3–2</v>
      </c>
      <c r="BE430" s="4" t="str">
        <v>IR 70213–10-CPA-4–2-3–2</v>
      </c>
      <c r="BF430" s="4" t="str">
        <v>IR 70213–10-CPA-4–2-3–2</v>
      </c>
      <c r="BG430" s="4" t="str">
        <v>IR 70213–10-CPA-4–2-3–2</v>
      </c>
      <c r="BH430" s="4" t="str">
        <v>IR 70213–10-CPA-4–2-3–2</v>
      </c>
      <c r="BI430" s="4" t="str">
        <v>IR 70213–10-CPA-4–2-3–2</v>
      </c>
      <c r="BJ430" s="4" t="str">
        <v>IR 70213–10-CPA-4–2-3–2</v>
      </c>
      <c r="BK430" s="4" t="str">
        <v>IR 70213–10-CPA-4–2-3–2</v>
      </c>
      <c r="BL430" s="4" t="str">
        <v>IR 70213–10-CPA-4–2-3–2</v>
      </c>
      <c r="BM430" s="4" t="str">
        <v>IR 70213–10-CPA-4–2-3–2</v>
      </c>
      <c r="BN430" s="4" t="str">
        <v>IR 70213–10-CPA-4–2-3–2</v>
      </c>
      <c r="BO430" s="4" t="str">
        <v>IR 70213–10-CPA-4–2-3–2</v>
      </c>
      <c r="BP430" s="4" t="str">
        <v>IR 70213–10-CPA-4–2-3–2</v>
      </c>
      <c r="BQ430" s="4" t="str">
        <v>IR 70213–10-CPA-4–2-3–2</v>
      </c>
      <c r="BR430" s="4" t="str">
        <v>IR 70213–10-CPA-4–2-3–2</v>
      </c>
      <c r="BS430" s="4" t="str">
        <v>IR 70213–10-CPA-4–2-3–2</v>
      </c>
      <c r="BT430" s="4" t="str">
        <v>IR 70213–10-CPA-4–2-3–2</v>
      </c>
      <c r="BU430" s="4" t="str">
        <v>IR 70213–10-CPA-4–2-3–2</v>
      </c>
      <c r="BV430" s="4" t="str">
        <v>IR 70213–10-CPA-4–2-3–2</v>
      </c>
      <c r="BX430" s="4" t="str">
        <v>IR 70213-10-CPA-4-2-3-2</v>
      </c>
      <c r="BY430" s="4" t="str">
        <v>IR 70213-10-CPA-4-2-3-2</v>
      </c>
      <c r="BZ430" s="4" t="str">
        <v>IR 70213-10-CPA-4-2-3-2</v>
      </c>
      <c r="CA430" s="4" t="str">
        <v>IR 70213-10-CPA-4-2-3-2</v>
      </c>
      <c r="CB430" s="4" t="str">
        <v>IR 70213-10-CPA-4-2-3-2</v>
      </c>
      <c r="CC430" s="4" t="str">
        <v>IR 70213-10-CPA-4-2-3-2</v>
      </c>
      <c r="CD430" s="4" t="str">
        <v>IR 70213-10-CPA-4-2-3-2</v>
      </c>
      <c r="CE430" s="4" t="str">
        <v>IR 70213-10-CPA-4-2-3-2</v>
      </c>
      <c r="CF430" s="4" t="str">
        <v>IR 70213-10-CPA-4-2-3-2</v>
      </c>
      <c r="CG430" s="4" t="str">
        <v>IR 70213-10-CPA-4-2-3-2</v>
      </c>
      <c r="CH430" s="4" t="str">
        <v>IR 70213-10-CPA-4-2-3-2</v>
      </c>
      <c r="CI430" s="4" t="str">
        <v>IR 70213-10-CPA-4-2-3-2</v>
      </c>
      <c r="CJ430" s="4" t="str">
        <v>IR 70213-10-CPA-4-2-3-2</v>
      </c>
      <c r="CK430" s="4" t="str">
        <v>IR 70213-10-CPA-4-2-3-2</v>
      </c>
      <c r="CL430" s="4" t="str">
        <v>IR 70213-10-CPA-4-2-3-2</v>
      </c>
      <c r="CM430" s="4" t="str">
        <v>IR 70213-10-CPA-4-2-3-2</v>
      </c>
      <c r="CN430" s="4" t="str">
        <v>IR 70213-10-CPA-4-2-3-2</v>
      </c>
      <c r="CO430" s="4" t="str">
        <v>IR 70213-10-CPA-4-2-3-2</v>
      </c>
      <c r="CP430" s="4" t="str">
        <v>IR 70213-10-CPA-4-2-3-2</v>
      </c>
      <c r="CQ430" s="4" t="str">
        <v>IR 70213-10-CPA-4-2-3-2</v>
      </c>
      <c r="CR430" s="4" t="str">
        <v>IR 70213-10-CPA-4-2-3-2</v>
      </c>
      <c r="CS430" s="4" t="str">
        <v>IR 70213-10-CPA-4-2-3-2</v>
      </c>
      <c r="CT430" s="4" t="str">
        <v>IR 70213-10-CPA-4-2-3-2</v>
      </c>
      <c r="CU430" s="4" t="str">
        <v>IR 70213-10-CPA-4-2-3-2</v>
      </c>
      <c r="CV430" s="4" t="str">
        <v>IR 70213-10-CPA-4-2-3-2</v>
      </c>
      <c r="CW430" s="4" t="str">
        <v>IR 70213-10-CPA-4-2-3-2</v>
      </c>
      <c r="CX430" s="4" t="str">
        <v>IR 70213-10-CPA-4-2-3-2</v>
      </c>
      <c r="CY430" s="4" t="str">
        <v>IR 70213-10-CPA-4-2-3-2</v>
      </c>
      <c r="CZ430" s="4" t="str">
        <v>IR 70213-10-CPA-4-2-3-2</v>
      </c>
      <c r="DA430" s="4" t="str">
        <v>IR 70213-10-CPA-4-2-3-2</v>
      </c>
    </row>
    <row r="431" spans="1:105" x14ac:dyDescent="0.35">
      <c r="A431" s="4" t="s">
        <v>1588</v>
      </c>
      <c r="B431" s="4" t="s">
        <v>1587</v>
      </c>
      <c r="C431" s="4" t="s">
        <v>2947</v>
      </c>
      <c r="F431" s="4" t="s">
        <v>2502</v>
      </c>
      <c r="AS431" s="4" t="str">
        <v>IR 71726-18-2-1-2</v>
      </c>
      <c r="AT431" s="4" t="str">
        <v>IR 71726-18-2-1-2</v>
      </c>
      <c r="AU431" s="4" t="str">
        <v>IR 71726-18-2-1-2</v>
      </c>
      <c r="AV431" s="4" t="str">
        <v>IR 71726-18-2-1-2</v>
      </c>
      <c r="AW431" s="4" t="str">
        <v>IR 71726-18-2-1-2</v>
      </c>
      <c r="AX431" s="4" t="str">
        <v>IR 71726-18-2-1-2</v>
      </c>
      <c r="AY431" s="4" t="str">
        <v>IR 71726-18-2-1-2</v>
      </c>
      <c r="AZ431" s="4" t="str">
        <v>IR 71726-18-2-1-2</v>
      </c>
      <c r="BA431" s="4" t="str">
        <v>IR 71726-18-2-1-2</v>
      </c>
      <c r="BB431" s="4" t="str">
        <v>IR 71726-18-2-1-2</v>
      </c>
      <c r="BC431" s="4" t="str">
        <v>IR 71726-18-2-1-2</v>
      </c>
      <c r="BD431" s="4" t="str">
        <v>IR 71726-18-2-1-2</v>
      </c>
      <c r="BE431" s="4" t="str">
        <v>IR 71726-18-2-1-2</v>
      </c>
      <c r="BF431" s="4" t="str">
        <v>IR 71726-18-2-1-2</v>
      </c>
      <c r="BG431" s="4" t="str">
        <v>IR 71726-18-2-1-2</v>
      </c>
      <c r="BH431" s="4" t="str">
        <v>IR 71726-18-2-1-2</v>
      </c>
      <c r="BI431" s="4" t="str">
        <v>IR 71726-18-2-1-2</v>
      </c>
      <c r="BJ431" s="4" t="str">
        <v>IR 71726-18-2-1-2</v>
      </c>
      <c r="BK431" s="4" t="str">
        <v>IR 71726-18-2-1-2</v>
      </c>
      <c r="BL431" s="4" t="str">
        <v>IR 71726-18-2-1-2</v>
      </c>
      <c r="BM431" s="4" t="str">
        <v>IR 71726-18-2-1-2</v>
      </c>
      <c r="BN431" s="4" t="str">
        <v>IR 71726-18-2-1-2</v>
      </c>
      <c r="BO431" s="4" t="str">
        <v>IR 71726-18-2-1-2</v>
      </c>
      <c r="BP431" s="4" t="str">
        <v>IR 71726-18-2-1-2</v>
      </c>
      <c r="BQ431" s="4" t="str">
        <v>IR 71726-18-2-1-2</v>
      </c>
      <c r="BR431" s="4" t="str">
        <v>IR 71726-18-2-1-2</v>
      </c>
      <c r="BS431" s="4" t="str">
        <v>IR 71726-18-2-1-2</v>
      </c>
      <c r="BT431" s="4" t="str">
        <v>IR 71726-18-2-1-2</v>
      </c>
      <c r="BU431" s="4" t="str">
        <v>IR 71726-18-2-1-2</v>
      </c>
      <c r="BV431" s="4" t="str">
        <v>IR 71726-18-2-1-2</v>
      </c>
      <c r="BX431" s="4" t="str">
        <v>IR 70213–10-CPA-4–2-3–2</v>
      </c>
      <c r="BY431" s="4" t="str">
        <v>IR 70213–10-CPA-4–2-3–2</v>
      </c>
      <c r="BZ431" s="4" t="str">
        <v>IR 70213–10-CPA-4–2-3–2</v>
      </c>
      <c r="CA431" s="4" t="str">
        <v>IR 70213–10-CPA-4–2-3–2</v>
      </c>
      <c r="CB431" s="4" t="str">
        <v>IR 70213–10-CPA-4–2-3–2</v>
      </c>
      <c r="CC431" s="4" t="str">
        <v>IR 70213–10-CPA-4–2-3–2</v>
      </c>
      <c r="CD431" s="4" t="str">
        <v>IR 70213–10-CPA-4–2-3–2</v>
      </c>
      <c r="CE431" s="4" t="str">
        <v>IR 70213–10-CPA-4–2-3–2</v>
      </c>
      <c r="CF431" s="4" t="str">
        <v>IR 70213–10-CPA-4–2-3–2</v>
      </c>
      <c r="CG431" s="4" t="str">
        <v>IR 70213–10-CPA-4–2-3–2</v>
      </c>
      <c r="CH431" s="4" t="str">
        <v>IR 70213–10-CPA-4–2-3–2</v>
      </c>
      <c r="CI431" s="4" t="str">
        <v>IR 70213–10-CPA-4–2-3–2</v>
      </c>
      <c r="CJ431" s="4" t="str">
        <v>IR 70213–10-CPA-4–2-3–2</v>
      </c>
      <c r="CK431" s="4" t="str">
        <v>IR 70213–10-CPA-4–2-3–2</v>
      </c>
      <c r="CL431" s="4" t="str">
        <v>IR 70213–10-CPA-4–2-3–2</v>
      </c>
      <c r="CM431" s="4" t="str">
        <v>IR 70213–10-CPA-4–2-3–2</v>
      </c>
      <c r="CN431" s="4" t="str">
        <v>IR 70213–10-CPA-4–2-3–2</v>
      </c>
      <c r="CO431" s="4" t="str">
        <v>IR 70213–10-CPA-4–2-3–2</v>
      </c>
      <c r="CP431" s="4" t="str">
        <v>IR 70213–10-CPA-4–2-3–2</v>
      </c>
      <c r="CQ431" s="4" t="str">
        <v>IR 70213–10-CPA-4–2-3–2</v>
      </c>
      <c r="CR431" s="4" t="str">
        <v>IR 70213–10-CPA-4–2-3–2</v>
      </c>
      <c r="CS431" s="4" t="str">
        <v>IR 70213–10-CPA-4–2-3–2</v>
      </c>
      <c r="CT431" s="4" t="str">
        <v>IR 70213–10-CPA-4–2-3–2</v>
      </c>
      <c r="CU431" s="4" t="str">
        <v>IR 70213–10-CPA-4–2-3–2</v>
      </c>
      <c r="CV431" s="4" t="str">
        <v>IR 70213–10-CPA-4–2-3–2</v>
      </c>
      <c r="CW431" s="4" t="str">
        <v>IR 70213–10-CPA-4–2-3–2</v>
      </c>
      <c r="CX431" s="4" t="str">
        <v>IR 70213–10-CPA-4–2-3–2</v>
      </c>
      <c r="CY431" s="4" t="str">
        <v>IR 70213–10-CPA-4–2-3–2</v>
      </c>
      <c r="CZ431" s="4" t="str">
        <v>IR 70213–10-CPA-4–2-3–2</v>
      </c>
      <c r="DA431" s="4" t="str">
        <v>IR 70213–10-CPA-4–2-3–2</v>
      </c>
    </row>
    <row r="432" spans="1:105" x14ac:dyDescent="0.35">
      <c r="A432" s="4" t="s">
        <v>1588</v>
      </c>
      <c r="B432" s="4" t="s">
        <v>1587</v>
      </c>
      <c r="C432" s="4" t="s">
        <v>2948</v>
      </c>
      <c r="F432" s="4" t="s">
        <v>2502</v>
      </c>
      <c r="AS432" s="4" t="str">
        <v>IR 71726–18–2-1–2</v>
      </c>
      <c r="AT432" s="4" t="str">
        <v>IR 71726–18–2-1–2</v>
      </c>
      <c r="AU432" s="4" t="str">
        <v>IR 71726–18–2-1–2</v>
      </c>
      <c r="AV432" s="4" t="str">
        <v>IR 71726–18–2-1–2</v>
      </c>
      <c r="AW432" s="4" t="str">
        <v>IR 71726–18–2-1–2</v>
      </c>
      <c r="AX432" s="4" t="str">
        <v>IR 71726–18–2-1–2</v>
      </c>
      <c r="AY432" s="4" t="str">
        <v>IR 71726–18–2-1–2</v>
      </c>
      <c r="AZ432" s="4" t="str">
        <v>IR 71726–18–2-1–2</v>
      </c>
      <c r="BA432" s="4" t="str">
        <v>IR 71726–18–2-1–2</v>
      </c>
      <c r="BB432" s="4" t="str">
        <v>IR 71726–18–2-1–2</v>
      </c>
      <c r="BC432" s="4" t="str">
        <v>IR 71726–18–2-1–2</v>
      </c>
      <c r="BD432" s="4" t="str">
        <v>IR 71726–18–2-1–2</v>
      </c>
      <c r="BE432" s="4" t="str">
        <v>IR 71726–18–2-1–2</v>
      </c>
      <c r="BF432" s="4" t="str">
        <v>IR 71726–18–2-1–2</v>
      </c>
      <c r="BG432" s="4" t="str">
        <v>IR 71726–18–2-1–2</v>
      </c>
      <c r="BH432" s="4" t="str">
        <v>IR 71726–18–2-1–2</v>
      </c>
      <c r="BI432" s="4" t="str">
        <v>IR 71726–18–2-1–2</v>
      </c>
      <c r="BJ432" s="4" t="str">
        <v>IR 71726–18–2-1–2</v>
      </c>
      <c r="BK432" s="4" t="str">
        <v>IR 71726–18–2-1–2</v>
      </c>
      <c r="BL432" s="4" t="str">
        <v>IR 71726–18–2-1–2</v>
      </c>
      <c r="BM432" s="4" t="str">
        <v>IR 71726–18–2-1–2</v>
      </c>
      <c r="BN432" s="4" t="str">
        <v>IR 71726–18–2-1–2</v>
      </c>
      <c r="BO432" s="4" t="str">
        <v>IR 71726–18–2-1–2</v>
      </c>
      <c r="BP432" s="4" t="str">
        <v>IR 71726–18–2-1–2</v>
      </c>
      <c r="BQ432" s="4" t="str">
        <v>IR 71726–18–2-1–2</v>
      </c>
      <c r="BR432" s="4" t="str">
        <v>IR 71726–18–2-1–2</v>
      </c>
      <c r="BS432" s="4" t="str">
        <v>IR 71726–18–2-1–2</v>
      </c>
      <c r="BT432" s="4" t="str">
        <v>IR 71726–18–2-1–2</v>
      </c>
      <c r="BU432" s="4" t="str">
        <v>IR 71726–18–2-1–2</v>
      </c>
      <c r="BV432" s="4" t="str">
        <v>IR 71726–18–2-1–2</v>
      </c>
      <c r="BX432" s="4" t="str">
        <v>IR 71726-18-2-1-2</v>
      </c>
      <c r="BY432" s="4" t="str">
        <v>IR 71726-18-2-1-2</v>
      </c>
      <c r="BZ432" s="4" t="str">
        <v>IR 71726-18-2-1-2</v>
      </c>
      <c r="CA432" s="4" t="str">
        <v>IR 71726-18-2-1-2</v>
      </c>
      <c r="CB432" s="4" t="str">
        <v>IR 71726-18-2-1-2</v>
      </c>
      <c r="CC432" s="4" t="str">
        <v>IR 71726-18-2-1-2</v>
      </c>
      <c r="CD432" s="4" t="str">
        <v>IR 71726-18-2-1-2</v>
      </c>
      <c r="CE432" s="4" t="str">
        <v>IR 71726-18-2-1-2</v>
      </c>
      <c r="CF432" s="4" t="str">
        <v>IR 71726-18-2-1-2</v>
      </c>
      <c r="CG432" s="4" t="str">
        <v>IR 71726-18-2-1-2</v>
      </c>
      <c r="CH432" s="4" t="str">
        <v>IR 71726-18-2-1-2</v>
      </c>
      <c r="CI432" s="4" t="str">
        <v>IR 71726-18-2-1-2</v>
      </c>
      <c r="CJ432" s="4" t="str">
        <v>IR 71726-18-2-1-2</v>
      </c>
      <c r="CK432" s="4" t="str">
        <v>IR 71726-18-2-1-2</v>
      </c>
      <c r="CL432" s="4" t="str">
        <v>IR 71726-18-2-1-2</v>
      </c>
      <c r="CM432" s="4" t="str">
        <v>IR 71726-18-2-1-2</v>
      </c>
      <c r="CN432" s="4" t="str">
        <v>IR 71726-18-2-1-2</v>
      </c>
      <c r="CO432" s="4" t="str">
        <v>IR 71726-18-2-1-2</v>
      </c>
      <c r="CP432" s="4" t="str">
        <v>IR 71726-18-2-1-2</v>
      </c>
      <c r="CQ432" s="4" t="str">
        <v>IR 71726-18-2-1-2</v>
      </c>
      <c r="CR432" s="4" t="str">
        <v>IR 71726-18-2-1-2</v>
      </c>
      <c r="CS432" s="4" t="str">
        <v>IR 71726-18-2-1-2</v>
      </c>
      <c r="CT432" s="4" t="str">
        <v>IR 71726-18-2-1-2</v>
      </c>
      <c r="CU432" s="4" t="str">
        <v>IR 71726-18-2-1-2</v>
      </c>
      <c r="CV432" s="4" t="str">
        <v>IR 71726-18-2-1-2</v>
      </c>
      <c r="CW432" s="4" t="str">
        <v>IR 71726-18-2-1-2</v>
      </c>
      <c r="CX432" s="4" t="str">
        <v>IR 71726-18-2-1-2</v>
      </c>
      <c r="CY432" s="4" t="str">
        <v>IR 71726-18-2-1-2</v>
      </c>
      <c r="CZ432" s="4" t="str">
        <v>IR 71726-18-2-1-2</v>
      </c>
      <c r="DA432" s="4" t="str">
        <v>IR 71726-18-2-1-2</v>
      </c>
    </row>
    <row r="433" spans="1:105" x14ac:dyDescent="0.35">
      <c r="A433" s="4" t="s">
        <v>1588</v>
      </c>
      <c r="B433" s="4" t="s">
        <v>1587</v>
      </c>
      <c r="C433" s="4" t="s">
        <v>2949</v>
      </c>
      <c r="F433" s="4" t="s">
        <v>2505</v>
      </c>
      <c r="AS433" s="4" t="str">
        <v>IR 72</v>
      </c>
      <c r="AT433" s="4" t="str">
        <v>IR 72</v>
      </c>
      <c r="AU433" s="4" t="str">
        <v>IR 72</v>
      </c>
      <c r="AV433" s="4" t="str">
        <v>IR 72</v>
      </c>
      <c r="AW433" s="4" t="str">
        <v>IR 72</v>
      </c>
      <c r="AX433" s="4" t="str">
        <v>IR 72</v>
      </c>
      <c r="AY433" s="4" t="str">
        <v>IR 72</v>
      </c>
      <c r="AZ433" s="4" t="str">
        <v>IR 72</v>
      </c>
      <c r="BA433" s="4" t="str">
        <v>IR 72</v>
      </c>
      <c r="BB433" s="4" t="str">
        <v>IR 72</v>
      </c>
      <c r="BC433" s="4" t="str">
        <v>IR 72</v>
      </c>
      <c r="BD433" s="4" t="str">
        <v>IR 72</v>
      </c>
      <c r="BE433" s="4" t="str">
        <v>IR 72</v>
      </c>
      <c r="BF433" s="4" t="str">
        <v>IR 72</v>
      </c>
      <c r="BG433" s="4" t="str">
        <v>IR 72</v>
      </c>
      <c r="BH433" s="4" t="str">
        <v>IR 72</v>
      </c>
      <c r="BI433" s="4" t="str">
        <v>IR 72</v>
      </c>
      <c r="BJ433" s="4" t="str">
        <v>IR 72</v>
      </c>
      <c r="BK433" s="4" t="str">
        <v>IR 72</v>
      </c>
      <c r="BL433" s="4" t="str">
        <v>IR 72</v>
      </c>
      <c r="BM433" s="4" t="str">
        <v>IR 72</v>
      </c>
      <c r="BN433" s="4" t="str">
        <v>IR 72</v>
      </c>
      <c r="BO433" s="4" t="str">
        <v>IR 72</v>
      </c>
      <c r="BP433" s="4" t="str">
        <v>IR 72</v>
      </c>
      <c r="BQ433" s="4" t="str">
        <v>IR 72</v>
      </c>
      <c r="BR433" s="4" t="str">
        <v>IR 72</v>
      </c>
      <c r="BS433" s="4" t="str">
        <v>IR 72</v>
      </c>
      <c r="BT433" s="4" t="str">
        <v>IR 72</v>
      </c>
      <c r="BU433" s="4" t="str">
        <v>IR 72</v>
      </c>
      <c r="BV433" s="4" t="str">
        <v>IR 72</v>
      </c>
      <c r="BX433" s="4" t="str">
        <v>IR 71726–18–2-1–2</v>
      </c>
      <c r="BY433" s="4" t="str">
        <v>IR 71726–18–2-1–2</v>
      </c>
      <c r="BZ433" s="4" t="str">
        <v>IR 71726–18–2-1–2</v>
      </c>
      <c r="CA433" s="4" t="str">
        <v>IR 71726–18–2-1–2</v>
      </c>
      <c r="CB433" s="4" t="str">
        <v>IR 71726–18–2-1–2</v>
      </c>
      <c r="CC433" s="4" t="str">
        <v>IR 71726–18–2-1–2</v>
      </c>
      <c r="CD433" s="4" t="str">
        <v>IR 71726–18–2-1–2</v>
      </c>
      <c r="CE433" s="4" t="str">
        <v>IR 71726–18–2-1–2</v>
      </c>
      <c r="CF433" s="4" t="str">
        <v>IR 71726–18–2-1–2</v>
      </c>
      <c r="CG433" s="4" t="str">
        <v>IR 71726–18–2-1–2</v>
      </c>
      <c r="CH433" s="4" t="str">
        <v>IR 71726–18–2-1–2</v>
      </c>
      <c r="CI433" s="4" t="str">
        <v>IR 71726–18–2-1–2</v>
      </c>
      <c r="CJ433" s="4" t="str">
        <v>IR 71726–18–2-1–2</v>
      </c>
      <c r="CK433" s="4" t="str">
        <v>IR 71726–18–2-1–2</v>
      </c>
      <c r="CL433" s="4" t="str">
        <v>IR 71726–18–2-1–2</v>
      </c>
      <c r="CM433" s="4" t="str">
        <v>IR 71726–18–2-1–2</v>
      </c>
      <c r="CN433" s="4" t="str">
        <v>IR 71726–18–2-1–2</v>
      </c>
      <c r="CO433" s="4" t="str">
        <v>IR 71726–18–2-1–2</v>
      </c>
      <c r="CP433" s="4" t="str">
        <v>IR 71726–18–2-1–2</v>
      </c>
      <c r="CQ433" s="4" t="str">
        <v>IR 71726–18–2-1–2</v>
      </c>
      <c r="CR433" s="4" t="str">
        <v>IR 71726–18–2-1–2</v>
      </c>
      <c r="CS433" s="4" t="str">
        <v>IR 71726–18–2-1–2</v>
      </c>
      <c r="CT433" s="4" t="str">
        <v>IR 71726–18–2-1–2</v>
      </c>
      <c r="CU433" s="4" t="str">
        <v>IR 71726–18–2-1–2</v>
      </c>
      <c r="CV433" s="4" t="str">
        <v>IR 71726–18–2-1–2</v>
      </c>
      <c r="CW433" s="4" t="str">
        <v>IR 71726–18–2-1–2</v>
      </c>
      <c r="CX433" s="4" t="str">
        <v>IR 71726–18–2-1–2</v>
      </c>
      <c r="CY433" s="4" t="str">
        <v>IR 71726–18–2-1–2</v>
      </c>
      <c r="CZ433" s="4" t="str">
        <v>IR 71726–18–2-1–2</v>
      </c>
      <c r="DA433" s="4" t="str">
        <v>IR 71726–18–2-1–2</v>
      </c>
    </row>
    <row r="434" spans="1:105" x14ac:dyDescent="0.35">
      <c r="A434" s="4" t="s">
        <v>1588</v>
      </c>
      <c r="B434" s="4" t="s">
        <v>1587</v>
      </c>
      <c r="C434" s="4" t="s">
        <v>2950</v>
      </c>
      <c r="F434" s="4" t="s">
        <v>2505</v>
      </c>
      <c r="AS434" s="4" t="str">
        <v>IR 74371-3-1-1</v>
      </c>
      <c r="AT434" s="4" t="str">
        <v>IR 74371-3-1-1</v>
      </c>
      <c r="AU434" s="4" t="str">
        <v>IR 74371-3-1-1</v>
      </c>
      <c r="AV434" s="4" t="str">
        <v>IR 74371-3-1-1</v>
      </c>
      <c r="AW434" s="4" t="str">
        <v>IR 74371-3-1-1</v>
      </c>
      <c r="AX434" s="4" t="str">
        <v>IR 74371-3-1-1</v>
      </c>
      <c r="AY434" s="4" t="str">
        <v>IR 74371-3-1-1</v>
      </c>
      <c r="AZ434" s="4" t="str">
        <v>IR 74371-3-1-1</v>
      </c>
      <c r="BA434" s="4" t="str">
        <v>IR 74371-3-1-1</v>
      </c>
      <c r="BB434" s="4" t="str">
        <v>IR 74371-3-1-1</v>
      </c>
      <c r="BC434" s="4" t="str">
        <v>IR 74371-3-1-1</v>
      </c>
      <c r="BD434" s="4" t="str">
        <v>IR 74371-3-1-1</v>
      </c>
      <c r="BE434" s="4" t="str">
        <v>IR 74371-3-1-1</v>
      </c>
      <c r="BF434" s="4" t="str">
        <v>IR 74371-3-1-1</v>
      </c>
      <c r="BG434" s="4" t="str">
        <v>IR 74371-3-1-1</v>
      </c>
      <c r="BH434" s="4" t="str">
        <v>IR 74371-3-1-1</v>
      </c>
      <c r="BI434" s="4" t="str">
        <v>IR 74371-3-1-1</v>
      </c>
      <c r="BJ434" s="4" t="str">
        <v>IR 74371-3-1-1</v>
      </c>
      <c r="BK434" s="4" t="str">
        <v>IR 74371-3-1-1</v>
      </c>
      <c r="BL434" s="4" t="str">
        <v>IR 74371-3-1-1</v>
      </c>
      <c r="BM434" s="4" t="str">
        <v>IR 74371-3-1-1</v>
      </c>
      <c r="BN434" s="4" t="str">
        <v>IR 74371-3-1-1</v>
      </c>
      <c r="BO434" s="4" t="str">
        <v>IR 74371-3-1-1</v>
      </c>
      <c r="BP434" s="4" t="str">
        <v>IR 74371-3-1-1</v>
      </c>
      <c r="BQ434" s="4" t="str">
        <v>IR 74371-3-1-1</v>
      </c>
      <c r="BR434" s="4" t="str">
        <v>IR 74371-3-1-1</v>
      </c>
      <c r="BS434" s="4" t="str">
        <v>IR 74371-3-1-1</v>
      </c>
      <c r="BT434" s="4" t="str">
        <v>IR 74371-3-1-1</v>
      </c>
      <c r="BU434" s="4" t="str">
        <v>IR 74371-3-1-1</v>
      </c>
      <c r="BV434" s="4" t="str">
        <v>IR 74371-3-1-1</v>
      </c>
      <c r="BX434" s="4" t="str">
        <v>IR 72</v>
      </c>
      <c r="BY434" s="4" t="str">
        <v>IR 72</v>
      </c>
      <c r="BZ434" s="4" t="str">
        <v>IR 72</v>
      </c>
      <c r="CA434" s="4" t="str">
        <v>IR 72</v>
      </c>
      <c r="CB434" s="4" t="str">
        <v>IR 72</v>
      </c>
      <c r="CC434" s="4" t="str">
        <v>IR 72</v>
      </c>
      <c r="CD434" s="4" t="str">
        <v>IR 72</v>
      </c>
      <c r="CE434" s="4" t="str">
        <v>IR 72</v>
      </c>
      <c r="CF434" s="4" t="str">
        <v>IR 72</v>
      </c>
      <c r="CG434" s="4" t="str">
        <v>IR 72</v>
      </c>
      <c r="CH434" s="4" t="str">
        <v>IR 72</v>
      </c>
      <c r="CI434" s="4" t="str">
        <v>IR 72</v>
      </c>
      <c r="CJ434" s="4" t="str">
        <v>IR 72</v>
      </c>
      <c r="CK434" s="4" t="str">
        <v>IR 72</v>
      </c>
      <c r="CL434" s="4" t="str">
        <v>IR 72</v>
      </c>
      <c r="CM434" s="4" t="str">
        <v>IR 72</v>
      </c>
      <c r="CN434" s="4" t="str">
        <v>IR 72</v>
      </c>
      <c r="CO434" s="4" t="str">
        <v>IR 72</v>
      </c>
      <c r="CP434" s="4" t="str">
        <v>IR 72</v>
      </c>
      <c r="CQ434" s="4" t="str">
        <v>IR 72</v>
      </c>
      <c r="CR434" s="4" t="str">
        <v>IR 72</v>
      </c>
      <c r="CS434" s="4" t="str">
        <v>IR 72</v>
      </c>
      <c r="CT434" s="4" t="str">
        <v>IR 72</v>
      </c>
      <c r="CU434" s="4" t="str">
        <v>IR 72</v>
      </c>
      <c r="CV434" s="4" t="str">
        <v>IR 72</v>
      </c>
      <c r="CW434" s="4" t="str">
        <v>IR 72</v>
      </c>
      <c r="CX434" s="4" t="str">
        <v>IR 72</v>
      </c>
      <c r="CY434" s="4" t="str">
        <v>IR 72</v>
      </c>
      <c r="CZ434" s="4" t="str">
        <v>IR 72</v>
      </c>
      <c r="DA434" s="4" t="str">
        <v>IR 72</v>
      </c>
    </row>
    <row r="435" spans="1:105" x14ac:dyDescent="0.35">
      <c r="A435" s="4" t="s">
        <v>1588</v>
      </c>
      <c r="B435" s="4" t="s">
        <v>1587</v>
      </c>
      <c r="C435" s="4" t="s">
        <v>2951</v>
      </c>
      <c r="F435" s="4" t="s">
        <v>2505</v>
      </c>
      <c r="AS435" s="4" t="str">
        <v>IR 74371–3-1–1</v>
      </c>
      <c r="AT435" s="4" t="str">
        <v>IR 74371–3-1–1</v>
      </c>
      <c r="AU435" s="4" t="str">
        <v>IR 74371–3-1–1</v>
      </c>
      <c r="AV435" s="4" t="str">
        <v>IR 74371–3-1–1</v>
      </c>
      <c r="AW435" s="4" t="str">
        <v>IR 74371–3-1–1</v>
      </c>
      <c r="AX435" s="4" t="str">
        <v>IR 74371–3-1–1</v>
      </c>
      <c r="AY435" s="4" t="str">
        <v>IR 74371–3-1–1</v>
      </c>
      <c r="AZ435" s="4" t="str">
        <v>IR 74371–3-1–1</v>
      </c>
      <c r="BA435" s="4" t="str">
        <v>IR 74371–3-1–1</v>
      </c>
      <c r="BB435" s="4" t="str">
        <v>IR 74371–3-1–1</v>
      </c>
      <c r="BC435" s="4" t="str">
        <v>IR 74371–3-1–1</v>
      </c>
      <c r="BD435" s="4" t="str">
        <v>IR 74371–3-1–1</v>
      </c>
      <c r="BE435" s="4" t="str">
        <v>IR 74371–3-1–1</v>
      </c>
      <c r="BF435" s="4" t="str">
        <v>IR 74371–3-1–1</v>
      </c>
      <c r="BG435" s="4" t="str">
        <v>IR 74371–3-1–1</v>
      </c>
      <c r="BH435" s="4" t="str">
        <v>IR 74371–3-1–1</v>
      </c>
      <c r="BI435" s="4" t="str">
        <v>IR 74371–3-1–1</v>
      </c>
      <c r="BJ435" s="4" t="str">
        <v>IR 74371–3-1–1</v>
      </c>
      <c r="BK435" s="4" t="str">
        <v>IR 74371–3-1–1</v>
      </c>
      <c r="BL435" s="4" t="str">
        <v>IR 74371–3-1–1</v>
      </c>
      <c r="BM435" s="4" t="str">
        <v>IR 74371–3-1–1</v>
      </c>
      <c r="BN435" s="4" t="str">
        <v>IR 74371–3-1–1</v>
      </c>
      <c r="BO435" s="4" t="str">
        <v>IR 74371–3-1–1</v>
      </c>
      <c r="BP435" s="4" t="str">
        <v>IR 74371–3-1–1</v>
      </c>
      <c r="BQ435" s="4" t="str">
        <v>IR 74371–3-1–1</v>
      </c>
      <c r="BR435" s="4" t="str">
        <v>IR 74371–3-1–1</v>
      </c>
      <c r="BS435" s="4" t="str">
        <v>IR 74371–3-1–1</v>
      </c>
      <c r="BT435" s="4" t="str">
        <v>IR 74371–3-1–1</v>
      </c>
      <c r="BU435" s="4" t="str">
        <v>IR 74371–3-1–1</v>
      </c>
      <c r="BV435" s="4" t="str">
        <v>IR 74371–3-1–1</v>
      </c>
      <c r="BX435" s="4" t="str">
        <v>IR 74371-3-1-1</v>
      </c>
      <c r="BY435" s="4" t="str">
        <v>IR 74371-3-1-1</v>
      </c>
      <c r="BZ435" s="4" t="str">
        <v>IR 74371-3-1-1</v>
      </c>
      <c r="CA435" s="4" t="str">
        <v>IR 74371-3-1-1</v>
      </c>
      <c r="CB435" s="4" t="str">
        <v>IR 74371-3-1-1</v>
      </c>
      <c r="CC435" s="4" t="str">
        <v>IR 74371-3-1-1</v>
      </c>
      <c r="CD435" s="4" t="str">
        <v>IR 74371-3-1-1</v>
      </c>
      <c r="CE435" s="4" t="str">
        <v>IR 74371-3-1-1</v>
      </c>
      <c r="CF435" s="4" t="str">
        <v>IR 74371-3-1-1</v>
      </c>
      <c r="CG435" s="4" t="str">
        <v>IR 74371-3-1-1</v>
      </c>
      <c r="CH435" s="4" t="str">
        <v>IR 74371-3-1-1</v>
      </c>
      <c r="CI435" s="4" t="str">
        <v>IR 74371-3-1-1</v>
      </c>
      <c r="CJ435" s="4" t="str">
        <v>IR 74371-3-1-1</v>
      </c>
      <c r="CK435" s="4" t="str">
        <v>IR 74371-3-1-1</v>
      </c>
      <c r="CL435" s="4" t="str">
        <v>IR 74371-3-1-1</v>
      </c>
      <c r="CM435" s="4" t="str">
        <v>IR 74371-3-1-1</v>
      </c>
      <c r="CN435" s="4" t="str">
        <v>IR 74371-3-1-1</v>
      </c>
      <c r="CO435" s="4" t="str">
        <v>IR 74371-3-1-1</v>
      </c>
      <c r="CP435" s="4" t="str">
        <v>IR 74371-3-1-1</v>
      </c>
      <c r="CQ435" s="4" t="str">
        <v>IR 74371-3-1-1</v>
      </c>
      <c r="CR435" s="4" t="str">
        <v>IR 74371-3-1-1</v>
      </c>
      <c r="CS435" s="4" t="str">
        <v>IR 74371-3-1-1</v>
      </c>
      <c r="CT435" s="4" t="str">
        <v>IR 74371-3-1-1</v>
      </c>
      <c r="CU435" s="4" t="str">
        <v>IR 74371-3-1-1</v>
      </c>
      <c r="CV435" s="4" t="str">
        <v>IR 74371-3-1-1</v>
      </c>
      <c r="CW435" s="4" t="str">
        <v>IR 74371-3-1-1</v>
      </c>
      <c r="CX435" s="4" t="str">
        <v>IR 74371-3-1-1</v>
      </c>
      <c r="CY435" s="4" t="str">
        <v>IR 74371-3-1-1</v>
      </c>
      <c r="CZ435" s="4" t="str">
        <v>IR 74371-3-1-1</v>
      </c>
      <c r="DA435" s="4" t="str">
        <v>IR 74371-3-1-1</v>
      </c>
    </row>
    <row r="436" spans="1:105" x14ac:dyDescent="0.35">
      <c r="A436" s="4" t="s">
        <v>1588</v>
      </c>
      <c r="B436" s="4" t="s">
        <v>1587</v>
      </c>
      <c r="C436" s="4" t="s">
        <v>2952</v>
      </c>
      <c r="AS436" s="4" t="str">
        <v>IR 74371-46-1-1</v>
      </c>
      <c r="AT436" s="4" t="str">
        <v>IR 74371-46-1-1</v>
      </c>
      <c r="AU436" s="4" t="str">
        <v>IR 74371-46-1-1</v>
      </c>
      <c r="AV436" s="4" t="str">
        <v>IR 74371-46-1-1</v>
      </c>
      <c r="AW436" s="4" t="str">
        <v>IR 74371-46-1-1</v>
      </c>
      <c r="AX436" s="4" t="str">
        <v>IR 74371-46-1-1</v>
      </c>
      <c r="AY436" s="4" t="str">
        <v>IR 74371-46-1-1</v>
      </c>
      <c r="AZ436" s="4" t="str">
        <v>IR 74371-46-1-1</v>
      </c>
      <c r="BA436" s="4" t="str">
        <v>IR 74371-46-1-1</v>
      </c>
      <c r="BB436" s="4" t="str">
        <v>IR 74371-46-1-1</v>
      </c>
      <c r="BC436" s="4" t="str">
        <v>IR 74371-46-1-1</v>
      </c>
      <c r="BD436" s="4" t="str">
        <v>IR 74371-46-1-1</v>
      </c>
      <c r="BE436" s="4" t="str">
        <v>IR 74371-46-1-1</v>
      </c>
      <c r="BF436" s="4" t="str">
        <v>IR 74371-46-1-1</v>
      </c>
      <c r="BG436" s="4" t="str">
        <v>IR 74371-46-1-1</v>
      </c>
      <c r="BH436" s="4" t="str">
        <v>IR 74371-46-1-1</v>
      </c>
      <c r="BI436" s="4" t="str">
        <v>IR 74371-46-1-1</v>
      </c>
      <c r="BJ436" s="4" t="str">
        <v>IR 74371-46-1-1</v>
      </c>
      <c r="BK436" s="4" t="str">
        <v>IR 74371-46-1-1</v>
      </c>
      <c r="BL436" s="4" t="str">
        <v>IR 74371-46-1-1</v>
      </c>
      <c r="BM436" s="4" t="str">
        <v>IR 74371-46-1-1</v>
      </c>
      <c r="BN436" s="4" t="str">
        <v>IR 74371-46-1-1</v>
      </c>
      <c r="BO436" s="4" t="str">
        <v>IR 74371-46-1-1</v>
      </c>
      <c r="BP436" s="4" t="str">
        <v>IR 74371-46-1-1</v>
      </c>
      <c r="BQ436" s="4" t="str">
        <v>IR 74371-46-1-1</v>
      </c>
      <c r="BR436" s="4" t="str">
        <v>IR 74371-46-1-1</v>
      </c>
      <c r="BS436" s="4" t="str">
        <v>IR 74371-46-1-1</v>
      </c>
      <c r="BT436" s="4" t="str">
        <v>IR 74371-46-1-1</v>
      </c>
      <c r="BU436" s="4" t="str">
        <v>IR 74371-46-1-1</v>
      </c>
      <c r="BV436" s="4" t="str">
        <v>IR 74371-46-1-1</v>
      </c>
      <c r="BX436" s="4" t="str">
        <v>IR 74371–3-1–1</v>
      </c>
      <c r="BY436" s="4" t="str">
        <v>IR 74371–3-1–1</v>
      </c>
      <c r="BZ436" s="4" t="str">
        <v>IR 74371–3-1–1</v>
      </c>
      <c r="CA436" s="4" t="str">
        <v>IR 74371–3-1–1</v>
      </c>
      <c r="CB436" s="4" t="str">
        <v>IR 74371–3-1–1</v>
      </c>
      <c r="CC436" s="4" t="str">
        <v>IR 74371–3-1–1</v>
      </c>
      <c r="CD436" s="4" t="str">
        <v>IR 74371–3-1–1</v>
      </c>
      <c r="CE436" s="4" t="str">
        <v>IR 74371–3-1–1</v>
      </c>
      <c r="CF436" s="4" t="str">
        <v>IR 74371–3-1–1</v>
      </c>
      <c r="CG436" s="4" t="str">
        <v>IR 74371–3-1–1</v>
      </c>
      <c r="CH436" s="4" t="str">
        <v>IR 74371–3-1–1</v>
      </c>
      <c r="CI436" s="4" t="str">
        <v>IR 74371–3-1–1</v>
      </c>
      <c r="CJ436" s="4" t="str">
        <v>IR 74371–3-1–1</v>
      </c>
      <c r="CK436" s="4" t="str">
        <v>IR 74371–3-1–1</v>
      </c>
      <c r="CL436" s="4" t="str">
        <v>IR 74371–3-1–1</v>
      </c>
      <c r="CM436" s="4" t="str">
        <v>IR 74371–3-1–1</v>
      </c>
      <c r="CN436" s="4" t="str">
        <v>IR 74371–3-1–1</v>
      </c>
      <c r="CO436" s="4" t="str">
        <v>IR 74371–3-1–1</v>
      </c>
      <c r="CP436" s="4" t="str">
        <v>IR 74371–3-1–1</v>
      </c>
      <c r="CQ436" s="4" t="str">
        <v>IR 74371–3-1–1</v>
      </c>
      <c r="CR436" s="4" t="str">
        <v>IR 74371–3-1–1</v>
      </c>
      <c r="CS436" s="4" t="str">
        <v>IR 74371–3-1–1</v>
      </c>
      <c r="CT436" s="4" t="str">
        <v>IR 74371–3-1–1</v>
      </c>
      <c r="CU436" s="4" t="str">
        <v>IR 74371–3-1–1</v>
      </c>
      <c r="CV436" s="4" t="str">
        <v>IR 74371–3-1–1</v>
      </c>
      <c r="CW436" s="4" t="str">
        <v>IR 74371–3-1–1</v>
      </c>
      <c r="CX436" s="4" t="str">
        <v>IR 74371–3-1–1</v>
      </c>
      <c r="CY436" s="4" t="str">
        <v>IR 74371–3-1–1</v>
      </c>
      <c r="CZ436" s="4" t="str">
        <v>IR 74371–3-1–1</v>
      </c>
      <c r="DA436" s="4" t="str">
        <v>IR 74371–3-1–1</v>
      </c>
    </row>
    <row r="437" spans="1:105" x14ac:dyDescent="0.35">
      <c r="A437" s="4" t="s">
        <v>1588</v>
      </c>
      <c r="B437" s="4" t="s">
        <v>1587</v>
      </c>
      <c r="C437" s="4" t="s">
        <v>2953</v>
      </c>
      <c r="AS437" s="4" t="str">
        <v>IR 74371–46–1-1</v>
      </c>
      <c r="AT437" s="4" t="str">
        <v>IR 74371–46–1-1</v>
      </c>
      <c r="AU437" s="4" t="str">
        <v>IR 74371–46–1-1</v>
      </c>
      <c r="AV437" s="4" t="str">
        <v>IR 74371–46–1-1</v>
      </c>
      <c r="AW437" s="4" t="str">
        <v>IR 74371–46–1-1</v>
      </c>
      <c r="AX437" s="4" t="str">
        <v>IR 74371–46–1-1</v>
      </c>
      <c r="AY437" s="4" t="str">
        <v>IR 74371–46–1-1</v>
      </c>
      <c r="AZ437" s="4" t="str">
        <v>IR 74371–46–1-1</v>
      </c>
      <c r="BA437" s="4" t="str">
        <v>IR 74371–46–1-1</v>
      </c>
      <c r="BB437" s="4" t="str">
        <v>IR 74371–46–1-1</v>
      </c>
      <c r="BC437" s="4" t="str">
        <v>IR 74371–46–1-1</v>
      </c>
      <c r="BD437" s="4" t="str">
        <v>IR 74371–46–1-1</v>
      </c>
      <c r="BE437" s="4" t="str">
        <v>IR 74371–46–1-1</v>
      </c>
      <c r="BF437" s="4" t="str">
        <v>IR 74371–46–1-1</v>
      </c>
      <c r="BG437" s="4" t="str">
        <v>IR 74371–46–1-1</v>
      </c>
      <c r="BH437" s="4" t="str">
        <v>IR 74371–46–1-1</v>
      </c>
      <c r="BI437" s="4" t="str">
        <v>IR 74371–46–1-1</v>
      </c>
      <c r="BJ437" s="4" t="str">
        <v>IR 74371–46–1-1</v>
      </c>
      <c r="BK437" s="4" t="str">
        <v>IR 74371–46–1-1</v>
      </c>
      <c r="BL437" s="4" t="str">
        <v>IR 74371–46–1-1</v>
      </c>
      <c r="BM437" s="4" t="str">
        <v>IR 74371–46–1-1</v>
      </c>
      <c r="BN437" s="4" t="str">
        <v>IR 74371–46–1-1</v>
      </c>
      <c r="BO437" s="4" t="str">
        <v>IR 74371–46–1-1</v>
      </c>
      <c r="BP437" s="4" t="str">
        <v>IR 74371–46–1-1</v>
      </c>
      <c r="BQ437" s="4" t="str">
        <v>IR 74371–46–1-1</v>
      </c>
      <c r="BR437" s="4" t="str">
        <v>IR 74371–46–1-1</v>
      </c>
      <c r="BS437" s="4" t="str">
        <v>IR 74371–46–1-1</v>
      </c>
      <c r="BT437" s="4" t="str">
        <v>IR 74371–46–1-1</v>
      </c>
      <c r="BU437" s="4" t="str">
        <v>IR 74371–46–1-1</v>
      </c>
      <c r="BV437" s="4" t="str">
        <v>IR 74371–46–1-1</v>
      </c>
      <c r="BX437" s="4" t="str">
        <v>IR 74371-46-1-1</v>
      </c>
      <c r="BY437" s="4" t="str">
        <v>IR 74371-46-1-1</v>
      </c>
      <c r="BZ437" s="4" t="str">
        <v>IR 74371-46-1-1</v>
      </c>
      <c r="CA437" s="4" t="str">
        <v>IR 74371-46-1-1</v>
      </c>
      <c r="CB437" s="4" t="str">
        <v>IR 74371-46-1-1</v>
      </c>
      <c r="CC437" s="4" t="str">
        <v>IR 74371-46-1-1</v>
      </c>
      <c r="CD437" s="4" t="str">
        <v>IR 74371-46-1-1</v>
      </c>
      <c r="CE437" s="4" t="str">
        <v>IR 74371-46-1-1</v>
      </c>
      <c r="CF437" s="4" t="str">
        <v>IR 74371-46-1-1</v>
      </c>
      <c r="CG437" s="4" t="str">
        <v>IR 74371-46-1-1</v>
      </c>
      <c r="CH437" s="4" t="str">
        <v>IR 74371-46-1-1</v>
      </c>
      <c r="CI437" s="4" t="str">
        <v>IR 74371-46-1-1</v>
      </c>
      <c r="CJ437" s="4" t="str">
        <v>IR 74371-46-1-1</v>
      </c>
      <c r="CK437" s="4" t="str">
        <v>IR 74371-46-1-1</v>
      </c>
      <c r="CL437" s="4" t="str">
        <v>IR 74371-46-1-1</v>
      </c>
      <c r="CM437" s="4" t="str">
        <v>IR 74371-46-1-1</v>
      </c>
      <c r="CN437" s="4" t="str">
        <v>IR 74371-46-1-1</v>
      </c>
      <c r="CO437" s="4" t="str">
        <v>IR 74371-46-1-1</v>
      </c>
      <c r="CP437" s="4" t="str">
        <v>IR 74371-46-1-1</v>
      </c>
      <c r="CQ437" s="4" t="str">
        <v>IR 74371-46-1-1</v>
      </c>
      <c r="CR437" s="4" t="str">
        <v>IR 74371-46-1-1</v>
      </c>
      <c r="CS437" s="4" t="str">
        <v>IR 74371-46-1-1</v>
      </c>
      <c r="CT437" s="4" t="str">
        <v>IR 74371-46-1-1</v>
      </c>
      <c r="CU437" s="4" t="str">
        <v>IR 74371-46-1-1</v>
      </c>
      <c r="CV437" s="4" t="str">
        <v>IR 74371-46-1-1</v>
      </c>
      <c r="CW437" s="4" t="str">
        <v>IR 74371-46-1-1</v>
      </c>
      <c r="CX437" s="4" t="str">
        <v>IR 74371-46-1-1</v>
      </c>
      <c r="CY437" s="4" t="str">
        <v>IR 74371-46-1-1</v>
      </c>
      <c r="CZ437" s="4" t="str">
        <v>IR 74371-46-1-1</v>
      </c>
      <c r="DA437" s="4" t="str">
        <v>IR 74371-46-1-1</v>
      </c>
    </row>
    <row r="438" spans="1:105" x14ac:dyDescent="0.35">
      <c r="A438" s="4" t="s">
        <v>1588</v>
      </c>
      <c r="B438" s="4" t="s">
        <v>1587</v>
      </c>
      <c r="C438" s="4" t="s">
        <v>2954</v>
      </c>
      <c r="F438" s="4" t="s">
        <v>2505</v>
      </c>
      <c r="AS438" s="4" t="str">
        <v>IR 74371-54-1-1</v>
      </c>
      <c r="AT438" s="4" t="str">
        <v>IR 74371-54-1-1</v>
      </c>
      <c r="AU438" s="4" t="str">
        <v>IR 74371-54-1-1</v>
      </c>
      <c r="AV438" s="4" t="str">
        <v>IR 74371-54-1-1</v>
      </c>
      <c r="AW438" s="4" t="str">
        <v>IR 74371-54-1-1</v>
      </c>
      <c r="AX438" s="4" t="str">
        <v>IR 74371-54-1-1</v>
      </c>
      <c r="AY438" s="4" t="str">
        <v>IR 74371-54-1-1</v>
      </c>
      <c r="AZ438" s="4" t="str">
        <v>IR 74371-54-1-1</v>
      </c>
      <c r="BA438" s="4" t="str">
        <v>IR 74371-54-1-1</v>
      </c>
      <c r="BB438" s="4" t="str">
        <v>IR 74371-54-1-1</v>
      </c>
      <c r="BC438" s="4" t="str">
        <v>IR 74371-54-1-1</v>
      </c>
      <c r="BD438" s="4" t="str">
        <v>IR 74371-54-1-1</v>
      </c>
      <c r="BE438" s="4" t="str">
        <v>IR 74371-54-1-1</v>
      </c>
      <c r="BF438" s="4" t="str">
        <v>IR 74371-54-1-1</v>
      </c>
      <c r="BG438" s="4" t="str">
        <v>IR 74371-54-1-1</v>
      </c>
      <c r="BH438" s="4" t="str">
        <v>IR 74371-54-1-1</v>
      </c>
      <c r="BI438" s="4" t="str">
        <v>IR 74371-54-1-1</v>
      </c>
      <c r="BJ438" s="4" t="str">
        <v>IR 74371-54-1-1</v>
      </c>
      <c r="BK438" s="4" t="str">
        <v>IR 74371-54-1-1</v>
      </c>
      <c r="BL438" s="4" t="str">
        <v>IR 74371-54-1-1</v>
      </c>
      <c r="BM438" s="4" t="str">
        <v>IR 74371-54-1-1</v>
      </c>
      <c r="BN438" s="4" t="str">
        <v>IR 74371-54-1-1</v>
      </c>
      <c r="BO438" s="4" t="str">
        <v>IR 74371-54-1-1</v>
      </c>
      <c r="BP438" s="4" t="str">
        <v>IR 74371-54-1-1</v>
      </c>
      <c r="BQ438" s="4" t="str">
        <v>IR 74371-54-1-1</v>
      </c>
      <c r="BR438" s="4" t="str">
        <v>IR 74371-54-1-1</v>
      </c>
      <c r="BS438" s="4" t="str">
        <v>IR 74371-54-1-1</v>
      </c>
      <c r="BT438" s="4" t="str">
        <v>IR 74371-54-1-1</v>
      </c>
      <c r="BU438" s="4" t="str">
        <v>IR 74371-54-1-1</v>
      </c>
      <c r="BV438" s="4" t="str">
        <v>IR 74371-54-1-1</v>
      </c>
      <c r="BX438" s="4" t="str">
        <v>IR 74371–46–1-1</v>
      </c>
      <c r="BY438" s="4" t="str">
        <v>IR 74371–46–1-1</v>
      </c>
      <c r="BZ438" s="4" t="str">
        <v>IR 74371–46–1-1</v>
      </c>
      <c r="CA438" s="4" t="str">
        <v>IR 74371–46–1-1</v>
      </c>
      <c r="CB438" s="4" t="str">
        <v>IR 74371–46–1-1</v>
      </c>
      <c r="CC438" s="4" t="str">
        <v>IR 74371–46–1-1</v>
      </c>
      <c r="CD438" s="4" t="str">
        <v>IR 74371–46–1-1</v>
      </c>
      <c r="CE438" s="4" t="str">
        <v>IR 74371–46–1-1</v>
      </c>
      <c r="CF438" s="4" t="str">
        <v>IR 74371–46–1-1</v>
      </c>
      <c r="CG438" s="4" t="str">
        <v>IR 74371–46–1-1</v>
      </c>
      <c r="CH438" s="4" t="str">
        <v>IR 74371–46–1-1</v>
      </c>
      <c r="CI438" s="4" t="str">
        <v>IR 74371–46–1-1</v>
      </c>
      <c r="CJ438" s="4" t="str">
        <v>IR 74371–46–1-1</v>
      </c>
      <c r="CK438" s="4" t="str">
        <v>IR 74371–46–1-1</v>
      </c>
      <c r="CL438" s="4" t="str">
        <v>IR 74371–46–1-1</v>
      </c>
      <c r="CM438" s="4" t="str">
        <v>IR 74371–46–1-1</v>
      </c>
      <c r="CN438" s="4" t="str">
        <v>IR 74371–46–1-1</v>
      </c>
      <c r="CO438" s="4" t="str">
        <v>IR 74371–46–1-1</v>
      </c>
      <c r="CP438" s="4" t="str">
        <v>IR 74371–46–1-1</v>
      </c>
      <c r="CQ438" s="4" t="str">
        <v>IR 74371–46–1-1</v>
      </c>
      <c r="CR438" s="4" t="str">
        <v>IR 74371–46–1-1</v>
      </c>
      <c r="CS438" s="4" t="str">
        <v>IR 74371–46–1-1</v>
      </c>
      <c r="CT438" s="4" t="str">
        <v>IR 74371–46–1-1</v>
      </c>
      <c r="CU438" s="4" t="str">
        <v>IR 74371–46–1-1</v>
      </c>
      <c r="CV438" s="4" t="str">
        <v>IR 74371–46–1-1</v>
      </c>
      <c r="CW438" s="4" t="str">
        <v>IR 74371–46–1-1</v>
      </c>
      <c r="CX438" s="4" t="str">
        <v>IR 74371–46–1-1</v>
      </c>
      <c r="CY438" s="4" t="str">
        <v>IR 74371–46–1-1</v>
      </c>
      <c r="CZ438" s="4" t="str">
        <v>IR 74371–46–1-1</v>
      </c>
      <c r="DA438" s="4" t="str">
        <v>IR 74371–46–1-1</v>
      </c>
    </row>
    <row r="439" spans="1:105" x14ac:dyDescent="0.35">
      <c r="A439" s="4" t="s">
        <v>1588</v>
      </c>
      <c r="B439" s="4" t="s">
        <v>1587</v>
      </c>
      <c r="C439" s="4" t="s">
        <v>2955</v>
      </c>
      <c r="F439" s="4" t="s">
        <v>2505</v>
      </c>
      <c r="AS439" s="4" t="str">
        <v>IR 74371–54–1-1</v>
      </c>
      <c r="AT439" s="4" t="str">
        <v>IR 74371–54–1-1</v>
      </c>
      <c r="AU439" s="4" t="str">
        <v>IR 74371–54–1-1</v>
      </c>
      <c r="AV439" s="4" t="str">
        <v>IR 74371–54–1-1</v>
      </c>
      <c r="AW439" s="4" t="str">
        <v>IR 74371–54–1-1</v>
      </c>
      <c r="AX439" s="4" t="str">
        <v>IR 74371–54–1-1</v>
      </c>
      <c r="AY439" s="4" t="str">
        <v>IR 74371–54–1-1</v>
      </c>
      <c r="AZ439" s="4" t="str">
        <v>IR 74371–54–1-1</v>
      </c>
      <c r="BA439" s="4" t="str">
        <v>IR 74371–54–1-1</v>
      </c>
      <c r="BB439" s="4" t="str">
        <v>IR 74371–54–1-1</v>
      </c>
      <c r="BC439" s="4" t="str">
        <v>IR 74371–54–1-1</v>
      </c>
      <c r="BD439" s="4" t="str">
        <v>IR 74371–54–1-1</v>
      </c>
      <c r="BE439" s="4" t="str">
        <v>IR 74371–54–1-1</v>
      </c>
      <c r="BF439" s="4" t="str">
        <v>IR 74371–54–1-1</v>
      </c>
      <c r="BG439" s="4" t="str">
        <v>IR 74371–54–1-1</v>
      </c>
      <c r="BH439" s="4" t="str">
        <v>IR 74371–54–1-1</v>
      </c>
      <c r="BI439" s="4" t="str">
        <v>IR 74371–54–1-1</v>
      </c>
      <c r="BJ439" s="4" t="str">
        <v>IR 74371–54–1-1</v>
      </c>
      <c r="BK439" s="4" t="str">
        <v>IR 74371–54–1-1</v>
      </c>
      <c r="BL439" s="4" t="str">
        <v>IR 74371–54–1-1</v>
      </c>
      <c r="BM439" s="4" t="str">
        <v>IR 74371–54–1-1</v>
      </c>
      <c r="BN439" s="4" t="str">
        <v>IR 74371–54–1-1</v>
      </c>
      <c r="BO439" s="4" t="str">
        <v>IR 74371–54–1-1</v>
      </c>
      <c r="BP439" s="4" t="str">
        <v>IR 74371–54–1-1</v>
      </c>
      <c r="BQ439" s="4" t="str">
        <v>IR 74371–54–1-1</v>
      </c>
      <c r="BR439" s="4" t="str">
        <v>IR 74371–54–1-1</v>
      </c>
      <c r="BS439" s="4" t="str">
        <v>IR 74371–54–1-1</v>
      </c>
      <c r="BT439" s="4" t="str">
        <v>IR 74371–54–1-1</v>
      </c>
      <c r="BU439" s="4" t="str">
        <v>IR 74371–54–1-1</v>
      </c>
      <c r="BV439" s="4" t="str">
        <v>IR 74371–54–1-1</v>
      </c>
      <c r="BX439" s="4" t="str">
        <v>IR 74371-54-1-1</v>
      </c>
      <c r="BY439" s="4" t="str">
        <v>IR 74371-54-1-1</v>
      </c>
      <c r="BZ439" s="4" t="str">
        <v>IR 74371-54-1-1</v>
      </c>
      <c r="CA439" s="4" t="str">
        <v>IR 74371-54-1-1</v>
      </c>
      <c r="CB439" s="4" t="str">
        <v>IR 74371-54-1-1</v>
      </c>
      <c r="CC439" s="4" t="str">
        <v>IR 74371-54-1-1</v>
      </c>
      <c r="CD439" s="4" t="str">
        <v>IR 74371-54-1-1</v>
      </c>
      <c r="CE439" s="4" t="str">
        <v>IR 74371-54-1-1</v>
      </c>
      <c r="CF439" s="4" t="str">
        <v>IR 74371-54-1-1</v>
      </c>
      <c r="CG439" s="4" t="str">
        <v>IR 74371-54-1-1</v>
      </c>
      <c r="CH439" s="4" t="str">
        <v>IR 74371-54-1-1</v>
      </c>
      <c r="CI439" s="4" t="str">
        <v>IR 74371-54-1-1</v>
      </c>
      <c r="CJ439" s="4" t="str">
        <v>IR 74371-54-1-1</v>
      </c>
      <c r="CK439" s="4" t="str">
        <v>IR 74371-54-1-1</v>
      </c>
      <c r="CL439" s="4" t="str">
        <v>IR 74371-54-1-1</v>
      </c>
      <c r="CM439" s="4" t="str">
        <v>IR 74371-54-1-1</v>
      </c>
      <c r="CN439" s="4" t="str">
        <v>IR 74371-54-1-1</v>
      </c>
      <c r="CO439" s="4" t="str">
        <v>IR 74371-54-1-1</v>
      </c>
      <c r="CP439" s="4" t="str">
        <v>IR 74371-54-1-1</v>
      </c>
      <c r="CQ439" s="4" t="str">
        <v>IR 74371-54-1-1</v>
      </c>
      <c r="CR439" s="4" t="str">
        <v>IR 74371-54-1-1</v>
      </c>
      <c r="CS439" s="4" t="str">
        <v>IR 74371-54-1-1</v>
      </c>
      <c r="CT439" s="4" t="str">
        <v>IR 74371-54-1-1</v>
      </c>
      <c r="CU439" s="4" t="str">
        <v>IR 74371-54-1-1</v>
      </c>
      <c r="CV439" s="4" t="str">
        <v>IR 74371-54-1-1</v>
      </c>
      <c r="CW439" s="4" t="str">
        <v>IR 74371-54-1-1</v>
      </c>
      <c r="CX439" s="4" t="str">
        <v>IR 74371-54-1-1</v>
      </c>
      <c r="CY439" s="4" t="str">
        <v>IR 74371-54-1-1</v>
      </c>
      <c r="CZ439" s="4" t="str">
        <v>IR 74371-54-1-1</v>
      </c>
      <c r="DA439" s="4" t="str">
        <v>IR 74371-54-1-1</v>
      </c>
    </row>
    <row r="440" spans="1:105" x14ac:dyDescent="0.35">
      <c r="A440" s="4" t="s">
        <v>1588</v>
      </c>
      <c r="B440" s="4" t="s">
        <v>1587</v>
      </c>
      <c r="C440" s="4" t="s">
        <v>2956</v>
      </c>
      <c r="F440" s="4" t="s">
        <v>2505</v>
      </c>
      <c r="AS440" s="4" t="str">
        <v>IR 78878-53-2-2-2</v>
      </c>
      <c r="AT440" s="4" t="str">
        <v>IR 78878-53-2-2-2</v>
      </c>
      <c r="AU440" s="4" t="str">
        <v>IR 78878-53-2-2-2</v>
      </c>
      <c r="AV440" s="4" t="str">
        <v>IR 78878-53-2-2-2</v>
      </c>
      <c r="AW440" s="4" t="str">
        <v>IR 78878-53-2-2-2</v>
      </c>
      <c r="AX440" s="4" t="str">
        <v>IR 78878-53-2-2-2</v>
      </c>
      <c r="AY440" s="4" t="str">
        <v>IR 78878-53-2-2-2</v>
      </c>
      <c r="AZ440" s="4" t="str">
        <v>IR 78878-53-2-2-2</v>
      </c>
      <c r="BA440" s="4" t="str">
        <v>IR 78878-53-2-2-2</v>
      </c>
      <c r="BB440" s="4" t="str">
        <v>IR 78878-53-2-2-2</v>
      </c>
      <c r="BC440" s="4" t="str">
        <v>IR 78878-53-2-2-2</v>
      </c>
      <c r="BD440" s="4" t="str">
        <v>IR 78878-53-2-2-2</v>
      </c>
      <c r="BE440" s="4" t="str">
        <v>IR 78878-53-2-2-2</v>
      </c>
      <c r="BF440" s="4" t="str">
        <v>IR 78878-53-2-2-2</v>
      </c>
      <c r="BG440" s="4" t="str">
        <v>IR 78878-53-2-2-2</v>
      </c>
      <c r="BH440" s="4" t="str">
        <v>IR 78878-53-2-2-2</v>
      </c>
      <c r="BI440" s="4" t="str">
        <v>IR 78878-53-2-2-2</v>
      </c>
      <c r="BJ440" s="4" t="str">
        <v>IR 78878-53-2-2-2</v>
      </c>
      <c r="BK440" s="4" t="str">
        <v>IR 78878-53-2-2-2</v>
      </c>
      <c r="BL440" s="4" t="str">
        <v>IR 78878-53-2-2-2</v>
      </c>
      <c r="BM440" s="4" t="str">
        <v>IR 78878-53-2-2-2</v>
      </c>
      <c r="BN440" s="4" t="str">
        <v>IR 78878-53-2-2-2</v>
      </c>
      <c r="BO440" s="4" t="str">
        <v>IR 78878-53-2-2-2</v>
      </c>
      <c r="BP440" s="4" t="str">
        <v>IR 78878-53-2-2-2</v>
      </c>
      <c r="BQ440" s="4" t="str">
        <v>IR 78878-53-2-2-2</v>
      </c>
      <c r="BR440" s="4" t="str">
        <v>IR 78878-53-2-2-2</v>
      </c>
      <c r="BS440" s="4" t="str">
        <v>IR 78878-53-2-2-2</v>
      </c>
      <c r="BT440" s="4" t="str">
        <v>IR 78878-53-2-2-2</v>
      </c>
      <c r="BU440" s="4" t="str">
        <v>IR 78878-53-2-2-2</v>
      </c>
      <c r="BV440" s="4" t="str">
        <v>IR 78878-53-2-2-2</v>
      </c>
      <c r="BX440" s="4" t="str">
        <v>IR 74371–54–1-1</v>
      </c>
      <c r="BY440" s="4" t="str">
        <v>IR 74371–54–1-1</v>
      </c>
      <c r="BZ440" s="4" t="str">
        <v>IR 74371–54–1-1</v>
      </c>
      <c r="CA440" s="4" t="str">
        <v>IR 74371–54–1-1</v>
      </c>
      <c r="CB440" s="4" t="str">
        <v>IR 74371–54–1-1</v>
      </c>
      <c r="CC440" s="4" t="str">
        <v>IR 74371–54–1-1</v>
      </c>
      <c r="CD440" s="4" t="str">
        <v>IR 74371–54–1-1</v>
      </c>
      <c r="CE440" s="4" t="str">
        <v>IR 74371–54–1-1</v>
      </c>
      <c r="CF440" s="4" t="str">
        <v>IR 74371–54–1-1</v>
      </c>
      <c r="CG440" s="4" t="str">
        <v>IR 74371–54–1-1</v>
      </c>
      <c r="CH440" s="4" t="str">
        <v>IR 74371–54–1-1</v>
      </c>
      <c r="CI440" s="4" t="str">
        <v>IR 74371–54–1-1</v>
      </c>
      <c r="CJ440" s="4" t="str">
        <v>IR 74371–54–1-1</v>
      </c>
      <c r="CK440" s="4" t="str">
        <v>IR 74371–54–1-1</v>
      </c>
      <c r="CL440" s="4" t="str">
        <v>IR 74371–54–1-1</v>
      </c>
      <c r="CM440" s="4" t="str">
        <v>IR 74371–54–1-1</v>
      </c>
      <c r="CN440" s="4" t="str">
        <v>IR 74371–54–1-1</v>
      </c>
      <c r="CO440" s="4" t="str">
        <v>IR 74371–54–1-1</v>
      </c>
      <c r="CP440" s="4" t="str">
        <v>IR 74371–54–1-1</v>
      </c>
      <c r="CQ440" s="4" t="str">
        <v>IR 74371–54–1-1</v>
      </c>
      <c r="CR440" s="4" t="str">
        <v>IR 74371–54–1-1</v>
      </c>
      <c r="CS440" s="4" t="str">
        <v>IR 74371–54–1-1</v>
      </c>
      <c r="CT440" s="4" t="str">
        <v>IR 74371–54–1-1</v>
      </c>
      <c r="CU440" s="4" t="str">
        <v>IR 74371–54–1-1</v>
      </c>
      <c r="CV440" s="4" t="str">
        <v>IR 74371–54–1-1</v>
      </c>
      <c r="CW440" s="4" t="str">
        <v>IR 74371–54–1-1</v>
      </c>
      <c r="CX440" s="4" t="str">
        <v>IR 74371–54–1-1</v>
      </c>
      <c r="CY440" s="4" t="str">
        <v>IR 74371–54–1-1</v>
      </c>
      <c r="CZ440" s="4" t="str">
        <v>IR 74371–54–1-1</v>
      </c>
      <c r="DA440" s="4" t="str">
        <v>IR 74371–54–1-1</v>
      </c>
    </row>
    <row r="441" spans="1:105" x14ac:dyDescent="0.35">
      <c r="A441" s="4" t="s">
        <v>1588</v>
      </c>
      <c r="B441" s="4" t="s">
        <v>1587</v>
      </c>
      <c r="C441" s="4" t="s">
        <v>2957</v>
      </c>
      <c r="F441" s="4" t="s">
        <v>2505</v>
      </c>
      <c r="AS441" s="4" t="str">
        <v>IR 78878–53–2-2–2</v>
      </c>
      <c r="AT441" s="4" t="str">
        <v>IR 78878–53–2-2–2</v>
      </c>
      <c r="AU441" s="4" t="str">
        <v>IR 78878–53–2-2–2</v>
      </c>
      <c r="AV441" s="4" t="str">
        <v>IR 78878–53–2-2–2</v>
      </c>
      <c r="AW441" s="4" t="str">
        <v>IR 78878–53–2-2–2</v>
      </c>
      <c r="AX441" s="4" t="str">
        <v>IR 78878–53–2-2–2</v>
      </c>
      <c r="AY441" s="4" t="str">
        <v>IR 78878–53–2-2–2</v>
      </c>
      <c r="AZ441" s="4" t="str">
        <v>IR 78878–53–2-2–2</v>
      </c>
      <c r="BA441" s="4" t="str">
        <v>IR 78878–53–2-2–2</v>
      </c>
      <c r="BB441" s="4" t="str">
        <v>IR 78878–53–2-2–2</v>
      </c>
      <c r="BC441" s="4" t="str">
        <v>IR 78878–53–2-2–2</v>
      </c>
      <c r="BD441" s="4" t="str">
        <v>IR 78878–53–2-2–2</v>
      </c>
      <c r="BE441" s="4" t="str">
        <v>IR 78878–53–2-2–2</v>
      </c>
      <c r="BF441" s="4" t="str">
        <v>IR 78878–53–2-2–2</v>
      </c>
      <c r="BG441" s="4" t="str">
        <v>IR 78878–53–2-2–2</v>
      </c>
      <c r="BH441" s="4" t="str">
        <v>IR 78878–53–2-2–2</v>
      </c>
      <c r="BI441" s="4" t="str">
        <v>IR 78878–53–2-2–2</v>
      </c>
      <c r="BJ441" s="4" t="str">
        <v>IR 78878–53–2-2–2</v>
      </c>
      <c r="BK441" s="4" t="str">
        <v>IR 78878–53–2-2–2</v>
      </c>
      <c r="BL441" s="4" t="str">
        <v>IR 78878–53–2-2–2</v>
      </c>
      <c r="BM441" s="4" t="str">
        <v>IR 78878–53–2-2–2</v>
      </c>
      <c r="BN441" s="4" t="str">
        <v>IR 78878–53–2-2–2</v>
      </c>
      <c r="BO441" s="4" t="str">
        <v>IR 78878–53–2-2–2</v>
      </c>
      <c r="BP441" s="4" t="str">
        <v>IR 78878–53–2-2–2</v>
      </c>
      <c r="BQ441" s="4" t="str">
        <v>IR 78878–53–2-2–2</v>
      </c>
      <c r="BR441" s="4" t="str">
        <v>IR 78878–53–2-2–2</v>
      </c>
      <c r="BS441" s="4" t="str">
        <v>IR 78878–53–2-2–2</v>
      </c>
      <c r="BT441" s="4" t="str">
        <v>IR 78878–53–2-2–2</v>
      </c>
      <c r="BU441" s="4" t="str">
        <v>IR 78878–53–2-2–2</v>
      </c>
      <c r="BV441" s="4" t="str">
        <v>IR 78878–53–2-2–2</v>
      </c>
      <c r="BX441" s="4" t="str">
        <v>IR 78878-53-2-2-2</v>
      </c>
      <c r="BY441" s="4" t="str">
        <v>IR 78878-53-2-2-2</v>
      </c>
      <c r="BZ441" s="4" t="str">
        <v>IR 78878-53-2-2-2</v>
      </c>
      <c r="CA441" s="4" t="str">
        <v>IR 78878-53-2-2-2</v>
      </c>
      <c r="CB441" s="4" t="str">
        <v>IR 78878-53-2-2-2</v>
      </c>
      <c r="CC441" s="4" t="str">
        <v>IR 78878-53-2-2-2</v>
      </c>
      <c r="CD441" s="4" t="str">
        <v>IR 78878-53-2-2-2</v>
      </c>
      <c r="CE441" s="4" t="str">
        <v>IR 78878-53-2-2-2</v>
      </c>
      <c r="CF441" s="4" t="str">
        <v>IR 78878-53-2-2-2</v>
      </c>
      <c r="CG441" s="4" t="str">
        <v>IR 78878-53-2-2-2</v>
      </c>
      <c r="CH441" s="4" t="str">
        <v>IR 78878-53-2-2-2</v>
      </c>
      <c r="CI441" s="4" t="str">
        <v>IR 78878-53-2-2-2</v>
      </c>
      <c r="CJ441" s="4" t="str">
        <v>IR 78878-53-2-2-2</v>
      </c>
      <c r="CK441" s="4" t="str">
        <v>IR 78878-53-2-2-2</v>
      </c>
      <c r="CL441" s="4" t="str">
        <v>IR 78878-53-2-2-2</v>
      </c>
      <c r="CM441" s="4" t="str">
        <v>IR 78878-53-2-2-2</v>
      </c>
      <c r="CN441" s="4" t="str">
        <v>IR 78878-53-2-2-2</v>
      </c>
      <c r="CO441" s="4" t="str">
        <v>IR 78878-53-2-2-2</v>
      </c>
      <c r="CP441" s="4" t="str">
        <v>IR 78878-53-2-2-2</v>
      </c>
      <c r="CQ441" s="4" t="str">
        <v>IR 78878-53-2-2-2</v>
      </c>
      <c r="CR441" s="4" t="str">
        <v>IR 78878-53-2-2-2</v>
      </c>
      <c r="CS441" s="4" t="str">
        <v>IR 78878-53-2-2-2</v>
      </c>
      <c r="CT441" s="4" t="str">
        <v>IR 78878-53-2-2-2</v>
      </c>
      <c r="CU441" s="4" t="str">
        <v>IR 78878-53-2-2-2</v>
      </c>
      <c r="CV441" s="4" t="str">
        <v>IR 78878-53-2-2-2</v>
      </c>
      <c r="CW441" s="4" t="str">
        <v>IR 78878-53-2-2-2</v>
      </c>
      <c r="CX441" s="4" t="str">
        <v>IR 78878-53-2-2-2</v>
      </c>
      <c r="CY441" s="4" t="str">
        <v>IR 78878-53-2-2-2</v>
      </c>
      <c r="CZ441" s="4" t="str">
        <v>IR 78878-53-2-2-2</v>
      </c>
      <c r="DA441" s="4" t="str">
        <v>IR 78878-53-2-2-2</v>
      </c>
    </row>
    <row r="442" spans="1:105" x14ac:dyDescent="0.35">
      <c r="A442" s="4" t="s">
        <v>1588</v>
      </c>
      <c r="B442" s="4" t="s">
        <v>1587</v>
      </c>
      <c r="C442" s="4" t="s">
        <v>2958</v>
      </c>
      <c r="F442" s="4" t="s">
        <v>2505</v>
      </c>
      <c r="AS442" s="4" t="str">
        <v>IR52</v>
      </c>
      <c r="AT442" s="4" t="str">
        <v>IR52</v>
      </c>
      <c r="AU442" s="4" t="str">
        <v>IR52</v>
      </c>
      <c r="AV442" s="4" t="str">
        <v>IR52</v>
      </c>
      <c r="AW442" s="4" t="str">
        <v>IR52</v>
      </c>
      <c r="AX442" s="4" t="str">
        <v>IR52</v>
      </c>
      <c r="AY442" s="4" t="str">
        <v>IR52</v>
      </c>
      <c r="AZ442" s="4" t="str">
        <v>IR52</v>
      </c>
      <c r="BA442" s="4" t="str">
        <v>IR52</v>
      </c>
      <c r="BB442" s="4" t="str">
        <v>IR52</v>
      </c>
      <c r="BC442" s="4" t="str">
        <v>IR52</v>
      </c>
      <c r="BD442" s="4" t="str">
        <v>IR52</v>
      </c>
      <c r="BE442" s="4" t="str">
        <v>IR52</v>
      </c>
      <c r="BF442" s="4" t="str">
        <v>IR52</v>
      </c>
      <c r="BG442" s="4" t="str">
        <v>IR52</v>
      </c>
      <c r="BH442" s="4" t="str">
        <v>IR52</v>
      </c>
      <c r="BI442" s="4" t="str">
        <v>IR52</v>
      </c>
      <c r="BJ442" s="4" t="str">
        <v>IR52</v>
      </c>
      <c r="BK442" s="4" t="str">
        <v>IR52</v>
      </c>
      <c r="BL442" s="4" t="str">
        <v>IR52</v>
      </c>
      <c r="BM442" s="4" t="str">
        <v>IR52</v>
      </c>
      <c r="BN442" s="4" t="str">
        <v>IR52</v>
      </c>
      <c r="BO442" s="4" t="str">
        <v>IR52</v>
      </c>
      <c r="BP442" s="4" t="str">
        <v>IR52</v>
      </c>
      <c r="BQ442" s="4" t="str">
        <v>IR52</v>
      </c>
      <c r="BR442" s="4" t="str">
        <v>IR52</v>
      </c>
      <c r="BS442" s="4" t="str">
        <v>IR52</v>
      </c>
      <c r="BT442" s="4" t="str">
        <v>IR52</v>
      </c>
      <c r="BU442" s="4" t="str">
        <v>IR52</v>
      </c>
      <c r="BV442" s="4" t="str">
        <v>IR52</v>
      </c>
      <c r="BX442" s="4" t="str">
        <v>IR 78878–53–2-2–2</v>
      </c>
      <c r="BY442" s="4" t="str">
        <v>IR 78878–53–2-2–2</v>
      </c>
      <c r="BZ442" s="4" t="str">
        <v>IR 78878–53–2-2–2</v>
      </c>
      <c r="CA442" s="4" t="str">
        <v>IR 78878–53–2-2–2</v>
      </c>
      <c r="CB442" s="4" t="str">
        <v>IR 78878–53–2-2–2</v>
      </c>
      <c r="CC442" s="4" t="str">
        <v>IR 78878–53–2-2–2</v>
      </c>
      <c r="CD442" s="4" t="str">
        <v>IR 78878–53–2-2–2</v>
      </c>
      <c r="CE442" s="4" t="str">
        <v>IR 78878–53–2-2–2</v>
      </c>
      <c r="CF442" s="4" t="str">
        <v>IR 78878–53–2-2–2</v>
      </c>
      <c r="CG442" s="4" t="str">
        <v>IR 78878–53–2-2–2</v>
      </c>
      <c r="CH442" s="4" t="str">
        <v>IR 78878–53–2-2–2</v>
      </c>
      <c r="CI442" s="4" t="str">
        <v>IR 78878–53–2-2–2</v>
      </c>
      <c r="CJ442" s="4" t="str">
        <v>IR 78878–53–2-2–2</v>
      </c>
      <c r="CK442" s="4" t="str">
        <v>IR 78878–53–2-2–2</v>
      </c>
      <c r="CL442" s="4" t="str">
        <v>IR 78878–53–2-2–2</v>
      </c>
      <c r="CM442" s="4" t="str">
        <v>IR 78878–53–2-2–2</v>
      </c>
      <c r="CN442" s="4" t="str">
        <v>IR 78878–53–2-2–2</v>
      </c>
      <c r="CO442" s="4" t="str">
        <v>IR 78878–53–2-2–2</v>
      </c>
      <c r="CP442" s="4" t="str">
        <v>IR 78878–53–2-2–2</v>
      </c>
      <c r="CQ442" s="4" t="str">
        <v>IR 78878–53–2-2–2</v>
      </c>
      <c r="CR442" s="4" t="str">
        <v>IR 78878–53–2-2–2</v>
      </c>
      <c r="CS442" s="4" t="str">
        <v>IR 78878–53–2-2–2</v>
      </c>
      <c r="CT442" s="4" t="str">
        <v>IR 78878–53–2-2–2</v>
      </c>
      <c r="CU442" s="4" t="str">
        <v>IR 78878–53–2-2–2</v>
      </c>
      <c r="CV442" s="4" t="str">
        <v>IR 78878–53–2-2–2</v>
      </c>
      <c r="CW442" s="4" t="str">
        <v>IR 78878–53–2-2–2</v>
      </c>
      <c r="CX442" s="4" t="str">
        <v>IR 78878–53–2-2–2</v>
      </c>
      <c r="CY442" s="4" t="str">
        <v>IR 78878–53–2-2–2</v>
      </c>
      <c r="CZ442" s="4" t="str">
        <v>IR 78878–53–2-2–2</v>
      </c>
      <c r="DA442" s="4" t="str">
        <v>IR 78878–53–2-2–2</v>
      </c>
    </row>
    <row r="443" spans="1:105" x14ac:dyDescent="0.35">
      <c r="A443" s="4" t="s">
        <v>1588</v>
      </c>
      <c r="B443" s="4" t="s">
        <v>1587</v>
      </c>
      <c r="C443" s="4" t="s">
        <v>2959</v>
      </c>
      <c r="F443" s="4" t="s">
        <v>2508</v>
      </c>
      <c r="AS443" s="4" t="str">
        <v>IR-841</v>
      </c>
      <c r="AT443" s="4" t="str">
        <v>IR-841</v>
      </c>
      <c r="AU443" s="4" t="str">
        <v>IR-841</v>
      </c>
      <c r="AV443" s="4" t="str">
        <v>IR-841</v>
      </c>
      <c r="AW443" s="4" t="str">
        <v>IR-841</v>
      </c>
      <c r="AX443" s="4" t="str">
        <v>IR-841</v>
      </c>
      <c r="AY443" s="4" t="str">
        <v>IR-841</v>
      </c>
      <c r="AZ443" s="4" t="str">
        <v>IR-841</v>
      </c>
      <c r="BA443" s="4" t="str">
        <v>IR-841</v>
      </c>
      <c r="BB443" s="4" t="str">
        <v>IR-841</v>
      </c>
      <c r="BC443" s="4" t="str">
        <v>IR-841</v>
      </c>
      <c r="BD443" s="4" t="str">
        <v>IR-841</v>
      </c>
      <c r="BE443" s="4" t="str">
        <v>IR-841</v>
      </c>
      <c r="BF443" s="4" t="str">
        <v>IR-841</v>
      </c>
      <c r="BG443" s="4" t="str">
        <v>IR-841</v>
      </c>
      <c r="BH443" s="4" t="str">
        <v>IR-841</v>
      </c>
      <c r="BI443" s="4" t="str">
        <v>IR-841</v>
      </c>
      <c r="BJ443" s="4" t="str">
        <v>IR-841</v>
      </c>
      <c r="BK443" s="4" t="str">
        <v>IR-841</v>
      </c>
      <c r="BL443" s="4" t="str">
        <v>IR-841</v>
      </c>
      <c r="BM443" s="4" t="str">
        <v>IR-841</v>
      </c>
      <c r="BN443" s="4" t="str">
        <v>IR-841</v>
      </c>
      <c r="BO443" s="4" t="str">
        <v>IR-841</v>
      </c>
      <c r="BP443" s="4" t="str">
        <v>IR-841</v>
      </c>
      <c r="BQ443" s="4" t="str">
        <v>IR-841</v>
      </c>
      <c r="BR443" s="4" t="str">
        <v>IR-841</v>
      </c>
      <c r="BS443" s="4" t="str">
        <v>IR-841</v>
      </c>
      <c r="BT443" s="4" t="str">
        <v>IR-841</v>
      </c>
      <c r="BU443" s="4" t="str">
        <v>IR-841</v>
      </c>
      <c r="BV443" s="4" t="str">
        <v>IR-841</v>
      </c>
      <c r="BX443" s="4" t="str">
        <v>IR52</v>
      </c>
      <c r="BY443" s="4" t="str">
        <v>IR52</v>
      </c>
      <c r="BZ443" s="4" t="str">
        <v>IR52</v>
      </c>
      <c r="CA443" s="4" t="str">
        <v>IR52</v>
      </c>
      <c r="CB443" s="4" t="str">
        <v>IR52</v>
      </c>
      <c r="CC443" s="4" t="str">
        <v>IR52</v>
      </c>
      <c r="CD443" s="4" t="str">
        <v>IR52</v>
      </c>
      <c r="CE443" s="4" t="str">
        <v>IR52</v>
      </c>
      <c r="CF443" s="4" t="str">
        <v>IR52</v>
      </c>
      <c r="CG443" s="4" t="str">
        <v>IR52</v>
      </c>
      <c r="CH443" s="4" t="str">
        <v>IR52</v>
      </c>
      <c r="CI443" s="4" t="str">
        <v>IR52</v>
      </c>
      <c r="CJ443" s="4" t="str">
        <v>IR52</v>
      </c>
      <c r="CK443" s="4" t="str">
        <v>IR52</v>
      </c>
      <c r="CL443" s="4" t="str">
        <v>IR52</v>
      </c>
      <c r="CM443" s="4" t="str">
        <v>IR52</v>
      </c>
      <c r="CN443" s="4" t="str">
        <v>IR52</v>
      </c>
      <c r="CO443" s="4" t="str">
        <v>IR52</v>
      </c>
      <c r="CP443" s="4" t="str">
        <v>IR52</v>
      </c>
      <c r="CQ443" s="4" t="str">
        <v>IR52</v>
      </c>
      <c r="CR443" s="4" t="str">
        <v>IR52</v>
      </c>
      <c r="CS443" s="4" t="str">
        <v>IR52</v>
      </c>
      <c r="CT443" s="4" t="str">
        <v>IR52</v>
      </c>
      <c r="CU443" s="4" t="str">
        <v>IR52</v>
      </c>
      <c r="CV443" s="4" t="str">
        <v>IR52</v>
      </c>
      <c r="CW443" s="4" t="str">
        <v>IR52</v>
      </c>
      <c r="CX443" s="4" t="str">
        <v>IR52</v>
      </c>
      <c r="CY443" s="4" t="str">
        <v>IR52</v>
      </c>
      <c r="CZ443" s="4" t="str">
        <v>IR52</v>
      </c>
      <c r="DA443" s="4" t="str">
        <v>IR52</v>
      </c>
    </row>
    <row r="444" spans="1:105" x14ac:dyDescent="0.35">
      <c r="A444" s="4" t="s">
        <v>1588</v>
      </c>
      <c r="B444" s="4" t="s">
        <v>1587</v>
      </c>
      <c r="C444" s="4" t="s">
        <v>2960</v>
      </c>
      <c r="F444" s="4" t="s">
        <v>2505</v>
      </c>
      <c r="AS444" s="4" t="str">
        <v>IRAT171</v>
      </c>
      <c r="AT444" s="4" t="str">
        <v>IRAT171</v>
      </c>
      <c r="AU444" s="4" t="str">
        <v>IRAT171</v>
      </c>
      <c r="AV444" s="4" t="str">
        <v>IRAT171</v>
      </c>
      <c r="AW444" s="4" t="str">
        <v>IRAT171</v>
      </c>
      <c r="AX444" s="4" t="str">
        <v>IRAT171</v>
      </c>
      <c r="AY444" s="4" t="str">
        <v>IRAT171</v>
      </c>
      <c r="AZ444" s="4" t="str">
        <v>IRAT171</v>
      </c>
      <c r="BA444" s="4" t="str">
        <v>IRAT171</v>
      </c>
      <c r="BB444" s="4" t="str">
        <v>IRAT171</v>
      </c>
      <c r="BC444" s="4" t="str">
        <v>IRAT171</v>
      </c>
      <c r="BD444" s="4" t="str">
        <v>IRAT171</v>
      </c>
      <c r="BE444" s="4" t="str">
        <v>IRAT171</v>
      </c>
      <c r="BF444" s="4" t="str">
        <v>IRAT171</v>
      </c>
      <c r="BG444" s="4" t="str">
        <v>IRAT171</v>
      </c>
      <c r="BH444" s="4" t="str">
        <v>IRAT171</v>
      </c>
      <c r="BI444" s="4" t="str">
        <v>IRAT171</v>
      </c>
      <c r="BJ444" s="4" t="str">
        <v>IRAT171</v>
      </c>
      <c r="BK444" s="4" t="str">
        <v>IRAT171</v>
      </c>
      <c r="BL444" s="4" t="str">
        <v>IRAT171</v>
      </c>
      <c r="BM444" s="4" t="str">
        <v>IRAT171</v>
      </c>
      <c r="BN444" s="4" t="str">
        <v>IRAT171</v>
      </c>
      <c r="BO444" s="4" t="str">
        <v>IRAT171</v>
      </c>
      <c r="BP444" s="4" t="str">
        <v>IRAT171</v>
      </c>
      <c r="BQ444" s="4" t="str">
        <v>IRAT171</v>
      </c>
      <c r="BR444" s="4" t="str">
        <v>IRAT171</v>
      </c>
      <c r="BS444" s="4" t="str">
        <v>IRAT171</v>
      </c>
      <c r="BT444" s="4" t="str">
        <v>IRAT171</v>
      </c>
      <c r="BU444" s="4" t="str">
        <v>IRAT171</v>
      </c>
      <c r="BV444" s="4" t="str">
        <v>IRAT171</v>
      </c>
      <c r="BX444" s="4" t="str">
        <v>IR-841</v>
      </c>
      <c r="BY444" s="4" t="str">
        <v>IR-841</v>
      </c>
      <c r="BZ444" s="4" t="str">
        <v>IR-841</v>
      </c>
      <c r="CA444" s="4" t="str">
        <v>IR-841</v>
      </c>
      <c r="CB444" s="4" t="str">
        <v>IR-841</v>
      </c>
      <c r="CC444" s="4" t="str">
        <v>IR-841</v>
      </c>
      <c r="CD444" s="4" t="str">
        <v>IR-841</v>
      </c>
      <c r="CE444" s="4" t="str">
        <v>IR-841</v>
      </c>
      <c r="CF444" s="4" t="str">
        <v>IR-841</v>
      </c>
      <c r="CG444" s="4" t="str">
        <v>IR-841</v>
      </c>
      <c r="CH444" s="4" t="str">
        <v>IR-841</v>
      </c>
      <c r="CI444" s="4" t="str">
        <v>IR-841</v>
      </c>
      <c r="CJ444" s="4" t="str">
        <v>IR-841</v>
      </c>
      <c r="CK444" s="4" t="str">
        <v>IR-841</v>
      </c>
      <c r="CL444" s="4" t="str">
        <v>IR-841</v>
      </c>
      <c r="CM444" s="4" t="str">
        <v>IR-841</v>
      </c>
      <c r="CN444" s="4" t="str">
        <v>IR-841</v>
      </c>
      <c r="CO444" s="4" t="str">
        <v>IR-841</v>
      </c>
      <c r="CP444" s="4" t="str">
        <v>IR-841</v>
      </c>
      <c r="CQ444" s="4" t="str">
        <v>IR-841</v>
      </c>
      <c r="CR444" s="4" t="str">
        <v>IR-841</v>
      </c>
      <c r="CS444" s="4" t="str">
        <v>IR-841</v>
      </c>
      <c r="CT444" s="4" t="str">
        <v>IR-841</v>
      </c>
      <c r="CU444" s="4" t="str">
        <v>IR-841</v>
      </c>
      <c r="CV444" s="4" t="str">
        <v>IR-841</v>
      </c>
      <c r="CW444" s="4" t="str">
        <v>IR-841</v>
      </c>
      <c r="CX444" s="4" t="str">
        <v>IR-841</v>
      </c>
      <c r="CY444" s="4" t="str">
        <v>IR-841</v>
      </c>
      <c r="CZ444" s="4" t="str">
        <v>IR-841</v>
      </c>
      <c r="DA444" s="4" t="str">
        <v>IR-841</v>
      </c>
    </row>
    <row r="445" spans="1:105" x14ac:dyDescent="0.35">
      <c r="A445" s="4" t="s">
        <v>1588</v>
      </c>
      <c r="B445" s="4" t="s">
        <v>1587</v>
      </c>
      <c r="C445" s="4" t="s">
        <v>2961</v>
      </c>
      <c r="F445" s="4" t="s">
        <v>2508</v>
      </c>
      <c r="AS445" s="4" t="str">
        <v>IRAT204</v>
      </c>
      <c r="AT445" s="4" t="str">
        <v>IRAT204</v>
      </c>
      <c r="AU445" s="4" t="str">
        <v>IRAT204</v>
      </c>
      <c r="AV445" s="4" t="str">
        <v>IRAT204</v>
      </c>
      <c r="AW445" s="4" t="str">
        <v>IRAT204</v>
      </c>
      <c r="AX445" s="4" t="str">
        <v>IRAT204</v>
      </c>
      <c r="AY445" s="4" t="str">
        <v>IRAT204</v>
      </c>
      <c r="AZ445" s="4" t="str">
        <v>IRAT204</v>
      </c>
      <c r="BA445" s="4" t="str">
        <v>IRAT204</v>
      </c>
      <c r="BB445" s="4" t="str">
        <v>IRAT204</v>
      </c>
      <c r="BC445" s="4" t="str">
        <v>IRAT204</v>
      </c>
      <c r="BD445" s="4" t="str">
        <v>IRAT204</v>
      </c>
      <c r="BE445" s="4" t="str">
        <v>IRAT204</v>
      </c>
      <c r="BF445" s="4" t="str">
        <v>IRAT204</v>
      </c>
      <c r="BG445" s="4" t="str">
        <v>IRAT204</v>
      </c>
      <c r="BH445" s="4" t="str">
        <v>IRAT204</v>
      </c>
      <c r="BI445" s="4" t="str">
        <v>IRAT204</v>
      </c>
      <c r="BJ445" s="4" t="str">
        <v>IRAT204</v>
      </c>
      <c r="BK445" s="4" t="str">
        <v>IRAT204</v>
      </c>
      <c r="BL445" s="4" t="str">
        <v>IRAT204</v>
      </c>
      <c r="BM445" s="4" t="str">
        <v>IRAT204</v>
      </c>
      <c r="BN445" s="4" t="str">
        <v>IRAT204</v>
      </c>
      <c r="BO445" s="4" t="str">
        <v>IRAT204</v>
      </c>
      <c r="BP445" s="4" t="str">
        <v>IRAT204</v>
      </c>
      <c r="BQ445" s="4" t="str">
        <v>IRAT204</v>
      </c>
      <c r="BR445" s="4" t="str">
        <v>IRAT204</v>
      </c>
      <c r="BS445" s="4" t="str">
        <v>IRAT204</v>
      </c>
      <c r="BT445" s="4" t="str">
        <v>IRAT204</v>
      </c>
      <c r="BU445" s="4" t="str">
        <v>IRAT204</v>
      </c>
      <c r="BV445" s="4" t="str">
        <v>IRAT204</v>
      </c>
      <c r="BX445" s="4" t="str">
        <v>IRAT171</v>
      </c>
      <c r="BY445" s="4" t="str">
        <v>IRAT171</v>
      </c>
      <c r="BZ445" s="4" t="str">
        <v>IRAT171</v>
      </c>
      <c r="CA445" s="4" t="str">
        <v>IRAT171</v>
      </c>
      <c r="CB445" s="4" t="str">
        <v>IRAT171</v>
      </c>
      <c r="CC445" s="4" t="str">
        <v>IRAT171</v>
      </c>
      <c r="CD445" s="4" t="str">
        <v>IRAT171</v>
      </c>
      <c r="CE445" s="4" t="str">
        <v>IRAT171</v>
      </c>
      <c r="CF445" s="4" t="str">
        <v>IRAT171</v>
      </c>
      <c r="CG445" s="4" t="str">
        <v>IRAT171</v>
      </c>
      <c r="CH445" s="4" t="str">
        <v>IRAT171</v>
      </c>
      <c r="CI445" s="4" t="str">
        <v>IRAT171</v>
      </c>
      <c r="CJ445" s="4" t="str">
        <v>IRAT171</v>
      </c>
      <c r="CK445" s="4" t="str">
        <v>IRAT171</v>
      </c>
      <c r="CL445" s="4" t="str">
        <v>IRAT171</v>
      </c>
      <c r="CM445" s="4" t="str">
        <v>IRAT171</v>
      </c>
      <c r="CN445" s="4" t="str">
        <v>IRAT171</v>
      </c>
      <c r="CO445" s="4" t="str">
        <v>IRAT171</v>
      </c>
      <c r="CP445" s="4" t="str">
        <v>IRAT171</v>
      </c>
      <c r="CQ445" s="4" t="str">
        <v>IRAT171</v>
      </c>
      <c r="CR445" s="4" t="str">
        <v>IRAT171</v>
      </c>
      <c r="CS445" s="4" t="str">
        <v>IRAT171</v>
      </c>
      <c r="CT445" s="4" t="str">
        <v>IRAT171</v>
      </c>
      <c r="CU445" s="4" t="str">
        <v>IRAT171</v>
      </c>
      <c r="CV445" s="4" t="str">
        <v>IRAT171</v>
      </c>
      <c r="CW445" s="4" t="str">
        <v>IRAT171</v>
      </c>
      <c r="CX445" s="4" t="str">
        <v>IRAT171</v>
      </c>
      <c r="CY445" s="4" t="str">
        <v>IRAT171</v>
      </c>
      <c r="CZ445" s="4" t="str">
        <v>IRAT171</v>
      </c>
      <c r="DA445" s="4" t="str">
        <v>IRAT171</v>
      </c>
    </row>
    <row r="446" spans="1:105" x14ac:dyDescent="0.35">
      <c r="A446" s="4" t="s">
        <v>1588</v>
      </c>
      <c r="B446" s="4" t="s">
        <v>1587</v>
      </c>
      <c r="C446" s="4" t="s">
        <v>2962</v>
      </c>
      <c r="F446" s="4" t="s">
        <v>2508</v>
      </c>
      <c r="AS446" s="4" t="str">
        <v>IR-CIMMYT</v>
      </c>
      <c r="AT446" s="4" t="str">
        <v>IR-CIMMYT</v>
      </c>
      <c r="AU446" s="4" t="str">
        <v>IR-CIMMYT</v>
      </c>
      <c r="AV446" s="4" t="str">
        <v>IR-CIMMYT</v>
      </c>
      <c r="AW446" s="4" t="str">
        <v>IR-CIMMYT</v>
      </c>
      <c r="AX446" s="4" t="str">
        <v>IR-CIMMYT</v>
      </c>
      <c r="AY446" s="4" t="str">
        <v>IR-CIMMYT</v>
      </c>
      <c r="AZ446" s="4" t="str">
        <v>IR-CIMMYT</v>
      </c>
      <c r="BA446" s="4" t="str">
        <v>IR-CIMMYT</v>
      </c>
      <c r="BB446" s="4" t="str">
        <v>IR-CIMMYT</v>
      </c>
      <c r="BC446" s="4" t="str">
        <v>IR-CIMMYT</v>
      </c>
      <c r="BD446" s="4" t="str">
        <v>IR-CIMMYT</v>
      </c>
      <c r="BE446" s="4" t="str">
        <v>IR-CIMMYT</v>
      </c>
      <c r="BF446" s="4" t="str">
        <v>IR-CIMMYT</v>
      </c>
      <c r="BG446" s="4" t="str">
        <v>IR-CIMMYT</v>
      </c>
      <c r="BH446" s="4" t="str">
        <v>IR-CIMMYT</v>
      </c>
      <c r="BI446" s="4" t="str">
        <v>IR-CIMMYT</v>
      </c>
      <c r="BJ446" s="4" t="str">
        <v>IR-CIMMYT</v>
      </c>
      <c r="BK446" s="4" t="str">
        <v>IR-CIMMYT</v>
      </c>
      <c r="BL446" s="4" t="str">
        <v>IR-CIMMYT</v>
      </c>
      <c r="BM446" s="4" t="str">
        <v>IR-CIMMYT</v>
      </c>
      <c r="BN446" s="4" t="str">
        <v>IR-CIMMYT</v>
      </c>
      <c r="BO446" s="4" t="str">
        <v>IR-CIMMYT</v>
      </c>
      <c r="BP446" s="4" t="str">
        <v>IR-CIMMYT</v>
      </c>
      <c r="BQ446" s="4" t="str">
        <v>IR-CIMMYT</v>
      </c>
      <c r="BR446" s="4" t="str">
        <v>IR-CIMMYT</v>
      </c>
      <c r="BS446" s="4" t="str">
        <v>IR-CIMMYT</v>
      </c>
      <c r="BT446" s="4" t="str">
        <v>IR-CIMMYT</v>
      </c>
      <c r="BU446" s="4" t="str">
        <v>IR-CIMMYT</v>
      </c>
      <c r="BV446" s="4" t="str">
        <v>IR-CIMMYT</v>
      </c>
      <c r="BX446" s="4" t="str">
        <v>IRAT204</v>
      </c>
      <c r="BY446" s="4" t="str">
        <v>IRAT204</v>
      </c>
      <c r="BZ446" s="4" t="str">
        <v>IRAT204</v>
      </c>
      <c r="CA446" s="4" t="str">
        <v>IRAT204</v>
      </c>
      <c r="CB446" s="4" t="str">
        <v>IRAT204</v>
      </c>
      <c r="CC446" s="4" t="str">
        <v>IRAT204</v>
      </c>
      <c r="CD446" s="4" t="str">
        <v>IRAT204</v>
      </c>
      <c r="CE446" s="4" t="str">
        <v>IRAT204</v>
      </c>
      <c r="CF446" s="4" t="str">
        <v>IRAT204</v>
      </c>
      <c r="CG446" s="4" t="str">
        <v>IRAT204</v>
      </c>
      <c r="CH446" s="4" t="str">
        <v>IRAT204</v>
      </c>
      <c r="CI446" s="4" t="str">
        <v>IRAT204</v>
      </c>
      <c r="CJ446" s="4" t="str">
        <v>IRAT204</v>
      </c>
      <c r="CK446" s="4" t="str">
        <v>IRAT204</v>
      </c>
      <c r="CL446" s="4" t="str">
        <v>IRAT204</v>
      </c>
      <c r="CM446" s="4" t="str">
        <v>IRAT204</v>
      </c>
      <c r="CN446" s="4" t="str">
        <v>IRAT204</v>
      </c>
      <c r="CO446" s="4" t="str">
        <v>IRAT204</v>
      </c>
      <c r="CP446" s="4" t="str">
        <v>IRAT204</v>
      </c>
      <c r="CQ446" s="4" t="str">
        <v>IRAT204</v>
      </c>
      <c r="CR446" s="4" t="str">
        <v>IRAT204</v>
      </c>
      <c r="CS446" s="4" t="str">
        <v>IRAT204</v>
      </c>
      <c r="CT446" s="4" t="str">
        <v>IRAT204</v>
      </c>
      <c r="CU446" s="4" t="str">
        <v>IRAT204</v>
      </c>
      <c r="CV446" s="4" t="str">
        <v>IRAT204</v>
      </c>
      <c r="CW446" s="4" t="str">
        <v>IRAT204</v>
      </c>
      <c r="CX446" s="4" t="str">
        <v>IRAT204</v>
      </c>
      <c r="CY446" s="4" t="str">
        <v>IRAT204</v>
      </c>
      <c r="CZ446" s="4" t="str">
        <v>IRAT204</v>
      </c>
      <c r="DA446" s="4" t="str">
        <v>IRAT204</v>
      </c>
    </row>
    <row r="447" spans="1:105" x14ac:dyDescent="0.35">
      <c r="A447" s="4" t="s">
        <v>1588</v>
      </c>
      <c r="B447" s="4" t="s">
        <v>1587</v>
      </c>
      <c r="C447" s="4" t="s">
        <v>2963</v>
      </c>
      <c r="F447" s="4" t="s">
        <v>2508</v>
      </c>
      <c r="AS447" s="4" t="str">
        <v>Irene</v>
      </c>
      <c r="AT447" s="4" t="str">
        <v>Irene</v>
      </c>
      <c r="AU447" s="4" t="str">
        <v>Irene</v>
      </c>
      <c r="AV447" s="4" t="str">
        <v>Irene</v>
      </c>
      <c r="AW447" s="4" t="str">
        <v>Irene</v>
      </c>
      <c r="AX447" s="4" t="str">
        <v>Irene</v>
      </c>
      <c r="AY447" s="4" t="str">
        <v>Irene</v>
      </c>
      <c r="AZ447" s="4" t="str">
        <v>Irene</v>
      </c>
      <c r="BA447" s="4" t="str">
        <v>Irene</v>
      </c>
      <c r="BB447" s="4" t="str">
        <v>Irene</v>
      </c>
      <c r="BC447" s="4" t="str">
        <v>Irene</v>
      </c>
      <c r="BD447" s="4" t="str">
        <v>Irene</v>
      </c>
      <c r="BE447" s="4" t="str">
        <v>Irene</v>
      </c>
      <c r="BF447" s="4" t="str">
        <v>Irene</v>
      </c>
      <c r="BG447" s="4" t="str">
        <v>Irene</v>
      </c>
      <c r="BH447" s="4" t="str">
        <v>Irene</v>
      </c>
      <c r="BI447" s="4" t="str">
        <v>Irene</v>
      </c>
      <c r="BJ447" s="4" t="str">
        <v>Irene</v>
      </c>
      <c r="BK447" s="4" t="str">
        <v>Irene</v>
      </c>
      <c r="BL447" s="4" t="str">
        <v>Irene</v>
      </c>
      <c r="BM447" s="4" t="str">
        <v>Irene</v>
      </c>
      <c r="BN447" s="4" t="str">
        <v>Irene</v>
      </c>
      <c r="BO447" s="4" t="str">
        <v>Irene</v>
      </c>
      <c r="BP447" s="4" t="str">
        <v>Irene</v>
      </c>
      <c r="BQ447" s="4" t="str">
        <v>Irene</v>
      </c>
      <c r="BR447" s="4" t="str">
        <v>Irene</v>
      </c>
      <c r="BS447" s="4" t="str">
        <v>Irene</v>
      </c>
      <c r="BT447" s="4" t="str">
        <v>Irene</v>
      </c>
      <c r="BU447" s="4" t="str">
        <v>Irene</v>
      </c>
      <c r="BV447" s="4" t="str">
        <v>Irene</v>
      </c>
      <c r="BX447" s="4" t="str">
        <v>IR-CIMMYT</v>
      </c>
      <c r="BY447" s="4" t="str">
        <v>IR-CIMMYT</v>
      </c>
      <c r="BZ447" s="4" t="str">
        <v>IR-CIMMYT</v>
      </c>
      <c r="CA447" s="4" t="str">
        <v>IR-CIMMYT</v>
      </c>
      <c r="CB447" s="4" t="str">
        <v>IR-CIMMYT</v>
      </c>
      <c r="CC447" s="4" t="str">
        <v>IR-CIMMYT</v>
      </c>
      <c r="CD447" s="4" t="str">
        <v>IR-CIMMYT</v>
      </c>
      <c r="CE447" s="4" t="str">
        <v>IR-CIMMYT</v>
      </c>
      <c r="CF447" s="4" t="str">
        <v>IR-CIMMYT</v>
      </c>
      <c r="CG447" s="4" t="str">
        <v>IR-CIMMYT</v>
      </c>
      <c r="CH447" s="4" t="str">
        <v>IR-CIMMYT</v>
      </c>
      <c r="CI447" s="4" t="str">
        <v>IR-CIMMYT</v>
      </c>
      <c r="CJ447" s="4" t="str">
        <v>IR-CIMMYT</v>
      </c>
      <c r="CK447" s="4" t="str">
        <v>IR-CIMMYT</v>
      </c>
      <c r="CL447" s="4" t="str">
        <v>IR-CIMMYT</v>
      </c>
      <c r="CM447" s="4" t="str">
        <v>IR-CIMMYT</v>
      </c>
      <c r="CN447" s="4" t="str">
        <v>IR-CIMMYT</v>
      </c>
      <c r="CO447" s="4" t="str">
        <v>IR-CIMMYT</v>
      </c>
      <c r="CP447" s="4" t="str">
        <v>IR-CIMMYT</v>
      </c>
      <c r="CQ447" s="4" t="str">
        <v>IR-CIMMYT</v>
      </c>
      <c r="CR447" s="4" t="str">
        <v>IR-CIMMYT</v>
      </c>
      <c r="CS447" s="4" t="str">
        <v>IR-CIMMYT</v>
      </c>
      <c r="CT447" s="4" t="str">
        <v>IR-CIMMYT</v>
      </c>
      <c r="CU447" s="4" t="str">
        <v>IR-CIMMYT</v>
      </c>
      <c r="CV447" s="4" t="str">
        <v>IR-CIMMYT</v>
      </c>
      <c r="CW447" s="4" t="str">
        <v>IR-CIMMYT</v>
      </c>
      <c r="CX447" s="4" t="str">
        <v>IR-CIMMYT</v>
      </c>
      <c r="CY447" s="4" t="str">
        <v>IR-CIMMYT</v>
      </c>
      <c r="CZ447" s="4" t="str">
        <v>IR-CIMMYT</v>
      </c>
      <c r="DA447" s="4" t="str">
        <v>IR-CIMMYT</v>
      </c>
    </row>
    <row r="448" spans="1:105" x14ac:dyDescent="0.35">
      <c r="A448" s="4" t="s">
        <v>1588</v>
      </c>
      <c r="B448" s="4" t="s">
        <v>1587</v>
      </c>
      <c r="C448" s="4" t="s">
        <v>2964</v>
      </c>
      <c r="F448" s="4" t="s">
        <v>2508</v>
      </c>
      <c r="AS448" s="4" t="str">
        <v>Irma A1239</v>
      </c>
      <c r="AT448" s="4" t="str">
        <v>Irma A1239</v>
      </c>
      <c r="AU448" s="4" t="str">
        <v>Irma A1239</v>
      </c>
      <c r="AV448" s="4" t="str">
        <v>Irma A1239</v>
      </c>
      <c r="AW448" s="4" t="str">
        <v>Irma A1239</v>
      </c>
      <c r="AX448" s="4" t="str">
        <v>Irma A1239</v>
      </c>
      <c r="AY448" s="4" t="str">
        <v>Irma A1239</v>
      </c>
      <c r="AZ448" s="4" t="str">
        <v>Irma A1239</v>
      </c>
      <c r="BA448" s="4" t="str">
        <v>Irma A1239</v>
      </c>
      <c r="BB448" s="4" t="str">
        <v>Irma A1239</v>
      </c>
      <c r="BC448" s="4" t="str">
        <v>Irma A1239</v>
      </c>
      <c r="BD448" s="4" t="str">
        <v>Irma A1239</v>
      </c>
      <c r="BE448" s="4" t="str">
        <v>Irma A1239</v>
      </c>
      <c r="BF448" s="4" t="str">
        <v>Irma A1239</v>
      </c>
      <c r="BG448" s="4" t="str">
        <v>Irma A1239</v>
      </c>
      <c r="BH448" s="4" t="str">
        <v>Irma A1239</v>
      </c>
      <c r="BI448" s="4" t="str">
        <v>Irma A1239</v>
      </c>
      <c r="BJ448" s="4" t="str">
        <v>Irma A1239</v>
      </c>
      <c r="BK448" s="4" t="str">
        <v>Irma A1239</v>
      </c>
      <c r="BL448" s="4" t="str">
        <v>Irma A1239</v>
      </c>
      <c r="BM448" s="4" t="str">
        <v>Irma A1239</v>
      </c>
      <c r="BN448" s="4" t="str">
        <v>Irma A1239</v>
      </c>
      <c r="BO448" s="4" t="str">
        <v>Irma A1239</v>
      </c>
      <c r="BP448" s="4" t="str">
        <v>Irma A1239</v>
      </c>
      <c r="BQ448" s="4" t="str">
        <v>Irma A1239</v>
      </c>
      <c r="BR448" s="4" t="str">
        <v>Irma A1239</v>
      </c>
      <c r="BS448" s="4" t="str">
        <v>Irma A1239</v>
      </c>
      <c r="BT448" s="4" t="str">
        <v>Irma A1239</v>
      </c>
      <c r="BU448" s="4" t="str">
        <v>Irma A1239</v>
      </c>
      <c r="BV448" s="4" t="str">
        <v>Irma A1239</v>
      </c>
      <c r="BX448" s="4" t="str">
        <v>Irene</v>
      </c>
      <c r="BY448" s="4" t="str">
        <v>Irene</v>
      </c>
      <c r="BZ448" s="4" t="str">
        <v>Irene</v>
      </c>
      <c r="CA448" s="4" t="str">
        <v>Irene</v>
      </c>
      <c r="CB448" s="4" t="str">
        <v>Irene</v>
      </c>
      <c r="CC448" s="4" t="str">
        <v>Irene</v>
      </c>
      <c r="CD448" s="4" t="str">
        <v>Irene</v>
      </c>
      <c r="CE448" s="4" t="str">
        <v>Irene</v>
      </c>
      <c r="CF448" s="4" t="str">
        <v>Irene</v>
      </c>
      <c r="CG448" s="4" t="str">
        <v>Irene</v>
      </c>
      <c r="CH448" s="4" t="str">
        <v>Irene</v>
      </c>
      <c r="CI448" s="4" t="str">
        <v>Irene</v>
      </c>
      <c r="CJ448" s="4" t="str">
        <v>Irene</v>
      </c>
      <c r="CK448" s="4" t="str">
        <v>Irene</v>
      </c>
      <c r="CL448" s="4" t="str">
        <v>Irene</v>
      </c>
      <c r="CM448" s="4" t="str">
        <v>Irene</v>
      </c>
      <c r="CN448" s="4" t="str">
        <v>Irene</v>
      </c>
      <c r="CO448" s="4" t="str">
        <v>Irene</v>
      </c>
      <c r="CP448" s="4" t="str">
        <v>Irene</v>
      </c>
      <c r="CQ448" s="4" t="str">
        <v>Irene</v>
      </c>
      <c r="CR448" s="4" t="str">
        <v>Irene</v>
      </c>
      <c r="CS448" s="4" t="str">
        <v>Irene</v>
      </c>
      <c r="CT448" s="4" t="str">
        <v>Irene</v>
      </c>
      <c r="CU448" s="4" t="str">
        <v>Irene</v>
      </c>
      <c r="CV448" s="4" t="str">
        <v>Irene</v>
      </c>
      <c r="CW448" s="4" t="str">
        <v>Irene</v>
      </c>
      <c r="CX448" s="4" t="str">
        <v>Irene</v>
      </c>
      <c r="CY448" s="4" t="str">
        <v>Irene</v>
      </c>
      <c r="CZ448" s="4" t="str">
        <v>Irene</v>
      </c>
      <c r="DA448" s="4" t="str">
        <v>Irene</v>
      </c>
    </row>
    <row r="449" spans="1:105" x14ac:dyDescent="0.35">
      <c r="A449" s="4" t="s">
        <v>1588</v>
      </c>
      <c r="B449" s="4" t="s">
        <v>1587</v>
      </c>
      <c r="C449" s="4" t="s">
        <v>2965</v>
      </c>
      <c r="F449" s="4" t="s">
        <v>2508</v>
      </c>
      <c r="AS449" s="4" t="str">
        <v>Irma BLT-PF</v>
      </c>
      <c r="AT449" s="4" t="str">
        <v>Irma BLT-PF</v>
      </c>
      <c r="AU449" s="4" t="str">
        <v>Irma BLT-PF</v>
      </c>
      <c r="AV449" s="4" t="str">
        <v>Irma BLT-PF</v>
      </c>
      <c r="AW449" s="4" t="str">
        <v>Irma BLT-PF</v>
      </c>
      <c r="AX449" s="4" t="str">
        <v>Irma BLT-PF</v>
      </c>
      <c r="AY449" s="4" t="str">
        <v>Irma BLT-PF</v>
      </c>
      <c r="AZ449" s="4" t="str">
        <v>Irma BLT-PF</v>
      </c>
      <c r="BA449" s="4" t="str">
        <v>Irma BLT-PF</v>
      </c>
      <c r="BB449" s="4" t="str">
        <v>Irma BLT-PF</v>
      </c>
      <c r="BC449" s="4" t="str">
        <v>Irma BLT-PF</v>
      </c>
      <c r="BD449" s="4" t="str">
        <v>Irma BLT-PF</v>
      </c>
      <c r="BE449" s="4" t="str">
        <v>Irma BLT-PF</v>
      </c>
      <c r="BF449" s="4" t="str">
        <v>Irma BLT-PF</v>
      </c>
      <c r="BG449" s="4" t="str">
        <v>Irma BLT-PF</v>
      </c>
      <c r="BH449" s="4" t="str">
        <v>Irma BLT-PF</v>
      </c>
      <c r="BI449" s="4" t="str">
        <v>Irma BLT-PF</v>
      </c>
      <c r="BJ449" s="4" t="str">
        <v>Irma BLT-PF</v>
      </c>
      <c r="BK449" s="4" t="str">
        <v>Irma BLT-PF</v>
      </c>
      <c r="BL449" s="4" t="str">
        <v>Irma BLT-PF</v>
      </c>
      <c r="BM449" s="4" t="str">
        <v>Irma BLT-PF</v>
      </c>
      <c r="BN449" s="4" t="str">
        <v>Irma BLT-PF</v>
      </c>
      <c r="BO449" s="4" t="str">
        <v>Irma BLT-PF</v>
      </c>
      <c r="BP449" s="4" t="str">
        <v>Irma BLT-PF</v>
      </c>
      <c r="BQ449" s="4" t="str">
        <v>Irma BLT-PF</v>
      </c>
      <c r="BR449" s="4" t="str">
        <v>Irma BLT-PF</v>
      </c>
      <c r="BS449" s="4" t="str">
        <v>Irma BLT-PF</v>
      </c>
      <c r="BT449" s="4" t="str">
        <v>Irma BLT-PF</v>
      </c>
      <c r="BU449" s="4" t="str">
        <v>Irma BLT-PF</v>
      </c>
      <c r="BV449" s="4" t="str">
        <v>Irma BLT-PF</v>
      </c>
      <c r="BX449" s="4" t="str">
        <v>Irma A1239</v>
      </c>
      <c r="BY449" s="4" t="str">
        <v>Irma A1239</v>
      </c>
      <c r="BZ449" s="4" t="str">
        <v>Irma A1239</v>
      </c>
      <c r="CA449" s="4" t="str">
        <v>Irma A1239</v>
      </c>
      <c r="CB449" s="4" t="str">
        <v>Irma A1239</v>
      </c>
      <c r="CC449" s="4" t="str">
        <v>Irma A1239</v>
      </c>
      <c r="CD449" s="4" t="str">
        <v>Irma A1239</v>
      </c>
      <c r="CE449" s="4" t="str">
        <v>Irma A1239</v>
      </c>
      <c r="CF449" s="4" t="str">
        <v>Irma A1239</v>
      </c>
      <c r="CG449" s="4" t="str">
        <v>Irma A1239</v>
      </c>
      <c r="CH449" s="4" t="str">
        <v>Irma A1239</v>
      </c>
      <c r="CI449" s="4" t="str">
        <v>Irma A1239</v>
      </c>
      <c r="CJ449" s="4" t="str">
        <v>Irma A1239</v>
      </c>
      <c r="CK449" s="4" t="str">
        <v>Irma A1239</v>
      </c>
      <c r="CL449" s="4" t="str">
        <v>Irma A1239</v>
      </c>
      <c r="CM449" s="4" t="str">
        <v>Irma A1239</v>
      </c>
      <c r="CN449" s="4" t="str">
        <v>Irma A1239</v>
      </c>
      <c r="CO449" s="4" t="str">
        <v>Irma A1239</v>
      </c>
      <c r="CP449" s="4" t="str">
        <v>Irma A1239</v>
      </c>
      <c r="CQ449" s="4" t="str">
        <v>Irma A1239</v>
      </c>
      <c r="CR449" s="4" t="str">
        <v>Irma A1239</v>
      </c>
      <c r="CS449" s="4" t="str">
        <v>Irma A1239</v>
      </c>
      <c r="CT449" s="4" t="str">
        <v>Irma A1239</v>
      </c>
      <c r="CU449" s="4" t="str">
        <v>Irma A1239</v>
      </c>
      <c r="CV449" s="4" t="str">
        <v>Irma A1239</v>
      </c>
      <c r="CW449" s="4" t="str">
        <v>Irma A1239</v>
      </c>
      <c r="CX449" s="4" t="str">
        <v>Irma A1239</v>
      </c>
      <c r="CY449" s="4" t="str">
        <v>Irma A1239</v>
      </c>
      <c r="CZ449" s="4" t="str">
        <v>Irma A1239</v>
      </c>
      <c r="DA449" s="4" t="str">
        <v>Irma A1239</v>
      </c>
    </row>
    <row r="450" spans="1:105" x14ac:dyDescent="0.35">
      <c r="A450" s="4" t="s">
        <v>1588</v>
      </c>
      <c r="B450" s="4" t="s">
        <v>1587</v>
      </c>
      <c r="C450" s="4" t="s">
        <v>2966</v>
      </c>
      <c r="F450" s="4" t="s">
        <v>2508</v>
      </c>
      <c r="AS450" s="4" t="str">
        <v>ISA brown</v>
      </c>
      <c r="AT450" s="4" t="str">
        <v>ISA brown</v>
      </c>
      <c r="AU450" s="4" t="str">
        <v>ISA brown</v>
      </c>
      <c r="AV450" s="4" t="str">
        <v>ISA brown</v>
      </c>
      <c r="AW450" s="4" t="str">
        <v>ISA brown</v>
      </c>
      <c r="AX450" s="4" t="str">
        <v>ISA brown</v>
      </c>
      <c r="AY450" s="4" t="str">
        <v>ISA brown</v>
      </c>
      <c r="AZ450" s="4" t="str">
        <v>ISA brown</v>
      </c>
      <c r="BA450" s="4" t="str">
        <v>ISA brown</v>
      </c>
      <c r="BB450" s="4" t="str">
        <v>ISA brown</v>
      </c>
      <c r="BC450" s="4" t="str">
        <v>ISA brown</v>
      </c>
      <c r="BD450" s="4" t="str">
        <v>ISA brown</v>
      </c>
      <c r="BE450" s="4" t="str">
        <v>ISA brown</v>
      </c>
      <c r="BF450" s="4" t="str">
        <v>ISA brown</v>
      </c>
      <c r="BG450" s="4" t="str">
        <v>ISA brown</v>
      </c>
      <c r="BH450" s="4" t="str">
        <v>ISA brown</v>
      </c>
      <c r="BI450" s="4" t="str">
        <v>ISA brown</v>
      </c>
      <c r="BJ450" s="4" t="str">
        <v>ISA brown</v>
      </c>
      <c r="BK450" s="4" t="str">
        <v>ISA brown</v>
      </c>
      <c r="BL450" s="4" t="str">
        <v>ISA brown</v>
      </c>
      <c r="BM450" s="4" t="str">
        <v>ISA brown</v>
      </c>
      <c r="BN450" s="4" t="str">
        <v>ISA brown</v>
      </c>
      <c r="BO450" s="4" t="str">
        <v>ISA brown</v>
      </c>
      <c r="BP450" s="4" t="str">
        <v>ISA brown</v>
      </c>
      <c r="BQ450" s="4" t="str">
        <v>ISA brown</v>
      </c>
      <c r="BR450" s="4" t="str">
        <v>ISA brown</v>
      </c>
      <c r="BS450" s="4" t="str">
        <v>ISA brown</v>
      </c>
      <c r="BT450" s="4" t="str">
        <v>ISA brown</v>
      </c>
      <c r="BU450" s="4" t="str">
        <v>ISA brown</v>
      </c>
      <c r="BV450" s="4" t="str">
        <v>ISA brown</v>
      </c>
      <c r="BX450" s="4" t="str">
        <v>Irma BLT-PF</v>
      </c>
      <c r="BY450" s="4" t="str">
        <v>Irma BLT-PF</v>
      </c>
      <c r="BZ450" s="4" t="str">
        <v>Irma BLT-PF</v>
      </c>
      <c r="CA450" s="4" t="str">
        <v>Irma BLT-PF</v>
      </c>
      <c r="CB450" s="4" t="str">
        <v>Irma BLT-PF</v>
      </c>
      <c r="CC450" s="4" t="str">
        <v>Irma BLT-PF</v>
      </c>
      <c r="CD450" s="4" t="str">
        <v>Irma BLT-PF</v>
      </c>
      <c r="CE450" s="4" t="str">
        <v>Irma BLT-PF</v>
      </c>
      <c r="CF450" s="4" t="str">
        <v>Irma BLT-PF</v>
      </c>
      <c r="CG450" s="4" t="str">
        <v>Irma BLT-PF</v>
      </c>
      <c r="CH450" s="4" t="str">
        <v>Irma BLT-PF</v>
      </c>
      <c r="CI450" s="4" t="str">
        <v>Irma BLT-PF</v>
      </c>
      <c r="CJ450" s="4" t="str">
        <v>Irma BLT-PF</v>
      </c>
      <c r="CK450" s="4" t="str">
        <v>Irma BLT-PF</v>
      </c>
      <c r="CL450" s="4" t="str">
        <v>Irma BLT-PF</v>
      </c>
      <c r="CM450" s="4" t="str">
        <v>Irma BLT-PF</v>
      </c>
      <c r="CN450" s="4" t="str">
        <v>Irma BLT-PF</v>
      </c>
      <c r="CO450" s="4" t="str">
        <v>Irma BLT-PF</v>
      </c>
      <c r="CP450" s="4" t="str">
        <v>Irma BLT-PF</v>
      </c>
      <c r="CQ450" s="4" t="str">
        <v>Irma BLT-PF</v>
      </c>
      <c r="CR450" s="4" t="str">
        <v>Irma BLT-PF</v>
      </c>
      <c r="CS450" s="4" t="str">
        <v>Irma BLT-PF</v>
      </c>
      <c r="CT450" s="4" t="str">
        <v>Irma BLT-PF</v>
      </c>
      <c r="CU450" s="4" t="str">
        <v>Irma BLT-PF</v>
      </c>
      <c r="CV450" s="4" t="str">
        <v>Irma BLT-PF</v>
      </c>
      <c r="CW450" s="4" t="str">
        <v>Irma BLT-PF</v>
      </c>
      <c r="CX450" s="4" t="str">
        <v>Irma BLT-PF</v>
      </c>
      <c r="CY450" s="4" t="str">
        <v>Irma BLT-PF</v>
      </c>
      <c r="CZ450" s="4" t="str">
        <v>Irma BLT-PF</v>
      </c>
      <c r="DA450" s="4" t="str">
        <v>Irma BLT-PF</v>
      </c>
    </row>
    <row r="451" spans="1:105" x14ac:dyDescent="0.35">
      <c r="A451" s="4" t="s">
        <v>1588</v>
      </c>
      <c r="B451" s="4" t="s">
        <v>1587</v>
      </c>
      <c r="C451" s="4" t="s">
        <v>2967</v>
      </c>
      <c r="F451" s="4" t="s">
        <v>2508</v>
      </c>
      <c r="AS451" s="4" t="str">
        <v>ISA brown layer</v>
      </c>
      <c r="AT451" s="4" t="str">
        <v>ISA brown layer</v>
      </c>
      <c r="AU451" s="4" t="str">
        <v>ISA brown layer</v>
      </c>
      <c r="AV451" s="4" t="str">
        <v>ISA brown layer</v>
      </c>
      <c r="AW451" s="4" t="str">
        <v>ISA brown layer</v>
      </c>
      <c r="AX451" s="4" t="str">
        <v>ISA brown layer</v>
      </c>
      <c r="AY451" s="4" t="str">
        <v>ISA brown layer</v>
      </c>
      <c r="AZ451" s="4" t="str">
        <v>ISA brown layer</v>
      </c>
      <c r="BA451" s="4" t="str">
        <v>ISA brown layer</v>
      </c>
      <c r="BB451" s="4" t="str">
        <v>ISA brown layer</v>
      </c>
      <c r="BC451" s="4" t="str">
        <v>ISA brown layer</v>
      </c>
      <c r="BD451" s="4" t="str">
        <v>ISA brown layer</v>
      </c>
      <c r="BE451" s="4" t="str">
        <v>ISA brown layer</v>
      </c>
      <c r="BF451" s="4" t="str">
        <v>ISA brown layer</v>
      </c>
      <c r="BG451" s="4" t="str">
        <v>ISA brown layer</v>
      </c>
      <c r="BH451" s="4" t="str">
        <v>ISA brown layer</v>
      </c>
      <c r="BI451" s="4" t="str">
        <v>ISA brown layer</v>
      </c>
      <c r="BJ451" s="4" t="str">
        <v>ISA brown layer</v>
      </c>
      <c r="BK451" s="4" t="str">
        <v>ISA brown layer</v>
      </c>
      <c r="BL451" s="4" t="str">
        <v>ISA brown layer</v>
      </c>
      <c r="BM451" s="4" t="str">
        <v>ISA brown layer</v>
      </c>
      <c r="BN451" s="4" t="str">
        <v>ISA brown layer</v>
      </c>
      <c r="BO451" s="4" t="str">
        <v>ISA brown layer</v>
      </c>
      <c r="BP451" s="4" t="str">
        <v>ISA brown layer</v>
      </c>
      <c r="BQ451" s="4" t="str">
        <v>ISA brown layer</v>
      </c>
      <c r="BR451" s="4" t="str">
        <v>ISA brown layer</v>
      </c>
      <c r="BS451" s="4" t="str">
        <v>ISA brown layer</v>
      </c>
      <c r="BT451" s="4" t="str">
        <v>ISA brown layer</v>
      </c>
      <c r="BU451" s="4" t="str">
        <v>ISA brown layer</v>
      </c>
      <c r="BV451" s="4" t="str">
        <v>ISA brown layer</v>
      </c>
      <c r="BX451" s="4" t="str">
        <v>ISA brown</v>
      </c>
      <c r="BY451" s="4" t="str">
        <v>ISA brown</v>
      </c>
      <c r="BZ451" s="4" t="str">
        <v>ISA brown</v>
      </c>
      <c r="CA451" s="4" t="str">
        <v>ISA brown</v>
      </c>
      <c r="CB451" s="4" t="str">
        <v>ISA brown</v>
      </c>
      <c r="CC451" s="4" t="str">
        <v>ISA brown</v>
      </c>
      <c r="CD451" s="4" t="str">
        <v>ISA brown</v>
      </c>
      <c r="CE451" s="4" t="str">
        <v>ISA brown</v>
      </c>
      <c r="CF451" s="4" t="str">
        <v>ISA brown</v>
      </c>
      <c r="CG451" s="4" t="str">
        <v>ISA brown</v>
      </c>
      <c r="CH451" s="4" t="str">
        <v>ISA brown</v>
      </c>
      <c r="CI451" s="4" t="str">
        <v>ISA brown</v>
      </c>
      <c r="CJ451" s="4" t="str">
        <v>ISA brown</v>
      </c>
      <c r="CK451" s="4" t="str">
        <v>ISA brown</v>
      </c>
      <c r="CL451" s="4" t="str">
        <v>ISA brown</v>
      </c>
      <c r="CM451" s="4" t="str">
        <v>ISA brown</v>
      </c>
      <c r="CN451" s="4" t="str">
        <v>ISA brown</v>
      </c>
      <c r="CO451" s="4" t="str">
        <v>ISA brown</v>
      </c>
      <c r="CP451" s="4" t="str">
        <v>ISA brown</v>
      </c>
      <c r="CQ451" s="4" t="str">
        <v>ISA brown</v>
      </c>
      <c r="CR451" s="4" t="str">
        <v>ISA brown</v>
      </c>
      <c r="CS451" s="4" t="str">
        <v>ISA brown</v>
      </c>
      <c r="CT451" s="4" t="str">
        <v>ISA brown</v>
      </c>
      <c r="CU451" s="4" t="str">
        <v>ISA brown</v>
      </c>
      <c r="CV451" s="4" t="str">
        <v>ISA brown</v>
      </c>
      <c r="CW451" s="4" t="str">
        <v>ISA brown</v>
      </c>
      <c r="CX451" s="4" t="str">
        <v>ISA brown</v>
      </c>
      <c r="CY451" s="4" t="str">
        <v>ISA brown</v>
      </c>
      <c r="CZ451" s="4" t="str">
        <v>ISA brown</v>
      </c>
      <c r="DA451" s="4" t="str">
        <v>ISA brown</v>
      </c>
    </row>
    <row r="452" spans="1:105" x14ac:dyDescent="0.35">
      <c r="A452" s="4" t="s">
        <v>1588</v>
      </c>
      <c r="B452" s="4" t="s">
        <v>1587</v>
      </c>
      <c r="C452" s="4" t="s">
        <v>2968</v>
      </c>
      <c r="F452" s="4" t="s">
        <v>2508</v>
      </c>
      <c r="AS452" s="4" t="str">
        <v>ISDA 6</v>
      </c>
      <c r="AT452" s="4" t="str">
        <v>ISDA 6</v>
      </c>
      <c r="AU452" s="4" t="str">
        <v>ISDA 6</v>
      </c>
      <c r="AV452" s="4" t="str">
        <v>ISDA 6</v>
      </c>
      <c r="AW452" s="4" t="str">
        <v>ISDA 6</v>
      </c>
      <c r="AX452" s="4" t="str">
        <v>ISDA 6</v>
      </c>
      <c r="AY452" s="4" t="str">
        <v>ISDA 6</v>
      </c>
      <c r="AZ452" s="4" t="str">
        <v>ISDA 6</v>
      </c>
      <c r="BA452" s="4" t="str">
        <v>ISDA 6</v>
      </c>
      <c r="BB452" s="4" t="str">
        <v>ISDA 6</v>
      </c>
      <c r="BC452" s="4" t="str">
        <v>ISDA 6</v>
      </c>
      <c r="BD452" s="4" t="str">
        <v>ISDA 6</v>
      </c>
      <c r="BE452" s="4" t="str">
        <v>ISDA 6</v>
      </c>
      <c r="BF452" s="4" t="str">
        <v>ISDA 6</v>
      </c>
      <c r="BG452" s="4" t="str">
        <v>ISDA 6</v>
      </c>
      <c r="BH452" s="4" t="str">
        <v>ISDA 6</v>
      </c>
      <c r="BI452" s="4" t="str">
        <v>ISDA 6</v>
      </c>
      <c r="BJ452" s="4" t="str">
        <v>ISDA 6</v>
      </c>
      <c r="BK452" s="4" t="str">
        <v>ISDA 6</v>
      </c>
      <c r="BL452" s="4" t="str">
        <v>ISDA 6</v>
      </c>
      <c r="BM452" s="4" t="str">
        <v>ISDA 6</v>
      </c>
      <c r="BN452" s="4" t="str">
        <v>ISDA 6</v>
      </c>
      <c r="BO452" s="4" t="str">
        <v>ISDA 6</v>
      </c>
      <c r="BP452" s="4" t="str">
        <v>ISDA 6</v>
      </c>
      <c r="BQ452" s="4" t="str">
        <v>ISDA 6</v>
      </c>
      <c r="BR452" s="4" t="str">
        <v>ISDA 6</v>
      </c>
      <c r="BS452" s="4" t="str">
        <v>ISDA 6</v>
      </c>
      <c r="BT452" s="4" t="str">
        <v>ISDA 6</v>
      </c>
      <c r="BU452" s="4" t="str">
        <v>ISDA 6</v>
      </c>
      <c r="BV452" s="4" t="str">
        <v>ISDA 6</v>
      </c>
      <c r="BX452" s="4" t="str">
        <v>ISA brown layer</v>
      </c>
      <c r="BY452" s="4" t="str">
        <v>ISA brown layer</v>
      </c>
      <c r="BZ452" s="4" t="str">
        <v>ISA brown layer</v>
      </c>
      <c r="CA452" s="4" t="str">
        <v>ISA brown layer</v>
      </c>
      <c r="CB452" s="4" t="str">
        <v>ISA brown layer</v>
      </c>
      <c r="CC452" s="4" t="str">
        <v>ISA brown layer</v>
      </c>
      <c r="CD452" s="4" t="str">
        <v>ISA brown layer</v>
      </c>
      <c r="CE452" s="4" t="str">
        <v>ISA brown layer</v>
      </c>
      <c r="CF452" s="4" t="str">
        <v>ISA brown layer</v>
      </c>
      <c r="CG452" s="4" t="str">
        <v>ISA brown layer</v>
      </c>
      <c r="CH452" s="4" t="str">
        <v>ISA brown layer</v>
      </c>
      <c r="CI452" s="4" t="str">
        <v>ISA brown layer</v>
      </c>
      <c r="CJ452" s="4" t="str">
        <v>ISA brown layer</v>
      </c>
      <c r="CK452" s="4" t="str">
        <v>ISA brown layer</v>
      </c>
      <c r="CL452" s="4" t="str">
        <v>ISA brown layer</v>
      </c>
      <c r="CM452" s="4" t="str">
        <v>ISA brown layer</v>
      </c>
      <c r="CN452" s="4" t="str">
        <v>ISA brown layer</v>
      </c>
      <c r="CO452" s="4" t="str">
        <v>ISA brown layer</v>
      </c>
      <c r="CP452" s="4" t="str">
        <v>ISA brown layer</v>
      </c>
      <c r="CQ452" s="4" t="str">
        <v>ISA brown layer</v>
      </c>
      <c r="CR452" s="4" t="str">
        <v>ISA brown layer</v>
      </c>
      <c r="CS452" s="4" t="str">
        <v>ISA brown layer</v>
      </c>
      <c r="CT452" s="4" t="str">
        <v>ISA brown layer</v>
      </c>
      <c r="CU452" s="4" t="str">
        <v>ISA brown layer</v>
      </c>
      <c r="CV452" s="4" t="str">
        <v>ISA brown layer</v>
      </c>
      <c r="CW452" s="4" t="str">
        <v>ISA brown layer</v>
      </c>
      <c r="CX452" s="4" t="str">
        <v>ISA brown layer</v>
      </c>
      <c r="CY452" s="4" t="str">
        <v>ISA brown layer</v>
      </c>
      <c r="CZ452" s="4" t="str">
        <v>ISA brown layer</v>
      </c>
      <c r="DA452" s="4" t="str">
        <v>ISA brown layer</v>
      </c>
    </row>
    <row r="453" spans="1:105" x14ac:dyDescent="0.35">
      <c r="A453" s="4" t="s">
        <v>1588</v>
      </c>
      <c r="B453" s="4" t="s">
        <v>1587</v>
      </c>
      <c r="C453" s="4" t="s">
        <v>2969</v>
      </c>
      <c r="F453" s="4" t="s">
        <v>2511</v>
      </c>
      <c r="AS453" s="4" t="str">
        <v>IT 18</v>
      </c>
      <c r="AT453" s="4" t="str">
        <v>IT 18</v>
      </c>
      <c r="AU453" s="4" t="str">
        <v>IT 18</v>
      </c>
      <c r="AV453" s="4" t="str">
        <v>IT 18</v>
      </c>
      <c r="AW453" s="4" t="str">
        <v>IT 18</v>
      </c>
      <c r="AX453" s="4" t="str">
        <v>IT 18</v>
      </c>
      <c r="AY453" s="4" t="str">
        <v>IT 18</v>
      </c>
      <c r="AZ453" s="4" t="str">
        <v>IT 18</v>
      </c>
      <c r="BA453" s="4" t="str">
        <v>IT 18</v>
      </c>
      <c r="BB453" s="4" t="str">
        <v>IT 18</v>
      </c>
      <c r="BC453" s="4" t="str">
        <v>IT 18</v>
      </c>
      <c r="BD453" s="4" t="str">
        <v>IT 18</v>
      </c>
      <c r="BE453" s="4" t="str">
        <v>IT 18</v>
      </c>
      <c r="BF453" s="4" t="str">
        <v>IT 18</v>
      </c>
      <c r="BG453" s="4" t="str">
        <v>IT 18</v>
      </c>
      <c r="BH453" s="4" t="str">
        <v>IT 18</v>
      </c>
      <c r="BI453" s="4" t="str">
        <v>IT 18</v>
      </c>
      <c r="BJ453" s="4" t="str">
        <v>IT 18</v>
      </c>
      <c r="BK453" s="4" t="str">
        <v>IT 18</v>
      </c>
      <c r="BL453" s="4" t="str">
        <v>IT 18</v>
      </c>
      <c r="BM453" s="4" t="str">
        <v>IT 18</v>
      </c>
      <c r="BN453" s="4" t="str">
        <v>IT 18</v>
      </c>
      <c r="BO453" s="4" t="str">
        <v>IT 18</v>
      </c>
      <c r="BP453" s="4" t="str">
        <v>IT 18</v>
      </c>
      <c r="BQ453" s="4" t="str">
        <v>IT 18</v>
      </c>
      <c r="BR453" s="4" t="str">
        <v>IT 18</v>
      </c>
      <c r="BS453" s="4" t="str">
        <v>IT 18</v>
      </c>
      <c r="BT453" s="4" t="str">
        <v>IT 18</v>
      </c>
      <c r="BU453" s="4" t="str">
        <v>IT 18</v>
      </c>
      <c r="BV453" s="4" t="str">
        <v>IT 18</v>
      </c>
      <c r="BX453" s="4" t="str">
        <v>ISDA 6</v>
      </c>
      <c r="BY453" s="4" t="str">
        <v>ISDA 6</v>
      </c>
      <c r="BZ453" s="4" t="str">
        <v>ISDA 6</v>
      </c>
      <c r="CA453" s="4" t="str">
        <v>ISDA 6</v>
      </c>
      <c r="CB453" s="4" t="str">
        <v>ISDA 6</v>
      </c>
      <c r="CC453" s="4" t="str">
        <v>ISDA 6</v>
      </c>
      <c r="CD453" s="4" t="str">
        <v>ISDA 6</v>
      </c>
      <c r="CE453" s="4" t="str">
        <v>ISDA 6</v>
      </c>
      <c r="CF453" s="4" t="str">
        <v>ISDA 6</v>
      </c>
      <c r="CG453" s="4" t="str">
        <v>ISDA 6</v>
      </c>
      <c r="CH453" s="4" t="str">
        <v>ISDA 6</v>
      </c>
      <c r="CI453" s="4" t="str">
        <v>ISDA 6</v>
      </c>
      <c r="CJ453" s="4" t="str">
        <v>ISDA 6</v>
      </c>
      <c r="CK453" s="4" t="str">
        <v>ISDA 6</v>
      </c>
      <c r="CL453" s="4" t="str">
        <v>ISDA 6</v>
      </c>
      <c r="CM453" s="4" t="str">
        <v>ISDA 6</v>
      </c>
      <c r="CN453" s="4" t="str">
        <v>ISDA 6</v>
      </c>
      <c r="CO453" s="4" t="str">
        <v>ISDA 6</v>
      </c>
      <c r="CP453" s="4" t="str">
        <v>ISDA 6</v>
      </c>
      <c r="CQ453" s="4" t="str">
        <v>ISDA 6</v>
      </c>
      <c r="CR453" s="4" t="str">
        <v>ISDA 6</v>
      </c>
      <c r="CS453" s="4" t="str">
        <v>ISDA 6</v>
      </c>
      <c r="CT453" s="4" t="str">
        <v>ISDA 6</v>
      </c>
      <c r="CU453" s="4" t="str">
        <v>ISDA 6</v>
      </c>
      <c r="CV453" s="4" t="str">
        <v>ISDA 6</v>
      </c>
      <c r="CW453" s="4" t="str">
        <v>ISDA 6</v>
      </c>
      <c r="CX453" s="4" t="str">
        <v>ISDA 6</v>
      </c>
      <c r="CY453" s="4" t="str">
        <v>ISDA 6</v>
      </c>
      <c r="CZ453" s="4" t="str">
        <v>ISDA 6</v>
      </c>
      <c r="DA453" s="4" t="str">
        <v>ISDA 6</v>
      </c>
    </row>
    <row r="454" spans="1:105" x14ac:dyDescent="0.35">
      <c r="A454" s="4" t="s">
        <v>1588</v>
      </c>
      <c r="B454" s="4" t="s">
        <v>1587</v>
      </c>
      <c r="C454" s="4" t="s">
        <v>2970</v>
      </c>
      <c r="F454" s="4" t="s">
        <v>2505</v>
      </c>
      <c r="AS454" s="4" t="str">
        <v>IT 82D-716</v>
      </c>
      <c r="AT454" s="4" t="str">
        <v>IT 82D-716</v>
      </c>
      <c r="AU454" s="4" t="str">
        <v>IT 82D-716</v>
      </c>
      <c r="AV454" s="4" t="str">
        <v>IT 82D-716</v>
      </c>
      <c r="AW454" s="4" t="str">
        <v>IT 82D-716</v>
      </c>
      <c r="AX454" s="4" t="str">
        <v>IT 82D-716</v>
      </c>
      <c r="AY454" s="4" t="str">
        <v>IT 82D-716</v>
      </c>
      <c r="AZ454" s="4" t="str">
        <v>IT 82D-716</v>
      </c>
      <c r="BA454" s="4" t="str">
        <v>IT 82D-716</v>
      </c>
      <c r="BB454" s="4" t="str">
        <v>IT 82D-716</v>
      </c>
      <c r="BC454" s="4" t="str">
        <v>IT 82D-716</v>
      </c>
      <c r="BD454" s="4" t="str">
        <v>IT 82D-716</v>
      </c>
      <c r="BE454" s="4" t="str">
        <v>IT 82D-716</v>
      </c>
      <c r="BF454" s="4" t="str">
        <v>IT 82D-716</v>
      </c>
      <c r="BG454" s="4" t="str">
        <v>IT 82D-716</v>
      </c>
      <c r="BH454" s="4" t="str">
        <v>IT 82D-716</v>
      </c>
      <c r="BI454" s="4" t="str">
        <v>IT 82D-716</v>
      </c>
      <c r="BJ454" s="4" t="str">
        <v>IT 82D-716</v>
      </c>
      <c r="BK454" s="4" t="str">
        <v>IT 82D-716</v>
      </c>
      <c r="BL454" s="4" t="str">
        <v>IT 82D-716</v>
      </c>
      <c r="BM454" s="4" t="str">
        <v>IT 82D-716</v>
      </c>
      <c r="BN454" s="4" t="str">
        <v>IT 82D-716</v>
      </c>
      <c r="BO454" s="4" t="str">
        <v>IT 82D-716</v>
      </c>
      <c r="BP454" s="4" t="str">
        <v>IT 82D-716</v>
      </c>
      <c r="BQ454" s="4" t="str">
        <v>IT 82D-716</v>
      </c>
      <c r="BR454" s="4" t="str">
        <v>IT 82D-716</v>
      </c>
      <c r="BS454" s="4" t="str">
        <v>IT 82D-716</v>
      </c>
      <c r="BT454" s="4" t="str">
        <v>IT 82D-716</v>
      </c>
      <c r="BU454" s="4" t="str">
        <v>IT 82D-716</v>
      </c>
      <c r="BV454" s="4" t="str">
        <v>IT 82D-716</v>
      </c>
      <c r="BX454" s="4" t="str">
        <v>IT 18</v>
      </c>
      <c r="BY454" s="4" t="str">
        <v>IT 18</v>
      </c>
      <c r="BZ454" s="4" t="str">
        <v>IT 18</v>
      </c>
      <c r="CA454" s="4" t="str">
        <v>IT 18</v>
      </c>
      <c r="CB454" s="4" t="str">
        <v>IT 18</v>
      </c>
      <c r="CC454" s="4" t="str">
        <v>IT 18</v>
      </c>
      <c r="CD454" s="4" t="str">
        <v>IT 18</v>
      </c>
      <c r="CE454" s="4" t="str">
        <v>IT 18</v>
      </c>
      <c r="CF454" s="4" t="str">
        <v>IT 18</v>
      </c>
      <c r="CG454" s="4" t="str">
        <v>IT 18</v>
      </c>
      <c r="CH454" s="4" t="str">
        <v>IT 18</v>
      </c>
      <c r="CI454" s="4" t="str">
        <v>IT 18</v>
      </c>
      <c r="CJ454" s="4" t="str">
        <v>IT 18</v>
      </c>
      <c r="CK454" s="4" t="str">
        <v>IT 18</v>
      </c>
      <c r="CL454" s="4" t="str">
        <v>IT 18</v>
      </c>
      <c r="CM454" s="4" t="str">
        <v>IT 18</v>
      </c>
      <c r="CN454" s="4" t="str">
        <v>IT 18</v>
      </c>
      <c r="CO454" s="4" t="str">
        <v>IT 18</v>
      </c>
      <c r="CP454" s="4" t="str">
        <v>IT 18</v>
      </c>
      <c r="CQ454" s="4" t="str">
        <v>IT 18</v>
      </c>
      <c r="CR454" s="4" t="str">
        <v>IT 18</v>
      </c>
      <c r="CS454" s="4" t="str">
        <v>IT 18</v>
      </c>
      <c r="CT454" s="4" t="str">
        <v>IT 18</v>
      </c>
      <c r="CU454" s="4" t="str">
        <v>IT 18</v>
      </c>
      <c r="CV454" s="4" t="str">
        <v>IT 18</v>
      </c>
      <c r="CW454" s="4" t="str">
        <v>IT 18</v>
      </c>
      <c r="CX454" s="4" t="str">
        <v>IT 18</v>
      </c>
      <c r="CY454" s="4" t="str">
        <v>IT 18</v>
      </c>
      <c r="CZ454" s="4" t="str">
        <v>IT 18</v>
      </c>
      <c r="DA454" s="4" t="str">
        <v>IT 18</v>
      </c>
    </row>
    <row r="455" spans="1:105" x14ac:dyDescent="0.35">
      <c r="A455" s="4" t="s">
        <v>1588</v>
      </c>
      <c r="B455" s="4" t="s">
        <v>1587</v>
      </c>
      <c r="C455" s="4" t="s">
        <v>2971</v>
      </c>
      <c r="F455" s="4" t="s">
        <v>2505</v>
      </c>
      <c r="AS455" s="4" t="str">
        <v>IT 82E-9</v>
      </c>
      <c r="AT455" s="4" t="str">
        <v>IT 82E-9</v>
      </c>
      <c r="AU455" s="4" t="str">
        <v>IT 82E-9</v>
      </c>
      <c r="AV455" s="4" t="str">
        <v>IT 82E-9</v>
      </c>
      <c r="AW455" s="4" t="str">
        <v>IT 82E-9</v>
      </c>
      <c r="AX455" s="4" t="str">
        <v>IT 82E-9</v>
      </c>
      <c r="AY455" s="4" t="str">
        <v>IT 82E-9</v>
      </c>
      <c r="AZ455" s="4" t="str">
        <v>IT 82E-9</v>
      </c>
      <c r="BA455" s="4" t="str">
        <v>IT 82E-9</v>
      </c>
      <c r="BB455" s="4" t="str">
        <v>IT 82E-9</v>
      </c>
      <c r="BC455" s="4" t="str">
        <v>IT 82E-9</v>
      </c>
      <c r="BD455" s="4" t="str">
        <v>IT 82E-9</v>
      </c>
      <c r="BE455" s="4" t="str">
        <v>IT 82E-9</v>
      </c>
      <c r="BF455" s="4" t="str">
        <v>IT 82E-9</v>
      </c>
      <c r="BG455" s="4" t="str">
        <v>IT 82E-9</v>
      </c>
      <c r="BH455" s="4" t="str">
        <v>IT 82E-9</v>
      </c>
      <c r="BI455" s="4" t="str">
        <v>IT 82E-9</v>
      </c>
      <c r="BJ455" s="4" t="str">
        <v>IT 82E-9</v>
      </c>
      <c r="BK455" s="4" t="str">
        <v>IT 82E-9</v>
      </c>
      <c r="BL455" s="4" t="str">
        <v>IT 82E-9</v>
      </c>
      <c r="BM455" s="4" t="str">
        <v>IT 82E-9</v>
      </c>
      <c r="BN455" s="4" t="str">
        <v>IT 82E-9</v>
      </c>
      <c r="BO455" s="4" t="str">
        <v>IT 82E-9</v>
      </c>
      <c r="BP455" s="4" t="str">
        <v>IT 82E-9</v>
      </c>
      <c r="BQ455" s="4" t="str">
        <v>IT 82E-9</v>
      </c>
      <c r="BR455" s="4" t="str">
        <v>IT 82E-9</v>
      </c>
      <c r="BS455" s="4" t="str">
        <v>IT 82E-9</v>
      </c>
      <c r="BT455" s="4" t="str">
        <v>IT 82E-9</v>
      </c>
      <c r="BU455" s="4" t="str">
        <v>IT 82E-9</v>
      </c>
      <c r="BV455" s="4" t="str">
        <v>IT 82E-9</v>
      </c>
      <c r="BX455" s="4" t="str">
        <v>IT 82D-716</v>
      </c>
      <c r="BY455" s="4" t="str">
        <v>IT 82D-716</v>
      </c>
      <c r="BZ455" s="4" t="str">
        <v>IT 82D-716</v>
      </c>
      <c r="CA455" s="4" t="str">
        <v>IT 82D-716</v>
      </c>
      <c r="CB455" s="4" t="str">
        <v>IT 82D-716</v>
      </c>
      <c r="CC455" s="4" t="str">
        <v>IT 82D-716</v>
      </c>
      <c r="CD455" s="4" t="str">
        <v>IT 82D-716</v>
      </c>
      <c r="CE455" s="4" t="str">
        <v>IT 82D-716</v>
      </c>
      <c r="CF455" s="4" t="str">
        <v>IT 82D-716</v>
      </c>
      <c r="CG455" s="4" t="str">
        <v>IT 82D-716</v>
      </c>
      <c r="CH455" s="4" t="str">
        <v>IT 82D-716</v>
      </c>
      <c r="CI455" s="4" t="str">
        <v>IT 82D-716</v>
      </c>
      <c r="CJ455" s="4" t="str">
        <v>IT 82D-716</v>
      </c>
      <c r="CK455" s="4" t="str">
        <v>IT 82D-716</v>
      </c>
      <c r="CL455" s="4" t="str">
        <v>IT 82D-716</v>
      </c>
      <c r="CM455" s="4" t="str">
        <v>IT 82D-716</v>
      </c>
      <c r="CN455" s="4" t="str">
        <v>IT 82D-716</v>
      </c>
      <c r="CO455" s="4" t="str">
        <v>IT 82D-716</v>
      </c>
      <c r="CP455" s="4" t="str">
        <v>IT 82D-716</v>
      </c>
      <c r="CQ455" s="4" t="str">
        <v>IT 82D-716</v>
      </c>
      <c r="CR455" s="4" t="str">
        <v>IT 82D-716</v>
      </c>
      <c r="CS455" s="4" t="str">
        <v>IT 82D-716</v>
      </c>
      <c r="CT455" s="4" t="str">
        <v>IT 82D-716</v>
      </c>
      <c r="CU455" s="4" t="str">
        <v>IT 82D-716</v>
      </c>
      <c r="CV455" s="4" t="str">
        <v>IT 82D-716</v>
      </c>
      <c r="CW455" s="4" t="str">
        <v>IT 82D-716</v>
      </c>
      <c r="CX455" s="4" t="str">
        <v>IT 82D-716</v>
      </c>
      <c r="CY455" s="4" t="str">
        <v>IT 82D-716</v>
      </c>
      <c r="CZ455" s="4" t="str">
        <v>IT 82D-716</v>
      </c>
      <c r="DA455" s="4" t="str">
        <v>IT 82D-716</v>
      </c>
    </row>
    <row r="456" spans="1:105" x14ac:dyDescent="0.35">
      <c r="A456" s="4" t="s">
        <v>1588</v>
      </c>
      <c r="B456" s="4" t="s">
        <v>1587</v>
      </c>
      <c r="C456" s="4" t="s">
        <v>2972</v>
      </c>
      <c r="F456" s="4" t="s">
        <v>2508</v>
      </c>
      <c r="AS456" s="4" t="str">
        <v>IT 84D-449</v>
      </c>
      <c r="AT456" s="4" t="str">
        <v>IT 84D-449</v>
      </c>
      <c r="AU456" s="4" t="str">
        <v>IT 84D-449</v>
      </c>
      <c r="AV456" s="4" t="str">
        <v>IT 84D-449</v>
      </c>
      <c r="AW456" s="4" t="str">
        <v>IT 84D-449</v>
      </c>
      <c r="AX456" s="4" t="str">
        <v>IT 84D-449</v>
      </c>
      <c r="AY456" s="4" t="str">
        <v>IT 84D-449</v>
      </c>
      <c r="AZ456" s="4" t="str">
        <v>IT 84D-449</v>
      </c>
      <c r="BA456" s="4" t="str">
        <v>IT 84D-449</v>
      </c>
      <c r="BB456" s="4" t="str">
        <v>IT 84D-449</v>
      </c>
      <c r="BC456" s="4" t="str">
        <v>IT 84D-449</v>
      </c>
      <c r="BD456" s="4" t="str">
        <v>IT 84D-449</v>
      </c>
      <c r="BE456" s="4" t="str">
        <v>IT 84D-449</v>
      </c>
      <c r="BF456" s="4" t="str">
        <v>IT 84D-449</v>
      </c>
      <c r="BG456" s="4" t="str">
        <v>IT 84D-449</v>
      </c>
      <c r="BH456" s="4" t="str">
        <v>IT 84D-449</v>
      </c>
      <c r="BI456" s="4" t="str">
        <v>IT 84D-449</v>
      </c>
      <c r="BJ456" s="4" t="str">
        <v>IT 84D-449</v>
      </c>
      <c r="BK456" s="4" t="str">
        <v>IT 84D-449</v>
      </c>
      <c r="BL456" s="4" t="str">
        <v>IT 84D-449</v>
      </c>
      <c r="BM456" s="4" t="str">
        <v>IT 84D-449</v>
      </c>
      <c r="BN456" s="4" t="str">
        <v>IT 84D-449</v>
      </c>
      <c r="BO456" s="4" t="str">
        <v>IT 84D-449</v>
      </c>
      <c r="BP456" s="4" t="str">
        <v>IT 84D-449</v>
      </c>
      <c r="BQ456" s="4" t="str">
        <v>IT 84D-449</v>
      </c>
      <c r="BR456" s="4" t="str">
        <v>IT 84D-449</v>
      </c>
      <c r="BS456" s="4" t="str">
        <v>IT 84D-449</v>
      </c>
      <c r="BT456" s="4" t="str">
        <v>IT 84D-449</v>
      </c>
      <c r="BU456" s="4" t="str">
        <v>IT 84D-449</v>
      </c>
      <c r="BV456" s="4" t="str">
        <v>IT 84D-449</v>
      </c>
      <c r="BX456" s="4" t="str">
        <v>IT 82E-9</v>
      </c>
      <c r="BY456" s="4" t="str">
        <v>IT 82E-9</v>
      </c>
      <c r="BZ456" s="4" t="str">
        <v>IT 82E-9</v>
      </c>
      <c r="CA456" s="4" t="str">
        <v>IT 82E-9</v>
      </c>
      <c r="CB456" s="4" t="str">
        <v>IT 82E-9</v>
      </c>
      <c r="CC456" s="4" t="str">
        <v>IT 82E-9</v>
      </c>
      <c r="CD456" s="4" t="str">
        <v>IT 82E-9</v>
      </c>
      <c r="CE456" s="4" t="str">
        <v>IT 82E-9</v>
      </c>
      <c r="CF456" s="4" t="str">
        <v>IT 82E-9</v>
      </c>
      <c r="CG456" s="4" t="str">
        <v>IT 82E-9</v>
      </c>
      <c r="CH456" s="4" t="str">
        <v>IT 82E-9</v>
      </c>
      <c r="CI456" s="4" t="str">
        <v>IT 82E-9</v>
      </c>
      <c r="CJ456" s="4" t="str">
        <v>IT 82E-9</v>
      </c>
      <c r="CK456" s="4" t="str">
        <v>IT 82E-9</v>
      </c>
      <c r="CL456" s="4" t="str">
        <v>IT 82E-9</v>
      </c>
      <c r="CM456" s="4" t="str">
        <v>IT 82E-9</v>
      </c>
      <c r="CN456" s="4" t="str">
        <v>IT 82E-9</v>
      </c>
      <c r="CO456" s="4" t="str">
        <v>IT 82E-9</v>
      </c>
      <c r="CP456" s="4" t="str">
        <v>IT 82E-9</v>
      </c>
      <c r="CQ456" s="4" t="str">
        <v>IT 82E-9</v>
      </c>
      <c r="CR456" s="4" t="str">
        <v>IT 82E-9</v>
      </c>
      <c r="CS456" s="4" t="str">
        <v>IT 82E-9</v>
      </c>
      <c r="CT456" s="4" t="str">
        <v>IT 82E-9</v>
      </c>
      <c r="CU456" s="4" t="str">
        <v>IT 82E-9</v>
      </c>
      <c r="CV456" s="4" t="str">
        <v>IT 82E-9</v>
      </c>
      <c r="CW456" s="4" t="str">
        <v>IT 82E-9</v>
      </c>
      <c r="CX456" s="4" t="str">
        <v>IT 82E-9</v>
      </c>
      <c r="CY456" s="4" t="str">
        <v>IT 82E-9</v>
      </c>
      <c r="CZ456" s="4" t="str">
        <v>IT 82E-9</v>
      </c>
      <c r="DA456" s="4" t="str">
        <v>IT 82E-9</v>
      </c>
    </row>
    <row r="457" spans="1:105" x14ac:dyDescent="0.35">
      <c r="A457" s="4" t="s">
        <v>1588</v>
      </c>
      <c r="B457" s="4" t="s">
        <v>1587</v>
      </c>
      <c r="C457" s="4" t="s">
        <v>2973</v>
      </c>
      <c r="F457" s="4" t="s">
        <v>2508</v>
      </c>
      <c r="AS457" s="4" t="str">
        <v>IT 84E-124</v>
      </c>
      <c r="AT457" s="4" t="str">
        <v>IT 84E-124</v>
      </c>
      <c r="AU457" s="4" t="str">
        <v>IT 84E-124</v>
      </c>
      <c r="AV457" s="4" t="str">
        <v>IT 84E-124</v>
      </c>
      <c r="AW457" s="4" t="str">
        <v>IT 84E-124</v>
      </c>
      <c r="AX457" s="4" t="str">
        <v>IT 84E-124</v>
      </c>
      <c r="AY457" s="4" t="str">
        <v>IT 84E-124</v>
      </c>
      <c r="AZ457" s="4" t="str">
        <v>IT 84E-124</v>
      </c>
      <c r="BA457" s="4" t="str">
        <v>IT 84E-124</v>
      </c>
      <c r="BB457" s="4" t="str">
        <v>IT 84E-124</v>
      </c>
      <c r="BC457" s="4" t="str">
        <v>IT 84E-124</v>
      </c>
      <c r="BD457" s="4" t="str">
        <v>IT 84E-124</v>
      </c>
      <c r="BE457" s="4" t="str">
        <v>IT 84E-124</v>
      </c>
      <c r="BF457" s="4" t="str">
        <v>IT 84E-124</v>
      </c>
      <c r="BG457" s="4" t="str">
        <v>IT 84E-124</v>
      </c>
      <c r="BH457" s="4" t="str">
        <v>IT 84E-124</v>
      </c>
      <c r="BI457" s="4" t="str">
        <v>IT 84E-124</v>
      </c>
      <c r="BJ457" s="4" t="str">
        <v>IT 84E-124</v>
      </c>
      <c r="BK457" s="4" t="str">
        <v>IT 84E-124</v>
      </c>
      <c r="BL457" s="4" t="str">
        <v>IT 84E-124</v>
      </c>
      <c r="BM457" s="4" t="str">
        <v>IT 84E-124</v>
      </c>
      <c r="BN457" s="4" t="str">
        <v>IT 84E-124</v>
      </c>
      <c r="BO457" s="4" t="str">
        <v>IT 84E-124</v>
      </c>
      <c r="BP457" s="4" t="str">
        <v>IT 84E-124</v>
      </c>
      <c r="BQ457" s="4" t="str">
        <v>IT 84E-124</v>
      </c>
      <c r="BR457" s="4" t="str">
        <v>IT 84E-124</v>
      </c>
      <c r="BS457" s="4" t="str">
        <v>IT 84E-124</v>
      </c>
      <c r="BT457" s="4" t="str">
        <v>IT 84E-124</v>
      </c>
      <c r="BU457" s="4" t="str">
        <v>IT 84E-124</v>
      </c>
      <c r="BV457" s="4" t="str">
        <v>IT 84E-124</v>
      </c>
      <c r="BX457" s="4" t="str">
        <v>IT 84D-449</v>
      </c>
      <c r="BY457" s="4" t="str">
        <v>IT 84D-449</v>
      </c>
      <c r="BZ457" s="4" t="str">
        <v>IT 84D-449</v>
      </c>
      <c r="CA457" s="4" t="str">
        <v>IT 84D-449</v>
      </c>
      <c r="CB457" s="4" t="str">
        <v>IT 84D-449</v>
      </c>
      <c r="CC457" s="4" t="str">
        <v>IT 84D-449</v>
      </c>
      <c r="CD457" s="4" t="str">
        <v>IT 84D-449</v>
      </c>
      <c r="CE457" s="4" t="str">
        <v>IT 84D-449</v>
      </c>
      <c r="CF457" s="4" t="str">
        <v>IT 84D-449</v>
      </c>
      <c r="CG457" s="4" t="str">
        <v>IT 84D-449</v>
      </c>
      <c r="CH457" s="4" t="str">
        <v>IT 84D-449</v>
      </c>
      <c r="CI457" s="4" t="str">
        <v>IT 84D-449</v>
      </c>
      <c r="CJ457" s="4" t="str">
        <v>IT 84D-449</v>
      </c>
      <c r="CK457" s="4" t="str">
        <v>IT 84D-449</v>
      </c>
      <c r="CL457" s="4" t="str">
        <v>IT 84D-449</v>
      </c>
      <c r="CM457" s="4" t="str">
        <v>IT 84D-449</v>
      </c>
      <c r="CN457" s="4" t="str">
        <v>IT 84D-449</v>
      </c>
      <c r="CO457" s="4" t="str">
        <v>IT 84D-449</v>
      </c>
      <c r="CP457" s="4" t="str">
        <v>IT 84D-449</v>
      </c>
      <c r="CQ457" s="4" t="str">
        <v>IT 84D-449</v>
      </c>
      <c r="CR457" s="4" t="str">
        <v>IT 84D-449</v>
      </c>
      <c r="CS457" s="4" t="str">
        <v>IT 84D-449</v>
      </c>
      <c r="CT457" s="4" t="str">
        <v>IT 84D-449</v>
      </c>
      <c r="CU457" s="4" t="str">
        <v>IT 84D-449</v>
      </c>
      <c r="CV457" s="4" t="str">
        <v>IT 84D-449</v>
      </c>
      <c r="CW457" s="4" t="str">
        <v>IT 84D-449</v>
      </c>
      <c r="CX457" s="4" t="str">
        <v>IT 84D-449</v>
      </c>
      <c r="CY457" s="4" t="str">
        <v>IT 84D-449</v>
      </c>
      <c r="CZ457" s="4" t="str">
        <v>IT 84D-449</v>
      </c>
      <c r="DA457" s="4" t="str">
        <v>IT 84D-449</v>
      </c>
    </row>
    <row r="458" spans="1:105" x14ac:dyDescent="0.35">
      <c r="A458" s="4" t="s">
        <v>1588</v>
      </c>
      <c r="B458" s="4" t="s">
        <v>1587</v>
      </c>
      <c r="C458" s="4" t="s">
        <v>2974</v>
      </c>
      <c r="F458" s="4" t="s">
        <v>2505</v>
      </c>
      <c r="AS458" s="4" t="str">
        <v>IT 84S-2246-4</v>
      </c>
      <c r="AT458" s="4" t="str">
        <v>IT 84S-2246-4</v>
      </c>
      <c r="AU458" s="4" t="str">
        <v>IT 84S-2246-4</v>
      </c>
      <c r="AV458" s="4" t="str">
        <v>IT 84S-2246-4</v>
      </c>
      <c r="AW458" s="4" t="str">
        <v>IT 84S-2246-4</v>
      </c>
      <c r="AX458" s="4" t="str">
        <v>IT 84S-2246-4</v>
      </c>
      <c r="AY458" s="4" t="str">
        <v>IT 84S-2246-4</v>
      </c>
      <c r="AZ458" s="4" t="str">
        <v>IT 84S-2246-4</v>
      </c>
      <c r="BA458" s="4" t="str">
        <v>IT 84S-2246-4</v>
      </c>
      <c r="BB458" s="4" t="str">
        <v>IT 84S-2246-4</v>
      </c>
      <c r="BC458" s="4" t="str">
        <v>IT 84S-2246-4</v>
      </c>
      <c r="BD458" s="4" t="str">
        <v>IT 84S-2246-4</v>
      </c>
      <c r="BE458" s="4" t="str">
        <v>IT 84S-2246-4</v>
      </c>
      <c r="BF458" s="4" t="str">
        <v>IT 84S-2246-4</v>
      </c>
      <c r="BG458" s="4" t="str">
        <v>IT 84S-2246-4</v>
      </c>
      <c r="BH458" s="4" t="str">
        <v>IT 84S-2246-4</v>
      </c>
      <c r="BI458" s="4" t="str">
        <v>IT 84S-2246-4</v>
      </c>
      <c r="BJ458" s="4" t="str">
        <v>IT 84S-2246-4</v>
      </c>
      <c r="BK458" s="4" t="str">
        <v>IT 84S-2246-4</v>
      </c>
      <c r="BL458" s="4" t="str">
        <v>IT 84S-2246-4</v>
      </c>
      <c r="BM458" s="4" t="str">
        <v>IT 84S-2246-4</v>
      </c>
      <c r="BN458" s="4" t="str">
        <v>IT 84S-2246-4</v>
      </c>
      <c r="BO458" s="4" t="str">
        <v>IT 84S-2246-4</v>
      </c>
      <c r="BP458" s="4" t="str">
        <v>IT 84S-2246-4</v>
      </c>
      <c r="BQ458" s="4" t="str">
        <v>IT 84S-2246-4</v>
      </c>
      <c r="BR458" s="4" t="str">
        <v>IT 84S-2246-4</v>
      </c>
      <c r="BS458" s="4" t="str">
        <v>IT 84S-2246-4</v>
      </c>
      <c r="BT458" s="4" t="str">
        <v>IT 84S-2246-4</v>
      </c>
      <c r="BU458" s="4" t="str">
        <v>IT 84S-2246-4</v>
      </c>
      <c r="BV458" s="4" t="str">
        <v>IT 84S-2246-4</v>
      </c>
      <c r="BX458" s="4" t="str">
        <v>IT 84E-124</v>
      </c>
      <c r="BY458" s="4" t="str">
        <v>IT 84E-124</v>
      </c>
      <c r="BZ458" s="4" t="str">
        <v>IT 84E-124</v>
      </c>
      <c r="CA458" s="4" t="str">
        <v>IT 84E-124</v>
      </c>
      <c r="CB458" s="4" t="str">
        <v>IT 84E-124</v>
      </c>
      <c r="CC458" s="4" t="str">
        <v>IT 84E-124</v>
      </c>
      <c r="CD458" s="4" t="str">
        <v>IT 84E-124</v>
      </c>
      <c r="CE458" s="4" t="str">
        <v>IT 84E-124</v>
      </c>
      <c r="CF458" s="4" t="str">
        <v>IT 84E-124</v>
      </c>
      <c r="CG458" s="4" t="str">
        <v>IT 84E-124</v>
      </c>
      <c r="CH458" s="4" t="str">
        <v>IT 84E-124</v>
      </c>
      <c r="CI458" s="4" t="str">
        <v>IT 84E-124</v>
      </c>
      <c r="CJ458" s="4" t="str">
        <v>IT 84E-124</v>
      </c>
      <c r="CK458" s="4" t="str">
        <v>IT 84E-124</v>
      </c>
      <c r="CL458" s="4" t="str">
        <v>IT 84E-124</v>
      </c>
      <c r="CM458" s="4" t="str">
        <v>IT 84E-124</v>
      </c>
      <c r="CN458" s="4" t="str">
        <v>IT 84E-124</v>
      </c>
      <c r="CO458" s="4" t="str">
        <v>IT 84E-124</v>
      </c>
      <c r="CP458" s="4" t="str">
        <v>IT 84E-124</v>
      </c>
      <c r="CQ458" s="4" t="str">
        <v>IT 84E-124</v>
      </c>
      <c r="CR458" s="4" t="str">
        <v>IT 84E-124</v>
      </c>
      <c r="CS458" s="4" t="str">
        <v>IT 84E-124</v>
      </c>
      <c r="CT458" s="4" t="str">
        <v>IT 84E-124</v>
      </c>
      <c r="CU458" s="4" t="str">
        <v>IT 84E-124</v>
      </c>
      <c r="CV458" s="4" t="str">
        <v>IT 84E-124</v>
      </c>
      <c r="CW458" s="4" t="str">
        <v>IT 84E-124</v>
      </c>
      <c r="CX458" s="4" t="str">
        <v>IT 84E-124</v>
      </c>
      <c r="CY458" s="4" t="str">
        <v>IT 84E-124</v>
      </c>
      <c r="CZ458" s="4" t="str">
        <v>IT 84E-124</v>
      </c>
      <c r="DA458" s="4" t="str">
        <v>IT 84E-124</v>
      </c>
    </row>
    <row r="459" spans="1:105" x14ac:dyDescent="0.35">
      <c r="A459" s="4" t="s">
        <v>1588</v>
      </c>
      <c r="B459" s="4" t="s">
        <v>1587</v>
      </c>
      <c r="C459" s="4" t="s">
        <v>2975</v>
      </c>
      <c r="F459" s="4" t="s">
        <v>2508</v>
      </c>
      <c r="AS459" s="4" t="str">
        <v>IT 85S-2246-4</v>
      </c>
      <c r="AT459" s="4" t="str">
        <v>IT 85S-2246-4</v>
      </c>
      <c r="AU459" s="4" t="str">
        <v>IT 85S-2246-4</v>
      </c>
      <c r="AV459" s="4" t="str">
        <v>IT 85S-2246-4</v>
      </c>
      <c r="AW459" s="4" t="str">
        <v>IT 85S-2246-4</v>
      </c>
      <c r="AX459" s="4" t="str">
        <v>IT 85S-2246-4</v>
      </c>
      <c r="AY459" s="4" t="str">
        <v>IT 85S-2246-4</v>
      </c>
      <c r="AZ459" s="4" t="str">
        <v>IT 85S-2246-4</v>
      </c>
      <c r="BA459" s="4" t="str">
        <v>IT 85S-2246-4</v>
      </c>
      <c r="BB459" s="4" t="str">
        <v>IT 85S-2246-4</v>
      </c>
      <c r="BC459" s="4" t="str">
        <v>IT 85S-2246-4</v>
      </c>
      <c r="BD459" s="4" t="str">
        <v>IT 85S-2246-4</v>
      </c>
      <c r="BE459" s="4" t="str">
        <v>IT 85S-2246-4</v>
      </c>
      <c r="BF459" s="4" t="str">
        <v>IT 85S-2246-4</v>
      </c>
      <c r="BG459" s="4" t="str">
        <v>IT 85S-2246-4</v>
      </c>
      <c r="BH459" s="4" t="str">
        <v>IT 85S-2246-4</v>
      </c>
      <c r="BI459" s="4" t="str">
        <v>IT 85S-2246-4</v>
      </c>
      <c r="BJ459" s="4" t="str">
        <v>IT 85S-2246-4</v>
      </c>
      <c r="BK459" s="4" t="str">
        <v>IT 85S-2246-4</v>
      </c>
      <c r="BL459" s="4" t="str">
        <v>IT 85S-2246-4</v>
      </c>
      <c r="BM459" s="4" t="str">
        <v>IT 85S-2246-4</v>
      </c>
      <c r="BN459" s="4" t="str">
        <v>IT 85S-2246-4</v>
      </c>
      <c r="BO459" s="4" t="str">
        <v>IT 85S-2246-4</v>
      </c>
      <c r="BP459" s="4" t="str">
        <v>IT 85S-2246-4</v>
      </c>
      <c r="BQ459" s="4" t="str">
        <v>IT 85S-2246-4</v>
      </c>
      <c r="BR459" s="4" t="str">
        <v>IT 85S-2246-4</v>
      </c>
      <c r="BS459" s="4" t="str">
        <v>IT 85S-2246-4</v>
      </c>
      <c r="BT459" s="4" t="str">
        <v>IT 85S-2246-4</v>
      </c>
      <c r="BU459" s="4" t="str">
        <v>IT 85S-2246-4</v>
      </c>
      <c r="BV459" s="4" t="str">
        <v>IT 85S-2246-4</v>
      </c>
      <c r="BX459" s="4" t="str">
        <v>IT 84S-2246-4</v>
      </c>
      <c r="BY459" s="4" t="str">
        <v>IT 84S-2246-4</v>
      </c>
      <c r="BZ459" s="4" t="str">
        <v>IT 84S-2246-4</v>
      </c>
      <c r="CA459" s="4" t="str">
        <v>IT 84S-2246-4</v>
      </c>
      <c r="CB459" s="4" t="str">
        <v>IT 84S-2246-4</v>
      </c>
      <c r="CC459" s="4" t="str">
        <v>IT 84S-2246-4</v>
      </c>
      <c r="CD459" s="4" t="str">
        <v>IT 84S-2246-4</v>
      </c>
      <c r="CE459" s="4" t="str">
        <v>IT 84S-2246-4</v>
      </c>
      <c r="CF459" s="4" t="str">
        <v>IT 84S-2246-4</v>
      </c>
      <c r="CG459" s="4" t="str">
        <v>IT 84S-2246-4</v>
      </c>
      <c r="CH459" s="4" t="str">
        <v>IT 84S-2246-4</v>
      </c>
      <c r="CI459" s="4" t="str">
        <v>IT 84S-2246-4</v>
      </c>
      <c r="CJ459" s="4" t="str">
        <v>IT 84S-2246-4</v>
      </c>
      <c r="CK459" s="4" t="str">
        <v>IT 84S-2246-4</v>
      </c>
      <c r="CL459" s="4" t="str">
        <v>IT 84S-2246-4</v>
      </c>
      <c r="CM459" s="4" t="str">
        <v>IT 84S-2246-4</v>
      </c>
      <c r="CN459" s="4" t="str">
        <v>IT 84S-2246-4</v>
      </c>
      <c r="CO459" s="4" t="str">
        <v>IT 84S-2246-4</v>
      </c>
      <c r="CP459" s="4" t="str">
        <v>IT 84S-2246-4</v>
      </c>
      <c r="CQ459" s="4" t="str">
        <v>IT 84S-2246-4</v>
      </c>
      <c r="CR459" s="4" t="str">
        <v>IT 84S-2246-4</v>
      </c>
      <c r="CS459" s="4" t="str">
        <v>IT 84S-2246-4</v>
      </c>
      <c r="CT459" s="4" t="str">
        <v>IT 84S-2246-4</v>
      </c>
      <c r="CU459" s="4" t="str">
        <v>IT 84S-2246-4</v>
      </c>
      <c r="CV459" s="4" t="str">
        <v>IT 84S-2246-4</v>
      </c>
      <c r="CW459" s="4" t="str">
        <v>IT 84S-2246-4</v>
      </c>
      <c r="CX459" s="4" t="str">
        <v>IT 84S-2246-4</v>
      </c>
      <c r="CY459" s="4" t="str">
        <v>IT 84S-2246-4</v>
      </c>
      <c r="CZ459" s="4" t="str">
        <v>IT 84S-2246-4</v>
      </c>
      <c r="DA459" s="4" t="str">
        <v>IT 84S-2246-4</v>
      </c>
    </row>
    <row r="460" spans="1:105" x14ac:dyDescent="0.35">
      <c r="A460" s="4" t="s">
        <v>1588</v>
      </c>
      <c r="B460" s="4" t="s">
        <v>1587</v>
      </c>
      <c r="C460" s="4" t="s">
        <v>2976</v>
      </c>
      <c r="F460" s="4" t="s">
        <v>2508</v>
      </c>
      <c r="AS460" s="4" t="str">
        <v>IT 87D-611-3</v>
      </c>
      <c r="AT460" s="4" t="str">
        <v>IT 87D-611-3</v>
      </c>
      <c r="AU460" s="4" t="str">
        <v>IT 87D-611-3</v>
      </c>
      <c r="AV460" s="4" t="str">
        <v>IT 87D-611-3</v>
      </c>
      <c r="AW460" s="4" t="str">
        <v>IT 87D-611-3</v>
      </c>
      <c r="AX460" s="4" t="str">
        <v>IT 87D-611-3</v>
      </c>
      <c r="AY460" s="4" t="str">
        <v>IT 87D-611-3</v>
      </c>
      <c r="AZ460" s="4" t="str">
        <v>IT 87D-611-3</v>
      </c>
      <c r="BA460" s="4" t="str">
        <v>IT 87D-611-3</v>
      </c>
      <c r="BB460" s="4" t="str">
        <v>IT 87D-611-3</v>
      </c>
      <c r="BC460" s="4" t="str">
        <v>IT 87D-611-3</v>
      </c>
      <c r="BD460" s="4" t="str">
        <v>IT 87D-611-3</v>
      </c>
      <c r="BE460" s="4" t="str">
        <v>IT 87D-611-3</v>
      </c>
      <c r="BF460" s="4" t="str">
        <v>IT 87D-611-3</v>
      </c>
      <c r="BG460" s="4" t="str">
        <v>IT 87D-611-3</v>
      </c>
      <c r="BH460" s="4" t="str">
        <v>IT 87D-611-3</v>
      </c>
      <c r="BI460" s="4" t="str">
        <v>IT 87D-611-3</v>
      </c>
      <c r="BJ460" s="4" t="str">
        <v>IT 87D-611-3</v>
      </c>
      <c r="BK460" s="4" t="str">
        <v>IT 87D-611-3</v>
      </c>
      <c r="BL460" s="4" t="str">
        <v>IT 87D-611-3</v>
      </c>
      <c r="BM460" s="4" t="str">
        <v>IT 87D-611-3</v>
      </c>
      <c r="BN460" s="4" t="str">
        <v>IT 87D-611-3</v>
      </c>
      <c r="BO460" s="4" t="str">
        <v>IT 87D-611-3</v>
      </c>
      <c r="BP460" s="4" t="str">
        <v>IT 87D-611-3</v>
      </c>
      <c r="BQ460" s="4" t="str">
        <v>IT 87D-611-3</v>
      </c>
      <c r="BR460" s="4" t="str">
        <v>IT 87D-611-3</v>
      </c>
      <c r="BS460" s="4" t="str">
        <v>IT 87D-611-3</v>
      </c>
      <c r="BT460" s="4" t="str">
        <v>IT 87D-611-3</v>
      </c>
      <c r="BU460" s="4" t="str">
        <v>IT 87D-611-3</v>
      </c>
      <c r="BV460" s="4" t="str">
        <v>IT 87D-611-3</v>
      </c>
      <c r="BX460" s="4" t="str">
        <v>IT 85S-2246-4</v>
      </c>
      <c r="BY460" s="4" t="str">
        <v>IT 85S-2246-4</v>
      </c>
      <c r="BZ460" s="4" t="str">
        <v>IT 85S-2246-4</v>
      </c>
      <c r="CA460" s="4" t="str">
        <v>IT 85S-2246-4</v>
      </c>
      <c r="CB460" s="4" t="str">
        <v>IT 85S-2246-4</v>
      </c>
      <c r="CC460" s="4" t="str">
        <v>IT 85S-2246-4</v>
      </c>
      <c r="CD460" s="4" t="str">
        <v>IT 85S-2246-4</v>
      </c>
      <c r="CE460" s="4" t="str">
        <v>IT 85S-2246-4</v>
      </c>
      <c r="CF460" s="4" t="str">
        <v>IT 85S-2246-4</v>
      </c>
      <c r="CG460" s="4" t="str">
        <v>IT 85S-2246-4</v>
      </c>
      <c r="CH460" s="4" t="str">
        <v>IT 85S-2246-4</v>
      </c>
      <c r="CI460" s="4" t="str">
        <v>IT 85S-2246-4</v>
      </c>
      <c r="CJ460" s="4" t="str">
        <v>IT 85S-2246-4</v>
      </c>
      <c r="CK460" s="4" t="str">
        <v>IT 85S-2246-4</v>
      </c>
      <c r="CL460" s="4" t="str">
        <v>IT 85S-2246-4</v>
      </c>
      <c r="CM460" s="4" t="str">
        <v>IT 85S-2246-4</v>
      </c>
      <c r="CN460" s="4" t="str">
        <v>IT 85S-2246-4</v>
      </c>
      <c r="CO460" s="4" t="str">
        <v>IT 85S-2246-4</v>
      </c>
      <c r="CP460" s="4" t="str">
        <v>IT 85S-2246-4</v>
      </c>
      <c r="CQ460" s="4" t="str">
        <v>IT 85S-2246-4</v>
      </c>
      <c r="CR460" s="4" t="str">
        <v>IT 85S-2246-4</v>
      </c>
      <c r="CS460" s="4" t="str">
        <v>IT 85S-2246-4</v>
      </c>
      <c r="CT460" s="4" t="str">
        <v>IT 85S-2246-4</v>
      </c>
      <c r="CU460" s="4" t="str">
        <v>IT 85S-2246-4</v>
      </c>
      <c r="CV460" s="4" t="str">
        <v>IT 85S-2246-4</v>
      </c>
      <c r="CW460" s="4" t="str">
        <v>IT 85S-2246-4</v>
      </c>
      <c r="CX460" s="4" t="str">
        <v>IT 85S-2246-4</v>
      </c>
      <c r="CY460" s="4" t="str">
        <v>IT 85S-2246-4</v>
      </c>
      <c r="CZ460" s="4" t="str">
        <v>IT 85S-2246-4</v>
      </c>
      <c r="DA460" s="4" t="str">
        <v>IT 85S-2246-4</v>
      </c>
    </row>
    <row r="461" spans="1:105" x14ac:dyDescent="0.35">
      <c r="A461" s="4" t="s">
        <v>1588</v>
      </c>
      <c r="B461" s="4" t="s">
        <v>1587</v>
      </c>
      <c r="C461" s="4" t="s">
        <v>2977</v>
      </c>
      <c r="F461" s="4" t="s">
        <v>2505</v>
      </c>
      <c r="AS461" s="4" t="str">
        <v>IT 89KD-288</v>
      </c>
      <c r="AT461" s="4" t="str">
        <v>IT 89KD-288</v>
      </c>
      <c r="AU461" s="4" t="str">
        <v>IT 89KD-288</v>
      </c>
      <c r="AV461" s="4" t="str">
        <v>IT 89KD-288</v>
      </c>
      <c r="AW461" s="4" t="str">
        <v>IT 89KD-288</v>
      </c>
      <c r="AX461" s="4" t="str">
        <v>IT 89KD-288</v>
      </c>
      <c r="AY461" s="4" t="str">
        <v>IT 89KD-288</v>
      </c>
      <c r="AZ461" s="4" t="str">
        <v>IT 89KD-288</v>
      </c>
      <c r="BA461" s="4" t="str">
        <v>IT 89KD-288</v>
      </c>
      <c r="BB461" s="4" t="str">
        <v>IT 89KD-288</v>
      </c>
      <c r="BC461" s="4" t="str">
        <v>IT 89KD-288</v>
      </c>
      <c r="BD461" s="4" t="str">
        <v>IT 89KD-288</v>
      </c>
      <c r="BE461" s="4" t="str">
        <v>IT 89KD-288</v>
      </c>
      <c r="BF461" s="4" t="str">
        <v>IT 89KD-288</v>
      </c>
      <c r="BG461" s="4" t="str">
        <v>IT 89KD-288</v>
      </c>
      <c r="BH461" s="4" t="str">
        <v>IT 89KD-288</v>
      </c>
      <c r="BI461" s="4" t="str">
        <v>IT 89KD-288</v>
      </c>
      <c r="BJ461" s="4" t="str">
        <v>IT 89KD-288</v>
      </c>
      <c r="BK461" s="4" t="str">
        <v>IT 89KD-288</v>
      </c>
      <c r="BL461" s="4" t="str">
        <v>IT 89KD-288</v>
      </c>
      <c r="BM461" s="4" t="str">
        <v>IT 89KD-288</v>
      </c>
      <c r="BN461" s="4" t="str">
        <v>IT 89KD-288</v>
      </c>
      <c r="BO461" s="4" t="str">
        <v>IT 89KD-288</v>
      </c>
      <c r="BP461" s="4" t="str">
        <v>IT 89KD-288</v>
      </c>
      <c r="BQ461" s="4" t="str">
        <v>IT 89KD-288</v>
      </c>
      <c r="BR461" s="4" t="str">
        <v>IT 89KD-288</v>
      </c>
      <c r="BS461" s="4" t="str">
        <v>IT 89KD-288</v>
      </c>
      <c r="BT461" s="4" t="str">
        <v>IT 89KD-288</v>
      </c>
      <c r="BU461" s="4" t="str">
        <v>IT 89KD-288</v>
      </c>
      <c r="BV461" s="4" t="str">
        <v>IT 89KD-288</v>
      </c>
      <c r="BX461" s="4" t="str">
        <v>IT 87D-611-3</v>
      </c>
      <c r="BY461" s="4" t="str">
        <v>IT 87D-611-3</v>
      </c>
      <c r="BZ461" s="4" t="str">
        <v>IT 87D-611-3</v>
      </c>
      <c r="CA461" s="4" t="str">
        <v>IT 87D-611-3</v>
      </c>
      <c r="CB461" s="4" t="str">
        <v>IT 87D-611-3</v>
      </c>
      <c r="CC461" s="4" t="str">
        <v>IT 87D-611-3</v>
      </c>
      <c r="CD461" s="4" t="str">
        <v>IT 87D-611-3</v>
      </c>
      <c r="CE461" s="4" t="str">
        <v>IT 87D-611-3</v>
      </c>
      <c r="CF461" s="4" t="str">
        <v>IT 87D-611-3</v>
      </c>
      <c r="CG461" s="4" t="str">
        <v>IT 87D-611-3</v>
      </c>
      <c r="CH461" s="4" t="str">
        <v>IT 87D-611-3</v>
      </c>
      <c r="CI461" s="4" t="str">
        <v>IT 87D-611-3</v>
      </c>
      <c r="CJ461" s="4" t="str">
        <v>IT 87D-611-3</v>
      </c>
      <c r="CK461" s="4" t="str">
        <v>IT 87D-611-3</v>
      </c>
      <c r="CL461" s="4" t="str">
        <v>IT 87D-611-3</v>
      </c>
      <c r="CM461" s="4" t="str">
        <v>IT 87D-611-3</v>
      </c>
      <c r="CN461" s="4" t="str">
        <v>IT 87D-611-3</v>
      </c>
      <c r="CO461" s="4" t="str">
        <v>IT 87D-611-3</v>
      </c>
      <c r="CP461" s="4" t="str">
        <v>IT 87D-611-3</v>
      </c>
      <c r="CQ461" s="4" t="str">
        <v>IT 87D-611-3</v>
      </c>
      <c r="CR461" s="4" t="str">
        <v>IT 87D-611-3</v>
      </c>
      <c r="CS461" s="4" t="str">
        <v>IT 87D-611-3</v>
      </c>
      <c r="CT461" s="4" t="str">
        <v>IT 87D-611-3</v>
      </c>
      <c r="CU461" s="4" t="str">
        <v>IT 87D-611-3</v>
      </c>
      <c r="CV461" s="4" t="str">
        <v>IT 87D-611-3</v>
      </c>
      <c r="CW461" s="4" t="str">
        <v>IT 87D-611-3</v>
      </c>
      <c r="CX461" s="4" t="str">
        <v>IT 87D-611-3</v>
      </c>
      <c r="CY461" s="4" t="str">
        <v>IT 87D-611-3</v>
      </c>
      <c r="CZ461" s="4" t="str">
        <v>IT 87D-611-3</v>
      </c>
      <c r="DA461" s="4" t="str">
        <v>IT 87D-611-3</v>
      </c>
    </row>
    <row r="462" spans="1:105" x14ac:dyDescent="0.35">
      <c r="A462" s="4" t="s">
        <v>1588</v>
      </c>
      <c r="B462" s="4" t="s">
        <v>1587</v>
      </c>
      <c r="C462" s="4" t="s">
        <v>2978</v>
      </c>
      <c r="F462" s="4" t="s">
        <v>2502</v>
      </c>
      <c r="AS462" s="4" t="str">
        <v>IT 90K-284-2</v>
      </c>
      <c r="AT462" s="4" t="str">
        <v>IT 90K-284-2</v>
      </c>
      <c r="AU462" s="4" t="str">
        <v>IT 90K-284-2</v>
      </c>
      <c r="AV462" s="4" t="str">
        <v>IT 90K-284-2</v>
      </c>
      <c r="AW462" s="4" t="str">
        <v>IT 90K-284-2</v>
      </c>
      <c r="AX462" s="4" t="str">
        <v>IT 90K-284-2</v>
      </c>
      <c r="AY462" s="4" t="str">
        <v>IT 90K-284-2</v>
      </c>
      <c r="AZ462" s="4" t="str">
        <v>IT 90K-284-2</v>
      </c>
      <c r="BA462" s="4" t="str">
        <v>IT 90K-284-2</v>
      </c>
      <c r="BB462" s="4" t="str">
        <v>IT 90K-284-2</v>
      </c>
      <c r="BC462" s="4" t="str">
        <v>IT 90K-284-2</v>
      </c>
      <c r="BD462" s="4" t="str">
        <v>IT 90K-284-2</v>
      </c>
      <c r="BE462" s="4" t="str">
        <v>IT 90K-284-2</v>
      </c>
      <c r="BF462" s="4" t="str">
        <v>IT 90K-284-2</v>
      </c>
      <c r="BG462" s="4" t="str">
        <v>IT 90K-284-2</v>
      </c>
      <c r="BH462" s="4" t="str">
        <v>IT 90K-284-2</v>
      </c>
      <c r="BI462" s="4" t="str">
        <v>IT 90K-284-2</v>
      </c>
      <c r="BJ462" s="4" t="str">
        <v>IT 90K-284-2</v>
      </c>
      <c r="BK462" s="4" t="str">
        <v>IT 90K-284-2</v>
      </c>
      <c r="BL462" s="4" t="str">
        <v>IT 90K-284-2</v>
      </c>
      <c r="BM462" s="4" t="str">
        <v>IT 90K-284-2</v>
      </c>
      <c r="BN462" s="4" t="str">
        <v>IT 90K-284-2</v>
      </c>
      <c r="BO462" s="4" t="str">
        <v>IT 90K-284-2</v>
      </c>
      <c r="BP462" s="4" t="str">
        <v>IT 90K-284-2</v>
      </c>
      <c r="BQ462" s="4" t="str">
        <v>IT 90K-284-2</v>
      </c>
      <c r="BR462" s="4" t="str">
        <v>IT 90K-284-2</v>
      </c>
      <c r="BS462" s="4" t="str">
        <v>IT 90K-284-2</v>
      </c>
      <c r="BT462" s="4" t="str">
        <v>IT 90K-284-2</v>
      </c>
      <c r="BU462" s="4" t="str">
        <v>IT 90K-284-2</v>
      </c>
      <c r="BV462" s="4" t="str">
        <v>IT 90K-284-2</v>
      </c>
      <c r="BX462" s="4" t="str">
        <v>IT 89KD-288</v>
      </c>
      <c r="BY462" s="4" t="str">
        <v>IT 89KD-288</v>
      </c>
      <c r="BZ462" s="4" t="str">
        <v>IT 89KD-288</v>
      </c>
      <c r="CA462" s="4" t="str">
        <v>IT 89KD-288</v>
      </c>
      <c r="CB462" s="4" t="str">
        <v>IT 89KD-288</v>
      </c>
      <c r="CC462" s="4" t="str">
        <v>IT 89KD-288</v>
      </c>
      <c r="CD462" s="4" t="str">
        <v>IT 89KD-288</v>
      </c>
      <c r="CE462" s="4" t="str">
        <v>IT 89KD-288</v>
      </c>
      <c r="CF462" s="4" t="str">
        <v>IT 89KD-288</v>
      </c>
      <c r="CG462" s="4" t="str">
        <v>IT 89KD-288</v>
      </c>
      <c r="CH462" s="4" t="str">
        <v>IT 89KD-288</v>
      </c>
      <c r="CI462" s="4" t="str">
        <v>IT 89KD-288</v>
      </c>
      <c r="CJ462" s="4" t="str">
        <v>IT 89KD-288</v>
      </c>
      <c r="CK462" s="4" t="str">
        <v>IT 89KD-288</v>
      </c>
      <c r="CL462" s="4" t="str">
        <v>IT 89KD-288</v>
      </c>
      <c r="CM462" s="4" t="str">
        <v>IT 89KD-288</v>
      </c>
      <c r="CN462" s="4" t="str">
        <v>IT 89KD-288</v>
      </c>
      <c r="CO462" s="4" t="str">
        <v>IT 89KD-288</v>
      </c>
      <c r="CP462" s="4" t="str">
        <v>IT 89KD-288</v>
      </c>
      <c r="CQ462" s="4" t="str">
        <v>IT 89KD-288</v>
      </c>
      <c r="CR462" s="4" t="str">
        <v>IT 89KD-288</v>
      </c>
      <c r="CS462" s="4" t="str">
        <v>IT 89KD-288</v>
      </c>
      <c r="CT462" s="4" t="str">
        <v>IT 89KD-288</v>
      </c>
      <c r="CU462" s="4" t="str">
        <v>IT 89KD-288</v>
      </c>
      <c r="CV462" s="4" t="str">
        <v>IT 89KD-288</v>
      </c>
      <c r="CW462" s="4" t="str">
        <v>IT 89KD-288</v>
      </c>
      <c r="CX462" s="4" t="str">
        <v>IT 89KD-288</v>
      </c>
      <c r="CY462" s="4" t="str">
        <v>IT 89KD-288</v>
      </c>
      <c r="CZ462" s="4" t="str">
        <v>IT 89KD-288</v>
      </c>
      <c r="DA462" s="4" t="str">
        <v>IT 89KD-288</v>
      </c>
    </row>
    <row r="463" spans="1:105" x14ac:dyDescent="0.35">
      <c r="A463" s="4" t="s">
        <v>1588</v>
      </c>
      <c r="B463" s="4" t="s">
        <v>1587</v>
      </c>
      <c r="C463" s="4" t="s">
        <v>2979</v>
      </c>
      <c r="F463" s="4" t="s">
        <v>2514</v>
      </c>
      <c r="AS463" s="4" t="str">
        <v>IT 93K-452-1</v>
      </c>
      <c r="AT463" s="4" t="str">
        <v>IT 93K-452-1</v>
      </c>
      <c r="AU463" s="4" t="str">
        <v>IT 93K-452-1</v>
      </c>
      <c r="AV463" s="4" t="str">
        <v>IT 93K-452-1</v>
      </c>
      <c r="AW463" s="4" t="str">
        <v>IT 93K-452-1</v>
      </c>
      <c r="AX463" s="4" t="str">
        <v>IT 93K-452-1</v>
      </c>
      <c r="AY463" s="4" t="str">
        <v>IT 93K-452-1</v>
      </c>
      <c r="AZ463" s="4" t="str">
        <v>IT 93K-452-1</v>
      </c>
      <c r="BA463" s="4" t="str">
        <v>IT 93K-452-1</v>
      </c>
      <c r="BB463" s="4" t="str">
        <v>IT 93K-452-1</v>
      </c>
      <c r="BC463" s="4" t="str">
        <v>IT 93K-452-1</v>
      </c>
      <c r="BD463" s="4" t="str">
        <v>IT 93K-452-1</v>
      </c>
      <c r="BE463" s="4" t="str">
        <v>IT 93K-452-1</v>
      </c>
      <c r="BF463" s="4" t="str">
        <v>IT 93K-452-1</v>
      </c>
      <c r="BG463" s="4" t="str">
        <v>IT 93K-452-1</v>
      </c>
      <c r="BH463" s="4" t="str">
        <v>IT 93K-452-1</v>
      </c>
      <c r="BI463" s="4" t="str">
        <v>IT 93K-452-1</v>
      </c>
      <c r="BJ463" s="4" t="str">
        <v>IT 93K-452-1</v>
      </c>
      <c r="BK463" s="4" t="str">
        <v>IT 93K-452-1</v>
      </c>
      <c r="BL463" s="4" t="str">
        <v>IT 93K-452-1</v>
      </c>
      <c r="BM463" s="4" t="str">
        <v>IT 93K-452-1</v>
      </c>
      <c r="BN463" s="4" t="str">
        <v>IT 93K-452-1</v>
      </c>
      <c r="BO463" s="4" t="str">
        <v>IT 93K-452-1</v>
      </c>
      <c r="BP463" s="4" t="str">
        <v>IT 93K-452-1</v>
      </c>
      <c r="BQ463" s="4" t="str">
        <v>IT 93K-452-1</v>
      </c>
      <c r="BR463" s="4" t="str">
        <v>IT 93K-452-1</v>
      </c>
      <c r="BS463" s="4" t="str">
        <v>IT 93K-452-1</v>
      </c>
      <c r="BT463" s="4" t="str">
        <v>IT 93K-452-1</v>
      </c>
      <c r="BU463" s="4" t="str">
        <v>IT 93K-452-1</v>
      </c>
      <c r="BV463" s="4" t="str">
        <v>IT 93K-452-1</v>
      </c>
      <c r="BX463" s="4" t="str">
        <v>IT 90K-284-2</v>
      </c>
      <c r="BY463" s="4" t="str">
        <v>IT 90K-284-2</v>
      </c>
      <c r="BZ463" s="4" t="str">
        <v>IT 90K-284-2</v>
      </c>
      <c r="CA463" s="4" t="str">
        <v>IT 90K-284-2</v>
      </c>
      <c r="CB463" s="4" t="str">
        <v>IT 90K-284-2</v>
      </c>
      <c r="CC463" s="4" t="str">
        <v>IT 90K-284-2</v>
      </c>
      <c r="CD463" s="4" t="str">
        <v>IT 90K-284-2</v>
      </c>
      <c r="CE463" s="4" t="str">
        <v>IT 90K-284-2</v>
      </c>
      <c r="CF463" s="4" t="str">
        <v>IT 90K-284-2</v>
      </c>
      <c r="CG463" s="4" t="str">
        <v>IT 90K-284-2</v>
      </c>
      <c r="CH463" s="4" t="str">
        <v>IT 90K-284-2</v>
      </c>
      <c r="CI463" s="4" t="str">
        <v>IT 90K-284-2</v>
      </c>
      <c r="CJ463" s="4" t="str">
        <v>IT 90K-284-2</v>
      </c>
      <c r="CK463" s="4" t="str">
        <v>IT 90K-284-2</v>
      </c>
      <c r="CL463" s="4" t="str">
        <v>IT 90K-284-2</v>
      </c>
      <c r="CM463" s="4" t="str">
        <v>IT 90K-284-2</v>
      </c>
      <c r="CN463" s="4" t="str">
        <v>IT 90K-284-2</v>
      </c>
      <c r="CO463" s="4" t="str">
        <v>IT 90K-284-2</v>
      </c>
      <c r="CP463" s="4" t="str">
        <v>IT 90K-284-2</v>
      </c>
      <c r="CQ463" s="4" t="str">
        <v>IT 90K-284-2</v>
      </c>
      <c r="CR463" s="4" t="str">
        <v>IT 90K-284-2</v>
      </c>
      <c r="CS463" s="4" t="str">
        <v>IT 90K-284-2</v>
      </c>
      <c r="CT463" s="4" t="str">
        <v>IT 90K-284-2</v>
      </c>
      <c r="CU463" s="4" t="str">
        <v>IT 90K-284-2</v>
      </c>
      <c r="CV463" s="4" t="str">
        <v>IT 90K-284-2</v>
      </c>
      <c r="CW463" s="4" t="str">
        <v>IT 90K-284-2</v>
      </c>
      <c r="CX463" s="4" t="str">
        <v>IT 90K-284-2</v>
      </c>
      <c r="CY463" s="4" t="str">
        <v>IT 90K-284-2</v>
      </c>
      <c r="CZ463" s="4" t="str">
        <v>IT 90K-284-2</v>
      </c>
      <c r="DA463" s="4" t="str">
        <v>IT 90K-284-2</v>
      </c>
    </row>
    <row r="464" spans="1:105" x14ac:dyDescent="0.35">
      <c r="A464" s="4" t="s">
        <v>1588</v>
      </c>
      <c r="B464" s="4" t="s">
        <v>1587</v>
      </c>
      <c r="C464" s="4" t="s">
        <v>2980</v>
      </c>
      <c r="F464" s="4" t="s">
        <v>2508</v>
      </c>
      <c r="AS464" s="4" t="str">
        <v>IT 93KZ45615</v>
      </c>
      <c r="AT464" s="4" t="str">
        <v>IT 93KZ45615</v>
      </c>
      <c r="AU464" s="4" t="str">
        <v>IT 93KZ45615</v>
      </c>
      <c r="AV464" s="4" t="str">
        <v>IT 93KZ45615</v>
      </c>
      <c r="AW464" s="4" t="str">
        <v>IT 93KZ45615</v>
      </c>
      <c r="AX464" s="4" t="str">
        <v>IT 93KZ45615</v>
      </c>
      <c r="AY464" s="4" t="str">
        <v>IT 93KZ45615</v>
      </c>
      <c r="AZ464" s="4" t="str">
        <v>IT 93KZ45615</v>
      </c>
      <c r="BA464" s="4" t="str">
        <v>IT 93KZ45615</v>
      </c>
      <c r="BB464" s="4" t="str">
        <v>IT 93KZ45615</v>
      </c>
      <c r="BC464" s="4" t="str">
        <v>IT 93KZ45615</v>
      </c>
      <c r="BD464" s="4" t="str">
        <v>IT 93KZ45615</v>
      </c>
      <c r="BE464" s="4" t="str">
        <v>IT 93KZ45615</v>
      </c>
      <c r="BF464" s="4" t="str">
        <v>IT 93KZ45615</v>
      </c>
      <c r="BG464" s="4" t="str">
        <v>IT 93KZ45615</v>
      </c>
      <c r="BH464" s="4" t="str">
        <v>IT 93KZ45615</v>
      </c>
      <c r="BI464" s="4" t="str">
        <v>IT 93KZ45615</v>
      </c>
      <c r="BJ464" s="4" t="str">
        <v>IT 93KZ45615</v>
      </c>
      <c r="BK464" s="4" t="str">
        <v>IT 93KZ45615</v>
      </c>
      <c r="BL464" s="4" t="str">
        <v>IT 93KZ45615</v>
      </c>
      <c r="BM464" s="4" t="str">
        <v>IT 93KZ45615</v>
      </c>
      <c r="BN464" s="4" t="str">
        <v>IT 93KZ45615</v>
      </c>
      <c r="BO464" s="4" t="str">
        <v>IT 93KZ45615</v>
      </c>
      <c r="BP464" s="4" t="str">
        <v>IT 93KZ45615</v>
      </c>
      <c r="BQ464" s="4" t="str">
        <v>IT 93KZ45615</v>
      </c>
      <c r="BR464" s="4" t="str">
        <v>IT 93KZ45615</v>
      </c>
      <c r="BS464" s="4" t="str">
        <v>IT 93KZ45615</v>
      </c>
      <c r="BT464" s="4" t="str">
        <v>IT 93KZ45615</v>
      </c>
      <c r="BU464" s="4" t="str">
        <v>IT 93KZ45615</v>
      </c>
      <c r="BV464" s="4" t="str">
        <v>IT 93KZ45615</v>
      </c>
      <c r="BX464" s="4" t="str">
        <v>IT 93K-452-1</v>
      </c>
      <c r="BY464" s="4" t="str">
        <v>IT 93K-452-1</v>
      </c>
      <c r="BZ464" s="4" t="str">
        <v>IT 93K-452-1</v>
      </c>
      <c r="CA464" s="4" t="str">
        <v>IT 93K-452-1</v>
      </c>
      <c r="CB464" s="4" t="str">
        <v>IT 93K-452-1</v>
      </c>
      <c r="CC464" s="4" t="str">
        <v>IT 93K-452-1</v>
      </c>
      <c r="CD464" s="4" t="str">
        <v>IT 93K-452-1</v>
      </c>
      <c r="CE464" s="4" t="str">
        <v>IT 93K-452-1</v>
      </c>
      <c r="CF464" s="4" t="str">
        <v>IT 93K-452-1</v>
      </c>
      <c r="CG464" s="4" t="str">
        <v>IT 93K-452-1</v>
      </c>
      <c r="CH464" s="4" t="str">
        <v>IT 93K-452-1</v>
      </c>
      <c r="CI464" s="4" t="str">
        <v>IT 93K-452-1</v>
      </c>
      <c r="CJ464" s="4" t="str">
        <v>IT 93K-452-1</v>
      </c>
      <c r="CK464" s="4" t="str">
        <v>IT 93K-452-1</v>
      </c>
      <c r="CL464" s="4" t="str">
        <v>IT 93K-452-1</v>
      </c>
      <c r="CM464" s="4" t="str">
        <v>IT 93K-452-1</v>
      </c>
      <c r="CN464" s="4" t="str">
        <v>IT 93K-452-1</v>
      </c>
      <c r="CO464" s="4" t="str">
        <v>IT 93K-452-1</v>
      </c>
      <c r="CP464" s="4" t="str">
        <v>IT 93K-452-1</v>
      </c>
      <c r="CQ464" s="4" t="str">
        <v>IT 93K-452-1</v>
      </c>
      <c r="CR464" s="4" t="str">
        <v>IT 93K-452-1</v>
      </c>
      <c r="CS464" s="4" t="str">
        <v>IT 93K-452-1</v>
      </c>
      <c r="CT464" s="4" t="str">
        <v>IT 93K-452-1</v>
      </c>
      <c r="CU464" s="4" t="str">
        <v>IT 93K-452-1</v>
      </c>
      <c r="CV464" s="4" t="str">
        <v>IT 93K-452-1</v>
      </c>
      <c r="CW464" s="4" t="str">
        <v>IT 93K-452-1</v>
      </c>
      <c r="CX464" s="4" t="str">
        <v>IT 93K-452-1</v>
      </c>
      <c r="CY464" s="4" t="str">
        <v>IT 93K-452-1</v>
      </c>
      <c r="CZ464" s="4" t="str">
        <v>IT 93K-452-1</v>
      </c>
      <c r="DA464" s="4" t="str">
        <v>IT 93K-452-1</v>
      </c>
    </row>
    <row r="465" spans="1:105" x14ac:dyDescent="0.35">
      <c r="A465" s="4" t="s">
        <v>1588</v>
      </c>
      <c r="B465" s="4" t="s">
        <v>1587</v>
      </c>
      <c r="C465" s="4" t="s">
        <v>2981</v>
      </c>
      <c r="F465" s="4" t="s">
        <v>2505</v>
      </c>
      <c r="AS465" s="4" t="str">
        <v>IT 97K-499-35</v>
      </c>
      <c r="AT465" s="4" t="str">
        <v>IT 97K-499-35</v>
      </c>
      <c r="AU465" s="4" t="str">
        <v>IT 97K-499-35</v>
      </c>
      <c r="AV465" s="4" t="str">
        <v>IT 97K-499-35</v>
      </c>
      <c r="AW465" s="4" t="str">
        <v>IT 97K-499-35</v>
      </c>
      <c r="AX465" s="4" t="str">
        <v>IT 97K-499-35</v>
      </c>
      <c r="AY465" s="4" t="str">
        <v>IT 97K-499-35</v>
      </c>
      <c r="AZ465" s="4" t="str">
        <v>IT 97K-499-35</v>
      </c>
      <c r="BA465" s="4" t="str">
        <v>IT 97K-499-35</v>
      </c>
      <c r="BB465" s="4" t="str">
        <v>IT 97K-499-35</v>
      </c>
      <c r="BC465" s="4" t="str">
        <v>IT 97K-499-35</v>
      </c>
      <c r="BD465" s="4" t="str">
        <v>IT 97K-499-35</v>
      </c>
      <c r="BE465" s="4" t="str">
        <v>IT 97K-499-35</v>
      </c>
      <c r="BF465" s="4" t="str">
        <v>IT 97K-499-35</v>
      </c>
      <c r="BG465" s="4" t="str">
        <v>IT 97K-499-35</v>
      </c>
      <c r="BH465" s="4" t="str">
        <v>IT 97K-499-35</v>
      </c>
      <c r="BI465" s="4" t="str">
        <v>IT 97K-499-35</v>
      </c>
      <c r="BJ465" s="4" t="str">
        <v>IT 97K-499-35</v>
      </c>
      <c r="BK465" s="4" t="str">
        <v>IT 97K-499-35</v>
      </c>
      <c r="BL465" s="4" t="str">
        <v>IT 97K-499-35</v>
      </c>
      <c r="BM465" s="4" t="str">
        <v>IT 97K-499-35</v>
      </c>
      <c r="BN465" s="4" t="str">
        <v>IT 97K-499-35</v>
      </c>
      <c r="BO465" s="4" t="str">
        <v>IT 97K-499-35</v>
      </c>
      <c r="BP465" s="4" t="str">
        <v>IT 97K-499-35</v>
      </c>
      <c r="BQ465" s="4" t="str">
        <v>IT 97K-499-35</v>
      </c>
      <c r="BR465" s="4" t="str">
        <v>IT 97K-499-35</v>
      </c>
      <c r="BS465" s="4" t="str">
        <v>IT 97K-499-35</v>
      </c>
      <c r="BT465" s="4" t="str">
        <v>IT 97K-499-35</v>
      </c>
      <c r="BU465" s="4" t="str">
        <v>IT 97K-499-35</v>
      </c>
      <c r="BV465" s="4" t="str">
        <v>IT 97K-499-35</v>
      </c>
      <c r="BX465" s="4" t="str">
        <v>IT 93KZ45615</v>
      </c>
      <c r="BY465" s="4" t="str">
        <v>IT 93KZ45615</v>
      </c>
      <c r="BZ465" s="4" t="str">
        <v>IT 93KZ45615</v>
      </c>
      <c r="CA465" s="4" t="str">
        <v>IT 93KZ45615</v>
      </c>
      <c r="CB465" s="4" t="str">
        <v>IT 93KZ45615</v>
      </c>
      <c r="CC465" s="4" t="str">
        <v>IT 93KZ45615</v>
      </c>
      <c r="CD465" s="4" t="str">
        <v>IT 93KZ45615</v>
      </c>
      <c r="CE465" s="4" t="str">
        <v>IT 93KZ45615</v>
      </c>
      <c r="CF465" s="4" t="str">
        <v>IT 93KZ45615</v>
      </c>
      <c r="CG465" s="4" t="str">
        <v>IT 93KZ45615</v>
      </c>
      <c r="CH465" s="4" t="str">
        <v>IT 93KZ45615</v>
      </c>
      <c r="CI465" s="4" t="str">
        <v>IT 93KZ45615</v>
      </c>
      <c r="CJ465" s="4" t="str">
        <v>IT 93KZ45615</v>
      </c>
      <c r="CK465" s="4" t="str">
        <v>IT 93KZ45615</v>
      </c>
      <c r="CL465" s="4" t="str">
        <v>IT 93KZ45615</v>
      </c>
      <c r="CM465" s="4" t="str">
        <v>IT 93KZ45615</v>
      </c>
      <c r="CN465" s="4" t="str">
        <v>IT 93KZ45615</v>
      </c>
      <c r="CO465" s="4" t="str">
        <v>IT 93KZ45615</v>
      </c>
      <c r="CP465" s="4" t="str">
        <v>IT 93KZ45615</v>
      </c>
      <c r="CQ465" s="4" t="str">
        <v>IT 93KZ45615</v>
      </c>
      <c r="CR465" s="4" t="str">
        <v>IT 93KZ45615</v>
      </c>
      <c r="CS465" s="4" t="str">
        <v>IT 93KZ45615</v>
      </c>
      <c r="CT465" s="4" t="str">
        <v>IT 93KZ45615</v>
      </c>
      <c r="CU465" s="4" t="str">
        <v>IT 93KZ45615</v>
      </c>
      <c r="CV465" s="4" t="str">
        <v>IT 93KZ45615</v>
      </c>
      <c r="CW465" s="4" t="str">
        <v>IT 93KZ45615</v>
      </c>
      <c r="CX465" s="4" t="str">
        <v>IT 93KZ45615</v>
      </c>
      <c r="CY465" s="4" t="str">
        <v>IT 93KZ45615</v>
      </c>
      <c r="CZ465" s="4" t="str">
        <v>IT 93KZ45615</v>
      </c>
      <c r="DA465" s="4" t="str">
        <v>IT 93KZ45615</v>
      </c>
    </row>
    <row r="466" spans="1:105" x14ac:dyDescent="0.35">
      <c r="A466" s="4" t="s">
        <v>1588</v>
      </c>
      <c r="B466" s="4" t="s">
        <v>1587</v>
      </c>
      <c r="C466" s="4" t="s">
        <v>2982</v>
      </c>
      <c r="F466" s="4" t="s">
        <v>2514</v>
      </c>
      <c r="AS466" s="4" t="str">
        <v>IT A118</v>
      </c>
      <c r="AT466" s="4" t="str">
        <v>IT A118</v>
      </c>
      <c r="AU466" s="4" t="str">
        <v>IT A118</v>
      </c>
      <c r="AV466" s="4" t="str">
        <v>IT A118</v>
      </c>
      <c r="AW466" s="4" t="str">
        <v>IT A118</v>
      </c>
      <c r="AX466" s="4" t="str">
        <v>IT A118</v>
      </c>
      <c r="AY466" s="4" t="str">
        <v>IT A118</v>
      </c>
      <c r="AZ466" s="4" t="str">
        <v>IT A118</v>
      </c>
      <c r="BA466" s="4" t="str">
        <v>IT A118</v>
      </c>
      <c r="BB466" s="4" t="str">
        <v>IT A118</v>
      </c>
      <c r="BC466" s="4" t="str">
        <v>IT A118</v>
      </c>
      <c r="BD466" s="4" t="str">
        <v>IT A118</v>
      </c>
      <c r="BE466" s="4" t="str">
        <v>IT A118</v>
      </c>
      <c r="BF466" s="4" t="str">
        <v>IT A118</v>
      </c>
      <c r="BG466" s="4" t="str">
        <v>IT A118</v>
      </c>
      <c r="BH466" s="4" t="str">
        <v>IT A118</v>
      </c>
      <c r="BI466" s="4" t="str">
        <v>IT A118</v>
      </c>
      <c r="BJ466" s="4" t="str">
        <v>IT A118</v>
      </c>
      <c r="BK466" s="4" t="str">
        <v>IT A118</v>
      </c>
      <c r="BL466" s="4" t="str">
        <v>IT A118</v>
      </c>
      <c r="BM466" s="4" t="str">
        <v>IT A118</v>
      </c>
      <c r="BN466" s="4" t="str">
        <v>IT A118</v>
      </c>
      <c r="BO466" s="4" t="str">
        <v>IT A118</v>
      </c>
      <c r="BP466" s="4" t="str">
        <v>IT A118</v>
      </c>
      <c r="BQ466" s="4" t="str">
        <v>IT A118</v>
      </c>
      <c r="BR466" s="4" t="str">
        <v>IT A118</v>
      </c>
      <c r="BS466" s="4" t="str">
        <v>IT A118</v>
      </c>
      <c r="BT466" s="4" t="str">
        <v>IT A118</v>
      </c>
      <c r="BU466" s="4" t="str">
        <v>IT A118</v>
      </c>
      <c r="BV466" s="4" t="str">
        <v>IT A118</v>
      </c>
      <c r="BX466" s="4" t="str">
        <v>IT 97K-499-35</v>
      </c>
      <c r="BY466" s="4" t="str">
        <v>IT 97K-499-35</v>
      </c>
      <c r="BZ466" s="4" t="str">
        <v>IT 97K-499-35</v>
      </c>
      <c r="CA466" s="4" t="str">
        <v>IT 97K-499-35</v>
      </c>
      <c r="CB466" s="4" t="str">
        <v>IT 97K-499-35</v>
      </c>
      <c r="CC466" s="4" t="str">
        <v>IT 97K-499-35</v>
      </c>
      <c r="CD466" s="4" t="str">
        <v>IT 97K-499-35</v>
      </c>
      <c r="CE466" s="4" t="str">
        <v>IT 97K-499-35</v>
      </c>
      <c r="CF466" s="4" t="str">
        <v>IT 97K-499-35</v>
      </c>
      <c r="CG466" s="4" t="str">
        <v>IT 97K-499-35</v>
      </c>
      <c r="CH466" s="4" t="str">
        <v>IT 97K-499-35</v>
      </c>
      <c r="CI466" s="4" t="str">
        <v>IT 97K-499-35</v>
      </c>
      <c r="CJ466" s="4" t="str">
        <v>IT 97K-499-35</v>
      </c>
      <c r="CK466" s="4" t="str">
        <v>IT 97K-499-35</v>
      </c>
      <c r="CL466" s="4" t="str">
        <v>IT 97K-499-35</v>
      </c>
      <c r="CM466" s="4" t="str">
        <v>IT 97K-499-35</v>
      </c>
      <c r="CN466" s="4" t="str">
        <v>IT 97K-499-35</v>
      </c>
      <c r="CO466" s="4" t="str">
        <v>IT 97K-499-35</v>
      </c>
      <c r="CP466" s="4" t="str">
        <v>IT 97K-499-35</v>
      </c>
      <c r="CQ466" s="4" t="str">
        <v>IT 97K-499-35</v>
      </c>
      <c r="CR466" s="4" t="str">
        <v>IT 97K-499-35</v>
      </c>
      <c r="CS466" s="4" t="str">
        <v>IT 97K-499-35</v>
      </c>
      <c r="CT466" s="4" t="str">
        <v>IT 97K-499-35</v>
      </c>
      <c r="CU466" s="4" t="str">
        <v>IT 97K-499-35</v>
      </c>
      <c r="CV466" s="4" t="str">
        <v>IT 97K-499-35</v>
      </c>
      <c r="CW466" s="4" t="str">
        <v>IT 97K-499-35</v>
      </c>
      <c r="CX466" s="4" t="str">
        <v>IT 97K-499-35</v>
      </c>
      <c r="CY466" s="4" t="str">
        <v>IT 97K-499-35</v>
      </c>
      <c r="CZ466" s="4" t="str">
        <v>IT 97K-499-35</v>
      </c>
      <c r="DA466" s="4" t="str">
        <v>IT 97K-499-35</v>
      </c>
    </row>
    <row r="467" spans="1:105" x14ac:dyDescent="0.35">
      <c r="A467" s="4" t="s">
        <v>1588</v>
      </c>
      <c r="B467" s="4" t="s">
        <v>1587</v>
      </c>
      <c r="C467" s="4" t="s">
        <v>2983</v>
      </c>
      <c r="F467" s="4" t="s">
        <v>2502</v>
      </c>
      <c r="AS467" s="4" t="str">
        <v>IT A123</v>
      </c>
      <c r="AT467" s="4" t="str">
        <v>IT A123</v>
      </c>
      <c r="AU467" s="4" t="str">
        <v>IT A123</v>
      </c>
      <c r="AV467" s="4" t="str">
        <v>IT A123</v>
      </c>
      <c r="AW467" s="4" t="str">
        <v>IT A123</v>
      </c>
      <c r="AX467" s="4" t="str">
        <v>IT A123</v>
      </c>
      <c r="AY467" s="4" t="str">
        <v>IT A123</v>
      </c>
      <c r="AZ467" s="4" t="str">
        <v>IT A123</v>
      </c>
      <c r="BA467" s="4" t="str">
        <v>IT A123</v>
      </c>
      <c r="BB467" s="4" t="str">
        <v>IT A123</v>
      </c>
      <c r="BC467" s="4" t="str">
        <v>IT A123</v>
      </c>
      <c r="BD467" s="4" t="str">
        <v>IT A123</v>
      </c>
      <c r="BE467" s="4" t="str">
        <v>IT A123</v>
      </c>
      <c r="BF467" s="4" t="str">
        <v>IT A123</v>
      </c>
      <c r="BG467" s="4" t="str">
        <v>IT A123</v>
      </c>
      <c r="BH467" s="4" t="str">
        <v>IT A123</v>
      </c>
      <c r="BI467" s="4" t="str">
        <v>IT A123</v>
      </c>
      <c r="BJ467" s="4" t="str">
        <v>IT A123</v>
      </c>
      <c r="BK467" s="4" t="str">
        <v>IT A123</v>
      </c>
      <c r="BL467" s="4" t="str">
        <v>IT A123</v>
      </c>
      <c r="BM467" s="4" t="str">
        <v>IT A123</v>
      </c>
      <c r="BN467" s="4" t="str">
        <v>IT A123</v>
      </c>
      <c r="BO467" s="4" t="str">
        <v>IT A123</v>
      </c>
      <c r="BP467" s="4" t="str">
        <v>IT A123</v>
      </c>
      <c r="BQ467" s="4" t="str">
        <v>IT A123</v>
      </c>
      <c r="BR467" s="4" t="str">
        <v>IT A123</v>
      </c>
      <c r="BS467" s="4" t="str">
        <v>IT A123</v>
      </c>
      <c r="BT467" s="4" t="str">
        <v>IT A123</v>
      </c>
      <c r="BU467" s="4" t="str">
        <v>IT A123</v>
      </c>
      <c r="BV467" s="4" t="str">
        <v>IT A123</v>
      </c>
      <c r="BX467" s="4" t="str">
        <v>IT A118</v>
      </c>
      <c r="BY467" s="4" t="str">
        <v>IT A118</v>
      </c>
      <c r="BZ467" s="4" t="str">
        <v>IT A118</v>
      </c>
      <c r="CA467" s="4" t="str">
        <v>IT A118</v>
      </c>
      <c r="CB467" s="4" t="str">
        <v>IT A118</v>
      </c>
      <c r="CC467" s="4" t="str">
        <v>IT A118</v>
      </c>
      <c r="CD467" s="4" t="str">
        <v>IT A118</v>
      </c>
      <c r="CE467" s="4" t="str">
        <v>IT A118</v>
      </c>
      <c r="CF467" s="4" t="str">
        <v>IT A118</v>
      </c>
      <c r="CG467" s="4" t="str">
        <v>IT A118</v>
      </c>
      <c r="CH467" s="4" t="str">
        <v>IT A118</v>
      </c>
      <c r="CI467" s="4" t="str">
        <v>IT A118</v>
      </c>
      <c r="CJ467" s="4" t="str">
        <v>IT A118</v>
      </c>
      <c r="CK467" s="4" t="str">
        <v>IT A118</v>
      </c>
      <c r="CL467" s="4" t="str">
        <v>IT A118</v>
      </c>
      <c r="CM467" s="4" t="str">
        <v>IT A118</v>
      </c>
      <c r="CN467" s="4" t="str">
        <v>IT A118</v>
      </c>
      <c r="CO467" s="4" t="str">
        <v>IT A118</v>
      </c>
      <c r="CP467" s="4" t="str">
        <v>IT A118</v>
      </c>
      <c r="CQ467" s="4" t="str">
        <v>IT A118</v>
      </c>
      <c r="CR467" s="4" t="str">
        <v>IT A118</v>
      </c>
      <c r="CS467" s="4" t="str">
        <v>IT A118</v>
      </c>
      <c r="CT467" s="4" t="str">
        <v>IT A118</v>
      </c>
      <c r="CU467" s="4" t="str">
        <v>IT A118</v>
      </c>
      <c r="CV467" s="4" t="str">
        <v>IT A118</v>
      </c>
      <c r="CW467" s="4" t="str">
        <v>IT A118</v>
      </c>
      <c r="CX467" s="4" t="str">
        <v>IT A118</v>
      </c>
      <c r="CY467" s="4" t="str">
        <v>IT A118</v>
      </c>
      <c r="CZ467" s="4" t="str">
        <v>IT A118</v>
      </c>
      <c r="DA467" s="4" t="str">
        <v>IT A118</v>
      </c>
    </row>
    <row r="468" spans="1:105" x14ac:dyDescent="0.35">
      <c r="A468" s="4" t="s">
        <v>1588</v>
      </c>
      <c r="B468" s="4" t="s">
        <v>1587</v>
      </c>
      <c r="C468" s="4" t="s">
        <v>2984</v>
      </c>
      <c r="F468" s="4" t="s">
        <v>2505</v>
      </c>
      <c r="AS468" s="4" t="str">
        <v>IT A212</v>
      </c>
      <c r="AT468" s="4" t="str">
        <v>IT A212</v>
      </c>
      <c r="AU468" s="4" t="str">
        <v>IT A212</v>
      </c>
      <c r="AV468" s="4" t="str">
        <v>IT A212</v>
      </c>
      <c r="AW468" s="4" t="str">
        <v>IT A212</v>
      </c>
      <c r="AX468" s="4" t="str">
        <v>IT A212</v>
      </c>
      <c r="AY468" s="4" t="str">
        <v>IT A212</v>
      </c>
      <c r="AZ468" s="4" t="str">
        <v>IT A212</v>
      </c>
      <c r="BA468" s="4" t="str">
        <v>IT A212</v>
      </c>
      <c r="BB468" s="4" t="str">
        <v>IT A212</v>
      </c>
      <c r="BC468" s="4" t="str">
        <v>IT A212</v>
      </c>
      <c r="BD468" s="4" t="str">
        <v>IT A212</v>
      </c>
      <c r="BE468" s="4" t="str">
        <v>IT A212</v>
      </c>
      <c r="BF468" s="4" t="str">
        <v>IT A212</v>
      </c>
      <c r="BG468" s="4" t="str">
        <v>IT A212</v>
      </c>
      <c r="BH468" s="4" t="str">
        <v>IT A212</v>
      </c>
      <c r="BI468" s="4" t="str">
        <v>IT A212</v>
      </c>
      <c r="BJ468" s="4" t="str">
        <v>IT A212</v>
      </c>
      <c r="BK468" s="4" t="str">
        <v>IT A212</v>
      </c>
      <c r="BL468" s="4" t="str">
        <v>IT A212</v>
      </c>
      <c r="BM468" s="4" t="str">
        <v>IT A212</v>
      </c>
      <c r="BN468" s="4" t="str">
        <v>IT A212</v>
      </c>
      <c r="BO468" s="4" t="str">
        <v>IT A212</v>
      </c>
      <c r="BP468" s="4" t="str">
        <v>IT A212</v>
      </c>
      <c r="BQ468" s="4" t="str">
        <v>IT A212</v>
      </c>
      <c r="BR468" s="4" t="str">
        <v>IT A212</v>
      </c>
      <c r="BS468" s="4" t="str">
        <v>IT A212</v>
      </c>
      <c r="BT468" s="4" t="str">
        <v>IT A212</v>
      </c>
      <c r="BU468" s="4" t="str">
        <v>IT A212</v>
      </c>
      <c r="BV468" s="4" t="str">
        <v>IT A212</v>
      </c>
      <c r="BX468" s="4" t="str">
        <v>IT A123</v>
      </c>
      <c r="BY468" s="4" t="str">
        <v>IT A123</v>
      </c>
      <c r="BZ468" s="4" t="str">
        <v>IT A123</v>
      </c>
      <c r="CA468" s="4" t="str">
        <v>IT A123</v>
      </c>
      <c r="CB468" s="4" t="str">
        <v>IT A123</v>
      </c>
      <c r="CC468" s="4" t="str">
        <v>IT A123</v>
      </c>
      <c r="CD468" s="4" t="str">
        <v>IT A123</v>
      </c>
      <c r="CE468" s="4" t="str">
        <v>IT A123</v>
      </c>
      <c r="CF468" s="4" t="str">
        <v>IT A123</v>
      </c>
      <c r="CG468" s="4" t="str">
        <v>IT A123</v>
      </c>
      <c r="CH468" s="4" t="str">
        <v>IT A123</v>
      </c>
      <c r="CI468" s="4" t="str">
        <v>IT A123</v>
      </c>
      <c r="CJ468" s="4" t="str">
        <v>IT A123</v>
      </c>
      <c r="CK468" s="4" t="str">
        <v>IT A123</v>
      </c>
      <c r="CL468" s="4" t="str">
        <v>IT A123</v>
      </c>
      <c r="CM468" s="4" t="str">
        <v>IT A123</v>
      </c>
      <c r="CN468" s="4" t="str">
        <v>IT A123</v>
      </c>
      <c r="CO468" s="4" t="str">
        <v>IT A123</v>
      </c>
      <c r="CP468" s="4" t="str">
        <v>IT A123</v>
      </c>
      <c r="CQ468" s="4" t="str">
        <v>IT A123</v>
      </c>
      <c r="CR468" s="4" t="str">
        <v>IT A123</v>
      </c>
      <c r="CS468" s="4" t="str">
        <v>IT A123</v>
      </c>
      <c r="CT468" s="4" t="str">
        <v>IT A123</v>
      </c>
      <c r="CU468" s="4" t="str">
        <v>IT A123</v>
      </c>
      <c r="CV468" s="4" t="str">
        <v>IT A123</v>
      </c>
      <c r="CW468" s="4" t="str">
        <v>IT A123</v>
      </c>
      <c r="CX468" s="4" t="str">
        <v>IT A123</v>
      </c>
      <c r="CY468" s="4" t="str">
        <v>IT A123</v>
      </c>
      <c r="CZ468" s="4" t="str">
        <v>IT A123</v>
      </c>
      <c r="DA468" s="4" t="str">
        <v>IT A123</v>
      </c>
    </row>
    <row r="469" spans="1:105" x14ac:dyDescent="0.35">
      <c r="A469" s="4" t="s">
        <v>1588</v>
      </c>
      <c r="B469" s="4" t="s">
        <v>1587</v>
      </c>
      <c r="C469" s="4" t="s">
        <v>2985</v>
      </c>
      <c r="F469" s="4" t="s">
        <v>2505</v>
      </c>
      <c r="AS469" s="4" t="str">
        <v>IT A312</v>
      </c>
      <c r="AT469" s="4" t="str">
        <v>IT A312</v>
      </c>
      <c r="AU469" s="4" t="str">
        <v>IT A312</v>
      </c>
      <c r="AV469" s="4" t="str">
        <v>IT A312</v>
      </c>
      <c r="AW469" s="4" t="str">
        <v>IT A312</v>
      </c>
      <c r="AX469" s="4" t="str">
        <v>IT A312</v>
      </c>
      <c r="AY469" s="4" t="str">
        <v>IT A312</v>
      </c>
      <c r="AZ469" s="4" t="str">
        <v>IT A312</v>
      </c>
      <c r="BA469" s="4" t="str">
        <v>IT A312</v>
      </c>
      <c r="BB469" s="4" t="str">
        <v>IT A312</v>
      </c>
      <c r="BC469" s="4" t="str">
        <v>IT A312</v>
      </c>
      <c r="BD469" s="4" t="str">
        <v>IT A312</v>
      </c>
      <c r="BE469" s="4" t="str">
        <v>IT A312</v>
      </c>
      <c r="BF469" s="4" t="str">
        <v>IT A312</v>
      </c>
      <c r="BG469" s="4" t="str">
        <v>IT A312</v>
      </c>
      <c r="BH469" s="4" t="str">
        <v>IT A312</v>
      </c>
      <c r="BI469" s="4" t="str">
        <v>IT A312</v>
      </c>
      <c r="BJ469" s="4" t="str">
        <v>IT A312</v>
      </c>
      <c r="BK469" s="4" t="str">
        <v>IT A312</v>
      </c>
      <c r="BL469" s="4" t="str">
        <v>IT A312</v>
      </c>
      <c r="BM469" s="4" t="str">
        <v>IT A312</v>
      </c>
      <c r="BN469" s="4" t="str">
        <v>IT A312</v>
      </c>
      <c r="BO469" s="4" t="str">
        <v>IT A312</v>
      </c>
      <c r="BP469" s="4" t="str">
        <v>IT A312</v>
      </c>
      <c r="BQ469" s="4" t="str">
        <v>IT A312</v>
      </c>
      <c r="BR469" s="4" t="str">
        <v>IT A312</v>
      </c>
      <c r="BS469" s="4" t="str">
        <v>IT A312</v>
      </c>
      <c r="BT469" s="4" t="str">
        <v>IT A312</v>
      </c>
      <c r="BU469" s="4" t="str">
        <v>IT A312</v>
      </c>
      <c r="BV469" s="4" t="str">
        <v>IT A312</v>
      </c>
      <c r="BX469" s="4" t="str">
        <v>IT A212</v>
      </c>
      <c r="BY469" s="4" t="str">
        <v>IT A212</v>
      </c>
      <c r="BZ469" s="4" t="str">
        <v>IT A212</v>
      </c>
      <c r="CA469" s="4" t="str">
        <v>IT A212</v>
      </c>
      <c r="CB469" s="4" t="str">
        <v>IT A212</v>
      </c>
      <c r="CC469" s="4" t="str">
        <v>IT A212</v>
      </c>
      <c r="CD469" s="4" t="str">
        <v>IT A212</v>
      </c>
      <c r="CE469" s="4" t="str">
        <v>IT A212</v>
      </c>
      <c r="CF469" s="4" t="str">
        <v>IT A212</v>
      </c>
      <c r="CG469" s="4" t="str">
        <v>IT A212</v>
      </c>
      <c r="CH469" s="4" t="str">
        <v>IT A212</v>
      </c>
      <c r="CI469" s="4" t="str">
        <v>IT A212</v>
      </c>
      <c r="CJ469" s="4" t="str">
        <v>IT A212</v>
      </c>
      <c r="CK469" s="4" t="str">
        <v>IT A212</v>
      </c>
      <c r="CL469" s="4" t="str">
        <v>IT A212</v>
      </c>
      <c r="CM469" s="4" t="str">
        <v>IT A212</v>
      </c>
      <c r="CN469" s="4" t="str">
        <v>IT A212</v>
      </c>
      <c r="CO469" s="4" t="str">
        <v>IT A212</v>
      </c>
      <c r="CP469" s="4" t="str">
        <v>IT A212</v>
      </c>
      <c r="CQ469" s="4" t="str">
        <v>IT A212</v>
      </c>
      <c r="CR469" s="4" t="str">
        <v>IT A212</v>
      </c>
      <c r="CS469" s="4" t="str">
        <v>IT A212</v>
      </c>
      <c r="CT469" s="4" t="str">
        <v>IT A212</v>
      </c>
      <c r="CU469" s="4" t="str">
        <v>IT A212</v>
      </c>
      <c r="CV469" s="4" t="str">
        <v>IT A212</v>
      </c>
      <c r="CW469" s="4" t="str">
        <v>IT A212</v>
      </c>
      <c r="CX469" s="4" t="str">
        <v>IT A212</v>
      </c>
      <c r="CY469" s="4" t="str">
        <v>IT A212</v>
      </c>
      <c r="CZ469" s="4" t="str">
        <v>IT A212</v>
      </c>
      <c r="DA469" s="4" t="str">
        <v>IT A212</v>
      </c>
    </row>
    <row r="470" spans="1:105" x14ac:dyDescent="0.35">
      <c r="A470" s="4" t="s">
        <v>1588</v>
      </c>
      <c r="B470" s="4" t="s">
        <v>1587</v>
      </c>
      <c r="C470" s="4" t="s">
        <v>2986</v>
      </c>
      <c r="F470" s="4" t="s">
        <v>2505</v>
      </c>
      <c r="AS470" s="4" t="str">
        <v>ITH 98-46</v>
      </c>
      <c r="AT470" s="4" t="str">
        <v>ITH 98-46</v>
      </c>
      <c r="AU470" s="4" t="str">
        <v>ITH 98-46</v>
      </c>
      <c r="AV470" s="4" t="str">
        <v>ITH 98-46</v>
      </c>
      <c r="AW470" s="4" t="str">
        <v>ITH 98-46</v>
      </c>
      <c r="AX470" s="4" t="str">
        <v>ITH 98-46</v>
      </c>
      <c r="AY470" s="4" t="str">
        <v>ITH 98-46</v>
      </c>
      <c r="AZ470" s="4" t="str">
        <v>ITH 98-46</v>
      </c>
      <c r="BA470" s="4" t="str">
        <v>ITH 98-46</v>
      </c>
      <c r="BB470" s="4" t="str">
        <v>ITH 98-46</v>
      </c>
      <c r="BC470" s="4" t="str">
        <v>ITH 98-46</v>
      </c>
      <c r="BD470" s="4" t="str">
        <v>ITH 98-46</v>
      </c>
      <c r="BE470" s="4" t="str">
        <v>ITH 98-46</v>
      </c>
      <c r="BF470" s="4" t="str">
        <v>ITH 98-46</v>
      </c>
      <c r="BG470" s="4" t="str">
        <v>ITH 98-46</v>
      </c>
      <c r="BH470" s="4" t="str">
        <v>ITH 98-46</v>
      </c>
      <c r="BI470" s="4" t="str">
        <v>ITH 98-46</v>
      </c>
      <c r="BJ470" s="4" t="str">
        <v>ITH 98-46</v>
      </c>
      <c r="BK470" s="4" t="str">
        <v>ITH 98-46</v>
      </c>
      <c r="BL470" s="4" t="str">
        <v>ITH 98-46</v>
      </c>
      <c r="BM470" s="4" t="str">
        <v>ITH 98-46</v>
      </c>
      <c r="BN470" s="4" t="str">
        <v>ITH 98-46</v>
      </c>
      <c r="BO470" s="4" t="str">
        <v>ITH 98-46</v>
      </c>
      <c r="BP470" s="4" t="str">
        <v>ITH 98-46</v>
      </c>
      <c r="BQ470" s="4" t="str">
        <v>ITH 98-46</v>
      </c>
      <c r="BR470" s="4" t="str">
        <v>ITH 98-46</v>
      </c>
      <c r="BS470" s="4" t="str">
        <v>ITH 98-46</v>
      </c>
      <c r="BT470" s="4" t="str">
        <v>ITH 98-46</v>
      </c>
      <c r="BU470" s="4" t="str">
        <v>ITH 98-46</v>
      </c>
      <c r="BV470" s="4" t="str">
        <v>ITH 98-46</v>
      </c>
      <c r="BX470" s="4" t="str">
        <v>IT A312</v>
      </c>
      <c r="BY470" s="4" t="str">
        <v>IT A312</v>
      </c>
      <c r="BZ470" s="4" t="str">
        <v>IT A312</v>
      </c>
      <c r="CA470" s="4" t="str">
        <v>IT A312</v>
      </c>
      <c r="CB470" s="4" t="str">
        <v>IT A312</v>
      </c>
      <c r="CC470" s="4" t="str">
        <v>IT A312</v>
      </c>
      <c r="CD470" s="4" t="str">
        <v>IT A312</v>
      </c>
      <c r="CE470" s="4" t="str">
        <v>IT A312</v>
      </c>
      <c r="CF470" s="4" t="str">
        <v>IT A312</v>
      </c>
      <c r="CG470" s="4" t="str">
        <v>IT A312</v>
      </c>
      <c r="CH470" s="4" t="str">
        <v>IT A312</v>
      </c>
      <c r="CI470" s="4" t="str">
        <v>IT A312</v>
      </c>
      <c r="CJ470" s="4" t="str">
        <v>IT A312</v>
      </c>
      <c r="CK470" s="4" t="str">
        <v>IT A312</v>
      </c>
      <c r="CL470" s="4" t="str">
        <v>IT A312</v>
      </c>
      <c r="CM470" s="4" t="str">
        <v>IT A312</v>
      </c>
      <c r="CN470" s="4" t="str">
        <v>IT A312</v>
      </c>
      <c r="CO470" s="4" t="str">
        <v>IT A312</v>
      </c>
      <c r="CP470" s="4" t="str">
        <v>IT A312</v>
      </c>
      <c r="CQ470" s="4" t="str">
        <v>IT A312</v>
      </c>
      <c r="CR470" s="4" t="str">
        <v>IT A312</v>
      </c>
      <c r="CS470" s="4" t="str">
        <v>IT A312</v>
      </c>
      <c r="CT470" s="4" t="str">
        <v>IT A312</v>
      </c>
      <c r="CU470" s="4" t="str">
        <v>IT A312</v>
      </c>
      <c r="CV470" s="4" t="str">
        <v>IT A312</v>
      </c>
      <c r="CW470" s="4" t="str">
        <v>IT A312</v>
      </c>
      <c r="CX470" s="4" t="str">
        <v>IT A312</v>
      </c>
      <c r="CY470" s="4" t="str">
        <v>IT A312</v>
      </c>
      <c r="CZ470" s="4" t="str">
        <v>IT A312</v>
      </c>
      <c r="DA470" s="4" t="str">
        <v>IT A312</v>
      </c>
    </row>
    <row r="471" spans="1:105" x14ac:dyDescent="0.35">
      <c r="A471" s="4" t="s">
        <v>1588</v>
      </c>
      <c r="B471" s="4" t="s">
        <v>1587</v>
      </c>
      <c r="C471" s="4" t="s">
        <v>2987</v>
      </c>
      <c r="F471" s="4" t="s">
        <v>2505</v>
      </c>
      <c r="AS471" s="4" t="str">
        <v>ITMV</v>
      </c>
      <c r="AT471" s="4" t="str">
        <v>ITMV</v>
      </c>
      <c r="AU471" s="4" t="str">
        <v>ITMV</v>
      </c>
      <c r="AV471" s="4" t="str">
        <v>ITMV</v>
      </c>
      <c r="AW471" s="4" t="str">
        <v>ITMV</v>
      </c>
      <c r="AX471" s="4" t="str">
        <v>ITMV</v>
      </c>
      <c r="AY471" s="4" t="str">
        <v>ITMV</v>
      </c>
      <c r="AZ471" s="4" t="str">
        <v>ITMV</v>
      </c>
      <c r="BA471" s="4" t="str">
        <v>ITMV</v>
      </c>
      <c r="BB471" s="4" t="str">
        <v>ITMV</v>
      </c>
      <c r="BC471" s="4" t="str">
        <v>ITMV</v>
      </c>
      <c r="BD471" s="4" t="str">
        <v>ITMV</v>
      </c>
      <c r="BE471" s="4" t="str">
        <v>ITMV</v>
      </c>
      <c r="BF471" s="4" t="str">
        <v>ITMV</v>
      </c>
      <c r="BG471" s="4" t="str">
        <v>ITMV</v>
      </c>
      <c r="BH471" s="4" t="str">
        <v>ITMV</v>
      </c>
      <c r="BI471" s="4" t="str">
        <v>ITMV</v>
      </c>
      <c r="BJ471" s="4" t="str">
        <v>ITMV</v>
      </c>
      <c r="BK471" s="4" t="str">
        <v>ITMV</v>
      </c>
      <c r="BL471" s="4" t="str">
        <v>ITMV</v>
      </c>
      <c r="BM471" s="4" t="str">
        <v>ITMV</v>
      </c>
      <c r="BN471" s="4" t="str">
        <v>ITMV</v>
      </c>
      <c r="BO471" s="4" t="str">
        <v>ITMV</v>
      </c>
      <c r="BP471" s="4" t="str">
        <v>ITMV</v>
      </c>
      <c r="BQ471" s="4" t="str">
        <v>ITMV</v>
      </c>
      <c r="BR471" s="4" t="str">
        <v>ITMV</v>
      </c>
      <c r="BS471" s="4" t="str">
        <v>ITMV</v>
      </c>
      <c r="BT471" s="4" t="str">
        <v>ITMV</v>
      </c>
      <c r="BU471" s="4" t="str">
        <v>ITMV</v>
      </c>
      <c r="BV471" s="4" t="str">
        <v>ITMV</v>
      </c>
      <c r="BX471" s="4" t="str">
        <v>ITH 98-46</v>
      </c>
      <c r="BY471" s="4" t="str">
        <v>ITH 98-46</v>
      </c>
      <c r="BZ471" s="4" t="str">
        <v>ITH 98-46</v>
      </c>
      <c r="CA471" s="4" t="str">
        <v>ITH 98-46</v>
      </c>
      <c r="CB471" s="4" t="str">
        <v>ITH 98-46</v>
      </c>
      <c r="CC471" s="4" t="str">
        <v>ITH 98-46</v>
      </c>
      <c r="CD471" s="4" t="str">
        <v>ITH 98-46</v>
      </c>
      <c r="CE471" s="4" t="str">
        <v>ITH 98-46</v>
      </c>
      <c r="CF471" s="4" t="str">
        <v>ITH 98-46</v>
      </c>
      <c r="CG471" s="4" t="str">
        <v>ITH 98-46</v>
      </c>
      <c r="CH471" s="4" t="str">
        <v>ITH 98-46</v>
      </c>
      <c r="CI471" s="4" t="str">
        <v>ITH 98-46</v>
      </c>
      <c r="CJ471" s="4" t="str">
        <v>ITH 98-46</v>
      </c>
      <c r="CK471" s="4" t="str">
        <v>ITH 98-46</v>
      </c>
      <c r="CL471" s="4" t="str">
        <v>ITH 98-46</v>
      </c>
      <c r="CM471" s="4" t="str">
        <v>ITH 98-46</v>
      </c>
      <c r="CN471" s="4" t="str">
        <v>ITH 98-46</v>
      </c>
      <c r="CO471" s="4" t="str">
        <v>ITH 98-46</v>
      </c>
      <c r="CP471" s="4" t="str">
        <v>ITH 98-46</v>
      </c>
      <c r="CQ471" s="4" t="str">
        <v>ITH 98-46</v>
      </c>
      <c r="CR471" s="4" t="str">
        <v>ITH 98-46</v>
      </c>
      <c r="CS471" s="4" t="str">
        <v>ITH 98-46</v>
      </c>
      <c r="CT471" s="4" t="str">
        <v>ITH 98-46</v>
      </c>
      <c r="CU471" s="4" t="str">
        <v>ITH 98-46</v>
      </c>
      <c r="CV471" s="4" t="str">
        <v>ITH 98-46</v>
      </c>
      <c r="CW471" s="4" t="str">
        <v>ITH 98-46</v>
      </c>
      <c r="CX471" s="4" t="str">
        <v>ITH 98-46</v>
      </c>
      <c r="CY471" s="4" t="str">
        <v>ITH 98-46</v>
      </c>
      <c r="CZ471" s="4" t="str">
        <v>ITH 98-46</v>
      </c>
      <c r="DA471" s="4" t="str">
        <v>ITH 98-46</v>
      </c>
    </row>
    <row r="472" spans="1:105" x14ac:dyDescent="0.35">
      <c r="A472" s="4" t="s">
        <v>1588</v>
      </c>
      <c r="B472" s="4" t="s">
        <v>1587</v>
      </c>
      <c r="C472" s="4" t="s">
        <v>2988</v>
      </c>
      <c r="F472" s="4" t="s">
        <v>2505</v>
      </c>
      <c r="AS472" s="4" t="str">
        <v>ITMV 8001</v>
      </c>
      <c r="AT472" s="4" t="str">
        <v>ITMV 8001</v>
      </c>
      <c r="AU472" s="4" t="str">
        <v>ITMV 8001</v>
      </c>
      <c r="AV472" s="4" t="str">
        <v>ITMV 8001</v>
      </c>
      <c r="AW472" s="4" t="str">
        <v>ITMV 8001</v>
      </c>
      <c r="AX472" s="4" t="str">
        <v>ITMV 8001</v>
      </c>
      <c r="AY472" s="4" t="str">
        <v>ITMV 8001</v>
      </c>
      <c r="AZ472" s="4" t="str">
        <v>ITMV 8001</v>
      </c>
      <c r="BA472" s="4" t="str">
        <v>ITMV 8001</v>
      </c>
      <c r="BB472" s="4" t="str">
        <v>ITMV 8001</v>
      </c>
      <c r="BC472" s="4" t="str">
        <v>ITMV 8001</v>
      </c>
      <c r="BD472" s="4" t="str">
        <v>ITMV 8001</v>
      </c>
      <c r="BE472" s="4" t="str">
        <v>ITMV 8001</v>
      </c>
      <c r="BF472" s="4" t="str">
        <v>ITMV 8001</v>
      </c>
      <c r="BG472" s="4" t="str">
        <v>ITMV 8001</v>
      </c>
      <c r="BH472" s="4" t="str">
        <v>ITMV 8001</v>
      </c>
      <c r="BI472" s="4" t="str">
        <v>ITMV 8001</v>
      </c>
      <c r="BJ472" s="4" t="str">
        <v>ITMV 8001</v>
      </c>
      <c r="BK472" s="4" t="str">
        <v>ITMV 8001</v>
      </c>
      <c r="BL472" s="4" t="str">
        <v>ITMV 8001</v>
      </c>
      <c r="BM472" s="4" t="str">
        <v>ITMV 8001</v>
      </c>
      <c r="BN472" s="4" t="str">
        <v>ITMV 8001</v>
      </c>
      <c r="BO472" s="4" t="str">
        <v>ITMV 8001</v>
      </c>
      <c r="BP472" s="4" t="str">
        <v>ITMV 8001</v>
      </c>
      <c r="BQ472" s="4" t="str">
        <v>ITMV 8001</v>
      </c>
      <c r="BR472" s="4" t="str">
        <v>ITMV 8001</v>
      </c>
      <c r="BS472" s="4" t="str">
        <v>ITMV 8001</v>
      </c>
      <c r="BT472" s="4" t="str">
        <v>ITMV 8001</v>
      </c>
      <c r="BU472" s="4" t="str">
        <v>ITMV 8001</v>
      </c>
      <c r="BV472" s="4" t="str">
        <v>ITMV 8001</v>
      </c>
      <c r="BX472" s="4" t="str">
        <v>ITMV</v>
      </c>
      <c r="BY472" s="4" t="str">
        <v>ITMV</v>
      </c>
      <c r="BZ472" s="4" t="str">
        <v>ITMV</v>
      </c>
      <c r="CA472" s="4" t="str">
        <v>ITMV</v>
      </c>
      <c r="CB472" s="4" t="str">
        <v>ITMV</v>
      </c>
      <c r="CC472" s="4" t="str">
        <v>ITMV</v>
      </c>
      <c r="CD472" s="4" t="str">
        <v>ITMV</v>
      </c>
      <c r="CE472" s="4" t="str">
        <v>ITMV</v>
      </c>
      <c r="CF472" s="4" t="str">
        <v>ITMV</v>
      </c>
      <c r="CG472" s="4" t="str">
        <v>ITMV</v>
      </c>
      <c r="CH472" s="4" t="str">
        <v>ITMV</v>
      </c>
      <c r="CI472" s="4" t="str">
        <v>ITMV</v>
      </c>
      <c r="CJ472" s="4" t="str">
        <v>ITMV</v>
      </c>
      <c r="CK472" s="4" t="str">
        <v>ITMV</v>
      </c>
      <c r="CL472" s="4" t="str">
        <v>ITMV</v>
      </c>
      <c r="CM472" s="4" t="str">
        <v>ITMV</v>
      </c>
      <c r="CN472" s="4" t="str">
        <v>ITMV</v>
      </c>
      <c r="CO472" s="4" t="str">
        <v>ITMV</v>
      </c>
      <c r="CP472" s="4" t="str">
        <v>ITMV</v>
      </c>
      <c r="CQ472" s="4" t="str">
        <v>ITMV</v>
      </c>
      <c r="CR472" s="4" t="str">
        <v>ITMV</v>
      </c>
      <c r="CS472" s="4" t="str">
        <v>ITMV</v>
      </c>
      <c r="CT472" s="4" t="str">
        <v>ITMV</v>
      </c>
      <c r="CU472" s="4" t="str">
        <v>ITMV</v>
      </c>
      <c r="CV472" s="4" t="str">
        <v>ITMV</v>
      </c>
      <c r="CW472" s="4" t="str">
        <v>ITMV</v>
      </c>
      <c r="CX472" s="4" t="str">
        <v>ITMV</v>
      </c>
      <c r="CY472" s="4" t="str">
        <v>ITMV</v>
      </c>
      <c r="CZ472" s="4" t="str">
        <v>ITMV</v>
      </c>
      <c r="DA472" s="4" t="str">
        <v>ITMV</v>
      </c>
    </row>
    <row r="473" spans="1:105" x14ac:dyDescent="0.35">
      <c r="A473" s="4" t="s">
        <v>1588</v>
      </c>
      <c r="B473" s="4" t="s">
        <v>1587</v>
      </c>
      <c r="C473" s="4" t="s">
        <v>2989</v>
      </c>
      <c r="F473" s="4" t="s">
        <v>2502</v>
      </c>
      <c r="AS473" s="4" t="str">
        <v>IyFD-C0</v>
      </c>
      <c r="AT473" s="4" t="str">
        <v>IyFD-C0</v>
      </c>
      <c r="AU473" s="4" t="str">
        <v>IyFD-C0</v>
      </c>
      <c r="AV473" s="4" t="str">
        <v>IyFD-C0</v>
      </c>
      <c r="AW473" s="4" t="str">
        <v>IyFD-C0</v>
      </c>
      <c r="AX473" s="4" t="str">
        <v>IyFD-C0</v>
      </c>
      <c r="AY473" s="4" t="str">
        <v>IyFD-C0</v>
      </c>
      <c r="AZ473" s="4" t="str">
        <v>IyFD-C0</v>
      </c>
      <c r="BA473" s="4" t="str">
        <v>IyFD-C0</v>
      </c>
      <c r="BB473" s="4" t="str">
        <v>IyFD-C0</v>
      </c>
      <c r="BC473" s="4" t="str">
        <v>IyFD-C0</v>
      </c>
      <c r="BD473" s="4" t="str">
        <v>IyFD-C0</v>
      </c>
      <c r="BE473" s="4" t="str">
        <v>IyFD-C0</v>
      </c>
      <c r="BF473" s="4" t="str">
        <v>IyFD-C0</v>
      </c>
      <c r="BG473" s="4" t="str">
        <v>IyFD-C0</v>
      </c>
      <c r="BH473" s="4" t="str">
        <v>IyFD-C0</v>
      </c>
      <c r="BI473" s="4" t="str">
        <v>IyFD-C0</v>
      </c>
      <c r="BJ473" s="4" t="str">
        <v>IyFD-C0</v>
      </c>
      <c r="BK473" s="4" t="str">
        <v>IyFD-C0</v>
      </c>
      <c r="BL473" s="4" t="str">
        <v>IyFD-C0</v>
      </c>
      <c r="BM473" s="4" t="str">
        <v>IyFD-C0</v>
      </c>
      <c r="BN473" s="4" t="str">
        <v>IyFD-C0</v>
      </c>
      <c r="BO473" s="4" t="str">
        <v>IyFD-C0</v>
      </c>
      <c r="BP473" s="4" t="str">
        <v>IyFD-C0</v>
      </c>
      <c r="BQ473" s="4" t="str">
        <v>IyFD-C0</v>
      </c>
      <c r="BR473" s="4" t="str">
        <v>IyFD-C0</v>
      </c>
      <c r="BS473" s="4" t="str">
        <v>IyFD-C0</v>
      </c>
      <c r="BT473" s="4" t="str">
        <v>IyFD-C0</v>
      </c>
      <c r="BU473" s="4" t="str">
        <v>IyFD-C0</v>
      </c>
      <c r="BV473" s="4" t="str">
        <v>IyFD-C0</v>
      </c>
      <c r="BX473" s="4" t="str">
        <v>ITMV 8001</v>
      </c>
      <c r="BY473" s="4" t="str">
        <v>ITMV 8001</v>
      </c>
      <c r="BZ473" s="4" t="str">
        <v>ITMV 8001</v>
      </c>
      <c r="CA473" s="4" t="str">
        <v>ITMV 8001</v>
      </c>
      <c r="CB473" s="4" t="str">
        <v>ITMV 8001</v>
      </c>
      <c r="CC473" s="4" t="str">
        <v>ITMV 8001</v>
      </c>
      <c r="CD473" s="4" t="str">
        <v>ITMV 8001</v>
      </c>
      <c r="CE473" s="4" t="str">
        <v>ITMV 8001</v>
      </c>
      <c r="CF473" s="4" t="str">
        <v>ITMV 8001</v>
      </c>
      <c r="CG473" s="4" t="str">
        <v>ITMV 8001</v>
      </c>
      <c r="CH473" s="4" t="str">
        <v>ITMV 8001</v>
      </c>
      <c r="CI473" s="4" t="str">
        <v>ITMV 8001</v>
      </c>
      <c r="CJ473" s="4" t="str">
        <v>ITMV 8001</v>
      </c>
      <c r="CK473" s="4" t="str">
        <v>ITMV 8001</v>
      </c>
      <c r="CL473" s="4" t="str">
        <v>ITMV 8001</v>
      </c>
      <c r="CM473" s="4" t="str">
        <v>ITMV 8001</v>
      </c>
      <c r="CN473" s="4" t="str">
        <v>ITMV 8001</v>
      </c>
      <c r="CO473" s="4" t="str">
        <v>ITMV 8001</v>
      </c>
      <c r="CP473" s="4" t="str">
        <v>ITMV 8001</v>
      </c>
      <c r="CQ473" s="4" t="str">
        <v>ITMV 8001</v>
      </c>
      <c r="CR473" s="4" t="str">
        <v>ITMV 8001</v>
      </c>
      <c r="CS473" s="4" t="str">
        <v>ITMV 8001</v>
      </c>
      <c r="CT473" s="4" t="str">
        <v>ITMV 8001</v>
      </c>
      <c r="CU473" s="4" t="str">
        <v>ITMV 8001</v>
      </c>
      <c r="CV473" s="4" t="str">
        <v>ITMV 8001</v>
      </c>
      <c r="CW473" s="4" t="str">
        <v>ITMV 8001</v>
      </c>
      <c r="CX473" s="4" t="str">
        <v>ITMV 8001</v>
      </c>
      <c r="CY473" s="4" t="str">
        <v>ITMV 8001</v>
      </c>
      <c r="CZ473" s="4" t="str">
        <v>ITMV 8001</v>
      </c>
      <c r="DA473" s="4" t="str">
        <v>ITMV 8001</v>
      </c>
    </row>
    <row r="474" spans="1:105" x14ac:dyDescent="0.35">
      <c r="A474" s="4" t="s">
        <v>1588</v>
      </c>
      <c r="B474" s="4" t="s">
        <v>1587</v>
      </c>
      <c r="C474" s="4" t="s">
        <v>2990</v>
      </c>
      <c r="F474" s="4" t="s">
        <v>2502</v>
      </c>
      <c r="AS474" s="4" t="str">
        <v>IZ-301-1</v>
      </c>
      <c r="AT474" s="4" t="str">
        <v>IZ-301-1</v>
      </c>
      <c r="AU474" s="4" t="str">
        <v>IZ-301-1</v>
      </c>
      <c r="AV474" s="4" t="str">
        <v>IZ-301-1</v>
      </c>
      <c r="AW474" s="4" t="str">
        <v>IZ-301-1</v>
      </c>
      <c r="AX474" s="4" t="str">
        <v>IZ-301-1</v>
      </c>
      <c r="AY474" s="4" t="str">
        <v>IZ-301-1</v>
      </c>
      <c r="AZ474" s="4" t="str">
        <v>IZ-301-1</v>
      </c>
      <c r="BA474" s="4" t="str">
        <v>IZ-301-1</v>
      </c>
      <c r="BB474" s="4" t="str">
        <v>IZ-301-1</v>
      </c>
      <c r="BC474" s="4" t="str">
        <v>IZ-301-1</v>
      </c>
      <c r="BD474" s="4" t="str">
        <v>IZ-301-1</v>
      </c>
      <c r="BE474" s="4" t="str">
        <v>IZ-301-1</v>
      </c>
      <c r="BF474" s="4" t="str">
        <v>IZ-301-1</v>
      </c>
      <c r="BG474" s="4" t="str">
        <v>IZ-301-1</v>
      </c>
      <c r="BH474" s="4" t="str">
        <v>IZ-301-1</v>
      </c>
      <c r="BI474" s="4" t="str">
        <v>IZ-301-1</v>
      </c>
      <c r="BJ474" s="4" t="str">
        <v>IZ-301-1</v>
      </c>
      <c r="BK474" s="4" t="str">
        <v>IZ-301-1</v>
      </c>
      <c r="BL474" s="4" t="str">
        <v>IZ-301-1</v>
      </c>
      <c r="BM474" s="4" t="str">
        <v>IZ-301-1</v>
      </c>
      <c r="BN474" s="4" t="str">
        <v>IZ-301-1</v>
      </c>
      <c r="BO474" s="4" t="str">
        <v>IZ-301-1</v>
      </c>
      <c r="BP474" s="4" t="str">
        <v>IZ-301-1</v>
      </c>
      <c r="BQ474" s="4" t="str">
        <v>IZ-301-1</v>
      </c>
      <c r="BR474" s="4" t="str">
        <v>IZ-301-1</v>
      </c>
      <c r="BS474" s="4" t="str">
        <v>IZ-301-1</v>
      </c>
      <c r="BT474" s="4" t="str">
        <v>IZ-301-1</v>
      </c>
      <c r="BU474" s="4" t="str">
        <v>IZ-301-1</v>
      </c>
      <c r="BV474" s="4" t="str">
        <v>IZ-301-1</v>
      </c>
      <c r="BX474" s="4" t="str">
        <v>IyFD-C0</v>
      </c>
      <c r="BY474" s="4" t="str">
        <v>IyFD-C0</v>
      </c>
      <c r="BZ474" s="4" t="str">
        <v>IyFD-C0</v>
      </c>
      <c r="CA474" s="4" t="str">
        <v>IyFD-C0</v>
      </c>
      <c r="CB474" s="4" t="str">
        <v>IyFD-C0</v>
      </c>
      <c r="CC474" s="4" t="str">
        <v>IyFD-C0</v>
      </c>
      <c r="CD474" s="4" t="str">
        <v>IyFD-C0</v>
      </c>
      <c r="CE474" s="4" t="str">
        <v>IyFD-C0</v>
      </c>
      <c r="CF474" s="4" t="str">
        <v>IyFD-C0</v>
      </c>
      <c r="CG474" s="4" t="str">
        <v>IyFD-C0</v>
      </c>
      <c r="CH474" s="4" t="str">
        <v>IyFD-C0</v>
      </c>
      <c r="CI474" s="4" t="str">
        <v>IyFD-C0</v>
      </c>
      <c r="CJ474" s="4" t="str">
        <v>IyFD-C0</v>
      </c>
      <c r="CK474" s="4" t="str">
        <v>IyFD-C0</v>
      </c>
      <c r="CL474" s="4" t="str">
        <v>IyFD-C0</v>
      </c>
      <c r="CM474" s="4" t="str">
        <v>IyFD-C0</v>
      </c>
      <c r="CN474" s="4" t="str">
        <v>IyFD-C0</v>
      </c>
      <c r="CO474" s="4" t="str">
        <v>IyFD-C0</v>
      </c>
      <c r="CP474" s="4" t="str">
        <v>IyFD-C0</v>
      </c>
      <c r="CQ474" s="4" t="str">
        <v>IyFD-C0</v>
      </c>
      <c r="CR474" s="4" t="str">
        <v>IyFD-C0</v>
      </c>
      <c r="CS474" s="4" t="str">
        <v>IyFD-C0</v>
      </c>
      <c r="CT474" s="4" t="str">
        <v>IyFD-C0</v>
      </c>
      <c r="CU474" s="4" t="str">
        <v>IyFD-C0</v>
      </c>
      <c r="CV474" s="4" t="str">
        <v>IyFD-C0</v>
      </c>
      <c r="CW474" s="4" t="str">
        <v>IyFD-C0</v>
      </c>
      <c r="CX474" s="4" t="str">
        <v>IyFD-C0</v>
      </c>
      <c r="CY474" s="4" t="str">
        <v>IyFD-C0</v>
      </c>
      <c r="CZ474" s="4" t="str">
        <v>IyFD-C0</v>
      </c>
      <c r="DA474" s="4" t="str">
        <v>IyFD-C0</v>
      </c>
    </row>
    <row r="475" spans="1:105" x14ac:dyDescent="0.35">
      <c r="A475" s="4" t="s">
        <v>1588</v>
      </c>
      <c r="B475" s="4" t="s">
        <v>1587</v>
      </c>
      <c r="C475" s="4" t="s">
        <v>2991</v>
      </c>
      <c r="F475" s="4" t="s">
        <v>2505</v>
      </c>
      <c r="AS475" s="4" t="str">
        <v>Japonica</v>
      </c>
      <c r="AT475" s="4" t="str">
        <v>Japonica</v>
      </c>
      <c r="AU475" s="4" t="str">
        <v>Japonica</v>
      </c>
      <c r="AV475" s="4" t="str">
        <v>Japonica</v>
      </c>
      <c r="AW475" s="4" t="str">
        <v>Japonica</v>
      </c>
      <c r="AX475" s="4" t="str">
        <v>Japonica</v>
      </c>
      <c r="AY475" s="4" t="str">
        <v>Japonica</v>
      </c>
      <c r="AZ475" s="4" t="str">
        <v>Japonica</v>
      </c>
      <c r="BA475" s="4" t="str">
        <v>Japonica</v>
      </c>
      <c r="BB475" s="4" t="str">
        <v>Japonica</v>
      </c>
      <c r="BC475" s="4" t="str">
        <v>Japonica</v>
      </c>
      <c r="BD475" s="4" t="str">
        <v>Japonica</v>
      </c>
      <c r="BE475" s="4" t="str">
        <v>Japonica</v>
      </c>
      <c r="BF475" s="4" t="str">
        <v>Japonica</v>
      </c>
      <c r="BG475" s="4" t="str">
        <v>Japonica</v>
      </c>
      <c r="BH475" s="4" t="str">
        <v>Japonica</v>
      </c>
      <c r="BI475" s="4" t="str">
        <v>Japonica</v>
      </c>
      <c r="BJ475" s="4" t="str">
        <v>Japonica</v>
      </c>
      <c r="BK475" s="4" t="str">
        <v>Japonica</v>
      </c>
      <c r="BL475" s="4" t="str">
        <v>Japonica</v>
      </c>
      <c r="BM475" s="4" t="str">
        <v>Japonica</v>
      </c>
      <c r="BN475" s="4" t="str">
        <v>Japonica</v>
      </c>
      <c r="BO475" s="4" t="str">
        <v>Japonica</v>
      </c>
      <c r="BP475" s="4" t="str">
        <v>Japonica</v>
      </c>
      <c r="BQ475" s="4" t="str">
        <v>Japonica</v>
      </c>
      <c r="BR475" s="4" t="str">
        <v>Japonica</v>
      </c>
      <c r="BS475" s="4" t="str">
        <v>Japonica</v>
      </c>
      <c r="BT475" s="4" t="str">
        <v>Japonica</v>
      </c>
      <c r="BU475" s="4" t="str">
        <v>Japonica</v>
      </c>
      <c r="BV475" s="4" t="str">
        <v>Japonica</v>
      </c>
      <c r="BX475" s="4" t="str">
        <v>IZ-301-1</v>
      </c>
      <c r="BY475" s="4" t="str">
        <v>IZ-301-1</v>
      </c>
      <c r="BZ475" s="4" t="str">
        <v>IZ-301-1</v>
      </c>
      <c r="CA475" s="4" t="str">
        <v>IZ-301-1</v>
      </c>
      <c r="CB475" s="4" t="str">
        <v>IZ-301-1</v>
      </c>
      <c r="CC475" s="4" t="str">
        <v>IZ-301-1</v>
      </c>
      <c r="CD475" s="4" t="str">
        <v>IZ-301-1</v>
      </c>
      <c r="CE475" s="4" t="str">
        <v>IZ-301-1</v>
      </c>
      <c r="CF475" s="4" t="str">
        <v>IZ-301-1</v>
      </c>
      <c r="CG475" s="4" t="str">
        <v>IZ-301-1</v>
      </c>
      <c r="CH475" s="4" t="str">
        <v>IZ-301-1</v>
      </c>
      <c r="CI475" s="4" t="str">
        <v>IZ-301-1</v>
      </c>
      <c r="CJ475" s="4" t="str">
        <v>IZ-301-1</v>
      </c>
      <c r="CK475" s="4" t="str">
        <v>IZ-301-1</v>
      </c>
      <c r="CL475" s="4" t="str">
        <v>IZ-301-1</v>
      </c>
      <c r="CM475" s="4" t="str">
        <v>IZ-301-1</v>
      </c>
      <c r="CN475" s="4" t="str">
        <v>IZ-301-1</v>
      </c>
      <c r="CO475" s="4" t="str">
        <v>IZ-301-1</v>
      </c>
      <c r="CP475" s="4" t="str">
        <v>IZ-301-1</v>
      </c>
      <c r="CQ475" s="4" t="str">
        <v>IZ-301-1</v>
      </c>
      <c r="CR475" s="4" t="str">
        <v>IZ-301-1</v>
      </c>
      <c r="CS475" s="4" t="str">
        <v>IZ-301-1</v>
      </c>
      <c r="CT475" s="4" t="str">
        <v>IZ-301-1</v>
      </c>
      <c r="CU475" s="4" t="str">
        <v>IZ-301-1</v>
      </c>
      <c r="CV475" s="4" t="str">
        <v>IZ-301-1</v>
      </c>
      <c r="CW475" s="4" t="str">
        <v>IZ-301-1</v>
      </c>
      <c r="CX475" s="4" t="str">
        <v>IZ-301-1</v>
      </c>
      <c r="CY475" s="4" t="str">
        <v>IZ-301-1</v>
      </c>
      <c r="CZ475" s="4" t="str">
        <v>IZ-301-1</v>
      </c>
      <c r="DA475" s="4" t="str">
        <v>IZ-301-1</v>
      </c>
    </row>
    <row r="476" spans="1:105" x14ac:dyDescent="0.35">
      <c r="A476" s="4" t="s">
        <v>1588</v>
      </c>
      <c r="B476" s="4" t="s">
        <v>1587</v>
      </c>
      <c r="C476" s="4" t="s">
        <v>2992</v>
      </c>
      <c r="F476" s="4" t="s">
        <v>2502</v>
      </c>
      <c r="AS476" s="4" t="str">
        <v>Jaya</v>
      </c>
      <c r="AT476" s="4" t="str">
        <v>Jaya</v>
      </c>
      <c r="AU476" s="4" t="str">
        <v>Jaya</v>
      </c>
      <c r="AV476" s="4" t="str">
        <v>Jaya</v>
      </c>
      <c r="AW476" s="4" t="str">
        <v>Jaya</v>
      </c>
      <c r="AX476" s="4" t="str">
        <v>Jaya</v>
      </c>
      <c r="AY476" s="4" t="str">
        <v>Jaya</v>
      </c>
      <c r="AZ476" s="4" t="str">
        <v>Jaya</v>
      </c>
      <c r="BA476" s="4" t="str">
        <v>Jaya</v>
      </c>
      <c r="BB476" s="4" t="str">
        <v>Jaya</v>
      </c>
      <c r="BC476" s="4" t="str">
        <v>Jaya</v>
      </c>
      <c r="BD476" s="4" t="str">
        <v>Jaya</v>
      </c>
      <c r="BE476" s="4" t="str">
        <v>Jaya</v>
      </c>
      <c r="BF476" s="4" t="str">
        <v>Jaya</v>
      </c>
      <c r="BG476" s="4" t="str">
        <v>Jaya</v>
      </c>
      <c r="BH476" s="4" t="str">
        <v>Jaya</v>
      </c>
      <c r="BI476" s="4" t="str">
        <v>Jaya</v>
      </c>
      <c r="BJ476" s="4" t="str">
        <v>Jaya</v>
      </c>
      <c r="BK476" s="4" t="str">
        <v>Jaya</v>
      </c>
      <c r="BL476" s="4" t="str">
        <v>Jaya</v>
      </c>
      <c r="BM476" s="4" t="str">
        <v>Jaya</v>
      </c>
      <c r="BN476" s="4" t="str">
        <v>Jaya</v>
      </c>
      <c r="BO476" s="4" t="str">
        <v>Jaya</v>
      </c>
      <c r="BP476" s="4" t="str">
        <v>Jaya</v>
      </c>
      <c r="BQ476" s="4" t="str">
        <v>Jaya</v>
      </c>
      <c r="BR476" s="4" t="str">
        <v>Jaya</v>
      </c>
      <c r="BS476" s="4" t="str">
        <v>Jaya</v>
      </c>
      <c r="BT476" s="4" t="str">
        <v>Jaya</v>
      </c>
      <c r="BU476" s="4" t="str">
        <v>Jaya</v>
      </c>
      <c r="BV476" s="4" t="str">
        <v>Jaya</v>
      </c>
      <c r="BX476" s="4" t="str">
        <v>Japonica</v>
      </c>
      <c r="BY476" s="4" t="str">
        <v>Japonica</v>
      </c>
      <c r="BZ476" s="4" t="str">
        <v>Japonica</v>
      </c>
      <c r="CA476" s="4" t="str">
        <v>Japonica</v>
      </c>
      <c r="CB476" s="4" t="str">
        <v>Japonica</v>
      </c>
      <c r="CC476" s="4" t="str">
        <v>Japonica</v>
      </c>
      <c r="CD476" s="4" t="str">
        <v>Japonica</v>
      </c>
      <c r="CE476" s="4" t="str">
        <v>Japonica</v>
      </c>
      <c r="CF476" s="4" t="str">
        <v>Japonica</v>
      </c>
      <c r="CG476" s="4" t="str">
        <v>Japonica</v>
      </c>
      <c r="CH476" s="4" t="str">
        <v>Japonica</v>
      </c>
      <c r="CI476" s="4" t="str">
        <v>Japonica</v>
      </c>
      <c r="CJ476" s="4" t="str">
        <v>Japonica</v>
      </c>
      <c r="CK476" s="4" t="str">
        <v>Japonica</v>
      </c>
      <c r="CL476" s="4" t="str">
        <v>Japonica</v>
      </c>
      <c r="CM476" s="4" t="str">
        <v>Japonica</v>
      </c>
      <c r="CN476" s="4" t="str">
        <v>Japonica</v>
      </c>
      <c r="CO476" s="4" t="str">
        <v>Japonica</v>
      </c>
      <c r="CP476" s="4" t="str">
        <v>Japonica</v>
      </c>
      <c r="CQ476" s="4" t="str">
        <v>Japonica</v>
      </c>
      <c r="CR476" s="4" t="str">
        <v>Japonica</v>
      </c>
      <c r="CS476" s="4" t="str">
        <v>Japonica</v>
      </c>
      <c r="CT476" s="4" t="str">
        <v>Japonica</v>
      </c>
      <c r="CU476" s="4" t="str">
        <v>Japonica</v>
      </c>
      <c r="CV476" s="4" t="str">
        <v>Japonica</v>
      </c>
      <c r="CW476" s="4" t="str">
        <v>Japonica</v>
      </c>
      <c r="CX476" s="4" t="str">
        <v>Japonica</v>
      </c>
      <c r="CY476" s="4" t="str">
        <v>Japonica</v>
      </c>
      <c r="CZ476" s="4" t="str">
        <v>Japonica</v>
      </c>
      <c r="DA476" s="4" t="str">
        <v>Japonica</v>
      </c>
    </row>
    <row r="477" spans="1:105" x14ac:dyDescent="0.35">
      <c r="A477" s="4" t="s">
        <v>1736</v>
      </c>
      <c r="B477" s="4" t="s">
        <v>1735</v>
      </c>
      <c r="C477" s="4" t="s">
        <v>2993</v>
      </c>
      <c r="AS477" s="4" t="str">
        <v>Jersey</v>
      </c>
      <c r="AT477" s="4" t="str">
        <v>Jersey</v>
      </c>
      <c r="AU477" s="4" t="str">
        <v>Jersey</v>
      </c>
      <c r="AV477" s="4" t="str">
        <v>Jersey</v>
      </c>
      <c r="AW477" s="4" t="str">
        <v>Jersey</v>
      </c>
      <c r="AX477" s="4" t="str">
        <v>Jersey</v>
      </c>
      <c r="AY477" s="4" t="str">
        <v>Jersey</v>
      </c>
      <c r="AZ477" s="4" t="str">
        <v>Jersey</v>
      </c>
      <c r="BA477" s="4" t="str">
        <v>Jersey</v>
      </c>
      <c r="BB477" s="4" t="str">
        <v>Jersey</v>
      </c>
      <c r="BC477" s="4" t="str">
        <v>Jersey</v>
      </c>
      <c r="BD477" s="4" t="str">
        <v>Jersey</v>
      </c>
      <c r="BE477" s="4" t="str">
        <v>Jersey</v>
      </c>
      <c r="BF477" s="4" t="str">
        <v>Jersey</v>
      </c>
      <c r="BG477" s="4" t="str">
        <v>Jersey</v>
      </c>
      <c r="BH477" s="4" t="str">
        <v>Jersey</v>
      </c>
      <c r="BI477" s="4" t="str">
        <v>Jersey</v>
      </c>
      <c r="BJ477" s="4" t="str">
        <v>Jersey</v>
      </c>
      <c r="BK477" s="4" t="str">
        <v>Jersey</v>
      </c>
      <c r="BL477" s="4" t="str">
        <v>Jersey</v>
      </c>
      <c r="BM477" s="4" t="str">
        <v>Jersey</v>
      </c>
      <c r="BN477" s="4" t="str">
        <v>Jersey</v>
      </c>
      <c r="BO477" s="4" t="str">
        <v>Jersey</v>
      </c>
      <c r="BP477" s="4" t="str">
        <v>Jersey</v>
      </c>
      <c r="BQ477" s="4" t="str">
        <v>Jersey</v>
      </c>
      <c r="BR477" s="4" t="str">
        <v>Jersey</v>
      </c>
      <c r="BS477" s="4" t="str">
        <v>Jersey</v>
      </c>
      <c r="BT477" s="4" t="str">
        <v>Jersey</v>
      </c>
      <c r="BU477" s="4" t="str">
        <v>Jersey</v>
      </c>
      <c r="BV477" s="4" t="str">
        <v>Jersey</v>
      </c>
      <c r="BX477" s="4" t="str">
        <v>Jaya</v>
      </c>
      <c r="BY477" s="4" t="str">
        <v>Jaya</v>
      </c>
      <c r="BZ477" s="4" t="str">
        <v>Jaya</v>
      </c>
      <c r="CA477" s="4" t="str">
        <v>Jaya</v>
      </c>
      <c r="CB477" s="4" t="str">
        <v>Jaya</v>
      </c>
      <c r="CC477" s="4" t="str">
        <v>Jaya</v>
      </c>
      <c r="CD477" s="4" t="str">
        <v>Jaya</v>
      </c>
      <c r="CE477" s="4" t="str">
        <v>Jaya</v>
      </c>
      <c r="CF477" s="4" t="str">
        <v>Jaya</v>
      </c>
      <c r="CG477" s="4" t="str">
        <v>Jaya</v>
      </c>
      <c r="CH477" s="4" t="str">
        <v>Jaya</v>
      </c>
      <c r="CI477" s="4" t="str">
        <v>Jaya</v>
      </c>
      <c r="CJ477" s="4" t="str">
        <v>Jaya</v>
      </c>
      <c r="CK477" s="4" t="str">
        <v>Jaya</v>
      </c>
      <c r="CL477" s="4" t="str">
        <v>Jaya</v>
      </c>
      <c r="CM477" s="4" t="str">
        <v>Jaya</v>
      </c>
      <c r="CN477" s="4" t="str">
        <v>Jaya</v>
      </c>
      <c r="CO477" s="4" t="str">
        <v>Jaya</v>
      </c>
      <c r="CP477" s="4" t="str">
        <v>Jaya</v>
      </c>
      <c r="CQ477" s="4" t="str">
        <v>Jaya</v>
      </c>
      <c r="CR477" s="4" t="str">
        <v>Jaya</v>
      </c>
      <c r="CS477" s="4" t="str">
        <v>Jaya</v>
      </c>
      <c r="CT477" s="4" t="str">
        <v>Jaya</v>
      </c>
      <c r="CU477" s="4" t="str">
        <v>Jaya</v>
      </c>
      <c r="CV477" s="4" t="str">
        <v>Jaya</v>
      </c>
      <c r="CW477" s="4" t="str">
        <v>Jaya</v>
      </c>
      <c r="CX477" s="4" t="str">
        <v>Jaya</v>
      </c>
      <c r="CY477" s="4" t="str">
        <v>Jaya</v>
      </c>
      <c r="CZ477" s="4" t="str">
        <v>Jaya</v>
      </c>
      <c r="DA477" s="4" t="str">
        <v>Jaya</v>
      </c>
    </row>
    <row r="478" spans="1:105" x14ac:dyDescent="0.35">
      <c r="A478" s="4" t="s">
        <v>1797</v>
      </c>
      <c r="B478" s="4" t="s">
        <v>1795</v>
      </c>
      <c r="C478" s="4" t="s">
        <v>2994</v>
      </c>
      <c r="AS478" s="4" t="str">
        <v>K 132</v>
      </c>
      <c r="AT478" s="4" t="str">
        <v>K 132</v>
      </c>
      <c r="AU478" s="4" t="str">
        <v>K 132</v>
      </c>
      <c r="AV478" s="4" t="str">
        <v>K 132</v>
      </c>
      <c r="AW478" s="4" t="str">
        <v>K 132</v>
      </c>
      <c r="AX478" s="4" t="str">
        <v>K 132</v>
      </c>
      <c r="AY478" s="4" t="str">
        <v>K 132</v>
      </c>
      <c r="AZ478" s="4" t="str">
        <v>K 132</v>
      </c>
      <c r="BA478" s="4" t="str">
        <v>K 132</v>
      </c>
      <c r="BB478" s="4" t="str">
        <v>K 132</v>
      </c>
      <c r="BC478" s="4" t="str">
        <v>K 132</v>
      </c>
      <c r="BD478" s="4" t="str">
        <v>K 132</v>
      </c>
      <c r="BE478" s="4" t="str">
        <v>K 132</v>
      </c>
      <c r="BF478" s="4" t="str">
        <v>K 132</v>
      </c>
      <c r="BG478" s="4" t="str">
        <v>K 132</v>
      </c>
      <c r="BH478" s="4" t="str">
        <v>K 132</v>
      </c>
      <c r="BI478" s="4" t="str">
        <v>K 132</v>
      </c>
      <c r="BJ478" s="4" t="str">
        <v>K 132</v>
      </c>
      <c r="BK478" s="4" t="str">
        <v>K 132</v>
      </c>
      <c r="BL478" s="4" t="str">
        <v>K 132</v>
      </c>
      <c r="BM478" s="4" t="str">
        <v>K 132</v>
      </c>
      <c r="BN478" s="4" t="str">
        <v>K 132</v>
      </c>
      <c r="BO478" s="4" t="str">
        <v>K 132</v>
      </c>
      <c r="BP478" s="4" t="str">
        <v>K 132</v>
      </c>
      <c r="BQ478" s="4" t="str">
        <v>K 132</v>
      </c>
      <c r="BR478" s="4" t="str">
        <v>K 132</v>
      </c>
      <c r="BS478" s="4" t="str">
        <v>K 132</v>
      </c>
      <c r="BT478" s="4" t="str">
        <v>K 132</v>
      </c>
      <c r="BU478" s="4" t="str">
        <v>K 132</v>
      </c>
      <c r="BV478" s="4" t="str">
        <v>K 132</v>
      </c>
      <c r="BX478" s="4" t="str">
        <v>Jersey</v>
      </c>
      <c r="BY478" s="4" t="str">
        <v>Jersey</v>
      </c>
      <c r="BZ478" s="4" t="str">
        <v>Jersey</v>
      </c>
      <c r="CA478" s="4" t="str">
        <v>Jersey</v>
      </c>
      <c r="CB478" s="4" t="str">
        <v>Jersey</v>
      </c>
      <c r="CC478" s="4" t="str">
        <v>Jersey</v>
      </c>
      <c r="CD478" s="4" t="str">
        <v>Jersey</v>
      </c>
      <c r="CE478" s="4" t="str">
        <v>Jersey</v>
      </c>
      <c r="CF478" s="4" t="str">
        <v>Jersey</v>
      </c>
      <c r="CG478" s="4" t="str">
        <v>Jersey</v>
      </c>
      <c r="CH478" s="4" t="str">
        <v>Jersey</v>
      </c>
      <c r="CI478" s="4" t="str">
        <v>Jersey</v>
      </c>
      <c r="CJ478" s="4" t="str">
        <v>Jersey</v>
      </c>
      <c r="CK478" s="4" t="str">
        <v>Jersey</v>
      </c>
      <c r="CL478" s="4" t="str">
        <v>Jersey</v>
      </c>
      <c r="CM478" s="4" t="str">
        <v>Jersey</v>
      </c>
      <c r="CN478" s="4" t="str">
        <v>Jersey</v>
      </c>
      <c r="CO478" s="4" t="str">
        <v>Jersey</v>
      </c>
      <c r="CP478" s="4" t="str">
        <v>Jersey</v>
      </c>
      <c r="CQ478" s="4" t="str">
        <v>Jersey</v>
      </c>
      <c r="CR478" s="4" t="str">
        <v>Jersey</v>
      </c>
      <c r="CS478" s="4" t="str">
        <v>Jersey</v>
      </c>
      <c r="CT478" s="4" t="str">
        <v>Jersey</v>
      </c>
      <c r="CU478" s="4" t="str">
        <v>Jersey</v>
      </c>
      <c r="CV478" s="4" t="str">
        <v>Jersey</v>
      </c>
      <c r="CW478" s="4" t="str">
        <v>Jersey</v>
      </c>
      <c r="CX478" s="4" t="str">
        <v>Jersey</v>
      </c>
      <c r="CY478" s="4" t="str">
        <v>Jersey</v>
      </c>
      <c r="CZ478" s="4" t="str">
        <v>Jersey</v>
      </c>
      <c r="DA478" s="4" t="str">
        <v>Jersey</v>
      </c>
    </row>
    <row r="479" spans="1:105" x14ac:dyDescent="0.35">
      <c r="A479" s="4" t="s">
        <v>1670</v>
      </c>
      <c r="B479" s="4" t="s">
        <v>1669</v>
      </c>
      <c r="C479" s="4" t="s">
        <v>2995</v>
      </c>
      <c r="AS479" s="4" t="str">
        <v>K 80</v>
      </c>
      <c r="AT479" s="4" t="str">
        <v>K 80</v>
      </c>
      <c r="AU479" s="4" t="str">
        <v>K 80</v>
      </c>
      <c r="AV479" s="4" t="str">
        <v>K 80</v>
      </c>
      <c r="AW479" s="4" t="str">
        <v>K 80</v>
      </c>
      <c r="AX479" s="4" t="str">
        <v>K 80</v>
      </c>
      <c r="AY479" s="4" t="str">
        <v>K 80</v>
      </c>
      <c r="AZ479" s="4" t="str">
        <v>K 80</v>
      </c>
      <c r="BA479" s="4" t="str">
        <v>K 80</v>
      </c>
      <c r="BB479" s="4" t="str">
        <v>K 80</v>
      </c>
      <c r="BC479" s="4" t="str">
        <v>K 80</v>
      </c>
      <c r="BD479" s="4" t="str">
        <v>K 80</v>
      </c>
      <c r="BE479" s="4" t="str">
        <v>K 80</v>
      </c>
      <c r="BF479" s="4" t="str">
        <v>K 80</v>
      </c>
      <c r="BG479" s="4" t="str">
        <v>K 80</v>
      </c>
      <c r="BH479" s="4" t="str">
        <v>K 80</v>
      </c>
      <c r="BI479" s="4" t="str">
        <v>K 80</v>
      </c>
      <c r="BJ479" s="4" t="str">
        <v>K 80</v>
      </c>
      <c r="BK479" s="4" t="str">
        <v>K 80</v>
      </c>
      <c r="BL479" s="4" t="str">
        <v>K 80</v>
      </c>
      <c r="BM479" s="4" t="str">
        <v>K 80</v>
      </c>
      <c r="BN479" s="4" t="str">
        <v>K 80</v>
      </c>
      <c r="BO479" s="4" t="str">
        <v>K 80</v>
      </c>
      <c r="BP479" s="4" t="str">
        <v>K 80</v>
      </c>
      <c r="BQ479" s="4" t="str">
        <v>K 80</v>
      </c>
      <c r="BR479" s="4" t="str">
        <v>K 80</v>
      </c>
      <c r="BS479" s="4" t="str">
        <v>K 80</v>
      </c>
      <c r="BT479" s="4" t="str">
        <v>K 80</v>
      </c>
      <c r="BU479" s="4" t="str">
        <v>K 80</v>
      </c>
      <c r="BV479" s="4" t="str">
        <v>K 80</v>
      </c>
      <c r="BX479" s="4" t="str">
        <v>K 132</v>
      </c>
      <c r="BY479" s="4" t="str">
        <v>K 132</v>
      </c>
      <c r="BZ479" s="4" t="str">
        <v>K 132</v>
      </c>
      <c r="CA479" s="4" t="str">
        <v>K 132</v>
      </c>
      <c r="CB479" s="4" t="str">
        <v>K 132</v>
      </c>
      <c r="CC479" s="4" t="str">
        <v>K 132</v>
      </c>
      <c r="CD479" s="4" t="str">
        <v>K 132</v>
      </c>
      <c r="CE479" s="4" t="str">
        <v>K 132</v>
      </c>
      <c r="CF479" s="4" t="str">
        <v>K 132</v>
      </c>
      <c r="CG479" s="4" t="str">
        <v>K 132</v>
      </c>
      <c r="CH479" s="4" t="str">
        <v>K 132</v>
      </c>
      <c r="CI479" s="4" t="str">
        <v>K 132</v>
      </c>
      <c r="CJ479" s="4" t="str">
        <v>K 132</v>
      </c>
      <c r="CK479" s="4" t="str">
        <v>K 132</v>
      </c>
      <c r="CL479" s="4" t="str">
        <v>K 132</v>
      </c>
      <c r="CM479" s="4" t="str">
        <v>K 132</v>
      </c>
      <c r="CN479" s="4" t="str">
        <v>K 132</v>
      </c>
      <c r="CO479" s="4" t="str">
        <v>K 132</v>
      </c>
      <c r="CP479" s="4" t="str">
        <v>K 132</v>
      </c>
      <c r="CQ479" s="4" t="str">
        <v>K 132</v>
      </c>
      <c r="CR479" s="4" t="str">
        <v>K 132</v>
      </c>
      <c r="CS479" s="4" t="str">
        <v>K 132</v>
      </c>
      <c r="CT479" s="4" t="str">
        <v>K 132</v>
      </c>
      <c r="CU479" s="4" t="str">
        <v>K 132</v>
      </c>
      <c r="CV479" s="4" t="str">
        <v>K 132</v>
      </c>
      <c r="CW479" s="4" t="str">
        <v>K 132</v>
      </c>
      <c r="CX479" s="4" t="str">
        <v>K 132</v>
      </c>
      <c r="CY479" s="4" t="str">
        <v>K 132</v>
      </c>
      <c r="CZ479" s="4" t="str">
        <v>K 132</v>
      </c>
      <c r="DA479" s="4" t="str">
        <v>K 132</v>
      </c>
    </row>
    <row r="480" spans="1:105" x14ac:dyDescent="0.35">
      <c r="A480" s="4" t="s">
        <v>248</v>
      </c>
      <c r="B480" s="4" t="s">
        <v>1987</v>
      </c>
      <c r="C480" s="4" t="s">
        <v>2996</v>
      </c>
      <c r="AS480" s="4" t="str">
        <v>Kadaga</v>
      </c>
      <c r="AT480" s="4" t="str">
        <v>Kadaga</v>
      </c>
      <c r="AU480" s="4" t="str">
        <v>Kadaga</v>
      </c>
      <c r="AV480" s="4" t="str">
        <v>Kadaga</v>
      </c>
      <c r="AW480" s="4" t="str">
        <v>Kadaga</v>
      </c>
      <c r="AX480" s="4" t="str">
        <v>Kadaga</v>
      </c>
      <c r="AY480" s="4" t="str">
        <v>Kadaga</v>
      </c>
      <c r="AZ480" s="4" t="str">
        <v>Kadaga</v>
      </c>
      <c r="BA480" s="4" t="str">
        <v>Kadaga</v>
      </c>
      <c r="BB480" s="4" t="str">
        <v>Kadaga</v>
      </c>
      <c r="BC480" s="4" t="str">
        <v>Kadaga</v>
      </c>
      <c r="BD480" s="4" t="str">
        <v>Kadaga</v>
      </c>
      <c r="BE480" s="4" t="str">
        <v>Kadaga</v>
      </c>
      <c r="BF480" s="4" t="str">
        <v>Kadaga</v>
      </c>
      <c r="BG480" s="4" t="str">
        <v>Kadaga</v>
      </c>
      <c r="BH480" s="4" t="str">
        <v>Kadaga</v>
      </c>
      <c r="BI480" s="4" t="str">
        <v>Kadaga</v>
      </c>
      <c r="BJ480" s="4" t="str">
        <v>Kadaga</v>
      </c>
      <c r="BK480" s="4" t="str">
        <v>Kadaga</v>
      </c>
      <c r="BL480" s="4" t="str">
        <v>Kadaga</v>
      </c>
      <c r="BM480" s="4" t="str">
        <v>Kadaga</v>
      </c>
      <c r="BN480" s="4" t="str">
        <v>Kadaga</v>
      </c>
      <c r="BO480" s="4" t="str">
        <v>Kadaga</v>
      </c>
      <c r="BP480" s="4" t="str">
        <v>Kadaga</v>
      </c>
      <c r="BQ480" s="4" t="str">
        <v>Kadaga</v>
      </c>
      <c r="BR480" s="4" t="str">
        <v>Kadaga</v>
      </c>
      <c r="BS480" s="4" t="str">
        <v>Kadaga</v>
      </c>
      <c r="BT480" s="4" t="str">
        <v>Kadaga</v>
      </c>
      <c r="BU480" s="4" t="str">
        <v>Kadaga</v>
      </c>
      <c r="BV480" s="4" t="str">
        <v>Kadaga</v>
      </c>
      <c r="BX480" s="4" t="str">
        <v>K 80</v>
      </c>
      <c r="BY480" s="4" t="str">
        <v>K 80</v>
      </c>
      <c r="BZ480" s="4" t="str">
        <v>K 80</v>
      </c>
      <c r="CA480" s="4" t="str">
        <v>K 80</v>
      </c>
      <c r="CB480" s="4" t="str">
        <v>K 80</v>
      </c>
      <c r="CC480" s="4" t="str">
        <v>K 80</v>
      </c>
      <c r="CD480" s="4" t="str">
        <v>K 80</v>
      </c>
      <c r="CE480" s="4" t="str">
        <v>K 80</v>
      </c>
      <c r="CF480" s="4" t="str">
        <v>K 80</v>
      </c>
      <c r="CG480" s="4" t="str">
        <v>K 80</v>
      </c>
      <c r="CH480" s="4" t="str">
        <v>K 80</v>
      </c>
      <c r="CI480" s="4" t="str">
        <v>K 80</v>
      </c>
      <c r="CJ480" s="4" t="str">
        <v>K 80</v>
      </c>
      <c r="CK480" s="4" t="str">
        <v>K 80</v>
      </c>
      <c r="CL480" s="4" t="str">
        <v>K 80</v>
      </c>
      <c r="CM480" s="4" t="str">
        <v>K 80</v>
      </c>
      <c r="CN480" s="4" t="str">
        <v>K 80</v>
      </c>
      <c r="CO480" s="4" t="str">
        <v>K 80</v>
      </c>
      <c r="CP480" s="4" t="str">
        <v>K 80</v>
      </c>
      <c r="CQ480" s="4" t="str">
        <v>K 80</v>
      </c>
      <c r="CR480" s="4" t="str">
        <v>K 80</v>
      </c>
      <c r="CS480" s="4" t="str">
        <v>K 80</v>
      </c>
      <c r="CT480" s="4" t="str">
        <v>K 80</v>
      </c>
      <c r="CU480" s="4" t="str">
        <v>K 80</v>
      </c>
      <c r="CV480" s="4" t="str">
        <v>K 80</v>
      </c>
      <c r="CW480" s="4" t="str">
        <v>K 80</v>
      </c>
      <c r="CX480" s="4" t="str">
        <v>K 80</v>
      </c>
      <c r="CY480" s="4" t="str">
        <v>K 80</v>
      </c>
      <c r="CZ480" s="4" t="str">
        <v>K 80</v>
      </c>
      <c r="DA480" s="4" t="str">
        <v>K 80</v>
      </c>
    </row>
    <row r="481" spans="1:105" x14ac:dyDescent="0.35">
      <c r="A481" s="4" t="s">
        <v>248</v>
      </c>
      <c r="B481" s="4" t="s">
        <v>1987</v>
      </c>
      <c r="C481" s="4" t="s">
        <v>2997</v>
      </c>
      <c r="AS481" s="4" t="str">
        <v>Kafanji</v>
      </c>
      <c r="AT481" s="4" t="str">
        <v>Kafanji</v>
      </c>
      <c r="AU481" s="4" t="str">
        <v>Kafanji</v>
      </c>
      <c r="AV481" s="4" t="str">
        <v>Kafanji</v>
      </c>
      <c r="AW481" s="4" t="str">
        <v>Kafanji</v>
      </c>
      <c r="AX481" s="4" t="str">
        <v>Kafanji</v>
      </c>
      <c r="AY481" s="4" t="str">
        <v>Kafanji</v>
      </c>
      <c r="AZ481" s="4" t="str">
        <v>Kafanji</v>
      </c>
      <c r="BA481" s="4" t="str">
        <v>Kafanji</v>
      </c>
      <c r="BB481" s="4" t="str">
        <v>Kafanji</v>
      </c>
      <c r="BC481" s="4" t="str">
        <v>Kafanji</v>
      </c>
      <c r="BD481" s="4" t="str">
        <v>Kafanji</v>
      </c>
      <c r="BE481" s="4" t="str">
        <v>Kafanji</v>
      </c>
      <c r="BF481" s="4" t="str">
        <v>Kafanji</v>
      </c>
      <c r="BG481" s="4" t="str">
        <v>Kafanji</v>
      </c>
      <c r="BH481" s="4" t="str">
        <v>Kafanji</v>
      </c>
      <c r="BI481" s="4" t="str">
        <v>Kafanji</v>
      </c>
      <c r="BJ481" s="4" t="str">
        <v>Kafanji</v>
      </c>
      <c r="BK481" s="4" t="str">
        <v>Kafanji</v>
      </c>
      <c r="BL481" s="4" t="str">
        <v>Kafanji</v>
      </c>
      <c r="BM481" s="4" t="str">
        <v>Kafanji</v>
      </c>
      <c r="BN481" s="4" t="str">
        <v>Kafanji</v>
      </c>
      <c r="BO481" s="4" t="str">
        <v>Kafanji</v>
      </c>
      <c r="BP481" s="4" t="str">
        <v>Kafanji</v>
      </c>
      <c r="BQ481" s="4" t="str">
        <v>Kafanji</v>
      </c>
      <c r="BR481" s="4" t="str">
        <v>Kafanji</v>
      </c>
      <c r="BS481" s="4" t="str">
        <v>Kafanji</v>
      </c>
      <c r="BT481" s="4" t="str">
        <v>Kafanji</v>
      </c>
      <c r="BU481" s="4" t="str">
        <v>Kafanji</v>
      </c>
      <c r="BV481" s="4" t="str">
        <v>Kafanji</v>
      </c>
      <c r="BX481" s="4" t="str">
        <v>Kadaga</v>
      </c>
      <c r="BY481" s="4" t="str">
        <v>Kadaga</v>
      </c>
      <c r="BZ481" s="4" t="str">
        <v>Kadaga</v>
      </c>
      <c r="CA481" s="4" t="str">
        <v>Kadaga</v>
      </c>
      <c r="CB481" s="4" t="str">
        <v>Kadaga</v>
      </c>
      <c r="CC481" s="4" t="str">
        <v>Kadaga</v>
      </c>
      <c r="CD481" s="4" t="str">
        <v>Kadaga</v>
      </c>
      <c r="CE481" s="4" t="str">
        <v>Kadaga</v>
      </c>
      <c r="CF481" s="4" t="str">
        <v>Kadaga</v>
      </c>
      <c r="CG481" s="4" t="str">
        <v>Kadaga</v>
      </c>
      <c r="CH481" s="4" t="str">
        <v>Kadaga</v>
      </c>
      <c r="CI481" s="4" t="str">
        <v>Kadaga</v>
      </c>
      <c r="CJ481" s="4" t="str">
        <v>Kadaga</v>
      </c>
      <c r="CK481" s="4" t="str">
        <v>Kadaga</v>
      </c>
      <c r="CL481" s="4" t="str">
        <v>Kadaga</v>
      </c>
      <c r="CM481" s="4" t="str">
        <v>Kadaga</v>
      </c>
      <c r="CN481" s="4" t="str">
        <v>Kadaga</v>
      </c>
      <c r="CO481" s="4" t="str">
        <v>Kadaga</v>
      </c>
      <c r="CP481" s="4" t="str">
        <v>Kadaga</v>
      </c>
      <c r="CQ481" s="4" t="str">
        <v>Kadaga</v>
      </c>
      <c r="CR481" s="4" t="str">
        <v>Kadaga</v>
      </c>
      <c r="CS481" s="4" t="str">
        <v>Kadaga</v>
      </c>
      <c r="CT481" s="4" t="str">
        <v>Kadaga</v>
      </c>
      <c r="CU481" s="4" t="str">
        <v>Kadaga</v>
      </c>
      <c r="CV481" s="4" t="str">
        <v>Kadaga</v>
      </c>
      <c r="CW481" s="4" t="str">
        <v>Kadaga</v>
      </c>
      <c r="CX481" s="4" t="str">
        <v>Kadaga</v>
      </c>
      <c r="CY481" s="4" t="str">
        <v>Kadaga</v>
      </c>
      <c r="CZ481" s="4" t="str">
        <v>Kadaga</v>
      </c>
      <c r="DA481" s="4" t="str">
        <v>Kadaga</v>
      </c>
    </row>
    <row r="482" spans="1:105" x14ac:dyDescent="0.35">
      <c r="A482" s="4" t="s">
        <v>1597</v>
      </c>
      <c r="B482" s="4" t="s">
        <v>1596</v>
      </c>
      <c r="C482" s="4" t="s">
        <v>2998</v>
      </c>
      <c r="AS482" s="4" t="str">
        <v>Kalawe</v>
      </c>
      <c r="AT482" s="4" t="str">
        <v>Kalawe</v>
      </c>
      <c r="AU482" s="4" t="str">
        <v>Kalawe</v>
      </c>
      <c r="AV482" s="4" t="str">
        <v>Kalawe</v>
      </c>
      <c r="AW482" s="4" t="str">
        <v>Kalawe</v>
      </c>
      <c r="AX482" s="4" t="str">
        <v>Kalawe</v>
      </c>
      <c r="AY482" s="4" t="str">
        <v>Kalawe</v>
      </c>
      <c r="AZ482" s="4" t="str">
        <v>Kalawe</v>
      </c>
      <c r="BA482" s="4" t="str">
        <v>Kalawe</v>
      </c>
      <c r="BB482" s="4" t="str">
        <v>Kalawe</v>
      </c>
      <c r="BC482" s="4" t="str">
        <v>Kalawe</v>
      </c>
      <c r="BD482" s="4" t="str">
        <v>Kalawe</v>
      </c>
      <c r="BE482" s="4" t="str">
        <v>Kalawe</v>
      </c>
      <c r="BF482" s="4" t="str">
        <v>Kalawe</v>
      </c>
      <c r="BG482" s="4" t="str">
        <v>Kalawe</v>
      </c>
      <c r="BH482" s="4" t="str">
        <v>Kalawe</v>
      </c>
      <c r="BI482" s="4" t="str">
        <v>Kalawe</v>
      </c>
      <c r="BJ482" s="4" t="str">
        <v>Kalawe</v>
      </c>
      <c r="BK482" s="4" t="str">
        <v>Kalawe</v>
      </c>
      <c r="BL482" s="4" t="str">
        <v>Kalawe</v>
      </c>
      <c r="BM482" s="4" t="str">
        <v>Kalawe</v>
      </c>
      <c r="BN482" s="4" t="str">
        <v>Kalawe</v>
      </c>
      <c r="BO482" s="4" t="str">
        <v>Kalawe</v>
      </c>
      <c r="BP482" s="4" t="str">
        <v>Kalawe</v>
      </c>
      <c r="BQ482" s="4" t="str">
        <v>Kalawe</v>
      </c>
      <c r="BR482" s="4" t="str">
        <v>Kalawe</v>
      </c>
      <c r="BS482" s="4" t="str">
        <v>Kalawe</v>
      </c>
      <c r="BT482" s="4" t="str">
        <v>Kalawe</v>
      </c>
      <c r="BU482" s="4" t="str">
        <v>Kalawe</v>
      </c>
      <c r="BV482" s="4" t="str">
        <v>Kalawe</v>
      </c>
      <c r="BX482" s="4" t="str">
        <v>Kafanji</v>
      </c>
      <c r="BY482" s="4" t="str">
        <v>Kafanji</v>
      </c>
      <c r="BZ482" s="4" t="str">
        <v>Kafanji</v>
      </c>
      <c r="CA482" s="4" t="str">
        <v>Kafanji</v>
      </c>
      <c r="CB482" s="4" t="str">
        <v>Kafanji</v>
      </c>
      <c r="CC482" s="4" t="str">
        <v>Kafanji</v>
      </c>
      <c r="CD482" s="4" t="str">
        <v>Kafanji</v>
      </c>
      <c r="CE482" s="4" t="str">
        <v>Kafanji</v>
      </c>
      <c r="CF482" s="4" t="str">
        <v>Kafanji</v>
      </c>
      <c r="CG482" s="4" t="str">
        <v>Kafanji</v>
      </c>
      <c r="CH482" s="4" t="str">
        <v>Kafanji</v>
      </c>
      <c r="CI482" s="4" t="str">
        <v>Kafanji</v>
      </c>
      <c r="CJ482" s="4" t="str">
        <v>Kafanji</v>
      </c>
      <c r="CK482" s="4" t="str">
        <v>Kafanji</v>
      </c>
      <c r="CL482" s="4" t="str">
        <v>Kafanji</v>
      </c>
      <c r="CM482" s="4" t="str">
        <v>Kafanji</v>
      </c>
      <c r="CN482" s="4" t="str">
        <v>Kafanji</v>
      </c>
      <c r="CO482" s="4" t="str">
        <v>Kafanji</v>
      </c>
      <c r="CP482" s="4" t="str">
        <v>Kafanji</v>
      </c>
      <c r="CQ482" s="4" t="str">
        <v>Kafanji</v>
      </c>
      <c r="CR482" s="4" t="str">
        <v>Kafanji</v>
      </c>
      <c r="CS482" s="4" t="str">
        <v>Kafanji</v>
      </c>
      <c r="CT482" s="4" t="str">
        <v>Kafanji</v>
      </c>
      <c r="CU482" s="4" t="str">
        <v>Kafanji</v>
      </c>
      <c r="CV482" s="4" t="str">
        <v>Kafanji</v>
      </c>
      <c r="CW482" s="4" t="str">
        <v>Kafanji</v>
      </c>
      <c r="CX482" s="4" t="str">
        <v>Kafanji</v>
      </c>
      <c r="CY482" s="4" t="str">
        <v>Kafanji</v>
      </c>
      <c r="CZ482" s="4" t="str">
        <v>Kafanji</v>
      </c>
      <c r="DA482" s="4" t="str">
        <v>Kafanji</v>
      </c>
    </row>
    <row r="483" spans="1:105" x14ac:dyDescent="0.35">
      <c r="A483" s="4" t="s">
        <v>2147</v>
      </c>
      <c r="B483" s="4" t="s">
        <v>2146</v>
      </c>
      <c r="C483" s="4" t="s">
        <v>2999</v>
      </c>
      <c r="AS483" s="4" t="str">
        <v>Kalima</v>
      </c>
      <c r="AT483" s="4" t="str">
        <v>Kalima</v>
      </c>
      <c r="AU483" s="4" t="str">
        <v>Kalima</v>
      </c>
      <c r="AV483" s="4" t="str">
        <v>Kalima</v>
      </c>
      <c r="AW483" s="4" t="str">
        <v>Kalima</v>
      </c>
      <c r="AX483" s="4" t="str">
        <v>Kalima</v>
      </c>
      <c r="AY483" s="4" t="str">
        <v>Kalima</v>
      </c>
      <c r="AZ483" s="4" t="str">
        <v>Kalima</v>
      </c>
      <c r="BA483" s="4" t="str">
        <v>Kalima</v>
      </c>
      <c r="BB483" s="4" t="str">
        <v>Kalima</v>
      </c>
      <c r="BC483" s="4" t="str">
        <v>Kalima</v>
      </c>
      <c r="BD483" s="4" t="str">
        <v>Kalima</v>
      </c>
      <c r="BE483" s="4" t="str">
        <v>Kalima</v>
      </c>
      <c r="BF483" s="4" t="str">
        <v>Kalima</v>
      </c>
      <c r="BG483" s="4" t="str">
        <v>Kalima</v>
      </c>
      <c r="BH483" s="4" t="str">
        <v>Kalima</v>
      </c>
      <c r="BI483" s="4" t="str">
        <v>Kalima</v>
      </c>
      <c r="BJ483" s="4" t="str">
        <v>Kalima</v>
      </c>
      <c r="BK483" s="4" t="str">
        <v>Kalima</v>
      </c>
      <c r="BL483" s="4" t="str">
        <v>Kalima</v>
      </c>
      <c r="BM483" s="4" t="str">
        <v>Kalima</v>
      </c>
      <c r="BN483" s="4" t="str">
        <v>Kalima</v>
      </c>
      <c r="BO483" s="4" t="str">
        <v>Kalima</v>
      </c>
      <c r="BP483" s="4" t="str">
        <v>Kalima</v>
      </c>
      <c r="BQ483" s="4" t="str">
        <v>Kalima</v>
      </c>
      <c r="BR483" s="4" t="str">
        <v>Kalima</v>
      </c>
      <c r="BS483" s="4" t="str">
        <v>Kalima</v>
      </c>
      <c r="BT483" s="4" t="str">
        <v>Kalima</v>
      </c>
      <c r="BU483" s="4" t="str">
        <v>Kalima</v>
      </c>
      <c r="BV483" s="4" t="str">
        <v>Kalima</v>
      </c>
      <c r="BX483" s="4" t="str">
        <v>Kalawe</v>
      </c>
      <c r="BY483" s="4" t="str">
        <v>Kalawe</v>
      </c>
      <c r="BZ483" s="4" t="str">
        <v>Kalawe</v>
      </c>
      <c r="CA483" s="4" t="str">
        <v>Kalawe</v>
      </c>
      <c r="CB483" s="4" t="str">
        <v>Kalawe</v>
      </c>
      <c r="CC483" s="4" t="str">
        <v>Kalawe</v>
      </c>
      <c r="CD483" s="4" t="str">
        <v>Kalawe</v>
      </c>
      <c r="CE483" s="4" t="str">
        <v>Kalawe</v>
      </c>
      <c r="CF483" s="4" t="str">
        <v>Kalawe</v>
      </c>
      <c r="CG483" s="4" t="str">
        <v>Kalawe</v>
      </c>
      <c r="CH483" s="4" t="str">
        <v>Kalawe</v>
      </c>
      <c r="CI483" s="4" t="str">
        <v>Kalawe</v>
      </c>
      <c r="CJ483" s="4" t="str">
        <v>Kalawe</v>
      </c>
      <c r="CK483" s="4" t="str">
        <v>Kalawe</v>
      </c>
      <c r="CL483" s="4" t="str">
        <v>Kalawe</v>
      </c>
      <c r="CM483" s="4" t="str">
        <v>Kalawe</v>
      </c>
      <c r="CN483" s="4" t="str">
        <v>Kalawe</v>
      </c>
      <c r="CO483" s="4" t="str">
        <v>Kalawe</v>
      </c>
      <c r="CP483" s="4" t="str">
        <v>Kalawe</v>
      </c>
      <c r="CQ483" s="4" t="str">
        <v>Kalawe</v>
      </c>
      <c r="CR483" s="4" t="str">
        <v>Kalawe</v>
      </c>
      <c r="CS483" s="4" t="str">
        <v>Kalawe</v>
      </c>
      <c r="CT483" s="4" t="str">
        <v>Kalawe</v>
      </c>
      <c r="CU483" s="4" t="str">
        <v>Kalawe</v>
      </c>
      <c r="CV483" s="4" t="str">
        <v>Kalawe</v>
      </c>
      <c r="CW483" s="4" t="str">
        <v>Kalawe</v>
      </c>
      <c r="CX483" s="4" t="str">
        <v>Kalawe</v>
      </c>
      <c r="CY483" s="4" t="str">
        <v>Kalawe</v>
      </c>
      <c r="CZ483" s="4" t="str">
        <v>Kalawe</v>
      </c>
      <c r="DA483" s="4" t="str">
        <v>Kalawe</v>
      </c>
    </row>
    <row r="484" spans="1:105" x14ac:dyDescent="0.35">
      <c r="A484" s="4" t="s">
        <v>2147</v>
      </c>
      <c r="B484" s="4" t="s">
        <v>2146</v>
      </c>
      <c r="C484" s="4" t="s">
        <v>3000</v>
      </c>
      <c r="AS484" s="4" t="str">
        <v>Karim</v>
      </c>
      <c r="AT484" s="4" t="str">
        <v>Karim</v>
      </c>
      <c r="AU484" s="4" t="str">
        <v>Karim</v>
      </c>
      <c r="AV484" s="4" t="str">
        <v>Karim</v>
      </c>
      <c r="AW484" s="4" t="str">
        <v>Karim</v>
      </c>
      <c r="AX484" s="4" t="str">
        <v>Karim</v>
      </c>
      <c r="AY484" s="4" t="str">
        <v>Karim</v>
      </c>
      <c r="AZ484" s="4" t="str">
        <v>Karim</v>
      </c>
      <c r="BA484" s="4" t="str">
        <v>Karim</v>
      </c>
      <c r="BB484" s="4" t="str">
        <v>Karim</v>
      </c>
      <c r="BC484" s="4" t="str">
        <v>Karim</v>
      </c>
      <c r="BD484" s="4" t="str">
        <v>Karim</v>
      </c>
      <c r="BE484" s="4" t="str">
        <v>Karim</v>
      </c>
      <c r="BF484" s="4" t="str">
        <v>Karim</v>
      </c>
      <c r="BG484" s="4" t="str">
        <v>Karim</v>
      </c>
      <c r="BH484" s="4" t="str">
        <v>Karim</v>
      </c>
      <c r="BI484" s="4" t="str">
        <v>Karim</v>
      </c>
      <c r="BJ484" s="4" t="str">
        <v>Karim</v>
      </c>
      <c r="BK484" s="4" t="str">
        <v>Karim</v>
      </c>
      <c r="BL484" s="4" t="str">
        <v>Karim</v>
      </c>
      <c r="BM484" s="4" t="str">
        <v>Karim</v>
      </c>
      <c r="BN484" s="4" t="str">
        <v>Karim</v>
      </c>
      <c r="BO484" s="4" t="str">
        <v>Karim</v>
      </c>
      <c r="BP484" s="4" t="str">
        <v>Karim</v>
      </c>
      <c r="BQ484" s="4" t="str">
        <v>Karim</v>
      </c>
      <c r="BR484" s="4" t="str">
        <v>Karim</v>
      </c>
      <c r="BS484" s="4" t="str">
        <v>Karim</v>
      </c>
      <c r="BT484" s="4" t="str">
        <v>Karim</v>
      </c>
      <c r="BU484" s="4" t="str">
        <v>Karim</v>
      </c>
      <c r="BV484" s="4" t="str">
        <v>Karim</v>
      </c>
      <c r="BX484" s="4" t="str">
        <v>Kalima</v>
      </c>
      <c r="BY484" s="4" t="str">
        <v>Kalima</v>
      </c>
      <c r="BZ484" s="4" t="str">
        <v>Kalima</v>
      </c>
      <c r="CA484" s="4" t="str">
        <v>Kalima</v>
      </c>
      <c r="CB484" s="4" t="str">
        <v>Kalima</v>
      </c>
      <c r="CC484" s="4" t="str">
        <v>Kalima</v>
      </c>
      <c r="CD484" s="4" t="str">
        <v>Kalima</v>
      </c>
      <c r="CE484" s="4" t="str">
        <v>Kalima</v>
      </c>
      <c r="CF484" s="4" t="str">
        <v>Kalima</v>
      </c>
      <c r="CG484" s="4" t="str">
        <v>Kalima</v>
      </c>
      <c r="CH484" s="4" t="str">
        <v>Kalima</v>
      </c>
      <c r="CI484" s="4" t="str">
        <v>Kalima</v>
      </c>
      <c r="CJ484" s="4" t="str">
        <v>Kalima</v>
      </c>
      <c r="CK484" s="4" t="str">
        <v>Kalima</v>
      </c>
      <c r="CL484" s="4" t="str">
        <v>Kalima</v>
      </c>
      <c r="CM484" s="4" t="str">
        <v>Kalima</v>
      </c>
      <c r="CN484" s="4" t="str">
        <v>Kalima</v>
      </c>
      <c r="CO484" s="4" t="str">
        <v>Kalima</v>
      </c>
      <c r="CP484" s="4" t="str">
        <v>Kalima</v>
      </c>
      <c r="CQ484" s="4" t="str">
        <v>Kalima</v>
      </c>
      <c r="CR484" s="4" t="str">
        <v>Kalima</v>
      </c>
      <c r="CS484" s="4" t="str">
        <v>Kalima</v>
      </c>
      <c r="CT484" s="4" t="str">
        <v>Kalima</v>
      </c>
      <c r="CU484" s="4" t="str">
        <v>Kalima</v>
      </c>
      <c r="CV484" s="4" t="str">
        <v>Kalima</v>
      </c>
      <c r="CW484" s="4" t="str">
        <v>Kalima</v>
      </c>
      <c r="CX484" s="4" t="str">
        <v>Kalima</v>
      </c>
      <c r="CY484" s="4" t="str">
        <v>Kalima</v>
      </c>
      <c r="CZ484" s="4" t="str">
        <v>Kalima</v>
      </c>
      <c r="DA484" s="4" t="str">
        <v>Kalima</v>
      </c>
    </row>
    <row r="485" spans="1:105" x14ac:dyDescent="0.35">
      <c r="A485" s="4" t="s">
        <v>1740</v>
      </c>
      <c r="B485" s="4" t="s">
        <v>3001</v>
      </c>
      <c r="C485" s="4" t="s">
        <v>3002</v>
      </c>
      <c r="AS485" s="4" t="str">
        <v>Karura 5912</v>
      </c>
      <c r="AT485" s="4" t="str">
        <v>Karura 5912</v>
      </c>
      <c r="AU485" s="4" t="str">
        <v>Karura 5912</v>
      </c>
      <c r="AV485" s="4" t="str">
        <v>Karura 5912</v>
      </c>
      <c r="AW485" s="4" t="str">
        <v>Karura 5912</v>
      </c>
      <c r="AX485" s="4" t="str">
        <v>Karura 5912</v>
      </c>
      <c r="AY485" s="4" t="str">
        <v>Karura 5912</v>
      </c>
      <c r="AZ485" s="4" t="str">
        <v>Karura 5912</v>
      </c>
      <c r="BA485" s="4" t="str">
        <v>Karura 5912</v>
      </c>
      <c r="BB485" s="4" t="str">
        <v>Karura 5912</v>
      </c>
      <c r="BC485" s="4" t="str">
        <v>Karura 5912</v>
      </c>
      <c r="BD485" s="4" t="str">
        <v>Karura 5912</v>
      </c>
      <c r="BE485" s="4" t="str">
        <v>Karura 5912</v>
      </c>
      <c r="BF485" s="4" t="str">
        <v>Karura 5912</v>
      </c>
      <c r="BG485" s="4" t="str">
        <v>Karura 5912</v>
      </c>
      <c r="BH485" s="4" t="str">
        <v>Karura 5912</v>
      </c>
      <c r="BI485" s="4" t="str">
        <v>Karura 5912</v>
      </c>
      <c r="BJ485" s="4" t="str">
        <v>Karura 5912</v>
      </c>
      <c r="BK485" s="4" t="str">
        <v>Karura 5912</v>
      </c>
      <c r="BL485" s="4" t="str">
        <v>Karura 5912</v>
      </c>
      <c r="BM485" s="4" t="str">
        <v>Karura 5912</v>
      </c>
      <c r="BN485" s="4" t="str">
        <v>Karura 5912</v>
      </c>
      <c r="BO485" s="4" t="str">
        <v>Karura 5912</v>
      </c>
      <c r="BP485" s="4" t="str">
        <v>Karura 5912</v>
      </c>
      <c r="BQ485" s="4" t="str">
        <v>Karura 5912</v>
      </c>
      <c r="BR485" s="4" t="str">
        <v>Karura 5912</v>
      </c>
      <c r="BS485" s="4" t="str">
        <v>Karura 5912</v>
      </c>
      <c r="BT485" s="4" t="str">
        <v>Karura 5912</v>
      </c>
      <c r="BU485" s="4" t="str">
        <v>Karura 5912</v>
      </c>
      <c r="BV485" s="4" t="str">
        <v>Karura 5912</v>
      </c>
      <c r="BX485" s="4" t="str">
        <v>Karim</v>
      </c>
      <c r="BY485" s="4" t="str">
        <v>Karim</v>
      </c>
      <c r="BZ485" s="4" t="str">
        <v>Karim</v>
      </c>
      <c r="CA485" s="4" t="str">
        <v>Karim</v>
      </c>
      <c r="CB485" s="4" t="str">
        <v>Karim</v>
      </c>
      <c r="CC485" s="4" t="str">
        <v>Karim</v>
      </c>
      <c r="CD485" s="4" t="str">
        <v>Karim</v>
      </c>
      <c r="CE485" s="4" t="str">
        <v>Karim</v>
      </c>
      <c r="CF485" s="4" t="str">
        <v>Karim</v>
      </c>
      <c r="CG485" s="4" t="str">
        <v>Karim</v>
      </c>
      <c r="CH485" s="4" t="str">
        <v>Karim</v>
      </c>
      <c r="CI485" s="4" t="str">
        <v>Karim</v>
      </c>
      <c r="CJ485" s="4" t="str">
        <v>Karim</v>
      </c>
      <c r="CK485" s="4" t="str">
        <v>Karim</v>
      </c>
      <c r="CL485" s="4" t="str">
        <v>Karim</v>
      </c>
      <c r="CM485" s="4" t="str">
        <v>Karim</v>
      </c>
      <c r="CN485" s="4" t="str">
        <v>Karim</v>
      </c>
      <c r="CO485" s="4" t="str">
        <v>Karim</v>
      </c>
      <c r="CP485" s="4" t="str">
        <v>Karim</v>
      </c>
      <c r="CQ485" s="4" t="str">
        <v>Karim</v>
      </c>
      <c r="CR485" s="4" t="str">
        <v>Karim</v>
      </c>
      <c r="CS485" s="4" t="str">
        <v>Karim</v>
      </c>
      <c r="CT485" s="4" t="str">
        <v>Karim</v>
      </c>
      <c r="CU485" s="4" t="str">
        <v>Karim</v>
      </c>
      <c r="CV485" s="4" t="str">
        <v>Karim</v>
      </c>
      <c r="CW485" s="4" t="str">
        <v>Karim</v>
      </c>
      <c r="CX485" s="4" t="str">
        <v>Karim</v>
      </c>
      <c r="CY485" s="4" t="str">
        <v>Karim</v>
      </c>
      <c r="CZ485" s="4" t="str">
        <v>Karim</v>
      </c>
      <c r="DA485" s="4" t="str">
        <v>Karim</v>
      </c>
    </row>
    <row r="486" spans="1:105" x14ac:dyDescent="0.35">
      <c r="A486" s="4" t="s">
        <v>1740</v>
      </c>
      <c r="B486" s="4" t="s">
        <v>1738</v>
      </c>
      <c r="C486" s="4" t="s">
        <v>3003</v>
      </c>
      <c r="AS486" s="4" t="str">
        <v>Kat 50/3</v>
      </c>
      <c r="AT486" s="4" t="str">
        <v>Kat 50/3</v>
      </c>
      <c r="AU486" s="4" t="str">
        <v>Kat 50/3</v>
      </c>
      <c r="AV486" s="4" t="str">
        <v>Kat 50/3</v>
      </c>
      <c r="AW486" s="4" t="str">
        <v>Kat 50/3</v>
      </c>
      <c r="AX486" s="4" t="str">
        <v>Kat 50/3</v>
      </c>
      <c r="AY486" s="4" t="str">
        <v>Kat 50/3</v>
      </c>
      <c r="AZ486" s="4" t="str">
        <v>Kat 50/3</v>
      </c>
      <c r="BA486" s="4" t="str">
        <v>Kat 50/3</v>
      </c>
      <c r="BB486" s="4" t="str">
        <v>Kat 50/3</v>
      </c>
      <c r="BC486" s="4" t="str">
        <v>Kat 50/3</v>
      </c>
      <c r="BD486" s="4" t="str">
        <v>Kat 50/3</v>
      </c>
      <c r="BE486" s="4" t="str">
        <v>Kat 50/3</v>
      </c>
      <c r="BF486" s="4" t="str">
        <v>Kat 50/3</v>
      </c>
      <c r="BG486" s="4" t="str">
        <v>Kat 50/3</v>
      </c>
      <c r="BH486" s="4" t="str">
        <v>Kat 50/3</v>
      </c>
      <c r="BI486" s="4" t="str">
        <v>Kat 50/3</v>
      </c>
      <c r="BJ486" s="4" t="str">
        <v>Kat 50/3</v>
      </c>
      <c r="BK486" s="4" t="str">
        <v>Kat 50/3</v>
      </c>
      <c r="BL486" s="4" t="str">
        <v>Kat 50/3</v>
      </c>
      <c r="BM486" s="4" t="str">
        <v>Kat 50/3</v>
      </c>
      <c r="BN486" s="4" t="str">
        <v>Kat 50/3</v>
      </c>
      <c r="BO486" s="4" t="str">
        <v>Kat 50/3</v>
      </c>
      <c r="BP486" s="4" t="str">
        <v>Kat 50/3</v>
      </c>
      <c r="BQ486" s="4" t="str">
        <v>Kat 50/3</v>
      </c>
      <c r="BR486" s="4" t="str">
        <v>Kat 50/3</v>
      </c>
      <c r="BS486" s="4" t="str">
        <v>Kat 50/3</v>
      </c>
      <c r="BT486" s="4" t="str">
        <v>Kat 50/3</v>
      </c>
      <c r="BU486" s="4" t="str">
        <v>Kat 50/3</v>
      </c>
      <c r="BV486" s="4" t="str">
        <v>Kat 50/3</v>
      </c>
      <c r="BX486" s="4" t="str">
        <v>Karura 5912</v>
      </c>
      <c r="BY486" s="4" t="str">
        <v>Karura 5912</v>
      </c>
      <c r="BZ486" s="4" t="str">
        <v>Karura 5912</v>
      </c>
      <c r="CA486" s="4" t="str">
        <v>Karura 5912</v>
      </c>
      <c r="CB486" s="4" t="str">
        <v>Karura 5912</v>
      </c>
      <c r="CC486" s="4" t="str">
        <v>Karura 5912</v>
      </c>
      <c r="CD486" s="4" t="str">
        <v>Karura 5912</v>
      </c>
      <c r="CE486" s="4" t="str">
        <v>Karura 5912</v>
      </c>
      <c r="CF486" s="4" t="str">
        <v>Karura 5912</v>
      </c>
      <c r="CG486" s="4" t="str">
        <v>Karura 5912</v>
      </c>
      <c r="CH486" s="4" t="str">
        <v>Karura 5912</v>
      </c>
      <c r="CI486" s="4" t="str">
        <v>Karura 5912</v>
      </c>
      <c r="CJ486" s="4" t="str">
        <v>Karura 5912</v>
      </c>
      <c r="CK486" s="4" t="str">
        <v>Karura 5912</v>
      </c>
      <c r="CL486" s="4" t="str">
        <v>Karura 5912</v>
      </c>
      <c r="CM486" s="4" t="str">
        <v>Karura 5912</v>
      </c>
      <c r="CN486" s="4" t="str">
        <v>Karura 5912</v>
      </c>
      <c r="CO486" s="4" t="str">
        <v>Karura 5912</v>
      </c>
      <c r="CP486" s="4" t="str">
        <v>Karura 5912</v>
      </c>
      <c r="CQ486" s="4" t="str">
        <v>Karura 5912</v>
      </c>
      <c r="CR486" s="4" t="str">
        <v>Karura 5912</v>
      </c>
      <c r="CS486" s="4" t="str">
        <v>Karura 5912</v>
      </c>
      <c r="CT486" s="4" t="str">
        <v>Karura 5912</v>
      </c>
      <c r="CU486" s="4" t="str">
        <v>Karura 5912</v>
      </c>
      <c r="CV486" s="4" t="str">
        <v>Karura 5912</v>
      </c>
      <c r="CW486" s="4" t="str">
        <v>Karura 5912</v>
      </c>
      <c r="CX486" s="4" t="str">
        <v>Karura 5912</v>
      </c>
      <c r="CY486" s="4" t="str">
        <v>Karura 5912</v>
      </c>
      <c r="CZ486" s="4" t="str">
        <v>Karura 5912</v>
      </c>
      <c r="DA486" s="4" t="str">
        <v>Karura 5912</v>
      </c>
    </row>
    <row r="487" spans="1:105" x14ac:dyDescent="0.35">
      <c r="A487" s="4" t="s">
        <v>1740</v>
      </c>
      <c r="B487" s="4" t="s">
        <v>1738</v>
      </c>
      <c r="C487" s="4" t="s">
        <v>3004</v>
      </c>
      <c r="AS487" s="4" t="str">
        <v>Kat 777</v>
      </c>
      <c r="AT487" s="4" t="str">
        <v>Kat 777</v>
      </c>
      <c r="AU487" s="4" t="str">
        <v>Kat 777</v>
      </c>
      <c r="AV487" s="4" t="str">
        <v>Kat 777</v>
      </c>
      <c r="AW487" s="4" t="str">
        <v>Kat 777</v>
      </c>
      <c r="AX487" s="4" t="str">
        <v>Kat 777</v>
      </c>
      <c r="AY487" s="4" t="str">
        <v>Kat 777</v>
      </c>
      <c r="AZ487" s="4" t="str">
        <v>Kat 777</v>
      </c>
      <c r="BA487" s="4" t="str">
        <v>Kat 777</v>
      </c>
      <c r="BB487" s="4" t="str">
        <v>Kat 777</v>
      </c>
      <c r="BC487" s="4" t="str">
        <v>Kat 777</v>
      </c>
      <c r="BD487" s="4" t="str">
        <v>Kat 777</v>
      </c>
      <c r="BE487" s="4" t="str">
        <v>Kat 777</v>
      </c>
      <c r="BF487" s="4" t="str">
        <v>Kat 777</v>
      </c>
      <c r="BG487" s="4" t="str">
        <v>Kat 777</v>
      </c>
      <c r="BH487" s="4" t="str">
        <v>Kat 777</v>
      </c>
      <c r="BI487" s="4" t="str">
        <v>Kat 777</v>
      </c>
      <c r="BJ487" s="4" t="str">
        <v>Kat 777</v>
      </c>
      <c r="BK487" s="4" t="str">
        <v>Kat 777</v>
      </c>
      <c r="BL487" s="4" t="str">
        <v>Kat 777</v>
      </c>
      <c r="BM487" s="4" t="str">
        <v>Kat 777</v>
      </c>
      <c r="BN487" s="4" t="str">
        <v>Kat 777</v>
      </c>
      <c r="BO487" s="4" t="str">
        <v>Kat 777</v>
      </c>
      <c r="BP487" s="4" t="str">
        <v>Kat 777</v>
      </c>
      <c r="BQ487" s="4" t="str">
        <v>Kat 777</v>
      </c>
      <c r="BR487" s="4" t="str">
        <v>Kat 777</v>
      </c>
      <c r="BS487" s="4" t="str">
        <v>Kat 777</v>
      </c>
      <c r="BT487" s="4" t="str">
        <v>Kat 777</v>
      </c>
      <c r="BU487" s="4" t="str">
        <v>Kat 777</v>
      </c>
      <c r="BV487" s="4" t="str">
        <v>Kat 777</v>
      </c>
      <c r="BX487" s="4" t="str">
        <v>Kat 50/3</v>
      </c>
      <c r="BY487" s="4" t="str">
        <v>Kat 50/3</v>
      </c>
      <c r="BZ487" s="4" t="str">
        <v>Kat 50/3</v>
      </c>
      <c r="CA487" s="4" t="str">
        <v>Kat 50/3</v>
      </c>
      <c r="CB487" s="4" t="str">
        <v>Kat 50/3</v>
      </c>
      <c r="CC487" s="4" t="str">
        <v>Kat 50/3</v>
      </c>
      <c r="CD487" s="4" t="str">
        <v>Kat 50/3</v>
      </c>
      <c r="CE487" s="4" t="str">
        <v>Kat 50/3</v>
      </c>
      <c r="CF487" s="4" t="str">
        <v>Kat 50/3</v>
      </c>
      <c r="CG487" s="4" t="str">
        <v>Kat 50/3</v>
      </c>
      <c r="CH487" s="4" t="str">
        <v>Kat 50/3</v>
      </c>
      <c r="CI487" s="4" t="str">
        <v>Kat 50/3</v>
      </c>
      <c r="CJ487" s="4" t="str">
        <v>Kat 50/3</v>
      </c>
      <c r="CK487" s="4" t="str">
        <v>Kat 50/3</v>
      </c>
      <c r="CL487" s="4" t="str">
        <v>Kat 50/3</v>
      </c>
      <c r="CM487" s="4" t="str">
        <v>Kat 50/3</v>
      </c>
      <c r="CN487" s="4" t="str">
        <v>Kat 50/3</v>
      </c>
      <c r="CO487" s="4" t="str">
        <v>Kat 50/3</v>
      </c>
      <c r="CP487" s="4" t="str">
        <v>Kat 50/3</v>
      </c>
      <c r="CQ487" s="4" t="str">
        <v>Kat 50/3</v>
      </c>
      <c r="CR487" s="4" t="str">
        <v>Kat 50/3</v>
      </c>
      <c r="CS487" s="4" t="str">
        <v>Kat 50/3</v>
      </c>
      <c r="CT487" s="4" t="str">
        <v>Kat 50/3</v>
      </c>
      <c r="CU487" s="4" t="str">
        <v>Kat 50/3</v>
      </c>
      <c r="CV487" s="4" t="str">
        <v>Kat 50/3</v>
      </c>
      <c r="CW487" s="4" t="str">
        <v>Kat 50/3</v>
      </c>
      <c r="CX487" s="4" t="str">
        <v>Kat 50/3</v>
      </c>
      <c r="CY487" s="4" t="str">
        <v>Kat 50/3</v>
      </c>
      <c r="CZ487" s="4" t="str">
        <v>Kat 50/3</v>
      </c>
      <c r="DA487" s="4" t="str">
        <v>Kat 50/3</v>
      </c>
    </row>
    <row r="488" spans="1:105" x14ac:dyDescent="0.35">
      <c r="A488" s="4" t="s">
        <v>2151</v>
      </c>
      <c r="B488" s="4" t="s">
        <v>2149</v>
      </c>
      <c r="C488" s="4" t="s">
        <v>3005</v>
      </c>
      <c r="AS488" s="4" t="str">
        <v>Katambora</v>
      </c>
      <c r="AT488" s="4" t="str">
        <v>Katambora</v>
      </c>
      <c r="AU488" s="4" t="str">
        <v>Katambora</v>
      </c>
      <c r="AV488" s="4" t="str">
        <v>Katambora</v>
      </c>
      <c r="AW488" s="4" t="str">
        <v>Katambora</v>
      </c>
      <c r="AX488" s="4" t="str">
        <v>Katambora</v>
      </c>
      <c r="AY488" s="4" t="str">
        <v>Katambora</v>
      </c>
      <c r="AZ488" s="4" t="str">
        <v>Katambora</v>
      </c>
      <c r="BA488" s="4" t="str">
        <v>Katambora</v>
      </c>
      <c r="BB488" s="4" t="str">
        <v>Katambora</v>
      </c>
      <c r="BC488" s="4" t="str">
        <v>Katambora</v>
      </c>
      <c r="BD488" s="4" t="str">
        <v>Katambora</v>
      </c>
      <c r="BE488" s="4" t="str">
        <v>Katambora</v>
      </c>
      <c r="BF488" s="4" t="str">
        <v>Katambora</v>
      </c>
      <c r="BG488" s="4" t="str">
        <v>Katambora</v>
      </c>
      <c r="BH488" s="4" t="str">
        <v>Katambora</v>
      </c>
      <c r="BI488" s="4" t="str">
        <v>Katambora</v>
      </c>
      <c r="BJ488" s="4" t="str">
        <v>Katambora</v>
      </c>
      <c r="BK488" s="4" t="str">
        <v>Katambora</v>
      </c>
      <c r="BL488" s="4" t="str">
        <v>Katambora</v>
      </c>
      <c r="BM488" s="4" t="str">
        <v>Katambora</v>
      </c>
      <c r="BN488" s="4" t="str">
        <v>Katambora</v>
      </c>
      <c r="BO488" s="4" t="str">
        <v>Katambora</v>
      </c>
      <c r="BP488" s="4" t="str">
        <v>Katambora</v>
      </c>
      <c r="BQ488" s="4" t="str">
        <v>Katambora</v>
      </c>
      <c r="BR488" s="4" t="str">
        <v>Katambora</v>
      </c>
      <c r="BS488" s="4" t="str">
        <v>Katambora</v>
      </c>
      <c r="BT488" s="4" t="str">
        <v>Katambora</v>
      </c>
      <c r="BU488" s="4" t="str">
        <v>Katambora</v>
      </c>
      <c r="BV488" s="4" t="str">
        <v>Katambora</v>
      </c>
      <c r="BX488" s="4" t="str">
        <v>Kat 777</v>
      </c>
      <c r="BY488" s="4" t="str">
        <v>Kat 777</v>
      </c>
      <c r="BZ488" s="4" t="str">
        <v>Kat 777</v>
      </c>
      <c r="CA488" s="4" t="str">
        <v>Kat 777</v>
      </c>
      <c r="CB488" s="4" t="str">
        <v>Kat 777</v>
      </c>
      <c r="CC488" s="4" t="str">
        <v>Kat 777</v>
      </c>
      <c r="CD488" s="4" t="str">
        <v>Kat 777</v>
      </c>
      <c r="CE488" s="4" t="str">
        <v>Kat 777</v>
      </c>
      <c r="CF488" s="4" t="str">
        <v>Kat 777</v>
      </c>
      <c r="CG488" s="4" t="str">
        <v>Kat 777</v>
      </c>
      <c r="CH488" s="4" t="str">
        <v>Kat 777</v>
      </c>
      <c r="CI488" s="4" t="str">
        <v>Kat 777</v>
      </c>
      <c r="CJ488" s="4" t="str">
        <v>Kat 777</v>
      </c>
      <c r="CK488" s="4" t="str">
        <v>Kat 777</v>
      </c>
      <c r="CL488" s="4" t="str">
        <v>Kat 777</v>
      </c>
      <c r="CM488" s="4" t="str">
        <v>Kat 777</v>
      </c>
      <c r="CN488" s="4" t="str">
        <v>Kat 777</v>
      </c>
      <c r="CO488" s="4" t="str">
        <v>Kat 777</v>
      </c>
      <c r="CP488" s="4" t="str">
        <v>Kat 777</v>
      </c>
      <c r="CQ488" s="4" t="str">
        <v>Kat 777</v>
      </c>
      <c r="CR488" s="4" t="str">
        <v>Kat 777</v>
      </c>
      <c r="CS488" s="4" t="str">
        <v>Kat 777</v>
      </c>
      <c r="CT488" s="4" t="str">
        <v>Kat 777</v>
      </c>
      <c r="CU488" s="4" t="str">
        <v>Kat 777</v>
      </c>
      <c r="CV488" s="4" t="str">
        <v>Kat 777</v>
      </c>
      <c r="CW488" s="4" t="str">
        <v>Kat 777</v>
      </c>
      <c r="CX488" s="4" t="str">
        <v>Kat 777</v>
      </c>
      <c r="CY488" s="4" t="str">
        <v>Kat 777</v>
      </c>
      <c r="CZ488" s="4" t="str">
        <v>Kat 777</v>
      </c>
      <c r="DA488" s="4" t="str">
        <v>Kat 777</v>
      </c>
    </row>
    <row r="489" spans="1:105" x14ac:dyDescent="0.35">
      <c r="A489" s="4" t="s">
        <v>2151</v>
      </c>
      <c r="B489" s="4" t="s">
        <v>2149</v>
      </c>
      <c r="C489" s="4" t="s">
        <v>3006</v>
      </c>
      <c r="AS489" s="4" t="str">
        <v>Katsina-AccNo1</v>
      </c>
      <c r="AT489" s="4" t="str">
        <v>Katsina-AccNo1</v>
      </c>
      <c r="AU489" s="4" t="str">
        <v>Katsina-AccNo1</v>
      </c>
      <c r="AV489" s="4" t="str">
        <v>Katsina-AccNo1</v>
      </c>
      <c r="AW489" s="4" t="str">
        <v>Katsina-AccNo1</v>
      </c>
      <c r="AX489" s="4" t="str">
        <v>Katsina-AccNo1</v>
      </c>
      <c r="AY489" s="4" t="str">
        <v>Katsina-AccNo1</v>
      </c>
      <c r="AZ489" s="4" t="str">
        <v>Katsina-AccNo1</v>
      </c>
      <c r="BA489" s="4" t="str">
        <v>Katsina-AccNo1</v>
      </c>
      <c r="BB489" s="4" t="str">
        <v>Katsina-AccNo1</v>
      </c>
      <c r="BC489" s="4" t="str">
        <v>Katsina-AccNo1</v>
      </c>
      <c r="BD489" s="4" t="str">
        <v>Katsina-AccNo1</v>
      </c>
      <c r="BE489" s="4" t="str">
        <v>Katsina-AccNo1</v>
      </c>
      <c r="BF489" s="4" t="str">
        <v>Katsina-AccNo1</v>
      </c>
      <c r="BG489" s="4" t="str">
        <v>Katsina-AccNo1</v>
      </c>
      <c r="BH489" s="4" t="str">
        <v>Katsina-AccNo1</v>
      </c>
      <c r="BI489" s="4" t="str">
        <v>Katsina-AccNo1</v>
      </c>
      <c r="BJ489" s="4" t="str">
        <v>Katsina-AccNo1</v>
      </c>
      <c r="BK489" s="4" t="str">
        <v>Katsina-AccNo1</v>
      </c>
      <c r="BL489" s="4" t="str">
        <v>Katsina-AccNo1</v>
      </c>
      <c r="BM489" s="4" t="str">
        <v>Katsina-AccNo1</v>
      </c>
      <c r="BN489" s="4" t="str">
        <v>Katsina-AccNo1</v>
      </c>
      <c r="BO489" s="4" t="str">
        <v>Katsina-AccNo1</v>
      </c>
      <c r="BP489" s="4" t="str">
        <v>Katsina-AccNo1</v>
      </c>
      <c r="BQ489" s="4" t="str">
        <v>Katsina-AccNo1</v>
      </c>
      <c r="BR489" s="4" t="str">
        <v>Katsina-AccNo1</v>
      </c>
      <c r="BS489" s="4" t="str">
        <v>Katsina-AccNo1</v>
      </c>
      <c r="BT489" s="4" t="str">
        <v>Katsina-AccNo1</v>
      </c>
      <c r="BU489" s="4" t="str">
        <v>Katsina-AccNo1</v>
      </c>
      <c r="BV489" s="4" t="str">
        <v>Katsina-AccNo1</v>
      </c>
      <c r="BX489" s="4" t="str">
        <v>Katambora</v>
      </c>
      <c r="BY489" s="4" t="str">
        <v>Katambora</v>
      </c>
      <c r="BZ489" s="4" t="str">
        <v>Katambora</v>
      </c>
      <c r="CA489" s="4" t="str">
        <v>Katambora</v>
      </c>
      <c r="CB489" s="4" t="str">
        <v>Katambora</v>
      </c>
      <c r="CC489" s="4" t="str">
        <v>Katambora</v>
      </c>
      <c r="CD489" s="4" t="str">
        <v>Katambora</v>
      </c>
      <c r="CE489" s="4" t="str">
        <v>Katambora</v>
      </c>
      <c r="CF489" s="4" t="str">
        <v>Katambora</v>
      </c>
      <c r="CG489" s="4" t="str">
        <v>Katambora</v>
      </c>
      <c r="CH489" s="4" t="str">
        <v>Katambora</v>
      </c>
      <c r="CI489" s="4" t="str">
        <v>Katambora</v>
      </c>
      <c r="CJ489" s="4" t="str">
        <v>Katambora</v>
      </c>
      <c r="CK489" s="4" t="str">
        <v>Katambora</v>
      </c>
      <c r="CL489" s="4" t="str">
        <v>Katambora</v>
      </c>
      <c r="CM489" s="4" t="str">
        <v>Katambora</v>
      </c>
      <c r="CN489" s="4" t="str">
        <v>Katambora</v>
      </c>
      <c r="CO489" s="4" t="str">
        <v>Katambora</v>
      </c>
      <c r="CP489" s="4" t="str">
        <v>Katambora</v>
      </c>
      <c r="CQ489" s="4" t="str">
        <v>Katambora</v>
      </c>
      <c r="CR489" s="4" t="str">
        <v>Katambora</v>
      </c>
      <c r="CS489" s="4" t="str">
        <v>Katambora</v>
      </c>
      <c r="CT489" s="4" t="str">
        <v>Katambora</v>
      </c>
      <c r="CU489" s="4" t="str">
        <v>Katambora</v>
      </c>
      <c r="CV489" s="4" t="str">
        <v>Katambora</v>
      </c>
      <c r="CW489" s="4" t="str">
        <v>Katambora</v>
      </c>
      <c r="CX489" s="4" t="str">
        <v>Katambora</v>
      </c>
      <c r="CY489" s="4" t="str">
        <v>Katambora</v>
      </c>
      <c r="CZ489" s="4" t="str">
        <v>Katambora</v>
      </c>
      <c r="DA489" s="4" t="str">
        <v>Katambora</v>
      </c>
    </row>
    <row r="490" spans="1:105" x14ac:dyDescent="0.35">
      <c r="A490" s="4" t="s">
        <v>2151</v>
      </c>
      <c r="B490" s="4" t="s">
        <v>2149</v>
      </c>
      <c r="C490" s="4" t="s">
        <v>3007</v>
      </c>
      <c r="AS490" s="4" t="str">
        <v>Katsina-Cae-1</v>
      </c>
      <c r="AT490" s="4" t="str">
        <v>Katsina-Cae-1</v>
      </c>
      <c r="AU490" s="4" t="str">
        <v>Katsina-Cae-1</v>
      </c>
      <c r="AV490" s="4" t="str">
        <v>Katsina-Cae-1</v>
      </c>
      <c r="AW490" s="4" t="str">
        <v>Katsina-Cae-1</v>
      </c>
      <c r="AX490" s="4" t="str">
        <v>Katsina-Cae-1</v>
      </c>
      <c r="AY490" s="4" t="str">
        <v>Katsina-Cae-1</v>
      </c>
      <c r="AZ490" s="4" t="str">
        <v>Katsina-Cae-1</v>
      </c>
      <c r="BA490" s="4" t="str">
        <v>Katsina-Cae-1</v>
      </c>
      <c r="BB490" s="4" t="str">
        <v>Katsina-Cae-1</v>
      </c>
      <c r="BC490" s="4" t="str">
        <v>Katsina-Cae-1</v>
      </c>
      <c r="BD490" s="4" t="str">
        <v>Katsina-Cae-1</v>
      </c>
      <c r="BE490" s="4" t="str">
        <v>Katsina-Cae-1</v>
      </c>
      <c r="BF490" s="4" t="str">
        <v>Katsina-Cae-1</v>
      </c>
      <c r="BG490" s="4" t="str">
        <v>Katsina-Cae-1</v>
      </c>
      <c r="BH490" s="4" t="str">
        <v>Katsina-Cae-1</v>
      </c>
      <c r="BI490" s="4" t="str">
        <v>Katsina-Cae-1</v>
      </c>
      <c r="BJ490" s="4" t="str">
        <v>Katsina-Cae-1</v>
      </c>
      <c r="BK490" s="4" t="str">
        <v>Katsina-Cae-1</v>
      </c>
      <c r="BL490" s="4" t="str">
        <v>Katsina-Cae-1</v>
      </c>
      <c r="BM490" s="4" t="str">
        <v>Katsina-Cae-1</v>
      </c>
      <c r="BN490" s="4" t="str">
        <v>Katsina-Cae-1</v>
      </c>
      <c r="BO490" s="4" t="str">
        <v>Katsina-Cae-1</v>
      </c>
      <c r="BP490" s="4" t="str">
        <v>Katsina-Cae-1</v>
      </c>
      <c r="BQ490" s="4" t="str">
        <v>Katsina-Cae-1</v>
      </c>
      <c r="BR490" s="4" t="str">
        <v>Katsina-Cae-1</v>
      </c>
      <c r="BS490" s="4" t="str">
        <v>Katsina-Cae-1</v>
      </c>
      <c r="BT490" s="4" t="str">
        <v>Katsina-Cae-1</v>
      </c>
      <c r="BU490" s="4" t="str">
        <v>Katsina-Cae-1</v>
      </c>
      <c r="BV490" s="4" t="str">
        <v>Katsina-Cae-1</v>
      </c>
      <c r="BX490" s="4" t="str">
        <v>Katsina-AccNo1</v>
      </c>
      <c r="BY490" s="4" t="str">
        <v>Katsina-AccNo1</v>
      </c>
      <c r="BZ490" s="4" t="str">
        <v>Katsina-AccNo1</v>
      </c>
      <c r="CA490" s="4" t="str">
        <v>Katsina-AccNo1</v>
      </c>
      <c r="CB490" s="4" t="str">
        <v>Katsina-AccNo1</v>
      </c>
      <c r="CC490" s="4" t="str">
        <v>Katsina-AccNo1</v>
      </c>
      <c r="CD490" s="4" t="str">
        <v>Katsina-AccNo1</v>
      </c>
      <c r="CE490" s="4" t="str">
        <v>Katsina-AccNo1</v>
      </c>
      <c r="CF490" s="4" t="str">
        <v>Katsina-AccNo1</v>
      </c>
      <c r="CG490" s="4" t="str">
        <v>Katsina-AccNo1</v>
      </c>
      <c r="CH490" s="4" t="str">
        <v>Katsina-AccNo1</v>
      </c>
      <c r="CI490" s="4" t="str">
        <v>Katsina-AccNo1</v>
      </c>
      <c r="CJ490" s="4" t="str">
        <v>Katsina-AccNo1</v>
      </c>
      <c r="CK490" s="4" t="str">
        <v>Katsina-AccNo1</v>
      </c>
      <c r="CL490" s="4" t="str">
        <v>Katsina-AccNo1</v>
      </c>
      <c r="CM490" s="4" t="str">
        <v>Katsina-AccNo1</v>
      </c>
      <c r="CN490" s="4" t="str">
        <v>Katsina-AccNo1</v>
      </c>
      <c r="CO490" s="4" t="str">
        <v>Katsina-AccNo1</v>
      </c>
      <c r="CP490" s="4" t="str">
        <v>Katsina-AccNo1</v>
      </c>
      <c r="CQ490" s="4" t="str">
        <v>Katsina-AccNo1</v>
      </c>
      <c r="CR490" s="4" t="str">
        <v>Katsina-AccNo1</v>
      </c>
      <c r="CS490" s="4" t="str">
        <v>Katsina-AccNo1</v>
      </c>
      <c r="CT490" s="4" t="str">
        <v>Katsina-AccNo1</v>
      </c>
      <c r="CU490" s="4" t="str">
        <v>Katsina-AccNo1</v>
      </c>
      <c r="CV490" s="4" t="str">
        <v>Katsina-AccNo1</v>
      </c>
      <c r="CW490" s="4" t="str">
        <v>Katsina-AccNo1</v>
      </c>
      <c r="CX490" s="4" t="str">
        <v>Katsina-AccNo1</v>
      </c>
      <c r="CY490" s="4" t="str">
        <v>Katsina-AccNo1</v>
      </c>
      <c r="CZ490" s="4" t="str">
        <v>Katsina-AccNo1</v>
      </c>
      <c r="DA490" s="4" t="str">
        <v>Katsina-AccNo1</v>
      </c>
    </row>
    <row r="491" spans="1:105" x14ac:dyDescent="0.35">
      <c r="A491" s="4" t="s">
        <v>2151</v>
      </c>
      <c r="B491" s="4" t="s">
        <v>2149</v>
      </c>
      <c r="C491" s="4" t="s">
        <v>3008</v>
      </c>
      <c r="AS491" s="4" t="str">
        <v>Katumani</v>
      </c>
      <c r="AT491" s="4" t="str">
        <v>Katumani</v>
      </c>
      <c r="AU491" s="4" t="str">
        <v>Katumani</v>
      </c>
      <c r="AV491" s="4" t="str">
        <v>Katumani</v>
      </c>
      <c r="AW491" s="4" t="str">
        <v>Katumani</v>
      </c>
      <c r="AX491" s="4" t="str">
        <v>Katumani</v>
      </c>
      <c r="AY491" s="4" t="str">
        <v>Katumani</v>
      </c>
      <c r="AZ491" s="4" t="str">
        <v>Katumani</v>
      </c>
      <c r="BA491" s="4" t="str">
        <v>Katumani</v>
      </c>
      <c r="BB491" s="4" t="str">
        <v>Katumani</v>
      </c>
      <c r="BC491" s="4" t="str">
        <v>Katumani</v>
      </c>
      <c r="BD491" s="4" t="str">
        <v>Katumani</v>
      </c>
      <c r="BE491" s="4" t="str">
        <v>Katumani</v>
      </c>
      <c r="BF491" s="4" t="str">
        <v>Katumani</v>
      </c>
      <c r="BG491" s="4" t="str">
        <v>Katumani</v>
      </c>
      <c r="BH491" s="4" t="str">
        <v>Katumani</v>
      </c>
      <c r="BI491" s="4" t="str">
        <v>Katumani</v>
      </c>
      <c r="BJ491" s="4" t="str">
        <v>Katumani</v>
      </c>
      <c r="BK491" s="4" t="str">
        <v>Katumani</v>
      </c>
      <c r="BL491" s="4" t="str">
        <v>Katumani</v>
      </c>
      <c r="BM491" s="4" t="str">
        <v>Katumani</v>
      </c>
      <c r="BN491" s="4" t="str">
        <v>Katumani</v>
      </c>
      <c r="BO491" s="4" t="str">
        <v>Katumani</v>
      </c>
      <c r="BP491" s="4" t="str">
        <v>Katumani</v>
      </c>
      <c r="BQ491" s="4" t="str">
        <v>Katumani</v>
      </c>
      <c r="BR491" s="4" t="str">
        <v>Katumani</v>
      </c>
      <c r="BS491" s="4" t="str">
        <v>Katumani</v>
      </c>
      <c r="BT491" s="4" t="str">
        <v>Katumani</v>
      </c>
      <c r="BU491" s="4" t="str">
        <v>Katumani</v>
      </c>
      <c r="BV491" s="4" t="str">
        <v>Katumani</v>
      </c>
      <c r="BX491" s="4" t="str">
        <v>Katsina-Cae-1</v>
      </c>
      <c r="BY491" s="4" t="str">
        <v>Katsina-Cae-1</v>
      </c>
      <c r="BZ491" s="4" t="str">
        <v>Katsina-Cae-1</v>
      </c>
      <c r="CA491" s="4" t="str">
        <v>Katsina-Cae-1</v>
      </c>
      <c r="CB491" s="4" t="str">
        <v>Katsina-Cae-1</v>
      </c>
      <c r="CC491" s="4" t="str">
        <v>Katsina-Cae-1</v>
      </c>
      <c r="CD491" s="4" t="str">
        <v>Katsina-Cae-1</v>
      </c>
      <c r="CE491" s="4" t="str">
        <v>Katsina-Cae-1</v>
      </c>
      <c r="CF491" s="4" t="str">
        <v>Katsina-Cae-1</v>
      </c>
      <c r="CG491" s="4" t="str">
        <v>Katsina-Cae-1</v>
      </c>
      <c r="CH491" s="4" t="str">
        <v>Katsina-Cae-1</v>
      </c>
      <c r="CI491" s="4" t="str">
        <v>Katsina-Cae-1</v>
      </c>
      <c r="CJ491" s="4" t="str">
        <v>Katsina-Cae-1</v>
      </c>
      <c r="CK491" s="4" t="str">
        <v>Katsina-Cae-1</v>
      </c>
      <c r="CL491" s="4" t="str">
        <v>Katsina-Cae-1</v>
      </c>
      <c r="CM491" s="4" t="str">
        <v>Katsina-Cae-1</v>
      </c>
      <c r="CN491" s="4" t="str">
        <v>Katsina-Cae-1</v>
      </c>
      <c r="CO491" s="4" t="str">
        <v>Katsina-Cae-1</v>
      </c>
      <c r="CP491" s="4" t="str">
        <v>Katsina-Cae-1</v>
      </c>
      <c r="CQ491" s="4" t="str">
        <v>Katsina-Cae-1</v>
      </c>
      <c r="CR491" s="4" t="str">
        <v>Katsina-Cae-1</v>
      </c>
      <c r="CS491" s="4" t="str">
        <v>Katsina-Cae-1</v>
      </c>
      <c r="CT491" s="4" t="str">
        <v>Katsina-Cae-1</v>
      </c>
      <c r="CU491" s="4" t="str">
        <v>Katsina-Cae-1</v>
      </c>
      <c r="CV491" s="4" t="str">
        <v>Katsina-Cae-1</v>
      </c>
      <c r="CW491" s="4" t="str">
        <v>Katsina-Cae-1</v>
      </c>
      <c r="CX491" s="4" t="str">
        <v>Katsina-Cae-1</v>
      </c>
      <c r="CY491" s="4" t="str">
        <v>Katsina-Cae-1</v>
      </c>
      <c r="CZ491" s="4" t="str">
        <v>Katsina-Cae-1</v>
      </c>
      <c r="DA491" s="4" t="str">
        <v>Katsina-Cae-1</v>
      </c>
    </row>
    <row r="492" spans="1:105" x14ac:dyDescent="0.35">
      <c r="A492" s="4" t="s">
        <v>1743</v>
      </c>
      <c r="B492" s="4" t="s">
        <v>1742</v>
      </c>
      <c r="C492" s="4" t="s">
        <v>3009</v>
      </c>
      <c r="AS492" s="4" t="str">
        <v>Katumani B</v>
      </c>
      <c r="AT492" s="4" t="str">
        <v>Katumani B</v>
      </c>
      <c r="AU492" s="4" t="str">
        <v>Katumani B</v>
      </c>
      <c r="AV492" s="4" t="str">
        <v>Katumani B</v>
      </c>
      <c r="AW492" s="4" t="str">
        <v>Katumani B</v>
      </c>
      <c r="AX492" s="4" t="str">
        <v>Katumani B</v>
      </c>
      <c r="AY492" s="4" t="str">
        <v>Katumani B</v>
      </c>
      <c r="AZ492" s="4" t="str">
        <v>Katumani B</v>
      </c>
      <c r="BA492" s="4" t="str">
        <v>Katumani B</v>
      </c>
      <c r="BB492" s="4" t="str">
        <v>Katumani B</v>
      </c>
      <c r="BC492" s="4" t="str">
        <v>Katumani B</v>
      </c>
      <c r="BD492" s="4" t="str">
        <v>Katumani B</v>
      </c>
      <c r="BE492" s="4" t="str">
        <v>Katumani B</v>
      </c>
      <c r="BF492" s="4" t="str">
        <v>Katumani B</v>
      </c>
      <c r="BG492" s="4" t="str">
        <v>Katumani B</v>
      </c>
      <c r="BH492" s="4" t="str">
        <v>Katumani B</v>
      </c>
      <c r="BI492" s="4" t="str">
        <v>Katumani B</v>
      </c>
      <c r="BJ492" s="4" t="str">
        <v>Katumani B</v>
      </c>
      <c r="BK492" s="4" t="str">
        <v>Katumani B</v>
      </c>
      <c r="BL492" s="4" t="str">
        <v>Katumani B</v>
      </c>
      <c r="BM492" s="4" t="str">
        <v>Katumani B</v>
      </c>
      <c r="BN492" s="4" t="str">
        <v>Katumani B</v>
      </c>
      <c r="BO492" s="4" t="str">
        <v>Katumani B</v>
      </c>
      <c r="BP492" s="4" t="str">
        <v>Katumani B</v>
      </c>
      <c r="BQ492" s="4" t="str">
        <v>Katumani B</v>
      </c>
      <c r="BR492" s="4" t="str">
        <v>Katumani B</v>
      </c>
      <c r="BS492" s="4" t="str">
        <v>Katumani B</v>
      </c>
      <c r="BT492" s="4" t="str">
        <v>Katumani B</v>
      </c>
      <c r="BU492" s="4" t="str">
        <v>Katumani B</v>
      </c>
      <c r="BV492" s="4" t="str">
        <v>Katumani B</v>
      </c>
      <c r="BX492" s="4" t="str">
        <v>Katumani</v>
      </c>
      <c r="BY492" s="4" t="str">
        <v>Katumani</v>
      </c>
      <c r="BZ492" s="4" t="str">
        <v>Katumani</v>
      </c>
      <c r="CA492" s="4" t="str">
        <v>Katumani</v>
      </c>
      <c r="CB492" s="4" t="str">
        <v>Katumani</v>
      </c>
      <c r="CC492" s="4" t="str">
        <v>Katumani</v>
      </c>
      <c r="CD492" s="4" t="str">
        <v>Katumani</v>
      </c>
      <c r="CE492" s="4" t="str">
        <v>Katumani</v>
      </c>
      <c r="CF492" s="4" t="str">
        <v>Katumani</v>
      </c>
      <c r="CG492" s="4" t="str">
        <v>Katumani</v>
      </c>
      <c r="CH492" s="4" t="str">
        <v>Katumani</v>
      </c>
      <c r="CI492" s="4" t="str">
        <v>Katumani</v>
      </c>
      <c r="CJ492" s="4" t="str">
        <v>Katumani</v>
      </c>
      <c r="CK492" s="4" t="str">
        <v>Katumani</v>
      </c>
      <c r="CL492" s="4" t="str">
        <v>Katumani</v>
      </c>
      <c r="CM492" s="4" t="str">
        <v>Katumani</v>
      </c>
      <c r="CN492" s="4" t="str">
        <v>Katumani</v>
      </c>
      <c r="CO492" s="4" t="str">
        <v>Katumani</v>
      </c>
      <c r="CP492" s="4" t="str">
        <v>Katumani</v>
      </c>
      <c r="CQ492" s="4" t="str">
        <v>Katumani</v>
      </c>
      <c r="CR492" s="4" t="str">
        <v>Katumani</v>
      </c>
      <c r="CS492" s="4" t="str">
        <v>Katumani</v>
      </c>
      <c r="CT492" s="4" t="str">
        <v>Katumani</v>
      </c>
      <c r="CU492" s="4" t="str">
        <v>Katumani</v>
      </c>
      <c r="CV492" s="4" t="str">
        <v>Katumani</v>
      </c>
      <c r="CW492" s="4" t="str">
        <v>Katumani</v>
      </c>
      <c r="CX492" s="4" t="str">
        <v>Katumani</v>
      </c>
      <c r="CY492" s="4" t="str">
        <v>Katumani</v>
      </c>
      <c r="CZ492" s="4" t="str">
        <v>Katumani</v>
      </c>
      <c r="DA492" s="4" t="str">
        <v>Katumani</v>
      </c>
    </row>
    <row r="493" spans="1:105" x14ac:dyDescent="0.35">
      <c r="A493" s="4" t="s">
        <v>1743</v>
      </c>
      <c r="B493" s="4" t="s">
        <v>1742</v>
      </c>
      <c r="C493" s="4" t="s">
        <v>3010</v>
      </c>
      <c r="AS493" s="4" t="str">
        <v>Katumani composite</v>
      </c>
      <c r="AT493" s="4" t="str">
        <v>Katumani composite</v>
      </c>
      <c r="AU493" s="4" t="str">
        <v>Katumani composite</v>
      </c>
      <c r="AV493" s="4" t="str">
        <v>Katumani composite</v>
      </c>
      <c r="AW493" s="4" t="str">
        <v>Katumani composite</v>
      </c>
      <c r="AX493" s="4" t="str">
        <v>Katumani composite</v>
      </c>
      <c r="AY493" s="4" t="str">
        <v>Katumani composite</v>
      </c>
      <c r="AZ493" s="4" t="str">
        <v>Katumani composite</v>
      </c>
      <c r="BA493" s="4" t="str">
        <v>Katumani composite</v>
      </c>
      <c r="BB493" s="4" t="str">
        <v>Katumani composite</v>
      </c>
      <c r="BC493" s="4" t="str">
        <v>Katumani composite</v>
      </c>
      <c r="BD493" s="4" t="str">
        <v>Katumani composite</v>
      </c>
      <c r="BE493" s="4" t="str">
        <v>Katumani composite</v>
      </c>
      <c r="BF493" s="4" t="str">
        <v>Katumani composite</v>
      </c>
      <c r="BG493" s="4" t="str">
        <v>Katumani composite</v>
      </c>
      <c r="BH493" s="4" t="str">
        <v>Katumani composite</v>
      </c>
      <c r="BI493" s="4" t="str">
        <v>Katumani composite</v>
      </c>
      <c r="BJ493" s="4" t="str">
        <v>Katumani composite</v>
      </c>
      <c r="BK493" s="4" t="str">
        <v>Katumani composite</v>
      </c>
      <c r="BL493" s="4" t="str">
        <v>Katumani composite</v>
      </c>
      <c r="BM493" s="4" t="str">
        <v>Katumani composite</v>
      </c>
      <c r="BN493" s="4" t="str">
        <v>Katumani composite</v>
      </c>
      <c r="BO493" s="4" t="str">
        <v>Katumani composite</v>
      </c>
      <c r="BP493" s="4" t="str">
        <v>Katumani composite</v>
      </c>
      <c r="BQ493" s="4" t="str">
        <v>Katumani composite</v>
      </c>
      <c r="BR493" s="4" t="str">
        <v>Katumani composite</v>
      </c>
      <c r="BS493" s="4" t="str">
        <v>Katumani composite</v>
      </c>
      <c r="BT493" s="4" t="str">
        <v>Katumani composite</v>
      </c>
      <c r="BU493" s="4" t="str">
        <v>Katumani composite</v>
      </c>
      <c r="BV493" s="4" t="str">
        <v>Katumani composite</v>
      </c>
      <c r="BX493" s="4" t="str">
        <v>Katumani B</v>
      </c>
      <c r="BY493" s="4" t="str">
        <v>Katumani B</v>
      </c>
      <c r="BZ493" s="4" t="str">
        <v>Katumani B</v>
      </c>
      <c r="CA493" s="4" t="str">
        <v>Katumani B</v>
      </c>
      <c r="CB493" s="4" t="str">
        <v>Katumani B</v>
      </c>
      <c r="CC493" s="4" t="str">
        <v>Katumani B</v>
      </c>
      <c r="CD493" s="4" t="str">
        <v>Katumani B</v>
      </c>
      <c r="CE493" s="4" t="str">
        <v>Katumani B</v>
      </c>
      <c r="CF493" s="4" t="str">
        <v>Katumani B</v>
      </c>
      <c r="CG493" s="4" t="str">
        <v>Katumani B</v>
      </c>
      <c r="CH493" s="4" t="str">
        <v>Katumani B</v>
      </c>
      <c r="CI493" s="4" t="str">
        <v>Katumani B</v>
      </c>
      <c r="CJ493" s="4" t="str">
        <v>Katumani B</v>
      </c>
      <c r="CK493" s="4" t="str">
        <v>Katumani B</v>
      </c>
      <c r="CL493" s="4" t="str">
        <v>Katumani B</v>
      </c>
      <c r="CM493" s="4" t="str">
        <v>Katumani B</v>
      </c>
      <c r="CN493" s="4" t="str">
        <v>Katumani B</v>
      </c>
      <c r="CO493" s="4" t="str">
        <v>Katumani B</v>
      </c>
      <c r="CP493" s="4" t="str">
        <v>Katumani B</v>
      </c>
      <c r="CQ493" s="4" t="str">
        <v>Katumani B</v>
      </c>
      <c r="CR493" s="4" t="str">
        <v>Katumani B</v>
      </c>
      <c r="CS493" s="4" t="str">
        <v>Katumani B</v>
      </c>
      <c r="CT493" s="4" t="str">
        <v>Katumani B</v>
      </c>
      <c r="CU493" s="4" t="str">
        <v>Katumani B</v>
      </c>
      <c r="CV493" s="4" t="str">
        <v>Katumani B</v>
      </c>
      <c r="CW493" s="4" t="str">
        <v>Katumani B</v>
      </c>
      <c r="CX493" s="4" t="str">
        <v>Katumani B</v>
      </c>
      <c r="CY493" s="4" t="str">
        <v>Katumani B</v>
      </c>
      <c r="CZ493" s="4" t="str">
        <v>Katumani B</v>
      </c>
      <c r="DA493" s="4" t="str">
        <v>Katumani B</v>
      </c>
    </row>
    <row r="494" spans="1:105" x14ac:dyDescent="0.35">
      <c r="A494" s="4" t="s">
        <v>1961</v>
      </c>
      <c r="B494" s="4" t="s">
        <v>1960</v>
      </c>
      <c r="C494" s="4" t="s">
        <v>3011</v>
      </c>
      <c r="AS494" s="4" t="str">
        <v>Katumani composite B</v>
      </c>
      <c r="AT494" s="4" t="str">
        <v>Katumani composite B</v>
      </c>
      <c r="AU494" s="4" t="str">
        <v>Katumani composite B</v>
      </c>
      <c r="AV494" s="4" t="str">
        <v>Katumani composite B</v>
      </c>
      <c r="AW494" s="4" t="str">
        <v>Katumani composite B</v>
      </c>
      <c r="AX494" s="4" t="str">
        <v>Katumani composite B</v>
      </c>
      <c r="AY494" s="4" t="str">
        <v>Katumani composite B</v>
      </c>
      <c r="AZ494" s="4" t="str">
        <v>Katumani composite B</v>
      </c>
      <c r="BA494" s="4" t="str">
        <v>Katumani composite B</v>
      </c>
      <c r="BB494" s="4" t="str">
        <v>Katumani composite B</v>
      </c>
      <c r="BC494" s="4" t="str">
        <v>Katumani composite B</v>
      </c>
      <c r="BD494" s="4" t="str">
        <v>Katumani composite B</v>
      </c>
      <c r="BE494" s="4" t="str">
        <v>Katumani composite B</v>
      </c>
      <c r="BF494" s="4" t="str">
        <v>Katumani composite B</v>
      </c>
      <c r="BG494" s="4" t="str">
        <v>Katumani composite B</v>
      </c>
      <c r="BH494" s="4" t="str">
        <v>Katumani composite B</v>
      </c>
      <c r="BI494" s="4" t="str">
        <v>Katumani composite B</v>
      </c>
      <c r="BJ494" s="4" t="str">
        <v>Katumani composite B</v>
      </c>
      <c r="BK494" s="4" t="str">
        <v>Katumani composite B</v>
      </c>
      <c r="BL494" s="4" t="str">
        <v>Katumani composite B</v>
      </c>
      <c r="BM494" s="4" t="str">
        <v>Katumani composite B</v>
      </c>
      <c r="BN494" s="4" t="str">
        <v>Katumani composite B</v>
      </c>
      <c r="BO494" s="4" t="str">
        <v>Katumani composite B</v>
      </c>
      <c r="BP494" s="4" t="str">
        <v>Katumani composite B</v>
      </c>
      <c r="BQ494" s="4" t="str">
        <v>Katumani composite B</v>
      </c>
      <c r="BR494" s="4" t="str">
        <v>Katumani composite B</v>
      </c>
      <c r="BS494" s="4" t="str">
        <v>Katumani composite B</v>
      </c>
      <c r="BT494" s="4" t="str">
        <v>Katumani composite B</v>
      </c>
      <c r="BU494" s="4" t="str">
        <v>Katumani composite B</v>
      </c>
      <c r="BV494" s="4" t="str">
        <v>Katumani composite B</v>
      </c>
      <c r="BX494" s="4" t="str">
        <v>Katumani composite</v>
      </c>
      <c r="BY494" s="4" t="str">
        <v>Katumani composite</v>
      </c>
      <c r="BZ494" s="4" t="str">
        <v>Katumani composite</v>
      </c>
      <c r="CA494" s="4" t="str">
        <v>Katumani composite</v>
      </c>
      <c r="CB494" s="4" t="str">
        <v>Katumani composite</v>
      </c>
      <c r="CC494" s="4" t="str">
        <v>Katumani composite</v>
      </c>
      <c r="CD494" s="4" t="str">
        <v>Katumani composite</v>
      </c>
      <c r="CE494" s="4" t="str">
        <v>Katumani composite</v>
      </c>
      <c r="CF494" s="4" t="str">
        <v>Katumani composite</v>
      </c>
      <c r="CG494" s="4" t="str">
        <v>Katumani composite</v>
      </c>
      <c r="CH494" s="4" t="str">
        <v>Katumani composite</v>
      </c>
      <c r="CI494" s="4" t="str">
        <v>Katumani composite</v>
      </c>
      <c r="CJ494" s="4" t="str">
        <v>Katumani composite</v>
      </c>
      <c r="CK494" s="4" t="str">
        <v>Katumani composite</v>
      </c>
      <c r="CL494" s="4" t="str">
        <v>Katumani composite</v>
      </c>
      <c r="CM494" s="4" t="str">
        <v>Katumani composite</v>
      </c>
      <c r="CN494" s="4" t="str">
        <v>Katumani composite</v>
      </c>
      <c r="CO494" s="4" t="str">
        <v>Katumani composite</v>
      </c>
      <c r="CP494" s="4" t="str">
        <v>Katumani composite</v>
      </c>
      <c r="CQ494" s="4" t="str">
        <v>Katumani composite</v>
      </c>
      <c r="CR494" s="4" t="str">
        <v>Katumani composite</v>
      </c>
      <c r="CS494" s="4" t="str">
        <v>Katumani composite</v>
      </c>
      <c r="CT494" s="4" t="str">
        <v>Katumani composite</v>
      </c>
      <c r="CU494" s="4" t="str">
        <v>Katumani composite</v>
      </c>
      <c r="CV494" s="4" t="str">
        <v>Katumani composite</v>
      </c>
      <c r="CW494" s="4" t="str">
        <v>Katumani composite</v>
      </c>
      <c r="CX494" s="4" t="str">
        <v>Katumani composite</v>
      </c>
      <c r="CY494" s="4" t="str">
        <v>Katumani composite</v>
      </c>
      <c r="CZ494" s="4" t="str">
        <v>Katumani composite</v>
      </c>
      <c r="DA494" s="4" t="str">
        <v>Katumani composite</v>
      </c>
    </row>
    <row r="495" spans="1:105" x14ac:dyDescent="0.35">
      <c r="A495" s="4" t="s">
        <v>1750</v>
      </c>
      <c r="B495" s="4" t="s">
        <v>1749</v>
      </c>
      <c r="C495" s="4" t="s">
        <v>3012</v>
      </c>
      <c r="AS495" s="4" t="str">
        <v>Kawanda 4 (KW4)</v>
      </c>
      <c r="AT495" s="4" t="str">
        <v>Kawanda 4 (KW4)</v>
      </c>
      <c r="AU495" s="4" t="str">
        <v>Kawanda 4 (KW4)</v>
      </c>
      <c r="AV495" s="4" t="str">
        <v>Kawanda 4 (KW4)</v>
      </c>
      <c r="AW495" s="4" t="str">
        <v>Kawanda 4 (KW4)</v>
      </c>
      <c r="AX495" s="4" t="str">
        <v>Kawanda 4 (KW4)</v>
      </c>
      <c r="AY495" s="4" t="str">
        <v>Kawanda 4 (KW4)</v>
      </c>
      <c r="AZ495" s="4" t="str">
        <v>Kawanda 4 (KW4)</v>
      </c>
      <c r="BA495" s="4" t="str">
        <v>Kawanda 4 (KW4)</v>
      </c>
      <c r="BB495" s="4" t="str">
        <v>Kawanda 4 (KW4)</v>
      </c>
      <c r="BC495" s="4" t="str">
        <v>Kawanda 4 (KW4)</v>
      </c>
      <c r="BD495" s="4" t="str">
        <v>Kawanda 4 (KW4)</v>
      </c>
      <c r="BE495" s="4" t="str">
        <v>Kawanda 4 (KW4)</v>
      </c>
      <c r="BF495" s="4" t="str">
        <v>Kawanda 4 (KW4)</v>
      </c>
      <c r="BG495" s="4" t="str">
        <v>Kawanda 4 (KW4)</v>
      </c>
      <c r="BH495" s="4" t="str">
        <v>Kawanda 4 (KW4)</v>
      </c>
      <c r="BI495" s="4" t="str">
        <v>Kawanda 4 (KW4)</v>
      </c>
      <c r="BJ495" s="4" t="str">
        <v>Kawanda 4 (KW4)</v>
      </c>
      <c r="BK495" s="4" t="str">
        <v>Kawanda 4 (KW4)</v>
      </c>
      <c r="BL495" s="4" t="str">
        <v>Kawanda 4 (KW4)</v>
      </c>
      <c r="BM495" s="4" t="str">
        <v>Kawanda 4 (KW4)</v>
      </c>
      <c r="BN495" s="4" t="str">
        <v>Kawanda 4 (KW4)</v>
      </c>
      <c r="BO495" s="4" t="str">
        <v>Kawanda 4 (KW4)</v>
      </c>
      <c r="BP495" s="4" t="str">
        <v>Kawanda 4 (KW4)</v>
      </c>
      <c r="BQ495" s="4" t="str">
        <v>Kawanda 4 (KW4)</v>
      </c>
      <c r="BR495" s="4" t="str">
        <v>Kawanda 4 (KW4)</v>
      </c>
      <c r="BS495" s="4" t="str">
        <v>Kawanda 4 (KW4)</v>
      </c>
      <c r="BT495" s="4" t="str">
        <v>Kawanda 4 (KW4)</v>
      </c>
      <c r="BU495" s="4" t="str">
        <v>Kawanda 4 (KW4)</v>
      </c>
      <c r="BV495" s="4" t="str">
        <v>Kawanda 4 (KW4)</v>
      </c>
      <c r="BX495" s="4" t="str">
        <v>Katumani composite B</v>
      </c>
      <c r="BY495" s="4" t="str">
        <v>Katumani composite B</v>
      </c>
      <c r="BZ495" s="4" t="str">
        <v>Katumani composite B</v>
      </c>
      <c r="CA495" s="4" t="str">
        <v>Katumani composite B</v>
      </c>
      <c r="CB495" s="4" t="str">
        <v>Katumani composite B</v>
      </c>
      <c r="CC495" s="4" t="str">
        <v>Katumani composite B</v>
      </c>
      <c r="CD495" s="4" t="str">
        <v>Katumani composite B</v>
      </c>
      <c r="CE495" s="4" t="str">
        <v>Katumani composite B</v>
      </c>
      <c r="CF495" s="4" t="str">
        <v>Katumani composite B</v>
      </c>
      <c r="CG495" s="4" t="str">
        <v>Katumani composite B</v>
      </c>
      <c r="CH495" s="4" t="str">
        <v>Katumani composite B</v>
      </c>
      <c r="CI495" s="4" t="str">
        <v>Katumani composite B</v>
      </c>
      <c r="CJ495" s="4" t="str">
        <v>Katumani composite B</v>
      </c>
      <c r="CK495" s="4" t="str">
        <v>Katumani composite B</v>
      </c>
      <c r="CL495" s="4" t="str">
        <v>Katumani composite B</v>
      </c>
      <c r="CM495" s="4" t="str">
        <v>Katumani composite B</v>
      </c>
      <c r="CN495" s="4" t="str">
        <v>Katumani composite B</v>
      </c>
      <c r="CO495" s="4" t="str">
        <v>Katumani composite B</v>
      </c>
      <c r="CP495" s="4" t="str">
        <v>Katumani composite B</v>
      </c>
      <c r="CQ495" s="4" t="str">
        <v>Katumani composite B</v>
      </c>
      <c r="CR495" s="4" t="str">
        <v>Katumani composite B</v>
      </c>
      <c r="CS495" s="4" t="str">
        <v>Katumani composite B</v>
      </c>
      <c r="CT495" s="4" t="str">
        <v>Katumani composite B</v>
      </c>
      <c r="CU495" s="4" t="str">
        <v>Katumani composite B</v>
      </c>
      <c r="CV495" s="4" t="str">
        <v>Katumani composite B</v>
      </c>
      <c r="CW495" s="4" t="str">
        <v>Katumani composite B</v>
      </c>
      <c r="CX495" s="4" t="str">
        <v>Katumani composite B</v>
      </c>
      <c r="CY495" s="4" t="str">
        <v>Katumani composite B</v>
      </c>
      <c r="CZ495" s="4" t="str">
        <v>Katumani composite B</v>
      </c>
      <c r="DA495" s="4" t="str">
        <v>Katumani composite B</v>
      </c>
    </row>
    <row r="496" spans="1:105" x14ac:dyDescent="0.35">
      <c r="A496" s="4" t="s">
        <v>1750</v>
      </c>
      <c r="B496" s="4" t="s">
        <v>1749</v>
      </c>
      <c r="C496" s="4" t="s">
        <v>3013</v>
      </c>
      <c r="AS496" s="4" t="str">
        <v>KBL</v>
      </c>
      <c r="AT496" s="4" t="str">
        <v>KBL</v>
      </c>
      <c r="AU496" s="4" t="str">
        <v>KBL</v>
      </c>
      <c r="AV496" s="4" t="str">
        <v>KBL</v>
      </c>
      <c r="AW496" s="4" t="str">
        <v>KBL</v>
      </c>
      <c r="AX496" s="4" t="str">
        <v>KBL</v>
      </c>
      <c r="AY496" s="4" t="str">
        <v>KBL</v>
      </c>
      <c r="AZ496" s="4" t="str">
        <v>KBL</v>
      </c>
      <c r="BA496" s="4" t="str">
        <v>KBL</v>
      </c>
      <c r="BB496" s="4" t="str">
        <v>KBL</v>
      </c>
      <c r="BC496" s="4" t="str">
        <v>KBL</v>
      </c>
      <c r="BD496" s="4" t="str">
        <v>KBL</v>
      </c>
      <c r="BE496" s="4" t="str">
        <v>KBL</v>
      </c>
      <c r="BF496" s="4" t="str">
        <v>KBL</v>
      </c>
      <c r="BG496" s="4" t="str">
        <v>KBL</v>
      </c>
      <c r="BH496" s="4" t="str">
        <v>KBL</v>
      </c>
      <c r="BI496" s="4" t="str">
        <v>KBL</v>
      </c>
      <c r="BJ496" s="4" t="str">
        <v>KBL</v>
      </c>
      <c r="BK496" s="4" t="str">
        <v>KBL</v>
      </c>
      <c r="BL496" s="4" t="str">
        <v>KBL</v>
      </c>
      <c r="BM496" s="4" t="str">
        <v>KBL</v>
      </c>
      <c r="BN496" s="4" t="str">
        <v>KBL</v>
      </c>
      <c r="BO496" s="4" t="str">
        <v>KBL</v>
      </c>
      <c r="BP496" s="4" t="str">
        <v>KBL</v>
      </c>
      <c r="BQ496" s="4" t="str">
        <v>KBL</v>
      </c>
      <c r="BR496" s="4" t="str">
        <v>KBL</v>
      </c>
      <c r="BS496" s="4" t="str">
        <v>KBL</v>
      </c>
      <c r="BT496" s="4" t="str">
        <v>KBL</v>
      </c>
      <c r="BU496" s="4" t="str">
        <v>KBL</v>
      </c>
      <c r="BV496" s="4" t="str">
        <v>KBL</v>
      </c>
      <c r="BX496" s="4" t="str">
        <v>Kawanda 4 (KW4)</v>
      </c>
      <c r="BY496" s="4" t="str">
        <v>Kawanda 4 (KW4)</v>
      </c>
      <c r="BZ496" s="4" t="str">
        <v>Kawanda 4 (KW4)</v>
      </c>
      <c r="CA496" s="4" t="str">
        <v>Kawanda 4 (KW4)</v>
      </c>
      <c r="CB496" s="4" t="str">
        <v>Kawanda 4 (KW4)</v>
      </c>
      <c r="CC496" s="4" t="str">
        <v>Kawanda 4 (KW4)</v>
      </c>
      <c r="CD496" s="4" t="str">
        <v>Kawanda 4 (KW4)</v>
      </c>
      <c r="CE496" s="4" t="str">
        <v>Kawanda 4 (KW4)</v>
      </c>
      <c r="CF496" s="4" t="str">
        <v>Kawanda 4 (KW4)</v>
      </c>
      <c r="CG496" s="4" t="str">
        <v>Kawanda 4 (KW4)</v>
      </c>
      <c r="CH496" s="4" t="str">
        <v>Kawanda 4 (KW4)</v>
      </c>
      <c r="CI496" s="4" t="str">
        <v>Kawanda 4 (KW4)</v>
      </c>
      <c r="CJ496" s="4" t="str">
        <v>Kawanda 4 (KW4)</v>
      </c>
      <c r="CK496" s="4" t="str">
        <v>Kawanda 4 (KW4)</v>
      </c>
      <c r="CL496" s="4" t="str">
        <v>Kawanda 4 (KW4)</v>
      </c>
      <c r="CM496" s="4" t="str">
        <v>Kawanda 4 (KW4)</v>
      </c>
      <c r="CN496" s="4" t="str">
        <v>Kawanda 4 (KW4)</v>
      </c>
      <c r="CO496" s="4" t="str">
        <v>Kawanda 4 (KW4)</v>
      </c>
      <c r="CP496" s="4" t="str">
        <v>Kawanda 4 (KW4)</v>
      </c>
      <c r="CQ496" s="4" t="str">
        <v>Kawanda 4 (KW4)</v>
      </c>
      <c r="CR496" s="4" t="str">
        <v>Kawanda 4 (KW4)</v>
      </c>
      <c r="CS496" s="4" t="str">
        <v>Kawanda 4 (KW4)</v>
      </c>
      <c r="CT496" s="4" t="str">
        <v>Kawanda 4 (KW4)</v>
      </c>
      <c r="CU496" s="4" t="str">
        <v>Kawanda 4 (KW4)</v>
      </c>
      <c r="CV496" s="4" t="str">
        <v>Kawanda 4 (KW4)</v>
      </c>
      <c r="CW496" s="4" t="str">
        <v>Kawanda 4 (KW4)</v>
      </c>
      <c r="CX496" s="4" t="str">
        <v>Kawanda 4 (KW4)</v>
      </c>
      <c r="CY496" s="4" t="str">
        <v>Kawanda 4 (KW4)</v>
      </c>
      <c r="CZ496" s="4" t="str">
        <v>Kawanda 4 (KW4)</v>
      </c>
      <c r="DA496" s="4" t="str">
        <v>Kawanda 4 (KW4)</v>
      </c>
    </row>
    <row r="497" spans="1:105" x14ac:dyDescent="0.35">
      <c r="A497" s="4" t="s">
        <v>1594</v>
      </c>
      <c r="B497" s="4" t="s">
        <v>1593</v>
      </c>
      <c r="C497" s="4" t="s">
        <v>3014</v>
      </c>
      <c r="AS497" s="4" t="str">
        <v>Kenana2</v>
      </c>
      <c r="AT497" s="4" t="str">
        <v>Kenana2</v>
      </c>
      <c r="AU497" s="4" t="str">
        <v>Kenana2</v>
      </c>
      <c r="AV497" s="4" t="str">
        <v>Kenana2</v>
      </c>
      <c r="AW497" s="4" t="str">
        <v>Kenana2</v>
      </c>
      <c r="AX497" s="4" t="str">
        <v>Kenana2</v>
      </c>
      <c r="AY497" s="4" t="str">
        <v>Kenana2</v>
      </c>
      <c r="AZ497" s="4" t="str">
        <v>Kenana2</v>
      </c>
      <c r="BA497" s="4" t="str">
        <v>Kenana2</v>
      </c>
      <c r="BB497" s="4" t="str">
        <v>Kenana2</v>
      </c>
      <c r="BC497" s="4" t="str">
        <v>Kenana2</v>
      </c>
      <c r="BD497" s="4" t="str">
        <v>Kenana2</v>
      </c>
      <c r="BE497" s="4" t="str">
        <v>Kenana2</v>
      </c>
      <c r="BF497" s="4" t="str">
        <v>Kenana2</v>
      </c>
      <c r="BG497" s="4" t="str">
        <v>Kenana2</v>
      </c>
      <c r="BH497" s="4" t="str">
        <v>Kenana2</v>
      </c>
      <c r="BI497" s="4" t="str">
        <v>Kenana2</v>
      </c>
      <c r="BJ497" s="4" t="str">
        <v>Kenana2</v>
      </c>
      <c r="BK497" s="4" t="str">
        <v>Kenana2</v>
      </c>
      <c r="BL497" s="4" t="str">
        <v>Kenana2</v>
      </c>
      <c r="BM497" s="4" t="str">
        <v>Kenana2</v>
      </c>
      <c r="BN497" s="4" t="str">
        <v>Kenana2</v>
      </c>
      <c r="BO497" s="4" t="str">
        <v>Kenana2</v>
      </c>
      <c r="BP497" s="4" t="str">
        <v>Kenana2</v>
      </c>
      <c r="BQ497" s="4" t="str">
        <v>Kenana2</v>
      </c>
      <c r="BR497" s="4" t="str">
        <v>Kenana2</v>
      </c>
      <c r="BS497" s="4" t="str">
        <v>Kenana2</v>
      </c>
      <c r="BT497" s="4" t="str">
        <v>Kenana2</v>
      </c>
      <c r="BU497" s="4" t="str">
        <v>Kenana2</v>
      </c>
      <c r="BV497" s="4" t="str">
        <v>Kenana2</v>
      </c>
      <c r="BX497" s="4" t="str">
        <v>KBL</v>
      </c>
      <c r="BY497" s="4" t="str">
        <v>KBL</v>
      </c>
      <c r="BZ497" s="4" t="str">
        <v>KBL</v>
      </c>
      <c r="CA497" s="4" t="str">
        <v>KBL</v>
      </c>
      <c r="CB497" s="4" t="str">
        <v>KBL</v>
      </c>
      <c r="CC497" s="4" t="str">
        <v>KBL</v>
      </c>
      <c r="CD497" s="4" t="str">
        <v>KBL</v>
      </c>
      <c r="CE497" s="4" t="str">
        <v>KBL</v>
      </c>
      <c r="CF497" s="4" t="str">
        <v>KBL</v>
      </c>
      <c r="CG497" s="4" t="str">
        <v>KBL</v>
      </c>
      <c r="CH497" s="4" t="str">
        <v>KBL</v>
      </c>
      <c r="CI497" s="4" t="str">
        <v>KBL</v>
      </c>
      <c r="CJ497" s="4" t="str">
        <v>KBL</v>
      </c>
      <c r="CK497" s="4" t="str">
        <v>KBL</v>
      </c>
      <c r="CL497" s="4" t="str">
        <v>KBL</v>
      </c>
      <c r="CM497" s="4" t="str">
        <v>KBL</v>
      </c>
      <c r="CN497" s="4" t="str">
        <v>KBL</v>
      </c>
      <c r="CO497" s="4" t="str">
        <v>KBL</v>
      </c>
      <c r="CP497" s="4" t="str">
        <v>KBL</v>
      </c>
      <c r="CQ497" s="4" t="str">
        <v>KBL</v>
      </c>
      <c r="CR497" s="4" t="str">
        <v>KBL</v>
      </c>
      <c r="CS497" s="4" t="str">
        <v>KBL</v>
      </c>
      <c r="CT497" s="4" t="str">
        <v>KBL</v>
      </c>
      <c r="CU497" s="4" t="str">
        <v>KBL</v>
      </c>
      <c r="CV497" s="4" t="str">
        <v>KBL</v>
      </c>
      <c r="CW497" s="4" t="str">
        <v>KBL</v>
      </c>
      <c r="CX497" s="4" t="str">
        <v>KBL</v>
      </c>
      <c r="CY497" s="4" t="str">
        <v>KBL</v>
      </c>
      <c r="CZ497" s="4" t="str">
        <v>KBL</v>
      </c>
      <c r="DA497" s="4" t="str">
        <v>KBL</v>
      </c>
    </row>
    <row r="498" spans="1:105" x14ac:dyDescent="0.35">
      <c r="A498" s="4" t="s">
        <v>1594</v>
      </c>
      <c r="B498" s="4" t="s">
        <v>1593</v>
      </c>
      <c r="C498" s="4" t="s">
        <v>3015</v>
      </c>
      <c r="AS498" s="4" t="str">
        <v>Kenya</v>
      </c>
      <c r="AT498" s="4" t="str">
        <v>Kenya</v>
      </c>
      <c r="AU498" s="4" t="str">
        <v>Kenya</v>
      </c>
      <c r="AV498" s="4" t="str">
        <v>Kenya</v>
      </c>
      <c r="AW498" s="4" t="str">
        <v>Kenya</v>
      </c>
      <c r="AX498" s="4" t="str">
        <v>Kenya</v>
      </c>
      <c r="AY498" s="4" t="str">
        <v>Kenya</v>
      </c>
      <c r="AZ498" s="4" t="str">
        <v>Kenya</v>
      </c>
      <c r="BA498" s="4" t="str">
        <v>Kenya</v>
      </c>
      <c r="BB498" s="4" t="str">
        <v>Kenya</v>
      </c>
      <c r="BC498" s="4" t="str">
        <v>Kenya</v>
      </c>
      <c r="BD498" s="4" t="str">
        <v>Kenya</v>
      </c>
      <c r="BE498" s="4" t="str">
        <v>Kenya</v>
      </c>
      <c r="BF498" s="4" t="str">
        <v>Kenya</v>
      </c>
      <c r="BG498" s="4" t="str">
        <v>Kenya</v>
      </c>
      <c r="BH498" s="4" t="str">
        <v>Kenya</v>
      </c>
      <c r="BI498" s="4" t="str">
        <v>Kenya</v>
      </c>
      <c r="BJ498" s="4" t="str">
        <v>Kenya</v>
      </c>
      <c r="BK498" s="4" t="str">
        <v>Kenya</v>
      </c>
      <c r="BL498" s="4" t="str">
        <v>Kenya</v>
      </c>
      <c r="BM498" s="4" t="str">
        <v>Kenya</v>
      </c>
      <c r="BN498" s="4" t="str">
        <v>Kenya</v>
      </c>
      <c r="BO498" s="4" t="str">
        <v>Kenya</v>
      </c>
      <c r="BP498" s="4" t="str">
        <v>Kenya</v>
      </c>
      <c r="BQ498" s="4" t="str">
        <v>Kenya</v>
      </c>
      <c r="BR498" s="4" t="str">
        <v>Kenya</v>
      </c>
      <c r="BS498" s="4" t="str">
        <v>Kenya</v>
      </c>
      <c r="BT498" s="4" t="str">
        <v>Kenya</v>
      </c>
      <c r="BU498" s="4" t="str">
        <v>Kenya</v>
      </c>
      <c r="BV498" s="4" t="str">
        <v>Kenya</v>
      </c>
      <c r="BX498" s="4" t="str">
        <v>Kenana2</v>
      </c>
      <c r="BY498" s="4" t="str">
        <v>Kenana2</v>
      </c>
      <c r="BZ498" s="4" t="str">
        <v>Kenana2</v>
      </c>
      <c r="CA498" s="4" t="str">
        <v>Kenana2</v>
      </c>
      <c r="CB498" s="4" t="str">
        <v>Kenana2</v>
      </c>
      <c r="CC498" s="4" t="str">
        <v>Kenana2</v>
      </c>
      <c r="CD498" s="4" t="str">
        <v>Kenana2</v>
      </c>
      <c r="CE498" s="4" t="str">
        <v>Kenana2</v>
      </c>
      <c r="CF498" s="4" t="str">
        <v>Kenana2</v>
      </c>
      <c r="CG498" s="4" t="str">
        <v>Kenana2</v>
      </c>
      <c r="CH498" s="4" t="str">
        <v>Kenana2</v>
      </c>
      <c r="CI498" s="4" t="str">
        <v>Kenana2</v>
      </c>
      <c r="CJ498" s="4" t="str">
        <v>Kenana2</v>
      </c>
      <c r="CK498" s="4" t="str">
        <v>Kenana2</v>
      </c>
      <c r="CL498" s="4" t="str">
        <v>Kenana2</v>
      </c>
      <c r="CM498" s="4" t="str">
        <v>Kenana2</v>
      </c>
      <c r="CN498" s="4" t="str">
        <v>Kenana2</v>
      </c>
      <c r="CO498" s="4" t="str">
        <v>Kenana2</v>
      </c>
      <c r="CP498" s="4" t="str">
        <v>Kenana2</v>
      </c>
      <c r="CQ498" s="4" t="str">
        <v>Kenana2</v>
      </c>
      <c r="CR498" s="4" t="str">
        <v>Kenana2</v>
      </c>
      <c r="CS498" s="4" t="str">
        <v>Kenana2</v>
      </c>
      <c r="CT498" s="4" t="str">
        <v>Kenana2</v>
      </c>
      <c r="CU498" s="4" t="str">
        <v>Kenana2</v>
      </c>
      <c r="CV498" s="4" t="str">
        <v>Kenana2</v>
      </c>
      <c r="CW498" s="4" t="str">
        <v>Kenana2</v>
      </c>
      <c r="CX498" s="4" t="str">
        <v>Kenana2</v>
      </c>
      <c r="CY498" s="4" t="str">
        <v>Kenana2</v>
      </c>
      <c r="CZ498" s="4" t="str">
        <v>Kenana2</v>
      </c>
      <c r="DA498" s="4" t="str">
        <v>Kenana2</v>
      </c>
    </row>
    <row r="499" spans="1:105" x14ac:dyDescent="0.35">
      <c r="A499" s="4" t="s">
        <v>1594</v>
      </c>
      <c r="B499" s="4" t="s">
        <v>1593</v>
      </c>
      <c r="C499" s="4" t="s">
        <v>3016</v>
      </c>
      <c r="AS499" s="4" t="str">
        <v>Kenya Baraka</v>
      </c>
      <c r="AT499" s="4" t="str">
        <v>Kenya Baraka</v>
      </c>
      <c r="AU499" s="4" t="str">
        <v>Kenya Baraka</v>
      </c>
      <c r="AV499" s="4" t="str">
        <v>Kenya Baraka</v>
      </c>
      <c r="AW499" s="4" t="str">
        <v>Kenya Baraka</v>
      </c>
      <c r="AX499" s="4" t="str">
        <v>Kenya Baraka</v>
      </c>
      <c r="AY499" s="4" t="str">
        <v>Kenya Baraka</v>
      </c>
      <c r="AZ499" s="4" t="str">
        <v>Kenya Baraka</v>
      </c>
      <c r="BA499" s="4" t="str">
        <v>Kenya Baraka</v>
      </c>
      <c r="BB499" s="4" t="str">
        <v>Kenya Baraka</v>
      </c>
      <c r="BC499" s="4" t="str">
        <v>Kenya Baraka</v>
      </c>
      <c r="BD499" s="4" t="str">
        <v>Kenya Baraka</v>
      </c>
      <c r="BE499" s="4" t="str">
        <v>Kenya Baraka</v>
      </c>
      <c r="BF499" s="4" t="str">
        <v>Kenya Baraka</v>
      </c>
      <c r="BG499" s="4" t="str">
        <v>Kenya Baraka</v>
      </c>
      <c r="BH499" s="4" t="str">
        <v>Kenya Baraka</v>
      </c>
      <c r="BI499" s="4" t="str">
        <v>Kenya Baraka</v>
      </c>
      <c r="BJ499" s="4" t="str">
        <v>Kenya Baraka</v>
      </c>
      <c r="BK499" s="4" t="str">
        <v>Kenya Baraka</v>
      </c>
      <c r="BL499" s="4" t="str">
        <v>Kenya Baraka</v>
      </c>
      <c r="BM499" s="4" t="str">
        <v>Kenya Baraka</v>
      </c>
      <c r="BN499" s="4" t="str">
        <v>Kenya Baraka</v>
      </c>
      <c r="BO499" s="4" t="str">
        <v>Kenya Baraka</v>
      </c>
      <c r="BP499" s="4" t="str">
        <v>Kenya Baraka</v>
      </c>
      <c r="BQ499" s="4" t="str">
        <v>Kenya Baraka</v>
      </c>
      <c r="BR499" s="4" t="str">
        <v>Kenya Baraka</v>
      </c>
      <c r="BS499" s="4" t="str">
        <v>Kenya Baraka</v>
      </c>
      <c r="BT499" s="4" t="str">
        <v>Kenya Baraka</v>
      </c>
      <c r="BU499" s="4" t="str">
        <v>Kenya Baraka</v>
      </c>
      <c r="BV499" s="4" t="str">
        <v>Kenya Baraka</v>
      </c>
      <c r="BX499" s="4" t="str">
        <v>Kenya</v>
      </c>
      <c r="BY499" s="4" t="str">
        <v>Kenya</v>
      </c>
      <c r="BZ499" s="4" t="str">
        <v>Kenya</v>
      </c>
      <c r="CA499" s="4" t="str">
        <v>Kenya</v>
      </c>
      <c r="CB499" s="4" t="str">
        <v>Kenya</v>
      </c>
      <c r="CC499" s="4" t="str">
        <v>Kenya</v>
      </c>
      <c r="CD499" s="4" t="str">
        <v>Kenya</v>
      </c>
      <c r="CE499" s="4" t="str">
        <v>Kenya</v>
      </c>
      <c r="CF499" s="4" t="str">
        <v>Kenya</v>
      </c>
      <c r="CG499" s="4" t="str">
        <v>Kenya</v>
      </c>
      <c r="CH499" s="4" t="str">
        <v>Kenya</v>
      </c>
      <c r="CI499" s="4" t="str">
        <v>Kenya</v>
      </c>
      <c r="CJ499" s="4" t="str">
        <v>Kenya</v>
      </c>
      <c r="CK499" s="4" t="str">
        <v>Kenya</v>
      </c>
      <c r="CL499" s="4" t="str">
        <v>Kenya</v>
      </c>
      <c r="CM499" s="4" t="str">
        <v>Kenya</v>
      </c>
      <c r="CN499" s="4" t="str">
        <v>Kenya</v>
      </c>
      <c r="CO499" s="4" t="str">
        <v>Kenya</v>
      </c>
      <c r="CP499" s="4" t="str">
        <v>Kenya</v>
      </c>
      <c r="CQ499" s="4" t="str">
        <v>Kenya</v>
      </c>
      <c r="CR499" s="4" t="str">
        <v>Kenya</v>
      </c>
      <c r="CS499" s="4" t="str">
        <v>Kenya</v>
      </c>
      <c r="CT499" s="4" t="str">
        <v>Kenya</v>
      </c>
      <c r="CU499" s="4" t="str">
        <v>Kenya</v>
      </c>
      <c r="CV499" s="4" t="str">
        <v>Kenya</v>
      </c>
      <c r="CW499" s="4" t="str">
        <v>Kenya</v>
      </c>
      <c r="CX499" s="4" t="str">
        <v>Kenya</v>
      </c>
      <c r="CY499" s="4" t="str">
        <v>Kenya</v>
      </c>
      <c r="CZ499" s="4" t="str">
        <v>Kenya</v>
      </c>
      <c r="DA499" s="4" t="str">
        <v>Kenya</v>
      </c>
    </row>
    <row r="500" spans="1:105" x14ac:dyDescent="0.35">
      <c r="A500" s="4" t="s">
        <v>1594</v>
      </c>
      <c r="B500" s="4" t="s">
        <v>1593</v>
      </c>
      <c r="C500" s="4" t="s">
        <v>3017</v>
      </c>
      <c r="AS500" s="4" t="str">
        <v>Keyperounda</v>
      </c>
      <c r="AT500" s="4" t="str">
        <v>Keyperounda</v>
      </c>
      <c r="AU500" s="4" t="str">
        <v>Keyperounda</v>
      </c>
      <c r="AV500" s="4" t="str">
        <v>Keyperounda</v>
      </c>
      <c r="AW500" s="4" t="str">
        <v>Keyperounda</v>
      </c>
      <c r="AX500" s="4" t="str">
        <v>Keyperounda</v>
      </c>
      <c r="AY500" s="4" t="str">
        <v>Keyperounda</v>
      </c>
      <c r="AZ500" s="4" t="str">
        <v>Keyperounda</v>
      </c>
      <c r="BA500" s="4" t="str">
        <v>Keyperounda</v>
      </c>
      <c r="BB500" s="4" t="str">
        <v>Keyperounda</v>
      </c>
      <c r="BC500" s="4" t="str">
        <v>Keyperounda</v>
      </c>
      <c r="BD500" s="4" t="str">
        <v>Keyperounda</v>
      </c>
      <c r="BE500" s="4" t="str">
        <v>Keyperounda</v>
      </c>
      <c r="BF500" s="4" t="str">
        <v>Keyperounda</v>
      </c>
      <c r="BG500" s="4" t="str">
        <v>Keyperounda</v>
      </c>
      <c r="BH500" s="4" t="str">
        <v>Keyperounda</v>
      </c>
      <c r="BI500" s="4" t="str">
        <v>Keyperounda</v>
      </c>
      <c r="BJ500" s="4" t="str">
        <v>Keyperounda</v>
      </c>
      <c r="BK500" s="4" t="str">
        <v>Keyperounda</v>
      </c>
      <c r="BL500" s="4" t="str">
        <v>Keyperounda</v>
      </c>
      <c r="BM500" s="4" t="str">
        <v>Keyperounda</v>
      </c>
      <c r="BN500" s="4" t="str">
        <v>Keyperounda</v>
      </c>
      <c r="BO500" s="4" t="str">
        <v>Keyperounda</v>
      </c>
      <c r="BP500" s="4" t="str">
        <v>Keyperounda</v>
      </c>
      <c r="BQ500" s="4" t="str">
        <v>Keyperounda</v>
      </c>
      <c r="BR500" s="4" t="str">
        <v>Keyperounda</v>
      </c>
      <c r="BS500" s="4" t="str">
        <v>Keyperounda</v>
      </c>
      <c r="BT500" s="4" t="str">
        <v>Keyperounda</v>
      </c>
      <c r="BU500" s="4" t="str">
        <v>Keyperounda</v>
      </c>
      <c r="BV500" s="4" t="str">
        <v>Keyperounda</v>
      </c>
      <c r="BX500" s="4" t="str">
        <v>Kenya Baraka</v>
      </c>
      <c r="BY500" s="4" t="str">
        <v>Kenya Baraka</v>
      </c>
      <c r="BZ500" s="4" t="str">
        <v>Kenya Baraka</v>
      </c>
      <c r="CA500" s="4" t="str">
        <v>Kenya Baraka</v>
      </c>
      <c r="CB500" s="4" t="str">
        <v>Kenya Baraka</v>
      </c>
      <c r="CC500" s="4" t="str">
        <v>Kenya Baraka</v>
      </c>
      <c r="CD500" s="4" t="str">
        <v>Kenya Baraka</v>
      </c>
      <c r="CE500" s="4" t="str">
        <v>Kenya Baraka</v>
      </c>
      <c r="CF500" s="4" t="str">
        <v>Kenya Baraka</v>
      </c>
      <c r="CG500" s="4" t="str">
        <v>Kenya Baraka</v>
      </c>
      <c r="CH500" s="4" t="str">
        <v>Kenya Baraka</v>
      </c>
      <c r="CI500" s="4" t="str">
        <v>Kenya Baraka</v>
      </c>
      <c r="CJ500" s="4" t="str">
        <v>Kenya Baraka</v>
      </c>
      <c r="CK500" s="4" t="str">
        <v>Kenya Baraka</v>
      </c>
      <c r="CL500" s="4" t="str">
        <v>Kenya Baraka</v>
      </c>
      <c r="CM500" s="4" t="str">
        <v>Kenya Baraka</v>
      </c>
      <c r="CN500" s="4" t="str">
        <v>Kenya Baraka</v>
      </c>
      <c r="CO500" s="4" t="str">
        <v>Kenya Baraka</v>
      </c>
      <c r="CP500" s="4" t="str">
        <v>Kenya Baraka</v>
      </c>
      <c r="CQ500" s="4" t="str">
        <v>Kenya Baraka</v>
      </c>
      <c r="CR500" s="4" t="str">
        <v>Kenya Baraka</v>
      </c>
      <c r="CS500" s="4" t="str">
        <v>Kenya Baraka</v>
      </c>
      <c r="CT500" s="4" t="str">
        <v>Kenya Baraka</v>
      </c>
      <c r="CU500" s="4" t="str">
        <v>Kenya Baraka</v>
      </c>
      <c r="CV500" s="4" t="str">
        <v>Kenya Baraka</v>
      </c>
      <c r="CW500" s="4" t="str">
        <v>Kenya Baraka</v>
      </c>
      <c r="CX500" s="4" t="str">
        <v>Kenya Baraka</v>
      </c>
      <c r="CY500" s="4" t="str">
        <v>Kenya Baraka</v>
      </c>
      <c r="CZ500" s="4" t="str">
        <v>Kenya Baraka</v>
      </c>
      <c r="DA500" s="4" t="str">
        <v>Kenya Baraka</v>
      </c>
    </row>
    <row r="501" spans="1:105" x14ac:dyDescent="0.35">
      <c r="A501" s="4" t="s">
        <v>1594</v>
      </c>
      <c r="B501" s="4" t="s">
        <v>1593</v>
      </c>
      <c r="C501" s="4" t="s">
        <v>3018</v>
      </c>
      <c r="AS501" s="4" t="str">
        <v>Khiar</v>
      </c>
      <c r="AT501" s="4" t="str">
        <v>Khiar</v>
      </c>
      <c r="AU501" s="4" t="str">
        <v>Khiar</v>
      </c>
      <c r="AV501" s="4" t="str">
        <v>Khiar</v>
      </c>
      <c r="AW501" s="4" t="str">
        <v>Khiar</v>
      </c>
      <c r="AX501" s="4" t="str">
        <v>Khiar</v>
      </c>
      <c r="AY501" s="4" t="str">
        <v>Khiar</v>
      </c>
      <c r="AZ501" s="4" t="str">
        <v>Khiar</v>
      </c>
      <c r="BA501" s="4" t="str">
        <v>Khiar</v>
      </c>
      <c r="BB501" s="4" t="str">
        <v>Khiar</v>
      </c>
      <c r="BC501" s="4" t="str">
        <v>Khiar</v>
      </c>
      <c r="BD501" s="4" t="str">
        <v>Khiar</v>
      </c>
      <c r="BE501" s="4" t="str">
        <v>Khiar</v>
      </c>
      <c r="BF501" s="4" t="str">
        <v>Khiar</v>
      </c>
      <c r="BG501" s="4" t="str">
        <v>Khiar</v>
      </c>
      <c r="BH501" s="4" t="str">
        <v>Khiar</v>
      </c>
      <c r="BI501" s="4" t="str">
        <v>Khiar</v>
      </c>
      <c r="BJ501" s="4" t="str">
        <v>Khiar</v>
      </c>
      <c r="BK501" s="4" t="str">
        <v>Khiar</v>
      </c>
      <c r="BL501" s="4" t="str">
        <v>Khiar</v>
      </c>
      <c r="BM501" s="4" t="str">
        <v>Khiar</v>
      </c>
      <c r="BN501" s="4" t="str">
        <v>Khiar</v>
      </c>
      <c r="BO501" s="4" t="str">
        <v>Khiar</v>
      </c>
      <c r="BP501" s="4" t="str">
        <v>Khiar</v>
      </c>
      <c r="BQ501" s="4" t="str">
        <v>Khiar</v>
      </c>
      <c r="BR501" s="4" t="str">
        <v>Khiar</v>
      </c>
      <c r="BS501" s="4" t="str">
        <v>Khiar</v>
      </c>
      <c r="BT501" s="4" t="str">
        <v>Khiar</v>
      </c>
      <c r="BU501" s="4" t="str">
        <v>Khiar</v>
      </c>
      <c r="BV501" s="4" t="str">
        <v>Khiar</v>
      </c>
      <c r="BX501" s="4" t="str">
        <v>Keyperounda</v>
      </c>
      <c r="BY501" s="4" t="str">
        <v>Keyperounda</v>
      </c>
      <c r="BZ501" s="4" t="str">
        <v>Keyperounda</v>
      </c>
      <c r="CA501" s="4" t="str">
        <v>Keyperounda</v>
      </c>
      <c r="CB501" s="4" t="str">
        <v>Keyperounda</v>
      </c>
      <c r="CC501" s="4" t="str">
        <v>Keyperounda</v>
      </c>
      <c r="CD501" s="4" t="str">
        <v>Keyperounda</v>
      </c>
      <c r="CE501" s="4" t="str">
        <v>Keyperounda</v>
      </c>
      <c r="CF501" s="4" t="str">
        <v>Keyperounda</v>
      </c>
      <c r="CG501" s="4" t="str">
        <v>Keyperounda</v>
      </c>
      <c r="CH501" s="4" t="str">
        <v>Keyperounda</v>
      </c>
      <c r="CI501" s="4" t="str">
        <v>Keyperounda</v>
      </c>
      <c r="CJ501" s="4" t="str">
        <v>Keyperounda</v>
      </c>
      <c r="CK501" s="4" t="str">
        <v>Keyperounda</v>
      </c>
      <c r="CL501" s="4" t="str">
        <v>Keyperounda</v>
      </c>
      <c r="CM501" s="4" t="str">
        <v>Keyperounda</v>
      </c>
      <c r="CN501" s="4" t="str">
        <v>Keyperounda</v>
      </c>
      <c r="CO501" s="4" t="str">
        <v>Keyperounda</v>
      </c>
      <c r="CP501" s="4" t="str">
        <v>Keyperounda</v>
      </c>
      <c r="CQ501" s="4" t="str">
        <v>Keyperounda</v>
      </c>
      <c r="CR501" s="4" t="str">
        <v>Keyperounda</v>
      </c>
      <c r="CS501" s="4" t="str">
        <v>Keyperounda</v>
      </c>
      <c r="CT501" s="4" t="str">
        <v>Keyperounda</v>
      </c>
      <c r="CU501" s="4" t="str">
        <v>Keyperounda</v>
      </c>
      <c r="CV501" s="4" t="str">
        <v>Keyperounda</v>
      </c>
      <c r="CW501" s="4" t="str">
        <v>Keyperounda</v>
      </c>
      <c r="CX501" s="4" t="str">
        <v>Keyperounda</v>
      </c>
      <c r="CY501" s="4" t="str">
        <v>Keyperounda</v>
      </c>
      <c r="CZ501" s="4" t="str">
        <v>Keyperounda</v>
      </c>
      <c r="DA501" s="4" t="str">
        <v>Keyperounda</v>
      </c>
    </row>
    <row r="502" spans="1:105" x14ac:dyDescent="0.35">
      <c r="A502" s="4" t="s">
        <v>1594</v>
      </c>
      <c r="B502" s="4" t="s">
        <v>1593</v>
      </c>
      <c r="C502" s="4" t="s">
        <v>3019</v>
      </c>
      <c r="AS502" s="4" t="str">
        <v>Kilima</v>
      </c>
      <c r="AT502" s="4" t="str">
        <v>Kilima</v>
      </c>
      <c r="AU502" s="4" t="str">
        <v>Kilima</v>
      </c>
      <c r="AV502" s="4" t="str">
        <v>Kilima</v>
      </c>
      <c r="AW502" s="4" t="str">
        <v>Kilima</v>
      </c>
      <c r="AX502" s="4" t="str">
        <v>Kilima</v>
      </c>
      <c r="AY502" s="4" t="str">
        <v>Kilima</v>
      </c>
      <c r="AZ502" s="4" t="str">
        <v>Kilima</v>
      </c>
      <c r="BA502" s="4" t="str">
        <v>Kilima</v>
      </c>
      <c r="BB502" s="4" t="str">
        <v>Kilima</v>
      </c>
      <c r="BC502" s="4" t="str">
        <v>Kilima</v>
      </c>
      <c r="BD502" s="4" t="str">
        <v>Kilima</v>
      </c>
      <c r="BE502" s="4" t="str">
        <v>Kilima</v>
      </c>
      <c r="BF502" s="4" t="str">
        <v>Kilima</v>
      </c>
      <c r="BG502" s="4" t="str">
        <v>Kilima</v>
      </c>
      <c r="BH502" s="4" t="str">
        <v>Kilima</v>
      </c>
      <c r="BI502" s="4" t="str">
        <v>Kilima</v>
      </c>
      <c r="BJ502" s="4" t="str">
        <v>Kilima</v>
      </c>
      <c r="BK502" s="4" t="str">
        <v>Kilima</v>
      </c>
      <c r="BL502" s="4" t="str">
        <v>Kilima</v>
      </c>
      <c r="BM502" s="4" t="str">
        <v>Kilima</v>
      </c>
      <c r="BN502" s="4" t="str">
        <v>Kilima</v>
      </c>
      <c r="BO502" s="4" t="str">
        <v>Kilima</v>
      </c>
      <c r="BP502" s="4" t="str">
        <v>Kilima</v>
      </c>
      <c r="BQ502" s="4" t="str">
        <v>Kilima</v>
      </c>
      <c r="BR502" s="4" t="str">
        <v>Kilima</v>
      </c>
      <c r="BS502" s="4" t="str">
        <v>Kilima</v>
      </c>
      <c r="BT502" s="4" t="str">
        <v>Kilima</v>
      </c>
      <c r="BU502" s="4" t="str">
        <v>Kilima</v>
      </c>
      <c r="BV502" s="4" t="str">
        <v>Kilima</v>
      </c>
      <c r="BX502" s="4" t="str">
        <v>Khiar</v>
      </c>
      <c r="BY502" s="4" t="str">
        <v>Khiar</v>
      </c>
      <c r="BZ502" s="4" t="str">
        <v>Khiar</v>
      </c>
      <c r="CA502" s="4" t="str">
        <v>Khiar</v>
      </c>
      <c r="CB502" s="4" t="str">
        <v>Khiar</v>
      </c>
      <c r="CC502" s="4" t="str">
        <v>Khiar</v>
      </c>
      <c r="CD502" s="4" t="str">
        <v>Khiar</v>
      </c>
      <c r="CE502" s="4" t="str">
        <v>Khiar</v>
      </c>
      <c r="CF502" s="4" t="str">
        <v>Khiar</v>
      </c>
      <c r="CG502" s="4" t="str">
        <v>Khiar</v>
      </c>
      <c r="CH502" s="4" t="str">
        <v>Khiar</v>
      </c>
      <c r="CI502" s="4" t="str">
        <v>Khiar</v>
      </c>
      <c r="CJ502" s="4" t="str">
        <v>Khiar</v>
      </c>
      <c r="CK502" s="4" t="str">
        <v>Khiar</v>
      </c>
      <c r="CL502" s="4" t="str">
        <v>Khiar</v>
      </c>
      <c r="CM502" s="4" t="str">
        <v>Khiar</v>
      </c>
      <c r="CN502" s="4" t="str">
        <v>Khiar</v>
      </c>
      <c r="CO502" s="4" t="str">
        <v>Khiar</v>
      </c>
      <c r="CP502" s="4" t="str">
        <v>Khiar</v>
      </c>
      <c r="CQ502" s="4" t="str">
        <v>Khiar</v>
      </c>
      <c r="CR502" s="4" t="str">
        <v>Khiar</v>
      </c>
      <c r="CS502" s="4" t="str">
        <v>Khiar</v>
      </c>
      <c r="CT502" s="4" t="str">
        <v>Khiar</v>
      </c>
      <c r="CU502" s="4" t="str">
        <v>Khiar</v>
      </c>
      <c r="CV502" s="4" t="str">
        <v>Khiar</v>
      </c>
      <c r="CW502" s="4" t="str">
        <v>Khiar</v>
      </c>
      <c r="CX502" s="4" t="str">
        <v>Khiar</v>
      </c>
      <c r="CY502" s="4" t="str">
        <v>Khiar</v>
      </c>
      <c r="CZ502" s="4" t="str">
        <v>Khiar</v>
      </c>
      <c r="DA502" s="4" t="str">
        <v>Khiar</v>
      </c>
    </row>
    <row r="503" spans="1:105" x14ac:dyDescent="0.35">
      <c r="A503" s="4" t="s">
        <v>1594</v>
      </c>
      <c r="B503" s="4" t="s">
        <v>1593</v>
      </c>
      <c r="C503" s="4" t="s">
        <v>3020</v>
      </c>
      <c r="AS503" s="4" t="str">
        <v>Kirdi</v>
      </c>
      <c r="AT503" s="4" t="str">
        <v>Kirdi</v>
      </c>
      <c r="AU503" s="4" t="str">
        <v>Kirdi</v>
      </c>
      <c r="AV503" s="4" t="str">
        <v>Kirdi</v>
      </c>
      <c r="AW503" s="4" t="str">
        <v>Kirdi</v>
      </c>
      <c r="AX503" s="4" t="str">
        <v>Kirdi</v>
      </c>
      <c r="AY503" s="4" t="str">
        <v>Kirdi</v>
      </c>
      <c r="AZ503" s="4" t="str">
        <v>Kirdi</v>
      </c>
      <c r="BA503" s="4" t="str">
        <v>Kirdi</v>
      </c>
      <c r="BB503" s="4" t="str">
        <v>Kirdi</v>
      </c>
      <c r="BC503" s="4" t="str">
        <v>Kirdi</v>
      </c>
      <c r="BD503" s="4" t="str">
        <v>Kirdi</v>
      </c>
      <c r="BE503" s="4" t="str">
        <v>Kirdi</v>
      </c>
      <c r="BF503" s="4" t="str">
        <v>Kirdi</v>
      </c>
      <c r="BG503" s="4" t="str">
        <v>Kirdi</v>
      </c>
      <c r="BH503" s="4" t="str">
        <v>Kirdi</v>
      </c>
      <c r="BI503" s="4" t="str">
        <v>Kirdi</v>
      </c>
      <c r="BJ503" s="4" t="str">
        <v>Kirdi</v>
      </c>
      <c r="BK503" s="4" t="str">
        <v>Kirdi</v>
      </c>
      <c r="BL503" s="4" t="str">
        <v>Kirdi</v>
      </c>
      <c r="BM503" s="4" t="str">
        <v>Kirdi</v>
      </c>
      <c r="BN503" s="4" t="str">
        <v>Kirdi</v>
      </c>
      <c r="BO503" s="4" t="str">
        <v>Kirdi</v>
      </c>
      <c r="BP503" s="4" t="str">
        <v>Kirdi</v>
      </c>
      <c r="BQ503" s="4" t="str">
        <v>Kirdi</v>
      </c>
      <c r="BR503" s="4" t="str">
        <v>Kirdi</v>
      </c>
      <c r="BS503" s="4" t="str">
        <v>Kirdi</v>
      </c>
      <c r="BT503" s="4" t="str">
        <v>Kirdi</v>
      </c>
      <c r="BU503" s="4" t="str">
        <v>Kirdi</v>
      </c>
      <c r="BV503" s="4" t="str">
        <v>Kirdi</v>
      </c>
      <c r="BX503" s="4" t="str">
        <v>Kilima</v>
      </c>
      <c r="BY503" s="4" t="str">
        <v>Kilima</v>
      </c>
      <c r="BZ503" s="4" t="str">
        <v>Kilima</v>
      </c>
      <c r="CA503" s="4" t="str">
        <v>Kilima</v>
      </c>
      <c r="CB503" s="4" t="str">
        <v>Kilima</v>
      </c>
      <c r="CC503" s="4" t="str">
        <v>Kilima</v>
      </c>
      <c r="CD503" s="4" t="str">
        <v>Kilima</v>
      </c>
      <c r="CE503" s="4" t="str">
        <v>Kilima</v>
      </c>
      <c r="CF503" s="4" t="str">
        <v>Kilima</v>
      </c>
      <c r="CG503" s="4" t="str">
        <v>Kilima</v>
      </c>
      <c r="CH503" s="4" t="str">
        <v>Kilima</v>
      </c>
      <c r="CI503" s="4" t="str">
        <v>Kilima</v>
      </c>
      <c r="CJ503" s="4" t="str">
        <v>Kilima</v>
      </c>
      <c r="CK503" s="4" t="str">
        <v>Kilima</v>
      </c>
      <c r="CL503" s="4" t="str">
        <v>Kilima</v>
      </c>
      <c r="CM503" s="4" t="str">
        <v>Kilima</v>
      </c>
      <c r="CN503" s="4" t="str">
        <v>Kilima</v>
      </c>
      <c r="CO503" s="4" t="str">
        <v>Kilima</v>
      </c>
      <c r="CP503" s="4" t="str">
        <v>Kilima</v>
      </c>
      <c r="CQ503" s="4" t="str">
        <v>Kilima</v>
      </c>
      <c r="CR503" s="4" t="str">
        <v>Kilima</v>
      </c>
      <c r="CS503" s="4" t="str">
        <v>Kilima</v>
      </c>
      <c r="CT503" s="4" t="str">
        <v>Kilima</v>
      </c>
      <c r="CU503" s="4" t="str">
        <v>Kilima</v>
      </c>
      <c r="CV503" s="4" t="str">
        <v>Kilima</v>
      </c>
      <c r="CW503" s="4" t="str">
        <v>Kilima</v>
      </c>
      <c r="CX503" s="4" t="str">
        <v>Kilima</v>
      </c>
      <c r="CY503" s="4" t="str">
        <v>Kilima</v>
      </c>
      <c r="CZ503" s="4" t="str">
        <v>Kilima</v>
      </c>
      <c r="DA503" s="4" t="str">
        <v>Kilima</v>
      </c>
    </row>
    <row r="504" spans="1:105" x14ac:dyDescent="0.35">
      <c r="A504" s="4" t="s">
        <v>1594</v>
      </c>
      <c r="B504" s="4" t="s">
        <v>1593</v>
      </c>
      <c r="C504" s="4" t="s">
        <v>3021</v>
      </c>
      <c r="AS504" s="4" t="str">
        <v>KK22</v>
      </c>
      <c r="AT504" s="4" t="str">
        <v>KK22</v>
      </c>
      <c r="AU504" s="4" t="str">
        <v>KK22</v>
      </c>
      <c r="AV504" s="4" t="str">
        <v>KK22</v>
      </c>
      <c r="AW504" s="4" t="str">
        <v>KK22</v>
      </c>
      <c r="AX504" s="4" t="str">
        <v>KK22</v>
      </c>
      <c r="AY504" s="4" t="str">
        <v>KK22</v>
      </c>
      <c r="AZ504" s="4" t="str">
        <v>KK22</v>
      </c>
      <c r="BA504" s="4" t="str">
        <v>KK22</v>
      </c>
      <c r="BB504" s="4" t="str">
        <v>KK22</v>
      </c>
      <c r="BC504" s="4" t="str">
        <v>KK22</v>
      </c>
      <c r="BD504" s="4" t="str">
        <v>KK22</v>
      </c>
      <c r="BE504" s="4" t="str">
        <v>KK22</v>
      </c>
      <c r="BF504" s="4" t="str">
        <v>KK22</v>
      </c>
      <c r="BG504" s="4" t="str">
        <v>KK22</v>
      </c>
      <c r="BH504" s="4" t="str">
        <v>KK22</v>
      </c>
      <c r="BI504" s="4" t="str">
        <v>KK22</v>
      </c>
      <c r="BJ504" s="4" t="str">
        <v>KK22</v>
      </c>
      <c r="BK504" s="4" t="str">
        <v>KK22</v>
      </c>
      <c r="BL504" s="4" t="str">
        <v>KK22</v>
      </c>
      <c r="BM504" s="4" t="str">
        <v>KK22</v>
      </c>
      <c r="BN504" s="4" t="str">
        <v>KK22</v>
      </c>
      <c r="BO504" s="4" t="str">
        <v>KK22</v>
      </c>
      <c r="BP504" s="4" t="str">
        <v>KK22</v>
      </c>
      <c r="BQ504" s="4" t="str">
        <v>KK22</v>
      </c>
      <c r="BR504" s="4" t="str">
        <v>KK22</v>
      </c>
      <c r="BS504" s="4" t="str">
        <v>KK22</v>
      </c>
      <c r="BT504" s="4" t="str">
        <v>KK22</v>
      </c>
      <c r="BU504" s="4" t="str">
        <v>KK22</v>
      </c>
      <c r="BV504" s="4" t="str">
        <v>KK22</v>
      </c>
      <c r="BX504" s="4" t="str">
        <v>Kirdi</v>
      </c>
      <c r="BY504" s="4" t="str">
        <v>Kirdi</v>
      </c>
      <c r="BZ504" s="4" t="str">
        <v>Kirdi</v>
      </c>
      <c r="CA504" s="4" t="str">
        <v>Kirdi</v>
      </c>
      <c r="CB504" s="4" t="str">
        <v>Kirdi</v>
      </c>
      <c r="CC504" s="4" t="str">
        <v>Kirdi</v>
      </c>
      <c r="CD504" s="4" t="str">
        <v>Kirdi</v>
      </c>
      <c r="CE504" s="4" t="str">
        <v>Kirdi</v>
      </c>
      <c r="CF504" s="4" t="str">
        <v>Kirdi</v>
      </c>
      <c r="CG504" s="4" t="str">
        <v>Kirdi</v>
      </c>
      <c r="CH504" s="4" t="str">
        <v>Kirdi</v>
      </c>
      <c r="CI504" s="4" t="str">
        <v>Kirdi</v>
      </c>
      <c r="CJ504" s="4" t="str">
        <v>Kirdi</v>
      </c>
      <c r="CK504" s="4" t="str">
        <v>Kirdi</v>
      </c>
      <c r="CL504" s="4" t="str">
        <v>Kirdi</v>
      </c>
      <c r="CM504" s="4" t="str">
        <v>Kirdi</v>
      </c>
      <c r="CN504" s="4" t="str">
        <v>Kirdi</v>
      </c>
      <c r="CO504" s="4" t="str">
        <v>Kirdi</v>
      </c>
      <c r="CP504" s="4" t="str">
        <v>Kirdi</v>
      </c>
      <c r="CQ504" s="4" t="str">
        <v>Kirdi</v>
      </c>
      <c r="CR504" s="4" t="str">
        <v>Kirdi</v>
      </c>
      <c r="CS504" s="4" t="str">
        <v>Kirdi</v>
      </c>
      <c r="CT504" s="4" t="str">
        <v>Kirdi</v>
      </c>
      <c r="CU504" s="4" t="str">
        <v>Kirdi</v>
      </c>
      <c r="CV504" s="4" t="str">
        <v>Kirdi</v>
      </c>
      <c r="CW504" s="4" t="str">
        <v>Kirdi</v>
      </c>
      <c r="CX504" s="4" t="str">
        <v>Kirdi</v>
      </c>
      <c r="CY504" s="4" t="str">
        <v>Kirdi</v>
      </c>
      <c r="CZ504" s="4" t="str">
        <v>Kirdi</v>
      </c>
      <c r="DA504" s="4" t="str">
        <v>Kirdi</v>
      </c>
    </row>
    <row r="505" spans="1:105" x14ac:dyDescent="0.35">
      <c r="A505" s="4" t="s">
        <v>1594</v>
      </c>
      <c r="B505" s="4" t="s">
        <v>1593</v>
      </c>
      <c r="C505" s="4" t="s">
        <v>3022</v>
      </c>
      <c r="AS505" s="4" t="str">
        <v>Koekoek</v>
      </c>
      <c r="AT505" s="4" t="str">
        <v>Koekoek</v>
      </c>
      <c r="AU505" s="4" t="str">
        <v>Koekoek</v>
      </c>
      <c r="AV505" s="4" t="str">
        <v>Koekoek</v>
      </c>
      <c r="AW505" s="4" t="str">
        <v>Koekoek</v>
      </c>
      <c r="AX505" s="4" t="str">
        <v>Koekoek</v>
      </c>
      <c r="AY505" s="4" t="str">
        <v>Koekoek</v>
      </c>
      <c r="AZ505" s="4" t="str">
        <v>Koekoek</v>
      </c>
      <c r="BA505" s="4" t="str">
        <v>Koekoek</v>
      </c>
      <c r="BB505" s="4" t="str">
        <v>Koekoek</v>
      </c>
      <c r="BC505" s="4" t="str">
        <v>Koekoek</v>
      </c>
      <c r="BD505" s="4" t="str">
        <v>Koekoek</v>
      </c>
      <c r="BE505" s="4" t="str">
        <v>Koekoek</v>
      </c>
      <c r="BF505" s="4" t="str">
        <v>Koekoek</v>
      </c>
      <c r="BG505" s="4" t="str">
        <v>Koekoek</v>
      </c>
      <c r="BH505" s="4" t="str">
        <v>Koekoek</v>
      </c>
      <c r="BI505" s="4" t="str">
        <v>Koekoek</v>
      </c>
      <c r="BJ505" s="4" t="str">
        <v>Koekoek</v>
      </c>
      <c r="BK505" s="4" t="str">
        <v>Koekoek</v>
      </c>
      <c r="BL505" s="4" t="str">
        <v>Koekoek</v>
      </c>
      <c r="BM505" s="4" t="str">
        <v>Koekoek</v>
      </c>
      <c r="BN505" s="4" t="str">
        <v>Koekoek</v>
      </c>
      <c r="BO505" s="4" t="str">
        <v>Koekoek</v>
      </c>
      <c r="BP505" s="4" t="str">
        <v>Koekoek</v>
      </c>
      <c r="BQ505" s="4" t="str">
        <v>Koekoek</v>
      </c>
      <c r="BR505" s="4" t="str">
        <v>Koekoek</v>
      </c>
      <c r="BS505" s="4" t="str">
        <v>Koekoek</v>
      </c>
      <c r="BT505" s="4" t="str">
        <v>Koekoek</v>
      </c>
      <c r="BU505" s="4" t="str">
        <v>Koekoek</v>
      </c>
      <c r="BV505" s="4" t="str">
        <v>Koekoek</v>
      </c>
      <c r="BX505" s="4" t="str">
        <v>KK22</v>
      </c>
      <c r="BY505" s="4" t="str">
        <v>KK22</v>
      </c>
      <c r="BZ505" s="4" t="str">
        <v>KK22</v>
      </c>
      <c r="CA505" s="4" t="str">
        <v>KK22</v>
      </c>
      <c r="CB505" s="4" t="str">
        <v>KK22</v>
      </c>
      <c r="CC505" s="4" t="str">
        <v>KK22</v>
      </c>
      <c r="CD505" s="4" t="str">
        <v>KK22</v>
      </c>
      <c r="CE505" s="4" t="str">
        <v>KK22</v>
      </c>
      <c r="CF505" s="4" t="str">
        <v>KK22</v>
      </c>
      <c r="CG505" s="4" t="str">
        <v>KK22</v>
      </c>
      <c r="CH505" s="4" t="str">
        <v>KK22</v>
      </c>
      <c r="CI505" s="4" t="str">
        <v>KK22</v>
      </c>
      <c r="CJ505" s="4" t="str">
        <v>KK22</v>
      </c>
      <c r="CK505" s="4" t="str">
        <v>KK22</v>
      </c>
      <c r="CL505" s="4" t="str">
        <v>KK22</v>
      </c>
      <c r="CM505" s="4" t="str">
        <v>KK22</v>
      </c>
      <c r="CN505" s="4" t="str">
        <v>KK22</v>
      </c>
      <c r="CO505" s="4" t="str">
        <v>KK22</v>
      </c>
      <c r="CP505" s="4" t="str">
        <v>KK22</v>
      </c>
      <c r="CQ505" s="4" t="str">
        <v>KK22</v>
      </c>
      <c r="CR505" s="4" t="str">
        <v>KK22</v>
      </c>
      <c r="CS505" s="4" t="str">
        <v>KK22</v>
      </c>
      <c r="CT505" s="4" t="str">
        <v>KK22</v>
      </c>
      <c r="CU505" s="4" t="str">
        <v>KK22</v>
      </c>
      <c r="CV505" s="4" t="str">
        <v>KK22</v>
      </c>
      <c r="CW505" s="4" t="str">
        <v>KK22</v>
      </c>
      <c r="CX505" s="4" t="str">
        <v>KK22</v>
      </c>
      <c r="CY505" s="4" t="str">
        <v>KK22</v>
      </c>
      <c r="CZ505" s="4" t="str">
        <v>KK22</v>
      </c>
      <c r="DA505" s="4" t="str">
        <v>KK22</v>
      </c>
    </row>
    <row r="506" spans="1:105" x14ac:dyDescent="0.35">
      <c r="A506" s="4" t="s">
        <v>1594</v>
      </c>
      <c r="B506" s="4" t="s">
        <v>1593</v>
      </c>
      <c r="C506" s="4" t="s">
        <v>3023</v>
      </c>
      <c r="AS506" s="4" t="str">
        <v>Kokoro</v>
      </c>
      <c r="AT506" s="4" t="str">
        <v>Kokoro</v>
      </c>
      <c r="AU506" s="4" t="str">
        <v>Kokoro</v>
      </c>
      <c r="AV506" s="4" t="str">
        <v>Kokoro</v>
      </c>
      <c r="AW506" s="4" t="str">
        <v>Kokoro</v>
      </c>
      <c r="AX506" s="4" t="str">
        <v>Kokoro</v>
      </c>
      <c r="AY506" s="4" t="str">
        <v>Kokoro</v>
      </c>
      <c r="AZ506" s="4" t="str">
        <v>Kokoro</v>
      </c>
      <c r="BA506" s="4" t="str">
        <v>Kokoro</v>
      </c>
      <c r="BB506" s="4" t="str">
        <v>Kokoro</v>
      </c>
      <c r="BC506" s="4" t="str">
        <v>Kokoro</v>
      </c>
      <c r="BD506" s="4" t="str">
        <v>Kokoro</v>
      </c>
      <c r="BE506" s="4" t="str">
        <v>Kokoro</v>
      </c>
      <c r="BF506" s="4" t="str">
        <v>Kokoro</v>
      </c>
      <c r="BG506" s="4" t="str">
        <v>Kokoro</v>
      </c>
      <c r="BH506" s="4" t="str">
        <v>Kokoro</v>
      </c>
      <c r="BI506" s="4" t="str">
        <v>Kokoro</v>
      </c>
      <c r="BJ506" s="4" t="str">
        <v>Kokoro</v>
      </c>
      <c r="BK506" s="4" t="str">
        <v>Kokoro</v>
      </c>
      <c r="BL506" s="4" t="str">
        <v>Kokoro</v>
      </c>
      <c r="BM506" s="4" t="str">
        <v>Kokoro</v>
      </c>
      <c r="BN506" s="4" t="str">
        <v>Kokoro</v>
      </c>
      <c r="BO506" s="4" t="str">
        <v>Kokoro</v>
      </c>
      <c r="BP506" s="4" t="str">
        <v>Kokoro</v>
      </c>
      <c r="BQ506" s="4" t="str">
        <v>Kokoro</v>
      </c>
      <c r="BR506" s="4" t="str">
        <v>Kokoro</v>
      </c>
      <c r="BS506" s="4" t="str">
        <v>Kokoro</v>
      </c>
      <c r="BT506" s="4" t="str">
        <v>Kokoro</v>
      </c>
      <c r="BU506" s="4" t="str">
        <v>Kokoro</v>
      </c>
      <c r="BV506" s="4" t="str">
        <v>Kokoro</v>
      </c>
      <c r="BX506" s="4" t="str">
        <v>Koekoek</v>
      </c>
      <c r="BY506" s="4" t="str">
        <v>Koekoek</v>
      </c>
      <c r="BZ506" s="4" t="str">
        <v>Koekoek</v>
      </c>
      <c r="CA506" s="4" t="str">
        <v>Koekoek</v>
      </c>
      <c r="CB506" s="4" t="str">
        <v>Koekoek</v>
      </c>
      <c r="CC506" s="4" t="str">
        <v>Koekoek</v>
      </c>
      <c r="CD506" s="4" t="str">
        <v>Koekoek</v>
      </c>
      <c r="CE506" s="4" t="str">
        <v>Koekoek</v>
      </c>
      <c r="CF506" s="4" t="str">
        <v>Koekoek</v>
      </c>
      <c r="CG506" s="4" t="str">
        <v>Koekoek</v>
      </c>
      <c r="CH506" s="4" t="str">
        <v>Koekoek</v>
      </c>
      <c r="CI506" s="4" t="str">
        <v>Koekoek</v>
      </c>
      <c r="CJ506" s="4" t="str">
        <v>Koekoek</v>
      </c>
      <c r="CK506" s="4" t="str">
        <v>Koekoek</v>
      </c>
      <c r="CL506" s="4" t="str">
        <v>Koekoek</v>
      </c>
      <c r="CM506" s="4" t="str">
        <v>Koekoek</v>
      </c>
      <c r="CN506" s="4" t="str">
        <v>Koekoek</v>
      </c>
      <c r="CO506" s="4" t="str">
        <v>Koekoek</v>
      </c>
      <c r="CP506" s="4" t="str">
        <v>Koekoek</v>
      </c>
      <c r="CQ506" s="4" t="str">
        <v>Koekoek</v>
      </c>
      <c r="CR506" s="4" t="str">
        <v>Koekoek</v>
      </c>
      <c r="CS506" s="4" t="str">
        <v>Koekoek</v>
      </c>
      <c r="CT506" s="4" t="str">
        <v>Koekoek</v>
      </c>
      <c r="CU506" s="4" t="str">
        <v>Koekoek</v>
      </c>
      <c r="CV506" s="4" t="str">
        <v>Koekoek</v>
      </c>
      <c r="CW506" s="4" t="str">
        <v>Koekoek</v>
      </c>
      <c r="CX506" s="4" t="str">
        <v>Koekoek</v>
      </c>
      <c r="CY506" s="4" t="str">
        <v>Koekoek</v>
      </c>
      <c r="CZ506" s="4" t="str">
        <v>Koekoek</v>
      </c>
      <c r="DA506" s="4" t="str">
        <v>Koekoek</v>
      </c>
    </row>
    <row r="507" spans="1:105" x14ac:dyDescent="0.35">
      <c r="A507" s="4" t="s">
        <v>1594</v>
      </c>
      <c r="B507" s="4" t="s">
        <v>1593</v>
      </c>
      <c r="C507" s="4" t="s">
        <v>3024</v>
      </c>
      <c r="AS507" s="4" t="str">
        <v>KRN-1</v>
      </c>
      <c r="AT507" s="4" t="str">
        <v>KRN-1</v>
      </c>
      <c r="AU507" s="4" t="str">
        <v>KRN-1</v>
      </c>
      <c r="AV507" s="4" t="str">
        <v>KRN-1</v>
      </c>
      <c r="AW507" s="4" t="str">
        <v>KRN-1</v>
      </c>
      <c r="AX507" s="4" t="str">
        <v>KRN-1</v>
      </c>
      <c r="AY507" s="4" t="str">
        <v>KRN-1</v>
      </c>
      <c r="AZ507" s="4" t="str">
        <v>KRN-1</v>
      </c>
      <c r="BA507" s="4" t="str">
        <v>KRN-1</v>
      </c>
      <c r="BB507" s="4" t="str">
        <v>KRN-1</v>
      </c>
      <c r="BC507" s="4" t="str">
        <v>KRN-1</v>
      </c>
      <c r="BD507" s="4" t="str">
        <v>KRN-1</v>
      </c>
      <c r="BE507" s="4" t="str">
        <v>KRN-1</v>
      </c>
      <c r="BF507" s="4" t="str">
        <v>KRN-1</v>
      </c>
      <c r="BG507" s="4" t="str">
        <v>KRN-1</v>
      </c>
      <c r="BH507" s="4" t="str">
        <v>KRN-1</v>
      </c>
      <c r="BI507" s="4" t="str">
        <v>KRN-1</v>
      </c>
      <c r="BJ507" s="4" t="str">
        <v>KRN-1</v>
      </c>
      <c r="BK507" s="4" t="str">
        <v>KRN-1</v>
      </c>
      <c r="BL507" s="4" t="str">
        <v>KRN-1</v>
      </c>
      <c r="BM507" s="4" t="str">
        <v>KRN-1</v>
      </c>
      <c r="BN507" s="4" t="str">
        <v>KRN-1</v>
      </c>
      <c r="BO507" s="4" t="str">
        <v>KRN-1</v>
      </c>
      <c r="BP507" s="4" t="str">
        <v>KRN-1</v>
      </c>
      <c r="BQ507" s="4" t="str">
        <v>KRN-1</v>
      </c>
      <c r="BR507" s="4" t="str">
        <v>KRN-1</v>
      </c>
      <c r="BS507" s="4" t="str">
        <v>KRN-1</v>
      </c>
      <c r="BT507" s="4" t="str">
        <v>KRN-1</v>
      </c>
      <c r="BU507" s="4" t="str">
        <v>KRN-1</v>
      </c>
      <c r="BV507" s="4" t="str">
        <v>KRN-1</v>
      </c>
      <c r="BX507" s="4" t="str">
        <v>Kokoro</v>
      </c>
      <c r="BY507" s="4" t="str">
        <v>Kokoro</v>
      </c>
      <c r="BZ507" s="4" t="str">
        <v>Kokoro</v>
      </c>
      <c r="CA507" s="4" t="str">
        <v>Kokoro</v>
      </c>
      <c r="CB507" s="4" t="str">
        <v>Kokoro</v>
      </c>
      <c r="CC507" s="4" t="str">
        <v>Kokoro</v>
      </c>
      <c r="CD507" s="4" t="str">
        <v>Kokoro</v>
      </c>
      <c r="CE507" s="4" t="str">
        <v>Kokoro</v>
      </c>
      <c r="CF507" s="4" t="str">
        <v>Kokoro</v>
      </c>
      <c r="CG507" s="4" t="str">
        <v>Kokoro</v>
      </c>
      <c r="CH507" s="4" t="str">
        <v>Kokoro</v>
      </c>
      <c r="CI507" s="4" t="str">
        <v>Kokoro</v>
      </c>
      <c r="CJ507" s="4" t="str">
        <v>Kokoro</v>
      </c>
      <c r="CK507" s="4" t="str">
        <v>Kokoro</v>
      </c>
      <c r="CL507" s="4" t="str">
        <v>Kokoro</v>
      </c>
      <c r="CM507" s="4" t="str">
        <v>Kokoro</v>
      </c>
      <c r="CN507" s="4" t="str">
        <v>Kokoro</v>
      </c>
      <c r="CO507" s="4" t="str">
        <v>Kokoro</v>
      </c>
      <c r="CP507" s="4" t="str">
        <v>Kokoro</v>
      </c>
      <c r="CQ507" s="4" t="str">
        <v>Kokoro</v>
      </c>
      <c r="CR507" s="4" t="str">
        <v>Kokoro</v>
      </c>
      <c r="CS507" s="4" t="str">
        <v>Kokoro</v>
      </c>
      <c r="CT507" s="4" t="str">
        <v>Kokoro</v>
      </c>
      <c r="CU507" s="4" t="str">
        <v>Kokoro</v>
      </c>
      <c r="CV507" s="4" t="str">
        <v>Kokoro</v>
      </c>
      <c r="CW507" s="4" t="str">
        <v>Kokoro</v>
      </c>
      <c r="CX507" s="4" t="str">
        <v>Kokoro</v>
      </c>
      <c r="CY507" s="4" t="str">
        <v>Kokoro</v>
      </c>
      <c r="CZ507" s="4" t="str">
        <v>Kokoro</v>
      </c>
      <c r="DA507" s="4" t="str">
        <v>Kokoro</v>
      </c>
    </row>
    <row r="508" spans="1:105" x14ac:dyDescent="0.35">
      <c r="A508" s="4" t="s">
        <v>1594</v>
      </c>
      <c r="B508" s="4" t="s">
        <v>1593</v>
      </c>
      <c r="C508" s="4" t="s">
        <v>3025</v>
      </c>
      <c r="AS508" s="4" t="str">
        <v>KSTP94</v>
      </c>
      <c r="AT508" s="4" t="str">
        <v>KSTP94</v>
      </c>
      <c r="AU508" s="4" t="str">
        <v>KSTP94</v>
      </c>
      <c r="AV508" s="4" t="str">
        <v>KSTP94</v>
      </c>
      <c r="AW508" s="4" t="str">
        <v>KSTP94</v>
      </c>
      <c r="AX508" s="4" t="str">
        <v>KSTP94</v>
      </c>
      <c r="AY508" s="4" t="str">
        <v>KSTP94</v>
      </c>
      <c r="AZ508" s="4" t="str">
        <v>KSTP94</v>
      </c>
      <c r="BA508" s="4" t="str">
        <v>KSTP94</v>
      </c>
      <c r="BB508" s="4" t="str">
        <v>KSTP94</v>
      </c>
      <c r="BC508" s="4" t="str">
        <v>KSTP94</v>
      </c>
      <c r="BD508" s="4" t="str">
        <v>KSTP94</v>
      </c>
      <c r="BE508" s="4" t="str">
        <v>KSTP94</v>
      </c>
      <c r="BF508" s="4" t="str">
        <v>KSTP94</v>
      </c>
      <c r="BG508" s="4" t="str">
        <v>KSTP94</v>
      </c>
      <c r="BH508" s="4" t="str">
        <v>KSTP94</v>
      </c>
      <c r="BI508" s="4" t="str">
        <v>KSTP94</v>
      </c>
      <c r="BJ508" s="4" t="str">
        <v>KSTP94</v>
      </c>
      <c r="BK508" s="4" t="str">
        <v>KSTP94</v>
      </c>
      <c r="BL508" s="4" t="str">
        <v>KSTP94</v>
      </c>
      <c r="BM508" s="4" t="str">
        <v>KSTP94</v>
      </c>
      <c r="BN508" s="4" t="str">
        <v>KSTP94</v>
      </c>
      <c r="BO508" s="4" t="str">
        <v>KSTP94</v>
      </c>
      <c r="BP508" s="4" t="str">
        <v>KSTP94</v>
      </c>
      <c r="BQ508" s="4" t="str">
        <v>KSTP94</v>
      </c>
      <c r="BR508" s="4" t="str">
        <v>KSTP94</v>
      </c>
      <c r="BS508" s="4" t="str">
        <v>KSTP94</v>
      </c>
      <c r="BT508" s="4" t="str">
        <v>KSTP94</v>
      </c>
      <c r="BU508" s="4" t="str">
        <v>KSTP94</v>
      </c>
      <c r="BV508" s="4" t="str">
        <v>KSTP94</v>
      </c>
      <c r="BX508" s="4" t="str">
        <v>KRN-1</v>
      </c>
      <c r="BY508" s="4" t="str">
        <v>KRN-1</v>
      </c>
      <c r="BZ508" s="4" t="str">
        <v>KRN-1</v>
      </c>
      <c r="CA508" s="4" t="str">
        <v>KRN-1</v>
      </c>
      <c r="CB508" s="4" t="str">
        <v>KRN-1</v>
      </c>
      <c r="CC508" s="4" t="str">
        <v>KRN-1</v>
      </c>
      <c r="CD508" s="4" t="str">
        <v>KRN-1</v>
      </c>
      <c r="CE508" s="4" t="str">
        <v>KRN-1</v>
      </c>
      <c r="CF508" s="4" t="str">
        <v>KRN-1</v>
      </c>
      <c r="CG508" s="4" t="str">
        <v>KRN-1</v>
      </c>
      <c r="CH508" s="4" t="str">
        <v>KRN-1</v>
      </c>
      <c r="CI508" s="4" t="str">
        <v>KRN-1</v>
      </c>
      <c r="CJ508" s="4" t="str">
        <v>KRN-1</v>
      </c>
      <c r="CK508" s="4" t="str">
        <v>KRN-1</v>
      </c>
      <c r="CL508" s="4" t="str">
        <v>KRN-1</v>
      </c>
      <c r="CM508" s="4" t="str">
        <v>KRN-1</v>
      </c>
      <c r="CN508" s="4" t="str">
        <v>KRN-1</v>
      </c>
      <c r="CO508" s="4" t="str">
        <v>KRN-1</v>
      </c>
      <c r="CP508" s="4" t="str">
        <v>KRN-1</v>
      </c>
      <c r="CQ508" s="4" t="str">
        <v>KRN-1</v>
      </c>
      <c r="CR508" s="4" t="str">
        <v>KRN-1</v>
      </c>
      <c r="CS508" s="4" t="str">
        <v>KRN-1</v>
      </c>
      <c r="CT508" s="4" t="str">
        <v>KRN-1</v>
      </c>
      <c r="CU508" s="4" t="str">
        <v>KRN-1</v>
      </c>
      <c r="CV508" s="4" t="str">
        <v>KRN-1</v>
      </c>
      <c r="CW508" s="4" t="str">
        <v>KRN-1</v>
      </c>
      <c r="CX508" s="4" t="str">
        <v>KRN-1</v>
      </c>
      <c r="CY508" s="4" t="str">
        <v>KRN-1</v>
      </c>
      <c r="CZ508" s="4" t="str">
        <v>KRN-1</v>
      </c>
      <c r="DA508" s="4" t="str">
        <v>KRN-1</v>
      </c>
    </row>
    <row r="509" spans="1:105" x14ac:dyDescent="0.35">
      <c r="A509" s="4" t="s">
        <v>1594</v>
      </c>
      <c r="B509" s="4" t="s">
        <v>1593</v>
      </c>
      <c r="C509" s="4" t="s">
        <v>3026</v>
      </c>
      <c r="AS509" s="4" t="str">
        <v>Kumawu</v>
      </c>
      <c r="AT509" s="4" t="str">
        <v>Kumawu</v>
      </c>
      <c r="AU509" s="4" t="str">
        <v>Kumawu</v>
      </c>
      <c r="AV509" s="4" t="str">
        <v>Kumawu</v>
      </c>
      <c r="AW509" s="4" t="str">
        <v>Kumawu</v>
      </c>
      <c r="AX509" s="4" t="str">
        <v>Kumawu</v>
      </c>
      <c r="AY509" s="4" t="str">
        <v>Kumawu</v>
      </c>
      <c r="AZ509" s="4" t="str">
        <v>Kumawu</v>
      </c>
      <c r="BA509" s="4" t="str">
        <v>Kumawu</v>
      </c>
      <c r="BB509" s="4" t="str">
        <v>Kumawu</v>
      </c>
      <c r="BC509" s="4" t="str">
        <v>Kumawu</v>
      </c>
      <c r="BD509" s="4" t="str">
        <v>Kumawu</v>
      </c>
      <c r="BE509" s="4" t="str">
        <v>Kumawu</v>
      </c>
      <c r="BF509" s="4" t="str">
        <v>Kumawu</v>
      </c>
      <c r="BG509" s="4" t="str">
        <v>Kumawu</v>
      </c>
      <c r="BH509" s="4" t="str">
        <v>Kumawu</v>
      </c>
      <c r="BI509" s="4" t="str">
        <v>Kumawu</v>
      </c>
      <c r="BJ509" s="4" t="str">
        <v>Kumawu</v>
      </c>
      <c r="BK509" s="4" t="str">
        <v>Kumawu</v>
      </c>
      <c r="BL509" s="4" t="str">
        <v>Kumawu</v>
      </c>
      <c r="BM509" s="4" t="str">
        <v>Kumawu</v>
      </c>
      <c r="BN509" s="4" t="str">
        <v>Kumawu</v>
      </c>
      <c r="BO509" s="4" t="str">
        <v>Kumawu</v>
      </c>
      <c r="BP509" s="4" t="str">
        <v>Kumawu</v>
      </c>
      <c r="BQ509" s="4" t="str">
        <v>Kumawu</v>
      </c>
      <c r="BR509" s="4" t="str">
        <v>Kumawu</v>
      </c>
      <c r="BS509" s="4" t="str">
        <v>Kumawu</v>
      </c>
      <c r="BT509" s="4" t="str">
        <v>Kumawu</v>
      </c>
      <c r="BU509" s="4" t="str">
        <v>Kumawu</v>
      </c>
      <c r="BV509" s="4" t="str">
        <v>Kumawu</v>
      </c>
      <c r="BX509" s="4" t="str">
        <v>KSTP94</v>
      </c>
      <c r="BY509" s="4" t="str">
        <v>KSTP94</v>
      </c>
      <c r="BZ509" s="4" t="str">
        <v>KSTP94</v>
      </c>
      <c r="CA509" s="4" t="str">
        <v>KSTP94</v>
      </c>
      <c r="CB509" s="4" t="str">
        <v>KSTP94</v>
      </c>
      <c r="CC509" s="4" t="str">
        <v>KSTP94</v>
      </c>
      <c r="CD509" s="4" t="str">
        <v>KSTP94</v>
      </c>
      <c r="CE509" s="4" t="str">
        <v>KSTP94</v>
      </c>
      <c r="CF509" s="4" t="str">
        <v>KSTP94</v>
      </c>
      <c r="CG509" s="4" t="str">
        <v>KSTP94</v>
      </c>
      <c r="CH509" s="4" t="str">
        <v>KSTP94</v>
      </c>
      <c r="CI509" s="4" t="str">
        <v>KSTP94</v>
      </c>
      <c r="CJ509" s="4" t="str">
        <v>KSTP94</v>
      </c>
      <c r="CK509" s="4" t="str">
        <v>KSTP94</v>
      </c>
      <c r="CL509" s="4" t="str">
        <v>KSTP94</v>
      </c>
      <c r="CM509" s="4" t="str">
        <v>KSTP94</v>
      </c>
      <c r="CN509" s="4" t="str">
        <v>KSTP94</v>
      </c>
      <c r="CO509" s="4" t="str">
        <v>KSTP94</v>
      </c>
      <c r="CP509" s="4" t="str">
        <v>KSTP94</v>
      </c>
      <c r="CQ509" s="4" t="str">
        <v>KSTP94</v>
      </c>
      <c r="CR509" s="4" t="str">
        <v>KSTP94</v>
      </c>
      <c r="CS509" s="4" t="str">
        <v>KSTP94</v>
      </c>
      <c r="CT509" s="4" t="str">
        <v>KSTP94</v>
      </c>
      <c r="CU509" s="4" t="str">
        <v>KSTP94</v>
      </c>
      <c r="CV509" s="4" t="str">
        <v>KSTP94</v>
      </c>
      <c r="CW509" s="4" t="str">
        <v>KSTP94</v>
      </c>
      <c r="CX509" s="4" t="str">
        <v>KSTP94</v>
      </c>
      <c r="CY509" s="4" t="str">
        <v>KSTP94</v>
      </c>
      <c r="CZ509" s="4" t="str">
        <v>KSTP94</v>
      </c>
      <c r="DA509" s="4" t="str">
        <v>KSTP94</v>
      </c>
    </row>
    <row r="510" spans="1:105" x14ac:dyDescent="0.35">
      <c r="A510" s="4" t="s">
        <v>1594</v>
      </c>
      <c r="B510" s="4" t="s">
        <v>1593</v>
      </c>
      <c r="C510" s="4" t="s">
        <v>3027</v>
      </c>
      <c r="AS510" s="4" t="str">
        <v>Kutbie</v>
      </c>
      <c r="AT510" s="4" t="str">
        <v>Kutbie</v>
      </c>
      <c r="AU510" s="4" t="str">
        <v>Kutbie</v>
      </c>
      <c r="AV510" s="4" t="str">
        <v>Kutbie</v>
      </c>
      <c r="AW510" s="4" t="str">
        <v>Kutbie</v>
      </c>
      <c r="AX510" s="4" t="str">
        <v>Kutbie</v>
      </c>
      <c r="AY510" s="4" t="str">
        <v>Kutbie</v>
      </c>
      <c r="AZ510" s="4" t="str">
        <v>Kutbie</v>
      </c>
      <c r="BA510" s="4" t="str">
        <v>Kutbie</v>
      </c>
      <c r="BB510" s="4" t="str">
        <v>Kutbie</v>
      </c>
      <c r="BC510" s="4" t="str">
        <v>Kutbie</v>
      </c>
      <c r="BD510" s="4" t="str">
        <v>Kutbie</v>
      </c>
      <c r="BE510" s="4" t="str">
        <v>Kutbie</v>
      </c>
      <c r="BF510" s="4" t="str">
        <v>Kutbie</v>
      </c>
      <c r="BG510" s="4" t="str">
        <v>Kutbie</v>
      </c>
      <c r="BH510" s="4" t="str">
        <v>Kutbie</v>
      </c>
      <c r="BI510" s="4" t="str">
        <v>Kutbie</v>
      </c>
      <c r="BJ510" s="4" t="str">
        <v>Kutbie</v>
      </c>
      <c r="BK510" s="4" t="str">
        <v>Kutbie</v>
      </c>
      <c r="BL510" s="4" t="str">
        <v>Kutbie</v>
      </c>
      <c r="BM510" s="4" t="str">
        <v>Kutbie</v>
      </c>
      <c r="BN510" s="4" t="str">
        <v>Kutbie</v>
      </c>
      <c r="BO510" s="4" t="str">
        <v>Kutbie</v>
      </c>
      <c r="BP510" s="4" t="str">
        <v>Kutbie</v>
      </c>
      <c r="BQ510" s="4" t="str">
        <v>Kutbie</v>
      </c>
      <c r="BR510" s="4" t="str">
        <v>Kutbie</v>
      </c>
      <c r="BS510" s="4" t="str">
        <v>Kutbie</v>
      </c>
      <c r="BT510" s="4" t="str">
        <v>Kutbie</v>
      </c>
      <c r="BU510" s="4" t="str">
        <v>Kutbie</v>
      </c>
      <c r="BV510" s="4" t="str">
        <v>Kutbie</v>
      </c>
      <c r="BX510" s="4" t="str">
        <v>Kumawu</v>
      </c>
      <c r="BY510" s="4" t="str">
        <v>Kumawu</v>
      </c>
      <c r="BZ510" s="4" t="str">
        <v>Kumawu</v>
      </c>
      <c r="CA510" s="4" t="str">
        <v>Kumawu</v>
      </c>
      <c r="CB510" s="4" t="str">
        <v>Kumawu</v>
      </c>
      <c r="CC510" s="4" t="str">
        <v>Kumawu</v>
      </c>
      <c r="CD510" s="4" t="str">
        <v>Kumawu</v>
      </c>
      <c r="CE510" s="4" t="str">
        <v>Kumawu</v>
      </c>
      <c r="CF510" s="4" t="str">
        <v>Kumawu</v>
      </c>
      <c r="CG510" s="4" t="str">
        <v>Kumawu</v>
      </c>
      <c r="CH510" s="4" t="str">
        <v>Kumawu</v>
      </c>
      <c r="CI510" s="4" t="str">
        <v>Kumawu</v>
      </c>
      <c r="CJ510" s="4" t="str">
        <v>Kumawu</v>
      </c>
      <c r="CK510" s="4" t="str">
        <v>Kumawu</v>
      </c>
      <c r="CL510" s="4" t="str">
        <v>Kumawu</v>
      </c>
      <c r="CM510" s="4" t="str">
        <v>Kumawu</v>
      </c>
      <c r="CN510" s="4" t="str">
        <v>Kumawu</v>
      </c>
      <c r="CO510" s="4" t="str">
        <v>Kumawu</v>
      </c>
      <c r="CP510" s="4" t="str">
        <v>Kumawu</v>
      </c>
      <c r="CQ510" s="4" t="str">
        <v>Kumawu</v>
      </c>
      <c r="CR510" s="4" t="str">
        <v>Kumawu</v>
      </c>
      <c r="CS510" s="4" t="str">
        <v>Kumawu</v>
      </c>
      <c r="CT510" s="4" t="str">
        <v>Kumawu</v>
      </c>
      <c r="CU510" s="4" t="str">
        <v>Kumawu</v>
      </c>
      <c r="CV510" s="4" t="str">
        <v>Kumawu</v>
      </c>
      <c r="CW510" s="4" t="str">
        <v>Kumawu</v>
      </c>
      <c r="CX510" s="4" t="str">
        <v>Kumawu</v>
      </c>
      <c r="CY510" s="4" t="str">
        <v>Kumawu</v>
      </c>
      <c r="CZ510" s="4" t="str">
        <v>Kumawu</v>
      </c>
      <c r="DA510" s="4" t="str">
        <v>Kumawu</v>
      </c>
    </row>
    <row r="511" spans="1:105" x14ac:dyDescent="0.35">
      <c r="A511" s="4" t="s">
        <v>1594</v>
      </c>
      <c r="B511" s="4" t="s">
        <v>1593</v>
      </c>
      <c r="C511" s="4" t="s">
        <v>3028</v>
      </c>
      <c r="AS511" s="4" t="str">
        <v>KVR 26 N26</v>
      </c>
      <c r="AT511" s="4" t="str">
        <v>KVR 26 N26</v>
      </c>
      <c r="AU511" s="4" t="str">
        <v>KVR 26 N26</v>
      </c>
      <c r="AV511" s="4" t="str">
        <v>KVR 26 N26</v>
      </c>
      <c r="AW511" s="4" t="str">
        <v>KVR 26 N26</v>
      </c>
      <c r="AX511" s="4" t="str">
        <v>KVR 26 N26</v>
      </c>
      <c r="AY511" s="4" t="str">
        <v>KVR 26 N26</v>
      </c>
      <c r="AZ511" s="4" t="str">
        <v>KVR 26 N26</v>
      </c>
      <c r="BA511" s="4" t="str">
        <v>KVR 26 N26</v>
      </c>
      <c r="BB511" s="4" t="str">
        <v>KVR 26 N26</v>
      </c>
      <c r="BC511" s="4" t="str">
        <v>KVR 26 N26</v>
      </c>
      <c r="BD511" s="4" t="str">
        <v>KVR 26 N26</v>
      </c>
      <c r="BE511" s="4" t="str">
        <v>KVR 26 N26</v>
      </c>
      <c r="BF511" s="4" t="str">
        <v>KVR 26 N26</v>
      </c>
      <c r="BG511" s="4" t="str">
        <v>KVR 26 N26</v>
      </c>
      <c r="BH511" s="4" t="str">
        <v>KVR 26 N26</v>
      </c>
      <c r="BI511" s="4" t="str">
        <v>KVR 26 N26</v>
      </c>
      <c r="BJ511" s="4" t="str">
        <v>KVR 26 N26</v>
      </c>
      <c r="BK511" s="4" t="str">
        <v>KVR 26 N26</v>
      </c>
      <c r="BL511" s="4" t="str">
        <v>KVR 26 N26</v>
      </c>
      <c r="BM511" s="4" t="str">
        <v>KVR 26 N26</v>
      </c>
      <c r="BN511" s="4" t="str">
        <v>KVR 26 N26</v>
      </c>
      <c r="BO511" s="4" t="str">
        <v>KVR 26 N26</v>
      </c>
      <c r="BP511" s="4" t="str">
        <v>KVR 26 N26</v>
      </c>
      <c r="BQ511" s="4" t="str">
        <v>KVR 26 N26</v>
      </c>
      <c r="BR511" s="4" t="str">
        <v>KVR 26 N26</v>
      </c>
      <c r="BS511" s="4" t="str">
        <v>KVR 26 N26</v>
      </c>
      <c r="BT511" s="4" t="str">
        <v>KVR 26 N26</v>
      </c>
      <c r="BU511" s="4" t="str">
        <v>KVR 26 N26</v>
      </c>
      <c r="BV511" s="4" t="str">
        <v>KVR 26 N26</v>
      </c>
      <c r="BX511" s="4" t="str">
        <v>Kutbie</v>
      </c>
      <c r="BY511" s="4" t="str">
        <v>Kutbie</v>
      </c>
      <c r="BZ511" s="4" t="str">
        <v>Kutbie</v>
      </c>
      <c r="CA511" s="4" t="str">
        <v>Kutbie</v>
      </c>
      <c r="CB511" s="4" t="str">
        <v>Kutbie</v>
      </c>
      <c r="CC511" s="4" t="str">
        <v>Kutbie</v>
      </c>
      <c r="CD511" s="4" t="str">
        <v>Kutbie</v>
      </c>
      <c r="CE511" s="4" t="str">
        <v>Kutbie</v>
      </c>
      <c r="CF511" s="4" t="str">
        <v>Kutbie</v>
      </c>
      <c r="CG511" s="4" t="str">
        <v>Kutbie</v>
      </c>
      <c r="CH511" s="4" t="str">
        <v>Kutbie</v>
      </c>
      <c r="CI511" s="4" t="str">
        <v>Kutbie</v>
      </c>
      <c r="CJ511" s="4" t="str">
        <v>Kutbie</v>
      </c>
      <c r="CK511" s="4" t="str">
        <v>Kutbie</v>
      </c>
      <c r="CL511" s="4" t="str">
        <v>Kutbie</v>
      </c>
      <c r="CM511" s="4" t="str">
        <v>Kutbie</v>
      </c>
      <c r="CN511" s="4" t="str">
        <v>Kutbie</v>
      </c>
      <c r="CO511" s="4" t="str">
        <v>Kutbie</v>
      </c>
      <c r="CP511" s="4" t="str">
        <v>Kutbie</v>
      </c>
      <c r="CQ511" s="4" t="str">
        <v>Kutbie</v>
      </c>
      <c r="CR511" s="4" t="str">
        <v>Kutbie</v>
      </c>
      <c r="CS511" s="4" t="str">
        <v>Kutbie</v>
      </c>
      <c r="CT511" s="4" t="str">
        <v>Kutbie</v>
      </c>
      <c r="CU511" s="4" t="str">
        <v>Kutbie</v>
      </c>
      <c r="CV511" s="4" t="str">
        <v>Kutbie</v>
      </c>
      <c r="CW511" s="4" t="str">
        <v>Kutbie</v>
      </c>
      <c r="CX511" s="4" t="str">
        <v>Kutbie</v>
      </c>
      <c r="CY511" s="4" t="str">
        <v>Kutbie</v>
      </c>
      <c r="CZ511" s="4" t="str">
        <v>Kutbie</v>
      </c>
      <c r="DA511" s="4" t="str">
        <v>Kutbie</v>
      </c>
    </row>
    <row r="512" spans="1:105" x14ac:dyDescent="0.35">
      <c r="A512" s="4" t="s">
        <v>1594</v>
      </c>
      <c r="B512" s="4" t="s">
        <v>1593</v>
      </c>
      <c r="C512" s="4" t="s">
        <v>3029</v>
      </c>
      <c r="AS512" s="4" t="str">
        <v>KVX611</v>
      </c>
      <c r="AT512" s="4" t="str">
        <v>KVX611</v>
      </c>
      <c r="AU512" s="4" t="str">
        <v>KVX611</v>
      </c>
      <c r="AV512" s="4" t="str">
        <v>KVX611</v>
      </c>
      <c r="AW512" s="4" t="str">
        <v>KVX611</v>
      </c>
      <c r="AX512" s="4" t="str">
        <v>KVX611</v>
      </c>
      <c r="AY512" s="4" t="str">
        <v>KVX611</v>
      </c>
      <c r="AZ512" s="4" t="str">
        <v>KVX611</v>
      </c>
      <c r="BA512" s="4" t="str">
        <v>KVX611</v>
      </c>
      <c r="BB512" s="4" t="str">
        <v>KVX611</v>
      </c>
      <c r="BC512" s="4" t="str">
        <v>KVX611</v>
      </c>
      <c r="BD512" s="4" t="str">
        <v>KVX611</v>
      </c>
      <c r="BE512" s="4" t="str">
        <v>KVX611</v>
      </c>
      <c r="BF512" s="4" t="str">
        <v>KVX611</v>
      </c>
      <c r="BG512" s="4" t="str">
        <v>KVX611</v>
      </c>
      <c r="BH512" s="4" t="str">
        <v>KVX611</v>
      </c>
      <c r="BI512" s="4" t="str">
        <v>KVX611</v>
      </c>
      <c r="BJ512" s="4" t="str">
        <v>KVX611</v>
      </c>
      <c r="BK512" s="4" t="str">
        <v>KVX611</v>
      </c>
      <c r="BL512" s="4" t="str">
        <v>KVX611</v>
      </c>
      <c r="BM512" s="4" t="str">
        <v>KVX611</v>
      </c>
      <c r="BN512" s="4" t="str">
        <v>KVX611</v>
      </c>
      <c r="BO512" s="4" t="str">
        <v>KVX611</v>
      </c>
      <c r="BP512" s="4" t="str">
        <v>KVX611</v>
      </c>
      <c r="BQ512" s="4" t="str">
        <v>KVX611</v>
      </c>
      <c r="BR512" s="4" t="str">
        <v>KVX611</v>
      </c>
      <c r="BS512" s="4" t="str">
        <v>KVX611</v>
      </c>
      <c r="BT512" s="4" t="str">
        <v>KVX611</v>
      </c>
      <c r="BU512" s="4" t="str">
        <v>KVX611</v>
      </c>
      <c r="BV512" s="4" t="str">
        <v>KVX611</v>
      </c>
      <c r="BX512" s="4" t="str">
        <v>KVR 26 N26</v>
      </c>
      <c r="BY512" s="4" t="str">
        <v>KVR 26 N26</v>
      </c>
      <c r="BZ512" s="4" t="str">
        <v>KVR 26 N26</v>
      </c>
      <c r="CA512" s="4" t="str">
        <v>KVR 26 N26</v>
      </c>
      <c r="CB512" s="4" t="str">
        <v>KVR 26 N26</v>
      </c>
      <c r="CC512" s="4" t="str">
        <v>KVR 26 N26</v>
      </c>
      <c r="CD512" s="4" t="str">
        <v>KVR 26 N26</v>
      </c>
      <c r="CE512" s="4" t="str">
        <v>KVR 26 N26</v>
      </c>
      <c r="CF512" s="4" t="str">
        <v>KVR 26 N26</v>
      </c>
      <c r="CG512" s="4" t="str">
        <v>KVR 26 N26</v>
      </c>
      <c r="CH512" s="4" t="str">
        <v>KVR 26 N26</v>
      </c>
      <c r="CI512" s="4" t="str">
        <v>KVR 26 N26</v>
      </c>
      <c r="CJ512" s="4" t="str">
        <v>KVR 26 N26</v>
      </c>
      <c r="CK512" s="4" t="str">
        <v>KVR 26 N26</v>
      </c>
      <c r="CL512" s="4" t="str">
        <v>KVR 26 N26</v>
      </c>
      <c r="CM512" s="4" t="str">
        <v>KVR 26 N26</v>
      </c>
      <c r="CN512" s="4" t="str">
        <v>KVR 26 N26</v>
      </c>
      <c r="CO512" s="4" t="str">
        <v>KVR 26 N26</v>
      </c>
      <c r="CP512" s="4" t="str">
        <v>KVR 26 N26</v>
      </c>
      <c r="CQ512" s="4" t="str">
        <v>KVR 26 N26</v>
      </c>
      <c r="CR512" s="4" t="str">
        <v>KVR 26 N26</v>
      </c>
      <c r="CS512" s="4" t="str">
        <v>KVR 26 N26</v>
      </c>
      <c r="CT512" s="4" t="str">
        <v>KVR 26 N26</v>
      </c>
      <c r="CU512" s="4" t="str">
        <v>KVR 26 N26</v>
      </c>
      <c r="CV512" s="4" t="str">
        <v>KVR 26 N26</v>
      </c>
      <c r="CW512" s="4" t="str">
        <v>KVR 26 N26</v>
      </c>
      <c r="CX512" s="4" t="str">
        <v>KVR 26 N26</v>
      </c>
      <c r="CY512" s="4" t="str">
        <v>KVR 26 N26</v>
      </c>
      <c r="CZ512" s="4" t="str">
        <v>KVR 26 N26</v>
      </c>
      <c r="DA512" s="4" t="str">
        <v>KVR 26 N26</v>
      </c>
    </row>
    <row r="513" spans="1:105" x14ac:dyDescent="0.35">
      <c r="A513" s="4" t="s">
        <v>1594</v>
      </c>
      <c r="B513" s="4" t="s">
        <v>1593</v>
      </c>
      <c r="C513" s="4" t="s">
        <v>3030</v>
      </c>
      <c r="AS513" s="4" t="str">
        <v>Kyondo</v>
      </c>
      <c r="AT513" s="4" t="str">
        <v>Kyondo</v>
      </c>
      <c r="AU513" s="4" t="str">
        <v>Kyondo</v>
      </c>
      <c r="AV513" s="4" t="str">
        <v>Kyondo</v>
      </c>
      <c r="AW513" s="4" t="str">
        <v>Kyondo</v>
      </c>
      <c r="AX513" s="4" t="str">
        <v>Kyondo</v>
      </c>
      <c r="AY513" s="4" t="str">
        <v>Kyondo</v>
      </c>
      <c r="AZ513" s="4" t="str">
        <v>Kyondo</v>
      </c>
      <c r="BA513" s="4" t="str">
        <v>Kyondo</v>
      </c>
      <c r="BB513" s="4" t="str">
        <v>Kyondo</v>
      </c>
      <c r="BC513" s="4" t="str">
        <v>Kyondo</v>
      </c>
      <c r="BD513" s="4" t="str">
        <v>Kyondo</v>
      </c>
      <c r="BE513" s="4" t="str">
        <v>Kyondo</v>
      </c>
      <c r="BF513" s="4" t="str">
        <v>Kyondo</v>
      </c>
      <c r="BG513" s="4" t="str">
        <v>Kyondo</v>
      </c>
      <c r="BH513" s="4" t="str">
        <v>Kyondo</v>
      </c>
      <c r="BI513" s="4" t="str">
        <v>Kyondo</v>
      </c>
      <c r="BJ513" s="4" t="str">
        <v>Kyondo</v>
      </c>
      <c r="BK513" s="4" t="str">
        <v>Kyondo</v>
      </c>
      <c r="BL513" s="4" t="str">
        <v>Kyondo</v>
      </c>
      <c r="BM513" s="4" t="str">
        <v>Kyondo</v>
      </c>
      <c r="BN513" s="4" t="str">
        <v>Kyondo</v>
      </c>
      <c r="BO513" s="4" t="str">
        <v>Kyondo</v>
      </c>
      <c r="BP513" s="4" t="str">
        <v>Kyondo</v>
      </c>
      <c r="BQ513" s="4" t="str">
        <v>Kyondo</v>
      </c>
      <c r="BR513" s="4" t="str">
        <v>Kyondo</v>
      </c>
      <c r="BS513" s="4" t="str">
        <v>Kyondo</v>
      </c>
      <c r="BT513" s="4" t="str">
        <v>Kyondo</v>
      </c>
      <c r="BU513" s="4" t="str">
        <v>Kyondo</v>
      </c>
      <c r="BV513" s="4" t="str">
        <v>Kyondo</v>
      </c>
      <c r="BX513" s="4" t="str">
        <v>KVX611</v>
      </c>
      <c r="BY513" s="4" t="str">
        <v>KVX611</v>
      </c>
      <c r="BZ513" s="4" t="str">
        <v>KVX611</v>
      </c>
      <c r="CA513" s="4" t="str">
        <v>KVX611</v>
      </c>
      <c r="CB513" s="4" t="str">
        <v>KVX611</v>
      </c>
      <c r="CC513" s="4" t="str">
        <v>KVX611</v>
      </c>
      <c r="CD513" s="4" t="str">
        <v>KVX611</v>
      </c>
      <c r="CE513" s="4" t="str">
        <v>KVX611</v>
      </c>
      <c r="CF513" s="4" t="str">
        <v>KVX611</v>
      </c>
      <c r="CG513" s="4" t="str">
        <v>KVX611</v>
      </c>
      <c r="CH513" s="4" t="str">
        <v>KVX611</v>
      </c>
      <c r="CI513" s="4" t="str">
        <v>KVX611</v>
      </c>
      <c r="CJ513" s="4" t="str">
        <v>KVX611</v>
      </c>
      <c r="CK513" s="4" t="str">
        <v>KVX611</v>
      </c>
      <c r="CL513" s="4" t="str">
        <v>KVX611</v>
      </c>
      <c r="CM513" s="4" t="str">
        <v>KVX611</v>
      </c>
      <c r="CN513" s="4" t="str">
        <v>KVX611</v>
      </c>
      <c r="CO513" s="4" t="str">
        <v>KVX611</v>
      </c>
      <c r="CP513" s="4" t="str">
        <v>KVX611</v>
      </c>
      <c r="CQ513" s="4" t="str">
        <v>KVX611</v>
      </c>
      <c r="CR513" s="4" t="str">
        <v>KVX611</v>
      </c>
      <c r="CS513" s="4" t="str">
        <v>KVX611</v>
      </c>
      <c r="CT513" s="4" t="str">
        <v>KVX611</v>
      </c>
      <c r="CU513" s="4" t="str">
        <v>KVX611</v>
      </c>
      <c r="CV513" s="4" t="str">
        <v>KVX611</v>
      </c>
      <c r="CW513" s="4" t="str">
        <v>KVX611</v>
      </c>
      <c r="CX513" s="4" t="str">
        <v>KVX611</v>
      </c>
      <c r="CY513" s="4" t="str">
        <v>KVX611</v>
      </c>
      <c r="CZ513" s="4" t="str">
        <v>KVX611</v>
      </c>
      <c r="DA513" s="4" t="str">
        <v>KVX611</v>
      </c>
    </row>
    <row r="514" spans="1:105" x14ac:dyDescent="0.35">
      <c r="A514" s="4" t="s">
        <v>1594</v>
      </c>
      <c r="B514" s="4" t="s">
        <v>1593</v>
      </c>
      <c r="C514" s="4" t="s">
        <v>3031</v>
      </c>
      <c r="AS514" s="4" t="str">
        <v>LA V17</v>
      </c>
      <c r="AT514" s="4" t="str">
        <v>LA V17</v>
      </c>
      <c r="AU514" s="4" t="str">
        <v>LA V17</v>
      </c>
      <c r="AV514" s="4" t="str">
        <v>LA V17</v>
      </c>
      <c r="AW514" s="4" t="str">
        <v>LA V17</v>
      </c>
      <c r="AX514" s="4" t="str">
        <v>LA V17</v>
      </c>
      <c r="AY514" s="4" t="str">
        <v>LA V17</v>
      </c>
      <c r="AZ514" s="4" t="str">
        <v>LA V17</v>
      </c>
      <c r="BA514" s="4" t="str">
        <v>LA V17</v>
      </c>
      <c r="BB514" s="4" t="str">
        <v>LA V17</v>
      </c>
      <c r="BC514" s="4" t="str">
        <v>LA V17</v>
      </c>
      <c r="BD514" s="4" t="str">
        <v>LA V17</v>
      </c>
      <c r="BE514" s="4" t="str">
        <v>LA V17</v>
      </c>
      <c r="BF514" s="4" t="str">
        <v>LA V17</v>
      </c>
      <c r="BG514" s="4" t="str">
        <v>LA V17</v>
      </c>
      <c r="BH514" s="4" t="str">
        <v>LA V17</v>
      </c>
      <c r="BI514" s="4" t="str">
        <v>LA V17</v>
      </c>
      <c r="BJ514" s="4" t="str">
        <v>LA V17</v>
      </c>
      <c r="BK514" s="4" t="str">
        <v>LA V17</v>
      </c>
      <c r="BL514" s="4" t="str">
        <v>LA V17</v>
      </c>
      <c r="BM514" s="4" t="str">
        <v>LA V17</v>
      </c>
      <c r="BN514" s="4" t="str">
        <v>LA V17</v>
      </c>
      <c r="BO514" s="4" t="str">
        <v>LA V17</v>
      </c>
      <c r="BP514" s="4" t="str">
        <v>LA V17</v>
      </c>
      <c r="BQ514" s="4" t="str">
        <v>LA V17</v>
      </c>
      <c r="BR514" s="4" t="str">
        <v>LA V17</v>
      </c>
      <c r="BS514" s="4" t="str">
        <v>LA V17</v>
      </c>
      <c r="BT514" s="4" t="str">
        <v>LA V17</v>
      </c>
      <c r="BU514" s="4" t="str">
        <v>LA V17</v>
      </c>
      <c r="BV514" s="4" t="str">
        <v>LA V17</v>
      </c>
      <c r="BX514" s="4" t="str">
        <v>Kyondo</v>
      </c>
      <c r="BY514" s="4" t="str">
        <v>Kyondo</v>
      </c>
      <c r="BZ514" s="4" t="str">
        <v>Kyondo</v>
      </c>
      <c r="CA514" s="4" t="str">
        <v>Kyondo</v>
      </c>
      <c r="CB514" s="4" t="str">
        <v>Kyondo</v>
      </c>
      <c r="CC514" s="4" t="str">
        <v>Kyondo</v>
      </c>
      <c r="CD514" s="4" t="str">
        <v>Kyondo</v>
      </c>
      <c r="CE514" s="4" t="str">
        <v>Kyondo</v>
      </c>
      <c r="CF514" s="4" t="str">
        <v>Kyondo</v>
      </c>
      <c r="CG514" s="4" t="str">
        <v>Kyondo</v>
      </c>
      <c r="CH514" s="4" t="str">
        <v>Kyondo</v>
      </c>
      <c r="CI514" s="4" t="str">
        <v>Kyondo</v>
      </c>
      <c r="CJ514" s="4" t="str">
        <v>Kyondo</v>
      </c>
      <c r="CK514" s="4" t="str">
        <v>Kyondo</v>
      </c>
      <c r="CL514" s="4" t="str">
        <v>Kyondo</v>
      </c>
      <c r="CM514" s="4" t="str">
        <v>Kyondo</v>
      </c>
      <c r="CN514" s="4" t="str">
        <v>Kyondo</v>
      </c>
      <c r="CO514" s="4" t="str">
        <v>Kyondo</v>
      </c>
      <c r="CP514" s="4" t="str">
        <v>Kyondo</v>
      </c>
      <c r="CQ514" s="4" t="str">
        <v>Kyondo</v>
      </c>
      <c r="CR514" s="4" t="str">
        <v>Kyondo</v>
      </c>
      <c r="CS514" s="4" t="str">
        <v>Kyondo</v>
      </c>
      <c r="CT514" s="4" t="str">
        <v>Kyondo</v>
      </c>
      <c r="CU514" s="4" t="str">
        <v>Kyondo</v>
      </c>
      <c r="CV514" s="4" t="str">
        <v>Kyondo</v>
      </c>
      <c r="CW514" s="4" t="str">
        <v>Kyondo</v>
      </c>
      <c r="CX514" s="4" t="str">
        <v>Kyondo</v>
      </c>
      <c r="CY514" s="4" t="str">
        <v>Kyondo</v>
      </c>
      <c r="CZ514" s="4" t="str">
        <v>Kyondo</v>
      </c>
      <c r="DA514" s="4" t="str">
        <v>Kyondo</v>
      </c>
    </row>
    <row r="515" spans="1:105" x14ac:dyDescent="0.35">
      <c r="A515" s="4" t="s">
        <v>1594</v>
      </c>
      <c r="B515" s="4" t="s">
        <v>1593</v>
      </c>
      <c r="C515" s="4" t="s">
        <v>3032</v>
      </c>
      <c r="AS515" s="4" t="str">
        <v>LA V18</v>
      </c>
      <c r="AT515" s="4" t="str">
        <v>LA V18</v>
      </c>
      <c r="AU515" s="4" t="str">
        <v>LA V18</v>
      </c>
      <c r="AV515" s="4" t="str">
        <v>LA V18</v>
      </c>
      <c r="AW515" s="4" t="str">
        <v>LA V18</v>
      </c>
      <c r="AX515" s="4" t="str">
        <v>LA V18</v>
      </c>
      <c r="AY515" s="4" t="str">
        <v>LA V18</v>
      </c>
      <c r="AZ515" s="4" t="str">
        <v>LA V18</v>
      </c>
      <c r="BA515" s="4" t="str">
        <v>LA V18</v>
      </c>
      <c r="BB515" s="4" t="str">
        <v>LA V18</v>
      </c>
      <c r="BC515" s="4" t="str">
        <v>LA V18</v>
      </c>
      <c r="BD515" s="4" t="str">
        <v>LA V18</v>
      </c>
      <c r="BE515" s="4" t="str">
        <v>LA V18</v>
      </c>
      <c r="BF515" s="4" t="str">
        <v>LA V18</v>
      </c>
      <c r="BG515" s="4" t="str">
        <v>LA V18</v>
      </c>
      <c r="BH515" s="4" t="str">
        <v>LA V18</v>
      </c>
      <c r="BI515" s="4" t="str">
        <v>LA V18</v>
      </c>
      <c r="BJ515" s="4" t="str">
        <v>LA V18</v>
      </c>
      <c r="BK515" s="4" t="str">
        <v>LA V18</v>
      </c>
      <c r="BL515" s="4" t="str">
        <v>LA V18</v>
      </c>
      <c r="BM515" s="4" t="str">
        <v>LA V18</v>
      </c>
      <c r="BN515" s="4" t="str">
        <v>LA V18</v>
      </c>
      <c r="BO515" s="4" t="str">
        <v>LA V18</v>
      </c>
      <c r="BP515" s="4" t="str">
        <v>LA V18</v>
      </c>
      <c r="BQ515" s="4" t="str">
        <v>LA V18</v>
      </c>
      <c r="BR515" s="4" t="str">
        <v>LA V18</v>
      </c>
      <c r="BS515" s="4" t="str">
        <v>LA V18</v>
      </c>
      <c r="BT515" s="4" t="str">
        <v>LA V18</v>
      </c>
      <c r="BU515" s="4" t="str">
        <v>LA V18</v>
      </c>
      <c r="BV515" s="4" t="str">
        <v>LA V18</v>
      </c>
      <c r="BX515" s="4" t="str">
        <v>LA V17</v>
      </c>
      <c r="BY515" s="4" t="str">
        <v>LA V17</v>
      </c>
      <c r="BZ515" s="4" t="str">
        <v>LA V17</v>
      </c>
      <c r="CA515" s="4" t="str">
        <v>LA V17</v>
      </c>
      <c r="CB515" s="4" t="str">
        <v>LA V17</v>
      </c>
      <c r="CC515" s="4" t="str">
        <v>LA V17</v>
      </c>
      <c r="CD515" s="4" t="str">
        <v>LA V17</v>
      </c>
      <c r="CE515" s="4" t="str">
        <v>LA V17</v>
      </c>
      <c r="CF515" s="4" t="str">
        <v>LA V17</v>
      </c>
      <c r="CG515" s="4" t="str">
        <v>LA V17</v>
      </c>
      <c r="CH515" s="4" t="str">
        <v>LA V17</v>
      </c>
      <c r="CI515" s="4" t="str">
        <v>LA V17</v>
      </c>
      <c r="CJ515" s="4" t="str">
        <v>LA V17</v>
      </c>
      <c r="CK515" s="4" t="str">
        <v>LA V17</v>
      </c>
      <c r="CL515" s="4" t="str">
        <v>LA V17</v>
      </c>
      <c r="CM515" s="4" t="str">
        <v>LA V17</v>
      </c>
      <c r="CN515" s="4" t="str">
        <v>LA V17</v>
      </c>
      <c r="CO515" s="4" t="str">
        <v>LA V17</v>
      </c>
      <c r="CP515" s="4" t="str">
        <v>LA V17</v>
      </c>
      <c r="CQ515" s="4" t="str">
        <v>LA V17</v>
      </c>
      <c r="CR515" s="4" t="str">
        <v>LA V17</v>
      </c>
      <c r="CS515" s="4" t="str">
        <v>LA V17</v>
      </c>
      <c r="CT515" s="4" t="str">
        <v>LA V17</v>
      </c>
      <c r="CU515" s="4" t="str">
        <v>LA V17</v>
      </c>
      <c r="CV515" s="4" t="str">
        <v>LA V17</v>
      </c>
      <c r="CW515" s="4" t="str">
        <v>LA V17</v>
      </c>
      <c r="CX515" s="4" t="str">
        <v>LA V17</v>
      </c>
      <c r="CY515" s="4" t="str">
        <v>LA V17</v>
      </c>
      <c r="CZ515" s="4" t="str">
        <v>LA V17</v>
      </c>
      <c r="DA515" s="4" t="str">
        <v>LA V17</v>
      </c>
    </row>
    <row r="516" spans="1:105" x14ac:dyDescent="0.35">
      <c r="A516" s="4" t="s">
        <v>1594</v>
      </c>
      <c r="B516" s="4" t="s">
        <v>1593</v>
      </c>
      <c r="C516" s="4" t="s">
        <v>3033</v>
      </c>
      <c r="AS516" s="4" t="str">
        <v>Landrace</v>
      </c>
      <c r="AT516" s="4" t="str">
        <v>Landrace</v>
      </c>
      <c r="AU516" s="4" t="str">
        <v>Landrace</v>
      </c>
      <c r="AV516" s="4" t="str">
        <v>Landrace</v>
      </c>
      <c r="AW516" s="4" t="str">
        <v>Landrace</v>
      </c>
      <c r="AX516" s="4" t="str">
        <v>Landrace</v>
      </c>
      <c r="AY516" s="4" t="str">
        <v>Landrace</v>
      </c>
      <c r="AZ516" s="4" t="str">
        <v>Landrace</v>
      </c>
      <c r="BA516" s="4" t="str">
        <v>Landrace</v>
      </c>
      <c r="BB516" s="4" t="str">
        <v>Landrace</v>
      </c>
      <c r="BC516" s="4" t="str">
        <v>Landrace</v>
      </c>
      <c r="BD516" s="4" t="str">
        <v>Landrace</v>
      </c>
      <c r="BE516" s="4" t="str">
        <v>Landrace</v>
      </c>
      <c r="BF516" s="4" t="str">
        <v>Landrace</v>
      </c>
      <c r="BG516" s="4" t="str">
        <v>Landrace</v>
      </c>
      <c r="BH516" s="4" t="str">
        <v>Landrace</v>
      </c>
      <c r="BI516" s="4" t="str">
        <v>Landrace</v>
      </c>
      <c r="BJ516" s="4" t="str">
        <v>Landrace</v>
      </c>
      <c r="BK516" s="4" t="str">
        <v>Landrace</v>
      </c>
      <c r="BL516" s="4" t="str">
        <v>Landrace</v>
      </c>
      <c r="BM516" s="4" t="str">
        <v>Landrace</v>
      </c>
      <c r="BN516" s="4" t="str">
        <v>Landrace</v>
      </c>
      <c r="BO516" s="4" t="str">
        <v>Landrace</v>
      </c>
      <c r="BP516" s="4" t="str">
        <v>Landrace</v>
      </c>
      <c r="BQ516" s="4" t="str">
        <v>Landrace</v>
      </c>
      <c r="BR516" s="4" t="str">
        <v>Landrace</v>
      </c>
      <c r="BS516" s="4" t="str">
        <v>Landrace</v>
      </c>
      <c r="BT516" s="4" t="str">
        <v>Landrace</v>
      </c>
      <c r="BU516" s="4" t="str">
        <v>Landrace</v>
      </c>
      <c r="BV516" s="4" t="str">
        <v>Landrace</v>
      </c>
      <c r="BX516" s="4" t="str">
        <v>LA V18</v>
      </c>
      <c r="BY516" s="4" t="str">
        <v>LA V18</v>
      </c>
      <c r="BZ516" s="4" t="str">
        <v>LA V18</v>
      </c>
      <c r="CA516" s="4" t="str">
        <v>LA V18</v>
      </c>
      <c r="CB516" s="4" t="str">
        <v>LA V18</v>
      </c>
      <c r="CC516" s="4" t="str">
        <v>LA V18</v>
      </c>
      <c r="CD516" s="4" t="str">
        <v>LA V18</v>
      </c>
      <c r="CE516" s="4" t="str">
        <v>LA V18</v>
      </c>
      <c r="CF516" s="4" t="str">
        <v>LA V18</v>
      </c>
      <c r="CG516" s="4" t="str">
        <v>LA V18</v>
      </c>
      <c r="CH516" s="4" t="str">
        <v>LA V18</v>
      </c>
      <c r="CI516" s="4" t="str">
        <v>LA V18</v>
      </c>
      <c r="CJ516" s="4" t="str">
        <v>LA V18</v>
      </c>
      <c r="CK516" s="4" t="str">
        <v>LA V18</v>
      </c>
      <c r="CL516" s="4" t="str">
        <v>LA V18</v>
      </c>
      <c r="CM516" s="4" t="str">
        <v>LA V18</v>
      </c>
      <c r="CN516" s="4" t="str">
        <v>LA V18</v>
      </c>
      <c r="CO516" s="4" t="str">
        <v>LA V18</v>
      </c>
      <c r="CP516" s="4" t="str">
        <v>LA V18</v>
      </c>
      <c r="CQ516" s="4" t="str">
        <v>LA V18</v>
      </c>
      <c r="CR516" s="4" t="str">
        <v>LA V18</v>
      </c>
      <c r="CS516" s="4" t="str">
        <v>LA V18</v>
      </c>
      <c r="CT516" s="4" t="str">
        <v>LA V18</v>
      </c>
      <c r="CU516" s="4" t="str">
        <v>LA V18</v>
      </c>
      <c r="CV516" s="4" t="str">
        <v>LA V18</v>
      </c>
      <c r="CW516" s="4" t="str">
        <v>LA V18</v>
      </c>
      <c r="CX516" s="4" t="str">
        <v>LA V18</v>
      </c>
      <c r="CY516" s="4" t="str">
        <v>LA V18</v>
      </c>
      <c r="CZ516" s="4" t="str">
        <v>LA V18</v>
      </c>
      <c r="DA516" s="4" t="str">
        <v>LA V18</v>
      </c>
    </row>
    <row r="517" spans="1:105" x14ac:dyDescent="0.35">
      <c r="A517" s="4" t="s">
        <v>1594</v>
      </c>
      <c r="B517" s="4" t="s">
        <v>1593</v>
      </c>
      <c r="C517" s="4" t="s">
        <v>3034</v>
      </c>
      <c r="AS517" s="4" t="str">
        <v>Landrace x Large white</v>
      </c>
      <c r="AT517" s="4" t="str">
        <v>Landrace x Large white</v>
      </c>
      <c r="AU517" s="4" t="str">
        <v>Landrace x Large white</v>
      </c>
      <c r="AV517" s="4" t="str">
        <v>Landrace x Large white</v>
      </c>
      <c r="AW517" s="4" t="str">
        <v>Landrace x Large white</v>
      </c>
      <c r="AX517" s="4" t="str">
        <v>Landrace x Large white</v>
      </c>
      <c r="AY517" s="4" t="str">
        <v>Landrace x Large white</v>
      </c>
      <c r="AZ517" s="4" t="str">
        <v>Landrace x Large white</v>
      </c>
      <c r="BA517" s="4" t="str">
        <v>Landrace x Large white</v>
      </c>
      <c r="BB517" s="4" t="str">
        <v>Landrace x Large white</v>
      </c>
      <c r="BC517" s="4" t="str">
        <v>Landrace x Large white</v>
      </c>
      <c r="BD517" s="4" t="str">
        <v>Landrace x Large white</v>
      </c>
      <c r="BE517" s="4" t="str">
        <v>Landrace x Large white</v>
      </c>
      <c r="BF517" s="4" t="str">
        <v>Landrace x Large white</v>
      </c>
      <c r="BG517" s="4" t="str">
        <v>Landrace x Large white</v>
      </c>
      <c r="BH517" s="4" t="str">
        <v>Landrace x Large white</v>
      </c>
      <c r="BI517" s="4" t="str">
        <v>Landrace x Large white</v>
      </c>
      <c r="BJ517" s="4" t="str">
        <v>Landrace x Large white</v>
      </c>
      <c r="BK517" s="4" t="str">
        <v>Landrace x Large white</v>
      </c>
      <c r="BL517" s="4" t="str">
        <v>Landrace x Large white</v>
      </c>
      <c r="BM517" s="4" t="str">
        <v>Landrace x Large white</v>
      </c>
      <c r="BN517" s="4" t="str">
        <v>Landrace x Large white</v>
      </c>
      <c r="BO517" s="4" t="str">
        <v>Landrace x Large white</v>
      </c>
      <c r="BP517" s="4" t="str">
        <v>Landrace x Large white</v>
      </c>
      <c r="BQ517" s="4" t="str">
        <v>Landrace x Large white</v>
      </c>
      <c r="BR517" s="4" t="str">
        <v>Landrace x Large white</v>
      </c>
      <c r="BS517" s="4" t="str">
        <v>Landrace x Large white</v>
      </c>
      <c r="BT517" s="4" t="str">
        <v>Landrace x Large white</v>
      </c>
      <c r="BU517" s="4" t="str">
        <v>Landrace x Large white</v>
      </c>
      <c r="BV517" s="4" t="str">
        <v>Landrace x Large white</v>
      </c>
      <c r="BX517" s="4" t="str">
        <v>Landrace</v>
      </c>
      <c r="BY517" s="4" t="str">
        <v>Landrace</v>
      </c>
      <c r="BZ517" s="4" t="str">
        <v>Landrace</v>
      </c>
      <c r="CA517" s="4" t="str">
        <v>Landrace</v>
      </c>
      <c r="CB517" s="4" t="str">
        <v>Landrace</v>
      </c>
      <c r="CC517" s="4" t="str">
        <v>Landrace</v>
      </c>
      <c r="CD517" s="4" t="str">
        <v>Landrace</v>
      </c>
      <c r="CE517" s="4" t="str">
        <v>Landrace</v>
      </c>
      <c r="CF517" s="4" t="str">
        <v>Landrace</v>
      </c>
      <c r="CG517" s="4" t="str">
        <v>Landrace</v>
      </c>
      <c r="CH517" s="4" t="str">
        <v>Landrace</v>
      </c>
      <c r="CI517" s="4" t="str">
        <v>Landrace</v>
      </c>
      <c r="CJ517" s="4" t="str">
        <v>Landrace</v>
      </c>
      <c r="CK517" s="4" t="str">
        <v>Landrace</v>
      </c>
      <c r="CL517" s="4" t="str">
        <v>Landrace</v>
      </c>
      <c r="CM517" s="4" t="str">
        <v>Landrace</v>
      </c>
      <c r="CN517" s="4" t="str">
        <v>Landrace</v>
      </c>
      <c r="CO517" s="4" t="str">
        <v>Landrace</v>
      </c>
      <c r="CP517" s="4" t="str">
        <v>Landrace</v>
      </c>
      <c r="CQ517" s="4" t="str">
        <v>Landrace</v>
      </c>
      <c r="CR517" s="4" t="str">
        <v>Landrace</v>
      </c>
      <c r="CS517" s="4" t="str">
        <v>Landrace</v>
      </c>
      <c r="CT517" s="4" t="str">
        <v>Landrace</v>
      </c>
      <c r="CU517" s="4" t="str">
        <v>Landrace</v>
      </c>
      <c r="CV517" s="4" t="str">
        <v>Landrace</v>
      </c>
      <c r="CW517" s="4" t="str">
        <v>Landrace</v>
      </c>
      <c r="CX517" s="4" t="str">
        <v>Landrace</v>
      </c>
      <c r="CY517" s="4" t="str">
        <v>Landrace</v>
      </c>
      <c r="CZ517" s="4" t="str">
        <v>Landrace</v>
      </c>
      <c r="DA517" s="4" t="str">
        <v>Landrace</v>
      </c>
    </row>
    <row r="518" spans="1:105" x14ac:dyDescent="0.35">
      <c r="A518" s="4" t="s">
        <v>1800</v>
      </c>
      <c r="B518" s="4" t="s">
        <v>1799</v>
      </c>
      <c r="C518" s="4" t="s">
        <v>3035</v>
      </c>
      <c r="AS518" s="4" t="str">
        <v>Landrace x Pietrain</v>
      </c>
      <c r="AT518" s="4" t="str">
        <v>Landrace x Pietrain</v>
      </c>
      <c r="AU518" s="4" t="str">
        <v>Landrace x Pietrain</v>
      </c>
      <c r="AV518" s="4" t="str">
        <v>Landrace x Pietrain</v>
      </c>
      <c r="AW518" s="4" t="str">
        <v>Landrace x Pietrain</v>
      </c>
      <c r="AX518" s="4" t="str">
        <v>Landrace x Pietrain</v>
      </c>
      <c r="AY518" s="4" t="str">
        <v>Landrace x Pietrain</v>
      </c>
      <c r="AZ518" s="4" t="str">
        <v>Landrace x Pietrain</v>
      </c>
      <c r="BA518" s="4" t="str">
        <v>Landrace x Pietrain</v>
      </c>
      <c r="BB518" s="4" t="str">
        <v>Landrace x Pietrain</v>
      </c>
      <c r="BC518" s="4" t="str">
        <v>Landrace x Pietrain</v>
      </c>
      <c r="BD518" s="4" t="str">
        <v>Landrace x Pietrain</v>
      </c>
      <c r="BE518" s="4" t="str">
        <v>Landrace x Pietrain</v>
      </c>
      <c r="BF518" s="4" t="str">
        <v>Landrace x Pietrain</v>
      </c>
      <c r="BG518" s="4" t="str">
        <v>Landrace x Pietrain</v>
      </c>
      <c r="BH518" s="4" t="str">
        <v>Landrace x Pietrain</v>
      </c>
      <c r="BI518" s="4" t="str">
        <v>Landrace x Pietrain</v>
      </c>
      <c r="BJ518" s="4" t="str">
        <v>Landrace x Pietrain</v>
      </c>
      <c r="BK518" s="4" t="str">
        <v>Landrace x Pietrain</v>
      </c>
      <c r="BL518" s="4" t="str">
        <v>Landrace x Pietrain</v>
      </c>
      <c r="BM518" s="4" t="str">
        <v>Landrace x Pietrain</v>
      </c>
      <c r="BN518" s="4" t="str">
        <v>Landrace x Pietrain</v>
      </c>
      <c r="BO518" s="4" t="str">
        <v>Landrace x Pietrain</v>
      </c>
      <c r="BP518" s="4" t="str">
        <v>Landrace x Pietrain</v>
      </c>
      <c r="BQ518" s="4" t="str">
        <v>Landrace x Pietrain</v>
      </c>
      <c r="BR518" s="4" t="str">
        <v>Landrace x Pietrain</v>
      </c>
      <c r="BS518" s="4" t="str">
        <v>Landrace x Pietrain</v>
      </c>
      <c r="BT518" s="4" t="str">
        <v>Landrace x Pietrain</v>
      </c>
      <c r="BU518" s="4" t="str">
        <v>Landrace x Pietrain</v>
      </c>
      <c r="BV518" s="4" t="str">
        <v>Landrace x Pietrain</v>
      </c>
      <c r="BX518" s="4" t="str">
        <v>Landrace x Large white</v>
      </c>
      <c r="BY518" s="4" t="str">
        <v>Landrace x Large white</v>
      </c>
      <c r="BZ518" s="4" t="str">
        <v>Landrace x Large white</v>
      </c>
      <c r="CA518" s="4" t="str">
        <v>Landrace x Large white</v>
      </c>
      <c r="CB518" s="4" t="str">
        <v>Landrace x Large white</v>
      </c>
      <c r="CC518" s="4" t="str">
        <v>Landrace x Large white</v>
      </c>
      <c r="CD518" s="4" t="str">
        <v>Landrace x Large white</v>
      </c>
      <c r="CE518" s="4" t="str">
        <v>Landrace x Large white</v>
      </c>
      <c r="CF518" s="4" t="str">
        <v>Landrace x Large white</v>
      </c>
      <c r="CG518" s="4" t="str">
        <v>Landrace x Large white</v>
      </c>
      <c r="CH518" s="4" t="str">
        <v>Landrace x Large white</v>
      </c>
      <c r="CI518" s="4" t="str">
        <v>Landrace x Large white</v>
      </c>
      <c r="CJ518" s="4" t="str">
        <v>Landrace x Large white</v>
      </c>
      <c r="CK518" s="4" t="str">
        <v>Landrace x Large white</v>
      </c>
      <c r="CL518" s="4" t="str">
        <v>Landrace x Large white</v>
      </c>
      <c r="CM518" s="4" t="str">
        <v>Landrace x Large white</v>
      </c>
      <c r="CN518" s="4" t="str">
        <v>Landrace x Large white</v>
      </c>
      <c r="CO518" s="4" t="str">
        <v>Landrace x Large white</v>
      </c>
      <c r="CP518" s="4" t="str">
        <v>Landrace x Large white</v>
      </c>
      <c r="CQ518" s="4" t="str">
        <v>Landrace x Large white</v>
      </c>
      <c r="CR518" s="4" t="str">
        <v>Landrace x Large white</v>
      </c>
      <c r="CS518" s="4" t="str">
        <v>Landrace x Large white</v>
      </c>
      <c r="CT518" s="4" t="str">
        <v>Landrace x Large white</v>
      </c>
      <c r="CU518" s="4" t="str">
        <v>Landrace x Large white</v>
      </c>
      <c r="CV518" s="4" t="str">
        <v>Landrace x Large white</v>
      </c>
      <c r="CW518" s="4" t="str">
        <v>Landrace x Large white</v>
      </c>
      <c r="CX518" s="4" t="str">
        <v>Landrace x Large white</v>
      </c>
      <c r="CY518" s="4" t="str">
        <v>Landrace x Large white</v>
      </c>
      <c r="CZ518" s="4" t="str">
        <v>Landrace x Large white</v>
      </c>
      <c r="DA518" s="4" t="str">
        <v>Landrace x Large white</v>
      </c>
    </row>
    <row r="519" spans="1:105" x14ac:dyDescent="0.35">
      <c r="A519" s="4" t="s">
        <v>1800</v>
      </c>
      <c r="B519" s="4" t="s">
        <v>1799</v>
      </c>
      <c r="C519" s="4" t="s">
        <v>3036</v>
      </c>
      <c r="AS519" s="4" t="str">
        <v>Landrace*Large white</v>
      </c>
      <c r="AT519" s="4" t="str">
        <v>Landrace*Large white</v>
      </c>
      <c r="AU519" s="4" t="str">
        <v>Landrace*Large white</v>
      </c>
      <c r="AV519" s="4" t="str">
        <v>Landrace*Large white</v>
      </c>
      <c r="AW519" s="4" t="str">
        <v>Landrace*Large white</v>
      </c>
      <c r="AX519" s="4" t="str">
        <v>Landrace*Large white</v>
      </c>
      <c r="AY519" s="4" t="str">
        <v>Landrace*Large white</v>
      </c>
      <c r="AZ519" s="4" t="str">
        <v>Landrace*Large white</v>
      </c>
      <c r="BA519" s="4" t="str">
        <v>Landrace*Large white</v>
      </c>
      <c r="BB519" s="4" t="str">
        <v>Landrace*Large white</v>
      </c>
      <c r="BC519" s="4" t="str">
        <v>Landrace*Large white</v>
      </c>
      <c r="BD519" s="4" t="str">
        <v>Landrace*Large white</v>
      </c>
      <c r="BE519" s="4" t="str">
        <v>Landrace*Large white</v>
      </c>
      <c r="BF519" s="4" t="str">
        <v>Landrace*Large white</v>
      </c>
      <c r="BG519" s="4" t="str">
        <v>Landrace*Large white</v>
      </c>
      <c r="BH519" s="4" t="str">
        <v>Landrace*Large white</v>
      </c>
      <c r="BI519" s="4" t="str">
        <v>Landrace*Large white</v>
      </c>
      <c r="BJ519" s="4" t="str">
        <v>Landrace*Large white</v>
      </c>
      <c r="BK519" s="4" t="str">
        <v>Landrace*Large white</v>
      </c>
      <c r="BL519" s="4" t="str">
        <v>Landrace*Large white</v>
      </c>
      <c r="BM519" s="4" t="str">
        <v>Landrace*Large white</v>
      </c>
      <c r="BN519" s="4" t="str">
        <v>Landrace*Large white</v>
      </c>
      <c r="BO519" s="4" t="str">
        <v>Landrace*Large white</v>
      </c>
      <c r="BP519" s="4" t="str">
        <v>Landrace*Large white</v>
      </c>
      <c r="BQ519" s="4" t="str">
        <v>Landrace*Large white</v>
      </c>
      <c r="BR519" s="4" t="str">
        <v>Landrace*Large white</v>
      </c>
      <c r="BS519" s="4" t="str">
        <v>Landrace*Large white</v>
      </c>
      <c r="BT519" s="4" t="str">
        <v>Landrace*Large white</v>
      </c>
      <c r="BU519" s="4" t="str">
        <v>Landrace*Large white</v>
      </c>
      <c r="BV519" s="4" t="str">
        <v>Landrace*Large white</v>
      </c>
      <c r="BX519" s="4" t="str">
        <v>Landrace x Pietrain</v>
      </c>
      <c r="BY519" s="4" t="str">
        <v>Landrace x Pietrain</v>
      </c>
      <c r="BZ519" s="4" t="str">
        <v>Landrace x Pietrain</v>
      </c>
      <c r="CA519" s="4" t="str">
        <v>Landrace x Pietrain</v>
      </c>
      <c r="CB519" s="4" t="str">
        <v>Landrace x Pietrain</v>
      </c>
      <c r="CC519" s="4" t="str">
        <v>Landrace x Pietrain</v>
      </c>
      <c r="CD519" s="4" t="str">
        <v>Landrace x Pietrain</v>
      </c>
      <c r="CE519" s="4" t="str">
        <v>Landrace x Pietrain</v>
      </c>
      <c r="CF519" s="4" t="str">
        <v>Landrace x Pietrain</v>
      </c>
      <c r="CG519" s="4" t="str">
        <v>Landrace x Pietrain</v>
      </c>
      <c r="CH519" s="4" t="str">
        <v>Landrace x Pietrain</v>
      </c>
      <c r="CI519" s="4" t="str">
        <v>Landrace x Pietrain</v>
      </c>
      <c r="CJ519" s="4" t="str">
        <v>Landrace x Pietrain</v>
      </c>
      <c r="CK519" s="4" t="str">
        <v>Landrace x Pietrain</v>
      </c>
      <c r="CL519" s="4" t="str">
        <v>Landrace x Pietrain</v>
      </c>
      <c r="CM519" s="4" t="str">
        <v>Landrace x Pietrain</v>
      </c>
      <c r="CN519" s="4" t="str">
        <v>Landrace x Pietrain</v>
      </c>
      <c r="CO519" s="4" t="str">
        <v>Landrace x Pietrain</v>
      </c>
      <c r="CP519" s="4" t="str">
        <v>Landrace x Pietrain</v>
      </c>
      <c r="CQ519" s="4" t="str">
        <v>Landrace x Pietrain</v>
      </c>
      <c r="CR519" s="4" t="str">
        <v>Landrace x Pietrain</v>
      </c>
      <c r="CS519" s="4" t="str">
        <v>Landrace x Pietrain</v>
      </c>
      <c r="CT519" s="4" t="str">
        <v>Landrace x Pietrain</v>
      </c>
      <c r="CU519" s="4" t="str">
        <v>Landrace x Pietrain</v>
      </c>
      <c r="CV519" s="4" t="str">
        <v>Landrace x Pietrain</v>
      </c>
      <c r="CW519" s="4" t="str">
        <v>Landrace x Pietrain</v>
      </c>
      <c r="CX519" s="4" t="str">
        <v>Landrace x Pietrain</v>
      </c>
      <c r="CY519" s="4" t="str">
        <v>Landrace x Pietrain</v>
      </c>
      <c r="CZ519" s="4" t="str">
        <v>Landrace x Pietrain</v>
      </c>
      <c r="DA519" s="4" t="str">
        <v>Landrace x Pietrain</v>
      </c>
    </row>
    <row r="520" spans="1:105" x14ac:dyDescent="0.35">
      <c r="A520" s="4" t="s">
        <v>1800</v>
      </c>
      <c r="B520" s="4" t="s">
        <v>1799</v>
      </c>
      <c r="C520" s="4" t="s">
        <v>3037</v>
      </c>
      <c r="AS520" s="4" t="str">
        <v>Large white</v>
      </c>
      <c r="AT520" s="4" t="str">
        <v>Large white</v>
      </c>
      <c r="AU520" s="4" t="str">
        <v>Large white</v>
      </c>
      <c r="AV520" s="4" t="str">
        <v>Large white</v>
      </c>
      <c r="AW520" s="4" t="str">
        <v>Large white</v>
      </c>
      <c r="AX520" s="4" t="str">
        <v>Large white</v>
      </c>
      <c r="AY520" s="4" t="str">
        <v>Large white</v>
      </c>
      <c r="AZ520" s="4" t="str">
        <v>Large white</v>
      </c>
      <c r="BA520" s="4" t="str">
        <v>Large white</v>
      </c>
      <c r="BB520" s="4" t="str">
        <v>Large white</v>
      </c>
      <c r="BC520" s="4" t="str">
        <v>Large white</v>
      </c>
      <c r="BD520" s="4" t="str">
        <v>Large white</v>
      </c>
      <c r="BE520" s="4" t="str">
        <v>Large white</v>
      </c>
      <c r="BF520" s="4" t="str">
        <v>Large white</v>
      </c>
      <c r="BG520" s="4" t="str">
        <v>Large white</v>
      </c>
      <c r="BH520" s="4" t="str">
        <v>Large white</v>
      </c>
      <c r="BI520" s="4" t="str">
        <v>Large white</v>
      </c>
      <c r="BJ520" s="4" t="str">
        <v>Large white</v>
      </c>
      <c r="BK520" s="4" t="str">
        <v>Large white</v>
      </c>
      <c r="BL520" s="4" t="str">
        <v>Large white</v>
      </c>
      <c r="BM520" s="4" t="str">
        <v>Large white</v>
      </c>
      <c r="BN520" s="4" t="str">
        <v>Large white</v>
      </c>
      <c r="BO520" s="4" t="str">
        <v>Large white</v>
      </c>
      <c r="BP520" s="4" t="str">
        <v>Large white</v>
      </c>
      <c r="BQ520" s="4" t="str">
        <v>Large white</v>
      </c>
      <c r="BR520" s="4" t="str">
        <v>Large white</v>
      </c>
      <c r="BS520" s="4" t="str">
        <v>Large white</v>
      </c>
      <c r="BT520" s="4" t="str">
        <v>Large white</v>
      </c>
      <c r="BU520" s="4" t="str">
        <v>Large white</v>
      </c>
      <c r="BV520" s="4" t="str">
        <v>Large white</v>
      </c>
      <c r="BX520" s="4" t="str">
        <v>Landrace*Large white</v>
      </c>
      <c r="BY520" s="4" t="str">
        <v>Landrace*Large white</v>
      </c>
      <c r="BZ520" s="4" t="str">
        <v>Landrace*Large white</v>
      </c>
      <c r="CA520" s="4" t="str">
        <v>Landrace*Large white</v>
      </c>
      <c r="CB520" s="4" t="str">
        <v>Landrace*Large white</v>
      </c>
      <c r="CC520" s="4" t="str">
        <v>Landrace*Large white</v>
      </c>
      <c r="CD520" s="4" t="str">
        <v>Landrace*Large white</v>
      </c>
      <c r="CE520" s="4" t="str">
        <v>Landrace*Large white</v>
      </c>
      <c r="CF520" s="4" t="str">
        <v>Landrace*Large white</v>
      </c>
      <c r="CG520" s="4" t="str">
        <v>Landrace*Large white</v>
      </c>
      <c r="CH520" s="4" t="str">
        <v>Landrace*Large white</v>
      </c>
      <c r="CI520" s="4" t="str">
        <v>Landrace*Large white</v>
      </c>
      <c r="CJ520" s="4" t="str">
        <v>Landrace*Large white</v>
      </c>
      <c r="CK520" s="4" t="str">
        <v>Landrace*Large white</v>
      </c>
      <c r="CL520" s="4" t="str">
        <v>Landrace*Large white</v>
      </c>
      <c r="CM520" s="4" t="str">
        <v>Landrace*Large white</v>
      </c>
      <c r="CN520" s="4" t="str">
        <v>Landrace*Large white</v>
      </c>
      <c r="CO520" s="4" t="str">
        <v>Landrace*Large white</v>
      </c>
      <c r="CP520" s="4" t="str">
        <v>Landrace*Large white</v>
      </c>
      <c r="CQ520" s="4" t="str">
        <v>Landrace*Large white</v>
      </c>
      <c r="CR520" s="4" t="str">
        <v>Landrace*Large white</v>
      </c>
      <c r="CS520" s="4" t="str">
        <v>Landrace*Large white</v>
      </c>
      <c r="CT520" s="4" t="str">
        <v>Landrace*Large white</v>
      </c>
      <c r="CU520" s="4" t="str">
        <v>Landrace*Large white</v>
      </c>
      <c r="CV520" s="4" t="str">
        <v>Landrace*Large white</v>
      </c>
      <c r="CW520" s="4" t="str">
        <v>Landrace*Large white</v>
      </c>
      <c r="CX520" s="4" t="str">
        <v>Landrace*Large white</v>
      </c>
      <c r="CY520" s="4" t="str">
        <v>Landrace*Large white</v>
      </c>
      <c r="CZ520" s="4" t="str">
        <v>Landrace*Large white</v>
      </c>
      <c r="DA520" s="4" t="str">
        <v>Landrace*Large white</v>
      </c>
    </row>
    <row r="521" spans="1:105" x14ac:dyDescent="0.35">
      <c r="A521" s="4" t="s">
        <v>2048</v>
      </c>
      <c r="B521" s="4" t="s">
        <v>2047</v>
      </c>
      <c r="C521" s="4" t="s">
        <v>3038</v>
      </c>
      <c r="AS521" s="4" t="str">
        <v>Large white x Duroc</v>
      </c>
      <c r="AT521" s="4" t="str">
        <v>Large white x Duroc</v>
      </c>
      <c r="AU521" s="4" t="str">
        <v>Large white x Duroc</v>
      </c>
      <c r="AV521" s="4" t="str">
        <v>Large white x Duroc</v>
      </c>
      <c r="AW521" s="4" t="str">
        <v>Large white x Duroc</v>
      </c>
      <c r="AX521" s="4" t="str">
        <v>Large white x Duroc</v>
      </c>
      <c r="AY521" s="4" t="str">
        <v>Large white x Duroc</v>
      </c>
      <c r="AZ521" s="4" t="str">
        <v>Large white x Duroc</v>
      </c>
      <c r="BA521" s="4" t="str">
        <v>Large white x Duroc</v>
      </c>
      <c r="BB521" s="4" t="str">
        <v>Large white x Duroc</v>
      </c>
      <c r="BC521" s="4" t="str">
        <v>Large white x Duroc</v>
      </c>
      <c r="BD521" s="4" t="str">
        <v>Large white x Duroc</v>
      </c>
      <c r="BE521" s="4" t="str">
        <v>Large white x Duroc</v>
      </c>
      <c r="BF521" s="4" t="str">
        <v>Large white x Duroc</v>
      </c>
      <c r="BG521" s="4" t="str">
        <v>Large white x Duroc</v>
      </c>
      <c r="BH521" s="4" t="str">
        <v>Large white x Duroc</v>
      </c>
      <c r="BI521" s="4" t="str">
        <v>Large white x Duroc</v>
      </c>
      <c r="BJ521" s="4" t="str">
        <v>Large white x Duroc</v>
      </c>
      <c r="BK521" s="4" t="str">
        <v>Large white x Duroc</v>
      </c>
      <c r="BL521" s="4" t="str">
        <v>Large white x Duroc</v>
      </c>
      <c r="BM521" s="4" t="str">
        <v>Large white x Duroc</v>
      </c>
      <c r="BN521" s="4" t="str">
        <v>Large white x Duroc</v>
      </c>
      <c r="BO521" s="4" t="str">
        <v>Large white x Duroc</v>
      </c>
      <c r="BP521" s="4" t="str">
        <v>Large white x Duroc</v>
      </c>
      <c r="BQ521" s="4" t="str">
        <v>Large white x Duroc</v>
      </c>
      <c r="BR521" s="4" t="str">
        <v>Large white x Duroc</v>
      </c>
      <c r="BS521" s="4" t="str">
        <v>Large white x Duroc</v>
      </c>
      <c r="BT521" s="4" t="str">
        <v>Large white x Duroc</v>
      </c>
      <c r="BU521" s="4" t="str">
        <v>Large white x Duroc</v>
      </c>
      <c r="BV521" s="4" t="str">
        <v>Large white x Duroc</v>
      </c>
      <c r="BX521" s="4" t="str">
        <v>Large white</v>
      </c>
      <c r="BY521" s="4" t="str">
        <v>Large white</v>
      </c>
      <c r="BZ521" s="4" t="str">
        <v>Large white</v>
      </c>
      <c r="CA521" s="4" t="str">
        <v>Large white</v>
      </c>
      <c r="CB521" s="4" t="str">
        <v>Large white</v>
      </c>
      <c r="CC521" s="4" t="str">
        <v>Large white</v>
      </c>
      <c r="CD521" s="4" t="str">
        <v>Large white</v>
      </c>
      <c r="CE521" s="4" t="str">
        <v>Large white</v>
      </c>
      <c r="CF521" s="4" t="str">
        <v>Large white</v>
      </c>
      <c r="CG521" s="4" t="str">
        <v>Large white</v>
      </c>
      <c r="CH521" s="4" t="str">
        <v>Large white</v>
      </c>
      <c r="CI521" s="4" t="str">
        <v>Large white</v>
      </c>
      <c r="CJ521" s="4" t="str">
        <v>Large white</v>
      </c>
      <c r="CK521" s="4" t="str">
        <v>Large white</v>
      </c>
      <c r="CL521" s="4" t="str">
        <v>Large white</v>
      </c>
      <c r="CM521" s="4" t="str">
        <v>Large white</v>
      </c>
      <c r="CN521" s="4" t="str">
        <v>Large white</v>
      </c>
      <c r="CO521" s="4" t="str">
        <v>Large white</v>
      </c>
      <c r="CP521" s="4" t="str">
        <v>Large white</v>
      </c>
      <c r="CQ521" s="4" t="str">
        <v>Large white</v>
      </c>
      <c r="CR521" s="4" t="str">
        <v>Large white</v>
      </c>
      <c r="CS521" s="4" t="str">
        <v>Large white</v>
      </c>
      <c r="CT521" s="4" t="str">
        <v>Large white</v>
      </c>
      <c r="CU521" s="4" t="str">
        <v>Large white</v>
      </c>
      <c r="CV521" s="4" t="str">
        <v>Large white</v>
      </c>
      <c r="CW521" s="4" t="str">
        <v>Large white</v>
      </c>
      <c r="CX521" s="4" t="str">
        <v>Large white</v>
      </c>
      <c r="CY521" s="4" t="str">
        <v>Large white</v>
      </c>
      <c r="CZ521" s="4" t="str">
        <v>Large white</v>
      </c>
      <c r="DA521" s="4" t="str">
        <v>Large white</v>
      </c>
    </row>
    <row r="522" spans="1:105" x14ac:dyDescent="0.35">
      <c r="A522" s="4" t="s">
        <v>2048</v>
      </c>
      <c r="B522" s="4" t="s">
        <v>2047</v>
      </c>
      <c r="C522" s="4" t="s">
        <v>3039</v>
      </c>
      <c r="AS522" s="4" t="str">
        <v>Large white x Landrace</v>
      </c>
      <c r="AT522" s="4" t="str">
        <v>Large white x Landrace</v>
      </c>
      <c r="AU522" s="4" t="str">
        <v>Large white x Landrace</v>
      </c>
      <c r="AV522" s="4" t="str">
        <v>Large white x Landrace</v>
      </c>
      <c r="AW522" s="4" t="str">
        <v>Large white x Landrace</v>
      </c>
      <c r="AX522" s="4" t="str">
        <v>Large white x Landrace</v>
      </c>
      <c r="AY522" s="4" t="str">
        <v>Large white x Landrace</v>
      </c>
      <c r="AZ522" s="4" t="str">
        <v>Large white x Landrace</v>
      </c>
      <c r="BA522" s="4" t="str">
        <v>Large white x Landrace</v>
      </c>
      <c r="BB522" s="4" t="str">
        <v>Large white x Landrace</v>
      </c>
      <c r="BC522" s="4" t="str">
        <v>Large white x Landrace</v>
      </c>
      <c r="BD522" s="4" t="str">
        <v>Large white x Landrace</v>
      </c>
      <c r="BE522" s="4" t="str">
        <v>Large white x Landrace</v>
      </c>
      <c r="BF522" s="4" t="str">
        <v>Large white x Landrace</v>
      </c>
      <c r="BG522" s="4" t="str">
        <v>Large white x Landrace</v>
      </c>
      <c r="BH522" s="4" t="str">
        <v>Large white x Landrace</v>
      </c>
      <c r="BI522" s="4" t="str">
        <v>Large white x Landrace</v>
      </c>
      <c r="BJ522" s="4" t="str">
        <v>Large white x Landrace</v>
      </c>
      <c r="BK522" s="4" t="str">
        <v>Large white x Landrace</v>
      </c>
      <c r="BL522" s="4" t="str">
        <v>Large white x Landrace</v>
      </c>
      <c r="BM522" s="4" t="str">
        <v>Large white x Landrace</v>
      </c>
      <c r="BN522" s="4" t="str">
        <v>Large white x Landrace</v>
      </c>
      <c r="BO522" s="4" t="str">
        <v>Large white x Landrace</v>
      </c>
      <c r="BP522" s="4" t="str">
        <v>Large white x Landrace</v>
      </c>
      <c r="BQ522" s="4" t="str">
        <v>Large white x Landrace</v>
      </c>
      <c r="BR522" s="4" t="str">
        <v>Large white x Landrace</v>
      </c>
      <c r="BS522" s="4" t="str">
        <v>Large white x Landrace</v>
      </c>
      <c r="BT522" s="4" t="str">
        <v>Large white x Landrace</v>
      </c>
      <c r="BU522" s="4" t="str">
        <v>Large white x Landrace</v>
      </c>
      <c r="BV522" s="4" t="str">
        <v>Large white x Landrace</v>
      </c>
      <c r="BX522" s="4" t="str">
        <v>Large white x Duroc</v>
      </c>
      <c r="BY522" s="4" t="str">
        <v>Large white x Duroc</v>
      </c>
      <c r="BZ522" s="4" t="str">
        <v>Large white x Duroc</v>
      </c>
      <c r="CA522" s="4" t="str">
        <v>Large white x Duroc</v>
      </c>
      <c r="CB522" s="4" t="str">
        <v>Large white x Duroc</v>
      </c>
      <c r="CC522" s="4" t="str">
        <v>Large white x Duroc</v>
      </c>
      <c r="CD522" s="4" t="str">
        <v>Large white x Duroc</v>
      </c>
      <c r="CE522" s="4" t="str">
        <v>Large white x Duroc</v>
      </c>
      <c r="CF522" s="4" t="str">
        <v>Large white x Duroc</v>
      </c>
      <c r="CG522" s="4" t="str">
        <v>Large white x Duroc</v>
      </c>
      <c r="CH522" s="4" t="str">
        <v>Large white x Duroc</v>
      </c>
      <c r="CI522" s="4" t="str">
        <v>Large white x Duroc</v>
      </c>
      <c r="CJ522" s="4" t="str">
        <v>Large white x Duroc</v>
      </c>
      <c r="CK522" s="4" t="str">
        <v>Large white x Duroc</v>
      </c>
      <c r="CL522" s="4" t="str">
        <v>Large white x Duroc</v>
      </c>
      <c r="CM522" s="4" t="str">
        <v>Large white x Duroc</v>
      </c>
      <c r="CN522" s="4" t="str">
        <v>Large white x Duroc</v>
      </c>
      <c r="CO522" s="4" t="str">
        <v>Large white x Duroc</v>
      </c>
      <c r="CP522" s="4" t="str">
        <v>Large white x Duroc</v>
      </c>
      <c r="CQ522" s="4" t="str">
        <v>Large white x Duroc</v>
      </c>
      <c r="CR522" s="4" t="str">
        <v>Large white x Duroc</v>
      </c>
      <c r="CS522" s="4" t="str">
        <v>Large white x Duroc</v>
      </c>
      <c r="CT522" s="4" t="str">
        <v>Large white x Duroc</v>
      </c>
      <c r="CU522" s="4" t="str">
        <v>Large white x Duroc</v>
      </c>
      <c r="CV522" s="4" t="str">
        <v>Large white x Duroc</v>
      </c>
      <c r="CW522" s="4" t="str">
        <v>Large white x Duroc</v>
      </c>
      <c r="CX522" s="4" t="str">
        <v>Large white x Duroc</v>
      </c>
      <c r="CY522" s="4" t="str">
        <v>Large white x Duroc</v>
      </c>
      <c r="CZ522" s="4" t="str">
        <v>Large white x Duroc</v>
      </c>
      <c r="DA522" s="4" t="str">
        <v>Large white x Duroc</v>
      </c>
    </row>
    <row r="523" spans="1:105" x14ac:dyDescent="0.35">
      <c r="A523" s="4" t="s">
        <v>2048</v>
      </c>
      <c r="B523" s="4" t="s">
        <v>2047</v>
      </c>
      <c r="C523" s="4" t="s">
        <v>3040</v>
      </c>
      <c r="AS523" s="4" t="str">
        <v>Large white x South African landrace boars</v>
      </c>
      <c r="AT523" s="4" t="str">
        <v>Large white x South African landrace boars</v>
      </c>
      <c r="AU523" s="4" t="str">
        <v>Large white x South African landrace boars</v>
      </c>
      <c r="AV523" s="4" t="str">
        <v>Large white x South African landrace boars</v>
      </c>
      <c r="AW523" s="4" t="str">
        <v>Large white x South African landrace boars</v>
      </c>
      <c r="AX523" s="4" t="str">
        <v>Large white x South African landrace boars</v>
      </c>
      <c r="AY523" s="4" t="str">
        <v>Large white x South African landrace boars</v>
      </c>
      <c r="AZ523" s="4" t="str">
        <v>Large white x South African landrace boars</v>
      </c>
      <c r="BA523" s="4" t="str">
        <v>Large white x South African landrace boars</v>
      </c>
      <c r="BB523" s="4" t="str">
        <v>Large white x South African landrace boars</v>
      </c>
      <c r="BC523" s="4" t="str">
        <v>Large white x South African landrace boars</v>
      </c>
      <c r="BD523" s="4" t="str">
        <v>Large white x South African landrace boars</v>
      </c>
      <c r="BE523" s="4" t="str">
        <v>Large white x South African landrace boars</v>
      </c>
      <c r="BF523" s="4" t="str">
        <v>Large white x South African landrace boars</v>
      </c>
      <c r="BG523" s="4" t="str">
        <v>Large white x South African landrace boars</v>
      </c>
      <c r="BH523" s="4" t="str">
        <v>Large white x South African landrace boars</v>
      </c>
      <c r="BI523" s="4" t="str">
        <v>Large white x South African landrace boars</v>
      </c>
      <c r="BJ523" s="4" t="str">
        <v>Large white x South African landrace boars</v>
      </c>
      <c r="BK523" s="4" t="str">
        <v>Large white x South African landrace boars</v>
      </c>
      <c r="BL523" s="4" t="str">
        <v>Large white x South African landrace boars</v>
      </c>
      <c r="BM523" s="4" t="str">
        <v>Large white x South African landrace boars</v>
      </c>
      <c r="BN523" s="4" t="str">
        <v>Large white x South African landrace boars</v>
      </c>
      <c r="BO523" s="4" t="str">
        <v>Large white x South African landrace boars</v>
      </c>
      <c r="BP523" s="4" t="str">
        <v>Large white x South African landrace boars</v>
      </c>
      <c r="BQ523" s="4" t="str">
        <v>Large white x South African landrace boars</v>
      </c>
      <c r="BR523" s="4" t="str">
        <v>Large white x South African landrace boars</v>
      </c>
      <c r="BS523" s="4" t="str">
        <v>Large white x South African landrace boars</v>
      </c>
      <c r="BT523" s="4" t="str">
        <v>Large white x South African landrace boars</v>
      </c>
      <c r="BU523" s="4" t="str">
        <v>Large white x South African landrace boars</v>
      </c>
      <c r="BV523" s="4" t="str">
        <v>Large white x South African landrace boars</v>
      </c>
      <c r="BX523" s="4" t="str">
        <v>Large white x Landrace</v>
      </c>
      <c r="BY523" s="4" t="str">
        <v>Large white x Landrace</v>
      </c>
      <c r="BZ523" s="4" t="str">
        <v>Large white x Landrace</v>
      </c>
      <c r="CA523" s="4" t="str">
        <v>Large white x Landrace</v>
      </c>
      <c r="CB523" s="4" t="str">
        <v>Large white x Landrace</v>
      </c>
      <c r="CC523" s="4" t="str">
        <v>Large white x Landrace</v>
      </c>
      <c r="CD523" s="4" t="str">
        <v>Large white x Landrace</v>
      </c>
      <c r="CE523" s="4" t="str">
        <v>Large white x Landrace</v>
      </c>
      <c r="CF523" s="4" t="str">
        <v>Large white x Landrace</v>
      </c>
      <c r="CG523" s="4" t="str">
        <v>Large white x Landrace</v>
      </c>
      <c r="CH523" s="4" t="str">
        <v>Large white x Landrace</v>
      </c>
      <c r="CI523" s="4" t="str">
        <v>Large white x Landrace</v>
      </c>
      <c r="CJ523" s="4" t="str">
        <v>Large white x Landrace</v>
      </c>
      <c r="CK523" s="4" t="str">
        <v>Large white x Landrace</v>
      </c>
      <c r="CL523" s="4" t="str">
        <v>Large white x Landrace</v>
      </c>
      <c r="CM523" s="4" t="str">
        <v>Large white x Landrace</v>
      </c>
      <c r="CN523" s="4" t="str">
        <v>Large white x Landrace</v>
      </c>
      <c r="CO523" s="4" t="str">
        <v>Large white x Landrace</v>
      </c>
      <c r="CP523" s="4" t="str">
        <v>Large white x Landrace</v>
      </c>
      <c r="CQ523" s="4" t="str">
        <v>Large white x Landrace</v>
      </c>
      <c r="CR523" s="4" t="str">
        <v>Large white x Landrace</v>
      </c>
      <c r="CS523" s="4" t="str">
        <v>Large white x Landrace</v>
      </c>
      <c r="CT523" s="4" t="str">
        <v>Large white x Landrace</v>
      </c>
      <c r="CU523" s="4" t="str">
        <v>Large white x Landrace</v>
      </c>
      <c r="CV523" s="4" t="str">
        <v>Large white x Landrace</v>
      </c>
      <c r="CW523" s="4" t="str">
        <v>Large white x Landrace</v>
      </c>
      <c r="CX523" s="4" t="str">
        <v>Large white x Landrace</v>
      </c>
      <c r="CY523" s="4" t="str">
        <v>Large white x Landrace</v>
      </c>
      <c r="CZ523" s="4" t="str">
        <v>Large white x Landrace</v>
      </c>
      <c r="DA523" s="4" t="str">
        <v>Large white x Landrace</v>
      </c>
    </row>
    <row r="524" spans="1:105" x14ac:dyDescent="0.35">
      <c r="A524" s="4" t="s">
        <v>1826</v>
      </c>
      <c r="B524" s="4" t="s">
        <v>1825</v>
      </c>
      <c r="C524" s="4" t="s">
        <v>3041</v>
      </c>
      <c r="AS524" s="4" t="str">
        <v>Large white x South African landrace x Duroc piglets</v>
      </c>
      <c r="AT524" s="4" t="str">
        <v>Large white x South African landrace x Duroc piglets</v>
      </c>
      <c r="AU524" s="4" t="str">
        <v>Large white x South African landrace x Duroc piglets</v>
      </c>
      <c r="AV524" s="4" t="str">
        <v>Large white x South African landrace x Duroc piglets</v>
      </c>
      <c r="AW524" s="4" t="str">
        <v>Large white x South African landrace x Duroc piglets</v>
      </c>
      <c r="AX524" s="4" t="str">
        <v>Large white x South African landrace x Duroc piglets</v>
      </c>
      <c r="AY524" s="4" t="str">
        <v>Large white x South African landrace x Duroc piglets</v>
      </c>
      <c r="AZ524" s="4" t="str">
        <v>Large white x South African landrace x Duroc piglets</v>
      </c>
      <c r="BA524" s="4" t="str">
        <v>Large white x South African landrace x Duroc piglets</v>
      </c>
      <c r="BB524" s="4" t="str">
        <v>Large white x South African landrace x Duroc piglets</v>
      </c>
      <c r="BC524" s="4" t="str">
        <v>Large white x South African landrace x Duroc piglets</v>
      </c>
      <c r="BD524" s="4" t="str">
        <v>Large white x South African landrace x Duroc piglets</v>
      </c>
      <c r="BE524" s="4" t="str">
        <v>Large white x South African landrace x Duroc piglets</v>
      </c>
      <c r="BF524" s="4" t="str">
        <v>Large white x South African landrace x Duroc piglets</v>
      </c>
      <c r="BG524" s="4" t="str">
        <v>Large white x South African landrace x Duroc piglets</v>
      </c>
      <c r="BH524" s="4" t="str">
        <v>Large white x South African landrace x Duroc piglets</v>
      </c>
      <c r="BI524" s="4" t="str">
        <v>Large white x South African landrace x Duroc piglets</v>
      </c>
      <c r="BJ524" s="4" t="str">
        <v>Large white x South African landrace x Duroc piglets</v>
      </c>
      <c r="BK524" s="4" t="str">
        <v>Large white x South African landrace x Duroc piglets</v>
      </c>
      <c r="BL524" s="4" t="str">
        <v>Large white x South African landrace x Duroc piglets</v>
      </c>
      <c r="BM524" s="4" t="str">
        <v>Large white x South African landrace x Duroc piglets</v>
      </c>
      <c r="BN524" s="4" t="str">
        <v>Large white x South African landrace x Duroc piglets</v>
      </c>
      <c r="BO524" s="4" t="str">
        <v>Large white x South African landrace x Duroc piglets</v>
      </c>
      <c r="BP524" s="4" t="str">
        <v>Large white x South African landrace x Duroc piglets</v>
      </c>
      <c r="BQ524" s="4" t="str">
        <v>Large white x South African landrace x Duroc piglets</v>
      </c>
      <c r="BR524" s="4" t="str">
        <v>Large white x South African landrace x Duroc piglets</v>
      </c>
      <c r="BS524" s="4" t="str">
        <v>Large white x South African landrace x Duroc piglets</v>
      </c>
      <c r="BT524" s="4" t="str">
        <v>Large white x South African landrace x Duroc piglets</v>
      </c>
      <c r="BU524" s="4" t="str">
        <v>Large white x South African landrace x Duroc piglets</v>
      </c>
      <c r="BV524" s="4" t="str">
        <v>Large white x South African landrace x Duroc piglets</v>
      </c>
      <c r="BX524" s="4" t="str">
        <v>Large white x South African landrace boars</v>
      </c>
      <c r="BY524" s="4" t="str">
        <v>Large white x South African landrace boars</v>
      </c>
      <c r="BZ524" s="4" t="str">
        <v>Large white x South African landrace boars</v>
      </c>
      <c r="CA524" s="4" t="str">
        <v>Large white x South African landrace boars</v>
      </c>
      <c r="CB524" s="4" t="str">
        <v>Large white x South African landrace boars</v>
      </c>
      <c r="CC524" s="4" t="str">
        <v>Large white x South African landrace boars</v>
      </c>
      <c r="CD524" s="4" t="str">
        <v>Large white x South African landrace boars</v>
      </c>
      <c r="CE524" s="4" t="str">
        <v>Large white x South African landrace boars</v>
      </c>
      <c r="CF524" s="4" t="str">
        <v>Large white x South African landrace boars</v>
      </c>
      <c r="CG524" s="4" t="str">
        <v>Large white x South African landrace boars</v>
      </c>
      <c r="CH524" s="4" t="str">
        <v>Large white x South African landrace boars</v>
      </c>
      <c r="CI524" s="4" t="str">
        <v>Large white x South African landrace boars</v>
      </c>
      <c r="CJ524" s="4" t="str">
        <v>Large white x South African landrace boars</v>
      </c>
      <c r="CK524" s="4" t="str">
        <v>Large white x South African landrace boars</v>
      </c>
      <c r="CL524" s="4" t="str">
        <v>Large white x South African landrace boars</v>
      </c>
      <c r="CM524" s="4" t="str">
        <v>Large white x South African landrace boars</v>
      </c>
      <c r="CN524" s="4" t="str">
        <v>Large white x South African landrace boars</v>
      </c>
      <c r="CO524" s="4" t="str">
        <v>Large white x South African landrace boars</v>
      </c>
      <c r="CP524" s="4" t="str">
        <v>Large white x South African landrace boars</v>
      </c>
      <c r="CQ524" s="4" t="str">
        <v>Large white x South African landrace boars</v>
      </c>
      <c r="CR524" s="4" t="str">
        <v>Large white x South African landrace boars</v>
      </c>
      <c r="CS524" s="4" t="str">
        <v>Large white x South African landrace boars</v>
      </c>
      <c r="CT524" s="4" t="str">
        <v>Large white x South African landrace boars</v>
      </c>
      <c r="CU524" s="4" t="str">
        <v>Large white x South African landrace boars</v>
      </c>
      <c r="CV524" s="4" t="str">
        <v>Large white x South African landrace boars</v>
      </c>
      <c r="CW524" s="4" t="str">
        <v>Large white x South African landrace boars</v>
      </c>
      <c r="CX524" s="4" t="str">
        <v>Large white x South African landrace boars</v>
      </c>
      <c r="CY524" s="4" t="str">
        <v>Large white x South African landrace boars</v>
      </c>
      <c r="CZ524" s="4" t="str">
        <v>Large white x South African landrace boars</v>
      </c>
      <c r="DA524" s="4" t="str">
        <v>Large white x South African landrace boars</v>
      </c>
    </row>
    <row r="525" spans="1:105" x14ac:dyDescent="0.35">
      <c r="A525" s="4" t="s">
        <v>1826</v>
      </c>
      <c r="B525" s="4" t="s">
        <v>1825</v>
      </c>
      <c r="C525" s="4" t="s">
        <v>3042</v>
      </c>
      <c r="AS525" s="4" t="str">
        <v>Large white*Landrace</v>
      </c>
      <c r="AT525" s="4" t="str">
        <v>Large white*Landrace</v>
      </c>
      <c r="AU525" s="4" t="str">
        <v>Large white*Landrace</v>
      </c>
      <c r="AV525" s="4" t="str">
        <v>Large white*Landrace</v>
      </c>
      <c r="AW525" s="4" t="str">
        <v>Large white*Landrace</v>
      </c>
      <c r="AX525" s="4" t="str">
        <v>Large white*Landrace</v>
      </c>
      <c r="AY525" s="4" t="str">
        <v>Large white*Landrace</v>
      </c>
      <c r="AZ525" s="4" t="str">
        <v>Large white*Landrace</v>
      </c>
      <c r="BA525" s="4" t="str">
        <v>Large white*Landrace</v>
      </c>
      <c r="BB525" s="4" t="str">
        <v>Large white*Landrace</v>
      </c>
      <c r="BC525" s="4" t="str">
        <v>Large white*Landrace</v>
      </c>
      <c r="BD525" s="4" t="str">
        <v>Large white*Landrace</v>
      </c>
      <c r="BE525" s="4" t="str">
        <v>Large white*Landrace</v>
      </c>
      <c r="BF525" s="4" t="str">
        <v>Large white*Landrace</v>
      </c>
      <c r="BG525" s="4" t="str">
        <v>Large white*Landrace</v>
      </c>
      <c r="BH525" s="4" t="str">
        <v>Large white*Landrace</v>
      </c>
      <c r="BI525" s="4" t="str">
        <v>Large white*Landrace</v>
      </c>
      <c r="BJ525" s="4" t="str">
        <v>Large white*Landrace</v>
      </c>
      <c r="BK525" s="4" t="str">
        <v>Large white*Landrace</v>
      </c>
      <c r="BL525" s="4" t="str">
        <v>Large white*Landrace</v>
      </c>
      <c r="BM525" s="4" t="str">
        <v>Large white*Landrace</v>
      </c>
      <c r="BN525" s="4" t="str">
        <v>Large white*Landrace</v>
      </c>
      <c r="BO525" s="4" t="str">
        <v>Large white*Landrace</v>
      </c>
      <c r="BP525" s="4" t="str">
        <v>Large white*Landrace</v>
      </c>
      <c r="BQ525" s="4" t="str">
        <v>Large white*Landrace</v>
      </c>
      <c r="BR525" s="4" t="str">
        <v>Large white*Landrace</v>
      </c>
      <c r="BS525" s="4" t="str">
        <v>Large white*Landrace</v>
      </c>
      <c r="BT525" s="4" t="str">
        <v>Large white*Landrace</v>
      </c>
      <c r="BU525" s="4" t="str">
        <v>Large white*Landrace</v>
      </c>
      <c r="BV525" s="4" t="str">
        <v>Large white*Landrace</v>
      </c>
      <c r="BX525" s="4" t="str">
        <v>Large white x South African landrace x Duroc piglets</v>
      </c>
      <c r="BY525" s="4" t="str">
        <v>Large white x South African landrace x Duroc piglets</v>
      </c>
      <c r="BZ525" s="4" t="str">
        <v>Large white x South African landrace x Duroc piglets</v>
      </c>
      <c r="CA525" s="4" t="str">
        <v>Large white x South African landrace x Duroc piglets</v>
      </c>
      <c r="CB525" s="4" t="str">
        <v>Large white x South African landrace x Duroc piglets</v>
      </c>
      <c r="CC525" s="4" t="str">
        <v>Large white x South African landrace x Duroc piglets</v>
      </c>
      <c r="CD525" s="4" t="str">
        <v>Large white x South African landrace x Duroc piglets</v>
      </c>
      <c r="CE525" s="4" t="str">
        <v>Large white x South African landrace x Duroc piglets</v>
      </c>
      <c r="CF525" s="4" t="str">
        <v>Large white x South African landrace x Duroc piglets</v>
      </c>
      <c r="CG525" s="4" t="str">
        <v>Large white x South African landrace x Duroc piglets</v>
      </c>
      <c r="CH525" s="4" t="str">
        <v>Large white x South African landrace x Duroc piglets</v>
      </c>
      <c r="CI525" s="4" t="str">
        <v>Large white x South African landrace x Duroc piglets</v>
      </c>
      <c r="CJ525" s="4" t="str">
        <v>Large white x South African landrace x Duroc piglets</v>
      </c>
      <c r="CK525" s="4" t="str">
        <v>Large white x South African landrace x Duroc piglets</v>
      </c>
      <c r="CL525" s="4" t="str">
        <v>Large white x South African landrace x Duroc piglets</v>
      </c>
      <c r="CM525" s="4" t="str">
        <v>Large white x South African landrace x Duroc piglets</v>
      </c>
      <c r="CN525" s="4" t="str">
        <v>Large white x South African landrace x Duroc piglets</v>
      </c>
      <c r="CO525" s="4" t="str">
        <v>Large white x South African landrace x Duroc piglets</v>
      </c>
      <c r="CP525" s="4" t="str">
        <v>Large white x South African landrace x Duroc piglets</v>
      </c>
      <c r="CQ525" s="4" t="str">
        <v>Large white x South African landrace x Duroc piglets</v>
      </c>
      <c r="CR525" s="4" t="str">
        <v>Large white x South African landrace x Duroc piglets</v>
      </c>
      <c r="CS525" s="4" t="str">
        <v>Large white x South African landrace x Duroc piglets</v>
      </c>
      <c r="CT525" s="4" t="str">
        <v>Large white x South African landrace x Duroc piglets</v>
      </c>
      <c r="CU525" s="4" t="str">
        <v>Large white x South African landrace x Duroc piglets</v>
      </c>
      <c r="CV525" s="4" t="str">
        <v>Large white x South African landrace x Duroc piglets</v>
      </c>
      <c r="CW525" s="4" t="str">
        <v>Large white x South African landrace x Duroc piglets</v>
      </c>
      <c r="CX525" s="4" t="str">
        <v>Large white x South African landrace x Duroc piglets</v>
      </c>
      <c r="CY525" s="4" t="str">
        <v>Large white x South African landrace x Duroc piglets</v>
      </c>
      <c r="CZ525" s="4" t="str">
        <v>Large white x South African landrace x Duroc piglets</v>
      </c>
      <c r="DA525" s="4" t="str">
        <v>Large white x South African landrace x Duroc piglets</v>
      </c>
    </row>
    <row r="526" spans="1:105" x14ac:dyDescent="0.35">
      <c r="A526" s="4" t="s">
        <v>1826</v>
      </c>
      <c r="B526" s="4" t="s">
        <v>1825</v>
      </c>
      <c r="C526" s="4" t="s">
        <v>3043</v>
      </c>
      <c r="AS526" s="4" t="str">
        <v>Large white*Landrace*Hampshire*Duroc</v>
      </c>
      <c r="AT526" s="4" t="str">
        <v>Large white*Landrace*Hampshire*Duroc</v>
      </c>
      <c r="AU526" s="4" t="str">
        <v>Large white*Landrace*Hampshire*Duroc</v>
      </c>
      <c r="AV526" s="4" t="str">
        <v>Large white*Landrace*Hampshire*Duroc</v>
      </c>
      <c r="AW526" s="4" t="str">
        <v>Large white*Landrace*Hampshire*Duroc</v>
      </c>
      <c r="AX526" s="4" t="str">
        <v>Large white*Landrace*Hampshire*Duroc</v>
      </c>
      <c r="AY526" s="4" t="str">
        <v>Large white*Landrace*Hampshire*Duroc</v>
      </c>
      <c r="AZ526" s="4" t="str">
        <v>Large white*Landrace*Hampshire*Duroc</v>
      </c>
      <c r="BA526" s="4" t="str">
        <v>Large white*Landrace*Hampshire*Duroc</v>
      </c>
      <c r="BB526" s="4" t="str">
        <v>Large white*Landrace*Hampshire*Duroc</v>
      </c>
      <c r="BC526" s="4" t="str">
        <v>Large white*Landrace*Hampshire*Duroc</v>
      </c>
      <c r="BD526" s="4" t="str">
        <v>Large white*Landrace*Hampshire*Duroc</v>
      </c>
      <c r="BE526" s="4" t="str">
        <v>Large white*Landrace*Hampshire*Duroc</v>
      </c>
      <c r="BF526" s="4" t="str">
        <v>Large white*Landrace*Hampshire*Duroc</v>
      </c>
      <c r="BG526" s="4" t="str">
        <v>Large white*Landrace*Hampshire*Duroc</v>
      </c>
      <c r="BH526" s="4" t="str">
        <v>Large white*Landrace*Hampshire*Duroc</v>
      </c>
      <c r="BI526" s="4" t="str">
        <v>Large white*Landrace*Hampshire*Duroc</v>
      </c>
      <c r="BJ526" s="4" t="str">
        <v>Large white*Landrace*Hampshire*Duroc</v>
      </c>
      <c r="BK526" s="4" t="str">
        <v>Large white*Landrace*Hampshire*Duroc</v>
      </c>
      <c r="BL526" s="4" t="str">
        <v>Large white*Landrace*Hampshire*Duroc</v>
      </c>
      <c r="BM526" s="4" t="str">
        <v>Large white*Landrace*Hampshire*Duroc</v>
      </c>
      <c r="BN526" s="4" t="str">
        <v>Large white*Landrace*Hampshire*Duroc</v>
      </c>
      <c r="BO526" s="4" t="str">
        <v>Large white*Landrace*Hampshire*Duroc</v>
      </c>
      <c r="BP526" s="4" t="str">
        <v>Large white*Landrace*Hampshire*Duroc</v>
      </c>
      <c r="BQ526" s="4" t="str">
        <v>Large white*Landrace*Hampshire*Duroc</v>
      </c>
      <c r="BR526" s="4" t="str">
        <v>Large white*Landrace*Hampshire*Duroc</v>
      </c>
      <c r="BS526" s="4" t="str">
        <v>Large white*Landrace*Hampshire*Duroc</v>
      </c>
      <c r="BT526" s="4" t="str">
        <v>Large white*Landrace*Hampshire*Duroc</v>
      </c>
      <c r="BU526" s="4" t="str">
        <v>Large white*Landrace*Hampshire*Duroc</v>
      </c>
      <c r="BV526" s="4" t="str">
        <v>Large white*Landrace*Hampshire*Duroc</v>
      </c>
      <c r="BX526" s="4" t="str">
        <v>Large white*Landrace</v>
      </c>
      <c r="BY526" s="4" t="str">
        <v>Large white*Landrace</v>
      </c>
      <c r="BZ526" s="4" t="str">
        <v>Large white*Landrace</v>
      </c>
      <c r="CA526" s="4" t="str">
        <v>Large white*Landrace</v>
      </c>
      <c r="CB526" s="4" t="str">
        <v>Large white*Landrace</v>
      </c>
      <c r="CC526" s="4" t="str">
        <v>Large white*Landrace</v>
      </c>
      <c r="CD526" s="4" t="str">
        <v>Large white*Landrace</v>
      </c>
      <c r="CE526" s="4" t="str">
        <v>Large white*Landrace</v>
      </c>
      <c r="CF526" s="4" t="str">
        <v>Large white*Landrace</v>
      </c>
      <c r="CG526" s="4" t="str">
        <v>Large white*Landrace</v>
      </c>
      <c r="CH526" s="4" t="str">
        <v>Large white*Landrace</v>
      </c>
      <c r="CI526" s="4" t="str">
        <v>Large white*Landrace</v>
      </c>
      <c r="CJ526" s="4" t="str">
        <v>Large white*Landrace</v>
      </c>
      <c r="CK526" s="4" t="str">
        <v>Large white*Landrace</v>
      </c>
      <c r="CL526" s="4" t="str">
        <v>Large white*Landrace</v>
      </c>
      <c r="CM526" s="4" t="str">
        <v>Large white*Landrace</v>
      </c>
      <c r="CN526" s="4" t="str">
        <v>Large white*Landrace</v>
      </c>
      <c r="CO526" s="4" t="str">
        <v>Large white*Landrace</v>
      </c>
      <c r="CP526" s="4" t="str">
        <v>Large white*Landrace</v>
      </c>
      <c r="CQ526" s="4" t="str">
        <v>Large white*Landrace</v>
      </c>
      <c r="CR526" s="4" t="str">
        <v>Large white*Landrace</v>
      </c>
      <c r="CS526" s="4" t="str">
        <v>Large white*Landrace</v>
      </c>
      <c r="CT526" s="4" t="str">
        <v>Large white*Landrace</v>
      </c>
      <c r="CU526" s="4" t="str">
        <v>Large white*Landrace</v>
      </c>
      <c r="CV526" s="4" t="str">
        <v>Large white*Landrace</v>
      </c>
      <c r="CW526" s="4" t="str">
        <v>Large white*Landrace</v>
      </c>
      <c r="CX526" s="4" t="str">
        <v>Large white*Landrace</v>
      </c>
      <c r="CY526" s="4" t="str">
        <v>Large white*Landrace</v>
      </c>
      <c r="CZ526" s="4" t="str">
        <v>Large white*Landrace</v>
      </c>
      <c r="DA526" s="4" t="str">
        <v>Large white*Landrace</v>
      </c>
    </row>
    <row r="527" spans="1:105" x14ac:dyDescent="0.35">
      <c r="A527" s="4" t="s">
        <v>1826</v>
      </c>
      <c r="B527" s="4" t="s">
        <v>1825</v>
      </c>
      <c r="C527" s="4" t="s">
        <v>3044</v>
      </c>
      <c r="AS527" s="4" t="str">
        <v>Large white*Large white x landrace</v>
      </c>
      <c r="AT527" s="4" t="str">
        <v>Large white*Large white x landrace</v>
      </c>
      <c r="AU527" s="4" t="str">
        <v>Large white*Large white x landrace</v>
      </c>
      <c r="AV527" s="4" t="str">
        <v>Large white*Large white x landrace</v>
      </c>
      <c r="AW527" s="4" t="str">
        <v>Large white*Large white x landrace</v>
      </c>
      <c r="AX527" s="4" t="str">
        <v>Large white*Large white x landrace</v>
      </c>
      <c r="AY527" s="4" t="str">
        <v>Large white*Large white x landrace</v>
      </c>
      <c r="AZ527" s="4" t="str">
        <v>Large white*Large white x landrace</v>
      </c>
      <c r="BA527" s="4" t="str">
        <v>Large white*Large white x landrace</v>
      </c>
      <c r="BB527" s="4" t="str">
        <v>Large white*Large white x landrace</v>
      </c>
      <c r="BC527" s="4" t="str">
        <v>Large white*Large white x landrace</v>
      </c>
      <c r="BD527" s="4" t="str">
        <v>Large white*Large white x landrace</v>
      </c>
      <c r="BE527" s="4" t="str">
        <v>Large white*Large white x landrace</v>
      </c>
      <c r="BF527" s="4" t="str">
        <v>Large white*Large white x landrace</v>
      </c>
      <c r="BG527" s="4" t="str">
        <v>Large white*Large white x landrace</v>
      </c>
      <c r="BH527" s="4" t="str">
        <v>Large white*Large white x landrace</v>
      </c>
      <c r="BI527" s="4" t="str">
        <v>Large white*Large white x landrace</v>
      </c>
      <c r="BJ527" s="4" t="str">
        <v>Large white*Large white x landrace</v>
      </c>
      <c r="BK527" s="4" t="str">
        <v>Large white*Large white x landrace</v>
      </c>
      <c r="BL527" s="4" t="str">
        <v>Large white*Large white x landrace</v>
      </c>
      <c r="BM527" s="4" t="str">
        <v>Large white*Large white x landrace</v>
      </c>
      <c r="BN527" s="4" t="str">
        <v>Large white*Large white x landrace</v>
      </c>
      <c r="BO527" s="4" t="str">
        <v>Large white*Large white x landrace</v>
      </c>
      <c r="BP527" s="4" t="str">
        <v>Large white*Large white x landrace</v>
      </c>
      <c r="BQ527" s="4" t="str">
        <v>Large white*Large white x landrace</v>
      </c>
      <c r="BR527" s="4" t="str">
        <v>Large white*Large white x landrace</v>
      </c>
      <c r="BS527" s="4" t="str">
        <v>Large white*Large white x landrace</v>
      </c>
      <c r="BT527" s="4" t="str">
        <v>Large white*Large white x landrace</v>
      </c>
      <c r="BU527" s="4" t="str">
        <v>Large white*Large white x landrace</v>
      </c>
      <c r="BV527" s="4" t="str">
        <v>Large white*Large white x landrace</v>
      </c>
      <c r="BX527" s="4" t="str">
        <v>Large white*Landrace*Hampshire*Duroc</v>
      </c>
      <c r="BY527" s="4" t="str">
        <v>Large white*Landrace*Hampshire*Duroc</v>
      </c>
      <c r="BZ527" s="4" t="str">
        <v>Large white*Landrace*Hampshire*Duroc</v>
      </c>
      <c r="CA527" s="4" t="str">
        <v>Large white*Landrace*Hampshire*Duroc</v>
      </c>
      <c r="CB527" s="4" t="str">
        <v>Large white*Landrace*Hampshire*Duroc</v>
      </c>
      <c r="CC527" s="4" t="str">
        <v>Large white*Landrace*Hampshire*Duroc</v>
      </c>
      <c r="CD527" s="4" t="str">
        <v>Large white*Landrace*Hampshire*Duroc</v>
      </c>
      <c r="CE527" s="4" t="str">
        <v>Large white*Landrace*Hampshire*Duroc</v>
      </c>
      <c r="CF527" s="4" t="str">
        <v>Large white*Landrace*Hampshire*Duroc</v>
      </c>
      <c r="CG527" s="4" t="str">
        <v>Large white*Landrace*Hampshire*Duroc</v>
      </c>
      <c r="CH527" s="4" t="str">
        <v>Large white*Landrace*Hampshire*Duroc</v>
      </c>
      <c r="CI527" s="4" t="str">
        <v>Large white*Landrace*Hampshire*Duroc</v>
      </c>
      <c r="CJ527" s="4" t="str">
        <v>Large white*Landrace*Hampshire*Duroc</v>
      </c>
      <c r="CK527" s="4" t="str">
        <v>Large white*Landrace*Hampshire*Duroc</v>
      </c>
      <c r="CL527" s="4" t="str">
        <v>Large white*Landrace*Hampshire*Duroc</v>
      </c>
      <c r="CM527" s="4" t="str">
        <v>Large white*Landrace*Hampshire*Duroc</v>
      </c>
      <c r="CN527" s="4" t="str">
        <v>Large white*Landrace*Hampshire*Duroc</v>
      </c>
      <c r="CO527" s="4" t="str">
        <v>Large white*Landrace*Hampshire*Duroc</v>
      </c>
      <c r="CP527" s="4" t="str">
        <v>Large white*Landrace*Hampshire*Duroc</v>
      </c>
      <c r="CQ527" s="4" t="str">
        <v>Large white*Landrace*Hampshire*Duroc</v>
      </c>
      <c r="CR527" s="4" t="str">
        <v>Large white*Landrace*Hampshire*Duroc</v>
      </c>
      <c r="CS527" s="4" t="str">
        <v>Large white*Landrace*Hampshire*Duroc</v>
      </c>
      <c r="CT527" s="4" t="str">
        <v>Large white*Landrace*Hampshire*Duroc</v>
      </c>
      <c r="CU527" s="4" t="str">
        <v>Large white*Landrace*Hampshire*Duroc</v>
      </c>
      <c r="CV527" s="4" t="str">
        <v>Large white*Landrace*Hampshire*Duroc</v>
      </c>
      <c r="CW527" s="4" t="str">
        <v>Large white*Landrace*Hampshire*Duroc</v>
      </c>
      <c r="CX527" s="4" t="str">
        <v>Large white*Landrace*Hampshire*Duroc</v>
      </c>
      <c r="CY527" s="4" t="str">
        <v>Large white*Landrace*Hampshire*Duroc</v>
      </c>
      <c r="CZ527" s="4" t="str">
        <v>Large white*Landrace*Hampshire*Duroc</v>
      </c>
      <c r="DA527" s="4" t="str">
        <v>Large white*Landrace*Hampshire*Duroc</v>
      </c>
    </row>
    <row r="528" spans="1:105" x14ac:dyDescent="0.35">
      <c r="A528" s="4" t="s">
        <v>1826</v>
      </c>
      <c r="B528" s="4" t="s">
        <v>1825</v>
      </c>
      <c r="C528" s="4" t="s">
        <v>3045</v>
      </c>
      <c r="AS528" s="4" t="str">
        <v>Late Maturing</v>
      </c>
      <c r="AT528" s="4" t="str">
        <v>Late Maturing</v>
      </c>
      <c r="AU528" s="4" t="str">
        <v>Late Maturing</v>
      </c>
      <c r="AV528" s="4" t="str">
        <v>Late Maturing</v>
      </c>
      <c r="AW528" s="4" t="str">
        <v>Late Maturing</v>
      </c>
      <c r="AX528" s="4" t="str">
        <v>Late Maturing</v>
      </c>
      <c r="AY528" s="4" t="str">
        <v>Late Maturing</v>
      </c>
      <c r="AZ528" s="4" t="str">
        <v>Late Maturing</v>
      </c>
      <c r="BA528" s="4" t="str">
        <v>Late Maturing</v>
      </c>
      <c r="BB528" s="4" t="str">
        <v>Late Maturing</v>
      </c>
      <c r="BC528" s="4" t="str">
        <v>Late Maturing</v>
      </c>
      <c r="BD528" s="4" t="str">
        <v>Late Maturing</v>
      </c>
      <c r="BE528" s="4" t="str">
        <v>Late Maturing</v>
      </c>
      <c r="BF528" s="4" t="str">
        <v>Late Maturing</v>
      </c>
      <c r="BG528" s="4" t="str">
        <v>Late Maturing</v>
      </c>
      <c r="BH528" s="4" t="str">
        <v>Late Maturing</v>
      </c>
      <c r="BI528" s="4" t="str">
        <v>Late Maturing</v>
      </c>
      <c r="BJ528" s="4" t="str">
        <v>Late Maturing</v>
      </c>
      <c r="BK528" s="4" t="str">
        <v>Late Maturing</v>
      </c>
      <c r="BL528" s="4" t="str">
        <v>Late Maturing</v>
      </c>
      <c r="BM528" s="4" t="str">
        <v>Late Maturing</v>
      </c>
      <c r="BN528" s="4" t="str">
        <v>Late Maturing</v>
      </c>
      <c r="BO528" s="4" t="str">
        <v>Late Maturing</v>
      </c>
      <c r="BP528" s="4" t="str">
        <v>Late Maturing</v>
      </c>
      <c r="BQ528" s="4" t="str">
        <v>Late Maturing</v>
      </c>
      <c r="BR528" s="4" t="str">
        <v>Late Maturing</v>
      </c>
      <c r="BS528" s="4" t="str">
        <v>Late Maturing</v>
      </c>
      <c r="BT528" s="4" t="str">
        <v>Late Maturing</v>
      </c>
      <c r="BU528" s="4" t="str">
        <v>Late Maturing</v>
      </c>
      <c r="BV528" s="4" t="str">
        <v>Late Maturing</v>
      </c>
      <c r="BX528" s="4" t="str">
        <v>Large white*Large white x landrace</v>
      </c>
      <c r="BY528" s="4" t="str">
        <v>Large white*Large white x landrace</v>
      </c>
      <c r="BZ528" s="4" t="str">
        <v>Large white*Large white x landrace</v>
      </c>
      <c r="CA528" s="4" t="str">
        <v>Large white*Large white x landrace</v>
      </c>
      <c r="CB528" s="4" t="str">
        <v>Large white*Large white x landrace</v>
      </c>
      <c r="CC528" s="4" t="str">
        <v>Large white*Large white x landrace</v>
      </c>
      <c r="CD528" s="4" t="str">
        <v>Large white*Large white x landrace</v>
      </c>
      <c r="CE528" s="4" t="str">
        <v>Large white*Large white x landrace</v>
      </c>
      <c r="CF528" s="4" t="str">
        <v>Large white*Large white x landrace</v>
      </c>
      <c r="CG528" s="4" t="str">
        <v>Large white*Large white x landrace</v>
      </c>
      <c r="CH528" s="4" t="str">
        <v>Large white*Large white x landrace</v>
      </c>
      <c r="CI528" s="4" t="str">
        <v>Large white*Large white x landrace</v>
      </c>
      <c r="CJ528" s="4" t="str">
        <v>Large white*Large white x landrace</v>
      </c>
      <c r="CK528" s="4" t="str">
        <v>Large white*Large white x landrace</v>
      </c>
      <c r="CL528" s="4" t="str">
        <v>Large white*Large white x landrace</v>
      </c>
      <c r="CM528" s="4" t="str">
        <v>Large white*Large white x landrace</v>
      </c>
      <c r="CN528" s="4" t="str">
        <v>Large white*Large white x landrace</v>
      </c>
      <c r="CO528" s="4" t="str">
        <v>Large white*Large white x landrace</v>
      </c>
      <c r="CP528" s="4" t="str">
        <v>Large white*Large white x landrace</v>
      </c>
      <c r="CQ528" s="4" t="str">
        <v>Large white*Large white x landrace</v>
      </c>
      <c r="CR528" s="4" t="str">
        <v>Large white*Large white x landrace</v>
      </c>
      <c r="CS528" s="4" t="str">
        <v>Large white*Large white x landrace</v>
      </c>
      <c r="CT528" s="4" t="str">
        <v>Large white*Large white x landrace</v>
      </c>
      <c r="CU528" s="4" t="str">
        <v>Large white*Large white x landrace</v>
      </c>
      <c r="CV528" s="4" t="str">
        <v>Large white*Large white x landrace</v>
      </c>
      <c r="CW528" s="4" t="str">
        <v>Large white*Large white x landrace</v>
      </c>
      <c r="CX528" s="4" t="str">
        <v>Large white*Large white x landrace</v>
      </c>
      <c r="CY528" s="4" t="str">
        <v>Large white*Large white x landrace</v>
      </c>
      <c r="CZ528" s="4" t="str">
        <v>Large white*Large white x landrace</v>
      </c>
      <c r="DA528" s="4" t="str">
        <v>Large white*Large white x landrace</v>
      </c>
    </row>
    <row r="529" spans="1:105" x14ac:dyDescent="0.35">
      <c r="A529" s="4" t="s">
        <v>1826</v>
      </c>
      <c r="B529" s="4" t="s">
        <v>1825</v>
      </c>
      <c r="C529" s="4" t="s">
        <v>3046</v>
      </c>
      <c r="AS529" s="4" t="str">
        <v>LBR5</v>
      </c>
      <c r="AT529" s="4" t="str">
        <v>LBR5</v>
      </c>
      <c r="AU529" s="4" t="str">
        <v>LBR5</v>
      </c>
      <c r="AV529" s="4" t="str">
        <v>LBR5</v>
      </c>
      <c r="AW529" s="4" t="str">
        <v>LBR5</v>
      </c>
      <c r="AX529" s="4" t="str">
        <v>LBR5</v>
      </c>
      <c r="AY529" s="4" t="str">
        <v>LBR5</v>
      </c>
      <c r="AZ529" s="4" t="str">
        <v>LBR5</v>
      </c>
      <c r="BA529" s="4" t="str">
        <v>LBR5</v>
      </c>
      <c r="BB529" s="4" t="str">
        <v>LBR5</v>
      </c>
      <c r="BC529" s="4" t="str">
        <v>LBR5</v>
      </c>
      <c r="BD529" s="4" t="str">
        <v>LBR5</v>
      </c>
      <c r="BE529" s="4" t="str">
        <v>LBR5</v>
      </c>
      <c r="BF529" s="4" t="str">
        <v>LBR5</v>
      </c>
      <c r="BG529" s="4" t="str">
        <v>LBR5</v>
      </c>
      <c r="BH529" s="4" t="str">
        <v>LBR5</v>
      </c>
      <c r="BI529" s="4" t="str">
        <v>LBR5</v>
      </c>
      <c r="BJ529" s="4" t="str">
        <v>LBR5</v>
      </c>
      <c r="BK529" s="4" t="str">
        <v>LBR5</v>
      </c>
      <c r="BL529" s="4" t="str">
        <v>LBR5</v>
      </c>
      <c r="BM529" s="4" t="str">
        <v>LBR5</v>
      </c>
      <c r="BN529" s="4" t="str">
        <v>LBR5</v>
      </c>
      <c r="BO529" s="4" t="str">
        <v>LBR5</v>
      </c>
      <c r="BP529" s="4" t="str">
        <v>LBR5</v>
      </c>
      <c r="BQ529" s="4" t="str">
        <v>LBR5</v>
      </c>
      <c r="BR529" s="4" t="str">
        <v>LBR5</v>
      </c>
      <c r="BS529" s="4" t="str">
        <v>LBR5</v>
      </c>
      <c r="BT529" s="4" t="str">
        <v>LBR5</v>
      </c>
      <c r="BU529" s="4" t="str">
        <v>LBR5</v>
      </c>
      <c r="BV529" s="4" t="str">
        <v>LBR5</v>
      </c>
      <c r="BX529" s="4" t="str">
        <v>Late Maturing</v>
      </c>
      <c r="BY529" s="4" t="str">
        <v>Late Maturing</v>
      </c>
      <c r="BZ529" s="4" t="str">
        <v>Late Maturing</v>
      </c>
      <c r="CA529" s="4" t="str">
        <v>Late Maturing</v>
      </c>
      <c r="CB529" s="4" t="str">
        <v>Late Maturing</v>
      </c>
      <c r="CC529" s="4" t="str">
        <v>Late Maturing</v>
      </c>
      <c r="CD529" s="4" t="str">
        <v>Late Maturing</v>
      </c>
      <c r="CE529" s="4" t="str">
        <v>Late Maturing</v>
      </c>
      <c r="CF529" s="4" t="str">
        <v>Late Maturing</v>
      </c>
      <c r="CG529" s="4" t="str">
        <v>Late Maturing</v>
      </c>
      <c r="CH529" s="4" t="str">
        <v>Late Maturing</v>
      </c>
      <c r="CI529" s="4" t="str">
        <v>Late Maturing</v>
      </c>
      <c r="CJ529" s="4" t="str">
        <v>Late Maturing</v>
      </c>
      <c r="CK529" s="4" t="str">
        <v>Late Maturing</v>
      </c>
      <c r="CL529" s="4" t="str">
        <v>Late Maturing</v>
      </c>
      <c r="CM529" s="4" t="str">
        <v>Late Maturing</v>
      </c>
      <c r="CN529" s="4" t="str">
        <v>Late Maturing</v>
      </c>
      <c r="CO529" s="4" t="str">
        <v>Late Maturing</v>
      </c>
      <c r="CP529" s="4" t="str">
        <v>Late Maturing</v>
      </c>
      <c r="CQ529" s="4" t="str">
        <v>Late Maturing</v>
      </c>
      <c r="CR529" s="4" t="str">
        <v>Late Maturing</v>
      </c>
      <c r="CS529" s="4" t="str">
        <v>Late Maturing</v>
      </c>
      <c r="CT529" s="4" t="str">
        <v>Late Maturing</v>
      </c>
      <c r="CU529" s="4" t="str">
        <v>Late Maturing</v>
      </c>
      <c r="CV529" s="4" t="str">
        <v>Late Maturing</v>
      </c>
      <c r="CW529" s="4" t="str">
        <v>Late Maturing</v>
      </c>
      <c r="CX529" s="4" t="str">
        <v>Late Maturing</v>
      </c>
      <c r="CY529" s="4" t="str">
        <v>Late Maturing</v>
      </c>
      <c r="CZ529" s="4" t="str">
        <v>Late Maturing</v>
      </c>
      <c r="DA529" s="4" t="str">
        <v>Late Maturing</v>
      </c>
    </row>
    <row r="530" spans="1:105" x14ac:dyDescent="0.35">
      <c r="A530" s="4" t="s">
        <v>1826</v>
      </c>
      <c r="B530" s="4" t="s">
        <v>1825</v>
      </c>
      <c r="C530" s="4" t="s">
        <v>3047</v>
      </c>
      <c r="AS530" s="4" t="str">
        <v>LBR8</v>
      </c>
      <c r="AT530" s="4" t="str">
        <v>LBR8</v>
      </c>
      <c r="AU530" s="4" t="str">
        <v>LBR8</v>
      </c>
      <c r="AV530" s="4" t="str">
        <v>LBR8</v>
      </c>
      <c r="AW530" s="4" t="str">
        <v>LBR8</v>
      </c>
      <c r="AX530" s="4" t="str">
        <v>LBR8</v>
      </c>
      <c r="AY530" s="4" t="str">
        <v>LBR8</v>
      </c>
      <c r="AZ530" s="4" t="str">
        <v>LBR8</v>
      </c>
      <c r="BA530" s="4" t="str">
        <v>LBR8</v>
      </c>
      <c r="BB530" s="4" t="str">
        <v>LBR8</v>
      </c>
      <c r="BC530" s="4" t="str">
        <v>LBR8</v>
      </c>
      <c r="BD530" s="4" t="str">
        <v>LBR8</v>
      </c>
      <c r="BE530" s="4" t="str">
        <v>LBR8</v>
      </c>
      <c r="BF530" s="4" t="str">
        <v>LBR8</v>
      </c>
      <c r="BG530" s="4" t="str">
        <v>LBR8</v>
      </c>
      <c r="BH530" s="4" t="str">
        <v>LBR8</v>
      </c>
      <c r="BI530" s="4" t="str">
        <v>LBR8</v>
      </c>
      <c r="BJ530" s="4" t="str">
        <v>LBR8</v>
      </c>
      <c r="BK530" s="4" t="str">
        <v>LBR8</v>
      </c>
      <c r="BL530" s="4" t="str">
        <v>LBR8</v>
      </c>
      <c r="BM530" s="4" t="str">
        <v>LBR8</v>
      </c>
      <c r="BN530" s="4" t="str">
        <v>LBR8</v>
      </c>
      <c r="BO530" s="4" t="str">
        <v>LBR8</v>
      </c>
      <c r="BP530" s="4" t="str">
        <v>LBR8</v>
      </c>
      <c r="BQ530" s="4" t="str">
        <v>LBR8</v>
      </c>
      <c r="BR530" s="4" t="str">
        <v>LBR8</v>
      </c>
      <c r="BS530" s="4" t="str">
        <v>LBR8</v>
      </c>
      <c r="BT530" s="4" t="str">
        <v>LBR8</v>
      </c>
      <c r="BU530" s="4" t="str">
        <v>LBR8</v>
      </c>
      <c r="BV530" s="4" t="str">
        <v>LBR8</v>
      </c>
      <c r="BX530" s="4" t="str">
        <v>LBR5</v>
      </c>
      <c r="BY530" s="4" t="str">
        <v>LBR5</v>
      </c>
      <c r="BZ530" s="4" t="str">
        <v>LBR5</v>
      </c>
      <c r="CA530" s="4" t="str">
        <v>LBR5</v>
      </c>
      <c r="CB530" s="4" t="str">
        <v>LBR5</v>
      </c>
      <c r="CC530" s="4" t="str">
        <v>LBR5</v>
      </c>
      <c r="CD530" s="4" t="str">
        <v>LBR5</v>
      </c>
      <c r="CE530" s="4" t="str">
        <v>LBR5</v>
      </c>
      <c r="CF530" s="4" t="str">
        <v>LBR5</v>
      </c>
      <c r="CG530" s="4" t="str">
        <v>LBR5</v>
      </c>
      <c r="CH530" s="4" t="str">
        <v>LBR5</v>
      </c>
      <c r="CI530" s="4" t="str">
        <v>LBR5</v>
      </c>
      <c r="CJ530" s="4" t="str">
        <v>LBR5</v>
      </c>
      <c r="CK530" s="4" t="str">
        <v>LBR5</v>
      </c>
      <c r="CL530" s="4" t="str">
        <v>LBR5</v>
      </c>
      <c r="CM530" s="4" t="str">
        <v>LBR5</v>
      </c>
      <c r="CN530" s="4" t="str">
        <v>LBR5</v>
      </c>
      <c r="CO530" s="4" t="str">
        <v>LBR5</v>
      </c>
      <c r="CP530" s="4" t="str">
        <v>LBR5</v>
      </c>
      <c r="CQ530" s="4" t="str">
        <v>LBR5</v>
      </c>
      <c r="CR530" s="4" t="str">
        <v>LBR5</v>
      </c>
      <c r="CS530" s="4" t="str">
        <v>LBR5</v>
      </c>
      <c r="CT530" s="4" t="str">
        <v>LBR5</v>
      </c>
      <c r="CU530" s="4" t="str">
        <v>LBR5</v>
      </c>
      <c r="CV530" s="4" t="str">
        <v>LBR5</v>
      </c>
      <c r="CW530" s="4" t="str">
        <v>LBR5</v>
      </c>
      <c r="CX530" s="4" t="str">
        <v>LBR5</v>
      </c>
      <c r="CY530" s="4" t="str">
        <v>LBR5</v>
      </c>
      <c r="CZ530" s="4" t="str">
        <v>LBR5</v>
      </c>
      <c r="DA530" s="4" t="str">
        <v>LBR5</v>
      </c>
    </row>
    <row r="531" spans="1:105" x14ac:dyDescent="0.35">
      <c r="A531" s="4" t="s">
        <v>1826</v>
      </c>
      <c r="B531" s="4" t="s">
        <v>1825</v>
      </c>
      <c r="C531" s="4" t="s">
        <v>3048</v>
      </c>
      <c r="AS531" s="4" t="str">
        <v>Leghorn</v>
      </c>
      <c r="AT531" s="4" t="str">
        <v>Leghorn</v>
      </c>
      <c r="AU531" s="4" t="str">
        <v>Leghorn</v>
      </c>
      <c r="AV531" s="4" t="str">
        <v>Leghorn</v>
      </c>
      <c r="AW531" s="4" t="str">
        <v>Leghorn</v>
      </c>
      <c r="AX531" s="4" t="str">
        <v>Leghorn</v>
      </c>
      <c r="AY531" s="4" t="str">
        <v>Leghorn</v>
      </c>
      <c r="AZ531" s="4" t="str">
        <v>Leghorn</v>
      </c>
      <c r="BA531" s="4" t="str">
        <v>Leghorn</v>
      </c>
      <c r="BB531" s="4" t="str">
        <v>Leghorn</v>
      </c>
      <c r="BC531" s="4" t="str">
        <v>Leghorn</v>
      </c>
      <c r="BD531" s="4" t="str">
        <v>Leghorn</v>
      </c>
      <c r="BE531" s="4" t="str">
        <v>Leghorn</v>
      </c>
      <c r="BF531" s="4" t="str">
        <v>Leghorn</v>
      </c>
      <c r="BG531" s="4" t="str">
        <v>Leghorn</v>
      </c>
      <c r="BH531" s="4" t="str">
        <v>Leghorn</v>
      </c>
      <c r="BI531" s="4" t="str">
        <v>Leghorn</v>
      </c>
      <c r="BJ531" s="4" t="str">
        <v>Leghorn</v>
      </c>
      <c r="BK531" s="4" t="str">
        <v>Leghorn</v>
      </c>
      <c r="BL531" s="4" t="str">
        <v>Leghorn</v>
      </c>
      <c r="BM531" s="4" t="str">
        <v>Leghorn</v>
      </c>
      <c r="BN531" s="4" t="str">
        <v>Leghorn</v>
      </c>
      <c r="BO531" s="4" t="str">
        <v>Leghorn</v>
      </c>
      <c r="BP531" s="4" t="str">
        <v>Leghorn</v>
      </c>
      <c r="BQ531" s="4" t="str">
        <v>Leghorn</v>
      </c>
      <c r="BR531" s="4" t="str">
        <v>Leghorn</v>
      </c>
      <c r="BS531" s="4" t="str">
        <v>Leghorn</v>
      </c>
      <c r="BT531" s="4" t="str">
        <v>Leghorn</v>
      </c>
      <c r="BU531" s="4" t="str">
        <v>Leghorn</v>
      </c>
      <c r="BV531" s="4" t="str">
        <v>Leghorn</v>
      </c>
      <c r="BX531" s="4" t="str">
        <v>LBR8</v>
      </c>
      <c r="BY531" s="4" t="str">
        <v>LBR8</v>
      </c>
      <c r="BZ531" s="4" t="str">
        <v>LBR8</v>
      </c>
      <c r="CA531" s="4" t="str">
        <v>LBR8</v>
      </c>
      <c r="CB531" s="4" t="str">
        <v>LBR8</v>
      </c>
      <c r="CC531" s="4" t="str">
        <v>LBR8</v>
      </c>
      <c r="CD531" s="4" t="str">
        <v>LBR8</v>
      </c>
      <c r="CE531" s="4" t="str">
        <v>LBR8</v>
      </c>
      <c r="CF531" s="4" t="str">
        <v>LBR8</v>
      </c>
      <c r="CG531" s="4" t="str">
        <v>LBR8</v>
      </c>
      <c r="CH531" s="4" t="str">
        <v>LBR8</v>
      </c>
      <c r="CI531" s="4" t="str">
        <v>LBR8</v>
      </c>
      <c r="CJ531" s="4" t="str">
        <v>LBR8</v>
      </c>
      <c r="CK531" s="4" t="str">
        <v>LBR8</v>
      </c>
      <c r="CL531" s="4" t="str">
        <v>LBR8</v>
      </c>
      <c r="CM531" s="4" t="str">
        <v>LBR8</v>
      </c>
      <c r="CN531" s="4" t="str">
        <v>LBR8</v>
      </c>
      <c r="CO531" s="4" t="str">
        <v>LBR8</v>
      </c>
      <c r="CP531" s="4" t="str">
        <v>LBR8</v>
      </c>
      <c r="CQ531" s="4" t="str">
        <v>LBR8</v>
      </c>
      <c r="CR531" s="4" t="str">
        <v>LBR8</v>
      </c>
      <c r="CS531" s="4" t="str">
        <v>LBR8</v>
      </c>
      <c r="CT531" s="4" t="str">
        <v>LBR8</v>
      </c>
      <c r="CU531" s="4" t="str">
        <v>LBR8</v>
      </c>
      <c r="CV531" s="4" t="str">
        <v>LBR8</v>
      </c>
      <c r="CW531" s="4" t="str">
        <v>LBR8</v>
      </c>
      <c r="CX531" s="4" t="str">
        <v>LBR8</v>
      </c>
      <c r="CY531" s="4" t="str">
        <v>LBR8</v>
      </c>
      <c r="CZ531" s="4" t="str">
        <v>LBR8</v>
      </c>
      <c r="DA531" s="4" t="str">
        <v>LBR8</v>
      </c>
    </row>
    <row r="532" spans="1:105" x14ac:dyDescent="0.35">
      <c r="A532" s="4" t="s">
        <v>1826</v>
      </c>
      <c r="B532" s="4" t="s">
        <v>1825</v>
      </c>
      <c r="C532" s="4" t="s">
        <v>3049</v>
      </c>
      <c r="AS532" s="4" t="str">
        <v>Legon prolific</v>
      </c>
      <c r="AT532" s="4" t="str">
        <v>Legon prolific</v>
      </c>
      <c r="AU532" s="4" t="str">
        <v>Legon prolific</v>
      </c>
      <c r="AV532" s="4" t="str">
        <v>Legon prolific</v>
      </c>
      <c r="AW532" s="4" t="str">
        <v>Legon prolific</v>
      </c>
      <c r="AX532" s="4" t="str">
        <v>Legon prolific</v>
      </c>
      <c r="AY532" s="4" t="str">
        <v>Legon prolific</v>
      </c>
      <c r="AZ532" s="4" t="str">
        <v>Legon prolific</v>
      </c>
      <c r="BA532" s="4" t="str">
        <v>Legon prolific</v>
      </c>
      <c r="BB532" s="4" t="str">
        <v>Legon prolific</v>
      </c>
      <c r="BC532" s="4" t="str">
        <v>Legon prolific</v>
      </c>
      <c r="BD532" s="4" t="str">
        <v>Legon prolific</v>
      </c>
      <c r="BE532" s="4" t="str">
        <v>Legon prolific</v>
      </c>
      <c r="BF532" s="4" t="str">
        <v>Legon prolific</v>
      </c>
      <c r="BG532" s="4" t="str">
        <v>Legon prolific</v>
      </c>
      <c r="BH532" s="4" t="str">
        <v>Legon prolific</v>
      </c>
      <c r="BI532" s="4" t="str">
        <v>Legon prolific</v>
      </c>
      <c r="BJ532" s="4" t="str">
        <v>Legon prolific</v>
      </c>
      <c r="BK532" s="4" t="str">
        <v>Legon prolific</v>
      </c>
      <c r="BL532" s="4" t="str">
        <v>Legon prolific</v>
      </c>
      <c r="BM532" s="4" t="str">
        <v>Legon prolific</v>
      </c>
      <c r="BN532" s="4" t="str">
        <v>Legon prolific</v>
      </c>
      <c r="BO532" s="4" t="str">
        <v>Legon prolific</v>
      </c>
      <c r="BP532" s="4" t="str">
        <v>Legon prolific</v>
      </c>
      <c r="BQ532" s="4" t="str">
        <v>Legon prolific</v>
      </c>
      <c r="BR532" s="4" t="str">
        <v>Legon prolific</v>
      </c>
      <c r="BS532" s="4" t="str">
        <v>Legon prolific</v>
      </c>
      <c r="BT532" s="4" t="str">
        <v>Legon prolific</v>
      </c>
      <c r="BU532" s="4" t="str">
        <v>Legon prolific</v>
      </c>
      <c r="BV532" s="4" t="str">
        <v>Legon prolific</v>
      </c>
      <c r="BX532" s="4" t="str">
        <v>Leghorn</v>
      </c>
      <c r="BY532" s="4" t="str">
        <v>Leghorn</v>
      </c>
      <c r="BZ532" s="4" t="str">
        <v>Leghorn</v>
      </c>
      <c r="CA532" s="4" t="str">
        <v>Leghorn</v>
      </c>
      <c r="CB532" s="4" t="str">
        <v>Leghorn</v>
      </c>
      <c r="CC532" s="4" t="str">
        <v>Leghorn</v>
      </c>
      <c r="CD532" s="4" t="str">
        <v>Leghorn</v>
      </c>
      <c r="CE532" s="4" t="str">
        <v>Leghorn</v>
      </c>
      <c r="CF532" s="4" t="str">
        <v>Leghorn</v>
      </c>
      <c r="CG532" s="4" t="str">
        <v>Leghorn</v>
      </c>
      <c r="CH532" s="4" t="str">
        <v>Leghorn</v>
      </c>
      <c r="CI532" s="4" t="str">
        <v>Leghorn</v>
      </c>
      <c r="CJ532" s="4" t="str">
        <v>Leghorn</v>
      </c>
      <c r="CK532" s="4" t="str">
        <v>Leghorn</v>
      </c>
      <c r="CL532" s="4" t="str">
        <v>Leghorn</v>
      </c>
      <c r="CM532" s="4" t="str">
        <v>Leghorn</v>
      </c>
      <c r="CN532" s="4" t="str">
        <v>Leghorn</v>
      </c>
      <c r="CO532" s="4" t="str">
        <v>Leghorn</v>
      </c>
      <c r="CP532" s="4" t="str">
        <v>Leghorn</v>
      </c>
      <c r="CQ532" s="4" t="str">
        <v>Leghorn</v>
      </c>
      <c r="CR532" s="4" t="str">
        <v>Leghorn</v>
      </c>
      <c r="CS532" s="4" t="str">
        <v>Leghorn</v>
      </c>
      <c r="CT532" s="4" t="str">
        <v>Leghorn</v>
      </c>
      <c r="CU532" s="4" t="str">
        <v>Leghorn</v>
      </c>
      <c r="CV532" s="4" t="str">
        <v>Leghorn</v>
      </c>
      <c r="CW532" s="4" t="str">
        <v>Leghorn</v>
      </c>
      <c r="CX532" s="4" t="str">
        <v>Leghorn</v>
      </c>
      <c r="CY532" s="4" t="str">
        <v>Leghorn</v>
      </c>
      <c r="CZ532" s="4" t="str">
        <v>Leghorn</v>
      </c>
      <c r="DA532" s="4" t="str">
        <v>Leghorn</v>
      </c>
    </row>
    <row r="533" spans="1:105" x14ac:dyDescent="0.35">
      <c r="A533" s="4" t="s">
        <v>2071</v>
      </c>
      <c r="B533" s="4" t="s">
        <v>2070</v>
      </c>
      <c r="C533" s="4" t="s">
        <v>3050</v>
      </c>
      <c r="AS533" s="4" t="str">
        <v>Line A</v>
      </c>
      <c r="AT533" s="4" t="str">
        <v>Line A</v>
      </c>
      <c r="AU533" s="4" t="str">
        <v>Line A</v>
      </c>
      <c r="AV533" s="4" t="str">
        <v>Line A</v>
      </c>
      <c r="AW533" s="4" t="str">
        <v>Line A</v>
      </c>
      <c r="AX533" s="4" t="str">
        <v>Line A</v>
      </c>
      <c r="AY533" s="4" t="str">
        <v>Line A</v>
      </c>
      <c r="AZ533" s="4" t="str">
        <v>Line A</v>
      </c>
      <c r="BA533" s="4" t="str">
        <v>Line A</v>
      </c>
      <c r="BB533" s="4" t="str">
        <v>Line A</v>
      </c>
      <c r="BC533" s="4" t="str">
        <v>Line A</v>
      </c>
      <c r="BD533" s="4" t="str">
        <v>Line A</v>
      </c>
      <c r="BE533" s="4" t="str">
        <v>Line A</v>
      </c>
      <c r="BF533" s="4" t="str">
        <v>Line A</v>
      </c>
      <c r="BG533" s="4" t="str">
        <v>Line A</v>
      </c>
      <c r="BH533" s="4" t="str">
        <v>Line A</v>
      </c>
      <c r="BI533" s="4" t="str">
        <v>Line A</v>
      </c>
      <c r="BJ533" s="4" t="str">
        <v>Line A</v>
      </c>
      <c r="BK533" s="4" t="str">
        <v>Line A</v>
      </c>
      <c r="BL533" s="4" t="str">
        <v>Line A</v>
      </c>
      <c r="BM533" s="4" t="str">
        <v>Line A</v>
      </c>
      <c r="BN533" s="4" t="str">
        <v>Line A</v>
      </c>
      <c r="BO533" s="4" t="str">
        <v>Line A</v>
      </c>
      <c r="BP533" s="4" t="str">
        <v>Line A</v>
      </c>
      <c r="BQ533" s="4" t="str">
        <v>Line A</v>
      </c>
      <c r="BR533" s="4" t="str">
        <v>Line A</v>
      </c>
      <c r="BS533" s="4" t="str">
        <v>Line A</v>
      </c>
      <c r="BT533" s="4" t="str">
        <v>Line A</v>
      </c>
      <c r="BU533" s="4" t="str">
        <v>Line A</v>
      </c>
      <c r="BV533" s="4" t="str">
        <v>Line A</v>
      </c>
      <c r="BX533" s="4" t="str">
        <v>Legon prolific</v>
      </c>
      <c r="BY533" s="4" t="str">
        <v>Legon prolific</v>
      </c>
      <c r="BZ533" s="4" t="str">
        <v>Legon prolific</v>
      </c>
      <c r="CA533" s="4" t="str">
        <v>Legon prolific</v>
      </c>
      <c r="CB533" s="4" t="str">
        <v>Legon prolific</v>
      </c>
      <c r="CC533" s="4" t="str">
        <v>Legon prolific</v>
      </c>
      <c r="CD533" s="4" t="str">
        <v>Legon prolific</v>
      </c>
      <c r="CE533" s="4" t="str">
        <v>Legon prolific</v>
      </c>
      <c r="CF533" s="4" t="str">
        <v>Legon prolific</v>
      </c>
      <c r="CG533" s="4" t="str">
        <v>Legon prolific</v>
      </c>
      <c r="CH533" s="4" t="str">
        <v>Legon prolific</v>
      </c>
      <c r="CI533" s="4" t="str">
        <v>Legon prolific</v>
      </c>
      <c r="CJ533" s="4" t="str">
        <v>Legon prolific</v>
      </c>
      <c r="CK533" s="4" t="str">
        <v>Legon prolific</v>
      </c>
      <c r="CL533" s="4" t="str">
        <v>Legon prolific</v>
      </c>
      <c r="CM533" s="4" t="str">
        <v>Legon prolific</v>
      </c>
      <c r="CN533" s="4" t="str">
        <v>Legon prolific</v>
      </c>
      <c r="CO533" s="4" t="str">
        <v>Legon prolific</v>
      </c>
      <c r="CP533" s="4" t="str">
        <v>Legon prolific</v>
      </c>
      <c r="CQ533" s="4" t="str">
        <v>Legon prolific</v>
      </c>
      <c r="CR533" s="4" t="str">
        <v>Legon prolific</v>
      </c>
      <c r="CS533" s="4" t="str">
        <v>Legon prolific</v>
      </c>
      <c r="CT533" s="4" t="str">
        <v>Legon prolific</v>
      </c>
      <c r="CU533" s="4" t="str">
        <v>Legon prolific</v>
      </c>
      <c r="CV533" s="4" t="str">
        <v>Legon prolific</v>
      </c>
      <c r="CW533" s="4" t="str">
        <v>Legon prolific</v>
      </c>
      <c r="CX533" s="4" t="str">
        <v>Legon prolific</v>
      </c>
      <c r="CY533" s="4" t="str">
        <v>Legon prolific</v>
      </c>
      <c r="CZ533" s="4" t="str">
        <v>Legon prolific</v>
      </c>
      <c r="DA533" s="4" t="str">
        <v>Legon prolific</v>
      </c>
    </row>
    <row r="534" spans="1:105" x14ac:dyDescent="0.35">
      <c r="A534" s="4" t="s">
        <v>2071</v>
      </c>
      <c r="B534" s="4" t="s">
        <v>2070</v>
      </c>
      <c r="C534" s="4" t="s">
        <v>3051</v>
      </c>
      <c r="AS534" s="4" t="str">
        <v>Line B</v>
      </c>
      <c r="AT534" s="4" t="str">
        <v>Line B</v>
      </c>
      <c r="AU534" s="4" t="str">
        <v>Line B</v>
      </c>
      <c r="AV534" s="4" t="str">
        <v>Line B</v>
      </c>
      <c r="AW534" s="4" t="str">
        <v>Line B</v>
      </c>
      <c r="AX534" s="4" t="str">
        <v>Line B</v>
      </c>
      <c r="AY534" s="4" t="str">
        <v>Line B</v>
      </c>
      <c r="AZ534" s="4" t="str">
        <v>Line B</v>
      </c>
      <c r="BA534" s="4" t="str">
        <v>Line B</v>
      </c>
      <c r="BB534" s="4" t="str">
        <v>Line B</v>
      </c>
      <c r="BC534" s="4" t="str">
        <v>Line B</v>
      </c>
      <c r="BD534" s="4" t="str">
        <v>Line B</v>
      </c>
      <c r="BE534" s="4" t="str">
        <v>Line B</v>
      </c>
      <c r="BF534" s="4" t="str">
        <v>Line B</v>
      </c>
      <c r="BG534" s="4" t="str">
        <v>Line B</v>
      </c>
      <c r="BH534" s="4" t="str">
        <v>Line B</v>
      </c>
      <c r="BI534" s="4" t="str">
        <v>Line B</v>
      </c>
      <c r="BJ534" s="4" t="str">
        <v>Line B</v>
      </c>
      <c r="BK534" s="4" t="str">
        <v>Line B</v>
      </c>
      <c r="BL534" s="4" t="str">
        <v>Line B</v>
      </c>
      <c r="BM534" s="4" t="str">
        <v>Line B</v>
      </c>
      <c r="BN534" s="4" t="str">
        <v>Line B</v>
      </c>
      <c r="BO534" s="4" t="str">
        <v>Line B</v>
      </c>
      <c r="BP534" s="4" t="str">
        <v>Line B</v>
      </c>
      <c r="BQ534" s="4" t="str">
        <v>Line B</v>
      </c>
      <c r="BR534" s="4" t="str">
        <v>Line B</v>
      </c>
      <c r="BS534" s="4" t="str">
        <v>Line B</v>
      </c>
      <c r="BT534" s="4" t="str">
        <v>Line B</v>
      </c>
      <c r="BU534" s="4" t="str">
        <v>Line B</v>
      </c>
      <c r="BV534" s="4" t="str">
        <v>Line B</v>
      </c>
      <c r="BX534" s="4" t="str">
        <v>Line A</v>
      </c>
      <c r="BY534" s="4" t="str">
        <v>Line A</v>
      </c>
      <c r="BZ534" s="4" t="str">
        <v>Line A</v>
      </c>
      <c r="CA534" s="4" t="str">
        <v>Line A</v>
      </c>
      <c r="CB534" s="4" t="str">
        <v>Line A</v>
      </c>
      <c r="CC534" s="4" t="str">
        <v>Line A</v>
      </c>
      <c r="CD534" s="4" t="str">
        <v>Line A</v>
      </c>
      <c r="CE534" s="4" t="str">
        <v>Line A</v>
      </c>
      <c r="CF534" s="4" t="str">
        <v>Line A</v>
      </c>
      <c r="CG534" s="4" t="str">
        <v>Line A</v>
      </c>
      <c r="CH534" s="4" t="str">
        <v>Line A</v>
      </c>
      <c r="CI534" s="4" t="str">
        <v>Line A</v>
      </c>
      <c r="CJ534" s="4" t="str">
        <v>Line A</v>
      </c>
      <c r="CK534" s="4" t="str">
        <v>Line A</v>
      </c>
      <c r="CL534" s="4" t="str">
        <v>Line A</v>
      </c>
      <c r="CM534" s="4" t="str">
        <v>Line A</v>
      </c>
      <c r="CN534" s="4" t="str">
        <v>Line A</v>
      </c>
      <c r="CO534" s="4" t="str">
        <v>Line A</v>
      </c>
      <c r="CP534" s="4" t="str">
        <v>Line A</v>
      </c>
      <c r="CQ534" s="4" t="str">
        <v>Line A</v>
      </c>
      <c r="CR534" s="4" t="str">
        <v>Line A</v>
      </c>
      <c r="CS534" s="4" t="str">
        <v>Line A</v>
      </c>
      <c r="CT534" s="4" t="str">
        <v>Line A</v>
      </c>
      <c r="CU534" s="4" t="str">
        <v>Line A</v>
      </c>
      <c r="CV534" s="4" t="str">
        <v>Line A</v>
      </c>
      <c r="CW534" s="4" t="str">
        <v>Line A</v>
      </c>
      <c r="CX534" s="4" t="str">
        <v>Line A</v>
      </c>
      <c r="CY534" s="4" t="str">
        <v>Line A</v>
      </c>
      <c r="CZ534" s="4" t="str">
        <v>Line A</v>
      </c>
      <c r="DA534" s="4" t="str">
        <v>Line A</v>
      </c>
    </row>
    <row r="535" spans="1:105" x14ac:dyDescent="0.35">
      <c r="A535" s="4" t="s">
        <v>2071</v>
      </c>
      <c r="B535" s="4" t="s">
        <v>2070</v>
      </c>
      <c r="C535" s="4" t="s">
        <v>3052</v>
      </c>
      <c r="AS535" s="4" t="str">
        <v>Line C</v>
      </c>
      <c r="AT535" s="4" t="str">
        <v>Line C</v>
      </c>
      <c r="AU535" s="4" t="str">
        <v>Line C</v>
      </c>
      <c r="AV535" s="4" t="str">
        <v>Line C</v>
      </c>
      <c r="AW535" s="4" t="str">
        <v>Line C</v>
      </c>
      <c r="AX535" s="4" t="str">
        <v>Line C</v>
      </c>
      <c r="AY535" s="4" t="str">
        <v>Line C</v>
      </c>
      <c r="AZ535" s="4" t="str">
        <v>Line C</v>
      </c>
      <c r="BA535" s="4" t="str">
        <v>Line C</v>
      </c>
      <c r="BB535" s="4" t="str">
        <v>Line C</v>
      </c>
      <c r="BC535" s="4" t="str">
        <v>Line C</v>
      </c>
      <c r="BD535" s="4" t="str">
        <v>Line C</v>
      </c>
      <c r="BE535" s="4" t="str">
        <v>Line C</v>
      </c>
      <c r="BF535" s="4" t="str">
        <v>Line C</v>
      </c>
      <c r="BG535" s="4" t="str">
        <v>Line C</v>
      </c>
      <c r="BH535" s="4" t="str">
        <v>Line C</v>
      </c>
      <c r="BI535" s="4" t="str">
        <v>Line C</v>
      </c>
      <c r="BJ535" s="4" t="str">
        <v>Line C</v>
      </c>
      <c r="BK535" s="4" t="str">
        <v>Line C</v>
      </c>
      <c r="BL535" s="4" t="str">
        <v>Line C</v>
      </c>
      <c r="BM535" s="4" t="str">
        <v>Line C</v>
      </c>
      <c r="BN535" s="4" t="str">
        <v>Line C</v>
      </c>
      <c r="BO535" s="4" t="str">
        <v>Line C</v>
      </c>
      <c r="BP535" s="4" t="str">
        <v>Line C</v>
      </c>
      <c r="BQ535" s="4" t="str">
        <v>Line C</v>
      </c>
      <c r="BR535" s="4" t="str">
        <v>Line C</v>
      </c>
      <c r="BS535" s="4" t="str">
        <v>Line C</v>
      </c>
      <c r="BT535" s="4" t="str">
        <v>Line C</v>
      </c>
      <c r="BU535" s="4" t="str">
        <v>Line C</v>
      </c>
      <c r="BV535" s="4" t="str">
        <v>Line C</v>
      </c>
      <c r="BX535" s="4" t="str">
        <v>Line B</v>
      </c>
      <c r="BY535" s="4" t="str">
        <v>Line B</v>
      </c>
      <c r="BZ535" s="4" t="str">
        <v>Line B</v>
      </c>
      <c r="CA535" s="4" t="str">
        <v>Line B</v>
      </c>
      <c r="CB535" s="4" t="str">
        <v>Line B</v>
      </c>
      <c r="CC535" s="4" t="str">
        <v>Line B</v>
      </c>
      <c r="CD535" s="4" t="str">
        <v>Line B</v>
      </c>
      <c r="CE535" s="4" t="str">
        <v>Line B</v>
      </c>
      <c r="CF535" s="4" t="str">
        <v>Line B</v>
      </c>
      <c r="CG535" s="4" t="str">
        <v>Line B</v>
      </c>
      <c r="CH535" s="4" t="str">
        <v>Line B</v>
      </c>
      <c r="CI535" s="4" t="str">
        <v>Line B</v>
      </c>
      <c r="CJ535" s="4" t="str">
        <v>Line B</v>
      </c>
      <c r="CK535" s="4" t="str">
        <v>Line B</v>
      </c>
      <c r="CL535" s="4" t="str">
        <v>Line B</v>
      </c>
      <c r="CM535" s="4" t="str">
        <v>Line B</v>
      </c>
      <c r="CN535" s="4" t="str">
        <v>Line B</v>
      </c>
      <c r="CO535" s="4" t="str">
        <v>Line B</v>
      </c>
      <c r="CP535" s="4" t="str">
        <v>Line B</v>
      </c>
      <c r="CQ535" s="4" t="str">
        <v>Line B</v>
      </c>
      <c r="CR535" s="4" t="str">
        <v>Line B</v>
      </c>
      <c r="CS535" s="4" t="str">
        <v>Line B</v>
      </c>
      <c r="CT535" s="4" t="str">
        <v>Line B</v>
      </c>
      <c r="CU535" s="4" t="str">
        <v>Line B</v>
      </c>
      <c r="CV535" s="4" t="str">
        <v>Line B</v>
      </c>
      <c r="CW535" s="4" t="str">
        <v>Line B</v>
      </c>
      <c r="CX535" s="4" t="str">
        <v>Line B</v>
      </c>
      <c r="CY535" s="4" t="str">
        <v>Line B</v>
      </c>
      <c r="CZ535" s="4" t="str">
        <v>Line B</v>
      </c>
      <c r="DA535" s="4" t="str">
        <v>Line B</v>
      </c>
    </row>
    <row r="536" spans="1:105" x14ac:dyDescent="0.35">
      <c r="A536" s="4" t="s">
        <v>2071</v>
      </c>
      <c r="B536" s="4" t="s">
        <v>2070</v>
      </c>
      <c r="C536" s="4" t="s">
        <v>3053</v>
      </c>
      <c r="AS536" s="4" t="str">
        <v>Line D</v>
      </c>
      <c r="AT536" s="4" t="str">
        <v>Line D</v>
      </c>
      <c r="AU536" s="4" t="str">
        <v>Line D</v>
      </c>
      <c r="AV536" s="4" t="str">
        <v>Line D</v>
      </c>
      <c r="AW536" s="4" t="str">
        <v>Line D</v>
      </c>
      <c r="AX536" s="4" t="str">
        <v>Line D</v>
      </c>
      <c r="AY536" s="4" t="str">
        <v>Line D</v>
      </c>
      <c r="AZ536" s="4" t="str">
        <v>Line D</v>
      </c>
      <c r="BA536" s="4" t="str">
        <v>Line D</v>
      </c>
      <c r="BB536" s="4" t="str">
        <v>Line D</v>
      </c>
      <c r="BC536" s="4" t="str">
        <v>Line D</v>
      </c>
      <c r="BD536" s="4" t="str">
        <v>Line D</v>
      </c>
      <c r="BE536" s="4" t="str">
        <v>Line D</v>
      </c>
      <c r="BF536" s="4" t="str">
        <v>Line D</v>
      </c>
      <c r="BG536" s="4" t="str">
        <v>Line D</v>
      </c>
      <c r="BH536" s="4" t="str">
        <v>Line D</v>
      </c>
      <c r="BI536" s="4" t="str">
        <v>Line D</v>
      </c>
      <c r="BJ536" s="4" t="str">
        <v>Line D</v>
      </c>
      <c r="BK536" s="4" t="str">
        <v>Line D</v>
      </c>
      <c r="BL536" s="4" t="str">
        <v>Line D</v>
      </c>
      <c r="BM536" s="4" t="str">
        <v>Line D</v>
      </c>
      <c r="BN536" s="4" t="str">
        <v>Line D</v>
      </c>
      <c r="BO536" s="4" t="str">
        <v>Line D</v>
      </c>
      <c r="BP536" s="4" t="str">
        <v>Line D</v>
      </c>
      <c r="BQ536" s="4" t="str">
        <v>Line D</v>
      </c>
      <c r="BR536" s="4" t="str">
        <v>Line D</v>
      </c>
      <c r="BS536" s="4" t="str">
        <v>Line D</v>
      </c>
      <c r="BT536" s="4" t="str">
        <v>Line D</v>
      </c>
      <c r="BU536" s="4" t="str">
        <v>Line D</v>
      </c>
      <c r="BV536" s="4" t="str">
        <v>Line D</v>
      </c>
      <c r="BX536" s="4" t="str">
        <v>Line C</v>
      </c>
      <c r="BY536" s="4" t="str">
        <v>Line C</v>
      </c>
      <c r="BZ536" s="4" t="str">
        <v>Line C</v>
      </c>
      <c r="CA536" s="4" t="str">
        <v>Line C</v>
      </c>
      <c r="CB536" s="4" t="str">
        <v>Line C</v>
      </c>
      <c r="CC536" s="4" t="str">
        <v>Line C</v>
      </c>
      <c r="CD536" s="4" t="str">
        <v>Line C</v>
      </c>
      <c r="CE536" s="4" t="str">
        <v>Line C</v>
      </c>
      <c r="CF536" s="4" t="str">
        <v>Line C</v>
      </c>
      <c r="CG536" s="4" t="str">
        <v>Line C</v>
      </c>
      <c r="CH536" s="4" t="str">
        <v>Line C</v>
      </c>
      <c r="CI536" s="4" t="str">
        <v>Line C</v>
      </c>
      <c r="CJ536" s="4" t="str">
        <v>Line C</v>
      </c>
      <c r="CK536" s="4" t="str">
        <v>Line C</v>
      </c>
      <c r="CL536" s="4" t="str">
        <v>Line C</v>
      </c>
      <c r="CM536" s="4" t="str">
        <v>Line C</v>
      </c>
      <c r="CN536" s="4" t="str">
        <v>Line C</v>
      </c>
      <c r="CO536" s="4" t="str">
        <v>Line C</v>
      </c>
      <c r="CP536" s="4" t="str">
        <v>Line C</v>
      </c>
      <c r="CQ536" s="4" t="str">
        <v>Line C</v>
      </c>
      <c r="CR536" s="4" t="str">
        <v>Line C</v>
      </c>
      <c r="CS536" s="4" t="str">
        <v>Line C</v>
      </c>
      <c r="CT536" s="4" t="str">
        <v>Line C</v>
      </c>
      <c r="CU536" s="4" t="str">
        <v>Line C</v>
      </c>
      <c r="CV536" s="4" t="str">
        <v>Line C</v>
      </c>
      <c r="CW536" s="4" t="str">
        <v>Line C</v>
      </c>
      <c r="CX536" s="4" t="str">
        <v>Line C</v>
      </c>
      <c r="CY536" s="4" t="str">
        <v>Line C</v>
      </c>
      <c r="CZ536" s="4" t="str">
        <v>Line C</v>
      </c>
      <c r="DA536" s="4" t="str">
        <v>Line C</v>
      </c>
    </row>
    <row r="537" spans="1:105" x14ac:dyDescent="0.35">
      <c r="A537" s="4" t="s">
        <v>2071</v>
      </c>
      <c r="B537" s="4" t="s">
        <v>2070</v>
      </c>
      <c r="C537" s="4" t="s">
        <v>3054</v>
      </c>
      <c r="AS537" s="4" t="str">
        <v>Line E</v>
      </c>
      <c r="AT537" s="4" t="str">
        <v>Line E</v>
      </c>
      <c r="AU537" s="4" t="str">
        <v>Line E</v>
      </c>
      <c r="AV537" s="4" t="str">
        <v>Line E</v>
      </c>
      <c r="AW537" s="4" t="str">
        <v>Line E</v>
      </c>
      <c r="AX537" s="4" t="str">
        <v>Line E</v>
      </c>
      <c r="AY537" s="4" t="str">
        <v>Line E</v>
      </c>
      <c r="AZ537" s="4" t="str">
        <v>Line E</v>
      </c>
      <c r="BA537" s="4" t="str">
        <v>Line E</v>
      </c>
      <c r="BB537" s="4" t="str">
        <v>Line E</v>
      </c>
      <c r="BC537" s="4" t="str">
        <v>Line E</v>
      </c>
      <c r="BD537" s="4" t="str">
        <v>Line E</v>
      </c>
      <c r="BE537" s="4" t="str">
        <v>Line E</v>
      </c>
      <c r="BF537" s="4" t="str">
        <v>Line E</v>
      </c>
      <c r="BG537" s="4" t="str">
        <v>Line E</v>
      </c>
      <c r="BH537" s="4" t="str">
        <v>Line E</v>
      </c>
      <c r="BI537" s="4" t="str">
        <v>Line E</v>
      </c>
      <c r="BJ537" s="4" t="str">
        <v>Line E</v>
      </c>
      <c r="BK537" s="4" t="str">
        <v>Line E</v>
      </c>
      <c r="BL537" s="4" t="str">
        <v>Line E</v>
      </c>
      <c r="BM537" s="4" t="str">
        <v>Line E</v>
      </c>
      <c r="BN537" s="4" t="str">
        <v>Line E</v>
      </c>
      <c r="BO537" s="4" t="str">
        <v>Line E</v>
      </c>
      <c r="BP537" s="4" t="str">
        <v>Line E</v>
      </c>
      <c r="BQ537" s="4" t="str">
        <v>Line E</v>
      </c>
      <c r="BR537" s="4" t="str">
        <v>Line E</v>
      </c>
      <c r="BS537" s="4" t="str">
        <v>Line E</v>
      </c>
      <c r="BT537" s="4" t="str">
        <v>Line E</v>
      </c>
      <c r="BU537" s="4" t="str">
        <v>Line E</v>
      </c>
      <c r="BV537" s="4" t="str">
        <v>Line E</v>
      </c>
      <c r="BX537" s="4" t="str">
        <v>Line D</v>
      </c>
      <c r="BY537" s="4" t="str">
        <v>Line D</v>
      </c>
      <c r="BZ537" s="4" t="str">
        <v>Line D</v>
      </c>
      <c r="CA537" s="4" t="str">
        <v>Line D</v>
      </c>
      <c r="CB537" s="4" t="str">
        <v>Line D</v>
      </c>
      <c r="CC537" s="4" t="str">
        <v>Line D</v>
      </c>
      <c r="CD537" s="4" t="str">
        <v>Line D</v>
      </c>
      <c r="CE537" s="4" t="str">
        <v>Line D</v>
      </c>
      <c r="CF537" s="4" t="str">
        <v>Line D</v>
      </c>
      <c r="CG537" s="4" t="str">
        <v>Line D</v>
      </c>
      <c r="CH537" s="4" t="str">
        <v>Line D</v>
      </c>
      <c r="CI537" s="4" t="str">
        <v>Line D</v>
      </c>
      <c r="CJ537" s="4" t="str">
        <v>Line D</v>
      </c>
      <c r="CK537" s="4" t="str">
        <v>Line D</v>
      </c>
      <c r="CL537" s="4" t="str">
        <v>Line D</v>
      </c>
      <c r="CM537" s="4" t="str">
        <v>Line D</v>
      </c>
      <c r="CN537" s="4" t="str">
        <v>Line D</v>
      </c>
      <c r="CO537" s="4" t="str">
        <v>Line D</v>
      </c>
      <c r="CP537" s="4" t="str">
        <v>Line D</v>
      </c>
      <c r="CQ537" s="4" t="str">
        <v>Line D</v>
      </c>
      <c r="CR537" s="4" t="str">
        <v>Line D</v>
      </c>
      <c r="CS537" s="4" t="str">
        <v>Line D</v>
      </c>
      <c r="CT537" s="4" t="str">
        <v>Line D</v>
      </c>
      <c r="CU537" s="4" t="str">
        <v>Line D</v>
      </c>
      <c r="CV537" s="4" t="str">
        <v>Line D</v>
      </c>
      <c r="CW537" s="4" t="str">
        <v>Line D</v>
      </c>
      <c r="CX537" s="4" t="str">
        <v>Line D</v>
      </c>
      <c r="CY537" s="4" t="str">
        <v>Line D</v>
      </c>
      <c r="CZ537" s="4" t="str">
        <v>Line D</v>
      </c>
      <c r="DA537" s="4" t="str">
        <v>Line D</v>
      </c>
    </row>
    <row r="538" spans="1:105" x14ac:dyDescent="0.35">
      <c r="A538" s="4" t="s">
        <v>2071</v>
      </c>
      <c r="B538" s="4" t="s">
        <v>2070</v>
      </c>
      <c r="C538" s="4" t="s">
        <v>3055</v>
      </c>
      <c r="AS538" s="4" t="str">
        <v>Line F</v>
      </c>
      <c r="AT538" s="4" t="str">
        <v>Line F</v>
      </c>
      <c r="AU538" s="4" t="str">
        <v>Line F</v>
      </c>
      <c r="AV538" s="4" t="str">
        <v>Line F</v>
      </c>
      <c r="AW538" s="4" t="str">
        <v>Line F</v>
      </c>
      <c r="AX538" s="4" t="str">
        <v>Line F</v>
      </c>
      <c r="AY538" s="4" t="str">
        <v>Line F</v>
      </c>
      <c r="AZ538" s="4" t="str">
        <v>Line F</v>
      </c>
      <c r="BA538" s="4" t="str">
        <v>Line F</v>
      </c>
      <c r="BB538" s="4" t="str">
        <v>Line F</v>
      </c>
      <c r="BC538" s="4" t="str">
        <v>Line F</v>
      </c>
      <c r="BD538" s="4" t="str">
        <v>Line F</v>
      </c>
      <c r="BE538" s="4" t="str">
        <v>Line F</v>
      </c>
      <c r="BF538" s="4" t="str">
        <v>Line F</v>
      </c>
      <c r="BG538" s="4" t="str">
        <v>Line F</v>
      </c>
      <c r="BH538" s="4" t="str">
        <v>Line F</v>
      </c>
      <c r="BI538" s="4" t="str">
        <v>Line F</v>
      </c>
      <c r="BJ538" s="4" t="str">
        <v>Line F</v>
      </c>
      <c r="BK538" s="4" t="str">
        <v>Line F</v>
      </c>
      <c r="BL538" s="4" t="str">
        <v>Line F</v>
      </c>
      <c r="BM538" s="4" t="str">
        <v>Line F</v>
      </c>
      <c r="BN538" s="4" t="str">
        <v>Line F</v>
      </c>
      <c r="BO538" s="4" t="str">
        <v>Line F</v>
      </c>
      <c r="BP538" s="4" t="str">
        <v>Line F</v>
      </c>
      <c r="BQ538" s="4" t="str">
        <v>Line F</v>
      </c>
      <c r="BR538" s="4" t="str">
        <v>Line F</v>
      </c>
      <c r="BS538" s="4" t="str">
        <v>Line F</v>
      </c>
      <c r="BT538" s="4" t="str">
        <v>Line F</v>
      </c>
      <c r="BU538" s="4" t="str">
        <v>Line F</v>
      </c>
      <c r="BV538" s="4" t="str">
        <v>Line F</v>
      </c>
      <c r="BX538" s="4" t="str">
        <v>Line E</v>
      </c>
      <c r="BY538" s="4" t="str">
        <v>Line E</v>
      </c>
      <c r="BZ538" s="4" t="str">
        <v>Line E</v>
      </c>
      <c r="CA538" s="4" t="str">
        <v>Line E</v>
      </c>
      <c r="CB538" s="4" t="str">
        <v>Line E</v>
      </c>
      <c r="CC538" s="4" t="str">
        <v>Line E</v>
      </c>
      <c r="CD538" s="4" t="str">
        <v>Line E</v>
      </c>
      <c r="CE538" s="4" t="str">
        <v>Line E</v>
      </c>
      <c r="CF538" s="4" t="str">
        <v>Line E</v>
      </c>
      <c r="CG538" s="4" t="str">
        <v>Line E</v>
      </c>
      <c r="CH538" s="4" t="str">
        <v>Line E</v>
      </c>
      <c r="CI538" s="4" t="str">
        <v>Line E</v>
      </c>
      <c r="CJ538" s="4" t="str">
        <v>Line E</v>
      </c>
      <c r="CK538" s="4" t="str">
        <v>Line E</v>
      </c>
      <c r="CL538" s="4" t="str">
        <v>Line E</v>
      </c>
      <c r="CM538" s="4" t="str">
        <v>Line E</v>
      </c>
      <c r="CN538" s="4" t="str">
        <v>Line E</v>
      </c>
      <c r="CO538" s="4" t="str">
        <v>Line E</v>
      </c>
      <c r="CP538" s="4" t="str">
        <v>Line E</v>
      </c>
      <c r="CQ538" s="4" t="str">
        <v>Line E</v>
      </c>
      <c r="CR538" s="4" t="str">
        <v>Line E</v>
      </c>
      <c r="CS538" s="4" t="str">
        <v>Line E</v>
      </c>
      <c r="CT538" s="4" t="str">
        <v>Line E</v>
      </c>
      <c r="CU538" s="4" t="str">
        <v>Line E</v>
      </c>
      <c r="CV538" s="4" t="str">
        <v>Line E</v>
      </c>
      <c r="CW538" s="4" t="str">
        <v>Line E</v>
      </c>
      <c r="CX538" s="4" t="str">
        <v>Line E</v>
      </c>
      <c r="CY538" s="4" t="str">
        <v>Line E</v>
      </c>
      <c r="CZ538" s="4" t="str">
        <v>Line E</v>
      </c>
      <c r="DA538" s="4" t="str">
        <v>Line E</v>
      </c>
    </row>
    <row r="539" spans="1:105" x14ac:dyDescent="0.35">
      <c r="A539" s="4" t="s">
        <v>2071</v>
      </c>
      <c r="B539" s="4" t="s">
        <v>2070</v>
      </c>
      <c r="C539" s="4" t="s">
        <v>3056</v>
      </c>
      <c r="AS539" s="4" t="str">
        <v>Liyayi</v>
      </c>
      <c r="AT539" s="4" t="str">
        <v>Liyayi</v>
      </c>
      <c r="AU539" s="4" t="str">
        <v>Liyayi</v>
      </c>
      <c r="AV539" s="4" t="str">
        <v>Liyayi</v>
      </c>
      <c r="AW539" s="4" t="str">
        <v>Liyayi</v>
      </c>
      <c r="AX539" s="4" t="str">
        <v>Liyayi</v>
      </c>
      <c r="AY539" s="4" t="str">
        <v>Liyayi</v>
      </c>
      <c r="AZ539" s="4" t="str">
        <v>Liyayi</v>
      </c>
      <c r="BA539" s="4" t="str">
        <v>Liyayi</v>
      </c>
      <c r="BB539" s="4" t="str">
        <v>Liyayi</v>
      </c>
      <c r="BC539" s="4" t="str">
        <v>Liyayi</v>
      </c>
      <c r="BD539" s="4" t="str">
        <v>Liyayi</v>
      </c>
      <c r="BE539" s="4" t="str">
        <v>Liyayi</v>
      </c>
      <c r="BF539" s="4" t="str">
        <v>Liyayi</v>
      </c>
      <c r="BG539" s="4" t="str">
        <v>Liyayi</v>
      </c>
      <c r="BH539" s="4" t="str">
        <v>Liyayi</v>
      </c>
      <c r="BI539" s="4" t="str">
        <v>Liyayi</v>
      </c>
      <c r="BJ539" s="4" t="str">
        <v>Liyayi</v>
      </c>
      <c r="BK539" s="4" t="str">
        <v>Liyayi</v>
      </c>
      <c r="BL539" s="4" t="str">
        <v>Liyayi</v>
      </c>
      <c r="BM539" s="4" t="str">
        <v>Liyayi</v>
      </c>
      <c r="BN539" s="4" t="str">
        <v>Liyayi</v>
      </c>
      <c r="BO539" s="4" t="str">
        <v>Liyayi</v>
      </c>
      <c r="BP539" s="4" t="str">
        <v>Liyayi</v>
      </c>
      <c r="BQ539" s="4" t="str">
        <v>Liyayi</v>
      </c>
      <c r="BR539" s="4" t="str">
        <v>Liyayi</v>
      </c>
      <c r="BS539" s="4" t="str">
        <v>Liyayi</v>
      </c>
      <c r="BT539" s="4" t="str">
        <v>Liyayi</v>
      </c>
      <c r="BU539" s="4" t="str">
        <v>Liyayi</v>
      </c>
      <c r="BV539" s="4" t="str">
        <v>Liyayi</v>
      </c>
      <c r="BX539" s="4" t="str">
        <v>Line F</v>
      </c>
      <c r="BY539" s="4" t="str">
        <v>Line F</v>
      </c>
      <c r="BZ539" s="4" t="str">
        <v>Line F</v>
      </c>
      <c r="CA539" s="4" t="str">
        <v>Line F</v>
      </c>
      <c r="CB539" s="4" t="str">
        <v>Line F</v>
      </c>
      <c r="CC539" s="4" t="str">
        <v>Line F</v>
      </c>
      <c r="CD539" s="4" t="str">
        <v>Line F</v>
      </c>
      <c r="CE539" s="4" t="str">
        <v>Line F</v>
      </c>
      <c r="CF539" s="4" t="str">
        <v>Line F</v>
      </c>
      <c r="CG539" s="4" t="str">
        <v>Line F</v>
      </c>
      <c r="CH539" s="4" t="str">
        <v>Line F</v>
      </c>
      <c r="CI539" s="4" t="str">
        <v>Line F</v>
      </c>
      <c r="CJ539" s="4" t="str">
        <v>Line F</v>
      </c>
      <c r="CK539" s="4" t="str">
        <v>Line F</v>
      </c>
      <c r="CL539" s="4" t="str">
        <v>Line F</v>
      </c>
      <c r="CM539" s="4" t="str">
        <v>Line F</v>
      </c>
      <c r="CN539" s="4" t="str">
        <v>Line F</v>
      </c>
      <c r="CO539" s="4" t="str">
        <v>Line F</v>
      </c>
      <c r="CP539" s="4" t="str">
        <v>Line F</v>
      </c>
      <c r="CQ539" s="4" t="str">
        <v>Line F</v>
      </c>
      <c r="CR539" s="4" t="str">
        <v>Line F</v>
      </c>
      <c r="CS539" s="4" t="str">
        <v>Line F</v>
      </c>
      <c r="CT539" s="4" t="str">
        <v>Line F</v>
      </c>
      <c r="CU539" s="4" t="str">
        <v>Line F</v>
      </c>
      <c r="CV539" s="4" t="str">
        <v>Line F</v>
      </c>
      <c r="CW539" s="4" t="str">
        <v>Line F</v>
      </c>
      <c r="CX539" s="4" t="str">
        <v>Line F</v>
      </c>
      <c r="CY539" s="4" t="str">
        <v>Line F</v>
      </c>
      <c r="CZ539" s="4" t="str">
        <v>Line F</v>
      </c>
      <c r="DA539" s="4" t="str">
        <v>Line F</v>
      </c>
    </row>
    <row r="540" spans="1:105" x14ac:dyDescent="0.35">
      <c r="A540" s="4" t="s">
        <v>2071</v>
      </c>
      <c r="B540" s="4" t="s">
        <v>2070</v>
      </c>
      <c r="C540" s="4" t="s">
        <v>3057</v>
      </c>
      <c r="AS540" s="4" t="str">
        <v>Local</v>
      </c>
      <c r="AT540" s="4" t="str">
        <v>Local</v>
      </c>
      <c r="AU540" s="4" t="str">
        <v>Local</v>
      </c>
      <c r="AV540" s="4" t="str">
        <v>Local</v>
      </c>
      <c r="AW540" s="4" t="str">
        <v>Local</v>
      </c>
      <c r="AX540" s="4" t="str">
        <v>Local</v>
      </c>
      <c r="AY540" s="4" t="str">
        <v>Local</v>
      </c>
      <c r="AZ540" s="4" t="str">
        <v>Local</v>
      </c>
      <c r="BA540" s="4" t="str">
        <v>Local</v>
      </c>
      <c r="BB540" s="4" t="str">
        <v>Local</v>
      </c>
      <c r="BC540" s="4" t="str">
        <v>Local</v>
      </c>
      <c r="BD540" s="4" t="str">
        <v>Local</v>
      </c>
      <c r="BE540" s="4" t="str">
        <v>Local</v>
      </c>
      <c r="BF540" s="4" t="str">
        <v>Local</v>
      </c>
      <c r="BG540" s="4" t="str">
        <v>Local</v>
      </c>
      <c r="BH540" s="4" t="str">
        <v>Local</v>
      </c>
      <c r="BI540" s="4" t="str">
        <v>Local</v>
      </c>
      <c r="BJ540" s="4" t="str">
        <v>Local</v>
      </c>
      <c r="BK540" s="4" t="str">
        <v>Local</v>
      </c>
      <c r="BL540" s="4" t="str">
        <v>Local</v>
      </c>
      <c r="BM540" s="4" t="str">
        <v>Local</v>
      </c>
      <c r="BN540" s="4" t="str">
        <v>Local</v>
      </c>
      <c r="BO540" s="4" t="str">
        <v>Local</v>
      </c>
      <c r="BP540" s="4" t="str">
        <v>Local</v>
      </c>
      <c r="BQ540" s="4" t="str">
        <v>Local</v>
      </c>
      <c r="BR540" s="4" t="str">
        <v>Local</v>
      </c>
      <c r="BS540" s="4" t="str">
        <v>Local</v>
      </c>
      <c r="BT540" s="4" t="str">
        <v>Local</v>
      </c>
      <c r="BU540" s="4" t="str">
        <v>Local</v>
      </c>
      <c r="BV540" s="4" t="str">
        <v>Local</v>
      </c>
      <c r="BX540" s="4" t="str">
        <v>Liyayi</v>
      </c>
      <c r="BY540" s="4" t="str">
        <v>Liyayi</v>
      </c>
      <c r="BZ540" s="4" t="str">
        <v>Liyayi</v>
      </c>
      <c r="CA540" s="4" t="str">
        <v>Liyayi</v>
      </c>
      <c r="CB540" s="4" t="str">
        <v>Liyayi</v>
      </c>
      <c r="CC540" s="4" t="str">
        <v>Liyayi</v>
      </c>
      <c r="CD540" s="4" t="str">
        <v>Liyayi</v>
      </c>
      <c r="CE540" s="4" t="str">
        <v>Liyayi</v>
      </c>
      <c r="CF540" s="4" t="str">
        <v>Liyayi</v>
      </c>
      <c r="CG540" s="4" t="str">
        <v>Liyayi</v>
      </c>
      <c r="CH540" s="4" t="str">
        <v>Liyayi</v>
      </c>
      <c r="CI540" s="4" t="str">
        <v>Liyayi</v>
      </c>
      <c r="CJ540" s="4" t="str">
        <v>Liyayi</v>
      </c>
      <c r="CK540" s="4" t="str">
        <v>Liyayi</v>
      </c>
      <c r="CL540" s="4" t="str">
        <v>Liyayi</v>
      </c>
      <c r="CM540" s="4" t="str">
        <v>Liyayi</v>
      </c>
      <c r="CN540" s="4" t="str">
        <v>Liyayi</v>
      </c>
      <c r="CO540" s="4" t="str">
        <v>Liyayi</v>
      </c>
      <c r="CP540" s="4" t="str">
        <v>Liyayi</v>
      </c>
      <c r="CQ540" s="4" t="str">
        <v>Liyayi</v>
      </c>
      <c r="CR540" s="4" t="str">
        <v>Liyayi</v>
      </c>
      <c r="CS540" s="4" t="str">
        <v>Liyayi</v>
      </c>
      <c r="CT540" s="4" t="str">
        <v>Liyayi</v>
      </c>
      <c r="CU540" s="4" t="str">
        <v>Liyayi</v>
      </c>
      <c r="CV540" s="4" t="str">
        <v>Liyayi</v>
      </c>
      <c r="CW540" s="4" t="str">
        <v>Liyayi</v>
      </c>
      <c r="CX540" s="4" t="str">
        <v>Liyayi</v>
      </c>
      <c r="CY540" s="4" t="str">
        <v>Liyayi</v>
      </c>
      <c r="CZ540" s="4" t="str">
        <v>Liyayi</v>
      </c>
      <c r="DA540" s="4" t="str">
        <v>Liyayi</v>
      </c>
    </row>
    <row r="541" spans="1:105" x14ac:dyDescent="0.35">
      <c r="A541" s="4" t="s">
        <v>2071</v>
      </c>
      <c r="B541" s="4" t="s">
        <v>2070</v>
      </c>
      <c r="C541" s="4" t="s">
        <v>3058</v>
      </c>
      <c r="AS541" s="4" t="str">
        <v>Local djigourti</v>
      </c>
      <c r="AT541" s="4" t="str">
        <v>Local djigourti</v>
      </c>
      <c r="AU541" s="4" t="str">
        <v>Local djigourti</v>
      </c>
      <c r="AV541" s="4" t="str">
        <v>Local djigourti</v>
      </c>
      <c r="AW541" s="4" t="str">
        <v>Local djigourti</v>
      </c>
      <c r="AX541" s="4" t="str">
        <v>Local djigourti</v>
      </c>
      <c r="AY541" s="4" t="str">
        <v>Local djigourti</v>
      </c>
      <c r="AZ541" s="4" t="str">
        <v>Local djigourti</v>
      </c>
      <c r="BA541" s="4" t="str">
        <v>Local djigourti</v>
      </c>
      <c r="BB541" s="4" t="str">
        <v>Local djigourti</v>
      </c>
      <c r="BC541" s="4" t="str">
        <v>Local djigourti</v>
      </c>
      <c r="BD541" s="4" t="str">
        <v>Local djigourti</v>
      </c>
      <c r="BE541" s="4" t="str">
        <v>Local djigourti</v>
      </c>
      <c r="BF541" s="4" t="str">
        <v>Local djigourti</v>
      </c>
      <c r="BG541" s="4" t="str">
        <v>Local djigourti</v>
      </c>
      <c r="BH541" s="4" t="str">
        <v>Local djigourti</v>
      </c>
      <c r="BI541" s="4" t="str">
        <v>Local djigourti</v>
      </c>
      <c r="BJ541" s="4" t="str">
        <v>Local djigourti</v>
      </c>
      <c r="BK541" s="4" t="str">
        <v>Local djigourti</v>
      </c>
      <c r="BL541" s="4" t="str">
        <v>Local djigourti</v>
      </c>
      <c r="BM541" s="4" t="str">
        <v>Local djigourti</v>
      </c>
      <c r="BN541" s="4" t="str">
        <v>Local djigourti</v>
      </c>
      <c r="BO541" s="4" t="str">
        <v>Local djigourti</v>
      </c>
      <c r="BP541" s="4" t="str">
        <v>Local djigourti</v>
      </c>
      <c r="BQ541" s="4" t="str">
        <v>Local djigourti</v>
      </c>
      <c r="BR541" s="4" t="str">
        <v>Local djigourti</v>
      </c>
      <c r="BS541" s="4" t="str">
        <v>Local djigourti</v>
      </c>
      <c r="BT541" s="4" t="str">
        <v>Local djigourti</v>
      </c>
      <c r="BU541" s="4" t="str">
        <v>Local djigourti</v>
      </c>
      <c r="BV541" s="4" t="str">
        <v>Local djigourti</v>
      </c>
      <c r="BX541" s="4" t="str">
        <v>Local</v>
      </c>
      <c r="BY541" s="4" t="str">
        <v>Local</v>
      </c>
      <c r="BZ541" s="4" t="str">
        <v>Local</v>
      </c>
      <c r="CA541" s="4" t="str">
        <v>Local</v>
      </c>
      <c r="CB541" s="4" t="str">
        <v>Local</v>
      </c>
      <c r="CC541" s="4" t="str">
        <v>Local</v>
      </c>
      <c r="CD541" s="4" t="str">
        <v>Local</v>
      </c>
      <c r="CE541" s="4" t="str">
        <v>Local</v>
      </c>
      <c r="CF541" s="4" t="str">
        <v>Local</v>
      </c>
      <c r="CG541" s="4" t="str">
        <v>Local</v>
      </c>
      <c r="CH541" s="4" t="str">
        <v>Local</v>
      </c>
      <c r="CI541" s="4" t="str">
        <v>Local</v>
      </c>
      <c r="CJ541" s="4" t="str">
        <v>Local</v>
      </c>
      <c r="CK541" s="4" t="str">
        <v>Local</v>
      </c>
      <c r="CL541" s="4" t="str">
        <v>Local</v>
      </c>
      <c r="CM541" s="4" t="str">
        <v>Local</v>
      </c>
      <c r="CN541" s="4" t="str">
        <v>Local</v>
      </c>
      <c r="CO541" s="4" t="str">
        <v>Local</v>
      </c>
      <c r="CP541" s="4" t="str">
        <v>Local</v>
      </c>
      <c r="CQ541" s="4" t="str">
        <v>Local</v>
      </c>
      <c r="CR541" s="4" t="str">
        <v>Local</v>
      </c>
      <c r="CS541" s="4" t="str">
        <v>Local</v>
      </c>
      <c r="CT541" s="4" t="str">
        <v>Local</v>
      </c>
      <c r="CU541" s="4" t="str">
        <v>Local</v>
      </c>
      <c r="CV541" s="4" t="str">
        <v>Local</v>
      </c>
      <c r="CW541" s="4" t="str">
        <v>Local</v>
      </c>
      <c r="CX541" s="4" t="str">
        <v>Local</v>
      </c>
      <c r="CY541" s="4" t="str">
        <v>Local</v>
      </c>
      <c r="CZ541" s="4" t="str">
        <v>Local</v>
      </c>
      <c r="DA541" s="4" t="str">
        <v>Local</v>
      </c>
    </row>
    <row r="542" spans="1:105" x14ac:dyDescent="0.35">
      <c r="A542" s="4" t="s">
        <v>2071</v>
      </c>
      <c r="B542" s="4" t="s">
        <v>2070</v>
      </c>
      <c r="C542" s="4" t="s">
        <v>3059</v>
      </c>
      <c r="AS542" s="4" t="str">
        <v>Local highland</v>
      </c>
      <c r="AT542" s="4" t="str">
        <v>Local highland</v>
      </c>
      <c r="AU542" s="4" t="str">
        <v>Local highland</v>
      </c>
      <c r="AV542" s="4" t="str">
        <v>Local highland</v>
      </c>
      <c r="AW542" s="4" t="str">
        <v>Local highland</v>
      </c>
      <c r="AX542" s="4" t="str">
        <v>Local highland</v>
      </c>
      <c r="AY542" s="4" t="str">
        <v>Local highland</v>
      </c>
      <c r="AZ542" s="4" t="str">
        <v>Local highland</v>
      </c>
      <c r="BA542" s="4" t="str">
        <v>Local highland</v>
      </c>
      <c r="BB542" s="4" t="str">
        <v>Local highland</v>
      </c>
      <c r="BC542" s="4" t="str">
        <v>Local highland</v>
      </c>
      <c r="BD542" s="4" t="str">
        <v>Local highland</v>
      </c>
      <c r="BE542" s="4" t="str">
        <v>Local highland</v>
      </c>
      <c r="BF542" s="4" t="str">
        <v>Local highland</v>
      </c>
      <c r="BG542" s="4" t="str">
        <v>Local highland</v>
      </c>
      <c r="BH542" s="4" t="str">
        <v>Local highland</v>
      </c>
      <c r="BI542" s="4" t="str">
        <v>Local highland</v>
      </c>
      <c r="BJ542" s="4" t="str">
        <v>Local highland</v>
      </c>
      <c r="BK542" s="4" t="str">
        <v>Local highland</v>
      </c>
      <c r="BL542" s="4" t="str">
        <v>Local highland</v>
      </c>
      <c r="BM542" s="4" t="str">
        <v>Local highland</v>
      </c>
      <c r="BN542" s="4" t="str">
        <v>Local highland</v>
      </c>
      <c r="BO542" s="4" t="str">
        <v>Local highland</v>
      </c>
      <c r="BP542" s="4" t="str">
        <v>Local highland</v>
      </c>
      <c r="BQ542" s="4" t="str">
        <v>Local highland</v>
      </c>
      <c r="BR542" s="4" t="str">
        <v>Local highland</v>
      </c>
      <c r="BS542" s="4" t="str">
        <v>Local highland</v>
      </c>
      <c r="BT542" s="4" t="str">
        <v>Local highland</v>
      </c>
      <c r="BU542" s="4" t="str">
        <v>Local highland</v>
      </c>
      <c r="BV542" s="4" t="str">
        <v>Local highland</v>
      </c>
      <c r="BX542" s="4" t="str">
        <v>Local djigourti</v>
      </c>
      <c r="BY542" s="4" t="str">
        <v>Local djigourti</v>
      </c>
      <c r="BZ542" s="4" t="str">
        <v>Local djigourti</v>
      </c>
      <c r="CA542" s="4" t="str">
        <v>Local djigourti</v>
      </c>
      <c r="CB542" s="4" t="str">
        <v>Local djigourti</v>
      </c>
      <c r="CC542" s="4" t="str">
        <v>Local djigourti</v>
      </c>
      <c r="CD542" s="4" t="str">
        <v>Local djigourti</v>
      </c>
      <c r="CE542" s="4" t="str">
        <v>Local djigourti</v>
      </c>
      <c r="CF542" s="4" t="str">
        <v>Local djigourti</v>
      </c>
      <c r="CG542" s="4" t="str">
        <v>Local djigourti</v>
      </c>
      <c r="CH542" s="4" t="str">
        <v>Local djigourti</v>
      </c>
      <c r="CI542" s="4" t="str">
        <v>Local djigourti</v>
      </c>
      <c r="CJ542" s="4" t="str">
        <v>Local djigourti</v>
      </c>
      <c r="CK542" s="4" t="str">
        <v>Local djigourti</v>
      </c>
      <c r="CL542" s="4" t="str">
        <v>Local djigourti</v>
      </c>
      <c r="CM542" s="4" t="str">
        <v>Local djigourti</v>
      </c>
      <c r="CN542" s="4" t="str">
        <v>Local djigourti</v>
      </c>
      <c r="CO542" s="4" t="str">
        <v>Local djigourti</v>
      </c>
      <c r="CP542" s="4" t="str">
        <v>Local djigourti</v>
      </c>
      <c r="CQ542" s="4" t="str">
        <v>Local djigourti</v>
      </c>
      <c r="CR542" s="4" t="str">
        <v>Local djigourti</v>
      </c>
      <c r="CS542" s="4" t="str">
        <v>Local djigourti</v>
      </c>
      <c r="CT542" s="4" t="str">
        <v>Local djigourti</v>
      </c>
      <c r="CU542" s="4" t="str">
        <v>Local djigourti</v>
      </c>
      <c r="CV542" s="4" t="str">
        <v>Local djigourti</v>
      </c>
      <c r="CW542" s="4" t="str">
        <v>Local djigourti</v>
      </c>
      <c r="CX542" s="4" t="str">
        <v>Local djigourti</v>
      </c>
      <c r="CY542" s="4" t="str">
        <v>Local djigourti</v>
      </c>
      <c r="CZ542" s="4" t="str">
        <v>Local djigourti</v>
      </c>
      <c r="DA542" s="4" t="str">
        <v>Local djigourti</v>
      </c>
    </row>
    <row r="543" spans="1:105" x14ac:dyDescent="0.35">
      <c r="A543" s="4" t="s">
        <v>2200</v>
      </c>
      <c r="B543" s="4" t="s">
        <v>2198</v>
      </c>
      <c r="C543" s="4" t="s">
        <v>3060</v>
      </c>
      <c r="AS543" s="4" t="str">
        <v>Local landrace</v>
      </c>
      <c r="AT543" s="4" t="str">
        <v>Local landrace</v>
      </c>
      <c r="AU543" s="4" t="str">
        <v>Local landrace</v>
      </c>
      <c r="AV543" s="4" t="str">
        <v>Local landrace</v>
      </c>
      <c r="AW543" s="4" t="str">
        <v>Local landrace</v>
      </c>
      <c r="AX543" s="4" t="str">
        <v>Local landrace</v>
      </c>
      <c r="AY543" s="4" t="str">
        <v>Local landrace</v>
      </c>
      <c r="AZ543" s="4" t="str">
        <v>Local landrace</v>
      </c>
      <c r="BA543" s="4" t="str">
        <v>Local landrace</v>
      </c>
      <c r="BB543" s="4" t="str">
        <v>Local landrace</v>
      </c>
      <c r="BC543" s="4" t="str">
        <v>Local landrace</v>
      </c>
      <c r="BD543" s="4" t="str">
        <v>Local landrace</v>
      </c>
      <c r="BE543" s="4" t="str">
        <v>Local landrace</v>
      </c>
      <c r="BF543" s="4" t="str">
        <v>Local landrace</v>
      </c>
      <c r="BG543" s="4" t="str">
        <v>Local landrace</v>
      </c>
      <c r="BH543" s="4" t="str">
        <v>Local landrace</v>
      </c>
      <c r="BI543" s="4" t="str">
        <v>Local landrace</v>
      </c>
      <c r="BJ543" s="4" t="str">
        <v>Local landrace</v>
      </c>
      <c r="BK543" s="4" t="str">
        <v>Local landrace</v>
      </c>
      <c r="BL543" s="4" t="str">
        <v>Local landrace</v>
      </c>
      <c r="BM543" s="4" t="str">
        <v>Local landrace</v>
      </c>
      <c r="BN543" s="4" t="str">
        <v>Local landrace</v>
      </c>
      <c r="BO543" s="4" t="str">
        <v>Local landrace</v>
      </c>
      <c r="BP543" s="4" t="str">
        <v>Local landrace</v>
      </c>
      <c r="BQ543" s="4" t="str">
        <v>Local landrace</v>
      </c>
      <c r="BR543" s="4" t="str">
        <v>Local landrace</v>
      </c>
      <c r="BS543" s="4" t="str">
        <v>Local landrace</v>
      </c>
      <c r="BT543" s="4" t="str">
        <v>Local landrace</v>
      </c>
      <c r="BU543" s="4" t="str">
        <v>Local landrace</v>
      </c>
      <c r="BV543" s="4" t="str">
        <v>Local landrace</v>
      </c>
      <c r="BX543" s="4" t="str">
        <v>Local highland</v>
      </c>
      <c r="BY543" s="4" t="str">
        <v>Local highland</v>
      </c>
      <c r="BZ543" s="4" t="str">
        <v>Local highland</v>
      </c>
      <c r="CA543" s="4" t="str">
        <v>Local highland</v>
      </c>
      <c r="CB543" s="4" t="str">
        <v>Local highland</v>
      </c>
      <c r="CC543" s="4" t="str">
        <v>Local highland</v>
      </c>
      <c r="CD543" s="4" t="str">
        <v>Local highland</v>
      </c>
      <c r="CE543" s="4" t="str">
        <v>Local highland</v>
      </c>
      <c r="CF543" s="4" t="str">
        <v>Local highland</v>
      </c>
      <c r="CG543" s="4" t="str">
        <v>Local highland</v>
      </c>
      <c r="CH543" s="4" t="str">
        <v>Local highland</v>
      </c>
      <c r="CI543" s="4" t="str">
        <v>Local highland</v>
      </c>
      <c r="CJ543" s="4" t="str">
        <v>Local highland</v>
      </c>
      <c r="CK543" s="4" t="str">
        <v>Local highland</v>
      </c>
      <c r="CL543" s="4" t="str">
        <v>Local highland</v>
      </c>
      <c r="CM543" s="4" t="str">
        <v>Local highland</v>
      </c>
      <c r="CN543" s="4" t="str">
        <v>Local highland</v>
      </c>
      <c r="CO543" s="4" t="str">
        <v>Local highland</v>
      </c>
      <c r="CP543" s="4" t="str">
        <v>Local highland</v>
      </c>
      <c r="CQ543" s="4" t="str">
        <v>Local highland</v>
      </c>
      <c r="CR543" s="4" t="str">
        <v>Local highland</v>
      </c>
      <c r="CS543" s="4" t="str">
        <v>Local highland</v>
      </c>
      <c r="CT543" s="4" t="str">
        <v>Local highland</v>
      </c>
      <c r="CU543" s="4" t="str">
        <v>Local highland</v>
      </c>
      <c r="CV543" s="4" t="str">
        <v>Local highland</v>
      </c>
      <c r="CW543" s="4" t="str">
        <v>Local highland</v>
      </c>
      <c r="CX543" s="4" t="str">
        <v>Local highland</v>
      </c>
      <c r="CY543" s="4" t="str">
        <v>Local highland</v>
      </c>
      <c r="CZ543" s="4" t="str">
        <v>Local highland</v>
      </c>
      <c r="DA543" s="4" t="str">
        <v>Local highland</v>
      </c>
    </row>
    <row r="544" spans="1:105" x14ac:dyDescent="0.35">
      <c r="A544" s="4" t="s">
        <v>2200</v>
      </c>
      <c r="B544" s="4" t="s">
        <v>2198</v>
      </c>
      <c r="C544" s="4" t="s">
        <v>3061</v>
      </c>
      <c r="AS544" s="4" t="str">
        <v>Local white</v>
      </c>
      <c r="AT544" s="4" t="str">
        <v>Local white</v>
      </c>
      <c r="AU544" s="4" t="str">
        <v>Local white</v>
      </c>
      <c r="AV544" s="4" t="str">
        <v>Local white</v>
      </c>
      <c r="AW544" s="4" t="str">
        <v>Local white</v>
      </c>
      <c r="AX544" s="4" t="str">
        <v>Local white</v>
      </c>
      <c r="AY544" s="4" t="str">
        <v>Local white</v>
      </c>
      <c r="AZ544" s="4" t="str">
        <v>Local white</v>
      </c>
      <c r="BA544" s="4" t="str">
        <v>Local white</v>
      </c>
      <c r="BB544" s="4" t="str">
        <v>Local white</v>
      </c>
      <c r="BC544" s="4" t="str">
        <v>Local white</v>
      </c>
      <c r="BD544" s="4" t="str">
        <v>Local white</v>
      </c>
      <c r="BE544" s="4" t="str">
        <v>Local white</v>
      </c>
      <c r="BF544" s="4" t="str">
        <v>Local white</v>
      </c>
      <c r="BG544" s="4" t="str">
        <v>Local white</v>
      </c>
      <c r="BH544" s="4" t="str">
        <v>Local white</v>
      </c>
      <c r="BI544" s="4" t="str">
        <v>Local white</v>
      </c>
      <c r="BJ544" s="4" t="str">
        <v>Local white</v>
      </c>
      <c r="BK544" s="4" t="str">
        <v>Local white</v>
      </c>
      <c r="BL544" s="4" t="str">
        <v>Local white</v>
      </c>
      <c r="BM544" s="4" t="str">
        <v>Local white</v>
      </c>
      <c r="BN544" s="4" t="str">
        <v>Local white</v>
      </c>
      <c r="BO544" s="4" t="str">
        <v>Local white</v>
      </c>
      <c r="BP544" s="4" t="str">
        <v>Local white</v>
      </c>
      <c r="BQ544" s="4" t="str">
        <v>Local white</v>
      </c>
      <c r="BR544" s="4" t="str">
        <v>Local white</v>
      </c>
      <c r="BS544" s="4" t="str">
        <v>Local white</v>
      </c>
      <c r="BT544" s="4" t="str">
        <v>Local white</v>
      </c>
      <c r="BU544" s="4" t="str">
        <v>Local white</v>
      </c>
      <c r="BV544" s="4" t="str">
        <v>Local white</v>
      </c>
      <c r="BX544" s="4" t="str">
        <v>Local landrace</v>
      </c>
      <c r="BY544" s="4" t="str">
        <v>Local landrace</v>
      </c>
      <c r="BZ544" s="4" t="str">
        <v>Local landrace</v>
      </c>
      <c r="CA544" s="4" t="str">
        <v>Local landrace</v>
      </c>
      <c r="CB544" s="4" t="str">
        <v>Local landrace</v>
      </c>
      <c r="CC544" s="4" t="str">
        <v>Local landrace</v>
      </c>
      <c r="CD544" s="4" t="str">
        <v>Local landrace</v>
      </c>
      <c r="CE544" s="4" t="str">
        <v>Local landrace</v>
      </c>
      <c r="CF544" s="4" t="str">
        <v>Local landrace</v>
      </c>
      <c r="CG544" s="4" t="str">
        <v>Local landrace</v>
      </c>
      <c r="CH544" s="4" t="str">
        <v>Local landrace</v>
      </c>
      <c r="CI544" s="4" t="str">
        <v>Local landrace</v>
      </c>
      <c r="CJ544" s="4" t="str">
        <v>Local landrace</v>
      </c>
      <c r="CK544" s="4" t="str">
        <v>Local landrace</v>
      </c>
      <c r="CL544" s="4" t="str">
        <v>Local landrace</v>
      </c>
      <c r="CM544" s="4" t="str">
        <v>Local landrace</v>
      </c>
      <c r="CN544" s="4" t="str">
        <v>Local landrace</v>
      </c>
      <c r="CO544" s="4" t="str">
        <v>Local landrace</v>
      </c>
      <c r="CP544" s="4" t="str">
        <v>Local landrace</v>
      </c>
      <c r="CQ544" s="4" t="str">
        <v>Local landrace</v>
      </c>
      <c r="CR544" s="4" t="str">
        <v>Local landrace</v>
      </c>
      <c r="CS544" s="4" t="str">
        <v>Local landrace</v>
      </c>
      <c r="CT544" s="4" t="str">
        <v>Local landrace</v>
      </c>
      <c r="CU544" s="4" t="str">
        <v>Local landrace</v>
      </c>
      <c r="CV544" s="4" t="str">
        <v>Local landrace</v>
      </c>
      <c r="CW544" s="4" t="str">
        <v>Local landrace</v>
      </c>
      <c r="CX544" s="4" t="str">
        <v>Local landrace</v>
      </c>
      <c r="CY544" s="4" t="str">
        <v>Local landrace</v>
      </c>
      <c r="CZ544" s="4" t="str">
        <v>Local landrace</v>
      </c>
      <c r="DA544" s="4" t="str">
        <v>Local landrace</v>
      </c>
    </row>
    <row r="545" spans="1:105" x14ac:dyDescent="0.35">
      <c r="A545" s="4" t="s">
        <v>2200</v>
      </c>
      <c r="B545" s="4" t="s">
        <v>2198</v>
      </c>
      <c r="C545" s="4" t="s">
        <v>3062</v>
      </c>
      <c r="AS545" s="4" t="str">
        <v>Locale de Niatia</v>
      </c>
      <c r="AT545" s="4" t="str">
        <v>Locale de Niatia</v>
      </c>
      <c r="AU545" s="4" t="str">
        <v>Locale de Niatia</v>
      </c>
      <c r="AV545" s="4" t="str">
        <v>Locale de Niatia</v>
      </c>
      <c r="AW545" s="4" t="str">
        <v>Locale de Niatia</v>
      </c>
      <c r="AX545" s="4" t="str">
        <v>Locale de Niatia</v>
      </c>
      <c r="AY545" s="4" t="str">
        <v>Locale de Niatia</v>
      </c>
      <c r="AZ545" s="4" t="str">
        <v>Locale de Niatia</v>
      </c>
      <c r="BA545" s="4" t="str">
        <v>Locale de Niatia</v>
      </c>
      <c r="BB545" s="4" t="str">
        <v>Locale de Niatia</v>
      </c>
      <c r="BC545" s="4" t="str">
        <v>Locale de Niatia</v>
      </c>
      <c r="BD545" s="4" t="str">
        <v>Locale de Niatia</v>
      </c>
      <c r="BE545" s="4" t="str">
        <v>Locale de Niatia</v>
      </c>
      <c r="BF545" s="4" t="str">
        <v>Locale de Niatia</v>
      </c>
      <c r="BG545" s="4" t="str">
        <v>Locale de Niatia</v>
      </c>
      <c r="BH545" s="4" t="str">
        <v>Locale de Niatia</v>
      </c>
      <c r="BI545" s="4" t="str">
        <v>Locale de Niatia</v>
      </c>
      <c r="BJ545" s="4" t="str">
        <v>Locale de Niatia</v>
      </c>
      <c r="BK545" s="4" t="str">
        <v>Locale de Niatia</v>
      </c>
      <c r="BL545" s="4" t="str">
        <v>Locale de Niatia</v>
      </c>
      <c r="BM545" s="4" t="str">
        <v>Locale de Niatia</v>
      </c>
      <c r="BN545" s="4" t="str">
        <v>Locale de Niatia</v>
      </c>
      <c r="BO545" s="4" t="str">
        <v>Locale de Niatia</v>
      </c>
      <c r="BP545" s="4" t="str">
        <v>Locale de Niatia</v>
      </c>
      <c r="BQ545" s="4" t="str">
        <v>Locale de Niatia</v>
      </c>
      <c r="BR545" s="4" t="str">
        <v>Locale de Niatia</v>
      </c>
      <c r="BS545" s="4" t="str">
        <v>Locale de Niatia</v>
      </c>
      <c r="BT545" s="4" t="str">
        <v>Locale de Niatia</v>
      </c>
      <c r="BU545" s="4" t="str">
        <v>Locale de Niatia</v>
      </c>
      <c r="BV545" s="4" t="str">
        <v>Locale de Niatia</v>
      </c>
      <c r="BX545" s="4" t="str">
        <v>Local white</v>
      </c>
      <c r="BY545" s="4" t="str">
        <v>Local white</v>
      </c>
      <c r="BZ545" s="4" t="str">
        <v>Local white</v>
      </c>
      <c r="CA545" s="4" t="str">
        <v>Local white</v>
      </c>
      <c r="CB545" s="4" t="str">
        <v>Local white</v>
      </c>
      <c r="CC545" s="4" t="str">
        <v>Local white</v>
      </c>
      <c r="CD545" s="4" t="str">
        <v>Local white</v>
      </c>
      <c r="CE545" s="4" t="str">
        <v>Local white</v>
      </c>
      <c r="CF545" s="4" t="str">
        <v>Local white</v>
      </c>
      <c r="CG545" s="4" t="str">
        <v>Local white</v>
      </c>
      <c r="CH545" s="4" t="str">
        <v>Local white</v>
      </c>
      <c r="CI545" s="4" t="str">
        <v>Local white</v>
      </c>
      <c r="CJ545" s="4" t="str">
        <v>Local white</v>
      </c>
      <c r="CK545" s="4" t="str">
        <v>Local white</v>
      </c>
      <c r="CL545" s="4" t="str">
        <v>Local white</v>
      </c>
      <c r="CM545" s="4" t="str">
        <v>Local white</v>
      </c>
      <c r="CN545" s="4" t="str">
        <v>Local white</v>
      </c>
      <c r="CO545" s="4" t="str">
        <v>Local white</v>
      </c>
      <c r="CP545" s="4" t="str">
        <v>Local white</v>
      </c>
      <c r="CQ545" s="4" t="str">
        <v>Local white</v>
      </c>
      <c r="CR545" s="4" t="str">
        <v>Local white</v>
      </c>
      <c r="CS545" s="4" t="str">
        <v>Local white</v>
      </c>
      <c r="CT545" s="4" t="str">
        <v>Local white</v>
      </c>
      <c r="CU545" s="4" t="str">
        <v>Local white</v>
      </c>
      <c r="CV545" s="4" t="str">
        <v>Local white</v>
      </c>
      <c r="CW545" s="4" t="str">
        <v>Local white</v>
      </c>
      <c r="CX545" s="4" t="str">
        <v>Local white</v>
      </c>
      <c r="CY545" s="4" t="str">
        <v>Local white</v>
      </c>
      <c r="CZ545" s="4" t="str">
        <v>Local white</v>
      </c>
      <c r="DA545" s="4" t="str">
        <v>Local white</v>
      </c>
    </row>
    <row r="546" spans="1:105" x14ac:dyDescent="0.35">
      <c r="A546" s="4" t="s">
        <v>1603</v>
      </c>
      <c r="B546" s="4" t="s">
        <v>1602</v>
      </c>
      <c r="C546" s="4">
        <v>2067</v>
      </c>
      <c r="AS546" s="4" t="str">
        <v>Lohmann brown</v>
      </c>
      <c r="AT546" s="4" t="str">
        <v>Lohmann brown</v>
      </c>
      <c r="AU546" s="4" t="str">
        <v>Lohmann brown</v>
      </c>
      <c r="AV546" s="4" t="str">
        <v>Lohmann brown</v>
      </c>
      <c r="AW546" s="4" t="str">
        <v>Lohmann brown</v>
      </c>
      <c r="AX546" s="4" t="str">
        <v>Lohmann brown</v>
      </c>
      <c r="AY546" s="4" t="str">
        <v>Lohmann brown</v>
      </c>
      <c r="AZ546" s="4" t="str">
        <v>Lohmann brown</v>
      </c>
      <c r="BA546" s="4" t="str">
        <v>Lohmann brown</v>
      </c>
      <c r="BB546" s="4" t="str">
        <v>Lohmann brown</v>
      </c>
      <c r="BC546" s="4" t="str">
        <v>Lohmann brown</v>
      </c>
      <c r="BD546" s="4" t="str">
        <v>Lohmann brown</v>
      </c>
      <c r="BE546" s="4" t="str">
        <v>Lohmann brown</v>
      </c>
      <c r="BF546" s="4" t="str">
        <v>Lohmann brown</v>
      </c>
      <c r="BG546" s="4" t="str">
        <v>Lohmann brown</v>
      </c>
      <c r="BH546" s="4" t="str">
        <v>Lohmann brown</v>
      </c>
      <c r="BI546" s="4" t="str">
        <v>Lohmann brown</v>
      </c>
      <c r="BJ546" s="4" t="str">
        <v>Lohmann brown</v>
      </c>
      <c r="BK546" s="4" t="str">
        <v>Lohmann brown</v>
      </c>
      <c r="BL546" s="4" t="str">
        <v>Lohmann brown</v>
      </c>
      <c r="BM546" s="4" t="str">
        <v>Lohmann brown</v>
      </c>
      <c r="BN546" s="4" t="str">
        <v>Lohmann brown</v>
      </c>
      <c r="BO546" s="4" t="str">
        <v>Lohmann brown</v>
      </c>
      <c r="BP546" s="4" t="str">
        <v>Lohmann brown</v>
      </c>
      <c r="BQ546" s="4" t="str">
        <v>Lohmann brown</v>
      </c>
      <c r="BR546" s="4" t="str">
        <v>Lohmann brown</v>
      </c>
      <c r="BS546" s="4" t="str">
        <v>Lohmann brown</v>
      </c>
      <c r="BT546" s="4" t="str">
        <v>Lohmann brown</v>
      </c>
      <c r="BU546" s="4" t="str">
        <v>Lohmann brown</v>
      </c>
      <c r="BV546" s="4" t="str">
        <v>Lohmann brown</v>
      </c>
      <c r="BX546" s="4" t="str">
        <v>Locale de Niatia</v>
      </c>
      <c r="BY546" s="4" t="str">
        <v>Locale de Niatia</v>
      </c>
      <c r="BZ546" s="4" t="str">
        <v>Locale de Niatia</v>
      </c>
      <c r="CA546" s="4" t="str">
        <v>Locale de Niatia</v>
      </c>
      <c r="CB546" s="4" t="str">
        <v>Locale de Niatia</v>
      </c>
      <c r="CC546" s="4" t="str">
        <v>Locale de Niatia</v>
      </c>
      <c r="CD546" s="4" t="str">
        <v>Locale de Niatia</v>
      </c>
      <c r="CE546" s="4" t="str">
        <v>Locale de Niatia</v>
      </c>
      <c r="CF546" s="4" t="str">
        <v>Locale de Niatia</v>
      </c>
      <c r="CG546" s="4" t="str">
        <v>Locale de Niatia</v>
      </c>
      <c r="CH546" s="4" t="str">
        <v>Locale de Niatia</v>
      </c>
      <c r="CI546" s="4" t="str">
        <v>Locale de Niatia</v>
      </c>
      <c r="CJ546" s="4" t="str">
        <v>Locale de Niatia</v>
      </c>
      <c r="CK546" s="4" t="str">
        <v>Locale de Niatia</v>
      </c>
      <c r="CL546" s="4" t="str">
        <v>Locale de Niatia</v>
      </c>
      <c r="CM546" s="4" t="str">
        <v>Locale de Niatia</v>
      </c>
      <c r="CN546" s="4" t="str">
        <v>Locale de Niatia</v>
      </c>
      <c r="CO546" s="4" t="str">
        <v>Locale de Niatia</v>
      </c>
      <c r="CP546" s="4" t="str">
        <v>Locale de Niatia</v>
      </c>
      <c r="CQ546" s="4" t="str">
        <v>Locale de Niatia</v>
      </c>
      <c r="CR546" s="4" t="str">
        <v>Locale de Niatia</v>
      </c>
      <c r="CS546" s="4" t="str">
        <v>Locale de Niatia</v>
      </c>
      <c r="CT546" s="4" t="str">
        <v>Locale de Niatia</v>
      </c>
      <c r="CU546" s="4" t="str">
        <v>Locale de Niatia</v>
      </c>
      <c r="CV546" s="4" t="str">
        <v>Locale de Niatia</v>
      </c>
      <c r="CW546" s="4" t="str">
        <v>Locale de Niatia</v>
      </c>
      <c r="CX546" s="4" t="str">
        <v>Locale de Niatia</v>
      </c>
      <c r="CY546" s="4" t="str">
        <v>Locale de Niatia</v>
      </c>
      <c r="CZ546" s="4" t="str">
        <v>Locale de Niatia</v>
      </c>
      <c r="DA546" s="4" t="str">
        <v>Locale de Niatia</v>
      </c>
    </row>
    <row r="547" spans="1:105" x14ac:dyDescent="0.35">
      <c r="A547" s="4" t="s">
        <v>1603</v>
      </c>
      <c r="B547" s="4" t="s">
        <v>1602</v>
      </c>
      <c r="C547" s="4" t="s">
        <v>3063</v>
      </c>
      <c r="AS547" s="4" t="str">
        <v>Lohmann brown layers x Villave naked neck males</v>
      </c>
      <c r="AT547" s="4" t="str">
        <v>Lohmann brown layers x Villave naked neck males</v>
      </c>
      <c r="AU547" s="4" t="str">
        <v>Lohmann brown layers x Villave naked neck males</v>
      </c>
      <c r="AV547" s="4" t="str">
        <v>Lohmann brown layers x Villave naked neck males</v>
      </c>
      <c r="AW547" s="4" t="str">
        <v>Lohmann brown layers x Villave naked neck males</v>
      </c>
      <c r="AX547" s="4" t="str">
        <v>Lohmann brown layers x Villave naked neck males</v>
      </c>
      <c r="AY547" s="4" t="str">
        <v>Lohmann brown layers x Villave naked neck males</v>
      </c>
      <c r="AZ547" s="4" t="str">
        <v>Lohmann brown layers x Villave naked neck males</v>
      </c>
      <c r="BA547" s="4" t="str">
        <v>Lohmann brown layers x Villave naked neck males</v>
      </c>
      <c r="BB547" s="4" t="str">
        <v>Lohmann brown layers x Villave naked neck males</v>
      </c>
      <c r="BC547" s="4" t="str">
        <v>Lohmann brown layers x Villave naked neck males</v>
      </c>
      <c r="BD547" s="4" t="str">
        <v>Lohmann brown layers x Villave naked neck males</v>
      </c>
      <c r="BE547" s="4" t="str">
        <v>Lohmann brown layers x Villave naked neck males</v>
      </c>
      <c r="BF547" s="4" t="str">
        <v>Lohmann brown layers x Villave naked neck males</v>
      </c>
      <c r="BG547" s="4" t="str">
        <v>Lohmann brown layers x Villave naked neck males</v>
      </c>
      <c r="BH547" s="4" t="str">
        <v>Lohmann brown layers x Villave naked neck males</v>
      </c>
      <c r="BI547" s="4" t="str">
        <v>Lohmann brown layers x Villave naked neck males</v>
      </c>
      <c r="BJ547" s="4" t="str">
        <v>Lohmann brown layers x Villave naked neck males</v>
      </c>
      <c r="BK547" s="4" t="str">
        <v>Lohmann brown layers x Villave naked neck males</v>
      </c>
      <c r="BL547" s="4" t="str">
        <v>Lohmann brown layers x Villave naked neck males</v>
      </c>
      <c r="BM547" s="4" t="str">
        <v>Lohmann brown layers x Villave naked neck males</v>
      </c>
      <c r="BN547" s="4" t="str">
        <v>Lohmann brown layers x Villave naked neck males</v>
      </c>
      <c r="BO547" s="4" t="str">
        <v>Lohmann brown layers x Villave naked neck males</v>
      </c>
      <c r="BP547" s="4" t="str">
        <v>Lohmann brown layers x Villave naked neck males</v>
      </c>
      <c r="BQ547" s="4" t="str">
        <v>Lohmann brown layers x Villave naked neck males</v>
      </c>
      <c r="BR547" s="4" t="str">
        <v>Lohmann brown layers x Villave naked neck males</v>
      </c>
      <c r="BS547" s="4" t="str">
        <v>Lohmann brown layers x Villave naked neck males</v>
      </c>
      <c r="BT547" s="4" t="str">
        <v>Lohmann brown layers x Villave naked neck males</v>
      </c>
      <c r="BU547" s="4" t="str">
        <v>Lohmann brown layers x Villave naked neck males</v>
      </c>
      <c r="BV547" s="4" t="str">
        <v>Lohmann brown layers x Villave naked neck males</v>
      </c>
      <c r="BX547" s="4" t="str">
        <v>Lohmann brown</v>
      </c>
      <c r="BY547" s="4" t="str">
        <v>Lohmann brown</v>
      </c>
      <c r="BZ547" s="4" t="str">
        <v>Lohmann brown</v>
      </c>
      <c r="CA547" s="4" t="str">
        <v>Lohmann brown</v>
      </c>
      <c r="CB547" s="4" t="str">
        <v>Lohmann brown</v>
      </c>
      <c r="CC547" s="4" t="str">
        <v>Lohmann brown</v>
      </c>
      <c r="CD547" s="4" t="str">
        <v>Lohmann brown</v>
      </c>
      <c r="CE547" s="4" t="str">
        <v>Lohmann brown</v>
      </c>
      <c r="CF547" s="4" t="str">
        <v>Lohmann brown</v>
      </c>
      <c r="CG547" s="4" t="str">
        <v>Lohmann brown</v>
      </c>
      <c r="CH547" s="4" t="str">
        <v>Lohmann brown</v>
      </c>
      <c r="CI547" s="4" t="str">
        <v>Lohmann brown</v>
      </c>
      <c r="CJ547" s="4" t="str">
        <v>Lohmann brown</v>
      </c>
      <c r="CK547" s="4" t="str">
        <v>Lohmann brown</v>
      </c>
      <c r="CL547" s="4" t="str">
        <v>Lohmann brown</v>
      </c>
      <c r="CM547" s="4" t="str">
        <v>Lohmann brown</v>
      </c>
      <c r="CN547" s="4" t="str">
        <v>Lohmann brown</v>
      </c>
      <c r="CO547" s="4" t="str">
        <v>Lohmann brown</v>
      </c>
      <c r="CP547" s="4" t="str">
        <v>Lohmann brown</v>
      </c>
      <c r="CQ547" s="4" t="str">
        <v>Lohmann brown</v>
      </c>
      <c r="CR547" s="4" t="str">
        <v>Lohmann brown</v>
      </c>
      <c r="CS547" s="4" t="str">
        <v>Lohmann brown</v>
      </c>
      <c r="CT547" s="4" t="str">
        <v>Lohmann brown</v>
      </c>
      <c r="CU547" s="4" t="str">
        <v>Lohmann brown</v>
      </c>
      <c r="CV547" s="4" t="str">
        <v>Lohmann brown</v>
      </c>
      <c r="CW547" s="4" t="str">
        <v>Lohmann brown</v>
      </c>
      <c r="CX547" s="4" t="str">
        <v>Lohmann brown</v>
      </c>
      <c r="CY547" s="4" t="str">
        <v>Lohmann brown</v>
      </c>
      <c r="CZ547" s="4" t="str">
        <v>Lohmann brown</v>
      </c>
      <c r="DA547" s="4" t="str">
        <v>Lohmann brown</v>
      </c>
    </row>
    <row r="548" spans="1:105" x14ac:dyDescent="0.35">
      <c r="A548" s="4" t="s">
        <v>1603</v>
      </c>
      <c r="B548" s="4" t="s">
        <v>1602</v>
      </c>
      <c r="C548" s="4" t="s">
        <v>3064</v>
      </c>
      <c r="AS548" s="4" t="str">
        <v>Lohmann brown layers x Villave naked neck males x Lohmann brown x Village nacked neck</v>
      </c>
      <c r="AT548" s="4" t="str">
        <v>Lohmann brown layers x Villave naked neck males x Lohmann brown x Village nacked neck</v>
      </c>
      <c r="AU548" s="4" t="str">
        <v>Lohmann brown layers x Villave naked neck males x Lohmann brown x Village nacked neck</v>
      </c>
      <c r="AV548" s="4" t="str">
        <v>Lohmann brown layers x Villave naked neck males x Lohmann brown x Village nacked neck</v>
      </c>
      <c r="AW548" s="4" t="str">
        <v>Lohmann brown layers x Villave naked neck males x Lohmann brown x Village nacked neck</v>
      </c>
      <c r="AX548" s="4" t="str">
        <v>Lohmann brown layers x Villave naked neck males x Lohmann brown x Village nacked neck</v>
      </c>
      <c r="AY548" s="4" t="str">
        <v>Lohmann brown layers x Villave naked neck males x Lohmann brown x Village nacked neck</v>
      </c>
      <c r="AZ548" s="4" t="str">
        <v>Lohmann brown layers x Villave naked neck males x Lohmann brown x Village nacked neck</v>
      </c>
      <c r="BA548" s="4" t="str">
        <v>Lohmann brown layers x Villave naked neck males x Lohmann brown x Village nacked neck</v>
      </c>
      <c r="BB548" s="4" t="str">
        <v>Lohmann brown layers x Villave naked neck males x Lohmann brown x Village nacked neck</v>
      </c>
      <c r="BC548" s="4" t="str">
        <v>Lohmann brown layers x Villave naked neck males x Lohmann brown x Village nacked neck</v>
      </c>
      <c r="BD548" s="4" t="str">
        <v>Lohmann brown layers x Villave naked neck males x Lohmann brown x Village nacked neck</v>
      </c>
      <c r="BE548" s="4" t="str">
        <v>Lohmann brown layers x Villave naked neck males x Lohmann brown x Village nacked neck</v>
      </c>
      <c r="BF548" s="4" t="str">
        <v>Lohmann brown layers x Villave naked neck males x Lohmann brown x Village nacked neck</v>
      </c>
      <c r="BG548" s="4" t="str">
        <v>Lohmann brown layers x Villave naked neck males x Lohmann brown x Village nacked neck</v>
      </c>
      <c r="BH548" s="4" t="str">
        <v>Lohmann brown layers x Villave naked neck males x Lohmann brown x Village nacked neck</v>
      </c>
      <c r="BI548" s="4" t="str">
        <v>Lohmann brown layers x Villave naked neck males x Lohmann brown x Village nacked neck</v>
      </c>
      <c r="BJ548" s="4" t="str">
        <v>Lohmann brown layers x Villave naked neck males x Lohmann brown x Village nacked neck</v>
      </c>
      <c r="BK548" s="4" t="str">
        <v>Lohmann brown layers x Villave naked neck males x Lohmann brown x Village nacked neck</v>
      </c>
      <c r="BL548" s="4" t="str">
        <v>Lohmann brown layers x Villave naked neck males x Lohmann brown x Village nacked neck</v>
      </c>
      <c r="BM548" s="4" t="str">
        <v>Lohmann brown layers x Villave naked neck males x Lohmann brown x Village nacked neck</v>
      </c>
      <c r="BN548" s="4" t="str">
        <v>Lohmann brown layers x Villave naked neck males x Lohmann brown x Village nacked neck</v>
      </c>
      <c r="BO548" s="4" t="str">
        <v>Lohmann brown layers x Villave naked neck males x Lohmann brown x Village nacked neck</v>
      </c>
      <c r="BP548" s="4" t="str">
        <v>Lohmann brown layers x Villave naked neck males x Lohmann brown x Village nacked neck</v>
      </c>
      <c r="BQ548" s="4" t="str">
        <v>Lohmann brown layers x Villave naked neck males x Lohmann brown x Village nacked neck</v>
      </c>
      <c r="BR548" s="4" t="str">
        <v>Lohmann brown layers x Villave naked neck males x Lohmann brown x Village nacked neck</v>
      </c>
      <c r="BS548" s="4" t="str">
        <v>Lohmann brown layers x Villave naked neck males x Lohmann brown x Village nacked neck</v>
      </c>
      <c r="BT548" s="4" t="str">
        <v>Lohmann brown layers x Villave naked neck males x Lohmann brown x Village nacked neck</v>
      </c>
      <c r="BU548" s="4" t="str">
        <v>Lohmann brown layers x Villave naked neck males x Lohmann brown x Village nacked neck</v>
      </c>
      <c r="BV548" s="4" t="str">
        <v>Lohmann brown layers x Villave naked neck males x Lohmann brown x Village nacked neck</v>
      </c>
      <c r="BX548" s="4" t="str">
        <v>Lohmann brown layers x Villave naked neck males</v>
      </c>
      <c r="BY548" s="4" t="str">
        <v>Lohmann brown layers x Villave naked neck males</v>
      </c>
      <c r="BZ548" s="4" t="str">
        <v>Lohmann brown layers x Villave naked neck males</v>
      </c>
      <c r="CA548" s="4" t="str">
        <v>Lohmann brown layers x Villave naked neck males</v>
      </c>
      <c r="CB548" s="4" t="str">
        <v>Lohmann brown layers x Villave naked neck males</v>
      </c>
      <c r="CC548" s="4" t="str">
        <v>Lohmann brown layers x Villave naked neck males</v>
      </c>
      <c r="CD548" s="4" t="str">
        <v>Lohmann brown layers x Villave naked neck males</v>
      </c>
      <c r="CE548" s="4" t="str">
        <v>Lohmann brown layers x Villave naked neck males</v>
      </c>
      <c r="CF548" s="4" t="str">
        <v>Lohmann brown layers x Villave naked neck males</v>
      </c>
      <c r="CG548" s="4" t="str">
        <v>Lohmann brown layers x Villave naked neck males</v>
      </c>
      <c r="CH548" s="4" t="str">
        <v>Lohmann brown layers x Villave naked neck males</v>
      </c>
      <c r="CI548" s="4" t="str">
        <v>Lohmann brown layers x Villave naked neck males</v>
      </c>
      <c r="CJ548" s="4" t="str">
        <v>Lohmann brown layers x Villave naked neck males</v>
      </c>
      <c r="CK548" s="4" t="str">
        <v>Lohmann brown layers x Villave naked neck males</v>
      </c>
      <c r="CL548" s="4" t="str">
        <v>Lohmann brown layers x Villave naked neck males</v>
      </c>
      <c r="CM548" s="4" t="str">
        <v>Lohmann brown layers x Villave naked neck males</v>
      </c>
      <c r="CN548" s="4" t="str">
        <v>Lohmann brown layers x Villave naked neck males</v>
      </c>
      <c r="CO548" s="4" t="str">
        <v>Lohmann brown layers x Villave naked neck males</v>
      </c>
      <c r="CP548" s="4" t="str">
        <v>Lohmann brown layers x Villave naked neck males</v>
      </c>
      <c r="CQ548" s="4" t="str">
        <v>Lohmann brown layers x Villave naked neck males</v>
      </c>
      <c r="CR548" s="4" t="str">
        <v>Lohmann brown layers x Villave naked neck males</v>
      </c>
      <c r="CS548" s="4" t="str">
        <v>Lohmann brown layers x Villave naked neck males</v>
      </c>
      <c r="CT548" s="4" t="str">
        <v>Lohmann brown layers x Villave naked neck males</v>
      </c>
      <c r="CU548" s="4" t="str">
        <v>Lohmann brown layers x Villave naked neck males</v>
      </c>
      <c r="CV548" s="4" t="str">
        <v>Lohmann brown layers x Villave naked neck males</v>
      </c>
      <c r="CW548" s="4" t="str">
        <v>Lohmann brown layers x Villave naked neck males</v>
      </c>
      <c r="CX548" s="4" t="str">
        <v>Lohmann brown layers x Villave naked neck males</v>
      </c>
      <c r="CY548" s="4" t="str">
        <v>Lohmann brown layers x Villave naked neck males</v>
      </c>
      <c r="CZ548" s="4" t="str">
        <v>Lohmann brown layers x Villave naked neck males</v>
      </c>
      <c r="DA548" s="4" t="str">
        <v>Lohmann brown layers x Villave naked neck males</v>
      </c>
    </row>
    <row r="549" spans="1:105" x14ac:dyDescent="0.35">
      <c r="A549" s="4" t="s">
        <v>1603</v>
      </c>
      <c r="B549" s="4" t="s">
        <v>1602</v>
      </c>
      <c r="C549" s="4" t="s">
        <v>3065</v>
      </c>
      <c r="AS549" s="4" t="str">
        <v>Longe 1</v>
      </c>
      <c r="AT549" s="4" t="str">
        <v>Longe 1</v>
      </c>
      <c r="AU549" s="4" t="str">
        <v>Longe 1</v>
      </c>
      <c r="AV549" s="4" t="str">
        <v>Longe 1</v>
      </c>
      <c r="AW549" s="4" t="str">
        <v>Longe 1</v>
      </c>
      <c r="AX549" s="4" t="str">
        <v>Longe 1</v>
      </c>
      <c r="AY549" s="4" t="str">
        <v>Longe 1</v>
      </c>
      <c r="AZ549" s="4" t="str">
        <v>Longe 1</v>
      </c>
      <c r="BA549" s="4" t="str">
        <v>Longe 1</v>
      </c>
      <c r="BB549" s="4" t="str">
        <v>Longe 1</v>
      </c>
      <c r="BC549" s="4" t="str">
        <v>Longe 1</v>
      </c>
      <c r="BD549" s="4" t="str">
        <v>Longe 1</v>
      </c>
      <c r="BE549" s="4" t="str">
        <v>Longe 1</v>
      </c>
      <c r="BF549" s="4" t="str">
        <v>Longe 1</v>
      </c>
      <c r="BG549" s="4" t="str">
        <v>Longe 1</v>
      </c>
      <c r="BH549" s="4" t="str">
        <v>Longe 1</v>
      </c>
      <c r="BI549" s="4" t="str">
        <v>Longe 1</v>
      </c>
      <c r="BJ549" s="4" t="str">
        <v>Longe 1</v>
      </c>
      <c r="BK549" s="4" t="str">
        <v>Longe 1</v>
      </c>
      <c r="BL549" s="4" t="str">
        <v>Longe 1</v>
      </c>
      <c r="BM549" s="4" t="str">
        <v>Longe 1</v>
      </c>
      <c r="BN549" s="4" t="str">
        <v>Longe 1</v>
      </c>
      <c r="BO549" s="4" t="str">
        <v>Longe 1</v>
      </c>
      <c r="BP549" s="4" t="str">
        <v>Longe 1</v>
      </c>
      <c r="BQ549" s="4" t="str">
        <v>Longe 1</v>
      </c>
      <c r="BR549" s="4" t="str">
        <v>Longe 1</v>
      </c>
      <c r="BS549" s="4" t="str">
        <v>Longe 1</v>
      </c>
      <c r="BT549" s="4" t="str">
        <v>Longe 1</v>
      </c>
      <c r="BU549" s="4" t="str">
        <v>Longe 1</v>
      </c>
      <c r="BV549" s="4" t="str">
        <v>Longe 1</v>
      </c>
      <c r="BX549" s="4" t="str">
        <v>Lohmann brown layers x Villave naked neck males x Lohmann brown x Village nacked neck</v>
      </c>
      <c r="BY549" s="4" t="str">
        <v>Lohmann brown layers x Villave naked neck males x Lohmann brown x Village nacked neck</v>
      </c>
      <c r="BZ549" s="4" t="str">
        <v>Lohmann brown layers x Villave naked neck males x Lohmann brown x Village nacked neck</v>
      </c>
      <c r="CA549" s="4" t="str">
        <v>Lohmann brown layers x Villave naked neck males x Lohmann brown x Village nacked neck</v>
      </c>
      <c r="CB549" s="4" t="str">
        <v>Lohmann brown layers x Villave naked neck males x Lohmann brown x Village nacked neck</v>
      </c>
      <c r="CC549" s="4" t="str">
        <v>Lohmann brown layers x Villave naked neck males x Lohmann brown x Village nacked neck</v>
      </c>
      <c r="CD549" s="4" t="str">
        <v>Lohmann brown layers x Villave naked neck males x Lohmann brown x Village nacked neck</v>
      </c>
      <c r="CE549" s="4" t="str">
        <v>Lohmann brown layers x Villave naked neck males x Lohmann brown x Village nacked neck</v>
      </c>
      <c r="CF549" s="4" t="str">
        <v>Lohmann brown layers x Villave naked neck males x Lohmann brown x Village nacked neck</v>
      </c>
      <c r="CG549" s="4" t="str">
        <v>Lohmann brown layers x Villave naked neck males x Lohmann brown x Village nacked neck</v>
      </c>
      <c r="CH549" s="4" t="str">
        <v>Lohmann brown layers x Villave naked neck males x Lohmann brown x Village nacked neck</v>
      </c>
      <c r="CI549" s="4" t="str">
        <v>Lohmann brown layers x Villave naked neck males x Lohmann brown x Village nacked neck</v>
      </c>
      <c r="CJ549" s="4" t="str">
        <v>Lohmann brown layers x Villave naked neck males x Lohmann brown x Village nacked neck</v>
      </c>
      <c r="CK549" s="4" t="str">
        <v>Lohmann brown layers x Villave naked neck males x Lohmann brown x Village nacked neck</v>
      </c>
      <c r="CL549" s="4" t="str">
        <v>Lohmann brown layers x Villave naked neck males x Lohmann brown x Village nacked neck</v>
      </c>
      <c r="CM549" s="4" t="str">
        <v>Lohmann brown layers x Villave naked neck males x Lohmann brown x Village nacked neck</v>
      </c>
      <c r="CN549" s="4" t="str">
        <v>Lohmann brown layers x Villave naked neck males x Lohmann brown x Village nacked neck</v>
      </c>
      <c r="CO549" s="4" t="str">
        <v>Lohmann brown layers x Villave naked neck males x Lohmann brown x Village nacked neck</v>
      </c>
      <c r="CP549" s="4" t="str">
        <v>Lohmann brown layers x Villave naked neck males x Lohmann brown x Village nacked neck</v>
      </c>
      <c r="CQ549" s="4" t="str">
        <v>Lohmann brown layers x Villave naked neck males x Lohmann brown x Village nacked neck</v>
      </c>
      <c r="CR549" s="4" t="str">
        <v>Lohmann brown layers x Villave naked neck males x Lohmann brown x Village nacked neck</v>
      </c>
      <c r="CS549" s="4" t="str">
        <v>Lohmann brown layers x Villave naked neck males x Lohmann brown x Village nacked neck</v>
      </c>
      <c r="CT549" s="4" t="str">
        <v>Lohmann brown layers x Villave naked neck males x Lohmann brown x Village nacked neck</v>
      </c>
      <c r="CU549" s="4" t="str">
        <v>Lohmann brown layers x Villave naked neck males x Lohmann brown x Village nacked neck</v>
      </c>
      <c r="CV549" s="4" t="str">
        <v>Lohmann brown layers x Villave naked neck males x Lohmann brown x Village nacked neck</v>
      </c>
      <c r="CW549" s="4" t="str">
        <v>Lohmann brown layers x Villave naked neck males x Lohmann brown x Village nacked neck</v>
      </c>
      <c r="CX549" s="4" t="str">
        <v>Lohmann brown layers x Villave naked neck males x Lohmann brown x Village nacked neck</v>
      </c>
      <c r="CY549" s="4" t="str">
        <v>Lohmann brown layers x Villave naked neck males x Lohmann brown x Village nacked neck</v>
      </c>
      <c r="CZ549" s="4" t="str">
        <v>Lohmann brown layers x Villave naked neck males x Lohmann brown x Village nacked neck</v>
      </c>
      <c r="DA549" s="4" t="str">
        <v>Lohmann brown layers x Villave naked neck males x Lohmann brown x Village nacked neck</v>
      </c>
    </row>
    <row r="550" spans="1:105" x14ac:dyDescent="0.35">
      <c r="A550" s="4" t="s">
        <v>1603</v>
      </c>
      <c r="B550" s="4" t="s">
        <v>1602</v>
      </c>
      <c r="C550" s="4" t="s">
        <v>3066</v>
      </c>
      <c r="AS550" s="4" t="str">
        <v>Longe 4</v>
      </c>
      <c r="AT550" s="4" t="str">
        <v>Longe 4</v>
      </c>
      <c r="AU550" s="4" t="str">
        <v>Longe 4</v>
      </c>
      <c r="AV550" s="4" t="str">
        <v>Longe 4</v>
      </c>
      <c r="AW550" s="4" t="str">
        <v>Longe 4</v>
      </c>
      <c r="AX550" s="4" t="str">
        <v>Longe 4</v>
      </c>
      <c r="AY550" s="4" t="str">
        <v>Longe 4</v>
      </c>
      <c r="AZ550" s="4" t="str">
        <v>Longe 4</v>
      </c>
      <c r="BA550" s="4" t="str">
        <v>Longe 4</v>
      </c>
      <c r="BB550" s="4" t="str">
        <v>Longe 4</v>
      </c>
      <c r="BC550" s="4" t="str">
        <v>Longe 4</v>
      </c>
      <c r="BD550" s="4" t="str">
        <v>Longe 4</v>
      </c>
      <c r="BE550" s="4" t="str">
        <v>Longe 4</v>
      </c>
      <c r="BF550" s="4" t="str">
        <v>Longe 4</v>
      </c>
      <c r="BG550" s="4" t="str">
        <v>Longe 4</v>
      </c>
      <c r="BH550" s="4" t="str">
        <v>Longe 4</v>
      </c>
      <c r="BI550" s="4" t="str">
        <v>Longe 4</v>
      </c>
      <c r="BJ550" s="4" t="str">
        <v>Longe 4</v>
      </c>
      <c r="BK550" s="4" t="str">
        <v>Longe 4</v>
      </c>
      <c r="BL550" s="4" t="str">
        <v>Longe 4</v>
      </c>
      <c r="BM550" s="4" t="str">
        <v>Longe 4</v>
      </c>
      <c r="BN550" s="4" t="str">
        <v>Longe 4</v>
      </c>
      <c r="BO550" s="4" t="str">
        <v>Longe 4</v>
      </c>
      <c r="BP550" s="4" t="str">
        <v>Longe 4</v>
      </c>
      <c r="BQ550" s="4" t="str">
        <v>Longe 4</v>
      </c>
      <c r="BR550" s="4" t="str">
        <v>Longe 4</v>
      </c>
      <c r="BS550" s="4" t="str">
        <v>Longe 4</v>
      </c>
      <c r="BT550" s="4" t="str">
        <v>Longe 4</v>
      </c>
      <c r="BU550" s="4" t="str">
        <v>Longe 4</v>
      </c>
      <c r="BV550" s="4" t="str">
        <v>Longe 4</v>
      </c>
      <c r="BX550" s="4" t="str">
        <v>Longe 1</v>
      </c>
      <c r="BY550" s="4" t="str">
        <v>Longe 1</v>
      </c>
      <c r="BZ550" s="4" t="str">
        <v>Longe 1</v>
      </c>
      <c r="CA550" s="4" t="str">
        <v>Longe 1</v>
      </c>
      <c r="CB550" s="4" t="str">
        <v>Longe 1</v>
      </c>
      <c r="CC550" s="4" t="str">
        <v>Longe 1</v>
      </c>
      <c r="CD550" s="4" t="str">
        <v>Longe 1</v>
      </c>
      <c r="CE550" s="4" t="str">
        <v>Longe 1</v>
      </c>
      <c r="CF550" s="4" t="str">
        <v>Longe 1</v>
      </c>
      <c r="CG550" s="4" t="str">
        <v>Longe 1</v>
      </c>
      <c r="CH550" s="4" t="str">
        <v>Longe 1</v>
      </c>
      <c r="CI550" s="4" t="str">
        <v>Longe 1</v>
      </c>
      <c r="CJ550" s="4" t="str">
        <v>Longe 1</v>
      </c>
      <c r="CK550" s="4" t="str">
        <v>Longe 1</v>
      </c>
      <c r="CL550" s="4" t="str">
        <v>Longe 1</v>
      </c>
      <c r="CM550" s="4" t="str">
        <v>Longe 1</v>
      </c>
      <c r="CN550" s="4" t="str">
        <v>Longe 1</v>
      </c>
      <c r="CO550" s="4" t="str">
        <v>Longe 1</v>
      </c>
      <c r="CP550" s="4" t="str">
        <v>Longe 1</v>
      </c>
      <c r="CQ550" s="4" t="str">
        <v>Longe 1</v>
      </c>
      <c r="CR550" s="4" t="str">
        <v>Longe 1</v>
      </c>
      <c r="CS550" s="4" t="str">
        <v>Longe 1</v>
      </c>
      <c r="CT550" s="4" t="str">
        <v>Longe 1</v>
      </c>
      <c r="CU550" s="4" t="str">
        <v>Longe 1</v>
      </c>
      <c r="CV550" s="4" t="str">
        <v>Longe 1</v>
      </c>
      <c r="CW550" s="4" t="str">
        <v>Longe 1</v>
      </c>
      <c r="CX550" s="4" t="str">
        <v>Longe 1</v>
      </c>
      <c r="CY550" s="4" t="str">
        <v>Longe 1</v>
      </c>
      <c r="CZ550" s="4" t="str">
        <v>Longe 1</v>
      </c>
      <c r="DA550" s="4" t="str">
        <v>Longe 1</v>
      </c>
    </row>
    <row r="551" spans="1:105" x14ac:dyDescent="0.35">
      <c r="A551" s="4" t="s">
        <v>1603</v>
      </c>
      <c r="B551" s="4" t="s">
        <v>1602</v>
      </c>
      <c r="C551" s="4" t="s">
        <v>3067</v>
      </c>
      <c r="AS551" s="4" t="str">
        <v>LRB5</v>
      </c>
      <c r="AT551" s="4" t="str">
        <v>LRB5</v>
      </c>
      <c r="AU551" s="4" t="str">
        <v>LRB5</v>
      </c>
      <c r="AV551" s="4" t="str">
        <v>LRB5</v>
      </c>
      <c r="AW551" s="4" t="str">
        <v>LRB5</v>
      </c>
      <c r="AX551" s="4" t="str">
        <v>LRB5</v>
      </c>
      <c r="AY551" s="4" t="str">
        <v>LRB5</v>
      </c>
      <c r="AZ551" s="4" t="str">
        <v>LRB5</v>
      </c>
      <c r="BA551" s="4" t="str">
        <v>LRB5</v>
      </c>
      <c r="BB551" s="4" t="str">
        <v>LRB5</v>
      </c>
      <c r="BC551" s="4" t="str">
        <v>LRB5</v>
      </c>
      <c r="BD551" s="4" t="str">
        <v>LRB5</v>
      </c>
      <c r="BE551" s="4" t="str">
        <v>LRB5</v>
      </c>
      <c r="BF551" s="4" t="str">
        <v>LRB5</v>
      </c>
      <c r="BG551" s="4" t="str">
        <v>LRB5</v>
      </c>
      <c r="BH551" s="4" t="str">
        <v>LRB5</v>
      </c>
      <c r="BI551" s="4" t="str">
        <v>LRB5</v>
      </c>
      <c r="BJ551" s="4" t="str">
        <v>LRB5</v>
      </c>
      <c r="BK551" s="4" t="str">
        <v>LRB5</v>
      </c>
      <c r="BL551" s="4" t="str">
        <v>LRB5</v>
      </c>
      <c r="BM551" s="4" t="str">
        <v>LRB5</v>
      </c>
      <c r="BN551" s="4" t="str">
        <v>LRB5</v>
      </c>
      <c r="BO551" s="4" t="str">
        <v>LRB5</v>
      </c>
      <c r="BP551" s="4" t="str">
        <v>LRB5</v>
      </c>
      <c r="BQ551" s="4" t="str">
        <v>LRB5</v>
      </c>
      <c r="BR551" s="4" t="str">
        <v>LRB5</v>
      </c>
      <c r="BS551" s="4" t="str">
        <v>LRB5</v>
      </c>
      <c r="BT551" s="4" t="str">
        <v>LRB5</v>
      </c>
      <c r="BU551" s="4" t="str">
        <v>LRB5</v>
      </c>
      <c r="BV551" s="4" t="str">
        <v>LRB5</v>
      </c>
      <c r="BX551" s="4" t="str">
        <v>Longe 4</v>
      </c>
      <c r="BY551" s="4" t="str">
        <v>Longe 4</v>
      </c>
      <c r="BZ551" s="4" t="str">
        <v>Longe 4</v>
      </c>
      <c r="CA551" s="4" t="str">
        <v>Longe 4</v>
      </c>
      <c r="CB551" s="4" t="str">
        <v>Longe 4</v>
      </c>
      <c r="CC551" s="4" t="str">
        <v>Longe 4</v>
      </c>
      <c r="CD551" s="4" t="str">
        <v>Longe 4</v>
      </c>
      <c r="CE551" s="4" t="str">
        <v>Longe 4</v>
      </c>
      <c r="CF551" s="4" t="str">
        <v>Longe 4</v>
      </c>
      <c r="CG551" s="4" t="str">
        <v>Longe 4</v>
      </c>
      <c r="CH551" s="4" t="str">
        <v>Longe 4</v>
      </c>
      <c r="CI551" s="4" t="str">
        <v>Longe 4</v>
      </c>
      <c r="CJ551" s="4" t="str">
        <v>Longe 4</v>
      </c>
      <c r="CK551" s="4" t="str">
        <v>Longe 4</v>
      </c>
      <c r="CL551" s="4" t="str">
        <v>Longe 4</v>
      </c>
      <c r="CM551" s="4" t="str">
        <v>Longe 4</v>
      </c>
      <c r="CN551" s="4" t="str">
        <v>Longe 4</v>
      </c>
      <c r="CO551" s="4" t="str">
        <v>Longe 4</v>
      </c>
      <c r="CP551" s="4" t="str">
        <v>Longe 4</v>
      </c>
      <c r="CQ551" s="4" t="str">
        <v>Longe 4</v>
      </c>
      <c r="CR551" s="4" t="str">
        <v>Longe 4</v>
      </c>
      <c r="CS551" s="4" t="str">
        <v>Longe 4</v>
      </c>
      <c r="CT551" s="4" t="str">
        <v>Longe 4</v>
      </c>
      <c r="CU551" s="4" t="str">
        <v>Longe 4</v>
      </c>
      <c r="CV551" s="4" t="str">
        <v>Longe 4</v>
      </c>
      <c r="CW551" s="4" t="str">
        <v>Longe 4</v>
      </c>
      <c r="CX551" s="4" t="str">
        <v>Longe 4</v>
      </c>
      <c r="CY551" s="4" t="str">
        <v>Longe 4</v>
      </c>
      <c r="CZ551" s="4" t="str">
        <v>Longe 4</v>
      </c>
      <c r="DA551" s="4" t="str">
        <v>Longe 4</v>
      </c>
    </row>
    <row r="552" spans="1:105" x14ac:dyDescent="0.35">
      <c r="A552" s="4" t="s">
        <v>1603</v>
      </c>
      <c r="B552" s="4" t="s">
        <v>1602</v>
      </c>
      <c r="C552" s="4" t="s">
        <v>3068</v>
      </c>
      <c r="AS552" s="4" t="str">
        <v>LRB8</v>
      </c>
      <c r="AT552" s="4" t="str">
        <v>LRB8</v>
      </c>
      <c r="AU552" s="4" t="str">
        <v>LRB8</v>
      </c>
      <c r="AV552" s="4" t="str">
        <v>LRB8</v>
      </c>
      <c r="AW552" s="4" t="str">
        <v>LRB8</v>
      </c>
      <c r="AX552" s="4" t="str">
        <v>LRB8</v>
      </c>
      <c r="AY552" s="4" t="str">
        <v>LRB8</v>
      </c>
      <c r="AZ552" s="4" t="str">
        <v>LRB8</v>
      </c>
      <c r="BA552" s="4" t="str">
        <v>LRB8</v>
      </c>
      <c r="BB552" s="4" t="str">
        <v>LRB8</v>
      </c>
      <c r="BC552" s="4" t="str">
        <v>LRB8</v>
      </c>
      <c r="BD552" s="4" t="str">
        <v>LRB8</v>
      </c>
      <c r="BE552" s="4" t="str">
        <v>LRB8</v>
      </c>
      <c r="BF552" s="4" t="str">
        <v>LRB8</v>
      </c>
      <c r="BG552" s="4" t="str">
        <v>LRB8</v>
      </c>
      <c r="BH552" s="4" t="str">
        <v>LRB8</v>
      </c>
      <c r="BI552" s="4" t="str">
        <v>LRB8</v>
      </c>
      <c r="BJ552" s="4" t="str">
        <v>LRB8</v>
      </c>
      <c r="BK552" s="4" t="str">
        <v>LRB8</v>
      </c>
      <c r="BL552" s="4" t="str">
        <v>LRB8</v>
      </c>
      <c r="BM552" s="4" t="str">
        <v>LRB8</v>
      </c>
      <c r="BN552" s="4" t="str">
        <v>LRB8</v>
      </c>
      <c r="BO552" s="4" t="str">
        <v>LRB8</v>
      </c>
      <c r="BP552" s="4" t="str">
        <v>LRB8</v>
      </c>
      <c r="BQ552" s="4" t="str">
        <v>LRB8</v>
      </c>
      <c r="BR552" s="4" t="str">
        <v>LRB8</v>
      </c>
      <c r="BS552" s="4" t="str">
        <v>LRB8</v>
      </c>
      <c r="BT552" s="4" t="str">
        <v>LRB8</v>
      </c>
      <c r="BU552" s="4" t="str">
        <v>LRB8</v>
      </c>
      <c r="BV552" s="4" t="str">
        <v>LRB8</v>
      </c>
      <c r="BX552" s="4" t="str">
        <v>LRB5</v>
      </c>
      <c r="BY552" s="4" t="str">
        <v>LRB5</v>
      </c>
      <c r="BZ552" s="4" t="str">
        <v>LRB5</v>
      </c>
      <c r="CA552" s="4" t="str">
        <v>LRB5</v>
      </c>
      <c r="CB552" s="4" t="str">
        <v>LRB5</v>
      </c>
      <c r="CC552" s="4" t="str">
        <v>LRB5</v>
      </c>
      <c r="CD552" s="4" t="str">
        <v>LRB5</v>
      </c>
      <c r="CE552" s="4" t="str">
        <v>LRB5</v>
      </c>
      <c r="CF552" s="4" t="str">
        <v>LRB5</v>
      </c>
      <c r="CG552" s="4" t="str">
        <v>LRB5</v>
      </c>
      <c r="CH552" s="4" t="str">
        <v>LRB5</v>
      </c>
      <c r="CI552" s="4" t="str">
        <v>LRB5</v>
      </c>
      <c r="CJ552" s="4" t="str">
        <v>LRB5</v>
      </c>
      <c r="CK552" s="4" t="str">
        <v>LRB5</v>
      </c>
      <c r="CL552" s="4" t="str">
        <v>LRB5</v>
      </c>
      <c r="CM552" s="4" t="str">
        <v>LRB5</v>
      </c>
      <c r="CN552" s="4" t="str">
        <v>LRB5</v>
      </c>
      <c r="CO552" s="4" t="str">
        <v>LRB5</v>
      </c>
      <c r="CP552" s="4" t="str">
        <v>LRB5</v>
      </c>
      <c r="CQ552" s="4" t="str">
        <v>LRB5</v>
      </c>
      <c r="CR552" s="4" t="str">
        <v>LRB5</v>
      </c>
      <c r="CS552" s="4" t="str">
        <v>LRB5</v>
      </c>
      <c r="CT552" s="4" t="str">
        <v>LRB5</v>
      </c>
      <c r="CU552" s="4" t="str">
        <v>LRB5</v>
      </c>
      <c r="CV552" s="4" t="str">
        <v>LRB5</v>
      </c>
      <c r="CW552" s="4" t="str">
        <v>LRB5</v>
      </c>
      <c r="CX552" s="4" t="str">
        <v>LRB5</v>
      </c>
      <c r="CY552" s="4" t="str">
        <v>LRB5</v>
      </c>
      <c r="CZ552" s="4" t="str">
        <v>LRB5</v>
      </c>
      <c r="DA552" s="4" t="str">
        <v>LRB5</v>
      </c>
    </row>
    <row r="553" spans="1:105" x14ac:dyDescent="0.35">
      <c r="A553" s="4" t="s">
        <v>1603</v>
      </c>
      <c r="B553" s="4" t="s">
        <v>1602</v>
      </c>
      <c r="C553" s="4" t="s">
        <v>3069</v>
      </c>
      <c r="AS553" s="4" t="str">
        <v>LS 555</v>
      </c>
      <c r="AT553" s="4" t="str">
        <v>LS 555</v>
      </c>
      <c r="AU553" s="4" t="str">
        <v>LS 555</v>
      </c>
      <c r="AV553" s="4" t="str">
        <v>LS 555</v>
      </c>
      <c r="AW553" s="4" t="str">
        <v>LS 555</v>
      </c>
      <c r="AX553" s="4" t="str">
        <v>LS 555</v>
      </c>
      <c r="AY553" s="4" t="str">
        <v>LS 555</v>
      </c>
      <c r="AZ553" s="4" t="str">
        <v>LS 555</v>
      </c>
      <c r="BA553" s="4" t="str">
        <v>LS 555</v>
      </c>
      <c r="BB553" s="4" t="str">
        <v>LS 555</v>
      </c>
      <c r="BC553" s="4" t="str">
        <v>LS 555</v>
      </c>
      <c r="BD553" s="4" t="str">
        <v>LS 555</v>
      </c>
      <c r="BE553" s="4" t="str">
        <v>LS 555</v>
      </c>
      <c r="BF553" s="4" t="str">
        <v>LS 555</v>
      </c>
      <c r="BG553" s="4" t="str">
        <v>LS 555</v>
      </c>
      <c r="BH553" s="4" t="str">
        <v>LS 555</v>
      </c>
      <c r="BI553" s="4" t="str">
        <v>LS 555</v>
      </c>
      <c r="BJ553" s="4" t="str">
        <v>LS 555</v>
      </c>
      <c r="BK553" s="4" t="str">
        <v>LS 555</v>
      </c>
      <c r="BL553" s="4" t="str">
        <v>LS 555</v>
      </c>
      <c r="BM553" s="4" t="str">
        <v>LS 555</v>
      </c>
      <c r="BN553" s="4" t="str">
        <v>LS 555</v>
      </c>
      <c r="BO553" s="4" t="str">
        <v>LS 555</v>
      </c>
      <c r="BP553" s="4" t="str">
        <v>LS 555</v>
      </c>
      <c r="BQ553" s="4" t="str">
        <v>LS 555</v>
      </c>
      <c r="BR553" s="4" t="str">
        <v>LS 555</v>
      </c>
      <c r="BS553" s="4" t="str">
        <v>LS 555</v>
      </c>
      <c r="BT553" s="4" t="str">
        <v>LS 555</v>
      </c>
      <c r="BU553" s="4" t="str">
        <v>LS 555</v>
      </c>
      <c r="BV553" s="4" t="str">
        <v>LS 555</v>
      </c>
      <c r="BX553" s="4" t="str">
        <v>LRB8</v>
      </c>
      <c r="BY553" s="4" t="str">
        <v>LRB8</v>
      </c>
      <c r="BZ553" s="4" t="str">
        <v>LRB8</v>
      </c>
      <c r="CA553" s="4" t="str">
        <v>LRB8</v>
      </c>
      <c r="CB553" s="4" t="str">
        <v>LRB8</v>
      </c>
      <c r="CC553" s="4" t="str">
        <v>LRB8</v>
      </c>
      <c r="CD553" s="4" t="str">
        <v>LRB8</v>
      </c>
      <c r="CE553" s="4" t="str">
        <v>LRB8</v>
      </c>
      <c r="CF553" s="4" t="str">
        <v>LRB8</v>
      </c>
      <c r="CG553" s="4" t="str">
        <v>LRB8</v>
      </c>
      <c r="CH553" s="4" t="str">
        <v>LRB8</v>
      </c>
      <c r="CI553" s="4" t="str">
        <v>LRB8</v>
      </c>
      <c r="CJ553" s="4" t="str">
        <v>LRB8</v>
      </c>
      <c r="CK553" s="4" t="str">
        <v>LRB8</v>
      </c>
      <c r="CL553" s="4" t="str">
        <v>LRB8</v>
      </c>
      <c r="CM553" s="4" t="str">
        <v>LRB8</v>
      </c>
      <c r="CN553" s="4" t="str">
        <v>LRB8</v>
      </c>
      <c r="CO553" s="4" t="str">
        <v>LRB8</v>
      </c>
      <c r="CP553" s="4" t="str">
        <v>LRB8</v>
      </c>
      <c r="CQ553" s="4" t="str">
        <v>LRB8</v>
      </c>
      <c r="CR553" s="4" t="str">
        <v>LRB8</v>
      </c>
      <c r="CS553" s="4" t="str">
        <v>LRB8</v>
      </c>
      <c r="CT553" s="4" t="str">
        <v>LRB8</v>
      </c>
      <c r="CU553" s="4" t="str">
        <v>LRB8</v>
      </c>
      <c r="CV553" s="4" t="str">
        <v>LRB8</v>
      </c>
      <c r="CW553" s="4" t="str">
        <v>LRB8</v>
      </c>
      <c r="CX553" s="4" t="str">
        <v>LRB8</v>
      </c>
      <c r="CY553" s="4" t="str">
        <v>LRB8</v>
      </c>
      <c r="CZ553" s="4" t="str">
        <v>LRB8</v>
      </c>
      <c r="DA553" s="4" t="str">
        <v>LRB8</v>
      </c>
    </row>
    <row r="554" spans="1:105" x14ac:dyDescent="0.35">
      <c r="A554" s="4" t="s">
        <v>1603</v>
      </c>
      <c r="B554" s="4" t="s">
        <v>1602</v>
      </c>
      <c r="C554" s="4" t="s">
        <v>3070</v>
      </c>
      <c r="AS554" s="4" t="str">
        <v>M572-801</v>
      </c>
      <c r="AT554" s="4" t="str">
        <v>M572-801</v>
      </c>
      <c r="AU554" s="4" t="str">
        <v>M572-801</v>
      </c>
      <c r="AV554" s="4" t="str">
        <v>M572-801</v>
      </c>
      <c r="AW554" s="4" t="str">
        <v>M572-801</v>
      </c>
      <c r="AX554" s="4" t="str">
        <v>M572-801</v>
      </c>
      <c r="AY554" s="4" t="str">
        <v>M572-801</v>
      </c>
      <c r="AZ554" s="4" t="str">
        <v>M572-801</v>
      </c>
      <c r="BA554" s="4" t="str">
        <v>M572-801</v>
      </c>
      <c r="BB554" s="4" t="str">
        <v>M572-801</v>
      </c>
      <c r="BC554" s="4" t="str">
        <v>M572-801</v>
      </c>
      <c r="BD554" s="4" t="str">
        <v>M572-801</v>
      </c>
      <c r="BE554" s="4" t="str">
        <v>M572-801</v>
      </c>
      <c r="BF554" s="4" t="str">
        <v>M572-801</v>
      </c>
      <c r="BG554" s="4" t="str">
        <v>M572-801</v>
      </c>
      <c r="BH554" s="4" t="str">
        <v>M572-801</v>
      </c>
      <c r="BI554" s="4" t="str">
        <v>M572-801</v>
      </c>
      <c r="BJ554" s="4" t="str">
        <v>M572-801</v>
      </c>
      <c r="BK554" s="4" t="str">
        <v>M572-801</v>
      </c>
      <c r="BL554" s="4" t="str">
        <v>M572-801</v>
      </c>
      <c r="BM554" s="4" t="str">
        <v>M572-801</v>
      </c>
      <c r="BN554" s="4" t="str">
        <v>M572-801</v>
      </c>
      <c r="BO554" s="4" t="str">
        <v>M572-801</v>
      </c>
      <c r="BP554" s="4" t="str">
        <v>M572-801</v>
      </c>
      <c r="BQ554" s="4" t="str">
        <v>M572-801</v>
      </c>
      <c r="BR554" s="4" t="str">
        <v>M572-801</v>
      </c>
      <c r="BS554" s="4" t="str">
        <v>M572-801</v>
      </c>
      <c r="BT554" s="4" t="str">
        <v>M572-801</v>
      </c>
      <c r="BU554" s="4" t="str">
        <v>M572-801</v>
      </c>
      <c r="BV554" s="4" t="str">
        <v>M572-801</v>
      </c>
      <c r="BX554" s="4" t="str">
        <v>LS 555</v>
      </c>
      <c r="BY554" s="4" t="str">
        <v>LS 555</v>
      </c>
      <c r="BZ554" s="4" t="str">
        <v>LS 555</v>
      </c>
      <c r="CA554" s="4" t="str">
        <v>LS 555</v>
      </c>
      <c r="CB554" s="4" t="str">
        <v>LS 555</v>
      </c>
      <c r="CC554" s="4" t="str">
        <v>LS 555</v>
      </c>
      <c r="CD554" s="4" t="str">
        <v>LS 555</v>
      </c>
      <c r="CE554" s="4" t="str">
        <v>LS 555</v>
      </c>
      <c r="CF554" s="4" t="str">
        <v>LS 555</v>
      </c>
      <c r="CG554" s="4" t="str">
        <v>LS 555</v>
      </c>
      <c r="CH554" s="4" t="str">
        <v>LS 555</v>
      </c>
      <c r="CI554" s="4" t="str">
        <v>LS 555</v>
      </c>
      <c r="CJ554" s="4" t="str">
        <v>LS 555</v>
      </c>
      <c r="CK554" s="4" t="str">
        <v>LS 555</v>
      </c>
      <c r="CL554" s="4" t="str">
        <v>LS 555</v>
      </c>
      <c r="CM554" s="4" t="str">
        <v>LS 555</v>
      </c>
      <c r="CN554" s="4" t="str">
        <v>LS 555</v>
      </c>
      <c r="CO554" s="4" t="str">
        <v>LS 555</v>
      </c>
      <c r="CP554" s="4" t="str">
        <v>LS 555</v>
      </c>
      <c r="CQ554" s="4" t="str">
        <v>LS 555</v>
      </c>
      <c r="CR554" s="4" t="str">
        <v>LS 555</v>
      </c>
      <c r="CS554" s="4" t="str">
        <v>LS 555</v>
      </c>
      <c r="CT554" s="4" t="str">
        <v>LS 555</v>
      </c>
      <c r="CU554" s="4" t="str">
        <v>LS 555</v>
      </c>
      <c r="CV554" s="4" t="str">
        <v>LS 555</v>
      </c>
      <c r="CW554" s="4" t="str">
        <v>LS 555</v>
      </c>
      <c r="CX554" s="4" t="str">
        <v>LS 555</v>
      </c>
      <c r="CY554" s="4" t="str">
        <v>LS 555</v>
      </c>
      <c r="CZ554" s="4" t="str">
        <v>LS 555</v>
      </c>
      <c r="DA554" s="4" t="str">
        <v>LS 555</v>
      </c>
    </row>
    <row r="555" spans="1:105" x14ac:dyDescent="0.35">
      <c r="A555" s="4" t="s">
        <v>1603</v>
      </c>
      <c r="B555" s="4" t="s">
        <v>1602</v>
      </c>
      <c r="C555" s="4" t="s">
        <v>3071</v>
      </c>
      <c r="AS555" s="4" t="str">
        <v>Macia</v>
      </c>
      <c r="AT555" s="4" t="str">
        <v>Macia</v>
      </c>
      <c r="AU555" s="4" t="str">
        <v>Macia</v>
      </c>
      <c r="AV555" s="4" t="str">
        <v>Macia</v>
      </c>
      <c r="AW555" s="4" t="str">
        <v>Macia</v>
      </c>
      <c r="AX555" s="4" t="str">
        <v>Macia</v>
      </c>
      <c r="AY555" s="4" t="str">
        <v>Macia</v>
      </c>
      <c r="AZ555" s="4" t="str">
        <v>Macia</v>
      </c>
      <c r="BA555" s="4" t="str">
        <v>Macia</v>
      </c>
      <c r="BB555" s="4" t="str">
        <v>Macia</v>
      </c>
      <c r="BC555" s="4" t="str">
        <v>Macia</v>
      </c>
      <c r="BD555" s="4" t="str">
        <v>Macia</v>
      </c>
      <c r="BE555" s="4" t="str">
        <v>Macia</v>
      </c>
      <c r="BF555" s="4" t="str">
        <v>Macia</v>
      </c>
      <c r="BG555" s="4" t="str">
        <v>Macia</v>
      </c>
      <c r="BH555" s="4" t="str">
        <v>Macia</v>
      </c>
      <c r="BI555" s="4" t="str">
        <v>Macia</v>
      </c>
      <c r="BJ555" s="4" t="str">
        <v>Macia</v>
      </c>
      <c r="BK555" s="4" t="str">
        <v>Macia</v>
      </c>
      <c r="BL555" s="4" t="str">
        <v>Macia</v>
      </c>
      <c r="BM555" s="4" t="str">
        <v>Macia</v>
      </c>
      <c r="BN555" s="4" t="str">
        <v>Macia</v>
      </c>
      <c r="BO555" s="4" t="str">
        <v>Macia</v>
      </c>
      <c r="BP555" s="4" t="str">
        <v>Macia</v>
      </c>
      <c r="BQ555" s="4" t="str">
        <v>Macia</v>
      </c>
      <c r="BR555" s="4" t="str">
        <v>Macia</v>
      </c>
      <c r="BS555" s="4" t="str">
        <v>Macia</v>
      </c>
      <c r="BT555" s="4" t="str">
        <v>Macia</v>
      </c>
      <c r="BU555" s="4" t="str">
        <v>Macia</v>
      </c>
      <c r="BV555" s="4" t="str">
        <v>Macia</v>
      </c>
      <c r="BX555" s="4" t="str">
        <v>M572-801</v>
      </c>
      <c r="BY555" s="4" t="str">
        <v>M572-801</v>
      </c>
      <c r="BZ555" s="4" t="str">
        <v>M572-801</v>
      </c>
      <c r="CA555" s="4" t="str">
        <v>M572-801</v>
      </c>
      <c r="CB555" s="4" t="str">
        <v>M572-801</v>
      </c>
      <c r="CC555" s="4" t="str">
        <v>M572-801</v>
      </c>
      <c r="CD555" s="4" t="str">
        <v>M572-801</v>
      </c>
      <c r="CE555" s="4" t="str">
        <v>M572-801</v>
      </c>
      <c r="CF555" s="4" t="str">
        <v>M572-801</v>
      </c>
      <c r="CG555" s="4" t="str">
        <v>M572-801</v>
      </c>
      <c r="CH555" s="4" t="str">
        <v>M572-801</v>
      </c>
      <c r="CI555" s="4" t="str">
        <v>M572-801</v>
      </c>
      <c r="CJ555" s="4" t="str">
        <v>M572-801</v>
      </c>
      <c r="CK555" s="4" t="str">
        <v>M572-801</v>
      </c>
      <c r="CL555" s="4" t="str">
        <v>M572-801</v>
      </c>
      <c r="CM555" s="4" t="str">
        <v>M572-801</v>
      </c>
      <c r="CN555" s="4" t="str">
        <v>M572-801</v>
      </c>
      <c r="CO555" s="4" t="str">
        <v>M572-801</v>
      </c>
      <c r="CP555" s="4" t="str">
        <v>M572-801</v>
      </c>
      <c r="CQ555" s="4" t="str">
        <v>M572-801</v>
      </c>
      <c r="CR555" s="4" t="str">
        <v>M572-801</v>
      </c>
      <c r="CS555" s="4" t="str">
        <v>M572-801</v>
      </c>
      <c r="CT555" s="4" t="str">
        <v>M572-801</v>
      </c>
      <c r="CU555" s="4" t="str">
        <v>M572-801</v>
      </c>
      <c r="CV555" s="4" t="str">
        <v>M572-801</v>
      </c>
      <c r="CW555" s="4" t="str">
        <v>M572-801</v>
      </c>
      <c r="CX555" s="4" t="str">
        <v>M572-801</v>
      </c>
      <c r="CY555" s="4" t="str">
        <v>M572-801</v>
      </c>
      <c r="CZ555" s="4" t="str">
        <v>M572-801</v>
      </c>
      <c r="DA555" s="4" t="str">
        <v>M572-801</v>
      </c>
    </row>
    <row r="556" spans="1:105" x14ac:dyDescent="0.35">
      <c r="A556" s="4" t="s">
        <v>1603</v>
      </c>
      <c r="B556" s="4" t="s">
        <v>1602</v>
      </c>
      <c r="C556" s="4" t="s">
        <v>3072</v>
      </c>
      <c r="AS556" s="4" t="str">
        <v>Magali</v>
      </c>
      <c r="AT556" s="4" t="str">
        <v>Magali</v>
      </c>
      <c r="AU556" s="4" t="str">
        <v>Magali</v>
      </c>
      <c r="AV556" s="4" t="str">
        <v>Magali</v>
      </c>
      <c r="AW556" s="4" t="str">
        <v>Magali</v>
      </c>
      <c r="AX556" s="4" t="str">
        <v>Magali</v>
      </c>
      <c r="AY556" s="4" t="str">
        <v>Magali</v>
      </c>
      <c r="AZ556" s="4" t="str">
        <v>Magali</v>
      </c>
      <c r="BA556" s="4" t="str">
        <v>Magali</v>
      </c>
      <c r="BB556" s="4" t="str">
        <v>Magali</v>
      </c>
      <c r="BC556" s="4" t="str">
        <v>Magali</v>
      </c>
      <c r="BD556" s="4" t="str">
        <v>Magali</v>
      </c>
      <c r="BE556" s="4" t="str">
        <v>Magali</v>
      </c>
      <c r="BF556" s="4" t="str">
        <v>Magali</v>
      </c>
      <c r="BG556" s="4" t="str">
        <v>Magali</v>
      </c>
      <c r="BH556" s="4" t="str">
        <v>Magali</v>
      </c>
      <c r="BI556" s="4" t="str">
        <v>Magali</v>
      </c>
      <c r="BJ556" s="4" t="str">
        <v>Magali</v>
      </c>
      <c r="BK556" s="4" t="str">
        <v>Magali</v>
      </c>
      <c r="BL556" s="4" t="str">
        <v>Magali</v>
      </c>
      <c r="BM556" s="4" t="str">
        <v>Magali</v>
      </c>
      <c r="BN556" s="4" t="str">
        <v>Magali</v>
      </c>
      <c r="BO556" s="4" t="str">
        <v>Magali</v>
      </c>
      <c r="BP556" s="4" t="str">
        <v>Magali</v>
      </c>
      <c r="BQ556" s="4" t="str">
        <v>Magali</v>
      </c>
      <c r="BR556" s="4" t="str">
        <v>Magali</v>
      </c>
      <c r="BS556" s="4" t="str">
        <v>Magali</v>
      </c>
      <c r="BT556" s="4" t="str">
        <v>Magali</v>
      </c>
      <c r="BU556" s="4" t="str">
        <v>Magali</v>
      </c>
      <c r="BV556" s="4" t="str">
        <v>Magali</v>
      </c>
      <c r="BX556" s="4" t="str">
        <v>Macia</v>
      </c>
      <c r="BY556" s="4" t="str">
        <v>Macia</v>
      </c>
      <c r="BZ556" s="4" t="str">
        <v>Macia</v>
      </c>
      <c r="CA556" s="4" t="str">
        <v>Macia</v>
      </c>
      <c r="CB556" s="4" t="str">
        <v>Macia</v>
      </c>
      <c r="CC556" s="4" t="str">
        <v>Macia</v>
      </c>
      <c r="CD556" s="4" t="str">
        <v>Macia</v>
      </c>
      <c r="CE556" s="4" t="str">
        <v>Macia</v>
      </c>
      <c r="CF556" s="4" t="str">
        <v>Macia</v>
      </c>
      <c r="CG556" s="4" t="str">
        <v>Macia</v>
      </c>
      <c r="CH556" s="4" t="str">
        <v>Macia</v>
      </c>
      <c r="CI556" s="4" t="str">
        <v>Macia</v>
      </c>
      <c r="CJ556" s="4" t="str">
        <v>Macia</v>
      </c>
      <c r="CK556" s="4" t="str">
        <v>Macia</v>
      </c>
      <c r="CL556" s="4" t="str">
        <v>Macia</v>
      </c>
      <c r="CM556" s="4" t="str">
        <v>Macia</v>
      </c>
      <c r="CN556" s="4" t="str">
        <v>Macia</v>
      </c>
      <c r="CO556" s="4" t="str">
        <v>Macia</v>
      </c>
      <c r="CP556" s="4" t="str">
        <v>Macia</v>
      </c>
      <c r="CQ556" s="4" t="str">
        <v>Macia</v>
      </c>
      <c r="CR556" s="4" t="str">
        <v>Macia</v>
      </c>
      <c r="CS556" s="4" t="str">
        <v>Macia</v>
      </c>
      <c r="CT556" s="4" t="str">
        <v>Macia</v>
      </c>
      <c r="CU556" s="4" t="str">
        <v>Macia</v>
      </c>
      <c r="CV556" s="4" t="str">
        <v>Macia</v>
      </c>
      <c r="CW556" s="4" t="str">
        <v>Macia</v>
      </c>
      <c r="CX556" s="4" t="str">
        <v>Macia</v>
      </c>
      <c r="CY556" s="4" t="str">
        <v>Macia</v>
      </c>
      <c r="CZ556" s="4" t="str">
        <v>Macia</v>
      </c>
      <c r="DA556" s="4" t="str">
        <v>Macia</v>
      </c>
    </row>
    <row r="557" spans="1:105" x14ac:dyDescent="0.35">
      <c r="A557" s="4" t="s">
        <v>1603</v>
      </c>
      <c r="B557" s="4" t="s">
        <v>1602</v>
      </c>
      <c r="C557" s="4" t="s">
        <v>3073</v>
      </c>
      <c r="AS557" s="4" t="str">
        <v>Magoye</v>
      </c>
      <c r="AT557" s="4" t="str">
        <v>Magoye</v>
      </c>
      <c r="AU557" s="4" t="str">
        <v>Magoye</v>
      </c>
      <c r="AV557" s="4" t="str">
        <v>Magoye</v>
      </c>
      <c r="AW557" s="4" t="str">
        <v>Magoye</v>
      </c>
      <c r="AX557" s="4" t="str">
        <v>Magoye</v>
      </c>
      <c r="AY557" s="4" t="str">
        <v>Magoye</v>
      </c>
      <c r="AZ557" s="4" t="str">
        <v>Magoye</v>
      </c>
      <c r="BA557" s="4" t="str">
        <v>Magoye</v>
      </c>
      <c r="BB557" s="4" t="str">
        <v>Magoye</v>
      </c>
      <c r="BC557" s="4" t="str">
        <v>Magoye</v>
      </c>
      <c r="BD557" s="4" t="str">
        <v>Magoye</v>
      </c>
      <c r="BE557" s="4" t="str">
        <v>Magoye</v>
      </c>
      <c r="BF557" s="4" t="str">
        <v>Magoye</v>
      </c>
      <c r="BG557" s="4" t="str">
        <v>Magoye</v>
      </c>
      <c r="BH557" s="4" t="str">
        <v>Magoye</v>
      </c>
      <c r="BI557" s="4" t="str">
        <v>Magoye</v>
      </c>
      <c r="BJ557" s="4" t="str">
        <v>Magoye</v>
      </c>
      <c r="BK557" s="4" t="str">
        <v>Magoye</v>
      </c>
      <c r="BL557" s="4" t="str">
        <v>Magoye</v>
      </c>
      <c r="BM557" s="4" t="str">
        <v>Magoye</v>
      </c>
      <c r="BN557" s="4" t="str">
        <v>Magoye</v>
      </c>
      <c r="BO557" s="4" t="str">
        <v>Magoye</v>
      </c>
      <c r="BP557" s="4" t="str">
        <v>Magoye</v>
      </c>
      <c r="BQ557" s="4" t="str">
        <v>Magoye</v>
      </c>
      <c r="BR557" s="4" t="str">
        <v>Magoye</v>
      </c>
      <c r="BS557" s="4" t="str">
        <v>Magoye</v>
      </c>
      <c r="BT557" s="4" t="str">
        <v>Magoye</v>
      </c>
      <c r="BU557" s="4" t="str">
        <v>Magoye</v>
      </c>
      <c r="BV557" s="4" t="str">
        <v>Magoye</v>
      </c>
      <c r="BX557" s="4" t="str">
        <v>Magali</v>
      </c>
      <c r="BY557" s="4" t="str">
        <v>Magali</v>
      </c>
      <c r="BZ557" s="4" t="str">
        <v>Magali</v>
      </c>
      <c r="CA557" s="4" t="str">
        <v>Magali</v>
      </c>
      <c r="CB557" s="4" t="str">
        <v>Magali</v>
      </c>
      <c r="CC557" s="4" t="str">
        <v>Magali</v>
      </c>
      <c r="CD557" s="4" t="str">
        <v>Magali</v>
      </c>
      <c r="CE557" s="4" t="str">
        <v>Magali</v>
      </c>
      <c r="CF557" s="4" t="str">
        <v>Magali</v>
      </c>
      <c r="CG557" s="4" t="str">
        <v>Magali</v>
      </c>
      <c r="CH557" s="4" t="str">
        <v>Magali</v>
      </c>
      <c r="CI557" s="4" t="str">
        <v>Magali</v>
      </c>
      <c r="CJ557" s="4" t="str">
        <v>Magali</v>
      </c>
      <c r="CK557" s="4" t="str">
        <v>Magali</v>
      </c>
      <c r="CL557" s="4" t="str">
        <v>Magali</v>
      </c>
      <c r="CM557" s="4" t="str">
        <v>Magali</v>
      </c>
      <c r="CN557" s="4" t="str">
        <v>Magali</v>
      </c>
      <c r="CO557" s="4" t="str">
        <v>Magali</v>
      </c>
      <c r="CP557" s="4" t="str">
        <v>Magali</v>
      </c>
      <c r="CQ557" s="4" t="str">
        <v>Magali</v>
      </c>
      <c r="CR557" s="4" t="str">
        <v>Magali</v>
      </c>
      <c r="CS557" s="4" t="str">
        <v>Magali</v>
      </c>
      <c r="CT557" s="4" t="str">
        <v>Magali</v>
      </c>
      <c r="CU557" s="4" t="str">
        <v>Magali</v>
      </c>
      <c r="CV557" s="4" t="str">
        <v>Magali</v>
      </c>
      <c r="CW557" s="4" t="str">
        <v>Magali</v>
      </c>
      <c r="CX557" s="4" t="str">
        <v>Magali</v>
      </c>
      <c r="CY557" s="4" t="str">
        <v>Magali</v>
      </c>
      <c r="CZ557" s="4" t="str">
        <v>Magali</v>
      </c>
      <c r="DA557" s="4" t="str">
        <v>Magali</v>
      </c>
    </row>
    <row r="558" spans="1:105" x14ac:dyDescent="0.35">
      <c r="A558" s="4" t="s">
        <v>1603</v>
      </c>
      <c r="B558" s="4" t="s">
        <v>1602</v>
      </c>
      <c r="C558" s="4" t="s">
        <v>3074</v>
      </c>
      <c r="D558" s="4" t="s">
        <v>3075</v>
      </c>
      <c r="AS558" s="4" t="str">
        <v>MAM-25</v>
      </c>
      <c r="AT558" s="4" t="str">
        <v>MAM-25</v>
      </c>
      <c r="AU558" s="4" t="str">
        <v>MAM-25</v>
      </c>
      <c r="AV558" s="4" t="str">
        <v>MAM-25</v>
      </c>
      <c r="AW558" s="4" t="str">
        <v>MAM-25</v>
      </c>
      <c r="AX558" s="4" t="str">
        <v>MAM-25</v>
      </c>
      <c r="AY558" s="4" t="str">
        <v>MAM-25</v>
      </c>
      <c r="AZ558" s="4" t="str">
        <v>MAM-25</v>
      </c>
      <c r="BA558" s="4" t="str">
        <v>MAM-25</v>
      </c>
      <c r="BB558" s="4" t="str">
        <v>MAM-25</v>
      </c>
      <c r="BC558" s="4" t="str">
        <v>MAM-25</v>
      </c>
      <c r="BD558" s="4" t="str">
        <v>MAM-25</v>
      </c>
      <c r="BE558" s="4" t="str">
        <v>MAM-25</v>
      </c>
      <c r="BF558" s="4" t="str">
        <v>MAM-25</v>
      </c>
      <c r="BG558" s="4" t="str">
        <v>MAM-25</v>
      </c>
      <c r="BH558" s="4" t="str">
        <v>MAM-25</v>
      </c>
      <c r="BI558" s="4" t="str">
        <v>MAM-25</v>
      </c>
      <c r="BJ558" s="4" t="str">
        <v>MAM-25</v>
      </c>
      <c r="BK558" s="4" t="str">
        <v>MAM-25</v>
      </c>
      <c r="BL558" s="4" t="str">
        <v>MAM-25</v>
      </c>
      <c r="BM558" s="4" t="str">
        <v>MAM-25</v>
      </c>
      <c r="BN558" s="4" t="str">
        <v>MAM-25</v>
      </c>
      <c r="BO558" s="4" t="str">
        <v>MAM-25</v>
      </c>
      <c r="BP558" s="4" t="str">
        <v>MAM-25</v>
      </c>
      <c r="BQ558" s="4" t="str">
        <v>MAM-25</v>
      </c>
      <c r="BR558" s="4" t="str">
        <v>MAM-25</v>
      </c>
      <c r="BS558" s="4" t="str">
        <v>MAM-25</v>
      </c>
      <c r="BT558" s="4" t="str">
        <v>MAM-25</v>
      </c>
      <c r="BU558" s="4" t="str">
        <v>MAM-25</v>
      </c>
      <c r="BV558" s="4" t="str">
        <v>MAM-25</v>
      </c>
      <c r="BX558" s="4" t="str">
        <v>Magoye</v>
      </c>
      <c r="BY558" s="4" t="str">
        <v>Magoye</v>
      </c>
      <c r="BZ558" s="4" t="str">
        <v>Magoye</v>
      </c>
      <c r="CA558" s="4" t="str">
        <v>Magoye</v>
      </c>
      <c r="CB558" s="4" t="str">
        <v>Magoye</v>
      </c>
      <c r="CC558" s="4" t="str">
        <v>Magoye</v>
      </c>
      <c r="CD558" s="4" t="str">
        <v>Magoye</v>
      </c>
      <c r="CE558" s="4" t="str">
        <v>Magoye</v>
      </c>
      <c r="CF558" s="4" t="str">
        <v>Magoye</v>
      </c>
      <c r="CG558" s="4" t="str">
        <v>Magoye</v>
      </c>
      <c r="CH558" s="4" t="str">
        <v>Magoye</v>
      </c>
      <c r="CI558" s="4" t="str">
        <v>Magoye</v>
      </c>
      <c r="CJ558" s="4" t="str">
        <v>Magoye</v>
      </c>
      <c r="CK558" s="4" t="str">
        <v>Magoye</v>
      </c>
      <c r="CL558" s="4" t="str">
        <v>Magoye</v>
      </c>
      <c r="CM558" s="4" t="str">
        <v>Magoye</v>
      </c>
      <c r="CN558" s="4" t="str">
        <v>Magoye</v>
      </c>
      <c r="CO558" s="4" t="str">
        <v>Magoye</v>
      </c>
      <c r="CP558" s="4" t="str">
        <v>Magoye</v>
      </c>
      <c r="CQ558" s="4" t="str">
        <v>Magoye</v>
      </c>
      <c r="CR558" s="4" t="str">
        <v>Magoye</v>
      </c>
      <c r="CS558" s="4" t="str">
        <v>Magoye</v>
      </c>
      <c r="CT558" s="4" t="str">
        <v>Magoye</v>
      </c>
      <c r="CU558" s="4" t="str">
        <v>Magoye</v>
      </c>
      <c r="CV558" s="4" t="str">
        <v>Magoye</v>
      </c>
      <c r="CW558" s="4" t="str">
        <v>Magoye</v>
      </c>
      <c r="CX558" s="4" t="str">
        <v>Magoye</v>
      </c>
      <c r="CY558" s="4" t="str">
        <v>Magoye</v>
      </c>
      <c r="CZ558" s="4" t="str">
        <v>Magoye</v>
      </c>
      <c r="DA558" s="4" t="str">
        <v>Magoye</v>
      </c>
    </row>
    <row r="559" spans="1:105" x14ac:dyDescent="0.35">
      <c r="A559" s="4" t="s">
        <v>1603</v>
      </c>
      <c r="B559" s="4" t="s">
        <v>1602</v>
      </c>
      <c r="C559" s="4" t="s">
        <v>3076</v>
      </c>
      <c r="D559" s="4" t="s">
        <v>3077</v>
      </c>
      <c r="AS559" s="4" t="str">
        <v>Mamuntanas</v>
      </c>
      <c r="AT559" s="4" t="str">
        <v>Mamuntanas</v>
      </c>
      <c r="AU559" s="4" t="str">
        <v>Mamuntanas</v>
      </c>
      <c r="AV559" s="4" t="str">
        <v>Mamuntanas</v>
      </c>
      <c r="AW559" s="4" t="str">
        <v>Mamuntanas</v>
      </c>
      <c r="AX559" s="4" t="str">
        <v>Mamuntanas</v>
      </c>
      <c r="AY559" s="4" t="str">
        <v>Mamuntanas</v>
      </c>
      <c r="AZ559" s="4" t="str">
        <v>Mamuntanas</v>
      </c>
      <c r="BA559" s="4" t="str">
        <v>Mamuntanas</v>
      </c>
      <c r="BB559" s="4" t="str">
        <v>Mamuntanas</v>
      </c>
      <c r="BC559" s="4" t="str">
        <v>Mamuntanas</v>
      </c>
      <c r="BD559" s="4" t="str">
        <v>Mamuntanas</v>
      </c>
      <c r="BE559" s="4" t="str">
        <v>Mamuntanas</v>
      </c>
      <c r="BF559" s="4" t="str">
        <v>Mamuntanas</v>
      </c>
      <c r="BG559" s="4" t="str">
        <v>Mamuntanas</v>
      </c>
      <c r="BH559" s="4" t="str">
        <v>Mamuntanas</v>
      </c>
      <c r="BI559" s="4" t="str">
        <v>Mamuntanas</v>
      </c>
      <c r="BJ559" s="4" t="str">
        <v>Mamuntanas</v>
      </c>
      <c r="BK559" s="4" t="str">
        <v>Mamuntanas</v>
      </c>
      <c r="BL559" s="4" t="str">
        <v>Mamuntanas</v>
      </c>
      <c r="BM559" s="4" t="str">
        <v>Mamuntanas</v>
      </c>
      <c r="BN559" s="4" t="str">
        <v>Mamuntanas</v>
      </c>
      <c r="BO559" s="4" t="str">
        <v>Mamuntanas</v>
      </c>
      <c r="BP559" s="4" t="str">
        <v>Mamuntanas</v>
      </c>
      <c r="BQ559" s="4" t="str">
        <v>Mamuntanas</v>
      </c>
      <c r="BR559" s="4" t="str">
        <v>Mamuntanas</v>
      </c>
      <c r="BS559" s="4" t="str">
        <v>Mamuntanas</v>
      </c>
      <c r="BT559" s="4" t="str">
        <v>Mamuntanas</v>
      </c>
      <c r="BU559" s="4" t="str">
        <v>Mamuntanas</v>
      </c>
      <c r="BV559" s="4" t="str">
        <v>Mamuntanas</v>
      </c>
      <c r="BX559" s="4" t="str">
        <v>MAM-25</v>
      </c>
      <c r="BY559" s="4" t="str">
        <v>MAM-25</v>
      </c>
      <c r="BZ559" s="4" t="str">
        <v>MAM-25</v>
      </c>
      <c r="CA559" s="4" t="str">
        <v>MAM-25</v>
      </c>
      <c r="CB559" s="4" t="str">
        <v>MAM-25</v>
      </c>
      <c r="CC559" s="4" t="str">
        <v>MAM-25</v>
      </c>
      <c r="CD559" s="4" t="str">
        <v>MAM-25</v>
      </c>
      <c r="CE559" s="4" t="str">
        <v>MAM-25</v>
      </c>
      <c r="CF559" s="4" t="str">
        <v>MAM-25</v>
      </c>
      <c r="CG559" s="4" t="str">
        <v>MAM-25</v>
      </c>
      <c r="CH559" s="4" t="str">
        <v>MAM-25</v>
      </c>
      <c r="CI559" s="4" t="str">
        <v>MAM-25</v>
      </c>
      <c r="CJ559" s="4" t="str">
        <v>MAM-25</v>
      </c>
      <c r="CK559" s="4" t="str">
        <v>MAM-25</v>
      </c>
      <c r="CL559" s="4" t="str">
        <v>MAM-25</v>
      </c>
      <c r="CM559" s="4" t="str">
        <v>MAM-25</v>
      </c>
      <c r="CN559" s="4" t="str">
        <v>MAM-25</v>
      </c>
      <c r="CO559" s="4" t="str">
        <v>MAM-25</v>
      </c>
      <c r="CP559" s="4" t="str">
        <v>MAM-25</v>
      </c>
      <c r="CQ559" s="4" t="str">
        <v>MAM-25</v>
      </c>
      <c r="CR559" s="4" t="str">
        <v>MAM-25</v>
      </c>
      <c r="CS559" s="4" t="str">
        <v>MAM-25</v>
      </c>
      <c r="CT559" s="4" t="str">
        <v>MAM-25</v>
      </c>
      <c r="CU559" s="4" t="str">
        <v>MAM-25</v>
      </c>
      <c r="CV559" s="4" t="str">
        <v>MAM-25</v>
      </c>
      <c r="CW559" s="4" t="str">
        <v>MAM-25</v>
      </c>
      <c r="CX559" s="4" t="str">
        <v>MAM-25</v>
      </c>
      <c r="CY559" s="4" t="str">
        <v>MAM-25</v>
      </c>
      <c r="CZ559" s="4" t="str">
        <v>MAM-25</v>
      </c>
      <c r="DA559" s="4" t="str">
        <v>MAM-25</v>
      </c>
    </row>
    <row r="560" spans="1:105" x14ac:dyDescent="0.35">
      <c r="A560" s="4" t="s">
        <v>1603</v>
      </c>
      <c r="B560" s="4" t="s">
        <v>1602</v>
      </c>
      <c r="C560" s="4" t="s">
        <v>3078</v>
      </c>
      <c r="D560" s="4" t="s">
        <v>3077</v>
      </c>
      <c r="AS560" s="4" t="str">
        <v>Manow</v>
      </c>
      <c r="AT560" s="4" t="str">
        <v>Manow</v>
      </c>
      <c r="AU560" s="4" t="str">
        <v>Manow</v>
      </c>
      <c r="AV560" s="4" t="str">
        <v>Manow</v>
      </c>
      <c r="AW560" s="4" t="str">
        <v>Manow</v>
      </c>
      <c r="AX560" s="4" t="str">
        <v>Manow</v>
      </c>
      <c r="AY560" s="4" t="str">
        <v>Manow</v>
      </c>
      <c r="AZ560" s="4" t="str">
        <v>Manow</v>
      </c>
      <c r="BA560" s="4" t="str">
        <v>Manow</v>
      </c>
      <c r="BB560" s="4" t="str">
        <v>Manow</v>
      </c>
      <c r="BC560" s="4" t="str">
        <v>Manow</v>
      </c>
      <c r="BD560" s="4" t="str">
        <v>Manow</v>
      </c>
      <c r="BE560" s="4" t="str">
        <v>Manow</v>
      </c>
      <c r="BF560" s="4" t="str">
        <v>Manow</v>
      </c>
      <c r="BG560" s="4" t="str">
        <v>Manow</v>
      </c>
      <c r="BH560" s="4" t="str">
        <v>Manow</v>
      </c>
      <c r="BI560" s="4" t="str">
        <v>Manow</v>
      </c>
      <c r="BJ560" s="4" t="str">
        <v>Manow</v>
      </c>
      <c r="BK560" s="4" t="str">
        <v>Manow</v>
      </c>
      <c r="BL560" s="4" t="str">
        <v>Manow</v>
      </c>
      <c r="BM560" s="4" t="str">
        <v>Manow</v>
      </c>
      <c r="BN560" s="4" t="str">
        <v>Manow</v>
      </c>
      <c r="BO560" s="4" t="str">
        <v>Manow</v>
      </c>
      <c r="BP560" s="4" t="str">
        <v>Manow</v>
      </c>
      <c r="BQ560" s="4" t="str">
        <v>Manow</v>
      </c>
      <c r="BR560" s="4" t="str">
        <v>Manow</v>
      </c>
      <c r="BS560" s="4" t="str">
        <v>Manow</v>
      </c>
      <c r="BT560" s="4" t="str">
        <v>Manow</v>
      </c>
      <c r="BU560" s="4" t="str">
        <v>Manow</v>
      </c>
      <c r="BV560" s="4" t="str">
        <v>Manow</v>
      </c>
      <c r="BX560" s="4" t="str">
        <v>Mamuntanas</v>
      </c>
      <c r="BY560" s="4" t="str">
        <v>Mamuntanas</v>
      </c>
      <c r="BZ560" s="4" t="str">
        <v>Mamuntanas</v>
      </c>
      <c r="CA560" s="4" t="str">
        <v>Mamuntanas</v>
      </c>
      <c r="CB560" s="4" t="str">
        <v>Mamuntanas</v>
      </c>
      <c r="CC560" s="4" t="str">
        <v>Mamuntanas</v>
      </c>
      <c r="CD560" s="4" t="str">
        <v>Mamuntanas</v>
      </c>
      <c r="CE560" s="4" t="str">
        <v>Mamuntanas</v>
      </c>
      <c r="CF560" s="4" t="str">
        <v>Mamuntanas</v>
      </c>
      <c r="CG560" s="4" t="str">
        <v>Mamuntanas</v>
      </c>
      <c r="CH560" s="4" t="str">
        <v>Mamuntanas</v>
      </c>
      <c r="CI560" s="4" t="str">
        <v>Mamuntanas</v>
      </c>
      <c r="CJ560" s="4" t="str">
        <v>Mamuntanas</v>
      </c>
      <c r="CK560" s="4" t="str">
        <v>Mamuntanas</v>
      </c>
      <c r="CL560" s="4" t="str">
        <v>Mamuntanas</v>
      </c>
      <c r="CM560" s="4" t="str">
        <v>Mamuntanas</v>
      </c>
      <c r="CN560" s="4" t="str">
        <v>Mamuntanas</v>
      </c>
      <c r="CO560" s="4" t="str">
        <v>Mamuntanas</v>
      </c>
      <c r="CP560" s="4" t="str">
        <v>Mamuntanas</v>
      </c>
      <c r="CQ560" s="4" t="str">
        <v>Mamuntanas</v>
      </c>
      <c r="CR560" s="4" t="str">
        <v>Mamuntanas</v>
      </c>
      <c r="CS560" s="4" t="str">
        <v>Mamuntanas</v>
      </c>
      <c r="CT560" s="4" t="str">
        <v>Mamuntanas</v>
      </c>
      <c r="CU560" s="4" t="str">
        <v>Mamuntanas</v>
      </c>
      <c r="CV560" s="4" t="str">
        <v>Mamuntanas</v>
      </c>
      <c r="CW560" s="4" t="str">
        <v>Mamuntanas</v>
      </c>
      <c r="CX560" s="4" t="str">
        <v>Mamuntanas</v>
      </c>
      <c r="CY560" s="4" t="str">
        <v>Mamuntanas</v>
      </c>
      <c r="CZ560" s="4" t="str">
        <v>Mamuntanas</v>
      </c>
      <c r="DA560" s="4" t="str">
        <v>Mamuntanas</v>
      </c>
    </row>
    <row r="561" spans="1:105" x14ac:dyDescent="0.35">
      <c r="A561" s="4" t="s">
        <v>1603</v>
      </c>
      <c r="B561" s="4" t="s">
        <v>1602</v>
      </c>
      <c r="C561" s="4" t="s">
        <v>3079</v>
      </c>
      <c r="D561" s="4" t="s">
        <v>3077</v>
      </c>
      <c r="AS561" s="4" t="str">
        <v>Marvel</v>
      </c>
      <c r="AT561" s="4" t="str">
        <v>Marvel</v>
      </c>
      <c r="AU561" s="4" t="str">
        <v>Marvel</v>
      </c>
      <c r="AV561" s="4" t="str">
        <v>Marvel</v>
      </c>
      <c r="AW561" s="4" t="str">
        <v>Marvel</v>
      </c>
      <c r="AX561" s="4" t="str">
        <v>Marvel</v>
      </c>
      <c r="AY561" s="4" t="str">
        <v>Marvel</v>
      </c>
      <c r="AZ561" s="4" t="str">
        <v>Marvel</v>
      </c>
      <c r="BA561" s="4" t="str">
        <v>Marvel</v>
      </c>
      <c r="BB561" s="4" t="str">
        <v>Marvel</v>
      </c>
      <c r="BC561" s="4" t="str">
        <v>Marvel</v>
      </c>
      <c r="BD561" s="4" t="str">
        <v>Marvel</v>
      </c>
      <c r="BE561" s="4" t="str">
        <v>Marvel</v>
      </c>
      <c r="BF561" s="4" t="str">
        <v>Marvel</v>
      </c>
      <c r="BG561" s="4" t="str">
        <v>Marvel</v>
      </c>
      <c r="BH561" s="4" t="str">
        <v>Marvel</v>
      </c>
      <c r="BI561" s="4" t="str">
        <v>Marvel</v>
      </c>
      <c r="BJ561" s="4" t="str">
        <v>Marvel</v>
      </c>
      <c r="BK561" s="4" t="str">
        <v>Marvel</v>
      </c>
      <c r="BL561" s="4" t="str">
        <v>Marvel</v>
      </c>
      <c r="BM561" s="4" t="str">
        <v>Marvel</v>
      </c>
      <c r="BN561" s="4" t="str">
        <v>Marvel</v>
      </c>
      <c r="BO561" s="4" t="str">
        <v>Marvel</v>
      </c>
      <c r="BP561" s="4" t="str">
        <v>Marvel</v>
      </c>
      <c r="BQ561" s="4" t="str">
        <v>Marvel</v>
      </c>
      <c r="BR561" s="4" t="str">
        <v>Marvel</v>
      </c>
      <c r="BS561" s="4" t="str">
        <v>Marvel</v>
      </c>
      <c r="BT561" s="4" t="str">
        <v>Marvel</v>
      </c>
      <c r="BU561" s="4" t="str">
        <v>Marvel</v>
      </c>
      <c r="BV561" s="4" t="str">
        <v>Marvel</v>
      </c>
      <c r="BX561" s="4" t="str">
        <v>Manow</v>
      </c>
      <c r="BY561" s="4" t="str">
        <v>Manow</v>
      </c>
      <c r="BZ561" s="4" t="str">
        <v>Manow</v>
      </c>
      <c r="CA561" s="4" t="str">
        <v>Manow</v>
      </c>
      <c r="CB561" s="4" t="str">
        <v>Manow</v>
      </c>
      <c r="CC561" s="4" t="str">
        <v>Manow</v>
      </c>
      <c r="CD561" s="4" t="str">
        <v>Manow</v>
      </c>
      <c r="CE561" s="4" t="str">
        <v>Manow</v>
      </c>
      <c r="CF561" s="4" t="str">
        <v>Manow</v>
      </c>
      <c r="CG561" s="4" t="str">
        <v>Manow</v>
      </c>
      <c r="CH561" s="4" t="str">
        <v>Manow</v>
      </c>
      <c r="CI561" s="4" t="str">
        <v>Manow</v>
      </c>
      <c r="CJ561" s="4" t="str">
        <v>Manow</v>
      </c>
      <c r="CK561" s="4" t="str">
        <v>Manow</v>
      </c>
      <c r="CL561" s="4" t="str">
        <v>Manow</v>
      </c>
      <c r="CM561" s="4" t="str">
        <v>Manow</v>
      </c>
      <c r="CN561" s="4" t="str">
        <v>Manow</v>
      </c>
      <c r="CO561" s="4" t="str">
        <v>Manow</v>
      </c>
      <c r="CP561" s="4" t="str">
        <v>Manow</v>
      </c>
      <c r="CQ561" s="4" t="str">
        <v>Manow</v>
      </c>
      <c r="CR561" s="4" t="str">
        <v>Manow</v>
      </c>
      <c r="CS561" s="4" t="str">
        <v>Manow</v>
      </c>
      <c r="CT561" s="4" t="str">
        <v>Manow</v>
      </c>
      <c r="CU561" s="4" t="str">
        <v>Manow</v>
      </c>
      <c r="CV561" s="4" t="str">
        <v>Manow</v>
      </c>
      <c r="CW561" s="4" t="str">
        <v>Manow</v>
      </c>
      <c r="CX561" s="4" t="str">
        <v>Manow</v>
      </c>
      <c r="CY561" s="4" t="str">
        <v>Manow</v>
      </c>
      <c r="CZ561" s="4" t="str">
        <v>Manow</v>
      </c>
      <c r="DA561" s="4" t="str">
        <v>Manow</v>
      </c>
    </row>
    <row r="562" spans="1:105" x14ac:dyDescent="0.35">
      <c r="A562" s="4" t="s">
        <v>1603</v>
      </c>
      <c r="B562" s="4" t="s">
        <v>1602</v>
      </c>
      <c r="C562" s="4" t="s">
        <v>3080</v>
      </c>
      <c r="D562" s="4" t="s">
        <v>3077</v>
      </c>
      <c r="AS562" s="4" t="str">
        <v>Marzak</v>
      </c>
      <c r="AT562" s="4" t="str">
        <v>Marzak</v>
      </c>
      <c r="AU562" s="4" t="str">
        <v>Marzak</v>
      </c>
      <c r="AV562" s="4" t="str">
        <v>Marzak</v>
      </c>
      <c r="AW562" s="4" t="str">
        <v>Marzak</v>
      </c>
      <c r="AX562" s="4" t="str">
        <v>Marzak</v>
      </c>
      <c r="AY562" s="4" t="str">
        <v>Marzak</v>
      </c>
      <c r="AZ562" s="4" t="str">
        <v>Marzak</v>
      </c>
      <c r="BA562" s="4" t="str">
        <v>Marzak</v>
      </c>
      <c r="BB562" s="4" t="str">
        <v>Marzak</v>
      </c>
      <c r="BC562" s="4" t="str">
        <v>Marzak</v>
      </c>
      <c r="BD562" s="4" t="str">
        <v>Marzak</v>
      </c>
      <c r="BE562" s="4" t="str">
        <v>Marzak</v>
      </c>
      <c r="BF562" s="4" t="str">
        <v>Marzak</v>
      </c>
      <c r="BG562" s="4" t="str">
        <v>Marzak</v>
      </c>
      <c r="BH562" s="4" t="str">
        <v>Marzak</v>
      </c>
      <c r="BI562" s="4" t="str">
        <v>Marzak</v>
      </c>
      <c r="BJ562" s="4" t="str">
        <v>Marzak</v>
      </c>
      <c r="BK562" s="4" t="str">
        <v>Marzak</v>
      </c>
      <c r="BL562" s="4" t="str">
        <v>Marzak</v>
      </c>
      <c r="BM562" s="4" t="str">
        <v>Marzak</v>
      </c>
      <c r="BN562" s="4" t="str">
        <v>Marzak</v>
      </c>
      <c r="BO562" s="4" t="str">
        <v>Marzak</v>
      </c>
      <c r="BP562" s="4" t="str">
        <v>Marzak</v>
      </c>
      <c r="BQ562" s="4" t="str">
        <v>Marzak</v>
      </c>
      <c r="BR562" s="4" t="str">
        <v>Marzak</v>
      </c>
      <c r="BS562" s="4" t="str">
        <v>Marzak</v>
      </c>
      <c r="BT562" s="4" t="str">
        <v>Marzak</v>
      </c>
      <c r="BU562" s="4" t="str">
        <v>Marzak</v>
      </c>
      <c r="BV562" s="4" t="str">
        <v>Marzak</v>
      </c>
      <c r="BX562" s="4" t="str">
        <v>Marvel</v>
      </c>
      <c r="BY562" s="4" t="str">
        <v>Marvel</v>
      </c>
      <c r="BZ562" s="4" t="str">
        <v>Marvel</v>
      </c>
      <c r="CA562" s="4" t="str">
        <v>Marvel</v>
      </c>
      <c r="CB562" s="4" t="str">
        <v>Marvel</v>
      </c>
      <c r="CC562" s="4" t="str">
        <v>Marvel</v>
      </c>
      <c r="CD562" s="4" t="str">
        <v>Marvel</v>
      </c>
      <c r="CE562" s="4" t="str">
        <v>Marvel</v>
      </c>
      <c r="CF562" s="4" t="str">
        <v>Marvel</v>
      </c>
      <c r="CG562" s="4" t="str">
        <v>Marvel</v>
      </c>
      <c r="CH562" s="4" t="str">
        <v>Marvel</v>
      </c>
      <c r="CI562" s="4" t="str">
        <v>Marvel</v>
      </c>
      <c r="CJ562" s="4" t="str">
        <v>Marvel</v>
      </c>
      <c r="CK562" s="4" t="str">
        <v>Marvel</v>
      </c>
      <c r="CL562" s="4" t="str">
        <v>Marvel</v>
      </c>
      <c r="CM562" s="4" t="str">
        <v>Marvel</v>
      </c>
      <c r="CN562" s="4" t="str">
        <v>Marvel</v>
      </c>
      <c r="CO562" s="4" t="str">
        <v>Marvel</v>
      </c>
      <c r="CP562" s="4" t="str">
        <v>Marvel</v>
      </c>
      <c r="CQ562" s="4" t="str">
        <v>Marvel</v>
      </c>
      <c r="CR562" s="4" t="str">
        <v>Marvel</v>
      </c>
      <c r="CS562" s="4" t="str">
        <v>Marvel</v>
      </c>
      <c r="CT562" s="4" t="str">
        <v>Marvel</v>
      </c>
      <c r="CU562" s="4" t="str">
        <v>Marvel</v>
      </c>
      <c r="CV562" s="4" t="str">
        <v>Marvel</v>
      </c>
      <c r="CW562" s="4" t="str">
        <v>Marvel</v>
      </c>
      <c r="CX562" s="4" t="str">
        <v>Marvel</v>
      </c>
      <c r="CY562" s="4" t="str">
        <v>Marvel</v>
      </c>
      <c r="CZ562" s="4" t="str">
        <v>Marvel</v>
      </c>
      <c r="DA562" s="4" t="str">
        <v>Marvel</v>
      </c>
    </row>
    <row r="563" spans="1:105" x14ac:dyDescent="0.35">
      <c r="A563" s="4" t="s">
        <v>1603</v>
      </c>
      <c r="B563" s="4" t="s">
        <v>1602</v>
      </c>
      <c r="C563" s="4" t="s">
        <v>3081</v>
      </c>
      <c r="D563" s="4" t="s">
        <v>3077</v>
      </c>
      <c r="AS563" s="4" t="str">
        <v>Maseno double cobber</v>
      </c>
      <c r="AT563" s="4" t="str">
        <v>Maseno double cobber</v>
      </c>
      <c r="AU563" s="4" t="str">
        <v>Maseno double cobber</v>
      </c>
      <c r="AV563" s="4" t="str">
        <v>Maseno double cobber</v>
      </c>
      <c r="AW563" s="4" t="str">
        <v>Maseno double cobber</v>
      </c>
      <c r="AX563" s="4" t="str">
        <v>Maseno double cobber</v>
      </c>
      <c r="AY563" s="4" t="str">
        <v>Maseno double cobber</v>
      </c>
      <c r="AZ563" s="4" t="str">
        <v>Maseno double cobber</v>
      </c>
      <c r="BA563" s="4" t="str">
        <v>Maseno double cobber</v>
      </c>
      <c r="BB563" s="4" t="str">
        <v>Maseno double cobber</v>
      </c>
      <c r="BC563" s="4" t="str">
        <v>Maseno double cobber</v>
      </c>
      <c r="BD563" s="4" t="str">
        <v>Maseno double cobber</v>
      </c>
      <c r="BE563" s="4" t="str">
        <v>Maseno double cobber</v>
      </c>
      <c r="BF563" s="4" t="str">
        <v>Maseno double cobber</v>
      </c>
      <c r="BG563" s="4" t="str">
        <v>Maseno double cobber</v>
      </c>
      <c r="BH563" s="4" t="str">
        <v>Maseno double cobber</v>
      </c>
      <c r="BI563" s="4" t="str">
        <v>Maseno double cobber</v>
      </c>
      <c r="BJ563" s="4" t="str">
        <v>Maseno double cobber</v>
      </c>
      <c r="BK563" s="4" t="str">
        <v>Maseno double cobber</v>
      </c>
      <c r="BL563" s="4" t="str">
        <v>Maseno double cobber</v>
      </c>
      <c r="BM563" s="4" t="str">
        <v>Maseno double cobber</v>
      </c>
      <c r="BN563" s="4" t="str">
        <v>Maseno double cobber</v>
      </c>
      <c r="BO563" s="4" t="str">
        <v>Maseno double cobber</v>
      </c>
      <c r="BP563" s="4" t="str">
        <v>Maseno double cobber</v>
      </c>
      <c r="BQ563" s="4" t="str">
        <v>Maseno double cobber</v>
      </c>
      <c r="BR563" s="4" t="str">
        <v>Maseno double cobber</v>
      </c>
      <c r="BS563" s="4" t="str">
        <v>Maseno double cobber</v>
      </c>
      <c r="BT563" s="4" t="str">
        <v>Maseno double cobber</v>
      </c>
      <c r="BU563" s="4" t="str">
        <v>Maseno double cobber</v>
      </c>
      <c r="BV563" s="4" t="str">
        <v>Maseno double cobber</v>
      </c>
      <c r="BX563" s="4" t="str">
        <v>Marzak</v>
      </c>
      <c r="BY563" s="4" t="str">
        <v>Marzak</v>
      </c>
      <c r="BZ563" s="4" t="str">
        <v>Marzak</v>
      </c>
      <c r="CA563" s="4" t="str">
        <v>Marzak</v>
      </c>
      <c r="CB563" s="4" t="str">
        <v>Marzak</v>
      </c>
      <c r="CC563" s="4" t="str">
        <v>Marzak</v>
      </c>
      <c r="CD563" s="4" t="str">
        <v>Marzak</v>
      </c>
      <c r="CE563" s="4" t="str">
        <v>Marzak</v>
      </c>
      <c r="CF563" s="4" t="str">
        <v>Marzak</v>
      </c>
      <c r="CG563" s="4" t="str">
        <v>Marzak</v>
      </c>
      <c r="CH563" s="4" t="str">
        <v>Marzak</v>
      </c>
      <c r="CI563" s="4" t="str">
        <v>Marzak</v>
      </c>
      <c r="CJ563" s="4" t="str">
        <v>Marzak</v>
      </c>
      <c r="CK563" s="4" t="str">
        <v>Marzak</v>
      </c>
      <c r="CL563" s="4" t="str">
        <v>Marzak</v>
      </c>
      <c r="CM563" s="4" t="str">
        <v>Marzak</v>
      </c>
      <c r="CN563" s="4" t="str">
        <v>Marzak</v>
      </c>
      <c r="CO563" s="4" t="str">
        <v>Marzak</v>
      </c>
      <c r="CP563" s="4" t="str">
        <v>Marzak</v>
      </c>
      <c r="CQ563" s="4" t="str">
        <v>Marzak</v>
      </c>
      <c r="CR563" s="4" t="str">
        <v>Marzak</v>
      </c>
      <c r="CS563" s="4" t="str">
        <v>Marzak</v>
      </c>
      <c r="CT563" s="4" t="str">
        <v>Marzak</v>
      </c>
      <c r="CU563" s="4" t="str">
        <v>Marzak</v>
      </c>
      <c r="CV563" s="4" t="str">
        <v>Marzak</v>
      </c>
      <c r="CW563" s="4" t="str">
        <v>Marzak</v>
      </c>
      <c r="CX563" s="4" t="str">
        <v>Marzak</v>
      </c>
      <c r="CY563" s="4" t="str">
        <v>Marzak</v>
      </c>
      <c r="CZ563" s="4" t="str">
        <v>Marzak</v>
      </c>
      <c r="DA563" s="4" t="str">
        <v>Marzak</v>
      </c>
    </row>
    <row r="564" spans="1:105" x14ac:dyDescent="0.35">
      <c r="A564" s="4" t="s">
        <v>1603</v>
      </c>
      <c r="B564" s="4" t="s">
        <v>1602</v>
      </c>
      <c r="C564" s="4" t="s">
        <v>3082</v>
      </c>
      <c r="D564" s="4" t="s">
        <v>3077</v>
      </c>
      <c r="AS564" s="4" t="str">
        <v>Mashona</v>
      </c>
      <c r="AT564" s="4" t="str">
        <v>Mashona</v>
      </c>
      <c r="AU564" s="4" t="str">
        <v>Mashona</v>
      </c>
      <c r="AV564" s="4" t="str">
        <v>Mashona</v>
      </c>
      <c r="AW564" s="4" t="str">
        <v>Mashona</v>
      </c>
      <c r="AX564" s="4" t="str">
        <v>Mashona</v>
      </c>
      <c r="AY564" s="4" t="str">
        <v>Mashona</v>
      </c>
      <c r="AZ564" s="4" t="str">
        <v>Mashona</v>
      </c>
      <c r="BA564" s="4" t="str">
        <v>Mashona</v>
      </c>
      <c r="BB564" s="4" t="str">
        <v>Mashona</v>
      </c>
      <c r="BC564" s="4" t="str">
        <v>Mashona</v>
      </c>
      <c r="BD564" s="4" t="str">
        <v>Mashona</v>
      </c>
      <c r="BE564" s="4" t="str">
        <v>Mashona</v>
      </c>
      <c r="BF564" s="4" t="str">
        <v>Mashona</v>
      </c>
      <c r="BG564" s="4" t="str">
        <v>Mashona</v>
      </c>
      <c r="BH564" s="4" t="str">
        <v>Mashona</v>
      </c>
      <c r="BI564" s="4" t="str">
        <v>Mashona</v>
      </c>
      <c r="BJ564" s="4" t="str">
        <v>Mashona</v>
      </c>
      <c r="BK564" s="4" t="str">
        <v>Mashona</v>
      </c>
      <c r="BL564" s="4" t="str">
        <v>Mashona</v>
      </c>
      <c r="BM564" s="4" t="str">
        <v>Mashona</v>
      </c>
      <c r="BN564" s="4" t="str">
        <v>Mashona</v>
      </c>
      <c r="BO564" s="4" t="str">
        <v>Mashona</v>
      </c>
      <c r="BP564" s="4" t="str">
        <v>Mashona</v>
      </c>
      <c r="BQ564" s="4" t="str">
        <v>Mashona</v>
      </c>
      <c r="BR564" s="4" t="str">
        <v>Mashona</v>
      </c>
      <c r="BS564" s="4" t="str">
        <v>Mashona</v>
      </c>
      <c r="BT564" s="4" t="str">
        <v>Mashona</v>
      </c>
      <c r="BU564" s="4" t="str">
        <v>Mashona</v>
      </c>
      <c r="BV564" s="4" t="str">
        <v>Mashona</v>
      </c>
      <c r="BX564" s="4" t="str">
        <v>Maseno double cobber</v>
      </c>
      <c r="BY564" s="4" t="str">
        <v>Maseno double cobber</v>
      </c>
      <c r="BZ564" s="4" t="str">
        <v>Maseno double cobber</v>
      </c>
      <c r="CA564" s="4" t="str">
        <v>Maseno double cobber</v>
      </c>
      <c r="CB564" s="4" t="str">
        <v>Maseno double cobber</v>
      </c>
      <c r="CC564" s="4" t="str">
        <v>Maseno double cobber</v>
      </c>
      <c r="CD564" s="4" t="str">
        <v>Maseno double cobber</v>
      </c>
      <c r="CE564" s="4" t="str">
        <v>Maseno double cobber</v>
      </c>
      <c r="CF564" s="4" t="str">
        <v>Maseno double cobber</v>
      </c>
      <c r="CG564" s="4" t="str">
        <v>Maseno double cobber</v>
      </c>
      <c r="CH564" s="4" t="str">
        <v>Maseno double cobber</v>
      </c>
      <c r="CI564" s="4" t="str">
        <v>Maseno double cobber</v>
      </c>
      <c r="CJ564" s="4" t="str">
        <v>Maseno double cobber</v>
      </c>
      <c r="CK564" s="4" t="str">
        <v>Maseno double cobber</v>
      </c>
      <c r="CL564" s="4" t="str">
        <v>Maseno double cobber</v>
      </c>
      <c r="CM564" s="4" t="str">
        <v>Maseno double cobber</v>
      </c>
      <c r="CN564" s="4" t="str">
        <v>Maseno double cobber</v>
      </c>
      <c r="CO564" s="4" t="str">
        <v>Maseno double cobber</v>
      </c>
      <c r="CP564" s="4" t="str">
        <v>Maseno double cobber</v>
      </c>
      <c r="CQ564" s="4" t="str">
        <v>Maseno double cobber</v>
      </c>
      <c r="CR564" s="4" t="str">
        <v>Maseno double cobber</v>
      </c>
      <c r="CS564" s="4" t="str">
        <v>Maseno double cobber</v>
      </c>
      <c r="CT564" s="4" t="str">
        <v>Maseno double cobber</v>
      </c>
      <c r="CU564" s="4" t="str">
        <v>Maseno double cobber</v>
      </c>
      <c r="CV564" s="4" t="str">
        <v>Maseno double cobber</v>
      </c>
      <c r="CW564" s="4" t="str">
        <v>Maseno double cobber</v>
      </c>
      <c r="CX564" s="4" t="str">
        <v>Maseno double cobber</v>
      </c>
      <c r="CY564" s="4" t="str">
        <v>Maseno double cobber</v>
      </c>
      <c r="CZ564" s="4" t="str">
        <v>Maseno double cobber</v>
      </c>
      <c r="DA564" s="4" t="str">
        <v>Maseno double cobber</v>
      </c>
    </row>
    <row r="565" spans="1:105" x14ac:dyDescent="0.35">
      <c r="A565" s="4" t="s">
        <v>1603</v>
      </c>
      <c r="B565" s="4" t="s">
        <v>1602</v>
      </c>
      <c r="C565" s="4" t="s">
        <v>3083</v>
      </c>
      <c r="D565" s="4" t="s">
        <v>3077</v>
      </c>
      <c r="AS565" s="4" t="str">
        <v>Mashona crossbred</v>
      </c>
      <c r="AT565" s="4" t="str">
        <v>Mashona crossbred</v>
      </c>
      <c r="AU565" s="4" t="str">
        <v>Mashona crossbred</v>
      </c>
      <c r="AV565" s="4" t="str">
        <v>Mashona crossbred</v>
      </c>
      <c r="AW565" s="4" t="str">
        <v>Mashona crossbred</v>
      </c>
      <c r="AX565" s="4" t="str">
        <v>Mashona crossbred</v>
      </c>
      <c r="AY565" s="4" t="str">
        <v>Mashona crossbred</v>
      </c>
      <c r="AZ565" s="4" t="str">
        <v>Mashona crossbred</v>
      </c>
      <c r="BA565" s="4" t="str">
        <v>Mashona crossbred</v>
      </c>
      <c r="BB565" s="4" t="str">
        <v>Mashona crossbred</v>
      </c>
      <c r="BC565" s="4" t="str">
        <v>Mashona crossbred</v>
      </c>
      <c r="BD565" s="4" t="str">
        <v>Mashona crossbred</v>
      </c>
      <c r="BE565" s="4" t="str">
        <v>Mashona crossbred</v>
      </c>
      <c r="BF565" s="4" t="str">
        <v>Mashona crossbred</v>
      </c>
      <c r="BG565" s="4" t="str">
        <v>Mashona crossbred</v>
      </c>
      <c r="BH565" s="4" t="str">
        <v>Mashona crossbred</v>
      </c>
      <c r="BI565" s="4" t="str">
        <v>Mashona crossbred</v>
      </c>
      <c r="BJ565" s="4" t="str">
        <v>Mashona crossbred</v>
      </c>
      <c r="BK565" s="4" t="str">
        <v>Mashona crossbred</v>
      </c>
      <c r="BL565" s="4" t="str">
        <v>Mashona crossbred</v>
      </c>
      <c r="BM565" s="4" t="str">
        <v>Mashona crossbred</v>
      </c>
      <c r="BN565" s="4" t="str">
        <v>Mashona crossbred</v>
      </c>
      <c r="BO565" s="4" t="str">
        <v>Mashona crossbred</v>
      </c>
      <c r="BP565" s="4" t="str">
        <v>Mashona crossbred</v>
      </c>
      <c r="BQ565" s="4" t="str">
        <v>Mashona crossbred</v>
      </c>
      <c r="BR565" s="4" t="str">
        <v>Mashona crossbred</v>
      </c>
      <c r="BS565" s="4" t="str">
        <v>Mashona crossbred</v>
      </c>
      <c r="BT565" s="4" t="str">
        <v>Mashona crossbred</v>
      </c>
      <c r="BU565" s="4" t="str">
        <v>Mashona crossbred</v>
      </c>
      <c r="BV565" s="4" t="str">
        <v>Mashona crossbred</v>
      </c>
      <c r="BX565" s="4" t="str">
        <v>Mashona</v>
      </c>
      <c r="BY565" s="4" t="str">
        <v>Mashona</v>
      </c>
      <c r="BZ565" s="4" t="str">
        <v>Mashona</v>
      </c>
      <c r="CA565" s="4" t="str">
        <v>Mashona</v>
      </c>
      <c r="CB565" s="4" t="str">
        <v>Mashona</v>
      </c>
      <c r="CC565" s="4" t="str">
        <v>Mashona</v>
      </c>
      <c r="CD565" s="4" t="str">
        <v>Mashona</v>
      </c>
      <c r="CE565" s="4" t="str">
        <v>Mashona</v>
      </c>
      <c r="CF565" s="4" t="str">
        <v>Mashona</v>
      </c>
      <c r="CG565" s="4" t="str">
        <v>Mashona</v>
      </c>
      <c r="CH565" s="4" t="str">
        <v>Mashona</v>
      </c>
      <c r="CI565" s="4" t="str">
        <v>Mashona</v>
      </c>
      <c r="CJ565" s="4" t="str">
        <v>Mashona</v>
      </c>
      <c r="CK565" s="4" t="str">
        <v>Mashona</v>
      </c>
      <c r="CL565" s="4" t="str">
        <v>Mashona</v>
      </c>
      <c r="CM565" s="4" t="str">
        <v>Mashona</v>
      </c>
      <c r="CN565" s="4" t="str">
        <v>Mashona</v>
      </c>
      <c r="CO565" s="4" t="str">
        <v>Mashona</v>
      </c>
      <c r="CP565" s="4" t="str">
        <v>Mashona</v>
      </c>
      <c r="CQ565" s="4" t="str">
        <v>Mashona</v>
      </c>
      <c r="CR565" s="4" t="str">
        <v>Mashona</v>
      </c>
      <c r="CS565" s="4" t="str">
        <v>Mashona</v>
      </c>
      <c r="CT565" s="4" t="str">
        <v>Mashona</v>
      </c>
      <c r="CU565" s="4" t="str">
        <v>Mashona</v>
      </c>
      <c r="CV565" s="4" t="str">
        <v>Mashona</v>
      </c>
      <c r="CW565" s="4" t="str">
        <v>Mashona</v>
      </c>
      <c r="CX565" s="4" t="str">
        <v>Mashona</v>
      </c>
      <c r="CY565" s="4" t="str">
        <v>Mashona</v>
      </c>
      <c r="CZ565" s="4" t="str">
        <v>Mashona</v>
      </c>
      <c r="DA565" s="4" t="str">
        <v>Mashona</v>
      </c>
    </row>
    <row r="566" spans="1:105" x14ac:dyDescent="0.35">
      <c r="A566" s="4" t="s">
        <v>1603</v>
      </c>
      <c r="B566" s="4" t="s">
        <v>1602</v>
      </c>
      <c r="C566" s="4" t="s">
        <v>3084</v>
      </c>
      <c r="D566" s="4" t="s">
        <v>3077</v>
      </c>
      <c r="AS566" s="4" t="str">
        <v>Mashona x Jersey x Red dane</v>
      </c>
      <c r="AT566" s="4" t="str">
        <v>Mashona x Jersey x Red dane</v>
      </c>
      <c r="AU566" s="4" t="str">
        <v>Mashona x Jersey x Red dane</v>
      </c>
      <c r="AV566" s="4" t="str">
        <v>Mashona x Jersey x Red dane</v>
      </c>
      <c r="AW566" s="4" t="str">
        <v>Mashona x Jersey x Red dane</v>
      </c>
      <c r="AX566" s="4" t="str">
        <v>Mashona x Jersey x Red dane</v>
      </c>
      <c r="AY566" s="4" t="str">
        <v>Mashona x Jersey x Red dane</v>
      </c>
      <c r="AZ566" s="4" t="str">
        <v>Mashona x Jersey x Red dane</v>
      </c>
      <c r="BA566" s="4" t="str">
        <v>Mashona x Jersey x Red dane</v>
      </c>
      <c r="BB566" s="4" t="str">
        <v>Mashona x Jersey x Red dane</v>
      </c>
      <c r="BC566" s="4" t="str">
        <v>Mashona x Jersey x Red dane</v>
      </c>
      <c r="BD566" s="4" t="str">
        <v>Mashona x Jersey x Red dane</v>
      </c>
      <c r="BE566" s="4" t="str">
        <v>Mashona x Jersey x Red dane</v>
      </c>
      <c r="BF566" s="4" t="str">
        <v>Mashona x Jersey x Red dane</v>
      </c>
      <c r="BG566" s="4" t="str">
        <v>Mashona x Jersey x Red dane</v>
      </c>
      <c r="BH566" s="4" t="str">
        <v>Mashona x Jersey x Red dane</v>
      </c>
      <c r="BI566" s="4" t="str">
        <v>Mashona x Jersey x Red dane</v>
      </c>
      <c r="BJ566" s="4" t="str">
        <v>Mashona x Jersey x Red dane</v>
      </c>
      <c r="BK566" s="4" t="str">
        <v>Mashona x Jersey x Red dane</v>
      </c>
      <c r="BL566" s="4" t="str">
        <v>Mashona x Jersey x Red dane</v>
      </c>
      <c r="BM566" s="4" t="str">
        <v>Mashona x Jersey x Red dane</v>
      </c>
      <c r="BN566" s="4" t="str">
        <v>Mashona x Jersey x Red dane</v>
      </c>
      <c r="BO566" s="4" t="str">
        <v>Mashona x Jersey x Red dane</v>
      </c>
      <c r="BP566" s="4" t="str">
        <v>Mashona x Jersey x Red dane</v>
      </c>
      <c r="BQ566" s="4" t="str">
        <v>Mashona x Jersey x Red dane</v>
      </c>
      <c r="BR566" s="4" t="str">
        <v>Mashona x Jersey x Red dane</v>
      </c>
      <c r="BS566" s="4" t="str">
        <v>Mashona x Jersey x Red dane</v>
      </c>
      <c r="BT566" s="4" t="str">
        <v>Mashona x Jersey x Red dane</v>
      </c>
      <c r="BU566" s="4" t="str">
        <v>Mashona x Jersey x Red dane</v>
      </c>
      <c r="BV566" s="4" t="str">
        <v>Mashona x Jersey x Red dane</v>
      </c>
      <c r="BX566" s="4" t="str">
        <v>Mashona crossbred</v>
      </c>
      <c r="BY566" s="4" t="str">
        <v>Mashona crossbred</v>
      </c>
      <c r="BZ566" s="4" t="str">
        <v>Mashona crossbred</v>
      </c>
      <c r="CA566" s="4" t="str">
        <v>Mashona crossbred</v>
      </c>
      <c r="CB566" s="4" t="str">
        <v>Mashona crossbred</v>
      </c>
      <c r="CC566" s="4" t="str">
        <v>Mashona crossbred</v>
      </c>
      <c r="CD566" s="4" t="str">
        <v>Mashona crossbred</v>
      </c>
      <c r="CE566" s="4" t="str">
        <v>Mashona crossbred</v>
      </c>
      <c r="CF566" s="4" t="str">
        <v>Mashona crossbred</v>
      </c>
      <c r="CG566" s="4" t="str">
        <v>Mashona crossbred</v>
      </c>
      <c r="CH566" s="4" t="str">
        <v>Mashona crossbred</v>
      </c>
      <c r="CI566" s="4" t="str">
        <v>Mashona crossbred</v>
      </c>
      <c r="CJ566" s="4" t="str">
        <v>Mashona crossbred</v>
      </c>
      <c r="CK566" s="4" t="str">
        <v>Mashona crossbred</v>
      </c>
      <c r="CL566" s="4" t="str">
        <v>Mashona crossbred</v>
      </c>
      <c r="CM566" s="4" t="str">
        <v>Mashona crossbred</v>
      </c>
      <c r="CN566" s="4" t="str">
        <v>Mashona crossbred</v>
      </c>
      <c r="CO566" s="4" t="str">
        <v>Mashona crossbred</v>
      </c>
      <c r="CP566" s="4" t="str">
        <v>Mashona crossbred</v>
      </c>
      <c r="CQ566" s="4" t="str">
        <v>Mashona crossbred</v>
      </c>
      <c r="CR566" s="4" t="str">
        <v>Mashona crossbred</v>
      </c>
      <c r="CS566" s="4" t="str">
        <v>Mashona crossbred</v>
      </c>
      <c r="CT566" s="4" t="str">
        <v>Mashona crossbred</v>
      </c>
      <c r="CU566" s="4" t="str">
        <v>Mashona crossbred</v>
      </c>
      <c r="CV566" s="4" t="str">
        <v>Mashona crossbred</v>
      </c>
      <c r="CW566" s="4" t="str">
        <v>Mashona crossbred</v>
      </c>
      <c r="CX566" s="4" t="str">
        <v>Mashona crossbred</v>
      </c>
      <c r="CY566" s="4" t="str">
        <v>Mashona crossbred</v>
      </c>
      <c r="CZ566" s="4" t="str">
        <v>Mashona crossbred</v>
      </c>
      <c r="DA566" s="4" t="str">
        <v>Mashona crossbred</v>
      </c>
    </row>
    <row r="567" spans="1:105" x14ac:dyDescent="0.35">
      <c r="A567" s="4" t="s">
        <v>1603</v>
      </c>
      <c r="B567" s="4" t="s">
        <v>1602</v>
      </c>
      <c r="C567" s="4" t="s">
        <v>3085</v>
      </c>
      <c r="D567" s="4" t="s">
        <v>3077</v>
      </c>
      <c r="AS567" s="4" t="str">
        <v>Massa</v>
      </c>
      <c r="AT567" s="4" t="str">
        <v>Massa</v>
      </c>
      <c r="AU567" s="4" t="str">
        <v>Massa</v>
      </c>
      <c r="AV567" s="4" t="str">
        <v>Massa</v>
      </c>
      <c r="AW567" s="4" t="str">
        <v>Massa</v>
      </c>
      <c r="AX567" s="4" t="str">
        <v>Massa</v>
      </c>
      <c r="AY567" s="4" t="str">
        <v>Massa</v>
      </c>
      <c r="AZ567" s="4" t="str">
        <v>Massa</v>
      </c>
      <c r="BA567" s="4" t="str">
        <v>Massa</v>
      </c>
      <c r="BB567" s="4" t="str">
        <v>Massa</v>
      </c>
      <c r="BC567" s="4" t="str">
        <v>Massa</v>
      </c>
      <c r="BD567" s="4" t="str">
        <v>Massa</v>
      </c>
      <c r="BE567" s="4" t="str">
        <v>Massa</v>
      </c>
      <c r="BF567" s="4" t="str">
        <v>Massa</v>
      </c>
      <c r="BG567" s="4" t="str">
        <v>Massa</v>
      </c>
      <c r="BH567" s="4" t="str">
        <v>Massa</v>
      </c>
      <c r="BI567" s="4" t="str">
        <v>Massa</v>
      </c>
      <c r="BJ567" s="4" t="str">
        <v>Massa</v>
      </c>
      <c r="BK567" s="4" t="str">
        <v>Massa</v>
      </c>
      <c r="BL567" s="4" t="str">
        <v>Massa</v>
      </c>
      <c r="BM567" s="4" t="str">
        <v>Massa</v>
      </c>
      <c r="BN567" s="4" t="str">
        <v>Massa</v>
      </c>
      <c r="BO567" s="4" t="str">
        <v>Massa</v>
      </c>
      <c r="BP567" s="4" t="str">
        <v>Massa</v>
      </c>
      <c r="BQ567" s="4" t="str">
        <v>Massa</v>
      </c>
      <c r="BR567" s="4" t="str">
        <v>Massa</v>
      </c>
      <c r="BS567" s="4" t="str">
        <v>Massa</v>
      </c>
      <c r="BT567" s="4" t="str">
        <v>Massa</v>
      </c>
      <c r="BU567" s="4" t="str">
        <v>Massa</v>
      </c>
      <c r="BV567" s="4" t="str">
        <v>Massa</v>
      </c>
      <c r="BX567" s="4" t="str">
        <v>Mashona x Jersey x Red dane</v>
      </c>
      <c r="BY567" s="4" t="str">
        <v>Mashona x Jersey x Red dane</v>
      </c>
      <c r="BZ567" s="4" t="str">
        <v>Mashona x Jersey x Red dane</v>
      </c>
      <c r="CA567" s="4" t="str">
        <v>Mashona x Jersey x Red dane</v>
      </c>
      <c r="CB567" s="4" t="str">
        <v>Mashona x Jersey x Red dane</v>
      </c>
      <c r="CC567" s="4" t="str">
        <v>Mashona x Jersey x Red dane</v>
      </c>
      <c r="CD567" s="4" t="str">
        <v>Mashona x Jersey x Red dane</v>
      </c>
      <c r="CE567" s="4" t="str">
        <v>Mashona x Jersey x Red dane</v>
      </c>
      <c r="CF567" s="4" t="str">
        <v>Mashona x Jersey x Red dane</v>
      </c>
      <c r="CG567" s="4" t="str">
        <v>Mashona x Jersey x Red dane</v>
      </c>
      <c r="CH567" s="4" t="str">
        <v>Mashona x Jersey x Red dane</v>
      </c>
      <c r="CI567" s="4" t="str">
        <v>Mashona x Jersey x Red dane</v>
      </c>
      <c r="CJ567" s="4" t="str">
        <v>Mashona x Jersey x Red dane</v>
      </c>
      <c r="CK567" s="4" t="str">
        <v>Mashona x Jersey x Red dane</v>
      </c>
      <c r="CL567" s="4" t="str">
        <v>Mashona x Jersey x Red dane</v>
      </c>
      <c r="CM567" s="4" t="str">
        <v>Mashona x Jersey x Red dane</v>
      </c>
      <c r="CN567" s="4" t="str">
        <v>Mashona x Jersey x Red dane</v>
      </c>
      <c r="CO567" s="4" t="str">
        <v>Mashona x Jersey x Red dane</v>
      </c>
      <c r="CP567" s="4" t="str">
        <v>Mashona x Jersey x Red dane</v>
      </c>
      <c r="CQ567" s="4" t="str">
        <v>Mashona x Jersey x Red dane</v>
      </c>
      <c r="CR567" s="4" t="str">
        <v>Mashona x Jersey x Red dane</v>
      </c>
      <c r="CS567" s="4" t="str">
        <v>Mashona x Jersey x Red dane</v>
      </c>
      <c r="CT567" s="4" t="str">
        <v>Mashona x Jersey x Red dane</v>
      </c>
      <c r="CU567" s="4" t="str">
        <v>Mashona x Jersey x Red dane</v>
      </c>
      <c r="CV567" s="4" t="str">
        <v>Mashona x Jersey x Red dane</v>
      </c>
      <c r="CW567" s="4" t="str">
        <v>Mashona x Jersey x Red dane</v>
      </c>
      <c r="CX567" s="4" t="str">
        <v>Mashona x Jersey x Red dane</v>
      </c>
      <c r="CY567" s="4" t="str">
        <v>Mashona x Jersey x Red dane</v>
      </c>
      <c r="CZ567" s="4" t="str">
        <v>Mashona x Jersey x Red dane</v>
      </c>
      <c r="DA567" s="4" t="str">
        <v>Mashona x Jersey x Red dane</v>
      </c>
    </row>
    <row r="568" spans="1:105" x14ac:dyDescent="0.35">
      <c r="A568" s="4" t="s">
        <v>1603</v>
      </c>
      <c r="B568" s="4" t="s">
        <v>1602</v>
      </c>
      <c r="C568" s="4" t="s">
        <v>3086</v>
      </c>
      <c r="D568" s="4" t="s">
        <v>3087</v>
      </c>
      <c r="AS568" s="4" t="str">
        <v>Maunjili</v>
      </c>
      <c r="AT568" s="4" t="str">
        <v>Maunjili</v>
      </c>
      <c r="AU568" s="4" t="str">
        <v>Maunjili</v>
      </c>
      <c r="AV568" s="4" t="str">
        <v>Maunjili</v>
      </c>
      <c r="AW568" s="4" t="str">
        <v>Maunjili</v>
      </c>
      <c r="AX568" s="4" t="str">
        <v>Maunjili</v>
      </c>
      <c r="AY568" s="4" t="str">
        <v>Maunjili</v>
      </c>
      <c r="AZ568" s="4" t="str">
        <v>Maunjili</v>
      </c>
      <c r="BA568" s="4" t="str">
        <v>Maunjili</v>
      </c>
      <c r="BB568" s="4" t="str">
        <v>Maunjili</v>
      </c>
      <c r="BC568" s="4" t="str">
        <v>Maunjili</v>
      </c>
      <c r="BD568" s="4" t="str">
        <v>Maunjili</v>
      </c>
      <c r="BE568" s="4" t="str">
        <v>Maunjili</v>
      </c>
      <c r="BF568" s="4" t="str">
        <v>Maunjili</v>
      </c>
      <c r="BG568" s="4" t="str">
        <v>Maunjili</v>
      </c>
      <c r="BH568" s="4" t="str">
        <v>Maunjili</v>
      </c>
      <c r="BI568" s="4" t="str">
        <v>Maunjili</v>
      </c>
      <c r="BJ568" s="4" t="str">
        <v>Maunjili</v>
      </c>
      <c r="BK568" s="4" t="str">
        <v>Maunjili</v>
      </c>
      <c r="BL568" s="4" t="str">
        <v>Maunjili</v>
      </c>
      <c r="BM568" s="4" t="str">
        <v>Maunjili</v>
      </c>
      <c r="BN568" s="4" t="str">
        <v>Maunjili</v>
      </c>
      <c r="BO568" s="4" t="str">
        <v>Maunjili</v>
      </c>
      <c r="BP568" s="4" t="str">
        <v>Maunjili</v>
      </c>
      <c r="BQ568" s="4" t="str">
        <v>Maunjili</v>
      </c>
      <c r="BR568" s="4" t="str">
        <v>Maunjili</v>
      </c>
      <c r="BS568" s="4" t="str">
        <v>Maunjili</v>
      </c>
      <c r="BT568" s="4" t="str">
        <v>Maunjili</v>
      </c>
      <c r="BU568" s="4" t="str">
        <v>Maunjili</v>
      </c>
      <c r="BV568" s="4" t="str">
        <v>Maunjili</v>
      </c>
      <c r="BX568" s="4" t="str">
        <v>Massa</v>
      </c>
      <c r="BY568" s="4" t="str">
        <v>Massa</v>
      </c>
      <c r="BZ568" s="4" t="str">
        <v>Massa</v>
      </c>
      <c r="CA568" s="4" t="str">
        <v>Massa</v>
      </c>
      <c r="CB568" s="4" t="str">
        <v>Massa</v>
      </c>
      <c r="CC568" s="4" t="str">
        <v>Massa</v>
      </c>
      <c r="CD568" s="4" t="str">
        <v>Massa</v>
      </c>
      <c r="CE568" s="4" t="str">
        <v>Massa</v>
      </c>
      <c r="CF568" s="4" t="str">
        <v>Massa</v>
      </c>
      <c r="CG568" s="4" t="str">
        <v>Massa</v>
      </c>
      <c r="CH568" s="4" t="str">
        <v>Massa</v>
      </c>
      <c r="CI568" s="4" t="str">
        <v>Massa</v>
      </c>
      <c r="CJ568" s="4" t="str">
        <v>Massa</v>
      </c>
      <c r="CK568" s="4" t="str">
        <v>Massa</v>
      </c>
      <c r="CL568" s="4" t="str">
        <v>Massa</v>
      </c>
      <c r="CM568" s="4" t="str">
        <v>Massa</v>
      </c>
      <c r="CN568" s="4" t="str">
        <v>Massa</v>
      </c>
      <c r="CO568" s="4" t="str">
        <v>Massa</v>
      </c>
      <c r="CP568" s="4" t="str">
        <v>Massa</v>
      </c>
      <c r="CQ568" s="4" t="str">
        <v>Massa</v>
      </c>
      <c r="CR568" s="4" t="str">
        <v>Massa</v>
      </c>
      <c r="CS568" s="4" t="str">
        <v>Massa</v>
      </c>
      <c r="CT568" s="4" t="str">
        <v>Massa</v>
      </c>
      <c r="CU568" s="4" t="str">
        <v>Massa</v>
      </c>
      <c r="CV568" s="4" t="str">
        <v>Massa</v>
      </c>
      <c r="CW568" s="4" t="str">
        <v>Massa</v>
      </c>
      <c r="CX568" s="4" t="str">
        <v>Massa</v>
      </c>
      <c r="CY568" s="4" t="str">
        <v>Massa</v>
      </c>
      <c r="CZ568" s="4" t="str">
        <v>Massa</v>
      </c>
      <c r="DA568" s="4" t="str">
        <v>Massa</v>
      </c>
    </row>
    <row r="569" spans="1:105" x14ac:dyDescent="0.35">
      <c r="A569" s="4" t="s">
        <v>1603</v>
      </c>
      <c r="B569" s="4" t="s">
        <v>1602</v>
      </c>
      <c r="C569" s="4" t="s">
        <v>3088</v>
      </c>
      <c r="D569" s="4" t="s">
        <v>3087</v>
      </c>
      <c r="AS569" s="4" t="str">
        <v>Maure</v>
      </c>
      <c r="AT569" s="4" t="str">
        <v>Maure</v>
      </c>
      <c r="AU569" s="4" t="str">
        <v>Maure</v>
      </c>
      <c r="AV569" s="4" t="str">
        <v>Maure</v>
      </c>
      <c r="AW569" s="4" t="str">
        <v>Maure</v>
      </c>
      <c r="AX569" s="4" t="str">
        <v>Maure</v>
      </c>
      <c r="AY569" s="4" t="str">
        <v>Maure</v>
      </c>
      <c r="AZ569" s="4" t="str">
        <v>Maure</v>
      </c>
      <c r="BA569" s="4" t="str">
        <v>Maure</v>
      </c>
      <c r="BB569" s="4" t="str">
        <v>Maure</v>
      </c>
      <c r="BC569" s="4" t="str">
        <v>Maure</v>
      </c>
      <c r="BD569" s="4" t="str">
        <v>Maure</v>
      </c>
      <c r="BE569" s="4" t="str">
        <v>Maure</v>
      </c>
      <c r="BF569" s="4" t="str">
        <v>Maure</v>
      </c>
      <c r="BG569" s="4" t="str">
        <v>Maure</v>
      </c>
      <c r="BH569" s="4" t="str">
        <v>Maure</v>
      </c>
      <c r="BI569" s="4" t="str">
        <v>Maure</v>
      </c>
      <c r="BJ569" s="4" t="str">
        <v>Maure</v>
      </c>
      <c r="BK569" s="4" t="str">
        <v>Maure</v>
      </c>
      <c r="BL569" s="4" t="str">
        <v>Maure</v>
      </c>
      <c r="BM569" s="4" t="str">
        <v>Maure</v>
      </c>
      <c r="BN569" s="4" t="str">
        <v>Maure</v>
      </c>
      <c r="BO569" s="4" t="str">
        <v>Maure</v>
      </c>
      <c r="BP569" s="4" t="str">
        <v>Maure</v>
      </c>
      <c r="BQ569" s="4" t="str">
        <v>Maure</v>
      </c>
      <c r="BR569" s="4" t="str">
        <v>Maure</v>
      </c>
      <c r="BS569" s="4" t="str">
        <v>Maure</v>
      </c>
      <c r="BT569" s="4" t="str">
        <v>Maure</v>
      </c>
      <c r="BU569" s="4" t="str">
        <v>Maure</v>
      </c>
      <c r="BV569" s="4" t="str">
        <v>Maure</v>
      </c>
      <c r="BX569" s="4" t="str">
        <v>Maunjili</v>
      </c>
      <c r="BY569" s="4" t="str">
        <v>Maunjili</v>
      </c>
      <c r="BZ569" s="4" t="str">
        <v>Maunjili</v>
      </c>
      <c r="CA569" s="4" t="str">
        <v>Maunjili</v>
      </c>
      <c r="CB569" s="4" t="str">
        <v>Maunjili</v>
      </c>
      <c r="CC569" s="4" t="str">
        <v>Maunjili</v>
      </c>
      <c r="CD569" s="4" t="str">
        <v>Maunjili</v>
      </c>
      <c r="CE569" s="4" t="str">
        <v>Maunjili</v>
      </c>
      <c r="CF569" s="4" t="str">
        <v>Maunjili</v>
      </c>
      <c r="CG569" s="4" t="str">
        <v>Maunjili</v>
      </c>
      <c r="CH569" s="4" t="str">
        <v>Maunjili</v>
      </c>
      <c r="CI569" s="4" t="str">
        <v>Maunjili</v>
      </c>
      <c r="CJ569" s="4" t="str">
        <v>Maunjili</v>
      </c>
      <c r="CK569" s="4" t="str">
        <v>Maunjili</v>
      </c>
      <c r="CL569" s="4" t="str">
        <v>Maunjili</v>
      </c>
      <c r="CM569" s="4" t="str">
        <v>Maunjili</v>
      </c>
      <c r="CN569" s="4" t="str">
        <v>Maunjili</v>
      </c>
      <c r="CO569" s="4" t="str">
        <v>Maunjili</v>
      </c>
      <c r="CP569" s="4" t="str">
        <v>Maunjili</v>
      </c>
      <c r="CQ569" s="4" t="str">
        <v>Maunjili</v>
      </c>
      <c r="CR569" s="4" t="str">
        <v>Maunjili</v>
      </c>
      <c r="CS569" s="4" t="str">
        <v>Maunjili</v>
      </c>
      <c r="CT569" s="4" t="str">
        <v>Maunjili</v>
      </c>
      <c r="CU569" s="4" t="str">
        <v>Maunjili</v>
      </c>
      <c r="CV569" s="4" t="str">
        <v>Maunjili</v>
      </c>
      <c r="CW569" s="4" t="str">
        <v>Maunjili</v>
      </c>
      <c r="CX569" s="4" t="str">
        <v>Maunjili</v>
      </c>
      <c r="CY569" s="4" t="str">
        <v>Maunjili</v>
      </c>
      <c r="CZ569" s="4" t="str">
        <v>Maunjili</v>
      </c>
      <c r="DA569" s="4" t="str">
        <v>Maunjili</v>
      </c>
    </row>
    <row r="570" spans="1:105" x14ac:dyDescent="0.35">
      <c r="A570" s="4" t="s">
        <v>1603</v>
      </c>
      <c r="B570" s="4" t="s">
        <v>1602</v>
      </c>
      <c r="C570" s="4" t="s">
        <v>3089</v>
      </c>
      <c r="D570" s="4" t="s">
        <v>3087</v>
      </c>
      <c r="AS570" s="4" t="str">
        <v>Mbundumali</v>
      </c>
      <c r="AT570" s="4" t="str">
        <v>Mbundumali</v>
      </c>
      <c r="AU570" s="4" t="str">
        <v>Mbundumali</v>
      </c>
      <c r="AV570" s="4" t="str">
        <v>Mbundumali</v>
      </c>
      <c r="AW570" s="4" t="str">
        <v>Mbundumali</v>
      </c>
      <c r="AX570" s="4" t="str">
        <v>Mbundumali</v>
      </c>
      <c r="AY570" s="4" t="str">
        <v>Mbundumali</v>
      </c>
      <c r="AZ570" s="4" t="str">
        <v>Mbundumali</v>
      </c>
      <c r="BA570" s="4" t="str">
        <v>Mbundumali</v>
      </c>
      <c r="BB570" s="4" t="str">
        <v>Mbundumali</v>
      </c>
      <c r="BC570" s="4" t="str">
        <v>Mbundumali</v>
      </c>
      <c r="BD570" s="4" t="str">
        <v>Mbundumali</v>
      </c>
      <c r="BE570" s="4" t="str">
        <v>Mbundumali</v>
      </c>
      <c r="BF570" s="4" t="str">
        <v>Mbundumali</v>
      </c>
      <c r="BG570" s="4" t="str">
        <v>Mbundumali</v>
      </c>
      <c r="BH570" s="4" t="str">
        <v>Mbundumali</v>
      </c>
      <c r="BI570" s="4" t="str">
        <v>Mbundumali</v>
      </c>
      <c r="BJ570" s="4" t="str">
        <v>Mbundumali</v>
      </c>
      <c r="BK570" s="4" t="str">
        <v>Mbundumali</v>
      </c>
      <c r="BL570" s="4" t="str">
        <v>Mbundumali</v>
      </c>
      <c r="BM570" s="4" t="str">
        <v>Mbundumali</v>
      </c>
      <c r="BN570" s="4" t="str">
        <v>Mbundumali</v>
      </c>
      <c r="BO570" s="4" t="str">
        <v>Mbundumali</v>
      </c>
      <c r="BP570" s="4" t="str">
        <v>Mbundumali</v>
      </c>
      <c r="BQ570" s="4" t="str">
        <v>Mbundumali</v>
      </c>
      <c r="BR570" s="4" t="str">
        <v>Mbundumali</v>
      </c>
      <c r="BS570" s="4" t="str">
        <v>Mbundumali</v>
      </c>
      <c r="BT570" s="4" t="str">
        <v>Mbundumali</v>
      </c>
      <c r="BU570" s="4" t="str">
        <v>Mbundumali</v>
      </c>
      <c r="BV570" s="4" t="str">
        <v>Mbundumali</v>
      </c>
      <c r="BX570" s="4" t="str">
        <v>Maure</v>
      </c>
      <c r="BY570" s="4" t="str">
        <v>Maure</v>
      </c>
      <c r="BZ570" s="4" t="str">
        <v>Maure</v>
      </c>
      <c r="CA570" s="4" t="str">
        <v>Maure</v>
      </c>
      <c r="CB570" s="4" t="str">
        <v>Maure</v>
      </c>
      <c r="CC570" s="4" t="str">
        <v>Maure</v>
      </c>
      <c r="CD570" s="4" t="str">
        <v>Maure</v>
      </c>
      <c r="CE570" s="4" t="str">
        <v>Maure</v>
      </c>
      <c r="CF570" s="4" t="str">
        <v>Maure</v>
      </c>
      <c r="CG570" s="4" t="str">
        <v>Maure</v>
      </c>
      <c r="CH570" s="4" t="str">
        <v>Maure</v>
      </c>
      <c r="CI570" s="4" t="str">
        <v>Maure</v>
      </c>
      <c r="CJ570" s="4" t="str">
        <v>Maure</v>
      </c>
      <c r="CK570" s="4" t="str">
        <v>Maure</v>
      </c>
      <c r="CL570" s="4" t="str">
        <v>Maure</v>
      </c>
      <c r="CM570" s="4" t="str">
        <v>Maure</v>
      </c>
      <c r="CN570" s="4" t="str">
        <v>Maure</v>
      </c>
      <c r="CO570" s="4" t="str">
        <v>Maure</v>
      </c>
      <c r="CP570" s="4" t="str">
        <v>Maure</v>
      </c>
      <c r="CQ570" s="4" t="str">
        <v>Maure</v>
      </c>
      <c r="CR570" s="4" t="str">
        <v>Maure</v>
      </c>
      <c r="CS570" s="4" t="str">
        <v>Maure</v>
      </c>
      <c r="CT570" s="4" t="str">
        <v>Maure</v>
      </c>
      <c r="CU570" s="4" t="str">
        <v>Maure</v>
      </c>
      <c r="CV570" s="4" t="str">
        <v>Maure</v>
      </c>
      <c r="CW570" s="4" t="str">
        <v>Maure</v>
      </c>
      <c r="CX570" s="4" t="str">
        <v>Maure</v>
      </c>
      <c r="CY570" s="4" t="str">
        <v>Maure</v>
      </c>
      <c r="CZ570" s="4" t="str">
        <v>Maure</v>
      </c>
      <c r="DA570" s="4" t="str">
        <v>Maure</v>
      </c>
    </row>
    <row r="571" spans="1:105" x14ac:dyDescent="0.35">
      <c r="A571" s="4" t="s">
        <v>1603</v>
      </c>
      <c r="B571" s="4" t="s">
        <v>1602</v>
      </c>
      <c r="C571" s="4" t="s">
        <v>3090</v>
      </c>
      <c r="D571" s="4" t="s">
        <v>3087</v>
      </c>
      <c r="AS571" s="4" t="str">
        <v>Melissa</v>
      </c>
      <c r="AT571" s="4" t="str">
        <v>Melissa</v>
      </c>
      <c r="AU571" s="4" t="str">
        <v>Melissa</v>
      </c>
      <c r="AV571" s="4" t="str">
        <v>Melissa</v>
      </c>
      <c r="AW571" s="4" t="str">
        <v>Melissa</v>
      </c>
      <c r="AX571" s="4" t="str">
        <v>Melissa</v>
      </c>
      <c r="AY571" s="4" t="str">
        <v>Melissa</v>
      </c>
      <c r="AZ571" s="4" t="str">
        <v>Melissa</v>
      </c>
      <c r="BA571" s="4" t="str">
        <v>Melissa</v>
      </c>
      <c r="BB571" s="4" t="str">
        <v>Melissa</v>
      </c>
      <c r="BC571" s="4" t="str">
        <v>Melissa</v>
      </c>
      <c r="BD571" s="4" t="str">
        <v>Melissa</v>
      </c>
      <c r="BE571" s="4" t="str">
        <v>Melissa</v>
      </c>
      <c r="BF571" s="4" t="str">
        <v>Melissa</v>
      </c>
      <c r="BG571" s="4" t="str">
        <v>Melissa</v>
      </c>
      <c r="BH571" s="4" t="str">
        <v>Melissa</v>
      </c>
      <c r="BI571" s="4" t="str">
        <v>Melissa</v>
      </c>
      <c r="BJ571" s="4" t="str">
        <v>Melissa</v>
      </c>
      <c r="BK571" s="4" t="str">
        <v>Melissa</v>
      </c>
      <c r="BL571" s="4" t="str">
        <v>Melissa</v>
      </c>
      <c r="BM571" s="4" t="str">
        <v>Melissa</v>
      </c>
      <c r="BN571" s="4" t="str">
        <v>Melissa</v>
      </c>
      <c r="BO571" s="4" t="str">
        <v>Melissa</v>
      </c>
      <c r="BP571" s="4" t="str">
        <v>Melissa</v>
      </c>
      <c r="BQ571" s="4" t="str">
        <v>Melissa</v>
      </c>
      <c r="BR571" s="4" t="str">
        <v>Melissa</v>
      </c>
      <c r="BS571" s="4" t="str">
        <v>Melissa</v>
      </c>
      <c r="BT571" s="4" t="str">
        <v>Melissa</v>
      </c>
      <c r="BU571" s="4" t="str">
        <v>Melissa</v>
      </c>
      <c r="BV571" s="4" t="str">
        <v>Melissa</v>
      </c>
      <c r="BX571" s="4" t="str">
        <v>Mbundumali</v>
      </c>
      <c r="BY571" s="4" t="str">
        <v>Mbundumali</v>
      </c>
      <c r="BZ571" s="4" t="str">
        <v>Mbundumali</v>
      </c>
      <c r="CA571" s="4" t="str">
        <v>Mbundumali</v>
      </c>
      <c r="CB571" s="4" t="str">
        <v>Mbundumali</v>
      </c>
      <c r="CC571" s="4" t="str">
        <v>Mbundumali</v>
      </c>
      <c r="CD571" s="4" t="str">
        <v>Mbundumali</v>
      </c>
      <c r="CE571" s="4" t="str">
        <v>Mbundumali</v>
      </c>
      <c r="CF571" s="4" t="str">
        <v>Mbundumali</v>
      </c>
      <c r="CG571" s="4" t="str">
        <v>Mbundumali</v>
      </c>
      <c r="CH571" s="4" t="str">
        <v>Mbundumali</v>
      </c>
      <c r="CI571" s="4" t="str">
        <v>Mbundumali</v>
      </c>
      <c r="CJ571" s="4" t="str">
        <v>Mbundumali</v>
      </c>
      <c r="CK571" s="4" t="str">
        <v>Mbundumali</v>
      </c>
      <c r="CL571" s="4" t="str">
        <v>Mbundumali</v>
      </c>
      <c r="CM571" s="4" t="str">
        <v>Mbundumali</v>
      </c>
      <c r="CN571" s="4" t="str">
        <v>Mbundumali</v>
      </c>
      <c r="CO571" s="4" t="str">
        <v>Mbundumali</v>
      </c>
      <c r="CP571" s="4" t="str">
        <v>Mbundumali</v>
      </c>
      <c r="CQ571" s="4" t="str">
        <v>Mbundumali</v>
      </c>
      <c r="CR571" s="4" t="str">
        <v>Mbundumali</v>
      </c>
      <c r="CS571" s="4" t="str">
        <v>Mbundumali</v>
      </c>
      <c r="CT571" s="4" t="str">
        <v>Mbundumali</v>
      </c>
      <c r="CU571" s="4" t="str">
        <v>Mbundumali</v>
      </c>
      <c r="CV571" s="4" t="str">
        <v>Mbundumali</v>
      </c>
      <c r="CW571" s="4" t="str">
        <v>Mbundumali</v>
      </c>
      <c r="CX571" s="4" t="str">
        <v>Mbundumali</v>
      </c>
      <c r="CY571" s="4" t="str">
        <v>Mbundumali</v>
      </c>
      <c r="CZ571" s="4" t="str">
        <v>Mbundumali</v>
      </c>
      <c r="DA571" s="4" t="str">
        <v>Mbundumali</v>
      </c>
    </row>
    <row r="572" spans="1:105" x14ac:dyDescent="0.35">
      <c r="A572" s="4" t="s">
        <v>1603</v>
      </c>
      <c r="B572" s="4" t="s">
        <v>1602</v>
      </c>
      <c r="C572" s="4" t="s">
        <v>3091</v>
      </c>
      <c r="D572" s="4" t="s">
        <v>3087</v>
      </c>
      <c r="AS572" s="4" t="str">
        <v>Menz</v>
      </c>
      <c r="AT572" s="4" t="str">
        <v>Menz</v>
      </c>
      <c r="AU572" s="4" t="str">
        <v>Menz</v>
      </c>
      <c r="AV572" s="4" t="str">
        <v>Menz</v>
      </c>
      <c r="AW572" s="4" t="str">
        <v>Menz</v>
      </c>
      <c r="AX572" s="4" t="str">
        <v>Menz</v>
      </c>
      <c r="AY572" s="4" t="str">
        <v>Menz</v>
      </c>
      <c r="AZ572" s="4" t="str">
        <v>Menz</v>
      </c>
      <c r="BA572" s="4" t="str">
        <v>Menz</v>
      </c>
      <c r="BB572" s="4" t="str">
        <v>Menz</v>
      </c>
      <c r="BC572" s="4" t="str">
        <v>Menz</v>
      </c>
      <c r="BD572" s="4" t="str">
        <v>Menz</v>
      </c>
      <c r="BE572" s="4" t="str">
        <v>Menz</v>
      </c>
      <c r="BF572" s="4" t="str">
        <v>Menz</v>
      </c>
      <c r="BG572" s="4" t="str">
        <v>Menz</v>
      </c>
      <c r="BH572" s="4" t="str">
        <v>Menz</v>
      </c>
      <c r="BI572" s="4" t="str">
        <v>Menz</v>
      </c>
      <c r="BJ572" s="4" t="str">
        <v>Menz</v>
      </c>
      <c r="BK572" s="4" t="str">
        <v>Menz</v>
      </c>
      <c r="BL572" s="4" t="str">
        <v>Menz</v>
      </c>
      <c r="BM572" s="4" t="str">
        <v>Menz</v>
      </c>
      <c r="BN572" s="4" t="str">
        <v>Menz</v>
      </c>
      <c r="BO572" s="4" t="str">
        <v>Menz</v>
      </c>
      <c r="BP572" s="4" t="str">
        <v>Menz</v>
      </c>
      <c r="BQ572" s="4" t="str">
        <v>Menz</v>
      </c>
      <c r="BR572" s="4" t="str">
        <v>Menz</v>
      </c>
      <c r="BS572" s="4" t="str">
        <v>Menz</v>
      </c>
      <c r="BT572" s="4" t="str">
        <v>Menz</v>
      </c>
      <c r="BU572" s="4" t="str">
        <v>Menz</v>
      </c>
      <c r="BV572" s="4" t="str">
        <v>Menz</v>
      </c>
      <c r="BX572" s="4" t="str">
        <v>Melissa</v>
      </c>
      <c r="BY572" s="4" t="str">
        <v>Melissa</v>
      </c>
      <c r="BZ572" s="4" t="str">
        <v>Melissa</v>
      </c>
      <c r="CA572" s="4" t="str">
        <v>Melissa</v>
      </c>
      <c r="CB572" s="4" t="str">
        <v>Melissa</v>
      </c>
      <c r="CC572" s="4" t="str">
        <v>Melissa</v>
      </c>
      <c r="CD572" s="4" t="str">
        <v>Melissa</v>
      </c>
      <c r="CE572" s="4" t="str">
        <v>Melissa</v>
      </c>
      <c r="CF572" s="4" t="str">
        <v>Melissa</v>
      </c>
      <c r="CG572" s="4" t="str">
        <v>Melissa</v>
      </c>
      <c r="CH572" s="4" t="str">
        <v>Melissa</v>
      </c>
      <c r="CI572" s="4" t="str">
        <v>Melissa</v>
      </c>
      <c r="CJ572" s="4" t="str">
        <v>Melissa</v>
      </c>
      <c r="CK572" s="4" t="str">
        <v>Melissa</v>
      </c>
      <c r="CL572" s="4" t="str">
        <v>Melissa</v>
      </c>
      <c r="CM572" s="4" t="str">
        <v>Melissa</v>
      </c>
      <c r="CN572" s="4" t="str">
        <v>Melissa</v>
      </c>
      <c r="CO572" s="4" t="str">
        <v>Melissa</v>
      </c>
      <c r="CP572" s="4" t="str">
        <v>Melissa</v>
      </c>
      <c r="CQ572" s="4" t="str">
        <v>Melissa</v>
      </c>
      <c r="CR572" s="4" t="str">
        <v>Melissa</v>
      </c>
      <c r="CS572" s="4" t="str">
        <v>Melissa</v>
      </c>
      <c r="CT572" s="4" t="str">
        <v>Melissa</v>
      </c>
      <c r="CU572" s="4" t="str">
        <v>Melissa</v>
      </c>
      <c r="CV572" s="4" t="str">
        <v>Melissa</v>
      </c>
      <c r="CW572" s="4" t="str">
        <v>Melissa</v>
      </c>
      <c r="CX572" s="4" t="str">
        <v>Melissa</v>
      </c>
      <c r="CY572" s="4" t="str">
        <v>Melissa</v>
      </c>
      <c r="CZ572" s="4" t="str">
        <v>Melissa</v>
      </c>
      <c r="DA572" s="4" t="str">
        <v>Melissa</v>
      </c>
    </row>
    <row r="573" spans="1:105" x14ac:dyDescent="0.35">
      <c r="A573" s="4" t="s">
        <v>1603</v>
      </c>
      <c r="B573" s="4" t="s">
        <v>1602</v>
      </c>
      <c r="C573" s="4" t="s">
        <v>3092</v>
      </c>
      <c r="D573" s="4" t="s">
        <v>3077</v>
      </c>
      <c r="AS573" s="4" t="str">
        <v>Menz highland</v>
      </c>
      <c r="AT573" s="4" t="str">
        <v>Menz highland</v>
      </c>
      <c r="AU573" s="4" t="str">
        <v>Menz highland</v>
      </c>
      <c r="AV573" s="4" t="str">
        <v>Menz highland</v>
      </c>
      <c r="AW573" s="4" t="str">
        <v>Menz highland</v>
      </c>
      <c r="AX573" s="4" t="str">
        <v>Menz highland</v>
      </c>
      <c r="AY573" s="4" t="str">
        <v>Menz highland</v>
      </c>
      <c r="AZ573" s="4" t="str">
        <v>Menz highland</v>
      </c>
      <c r="BA573" s="4" t="str">
        <v>Menz highland</v>
      </c>
      <c r="BB573" s="4" t="str">
        <v>Menz highland</v>
      </c>
      <c r="BC573" s="4" t="str">
        <v>Menz highland</v>
      </c>
      <c r="BD573" s="4" t="str">
        <v>Menz highland</v>
      </c>
      <c r="BE573" s="4" t="str">
        <v>Menz highland</v>
      </c>
      <c r="BF573" s="4" t="str">
        <v>Menz highland</v>
      </c>
      <c r="BG573" s="4" t="str">
        <v>Menz highland</v>
      </c>
      <c r="BH573" s="4" t="str">
        <v>Menz highland</v>
      </c>
      <c r="BI573" s="4" t="str">
        <v>Menz highland</v>
      </c>
      <c r="BJ573" s="4" t="str">
        <v>Menz highland</v>
      </c>
      <c r="BK573" s="4" t="str">
        <v>Menz highland</v>
      </c>
      <c r="BL573" s="4" t="str">
        <v>Menz highland</v>
      </c>
      <c r="BM573" s="4" t="str">
        <v>Menz highland</v>
      </c>
      <c r="BN573" s="4" t="str">
        <v>Menz highland</v>
      </c>
      <c r="BO573" s="4" t="str">
        <v>Menz highland</v>
      </c>
      <c r="BP573" s="4" t="str">
        <v>Menz highland</v>
      </c>
      <c r="BQ573" s="4" t="str">
        <v>Menz highland</v>
      </c>
      <c r="BR573" s="4" t="str">
        <v>Menz highland</v>
      </c>
      <c r="BS573" s="4" t="str">
        <v>Menz highland</v>
      </c>
      <c r="BT573" s="4" t="str">
        <v>Menz highland</v>
      </c>
      <c r="BU573" s="4" t="str">
        <v>Menz highland</v>
      </c>
      <c r="BV573" s="4" t="str">
        <v>Menz highland</v>
      </c>
      <c r="BX573" s="4" t="str">
        <v>Menz</v>
      </c>
      <c r="BY573" s="4" t="str">
        <v>Menz</v>
      </c>
      <c r="BZ573" s="4" t="str">
        <v>Menz</v>
      </c>
      <c r="CA573" s="4" t="str">
        <v>Menz</v>
      </c>
      <c r="CB573" s="4" t="str">
        <v>Menz</v>
      </c>
      <c r="CC573" s="4" t="str">
        <v>Menz</v>
      </c>
      <c r="CD573" s="4" t="str">
        <v>Menz</v>
      </c>
      <c r="CE573" s="4" t="str">
        <v>Menz</v>
      </c>
      <c r="CF573" s="4" t="str">
        <v>Menz</v>
      </c>
      <c r="CG573" s="4" t="str">
        <v>Menz</v>
      </c>
      <c r="CH573" s="4" t="str">
        <v>Menz</v>
      </c>
      <c r="CI573" s="4" t="str">
        <v>Menz</v>
      </c>
      <c r="CJ573" s="4" t="str">
        <v>Menz</v>
      </c>
      <c r="CK573" s="4" t="str">
        <v>Menz</v>
      </c>
      <c r="CL573" s="4" t="str">
        <v>Menz</v>
      </c>
      <c r="CM573" s="4" t="str">
        <v>Menz</v>
      </c>
      <c r="CN573" s="4" t="str">
        <v>Menz</v>
      </c>
      <c r="CO573" s="4" t="str">
        <v>Menz</v>
      </c>
      <c r="CP573" s="4" t="str">
        <v>Menz</v>
      </c>
      <c r="CQ573" s="4" t="str">
        <v>Menz</v>
      </c>
      <c r="CR573" s="4" t="str">
        <v>Menz</v>
      </c>
      <c r="CS573" s="4" t="str">
        <v>Menz</v>
      </c>
      <c r="CT573" s="4" t="str">
        <v>Menz</v>
      </c>
      <c r="CU573" s="4" t="str">
        <v>Menz</v>
      </c>
      <c r="CV573" s="4" t="str">
        <v>Menz</v>
      </c>
      <c r="CW573" s="4" t="str">
        <v>Menz</v>
      </c>
      <c r="CX573" s="4" t="str">
        <v>Menz</v>
      </c>
      <c r="CY573" s="4" t="str">
        <v>Menz</v>
      </c>
      <c r="CZ573" s="4" t="str">
        <v>Menz</v>
      </c>
      <c r="DA573" s="4" t="str">
        <v>Menz</v>
      </c>
    </row>
    <row r="574" spans="1:105" x14ac:dyDescent="0.35">
      <c r="A574" s="4" t="s">
        <v>1603</v>
      </c>
      <c r="B574" s="4" t="s">
        <v>1602</v>
      </c>
      <c r="C574" s="4" t="s">
        <v>3093</v>
      </c>
      <c r="D574" s="4" t="s">
        <v>3077</v>
      </c>
      <c r="AS574" s="4" t="str">
        <v>Menz*Awassi</v>
      </c>
      <c r="AT574" s="4" t="str">
        <v>Menz*Awassi</v>
      </c>
      <c r="AU574" s="4" t="str">
        <v>Menz*Awassi</v>
      </c>
      <c r="AV574" s="4" t="str">
        <v>Menz*Awassi</v>
      </c>
      <c r="AW574" s="4" t="str">
        <v>Menz*Awassi</v>
      </c>
      <c r="AX574" s="4" t="str">
        <v>Menz*Awassi</v>
      </c>
      <c r="AY574" s="4" t="str">
        <v>Menz*Awassi</v>
      </c>
      <c r="AZ574" s="4" t="str">
        <v>Menz*Awassi</v>
      </c>
      <c r="BA574" s="4" t="str">
        <v>Menz*Awassi</v>
      </c>
      <c r="BB574" s="4" t="str">
        <v>Menz*Awassi</v>
      </c>
      <c r="BC574" s="4" t="str">
        <v>Menz*Awassi</v>
      </c>
      <c r="BD574" s="4" t="str">
        <v>Menz*Awassi</v>
      </c>
      <c r="BE574" s="4" t="str">
        <v>Menz*Awassi</v>
      </c>
      <c r="BF574" s="4" t="str">
        <v>Menz*Awassi</v>
      </c>
      <c r="BG574" s="4" t="str">
        <v>Menz*Awassi</v>
      </c>
      <c r="BH574" s="4" t="str">
        <v>Menz*Awassi</v>
      </c>
      <c r="BI574" s="4" t="str">
        <v>Menz*Awassi</v>
      </c>
      <c r="BJ574" s="4" t="str">
        <v>Menz*Awassi</v>
      </c>
      <c r="BK574" s="4" t="str">
        <v>Menz*Awassi</v>
      </c>
      <c r="BL574" s="4" t="str">
        <v>Menz*Awassi</v>
      </c>
      <c r="BM574" s="4" t="str">
        <v>Menz*Awassi</v>
      </c>
      <c r="BN574" s="4" t="str">
        <v>Menz*Awassi</v>
      </c>
      <c r="BO574" s="4" t="str">
        <v>Menz*Awassi</v>
      </c>
      <c r="BP574" s="4" t="str">
        <v>Menz*Awassi</v>
      </c>
      <c r="BQ574" s="4" t="str">
        <v>Menz*Awassi</v>
      </c>
      <c r="BR574" s="4" t="str">
        <v>Menz*Awassi</v>
      </c>
      <c r="BS574" s="4" t="str">
        <v>Menz*Awassi</v>
      </c>
      <c r="BT574" s="4" t="str">
        <v>Menz*Awassi</v>
      </c>
      <c r="BU574" s="4" t="str">
        <v>Menz*Awassi</v>
      </c>
      <c r="BV574" s="4" t="str">
        <v>Menz*Awassi</v>
      </c>
      <c r="BX574" s="4" t="str">
        <v>Menz highland</v>
      </c>
      <c r="BY574" s="4" t="str">
        <v>Menz highland</v>
      </c>
      <c r="BZ574" s="4" t="str">
        <v>Menz highland</v>
      </c>
      <c r="CA574" s="4" t="str">
        <v>Menz highland</v>
      </c>
      <c r="CB574" s="4" t="str">
        <v>Menz highland</v>
      </c>
      <c r="CC574" s="4" t="str">
        <v>Menz highland</v>
      </c>
      <c r="CD574" s="4" t="str">
        <v>Menz highland</v>
      </c>
      <c r="CE574" s="4" t="str">
        <v>Menz highland</v>
      </c>
      <c r="CF574" s="4" t="str">
        <v>Menz highland</v>
      </c>
      <c r="CG574" s="4" t="str">
        <v>Menz highland</v>
      </c>
      <c r="CH574" s="4" t="str">
        <v>Menz highland</v>
      </c>
      <c r="CI574" s="4" t="str">
        <v>Menz highland</v>
      </c>
      <c r="CJ574" s="4" t="str">
        <v>Menz highland</v>
      </c>
      <c r="CK574" s="4" t="str">
        <v>Menz highland</v>
      </c>
      <c r="CL574" s="4" t="str">
        <v>Menz highland</v>
      </c>
      <c r="CM574" s="4" t="str">
        <v>Menz highland</v>
      </c>
      <c r="CN574" s="4" t="str">
        <v>Menz highland</v>
      </c>
      <c r="CO574" s="4" t="str">
        <v>Menz highland</v>
      </c>
      <c r="CP574" s="4" t="str">
        <v>Menz highland</v>
      </c>
      <c r="CQ574" s="4" t="str">
        <v>Menz highland</v>
      </c>
      <c r="CR574" s="4" t="str">
        <v>Menz highland</v>
      </c>
      <c r="CS574" s="4" t="str">
        <v>Menz highland</v>
      </c>
      <c r="CT574" s="4" t="str">
        <v>Menz highland</v>
      </c>
      <c r="CU574" s="4" t="str">
        <v>Menz highland</v>
      </c>
      <c r="CV574" s="4" t="str">
        <v>Menz highland</v>
      </c>
      <c r="CW574" s="4" t="str">
        <v>Menz highland</v>
      </c>
      <c r="CX574" s="4" t="str">
        <v>Menz highland</v>
      </c>
      <c r="CY574" s="4" t="str">
        <v>Menz highland</v>
      </c>
      <c r="CZ574" s="4" t="str">
        <v>Menz highland</v>
      </c>
      <c r="DA574" s="4" t="str">
        <v>Menz highland</v>
      </c>
    </row>
    <row r="575" spans="1:105" x14ac:dyDescent="0.35">
      <c r="A575" s="4" t="s">
        <v>1603</v>
      </c>
      <c r="B575" s="4" t="s">
        <v>1602</v>
      </c>
      <c r="C575" s="4" t="s">
        <v>3094</v>
      </c>
      <c r="AS575" s="4" t="str">
        <v>Merchouch 8</v>
      </c>
      <c r="AT575" s="4" t="str">
        <v>Merchouch 8</v>
      </c>
      <c r="AU575" s="4" t="str">
        <v>Merchouch 8</v>
      </c>
      <c r="AV575" s="4" t="str">
        <v>Merchouch 8</v>
      </c>
      <c r="AW575" s="4" t="str">
        <v>Merchouch 8</v>
      </c>
      <c r="AX575" s="4" t="str">
        <v>Merchouch 8</v>
      </c>
      <c r="AY575" s="4" t="str">
        <v>Merchouch 8</v>
      </c>
      <c r="AZ575" s="4" t="str">
        <v>Merchouch 8</v>
      </c>
      <c r="BA575" s="4" t="str">
        <v>Merchouch 8</v>
      </c>
      <c r="BB575" s="4" t="str">
        <v>Merchouch 8</v>
      </c>
      <c r="BC575" s="4" t="str">
        <v>Merchouch 8</v>
      </c>
      <c r="BD575" s="4" t="str">
        <v>Merchouch 8</v>
      </c>
      <c r="BE575" s="4" t="str">
        <v>Merchouch 8</v>
      </c>
      <c r="BF575" s="4" t="str">
        <v>Merchouch 8</v>
      </c>
      <c r="BG575" s="4" t="str">
        <v>Merchouch 8</v>
      </c>
      <c r="BH575" s="4" t="str">
        <v>Merchouch 8</v>
      </c>
      <c r="BI575" s="4" t="str">
        <v>Merchouch 8</v>
      </c>
      <c r="BJ575" s="4" t="str">
        <v>Merchouch 8</v>
      </c>
      <c r="BK575" s="4" t="str">
        <v>Merchouch 8</v>
      </c>
      <c r="BL575" s="4" t="str">
        <v>Merchouch 8</v>
      </c>
      <c r="BM575" s="4" t="str">
        <v>Merchouch 8</v>
      </c>
      <c r="BN575" s="4" t="str">
        <v>Merchouch 8</v>
      </c>
      <c r="BO575" s="4" t="str">
        <v>Merchouch 8</v>
      </c>
      <c r="BP575" s="4" t="str">
        <v>Merchouch 8</v>
      </c>
      <c r="BQ575" s="4" t="str">
        <v>Merchouch 8</v>
      </c>
      <c r="BR575" s="4" t="str">
        <v>Merchouch 8</v>
      </c>
      <c r="BS575" s="4" t="str">
        <v>Merchouch 8</v>
      </c>
      <c r="BT575" s="4" t="str">
        <v>Merchouch 8</v>
      </c>
      <c r="BU575" s="4" t="str">
        <v>Merchouch 8</v>
      </c>
      <c r="BV575" s="4" t="str">
        <v>Merchouch 8</v>
      </c>
      <c r="BX575" s="4" t="str">
        <v>Menz*Awassi</v>
      </c>
      <c r="BY575" s="4" t="str">
        <v>Menz*Awassi</v>
      </c>
      <c r="BZ575" s="4" t="str">
        <v>Menz*Awassi</v>
      </c>
      <c r="CA575" s="4" t="str">
        <v>Menz*Awassi</v>
      </c>
      <c r="CB575" s="4" t="str">
        <v>Menz*Awassi</v>
      </c>
      <c r="CC575" s="4" t="str">
        <v>Menz*Awassi</v>
      </c>
      <c r="CD575" s="4" t="str">
        <v>Menz*Awassi</v>
      </c>
      <c r="CE575" s="4" t="str">
        <v>Menz*Awassi</v>
      </c>
      <c r="CF575" s="4" t="str">
        <v>Menz*Awassi</v>
      </c>
      <c r="CG575" s="4" t="str">
        <v>Menz*Awassi</v>
      </c>
      <c r="CH575" s="4" t="str">
        <v>Menz*Awassi</v>
      </c>
      <c r="CI575" s="4" t="str">
        <v>Menz*Awassi</v>
      </c>
      <c r="CJ575" s="4" t="str">
        <v>Menz*Awassi</v>
      </c>
      <c r="CK575" s="4" t="str">
        <v>Menz*Awassi</v>
      </c>
      <c r="CL575" s="4" t="str">
        <v>Menz*Awassi</v>
      </c>
      <c r="CM575" s="4" t="str">
        <v>Menz*Awassi</v>
      </c>
      <c r="CN575" s="4" t="str">
        <v>Menz*Awassi</v>
      </c>
      <c r="CO575" s="4" t="str">
        <v>Menz*Awassi</v>
      </c>
      <c r="CP575" s="4" t="str">
        <v>Menz*Awassi</v>
      </c>
      <c r="CQ575" s="4" t="str">
        <v>Menz*Awassi</v>
      </c>
      <c r="CR575" s="4" t="str">
        <v>Menz*Awassi</v>
      </c>
      <c r="CS575" s="4" t="str">
        <v>Menz*Awassi</v>
      </c>
      <c r="CT575" s="4" t="str">
        <v>Menz*Awassi</v>
      </c>
      <c r="CU575" s="4" t="str">
        <v>Menz*Awassi</v>
      </c>
      <c r="CV575" s="4" t="str">
        <v>Menz*Awassi</v>
      </c>
      <c r="CW575" s="4" t="str">
        <v>Menz*Awassi</v>
      </c>
      <c r="CX575" s="4" t="str">
        <v>Menz*Awassi</v>
      </c>
      <c r="CY575" s="4" t="str">
        <v>Menz*Awassi</v>
      </c>
      <c r="CZ575" s="4" t="str">
        <v>Menz*Awassi</v>
      </c>
      <c r="DA575" s="4" t="str">
        <v>Menz*Awassi</v>
      </c>
    </row>
    <row r="576" spans="1:105" x14ac:dyDescent="0.35">
      <c r="A576" s="4" t="s">
        <v>1603</v>
      </c>
      <c r="B576" s="4" t="s">
        <v>1602</v>
      </c>
      <c r="C576" s="4" t="s">
        <v>3095</v>
      </c>
      <c r="AS576" s="4" t="str">
        <v>Merino</v>
      </c>
      <c r="AT576" s="4" t="str">
        <v>Merino</v>
      </c>
      <c r="AU576" s="4" t="str">
        <v>Merino</v>
      </c>
      <c r="AV576" s="4" t="str">
        <v>Merino</v>
      </c>
      <c r="AW576" s="4" t="str">
        <v>Merino</v>
      </c>
      <c r="AX576" s="4" t="str">
        <v>Merino</v>
      </c>
      <c r="AY576" s="4" t="str">
        <v>Merino</v>
      </c>
      <c r="AZ576" s="4" t="str">
        <v>Merino</v>
      </c>
      <c r="BA576" s="4" t="str">
        <v>Merino</v>
      </c>
      <c r="BB576" s="4" t="str">
        <v>Merino</v>
      </c>
      <c r="BC576" s="4" t="str">
        <v>Merino</v>
      </c>
      <c r="BD576" s="4" t="str">
        <v>Merino</v>
      </c>
      <c r="BE576" s="4" t="str">
        <v>Merino</v>
      </c>
      <c r="BF576" s="4" t="str">
        <v>Merino</v>
      </c>
      <c r="BG576" s="4" t="str">
        <v>Merino</v>
      </c>
      <c r="BH576" s="4" t="str">
        <v>Merino</v>
      </c>
      <c r="BI576" s="4" t="str">
        <v>Merino</v>
      </c>
      <c r="BJ576" s="4" t="str">
        <v>Merino</v>
      </c>
      <c r="BK576" s="4" t="str">
        <v>Merino</v>
      </c>
      <c r="BL576" s="4" t="str">
        <v>Merino</v>
      </c>
      <c r="BM576" s="4" t="str">
        <v>Merino</v>
      </c>
      <c r="BN576" s="4" t="str">
        <v>Merino</v>
      </c>
      <c r="BO576" s="4" t="str">
        <v>Merino</v>
      </c>
      <c r="BP576" s="4" t="str">
        <v>Merino</v>
      </c>
      <c r="BQ576" s="4" t="str">
        <v>Merino</v>
      </c>
      <c r="BR576" s="4" t="str">
        <v>Merino</v>
      </c>
      <c r="BS576" s="4" t="str">
        <v>Merino</v>
      </c>
      <c r="BT576" s="4" t="str">
        <v>Merino</v>
      </c>
      <c r="BU576" s="4" t="str">
        <v>Merino</v>
      </c>
      <c r="BV576" s="4" t="str">
        <v>Merino</v>
      </c>
      <c r="BX576" s="4" t="str">
        <v>Merchouch 8</v>
      </c>
      <c r="BY576" s="4" t="str">
        <v>Merchouch 8</v>
      </c>
      <c r="BZ576" s="4" t="str">
        <v>Merchouch 8</v>
      </c>
      <c r="CA576" s="4" t="str">
        <v>Merchouch 8</v>
      </c>
      <c r="CB576" s="4" t="str">
        <v>Merchouch 8</v>
      </c>
      <c r="CC576" s="4" t="str">
        <v>Merchouch 8</v>
      </c>
      <c r="CD576" s="4" t="str">
        <v>Merchouch 8</v>
      </c>
      <c r="CE576" s="4" t="str">
        <v>Merchouch 8</v>
      </c>
      <c r="CF576" s="4" t="str">
        <v>Merchouch 8</v>
      </c>
      <c r="CG576" s="4" t="str">
        <v>Merchouch 8</v>
      </c>
      <c r="CH576" s="4" t="str">
        <v>Merchouch 8</v>
      </c>
      <c r="CI576" s="4" t="str">
        <v>Merchouch 8</v>
      </c>
      <c r="CJ576" s="4" t="str">
        <v>Merchouch 8</v>
      </c>
      <c r="CK576" s="4" t="str">
        <v>Merchouch 8</v>
      </c>
      <c r="CL576" s="4" t="str">
        <v>Merchouch 8</v>
      </c>
      <c r="CM576" s="4" t="str">
        <v>Merchouch 8</v>
      </c>
      <c r="CN576" s="4" t="str">
        <v>Merchouch 8</v>
      </c>
      <c r="CO576" s="4" t="str">
        <v>Merchouch 8</v>
      </c>
      <c r="CP576" s="4" t="str">
        <v>Merchouch 8</v>
      </c>
      <c r="CQ576" s="4" t="str">
        <v>Merchouch 8</v>
      </c>
      <c r="CR576" s="4" t="str">
        <v>Merchouch 8</v>
      </c>
      <c r="CS576" s="4" t="str">
        <v>Merchouch 8</v>
      </c>
      <c r="CT576" s="4" t="str">
        <v>Merchouch 8</v>
      </c>
      <c r="CU576" s="4" t="str">
        <v>Merchouch 8</v>
      </c>
      <c r="CV576" s="4" t="str">
        <v>Merchouch 8</v>
      </c>
      <c r="CW576" s="4" t="str">
        <v>Merchouch 8</v>
      </c>
      <c r="CX576" s="4" t="str">
        <v>Merchouch 8</v>
      </c>
      <c r="CY576" s="4" t="str">
        <v>Merchouch 8</v>
      </c>
      <c r="CZ576" s="4" t="str">
        <v>Merchouch 8</v>
      </c>
      <c r="DA576" s="4" t="str">
        <v>Merchouch 8</v>
      </c>
    </row>
    <row r="577" spans="1:105" x14ac:dyDescent="0.35">
      <c r="A577" s="4" t="s">
        <v>1603</v>
      </c>
      <c r="B577" s="4" t="s">
        <v>1602</v>
      </c>
      <c r="C577" s="4" t="s">
        <v>3096</v>
      </c>
      <c r="AS577" s="4" t="str">
        <v>Merino ewes</v>
      </c>
      <c r="AT577" s="4" t="str">
        <v>Merino ewes</v>
      </c>
      <c r="AU577" s="4" t="str">
        <v>Merino ewes</v>
      </c>
      <c r="AV577" s="4" t="str">
        <v>Merino ewes</v>
      </c>
      <c r="AW577" s="4" t="str">
        <v>Merino ewes</v>
      </c>
      <c r="AX577" s="4" t="str">
        <v>Merino ewes</v>
      </c>
      <c r="AY577" s="4" t="str">
        <v>Merino ewes</v>
      </c>
      <c r="AZ577" s="4" t="str">
        <v>Merino ewes</v>
      </c>
      <c r="BA577" s="4" t="str">
        <v>Merino ewes</v>
      </c>
      <c r="BB577" s="4" t="str">
        <v>Merino ewes</v>
      </c>
      <c r="BC577" s="4" t="str">
        <v>Merino ewes</v>
      </c>
      <c r="BD577" s="4" t="str">
        <v>Merino ewes</v>
      </c>
      <c r="BE577" s="4" t="str">
        <v>Merino ewes</v>
      </c>
      <c r="BF577" s="4" t="str">
        <v>Merino ewes</v>
      </c>
      <c r="BG577" s="4" t="str">
        <v>Merino ewes</v>
      </c>
      <c r="BH577" s="4" t="str">
        <v>Merino ewes</v>
      </c>
      <c r="BI577" s="4" t="str">
        <v>Merino ewes</v>
      </c>
      <c r="BJ577" s="4" t="str">
        <v>Merino ewes</v>
      </c>
      <c r="BK577" s="4" t="str">
        <v>Merino ewes</v>
      </c>
      <c r="BL577" s="4" t="str">
        <v>Merino ewes</v>
      </c>
      <c r="BM577" s="4" t="str">
        <v>Merino ewes</v>
      </c>
      <c r="BN577" s="4" t="str">
        <v>Merino ewes</v>
      </c>
      <c r="BO577" s="4" t="str">
        <v>Merino ewes</v>
      </c>
      <c r="BP577" s="4" t="str">
        <v>Merino ewes</v>
      </c>
      <c r="BQ577" s="4" t="str">
        <v>Merino ewes</v>
      </c>
      <c r="BR577" s="4" t="str">
        <v>Merino ewes</v>
      </c>
      <c r="BS577" s="4" t="str">
        <v>Merino ewes</v>
      </c>
      <c r="BT577" s="4" t="str">
        <v>Merino ewes</v>
      </c>
      <c r="BU577" s="4" t="str">
        <v>Merino ewes</v>
      </c>
      <c r="BV577" s="4" t="str">
        <v>Merino ewes</v>
      </c>
      <c r="BX577" s="4" t="str">
        <v>Merino</v>
      </c>
      <c r="BY577" s="4" t="str">
        <v>Merino</v>
      </c>
      <c r="BZ577" s="4" t="str">
        <v>Merino</v>
      </c>
      <c r="CA577" s="4" t="str">
        <v>Merino</v>
      </c>
      <c r="CB577" s="4" t="str">
        <v>Merino</v>
      </c>
      <c r="CC577" s="4" t="str">
        <v>Merino</v>
      </c>
      <c r="CD577" s="4" t="str">
        <v>Merino</v>
      </c>
      <c r="CE577" s="4" t="str">
        <v>Merino</v>
      </c>
      <c r="CF577" s="4" t="str">
        <v>Merino</v>
      </c>
      <c r="CG577" s="4" t="str">
        <v>Merino</v>
      </c>
      <c r="CH577" s="4" t="str">
        <v>Merino</v>
      </c>
      <c r="CI577" s="4" t="str">
        <v>Merino</v>
      </c>
      <c r="CJ577" s="4" t="str">
        <v>Merino</v>
      </c>
      <c r="CK577" s="4" t="str">
        <v>Merino</v>
      </c>
      <c r="CL577" s="4" t="str">
        <v>Merino</v>
      </c>
      <c r="CM577" s="4" t="str">
        <v>Merino</v>
      </c>
      <c r="CN577" s="4" t="str">
        <v>Merino</v>
      </c>
      <c r="CO577" s="4" t="str">
        <v>Merino</v>
      </c>
      <c r="CP577" s="4" t="str">
        <v>Merino</v>
      </c>
      <c r="CQ577" s="4" t="str">
        <v>Merino</v>
      </c>
      <c r="CR577" s="4" t="str">
        <v>Merino</v>
      </c>
      <c r="CS577" s="4" t="str">
        <v>Merino</v>
      </c>
      <c r="CT577" s="4" t="str">
        <v>Merino</v>
      </c>
      <c r="CU577" s="4" t="str">
        <v>Merino</v>
      </c>
      <c r="CV577" s="4" t="str">
        <v>Merino</v>
      </c>
      <c r="CW577" s="4" t="str">
        <v>Merino</v>
      </c>
      <c r="CX577" s="4" t="str">
        <v>Merino</v>
      </c>
      <c r="CY577" s="4" t="str">
        <v>Merino</v>
      </c>
      <c r="CZ577" s="4" t="str">
        <v>Merino</v>
      </c>
      <c r="DA577" s="4" t="str">
        <v>Merino</v>
      </c>
    </row>
    <row r="578" spans="1:105" x14ac:dyDescent="0.35">
      <c r="A578" s="4" t="s">
        <v>1603</v>
      </c>
      <c r="B578" s="4" t="s">
        <v>1602</v>
      </c>
      <c r="C578" s="4" t="s">
        <v>3097</v>
      </c>
      <c r="AS578" s="4" t="str">
        <v>Merino ewes*South African mutton merino</v>
      </c>
      <c r="AT578" s="4" t="str">
        <v>Merino ewes*South African mutton merino</v>
      </c>
      <c r="AU578" s="4" t="str">
        <v>Merino ewes*South African mutton merino</v>
      </c>
      <c r="AV578" s="4" t="str">
        <v>Merino ewes*South African mutton merino</v>
      </c>
      <c r="AW578" s="4" t="str">
        <v>Merino ewes*South African mutton merino</v>
      </c>
      <c r="AX578" s="4" t="str">
        <v>Merino ewes*South African mutton merino</v>
      </c>
      <c r="AY578" s="4" t="str">
        <v>Merino ewes*South African mutton merino</v>
      </c>
      <c r="AZ578" s="4" t="str">
        <v>Merino ewes*South African mutton merino</v>
      </c>
      <c r="BA578" s="4" t="str">
        <v>Merino ewes*South African mutton merino</v>
      </c>
      <c r="BB578" s="4" t="str">
        <v>Merino ewes*South African mutton merino</v>
      </c>
      <c r="BC578" s="4" t="str">
        <v>Merino ewes*South African mutton merino</v>
      </c>
      <c r="BD578" s="4" t="str">
        <v>Merino ewes*South African mutton merino</v>
      </c>
      <c r="BE578" s="4" t="str">
        <v>Merino ewes*South African mutton merino</v>
      </c>
      <c r="BF578" s="4" t="str">
        <v>Merino ewes*South African mutton merino</v>
      </c>
      <c r="BG578" s="4" t="str">
        <v>Merino ewes*South African mutton merino</v>
      </c>
      <c r="BH578" s="4" t="str">
        <v>Merino ewes*South African mutton merino</v>
      </c>
      <c r="BI578" s="4" t="str">
        <v>Merino ewes*South African mutton merino</v>
      </c>
      <c r="BJ578" s="4" t="str">
        <v>Merino ewes*South African mutton merino</v>
      </c>
      <c r="BK578" s="4" t="str">
        <v>Merino ewes*South African mutton merino</v>
      </c>
      <c r="BL578" s="4" t="str">
        <v>Merino ewes*South African mutton merino</v>
      </c>
      <c r="BM578" s="4" t="str">
        <v>Merino ewes*South African mutton merino</v>
      </c>
      <c r="BN578" s="4" t="str">
        <v>Merino ewes*South African mutton merino</v>
      </c>
      <c r="BO578" s="4" t="str">
        <v>Merino ewes*South African mutton merino</v>
      </c>
      <c r="BP578" s="4" t="str">
        <v>Merino ewes*South African mutton merino</v>
      </c>
      <c r="BQ578" s="4" t="str">
        <v>Merino ewes*South African mutton merino</v>
      </c>
      <c r="BR578" s="4" t="str">
        <v>Merino ewes*South African mutton merino</v>
      </c>
      <c r="BS578" s="4" t="str">
        <v>Merino ewes*South African mutton merino</v>
      </c>
      <c r="BT578" s="4" t="str">
        <v>Merino ewes*South African mutton merino</v>
      </c>
      <c r="BU578" s="4" t="str">
        <v>Merino ewes*South African mutton merino</v>
      </c>
      <c r="BV578" s="4" t="str">
        <v>Merino ewes*South African mutton merino</v>
      </c>
      <c r="BX578" s="4" t="str">
        <v>Merino ewes</v>
      </c>
      <c r="BY578" s="4" t="str">
        <v>Merino ewes</v>
      </c>
      <c r="BZ578" s="4" t="str">
        <v>Merino ewes</v>
      </c>
      <c r="CA578" s="4" t="str">
        <v>Merino ewes</v>
      </c>
      <c r="CB578" s="4" t="str">
        <v>Merino ewes</v>
      </c>
      <c r="CC578" s="4" t="str">
        <v>Merino ewes</v>
      </c>
      <c r="CD578" s="4" t="str">
        <v>Merino ewes</v>
      </c>
      <c r="CE578" s="4" t="str">
        <v>Merino ewes</v>
      </c>
      <c r="CF578" s="4" t="str">
        <v>Merino ewes</v>
      </c>
      <c r="CG578" s="4" t="str">
        <v>Merino ewes</v>
      </c>
      <c r="CH578" s="4" t="str">
        <v>Merino ewes</v>
      </c>
      <c r="CI578" s="4" t="str">
        <v>Merino ewes</v>
      </c>
      <c r="CJ578" s="4" t="str">
        <v>Merino ewes</v>
      </c>
      <c r="CK578" s="4" t="str">
        <v>Merino ewes</v>
      </c>
      <c r="CL578" s="4" t="str">
        <v>Merino ewes</v>
      </c>
      <c r="CM578" s="4" t="str">
        <v>Merino ewes</v>
      </c>
      <c r="CN578" s="4" t="str">
        <v>Merino ewes</v>
      </c>
      <c r="CO578" s="4" t="str">
        <v>Merino ewes</v>
      </c>
      <c r="CP578" s="4" t="str">
        <v>Merino ewes</v>
      </c>
      <c r="CQ578" s="4" t="str">
        <v>Merino ewes</v>
      </c>
      <c r="CR578" s="4" t="str">
        <v>Merino ewes</v>
      </c>
      <c r="CS578" s="4" t="str">
        <v>Merino ewes</v>
      </c>
      <c r="CT578" s="4" t="str">
        <v>Merino ewes</v>
      </c>
      <c r="CU578" s="4" t="str">
        <v>Merino ewes</v>
      </c>
      <c r="CV578" s="4" t="str">
        <v>Merino ewes</v>
      </c>
      <c r="CW578" s="4" t="str">
        <v>Merino ewes</v>
      </c>
      <c r="CX578" s="4" t="str">
        <v>Merino ewes</v>
      </c>
      <c r="CY578" s="4" t="str">
        <v>Merino ewes</v>
      </c>
      <c r="CZ578" s="4" t="str">
        <v>Merino ewes</v>
      </c>
      <c r="DA578" s="4" t="str">
        <v>Merino ewes</v>
      </c>
    </row>
    <row r="579" spans="1:105" x14ac:dyDescent="0.35">
      <c r="A579" s="4" t="s">
        <v>1603</v>
      </c>
      <c r="B579" s="4" t="s">
        <v>1602</v>
      </c>
      <c r="C579" s="4" t="s">
        <v>3098</v>
      </c>
      <c r="AS579" s="4" t="str">
        <v>Merino lamb</v>
      </c>
      <c r="AT579" s="4" t="str">
        <v>Merino lamb</v>
      </c>
      <c r="AU579" s="4" t="str">
        <v>Merino lamb</v>
      </c>
      <c r="AV579" s="4" t="str">
        <v>Merino lamb</v>
      </c>
      <c r="AW579" s="4" t="str">
        <v>Merino lamb</v>
      </c>
      <c r="AX579" s="4" t="str">
        <v>Merino lamb</v>
      </c>
      <c r="AY579" s="4" t="str">
        <v>Merino lamb</v>
      </c>
      <c r="AZ579" s="4" t="str">
        <v>Merino lamb</v>
      </c>
      <c r="BA579" s="4" t="str">
        <v>Merino lamb</v>
      </c>
      <c r="BB579" s="4" t="str">
        <v>Merino lamb</v>
      </c>
      <c r="BC579" s="4" t="str">
        <v>Merino lamb</v>
      </c>
      <c r="BD579" s="4" t="str">
        <v>Merino lamb</v>
      </c>
      <c r="BE579" s="4" t="str">
        <v>Merino lamb</v>
      </c>
      <c r="BF579" s="4" t="str">
        <v>Merino lamb</v>
      </c>
      <c r="BG579" s="4" t="str">
        <v>Merino lamb</v>
      </c>
      <c r="BH579" s="4" t="str">
        <v>Merino lamb</v>
      </c>
      <c r="BI579" s="4" t="str">
        <v>Merino lamb</v>
      </c>
      <c r="BJ579" s="4" t="str">
        <v>Merino lamb</v>
      </c>
      <c r="BK579" s="4" t="str">
        <v>Merino lamb</v>
      </c>
      <c r="BL579" s="4" t="str">
        <v>Merino lamb</v>
      </c>
      <c r="BM579" s="4" t="str">
        <v>Merino lamb</v>
      </c>
      <c r="BN579" s="4" t="str">
        <v>Merino lamb</v>
      </c>
      <c r="BO579" s="4" t="str">
        <v>Merino lamb</v>
      </c>
      <c r="BP579" s="4" t="str">
        <v>Merino lamb</v>
      </c>
      <c r="BQ579" s="4" t="str">
        <v>Merino lamb</v>
      </c>
      <c r="BR579" s="4" t="str">
        <v>Merino lamb</v>
      </c>
      <c r="BS579" s="4" t="str">
        <v>Merino lamb</v>
      </c>
      <c r="BT579" s="4" t="str">
        <v>Merino lamb</v>
      </c>
      <c r="BU579" s="4" t="str">
        <v>Merino lamb</v>
      </c>
      <c r="BV579" s="4" t="str">
        <v>Merino lamb</v>
      </c>
      <c r="BX579" s="4" t="str">
        <v>Merino ewes*South African mutton merino</v>
      </c>
      <c r="BY579" s="4" t="str">
        <v>Merino ewes*South African mutton merino</v>
      </c>
      <c r="BZ579" s="4" t="str">
        <v>Merino ewes*South African mutton merino</v>
      </c>
      <c r="CA579" s="4" t="str">
        <v>Merino ewes*South African mutton merino</v>
      </c>
      <c r="CB579" s="4" t="str">
        <v>Merino ewes*South African mutton merino</v>
      </c>
      <c r="CC579" s="4" t="str">
        <v>Merino ewes*South African mutton merino</v>
      </c>
      <c r="CD579" s="4" t="str">
        <v>Merino ewes*South African mutton merino</v>
      </c>
      <c r="CE579" s="4" t="str">
        <v>Merino ewes*South African mutton merino</v>
      </c>
      <c r="CF579" s="4" t="str">
        <v>Merino ewes*South African mutton merino</v>
      </c>
      <c r="CG579" s="4" t="str">
        <v>Merino ewes*South African mutton merino</v>
      </c>
      <c r="CH579" s="4" t="str">
        <v>Merino ewes*South African mutton merino</v>
      </c>
      <c r="CI579" s="4" t="str">
        <v>Merino ewes*South African mutton merino</v>
      </c>
      <c r="CJ579" s="4" t="str">
        <v>Merino ewes*South African mutton merino</v>
      </c>
      <c r="CK579" s="4" t="str">
        <v>Merino ewes*South African mutton merino</v>
      </c>
      <c r="CL579" s="4" t="str">
        <v>Merino ewes*South African mutton merino</v>
      </c>
      <c r="CM579" s="4" t="str">
        <v>Merino ewes*South African mutton merino</v>
      </c>
      <c r="CN579" s="4" t="str">
        <v>Merino ewes*South African mutton merino</v>
      </c>
      <c r="CO579" s="4" t="str">
        <v>Merino ewes*South African mutton merino</v>
      </c>
      <c r="CP579" s="4" t="str">
        <v>Merino ewes*South African mutton merino</v>
      </c>
      <c r="CQ579" s="4" t="str">
        <v>Merino ewes*South African mutton merino</v>
      </c>
      <c r="CR579" s="4" t="str">
        <v>Merino ewes*South African mutton merino</v>
      </c>
      <c r="CS579" s="4" t="str">
        <v>Merino ewes*South African mutton merino</v>
      </c>
      <c r="CT579" s="4" t="str">
        <v>Merino ewes*South African mutton merino</v>
      </c>
      <c r="CU579" s="4" t="str">
        <v>Merino ewes*South African mutton merino</v>
      </c>
      <c r="CV579" s="4" t="str">
        <v>Merino ewes*South African mutton merino</v>
      </c>
      <c r="CW579" s="4" t="str">
        <v>Merino ewes*South African mutton merino</v>
      </c>
      <c r="CX579" s="4" t="str">
        <v>Merino ewes*South African mutton merino</v>
      </c>
      <c r="CY579" s="4" t="str">
        <v>Merino ewes*South African mutton merino</v>
      </c>
      <c r="CZ579" s="4" t="str">
        <v>Merino ewes*South African mutton merino</v>
      </c>
      <c r="DA579" s="4" t="str">
        <v>Merino ewes*South African mutton merino</v>
      </c>
    </row>
    <row r="580" spans="1:105" x14ac:dyDescent="0.35">
      <c r="A580" s="4" t="s">
        <v>1603</v>
      </c>
      <c r="B580" s="4" t="s">
        <v>1602</v>
      </c>
      <c r="C580" s="4" t="s">
        <v>3099</v>
      </c>
      <c r="AS580" s="4" t="str">
        <v>Mexican17</v>
      </c>
      <c r="AT580" s="4" t="str">
        <v>Mexican17</v>
      </c>
      <c r="AU580" s="4" t="str">
        <v>Mexican17</v>
      </c>
      <c r="AV580" s="4" t="str">
        <v>Mexican17</v>
      </c>
      <c r="AW580" s="4" t="str">
        <v>Mexican17</v>
      </c>
      <c r="AX580" s="4" t="str">
        <v>Mexican17</v>
      </c>
      <c r="AY580" s="4" t="str">
        <v>Mexican17</v>
      </c>
      <c r="AZ580" s="4" t="str">
        <v>Mexican17</v>
      </c>
      <c r="BA580" s="4" t="str">
        <v>Mexican17</v>
      </c>
      <c r="BB580" s="4" t="str">
        <v>Mexican17</v>
      </c>
      <c r="BC580" s="4" t="str">
        <v>Mexican17</v>
      </c>
      <c r="BD580" s="4" t="str">
        <v>Mexican17</v>
      </c>
      <c r="BE580" s="4" t="str">
        <v>Mexican17</v>
      </c>
      <c r="BF580" s="4" t="str">
        <v>Mexican17</v>
      </c>
      <c r="BG580" s="4" t="str">
        <v>Mexican17</v>
      </c>
      <c r="BH580" s="4" t="str">
        <v>Mexican17</v>
      </c>
      <c r="BI580" s="4" t="str">
        <v>Mexican17</v>
      </c>
      <c r="BJ580" s="4" t="str">
        <v>Mexican17</v>
      </c>
      <c r="BK580" s="4" t="str">
        <v>Mexican17</v>
      </c>
      <c r="BL580" s="4" t="str">
        <v>Mexican17</v>
      </c>
      <c r="BM580" s="4" t="str">
        <v>Mexican17</v>
      </c>
      <c r="BN580" s="4" t="str">
        <v>Mexican17</v>
      </c>
      <c r="BO580" s="4" t="str">
        <v>Mexican17</v>
      </c>
      <c r="BP580" s="4" t="str">
        <v>Mexican17</v>
      </c>
      <c r="BQ580" s="4" t="str">
        <v>Mexican17</v>
      </c>
      <c r="BR580" s="4" t="str">
        <v>Mexican17</v>
      </c>
      <c r="BS580" s="4" t="str">
        <v>Mexican17</v>
      </c>
      <c r="BT580" s="4" t="str">
        <v>Mexican17</v>
      </c>
      <c r="BU580" s="4" t="str">
        <v>Mexican17</v>
      </c>
      <c r="BV580" s="4" t="str">
        <v>Mexican17</v>
      </c>
      <c r="BX580" s="4" t="str">
        <v>Merino lamb</v>
      </c>
      <c r="BY580" s="4" t="str">
        <v>Merino lamb</v>
      </c>
      <c r="BZ580" s="4" t="str">
        <v>Merino lamb</v>
      </c>
      <c r="CA580" s="4" t="str">
        <v>Merino lamb</v>
      </c>
      <c r="CB580" s="4" t="str">
        <v>Merino lamb</v>
      </c>
      <c r="CC580" s="4" t="str">
        <v>Merino lamb</v>
      </c>
      <c r="CD580" s="4" t="str">
        <v>Merino lamb</v>
      </c>
      <c r="CE580" s="4" t="str">
        <v>Merino lamb</v>
      </c>
      <c r="CF580" s="4" t="str">
        <v>Merino lamb</v>
      </c>
      <c r="CG580" s="4" t="str">
        <v>Merino lamb</v>
      </c>
      <c r="CH580" s="4" t="str">
        <v>Merino lamb</v>
      </c>
      <c r="CI580" s="4" t="str">
        <v>Merino lamb</v>
      </c>
      <c r="CJ580" s="4" t="str">
        <v>Merino lamb</v>
      </c>
      <c r="CK580" s="4" t="str">
        <v>Merino lamb</v>
      </c>
      <c r="CL580" s="4" t="str">
        <v>Merino lamb</v>
      </c>
      <c r="CM580" s="4" t="str">
        <v>Merino lamb</v>
      </c>
      <c r="CN580" s="4" t="str">
        <v>Merino lamb</v>
      </c>
      <c r="CO580" s="4" t="str">
        <v>Merino lamb</v>
      </c>
      <c r="CP580" s="4" t="str">
        <v>Merino lamb</v>
      </c>
      <c r="CQ580" s="4" t="str">
        <v>Merino lamb</v>
      </c>
      <c r="CR580" s="4" t="str">
        <v>Merino lamb</v>
      </c>
      <c r="CS580" s="4" t="str">
        <v>Merino lamb</v>
      </c>
      <c r="CT580" s="4" t="str">
        <v>Merino lamb</v>
      </c>
      <c r="CU580" s="4" t="str">
        <v>Merino lamb</v>
      </c>
      <c r="CV580" s="4" t="str">
        <v>Merino lamb</v>
      </c>
      <c r="CW580" s="4" t="str">
        <v>Merino lamb</v>
      </c>
      <c r="CX580" s="4" t="str">
        <v>Merino lamb</v>
      </c>
      <c r="CY580" s="4" t="str">
        <v>Merino lamb</v>
      </c>
      <c r="CZ580" s="4" t="str">
        <v>Merino lamb</v>
      </c>
      <c r="DA580" s="4" t="str">
        <v>Merino lamb</v>
      </c>
    </row>
    <row r="581" spans="1:105" x14ac:dyDescent="0.35">
      <c r="A581" s="4" t="s">
        <v>1603</v>
      </c>
      <c r="B581" s="4" t="s">
        <v>1602</v>
      </c>
      <c r="C581" s="4" t="s">
        <v>3100</v>
      </c>
      <c r="AS581" s="4" t="str">
        <v>MH 17</v>
      </c>
      <c r="AT581" s="4" t="str">
        <v>MH 17</v>
      </c>
      <c r="AU581" s="4" t="str">
        <v>MH 17</v>
      </c>
      <c r="AV581" s="4" t="str">
        <v>MH 17</v>
      </c>
      <c r="AW581" s="4" t="str">
        <v>MH 17</v>
      </c>
      <c r="AX581" s="4" t="str">
        <v>MH 17</v>
      </c>
      <c r="AY581" s="4" t="str">
        <v>MH 17</v>
      </c>
      <c r="AZ581" s="4" t="str">
        <v>MH 17</v>
      </c>
      <c r="BA581" s="4" t="str">
        <v>MH 17</v>
      </c>
      <c r="BB581" s="4" t="str">
        <v>MH 17</v>
      </c>
      <c r="BC581" s="4" t="str">
        <v>MH 17</v>
      </c>
      <c r="BD581" s="4" t="str">
        <v>MH 17</v>
      </c>
      <c r="BE581" s="4" t="str">
        <v>MH 17</v>
      </c>
      <c r="BF581" s="4" t="str">
        <v>MH 17</v>
      </c>
      <c r="BG581" s="4" t="str">
        <v>MH 17</v>
      </c>
      <c r="BH581" s="4" t="str">
        <v>MH 17</v>
      </c>
      <c r="BI581" s="4" t="str">
        <v>MH 17</v>
      </c>
      <c r="BJ581" s="4" t="str">
        <v>MH 17</v>
      </c>
      <c r="BK581" s="4" t="str">
        <v>MH 17</v>
      </c>
      <c r="BL581" s="4" t="str">
        <v>MH 17</v>
      </c>
      <c r="BM581" s="4" t="str">
        <v>MH 17</v>
      </c>
      <c r="BN581" s="4" t="str">
        <v>MH 17</v>
      </c>
      <c r="BO581" s="4" t="str">
        <v>MH 17</v>
      </c>
      <c r="BP581" s="4" t="str">
        <v>MH 17</v>
      </c>
      <c r="BQ581" s="4" t="str">
        <v>MH 17</v>
      </c>
      <c r="BR581" s="4" t="str">
        <v>MH 17</v>
      </c>
      <c r="BS581" s="4" t="str">
        <v>MH 17</v>
      </c>
      <c r="BT581" s="4" t="str">
        <v>MH 17</v>
      </c>
      <c r="BU581" s="4" t="str">
        <v>MH 17</v>
      </c>
      <c r="BV581" s="4" t="str">
        <v>MH 17</v>
      </c>
      <c r="BX581" s="4" t="str">
        <v>Mexican17</v>
      </c>
      <c r="BY581" s="4" t="str">
        <v>Mexican17</v>
      </c>
      <c r="BZ581" s="4" t="str">
        <v>Mexican17</v>
      </c>
      <c r="CA581" s="4" t="str">
        <v>Mexican17</v>
      </c>
      <c r="CB581" s="4" t="str">
        <v>Mexican17</v>
      </c>
      <c r="CC581" s="4" t="str">
        <v>Mexican17</v>
      </c>
      <c r="CD581" s="4" t="str">
        <v>Mexican17</v>
      </c>
      <c r="CE581" s="4" t="str">
        <v>Mexican17</v>
      </c>
      <c r="CF581" s="4" t="str">
        <v>Mexican17</v>
      </c>
      <c r="CG581" s="4" t="str">
        <v>Mexican17</v>
      </c>
      <c r="CH581" s="4" t="str">
        <v>Mexican17</v>
      </c>
      <c r="CI581" s="4" t="str">
        <v>Mexican17</v>
      </c>
      <c r="CJ581" s="4" t="str">
        <v>Mexican17</v>
      </c>
      <c r="CK581" s="4" t="str">
        <v>Mexican17</v>
      </c>
      <c r="CL581" s="4" t="str">
        <v>Mexican17</v>
      </c>
      <c r="CM581" s="4" t="str">
        <v>Mexican17</v>
      </c>
      <c r="CN581" s="4" t="str">
        <v>Mexican17</v>
      </c>
      <c r="CO581" s="4" t="str">
        <v>Mexican17</v>
      </c>
      <c r="CP581" s="4" t="str">
        <v>Mexican17</v>
      </c>
      <c r="CQ581" s="4" t="str">
        <v>Mexican17</v>
      </c>
      <c r="CR581" s="4" t="str">
        <v>Mexican17</v>
      </c>
      <c r="CS581" s="4" t="str">
        <v>Mexican17</v>
      </c>
      <c r="CT581" s="4" t="str">
        <v>Mexican17</v>
      </c>
      <c r="CU581" s="4" t="str">
        <v>Mexican17</v>
      </c>
      <c r="CV581" s="4" t="str">
        <v>Mexican17</v>
      </c>
      <c r="CW581" s="4" t="str">
        <v>Mexican17</v>
      </c>
      <c r="CX581" s="4" t="str">
        <v>Mexican17</v>
      </c>
      <c r="CY581" s="4" t="str">
        <v>Mexican17</v>
      </c>
      <c r="CZ581" s="4" t="str">
        <v>Mexican17</v>
      </c>
      <c r="DA581" s="4" t="str">
        <v>Mexican17</v>
      </c>
    </row>
    <row r="582" spans="1:105" x14ac:dyDescent="0.35">
      <c r="A582" s="4" t="s">
        <v>1603</v>
      </c>
      <c r="B582" s="4" t="s">
        <v>1602</v>
      </c>
      <c r="C582" s="4" t="s">
        <v>3101</v>
      </c>
      <c r="AS582" s="4" t="str">
        <v>MH 18</v>
      </c>
      <c r="AT582" s="4" t="str">
        <v>MH 18</v>
      </c>
      <c r="AU582" s="4" t="str">
        <v>MH 18</v>
      </c>
      <c r="AV582" s="4" t="str">
        <v>MH 18</v>
      </c>
      <c r="AW582" s="4" t="str">
        <v>MH 18</v>
      </c>
      <c r="AX582" s="4" t="str">
        <v>MH 18</v>
      </c>
      <c r="AY582" s="4" t="str">
        <v>MH 18</v>
      </c>
      <c r="AZ582" s="4" t="str">
        <v>MH 18</v>
      </c>
      <c r="BA582" s="4" t="str">
        <v>MH 18</v>
      </c>
      <c r="BB582" s="4" t="str">
        <v>MH 18</v>
      </c>
      <c r="BC582" s="4" t="str">
        <v>MH 18</v>
      </c>
      <c r="BD582" s="4" t="str">
        <v>MH 18</v>
      </c>
      <c r="BE582" s="4" t="str">
        <v>MH 18</v>
      </c>
      <c r="BF582" s="4" t="str">
        <v>MH 18</v>
      </c>
      <c r="BG582" s="4" t="str">
        <v>MH 18</v>
      </c>
      <c r="BH582" s="4" t="str">
        <v>MH 18</v>
      </c>
      <c r="BI582" s="4" t="str">
        <v>MH 18</v>
      </c>
      <c r="BJ582" s="4" t="str">
        <v>MH 18</v>
      </c>
      <c r="BK582" s="4" t="str">
        <v>MH 18</v>
      </c>
      <c r="BL582" s="4" t="str">
        <v>MH 18</v>
      </c>
      <c r="BM582" s="4" t="str">
        <v>MH 18</v>
      </c>
      <c r="BN582" s="4" t="str">
        <v>MH 18</v>
      </c>
      <c r="BO582" s="4" t="str">
        <v>MH 18</v>
      </c>
      <c r="BP582" s="4" t="str">
        <v>MH 18</v>
      </c>
      <c r="BQ582" s="4" t="str">
        <v>MH 18</v>
      </c>
      <c r="BR582" s="4" t="str">
        <v>MH 18</v>
      </c>
      <c r="BS582" s="4" t="str">
        <v>MH 18</v>
      </c>
      <c r="BT582" s="4" t="str">
        <v>MH 18</v>
      </c>
      <c r="BU582" s="4" t="str">
        <v>MH 18</v>
      </c>
      <c r="BV582" s="4" t="str">
        <v>MH 18</v>
      </c>
      <c r="BX582" s="4" t="str">
        <v>MH 17</v>
      </c>
      <c r="BY582" s="4" t="str">
        <v>MH 17</v>
      </c>
      <c r="BZ582" s="4" t="str">
        <v>MH 17</v>
      </c>
      <c r="CA582" s="4" t="str">
        <v>MH 17</v>
      </c>
      <c r="CB582" s="4" t="str">
        <v>MH 17</v>
      </c>
      <c r="CC582" s="4" t="str">
        <v>MH 17</v>
      </c>
      <c r="CD582" s="4" t="str">
        <v>MH 17</v>
      </c>
      <c r="CE582" s="4" t="str">
        <v>MH 17</v>
      </c>
      <c r="CF582" s="4" t="str">
        <v>MH 17</v>
      </c>
      <c r="CG582" s="4" t="str">
        <v>MH 17</v>
      </c>
      <c r="CH582" s="4" t="str">
        <v>MH 17</v>
      </c>
      <c r="CI582" s="4" t="str">
        <v>MH 17</v>
      </c>
      <c r="CJ582" s="4" t="str">
        <v>MH 17</v>
      </c>
      <c r="CK582" s="4" t="str">
        <v>MH 17</v>
      </c>
      <c r="CL582" s="4" t="str">
        <v>MH 17</v>
      </c>
      <c r="CM582" s="4" t="str">
        <v>MH 17</v>
      </c>
      <c r="CN582" s="4" t="str">
        <v>MH 17</v>
      </c>
      <c r="CO582" s="4" t="str">
        <v>MH 17</v>
      </c>
      <c r="CP582" s="4" t="str">
        <v>MH 17</v>
      </c>
      <c r="CQ582" s="4" t="str">
        <v>MH 17</v>
      </c>
      <c r="CR582" s="4" t="str">
        <v>MH 17</v>
      </c>
      <c r="CS582" s="4" t="str">
        <v>MH 17</v>
      </c>
      <c r="CT582" s="4" t="str">
        <v>MH 17</v>
      </c>
      <c r="CU582" s="4" t="str">
        <v>MH 17</v>
      </c>
      <c r="CV582" s="4" t="str">
        <v>MH 17</v>
      </c>
      <c r="CW582" s="4" t="str">
        <v>MH 17</v>
      </c>
      <c r="CX582" s="4" t="str">
        <v>MH 17</v>
      </c>
      <c r="CY582" s="4" t="str">
        <v>MH 17</v>
      </c>
      <c r="CZ582" s="4" t="str">
        <v>MH 17</v>
      </c>
      <c r="DA582" s="4" t="str">
        <v>MH 17</v>
      </c>
    </row>
    <row r="583" spans="1:105" x14ac:dyDescent="0.35">
      <c r="A583" s="4" t="s">
        <v>1603</v>
      </c>
      <c r="B583" s="4" t="s">
        <v>1602</v>
      </c>
      <c r="C583" s="4" t="s">
        <v>3102</v>
      </c>
      <c r="AS583" s="4" t="str">
        <v>MH 383</v>
      </c>
      <c r="AT583" s="4" t="str">
        <v>MH 383</v>
      </c>
      <c r="AU583" s="4" t="str">
        <v>MH 383</v>
      </c>
      <c r="AV583" s="4" t="str">
        <v>MH 383</v>
      </c>
      <c r="AW583" s="4" t="str">
        <v>MH 383</v>
      </c>
      <c r="AX583" s="4" t="str">
        <v>MH 383</v>
      </c>
      <c r="AY583" s="4" t="str">
        <v>MH 383</v>
      </c>
      <c r="AZ583" s="4" t="str">
        <v>MH 383</v>
      </c>
      <c r="BA583" s="4" t="str">
        <v>MH 383</v>
      </c>
      <c r="BB583" s="4" t="str">
        <v>MH 383</v>
      </c>
      <c r="BC583" s="4" t="str">
        <v>MH 383</v>
      </c>
      <c r="BD583" s="4" t="str">
        <v>MH 383</v>
      </c>
      <c r="BE583" s="4" t="str">
        <v>MH 383</v>
      </c>
      <c r="BF583" s="4" t="str">
        <v>MH 383</v>
      </c>
      <c r="BG583" s="4" t="str">
        <v>MH 383</v>
      </c>
      <c r="BH583" s="4" t="str">
        <v>MH 383</v>
      </c>
      <c r="BI583" s="4" t="str">
        <v>MH 383</v>
      </c>
      <c r="BJ583" s="4" t="str">
        <v>MH 383</v>
      </c>
      <c r="BK583" s="4" t="str">
        <v>MH 383</v>
      </c>
      <c r="BL583" s="4" t="str">
        <v>MH 383</v>
      </c>
      <c r="BM583" s="4" t="str">
        <v>MH 383</v>
      </c>
      <c r="BN583" s="4" t="str">
        <v>MH 383</v>
      </c>
      <c r="BO583" s="4" t="str">
        <v>MH 383</v>
      </c>
      <c r="BP583" s="4" t="str">
        <v>MH 383</v>
      </c>
      <c r="BQ583" s="4" t="str">
        <v>MH 383</v>
      </c>
      <c r="BR583" s="4" t="str">
        <v>MH 383</v>
      </c>
      <c r="BS583" s="4" t="str">
        <v>MH 383</v>
      </c>
      <c r="BT583" s="4" t="str">
        <v>MH 383</v>
      </c>
      <c r="BU583" s="4" t="str">
        <v>MH 383</v>
      </c>
      <c r="BV583" s="4" t="str">
        <v>MH 383</v>
      </c>
      <c r="BX583" s="4" t="str">
        <v>MH 18</v>
      </c>
      <c r="BY583" s="4" t="str">
        <v>MH 18</v>
      </c>
      <c r="BZ583" s="4" t="str">
        <v>MH 18</v>
      </c>
      <c r="CA583" s="4" t="str">
        <v>MH 18</v>
      </c>
      <c r="CB583" s="4" t="str">
        <v>MH 18</v>
      </c>
      <c r="CC583" s="4" t="str">
        <v>MH 18</v>
      </c>
      <c r="CD583" s="4" t="str">
        <v>MH 18</v>
      </c>
      <c r="CE583" s="4" t="str">
        <v>MH 18</v>
      </c>
      <c r="CF583" s="4" t="str">
        <v>MH 18</v>
      </c>
      <c r="CG583" s="4" t="str">
        <v>MH 18</v>
      </c>
      <c r="CH583" s="4" t="str">
        <v>MH 18</v>
      </c>
      <c r="CI583" s="4" t="str">
        <v>MH 18</v>
      </c>
      <c r="CJ583" s="4" t="str">
        <v>MH 18</v>
      </c>
      <c r="CK583" s="4" t="str">
        <v>MH 18</v>
      </c>
      <c r="CL583" s="4" t="str">
        <v>MH 18</v>
      </c>
      <c r="CM583" s="4" t="str">
        <v>MH 18</v>
      </c>
      <c r="CN583" s="4" t="str">
        <v>MH 18</v>
      </c>
      <c r="CO583" s="4" t="str">
        <v>MH 18</v>
      </c>
      <c r="CP583" s="4" t="str">
        <v>MH 18</v>
      </c>
      <c r="CQ583" s="4" t="str">
        <v>MH 18</v>
      </c>
      <c r="CR583" s="4" t="str">
        <v>MH 18</v>
      </c>
      <c r="CS583" s="4" t="str">
        <v>MH 18</v>
      </c>
      <c r="CT583" s="4" t="str">
        <v>MH 18</v>
      </c>
      <c r="CU583" s="4" t="str">
        <v>MH 18</v>
      </c>
      <c r="CV583" s="4" t="str">
        <v>MH 18</v>
      </c>
      <c r="CW583" s="4" t="str">
        <v>MH 18</v>
      </c>
      <c r="CX583" s="4" t="str">
        <v>MH 18</v>
      </c>
      <c r="CY583" s="4" t="str">
        <v>MH 18</v>
      </c>
      <c r="CZ583" s="4" t="str">
        <v>MH 18</v>
      </c>
      <c r="DA583" s="4" t="str">
        <v>MH 18</v>
      </c>
    </row>
    <row r="584" spans="1:105" x14ac:dyDescent="0.35">
      <c r="A584" s="4" t="s">
        <v>1603</v>
      </c>
      <c r="B584" s="4" t="s">
        <v>1602</v>
      </c>
      <c r="C584" s="4" t="s">
        <v>3103</v>
      </c>
      <c r="AS584" s="4" t="str">
        <v>MH 41</v>
      </c>
      <c r="AT584" s="4" t="str">
        <v>MH 41</v>
      </c>
      <c r="AU584" s="4" t="str">
        <v>MH 41</v>
      </c>
      <c r="AV584" s="4" t="str">
        <v>MH 41</v>
      </c>
      <c r="AW584" s="4" t="str">
        <v>MH 41</v>
      </c>
      <c r="AX584" s="4" t="str">
        <v>MH 41</v>
      </c>
      <c r="AY584" s="4" t="str">
        <v>MH 41</v>
      </c>
      <c r="AZ584" s="4" t="str">
        <v>MH 41</v>
      </c>
      <c r="BA584" s="4" t="str">
        <v>MH 41</v>
      </c>
      <c r="BB584" s="4" t="str">
        <v>MH 41</v>
      </c>
      <c r="BC584" s="4" t="str">
        <v>MH 41</v>
      </c>
      <c r="BD584" s="4" t="str">
        <v>MH 41</v>
      </c>
      <c r="BE584" s="4" t="str">
        <v>MH 41</v>
      </c>
      <c r="BF584" s="4" t="str">
        <v>MH 41</v>
      </c>
      <c r="BG584" s="4" t="str">
        <v>MH 41</v>
      </c>
      <c r="BH584" s="4" t="str">
        <v>MH 41</v>
      </c>
      <c r="BI584" s="4" t="str">
        <v>MH 41</v>
      </c>
      <c r="BJ584" s="4" t="str">
        <v>MH 41</v>
      </c>
      <c r="BK584" s="4" t="str">
        <v>MH 41</v>
      </c>
      <c r="BL584" s="4" t="str">
        <v>MH 41</v>
      </c>
      <c r="BM584" s="4" t="str">
        <v>MH 41</v>
      </c>
      <c r="BN584" s="4" t="str">
        <v>MH 41</v>
      </c>
      <c r="BO584" s="4" t="str">
        <v>MH 41</v>
      </c>
      <c r="BP584" s="4" t="str">
        <v>MH 41</v>
      </c>
      <c r="BQ584" s="4" t="str">
        <v>MH 41</v>
      </c>
      <c r="BR584" s="4" t="str">
        <v>MH 41</v>
      </c>
      <c r="BS584" s="4" t="str">
        <v>MH 41</v>
      </c>
      <c r="BT584" s="4" t="str">
        <v>MH 41</v>
      </c>
      <c r="BU584" s="4" t="str">
        <v>MH 41</v>
      </c>
      <c r="BV584" s="4" t="str">
        <v>MH 41</v>
      </c>
      <c r="BX584" s="4" t="str">
        <v>MH 383</v>
      </c>
      <c r="BY584" s="4" t="str">
        <v>MH 383</v>
      </c>
      <c r="BZ584" s="4" t="str">
        <v>MH 383</v>
      </c>
      <c r="CA584" s="4" t="str">
        <v>MH 383</v>
      </c>
      <c r="CB584" s="4" t="str">
        <v>MH 383</v>
      </c>
      <c r="CC584" s="4" t="str">
        <v>MH 383</v>
      </c>
      <c r="CD584" s="4" t="str">
        <v>MH 383</v>
      </c>
      <c r="CE584" s="4" t="str">
        <v>MH 383</v>
      </c>
      <c r="CF584" s="4" t="str">
        <v>MH 383</v>
      </c>
      <c r="CG584" s="4" t="str">
        <v>MH 383</v>
      </c>
      <c r="CH584" s="4" t="str">
        <v>MH 383</v>
      </c>
      <c r="CI584" s="4" t="str">
        <v>MH 383</v>
      </c>
      <c r="CJ584" s="4" t="str">
        <v>MH 383</v>
      </c>
      <c r="CK584" s="4" t="str">
        <v>MH 383</v>
      </c>
      <c r="CL584" s="4" t="str">
        <v>MH 383</v>
      </c>
      <c r="CM584" s="4" t="str">
        <v>MH 383</v>
      </c>
      <c r="CN584" s="4" t="str">
        <v>MH 383</v>
      </c>
      <c r="CO584" s="4" t="str">
        <v>MH 383</v>
      </c>
      <c r="CP584" s="4" t="str">
        <v>MH 383</v>
      </c>
      <c r="CQ584" s="4" t="str">
        <v>MH 383</v>
      </c>
      <c r="CR584" s="4" t="str">
        <v>MH 383</v>
      </c>
      <c r="CS584" s="4" t="str">
        <v>MH 383</v>
      </c>
      <c r="CT584" s="4" t="str">
        <v>MH 383</v>
      </c>
      <c r="CU584" s="4" t="str">
        <v>MH 383</v>
      </c>
      <c r="CV584" s="4" t="str">
        <v>MH 383</v>
      </c>
      <c r="CW584" s="4" t="str">
        <v>MH 383</v>
      </c>
      <c r="CX584" s="4" t="str">
        <v>MH 383</v>
      </c>
      <c r="CY584" s="4" t="str">
        <v>MH 383</v>
      </c>
      <c r="CZ584" s="4" t="str">
        <v>MH 383</v>
      </c>
      <c r="DA584" s="4" t="str">
        <v>MH 383</v>
      </c>
    </row>
    <row r="585" spans="1:105" x14ac:dyDescent="0.35">
      <c r="A585" s="4" t="s">
        <v>1603</v>
      </c>
      <c r="B585" s="4" t="s">
        <v>1602</v>
      </c>
      <c r="C585" s="4" t="s">
        <v>3104</v>
      </c>
      <c r="AS585" s="4" t="str">
        <v>Midmar</v>
      </c>
      <c r="AT585" s="4" t="str">
        <v>Midmar</v>
      </c>
      <c r="AU585" s="4" t="str">
        <v>Midmar</v>
      </c>
      <c r="AV585" s="4" t="str">
        <v>Midmar</v>
      </c>
      <c r="AW585" s="4" t="str">
        <v>Midmar</v>
      </c>
      <c r="AX585" s="4" t="str">
        <v>Midmar</v>
      </c>
      <c r="AY585" s="4" t="str">
        <v>Midmar</v>
      </c>
      <c r="AZ585" s="4" t="str">
        <v>Midmar</v>
      </c>
      <c r="BA585" s="4" t="str">
        <v>Midmar</v>
      </c>
      <c r="BB585" s="4" t="str">
        <v>Midmar</v>
      </c>
      <c r="BC585" s="4" t="str">
        <v>Midmar</v>
      </c>
      <c r="BD585" s="4" t="str">
        <v>Midmar</v>
      </c>
      <c r="BE585" s="4" t="str">
        <v>Midmar</v>
      </c>
      <c r="BF585" s="4" t="str">
        <v>Midmar</v>
      </c>
      <c r="BG585" s="4" t="str">
        <v>Midmar</v>
      </c>
      <c r="BH585" s="4" t="str">
        <v>Midmar</v>
      </c>
      <c r="BI585" s="4" t="str">
        <v>Midmar</v>
      </c>
      <c r="BJ585" s="4" t="str">
        <v>Midmar</v>
      </c>
      <c r="BK585" s="4" t="str">
        <v>Midmar</v>
      </c>
      <c r="BL585" s="4" t="str">
        <v>Midmar</v>
      </c>
      <c r="BM585" s="4" t="str">
        <v>Midmar</v>
      </c>
      <c r="BN585" s="4" t="str">
        <v>Midmar</v>
      </c>
      <c r="BO585" s="4" t="str">
        <v>Midmar</v>
      </c>
      <c r="BP585" s="4" t="str">
        <v>Midmar</v>
      </c>
      <c r="BQ585" s="4" t="str">
        <v>Midmar</v>
      </c>
      <c r="BR585" s="4" t="str">
        <v>Midmar</v>
      </c>
      <c r="BS585" s="4" t="str">
        <v>Midmar</v>
      </c>
      <c r="BT585" s="4" t="str">
        <v>Midmar</v>
      </c>
      <c r="BU585" s="4" t="str">
        <v>Midmar</v>
      </c>
      <c r="BV585" s="4" t="str">
        <v>Midmar</v>
      </c>
      <c r="BX585" s="4" t="str">
        <v>MH 41</v>
      </c>
      <c r="BY585" s="4" t="str">
        <v>MH 41</v>
      </c>
      <c r="BZ585" s="4" t="str">
        <v>MH 41</v>
      </c>
      <c r="CA585" s="4" t="str">
        <v>MH 41</v>
      </c>
      <c r="CB585" s="4" t="str">
        <v>MH 41</v>
      </c>
      <c r="CC585" s="4" t="str">
        <v>MH 41</v>
      </c>
      <c r="CD585" s="4" t="str">
        <v>MH 41</v>
      </c>
      <c r="CE585" s="4" t="str">
        <v>MH 41</v>
      </c>
      <c r="CF585" s="4" t="str">
        <v>MH 41</v>
      </c>
      <c r="CG585" s="4" t="str">
        <v>MH 41</v>
      </c>
      <c r="CH585" s="4" t="str">
        <v>MH 41</v>
      </c>
      <c r="CI585" s="4" t="str">
        <v>MH 41</v>
      </c>
      <c r="CJ585" s="4" t="str">
        <v>MH 41</v>
      </c>
      <c r="CK585" s="4" t="str">
        <v>MH 41</v>
      </c>
      <c r="CL585" s="4" t="str">
        <v>MH 41</v>
      </c>
      <c r="CM585" s="4" t="str">
        <v>MH 41</v>
      </c>
      <c r="CN585" s="4" t="str">
        <v>MH 41</v>
      </c>
      <c r="CO585" s="4" t="str">
        <v>MH 41</v>
      </c>
      <c r="CP585" s="4" t="str">
        <v>MH 41</v>
      </c>
      <c r="CQ585" s="4" t="str">
        <v>MH 41</v>
      </c>
      <c r="CR585" s="4" t="str">
        <v>MH 41</v>
      </c>
      <c r="CS585" s="4" t="str">
        <v>MH 41</v>
      </c>
      <c r="CT585" s="4" t="str">
        <v>MH 41</v>
      </c>
      <c r="CU585" s="4" t="str">
        <v>MH 41</v>
      </c>
      <c r="CV585" s="4" t="str">
        <v>MH 41</v>
      </c>
      <c r="CW585" s="4" t="str">
        <v>MH 41</v>
      </c>
      <c r="CX585" s="4" t="str">
        <v>MH 41</v>
      </c>
      <c r="CY585" s="4" t="str">
        <v>MH 41</v>
      </c>
      <c r="CZ585" s="4" t="str">
        <v>MH 41</v>
      </c>
      <c r="DA585" s="4" t="str">
        <v>MH 41</v>
      </c>
    </row>
    <row r="586" spans="1:105" x14ac:dyDescent="0.35">
      <c r="A586" s="4" t="s">
        <v>1603</v>
      </c>
      <c r="B586" s="4" t="s">
        <v>1602</v>
      </c>
      <c r="C586" s="4" t="s">
        <v>3105</v>
      </c>
      <c r="AS586" s="4" t="str">
        <v>Mixed breed</v>
      </c>
      <c r="AT586" s="4" t="str">
        <v>Mixed breed</v>
      </c>
      <c r="AU586" s="4" t="str">
        <v>Mixed breed</v>
      </c>
      <c r="AV586" s="4" t="str">
        <v>Mixed breed</v>
      </c>
      <c r="AW586" s="4" t="str">
        <v>Mixed breed</v>
      </c>
      <c r="AX586" s="4" t="str">
        <v>Mixed breed</v>
      </c>
      <c r="AY586" s="4" t="str">
        <v>Mixed breed</v>
      </c>
      <c r="AZ586" s="4" t="str">
        <v>Mixed breed</v>
      </c>
      <c r="BA586" s="4" t="str">
        <v>Mixed breed</v>
      </c>
      <c r="BB586" s="4" t="str">
        <v>Mixed breed</v>
      </c>
      <c r="BC586" s="4" t="str">
        <v>Mixed breed</v>
      </c>
      <c r="BD586" s="4" t="str">
        <v>Mixed breed</v>
      </c>
      <c r="BE586" s="4" t="str">
        <v>Mixed breed</v>
      </c>
      <c r="BF586" s="4" t="str">
        <v>Mixed breed</v>
      </c>
      <c r="BG586" s="4" t="str">
        <v>Mixed breed</v>
      </c>
      <c r="BH586" s="4" t="str">
        <v>Mixed breed</v>
      </c>
      <c r="BI586" s="4" t="str">
        <v>Mixed breed</v>
      </c>
      <c r="BJ586" s="4" t="str">
        <v>Mixed breed</v>
      </c>
      <c r="BK586" s="4" t="str">
        <v>Mixed breed</v>
      </c>
      <c r="BL586" s="4" t="str">
        <v>Mixed breed</v>
      </c>
      <c r="BM586" s="4" t="str">
        <v>Mixed breed</v>
      </c>
      <c r="BN586" s="4" t="str">
        <v>Mixed breed</v>
      </c>
      <c r="BO586" s="4" t="str">
        <v>Mixed breed</v>
      </c>
      <c r="BP586" s="4" t="str">
        <v>Mixed breed</v>
      </c>
      <c r="BQ586" s="4" t="str">
        <v>Mixed breed</v>
      </c>
      <c r="BR586" s="4" t="str">
        <v>Mixed breed</v>
      </c>
      <c r="BS586" s="4" t="str">
        <v>Mixed breed</v>
      </c>
      <c r="BT586" s="4" t="str">
        <v>Mixed breed</v>
      </c>
      <c r="BU586" s="4" t="str">
        <v>Mixed breed</v>
      </c>
      <c r="BV586" s="4" t="str">
        <v>Mixed breed</v>
      </c>
      <c r="BX586" s="4" t="str">
        <v>Midmar</v>
      </c>
      <c r="BY586" s="4" t="str">
        <v>Midmar</v>
      </c>
      <c r="BZ586" s="4" t="str">
        <v>Midmar</v>
      </c>
      <c r="CA586" s="4" t="str">
        <v>Midmar</v>
      </c>
      <c r="CB586" s="4" t="str">
        <v>Midmar</v>
      </c>
      <c r="CC586" s="4" t="str">
        <v>Midmar</v>
      </c>
      <c r="CD586" s="4" t="str">
        <v>Midmar</v>
      </c>
      <c r="CE586" s="4" t="str">
        <v>Midmar</v>
      </c>
      <c r="CF586" s="4" t="str">
        <v>Midmar</v>
      </c>
      <c r="CG586" s="4" t="str">
        <v>Midmar</v>
      </c>
      <c r="CH586" s="4" t="str">
        <v>Midmar</v>
      </c>
      <c r="CI586" s="4" t="str">
        <v>Midmar</v>
      </c>
      <c r="CJ586" s="4" t="str">
        <v>Midmar</v>
      </c>
      <c r="CK586" s="4" t="str">
        <v>Midmar</v>
      </c>
      <c r="CL586" s="4" t="str">
        <v>Midmar</v>
      </c>
      <c r="CM586" s="4" t="str">
        <v>Midmar</v>
      </c>
      <c r="CN586" s="4" t="str">
        <v>Midmar</v>
      </c>
      <c r="CO586" s="4" t="str">
        <v>Midmar</v>
      </c>
      <c r="CP586" s="4" t="str">
        <v>Midmar</v>
      </c>
      <c r="CQ586" s="4" t="str">
        <v>Midmar</v>
      </c>
      <c r="CR586" s="4" t="str">
        <v>Midmar</v>
      </c>
      <c r="CS586" s="4" t="str">
        <v>Midmar</v>
      </c>
      <c r="CT586" s="4" t="str">
        <v>Midmar</v>
      </c>
      <c r="CU586" s="4" t="str">
        <v>Midmar</v>
      </c>
      <c r="CV586" s="4" t="str">
        <v>Midmar</v>
      </c>
      <c r="CW586" s="4" t="str">
        <v>Midmar</v>
      </c>
      <c r="CX586" s="4" t="str">
        <v>Midmar</v>
      </c>
      <c r="CY586" s="4" t="str">
        <v>Midmar</v>
      </c>
      <c r="CZ586" s="4" t="str">
        <v>Midmar</v>
      </c>
      <c r="DA586" s="4" t="str">
        <v>Midmar</v>
      </c>
    </row>
    <row r="587" spans="1:105" x14ac:dyDescent="0.35">
      <c r="A587" s="4" t="s">
        <v>1603</v>
      </c>
      <c r="B587" s="4" t="s">
        <v>1602</v>
      </c>
      <c r="C587" s="4" t="s">
        <v>3106</v>
      </c>
      <c r="AS587" s="4" t="str">
        <v>Mixed East African</v>
      </c>
      <c r="AT587" s="4" t="str">
        <v>Mixed East African</v>
      </c>
      <c r="AU587" s="4" t="str">
        <v>Mixed East African</v>
      </c>
      <c r="AV587" s="4" t="str">
        <v>Mixed East African</v>
      </c>
      <c r="AW587" s="4" t="str">
        <v>Mixed East African</v>
      </c>
      <c r="AX587" s="4" t="str">
        <v>Mixed East African</v>
      </c>
      <c r="AY587" s="4" t="str">
        <v>Mixed East African</v>
      </c>
      <c r="AZ587" s="4" t="str">
        <v>Mixed East African</v>
      </c>
      <c r="BA587" s="4" t="str">
        <v>Mixed East African</v>
      </c>
      <c r="BB587" s="4" t="str">
        <v>Mixed East African</v>
      </c>
      <c r="BC587" s="4" t="str">
        <v>Mixed East African</v>
      </c>
      <c r="BD587" s="4" t="str">
        <v>Mixed East African</v>
      </c>
      <c r="BE587" s="4" t="str">
        <v>Mixed East African</v>
      </c>
      <c r="BF587" s="4" t="str">
        <v>Mixed East African</v>
      </c>
      <c r="BG587" s="4" t="str">
        <v>Mixed East African</v>
      </c>
      <c r="BH587" s="4" t="str">
        <v>Mixed East African</v>
      </c>
      <c r="BI587" s="4" t="str">
        <v>Mixed East African</v>
      </c>
      <c r="BJ587" s="4" t="str">
        <v>Mixed East African</v>
      </c>
      <c r="BK587" s="4" t="str">
        <v>Mixed East African</v>
      </c>
      <c r="BL587" s="4" t="str">
        <v>Mixed East African</v>
      </c>
      <c r="BM587" s="4" t="str">
        <v>Mixed East African</v>
      </c>
      <c r="BN587" s="4" t="str">
        <v>Mixed East African</v>
      </c>
      <c r="BO587" s="4" t="str">
        <v>Mixed East African</v>
      </c>
      <c r="BP587" s="4" t="str">
        <v>Mixed East African</v>
      </c>
      <c r="BQ587" s="4" t="str">
        <v>Mixed East African</v>
      </c>
      <c r="BR587" s="4" t="str">
        <v>Mixed East African</v>
      </c>
      <c r="BS587" s="4" t="str">
        <v>Mixed East African</v>
      </c>
      <c r="BT587" s="4" t="str">
        <v>Mixed East African</v>
      </c>
      <c r="BU587" s="4" t="str">
        <v>Mixed East African</v>
      </c>
      <c r="BV587" s="4" t="str">
        <v>Mixed East African</v>
      </c>
      <c r="BX587" s="4" t="str">
        <v>Mixed breed</v>
      </c>
      <c r="BY587" s="4" t="str">
        <v>Mixed breed</v>
      </c>
      <c r="BZ587" s="4" t="str">
        <v>Mixed breed</v>
      </c>
      <c r="CA587" s="4" t="str">
        <v>Mixed breed</v>
      </c>
      <c r="CB587" s="4" t="str">
        <v>Mixed breed</v>
      </c>
      <c r="CC587" s="4" t="str">
        <v>Mixed breed</v>
      </c>
      <c r="CD587" s="4" t="str">
        <v>Mixed breed</v>
      </c>
      <c r="CE587" s="4" t="str">
        <v>Mixed breed</v>
      </c>
      <c r="CF587" s="4" t="str">
        <v>Mixed breed</v>
      </c>
      <c r="CG587" s="4" t="str">
        <v>Mixed breed</v>
      </c>
      <c r="CH587" s="4" t="str">
        <v>Mixed breed</v>
      </c>
      <c r="CI587" s="4" t="str">
        <v>Mixed breed</v>
      </c>
      <c r="CJ587" s="4" t="str">
        <v>Mixed breed</v>
      </c>
      <c r="CK587" s="4" t="str">
        <v>Mixed breed</v>
      </c>
      <c r="CL587" s="4" t="str">
        <v>Mixed breed</v>
      </c>
      <c r="CM587" s="4" t="str">
        <v>Mixed breed</v>
      </c>
      <c r="CN587" s="4" t="str">
        <v>Mixed breed</v>
      </c>
      <c r="CO587" s="4" t="str">
        <v>Mixed breed</v>
      </c>
      <c r="CP587" s="4" t="str">
        <v>Mixed breed</v>
      </c>
      <c r="CQ587" s="4" t="str">
        <v>Mixed breed</v>
      </c>
      <c r="CR587" s="4" t="str">
        <v>Mixed breed</v>
      </c>
      <c r="CS587" s="4" t="str">
        <v>Mixed breed</v>
      </c>
      <c r="CT587" s="4" t="str">
        <v>Mixed breed</v>
      </c>
      <c r="CU587" s="4" t="str">
        <v>Mixed breed</v>
      </c>
      <c r="CV587" s="4" t="str">
        <v>Mixed breed</v>
      </c>
      <c r="CW587" s="4" t="str">
        <v>Mixed breed</v>
      </c>
      <c r="CX587" s="4" t="str">
        <v>Mixed breed</v>
      </c>
      <c r="CY587" s="4" t="str">
        <v>Mixed breed</v>
      </c>
      <c r="CZ587" s="4" t="str">
        <v>Mixed breed</v>
      </c>
      <c r="DA587" s="4" t="str">
        <v>Mixed breed</v>
      </c>
    </row>
    <row r="588" spans="1:105" x14ac:dyDescent="0.35">
      <c r="A588" s="4" t="s">
        <v>1603</v>
      </c>
      <c r="B588" s="4" t="s">
        <v>1602</v>
      </c>
      <c r="C588" s="4" t="s">
        <v>3107</v>
      </c>
      <c r="AS588" s="4" t="str">
        <v>MK05/0297</v>
      </c>
      <c r="AT588" s="4" t="str">
        <v>MK05/0297</v>
      </c>
      <c r="AU588" s="4" t="str">
        <v>MK05/0297</v>
      </c>
      <c r="AV588" s="4" t="str">
        <v>MK05/0297</v>
      </c>
      <c r="AW588" s="4" t="str">
        <v>MK05/0297</v>
      </c>
      <c r="AX588" s="4" t="str">
        <v>MK05/0297</v>
      </c>
      <c r="AY588" s="4" t="str">
        <v>MK05/0297</v>
      </c>
      <c r="AZ588" s="4" t="str">
        <v>MK05/0297</v>
      </c>
      <c r="BA588" s="4" t="str">
        <v>MK05/0297</v>
      </c>
      <c r="BB588" s="4" t="str">
        <v>MK05/0297</v>
      </c>
      <c r="BC588" s="4" t="str">
        <v>MK05/0297</v>
      </c>
      <c r="BD588" s="4" t="str">
        <v>MK05/0297</v>
      </c>
      <c r="BE588" s="4" t="str">
        <v>MK05/0297</v>
      </c>
      <c r="BF588" s="4" t="str">
        <v>MK05/0297</v>
      </c>
      <c r="BG588" s="4" t="str">
        <v>MK05/0297</v>
      </c>
      <c r="BH588" s="4" t="str">
        <v>MK05/0297</v>
      </c>
      <c r="BI588" s="4" t="str">
        <v>MK05/0297</v>
      </c>
      <c r="BJ588" s="4" t="str">
        <v>MK05/0297</v>
      </c>
      <c r="BK588" s="4" t="str">
        <v>MK05/0297</v>
      </c>
      <c r="BL588" s="4" t="str">
        <v>MK05/0297</v>
      </c>
      <c r="BM588" s="4" t="str">
        <v>MK05/0297</v>
      </c>
      <c r="BN588" s="4" t="str">
        <v>MK05/0297</v>
      </c>
      <c r="BO588" s="4" t="str">
        <v>MK05/0297</v>
      </c>
      <c r="BP588" s="4" t="str">
        <v>MK05/0297</v>
      </c>
      <c r="BQ588" s="4" t="str">
        <v>MK05/0297</v>
      </c>
      <c r="BR588" s="4" t="str">
        <v>MK05/0297</v>
      </c>
      <c r="BS588" s="4" t="str">
        <v>MK05/0297</v>
      </c>
      <c r="BT588" s="4" t="str">
        <v>MK05/0297</v>
      </c>
      <c r="BU588" s="4" t="str">
        <v>MK05/0297</v>
      </c>
      <c r="BV588" s="4" t="str">
        <v>MK05/0297</v>
      </c>
      <c r="BX588" s="4" t="str">
        <v>Mixed East African</v>
      </c>
      <c r="BY588" s="4" t="str">
        <v>Mixed East African</v>
      </c>
      <c r="BZ588" s="4" t="str">
        <v>Mixed East African</v>
      </c>
      <c r="CA588" s="4" t="str">
        <v>Mixed East African</v>
      </c>
      <c r="CB588" s="4" t="str">
        <v>Mixed East African</v>
      </c>
      <c r="CC588" s="4" t="str">
        <v>Mixed East African</v>
      </c>
      <c r="CD588" s="4" t="str">
        <v>Mixed East African</v>
      </c>
      <c r="CE588" s="4" t="str">
        <v>Mixed East African</v>
      </c>
      <c r="CF588" s="4" t="str">
        <v>Mixed East African</v>
      </c>
      <c r="CG588" s="4" t="str">
        <v>Mixed East African</v>
      </c>
      <c r="CH588" s="4" t="str">
        <v>Mixed East African</v>
      </c>
      <c r="CI588" s="4" t="str">
        <v>Mixed East African</v>
      </c>
      <c r="CJ588" s="4" t="str">
        <v>Mixed East African</v>
      </c>
      <c r="CK588" s="4" t="str">
        <v>Mixed East African</v>
      </c>
      <c r="CL588" s="4" t="str">
        <v>Mixed East African</v>
      </c>
      <c r="CM588" s="4" t="str">
        <v>Mixed East African</v>
      </c>
      <c r="CN588" s="4" t="str">
        <v>Mixed East African</v>
      </c>
      <c r="CO588" s="4" t="str">
        <v>Mixed East African</v>
      </c>
      <c r="CP588" s="4" t="str">
        <v>Mixed East African</v>
      </c>
      <c r="CQ588" s="4" t="str">
        <v>Mixed East African</v>
      </c>
      <c r="CR588" s="4" t="str">
        <v>Mixed East African</v>
      </c>
      <c r="CS588" s="4" t="str">
        <v>Mixed East African</v>
      </c>
      <c r="CT588" s="4" t="str">
        <v>Mixed East African</v>
      </c>
      <c r="CU588" s="4" t="str">
        <v>Mixed East African</v>
      </c>
      <c r="CV588" s="4" t="str">
        <v>Mixed East African</v>
      </c>
      <c r="CW588" s="4" t="str">
        <v>Mixed East African</v>
      </c>
      <c r="CX588" s="4" t="str">
        <v>Mixed East African</v>
      </c>
      <c r="CY588" s="4" t="str">
        <v>Mixed East African</v>
      </c>
      <c r="CZ588" s="4" t="str">
        <v>Mixed East African</v>
      </c>
      <c r="DA588" s="4" t="str">
        <v>Mixed East African</v>
      </c>
    </row>
    <row r="589" spans="1:105" x14ac:dyDescent="0.35">
      <c r="A589" s="4" t="s">
        <v>1603</v>
      </c>
      <c r="B589" s="4" t="s">
        <v>1602</v>
      </c>
      <c r="C589" s="4" t="s">
        <v>3108</v>
      </c>
      <c r="AS589" s="4" t="str">
        <v>MLB 49</v>
      </c>
      <c r="AT589" s="4" t="str">
        <v>MLB 49</v>
      </c>
      <c r="AU589" s="4" t="str">
        <v>MLB 49</v>
      </c>
      <c r="AV589" s="4" t="str">
        <v>MLB 49</v>
      </c>
      <c r="AW589" s="4" t="str">
        <v>MLB 49</v>
      </c>
      <c r="AX589" s="4" t="str">
        <v>MLB 49</v>
      </c>
      <c r="AY589" s="4" t="str">
        <v>MLB 49</v>
      </c>
      <c r="AZ589" s="4" t="str">
        <v>MLB 49</v>
      </c>
      <c r="BA589" s="4" t="str">
        <v>MLB 49</v>
      </c>
      <c r="BB589" s="4" t="str">
        <v>MLB 49</v>
      </c>
      <c r="BC589" s="4" t="str">
        <v>MLB 49</v>
      </c>
      <c r="BD589" s="4" t="str">
        <v>MLB 49</v>
      </c>
      <c r="BE589" s="4" t="str">
        <v>MLB 49</v>
      </c>
      <c r="BF589" s="4" t="str">
        <v>MLB 49</v>
      </c>
      <c r="BG589" s="4" t="str">
        <v>MLB 49</v>
      </c>
      <c r="BH589" s="4" t="str">
        <v>MLB 49</v>
      </c>
      <c r="BI589" s="4" t="str">
        <v>MLB 49</v>
      </c>
      <c r="BJ589" s="4" t="str">
        <v>MLB 49</v>
      </c>
      <c r="BK589" s="4" t="str">
        <v>MLB 49</v>
      </c>
      <c r="BL589" s="4" t="str">
        <v>MLB 49</v>
      </c>
      <c r="BM589" s="4" t="str">
        <v>MLB 49</v>
      </c>
      <c r="BN589" s="4" t="str">
        <v>MLB 49</v>
      </c>
      <c r="BO589" s="4" t="str">
        <v>MLB 49</v>
      </c>
      <c r="BP589" s="4" t="str">
        <v>MLB 49</v>
      </c>
      <c r="BQ589" s="4" t="str">
        <v>MLB 49</v>
      </c>
      <c r="BR589" s="4" t="str">
        <v>MLB 49</v>
      </c>
      <c r="BS589" s="4" t="str">
        <v>MLB 49</v>
      </c>
      <c r="BT589" s="4" t="str">
        <v>MLB 49</v>
      </c>
      <c r="BU589" s="4" t="str">
        <v>MLB 49</v>
      </c>
      <c r="BV589" s="4" t="str">
        <v>MLB 49</v>
      </c>
      <c r="BX589" s="4" t="str">
        <v>MK05/0297</v>
      </c>
      <c r="BY589" s="4" t="str">
        <v>MK05/0297</v>
      </c>
      <c r="BZ589" s="4" t="str">
        <v>MK05/0297</v>
      </c>
      <c r="CA589" s="4" t="str">
        <v>MK05/0297</v>
      </c>
      <c r="CB589" s="4" t="str">
        <v>MK05/0297</v>
      </c>
      <c r="CC589" s="4" t="str">
        <v>MK05/0297</v>
      </c>
      <c r="CD589" s="4" t="str">
        <v>MK05/0297</v>
      </c>
      <c r="CE589" s="4" t="str">
        <v>MK05/0297</v>
      </c>
      <c r="CF589" s="4" t="str">
        <v>MK05/0297</v>
      </c>
      <c r="CG589" s="4" t="str">
        <v>MK05/0297</v>
      </c>
      <c r="CH589" s="4" t="str">
        <v>MK05/0297</v>
      </c>
      <c r="CI589" s="4" t="str">
        <v>MK05/0297</v>
      </c>
      <c r="CJ589" s="4" t="str">
        <v>MK05/0297</v>
      </c>
      <c r="CK589" s="4" t="str">
        <v>MK05/0297</v>
      </c>
      <c r="CL589" s="4" t="str">
        <v>MK05/0297</v>
      </c>
      <c r="CM589" s="4" t="str">
        <v>MK05/0297</v>
      </c>
      <c r="CN589" s="4" t="str">
        <v>MK05/0297</v>
      </c>
      <c r="CO589" s="4" t="str">
        <v>MK05/0297</v>
      </c>
      <c r="CP589" s="4" t="str">
        <v>MK05/0297</v>
      </c>
      <c r="CQ589" s="4" t="str">
        <v>MK05/0297</v>
      </c>
      <c r="CR589" s="4" t="str">
        <v>MK05/0297</v>
      </c>
      <c r="CS589" s="4" t="str">
        <v>MK05/0297</v>
      </c>
      <c r="CT589" s="4" t="str">
        <v>MK05/0297</v>
      </c>
      <c r="CU589" s="4" t="str">
        <v>MK05/0297</v>
      </c>
      <c r="CV589" s="4" t="str">
        <v>MK05/0297</v>
      </c>
      <c r="CW589" s="4" t="str">
        <v>MK05/0297</v>
      </c>
      <c r="CX589" s="4" t="str">
        <v>MK05/0297</v>
      </c>
      <c r="CY589" s="4" t="str">
        <v>MK05/0297</v>
      </c>
      <c r="CZ589" s="4" t="str">
        <v>MK05/0297</v>
      </c>
      <c r="DA589" s="4" t="str">
        <v>MK05/0297</v>
      </c>
    </row>
    <row r="590" spans="1:105" x14ac:dyDescent="0.35">
      <c r="A590" s="4" t="s">
        <v>1603</v>
      </c>
      <c r="B590" s="4" t="s">
        <v>1602</v>
      </c>
      <c r="C590" s="4" t="s">
        <v>3109</v>
      </c>
      <c r="AS590" s="4" t="str">
        <v>MM 603</v>
      </c>
      <c r="AT590" s="4" t="str">
        <v>MM 603</v>
      </c>
      <c r="AU590" s="4" t="str">
        <v>MM 603</v>
      </c>
      <c r="AV590" s="4" t="str">
        <v>MM 603</v>
      </c>
      <c r="AW590" s="4" t="str">
        <v>MM 603</v>
      </c>
      <c r="AX590" s="4" t="str">
        <v>MM 603</v>
      </c>
      <c r="AY590" s="4" t="str">
        <v>MM 603</v>
      </c>
      <c r="AZ590" s="4" t="str">
        <v>MM 603</v>
      </c>
      <c r="BA590" s="4" t="str">
        <v>MM 603</v>
      </c>
      <c r="BB590" s="4" t="str">
        <v>MM 603</v>
      </c>
      <c r="BC590" s="4" t="str">
        <v>MM 603</v>
      </c>
      <c r="BD590" s="4" t="str">
        <v>MM 603</v>
      </c>
      <c r="BE590" s="4" t="str">
        <v>MM 603</v>
      </c>
      <c r="BF590" s="4" t="str">
        <v>MM 603</v>
      </c>
      <c r="BG590" s="4" t="str">
        <v>MM 603</v>
      </c>
      <c r="BH590" s="4" t="str">
        <v>MM 603</v>
      </c>
      <c r="BI590" s="4" t="str">
        <v>MM 603</v>
      </c>
      <c r="BJ590" s="4" t="str">
        <v>MM 603</v>
      </c>
      <c r="BK590" s="4" t="str">
        <v>MM 603</v>
      </c>
      <c r="BL590" s="4" t="str">
        <v>MM 603</v>
      </c>
      <c r="BM590" s="4" t="str">
        <v>MM 603</v>
      </c>
      <c r="BN590" s="4" t="str">
        <v>MM 603</v>
      </c>
      <c r="BO590" s="4" t="str">
        <v>MM 603</v>
      </c>
      <c r="BP590" s="4" t="str">
        <v>MM 603</v>
      </c>
      <c r="BQ590" s="4" t="str">
        <v>MM 603</v>
      </c>
      <c r="BR590" s="4" t="str">
        <v>MM 603</v>
      </c>
      <c r="BS590" s="4" t="str">
        <v>MM 603</v>
      </c>
      <c r="BT590" s="4" t="str">
        <v>MM 603</v>
      </c>
      <c r="BU590" s="4" t="str">
        <v>MM 603</v>
      </c>
      <c r="BV590" s="4" t="str">
        <v>MM 603</v>
      </c>
      <c r="BX590" s="4" t="str">
        <v>MLB 49</v>
      </c>
      <c r="BY590" s="4" t="str">
        <v>MLB 49</v>
      </c>
      <c r="BZ590" s="4" t="str">
        <v>MLB 49</v>
      </c>
      <c r="CA590" s="4" t="str">
        <v>MLB 49</v>
      </c>
      <c r="CB590" s="4" t="str">
        <v>MLB 49</v>
      </c>
      <c r="CC590" s="4" t="str">
        <v>MLB 49</v>
      </c>
      <c r="CD590" s="4" t="str">
        <v>MLB 49</v>
      </c>
      <c r="CE590" s="4" t="str">
        <v>MLB 49</v>
      </c>
      <c r="CF590" s="4" t="str">
        <v>MLB 49</v>
      </c>
      <c r="CG590" s="4" t="str">
        <v>MLB 49</v>
      </c>
      <c r="CH590" s="4" t="str">
        <v>MLB 49</v>
      </c>
      <c r="CI590" s="4" t="str">
        <v>MLB 49</v>
      </c>
      <c r="CJ590" s="4" t="str">
        <v>MLB 49</v>
      </c>
      <c r="CK590" s="4" t="str">
        <v>MLB 49</v>
      </c>
      <c r="CL590" s="4" t="str">
        <v>MLB 49</v>
      </c>
      <c r="CM590" s="4" t="str">
        <v>MLB 49</v>
      </c>
      <c r="CN590" s="4" t="str">
        <v>MLB 49</v>
      </c>
      <c r="CO590" s="4" t="str">
        <v>MLB 49</v>
      </c>
      <c r="CP590" s="4" t="str">
        <v>MLB 49</v>
      </c>
      <c r="CQ590" s="4" t="str">
        <v>MLB 49</v>
      </c>
      <c r="CR590" s="4" t="str">
        <v>MLB 49</v>
      </c>
      <c r="CS590" s="4" t="str">
        <v>MLB 49</v>
      </c>
      <c r="CT590" s="4" t="str">
        <v>MLB 49</v>
      </c>
      <c r="CU590" s="4" t="str">
        <v>MLB 49</v>
      </c>
      <c r="CV590" s="4" t="str">
        <v>MLB 49</v>
      </c>
      <c r="CW590" s="4" t="str">
        <v>MLB 49</v>
      </c>
      <c r="CX590" s="4" t="str">
        <v>MLB 49</v>
      </c>
      <c r="CY590" s="4" t="str">
        <v>MLB 49</v>
      </c>
      <c r="CZ590" s="4" t="str">
        <v>MLB 49</v>
      </c>
      <c r="DA590" s="4" t="str">
        <v>MLB 49</v>
      </c>
    </row>
    <row r="591" spans="1:105" x14ac:dyDescent="0.35">
      <c r="A591" s="4" t="s">
        <v>1603</v>
      </c>
      <c r="B591" s="4" t="s">
        <v>1602</v>
      </c>
      <c r="C591" s="4" t="s">
        <v>3110</v>
      </c>
      <c r="AS591" s="4" t="str">
        <v>MM 604</v>
      </c>
      <c r="AT591" s="4" t="str">
        <v>MM 604</v>
      </c>
      <c r="AU591" s="4" t="str">
        <v>MM 604</v>
      </c>
      <c r="AV591" s="4" t="str">
        <v>MM 604</v>
      </c>
      <c r="AW591" s="4" t="str">
        <v>MM 604</v>
      </c>
      <c r="AX591" s="4" t="str">
        <v>MM 604</v>
      </c>
      <c r="AY591" s="4" t="str">
        <v>MM 604</v>
      </c>
      <c r="AZ591" s="4" t="str">
        <v>MM 604</v>
      </c>
      <c r="BA591" s="4" t="str">
        <v>MM 604</v>
      </c>
      <c r="BB591" s="4" t="str">
        <v>MM 604</v>
      </c>
      <c r="BC591" s="4" t="str">
        <v>MM 604</v>
      </c>
      <c r="BD591" s="4" t="str">
        <v>MM 604</v>
      </c>
      <c r="BE591" s="4" t="str">
        <v>MM 604</v>
      </c>
      <c r="BF591" s="4" t="str">
        <v>MM 604</v>
      </c>
      <c r="BG591" s="4" t="str">
        <v>MM 604</v>
      </c>
      <c r="BH591" s="4" t="str">
        <v>MM 604</v>
      </c>
      <c r="BI591" s="4" t="str">
        <v>MM 604</v>
      </c>
      <c r="BJ591" s="4" t="str">
        <v>MM 604</v>
      </c>
      <c r="BK591" s="4" t="str">
        <v>MM 604</v>
      </c>
      <c r="BL591" s="4" t="str">
        <v>MM 604</v>
      </c>
      <c r="BM591" s="4" t="str">
        <v>MM 604</v>
      </c>
      <c r="BN591" s="4" t="str">
        <v>MM 604</v>
      </c>
      <c r="BO591" s="4" t="str">
        <v>MM 604</v>
      </c>
      <c r="BP591" s="4" t="str">
        <v>MM 604</v>
      </c>
      <c r="BQ591" s="4" t="str">
        <v>MM 604</v>
      </c>
      <c r="BR591" s="4" t="str">
        <v>MM 604</v>
      </c>
      <c r="BS591" s="4" t="str">
        <v>MM 604</v>
      </c>
      <c r="BT591" s="4" t="str">
        <v>MM 604</v>
      </c>
      <c r="BU591" s="4" t="str">
        <v>MM 604</v>
      </c>
      <c r="BV591" s="4" t="str">
        <v>MM 604</v>
      </c>
      <c r="BX591" s="4" t="str">
        <v>MM 603</v>
      </c>
      <c r="BY591" s="4" t="str">
        <v>MM 603</v>
      </c>
      <c r="BZ591" s="4" t="str">
        <v>MM 603</v>
      </c>
      <c r="CA591" s="4" t="str">
        <v>MM 603</v>
      </c>
      <c r="CB591" s="4" t="str">
        <v>MM 603</v>
      </c>
      <c r="CC591" s="4" t="str">
        <v>MM 603</v>
      </c>
      <c r="CD591" s="4" t="str">
        <v>MM 603</v>
      </c>
      <c r="CE591" s="4" t="str">
        <v>MM 603</v>
      </c>
      <c r="CF591" s="4" t="str">
        <v>MM 603</v>
      </c>
      <c r="CG591" s="4" t="str">
        <v>MM 603</v>
      </c>
      <c r="CH591" s="4" t="str">
        <v>MM 603</v>
      </c>
      <c r="CI591" s="4" t="str">
        <v>MM 603</v>
      </c>
      <c r="CJ591" s="4" t="str">
        <v>MM 603</v>
      </c>
      <c r="CK591" s="4" t="str">
        <v>MM 603</v>
      </c>
      <c r="CL591" s="4" t="str">
        <v>MM 603</v>
      </c>
      <c r="CM591" s="4" t="str">
        <v>MM 603</v>
      </c>
      <c r="CN591" s="4" t="str">
        <v>MM 603</v>
      </c>
      <c r="CO591" s="4" t="str">
        <v>MM 603</v>
      </c>
      <c r="CP591" s="4" t="str">
        <v>MM 603</v>
      </c>
      <c r="CQ591" s="4" t="str">
        <v>MM 603</v>
      </c>
      <c r="CR591" s="4" t="str">
        <v>MM 603</v>
      </c>
      <c r="CS591" s="4" t="str">
        <v>MM 603</v>
      </c>
      <c r="CT591" s="4" t="str">
        <v>MM 603</v>
      </c>
      <c r="CU591" s="4" t="str">
        <v>MM 603</v>
      </c>
      <c r="CV591" s="4" t="str">
        <v>MM 603</v>
      </c>
      <c r="CW591" s="4" t="str">
        <v>MM 603</v>
      </c>
      <c r="CX591" s="4" t="str">
        <v>MM 603</v>
      </c>
      <c r="CY591" s="4" t="str">
        <v>MM 603</v>
      </c>
      <c r="CZ591" s="4" t="str">
        <v>MM 603</v>
      </c>
      <c r="DA591" s="4" t="str">
        <v>MM 603</v>
      </c>
    </row>
    <row r="592" spans="1:105" x14ac:dyDescent="0.35">
      <c r="A592" s="4" t="s">
        <v>1603</v>
      </c>
      <c r="B592" s="4" t="s">
        <v>1602</v>
      </c>
      <c r="C592" s="4" t="s">
        <v>3111</v>
      </c>
      <c r="AS592" s="4" t="str">
        <v>MM 612</v>
      </c>
      <c r="AT592" s="4" t="str">
        <v>MM 612</v>
      </c>
      <c r="AU592" s="4" t="str">
        <v>MM 612</v>
      </c>
      <c r="AV592" s="4" t="str">
        <v>MM 612</v>
      </c>
      <c r="AW592" s="4" t="str">
        <v>MM 612</v>
      </c>
      <c r="AX592" s="4" t="str">
        <v>MM 612</v>
      </c>
      <c r="AY592" s="4" t="str">
        <v>MM 612</v>
      </c>
      <c r="AZ592" s="4" t="str">
        <v>MM 612</v>
      </c>
      <c r="BA592" s="4" t="str">
        <v>MM 612</v>
      </c>
      <c r="BB592" s="4" t="str">
        <v>MM 612</v>
      </c>
      <c r="BC592" s="4" t="str">
        <v>MM 612</v>
      </c>
      <c r="BD592" s="4" t="str">
        <v>MM 612</v>
      </c>
      <c r="BE592" s="4" t="str">
        <v>MM 612</v>
      </c>
      <c r="BF592" s="4" t="str">
        <v>MM 612</v>
      </c>
      <c r="BG592" s="4" t="str">
        <v>MM 612</v>
      </c>
      <c r="BH592" s="4" t="str">
        <v>MM 612</v>
      </c>
      <c r="BI592" s="4" t="str">
        <v>MM 612</v>
      </c>
      <c r="BJ592" s="4" t="str">
        <v>MM 612</v>
      </c>
      <c r="BK592" s="4" t="str">
        <v>MM 612</v>
      </c>
      <c r="BL592" s="4" t="str">
        <v>MM 612</v>
      </c>
      <c r="BM592" s="4" t="str">
        <v>MM 612</v>
      </c>
      <c r="BN592" s="4" t="str">
        <v>MM 612</v>
      </c>
      <c r="BO592" s="4" t="str">
        <v>MM 612</v>
      </c>
      <c r="BP592" s="4" t="str">
        <v>MM 612</v>
      </c>
      <c r="BQ592" s="4" t="str">
        <v>MM 612</v>
      </c>
      <c r="BR592" s="4" t="str">
        <v>MM 612</v>
      </c>
      <c r="BS592" s="4" t="str">
        <v>MM 612</v>
      </c>
      <c r="BT592" s="4" t="str">
        <v>MM 612</v>
      </c>
      <c r="BU592" s="4" t="str">
        <v>MM 612</v>
      </c>
      <c r="BV592" s="4" t="str">
        <v>MM 612</v>
      </c>
      <c r="BX592" s="4" t="str">
        <v>MM 604</v>
      </c>
      <c r="BY592" s="4" t="str">
        <v>MM 604</v>
      </c>
      <c r="BZ592" s="4" t="str">
        <v>MM 604</v>
      </c>
      <c r="CA592" s="4" t="str">
        <v>MM 604</v>
      </c>
      <c r="CB592" s="4" t="str">
        <v>MM 604</v>
      </c>
      <c r="CC592" s="4" t="str">
        <v>MM 604</v>
      </c>
      <c r="CD592" s="4" t="str">
        <v>MM 604</v>
      </c>
      <c r="CE592" s="4" t="str">
        <v>MM 604</v>
      </c>
      <c r="CF592" s="4" t="str">
        <v>MM 604</v>
      </c>
      <c r="CG592" s="4" t="str">
        <v>MM 604</v>
      </c>
      <c r="CH592" s="4" t="str">
        <v>MM 604</v>
      </c>
      <c r="CI592" s="4" t="str">
        <v>MM 604</v>
      </c>
      <c r="CJ592" s="4" t="str">
        <v>MM 604</v>
      </c>
      <c r="CK592" s="4" t="str">
        <v>MM 604</v>
      </c>
      <c r="CL592" s="4" t="str">
        <v>MM 604</v>
      </c>
      <c r="CM592" s="4" t="str">
        <v>MM 604</v>
      </c>
      <c r="CN592" s="4" t="str">
        <v>MM 604</v>
      </c>
      <c r="CO592" s="4" t="str">
        <v>MM 604</v>
      </c>
      <c r="CP592" s="4" t="str">
        <v>MM 604</v>
      </c>
      <c r="CQ592" s="4" t="str">
        <v>MM 604</v>
      </c>
      <c r="CR592" s="4" t="str">
        <v>MM 604</v>
      </c>
      <c r="CS592" s="4" t="str">
        <v>MM 604</v>
      </c>
      <c r="CT592" s="4" t="str">
        <v>MM 604</v>
      </c>
      <c r="CU592" s="4" t="str">
        <v>MM 604</v>
      </c>
      <c r="CV592" s="4" t="str">
        <v>MM 604</v>
      </c>
      <c r="CW592" s="4" t="str">
        <v>MM 604</v>
      </c>
      <c r="CX592" s="4" t="str">
        <v>MM 604</v>
      </c>
      <c r="CY592" s="4" t="str">
        <v>MM 604</v>
      </c>
      <c r="CZ592" s="4" t="str">
        <v>MM 604</v>
      </c>
      <c r="DA592" s="4" t="str">
        <v>MM 604</v>
      </c>
    </row>
    <row r="593" spans="1:105" x14ac:dyDescent="0.35">
      <c r="A593" s="4" t="s">
        <v>1603</v>
      </c>
      <c r="B593" s="4" t="s">
        <v>1602</v>
      </c>
      <c r="C593" s="4" t="s">
        <v>3112</v>
      </c>
      <c r="AS593" s="4" t="str">
        <v>MM 752</v>
      </c>
      <c r="AT593" s="4" t="str">
        <v>MM 752</v>
      </c>
      <c r="AU593" s="4" t="str">
        <v>MM 752</v>
      </c>
      <c r="AV593" s="4" t="str">
        <v>MM 752</v>
      </c>
      <c r="AW593" s="4" t="str">
        <v>MM 752</v>
      </c>
      <c r="AX593" s="4" t="str">
        <v>MM 752</v>
      </c>
      <c r="AY593" s="4" t="str">
        <v>MM 752</v>
      </c>
      <c r="AZ593" s="4" t="str">
        <v>MM 752</v>
      </c>
      <c r="BA593" s="4" t="str">
        <v>MM 752</v>
      </c>
      <c r="BB593" s="4" t="str">
        <v>MM 752</v>
      </c>
      <c r="BC593" s="4" t="str">
        <v>MM 752</v>
      </c>
      <c r="BD593" s="4" t="str">
        <v>MM 752</v>
      </c>
      <c r="BE593" s="4" t="str">
        <v>MM 752</v>
      </c>
      <c r="BF593" s="4" t="str">
        <v>MM 752</v>
      </c>
      <c r="BG593" s="4" t="str">
        <v>MM 752</v>
      </c>
      <c r="BH593" s="4" t="str">
        <v>MM 752</v>
      </c>
      <c r="BI593" s="4" t="str">
        <v>MM 752</v>
      </c>
      <c r="BJ593" s="4" t="str">
        <v>MM 752</v>
      </c>
      <c r="BK593" s="4" t="str">
        <v>MM 752</v>
      </c>
      <c r="BL593" s="4" t="str">
        <v>MM 752</v>
      </c>
      <c r="BM593" s="4" t="str">
        <v>MM 752</v>
      </c>
      <c r="BN593" s="4" t="str">
        <v>MM 752</v>
      </c>
      <c r="BO593" s="4" t="str">
        <v>MM 752</v>
      </c>
      <c r="BP593" s="4" t="str">
        <v>MM 752</v>
      </c>
      <c r="BQ593" s="4" t="str">
        <v>MM 752</v>
      </c>
      <c r="BR593" s="4" t="str">
        <v>MM 752</v>
      </c>
      <c r="BS593" s="4" t="str">
        <v>MM 752</v>
      </c>
      <c r="BT593" s="4" t="str">
        <v>MM 752</v>
      </c>
      <c r="BU593" s="4" t="str">
        <v>MM 752</v>
      </c>
      <c r="BV593" s="4" t="str">
        <v>MM 752</v>
      </c>
      <c r="BX593" s="4" t="str">
        <v>MM 612</v>
      </c>
      <c r="BY593" s="4" t="str">
        <v>MM 612</v>
      </c>
      <c r="BZ593" s="4" t="str">
        <v>MM 612</v>
      </c>
      <c r="CA593" s="4" t="str">
        <v>MM 612</v>
      </c>
      <c r="CB593" s="4" t="str">
        <v>MM 612</v>
      </c>
      <c r="CC593" s="4" t="str">
        <v>MM 612</v>
      </c>
      <c r="CD593" s="4" t="str">
        <v>MM 612</v>
      </c>
      <c r="CE593" s="4" t="str">
        <v>MM 612</v>
      </c>
      <c r="CF593" s="4" t="str">
        <v>MM 612</v>
      </c>
      <c r="CG593" s="4" t="str">
        <v>MM 612</v>
      </c>
      <c r="CH593" s="4" t="str">
        <v>MM 612</v>
      </c>
      <c r="CI593" s="4" t="str">
        <v>MM 612</v>
      </c>
      <c r="CJ593" s="4" t="str">
        <v>MM 612</v>
      </c>
      <c r="CK593" s="4" t="str">
        <v>MM 612</v>
      </c>
      <c r="CL593" s="4" t="str">
        <v>MM 612</v>
      </c>
      <c r="CM593" s="4" t="str">
        <v>MM 612</v>
      </c>
      <c r="CN593" s="4" t="str">
        <v>MM 612</v>
      </c>
      <c r="CO593" s="4" t="str">
        <v>MM 612</v>
      </c>
      <c r="CP593" s="4" t="str">
        <v>MM 612</v>
      </c>
      <c r="CQ593" s="4" t="str">
        <v>MM 612</v>
      </c>
      <c r="CR593" s="4" t="str">
        <v>MM 612</v>
      </c>
      <c r="CS593" s="4" t="str">
        <v>MM 612</v>
      </c>
      <c r="CT593" s="4" t="str">
        <v>MM 612</v>
      </c>
      <c r="CU593" s="4" t="str">
        <v>MM 612</v>
      </c>
      <c r="CV593" s="4" t="str">
        <v>MM 612</v>
      </c>
      <c r="CW593" s="4" t="str">
        <v>MM 612</v>
      </c>
      <c r="CX593" s="4" t="str">
        <v>MM 612</v>
      </c>
      <c r="CY593" s="4" t="str">
        <v>MM 612</v>
      </c>
      <c r="CZ593" s="4" t="str">
        <v>MM 612</v>
      </c>
      <c r="DA593" s="4" t="str">
        <v>MM 612</v>
      </c>
    </row>
    <row r="594" spans="1:105" x14ac:dyDescent="0.35">
      <c r="A594" s="4" t="s">
        <v>1603</v>
      </c>
      <c r="B594" s="4" t="s">
        <v>1602</v>
      </c>
      <c r="C594" s="4" t="s">
        <v>3113</v>
      </c>
      <c r="AS594" s="4" t="str">
        <v>MM 96/4884</v>
      </c>
      <c r="AT594" s="4" t="str">
        <v>MM 96/4884</v>
      </c>
      <c r="AU594" s="4" t="str">
        <v>MM 96/4884</v>
      </c>
      <c r="AV594" s="4" t="str">
        <v>MM 96/4884</v>
      </c>
      <c r="AW594" s="4" t="str">
        <v>MM 96/4884</v>
      </c>
      <c r="AX594" s="4" t="str">
        <v>MM 96/4884</v>
      </c>
      <c r="AY594" s="4" t="str">
        <v>MM 96/4884</v>
      </c>
      <c r="AZ594" s="4" t="str">
        <v>MM 96/4884</v>
      </c>
      <c r="BA594" s="4" t="str">
        <v>MM 96/4884</v>
      </c>
      <c r="BB594" s="4" t="str">
        <v>MM 96/4884</v>
      </c>
      <c r="BC594" s="4" t="str">
        <v>MM 96/4884</v>
      </c>
      <c r="BD594" s="4" t="str">
        <v>MM 96/4884</v>
      </c>
      <c r="BE594" s="4" t="str">
        <v>MM 96/4884</v>
      </c>
      <c r="BF594" s="4" t="str">
        <v>MM 96/4884</v>
      </c>
      <c r="BG594" s="4" t="str">
        <v>MM 96/4884</v>
      </c>
      <c r="BH594" s="4" t="str">
        <v>MM 96/4884</v>
      </c>
      <c r="BI594" s="4" t="str">
        <v>MM 96/4884</v>
      </c>
      <c r="BJ594" s="4" t="str">
        <v>MM 96/4884</v>
      </c>
      <c r="BK594" s="4" t="str">
        <v>MM 96/4884</v>
      </c>
      <c r="BL594" s="4" t="str">
        <v>MM 96/4884</v>
      </c>
      <c r="BM594" s="4" t="str">
        <v>MM 96/4884</v>
      </c>
      <c r="BN594" s="4" t="str">
        <v>MM 96/4884</v>
      </c>
      <c r="BO594" s="4" t="str">
        <v>MM 96/4884</v>
      </c>
      <c r="BP594" s="4" t="str">
        <v>MM 96/4884</v>
      </c>
      <c r="BQ594" s="4" t="str">
        <v>MM 96/4884</v>
      </c>
      <c r="BR594" s="4" t="str">
        <v>MM 96/4884</v>
      </c>
      <c r="BS594" s="4" t="str">
        <v>MM 96/4884</v>
      </c>
      <c r="BT594" s="4" t="str">
        <v>MM 96/4884</v>
      </c>
      <c r="BU594" s="4" t="str">
        <v>MM 96/4884</v>
      </c>
      <c r="BV594" s="4" t="str">
        <v>MM 96/4884</v>
      </c>
      <c r="BX594" s="4" t="str">
        <v>MM 752</v>
      </c>
      <c r="BY594" s="4" t="str">
        <v>MM 752</v>
      </c>
      <c r="BZ594" s="4" t="str">
        <v>MM 752</v>
      </c>
      <c r="CA594" s="4" t="str">
        <v>MM 752</v>
      </c>
      <c r="CB594" s="4" t="str">
        <v>MM 752</v>
      </c>
      <c r="CC594" s="4" t="str">
        <v>MM 752</v>
      </c>
      <c r="CD594" s="4" t="str">
        <v>MM 752</v>
      </c>
      <c r="CE594" s="4" t="str">
        <v>MM 752</v>
      </c>
      <c r="CF594" s="4" t="str">
        <v>MM 752</v>
      </c>
      <c r="CG594" s="4" t="str">
        <v>MM 752</v>
      </c>
      <c r="CH594" s="4" t="str">
        <v>MM 752</v>
      </c>
      <c r="CI594" s="4" t="str">
        <v>MM 752</v>
      </c>
      <c r="CJ594" s="4" t="str">
        <v>MM 752</v>
      </c>
      <c r="CK594" s="4" t="str">
        <v>MM 752</v>
      </c>
      <c r="CL594" s="4" t="str">
        <v>MM 752</v>
      </c>
      <c r="CM594" s="4" t="str">
        <v>MM 752</v>
      </c>
      <c r="CN594" s="4" t="str">
        <v>MM 752</v>
      </c>
      <c r="CO594" s="4" t="str">
        <v>MM 752</v>
      </c>
      <c r="CP594" s="4" t="str">
        <v>MM 752</v>
      </c>
      <c r="CQ594" s="4" t="str">
        <v>MM 752</v>
      </c>
      <c r="CR594" s="4" t="str">
        <v>MM 752</v>
      </c>
      <c r="CS594" s="4" t="str">
        <v>MM 752</v>
      </c>
      <c r="CT594" s="4" t="str">
        <v>MM 752</v>
      </c>
      <c r="CU594" s="4" t="str">
        <v>MM 752</v>
      </c>
      <c r="CV594" s="4" t="str">
        <v>MM 752</v>
      </c>
      <c r="CW594" s="4" t="str">
        <v>MM 752</v>
      </c>
      <c r="CX594" s="4" t="str">
        <v>MM 752</v>
      </c>
      <c r="CY594" s="4" t="str">
        <v>MM 752</v>
      </c>
      <c r="CZ594" s="4" t="str">
        <v>MM 752</v>
      </c>
      <c r="DA594" s="4" t="str">
        <v>MM 752</v>
      </c>
    </row>
    <row r="595" spans="1:105" x14ac:dyDescent="0.35">
      <c r="A595" s="4" t="s">
        <v>1603</v>
      </c>
      <c r="B595" s="4" t="s">
        <v>1602</v>
      </c>
      <c r="C595" s="4" t="s">
        <v>3114</v>
      </c>
      <c r="AS595" s="4" t="str">
        <v>MM 96/5280</v>
      </c>
      <c r="AT595" s="4" t="str">
        <v>MM 96/5280</v>
      </c>
      <c r="AU595" s="4" t="str">
        <v>MM 96/5280</v>
      </c>
      <c r="AV595" s="4" t="str">
        <v>MM 96/5280</v>
      </c>
      <c r="AW595" s="4" t="str">
        <v>MM 96/5280</v>
      </c>
      <c r="AX595" s="4" t="str">
        <v>MM 96/5280</v>
      </c>
      <c r="AY595" s="4" t="str">
        <v>MM 96/5280</v>
      </c>
      <c r="AZ595" s="4" t="str">
        <v>MM 96/5280</v>
      </c>
      <c r="BA595" s="4" t="str">
        <v>MM 96/5280</v>
      </c>
      <c r="BB595" s="4" t="str">
        <v>MM 96/5280</v>
      </c>
      <c r="BC595" s="4" t="str">
        <v>MM 96/5280</v>
      </c>
      <c r="BD595" s="4" t="str">
        <v>MM 96/5280</v>
      </c>
      <c r="BE595" s="4" t="str">
        <v>MM 96/5280</v>
      </c>
      <c r="BF595" s="4" t="str">
        <v>MM 96/5280</v>
      </c>
      <c r="BG595" s="4" t="str">
        <v>MM 96/5280</v>
      </c>
      <c r="BH595" s="4" t="str">
        <v>MM 96/5280</v>
      </c>
      <c r="BI595" s="4" t="str">
        <v>MM 96/5280</v>
      </c>
      <c r="BJ595" s="4" t="str">
        <v>MM 96/5280</v>
      </c>
      <c r="BK595" s="4" t="str">
        <v>MM 96/5280</v>
      </c>
      <c r="BL595" s="4" t="str">
        <v>MM 96/5280</v>
      </c>
      <c r="BM595" s="4" t="str">
        <v>MM 96/5280</v>
      </c>
      <c r="BN595" s="4" t="str">
        <v>MM 96/5280</v>
      </c>
      <c r="BO595" s="4" t="str">
        <v>MM 96/5280</v>
      </c>
      <c r="BP595" s="4" t="str">
        <v>MM 96/5280</v>
      </c>
      <c r="BQ595" s="4" t="str">
        <v>MM 96/5280</v>
      </c>
      <c r="BR595" s="4" t="str">
        <v>MM 96/5280</v>
      </c>
      <c r="BS595" s="4" t="str">
        <v>MM 96/5280</v>
      </c>
      <c r="BT595" s="4" t="str">
        <v>MM 96/5280</v>
      </c>
      <c r="BU595" s="4" t="str">
        <v>MM 96/5280</v>
      </c>
      <c r="BV595" s="4" t="str">
        <v>MM 96/5280</v>
      </c>
      <c r="BX595" s="4" t="str">
        <v>MM 96/4884</v>
      </c>
      <c r="BY595" s="4" t="str">
        <v>MM 96/4884</v>
      </c>
      <c r="BZ595" s="4" t="str">
        <v>MM 96/4884</v>
      </c>
      <c r="CA595" s="4" t="str">
        <v>MM 96/4884</v>
      </c>
      <c r="CB595" s="4" t="str">
        <v>MM 96/4884</v>
      </c>
      <c r="CC595" s="4" t="str">
        <v>MM 96/4884</v>
      </c>
      <c r="CD595" s="4" t="str">
        <v>MM 96/4884</v>
      </c>
      <c r="CE595" s="4" t="str">
        <v>MM 96/4884</v>
      </c>
      <c r="CF595" s="4" t="str">
        <v>MM 96/4884</v>
      </c>
      <c r="CG595" s="4" t="str">
        <v>MM 96/4884</v>
      </c>
      <c r="CH595" s="4" t="str">
        <v>MM 96/4884</v>
      </c>
      <c r="CI595" s="4" t="str">
        <v>MM 96/4884</v>
      </c>
      <c r="CJ595" s="4" t="str">
        <v>MM 96/4884</v>
      </c>
      <c r="CK595" s="4" t="str">
        <v>MM 96/4884</v>
      </c>
      <c r="CL595" s="4" t="str">
        <v>MM 96/4884</v>
      </c>
      <c r="CM595" s="4" t="str">
        <v>MM 96/4884</v>
      </c>
      <c r="CN595" s="4" t="str">
        <v>MM 96/4884</v>
      </c>
      <c r="CO595" s="4" t="str">
        <v>MM 96/4884</v>
      </c>
      <c r="CP595" s="4" t="str">
        <v>MM 96/4884</v>
      </c>
      <c r="CQ595" s="4" t="str">
        <v>MM 96/4884</v>
      </c>
      <c r="CR595" s="4" t="str">
        <v>MM 96/4884</v>
      </c>
      <c r="CS595" s="4" t="str">
        <v>MM 96/4884</v>
      </c>
      <c r="CT595" s="4" t="str">
        <v>MM 96/4884</v>
      </c>
      <c r="CU595" s="4" t="str">
        <v>MM 96/4884</v>
      </c>
      <c r="CV595" s="4" t="str">
        <v>MM 96/4884</v>
      </c>
      <c r="CW595" s="4" t="str">
        <v>MM 96/4884</v>
      </c>
      <c r="CX595" s="4" t="str">
        <v>MM 96/4884</v>
      </c>
      <c r="CY595" s="4" t="str">
        <v>MM 96/4884</v>
      </c>
      <c r="CZ595" s="4" t="str">
        <v>MM 96/4884</v>
      </c>
      <c r="DA595" s="4" t="str">
        <v>MM 96/4884</v>
      </c>
    </row>
    <row r="596" spans="1:105" x14ac:dyDescent="0.35">
      <c r="A596" s="4" t="s">
        <v>1603</v>
      </c>
      <c r="B596" s="4" t="s">
        <v>1602</v>
      </c>
      <c r="C596" s="4" t="s">
        <v>3115</v>
      </c>
      <c r="AS596" s="4" t="str">
        <v>MMV 400</v>
      </c>
      <c r="AT596" s="4" t="str">
        <v>MMV 400</v>
      </c>
      <c r="AU596" s="4" t="str">
        <v>MMV 400</v>
      </c>
      <c r="AV596" s="4" t="str">
        <v>MMV 400</v>
      </c>
      <c r="AW596" s="4" t="str">
        <v>MMV 400</v>
      </c>
      <c r="AX596" s="4" t="str">
        <v>MMV 400</v>
      </c>
      <c r="AY596" s="4" t="str">
        <v>MMV 400</v>
      </c>
      <c r="AZ596" s="4" t="str">
        <v>MMV 400</v>
      </c>
      <c r="BA596" s="4" t="str">
        <v>MMV 400</v>
      </c>
      <c r="BB596" s="4" t="str">
        <v>MMV 400</v>
      </c>
      <c r="BC596" s="4" t="str">
        <v>MMV 400</v>
      </c>
      <c r="BD596" s="4" t="str">
        <v>MMV 400</v>
      </c>
      <c r="BE596" s="4" t="str">
        <v>MMV 400</v>
      </c>
      <c r="BF596" s="4" t="str">
        <v>MMV 400</v>
      </c>
      <c r="BG596" s="4" t="str">
        <v>MMV 400</v>
      </c>
      <c r="BH596" s="4" t="str">
        <v>MMV 400</v>
      </c>
      <c r="BI596" s="4" t="str">
        <v>MMV 400</v>
      </c>
      <c r="BJ596" s="4" t="str">
        <v>MMV 400</v>
      </c>
      <c r="BK596" s="4" t="str">
        <v>MMV 400</v>
      </c>
      <c r="BL596" s="4" t="str">
        <v>MMV 400</v>
      </c>
      <c r="BM596" s="4" t="str">
        <v>MMV 400</v>
      </c>
      <c r="BN596" s="4" t="str">
        <v>MMV 400</v>
      </c>
      <c r="BO596" s="4" t="str">
        <v>MMV 400</v>
      </c>
      <c r="BP596" s="4" t="str">
        <v>MMV 400</v>
      </c>
      <c r="BQ596" s="4" t="str">
        <v>MMV 400</v>
      </c>
      <c r="BR596" s="4" t="str">
        <v>MMV 400</v>
      </c>
      <c r="BS596" s="4" t="str">
        <v>MMV 400</v>
      </c>
      <c r="BT596" s="4" t="str">
        <v>MMV 400</v>
      </c>
      <c r="BU596" s="4" t="str">
        <v>MMV 400</v>
      </c>
      <c r="BV596" s="4" t="str">
        <v>MMV 400</v>
      </c>
      <c r="BX596" s="4" t="str">
        <v>MM 96/5280</v>
      </c>
      <c r="BY596" s="4" t="str">
        <v>MM 96/5280</v>
      </c>
      <c r="BZ596" s="4" t="str">
        <v>MM 96/5280</v>
      </c>
      <c r="CA596" s="4" t="str">
        <v>MM 96/5280</v>
      </c>
      <c r="CB596" s="4" t="str">
        <v>MM 96/5280</v>
      </c>
      <c r="CC596" s="4" t="str">
        <v>MM 96/5280</v>
      </c>
      <c r="CD596" s="4" t="str">
        <v>MM 96/5280</v>
      </c>
      <c r="CE596" s="4" t="str">
        <v>MM 96/5280</v>
      </c>
      <c r="CF596" s="4" t="str">
        <v>MM 96/5280</v>
      </c>
      <c r="CG596" s="4" t="str">
        <v>MM 96/5280</v>
      </c>
      <c r="CH596" s="4" t="str">
        <v>MM 96/5280</v>
      </c>
      <c r="CI596" s="4" t="str">
        <v>MM 96/5280</v>
      </c>
      <c r="CJ596" s="4" t="str">
        <v>MM 96/5280</v>
      </c>
      <c r="CK596" s="4" t="str">
        <v>MM 96/5280</v>
      </c>
      <c r="CL596" s="4" t="str">
        <v>MM 96/5280</v>
      </c>
      <c r="CM596" s="4" t="str">
        <v>MM 96/5280</v>
      </c>
      <c r="CN596" s="4" t="str">
        <v>MM 96/5280</v>
      </c>
      <c r="CO596" s="4" t="str">
        <v>MM 96/5280</v>
      </c>
      <c r="CP596" s="4" t="str">
        <v>MM 96/5280</v>
      </c>
      <c r="CQ596" s="4" t="str">
        <v>MM 96/5280</v>
      </c>
      <c r="CR596" s="4" t="str">
        <v>MM 96/5280</v>
      </c>
      <c r="CS596" s="4" t="str">
        <v>MM 96/5280</v>
      </c>
      <c r="CT596" s="4" t="str">
        <v>MM 96/5280</v>
      </c>
      <c r="CU596" s="4" t="str">
        <v>MM 96/5280</v>
      </c>
      <c r="CV596" s="4" t="str">
        <v>MM 96/5280</v>
      </c>
      <c r="CW596" s="4" t="str">
        <v>MM 96/5280</v>
      </c>
      <c r="CX596" s="4" t="str">
        <v>MM 96/5280</v>
      </c>
      <c r="CY596" s="4" t="str">
        <v>MM 96/5280</v>
      </c>
      <c r="CZ596" s="4" t="str">
        <v>MM 96/5280</v>
      </c>
      <c r="DA596" s="4" t="str">
        <v>MM 96/5280</v>
      </c>
    </row>
    <row r="597" spans="1:105" x14ac:dyDescent="0.35">
      <c r="A597" s="4" t="s">
        <v>1603</v>
      </c>
      <c r="B597" s="4" t="s">
        <v>1602</v>
      </c>
      <c r="C597" s="4" t="s">
        <v>3116</v>
      </c>
      <c r="AS597" s="4" t="str">
        <v>MOK TRZ 87</v>
      </c>
      <c r="AT597" s="4" t="str">
        <v>MOK TRZ 87</v>
      </c>
      <c r="AU597" s="4" t="str">
        <v>MOK TRZ 87</v>
      </c>
      <c r="AV597" s="4" t="str">
        <v>MOK TRZ 87</v>
      </c>
      <c r="AW597" s="4" t="str">
        <v>MOK TRZ 87</v>
      </c>
      <c r="AX597" s="4" t="str">
        <v>MOK TRZ 87</v>
      </c>
      <c r="AY597" s="4" t="str">
        <v>MOK TRZ 87</v>
      </c>
      <c r="AZ597" s="4" t="str">
        <v>MOK TRZ 87</v>
      </c>
      <c r="BA597" s="4" t="str">
        <v>MOK TRZ 87</v>
      </c>
      <c r="BB597" s="4" t="str">
        <v>MOK TRZ 87</v>
      </c>
      <c r="BC597" s="4" t="str">
        <v>MOK TRZ 87</v>
      </c>
      <c r="BD597" s="4" t="str">
        <v>MOK TRZ 87</v>
      </c>
      <c r="BE597" s="4" t="str">
        <v>MOK TRZ 87</v>
      </c>
      <c r="BF597" s="4" t="str">
        <v>MOK TRZ 87</v>
      </c>
      <c r="BG597" s="4" t="str">
        <v>MOK TRZ 87</v>
      </c>
      <c r="BH597" s="4" t="str">
        <v>MOK TRZ 87</v>
      </c>
      <c r="BI597" s="4" t="str">
        <v>MOK TRZ 87</v>
      </c>
      <c r="BJ597" s="4" t="str">
        <v>MOK TRZ 87</v>
      </c>
      <c r="BK597" s="4" t="str">
        <v>MOK TRZ 87</v>
      </c>
      <c r="BL597" s="4" t="str">
        <v>MOK TRZ 87</v>
      </c>
      <c r="BM597" s="4" t="str">
        <v>MOK TRZ 87</v>
      </c>
      <c r="BN597" s="4" t="str">
        <v>MOK TRZ 87</v>
      </c>
      <c r="BO597" s="4" t="str">
        <v>MOK TRZ 87</v>
      </c>
      <c r="BP597" s="4" t="str">
        <v>MOK TRZ 87</v>
      </c>
      <c r="BQ597" s="4" t="str">
        <v>MOK TRZ 87</v>
      </c>
      <c r="BR597" s="4" t="str">
        <v>MOK TRZ 87</v>
      </c>
      <c r="BS597" s="4" t="str">
        <v>MOK TRZ 87</v>
      </c>
      <c r="BT597" s="4" t="str">
        <v>MOK TRZ 87</v>
      </c>
      <c r="BU597" s="4" t="str">
        <v>MOK TRZ 87</v>
      </c>
      <c r="BV597" s="4" t="str">
        <v>MOK TRZ 87</v>
      </c>
      <c r="BX597" s="4" t="str">
        <v>MMV 400</v>
      </c>
      <c r="BY597" s="4" t="str">
        <v>MMV 400</v>
      </c>
      <c r="BZ597" s="4" t="str">
        <v>MMV 400</v>
      </c>
      <c r="CA597" s="4" t="str">
        <v>MMV 400</v>
      </c>
      <c r="CB597" s="4" t="str">
        <v>MMV 400</v>
      </c>
      <c r="CC597" s="4" t="str">
        <v>MMV 400</v>
      </c>
      <c r="CD597" s="4" t="str">
        <v>MMV 400</v>
      </c>
      <c r="CE597" s="4" t="str">
        <v>MMV 400</v>
      </c>
      <c r="CF597" s="4" t="str">
        <v>MMV 400</v>
      </c>
      <c r="CG597" s="4" t="str">
        <v>MMV 400</v>
      </c>
      <c r="CH597" s="4" t="str">
        <v>MMV 400</v>
      </c>
      <c r="CI597" s="4" t="str">
        <v>MMV 400</v>
      </c>
      <c r="CJ597" s="4" t="str">
        <v>MMV 400</v>
      </c>
      <c r="CK597" s="4" t="str">
        <v>MMV 400</v>
      </c>
      <c r="CL597" s="4" t="str">
        <v>MMV 400</v>
      </c>
      <c r="CM597" s="4" t="str">
        <v>MMV 400</v>
      </c>
      <c r="CN597" s="4" t="str">
        <v>MMV 400</v>
      </c>
      <c r="CO597" s="4" t="str">
        <v>MMV 400</v>
      </c>
      <c r="CP597" s="4" t="str">
        <v>MMV 400</v>
      </c>
      <c r="CQ597" s="4" t="str">
        <v>MMV 400</v>
      </c>
      <c r="CR597" s="4" t="str">
        <v>MMV 400</v>
      </c>
      <c r="CS597" s="4" t="str">
        <v>MMV 400</v>
      </c>
      <c r="CT597" s="4" t="str">
        <v>MMV 400</v>
      </c>
      <c r="CU597" s="4" t="str">
        <v>MMV 400</v>
      </c>
      <c r="CV597" s="4" t="str">
        <v>MMV 400</v>
      </c>
      <c r="CW597" s="4" t="str">
        <v>MMV 400</v>
      </c>
      <c r="CX597" s="4" t="str">
        <v>MMV 400</v>
      </c>
      <c r="CY597" s="4" t="str">
        <v>MMV 400</v>
      </c>
      <c r="CZ597" s="4" t="str">
        <v>MMV 400</v>
      </c>
      <c r="DA597" s="4" t="str">
        <v>MMV 400</v>
      </c>
    </row>
    <row r="598" spans="1:105" x14ac:dyDescent="0.35">
      <c r="A598" s="4" t="s">
        <v>1603</v>
      </c>
      <c r="B598" s="4" t="s">
        <v>1602</v>
      </c>
      <c r="C598" s="4" t="s">
        <v>3092</v>
      </c>
      <c r="AS598" s="4" t="str">
        <v>Mopane</v>
      </c>
      <c r="AT598" s="4" t="str">
        <v>Mopane</v>
      </c>
      <c r="AU598" s="4" t="str">
        <v>Mopane</v>
      </c>
      <c r="AV598" s="4" t="str">
        <v>Mopane</v>
      </c>
      <c r="AW598" s="4" t="str">
        <v>Mopane</v>
      </c>
      <c r="AX598" s="4" t="str">
        <v>Mopane</v>
      </c>
      <c r="AY598" s="4" t="str">
        <v>Mopane</v>
      </c>
      <c r="AZ598" s="4" t="str">
        <v>Mopane</v>
      </c>
      <c r="BA598" s="4" t="str">
        <v>Mopane</v>
      </c>
      <c r="BB598" s="4" t="str">
        <v>Mopane</v>
      </c>
      <c r="BC598" s="4" t="str">
        <v>Mopane</v>
      </c>
      <c r="BD598" s="4" t="str">
        <v>Mopane</v>
      </c>
      <c r="BE598" s="4" t="str">
        <v>Mopane</v>
      </c>
      <c r="BF598" s="4" t="str">
        <v>Mopane</v>
      </c>
      <c r="BG598" s="4" t="str">
        <v>Mopane</v>
      </c>
      <c r="BH598" s="4" t="str">
        <v>Mopane</v>
      </c>
      <c r="BI598" s="4" t="str">
        <v>Mopane</v>
      </c>
      <c r="BJ598" s="4" t="str">
        <v>Mopane</v>
      </c>
      <c r="BK598" s="4" t="str">
        <v>Mopane</v>
      </c>
      <c r="BL598" s="4" t="str">
        <v>Mopane</v>
      </c>
      <c r="BM598" s="4" t="str">
        <v>Mopane</v>
      </c>
      <c r="BN598" s="4" t="str">
        <v>Mopane</v>
      </c>
      <c r="BO598" s="4" t="str">
        <v>Mopane</v>
      </c>
      <c r="BP598" s="4" t="str">
        <v>Mopane</v>
      </c>
      <c r="BQ598" s="4" t="str">
        <v>Mopane</v>
      </c>
      <c r="BR598" s="4" t="str">
        <v>Mopane</v>
      </c>
      <c r="BS598" s="4" t="str">
        <v>Mopane</v>
      </c>
      <c r="BT598" s="4" t="str">
        <v>Mopane</v>
      </c>
      <c r="BU598" s="4" t="str">
        <v>Mopane</v>
      </c>
      <c r="BV598" s="4" t="str">
        <v>Mopane</v>
      </c>
      <c r="BX598" s="4" t="str">
        <v>MOK TRZ 87</v>
      </c>
      <c r="BY598" s="4" t="str">
        <v>MOK TRZ 87</v>
      </c>
      <c r="BZ598" s="4" t="str">
        <v>MOK TRZ 87</v>
      </c>
      <c r="CA598" s="4" t="str">
        <v>MOK TRZ 87</v>
      </c>
      <c r="CB598" s="4" t="str">
        <v>MOK TRZ 87</v>
      </c>
      <c r="CC598" s="4" t="str">
        <v>MOK TRZ 87</v>
      </c>
      <c r="CD598" s="4" t="str">
        <v>MOK TRZ 87</v>
      </c>
      <c r="CE598" s="4" t="str">
        <v>MOK TRZ 87</v>
      </c>
      <c r="CF598" s="4" t="str">
        <v>MOK TRZ 87</v>
      </c>
      <c r="CG598" s="4" t="str">
        <v>MOK TRZ 87</v>
      </c>
      <c r="CH598" s="4" t="str">
        <v>MOK TRZ 87</v>
      </c>
      <c r="CI598" s="4" t="str">
        <v>MOK TRZ 87</v>
      </c>
      <c r="CJ598" s="4" t="str">
        <v>MOK TRZ 87</v>
      </c>
      <c r="CK598" s="4" t="str">
        <v>MOK TRZ 87</v>
      </c>
      <c r="CL598" s="4" t="str">
        <v>MOK TRZ 87</v>
      </c>
      <c r="CM598" s="4" t="str">
        <v>MOK TRZ 87</v>
      </c>
      <c r="CN598" s="4" t="str">
        <v>MOK TRZ 87</v>
      </c>
      <c r="CO598" s="4" t="str">
        <v>MOK TRZ 87</v>
      </c>
      <c r="CP598" s="4" t="str">
        <v>MOK TRZ 87</v>
      </c>
      <c r="CQ598" s="4" t="str">
        <v>MOK TRZ 87</v>
      </c>
      <c r="CR598" s="4" t="str">
        <v>MOK TRZ 87</v>
      </c>
      <c r="CS598" s="4" t="str">
        <v>MOK TRZ 87</v>
      </c>
      <c r="CT598" s="4" t="str">
        <v>MOK TRZ 87</v>
      </c>
      <c r="CU598" s="4" t="str">
        <v>MOK TRZ 87</v>
      </c>
      <c r="CV598" s="4" t="str">
        <v>MOK TRZ 87</v>
      </c>
      <c r="CW598" s="4" t="str">
        <v>MOK TRZ 87</v>
      </c>
      <c r="CX598" s="4" t="str">
        <v>MOK TRZ 87</v>
      </c>
      <c r="CY598" s="4" t="str">
        <v>MOK TRZ 87</v>
      </c>
      <c r="CZ598" s="4" t="str">
        <v>MOK TRZ 87</v>
      </c>
      <c r="DA598" s="4" t="str">
        <v>MOK TRZ 87</v>
      </c>
    </row>
    <row r="599" spans="1:105" x14ac:dyDescent="0.35">
      <c r="A599" s="4" t="s">
        <v>1603</v>
      </c>
      <c r="B599" s="4" t="s">
        <v>1602</v>
      </c>
      <c r="C599" s="4" t="s">
        <v>3117</v>
      </c>
      <c r="AS599" s="4" t="str">
        <v>Mougne</v>
      </c>
      <c r="AT599" s="4" t="str">
        <v>Mougne</v>
      </c>
      <c r="AU599" s="4" t="str">
        <v>Mougne</v>
      </c>
      <c r="AV599" s="4" t="str">
        <v>Mougne</v>
      </c>
      <c r="AW599" s="4" t="str">
        <v>Mougne</v>
      </c>
      <c r="AX599" s="4" t="str">
        <v>Mougne</v>
      </c>
      <c r="AY599" s="4" t="str">
        <v>Mougne</v>
      </c>
      <c r="AZ599" s="4" t="str">
        <v>Mougne</v>
      </c>
      <c r="BA599" s="4" t="str">
        <v>Mougne</v>
      </c>
      <c r="BB599" s="4" t="str">
        <v>Mougne</v>
      </c>
      <c r="BC599" s="4" t="str">
        <v>Mougne</v>
      </c>
      <c r="BD599" s="4" t="str">
        <v>Mougne</v>
      </c>
      <c r="BE599" s="4" t="str">
        <v>Mougne</v>
      </c>
      <c r="BF599" s="4" t="str">
        <v>Mougne</v>
      </c>
      <c r="BG599" s="4" t="str">
        <v>Mougne</v>
      </c>
      <c r="BH599" s="4" t="str">
        <v>Mougne</v>
      </c>
      <c r="BI599" s="4" t="str">
        <v>Mougne</v>
      </c>
      <c r="BJ599" s="4" t="str">
        <v>Mougne</v>
      </c>
      <c r="BK599" s="4" t="str">
        <v>Mougne</v>
      </c>
      <c r="BL599" s="4" t="str">
        <v>Mougne</v>
      </c>
      <c r="BM599" s="4" t="str">
        <v>Mougne</v>
      </c>
      <c r="BN599" s="4" t="str">
        <v>Mougne</v>
      </c>
      <c r="BO599" s="4" t="str">
        <v>Mougne</v>
      </c>
      <c r="BP599" s="4" t="str">
        <v>Mougne</v>
      </c>
      <c r="BQ599" s="4" t="str">
        <v>Mougne</v>
      </c>
      <c r="BR599" s="4" t="str">
        <v>Mougne</v>
      </c>
      <c r="BS599" s="4" t="str">
        <v>Mougne</v>
      </c>
      <c r="BT599" s="4" t="str">
        <v>Mougne</v>
      </c>
      <c r="BU599" s="4" t="str">
        <v>Mougne</v>
      </c>
      <c r="BV599" s="4" t="str">
        <v>Mougne</v>
      </c>
      <c r="BX599" s="4" t="str">
        <v>Mopane</v>
      </c>
      <c r="BY599" s="4" t="str">
        <v>Mopane</v>
      </c>
      <c r="BZ599" s="4" t="str">
        <v>Mopane</v>
      </c>
      <c r="CA599" s="4" t="str">
        <v>Mopane</v>
      </c>
      <c r="CB599" s="4" t="str">
        <v>Mopane</v>
      </c>
      <c r="CC599" s="4" t="str">
        <v>Mopane</v>
      </c>
      <c r="CD599" s="4" t="str">
        <v>Mopane</v>
      </c>
      <c r="CE599" s="4" t="str">
        <v>Mopane</v>
      </c>
      <c r="CF599" s="4" t="str">
        <v>Mopane</v>
      </c>
      <c r="CG599" s="4" t="str">
        <v>Mopane</v>
      </c>
      <c r="CH599" s="4" t="str">
        <v>Mopane</v>
      </c>
      <c r="CI599" s="4" t="str">
        <v>Mopane</v>
      </c>
      <c r="CJ599" s="4" t="str">
        <v>Mopane</v>
      </c>
      <c r="CK599" s="4" t="str">
        <v>Mopane</v>
      </c>
      <c r="CL599" s="4" t="str">
        <v>Mopane</v>
      </c>
      <c r="CM599" s="4" t="str">
        <v>Mopane</v>
      </c>
      <c r="CN599" s="4" t="str">
        <v>Mopane</v>
      </c>
      <c r="CO599" s="4" t="str">
        <v>Mopane</v>
      </c>
      <c r="CP599" s="4" t="str">
        <v>Mopane</v>
      </c>
      <c r="CQ599" s="4" t="str">
        <v>Mopane</v>
      </c>
      <c r="CR599" s="4" t="str">
        <v>Mopane</v>
      </c>
      <c r="CS599" s="4" t="str">
        <v>Mopane</v>
      </c>
      <c r="CT599" s="4" t="str">
        <v>Mopane</v>
      </c>
      <c r="CU599" s="4" t="str">
        <v>Mopane</v>
      </c>
      <c r="CV599" s="4" t="str">
        <v>Mopane</v>
      </c>
      <c r="CW599" s="4" t="str">
        <v>Mopane</v>
      </c>
      <c r="CX599" s="4" t="str">
        <v>Mopane</v>
      </c>
      <c r="CY599" s="4" t="str">
        <v>Mopane</v>
      </c>
      <c r="CZ599" s="4" t="str">
        <v>Mopane</v>
      </c>
      <c r="DA599" s="4" t="str">
        <v>Mopane</v>
      </c>
    </row>
    <row r="600" spans="1:105" x14ac:dyDescent="0.35">
      <c r="A600" s="4" t="s">
        <v>1603</v>
      </c>
      <c r="B600" s="4" t="s">
        <v>1602</v>
      </c>
      <c r="C600" s="4" t="s">
        <v>3118</v>
      </c>
      <c r="AS600" s="4" t="str">
        <v>Moussa</v>
      </c>
      <c r="AT600" s="4" t="str">
        <v>Moussa</v>
      </c>
      <c r="AU600" s="4" t="str">
        <v>Moussa</v>
      </c>
      <c r="AV600" s="4" t="str">
        <v>Moussa</v>
      </c>
      <c r="AW600" s="4" t="str">
        <v>Moussa</v>
      </c>
      <c r="AX600" s="4" t="str">
        <v>Moussa</v>
      </c>
      <c r="AY600" s="4" t="str">
        <v>Moussa</v>
      </c>
      <c r="AZ600" s="4" t="str">
        <v>Moussa</v>
      </c>
      <c r="BA600" s="4" t="str">
        <v>Moussa</v>
      </c>
      <c r="BB600" s="4" t="str">
        <v>Moussa</v>
      </c>
      <c r="BC600" s="4" t="str">
        <v>Moussa</v>
      </c>
      <c r="BD600" s="4" t="str">
        <v>Moussa</v>
      </c>
      <c r="BE600" s="4" t="str">
        <v>Moussa</v>
      </c>
      <c r="BF600" s="4" t="str">
        <v>Moussa</v>
      </c>
      <c r="BG600" s="4" t="str">
        <v>Moussa</v>
      </c>
      <c r="BH600" s="4" t="str">
        <v>Moussa</v>
      </c>
      <c r="BI600" s="4" t="str">
        <v>Moussa</v>
      </c>
      <c r="BJ600" s="4" t="str">
        <v>Moussa</v>
      </c>
      <c r="BK600" s="4" t="str">
        <v>Moussa</v>
      </c>
      <c r="BL600" s="4" t="str">
        <v>Moussa</v>
      </c>
      <c r="BM600" s="4" t="str">
        <v>Moussa</v>
      </c>
      <c r="BN600" s="4" t="str">
        <v>Moussa</v>
      </c>
      <c r="BO600" s="4" t="str">
        <v>Moussa</v>
      </c>
      <c r="BP600" s="4" t="str">
        <v>Moussa</v>
      </c>
      <c r="BQ600" s="4" t="str">
        <v>Moussa</v>
      </c>
      <c r="BR600" s="4" t="str">
        <v>Moussa</v>
      </c>
      <c r="BS600" s="4" t="str">
        <v>Moussa</v>
      </c>
      <c r="BT600" s="4" t="str">
        <v>Moussa</v>
      </c>
      <c r="BU600" s="4" t="str">
        <v>Moussa</v>
      </c>
      <c r="BV600" s="4" t="str">
        <v>Moussa</v>
      </c>
      <c r="BX600" s="4" t="str">
        <v>Mougne</v>
      </c>
      <c r="BY600" s="4" t="str">
        <v>Mougne</v>
      </c>
      <c r="BZ600" s="4" t="str">
        <v>Mougne</v>
      </c>
      <c r="CA600" s="4" t="str">
        <v>Mougne</v>
      </c>
      <c r="CB600" s="4" t="str">
        <v>Mougne</v>
      </c>
      <c r="CC600" s="4" t="str">
        <v>Mougne</v>
      </c>
      <c r="CD600" s="4" t="str">
        <v>Mougne</v>
      </c>
      <c r="CE600" s="4" t="str">
        <v>Mougne</v>
      </c>
      <c r="CF600" s="4" t="str">
        <v>Mougne</v>
      </c>
      <c r="CG600" s="4" t="str">
        <v>Mougne</v>
      </c>
      <c r="CH600" s="4" t="str">
        <v>Mougne</v>
      </c>
      <c r="CI600" s="4" t="str">
        <v>Mougne</v>
      </c>
      <c r="CJ600" s="4" t="str">
        <v>Mougne</v>
      </c>
      <c r="CK600" s="4" t="str">
        <v>Mougne</v>
      </c>
      <c r="CL600" s="4" t="str">
        <v>Mougne</v>
      </c>
      <c r="CM600" s="4" t="str">
        <v>Mougne</v>
      </c>
      <c r="CN600" s="4" t="str">
        <v>Mougne</v>
      </c>
      <c r="CO600" s="4" t="str">
        <v>Mougne</v>
      </c>
      <c r="CP600" s="4" t="str">
        <v>Mougne</v>
      </c>
      <c r="CQ600" s="4" t="str">
        <v>Mougne</v>
      </c>
      <c r="CR600" s="4" t="str">
        <v>Mougne</v>
      </c>
      <c r="CS600" s="4" t="str">
        <v>Mougne</v>
      </c>
      <c r="CT600" s="4" t="str">
        <v>Mougne</v>
      </c>
      <c r="CU600" s="4" t="str">
        <v>Mougne</v>
      </c>
      <c r="CV600" s="4" t="str">
        <v>Mougne</v>
      </c>
      <c r="CW600" s="4" t="str">
        <v>Mougne</v>
      </c>
      <c r="CX600" s="4" t="str">
        <v>Mougne</v>
      </c>
      <c r="CY600" s="4" t="str">
        <v>Mougne</v>
      </c>
      <c r="CZ600" s="4" t="str">
        <v>Mougne</v>
      </c>
      <c r="DA600" s="4" t="str">
        <v>Mougne</v>
      </c>
    </row>
    <row r="601" spans="1:105" x14ac:dyDescent="0.35">
      <c r="A601" s="4" t="s">
        <v>1603</v>
      </c>
      <c r="B601" s="4" t="s">
        <v>1602</v>
      </c>
      <c r="C601" s="4" t="s">
        <v>3119</v>
      </c>
      <c r="AS601" s="4" t="str">
        <v>Mpale</v>
      </c>
      <c r="AT601" s="4" t="str">
        <v>Mpale</v>
      </c>
      <c r="AU601" s="4" t="str">
        <v>Mpale</v>
      </c>
      <c r="AV601" s="4" t="str">
        <v>Mpale</v>
      </c>
      <c r="AW601" s="4" t="str">
        <v>Mpale</v>
      </c>
      <c r="AX601" s="4" t="str">
        <v>Mpale</v>
      </c>
      <c r="AY601" s="4" t="str">
        <v>Mpale</v>
      </c>
      <c r="AZ601" s="4" t="str">
        <v>Mpale</v>
      </c>
      <c r="BA601" s="4" t="str">
        <v>Mpale</v>
      </c>
      <c r="BB601" s="4" t="str">
        <v>Mpale</v>
      </c>
      <c r="BC601" s="4" t="str">
        <v>Mpale</v>
      </c>
      <c r="BD601" s="4" t="str">
        <v>Mpale</v>
      </c>
      <c r="BE601" s="4" t="str">
        <v>Mpale</v>
      </c>
      <c r="BF601" s="4" t="str">
        <v>Mpale</v>
      </c>
      <c r="BG601" s="4" t="str">
        <v>Mpale</v>
      </c>
      <c r="BH601" s="4" t="str">
        <v>Mpale</v>
      </c>
      <c r="BI601" s="4" t="str">
        <v>Mpale</v>
      </c>
      <c r="BJ601" s="4" t="str">
        <v>Mpale</v>
      </c>
      <c r="BK601" s="4" t="str">
        <v>Mpale</v>
      </c>
      <c r="BL601" s="4" t="str">
        <v>Mpale</v>
      </c>
      <c r="BM601" s="4" t="str">
        <v>Mpale</v>
      </c>
      <c r="BN601" s="4" t="str">
        <v>Mpale</v>
      </c>
      <c r="BO601" s="4" t="str">
        <v>Mpale</v>
      </c>
      <c r="BP601" s="4" t="str">
        <v>Mpale</v>
      </c>
      <c r="BQ601" s="4" t="str">
        <v>Mpale</v>
      </c>
      <c r="BR601" s="4" t="str">
        <v>Mpale</v>
      </c>
      <c r="BS601" s="4" t="str">
        <v>Mpale</v>
      </c>
      <c r="BT601" s="4" t="str">
        <v>Mpale</v>
      </c>
      <c r="BU601" s="4" t="str">
        <v>Mpale</v>
      </c>
      <c r="BV601" s="4" t="str">
        <v>Mpale</v>
      </c>
      <c r="BX601" s="4" t="str">
        <v>Moussa</v>
      </c>
      <c r="BY601" s="4" t="str">
        <v>Moussa</v>
      </c>
      <c r="BZ601" s="4" t="str">
        <v>Moussa</v>
      </c>
      <c r="CA601" s="4" t="str">
        <v>Moussa</v>
      </c>
      <c r="CB601" s="4" t="str">
        <v>Moussa</v>
      </c>
      <c r="CC601" s="4" t="str">
        <v>Moussa</v>
      </c>
      <c r="CD601" s="4" t="str">
        <v>Moussa</v>
      </c>
      <c r="CE601" s="4" t="str">
        <v>Moussa</v>
      </c>
      <c r="CF601" s="4" t="str">
        <v>Moussa</v>
      </c>
      <c r="CG601" s="4" t="str">
        <v>Moussa</v>
      </c>
      <c r="CH601" s="4" t="str">
        <v>Moussa</v>
      </c>
      <c r="CI601" s="4" t="str">
        <v>Moussa</v>
      </c>
      <c r="CJ601" s="4" t="str">
        <v>Moussa</v>
      </c>
      <c r="CK601" s="4" t="str">
        <v>Moussa</v>
      </c>
      <c r="CL601" s="4" t="str">
        <v>Moussa</v>
      </c>
      <c r="CM601" s="4" t="str">
        <v>Moussa</v>
      </c>
      <c r="CN601" s="4" t="str">
        <v>Moussa</v>
      </c>
      <c r="CO601" s="4" t="str">
        <v>Moussa</v>
      </c>
      <c r="CP601" s="4" t="str">
        <v>Moussa</v>
      </c>
      <c r="CQ601" s="4" t="str">
        <v>Moussa</v>
      </c>
      <c r="CR601" s="4" t="str">
        <v>Moussa</v>
      </c>
      <c r="CS601" s="4" t="str">
        <v>Moussa</v>
      </c>
      <c r="CT601" s="4" t="str">
        <v>Moussa</v>
      </c>
      <c r="CU601" s="4" t="str">
        <v>Moussa</v>
      </c>
      <c r="CV601" s="4" t="str">
        <v>Moussa</v>
      </c>
      <c r="CW601" s="4" t="str">
        <v>Moussa</v>
      </c>
      <c r="CX601" s="4" t="str">
        <v>Moussa</v>
      </c>
      <c r="CY601" s="4" t="str">
        <v>Moussa</v>
      </c>
      <c r="CZ601" s="4" t="str">
        <v>Moussa</v>
      </c>
      <c r="DA601" s="4" t="str">
        <v>Moussa</v>
      </c>
    </row>
    <row r="602" spans="1:105" x14ac:dyDescent="0.35">
      <c r="A602" s="4" t="s">
        <v>1603</v>
      </c>
      <c r="B602" s="4" t="s">
        <v>1602</v>
      </c>
      <c r="C602" s="4" t="s">
        <v>3120</v>
      </c>
      <c r="AS602" s="4" t="str">
        <v>Mpwapwa</v>
      </c>
      <c r="AT602" s="4" t="str">
        <v>Mpwapwa</v>
      </c>
      <c r="AU602" s="4" t="str">
        <v>Mpwapwa</v>
      </c>
      <c r="AV602" s="4" t="str">
        <v>Mpwapwa</v>
      </c>
      <c r="AW602" s="4" t="str">
        <v>Mpwapwa</v>
      </c>
      <c r="AX602" s="4" t="str">
        <v>Mpwapwa</v>
      </c>
      <c r="AY602" s="4" t="str">
        <v>Mpwapwa</v>
      </c>
      <c r="AZ602" s="4" t="str">
        <v>Mpwapwa</v>
      </c>
      <c r="BA602" s="4" t="str">
        <v>Mpwapwa</v>
      </c>
      <c r="BB602" s="4" t="str">
        <v>Mpwapwa</v>
      </c>
      <c r="BC602" s="4" t="str">
        <v>Mpwapwa</v>
      </c>
      <c r="BD602" s="4" t="str">
        <v>Mpwapwa</v>
      </c>
      <c r="BE602" s="4" t="str">
        <v>Mpwapwa</v>
      </c>
      <c r="BF602" s="4" t="str">
        <v>Mpwapwa</v>
      </c>
      <c r="BG602" s="4" t="str">
        <v>Mpwapwa</v>
      </c>
      <c r="BH602" s="4" t="str">
        <v>Mpwapwa</v>
      </c>
      <c r="BI602" s="4" t="str">
        <v>Mpwapwa</v>
      </c>
      <c r="BJ602" s="4" t="str">
        <v>Mpwapwa</v>
      </c>
      <c r="BK602" s="4" t="str">
        <v>Mpwapwa</v>
      </c>
      <c r="BL602" s="4" t="str">
        <v>Mpwapwa</v>
      </c>
      <c r="BM602" s="4" t="str">
        <v>Mpwapwa</v>
      </c>
      <c r="BN602" s="4" t="str">
        <v>Mpwapwa</v>
      </c>
      <c r="BO602" s="4" t="str">
        <v>Mpwapwa</v>
      </c>
      <c r="BP602" s="4" t="str">
        <v>Mpwapwa</v>
      </c>
      <c r="BQ602" s="4" t="str">
        <v>Mpwapwa</v>
      </c>
      <c r="BR602" s="4" t="str">
        <v>Mpwapwa</v>
      </c>
      <c r="BS602" s="4" t="str">
        <v>Mpwapwa</v>
      </c>
      <c r="BT602" s="4" t="str">
        <v>Mpwapwa</v>
      </c>
      <c r="BU602" s="4" t="str">
        <v>Mpwapwa</v>
      </c>
      <c r="BV602" s="4" t="str">
        <v>Mpwapwa</v>
      </c>
      <c r="BX602" s="4" t="str">
        <v>Mpale</v>
      </c>
      <c r="BY602" s="4" t="str">
        <v>Mpale</v>
      </c>
      <c r="BZ602" s="4" t="str">
        <v>Mpale</v>
      </c>
      <c r="CA602" s="4" t="str">
        <v>Mpale</v>
      </c>
      <c r="CB602" s="4" t="str">
        <v>Mpale</v>
      </c>
      <c r="CC602" s="4" t="str">
        <v>Mpale</v>
      </c>
      <c r="CD602" s="4" t="str">
        <v>Mpale</v>
      </c>
      <c r="CE602" s="4" t="str">
        <v>Mpale</v>
      </c>
      <c r="CF602" s="4" t="str">
        <v>Mpale</v>
      </c>
      <c r="CG602" s="4" t="str">
        <v>Mpale</v>
      </c>
      <c r="CH602" s="4" t="str">
        <v>Mpale</v>
      </c>
      <c r="CI602" s="4" t="str">
        <v>Mpale</v>
      </c>
      <c r="CJ602" s="4" t="str">
        <v>Mpale</v>
      </c>
      <c r="CK602" s="4" t="str">
        <v>Mpale</v>
      </c>
      <c r="CL602" s="4" t="str">
        <v>Mpale</v>
      </c>
      <c r="CM602" s="4" t="str">
        <v>Mpale</v>
      </c>
      <c r="CN602" s="4" t="str">
        <v>Mpale</v>
      </c>
      <c r="CO602" s="4" t="str">
        <v>Mpale</v>
      </c>
      <c r="CP602" s="4" t="str">
        <v>Mpale</v>
      </c>
      <c r="CQ602" s="4" t="str">
        <v>Mpale</v>
      </c>
      <c r="CR602" s="4" t="str">
        <v>Mpale</v>
      </c>
      <c r="CS602" s="4" t="str">
        <v>Mpale</v>
      </c>
      <c r="CT602" s="4" t="str">
        <v>Mpale</v>
      </c>
      <c r="CU602" s="4" t="str">
        <v>Mpale</v>
      </c>
      <c r="CV602" s="4" t="str">
        <v>Mpale</v>
      </c>
      <c r="CW602" s="4" t="str">
        <v>Mpale</v>
      </c>
      <c r="CX602" s="4" t="str">
        <v>Mpale</v>
      </c>
      <c r="CY602" s="4" t="str">
        <v>Mpale</v>
      </c>
      <c r="CZ602" s="4" t="str">
        <v>Mpale</v>
      </c>
      <c r="DA602" s="4" t="str">
        <v>Mpale</v>
      </c>
    </row>
    <row r="603" spans="1:105" x14ac:dyDescent="0.35">
      <c r="A603" s="4" t="s">
        <v>1603</v>
      </c>
      <c r="B603" s="4" t="s">
        <v>1602</v>
      </c>
      <c r="C603" s="4" t="s">
        <v>3121</v>
      </c>
      <c r="AS603" s="4" t="str">
        <v>MRI 624</v>
      </c>
      <c r="AT603" s="4" t="str">
        <v>MRI 624</v>
      </c>
      <c r="AU603" s="4" t="str">
        <v>MRI 624</v>
      </c>
      <c r="AV603" s="4" t="str">
        <v>MRI 624</v>
      </c>
      <c r="AW603" s="4" t="str">
        <v>MRI 624</v>
      </c>
      <c r="AX603" s="4" t="str">
        <v>MRI 624</v>
      </c>
      <c r="AY603" s="4" t="str">
        <v>MRI 624</v>
      </c>
      <c r="AZ603" s="4" t="str">
        <v>MRI 624</v>
      </c>
      <c r="BA603" s="4" t="str">
        <v>MRI 624</v>
      </c>
      <c r="BB603" s="4" t="str">
        <v>MRI 624</v>
      </c>
      <c r="BC603" s="4" t="str">
        <v>MRI 624</v>
      </c>
      <c r="BD603" s="4" t="str">
        <v>MRI 624</v>
      </c>
      <c r="BE603" s="4" t="str">
        <v>MRI 624</v>
      </c>
      <c r="BF603" s="4" t="str">
        <v>MRI 624</v>
      </c>
      <c r="BG603" s="4" t="str">
        <v>MRI 624</v>
      </c>
      <c r="BH603" s="4" t="str">
        <v>MRI 624</v>
      </c>
      <c r="BI603" s="4" t="str">
        <v>MRI 624</v>
      </c>
      <c r="BJ603" s="4" t="str">
        <v>MRI 624</v>
      </c>
      <c r="BK603" s="4" t="str">
        <v>MRI 624</v>
      </c>
      <c r="BL603" s="4" t="str">
        <v>MRI 624</v>
      </c>
      <c r="BM603" s="4" t="str">
        <v>MRI 624</v>
      </c>
      <c r="BN603" s="4" t="str">
        <v>MRI 624</v>
      </c>
      <c r="BO603" s="4" t="str">
        <v>MRI 624</v>
      </c>
      <c r="BP603" s="4" t="str">
        <v>MRI 624</v>
      </c>
      <c r="BQ603" s="4" t="str">
        <v>MRI 624</v>
      </c>
      <c r="BR603" s="4" t="str">
        <v>MRI 624</v>
      </c>
      <c r="BS603" s="4" t="str">
        <v>MRI 624</v>
      </c>
      <c r="BT603" s="4" t="str">
        <v>MRI 624</v>
      </c>
      <c r="BU603" s="4" t="str">
        <v>MRI 624</v>
      </c>
      <c r="BV603" s="4" t="str">
        <v>MRI 624</v>
      </c>
      <c r="BX603" s="4" t="str">
        <v>Mpwapwa</v>
      </c>
      <c r="BY603" s="4" t="str">
        <v>Mpwapwa</v>
      </c>
      <c r="BZ603" s="4" t="str">
        <v>Mpwapwa</v>
      </c>
      <c r="CA603" s="4" t="str">
        <v>Mpwapwa</v>
      </c>
      <c r="CB603" s="4" t="str">
        <v>Mpwapwa</v>
      </c>
      <c r="CC603" s="4" t="str">
        <v>Mpwapwa</v>
      </c>
      <c r="CD603" s="4" t="str">
        <v>Mpwapwa</v>
      </c>
      <c r="CE603" s="4" t="str">
        <v>Mpwapwa</v>
      </c>
      <c r="CF603" s="4" t="str">
        <v>Mpwapwa</v>
      </c>
      <c r="CG603" s="4" t="str">
        <v>Mpwapwa</v>
      </c>
      <c r="CH603" s="4" t="str">
        <v>Mpwapwa</v>
      </c>
      <c r="CI603" s="4" t="str">
        <v>Mpwapwa</v>
      </c>
      <c r="CJ603" s="4" t="str">
        <v>Mpwapwa</v>
      </c>
      <c r="CK603" s="4" t="str">
        <v>Mpwapwa</v>
      </c>
      <c r="CL603" s="4" t="str">
        <v>Mpwapwa</v>
      </c>
      <c r="CM603" s="4" t="str">
        <v>Mpwapwa</v>
      </c>
      <c r="CN603" s="4" t="str">
        <v>Mpwapwa</v>
      </c>
      <c r="CO603" s="4" t="str">
        <v>Mpwapwa</v>
      </c>
      <c r="CP603" s="4" t="str">
        <v>Mpwapwa</v>
      </c>
      <c r="CQ603" s="4" t="str">
        <v>Mpwapwa</v>
      </c>
      <c r="CR603" s="4" t="str">
        <v>Mpwapwa</v>
      </c>
      <c r="CS603" s="4" t="str">
        <v>Mpwapwa</v>
      </c>
      <c r="CT603" s="4" t="str">
        <v>Mpwapwa</v>
      </c>
      <c r="CU603" s="4" t="str">
        <v>Mpwapwa</v>
      </c>
      <c r="CV603" s="4" t="str">
        <v>Mpwapwa</v>
      </c>
      <c r="CW603" s="4" t="str">
        <v>Mpwapwa</v>
      </c>
      <c r="CX603" s="4" t="str">
        <v>Mpwapwa</v>
      </c>
      <c r="CY603" s="4" t="str">
        <v>Mpwapwa</v>
      </c>
      <c r="CZ603" s="4" t="str">
        <v>Mpwapwa</v>
      </c>
      <c r="DA603" s="4" t="str">
        <v>Mpwapwa</v>
      </c>
    </row>
    <row r="604" spans="1:105" x14ac:dyDescent="0.35">
      <c r="A604" s="4" t="s">
        <v>1603</v>
      </c>
      <c r="B604" s="4" t="s">
        <v>1602</v>
      </c>
      <c r="C604" s="4" t="s">
        <v>3122</v>
      </c>
      <c r="AS604" s="4" t="str">
        <v>Mubende</v>
      </c>
      <c r="AT604" s="4" t="str">
        <v>Mubende</v>
      </c>
      <c r="AU604" s="4" t="str">
        <v>Mubende</v>
      </c>
      <c r="AV604" s="4" t="str">
        <v>Mubende</v>
      </c>
      <c r="AW604" s="4" t="str">
        <v>Mubende</v>
      </c>
      <c r="AX604" s="4" t="str">
        <v>Mubende</v>
      </c>
      <c r="AY604" s="4" t="str">
        <v>Mubende</v>
      </c>
      <c r="AZ604" s="4" t="str">
        <v>Mubende</v>
      </c>
      <c r="BA604" s="4" t="str">
        <v>Mubende</v>
      </c>
      <c r="BB604" s="4" t="str">
        <v>Mubende</v>
      </c>
      <c r="BC604" s="4" t="str">
        <v>Mubende</v>
      </c>
      <c r="BD604" s="4" t="str">
        <v>Mubende</v>
      </c>
      <c r="BE604" s="4" t="str">
        <v>Mubende</v>
      </c>
      <c r="BF604" s="4" t="str">
        <v>Mubende</v>
      </c>
      <c r="BG604" s="4" t="str">
        <v>Mubende</v>
      </c>
      <c r="BH604" s="4" t="str">
        <v>Mubende</v>
      </c>
      <c r="BI604" s="4" t="str">
        <v>Mubende</v>
      </c>
      <c r="BJ604" s="4" t="str">
        <v>Mubende</v>
      </c>
      <c r="BK604" s="4" t="str">
        <v>Mubende</v>
      </c>
      <c r="BL604" s="4" t="str">
        <v>Mubende</v>
      </c>
      <c r="BM604" s="4" t="str">
        <v>Mubende</v>
      </c>
      <c r="BN604" s="4" t="str">
        <v>Mubende</v>
      </c>
      <c r="BO604" s="4" t="str">
        <v>Mubende</v>
      </c>
      <c r="BP604" s="4" t="str">
        <v>Mubende</v>
      </c>
      <c r="BQ604" s="4" t="str">
        <v>Mubende</v>
      </c>
      <c r="BR604" s="4" t="str">
        <v>Mubende</v>
      </c>
      <c r="BS604" s="4" t="str">
        <v>Mubende</v>
      </c>
      <c r="BT604" s="4" t="str">
        <v>Mubende</v>
      </c>
      <c r="BU604" s="4" t="str">
        <v>Mubende</v>
      </c>
      <c r="BV604" s="4" t="str">
        <v>Mubende</v>
      </c>
      <c r="BX604" s="4" t="str">
        <v>MRI 624</v>
      </c>
      <c r="BY604" s="4" t="str">
        <v>MRI 624</v>
      </c>
      <c r="BZ604" s="4" t="str">
        <v>MRI 624</v>
      </c>
      <c r="CA604" s="4" t="str">
        <v>MRI 624</v>
      </c>
      <c r="CB604" s="4" t="str">
        <v>MRI 624</v>
      </c>
      <c r="CC604" s="4" t="str">
        <v>MRI 624</v>
      </c>
      <c r="CD604" s="4" t="str">
        <v>MRI 624</v>
      </c>
      <c r="CE604" s="4" t="str">
        <v>MRI 624</v>
      </c>
      <c r="CF604" s="4" t="str">
        <v>MRI 624</v>
      </c>
      <c r="CG604" s="4" t="str">
        <v>MRI 624</v>
      </c>
      <c r="CH604" s="4" t="str">
        <v>MRI 624</v>
      </c>
      <c r="CI604" s="4" t="str">
        <v>MRI 624</v>
      </c>
      <c r="CJ604" s="4" t="str">
        <v>MRI 624</v>
      </c>
      <c r="CK604" s="4" t="str">
        <v>MRI 624</v>
      </c>
      <c r="CL604" s="4" t="str">
        <v>MRI 624</v>
      </c>
      <c r="CM604" s="4" t="str">
        <v>MRI 624</v>
      </c>
      <c r="CN604" s="4" t="str">
        <v>MRI 624</v>
      </c>
      <c r="CO604" s="4" t="str">
        <v>MRI 624</v>
      </c>
      <c r="CP604" s="4" t="str">
        <v>MRI 624</v>
      </c>
      <c r="CQ604" s="4" t="str">
        <v>MRI 624</v>
      </c>
      <c r="CR604" s="4" t="str">
        <v>MRI 624</v>
      </c>
      <c r="CS604" s="4" t="str">
        <v>MRI 624</v>
      </c>
      <c r="CT604" s="4" t="str">
        <v>MRI 624</v>
      </c>
      <c r="CU604" s="4" t="str">
        <v>MRI 624</v>
      </c>
      <c r="CV604" s="4" t="str">
        <v>MRI 624</v>
      </c>
      <c r="CW604" s="4" t="str">
        <v>MRI 624</v>
      </c>
      <c r="CX604" s="4" t="str">
        <v>MRI 624</v>
      </c>
      <c r="CY604" s="4" t="str">
        <v>MRI 624</v>
      </c>
      <c r="CZ604" s="4" t="str">
        <v>MRI 624</v>
      </c>
      <c r="DA604" s="4" t="str">
        <v>MRI 624</v>
      </c>
    </row>
    <row r="605" spans="1:105" x14ac:dyDescent="0.35">
      <c r="A605" s="4" t="s">
        <v>1603</v>
      </c>
      <c r="B605" s="4" t="s">
        <v>1602</v>
      </c>
      <c r="C605" s="4" t="s">
        <v>3123</v>
      </c>
      <c r="AS605" s="4" t="str">
        <v>Mubende local</v>
      </c>
      <c r="AT605" s="4" t="str">
        <v>Mubende local</v>
      </c>
      <c r="AU605" s="4" t="str">
        <v>Mubende local</v>
      </c>
      <c r="AV605" s="4" t="str">
        <v>Mubende local</v>
      </c>
      <c r="AW605" s="4" t="str">
        <v>Mubende local</v>
      </c>
      <c r="AX605" s="4" t="str">
        <v>Mubende local</v>
      </c>
      <c r="AY605" s="4" t="str">
        <v>Mubende local</v>
      </c>
      <c r="AZ605" s="4" t="str">
        <v>Mubende local</v>
      </c>
      <c r="BA605" s="4" t="str">
        <v>Mubende local</v>
      </c>
      <c r="BB605" s="4" t="str">
        <v>Mubende local</v>
      </c>
      <c r="BC605" s="4" t="str">
        <v>Mubende local</v>
      </c>
      <c r="BD605" s="4" t="str">
        <v>Mubende local</v>
      </c>
      <c r="BE605" s="4" t="str">
        <v>Mubende local</v>
      </c>
      <c r="BF605" s="4" t="str">
        <v>Mubende local</v>
      </c>
      <c r="BG605" s="4" t="str">
        <v>Mubende local</v>
      </c>
      <c r="BH605" s="4" t="str">
        <v>Mubende local</v>
      </c>
      <c r="BI605" s="4" t="str">
        <v>Mubende local</v>
      </c>
      <c r="BJ605" s="4" t="str">
        <v>Mubende local</v>
      </c>
      <c r="BK605" s="4" t="str">
        <v>Mubende local</v>
      </c>
      <c r="BL605" s="4" t="str">
        <v>Mubende local</v>
      </c>
      <c r="BM605" s="4" t="str">
        <v>Mubende local</v>
      </c>
      <c r="BN605" s="4" t="str">
        <v>Mubende local</v>
      </c>
      <c r="BO605" s="4" t="str">
        <v>Mubende local</v>
      </c>
      <c r="BP605" s="4" t="str">
        <v>Mubende local</v>
      </c>
      <c r="BQ605" s="4" t="str">
        <v>Mubende local</v>
      </c>
      <c r="BR605" s="4" t="str">
        <v>Mubende local</v>
      </c>
      <c r="BS605" s="4" t="str">
        <v>Mubende local</v>
      </c>
      <c r="BT605" s="4" t="str">
        <v>Mubende local</v>
      </c>
      <c r="BU605" s="4" t="str">
        <v>Mubende local</v>
      </c>
      <c r="BV605" s="4" t="str">
        <v>Mubende local</v>
      </c>
      <c r="BX605" s="4" t="str">
        <v>Mubende</v>
      </c>
      <c r="BY605" s="4" t="str">
        <v>Mubende</v>
      </c>
      <c r="BZ605" s="4" t="str">
        <v>Mubende</v>
      </c>
      <c r="CA605" s="4" t="str">
        <v>Mubende</v>
      </c>
      <c r="CB605" s="4" t="str">
        <v>Mubende</v>
      </c>
      <c r="CC605" s="4" t="str">
        <v>Mubende</v>
      </c>
      <c r="CD605" s="4" t="str">
        <v>Mubende</v>
      </c>
      <c r="CE605" s="4" t="str">
        <v>Mubende</v>
      </c>
      <c r="CF605" s="4" t="str">
        <v>Mubende</v>
      </c>
      <c r="CG605" s="4" t="str">
        <v>Mubende</v>
      </c>
      <c r="CH605" s="4" t="str">
        <v>Mubende</v>
      </c>
      <c r="CI605" s="4" t="str">
        <v>Mubende</v>
      </c>
      <c r="CJ605" s="4" t="str">
        <v>Mubende</v>
      </c>
      <c r="CK605" s="4" t="str">
        <v>Mubende</v>
      </c>
      <c r="CL605" s="4" t="str">
        <v>Mubende</v>
      </c>
      <c r="CM605" s="4" t="str">
        <v>Mubende</v>
      </c>
      <c r="CN605" s="4" t="str">
        <v>Mubende</v>
      </c>
      <c r="CO605" s="4" t="str">
        <v>Mubende</v>
      </c>
      <c r="CP605" s="4" t="str">
        <v>Mubende</v>
      </c>
      <c r="CQ605" s="4" t="str">
        <v>Mubende</v>
      </c>
      <c r="CR605" s="4" t="str">
        <v>Mubende</v>
      </c>
      <c r="CS605" s="4" t="str">
        <v>Mubende</v>
      </c>
      <c r="CT605" s="4" t="str">
        <v>Mubende</v>
      </c>
      <c r="CU605" s="4" t="str">
        <v>Mubende</v>
      </c>
      <c r="CV605" s="4" t="str">
        <v>Mubende</v>
      </c>
      <c r="CW605" s="4" t="str">
        <v>Mubende</v>
      </c>
      <c r="CX605" s="4" t="str">
        <v>Mubende</v>
      </c>
      <c r="CY605" s="4" t="str">
        <v>Mubende</v>
      </c>
      <c r="CZ605" s="4" t="str">
        <v>Mubende</v>
      </c>
      <c r="DA605" s="4" t="str">
        <v>Mubende</v>
      </c>
    </row>
    <row r="606" spans="1:105" x14ac:dyDescent="0.35">
      <c r="A606" s="4" t="s">
        <v>1603</v>
      </c>
      <c r="B606" s="4" t="s">
        <v>1602</v>
      </c>
      <c r="C606" s="4" t="s">
        <v>3124</v>
      </c>
      <c r="AS606" s="4" t="str">
        <v>Mukota</v>
      </c>
      <c r="AT606" s="4" t="str">
        <v>Mukota</v>
      </c>
      <c r="AU606" s="4" t="str">
        <v>Mukota</v>
      </c>
      <c r="AV606" s="4" t="str">
        <v>Mukota</v>
      </c>
      <c r="AW606" s="4" t="str">
        <v>Mukota</v>
      </c>
      <c r="AX606" s="4" t="str">
        <v>Mukota</v>
      </c>
      <c r="AY606" s="4" t="str">
        <v>Mukota</v>
      </c>
      <c r="AZ606" s="4" t="str">
        <v>Mukota</v>
      </c>
      <c r="BA606" s="4" t="str">
        <v>Mukota</v>
      </c>
      <c r="BB606" s="4" t="str">
        <v>Mukota</v>
      </c>
      <c r="BC606" s="4" t="str">
        <v>Mukota</v>
      </c>
      <c r="BD606" s="4" t="str">
        <v>Mukota</v>
      </c>
      <c r="BE606" s="4" t="str">
        <v>Mukota</v>
      </c>
      <c r="BF606" s="4" t="str">
        <v>Mukota</v>
      </c>
      <c r="BG606" s="4" t="str">
        <v>Mukota</v>
      </c>
      <c r="BH606" s="4" t="str">
        <v>Mukota</v>
      </c>
      <c r="BI606" s="4" t="str">
        <v>Mukota</v>
      </c>
      <c r="BJ606" s="4" t="str">
        <v>Mukota</v>
      </c>
      <c r="BK606" s="4" t="str">
        <v>Mukota</v>
      </c>
      <c r="BL606" s="4" t="str">
        <v>Mukota</v>
      </c>
      <c r="BM606" s="4" t="str">
        <v>Mukota</v>
      </c>
      <c r="BN606" s="4" t="str">
        <v>Mukota</v>
      </c>
      <c r="BO606" s="4" t="str">
        <v>Mukota</v>
      </c>
      <c r="BP606" s="4" t="str">
        <v>Mukota</v>
      </c>
      <c r="BQ606" s="4" t="str">
        <v>Mukota</v>
      </c>
      <c r="BR606" s="4" t="str">
        <v>Mukota</v>
      </c>
      <c r="BS606" s="4" t="str">
        <v>Mukota</v>
      </c>
      <c r="BT606" s="4" t="str">
        <v>Mukota</v>
      </c>
      <c r="BU606" s="4" t="str">
        <v>Mukota</v>
      </c>
      <c r="BV606" s="4" t="str">
        <v>Mukota</v>
      </c>
      <c r="BX606" s="4" t="str">
        <v>Mubende local</v>
      </c>
      <c r="BY606" s="4" t="str">
        <v>Mubende local</v>
      </c>
      <c r="BZ606" s="4" t="str">
        <v>Mubende local</v>
      </c>
      <c r="CA606" s="4" t="str">
        <v>Mubende local</v>
      </c>
      <c r="CB606" s="4" t="str">
        <v>Mubende local</v>
      </c>
      <c r="CC606" s="4" t="str">
        <v>Mubende local</v>
      </c>
      <c r="CD606" s="4" t="str">
        <v>Mubende local</v>
      </c>
      <c r="CE606" s="4" t="str">
        <v>Mubende local</v>
      </c>
      <c r="CF606" s="4" t="str">
        <v>Mubende local</v>
      </c>
      <c r="CG606" s="4" t="str">
        <v>Mubende local</v>
      </c>
      <c r="CH606" s="4" t="str">
        <v>Mubende local</v>
      </c>
      <c r="CI606" s="4" t="str">
        <v>Mubende local</v>
      </c>
      <c r="CJ606" s="4" t="str">
        <v>Mubende local</v>
      </c>
      <c r="CK606" s="4" t="str">
        <v>Mubende local</v>
      </c>
      <c r="CL606" s="4" t="str">
        <v>Mubende local</v>
      </c>
      <c r="CM606" s="4" t="str">
        <v>Mubende local</v>
      </c>
      <c r="CN606" s="4" t="str">
        <v>Mubende local</v>
      </c>
      <c r="CO606" s="4" t="str">
        <v>Mubende local</v>
      </c>
      <c r="CP606" s="4" t="str">
        <v>Mubende local</v>
      </c>
      <c r="CQ606" s="4" t="str">
        <v>Mubende local</v>
      </c>
      <c r="CR606" s="4" t="str">
        <v>Mubende local</v>
      </c>
      <c r="CS606" s="4" t="str">
        <v>Mubende local</v>
      </c>
      <c r="CT606" s="4" t="str">
        <v>Mubende local</v>
      </c>
      <c r="CU606" s="4" t="str">
        <v>Mubende local</v>
      </c>
      <c r="CV606" s="4" t="str">
        <v>Mubende local</v>
      </c>
      <c r="CW606" s="4" t="str">
        <v>Mubende local</v>
      </c>
      <c r="CX606" s="4" t="str">
        <v>Mubende local</v>
      </c>
      <c r="CY606" s="4" t="str">
        <v>Mubende local</v>
      </c>
      <c r="CZ606" s="4" t="str">
        <v>Mubende local</v>
      </c>
      <c r="DA606" s="4" t="str">
        <v>Mubende local</v>
      </c>
    </row>
    <row r="607" spans="1:105" x14ac:dyDescent="0.35">
      <c r="A607" s="4" t="s">
        <v>1603</v>
      </c>
      <c r="B607" s="4" t="s">
        <v>1602</v>
      </c>
      <c r="C607" s="4" t="s">
        <v>3125</v>
      </c>
      <c r="AS607" s="4" t="str">
        <v>Mukota x Large white</v>
      </c>
      <c r="AT607" s="4" t="str">
        <v>Mukota x Large white</v>
      </c>
      <c r="AU607" s="4" t="str">
        <v>Mukota x Large white</v>
      </c>
      <c r="AV607" s="4" t="str">
        <v>Mukota x Large white</v>
      </c>
      <c r="AW607" s="4" t="str">
        <v>Mukota x Large white</v>
      </c>
      <c r="AX607" s="4" t="str">
        <v>Mukota x Large white</v>
      </c>
      <c r="AY607" s="4" t="str">
        <v>Mukota x Large white</v>
      </c>
      <c r="AZ607" s="4" t="str">
        <v>Mukota x Large white</v>
      </c>
      <c r="BA607" s="4" t="str">
        <v>Mukota x Large white</v>
      </c>
      <c r="BB607" s="4" t="str">
        <v>Mukota x Large white</v>
      </c>
      <c r="BC607" s="4" t="str">
        <v>Mukota x Large white</v>
      </c>
      <c r="BD607" s="4" t="str">
        <v>Mukota x Large white</v>
      </c>
      <c r="BE607" s="4" t="str">
        <v>Mukota x Large white</v>
      </c>
      <c r="BF607" s="4" t="str">
        <v>Mukota x Large white</v>
      </c>
      <c r="BG607" s="4" t="str">
        <v>Mukota x Large white</v>
      </c>
      <c r="BH607" s="4" t="str">
        <v>Mukota x Large white</v>
      </c>
      <c r="BI607" s="4" t="str">
        <v>Mukota x Large white</v>
      </c>
      <c r="BJ607" s="4" t="str">
        <v>Mukota x Large white</v>
      </c>
      <c r="BK607" s="4" t="str">
        <v>Mukota x Large white</v>
      </c>
      <c r="BL607" s="4" t="str">
        <v>Mukota x Large white</v>
      </c>
      <c r="BM607" s="4" t="str">
        <v>Mukota x Large white</v>
      </c>
      <c r="BN607" s="4" t="str">
        <v>Mukota x Large white</v>
      </c>
      <c r="BO607" s="4" t="str">
        <v>Mukota x Large white</v>
      </c>
      <c r="BP607" s="4" t="str">
        <v>Mukota x Large white</v>
      </c>
      <c r="BQ607" s="4" t="str">
        <v>Mukota x Large white</v>
      </c>
      <c r="BR607" s="4" t="str">
        <v>Mukota x Large white</v>
      </c>
      <c r="BS607" s="4" t="str">
        <v>Mukota x Large white</v>
      </c>
      <c r="BT607" s="4" t="str">
        <v>Mukota x Large white</v>
      </c>
      <c r="BU607" s="4" t="str">
        <v>Mukota x Large white</v>
      </c>
      <c r="BV607" s="4" t="str">
        <v>Mukota x Large white</v>
      </c>
      <c r="BX607" s="4" t="str">
        <v>Mukota</v>
      </c>
      <c r="BY607" s="4" t="str">
        <v>Mukota</v>
      </c>
      <c r="BZ607" s="4" t="str">
        <v>Mukota</v>
      </c>
      <c r="CA607" s="4" t="str">
        <v>Mukota</v>
      </c>
      <c r="CB607" s="4" t="str">
        <v>Mukota</v>
      </c>
      <c r="CC607" s="4" t="str">
        <v>Mukota</v>
      </c>
      <c r="CD607" s="4" t="str">
        <v>Mukota</v>
      </c>
      <c r="CE607" s="4" t="str">
        <v>Mukota</v>
      </c>
      <c r="CF607" s="4" t="str">
        <v>Mukota</v>
      </c>
      <c r="CG607" s="4" t="str">
        <v>Mukota</v>
      </c>
      <c r="CH607" s="4" t="str">
        <v>Mukota</v>
      </c>
      <c r="CI607" s="4" t="str">
        <v>Mukota</v>
      </c>
      <c r="CJ607" s="4" t="str">
        <v>Mukota</v>
      </c>
      <c r="CK607" s="4" t="str">
        <v>Mukota</v>
      </c>
      <c r="CL607" s="4" t="str">
        <v>Mukota</v>
      </c>
      <c r="CM607" s="4" t="str">
        <v>Mukota</v>
      </c>
      <c r="CN607" s="4" t="str">
        <v>Mukota</v>
      </c>
      <c r="CO607" s="4" t="str">
        <v>Mukota</v>
      </c>
      <c r="CP607" s="4" t="str">
        <v>Mukota</v>
      </c>
      <c r="CQ607" s="4" t="str">
        <v>Mukota</v>
      </c>
      <c r="CR607" s="4" t="str">
        <v>Mukota</v>
      </c>
      <c r="CS607" s="4" t="str">
        <v>Mukota</v>
      </c>
      <c r="CT607" s="4" t="str">
        <v>Mukota</v>
      </c>
      <c r="CU607" s="4" t="str">
        <v>Mukota</v>
      </c>
      <c r="CV607" s="4" t="str">
        <v>Mukota</v>
      </c>
      <c r="CW607" s="4" t="str">
        <v>Mukota</v>
      </c>
      <c r="CX607" s="4" t="str">
        <v>Mukota</v>
      </c>
      <c r="CY607" s="4" t="str">
        <v>Mukota</v>
      </c>
      <c r="CZ607" s="4" t="str">
        <v>Mukota</v>
      </c>
      <c r="DA607" s="4" t="str">
        <v>Mukota</v>
      </c>
    </row>
    <row r="608" spans="1:105" x14ac:dyDescent="0.35">
      <c r="A608" s="4" t="s">
        <v>1603</v>
      </c>
      <c r="B608" s="4" t="s">
        <v>1602</v>
      </c>
      <c r="C608" s="4" t="s">
        <v>3126</v>
      </c>
      <c r="AS608" s="4" t="str">
        <v>Mulola</v>
      </c>
      <c r="AT608" s="4" t="str">
        <v>Mulola</v>
      </c>
      <c r="AU608" s="4" t="str">
        <v>Mulola</v>
      </c>
      <c r="AV608" s="4" t="str">
        <v>Mulola</v>
      </c>
      <c r="AW608" s="4" t="str">
        <v>Mulola</v>
      </c>
      <c r="AX608" s="4" t="str">
        <v>Mulola</v>
      </c>
      <c r="AY608" s="4" t="str">
        <v>Mulola</v>
      </c>
      <c r="AZ608" s="4" t="str">
        <v>Mulola</v>
      </c>
      <c r="BA608" s="4" t="str">
        <v>Mulola</v>
      </c>
      <c r="BB608" s="4" t="str">
        <v>Mulola</v>
      </c>
      <c r="BC608" s="4" t="str">
        <v>Mulola</v>
      </c>
      <c r="BD608" s="4" t="str">
        <v>Mulola</v>
      </c>
      <c r="BE608" s="4" t="str">
        <v>Mulola</v>
      </c>
      <c r="BF608" s="4" t="str">
        <v>Mulola</v>
      </c>
      <c r="BG608" s="4" t="str">
        <v>Mulola</v>
      </c>
      <c r="BH608" s="4" t="str">
        <v>Mulola</v>
      </c>
      <c r="BI608" s="4" t="str">
        <v>Mulola</v>
      </c>
      <c r="BJ608" s="4" t="str">
        <v>Mulola</v>
      </c>
      <c r="BK608" s="4" t="str">
        <v>Mulola</v>
      </c>
      <c r="BL608" s="4" t="str">
        <v>Mulola</v>
      </c>
      <c r="BM608" s="4" t="str">
        <v>Mulola</v>
      </c>
      <c r="BN608" s="4" t="str">
        <v>Mulola</v>
      </c>
      <c r="BO608" s="4" t="str">
        <v>Mulola</v>
      </c>
      <c r="BP608" s="4" t="str">
        <v>Mulola</v>
      </c>
      <c r="BQ608" s="4" t="str">
        <v>Mulola</v>
      </c>
      <c r="BR608" s="4" t="str">
        <v>Mulola</v>
      </c>
      <c r="BS608" s="4" t="str">
        <v>Mulola</v>
      </c>
      <c r="BT608" s="4" t="str">
        <v>Mulola</v>
      </c>
      <c r="BU608" s="4" t="str">
        <v>Mulola</v>
      </c>
      <c r="BV608" s="4" t="str">
        <v>Mulola</v>
      </c>
      <c r="BX608" s="4" t="str">
        <v>Mukota x Large white</v>
      </c>
      <c r="BY608" s="4" t="str">
        <v>Mukota x Large white</v>
      </c>
      <c r="BZ608" s="4" t="str">
        <v>Mukota x Large white</v>
      </c>
      <c r="CA608" s="4" t="str">
        <v>Mukota x Large white</v>
      </c>
      <c r="CB608" s="4" t="str">
        <v>Mukota x Large white</v>
      </c>
      <c r="CC608" s="4" t="str">
        <v>Mukota x Large white</v>
      </c>
      <c r="CD608" s="4" t="str">
        <v>Mukota x Large white</v>
      </c>
      <c r="CE608" s="4" t="str">
        <v>Mukota x Large white</v>
      </c>
      <c r="CF608" s="4" t="str">
        <v>Mukota x Large white</v>
      </c>
      <c r="CG608" s="4" t="str">
        <v>Mukota x Large white</v>
      </c>
      <c r="CH608" s="4" t="str">
        <v>Mukota x Large white</v>
      </c>
      <c r="CI608" s="4" t="str">
        <v>Mukota x Large white</v>
      </c>
      <c r="CJ608" s="4" t="str">
        <v>Mukota x Large white</v>
      </c>
      <c r="CK608" s="4" t="str">
        <v>Mukota x Large white</v>
      </c>
      <c r="CL608" s="4" t="str">
        <v>Mukota x Large white</v>
      </c>
      <c r="CM608" s="4" t="str">
        <v>Mukota x Large white</v>
      </c>
      <c r="CN608" s="4" t="str">
        <v>Mukota x Large white</v>
      </c>
      <c r="CO608" s="4" t="str">
        <v>Mukota x Large white</v>
      </c>
      <c r="CP608" s="4" t="str">
        <v>Mukota x Large white</v>
      </c>
      <c r="CQ608" s="4" t="str">
        <v>Mukota x Large white</v>
      </c>
      <c r="CR608" s="4" t="str">
        <v>Mukota x Large white</v>
      </c>
      <c r="CS608" s="4" t="str">
        <v>Mukota x Large white</v>
      </c>
      <c r="CT608" s="4" t="str">
        <v>Mukota x Large white</v>
      </c>
      <c r="CU608" s="4" t="str">
        <v>Mukota x Large white</v>
      </c>
      <c r="CV608" s="4" t="str">
        <v>Mukota x Large white</v>
      </c>
      <c r="CW608" s="4" t="str">
        <v>Mukota x Large white</v>
      </c>
      <c r="CX608" s="4" t="str">
        <v>Mukota x Large white</v>
      </c>
      <c r="CY608" s="4" t="str">
        <v>Mukota x Large white</v>
      </c>
      <c r="CZ608" s="4" t="str">
        <v>Mukota x Large white</v>
      </c>
      <c r="DA608" s="4" t="str">
        <v>Mukota x Large white</v>
      </c>
    </row>
    <row r="609" spans="1:105" x14ac:dyDescent="0.35">
      <c r="A609" s="4" t="s">
        <v>1603</v>
      </c>
      <c r="B609" s="4" t="s">
        <v>1602</v>
      </c>
      <c r="C609" s="4" t="s">
        <v>3127</v>
      </c>
      <c r="AS609" s="4" t="str">
        <v>Multiparous Jersey</v>
      </c>
      <c r="AT609" s="4" t="str">
        <v>Multiparous Jersey</v>
      </c>
      <c r="AU609" s="4" t="str">
        <v>Multiparous Jersey</v>
      </c>
      <c r="AV609" s="4" t="str">
        <v>Multiparous Jersey</v>
      </c>
      <c r="AW609" s="4" t="str">
        <v>Multiparous Jersey</v>
      </c>
      <c r="AX609" s="4" t="str">
        <v>Multiparous Jersey</v>
      </c>
      <c r="AY609" s="4" t="str">
        <v>Multiparous Jersey</v>
      </c>
      <c r="AZ609" s="4" t="str">
        <v>Multiparous Jersey</v>
      </c>
      <c r="BA609" s="4" t="str">
        <v>Multiparous Jersey</v>
      </c>
      <c r="BB609" s="4" t="str">
        <v>Multiparous Jersey</v>
      </c>
      <c r="BC609" s="4" t="str">
        <v>Multiparous Jersey</v>
      </c>
      <c r="BD609" s="4" t="str">
        <v>Multiparous Jersey</v>
      </c>
      <c r="BE609" s="4" t="str">
        <v>Multiparous Jersey</v>
      </c>
      <c r="BF609" s="4" t="str">
        <v>Multiparous Jersey</v>
      </c>
      <c r="BG609" s="4" t="str">
        <v>Multiparous Jersey</v>
      </c>
      <c r="BH609" s="4" t="str">
        <v>Multiparous Jersey</v>
      </c>
      <c r="BI609" s="4" t="str">
        <v>Multiparous Jersey</v>
      </c>
      <c r="BJ609" s="4" t="str">
        <v>Multiparous Jersey</v>
      </c>
      <c r="BK609" s="4" t="str">
        <v>Multiparous Jersey</v>
      </c>
      <c r="BL609" s="4" t="str">
        <v>Multiparous Jersey</v>
      </c>
      <c r="BM609" s="4" t="str">
        <v>Multiparous Jersey</v>
      </c>
      <c r="BN609" s="4" t="str">
        <v>Multiparous Jersey</v>
      </c>
      <c r="BO609" s="4" t="str">
        <v>Multiparous Jersey</v>
      </c>
      <c r="BP609" s="4" t="str">
        <v>Multiparous Jersey</v>
      </c>
      <c r="BQ609" s="4" t="str">
        <v>Multiparous Jersey</v>
      </c>
      <c r="BR609" s="4" t="str">
        <v>Multiparous Jersey</v>
      </c>
      <c r="BS609" s="4" t="str">
        <v>Multiparous Jersey</v>
      </c>
      <c r="BT609" s="4" t="str">
        <v>Multiparous Jersey</v>
      </c>
      <c r="BU609" s="4" t="str">
        <v>Multiparous Jersey</v>
      </c>
      <c r="BV609" s="4" t="str">
        <v>Multiparous Jersey</v>
      </c>
      <c r="BX609" s="4" t="str">
        <v>Mulola</v>
      </c>
      <c r="BY609" s="4" t="str">
        <v>Mulola</v>
      </c>
      <c r="BZ609" s="4" t="str">
        <v>Mulola</v>
      </c>
      <c r="CA609" s="4" t="str">
        <v>Mulola</v>
      </c>
      <c r="CB609" s="4" t="str">
        <v>Mulola</v>
      </c>
      <c r="CC609" s="4" t="str">
        <v>Mulola</v>
      </c>
      <c r="CD609" s="4" t="str">
        <v>Mulola</v>
      </c>
      <c r="CE609" s="4" t="str">
        <v>Mulola</v>
      </c>
      <c r="CF609" s="4" t="str">
        <v>Mulola</v>
      </c>
      <c r="CG609" s="4" t="str">
        <v>Mulola</v>
      </c>
      <c r="CH609" s="4" t="str">
        <v>Mulola</v>
      </c>
      <c r="CI609" s="4" t="str">
        <v>Mulola</v>
      </c>
      <c r="CJ609" s="4" t="str">
        <v>Mulola</v>
      </c>
      <c r="CK609" s="4" t="str">
        <v>Mulola</v>
      </c>
      <c r="CL609" s="4" t="str">
        <v>Mulola</v>
      </c>
      <c r="CM609" s="4" t="str">
        <v>Mulola</v>
      </c>
      <c r="CN609" s="4" t="str">
        <v>Mulola</v>
      </c>
      <c r="CO609" s="4" t="str">
        <v>Mulola</v>
      </c>
      <c r="CP609" s="4" t="str">
        <v>Mulola</v>
      </c>
      <c r="CQ609" s="4" t="str">
        <v>Mulola</v>
      </c>
      <c r="CR609" s="4" t="str">
        <v>Mulola</v>
      </c>
      <c r="CS609" s="4" t="str">
        <v>Mulola</v>
      </c>
      <c r="CT609" s="4" t="str">
        <v>Mulola</v>
      </c>
      <c r="CU609" s="4" t="str">
        <v>Mulola</v>
      </c>
      <c r="CV609" s="4" t="str">
        <v>Mulola</v>
      </c>
      <c r="CW609" s="4" t="str">
        <v>Mulola</v>
      </c>
      <c r="CX609" s="4" t="str">
        <v>Mulola</v>
      </c>
      <c r="CY609" s="4" t="str">
        <v>Mulola</v>
      </c>
      <c r="CZ609" s="4" t="str">
        <v>Mulola</v>
      </c>
      <c r="DA609" s="4" t="str">
        <v>Mulola</v>
      </c>
    </row>
    <row r="610" spans="1:105" x14ac:dyDescent="0.35">
      <c r="A610" s="4" t="s">
        <v>1603</v>
      </c>
      <c r="B610" s="4" t="s">
        <v>1602</v>
      </c>
      <c r="C610" s="4" t="s">
        <v>3128</v>
      </c>
      <c r="AS610" s="4" t="str">
        <v>Mus 1</v>
      </c>
      <c r="AT610" s="4" t="str">
        <v>Mus 1</v>
      </c>
      <c r="AU610" s="4" t="str">
        <v>Mus 1</v>
      </c>
      <c r="AV610" s="4" t="str">
        <v>Mus 1</v>
      </c>
      <c r="AW610" s="4" t="str">
        <v>Mus 1</v>
      </c>
      <c r="AX610" s="4" t="str">
        <v>Mus 1</v>
      </c>
      <c r="AY610" s="4" t="str">
        <v>Mus 1</v>
      </c>
      <c r="AZ610" s="4" t="str">
        <v>Mus 1</v>
      </c>
      <c r="BA610" s="4" t="str">
        <v>Mus 1</v>
      </c>
      <c r="BB610" s="4" t="str">
        <v>Mus 1</v>
      </c>
      <c r="BC610" s="4" t="str">
        <v>Mus 1</v>
      </c>
      <c r="BD610" s="4" t="str">
        <v>Mus 1</v>
      </c>
      <c r="BE610" s="4" t="str">
        <v>Mus 1</v>
      </c>
      <c r="BF610" s="4" t="str">
        <v>Mus 1</v>
      </c>
      <c r="BG610" s="4" t="str">
        <v>Mus 1</v>
      </c>
      <c r="BH610" s="4" t="str">
        <v>Mus 1</v>
      </c>
      <c r="BI610" s="4" t="str">
        <v>Mus 1</v>
      </c>
      <c r="BJ610" s="4" t="str">
        <v>Mus 1</v>
      </c>
      <c r="BK610" s="4" t="str">
        <v>Mus 1</v>
      </c>
      <c r="BL610" s="4" t="str">
        <v>Mus 1</v>
      </c>
      <c r="BM610" s="4" t="str">
        <v>Mus 1</v>
      </c>
      <c r="BN610" s="4" t="str">
        <v>Mus 1</v>
      </c>
      <c r="BO610" s="4" t="str">
        <v>Mus 1</v>
      </c>
      <c r="BP610" s="4" t="str">
        <v>Mus 1</v>
      </c>
      <c r="BQ610" s="4" t="str">
        <v>Mus 1</v>
      </c>
      <c r="BR610" s="4" t="str">
        <v>Mus 1</v>
      </c>
      <c r="BS610" s="4" t="str">
        <v>Mus 1</v>
      </c>
      <c r="BT610" s="4" t="str">
        <v>Mus 1</v>
      </c>
      <c r="BU610" s="4" t="str">
        <v>Mus 1</v>
      </c>
      <c r="BV610" s="4" t="str">
        <v>Mus 1</v>
      </c>
      <c r="BX610" s="4" t="str">
        <v>Multiparous Jersey</v>
      </c>
      <c r="BY610" s="4" t="str">
        <v>Multiparous Jersey</v>
      </c>
      <c r="BZ610" s="4" t="str">
        <v>Multiparous Jersey</v>
      </c>
      <c r="CA610" s="4" t="str">
        <v>Multiparous Jersey</v>
      </c>
      <c r="CB610" s="4" t="str">
        <v>Multiparous Jersey</v>
      </c>
      <c r="CC610" s="4" t="str">
        <v>Multiparous Jersey</v>
      </c>
      <c r="CD610" s="4" t="str">
        <v>Multiparous Jersey</v>
      </c>
      <c r="CE610" s="4" t="str">
        <v>Multiparous Jersey</v>
      </c>
      <c r="CF610" s="4" t="str">
        <v>Multiparous Jersey</v>
      </c>
      <c r="CG610" s="4" t="str">
        <v>Multiparous Jersey</v>
      </c>
      <c r="CH610" s="4" t="str">
        <v>Multiparous Jersey</v>
      </c>
      <c r="CI610" s="4" t="str">
        <v>Multiparous Jersey</v>
      </c>
      <c r="CJ610" s="4" t="str">
        <v>Multiparous Jersey</v>
      </c>
      <c r="CK610" s="4" t="str">
        <v>Multiparous Jersey</v>
      </c>
      <c r="CL610" s="4" t="str">
        <v>Multiparous Jersey</v>
      </c>
      <c r="CM610" s="4" t="str">
        <v>Multiparous Jersey</v>
      </c>
      <c r="CN610" s="4" t="str">
        <v>Multiparous Jersey</v>
      </c>
      <c r="CO610" s="4" t="str">
        <v>Multiparous Jersey</v>
      </c>
      <c r="CP610" s="4" t="str">
        <v>Multiparous Jersey</v>
      </c>
      <c r="CQ610" s="4" t="str">
        <v>Multiparous Jersey</v>
      </c>
      <c r="CR610" s="4" t="str">
        <v>Multiparous Jersey</v>
      </c>
      <c r="CS610" s="4" t="str">
        <v>Multiparous Jersey</v>
      </c>
      <c r="CT610" s="4" t="str">
        <v>Multiparous Jersey</v>
      </c>
      <c r="CU610" s="4" t="str">
        <v>Multiparous Jersey</v>
      </c>
      <c r="CV610" s="4" t="str">
        <v>Multiparous Jersey</v>
      </c>
      <c r="CW610" s="4" t="str">
        <v>Multiparous Jersey</v>
      </c>
      <c r="CX610" s="4" t="str">
        <v>Multiparous Jersey</v>
      </c>
      <c r="CY610" s="4" t="str">
        <v>Multiparous Jersey</v>
      </c>
      <c r="CZ610" s="4" t="str">
        <v>Multiparous Jersey</v>
      </c>
      <c r="DA610" s="4" t="str">
        <v>Multiparous Jersey</v>
      </c>
    </row>
    <row r="611" spans="1:105" x14ac:dyDescent="0.35">
      <c r="A611" s="4" t="s">
        <v>1603</v>
      </c>
      <c r="B611" s="4" t="s">
        <v>1602</v>
      </c>
      <c r="C611" s="4" t="s">
        <v>3129</v>
      </c>
      <c r="AS611" s="4" t="str">
        <v>Musa AAA</v>
      </c>
      <c r="AT611" s="4" t="str">
        <v>Musa AAA</v>
      </c>
      <c r="AU611" s="4" t="str">
        <v>Musa AAA</v>
      </c>
      <c r="AV611" s="4" t="str">
        <v>Musa AAA</v>
      </c>
      <c r="AW611" s="4" t="str">
        <v>Musa AAA</v>
      </c>
      <c r="AX611" s="4" t="str">
        <v>Musa AAA</v>
      </c>
      <c r="AY611" s="4" t="str">
        <v>Musa AAA</v>
      </c>
      <c r="AZ611" s="4" t="str">
        <v>Musa AAA</v>
      </c>
      <c r="BA611" s="4" t="str">
        <v>Musa AAA</v>
      </c>
      <c r="BB611" s="4" t="str">
        <v>Musa AAA</v>
      </c>
      <c r="BC611" s="4" t="str">
        <v>Musa AAA</v>
      </c>
      <c r="BD611" s="4" t="str">
        <v>Musa AAA</v>
      </c>
      <c r="BE611" s="4" t="str">
        <v>Musa AAA</v>
      </c>
      <c r="BF611" s="4" t="str">
        <v>Musa AAA</v>
      </c>
      <c r="BG611" s="4" t="str">
        <v>Musa AAA</v>
      </c>
      <c r="BH611" s="4" t="str">
        <v>Musa AAA</v>
      </c>
      <c r="BI611" s="4" t="str">
        <v>Musa AAA</v>
      </c>
      <c r="BJ611" s="4" t="str">
        <v>Musa AAA</v>
      </c>
      <c r="BK611" s="4" t="str">
        <v>Musa AAA</v>
      </c>
      <c r="BL611" s="4" t="str">
        <v>Musa AAA</v>
      </c>
      <c r="BM611" s="4" t="str">
        <v>Musa AAA</v>
      </c>
      <c r="BN611" s="4" t="str">
        <v>Musa AAA</v>
      </c>
      <c r="BO611" s="4" t="str">
        <v>Musa AAA</v>
      </c>
      <c r="BP611" s="4" t="str">
        <v>Musa AAA</v>
      </c>
      <c r="BQ611" s="4" t="str">
        <v>Musa AAA</v>
      </c>
      <c r="BR611" s="4" t="str">
        <v>Musa AAA</v>
      </c>
      <c r="BS611" s="4" t="str">
        <v>Musa AAA</v>
      </c>
      <c r="BT611" s="4" t="str">
        <v>Musa AAA</v>
      </c>
      <c r="BU611" s="4" t="str">
        <v>Musa AAA</v>
      </c>
      <c r="BV611" s="4" t="str">
        <v>Musa AAA</v>
      </c>
      <c r="BX611" s="4" t="str">
        <v>Mus 1</v>
      </c>
      <c r="BY611" s="4" t="str">
        <v>Mus 1</v>
      </c>
      <c r="BZ611" s="4" t="str">
        <v>Mus 1</v>
      </c>
      <c r="CA611" s="4" t="str">
        <v>Mus 1</v>
      </c>
      <c r="CB611" s="4" t="str">
        <v>Mus 1</v>
      </c>
      <c r="CC611" s="4" t="str">
        <v>Mus 1</v>
      </c>
      <c r="CD611" s="4" t="str">
        <v>Mus 1</v>
      </c>
      <c r="CE611" s="4" t="str">
        <v>Mus 1</v>
      </c>
      <c r="CF611" s="4" t="str">
        <v>Mus 1</v>
      </c>
      <c r="CG611" s="4" t="str">
        <v>Mus 1</v>
      </c>
      <c r="CH611" s="4" t="str">
        <v>Mus 1</v>
      </c>
      <c r="CI611" s="4" t="str">
        <v>Mus 1</v>
      </c>
      <c r="CJ611" s="4" t="str">
        <v>Mus 1</v>
      </c>
      <c r="CK611" s="4" t="str">
        <v>Mus 1</v>
      </c>
      <c r="CL611" s="4" t="str">
        <v>Mus 1</v>
      </c>
      <c r="CM611" s="4" t="str">
        <v>Mus 1</v>
      </c>
      <c r="CN611" s="4" t="str">
        <v>Mus 1</v>
      </c>
      <c r="CO611" s="4" t="str">
        <v>Mus 1</v>
      </c>
      <c r="CP611" s="4" t="str">
        <v>Mus 1</v>
      </c>
      <c r="CQ611" s="4" t="str">
        <v>Mus 1</v>
      </c>
      <c r="CR611" s="4" t="str">
        <v>Mus 1</v>
      </c>
      <c r="CS611" s="4" t="str">
        <v>Mus 1</v>
      </c>
      <c r="CT611" s="4" t="str">
        <v>Mus 1</v>
      </c>
      <c r="CU611" s="4" t="str">
        <v>Mus 1</v>
      </c>
      <c r="CV611" s="4" t="str">
        <v>Mus 1</v>
      </c>
      <c r="CW611" s="4" t="str">
        <v>Mus 1</v>
      </c>
      <c r="CX611" s="4" t="str">
        <v>Mus 1</v>
      </c>
      <c r="CY611" s="4" t="str">
        <v>Mus 1</v>
      </c>
      <c r="CZ611" s="4" t="str">
        <v>Mus 1</v>
      </c>
      <c r="DA611" s="4" t="str">
        <v>Mus 1</v>
      </c>
    </row>
    <row r="612" spans="1:105" x14ac:dyDescent="0.35">
      <c r="A612" s="4" t="s">
        <v>1603</v>
      </c>
      <c r="B612" s="4" t="s">
        <v>1602</v>
      </c>
      <c r="C612" s="4" t="s">
        <v>3130</v>
      </c>
      <c r="AS612" s="4" t="str">
        <v>Musa AAA cv Nakyetengu</v>
      </c>
      <c r="AT612" s="4" t="str">
        <v>Musa AAA cv Nakyetengu</v>
      </c>
      <c r="AU612" s="4" t="str">
        <v>Musa AAA cv Nakyetengu</v>
      </c>
      <c r="AV612" s="4" t="str">
        <v>Musa AAA cv Nakyetengu</v>
      </c>
      <c r="AW612" s="4" t="str">
        <v>Musa AAA cv Nakyetengu</v>
      </c>
      <c r="AX612" s="4" t="str">
        <v>Musa AAA cv Nakyetengu</v>
      </c>
      <c r="AY612" s="4" t="str">
        <v>Musa AAA cv Nakyetengu</v>
      </c>
      <c r="AZ612" s="4" t="str">
        <v>Musa AAA cv Nakyetengu</v>
      </c>
      <c r="BA612" s="4" t="str">
        <v>Musa AAA cv Nakyetengu</v>
      </c>
      <c r="BB612" s="4" t="str">
        <v>Musa AAA cv Nakyetengu</v>
      </c>
      <c r="BC612" s="4" t="str">
        <v>Musa AAA cv Nakyetengu</v>
      </c>
      <c r="BD612" s="4" t="str">
        <v>Musa AAA cv Nakyetengu</v>
      </c>
      <c r="BE612" s="4" t="str">
        <v>Musa AAA cv Nakyetengu</v>
      </c>
      <c r="BF612" s="4" t="str">
        <v>Musa AAA cv Nakyetengu</v>
      </c>
      <c r="BG612" s="4" t="str">
        <v>Musa AAA cv Nakyetengu</v>
      </c>
      <c r="BH612" s="4" t="str">
        <v>Musa AAA cv Nakyetengu</v>
      </c>
      <c r="BI612" s="4" t="str">
        <v>Musa AAA cv Nakyetengu</v>
      </c>
      <c r="BJ612" s="4" t="str">
        <v>Musa AAA cv Nakyetengu</v>
      </c>
      <c r="BK612" s="4" t="str">
        <v>Musa AAA cv Nakyetengu</v>
      </c>
      <c r="BL612" s="4" t="str">
        <v>Musa AAA cv Nakyetengu</v>
      </c>
      <c r="BM612" s="4" t="str">
        <v>Musa AAA cv Nakyetengu</v>
      </c>
      <c r="BN612" s="4" t="str">
        <v>Musa AAA cv Nakyetengu</v>
      </c>
      <c r="BO612" s="4" t="str">
        <v>Musa AAA cv Nakyetengu</v>
      </c>
      <c r="BP612" s="4" t="str">
        <v>Musa AAA cv Nakyetengu</v>
      </c>
      <c r="BQ612" s="4" t="str">
        <v>Musa AAA cv Nakyetengu</v>
      </c>
      <c r="BR612" s="4" t="str">
        <v>Musa AAA cv Nakyetengu</v>
      </c>
      <c r="BS612" s="4" t="str">
        <v>Musa AAA cv Nakyetengu</v>
      </c>
      <c r="BT612" s="4" t="str">
        <v>Musa AAA cv Nakyetengu</v>
      </c>
      <c r="BU612" s="4" t="str">
        <v>Musa AAA cv Nakyetengu</v>
      </c>
      <c r="BV612" s="4" t="str">
        <v>Musa AAA cv Nakyetengu</v>
      </c>
      <c r="BX612" s="4" t="str">
        <v>Musa AAA</v>
      </c>
      <c r="BY612" s="4" t="str">
        <v>Musa AAA</v>
      </c>
      <c r="BZ612" s="4" t="str">
        <v>Musa AAA</v>
      </c>
      <c r="CA612" s="4" t="str">
        <v>Musa AAA</v>
      </c>
      <c r="CB612" s="4" t="str">
        <v>Musa AAA</v>
      </c>
      <c r="CC612" s="4" t="str">
        <v>Musa AAA</v>
      </c>
      <c r="CD612" s="4" t="str">
        <v>Musa AAA</v>
      </c>
      <c r="CE612" s="4" t="str">
        <v>Musa AAA</v>
      </c>
      <c r="CF612" s="4" t="str">
        <v>Musa AAA</v>
      </c>
      <c r="CG612" s="4" t="str">
        <v>Musa AAA</v>
      </c>
      <c r="CH612" s="4" t="str">
        <v>Musa AAA</v>
      </c>
      <c r="CI612" s="4" t="str">
        <v>Musa AAA</v>
      </c>
      <c r="CJ612" s="4" t="str">
        <v>Musa AAA</v>
      </c>
      <c r="CK612" s="4" t="str">
        <v>Musa AAA</v>
      </c>
      <c r="CL612" s="4" t="str">
        <v>Musa AAA</v>
      </c>
      <c r="CM612" s="4" t="str">
        <v>Musa AAA</v>
      </c>
      <c r="CN612" s="4" t="str">
        <v>Musa AAA</v>
      </c>
      <c r="CO612" s="4" t="str">
        <v>Musa AAA</v>
      </c>
      <c r="CP612" s="4" t="str">
        <v>Musa AAA</v>
      </c>
      <c r="CQ612" s="4" t="str">
        <v>Musa AAA</v>
      </c>
      <c r="CR612" s="4" t="str">
        <v>Musa AAA</v>
      </c>
      <c r="CS612" s="4" t="str">
        <v>Musa AAA</v>
      </c>
      <c r="CT612" s="4" t="str">
        <v>Musa AAA</v>
      </c>
      <c r="CU612" s="4" t="str">
        <v>Musa AAA</v>
      </c>
      <c r="CV612" s="4" t="str">
        <v>Musa AAA</v>
      </c>
      <c r="CW612" s="4" t="str">
        <v>Musa AAA</v>
      </c>
      <c r="CX612" s="4" t="str">
        <v>Musa AAA</v>
      </c>
      <c r="CY612" s="4" t="str">
        <v>Musa AAA</v>
      </c>
      <c r="CZ612" s="4" t="str">
        <v>Musa AAA</v>
      </c>
      <c r="DA612" s="4" t="str">
        <v>Musa AAA</v>
      </c>
    </row>
    <row r="613" spans="1:105" x14ac:dyDescent="0.35">
      <c r="A613" s="4" t="s">
        <v>1603</v>
      </c>
      <c r="B613" s="4" t="s">
        <v>1602</v>
      </c>
      <c r="C613" s="4" t="s">
        <v>3131</v>
      </c>
      <c r="AS613" s="4" t="str">
        <v>Mutton Merino</v>
      </c>
      <c r="AT613" s="4" t="str">
        <v>Mutton Merino</v>
      </c>
      <c r="AU613" s="4" t="str">
        <v>Mutton Merino</v>
      </c>
      <c r="AV613" s="4" t="str">
        <v>Mutton Merino</v>
      </c>
      <c r="AW613" s="4" t="str">
        <v>Mutton Merino</v>
      </c>
      <c r="AX613" s="4" t="str">
        <v>Mutton Merino</v>
      </c>
      <c r="AY613" s="4" t="str">
        <v>Mutton Merino</v>
      </c>
      <c r="AZ613" s="4" t="str">
        <v>Mutton Merino</v>
      </c>
      <c r="BA613" s="4" t="str">
        <v>Mutton Merino</v>
      </c>
      <c r="BB613" s="4" t="str">
        <v>Mutton Merino</v>
      </c>
      <c r="BC613" s="4" t="str">
        <v>Mutton Merino</v>
      </c>
      <c r="BD613" s="4" t="str">
        <v>Mutton Merino</v>
      </c>
      <c r="BE613" s="4" t="str">
        <v>Mutton Merino</v>
      </c>
      <c r="BF613" s="4" t="str">
        <v>Mutton Merino</v>
      </c>
      <c r="BG613" s="4" t="str">
        <v>Mutton Merino</v>
      </c>
      <c r="BH613" s="4" t="str">
        <v>Mutton Merino</v>
      </c>
      <c r="BI613" s="4" t="str">
        <v>Mutton Merino</v>
      </c>
      <c r="BJ613" s="4" t="str">
        <v>Mutton Merino</v>
      </c>
      <c r="BK613" s="4" t="str">
        <v>Mutton Merino</v>
      </c>
      <c r="BL613" s="4" t="str">
        <v>Mutton Merino</v>
      </c>
      <c r="BM613" s="4" t="str">
        <v>Mutton Merino</v>
      </c>
      <c r="BN613" s="4" t="str">
        <v>Mutton Merino</v>
      </c>
      <c r="BO613" s="4" t="str">
        <v>Mutton Merino</v>
      </c>
      <c r="BP613" s="4" t="str">
        <v>Mutton Merino</v>
      </c>
      <c r="BQ613" s="4" t="str">
        <v>Mutton Merino</v>
      </c>
      <c r="BR613" s="4" t="str">
        <v>Mutton Merino</v>
      </c>
      <c r="BS613" s="4" t="str">
        <v>Mutton Merino</v>
      </c>
      <c r="BT613" s="4" t="str">
        <v>Mutton Merino</v>
      </c>
      <c r="BU613" s="4" t="str">
        <v>Mutton Merino</v>
      </c>
      <c r="BV613" s="4" t="str">
        <v>Mutton Merino</v>
      </c>
      <c r="BX613" s="4" t="str">
        <v>Musa AAA cv Nakyetengu</v>
      </c>
      <c r="BY613" s="4" t="str">
        <v>Musa AAA cv Nakyetengu</v>
      </c>
      <c r="BZ613" s="4" t="str">
        <v>Musa AAA cv Nakyetengu</v>
      </c>
      <c r="CA613" s="4" t="str">
        <v>Musa AAA cv Nakyetengu</v>
      </c>
      <c r="CB613" s="4" t="str">
        <v>Musa AAA cv Nakyetengu</v>
      </c>
      <c r="CC613" s="4" t="str">
        <v>Musa AAA cv Nakyetengu</v>
      </c>
      <c r="CD613" s="4" t="str">
        <v>Musa AAA cv Nakyetengu</v>
      </c>
      <c r="CE613" s="4" t="str">
        <v>Musa AAA cv Nakyetengu</v>
      </c>
      <c r="CF613" s="4" t="str">
        <v>Musa AAA cv Nakyetengu</v>
      </c>
      <c r="CG613" s="4" t="str">
        <v>Musa AAA cv Nakyetengu</v>
      </c>
      <c r="CH613" s="4" t="str">
        <v>Musa AAA cv Nakyetengu</v>
      </c>
      <c r="CI613" s="4" t="str">
        <v>Musa AAA cv Nakyetengu</v>
      </c>
      <c r="CJ613" s="4" t="str">
        <v>Musa AAA cv Nakyetengu</v>
      </c>
      <c r="CK613" s="4" t="str">
        <v>Musa AAA cv Nakyetengu</v>
      </c>
      <c r="CL613" s="4" t="str">
        <v>Musa AAA cv Nakyetengu</v>
      </c>
      <c r="CM613" s="4" t="str">
        <v>Musa AAA cv Nakyetengu</v>
      </c>
      <c r="CN613" s="4" t="str">
        <v>Musa AAA cv Nakyetengu</v>
      </c>
      <c r="CO613" s="4" t="str">
        <v>Musa AAA cv Nakyetengu</v>
      </c>
      <c r="CP613" s="4" t="str">
        <v>Musa AAA cv Nakyetengu</v>
      </c>
      <c r="CQ613" s="4" t="str">
        <v>Musa AAA cv Nakyetengu</v>
      </c>
      <c r="CR613" s="4" t="str">
        <v>Musa AAA cv Nakyetengu</v>
      </c>
      <c r="CS613" s="4" t="str">
        <v>Musa AAA cv Nakyetengu</v>
      </c>
      <c r="CT613" s="4" t="str">
        <v>Musa AAA cv Nakyetengu</v>
      </c>
      <c r="CU613" s="4" t="str">
        <v>Musa AAA cv Nakyetengu</v>
      </c>
      <c r="CV613" s="4" t="str">
        <v>Musa AAA cv Nakyetengu</v>
      </c>
      <c r="CW613" s="4" t="str">
        <v>Musa AAA cv Nakyetengu</v>
      </c>
      <c r="CX613" s="4" t="str">
        <v>Musa AAA cv Nakyetengu</v>
      </c>
      <c r="CY613" s="4" t="str">
        <v>Musa AAA cv Nakyetengu</v>
      </c>
      <c r="CZ613" s="4" t="str">
        <v>Musa AAA cv Nakyetengu</v>
      </c>
      <c r="DA613" s="4" t="str">
        <v>Musa AAA cv Nakyetengu</v>
      </c>
    </row>
    <row r="614" spans="1:105" x14ac:dyDescent="0.35">
      <c r="A614" s="4" t="s">
        <v>1603</v>
      </c>
      <c r="B614" s="4" t="s">
        <v>1602</v>
      </c>
      <c r="C614" s="4" t="s">
        <v>3132</v>
      </c>
      <c r="AS614" s="4" t="str">
        <v>Muturu</v>
      </c>
      <c r="AT614" s="4" t="str">
        <v>Muturu</v>
      </c>
      <c r="AU614" s="4" t="str">
        <v>Muturu</v>
      </c>
      <c r="AV614" s="4" t="str">
        <v>Muturu</v>
      </c>
      <c r="AW614" s="4" t="str">
        <v>Muturu</v>
      </c>
      <c r="AX614" s="4" t="str">
        <v>Muturu</v>
      </c>
      <c r="AY614" s="4" t="str">
        <v>Muturu</v>
      </c>
      <c r="AZ614" s="4" t="str">
        <v>Muturu</v>
      </c>
      <c r="BA614" s="4" t="str">
        <v>Muturu</v>
      </c>
      <c r="BB614" s="4" t="str">
        <v>Muturu</v>
      </c>
      <c r="BC614" s="4" t="str">
        <v>Muturu</v>
      </c>
      <c r="BD614" s="4" t="str">
        <v>Muturu</v>
      </c>
      <c r="BE614" s="4" t="str">
        <v>Muturu</v>
      </c>
      <c r="BF614" s="4" t="str">
        <v>Muturu</v>
      </c>
      <c r="BG614" s="4" t="str">
        <v>Muturu</v>
      </c>
      <c r="BH614" s="4" t="str">
        <v>Muturu</v>
      </c>
      <c r="BI614" s="4" t="str">
        <v>Muturu</v>
      </c>
      <c r="BJ614" s="4" t="str">
        <v>Muturu</v>
      </c>
      <c r="BK614" s="4" t="str">
        <v>Muturu</v>
      </c>
      <c r="BL614" s="4" t="str">
        <v>Muturu</v>
      </c>
      <c r="BM614" s="4" t="str">
        <v>Muturu</v>
      </c>
      <c r="BN614" s="4" t="str">
        <v>Muturu</v>
      </c>
      <c r="BO614" s="4" t="str">
        <v>Muturu</v>
      </c>
      <c r="BP614" s="4" t="str">
        <v>Muturu</v>
      </c>
      <c r="BQ614" s="4" t="str">
        <v>Muturu</v>
      </c>
      <c r="BR614" s="4" t="str">
        <v>Muturu</v>
      </c>
      <c r="BS614" s="4" t="str">
        <v>Muturu</v>
      </c>
      <c r="BT614" s="4" t="str">
        <v>Muturu</v>
      </c>
      <c r="BU614" s="4" t="str">
        <v>Muturu</v>
      </c>
      <c r="BV614" s="4" t="str">
        <v>Muturu</v>
      </c>
      <c r="BX614" s="4" t="str">
        <v>Mutton Merino</v>
      </c>
      <c r="BY614" s="4" t="str">
        <v>Mutton Merino</v>
      </c>
      <c r="BZ614" s="4" t="str">
        <v>Mutton Merino</v>
      </c>
      <c r="CA614" s="4" t="str">
        <v>Mutton Merino</v>
      </c>
      <c r="CB614" s="4" t="str">
        <v>Mutton Merino</v>
      </c>
      <c r="CC614" s="4" t="str">
        <v>Mutton Merino</v>
      </c>
      <c r="CD614" s="4" t="str">
        <v>Mutton Merino</v>
      </c>
      <c r="CE614" s="4" t="str">
        <v>Mutton Merino</v>
      </c>
      <c r="CF614" s="4" t="str">
        <v>Mutton Merino</v>
      </c>
      <c r="CG614" s="4" t="str">
        <v>Mutton Merino</v>
      </c>
      <c r="CH614" s="4" t="str">
        <v>Mutton Merino</v>
      </c>
      <c r="CI614" s="4" t="str">
        <v>Mutton Merino</v>
      </c>
      <c r="CJ614" s="4" t="str">
        <v>Mutton Merino</v>
      </c>
      <c r="CK614" s="4" t="str">
        <v>Mutton Merino</v>
      </c>
      <c r="CL614" s="4" t="str">
        <v>Mutton Merino</v>
      </c>
      <c r="CM614" s="4" t="str">
        <v>Mutton Merino</v>
      </c>
      <c r="CN614" s="4" t="str">
        <v>Mutton Merino</v>
      </c>
      <c r="CO614" s="4" t="str">
        <v>Mutton Merino</v>
      </c>
      <c r="CP614" s="4" t="str">
        <v>Mutton Merino</v>
      </c>
      <c r="CQ614" s="4" t="str">
        <v>Mutton Merino</v>
      </c>
      <c r="CR614" s="4" t="str">
        <v>Mutton Merino</v>
      </c>
      <c r="CS614" s="4" t="str">
        <v>Mutton Merino</v>
      </c>
      <c r="CT614" s="4" t="str">
        <v>Mutton Merino</v>
      </c>
      <c r="CU614" s="4" t="str">
        <v>Mutton Merino</v>
      </c>
      <c r="CV614" s="4" t="str">
        <v>Mutton Merino</v>
      </c>
      <c r="CW614" s="4" t="str">
        <v>Mutton Merino</v>
      </c>
      <c r="CX614" s="4" t="str">
        <v>Mutton Merino</v>
      </c>
      <c r="CY614" s="4" t="str">
        <v>Mutton Merino</v>
      </c>
      <c r="CZ614" s="4" t="str">
        <v>Mutton Merino</v>
      </c>
      <c r="DA614" s="4" t="str">
        <v>Mutton Merino</v>
      </c>
    </row>
    <row r="615" spans="1:105" x14ac:dyDescent="0.35">
      <c r="A615" s="4" t="s">
        <v>1603</v>
      </c>
      <c r="B615" s="4" t="s">
        <v>1602</v>
      </c>
      <c r="C615" s="4" t="s">
        <v>3133</v>
      </c>
      <c r="AS615" s="4" t="str">
        <v>N14</v>
      </c>
      <c r="AT615" s="4" t="str">
        <v>N14</v>
      </c>
      <c r="AU615" s="4" t="str">
        <v>N14</v>
      </c>
      <c r="AV615" s="4" t="str">
        <v>N14</v>
      </c>
      <c r="AW615" s="4" t="str">
        <v>N14</v>
      </c>
      <c r="AX615" s="4" t="str">
        <v>N14</v>
      </c>
      <c r="AY615" s="4" t="str">
        <v>N14</v>
      </c>
      <c r="AZ615" s="4" t="str">
        <v>N14</v>
      </c>
      <c r="BA615" s="4" t="str">
        <v>N14</v>
      </c>
      <c r="BB615" s="4" t="str">
        <v>N14</v>
      </c>
      <c r="BC615" s="4" t="str">
        <v>N14</v>
      </c>
      <c r="BD615" s="4" t="str">
        <v>N14</v>
      </c>
      <c r="BE615" s="4" t="str">
        <v>N14</v>
      </c>
      <c r="BF615" s="4" t="str">
        <v>N14</v>
      </c>
      <c r="BG615" s="4" t="str">
        <v>N14</v>
      </c>
      <c r="BH615" s="4" t="str">
        <v>N14</v>
      </c>
      <c r="BI615" s="4" t="str">
        <v>N14</v>
      </c>
      <c r="BJ615" s="4" t="str">
        <v>N14</v>
      </c>
      <c r="BK615" s="4" t="str">
        <v>N14</v>
      </c>
      <c r="BL615" s="4" t="str">
        <v>N14</v>
      </c>
      <c r="BM615" s="4" t="str">
        <v>N14</v>
      </c>
      <c r="BN615" s="4" t="str">
        <v>N14</v>
      </c>
      <c r="BO615" s="4" t="str">
        <v>N14</v>
      </c>
      <c r="BP615" s="4" t="str">
        <v>N14</v>
      </c>
      <c r="BQ615" s="4" t="str">
        <v>N14</v>
      </c>
      <c r="BR615" s="4" t="str">
        <v>N14</v>
      </c>
      <c r="BS615" s="4" t="str">
        <v>N14</v>
      </c>
      <c r="BT615" s="4" t="str">
        <v>N14</v>
      </c>
      <c r="BU615" s="4" t="str">
        <v>N14</v>
      </c>
      <c r="BV615" s="4" t="str">
        <v>N14</v>
      </c>
      <c r="BX615" s="4" t="str">
        <v>Muturu</v>
      </c>
      <c r="BY615" s="4" t="str">
        <v>Muturu</v>
      </c>
      <c r="BZ615" s="4" t="str">
        <v>Muturu</v>
      </c>
      <c r="CA615" s="4" t="str">
        <v>Muturu</v>
      </c>
      <c r="CB615" s="4" t="str">
        <v>Muturu</v>
      </c>
      <c r="CC615" s="4" t="str">
        <v>Muturu</v>
      </c>
      <c r="CD615" s="4" t="str">
        <v>Muturu</v>
      </c>
      <c r="CE615" s="4" t="str">
        <v>Muturu</v>
      </c>
      <c r="CF615" s="4" t="str">
        <v>Muturu</v>
      </c>
      <c r="CG615" s="4" t="str">
        <v>Muturu</v>
      </c>
      <c r="CH615" s="4" t="str">
        <v>Muturu</v>
      </c>
      <c r="CI615" s="4" t="str">
        <v>Muturu</v>
      </c>
      <c r="CJ615" s="4" t="str">
        <v>Muturu</v>
      </c>
      <c r="CK615" s="4" t="str">
        <v>Muturu</v>
      </c>
      <c r="CL615" s="4" t="str">
        <v>Muturu</v>
      </c>
      <c r="CM615" s="4" t="str">
        <v>Muturu</v>
      </c>
      <c r="CN615" s="4" t="str">
        <v>Muturu</v>
      </c>
      <c r="CO615" s="4" t="str">
        <v>Muturu</v>
      </c>
      <c r="CP615" s="4" t="str">
        <v>Muturu</v>
      </c>
      <c r="CQ615" s="4" t="str">
        <v>Muturu</v>
      </c>
      <c r="CR615" s="4" t="str">
        <v>Muturu</v>
      </c>
      <c r="CS615" s="4" t="str">
        <v>Muturu</v>
      </c>
      <c r="CT615" s="4" t="str">
        <v>Muturu</v>
      </c>
      <c r="CU615" s="4" t="str">
        <v>Muturu</v>
      </c>
      <c r="CV615" s="4" t="str">
        <v>Muturu</v>
      </c>
      <c r="CW615" s="4" t="str">
        <v>Muturu</v>
      </c>
      <c r="CX615" s="4" t="str">
        <v>Muturu</v>
      </c>
      <c r="CY615" s="4" t="str">
        <v>Muturu</v>
      </c>
      <c r="CZ615" s="4" t="str">
        <v>Muturu</v>
      </c>
      <c r="DA615" s="4" t="str">
        <v>Muturu</v>
      </c>
    </row>
    <row r="616" spans="1:105" x14ac:dyDescent="0.35">
      <c r="A616" s="4" t="s">
        <v>1603</v>
      </c>
      <c r="B616" s="4" t="s">
        <v>1602</v>
      </c>
      <c r="C616" s="4" t="s">
        <v>3134</v>
      </c>
      <c r="AS616" s="4" t="str">
        <v>Nambale</v>
      </c>
      <c r="AT616" s="4" t="str">
        <v>Nambale</v>
      </c>
      <c r="AU616" s="4" t="str">
        <v>Nambale</v>
      </c>
      <c r="AV616" s="4" t="str">
        <v>Nambale</v>
      </c>
      <c r="AW616" s="4" t="str">
        <v>Nambale</v>
      </c>
      <c r="AX616" s="4" t="str">
        <v>Nambale</v>
      </c>
      <c r="AY616" s="4" t="str">
        <v>Nambale</v>
      </c>
      <c r="AZ616" s="4" t="str">
        <v>Nambale</v>
      </c>
      <c r="BA616" s="4" t="str">
        <v>Nambale</v>
      </c>
      <c r="BB616" s="4" t="str">
        <v>Nambale</v>
      </c>
      <c r="BC616" s="4" t="str">
        <v>Nambale</v>
      </c>
      <c r="BD616" s="4" t="str">
        <v>Nambale</v>
      </c>
      <c r="BE616" s="4" t="str">
        <v>Nambale</v>
      </c>
      <c r="BF616" s="4" t="str">
        <v>Nambale</v>
      </c>
      <c r="BG616" s="4" t="str">
        <v>Nambale</v>
      </c>
      <c r="BH616" s="4" t="str">
        <v>Nambale</v>
      </c>
      <c r="BI616" s="4" t="str">
        <v>Nambale</v>
      </c>
      <c r="BJ616" s="4" t="str">
        <v>Nambale</v>
      </c>
      <c r="BK616" s="4" t="str">
        <v>Nambale</v>
      </c>
      <c r="BL616" s="4" t="str">
        <v>Nambale</v>
      </c>
      <c r="BM616" s="4" t="str">
        <v>Nambale</v>
      </c>
      <c r="BN616" s="4" t="str">
        <v>Nambale</v>
      </c>
      <c r="BO616" s="4" t="str">
        <v>Nambale</v>
      </c>
      <c r="BP616" s="4" t="str">
        <v>Nambale</v>
      </c>
      <c r="BQ616" s="4" t="str">
        <v>Nambale</v>
      </c>
      <c r="BR616" s="4" t="str">
        <v>Nambale</v>
      </c>
      <c r="BS616" s="4" t="str">
        <v>Nambale</v>
      </c>
      <c r="BT616" s="4" t="str">
        <v>Nambale</v>
      </c>
      <c r="BU616" s="4" t="str">
        <v>Nambale</v>
      </c>
      <c r="BV616" s="4" t="str">
        <v>Nambale</v>
      </c>
      <c r="BX616" s="4" t="str">
        <v>N14</v>
      </c>
      <c r="BY616" s="4" t="str">
        <v>N14</v>
      </c>
      <c r="BZ616" s="4" t="str">
        <v>N14</v>
      </c>
      <c r="CA616" s="4" t="str">
        <v>N14</v>
      </c>
      <c r="CB616" s="4" t="str">
        <v>N14</v>
      </c>
      <c r="CC616" s="4" t="str">
        <v>N14</v>
      </c>
      <c r="CD616" s="4" t="str">
        <v>N14</v>
      </c>
      <c r="CE616" s="4" t="str">
        <v>N14</v>
      </c>
      <c r="CF616" s="4" t="str">
        <v>N14</v>
      </c>
      <c r="CG616" s="4" t="str">
        <v>N14</v>
      </c>
      <c r="CH616" s="4" t="str">
        <v>N14</v>
      </c>
      <c r="CI616" s="4" t="str">
        <v>N14</v>
      </c>
      <c r="CJ616" s="4" t="str">
        <v>N14</v>
      </c>
      <c r="CK616" s="4" t="str">
        <v>N14</v>
      </c>
      <c r="CL616" s="4" t="str">
        <v>N14</v>
      </c>
      <c r="CM616" s="4" t="str">
        <v>N14</v>
      </c>
      <c r="CN616" s="4" t="str">
        <v>N14</v>
      </c>
      <c r="CO616" s="4" t="str">
        <v>N14</v>
      </c>
      <c r="CP616" s="4" t="str">
        <v>N14</v>
      </c>
      <c r="CQ616" s="4" t="str">
        <v>N14</v>
      </c>
      <c r="CR616" s="4" t="str">
        <v>N14</v>
      </c>
      <c r="CS616" s="4" t="str">
        <v>N14</v>
      </c>
      <c r="CT616" s="4" t="str">
        <v>N14</v>
      </c>
      <c r="CU616" s="4" t="str">
        <v>N14</v>
      </c>
      <c r="CV616" s="4" t="str">
        <v>N14</v>
      </c>
      <c r="CW616" s="4" t="str">
        <v>N14</v>
      </c>
      <c r="CX616" s="4" t="str">
        <v>N14</v>
      </c>
      <c r="CY616" s="4" t="str">
        <v>N14</v>
      </c>
      <c r="CZ616" s="4" t="str">
        <v>N14</v>
      </c>
      <c r="DA616" s="4" t="str">
        <v>N14</v>
      </c>
    </row>
    <row r="617" spans="1:105" x14ac:dyDescent="0.35">
      <c r="A617" s="4" t="s">
        <v>1603</v>
      </c>
      <c r="B617" s="4" t="s">
        <v>1602</v>
      </c>
      <c r="C617" s="4" t="s">
        <v>3135</v>
      </c>
      <c r="AS617" s="4" t="str">
        <v>Nantes</v>
      </c>
      <c r="AT617" s="4" t="str">
        <v>Nantes</v>
      </c>
      <c r="AU617" s="4" t="str">
        <v>Nantes</v>
      </c>
      <c r="AV617" s="4" t="str">
        <v>Nantes</v>
      </c>
      <c r="AW617" s="4" t="str">
        <v>Nantes</v>
      </c>
      <c r="AX617" s="4" t="str">
        <v>Nantes</v>
      </c>
      <c r="AY617" s="4" t="str">
        <v>Nantes</v>
      </c>
      <c r="AZ617" s="4" t="str">
        <v>Nantes</v>
      </c>
      <c r="BA617" s="4" t="str">
        <v>Nantes</v>
      </c>
      <c r="BB617" s="4" t="str">
        <v>Nantes</v>
      </c>
      <c r="BC617" s="4" t="str">
        <v>Nantes</v>
      </c>
      <c r="BD617" s="4" t="str">
        <v>Nantes</v>
      </c>
      <c r="BE617" s="4" t="str">
        <v>Nantes</v>
      </c>
      <c r="BF617" s="4" t="str">
        <v>Nantes</v>
      </c>
      <c r="BG617" s="4" t="str">
        <v>Nantes</v>
      </c>
      <c r="BH617" s="4" t="str">
        <v>Nantes</v>
      </c>
      <c r="BI617" s="4" t="str">
        <v>Nantes</v>
      </c>
      <c r="BJ617" s="4" t="str">
        <v>Nantes</v>
      </c>
      <c r="BK617" s="4" t="str">
        <v>Nantes</v>
      </c>
      <c r="BL617" s="4" t="str">
        <v>Nantes</v>
      </c>
      <c r="BM617" s="4" t="str">
        <v>Nantes</v>
      </c>
      <c r="BN617" s="4" t="str">
        <v>Nantes</v>
      </c>
      <c r="BO617" s="4" t="str">
        <v>Nantes</v>
      </c>
      <c r="BP617" s="4" t="str">
        <v>Nantes</v>
      </c>
      <c r="BQ617" s="4" t="str">
        <v>Nantes</v>
      </c>
      <c r="BR617" s="4" t="str">
        <v>Nantes</v>
      </c>
      <c r="BS617" s="4" t="str">
        <v>Nantes</v>
      </c>
      <c r="BT617" s="4" t="str">
        <v>Nantes</v>
      </c>
      <c r="BU617" s="4" t="str">
        <v>Nantes</v>
      </c>
      <c r="BV617" s="4" t="str">
        <v>Nantes</v>
      </c>
      <c r="BX617" s="4" t="str">
        <v>Nambale</v>
      </c>
      <c r="BY617" s="4" t="str">
        <v>Nambale</v>
      </c>
      <c r="BZ617" s="4" t="str">
        <v>Nambale</v>
      </c>
      <c r="CA617" s="4" t="str">
        <v>Nambale</v>
      </c>
      <c r="CB617" s="4" t="str">
        <v>Nambale</v>
      </c>
      <c r="CC617" s="4" t="str">
        <v>Nambale</v>
      </c>
      <c r="CD617" s="4" t="str">
        <v>Nambale</v>
      </c>
      <c r="CE617" s="4" t="str">
        <v>Nambale</v>
      </c>
      <c r="CF617" s="4" t="str">
        <v>Nambale</v>
      </c>
      <c r="CG617" s="4" t="str">
        <v>Nambale</v>
      </c>
      <c r="CH617" s="4" t="str">
        <v>Nambale</v>
      </c>
      <c r="CI617" s="4" t="str">
        <v>Nambale</v>
      </c>
      <c r="CJ617" s="4" t="str">
        <v>Nambale</v>
      </c>
      <c r="CK617" s="4" t="str">
        <v>Nambale</v>
      </c>
      <c r="CL617" s="4" t="str">
        <v>Nambale</v>
      </c>
      <c r="CM617" s="4" t="str">
        <v>Nambale</v>
      </c>
      <c r="CN617" s="4" t="str">
        <v>Nambale</v>
      </c>
      <c r="CO617" s="4" t="str">
        <v>Nambale</v>
      </c>
      <c r="CP617" s="4" t="str">
        <v>Nambale</v>
      </c>
      <c r="CQ617" s="4" t="str">
        <v>Nambale</v>
      </c>
      <c r="CR617" s="4" t="str">
        <v>Nambale</v>
      </c>
      <c r="CS617" s="4" t="str">
        <v>Nambale</v>
      </c>
      <c r="CT617" s="4" t="str">
        <v>Nambale</v>
      </c>
      <c r="CU617" s="4" t="str">
        <v>Nambale</v>
      </c>
      <c r="CV617" s="4" t="str">
        <v>Nambale</v>
      </c>
      <c r="CW617" s="4" t="str">
        <v>Nambale</v>
      </c>
      <c r="CX617" s="4" t="str">
        <v>Nambale</v>
      </c>
      <c r="CY617" s="4" t="str">
        <v>Nambale</v>
      </c>
      <c r="CZ617" s="4" t="str">
        <v>Nambale</v>
      </c>
      <c r="DA617" s="4" t="str">
        <v>Nambale</v>
      </c>
    </row>
    <row r="618" spans="1:105" x14ac:dyDescent="0.35">
      <c r="A618" s="4" t="s">
        <v>1603</v>
      </c>
      <c r="B618" s="4" t="s">
        <v>1602</v>
      </c>
      <c r="C618" s="4" t="s">
        <v>3136</v>
      </c>
      <c r="AS618" s="4" t="str">
        <v>Nanyati</v>
      </c>
      <c r="AT618" s="4" t="str">
        <v>Nanyati</v>
      </c>
      <c r="AU618" s="4" t="str">
        <v>Nanyati</v>
      </c>
      <c r="AV618" s="4" t="str">
        <v>Nanyati</v>
      </c>
      <c r="AW618" s="4" t="str">
        <v>Nanyati</v>
      </c>
      <c r="AX618" s="4" t="str">
        <v>Nanyati</v>
      </c>
      <c r="AY618" s="4" t="str">
        <v>Nanyati</v>
      </c>
      <c r="AZ618" s="4" t="str">
        <v>Nanyati</v>
      </c>
      <c r="BA618" s="4" t="str">
        <v>Nanyati</v>
      </c>
      <c r="BB618" s="4" t="str">
        <v>Nanyati</v>
      </c>
      <c r="BC618" s="4" t="str">
        <v>Nanyati</v>
      </c>
      <c r="BD618" s="4" t="str">
        <v>Nanyati</v>
      </c>
      <c r="BE618" s="4" t="str">
        <v>Nanyati</v>
      </c>
      <c r="BF618" s="4" t="str">
        <v>Nanyati</v>
      </c>
      <c r="BG618" s="4" t="str">
        <v>Nanyati</v>
      </c>
      <c r="BH618" s="4" t="str">
        <v>Nanyati</v>
      </c>
      <c r="BI618" s="4" t="str">
        <v>Nanyati</v>
      </c>
      <c r="BJ618" s="4" t="str">
        <v>Nanyati</v>
      </c>
      <c r="BK618" s="4" t="str">
        <v>Nanyati</v>
      </c>
      <c r="BL618" s="4" t="str">
        <v>Nanyati</v>
      </c>
      <c r="BM618" s="4" t="str">
        <v>Nanyati</v>
      </c>
      <c r="BN618" s="4" t="str">
        <v>Nanyati</v>
      </c>
      <c r="BO618" s="4" t="str">
        <v>Nanyati</v>
      </c>
      <c r="BP618" s="4" t="str">
        <v>Nanyati</v>
      </c>
      <c r="BQ618" s="4" t="str">
        <v>Nanyati</v>
      </c>
      <c r="BR618" s="4" t="str">
        <v>Nanyati</v>
      </c>
      <c r="BS618" s="4" t="str">
        <v>Nanyati</v>
      </c>
      <c r="BT618" s="4" t="str">
        <v>Nanyati</v>
      </c>
      <c r="BU618" s="4" t="str">
        <v>Nanyati</v>
      </c>
      <c r="BV618" s="4" t="str">
        <v>Nanyati</v>
      </c>
      <c r="BX618" s="4" t="str">
        <v>Nantes</v>
      </c>
      <c r="BY618" s="4" t="str">
        <v>Nantes</v>
      </c>
      <c r="BZ618" s="4" t="str">
        <v>Nantes</v>
      </c>
      <c r="CA618" s="4" t="str">
        <v>Nantes</v>
      </c>
      <c r="CB618" s="4" t="str">
        <v>Nantes</v>
      </c>
      <c r="CC618" s="4" t="str">
        <v>Nantes</v>
      </c>
      <c r="CD618" s="4" t="str">
        <v>Nantes</v>
      </c>
      <c r="CE618" s="4" t="str">
        <v>Nantes</v>
      </c>
      <c r="CF618" s="4" t="str">
        <v>Nantes</v>
      </c>
      <c r="CG618" s="4" t="str">
        <v>Nantes</v>
      </c>
      <c r="CH618" s="4" t="str">
        <v>Nantes</v>
      </c>
      <c r="CI618" s="4" t="str">
        <v>Nantes</v>
      </c>
      <c r="CJ618" s="4" t="str">
        <v>Nantes</v>
      </c>
      <c r="CK618" s="4" t="str">
        <v>Nantes</v>
      </c>
      <c r="CL618" s="4" t="str">
        <v>Nantes</v>
      </c>
      <c r="CM618" s="4" t="str">
        <v>Nantes</v>
      </c>
      <c r="CN618" s="4" t="str">
        <v>Nantes</v>
      </c>
      <c r="CO618" s="4" t="str">
        <v>Nantes</v>
      </c>
      <c r="CP618" s="4" t="str">
        <v>Nantes</v>
      </c>
      <c r="CQ618" s="4" t="str">
        <v>Nantes</v>
      </c>
      <c r="CR618" s="4" t="str">
        <v>Nantes</v>
      </c>
      <c r="CS618" s="4" t="str">
        <v>Nantes</v>
      </c>
      <c r="CT618" s="4" t="str">
        <v>Nantes</v>
      </c>
      <c r="CU618" s="4" t="str">
        <v>Nantes</v>
      </c>
      <c r="CV618" s="4" t="str">
        <v>Nantes</v>
      </c>
      <c r="CW618" s="4" t="str">
        <v>Nantes</v>
      </c>
      <c r="CX618" s="4" t="str">
        <v>Nantes</v>
      </c>
      <c r="CY618" s="4" t="str">
        <v>Nantes</v>
      </c>
      <c r="CZ618" s="4" t="str">
        <v>Nantes</v>
      </c>
      <c r="DA618" s="4" t="str">
        <v>Nantes</v>
      </c>
    </row>
    <row r="619" spans="1:105" x14ac:dyDescent="0.35">
      <c r="A619" s="4" t="s">
        <v>1603</v>
      </c>
      <c r="B619" s="4" t="s">
        <v>1602</v>
      </c>
      <c r="C619" s="4" t="s">
        <v>3137</v>
      </c>
      <c r="AS619" s="4" t="str">
        <v>Nasaka</v>
      </c>
      <c r="AT619" s="4" t="str">
        <v>Nasaka</v>
      </c>
      <c r="AU619" s="4" t="str">
        <v>Nasaka</v>
      </c>
      <c r="AV619" s="4" t="str">
        <v>Nasaka</v>
      </c>
      <c r="AW619" s="4" t="str">
        <v>Nasaka</v>
      </c>
      <c r="AX619" s="4" t="str">
        <v>Nasaka</v>
      </c>
      <c r="AY619" s="4" t="str">
        <v>Nasaka</v>
      </c>
      <c r="AZ619" s="4" t="str">
        <v>Nasaka</v>
      </c>
      <c r="BA619" s="4" t="str">
        <v>Nasaka</v>
      </c>
      <c r="BB619" s="4" t="str">
        <v>Nasaka</v>
      </c>
      <c r="BC619" s="4" t="str">
        <v>Nasaka</v>
      </c>
      <c r="BD619" s="4" t="str">
        <v>Nasaka</v>
      </c>
      <c r="BE619" s="4" t="str">
        <v>Nasaka</v>
      </c>
      <c r="BF619" s="4" t="str">
        <v>Nasaka</v>
      </c>
      <c r="BG619" s="4" t="str">
        <v>Nasaka</v>
      </c>
      <c r="BH619" s="4" t="str">
        <v>Nasaka</v>
      </c>
      <c r="BI619" s="4" t="str">
        <v>Nasaka</v>
      </c>
      <c r="BJ619" s="4" t="str">
        <v>Nasaka</v>
      </c>
      <c r="BK619" s="4" t="str">
        <v>Nasaka</v>
      </c>
      <c r="BL619" s="4" t="str">
        <v>Nasaka</v>
      </c>
      <c r="BM619" s="4" t="str">
        <v>Nasaka</v>
      </c>
      <c r="BN619" s="4" t="str">
        <v>Nasaka</v>
      </c>
      <c r="BO619" s="4" t="str">
        <v>Nasaka</v>
      </c>
      <c r="BP619" s="4" t="str">
        <v>Nasaka</v>
      </c>
      <c r="BQ619" s="4" t="str">
        <v>Nasaka</v>
      </c>
      <c r="BR619" s="4" t="str">
        <v>Nasaka</v>
      </c>
      <c r="BS619" s="4" t="str">
        <v>Nasaka</v>
      </c>
      <c r="BT619" s="4" t="str">
        <v>Nasaka</v>
      </c>
      <c r="BU619" s="4" t="str">
        <v>Nasaka</v>
      </c>
      <c r="BV619" s="4" t="str">
        <v>Nasaka</v>
      </c>
      <c r="BX619" s="4" t="str">
        <v>Nanyati</v>
      </c>
      <c r="BY619" s="4" t="str">
        <v>Nanyati</v>
      </c>
      <c r="BZ619" s="4" t="str">
        <v>Nanyati</v>
      </c>
      <c r="CA619" s="4" t="str">
        <v>Nanyati</v>
      </c>
      <c r="CB619" s="4" t="str">
        <v>Nanyati</v>
      </c>
      <c r="CC619" s="4" t="str">
        <v>Nanyati</v>
      </c>
      <c r="CD619" s="4" t="str">
        <v>Nanyati</v>
      </c>
      <c r="CE619" s="4" t="str">
        <v>Nanyati</v>
      </c>
      <c r="CF619" s="4" t="str">
        <v>Nanyati</v>
      </c>
      <c r="CG619" s="4" t="str">
        <v>Nanyati</v>
      </c>
      <c r="CH619" s="4" t="str">
        <v>Nanyati</v>
      </c>
      <c r="CI619" s="4" t="str">
        <v>Nanyati</v>
      </c>
      <c r="CJ619" s="4" t="str">
        <v>Nanyati</v>
      </c>
      <c r="CK619" s="4" t="str">
        <v>Nanyati</v>
      </c>
      <c r="CL619" s="4" t="str">
        <v>Nanyati</v>
      </c>
      <c r="CM619" s="4" t="str">
        <v>Nanyati</v>
      </c>
      <c r="CN619" s="4" t="str">
        <v>Nanyati</v>
      </c>
      <c r="CO619" s="4" t="str">
        <v>Nanyati</v>
      </c>
      <c r="CP619" s="4" t="str">
        <v>Nanyati</v>
      </c>
      <c r="CQ619" s="4" t="str">
        <v>Nanyati</v>
      </c>
      <c r="CR619" s="4" t="str">
        <v>Nanyati</v>
      </c>
      <c r="CS619" s="4" t="str">
        <v>Nanyati</v>
      </c>
      <c r="CT619" s="4" t="str">
        <v>Nanyati</v>
      </c>
      <c r="CU619" s="4" t="str">
        <v>Nanyati</v>
      </c>
      <c r="CV619" s="4" t="str">
        <v>Nanyati</v>
      </c>
      <c r="CW619" s="4" t="str">
        <v>Nanyati</v>
      </c>
      <c r="CX619" s="4" t="str">
        <v>Nanyati</v>
      </c>
      <c r="CY619" s="4" t="str">
        <v>Nanyati</v>
      </c>
      <c r="CZ619" s="4" t="str">
        <v>Nanyati</v>
      </c>
      <c r="DA619" s="4" t="str">
        <v>Nanyati</v>
      </c>
    </row>
    <row r="620" spans="1:105" x14ac:dyDescent="0.35">
      <c r="A620" s="4" t="s">
        <v>1603</v>
      </c>
      <c r="B620" s="4" t="s">
        <v>1602</v>
      </c>
      <c r="C620" s="4" t="s">
        <v>3138</v>
      </c>
      <c r="AS620" s="4" t="str">
        <v>Nase 3</v>
      </c>
      <c r="AT620" s="4" t="str">
        <v>Nase 3</v>
      </c>
      <c r="AU620" s="4" t="str">
        <v>Nase 3</v>
      </c>
      <c r="AV620" s="4" t="str">
        <v>Nase 3</v>
      </c>
      <c r="AW620" s="4" t="str">
        <v>Nase 3</v>
      </c>
      <c r="AX620" s="4" t="str">
        <v>Nase 3</v>
      </c>
      <c r="AY620" s="4" t="str">
        <v>Nase 3</v>
      </c>
      <c r="AZ620" s="4" t="str">
        <v>Nase 3</v>
      </c>
      <c r="BA620" s="4" t="str">
        <v>Nase 3</v>
      </c>
      <c r="BB620" s="4" t="str">
        <v>Nase 3</v>
      </c>
      <c r="BC620" s="4" t="str">
        <v>Nase 3</v>
      </c>
      <c r="BD620" s="4" t="str">
        <v>Nase 3</v>
      </c>
      <c r="BE620" s="4" t="str">
        <v>Nase 3</v>
      </c>
      <c r="BF620" s="4" t="str">
        <v>Nase 3</v>
      </c>
      <c r="BG620" s="4" t="str">
        <v>Nase 3</v>
      </c>
      <c r="BH620" s="4" t="str">
        <v>Nase 3</v>
      </c>
      <c r="BI620" s="4" t="str">
        <v>Nase 3</v>
      </c>
      <c r="BJ620" s="4" t="str">
        <v>Nase 3</v>
      </c>
      <c r="BK620" s="4" t="str">
        <v>Nase 3</v>
      </c>
      <c r="BL620" s="4" t="str">
        <v>Nase 3</v>
      </c>
      <c r="BM620" s="4" t="str">
        <v>Nase 3</v>
      </c>
      <c r="BN620" s="4" t="str">
        <v>Nase 3</v>
      </c>
      <c r="BO620" s="4" t="str">
        <v>Nase 3</v>
      </c>
      <c r="BP620" s="4" t="str">
        <v>Nase 3</v>
      </c>
      <c r="BQ620" s="4" t="str">
        <v>Nase 3</v>
      </c>
      <c r="BR620" s="4" t="str">
        <v>Nase 3</v>
      </c>
      <c r="BS620" s="4" t="str">
        <v>Nase 3</v>
      </c>
      <c r="BT620" s="4" t="str">
        <v>Nase 3</v>
      </c>
      <c r="BU620" s="4" t="str">
        <v>Nase 3</v>
      </c>
      <c r="BV620" s="4" t="str">
        <v>Nase 3</v>
      </c>
      <c r="BX620" s="4" t="str">
        <v>Nasaka</v>
      </c>
      <c r="BY620" s="4" t="str">
        <v>Nasaka</v>
      </c>
      <c r="BZ620" s="4" t="str">
        <v>Nasaka</v>
      </c>
      <c r="CA620" s="4" t="str">
        <v>Nasaka</v>
      </c>
      <c r="CB620" s="4" t="str">
        <v>Nasaka</v>
      </c>
      <c r="CC620" s="4" t="str">
        <v>Nasaka</v>
      </c>
      <c r="CD620" s="4" t="str">
        <v>Nasaka</v>
      </c>
      <c r="CE620" s="4" t="str">
        <v>Nasaka</v>
      </c>
      <c r="CF620" s="4" t="str">
        <v>Nasaka</v>
      </c>
      <c r="CG620" s="4" t="str">
        <v>Nasaka</v>
      </c>
      <c r="CH620" s="4" t="str">
        <v>Nasaka</v>
      </c>
      <c r="CI620" s="4" t="str">
        <v>Nasaka</v>
      </c>
      <c r="CJ620" s="4" t="str">
        <v>Nasaka</v>
      </c>
      <c r="CK620" s="4" t="str">
        <v>Nasaka</v>
      </c>
      <c r="CL620" s="4" t="str">
        <v>Nasaka</v>
      </c>
      <c r="CM620" s="4" t="str">
        <v>Nasaka</v>
      </c>
      <c r="CN620" s="4" t="str">
        <v>Nasaka</v>
      </c>
      <c r="CO620" s="4" t="str">
        <v>Nasaka</v>
      </c>
      <c r="CP620" s="4" t="str">
        <v>Nasaka</v>
      </c>
      <c r="CQ620" s="4" t="str">
        <v>Nasaka</v>
      </c>
      <c r="CR620" s="4" t="str">
        <v>Nasaka</v>
      </c>
      <c r="CS620" s="4" t="str">
        <v>Nasaka</v>
      </c>
      <c r="CT620" s="4" t="str">
        <v>Nasaka</v>
      </c>
      <c r="CU620" s="4" t="str">
        <v>Nasaka</v>
      </c>
      <c r="CV620" s="4" t="str">
        <v>Nasaka</v>
      </c>
      <c r="CW620" s="4" t="str">
        <v>Nasaka</v>
      </c>
      <c r="CX620" s="4" t="str">
        <v>Nasaka</v>
      </c>
      <c r="CY620" s="4" t="str">
        <v>Nasaka</v>
      </c>
      <c r="CZ620" s="4" t="str">
        <v>Nasaka</v>
      </c>
      <c r="DA620" s="4" t="str">
        <v>Nasaka</v>
      </c>
    </row>
    <row r="621" spans="1:105" x14ac:dyDescent="0.35">
      <c r="A621" s="4" t="s">
        <v>1603</v>
      </c>
      <c r="B621" s="4" t="s">
        <v>1602</v>
      </c>
      <c r="C621" s="4" t="s">
        <v>3139</v>
      </c>
      <c r="AS621" s="4" t="str">
        <v>NASPOT 1</v>
      </c>
      <c r="AT621" s="4" t="str">
        <v>NASPOT 1</v>
      </c>
      <c r="AU621" s="4" t="str">
        <v>NASPOT 1</v>
      </c>
      <c r="AV621" s="4" t="str">
        <v>NASPOT 1</v>
      </c>
      <c r="AW621" s="4" t="str">
        <v>NASPOT 1</v>
      </c>
      <c r="AX621" s="4" t="str">
        <v>NASPOT 1</v>
      </c>
      <c r="AY621" s="4" t="str">
        <v>NASPOT 1</v>
      </c>
      <c r="AZ621" s="4" t="str">
        <v>NASPOT 1</v>
      </c>
      <c r="BA621" s="4" t="str">
        <v>NASPOT 1</v>
      </c>
      <c r="BB621" s="4" t="str">
        <v>NASPOT 1</v>
      </c>
      <c r="BC621" s="4" t="str">
        <v>NASPOT 1</v>
      </c>
      <c r="BD621" s="4" t="str">
        <v>NASPOT 1</v>
      </c>
      <c r="BE621" s="4" t="str">
        <v>NASPOT 1</v>
      </c>
      <c r="BF621" s="4" t="str">
        <v>NASPOT 1</v>
      </c>
      <c r="BG621" s="4" t="str">
        <v>NASPOT 1</v>
      </c>
      <c r="BH621" s="4" t="str">
        <v>NASPOT 1</v>
      </c>
      <c r="BI621" s="4" t="str">
        <v>NASPOT 1</v>
      </c>
      <c r="BJ621" s="4" t="str">
        <v>NASPOT 1</v>
      </c>
      <c r="BK621" s="4" t="str">
        <v>NASPOT 1</v>
      </c>
      <c r="BL621" s="4" t="str">
        <v>NASPOT 1</v>
      </c>
      <c r="BM621" s="4" t="str">
        <v>NASPOT 1</v>
      </c>
      <c r="BN621" s="4" t="str">
        <v>NASPOT 1</v>
      </c>
      <c r="BO621" s="4" t="str">
        <v>NASPOT 1</v>
      </c>
      <c r="BP621" s="4" t="str">
        <v>NASPOT 1</v>
      </c>
      <c r="BQ621" s="4" t="str">
        <v>NASPOT 1</v>
      </c>
      <c r="BR621" s="4" t="str">
        <v>NASPOT 1</v>
      </c>
      <c r="BS621" s="4" t="str">
        <v>NASPOT 1</v>
      </c>
      <c r="BT621" s="4" t="str">
        <v>NASPOT 1</v>
      </c>
      <c r="BU621" s="4" t="str">
        <v>NASPOT 1</v>
      </c>
      <c r="BV621" s="4" t="str">
        <v>NASPOT 1</v>
      </c>
      <c r="BX621" s="4" t="str">
        <v>Nase 3</v>
      </c>
      <c r="BY621" s="4" t="str">
        <v>Nase 3</v>
      </c>
      <c r="BZ621" s="4" t="str">
        <v>Nase 3</v>
      </c>
      <c r="CA621" s="4" t="str">
        <v>Nase 3</v>
      </c>
      <c r="CB621" s="4" t="str">
        <v>Nase 3</v>
      </c>
      <c r="CC621" s="4" t="str">
        <v>Nase 3</v>
      </c>
      <c r="CD621" s="4" t="str">
        <v>Nase 3</v>
      </c>
      <c r="CE621" s="4" t="str">
        <v>Nase 3</v>
      </c>
      <c r="CF621" s="4" t="str">
        <v>Nase 3</v>
      </c>
      <c r="CG621" s="4" t="str">
        <v>Nase 3</v>
      </c>
      <c r="CH621" s="4" t="str">
        <v>Nase 3</v>
      </c>
      <c r="CI621" s="4" t="str">
        <v>Nase 3</v>
      </c>
      <c r="CJ621" s="4" t="str">
        <v>Nase 3</v>
      </c>
      <c r="CK621" s="4" t="str">
        <v>Nase 3</v>
      </c>
      <c r="CL621" s="4" t="str">
        <v>Nase 3</v>
      </c>
      <c r="CM621" s="4" t="str">
        <v>Nase 3</v>
      </c>
      <c r="CN621" s="4" t="str">
        <v>Nase 3</v>
      </c>
      <c r="CO621" s="4" t="str">
        <v>Nase 3</v>
      </c>
      <c r="CP621" s="4" t="str">
        <v>Nase 3</v>
      </c>
      <c r="CQ621" s="4" t="str">
        <v>Nase 3</v>
      </c>
      <c r="CR621" s="4" t="str">
        <v>Nase 3</v>
      </c>
      <c r="CS621" s="4" t="str">
        <v>Nase 3</v>
      </c>
      <c r="CT621" s="4" t="str">
        <v>Nase 3</v>
      </c>
      <c r="CU621" s="4" t="str">
        <v>Nase 3</v>
      </c>
      <c r="CV621" s="4" t="str">
        <v>Nase 3</v>
      </c>
      <c r="CW621" s="4" t="str">
        <v>Nase 3</v>
      </c>
      <c r="CX621" s="4" t="str">
        <v>Nase 3</v>
      </c>
      <c r="CY621" s="4" t="str">
        <v>Nase 3</v>
      </c>
      <c r="CZ621" s="4" t="str">
        <v>Nase 3</v>
      </c>
      <c r="DA621" s="4" t="str">
        <v>Nase 3</v>
      </c>
    </row>
    <row r="622" spans="1:105" x14ac:dyDescent="0.35">
      <c r="A622" s="4" t="s">
        <v>1603</v>
      </c>
      <c r="B622" s="4" t="s">
        <v>1602</v>
      </c>
      <c r="C622" s="4" t="s">
        <v>3140</v>
      </c>
      <c r="AS622" s="4" t="str">
        <v>NASPOT 2</v>
      </c>
      <c r="AT622" s="4" t="str">
        <v>NASPOT 2</v>
      </c>
      <c r="AU622" s="4" t="str">
        <v>NASPOT 2</v>
      </c>
      <c r="AV622" s="4" t="str">
        <v>NASPOT 2</v>
      </c>
      <c r="AW622" s="4" t="str">
        <v>NASPOT 2</v>
      </c>
      <c r="AX622" s="4" t="str">
        <v>NASPOT 2</v>
      </c>
      <c r="AY622" s="4" t="str">
        <v>NASPOT 2</v>
      </c>
      <c r="AZ622" s="4" t="str">
        <v>NASPOT 2</v>
      </c>
      <c r="BA622" s="4" t="str">
        <v>NASPOT 2</v>
      </c>
      <c r="BB622" s="4" t="str">
        <v>NASPOT 2</v>
      </c>
      <c r="BC622" s="4" t="str">
        <v>NASPOT 2</v>
      </c>
      <c r="BD622" s="4" t="str">
        <v>NASPOT 2</v>
      </c>
      <c r="BE622" s="4" t="str">
        <v>NASPOT 2</v>
      </c>
      <c r="BF622" s="4" t="str">
        <v>NASPOT 2</v>
      </c>
      <c r="BG622" s="4" t="str">
        <v>NASPOT 2</v>
      </c>
      <c r="BH622" s="4" t="str">
        <v>NASPOT 2</v>
      </c>
      <c r="BI622" s="4" t="str">
        <v>NASPOT 2</v>
      </c>
      <c r="BJ622" s="4" t="str">
        <v>NASPOT 2</v>
      </c>
      <c r="BK622" s="4" t="str">
        <v>NASPOT 2</v>
      </c>
      <c r="BL622" s="4" t="str">
        <v>NASPOT 2</v>
      </c>
      <c r="BM622" s="4" t="str">
        <v>NASPOT 2</v>
      </c>
      <c r="BN622" s="4" t="str">
        <v>NASPOT 2</v>
      </c>
      <c r="BO622" s="4" t="str">
        <v>NASPOT 2</v>
      </c>
      <c r="BP622" s="4" t="str">
        <v>NASPOT 2</v>
      </c>
      <c r="BQ622" s="4" t="str">
        <v>NASPOT 2</v>
      </c>
      <c r="BR622" s="4" t="str">
        <v>NASPOT 2</v>
      </c>
      <c r="BS622" s="4" t="str">
        <v>NASPOT 2</v>
      </c>
      <c r="BT622" s="4" t="str">
        <v>NASPOT 2</v>
      </c>
      <c r="BU622" s="4" t="str">
        <v>NASPOT 2</v>
      </c>
      <c r="BV622" s="4" t="str">
        <v>NASPOT 2</v>
      </c>
      <c r="BX622" s="4" t="str">
        <v>NASPOT 1</v>
      </c>
      <c r="BY622" s="4" t="str">
        <v>NASPOT 1</v>
      </c>
      <c r="BZ622" s="4" t="str">
        <v>NASPOT 1</v>
      </c>
      <c r="CA622" s="4" t="str">
        <v>NASPOT 1</v>
      </c>
      <c r="CB622" s="4" t="str">
        <v>NASPOT 1</v>
      </c>
      <c r="CC622" s="4" t="str">
        <v>NASPOT 1</v>
      </c>
      <c r="CD622" s="4" t="str">
        <v>NASPOT 1</v>
      </c>
      <c r="CE622" s="4" t="str">
        <v>NASPOT 1</v>
      </c>
      <c r="CF622" s="4" t="str">
        <v>NASPOT 1</v>
      </c>
      <c r="CG622" s="4" t="str">
        <v>NASPOT 1</v>
      </c>
      <c r="CH622" s="4" t="str">
        <v>NASPOT 1</v>
      </c>
      <c r="CI622" s="4" t="str">
        <v>NASPOT 1</v>
      </c>
      <c r="CJ622" s="4" t="str">
        <v>NASPOT 1</v>
      </c>
      <c r="CK622" s="4" t="str">
        <v>NASPOT 1</v>
      </c>
      <c r="CL622" s="4" t="str">
        <v>NASPOT 1</v>
      </c>
      <c r="CM622" s="4" t="str">
        <v>NASPOT 1</v>
      </c>
      <c r="CN622" s="4" t="str">
        <v>NASPOT 1</v>
      </c>
      <c r="CO622" s="4" t="str">
        <v>NASPOT 1</v>
      </c>
      <c r="CP622" s="4" t="str">
        <v>NASPOT 1</v>
      </c>
      <c r="CQ622" s="4" t="str">
        <v>NASPOT 1</v>
      </c>
      <c r="CR622" s="4" t="str">
        <v>NASPOT 1</v>
      </c>
      <c r="CS622" s="4" t="str">
        <v>NASPOT 1</v>
      </c>
      <c r="CT622" s="4" t="str">
        <v>NASPOT 1</v>
      </c>
      <c r="CU622" s="4" t="str">
        <v>NASPOT 1</v>
      </c>
      <c r="CV622" s="4" t="str">
        <v>NASPOT 1</v>
      </c>
      <c r="CW622" s="4" t="str">
        <v>NASPOT 1</v>
      </c>
      <c r="CX622" s="4" t="str">
        <v>NASPOT 1</v>
      </c>
      <c r="CY622" s="4" t="str">
        <v>NASPOT 1</v>
      </c>
      <c r="CZ622" s="4" t="str">
        <v>NASPOT 1</v>
      </c>
      <c r="DA622" s="4" t="str">
        <v>NASPOT 1</v>
      </c>
    </row>
    <row r="623" spans="1:105" x14ac:dyDescent="0.35">
      <c r="A623" s="4" t="s">
        <v>1603</v>
      </c>
      <c r="B623" s="4" t="s">
        <v>1602</v>
      </c>
      <c r="C623" s="4" t="s">
        <v>3141</v>
      </c>
      <c r="AS623" s="4" t="str">
        <v>NASPOT 5</v>
      </c>
      <c r="AT623" s="4" t="str">
        <v>NASPOT 5</v>
      </c>
      <c r="AU623" s="4" t="str">
        <v>NASPOT 5</v>
      </c>
      <c r="AV623" s="4" t="str">
        <v>NASPOT 5</v>
      </c>
      <c r="AW623" s="4" t="str">
        <v>NASPOT 5</v>
      </c>
      <c r="AX623" s="4" t="str">
        <v>NASPOT 5</v>
      </c>
      <c r="AY623" s="4" t="str">
        <v>NASPOT 5</v>
      </c>
      <c r="AZ623" s="4" t="str">
        <v>NASPOT 5</v>
      </c>
      <c r="BA623" s="4" t="str">
        <v>NASPOT 5</v>
      </c>
      <c r="BB623" s="4" t="str">
        <v>NASPOT 5</v>
      </c>
      <c r="BC623" s="4" t="str">
        <v>NASPOT 5</v>
      </c>
      <c r="BD623" s="4" t="str">
        <v>NASPOT 5</v>
      </c>
      <c r="BE623" s="4" t="str">
        <v>NASPOT 5</v>
      </c>
      <c r="BF623" s="4" t="str">
        <v>NASPOT 5</v>
      </c>
      <c r="BG623" s="4" t="str">
        <v>NASPOT 5</v>
      </c>
      <c r="BH623" s="4" t="str">
        <v>NASPOT 5</v>
      </c>
      <c r="BI623" s="4" t="str">
        <v>NASPOT 5</v>
      </c>
      <c r="BJ623" s="4" t="str">
        <v>NASPOT 5</v>
      </c>
      <c r="BK623" s="4" t="str">
        <v>NASPOT 5</v>
      </c>
      <c r="BL623" s="4" t="str">
        <v>NASPOT 5</v>
      </c>
      <c r="BM623" s="4" t="str">
        <v>NASPOT 5</v>
      </c>
      <c r="BN623" s="4" t="str">
        <v>NASPOT 5</v>
      </c>
      <c r="BO623" s="4" t="str">
        <v>NASPOT 5</v>
      </c>
      <c r="BP623" s="4" t="str">
        <v>NASPOT 5</v>
      </c>
      <c r="BQ623" s="4" t="str">
        <v>NASPOT 5</v>
      </c>
      <c r="BR623" s="4" t="str">
        <v>NASPOT 5</v>
      </c>
      <c r="BS623" s="4" t="str">
        <v>NASPOT 5</v>
      </c>
      <c r="BT623" s="4" t="str">
        <v>NASPOT 5</v>
      </c>
      <c r="BU623" s="4" t="str">
        <v>NASPOT 5</v>
      </c>
      <c r="BV623" s="4" t="str">
        <v>NASPOT 5</v>
      </c>
      <c r="BX623" s="4" t="str">
        <v>NASPOT 2</v>
      </c>
      <c r="BY623" s="4" t="str">
        <v>NASPOT 2</v>
      </c>
      <c r="BZ623" s="4" t="str">
        <v>NASPOT 2</v>
      </c>
      <c r="CA623" s="4" t="str">
        <v>NASPOT 2</v>
      </c>
      <c r="CB623" s="4" t="str">
        <v>NASPOT 2</v>
      </c>
      <c r="CC623" s="4" t="str">
        <v>NASPOT 2</v>
      </c>
      <c r="CD623" s="4" t="str">
        <v>NASPOT 2</v>
      </c>
      <c r="CE623" s="4" t="str">
        <v>NASPOT 2</v>
      </c>
      <c r="CF623" s="4" t="str">
        <v>NASPOT 2</v>
      </c>
      <c r="CG623" s="4" t="str">
        <v>NASPOT 2</v>
      </c>
      <c r="CH623" s="4" t="str">
        <v>NASPOT 2</v>
      </c>
      <c r="CI623" s="4" t="str">
        <v>NASPOT 2</v>
      </c>
      <c r="CJ623" s="4" t="str">
        <v>NASPOT 2</v>
      </c>
      <c r="CK623" s="4" t="str">
        <v>NASPOT 2</v>
      </c>
      <c r="CL623" s="4" t="str">
        <v>NASPOT 2</v>
      </c>
      <c r="CM623" s="4" t="str">
        <v>NASPOT 2</v>
      </c>
      <c r="CN623" s="4" t="str">
        <v>NASPOT 2</v>
      </c>
      <c r="CO623" s="4" t="str">
        <v>NASPOT 2</v>
      </c>
      <c r="CP623" s="4" t="str">
        <v>NASPOT 2</v>
      </c>
      <c r="CQ623" s="4" t="str">
        <v>NASPOT 2</v>
      </c>
      <c r="CR623" s="4" t="str">
        <v>NASPOT 2</v>
      </c>
      <c r="CS623" s="4" t="str">
        <v>NASPOT 2</v>
      </c>
      <c r="CT623" s="4" t="str">
        <v>NASPOT 2</v>
      </c>
      <c r="CU623" s="4" t="str">
        <v>NASPOT 2</v>
      </c>
      <c r="CV623" s="4" t="str">
        <v>NASPOT 2</v>
      </c>
      <c r="CW623" s="4" t="str">
        <v>NASPOT 2</v>
      </c>
      <c r="CX623" s="4" t="str">
        <v>NASPOT 2</v>
      </c>
      <c r="CY623" s="4" t="str">
        <v>NASPOT 2</v>
      </c>
      <c r="CZ623" s="4" t="str">
        <v>NASPOT 2</v>
      </c>
      <c r="DA623" s="4" t="str">
        <v>NASPOT 2</v>
      </c>
    </row>
    <row r="624" spans="1:105" x14ac:dyDescent="0.35">
      <c r="A624" s="4" t="s">
        <v>1603</v>
      </c>
      <c r="B624" s="4" t="s">
        <v>1602</v>
      </c>
      <c r="C624" s="4" t="s">
        <v>3142</v>
      </c>
      <c r="AS624" s="4" t="str">
        <v>NASPOT 6</v>
      </c>
      <c r="AT624" s="4" t="str">
        <v>NASPOT 6</v>
      </c>
      <c r="AU624" s="4" t="str">
        <v>NASPOT 6</v>
      </c>
      <c r="AV624" s="4" t="str">
        <v>NASPOT 6</v>
      </c>
      <c r="AW624" s="4" t="str">
        <v>NASPOT 6</v>
      </c>
      <c r="AX624" s="4" t="str">
        <v>NASPOT 6</v>
      </c>
      <c r="AY624" s="4" t="str">
        <v>NASPOT 6</v>
      </c>
      <c r="AZ624" s="4" t="str">
        <v>NASPOT 6</v>
      </c>
      <c r="BA624" s="4" t="str">
        <v>NASPOT 6</v>
      </c>
      <c r="BB624" s="4" t="str">
        <v>NASPOT 6</v>
      </c>
      <c r="BC624" s="4" t="str">
        <v>NASPOT 6</v>
      </c>
      <c r="BD624" s="4" t="str">
        <v>NASPOT 6</v>
      </c>
      <c r="BE624" s="4" t="str">
        <v>NASPOT 6</v>
      </c>
      <c r="BF624" s="4" t="str">
        <v>NASPOT 6</v>
      </c>
      <c r="BG624" s="4" t="str">
        <v>NASPOT 6</v>
      </c>
      <c r="BH624" s="4" t="str">
        <v>NASPOT 6</v>
      </c>
      <c r="BI624" s="4" t="str">
        <v>NASPOT 6</v>
      </c>
      <c r="BJ624" s="4" t="str">
        <v>NASPOT 6</v>
      </c>
      <c r="BK624" s="4" t="str">
        <v>NASPOT 6</v>
      </c>
      <c r="BL624" s="4" t="str">
        <v>NASPOT 6</v>
      </c>
      <c r="BM624" s="4" t="str">
        <v>NASPOT 6</v>
      </c>
      <c r="BN624" s="4" t="str">
        <v>NASPOT 6</v>
      </c>
      <c r="BO624" s="4" t="str">
        <v>NASPOT 6</v>
      </c>
      <c r="BP624" s="4" t="str">
        <v>NASPOT 6</v>
      </c>
      <c r="BQ624" s="4" t="str">
        <v>NASPOT 6</v>
      </c>
      <c r="BR624" s="4" t="str">
        <v>NASPOT 6</v>
      </c>
      <c r="BS624" s="4" t="str">
        <v>NASPOT 6</v>
      </c>
      <c r="BT624" s="4" t="str">
        <v>NASPOT 6</v>
      </c>
      <c r="BU624" s="4" t="str">
        <v>NASPOT 6</v>
      </c>
      <c r="BV624" s="4" t="str">
        <v>NASPOT 6</v>
      </c>
      <c r="BX624" s="4" t="str">
        <v>NASPOT 5</v>
      </c>
      <c r="BY624" s="4" t="str">
        <v>NASPOT 5</v>
      </c>
      <c r="BZ624" s="4" t="str">
        <v>NASPOT 5</v>
      </c>
      <c r="CA624" s="4" t="str">
        <v>NASPOT 5</v>
      </c>
      <c r="CB624" s="4" t="str">
        <v>NASPOT 5</v>
      </c>
      <c r="CC624" s="4" t="str">
        <v>NASPOT 5</v>
      </c>
      <c r="CD624" s="4" t="str">
        <v>NASPOT 5</v>
      </c>
      <c r="CE624" s="4" t="str">
        <v>NASPOT 5</v>
      </c>
      <c r="CF624" s="4" t="str">
        <v>NASPOT 5</v>
      </c>
      <c r="CG624" s="4" t="str">
        <v>NASPOT 5</v>
      </c>
      <c r="CH624" s="4" t="str">
        <v>NASPOT 5</v>
      </c>
      <c r="CI624" s="4" t="str">
        <v>NASPOT 5</v>
      </c>
      <c r="CJ624" s="4" t="str">
        <v>NASPOT 5</v>
      </c>
      <c r="CK624" s="4" t="str">
        <v>NASPOT 5</v>
      </c>
      <c r="CL624" s="4" t="str">
        <v>NASPOT 5</v>
      </c>
      <c r="CM624" s="4" t="str">
        <v>NASPOT 5</v>
      </c>
      <c r="CN624" s="4" t="str">
        <v>NASPOT 5</v>
      </c>
      <c r="CO624" s="4" t="str">
        <v>NASPOT 5</v>
      </c>
      <c r="CP624" s="4" t="str">
        <v>NASPOT 5</v>
      </c>
      <c r="CQ624" s="4" t="str">
        <v>NASPOT 5</v>
      </c>
      <c r="CR624" s="4" t="str">
        <v>NASPOT 5</v>
      </c>
      <c r="CS624" s="4" t="str">
        <v>NASPOT 5</v>
      </c>
      <c r="CT624" s="4" t="str">
        <v>NASPOT 5</v>
      </c>
      <c r="CU624" s="4" t="str">
        <v>NASPOT 5</v>
      </c>
      <c r="CV624" s="4" t="str">
        <v>NASPOT 5</v>
      </c>
      <c r="CW624" s="4" t="str">
        <v>NASPOT 5</v>
      </c>
      <c r="CX624" s="4" t="str">
        <v>NASPOT 5</v>
      </c>
      <c r="CY624" s="4" t="str">
        <v>NASPOT 5</v>
      </c>
      <c r="CZ624" s="4" t="str">
        <v>NASPOT 5</v>
      </c>
      <c r="DA624" s="4" t="str">
        <v>NASPOT 5</v>
      </c>
    </row>
    <row r="625" spans="1:105" x14ac:dyDescent="0.35">
      <c r="A625" s="4" t="s">
        <v>1603</v>
      </c>
      <c r="B625" s="4" t="s">
        <v>1602</v>
      </c>
      <c r="C625" s="4" t="s">
        <v>3143</v>
      </c>
      <c r="AS625" s="4" t="str">
        <v>NCo 376</v>
      </c>
      <c r="AT625" s="4" t="str">
        <v>NCo 376</v>
      </c>
      <c r="AU625" s="4" t="str">
        <v>NCo 376</v>
      </c>
      <c r="AV625" s="4" t="str">
        <v>NCo 376</v>
      </c>
      <c r="AW625" s="4" t="str">
        <v>NCo 376</v>
      </c>
      <c r="AX625" s="4" t="str">
        <v>NCo 376</v>
      </c>
      <c r="AY625" s="4" t="str">
        <v>NCo 376</v>
      </c>
      <c r="AZ625" s="4" t="str">
        <v>NCo 376</v>
      </c>
      <c r="BA625" s="4" t="str">
        <v>NCo 376</v>
      </c>
      <c r="BB625" s="4" t="str">
        <v>NCo 376</v>
      </c>
      <c r="BC625" s="4" t="str">
        <v>NCo 376</v>
      </c>
      <c r="BD625" s="4" t="str">
        <v>NCo 376</v>
      </c>
      <c r="BE625" s="4" t="str">
        <v>NCo 376</v>
      </c>
      <c r="BF625" s="4" t="str">
        <v>NCo 376</v>
      </c>
      <c r="BG625" s="4" t="str">
        <v>NCo 376</v>
      </c>
      <c r="BH625" s="4" t="str">
        <v>NCo 376</v>
      </c>
      <c r="BI625" s="4" t="str">
        <v>NCo 376</v>
      </c>
      <c r="BJ625" s="4" t="str">
        <v>NCo 376</v>
      </c>
      <c r="BK625" s="4" t="str">
        <v>NCo 376</v>
      </c>
      <c r="BL625" s="4" t="str">
        <v>NCo 376</v>
      </c>
      <c r="BM625" s="4" t="str">
        <v>NCo 376</v>
      </c>
      <c r="BN625" s="4" t="str">
        <v>NCo 376</v>
      </c>
      <c r="BO625" s="4" t="str">
        <v>NCo 376</v>
      </c>
      <c r="BP625" s="4" t="str">
        <v>NCo 376</v>
      </c>
      <c r="BQ625" s="4" t="str">
        <v>NCo 376</v>
      </c>
      <c r="BR625" s="4" t="str">
        <v>NCo 376</v>
      </c>
      <c r="BS625" s="4" t="str">
        <v>NCo 376</v>
      </c>
      <c r="BT625" s="4" t="str">
        <v>NCo 376</v>
      </c>
      <c r="BU625" s="4" t="str">
        <v>NCo 376</v>
      </c>
      <c r="BV625" s="4" t="str">
        <v>NCo 376</v>
      </c>
      <c r="BX625" s="4" t="str">
        <v>NASPOT 6</v>
      </c>
      <c r="BY625" s="4" t="str">
        <v>NASPOT 6</v>
      </c>
      <c r="BZ625" s="4" t="str">
        <v>NASPOT 6</v>
      </c>
      <c r="CA625" s="4" t="str">
        <v>NASPOT 6</v>
      </c>
      <c r="CB625" s="4" t="str">
        <v>NASPOT 6</v>
      </c>
      <c r="CC625" s="4" t="str">
        <v>NASPOT 6</v>
      </c>
      <c r="CD625" s="4" t="str">
        <v>NASPOT 6</v>
      </c>
      <c r="CE625" s="4" t="str">
        <v>NASPOT 6</v>
      </c>
      <c r="CF625" s="4" t="str">
        <v>NASPOT 6</v>
      </c>
      <c r="CG625" s="4" t="str">
        <v>NASPOT 6</v>
      </c>
      <c r="CH625" s="4" t="str">
        <v>NASPOT 6</v>
      </c>
      <c r="CI625" s="4" t="str">
        <v>NASPOT 6</v>
      </c>
      <c r="CJ625" s="4" t="str">
        <v>NASPOT 6</v>
      </c>
      <c r="CK625" s="4" t="str">
        <v>NASPOT 6</v>
      </c>
      <c r="CL625" s="4" t="str">
        <v>NASPOT 6</v>
      </c>
      <c r="CM625" s="4" t="str">
        <v>NASPOT 6</v>
      </c>
      <c r="CN625" s="4" t="str">
        <v>NASPOT 6</v>
      </c>
      <c r="CO625" s="4" t="str">
        <v>NASPOT 6</v>
      </c>
      <c r="CP625" s="4" t="str">
        <v>NASPOT 6</v>
      </c>
      <c r="CQ625" s="4" t="str">
        <v>NASPOT 6</v>
      </c>
      <c r="CR625" s="4" t="str">
        <v>NASPOT 6</v>
      </c>
      <c r="CS625" s="4" t="str">
        <v>NASPOT 6</v>
      </c>
      <c r="CT625" s="4" t="str">
        <v>NASPOT 6</v>
      </c>
      <c r="CU625" s="4" t="str">
        <v>NASPOT 6</v>
      </c>
      <c r="CV625" s="4" t="str">
        <v>NASPOT 6</v>
      </c>
      <c r="CW625" s="4" t="str">
        <v>NASPOT 6</v>
      </c>
      <c r="CX625" s="4" t="str">
        <v>NASPOT 6</v>
      </c>
      <c r="CY625" s="4" t="str">
        <v>NASPOT 6</v>
      </c>
      <c r="CZ625" s="4" t="str">
        <v>NASPOT 6</v>
      </c>
      <c r="DA625" s="4" t="str">
        <v>NASPOT 6</v>
      </c>
    </row>
    <row r="626" spans="1:105" x14ac:dyDescent="0.35">
      <c r="A626" s="4" t="s">
        <v>1603</v>
      </c>
      <c r="B626" s="4" t="s">
        <v>1602</v>
      </c>
      <c r="C626" s="4" t="s">
        <v>3144</v>
      </c>
      <c r="AS626" s="4" t="str">
        <v>NCS 008</v>
      </c>
      <c r="AT626" s="4" t="str">
        <v>NCS 008</v>
      </c>
      <c r="AU626" s="4" t="str">
        <v>NCS 008</v>
      </c>
      <c r="AV626" s="4" t="str">
        <v>NCS 008</v>
      </c>
      <c r="AW626" s="4" t="str">
        <v>NCS 008</v>
      </c>
      <c r="AX626" s="4" t="str">
        <v>NCS 008</v>
      </c>
      <c r="AY626" s="4" t="str">
        <v>NCS 008</v>
      </c>
      <c r="AZ626" s="4" t="str">
        <v>NCS 008</v>
      </c>
      <c r="BA626" s="4" t="str">
        <v>NCS 008</v>
      </c>
      <c r="BB626" s="4" t="str">
        <v>NCS 008</v>
      </c>
      <c r="BC626" s="4" t="str">
        <v>NCS 008</v>
      </c>
      <c r="BD626" s="4" t="str">
        <v>NCS 008</v>
      </c>
      <c r="BE626" s="4" t="str">
        <v>NCS 008</v>
      </c>
      <c r="BF626" s="4" t="str">
        <v>NCS 008</v>
      </c>
      <c r="BG626" s="4" t="str">
        <v>NCS 008</v>
      </c>
      <c r="BH626" s="4" t="str">
        <v>NCS 008</v>
      </c>
      <c r="BI626" s="4" t="str">
        <v>NCS 008</v>
      </c>
      <c r="BJ626" s="4" t="str">
        <v>NCS 008</v>
      </c>
      <c r="BK626" s="4" t="str">
        <v>NCS 008</v>
      </c>
      <c r="BL626" s="4" t="str">
        <v>NCS 008</v>
      </c>
      <c r="BM626" s="4" t="str">
        <v>NCS 008</v>
      </c>
      <c r="BN626" s="4" t="str">
        <v>NCS 008</v>
      </c>
      <c r="BO626" s="4" t="str">
        <v>NCS 008</v>
      </c>
      <c r="BP626" s="4" t="str">
        <v>NCS 008</v>
      </c>
      <c r="BQ626" s="4" t="str">
        <v>NCS 008</v>
      </c>
      <c r="BR626" s="4" t="str">
        <v>NCS 008</v>
      </c>
      <c r="BS626" s="4" t="str">
        <v>NCS 008</v>
      </c>
      <c r="BT626" s="4" t="str">
        <v>NCS 008</v>
      </c>
      <c r="BU626" s="4" t="str">
        <v>NCS 008</v>
      </c>
      <c r="BV626" s="4" t="str">
        <v>NCS 008</v>
      </c>
      <c r="BX626" s="4" t="str">
        <v>NCo 376</v>
      </c>
      <c r="BY626" s="4" t="str">
        <v>NCo 376</v>
      </c>
      <c r="BZ626" s="4" t="str">
        <v>NCo 376</v>
      </c>
      <c r="CA626" s="4" t="str">
        <v>NCo 376</v>
      </c>
      <c r="CB626" s="4" t="str">
        <v>NCo 376</v>
      </c>
      <c r="CC626" s="4" t="str">
        <v>NCo 376</v>
      </c>
      <c r="CD626" s="4" t="str">
        <v>NCo 376</v>
      </c>
      <c r="CE626" s="4" t="str">
        <v>NCo 376</v>
      </c>
      <c r="CF626" s="4" t="str">
        <v>NCo 376</v>
      </c>
      <c r="CG626" s="4" t="str">
        <v>NCo 376</v>
      </c>
      <c r="CH626" s="4" t="str">
        <v>NCo 376</v>
      </c>
      <c r="CI626" s="4" t="str">
        <v>NCo 376</v>
      </c>
      <c r="CJ626" s="4" t="str">
        <v>NCo 376</v>
      </c>
      <c r="CK626" s="4" t="str">
        <v>NCo 376</v>
      </c>
      <c r="CL626" s="4" t="str">
        <v>NCo 376</v>
      </c>
      <c r="CM626" s="4" t="str">
        <v>NCo 376</v>
      </c>
      <c r="CN626" s="4" t="str">
        <v>NCo 376</v>
      </c>
      <c r="CO626" s="4" t="str">
        <v>NCo 376</v>
      </c>
      <c r="CP626" s="4" t="str">
        <v>NCo 376</v>
      </c>
      <c r="CQ626" s="4" t="str">
        <v>NCo 376</v>
      </c>
      <c r="CR626" s="4" t="str">
        <v>NCo 376</v>
      </c>
      <c r="CS626" s="4" t="str">
        <v>NCo 376</v>
      </c>
      <c r="CT626" s="4" t="str">
        <v>NCo 376</v>
      </c>
      <c r="CU626" s="4" t="str">
        <v>NCo 376</v>
      </c>
      <c r="CV626" s="4" t="str">
        <v>NCo 376</v>
      </c>
      <c r="CW626" s="4" t="str">
        <v>NCo 376</v>
      </c>
      <c r="CX626" s="4" t="str">
        <v>NCo 376</v>
      </c>
      <c r="CY626" s="4" t="str">
        <v>NCo 376</v>
      </c>
      <c r="CZ626" s="4" t="str">
        <v>NCo 376</v>
      </c>
      <c r="DA626" s="4" t="str">
        <v>NCo 376</v>
      </c>
    </row>
    <row r="627" spans="1:105" x14ac:dyDescent="0.35">
      <c r="A627" s="4" t="s">
        <v>1603</v>
      </c>
      <c r="B627" s="4" t="s">
        <v>1602</v>
      </c>
      <c r="C627" s="4" t="s">
        <v>3145</v>
      </c>
      <c r="AS627" s="4" t="str">
        <v>NCSM 41</v>
      </c>
      <c r="AT627" s="4" t="str">
        <v>NCSM 41</v>
      </c>
      <c r="AU627" s="4" t="str">
        <v>NCSM 41</v>
      </c>
      <c r="AV627" s="4" t="str">
        <v>NCSM 41</v>
      </c>
      <c r="AW627" s="4" t="str">
        <v>NCSM 41</v>
      </c>
      <c r="AX627" s="4" t="str">
        <v>NCSM 41</v>
      </c>
      <c r="AY627" s="4" t="str">
        <v>NCSM 41</v>
      </c>
      <c r="AZ627" s="4" t="str">
        <v>NCSM 41</v>
      </c>
      <c r="BA627" s="4" t="str">
        <v>NCSM 41</v>
      </c>
      <c r="BB627" s="4" t="str">
        <v>NCSM 41</v>
      </c>
      <c r="BC627" s="4" t="str">
        <v>NCSM 41</v>
      </c>
      <c r="BD627" s="4" t="str">
        <v>NCSM 41</v>
      </c>
      <c r="BE627" s="4" t="str">
        <v>NCSM 41</v>
      </c>
      <c r="BF627" s="4" t="str">
        <v>NCSM 41</v>
      </c>
      <c r="BG627" s="4" t="str">
        <v>NCSM 41</v>
      </c>
      <c r="BH627" s="4" t="str">
        <v>NCSM 41</v>
      </c>
      <c r="BI627" s="4" t="str">
        <v>NCSM 41</v>
      </c>
      <c r="BJ627" s="4" t="str">
        <v>NCSM 41</v>
      </c>
      <c r="BK627" s="4" t="str">
        <v>NCSM 41</v>
      </c>
      <c r="BL627" s="4" t="str">
        <v>NCSM 41</v>
      </c>
      <c r="BM627" s="4" t="str">
        <v>NCSM 41</v>
      </c>
      <c r="BN627" s="4" t="str">
        <v>NCSM 41</v>
      </c>
      <c r="BO627" s="4" t="str">
        <v>NCSM 41</v>
      </c>
      <c r="BP627" s="4" t="str">
        <v>NCSM 41</v>
      </c>
      <c r="BQ627" s="4" t="str">
        <v>NCSM 41</v>
      </c>
      <c r="BR627" s="4" t="str">
        <v>NCSM 41</v>
      </c>
      <c r="BS627" s="4" t="str">
        <v>NCSM 41</v>
      </c>
      <c r="BT627" s="4" t="str">
        <v>NCSM 41</v>
      </c>
      <c r="BU627" s="4" t="str">
        <v>NCSM 41</v>
      </c>
      <c r="BV627" s="4" t="str">
        <v>NCSM 41</v>
      </c>
      <c r="BX627" s="4" t="str">
        <v>NCS 008</v>
      </c>
      <c r="BY627" s="4" t="str">
        <v>NCS 008</v>
      </c>
      <c r="BZ627" s="4" t="str">
        <v>NCS 008</v>
      </c>
      <c r="CA627" s="4" t="str">
        <v>NCS 008</v>
      </c>
      <c r="CB627" s="4" t="str">
        <v>NCS 008</v>
      </c>
      <c r="CC627" s="4" t="str">
        <v>NCS 008</v>
      </c>
      <c r="CD627" s="4" t="str">
        <v>NCS 008</v>
      </c>
      <c r="CE627" s="4" t="str">
        <v>NCS 008</v>
      </c>
      <c r="CF627" s="4" t="str">
        <v>NCS 008</v>
      </c>
      <c r="CG627" s="4" t="str">
        <v>NCS 008</v>
      </c>
      <c r="CH627" s="4" t="str">
        <v>NCS 008</v>
      </c>
      <c r="CI627" s="4" t="str">
        <v>NCS 008</v>
      </c>
      <c r="CJ627" s="4" t="str">
        <v>NCS 008</v>
      </c>
      <c r="CK627" s="4" t="str">
        <v>NCS 008</v>
      </c>
      <c r="CL627" s="4" t="str">
        <v>NCS 008</v>
      </c>
      <c r="CM627" s="4" t="str">
        <v>NCS 008</v>
      </c>
      <c r="CN627" s="4" t="str">
        <v>NCS 008</v>
      </c>
      <c r="CO627" s="4" t="str">
        <v>NCS 008</v>
      </c>
      <c r="CP627" s="4" t="str">
        <v>NCS 008</v>
      </c>
      <c r="CQ627" s="4" t="str">
        <v>NCS 008</v>
      </c>
      <c r="CR627" s="4" t="str">
        <v>NCS 008</v>
      </c>
      <c r="CS627" s="4" t="str">
        <v>NCS 008</v>
      </c>
      <c r="CT627" s="4" t="str">
        <v>NCS 008</v>
      </c>
      <c r="CU627" s="4" t="str">
        <v>NCS 008</v>
      </c>
      <c r="CV627" s="4" t="str">
        <v>NCS 008</v>
      </c>
      <c r="CW627" s="4" t="str">
        <v>NCS 008</v>
      </c>
      <c r="CX627" s="4" t="str">
        <v>NCS 008</v>
      </c>
      <c r="CY627" s="4" t="str">
        <v>NCS 008</v>
      </c>
      <c r="CZ627" s="4" t="str">
        <v>NCS 008</v>
      </c>
      <c r="DA627" s="4" t="str">
        <v>NCS 008</v>
      </c>
    </row>
    <row r="628" spans="1:105" x14ac:dyDescent="0.35">
      <c r="A628" s="4" t="s">
        <v>1603</v>
      </c>
      <c r="B628" s="4" t="s">
        <v>1602</v>
      </c>
      <c r="C628" s="4" t="s">
        <v>3146</v>
      </c>
      <c r="AS628" s="4" t="str">
        <v>NCSM 51</v>
      </c>
      <c r="AT628" s="4" t="str">
        <v>NCSM 51</v>
      </c>
      <c r="AU628" s="4" t="str">
        <v>NCSM 51</v>
      </c>
      <c r="AV628" s="4" t="str">
        <v>NCSM 51</v>
      </c>
      <c r="AW628" s="4" t="str">
        <v>NCSM 51</v>
      </c>
      <c r="AX628" s="4" t="str">
        <v>NCSM 51</v>
      </c>
      <c r="AY628" s="4" t="str">
        <v>NCSM 51</v>
      </c>
      <c r="AZ628" s="4" t="str">
        <v>NCSM 51</v>
      </c>
      <c r="BA628" s="4" t="str">
        <v>NCSM 51</v>
      </c>
      <c r="BB628" s="4" t="str">
        <v>NCSM 51</v>
      </c>
      <c r="BC628" s="4" t="str">
        <v>NCSM 51</v>
      </c>
      <c r="BD628" s="4" t="str">
        <v>NCSM 51</v>
      </c>
      <c r="BE628" s="4" t="str">
        <v>NCSM 51</v>
      </c>
      <c r="BF628" s="4" t="str">
        <v>NCSM 51</v>
      </c>
      <c r="BG628" s="4" t="str">
        <v>NCSM 51</v>
      </c>
      <c r="BH628" s="4" t="str">
        <v>NCSM 51</v>
      </c>
      <c r="BI628" s="4" t="str">
        <v>NCSM 51</v>
      </c>
      <c r="BJ628" s="4" t="str">
        <v>NCSM 51</v>
      </c>
      <c r="BK628" s="4" t="str">
        <v>NCSM 51</v>
      </c>
      <c r="BL628" s="4" t="str">
        <v>NCSM 51</v>
      </c>
      <c r="BM628" s="4" t="str">
        <v>NCSM 51</v>
      </c>
      <c r="BN628" s="4" t="str">
        <v>NCSM 51</v>
      </c>
      <c r="BO628" s="4" t="str">
        <v>NCSM 51</v>
      </c>
      <c r="BP628" s="4" t="str">
        <v>NCSM 51</v>
      </c>
      <c r="BQ628" s="4" t="str">
        <v>NCSM 51</v>
      </c>
      <c r="BR628" s="4" t="str">
        <v>NCSM 51</v>
      </c>
      <c r="BS628" s="4" t="str">
        <v>NCSM 51</v>
      </c>
      <c r="BT628" s="4" t="str">
        <v>NCSM 51</v>
      </c>
      <c r="BU628" s="4" t="str">
        <v>NCSM 51</v>
      </c>
      <c r="BV628" s="4" t="str">
        <v>NCSM 51</v>
      </c>
      <c r="BX628" s="4" t="str">
        <v>NCSM 41</v>
      </c>
      <c r="BY628" s="4" t="str">
        <v>NCSM 41</v>
      </c>
      <c r="BZ628" s="4" t="str">
        <v>NCSM 41</v>
      </c>
      <c r="CA628" s="4" t="str">
        <v>NCSM 41</v>
      </c>
      <c r="CB628" s="4" t="str">
        <v>NCSM 41</v>
      </c>
      <c r="CC628" s="4" t="str">
        <v>NCSM 41</v>
      </c>
      <c r="CD628" s="4" t="str">
        <v>NCSM 41</v>
      </c>
      <c r="CE628" s="4" t="str">
        <v>NCSM 41</v>
      </c>
      <c r="CF628" s="4" t="str">
        <v>NCSM 41</v>
      </c>
      <c r="CG628" s="4" t="str">
        <v>NCSM 41</v>
      </c>
      <c r="CH628" s="4" t="str">
        <v>NCSM 41</v>
      </c>
      <c r="CI628" s="4" t="str">
        <v>NCSM 41</v>
      </c>
      <c r="CJ628" s="4" t="str">
        <v>NCSM 41</v>
      </c>
      <c r="CK628" s="4" t="str">
        <v>NCSM 41</v>
      </c>
      <c r="CL628" s="4" t="str">
        <v>NCSM 41</v>
      </c>
      <c r="CM628" s="4" t="str">
        <v>NCSM 41</v>
      </c>
      <c r="CN628" s="4" t="str">
        <v>NCSM 41</v>
      </c>
      <c r="CO628" s="4" t="str">
        <v>NCSM 41</v>
      </c>
      <c r="CP628" s="4" t="str">
        <v>NCSM 41</v>
      </c>
      <c r="CQ628" s="4" t="str">
        <v>NCSM 41</v>
      </c>
      <c r="CR628" s="4" t="str">
        <v>NCSM 41</v>
      </c>
      <c r="CS628" s="4" t="str">
        <v>NCSM 41</v>
      </c>
      <c r="CT628" s="4" t="str">
        <v>NCSM 41</v>
      </c>
      <c r="CU628" s="4" t="str">
        <v>NCSM 41</v>
      </c>
      <c r="CV628" s="4" t="str">
        <v>NCSM 41</v>
      </c>
      <c r="CW628" s="4" t="str">
        <v>NCSM 41</v>
      </c>
      <c r="CX628" s="4" t="str">
        <v>NCSM 41</v>
      </c>
      <c r="CY628" s="4" t="str">
        <v>NCSM 41</v>
      </c>
      <c r="CZ628" s="4" t="str">
        <v>NCSM 41</v>
      </c>
      <c r="DA628" s="4" t="str">
        <v>NCSM 41</v>
      </c>
    </row>
    <row r="629" spans="1:105" x14ac:dyDescent="0.35">
      <c r="A629" s="4" t="s">
        <v>1603</v>
      </c>
      <c r="B629" s="4" t="s">
        <v>1602</v>
      </c>
      <c r="C629" s="4" t="s">
        <v>3147</v>
      </c>
      <c r="AS629" s="4" t="str">
        <v>N'Dama</v>
      </c>
      <c r="AT629" s="4" t="str">
        <v>N'Dama</v>
      </c>
      <c r="AU629" s="4" t="str">
        <v>N'Dama</v>
      </c>
      <c r="AV629" s="4" t="str">
        <v>N'Dama</v>
      </c>
      <c r="AW629" s="4" t="str">
        <v>N'Dama</v>
      </c>
      <c r="AX629" s="4" t="str">
        <v>N'Dama</v>
      </c>
      <c r="AY629" s="4" t="str">
        <v>N'Dama</v>
      </c>
      <c r="AZ629" s="4" t="str">
        <v>N'Dama</v>
      </c>
      <c r="BA629" s="4" t="str">
        <v>N'Dama</v>
      </c>
      <c r="BB629" s="4" t="str">
        <v>N'Dama</v>
      </c>
      <c r="BC629" s="4" t="str">
        <v>N'Dama</v>
      </c>
      <c r="BD629" s="4" t="str">
        <v>N'Dama</v>
      </c>
      <c r="BE629" s="4" t="str">
        <v>N'Dama</v>
      </c>
      <c r="BF629" s="4" t="str">
        <v>N'Dama</v>
      </c>
      <c r="BG629" s="4" t="str">
        <v>N'Dama</v>
      </c>
      <c r="BH629" s="4" t="str">
        <v>N'Dama</v>
      </c>
      <c r="BI629" s="4" t="str">
        <v>N'Dama</v>
      </c>
      <c r="BJ629" s="4" t="str">
        <v>N'Dama</v>
      </c>
      <c r="BK629" s="4" t="str">
        <v>N'Dama</v>
      </c>
      <c r="BL629" s="4" t="str">
        <v>N'Dama</v>
      </c>
      <c r="BM629" s="4" t="str">
        <v>N'Dama</v>
      </c>
      <c r="BN629" s="4" t="str">
        <v>N'Dama</v>
      </c>
      <c r="BO629" s="4" t="str">
        <v>N'Dama</v>
      </c>
      <c r="BP629" s="4" t="str">
        <v>N'Dama</v>
      </c>
      <c r="BQ629" s="4" t="str">
        <v>N'Dama</v>
      </c>
      <c r="BR629" s="4" t="str">
        <v>N'Dama</v>
      </c>
      <c r="BS629" s="4" t="str">
        <v>N'Dama</v>
      </c>
      <c r="BT629" s="4" t="str">
        <v>N'Dama</v>
      </c>
      <c r="BU629" s="4" t="str">
        <v>N'Dama</v>
      </c>
      <c r="BV629" s="4" t="str">
        <v>N'Dama</v>
      </c>
      <c r="BX629" s="4" t="str">
        <v>NCSM 51</v>
      </c>
      <c r="BY629" s="4" t="str">
        <v>NCSM 51</v>
      </c>
      <c r="BZ629" s="4" t="str">
        <v>NCSM 51</v>
      </c>
      <c r="CA629" s="4" t="str">
        <v>NCSM 51</v>
      </c>
      <c r="CB629" s="4" t="str">
        <v>NCSM 51</v>
      </c>
      <c r="CC629" s="4" t="str">
        <v>NCSM 51</v>
      </c>
      <c r="CD629" s="4" t="str">
        <v>NCSM 51</v>
      </c>
      <c r="CE629" s="4" t="str">
        <v>NCSM 51</v>
      </c>
      <c r="CF629" s="4" t="str">
        <v>NCSM 51</v>
      </c>
      <c r="CG629" s="4" t="str">
        <v>NCSM 51</v>
      </c>
      <c r="CH629" s="4" t="str">
        <v>NCSM 51</v>
      </c>
      <c r="CI629" s="4" t="str">
        <v>NCSM 51</v>
      </c>
      <c r="CJ629" s="4" t="str">
        <v>NCSM 51</v>
      </c>
      <c r="CK629" s="4" t="str">
        <v>NCSM 51</v>
      </c>
      <c r="CL629" s="4" t="str">
        <v>NCSM 51</v>
      </c>
      <c r="CM629" s="4" t="str">
        <v>NCSM 51</v>
      </c>
      <c r="CN629" s="4" t="str">
        <v>NCSM 51</v>
      </c>
      <c r="CO629" s="4" t="str">
        <v>NCSM 51</v>
      </c>
      <c r="CP629" s="4" t="str">
        <v>NCSM 51</v>
      </c>
      <c r="CQ629" s="4" t="str">
        <v>NCSM 51</v>
      </c>
      <c r="CR629" s="4" t="str">
        <v>NCSM 51</v>
      </c>
      <c r="CS629" s="4" t="str">
        <v>NCSM 51</v>
      </c>
      <c r="CT629" s="4" t="str">
        <v>NCSM 51</v>
      </c>
      <c r="CU629" s="4" t="str">
        <v>NCSM 51</v>
      </c>
      <c r="CV629" s="4" t="str">
        <v>NCSM 51</v>
      </c>
      <c r="CW629" s="4" t="str">
        <v>NCSM 51</v>
      </c>
      <c r="CX629" s="4" t="str">
        <v>NCSM 51</v>
      </c>
      <c r="CY629" s="4" t="str">
        <v>NCSM 51</v>
      </c>
      <c r="CZ629" s="4" t="str">
        <v>NCSM 51</v>
      </c>
      <c r="DA629" s="4" t="str">
        <v>NCSM 51</v>
      </c>
    </row>
    <row r="630" spans="1:105" x14ac:dyDescent="0.35">
      <c r="A630" s="4" t="s">
        <v>1603</v>
      </c>
      <c r="B630" s="4" t="s">
        <v>1602</v>
      </c>
      <c r="C630" s="4" t="s">
        <v>3148</v>
      </c>
      <c r="AS630" s="4" t="str">
        <v>N'Dama x Holstein-Freiseian</v>
      </c>
      <c r="AT630" s="4" t="str">
        <v>N'Dama x Holstein-Freiseian</v>
      </c>
      <c r="AU630" s="4" t="str">
        <v>N'Dama x Holstein-Freiseian</v>
      </c>
      <c r="AV630" s="4" t="str">
        <v>N'Dama x Holstein-Freiseian</v>
      </c>
      <c r="AW630" s="4" t="str">
        <v>N'Dama x Holstein-Freiseian</v>
      </c>
      <c r="AX630" s="4" t="str">
        <v>N'Dama x Holstein-Freiseian</v>
      </c>
      <c r="AY630" s="4" t="str">
        <v>N'Dama x Holstein-Freiseian</v>
      </c>
      <c r="AZ630" s="4" t="str">
        <v>N'Dama x Holstein-Freiseian</v>
      </c>
      <c r="BA630" s="4" t="str">
        <v>N'Dama x Holstein-Freiseian</v>
      </c>
      <c r="BB630" s="4" t="str">
        <v>N'Dama x Holstein-Freiseian</v>
      </c>
      <c r="BC630" s="4" t="str">
        <v>N'Dama x Holstein-Freiseian</v>
      </c>
      <c r="BD630" s="4" t="str">
        <v>N'Dama x Holstein-Freiseian</v>
      </c>
      <c r="BE630" s="4" t="str">
        <v>N'Dama x Holstein-Freiseian</v>
      </c>
      <c r="BF630" s="4" t="str">
        <v>N'Dama x Holstein-Freiseian</v>
      </c>
      <c r="BG630" s="4" t="str">
        <v>N'Dama x Holstein-Freiseian</v>
      </c>
      <c r="BH630" s="4" t="str">
        <v>N'Dama x Holstein-Freiseian</v>
      </c>
      <c r="BI630" s="4" t="str">
        <v>N'Dama x Holstein-Freiseian</v>
      </c>
      <c r="BJ630" s="4" t="str">
        <v>N'Dama x Holstein-Freiseian</v>
      </c>
      <c r="BK630" s="4" t="str">
        <v>N'Dama x Holstein-Freiseian</v>
      </c>
      <c r="BL630" s="4" t="str">
        <v>N'Dama x Holstein-Freiseian</v>
      </c>
      <c r="BM630" s="4" t="str">
        <v>N'Dama x Holstein-Freiseian</v>
      </c>
      <c r="BN630" s="4" t="str">
        <v>N'Dama x Holstein-Freiseian</v>
      </c>
      <c r="BO630" s="4" t="str">
        <v>N'Dama x Holstein-Freiseian</v>
      </c>
      <c r="BP630" s="4" t="str">
        <v>N'Dama x Holstein-Freiseian</v>
      </c>
      <c r="BQ630" s="4" t="str">
        <v>N'Dama x Holstein-Freiseian</v>
      </c>
      <c r="BR630" s="4" t="str">
        <v>N'Dama x Holstein-Freiseian</v>
      </c>
      <c r="BS630" s="4" t="str">
        <v>N'Dama x Holstein-Freiseian</v>
      </c>
      <c r="BT630" s="4" t="str">
        <v>N'Dama x Holstein-Freiseian</v>
      </c>
      <c r="BU630" s="4" t="str">
        <v>N'Dama x Holstein-Freiseian</v>
      </c>
      <c r="BV630" s="4" t="str">
        <v>N'Dama x Holstein-Freiseian</v>
      </c>
      <c r="BX630" s="4" t="str">
        <v>N'Dama</v>
      </c>
      <c r="BY630" s="4" t="str">
        <v>N'Dama</v>
      </c>
      <c r="BZ630" s="4" t="str">
        <v>N'Dama</v>
      </c>
      <c r="CA630" s="4" t="str">
        <v>N'Dama</v>
      </c>
      <c r="CB630" s="4" t="str">
        <v>N'Dama</v>
      </c>
      <c r="CC630" s="4" t="str">
        <v>N'Dama</v>
      </c>
      <c r="CD630" s="4" t="str">
        <v>N'Dama</v>
      </c>
      <c r="CE630" s="4" t="str">
        <v>N'Dama</v>
      </c>
      <c r="CF630" s="4" t="str">
        <v>N'Dama</v>
      </c>
      <c r="CG630" s="4" t="str">
        <v>N'Dama</v>
      </c>
      <c r="CH630" s="4" t="str">
        <v>N'Dama</v>
      </c>
      <c r="CI630" s="4" t="str">
        <v>N'Dama</v>
      </c>
      <c r="CJ630" s="4" t="str">
        <v>N'Dama</v>
      </c>
      <c r="CK630" s="4" t="str">
        <v>N'Dama</v>
      </c>
      <c r="CL630" s="4" t="str">
        <v>N'Dama</v>
      </c>
      <c r="CM630" s="4" t="str">
        <v>N'Dama</v>
      </c>
      <c r="CN630" s="4" t="str">
        <v>N'Dama</v>
      </c>
      <c r="CO630" s="4" t="str">
        <v>N'Dama</v>
      </c>
      <c r="CP630" s="4" t="str">
        <v>N'Dama</v>
      </c>
      <c r="CQ630" s="4" t="str">
        <v>N'Dama</v>
      </c>
      <c r="CR630" s="4" t="str">
        <v>N'Dama</v>
      </c>
      <c r="CS630" s="4" t="str">
        <v>N'Dama</v>
      </c>
      <c r="CT630" s="4" t="str">
        <v>N'Dama</v>
      </c>
      <c r="CU630" s="4" t="str">
        <v>N'Dama</v>
      </c>
      <c r="CV630" s="4" t="str">
        <v>N'Dama</v>
      </c>
      <c r="CW630" s="4" t="str">
        <v>N'Dama</v>
      </c>
      <c r="CX630" s="4" t="str">
        <v>N'Dama</v>
      </c>
      <c r="CY630" s="4" t="str">
        <v>N'Dama</v>
      </c>
      <c r="CZ630" s="4" t="str">
        <v>N'Dama</v>
      </c>
      <c r="DA630" s="4" t="str">
        <v>N'Dama</v>
      </c>
    </row>
    <row r="631" spans="1:105" x14ac:dyDescent="0.35">
      <c r="A631" s="4" t="s">
        <v>1603</v>
      </c>
      <c r="B631" s="4" t="s">
        <v>1602</v>
      </c>
      <c r="C631" s="4" t="s">
        <v>3149</v>
      </c>
      <c r="AS631" s="4" t="str">
        <v>N'Dama x Jersey</v>
      </c>
      <c r="AT631" s="4" t="str">
        <v>N'Dama x Jersey</v>
      </c>
      <c r="AU631" s="4" t="str">
        <v>N'Dama x Jersey</v>
      </c>
      <c r="AV631" s="4" t="str">
        <v>N'Dama x Jersey</v>
      </c>
      <c r="AW631" s="4" t="str">
        <v>N'Dama x Jersey</v>
      </c>
      <c r="AX631" s="4" t="str">
        <v>N'Dama x Jersey</v>
      </c>
      <c r="AY631" s="4" t="str">
        <v>N'Dama x Jersey</v>
      </c>
      <c r="AZ631" s="4" t="str">
        <v>N'Dama x Jersey</v>
      </c>
      <c r="BA631" s="4" t="str">
        <v>N'Dama x Jersey</v>
      </c>
      <c r="BB631" s="4" t="str">
        <v>N'Dama x Jersey</v>
      </c>
      <c r="BC631" s="4" t="str">
        <v>N'Dama x Jersey</v>
      </c>
      <c r="BD631" s="4" t="str">
        <v>N'Dama x Jersey</v>
      </c>
      <c r="BE631" s="4" t="str">
        <v>N'Dama x Jersey</v>
      </c>
      <c r="BF631" s="4" t="str">
        <v>N'Dama x Jersey</v>
      </c>
      <c r="BG631" s="4" t="str">
        <v>N'Dama x Jersey</v>
      </c>
      <c r="BH631" s="4" t="str">
        <v>N'Dama x Jersey</v>
      </c>
      <c r="BI631" s="4" t="str">
        <v>N'Dama x Jersey</v>
      </c>
      <c r="BJ631" s="4" t="str">
        <v>N'Dama x Jersey</v>
      </c>
      <c r="BK631" s="4" t="str">
        <v>N'Dama x Jersey</v>
      </c>
      <c r="BL631" s="4" t="str">
        <v>N'Dama x Jersey</v>
      </c>
      <c r="BM631" s="4" t="str">
        <v>N'Dama x Jersey</v>
      </c>
      <c r="BN631" s="4" t="str">
        <v>N'Dama x Jersey</v>
      </c>
      <c r="BO631" s="4" t="str">
        <v>N'Dama x Jersey</v>
      </c>
      <c r="BP631" s="4" t="str">
        <v>N'Dama x Jersey</v>
      </c>
      <c r="BQ631" s="4" t="str">
        <v>N'Dama x Jersey</v>
      </c>
      <c r="BR631" s="4" t="str">
        <v>N'Dama x Jersey</v>
      </c>
      <c r="BS631" s="4" t="str">
        <v>N'Dama x Jersey</v>
      </c>
      <c r="BT631" s="4" t="str">
        <v>N'Dama x Jersey</v>
      </c>
      <c r="BU631" s="4" t="str">
        <v>N'Dama x Jersey</v>
      </c>
      <c r="BV631" s="4" t="str">
        <v>N'Dama x Jersey</v>
      </c>
      <c r="BX631" s="4" t="str">
        <v>N'Dama x Holstein-Freiseian</v>
      </c>
      <c r="BY631" s="4" t="str">
        <v>N'Dama x Holstein-Freiseian</v>
      </c>
      <c r="BZ631" s="4" t="str">
        <v>N'Dama x Holstein-Freiseian</v>
      </c>
      <c r="CA631" s="4" t="str">
        <v>N'Dama x Holstein-Freiseian</v>
      </c>
      <c r="CB631" s="4" t="str">
        <v>N'Dama x Holstein-Freiseian</v>
      </c>
      <c r="CC631" s="4" t="str">
        <v>N'Dama x Holstein-Freiseian</v>
      </c>
      <c r="CD631" s="4" t="str">
        <v>N'Dama x Holstein-Freiseian</v>
      </c>
      <c r="CE631" s="4" t="str">
        <v>N'Dama x Holstein-Freiseian</v>
      </c>
      <c r="CF631" s="4" t="str">
        <v>N'Dama x Holstein-Freiseian</v>
      </c>
      <c r="CG631" s="4" t="str">
        <v>N'Dama x Holstein-Freiseian</v>
      </c>
      <c r="CH631" s="4" t="str">
        <v>N'Dama x Holstein-Freiseian</v>
      </c>
      <c r="CI631" s="4" t="str">
        <v>N'Dama x Holstein-Freiseian</v>
      </c>
      <c r="CJ631" s="4" t="str">
        <v>N'Dama x Holstein-Freiseian</v>
      </c>
      <c r="CK631" s="4" t="str">
        <v>N'Dama x Holstein-Freiseian</v>
      </c>
      <c r="CL631" s="4" t="str">
        <v>N'Dama x Holstein-Freiseian</v>
      </c>
      <c r="CM631" s="4" t="str">
        <v>N'Dama x Holstein-Freiseian</v>
      </c>
      <c r="CN631" s="4" t="str">
        <v>N'Dama x Holstein-Freiseian</v>
      </c>
      <c r="CO631" s="4" t="str">
        <v>N'Dama x Holstein-Freiseian</v>
      </c>
      <c r="CP631" s="4" t="str">
        <v>N'Dama x Holstein-Freiseian</v>
      </c>
      <c r="CQ631" s="4" t="str">
        <v>N'Dama x Holstein-Freiseian</v>
      </c>
      <c r="CR631" s="4" t="str">
        <v>N'Dama x Holstein-Freiseian</v>
      </c>
      <c r="CS631" s="4" t="str">
        <v>N'Dama x Holstein-Freiseian</v>
      </c>
      <c r="CT631" s="4" t="str">
        <v>N'Dama x Holstein-Freiseian</v>
      </c>
      <c r="CU631" s="4" t="str">
        <v>N'Dama x Holstein-Freiseian</v>
      </c>
      <c r="CV631" s="4" t="str">
        <v>N'Dama x Holstein-Freiseian</v>
      </c>
      <c r="CW631" s="4" t="str">
        <v>N'Dama x Holstein-Freiseian</v>
      </c>
      <c r="CX631" s="4" t="str">
        <v>N'Dama x Holstein-Freiseian</v>
      </c>
      <c r="CY631" s="4" t="str">
        <v>N'Dama x Holstein-Freiseian</v>
      </c>
      <c r="CZ631" s="4" t="str">
        <v>N'Dama x Holstein-Freiseian</v>
      </c>
      <c r="DA631" s="4" t="str">
        <v>N'Dama x Holstein-Freiseian</v>
      </c>
    </row>
    <row r="632" spans="1:105" x14ac:dyDescent="0.35">
      <c r="A632" s="4" t="s">
        <v>1603</v>
      </c>
      <c r="B632" s="4" t="s">
        <v>1602</v>
      </c>
      <c r="C632" s="4" t="s">
        <v>3150</v>
      </c>
      <c r="AS632" s="4" t="str">
        <v>N'diambour</v>
      </c>
      <c r="AT632" s="4" t="str">
        <v>N'diambour</v>
      </c>
      <c r="AU632" s="4" t="str">
        <v>N'diambour</v>
      </c>
      <c r="AV632" s="4" t="str">
        <v>N'diambour</v>
      </c>
      <c r="AW632" s="4" t="str">
        <v>N'diambour</v>
      </c>
      <c r="AX632" s="4" t="str">
        <v>N'diambour</v>
      </c>
      <c r="AY632" s="4" t="str">
        <v>N'diambour</v>
      </c>
      <c r="AZ632" s="4" t="str">
        <v>N'diambour</v>
      </c>
      <c r="BA632" s="4" t="str">
        <v>N'diambour</v>
      </c>
      <c r="BB632" s="4" t="str">
        <v>N'diambour</v>
      </c>
      <c r="BC632" s="4" t="str">
        <v>N'diambour</v>
      </c>
      <c r="BD632" s="4" t="str">
        <v>N'diambour</v>
      </c>
      <c r="BE632" s="4" t="str">
        <v>N'diambour</v>
      </c>
      <c r="BF632" s="4" t="str">
        <v>N'diambour</v>
      </c>
      <c r="BG632" s="4" t="str">
        <v>N'diambour</v>
      </c>
      <c r="BH632" s="4" t="str">
        <v>N'diambour</v>
      </c>
      <c r="BI632" s="4" t="str">
        <v>N'diambour</v>
      </c>
      <c r="BJ632" s="4" t="str">
        <v>N'diambour</v>
      </c>
      <c r="BK632" s="4" t="str">
        <v>N'diambour</v>
      </c>
      <c r="BL632" s="4" t="str">
        <v>N'diambour</v>
      </c>
      <c r="BM632" s="4" t="str">
        <v>N'diambour</v>
      </c>
      <c r="BN632" s="4" t="str">
        <v>N'diambour</v>
      </c>
      <c r="BO632" s="4" t="str">
        <v>N'diambour</v>
      </c>
      <c r="BP632" s="4" t="str">
        <v>N'diambour</v>
      </c>
      <c r="BQ632" s="4" t="str">
        <v>N'diambour</v>
      </c>
      <c r="BR632" s="4" t="str">
        <v>N'diambour</v>
      </c>
      <c r="BS632" s="4" t="str">
        <v>N'diambour</v>
      </c>
      <c r="BT632" s="4" t="str">
        <v>N'diambour</v>
      </c>
      <c r="BU632" s="4" t="str">
        <v>N'diambour</v>
      </c>
      <c r="BV632" s="4" t="str">
        <v>N'diambour</v>
      </c>
      <c r="BX632" s="4" t="str">
        <v>N'Dama x Jersey</v>
      </c>
      <c r="BY632" s="4" t="str">
        <v>N'Dama x Jersey</v>
      </c>
      <c r="BZ632" s="4" t="str">
        <v>N'Dama x Jersey</v>
      </c>
      <c r="CA632" s="4" t="str">
        <v>N'Dama x Jersey</v>
      </c>
      <c r="CB632" s="4" t="str">
        <v>N'Dama x Jersey</v>
      </c>
      <c r="CC632" s="4" t="str">
        <v>N'Dama x Jersey</v>
      </c>
      <c r="CD632" s="4" t="str">
        <v>N'Dama x Jersey</v>
      </c>
      <c r="CE632" s="4" t="str">
        <v>N'Dama x Jersey</v>
      </c>
      <c r="CF632" s="4" t="str">
        <v>N'Dama x Jersey</v>
      </c>
      <c r="CG632" s="4" t="str">
        <v>N'Dama x Jersey</v>
      </c>
      <c r="CH632" s="4" t="str">
        <v>N'Dama x Jersey</v>
      </c>
      <c r="CI632" s="4" t="str">
        <v>N'Dama x Jersey</v>
      </c>
      <c r="CJ632" s="4" t="str">
        <v>N'Dama x Jersey</v>
      </c>
      <c r="CK632" s="4" t="str">
        <v>N'Dama x Jersey</v>
      </c>
      <c r="CL632" s="4" t="str">
        <v>N'Dama x Jersey</v>
      </c>
      <c r="CM632" s="4" t="str">
        <v>N'Dama x Jersey</v>
      </c>
      <c r="CN632" s="4" t="str">
        <v>N'Dama x Jersey</v>
      </c>
      <c r="CO632" s="4" t="str">
        <v>N'Dama x Jersey</v>
      </c>
      <c r="CP632" s="4" t="str">
        <v>N'Dama x Jersey</v>
      </c>
      <c r="CQ632" s="4" t="str">
        <v>N'Dama x Jersey</v>
      </c>
      <c r="CR632" s="4" t="str">
        <v>N'Dama x Jersey</v>
      </c>
      <c r="CS632" s="4" t="str">
        <v>N'Dama x Jersey</v>
      </c>
      <c r="CT632" s="4" t="str">
        <v>N'Dama x Jersey</v>
      </c>
      <c r="CU632" s="4" t="str">
        <v>N'Dama x Jersey</v>
      </c>
      <c r="CV632" s="4" t="str">
        <v>N'Dama x Jersey</v>
      </c>
      <c r="CW632" s="4" t="str">
        <v>N'Dama x Jersey</v>
      </c>
      <c r="CX632" s="4" t="str">
        <v>N'Dama x Jersey</v>
      </c>
      <c r="CY632" s="4" t="str">
        <v>N'Dama x Jersey</v>
      </c>
      <c r="CZ632" s="4" t="str">
        <v>N'Dama x Jersey</v>
      </c>
      <c r="DA632" s="4" t="str">
        <v>N'Dama x Jersey</v>
      </c>
    </row>
    <row r="633" spans="1:105" x14ac:dyDescent="0.35">
      <c r="A633" s="4" t="s">
        <v>1603</v>
      </c>
      <c r="B633" s="4" t="s">
        <v>1602</v>
      </c>
      <c r="C633" s="4" t="s">
        <v>3083</v>
      </c>
      <c r="AS633" s="4" t="str">
        <v>NERICA</v>
      </c>
      <c r="AT633" s="4" t="str">
        <v>NERICA</v>
      </c>
      <c r="AU633" s="4" t="str">
        <v>NERICA</v>
      </c>
      <c r="AV633" s="4" t="str">
        <v>NERICA</v>
      </c>
      <c r="AW633" s="4" t="str">
        <v>NERICA</v>
      </c>
      <c r="AX633" s="4" t="str">
        <v>NERICA</v>
      </c>
      <c r="AY633" s="4" t="str">
        <v>NERICA</v>
      </c>
      <c r="AZ633" s="4" t="str">
        <v>NERICA</v>
      </c>
      <c r="BA633" s="4" t="str">
        <v>NERICA</v>
      </c>
      <c r="BB633" s="4" t="str">
        <v>NERICA</v>
      </c>
      <c r="BC633" s="4" t="str">
        <v>NERICA</v>
      </c>
      <c r="BD633" s="4" t="str">
        <v>NERICA</v>
      </c>
      <c r="BE633" s="4" t="str">
        <v>NERICA</v>
      </c>
      <c r="BF633" s="4" t="str">
        <v>NERICA</v>
      </c>
      <c r="BG633" s="4" t="str">
        <v>NERICA</v>
      </c>
      <c r="BH633" s="4" t="str">
        <v>NERICA</v>
      </c>
      <c r="BI633" s="4" t="str">
        <v>NERICA</v>
      </c>
      <c r="BJ633" s="4" t="str">
        <v>NERICA</v>
      </c>
      <c r="BK633" s="4" t="str">
        <v>NERICA</v>
      </c>
      <c r="BL633" s="4" t="str">
        <v>NERICA</v>
      </c>
      <c r="BM633" s="4" t="str">
        <v>NERICA</v>
      </c>
      <c r="BN633" s="4" t="str">
        <v>NERICA</v>
      </c>
      <c r="BO633" s="4" t="str">
        <v>NERICA</v>
      </c>
      <c r="BP633" s="4" t="str">
        <v>NERICA</v>
      </c>
      <c r="BQ633" s="4" t="str">
        <v>NERICA</v>
      </c>
      <c r="BR633" s="4" t="str">
        <v>NERICA</v>
      </c>
      <c r="BS633" s="4" t="str">
        <v>NERICA</v>
      </c>
      <c r="BT633" s="4" t="str">
        <v>NERICA</v>
      </c>
      <c r="BU633" s="4" t="str">
        <v>NERICA</v>
      </c>
      <c r="BV633" s="4" t="str">
        <v>NERICA</v>
      </c>
      <c r="BX633" s="4" t="str">
        <v>N'diambour</v>
      </c>
      <c r="BY633" s="4" t="str">
        <v>N'diambour</v>
      </c>
      <c r="BZ633" s="4" t="str">
        <v>N'diambour</v>
      </c>
      <c r="CA633" s="4" t="str">
        <v>N'diambour</v>
      </c>
      <c r="CB633" s="4" t="str">
        <v>N'diambour</v>
      </c>
      <c r="CC633" s="4" t="str">
        <v>N'diambour</v>
      </c>
      <c r="CD633" s="4" t="str">
        <v>N'diambour</v>
      </c>
      <c r="CE633" s="4" t="str">
        <v>N'diambour</v>
      </c>
      <c r="CF633" s="4" t="str">
        <v>N'diambour</v>
      </c>
      <c r="CG633" s="4" t="str">
        <v>N'diambour</v>
      </c>
      <c r="CH633" s="4" t="str">
        <v>N'diambour</v>
      </c>
      <c r="CI633" s="4" t="str">
        <v>N'diambour</v>
      </c>
      <c r="CJ633" s="4" t="str">
        <v>N'diambour</v>
      </c>
      <c r="CK633" s="4" t="str">
        <v>N'diambour</v>
      </c>
      <c r="CL633" s="4" t="str">
        <v>N'diambour</v>
      </c>
      <c r="CM633" s="4" t="str">
        <v>N'diambour</v>
      </c>
      <c r="CN633" s="4" t="str">
        <v>N'diambour</v>
      </c>
      <c r="CO633" s="4" t="str">
        <v>N'diambour</v>
      </c>
      <c r="CP633" s="4" t="str">
        <v>N'diambour</v>
      </c>
      <c r="CQ633" s="4" t="str">
        <v>N'diambour</v>
      </c>
      <c r="CR633" s="4" t="str">
        <v>N'diambour</v>
      </c>
      <c r="CS633" s="4" t="str">
        <v>N'diambour</v>
      </c>
      <c r="CT633" s="4" t="str">
        <v>N'diambour</v>
      </c>
      <c r="CU633" s="4" t="str">
        <v>N'diambour</v>
      </c>
      <c r="CV633" s="4" t="str">
        <v>N'diambour</v>
      </c>
      <c r="CW633" s="4" t="str">
        <v>N'diambour</v>
      </c>
      <c r="CX633" s="4" t="str">
        <v>N'diambour</v>
      </c>
      <c r="CY633" s="4" t="str">
        <v>N'diambour</v>
      </c>
      <c r="CZ633" s="4" t="str">
        <v>N'diambour</v>
      </c>
      <c r="DA633" s="4" t="str">
        <v>N'diambour</v>
      </c>
    </row>
    <row r="634" spans="1:105" x14ac:dyDescent="0.35">
      <c r="A634" s="4" t="s">
        <v>1603</v>
      </c>
      <c r="B634" s="4" t="s">
        <v>1602</v>
      </c>
      <c r="C634" s="4" t="s">
        <v>3084</v>
      </c>
      <c r="AS634" s="4" t="str">
        <v>NERICA 1</v>
      </c>
      <c r="AT634" s="4" t="str">
        <v>NERICA 1</v>
      </c>
      <c r="AU634" s="4" t="str">
        <v>NERICA 1</v>
      </c>
      <c r="AV634" s="4" t="str">
        <v>NERICA 1</v>
      </c>
      <c r="AW634" s="4" t="str">
        <v>NERICA 1</v>
      </c>
      <c r="AX634" s="4" t="str">
        <v>NERICA 1</v>
      </c>
      <c r="AY634" s="4" t="str">
        <v>NERICA 1</v>
      </c>
      <c r="AZ634" s="4" t="str">
        <v>NERICA 1</v>
      </c>
      <c r="BA634" s="4" t="str">
        <v>NERICA 1</v>
      </c>
      <c r="BB634" s="4" t="str">
        <v>NERICA 1</v>
      </c>
      <c r="BC634" s="4" t="str">
        <v>NERICA 1</v>
      </c>
      <c r="BD634" s="4" t="str">
        <v>NERICA 1</v>
      </c>
      <c r="BE634" s="4" t="str">
        <v>NERICA 1</v>
      </c>
      <c r="BF634" s="4" t="str">
        <v>NERICA 1</v>
      </c>
      <c r="BG634" s="4" t="str">
        <v>NERICA 1</v>
      </c>
      <c r="BH634" s="4" t="str">
        <v>NERICA 1</v>
      </c>
      <c r="BI634" s="4" t="str">
        <v>NERICA 1</v>
      </c>
      <c r="BJ634" s="4" t="str">
        <v>NERICA 1</v>
      </c>
      <c r="BK634" s="4" t="str">
        <v>NERICA 1</v>
      </c>
      <c r="BL634" s="4" t="str">
        <v>NERICA 1</v>
      </c>
      <c r="BM634" s="4" t="str">
        <v>NERICA 1</v>
      </c>
      <c r="BN634" s="4" t="str">
        <v>NERICA 1</v>
      </c>
      <c r="BO634" s="4" t="str">
        <v>NERICA 1</v>
      </c>
      <c r="BP634" s="4" t="str">
        <v>NERICA 1</v>
      </c>
      <c r="BQ634" s="4" t="str">
        <v>NERICA 1</v>
      </c>
      <c r="BR634" s="4" t="str">
        <v>NERICA 1</v>
      </c>
      <c r="BS634" s="4" t="str">
        <v>NERICA 1</v>
      </c>
      <c r="BT634" s="4" t="str">
        <v>NERICA 1</v>
      </c>
      <c r="BU634" s="4" t="str">
        <v>NERICA 1</v>
      </c>
      <c r="BV634" s="4" t="str">
        <v>NERICA 1</v>
      </c>
      <c r="BX634" s="4" t="str">
        <v>NERICA</v>
      </c>
      <c r="BY634" s="4" t="str">
        <v>NERICA</v>
      </c>
      <c r="BZ634" s="4" t="str">
        <v>NERICA</v>
      </c>
      <c r="CA634" s="4" t="str">
        <v>NERICA</v>
      </c>
      <c r="CB634" s="4" t="str">
        <v>NERICA</v>
      </c>
      <c r="CC634" s="4" t="str">
        <v>NERICA</v>
      </c>
      <c r="CD634" s="4" t="str">
        <v>NERICA</v>
      </c>
      <c r="CE634" s="4" t="str">
        <v>NERICA</v>
      </c>
      <c r="CF634" s="4" t="str">
        <v>NERICA</v>
      </c>
      <c r="CG634" s="4" t="str">
        <v>NERICA</v>
      </c>
      <c r="CH634" s="4" t="str">
        <v>NERICA</v>
      </c>
      <c r="CI634" s="4" t="str">
        <v>NERICA</v>
      </c>
      <c r="CJ634" s="4" t="str">
        <v>NERICA</v>
      </c>
      <c r="CK634" s="4" t="str">
        <v>NERICA</v>
      </c>
      <c r="CL634" s="4" t="str">
        <v>NERICA</v>
      </c>
      <c r="CM634" s="4" t="str">
        <v>NERICA</v>
      </c>
      <c r="CN634" s="4" t="str">
        <v>NERICA</v>
      </c>
      <c r="CO634" s="4" t="str">
        <v>NERICA</v>
      </c>
      <c r="CP634" s="4" t="str">
        <v>NERICA</v>
      </c>
      <c r="CQ634" s="4" t="str">
        <v>NERICA</v>
      </c>
      <c r="CR634" s="4" t="str">
        <v>NERICA</v>
      </c>
      <c r="CS634" s="4" t="str">
        <v>NERICA</v>
      </c>
      <c r="CT634" s="4" t="str">
        <v>NERICA</v>
      </c>
      <c r="CU634" s="4" t="str">
        <v>NERICA</v>
      </c>
      <c r="CV634" s="4" t="str">
        <v>NERICA</v>
      </c>
      <c r="CW634" s="4" t="str">
        <v>NERICA</v>
      </c>
      <c r="CX634" s="4" t="str">
        <v>NERICA</v>
      </c>
      <c r="CY634" s="4" t="str">
        <v>NERICA</v>
      </c>
      <c r="CZ634" s="4" t="str">
        <v>NERICA</v>
      </c>
      <c r="DA634" s="4" t="str">
        <v>NERICA</v>
      </c>
    </row>
    <row r="635" spans="1:105" x14ac:dyDescent="0.35">
      <c r="A635" s="4" t="s">
        <v>1603</v>
      </c>
      <c r="B635" s="4" t="s">
        <v>1602</v>
      </c>
      <c r="C635" s="4" t="s">
        <v>3070</v>
      </c>
      <c r="AS635" s="4" t="str">
        <v>NERICA 10</v>
      </c>
      <c r="AT635" s="4" t="str">
        <v>NERICA 10</v>
      </c>
      <c r="AU635" s="4" t="str">
        <v>NERICA 10</v>
      </c>
      <c r="AV635" s="4" t="str">
        <v>NERICA 10</v>
      </c>
      <c r="AW635" s="4" t="str">
        <v>NERICA 10</v>
      </c>
      <c r="AX635" s="4" t="str">
        <v>NERICA 10</v>
      </c>
      <c r="AY635" s="4" t="str">
        <v>NERICA 10</v>
      </c>
      <c r="AZ635" s="4" t="str">
        <v>NERICA 10</v>
      </c>
      <c r="BA635" s="4" t="str">
        <v>NERICA 10</v>
      </c>
      <c r="BB635" s="4" t="str">
        <v>NERICA 10</v>
      </c>
      <c r="BC635" s="4" t="str">
        <v>NERICA 10</v>
      </c>
      <c r="BD635" s="4" t="str">
        <v>NERICA 10</v>
      </c>
      <c r="BE635" s="4" t="str">
        <v>NERICA 10</v>
      </c>
      <c r="BF635" s="4" t="str">
        <v>NERICA 10</v>
      </c>
      <c r="BG635" s="4" t="str">
        <v>NERICA 10</v>
      </c>
      <c r="BH635" s="4" t="str">
        <v>NERICA 10</v>
      </c>
      <c r="BI635" s="4" t="str">
        <v>NERICA 10</v>
      </c>
      <c r="BJ635" s="4" t="str">
        <v>NERICA 10</v>
      </c>
      <c r="BK635" s="4" t="str">
        <v>NERICA 10</v>
      </c>
      <c r="BL635" s="4" t="str">
        <v>NERICA 10</v>
      </c>
      <c r="BM635" s="4" t="str">
        <v>NERICA 10</v>
      </c>
      <c r="BN635" s="4" t="str">
        <v>NERICA 10</v>
      </c>
      <c r="BO635" s="4" t="str">
        <v>NERICA 10</v>
      </c>
      <c r="BP635" s="4" t="str">
        <v>NERICA 10</v>
      </c>
      <c r="BQ635" s="4" t="str">
        <v>NERICA 10</v>
      </c>
      <c r="BR635" s="4" t="str">
        <v>NERICA 10</v>
      </c>
      <c r="BS635" s="4" t="str">
        <v>NERICA 10</v>
      </c>
      <c r="BT635" s="4" t="str">
        <v>NERICA 10</v>
      </c>
      <c r="BU635" s="4" t="str">
        <v>NERICA 10</v>
      </c>
      <c r="BV635" s="4" t="str">
        <v>NERICA 10</v>
      </c>
      <c r="BX635" s="4" t="str">
        <v>NERICA 1</v>
      </c>
      <c r="BY635" s="4" t="str">
        <v>NERICA 1</v>
      </c>
      <c r="BZ635" s="4" t="str">
        <v>NERICA 1</v>
      </c>
      <c r="CA635" s="4" t="str">
        <v>NERICA 1</v>
      </c>
      <c r="CB635" s="4" t="str">
        <v>NERICA 1</v>
      </c>
      <c r="CC635" s="4" t="str">
        <v>NERICA 1</v>
      </c>
      <c r="CD635" s="4" t="str">
        <v>NERICA 1</v>
      </c>
      <c r="CE635" s="4" t="str">
        <v>NERICA 1</v>
      </c>
      <c r="CF635" s="4" t="str">
        <v>NERICA 1</v>
      </c>
      <c r="CG635" s="4" t="str">
        <v>NERICA 1</v>
      </c>
      <c r="CH635" s="4" t="str">
        <v>NERICA 1</v>
      </c>
      <c r="CI635" s="4" t="str">
        <v>NERICA 1</v>
      </c>
      <c r="CJ635" s="4" t="str">
        <v>NERICA 1</v>
      </c>
      <c r="CK635" s="4" t="str">
        <v>NERICA 1</v>
      </c>
      <c r="CL635" s="4" t="str">
        <v>NERICA 1</v>
      </c>
      <c r="CM635" s="4" t="str">
        <v>NERICA 1</v>
      </c>
      <c r="CN635" s="4" t="str">
        <v>NERICA 1</v>
      </c>
      <c r="CO635" s="4" t="str">
        <v>NERICA 1</v>
      </c>
      <c r="CP635" s="4" t="str">
        <v>NERICA 1</v>
      </c>
      <c r="CQ635" s="4" t="str">
        <v>NERICA 1</v>
      </c>
      <c r="CR635" s="4" t="str">
        <v>NERICA 1</v>
      </c>
      <c r="CS635" s="4" t="str">
        <v>NERICA 1</v>
      </c>
      <c r="CT635" s="4" t="str">
        <v>NERICA 1</v>
      </c>
      <c r="CU635" s="4" t="str">
        <v>NERICA 1</v>
      </c>
      <c r="CV635" s="4" t="str">
        <v>NERICA 1</v>
      </c>
      <c r="CW635" s="4" t="str">
        <v>NERICA 1</v>
      </c>
      <c r="CX635" s="4" t="str">
        <v>NERICA 1</v>
      </c>
      <c r="CY635" s="4" t="str">
        <v>NERICA 1</v>
      </c>
      <c r="CZ635" s="4" t="str">
        <v>NERICA 1</v>
      </c>
      <c r="DA635" s="4" t="str">
        <v>NERICA 1</v>
      </c>
    </row>
    <row r="636" spans="1:105" x14ac:dyDescent="0.35">
      <c r="A636" s="4" t="s">
        <v>1603</v>
      </c>
      <c r="B636" s="4" t="s">
        <v>1602</v>
      </c>
      <c r="C636" s="4" t="s">
        <v>3151</v>
      </c>
      <c r="AS636" s="4" t="str">
        <v>NERICA 11</v>
      </c>
      <c r="AT636" s="4" t="str">
        <v>NERICA 11</v>
      </c>
      <c r="AU636" s="4" t="str">
        <v>NERICA 11</v>
      </c>
      <c r="AV636" s="4" t="str">
        <v>NERICA 11</v>
      </c>
      <c r="AW636" s="4" t="str">
        <v>NERICA 11</v>
      </c>
      <c r="AX636" s="4" t="str">
        <v>NERICA 11</v>
      </c>
      <c r="AY636" s="4" t="str">
        <v>NERICA 11</v>
      </c>
      <c r="AZ636" s="4" t="str">
        <v>NERICA 11</v>
      </c>
      <c r="BA636" s="4" t="str">
        <v>NERICA 11</v>
      </c>
      <c r="BB636" s="4" t="str">
        <v>NERICA 11</v>
      </c>
      <c r="BC636" s="4" t="str">
        <v>NERICA 11</v>
      </c>
      <c r="BD636" s="4" t="str">
        <v>NERICA 11</v>
      </c>
      <c r="BE636" s="4" t="str">
        <v>NERICA 11</v>
      </c>
      <c r="BF636" s="4" t="str">
        <v>NERICA 11</v>
      </c>
      <c r="BG636" s="4" t="str">
        <v>NERICA 11</v>
      </c>
      <c r="BH636" s="4" t="str">
        <v>NERICA 11</v>
      </c>
      <c r="BI636" s="4" t="str">
        <v>NERICA 11</v>
      </c>
      <c r="BJ636" s="4" t="str">
        <v>NERICA 11</v>
      </c>
      <c r="BK636" s="4" t="str">
        <v>NERICA 11</v>
      </c>
      <c r="BL636" s="4" t="str">
        <v>NERICA 11</v>
      </c>
      <c r="BM636" s="4" t="str">
        <v>NERICA 11</v>
      </c>
      <c r="BN636" s="4" t="str">
        <v>NERICA 11</v>
      </c>
      <c r="BO636" s="4" t="str">
        <v>NERICA 11</v>
      </c>
      <c r="BP636" s="4" t="str">
        <v>NERICA 11</v>
      </c>
      <c r="BQ636" s="4" t="str">
        <v>NERICA 11</v>
      </c>
      <c r="BR636" s="4" t="str">
        <v>NERICA 11</v>
      </c>
      <c r="BS636" s="4" t="str">
        <v>NERICA 11</v>
      </c>
      <c r="BT636" s="4" t="str">
        <v>NERICA 11</v>
      </c>
      <c r="BU636" s="4" t="str">
        <v>NERICA 11</v>
      </c>
      <c r="BV636" s="4" t="str">
        <v>NERICA 11</v>
      </c>
      <c r="BX636" s="4" t="str">
        <v>NERICA 10</v>
      </c>
      <c r="BY636" s="4" t="str">
        <v>NERICA 10</v>
      </c>
      <c r="BZ636" s="4" t="str">
        <v>NERICA 10</v>
      </c>
      <c r="CA636" s="4" t="str">
        <v>NERICA 10</v>
      </c>
      <c r="CB636" s="4" t="str">
        <v>NERICA 10</v>
      </c>
      <c r="CC636" s="4" t="str">
        <v>NERICA 10</v>
      </c>
      <c r="CD636" s="4" t="str">
        <v>NERICA 10</v>
      </c>
      <c r="CE636" s="4" t="str">
        <v>NERICA 10</v>
      </c>
      <c r="CF636" s="4" t="str">
        <v>NERICA 10</v>
      </c>
      <c r="CG636" s="4" t="str">
        <v>NERICA 10</v>
      </c>
      <c r="CH636" s="4" t="str">
        <v>NERICA 10</v>
      </c>
      <c r="CI636" s="4" t="str">
        <v>NERICA 10</v>
      </c>
      <c r="CJ636" s="4" t="str">
        <v>NERICA 10</v>
      </c>
      <c r="CK636" s="4" t="str">
        <v>NERICA 10</v>
      </c>
      <c r="CL636" s="4" t="str">
        <v>NERICA 10</v>
      </c>
      <c r="CM636" s="4" t="str">
        <v>NERICA 10</v>
      </c>
      <c r="CN636" s="4" t="str">
        <v>NERICA 10</v>
      </c>
      <c r="CO636" s="4" t="str">
        <v>NERICA 10</v>
      </c>
      <c r="CP636" s="4" t="str">
        <v>NERICA 10</v>
      </c>
      <c r="CQ636" s="4" t="str">
        <v>NERICA 10</v>
      </c>
      <c r="CR636" s="4" t="str">
        <v>NERICA 10</v>
      </c>
      <c r="CS636" s="4" t="str">
        <v>NERICA 10</v>
      </c>
      <c r="CT636" s="4" t="str">
        <v>NERICA 10</v>
      </c>
      <c r="CU636" s="4" t="str">
        <v>NERICA 10</v>
      </c>
      <c r="CV636" s="4" t="str">
        <v>NERICA 10</v>
      </c>
      <c r="CW636" s="4" t="str">
        <v>NERICA 10</v>
      </c>
      <c r="CX636" s="4" t="str">
        <v>NERICA 10</v>
      </c>
      <c r="CY636" s="4" t="str">
        <v>NERICA 10</v>
      </c>
      <c r="CZ636" s="4" t="str">
        <v>NERICA 10</v>
      </c>
      <c r="DA636" s="4" t="str">
        <v>NERICA 10</v>
      </c>
    </row>
    <row r="637" spans="1:105" x14ac:dyDescent="0.35">
      <c r="A637" s="4" t="s">
        <v>1603</v>
      </c>
      <c r="B637" s="4" t="s">
        <v>1602</v>
      </c>
      <c r="C637" s="4" t="s">
        <v>3152</v>
      </c>
      <c r="AS637" s="4" t="str">
        <v>NERICA 12</v>
      </c>
      <c r="AT637" s="4" t="str">
        <v>NERICA 12</v>
      </c>
      <c r="AU637" s="4" t="str">
        <v>NERICA 12</v>
      </c>
      <c r="AV637" s="4" t="str">
        <v>NERICA 12</v>
      </c>
      <c r="AW637" s="4" t="str">
        <v>NERICA 12</v>
      </c>
      <c r="AX637" s="4" t="str">
        <v>NERICA 12</v>
      </c>
      <c r="AY637" s="4" t="str">
        <v>NERICA 12</v>
      </c>
      <c r="AZ637" s="4" t="str">
        <v>NERICA 12</v>
      </c>
      <c r="BA637" s="4" t="str">
        <v>NERICA 12</v>
      </c>
      <c r="BB637" s="4" t="str">
        <v>NERICA 12</v>
      </c>
      <c r="BC637" s="4" t="str">
        <v>NERICA 12</v>
      </c>
      <c r="BD637" s="4" t="str">
        <v>NERICA 12</v>
      </c>
      <c r="BE637" s="4" t="str">
        <v>NERICA 12</v>
      </c>
      <c r="BF637" s="4" t="str">
        <v>NERICA 12</v>
      </c>
      <c r="BG637" s="4" t="str">
        <v>NERICA 12</v>
      </c>
      <c r="BH637" s="4" t="str">
        <v>NERICA 12</v>
      </c>
      <c r="BI637" s="4" t="str">
        <v>NERICA 12</v>
      </c>
      <c r="BJ637" s="4" t="str">
        <v>NERICA 12</v>
      </c>
      <c r="BK637" s="4" t="str">
        <v>NERICA 12</v>
      </c>
      <c r="BL637" s="4" t="str">
        <v>NERICA 12</v>
      </c>
      <c r="BM637" s="4" t="str">
        <v>NERICA 12</v>
      </c>
      <c r="BN637" s="4" t="str">
        <v>NERICA 12</v>
      </c>
      <c r="BO637" s="4" t="str">
        <v>NERICA 12</v>
      </c>
      <c r="BP637" s="4" t="str">
        <v>NERICA 12</v>
      </c>
      <c r="BQ637" s="4" t="str">
        <v>NERICA 12</v>
      </c>
      <c r="BR637" s="4" t="str">
        <v>NERICA 12</v>
      </c>
      <c r="BS637" s="4" t="str">
        <v>NERICA 12</v>
      </c>
      <c r="BT637" s="4" t="str">
        <v>NERICA 12</v>
      </c>
      <c r="BU637" s="4" t="str">
        <v>NERICA 12</v>
      </c>
      <c r="BV637" s="4" t="str">
        <v>NERICA 12</v>
      </c>
      <c r="BX637" s="4" t="str">
        <v>NERICA 11</v>
      </c>
      <c r="BY637" s="4" t="str">
        <v>NERICA 11</v>
      </c>
      <c r="BZ637" s="4" t="str">
        <v>NERICA 11</v>
      </c>
      <c r="CA637" s="4" t="str">
        <v>NERICA 11</v>
      </c>
      <c r="CB637" s="4" t="str">
        <v>NERICA 11</v>
      </c>
      <c r="CC637" s="4" t="str">
        <v>NERICA 11</v>
      </c>
      <c r="CD637" s="4" t="str">
        <v>NERICA 11</v>
      </c>
      <c r="CE637" s="4" t="str">
        <v>NERICA 11</v>
      </c>
      <c r="CF637" s="4" t="str">
        <v>NERICA 11</v>
      </c>
      <c r="CG637" s="4" t="str">
        <v>NERICA 11</v>
      </c>
      <c r="CH637" s="4" t="str">
        <v>NERICA 11</v>
      </c>
      <c r="CI637" s="4" t="str">
        <v>NERICA 11</v>
      </c>
      <c r="CJ637" s="4" t="str">
        <v>NERICA 11</v>
      </c>
      <c r="CK637" s="4" t="str">
        <v>NERICA 11</v>
      </c>
      <c r="CL637" s="4" t="str">
        <v>NERICA 11</v>
      </c>
      <c r="CM637" s="4" t="str">
        <v>NERICA 11</v>
      </c>
      <c r="CN637" s="4" t="str">
        <v>NERICA 11</v>
      </c>
      <c r="CO637" s="4" t="str">
        <v>NERICA 11</v>
      </c>
      <c r="CP637" s="4" t="str">
        <v>NERICA 11</v>
      </c>
      <c r="CQ637" s="4" t="str">
        <v>NERICA 11</v>
      </c>
      <c r="CR637" s="4" t="str">
        <v>NERICA 11</v>
      </c>
      <c r="CS637" s="4" t="str">
        <v>NERICA 11</v>
      </c>
      <c r="CT637" s="4" t="str">
        <v>NERICA 11</v>
      </c>
      <c r="CU637" s="4" t="str">
        <v>NERICA 11</v>
      </c>
      <c r="CV637" s="4" t="str">
        <v>NERICA 11</v>
      </c>
      <c r="CW637" s="4" t="str">
        <v>NERICA 11</v>
      </c>
      <c r="CX637" s="4" t="str">
        <v>NERICA 11</v>
      </c>
      <c r="CY637" s="4" t="str">
        <v>NERICA 11</v>
      </c>
      <c r="CZ637" s="4" t="str">
        <v>NERICA 11</v>
      </c>
      <c r="DA637" s="4" t="str">
        <v>NERICA 11</v>
      </c>
    </row>
    <row r="638" spans="1:105" x14ac:dyDescent="0.35">
      <c r="A638" s="4" t="s">
        <v>1603</v>
      </c>
      <c r="B638" s="4" t="s">
        <v>1602</v>
      </c>
      <c r="C638" s="4" t="s">
        <v>3153</v>
      </c>
      <c r="AS638" s="4" t="str">
        <v>NERICA 13</v>
      </c>
      <c r="AT638" s="4" t="str">
        <v>NERICA 13</v>
      </c>
      <c r="AU638" s="4" t="str">
        <v>NERICA 13</v>
      </c>
      <c r="AV638" s="4" t="str">
        <v>NERICA 13</v>
      </c>
      <c r="AW638" s="4" t="str">
        <v>NERICA 13</v>
      </c>
      <c r="AX638" s="4" t="str">
        <v>NERICA 13</v>
      </c>
      <c r="AY638" s="4" t="str">
        <v>NERICA 13</v>
      </c>
      <c r="AZ638" s="4" t="str">
        <v>NERICA 13</v>
      </c>
      <c r="BA638" s="4" t="str">
        <v>NERICA 13</v>
      </c>
      <c r="BB638" s="4" t="str">
        <v>NERICA 13</v>
      </c>
      <c r="BC638" s="4" t="str">
        <v>NERICA 13</v>
      </c>
      <c r="BD638" s="4" t="str">
        <v>NERICA 13</v>
      </c>
      <c r="BE638" s="4" t="str">
        <v>NERICA 13</v>
      </c>
      <c r="BF638" s="4" t="str">
        <v>NERICA 13</v>
      </c>
      <c r="BG638" s="4" t="str">
        <v>NERICA 13</v>
      </c>
      <c r="BH638" s="4" t="str">
        <v>NERICA 13</v>
      </c>
      <c r="BI638" s="4" t="str">
        <v>NERICA 13</v>
      </c>
      <c r="BJ638" s="4" t="str">
        <v>NERICA 13</v>
      </c>
      <c r="BK638" s="4" t="str">
        <v>NERICA 13</v>
      </c>
      <c r="BL638" s="4" t="str">
        <v>NERICA 13</v>
      </c>
      <c r="BM638" s="4" t="str">
        <v>NERICA 13</v>
      </c>
      <c r="BN638" s="4" t="str">
        <v>NERICA 13</v>
      </c>
      <c r="BO638" s="4" t="str">
        <v>NERICA 13</v>
      </c>
      <c r="BP638" s="4" t="str">
        <v>NERICA 13</v>
      </c>
      <c r="BQ638" s="4" t="str">
        <v>NERICA 13</v>
      </c>
      <c r="BR638" s="4" t="str">
        <v>NERICA 13</v>
      </c>
      <c r="BS638" s="4" t="str">
        <v>NERICA 13</v>
      </c>
      <c r="BT638" s="4" t="str">
        <v>NERICA 13</v>
      </c>
      <c r="BU638" s="4" t="str">
        <v>NERICA 13</v>
      </c>
      <c r="BV638" s="4" t="str">
        <v>NERICA 13</v>
      </c>
      <c r="BX638" s="4" t="str">
        <v>NERICA 12</v>
      </c>
      <c r="BY638" s="4" t="str">
        <v>NERICA 12</v>
      </c>
      <c r="BZ638" s="4" t="str">
        <v>NERICA 12</v>
      </c>
      <c r="CA638" s="4" t="str">
        <v>NERICA 12</v>
      </c>
      <c r="CB638" s="4" t="str">
        <v>NERICA 12</v>
      </c>
      <c r="CC638" s="4" t="str">
        <v>NERICA 12</v>
      </c>
      <c r="CD638" s="4" t="str">
        <v>NERICA 12</v>
      </c>
      <c r="CE638" s="4" t="str">
        <v>NERICA 12</v>
      </c>
      <c r="CF638" s="4" t="str">
        <v>NERICA 12</v>
      </c>
      <c r="CG638" s="4" t="str">
        <v>NERICA 12</v>
      </c>
      <c r="CH638" s="4" t="str">
        <v>NERICA 12</v>
      </c>
      <c r="CI638" s="4" t="str">
        <v>NERICA 12</v>
      </c>
      <c r="CJ638" s="4" t="str">
        <v>NERICA 12</v>
      </c>
      <c r="CK638" s="4" t="str">
        <v>NERICA 12</v>
      </c>
      <c r="CL638" s="4" t="str">
        <v>NERICA 12</v>
      </c>
      <c r="CM638" s="4" t="str">
        <v>NERICA 12</v>
      </c>
      <c r="CN638" s="4" t="str">
        <v>NERICA 12</v>
      </c>
      <c r="CO638" s="4" t="str">
        <v>NERICA 12</v>
      </c>
      <c r="CP638" s="4" t="str">
        <v>NERICA 12</v>
      </c>
      <c r="CQ638" s="4" t="str">
        <v>NERICA 12</v>
      </c>
      <c r="CR638" s="4" t="str">
        <v>NERICA 12</v>
      </c>
      <c r="CS638" s="4" t="str">
        <v>NERICA 12</v>
      </c>
      <c r="CT638" s="4" t="str">
        <v>NERICA 12</v>
      </c>
      <c r="CU638" s="4" t="str">
        <v>NERICA 12</v>
      </c>
      <c r="CV638" s="4" t="str">
        <v>NERICA 12</v>
      </c>
      <c r="CW638" s="4" t="str">
        <v>NERICA 12</v>
      </c>
      <c r="CX638" s="4" t="str">
        <v>NERICA 12</v>
      </c>
      <c r="CY638" s="4" t="str">
        <v>NERICA 12</v>
      </c>
      <c r="CZ638" s="4" t="str">
        <v>NERICA 12</v>
      </c>
      <c r="DA638" s="4" t="str">
        <v>NERICA 12</v>
      </c>
    </row>
    <row r="639" spans="1:105" x14ac:dyDescent="0.35">
      <c r="A639" s="4" t="s">
        <v>1603</v>
      </c>
      <c r="B639" s="4" t="s">
        <v>1602</v>
      </c>
      <c r="C639" s="4" t="s">
        <v>3154</v>
      </c>
      <c r="AS639" s="4" t="str">
        <v>NERICA 14</v>
      </c>
      <c r="AT639" s="4" t="str">
        <v>NERICA 14</v>
      </c>
      <c r="AU639" s="4" t="str">
        <v>NERICA 14</v>
      </c>
      <c r="AV639" s="4" t="str">
        <v>NERICA 14</v>
      </c>
      <c r="AW639" s="4" t="str">
        <v>NERICA 14</v>
      </c>
      <c r="AX639" s="4" t="str">
        <v>NERICA 14</v>
      </c>
      <c r="AY639" s="4" t="str">
        <v>NERICA 14</v>
      </c>
      <c r="AZ639" s="4" t="str">
        <v>NERICA 14</v>
      </c>
      <c r="BA639" s="4" t="str">
        <v>NERICA 14</v>
      </c>
      <c r="BB639" s="4" t="str">
        <v>NERICA 14</v>
      </c>
      <c r="BC639" s="4" t="str">
        <v>NERICA 14</v>
      </c>
      <c r="BD639" s="4" t="str">
        <v>NERICA 14</v>
      </c>
      <c r="BE639" s="4" t="str">
        <v>NERICA 14</v>
      </c>
      <c r="BF639" s="4" t="str">
        <v>NERICA 14</v>
      </c>
      <c r="BG639" s="4" t="str">
        <v>NERICA 14</v>
      </c>
      <c r="BH639" s="4" t="str">
        <v>NERICA 14</v>
      </c>
      <c r="BI639" s="4" t="str">
        <v>NERICA 14</v>
      </c>
      <c r="BJ639" s="4" t="str">
        <v>NERICA 14</v>
      </c>
      <c r="BK639" s="4" t="str">
        <v>NERICA 14</v>
      </c>
      <c r="BL639" s="4" t="str">
        <v>NERICA 14</v>
      </c>
      <c r="BM639" s="4" t="str">
        <v>NERICA 14</v>
      </c>
      <c r="BN639" s="4" t="str">
        <v>NERICA 14</v>
      </c>
      <c r="BO639" s="4" t="str">
        <v>NERICA 14</v>
      </c>
      <c r="BP639" s="4" t="str">
        <v>NERICA 14</v>
      </c>
      <c r="BQ639" s="4" t="str">
        <v>NERICA 14</v>
      </c>
      <c r="BR639" s="4" t="str">
        <v>NERICA 14</v>
      </c>
      <c r="BS639" s="4" t="str">
        <v>NERICA 14</v>
      </c>
      <c r="BT639" s="4" t="str">
        <v>NERICA 14</v>
      </c>
      <c r="BU639" s="4" t="str">
        <v>NERICA 14</v>
      </c>
      <c r="BV639" s="4" t="str">
        <v>NERICA 14</v>
      </c>
      <c r="BX639" s="4" t="str">
        <v>NERICA 13</v>
      </c>
      <c r="BY639" s="4" t="str">
        <v>NERICA 13</v>
      </c>
      <c r="BZ639" s="4" t="str">
        <v>NERICA 13</v>
      </c>
      <c r="CA639" s="4" t="str">
        <v>NERICA 13</v>
      </c>
      <c r="CB639" s="4" t="str">
        <v>NERICA 13</v>
      </c>
      <c r="CC639" s="4" t="str">
        <v>NERICA 13</v>
      </c>
      <c r="CD639" s="4" t="str">
        <v>NERICA 13</v>
      </c>
      <c r="CE639" s="4" t="str">
        <v>NERICA 13</v>
      </c>
      <c r="CF639" s="4" t="str">
        <v>NERICA 13</v>
      </c>
      <c r="CG639" s="4" t="str">
        <v>NERICA 13</v>
      </c>
      <c r="CH639" s="4" t="str">
        <v>NERICA 13</v>
      </c>
      <c r="CI639" s="4" t="str">
        <v>NERICA 13</v>
      </c>
      <c r="CJ639" s="4" t="str">
        <v>NERICA 13</v>
      </c>
      <c r="CK639" s="4" t="str">
        <v>NERICA 13</v>
      </c>
      <c r="CL639" s="4" t="str">
        <v>NERICA 13</v>
      </c>
      <c r="CM639" s="4" t="str">
        <v>NERICA 13</v>
      </c>
      <c r="CN639" s="4" t="str">
        <v>NERICA 13</v>
      </c>
      <c r="CO639" s="4" t="str">
        <v>NERICA 13</v>
      </c>
      <c r="CP639" s="4" t="str">
        <v>NERICA 13</v>
      </c>
      <c r="CQ639" s="4" t="str">
        <v>NERICA 13</v>
      </c>
      <c r="CR639" s="4" t="str">
        <v>NERICA 13</v>
      </c>
      <c r="CS639" s="4" t="str">
        <v>NERICA 13</v>
      </c>
      <c r="CT639" s="4" t="str">
        <v>NERICA 13</v>
      </c>
      <c r="CU639" s="4" t="str">
        <v>NERICA 13</v>
      </c>
      <c r="CV639" s="4" t="str">
        <v>NERICA 13</v>
      </c>
      <c r="CW639" s="4" t="str">
        <v>NERICA 13</v>
      </c>
      <c r="CX639" s="4" t="str">
        <v>NERICA 13</v>
      </c>
      <c r="CY639" s="4" t="str">
        <v>NERICA 13</v>
      </c>
      <c r="CZ639" s="4" t="str">
        <v>NERICA 13</v>
      </c>
      <c r="DA639" s="4" t="str">
        <v>NERICA 13</v>
      </c>
    </row>
    <row r="640" spans="1:105" x14ac:dyDescent="0.35">
      <c r="A640" s="4" t="s">
        <v>1603</v>
      </c>
      <c r="B640" s="4" t="s">
        <v>1602</v>
      </c>
      <c r="C640" s="4" t="s">
        <v>3071</v>
      </c>
      <c r="AS640" s="4" t="str">
        <v>NERICA 2</v>
      </c>
      <c r="AT640" s="4" t="str">
        <v>NERICA 2</v>
      </c>
      <c r="AU640" s="4" t="str">
        <v>NERICA 2</v>
      </c>
      <c r="AV640" s="4" t="str">
        <v>NERICA 2</v>
      </c>
      <c r="AW640" s="4" t="str">
        <v>NERICA 2</v>
      </c>
      <c r="AX640" s="4" t="str">
        <v>NERICA 2</v>
      </c>
      <c r="AY640" s="4" t="str">
        <v>NERICA 2</v>
      </c>
      <c r="AZ640" s="4" t="str">
        <v>NERICA 2</v>
      </c>
      <c r="BA640" s="4" t="str">
        <v>NERICA 2</v>
      </c>
      <c r="BB640" s="4" t="str">
        <v>NERICA 2</v>
      </c>
      <c r="BC640" s="4" t="str">
        <v>NERICA 2</v>
      </c>
      <c r="BD640" s="4" t="str">
        <v>NERICA 2</v>
      </c>
      <c r="BE640" s="4" t="str">
        <v>NERICA 2</v>
      </c>
      <c r="BF640" s="4" t="str">
        <v>NERICA 2</v>
      </c>
      <c r="BG640" s="4" t="str">
        <v>NERICA 2</v>
      </c>
      <c r="BH640" s="4" t="str">
        <v>NERICA 2</v>
      </c>
      <c r="BI640" s="4" t="str">
        <v>NERICA 2</v>
      </c>
      <c r="BJ640" s="4" t="str">
        <v>NERICA 2</v>
      </c>
      <c r="BK640" s="4" t="str">
        <v>NERICA 2</v>
      </c>
      <c r="BL640" s="4" t="str">
        <v>NERICA 2</v>
      </c>
      <c r="BM640" s="4" t="str">
        <v>NERICA 2</v>
      </c>
      <c r="BN640" s="4" t="str">
        <v>NERICA 2</v>
      </c>
      <c r="BO640" s="4" t="str">
        <v>NERICA 2</v>
      </c>
      <c r="BP640" s="4" t="str">
        <v>NERICA 2</v>
      </c>
      <c r="BQ640" s="4" t="str">
        <v>NERICA 2</v>
      </c>
      <c r="BR640" s="4" t="str">
        <v>NERICA 2</v>
      </c>
      <c r="BS640" s="4" t="str">
        <v>NERICA 2</v>
      </c>
      <c r="BT640" s="4" t="str">
        <v>NERICA 2</v>
      </c>
      <c r="BU640" s="4" t="str">
        <v>NERICA 2</v>
      </c>
      <c r="BV640" s="4" t="str">
        <v>NERICA 2</v>
      </c>
      <c r="BX640" s="4" t="str">
        <v>NERICA 14</v>
      </c>
      <c r="BY640" s="4" t="str">
        <v>NERICA 14</v>
      </c>
      <c r="BZ640" s="4" t="str">
        <v>NERICA 14</v>
      </c>
      <c r="CA640" s="4" t="str">
        <v>NERICA 14</v>
      </c>
      <c r="CB640" s="4" t="str">
        <v>NERICA 14</v>
      </c>
      <c r="CC640" s="4" t="str">
        <v>NERICA 14</v>
      </c>
      <c r="CD640" s="4" t="str">
        <v>NERICA 14</v>
      </c>
      <c r="CE640" s="4" t="str">
        <v>NERICA 14</v>
      </c>
      <c r="CF640" s="4" t="str">
        <v>NERICA 14</v>
      </c>
      <c r="CG640" s="4" t="str">
        <v>NERICA 14</v>
      </c>
      <c r="CH640" s="4" t="str">
        <v>NERICA 14</v>
      </c>
      <c r="CI640" s="4" t="str">
        <v>NERICA 14</v>
      </c>
      <c r="CJ640" s="4" t="str">
        <v>NERICA 14</v>
      </c>
      <c r="CK640" s="4" t="str">
        <v>NERICA 14</v>
      </c>
      <c r="CL640" s="4" t="str">
        <v>NERICA 14</v>
      </c>
      <c r="CM640" s="4" t="str">
        <v>NERICA 14</v>
      </c>
      <c r="CN640" s="4" t="str">
        <v>NERICA 14</v>
      </c>
      <c r="CO640" s="4" t="str">
        <v>NERICA 14</v>
      </c>
      <c r="CP640" s="4" t="str">
        <v>NERICA 14</v>
      </c>
      <c r="CQ640" s="4" t="str">
        <v>NERICA 14</v>
      </c>
      <c r="CR640" s="4" t="str">
        <v>NERICA 14</v>
      </c>
      <c r="CS640" s="4" t="str">
        <v>NERICA 14</v>
      </c>
      <c r="CT640" s="4" t="str">
        <v>NERICA 14</v>
      </c>
      <c r="CU640" s="4" t="str">
        <v>NERICA 14</v>
      </c>
      <c r="CV640" s="4" t="str">
        <v>NERICA 14</v>
      </c>
      <c r="CW640" s="4" t="str">
        <v>NERICA 14</v>
      </c>
      <c r="CX640" s="4" t="str">
        <v>NERICA 14</v>
      </c>
      <c r="CY640" s="4" t="str">
        <v>NERICA 14</v>
      </c>
      <c r="CZ640" s="4" t="str">
        <v>NERICA 14</v>
      </c>
      <c r="DA640" s="4" t="str">
        <v>NERICA 14</v>
      </c>
    </row>
    <row r="641" spans="1:105" x14ac:dyDescent="0.35">
      <c r="A641" s="4" t="s">
        <v>1603</v>
      </c>
      <c r="B641" s="4" t="s">
        <v>1602</v>
      </c>
      <c r="C641" s="4" t="s">
        <v>3155</v>
      </c>
      <c r="AS641" s="4" t="str">
        <v>NERICA 3</v>
      </c>
      <c r="AT641" s="4" t="str">
        <v>NERICA 3</v>
      </c>
      <c r="AU641" s="4" t="str">
        <v>NERICA 3</v>
      </c>
      <c r="AV641" s="4" t="str">
        <v>NERICA 3</v>
      </c>
      <c r="AW641" s="4" t="str">
        <v>NERICA 3</v>
      </c>
      <c r="AX641" s="4" t="str">
        <v>NERICA 3</v>
      </c>
      <c r="AY641" s="4" t="str">
        <v>NERICA 3</v>
      </c>
      <c r="AZ641" s="4" t="str">
        <v>NERICA 3</v>
      </c>
      <c r="BA641" s="4" t="str">
        <v>NERICA 3</v>
      </c>
      <c r="BB641" s="4" t="str">
        <v>NERICA 3</v>
      </c>
      <c r="BC641" s="4" t="str">
        <v>NERICA 3</v>
      </c>
      <c r="BD641" s="4" t="str">
        <v>NERICA 3</v>
      </c>
      <c r="BE641" s="4" t="str">
        <v>NERICA 3</v>
      </c>
      <c r="BF641" s="4" t="str">
        <v>NERICA 3</v>
      </c>
      <c r="BG641" s="4" t="str">
        <v>NERICA 3</v>
      </c>
      <c r="BH641" s="4" t="str">
        <v>NERICA 3</v>
      </c>
      <c r="BI641" s="4" t="str">
        <v>NERICA 3</v>
      </c>
      <c r="BJ641" s="4" t="str">
        <v>NERICA 3</v>
      </c>
      <c r="BK641" s="4" t="str">
        <v>NERICA 3</v>
      </c>
      <c r="BL641" s="4" t="str">
        <v>NERICA 3</v>
      </c>
      <c r="BM641" s="4" t="str">
        <v>NERICA 3</v>
      </c>
      <c r="BN641" s="4" t="str">
        <v>NERICA 3</v>
      </c>
      <c r="BO641" s="4" t="str">
        <v>NERICA 3</v>
      </c>
      <c r="BP641" s="4" t="str">
        <v>NERICA 3</v>
      </c>
      <c r="BQ641" s="4" t="str">
        <v>NERICA 3</v>
      </c>
      <c r="BR641" s="4" t="str">
        <v>NERICA 3</v>
      </c>
      <c r="BS641" s="4" t="str">
        <v>NERICA 3</v>
      </c>
      <c r="BT641" s="4" t="str">
        <v>NERICA 3</v>
      </c>
      <c r="BU641" s="4" t="str">
        <v>NERICA 3</v>
      </c>
      <c r="BV641" s="4" t="str">
        <v>NERICA 3</v>
      </c>
      <c r="BX641" s="4" t="str">
        <v>NERICA 2</v>
      </c>
      <c r="BY641" s="4" t="str">
        <v>NERICA 2</v>
      </c>
      <c r="BZ641" s="4" t="str">
        <v>NERICA 2</v>
      </c>
      <c r="CA641" s="4" t="str">
        <v>NERICA 2</v>
      </c>
      <c r="CB641" s="4" t="str">
        <v>NERICA 2</v>
      </c>
      <c r="CC641" s="4" t="str">
        <v>NERICA 2</v>
      </c>
      <c r="CD641" s="4" t="str">
        <v>NERICA 2</v>
      </c>
      <c r="CE641" s="4" t="str">
        <v>NERICA 2</v>
      </c>
      <c r="CF641" s="4" t="str">
        <v>NERICA 2</v>
      </c>
      <c r="CG641" s="4" t="str">
        <v>NERICA 2</v>
      </c>
      <c r="CH641" s="4" t="str">
        <v>NERICA 2</v>
      </c>
      <c r="CI641" s="4" t="str">
        <v>NERICA 2</v>
      </c>
      <c r="CJ641" s="4" t="str">
        <v>NERICA 2</v>
      </c>
      <c r="CK641" s="4" t="str">
        <v>NERICA 2</v>
      </c>
      <c r="CL641" s="4" t="str">
        <v>NERICA 2</v>
      </c>
      <c r="CM641" s="4" t="str">
        <v>NERICA 2</v>
      </c>
      <c r="CN641" s="4" t="str">
        <v>NERICA 2</v>
      </c>
      <c r="CO641" s="4" t="str">
        <v>NERICA 2</v>
      </c>
      <c r="CP641" s="4" t="str">
        <v>NERICA 2</v>
      </c>
      <c r="CQ641" s="4" t="str">
        <v>NERICA 2</v>
      </c>
      <c r="CR641" s="4" t="str">
        <v>NERICA 2</v>
      </c>
      <c r="CS641" s="4" t="str">
        <v>NERICA 2</v>
      </c>
      <c r="CT641" s="4" t="str">
        <v>NERICA 2</v>
      </c>
      <c r="CU641" s="4" t="str">
        <v>NERICA 2</v>
      </c>
      <c r="CV641" s="4" t="str">
        <v>NERICA 2</v>
      </c>
      <c r="CW641" s="4" t="str">
        <v>NERICA 2</v>
      </c>
      <c r="CX641" s="4" t="str">
        <v>NERICA 2</v>
      </c>
      <c r="CY641" s="4" t="str">
        <v>NERICA 2</v>
      </c>
      <c r="CZ641" s="4" t="str">
        <v>NERICA 2</v>
      </c>
      <c r="DA641" s="4" t="str">
        <v>NERICA 2</v>
      </c>
    </row>
    <row r="642" spans="1:105" x14ac:dyDescent="0.35">
      <c r="A642" s="4" t="s">
        <v>1603</v>
      </c>
      <c r="B642" s="4" t="s">
        <v>1602</v>
      </c>
      <c r="C642" s="4" t="s">
        <v>3156</v>
      </c>
      <c r="AS642" s="4" t="str">
        <v>NERICA 4</v>
      </c>
      <c r="AT642" s="4" t="str">
        <v>NERICA 4</v>
      </c>
      <c r="AU642" s="4" t="str">
        <v>NERICA 4</v>
      </c>
      <c r="AV642" s="4" t="str">
        <v>NERICA 4</v>
      </c>
      <c r="AW642" s="4" t="str">
        <v>NERICA 4</v>
      </c>
      <c r="AX642" s="4" t="str">
        <v>NERICA 4</v>
      </c>
      <c r="AY642" s="4" t="str">
        <v>NERICA 4</v>
      </c>
      <c r="AZ642" s="4" t="str">
        <v>NERICA 4</v>
      </c>
      <c r="BA642" s="4" t="str">
        <v>NERICA 4</v>
      </c>
      <c r="BB642" s="4" t="str">
        <v>NERICA 4</v>
      </c>
      <c r="BC642" s="4" t="str">
        <v>NERICA 4</v>
      </c>
      <c r="BD642" s="4" t="str">
        <v>NERICA 4</v>
      </c>
      <c r="BE642" s="4" t="str">
        <v>NERICA 4</v>
      </c>
      <c r="BF642" s="4" t="str">
        <v>NERICA 4</v>
      </c>
      <c r="BG642" s="4" t="str">
        <v>NERICA 4</v>
      </c>
      <c r="BH642" s="4" t="str">
        <v>NERICA 4</v>
      </c>
      <c r="BI642" s="4" t="str">
        <v>NERICA 4</v>
      </c>
      <c r="BJ642" s="4" t="str">
        <v>NERICA 4</v>
      </c>
      <c r="BK642" s="4" t="str">
        <v>NERICA 4</v>
      </c>
      <c r="BL642" s="4" t="str">
        <v>NERICA 4</v>
      </c>
      <c r="BM642" s="4" t="str">
        <v>NERICA 4</v>
      </c>
      <c r="BN642" s="4" t="str">
        <v>NERICA 4</v>
      </c>
      <c r="BO642" s="4" t="str">
        <v>NERICA 4</v>
      </c>
      <c r="BP642" s="4" t="str">
        <v>NERICA 4</v>
      </c>
      <c r="BQ642" s="4" t="str">
        <v>NERICA 4</v>
      </c>
      <c r="BR642" s="4" t="str">
        <v>NERICA 4</v>
      </c>
      <c r="BS642" s="4" t="str">
        <v>NERICA 4</v>
      </c>
      <c r="BT642" s="4" t="str">
        <v>NERICA 4</v>
      </c>
      <c r="BU642" s="4" t="str">
        <v>NERICA 4</v>
      </c>
      <c r="BV642" s="4" t="str">
        <v>NERICA 4</v>
      </c>
      <c r="BX642" s="4" t="str">
        <v>NERICA 3</v>
      </c>
      <c r="BY642" s="4" t="str">
        <v>NERICA 3</v>
      </c>
      <c r="BZ642" s="4" t="str">
        <v>NERICA 3</v>
      </c>
      <c r="CA642" s="4" t="str">
        <v>NERICA 3</v>
      </c>
      <c r="CB642" s="4" t="str">
        <v>NERICA 3</v>
      </c>
      <c r="CC642" s="4" t="str">
        <v>NERICA 3</v>
      </c>
      <c r="CD642" s="4" t="str">
        <v>NERICA 3</v>
      </c>
      <c r="CE642" s="4" t="str">
        <v>NERICA 3</v>
      </c>
      <c r="CF642" s="4" t="str">
        <v>NERICA 3</v>
      </c>
      <c r="CG642" s="4" t="str">
        <v>NERICA 3</v>
      </c>
      <c r="CH642" s="4" t="str">
        <v>NERICA 3</v>
      </c>
      <c r="CI642" s="4" t="str">
        <v>NERICA 3</v>
      </c>
      <c r="CJ642" s="4" t="str">
        <v>NERICA 3</v>
      </c>
      <c r="CK642" s="4" t="str">
        <v>NERICA 3</v>
      </c>
      <c r="CL642" s="4" t="str">
        <v>NERICA 3</v>
      </c>
      <c r="CM642" s="4" t="str">
        <v>NERICA 3</v>
      </c>
      <c r="CN642" s="4" t="str">
        <v>NERICA 3</v>
      </c>
      <c r="CO642" s="4" t="str">
        <v>NERICA 3</v>
      </c>
      <c r="CP642" s="4" t="str">
        <v>NERICA 3</v>
      </c>
      <c r="CQ642" s="4" t="str">
        <v>NERICA 3</v>
      </c>
      <c r="CR642" s="4" t="str">
        <v>NERICA 3</v>
      </c>
      <c r="CS642" s="4" t="str">
        <v>NERICA 3</v>
      </c>
      <c r="CT642" s="4" t="str">
        <v>NERICA 3</v>
      </c>
      <c r="CU642" s="4" t="str">
        <v>NERICA 3</v>
      </c>
      <c r="CV642" s="4" t="str">
        <v>NERICA 3</v>
      </c>
      <c r="CW642" s="4" t="str">
        <v>NERICA 3</v>
      </c>
      <c r="CX642" s="4" t="str">
        <v>NERICA 3</v>
      </c>
      <c r="CY642" s="4" t="str">
        <v>NERICA 3</v>
      </c>
      <c r="CZ642" s="4" t="str">
        <v>NERICA 3</v>
      </c>
      <c r="DA642" s="4" t="str">
        <v>NERICA 3</v>
      </c>
    </row>
    <row r="643" spans="1:105" x14ac:dyDescent="0.35">
      <c r="A643" s="4" t="s">
        <v>1603</v>
      </c>
      <c r="B643" s="4" t="s">
        <v>1602</v>
      </c>
      <c r="C643" s="4" t="s">
        <v>3157</v>
      </c>
      <c r="AS643" s="4" t="str">
        <v>NERICA 5</v>
      </c>
      <c r="AT643" s="4" t="str">
        <v>NERICA 5</v>
      </c>
      <c r="AU643" s="4" t="str">
        <v>NERICA 5</v>
      </c>
      <c r="AV643" s="4" t="str">
        <v>NERICA 5</v>
      </c>
      <c r="AW643" s="4" t="str">
        <v>NERICA 5</v>
      </c>
      <c r="AX643" s="4" t="str">
        <v>NERICA 5</v>
      </c>
      <c r="AY643" s="4" t="str">
        <v>NERICA 5</v>
      </c>
      <c r="AZ643" s="4" t="str">
        <v>NERICA 5</v>
      </c>
      <c r="BA643" s="4" t="str">
        <v>NERICA 5</v>
      </c>
      <c r="BB643" s="4" t="str">
        <v>NERICA 5</v>
      </c>
      <c r="BC643" s="4" t="str">
        <v>NERICA 5</v>
      </c>
      <c r="BD643" s="4" t="str">
        <v>NERICA 5</v>
      </c>
      <c r="BE643" s="4" t="str">
        <v>NERICA 5</v>
      </c>
      <c r="BF643" s="4" t="str">
        <v>NERICA 5</v>
      </c>
      <c r="BG643" s="4" t="str">
        <v>NERICA 5</v>
      </c>
      <c r="BH643" s="4" t="str">
        <v>NERICA 5</v>
      </c>
      <c r="BI643" s="4" t="str">
        <v>NERICA 5</v>
      </c>
      <c r="BJ643" s="4" t="str">
        <v>NERICA 5</v>
      </c>
      <c r="BK643" s="4" t="str">
        <v>NERICA 5</v>
      </c>
      <c r="BL643" s="4" t="str">
        <v>NERICA 5</v>
      </c>
      <c r="BM643" s="4" t="str">
        <v>NERICA 5</v>
      </c>
      <c r="BN643" s="4" t="str">
        <v>NERICA 5</v>
      </c>
      <c r="BO643" s="4" t="str">
        <v>NERICA 5</v>
      </c>
      <c r="BP643" s="4" t="str">
        <v>NERICA 5</v>
      </c>
      <c r="BQ643" s="4" t="str">
        <v>NERICA 5</v>
      </c>
      <c r="BR643" s="4" t="str">
        <v>NERICA 5</v>
      </c>
      <c r="BS643" s="4" t="str">
        <v>NERICA 5</v>
      </c>
      <c r="BT643" s="4" t="str">
        <v>NERICA 5</v>
      </c>
      <c r="BU643" s="4" t="str">
        <v>NERICA 5</v>
      </c>
      <c r="BV643" s="4" t="str">
        <v>NERICA 5</v>
      </c>
      <c r="BX643" s="4" t="str">
        <v>NERICA 4</v>
      </c>
      <c r="BY643" s="4" t="str">
        <v>NERICA 4</v>
      </c>
      <c r="BZ643" s="4" t="str">
        <v>NERICA 4</v>
      </c>
      <c r="CA643" s="4" t="str">
        <v>NERICA 4</v>
      </c>
      <c r="CB643" s="4" t="str">
        <v>NERICA 4</v>
      </c>
      <c r="CC643" s="4" t="str">
        <v>NERICA 4</v>
      </c>
      <c r="CD643" s="4" t="str">
        <v>NERICA 4</v>
      </c>
      <c r="CE643" s="4" t="str">
        <v>NERICA 4</v>
      </c>
      <c r="CF643" s="4" t="str">
        <v>NERICA 4</v>
      </c>
      <c r="CG643" s="4" t="str">
        <v>NERICA 4</v>
      </c>
      <c r="CH643" s="4" t="str">
        <v>NERICA 4</v>
      </c>
      <c r="CI643" s="4" t="str">
        <v>NERICA 4</v>
      </c>
      <c r="CJ643" s="4" t="str">
        <v>NERICA 4</v>
      </c>
      <c r="CK643" s="4" t="str">
        <v>NERICA 4</v>
      </c>
      <c r="CL643" s="4" t="str">
        <v>NERICA 4</v>
      </c>
      <c r="CM643" s="4" t="str">
        <v>NERICA 4</v>
      </c>
      <c r="CN643" s="4" t="str">
        <v>NERICA 4</v>
      </c>
      <c r="CO643" s="4" t="str">
        <v>NERICA 4</v>
      </c>
      <c r="CP643" s="4" t="str">
        <v>NERICA 4</v>
      </c>
      <c r="CQ643" s="4" t="str">
        <v>NERICA 4</v>
      </c>
      <c r="CR643" s="4" t="str">
        <v>NERICA 4</v>
      </c>
      <c r="CS643" s="4" t="str">
        <v>NERICA 4</v>
      </c>
      <c r="CT643" s="4" t="str">
        <v>NERICA 4</v>
      </c>
      <c r="CU643" s="4" t="str">
        <v>NERICA 4</v>
      </c>
      <c r="CV643" s="4" t="str">
        <v>NERICA 4</v>
      </c>
      <c r="CW643" s="4" t="str">
        <v>NERICA 4</v>
      </c>
      <c r="CX643" s="4" t="str">
        <v>NERICA 4</v>
      </c>
      <c r="CY643" s="4" t="str">
        <v>NERICA 4</v>
      </c>
      <c r="CZ643" s="4" t="str">
        <v>NERICA 4</v>
      </c>
      <c r="DA643" s="4" t="str">
        <v>NERICA 4</v>
      </c>
    </row>
    <row r="644" spans="1:105" x14ac:dyDescent="0.35">
      <c r="A644" s="4" t="s">
        <v>1603</v>
      </c>
      <c r="B644" s="4" t="s">
        <v>1602</v>
      </c>
      <c r="C644" s="4" t="s">
        <v>3158</v>
      </c>
      <c r="AS644" s="4" t="str">
        <v>NERICA 6</v>
      </c>
      <c r="AT644" s="4" t="str">
        <v>NERICA 6</v>
      </c>
      <c r="AU644" s="4" t="str">
        <v>NERICA 6</v>
      </c>
      <c r="AV644" s="4" t="str">
        <v>NERICA 6</v>
      </c>
      <c r="AW644" s="4" t="str">
        <v>NERICA 6</v>
      </c>
      <c r="AX644" s="4" t="str">
        <v>NERICA 6</v>
      </c>
      <c r="AY644" s="4" t="str">
        <v>NERICA 6</v>
      </c>
      <c r="AZ644" s="4" t="str">
        <v>NERICA 6</v>
      </c>
      <c r="BA644" s="4" t="str">
        <v>NERICA 6</v>
      </c>
      <c r="BB644" s="4" t="str">
        <v>NERICA 6</v>
      </c>
      <c r="BC644" s="4" t="str">
        <v>NERICA 6</v>
      </c>
      <c r="BD644" s="4" t="str">
        <v>NERICA 6</v>
      </c>
      <c r="BE644" s="4" t="str">
        <v>NERICA 6</v>
      </c>
      <c r="BF644" s="4" t="str">
        <v>NERICA 6</v>
      </c>
      <c r="BG644" s="4" t="str">
        <v>NERICA 6</v>
      </c>
      <c r="BH644" s="4" t="str">
        <v>NERICA 6</v>
      </c>
      <c r="BI644" s="4" t="str">
        <v>NERICA 6</v>
      </c>
      <c r="BJ644" s="4" t="str">
        <v>NERICA 6</v>
      </c>
      <c r="BK644" s="4" t="str">
        <v>NERICA 6</v>
      </c>
      <c r="BL644" s="4" t="str">
        <v>NERICA 6</v>
      </c>
      <c r="BM644" s="4" t="str">
        <v>NERICA 6</v>
      </c>
      <c r="BN644" s="4" t="str">
        <v>NERICA 6</v>
      </c>
      <c r="BO644" s="4" t="str">
        <v>NERICA 6</v>
      </c>
      <c r="BP644" s="4" t="str">
        <v>NERICA 6</v>
      </c>
      <c r="BQ644" s="4" t="str">
        <v>NERICA 6</v>
      </c>
      <c r="BR644" s="4" t="str">
        <v>NERICA 6</v>
      </c>
      <c r="BS644" s="4" t="str">
        <v>NERICA 6</v>
      </c>
      <c r="BT644" s="4" t="str">
        <v>NERICA 6</v>
      </c>
      <c r="BU644" s="4" t="str">
        <v>NERICA 6</v>
      </c>
      <c r="BV644" s="4" t="str">
        <v>NERICA 6</v>
      </c>
      <c r="BX644" s="4" t="str">
        <v>NERICA 5</v>
      </c>
      <c r="BY644" s="4" t="str">
        <v>NERICA 5</v>
      </c>
      <c r="BZ644" s="4" t="str">
        <v>NERICA 5</v>
      </c>
      <c r="CA644" s="4" t="str">
        <v>NERICA 5</v>
      </c>
      <c r="CB644" s="4" t="str">
        <v>NERICA 5</v>
      </c>
      <c r="CC644" s="4" t="str">
        <v>NERICA 5</v>
      </c>
      <c r="CD644" s="4" t="str">
        <v>NERICA 5</v>
      </c>
      <c r="CE644" s="4" t="str">
        <v>NERICA 5</v>
      </c>
      <c r="CF644" s="4" t="str">
        <v>NERICA 5</v>
      </c>
      <c r="CG644" s="4" t="str">
        <v>NERICA 5</v>
      </c>
      <c r="CH644" s="4" t="str">
        <v>NERICA 5</v>
      </c>
      <c r="CI644" s="4" t="str">
        <v>NERICA 5</v>
      </c>
      <c r="CJ644" s="4" t="str">
        <v>NERICA 5</v>
      </c>
      <c r="CK644" s="4" t="str">
        <v>NERICA 5</v>
      </c>
      <c r="CL644" s="4" t="str">
        <v>NERICA 5</v>
      </c>
      <c r="CM644" s="4" t="str">
        <v>NERICA 5</v>
      </c>
      <c r="CN644" s="4" t="str">
        <v>NERICA 5</v>
      </c>
      <c r="CO644" s="4" t="str">
        <v>NERICA 5</v>
      </c>
      <c r="CP644" s="4" t="str">
        <v>NERICA 5</v>
      </c>
      <c r="CQ644" s="4" t="str">
        <v>NERICA 5</v>
      </c>
      <c r="CR644" s="4" t="str">
        <v>NERICA 5</v>
      </c>
      <c r="CS644" s="4" t="str">
        <v>NERICA 5</v>
      </c>
      <c r="CT644" s="4" t="str">
        <v>NERICA 5</v>
      </c>
      <c r="CU644" s="4" t="str">
        <v>NERICA 5</v>
      </c>
      <c r="CV644" s="4" t="str">
        <v>NERICA 5</v>
      </c>
      <c r="CW644" s="4" t="str">
        <v>NERICA 5</v>
      </c>
      <c r="CX644" s="4" t="str">
        <v>NERICA 5</v>
      </c>
      <c r="CY644" s="4" t="str">
        <v>NERICA 5</v>
      </c>
      <c r="CZ644" s="4" t="str">
        <v>NERICA 5</v>
      </c>
      <c r="DA644" s="4" t="str">
        <v>NERICA 5</v>
      </c>
    </row>
    <row r="645" spans="1:105" x14ac:dyDescent="0.35">
      <c r="A645" s="4" t="s">
        <v>1603</v>
      </c>
      <c r="B645" s="4" t="s">
        <v>1602</v>
      </c>
      <c r="C645" s="4" t="s">
        <v>3159</v>
      </c>
      <c r="AS645" s="4" t="str">
        <v>NERICA 7</v>
      </c>
      <c r="AT645" s="4" t="str">
        <v>NERICA 7</v>
      </c>
      <c r="AU645" s="4" t="str">
        <v>NERICA 7</v>
      </c>
      <c r="AV645" s="4" t="str">
        <v>NERICA 7</v>
      </c>
      <c r="AW645" s="4" t="str">
        <v>NERICA 7</v>
      </c>
      <c r="AX645" s="4" t="str">
        <v>NERICA 7</v>
      </c>
      <c r="AY645" s="4" t="str">
        <v>NERICA 7</v>
      </c>
      <c r="AZ645" s="4" t="str">
        <v>NERICA 7</v>
      </c>
      <c r="BA645" s="4" t="str">
        <v>NERICA 7</v>
      </c>
      <c r="BB645" s="4" t="str">
        <v>NERICA 7</v>
      </c>
      <c r="BC645" s="4" t="str">
        <v>NERICA 7</v>
      </c>
      <c r="BD645" s="4" t="str">
        <v>NERICA 7</v>
      </c>
      <c r="BE645" s="4" t="str">
        <v>NERICA 7</v>
      </c>
      <c r="BF645" s="4" t="str">
        <v>NERICA 7</v>
      </c>
      <c r="BG645" s="4" t="str">
        <v>NERICA 7</v>
      </c>
      <c r="BH645" s="4" t="str">
        <v>NERICA 7</v>
      </c>
      <c r="BI645" s="4" t="str">
        <v>NERICA 7</v>
      </c>
      <c r="BJ645" s="4" t="str">
        <v>NERICA 7</v>
      </c>
      <c r="BK645" s="4" t="str">
        <v>NERICA 7</v>
      </c>
      <c r="BL645" s="4" t="str">
        <v>NERICA 7</v>
      </c>
      <c r="BM645" s="4" t="str">
        <v>NERICA 7</v>
      </c>
      <c r="BN645" s="4" t="str">
        <v>NERICA 7</v>
      </c>
      <c r="BO645" s="4" t="str">
        <v>NERICA 7</v>
      </c>
      <c r="BP645" s="4" t="str">
        <v>NERICA 7</v>
      </c>
      <c r="BQ645" s="4" t="str">
        <v>NERICA 7</v>
      </c>
      <c r="BR645" s="4" t="str">
        <v>NERICA 7</v>
      </c>
      <c r="BS645" s="4" t="str">
        <v>NERICA 7</v>
      </c>
      <c r="BT645" s="4" t="str">
        <v>NERICA 7</v>
      </c>
      <c r="BU645" s="4" t="str">
        <v>NERICA 7</v>
      </c>
      <c r="BV645" s="4" t="str">
        <v>NERICA 7</v>
      </c>
      <c r="BX645" s="4" t="str">
        <v>NERICA 6</v>
      </c>
      <c r="BY645" s="4" t="str">
        <v>NERICA 6</v>
      </c>
      <c r="BZ645" s="4" t="str">
        <v>NERICA 6</v>
      </c>
      <c r="CA645" s="4" t="str">
        <v>NERICA 6</v>
      </c>
      <c r="CB645" s="4" t="str">
        <v>NERICA 6</v>
      </c>
      <c r="CC645" s="4" t="str">
        <v>NERICA 6</v>
      </c>
      <c r="CD645" s="4" t="str">
        <v>NERICA 6</v>
      </c>
      <c r="CE645" s="4" t="str">
        <v>NERICA 6</v>
      </c>
      <c r="CF645" s="4" t="str">
        <v>NERICA 6</v>
      </c>
      <c r="CG645" s="4" t="str">
        <v>NERICA 6</v>
      </c>
      <c r="CH645" s="4" t="str">
        <v>NERICA 6</v>
      </c>
      <c r="CI645" s="4" t="str">
        <v>NERICA 6</v>
      </c>
      <c r="CJ645" s="4" t="str">
        <v>NERICA 6</v>
      </c>
      <c r="CK645" s="4" t="str">
        <v>NERICA 6</v>
      </c>
      <c r="CL645" s="4" t="str">
        <v>NERICA 6</v>
      </c>
      <c r="CM645" s="4" t="str">
        <v>NERICA 6</v>
      </c>
      <c r="CN645" s="4" t="str">
        <v>NERICA 6</v>
      </c>
      <c r="CO645" s="4" t="str">
        <v>NERICA 6</v>
      </c>
      <c r="CP645" s="4" t="str">
        <v>NERICA 6</v>
      </c>
      <c r="CQ645" s="4" t="str">
        <v>NERICA 6</v>
      </c>
      <c r="CR645" s="4" t="str">
        <v>NERICA 6</v>
      </c>
      <c r="CS645" s="4" t="str">
        <v>NERICA 6</v>
      </c>
      <c r="CT645" s="4" t="str">
        <v>NERICA 6</v>
      </c>
      <c r="CU645" s="4" t="str">
        <v>NERICA 6</v>
      </c>
      <c r="CV645" s="4" t="str">
        <v>NERICA 6</v>
      </c>
      <c r="CW645" s="4" t="str">
        <v>NERICA 6</v>
      </c>
      <c r="CX645" s="4" t="str">
        <v>NERICA 6</v>
      </c>
      <c r="CY645" s="4" t="str">
        <v>NERICA 6</v>
      </c>
      <c r="CZ645" s="4" t="str">
        <v>NERICA 6</v>
      </c>
      <c r="DA645" s="4" t="str">
        <v>NERICA 6</v>
      </c>
    </row>
    <row r="646" spans="1:105" x14ac:dyDescent="0.35">
      <c r="A646" s="4" t="s">
        <v>1603</v>
      </c>
      <c r="B646" s="4" t="s">
        <v>1602</v>
      </c>
      <c r="C646" s="4" t="s">
        <v>3160</v>
      </c>
      <c r="AS646" s="4" t="str">
        <v>NERICA 8</v>
      </c>
      <c r="AT646" s="4" t="str">
        <v>NERICA 8</v>
      </c>
      <c r="AU646" s="4" t="str">
        <v>NERICA 8</v>
      </c>
      <c r="AV646" s="4" t="str">
        <v>NERICA 8</v>
      </c>
      <c r="AW646" s="4" t="str">
        <v>NERICA 8</v>
      </c>
      <c r="AX646" s="4" t="str">
        <v>NERICA 8</v>
      </c>
      <c r="AY646" s="4" t="str">
        <v>NERICA 8</v>
      </c>
      <c r="AZ646" s="4" t="str">
        <v>NERICA 8</v>
      </c>
      <c r="BA646" s="4" t="str">
        <v>NERICA 8</v>
      </c>
      <c r="BB646" s="4" t="str">
        <v>NERICA 8</v>
      </c>
      <c r="BC646" s="4" t="str">
        <v>NERICA 8</v>
      </c>
      <c r="BD646" s="4" t="str">
        <v>NERICA 8</v>
      </c>
      <c r="BE646" s="4" t="str">
        <v>NERICA 8</v>
      </c>
      <c r="BF646" s="4" t="str">
        <v>NERICA 8</v>
      </c>
      <c r="BG646" s="4" t="str">
        <v>NERICA 8</v>
      </c>
      <c r="BH646" s="4" t="str">
        <v>NERICA 8</v>
      </c>
      <c r="BI646" s="4" t="str">
        <v>NERICA 8</v>
      </c>
      <c r="BJ646" s="4" t="str">
        <v>NERICA 8</v>
      </c>
      <c r="BK646" s="4" t="str">
        <v>NERICA 8</v>
      </c>
      <c r="BL646" s="4" t="str">
        <v>NERICA 8</v>
      </c>
      <c r="BM646" s="4" t="str">
        <v>NERICA 8</v>
      </c>
      <c r="BN646" s="4" t="str">
        <v>NERICA 8</v>
      </c>
      <c r="BO646" s="4" t="str">
        <v>NERICA 8</v>
      </c>
      <c r="BP646" s="4" t="str">
        <v>NERICA 8</v>
      </c>
      <c r="BQ646" s="4" t="str">
        <v>NERICA 8</v>
      </c>
      <c r="BR646" s="4" t="str">
        <v>NERICA 8</v>
      </c>
      <c r="BS646" s="4" t="str">
        <v>NERICA 8</v>
      </c>
      <c r="BT646" s="4" t="str">
        <v>NERICA 8</v>
      </c>
      <c r="BU646" s="4" t="str">
        <v>NERICA 8</v>
      </c>
      <c r="BV646" s="4" t="str">
        <v>NERICA 8</v>
      </c>
      <c r="BX646" s="4" t="str">
        <v>NERICA 7</v>
      </c>
      <c r="BY646" s="4" t="str">
        <v>NERICA 7</v>
      </c>
      <c r="BZ646" s="4" t="str">
        <v>NERICA 7</v>
      </c>
      <c r="CA646" s="4" t="str">
        <v>NERICA 7</v>
      </c>
      <c r="CB646" s="4" t="str">
        <v>NERICA 7</v>
      </c>
      <c r="CC646" s="4" t="str">
        <v>NERICA 7</v>
      </c>
      <c r="CD646" s="4" t="str">
        <v>NERICA 7</v>
      </c>
      <c r="CE646" s="4" t="str">
        <v>NERICA 7</v>
      </c>
      <c r="CF646" s="4" t="str">
        <v>NERICA 7</v>
      </c>
      <c r="CG646" s="4" t="str">
        <v>NERICA 7</v>
      </c>
      <c r="CH646" s="4" t="str">
        <v>NERICA 7</v>
      </c>
      <c r="CI646" s="4" t="str">
        <v>NERICA 7</v>
      </c>
      <c r="CJ646" s="4" t="str">
        <v>NERICA 7</v>
      </c>
      <c r="CK646" s="4" t="str">
        <v>NERICA 7</v>
      </c>
      <c r="CL646" s="4" t="str">
        <v>NERICA 7</v>
      </c>
      <c r="CM646" s="4" t="str">
        <v>NERICA 7</v>
      </c>
      <c r="CN646" s="4" t="str">
        <v>NERICA 7</v>
      </c>
      <c r="CO646" s="4" t="str">
        <v>NERICA 7</v>
      </c>
      <c r="CP646" s="4" t="str">
        <v>NERICA 7</v>
      </c>
      <c r="CQ646" s="4" t="str">
        <v>NERICA 7</v>
      </c>
      <c r="CR646" s="4" t="str">
        <v>NERICA 7</v>
      </c>
      <c r="CS646" s="4" t="str">
        <v>NERICA 7</v>
      </c>
      <c r="CT646" s="4" t="str">
        <v>NERICA 7</v>
      </c>
      <c r="CU646" s="4" t="str">
        <v>NERICA 7</v>
      </c>
      <c r="CV646" s="4" t="str">
        <v>NERICA 7</v>
      </c>
      <c r="CW646" s="4" t="str">
        <v>NERICA 7</v>
      </c>
      <c r="CX646" s="4" t="str">
        <v>NERICA 7</v>
      </c>
      <c r="CY646" s="4" t="str">
        <v>NERICA 7</v>
      </c>
      <c r="CZ646" s="4" t="str">
        <v>NERICA 7</v>
      </c>
      <c r="DA646" s="4" t="str">
        <v>NERICA 7</v>
      </c>
    </row>
    <row r="647" spans="1:105" x14ac:dyDescent="0.35">
      <c r="A647" s="4" t="s">
        <v>1603</v>
      </c>
      <c r="B647" s="4" t="s">
        <v>1602</v>
      </c>
      <c r="C647" s="4" t="s">
        <v>3161</v>
      </c>
      <c r="AS647" s="4" t="str">
        <v>NERICA 9</v>
      </c>
      <c r="AT647" s="4" t="str">
        <v>NERICA 9</v>
      </c>
      <c r="AU647" s="4" t="str">
        <v>NERICA 9</v>
      </c>
      <c r="AV647" s="4" t="str">
        <v>NERICA 9</v>
      </c>
      <c r="AW647" s="4" t="str">
        <v>NERICA 9</v>
      </c>
      <c r="AX647" s="4" t="str">
        <v>NERICA 9</v>
      </c>
      <c r="AY647" s="4" t="str">
        <v>NERICA 9</v>
      </c>
      <c r="AZ647" s="4" t="str">
        <v>NERICA 9</v>
      </c>
      <c r="BA647" s="4" t="str">
        <v>NERICA 9</v>
      </c>
      <c r="BB647" s="4" t="str">
        <v>NERICA 9</v>
      </c>
      <c r="BC647" s="4" t="str">
        <v>NERICA 9</v>
      </c>
      <c r="BD647" s="4" t="str">
        <v>NERICA 9</v>
      </c>
      <c r="BE647" s="4" t="str">
        <v>NERICA 9</v>
      </c>
      <c r="BF647" s="4" t="str">
        <v>NERICA 9</v>
      </c>
      <c r="BG647" s="4" t="str">
        <v>NERICA 9</v>
      </c>
      <c r="BH647" s="4" t="str">
        <v>NERICA 9</v>
      </c>
      <c r="BI647" s="4" t="str">
        <v>NERICA 9</v>
      </c>
      <c r="BJ647" s="4" t="str">
        <v>NERICA 9</v>
      </c>
      <c r="BK647" s="4" t="str">
        <v>NERICA 9</v>
      </c>
      <c r="BL647" s="4" t="str">
        <v>NERICA 9</v>
      </c>
      <c r="BM647" s="4" t="str">
        <v>NERICA 9</v>
      </c>
      <c r="BN647" s="4" t="str">
        <v>NERICA 9</v>
      </c>
      <c r="BO647" s="4" t="str">
        <v>NERICA 9</v>
      </c>
      <c r="BP647" s="4" t="str">
        <v>NERICA 9</v>
      </c>
      <c r="BQ647" s="4" t="str">
        <v>NERICA 9</v>
      </c>
      <c r="BR647" s="4" t="str">
        <v>NERICA 9</v>
      </c>
      <c r="BS647" s="4" t="str">
        <v>NERICA 9</v>
      </c>
      <c r="BT647" s="4" t="str">
        <v>NERICA 9</v>
      </c>
      <c r="BU647" s="4" t="str">
        <v>NERICA 9</v>
      </c>
      <c r="BV647" s="4" t="str">
        <v>NERICA 9</v>
      </c>
      <c r="BX647" s="4" t="str">
        <v>NERICA 8</v>
      </c>
      <c r="BY647" s="4" t="str">
        <v>NERICA 8</v>
      </c>
      <c r="BZ647" s="4" t="str">
        <v>NERICA 8</v>
      </c>
      <c r="CA647" s="4" t="str">
        <v>NERICA 8</v>
      </c>
      <c r="CB647" s="4" t="str">
        <v>NERICA 8</v>
      </c>
      <c r="CC647" s="4" t="str">
        <v>NERICA 8</v>
      </c>
      <c r="CD647" s="4" t="str">
        <v>NERICA 8</v>
      </c>
      <c r="CE647" s="4" t="str">
        <v>NERICA 8</v>
      </c>
      <c r="CF647" s="4" t="str">
        <v>NERICA 8</v>
      </c>
      <c r="CG647" s="4" t="str">
        <v>NERICA 8</v>
      </c>
      <c r="CH647" s="4" t="str">
        <v>NERICA 8</v>
      </c>
      <c r="CI647" s="4" t="str">
        <v>NERICA 8</v>
      </c>
      <c r="CJ647" s="4" t="str">
        <v>NERICA 8</v>
      </c>
      <c r="CK647" s="4" t="str">
        <v>NERICA 8</v>
      </c>
      <c r="CL647" s="4" t="str">
        <v>NERICA 8</v>
      </c>
      <c r="CM647" s="4" t="str">
        <v>NERICA 8</v>
      </c>
      <c r="CN647" s="4" t="str">
        <v>NERICA 8</v>
      </c>
      <c r="CO647" s="4" t="str">
        <v>NERICA 8</v>
      </c>
      <c r="CP647" s="4" t="str">
        <v>NERICA 8</v>
      </c>
      <c r="CQ647" s="4" t="str">
        <v>NERICA 8</v>
      </c>
      <c r="CR647" s="4" t="str">
        <v>NERICA 8</v>
      </c>
      <c r="CS647" s="4" t="str">
        <v>NERICA 8</v>
      </c>
      <c r="CT647" s="4" t="str">
        <v>NERICA 8</v>
      </c>
      <c r="CU647" s="4" t="str">
        <v>NERICA 8</v>
      </c>
      <c r="CV647" s="4" t="str">
        <v>NERICA 8</v>
      </c>
      <c r="CW647" s="4" t="str">
        <v>NERICA 8</v>
      </c>
      <c r="CX647" s="4" t="str">
        <v>NERICA 8</v>
      </c>
      <c r="CY647" s="4" t="str">
        <v>NERICA 8</v>
      </c>
      <c r="CZ647" s="4" t="str">
        <v>NERICA 8</v>
      </c>
      <c r="DA647" s="4" t="str">
        <v>NERICA 8</v>
      </c>
    </row>
    <row r="648" spans="1:105" x14ac:dyDescent="0.35">
      <c r="A648" s="4" t="s">
        <v>1603</v>
      </c>
      <c r="B648" s="4" t="s">
        <v>1602</v>
      </c>
      <c r="C648" s="4" t="s">
        <v>3162</v>
      </c>
      <c r="AS648" s="4" t="str">
        <v>NERICA-L-24</v>
      </c>
      <c r="AT648" s="4" t="str">
        <v>NERICA-L-24</v>
      </c>
      <c r="AU648" s="4" t="str">
        <v>NERICA-L-24</v>
      </c>
      <c r="AV648" s="4" t="str">
        <v>NERICA-L-24</v>
      </c>
      <c r="AW648" s="4" t="str">
        <v>NERICA-L-24</v>
      </c>
      <c r="AX648" s="4" t="str">
        <v>NERICA-L-24</v>
      </c>
      <c r="AY648" s="4" t="str">
        <v>NERICA-L-24</v>
      </c>
      <c r="AZ648" s="4" t="str">
        <v>NERICA-L-24</v>
      </c>
      <c r="BA648" s="4" t="str">
        <v>NERICA-L-24</v>
      </c>
      <c r="BB648" s="4" t="str">
        <v>NERICA-L-24</v>
      </c>
      <c r="BC648" s="4" t="str">
        <v>NERICA-L-24</v>
      </c>
      <c r="BD648" s="4" t="str">
        <v>NERICA-L-24</v>
      </c>
      <c r="BE648" s="4" t="str">
        <v>NERICA-L-24</v>
      </c>
      <c r="BF648" s="4" t="str">
        <v>NERICA-L-24</v>
      </c>
      <c r="BG648" s="4" t="str">
        <v>NERICA-L-24</v>
      </c>
      <c r="BH648" s="4" t="str">
        <v>NERICA-L-24</v>
      </c>
      <c r="BI648" s="4" t="str">
        <v>NERICA-L-24</v>
      </c>
      <c r="BJ648" s="4" t="str">
        <v>NERICA-L-24</v>
      </c>
      <c r="BK648" s="4" t="str">
        <v>NERICA-L-24</v>
      </c>
      <c r="BL648" s="4" t="str">
        <v>NERICA-L-24</v>
      </c>
      <c r="BM648" s="4" t="str">
        <v>NERICA-L-24</v>
      </c>
      <c r="BN648" s="4" t="str">
        <v>NERICA-L-24</v>
      </c>
      <c r="BO648" s="4" t="str">
        <v>NERICA-L-24</v>
      </c>
      <c r="BP648" s="4" t="str">
        <v>NERICA-L-24</v>
      </c>
      <c r="BQ648" s="4" t="str">
        <v>NERICA-L-24</v>
      </c>
      <c r="BR648" s="4" t="str">
        <v>NERICA-L-24</v>
      </c>
      <c r="BS648" s="4" t="str">
        <v>NERICA-L-24</v>
      </c>
      <c r="BT648" s="4" t="str">
        <v>NERICA-L-24</v>
      </c>
      <c r="BU648" s="4" t="str">
        <v>NERICA-L-24</v>
      </c>
      <c r="BV648" s="4" t="str">
        <v>NERICA-L-24</v>
      </c>
      <c r="BX648" s="4" t="str">
        <v>NERICA 9</v>
      </c>
      <c r="BY648" s="4" t="str">
        <v>NERICA 9</v>
      </c>
      <c r="BZ648" s="4" t="str">
        <v>NERICA 9</v>
      </c>
      <c r="CA648" s="4" t="str">
        <v>NERICA 9</v>
      </c>
      <c r="CB648" s="4" t="str">
        <v>NERICA 9</v>
      </c>
      <c r="CC648" s="4" t="str">
        <v>NERICA 9</v>
      </c>
      <c r="CD648" s="4" t="str">
        <v>NERICA 9</v>
      </c>
      <c r="CE648" s="4" t="str">
        <v>NERICA 9</v>
      </c>
      <c r="CF648" s="4" t="str">
        <v>NERICA 9</v>
      </c>
      <c r="CG648" s="4" t="str">
        <v>NERICA 9</v>
      </c>
      <c r="CH648" s="4" t="str">
        <v>NERICA 9</v>
      </c>
      <c r="CI648" s="4" t="str">
        <v>NERICA 9</v>
      </c>
      <c r="CJ648" s="4" t="str">
        <v>NERICA 9</v>
      </c>
      <c r="CK648" s="4" t="str">
        <v>NERICA 9</v>
      </c>
      <c r="CL648" s="4" t="str">
        <v>NERICA 9</v>
      </c>
      <c r="CM648" s="4" t="str">
        <v>NERICA 9</v>
      </c>
      <c r="CN648" s="4" t="str">
        <v>NERICA 9</v>
      </c>
      <c r="CO648" s="4" t="str">
        <v>NERICA 9</v>
      </c>
      <c r="CP648" s="4" t="str">
        <v>NERICA 9</v>
      </c>
      <c r="CQ648" s="4" t="str">
        <v>NERICA 9</v>
      </c>
      <c r="CR648" s="4" t="str">
        <v>NERICA 9</v>
      </c>
      <c r="CS648" s="4" t="str">
        <v>NERICA 9</v>
      </c>
      <c r="CT648" s="4" t="str">
        <v>NERICA 9</v>
      </c>
      <c r="CU648" s="4" t="str">
        <v>NERICA 9</v>
      </c>
      <c r="CV648" s="4" t="str">
        <v>NERICA 9</v>
      </c>
      <c r="CW648" s="4" t="str">
        <v>NERICA 9</v>
      </c>
      <c r="CX648" s="4" t="str">
        <v>NERICA 9</v>
      </c>
      <c r="CY648" s="4" t="str">
        <v>NERICA 9</v>
      </c>
      <c r="CZ648" s="4" t="str">
        <v>NERICA 9</v>
      </c>
      <c r="DA648" s="4" t="str">
        <v>NERICA 9</v>
      </c>
    </row>
    <row r="649" spans="1:105" x14ac:dyDescent="0.35">
      <c r="A649" s="4" t="s">
        <v>1603</v>
      </c>
      <c r="B649" s="4" t="s">
        <v>1602</v>
      </c>
      <c r="C649" s="4" t="s">
        <v>3163</v>
      </c>
      <c r="AS649" s="4" t="str">
        <v>NERICA-L-26</v>
      </c>
      <c r="AT649" s="4" t="str">
        <v>NERICA-L-26</v>
      </c>
      <c r="AU649" s="4" t="str">
        <v>NERICA-L-26</v>
      </c>
      <c r="AV649" s="4" t="str">
        <v>NERICA-L-26</v>
      </c>
      <c r="AW649" s="4" t="str">
        <v>NERICA-L-26</v>
      </c>
      <c r="AX649" s="4" t="str">
        <v>NERICA-L-26</v>
      </c>
      <c r="AY649" s="4" t="str">
        <v>NERICA-L-26</v>
      </c>
      <c r="AZ649" s="4" t="str">
        <v>NERICA-L-26</v>
      </c>
      <c r="BA649" s="4" t="str">
        <v>NERICA-L-26</v>
      </c>
      <c r="BB649" s="4" t="str">
        <v>NERICA-L-26</v>
      </c>
      <c r="BC649" s="4" t="str">
        <v>NERICA-L-26</v>
      </c>
      <c r="BD649" s="4" t="str">
        <v>NERICA-L-26</v>
      </c>
      <c r="BE649" s="4" t="str">
        <v>NERICA-L-26</v>
      </c>
      <c r="BF649" s="4" t="str">
        <v>NERICA-L-26</v>
      </c>
      <c r="BG649" s="4" t="str">
        <v>NERICA-L-26</v>
      </c>
      <c r="BH649" s="4" t="str">
        <v>NERICA-L-26</v>
      </c>
      <c r="BI649" s="4" t="str">
        <v>NERICA-L-26</v>
      </c>
      <c r="BJ649" s="4" t="str">
        <v>NERICA-L-26</v>
      </c>
      <c r="BK649" s="4" t="str">
        <v>NERICA-L-26</v>
      </c>
      <c r="BL649" s="4" t="str">
        <v>NERICA-L-26</v>
      </c>
      <c r="BM649" s="4" t="str">
        <v>NERICA-L-26</v>
      </c>
      <c r="BN649" s="4" t="str">
        <v>NERICA-L-26</v>
      </c>
      <c r="BO649" s="4" t="str">
        <v>NERICA-L-26</v>
      </c>
      <c r="BP649" s="4" t="str">
        <v>NERICA-L-26</v>
      </c>
      <c r="BQ649" s="4" t="str">
        <v>NERICA-L-26</v>
      </c>
      <c r="BR649" s="4" t="str">
        <v>NERICA-L-26</v>
      </c>
      <c r="BS649" s="4" t="str">
        <v>NERICA-L-26</v>
      </c>
      <c r="BT649" s="4" t="str">
        <v>NERICA-L-26</v>
      </c>
      <c r="BU649" s="4" t="str">
        <v>NERICA-L-26</v>
      </c>
      <c r="BV649" s="4" t="str">
        <v>NERICA-L-26</v>
      </c>
      <c r="BX649" s="4" t="str">
        <v>NERICA-L-24</v>
      </c>
      <c r="BY649" s="4" t="str">
        <v>NERICA-L-24</v>
      </c>
      <c r="BZ649" s="4" t="str">
        <v>NERICA-L-24</v>
      </c>
      <c r="CA649" s="4" t="str">
        <v>NERICA-L-24</v>
      </c>
      <c r="CB649" s="4" t="str">
        <v>NERICA-L-24</v>
      </c>
      <c r="CC649" s="4" t="str">
        <v>NERICA-L-24</v>
      </c>
      <c r="CD649" s="4" t="str">
        <v>NERICA-L-24</v>
      </c>
      <c r="CE649" s="4" t="str">
        <v>NERICA-L-24</v>
      </c>
      <c r="CF649" s="4" t="str">
        <v>NERICA-L-24</v>
      </c>
      <c r="CG649" s="4" t="str">
        <v>NERICA-L-24</v>
      </c>
      <c r="CH649" s="4" t="str">
        <v>NERICA-L-24</v>
      </c>
      <c r="CI649" s="4" t="str">
        <v>NERICA-L-24</v>
      </c>
      <c r="CJ649" s="4" t="str">
        <v>NERICA-L-24</v>
      </c>
      <c r="CK649" s="4" t="str">
        <v>NERICA-L-24</v>
      </c>
      <c r="CL649" s="4" t="str">
        <v>NERICA-L-24</v>
      </c>
      <c r="CM649" s="4" t="str">
        <v>NERICA-L-24</v>
      </c>
      <c r="CN649" s="4" t="str">
        <v>NERICA-L-24</v>
      </c>
      <c r="CO649" s="4" t="str">
        <v>NERICA-L-24</v>
      </c>
      <c r="CP649" s="4" t="str">
        <v>NERICA-L-24</v>
      </c>
      <c r="CQ649" s="4" t="str">
        <v>NERICA-L-24</v>
      </c>
      <c r="CR649" s="4" t="str">
        <v>NERICA-L-24</v>
      </c>
      <c r="CS649" s="4" t="str">
        <v>NERICA-L-24</v>
      </c>
      <c r="CT649" s="4" t="str">
        <v>NERICA-L-24</v>
      </c>
      <c r="CU649" s="4" t="str">
        <v>NERICA-L-24</v>
      </c>
      <c r="CV649" s="4" t="str">
        <v>NERICA-L-24</v>
      </c>
      <c r="CW649" s="4" t="str">
        <v>NERICA-L-24</v>
      </c>
      <c r="CX649" s="4" t="str">
        <v>NERICA-L-24</v>
      </c>
      <c r="CY649" s="4" t="str">
        <v>NERICA-L-24</v>
      </c>
      <c r="CZ649" s="4" t="str">
        <v>NERICA-L-24</v>
      </c>
      <c r="DA649" s="4" t="str">
        <v>NERICA-L-24</v>
      </c>
    </row>
    <row r="650" spans="1:105" x14ac:dyDescent="0.35">
      <c r="A650" s="4" t="s">
        <v>1603</v>
      </c>
      <c r="B650" s="4" t="s">
        <v>1602</v>
      </c>
      <c r="C650" s="4" t="s">
        <v>3164</v>
      </c>
      <c r="AS650" s="4" t="str">
        <v>NERICA-L-35</v>
      </c>
      <c r="AT650" s="4" t="str">
        <v>NERICA-L-35</v>
      </c>
      <c r="AU650" s="4" t="str">
        <v>NERICA-L-35</v>
      </c>
      <c r="AV650" s="4" t="str">
        <v>NERICA-L-35</v>
      </c>
      <c r="AW650" s="4" t="str">
        <v>NERICA-L-35</v>
      </c>
      <c r="AX650" s="4" t="str">
        <v>NERICA-L-35</v>
      </c>
      <c r="AY650" s="4" t="str">
        <v>NERICA-L-35</v>
      </c>
      <c r="AZ650" s="4" t="str">
        <v>NERICA-L-35</v>
      </c>
      <c r="BA650" s="4" t="str">
        <v>NERICA-L-35</v>
      </c>
      <c r="BB650" s="4" t="str">
        <v>NERICA-L-35</v>
      </c>
      <c r="BC650" s="4" t="str">
        <v>NERICA-L-35</v>
      </c>
      <c r="BD650" s="4" t="str">
        <v>NERICA-L-35</v>
      </c>
      <c r="BE650" s="4" t="str">
        <v>NERICA-L-35</v>
      </c>
      <c r="BF650" s="4" t="str">
        <v>NERICA-L-35</v>
      </c>
      <c r="BG650" s="4" t="str">
        <v>NERICA-L-35</v>
      </c>
      <c r="BH650" s="4" t="str">
        <v>NERICA-L-35</v>
      </c>
      <c r="BI650" s="4" t="str">
        <v>NERICA-L-35</v>
      </c>
      <c r="BJ650" s="4" t="str">
        <v>NERICA-L-35</v>
      </c>
      <c r="BK650" s="4" t="str">
        <v>NERICA-L-35</v>
      </c>
      <c r="BL650" s="4" t="str">
        <v>NERICA-L-35</v>
      </c>
      <c r="BM650" s="4" t="str">
        <v>NERICA-L-35</v>
      </c>
      <c r="BN650" s="4" t="str">
        <v>NERICA-L-35</v>
      </c>
      <c r="BO650" s="4" t="str">
        <v>NERICA-L-35</v>
      </c>
      <c r="BP650" s="4" t="str">
        <v>NERICA-L-35</v>
      </c>
      <c r="BQ650" s="4" t="str">
        <v>NERICA-L-35</v>
      </c>
      <c r="BR650" s="4" t="str">
        <v>NERICA-L-35</v>
      </c>
      <c r="BS650" s="4" t="str">
        <v>NERICA-L-35</v>
      </c>
      <c r="BT650" s="4" t="str">
        <v>NERICA-L-35</v>
      </c>
      <c r="BU650" s="4" t="str">
        <v>NERICA-L-35</v>
      </c>
      <c r="BV650" s="4" t="str">
        <v>NERICA-L-35</v>
      </c>
      <c r="BX650" s="4" t="str">
        <v>NERICA-L-26</v>
      </c>
      <c r="BY650" s="4" t="str">
        <v>NERICA-L-26</v>
      </c>
      <c r="BZ650" s="4" t="str">
        <v>NERICA-L-26</v>
      </c>
      <c r="CA650" s="4" t="str">
        <v>NERICA-L-26</v>
      </c>
      <c r="CB650" s="4" t="str">
        <v>NERICA-L-26</v>
      </c>
      <c r="CC650" s="4" t="str">
        <v>NERICA-L-26</v>
      </c>
      <c r="CD650" s="4" t="str">
        <v>NERICA-L-26</v>
      </c>
      <c r="CE650" s="4" t="str">
        <v>NERICA-L-26</v>
      </c>
      <c r="CF650" s="4" t="str">
        <v>NERICA-L-26</v>
      </c>
      <c r="CG650" s="4" t="str">
        <v>NERICA-L-26</v>
      </c>
      <c r="CH650" s="4" t="str">
        <v>NERICA-L-26</v>
      </c>
      <c r="CI650" s="4" t="str">
        <v>NERICA-L-26</v>
      </c>
      <c r="CJ650" s="4" t="str">
        <v>NERICA-L-26</v>
      </c>
      <c r="CK650" s="4" t="str">
        <v>NERICA-L-26</v>
      </c>
      <c r="CL650" s="4" t="str">
        <v>NERICA-L-26</v>
      </c>
      <c r="CM650" s="4" t="str">
        <v>NERICA-L-26</v>
      </c>
      <c r="CN650" s="4" t="str">
        <v>NERICA-L-26</v>
      </c>
      <c r="CO650" s="4" t="str">
        <v>NERICA-L-26</v>
      </c>
      <c r="CP650" s="4" t="str">
        <v>NERICA-L-26</v>
      </c>
      <c r="CQ650" s="4" t="str">
        <v>NERICA-L-26</v>
      </c>
      <c r="CR650" s="4" t="str">
        <v>NERICA-L-26</v>
      </c>
      <c r="CS650" s="4" t="str">
        <v>NERICA-L-26</v>
      </c>
      <c r="CT650" s="4" t="str">
        <v>NERICA-L-26</v>
      </c>
      <c r="CU650" s="4" t="str">
        <v>NERICA-L-26</v>
      </c>
      <c r="CV650" s="4" t="str">
        <v>NERICA-L-26</v>
      </c>
      <c r="CW650" s="4" t="str">
        <v>NERICA-L-26</v>
      </c>
      <c r="CX650" s="4" t="str">
        <v>NERICA-L-26</v>
      </c>
      <c r="CY650" s="4" t="str">
        <v>NERICA-L-26</v>
      </c>
      <c r="CZ650" s="4" t="str">
        <v>NERICA-L-26</v>
      </c>
      <c r="DA650" s="4" t="str">
        <v>NERICA-L-26</v>
      </c>
    </row>
    <row r="651" spans="1:105" x14ac:dyDescent="0.35">
      <c r="A651" s="4" t="s">
        <v>1603</v>
      </c>
      <c r="B651" s="4" t="s">
        <v>1602</v>
      </c>
      <c r="C651" s="4" t="s">
        <v>3165</v>
      </c>
      <c r="AS651" s="4" t="str">
        <v>NERICA-L-54</v>
      </c>
      <c r="AT651" s="4" t="str">
        <v>NERICA-L-54</v>
      </c>
      <c r="AU651" s="4" t="str">
        <v>NERICA-L-54</v>
      </c>
      <c r="AV651" s="4" t="str">
        <v>NERICA-L-54</v>
      </c>
      <c r="AW651" s="4" t="str">
        <v>NERICA-L-54</v>
      </c>
      <c r="AX651" s="4" t="str">
        <v>NERICA-L-54</v>
      </c>
      <c r="AY651" s="4" t="str">
        <v>NERICA-L-54</v>
      </c>
      <c r="AZ651" s="4" t="str">
        <v>NERICA-L-54</v>
      </c>
      <c r="BA651" s="4" t="str">
        <v>NERICA-L-54</v>
      </c>
      <c r="BB651" s="4" t="str">
        <v>NERICA-L-54</v>
      </c>
      <c r="BC651" s="4" t="str">
        <v>NERICA-L-54</v>
      </c>
      <c r="BD651" s="4" t="str">
        <v>NERICA-L-54</v>
      </c>
      <c r="BE651" s="4" t="str">
        <v>NERICA-L-54</v>
      </c>
      <c r="BF651" s="4" t="str">
        <v>NERICA-L-54</v>
      </c>
      <c r="BG651" s="4" t="str">
        <v>NERICA-L-54</v>
      </c>
      <c r="BH651" s="4" t="str">
        <v>NERICA-L-54</v>
      </c>
      <c r="BI651" s="4" t="str">
        <v>NERICA-L-54</v>
      </c>
      <c r="BJ651" s="4" t="str">
        <v>NERICA-L-54</v>
      </c>
      <c r="BK651" s="4" t="str">
        <v>NERICA-L-54</v>
      </c>
      <c r="BL651" s="4" t="str">
        <v>NERICA-L-54</v>
      </c>
      <c r="BM651" s="4" t="str">
        <v>NERICA-L-54</v>
      </c>
      <c r="BN651" s="4" t="str">
        <v>NERICA-L-54</v>
      </c>
      <c r="BO651" s="4" t="str">
        <v>NERICA-L-54</v>
      </c>
      <c r="BP651" s="4" t="str">
        <v>NERICA-L-54</v>
      </c>
      <c r="BQ651" s="4" t="str">
        <v>NERICA-L-54</v>
      </c>
      <c r="BR651" s="4" t="str">
        <v>NERICA-L-54</v>
      </c>
      <c r="BS651" s="4" t="str">
        <v>NERICA-L-54</v>
      </c>
      <c r="BT651" s="4" t="str">
        <v>NERICA-L-54</v>
      </c>
      <c r="BU651" s="4" t="str">
        <v>NERICA-L-54</v>
      </c>
      <c r="BV651" s="4" t="str">
        <v>NERICA-L-54</v>
      </c>
      <c r="BX651" s="4" t="str">
        <v>NERICA-L-35</v>
      </c>
      <c r="BY651" s="4" t="str">
        <v>NERICA-L-35</v>
      </c>
      <c r="BZ651" s="4" t="str">
        <v>NERICA-L-35</v>
      </c>
      <c r="CA651" s="4" t="str">
        <v>NERICA-L-35</v>
      </c>
      <c r="CB651" s="4" t="str">
        <v>NERICA-L-35</v>
      </c>
      <c r="CC651" s="4" t="str">
        <v>NERICA-L-35</v>
      </c>
      <c r="CD651" s="4" t="str">
        <v>NERICA-L-35</v>
      </c>
      <c r="CE651" s="4" t="str">
        <v>NERICA-L-35</v>
      </c>
      <c r="CF651" s="4" t="str">
        <v>NERICA-L-35</v>
      </c>
      <c r="CG651" s="4" t="str">
        <v>NERICA-L-35</v>
      </c>
      <c r="CH651" s="4" t="str">
        <v>NERICA-L-35</v>
      </c>
      <c r="CI651" s="4" t="str">
        <v>NERICA-L-35</v>
      </c>
      <c r="CJ651" s="4" t="str">
        <v>NERICA-L-35</v>
      </c>
      <c r="CK651" s="4" t="str">
        <v>NERICA-L-35</v>
      </c>
      <c r="CL651" s="4" t="str">
        <v>NERICA-L-35</v>
      </c>
      <c r="CM651" s="4" t="str">
        <v>NERICA-L-35</v>
      </c>
      <c r="CN651" s="4" t="str">
        <v>NERICA-L-35</v>
      </c>
      <c r="CO651" s="4" t="str">
        <v>NERICA-L-35</v>
      </c>
      <c r="CP651" s="4" t="str">
        <v>NERICA-L-35</v>
      </c>
      <c r="CQ651" s="4" t="str">
        <v>NERICA-L-35</v>
      </c>
      <c r="CR651" s="4" t="str">
        <v>NERICA-L-35</v>
      </c>
      <c r="CS651" s="4" t="str">
        <v>NERICA-L-35</v>
      </c>
      <c r="CT651" s="4" t="str">
        <v>NERICA-L-35</v>
      </c>
      <c r="CU651" s="4" t="str">
        <v>NERICA-L-35</v>
      </c>
      <c r="CV651" s="4" t="str">
        <v>NERICA-L-35</v>
      </c>
      <c r="CW651" s="4" t="str">
        <v>NERICA-L-35</v>
      </c>
      <c r="CX651" s="4" t="str">
        <v>NERICA-L-35</v>
      </c>
      <c r="CY651" s="4" t="str">
        <v>NERICA-L-35</v>
      </c>
      <c r="CZ651" s="4" t="str">
        <v>NERICA-L-35</v>
      </c>
      <c r="DA651" s="4" t="str">
        <v>NERICA-L-35</v>
      </c>
    </row>
    <row r="652" spans="1:105" x14ac:dyDescent="0.35">
      <c r="A652" s="4" t="s">
        <v>1603</v>
      </c>
      <c r="B652" s="4" t="s">
        <v>1602</v>
      </c>
      <c r="C652" s="4" t="s">
        <v>3166</v>
      </c>
      <c r="AS652" s="4" t="str">
        <v>NERICA-L-6</v>
      </c>
      <c r="AT652" s="4" t="str">
        <v>NERICA-L-6</v>
      </c>
      <c r="AU652" s="4" t="str">
        <v>NERICA-L-6</v>
      </c>
      <c r="AV652" s="4" t="str">
        <v>NERICA-L-6</v>
      </c>
      <c r="AW652" s="4" t="str">
        <v>NERICA-L-6</v>
      </c>
      <c r="AX652" s="4" t="str">
        <v>NERICA-L-6</v>
      </c>
      <c r="AY652" s="4" t="str">
        <v>NERICA-L-6</v>
      </c>
      <c r="AZ652" s="4" t="str">
        <v>NERICA-L-6</v>
      </c>
      <c r="BA652" s="4" t="str">
        <v>NERICA-L-6</v>
      </c>
      <c r="BB652" s="4" t="str">
        <v>NERICA-L-6</v>
      </c>
      <c r="BC652" s="4" t="str">
        <v>NERICA-L-6</v>
      </c>
      <c r="BD652" s="4" t="str">
        <v>NERICA-L-6</v>
      </c>
      <c r="BE652" s="4" t="str">
        <v>NERICA-L-6</v>
      </c>
      <c r="BF652" s="4" t="str">
        <v>NERICA-L-6</v>
      </c>
      <c r="BG652" s="4" t="str">
        <v>NERICA-L-6</v>
      </c>
      <c r="BH652" s="4" t="str">
        <v>NERICA-L-6</v>
      </c>
      <c r="BI652" s="4" t="str">
        <v>NERICA-L-6</v>
      </c>
      <c r="BJ652" s="4" t="str">
        <v>NERICA-L-6</v>
      </c>
      <c r="BK652" s="4" t="str">
        <v>NERICA-L-6</v>
      </c>
      <c r="BL652" s="4" t="str">
        <v>NERICA-L-6</v>
      </c>
      <c r="BM652" s="4" t="str">
        <v>NERICA-L-6</v>
      </c>
      <c r="BN652" s="4" t="str">
        <v>NERICA-L-6</v>
      </c>
      <c r="BO652" s="4" t="str">
        <v>NERICA-L-6</v>
      </c>
      <c r="BP652" s="4" t="str">
        <v>NERICA-L-6</v>
      </c>
      <c r="BQ652" s="4" t="str">
        <v>NERICA-L-6</v>
      </c>
      <c r="BR652" s="4" t="str">
        <v>NERICA-L-6</v>
      </c>
      <c r="BS652" s="4" t="str">
        <v>NERICA-L-6</v>
      </c>
      <c r="BT652" s="4" t="str">
        <v>NERICA-L-6</v>
      </c>
      <c r="BU652" s="4" t="str">
        <v>NERICA-L-6</v>
      </c>
      <c r="BV652" s="4" t="str">
        <v>NERICA-L-6</v>
      </c>
      <c r="BX652" s="4" t="str">
        <v>NERICA-L-54</v>
      </c>
      <c r="BY652" s="4" t="str">
        <v>NERICA-L-54</v>
      </c>
      <c r="BZ652" s="4" t="str">
        <v>NERICA-L-54</v>
      </c>
      <c r="CA652" s="4" t="str">
        <v>NERICA-L-54</v>
      </c>
      <c r="CB652" s="4" t="str">
        <v>NERICA-L-54</v>
      </c>
      <c r="CC652" s="4" t="str">
        <v>NERICA-L-54</v>
      </c>
      <c r="CD652" s="4" t="str">
        <v>NERICA-L-54</v>
      </c>
      <c r="CE652" s="4" t="str">
        <v>NERICA-L-54</v>
      </c>
      <c r="CF652" s="4" t="str">
        <v>NERICA-L-54</v>
      </c>
      <c r="CG652" s="4" t="str">
        <v>NERICA-L-54</v>
      </c>
      <c r="CH652" s="4" t="str">
        <v>NERICA-L-54</v>
      </c>
      <c r="CI652" s="4" t="str">
        <v>NERICA-L-54</v>
      </c>
      <c r="CJ652" s="4" t="str">
        <v>NERICA-L-54</v>
      </c>
      <c r="CK652" s="4" t="str">
        <v>NERICA-L-54</v>
      </c>
      <c r="CL652" s="4" t="str">
        <v>NERICA-L-54</v>
      </c>
      <c r="CM652" s="4" t="str">
        <v>NERICA-L-54</v>
      </c>
      <c r="CN652" s="4" t="str">
        <v>NERICA-L-54</v>
      </c>
      <c r="CO652" s="4" t="str">
        <v>NERICA-L-54</v>
      </c>
      <c r="CP652" s="4" t="str">
        <v>NERICA-L-54</v>
      </c>
      <c r="CQ652" s="4" t="str">
        <v>NERICA-L-54</v>
      </c>
      <c r="CR652" s="4" t="str">
        <v>NERICA-L-54</v>
      </c>
      <c r="CS652" s="4" t="str">
        <v>NERICA-L-54</v>
      </c>
      <c r="CT652" s="4" t="str">
        <v>NERICA-L-54</v>
      </c>
      <c r="CU652" s="4" t="str">
        <v>NERICA-L-54</v>
      </c>
      <c r="CV652" s="4" t="str">
        <v>NERICA-L-54</v>
      </c>
      <c r="CW652" s="4" t="str">
        <v>NERICA-L-54</v>
      </c>
      <c r="CX652" s="4" t="str">
        <v>NERICA-L-54</v>
      </c>
      <c r="CY652" s="4" t="str">
        <v>NERICA-L-54</v>
      </c>
      <c r="CZ652" s="4" t="str">
        <v>NERICA-L-54</v>
      </c>
      <c r="DA652" s="4" t="str">
        <v>NERICA-L-54</v>
      </c>
    </row>
    <row r="653" spans="1:105" x14ac:dyDescent="0.35">
      <c r="A653" s="4" t="s">
        <v>1603</v>
      </c>
      <c r="B653" s="4" t="s">
        <v>1602</v>
      </c>
      <c r="C653" s="4" t="s">
        <v>3167</v>
      </c>
      <c r="AS653" s="4" t="str">
        <v>Nguni</v>
      </c>
      <c r="AT653" s="4" t="str">
        <v>Nguni</v>
      </c>
      <c r="AU653" s="4" t="str">
        <v>Nguni</v>
      </c>
      <c r="AV653" s="4" t="str">
        <v>Nguni</v>
      </c>
      <c r="AW653" s="4" t="str">
        <v>Nguni</v>
      </c>
      <c r="AX653" s="4" t="str">
        <v>Nguni</v>
      </c>
      <c r="AY653" s="4" t="str">
        <v>Nguni</v>
      </c>
      <c r="AZ653" s="4" t="str">
        <v>Nguni</v>
      </c>
      <c r="BA653" s="4" t="str">
        <v>Nguni</v>
      </c>
      <c r="BB653" s="4" t="str">
        <v>Nguni</v>
      </c>
      <c r="BC653" s="4" t="str">
        <v>Nguni</v>
      </c>
      <c r="BD653" s="4" t="str">
        <v>Nguni</v>
      </c>
      <c r="BE653" s="4" t="str">
        <v>Nguni</v>
      </c>
      <c r="BF653" s="4" t="str">
        <v>Nguni</v>
      </c>
      <c r="BG653" s="4" t="str">
        <v>Nguni</v>
      </c>
      <c r="BH653" s="4" t="str">
        <v>Nguni</v>
      </c>
      <c r="BI653" s="4" t="str">
        <v>Nguni</v>
      </c>
      <c r="BJ653" s="4" t="str">
        <v>Nguni</v>
      </c>
      <c r="BK653" s="4" t="str">
        <v>Nguni</v>
      </c>
      <c r="BL653" s="4" t="str">
        <v>Nguni</v>
      </c>
      <c r="BM653" s="4" t="str">
        <v>Nguni</v>
      </c>
      <c r="BN653" s="4" t="str">
        <v>Nguni</v>
      </c>
      <c r="BO653" s="4" t="str">
        <v>Nguni</v>
      </c>
      <c r="BP653" s="4" t="str">
        <v>Nguni</v>
      </c>
      <c r="BQ653" s="4" t="str">
        <v>Nguni</v>
      </c>
      <c r="BR653" s="4" t="str">
        <v>Nguni</v>
      </c>
      <c r="BS653" s="4" t="str">
        <v>Nguni</v>
      </c>
      <c r="BT653" s="4" t="str">
        <v>Nguni</v>
      </c>
      <c r="BU653" s="4" t="str">
        <v>Nguni</v>
      </c>
      <c r="BV653" s="4" t="str">
        <v>Nguni</v>
      </c>
      <c r="BX653" s="4" t="str">
        <v>NERICA-L-6</v>
      </c>
      <c r="BY653" s="4" t="str">
        <v>NERICA-L-6</v>
      </c>
      <c r="BZ653" s="4" t="str">
        <v>NERICA-L-6</v>
      </c>
      <c r="CA653" s="4" t="str">
        <v>NERICA-L-6</v>
      </c>
      <c r="CB653" s="4" t="str">
        <v>NERICA-L-6</v>
      </c>
      <c r="CC653" s="4" t="str">
        <v>NERICA-L-6</v>
      </c>
      <c r="CD653" s="4" t="str">
        <v>NERICA-L-6</v>
      </c>
      <c r="CE653" s="4" t="str">
        <v>NERICA-L-6</v>
      </c>
      <c r="CF653" s="4" t="str">
        <v>NERICA-L-6</v>
      </c>
      <c r="CG653" s="4" t="str">
        <v>NERICA-L-6</v>
      </c>
      <c r="CH653" s="4" t="str">
        <v>NERICA-L-6</v>
      </c>
      <c r="CI653" s="4" t="str">
        <v>NERICA-L-6</v>
      </c>
      <c r="CJ653" s="4" t="str">
        <v>NERICA-L-6</v>
      </c>
      <c r="CK653" s="4" t="str">
        <v>NERICA-L-6</v>
      </c>
      <c r="CL653" s="4" t="str">
        <v>NERICA-L-6</v>
      </c>
      <c r="CM653" s="4" t="str">
        <v>NERICA-L-6</v>
      </c>
      <c r="CN653" s="4" t="str">
        <v>NERICA-L-6</v>
      </c>
      <c r="CO653" s="4" t="str">
        <v>NERICA-L-6</v>
      </c>
      <c r="CP653" s="4" t="str">
        <v>NERICA-L-6</v>
      </c>
      <c r="CQ653" s="4" t="str">
        <v>NERICA-L-6</v>
      </c>
      <c r="CR653" s="4" t="str">
        <v>NERICA-L-6</v>
      </c>
      <c r="CS653" s="4" t="str">
        <v>NERICA-L-6</v>
      </c>
      <c r="CT653" s="4" t="str">
        <v>NERICA-L-6</v>
      </c>
      <c r="CU653" s="4" t="str">
        <v>NERICA-L-6</v>
      </c>
      <c r="CV653" s="4" t="str">
        <v>NERICA-L-6</v>
      </c>
      <c r="CW653" s="4" t="str">
        <v>NERICA-L-6</v>
      </c>
      <c r="CX653" s="4" t="str">
        <v>NERICA-L-6</v>
      </c>
      <c r="CY653" s="4" t="str">
        <v>NERICA-L-6</v>
      </c>
      <c r="CZ653" s="4" t="str">
        <v>NERICA-L-6</v>
      </c>
      <c r="DA653" s="4" t="str">
        <v>NERICA-L-6</v>
      </c>
    </row>
    <row r="654" spans="1:105" x14ac:dyDescent="0.35">
      <c r="A654" s="4" t="s">
        <v>1603</v>
      </c>
      <c r="B654" s="4" t="s">
        <v>1602</v>
      </c>
      <c r="C654" s="4" t="s">
        <v>3168</v>
      </c>
      <c r="AS654" s="4" t="str">
        <v>NH1</v>
      </c>
      <c r="AT654" s="4" t="str">
        <v>NH1</v>
      </c>
      <c r="AU654" s="4" t="str">
        <v>NH1</v>
      </c>
      <c r="AV654" s="4" t="str">
        <v>NH1</v>
      </c>
      <c r="AW654" s="4" t="str">
        <v>NH1</v>
      </c>
      <c r="AX654" s="4" t="str">
        <v>NH1</v>
      </c>
      <c r="AY654" s="4" t="str">
        <v>NH1</v>
      </c>
      <c r="AZ654" s="4" t="str">
        <v>NH1</v>
      </c>
      <c r="BA654" s="4" t="str">
        <v>NH1</v>
      </c>
      <c r="BB654" s="4" t="str">
        <v>NH1</v>
      </c>
      <c r="BC654" s="4" t="str">
        <v>NH1</v>
      </c>
      <c r="BD654" s="4" t="str">
        <v>NH1</v>
      </c>
      <c r="BE654" s="4" t="str">
        <v>NH1</v>
      </c>
      <c r="BF654" s="4" t="str">
        <v>NH1</v>
      </c>
      <c r="BG654" s="4" t="str">
        <v>NH1</v>
      </c>
      <c r="BH654" s="4" t="str">
        <v>NH1</v>
      </c>
      <c r="BI654" s="4" t="str">
        <v>NH1</v>
      </c>
      <c r="BJ654" s="4" t="str">
        <v>NH1</v>
      </c>
      <c r="BK654" s="4" t="str">
        <v>NH1</v>
      </c>
      <c r="BL654" s="4" t="str">
        <v>NH1</v>
      </c>
      <c r="BM654" s="4" t="str">
        <v>NH1</v>
      </c>
      <c r="BN654" s="4" t="str">
        <v>NH1</v>
      </c>
      <c r="BO654" s="4" t="str">
        <v>NH1</v>
      </c>
      <c r="BP654" s="4" t="str">
        <v>NH1</v>
      </c>
      <c r="BQ654" s="4" t="str">
        <v>NH1</v>
      </c>
      <c r="BR654" s="4" t="str">
        <v>NH1</v>
      </c>
      <c r="BS654" s="4" t="str">
        <v>NH1</v>
      </c>
      <c r="BT654" s="4" t="str">
        <v>NH1</v>
      </c>
      <c r="BU654" s="4" t="str">
        <v>NH1</v>
      </c>
      <c r="BV654" s="4" t="str">
        <v>NH1</v>
      </c>
      <c r="BX654" s="4" t="str">
        <v>Nguni</v>
      </c>
      <c r="BY654" s="4" t="str">
        <v>Nguni</v>
      </c>
      <c r="BZ654" s="4" t="str">
        <v>Nguni</v>
      </c>
      <c r="CA654" s="4" t="str">
        <v>Nguni</v>
      </c>
      <c r="CB654" s="4" t="str">
        <v>Nguni</v>
      </c>
      <c r="CC654" s="4" t="str">
        <v>Nguni</v>
      </c>
      <c r="CD654" s="4" t="str">
        <v>Nguni</v>
      </c>
      <c r="CE654" s="4" t="str">
        <v>Nguni</v>
      </c>
      <c r="CF654" s="4" t="str">
        <v>Nguni</v>
      </c>
      <c r="CG654" s="4" t="str">
        <v>Nguni</v>
      </c>
      <c r="CH654" s="4" t="str">
        <v>Nguni</v>
      </c>
      <c r="CI654" s="4" t="str">
        <v>Nguni</v>
      </c>
      <c r="CJ654" s="4" t="str">
        <v>Nguni</v>
      </c>
      <c r="CK654" s="4" t="str">
        <v>Nguni</v>
      </c>
      <c r="CL654" s="4" t="str">
        <v>Nguni</v>
      </c>
      <c r="CM654" s="4" t="str">
        <v>Nguni</v>
      </c>
      <c r="CN654" s="4" t="str">
        <v>Nguni</v>
      </c>
      <c r="CO654" s="4" t="str">
        <v>Nguni</v>
      </c>
      <c r="CP654" s="4" t="str">
        <v>Nguni</v>
      </c>
      <c r="CQ654" s="4" t="str">
        <v>Nguni</v>
      </c>
      <c r="CR654" s="4" t="str">
        <v>Nguni</v>
      </c>
      <c r="CS654" s="4" t="str">
        <v>Nguni</v>
      </c>
      <c r="CT654" s="4" t="str">
        <v>Nguni</v>
      </c>
      <c r="CU654" s="4" t="str">
        <v>Nguni</v>
      </c>
      <c r="CV654" s="4" t="str">
        <v>Nguni</v>
      </c>
      <c r="CW654" s="4" t="str">
        <v>Nguni</v>
      </c>
      <c r="CX654" s="4" t="str">
        <v>Nguni</v>
      </c>
      <c r="CY654" s="4" t="str">
        <v>Nguni</v>
      </c>
      <c r="CZ654" s="4" t="str">
        <v>Nguni</v>
      </c>
      <c r="DA654" s="4" t="str">
        <v>Nguni</v>
      </c>
    </row>
    <row r="655" spans="1:105" x14ac:dyDescent="0.35">
      <c r="A655" s="4" t="s">
        <v>1603</v>
      </c>
      <c r="B655" s="4" t="s">
        <v>1602</v>
      </c>
      <c r="C655" s="4" t="s">
        <v>3169</v>
      </c>
      <c r="AS655" s="4" t="str">
        <v>NHVIB</v>
      </c>
      <c r="AT655" s="4" t="str">
        <v>NHVIB</v>
      </c>
      <c r="AU655" s="4" t="str">
        <v>NHVIB</v>
      </c>
      <c r="AV655" s="4" t="str">
        <v>NHVIB</v>
      </c>
      <c r="AW655" s="4" t="str">
        <v>NHVIB</v>
      </c>
      <c r="AX655" s="4" t="str">
        <v>NHVIB</v>
      </c>
      <c r="AY655" s="4" t="str">
        <v>NHVIB</v>
      </c>
      <c r="AZ655" s="4" t="str">
        <v>NHVIB</v>
      </c>
      <c r="BA655" s="4" t="str">
        <v>NHVIB</v>
      </c>
      <c r="BB655" s="4" t="str">
        <v>NHVIB</v>
      </c>
      <c r="BC655" s="4" t="str">
        <v>NHVIB</v>
      </c>
      <c r="BD655" s="4" t="str">
        <v>NHVIB</v>
      </c>
      <c r="BE655" s="4" t="str">
        <v>NHVIB</v>
      </c>
      <c r="BF655" s="4" t="str">
        <v>NHVIB</v>
      </c>
      <c r="BG655" s="4" t="str">
        <v>NHVIB</v>
      </c>
      <c r="BH655" s="4" t="str">
        <v>NHVIB</v>
      </c>
      <c r="BI655" s="4" t="str">
        <v>NHVIB</v>
      </c>
      <c r="BJ655" s="4" t="str">
        <v>NHVIB</v>
      </c>
      <c r="BK655" s="4" t="str">
        <v>NHVIB</v>
      </c>
      <c r="BL655" s="4" t="str">
        <v>NHVIB</v>
      </c>
      <c r="BM655" s="4" t="str">
        <v>NHVIB</v>
      </c>
      <c r="BN655" s="4" t="str">
        <v>NHVIB</v>
      </c>
      <c r="BO655" s="4" t="str">
        <v>NHVIB</v>
      </c>
      <c r="BP655" s="4" t="str">
        <v>NHVIB</v>
      </c>
      <c r="BQ655" s="4" t="str">
        <v>NHVIB</v>
      </c>
      <c r="BR655" s="4" t="str">
        <v>NHVIB</v>
      </c>
      <c r="BS655" s="4" t="str">
        <v>NHVIB</v>
      </c>
      <c r="BT655" s="4" t="str">
        <v>NHVIB</v>
      </c>
      <c r="BU655" s="4" t="str">
        <v>NHVIB</v>
      </c>
      <c r="BV655" s="4" t="str">
        <v>NHVIB</v>
      </c>
      <c r="BX655" s="4" t="str">
        <v>NH1</v>
      </c>
      <c r="BY655" s="4" t="str">
        <v>NH1</v>
      </c>
      <c r="BZ655" s="4" t="str">
        <v>NH1</v>
      </c>
      <c r="CA655" s="4" t="str">
        <v>NH1</v>
      </c>
      <c r="CB655" s="4" t="str">
        <v>NH1</v>
      </c>
      <c r="CC655" s="4" t="str">
        <v>NH1</v>
      </c>
      <c r="CD655" s="4" t="str">
        <v>NH1</v>
      </c>
      <c r="CE655" s="4" t="str">
        <v>NH1</v>
      </c>
      <c r="CF655" s="4" t="str">
        <v>NH1</v>
      </c>
      <c r="CG655" s="4" t="str">
        <v>NH1</v>
      </c>
      <c r="CH655" s="4" t="str">
        <v>NH1</v>
      </c>
      <c r="CI655" s="4" t="str">
        <v>NH1</v>
      </c>
      <c r="CJ655" s="4" t="str">
        <v>NH1</v>
      </c>
      <c r="CK655" s="4" t="str">
        <v>NH1</v>
      </c>
      <c r="CL655" s="4" t="str">
        <v>NH1</v>
      </c>
      <c r="CM655" s="4" t="str">
        <v>NH1</v>
      </c>
      <c r="CN655" s="4" t="str">
        <v>NH1</v>
      </c>
      <c r="CO655" s="4" t="str">
        <v>NH1</v>
      </c>
      <c r="CP655" s="4" t="str">
        <v>NH1</v>
      </c>
      <c r="CQ655" s="4" t="str">
        <v>NH1</v>
      </c>
      <c r="CR655" s="4" t="str">
        <v>NH1</v>
      </c>
      <c r="CS655" s="4" t="str">
        <v>NH1</v>
      </c>
      <c r="CT655" s="4" t="str">
        <v>NH1</v>
      </c>
      <c r="CU655" s="4" t="str">
        <v>NH1</v>
      </c>
      <c r="CV655" s="4" t="str">
        <v>NH1</v>
      </c>
      <c r="CW655" s="4" t="str">
        <v>NH1</v>
      </c>
      <c r="CX655" s="4" t="str">
        <v>NH1</v>
      </c>
      <c r="CY655" s="4" t="str">
        <v>NH1</v>
      </c>
      <c r="CZ655" s="4" t="str">
        <v>NH1</v>
      </c>
      <c r="DA655" s="4" t="str">
        <v>NH1</v>
      </c>
    </row>
    <row r="656" spans="1:105" x14ac:dyDescent="0.35">
      <c r="A656" s="4" t="s">
        <v>1603</v>
      </c>
      <c r="B656" s="4" t="s">
        <v>1602</v>
      </c>
      <c r="C656" s="4" t="s">
        <v>3170</v>
      </c>
      <c r="AS656" s="4" t="str">
        <v>NIG 800 series</v>
      </c>
      <c r="AT656" s="4" t="str">
        <v>NIG 800 series</v>
      </c>
      <c r="AU656" s="4" t="str">
        <v>NIG 800 series</v>
      </c>
      <c r="AV656" s="4" t="str">
        <v>NIG 800 series</v>
      </c>
      <c r="AW656" s="4" t="str">
        <v>NIG 800 series</v>
      </c>
      <c r="AX656" s="4" t="str">
        <v>NIG 800 series</v>
      </c>
      <c r="AY656" s="4" t="str">
        <v>NIG 800 series</v>
      </c>
      <c r="AZ656" s="4" t="str">
        <v>NIG 800 series</v>
      </c>
      <c r="BA656" s="4" t="str">
        <v>NIG 800 series</v>
      </c>
      <c r="BB656" s="4" t="str">
        <v>NIG 800 series</v>
      </c>
      <c r="BC656" s="4" t="str">
        <v>NIG 800 series</v>
      </c>
      <c r="BD656" s="4" t="str">
        <v>NIG 800 series</v>
      </c>
      <c r="BE656" s="4" t="str">
        <v>NIG 800 series</v>
      </c>
      <c r="BF656" s="4" t="str">
        <v>NIG 800 series</v>
      </c>
      <c r="BG656" s="4" t="str">
        <v>NIG 800 series</v>
      </c>
      <c r="BH656" s="4" t="str">
        <v>NIG 800 series</v>
      </c>
      <c r="BI656" s="4" t="str">
        <v>NIG 800 series</v>
      </c>
      <c r="BJ656" s="4" t="str">
        <v>NIG 800 series</v>
      </c>
      <c r="BK656" s="4" t="str">
        <v>NIG 800 series</v>
      </c>
      <c r="BL656" s="4" t="str">
        <v>NIG 800 series</v>
      </c>
      <c r="BM656" s="4" t="str">
        <v>NIG 800 series</v>
      </c>
      <c r="BN656" s="4" t="str">
        <v>NIG 800 series</v>
      </c>
      <c r="BO656" s="4" t="str">
        <v>NIG 800 series</v>
      </c>
      <c r="BP656" s="4" t="str">
        <v>NIG 800 series</v>
      </c>
      <c r="BQ656" s="4" t="str">
        <v>NIG 800 series</v>
      </c>
      <c r="BR656" s="4" t="str">
        <v>NIG 800 series</v>
      </c>
      <c r="BS656" s="4" t="str">
        <v>NIG 800 series</v>
      </c>
      <c r="BT656" s="4" t="str">
        <v>NIG 800 series</v>
      </c>
      <c r="BU656" s="4" t="str">
        <v>NIG 800 series</v>
      </c>
      <c r="BV656" s="4" t="str">
        <v>NIG 800 series</v>
      </c>
      <c r="BX656" s="4" t="str">
        <v>NHVIB</v>
      </c>
      <c r="BY656" s="4" t="str">
        <v>NHVIB</v>
      </c>
      <c r="BZ656" s="4" t="str">
        <v>NHVIB</v>
      </c>
      <c r="CA656" s="4" t="str">
        <v>NHVIB</v>
      </c>
      <c r="CB656" s="4" t="str">
        <v>NHVIB</v>
      </c>
      <c r="CC656" s="4" t="str">
        <v>NHVIB</v>
      </c>
      <c r="CD656" s="4" t="str">
        <v>NHVIB</v>
      </c>
      <c r="CE656" s="4" t="str">
        <v>NHVIB</v>
      </c>
      <c r="CF656" s="4" t="str">
        <v>NHVIB</v>
      </c>
      <c r="CG656" s="4" t="str">
        <v>NHVIB</v>
      </c>
      <c r="CH656" s="4" t="str">
        <v>NHVIB</v>
      </c>
      <c r="CI656" s="4" t="str">
        <v>NHVIB</v>
      </c>
      <c r="CJ656" s="4" t="str">
        <v>NHVIB</v>
      </c>
      <c r="CK656" s="4" t="str">
        <v>NHVIB</v>
      </c>
      <c r="CL656" s="4" t="str">
        <v>NHVIB</v>
      </c>
      <c r="CM656" s="4" t="str">
        <v>NHVIB</v>
      </c>
      <c r="CN656" s="4" t="str">
        <v>NHVIB</v>
      </c>
      <c r="CO656" s="4" t="str">
        <v>NHVIB</v>
      </c>
      <c r="CP656" s="4" t="str">
        <v>NHVIB</v>
      </c>
      <c r="CQ656" s="4" t="str">
        <v>NHVIB</v>
      </c>
      <c r="CR656" s="4" t="str">
        <v>NHVIB</v>
      </c>
      <c r="CS656" s="4" t="str">
        <v>NHVIB</v>
      </c>
      <c r="CT656" s="4" t="str">
        <v>NHVIB</v>
      </c>
      <c r="CU656" s="4" t="str">
        <v>NHVIB</v>
      </c>
      <c r="CV656" s="4" t="str">
        <v>NHVIB</v>
      </c>
      <c r="CW656" s="4" t="str">
        <v>NHVIB</v>
      </c>
      <c r="CX656" s="4" t="str">
        <v>NHVIB</v>
      </c>
      <c r="CY656" s="4" t="str">
        <v>NHVIB</v>
      </c>
      <c r="CZ656" s="4" t="str">
        <v>NHVIB</v>
      </c>
      <c r="DA656" s="4" t="str">
        <v>NHVIB</v>
      </c>
    </row>
    <row r="657" spans="1:105" x14ac:dyDescent="0.35">
      <c r="A657" s="4" t="s">
        <v>1603</v>
      </c>
      <c r="B657" s="4" t="s">
        <v>1602</v>
      </c>
      <c r="C657" s="4" t="s">
        <v>3171</v>
      </c>
      <c r="AS657" s="4" t="str">
        <v>Njoro BW2</v>
      </c>
      <c r="AT657" s="4" t="str">
        <v>Njoro BW2</v>
      </c>
      <c r="AU657" s="4" t="str">
        <v>Njoro BW2</v>
      </c>
      <c r="AV657" s="4" t="str">
        <v>Njoro BW2</v>
      </c>
      <c r="AW657" s="4" t="str">
        <v>Njoro BW2</v>
      </c>
      <c r="AX657" s="4" t="str">
        <v>Njoro BW2</v>
      </c>
      <c r="AY657" s="4" t="str">
        <v>Njoro BW2</v>
      </c>
      <c r="AZ657" s="4" t="str">
        <v>Njoro BW2</v>
      </c>
      <c r="BA657" s="4" t="str">
        <v>Njoro BW2</v>
      </c>
      <c r="BB657" s="4" t="str">
        <v>Njoro BW2</v>
      </c>
      <c r="BC657" s="4" t="str">
        <v>Njoro BW2</v>
      </c>
      <c r="BD657" s="4" t="str">
        <v>Njoro BW2</v>
      </c>
      <c r="BE657" s="4" t="str">
        <v>Njoro BW2</v>
      </c>
      <c r="BF657" s="4" t="str">
        <v>Njoro BW2</v>
      </c>
      <c r="BG657" s="4" t="str">
        <v>Njoro BW2</v>
      </c>
      <c r="BH657" s="4" t="str">
        <v>Njoro BW2</v>
      </c>
      <c r="BI657" s="4" t="str">
        <v>Njoro BW2</v>
      </c>
      <c r="BJ657" s="4" t="str">
        <v>Njoro BW2</v>
      </c>
      <c r="BK657" s="4" t="str">
        <v>Njoro BW2</v>
      </c>
      <c r="BL657" s="4" t="str">
        <v>Njoro BW2</v>
      </c>
      <c r="BM657" s="4" t="str">
        <v>Njoro BW2</v>
      </c>
      <c r="BN657" s="4" t="str">
        <v>Njoro BW2</v>
      </c>
      <c r="BO657" s="4" t="str">
        <v>Njoro BW2</v>
      </c>
      <c r="BP657" s="4" t="str">
        <v>Njoro BW2</v>
      </c>
      <c r="BQ657" s="4" t="str">
        <v>Njoro BW2</v>
      </c>
      <c r="BR657" s="4" t="str">
        <v>Njoro BW2</v>
      </c>
      <c r="BS657" s="4" t="str">
        <v>Njoro BW2</v>
      </c>
      <c r="BT657" s="4" t="str">
        <v>Njoro BW2</v>
      </c>
      <c r="BU657" s="4" t="str">
        <v>Njoro BW2</v>
      </c>
      <c r="BV657" s="4" t="str">
        <v>Njoro BW2</v>
      </c>
      <c r="BX657" s="4" t="str">
        <v>NIG 800 series</v>
      </c>
      <c r="BY657" s="4" t="str">
        <v>NIG 800 series</v>
      </c>
      <c r="BZ657" s="4" t="str">
        <v>NIG 800 series</v>
      </c>
      <c r="CA657" s="4" t="str">
        <v>NIG 800 series</v>
      </c>
      <c r="CB657" s="4" t="str">
        <v>NIG 800 series</v>
      </c>
      <c r="CC657" s="4" t="str">
        <v>NIG 800 series</v>
      </c>
      <c r="CD657" s="4" t="str">
        <v>NIG 800 series</v>
      </c>
      <c r="CE657" s="4" t="str">
        <v>NIG 800 series</v>
      </c>
      <c r="CF657" s="4" t="str">
        <v>NIG 800 series</v>
      </c>
      <c r="CG657" s="4" t="str">
        <v>NIG 800 series</v>
      </c>
      <c r="CH657" s="4" t="str">
        <v>NIG 800 series</v>
      </c>
      <c r="CI657" s="4" t="str">
        <v>NIG 800 series</v>
      </c>
      <c r="CJ657" s="4" t="str">
        <v>NIG 800 series</v>
      </c>
      <c r="CK657" s="4" t="str">
        <v>NIG 800 series</v>
      </c>
      <c r="CL657" s="4" t="str">
        <v>NIG 800 series</v>
      </c>
      <c r="CM657" s="4" t="str">
        <v>NIG 800 series</v>
      </c>
      <c r="CN657" s="4" t="str">
        <v>NIG 800 series</v>
      </c>
      <c r="CO657" s="4" t="str">
        <v>NIG 800 series</v>
      </c>
      <c r="CP657" s="4" t="str">
        <v>NIG 800 series</v>
      </c>
      <c r="CQ657" s="4" t="str">
        <v>NIG 800 series</v>
      </c>
      <c r="CR657" s="4" t="str">
        <v>NIG 800 series</v>
      </c>
      <c r="CS657" s="4" t="str">
        <v>NIG 800 series</v>
      </c>
      <c r="CT657" s="4" t="str">
        <v>NIG 800 series</v>
      </c>
      <c r="CU657" s="4" t="str">
        <v>NIG 800 series</v>
      </c>
      <c r="CV657" s="4" t="str">
        <v>NIG 800 series</v>
      </c>
      <c r="CW657" s="4" t="str">
        <v>NIG 800 series</v>
      </c>
      <c r="CX657" s="4" t="str">
        <v>NIG 800 series</v>
      </c>
      <c r="CY657" s="4" t="str">
        <v>NIG 800 series</v>
      </c>
      <c r="CZ657" s="4" t="str">
        <v>NIG 800 series</v>
      </c>
      <c r="DA657" s="4" t="str">
        <v>NIG 800 series</v>
      </c>
    </row>
    <row r="658" spans="1:105" x14ac:dyDescent="0.35">
      <c r="A658" s="4" t="s">
        <v>1603</v>
      </c>
      <c r="B658" s="4" t="s">
        <v>1602</v>
      </c>
      <c r="C658" s="4" t="s">
        <v>3172</v>
      </c>
      <c r="AS658" s="4" t="str">
        <v>Nkone x Jersey*Tuli x Jersey</v>
      </c>
      <c r="AT658" s="4" t="str">
        <v>Nkone x Jersey*Tuli x Jersey</v>
      </c>
      <c r="AU658" s="4" t="str">
        <v>Nkone x Jersey*Tuli x Jersey</v>
      </c>
      <c r="AV658" s="4" t="str">
        <v>Nkone x Jersey*Tuli x Jersey</v>
      </c>
      <c r="AW658" s="4" t="str">
        <v>Nkone x Jersey*Tuli x Jersey</v>
      </c>
      <c r="AX658" s="4" t="str">
        <v>Nkone x Jersey*Tuli x Jersey</v>
      </c>
      <c r="AY658" s="4" t="str">
        <v>Nkone x Jersey*Tuli x Jersey</v>
      </c>
      <c r="AZ658" s="4" t="str">
        <v>Nkone x Jersey*Tuli x Jersey</v>
      </c>
      <c r="BA658" s="4" t="str">
        <v>Nkone x Jersey*Tuli x Jersey</v>
      </c>
      <c r="BB658" s="4" t="str">
        <v>Nkone x Jersey*Tuli x Jersey</v>
      </c>
      <c r="BC658" s="4" t="str">
        <v>Nkone x Jersey*Tuli x Jersey</v>
      </c>
      <c r="BD658" s="4" t="str">
        <v>Nkone x Jersey*Tuli x Jersey</v>
      </c>
      <c r="BE658" s="4" t="str">
        <v>Nkone x Jersey*Tuli x Jersey</v>
      </c>
      <c r="BF658" s="4" t="str">
        <v>Nkone x Jersey*Tuli x Jersey</v>
      </c>
      <c r="BG658" s="4" t="str">
        <v>Nkone x Jersey*Tuli x Jersey</v>
      </c>
      <c r="BH658" s="4" t="str">
        <v>Nkone x Jersey*Tuli x Jersey</v>
      </c>
      <c r="BI658" s="4" t="str">
        <v>Nkone x Jersey*Tuli x Jersey</v>
      </c>
      <c r="BJ658" s="4" t="str">
        <v>Nkone x Jersey*Tuli x Jersey</v>
      </c>
      <c r="BK658" s="4" t="str">
        <v>Nkone x Jersey*Tuli x Jersey</v>
      </c>
      <c r="BL658" s="4" t="str">
        <v>Nkone x Jersey*Tuli x Jersey</v>
      </c>
      <c r="BM658" s="4" t="str">
        <v>Nkone x Jersey*Tuli x Jersey</v>
      </c>
      <c r="BN658" s="4" t="str">
        <v>Nkone x Jersey*Tuli x Jersey</v>
      </c>
      <c r="BO658" s="4" t="str">
        <v>Nkone x Jersey*Tuli x Jersey</v>
      </c>
      <c r="BP658" s="4" t="str">
        <v>Nkone x Jersey*Tuli x Jersey</v>
      </c>
      <c r="BQ658" s="4" t="str">
        <v>Nkone x Jersey*Tuli x Jersey</v>
      </c>
      <c r="BR658" s="4" t="str">
        <v>Nkone x Jersey*Tuli x Jersey</v>
      </c>
      <c r="BS658" s="4" t="str">
        <v>Nkone x Jersey*Tuli x Jersey</v>
      </c>
      <c r="BT658" s="4" t="str">
        <v>Nkone x Jersey*Tuli x Jersey</v>
      </c>
      <c r="BU658" s="4" t="str">
        <v>Nkone x Jersey*Tuli x Jersey</v>
      </c>
      <c r="BV658" s="4" t="str">
        <v>Nkone x Jersey*Tuli x Jersey</v>
      </c>
      <c r="BX658" s="4" t="str">
        <v>Njoro BW2</v>
      </c>
      <c r="BY658" s="4" t="str">
        <v>Njoro BW2</v>
      </c>
      <c r="BZ658" s="4" t="str">
        <v>Njoro BW2</v>
      </c>
      <c r="CA658" s="4" t="str">
        <v>Njoro BW2</v>
      </c>
      <c r="CB658" s="4" t="str">
        <v>Njoro BW2</v>
      </c>
      <c r="CC658" s="4" t="str">
        <v>Njoro BW2</v>
      </c>
      <c r="CD658" s="4" t="str">
        <v>Njoro BW2</v>
      </c>
      <c r="CE658" s="4" t="str">
        <v>Njoro BW2</v>
      </c>
      <c r="CF658" s="4" t="str">
        <v>Njoro BW2</v>
      </c>
      <c r="CG658" s="4" t="str">
        <v>Njoro BW2</v>
      </c>
      <c r="CH658" s="4" t="str">
        <v>Njoro BW2</v>
      </c>
      <c r="CI658" s="4" t="str">
        <v>Njoro BW2</v>
      </c>
      <c r="CJ658" s="4" t="str">
        <v>Njoro BW2</v>
      </c>
      <c r="CK658" s="4" t="str">
        <v>Njoro BW2</v>
      </c>
      <c r="CL658" s="4" t="str">
        <v>Njoro BW2</v>
      </c>
      <c r="CM658" s="4" t="str">
        <v>Njoro BW2</v>
      </c>
      <c r="CN658" s="4" t="str">
        <v>Njoro BW2</v>
      </c>
      <c r="CO658" s="4" t="str">
        <v>Njoro BW2</v>
      </c>
      <c r="CP658" s="4" t="str">
        <v>Njoro BW2</v>
      </c>
      <c r="CQ658" s="4" t="str">
        <v>Njoro BW2</v>
      </c>
      <c r="CR658" s="4" t="str">
        <v>Njoro BW2</v>
      </c>
      <c r="CS658" s="4" t="str">
        <v>Njoro BW2</v>
      </c>
      <c r="CT658" s="4" t="str">
        <v>Njoro BW2</v>
      </c>
      <c r="CU658" s="4" t="str">
        <v>Njoro BW2</v>
      </c>
      <c r="CV658" s="4" t="str">
        <v>Njoro BW2</v>
      </c>
      <c r="CW658" s="4" t="str">
        <v>Njoro BW2</v>
      </c>
      <c r="CX658" s="4" t="str">
        <v>Njoro BW2</v>
      </c>
      <c r="CY658" s="4" t="str">
        <v>Njoro BW2</v>
      </c>
      <c r="CZ658" s="4" t="str">
        <v>Njoro BW2</v>
      </c>
      <c r="DA658" s="4" t="str">
        <v>Njoro BW2</v>
      </c>
    </row>
    <row r="659" spans="1:105" x14ac:dyDescent="0.35">
      <c r="A659" s="4" t="s">
        <v>1603</v>
      </c>
      <c r="B659" s="4" t="s">
        <v>1602</v>
      </c>
      <c r="C659" s="4" t="s">
        <v>3173</v>
      </c>
      <c r="AS659" s="4" t="str">
        <v>Nkone*Tuli</v>
      </c>
      <c r="AT659" s="4" t="str">
        <v>Nkone*Tuli</v>
      </c>
      <c r="AU659" s="4" t="str">
        <v>Nkone*Tuli</v>
      </c>
      <c r="AV659" s="4" t="str">
        <v>Nkone*Tuli</v>
      </c>
      <c r="AW659" s="4" t="str">
        <v>Nkone*Tuli</v>
      </c>
      <c r="AX659" s="4" t="str">
        <v>Nkone*Tuli</v>
      </c>
      <c r="AY659" s="4" t="str">
        <v>Nkone*Tuli</v>
      </c>
      <c r="AZ659" s="4" t="str">
        <v>Nkone*Tuli</v>
      </c>
      <c r="BA659" s="4" t="str">
        <v>Nkone*Tuli</v>
      </c>
      <c r="BB659" s="4" t="str">
        <v>Nkone*Tuli</v>
      </c>
      <c r="BC659" s="4" t="str">
        <v>Nkone*Tuli</v>
      </c>
      <c r="BD659" s="4" t="str">
        <v>Nkone*Tuli</v>
      </c>
      <c r="BE659" s="4" t="str">
        <v>Nkone*Tuli</v>
      </c>
      <c r="BF659" s="4" t="str">
        <v>Nkone*Tuli</v>
      </c>
      <c r="BG659" s="4" t="str">
        <v>Nkone*Tuli</v>
      </c>
      <c r="BH659" s="4" t="str">
        <v>Nkone*Tuli</v>
      </c>
      <c r="BI659" s="4" t="str">
        <v>Nkone*Tuli</v>
      </c>
      <c r="BJ659" s="4" t="str">
        <v>Nkone*Tuli</v>
      </c>
      <c r="BK659" s="4" t="str">
        <v>Nkone*Tuli</v>
      </c>
      <c r="BL659" s="4" t="str">
        <v>Nkone*Tuli</v>
      </c>
      <c r="BM659" s="4" t="str">
        <v>Nkone*Tuli</v>
      </c>
      <c r="BN659" s="4" t="str">
        <v>Nkone*Tuli</v>
      </c>
      <c r="BO659" s="4" t="str">
        <v>Nkone*Tuli</v>
      </c>
      <c r="BP659" s="4" t="str">
        <v>Nkone*Tuli</v>
      </c>
      <c r="BQ659" s="4" t="str">
        <v>Nkone*Tuli</v>
      </c>
      <c r="BR659" s="4" t="str">
        <v>Nkone*Tuli</v>
      </c>
      <c r="BS659" s="4" t="str">
        <v>Nkone*Tuli</v>
      </c>
      <c r="BT659" s="4" t="str">
        <v>Nkone*Tuli</v>
      </c>
      <c r="BU659" s="4" t="str">
        <v>Nkone*Tuli</v>
      </c>
      <c r="BV659" s="4" t="str">
        <v>Nkone*Tuli</v>
      </c>
      <c r="BX659" s="4" t="str">
        <v>Nkone x Jersey*Tuli x Jersey</v>
      </c>
      <c r="BY659" s="4" t="str">
        <v>Nkone x Jersey*Tuli x Jersey</v>
      </c>
      <c r="BZ659" s="4" t="str">
        <v>Nkone x Jersey*Tuli x Jersey</v>
      </c>
      <c r="CA659" s="4" t="str">
        <v>Nkone x Jersey*Tuli x Jersey</v>
      </c>
      <c r="CB659" s="4" t="str">
        <v>Nkone x Jersey*Tuli x Jersey</v>
      </c>
      <c r="CC659" s="4" t="str">
        <v>Nkone x Jersey*Tuli x Jersey</v>
      </c>
      <c r="CD659" s="4" t="str">
        <v>Nkone x Jersey*Tuli x Jersey</v>
      </c>
      <c r="CE659" s="4" t="str">
        <v>Nkone x Jersey*Tuli x Jersey</v>
      </c>
      <c r="CF659" s="4" t="str">
        <v>Nkone x Jersey*Tuli x Jersey</v>
      </c>
      <c r="CG659" s="4" t="str">
        <v>Nkone x Jersey*Tuli x Jersey</v>
      </c>
      <c r="CH659" s="4" t="str">
        <v>Nkone x Jersey*Tuli x Jersey</v>
      </c>
      <c r="CI659" s="4" t="str">
        <v>Nkone x Jersey*Tuli x Jersey</v>
      </c>
      <c r="CJ659" s="4" t="str">
        <v>Nkone x Jersey*Tuli x Jersey</v>
      </c>
      <c r="CK659" s="4" t="str">
        <v>Nkone x Jersey*Tuli x Jersey</v>
      </c>
      <c r="CL659" s="4" t="str">
        <v>Nkone x Jersey*Tuli x Jersey</v>
      </c>
      <c r="CM659" s="4" t="str">
        <v>Nkone x Jersey*Tuli x Jersey</v>
      </c>
      <c r="CN659" s="4" t="str">
        <v>Nkone x Jersey*Tuli x Jersey</v>
      </c>
      <c r="CO659" s="4" t="str">
        <v>Nkone x Jersey*Tuli x Jersey</v>
      </c>
      <c r="CP659" s="4" t="str">
        <v>Nkone x Jersey*Tuli x Jersey</v>
      </c>
      <c r="CQ659" s="4" t="str">
        <v>Nkone x Jersey*Tuli x Jersey</v>
      </c>
      <c r="CR659" s="4" t="str">
        <v>Nkone x Jersey*Tuli x Jersey</v>
      </c>
      <c r="CS659" s="4" t="str">
        <v>Nkone x Jersey*Tuli x Jersey</v>
      </c>
      <c r="CT659" s="4" t="str">
        <v>Nkone x Jersey*Tuli x Jersey</v>
      </c>
      <c r="CU659" s="4" t="str">
        <v>Nkone x Jersey*Tuli x Jersey</v>
      </c>
      <c r="CV659" s="4" t="str">
        <v>Nkone x Jersey*Tuli x Jersey</v>
      </c>
      <c r="CW659" s="4" t="str">
        <v>Nkone x Jersey*Tuli x Jersey</v>
      </c>
      <c r="CX659" s="4" t="str">
        <v>Nkone x Jersey*Tuli x Jersey</v>
      </c>
      <c r="CY659" s="4" t="str">
        <v>Nkone x Jersey*Tuli x Jersey</v>
      </c>
      <c r="CZ659" s="4" t="str">
        <v>Nkone x Jersey*Tuli x Jersey</v>
      </c>
      <c r="DA659" s="4" t="str">
        <v>Nkone x Jersey*Tuli x Jersey</v>
      </c>
    </row>
    <row r="660" spans="1:105" x14ac:dyDescent="0.35">
      <c r="A660" s="4" t="s">
        <v>1603</v>
      </c>
      <c r="B660" s="4" t="s">
        <v>1602</v>
      </c>
      <c r="C660" s="4" t="s">
        <v>3174</v>
      </c>
      <c r="AS660" s="4" t="str">
        <v>Norteno</v>
      </c>
      <c r="AT660" s="4" t="str">
        <v>Norteno</v>
      </c>
      <c r="AU660" s="4" t="str">
        <v>Norteno</v>
      </c>
      <c r="AV660" s="4" t="str">
        <v>Norteno</v>
      </c>
      <c r="AW660" s="4" t="str">
        <v>Norteno</v>
      </c>
      <c r="AX660" s="4" t="str">
        <v>Norteno</v>
      </c>
      <c r="AY660" s="4" t="str">
        <v>Norteno</v>
      </c>
      <c r="AZ660" s="4" t="str">
        <v>Norteno</v>
      </c>
      <c r="BA660" s="4" t="str">
        <v>Norteno</v>
      </c>
      <c r="BB660" s="4" t="str">
        <v>Norteno</v>
      </c>
      <c r="BC660" s="4" t="str">
        <v>Norteno</v>
      </c>
      <c r="BD660" s="4" t="str">
        <v>Norteno</v>
      </c>
      <c r="BE660" s="4" t="str">
        <v>Norteno</v>
      </c>
      <c r="BF660" s="4" t="str">
        <v>Norteno</v>
      </c>
      <c r="BG660" s="4" t="str">
        <v>Norteno</v>
      </c>
      <c r="BH660" s="4" t="str">
        <v>Norteno</v>
      </c>
      <c r="BI660" s="4" t="str">
        <v>Norteno</v>
      </c>
      <c r="BJ660" s="4" t="str">
        <v>Norteno</v>
      </c>
      <c r="BK660" s="4" t="str">
        <v>Norteno</v>
      </c>
      <c r="BL660" s="4" t="str">
        <v>Norteno</v>
      </c>
      <c r="BM660" s="4" t="str">
        <v>Norteno</v>
      </c>
      <c r="BN660" s="4" t="str">
        <v>Norteno</v>
      </c>
      <c r="BO660" s="4" t="str">
        <v>Norteno</v>
      </c>
      <c r="BP660" s="4" t="str">
        <v>Norteno</v>
      </c>
      <c r="BQ660" s="4" t="str">
        <v>Norteno</v>
      </c>
      <c r="BR660" s="4" t="str">
        <v>Norteno</v>
      </c>
      <c r="BS660" s="4" t="str">
        <v>Norteno</v>
      </c>
      <c r="BT660" s="4" t="str">
        <v>Norteno</v>
      </c>
      <c r="BU660" s="4" t="str">
        <v>Norteno</v>
      </c>
      <c r="BV660" s="4" t="str">
        <v>Norteno</v>
      </c>
      <c r="BX660" s="4" t="str">
        <v>Nkone*Tuli</v>
      </c>
      <c r="BY660" s="4" t="str">
        <v>Nkone*Tuli</v>
      </c>
      <c r="BZ660" s="4" t="str">
        <v>Nkone*Tuli</v>
      </c>
      <c r="CA660" s="4" t="str">
        <v>Nkone*Tuli</v>
      </c>
      <c r="CB660" s="4" t="str">
        <v>Nkone*Tuli</v>
      </c>
      <c r="CC660" s="4" t="str">
        <v>Nkone*Tuli</v>
      </c>
      <c r="CD660" s="4" t="str">
        <v>Nkone*Tuli</v>
      </c>
      <c r="CE660" s="4" t="str">
        <v>Nkone*Tuli</v>
      </c>
      <c r="CF660" s="4" t="str">
        <v>Nkone*Tuli</v>
      </c>
      <c r="CG660" s="4" t="str">
        <v>Nkone*Tuli</v>
      </c>
      <c r="CH660" s="4" t="str">
        <v>Nkone*Tuli</v>
      </c>
      <c r="CI660" s="4" t="str">
        <v>Nkone*Tuli</v>
      </c>
      <c r="CJ660" s="4" t="str">
        <v>Nkone*Tuli</v>
      </c>
      <c r="CK660" s="4" t="str">
        <v>Nkone*Tuli</v>
      </c>
      <c r="CL660" s="4" t="str">
        <v>Nkone*Tuli</v>
      </c>
      <c r="CM660" s="4" t="str">
        <v>Nkone*Tuli</v>
      </c>
      <c r="CN660" s="4" t="str">
        <v>Nkone*Tuli</v>
      </c>
      <c r="CO660" s="4" t="str">
        <v>Nkone*Tuli</v>
      </c>
      <c r="CP660" s="4" t="str">
        <v>Nkone*Tuli</v>
      </c>
      <c r="CQ660" s="4" t="str">
        <v>Nkone*Tuli</v>
      </c>
      <c r="CR660" s="4" t="str">
        <v>Nkone*Tuli</v>
      </c>
      <c r="CS660" s="4" t="str">
        <v>Nkone*Tuli</v>
      </c>
      <c r="CT660" s="4" t="str">
        <v>Nkone*Tuli</v>
      </c>
      <c r="CU660" s="4" t="str">
        <v>Nkone*Tuli</v>
      </c>
      <c r="CV660" s="4" t="str">
        <v>Nkone*Tuli</v>
      </c>
      <c r="CW660" s="4" t="str">
        <v>Nkone*Tuli</v>
      </c>
      <c r="CX660" s="4" t="str">
        <v>Nkone*Tuli</v>
      </c>
      <c r="CY660" s="4" t="str">
        <v>Nkone*Tuli</v>
      </c>
      <c r="CZ660" s="4" t="str">
        <v>Nkone*Tuli</v>
      </c>
      <c r="DA660" s="4" t="str">
        <v>Nkone*Tuli</v>
      </c>
    </row>
    <row r="661" spans="1:105" x14ac:dyDescent="0.35">
      <c r="A661" s="4" t="s">
        <v>1603</v>
      </c>
      <c r="B661" s="4" t="s">
        <v>1602</v>
      </c>
      <c r="C661" s="4" t="s">
        <v>3175</v>
      </c>
      <c r="AS661" s="4" t="str">
        <v>Norwegian landrace x Local Tanzania cross breed</v>
      </c>
      <c r="AT661" s="4" t="str">
        <v>Norwegian landrace x Local Tanzania cross breed</v>
      </c>
      <c r="AU661" s="4" t="str">
        <v>Norwegian landrace x Local Tanzania cross breed</v>
      </c>
      <c r="AV661" s="4" t="str">
        <v>Norwegian landrace x Local Tanzania cross breed</v>
      </c>
      <c r="AW661" s="4" t="str">
        <v>Norwegian landrace x Local Tanzania cross breed</v>
      </c>
      <c r="AX661" s="4" t="str">
        <v>Norwegian landrace x Local Tanzania cross breed</v>
      </c>
      <c r="AY661" s="4" t="str">
        <v>Norwegian landrace x Local Tanzania cross breed</v>
      </c>
      <c r="AZ661" s="4" t="str">
        <v>Norwegian landrace x Local Tanzania cross breed</v>
      </c>
      <c r="BA661" s="4" t="str">
        <v>Norwegian landrace x Local Tanzania cross breed</v>
      </c>
      <c r="BB661" s="4" t="str">
        <v>Norwegian landrace x Local Tanzania cross breed</v>
      </c>
      <c r="BC661" s="4" t="str">
        <v>Norwegian landrace x Local Tanzania cross breed</v>
      </c>
      <c r="BD661" s="4" t="str">
        <v>Norwegian landrace x Local Tanzania cross breed</v>
      </c>
      <c r="BE661" s="4" t="str">
        <v>Norwegian landrace x Local Tanzania cross breed</v>
      </c>
      <c r="BF661" s="4" t="str">
        <v>Norwegian landrace x Local Tanzania cross breed</v>
      </c>
      <c r="BG661" s="4" t="str">
        <v>Norwegian landrace x Local Tanzania cross breed</v>
      </c>
      <c r="BH661" s="4" t="str">
        <v>Norwegian landrace x Local Tanzania cross breed</v>
      </c>
      <c r="BI661" s="4" t="str">
        <v>Norwegian landrace x Local Tanzania cross breed</v>
      </c>
      <c r="BJ661" s="4" t="str">
        <v>Norwegian landrace x Local Tanzania cross breed</v>
      </c>
      <c r="BK661" s="4" t="str">
        <v>Norwegian landrace x Local Tanzania cross breed</v>
      </c>
      <c r="BL661" s="4" t="str">
        <v>Norwegian landrace x Local Tanzania cross breed</v>
      </c>
      <c r="BM661" s="4" t="str">
        <v>Norwegian landrace x Local Tanzania cross breed</v>
      </c>
      <c r="BN661" s="4" t="str">
        <v>Norwegian landrace x Local Tanzania cross breed</v>
      </c>
      <c r="BO661" s="4" t="str">
        <v>Norwegian landrace x Local Tanzania cross breed</v>
      </c>
      <c r="BP661" s="4" t="str">
        <v>Norwegian landrace x Local Tanzania cross breed</v>
      </c>
      <c r="BQ661" s="4" t="str">
        <v>Norwegian landrace x Local Tanzania cross breed</v>
      </c>
      <c r="BR661" s="4" t="str">
        <v>Norwegian landrace x Local Tanzania cross breed</v>
      </c>
      <c r="BS661" s="4" t="str">
        <v>Norwegian landrace x Local Tanzania cross breed</v>
      </c>
      <c r="BT661" s="4" t="str">
        <v>Norwegian landrace x Local Tanzania cross breed</v>
      </c>
      <c r="BU661" s="4" t="str">
        <v>Norwegian landrace x Local Tanzania cross breed</v>
      </c>
      <c r="BV661" s="4" t="str">
        <v>Norwegian landrace x Local Tanzania cross breed</v>
      </c>
      <c r="BX661" s="4" t="str">
        <v>Norteno</v>
      </c>
      <c r="BY661" s="4" t="str">
        <v>Norteno</v>
      </c>
      <c r="BZ661" s="4" t="str">
        <v>Norteno</v>
      </c>
      <c r="CA661" s="4" t="str">
        <v>Norteno</v>
      </c>
      <c r="CB661" s="4" t="str">
        <v>Norteno</v>
      </c>
      <c r="CC661" s="4" t="str">
        <v>Norteno</v>
      </c>
      <c r="CD661" s="4" t="str">
        <v>Norteno</v>
      </c>
      <c r="CE661" s="4" t="str">
        <v>Norteno</v>
      </c>
      <c r="CF661" s="4" t="str">
        <v>Norteno</v>
      </c>
      <c r="CG661" s="4" t="str">
        <v>Norteno</v>
      </c>
      <c r="CH661" s="4" t="str">
        <v>Norteno</v>
      </c>
      <c r="CI661" s="4" t="str">
        <v>Norteno</v>
      </c>
      <c r="CJ661" s="4" t="str">
        <v>Norteno</v>
      </c>
      <c r="CK661" s="4" t="str">
        <v>Norteno</v>
      </c>
      <c r="CL661" s="4" t="str">
        <v>Norteno</v>
      </c>
      <c r="CM661" s="4" t="str">
        <v>Norteno</v>
      </c>
      <c r="CN661" s="4" t="str">
        <v>Norteno</v>
      </c>
      <c r="CO661" s="4" t="str">
        <v>Norteno</v>
      </c>
      <c r="CP661" s="4" t="str">
        <v>Norteno</v>
      </c>
      <c r="CQ661" s="4" t="str">
        <v>Norteno</v>
      </c>
      <c r="CR661" s="4" t="str">
        <v>Norteno</v>
      </c>
      <c r="CS661" s="4" t="str">
        <v>Norteno</v>
      </c>
      <c r="CT661" s="4" t="str">
        <v>Norteno</v>
      </c>
      <c r="CU661" s="4" t="str">
        <v>Norteno</v>
      </c>
      <c r="CV661" s="4" t="str">
        <v>Norteno</v>
      </c>
      <c r="CW661" s="4" t="str">
        <v>Norteno</v>
      </c>
      <c r="CX661" s="4" t="str">
        <v>Norteno</v>
      </c>
      <c r="CY661" s="4" t="str">
        <v>Norteno</v>
      </c>
      <c r="CZ661" s="4" t="str">
        <v>Norteno</v>
      </c>
      <c r="DA661" s="4" t="str">
        <v>Norteno</v>
      </c>
    </row>
    <row r="662" spans="1:105" x14ac:dyDescent="0.35">
      <c r="A662" s="4" t="s">
        <v>1603</v>
      </c>
      <c r="B662" s="4" t="s">
        <v>1602</v>
      </c>
      <c r="C662" s="4" t="s">
        <v>3176</v>
      </c>
      <c r="AS662" s="4" t="str">
        <v>Norwegian x Saanen x Tanzania local</v>
      </c>
      <c r="AT662" s="4" t="str">
        <v>Norwegian x Saanen x Tanzania local</v>
      </c>
      <c r="AU662" s="4" t="str">
        <v>Norwegian x Saanen x Tanzania local</v>
      </c>
      <c r="AV662" s="4" t="str">
        <v>Norwegian x Saanen x Tanzania local</v>
      </c>
      <c r="AW662" s="4" t="str">
        <v>Norwegian x Saanen x Tanzania local</v>
      </c>
      <c r="AX662" s="4" t="str">
        <v>Norwegian x Saanen x Tanzania local</v>
      </c>
      <c r="AY662" s="4" t="str">
        <v>Norwegian x Saanen x Tanzania local</v>
      </c>
      <c r="AZ662" s="4" t="str">
        <v>Norwegian x Saanen x Tanzania local</v>
      </c>
      <c r="BA662" s="4" t="str">
        <v>Norwegian x Saanen x Tanzania local</v>
      </c>
      <c r="BB662" s="4" t="str">
        <v>Norwegian x Saanen x Tanzania local</v>
      </c>
      <c r="BC662" s="4" t="str">
        <v>Norwegian x Saanen x Tanzania local</v>
      </c>
      <c r="BD662" s="4" t="str">
        <v>Norwegian x Saanen x Tanzania local</v>
      </c>
      <c r="BE662" s="4" t="str">
        <v>Norwegian x Saanen x Tanzania local</v>
      </c>
      <c r="BF662" s="4" t="str">
        <v>Norwegian x Saanen x Tanzania local</v>
      </c>
      <c r="BG662" s="4" t="str">
        <v>Norwegian x Saanen x Tanzania local</v>
      </c>
      <c r="BH662" s="4" t="str">
        <v>Norwegian x Saanen x Tanzania local</v>
      </c>
      <c r="BI662" s="4" t="str">
        <v>Norwegian x Saanen x Tanzania local</v>
      </c>
      <c r="BJ662" s="4" t="str">
        <v>Norwegian x Saanen x Tanzania local</v>
      </c>
      <c r="BK662" s="4" t="str">
        <v>Norwegian x Saanen x Tanzania local</v>
      </c>
      <c r="BL662" s="4" t="str">
        <v>Norwegian x Saanen x Tanzania local</v>
      </c>
      <c r="BM662" s="4" t="str">
        <v>Norwegian x Saanen x Tanzania local</v>
      </c>
      <c r="BN662" s="4" t="str">
        <v>Norwegian x Saanen x Tanzania local</v>
      </c>
      <c r="BO662" s="4" t="str">
        <v>Norwegian x Saanen x Tanzania local</v>
      </c>
      <c r="BP662" s="4" t="str">
        <v>Norwegian x Saanen x Tanzania local</v>
      </c>
      <c r="BQ662" s="4" t="str">
        <v>Norwegian x Saanen x Tanzania local</v>
      </c>
      <c r="BR662" s="4" t="str">
        <v>Norwegian x Saanen x Tanzania local</v>
      </c>
      <c r="BS662" s="4" t="str">
        <v>Norwegian x Saanen x Tanzania local</v>
      </c>
      <c r="BT662" s="4" t="str">
        <v>Norwegian x Saanen x Tanzania local</v>
      </c>
      <c r="BU662" s="4" t="str">
        <v>Norwegian x Saanen x Tanzania local</v>
      </c>
      <c r="BV662" s="4" t="str">
        <v>Norwegian x Saanen x Tanzania local</v>
      </c>
      <c r="BX662" s="4" t="str">
        <v>Norwegian landrace x Local Tanzania cross breed</v>
      </c>
      <c r="BY662" s="4" t="str">
        <v>Norwegian landrace x Local Tanzania cross breed</v>
      </c>
      <c r="BZ662" s="4" t="str">
        <v>Norwegian landrace x Local Tanzania cross breed</v>
      </c>
      <c r="CA662" s="4" t="str">
        <v>Norwegian landrace x Local Tanzania cross breed</v>
      </c>
      <c r="CB662" s="4" t="str">
        <v>Norwegian landrace x Local Tanzania cross breed</v>
      </c>
      <c r="CC662" s="4" t="str">
        <v>Norwegian landrace x Local Tanzania cross breed</v>
      </c>
      <c r="CD662" s="4" t="str">
        <v>Norwegian landrace x Local Tanzania cross breed</v>
      </c>
      <c r="CE662" s="4" t="str">
        <v>Norwegian landrace x Local Tanzania cross breed</v>
      </c>
      <c r="CF662" s="4" t="str">
        <v>Norwegian landrace x Local Tanzania cross breed</v>
      </c>
      <c r="CG662" s="4" t="str">
        <v>Norwegian landrace x Local Tanzania cross breed</v>
      </c>
      <c r="CH662" s="4" t="str">
        <v>Norwegian landrace x Local Tanzania cross breed</v>
      </c>
      <c r="CI662" s="4" t="str">
        <v>Norwegian landrace x Local Tanzania cross breed</v>
      </c>
      <c r="CJ662" s="4" t="str">
        <v>Norwegian landrace x Local Tanzania cross breed</v>
      </c>
      <c r="CK662" s="4" t="str">
        <v>Norwegian landrace x Local Tanzania cross breed</v>
      </c>
      <c r="CL662" s="4" t="str">
        <v>Norwegian landrace x Local Tanzania cross breed</v>
      </c>
      <c r="CM662" s="4" t="str">
        <v>Norwegian landrace x Local Tanzania cross breed</v>
      </c>
      <c r="CN662" s="4" t="str">
        <v>Norwegian landrace x Local Tanzania cross breed</v>
      </c>
      <c r="CO662" s="4" t="str">
        <v>Norwegian landrace x Local Tanzania cross breed</v>
      </c>
      <c r="CP662" s="4" t="str">
        <v>Norwegian landrace x Local Tanzania cross breed</v>
      </c>
      <c r="CQ662" s="4" t="str">
        <v>Norwegian landrace x Local Tanzania cross breed</v>
      </c>
      <c r="CR662" s="4" t="str">
        <v>Norwegian landrace x Local Tanzania cross breed</v>
      </c>
      <c r="CS662" s="4" t="str">
        <v>Norwegian landrace x Local Tanzania cross breed</v>
      </c>
      <c r="CT662" s="4" t="str">
        <v>Norwegian landrace x Local Tanzania cross breed</v>
      </c>
      <c r="CU662" s="4" t="str">
        <v>Norwegian landrace x Local Tanzania cross breed</v>
      </c>
      <c r="CV662" s="4" t="str">
        <v>Norwegian landrace x Local Tanzania cross breed</v>
      </c>
      <c r="CW662" s="4" t="str">
        <v>Norwegian landrace x Local Tanzania cross breed</v>
      </c>
      <c r="CX662" s="4" t="str">
        <v>Norwegian landrace x Local Tanzania cross breed</v>
      </c>
      <c r="CY662" s="4" t="str">
        <v>Norwegian landrace x Local Tanzania cross breed</v>
      </c>
      <c r="CZ662" s="4" t="str">
        <v>Norwegian landrace x Local Tanzania cross breed</v>
      </c>
      <c r="DA662" s="4" t="str">
        <v>Norwegian landrace x Local Tanzania cross breed</v>
      </c>
    </row>
    <row r="663" spans="1:105" x14ac:dyDescent="0.35">
      <c r="A663" s="4" t="s">
        <v>1603</v>
      </c>
      <c r="B663" s="4" t="s">
        <v>1602</v>
      </c>
      <c r="C663" s="4" t="s">
        <v>3177</v>
      </c>
      <c r="AS663" s="4" t="str">
        <v>Nsasagatebo</v>
      </c>
      <c r="AT663" s="4" t="str">
        <v>Nsasagatebo</v>
      </c>
      <c r="AU663" s="4" t="str">
        <v>Nsasagatebo</v>
      </c>
      <c r="AV663" s="4" t="str">
        <v>Nsasagatebo</v>
      </c>
      <c r="AW663" s="4" t="str">
        <v>Nsasagatebo</v>
      </c>
      <c r="AX663" s="4" t="str">
        <v>Nsasagatebo</v>
      </c>
      <c r="AY663" s="4" t="str">
        <v>Nsasagatebo</v>
      </c>
      <c r="AZ663" s="4" t="str">
        <v>Nsasagatebo</v>
      </c>
      <c r="BA663" s="4" t="str">
        <v>Nsasagatebo</v>
      </c>
      <c r="BB663" s="4" t="str">
        <v>Nsasagatebo</v>
      </c>
      <c r="BC663" s="4" t="str">
        <v>Nsasagatebo</v>
      </c>
      <c r="BD663" s="4" t="str">
        <v>Nsasagatebo</v>
      </c>
      <c r="BE663" s="4" t="str">
        <v>Nsasagatebo</v>
      </c>
      <c r="BF663" s="4" t="str">
        <v>Nsasagatebo</v>
      </c>
      <c r="BG663" s="4" t="str">
        <v>Nsasagatebo</v>
      </c>
      <c r="BH663" s="4" t="str">
        <v>Nsasagatebo</v>
      </c>
      <c r="BI663" s="4" t="str">
        <v>Nsasagatebo</v>
      </c>
      <c r="BJ663" s="4" t="str">
        <v>Nsasagatebo</v>
      </c>
      <c r="BK663" s="4" t="str">
        <v>Nsasagatebo</v>
      </c>
      <c r="BL663" s="4" t="str">
        <v>Nsasagatebo</v>
      </c>
      <c r="BM663" s="4" t="str">
        <v>Nsasagatebo</v>
      </c>
      <c r="BN663" s="4" t="str">
        <v>Nsasagatebo</v>
      </c>
      <c r="BO663" s="4" t="str">
        <v>Nsasagatebo</v>
      </c>
      <c r="BP663" s="4" t="str">
        <v>Nsasagatebo</v>
      </c>
      <c r="BQ663" s="4" t="str">
        <v>Nsasagatebo</v>
      </c>
      <c r="BR663" s="4" t="str">
        <v>Nsasagatebo</v>
      </c>
      <c r="BS663" s="4" t="str">
        <v>Nsasagatebo</v>
      </c>
      <c r="BT663" s="4" t="str">
        <v>Nsasagatebo</v>
      </c>
      <c r="BU663" s="4" t="str">
        <v>Nsasagatebo</v>
      </c>
      <c r="BV663" s="4" t="str">
        <v>Nsasagatebo</v>
      </c>
      <c r="BX663" s="4" t="str">
        <v>Norwegian x Saanen x Tanzania local</v>
      </c>
      <c r="BY663" s="4" t="str">
        <v>Norwegian x Saanen x Tanzania local</v>
      </c>
      <c r="BZ663" s="4" t="str">
        <v>Norwegian x Saanen x Tanzania local</v>
      </c>
      <c r="CA663" s="4" t="str">
        <v>Norwegian x Saanen x Tanzania local</v>
      </c>
      <c r="CB663" s="4" t="str">
        <v>Norwegian x Saanen x Tanzania local</v>
      </c>
      <c r="CC663" s="4" t="str">
        <v>Norwegian x Saanen x Tanzania local</v>
      </c>
      <c r="CD663" s="4" t="str">
        <v>Norwegian x Saanen x Tanzania local</v>
      </c>
      <c r="CE663" s="4" t="str">
        <v>Norwegian x Saanen x Tanzania local</v>
      </c>
      <c r="CF663" s="4" t="str">
        <v>Norwegian x Saanen x Tanzania local</v>
      </c>
      <c r="CG663" s="4" t="str">
        <v>Norwegian x Saanen x Tanzania local</v>
      </c>
      <c r="CH663" s="4" t="str">
        <v>Norwegian x Saanen x Tanzania local</v>
      </c>
      <c r="CI663" s="4" t="str">
        <v>Norwegian x Saanen x Tanzania local</v>
      </c>
      <c r="CJ663" s="4" t="str">
        <v>Norwegian x Saanen x Tanzania local</v>
      </c>
      <c r="CK663" s="4" t="str">
        <v>Norwegian x Saanen x Tanzania local</v>
      </c>
      <c r="CL663" s="4" t="str">
        <v>Norwegian x Saanen x Tanzania local</v>
      </c>
      <c r="CM663" s="4" t="str">
        <v>Norwegian x Saanen x Tanzania local</v>
      </c>
      <c r="CN663" s="4" t="str">
        <v>Norwegian x Saanen x Tanzania local</v>
      </c>
      <c r="CO663" s="4" t="str">
        <v>Norwegian x Saanen x Tanzania local</v>
      </c>
      <c r="CP663" s="4" t="str">
        <v>Norwegian x Saanen x Tanzania local</v>
      </c>
      <c r="CQ663" s="4" t="str">
        <v>Norwegian x Saanen x Tanzania local</v>
      </c>
      <c r="CR663" s="4" t="str">
        <v>Norwegian x Saanen x Tanzania local</v>
      </c>
      <c r="CS663" s="4" t="str">
        <v>Norwegian x Saanen x Tanzania local</v>
      </c>
      <c r="CT663" s="4" t="str">
        <v>Norwegian x Saanen x Tanzania local</v>
      </c>
      <c r="CU663" s="4" t="str">
        <v>Norwegian x Saanen x Tanzania local</v>
      </c>
      <c r="CV663" s="4" t="str">
        <v>Norwegian x Saanen x Tanzania local</v>
      </c>
      <c r="CW663" s="4" t="str">
        <v>Norwegian x Saanen x Tanzania local</v>
      </c>
      <c r="CX663" s="4" t="str">
        <v>Norwegian x Saanen x Tanzania local</v>
      </c>
      <c r="CY663" s="4" t="str">
        <v>Norwegian x Saanen x Tanzania local</v>
      </c>
      <c r="CZ663" s="4" t="str">
        <v>Norwegian x Saanen x Tanzania local</v>
      </c>
      <c r="DA663" s="4" t="str">
        <v>Norwegian x Saanen x Tanzania local</v>
      </c>
    </row>
    <row r="664" spans="1:105" x14ac:dyDescent="0.35">
      <c r="A664" s="4" t="s">
        <v>1603</v>
      </c>
      <c r="B664" s="4" t="s">
        <v>1602</v>
      </c>
      <c r="C664" s="4" t="s">
        <v>3178</v>
      </c>
      <c r="AS664" s="4" t="str">
        <v>NSCM 41</v>
      </c>
      <c r="AT664" s="4" t="str">
        <v>NSCM 41</v>
      </c>
      <c r="AU664" s="4" t="str">
        <v>NSCM 41</v>
      </c>
      <c r="AV664" s="4" t="str">
        <v>NSCM 41</v>
      </c>
      <c r="AW664" s="4" t="str">
        <v>NSCM 41</v>
      </c>
      <c r="AX664" s="4" t="str">
        <v>NSCM 41</v>
      </c>
      <c r="AY664" s="4" t="str">
        <v>NSCM 41</v>
      </c>
      <c r="AZ664" s="4" t="str">
        <v>NSCM 41</v>
      </c>
      <c r="BA664" s="4" t="str">
        <v>NSCM 41</v>
      </c>
      <c r="BB664" s="4" t="str">
        <v>NSCM 41</v>
      </c>
      <c r="BC664" s="4" t="str">
        <v>NSCM 41</v>
      </c>
      <c r="BD664" s="4" t="str">
        <v>NSCM 41</v>
      </c>
      <c r="BE664" s="4" t="str">
        <v>NSCM 41</v>
      </c>
      <c r="BF664" s="4" t="str">
        <v>NSCM 41</v>
      </c>
      <c r="BG664" s="4" t="str">
        <v>NSCM 41</v>
      </c>
      <c r="BH664" s="4" t="str">
        <v>NSCM 41</v>
      </c>
      <c r="BI664" s="4" t="str">
        <v>NSCM 41</v>
      </c>
      <c r="BJ664" s="4" t="str">
        <v>NSCM 41</v>
      </c>
      <c r="BK664" s="4" t="str">
        <v>NSCM 41</v>
      </c>
      <c r="BL664" s="4" t="str">
        <v>NSCM 41</v>
      </c>
      <c r="BM664" s="4" t="str">
        <v>NSCM 41</v>
      </c>
      <c r="BN664" s="4" t="str">
        <v>NSCM 41</v>
      </c>
      <c r="BO664" s="4" t="str">
        <v>NSCM 41</v>
      </c>
      <c r="BP664" s="4" t="str">
        <v>NSCM 41</v>
      </c>
      <c r="BQ664" s="4" t="str">
        <v>NSCM 41</v>
      </c>
      <c r="BR664" s="4" t="str">
        <v>NSCM 41</v>
      </c>
      <c r="BS664" s="4" t="str">
        <v>NSCM 41</v>
      </c>
      <c r="BT664" s="4" t="str">
        <v>NSCM 41</v>
      </c>
      <c r="BU664" s="4" t="str">
        <v>NSCM 41</v>
      </c>
      <c r="BV664" s="4" t="str">
        <v>NSCM 41</v>
      </c>
      <c r="BX664" s="4" t="str">
        <v>Nsasagatebo</v>
      </c>
      <c r="BY664" s="4" t="str">
        <v>Nsasagatebo</v>
      </c>
      <c r="BZ664" s="4" t="str">
        <v>Nsasagatebo</v>
      </c>
      <c r="CA664" s="4" t="str">
        <v>Nsasagatebo</v>
      </c>
      <c r="CB664" s="4" t="str">
        <v>Nsasagatebo</v>
      </c>
      <c r="CC664" s="4" t="str">
        <v>Nsasagatebo</v>
      </c>
      <c r="CD664" s="4" t="str">
        <v>Nsasagatebo</v>
      </c>
      <c r="CE664" s="4" t="str">
        <v>Nsasagatebo</v>
      </c>
      <c r="CF664" s="4" t="str">
        <v>Nsasagatebo</v>
      </c>
      <c r="CG664" s="4" t="str">
        <v>Nsasagatebo</v>
      </c>
      <c r="CH664" s="4" t="str">
        <v>Nsasagatebo</v>
      </c>
      <c r="CI664" s="4" t="str">
        <v>Nsasagatebo</v>
      </c>
      <c r="CJ664" s="4" t="str">
        <v>Nsasagatebo</v>
      </c>
      <c r="CK664" s="4" t="str">
        <v>Nsasagatebo</v>
      </c>
      <c r="CL664" s="4" t="str">
        <v>Nsasagatebo</v>
      </c>
      <c r="CM664" s="4" t="str">
        <v>Nsasagatebo</v>
      </c>
      <c r="CN664" s="4" t="str">
        <v>Nsasagatebo</v>
      </c>
      <c r="CO664" s="4" t="str">
        <v>Nsasagatebo</v>
      </c>
      <c r="CP664" s="4" t="str">
        <v>Nsasagatebo</v>
      </c>
      <c r="CQ664" s="4" t="str">
        <v>Nsasagatebo</v>
      </c>
      <c r="CR664" s="4" t="str">
        <v>Nsasagatebo</v>
      </c>
      <c r="CS664" s="4" t="str">
        <v>Nsasagatebo</v>
      </c>
      <c r="CT664" s="4" t="str">
        <v>Nsasagatebo</v>
      </c>
      <c r="CU664" s="4" t="str">
        <v>Nsasagatebo</v>
      </c>
      <c r="CV664" s="4" t="str">
        <v>Nsasagatebo</v>
      </c>
      <c r="CW664" s="4" t="str">
        <v>Nsasagatebo</v>
      </c>
      <c r="CX664" s="4" t="str">
        <v>Nsasagatebo</v>
      </c>
      <c r="CY664" s="4" t="str">
        <v>Nsasagatebo</v>
      </c>
      <c r="CZ664" s="4" t="str">
        <v>Nsasagatebo</v>
      </c>
      <c r="DA664" s="4" t="str">
        <v>Nsasagatebo</v>
      </c>
    </row>
    <row r="665" spans="1:105" x14ac:dyDescent="0.35">
      <c r="A665" s="4" t="s">
        <v>1603</v>
      </c>
      <c r="B665" s="4" t="s">
        <v>1602</v>
      </c>
      <c r="C665" s="4" t="s">
        <v>3179</v>
      </c>
      <c r="AS665" s="4" t="str">
        <v>Nubian</v>
      </c>
      <c r="AT665" s="4" t="str">
        <v>Nubian</v>
      </c>
      <c r="AU665" s="4" t="str">
        <v>Nubian</v>
      </c>
      <c r="AV665" s="4" t="str">
        <v>Nubian</v>
      </c>
      <c r="AW665" s="4" t="str">
        <v>Nubian</v>
      </c>
      <c r="AX665" s="4" t="str">
        <v>Nubian</v>
      </c>
      <c r="AY665" s="4" t="str">
        <v>Nubian</v>
      </c>
      <c r="AZ665" s="4" t="str">
        <v>Nubian</v>
      </c>
      <c r="BA665" s="4" t="str">
        <v>Nubian</v>
      </c>
      <c r="BB665" s="4" t="str">
        <v>Nubian</v>
      </c>
      <c r="BC665" s="4" t="str">
        <v>Nubian</v>
      </c>
      <c r="BD665" s="4" t="str">
        <v>Nubian</v>
      </c>
      <c r="BE665" s="4" t="str">
        <v>Nubian</v>
      </c>
      <c r="BF665" s="4" t="str">
        <v>Nubian</v>
      </c>
      <c r="BG665" s="4" t="str">
        <v>Nubian</v>
      </c>
      <c r="BH665" s="4" t="str">
        <v>Nubian</v>
      </c>
      <c r="BI665" s="4" t="str">
        <v>Nubian</v>
      </c>
      <c r="BJ665" s="4" t="str">
        <v>Nubian</v>
      </c>
      <c r="BK665" s="4" t="str">
        <v>Nubian</v>
      </c>
      <c r="BL665" s="4" t="str">
        <v>Nubian</v>
      </c>
      <c r="BM665" s="4" t="str">
        <v>Nubian</v>
      </c>
      <c r="BN665" s="4" t="str">
        <v>Nubian</v>
      </c>
      <c r="BO665" s="4" t="str">
        <v>Nubian</v>
      </c>
      <c r="BP665" s="4" t="str">
        <v>Nubian</v>
      </c>
      <c r="BQ665" s="4" t="str">
        <v>Nubian</v>
      </c>
      <c r="BR665" s="4" t="str">
        <v>Nubian</v>
      </c>
      <c r="BS665" s="4" t="str">
        <v>Nubian</v>
      </c>
      <c r="BT665" s="4" t="str">
        <v>Nubian</v>
      </c>
      <c r="BU665" s="4" t="str">
        <v>Nubian</v>
      </c>
      <c r="BV665" s="4" t="str">
        <v>Nubian</v>
      </c>
      <c r="BX665" s="4" t="str">
        <v>NSCM 41</v>
      </c>
      <c r="BY665" s="4" t="str">
        <v>NSCM 41</v>
      </c>
      <c r="BZ665" s="4" t="str">
        <v>NSCM 41</v>
      </c>
      <c r="CA665" s="4" t="str">
        <v>NSCM 41</v>
      </c>
      <c r="CB665" s="4" t="str">
        <v>NSCM 41</v>
      </c>
      <c r="CC665" s="4" t="str">
        <v>NSCM 41</v>
      </c>
      <c r="CD665" s="4" t="str">
        <v>NSCM 41</v>
      </c>
      <c r="CE665" s="4" t="str">
        <v>NSCM 41</v>
      </c>
      <c r="CF665" s="4" t="str">
        <v>NSCM 41</v>
      </c>
      <c r="CG665" s="4" t="str">
        <v>NSCM 41</v>
      </c>
      <c r="CH665" s="4" t="str">
        <v>NSCM 41</v>
      </c>
      <c r="CI665" s="4" t="str">
        <v>NSCM 41</v>
      </c>
      <c r="CJ665" s="4" t="str">
        <v>NSCM 41</v>
      </c>
      <c r="CK665" s="4" t="str">
        <v>NSCM 41</v>
      </c>
      <c r="CL665" s="4" t="str">
        <v>NSCM 41</v>
      </c>
      <c r="CM665" s="4" t="str">
        <v>NSCM 41</v>
      </c>
      <c r="CN665" s="4" t="str">
        <v>NSCM 41</v>
      </c>
      <c r="CO665" s="4" t="str">
        <v>NSCM 41</v>
      </c>
      <c r="CP665" s="4" t="str">
        <v>NSCM 41</v>
      </c>
      <c r="CQ665" s="4" t="str">
        <v>NSCM 41</v>
      </c>
      <c r="CR665" s="4" t="str">
        <v>NSCM 41</v>
      </c>
      <c r="CS665" s="4" t="str">
        <v>NSCM 41</v>
      </c>
      <c r="CT665" s="4" t="str">
        <v>NSCM 41</v>
      </c>
      <c r="CU665" s="4" t="str">
        <v>NSCM 41</v>
      </c>
      <c r="CV665" s="4" t="str">
        <v>NSCM 41</v>
      </c>
      <c r="CW665" s="4" t="str">
        <v>NSCM 41</v>
      </c>
      <c r="CX665" s="4" t="str">
        <v>NSCM 41</v>
      </c>
      <c r="CY665" s="4" t="str">
        <v>NSCM 41</v>
      </c>
      <c r="CZ665" s="4" t="str">
        <v>NSCM 41</v>
      </c>
      <c r="DA665" s="4" t="str">
        <v>NSCM 41</v>
      </c>
    </row>
    <row r="666" spans="1:105" x14ac:dyDescent="0.35">
      <c r="A666" s="4" t="s">
        <v>1603</v>
      </c>
      <c r="B666" s="4" t="s">
        <v>1605</v>
      </c>
      <c r="C666" s="4" t="s">
        <v>3180</v>
      </c>
      <c r="AS666" s="4" t="str">
        <v>Nwakara</v>
      </c>
      <c r="AT666" s="4" t="str">
        <v>Nwakara</v>
      </c>
      <c r="AU666" s="4" t="str">
        <v>Nwakara</v>
      </c>
      <c r="AV666" s="4" t="str">
        <v>Nwakara</v>
      </c>
      <c r="AW666" s="4" t="str">
        <v>Nwakara</v>
      </c>
      <c r="AX666" s="4" t="str">
        <v>Nwakara</v>
      </c>
      <c r="AY666" s="4" t="str">
        <v>Nwakara</v>
      </c>
      <c r="AZ666" s="4" t="str">
        <v>Nwakara</v>
      </c>
      <c r="BA666" s="4" t="str">
        <v>Nwakara</v>
      </c>
      <c r="BB666" s="4" t="str">
        <v>Nwakara</v>
      </c>
      <c r="BC666" s="4" t="str">
        <v>Nwakara</v>
      </c>
      <c r="BD666" s="4" t="str">
        <v>Nwakara</v>
      </c>
      <c r="BE666" s="4" t="str">
        <v>Nwakara</v>
      </c>
      <c r="BF666" s="4" t="str">
        <v>Nwakara</v>
      </c>
      <c r="BG666" s="4" t="str">
        <v>Nwakara</v>
      </c>
      <c r="BH666" s="4" t="str">
        <v>Nwakara</v>
      </c>
      <c r="BI666" s="4" t="str">
        <v>Nwakara</v>
      </c>
      <c r="BJ666" s="4" t="str">
        <v>Nwakara</v>
      </c>
      <c r="BK666" s="4" t="str">
        <v>Nwakara</v>
      </c>
      <c r="BL666" s="4" t="str">
        <v>Nwakara</v>
      </c>
      <c r="BM666" s="4" t="str">
        <v>Nwakara</v>
      </c>
      <c r="BN666" s="4" t="str">
        <v>Nwakara</v>
      </c>
      <c r="BO666" s="4" t="str">
        <v>Nwakara</v>
      </c>
      <c r="BP666" s="4" t="str">
        <v>Nwakara</v>
      </c>
      <c r="BQ666" s="4" t="str">
        <v>Nwakara</v>
      </c>
      <c r="BR666" s="4" t="str">
        <v>Nwakara</v>
      </c>
      <c r="BS666" s="4" t="str">
        <v>Nwakara</v>
      </c>
      <c r="BT666" s="4" t="str">
        <v>Nwakara</v>
      </c>
      <c r="BU666" s="4" t="str">
        <v>Nwakara</v>
      </c>
      <c r="BV666" s="4" t="str">
        <v>Nwakara</v>
      </c>
      <c r="BX666" s="4" t="str">
        <v>Nubian</v>
      </c>
      <c r="BY666" s="4" t="str">
        <v>Nubian</v>
      </c>
      <c r="BZ666" s="4" t="str">
        <v>Nubian</v>
      </c>
      <c r="CA666" s="4" t="str">
        <v>Nubian</v>
      </c>
      <c r="CB666" s="4" t="str">
        <v>Nubian</v>
      </c>
      <c r="CC666" s="4" t="str">
        <v>Nubian</v>
      </c>
      <c r="CD666" s="4" t="str">
        <v>Nubian</v>
      </c>
      <c r="CE666" s="4" t="str">
        <v>Nubian</v>
      </c>
      <c r="CF666" s="4" t="str">
        <v>Nubian</v>
      </c>
      <c r="CG666" s="4" t="str">
        <v>Nubian</v>
      </c>
      <c r="CH666" s="4" t="str">
        <v>Nubian</v>
      </c>
      <c r="CI666" s="4" t="str">
        <v>Nubian</v>
      </c>
      <c r="CJ666" s="4" t="str">
        <v>Nubian</v>
      </c>
      <c r="CK666" s="4" t="str">
        <v>Nubian</v>
      </c>
      <c r="CL666" s="4" t="str">
        <v>Nubian</v>
      </c>
      <c r="CM666" s="4" t="str">
        <v>Nubian</v>
      </c>
      <c r="CN666" s="4" t="str">
        <v>Nubian</v>
      </c>
      <c r="CO666" s="4" t="str">
        <v>Nubian</v>
      </c>
      <c r="CP666" s="4" t="str">
        <v>Nubian</v>
      </c>
      <c r="CQ666" s="4" t="str">
        <v>Nubian</v>
      </c>
      <c r="CR666" s="4" t="str">
        <v>Nubian</v>
      </c>
      <c r="CS666" s="4" t="str">
        <v>Nubian</v>
      </c>
      <c r="CT666" s="4" t="str">
        <v>Nubian</v>
      </c>
      <c r="CU666" s="4" t="str">
        <v>Nubian</v>
      </c>
      <c r="CV666" s="4" t="str">
        <v>Nubian</v>
      </c>
      <c r="CW666" s="4" t="str">
        <v>Nubian</v>
      </c>
      <c r="CX666" s="4" t="str">
        <v>Nubian</v>
      </c>
      <c r="CY666" s="4" t="str">
        <v>Nubian</v>
      </c>
      <c r="CZ666" s="4" t="str">
        <v>Nubian</v>
      </c>
      <c r="DA666" s="4" t="str">
        <v>Nubian</v>
      </c>
    </row>
    <row r="667" spans="1:105" x14ac:dyDescent="0.35">
      <c r="A667" s="4" t="s">
        <v>1603</v>
      </c>
      <c r="B667" s="4" t="s">
        <v>1602</v>
      </c>
      <c r="C667" s="4" t="s">
        <v>3181</v>
      </c>
      <c r="AS667" s="4" t="str">
        <v>Nwopoko</v>
      </c>
      <c r="AT667" s="4" t="str">
        <v>Nwopoko</v>
      </c>
      <c r="AU667" s="4" t="str">
        <v>Nwopoko</v>
      </c>
      <c r="AV667" s="4" t="str">
        <v>Nwopoko</v>
      </c>
      <c r="AW667" s="4" t="str">
        <v>Nwopoko</v>
      </c>
      <c r="AX667" s="4" t="str">
        <v>Nwopoko</v>
      </c>
      <c r="AY667" s="4" t="str">
        <v>Nwopoko</v>
      </c>
      <c r="AZ667" s="4" t="str">
        <v>Nwopoko</v>
      </c>
      <c r="BA667" s="4" t="str">
        <v>Nwopoko</v>
      </c>
      <c r="BB667" s="4" t="str">
        <v>Nwopoko</v>
      </c>
      <c r="BC667" s="4" t="str">
        <v>Nwopoko</v>
      </c>
      <c r="BD667" s="4" t="str">
        <v>Nwopoko</v>
      </c>
      <c r="BE667" s="4" t="str">
        <v>Nwopoko</v>
      </c>
      <c r="BF667" s="4" t="str">
        <v>Nwopoko</v>
      </c>
      <c r="BG667" s="4" t="str">
        <v>Nwopoko</v>
      </c>
      <c r="BH667" s="4" t="str">
        <v>Nwopoko</v>
      </c>
      <c r="BI667" s="4" t="str">
        <v>Nwopoko</v>
      </c>
      <c r="BJ667" s="4" t="str">
        <v>Nwopoko</v>
      </c>
      <c r="BK667" s="4" t="str">
        <v>Nwopoko</v>
      </c>
      <c r="BL667" s="4" t="str">
        <v>Nwopoko</v>
      </c>
      <c r="BM667" s="4" t="str">
        <v>Nwopoko</v>
      </c>
      <c r="BN667" s="4" t="str">
        <v>Nwopoko</v>
      </c>
      <c r="BO667" s="4" t="str">
        <v>Nwopoko</v>
      </c>
      <c r="BP667" s="4" t="str">
        <v>Nwopoko</v>
      </c>
      <c r="BQ667" s="4" t="str">
        <v>Nwopoko</v>
      </c>
      <c r="BR667" s="4" t="str">
        <v>Nwopoko</v>
      </c>
      <c r="BS667" s="4" t="str">
        <v>Nwopoko</v>
      </c>
      <c r="BT667" s="4" t="str">
        <v>Nwopoko</v>
      </c>
      <c r="BU667" s="4" t="str">
        <v>Nwopoko</v>
      </c>
      <c r="BV667" s="4" t="str">
        <v>Nwopoko</v>
      </c>
      <c r="BX667" s="4" t="str">
        <v>Nwakara</v>
      </c>
      <c r="BY667" s="4" t="str">
        <v>Nwakara</v>
      </c>
      <c r="BZ667" s="4" t="str">
        <v>Nwakara</v>
      </c>
      <c r="CA667" s="4" t="str">
        <v>Nwakara</v>
      </c>
      <c r="CB667" s="4" t="str">
        <v>Nwakara</v>
      </c>
      <c r="CC667" s="4" t="str">
        <v>Nwakara</v>
      </c>
      <c r="CD667" s="4" t="str">
        <v>Nwakara</v>
      </c>
      <c r="CE667" s="4" t="str">
        <v>Nwakara</v>
      </c>
      <c r="CF667" s="4" t="str">
        <v>Nwakara</v>
      </c>
      <c r="CG667" s="4" t="str">
        <v>Nwakara</v>
      </c>
      <c r="CH667" s="4" t="str">
        <v>Nwakara</v>
      </c>
      <c r="CI667" s="4" t="str">
        <v>Nwakara</v>
      </c>
      <c r="CJ667" s="4" t="str">
        <v>Nwakara</v>
      </c>
      <c r="CK667" s="4" t="str">
        <v>Nwakara</v>
      </c>
      <c r="CL667" s="4" t="str">
        <v>Nwakara</v>
      </c>
      <c r="CM667" s="4" t="str">
        <v>Nwakara</v>
      </c>
      <c r="CN667" s="4" t="str">
        <v>Nwakara</v>
      </c>
      <c r="CO667" s="4" t="str">
        <v>Nwakara</v>
      </c>
      <c r="CP667" s="4" t="str">
        <v>Nwakara</v>
      </c>
      <c r="CQ667" s="4" t="str">
        <v>Nwakara</v>
      </c>
      <c r="CR667" s="4" t="str">
        <v>Nwakara</v>
      </c>
      <c r="CS667" s="4" t="str">
        <v>Nwakara</v>
      </c>
      <c r="CT667" s="4" t="str">
        <v>Nwakara</v>
      </c>
      <c r="CU667" s="4" t="str">
        <v>Nwakara</v>
      </c>
      <c r="CV667" s="4" t="str">
        <v>Nwakara</v>
      </c>
      <c r="CW667" s="4" t="str">
        <v>Nwakara</v>
      </c>
      <c r="CX667" s="4" t="str">
        <v>Nwakara</v>
      </c>
      <c r="CY667" s="4" t="str">
        <v>Nwakara</v>
      </c>
      <c r="CZ667" s="4" t="str">
        <v>Nwakara</v>
      </c>
      <c r="DA667" s="4" t="str">
        <v>Nwakara</v>
      </c>
    </row>
    <row r="668" spans="1:105" x14ac:dyDescent="0.35">
      <c r="A668" s="4" t="s">
        <v>1603</v>
      </c>
      <c r="B668" s="4" t="s">
        <v>1602</v>
      </c>
      <c r="C668" s="4" t="s">
        <v>3182</v>
      </c>
      <c r="AS668" s="4" t="str">
        <v>Nyamula</v>
      </c>
      <c r="AT668" s="4" t="str">
        <v>Nyamula</v>
      </c>
      <c r="AU668" s="4" t="str">
        <v>Nyamula</v>
      </c>
      <c r="AV668" s="4" t="str">
        <v>Nyamula</v>
      </c>
      <c r="AW668" s="4" t="str">
        <v>Nyamula</v>
      </c>
      <c r="AX668" s="4" t="str">
        <v>Nyamula</v>
      </c>
      <c r="AY668" s="4" t="str">
        <v>Nyamula</v>
      </c>
      <c r="AZ668" s="4" t="str">
        <v>Nyamula</v>
      </c>
      <c r="BA668" s="4" t="str">
        <v>Nyamula</v>
      </c>
      <c r="BB668" s="4" t="str">
        <v>Nyamula</v>
      </c>
      <c r="BC668" s="4" t="str">
        <v>Nyamula</v>
      </c>
      <c r="BD668" s="4" t="str">
        <v>Nyamula</v>
      </c>
      <c r="BE668" s="4" t="str">
        <v>Nyamula</v>
      </c>
      <c r="BF668" s="4" t="str">
        <v>Nyamula</v>
      </c>
      <c r="BG668" s="4" t="str">
        <v>Nyamula</v>
      </c>
      <c r="BH668" s="4" t="str">
        <v>Nyamula</v>
      </c>
      <c r="BI668" s="4" t="str">
        <v>Nyamula</v>
      </c>
      <c r="BJ668" s="4" t="str">
        <v>Nyamula</v>
      </c>
      <c r="BK668" s="4" t="str">
        <v>Nyamula</v>
      </c>
      <c r="BL668" s="4" t="str">
        <v>Nyamula</v>
      </c>
      <c r="BM668" s="4" t="str">
        <v>Nyamula</v>
      </c>
      <c r="BN668" s="4" t="str">
        <v>Nyamula</v>
      </c>
      <c r="BO668" s="4" t="str">
        <v>Nyamula</v>
      </c>
      <c r="BP668" s="4" t="str">
        <v>Nyamula</v>
      </c>
      <c r="BQ668" s="4" t="str">
        <v>Nyamula</v>
      </c>
      <c r="BR668" s="4" t="str">
        <v>Nyamula</v>
      </c>
      <c r="BS668" s="4" t="str">
        <v>Nyamula</v>
      </c>
      <c r="BT668" s="4" t="str">
        <v>Nyamula</v>
      </c>
      <c r="BU668" s="4" t="str">
        <v>Nyamula</v>
      </c>
      <c r="BV668" s="4" t="str">
        <v>Nyamula</v>
      </c>
      <c r="BX668" s="4" t="str">
        <v>Nwopoko</v>
      </c>
      <c r="BY668" s="4" t="str">
        <v>Nwopoko</v>
      </c>
      <c r="BZ668" s="4" t="str">
        <v>Nwopoko</v>
      </c>
      <c r="CA668" s="4" t="str">
        <v>Nwopoko</v>
      </c>
      <c r="CB668" s="4" t="str">
        <v>Nwopoko</v>
      </c>
      <c r="CC668" s="4" t="str">
        <v>Nwopoko</v>
      </c>
      <c r="CD668" s="4" t="str">
        <v>Nwopoko</v>
      </c>
      <c r="CE668" s="4" t="str">
        <v>Nwopoko</v>
      </c>
      <c r="CF668" s="4" t="str">
        <v>Nwopoko</v>
      </c>
      <c r="CG668" s="4" t="str">
        <v>Nwopoko</v>
      </c>
      <c r="CH668" s="4" t="str">
        <v>Nwopoko</v>
      </c>
      <c r="CI668" s="4" t="str">
        <v>Nwopoko</v>
      </c>
      <c r="CJ668" s="4" t="str">
        <v>Nwopoko</v>
      </c>
      <c r="CK668" s="4" t="str">
        <v>Nwopoko</v>
      </c>
      <c r="CL668" s="4" t="str">
        <v>Nwopoko</v>
      </c>
      <c r="CM668" s="4" t="str">
        <v>Nwopoko</v>
      </c>
      <c r="CN668" s="4" t="str">
        <v>Nwopoko</v>
      </c>
      <c r="CO668" s="4" t="str">
        <v>Nwopoko</v>
      </c>
      <c r="CP668" s="4" t="str">
        <v>Nwopoko</v>
      </c>
      <c r="CQ668" s="4" t="str">
        <v>Nwopoko</v>
      </c>
      <c r="CR668" s="4" t="str">
        <v>Nwopoko</v>
      </c>
      <c r="CS668" s="4" t="str">
        <v>Nwopoko</v>
      </c>
      <c r="CT668" s="4" t="str">
        <v>Nwopoko</v>
      </c>
      <c r="CU668" s="4" t="str">
        <v>Nwopoko</v>
      </c>
      <c r="CV668" s="4" t="str">
        <v>Nwopoko</v>
      </c>
      <c r="CW668" s="4" t="str">
        <v>Nwopoko</v>
      </c>
      <c r="CX668" s="4" t="str">
        <v>Nwopoko</v>
      </c>
      <c r="CY668" s="4" t="str">
        <v>Nwopoko</v>
      </c>
      <c r="CZ668" s="4" t="str">
        <v>Nwopoko</v>
      </c>
      <c r="DA668" s="4" t="str">
        <v>Nwopoko</v>
      </c>
    </row>
    <row r="669" spans="1:105" x14ac:dyDescent="0.35">
      <c r="A669" s="4" t="s">
        <v>1603</v>
      </c>
      <c r="B669" s="4" t="s">
        <v>1602</v>
      </c>
      <c r="C669" s="4" t="s">
        <v>3183</v>
      </c>
      <c r="AS669" s="4" t="str">
        <v>Nyayo</v>
      </c>
      <c r="AT669" s="4" t="str">
        <v>Nyayo</v>
      </c>
      <c r="AU669" s="4" t="str">
        <v>Nyayo</v>
      </c>
      <c r="AV669" s="4" t="str">
        <v>Nyayo</v>
      </c>
      <c r="AW669" s="4" t="str">
        <v>Nyayo</v>
      </c>
      <c r="AX669" s="4" t="str">
        <v>Nyayo</v>
      </c>
      <c r="AY669" s="4" t="str">
        <v>Nyayo</v>
      </c>
      <c r="AZ669" s="4" t="str">
        <v>Nyayo</v>
      </c>
      <c r="BA669" s="4" t="str">
        <v>Nyayo</v>
      </c>
      <c r="BB669" s="4" t="str">
        <v>Nyayo</v>
      </c>
      <c r="BC669" s="4" t="str">
        <v>Nyayo</v>
      </c>
      <c r="BD669" s="4" t="str">
        <v>Nyayo</v>
      </c>
      <c r="BE669" s="4" t="str">
        <v>Nyayo</v>
      </c>
      <c r="BF669" s="4" t="str">
        <v>Nyayo</v>
      </c>
      <c r="BG669" s="4" t="str">
        <v>Nyayo</v>
      </c>
      <c r="BH669" s="4" t="str">
        <v>Nyayo</v>
      </c>
      <c r="BI669" s="4" t="str">
        <v>Nyayo</v>
      </c>
      <c r="BJ669" s="4" t="str">
        <v>Nyayo</v>
      </c>
      <c r="BK669" s="4" t="str">
        <v>Nyayo</v>
      </c>
      <c r="BL669" s="4" t="str">
        <v>Nyayo</v>
      </c>
      <c r="BM669" s="4" t="str">
        <v>Nyayo</v>
      </c>
      <c r="BN669" s="4" t="str">
        <v>Nyayo</v>
      </c>
      <c r="BO669" s="4" t="str">
        <v>Nyayo</v>
      </c>
      <c r="BP669" s="4" t="str">
        <v>Nyayo</v>
      </c>
      <c r="BQ669" s="4" t="str">
        <v>Nyayo</v>
      </c>
      <c r="BR669" s="4" t="str">
        <v>Nyayo</v>
      </c>
      <c r="BS669" s="4" t="str">
        <v>Nyayo</v>
      </c>
      <c r="BT669" s="4" t="str">
        <v>Nyayo</v>
      </c>
      <c r="BU669" s="4" t="str">
        <v>Nyayo</v>
      </c>
      <c r="BV669" s="4" t="str">
        <v>Nyayo</v>
      </c>
      <c r="BX669" s="4" t="str">
        <v>Nyamula</v>
      </c>
      <c r="BY669" s="4" t="str">
        <v>Nyamula</v>
      </c>
      <c r="BZ669" s="4" t="str">
        <v>Nyamula</v>
      </c>
      <c r="CA669" s="4" t="str">
        <v>Nyamula</v>
      </c>
      <c r="CB669" s="4" t="str">
        <v>Nyamula</v>
      </c>
      <c r="CC669" s="4" t="str">
        <v>Nyamula</v>
      </c>
      <c r="CD669" s="4" t="str">
        <v>Nyamula</v>
      </c>
      <c r="CE669" s="4" t="str">
        <v>Nyamula</v>
      </c>
      <c r="CF669" s="4" t="str">
        <v>Nyamula</v>
      </c>
      <c r="CG669" s="4" t="str">
        <v>Nyamula</v>
      </c>
      <c r="CH669" s="4" t="str">
        <v>Nyamula</v>
      </c>
      <c r="CI669" s="4" t="str">
        <v>Nyamula</v>
      </c>
      <c r="CJ669" s="4" t="str">
        <v>Nyamula</v>
      </c>
      <c r="CK669" s="4" t="str">
        <v>Nyamula</v>
      </c>
      <c r="CL669" s="4" t="str">
        <v>Nyamula</v>
      </c>
      <c r="CM669" s="4" t="str">
        <v>Nyamula</v>
      </c>
      <c r="CN669" s="4" t="str">
        <v>Nyamula</v>
      </c>
      <c r="CO669" s="4" t="str">
        <v>Nyamula</v>
      </c>
      <c r="CP669" s="4" t="str">
        <v>Nyamula</v>
      </c>
      <c r="CQ669" s="4" t="str">
        <v>Nyamula</v>
      </c>
      <c r="CR669" s="4" t="str">
        <v>Nyamula</v>
      </c>
      <c r="CS669" s="4" t="str">
        <v>Nyamula</v>
      </c>
      <c r="CT669" s="4" t="str">
        <v>Nyamula</v>
      </c>
      <c r="CU669" s="4" t="str">
        <v>Nyamula</v>
      </c>
      <c r="CV669" s="4" t="str">
        <v>Nyamula</v>
      </c>
      <c r="CW669" s="4" t="str">
        <v>Nyamula</v>
      </c>
      <c r="CX669" s="4" t="str">
        <v>Nyamula</v>
      </c>
      <c r="CY669" s="4" t="str">
        <v>Nyamula</v>
      </c>
      <c r="CZ669" s="4" t="str">
        <v>Nyamula</v>
      </c>
      <c r="DA669" s="4" t="str">
        <v>Nyamula</v>
      </c>
    </row>
    <row r="670" spans="1:105" x14ac:dyDescent="0.35">
      <c r="A670" s="4" t="s">
        <v>1603</v>
      </c>
      <c r="B670" s="4" t="s">
        <v>1602</v>
      </c>
      <c r="C670" s="4" t="s">
        <v>3184</v>
      </c>
      <c r="AS670" s="4" t="str">
        <v>Oba super 1</v>
      </c>
      <c r="AT670" s="4" t="str">
        <v>Oba super 1</v>
      </c>
      <c r="AU670" s="4" t="str">
        <v>Oba super 1</v>
      </c>
      <c r="AV670" s="4" t="str">
        <v>Oba super 1</v>
      </c>
      <c r="AW670" s="4" t="str">
        <v>Oba super 1</v>
      </c>
      <c r="AX670" s="4" t="str">
        <v>Oba super 1</v>
      </c>
      <c r="AY670" s="4" t="str">
        <v>Oba super 1</v>
      </c>
      <c r="AZ670" s="4" t="str">
        <v>Oba super 1</v>
      </c>
      <c r="BA670" s="4" t="str">
        <v>Oba super 1</v>
      </c>
      <c r="BB670" s="4" t="str">
        <v>Oba super 1</v>
      </c>
      <c r="BC670" s="4" t="str">
        <v>Oba super 1</v>
      </c>
      <c r="BD670" s="4" t="str">
        <v>Oba super 1</v>
      </c>
      <c r="BE670" s="4" t="str">
        <v>Oba super 1</v>
      </c>
      <c r="BF670" s="4" t="str">
        <v>Oba super 1</v>
      </c>
      <c r="BG670" s="4" t="str">
        <v>Oba super 1</v>
      </c>
      <c r="BH670" s="4" t="str">
        <v>Oba super 1</v>
      </c>
      <c r="BI670" s="4" t="str">
        <v>Oba super 1</v>
      </c>
      <c r="BJ670" s="4" t="str">
        <v>Oba super 1</v>
      </c>
      <c r="BK670" s="4" t="str">
        <v>Oba super 1</v>
      </c>
      <c r="BL670" s="4" t="str">
        <v>Oba super 1</v>
      </c>
      <c r="BM670" s="4" t="str">
        <v>Oba super 1</v>
      </c>
      <c r="BN670" s="4" t="str">
        <v>Oba super 1</v>
      </c>
      <c r="BO670" s="4" t="str">
        <v>Oba super 1</v>
      </c>
      <c r="BP670" s="4" t="str">
        <v>Oba super 1</v>
      </c>
      <c r="BQ670" s="4" t="str">
        <v>Oba super 1</v>
      </c>
      <c r="BR670" s="4" t="str">
        <v>Oba super 1</v>
      </c>
      <c r="BS670" s="4" t="str">
        <v>Oba super 1</v>
      </c>
      <c r="BT670" s="4" t="str">
        <v>Oba super 1</v>
      </c>
      <c r="BU670" s="4" t="str">
        <v>Oba super 1</v>
      </c>
      <c r="BV670" s="4" t="str">
        <v>Oba super 1</v>
      </c>
      <c r="BX670" s="4" t="str">
        <v>Nyayo</v>
      </c>
      <c r="BY670" s="4" t="str">
        <v>Nyayo</v>
      </c>
      <c r="BZ670" s="4" t="str">
        <v>Nyayo</v>
      </c>
      <c r="CA670" s="4" t="str">
        <v>Nyayo</v>
      </c>
      <c r="CB670" s="4" t="str">
        <v>Nyayo</v>
      </c>
      <c r="CC670" s="4" t="str">
        <v>Nyayo</v>
      </c>
      <c r="CD670" s="4" t="str">
        <v>Nyayo</v>
      </c>
      <c r="CE670" s="4" t="str">
        <v>Nyayo</v>
      </c>
      <c r="CF670" s="4" t="str">
        <v>Nyayo</v>
      </c>
      <c r="CG670" s="4" t="str">
        <v>Nyayo</v>
      </c>
      <c r="CH670" s="4" t="str">
        <v>Nyayo</v>
      </c>
      <c r="CI670" s="4" t="str">
        <v>Nyayo</v>
      </c>
      <c r="CJ670" s="4" t="str">
        <v>Nyayo</v>
      </c>
      <c r="CK670" s="4" t="str">
        <v>Nyayo</v>
      </c>
      <c r="CL670" s="4" t="str">
        <v>Nyayo</v>
      </c>
      <c r="CM670" s="4" t="str">
        <v>Nyayo</v>
      </c>
      <c r="CN670" s="4" t="str">
        <v>Nyayo</v>
      </c>
      <c r="CO670" s="4" t="str">
        <v>Nyayo</v>
      </c>
      <c r="CP670" s="4" t="str">
        <v>Nyayo</v>
      </c>
      <c r="CQ670" s="4" t="str">
        <v>Nyayo</v>
      </c>
      <c r="CR670" s="4" t="str">
        <v>Nyayo</v>
      </c>
      <c r="CS670" s="4" t="str">
        <v>Nyayo</v>
      </c>
      <c r="CT670" s="4" t="str">
        <v>Nyayo</v>
      </c>
      <c r="CU670" s="4" t="str">
        <v>Nyayo</v>
      </c>
      <c r="CV670" s="4" t="str">
        <v>Nyayo</v>
      </c>
      <c r="CW670" s="4" t="str">
        <v>Nyayo</v>
      </c>
      <c r="CX670" s="4" t="str">
        <v>Nyayo</v>
      </c>
      <c r="CY670" s="4" t="str">
        <v>Nyayo</v>
      </c>
      <c r="CZ670" s="4" t="str">
        <v>Nyayo</v>
      </c>
      <c r="DA670" s="4" t="str">
        <v>Nyayo</v>
      </c>
    </row>
    <row r="671" spans="1:105" x14ac:dyDescent="0.35">
      <c r="A671" s="4" t="s">
        <v>1603</v>
      </c>
      <c r="B671" s="4" t="s">
        <v>1602</v>
      </c>
      <c r="C671" s="4" t="s">
        <v>3185</v>
      </c>
      <c r="AS671" s="4" t="str">
        <v>Oba super 2</v>
      </c>
      <c r="AT671" s="4" t="str">
        <v>Oba super 2</v>
      </c>
      <c r="AU671" s="4" t="str">
        <v>Oba super 2</v>
      </c>
      <c r="AV671" s="4" t="str">
        <v>Oba super 2</v>
      </c>
      <c r="AW671" s="4" t="str">
        <v>Oba super 2</v>
      </c>
      <c r="AX671" s="4" t="str">
        <v>Oba super 2</v>
      </c>
      <c r="AY671" s="4" t="str">
        <v>Oba super 2</v>
      </c>
      <c r="AZ671" s="4" t="str">
        <v>Oba super 2</v>
      </c>
      <c r="BA671" s="4" t="str">
        <v>Oba super 2</v>
      </c>
      <c r="BB671" s="4" t="str">
        <v>Oba super 2</v>
      </c>
      <c r="BC671" s="4" t="str">
        <v>Oba super 2</v>
      </c>
      <c r="BD671" s="4" t="str">
        <v>Oba super 2</v>
      </c>
      <c r="BE671" s="4" t="str">
        <v>Oba super 2</v>
      </c>
      <c r="BF671" s="4" t="str">
        <v>Oba super 2</v>
      </c>
      <c r="BG671" s="4" t="str">
        <v>Oba super 2</v>
      </c>
      <c r="BH671" s="4" t="str">
        <v>Oba super 2</v>
      </c>
      <c r="BI671" s="4" t="str">
        <v>Oba super 2</v>
      </c>
      <c r="BJ671" s="4" t="str">
        <v>Oba super 2</v>
      </c>
      <c r="BK671" s="4" t="str">
        <v>Oba super 2</v>
      </c>
      <c r="BL671" s="4" t="str">
        <v>Oba super 2</v>
      </c>
      <c r="BM671" s="4" t="str">
        <v>Oba super 2</v>
      </c>
      <c r="BN671" s="4" t="str">
        <v>Oba super 2</v>
      </c>
      <c r="BO671" s="4" t="str">
        <v>Oba super 2</v>
      </c>
      <c r="BP671" s="4" t="str">
        <v>Oba super 2</v>
      </c>
      <c r="BQ671" s="4" t="str">
        <v>Oba super 2</v>
      </c>
      <c r="BR671" s="4" t="str">
        <v>Oba super 2</v>
      </c>
      <c r="BS671" s="4" t="str">
        <v>Oba super 2</v>
      </c>
      <c r="BT671" s="4" t="str">
        <v>Oba super 2</v>
      </c>
      <c r="BU671" s="4" t="str">
        <v>Oba super 2</v>
      </c>
      <c r="BV671" s="4" t="str">
        <v>Oba super 2</v>
      </c>
      <c r="BX671" s="4" t="str">
        <v>Oba super 1</v>
      </c>
      <c r="BY671" s="4" t="str">
        <v>Oba super 1</v>
      </c>
      <c r="BZ671" s="4" t="str">
        <v>Oba super 1</v>
      </c>
      <c r="CA671" s="4" t="str">
        <v>Oba super 1</v>
      </c>
      <c r="CB671" s="4" t="str">
        <v>Oba super 1</v>
      </c>
      <c r="CC671" s="4" t="str">
        <v>Oba super 1</v>
      </c>
      <c r="CD671" s="4" t="str">
        <v>Oba super 1</v>
      </c>
      <c r="CE671" s="4" t="str">
        <v>Oba super 1</v>
      </c>
      <c r="CF671" s="4" t="str">
        <v>Oba super 1</v>
      </c>
      <c r="CG671" s="4" t="str">
        <v>Oba super 1</v>
      </c>
      <c r="CH671" s="4" t="str">
        <v>Oba super 1</v>
      </c>
      <c r="CI671" s="4" t="str">
        <v>Oba super 1</v>
      </c>
      <c r="CJ671" s="4" t="str">
        <v>Oba super 1</v>
      </c>
      <c r="CK671" s="4" t="str">
        <v>Oba super 1</v>
      </c>
      <c r="CL671" s="4" t="str">
        <v>Oba super 1</v>
      </c>
      <c r="CM671" s="4" t="str">
        <v>Oba super 1</v>
      </c>
      <c r="CN671" s="4" t="str">
        <v>Oba super 1</v>
      </c>
      <c r="CO671" s="4" t="str">
        <v>Oba super 1</v>
      </c>
      <c r="CP671" s="4" t="str">
        <v>Oba super 1</v>
      </c>
      <c r="CQ671" s="4" t="str">
        <v>Oba super 1</v>
      </c>
      <c r="CR671" s="4" t="str">
        <v>Oba super 1</v>
      </c>
      <c r="CS671" s="4" t="str">
        <v>Oba super 1</v>
      </c>
      <c r="CT671" s="4" t="str">
        <v>Oba super 1</v>
      </c>
      <c r="CU671" s="4" t="str">
        <v>Oba super 1</v>
      </c>
      <c r="CV671" s="4" t="str">
        <v>Oba super 1</v>
      </c>
      <c r="CW671" s="4" t="str">
        <v>Oba super 1</v>
      </c>
      <c r="CX671" s="4" t="str">
        <v>Oba super 1</v>
      </c>
      <c r="CY671" s="4" t="str">
        <v>Oba super 1</v>
      </c>
      <c r="CZ671" s="4" t="str">
        <v>Oba super 1</v>
      </c>
      <c r="DA671" s="4" t="str">
        <v>Oba super 1</v>
      </c>
    </row>
    <row r="672" spans="1:105" x14ac:dyDescent="0.35">
      <c r="A672" s="4" t="s">
        <v>1603</v>
      </c>
      <c r="B672" s="4" t="s">
        <v>1602</v>
      </c>
      <c r="C672" s="4" t="s">
        <v>3093</v>
      </c>
      <c r="AS672" s="4" t="str">
        <v>Ochuti</v>
      </c>
      <c r="AT672" s="4" t="str">
        <v>Ochuti</v>
      </c>
      <c r="AU672" s="4" t="str">
        <v>Ochuti</v>
      </c>
      <c r="AV672" s="4" t="str">
        <v>Ochuti</v>
      </c>
      <c r="AW672" s="4" t="str">
        <v>Ochuti</v>
      </c>
      <c r="AX672" s="4" t="str">
        <v>Ochuti</v>
      </c>
      <c r="AY672" s="4" t="str">
        <v>Ochuti</v>
      </c>
      <c r="AZ672" s="4" t="str">
        <v>Ochuti</v>
      </c>
      <c r="BA672" s="4" t="str">
        <v>Ochuti</v>
      </c>
      <c r="BB672" s="4" t="str">
        <v>Ochuti</v>
      </c>
      <c r="BC672" s="4" t="str">
        <v>Ochuti</v>
      </c>
      <c r="BD672" s="4" t="str">
        <v>Ochuti</v>
      </c>
      <c r="BE672" s="4" t="str">
        <v>Ochuti</v>
      </c>
      <c r="BF672" s="4" t="str">
        <v>Ochuti</v>
      </c>
      <c r="BG672" s="4" t="str">
        <v>Ochuti</v>
      </c>
      <c r="BH672" s="4" t="str">
        <v>Ochuti</v>
      </c>
      <c r="BI672" s="4" t="str">
        <v>Ochuti</v>
      </c>
      <c r="BJ672" s="4" t="str">
        <v>Ochuti</v>
      </c>
      <c r="BK672" s="4" t="str">
        <v>Ochuti</v>
      </c>
      <c r="BL672" s="4" t="str">
        <v>Ochuti</v>
      </c>
      <c r="BM672" s="4" t="str">
        <v>Ochuti</v>
      </c>
      <c r="BN672" s="4" t="str">
        <v>Ochuti</v>
      </c>
      <c r="BO672" s="4" t="str">
        <v>Ochuti</v>
      </c>
      <c r="BP672" s="4" t="str">
        <v>Ochuti</v>
      </c>
      <c r="BQ672" s="4" t="str">
        <v>Ochuti</v>
      </c>
      <c r="BR672" s="4" t="str">
        <v>Ochuti</v>
      </c>
      <c r="BS672" s="4" t="str">
        <v>Ochuti</v>
      </c>
      <c r="BT672" s="4" t="str">
        <v>Ochuti</v>
      </c>
      <c r="BU672" s="4" t="str">
        <v>Ochuti</v>
      </c>
      <c r="BV672" s="4" t="str">
        <v>Ochuti</v>
      </c>
      <c r="BX672" s="4" t="str">
        <v>Oba super 2</v>
      </c>
      <c r="BY672" s="4" t="str">
        <v>Oba super 2</v>
      </c>
      <c r="BZ672" s="4" t="str">
        <v>Oba super 2</v>
      </c>
      <c r="CA672" s="4" t="str">
        <v>Oba super 2</v>
      </c>
      <c r="CB672" s="4" t="str">
        <v>Oba super 2</v>
      </c>
      <c r="CC672" s="4" t="str">
        <v>Oba super 2</v>
      </c>
      <c r="CD672" s="4" t="str">
        <v>Oba super 2</v>
      </c>
      <c r="CE672" s="4" t="str">
        <v>Oba super 2</v>
      </c>
      <c r="CF672" s="4" t="str">
        <v>Oba super 2</v>
      </c>
      <c r="CG672" s="4" t="str">
        <v>Oba super 2</v>
      </c>
      <c r="CH672" s="4" t="str">
        <v>Oba super 2</v>
      </c>
      <c r="CI672" s="4" t="str">
        <v>Oba super 2</v>
      </c>
      <c r="CJ672" s="4" t="str">
        <v>Oba super 2</v>
      </c>
      <c r="CK672" s="4" t="str">
        <v>Oba super 2</v>
      </c>
      <c r="CL672" s="4" t="str">
        <v>Oba super 2</v>
      </c>
      <c r="CM672" s="4" t="str">
        <v>Oba super 2</v>
      </c>
      <c r="CN672" s="4" t="str">
        <v>Oba super 2</v>
      </c>
      <c r="CO672" s="4" t="str">
        <v>Oba super 2</v>
      </c>
      <c r="CP672" s="4" t="str">
        <v>Oba super 2</v>
      </c>
      <c r="CQ672" s="4" t="str">
        <v>Oba super 2</v>
      </c>
      <c r="CR672" s="4" t="str">
        <v>Oba super 2</v>
      </c>
      <c r="CS672" s="4" t="str">
        <v>Oba super 2</v>
      </c>
      <c r="CT672" s="4" t="str">
        <v>Oba super 2</v>
      </c>
      <c r="CU672" s="4" t="str">
        <v>Oba super 2</v>
      </c>
      <c r="CV672" s="4" t="str">
        <v>Oba super 2</v>
      </c>
      <c r="CW672" s="4" t="str">
        <v>Oba super 2</v>
      </c>
      <c r="CX672" s="4" t="str">
        <v>Oba super 2</v>
      </c>
      <c r="CY672" s="4" t="str">
        <v>Oba super 2</v>
      </c>
      <c r="CZ672" s="4" t="str">
        <v>Oba super 2</v>
      </c>
      <c r="DA672" s="4" t="str">
        <v>Oba super 2</v>
      </c>
    </row>
    <row r="673" spans="1:105" x14ac:dyDescent="0.35">
      <c r="A673" s="4" t="s">
        <v>1603</v>
      </c>
      <c r="B673" s="4" t="s">
        <v>1602</v>
      </c>
      <c r="C673" s="4" t="s">
        <v>3074</v>
      </c>
      <c r="AS673" s="4" t="str">
        <v>Odongbo</v>
      </c>
      <c r="AT673" s="4" t="str">
        <v>Odongbo</v>
      </c>
      <c r="AU673" s="4" t="str">
        <v>Odongbo</v>
      </c>
      <c r="AV673" s="4" t="str">
        <v>Odongbo</v>
      </c>
      <c r="AW673" s="4" t="str">
        <v>Odongbo</v>
      </c>
      <c r="AX673" s="4" t="str">
        <v>Odongbo</v>
      </c>
      <c r="AY673" s="4" t="str">
        <v>Odongbo</v>
      </c>
      <c r="AZ673" s="4" t="str">
        <v>Odongbo</v>
      </c>
      <c r="BA673" s="4" t="str">
        <v>Odongbo</v>
      </c>
      <c r="BB673" s="4" t="str">
        <v>Odongbo</v>
      </c>
      <c r="BC673" s="4" t="str">
        <v>Odongbo</v>
      </c>
      <c r="BD673" s="4" t="str">
        <v>Odongbo</v>
      </c>
      <c r="BE673" s="4" t="str">
        <v>Odongbo</v>
      </c>
      <c r="BF673" s="4" t="str">
        <v>Odongbo</v>
      </c>
      <c r="BG673" s="4" t="str">
        <v>Odongbo</v>
      </c>
      <c r="BH673" s="4" t="str">
        <v>Odongbo</v>
      </c>
      <c r="BI673" s="4" t="str">
        <v>Odongbo</v>
      </c>
      <c r="BJ673" s="4" t="str">
        <v>Odongbo</v>
      </c>
      <c r="BK673" s="4" t="str">
        <v>Odongbo</v>
      </c>
      <c r="BL673" s="4" t="str">
        <v>Odongbo</v>
      </c>
      <c r="BM673" s="4" t="str">
        <v>Odongbo</v>
      </c>
      <c r="BN673" s="4" t="str">
        <v>Odongbo</v>
      </c>
      <c r="BO673" s="4" t="str">
        <v>Odongbo</v>
      </c>
      <c r="BP673" s="4" t="str">
        <v>Odongbo</v>
      </c>
      <c r="BQ673" s="4" t="str">
        <v>Odongbo</v>
      </c>
      <c r="BR673" s="4" t="str">
        <v>Odongbo</v>
      </c>
      <c r="BS673" s="4" t="str">
        <v>Odongbo</v>
      </c>
      <c r="BT673" s="4" t="str">
        <v>Odongbo</v>
      </c>
      <c r="BU673" s="4" t="str">
        <v>Odongbo</v>
      </c>
      <c r="BV673" s="4" t="str">
        <v>Odongbo</v>
      </c>
      <c r="BX673" s="4" t="str">
        <v>Ochuti</v>
      </c>
      <c r="BY673" s="4" t="str">
        <v>Ochuti</v>
      </c>
      <c r="BZ673" s="4" t="str">
        <v>Ochuti</v>
      </c>
      <c r="CA673" s="4" t="str">
        <v>Ochuti</v>
      </c>
      <c r="CB673" s="4" t="str">
        <v>Ochuti</v>
      </c>
      <c r="CC673" s="4" t="str">
        <v>Ochuti</v>
      </c>
      <c r="CD673" s="4" t="str">
        <v>Ochuti</v>
      </c>
      <c r="CE673" s="4" t="str">
        <v>Ochuti</v>
      </c>
      <c r="CF673" s="4" t="str">
        <v>Ochuti</v>
      </c>
      <c r="CG673" s="4" t="str">
        <v>Ochuti</v>
      </c>
      <c r="CH673" s="4" t="str">
        <v>Ochuti</v>
      </c>
      <c r="CI673" s="4" t="str">
        <v>Ochuti</v>
      </c>
      <c r="CJ673" s="4" t="str">
        <v>Ochuti</v>
      </c>
      <c r="CK673" s="4" t="str">
        <v>Ochuti</v>
      </c>
      <c r="CL673" s="4" t="str">
        <v>Ochuti</v>
      </c>
      <c r="CM673" s="4" t="str">
        <v>Ochuti</v>
      </c>
      <c r="CN673" s="4" t="str">
        <v>Ochuti</v>
      </c>
      <c r="CO673" s="4" t="str">
        <v>Ochuti</v>
      </c>
      <c r="CP673" s="4" t="str">
        <v>Ochuti</v>
      </c>
      <c r="CQ673" s="4" t="str">
        <v>Ochuti</v>
      </c>
      <c r="CR673" s="4" t="str">
        <v>Ochuti</v>
      </c>
      <c r="CS673" s="4" t="str">
        <v>Ochuti</v>
      </c>
      <c r="CT673" s="4" t="str">
        <v>Ochuti</v>
      </c>
      <c r="CU673" s="4" t="str">
        <v>Ochuti</v>
      </c>
      <c r="CV673" s="4" t="str">
        <v>Ochuti</v>
      </c>
      <c r="CW673" s="4" t="str">
        <v>Ochuti</v>
      </c>
      <c r="CX673" s="4" t="str">
        <v>Ochuti</v>
      </c>
      <c r="CY673" s="4" t="str">
        <v>Ochuti</v>
      </c>
      <c r="CZ673" s="4" t="str">
        <v>Ochuti</v>
      </c>
      <c r="DA673" s="4" t="str">
        <v>Ochuti</v>
      </c>
    </row>
    <row r="674" spans="1:105" x14ac:dyDescent="0.35">
      <c r="A674" s="4" t="s">
        <v>1537</v>
      </c>
      <c r="B674" s="4" t="s">
        <v>1536</v>
      </c>
      <c r="C674" s="4" t="s">
        <v>3186</v>
      </c>
      <c r="AS674" s="4" t="str">
        <v>Ofryfelle</v>
      </c>
      <c r="AT674" s="4" t="str">
        <v>Ofryfelle</v>
      </c>
      <c r="AU674" s="4" t="str">
        <v>Ofryfelle</v>
      </c>
      <c r="AV674" s="4" t="str">
        <v>Ofryfelle</v>
      </c>
      <c r="AW674" s="4" t="str">
        <v>Ofryfelle</v>
      </c>
      <c r="AX674" s="4" t="str">
        <v>Ofryfelle</v>
      </c>
      <c r="AY674" s="4" t="str">
        <v>Ofryfelle</v>
      </c>
      <c r="AZ674" s="4" t="str">
        <v>Ofryfelle</v>
      </c>
      <c r="BA674" s="4" t="str">
        <v>Ofryfelle</v>
      </c>
      <c r="BB674" s="4" t="str">
        <v>Ofryfelle</v>
      </c>
      <c r="BC674" s="4" t="str">
        <v>Ofryfelle</v>
      </c>
      <c r="BD674" s="4" t="str">
        <v>Ofryfelle</v>
      </c>
      <c r="BE674" s="4" t="str">
        <v>Ofryfelle</v>
      </c>
      <c r="BF674" s="4" t="str">
        <v>Ofryfelle</v>
      </c>
      <c r="BG674" s="4" t="str">
        <v>Ofryfelle</v>
      </c>
      <c r="BH674" s="4" t="str">
        <v>Ofryfelle</v>
      </c>
      <c r="BI674" s="4" t="str">
        <v>Ofryfelle</v>
      </c>
      <c r="BJ674" s="4" t="str">
        <v>Ofryfelle</v>
      </c>
      <c r="BK674" s="4" t="str">
        <v>Ofryfelle</v>
      </c>
      <c r="BL674" s="4" t="str">
        <v>Ofryfelle</v>
      </c>
      <c r="BM674" s="4" t="str">
        <v>Ofryfelle</v>
      </c>
      <c r="BN674" s="4" t="str">
        <v>Ofryfelle</v>
      </c>
      <c r="BO674" s="4" t="str">
        <v>Ofryfelle</v>
      </c>
      <c r="BP674" s="4" t="str">
        <v>Ofryfelle</v>
      </c>
      <c r="BQ674" s="4" t="str">
        <v>Ofryfelle</v>
      </c>
      <c r="BR674" s="4" t="str">
        <v>Ofryfelle</v>
      </c>
      <c r="BS674" s="4" t="str">
        <v>Ofryfelle</v>
      </c>
      <c r="BT674" s="4" t="str">
        <v>Ofryfelle</v>
      </c>
      <c r="BU674" s="4" t="str">
        <v>Ofryfelle</v>
      </c>
      <c r="BV674" s="4" t="str">
        <v>Ofryfelle</v>
      </c>
      <c r="BX674" s="4" t="str">
        <v>Odongbo</v>
      </c>
      <c r="BY674" s="4" t="str">
        <v>Odongbo</v>
      </c>
      <c r="BZ674" s="4" t="str">
        <v>Odongbo</v>
      </c>
      <c r="CA674" s="4" t="str">
        <v>Odongbo</v>
      </c>
      <c r="CB674" s="4" t="str">
        <v>Odongbo</v>
      </c>
      <c r="CC674" s="4" t="str">
        <v>Odongbo</v>
      </c>
      <c r="CD674" s="4" t="str">
        <v>Odongbo</v>
      </c>
      <c r="CE674" s="4" t="str">
        <v>Odongbo</v>
      </c>
      <c r="CF674" s="4" t="str">
        <v>Odongbo</v>
      </c>
      <c r="CG674" s="4" t="str">
        <v>Odongbo</v>
      </c>
      <c r="CH674" s="4" t="str">
        <v>Odongbo</v>
      </c>
      <c r="CI674" s="4" t="str">
        <v>Odongbo</v>
      </c>
      <c r="CJ674" s="4" t="str">
        <v>Odongbo</v>
      </c>
      <c r="CK674" s="4" t="str">
        <v>Odongbo</v>
      </c>
      <c r="CL674" s="4" t="str">
        <v>Odongbo</v>
      </c>
      <c r="CM674" s="4" t="str">
        <v>Odongbo</v>
      </c>
      <c r="CN674" s="4" t="str">
        <v>Odongbo</v>
      </c>
      <c r="CO674" s="4" t="str">
        <v>Odongbo</v>
      </c>
      <c r="CP674" s="4" t="str">
        <v>Odongbo</v>
      </c>
      <c r="CQ674" s="4" t="str">
        <v>Odongbo</v>
      </c>
      <c r="CR674" s="4" t="str">
        <v>Odongbo</v>
      </c>
      <c r="CS674" s="4" t="str">
        <v>Odongbo</v>
      </c>
      <c r="CT674" s="4" t="str">
        <v>Odongbo</v>
      </c>
      <c r="CU674" s="4" t="str">
        <v>Odongbo</v>
      </c>
      <c r="CV674" s="4" t="str">
        <v>Odongbo</v>
      </c>
      <c r="CW674" s="4" t="str">
        <v>Odongbo</v>
      </c>
      <c r="CX674" s="4" t="str">
        <v>Odongbo</v>
      </c>
      <c r="CY674" s="4" t="str">
        <v>Odongbo</v>
      </c>
      <c r="CZ674" s="4" t="str">
        <v>Odongbo</v>
      </c>
      <c r="DA674" s="4" t="str">
        <v>Odongbo</v>
      </c>
    </row>
    <row r="675" spans="1:105" x14ac:dyDescent="0.35">
      <c r="A675" s="4" t="s">
        <v>1537</v>
      </c>
      <c r="B675" s="4" t="s">
        <v>1536</v>
      </c>
      <c r="C675" s="4" t="s">
        <v>3187</v>
      </c>
      <c r="AS675" s="4" t="str">
        <v>Okomasa</v>
      </c>
      <c r="AT675" s="4" t="str">
        <v>Okomasa</v>
      </c>
      <c r="AU675" s="4" t="str">
        <v>Okomasa</v>
      </c>
      <c r="AV675" s="4" t="str">
        <v>Okomasa</v>
      </c>
      <c r="AW675" s="4" t="str">
        <v>Okomasa</v>
      </c>
      <c r="AX675" s="4" t="str">
        <v>Okomasa</v>
      </c>
      <c r="AY675" s="4" t="str">
        <v>Okomasa</v>
      </c>
      <c r="AZ675" s="4" t="str">
        <v>Okomasa</v>
      </c>
      <c r="BA675" s="4" t="str">
        <v>Okomasa</v>
      </c>
      <c r="BB675" s="4" t="str">
        <v>Okomasa</v>
      </c>
      <c r="BC675" s="4" t="str">
        <v>Okomasa</v>
      </c>
      <c r="BD675" s="4" t="str">
        <v>Okomasa</v>
      </c>
      <c r="BE675" s="4" t="str">
        <v>Okomasa</v>
      </c>
      <c r="BF675" s="4" t="str">
        <v>Okomasa</v>
      </c>
      <c r="BG675" s="4" t="str">
        <v>Okomasa</v>
      </c>
      <c r="BH675" s="4" t="str">
        <v>Okomasa</v>
      </c>
      <c r="BI675" s="4" t="str">
        <v>Okomasa</v>
      </c>
      <c r="BJ675" s="4" t="str">
        <v>Okomasa</v>
      </c>
      <c r="BK675" s="4" t="str">
        <v>Okomasa</v>
      </c>
      <c r="BL675" s="4" t="str">
        <v>Okomasa</v>
      </c>
      <c r="BM675" s="4" t="str">
        <v>Okomasa</v>
      </c>
      <c r="BN675" s="4" t="str">
        <v>Okomasa</v>
      </c>
      <c r="BO675" s="4" t="str">
        <v>Okomasa</v>
      </c>
      <c r="BP675" s="4" t="str">
        <v>Okomasa</v>
      </c>
      <c r="BQ675" s="4" t="str">
        <v>Okomasa</v>
      </c>
      <c r="BR675" s="4" t="str">
        <v>Okomasa</v>
      </c>
      <c r="BS675" s="4" t="str">
        <v>Okomasa</v>
      </c>
      <c r="BT675" s="4" t="str">
        <v>Okomasa</v>
      </c>
      <c r="BU675" s="4" t="str">
        <v>Okomasa</v>
      </c>
      <c r="BV675" s="4" t="str">
        <v>Okomasa</v>
      </c>
      <c r="BX675" s="4" t="str">
        <v>Ofryfelle</v>
      </c>
      <c r="BY675" s="4" t="str">
        <v>Ofryfelle</v>
      </c>
      <c r="BZ675" s="4" t="str">
        <v>Ofryfelle</v>
      </c>
      <c r="CA675" s="4" t="str">
        <v>Ofryfelle</v>
      </c>
      <c r="CB675" s="4" t="str">
        <v>Ofryfelle</v>
      </c>
      <c r="CC675" s="4" t="str">
        <v>Ofryfelle</v>
      </c>
      <c r="CD675" s="4" t="str">
        <v>Ofryfelle</v>
      </c>
      <c r="CE675" s="4" t="str">
        <v>Ofryfelle</v>
      </c>
      <c r="CF675" s="4" t="str">
        <v>Ofryfelle</v>
      </c>
      <c r="CG675" s="4" t="str">
        <v>Ofryfelle</v>
      </c>
      <c r="CH675" s="4" t="str">
        <v>Ofryfelle</v>
      </c>
      <c r="CI675" s="4" t="str">
        <v>Ofryfelle</v>
      </c>
      <c r="CJ675" s="4" t="str">
        <v>Ofryfelle</v>
      </c>
      <c r="CK675" s="4" t="str">
        <v>Ofryfelle</v>
      </c>
      <c r="CL675" s="4" t="str">
        <v>Ofryfelle</v>
      </c>
      <c r="CM675" s="4" t="str">
        <v>Ofryfelle</v>
      </c>
      <c r="CN675" s="4" t="str">
        <v>Ofryfelle</v>
      </c>
      <c r="CO675" s="4" t="str">
        <v>Ofryfelle</v>
      </c>
      <c r="CP675" s="4" t="str">
        <v>Ofryfelle</v>
      </c>
      <c r="CQ675" s="4" t="str">
        <v>Ofryfelle</v>
      </c>
      <c r="CR675" s="4" t="str">
        <v>Ofryfelle</v>
      </c>
      <c r="CS675" s="4" t="str">
        <v>Ofryfelle</v>
      </c>
      <c r="CT675" s="4" t="str">
        <v>Ofryfelle</v>
      </c>
      <c r="CU675" s="4" t="str">
        <v>Ofryfelle</v>
      </c>
      <c r="CV675" s="4" t="str">
        <v>Ofryfelle</v>
      </c>
      <c r="CW675" s="4" t="str">
        <v>Ofryfelle</v>
      </c>
      <c r="CX675" s="4" t="str">
        <v>Ofryfelle</v>
      </c>
      <c r="CY675" s="4" t="str">
        <v>Ofryfelle</v>
      </c>
      <c r="CZ675" s="4" t="str">
        <v>Ofryfelle</v>
      </c>
      <c r="DA675" s="4" t="str">
        <v>Ofryfelle</v>
      </c>
    </row>
    <row r="676" spans="1:105" x14ac:dyDescent="0.35">
      <c r="A676" s="4" t="s">
        <v>1606</v>
      </c>
      <c r="B676" s="4" t="s">
        <v>1605</v>
      </c>
      <c r="C676" s="4" t="s">
        <v>3188</v>
      </c>
      <c r="AS676" s="4" t="str">
        <v>OMO-95</v>
      </c>
      <c r="AT676" s="4" t="str">
        <v>OMO-95</v>
      </c>
      <c r="AU676" s="4" t="str">
        <v>OMO-95</v>
      </c>
      <c r="AV676" s="4" t="str">
        <v>OMO-95</v>
      </c>
      <c r="AW676" s="4" t="str">
        <v>OMO-95</v>
      </c>
      <c r="AX676" s="4" t="str">
        <v>OMO-95</v>
      </c>
      <c r="AY676" s="4" t="str">
        <v>OMO-95</v>
      </c>
      <c r="AZ676" s="4" t="str">
        <v>OMO-95</v>
      </c>
      <c r="BA676" s="4" t="str">
        <v>OMO-95</v>
      </c>
      <c r="BB676" s="4" t="str">
        <v>OMO-95</v>
      </c>
      <c r="BC676" s="4" t="str">
        <v>OMO-95</v>
      </c>
      <c r="BD676" s="4" t="str">
        <v>OMO-95</v>
      </c>
      <c r="BE676" s="4" t="str">
        <v>OMO-95</v>
      </c>
      <c r="BF676" s="4" t="str">
        <v>OMO-95</v>
      </c>
      <c r="BG676" s="4" t="str">
        <v>OMO-95</v>
      </c>
      <c r="BH676" s="4" t="str">
        <v>OMO-95</v>
      </c>
      <c r="BI676" s="4" t="str">
        <v>OMO-95</v>
      </c>
      <c r="BJ676" s="4" t="str">
        <v>OMO-95</v>
      </c>
      <c r="BK676" s="4" t="str">
        <v>OMO-95</v>
      </c>
      <c r="BL676" s="4" t="str">
        <v>OMO-95</v>
      </c>
      <c r="BM676" s="4" t="str">
        <v>OMO-95</v>
      </c>
      <c r="BN676" s="4" t="str">
        <v>OMO-95</v>
      </c>
      <c r="BO676" s="4" t="str">
        <v>OMO-95</v>
      </c>
      <c r="BP676" s="4" t="str">
        <v>OMO-95</v>
      </c>
      <c r="BQ676" s="4" t="str">
        <v>OMO-95</v>
      </c>
      <c r="BR676" s="4" t="str">
        <v>OMO-95</v>
      </c>
      <c r="BS676" s="4" t="str">
        <v>OMO-95</v>
      </c>
      <c r="BT676" s="4" t="str">
        <v>OMO-95</v>
      </c>
      <c r="BU676" s="4" t="str">
        <v>OMO-95</v>
      </c>
      <c r="BV676" s="4" t="str">
        <v>OMO-95</v>
      </c>
      <c r="BX676" s="4" t="str">
        <v>Okomasa</v>
      </c>
      <c r="BY676" s="4" t="str">
        <v>Okomasa</v>
      </c>
      <c r="BZ676" s="4" t="str">
        <v>Okomasa</v>
      </c>
      <c r="CA676" s="4" t="str">
        <v>Okomasa</v>
      </c>
      <c r="CB676" s="4" t="str">
        <v>Okomasa</v>
      </c>
      <c r="CC676" s="4" t="str">
        <v>Okomasa</v>
      </c>
      <c r="CD676" s="4" t="str">
        <v>Okomasa</v>
      </c>
      <c r="CE676" s="4" t="str">
        <v>Okomasa</v>
      </c>
      <c r="CF676" s="4" t="str">
        <v>Okomasa</v>
      </c>
      <c r="CG676" s="4" t="str">
        <v>Okomasa</v>
      </c>
      <c r="CH676" s="4" t="str">
        <v>Okomasa</v>
      </c>
      <c r="CI676" s="4" t="str">
        <v>Okomasa</v>
      </c>
      <c r="CJ676" s="4" t="str">
        <v>Okomasa</v>
      </c>
      <c r="CK676" s="4" t="str">
        <v>Okomasa</v>
      </c>
      <c r="CL676" s="4" t="str">
        <v>Okomasa</v>
      </c>
      <c r="CM676" s="4" t="str">
        <v>Okomasa</v>
      </c>
      <c r="CN676" s="4" t="str">
        <v>Okomasa</v>
      </c>
      <c r="CO676" s="4" t="str">
        <v>Okomasa</v>
      </c>
      <c r="CP676" s="4" t="str">
        <v>Okomasa</v>
      </c>
      <c r="CQ676" s="4" t="str">
        <v>Okomasa</v>
      </c>
      <c r="CR676" s="4" t="str">
        <v>Okomasa</v>
      </c>
      <c r="CS676" s="4" t="str">
        <v>Okomasa</v>
      </c>
      <c r="CT676" s="4" t="str">
        <v>Okomasa</v>
      </c>
      <c r="CU676" s="4" t="str">
        <v>Okomasa</v>
      </c>
      <c r="CV676" s="4" t="str">
        <v>Okomasa</v>
      </c>
      <c r="CW676" s="4" t="str">
        <v>Okomasa</v>
      </c>
      <c r="CX676" s="4" t="str">
        <v>Okomasa</v>
      </c>
      <c r="CY676" s="4" t="str">
        <v>Okomasa</v>
      </c>
      <c r="CZ676" s="4" t="str">
        <v>Okomasa</v>
      </c>
      <c r="DA676" s="4" t="str">
        <v>Okomasa</v>
      </c>
    </row>
    <row r="677" spans="1:105" x14ac:dyDescent="0.35">
      <c r="A677" s="4" t="s">
        <v>1606</v>
      </c>
      <c r="B677" s="4" t="s">
        <v>1605</v>
      </c>
      <c r="C677" s="4" t="s">
        <v>3189</v>
      </c>
      <c r="AS677" s="4" t="str">
        <v>Omrabiaa</v>
      </c>
      <c r="AT677" s="4" t="str">
        <v>Omrabiaa</v>
      </c>
      <c r="AU677" s="4" t="str">
        <v>Omrabiaa</v>
      </c>
      <c r="AV677" s="4" t="str">
        <v>Omrabiaa</v>
      </c>
      <c r="AW677" s="4" t="str">
        <v>Omrabiaa</v>
      </c>
      <c r="AX677" s="4" t="str">
        <v>Omrabiaa</v>
      </c>
      <c r="AY677" s="4" t="str">
        <v>Omrabiaa</v>
      </c>
      <c r="AZ677" s="4" t="str">
        <v>Omrabiaa</v>
      </c>
      <c r="BA677" s="4" t="str">
        <v>Omrabiaa</v>
      </c>
      <c r="BB677" s="4" t="str">
        <v>Omrabiaa</v>
      </c>
      <c r="BC677" s="4" t="str">
        <v>Omrabiaa</v>
      </c>
      <c r="BD677" s="4" t="str">
        <v>Omrabiaa</v>
      </c>
      <c r="BE677" s="4" t="str">
        <v>Omrabiaa</v>
      </c>
      <c r="BF677" s="4" t="str">
        <v>Omrabiaa</v>
      </c>
      <c r="BG677" s="4" t="str">
        <v>Omrabiaa</v>
      </c>
      <c r="BH677" s="4" t="str">
        <v>Omrabiaa</v>
      </c>
      <c r="BI677" s="4" t="str">
        <v>Omrabiaa</v>
      </c>
      <c r="BJ677" s="4" t="str">
        <v>Omrabiaa</v>
      </c>
      <c r="BK677" s="4" t="str">
        <v>Omrabiaa</v>
      </c>
      <c r="BL677" s="4" t="str">
        <v>Omrabiaa</v>
      </c>
      <c r="BM677" s="4" t="str">
        <v>Omrabiaa</v>
      </c>
      <c r="BN677" s="4" t="str">
        <v>Omrabiaa</v>
      </c>
      <c r="BO677" s="4" t="str">
        <v>Omrabiaa</v>
      </c>
      <c r="BP677" s="4" t="str">
        <v>Omrabiaa</v>
      </c>
      <c r="BQ677" s="4" t="str">
        <v>Omrabiaa</v>
      </c>
      <c r="BR677" s="4" t="str">
        <v>Omrabiaa</v>
      </c>
      <c r="BS677" s="4" t="str">
        <v>Omrabiaa</v>
      </c>
      <c r="BT677" s="4" t="str">
        <v>Omrabiaa</v>
      </c>
      <c r="BU677" s="4" t="str">
        <v>Omrabiaa</v>
      </c>
      <c r="BV677" s="4" t="str">
        <v>Omrabiaa</v>
      </c>
      <c r="BX677" s="4" t="str">
        <v>OMO-95</v>
      </c>
      <c r="BY677" s="4" t="str">
        <v>OMO-95</v>
      </c>
      <c r="BZ677" s="4" t="str">
        <v>OMO-95</v>
      </c>
      <c r="CA677" s="4" t="str">
        <v>OMO-95</v>
      </c>
      <c r="CB677" s="4" t="str">
        <v>OMO-95</v>
      </c>
      <c r="CC677" s="4" t="str">
        <v>OMO-95</v>
      </c>
      <c r="CD677" s="4" t="str">
        <v>OMO-95</v>
      </c>
      <c r="CE677" s="4" t="str">
        <v>OMO-95</v>
      </c>
      <c r="CF677" s="4" t="str">
        <v>OMO-95</v>
      </c>
      <c r="CG677" s="4" t="str">
        <v>OMO-95</v>
      </c>
      <c r="CH677" s="4" t="str">
        <v>OMO-95</v>
      </c>
      <c r="CI677" s="4" t="str">
        <v>OMO-95</v>
      </c>
      <c r="CJ677" s="4" t="str">
        <v>OMO-95</v>
      </c>
      <c r="CK677" s="4" t="str">
        <v>OMO-95</v>
      </c>
      <c r="CL677" s="4" t="str">
        <v>OMO-95</v>
      </c>
      <c r="CM677" s="4" t="str">
        <v>OMO-95</v>
      </c>
      <c r="CN677" s="4" t="str">
        <v>OMO-95</v>
      </c>
      <c r="CO677" s="4" t="str">
        <v>OMO-95</v>
      </c>
      <c r="CP677" s="4" t="str">
        <v>OMO-95</v>
      </c>
      <c r="CQ677" s="4" t="str">
        <v>OMO-95</v>
      </c>
      <c r="CR677" s="4" t="str">
        <v>OMO-95</v>
      </c>
      <c r="CS677" s="4" t="str">
        <v>OMO-95</v>
      </c>
      <c r="CT677" s="4" t="str">
        <v>OMO-95</v>
      </c>
      <c r="CU677" s="4" t="str">
        <v>OMO-95</v>
      </c>
      <c r="CV677" s="4" t="str">
        <v>OMO-95</v>
      </c>
      <c r="CW677" s="4" t="str">
        <v>OMO-95</v>
      </c>
      <c r="CX677" s="4" t="str">
        <v>OMO-95</v>
      </c>
      <c r="CY677" s="4" t="str">
        <v>OMO-95</v>
      </c>
      <c r="CZ677" s="4" t="str">
        <v>OMO-95</v>
      </c>
      <c r="DA677" s="4" t="str">
        <v>OMO-95</v>
      </c>
    </row>
    <row r="678" spans="1:105" x14ac:dyDescent="0.35">
      <c r="A678" s="4" t="s">
        <v>1606</v>
      </c>
      <c r="B678" s="4" t="s">
        <v>1605</v>
      </c>
      <c r="C678" s="4" t="s">
        <v>3190</v>
      </c>
      <c r="AS678" s="4" t="str">
        <v>Open pollinated</v>
      </c>
      <c r="AT678" s="4" t="str">
        <v>Open pollinated</v>
      </c>
      <c r="AU678" s="4" t="str">
        <v>Open pollinated</v>
      </c>
      <c r="AV678" s="4" t="str">
        <v>Open pollinated</v>
      </c>
      <c r="AW678" s="4" t="str">
        <v>Open pollinated</v>
      </c>
      <c r="AX678" s="4" t="str">
        <v>Open pollinated</v>
      </c>
      <c r="AY678" s="4" t="str">
        <v>Open pollinated</v>
      </c>
      <c r="AZ678" s="4" t="str">
        <v>Open pollinated</v>
      </c>
      <c r="BA678" s="4" t="str">
        <v>Open pollinated</v>
      </c>
      <c r="BB678" s="4" t="str">
        <v>Open pollinated</v>
      </c>
      <c r="BC678" s="4" t="str">
        <v>Open pollinated</v>
      </c>
      <c r="BD678" s="4" t="str">
        <v>Open pollinated</v>
      </c>
      <c r="BE678" s="4" t="str">
        <v>Open pollinated</v>
      </c>
      <c r="BF678" s="4" t="str">
        <v>Open pollinated</v>
      </c>
      <c r="BG678" s="4" t="str">
        <v>Open pollinated</v>
      </c>
      <c r="BH678" s="4" t="str">
        <v>Open pollinated</v>
      </c>
      <c r="BI678" s="4" t="str">
        <v>Open pollinated</v>
      </c>
      <c r="BJ678" s="4" t="str">
        <v>Open pollinated</v>
      </c>
      <c r="BK678" s="4" t="str">
        <v>Open pollinated</v>
      </c>
      <c r="BL678" s="4" t="str">
        <v>Open pollinated</v>
      </c>
      <c r="BM678" s="4" t="str">
        <v>Open pollinated</v>
      </c>
      <c r="BN678" s="4" t="str">
        <v>Open pollinated</v>
      </c>
      <c r="BO678" s="4" t="str">
        <v>Open pollinated</v>
      </c>
      <c r="BP678" s="4" t="str">
        <v>Open pollinated</v>
      </c>
      <c r="BQ678" s="4" t="str">
        <v>Open pollinated</v>
      </c>
      <c r="BR678" s="4" t="str">
        <v>Open pollinated</v>
      </c>
      <c r="BS678" s="4" t="str">
        <v>Open pollinated</v>
      </c>
      <c r="BT678" s="4" t="str">
        <v>Open pollinated</v>
      </c>
      <c r="BU678" s="4" t="str">
        <v>Open pollinated</v>
      </c>
      <c r="BV678" s="4" t="str">
        <v>Open pollinated</v>
      </c>
      <c r="BX678" s="4" t="str">
        <v>Omrabiaa</v>
      </c>
      <c r="BY678" s="4" t="str">
        <v>Omrabiaa</v>
      </c>
      <c r="BZ678" s="4" t="str">
        <v>Omrabiaa</v>
      </c>
      <c r="CA678" s="4" t="str">
        <v>Omrabiaa</v>
      </c>
      <c r="CB678" s="4" t="str">
        <v>Omrabiaa</v>
      </c>
      <c r="CC678" s="4" t="str">
        <v>Omrabiaa</v>
      </c>
      <c r="CD678" s="4" t="str">
        <v>Omrabiaa</v>
      </c>
      <c r="CE678" s="4" t="str">
        <v>Omrabiaa</v>
      </c>
      <c r="CF678" s="4" t="str">
        <v>Omrabiaa</v>
      </c>
      <c r="CG678" s="4" t="str">
        <v>Omrabiaa</v>
      </c>
      <c r="CH678" s="4" t="str">
        <v>Omrabiaa</v>
      </c>
      <c r="CI678" s="4" t="str">
        <v>Omrabiaa</v>
      </c>
      <c r="CJ678" s="4" t="str">
        <v>Omrabiaa</v>
      </c>
      <c r="CK678" s="4" t="str">
        <v>Omrabiaa</v>
      </c>
      <c r="CL678" s="4" t="str">
        <v>Omrabiaa</v>
      </c>
      <c r="CM678" s="4" t="str">
        <v>Omrabiaa</v>
      </c>
      <c r="CN678" s="4" t="str">
        <v>Omrabiaa</v>
      </c>
      <c r="CO678" s="4" t="str">
        <v>Omrabiaa</v>
      </c>
      <c r="CP678" s="4" t="str">
        <v>Omrabiaa</v>
      </c>
      <c r="CQ678" s="4" t="str">
        <v>Omrabiaa</v>
      </c>
      <c r="CR678" s="4" t="str">
        <v>Omrabiaa</v>
      </c>
      <c r="CS678" s="4" t="str">
        <v>Omrabiaa</v>
      </c>
      <c r="CT678" s="4" t="str">
        <v>Omrabiaa</v>
      </c>
      <c r="CU678" s="4" t="str">
        <v>Omrabiaa</v>
      </c>
      <c r="CV678" s="4" t="str">
        <v>Omrabiaa</v>
      </c>
      <c r="CW678" s="4" t="str">
        <v>Omrabiaa</v>
      </c>
      <c r="CX678" s="4" t="str">
        <v>Omrabiaa</v>
      </c>
      <c r="CY678" s="4" t="str">
        <v>Omrabiaa</v>
      </c>
      <c r="CZ678" s="4" t="str">
        <v>Omrabiaa</v>
      </c>
      <c r="DA678" s="4" t="str">
        <v>Omrabiaa</v>
      </c>
    </row>
    <row r="679" spans="1:105" x14ac:dyDescent="0.35">
      <c r="A679" s="4" t="s">
        <v>1985</v>
      </c>
      <c r="B679" s="4" t="s">
        <v>1983</v>
      </c>
      <c r="C679" s="4" t="s">
        <v>3191</v>
      </c>
      <c r="AS679" s="4" t="str">
        <v>OPV ZM421</v>
      </c>
      <c r="AT679" s="4" t="str">
        <v>OPV ZM421</v>
      </c>
      <c r="AU679" s="4" t="str">
        <v>OPV ZM421</v>
      </c>
      <c r="AV679" s="4" t="str">
        <v>OPV ZM421</v>
      </c>
      <c r="AW679" s="4" t="str">
        <v>OPV ZM421</v>
      </c>
      <c r="AX679" s="4" t="str">
        <v>OPV ZM421</v>
      </c>
      <c r="AY679" s="4" t="str">
        <v>OPV ZM421</v>
      </c>
      <c r="AZ679" s="4" t="str">
        <v>OPV ZM421</v>
      </c>
      <c r="BA679" s="4" t="str">
        <v>OPV ZM421</v>
      </c>
      <c r="BB679" s="4" t="str">
        <v>OPV ZM421</v>
      </c>
      <c r="BC679" s="4" t="str">
        <v>OPV ZM421</v>
      </c>
      <c r="BD679" s="4" t="str">
        <v>OPV ZM421</v>
      </c>
      <c r="BE679" s="4" t="str">
        <v>OPV ZM421</v>
      </c>
      <c r="BF679" s="4" t="str">
        <v>OPV ZM421</v>
      </c>
      <c r="BG679" s="4" t="str">
        <v>OPV ZM421</v>
      </c>
      <c r="BH679" s="4" t="str">
        <v>OPV ZM421</v>
      </c>
      <c r="BI679" s="4" t="str">
        <v>OPV ZM421</v>
      </c>
      <c r="BJ679" s="4" t="str">
        <v>OPV ZM421</v>
      </c>
      <c r="BK679" s="4" t="str">
        <v>OPV ZM421</v>
      </c>
      <c r="BL679" s="4" t="str">
        <v>OPV ZM421</v>
      </c>
      <c r="BM679" s="4" t="str">
        <v>OPV ZM421</v>
      </c>
      <c r="BN679" s="4" t="str">
        <v>OPV ZM421</v>
      </c>
      <c r="BO679" s="4" t="str">
        <v>OPV ZM421</v>
      </c>
      <c r="BP679" s="4" t="str">
        <v>OPV ZM421</v>
      </c>
      <c r="BQ679" s="4" t="str">
        <v>OPV ZM421</v>
      </c>
      <c r="BR679" s="4" t="str">
        <v>OPV ZM421</v>
      </c>
      <c r="BS679" s="4" t="str">
        <v>OPV ZM421</v>
      </c>
      <c r="BT679" s="4" t="str">
        <v>OPV ZM421</v>
      </c>
      <c r="BU679" s="4" t="str">
        <v>OPV ZM421</v>
      </c>
      <c r="BV679" s="4" t="str">
        <v>OPV ZM421</v>
      </c>
      <c r="BX679" s="4" t="str">
        <v>Open pollinated</v>
      </c>
      <c r="BY679" s="4" t="str">
        <v>Open pollinated</v>
      </c>
      <c r="BZ679" s="4" t="str">
        <v>Open pollinated</v>
      </c>
      <c r="CA679" s="4" t="str">
        <v>Open pollinated</v>
      </c>
      <c r="CB679" s="4" t="str">
        <v>Open pollinated</v>
      </c>
      <c r="CC679" s="4" t="str">
        <v>Open pollinated</v>
      </c>
      <c r="CD679" s="4" t="str">
        <v>Open pollinated</v>
      </c>
      <c r="CE679" s="4" t="str">
        <v>Open pollinated</v>
      </c>
      <c r="CF679" s="4" t="str">
        <v>Open pollinated</v>
      </c>
      <c r="CG679" s="4" t="str">
        <v>Open pollinated</v>
      </c>
      <c r="CH679" s="4" t="str">
        <v>Open pollinated</v>
      </c>
      <c r="CI679" s="4" t="str">
        <v>Open pollinated</v>
      </c>
      <c r="CJ679" s="4" t="str">
        <v>Open pollinated</v>
      </c>
      <c r="CK679" s="4" t="str">
        <v>Open pollinated</v>
      </c>
      <c r="CL679" s="4" t="str">
        <v>Open pollinated</v>
      </c>
      <c r="CM679" s="4" t="str">
        <v>Open pollinated</v>
      </c>
      <c r="CN679" s="4" t="str">
        <v>Open pollinated</v>
      </c>
      <c r="CO679" s="4" t="str">
        <v>Open pollinated</v>
      </c>
      <c r="CP679" s="4" t="str">
        <v>Open pollinated</v>
      </c>
      <c r="CQ679" s="4" t="str">
        <v>Open pollinated</v>
      </c>
      <c r="CR679" s="4" t="str">
        <v>Open pollinated</v>
      </c>
      <c r="CS679" s="4" t="str">
        <v>Open pollinated</v>
      </c>
      <c r="CT679" s="4" t="str">
        <v>Open pollinated</v>
      </c>
      <c r="CU679" s="4" t="str">
        <v>Open pollinated</v>
      </c>
      <c r="CV679" s="4" t="str">
        <v>Open pollinated</v>
      </c>
      <c r="CW679" s="4" t="str">
        <v>Open pollinated</v>
      </c>
      <c r="CX679" s="4" t="str">
        <v>Open pollinated</v>
      </c>
      <c r="CY679" s="4" t="str">
        <v>Open pollinated</v>
      </c>
      <c r="CZ679" s="4" t="str">
        <v>Open pollinated</v>
      </c>
      <c r="DA679" s="4" t="str">
        <v>Open pollinated</v>
      </c>
    </row>
    <row r="680" spans="1:105" x14ac:dyDescent="0.35">
      <c r="A680" s="4" t="s">
        <v>1985</v>
      </c>
      <c r="B680" s="4" t="s">
        <v>1983</v>
      </c>
      <c r="C680" s="4" t="s">
        <v>3192</v>
      </c>
      <c r="AS680" s="4" t="str">
        <v>Oreochromis niloticus</v>
      </c>
      <c r="AT680" s="4" t="str">
        <v>Oreochromis niloticus</v>
      </c>
      <c r="AU680" s="4" t="str">
        <v>Oreochromis niloticus</v>
      </c>
      <c r="AV680" s="4" t="str">
        <v>Oreochromis niloticus</v>
      </c>
      <c r="AW680" s="4" t="str">
        <v>Oreochromis niloticus</v>
      </c>
      <c r="AX680" s="4" t="str">
        <v>Oreochromis niloticus</v>
      </c>
      <c r="AY680" s="4" t="str">
        <v>Oreochromis niloticus</v>
      </c>
      <c r="AZ680" s="4" t="str">
        <v>Oreochromis niloticus</v>
      </c>
      <c r="BA680" s="4" t="str">
        <v>Oreochromis niloticus</v>
      </c>
      <c r="BB680" s="4" t="str">
        <v>Oreochromis niloticus</v>
      </c>
      <c r="BC680" s="4" t="str">
        <v>Oreochromis niloticus</v>
      </c>
      <c r="BD680" s="4" t="str">
        <v>Oreochromis niloticus</v>
      </c>
      <c r="BE680" s="4" t="str">
        <v>Oreochromis niloticus</v>
      </c>
      <c r="BF680" s="4" t="str">
        <v>Oreochromis niloticus</v>
      </c>
      <c r="BG680" s="4" t="str">
        <v>Oreochromis niloticus</v>
      </c>
      <c r="BH680" s="4" t="str">
        <v>Oreochromis niloticus</v>
      </c>
      <c r="BI680" s="4" t="str">
        <v>Oreochromis niloticus</v>
      </c>
      <c r="BJ680" s="4" t="str">
        <v>Oreochromis niloticus</v>
      </c>
      <c r="BK680" s="4" t="str">
        <v>Oreochromis niloticus</v>
      </c>
      <c r="BL680" s="4" t="str">
        <v>Oreochromis niloticus</v>
      </c>
      <c r="BM680" s="4" t="str">
        <v>Oreochromis niloticus</v>
      </c>
      <c r="BN680" s="4" t="str">
        <v>Oreochromis niloticus</v>
      </c>
      <c r="BO680" s="4" t="str">
        <v>Oreochromis niloticus</v>
      </c>
      <c r="BP680" s="4" t="str">
        <v>Oreochromis niloticus</v>
      </c>
      <c r="BQ680" s="4" t="str">
        <v>Oreochromis niloticus</v>
      </c>
      <c r="BR680" s="4" t="str">
        <v>Oreochromis niloticus</v>
      </c>
      <c r="BS680" s="4" t="str">
        <v>Oreochromis niloticus</v>
      </c>
      <c r="BT680" s="4" t="str">
        <v>Oreochromis niloticus</v>
      </c>
      <c r="BU680" s="4" t="str">
        <v>Oreochromis niloticus</v>
      </c>
      <c r="BV680" s="4" t="str">
        <v>Oreochromis niloticus</v>
      </c>
      <c r="BX680" s="4" t="str">
        <v>OPV ZM421</v>
      </c>
      <c r="BY680" s="4" t="str">
        <v>OPV ZM421</v>
      </c>
      <c r="BZ680" s="4" t="str">
        <v>OPV ZM421</v>
      </c>
      <c r="CA680" s="4" t="str">
        <v>OPV ZM421</v>
      </c>
      <c r="CB680" s="4" t="str">
        <v>OPV ZM421</v>
      </c>
      <c r="CC680" s="4" t="str">
        <v>OPV ZM421</v>
      </c>
      <c r="CD680" s="4" t="str">
        <v>OPV ZM421</v>
      </c>
      <c r="CE680" s="4" t="str">
        <v>OPV ZM421</v>
      </c>
      <c r="CF680" s="4" t="str">
        <v>OPV ZM421</v>
      </c>
      <c r="CG680" s="4" t="str">
        <v>OPV ZM421</v>
      </c>
      <c r="CH680" s="4" t="str">
        <v>OPV ZM421</v>
      </c>
      <c r="CI680" s="4" t="str">
        <v>OPV ZM421</v>
      </c>
      <c r="CJ680" s="4" t="str">
        <v>OPV ZM421</v>
      </c>
      <c r="CK680" s="4" t="str">
        <v>OPV ZM421</v>
      </c>
      <c r="CL680" s="4" t="str">
        <v>OPV ZM421</v>
      </c>
      <c r="CM680" s="4" t="str">
        <v>OPV ZM421</v>
      </c>
      <c r="CN680" s="4" t="str">
        <v>OPV ZM421</v>
      </c>
      <c r="CO680" s="4" t="str">
        <v>OPV ZM421</v>
      </c>
      <c r="CP680" s="4" t="str">
        <v>OPV ZM421</v>
      </c>
      <c r="CQ680" s="4" t="str">
        <v>OPV ZM421</v>
      </c>
      <c r="CR680" s="4" t="str">
        <v>OPV ZM421</v>
      </c>
      <c r="CS680" s="4" t="str">
        <v>OPV ZM421</v>
      </c>
      <c r="CT680" s="4" t="str">
        <v>OPV ZM421</v>
      </c>
      <c r="CU680" s="4" t="str">
        <v>OPV ZM421</v>
      </c>
      <c r="CV680" s="4" t="str">
        <v>OPV ZM421</v>
      </c>
      <c r="CW680" s="4" t="str">
        <v>OPV ZM421</v>
      </c>
      <c r="CX680" s="4" t="str">
        <v>OPV ZM421</v>
      </c>
      <c r="CY680" s="4" t="str">
        <v>OPV ZM421</v>
      </c>
      <c r="CZ680" s="4" t="str">
        <v>OPV ZM421</v>
      </c>
      <c r="DA680" s="4" t="str">
        <v>OPV ZM421</v>
      </c>
    </row>
    <row r="681" spans="1:105" x14ac:dyDescent="0.35">
      <c r="A681" s="4" t="s">
        <v>1609</v>
      </c>
      <c r="B681" s="4" t="s">
        <v>1608</v>
      </c>
      <c r="C681" s="4" t="s">
        <v>3193</v>
      </c>
      <c r="AS681" s="4" t="str">
        <v>Ossimi</v>
      </c>
      <c r="AT681" s="4" t="str">
        <v>Ossimi</v>
      </c>
      <c r="AU681" s="4" t="str">
        <v>Ossimi</v>
      </c>
      <c r="AV681" s="4" t="str">
        <v>Ossimi</v>
      </c>
      <c r="AW681" s="4" t="str">
        <v>Ossimi</v>
      </c>
      <c r="AX681" s="4" t="str">
        <v>Ossimi</v>
      </c>
      <c r="AY681" s="4" t="str">
        <v>Ossimi</v>
      </c>
      <c r="AZ681" s="4" t="str">
        <v>Ossimi</v>
      </c>
      <c r="BA681" s="4" t="str">
        <v>Ossimi</v>
      </c>
      <c r="BB681" s="4" t="str">
        <v>Ossimi</v>
      </c>
      <c r="BC681" s="4" t="str">
        <v>Ossimi</v>
      </c>
      <c r="BD681" s="4" t="str">
        <v>Ossimi</v>
      </c>
      <c r="BE681" s="4" t="str">
        <v>Ossimi</v>
      </c>
      <c r="BF681" s="4" t="str">
        <v>Ossimi</v>
      </c>
      <c r="BG681" s="4" t="str">
        <v>Ossimi</v>
      </c>
      <c r="BH681" s="4" t="str">
        <v>Ossimi</v>
      </c>
      <c r="BI681" s="4" t="str">
        <v>Ossimi</v>
      </c>
      <c r="BJ681" s="4" t="str">
        <v>Ossimi</v>
      </c>
      <c r="BK681" s="4" t="str">
        <v>Ossimi</v>
      </c>
      <c r="BL681" s="4" t="str">
        <v>Ossimi</v>
      </c>
      <c r="BM681" s="4" t="str">
        <v>Ossimi</v>
      </c>
      <c r="BN681" s="4" t="str">
        <v>Ossimi</v>
      </c>
      <c r="BO681" s="4" t="str">
        <v>Ossimi</v>
      </c>
      <c r="BP681" s="4" t="str">
        <v>Ossimi</v>
      </c>
      <c r="BQ681" s="4" t="str">
        <v>Ossimi</v>
      </c>
      <c r="BR681" s="4" t="str">
        <v>Ossimi</v>
      </c>
      <c r="BS681" s="4" t="str">
        <v>Ossimi</v>
      </c>
      <c r="BT681" s="4" t="str">
        <v>Ossimi</v>
      </c>
      <c r="BU681" s="4" t="str">
        <v>Ossimi</v>
      </c>
      <c r="BV681" s="4" t="str">
        <v>Ossimi</v>
      </c>
      <c r="BX681" s="4" t="str">
        <v>Oreochromis niloticus</v>
      </c>
      <c r="BY681" s="4" t="str">
        <v>Oreochromis niloticus</v>
      </c>
      <c r="BZ681" s="4" t="str">
        <v>Oreochromis niloticus</v>
      </c>
      <c r="CA681" s="4" t="str">
        <v>Oreochromis niloticus</v>
      </c>
      <c r="CB681" s="4" t="str">
        <v>Oreochromis niloticus</v>
      </c>
      <c r="CC681" s="4" t="str">
        <v>Oreochromis niloticus</v>
      </c>
      <c r="CD681" s="4" t="str">
        <v>Oreochromis niloticus</v>
      </c>
      <c r="CE681" s="4" t="str">
        <v>Oreochromis niloticus</v>
      </c>
      <c r="CF681" s="4" t="str">
        <v>Oreochromis niloticus</v>
      </c>
      <c r="CG681" s="4" t="str">
        <v>Oreochromis niloticus</v>
      </c>
      <c r="CH681" s="4" t="str">
        <v>Oreochromis niloticus</v>
      </c>
      <c r="CI681" s="4" t="str">
        <v>Oreochromis niloticus</v>
      </c>
      <c r="CJ681" s="4" t="str">
        <v>Oreochromis niloticus</v>
      </c>
      <c r="CK681" s="4" t="str">
        <v>Oreochromis niloticus</v>
      </c>
      <c r="CL681" s="4" t="str">
        <v>Oreochromis niloticus</v>
      </c>
      <c r="CM681" s="4" t="str">
        <v>Oreochromis niloticus</v>
      </c>
      <c r="CN681" s="4" t="str">
        <v>Oreochromis niloticus</v>
      </c>
      <c r="CO681" s="4" t="str">
        <v>Oreochromis niloticus</v>
      </c>
      <c r="CP681" s="4" t="str">
        <v>Oreochromis niloticus</v>
      </c>
      <c r="CQ681" s="4" t="str">
        <v>Oreochromis niloticus</v>
      </c>
      <c r="CR681" s="4" t="str">
        <v>Oreochromis niloticus</v>
      </c>
      <c r="CS681" s="4" t="str">
        <v>Oreochromis niloticus</v>
      </c>
      <c r="CT681" s="4" t="str">
        <v>Oreochromis niloticus</v>
      </c>
      <c r="CU681" s="4" t="str">
        <v>Oreochromis niloticus</v>
      </c>
      <c r="CV681" s="4" t="str">
        <v>Oreochromis niloticus</v>
      </c>
      <c r="CW681" s="4" t="str">
        <v>Oreochromis niloticus</v>
      </c>
      <c r="CX681" s="4" t="str">
        <v>Oreochromis niloticus</v>
      </c>
      <c r="CY681" s="4" t="str">
        <v>Oreochromis niloticus</v>
      </c>
      <c r="CZ681" s="4" t="str">
        <v>Oreochromis niloticus</v>
      </c>
      <c r="DA681" s="4" t="str">
        <v>Oreochromis niloticus</v>
      </c>
    </row>
    <row r="682" spans="1:105" x14ac:dyDescent="0.35">
      <c r="A682" s="4" t="s">
        <v>1609</v>
      </c>
      <c r="B682" s="4" t="s">
        <v>1608</v>
      </c>
      <c r="C682" s="4" t="s">
        <v>3194</v>
      </c>
      <c r="AS682" s="4" t="str">
        <v>Osukut</v>
      </c>
      <c r="AT682" s="4" t="str">
        <v>Osukut</v>
      </c>
      <c r="AU682" s="4" t="str">
        <v>Osukut</v>
      </c>
      <c r="AV682" s="4" t="str">
        <v>Osukut</v>
      </c>
      <c r="AW682" s="4" t="str">
        <v>Osukut</v>
      </c>
      <c r="AX682" s="4" t="str">
        <v>Osukut</v>
      </c>
      <c r="AY682" s="4" t="str">
        <v>Osukut</v>
      </c>
      <c r="AZ682" s="4" t="str">
        <v>Osukut</v>
      </c>
      <c r="BA682" s="4" t="str">
        <v>Osukut</v>
      </c>
      <c r="BB682" s="4" t="str">
        <v>Osukut</v>
      </c>
      <c r="BC682" s="4" t="str">
        <v>Osukut</v>
      </c>
      <c r="BD682" s="4" t="str">
        <v>Osukut</v>
      </c>
      <c r="BE682" s="4" t="str">
        <v>Osukut</v>
      </c>
      <c r="BF682" s="4" t="str">
        <v>Osukut</v>
      </c>
      <c r="BG682" s="4" t="str">
        <v>Osukut</v>
      </c>
      <c r="BH682" s="4" t="str">
        <v>Osukut</v>
      </c>
      <c r="BI682" s="4" t="str">
        <v>Osukut</v>
      </c>
      <c r="BJ682" s="4" t="str">
        <v>Osukut</v>
      </c>
      <c r="BK682" s="4" t="str">
        <v>Osukut</v>
      </c>
      <c r="BL682" s="4" t="str">
        <v>Osukut</v>
      </c>
      <c r="BM682" s="4" t="str">
        <v>Osukut</v>
      </c>
      <c r="BN682" s="4" t="str">
        <v>Osukut</v>
      </c>
      <c r="BO682" s="4" t="str">
        <v>Osukut</v>
      </c>
      <c r="BP682" s="4" t="str">
        <v>Osukut</v>
      </c>
      <c r="BQ682" s="4" t="str">
        <v>Osukut</v>
      </c>
      <c r="BR682" s="4" t="str">
        <v>Osukut</v>
      </c>
      <c r="BS682" s="4" t="str">
        <v>Osukut</v>
      </c>
      <c r="BT682" s="4" t="str">
        <v>Osukut</v>
      </c>
      <c r="BU682" s="4" t="str">
        <v>Osukut</v>
      </c>
      <c r="BV682" s="4" t="str">
        <v>Osukut</v>
      </c>
      <c r="BX682" s="4" t="str">
        <v>Ossimi</v>
      </c>
      <c r="BY682" s="4" t="str">
        <v>Ossimi</v>
      </c>
      <c r="BZ682" s="4" t="str">
        <v>Ossimi</v>
      </c>
      <c r="CA682" s="4" t="str">
        <v>Ossimi</v>
      </c>
      <c r="CB682" s="4" t="str">
        <v>Ossimi</v>
      </c>
      <c r="CC682" s="4" t="str">
        <v>Ossimi</v>
      </c>
      <c r="CD682" s="4" t="str">
        <v>Ossimi</v>
      </c>
      <c r="CE682" s="4" t="str">
        <v>Ossimi</v>
      </c>
      <c r="CF682" s="4" t="str">
        <v>Ossimi</v>
      </c>
      <c r="CG682" s="4" t="str">
        <v>Ossimi</v>
      </c>
      <c r="CH682" s="4" t="str">
        <v>Ossimi</v>
      </c>
      <c r="CI682" s="4" t="str">
        <v>Ossimi</v>
      </c>
      <c r="CJ682" s="4" t="str">
        <v>Ossimi</v>
      </c>
      <c r="CK682" s="4" t="str">
        <v>Ossimi</v>
      </c>
      <c r="CL682" s="4" t="str">
        <v>Ossimi</v>
      </c>
      <c r="CM682" s="4" t="str">
        <v>Ossimi</v>
      </c>
      <c r="CN682" s="4" t="str">
        <v>Ossimi</v>
      </c>
      <c r="CO682" s="4" t="str">
        <v>Ossimi</v>
      </c>
      <c r="CP682" s="4" t="str">
        <v>Ossimi</v>
      </c>
      <c r="CQ682" s="4" t="str">
        <v>Ossimi</v>
      </c>
      <c r="CR682" s="4" t="str">
        <v>Ossimi</v>
      </c>
      <c r="CS682" s="4" t="str">
        <v>Ossimi</v>
      </c>
      <c r="CT682" s="4" t="str">
        <v>Ossimi</v>
      </c>
      <c r="CU682" s="4" t="str">
        <v>Ossimi</v>
      </c>
      <c r="CV682" s="4" t="str">
        <v>Ossimi</v>
      </c>
      <c r="CW682" s="4" t="str">
        <v>Ossimi</v>
      </c>
      <c r="CX682" s="4" t="str">
        <v>Ossimi</v>
      </c>
      <c r="CY682" s="4" t="str">
        <v>Ossimi</v>
      </c>
      <c r="CZ682" s="4" t="str">
        <v>Ossimi</v>
      </c>
      <c r="DA682" s="4" t="str">
        <v>Ossimi</v>
      </c>
    </row>
    <row r="683" spans="1:105" x14ac:dyDescent="0.35">
      <c r="A683" s="4" t="s">
        <v>1609</v>
      </c>
      <c r="B683" s="4" t="s">
        <v>1608</v>
      </c>
      <c r="C683" s="4" t="s">
        <v>3195</v>
      </c>
      <c r="AS683" s="4" t="str">
        <v>Oudah bicolour</v>
      </c>
      <c r="AT683" s="4" t="str">
        <v>Oudah bicolour</v>
      </c>
      <c r="AU683" s="4" t="str">
        <v>Oudah bicolour</v>
      </c>
      <c r="AV683" s="4" t="str">
        <v>Oudah bicolour</v>
      </c>
      <c r="AW683" s="4" t="str">
        <v>Oudah bicolour</v>
      </c>
      <c r="AX683" s="4" t="str">
        <v>Oudah bicolour</v>
      </c>
      <c r="AY683" s="4" t="str">
        <v>Oudah bicolour</v>
      </c>
      <c r="AZ683" s="4" t="str">
        <v>Oudah bicolour</v>
      </c>
      <c r="BA683" s="4" t="str">
        <v>Oudah bicolour</v>
      </c>
      <c r="BB683" s="4" t="str">
        <v>Oudah bicolour</v>
      </c>
      <c r="BC683" s="4" t="str">
        <v>Oudah bicolour</v>
      </c>
      <c r="BD683" s="4" t="str">
        <v>Oudah bicolour</v>
      </c>
      <c r="BE683" s="4" t="str">
        <v>Oudah bicolour</v>
      </c>
      <c r="BF683" s="4" t="str">
        <v>Oudah bicolour</v>
      </c>
      <c r="BG683" s="4" t="str">
        <v>Oudah bicolour</v>
      </c>
      <c r="BH683" s="4" t="str">
        <v>Oudah bicolour</v>
      </c>
      <c r="BI683" s="4" t="str">
        <v>Oudah bicolour</v>
      </c>
      <c r="BJ683" s="4" t="str">
        <v>Oudah bicolour</v>
      </c>
      <c r="BK683" s="4" t="str">
        <v>Oudah bicolour</v>
      </c>
      <c r="BL683" s="4" t="str">
        <v>Oudah bicolour</v>
      </c>
      <c r="BM683" s="4" t="str">
        <v>Oudah bicolour</v>
      </c>
      <c r="BN683" s="4" t="str">
        <v>Oudah bicolour</v>
      </c>
      <c r="BO683" s="4" t="str">
        <v>Oudah bicolour</v>
      </c>
      <c r="BP683" s="4" t="str">
        <v>Oudah bicolour</v>
      </c>
      <c r="BQ683" s="4" t="str">
        <v>Oudah bicolour</v>
      </c>
      <c r="BR683" s="4" t="str">
        <v>Oudah bicolour</v>
      </c>
      <c r="BS683" s="4" t="str">
        <v>Oudah bicolour</v>
      </c>
      <c r="BT683" s="4" t="str">
        <v>Oudah bicolour</v>
      </c>
      <c r="BU683" s="4" t="str">
        <v>Oudah bicolour</v>
      </c>
      <c r="BV683" s="4" t="str">
        <v>Oudah bicolour</v>
      </c>
      <c r="BX683" s="4" t="str">
        <v>Osukut</v>
      </c>
      <c r="BY683" s="4" t="str">
        <v>Osukut</v>
      </c>
      <c r="BZ683" s="4" t="str">
        <v>Osukut</v>
      </c>
      <c r="CA683" s="4" t="str">
        <v>Osukut</v>
      </c>
      <c r="CB683" s="4" t="str">
        <v>Osukut</v>
      </c>
      <c r="CC683" s="4" t="str">
        <v>Osukut</v>
      </c>
      <c r="CD683" s="4" t="str">
        <v>Osukut</v>
      </c>
      <c r="CE683" s="4" t="str">
        <v>Osukut</v>
      </c>
      <c r="CF683" s="4" t="str">
        <v>Osukut</v>
      </c>
      <c r="CG683" s="4" t="str">
        <v>Osukut</v>
      </c>
      <c r="CH683" s="4" t="str">
        <v>Osukut</v>
      </c>
      <c r="CI683" s="4" t="str">
        <v>Osukut</v>
      </c>
      <c r="CJ683" s="4" t="str">
        <v>Osukut</v>
      </c>
      <c r="CK683" s="4" t="str">
        <v>Osukut</v>
      </c>
      <c r="CL683" s="4" t="str">
        <v>Osukut</v>
      </c>
      <c r="CM683" s="4" t="str">
        <v>Osukut</v>
      </c>
      <c r="CN683" s="4" t="str">
        <v>Osukut</v>
      </c>
      <c r="CO683" s="4" t="str">
        <v>Osukut</v>
      </c>
      <c r="CP683" s="4" t="str">
        <v>Osukut</v>
      </c>
      <c r="CQ683" s="4" t="str">
        <v>Osukut</v>
      </c>
      <c r="CR683" s="4" t="str">
        <v>Osukut</v>
      </c>
      <c r="CS683" s="4" t="str">
        <v>Osukut</v>
      </c>
      <c r="CT683" s="4" t="str">
        <v>Osukut</v>
      </c>
      <c r="CU683" s="4" t="str">
        <v>Osukut</v>
      </c>
      <c r="CV683" s="4" t="str">
        <v>Osukut</v>
      </c>
      <c r="CW683" s="4" t="str">
        <v>Osukut</v>
      </c>
      <c r="CX683" s="4" t="str">
        <v>Osukut</v>
      </c>
      <c r="CY683" s="4" t="str">
        <v>Osukut</v>
      </c>
      <c r="CZ683" s="4" t="str">
        <v>Osukut</v>
      </c>
      <c r="DA683" s="4" t="str">
        <v>Osukut</v>
      </c>
    </row>
    <row r="684" spans="1:105" x14ac:dyDescent="0.35">
      <c r="A684" s="4" t="s">
        <v>1609</v>
      </c>
      <c r="B684" s="4" t="s">
        <v>1608</v>
      </c>
      <c r="C684" s="4" t="s">
        <v>3196</v>
      </c>
      <c r="AS684" s="4" t="str">
        <v>Oudah rams</v>
      </c>
      <c r="AT684" s="4" t="str">
        <v>Oudah rams</v>
      </c>
      <c r="AU684" s="4" t="str">
        <v>Oudah rams</v>
      </c>
      <c r="AV684" s="4" t="str">
        <v>Oudah rams</v>
      </c>
      <c r="AW684" s="4" t="str">
        <v>Oudah rams</v>
      </c>
      <c r="AX684" s="4" t="str">
        <v>Oudah rams</v>
      </c>
      <c r="AY684" s="4" t="str">
        <v>Oudah rams</v>
      </c>
      <c r="AZ684" s="4" t="str">
        <v>Oudah rams</v>
      </c>
      <c r="BA684" s="4" t="str">
        <v>Oudah rams</v>
      </c>
      <c r="BB684" s="4" t="str">
        <v>Oudah rams</v>
      </c>
      <c r="BC684" s="4" t="str">
        <v>Oudah rams</v>
      </c>
      <c r="BD684" s="4" t="str">
        <v>Oudah rams</v>
      </c>
      <c r="BE684" s="4" t="str">
        <v>Oudah rams</v>
      </c>
      <c r="BF684" s="4" t="str">
        <v>Oudah rams</v>
      </c>
      <c r="BG684" s="4" t="str">
        <v>Oudah rams</v>
      </c>
      <c r="BH684" s="4" t="str">
        <v>Oudah rams</v>
      </c>
      <c r="BI684" s="4" t="str">
        <v>Oudah rams</v>
      </c>
      <c r="BJ684" s="4" t="str">
        <v>Oudah rams</v>
      </c>
      <c r="BK684" s="4" t="str">
        <v>Oudah rams</v>
      </c>
      <c r="BL684" s="4" t="str">
        <v>Oudah rams</v>
      </c>
      <c r="BM684" s="4" t="str">
        <v>Oudah rams</v>
      </c>
      <c r="BN684" s="4" t="str">
        <v>Oudah rams</v>
      </c>
      <c r="BO684" s="4" t="str">
        <v>Oudah rams</v>
      </c>
      <c r="BP684" s="4" t="str">
        <v>Oudah rams</v>
      </c>
      <c r="BQ684" s="4" t="str">
        <v>Oudah rams</v>
      </c>
      <c r="BR684" s="4" t="str">
        <v>Oudah rams</v>
      </c>
      <c r="BS684" s="4" t="str">
        <v>Oudah rams</v>
      </c>
      <c r="BT684" s="4" t="str">
        <v>Oudah rams</v>
      </c>
      <c r="BU684" s="4" t="str">
        <v>Oudah rams</v>
      </c>
      <c r="BV684" s="4" t="str">
        <v>Oudah rams</v>
      </c>
      <c r="BX684" s="4" t="str">
        <v>Oudah bicolour</v>
      </c>
      <c r="BY684" s="4" t="str">
        <v>Oudah bicolour</v>
      </c>
      <c r="BZ684" s="4" t="str">
        <v>Oudah bicolour</v>
      </c>
      <c r="CA684" s="4" t="str">
        <v>Oudah bicolour</v>
      </c>
      <c r="CB684" s="4" t="str">
        <v>Oudah bicolour</v>
      </c>
      <c r="CC684" s="4" t="str">
        <v>Oudah bicolour</v>
      </c>
      <c r="CD684" s="4" t="str">
        <v>Oudah bicolour</v>
      </c>
      <c r="CE684" s="4" t="str">
        <v>Oudah bicolour</v>
      </c>
      <c r="CF684" s="4" t="str">
        <v>Oudah bicolour</v>
      </c>
      <c r="CG684" s="4" t="str">
        <v>Oudah bicolour</v>
      </c>
      <c r="CH684" s="4" t="str">
        <v>Oudah bicolour</v>
      </c>
      <c r="CI684" s="4" t="str">
        <v>Oudah bicolour</v>
      </c>
      <c r="CJ684" s="4" t="str">
        <v>Oudah bicolour</v>
      </c>
      <c r="CK684" s="4" t="str">
        <v>Oudah bicolour</v>
      </c>
      <c r="CL684" s="4" t="str">
        <v>Oudah bicolour</v>
      </c>
      <c r="CM684" s="4" t="str">
        <v>Oudah bicolour</v>
      </c>
      <c r="CN684" s="4" t="str">
        <v>Oudah bicolour</v>
      </c>
      <c r="CO684" s="4" t="str">
        <v>Oudah bicolour</v>
      </c>
      <c r="CP684" s="4" t="str">
        <v>Oudah bicolour</v>
      </c>
      <c r="CQ684" s="4" t="str">
        <v>Oudah bicolour</v>
      </c>
      <c r="CR684" s="4" t="str">
        <v>Oudah bicolour</v>
      </c>
      <c r="CS684" s="4" t="str">
        <v>Oudah bicolour</v>
      </c>
      <c r="CT684" s="4" t="str">
        <v>Oudah bicolour</v>
      </c>
      <c r="CU684" s="4" t="str">
        <v>Oudah bicolour</v>
      </c>
      <c r="CV684" s="4" t="str">
        <v>Oudah bicolour</v>
      </c>
      <c r="CW684" s="4" t="str">
        <v>Oudah bicolour</v>
      </c>
      <c r="CX684" s="4" t="str">
        <v>Oudah bicolour</v>
      </c>
      <c r="CY684" s="4" t="str">
        <v>Oudah bicolour</v>
      </c>
      <c r="CZ684" s="4" t="str">
        <v>Oudah bicolour</v>
      </c>
      <c r="DA684" s="4" t="str">
        <v>Oudah bicolour</v>
      </c>
    </row>
    <row r="685" spans="1:105" x14ac:dyDescent="0.35">
      <c r="A685" s="4" t="s">
        <v>1609</v>
      </c>
      <c r="B685" s="4" t="s">
        <v>1608</v>
      </c>
      <c r="C685" s="4" t="s">
        <v>3197</v>
      </c>
      <c r="AS685" s="4" t="str">
        <v>Ovambo</v>
      </c>
      <c r="AT685" s="4" t="str">
        <v>Ovambo</v>
      </c>
      <c r="AU685" s="4" t="str">
        <v>Ovambo</v>
      </c>
      <c r="AV685" s="4" t="str">
        <v>Ovambo</v>
      </c>
      <c r="AW685" s="4" t="str">
        <v>Ovambo</v>
      </c>
      <c r="AX685" s="4" t="str">
        <v>Ovambo</v>
      </c>
      <c r="AY685" s="4" t="str">
        <v>Ovambo</v>
      </c>
      <c r="AZ685" s="4" t="str">
        <v>Ovambo</v>
      </c>
      <c r="BA685" s="4" t="str">
        <v>Ovambo</v>
      </c>
      <c r="BB685" s="4" t="str">
        <v>Ovambo</v>
      </c>
      <c r="BC685" s="4" t="str">
        <v>Ovambo</v>
      </c>
      <c r="BD685" s="4" t="str">
        <v>Ovambo</v>
      </c>
      <c r="BE685" s="4" t="str">
        <v>Ovambo</v>
      </c>
      <c r="BF685" s="4" t="str">
        <v>Ovambo</v>
      </c>
      <c r="BG685" s="4" t="str">
        <v>Ovambo</v>
      </c>
      <c r="BH685" s="4" t="str">
        <v>Ovambo</v>
      </c>
      <c r="BI685" s="4" t="str">
        <v>Ovambo</v>
      </c>
      <c r="BJ685" s="4" t="str">
        <v>Ovambo</v>
      </c>
      <c r="BK685" s="4" t="str">
        <v>Ovambo</v>
      </c>
      <c r="BL685" s="4" t="str">
        <v>Ovambo</v>
      </c>
      <c r="BM685" s="4" t="str">
        <v>Ovambo</v>
      </c>
      <c r="BN685" s="4" t="str">
        <v>Ovambo</v>
      </c>
      <c r="BO685" s="4" t="str">
        <v>Ovambo</v>
      </c>
      <c r="BP685" s="4" t="str">
        <v>Ovambo</v>
      </c>
      <c r="BQ685" s="4" t="str">
        <v>Ovambo</v>
      </c>
      <c r="BR685" s="4" t="str">
        <v>Ovambo</v>
      </c>
      <c r="BS685" s="4" t="str">
        <v>Ovambo</v>
      </c>
      <c r="BT685" s="4" t="str">
        <v>Ovambo</v>
      </c>
      <c r="BU685" s="4" t="str">
        <v>Ovambo</v>
      </c>
      <c r="BV685" s="4" t="str">
        <v>Ovambo</v>
      </c>
      <c r="BX685" s="4" t="str">
        <v>Oudah rams</v>
      </c>
      <c r="BY685" s="4" t="str">
        <v>Oudah rams</v>
      </c>
      <c r="BZ685" s="4" t="str">
        <v>Oudah rams</v>
      </c>
      <c r="CA685" s="4" t="str">
        <v>Oudah rams</v>
      </c>
      <c r="CB685" s="4" t="str">
        <v>Oudah rams</v>
      </c>
      <c r="CC685" s="4" t="str">
        <v>Oudah rams</v>
      </c>
      <c r="CD685" s="4" t="str">
        <v>Oudah rams</v>
      </c>
      <c r="CE685" s="4" t="str">
        <v>Oudah rams</v>
      </c>
      <c r="CF685" s="4" t="str">
        <v>Oudah rams</v>
      </c>
      <c r="CG685" s="4" t="str">
        <v>Oudah rams</v>
      </c>
      <c r="CH685" s="4" t="str">
        <v>Oudah rams</v>
      </c>
      <c r="CI685" s="4" t="str">
        <v>Oudah rams</v>
      </c>
      <c r="CJ685" s="4" t="str">
        <v>Oudah rams</v>
      </c>
      <c r="CK685" s="4" t="str">
        <v>Oudah rams</v>
      </c>
      <c r="CL685" s="4" t="str">
        <v>Oudah rams</v>
      </c>
      <c r="CM685" s="4" t="str">
        <v>Oudah rams</v>
      </c>
      <c r="CN685" s="4" t="str">
        <v>Oudah rams</v>
      </c>
      <c r="CO685" s="4" t="str">
        <v>Oudah rams</v>
      </c>
      <c r="CP685" s="4" t="str">
        <v>Oudah rams</v>
      </c>
      <c r="CQ685" s="4" t="str">
        <v>Oudah rams</v>
      </c>
      <c r="CR685" s="4" t="str">
        <v>Oudah rams</v>
      </c>
      <c r="CS685" s="4" t="str">
        <v>Oudah rams</v>
      </c>
      <c r="CT685" s="4" t="str">
        <v>Oudah rams</v>
      </c>
      <c r="CU685" s="4" t="str">
        <v>Oudah rams</v>
      </c>
      <c r="CV685" s="4" t="str">
        <v>Oudah rams</v>
      </c>
      <c r="CW685" s="4" t="str">
        <v>Oudah rams</v>
      </c>
      <c r="CX685" s="4" t="str">
        <v>Oudah rams</v>
      </c>
      <c r="CY685" s="4" t="str">
        <v>Oudah rams</v>
      </c>
      <c r="CZ685" s="4" t="str">
        <v>Oudah rams</v>
      </c>
      <c r="DA685" s="4" t="str">
        <v>Oudah rams</v>
      </c>
    </row>
    <row r="686" spans="1:105" x14ac:dyDescent="0.35">
      <c r="A686" s="4" t="s">
        <v>1609</v>
      </c>
      <c r="B686" s="4" t="s">
        <v>1608</v>
      </c>
      <c r="C686" s="4" t="s">
        <v>3198</v>
      </c>
      <c r="AS686" s="4" t="str">
        <v>Overberg</v>
      </c>
      <c r="AT686" s="4" t="str">
        <v>Overberg</v>
      </c>
      <c r="AU686" s="4" t="str">
        <v>Overberg</v>
      </c>
      <c r="AV686" s="4" t="str">
        <v>Overberg</v>
      </c>
      <c r="AW686" s="4" t="str">
        <v>Overberg</v>
      </c>
      <c r="AX686" s="4" t="str">
        <v>Overberg</v>
      </c>
      <c r="AY686" s="4" t="str">
        <v>Overberg</v>
      </c>
      <c r="AZ686" s="4" t="str">
        <v>Overberg</v>
      </c>
      <c r="BA686" s="4" t="str">
        <v>Overberg</v>
      </c>
      <c r="BB686" s="4" t="str">
        <v>Overberg</v>
      </c>
      <c r="BC686" s="4" t="str">
        <v>Overberg</v>
      </c>
      <c r="BD686" s="4" t="str">
        <v>Overberg</v>
      </c>
      <c r="BE686" s="4" t="str">
        <v>Overberg</v>
      </c>
      <c r="BF686" s="4" t="str">
        <v>Overberg</v>
      </c>
      <c r="BG686" s="4" t="str">
        <v>Overberg</v>
      </c>
      <c r="BH686" s="4" t="str">
        <v>Overberg</v>
      </c>
      <c r="BI686" s="4" t="str">
        <v>Overberg</v>
      </c>
      <c r="BJ686" s="4" t="str">
        <v>Overberg</v>
      </c>
      <c r="BK686" s="4" t="str">
        <v>Overberg</v>
      </c>
      <c r="BL686" s="4" t="str">
        <v>Overberg</v>
      </c>
      <c r="BM686" s="4" t="str">
        <v>Overberg</v>
      </c>
      <c r="BN686" s="4" t="str">
        <v>Overberg</v>
      </c>
      <c r="BO686" s="4" t="str">
        <v>Overberg</v>
      </c>
      <c r="BP686" s="4" t="str">
        <v>Overberg</v>
      </c>
      <c r="BQ686" s="4" t="str">
        <v>Overberg</v>
      </c>
      <c r="BR686" s="4" t="str">
        <v>Overberg</v>
      </c>
      <c r="BS686" s="4" t="str">
        <v>Overberg</v>
      </c>
      <c r="BT686" s="4" t="str">
        <v>Overberg</v>
      </c>
      <c r="BU686" s="4" t="str">
        <v>Overberg</v>
      </c>
      <c r="BV686" s="4" t="str">
        <v>Overberg</v>
      </c>
      <c r="BX686" s="4" t="str">
        <v>Ovambo</v>
      </c>
      <c r="BY686" s="4" t="str">
        <v>Ovambo</v>
      </c>
      <c r="BZ686" s="4" t="str">
        <v>Ovambo</v>
      </c>
      <c r="CA686" s="4" t="str">
        <v>Ovambo</v>
      </c>
      <c r="CB686" s="4" t="str">
        <v>Ovambo</v>
      </c>
      <c r="CC686" s="4" t="str">
        <v>Ovambo</v>
      </c>
      <c r="CD686" s="4" t="str">
        <v>Ovambo</v>
      </c>
      <c r="CE686" s="4" t="str">
        <v>Ovambo</v>
      </c>
      <c r="CF686" s="4" t="str">
        <v>Ovambo</v>
      </c>
      <c r="CG686" s="4" t="str">
        <v>Ovambo</v>
      </c>
      <c r="CH686" s="4" t="str">
        <v>Ovambo</v>
      </c>
      <c r="CI686" s="4" t="str">
        <v>Ovambo</v>
      </c>
      <c r="CJ686" s="4" t="str">
        <v>Ovambo</v>
      </c>
      <c r="CK686" s="4" t="str">
        <v>Ovambo</v>
      </c>
      <c r="CL686" s="4" t="str">
        <v>Ovambo</v>
      </c>
      <c r="CM686" s="4" t="str">
        <v>Ovambo</v>
      </c>
      <c r="CN686" s="4" t="str">
        <v>Ovambo</v>
      </c>
      <c r="CO686" s="4" t="str">
        <v>Ovambo</v>
      </c>
      <c r="CP686" s="4" t="str">
        <v>Ovambo</v>
      </c>
      <c r="CQ686" s="4" t="str">
        <v>Ovambo</v>
      </c>
      <c r="CR686" s="4" t="str">
        <v>Ovambo</v>
      </c>
      <c r="CS686" s="4" t="str">
        <v>Ovambo</v>
      </c>
      <c r="CT686" s="4" t="str">
        <v>Ovambo</v>
      </c>
      <c r="CU686" s="4" t="str">
        <v>Ovambo</v>
      </c>
      <c r="CV686" s="4" t="str">
        <v>Ovambo</v>
      </c>
      <c r="CW686" s="4" t="str">
        <v>Ovambo</v>
      </c>
      <c r="CX686" s="4" t="str">
        <v>Ovambo</v>
      </c>
      <c r="CY686" s="4" t="str">
        <v>Ovambo</v>
      </c>
      <c r="CZ686" s="4" t="str">
        <v>Ovambo</v>
      </c>
      <c r="DA686" s="4" t="str">
        <v>Ovambo</v>
      </c>
    </row>
    <row r="687" spans="1:105" x14ac:dyDescent="0.35">
      <c r="A687" s="4" t="s">
        <v>1609</v>
      </c>
      <c r="B687" s="4" t="s">
        <v>1608</v>
      </c>
      <c r="C687" s="4" t="s">
        <v>3199</v>
      </c>
      <c r="AS687" s="4" t="str">
        <v>P3 Kollo</v>
      </c>
      <c r="AT687" s="4" t="str">
        <v>P3 Kollo</v>
      </c>
      <c r="AU687" s="4" t="str">
        <v>P3 Kollo</v>
      </c>
      <c r="AV687" s="4" t="str">
        <v>P3 Kollo</v>
      </c>
      <c r="AW687" s="4" t="str">
        <v>P3 Kollo</v>
      </c>
      <c r="AX687" s="4" t="str">
        <v>P3 Kollo</v>
      </c>
      <c r="AY687" s="4" t="str">
        <v>P3 Kollo</v>
      </c>
      <c r="AZ687" s="4" t="str">
        <v>P3 Kollo</v>
      </c>
      <c r="BA687" s="4" t="str">
        <v>P3 Kollo</v>
      </c>
      <c r="BB687" s="4" t="str">
        <v>P3 Kollo</v>
      </c>
      <c r="BC687" s="4" t="str">
        <v>P3 Kollo</v>
      </c>
      <c r="BD687" s="4" t="str">
        <v>P3 Kollo</v>
      </c>
      <c r="BE687" s="4" t="str">
        <v>P3 Kollo</v>
      </c>
      <c r="BF687" s="4" t="str">
        <v>P3 Kollo</v>
      </c>
      <c r="BG687" s="4" t="str">
        <v>P3 Kollo</v>
      </c>
      <c r="BH687" s="4" t="str">
        <v>P3 Kollo</v>
      </c>
      <c r="BI687" s="4" t="str">
        <v>P3 Kollo</v>
      </c>
      <c r="BJ687" s="4" t="str">
        <v>P3 Kollo</v>
      </c>
      <c r="BK687" s="4" t="str">
        <v>P3 Kollo</v>
      </c>
      <c r="BL687" s="4" t="str">
        <v>P3 Kollo</v>
      </c>
      <c r="BM687" s="4" t="str">
        <v>P3 Kollo</v>
      </c>
      <c r="BN687" s="4" t="str">
        <v>P3 Kollo</v>
      </c>
      <c r="BO687" s="4" t="str">
        <v>P3 Kollo</v>
      </c>
      <c r="BP687" s="4" t="str">
        <v>P3 Kollo</v>
      </c>
      <c r="BQ687" s="4" t="str">
        <v>P3 Kollo</v>
      </c>
      <c r="BR687" s="4" t="str">
        <v>P3 Kollo</v>
      </c>
      <c r="BS687" s="4" t="str">
        <v>P3 Kollo</v>
      </c>
      <c r="BT687" s="4" t="str">
        <v>P3 Kollo</v>
      </c>
      <c r="BU687" s="4" t="str">
        <v>P3 Kollo</v>
      </c>
      <c r="BV687" s="4" t="str">
        <v>P3 Kollo</v>
      </c>
      <c r="BX687" s="4" t="str">
        <v>Overberg</v>
      </c>
      <c r="BY687" s="4" t="str">
        <v>Overberg</v>
      </c>
      <c r="BZ687" s="4" t="str">
        <v>Overberg</v>
      </c>
      <c r="CA687" s="4" t="str">
        <v>Overberg</v>
      </c>
      <c r="CB687" s="4" t="str">
        <v>Overberg</v>
      </c>
      <c r="CC687" s="4" t="str">
        <v>Overberg</v>
      </c>
      <c r="CD687" s="4" t="str">
        <v>Overberg</v>
      </c>
      <c r="CE687" s="4" t="str">
        <v>Overberg</v>
      </c>
      <c r="CF687" s="4" t="str">
        <v>Overberg</v>
      </c>
      <c r="CG687" s="4" t="str">
        <v>Overberg</v>
      </c>
      <c r="CH687" s="4" t="str">
        <v>Overberg</v>
      </c>
      <c r="CI687" s="4" t="str">
        <v>Overberg</v>
      </c>
      <c r="CJ687" s="4" t="str">
        <v>Overberg</v>
      </c>
      <c r="CK687" s="4" t="str">
        <v>Overberg</v>
      </c>
      <c r="CL687" s="4" t="str">
        <v>Overberg</v>
      </c>
      <c r="CM687" s="4" t="str">
        <v>Overberg</v>
      </c>
      <c r="CN687" s="4" t="str">
        <v>Overberg</v>
      </c>
      <c r="CO687" s="4" t="str">
        <v>Overberg</v>
      </c>
      <c r="CP687" s="4" t="str">
        <v>Overberg</v>
      </c>
      <c r="CQ687" s="4" t="str">
        <v>Overberg</v>
      </c>
      <c r="CR687" s="4" t="str">
        <v>Overberg</v>
      </c>
      <c r="CS687" s="4" t="str">
        <v>Overberg</v>
      </c>
      <c r="CT687" s="4" t="str">
        <v>Overberg</v>
      </c>
      <c r="CU687" s="4" t="str">
        <v>Overberg</v>
      </c>
      <c r="CV687" s="4" t="str">
        <v>Overberg</v>
      </c>
      <c r="CW687" s="4" t="str">
        <v>Overberg</v>
      </c>
      <c r="CX687" s="4" t="str">
        <v>Overberg</v>
      </c>
      <c r="CY687" s="4" t="str">
        <v>Overberg</v>
      </c>
      <c r="CZ687" s="4" t="str">
        <v>Overberg</v>
      </c>
      <c r="DA687" s="4" t="str">
        <v>Overberg</v>
      </c>
    </row>
    <row r="688" spans="1:105" x14ac:dyDescent="0.35">
      <c r="A688" s="4" t="s">
        <v>1609</v>
      </c>
      <c r="B688" s="4" t="s">
        <v>1608</v>
      </c>
      <c r="C688" s="4" t="s">
        <v>3200</v>
      </c>
      <c r="AS688" s="4" t="str">
        <v>Palmetto</v>
      </c>
      <c r="AT688" s="4" t="str">
        <v>Palmetto</v>
      </c>
      <c r="AU688" s="4" t="str">
        <v>Palmetto</v>
      </c>
      <c r="AV688" s="4" t="str">
        <v>Palmetto</v>
      </c>
      <c r="AW688" s="4" t="str">
        <v>Palmetto</v>
      </c>
      <c r="AX688" s="4" t="str">
        <v>Palmetto</v>
      </c>
      <c r="AY688" s="4" t="str">
        <v>Palmetto</v>
      </c>
      <c r="AZ688" s="4" t="str">
        <v>Palmetto</v>
      </c>
      <c r="BA688" s="4" t="str">
        <v>Palmetto</v>
      </c>
      <c r="BB688" s="4" t="str">
        <v>Palmetto</v>
      </c>
      <c r="BC688" s="4" t="str">
        <v>Palmetto</v>
      </c>
      <c r="BD688" s="4" t="str">
        <v>Palmetto</v>
      </c>
      <c r="BE688" s="4" t="str">
        <v>Palmetto</v>
      </c>
      <c r="BF688" s="4" t="str">
        <v>Palmetto</v>
      </c>
      <c r="BG688" s="4" t="str">
        <v>Palmetto</v>
      </c>
      <c r="BH688" s="4" t="str">
        <v>Palmetto</v>
      </c>
      <c r="BI688" s="4" t="str">
        <v>Palmetto</v>
      </c>
      <c r="BJ688" s="4" t="str">
        <v>Palmetto</v>
      </c>
      <c r="BK688" s="4" t="str">
        <v>Palmetto</v>
      </c>
      <c r="BL688" s="4" t="str">
        <v>Palmetto</v>
      </c>
      <c r="BM688" s="4" t="str">
        <v>Palmetto</v>
      </c>
      <c r="BN688" s="4" t="str">
        <v>Palmetto</v>
      </c>
      <c r="BO688" s="4" t="str">
        <v>Palmetto</v>
      </c>
      <c r="BP688" s="4" t="str">
        <v>Palmetto</v>
      </c>
      <c r="BQ688" s="4" t="str">
        <v>Palmetto</v>
      </c>
      <c r="BR688" s="4" t="str">
        <v>Palmetto</v>
      </c>
      <c r="BS688" s="4" t="str">
        <v>Palmetto</v>
      </c>
      <c r="BT688" s="4" t="str">
        <v>Palmetto</v>
      </c>
      <c r="BU688" s="4" t="str">
        <v>Palmetto</v>
      </c>
      <c r="BV688" s="4" t="str">
        <v>Palmetto</v>
      </c>
      <c r="BX688" s="4" t="str">
        <v>P3 Kollo</v>
      </c>
      <c r="BY688" s="4" t="str">
        <v>P3 Kollo</v>
      </c>
      <c r="BZ688" s="4" t="str">
        <v>P3 Kollo</v>
      </c>
      <c r="CA688" s="4" t="str">
        <v>P3 Kollo</v>
      </c>
      <c r="CB688" s="4" t="str">
        <v>P3 Kollo</v>
      </c>
      <c r="CC688" s="4" t="str">
        <v>P3 Kollo</v>
      </c>
      <c r="CD688" s="4" t="str">
        <v>P3 Kollo</v>
      </c>
      <c r="CE688" s="4" t="str">
        <v>P3 Kollo</v>
      </c>
      <c r="CF688" s="4" t="str">
        <v>P3 Kollo</v>
      </c>
      <c r="CG688" s="4" t="str">
        <v>P3 Kollo</v>
      </c>
      <c r="CH688" s="4" t="str">
        <v>P3 Kollo</v>
      </c>
      <c r="CI688" s="4" t="str">
        <v>P3 Kollo</v>
      </c>
      <c r="CJ688" s="4" t="str">
        <v>P3 Kollo</v>
      </c>
      <c r="CK688" s="4" t="str">
        <v>P3 Kollo</v>
      </c>
      <c r="CL688" s="4" t="str">
        <v>P3 Kollo</v>
      </c>
      <c r="CM688" s="4" t="str">
        <v>P3 Kollo</v>
      </c>
      <c r="CN688" s="4" t="str">
        <v>P3 Kollo</v>
      </c>
      <c r="CO688" s="4" t="str">
        <v>P3 Kollo</v>
      </c>
      <c r="CP688" s="4" t="str">
        <v>P3 Kollo</v>
      </c>
      <c r="CQ688" s="4" t="str">
        <v>P3 Kollo</v>
      </c>
      <c r="CR688" s="4" t="str">
        <v>P3 Kollo</v>
      </c>
      <c r="CS688" s="4" t="str">
        <v>P3 Kollo</v>
      </c>
      <c r="CT688" s="4" t="str">
        <v>P3 Kollo</v>
      </c>
      <c r="CU688" s="4" t="str">
        <v>P3 Kollo</v>
      </c>
      <c r="CV688" s="4" t="str">
        <v>P3 Kollo</v>
      </c>
      <c r="CW688" s="4" t="str">
        <v>P3 Kollo</v>
      </c>
      <c r="CX688" s="4" t="str">
        <v>P3 Kollo</v>
      </c>
      <c r="CY688" s="4" t="str">
        <v>P3 Kollo</v>
      </c>
      <c r="CZ688" s="4" t="str">
        <v>P3 Kollo</v>
      </c>
      <c r="DA688" s="4" t="str">
        <v>P3 Kollo</v>
      </c>
    </row>
    <row r="689" spans="1:105" x14ac:dyDescent="0.35">
      <c r="A689" s="4" t="s">
        <v>1609</v>
      </c>
      <c r="B689" s="4" t="s">
        <v>1608</v>
      </c>
      <c r="C689" s="4" t="s">
        <v>3201</v>
      </c>
      <c r="AS689" s="4" t="str">
        <v>PAN 11</v>
      </c>
      <c r="AT689" s="4" t="str">
        <v>PAN 11</v>
      </c>
      <c r="AU689" s="4" t="str">
        <v>PAN 11</v>
      </c>
      <c r="AV689" s="4" t="str">
        <v>PAN 11</v>
      </c>
      <c r="AW689" s="4" t="str">
        <v>PAN 11</v>
      </c>
      <c r="AX689" s="4" t="str">
        <v>PAN 11</v>
      </c>
      <c r="AY689" s="4" t="str">
        <v>PAN 11</v>
      </c>
      <c r="AZ689" s="4" t="str">
        <v>PAN 11</v>
      </c>
      <c r="BA689" s="4" t="str">
        <v>PAN 11</v>
      </c>
      <c r="BB689" s="4" t="str">
        <v>PAN 11</v>
      </c>
      <c r="BC689" s="4" t="str">
        <v>PAN 11</v>
      </c>
      <c r="BD689" s="4" t="str">
        <v>PAN 11</v>
      </c>
      <c r="BE689" s="4" t="str">
        <v>PAN 11</v>
      </c>
      <c r="BF689" s="4" t="str">
        <v>PAN 11</v>
      </c>
      <c r="BG689" s="4" t="str">
        <v>PAN 11</v>
      </c>
      <c r="BH689" s="4" t="str">
        <v>PAN 11</v>
      </c>
      <c r="BI689" s="4" t="str">
        <v>PAN 11</v>
      </c>
      <c r="BJ689" s="4" t="str">
        <v>PAN 11</v>
      </c>
      <c r="BK689" s="4" t="str">
        <v>PAN 11</v>
      </c>
      <c r="BL689" s="4" t="str">
        <v>PAN 11</v>
      </c>
      <c r="BM689" s="4" t="str">
        <v>PAN 11</v>
      </c>
      <c r="BN689" s="4" t="str">
        <v>PAN 11</v>
      </c>
      <c r="BO689" s="4" t="str">
        <v>PAN 11</v>
      </c>
      <c r="BP689" s="4" t="str">
        <v>PAN 11</v>
      </c>
      <c r="BQ689" s="4" t="str">
        <v>PAN 11</v>
      </c>
      <c r="BR689" s="4" t="str">
        <v>PAN 11</v>
      </c>
      <c r="BS689" s="4" t="str">
        <v>PAN 11</v>
      </c>
      <c r="BT689" s="4" t="str">
        <v>PAN 11</v>
      </c>
      <c r="BU689" s="4" t="str">
        <v>PAN 11</v>
      </c>
      <c r="BV689" s="4" t="str">
        <v>PAN 11</v>
      </c>
      <c r="BX689" s="4" t="str">
        <v>Palmetto</v>
      </c>
      <c r="BY689" s="4" t="str">
        <v>Palmetto</v>
      </c>
      <c r="BZ689" s="4" t="str">
        <v>Palmetto</v>
      </c>
      <c r="CA689" s="4" t="str">
        <v>Palmetto</v>
      </c>
      <c r="CB689" s="4" t="str">
        <v>Palmetto</v>
      </c>
      <c r="CC689" s="4" t="str">
        <v>Palmetto</v>
      </c>
      <c r="CD689" s="4" t="str">
        <v>Palmetto</v>
      </c>
      <c r="CE689" s="4" t="str">
        <v>Palmetto</v>
      </c>
      <c r="CF689" s="4" t="str">
        <v>Palmetto</v>
      </c>
      <c r="CG689" s="4" t="str">
        <v>Palmetto</v>
      </c>
      <c r="CH689" s="4" t="str">
        <v>Palmetto</v>
      </c>
      <c r="CI689" s="4" t="str">
        <v>Palmetto</v>
      </c>
      <c r="CJ689" s="4" t="str">
        <v>Palmetto</v>
      </c>
      <c r="CK689" s="4" t="str">
        <v>Palmetto</v>
      </c>
      <c r="CL689" s="4" t="str">
        <v>Palmetto</v>
      </c>
      <c r="CM689" s="4" t="str">
        <v>Palmetto</v>
      </c>
      <c r="CN689" s="4" t="str">
        <v>Palmetto</v>
      </c>
      <c r="CO689" s="4" t="str">
        <v>Palmetto</v>
      </c>
      <c r="CP689" s="4" t="str">
        <v>Palmetto</v>
      </c>
      <c r="CQ689" s="4" t="str">
        <v>Palmetto</v>
      </c>
      <c r="CR689" s="4" t="str">
        <v>Palmetto</v>
      </c>
      <c r="CS689" s="4" t="str">
        <v>Palmetto</v>
      </c>
      <c r="CT689" s="4" t="str">
        <v>Palmetto</v>
      </c>
      <c r="CU689" s="4" t="str">
        <v>Palmetto</v>
      </c>
      <c r="CV689" s="4" t="str">
        <v>Palmetto</v>
      </c>
      <c r="CW689" s="4" t="str">
        <v>Palmetto</v>
      </c>
      <c r="CX689" s="4" t="str">
        <v>Palmetto</v>
      </c>
      <c r="CY689" s="4" t="str">
        <v>Palmetto</v>
      </c>
      <c r="CZ689" s="4" t="str">
        <v>Palmetto</v>
      </c>
      <c r="DA689" s="4" t="str">
        <v>Palmetto</v>
      </c>
    </row>
    <row r="690" spans="1:105" x14ac:dyDescent="0.35">
      <c r="A690" s="4" t="s">
        <v>1609</v>
      </c>
      <c r="B690" s="4" t="s">
        <v>1608</v>
      </c>
      <c r="C690" s="4" t="s">
        <v>3202</v>
      </c>
      <c r="AS690" s="4" t="str">
        <v>PAN 4860</v>
      </c>
      <c r="AT690" s="4" t="str">
        <v>PAN 4860</v>
      </c>
      <c r="AU690" s="4" t="str">
        <v>PAN 4860</v>
      </c>
      <c r="AV690" s="4" t="str">
        <v>PAN 4860</v>
      </c>
      <c r="AW690" s="4" t="str">
        <v>PAN 4860</v>
      </c>
      <c r="AX690" s="4" t="str">
        <v>PAN 4860</v>
      </c>
      <c r="AY690" s="4" t="str">
        <v>PAN 4860</v>
      </c>
      <c r="AZ690" s="4" t="str">
        <v>PAN 4860</v>
      </c>
      <c r="BA690" s="4" t="str">
        <v>PAN 4860</v>
      </c>
      <c r="BB690" s="4" t="str">
        <v>PAN 4860</v>
      </c>
      <c r="BC690" s="4" t="str">
        <v>PAN 4860</v>
      </c>
      <c r="BD690" s="4" t="str">
        <v>PAN 4860</v>
      </c>
      <c r="BE690" s="4" t="str">
        <v>PAN 4860</v>
      </c>
      <c r="BF690" s="4" t="str">
        <v>PAN 4860</v>
      </c>
      <c r="BG690" s="4" t="str">
        <v>PAN 4860</v>
      </c>
      <c r="BH690" s="4" t="str">
        <v>PAN 4860</v>
      </c>
      <c r="BI690" s="4" t="str">
        <v>PAN 4860</v>
      </c>
      <c r="BJ690" s="4" t="str">
        <v>PAN 4860</v>
      </c>
      <c r="BK690" s="4" t="str">
        <v>PAN 4860</v>
      </c>
      <c r="BL690" s="4" t="str">
        <v>PAN 4860</v>
      </c>
      <c r="BM690" s="4" t="str">
        <v>PAN 4860</v>
      </c>
      <c r="BN690" s="4" t="str">
        <v>PAN 4860</v>
      </c>
      <c r="BO690" s="4" t="str">
        <v>PAN 4860</v>
      </c>
      <c r="BP690" s="4" t="str">
        <v>PAN 4860</v>
      </c>
      <c r="BQ690" s="4" t="str">
        <v>PAN 4860</v>
      </c>
      <c r="BR690" s="4" t="str">
        <v>PAN 4860</v>
      </c>
      <c r="BS690" s="4" t="str">
        <v>PAN 4860</v>
      </c>
      <c r="BT690" s="4" t="str">
        <v>PAN 4860</v>
      </c>
      <c r="BU690" s="4" t="str">
        <v>PAN 4860</v>
      </c>
      <c r="BV690" s="4" t="str">
        <v>PAN 4860</v>
      </c>
      <c r="BX690" s="4" t="str">
        <v>PAN 11</v>
      </c>
      <c r="BY690" s="4" t="str">
        <v>PAN 11</v>
      </c>
      <c r="BZ690" s="4" t="str">
        <v>PAN 11</v>
      </c>
      <c r="CA690" s="4" t="str">
        <v>PAN 11</v>
      </c>
      <c r="CB690" s="4" t="str">
        <v>PAN 11</v>
      </c>
      <c r="CC690" s="4" t="str">
        <v>PAN 11</v>
      </c>
      <c r="CD690" s="4" t="str">
        <v>PAN 11</v>
      </c>
      <c r="CE690" s="4" t="str">
        <v>PAN 11</v>
      </c>
      <c r="CF690" s="4" t="str">
        <v>PAN 11</v>
      </c>
      <c r="CG690" s="4" t="str">
        <v>PAN 11</v>
      </c>
      <c r="CH690" s="4" t="str">
        <v>PAN 11</v>
      </c>
      <c r="CI690" s="4" t="str">
        <v>PAN 11</v>
      </c>
      <c r="CJ690" s="4" t="str">
        <v>PAN 11</v>
      </c>
      <c r="CK690" s="4" t="str">
        <v>PAN 11</v>
      </c>
      <c r="CL690" s="4" t="str">
        <v>PAN 11</v>
      </c>
      <c r="CM690" s="4" t="str">
        <v>PAN 11</v>
      </c>
      <c r="CN690" s="4" t="str">
        <v>PAN 11</v>
      </c>
      <c r="CO690" s="4" t="str">
        <v>PAN 11</v>
      </c>
      <c r="CP690" s="4" t="str">
        <v>PAN 11</v>
      </c>
      <c r="CQ690" s="4" t="str">
        <v>PAN 11</v>
      </c>
      <c r="CR690" s="4" t="str">
        <v>PAN 11</v>
      </c>
      <c r="CS690" s="4" t="str">
        <v>PAN 11</v>
      </c>
      <c r="CT690" s="4" t="str">
        <v>PAN 11</v>
      </c>
      <c r="CU690" s="4" t="str">
        <v>PAN 11</v>
      </c>
      <c r="CV690" s="4" t="str">
        <v>PAN 11</v>
      </c>
      <c r="CW690" s="4" t="str">
        <v>PAN 11</v>
      </c>
      <c r="CX690" s="4" t="str">
        <v>PAN 11</v>
      </c>
      <c r="CY690" s="4" t="str">
        <v>PAN 11</v>
      </c>
      <c r="CZ690" s="4" t="str">
        <v>PAN 11</v>
      </c>
      <c r="DA690" s="4" t="str">
        <v>PAN 11</v>
      </c>
    </row>
    <row r="691" spans="1:105" x14ac:dyDescent="0.35">
      <c r="A691" s="4" t="s">
        <v>1609</v>
      </c>
      <c r="B691" s="4" t="s">
        <v>1608</v>
      </c>
      <c r="C691" s="4" t="s">
        <v>3203</v>
      </c>
      <c r="AS691" s="4" t="str">
        <v>PAN 5195</v>
      </c>
      <c r="AT691" s="4" t="str">
        <v>PAN 5195</v>
      </c>
      <c r="AU691" s="4" t="str">
        <v>PAN 5195</v>
      </c>
      <c r="AV691" s="4" t="str">
        <v>PAN 5195</v>
      </c>
      <c r="AW691" s="4" t="str">
        <v>PAN 5195</v>
      </c>
      <c r="AX691" s="4" t="str">
        <v>PAN 5195</v>
      </c>
      <c r="AY691" s="4" t="str">
        <v>PAN 5195</v>
      </c>
      <c r="AZ691" s="4" t="str">
        <v>PAN 5195</v>
      </c>
      <c r="BA691" s="4" t="str">
        <v>PAN 5195</v>
      </c>
      <c r="BB691" s="4" t="str">
        <v>PAN 5195</v>
      </c>
      <c r="BC691" s="4" t="str">
        <v>PAN 5195</v>
      </c>
      <c r="BD691" s="4" t="str">
        <v>PAN 5195</v>
      </c>
      <c r="BE691" s="4" t="str">
        <v>PAN 5195</v>
      </c>
      <c r="BF691" s="4" t="str">
        <v>PAN 5195</v>
      </c>
      <c r="BG691" s="4" t="str">
        <v>PAN 5195</v>
      </c>
      <c r="BH691" s="4" t="str">
        <v>PAN 5195</v>
      </c>
      <c r="BI691" s="4" t="str">
        <v>PAN 5195</v>
      </c>
      <c r="BJ691" s="4" t="str">
        <v>PAN 5195</v>
      </c>
      <c r="BK691" s="4" t="str">
        <v>PAN 5195</v>
      </c>
      <c r="BL691" s="4" t="str">
        <v>PAN 5195</v>
      </c>
      <c r="BM691" s="4" t="str">
        <v>PAN 5195</v>
      </c>
      <c r="BN691" s="4" t="str">
        <v>PAN 5195</v>
      </c>
      <c r="BO691" s="4" t="str">
        <v>PAN 5195</v>
      </c>
      <c r="BP691" s="4" t="str">
        <v>PAN 5195</v>
      </c>
      <c r="BQ691" s="4" t="str">
        <v>PAN 5195</v>
      </c>
      <c r="BR691" s="4" t="str">
        <v>PAN 5195</v>
      </c>
      <c r="BS691" s="4" t="str">
        <v>PAN 5195</v>
      </c>
      <c r="BT691" s="4" t="str">
        <v>PAN 5195</v>
      </c>
      <c r="BU691" s="4" t="str">
        <v>PAN 5195</v>
      </c>
      <c r="BV691" s="4" t="str">
        <v>PAN 5195</v>
      </c>
      <c r="BX691" s="4" t="str">
        <v>PAN 4860</v>
      </c>
      <c r="BY691" s="4" t="str">
        <v>PAN 4860</v>
      </c>
      <c r="BZ691" s="4" t="str">
        <v>PAN 4860</v>
      </c>
      <c r="CA691" s="4" t="str">
        <v>PAN 4860</v>
      </c>
      <c r="CB691" s="4" t="str">
        <v>PAN 4860</v>
      </c>
      <c r="CC691" s="4" t="str">
        <v>PAN 4860</v>
      </c>
      <c r="CD691" s="4" t="str">
        <v>PAN 4860</v>
      </c>
      <c r="CE691" s="4" t="str">
        <v>PAN 4860</v>
      </c>
      <c r="CF691" s="4" t="str">
        <v>PAN 4860</v>
      </c>
      <c r="CG691" s="4" t="str">
        <v>PAN 4860</v>
      </c>
      <c r="CH691" s="4" t="str">
        <v>PAN 4860</v>
      </c>
      <c r="CI691" s="4" t="str">
        <v>PAN 4860</v>
      </c>
      <c r="CJ691" s="4" t="str">
        <v>PAN 4860</v>
      </c>
      <c r="CK691" s="4" t="str">
        <v>PAN 4860</v>
      </c>
      <c r="CL691" s="4" t="str">
        <v>PAN 4860</v>
      </c>
      <c r="CM691" s="4" t="str">
        <v>PAN 4860</v>
      </c>
      <c r="CN691" s="4" t="str">
        <v>PAN 4860</v>
      </c>
      <c r="CO691" s="4" t="str">
        <v>PAN 4860</v>
      </c>
      <c r="CP691" s="4" t="str">
        <v>PAN 4860</v>
      </c>
      <c r="CQ691" s="4" t="str">
        <v>PAN 4860</v>
      </c>
      <c r="CR691" s="4" t="str">
        <v>PAN 4860</v>
      </c>
      <c r="CS691" s="4" t="str">
        <v>PAN 4860</v>
      </c>
      <c r="CT691" s="4" t="str">
        <v>PAN 4860</v>
      </c>
      <c r="CU691" s="4" t="str">
        <v>PAN 4860</v>
      </c>
      <c r="CV691" s="4" t="str">
        <v>PAN 4860</v>
      </c>
      <c r="CW691" s="4" t="str">
        <v>PAN 4860</v>
      </c>
      <c r="CX691" s="4" t="str">
        <v>PAN 4860</v>
      </c>
      <c r="CY691" s="4" t="str">
        <v>PAN 4860</v>
      </c>
      <c r="CZ691" s="4" t="str">
        <v>PAN 4860</v>
      </c>
      <c r="DA691" s="4" t="str">
        <v>PAN 4860</v>
      </c>
    </row>
    <row r="692" spans="1:105" x14ac:dyDescent="0.35">
      <c r="A692" s="4" t="s">
        <v>1609</v>
      </c>
      <c r="B692" s="4" t="s">
        <v>1608</v>
      </c>
      <c r="C692" s="4" t="s">
        <v>3204</v>
      </c>
      <c r="AS692" s="4" t="str">
        <v>PAN 520R</v>
      </c>
      <c r="AT692" s="4" t="str">
        <v>PAN 520R</v>
      </c>
      <c r="AU692" s="4" t="str">
        <v>PAN 520R</v>
      </c>
      <c r="AV692" s="4" t="str">
        <v>PAN 520R</v>
      </c>
      <c r="AW692" s="4" t="str">
        <v>PAN 520R</v>
      </c>
      <c r="AX692" s="4" t="str">
        <v>PAN 520R</v>
      </c>
      <c r="AY692" s="4" t="str">
        <v>PAN 520R</v>
      </c>
      <c r="AZ692" s="4" t="str">
        <v>PAN 520R</v>
      </c>
      <c r="BA692" s="4" t="str">
        <v>PAN 520R</v>
      </c>
      <c r="BB692" s="4" t="str">
        <v>PAN 520R</v>
      </c>
      <c r="BC692" s="4" t="str">
        <v>PAN 520R</v>
      </c>
      <c r="BD692" s="4" t="str">
        <v>PAN 520R</v>
      </c>
      <c r="BE692" s="4" t="str">
        <v>PAN 520R</v>
      </c>
      <c r="BF692" s="4" t="str">
        <v>PAN 520R</v>
      </c>
      <c r="BG692" s="4" t="str">
        <v>PAN 520R</v>
      </c>
      <c r="BH692" s="4" t="str">
        <v>PAN 520R</v>
      </c>
      <c r="BI692" s="4" t="str">
        <v>PAN 520R</v>
      </c>
      <c r="BJ692" s="4" t="str">
        <v>PAN 520R</v>
      </c>
      <c r="BK692" s="4" t="str">
        <v>PAN 520R</v>
      </c>
      <c r="BL692" s="4" t="str">
        <v>PAN 520R</v>
      </c>
      <c r="BM692" s="4" t="str">
        <v>PAN 520R</v>
      </c>
      <c r="BN692" s="4" t="str">
        <v>PAN 520R</v>
      </c>
      <c r="BO692" s="4" t="str">
        <v>PAN 520R</v>
      </c>
      <c r="BP692" s="4" t="str">
        <v>PAN 520R</v>
      </c>
      <c r="BQ692" s="4" t="str">
        <v>PAN 520R</v>
      </c>
      <c r="BR692" s="4" t="str">
        <v>PAN 520R</v>
      </c>
      <c r="BS692" s="4" t="str">
        <v>PAN 520R</v>
      </c>
      <c r="BT692" s="4" t="str">
        <v>PAN 520R</v>
      </c>
      <c r="BU692" s="4" t="str">
        <v>PAN 520R</v>
      </c>
      <c r="BV692" s="4" t="str">
        <v>PAN 520R</v>
      </c>
      <c r="BX692" s="4" t="str">
        <v>PAN 5195</v>
      </c>
      <c r="BY692" s="4" t="str">
        <v>PAN 5195</v>
      </c>
      <c r="BZ692" s="4" t="str">
        <v>PAN 5195</v>
      </c>
      <c r="CA692" s="4" t="str">
        <v>PAN 5195</v>
      </c>
      <c r="CB692" s="4" t="str">
        <v>PAN 5195</v>
      </c>
      <c r="CC692" s="4" t="str">
        <v>PAN 5195</v>
      </c>
      <c r="CD692" s="4" t="str">
        <v>PAN 5195</v>
      </c>
      <c r="CE692" s="4" t="str">
        <v>PAN 5195</v>
      </c>
      <c r="CF692" s="4" t="str">
        <v>PAN 5195</v>
      </c>
      <c r="CG692" s="4" t="str">
        <v>PAN 5195</v>
      </c>
      <c r="CH692" s="4" t="str">
        <v>PAN 5195</v>
      </c>
      <c r="CI692" s="4" t="str">
        <v>PAN 5195</v>
      </c>
      <c r="CJ692" s="4" t="str">
        <v>PAN 5195</v>
      </c>
      <c r="CK692" s="4" t="str">
        <v>PAN 5195</v>
      </c>
      <c r="CL692" s="4" t="str">
        <v>PAN 5195</v>
      </c>
      <c r="CM692" s="4" t="str">
        <v>PAN 5195</v>
      </c>
      <c r="CN692" s="4" t="str">
        <v>PAN 5195</v>
      </c>
      <c r="CO692" s="4" t="str">
        <v>PAN 5195</v>
      </c>
      <c r="CP692" s="4" t="str">
        <v>PAN 5195</v>
      </c>
      <c r="CQ692" s="4" t="str">
        <v>PAN 5195</v>
      </c>
      <c r="CR692" s="4" t="str">
        <v>PAN 5195</v>
      </c>
      <c r="CS692" s="4" t="str">
        <v>PAN 5195</v>
      </c>
      <c r="CT692" s="4" t="str">
        <v>PAN 5195</v>
      </c>
      <c r="CU692" s="4" t="str">
        <v>PAN 5195</v>
      </c>
      <c r="CV692" s="4" t="str">
        <v>PAN 5195</v>
      </c>
      <c r="CW692" s="4" t="str">
        <v>PAN 5195</v>
      </c>
      <c r="CX692" s="4" t="str">
        <v>PAN 5195</v>
      </c>
      <c r="CY692" s="4" t="str">
        <v>PAN 5195</v>
      </c>
      <c r="CZ692" s="4" t="str">
        <v>PAN 5195</v>
      </c>
      <c r="DA692" s="4" t="str">
        <v>PAN 5195</v>
      </c>
    </row>
    <row r="693" spans="1:105" x14ac:dyDescent="0.35">
      <c r="A693" s="4" t="s">
        <v>1609</v>
      </c>
      <c r="B693" s="4" t="s">
        <v>1608</v>
      </c>
      <c r="C693" s="4" t="s">
        <v>3205</v>
      </c>
      <c r="AS693" s="4" t="str">
        <v>PAN 6236 B</v>
      </c>
      <c r="AT693" s="4" t="str">
        <v>PAN 6236 B</v>
      </c>
      <c r="AU693" s="4" t="str">
        <v>PAN 6236 B</v>
      </c>
      <c r="AV693" s="4" t="str">
        <v>PAN 6236 B</v>
      </c>
      <c r="AW693" s="4" t="str">
        <v>PAN 6236 B</v>
      </c>
      <c r="AX693" s="4" t="str">
        <v>PAN 6236 B</v>
      </c>
      <c r="AY693" s="4" t="str">
        <v>PAN 6236 B</v>
      </c>
      <c r="AZ693" s="4" t="str">
        <v>PAN 6236 B</v>
      </c>
      <c r="BA693" s="4" t="str">
        <v>PAN 6236 B</v>
      </c>
      <c r="BB693" s="4" t="str">
        <v>PAN 6236 B</v>
      </c>
      <c r="BC693" s="4" t="str">
        <v>PAN 6236 B</v>
      </c>
      <c r="BD693" s="4" t="str">
        <v>PAN 6236 B</v>
      </c>
      <c r="BE693" s="4" t="str">
        <v>PAN 6236 B</v>
      </c>
      <c r="BF693" s="4" t="str">
        <v>PAN 6236 B</v>
      </c>
      <c r="BG693" s="4" t="str">
        <v>PAN 6236 B</v>
      </c>
      <c r="BH693" s="4" t="str">
        <v>PAN 6236 B</v>
      </c>
      <c r="BI693" s="4" t="str">
        <v>PAN 6236 B</v>
      </c>
      <c r="BJ693" s="4" t="str">
        <v>PAN 6236 B</v>
      </c>
      <c r="BK693" s="4" t="str">
        <v>PAN 6236 B</v>
      </c>
      <c r="BL693" s="4" t="str">
        <v>PAN 6236 B</v>
      </c>
      <c r="BM693" s="4" t="str">
        <v>PAN 6236 B</v>
      </c>
      <c r="BN693" s="4" t="str">
        <v>PAN 6236 B</v>
      </c>
      <c r="BO693" s="4" t="str">
        <v>PAN 6236 B</v>
      </c>
      <c r="BP693" s="4" t="str">
        <v>PAN 6236 B</v>
      </c>
      <c r="BQ693" s="4" t="str">
        <v>PAN 6236 B</v>
      </c>
      <c r="BR693" s="4" t="str">
        <v>PAN 6236 B</v>
      </c>
      <c r="BS693" s="4" t="str">
        <v>PAN 6236 B</v>
      </c>
      <c r="BT693" s="4" t="str">
        <v>PAN 6236 B</v>
      </c>
      <c r="BU693" s="4" t="str">
        <v>PAN 6236 B</v>
      </c>
      <c r="BV693" s="4" t="str">
        <v>PAN 6236 B</v>
      </c>
      <c r="BX693" s="4" t="str">
        <v>PAN 520R</v>
      </c>
      <c r="BY693" s="4" t="str">
        <v>PAN 520R</v>
      </c>
      <c r="BZ693" s="4" t="str">
        <v>PAN 520R</v>
      </c>
      <c r="CA693" s="4" t="str">
        <v>PAN 520R</v>
      </c>
      <c r="CB693" s="4" t="str">
        <v>PAN 520R</v>
      </c>
      <c r="CC693" s="4" t="str">
        <v>PAN 520R</v>
      </c>
      <c r="CD693" s="4" t="str">
        <v>PAN 520R</v>
      </c>
      <c r="CE693" s="4" t="str">
        <v>PAN 520R</v>
      </c>
      <c r="CF693" s="4" t="str">
        <v>PAN 520R</v>
      </c>
      <c r="CG693" s="4" t="str">
        <v>PAN 520R</v>
      </c>
      <c r="CH693" s="4" t="str">
        <v>PAN 520R</v>
      </c>
      <c r="CI693" s="4" t="str">
        <v>PAN 520R</v>
      </c>
      <c r="CJ693" s="4" t="str">
        <v>PAN 520R</v>
      </c>
      <c r="CK693" s="4" t="str">
        <v>PAN 520R</v>
      </c>
      <c r="CL693" s="4" t="str">
        <v>PAN 520R</v>
      </c>
      <c r="CM693" s="4" t="str">
        <v>PAN 520R</v>
      </c>
      <c r="CN693" s="4" t="str">
        <v>PAN 520R</v>
      </c>
      <c r="CO693" s="4" t="str">
        <v>PAN 520R</v>
      </c>
      <c r="CP693" s="4" t="str">
        <v>PAN 520R</v>
      </c>
      <c r="CQ693" s="4" t="str">
        <v>PAN 520R</v>
      </c>
      <c r="CR693" s="4" t="str">
        <v>PAN 520R</v>
      </c>
      <c r="CS693" s="4" t="str">
        <v>PAN 520R</v>
      </c>
      <c r="CT693" s="4" t="str">
        <v>PAN 520R</v>
      </c>
      <c r="CU693" s="4" t="str">
        <v>PAN 520R</v>
      </c>
      <c r="CV693" s="4" t="str">
        <v>PAN 520R</v>
      </c>
      <c r="CW693" s="4" t="str">
        <v>PAN 520R</v>
      </c>
      <c r="CX693" s="4" t="str">
        <v>PAN 520R</v>
      </c>
      <c r="CY693" s="4" t="str">
        <v>PAN 520R</v>
      </c>
      <c r="CZ693" s="4" t="str">
        <v>PAN 520R</v>
      </c>
      <c r="DA693" s="4" t="str">
        <v>PAN 520R</v>
      </c>
    </row>
    <row r="694" spans="1:105" x14ac:dyDescent="0.35">
      <c r="A694" s="4" t="s">
        <v>1609</v>
      </c>
      <c r="B694" s="4" t="s">
        <v>1608</v>
      </c>
      <c r="C694" s="4" t="s">
        <v>3206</v>
      </c>
      <c r="AS694" s="4" t="str">
        <v>PAN 6611</v>
      </c>
      <c r="AT694" s="4" t="str">
        <v>PAN 6611</v>
      </c>
      <c r="AU694" s="4" t="str">
        <v>PAN 6611</v>
      </c>
      <c r="AV694" s="4" t="str">
        <v>PAN 6611</v>
      </c>
      <c r="AW694" s="4" t="str">
        <v>PAN 6611</v>
      </c>
      <c r="AX694" s="4" t="str">
        <v>PAN 6611</v>
      </c>
      <c r="AY694" s="4" t="str">
        <v>PAN 6611</v>
      </c>
      <c r="AZ694" s="4" t="str">
        <v>PAN 6611</v>
      </c>
      <c r="BA694" s="4" t="str">
        <v>PAN 6611</v>
      </c>
      <c r="BB694" s="4" t="str">
        <v>PAN 6611</v>
      </c>
      <c r="BC694" s="4" t="str">
        <v>PAN 6611</v>
      </c>
      <c r="BD694" s="4" t="str">
        <v>PAN 6611</v>
      </c>
      <c r="BE694" s="4" t="str">
        <v>PAN 6611</v>
      </c>
      <c r="BF694" s="4" t="str">
        <v>PAN 6611</v>
      </c>
      <c r="BG694" s="4" t="str">
        <v>PAN 6611</v>
      </c>
      <c r="BH694" s="4" t="str">
        <v>PAN 6611</v>
      </c>
      <c r="BI694" s="4" t="str">
        <v>PAN 6611</v>
      </c>
      <c r="BJ694" s="4" t="str">
        <v>PAN 6611</v>
      </c>
      <c r="BK694" s="4" t="str">
        <v>PAN 6611</v>
      </c>
      <c r="BL694" s="4" t="str">
        <v>PAN 6611</v>
      </c>
      <c r="BM694" s="4" t="str">
        <v>PAN 6611</v>
      </c>
      <c r="BN694" s="4" t="str">
        <v>PAN 6611</v>
      </c>
      <c r="BO694" s="4" t="str">
        <v>PAN 6611</v>
      </c>
      <c r="BP694" s="4" t="str">
        <v>PAN 6611</v>
      </c>
      <c r="BQ694" s="4" t="str">
        <v>PAN 6611</v>
      </c>
      <c r="BR694" s="4" t="str">
        <v>PAN 6611</v>
      </c>
      <c r="BS694" s="4" t="str">
        <v>PAN 6611</v>
      </c>
      <c r="BT694" s="4" t="str">
        <v>PAN 6611</v>
      </c>
      <c r="BU694" s="4" t="str">
        <v>PAN 6611</v>
      </c>
      <c r="BV694" s="4" t="str">
        <v>PAN 6611</v>
      </c>
      <c r="BX694" s="4" t="str">
        <v>PAN 6236 B</v>
      </c>
      <c r="BY694" s="4" t="str">
        <v>PAN 6236 B</v>
      </c>
      <c r="BZ694" s="4" t="str">
        <v>PAN 6236 B</v>
      </c>
      <c r="CA694" s="4" t="str">
        <v>PAN 6236 B</v>
      </c>
      <c r="CB694" s="4" t="str">
        <v>PAN 6236 B</v>
      </c>
      <c r="CC694" s="4" t="str">
        <v>PAN 6236 B</v>
      </c>
      <c r="CD694" s="4" t="str">
        <v>PAN 6236 B</v>
      </c>
      <c r="CE694" s="4" t="str">
        <v>PAN 6236 B</v>
      </c>
      <c r="CF694" s="4" t="str">
        <v>PAN 6236 B</v>
      </c>
      <c r="CG694" s="4" t="str">
        <v>PAN 6236 B</v>
      </c>
      <c r="CH694" s="4" t="str">
        <v>PAN 6236 B</v>
      </c>
      <c r="CI694" s="4" t="str">
        <v>PAN 6236 B</v>
      </c>
      <c r="CJ694" s="4" t="str">
        <v>PAN 6236 B</v>
      </c>
      <c r="CK694" s="4" t="str">
        <v>PAN 6236 B</v>
      </c>
      <c r="CL694" s="4" t="str">
        <v>PAN 6236 B</v>
      </c>
      <c r="CM694" s="4" t="str">
        <v>PAN 6236 B</v>
      </c>
      <c r="CN694" s="4" t="str">
        <v>PAN 6236 B</v>
      </c>
      <c r="CO694" s="4" t="str">
        <v>PAN 6236 B</v>
      </c>
      <c r="CP694" s="4" t="str">
        <v>PAN 6236 B</v>
      </c>
      <c r="CQ694" s="4" t="str">
        <v>PAN 6236 B</v>
      </c>
      <c r="CR694" s="4" t="str">
        <v>PAN 6236 B</v>
      </c>
      <c r="CS694" s="4" t="str">
        <v>PAN 6236 B</v>
      </c>
      <c r="CT694" s="4" t="str">
        <v>PAN 6236 B</v>
      </c>
      <c r="CU694" s="4" t="str">
        <v>PAN 6236 B</v>
      </c>
      <c r="CV694" s="4" t="str">
        <v>PAN 6236 B</v>
      </c>
      <c r="CW694" s="4" t="str">
        <v>PAN 6236 B</v>
      </c>
      <c r="CX694" s="4" t="str">
        <v>PAN 6236 B</v>
      </c>
      <c r="CY694" s="4" t="str">
        <v>PAN 6236 B</v>
      </c>
      <c r="CZ694" s="4" t="str">
        <v>PAN 6236 B</v>
      </c>
      <c r="DA694" s="4" t="str">
        <v>PAN 6236 B</v>
      </c>
    </row>
    <row r="695" spans="1:105" x14ac:dyDescent="0.35">
      <c r="A695" s="4" t="s">
        <v>1609</v>
      </c>
      <c r="B695" s="4" t="s">
        <v>1608</v>
      </c>
      <c r="C695" s="4" t="s">
        <v>3207</v>
      </c>
      <c r="AS695" s="4" t="str">
        <v>PAN 67</v>
      </c>
      <c r="AT695" s="4" t="str">
        <v>PAN 67</v>
      </c>
      <c r="AU695" s="4" t="str">
        <v>PAN 67</v>
      </c>
      <c r="AV695" s="4" t="str">
        <v>PAN 67</v>
      </c>
      <c r="AW695" s="4" t="str">
        <v>PAN 67</v>
      </c>
      <c r="AX695" s="4" t="str">
        <v>PAN 67</v>
      </c>
      <c r="AY695" s="4" t="str">
        <v>PAN 67</v>
      </c>
      <c r="AZ695" s="4" t="str">
        <v>PAN 67</v>
      </c>
      <c r="BA695" s="4" t="str">
        <v>PAN 67</v>
      </c>
      <c r="BB695" s="4" t="str">
        <v>PAN 67</v>
      </c>
      <c r="BC695" s="4" t="str">
        <v>PAN 67</v>
      </c>
      <c r="BD695" s="4" t="str">
        <v>PAN 67</v>
      </c>
      <c r="BE695" s="4" t="str">
        <v>PAN 67</v>
      </c>
      <c r="BF695" s="4" t="str">
        <v>PAN 67</v>
      </c>
      <c r="BG695" s="4" t="str">
        <v>PAN 67</v>
      </c>
      <c r="BH695" s="4" t="str">
        <v>PAN 67</v>
      </c>
      <c r="BI695" s="4" t="str">
        <v>PAN 67</v>
      </c>
      <c r="BJ695" s="4" t="str">
        <v>PAN 67</v>
      </c>
      <c r="BK695" s="4" t="str">
        <v>PAN 67</v>
      </c>
      <c r="BL695" s="4" t="str">
        <v>PAN 67</v>
      </c>
      <c r="BM695" s="4" t="str">
        <v>PAN 67</v>
      </c>
      <c r="BN695" s="4" t="str">
        <v>PAN 67</v>
      </c>
      <c r="BO695" s="4" t="str">
        <v>PAN 67</v>
      </c>
      <c r="BP695" s="4" t="str">
        <v>PAN 67</v>
      </c>
      <c r="BQ695" s="4" t="str">
        <v>PAN 67</v>
      </c>
      <c r="BR695" s="4" t="str">
        <v>PAN 67</v>
      </c>
      <c r="BS695" s="4" t="str">
        <v>PAN 67</v>
      </c>
      <c r="BT695" s="4" t="str">
        <v>PAN 67</v>
      </c>
      <c r="BU695" s="4" t="str">
        <v>PAN 67</v>
      </c>
      <c r="BV695" s="4" t="str">
        <v>PAN 67</v>
      </c>
      <c r="BX695" s="4" t="str">
        <v>PAN 6611</v>
      </c>
      <c r="BY695" s="4" t="str">
        <v>PAN 6611</v>
      </c>
      <c r="BZ695" s="4" t="str">
        <v>PAN 6611</v>
      </c>
      <c r="CA695" s="4" t="str">
        <v>PAN 6611</v>
      </c>
      <c r="CB695" s="4" t="str">
        <v>PAN 6611</v>
      </c>
      <c r="CC695" s="4" t="str">
        <v>PAN 6611</v>
      </c>
      <c r="CD695" s="4" t="str">
        <v>PAN 6611</v>
      </c>
      <c r="CE695" s="4" t="str">
        <v>PAN 6611</v>
      </c>
      <c r="CF695" s="4" t="str">
        <v>PAN 6611</v>
      </c>
      <c r="CG695" s="4" t="str">
        <v>PAN 6611</v>
      </c>
      <c r="CH695" s="4" t="str">
        <v>PAN 6611</v>
      </c>
      <c r="CI695" s="4" t="str">
        <v>PAN 6611</v>
      </c>
      <c r="CJ695" s="4" t="str">
        <v>PAN 6611</v>
      </c>
      <c r="CK695" s="4" t="str">
        <v>PAN 6611</v>
      </c>
      <c r="CL695" s="4" t="str">
        <v>PAN 6611</v>
      </c>
      <c r="CM695" s="4" t="str">
        <v>PAN 6611</v>
      </c>
      <c r="CN695" s="4" t="str">
        <v>PAN 6611</v>
      </c>
      <c r="CO695" s="4" t="str">
        <v>PAN 6611</v>
      </c>
      <c r="CP695" s="4" t="str">
        <v>PAN 6611</v>
      </c>
      <c r="CQ695" s="4" t="str">
        <v>PAN 6611</v>
      </c>
      <c r="CR695" s="4" t="str">
        <v>PAN 6611</v>
      </c>
      <c r="CS695" s="4" t="str">
        <v>PAN 6611</v>
      </c>
      <c r="CT695" s="4" t="str">
        <v>PAN 6611</v>
      </c>
      <c r="CU695" s="4" t="str">
        <v>PAN 6611</v>
      </c>
      <c r="CV695" s="4" t="str">
        <v>PAN 6611</v>
      </c>
      <c r="CW695" s="4" t="str">
        <v>PAN 6611</v>
      </c>
      <c r="CX695" s="4" t="str">
        <v>PAN 6611</v>
      </c>
      <c r="CY695" s="4" t="str">
        <v>PAN 6611</v>
      </c>
      <c r="CZ695" s="4" t="str">
        <v>PAN 6611</v>
      </c>
      <c r="DA695" s="4" t="str">
        <v>PAN 6611</v>
      </c>
    </row>
    <row r="696" spans="1:105" x14ac:dyDescent="0.35">
      <c r="A696" s="4" t="s">
        <v>1609</v>
      </c>
      <c r="B696" s="4" t="s">
        <v>1608</v>
      </c>
      <c r="C696" s="4" t="s">
        <v>3208</v>
      </c>
      <c r="AS696" s="4" t="str">
        <v>PAN 6710</v>
      </c>
      <c r="AT696" s="4" t="str">
        <v>PAN 6710</v>
      </c>
      <c r="AU696" s="4" t="str">
        <v>PAN 6710</v>
      </c>
      <c r="AV696" s="4" t="str">
        <v>PAN 6710</v>
      </c>
      <c r="AW696" s="4" t="str">
        <v>PAN 6710</v>
      </c>
      <c r="AX696" s="4" t="str">
        <v>PAN 6710</v>
      </c>
      <c r="AY696" s="4" t="str">
        <v>PAN 6710</v>
      </c>
      <c r="AZ696" s="4" t="str">
        <v>PAN 6710</v>
      </c>
      <c r="BA696" s="4" t="str">
        <v>PAN 6710</v>
      </c>
      <c r="BB696" s="4" t="str">
        <v>PAN 6710</v>
      </c>
      <c r="BC696" s="4" t="str">
        <v>PAN 6710</v>
      </c>
      <c r="BD696" s="4" t="str">
        <v>PAN 6710</v>
      </c>
      <c r="BE696" s="4" t="str">
        <v>PAN 6710</v>
      </c>
      <c r="BF696" s="4" t="str">
        <v>PAN 6710</v>
      </c>
      <c r="BG696" s="4" t="str">
        <v>PAN 6710</v>
      </c>
      <c r="BH696" s="4" t="str">
        <v>PAN 6710</v>
      </c>
      <c r="BI696" s="4" t="str">
        <v>PAN 6710</v>
      </c>
      <c r="BJ696" s="4" t="str">
        <v>PAN 6710</v>
      </c>
      <c r="BK696" s="4" t="str">
        <v>PAN 6710</v>
      </c>
      <c r="BL696" s="4" t="str">
        <v>PAN 6710</v>
      </c>
      <c r="BM696" s="4" t="str">
        <v>PAN 6710</v>
      </c>
      <c r="BN696" s="4" t="str">
        <v>PAN 6710</v>
      </c>
      <c r="BO696" s="4" t="str">
        <v>PAN 6710</v>
      </c>
      <c r="BP696" s="4" t="str">
        <v>PAN 6710</v>
      </c>
      <c r="BQ696" s="4" t="str">
        <v>PAN 6710</v>
      </c>
      <c r="BR696" s="4" t="str">
        <v>PAN 6710</v>
      </c>
      <c r="BS696" s="4" t="str">
        <v>PAN 6710</v>
      </c>
      <c r="BT696" s="4" t="str">
        <v>PAN 6710</v>
      </c>
      <c r="BU696" s="4" t="str">
        <v>PAN 6710</v>
      </c>
      <c r="BV696" s="4" t="str">
        <v>PAN 6710</v>
      </c>
      <c r="BX696" s="4" t="str">
        <v>PAN 67</v>
      </c>
      <c r="BY696" s="4" t="str">
        <v>PAN 67</v>
      </c>
      <c r="BZ696" s="4" t="str">
        <v>PAN 67</v>
      </c>
      <c r="CA696" s="4" t="str">
        <v>PAN 67</v>
      </c>
      <c r="CB696" s="4" t="str">
        <v>PAN 67</v>
      </c>
      <c r="CC696" s="4" t="str">
        <v>PAN 67</v>
      </c>
      <c r="CD696" s="4" t="str">
        <v>PAN 67</v>
      </c>
      <c r="CE696" s="4" t="str">
        <v>PAN 67</v>
      </c>
      <c r="CF696" s="4" t="str">
        <v>PAN 67</v>
      </c>
      <c r="CG696" s="4" t="str">
        <v>PAN 67</v>
      </c>
      <c r="CH696" s="4" t="str">
        <v>PAN 67</v>
      </c>
      <c r="CI696" s="4" t="str">
        <v>PAN 67</v>
      </c>
      <c r="CJ696" s="4" t="str">
        <v>PAN 67</v>
      </c>
      <c r="CK696" s="4" t="str">
        <v>PAN 67</v>
      </c>
      <c r="CL696" s="4" t="str">
        <v>PAN 67</v>
      </c>
      <c r="CM696" s="4" t="str">
        <v>PAN 67</v>
      </c>
      <c r="CN696" s="4" t="str">
        <v>PAN 67</v>
      </c>
      <c r="CO696" s="4" t="str">
        <v>PAN 67</v>
      </c>
      <c r="CP696" s="4" t="str">
        <v>PAN 67</v>
      </c>
      <c r="CQ696" s="4" t="str">
        <v>PAN 67</v>
      </c>
      <c r="CR696" s="4" t="str">
        <v>PAN 67</v>
      </c>
      <c r="CS696" s="4" t="str">
        <v>PAN 67</v>
      </c>
      <c r="CT696" s="4" t="str">
        <v>PAN 67</v>
      </c>
      <c r="CU696" s="4" t="str">
        <v>PAN 67</v>
      </c>
      <c r="CV696" s="4" t="str">
        <v>PAN 67</v>
      </c>
      <c r="CW696" s="4" t="str">
        <v>PAN 67</v>
      </c>
      <c r="CX696" s="4" t="str">
        <v>PAN 67</v>
      </c>
      <c r="CY696" s="4" t="str">
        <v>PAN 67</v>
      </c>
      <c r="CZ696" s="4" t="str">
        <v>PAN 67</v>
      </c>
      <c r="DA696" s="4" t="str">
        <v>PAN 67</v>
      </c>
    </row>
    <row r="697" spans="1:105" x14ac:dyDescent="0.35">
      <c r="A697" s="4" t="s">
        <v>1609</v>
      </c>
      <c r="B697" s="4" t="s">
        <v>1608</v>
      </c>
      <c r="C697" s="4" t="s">
        <v>3209</v>
      </c>
      <c r="AS697" s="4" t="str">
        <v>PAN 888</v>
      </c>
      <c r="AT697" s="4" t="str">
        <v>PAN 888</v>
      </c>
      <c r="AU697" s="4" t="str">
        <v>PAN 888</v>
      </c>
      <c r="AV697" s="4" t="str">
        <v>PAN 888</v>
      </c>
      <c r="AW697" s="4" t="str">
        <v>PAN 888</v>
      </c>
      <c r="AX697" s="4" t="str">
        <v>PAN 888</v>
      </c>
      <c r="AY697" s="4" t="str">
        <v>PAN 888</v>
      </c>
      <c r="AZ697" s="4" t="str">
        <v>PAN 888</v>
      </c>
      <c r="BA697" s="4" t="str">
        <v>PAN 888</v>
      </c>
      <c r="BB697" s="4" t="str">
        <v>PAN 888</v>
      </c>
      <c r="BC697" s="4" t="str">
        <v>PAN 888</v>
      </c>
      <c r="BD697" s="4" t="str">
        <v>PAN 888</v>
      </c>
      <c r="BE697" s="4" t="str">
        <v>PAN 888</v>
      </c>
      <c r="BF697" s="4" t="str">
        <v>PAN 888</v>
      </c>
      <c r="BG697" s="4" t="str">
        <v>PAN 888</v>
      </c>
      <c r="BH697" s="4" t="str">
        <v>PAN 888</v>
      </c>
      <c r="BI697" s="4" t="str">
        <v>PAN 888</v>
      </c>
      <c r="BJ697" s="4" t="str">
        <v>PAN 888</v>
      </c>
      <c r="BK697" s="4" t="str">
        <v>PAN 888</v>
      </c>
      <c r="BL697" s="4" t="str">
        <v>PAN 888</v>
      </c>
      <c r="BM697" s="4" t="str">
        <v>PAN 888</v>
      </c>
      <c r="BN697" s="4" t="str">
        <v>PAN 888</v>
      </c>
      <c r="BO697" s="4" t="str">
        <v>PAN 888</v>
      </c>
      <c r="BP697" s="4" t="str">
        <v>PAN 888</v>
      </c>
      <c r="BQ697" s="4" t="str">
        <v>PAN 888</v>
      </c>
      <c r="BR697" s="4" t="str">
        <v>PAN 888</v>
      </c>
      <c r="BS697" s="4" t="str">
        <v>PAN 888</v>
      </c>
      <c r="BT697" s="4" t="str">
        <v>PAN 888</v>
      </c>
      <c r="BU697" s="4" t="str">
        <v>PAN 888</v>
      </c>
      <c r="BV697" s="4" t="str">
        <v>PAN 888</v>
      </c>
      <c r="BX697" s="4" t="str">
        <v>PAN 6710</v>
      </c>
      <c r="BY697" s="4" t="str">
        <v>PAN 6710</v>
      </c>
      <c r="BZ697" s="4" t="str">
        <v>PAN 6710</v>
      </c>
      <c r="CA697" s="4" t="str">
        <v>PAN 6710</v>
      </c>
      <c r="CB697" s="4" t="str">
        <v>PAN 6710</v>
      </c>
      <c r="CC697" s="4" t="str">
        <v>PAN 6710</v>
      </c>
      <c r="CD697" s="4" t="str">
        <v>PAN 6710</v>
      </c>
      <c r="CE697" s="4" t="str">
        <v>PAN 6710</v>
      </c>
      <c r="CF697" s="4" t="str">
        <v>PAN 6710</v>
      </c>
      <c r="CG697" s="4" t="str">
        <v>PAN 6710</v>
      </c>
      <c r="CH697" s="4" t="str">
        <v>PAN 6710</v>
      </c>
      <c r="CI697" s="4" t="str">
        <v>PAN 6710</v>
      </c>
      <c r="CJ697" s="4" t="str">
        <v>PAN 6710</v>
      </c>
      <c r="CK697" s="4" t="str">
        <v>PAN 6710</v>
      </c>
      <c r="CL697" s="4" t="str">
        <v>PAN 6710</v>
      </c>
      <c r="CM697" s="4" t="str">
        <v>PAN 6710</v>
      </c>
      <c r="CN697" s="4" t="str">
        <v>PAN 6710</v>
      </c>
      <c r="CO697" s="4" t="str">
        <v>PAN 6710</v>
      </c>
      <c r="CP697" s="4" t="str">
        <v>PAN 6710</v>
      </c>
      <c r="CQ697" s="4" t="str">
        <v>PAN 6710</v>
      </c>
      <c r="CR697" s="4" t="str">
        <v>PAN 6710</v>
      </c>
      <c r="CS697" s="4" t="str">
        <v>PAN 6710</v>
      </c>
      <c r="CT697" s="4" t="str">
        <v>PAN 6710</v>
      </c>
      <c r="CU697" s="4" t="str">
        <v>PAN 6710</v>
      </c>
      <c r="CV697" s="4" t="str">
        <v>PAN 6710</v>
      </c>
      <c r="CW697" s="4" t="str">
        <v>PAN 6710</v>
      </c>
      <c r="CX697" s="4" t="str">
        <v>PAN 6710</v>
      </c>
      <c r="CY697" s="4" t="str">
        <v>PAN 6710</v>
      </c>
      <c r="CZ697" s="4" t="str">
        <v>PAN 6710</v>
      </c>
      <c r="DA697" s="4" t="str">
        <v>PAN 6710</v>
      </c>
    </row>
    <row r="698" spans="1:105" x14ac:dyDescent="0.35">
      <c r="A698" s="4" t="s">
        <v>1609</v>
      </c>
      <c r="B698" s="4" t="s">
        <v>1608</v>
      </c>
      <c r="C698" s="4" t="s">
        <v>3210</v>
      </c>
      <c r="AS698" s="4" t="str">
        <v>Paul biya</v>
      </c>
      <c r="AT698" s="4" t="str">
        <v>Paul biya</v>
      </c>
      <c r="AU698" s="4" t="str">
        <v>Paul biya</v>
      </c>
      <c r="AV698" s="4" t="str">
        <v>Paul biya</v>
      </c>
      <c r="AW698" s="4" t="str">
        <v>Paul biya</v>
      </c>
      <c r="AX698" s="4" t="str">
        <v>Paul biya</v>
      </c>
      <c r="AY698" s="4" t="str">
        <v>Paul biya</v>
      </c>
      <c r="AZ698" s="4" t="str">
        <v>Paul biya</v>
      </c>
      <c r="BA698" s="4" t="str">
        <v>Paul biya</v>
      </c>
      <c r="BB698" s="4" t="str">
        <v>Paul biya</v>
      </c>
      <c r="BC698" s="4" t="str">
        <v>Paul biya</v>
      </c>
      <c r="BD698" s="4" t="str">
        <v>Paul biya</v>
      </c>
      <c r="BE698" s="4" t="str">
        <v>Paul biya</v>
      </c>
      <c r="BF698" s="4" t="str">
        <v>Paul biya</v>
      </c>
      <c r="BG698" s="4" t="str">
        <v>Paul biya</v>
      </c>
      <c r="BH698" s="4" t="str">
        <v>Paul biya</v>
      </c>
      <c r="BI698" s="4" t="str">
        <v>Paul biya</v>
      </c>
      <c r="BJ698" s="4" t="str">
        <v>Paul biya</v>
      </c>
      <c r="BK698" s="4" t="str">
        <v>Paul biya</v>
      </c>
      <c r="BL698" s="4" t="str">
        <v>Paul biya</v>
      </c>
      <c r="BM698" s="4" t="str">
        <v>Paul biya</v>
      </c>
      <c r="BN698" s="4" t="str">
        <v>Paul biya</v>
      </c>
      <c r="BO698" s="4" t="str">
        <v>Paul biya</v>
      </c>
      <c r="BP698" s="4" t="str">
        <v>Paul biya</v>
      </c>
      <c r="BQ698" s="4" t="str">
        <v>Paul biya</v>
      </c>
      <c r="BR698" s="4" t="str">
        <v>Paul biya</v>
      </c>
      <c r="BS698" s="4" t="str">
        <v>Paul biya</v>
      </c>
      <c r="BT698" s="4" t="str">
        <v>Paul biya</v>
      </c>
      <c r="BU698" s="4" t="str">
        <v>Paul biya</v>
      </c>
      <c r="BV698" s="4" t="str">
        <v>Paul biya</v>
      </c>
      <c r="BX698" s="4" t="str">
        <v>PAN 888</v>
      </c>
      <c r="BY698" s="4" t="str">
        <v>PAN 888</v>
      </c>
      <c r="BZ698" s="4" t="str">
        <v>PAN 888</v>
      </c>
      <c r="CA698" s="4" t="str">
        <v>PAN 888</v>
      </c>
      <c r="CB698" s="4" t="str">
        <v>PAN 888</v>
      </c>
      <c r="CC698" s="4" t="str">
        <v>PAN 888</v>
      </c>
      <c r="CD698" s="4" t="str">
        <v>PAN 888</v>
      </c>
      <c r="CE698" s="4" t="str">
        <v>PAN 888</v>
      </c>
      <c r="CF698" s="4" t="str">
        <v>PAN 888</v>
      </c>
      <c r="CG698" s="4" t="str">
        <v>PAN 888</v>
      </c>
      <c r="CH698" s="4" t="str">
        <v>PAN 888</v>
      </c>
      <c r="CI698" s="4" t="str">
        <v>PAN 888</v>
      </c>
      <c r="CJ698" s="4" t="str">
        <v>PAN 888</v>
      </c>
      <c r="CK698" s="4" t="str">
        <v>PAN 888</v>
      </c>
      <c r="CL698" s="4" t="str">
        <v>PAN 888</v>
      </c>
      <c r="CM698" s="4" t="str">
        <v>PAN 888</v>
      </c>
      <c r="CN698" s="4" t="str">
        <v>PAN 888</v>
      </c>
      <c r="CO698" s="4" t="str">
        <v>PAN 888</v>
      </c>
      <c r="CP698" s="4" t="str">
        <v>PAN 888</v>
      </c>
      <c r="CQ698" s="4" t="str">
        <v>PAN 888</v>
      </c>
      <c r="CR698" s="4" t="str">
        <v>PAN 888</v>
      </c>
      <c r="CS698" s="4" t="str">
        <v>PAN 888</v>
      </c>
      <c r="CT698" s="4" t="str">
        <v>PAN 888</v>
      </c>
      <c r="CU698" s="4" t="str">
        <v>PAN 888</v>
      </c>
      <c r="CV698" s="4" t="str">
        <v>PAN 888</v>
      </c>
      <c r="CW698" s="4" t="str">
        <v>PAN 888</v>
      </c>
      <c r="CX698" s="4" t="str">
        <v>PAN 888</v>
      </c>
      <c r="CY698" s="4" t="str">
        <v>PAN 888</v>
      </c>
      <c r="CZ698" s="4" t="str">
        <v>PAN 888</v>
      </c>
      <c r="DA698" s="4" t="str">
        <v>PAN 888</v>
      </c>
    </row>
    <row r="699" spans="1:105" x14ac:dyDescent="0.35">
      <c r="A699" s="4" t="s">
        <v>1609</v>
      </c>
      <c r="B699" s="4" t="s">
        <v>1608</v>
      </c>
      <c r="C699" s="4" t="s">
        <v>3211</v>
      </c>
      <c r="AS699" s="4" t="str">
        <v>Pekin</v>
      </c>
      <c r="AT699" s="4" t="str">
        <v>Pekin</v>
      </c>
      <c r="AU699" s="4" t="str">
        <v>Pekin</v>
      </c>
      <c r="AV699" s="4" t="str">
        <v>Pekin</v>
      </c>
      <c r="AW699" s="4" t="str">
        <v>Pekin</v>
      </c>
      <c r="AX699" s="4" t="str">
        <v>Pekin</v>
      </c>
      <c r="AY699" s="4" t="str">
        <v>Pekin</v>
      </c>
      <c r="AZ699" s="4" t="str">
        <v>Pekin</v>
      </c>
      <c r="BA699" s="4" t="str">
        <v>Pekin</v>
      </c>
      <c r="BB699" s="4" t="str">
        <v>Pekin</v>
      </c>
      <c r="BC699" s="4" t="str">
        <v>Pekin</v>
      </c>
      <c r="BD699" s="4" t="str">
        <v>Pekin</v>
      </c>
      <c r="BE699" s="4" t="str">
        <v>Pekin</v>
      </c>
      <c r="BF699" s="4" t="str">
        <v>Pekin</v>
      </c>
      <c r="BG699" s="4" t="str">
        <v>Pekin</v>
      </c>
      <c r="BH699" s="4" t="str">
        <v>Pekin</v>
      </c>
      <c r="BI699" s="4" t="str">
        <v>Pekin</v>
      </c>
      <c r="BJ699" s="4" t="str">
        <v>Pekin</v>
      </c>
      <c r="BK699" s="4" t="str">
        <v>Pekin</v>
      </c>
      <c r="BL699" s="4" t="str">
        <v>Pekin</v>
      </c>
      <c r="BM699" s="4" t="str">
        <v>Pekin</v>
      </c>
      <c r="BN699" s="4" t="str">
        <v>Pekin</v>
      </c>
      <c r="BO699" s="4" t="str">
        <v>Pekin</v>
      </c>
      <c r="BP699" s="4" t="str">
        <v>Pekin</v>
      </c>
      <c r="BQ699" s="4" t="str">
        <v>Pekin</v>
      </c>
      <c r="BR699" s="4" t="str">
        <v>Pekin</v>
      </c>
      <c r="BS699" s="4" t="str">
        <v>Pekin</v>
      </c>
      <c r="BT699" s="4" t="str">
        <v>Pekin</v>
      </c>
      <c r="BU699" s="4" t="str">
        <v>Pekin</v>
      </c>
      <c r="BV699" s="4" t="str">
        <v>Pekin</v>
      </c>
      <c r="BX699" s="4" t="str">
        <v>Paul biya</v>
      </c>
      <c r="BY699" s="4" t="str">
        <v>Paul biya</v>
      </c>
      <c r="BZ699" s="4" t="str">
        <v>Paul biya</v>
      </c>
      <c r="CA699" s="4" t="str">
        <v>Paul biya</v>
      </c>
      <c r="CB699" s="4" t="str">
        <v>Paul biya</v>
      </c>
      <c r="CC699" s="4" t="str">
        <v>Paul biya</v>
      </c>
      <c r="CD699" s="4" t="str">
        <v>Paul biya</v>
      </c>
      <c r="CE699" s="4" t="str">
        <v>Paul biya</v>
      </c>
      <c r="CF699" s="4" t="str">
        <v>Paul biya</v>
      </c>
      <c r="CG699" s="4" t="str">
        <v>Paul biya</v>
      </c>
      <c r="CH699" s="4" t="str">
        <v>Paul biya</v>
      </c>
      <c r="CI699" s="4" t="str">
        <v>Paul biya</v>
      </c>
      <c r="CJ699" s="4" t="str">
        <v>Paul biya</v>
      </c>
      <c r="CK699" s="4" t="str">
        <v>Paul biya</v>
      </c>
      <c r="CL699" s="4" t="str">
        <v>Paul biya</v>
      </c>
      <c r="CM699" s="4" t="str">
        <v>Paul biya</v>
      </c>
      <c r="CN699" s="4" t="str">
        <v>Paul biya</v>
      </c>
      <c r="CO699" s="4" t="str">
        <v>Paul biya</v>
      </c>
      <c r="CP699" s="4" t="str">
        <v>Paul biya</v>
      </c>
      <c r="CQ699" s="4" t="str">
        <v>Paul biya</v>
      </c>
      <c r="CR699" s="4" t="str">
        <v>Paul biya</v>
      </c>
      <c r="CS699" s="4" t="str">
        <v>Paul biya</v>
      </c>
      <c r="CT699" s="4" t="str">
        <v>Paul biya</v>
      </c>
      <c r="CU699" s="4" t="str">
        <v>Paul biya</v>
      </c>
      <c r="CV699" s="4" t="str">
        <v>Paul biya</v>
      </c>
      <c r="CW699" s="4" t="str">
        <v>Paul biya</v>
      </c>
      <c r="CX699" s="4" t="str">
        <v>Paul biya</v>
      </c>
      <c r="CY699" s="4" t="str">
        <v>Paul biya</v>
      </c>
      <c r="CZ699" s="4" t="str">
        <v>Paul biya</v>
      </c>
      <c r="DA699" s="4" t="str">
        <v>Paul biya</v>
      </c>
    </row>
    <row r="700" spans="1:105" x14ac:dyDescent="0.35">
      <c r="A700" s="4" t="s">
        <v>1609</v>
      </c>
      <c r="B700" s="4" t="s">
        <v>1608</v>
      </c>
      <c r="C700" s="4" t="s">
        <v>3212</v>
      </c>
      <c r="AS700" s="4" t="str">
        <v>Penngift</v>
      </c>
      <c r="AT700" s="4" t="str">
        <v>Penngift</v>
      </c>
      <c r="AU700" s="4" t="str">
        <v>Penngift</v>
      </c>
      <c r="AV700" s="4" t="str">
        <v>Penngift</v>
      </c>
      <c r="AW700" s="4" t="str">
        <v>Penngift</v>
      </c>
      <c r="AX700" s="4" t="str">
        <v>Penngift</v>
      </c>
      <c r="AY700" s="4" t="str">
        <v>Penngift</v>
      </c>
      <c r="AZ700" s="4" t="str">
        <v>Penngift</v>
      </c>
      <c r="BA700" s="4" t="str">
        <v>Penngift</v>
      </c>
      <c r="BB700" s="4" t="str">
        <v>Penngift</v>
      </c>
      <c r="BC700" s="4" t="str">
        <v>Penngift</v>
      </c>
      <c r="BD700" s="4" t="str">
        <v>Penngift</v>
      </c>
      <c r="BE700" s="4" t="str">
        <v>Penngift</v>
      </c>
      <c r="BF700" s="4" t="str">
        <v>Penngift</v>
      </c>
      <c r="BG700" s="4" t="str">
        <v>Penngift</v>
      </c>
      <c r="BH700" s="4" t="str">
        <v>Penngift</v>
      </c>
      <c r="BI700" s="4" t="str">
        <v>Penngift</v>
      </c>
      <c r="BJ700" s="4" t="str">
        <v>Penngift</v>
      </c>
      <c r="BK700" s="4" t="str">
        <v>Penngift</v>
      </c>
      <c r="BL700" s="4" t="str">
        <v>Penngift</v>
      </c>
      <c r="BM700" s="4" t="str">
        <v>Penngift</v>
      </c>
      <c r="BN700" s="4" t="str">
        <v>Penngift</v>
      </c>
      <c r="BO700" s="4" t="str">
        <v>Penngift</v>
      </c>
      <c r="BP700" s="4" t="str">
        <v>Penngift</v>
      </c>
      <c r="BQ700" s="4" t="str">
        <v>Penngift</v>
      </c>
      <c r="BR700" s="4" t="str">
        <v>Penngift</v>
      </c>
      <c r="BS700" s="4" t="str">
        <v>Penngift</v>
      </c>
      <c r="BT700" s="4" t="str">
        <v>Penngift</v>
      </c>
      <c r="BU700" s="4" t="str">
        <v>Penngift</v>
      </c>
      <c r="BV700" s="4" t="str">
        <v>Penngift</v>
      </c>
      <c r="BX700" s="4" t="str">
        <v>Pekin</v>
      </c>
      <c r="BY700" s="4" t="str">
        <v>Pekin</v>
      </c>
      <c r="BZ700" s="4" t="str">
        <v>Pekin</v>
      </c>
      <c r="CA700" s="4" t="str">
        <v>Pekin</v>
      </c>
      <c r="CB700" s="4" t="str">
        <v>Pekin</v>
      </c>
      <c r="CC700" s="4" t="str">
        <v>Pekin</v>
      </c>
      <c r="CD700" s="4" t="str">
        <v>Pekin</v>
      </c>
      <c r="CE700" s="4" t="str">
        <v>Pekin</v>
      </c>
      <c r="CF700" s="4" t="str">
        <v>Pekin</v>
      </c>
      <c r="CG700" s="4" t="str">
        <v>Pekin</v>
      </c>
      <c r="CH700" s="4" t="str">
        <v>Pekin</v>
      </c>
      <c r="CI700" s="4" t="str">
        <v>Pekin</v>
      </c>
      <c r="CJ700" s="4" t="str">
        <v>Pekin</v>
      </c>
      <c r="CK700" s="4" t="str">
        <v>Pekin</v>
      </c>
      <c r="CL700" s="4" t="str">
        <v>Pekin</v>
      </c>
      <c r="CM700" s="4" t="str">
        <v>Pekin</v>
      </c>
      <c r="CN700" s="4" t="str">
        <v>Pekin</v>
      </c>
      <c r="CO700" s="4" t="str">
        <v>Pekin</v>
      </c>
      <c r="CP700" s="4" t="str">
        <v>Pekin</v>
      </c>
      <c r="CQ700" s="4" t="str">
        <v>Pekin</v>
      </c>
      <c r="CR700" s="4" t="str">
        <v>Pekin</v>
      </c>
      <c r="CS700" s="4" t="str">
        <v>Pekin</v>
      </c>
      <c r="CT700" s="4" t="str">
        <v>Pekin</v>
      </c>
      <c r="CU700" s="4" t="str">
        <v>Pekin</v>
      </c>
      <c r="CV700" s="4" t="str">
        <v>Pekin</v>
      </c>
      <c r="CW700" s="4" t="str">
        <v>Pekin</v>
      </c>
      <c r="CX700" s="4" t="str">
        <v>Pekin</v>
      </c>
      <c r="CY700" s="4" t="str">
        <v>Pekin</v>
      </c>
      <c r="CZ700" s="4" t="str">
        <v>Pekin</v>
      </c>
      <c r="DA700" s="4" t="str">
        <v>Pekin</v>
      </c>
    </row>
    <row r="701" spans="1:105" x14ac:dyDescent="0.35">
      <c r="A701" s="4" t="s">
        <v>1609</v>
      </c>
      <c r="B701" s="4" t="s">
        <v>1608</v>
      </c>
      <c r="C701" s="4" t="s">
        <v>3213</v>
      </c>
      <c r="AS701" s="4" t="str">
        <v>Peul oudah</v>
      </c>
      <c r="AT701" s="4" t="str">
        <v>Peul oudah</v>
      </c>
      <c r="AU701" s="4" t="str">
        <v>Peul oudah</v>
      </c>
      <c r="AV701" s="4" t="str">
        <v>Peul oudah</v>
      </c>
      <c r="AW701" s="4" t="str">
        <v>Peul oudah</v>
      </c>
      <c r="AX701" s="4" t="str">
        <v>Peul oudah</v>
      </c>
      <c r="AY701" s="4" t="str">
        <v>Peul oudah</v>
      </c>
      <c r="AZ701" s="4" t="str">
        <v>Peul oudah</v>
      </c>
      <c r="BA701" s="4" t="str">
        <v>Peul oudah</v>
      </c>
      <c r="BB701" s="4" t="str">
        <v>Peul oudah</v>
      </c>
      <c r="BC701" s="4" t="str">
        <v>Peul oudah</v>
      </c>
      <c r="BD701" s="4" t="str">
        <v>Peul oudah</v>
      </c>
      <c r="BE701" s="4" t="str">
        <v>Peul oudah</v>
      </c>
      <c r="BF701" s="4" t="str">
        <v>Peul oudah</v>
      </c>
      <c r="BG701" s="4" t="str">
        <v>Peul oudah</v>
      </c>
      <c r="BH701" s="4" t="str">
        <v>Peul oudah</v>
      </c>
      <c r="BI701" s="4" t="str">
        <v>Peul oudah</v>
      </c>
      <c r="BJ701" s="4" t="str">
        <v>Peul oudah</v>
      </c>
      <c r="BK701" s="4" t="str">
        <v>Peul oudah</v>
      </c>
      <c r="BL701" s="4" t="str">
        <v>Peul oudah</v>
      </c>
      <c r="BM701" s="4" t="str">
        <v>Peul oudah</v>
      </c>
      <c r="BN701" s="4" t="str">
        <v>Peul oudah</v>
      </c>
      <c r="BO701" s="4" t="str">
        <v>Peul oudah</v>
      </c>
      <c r="BP701" s="4" t="str">
        <v>Peul oudah</v>
      </c>
      <c r="BQ701" s="4" t="str">
        <v>Peul oudah</v>
      </c>
      <c r="BR701" s="4" t="str">
        <v>Peul oudah</v>
      </c>
      <c r="BS701" s="4" t="str">
        <v>Peul oudah</v>
      </c>
      <c r="BT701" s="4" t="str">
        <v>Peul oudah</v>
      </c>
      <c r="BU701" s="4" t="str">
        <v>Peul oudah</v>
      </c>
      <c r="BV701" s="4" t="str">
        <v>Peul oudah</v>
      </c>
      <c r="BX701" s="4" t="str">
        <v>Penngift</v>
      </c>
      <c r="BY701" s="4" t="str">
        <v>Penngift</v>
      </c>
      <c r="BZ701" s="4" t="str">
        <v>Penngift</v>
      </c>
      <c r="CA701" s="4" t="str">
        <v>Penngift</v>
      </c>
      <c r="CB701" s="4" t="str">
        <v>Penngift</v>
      </c>
      <c r="CC701" s="4" t="str">
        <v>Penngift</v>
      </c>
      <c r="CD701" s="4" t="str">
        <v>Penngift</v>
      </c>
      <c r="CE701" s="4" t="str">
        <v>Penngift</v>
      </c>
      <c r="CF701" s="4" t="str">
        <v>Penngift</v>
      </c>
      <c r="CG701" s="4" t="str">
        <v>Penngift</v>
      </c>
      <c r="CH701" s="4" t="str">
        <v>Penngift</v>
      </c>
      <c r="CI701" s="4" t="str">
        <v>Penngift</v>
      </c>
      <c r="CJ701" s="4" t="str">
        <v>Penngift</v>
      </c>
      <c r="CK701" s="4" t="str">
        <v>Penngift</v>
      </c>
      <c r="CL701" s="4" t="str">
        <v>Penngift</v>
      </c>
      <c r="CM701" s="4" t="str">
        <v>Penngift</v>
      </c>
      <c r="CN701" s="4" t="str">
        <v>Penngift</v>
      </c>
      <c r="CO701" s="4" t="str">
        <v>Penngift</v>
      </c>
      <c r="CP701" s="4" t="str">
        <v>Penngift</v>
      </c>
      <c r="CQ701" s="4" t="str">
        <v>Penngift</v>
      </c>
      <c r="CR701" s="4" t="str">
        <v>Penngift</v>
      </c>
      <c r="CS701" s="4" t="str">
        <v>Penngift</v>
      </c>
      <c r="CT701" s="4" t="str">
        <v>Penngift</v>
      </c>
      <c r="CU701" s="4" t="str">
        <v>Penngift</v>
      </c>
      <c r="CV701" s="4" t="str">
        <v>Penngift</v>
      </c>
      <c r="CW701" s="4" t="str">
        <v>Penngift</v>
      </c>
      <c r="CX701" s="4" t="str">
        <v>Penngift</v>
      </c>
      <c r="CY701" s="4" t="str">
        <v>Penngift</v>
      </c>
      <c r="CZ701" s="4" t="str">
        <v>Penngift</v>
      </c>
      <c r="DA701" s="4" t="str">
        <v>Penngift</v>
      </c>
    </row>
    <row r="702" spans="1:105" x14ac:dyDescent="0.35">
      <c r="A702" s="4" t="s">
        <v>1609</v>
      </c>
      <c r="B702" s="4" t="s">
        <v>1608</v>
      </c>
      <c r="C702" s="4" t="s">
        <v>3214</v>
      </c>
      <c r="AS702" s="4" t="str">
        <v>Phoso</v>
      </c>
      <c r="AT702" s="4" t="str">
        <v>Phoso</v>
      </c>
      <c r="AU702" s="4" t="str">
        <v>Phoso</v>
      </c>
      <c r="AV702" s="4" t="str">
        <v>Phoso</v>
      </c>
      <c r="AW702" s="4" t="str">
        <v>Phoso</v>
      </c>
      <c r="AX702" s="4" t="str">
        <v>Phoso</v>
      </c>
      <c r="AY702" s="4" t="str">
        <v>Phoso</v>
      </c>
      <c r="AZ702" s="4" t="str">
        <v>Phoso</v>
      </c>
      <c r="BA702" s="4" t="str">
        <v>Phoso</v>
      </c>
      <c r="BB702" s="4" t="str">
        <v>Phoso</v>
      </c>
      <c r="BC702" s="4" t="str">
        <v>Phoso</v>
      </c>
      <c r="BD702" s="4" t="str">
        <v>Phoso</v>
      </c>
      <c r="BE702" s="4" t="str">
        <v>Phoso</v>
      </c>
      <c r="BF702" s="4" t="str">
        <v>Phoso</v>
      </c>
      <c r="BG702" s="4" t="str">
        <v>Phoso</v>
      </c>
      <c r="BH702" s="4" t="str">
        <v>Phoso</v>
      </c>
      <c r="BI702" s="4" t="str">
        <v>Phoso</v>
      </c>
      <c r="BJ702" s="4" t="str">
        <v>Phoso</v>
      </c>
      <c r="BK702" s="4" t="str">
        <v>Phoso</v>
      </c>
      <c r="BL702" s="4" t="str">
        <v>Phoso</v>
      </c>
      <c r="BM702" s="4" t="str">
        <v>Phoso</v>
      </c>
      <c r="BN702" s="4" t="str">
        <v>Phoso</v>
      </c>
      <c r="BO702" s="4" t="str">
        <v>Phoso</v>
      </c>
      <c r="BP702" s="4" t="str">
        <v>Phoso</v>
      </c>
      <c r="BQ702" s="4" t="str">
        <v>Phoso</v>
      </c>
      <c r="BR702" s="4" t="str">
        <v>Phoso</v>
      </c>
      <c r="BS702" s="4" t="str">
        <v>Phoso</v>
      </c>
      <c r="BT702" s="4" t="str">
        <v>Phoso</v>
      </c>
      <c r="BU702" s="4" t="str">
        <v>Phoso</v>
      </c>
      <c r="BV702" s="4" t="str">
        <v>Phoso</v>
      </c>
      <c r="BX702" s="4" t="str">
        <v>Peul oudah</v>
      </c>
      <c r="BY702" s="4" t="str">
        <v>Peul oudah</v>
      </c>
      <c r="BZ702" s="4" t="str">
        <v>Peul oudah</v>
      </c>
      <c r="CA702" s="4" t="str">
        <v>Peul oudah</v>
      </c>
      <c r="CB702" s="4" t="str">
        <v>Peul oudah</v>
      </c>
      <c r="CC702" s="4" t="str">
        <v>Peul oudah</v>
      </c>
      <c r="CD702" s="4" t="str">
        <v>Peul oudah</v>
      </c>
      <c r="CE702" s="4" t="str">
        <v>Peul oudah</v>
      </c>
      <c r="CF702" s="4" t="str">
        <v>Peul oudah</v>
      </c>
      <c r="CG702" s="4" t="str">
        <v>Peul oudah</v>
      </c>
      <c r="CH702" s="4" t="str">
        <v>Peul oudah</v>
      </c>
      <c r="CI702" s="4" t="str">
        <v>Peul oudah</v>
      </c>
      <c r="CJ702" s="4" t="str">
        <v>Peul oudah</v>
      </c>
      <c r="CK702" s="4" t="str">
        <v>Peul oudah</v>
      </c>
      <c r="CL702" s="4" t="str">
        <v>Peul oudah</v>
      </c>
      <c r="CM702" s="4" t="str">
        <v>Peul oudah</v>
      </c>
      <c r="CN702" s="4" t="str">
        <v>Peul oudah</v>
      </c>
      <c r="CO702" s="4" t="str">
        <v>Peul oudah</v>
      </c>
      <c r="CP702" s="4" t="str">
        <v>Peul oudah</v>
      </c>
      <c r="CQ702" s="4" t="str">
        <v>Peul oudah</v>
      </c>
      <c r="CR702" s="4" t="str">
        <v>Peul oudah</v>
      </c>
      <c r="CS702" s="4" t="str">
        <v>Peul oudah</v>
      </c>
      <c r="CT702" s="4" t="str">
        <v>Peul oudah</v>
      </c>
      <c r="CU702" s="4" t="str">
        <v>Peul oudah</v>
      </c>
      <c r="CV702" s="4" t="str">
        <v>Peul oudah</v>
      </c>
      <c r="CW702" s="4" t="str">
        <v>Peul oudah</v>
      </c>
      <c r="CX702" s="4" t="str">
        <v>Peul oudah</v>
      </c>
      <c r="CY702" s="4" t="str">
        <v>Peul oudah</v>
      </c>
      <c r="CZ702" s="4" t="str">
        <v>Peul oudah</v>
      </c>
      <c r="DA702" s="4" t="str">
        <v>Peul oudah</v>
      </c>
    </row>
    <row r="703" spans="1:105" x14ac:dyDescent="0.35">
      <c r="A703" s="4" t="s">
        <v>1609</v>
      </c>
      <c r="B703" s="4" t="s">
        <v>1608</v>
      </c>
      <c r="C703" s="4" t="s">
        <v>3215</v>
      </c>
      <c r="AS703" s="4" t="str">
        <v>Picholine marocaine</v>
      </c>
      <c r="AT703" s="4" t="str">
        <v>Picholine marocaine</v>
      </c>
      <c r="AU703" s="4" t="str">
        <v>Picholine marocaine</v>
      </c>
      <c r="AV703" s="4" t="str">
        <v>Picholine marocaine</v>
      </c>
      <c r="AW703" s="4" t="str">
        <v>Picholine marocaine</v>
      </c>
      <c r="AX703" s="4" t="str">
        <v>Picholine marocaine</v>
      </c>
      <c r="AY703" s="4" t="str">
        <v>Picholine marocaine</v>
      </c>
      <c r="AZ703" s="4" t="str">
        <v>Picholine marocaine</v>
      </c>
      <c r="BA703" s="4" t="str">
        <v>Picholine marocaine</v>
      </c>
      <c r="BB703" s="4" t="str">
        <v>Picholine marocaine</v>
      </c>
      <c r="BC703" s="4" t="str">
        <v>Picholine marocaine</v>
      </c>
      <c r="BD703" s="4" t="str">
        <v>Picholine marocaine</v>
      </c>
      <c r="BE703" s="4" t="str">
        <v>Picholine marocaine</v>
      </c>
      <c r="BF703" s="4" t="str">
        <v>Picholine marocaine</v>
      </c>
      <c r="BG703" s="4" t="str">
        <v>Picholine marocaine</v>
      </c>
      <c r="BH703" s="4" t="str">
        <v>Picholine marocaine</v>
      </c>
      <c r="BI703" s="4" t="str">
        <v>Picholine marocaine</v>
      </c>
      <c r="BJ703" s="4" t="str">
        <v>Picholine marocaine</v>
      </c>
      <c r="BK703" s="4" t="str">
        <v>Picholine marocaine</v>
      </c>
      <c r="BL703" s="4" t="str">
        <v>Picholine marocaine</v>
      </c>
      <c r="BM703" s="4" t="str">
        <v>Picholine marocaine</v>
      </c>
      <c r="BN703" s="4" t="str">
        <v>Picholine marocaine</v>
      </c>
      <c r="BO703" s="4" t="str">
        <v>Picholine marocaine</v>
      </c>
      <c r="BP703" s="4" t="str">
        <v>Picholine marocaine</v>
      </c>
      <c r="BQ703" s="4" t="str">
        <v>Picholine marocaine</v>
      </c>
      <c r="BR703" s="4" t="str">
        <v>Picholine marocaine</v>
      </c>
      <c r="BS703" s="4" t="str">
        <v>Picholine marocaine</v>
      </c>
      <c r="BT703" s="4" t="str">
        <v>Picholine marocaine</v>
      </c>
      <c r="BU703" s="4" t="str">
        <v>Picholine marocaine</v>
      </c>
      <c r="BV703" s="4" t="str">
        <v>Picholine marocaine</v>
      </c>
      <c r="BX703" s="4" t="str">
        <v>Phoso</v>
      </c>
      <c r="BY703" s="4" t="str">
        <v>Phoso</v>
      </c>
      <c r="BZ703" s="4" t="str">
        <v>Phoso</v>
      </c>
      <c r="CA703" s="4" t="str">
        <v>Phoso</v>
      </c>
      <c r="CB703" s="4" t="str">
        <v>Phoso</v>
      </c>
      <c r="CC703" s="4" t="str">
        <v>Phoso</v>
      </c>
      <c r="CD703" s="4" t="str">
        <v>Phoso</v>
      </c>
      <c r="CE703" s="4" t="str">
        <v>Phoso</v>
      </c>
      <c r="CF703" s="4" t="str">
        <v>Phoso</v>
      </c>
      <c r="CG703" s="4" t="str">
        <v>Phoso</v>
      </c>
      <c r="CH703" s="4" t="str">
        <v>Phoso</v>
      </c>
      <c r="CI703" s="4" t="str">
        <v>Phoso</v>
      </c>
      <c r="CJ703" s="4" t="str">
        <v>Phoso</v>
      </c>
      <c r="CK703" s="4" t="str">
        <v>Phoso</v>
      </c>
      <c r="CL703" s="4" t="str">
        <v>Phoso</v>
      </c>
      <c r="CM703" s="4" t="str">
        <v>Phoso</v>
      </c>
      <c r="CN703" s="4" t="str">
        <v>Phoso</v>
      </c>
      <c r="CO703" s="4" t="str">
        <v>Phoso</v>
      </c>
      <c r="CP703" s="4" t="str">
        <v>Phoso</v>
      </c>
      <c r="CQ703" s="4" t="str">
        <v>Phoso</v>
      </c>
      <c r="CR703" s="4" t="str">
        <v>Phoso</v>
      </c>
      <c r="CS703" s="4" t="str">
        <v>Phoso</v>
      </c>
      <c r="CT703" s="4" t="str">
        <v>Phoso</v>
      </c>
      <c r="CU703" s="4" t="str">
        <v>Phoso</v>
      </c>
      <c r="CV703" s="4" t="str">
        <v>Phoso</v>
      </c>
      <c r="CW703" s="4" t="str">
        <v>Phoso</v>
      </c>
      <c r="CX703" s="4" t="str">
        <v>Phoso</v>
      </c>
      <c r="CY703" s="4" t="str">
        <v>Phoso</v>
      </c>
      <c r="CZ703" s="4" t="str">
        <v>Phoso</v>
      </c>
      <c r="DA703" s="4" t="str">
        <v>Phoso</v>
      </c>
    </row>
    <row r="704" spans="1:105" x14ac:dyDescent="0.35">
      <c r="A704" s="4" t="s">
        <v>1609</v>
      </c>
      <c r="B704" s="4" t="s">
        <v>1608</v>
      </c>
      <c r="C704" s="4" t="s">
        <v>3216</v>
      </c>
      <c r="AS704" s="4" t="str">
        <v>Pimpernel</v>
      </c>
      <c r="AT704" s="4" t="str">
        <v>Pimpernel</v>
      </c>
      <c r="AU704" s="4" t="str">
        <v>Pimpernel</v>
      </c>
      <c r="AV704" s="4" t="str">
        <v>Pimpernel</v>
      </c>
      <c r="AW704" s="4" t="str">
        <v>Pimpernel</v>
      </c>
      <c r="AX704" s="4" t="str">
        <v>Pimpernel</v>
      </c>
      <c r="AY704" s="4" t="str">
        <v>Pimpernel</v>
      </c>
      <c r="AZ704" s="4" t="str">
        <v>Pimpernel</v>
      </c>
      <c r="BA704" s="4" t="str">
        <v>Pimpernel</v>
      </c>
      <c r="BB704" s="4" t="str">
        <v>Pimpernel</v>
      </c>
      <c r="BC704" s="4" t="str">
        <v>Pimpernel</v>
      </c>
      <c r="BD704" s="4" t="str">
        <v>Pimpernel</v>
      </c>
      <c r="BE704" s="4" t="str">
        <v>Pimpernel</v>
      </c>
      <c r="BF704" s="4" t="str">
        <v>Pimpernel</v>
      </c>
      <c r="BG704" s="4" t="str">
        <v>Pimpernel</v>
      </c>
      <c r="BH704" s="4" t="str">
        <v>Pimpernel</v>
      </c>
      <c r="BI704" s="4" t="str">
        <v>Pimpernel</v>
      </c>
      <c r="BJ704" s="4" t="str">
        <v>Pimpernel</v>
      </c>
      <c r="BK704" s="4" t="str">
        <v>Pimpernel</v>
      </c>
      <c r="BL704" s="4" t="str">
        <v>Pimpernel</v>
      </c>
      <c r="BM704" s="4" t="str">
        <v>Pimpernel</v>
      </c>
      <c r="BN704" s="4" t="str">
        <v>Pimpernel</v>
      </c>
      <c r="BO704" s="4" t="str">
        <v>Pimpernel</v>
      </c>
      <c r="BP704" s="4" t="str">
        <v>Pimpernel</v>
      </c>
      <c r="BQ704" s="4" t="str">
        <v>Pimpernel</v>
      </c>
      <c r="BR704" s="4" t="str">
        <v>Pimpernel</v>
      </c>
      <c r="BS704" s="4" t="str">
        <v>Pimpernel</v>
      </c>
      <c r="BT704" s="4" t="str">
        <v>Pimpernel</v>
      </c>
      <c r="BU704" s="4" t="str">
        <v>Pimpernel</v>
      </c>
      <c r="BV704" s="4" t="str">
        <v>Pimpernel</v>
      </c>
      <c r="BX704" s="4" t="str">
        <v>Picholine marocaine</v>
      </c>
      <c r="BY704" s="4" t="str">
        <v>Picholine marocaine</v>
      </c>
      <c r="BZ704" s="4" t="str">
        <v>Picholine marocaine</v>
      </c>
      <c r="CA704" s="4" t="str">
        <v>Picholine marocaine</v>
      </c>
      <c r="CB704" s="4" t="str">
        <v>Picholine marocaine</v>
      </c>
      <c r="CC704" s="4" t="str">
        <v>Picholine marocaine</v>
      </c>
      <c r="CD704" s="4" t="str">
        <v>Picholine marocaine</v>
      </c>
      <c r="CE704" s="4" t="str">
        <v>Picholine marocaine</v>
      </c>
      <c r="CF704" s="4" t="str">
        <v>Picholine marocaine</v>
      </c>
      <c r="CG704" s="4" t="str">
        <v>Picholine marocaine</v>
      </c>
      <c r="CH704" s="4" t="str">
        <v>Picholine marocaine</v>
      </c>
      <c r="CI704" s="4" t="str">
        <v>Picholine marocaine</v>
      </c>
      <c r="CJ704" s="4" t="str">
        <v>Picholine marocaine</v>
      </c>
      <c r="CK704" s="4" t="str">
        <v>Picholine marocaine</v>
      </c>
      <c r="CL704" s="4" t="str">
        <v>Picholine marocaine</v>
      </c>
      <c r="CM704" s="4" t="str">
        <v>Picholine marocaine</v>
      </c>
      <c r="CN704" s="4" t="str">
        <v>Picholine marocaine</v>
      </c>
      <c r="CO704" s="4" t="str">
        <v>Picholine marocaine</v>
      </c>
      <c r="CP704" s="4" t="str">
        <v>Picholine marocaine</v>
      </c>
      <c r="CQ704" s="4" t="str">
        <v>Picholine marocaine</v>
      </c>
      <c r="CR704" s="4" t="str">
        <v>Picholine marocaine</v>
      </c>
      <c r="CS704" s="4" t="str">
        <v>Picholine marocaine</v>
      </c>
      <c r="CT704" s="4" t="str">
        <v>Picholine marocaine</v>
      </c>
      <c r="CU704" s="4" t="str">
        <v>Picholine marocaine</v>
      </c>
      <c r="CV704" s="4" t="str">
        <v>Picholine marocaine</v>
      </c>
      <c r="CW704" s="4" t="str">
        <v>Picholine marocaine</v>
      </c>
      <c r="CX704" s="4" t="str">
        <v>Picholine marocaine</v>
      </c>
      <c r="CY704" s="4" t="str">
        <v>Picholine marocaine</v>
      </c>
      <c r="CZ704" s="4" t="str">
        <v>Picholine marocaine</v>
      </c>
      <c r="DA704" s="4" t="str">
        <v>Picholine marocaine</v>
      </c>
    </row>
    <row r="705" spans="1:105" x14ac:dyDescent="0.35">
      <c r="A705" s="4" t="s">
        <v>1609</v>
      </c>
      <c r="B705" s="4" t="s">
        <v>1608</v>
      </c>
      <c r="C705" s="4" t="s">
        <v>3217</v>
      </c>
      <c r="AS705" s="4" t="str">
        <v>Pioneer</v>
      </c>
      <c r="AT705" s="4" t="str">
        <v>Pioneer</v>
      </c>
      <c r="AU705" s="4" t="str">
        <v>Pioneer</v>
      </c>
      <c r="AV705" s="4" t="str">
        <v>Pioneer</v>
      </c>
      <c r="AW705" s="4" t="str">
        <v>Pioneer</v>
      </c>
      <c r="AX705" s="4" t="str">
        <v>Pioneer</v>
      </c>
      <c r="AY705" s="4" t="str">
        <v>Pioneer</v>
      </c>
      <c r="AZ705" s="4" t="str">
        <v>Pioneer</v>
      </c>
      <c r="BA705" s="4" t="str">
        <v>Pioneer</v>
      </c>
      <c r="BB705" s="4" t="str">
        <v>Pioneer</v>
      </c>
      <c r="BC705" s="4" t="str">
        <v>Pioneer</v>
      </c>
      <c r="BD705" s="4" t="str">
        <v>Pioneer</v>
      </c>
      <c r="BE705" s="4" t="str">
        <v>Pioneer</v>
      </c>
      <c r="BF705" s="4" t="str">
        <v>Pioneer</v>
      </c>
      <c r="BG705" s="4" t="str">
        <v>Pioneer</v>
      </c>
      <c r="BH705" s="4" t="str">
        <v>Pioneer</v>
      </c>
      <c r="BI705" s="4" t="str">
        <v>Pioneer</v>
      </c>
      <c r="BJ705" s="4" t="str">
        <v>Pioneer</v>
      </c>
      <c r="BK705" s="4" t="str">
        <v>Pioneer</v>
      </c>
      <c r="BL705" s="4" t="str">
        <v>Pioneer</v>
      </c>
      <c r="BM705" s="4" t="str">
        <v>Pioneer</v>
      </c>
      <c r="BN705" s="4" t="str">
        <v>Pioneer</v>
      </c>
      <c r="BO705" s="4" t="str">
        <v>Pioneer</v>
      </c>
      <c r="BP705" s="4" t="str">
        <v>Pioneer</v>
      </c>
      <c r="BQ705" s="4" t="str">
        <v>Pioneer</v>
      </c>
      <c r="BR705" s="4" t="str">
        <v>Pioneer</v>
      </c>
      <c r="BS705" s="4" t="str">
        <v>Pioneer</v>
      </c>
      <c r="BT705" s="4" t="str">
        <v>Pioneer</v>
      </c>
      <c r="BU705" s="4" t="str">
        <v>Pioneer</v>
      </c>
      <c r="BV705" s="4" t="str">
        <v>Pioneer</v>
      </c>
      <c r="BX705" s="4" t="str">
        <v>Pimpernel</v>
      </c>
      <c r="BY705" s="4" t="str">
        <v>Pimpernel</v>
      </c>
      <c r="BZ705" s="4" t="str">
        <v>Pimpernel</v>
      </c>
      <c r="CA705" s="4" t="str">
        <v>Pimpernel</v>
      </c>
      <c r="CB705" s="4" t="str">
        <v>Pimpernel</v>
      </c>
      <c r="CC705" s="4" t="str">
        <v>Pimpernel</v>
      </c>
      <c r="CD705" s="4" t="str">
        <v>Pimpernel</v>
      </c>
      <c r="CE705" s="4" t="str">
        <v>Pimpernel</v>
      </c>
      <c r="CF705" s="4" t="str">
        <v>Pimpernel</v>
      </c>
      <c r="CG705" s="4" t="str">
        <v>Pimpernel</v>
      </c>
      <c r="CH705" s="4" t="str">
        <v>Pimpernel</v>
      </c>
      <c r="CI705" s="4" t="str">
        <v>Pimpernel</v>
      </c>
      <c r="CJ705" s="4" t="str">
        <v>Pimpernel</v>
      </c>
      <c r="CK705" s="4" t="str">
        <v>Pimpernel</v>
      </c>
      <c r="CL705" s="4" t="str">
        <v>Pimpernel</v>
      </c>
      <c r="CM705" s="4" t="str">
        <v>Pimpernel</v>
      </c>
      <c r="CN705" s="4" t="str">
        <v>Pimpernel</v>
      </c>
      <c r="CO705" s="4" t="str">
        <v>Pimpernel</v>
      </c>
      <c r="CP705" s="4" t="str">
        <v>Pimpernel</v>
      </c>
      <c r="CQ705" s="4" t="str">
        <v>Pimpernel</v>
      </c>
      <c r="CR705" s="4" t="str">
        <v>Pimpernel</v>
      </c>
      <c r="CS705" s="4" t="str">
        <v>Pimpernel</v>
      </c>
      <c r="CT705" s="4" t="str">
        <v>Pimpernel</v>
      </c>
      <c r="CU705" s="4" t="str">
        <v>Pimpernel</v>
      </c>
      <c r="CV705" s="4" t="str">
        <v>Pimpernel</v>
      </c>
      <c r="CW705" s="4" t="str">
        <v>Pimpernel</v>
      </c>
      <c r="CX705" s="4" t="str">
        <v>Pimpernel</v>
      </c>
      <c r="CY705" s="4" t="str">
        <v>Pimpernel</v>
      </c>
      <c r="CZ705" s="4" t="str">
        <v>Pimpernel</v>
      </c>
      <c r="DA705" s="4" t="str">
        <v>Pimpernel</v>
      </c>
    </row>
    <row r="706" spans="1:105" x14ac:dyDescent="0.35">
      <c r="A706" s="4" t="s">
        <v>1609</v>
      </c>
      <c r="B706" s="4" t="s">
        <v>1608</v>
      </c>
      <c r="C706" s="4" t="s">
        <v>3218</v>
      </c>
      <c r="AS706" s="4" t="str">
        <v>Pioneer 30G19</v>
      </c>
      <c r="AT706" s="4" t="str">
        <v>Pioneer 30G19</v>
      </c>
      <c r="AU706" s="4" t="str">
        <v>Pioneer 30G19</v>
      </c>
      <c r="AV706" s="4" t="str">
        <v>Pioneer 30G19</v>
      </c>
      <c r="AW706" s="4" t="str">
        <v>Pioneer 30G19</v>
      </c>
      <c r="AX706" s="4" t="str">
        <v>Pioneer 30G19</v>
      </c>
      <c r="AY706" s="4" t="str">
        <v>Pioneer 30G19</v>
      </c>
      <c r="AZ706" s="4" t="str">
        <v>Pioneer 30G19</v>
      </c>
      <c r="BA706" s="4" t="str">
        <v>Pioneer 30G19</v>
      </c>
      <c r="BB706" s="4" t="str">
        <v>Pioneer 30G19</v>
      </c>
      <c r="BC706" s="4" t="str">
        <v>Pioneer 30G19</v>
      </c>
      <c r="BD706" s="4" t="str">
        <v>Pioneer 30G19</v>
      </c>
      <c r="BE706" s="4" t="str">
        <v>Pioneer 30G19</v>
      </c>
      <c r="BF706" s="4" t="str">
        <v>Pioneer 30G19</v>
      </c>
      <c r="BG706" s="4" t="str">
        <v>Pioneer 30G19</v>
      </c>
      <c r="BH706" s="4" t="str">
        <v>Pioneer 30G19</v>
      </c>
      <c r="BI706" s="4" t="str">
        <v>Pioneer 30G19</v>
      </c>
      <c r="BJ706" s="4" t="str">
        <v>Pioneer 30G19</v>
      </c>
      <c r="BK706" s="4" t="str">
        <v>Pioneer 30G19</v>
      </c>
      <c r="BL706" s="4" t="str">
        <v>Pioneer 30G19</v>
      </c>
      <c r="BM706" s="4" t="str">
        <v>Pioneer 30G19</v>
      </c>
      <c r="BN706" s="4" t="str">
        <v>Pioneer 30G19</v>
      </c>
      <c r="BO706" s="4" t="str">
        <v>Pioneer 30G19</v>
      </c>
      <c r="BP706" s="4" t="str">
        <v>Pioneer 30G19</v>
      </c>
      <c r="BQ706" s="4" t="str">
        <v>Pioneer 30G19</v>
      </c>
      <c r="BR706" s="4" t="str">
        <v>Pioneer 30G19</v>
      </c>
      <c r="BS706" s="4" t="str">
        <v>Pioneer 30G19</v>
      </c>
      <c r="BT706" s="4" t="str">
        <v>Pioneer 30G19</v>
      </c>
      <c r="BU706" s="4" t="str">
        <v>Pioneer 30G19</v>
      </c>
      <c r="BV706" s="4" t="str">
        <v>Pioneer 30G19</v>
      </c>
      <c r="BX706" s="4" t="str">
        <v>Pioneer</v>
      </c>
      <c r="BY706" s="4" t="str">
        <v>Pioneer</v>
      </c>
      <c r="BZ706" s="4" t="str">
        <v>Pioneer</v>
      </c>
      <c r="CA706" s="4" t="str">
        <v>Pioneer</v>
      </c>
      <c r="CB706" s="4" t="str">
        <v>Pioneer</v>
      </c>
      <c r="CC706" s="4" t="str">
        <v>Pioneer</v>
      </c>
      <c r="CD706" s="4" t="str">
        <v>Pioneer</v>
      </c>
      <c r="CE706" s="4" t="str">
        <v>Pioneer</v>
      </c>
      <c r="CF706" s="4" t="str">
        <v>Pioneer</v>
      </c>
      <c r="CG706" s="4" t="str">
        <v>Pioneer</v>
      </c>
      <c r="CH706" s="4" t="str">
        <v>Pioneer</v>
      </c>
      <c r="CI706" s="4" t="str">
        <v>Pioneer</v>
      </c>
      <c r="CJ706" s="4" t="str">
        <v>Pioneer</v>
      </c>
      <c r="CK706" s="4" t="str">
        <v>Pioneer</v>
      </c>
      <c r="CL706" s="4" t="str">
        <v>Pioneer</v>
      </c>
      <c r="CM706" s="4" t="str">
        <v>Pioneer</v>
      </c>
      <c r="CN706" s="4" t="str">
        <v>Pioneer</v>
      </c>
      <c r="CO706" s="4" t="str">
        <v>Pioneer</v>
      </c>
      <c r="CP706" s="4" t="str">
        <v>Pioneer</v>
      </c>
      <c r="CQ706" s="4" t="str">
        <v>Pioneer</v>
      </c>
      <c r="CR706" s="4" t="str">
        <v>Pioneer</v>
      </c>
      <c r="CS706" s="4" t="str">
        <v>Pioneer</v>
      </c>
      <c r="CT706" s="4" t="str">
        <v>Pioneer</v>
      </c>
      <c r="CU706" s="4" t="str">
        <v>Pioneer</v>
      </c>
      <c r="CV706" s="4" t="str">
        <v>Pioneer</v>
      </c>
      <c r="CW706" s="4" t="str">
        <v>Pioneer</v>
      </c>
      <c r="CX706" s="4" t="str">
        <v>Pioneer</v>
      </c>
      <c r="CY706" s="4" t="str">
        <v>Pioneer</v>
      </c>
      <c r="CZ706" s="4" t="str">
        <v>Pioneer</v>
      </c>
      <c r="DA706" s="4" t="str">
        <v>Pioneer</v>
      </c>
    </row>
    <row r="707" spans="1:105" x14ac:dyDescent="0.35">
      <c r="A707" s="4" t="s">
        <v>1609</v>
      </c>
      <c r="B707" s="4" t="s">
        <v>1608</v>
      </c>
      <c r="C707" s="4" t="s">
        <v>3219</v>
      </c>
      <c r="AS707" s="4" t="str">
        <v>Pioneer 327</v>
      </c>
      <c r="AT707" s="4" t="str">
        <v>Pioneer 327</v>
      </c>
      <c r="AU707" s="4" t="str">
        <v>Pioneer 327</v>
      </c>
      <c r="AV707" s="4" t="str">
        <v>Pioneer 327</v>
      </c>
      <c r="AW707" s="4" t="str">
        <v>Pioneer 327</v>
      </c>
      <c r="AX707" s="4" t="str">
        <v>Pioneer 327</v>
      </c>
      <c r="AY707" s="4" t="str">
        <v>Pioneer 327</v>
      </c>
      <c r="AZ707" s="4" t="str">
        <v>Pioneer 327</v>
      </c>
      <c r="BA707" s="4" t="str">
        <v>Pioneer 327</v>
      </c>
      <c r="BB707" s="4" t="str">
        <v>Pioneer 327</v>
      </c>
      <c r="BC707" s="4" t="str">
        <v>Pioneer 327</v>
      </c>
      <c r="BD707" s="4" t="str">
        <v>Pioneer 327</v>
      </c>
      <c r="BE707" s="4" t="str">
        <v>Pioneer 327</v>
      </c>
      <c r="BF707" s="4" t="str">
        <v>Pioneer 327</v>
      </c>
      <c r="BG707" s="4" t="str">
        <v>Pioneer 327</v>
      </c>
      <c r="BH707" s="4" t="str">
        <v>Pioneer 327</v>
      </c>
      <c r="BI707" s="4" t="str">
        <v>Pioneer 327</v>
      </c>
      <c r="BJ707" s="4" t="str">
        <v>Pioneer 327</v>
      </c>
      <c r="BK707" s="4" t="str">
        <v>Pioneer 327</v>
      </c>
      <c r="BL707" s="4" t="str">
        <v>Pioneer 327</v>
      </c>
      <c r="BM707" s="4" t="str">
        <v>Pioneer 327</v>
      </c>
      <c r="BN707" s="4" t="str">
        <v>Pioneer 327</v>
      </c>
      <c r="BO707" s="4" t="str">
        <v>Pioneer 327</v>
      </c>
      <c r="BP707" s="4" t="str">
        <v>Pioneer 327</v>
      </c>
      <c r="BQ707" s="4" t="str">
        <v>Pioneer 327</v>
      </c>
      <c r="BR707" s="4" t="str">
        <v>Pioneer 327</v>
      </c>
      <c r="BS707" s="4" t="str">
        <v>Pioneer 327</v>
      </c>
      <c r="BT707" s="4" t="str">
        <v>Pioneer 327</v>
      </c>
      <c r="BU707" s="4" t="str">
        <v>Pioneer 327</v>
      </c>
      <c r="BV707" s="4" t="str">
        <v>Pioneer 327</v>
      </c>
      <c r="BX707" s="4" t="str">
        <v>Pioneer 30G19</v>
      </c>
      <c r="BY707" s="4" t="str">
        <v>Pioneer 30G19</v>
      </c>
      <c r="BZ707" s="4" t="str">
        <v>Pioneer 30G19</v>
      </c>
      <c r="CA707" s="4" t="str">
        <v>Pioneer 30G19</v>
      </c>
      <c r="CB707" s="4" t="str">
        <v>Pioneer 30G19</v>
      </c>
      <c r="CC707" s="4" t="str">
        <v>Pioneer 30G19</v>
      </c>
      <c r="CD707" s="4" t="str">
        <v>Pioneer 30G19</v>
      </c>
      <c r="CE707" s="4" t="str">
        <v>Pioneer 30G19</v>
      </c>
      <c r="CF707" s="4" t="str">
        <v>Pioneer 30G19</v>
      </c>
      <c r="CG707" s="4" t="str">
        <v>Pioneer 30G19</v>
      </c>
      <c r="CH707" s="4" t="str">
        <v>Pioneer 30G19</v>
      </c>
      <c r="CI707" s="4" t="str">
        <v>Pioneer 30G19</v>
      </c>
      <c r="CJ707" s="4" t="str">
        <v>Pioneer 30G19</v>
      </c>
      <c r="CK707" s="4" t="str">
        <v>Pioneer 30G19</v>
      </c>
      <c r="CL707" s="4" t="str">
        <v>Pioneer 30G19</v>
      </c>
      <c r="CM707" s="4" t="str">
        <v>Pioneer 30G19</v>
      </c>
      <c r="CN707" s="4" t="str">
        <v>Pioneer 30G19</v>
      </c>
      <c r="CO707" s="4" t="str">
        <v>Pioneer 30G19</v>
      </c>
      <c r="CP707" s="4" t="str">
        <v>Pioneer 30G19</v>
      </c>
      <c r="CQ707" s="4" t="str">
        <v>Pioneer 30G19</v>
      </c>
      <c r="CR707" s="4" t="str">
        <v>Pioneer 30G19</v>
      </c>
      <c r="CS707" s="4" t="str">
        <v>Pioneer 30G19</v>
      </c>
      <c r="CT707" s="4" t="str">
        <v>Pioneer 30G19</v>
      </c>
      <c r="CU707" s="4" t="str">
        <v>Pioneer 30G19</v>
      </c>
      <c r="CV707" s="4" t="str">
        <v>Pioneer 30G19</v>
      </c>
      <c r="CW707" s="4" t="str">
        <v>Pioneer 30G19</v>
      </c>
      <c r="CX707" s="4" t="str">
        <v>Pioneer 30G19</v>
      </c>
      <c r="CY707" s="4" t="str">
        <v>Pioneer 30G19</v>
      </c>
      <c r="CZ707" s="4" t="str">
        <v>Pioneer 30G19</v>
      </c>
      <c r="DA707" s="4" t="str">
        <v>Pioneer 30G19</v>
      </c>
    </row>
    <row r="708" spans="1:105" x14ac:dyDescent="0.35">
      <c r="A708" s="4" t="s">
        <v>1609</v>
      </c>
      <c r="B708" s="4" t="s">
        <v>1608</v>
      </c>
      <c r="C708" s="4" t="s">
        <v>3220</v>
      </c>
      <c r="AS708" s="4" t="str">
        <v>Pioneer 3452</v>
      </c>
      <c r="AT708" s="4" t="str">
        <v>Pioneer 3452</v>
      </c>
      <c r="AU708" s="4" t="str">
        <v>Pioneer 3452</v>
      </c>
      <c r="AV708" s="4" t="str">
        <v>Pioneer 3452</v>
      </c>
      <c r="AW708" s="4" t="str">
        <v>Pioneer 3452</v>
      </c>
      <c r="AX708" s="4" t="str">
        <v>Pioneer 3452</v>
      </c>
      <c r="AY708" s="4" t="str">
        <v>Pioneer 3452</v>
      </c>
      <c r="AZ708" s="4" t="str">
        <v>Pioneer 3452</v>
      </c>
      <c r="BA708" s="4" t="str">
        <v>Pioneer 3452</v>
      </c>
      <c r="BB708" s="4" t="str">
        <v>Pioneer 3452</v>
      </c>
      <c r="BC708" s="4" t="str">
        <v>Pioneer 3452</v>
      </c>
      <c r="BD708" s="4" t="str">
        <v>Pioneer 3452</v>
      </c>
      <c r="BE708" s="4" t="str">
        <v>Pioneer 3452</v>
      </c>
      <c r="BF708" s="4" t="str">
        <v>Pioneer 3452</v>
      </c>
      <c r="BG708" s="4" t="str">
        <v>Pioneer 3452</v>
      </c>
      <c r="BH708" s="4" t="str">
        <v>Pioneer 3452</v>
      </c>
      <c r="BI708" s="4" t="str">
        <v>Pioneer 3452</v>
      </c>
      <c r="BJ708" s="4" t="str">
        <v>Pioneer 3452</v>
      </c>
      <c r="BK708" s="4" t="str">
        <v>Pioneer 3452</v>
      </c>
      <c r="BL708" s="4" t="str">
        <v>Pioneer 3452</v>
      </c>
      <c r="BM708" s="4" t="str">
        <v>Pioneer 3452</v>
      </c>
      <c r="BN708" s="4" t="str">
        <v>Pioneer 3452</v>
      </c>
      <c r="BO708" s="4" t="str">
        <v>Pioneer 3452</v>
      </c>
      <c r="BP708" s="4" t="str">
        <v>Pioneer 3452</v>
      </c>
      <c r="BQ708" s="4" t="str">
        <v>Pioneer 3452</v>
      </c>
      <c r="BR708" s="4" t="str">
        <v>Pioneer 3452</v>
      </c>
      <c r="BS708" s="4" t="str">
        <v>Pioneer 3452</v>
      </c>
      <c r="BT708" s="4" t="str">
        <v>Pioneer 3452</v>
      </c>
      <c r="BU708" s="4" t="str">
        <v>Pioneer 3452</v>
      </c>
      <c r="BV708" s="4" t="str">
        <v>Pioneer 3452</v>
      </c>
      <c r="BX708" s="4" t="str">
        <v>Pioneer 327</v>
      </c>
      <c r="BY708" s="4" t="str">
        <v>Pioneer 327</v>
      </c>
      <c r="BZ708" s="4" t="str">
        <v>Pioneer 327</v>
      </c>
      <c r="CA708" s="4" t="str">
        <v>Pioneer 327</v>
      </c>
      <c r="CB708" s="4" t="str">
        <v>Pioneer 327</v>
      </c>
      <c r="CC708" s="4" t="str">
        <v>Pioneer 327</v>
      </c>
      <c r="CD708" s="4" t="str">
        <v>Pioneer 327</v>
      </c>
      <c r="CE708" s="4" t="str">
        <v>Pioneer 327</v>
      </c>
      <c r="CF708" s="4" t="str">
        <v>Pioneer 327</v>
      </c>
      <c r="CG708" s="4" t="str">
        <v>Pioneer 327</v>
      </c>
      <c r="CH708" s="4" t="str">
        <v>Pioneer 327</v>
      </c>
      <c r="CI708" s="4" t="str">
        <v>Pioneer 327</v>
      </c>
      <c r="CJ708" s="4" t="str">
        <v>Pioneer 327</v>
      </c>
      <c r="CK708" s="4" t="str">
        <v>Pioneer 327</v>
      </c>
      <c r="CL708" s="4" t="str">
        <v>Pioneer 327</v>
      </c>
      <c r="CM708" s="4" t="str">
        <v>Pioneer 327</v>
      </c>
      <c r="CN708" s="4" t="str">
        <v>Pioneer 327</v>
      </c>
      <c r="CO708" s="4" t="str">
        <v>Pioneer 327</v>
      </c>
      <c r="CP708" s="4" t="str">
        <v>Pioneer 327</v>
      </c>
      <c r="CQ708" s="4" t="str">
        <v>Pioneer 327</v>
      </c>
      <c r="CR708" s="4" t="str">
        <v>Pioneer 327</v>
      </c>
      <c r="CS708" s="4" t="str">
        <v>Pioneer 327</v>
      </c>
      <c r="CT708" s="4" t="str">
        <v>Pioneer 327</v>
      </c>
      <c r="CU708" s="4" t="str">
        <v>Pioneer 327</v>
      </c>
      <c r="CV708" s="4" t="str">
        <v>Pioneer 327</v>
      </c>
      <c r="CW708" s="4" t="str">
        <v>Pioneer 327</v>
      </c>
      <c r="CX708" s="4" t="str">
        <v>Pioneer 327</v>
      </c>
      <c r="CY708" s="4" t="str">
        <v>Pioneer 327</v>
      </c>
      <c r="CZ708" s="4" t="str">
        <v>Pioneer 327</v>
      </c>
      <c r="DA708" s="4" t="str">
        <v>Pioneer 327</v>
      </c>
    </row>
    <row r="709" spans="1:105" x14ac:dyDescent="0.35">
      <c r="A709" s="4" t="s">
        <v>1609</v>
      </c>
      <c r="B709" s="4" t="s">
        <v>1608</v>
      </c>
      <c r="C709" s="4" t="s">
        <v>3221</v>
      </c>
      <c r="AS709" s="4" t="str">
        <v>Pishori</v>
      </c>
      <c r="AT709" s="4" t="str">
        <v>Pishori</v>
      </c>
      <c r="AU709" s="4" t="str">
        <v>Pishori</v>
      </c>
      <c r="AV709" s="4" t="str">
        <v>Pishori</v>
      </c>
      <c r="AW709" s="4" t="str">
        <v>Pishori</v>
      </c>
      <c r="AX709" s="4" t="str">
        <v>Pishori</v>
      </c>
      <c r="AY709" s="4" t="str">
        <v>Pishori</v>
      </c>
      <c r="AZ709" s="4" t="str">
        <v>Pishori</v>
      </c>
      <c r="BA709" s="4" t="str">
        <v>Pishori</v>
      </c>
      <c r="BB709" s="4" t="str">
        <v>Pishori</v>
      </c>
      <c r="BC709" s="4" t="str">
        <v>Pishori</v>
      </c>
      <c r="BD709" s="4" t="str">
        <v>Pishori</v>
      </c>
      <c r="BE709" s="4" t="str">
        <v>Pishori</v>
      </c>
      <c r="BF709" s="4" t="str">
        <v>Pishori</v>
      </c>
      <c r="BG709" s="4" t="str">
        <v>Pishori</v>
      </c>
      <c r="BH709" s="4" t="str">
        <v>Pishori</v>
      </c>
      <c r="BI709" s="4" t="str">
        <v>Pishori</v>
      </c>
      <c r="BJ709" s="4" t="str">
        <v>Pishori</v>
      </c>
      <c r="BK709" s="4" t="str">
        <v>Pishori</v>
      </c>
      <c r="BL709" s="4" t="str">
        <v>Pishori</v>
      </c>
      <c r="BM709" s="4" t="str">
        <v>Pishori</v>
      </c>
      <c r="BN709" s="4" t="str">
        <v>Pishori</v>
      </c>
      <c r="BO709" s="4" t="str">
        <v>Pishori</v>
      </c>
      <c r="BP709" s="4" t="str">
        <v>Pishori</v>
      </c>
      <c r="BQ709" s="4" t="str">
        <v>Pishori</v>
      </c>
      <c r="BR709" s="4" t="str">
        <v>Pishori</v>
      </c>
      <c r="BS709" s="4" t="str">
        <v>Pishori</v>
      </c>
      <c r="BT709" s="4" t="str">
        <v>Pishori</v>
      </c>
      <c r="BU709" s="4" t="str">
        <v>Pishori</v>
      </c>
      <c r="BV709" s="4" t="str">
        <v>Pishori</v>
      </c>
      <c r="BX709" s="4" t="str">
        <v>Pioneer 3452</v>
      </c>
      <c r="BY709" s="4" t="str">
        <v>Pioneer 3452</v>
      </c>
      <c r="BZ709" s="4" t="str">
        <v>Pioneer 3452</v>
      </c>
      <c r="CA709" s="4" t="str">
        <v>Pioneer 3452</v>
      </c>
      <c r="CB709" s="4" t="str">
        <v>Pioneer 3452</v>
      </c>
      <c r="CC709" s="4" t="str">
        <v>Pioneer 3452</v>
      </c>
      <c r="CD709" s="4" t="str">
        <v>Pioneer 3452</v>
      </c>
      <c r="CE709" s="4" t="str">
        <v>Pioneer 3452</v>
      </c>
      <c r="CF709" s="4" t="str">
        <v>Pioneer 3452</v>
      </c>
      <c r="CG709" s="4" t="str">
        <v>Pioneer 3452</v>
      </c>
      <c r="CH709" s="4" t="str">
        <v>Pioneer 3452</v>
      </c>
      <c r="CI709" s="4" t="str">
        <v>Pioneer 3452</v>
      </c>
      <c r="CJ709" s="4" t="str">
        <v>Pioneer 3452</v>
      </c>
      <c r="CK709" s="4" t="str">
        <v>Pioneer 3452</v>
      </c>
      <c r="CL709" s="4" t="str">
        <v>Pioneer 3452</v>
      </c>
      <c r="CM709" s="4" t="str">
        <v>Pioneer 3452</v>
      </c>
      <c r="CN709" s="4" t="str">
        <v>Pioneer 3452</v>
      </c>
      <c r="CO709" s="4" t="str">
        <v>Pioneer 3452</v>
      </c>
      <c r="CP709" s="4" t="str">
        <v>Pioneer 3452</v>
      </c>
      <c r="CQ709" s="4" t="str">
        <v>Pioneer 3452</v>
      </c>
      <c r="CR709" s="4" t="str">
        <v>Pioneer 3452</v>
      </c>
      <c r="CS709" s="4" t="str">
        <v>Pioneer 3452</v>
      </c>
      <c r="CT709" s="4" t="str">
        <v>Pioneer 3452</v>
      </c>
      <c r="CU709" s="4" t="str">
        <v>Pioneer 3452</v>
      </c>
      <c r="CV709" s="4" t="str">
        <v>Pioneer 3452</v>
      </c>
      <c r="CW709" s="4" t="str">
        <v>Pioneer 3452</v>
      </c>
      <c r="CX709" s="4" t="str">
        <v>Pioneer 3452</v>
      </c>
      <c r="CY709" s="4" t="str">
        <v>Pioneer 3452</v>
      </c>
      <c r="CZ709" s="4" t="str">
        <v>Pioneer 3452</v>
      </c>
      <c r="DA709" s="4" t="str">
        <v>Pioneer 3452</v>
      </c>
    </row>
    <row r="710" spans="1:105" x14ac:dyDescent="0.35">
      <c r="A710" s="4" t="s">
        <v>1609</v>
      </c>
      <c r="B710" s="4" t="s">
        <v>1608</v>
      </c>
      <c r="C710" s="4" t="s">
        <v>3222</v>
      </c>
      <c r="AS710" s="4" t="str">
        <v>PITA 14</v>
      </c>
      <c r="AT710" s="4" t="str">
        <v>PITA 14</v>
      </c>
      <c r="AU710" s="4" t="str">
        <v>PITA 14</v>
      </c>
      <c r="AV710" s="4" t="str">
        <v>PITA 14</v>
      </c>
      <c r="AW710" s="4" t="str">
        <v>PITA 14</v>
      </c>
      <c r="AX710" s="4" t="str">
        <v>PITA 14</v>
      </c>
      <c r="AY710" s="4" t="str">
        <v>PITA 14</v>
      </c>
      <c r="AZ710" s="4" t="str">
        <v>PITA 14</v>
      </c>
      <c r="BA710" s="4" t="str">
        <v>PITA 14</v>
      </c>
      <c r="BB710" s="4" t="str">
        <v>PITA 14</v>
      </c>
      <c r="BC710" s="4" t="str">
        <v>PITA 14</v>
      </c>
      <c r="BD710" s="4" t="str">
        <v>PITA 14</v>
      </c>
      <c r="BE710" s="4" t="str">
        <v>PITA 14</v>
      </c>
      <c r="BF710" s="4" t="str">
        <v>PITA 14</v>
      </c>
      <c r="BG710" s="4" t="str">
        <v>PITA 14</v>
      </c>
      <c r="BH710" s="4" t="str">
        <v>PITA 14</v>
      </c>
      <c r="BI710" s="4" t="str">
        <v>PITA 14</v>
      </c>
      <c r="BJ710" s="4" t="str">
        <v>PITA 14</v>
      </c>
      <c r="BK710" s="4" t="str">
        <v>PITA 14</v>
      </c>
      <c r="BL710" s="4" t="str">
        <v>PITA 14</v>
      </c>
      <c r="BM710" s="4" t="str">
        <v>PITA 14</v>
      </c>
      <c r="BN710" s="4" t="str">
        <v>PITA 14</v>
      </c>
      <c r="BO710" s="4" t="str">
        <v>PITA 14</v>
      </c>
      <c r="BP710" s="4" t="str">
        <v>PITA 14</v>
      </c>
      <c r="BQ710" s="4" t="str">
        <v>PITA 14</v>
      </c>
      <c r="BR710" s="4" t="str">
        <v>PITA 14</v>
      </c>
      <c r="BS710" s="4" t="str">
        <v>PITA 14</v>
      </c>
      <c r="BT710" s="4" t="str">
        <v>PITA 14</v>
      </c>
      <c r="BU710" s="4" t="str">
        <v>PITA 14</v>
      </c>
      <c r="BV710" s="4" t="str">
        <v>PITA 14</v>
      </c>
      <c r="BX710" s="4" t="str">
        <v>Pishori</v>
      </c>
      <c r="BY710" s="4" t="str">
        <v>Pishori</v>
      </c>
      <c r="BZ710" s="4" t="str">
        <v>Pishori</v>
      </c>
      <c r="CA710" s="4" t="str">
        <v>Pishori</v>
      </c>
      <c r="CB710" s="4" t="str">
        <v>Pishori</v>
      </c>
      <c r="CC710" s="4" t="str">
        <v>Pishori</v>
      </c>
      <c r="CD710" s="4" t="str">
        <v>Pishori</v>
      </c>
      <c r="CE710" s="4" t="str">
        <v>Pishori</v>
      </c>
      <c r="CF710" s="4" t="str">
        <v>Pishori</v>
      </c>
      <c r="CG710" s="4" t="str">
        <v>Pishori</v>
      </c>
      <c r="CH710" s="4" t="str">
        <v>Pishori</v>
      </c>
      <c r="CI710" s="4" t="str">
        <v>Pishori</v>
      </c>
      <c r="CJ710" s="4" t="str">
        <v>Pishori</v>
      </c>
      <c r="CK710" s="4" t="str">
        <v>Pishori</v>
      </c>
      <c r="CL710" s="4" t="str">
        <v>Pishori</v>
      </c>
      <c r="CM710" s="4" t="str">
        <v>Pishori</v>
      </c>
      <c r="CN710" s="4" t="str">
        <v>Pishori</v>
      </c>
      <c r="CO710" s="4" t="str">
        <v>Pishori</v>
      </c>
      <c r="CP710" s="4" t="str">
        <v>Pishori</v>
      </c>
      <c r="CQ710" s="4" t="str">
        <v>Pishori</v>
      </c>
      <c r="CR710" s="4" t="str">
        <v>Pishori</v>
      </c>
      <c r="CS710" s="4" t="str">
        <v>Pishori</v>
      </c>
      <c r="CT710" s="4" t="str">
        <v>Pishori</v>
      </c>
      <c r="CU710" s="4" t="str">
        <v>Pishori</v>
      </c>
      <c r="CV710" s="4" t="str">
        <v>Pishori</v>
      </c>
      <c r="CW710" s="4" t="str">
        <v>Pishori</v>
      </c>
      <c r="CX710" s="4" t="str">
        <v>Pishori</v>
      </c>
      <c r="CY710" s="4" t="str">
        <v>Pishori</v>
      </c>
      <c r="CZ710" s="4" t="str">
        <v>Pishori</v>
      </c>
      <c r="DA710" s="4" t="str">
        <v>Pishori</v>
      </c>
    </row>
    <row r="711" spans="1:105" x14ac:dyDescent="0.35">
      <c r="A711" s="4" t="s">
        <v>1609</v>
      </c>
      <c r="B711" s="4" t="s">
        <v>1608</v>
      </c>
      <c r="C711" s="4" t="s">
        <v>3223</v>
      </c>
      <c r="AS711" s="4" t="str">
        <v>PITA 23</v>
      </c>
      <c r="AT711" s="4" t="str">
        <v>PITA 23</v>
      </c>
      <c r="AU711" s="4" t="str">
        <v>PITA 23</v>
      </c>
      <c r="AV711" s="4" t="str">
        <v>PITA 23</v>
      </c>
      <c r="AW711" s="4" t="str">
        <v>PITA 23</v>
      </c>
      <c r="AX711" s="4" t="str">
        <v>PITA 23</v>
      </c>
      <c r="AY711" s="4" t="str">
        <v>PITA 23</v>
      </c>
      <c r="AZ711" s="4" t="str">
        <v>PITA 23</v>
      </c>
      <c r="BA711" s="4" t="str">
        <v>PITA 23</v>
      </c>
      <c r="BB711" s="4" t="str">
        <v>PITA 23</v>
      </c>
      <c r="BC711" s="4" t="str">
        <v>PITA 23</v>
      </c>
      <c r="BD711" s="4" t="str">
        <v>PITA 23</v>
      </c>
      <c r="BE711" s="4" t="str">
        <v>PITA 23</v>
      </c>
      <c r="BF711" s="4" t="str">
        <v>PITA 23</v>
      </c>
      <c r="BG711" s="4" t="str">
        <v>PITA 23</v>
      </c>
      <c r="BH711" s="4" t="str">
        <v>PITA 23</v>
      </c>
      <c r="BI711" s="4" t="str">
        <v>PITA 23</v>
      </c>
      <c r="BJ711" s="4" t="str">
        <v>PITA 23</v>
      </c>
      <c r="BK711" s="4" t="str">
        <v>PITA 23</v>
      </c>
      <c r="BL711" s="4" t="str">
        <v>PITA 23</v>
      </c>
      <c r="BM711" s="4" t="str">
        <v>PITA 23</v>
      </c>
      <c r="BN711" s="4" t="str">
        <v>PITA 23</v>
      </c>
      <c r="BO711" s="4" t="str">
        <v>PITA 23</v>
      </c>
      <c r="BP711" s="4" t="str">
        <v>PITA 23</v>
      </c>
      <c r="BQ711" s="4" t="str">
        <v>PITA 23</v>
      </c>
      <c r="BR711" s="4" t="str">
        <v>PITA 23</v>
      </c>
      <c r="BS711" s="4" t="str">
        <v>PITA 23</v>
      </c>
      <c r="BT711" s="4" t="str">
        <v>PITA 23</v>
      </c>
      <c r="BU711" s="4" t="str">
        <v>PITA 23</v>
      </c>
      <c r="BV711" s="4" t="str">
        <v>PITA 23</v>
      </c>
      <c r="BX711" s="4" t="str">
        <v>PITA 14</v>
      </c>
      <c r="BY711" s="4" t="str">
        <v>PITA 14</v>
      </c>
      <c r="BZ711" s="4" t="str">
        <v>PITA 14</v>
      </c>
      <c r="CA711" s="4" t="str">
        <v>PITA 14</v>
      </c>
      <c r="CB711" s="4" t="str">
        <v>PITA 14</v>
      </c>
      <c r="CC711" s="4" t="str">
        <v>PITA 14</v>
      </c>
      <c r="CD711" s="4" t="str">
        <v>PITA 14</v>
      </c>
      <c r="CE711" s="4" t="str">
        <v>PITA 14</v>
      </c>
      <c r="CF711" s="4" t="str">
        <v>PITA 14</v>
      </c>
      <c r="CG711" s="4" t="str">
        <v>PITA 14</v>
      </c>
      <c r="CH711" s="4" t="str">
        <v>PITA 14</v>
      </c>
      <c r="CI711" s="4" t="str">
        <v>PITA 14</v>
      </c>
      <c r="CJ711" s="4" t="str">
        <v>PITA 14</v>
      </c>
      <c r="CK711" s="4" t="str">
        <v>PITA 14</v>
      </c>
      <c r="CL711" s="4" t="str">
        <v>PITA 14</v>
      </c>
      <c r="CM711" s="4" t="str">
        <v>PITA 14</v>
      </c>
      <c r="CN711" s="4" t="str">
        <v>PITA 14</v>
      </c>
      <c r="CO711" s="4" t="str">
        <v>PITA 14</v>
      </c>
      <c r="CP711" s="4" t="str">
        <v>PITA 14</v>
      </c>
      <c r="CQ711" s="4" t="str">
        <v>PITA 14</v>
      </c>
      <c r="CR711" s="4" t="str">
        <v>PITA 14</v>
      </c>
      <c r="CS711" s="4" t="str">
        <v>PITA 14</v>
      </c>
      <c r="CT711" s="4" t="str">
        <v>PITA 14</v>
      </c>
      <c r="CU711" s="4" t="str">
        <v>PITA 14</v>
      </c>
      <c r="CV711" s="4" t="str">
        <v>PITA 14</v>
      </c>
      <c r="CW711" s="4" t="str">
        <v>PITA 14</v>
      </c>
      <c r="CX711" s="4" t="str">
        <v>PITA 14</v>
      </c>
      <c r="CY711" s="4" t="str">
        <v>PITA 14</v>
      </c>
      <c r="CZ711" s="4" t="str">
        <v>PITA 14</v>
      </c>
      <c r="DA711" s="4" t="str">
        <v>PITA 14</v>
      </c>
    </row>
    <row r="712" spans="1:105" x14ac:dyDescent="0.35">
      <c r="A712" s="4" t="s">
        <v>1609</v>
      </c>
      <c r="B712" s="4" t="s">
        <v>1608</v>
      </c>
      <c r="C712" s="4" t="s">
        <v>3224</v>
      </c>
      <c r="AS712" s="4" t="str">
        <v>Pool 16</v>
      </c>
      <c r="AT712" s="4" t="str">
        <v>Pool 16</v>
      </c>
      <c r="AU712" s="4" t="str">
        <v>Pool 16</v>
      </c>
      <c r="AV712" s="4" t="str">
        <v>Pool 16</v>
      </c>
      <c r="AW712" s="4" t="str">
        <v>Pool 16</v>
      </c>
      <c r="AX712" s="4" t="str">
        <v>Pool 16</v>
      </c>
      <c r="AY712" s="4" t="str">
        <v>Pool 16</v>
      </c>
      <c r="AZ712" s="4" t="str">
        <v>Pool 16</v>
      </c>
      <c r="BA712" s="4" t="str">
        <v>Pool 16</v>
      </c>
      <c r="BB712" s="4" t="str">
        <v>Pool 16</v>
      </c>
      <c r="BC712" s="4" t="str">
        <v>Pool 16</v>
      </c>
      <c r="BD712" s="4" t="str">
        <v>Pool 16</v>
      </c>
      <c r="BE712" s="4" t="str">
        <v>Pool 16</v>
      </c>
      <c r="BF712" s="4" t="str">
        <v>Pool 16</v>
      </c>
      <c r="BG712" s="4" t="str">
        <v>Pool 16</v>
      </c>
      <c r="BH712" s="4" t="str">
        <v>Pool 16</v>
      </c>
      <c r="BI712" s="4" t="str">
        <v>Pool 16</v>
      </c>
      <c r="BJ712" s="4" t="str">
        <v>Pool 16</v>
      </c>
      <c r="BK712" s="4" t="str">
        <v>Pool 16</v>
      </c>
      <c r="BL712" s="4" t="str">
        <v>Pool 16</v>
      </c>
      <c r="BM712" s="4" t="str">
        <v>Pool 16</v>
      </c>
      <c r="BN712" s="4" t="str">
        <v>Pool 16</v>
      </c>
      <c r="BO712" s="4" t="str">
        <v>Pool 16</v>
      </c>
      <c r="BP712" s="4" t="str">
        <v>Pool 16</v>
      </c>
      <c r="BQ712" s="4" t="str">
        <v>Pool 16</v>
      </c>
      <c r="BR712" s="4" t="str">
        <v>Pool 16</v>
      </c>
      <c r="BS712" s="4" t="str">
        <v>Pool 16</v>
      </c>
      <c r="BT712" s="4" t="str">
        <v>Pool 16</v>
      </c>
      <c r="BU712" s="4" t="str">
        <v>Pool 16</v>
      </c>
      <c r="BV712" s="4" t="str">
        <v>Pool 16</v>
      </c>
      <c r="BX712" s="4" t="str">
        <v>PITA 23</v>
      </c>
      <c r="BY712" s="4" t="str">
        <v>PITA 23</v>
      </c>
      <c r="BZ712" s="4" t="str">
        <v>PITA 23</v>
      </c>
      <c r="CA712" s="4" t="str">
        <v>PITA 23</v>
      </c>
      <c r="CB712" s="4" t="str">
        <v>PITA 23</v>
      </c>
      <c r="CC712" s="4" t="str">
        <v>PITA 23</v>
      </c>
      <c r="CD712" s="4" t="str">
        <v>PITA 23</v>
      </c>
      <c r="CE712" s="4" t="str">
        <v>PITA 23</v>
      </c>
      <c r="CF712" s="4" t="str">
        <v>PITA 23</v>
      </c>
      <c r="CG712" s="4" t="str">
        <v>PITA 23</v>
      </c>
      <c r="CH712" s="4" t="str">
        <v>PITA 23</v>
      </c>
      <c r="CI712" s="4" t="str">
        <v>PITA 23</v>
      </c>
      <c r="CJ712" s="4" t="str">
        <v>PITA 23</v>
      </c>
      <c r="CK712" s="4" t="str">
        <v>PITA 23</v>
      </c>
      <c r="CL712" s="4" t="str">
        <v>PITA 23</v>
      </c>
      <c r="CM712" s="4" t="str">
        <v>PITA 23</v>
      </c>
      <c r="CN712" s="4" t="str">
        <v>PITA 23</v>
      </c>
      <c r="CO712" s="4" t="str">
        <v>PITA 23</v>
      </c>
      <c r="CP712" s="4" t="str">
        <v>PITA 23</v>
      </c>
      <c r="CQ712" s="4" t="str">
        <v>PITA 23</v>
      </c>
      <c r="CR712" s="4" t="str">
        <v>PITA 23</v>
      </c>
      <c r="CS712" s="4" t="str">
        <v>PITA 23</v>
      </c>
      <c r="CT712" s="4" t="str">
        <v>PITA 23</v>
      </c>
      <c r="CU712" s="4" t="str">
        <v>PITA 23</v>
      </c>
      <c r="CV712" s="4" t="str">
        <v>PITA 23</v>
      </c>
      <c r="CW712" s="4" t="str">
        <v>PITA 23</v>
      </c>
      <c r="CX712" s="4" t="str">
        <v>PITA 23</v>
      </c>
      <c r="CY712" s="4" t="str">
        <v>PITA 23</v>
      </c>
      <c r="CZ712" s="4" t="str">
        <v>PITA 23</v>
      </c>
      <c r="DA712" s="4" t="str">
        <v>PITA 23</v>
      </c>
    </row>
    <row r="713" spans="1:105" x14ac:dyDescent="0.35">
      <c r="A713" s="4" t="s">
        <v>1609</v>
      </c>
      <c r="B713" s="4" t="s">
        <v>1608</v>
      </c>
      <c r="C713" s="4" t="s">
        <v>3225</v>
      </c>
      <c r="AS713" s="4" t="str">
        <v>Pool 16-DT</v>
      </c>
      <c r="AT713" s="4" t="str">
        <v>Pool 16-DT</v>
      </c>
      <c r="AU713" s="4" t="str">
        <v>Pool 16-DT</v>
      </c>
      <c r="AV713" s="4" t="str">
        <v>Pool 16-DT</v>
      </c>
      <c r="AW713" s="4" t="str">
        <v>Pool 16-DT</v>
      </c>
      <c r="AX713" s="4" t="str">
        <v>Pool 16-DT</v>
      </c>
      <c r="AY713" s="4" t="str">
        <v>Pool 16-DT</v>
      </c>
      <c r="AZ713" s="4" t="str">
        <v>Pool 16-DT</v>
      </c>
      <c r="BA713" s="4" t="str">
        <v>Pool 16-DT</v>
      </c>
      <c r="BB713" s="4" t="str">
        <v>Pool 16-DT</v>
      </c>
      <c r="BC713" s="4" t="str">
        <v>Pool 16-DT</v>
      </c>
      <c r="BD713" s="4" t="str">
        <v>Pool 16-DT</v>
      </c>
      <c r="BE713" s="4" t="str">
        <v>Pool 16-DT</v>
      </c>
      <c r="BF713" s="4" t="str">
        <v>Pool 16-DT</v>
      </c>
      <c r="BG713" s="4" t="str">
        <v>Pool 16-DT</v>
      </c>
      <c r="BH713" s="4" t="str">
        <v>Pool 16-DT</v>
      </c>
      <c r="BI713" s="4" t="str">
        <v>Pool 16-DT</v>
      </c>
      <c r="BJ713" s="4" t="str">
        <v>Pool 16-DT</v>
      </c>
      <c r="BK713" s="4" t="str">
        <v>Pool 16-DT</v>
      </c>
      <c r="BL713" s="4" t="str">
        <v>Pool 16-DT</v>
      </c>
      <c r="BM713" s="4" t="str">
        <v>Pool 16-DT</v>
      </c>
      <c r="BN713" s="4" t="str">
        <v>Pool 16-DT</v>
      </c>
      <c r="BO713" s="4" t="str">
        <v>Pool 16-DT</v>
      </c>
      <c r="BP713" s="4" t="str">
        <v>Pool 16-DT</v>
      </c>
      <c r="BQ713" s="4" t="str">
        <v>Pool 16-DT</v>
      </c>
      <c r="BR713" s="4" t="str">
        <v>Pool 16-DT</v>
      </c>
      <c r="BS713" s="4" t="str">
        <v>Pool 16-DT</v>
      </c>
      <c r="BT713" s="4" t="str">
        <v>Pool 16-DT</v>
      </c>
      <c r="BU713" s="4" t="str">
        <v>Pool 16-DT</v>
      </c>
      <c r="BV713" s="4" t="str">
        <v>Pool 16-DT</v>
      </c>
      <c r="BX713" s="4" t="str">
        <v>Pool 16</v>
      </c>
      <c r="BY713" s="4" t="str">
        <v>Pool 16</v>
      </c>
      <c r="BZ713" s="4" t="str">
        <v>Pool 16</v>
      </c>
      <c r="CA713" s="4" t="str">
        <v>Pool 16</v>
      </c>
      <c r="CB713" s="4" t="str">
        <v>Pool 16</v>
      </c>
      <c r="CC713" s="4" t="str">
        <v>Pool 16</v>
      </c>
      <c r="CD713" s="4" t="str">
        <v>Pool 16</v>
      </c>
      <c r="CE713" s="4" t="str">
        <v>Pool 16</v>
      </c>
      <c r="CF713" s="4" t="str">
        <v>Pool 16</v>
      </c>
      <c r="CG713" s="4" t="str">
        <v>Pool 16</v>
      </c>
      <c r="CH713" s="4" t="str">
        <v>Pool 16</v>
      </c>
      <c r="CI713" s="4" t="str">
        <v>Pool 16</v>
      </c>
      <c r="CJ713" s="4" t="str">
        <v>Pool 16</v>
      </c>
      <c r="CK713" s="4" t="str">
        <v>Pool 16</v>
      </c>
      <c r="CL713" s="4" t="str">
        <v>Pool 16</v>
      </c>
      <c r="CM713" s="4" t="str">
        <v>Pool 16</v>
      </c>
      <c r="CN713" s="4" t="str">
        <v>Pool 16</v>
      </c>
      <c r="CO713" s="4" t="str">
        <v>Pool 16</v>
      </c>
      <c r="CP713" s="4" t="str">
        <v>Pool 16</v>
      </c>
      <c r="CQ713" s="4" t="str">
        <v>Pool 16</v>
      </c>
      <c r="CR713" s="4" t="str">
        <v>Pool 16</v>
      </c>
      <c r="CS713" s="4" t="str">
        <v>Pool 16</v>
      </c>
      <c r="CT713" s="4" t="str">
        <v>Pool 16</v>
      </c>
      <c r="CU713" s="4" t="str">
        <v>Pool 16</v>
      </c>
      <c r="CV713" s="4" t="str">
        <v>Pool 16</v>
      </c>
      <c r="CW713" s="4" t="str">
        <v>Pool 16</v>
      </c>
      <c r="CX713" s="4" t="str">
        <v>Pool 16</v>
      </c>
      <c r="CY713" s="4" t="str">
        <v>Pool 16</v>
      </c>
      <c r="CZ713" s="4" t="str">
        <v>Pool 16</v>
      </c>
      <c r="DA713" s="4" t="str">
        <v>Pool 16</v>
      </c>
    </row>
    <row r="714" spans="1:105" x14ac:dyDescent="0.35">
      <c r="A714" s="4" t="s">
        <v>1609</v>
      </c>
      <c r="B714" s="4" t="s">
        <v>1608</v>
      </c>
      <c r="C714" s="4" t="s">
        <v>3226</v>
      </c>
      <c r="AS714" s="4" t="str">
        <v>Potchefstroom koekoec</v>
      </c>
      <c r="AT714" s="4" t="str">
        <v>Potchefstroom koekoec</v>
      </c>
      <c r="AU714" s="4" t="str">
        <v>Potchefstroom koekoec</v>
      </c>
      <c r="AV714" s="4" t="str">
        <v>Potchefstroom koekoec</v>
      </c>
      <c r="AW714" s="4" t="str">
        <v>Potchefstroom koekoec</v>
      </c>
      <c r="AX714" s="4" t="str">
        <v>Potchefstroom koekoec</v>
      </c>
      <c r="AY714" s="4" t="str">
        <v>Potchefstroom koekoec</v>
      </c>
      <c r="AZ714" s="4" t="str">
        <v>Potchefstroom koekoec</v>
      </c>
      <c r="BA714" s="4" t="str">
        <v>Potchefstroom koekoec</v>
      </c>
      <c r="BB714" s="4" t="str">
        <v>Potchefstroom koekoec</v>
      </c>
      <c r="BC714" s="4" t="str">
        <v>Potchefstroom koekoec</v>
      </c>
      <c r="BD714" s="4" t="str">
        <v>Potchefstroom koekoec</v>
      </c>
      <c r="BE714" s="4" t="str">
        <v>Potchefstroom koekoec</v>
      </c>
      <c r="BF714" s="4" t="str">
        <v>Potchefstroom koekoec</v>
      </c>
      <c r="BG714" s="4" t="str">
        <v>Potchefstroom koekoec</v>
      </c>
      <c r="BH714" s="4" t="str">
        <v>Potchefstroom koekoec</v>
      </c>
      <c r="BI714" s="4" t="str">
        <v>Potchefstroom koekoec</v>
      </c>
      <c r="BJ714" s="4" t="str">
        <v>Potchefstroom koekoec</v>
      </c>
      <c r="BK714" s="4" t="str">
        <v>Potchefstroom koekoec</v>
      </c>
      <c r="BL714" s="4" t="str">
        <v>Potchefstroom koekoec</v>
      </c>
      <c r="BM714" s="4" t="str">
        <v>Potchefstroom koekoec</v>
      </c>
      <c r="BN714" s="4" t="str">
        <v>Potchefstroom koekoec</v>
      </c>
      <c r="BO714" s="4" t="str">
        <v>Potchefstroom koekoec</v>
      </c>
      <c r="BP714" s="4" t="str">
        <v>Potchefstroom koekoec</v>
      </c>
      <c r="BQ714" s="4" t="str">
        <v>Potchefstroom koekoec</v>
      </c>
      <c r="BR714" s="4" t="str">
        <v>Potchefstroom koekoec</v>
      </c>
      <c r="BS714" s="4" t="str">
        <v>Potchefstroom koekoec</v>
      </c>
      <c r="BT714" s="4" t="str">
        <v>Potchefstroom koekoec</v>
      </c>
      <c r="BU714" s="4" t="str">
        <v>Potchefstroom koekoec</v>
      </c>
      <c r="BV714" s="4" t="str">
        <v>Potchefstroom koekoec</v>
      </c>
      <c r="BX714" s="4" t="str">
        <v>Pool 16-DT</v>
      </c>
      <c r="BY714" s="4" t="str">
        <v>Pool 16-DT</v>
      </c>
      <c r="BZ714" s="4" t="str">
        <v>Pool 16-DT</v>
      </c>
      <c r="CA714" s="4" t="str">
        <v>Pool 16-DT</v>
      </c>
      <c r="CB714" s="4" t="str">
        <v>Pool 16-DT</v>
      </c>
      <c r="CC714" s="4" t="str">
        <v>Pool 16-DT</v>
      </c>
      <c r="CD714" s="4" t="str">
        <v>Pool 16-DT</v>
      </c>
      <c r="CE714" s="4" t="str">
        <v>Pool 16-DT</v>
      </c>
      <c r="CF714" s="4" t="str">
        <v>Pool 16-DT</v>
      </c>
      <c r="CG714" s="4" t="str">
        <v>Pool 16-DT</v>
      </c>
      <c r="CH714" s="4" t="str">
        <v>Pool 16-DT</v>
      </c>
      <c r="CI714" s="4" t="str">
        <v>Pool 16-DT</v>
      </c>
      <c r="CJ714" s="4" t="str">
        <v>Pool 16-DT</v>
      </c>
      <c r="CK714" s="4" t="str">
        <v>Pool 16-DT</v>
      </c>
      <c r="CL714" s="4" t="str">
        <v>Pool 16-DT</v>
      </c>
      <c r="CM714" s="4" t="str">
        <v>Pool 16-DT</v>
      </c>
      <c r="CN714" s="4" t="str">
        <v>Pool 16-DT</v>
      </c>
      <c r="CO714" s="4" t="str">
        <v>Pool 16-DT</v>
      </c>
      <c r="CP714" s="4" t="str">
        <v>Pool 16-DT</v>
      </c>
      <c r="CQ714" s="4" t="str">
        <v>Pool 16-DT</v>
      </c>
      <c r="CR714" s="4" t="str">
        <v>Pool 16-DT</v>
      </c>
      <c r="CS714" s="4" t="str">
        <v>Pool 16-DT</v>
      </c>
      <c r="CT714" s="4" t="str">
        <v>Pool 16-DT</v>
      </c>
      <c r="CU714" s="4" t="str">
        <v>Pool 16-DT</v>
      </c>
      <c r="CV714" s="4" t="str">
        <v>Pool 16-DT</v>
      </c>
      <c r="CW714" s="4" t="str">
        <v>Pool 16-DT</v>
      </c>
      <c r="CX714" s="4" t="str">
        <v>Pool 16-DT</v>
      </c>
      <c r="CY714" s="4" t="str">
        <v>Pool 16-DT</v>
      </c>
      <c r="CZ714" s="4" t="str">
        <v>Pool 16-DT</v>
      </c>
      <c r="DA714" s="4" t="str">
        <v>Pool 16-DT</v>
      </c>
    </row>
    <row r="715" spans="1:105" x14ac:dyDescent="0.35">
      <c r="A715" s="4" t="s">
        <v>1609</v>
      </c>
      <c r="B715" s="4" t="s">
        <v>1608</v>
      </c>
      <c r="C715" s="4" t="s">
        <v>3227</v>
      </c>
      <c r="AS715" s="4" t="str">
        <v>Poza rica</v>
      </c>
      <c r="AT715" s="4" t="str">
        <v>Poza rica</v>
      </c>
      <c r="AU715" s="4" t="str">
        <v>Poza rica</v>
      </c>
      <c r="AV715" s="4" t="str">
        <v>Poza rica</v>
      </c>
      <c r="AW715" s="4" t="str">
        <v>Poza rica</v>
      </c>
      <c r="AX715" s="4" t="str">
        <v>Poza rica</v>
      </c>
      <c r="AY715" s="4" t="str">
        <v>Poza rica</v>
      </c>
      <c r="AZ715" s="4" t="str">
        <v>Poza rica</v>
      </c>
      <c r="BA715" s="4" t="str">
        <v>Poza rica</v>
      </c>
      <c r="BB715" s="4" t="str">
        <v>Poza rica</v>
      </c>
      <c r="BC715" s="4" t="str">
        <v>Poza rica</v>
      </c>
      <c r="BD715" s="4" t="str">
        <v>Poza rica</v>
      </c>
      <c r="BE715" s="4" t="str">
        <v>Poza rica</v>
      </c>
      <c r="BF715" s="4" t="str">
        <v>Poza rica</v>
      </c>
      <c r="BG715" s="4" t="str">
        <v>Poza rica</v>
      </c>
      <c r="BH715" s="4" t="str">
        <v>Poza rica</v>
      </c>
      <c r="BI715" s="4" t="str">
        <v>Poza rica</v>
      </c>
      <c r="BJ715" s="4" t="str">
        <v>Poza rica</v>
      </c>
      <c r="BK715" s="4" t="str">
        <v>Poza rica</v>
      </c>
      <c r="BL715" s="4" t="str">
        <v>Poza rica</v>
      </c>
      <c r="BM715" s="4" t="str">
        <v>Poza rica</v>
      </c>
      <c r="BN715" s="4" t="str">
        <v>Poza rica</v>
      </c>
      <c r="BO715" s="4" t="str">
        <v>Poza rica</v>
      </c>
      <c r="BP715" s="4" t="str">
        <v>Poza rica</v>
      </c>
      <c r="BQ715" s="4" t="str">
        <v>Poza rica</v>
      </c>
      <c r="BR715" s="4" t="str">
        <v>Poza rica</v>
      </c>
      <c r="BS715" s="4" t="str">
        <v>Poza rica</v>
      </c>
      <c r="BT715" s="4" t="str">
        <v>Poza rica</v>
      </c>
      <c r="BU715" s="4" t="str">
        <v>Poza rica</v>
      </c>
      <c r="BV715" s="4" t="str">
        <v>Poza rica</v>
      </c>
      <c r="BX715" s="4" t="str">
        <v>Potchefstroom koekoec</v>
      </c>
      <c r="BY715" s="4" t="str">
        <v>Potchefstroom koekoec</v>
      </c>
      <c r="BZ715" s="4" t="str">
        <v>Potchefstroom koekoec</v>
      </c>
      <c r="CA715" s="4" t="str">
        <v>Potchefstroom koekoec</v>
      </c>
      <c r="CB715" s="4" t="str">
        <v>Potchefstroom koekoec</v>
      </c>
      <c r="CC715" s="4" t="str">
        <v>Potchefstroom koekoec</v>
      </c>
      <c r="CD715" s="4" t="str">
        <v>Potchefstroom koekoec</v>
      </c>
      <c r="CE715" s="4" t="str">
        <v>Potchefstroom koekoec</v>
      </c>
      <c r="CF715" s="4" t="str">
        <v>Potchefstroom koekoec</v>
      </c>
      <c r="CG715" s="4" t="str">
        <v>Potchefstroom koekoec</v>
      </c>
      <c r="CH715" s="4" t="str">
        <v>Potchefstroom koekoec</v>
      </c>
      <c r="CI715" s="4" t="str">
        <v>Potchefstroom koekoec</v>
      </c>
      <c r="CJ715" s="4" t="str">
        <v>Potchefstroom koekoec</v>
      </c>
      <c r="CK715" s="4" t="str">
        <v>Potchefstroom koekoec</v>
      </c>
      <c r="CL715" s="4" t="str">
        <v>Potchefstroom koekoec</v>
      </c>
      <c r="CM715" s="4" t="str">
        <v>Potchefstroom koekoec</v>
      </c>
      <c r="CN715" s="4" t="str">
        <v>Potchefstroom koekoec</v>
      </c>
      <c r="CO715" s="4" t="str">
        <v>Potchefstroom koekoec</v>
      </c>
      <c r="CP715" s="4" t="str">
        <v>Potchefstroom koekoec</v>
      </c>
      <c r="CQ715" s="4" t="str">
        <v>Potchefstroom koekoec</v>
      </c>
      <c r="CR715" s="4" t="str">
        <v>Potchefstroom koekoec</v>
      </c>
      <c r="CS715" s="4" t="str">
        <v>Potchefstroom koekoec</v>
      </c>
      <c r="CT715" s="4" t="str">
        <v>Potchefstroom koekoec</v>
      </c>
      <c r="CU715" s="4" t="str">
        <v>Potchefstroom koekoec</v>
      </c>
      <c r="CV715" s="4" t="str">
        <v>Potchefstroom koekoec</v>
      </c>
      <c r="CW715" s="4" t="str">
        <v>Potchefstroom koekoec</v>
      </c>
      <c r="CX715" s="4" t="str">
        <v>Potchefstroom koekoec</v>
      </c>
      <c r="CY715" s="4" t="str">
        <v>Potchefstroom koekoec</v>
      </c>
      <c r="CZ715" s="4" t="str">
        <v>Potchefstroom koekoec</v>
      </c>
      <c r="DA715" s="4" t="str">
        <v>Potchefstroom koekoec</v>
      </c>
    </row>
    <row r="716" spans="1:105" x14ac:dyDescent="0.35">
      <c r="A716" s="4" t="s">
        <v>1609</v>
      </c>
      <c r="B716" s="4" t="s">
        <v>1608</v>
      </c>
      <c r="C716" s="4" t="s">
        <v>3228</v>
      </c>
      <c r="AS716" s="4" t="str">
        <v>PP 290 shambuko</v>
      </c>
      <c r="AT716" s="4" t="str">
        <v>PP 290 shambuko</v>
      </c>
      <c r="AU716" s="4" t="str">
        <v>PP 290 shambuko</v>
      </c>
      <c r="AV716" s="4" t="str">
        <v>PP 290 shambuko</v>
      </c>
      <c r="AW716" s="4" t="str">
        <v>PP 290 shambuko</v>
      </c>
      <c r="AX716" s="4" t="str">
        <v>PP 290 shambuko</v>
      </c>
      <c r="AY716" s="4" t="str">
        <v>PP 290 shambuko</v>
      </c>
      <c r="AZ716" s="4" t="str">
        <v>PP 290 shambuko</v>
      </c>
      <c r="BA716" s="4" t="str">
        <v>PP 290 shambuko</v>
      </c>
      <c r="BB716" s="4" t="str">
        <v>PP 290 shambuko</v>
      </c>
      <c r="BC716" s="4" t="str">
        <v>PP 290 shambuko</v>
      </c>
      <c r="BD716" s="4" t="str">
        <v>PP 290 shambuko</v>
      </c>
      <c r="BE716" s="4" t="str">
        <v>PP 290 shambuko</v>
      </c>
      <c r="BF716" s="4" t="str">
        <v>PP 290 shambuko</v>
      </c>
      <c r="BG716" s="4" t="str">
        <v>PP 290 shambuko</v>
      </c>
      <c r="BH716" s="4" t="str">
        <v>PP 290 shambuko</v>
      </c>
      <c r="BI716" s="4" t="str">
        <v>PP 290 shambuko</v>
      </c>
      <c r="BJ716" s="4" t="str">
        <v>PP 290 shambuko</v>
      </c>
      <c r="BK716" s="4" t="str">
        <v>PP 290 shambuko</v>
      </c>
      <c r="BL716" s="4" t="str">
        <v>PP 290 shambuko</v>
      </c>
      <c r="BM716" s="4" t="str">
        <v>PP 290 shambuko</v>
      </c>
      <c r="BN716" s="4" t="str">
        <v>PP 290 shambuko</v>
      </c>
      <c r="BO716" s="4" t="str">
        <v>PP 290 shambuko</v>
      </c>
      <c r="BP716" s="4" t="str">
        <v>PP 290 shambuko</v>
      </c>
      <c r="BQ716" s="4" t="str">
        <v>PP 290 shambuko</v>
      </c>
      <c r="BR716" s="4" t="str">
        <v>PP 290 shambuko</v>
      </c>
      <c r="BS716" s="4" t="str">
        <v>PP 290 shambuko</v>
      </c>
      <c r="BT716" s="4" t="str">
        <v>PP 290 shambuko</v>
      </c>
      <c r="BU716" s="4" t="str">
        <v>PP 290 shambuko</v>
      </c>
      <c r="BV716" s="4" t="str">
        <v>PP 290 shambuko</v>
      </c>
      <c r="BX716" s="4" t="str">
        <v>Poza rica</v>
      </c>
      <c r="BY716" s="4" t="str">
        <v>Poza rica</v>
      </c>
      <c r="BZ716" s="4" t="str">
        <v>Poza rica</v>
      </c>
      <c r="CA716" s="4" t="str">
        <v>Poza rica</v>
      </c>
      <c r="CB716" s="4" t="str">
        <v>Poza rica</v>
      </c>
      <c r="CC716" s="4" t="str">
        <v>Poza rica</v>
      </c>
      <c r="CD716" s="4" t="str">
        <v>Poza rica</v>
      </c>
      <c r="CE716" s="4" t="str">
        <v>Poza rica</v>
      </c>
      <c r="CF716" s="4" t="str">
        <v>Poza rica</v>
      </c>
      <c r="CG716" s="4" t="str">
        <v>Poza rica</v>
      </c>
      <c r="CH716" s="4" t="str">
        <v>Poza rica</v>
      </c>
      <c r="CI716" s="4" t="str">
        <v>Poza rica</v>
      </c>
      <c r="CJ716" s="4" t="str">
        <v>Poza rica</v>
      </c>
      <c r="CK716" s="4" t="str">
        <v>Poza rica</v>
      </c>
      <c r="CL716" s="4" t="str">
        <v>Poza rica</v>
      </c>
      <c r="CM716" s="4" t="str">
        <v>Poza rica</v>
      </c>
      <c r="CN716" s="4" t="str">
        <v>Poza rica</v>
      </c>
      <c r="CO716" s="4" t="str">
        <v>Poza rica</v>
      </c>
      <c r="CP716" s="4" t="str">
        <v>Poza rica</v>
      </c>
      <c r="CQ716" s="4" t="str">
        <v>Poza rica</v>
      </c>
      <c r="CR716" s="4" t="str">
        <v>Poza rica</v>
      </c>
      <c r="CS716" s="4" t="str">
        <v>Poza rica</v>
      </c>
      <c r="CT716" s="4" t="str">
        <v>Poza rica</v>
      </c>
      <c r="CU716" s="4" t="str">
        <v>Poza rica</v>
      </c>
      <c r="CV716" s="4" t="str">
        <v>Poza rica</v>
      </c>
      <c r="CW716" s="4" t="str">
        <v>Poza rica</v>
      </c>
      <c r="CX716" s="4" t="str">
        <v>Poza rica</v>
      </c>
      <c r="CY716" s="4" t="str">
        <v>Poza rica</v>
      </c>
      <c r="CZ716" s="4" t="str">
        <v>Poza rica</v>
      </c>
      <c r="DA716" s="4" t="str">
        <v>Poza rica</v>
      </c>
    </row>
    <row r="717" spans="1:105" x14ac:dyDescent="0.35">
      <c r="A717" s="4" t="s">
        <v>1609</v>
      </c>
      <c r="B717" s="4" t="s">
        <v>1608</v>
      </c>
      <c r="C717" s="4" t="s">
        <v>3229</v>
      </c>
      <c r="AS717" s="4" t="str">
        <v>Prima</v>
      </c>
      <c r="AT717" s="4" t="str">
        <v>Prima</v>
      </c>
      <c r="AU717" s="4" t="str">
        <v>Prima</v>
      </c>
      <c r="AV717" s="4" t="str">
        <v>Prima</v>
      </c>
      <c r="AW717" s="4" t="str">
        <v>Prima</v>
      </c>
      <c r="AX717" s="4" t="str">
        <v>Prima</v>
      </c>
      <c r="AY717" s="4" t="str">
        <v>Prima</v>
      </c>
      <c r="AZ717" s="4" t="str">
        <v>Prima</v>
      </c>
      <c r="BA717" s="4" t="str">
        <v>Prima</v>
      </c>
      <c r="BB717" s="4" t="str">
        <v>Prima</v>
      </c>
      <c r="BC717" s="4" t="str">
        <v>Prima</v>
      </c>
      <c r="BD717" s="4" t="str">
        <v>Prima</v>
      </c>
      <c r="BE717" s="4" t="str">
        <v>Prima</v>
      </c>
      <c r="BF717" s="4" t="str">
        <v>Prima</v>
      </c>
      <c r="BG717" s="4" t="str">
        <v>Prima</v>
      </c>
      <c r="BH717" s="4" t="str">
        <v>Prima</v>
      </c>
      <c r="BI717" s="4" t="str">
        <v>Prima</v>
      </c>
      <c r="BJ717" s="4" t="str">
        <v>Prima</v>
      </c>
      <c r="BK717" s="4" t="str">
        <v>Prima</v>
      </c>
      <c r="BL717" s="4" t="str">
        <v>Prima</v>
      </c>
      <c r="BM717" s="4" t="str">
        <v>Prima</v>
      </c>
      <c r="BN717" s="4" t="str">
        <v>Prima</v>
      </c>
      <c r="BO717" s="4" t="str">
        <v>Prima</v>
      </c>
      <c r="BP717" s="4" t="str">
        <v>Prima</v>
      </c>
      <c r="BQ717" s="4" t="str">
        <v>Prima</v>
      </c>
      <c r="BR717" s="4" t="str">
        <v>Prima</v>
      </c>
      <c r="BS717" s="4" t="str">
        <v>Prima</v>
      </c>
      <c r="BT717" s="4" t="str">
        <v>Prima</v>
      </c>
      <c r="BU717" s="4" t="str">
        <v>Prima</v>
      </c>
      <c r="BV717" s="4" t="str">
        <v>Prima</v>
      </c>
      <c r="BX717" s="4" t="str">
        <v>PP 290 shambuko</v>
      </c>
      <c r="BY717" s="4" t="str">
        <v>PP 290 shambuko</v>
      </c>
      <c r="BZ717" s="4" t="str">
        <v>PP 290 shambuko</v>
      </c>
      <c r="CA717" s="4" t="str">
        <v>PP 290 shambuko</v>
      </c>
      <c r="CB717" s="4" t="str">
        <v>PP 290 shambuko</v>
      </c>
      <c r="CC717" s="4" t="str">
        <v>PP 290 shambuko</v>
      </c>
      <c r="CD717" s="4" t="str">
        <v>PP 290 shambuko</v>
      </c>
      <c r="CE717" s="4" t="str">
        <v>PP 290 shambuko</v>
      </c>
      <c r="CF717" s="4" t="str">
        <v>PP 290 shambuko</v>
      </c>
      <c r="CG717" s="4" t="str">
        <v>PP 290 shambuko</v>
      </c>
      <c r="CH717" s="4" t="str">
        <v>PP 290 shambuko</v>
      </c>
      <c r="CI717" s="4" t="str">
        <v>PP 290 shambuko</v>
      </c>
      <c r="CJ717" s="4" t="str">
        <v>PP 290 shambuko</v>
      </c>
      <c r="CK717" s="4" t="str">
        <v>PP 290 shambuko</v>
      </c>
      <c r="CL717" s="4" t="str">
        <v>PP 290 shambuko</v>
      </c>
      <c r="CM717" s="4" t="str">
        <v>PP 290 shambuko</v>
      </c>
      <c r="CN717" s="4" t="str">
        <v>PP 290 shambuko</v>
      </c>
      <c r="CO717" s="4" t="str">
        <v>PP 290 shambuko</v>
      </c>
      <c r="CP717" s="4" t="str">
        <v>PP 290 shambuko</v>
      </c>
      <c r="CQ717" s="4" t="str">
        <v>PP 290 shambuko</v>
      </c>
      <c r="CR717" s="4" t="str">
        <v>PP 290 shambuko</v>
      </c>
      <c r="CS717" s="4" t="str">
        <v>PP 290 shambuko</v>
      </c>
      <c r="CT717" s="4" t="str">
        <v>PP 290 shambuko</v>
      </c>
      <c r="CU717" s="4" t="str">
        <v>PP 290 shambuko</v>
      </c>
      <c r="CV717" s="4" t="str">
        <v>PP 290 shambuko</v>
      </c>
      <c r="CW717" s="4" t="str">
        <v>PP 290 shambuko</v>
      </c>
      <c r="CX717" s="4" t="str">
        <v>PP 290 shambuko</v>
      </c>
      <c r="CY717" s="4" t="str">
        <v>PP 290 shambuko</v>
      </c>
      <c r="CZ717" s="4" t="str">
        <v>PP 290 shambuko</v>
      </c>
      <c r="DA717" s="4" t="str">
        <v>PP 290 shambuko</v>
      </c>
    </row>
    <row r="718" spans="1:105" x14ac:dyDescent="0.35">
      <c r="A718" s="4" t="s">
        <v>1609</v>
      </c>
      <c r="B718" s="4" t="s">
        <v>1608</v>
      </c>
      <c r="C718" s="4" t="s">
        <v>3230</v>
      </c>
      <c r="AS718" s="4" t="str">
        <v>Primiparous boran</v>
      </c>
      <c r="AT718" s="4" t="str">
        <v>Primiparous boran</v>
      </c>
      <c r="AU718" s="4" t="str">
        <v>Primiparous boran</v>
      </c>
      <c r="AV718" s="4" t="str">
        <v>Primiparous boran</v>
      </c>
      <c r="AW718" s="4" t="str">
        <v>Primiparous boran</v>
      </c>
      <c r="AX718" s="4" t="str">
        <v>Primiparous boran</v>
      </c>
      <c r="AY718" s="4" t="str">
        <v>Primiparous boran</v>
      </c>
      <c r="AZ718" s="4" t="str">
        <v>Primiparous boran</v>
      </c>
      <c r="BA718" s="4" t="str">
        <v>Primiparous boran</v>
      </c>
      <c r="BB718" s="4" t="str">
        <v>Primiparous boran</v>
      </c>
      <c r="BC718" s="4" t="str">
        <v>Primiparous boran</v>
      </c>
      <c r="BD718" s="4" t="str">
        <v>Primiparous boran</v>
      </c>
      <c r="BE718" s="4" t="str">
        <v>Primiparous boran</v>
      </c>
      <c r="BF718" s="4" t="str">
        <v>Primiparous boran</v>
      </c>
      <c r="BG718" s="4" t="str">
        <v>Primiparous boran</v>
      </c>
      <c r="BH718" s="4" t="str">
        <v>Primiparous boran</v>
      </c>
      <c r="BI718" s="4" t="str">
        <v>Primiparous boran</v>
      </c>
      <c r="BJ718" s="4" t="str">
        <v>Primiparous boran</v>
      </c>
      <c r="BK718" s="4" t="str">
        <v>Primiparous boran</v>
      </c>
      <c r="BL718" s="4" t="str">
        <v>Primiparous boran</v>
      </c>
      <c r="BM718" s="4" t="str">
        <v>Primiparous boran</v>
      </c>
      <c r="BN718" s="4" t="str">
        <v>Primiparous boran</v>
      </c>
      <c r="BO718" s="4" t="str">
        <v>Primiparous boran</v>
      </c>
      <c r="BP718" s="4" t="str">
        <v>Primiparous boran</v>
      </c>
      <c r="BQ718" s="4" t="str">
        <v>Primiparous boran</v>
      </c>
      <c r="BR718" s="4" t="str">
        <v>Primiparous boran</v>
      </c>
      <c r="BS718" s="4" t="str">
        <v>Primiparous boran</v>
      </c>
      <c r="BT718" s="4" t="str">
        <v>Primiparous boran</v>
      </c>
      <c r="BU718" s="4" t="str">
        <v>Primiparous boran</v>
      </c>
      <c r="BV718" s="4" t="str">
        <v>Primiparous boran</v>
      </c>
      <c r="BX718" s="4" t="str">
        <v>Prima</v>
      </c>
      <c r="BY718" s="4" t="str">
        <v>Prima</v>
      </c>
      <c r="BZ718" s="4" t="str">
        <v>Prima</v>
      </c>
      <c r="CA718" s="4" t="str">
        <v>Prima</v>
      </c>
      <c r="CB718" s="4" t="str">
        <v>Prima</v>
      </c>
      <c r="CC718" s="4" t="str">
        <v>Prima</v>
      </c>
      <c r="CD718" s="4" t="str">
        <v>Prima</v>
      </c>
      <c r="CE718" s="4" t="str">
        <v>Prima</v>
      </c>
      <c r="CF718" s="4" t="str">
        <v>Prima</v>
      </c>
      <c r="CG718" s="4" t="str">
        <v>Prima</v>
      </c>
      <c r="CH718" s="4" t="str">
        <v>Prima</v>
      </c>
      <c r="CI718" s="4" t="str">
        <v>Prima</v>
      </c>
      <c r="CJ718" s="4" t="str">
        <v>Prima</v>
      </c>
      <c r="CK718" s="4" t="str">
        <v>Prima</v>
      </c>
      <c r="CL718" s="4" t="str">
        <v>Prima</v>
      </c>
      <c r="CM718" s="4" t="str">
        <v>Prima</v>
      </c>
      <c r="CN718" s="4" t="str">
        <v>Prima</v>
      </c>
      <c r="CO718" s="4" t="str">
        <v>Prima</v>
      </c>
      <c r="CP718" s="4" t="str">
        <v>Prima</v>
      </c>
      <c r="CQ718" s="4" t="str">
        <v>Prima</v>
      </c>
      <c r="CR718" s="4" t="str">
        <v>Prima</v>
      </c>
      <c r="CS718" s="4" t="str">
        <v>Prima</v>
      </c>
      <c r="CT718" s="4" t="str">
        <v>Prima</v>
      </c>
      <c r="CU718" s="4" t="str">
        <v>Prima</v>
      </c>
      <c r="CV718" s="4" t="str">
        <v>Prima</v>
      </c>
      <c r="CW718" s="4" t="str">
        <v>Prima</v>
      </c>
      <c r="CX718" s="4" t="str">
        <v>Prima</v>
      </c>
      <c r="CY718" s="4" t="str">
        <v>Prima</v>
      </c>
      <c r="CZ718" s="4" t="str">
        <v>Prima</v>
      </c>
      <c r="DA718" s="4" t="str">
        <v>Prima</v>
      </c>
    </row>
    <row r="719" spans="1:105" x14ac:dyDescent="0.35">
      <c r="A719" s="4" t="s">
        <v>1609</v>
      </c>
      <c r="B719" s="4" t="s">
        <v>1608</v>
      </c>
      <c r="C719" s="4" t="s">
        <v>3231</v>
      </c>
      <c r="AS719" s="4" t="str">
        <v>Pris601</v>
      </c>
      <c r="AT719" s="4" t="str">
        <v>Pris601</v>
      </c>
      <c r="AU719" s="4" t="str">
        <v>Pris601</v>
      </c>
      <c r="AV719" s="4" t="str">
        <v>Pris601</v>
      </c>
      <c r="AW719" s="4" t="str">
        <v>Pris601</v>
      </c>
      <c r="AX719" s="4" t="str">
        <v>Pris601</v>
      </c>
      <c r="AY719" s="4" t="str">
        <v>Pris601</v>
      </c>
      <c r="AZ719" s="4" t="str">
        <v>Pris601</v>
      </c>
      <c r="BA719" s="4" t="str">
        <v>Pris601</v>
      </c>
      <c r="BB719" s="4" t="str">
        <v>Pris601</v>
      </c>
      <c r="BC719" s="4" t="str">
        <v>Pris601</v>
      </c>
      <c r="BD719" s="4" t="str">
        <v>Pris601</v>
      </c>
      <c r="BE719" s="4" t="str">
        <v>Pris601</v>
      </c>
      <c r="BF719" s="4" t="str">
        <v>Pris601</v>
      </c>
      <c r="BG719" s="4" t="str">
        <v>Pris601</v>
      </c>
      <c r="BH719" s="4" t="str">
        <v>Pris601</v>
      </c>
      <c r="BI719" s="4" t="str">
        <v>Pris601</v>
      </c>
      <c r="BJ719" s="4" t="str">
        <v>Pris601</v>
      </c>
      <c r="BK719" s="4" t="str">
        <v>Pris601</v>
      </c>
      <c r="BL719" s="4" t="str">
        <v>Pris601</v>
      </c>
      <c r="BM719" s="4" t="str">
        <v>Pris601</v>
      </c>
      <c r="BN719" s="4" t="str">
        <v>Pris601</v>
      </c>
      <c r="BO719" s="4" t="str">
        <v>Pris601</v>
      </c>
      <c r="BP719" s="4" t="str">
        <v>Pris601</v>
      </c>
      <c r="BQ719" s="4" t="str">
        <v>Pris601</v>
      </c>
      <c r="BR719" s="4" t="str">
        <v>Pris601</v>
      </c>
      <c r="BS719" s="4" t="str">
        <v>Pris601</v>
      </c>
      <c r="BT719" s="4" t="str">
        <v>Pris601</v>
      </c>
      <c r="BU719" s="4" t="str">
        <v>Pris601</v>
      </c>
      <c r="BV719" s="4" t="str">
        <v>Pris601</v>
      </c>
      <c r="BX719" s="4" t="str">
        <v>Primiparous boran</v>
      </c>
      <c r="BY719" s="4" t="str">
        <v>Primiparous boran</v>
      </c>
      <c r="BZ719" s="4" t="str">
        <v>Primiparous boran</v>
      </c>
      <c r="CA719" s="4" t="str">
        <v>Primiparous boran</v>
      </c>
      <c r="CB719" s="4" t="str">
        <v>Primiparous boran</v>
      </c>
      <c r="CC719" s="4" t="str">
        <v>Primiparous boran</v>
      </c>
      <c r="CD719" s="4" t="str">
        <v>Primiparous boran</v>
      </c>
      <c r="CE719" s="4" t="str">
        <v>Primiparous boran</v>
      </c>
      <c r="CF719" s="4" t="str">
        <v>Primiparous boran</v>
      </c>
      <c r="CG719" s="4" t="str">
        <v>Primiparous boran</v>
      </c>
      <c r="CH719" s="4" t="str">
        <v>Primiparous boran</v>
      </c>
      <c r="CI719" s="4" t="str">
        <v>Primiparous boran</v>
      </c>
      <c r="CJ719" s="4" t="str">
        <v>Primiparous boran</v>
      </c>
      <c r="CK719" s="4" t="str">
        <v>Primiparous boran</v>
      </c>
      <c r="CL719" s="4" t="str">
        <v>Primiparous boran</v>
      </c>
      <c r="CM719" s="4" t="str">
        <v>Primiparous boran</v>
      </c>
      <c r="CN719" s="4" t="str">
        <v>Primiparous boran</v>
      </c>
      <c r="CO719" s="4" t="str">
        <v>Primiparous boran</v>
      </c>
      <c r="CP719" s="4" t="str">
        <v>Primiparous boran</v>
      </c>
      <c r="CQ719" s="4" t="str">
        <v>Primiparous boran</v>
      </c>
      <c r="CR719" s="4" t="str">
        <v>Primiparous boran</v>
      </c>
      <c r="CS719" s="4" t="str">
        <v>Primiparous boran</v>
      </c>
      <c r="CT719" s="4" t="str">
        <v>Primiparous boran</v>
      </c>
      <c r="CU719" s="4" t="str">
        <v>Primiparous boran</v>
      </c>
      <c r="CV719" s="4" t="str">
        <v>Primiparous boran</v>
      </c>
      <c r="CW719" s="4" t="str">
        <v>Primiparous boran</v>
      </c>
      <c r="CX719" s="4" t="str">
        <v>Primiparous boran</v>
      </c>
      <c r="CY719" s="4" t="str">
        <v>Primiparous boran</v>
      </c>
      <c r="CZ719" s="4" t="str">
        <v>Primiparous boran</v>
      </c>
      <c r="DA719" s="4" t="str">
        <v>Primiparous boran</v>
      </c>
    </row>
    <row r="720" spans="1:105" x14ac:dyDescent="0.35">
      <c r="A720" s="4" t="s">
        <v>1609</v>
      </c>
      <c r="B720" s="4" t="s">
        <v>1608</v>
      </c>
      <c r="C720" s="4" t="s">
        <v>3232</v>
      </c>
      <c r="AS720" s="4" t="str">
        <v>Prosementi</v>
      </c>
      <c r="AT720" s="4" t="str">
        <v>Prosementi</v>
      </c>
      <c r="AU720" s="4" t="str">
        <v>Prosementi</v>
      </c>
      <c r="AV720" s="4" t="str">
        <v>Prosementi</v>
      </c>
      <c r="AW720" s="4" t="str">
        <v>Prosementi</v>
      </c>
      <c r="AX720" s="4" t="str">
        <v>Prosementi</v>
      </c>
      <c r="AY720" s="4" t="str">
        <v>Prosementi</v>
      </c>
      <c r="AZ720" s="4" t="str">
        <v>Prosementi</v>
      </c>
      <c r="BA720" s="4" t="str">
        <v>Prosementi</v>
      </c>
      <c r="BB720" s="4" t="str">
        <v>Prosementi</v>
      </c>
      <c r="BC720" s="4" t="str">
        <v>Prosementi</v>
      </c>
      <c r="BD720" s="4" t="str">
        <v>Prosementi</v>
      </c>
      <c r="BE720" s="4" t="str">
        <v>Prosementi</v>
      </c>
      <c r="BF720" s="4" t="str">
        <v>Prosementi</v>
      </c>
      <c r="BG720" s="4" t="str">
        <v>Prosementi</v>
      </c>
      <c r="BH720" s="4" t="str">
        <v>Prosementi</v>
      </c>
      <c r="BI720" s="4" t="str">
        <v>Prosementi</v>
      </c>
      <c r="BJ720" s="4" t="str">
        <v>Prosementi</v>
      </c>
      <c r="BK720" s="4" t="str">
        <v>Prosementi</v>
      </c>
      <c r="BL720" s="4" t="str">
        <v>Prosementi</v>
      </c>
      <c r="BM720" s="4" t="str">
        <v>Prosementi</v>
      </c>
      <c r="BN720" s="4" t="str">
        <v>Prosementi</v>
      </c>
      <c r="BO720" s="4" t="str">
        <v>Prosementi</v>
      </c>
      <c r="BP720" s="4" t="str">
        <v>Prosementi</v>
      </c>
      <c r="BQ720" s="4" t="str">
        <v>Prosementi</v>
      </c>
      <c r="BR720" s="4" t="str">
        <v>Prosementi</v>
      </c>
      <c r="BS720" s="4" t="str">
        <v>Prosementi</v>
      </c>
      <c r="BT720" s="4" t="str">
        <v>Prosementi</v>
      </c>
      <c r="BU720" s="4" t="str">
        <v>Prosementi</v>
      </c>
      <c r="BV720" s="4" t="str">
        <v>Prosementi</v>
      </c>
      <c r="BX720" s="4" t="str">
        <v>Pris601</v>
      </c>
      <c r="BY720" s="4" t="str">
        <v>Pris601</v>
      </c>
      <c r="BZ720" s="4" t="str">
        <v>Pris601</v>
      </c>
      <c r="CA720" s="4" t="str">
        <v>Pris601</v>
      </c>
      <c r="CB720" s="4" t="str">
        <v>Pris601</v>
      </c>
      <c r="CC720" s="4" t="str">
        <v>Pris601</v>
      </c>
      <c r="CD720" s="4" t="str">
        <v>Pris601</v>
      </c>
      <c r="CE720" s="4" t="str">
        <v>Pris601</v>
      </c>
      <c r="CF720" s="4" t="str">
        <v>Pris601</v>
      </c>
      <c r="CG720" s="4" t="str">
        <v>Pris601</v>
      </c>
      <c r="CH720" s="4" t="str">
        <v>Pris601</v>
      </c>
      <c r="CI720" s="4" t="str">
        <v>Pris601</v>
      </c>
      <c r="CJ720" s="4" t="str">
        <v>Pris601</v>
      </c>
      <c r="CK720" s="4" t="str">
        <v>Pris601</v>
      </c>
      <c r="CL720" s="4" t="str">
        <v>Pris601</v>
      </c>
      <c r="CM720" s="4" t="str">
        <v>Pris601</v>
      </c>
      <c r="CN720" s="4" t="str">
        <v>Pris601</v>
      </c>
      <c r="CO720" s="4" t="str">
        <v>Pris601</v>
      </c>
      <c r="CP720" s="4" t="str">
        <v>Pris601</v>
      </c>
      <c r="CQ720" s="4" t="str">
        <v>Pris601</v>
      </c>
      <c r="CR720" s="4" t="str">
        <v>Pris601</v>
      </c>
      <c r="CS720" s="4" t="str">
        <v>Pris601</v>
      </c>
      <c r="CT720" s="4" t="str">
        <v>Pris601</v>
      </c>
      <c r="CU720" s="4" t="str">
        <v>Pris601</v>
      </c>
      <c r="CV720" s="4" t="str">
        <v>Pris601</v>
      </c>
      <c r="CW720" s="4" t="str">
        <v>Pris601</v>
      </c>
      <c r="CX720" s="4" t="str">
        <v>Pris601</v>
      </c>
      <c r="CY720" s="4" t="str">
        <v>Pris601</v>
      </c>
      <c r="CZ720" s="4" t="str">
        <v>Pris601</v>
      </c>
      <c r="DA720" s="4" t="str">
        <v>Pris601</v>
      </c>
    </row>
    <row r="721" spans="1:105" x14ac:dyDescent="0.35">
      <c r="A721" s="4" t="s">
        <v>1609</v>
      </c>
      <c r="B721" s="4" t="s">
        <v>1608</v>
      </c>
      <c r="C721" s="4" t="s">
        <v>3233</v>
      </c>
      <c r="AS721" s="4" t="str">
        <v>PSBRc 80</v>
      </c>
      <c r="AT721" s="4" t="str">
        <v>PSBRc 80</v>
      </c>
      <c r="AU721" s="4" t="str">
        <v>PSBRc 80</v>
      </c>
      <c r="AV721" s="4" t="str">
        <v>PSBRc 80</v>
      </c>
      <c r="AW721" s="4" t="str">
        <v>PSBRc 80</v>
      </c>
      <c r="AX721" s="4" t="str">
        <v>PSBRc 80</v>
      </c>
      <c r="AY721" s="4" t="str">
        <v>PSBRc 80</v>
      </c>
      <c r="AZ721" s="4" t="str">
        <v>PSBRc 80</v>
      </c>
      <c r="BA721" s="4" t="str">
        <v>PSBRc 80</v>
      </c>
      <c r="BB721" s="4" t="str">
        <v>PSBRc 80</v>
      </c>
      <c r="BC721" s="4" t="str">
        <v>PSBRc 80</v>
      </c>
      <c r="BD721" s="4" t="str">
        <v>PSBRc 80</v>
      </c>
      <c r="BE721" s="4" t="str">
        <v>PSBRc 80</v>
      </c>
      <c r="BF721" s="4" t="str">
        <v>PSBRc 80</v>
      </c>
      <c r="BG721" s="4" t="str">
        <v>PSBRc 80</v>
      </c>
      <c r="BH721" s="4" t="str">
        <v>PSBRc 80</v>
      </c>
      <c r="BI721" s="4" t="str">
        <v>PSBRc 80</v>
      </c>
      <c r="BJ721" s="4" t="str">
        <v>PSBRc 80</v>
      </c>
      <c r="BK721" s="4" t="str">
        <v>PSBRc 80</v>
      </c>
      <c r="BL721" s="4" t="str">
        <v>PSBRc 80</v>
      </c>
      <c r="BM721" s="4" t="str">
        <v>PSBRc 80</v>
      </c>
      <c r="BN721" s="4" t="str">
        <v>PSBRc 80</v>
      </c>
      <c r="BO721" s="4" t="str">
        <v>PSBRc 80</v>
      </c>
      <c r="BP721" s="4" t="str">
        <v>PSBRc 80</v>
      </c>
      <c r="BQ721" s="4" t="str">
        <v>PSBRc 80</v>
      </c>
      <c r="BR721" s="4" t="str">
        <v>PSBRc 80</v>
      </c>
      <c r="BS721" s="4" t="str">
        <v>PSBRc 80</v>
      </c>
      <c r="BT721" s="4" t="str">
        <v>PSBRc 80</v>
      </c>
      <c r="BU721" s="4" t="str">
        <v>PSBRc 80</v>
      </c>
      <c r="BV721" s="4" t="str">
        <v>PSBRc 80</v>
      </c>
      <c r="BX721" s="4" t="str">
        <v>Prosementi</v>
      </c>
      <c r="BY721" s="4" t="str">
        <v>Prosementi</v>
      </c>
      <c r="BZ721" s="4" t="str">
        <v>Prosementi</v>
      </c>
      <c r="CA721" s="4" t="str">
        <v>Prosementi</v>
      </c>
      <c r="CB721" s="4" t="str">
        <v>Prosementi</v>
      </c>
      <c r="CC721" s="4" t="str">
        <v>Prosementi</v>
      </c>
      <c r="CD721" s="4" t="str">
        <v>Prosementi</v>
      </c>
      <c r="CE721" s="4" t="str">
        <v>Prosementi</v>
      </c>
      <c r="CF721" s="4" t="str">
        <v>Prosementi</v>
      </c>
      <c r="CG721" s="4" t="str">
        <v>Prosementi</v>
      </c>
      <c r="CH721" s="4" t="str">
        <v>Prosementi</v>
      </c>
      <c r="CI721" s="4" t="str">
        <v>Prosementi</v>
      </c>
      <c r="CJ721" s="4" t="str">
        <v>Prosementi</v>
      </c>
      <c r="CK721" s="4" t="str">
        <v>Prosementi</v>
      </c>
      <c r="CL721" s="4" t="str">
        <v>Prosementi</v>
      </c>
      <c r="CM721" s="4" t="str">
        <v>Prosementi</v>
      </c>
      <c r="CN721" s="4" t="str">
        <v>Prosementi</v>
      </c>
      <c r="CO721" s="4" t="str">
        <v>Prosementi</v>
      </c>
      <c r="CP721" s="4" t="str">
        <v>Prosementi</v>
      </c>
      <c r="CQ721" s="4" t="str">
        <v>Prosementi</v>
      </c>
      <c r="CR721" s="4" t="str">
        <v>Prosementi</v>
      </c>
      <c r="CS721" s="4" t="str">
        <v>Prosementi</v>
      </c>
      <c r="CT721" s="4" t="str">
        <v>Prosementi</v>
      </c>
      <c r="CU721" s="4" t="str">
        <v>Prosementi</v>
      </c>
      <c r="CV721" s="4" t="str">
        <v>Prosementi</v>
      </c>
      <c r="CW721" s="4" t="str">
        <v>Prosementi</v>
      </c>
      <c r="CX721" s="4" t="str">
        <v>Prosementi</v>
      </c>
      <c r="CY721" s="4" t="str">
        <v>Prosementi</v>
      </c>
      <c r="CZ721" s="4" t="str">
        <v>Prosementi</v>
      </c>
      <c r="DA721" s="4" t="str">
        <v>Prosementi</v>
      </c>
    </row>
    <row r="722" spans="1:105" x14ac:dyDescent="0.35">
      <c r="A722" s="4" t="s">
        <v>1609</v>
      </c>
      <c r="B722" s="4" t="s">
        <v>1608</v>
      </c>
      <c r="C722" s="4" t="s">
        <v>3234</v>
      </c>
      <c r="AS722" s="4" t="str">
        <v>PSBRc 82</v>
      </c>
      <c r="AT722" s="4" t="str">
        <v>PSBRc 82</v>
      </c>
      <c r="AU722" s="4" t="str">
        <v>PSBRc 82</v>
      </c>
      <c r="AV722" s="4" t="str">
        <v>PSBRc 82</v>
      </c>
      <c r="AW722" s="4" t="str">
        <v>PSBRc 82</v>
      </c>
      <c r="AX722" s="4" t="str">
        <v>PSBRc 82</v>
      </c>
      <c r="AY722" s="4" t="str">
        <v>PSBRc 82</v>
      </c>
      <c r="AZ722" s="4" t="str">
        <v>PSBRc 82</v>
      </c>
      <c r="BA722" s="4" t="str">
        <v>PSBRc 82</v>
      </c>
      <c r="BB722" s="4" t="str">
        <v>PSBRc 82</v>
      </c>
      <c r="BC722" s="4" t="str">
        <v>PSBRc 82</v>
      </c>
      <c r="BD722" s="4" t="str">
        <v>PSBRc 82</v>
      </c>
      <c r="BE722" s="4" t="str">
        <v>PSBRc 82</v>
      </c>
      <c r="BF722" s="4" t="str">
        <v>PSBRc 82</v>
      </c>
      <c r="BG722" s="4" t="str">
        <v>PSBRc 82</v>
      </c>
      <c r="BH722" s="4" t="str">
        <v>PSBRc 82</v>
      </c>
      <c r="BI722" s="4" t="str">
        <v>PSBRc 82</v>
      </c>
      <c r="BJ722" s="4" t="str">
        <v>PSBRc 82</v>
      </c>
      <c r="BK722" s="4" t="str">
        <v>PSBRc 82</v>
      </c>
      <c r="BL722" s="4" t="str">
        <v>PSBRc 82</v>
      </c>
      <c r="BM722" s="4" t="str">
        <v>PSBRc 82</v>
      </c>
      <c r="BN722" s="4" t="str">
        <v>PSBRc 82</v>
      </c>
      <c r="BO722" s="4" t="str">
        <v>PSBRc 82</v>
      </c>
      <c r="BP722" s="4" t="str">
        <v>PSBRc 82</v>
      </c>
      <c r="BQ722" s="4" t="str">
        <v>PSBRc 82</v>
      </c>
      <c r="BR722" s="4" t="str">
        <v>PSBRc 82</v>
      </c>
      <c r="BS722" s="4" t="str">
        <v>PSBRc 82</v>
      </c>
      <c r="BT722" s="4" t="str">
        <v>PSBRc 82</v>
      </c>
      <c r="BU722" s="4" t="str">
        <v>PSBRc 82</v>
      </c>
      <c r="BV722" s="4" t="str">
        <v>PSBRc 82</v>
      </c>
      <c r="BX722" s="4" t="str">
        <v>PSBRc 80</v>
      </c>
      <c r="BY722" s="4" t="str">
        <v>PSBRc 80</v>
      </c>
      <c r="BZ722" s="4" t="str">
        <v>PSBRc 80</v>
      </c>
      <c r="CA722" s="4" t="str">
        <v>PSBRc 80</v>
      </c>
      <c r="CB722" s="4" t="str">
        <v>PSBRc 80</v>
      </c>
      <c r="CC722" s="4" t="str">
        <v>PSBRc 80</v>
      </c>
      <c r="CD722" s="4" t="str">
        <v>PSBRc 80</v>
      </c>
      <c r="CE722" s="4" t="str">
        <v>PSBRc 80</v>
      </c>
      <c r="CF722" s="4" t="str">
        <v>PSBRc 80</v>
      </c>
      <c r="CG722" s="4" t="str">
        <v>PSBRc 80</v>
      </c>
      <c r="CH722" s="4" t="str">
        <v>PSBRc 80</v>
      </c>
      <c r="CI722" s="4" t="str">
        <v>PSBRc 80</v>
      </c>
      <c r="CJ722" s="4" t="str">
        <v>PSBRc 80</v>
      </c>
      <c r="CK722" s="4" t="str">
        <v>PSBRc 80</v>
      </c>
      <c r="CL722" s="4" t="str">
        <v>PSBRc 80</v>
      </c>
      <c r="CM722" s="4" t="str">
        <v>PSBRc 80</v>
      </c>
      <c r="CN722" s="4" t="str">
        <v>PSBRc 80</v>
      </c>
      <c r="CO722" s="4" t="str">
        <v>PSBRc 80</v>
      </c>
      <c r="CP722" s="4" t="str">
        <v>PSBRc 80</v>
      </c>
      <c r="CQ722" s="4" t="str">
        <v>PSBRc 80</v>
      </c>
      <c r="CR722" s="4" t="str">
        <v>PSBRc 80</v>
      </c>
      <c r="CS722" s="4" t="str">
        <v>PSBRc 80</v>
      </c>
      <c r="CT722" s="4" t="str">
        <v>PSBRc 80</v>
      </c>
      <c r="CU722" s="4" t="str">
        <v>PSBRc 80</v>
      </c>
      <c r="CV722" s="4" t="str">
        <v>PSBRc 80</v>
      </c>
      <c r="CW722" s="4" t="str">
        <v>PSBRc 80</v>
      </c>
      <c r="CX722" s="4" t="str">
        <v>PSBRc 80</v>
      </c>
      <c r="CY722" s="4" t="str">
        <v>PSBRc 80</v>
      </c>
      <c r="CZ722" s="4" t="str">
        <v>PSBRc 80</v>
      </c>
      <c r="DA722" s="4" t="str">
        <v>PSBRc 80</v>
      </c>
    </row>
    <row r="723" spans="1:105" x14ac:dyDescent="0.35">
      <c r="A723" s="4" t="s">
        <v>1609</v>
      </c>
      <c r="B723" s="4" t="s">
        <v>1608</v>
      </c>
      <c r="C723" s="4" t="s">
        <v>3235</v>
      </c>
      <c r="AS723" s="4" t="str">
        <v>PSBRc 9</v>
      </c>
      <c r="AT723" s="4" t="str">
        <v>PSBRc 9</v>
      </c>
      <c r="AU723" s="4" t="str">
        <v>PSBRc 9</v>
      </c>
      <c r="AV723" s="4" t="str">
        <v>PSBRc 9</v>
      </c>
      <c r="AW723" s="4" t="str">
        <v>PSBRc 9</v>
      </c>
      <c r="AX723" s="4" t="str">
        <v>PSBRc 9</v>
      </c>
      <c r="AY723" s="4" t="str">
        <v>PSBRc 9</v>
      </c>
      <c r="AZ723" s="4" t="str">
        <v>PSBRc 9</v>
      </c>
      <c r="BA723" s="4" t="str">
        <v>PSBRc 9</v>
      </c>
      <c r="BB723" s="4" t="str">
        <v>PSBRc 9</v>
      </c>
      <c r="BC723" s="4" t="str">
        <v>PSBRc 9</v>
      </c>
      <c r="BD723" s="4" t="str">
        <v>PSBRc 9</v>
      </c>
      <c r="BE723" s="4" t="str">
        <v>PSBRc 9</v>
      </c>
      <c r="BF723" s="4" t="str">
        <v>PSBRc 9</v>
      </c>
      <c r="BG723" s="4" t="str">
        <v>PSBRc 9</v>
      </c>
      <c r="BH723" s="4" t="str">
        <v>PSBRc 9</v>
      </c>
      <c r="BI723" s="4" t="str">
        <v>PSBRc 9</v>
      </c>
      <c r="BJ723" s="4" t="str">
        <v>PSBRc 9</v>
      </c>
      <c r="BK723" s="4" t="str">
        <v>PSBRc 9</v>
      </c>
      <c r="BL723" s="4" t="str">
        <v>PSBRc 9</v>
      </c>
      <c r="BM723" s="4" t="str">
        <v>PSBRc 9</v>
      </c>
      <c r="BN723" s="4" t="str">
        <v>PSBRc 9</v>
      </c>
      <c r="BO723" s="4" t="str">
        <v>PSBRc 9</v>
      </c>
      <c r="BP723" s="4" t="str">
        <v>PSBRc 9</v>
      </c>
      <c r="BQ723" s="4" t="str">
        <v>PSBRc 9</v>
      </c>
      <c r="BR723" s="4" t="str">
        <v>PSBRc 9</v>
      </c>
      <c r="BS723" s="4" t="str">
        <v>PSBRc 9</v>
      </c>
      <c r="BT723" s="4" t="str">
        <v>PSBRc 9</v>
      </c>
      <c r="BU723" s="4" t="str">
        <v>PSBRc 9</v>
      </c>
      <c r="BV723" s="4" t="str">
        <v>PSBRc 9</v>
      </c>
      <c r="BX723" s="4" t="str">
        <v>PSBRc 82</v>
      </c>
      <c r="BY723" s="4" t="str">
        <v>PSBRc 82</v>
      </c>
      <c r="BZ723" s="4" t="str">
        <v>PSBRc 82</v>
      </c>
      <c r="CA723" s="4" t="str">
        <v>PSBRc 82</v>
      </c>
      <c r="CB723" s="4" t="str">
        <v>PSBRc 82</v>
      </c>
      <c r="CC723" s="4" t="str">
        <v>PSBRc 82</v>
      </c>
      <c r="CD723" s="4" t="str">
        <v>PSBRc 82</v>
      </c>
      <c r="CE723" s="4" t="str">
        <v>PSBRc 82</v>
      </c>
      <c r="CF723" s="4" t="str">
        <v>PSBRc 82</v>
      </c>
      <c r="CG723" s="4" t="str">
        <v>PSBRc 82</v>
      </c>
      <c r="CH723" s="4" t="str">
        <v>PSBRc 82</v>
      </c>
      <c r="CI723" s="4" t="str">
        <v>PSBRc 82</v>
      </c>
      <c r="CJ723" s="4" t="str">
        <v>PSBRc 82</v>
      </c>
      <c r="CK723" s="4" t="str">
        <v>PSBRc 82</v>
      </c>
      <c r="CL723" s="4" t="str">
        <v>PSBRc 82</v>
      </c>
      <c r="CM723" s="4" t="str">
        <v>PSBRc 82</v>
      </c>
      <c r="CN723" s="4" t="str">
        <v>PSBRc 82</v>
      </c>
      <c r="CO723" s="4" t="str">
        <v>PSBRc 82</v>
      </c>
      <c r="CP723" s="4" t="str">
        <v>PSBRc 82</v>
      </c>
      <c r="CQ723" s="4" t="str">
        <v>PSBRc 82</v>
      </c>
      <c r="CR723" s="4" t="str">
        <v>PSBRc 82</v>
      </c>
      <c r="CS723" s="4" t="str">
        <v>PSBRc 82</v>
      </c>
      <c r="CT723" s="4" t="str">
        <v>PSBRc 82</v>
      </c>
      <c r="CU723" s="4" t="str">
        <v>PSBRc 82</v>
      </c>
      <c r="CV723" s="4" t="str">
        <v>PSBRc 82</v>
      </c>
      <c r="CW723" s="4" t="str">
        <v>PSBRc 82</v>
      </c>
      <c r="CX723" s="4" t="str">
        <v>PSBRc 82</v>
      </c>
      <c r="CY723" s="4" t="str">
        <v>PSBRc 82</v>
      </c>
      <c r="CZ723" s="4" t="str">
        <v>PSBRc 82</v>
      </c>
      <c r="DA723" s="4" t="str">
        <v>PSBRc 82</v>
      </c>
    </row>
    <row r="724" spans="1:105" x14ac:dyDescent="0.35">
      <c r="A724" s="4" t="s">
        <v>1609</v>
      </c>
      <c r="B724" s="4" t="s">
        <v>1608</v>
      </c>
      <c r="C724" s="4" t="s">
        <v>3236</v>
      </c>
      <c r="AS724" s="4" t="str">
        <v>Qanater (QCF) x El-Manzalah (MCF)</v>
      </c>
      <c r="AT724" s="4" t="str">
        <v>Qanater (QCF) x El-Manzalah (MCF)</v>
      </c>
      <c r="AU724" s="4" t="str">
        <v>Qanater (QCF) x El-Manzalah (MCF)</v>
      </c>
      <c r="AV724" s="4" t="str">
        <v>Qanater (QCF) x El-Manzalah (MCF)</v>
      </c>
      <c r="AW724" s="4" t="str">
        <v>Qanater (QCF) x El-Manzalah (MCF)</v>
      </c>
      <c r="AX724" s="4" t="str">
        <v>Qanater (QCF) x El-Manzalah (MCF)</v>
      </c>
      <c r="AY724" s="4" t="str">
        <v>Qanater (QCF) x El-Manzalah (MCF)</v>
      </c>
      <c r="AZ724" s="4" t="str">
        <v>Qanater (QCF) x El-Manzalah (MCF)</v>
      </c>
      <c r="BA724" s="4" t="str">
        <v>Qanater (QCF) x El-Manzalah (MCF)</v>
      </c>
      <c r="BB724" s="4" t="str">
        <v>Qanater (QCF) x El-Manzalah (MCF)</v>
      </c>
      <c r="BC724" s="4" t="str">
        <v>Qanater (QCF) x El-Manzalah (MCF)</v>
      </c>
      <c r="BD724" s="4" t="str">
        <v>Qanater (QCF) x El-Manzalah (MCF)</v>
      </c>
      <c r="BE724" s="4" t="str">
        <v>Qanater (QCF) x El-Manzalah (MCF)</v>
      </c>
      <c r="BF724" s="4" t="str">
        <v>Qanater (QCF) x El-Manzalah (MCF)</v>
      </c>
      <c r="BG724" s="4" t="str">
        <v>Qanater (QCF) x El-Manzalah (MCF)</v>
      </c>
      <c r="BH724" s="4" t="str">
        <v>Qanater (QCF) x El-Manzalah (MCF)</v>
      </c>
      <c r="BI724" s="4" t="str">
        <v>Qanater (QCF) x El-Manzalah (MCF)</v>
      </c>
      <c r="BJ724" s="4" t="str">
        <v>Qanater (QCF) x El-Manzalah (MCF)</v>
      </c>
      <c r="BK724" s="4" t="str">
        <v>Qanater (QCF) x El-Manzalah (MCF)</v>
      </c>
      <c r="BL724" s="4" t="str">
        <v>Qanater (QCF) x El-Manzalah (MCF)</v>
      </c>
      <c r="BM724" s="4" t="str">
        <v>Qanater (QCF) x El-Manzalah (MCF)</v>
      </c>
      <c r="BN724" s="4" t="str">
        <v>Qanater (QCF) x El-Manzalah (MCF)</v>
      </c>
      <c r="BO724" s="4" t="str">
        <v>Qanater (QCF) x El-Manzalah (MCF)</v>
      </c>
      <c r="BP724" s="4" t="str">
        <v>Qanater (QCF) x El-Manzalah (MCF)</v>
      </c>
      <c r="BQ724" s="4" t="str">
        <v>Qanater (QCF) x El-Manzalah (MCF)</v>
      </c>
      <c r="BR724" s="4" t="str">
        <v>Qanater (QCF) x El-Manzalah (MCF)</v>
      </c>
      <c r="BS724" s="4" t="str">
        <v>Qanater (QCF) x El-Manzalah (MCF)</v>
      </c>
      <c r="BT724" s="4" t="str">
        <v>Qanater (QCF) x El-Manzalah (MCF)</v>
      </c>
      <c r="BU724" s="4" t="str">
        <v>Qanater (QCF) x El-Manzalah (MCF)</v>
      </c>
      <c r="BV724" s="4" t="str">
        <v>Qanater (QCF) x El-Manzalah (MCF)</v>
      </c>
      <c r="BX724" s="4" t="str">
        <v>PSBRc 9</v>
      </c>
      <c r="BY724" s="4" t="str">
        <v>PSBRc 9</v>
      </c>
      <c r="BZ724" s="4" t="str">
        <v>PSBRc 9</v>
      </c>
      <c r="CA724" s="4" t="str">
        <v>PSBRc 9</v>
      </c>
      <c r="CB724" s="4" t="str">
        <v>PSBRc 9</v>
      </c>
      <c r="CC724" s="4" t="str">
        <v>PSBRc 9</v>
      </c>
      <c r="CD724" s="4" t="str">
        <v>PSBRc 9</v>
      </c>
      <c r="CE724" s="4" t="str">
        <v>PSBRc 9</v>
      </c>
      <c r="CF724" s="4" t="str">
        <v>PSBRc 9</v>
      </c>
      <c r="CG724" s="4" t="str">
        <v>PSBRc 9</v>
      </c>
      <c r="CH724" s="4" t="str">
        <v>PSBRc 9</v>
      </c>
      <c r="CI724" s="4" t="str">
        <v>PSBRc 9</v>
      </c>
      <c r="CJ724" s="4" t="str">
        <v>PSBRc 9</v>
      </c>
      <c r="CK724" s="4" t="str">
        <v>PSBRc 9</v>
      </c>
      <c r="CL724" s="4" t="str">
        <v>PSBRc 9</v>
      </c>
      <c r="CM724" s="4" t="str">
        <v>PSBRc 9</v>
      </c>
      <c r="CN724" s="4" t="str">
        <v>PSBRc 9</v>
      </c>
      <c r="CO724" s="4" t="str">
        <v>PSBRc 9</v>
      </c>
      <c r="CP724" s="4" t="str">
        <v>PSBRc 9</v>
      </c>
      <c r="CQ724" s="4" t="str">
        <v>PSBRc 9</v>
      </c>
      <c r="CR724" s="4" t="str">
        <v>PSBRc 9</v>
      </c>
      <c r="CS724" s="4" t="str">
        <v>PSBRc 9</v>
      </c>
      <c r="CT724" s="4" t="str">
        <v>PSBRc 9</v>
      </c>
      <c r="CU724" s="4" t="str">
        <v>PSBRc 9</v>
      </c>
      <c r="CV724" s="4" t="str">
        <v>PSBRc 9</v>
      </c>
      <c r="CW724" s="4" t="str">
        <v>PSBRc 9</v>
      </c>
      <c r="CX724" s="4" t="str">
        <v>PSBRc 9</v>
      </c>
      <c r="CY724" s="4" t="str">
        <v>PSBRc 9</v>
      </c>
      <c r="CZ724" s="4" t="str">
        <v>PSBRc 9</v>
      </c>
      <c r="DA724" s="4" t="str">
        <v>PSBRc 9</v>
      </c>
    </row>
    <row r="725" spans="1:105" x14ac:dyDescent="0.35">
      <c r="A725" s="4" t="s">
        <v>1829</v>
      </c>
      <c r="B725" s="4" t="s">
        <v>1828</v>
      </c>
      <c r="C725" s="4" t="s">
        <v>3237</v>
      </c>
      <c r="F725" s="4" t="s">
        <v>2502</v>
      </c>
      <c r="AS725" s="4" t="str">
        <v>QP37</v>
      </c>
      <c r="AT725" s="4" t="str">
        <v>QP37</v>
      </c>
      <c r="AU725" s="4" t="str">
        <v>QP37</v>
      </c>
      <c r="AV725" s="4" t="str">
        <v>QP37</v>
      </c>
      <c r="AW725" s="4" t="str">
        <v>QP37</v>
      </c>
      <c r="AX725" s="4" t="str">
        <v>QP37</v>
      </c>
      <c r="AY725" s="4" t="str">
        <v>QP37</v>
      </c>
      <c r="AZ725" s="4" t="str">
        <v>QP37</v>
      </c>
      <c r="BA725" s="4" t="str">
        <v>QP37</v>
      </c>
      <c r="BB725" s="4" t="str">
        <v>QP37</v>
      </c>
      <c r="BC725" s="4" t="str">
        <v>QP37</v>
      </c>
      <c r="BD725" s="4" t="str">
        <v>QP37</v>
      </c>
      <c r="BE725" s="4" t="str">
        <v>QP37</v>
      </c>
      <c r="BF725" s="4" t="str">
        <v>QP37</v>
      </c>
      <c r="BG725" s="4" t="str">
        <v>QP37</v>
      </c>
      <c r="BH725" s="4" t="str">
        <v>QP37</v>
      </c>
      <c r="BI725" s="4" t="str">
        <v>QP37</v>
      </c>
      <c r="BJ725" s="4" t="str">
        <v>QP37</v>
      </c>
      <c r="BK725" s="4" t="str">
        <v>QP37</v>
      </c>
      <c r="BL725" s="4" t="str">
        <v>QP37</v>
      </c>
      <c r="BM725" s="4" t="str">
        <v>QP37</v>
      </c>
      <c r="BN725" s="4" t="str">
        <v>QP37</v>
      </c>
      <c r="BO725" s="4" t="str">
        <v>QP37</v>
      </c>
      <c r="BP725" s="4" t="str">
        <v>QP37</v>
      </c>
      <c r="BQ725" s="4" t="str">
        <v>QP37</v>
      </c>
      <c r="BR725" s="4" t="str">
        <v>QP37</v>
      </c>
      <c r="BS725" s="4" t="str">
        <v>QP37</v>
      </c>
      <c r="BT725" s="4" t="str">
        <v>QP37</v>
      </c>
      <c r="BU725" s="4" t="str">
        <v>QP37</v>
      </c>
      <c r="BV725" s="4" t="str">
        <v>QP37</v>
      </c>
      <c r="BX725" s="4" t="str">
        <v>Qanater (QCF) x El-Manzalah (MCF)</v>
      </c>
      <c r="BY725" s="4" t="str">
        <v>Qanater (QCF) x El-Manzalah (MCF)</v>
      </c>
      <c r="BZ725" s="4" t="str">
        <v>Qanater (QCF) x El-Manzalah (MCF)</v>
      </c>
      <c r="CA725" s="4" t="str">
        <v>Qanater (QCF) x El-Manzalah (MCF)</v>
      </c>
      <c r="CB725" s="4" t="str">
        <v>Qanater (QCF) x El-Manzalah (MCF)</v>
      </c>
      <c r="CC725" s="4" t="str">
        <v>Qanater (QCF) x El-Manzalah (MCF)</v>
      </c>
      <c r="CD725" s="4" t="str">
        <v>Qanater (QCF) x El-Manzalah (MCF)</v>
      </c>
      <c r="CE725" s="4" t="str">
        <v>Qanater (QCF) x El-Manzalah (MCF)</v>
      </c>
      <c r="CF725" s="4" t="str">
        <v>Qanater (QCF) x El-Manzalah (MCF)</v>
      </c>
      <c r="CG725" s="4" t="str">
        <v>Qanater (QCF) x El-Manzalah (MCF)</v>
      </c>
      <c r="CH725" s="4" t="str">
        <v>Qanater (QCF) x El-Manzalah (MCF)</v>
      </c>
      <c r="CI725" s="4" t="str">
        <v>Qanater (QCF) x El-Manzalah (MCF)</v>
      </c>
      <c r="CJ725" s="4" t="str">
        <v>Qanater (QCF) x El-Manzalah (MCF)</v>
      </c>
      <c r="CK725" s="4" t="str">
        <v>Qanater (QCF) x El-Manzalah (MCF)</v>
      </c>
      <c r="CL725" s="4" t="str">
        <v>Qanater (QCF) x El-Manzalah (MCF)</v>
      </c>
      <c r="CM725" s="4" t="str">
        <v>Qanater (QCF) x El-Manzalah (MCF)</v>
      </c>
      <c r="CN725" s="4" t="str">
        <v>Qanater (QCF) x El-Manzalah (MCF)</v>
      </c>
      <c r="CO725" s="4" t="str">
        <v>Qanater (QCF) x El-Manzalah (MCF)</v>
      </c>
      <c r="CP725" s="4" t="str">
        <v>Qanater (QCF) x El-Manzalah (MCF)</v>
      </c>
      <c r="CQ725" s="4" t="str">
        <v>Qanater (QCF) x El-Manzalah (MCF)</v>
      </c>
      <c r="CR725" s="4" t="str">
        <v>Qanater (QCF) x El-Manzalah (MCF)</v>
      </c>
      <c r="CS725" s="4" t="str">
        <v>Qanater (QCF) x El-Manzalah (MCF)</v>
      </c>
      <c r="CT725" s="4" t="str">
        <v>Qanater (QCF) x El-Manzalah (MCF)</v>
      </c>
      <c r="CU725" s="4" t="str">
        <v>Qanater (QCF) x El-Manzalah (MCF)</v>
      </c>
      <c r="CV725" s="4" t="str">
        <v>Qanater (QCF) x El-Manzalah (MCF)</v>
      </c>
      <c r="CW725" s="4" t="str">
        <v>Qanater (QCF) x El-Manzalah (MCF)</v>
      </c>
      <c r="CX725" s="4" t="str">
        <v>Qanater (QCF) x El-Manzalah (MCF)</v>
      </c>
      <c r="CY725" s="4" t="str">
        <v>Qanater (QCF) x El-Manzalah (MCF)</v>
      </c>
      <c r="CZ725" s="4" t="str">
        <v>Qanater (QCF) x El-Manzalah (MCF)</v>
      </c>
      <c r="DA725" s="4" t="str">
        <v>Qanater (QCF) x El-Manzalah (MCF)</v>
      </c>
    </row>
    <row r="726" spans="1:105" x14ac:dyDescent="0.35">
      <c r="A726" s="4" t="s">
        <v>1829</v>
      </c>
      <c r="B726" s="4" t="s">
        <v>1828</v>
      </c>
      <c r="C726" s="4" t="s">
        <v>3238</v>
      </c>
      <c r="AS726" s="4" t="str">
        <v>R201</v>
      </c>
      <c r="AT726" s="4" t="str">
        <v>R201</v>
      </c>
      <c r="AU726" s="4" t="str">
        <v>R201</v>
      </c>
      <c r="AV726" s="4" t="str">
        <v>R201</v>
      </c>
      <c r="AW726" s="4" t="str">
        <v>R201</v>
      </c>
      <c r="AX726" s="4" t="str">
        <v>R201</v>
      </c>
      <c r="AY726" s="4" t="str">
        <v>R201</v>
      </c>
      <c r="AZ726" s="4" t="str">
        <v>R201</v>
      </c>
      <c r="BA726" s="4" t="str">
        <v>R201</v>
      </c>
      <c r="BB726" s="4" t="str">
        <v>R201</v>
      </c>
      <c r="BC726" s="4" t="str">
        <v>R201</v>
      </c>
      <c r="BD726" s="4" t="str">
        <v>R201</v>
      </c>
      <c r="BE726" s="4" t="str">
        <v>R201</v>
      </c>
      <c r="BF726" s="4" t="str">
        <v>R201</v>
      </c>
      <c r="BG726" s="4" t="str">
        <v>R201</v>
      </c>
      <c r="BH726" s="4" t="str">
        <v>R201</v>
      </c>
      <c r="BI726" s="4" t="str">
        <v>R201</v>
      </c>
      <c r="BJ726" s="4" t="str">
        <v>R201</v>
      </c>
      <c r="BK726" s="4" t="str">
        <v>R201</v>
      </c>
      <c r="BL726" s="4" t="str">
        <v>R201</v>
      </c>
      <c r="BM726" s="4" t="str">
        <v>R201</v>
      </c>
      <c r="BN726" s="4" t="str">
        <v>R201</v>
      </c>
      <c r="BO726" s="4" t="str">
        <v>R201</v>
      </c>
      <c r="BP726" s="4" t="str">
        <v>R201</v>
      </c>
      <c r="BQ726" s="4" t="str">
        <v>R201</v>
      </c>
      <c r="BR726" s="4" t="str">
        <v>R201</v>
      </c>
      <c r="BS726" s="4" t="str">
        <v>R201</v>
      </c>
      <c r="BT726" s="4" t="str">
        <v>R201</v>
      </c>
      <c r="BU726" s="4" t="str">
        <v>R201</v>
      </c>
      <c r="BV726" s="4" t="str">
        <v>R201</v>
      </c>
      <c r="BX726" s="4" t="str">
        <v>QP37</v>
      </c>
      <c r="BY726" s="4" t="str">
        <v>QP37</v>
      </c>
      <c r="BZ726" s="4" t="str">
        <v>QP37</v>
      </c>
      <c r="CA726" s="4" t="str">
        <v>QP37</v>
      </c>
      <c r="CB726" s="4" t="str">
        <v>QP37</v>
      </c>
      <c r="CC726" s="4" t="str">
        <v>QP37</v>
      </c>
      <c r="CD726" s="4" t="str">
        <v>QP37</v>
      </c>
      <c r="CE726" s="4" t="str">
        <v>QP37</v>
      </c>
      <c r="CF726" s="4" t="str">
        <v>QP37</v>
      </c>
      <c r="CG726" s="4" t="str">
        <v>QP37</v>
      </c>
      <c r="CH726" s="4" t="str">
        <v>QP37</v>
      </c>
      <c r="CI726" s="4" t="str">
        <v>QP37</v>
      </c>
      <c r="CJ726" s="4" t="str">
        <v>QP37</v>
      </c>
      <c r="CK726" s="4" t="str">
        <v>QP37</v>
      </c>
      <c r="CL726" s="4" t="str">
        <v>QP37</v>
      </c>
      <c r="CM726" s="4" t="str">
        <v>QP37</v>
      </c>
      <c r="CN726" s="4" t="str">
        <v>QP37</v>
      </c>
      <c r="CO726" s="4" t="str">
        <v>QP37</v>
      </c>
      <c r="CP726" s="4" t="str">
        <v>QP37</v>
      </c>
      <c r="CQ726" s="4" t="str">
        <v>QP37</v>
      </c>
      <c r="CR726" s="4" t="str">
        <v>QP37</v>
      </c>
      <c r="CS726" s="4" t="str">
        <v>QP37</v>
      </c>
      <c r="CT726" s="4" t="str">
        <v>QP37</v>
      </c>
      <c r="CU726" s="4" t="str">
        <v>QP37</v>
      </c>
      <c r="CV726" s="4" t="str">
        <v>QP37</v>
      </c>
      <c r="CW726" s="4" t="str">
        <v>QP37</v>
      </c>
      <c r="CX726" s="4" t="str">
        <v>QP37</v>
      </c>
      <c r="CY726" s="4" t="str">
        <v>QP37</v>
      </c>
      <c r="CZ726" s="4" t="str">
        <v>QP37</v>
      </c>
      <c r="DA726" s="4" t="str">
        <v>QP37</v>
      </c>
    </row>
    <row r="727" spans="1:105" x14ac:dyDescent="0.35">
      <c r="A727" s="4" t="s">
        <v>1829</v>
      </c>
      <c r="B727" s="4" t="s">
        <v>1812</v>
      </c>
      <c r="C727" s="4" t="s">
        <v>3239</v>
      </c>
      <c r="AS727" s="4" t="str">
        <v>R215</v>
      </c>
      <c r="AT727" s="4" t="str">
        <v>R215</v>
      </c>
      <c r="AU727" s="4" t="str">
        <v>R215</v>
      </c>
      <c r="AV727" s="4" t="str">
        <v>R215</v>
      </c>
      <c r="AW727" s="4" t="str">
        <v>R215</v>
      </c>
      <c r="AX727" s="4" t="str">
        <v>R215</v>
      </c>
      <c r="AY727" s="4" t="str">
        <v>R215</v>
      </c>
      <c r="AZ727" s="4" t="str">
        <v>R215</v>
      </c>
      <c r="BA727" s="4" t="str">
        <v>R215</v>
      </c>
      <c r="BB727" s="4" t="str">
        <v>R215</v>
      </c>
      <c r="BC727" s="4" t="str">
        <v>R215</v>
      </c>
      <c r="BD727" s="4" t="str">
        <v>R215</v>
      </c>
      <c r="BE727" s="4" t="str">
        <v>R215</v>
      </c>
      <c r="BF727" s="4" t="str">
        <v>R215</v>
      </c>
      <c r="BG727" s="4" t="str">
        <v>R215</v>
      </c>
      <c r="BH727" s="4" t="str">
        <v>R215</v>
      </c>
      <c r="BI727" s="4" t="str">
        <v>R215</v>
      </c>
      <c r="BJ727" s="4" t="str">
        <v>R215</v>
      </c>
      <c r="BK727" s="4" t="str">
        <v>R215</v>
      </c>
      <c r="BL727" s="4" t="str">
        <v>R215</v>
      </c>
      <c r="BM727" s="4" t="str">
        <v>R215</v>
      </c>
      <c r="BN727" s="4" t="str">
        <v>R215</v>
      </c>
      <c r="BO727" s="4" t="str">
        <v>R215</v>
      </c>
      <c r="BP727" s="4" t="str">
        <v>R215</v>
      </c>
      <c r="BQ727" s="4" t="str">
        <v>R215</v>
      </c>
      <c r="BR727" s="4" t="str">
        <v>R215</v>
      </c>
      <c r="BS727" s="4" t="str">
        <v>R215</v>
      </c>
      <c r="BT727" s="4" t="str">
        <v>R215</v>
      </c>
      <c r="BU727" s="4" t="str">
        <v>R215</v>
      </c>
      <c r="BV727" s="4" t="str">
        <v>R215</v>
      </c>
      <c r="BX727" s="4" t="str">
        <v>R201</v>
      </c>
      <c r="BY727" s="4" t="str">
        <v>R201</v>
      </c>
      <c r="BZ727" s="4" t="str">
        <v>R201</v>
      </c>
      <c r="CA727" s="4" t="str">
        <v>R201</v>
      </c>
      <c r="CB727" s="4" t="str">
        <v>R201</v>
      </c>
      <c r="CC727" s="4" t="str">
        <v>R201</v>
      </c>
      <c r="CD727" s="4" t="str">
        <v>R201</v>
      </c>
      <c r="CE727" s="4" t="str">
        <v>R201</v>
      </c>
      <c r="CF727" s="4" t="str">
        <v>R201</v>
      </c>
      <c r="CG727" s="4" t="str">
        <v>R201</v>
      </c>
      <c r="CH727" s="4" t="str">
        <v>R201</v>
      </c>
      <c r="CI727" s="4" t="str">
        <v>R201</v>
      </c>
      <c r="CJ727" s="4" t="str">
        <v>R201</v>
      </c>
      <c r="CK727" s="4" t="str">
        <v>R201</v>
      </c>
      <c r="CL727" s="4" t="str">
        <v>R201</v>
      </c>
      <c r="CM727" s="4" t="str">
        <v>R201</v>
      </c>
      <c r="CN727" s="4" t="str">
        <v>R201</v>
      </c>
      <c r="CO727" s="4" t="str">
        <v>R201</v>
      </c>
      <c r="CP727" s="4" t="str">
        <v>R201</v>
      </c>
      <c r="CQ727" s="4" t="str">
        <v>R201</v>
      </c>
      <c r="CR727" s="4" t="str">
        <v>R201</v>
      </c>
      <c r="CS727" s="4" t="str">
        <v>R201</v>
      </c>
      <c r="CT727" s="4" t="str">
        <v>R201</v>
      </c>
      <c r="CU727" s="4" t="str">
        <v>R201</v>
      </c>
      <c r="CV727" s="4" t="str">
        <v>R201</v>
      </c>
      <c r="CW727" s="4" t="str">
        <v>R201</v>
      </c>
      <c r="CX727" s="4" t="str">
        <v>R201</v>
      </c>
      <c r="CY727" s="4" t="str">
        <v>R201</v>
      </c>
      <c r="CZ727" s="4" t="str">
        <v>R201</v>
      </c>
      <c r="DA727" s="4" t="str">
        <v>R201</v>
      </c>
    </row>
    <row r="728" spans="1:105" x14ac:dyDescent="0.35">
      <c r="A728" s="4" t="s">
        <v>1829</v>
      </c>
      <c r="B728" s="4" t="s">
        <v>1828</v>
      </c>
      <c r="C728" s="4" t="s">
        <v>3240</v>
      </c>
      <c r="AS728" s="4" t="str">
        <v>R570</v>
      </c>
      <c r="AT728" s="4" t="str">
        <v>R570</v>
      </c>
      <c r="AU728" s="4" t="str">
        <v>R570</v>
      </c>
      <c r="AV728" s="4" t="str">
        <v>R570</v>
      </c>
      <c r="AW728" s="4" t="str">
        <v>R570</v>
      </c>
      <c r="AX728" s="4" t="str">
        <v>R570</v>
      </c>
      <c r="AY728" s="4" t="str">
        <v>R570</v>
      </c>
      <c r="AZ728" s="4" t="str">
        <v>R570</v>
      </c>
      <c r="BA728" s="4" t="str">
        <v>R570</v>
      </c>
      <c r="BB728" s="4" t="str">
        <v>R570</v>
      </c>
      <c r="BC728" s="4" t="str">
        <v>R570</v>
      </c>
      <c r="BD728" s="4" t="str">
        <v>R570</v>
      </c>
      <c r="BE728" s="4" t="str">
        <v>R570</v>
      </c>
      <c r="BF728" s="4" t="str">
        <v>R570</v>
      </c>
      <c r="BG728" s="4" t="str">
        <v>R570</v>
      </c>
      <c r="BH728" s="4" t="str">
        <v>R570</v>
      </c>
      <c r="BI728" s="4" t="str">
        <v>R570</v>
      </c>
      <c r="BJ728" s="4" t="str">
        <v>R570</v>
      </c>
      <c r="BK728" s="4" t="str">
        <v>R570</v>
      </c>
      <c r="BL728" s="4" t="str">
        <v>R570</v>
      </c>
      <c r="BM728" s="4" t="str">
        <v>R570</v>
      </c>
      <c r="BN728" s="4" t="str">
        <v>R570</v>
      </c>
      <c r="BO728" s="4" t="str">
        <v>R570</v>
      </c>
      <c r="BP728" s="4" t="str">
        <v>R570</v>
      </c>
      <c r="BQ728" s="4" t="str">
        <v>R570</v>
      </c>
      <c r="BR728" s="4" t="str">
        <v>R570</v>
      </c>
      <c r="BS728" s="4" t="str">
        <v>R570</v>
      </c>
      <c r="BT728" s="4" t="str">
        <v>R570</v>
      </c>
      <c r="BU728" s="4" t="str">
        <v>R570</v>
      </c>
      <c r="BV728" s="4" t="str">
        <v>R570</v>
      </c>
      <c r="BX728" s="4" t="str">
        <v>R215</v>
      </c>
      <c r="BY728" s="4" t="str">
        <v>R215</v>
      </c>
      <c r="BZ728" s="4" t="str">
        <v>R215</v>
      </c>
      <c r="CA728" s="4" t="str">
        <v>R215</v>
      </c>
      <c r="CB728" s="4" t="str">
        <v>R215</v>
      </c>
      <c r="CC728" s="4" t="str">
        <v>R215</v>
      </c>
      <c r="CD728" s="4" t="str">
        <v>R215</v>
      </c>
      <c r="CE728" s="4" t="str">
        <v>R215</v>
      </c>
      <c r="CF728" s="4" t="str">
        <v>R215</v>
      </c>
      <c r="CG728" s="4" t="str">
        <v>R215</v>
      </c>
      <c r="CH728" s="4" t="str">
        <v>R215</v>
      </c>
      <c r="CI728" s="4" t="str">
        <v>R215</v>
      </c>
      <c r="CJ728" s="4" t="str">
        <v>R215</v>
      </c>
      <c r="CK728" s="4" t="str">
        <v>R215</v>
      </c>
      <c r="CL728" s="4" t="str">
        <v>R215</v>
      </c>
      <c r="CM728" s="4" t="str">
        <v>R215</v>
      </c>
      <c r="CN728" s="4" t="str">
        <v>R215</v>
      </c>
      <c r="CO728" s="4" t="str">
        <v>R215</v>
      </c>
      <c r="CP728" s="4" t="str">
        <v>R215</v>
      </c>
      <c r="CQ728" s="4" t="str">
        <v>R215</v>
      </c>
      <c r="CR728" s="4" t="str">
        <v>R215</v>
      </c>
      <c r="CS728" s="4" t="str">
        <v>R215</v>
      </c>
      <c r="CT728" s="4" t="str">
        <v>R215</v>
      </c>
      <c r="CU728" s="4" t="str">
        <v>R215</v>
      </c>
      <c r="CV728" s="4" t="str">
        <v>R215</v>
      </c>
      <c r="CW728" s="4" t="str">
        <v>R215</v>
      </c>
      <c r="CX728" s="4" t="str">
        <v>R215</v>
      </c>
      <c r="CY728" s="4" t="str">
        <v>R215</v>
      </c>
      <c r="CZ728" s="4" t="str">
        <v>R215</v>
      </c>
      <c r="DA728" s="4" t="str">
        <v>R215</v>
      </c>
    </row>
    <row r="729" spans="1:105" x14ac:dyDescent="0.35">
      <c r="A729" s="4" t="s">
        <v>1829</v>
      </c>
      <c r="B729" s="4" t="s">
        <v>1828</v>
      </c>
      <c r="C729" s="4" t="s">
        <v>3241</v>
      </c>
      <c r="AS729" s="4" t="str">
        <v>Rahmani</v>
      </c>
      <c r="AT729" s="4" t="str">
        <v>Rahmani</v>
      </c>
      <c r="AU729" s="4" t="str">
        <v>Rahmani</v>
      </c>
      <c r="AV729" s="4" t="str">
        <v>Rahmani</v>
      </c>
      <c r="AW729" s="4" t="str">
        <v>Rahmani</v>
      </c>
      <c r="AX729" s="4" t="str">
        <v>Rahmani</v>
      </c>
      <c r="AY729" s="4" t="str">
        <v>Rahmani</v>
      </c>
      <c r="AZ729" s="4" t="str">
        <v>Rahmani</v>
      </c>
      <c r="BA729" s="4" t="str">
        <v>Rahmani</v>
      </c>
      <c r="BB729" s="4" t="str">
        <v>Rahmani</v>
      </c>
      <c r="BC729" s="4" t="str">
        <v>Rahmani</v>
      </c>
      <c r="BD729" s="4" t="str">
        <v>Rahmani</v>
      </c>
      <c r="BE729" s="4" t="str">
        <v>Rahmani</v>
      </c>
      <c r="BF729" s="4" t="str">
        <v>Rahmani</v>
      </c>
      <c r="BG729" s="4" t="str">
        <v>Rahmani</v>
      </c>
      <c r="BH729" s="4" t="str">
        <v>Rahmani</v>
      </c>
      <c r="BI729" s="4" t="str">
        <v>Rahmani</v>
      </c>
      <c r="BJ729" s="4" t="str">
        <v>Rahmani</v>
      </c>
      <c r="BK729" s="4" t="str">
        <v>Rahmani</v>
      </c>
      <c r="BL729" s="4" t="str">
        <v>Rahmani</v>
      </c>
      <c r="BM729" s="4" t="str">
        <v>Rahmani</v>
      </c>
      <c r="BN729" s="4" t="str">
        <v>Rahmani</v>
      </c>
      <c r="BO729" s="4" t="str">
        <v>Rahmani</v>
      </c>
      <c r="BP729" s="4" t="str">
        <v>Rahmani</v>
      </c>
      <c r="BQ729" s="4" t="str">
        <v>Rahmani</v>
      </c>
      <c r="BR729" s="4" t="str">
        <v>Rahmani</v>
      </c>
      <c r="BS729" s="4" t="str">
        <v>Rahmani</v>
      </c>
      <c r="BT729" s="4" t="str">
        <v>Rahmani</v>
      </c>
      <c r="BU729" s="4" t="str">
        <v>Rahmani</v>
      </c>
      <c r="BV729" s="4" t="str">
        <v>Rahmani</v>
      </c>
      <c r="BX729" s="4" t="str">
        <v>R570</v>
      </c>
      <c r="BY729" s="4" t="str">
        <v>R570</v>
      </c>
      <c r="BZ729" s="4" t="str">
        <v>R570</v>
      </c>
      <c r="CA729" s="4" t="str">
        <v>R570</v>
      </c>
      <c r="CB729" s="4" t="str">
        <v>R570</v>
      </c>
      <c r="CC729" s="4" t="str">
        <v>R570</v>
      </c>
      <c r="CD729" s="4" t="str">
        <v>R570</v>
      </c>
      <c r="CE729" s="4" t="str">
        <v>R570</v>
      </c>
      <c r="CF729" s="4" t="str">
        <v>R570</v>
      </c>
      <c r="CG729" s="4" t="str">
        <v>R570</v>
      </c>
      <c r="CH729" s="4" t="str">
        <v>R570</v>
      </c>
      <c r="CI729" s="4" t="str">
        <v>R570</v>
      </c>
      <c r="CJ729" s="4" t="str">
        <v>R570</v>
      </c>
      <c r="CK729" s="4" t="str">
        <v>R570</v>
      </c>
      <c r="CL729" s="4" t="str">
        <v>R570</v>
      </c>
      <c r="CM729" s="4" t="str">
        <v>R570</v>
      </c>
      <c r="CN729" s="4" t="str">
        <v>R570</v>
      </c>
      <c r="CO729" s="4" t="str">
        <v>R570</v>
      </c>
      <c r="CP729" s="4" t="str">
        <v>R570</v>
      </c>
      <c r="CQ729" s="4" t="str">
        <v>R570</v>
      </c>
      <c r="CR729" s="4" t="str">
        <v>R570</v>
      </c>
      <c r="CS729" s="4" t="str">
        <v>R570</v>
      </c>
      <c r="CT729" s="4" t="str">
        <v>R570</v>
      </c>
      <c r="CU729" s="4" t="str">
        <v>R570</v>
      </c>
      <c r="CV729" s="4" t="str">
        <v>R570</v>
      </c>
      <c r="CW729" s="4" t="str">
        <v>R570</v>
      </c>
      <c r="CX729" s="4" t="str">
        <v>R570</v>
      </c>
      <c r="CY729" s="4" t="str">
        <v>R570</v>
      </c>
      <c r="CZ729" s="4" t="str">
        <v>R570</v>
      </c>
      <c r="DA729" s="4" t="str">
        <v>R570</v>
      </c>
    </row>
    <row r="730" spans="1:105" x14ac:dyDescent="0.35">
      <c r="A730" s="4" t="s">
        <v>1829</v>
      </c>
      <c r="B730" s="4" t="s">
        <v>1828</v>
      </c>
      <c r="C730" s="4" t="s">
        <v>3242</v>
      </c>
      <c r="AS730" s="4" t="str">
        <v>Rahmani x Barki</v>
      </c>
      <c r="AT730" s="4" t="str">
        <v>Rahmani x Barki</v>
      </c>
      <c r="AU730" s="4" t="str">
        <v>Rahmani x Barki</v>
      </c>
      <c r="AV730" s="4" t="str">
        <v>Rahmani x Barki</v>
      </c>
      <c r="AW730" s="4" t="str">
        <v>Rahmani x Barki</v>
      </c>
      <c r="AX730" s="4" t="str">
        <v>Rahmani x Barki</v>
      </c>
      <c r="AY730" s="4" t="str">
        <v>Rahmani x Barki</v>
      </c>
      <c r="AZ730" s="4" t="str">
        <v>Rahmani x Barki</v>
      </c>
      <c r="BA730" s="4" t="str">
        <v>Rahmani x Barki</v>
      </c>
      <c r="BB730" s="4" t="str">
        <v>Rahmani x Barki</v>
      </c>
      <c r="BC730" s="4" t="str">
        <v>Rahmani x Barki</v>
      </c>
      <c r="BD730" s="4" t="str">
        <v>Rahmani x Barki</v>
      </c>
      <c r="BE730" s="4" t="str">
        <v>Rahmani x Barki</v>
      </c>
      <c r="BF730" s="4" t="str">
        <v>Rahmani x Barki</v>
      </c>
      <c r="BG730" s="4" t="str">
        <v>Rahmani x Barki</v>
      </c>
      <c r="BH730" s="4" t="str">
        <v>Rahmani x Barki</v>
      </c>
      <c r="BI730" s="4" t="str">
        <v>Rahmani x Barki</v>
      </c>
      <c r="BJ730" s="4" t="str">
        <v>Rahmani x Barki</v>
      </c>
      <c r="BK730" s="4" t="str">
        <v>Rahmani x Barki</v>
      </c>
      <c r="BL730" s="4" t="str">
        <v>Rahmani x Barki</v>
      </c>
      <c r="BM730" s="4" t="str">
        <v>Rahmani x Barki</v>
      </c>
      <c r="BN730" s="4" t="str">
        <v>Rahmani x Barki</v>
      </c>
      <c r="BO730" s="4" t="str">
        <v>Rahmani x Barki</v>
      </c>
      <c r="BP730" s="4" t="str">
        <v>Rahmani x Barki</v>
      </c>
      <c r="BQ730" s="4" t="str">
        <v>Rahmani x Barki</v>
      </c>
      <c r="BR730" s="4" t="str">
        <v>Rahmani x Barki</v>
      </c>
      <c r="BS730" s="4" t="str">
        <v>Rahmani x Barki</v>
      </c>
      <c r="BT730" s="4" t="str">
        <v>Rahmani x Barki</v>
      </c>
      <c r="BU730" s="4" t="str">
        <v>Rahmani x Barki</v>
      </c>
      <c r="BV730" s="4" t="str">
        <v>Rahmani x Barki</v>
      </c>
      <c r="BX730" s="4" t="str">
        <v>Rahmani</v>
      </c>
      <c r="BY730" s="4" t="str">
        <v>Rahmani</v>
      </c>
      <c r="BZ730" s="4" t="str">
        <v>Rahmani</v>
      </c>
      <c r="CA730" s="4" t="str">
        <v>Rahmani</v>
      </c>
      <c r="CB730" s="4" t="str">
        <v>Rahmani</v>
      </c>
      <c r="CC730" s="4" t="str">
        <v>Rahmani</v>
      </c>
      <c r="CD730" s="4" t="str">
        <v>Rahmani</v>
      </c>
      <c r="CE730" s="4" t="str">
        <v>Rahmani</v>
      </c>
      <c r="CF730" s="4" t="str">
        <v>Rahmani</v>
      </c>
      <c r="CG730" s="4" t="str">
        <v>Rahmani</v>
      </c>
      <c r="CH730" s="4" t="str">
        <v>Rahmani</v>
      </c>
      <c r="CI730" s="4" t="str">
        <v>Rahmani</v>
      </c>
      <c r="CJ730" s="4" t="str">
        <v>Rahmani</v>
      </c>
      <c r="CK730" s="4" t="str">
        <v>Rahmani</v>
      </c>
      <c r="CL730" s="4" t="str">
        <v>Rahmani</v>
      </c>
      <c r="CM730" s="4" t="str">
        <v>Rahmani</v>
      </c>
      <c r="CN730" s="4" t="str">
        <v>Rahmani</v>
      </c>
      <c r="CO730" s="4" t="str">
        <v>Rahmani</v>
      </c>
      <c r="CP730" s="4" t="str">
        <v>Rahmani</v>
      </c>
      <c r="CQ730" s="4" t="str">
        <v>Rahmani</v>
      </c>
      <c r="CR730" s="4" t="str">
        <v>Rahmani</v>
      </c>
      <c r="CS730" s="4" t="str">
        <v>Rahmani</v>
      </c>
      <c r="CT730" s="4" t="str">
        <v>Rahmani</v>
      </c>
      <c r="CU730" s="4" t="str">
        <v>Rahmani</v>
      </c>
      <c r="CV730" s="4" t="str">
        <v>Rahmani</v>
      </c>
      <c r="CW730" s="4" t="str">
        <v>Rahmani</v>
      </c>
      <c r="CX730" s="4" t="str">
        <v>Rahmani</v>
      </c>
      <c r="CY730" s="4" t="str">
        <v>Rahmani</v>
      </c>
      <c r="CZ730" s="4" t="str">
        <v>Rahmani</v>
      </c>
      <c r="DA730" s="4" t="str">
        <v>Rahmani</v>
      </c>
    </row>
    <row r="731" spans="1:105" x14ac:dyDescent="0.35">
      <c r="A731" s="4" t="s">
        <v>1829</v>
      </c>
      <c r="B731" s="4" t="s">
        <v>1828</v>
      </c>
      <c r="C731" s="4" t="s">
        <v>3243</v>
      </c>
      <c r="AS731" s="4" t="str">
        <v>RAO55</v>
      </c>
      <c r="AT731" s="4" t="str">
        <v>RAO55</v>
      </c>
      <c r="AU731" s="4" t="str">
        <v>RAO55</v>
      </c>
      <c r="AV731" s="4" t="str">
        <v>RAO55</v>
      </c>
      <c r="AW731" s="4" t="str">
        <v>RAO55</v>
      </c>
      <c r="AX731" s="4" t="str">
        <v>RAO55</v>
      </c>
      <c r="AY731" s="4" t="str">
        <v>RAO55</v>
      </c>
      <c r="AZ731" s="4" t="str">
        <v>RAO55</v>
      </c>
      <c r="BA731" s="4" t="str">
        <v>RAO55</v>
      </c>
      <c r="BB731" s="4" t="str">
        <v>RAO55</v>
      </c>
      <c r="BC731" s="4" t="str">
        <v>RAO55</v>
      </c>
      <c r="BD731" s="4" t="str">
        <v>RAO55</v>
      </c>
      <c r="BE731" s="4" t="str">
        <v>RAO55</v>
      </c>
      <c r="BF731" s="4" t="str">
        <v>RAO55</v>
      </c>
      <c r="BG731" s="4" t="str">
        <v>RAO55</v>
      </c>
      <c r="BH731" s="4" t="str">
        <v>RAO55</v>
      </c>
      <c r="BI731" s="4" t="str">
        <v>RAO55</v>
      </c>
      <c r="BJ731" s="4" t="str">
        <v>RAO55</v>
      </c>
      <c r="BK731" s="4" t="str">
        <v>RAO55</v>
      </c>
      <c r="BL731" s="4" t="str">
        <v>RAO55</v>
      </c>
      <c r="BM731" s="4" t="str">
        <v>RAO55</v>
      </c>
      <c r="BN731" s="4" t="str">
        <v>RAO55</v>
      </c>
      <c r="BO731" s="4" t="str">
        <v>RAO55</v>
      </c>
      <c r="BP731" s="4" t="str">
        <v>RAO55</v>
      </c>
      <c r="BQ731" s="4" t="str">
        <v>RAO55</v>
      </c>
      <c r="BR731" s="4" t="str">
        <v>RAO55</v>
      </c>
      <c r="BS731" s="4" t="str">
        <v>RAO55</v>
      </c>
      <c r="BT731" s="4" t="str">
        <v>RAO55</v>
      </c>
      <c r="BU731" s="4" t="str">
        <v>RAO55</v>
      </c>
      <c r="BV731" s="4" t="str">
        <v>RAO55</v>
      </c>
      <c r="BX731" s="4" t="str">
        <v>Rahmani x Barki</v>
      </c>
      <c r="BY731" s="4" t="str">
        <v>Rahmani x Barki</v>
      </c>
      <c r="BZ731" s="4" t="str">
        <v>Rahmani x Barki</v>
      </c>
      <c r="CA731" s="4" t="str">
        <v>Rahmani x Barki</v>
      </c>
      <c r="CB731" s="4" t="str">
        <v>Rahmani x Barki</v>
      </c>
      <c r="CC731" s="4" t="str">
        <v>Rahmani x Barki</v>
      </c>
      <c r="CD731" s="4" t="str">
        <v>Rahmani x Barki</v>
      </c>
      <c r="CE731" s="4" t="str">
        <v>Rahmani x Barki</v>
      </c>
      <c r="CF731" s="4" t="str">
        <v>Rahmani x Barki</v>
      </c>
      <c r="CG731" s="4" t="str">
        <v>Rahmani x Barki</v>
      </c>
      <c r="CH731" s="4" t="str">
        <v>Rahmani x Barki</v>
      </c>
      <c r="CI731" s="4" t="str">
        <v>Rahmani x Barki</v>
      </c>
      <c r="CJ731" s="4" t="str">
        <v>Rahmani x Barki</v>
      </c>
      <c r="CK731" s="4" t="str">
        <v>Rahmani x Barki</v>
      </c>
      <c r="CL731" s="4" t="str">
        <v>Rahmani x Barki</v>
      </c>
      <c r="CM731" s="4" t="str">
        <v>Rahmani x Barki</v>
      </c>
      <c r="CN731" s="4" t="str">
        <v>Rahmani x Barki</v>
      </c>
      <c r="CO731" s="4" t="str">
        <v>Rahmani x Barki</v>
      </c>
      <c r="CP731" s="4" t="str">
        <v>Rahmani x Barki</v>
      </c>
      <c r="CQ731" s="4" t="str">
        <v>Rahmani x Barki</v>
      </c>
      <c r="CR731" s="4" t="str">
        <v>Rahmani x Barki</v>
      </c>
      <c r="CS731" s="4" t="str">
        <v>Rahmani x Barki</v>
      </c>
      <c r="CT731" s="4" t="str">
        <v>Rahmani x Barki</v>
      </c>
      <c r="CU731" s="4" t="str">
        <v>Rahmani x Barki</v>
      </c>
      <c r="CV731" s="4" t="str">
        <v>Rahmani x Barki</v>
      </c>
      <c r="CW731" s="4" t="str">
        <v>Rahmani x Barki</v>
      </c>
      <c r="CX731" s="4" t="str">
        <v>Rahmani x Barki</v>
      </c>
      <c r="CY731" s="4" t="str">
        <v>Rahmani x Barki</v>
      </c>
      <c r="CZ731" s="4" t="str">
        <v>Rahmani x Barki</v>
      </c>
      <c r="DA731" s="4" t="str">
        <v>Rahmani x Barki</v>
      </c>
    </row>
    <row r="732" spans="1:105" x14ac:dyDescent="0.35">
      <c r="A732" s="4" t="s">
        <v>1829</v>
      </c>
      <c r="B732" s="4" t="s">
        <v>1828</v>
      </c>
      <c r="C732" s="4" t="s">
        <v>3244</v>
      </c>
      <c r="AS732" s="4" t="str">
        <v>RAV4</v>
      </c>
      <c r="AT732" s="4" t="str">
        <v>RAV4</v>
      </c>
      <c r="AU732" s="4" t="str">
        <v>RAV4</v>
      </c>
      <c r="AV732" s="4" t="str">
        <v>RAV4</v>
      </c>
      <c r="AW732" s="4" t="str">
        <v>RAV4</v>
      </c>
      <c r="AX732" s="4" t="str">
        <v>RAV4</v>
      </c>
      <c r="AY732" s="4" t="str">
        <v>RAV4</v>
      </c>
      <c r="AZ732" s="4" t="str">
        <v>RAV4</v>
      </c>
      <c r="BA732" s="4" t="str">
        <v>RAV4</v>
      </c>
      <c r="BB732" s="4" t="str">
        <v>RAV4</v>
      </c>
      <c r="BC732" s="4" t="str">
        <v>RAV4</v>
      </c>
      <c r="BD732" s="4" t="str">
        <v>RAV4</v>
      </c>
      <c r="BE732" s="4" t="str">
        <v>RAV4</v>
      </c>
      <c r="BF732" s="4" t="str">
        <v>RAV4</v>
      </c>
      <c r="BG732" s="4" t="str">
        <v>RAV4</v>
      </c>
      <c r="BH732" s="4" t="str">
        <v>RAV4</v>
      </c>
      <c r="BI732" s="4" t="str">
        <v>RAV4</v>
      </c>
      <c r="BJ732" s="4" t="str">
        <v>RAV4</v>
      </c>
      <c r="BK732" s="4" t="str">
        <v>RAV4</v>
      </c>
      <c r="BL732" s="4" t="str">
        <v>RAV4</v>
      </c>
      <c r="BM732" s="4" t="str">
        <v>RAV4</v>
      </c>
      <c r="BN732" s="4" t="str">
        <v>RAV4</v>
      </c>
      <c r="BO732" s="4" t="str">
        <v>RAV4</v>
      </c>
      <c r="BP732" s="4" t="str">
        <v>RAV4</v>
      </c>
      <c r="BQ732" s="4" t="str">
        <v>RAV4</v>
      </c>
      <c r="BR732" s="4" t="str">
        <v>RAV4</v>
      </c>
      <c r="BS732" s="4" t="str">
        <v>RAV4</v>
      </c>
      <c r="BT732" s="4" t="str">
        <v>RAV4</v>
      </c>
      <c r="BU732" s="4" t="str">
        <v>RAV4</v>
      </c>
      <c r="BV732" s="4" t="str">
        <v>RAV4</v>
      </c>
      <c r="BX732" s="4" t="str">
        <v>RAO55</v>
      </c>
      <c r="BY732" s="4" t="str">
        <v>RAO55</v>
      </c>
      <c r="BZ732" s="4" t="str">
        <v>RAO55</v>
      </c>
      <c r="CA732" s="4" t="str">
        <v>RAO55</v>
      </c>
      <c r="CB732" s="4" t="str">
        <v>RAO55</v>
      </c>
      <c r="CC732" s="4" t="str">
        <v>RAO55</v>
      </c>
      <c r="CD732" s="4" t="str">
        <v>RAO55</v>
      </c>
      <c r="CE732" s="4" t="str">
        <v>RAO55</v>
      </c>
      <c r="CF732" s="4" t="str">
        <v>RAO55</v>
      </c>
      <c r="CG732" s="4" t="str">
        <v>RAO55</v>
      </c>
      <c r="CH732" s="4" t="str">
        <v>RAO55</v>
      </c>
      <c r="CI732" s="4" t="str">
        <v>RAO55</v>
      </c>
      <c r="CJ732" s="4" t="str">
        <v>RAO55</v>
      </c>
      <c r="CK732" s="4" t="str">
        <v>RAO55</v>
      </c>
      <c r="CL732" s="4" t="str">
        <v>RAO55</v>
      </c>
      <c r="CM732" s="4" t="str">
        <v>RAO55</v>
      </c>
      <c r="CN732" s="4" t="str">
        <v>RAO55</v>
      </c>
      <c r="CO732" s="4" t="str">
        <v>RAO55</v>
      </c>
      <c r="CP732" s="4" t="str">
        <v>RAO55</v>
      </c>
      <c r="CQ732" s="4" t="str">
        <v>RAO55</v>
      </c>
      <c r="CR732" s="4" t="str">
        <v>RAO55</v>
      </c>
      <c r="CS732" s="4" t="str">
        <v>RAO55</v>
      </c>
      <c r="CT732" s="4" t="str">
        <v>RAO55</v>
      </c>
      <c r="CU732" s="4" t="str">
        <v>RAO55</v>
      </c>
      <c r="CV732" s="4" t="str">
        <v>RAO55</v>
      </c>
      <c r="CW732" s="4" t="str">
        <v>RAO55</v>
      </c>
      <c r="CX732" s="4" t="str">
        <v>RAO55</v>
      </c>
      <c r="CY732" s="4" t="str">
        <v>RAO55</v>
      </c>
      <c r="CZ732" s="4" t="str">
        <v>RAO55</v>
      </c>
      <c r="DA732" s="4" t="str">
        <v>RAO55</v>
      </c>
    </row>
    <row r="733" spans="1:105" x14ac:dyDescent="0.35">
      <c r="A733" s="4" t="s">
        <v>1829</v>
      </c>
      <c r="B733" s="4" t="s">
        <v>1828</v>
      </c>
      <c r="C733" s="4" t="s">
        <v>3245</v>
      </c>
      <c r="AS733" s="4" t="str">
        <v>Razzak</v>
      </c>
      <c r="AT733" s="4" t="str">
        <v>Razzak</v>
      </c>
      <c r="AU733" s="4" t="str">
        <v>Razzak</v>
      </c>
      <c r="AV733" s="4" t="str">
        <v>Razzak</v>
      </c>
      <c r="AW733" s="4" t="str">
        <v>Razzak</v>
      </c>
      <c r="AX733" s="4" t="str">
        <v>Razzak</v>
      </c>
      <c r="AY733" s="4" t="str">
        <v>Razzak</v>
      </c>
      <c r="AZ733" s="4" t="str">
        <v>Razzak</v>
      </c>
      <c r="BA733" s="4" t="str">
        <v>Razzak</v>
      </c>
      <c r="BB733" s="4" t="str">
        <v>Razzak</v>
      </c>
      <c r="BC733" s="4" t="str">
        <v>Razzak</v>
      </c>
      <c r="BD733" s="4" t="str">
        <v>Razzak</v>
      </c>
      <c r="BE733" s="4" t="str">
        <v>Razzak</v>
      </c>
      <c r="BF733" s="4" t="str">
        <v>Razzak</v>
      </c>
      <c r="BG733" s="4" t="str">
        <v>Razzak</v>
      </c>
      <c r="BH733" s="4" t="str">
        <v>Razzak</v>
      </c>
      <c r="BI733" s="4" t="str">
        <v>Razzak</v>
      </c>
      <c r="BJ733" s="4" t="str">
        <v>Razzak</v>
      </c>
      <c r="BK733" s="4" t="str">
        <v>Razzak</v>
      </c>
      <c r="BL733" s="4" t="str">
        <v>Razzak</v>
      </c>
      <c r="BM733" s="4" t="str">
        <v>Razzak</v>
      </c>
      <c r="BN733" s="4" t="str">
        <v>Razzak</v>
      </c>
      <c r="BO733" s="4" t="str">
        <v>Razzak</v>
      </c>
      <c r="BP733" s="4" t="str">
        <v>Razzak</v>
      </c>
      <c r="BQ733" s="4" t="str">
        <v>Razzak</v>
      </c>
      <c r="BR733" s="4" t="str">
        <v>Razzak</v>
      </c>
      <c r="BS733" s="4" t="str">
        <v>Razzak</v>
      </c>
      <c r="BT733" s="4" t="str">
        <v>Razzak</v>
      </c>
      <c r="BU733" s="4" t="str">
        <v>Razzak</v>
      </c>
      <c r="BV733" s="4" t="str">
        <v>Razzak</v>
      </c>
      <c r="BX733" s="4" t="str">
        <v>RAV4</v>
      </c>
      <c r="BY733" s="4" t="str">
        <v>RAV4</v>
      </c>
      <c r="BZ733" s="4" t="str">
        <v>RAV4</v>
      </c>
      <c r="CA733" s="4" t="str">
        <v>RAV4</v>
      </c>
      <c r="CB733" s="4" t="str">
        <v>RAV4</v>
      </c>
      <c r="CC733" s="4" t="str">
        <v>RAV4</v>
      </c>
      <c r="CD733" s="4" t="str">
        <v>RAV4</v>
      </c>
      <c r="CE733" s="4" t="str">
        <v>RAV4</v>
      </c>
      <c r="CF733" s="4" t="str">
        <v>RAV4</v>
      </c>
      <c r="CG733" s="4" t="str">
        <v>RAV4</v>
      </c>
      <c r="CH733" s="4" t="str">
        <v>RAV4</v>
      </c>
      <c r="CI733" s="4" t="str">
        <v>RAV4</v>
      </c>
      <c r="CJ733" s="4" t="str">
        <v>RAV4</v>
      </c>
      <c r="CK733" s="4" t="str">
        <v>RAV4</v>
      </c>
      <c r="CL733" s="4" t="str">
        <v>RAV4</v>
      </c>
      <c r="CM733" s="4" t="str">
        <v>RAV4</v>
      </c>
      <c r="CN733" s="4" t="str">
        <v>RAV4</v>
      </c>
      <c r="CO733" s="4" t="str">
        <v>RAV4</v>
      </c>
      <c r="CP733" s="4" t="str">
        <v>RAV4</v>
      </c>
      <c r="CQ733" s="4" t="str">
        <v>RAV4</v>
      </c>
      <c r="CR733" s="4" t="str">
        <v>RAV4</v>
      </c>
      <c r="CS733" s="4" t="str">
        <v>RAV4</v>
      </c>
      <c r="CT733" s="4" t="str">
        <v>RAV4</v>
      </c>
      <c r="CU733" s="4" t="str">
        <v>RAV4</v>
      </c>
      <c r="CV733" s="4" t="str">
        <v>RAV4</v>
      </c>
      <c r="CW733" s="4" t="str">
        <v>RAV4</v>
      </c>
      <c r="CX733" s="4" t="str">
        <v>RAV4</v>
      </c>
      <c r="CY733" s="4" t="str">
        <v>RAV4</v>
      </c>
      <c r="CZ733" s="4" t="str">
        <v>RAV4</v>
      </c>
      <c r="DA733" s="4" t="str">
        <v>RAV4</v>
      </c>
    </row>
    <row r="734" spans="1:105" x14ac:dyDescent="0.35">
      <c r="A734" s="4" t="s">
        <v>1829</v>
      </c>
      <c r="B734" s="4" t="s">
        <v>1828</v>
      </c>
      <c r="C734" s="4" t="s">
        <v>3246</v>
      </c>
      <c r="AS734" s="4" t="str">
        <v>RDB-M1</v>
      </c>
      <c r="AT734" s="4" t="str">
        <v>RDB-M1</v>
      </c>
      <c r="AU734" s="4" t="str">
        <v>RDB-M1</v>
      </c>
      <c r="AV734" s="4" t="str">
        <v>RDB-M1</v>
      </c>
      <c r="AW734" s="4" t="str">
        <v>RDB-M1</v>
      </c>
      <c r="AX734" s="4" t="str">
        <v>RDB-M1</v>
      </c>
      <c r="AY734" s="4" t="str">
        <v>RDB-M1</v>
      </c>
      <c r="AZ734" s="4" t="str">
        <v>RDB-M1</v>
      </c>
      <c r="BA734" s="4" t="str">
        <v>RDB-M1</v>
      </c>
      <c r="BB734" s="4" t="str">
        <v>RDB-M1</v>
      </c>
      <c r="BC734" s="4" t="str">
        <v>RDB-M1</v>
      </c>
      <c r="BD734" s="4" t="str">
        <v>RDB-M1</v>
      </c>
      <c r="BE734" s="4" t="str">
        <v>RDB-M1</v>
      </c>
      <c r="BF734" s="4" t="str">
        <v>RDB-M1</v>
      </c>
      <c r="BG734" s="4" t="str">
        <v>RDB-M1</v>
      </c>
      <c r="BH734" s="4" t="str">
        <v>RDB-M1</v>
      </c>
      <c r="BI734" s="4" t="str">
        <v>RDB-M1</v>
      </c>
      <c r="BJ734" s="4" t="str">
        <v>RDB-M1</v>
      </c>
      <c r="BK734" s="4" t="str">
        <v>RDB-M1</v>
      </c>
      <c r="BL734" s="4" t="str">
        <v>RDB-M1</v>
      </c>
      <c r="BM734" s="4" t="str">
        <v>RDB-M1</v>
      </c>
      <c r="BN734" s="4" t="str">
        <v>RDB-M1</v>
      </c>
      <c r="BO734" s="4" t="str">
        <v>RDB-M1</v>
      </c>
      <c r="BP734" s="4" t="str">
        <v>RDB-M1</v>
      </c>
      <c r="BQ734" s="4" t="str">
        <v>RDB-M1</v>
      </c>
      <c r="BR734" s="4" t="str">
        <v>RDB-M1</v>
      </c>
      <c r="BS734" s="4" t="str">
        <v>RDB-M1</v>
      </c>
      <c r="BT734" s="4" t="str">
        <v>RDB-M1</v>
      </c>
      <c r="BU734" s="4" t="str">
        <v>RDB-M1</v>
      </c>
      <c r="BV734" s="4" t="str">
        <v>RDB-M1</v>
      </c>
      <c r="BX734" s="4" t="str">
        <v>Razzak</v>
      </c>
      <c r="BY734" s="4" t="str">
        <v>Razzak</v>
      </c>
      <c r="BZ734" s="4" t="str">
        <v>Razzak</v>
      </c>
      <c r="CA734" s="4" t="str">
        <v>Razzak</v>
      </c>
      <c r="CB734" s="4" t="str">
        <v>Razzak</v>
      </c>
      <c r="CC734" s="4" t="str">
        <v>Razzak</v>
      </c>
      <c r="CD734" s="4" t="str">
        <v>Razzak</v>
      </c>
      <c r="CE734" s="4" t="str">
        <v>Razzak</v>
      </c>
      <c r="CF734" s="4" t="str">
        <v>Razzak</v>
      </c>
      <c r="CG734" s="4" t="str">
        <v>Razzak</v>
      </c>
      <c r="CH734" s="4" t="str">
        <v>Razzak</v>
      </c>
      <c r="CI734" s="4" t="str">
        <v>Razzak</v>
      </c>
      <c r="CJ734" s="4" t="str">
        <v>Razzak</v>
      </c>
      <c r="CK734" s="4" t="str">
        <v>Razzak</v>
      </c>
      <c r="CL734" s="4" t="str">
        <v>Razzak</v>
      </c>
      <c r="CM734" s="4" t="str">
        <v>Razzak</v>
      </c>
      <c r="CN734" s="4" t="str">
        <v>Razzak</v>
      </c>
      <c r="CO734" s="4" t="str">
        <v>Razzak</v>
      </c>
      <c r="CP734" s="4" t="str">
        <v>Razzak</v>
      </c>
      <c r="CQ734" s="4" t="str">
        <v>Razzak</v>
      </c>
      <c r="CR734" s="4" t="str">
        <v>Razzak</v>
      </c>
      <c r="CS734" s="4" t="str">
        <v>Razzak</v>
      </c>
      <c r="CT734" s="4" t="str">
        <v>Razzak</v>
      </c>
      <c r="CU734" s="4" t="str">
        <v>Razzak</v>
      </c>
      <c r="CV734" s="4" t="str">
        <v>Razzak</v>
      </c>
      <c r="CW734" s="4" t="str">
        <v>Razzak</v>
      </c>
      <c r="CX734" s="4" t="str">
        <v>Razzak</v>
      </c>
      <c r="CY734" s="4" t="str">
        <v>Razzak</v>
      </c>
      <c r="CZ734" s="4" t="str">
        <v>Razzak</v>
      </c>
      <c r="DA734" s="4" t="str">
        <v>Razzak</v>
      </c>
    </row>
    <row r="735" spans="1:105" x14ac:dyDescent="0.35">
      <c r="A735" s="4" t="s">
        <v>1829</v>
      </c>
      <c r="B735" s="4" t="s">
        <v>1828</v>
      </c>
      <c r="C735" s="4" t="s">
        <v>3247</v>
      </c>
      <c r="AS735" s="4" t="str">
        <v>Red creole</v>
      </c>
      <c r="AT735" s="4" t="str">
        <v>Red creole</v>
      </c>
      <c r="AU735" s="4" t="str">
        <v>Red creole</v>
      </c>
      <c r="AV735" s="4" t="str">
        <v>Red creole</v>
      </c>
      <c r="AW735" s="4" t="str">
        <v>Red creole</v>
      </c>
      <c r="AX735" s="4" t="str">
        <v>Red creole</v>
      </c>
      <c r="AY735" s="4" t="str">
        <v>Red creole</v>
      </c>
      <c r="AZ735" s="4" t="str">
        <v>Red creole</v>
      </c>
      <c r="BA735" s="4" t="str">
        <v>Red creole</v>
      </c>
      <c r="BB735" s="4" t="str">
        <v>Red creole</v>
      </c>
      <c r="BC735" s="4" t="str">
        <v>Red creole</v>
      </c>
      <c r="BD735" s="4" t="str">
        <v>Red creole</v>
      </c>
      <c r="BE735" s="4" t="str">
        <v>Red creole</v>
      </c>
      <c r="BF735" s="4" t="str">
        <v>Red creole</v>
      </c>
      <c r="BG735" s="4" t="str">
        <v>Red creole</v>
      </c>
      <c r="BH735" s="4" t="str">
        <v>Red creole</v>
      </c>
      <c r="BI735" s="4" t="str">
        <v>Red creole</v>
      </c>
      <c r="BJ735" s="4" t="str">
        <v>Red creole</v>
      </c>
      <c r="BK735" s="4" t="str">
        <v>Red creole</v>
      </c>
      <c r="BL735" s="4" t="str">
        <v>Red creole</v>
      </c>
      <c r="BM735" s="4" t="str">
        <v>Red creole</v>
      </c>
      <c r="BN735" s="4" t="str">
        <v>Red creole</v>
      </c>
      <c r="BO735" s="4" t="str">
        <v>Red creole</v>
      </c>
      <c r="BP735" s="4" t="str">
        <v>Red creole</v>
      </c>
      <c r="BQ735" s="4" t="str">
        <v>Red creole</v>
      </c>
      <c r="BR735" s="4" t="str">
        <v>Red creole</v>
      </c>
      <c r="BS735" s="4" t="str">
        <v>Red creole</v>
      </c>
      <c r="BT735" s="4" t="str">
        <v>Red creole</v>
      </c>
      <c r="BU735" s="4" t="str">
        <v>Red creole</v>
      </c>
      <c r="BV735" s="4" t="str">
        <v>Red creole</v>
      </c>
      <c r="BX735" s="4" t="str">
        <v>RDB-M1</v>
      </c>
      <c r="BY735" s="4" t="str">
        <v>RDB-M1</v>
      </c>
      <c r="BZ735" s="4" t="str">
        <v>RDB-M1</v>
      </c>
      <c r="CA735" s="4" t="str">
        <v>RDB-M1</v>
      </c>
      <c r="CB735" s="4" t="str">
        <v>RDB-M1</v>
      </c>
      <c r="CC735" s="4" t="str">
        <v>RDB-M1</v>
      </c>
      <c r="CD735" s="4" t="str">
        <v>RDB-M1</v>
      </c>
      <c r="CE735" s="4" t="str">
        <v>RDB-M1</v>
      </c>
      <c r="CF735" s="4" t="str">
        <v>RDB-M1</v>
      </c>
      <c r="CG735" s="4" t="str">
        <v>RDB-M1</v>
      </c>
      <c r="CH735" s="4" t="str">
        <v>RDB-M1</v>
      </c>
      <c r="CI735" s="4" t="str">
        <v>RDB-M1</v>
      </c>
      <c r="CJ735" s="4" t="str">
        <v>RDB-M1</v>
      </c>
      <c r="CK735" s="4" t="str">
        <v>RDB-M1</v>
      </c>
      <c r="CL735" s="4" t="str">
        <v>RDB-M1</v>
      </c>
      <c r="CM735" s="4" t="str">
        <v>RDB-M1</v>
      </c>
      <c r="CN735" s="4" t="str">
        <v>RDB-M1</v>
      </c>
      <c r="CO735" s="4" t="str">
        <v>RDB-M1</v>
      </c>
      <c r="CP735" s="4" t="str">
        <v>RDB-M1</v>
      </c>
      <c r="CQ735" s="4" t="str">
        <v>RDB-M1</v>
      </c>
      <c r="CR735" s="4" t="str">
        <v>RDB-M1</v>
      </c>
      <c r="CS735" s="4" t="str">
        <v>RDB-M1</v>
      </c>
      <c r="CT735" s="4" t="str">
        <v>RDB-M1</v>
      </c>
      <c r="CU735" s="4" t="str">
        <v>RDB-M1</v>
      </c>
      <c r="CV735" s="4" t="str">
        <v>RDB-M1</v>
      </c>
      <c r="CW735" s="4" t="str">
        <v>RDB-M1</v>
      </c>
      <c r="CX735" s="4" t="str">
        <v>RDB-M1</v>
      </c>
      <c r="CY735" s="4" t="str">
        <v>RDB-M1</v>
      </c>
      <c r="CZ735" s="4" t="str">
        <v>RDB-M1</v>
      </c>
      <c r="DA735" s="4" t="str">
        <v>RDB-M1</v>
      </c>
    </row>
    <row r="736" spans="1:105" x14ac:dyDescent="0.35">
      <c r="A736" s="4" t="s">
        <v>1829</v>
      </c>
      <c r="B736" s="4" t="s">
        <v>1828</v>
      </c>
      <c r="C736" s="4" t="s">
        <v>3248</v>
      </c>
      <c r="AS736" s="4" t="str">
        <v>Red dane</v>
      </c>
      <c r="AT736" s="4" t="str">
        <v>Red dane</v>
      </c>
      <c r="AU736" s="4" t="str">
        <v>Red dane</v>
      </c>
      <c r="AV736" s="4" t="str">
        <v>Red dane</v>
      </c>
      <c r="AW736" s="4" t="str">
        <v>Red dane</v>
      </c>
      <c r="AX736" s="4" t="str">
        <v>Red dane</v>
      </c>
      <c r="AY736" s="4" t="str">
        <v>Red dane</v>
      </c>
      <c r="AZ736" s="4" t="str">
        <v>Red dane</v>
      </c>
      <c r="BA736" s="4" t="str">
        <v>Red dane</v>
      </c>
      <c r="BB736" s="4" t="str">
        <v>Red dane</v>
      </c>
      <c r="BC736" s="4" t="str">
        <v>Red dane</v>
      </c>
      <c r="BD736" s="4" t="str">
        <v>Red dane</v>
      </c>
      <c r="BE736" s="4" t="str">
        <v>Red dane</v>
      </c>
      <c r="BF736" s="4" t="str">
        <v>Red dane</v>
      </c>
      <c r="BG736" s="4" t="str">
        <v>Red dane</v>
      </c>
      <c r="BH736" s="4" t="str">
        <v>Red dane</v>
      </c>
      <c r="BI736" s="4" t="str">
        <v>Red dane</v>
      </c>
      <c r="BJ736" s="4" t="str">
        <v>Red dane</v>
      </c>
      <c r="BK736" s="4" t="str">
        <v>Red dane</v>
      </c>
      <c r="BL736" s="4" t="str">
        <v>Red dane</v>
      </c>
      <c r="BM736" s="4" t="str">
        <v>Red dane</v>
      </c>
      <c r="BN736" s="4" t="str">
        <v>Red dane</v>
      </c>
      <c r="BO736" s="4" t="str">
        <v>Red dane</v>
      </c>
      <c r="BP736" s="4" t="str">
        <v>Red dane</v>
      </c>
      <c r="BQ736" s="4" t="str">
        <v>Red dane</v>
      </c>
      <c r="BR736" s="4" t="str">
        <v>Red dane</v>
      </c>
      <c r="BS736" s="4" t="str">
        <v>Red dane</v>
      </c>
      <c r="BT736" s="4" t="str">
        <v>Red dane</v>
      </c>
      <c r="BU736" s="4" t="str">
        <v>Red dane</v>
      </c>
      <c r="BV736" s="4" t="str">
        <v>Red dane</v>
      </c>
      <c r="BX736" s="4" t="str">
        <v>Red creole</v>
      </c>
      <c r="BY736" s="4" t="str">
        <v>Red creole</v>
      </c>
      <c r="BZ736" s="4" t="str">
        <v>Red creole</v>
      </c>
      <c r="CA736" s="4" t="str">
        <v>Red creole</v>
      </c>
      <c r="CB736" s="4" t="str">
        <v>Red creole</v>
      </c>
      <c r="CC736" s="4" t="str">
        <v>Red creole</v>
      </c>
      <c r="CD736" s="4" t="str">
        <v>Red creole</v>
      </c>
      <c r="CE736" s="4" t="str">
        <v>Red creole</v>
      </c>
      <c r="CF736" s="4" t="str">
        <v>Red creole</v>
      </c>
      <c r="CG736" s="4" t="str">
        <v>Red creole</v>
      </c>
      <c r="CH736" s="4" t="str">
        <v>Red creole</v>
      </c>
      <c r="CI736" s="4" t="str">
        <v>Red creole</v>
      </c>
      <c r="CJ736" s="4" t="str">
        <v>Red creole</v>
      </c>
      <c r="CK736" s="4" t="str">
        <v>Red creole</v>
      </c>
      <c r="CL736" s="4" t="str">
        <v>Red creole</v>
      </c>
      <c r="CM736" s="4" t="str">
        <v>Red creole</v>
      </c>
      <c r="CN736" s="4" t="str">
        <v>Red creole</v>
      </c>
      <c r="CO736" s="4" t="str">
        <v>Red creole</v>
      </c>
      <c r="CP736" s="4" t="str">
        <v>Red creole</v>
      </c>
      <c r="CQ736" s="4" t="str">
        <v>Red creole</v>
      </c>
      <c r="CR736" s="4" t="str">
        <v>Red creole</v>
      </c>
      <c r="CS736" s="4" t="str">
        <v>Red creole</v>
      </c>
      <c r="CT736" s="4" t="str">
        <v>Red creole</v>
      </c>
      <c r="CU736" s="4" t="str">
        <v>Red creole</v>
      </c>
      <c r="CV736" s="4" t="str">
        <v>Red creole</v>
      </c>
      <c r="CW736" s="4" t="str">
        <v>Red creole</v>
      </c>
      <c r="CX736" s="4" t="str">
        <v>Red creole</v>
      </c>
      <c r="CY736" s="4" t="str">
        <v>Red creole</v>
      </c>
      <c r="CZ736" s="4" t="str">
        <v>Red creole</v>
      </c>
      <c r="DA736" s="4" t="str">
        <v>Red creole</v>
      </c>
    </row>
    <row r="737" spans="1:105" x14ac:dyDescent="0.35">
      <c r="A737" s="4" t="s">
        <v>1829</v>
      </c>
      <c r="B737" s="4" t="s">
        <v>1828</v>
      </c>
      <c r="C737" s="4" t="s">
        <v>3249</v>
      </c>
      <c r="AS737" s="4" t="str">
        <v>Red maasai</v>
      </c>
      <c r="AT737" s="4" t="str">
        <v>Red maasai</v>
      </c>
      <c r="AU737" s="4" t="str">
        <v>Red maasai</v>
      </c>
      <c r="AV737" s="4" t="str">
        <v>Red maasai</v>
      </c>
      <c r="AW737" s="4" t="str">
        <v>Red maasai</v>
      </c>
      <c r="AX737" s="4" t="str">
        <v>Red maasai</v>
      </c>
      <c r="AY737" s="4" t="str">
        <v>Red maasai</v>
      </c>
      <c r="AZ737" s="4" t="str">
        <v>Red maasai</v>
      </c>
      <c r="BA737" s="4" t="str">
        <v>Red maasai</v>
      </c>
      <c r="BB737" s="4" t="str">
        <v>Red maasai</v>
      </c>
      <c r="BC737" s="4" t="str">
        <v>Red maasai</v>
      </c>
      <c r="BD737" s="4" t="str">
        <v>Red maasai</v>
      </c>
      <c r="BE737" s="4" t="str">
        <v>Red maasai</v>
      </c>
      <c r="BF737" s="4" t="str">
        <v>Red maasai</v>
      </c>
      <c r="BG737" s="4" t="str">
        <v>Red maasai</v>
      </c>
      <c r="BH737" s="4" t="str">
        <v>Red maasai</v>
      </c>
      <c r="BI737" s="4" t="str">
        <v>Red maasai</v>
      </c>
      <c r="BJ737" s="4" t="str">
        <v>Red maasai</v>
      </c>
      <c r="BK737" s="4" t="str">
        <v>Red maasai</v>
      </c>
      <c r="BL737" s="4" t="str">
        <v>Red maasai</v>
      </c>
      <c r="BM737" s="4" t="str">
        <v>Red maasai</v>
      </c>
      <c r="BN737" s="4" t="str">
        <v>Red maasai</v>
      </c>
      <c r="BO737" s="4" t="str">
        <v>Red maasai</v>
      </c>
      <c r="BP737" s="4" t="str">
        <v>Red maasai</v>
      </c>
      <c r="BQ737" s="4" t="str">
        <v>Red maasai</v>
      </c>
      <c r="BR737" s="4" t="str">
        <v>Red maasai</v>
      </c>
      <c r="BS737" s="4" t="str">
        <v>Red maasai</v>
      </c>
      <c r="BT737" s="4" t="str">
        <v>Red maasai</v>
      </c>
      <c r="BU737" s="4" t="str">
        <v>Red maasai</v>
      </c>
      <c r="BV737" s="4" t="str">
        <v>Red maasai</v>
      </c>
      <c r="BX737" s="4" t="str">
        <v>Red dane</v>
      </c>
      <c r="BY737" s="4" t="str">
        <v>Red dane</v>
      </c>
      <c r="BZ737" s="4" t="str">
        <v>Red dane</v>
      </c>
      <c r="CA737" s="4" t="str">
        <v>Red dane</v>
      </c>
      <c r="CB737" s="4" t="str">
        <v>Red dane</v>
      </c>
      <c r="CC737" s="4" t="str">
        <v>Red dane</v>
      </c>
      <c r="CD737" s="4" t="str">
        <v>Red dane</v>
      </c>
      <c r="CE737" s="4" t="str">
        <v>Red dane</v>
      </c>
      <c r="CF737" s="4" t="str">
        <v>Red dane</v>
      </c>
      <c r="CG737" s="4" t="str">
        <v>Red dane</v>
      </c>
      <c r="CH737" s="4" t="str">
        <v>Red dane</v>
      </c>
      <c r="CI737" s="4" t="str">
        <v>Red dane</v>
      </c>
      <c r="CJ737" s="4" t="str">
        <v>Red dane</v>
      </c>
      <c r="CK737" s="4" t="str">
        <v>Red dane</v>
      </c>
      <c r="CL737" s="4" t="str">
        <v>Red dane</v>
      </c>
      <c r="CM737" s="4" t="str">
        <v>Red dane</v>
      </c>
      <c r="CN737" s="4" t="str">
        <v>Red dane</v>
      </c>
      <c r="CO737" s="4" t="str">
        <v>Red dane</v>
      </c>
      <c r="CP737" s="4" t="str">
        <v>Red dane</v>
      </c>
      <c r="CQ737" s="4" t="str">
        <v>Red dane</v>
      </c>
      <c r="CR737" s="4" t="str">
        <v>Red dane</v>
      </c>
      <c r="CS737" s="4" t="str">
        <v>Red dane</v>
      </c>
      <c r="CT737" s="4" t="str">
        <v>Red dane</v>
      </c>
      <c r="CU737" s="4" t="str">
        <v>Red dane</v>
      </c>
      <c r="CV737" s="4" t="str">
        <v>Red dane</v>
      </c>
      <c r="CW737" s="4" t="str">
        <v>Red dane</v>
      </c>
      <c r="CX737" s="4" t="str">
        <v>Red dane</v>
      </c>
      <c r="CY737" s="4" t="str">
        <v>Red dane</v>
      </c>
      <c r="CZ737" s="4" t="str">
        <v>Red dane</v>
      </c>
      <c r="DA737" s="4" t="str">
        <v>Red dane</v>
      </c>
    </row>
    <row r="738" spans="1:105" x14ac:dyDescent="0.35">
      <c r="A738" s="4" t="s">
        <v>1829</v>
      </c>
      <c r="B738" s="4" t="s">
        <v>1828</v>
      </c>
      <c r="C738" s="4" t="s">
        <v>3250</v>
      </c>
      <c r="AS738" s="4" t="str">
        <v>Red sokoto</v>
      </c>
      <c r="AT738" s="4" t="str">
        <v>Red sokoto</v>
      </c>
      <c r="AU738" s="4" t="str">
        <v>Red sokoto</v>
      </c>
      <c r="AV738" s="4" t="str">
        <v>Red sokoto</v>
      </c>
      <c r="AW738" s="4" t="str">
        <v>Red sokoto</v>
      </c>
      <c r="AX738" s="4" t="str">
        <v>Red sokoto</v>
      </c>
      <c r="AY738" s="4" t="str">
        <v>Red sokoto</v>
      </c>
      <c r="AZ738" s="4" t="str">
        <v>Red sokoto</v>
      </c>
      <c r="BA738" s="4" t="str">
        <v>Red sokoto</v>
      </c>
      <c r="BB738" s="4" t="str">
        <v>Red sokoto</v>
      </c>
      <c r="BC738" s="4" t="str">
        <v>Red sokoto</v>
      </c>
      <c r="BD738" s="4" t="str">
        <v>Red sokoto</v>
      </c>
      <c r="BE738" s="4" t="str">
        <v>Red sokoto</v>
      </c>
      <c r="BF738" s="4" t="str">
        <v>Red sokoto</v>
      </c>
      <c r="BG738" s="4" t="str">
        <v>Red sokoto</v>
      </c>
      <c r="BH738" s="4" t="str">
        <v>Red sokoto</v>
      </c>
      <c r="BI738" s="4" t="str">
        <v>Red sokoto</v>
      </c>
      <c r="BJ738" s="4" t="str">
        <v>Red sokoto</v>
      </c>
      <c r="BK738" s="4" t="str">
        <v>Red sokoto</v>
      </c>
      <c r="BL738" s="4" t="str">
        <v>Red sokoto</v>
      </c>
      <c r="BM738" s="4" t="str">
        <v>Red sokoto</v>
      </c>
      <c r="BN738" s="4" t="str">
        <v>Red sokoto</v>
      </c>
      <c r="BO738" s="4" t="str">
        <v>Red sokoto</v>
      </c>
      <c r="BP738" s="4" t="str">
        <v>Red sokoto</v>
      </c>
      <c r="BQ738" s="4" t="str">
        <v>Red sokoto</v>
      </c>
      <c r="BR738" s="4" t="str">
        <v>Red sokoto</v>
      </c>
      <c r="BS738" s="4" t="str">
        <v>Red sokoto</v>
      </c>
      <c r="BT738" s="4" t="str">
        <v>Red sokoto</v>
      </c>
      <c r="BU738" s="4" t="str">
        <v>Red sokoto</v>
      </c>
      <c r="BV738" s="4" t="str">
        <v>Red sokoto</v>
      </c>
      <c r="BX738" s="4" t="str">
        <v>Red maasai</v>
      </c>
      <c r="BY738" s="4" t="str">
        <v>Red maasai</v>
      </c>
      <c r="BZ738" s="4" t="str">
        <v>Red maasai</v>
      </c>
      <c r="CA738" s="4" t="str">
        <v>Red maasai</v>
      </c>
      <c r="CB738" s="4" t="str">
        <v>Red maasai</v>
      </c>
      <c r="CC738" s="4" t="str">
        <v>Red maasai</v>
      </c>
      <c r="CD738" s="4" t="str">
        <v>Red maasai</v>
      </c>
      <c r="CE738" s="4" t="str">
        <v>Red maasai</v>
      </c>
      <c r="CF738" s="4" t="str">
        <v>Red maasai</v>
      </c>
      <c r="CG738" s="4" t="str">
        <v>Red maasai</v>
      </c>
      <c r="CH738" s="4" t="str">
        <v>Red maasai</v>
      </c>
      <c r="CI738" s="4" t="str">
        <v>Red maasai</v>
      </c>
      <c r="CJ738" s="4" t="str">
        <v>Red maasai</v>
      </c>
      <c r="CK738" s="4" t="str">
        <v>Red maasai</v>
      </c>
      <c r="CL738" s="4" t="str">
        <v>Red maasai</v>
      </c>
      <c r="CM738" s="4" t="str">
        <v>Red maasai</v>
      </c>
      <c r="CN738" s="4" t="str">
        <v>Red maasai</v>
      </c>
      <c r="CO738" s="4" t="str">
        <v>Red maasai</v>
      </c>
      <c r="CP738" s="4" t="str">
        <v>Red maasai</v>
      </c>
      <c r="CQ738" s="4" t="str">
        <v>Red maasai</v>
      </c>
      <c r="CR738" s="4" t="str">
        <v>Red maasai</v>
      </c>
      <c r="CS738" s="4" t="str">
        <v>Red maasai</v>
      </c>
      <c r="CT738" s="4" t="str">
        <v>Red maasai</v>
      </c>
      <c r="CU738" s="4" t="str">
        <v>Red maasai</v>
      </c>
      <c r="CV738" s="4" t="str">
        <v>Red maasai</v>
      </c>
      <c r="CW738" s="4" t="str">
        <v>Red maasai</v>
      </c>
      <c r="CX738" s="4" t="str">
        <v>Red maasai</v>
      </c>
      <c r="CY738" s="4" t="str">
        <v>Red maasai</v>
      </c>
      <c r="CZ738" s="4" t="str">
        <v>Red maasai</v>
      </c>
      <c r="DA738" s="4" t="str">
        <v>Red maasai</v>
      </c>
    </row>
    <row r="739" spans="1:105" x14ac:dyDescent="0.35">
      <c r="A739" s="4" t="s">
        <v>1829</v>
      </c>
      <c r="B739" s="4" t="s">
        <v>1828</v>
      </c>
      <c r="C739" s="4" t="s">
        <v>3251</v>
      </c>
      <c r="AS739" s="4" t="str">
        <v>Retained seed</v>
      </c>
      <c r="AT739" s="4" t="str">
        <v>Retained seed</v>
      </c>
      <c r="AU739" s="4" t="str">
        <v>Retained seed</v>
      </c>
      <c r="AV739" s="4" t="str">
        <v>Retained seed</v>
      </c>
      <c r="AW739" s="4" t="str">
        <v>Retained seed</v>
      </c>
      <c r="AX739" s="4" t="str">
        <v>Retained seed</v>
      </c>
      <c r="AY739" s="4" t="str">
        <v>Retained seed</v>
      </c>
      <c r="AZ739" s="4" t="str">
        <v>Retained seed</v>
      </c>
      <c r="BA739" s="4" t="str">
        <v>Retained seed</v>
      </c>
      <c r="BB739" s="4" t="str">
        <v>Retained seed</v>
      </c>
      <c r="BC739" s="4" t="str">
        <v>Retained seed</v>
      </c>
      <c r="BD739" s="4" t="str">
        <v>Retained seed</v>
      </c>
      <c r="BE739" s="4" t="str">
        <v>Retained seed</v>
      </c>
      <c r="BF739" s="4" t="str">
        <v>Retained seed</v>
      </c>
      <c r="BG739" s="4" t="str">
        <v>Retained seed</v>
      </c>
      <c r="BH739" s="4" t="str">
        <v>Retained seed</v>
      </c>
      <c r="BI739" s="4" t="str">
        <v>Retained seed</v>
      </c>
      <c r="BJ739" s="4" t="str">
        <v>Retained seed</v>
      </c>
      <c r="BK739" s="4" t="str">
        <v>Retained seed</v>
      </c>
      <c r="BL739" s="4" t="str">
        <v>Retained seed</v>
      </c>
      <c r="BM739" s="4" t="str">
        <v>Retained seed</v>
      </c>
      <c r="BN739" s="4" t="str">
        <v>Retained seed</v>
      </c>
      <c r="BO739" s="4" t="str">
        <v>Retained seed</v>
      </c>
      <c r="BP739" s="4" t="str">
        <v>Retained seed</v>
      </c>
      <c r="BQ739" s="4" t="str">
        <v>Retained seed</v>
      </c>
      <c r="BR739" s="4" t="str">
        <v>Retained seed</v>
      </c>
      <c r="BS739" s="4" t="str">
        <v>Retained seed</v>
      </c>
      <c r="BT739" s="4" t="str">
        <v>Retained seed</v>
      </c>
      <c r="BU739" s="4" t="str">
        <v>Retained seed</v>
      </c>
      <c r="BV739" s="4" t="str">
        <v>Retained seed</v>
      </c>
      <c r="BX739" s="4" t="str">
        <v>Red sokoto</v>
      </c>
      <c r="BY739" s="4" t="str">
        <v>Red sokoto</v>
      </c>
      <c r="BZ739" s="4" t="str">
        <v>Red sokoto</v>
      </c>
      <c r="CA739" s="4" t="str">
        <v>Red sokoto</v>
      </c>
      <c r="CB739" s="4" t="str">
        <v>Red sokoto</v>
      </c>
      <c r="CC739" s="4" t="str">
        <v>Red sokoto</v>
      </c>
      <c r="CD739" s="4" t="str">
        <v>Red sokoto</v>
      </c>
      <c r="CE739" s="4" t="str">
        <v>Red sokoto</v>
      </c>
      <c r="CF739" s="4" t="str">
        <v>Red sokoto</v>
      </c>
      <c r="CG739" s="4" t="str">
        <v>Red sokoto</v>
      </c>
      <c r="CH739" s="4" t="str">
        <v>Red sokoto</v>
      </c>
      <c r="CI739" s="4" t="str">
        <v>Red sokoto</v>
      </c>
      <c r="CJ739" s="4" t="str">
        <v>Red sokoto</v>
      </c>
      <c r="CK739" s="4" t="str">
        <v>Red sokoto</v>
      </c>
      <c r="CL739" s="4" t="str">
        <v>Red sokoto</v>
      </c>
      <c r="CM739" s="4" t="str">
        <v>Red sokoto</v>
      </c>
      <c r="CN739" s="4" t="str">
        <v>Red sokoto</v>
      </c>
      <c r="CO739" s="4" t="str">
        <v>Red sokoto</v>
      </c>
      <c r="CP739" s="4" t="str">
        <v>Red sokoto</v>
      </c>
      <c r="CQ739" s="4" t="str">
        <v>Red sokoto</v>
      </c>
      <c r="CR739" s="4" t="str">
        <v>Red sokoto</v>
      </c>
      <c r="CS739" s="4" t="str">
        <v>Red sokoto</v>
      </c>
      <c r="CT739" s="4" t="str">
        <v>Red sokoto</v>
      </c>
      <c r="CU739" s="4" t="str">
        <v>Red sokoto</v>
      </c>
      <c r="CV739" s="4" t="str">
        <v>Red sokoto</v>
      </c>
      <c r="CW739" s="4" t="str">
        <v>Red sokoto</v>
      </c>
      <c r="CX739" s="4" t="str">
        <v>Red sokoto</v>
      </c>
      <c r="CY739" s="4" t="str">
        <v>Red sokoto</v>
      </c>
      <c r="CZ739" s="4" t="str">
        <v>Red sokoto</v>
      </c>
      <c r="DA739" s="4" t="str">
        <v>Red sokoto</v>
      </c>
    </row>
    <row r="740" spans="1:105" x14ac:dyDescent="0.35">
      <c r="A740" s="4" t="s">
        <v>1829</v>
      </c>
      <c r="B740" s="4" t="s">
        <v>1828</v>
      </c>
      <c r="C740" s="4" t="s">
        <v>3252</v>
      </c>
      <c r="AS740" s="4" t="str">
        <v>Rex</v>
      </c>
      <c r="AT740" s="4" t="str">
        <v>Rex</v>
      </c>
      <c r="AU740" s="4" t="str">
        <v>Rex</v>
      </c>
      <c r="AV740" s="4" t="str">
        <v>Rex</v>
      </c>
      <c r="AW740" s="4" t="str">
        <v>Rex</v>
      </c>
      <c r="AX740" s="4" t="str">
        <v>Rex</v>
      </c>
      <c r="AY740" s="4" t="str">
        <v>Rex</v>
      </c>
      <c r="AZ740" s="4" t="str">
        <v>Rex</v>
      </c>
      <c r="BA740" s="4" t="str">
        <v>Rex</v>
      </c>
      <c r="BB740" s="4" t="str">
        <v>Rex</v>
      </c>
      <c r="BC740" s="4" t="str">
        <v>Rex</v>
      </c>
      <c r="BD740" s="4" t="str">
        <v>Rex</v>
      </c>
      <c r="BE740" s="4" t="str">
        <v>Rex</v>
      </c>
      <c r="BF740" s="4" t="str">
        <v>Rex</v>
      </c>
      <c r="BG740" s="4" t="str">
        <v>Rex</v>
      </c>
      <c r="BH740" s="4" t="str">
        <v>Rex</v>
      </c>
      <c r="BI740" s="4" t="str">
        <v>Rex</v>
      </c>
      <c r="BJ740" s="4" t="str">
        <v>Rex</v>
      </c>
      <c r="BK740" s="4" t="str">
        <v>Rex</v>
      </c>
      <c r="BL740" s="4" t="str">
        <v>Rex</v>
      </c>
      <c r="BM740" s="4" t="str">
        <v>Rex</v>
      </c>
      <c r="BN740" s="4" t="str">
        <v>Rex</v>
      </c>
      <c r="BO740" s="4" t="str">
        <v>Rex</v>
      </c>
      <c r="BP740" s="4" t="str">
        <v>Rex</v>
      </c>
      <c r="BQ740" s="4" t="str">
        <v>Rex</v>
      </c>
      <c r="BR740" s="4" t="str">
        <v>Rex</v>
      </c>
      <c r="BS740" s="4" t="str">
        <v>Rex</v>
      </c>
      <c r="BT740" s="4" t="str">
        <v>Rex</v>
      </c>
      <c r="BU740" s="4" t="str">
        <v>Rex</v>
      </c>
      <c r="BV740" s="4" t="str">
        <v>Rex</v>
      </c>
      <c r="BX740" s="4" t="str">
        <v>Retained seed</v>
      </c>
      <c r="BY740" s="4" t="str">
        <v>Retained seed</v>
      </c>
      <c r="BZ740" s="4" t="str">
        <v>Retained seed</v>
      </c>
      <c r="CA740" s="4" t="str">
        <v>Retained seed</v>
      </c>
      <c r="CB740" s="4" t="str">
        <v>Retained seed</v>
      </c>
      <c r="CC740" s="4" t="str">
        <v>Retained seed</v>
      </c>
      <c r="CD740" s="4" t="str">
        <v>Retained seed</v>
      </c>
      <c r="CE740" s="4" t="str">
        <v>Retained seed</v>
      </c>
      <c r="CF740" s="4" t="str">
        <v>Retained seed</v>
      </c>
      <c r="CG740" s="4" t="str">
        <v>Retained seed</v>
      </c>
      <c r="CH740" s="4" t="str">
        <v>Retained seed</v>
      </c>
      <c r="CI740" s="4" t="str">
        <v>Retained seed</v>
      </c>
      <c r="CJ740" s="4" t="str">
        <v>Retained seed</v>
      </c>
      <c r="CK740" s="4" t="str">
        <v>Retained seed</v>
      </c>
      <c r="CL740" s="4" t="str">
        <v>Retained seed</v>
      </c>
      <c r="CM740" s="4" t="str">
        <v>Retained seed</v>
      </c>
      <c r="CN740" s="4" t="str">
        <v>Retained seed</v>
      </c>
      <c r="CO740" s="4" t="str">
        <v>Retained seed</v>
      </c>
      <c r="CP740" s="4" t="str">
        <v>Retained seed</v>
      </c>
      <c r="CQ740" s="4" t="str">
        <v>Retained seed</v>
      </c>
      <c r="CR740" s="4" t="str">
        <v>Retained seed</v>
      </c>
      <c r="CS740" s="4" t="str">
        <v>Retained seed</v>
      </c>
      <c r="CT740" s="4" t="str">
        <v>Retained seed</v>
      </c>
      <c r="CU740" s="4" t="str">
        <v>Retained seed</v>
      </c>
      <c r="CV740" s="4" t="str">
        <v>Retained seed</v>
      </c>
      <c r="CW740" s="4" t="str">
        <v>Retained seed</v>
      </c>
      <c r="CX740" s="4" t="str">
        <v>Retained seed</v>
      </c>
      <c r="CY740" s="4" t="str">
        <v>Retained seed</v>
      </c>
      <c r="CZ740" s="4" t="str">
        <v>Retained seed</v>
      </c>
      <c r="DA740" s="4" t="str">
        <v>Retained seed</v>
      </c>
    </row>
    <row r="741" spans="1:105" x14ac:dyDescent="0.35">
      <c r="A741" s="4" t="s">
        <v>1829</v>
      </c>
      <c r="B741" s="4" t="s">
        <v>1828</v>
      </c>
      <c r="C741" s="4" t="s">
        <v>3253</v>
      </c>
      <c r="AS741" s="4" t="str">
        <v>RH-240</v>
      </c>
      <c r="AT741" s="4" t="str">
        <v>RH-240</v>
      </c>
      <c r="AU741" s="4" t="str">
        <v>RH-240</v>
      </c>
      <c r="AV741" s="4" t="str">
        <v>RH-240</v>
      </c>
      <c r="AW741" s="4" t="str">
        <v>RH-240</v>
      </c>
      <c r="AX741" s="4" t="str">
        <v>RH-240</v>
      </c>
      <c r="AY741" s="4" t="str">
        <v>RH-240</v>
      </c>
      <c r="AZ741" s="4" t="str">
        <v>RH-240</v>
      </c>
      <c r="BA741" s="4" t="str">
        <v>RH-240</v>
      </c>
      <c r="BB741" s="4" t="str">
        <v>RH-240</v>
      </c>
      <c r="BC741" s="4" t="str">
        <v>RH-240</v>
      </c>
      <c r="BD741" s="4" t="str">
        <v>RH-240</v>
      </c>
      <c r="BE741" s="4" t="str">
        <v>RH-240</v>
      </c>
      <c r="BF741" s="4" t="str">
        <v>RH-240</v>
      </c>
      <c r="BG741" s="4" t="str">
        <v>RH-240</v>
      </c>
      <c r="BH741" s="4" t="str">
        <v>RH-240</v>
      </c>
      <c r="BI741" s="4" t="str">
        <v>RH-240</v>
      </c>
      <c r="BJ741" s="4" t="str">
        <v>RH-240</v>
      </c>
      <c r="BK741" s="4" t="str">
        <v>RH-240</v>
      </c>
      <c r="BL741" s="4" t="str">
        <v>RH-240</v>
      </c>
      <c r="BM741" s="4" t="str">
        <v>RH-240</v>
      </c>
      <c r="BN741" s="4" t="str">
        <v>RH-240</v>
      </c>
      <c r="BO741" s="4" t="str">
        <v>RH-240</v>
      </c>
      <c r="BP741" s="4" t="str">
        <v>RH-240</v>
      </c>
      <c r="BQ741" s="4" t="str">
        <v>RH-240</v>
      </c>
      <c r="BR741" s="4" t="str">
        <v>RH-240</v>
      </c>
      <c r="BS741" s="4" t="str">
        <v>RH-240</v>
      </c>
      <c r="BT741" s="4" t="str">
        <v>RH-240</v>
      </c>
      <c r="BU741" s="4" t="str">
        <v>RH-240</v>
      </c>
      <c r="BV741" s="4" t="str">
        <v>RH-240</v>
      </c>
      <c r="BX741" s="4" t="str">
        <v>Rex</v>
      </c>
      <c r="BY741" s="4" t="str">
        <v>Rex</v>
      </c>
      <c r="BZ741" s="4" t="str">
        <v>Rex</v>
      </c>
      <c r="CA741" s="4" t="str">
        <v>Rex</v>
      </c>
      <c r="CB741" s="4" t="str">
        <v>Rex</v>
      </c>
      <c r="CC741" s="4" t="str">
        <v>Rex</v>
      </c>
      <c r="CD741" s="4" t="str">
        <v>Rex</v>
      </c>
      <c r="CE741" s="4" t="str">
        <v>Rex</v>
      </c>
      <c r="CF741" s="4" t="str">
        <v>Rex</v>
      </c>
      <c r="CG741" s="4" t="str">
        <v>Rex</v>
      </c>
      <c r="CH741" s="4" t="str">
        <v>Rex</v>
      </c>
      <c r="CI741" s="4" t="str">
        <v>Rex</v>
      </c>
      <c r="CJ741" s="4" t="str">
        <v>Rex</v>
      </c>
      <c r="CK741" s="4" t="str">
        <v>Rex</v>
      </c>
      <c r="CL741" s="4" t="str">
        <v>Rex</v>
      </c>
      <c r="CM741" s="4" t="str">
        <v>Rex</v>
      </c>
      <c r="CN741" s="4" t="str">
        <v>Rex</v>
      </c>
      <c r="CO741" s="4" t="str">
        <v>Rex</v>
      </c>
      <c r="CP741" s="4" t="str">
        <v>Rex</v>
      </c>
      <c r="CQ741" s="4" t="str">
        <v>Rex</v>
      </c>
      <c r="CR741" s="4" t="str">
        <v>Rex</v>
      </c>
      <c r="CS741" s="4" t="str">
        <v>Rex</v>
      </c>
      <c r="CT741" s="4" t="str">
        <v>Rex</v>
      </c>
      <c r="CU741" s="4" t="str">
        <v>Rex</v>
      </c>
      <c r="CV741" s="4" t="str">
        <v>Rex</v>
      </c>
      <c r="CW741" s="4" t="str">
        <v>Rex</v>
      </c>
      <c r="CX741" s="4" t="str">
        <v>Rex</v>
      </c>
      <c r="CY741" s="4" t="str">
        <v>Rex</v>
      </c>
      <c r="CZ741" s="4" t="str">
        <v>Rex</v>
      </c>
      <c r="DA741" s="4" t="str">
        <v>Rex</v>
      </c>
    </row>
    <row r="742" spans="1:105" x14ac:dyDescent="0.35">
      <c r="A742" s="4" t="s">
        <v>1829</v>
      </c>
      <c r="B742" s="4" t="s">
        <v>1828</v>
      </c>
      <c r="C742" s="4" t="s">
        <v>3254</v>
      </c>
      <c r="AS742" s="4" t="str">
        <v>Rhode Island red</v>
      </c>
      <c r="AT742" s="4" t="str">
        <v>Rhode Island red</v>
      </c>
      <c r="AU742" s="4" t="str">
        <v>Rhode Island red</v>
      </c>
      <c r="AV742" s="4" t="str">
        <v>Rhode Island red</v>
      </c>
      <c r="AW742" s="4" t="str">
        <v>Rhode Island red</v>
      </c>
      <c r="AX742" s="4" t="str">
        <v>Rhode Island red</v>
      </c>
      <c r="AY742" s="4" t="str">
        <v>Rhode Island red</v>
      </c>
      <c r="AZ742" s="4" t="str">
        <v>Rhode Island red</v>
      </c>
      <c r="BA742" s="4" t="str">
        <v>Rhode Island red</v>
      </c>
      <c r="BB742" s="4" t="str">
        <v>Rhode Island red</v>
      </c>
      <c r="BC742" s="4" t="str">
        <v>Rhode Island red</v>
      </c>
      <c r="BD742" s="4" t="str">
        <v>Rhode Island red</v>
      </c>
      <c r="BE742" s="4" t="str">
        <v>Rhode Island red</v>
      </c>
      <c r="BF742" s="4" t="str">
        <v>Rhode Island red</v>
      </c>
      <c r="BG742" s="4" t="str">
        <v>Rhode Island red</v>
      </c>
      <c r="BH742" s="4" t="str">
        <v>Rhode Island red</v>
      </c>
      <c r="BI742" s="4" t="str">
        <v>Rhode Island red</v>
      </c>
      <c r="BJ742" s="4" t="str">
        <v>Rhode Island red</v>
      </c>
      <c r="BK742" s="4" t="str">
        <v>Rhode Island red</v>
      </c>
      <c r="BL742" s="4" t="str">
        <v>Rhode Island red</v>
      </c>
      <c r="BM742" s="4" t="str">
        <v>Rhode Island red</v>
      </c>
      <c r="BN742" s="4" t="str">
        <v>Rhode Island red</v>
      </c>
      <c r="BO742" s="4" t="str">
        <v>Rhode Island red</v>
      </c>
      <c r="BP742" s="4" t="str">
        <v>Rhode Island red</v>
      </c>
      <c r="BQ742" s="4" t="str">
        <v>Rhode Island red</v>
      </c>
      <c r="BR742" s="4" t="str">
        <v>Rhode Island red</v>
      </c>
      <c r="BS742" s="4" t="str">
        <v>Rhode Island red</v>
      </c>
      <c r="BT742" s="4" t="str">
        <v>Rhode Island red</v>
      </c>
      <c r="BU742" s="4" t="str">
        <v>Rhode Island red</v>
      </c>
      <c r="BV742" s="4" t="str">
        <v>Rhode Island red</v>
      </c>
      <c r="BX742" s="4" t="str">
        <v>RH-240</v>
      </c>
      <c r="BY742" s="4" t="str">
        <v>RH-240</v>
      </c>
      <c r="BZ742" s="4" t="str">
        <v>RH-240</v>
      </c>
      <c r="CA742" s="4" t="str">
        <v>RH-240</v>
      </c>
      <c r="CB742" s="4" t="str">
        <v>RH-240</v>
      </c>
      <c r="CC742" s="4" t="str">
        <v>RH-240</v>
      </c>
      <c r="CD742" s="4" t="str">
        <v>RH-240</v>
      </c>
      <c r="CE742" s="4" t="str">
        <v>RH-240</v>
      </c>
      <c r="CF742" s="4" t="str">
        <v>RH-240</v>
      </c>
      <c r="CG742" s="4" t="str">
        <v>RH-240</v>
      </c>
      <c r="CH742" s="4" t="str">
        <v>RH-240</v>
      </c>
      <c r="CI742" s="4" t="str">
        <v>RH-240</v>
      </c>
      <c r="CJ742" s="4" t="str">
        <v>RH-240</v>
      </c>
      <c r="CK742" s="4" t="str">
        <v>RH-240</v>
      </c>
      <c r="CL742" s="4" t="str">
        <v>RH-240</v>
      </c>
      <c r="CM742" s="4" t="str">
        <v>RH-240</v>
      </c>
      <c r="CN742" s="4" t="str">
        <v>RH-240</v>
      </c>
      <c r="CO742" s="4" t="str">
        <v>RH-240</v>
      </c>
      <c r="CP742" s="4" t="str">
        <v>RH-240</v>
      </c>
      <c r="CQ742" s="4" t="str">
        <v>RH-240</v>
      </c>
      <c r="CR742" s="4" t="str">
        <v>RH-240</v>
      </c>
      <c r="CS742" s="4" t="str">
        <v>RH-240</v>
      </c>
      <c r="CT742" s="4" t="str">
        <v>RH-240</v>
      </c>
      <c r="CU742" s="4" t="str">
        <v>RH-240</v>
      </c>
      <c r="CV742" s="4" t="str">
        <v>RH-240</v>
      </c>
      <c r="CW742" s="4" t="str">
        <v>RH-240</v>
      </c>
      <c r="CX742" s="4" t="str">
        <v>RH-240</v>
      </c>
      <c r="CY742" s="4" t="str">
        <v>RH-240</v>
      </c>
      <c r="CZ742" s="4" t="str">
        <v>RH-240</v>
      </c>
      <c r="DA742" s="4" t="str">
        <v>RH-240</v>
      </c>
    </row>
    <row r="743" spans="1:105" x14ac:dyDescent="0.35">
      <c r="A743" s="4" t="s">
        <v>1829</v>
      </c>
      <c r="B743" s="4" t="s">
        <v>1828</v>
      </c>
      <c r="C743" s="4" t="s">
        <v>3255</v>
      </c>
      <c r="AS743" s="4" t="str">
        <v>Rich2</v>
      </c>
      <c r="AT743" s="4" t="str">
        <v>Rich2</v>
      </c>
      <c r="AU743" s="4" t="str">
        <v>Rich2</v>
      </c>
      <c r="AV743" s="4" t="str">
        <v>Rich2</v>
      </c>
      <c r="AW743" s="4" t="str">
        <v>Rich2</v>
      </c>
      <c r="AX743" s="4" t="str">
        <v>Rich2</v>
      </c>
      <c r="AY743" s="4" t="str">
        <v>Rich2</v>
      </c>
      <c r="AZ743" s="4" t="str">
        <v>Rich2</v>
      </c>
      <c r="BA743" s="4" t="str">
        <v>Rich2</v>
      </c>
      <c r="BB743" s="4" t="str">
        <v>Rich2</v>
      </c>
      <c r="BC743" s="4" t="str">
        <v>Rich2</v>
      </c>
      <c r="BD743" s="4" t="str">
        <v>Rich2</v>
      </c>
      <c r="BE743" s="4" t="str">
        <v>Rich2</v>
      </c>
      <c r="BF743" s="4" t="str">
        <v>Rich2</v>
      </c>
      <c r="BG743" s="4" t="str">
        <v>Rich2</v>
      </c>
      <c r="BH743" s="4" t="str">
        <v>Rich2</v>
      </c>
      <c r="BI743" s="4" t="str">
        <v>Rich2</v>
      </c>
      <c r="BJ743" s="4" t="str">
        <v>Rich2</v>
      </c>
      <c r="BK743" s="4" t="str">
        <v>Rich2</v>
      </c>
      <c r="BL743" s="4" t="str">
        <v>Rich2</v>
      </c>
      <c r="BM743" s="4" t="str">
        <v>Rich2</v>
      </c>
      <c r="BN743" s="4" t="str">
        <v>Rich2</v>
      </c>
      <c r="BO743" s="4" t="str">
        <v>Rich2</v>
      </c>
      <c r="BP743" s="4" t="str">
        <v>Rich2</v>
      </c>
      <c r="BQ743" s="4" t="str">
        <v>Rich2</v>
      </c>
      <c r="BR743" s="4" t="str">
        <v>Rich2</v>
      </c>
      <c r="BS743" s="4" t="str">
        <v>Rich2</v>
      </c>
      <c r="BT743" s="4" t="str">
        <v>Rich2</v>
      </c>
      <c r="BU743" s="4" t="str">
        <v>Rich2</v>
      </c>
      <c r="BV743" s="4" t="str">
        <v>Rich2</v>
      </c>
      <c r="BX743" s="4" t="str">
        <v>Rhode Island red</v>
      </c>
      <c r="BY743" s="4" t="str">
        <v>Rhode Island red</v>
      </c>
      <c r="BZ743" s="4" t="str">
        <v>Rhode Island red</v>
      </c>
      <c r="CA743" s="4" t="str">
        <v>Rhode Island red</v>
      </c>
      <c r="CB743" s="4" t="str">
        <v>Rhode Island red</v>
      </c>
      <c r="CC743" s="4" t="str">
        <v>Rhode Island red</v>
      </c>
      <c r="CD743" s="4" t="str">
        <v>Rhode Island red</v>
      </c>
      <c r="CE743" s="4" t="str">
        <v>Rhode Island red</v>
      </c>
      <c r="CF743" s="4" t="str">
        <v>Rhode Island red</v>
      </c>
      <c r="CG743" s="4" t="str">
        <v>Rhode Island red</v>
      </c>
      <c r="CH743" s="4" t="str">
        <v>Rhode Island red</v>
      </c>
      <c r="CI743" s="4" t="str">
        <v>Rhode Island red</v>
      </c>
      <c r="CJ743" s="4" t="str">
        <v>Rhode Island red</v>
      </c>
      <c r="CK743" s="4" t="str">
        <v>Rhode Island red</v>
      </c>
      <c r="CL743" s="4" t="str">
        <v>Rhode Island red</v>
      </c>
      <c r="CM743" s="4" t="str">
        <v>Rhode Island red</v>
      </c>
      <c r="CN743" s="4" t="str">
        <v>Rhode Island red</v>
      </c>
      <c r="CO743" s="4" t="str">
        <v>Rhode Island red</v>
      </c>
      <c r="CP743" s="4" t="str">
        <v>Rhode Island red</v>
      </c>
      <c r="CQ743" s="4" t="str">
        <v>Rhode Island red</v>
      </c>
      <c r="CR743" s="4" t="str">
        <v>Rhode Island red</v>
      </c>
      <c r="CS743" s="4" t="str">
        <v>Rhode Island red</v>
      </c>
      <c r="CT743" s="4" t="str">
        <v>Rhode Island red</v>
      </c>
      <c r="CU743" s="4" t="str">
        <v>Rhode Island red</v>
      </c>
      <c r="CV743" s="4" t="str">
        <v>Rhode Island red</v>
      </c>
      <c r="CW743" s="4" t="str">
        <v>Rhode Island red</v>
      </c>
      <c r="CX743" s="4" t="str">
        <v>Rhode Island red</v>
      </c>
      <c r="CY743" s="4" t="str">
        <v>Rhode Island red</v>
      </c>
      <c r="CZ743" s="4" t="str">
        <v>Rhode Island red</v>
      </c>
      <c r="DA743" s="4" t="str">
        <v>Rhode Island red</v>
      </c>
    </row>
    <row r="744" spans="1:105" x14ac:dyDescent="0.35">
      <c r="A744" s="4" t="s">
        <v>1829</v>
      </c>
      <c r="B744" s="4" t="s">
        <v>1828</v>
      </c>
      <c r="C744" s="4" t="s">
        <v>3256</v>
      </c>
      <c r="AS744" s="4" t="str">
        <v>Rio grande</v>
      </c>
      <c r="AT744" s="4" t="str">
        <v>Rio grande</v>
      </c>
      <c r="AU744" s="4" t="str">
        <v>Rio grande</v>
      </c>
      <c r="AV744" s="4" t="str">
        <v>Rio grande</v>
      </c>
      <c r="AW744" s="4" t="str">
        <v>Rio grande</v>
      </c>
      <c r="AX744" s="4" t="str">
        <v>Rio grande</v>
      </c>
      <c r="AY744" s="4" t="str">
        <v>Rio grande</v>
      </c>
      <c r="AZ744" s="4" t="str">
        <v>Rio grande</v>
      </c>
      <c r="BA744" s="4" t="str">
        <v>Rio grande</v>
      </c>
      <c r="BB744" s="4" t="str">
        <v>Rio grande</v>
      </c>
      <c r="BC744" s="4" t="str">
        <v>Rio grande</v>
      </c>
      <c r="BD744" s="4" t="str">
        <v>Rio grande</v>
      </c>
      <c r="BE744" s="4" t="str">
        <v>Rio grande</v>
      </c>
      <c r="BF744" s="4" t="str">
        <v>Rio grande</v>
      </c>
      <c r="BG744" s="4" t="str">
        <v>Rio grande</v>
      </c>
      <c r="BH744" s="4" t="str">
        <v>Rio grande</v>
      </c>
      <c r="BI744" s="4" t="str">
        <v>Rio grande</v>
      </c>
      <c r="BJ744" s="4" t="str">
        <v>Rio grande</v>
      </c>
      <c r="BK744" s="4" t="str">
        <v>Rio grande</v>
      </c>
      <c r="BL744" s="4" t="str">
        <v>Rio grande</v>
      </c>
      <c r="BM744" s="4" t="str">
        <v>Rio grande</v>
      </c>
      <c r="BN744" s="4" t="str">
        <v>Rio grande</v>
      </c>
      <c r="BO744" s="4" t="str">
        <v>Rio grande</v>
      </c>
      <c r="BP744" s="4" t="str">
        <v>Rio grande</v>
      </c>
      <c r="BQ744" s="4" t="str">
        <v>Rio grande</v>
      </c>
      <c r="BR744" s="4" t="str">
        <v>Rio grande</v>
      </c>
      <c r="BS744" s="4" t="str">
        <v>Rio grande</v>
      </c>
      <c r="BT744" s="4" t="str">
        <v>Rio grande</v>
      </c>
      <c r="BU744" s="4" t="str">
        <v>Rio grande</v>
      </c>
      <c r="BV744" s="4" t="str">
        <v>Rio grande</v>
      </c>
      <c r="BX744" s="4" t="str">
        <v>Rich2</v>
      </c>
      <c r="BY744" s="4" t="str">
        <v>Rich2</v>
      </c>
      <c r="BZ744" s="4" t="str">
        <v>Rich2</v>
      </c>
      <c r="CA744" s="4" t="str">
        <v>Rich2</v>
      </c>
      <c r="CB744" s="4" t="str">
        <v>Rich2</v>
      </c>
      <c r="CC744" s="4" t="str">
        <v>Rich2</v>
      </c>
      <c r="CD744" s="4" t="str">
        <v>Rich2</v>
      </c>
      <c r="CE744" s="4" t="str">
        <v>Rich2</v>
      </c>
      <c r="CF744" s="4" t="str">
        <v>Rich2</v>
      </c>
      <c r="CG744" s="4" t="str">
        <v>Rich2</v>
      </c>
      <c r="CH744" s="4" t="str">
        <v>Rich2</v>
      </c>
      <c r="CI744" s="4" t="str">
        <v>Rich2</v>
      </c>
      <c r="CJ744" s="4" t="str">
        <v>Rich2</v>
      </c>
      <c r="CK744" s="4" t="str">
        <v>Rich2</v>
      </c>
      <c r="CL744" s="4" t="str">
        <v>Rich2</v>
      </c>
      <c r="CM744" s="4" t="str">
        <v>Rich2</v>
      </c>
      <c r="CN744" s="4" t="str">
        <v>Rich2</v>
      </c>
      <c r="CO744" s="4" t="str">
        <v>Rich2</v>
      </c>
      <c r="CP744" s="4" t="str">
        <v>Rich2</v>
      </c>
      <c r="CQ744" s="4" t="str">
        <v>Rich2</v>
      </c>
      <c r="CR744" s="4" t="str">
        <v>Rich2</v>
      </c>
      <c r="CS744" s="4" t="str">
        <v>Rich2</v>
      </c>
      <c r="CT744" s="4" t="str">
        <v>Rich2</v>
      </c>
      <c r="CU744" s="4" t="str">
        <v>Rich2</v>
      </c>
      <c r="CV744" s="4" t="str">
        <v>Rich2</v>
      </c>
      <c r="CW744" s="4" t="str">
        <v>Rich2</v>
      </c>
      <c r="CX744" s="4" t="str">
        <v>Rich2</v>
      </c>
      <c r="CY744" s="4" t="str">
        <v>Rich2</v>
      </c>
      <c r="CZ744" s="4" t="str">
        <v>Rich2</v>
      </c>
      <c r="DA744" s="4" t="str">
        <v>Rich2</v>
      </c>
    </row>
    <row r="745" spans="1:105" x14ac:dyDescent="0.35">
      <c r="A745" s="4" t="s">
        <v>1829</v>
      </c>
      <c r="B745" s="4" t="s">
        <v>1828</v>
      </c>
      <c r="C745" s="4" t="s">
        <v>3257</v>
      </c>
      <c r="AS745" s="4" t="str">
        <v>RMP12</v>
      </c>
      <c r="AT745" s="4" t="str">
        <v>RMP12</v>
      </c>
      <c r="AU745" s="4" t="str">
        <v>RMP12</v>
      </c>
      <c r="AV745" s="4" t="str">
        <v>RMP12</v>
      </c>
      <c r="AW745" s="4" t="str">
        <v>RMP12</v>
      </c>
      <c r="AX745" s="4" t="str">
        <v>RMP12</v>
      </c>
      <c r="AY745" s="4" t="str">
        <v>RMP12</v>
      </c>
      <c r="AZ745" s="4" t="str">
        <v>RMP12</v>
      </c>
      <c r="BA745" s="4" t="str">
        <v>RMP12</v>
      </c>
      <c r="BB745" s="4" t="str">
        <v>RMP12</v>
      </c>
      <c r="BC745" s="4" t="str">
        <v>RMP12</v>
      </c>
      <c r="BD745" s="4" t="str">
        <v>RMP12</v>
      </c>
      <c r="BE745" s="4" t="str">
        <v>RMP12</v>
      </c>
      <c r="BF745" s="4" t="str">
        <v>RMP12</v>
      </c>
      <c r="BG745" s="4" t="str">
        <v>RMP12</v>
      </c>
      <c r="BH745" s="4" t="str">
        <v>RMP12</v>
      </c>
      <c r="BI745" s="4" t="str">
        <v>RMP12</v>
      </c>
      <c r="BJ745" s="4" t="str">
        <v>RMP12</v>
      </c>
      <c r="BK745" s="4" t="str">
        <v>RMP12</v>
      </c>
      <c r="BL745" s="4" t="str">
        <v>RMP12</v>
      </c>
      <c r="BM745" s="4" t="str">
        <v>RMP12</v>
      </c>
      <c r="BN745" s="4" t="str">
        <v>RMP12</v>
      </c>
      <c r="BO745" s="4" t="str">
        <v>RMP12</v>
      </c>
      <c r="BP745" s="4" t="str">
        <v>RMP12</v>
      </c>
      <c r="BQ745" s="4" t="str">
        <v>RMP12</v>
      </c>
      <c r="BR745" s="4" t="str">
        <v>RMP12</v>
      </c>
      <c r="BS745" s="4" t="str">
        <v>RMP12</v>
      </c>
      <c r="BT745" s="4" t="str">
        <v>RMP12</v>
      </c>
      <c r="BU745" s="4" t="str">
        <v>RMP12</v>
      </c>
      <c r="BV745" s="4" t="str">
        <v>RMP12</v>
      </c>
      <c r="BX745" s="4" t="str">
        <v>Rio grande</v>
      </c>
      <c r="BY745" s="4" t="str">
        <v>Rio grande</v>
      </c>
      <c r="BZ745" s="4" t="str">
        <v>Rio grande</v>
      </c>
      <c r="CA745" s="4" t="str">
        <v>Rio grande</v>
      </c>
      <c r="CB745" s="4" t="str">
        <v>Rio grande</v>
      </c>
      <c r="CC745" s="4" t="str">
        <v>Rio grande</v>
      </c>
      <c r="CD745" s="4" t="str">
        <v>Rio grande</v>
      </c>
      <c r="CE745" s="4" t="str">
        <v>Rio grande</v>
      </c>
      <c r="CF745" s="4" t="str">
        <v>Rio grande</v>
      </c>
      <c r="CG745" s="4" t="str">
        <v>Rio grande</v>
      </c>
      <c r="CH745" s="4" t="str">
        <v>Rio grande</v>
      </c>
      <c r="CI745" s="4" t="str">
        <v>Rio grande</v>
      </c>
      <c r="CJ745" s="4" t="str">
        <v>Rio grande</v>
      </c>
      <c r="CK745" s="4" t="str">
        <v>Rio grande</v>
      </c>
      <c r="CL745" s="4" t="str">
        <v>Rio grande</v>
      </c>
      <c r="CM745" s="4" t="str">
        <v>Rio grande</v>
      </c>
      <c r="CN745" s="4" t="str">
        <v>Rio grande</v>
      </c>
      <c r="CO745" s="4" t="str">
        <v>Rio grande</v>
      </c>
      <c r="CP745" s="4" t="str">
        <v>Rio grande</v>
      </c>
      <c r="CQ745" s="4" t="str">
        <v>Rio grande</v>
      </c>
      <c r="CR745" s="4" t="str">
        <v>Rio grande</v>
      </c>
      <c r="CS745" s="4" t="str">
        <v>Rio grande</v>
      </c>
      <c r="CT745" s="4" t="str">
        <v>Rio grande</v>
      </c>
      <c r="CU745" s="4" t="str">
        <v>Rio grande</v>
      </c>
      <c r="CV745" s="4" t="str">
        <v>Rio grande</v>
      </c>
      <c r="CW745" s="4" t="str">
        <v>Rio grande</v>
      </c>
      <c r="CX745" s="4" t="str">
        <v>Rio grande</v>
      </c>
      <c r="CY745" s="4" t="str">
        <v>Rio grande</v>
      </c>
      <c r="CZ745" s="4" t="str">
        <v>Rio grande</v>
      </c>
      <c r="DA745" s="4" t="str">
        <v>Rio grande</v>
      </c>
    </row>
    <row r="746" spans="1:105" x14ac:dyDescent="0.35">
      <c r="A746" s="4" t="s">
        <v>1829</v>
      </c>
      <c r="B746" s="4" t="s">
        <v>1828</v>
      </c>
      <c r="C746" s="4" t="s">
        <v>3258</v>
      </c>
      <c r="AS746" s="4" t="str">
        <v>Roba-1</v>
      </c>
      <c r="AT746" s="4" t="str">
        <v>Roba-1</v>
      </c>
      <c r="AU746" s="4" t="str">
        <v>Roba-1</v>
      </c>
      <c r="AV746" s="4" t="str">
        <v>Roba-1</v>
      </c>
      <c r="AW746" s="4" t="str">
        <v>Roba-1</v>
      </c>
      <c r="AX746" s="4" t="str">
        <v>Roba-1</v>
      </c>
      <c r="AY746" s="4" t="str">
        <v>Roba-1</v>
      </c>
      <c r="AZ746" s="4" t="str">
        <v>Roba-1</v>
      </c>
      <c r="BA746" s="4" t="str">
        <v>Roba-1</v>
      </c>
      <c r="BB746" s="4" t="str">
        <v>Roba-1</v>
      </c>
      <c r="BC746" s="4" t="str">
        <v>Roba-1</v>
      </c>
      <c r="BD746" s="4" t="str">
        <v>Roba-1</v>
      </c>
      <c r="BE746" s="4" t="str">
        <v>Roba-1</v>
      </c>
      <c r="BF746" s="4" t="str">
        <v>Roba-1</v>
      </c>
      <c r="BG746" s="4" t="str">
        <v>Roba-1</v>
      </c>
      <c r="BH746" s="4" t="str">
        <v>Roba-1</v>
      </c>
      <c r="BI746" s="4" t="str">
        <v>Roba-1</v>
      </c>
      <c r="BJ746" s="4" t="str">
        <v>Roba-1</v>
      </c>
      <c r="BK746" s="4" t="str">
        <v>Roba-1</v>
      </c>
      <c r="BL746" s="4" t="str">
        <v>Roba-1</v>
      </c>
      <c r="BM746" s="4" t="str">
        <v>Roba-1</v>
      </c>
      <c r="BN746" s="4" t="str">
        <v>Roba-1</v>
      </c>
      <c r="BO746" s="4" t="str">
        <v>Roba-1</v>
      </c>
      <c r="BP746" s="4" t="str">
        <v>Roba-1</v>
      </c>
      <c r="BQ746" s="4" t="str">
        <v>Roba-1</v>
      </c>
      <c r="BR746" s="4" t="str">
        <v>Roba-1</v>
      </c>
      <c r="BS746" s="4" t="str">
        <v>Roba-1</v>
      </c>
      <c r="BT746" s="4" t="str">
        <v>Roba-1</v>
      </c>
      <c r="BU746" s="4" t="str">
        <v>Roba-1</v>
      </c>
      <c r="BV746" s="4" t="str">
        <v>Roba-1</v>
      </c>
      <c r="BX746" s="4" t="str">
        <v>RMP12</v>
      </c>
      <c r="BY746" s="4" t="str">
        <v>RMP12</v>
      </c>
      <c r="BZ746" s="4" t="str">
        <v>RMP12</v>
      </c>
      <c r="CA746" s="4" t="str">
        <v>RMP12</v>
      </c>
      <c r="CB746" s="4" t="str">
        <v>RMP12</v>
      </c>
      <c r="CC746" s="4" t="str">
        <v>RMP12</v>
      </c>
      <c r="CD746" s="4" t="str">
        <v>RMP12</v>
      </c>
      <c r="CE746" s="4" t="str">
        <v>RMP12</v>
      </c>
      <c r="CF746" s="4" t="str">
        <v>RMP12</v>
      </c>
      <c r="CG746" s="4" t="str">
        <v>RMP12</v>
      </c>
      <c r="CH746" s="4" t="str">
        <v>RMP12</v>
      </c>
      <c r="CI746" s="4" t="str">
        <v>RMP12</v>
      </c>
      <c r="CJ746" s="4" t="str">
        <v>RMP12</v>
      </c>
      <c r="CK746" s="4" t="str">
        <v>RMP12</v>
      </c>
      <c r="CL746" s="4" t="str">
        <v>RMP12</v>
      </c>
      <c r="CM746" s="4" t="str">
        <v>RMP12</v>
      </c>
      <c r="CN746" s="4" t="str">
        <v>RMP12</v>
      </c>
      <c r="CO746" s="4" t="str">
        <v>RMP12</v>
      </c>
      <c r="CP746" s="4" t="str">
        <v>RMP12</v>
      </c>
      <c r="CQ746" s="4" t="str">
        <v>RMP12</v>
      </c>
      <c r="CR746" s="4" t="str">
        <v>RMP12</v>
      </c>
      <c r="CS746" s="4" t="str">
        <v>RMP12</v>
      </c>
      <c r="CT746" s="4" t="str">
        <v>RMP12</v>
      </c>
      <c r="CU746" s="4" t="str">
        <v>RMP12</v>
      </c>
      <c r="CV746" s="4" t="str">
        <v>RMP12</v>
      </c>
      <c r="CW746" s="4" t="str">
        <v>RMP12</v>
      </c>
      <c r="CX746" s="4" t="str">
        <v>RMP12</v>
      </c>
      <c r="CY746" s="4" t="str">
        <v>RMP12</v>
      </c>
      <c r="CZ746" s="4" t="str">
        <v>RMP12</v>
      </c>
      <c r="DA746" s="4" t="str">
        <v>RMP12</v>
      </c>
    </row>
    <row r="747" spans="1:105" x14ac:dyDescent="0.35">
      <c r="A747" s="4" t="s">
        <v>1829</v>
      </c>
      <c r="B747" s="4" t="s">
        <v>1828</v>
      </c>
      <c r="C747" s="4" t="s">
        <v>3259</v>
      </c>
      <c r="AS747" s="4" t="str">
        <v>Robusta</v>
      </c>
      <c r="AT747" s="4" t="str">
        <v>Robusta</v>
      </c>
      <c r="AU747" s="4" t="str">
        <v>Robusta</v>
      </c>
      <c r="AV747" s="4" t="str">
        <v>Robusta</v>
      </c>
      <c r="AW747" s="4" t="str">
        <v>Robusta</v>
      </c>
      <c r="AX747" s="4" t="str">
        <v>Robusta</v>
      </c>
      <c r="AY747" s="4" t="str">
        <v>Robusta</v>
      </c>
      <c r="AZ747" s="4" t="str">
        <v>Robusta</v>
      </c>
      <c r="BA747" s="4" t="str">
        <v>Robusta</v>
      </c>
      <c r="BB747" s="4" t="str">
        <v>Robusta</v>
      </c>
      <c r="BC747" s="4" t="str">
        <v>Robusta</v>
      </c>
      <c r="BD747" s="4" t="str">
        <v>Robusta</v>
      </c>
      <c r="BE747" s="4" t="str">
        <v>Robusta</v>
      </c>
      <c r="BF747" s="4" t="str">
        <v>Robusta</v>
      </c>
      <c r="BG747" s="4" t="str">
        <v>Robusta</v>
      </c>
      <c r="BH747" s="4" t="str">
        <v>Robusta</v>
      </c>
      <c r="BI747" s="4" t="str">
        <v>Robusta</v>
      </c>
      <c r="BJ747" s="4" t="str">
        <v>Robusta</v>
      </c>
      <c r="BK747" s="4" t="str">
        <v>Robusta</v>
      </c>
      <c r="BL747" s="4" t="str">
        <v>Robusta</v>
      </c>
      <c r="BM747" s="4" t="str">
        <v>Robusta</v>
      </c>
      <c r="BN747" s="4" t="str">
        <v>Robusta</v>
      </c>
      <c r="BO747" s="4" t="str">
        <v>Robusta</v>
      </c>
      <c r="BP747" s="4" t="str">
        <v>Robusta</v>
      </c>
      <c r="BQ747" s="4" t="str">
        <v>Robusta</v>
      </c>
      <c r="BR747" s="4" t="str">
        <v>Robusta</v>
      </c>
      <c r="BS747" s="4" t="str">
        <v>Robusta</v>
      </c>
      <c r="BT747" s="4" t="str">
        <v>Robusta</v>
      </c>
      <c r="BU747" s="4" t="str">
        <v>Robusta</v>
      </c>
      <c r="BV747" s="4" t="str">
        <v>Robusta</v>
      </c>
      <c r="BX747" s="4" t="str">
        <v>Roba-1</v>
      </c>
      <c r="BY747" s="4" t="str">
        <v>Roba-1</v>
      </c>
      <c r="BZ747" s="4" t="str">
        <v>Roba-1</v>
      </c>
      <c r="CA747" s="4" t="str">
        <v>Roba-1</v>
      </c>
      <c r="CB747" s="4" t="str">
        <v>Roba-1</v>
      </c>
      <c r="CC747" s="4" t="str">
        <v>Roba-1</v>
      </c>
      <c r="CD747" s="4" t="str">
        <v>Roba-1</v>
      </c>
      <c r="CE747" s="4" t="str">
        <v>Roba-1</v>
      </c>
      <c r="CF747" s="4" t="str">
        <v>Roba-1</v>
      </c>
      <c r="CG747" s="4" t="str">
        <v>Roba-1</v>
      </c>
      <c r="CH747" s="4" t="str">
        <v>Roba-1</v>
      </c>
      <c r="CI747" s="4" t="str">
        <v>Roba-1</v>
      </c>
      <c r="CJ747" s="4" t="str">
        <v>Roba-1</v>
      </c>
      <c r="CK747" s="4" t="str">
        <v>Roba-1</v>
      </c>
      <c r="CL747" s="4" t="str">
        <v>Roba-1</v>
      </c>
      <c r="CM747" s="4" t="str">
        <v>Roba-1</v>
      </c>
      <c r="CN747" s="4" t="str">
        <v>Roba-1</v>
      </c>
      <c r="CO747" s="4" t="str">
        <v>Roba-1</v>
      </c>
      <c r="CP747" s="4" t="str">
        <v>Roba-1</v>
      </c>
      <c r="CQ747" s="4" t="str">
        <v>Roba-1</v>
      </c>
      <c r="CR747" s="4" t="str">
        <v>Roba-1</v>
      </c>
      <c r="CS747" s="4" t="str">
        <v>Roba-1</v>
      </c>
      <c r="CT747" s="4" t="str">
        <v>Roba-1</v>
      </c>
      <c r="CU747" s="4" t="str">
        <v>Roba-1</v>
      </c>
      <c r="CV747" s="4" t="str">
        <v>Roba-1</v>
      </c>
      <c r="CW747" s="4" t="str">
        <v>Roba-1</v>
      </c>
      <c r="CX747" s="4" t="str">
        <v>Roba-1</v>
      </c>
      <c r="CY747" s="4" t="str">
        <v>Roba-1</v>
      </c>
      <c r="CZ747" s="4" t="str">
        <v>Roba-1</v>
      </c>
      <c r="DA747" s="4" t="str">
        <v>Roba-1</v>
      </c>
    </row>
    <row r="748" spans="1:105" x14ac:dyDescent="0.35">
      <c r="A748" s="4" t="s">
        <v>1829</v>
      </c>
      <c r="B748" s="4" t="s">
        <v>1828</v>
      </c>
      <c r="C748" s="4" t="s">
        <v>3260</v>
      </c>
      <c r="AS748" s="4" t="str">
        <v>Roma</v>
      </c>
      <c r="AT748" s="4" t="str">
        <v>Roma</v>
      </c>
      <c r="AU748" s="4" t="str">
        <v>Roma</v>
      </c>
      <c r="AV748" s="4" t="str">
        <v>Roma</v>
      </c>
      <c r="AW748" s="4" t="str">
        <v>Roma</v>
      </c>
      <c r="AX748" s="4" t="str">
        <v>Roma</v>
      </c>
      <c r="AY748" s="4" t="str">
        <v>Roma</v>
      </c>
      <c r="AZ748" s="4" t="str">
        <v>Roma</v>
      </c>
      <c r="BA748" s="4" t="str">
        <v>Roma</v>
      </c>
      <c r="BB748" s="4" t="str">
        <v>Roma</v>
      </c>
      <c r="BC748" s="4" t="str">
        <v>Roma</v>
      </c>
      <c r="BD748" s="4" t="str">
        <v>Roma</v>
      </c>
      <c r="BE748" s="4" t="str">
        <v>Roma</v>
      </c>
      <c r="BF748" s="4" t="str">
        <v>Roma</v>
      </c>
      <c r="BG748" s="4" t="str">
        <v>Roma</v>
      </c>
      <c r="BH748" s="4" t="str">
        <v>Roma</v>
      </c>
      <c r="BI748" s="4" t="str">
        <v>Roma</v>
      </c>
      <c r="BJ748" s="4" t="str">
        <v>Roma</v>
      </c>
      <c r="BK748" s="4" t="str">
        <v>Roma</v>
      </c>
      <c r="BL748" s="4" t="str">
        <v>Roma</v>
      </c>
      <c r="BM748" s="4" t="str">
        <v>Roma</v>
      </c>
      <c r="BN748" s="4" t="str">
        <v>Roma</v>
      </c>
      <c r="BO748" s="4" t="str">
        <v>Roma</v>
      </c>
      <c r="BP748" s="4" t="str">
        <v>Roma</v>
      </c>
      <c r="BQ748" s="4" t="str">
        <v>Roma</v>
      </c>
      <c r="BR748" s="4" t="str">
        <v>Roma</v>
      </c>
      <c r="BS748" s="4" t="str">
        <v>Roma</v>
      </c>
      <c r="BT748" s="4" t="str">
        <v>Roma</v>
      </c>
      <c r="BU748" s="4" t="str">
        <v>Roma</v>
      </c>
      <c r="BV748" s="4" t="str">
        <v>Roma</v>
      </c>
      <c r="BX748" s="4" t="str">
        <v>Robusta</v>
      </c>
      <c r="BY748" s="4" t="str">
        <v>Robusta</v>
      </c>
      <c r="BZ748" s="4" t="str">
        <v>Robusta</v>
      </c>
      <c r="CA748" s="4" t="str">
        <v>Robusta</v>
      </c>
      <c r="CB748" s="4" t="str">
        <v>Robusta</v>
      </c>
      <c r="CC748" s="4" t="str">
        <v>Robusta</v>
      </c>
      <c r="CD748" s="4" t="str">
        <v>Robusta</v>
      </c>
      <c r="CE748" s="4" t="str">
        <v>Robusta</v>
      </c>
      <c r="CF748" s="4" t="str">
        <v>Robusta</v>
      </c>
      <c r="CG748" s="4" t="str">
        <v>Robusta</v>
      </c>
      <c r="CH748" s="4" t="str">
        <v>Robusta</v>
      </c>
      <c r="CI748" s="4" t="str">
        <v>Robusta</v>
      </c>
      <c r="CJ748" s="4" t="str">
        <v>Robusta</v>
      </c>
      <c r="CK748" s="4" t="str">
        <v>Robusta</v>
      </c>
      <c r="CL748" s="4" t="str">
        <v>Robusta</v>
      </c>
      <c r="CM748" s="4" t="str">
        <v>Robusta</v>
      </c>
      <c r="CN748" s="4" t="str">
        <v>Robusta</v>
      </c>
      <c r="CO748" s="4" t="str">
        <v>Robusta</v>
      </c>
      <c r="CP748" s="4" t="str">
        <v>Robusta</v>
      </c>
      <c r="CQ748" s="4" t="str">
        <v>Robusta</v>
      </c>
      <c r="CR748" s="4" t="str">
        <v>Robusta</v>
      </c>
      <c r="CS748" s="4" t="str">
        <v>Robusta</v>
      </c>
      <c r="CT748" s="4" t="str">
        <v>Robusta</v>
      </c>
      <c r="CU748" s="4" t="str">
        <v>Robusta</v>
      </c>
      <c r="CV748" s="4" t="str">
        <v>Robusta</v>
      </c>
      <c r="CW748" s="4" t="str">
        <v>Robusta</v>
      </c>
      <c r="CX748" s="4" t="str">
        <v>Robusta</v>
      </c>
      <c r="CY748" s="4" t="str">
        <v>Robusta</v>
      </c>
      <c r="CZ748" s="4" t="str">
        <v>Robusta</v>
      </c>
      <c r="DA748" s="4" t="str">
        <v>Robusta</v>
      </c>
    </row>
    <row r="749" spans="1:105" x14ac:dyDescent="0.35">
      <c r="A749" s="4" t="s">
        <v>1829</v>
      </c>
      <c r="B749" s="4" t="s">
        <v>1828</v>
      </c>
      <c r="C749" s="4" t="s">
        <v>3261</v>
      </c>
      <c r="AS749" s="4" t="str">
        <v>Roma VF</v>
      </c>
      <c r="AT749" s="4" t="str">
        <v>Roma VF</v>
      </c>
      <c r="AU749" s="4" t="str">
        <v>Roma VF</v>
      </c>
      <c r="AV749" s="4" t="str">
        <v>Roma VF</v>
      </c>
      <c r="AW749" s="4" t="str">
        <v>Roma VF</v>
      </c>
      <c r="AX749" s="4" t="str">
        <v>Roma VF</v>
      </c>
      <c r="AY749" s="4" t="str">
        <v>Roma VF</v>
      </c>
      <c r="AZ749" s="4" t="str">
        <v>Roma VF</v>
      </c>
      <c r="BA749" s="4" t="str">
        <v>Roma VF</v>
      </c>
      <c r="BB749" s="4" t="str">
        <v>Roma VF</v>
      </c>
      <c r="BC749" s="4" t="str">
        <v>Roma VF</v>
      </c>
      <c r="BD749" s="4" t="str">
        <v>Roma VF</v>
      </c>
      <c r="BE749" s="4" t="str">
        <v>Roma VF</v>
      </c>
      <c r="BF749" s="4" t="str">
        <v>Roma VF</v>
      </c>
      <c r="BG749" s="4" t="str">
        <v>Roma VF</v>
      </c>
      <c r="BH749" s="4" t="str">
        <v>Roma VF</v>
      </c>
      <c r="BI749" s="4" t="str">
        <v>Roma VF</v>
      </c>
      <c r="BJ749" s="4" t="str">
        <v>Roma VF</v>
      </c>
      <c r="BK749" s="4" t="str">
        <v>Roma VF</v>
      </c>
      <c r="BL749" s="4" t="str">
        <v>Roma VF</v>
      </c>
      <c r="BM749" s="4" t="str">
        <v>Roma VF</v>
      </c>
      <c r="BN749" s="4" t="str">
        <v>Roma VF</v>
      </c>
      <c r="BO749" s="4" t="str">
        <v>Roma VF</v>
      </c>
      <c r="BP749" s="4" t="str">
        <v>Roma VF</v>
      </c>
      <c r="BQ749" s="4" t="str">
        <v>Roma VF</v>
      </c>
      <c r="BR749" s="4" t="str">
        <v>Roma VF</v>
      </c>
      <c r="BS749" s="4" t="str">
        <v>Roma VF</v>
      </c>
      <c r="BT749" s="4" t="str">
        <v>Roma VF</v>
      </c>
      <c r="BU749" s="4" t="str">
        <v>Roma VF</v>
      </c>
      <c r="BV749" s="4" t="str">
        <v>Roma VF</v>
      </c>
      <c r="BX749" s="4" t="str">
        <v>Roma</v>
      </c>
      <c r="BY749" s="4" t="str">
        <v>Roma</v>
      </c>
      <c r="BZ749" s="4" t="str">
        <v>Roma</v>
      </c>
      <c r="CA749" s="4" t="str">
        <v>Roma</v>
      </c>
      <c r="CB749" s="4" t="str">
        <v>Roma</v>
      </c>
      <c r="CC749" s="4" t="str">
        <v>Roma</v>
      </c>
      <c r="CD749" s="4" t="str">
        <v>Roma</v>
      </c>
      <c r="CE749" s="4" t="str">
        <v>Roma</v>
      </c>
      <c r="CF749" s="4" t="str">
        <v>Roma</v>
      </c>
      <c r="CG749" s="4" t="str">
        <v>Roma</v>
      </c>
      <c r="CH749" s="4" t="str">
        <v>Roma</v>
      </c>
      <c r="CI749" s="4" t="str">
        <v>Roma</v>
      </c>
      <c r="CJ749" s="4" t="str">
        <v>Roma</v>
      </c>
      <c r="CK749" s="4" t="str">
        <v>Roma</v>
      </c>
      <c r="CL749" s="4" t="str">
        <v>Roma</v>
      </c>
      <c r="CM749" s="4" t="str">
        <v>Roma</v>
      </c>
      <c r="CN749" s="4" t="str">
        <v>Roma</v>
      </c>
      <c r="CO749" s="4" t="str">
        <v>Roma</v>
      </c>
      <c r="CP749" s="4" t="str">
        <v>Roma</v>
      </c>
      <c r="CQ749" s="4" t="str">
        <v>Roma</v>
      </c>
      <c r="CR749" s="4" t="str">
        <v>Roma</v>
      </c>
      <c r="CS749" s="4" t="str">
        <v>Roma</v>
      </c>
      <c r="CT749" s="4" t="str">
        <v>Roma</v>
      </c>
      <c r="CU749" s="4" t="str">
        <v>Roma</v>
      </c>
      <c r="CV749" s="4" t="str">
        <v>Roma</v>
      </c>
      <c r="CW749" s="4" t="str">
        <v>Roma</v>
      </c>
      <c r="CX749" s="4" t="str">
        <v>Roma</v>
      </c>
      <c r="CY749" s="4" t="str">
        <v>Roma</v>
      </c>
      <c r="CZ749" s="4" t="str">
        <v>Roma</v>
      </c>
      <c r="DA749" s="4" t="str">
        <v>Roma</v>
      </c>
    </row>
    <row r="750" spans="1:105" x14ac:dyDescent="0.35">
      <c r="A750" s="4" t="s">
        <v>1829</v>
      </c>
      <c r="B750" s="4" t="s">
        <v>1828</v>
      </c>
      <c r="C750" s="4" t="s">
        <v>3262</v>
      </c>
      <c r="AS750" s="4" t="str">
        <v>Roma VFN</v>
      </c>
      <c r="AT750" s="4" t="str">
        <v>Roma VFN</v>
      </c>
      <c r="AU750" s="4" t="str">
        <v>Roma VFN</v>
      </c>
      <c r="AV750" s="4" t="str">
        <v>Roma VFN</v>
      </c>
      <c r="AW750" s="4" t="str">
        <v>Roma VFN</v>
      </c>
      <c r="AX750" s="4" t="str">
        <v>Roma VFN</v>
      </c>
      <c r="AY750" s="4" t="str">
        <v>Roma VFN</v>
      </c>
      <c r="AZ750" s="4" t="str">
        <v>Roma VFN</v>
      </c>
      <c r="BA750" s="4" t="str">
        <v>Roma VFN</v>
      </c>
      <c r="BB750" s="4" t="str">
        <v>Roma VFN</v>
      </c>
      <c r="BC750" s="4" t="str">
        <v>Roma VFN</v>
      </c>
      <c r="BD750" s="4" t="str">
        <v>Roma VFN</v>
      </c>
      <c r="BE750" s="4" t="str">
        <v>Roma VFN</v>
      </c>
      <c r="BF750" s="4" t="str">
        <v>Roma VFN</v>
      </c>
      <c r="BG750" s="4" t="str">
        <v>Roma VFN</v>
      </c>
      <c r="BH750" s="4" t="str">
        <v>Roma VFN</v>
      </c>
      <c r="BI750" s="4" t="str">
        <v>Roma VFN</v>
      </c>
      <c r="BJ750" s="4" t="str">
        <v>Roma VFN</v>
      </c>
      <c r="BK750" s="4" t="str">
        <v>Roma VFN</v>
      </c>
      <c r="BL750" s="4" t="str">
        <v>Roma VFN</v>
      </c>
      <c r="BM750" s="4" t="str">
        <v>Roma VFN</v>
      </c>
      <c r="BN750" s="4" t="str">
        <v>Roma VFN</v>
      </c>
      <c r="BO750" s="4" t="str">
        <v>Roma VFN</v>
      </c>
      <c r="BP750" s="4" t="str">
        <v>Roma VFN</v>
      </c>
      <c r="BQ750" s="4" t="str">
        <v>Roma VFN</v>
      </c>
      <c r="BR750" s="4" t="str">
        <v>Roma VFN</v>
      </c>
      <c r="BS750" s="4" t="str">
        <v>Roma VFN</v>
      </c>
      <c r="BT750" s="4" t="str">
        <v>Roma VFN</v>
      </c>
      <c r="BU750" s="4" t="str">
        <v>Roma VFN</v>
      </c>
      <c r="BV750" s="4" t="str">
        <v>Roma VFN</v>
      </c>
      <c r="BX750" s="4" t="str">
        <v>Roma VF</v>
      </c>
      <c r="BY750" s="4" t="str">
        <v>Roma VF</v>
      </c>
      <c r="BZ750" s="4" t="str">
        <v>Roma VF</v>
      </c>
      <c r="CA750" s="4" t="str">
        <v>Roma VF</v>
      </c>
      <c r="CB750" s="4" t="str">
        <v>Roma VF</v>
      </c>
      <c r="CC750" s="4" t="str">
        <v>Roma VF</v>
      </c>
      <c r="CD750" s="4" t="str">
        <v>Roma VF</v>
      </c>
      <c r="CE750" s="4" t="str">
        <v>Roma VF</v>
      </c>
      <c r="CF750" s="4" t="str">
        <v>Roma VF</v>
      </c>
      <c r="CG750" s="4" t="str">
        <v>Roma VF</v>
      </c>
      <c r="CH750" s="4" t="str">
        <v>Roma VF</v>
      </c>
      <c r="CI750" s="4" t="str">
        <v>Roma VF</v>
      </c>
      <c r="CJ750" s="4" t="str">
        <v>Roma VF</v>
      </c>
      <c r="CK750" s="4" t="str">
        <v>Roma VF</v>
      </c>
      <c r="CL750" s="4" t="str">
        <v>Roma VF</v>
      </c>
      <c r="CM750" s="4" t="str">
        <v>Roma VF</v>
      </c>
      <c r="CN750" s="4" t="str">
        <v>Roma VF</v>
      </c>
      <c r="CO750" s="4" t="str">
        <v>Roma VF</v>
      </c>
      <c r="CP750" s="4" t="str">
        <v>Roma VF</v>
      </c>
      <c r="CQ750" s="4" t="str">
        <v>Roma VF</v>
      </c>
      <c r="CR750" s="4" t="str">
        <v>Roma VF</v>
      </c>
      <c r="CS750" s="4" t="str">
        <v>Roma VF</v>
      </c>
      <c r="CT750" s="4" t="str">
        <v>Roma VF</v>
      </c>
      <c r="CU750" s="4" t="str">
        <v>Roma VF</v>
      </c>
      <c r="CV750" s="4" t="str">
        <v>Roma VF</v>
      </c>
      <c r="CW750" s="4" t="str">
        <v>Roma VF</v>
      </c>
      <c r="CX750" s="4" t="str">
        <v>Roma VF</v>
      </c>
      <c r="CY750" s="4" t="str">
        <v>Roma VF</v>
      </c>
      <c r="CZ750" s="4" t="str">
        <v>Roma VF</v>
      </c>
      <c r="DA750" s="4" t="str">
        <v>Roma VF</v>
      </c>
    </row>
    <row r="751" spans="1:105" x14ac:dyDescent="0.35">
      <c r="A751" s="4" t="s">
        <v>2170</v>
      </c>
      <c r="B751" s="4" t="s">
        <v>2169</v>
      </c>
      <c r="C751" s="4" t="s">
        <v>3263</v>
      </c>
      <c r="AS751" s="4" t="str">
        <v>Romay</v>
      </c>
      <c r="AT751" s="4" t="str">
        <v>Romay</v>
      </c>
      <c r="AU751" s="4" t="str">
        <v>Romay</v>
      </c>
      <c r="AV751" s="4" t="str">
        <v>Romay</v>
      </c>
      <c r="AW751" s="4" t="str">
        <v>Romay</v>
      </c>
      <c r="AX751" s="4" t="str">
        <v>Romay</v>
      </c>
      <c r="AY751" s="4" t="str">
        <v>Romay</v>
      </c>
      <c r="AZ751" s="4" t="str">
        <v>Romay</v>
      </c>
      <c r="BA751" s="4" t="str">
        <v>Romay</v>
      </c>
      <c r="BB751" s="4" t="str">
        <v>Romay</v>
      </c>
      <c r="BC751" s="4" t="str">
        <v>Romay</v>
      </c>
      <c r="BD751" s="4" t="str">
        <v>Romay</v>
      </c>
      <c r="BE751" s="4" t="str">
        <v>Romay</v>
      </c>
      <c r="BF751" s="4" t="str">
        <v>Romay</v>
      </c>
      <c r="BG751" s="4" t="str">
        <v>Romay</v>
      </c>
      <c r="BH751" s="4" t="str">
        <v>Romay</v>
      </c>
      <c r="BI751" s="4" t="str">
        <v>Romay</v>
      </c>
      <c r="BJ751" s="4" t="str">
        <v>Romay</v>
      </c>
      <c r="BK751" s="4" t="str">
        <v>Romay</v>
      </c>
      <c r="BL751" s="4" t="str">
        <v>Romay</v>
      </c>
      <c r="BM751" s="4" t="str">
        <v>Romay</v>
      </c>
      <c r="BN751" s="4" t="str">
        <v>Romay</v>
      </c>
      <c r="BO751" s="4" t="str">
        <v>Romay</v>
      </c>
      <c r="BP751" s="4" t="str">
        <v>Romay</v>
      </c>
      <c r="BQ751" s="4" t="str">
        <v>Romay</v>
      </c>
      <c r="BR751" s="4" t="str">
        <v>Romay</v>
      </c>
      <c r="BS751" s="4" t="str">
        <v>Romay</v>
      </c>
      <c r="BT751" s="4" t="str">
        <v>Romay</v>
      </c>
      <c r="BU751" s="4" t="str">
        <v>Romay</v>
      </c>
      <c r="BV751" s="4" t="str">
        <v>Romay</v>
      </c>
      <c r="BX751" s="4" t="str">
        <v>Roma VFN</v>
      </c>
      <c r="BY751" s="4" t="str">
        <v>Roma VFN</v>
      </c>
      <c r="BZ751" s="4" t="str">
        <v>Roma VFN</v>
      </c>
      <c r="CA751" s="4" t="str">
        <v>Roma VFN</v>
      </c>
      <c r="CB751" s="4" t="str">
        <v>Roma VFN</v>
      </c>
      <c r="CC751" s="4" t="str">
        <v>Roma VFN</v>
      </c>
      <c r="CD751" s="4" t="str">
        <v>Roma VFN</v>
      </c>
      <c r="CE751" s="4" t="str">
        <v>Roma VFN</v>
      </c>
      <c r="CF751" s="4" t="str">
        <v>Roma VFN</v>
      </c>
      <c r="CG751" s="4" t="str">
        <v>Roma VFN</v>
      </c>
      <c r="CH751" s="4" t="str">
        <v>Roma VFN</v>
      </c>
      <c r="CI751" s="4" t="str">
        <v>Roma VFN</v>
      </c>
      <c r="CJ751" s="4" t="str">
        <v>Roma VFN</v>
      </c>
      <c r="CK751" s="4" t="str">
        <v>Roma VFN</v>
      </c>
      <c r="CL751" s="4" t="str">
        <v>Roma VFN</v>
      </c>
      <c r="CM751" s="4" t="str">
        <v>Roma VFN</v>
      </c>
      <c r="CN751" s="4" t="str">
        <v>Roma VFN</v>
      </c>
      <c r="CO751" s="4" t="str">
        <v>Roma VFN</v>
      </c>
      <c r="CP751" s="4" t="str">
        <v>Roma VFN</v>
      </c>
      <c r="CQ751" s="4" t="str">
        <v>Roma VFN</v>
      </c>
      <c r="CR751" s="4" t="str">
        <v>Roma VFN</v>
      </c>
      <c r="CS751" s="4" t="str">
        <v>Roma VFN</v>
      </c>
      <c r="CT751" s="4" t="str">
        <v>Roma VFN</v>
      </c>
      <c r="CU751" s="4" t="str">
        <v>Roma VFN</v>
      </c>
      <c r="CV751" s="4" t="str">
        <v>Roma VFN</v>
      </c>
      <c r="CW751" s="4" t="str">
        <v>Roma VFN</v>
      </c>
      <c r="CX751" s="4" t="str">
        <v>Roma VFN</v>
      </c>
      <c r="CY751" s="4" t="str">
        <v>Roma VFN</v>
      </c>
      <c r="CZ751" s="4" t="str">
        <v>Roma VFN</v>
      </c>
      <c r="DA751" s="4" t="str">
        <v>Roma VFN</v>
      </c>
    </row>
    <row r="752" spans="1:105" x14ac:dyDescent="0.35">
      <c r="A752" s="4" t="s">
        <v>1515</v>
      </c>
      <c r="B752" s="4" t="s">
        <v>1513</v>
      </c>
      <c r="C752" s="4" t="s">
        <v>3264</v>
      </c>
      <c r="AS752" s="4" t="str">
        <v>Rongai</v>
      </c>
      <c r="AT752" s="4" t="str">
        <v>Rongai</v>
      </c>
      <c r="AU752" s="4" t="str">
        <v>Rongai</v>
      </c>
      <c r="AV752" s="4" t="str">
        <v>Rongai</v>
      </c>
      <c r="AW752" s="4" t="str">
        <v>Rongai</v>
      </c>
      <c r="AX752" s="4" t="str">
        <v>Rongai</v>
      </c>
      <c r="AY752" s="4" t="str">
        <v>Rongai</v>
      </c>
      <c r="AZ752" s="4" t="str">
        <v>Rongai</v>
      </c>
      <c r="BA752" s="4" t="str">
        <v>Rongai</v>
      </c>
      <c r="BB752" s="4" t="str">
        <v>Rongai</v>
      </c>
      <c r="BC752" s="4" t="str">
        <v>Rongai</v>
      </c>
      <c r="BD752" s="4" t="str">
        <v>Rongai</v>
      </c>
      <c r="BE752" s="4" t="str">
        <v>Rongai</v>
      </c>
      <c r="BF752" s="4" t="str">
        <v>Rongai</v>
      </c>
      <c r="BG752" s="4" t="str">
        <v>Rongai</v>
      </c>
      <c r="BH752" s="4" t="str">
        <v>Rongai</v>
      </c>
      <c r="BI752" s="4" t="str">
        <v>Rongai</v>
      </c>
      <c r="BJ752" s="4" t="str">
        <v>Rongai</v>
      </c>
      <c r="BK752" s="4" t="str">
        <v>Rongai</v>
      </c>
      <c r="BL752" s="4" t="str">
        <v>Rongai</v>
      </c>
      <c r="BM752" s="4" t="str">
        <v>Rongai</v>
      </c>
      <c r="BN752" s="4" t="str">
        <v>Rongai</v>
      </c>
      <c r="BO752" s="4" t="str">
        <v>Rongai</v>
      </c>
      <c r="BP752" s="4" t="str">
        <v>Rongai</v>
      </c>
      <c r="BQ752" s="4" t="str">
        <v>Rongai</v>
      </c>
      <c r="BR752" s="4" t="str">
        <v>Rongai</v>
      </c>
      <c r="BS752" s="4" t="str">
        <v>Rongai</v>
      </c>
      <c r="BT752" s="4" t="str">
        <v>Rongai</v>
      </c>
      <c r="BU752" s="4" t="str">
        <v>Rongai</v>
      </c>
      <c r="BV752" s="4" t="str">
        <v>Rongai</v>
      </c>
      <c r="BX752" s="4" t="str">
        <v>Romay</v>
      </c>
      <c r="BY752" s="4" t="str">
        <v>Romay</v>
      </c>
      <c r="BZ752" s="4" t="str">
        <v>Romay</v>
      </c>
      <c r="CA752" s="4" t="str">
        <v>Romay</v>
      </c>
      <c r="CB752" s="4" t="str">
        <v>Romay</v>
      </c>
      <c r="CC752" s="4" t="str">
        <v>Romay</v>
      </c>
      <c r="CD752" s="4" t="str">
        <v>Romay</v>
      </c>
      <c r="CE752" s="4" t="str">
        <v>Romay</v>
      </c>
      <c r="CF752" s="4" t="str">
        <v>Romay</v>
      </c>
      <c r="CG752" s="4" t="str">
        <v>Romay</v>
      </c>
      <c r="CH752" s="4" t="str">
        <v>Romay</v>
      </c>
      <c r="CI752" s="4" t="str">
        <v>Romay</v>
      </c>
      <c r="CJ752" s="4" t="str">
        <v>Romay</v>
      </c>
      <c r="CK752" s="4" t="str">
        <v>Romay</v>
      </c>
      <c r="CL752" s="4" t="str">
        <v>Romay</v>
      </c>
      <c r="CM752" s="4" t="str">
        <v>Romay</v>
      </c>
      <c r="CN752" s="4" t="str">
        <v>Romay</v>
      </c>
      <c r="CO752" s="4" t="str">
        <v>Romay</v>
      </c>
      <c r="CP752" s="4" t="str">
        <v>Romay</v>
      </c>
      <c r="CQ752" s="4" t="str">
        <v>Romay</v>
      </c>
      <c r="CR752" s="4" t="str">
        <v>Romay</v>
      </c>
      <c r="CS752" s="4" t="str">
        <v>Romay</v>
      </c>
      <c r="CT752" s="4" t="str">
        <v>Romay</v>
      </c>
      <c r="CU752" s="4" t="str">
        <v>Romay</v>
      </c>
      <c r="CV752" s="4" t="str">
        <v>Romay</v>
      </c>
      <c r="CW752" s="4" t="str">
        <v>Romay</v>
      </c>
      <c r="CX752" s="4" t="str">
        <v>Romay</v>
      </c>
      <c r="CY752" s="4" t="str">
        <v>Romay</v>
      </c>
      <c r="CZ752" s="4" t="str">
        <v>Romay</v>
      </c>
      <c r="DA752" s="4" t="str">
        <v>Romay</v>
      </c>
    </row>
    <row r="753" spans="1:105" x14ac:dyDescent="0.35">
      <c r="A753" s="4" t="s">
        <v>1515</v>
      </c>
      <c r="B753" s="4" t="s">
        <v>1513</v>
      </c>
      <c r="C753" s="4" t="s">
        <v>3265</v>
      </c>
      <c r="AS753" s="4" t="str">
        <v>Rosecoco</v>
      </c>
      <c r="AT753" s="4" t="str">
        <v>Rosecoco</v>
      </c>
      <c r="AU753" s="4" t="str">
        <v>Rosecoco</v>
      </c>
      <c r="AV753" s="4" t="str">
        <v>Rosecoco</v>
      </c>
      <c r="AW753" s="4" t="str">
        <v>Rosecoco</v>
      </c>
      <c r="AX753" s="4" t="str">
        <v>Rosecoco</v>
      </c>
      <c r="AY753" s="4" t="str">
        <v>Rosecoco</v>
      </c>
      <c r="AZ753" s="4" t="str">
        <v>Rosecoco</v>
      </c>
      <c r="BA753" s="4" t="str">
        <v>Rosecoco</v>
      </c>
      <c r="BB753" s="4" t="str">
        <v>Rosecoco</v>
      </c>
      <c r="BC753" s="4" t="str">
        <v>Rosecoco</v>
      </c>
      <c r="BD753" s="4" t="str">
        <v>Rosecoco</v>
      </c>
      <c r="BE753" s="4" t="str">
        <v>Rosecoco</v>
      </c>
      <c r="BF753" s="4" t="str">
        <v>Rosecoco</v>
      </c>
      <c r="BG753" s="4" t="str">
        <v>Rosecoco</v>
      </c>
      <c r="BH753" s="4" t="str">
        <v>Rosecoco</v>
      </c>
      <c r="BI753" s="4" t="str">
        <v>Rosecoco</v>
      </c>
      <c r="BJ753" s="4" t="str">
        <v>Rosecoco</v>
      </c>
      <c r="BK753" s="4" t="str">
        <v>Rosecoco</v>
      </c>
      <c r="BL753" s="4" t="str">
        <v>Rosecoco</v>
      </c>
      <c r="BM753" s="4" t="str">
        <v>Rosecoco</v>
      </c>
      <c r="BN753" s="4" t="str">
        <v>Rosecoco</v>
      </c>
      <c r="BO753" s="4" t="str">
        <v>Rosecoco</v>
      </c>
      <c r="BP753" s="4" t="str">
        <v>Rosecoco</v>
      </c>
      <c r="BQ753" s="4" t="str">
        <v>Rosecoco</v>
      </c>
      <c r="BR753" s="4" t="str">
        <v>Rosecoco</v>
      </c>
      <c r="BS753" s="4" t="str">
        <v>Rosecoco</v>
      </c>
      <c r="BT753" s="4" t="str">
        <v>Rosecoco</v>
      </c>
      <c r="BU753" s="4" t="str">
        <v>Rosecoco</v>
      </c>
      <c r="BV753" s="4" t="str">
        <v>Rosecoco</v>
      </c>
      <c r="BX753" s="4" t="str">
        <v>Rongai</v>
      </c>
      <c r="BY753" s="4" t="str">
        <v>Rongai</v>
      </c>
      <c r="BZ753" s="4" t="str">
        <v>Rongai</v>
      </c>
      <c r="CA753" s="4" t="str">
        <v>Rongai</v>
      </c>
      <c r="CB753" s="4" t="str">
        <v>Rongai</v>
      </c>
      <c r="CC753" s="4" t="str">
        <v>Rongai</v>
      </c>
      <c r="CD753" s="4" t="str">
        <v>Rongai</v>
      </c>
      <c r="CE753" s="4" t="str">
        <v>Rongai</v>
      </c>
      <c r="CF753" s="4" t="str">
        <v>Rongai</v>
      </c>
      <c r="CG753" s="4" t="str">
        <v>Rongai</v>
      </c>
      <c r="CH753" s="4" t="str">
        <v>Rongai</v>
      </c>
      <c r="CI753" s="4" t="str">
        <v>Rongai</v>
      </c>
      <c r="CJ753" s="4" t="str">
        <v>Rongai</v>
      </c>
      <c r="CK753" s="4" t="str">
        <v>Rongai</v>
      </c>
      <c r="CL753" s="4" t="str">
        <v>Rongai</v>
      </c>
      <c r="CM753" s="4" t="str">
        <v>Rongai</v>
      </c>
      <c r="CN753" s="4" t="str">
        <v>Rongai</v>
      </c>
      <c r="CO753" s="4" t="str">
        <v>Rongai</v>
      </c>
      <c r="CP753" s="4" t="str">
        <v>Rongai</v>
      </c>
      <c r="CQ753" s="4" t="str">
        <v>Rongai</v>
      </c>
      <c r="CR753" s="4" t="str">
        <v>Rongai</v>
      </c>
      <c r="CS753" s="4" t="str">
        <v>Rongai</v>
      </c>
      <c r="CT753" s="4" t="str">
        <v>Rongai</v>
      </c>
      <c r="CU753" s="4" t="str">
        <v>Rongai</v>
      </c>
      <c r="CV753" s="4" t="str">
        <v>Rongai</v>
      </c>
      <c r="CW753" s="4" t="str">
        <v>Rongai</v>
      </c>
      <c r="CX753" s="4" t="str">
        <v>Rongai</v>
      </c>
      <c r="CY753" s="4" t="str">
        <v>Rongai</v>
      </c>
      <c r="CZ753" s="4" t="str">
        <v>Rongai</v>
      </c>
      <c r="DA753" s="4" t="str">
        <v>Rongai</v>
      </c>
    </row>
    <row r="754" spans="1:105" x14ac:dyDescent="0.35">
      <c r="A754" s="4" t="s">
        <v>1515</v>
      </c>
      <c r="B754" s="4" t="s">
        <v>1513</v>
      </c>
      <c r="C754" s="4" t="s">
        <v>3266</v>
      </c>
      <c r="AS754" s="4" t="str">
        <v>Ross</v>
      </c>
      <c r="AT754" s="4" t="str">
        <v>Ross</v>
      </c>
      <c r="AU754" s="4" t="str">
        <v>Ross</v>
      </c>
      <c r="AV754" s="4" t="str">
        <v>Ross</v>
      </c>
      <c r="AW754" s="4" t="str">
        <v>Ross</v>
      </c>
      <c r="AX754" s="4" t="str">
        <v>Ross</v>
      </c>
      <c r="AY754" s="4" t="str">
        <v>Ross</v>
      </c>
      <c r="AZ754" s="4" t="str">
        <v>Ross</v>
      </c>
      <c r="BA754" s="4" t="str">
        <v>Ross</v>
      </c>
      <c r="BB754" s="4" t="str">
        <v>Ross</v>
      </c>
      <c r="BC754" s="4" t="str">
        <v>Ross</v>
      </c>
      <c r="BD754" s="4" t="str">
        <v>Ross</v>
      </c>
      <c r="BE754" s="4" t="str">
        <v>Ross</v>
      </c>
      <c r="BF754" s="4" t="str">
        <v>Ross</v>
      </c>
      <c r="BG754" s="4" t="str">
        <v>Ross</v>
      </c>
      <c r="BH754" s="4" t="str">
        <v>Ross</v>
      </c>
      <c r="BI754" s="4" t="str">
        <v>Ross</v>
      </c>
      <c r="BJ754" s="4" t="str">
        <v>Ross</v>
      </c>
      <c r="BK754" s="4" t="str">
        <v>Ross</v>
      </c>
      <c r="BL754" s="4" t="str">
        <v>Ross</v>
      </c>
      <c r="BM754" s="4" t="str">
        <v>Ross</v>
      </c>
      <c r="BN754" s="4" t="str">
        <v>Ross</v>
      </c>
      <c r="BO754" s="4" t="str">
        <v>Ross</v>
      </c>
      <c r="BP754" s="4" t="str">
        <v>Ross</v>
      </c>
      <c r="BQ754" s="4" t="str">
        <v>Ross</v>
      </c>
      <c r="BR754" s="4" t="str">
        <v>Ross</v>
      </c>
      <c r="BS754" s="4" t="str">
        <v>Ross</v>
      </c>
      <c r="BT754" s="4" t="str">
        <v>Ross</v>
      </c>
      <c r="BU754" s="4" t="str">
        <v>Ross</v>
      </c>
      <c r="BV754" s="4" t="str">
        <v>Ross</v>
      </c>
      <c r="BX754" s="4" t="str">
        <v>Rosecoco</v>
      </c>
      <c r="BY754" s="4" t="str">
        <v>Rosecoco</v>
      </c>
      <c r="BZ754" s="4" t="str">
        <v>Rosecoco</v>
      </c>
      <c r="CA754" s="4" t="str">
        <v>Rosecoco</v>
      </c>
      <c r="CB754" s="4" t="str">
        <v>Rosecoco</v>
      </c>
      <c r="CC754" s="4" t="str">
        <v>Rosecoco</v>
      </c>
      <c r="CD754" s="4" t="str">
        <v>Rosecoco</v>
      </c>
      <c r="CE754" s="4" t="str">
        <v>Rosecoco</v>
      </c>
      <c r="CF754" s="4" t="str">
        <v>Rosecoco</v>
      </c>
      <c r="CG754" s="4" t="str">
        <v>Rosecoco</v>
      </c>
      <c r="CH754" s="4" t="str">
        <v>Rosecoco</v>
      </c>
      <c r="CI754" s="4" t="str">
        <v>Rosecoco</v>
      </c>
      <c r="CJ754" s="4" t="str">
        <v>Rosecoco</v>
      </c>
      <c r="CK754" s="4" t="str">
        <v>Rosecoco</v>
      </c>
      <c r="CL754" s="4" t="str">
        <v>Rosecoco</v>
      </c>
      <c r="CM754" s="4" t="str">
        <v>Rosecoco</v>
      </c>
      <c r="CN754" s="4" t="str">
        <v>Rosecoco</v>
      </c>
      <c r="CO754" s="4" t="str">
        <v>Rosecoco</v>
      </c>
      <c r="CP754" s="4" t="str">
        <v>Rosecoco</v>
      </c>
      <c r="CQ754" s="4" t="str">
        <v>Rosecoco</v>
      </c>
      <c r="CR754" s="4" t="str">
        <v>Rosecoco</v>
      </c>
      <c r="CS754" s="4" t="str">
        <v>Rosecoco</v>
      </c>
      <c r="CT754" s="4" t="str">
        <v>Rosecoco</v>
      </c>
      <c r="CU754" s="4" t="str">
        <v>Rosecoco</v>
      </c>
      <c r="CV754" s="4" t="str">
        <v>Rosecoco</v>
      </c>
      <c r="CW754" s="4" t="str">
        <v>Rosecoco</v>
      </c>
      <c r="CX754" s="4" t="str">
        <v>Rosecoco</v>
      </c>
      <c r="CY754" s="4" t="str">
        <v>Rosecoco</v>
      </c>
      <c r="CZ754" s="4" t="str">
        <v>Rosecoco</v>
      </c>
      <c r="DA754" s="4" t="str">
        <v>Rosecoco</v>
      </c>
    </row>
    <row r="755" spans="1:105" x14ac:dyDescent="0.35">
      <c r="A755" s="4" t="s">
        <v>1515</v>
      </c>
      <c r="B755" s="4" t="s">
        <v>1513</v>
      </c>
      <c r="C755" s="4" t="s">
        <v>3267</v>
      </c>
      <c r="AS755" s="4" t="str">
        <v>Ross 308</v>
      </c>
      <c r="AT755" s="4" t="str">
        <v>Ross 308</v>
      </c>
      <c r="AU755" s="4" t="str">
        <v>Ross 308</v>
      </c>
      <c r="AV755" s="4" t="str">
        <v>Ross 308</v>
      </c>
      <c r="AW755" s="4" t="str">
        <v>Ross 308</v>
      </c>
      <c r="AX755" s="4" t="str">
        <v>Ross 308</v>
      </c>
      <c r="AY755" s="4" t="str">
        <v>Ross 308</v>
      </c>
      <c r="AZ755" s="4" t="str">
        <v>Ross 308</v>
      </c>
      <c r="BA755" s="4" t="str">
        <v>Ross 308</v>
      </c>
      <c r="BB755" s="4" t="str">
        <v>Ross 308</v>
      </c>
      <c r="BC755" s="4" t="str">
        <v>Ross 308</v>
      </c>
      <c r="BD755" s="4" t="str">
        <v>Ross 308</v>
      </c>
      <c r="BE755" s="4" t="str">
        <v>Ross 308</v>
      </c>
      <c r="BF755" s="4" t="str">
        <v>Ross 308</v>
      </c>
      <c r="BG755" s="4" t="str">
        <v>Ross 308</v>
      </c>
      <c r="BH755" s="4" t="str">
        <v>Ross 308</v>
      </c>
      <c r="BI755" s="4" t="str">
        <v>Ross 308</v>
      </c>
      <c r="BJ755" s="4" t="str">
        <v>Ross 308</v>
      </c>
      <c r="BK755" s="4" t="str">
        <v>Ross 308</v>
      </c>
      <c r="BL755" s="4" t="str">
        <v>Ross 308</v>
      </c>
      <c r="BM755" s="4" t="str">
        <v>Ross 308</v>
      </c>
      <c r="BN755" s="4" t="str">
        <v>Ross 308</v>
      </c>
      <c r="BO755" s="4" t="str">
        <v>Ross 308</v>
      </c>
      <c r="BP755" s="4" t="str">
        <v>Ross 308</v>
      </c>
      <c r="BQ755" s="4" t="str">
        <v>Ross 308</v>
      </c>
      <c r="BR755" s="4" t="str">
        <v>Ross 308</v>
      </c>
      <c r="BS755" s="4" t="str">
        <v>Ross 308</v>
      </c>
      <c r="BT755" s="4" t="str">
        <v>Ross 308</v>
      </c>
      <c r="BU755" s="4" t="str">
        <v>Ross 308</v>
      </c>
      <c r="BV755" s="4" t="str">
        <v>Ross 308</v>
      </c>
      <c r="BX755" s="4" t="str">
        <v>Ross</v>
      </c>
      <c r="BY755" s="4" t="str">
        <v>Ross</v>
      </c>
      <c r="BZ755" s="4" t="str">
        <v>Ross</v>
      </c>
      <c r="CA755" s="4" t="str">
        <v>Ross</v>
      </c>
      <c r="CB755" s="4" t="str">
        <v>Ross</v>
      </c>
      <c r="CC755" s="4" t="str">
        <v>Ross</v>
      </c>
      <c r="CD755" s="4" t="str">
        <v>Ross</v>
      </c>
      <c r="CE755" s="4" t="str">
        <v>Ross</v>
      </c>
      <c r="CF755" s="4" t="str">
        <v>Ross</v>
      </c>
      <c r="CG755" s="4" t="str">
        <v>Ross</v>
      </c>
      <c r="CH755" s="4" t="str">
        <v>Ross</v>
      </c>
      <c r="CI755" s="4" t="str">
        <v>Ross</v>
      </c>
      <c r="CJ755" s="4" t="str">
        <v>Ross</v>
      </c>
      <c r="CK755" s="4" t="str">
        <v>Ross</v>
      </c>
      <c r="CL755" s="4" t="str">
        <v>Ross</v>
      </c>
      <c r="CM755" s="4" t="str">
        <v>Ross</v>
      </c>
      <c r="CN755" s="4" t="str">
        <v>Ross</v>
      </c>
      <c r="CO755" s="4" t="str">
        <v>Ross</v>
      </c>
      <c r="CP755" s="4" t="str">
        <v>Ross</v>
      </c>
      <c r="CQ755" s="4" t="str">
        <v>Ross</v>
      </c>
      <c r="CR755" s="4" t="str">
        <v>Ross</v>
      </c>
      <c r="CS755" s="4" t="str">
        <v>Ross</v>
      </c>
      <c r="CT755" s="4" t="str">
        <v>Ross</v>
      </c>
      <c r="CU755" s="4" t="str">
        <v>Ross</v>
      </c>
      <c r="CV755" s="4" t="str">
        <v>Ross</v>
      </c>
      <c r="CW755" s="4" t="str">
        <v>Ross</v>
      </c>
      <c r="CX755" s="4" t="str">
        <v>Ross</v>
      </c>
      <c r="CY755" s="4" t="str">
        <v>Ross</v>
      </c>
      <c r="CZ755" s="4" t="str">
        <v>Ross</v>
      </c>
      <c r="DA755" s="4" t="str">
        <v>Ross</v>
      </c>
    </row>
    <row r="756" spans="1:105" x14ac:dyDescent="0.35">
      <c r="A756" s="4" t="s">
        <v>1515</v>
      </c>
      <c r="B756" s="4" t="s">
        <v>3268</v>
      </c>
      <c r="C756" s="4" t="s">
        <v>3269</v>
      </c>
      <c r="AS756" s="4" t="str">
        <v>Ross broilers</v>
      </c>
      <c r="AT756" s="4" t="str">
        <v>Ross broilers</v>
      </c>
      <c r="AU756" s="4" t="str">
        <v>Ross broilers</v>
      </c>
      <c r="AV756" s="4" t="str">
        <v>Ross broilers</v>
      </c>
      <c r="AW756" s="4" t="str">
        <v>Ross broilers</v>
      </c>
      <c r="AX756" s="4" t="str">
        <v>Ross broilers</v>
      </c>
      <c r="AY756" s="4" t="str">
        <v>Ross broilers</v>
      </c>
      <c r="AZ756" s="4" t="str">
        <v>Ross broilers</v>
      </c>
      <c r="BA756" s="4" t="str">
        <v>Ross broilers</v>
      </c>
      <c r="BB756" s="4" t="str">
        <v>Ross broilers</v>
      </c>
      <c r="BC756" s="4" t="str">
        <v>Ross broilers</v>
      </c>
      <c r="BD756" s="4" t="str">
        <v>Ross broilers</v>
      </c>
      <c r="BE756" s="4" t="str">
        <v>Ross broilers</v>
      </c>
      <c r="BF756" s="4" t="str">
        <v>Ross broilers</v>
      </c>
      <c r="BG756" s="4" t="str">
        <v>Ross broilers</v>
      </c>
      <c r="BH756" s="4" t="str">
        <v>Ross broilers</v>
      </c>
      <c r="BI756" s="4" t="str">
        <v>Ross broilers</v>
      </c>
      <c r="BJ756" s="4" t="str">
        <v>Ross broilers</v>
      </c>
      <c r="BK756" s="4" t="str">
        <v>Ross broilers</v>
      </c>
      <c r="BL756" s="4" t="str">
        <v>Ross broilers</v>
      </c>
      <c r="BM756" s="4" t="str">
        <v>Ross broilers</v>
      </c>
      <c r="BN756" s="4" t="str">
        <v>Ross broilers</v>
      </c>
      <c r="BO756" s="4" t="str">
        <v>Ross broilers</v>
      </c>
      <c r="BP756" s="4" t="str">
        <v>Ross broilers</v>
      </c>
      <c r="BQ756" s="4" t="str">
        <v>Ross broilers</v>
      </c>
      <c r="BR756" s="4" t="str">
        <v>Ross broilers</v>
      </c>
      <c r="BS756" s="4" t="str">
        <v>Ross broilers</v>
      </c>
      <c r="BT756" s="4" t="str">
        <v>Ross broilers</v>
      </c>
      <c r="BU756" s="4" t="str">
        <v>Ross broilers</v>
      </c>
      <c r="BV756" s="4" t="str">
        <v>Ross broilers</v>
      </c>
      <c r="BX756" s="4" t="str">
        <v>Ross 308</v>
      </c>
      <c r="BY756" s="4" t="str">
        <v>Ross 308</v>
      </c>
      <c r="BZ756" s="4" t="str">
        <v>Ross 308</v>
      </c>
      <c r="CA756" s="4" t="str">
        <v>Ross 308</v>
      </c>
      <c r="CB756" s="4" t="str">
        <v>Ross 308</v>
      </c>
      <c r="CC756" s="4" t="str">
        <v>Ross 308</v>
      </c>
      <c r="CD756" s="4" t="str">
        <v>Ross 308</v>
      </c>
      <c r="CE756" s="4" t="str">
        <v>Ross 308</v>
      </c>
      <c r="CF756" s="4" t="str">
        <v>Ross 308</v>
      </c>
      <c r="CG756" s="4" t="str">
        <v>Ross 308</v>
      </c>
      <c r="CH756" s="4" t="str">
        <v>Ross 308</v>
      </c>
      <c r="CI756" s="4" t="str">
        <v>Ross 308</v>
      </c>
      <c r="CJ756" s="4" t="str">
        <v>Ross 308</v>
      </c>
      <c r="CK756" s="4" t="str">
        <v>Ross 308</v>
      </c>
      <c r="CL756" s="4" t="str">
        <v>Ross 308</v>
      </c>
      <c r="CM756" s="4" t="str">
        <v>Ross 308</v>
      </c>
      <c r="CN756" s="4" t="str">
        <v>Ross 308</v>
      </c>
      <c r="CO756" s="4" t="str">
        <v>Ross 308</v>
      </c>
      <c r="CP756" s="4" t="str">
        <v>Ross 308</v>
      </c>
      <c r="CQ756" s="4" t="str">
        <v>Ross 308</v>
      </c>
      <c r="CR756" s="4" t="str">
        <v>Ross 308</v>
      </c>
      <c r="CS756" s="4" t="str">
        <v>Ross 308</v>
      </c>
      <c r="CT756" s="4" t="str">
        <v>Ross 308</v>
      </c>
      <c r="CU756" s="4" t="str">
        <v>Ross 308</v>
      </c>
      <c r="CV756" s="4" t="str">
        <v>Ross 308</v>
      </c>
      <c r="CW756" s="4" t="str">
        <v>Ross 308</v>
      </c>
      <c r="CX756" s="4" t="str">
        <v>Ross 308</v>
      </c>
      <c r="CY756" s="4" t="str">
        <v>Ross 308</v>
      </c>
      <c r="CZ756" s="4" t="str">
        <v>Ross 308</v>
      </c>
      <c r="DA756" s="4" t="str">
        <v>Ross 308</v>
      </c>
    </row>
    <row r="757" spans="1:105" x14ac:dyDescent="0.35">
      <c r="A757" s="4" t="s">
        <v>1975</v>
      </c>
      <c r="B757" s="4" t="s">
        <v>1973</v>
      </c>
      <c r="C757" s="4" t="s">
        <v>3270</v>
      </c>
      <c r="F757" s="4" t="s">
        <v>2502</v>
      </c>
      <c r="AS757" s="4" t="str">
        <v>Ross white</v>
      </c>
      <c r="AT757" s="4" t="str">
        <v>Ross white</v>
      </c>
      <c r="AU757" s="4" t="str">
        <v>Ross white</v>
      </c>
      <c r="AV757" s="4" t="str">
        <v>Ross white</v>
      </c>
      <c r="AW757" s="4" t="str">
        <v>Ross white</v>
      </c>
      <c r="AX757" s="4" t="str">
        <v>Ross white</v>
      </c>
      <c r="AY757" s="4" t="str">
        <v>Ross white</v>
      </c>
      <c r="AZ757" s="4" t="str">
        <v>Ross white</v>
      </c>
      <c r="BA757" s="4" t="str">
        <v>Ross white</v>
      </c>
      <c r="BB757" s="4" t="str">
        <v>Ross white</v>
      </c>
      <c r="BC757" s="4" t="str">
        <v>Ross white</v>
      </c>
      <c r="BD757" s="4" t="str">
        <v>Ross white</v>
      </c>
      <c r="BE757" s="4" t="str">
        <v>Ross white</v>
      </c>
      <c r="BF757" s="4" t="str">
        <v>Ross white</v>
      </c>
      <c r="BG757" s="4" t="str">
        <v>Ross white</v>
      </c>
      <c r="BH757" s="4" t="str">
        <v>Ross white</v>
      </c>
      <c r="BI757" s="4" t="str">
        <v>Ross white</v>
      </c>
      <c r="BJ757" s="4" t="str">
        <v>Ross white</v>
      </c>
      <c r="BK757" s="4" t="str">
        <v>Ross white</v>
      </c>
      <c r="BL757" s="4" t="str">
        <v>Ross white</v>
      </c>
      <c r="BM757" s="4" t="str">
        <v>Ross white</v>
      </c>
      <c r="BN757" s="4" t="str">
        <v>Ross white</v>
      </c>
      <c r="BO757" s="4" t="str">
        <v>Ross white</v>
      </c>
      <c r="BP757" s="4" t="str">
        <v>Ross white</v>
      </c>
      <c r="BQ757" s="4" t="str">
        <v>Ross white</v>
      </c>
      <c r="BR757" s="4" t="str">
        <v>Ross white</v>
      </c>
      <c r="BS757" s="4" t="str">
        <v>Ross white</v>
      </c>
      <c r="BT757" s="4" t="str">
        <v>Ross white</v>
      </c>
      <c r="BU757" s="4" t="str">
        <v>Ross white</v>
      </c>
      <c r="BV757" s="4" t="str">
        <v>Ross white</v>
      </c>
      <c r="BX757" s="4" t="str">
        <v>Ross broilers</v>
      </c>
      <c r="BY757" s="4" t="str">
        <v>Ross broilers</v>
      </c>
      <c r="BZ757" s="4" t="str">
        <v>Ross broilers</v>
      </c>
      <c r="CA757" s="4" t="str">
        <v>Ross broilers</v>
      </c>
      <c r="CB757" s="4" t="str">
        <v>Ross broilers</v>
      </c>
      <c r="CC757" s="4" t="str">
        <v>Ross broilers</v>
      </c>
      <c r="CD757" s="4" t="str">
        <v>Ross broilers</v>
      </c>
      <c r="CE757" s="4" t="str">
        <v>Ross broilers</v>
      </c>
      <c r="CF757" s="4" t="str">
        <v>Ross broilers</v>
      </c>
      <c r="CG757" s="4" t="str">
        <v>Ross broilers</v>
      </c>
      <c r="CH757" s="4" t="str">
        <v>Ross broilers</v>
      </c>
      <c r="CI757" s="4" t="str">
        <v>Ross broilers</v>
      </c>
      <c r="CJ757" s="4" t="str">
        <v>Ross broilers</v>
      </c>
      <c r="CK757" s="4" t="str">
        <v>Ross broilers</v>
      </c>
      <c r="CL757" s="4" t="str">
        <v>Ross broilers</v>
      </c>
      <c r="CM757" s="4" t="str">
        <v>Ross broilers</v>
      </c>
      <c r="CN757" s="4" t="str">
        <v>Ross broilers</v>
      </c>
      <c r="CO757" s="4" t="str">
        <v>Ross broilers</v>
      </c>
      <c r="CP757" s="4" t="str">
        <v>Ross broilers</v>
      </c>
      <c r="CQ757" s="4" t="str">
        <v>Ross broilers</v>
      </c>
      <c r="CR757" s="4" t="str">
        <v>Ross broilers</v>
      </c>
      <c r="CS757" s="4" t="str">
        <v>Ross broilers</v>
      </c>
      <c r="CT757" s="4" t="str">
        <v>Ross broilers</v>
      </c>
      <c r="CU757" s="4" t="str">
        <v>Ross broilers</v>
      </c>
      <c r="CV757" s="4" t="str">
        <v>Ross broilers</v>
      </c>
      <c r="CW757" s="4" t="str">
        <v>Ross broilers</v>
      </c>
      <c r="CX757" s="4" t="str">
        <v>Ross broilers</v>
      </c>
      <c r="CY757" s="4" t="str">
        <v>Ross broilers</v>
      </c>
      <c r="CZ757" s="4" t="str">
        <v>Ross broilers</v>
      </c>
      <c r="DA757" s="4" t="str">
        <v>Ross broilers</v>
      </c>
    </row>
    <row r="758" spans="1:105" x14ac:dyDescent="0.35">
      <c r="A758" s="4" t="s">
        <v>1975</v>
      </c>
      <c r="B758" s="4" t="s">
        <v>1973</v>
      </c>
      <c r="C758" s="4" t="s">
        <v>3271</v>
      </c>
      <c r="AS758" s="4" t="str">
        <v>Rossol</v>
      </c>
      <c r="AT758" s="4" t="str">
        <v>Rossol</v>
      </c>
      <c r="AU758" s="4" t="str">
        <v>Rossol</v>
      </c>
      <c r="AV758" s="4" t="str">
        <v>Rossol</v>
      </c>
      <c r="AW758" s="4" t="str">
        <v>Rossol</v>
      </c>
      <c r="AX758" s="4" t="str">
        <v>Rossol</v>
      </c>
      <c r="AY758" s="4" t="str">
        <v>Rossol</v>
      </c>
      <c r="AZ758" s="4" t="str">
        <v>Rossol</v>
      </c>
      <c r="BA758" s="4" t="str">
        <v>Rossol</v>
      </c>
      <c r="BB758" s="4" t="str">
        <v>Rossol</v>
      </c>
      <c r="BC758" s="4" t="str">
        <v>Rossol</v>
      </c>
      <c r="BD758" s="4" t="str">
        <v>Rossol</v>
      </c>
      <c r="BE758" s="4" t="str">
        <v>Rossol</v>
      </c>
      <c r="BF758" s="4" t="str">
        <v>Rossol</v>
      </c>
      <c r="BG758" s="4" t="str">
        <v>Rossol</v>
      </c>
      <c r="BH758" s="4" t="str">
        <v>Rossol</v>
      </c>
      <c r="BI758" s="4" t="str">
        <v>Rossol</v>
      </c>
      <c r="BJ758" s="4" t="str">
        <v>Rossol</v>
      </c>
      <c r="BK758" s="4" t="str">
        <v>Rossol</v>
      </c>
      <c r="BL758" s="4" t="str">
        <v>Rossol</v>
      </c>
      <c r="BM758" s="4" t="str">
        <v>Rossol</v>
      </c>
      <c r="BN758" s="4" t="str">
        <v>Rossol</v>
      </c>
      <c r="BO758" s="4" t="str">
        <v>Rossol</v>
      </c>
      <c r="BP758" s="4" t="str">
        <v>Rossol</v>
      </c>
      <c r="BQ758" s="4" t="str">
        <v>Rossol</v>
      </c>
      <c r="BR758" s="4" t="str">
        <v>Rossol</v>
      </c>
      <c r="BS758" s="4" t="str">
        <v>Rossol</v>
      </c>
      <c r="BT758" s="4" t="str">
        <v>Rossol</v>
      </c>
      <c r="BU758" s="4" t="str">
        <v>Rossol</v>
      </c>
      <c r="BV758" s="4" t="str">
        <v>Rossol</v>
      </c>
      <c r="BX758" s="4" t="str">
        <v>Ross white</v>
      </c>
      <c r="BY758" s="4" t="str">
        <v>Ross white</v>
      </c>
      <c r="BZ758" s="4" t="str">
        <v>Ross white</v>
      </c>
      <c r="CA758" s="4" t="str">
        <v>Ross white</v>
      </c>
      <c r="CB758" s="4" t="str">
        <v>Ross white</v>
      </c>
      <c r="CC758" s="4" t="str">
        <v>Ross white</v>
      </c>
      <c r="CD758" s="4" t="str">
        <v>Ross white</v>
      </c>
      <c r="CE758" s="4" t="str">
        <v>Ross white</v>
      </c>
      <c r="CF758" s="4" t="str">
        <v>Ross white</v>
      </c>
      <c r="CG758" s="4" t="str">
        <v>Ross white</v>
      </c>
      <c r="CH758" s="4" t="str">
        <v>Ross white</v>
      </c>
      <c r="CI758" s="4" t="str">
        <v>Ross white</v>
      </c>
      <c r="CJ758" s="4" t="str">
        <v>Ross white</v>
      </c>
      <c r="CK758" s="4" t="str">
        <v>Ross white</v>
      </c>
      <c r="CL758" s="4" t="str">
        <v>Ross white</v>
      </c>
      <c r="CM758" s="4" t="str">
        <v>Ross white</v>
      </c>
      <c r="CN758" s="4" t="str">
        <v>Ross white</v>
      </c>
      <c r="CO758" s="4" t="str">
        <v>Ross white</v>
      </c>
      <c r="CP758" s="4" t="str">
        <v>Ross white</v>
      </c>
      <c r="CQ758" s="4" t="str">
        <v>Ross white</v>
      </c>
      <c r="CR758" s="4" t="str">
        <v>Ross white</v>
      </c>
      <c r="CS758" s="4" t="str">
        <v>Ross white</v>
      </c>
      <c r="CT758" s="4" t="str">
        <v>Ross white</v>
      </c>
      <c r="CU758" s="4" t="str">
        <v>Ross white</v>
      </c>
      <c r="CV758" s="4" t="str">
        <v>Ross white</v>
      </c>
      <c r="CW758" s="4" t="str">
        <v>Ross white</v>
      </c>
      <c r="CX758" s="4" t="str">
        <v>Ross white</v>
      </c>
      <c r="CY758" s="4" t="str">
        <v>Ross white</v>
      </c>
      <c r="CZ758" s="4" t="str">
        <v>Ross white</v>
      </c>
      <c r="DA758" s="4" t="str">
        <v>Ross white</v>
      </c>
    </row>
    <row r="759" spans="1:105" x14ac:dyDescent="0.35">
      <c r="A759" s="4" t="s">
        <v>1975</v>
      </c>
      <c r="B759" s="4" t="s">
        <v>3272</v>
      </c>
      <c r="C759" s="4" t="s">
        <v>3273</v>
      </c>
      <c r="AS759" s="4" t="str">
        <v>RPKN2</v>
      </c>
      <c r="AT759" s="4" t="str">
        <v>RPKN2</v>
      </c>
      <c r="AU759" s="4" t="str">
        <v>RPKN2</v>
      </c>
      <c r="AV759" s="4" t="str">
        <v>RPKN2</v>
      </c>
      <c r="AW759" s="4" t="str">
        <v>RPKN2</v>
      </c>
      <c r="AX759" s="4" t="str">
        <v>RPKN2</v>
      </c>
      <c r="AY759" s="4" t="str">
        <v>RPKN2</v>
      </c>
      <c r="AZ759" s="4" t="str">
        <v>RPKN2</v>
      </c>
      <c r="BA759" s="4" t="str">
        <v>RPKN2</v>
      </c>
      <c r="BB759" s="4" t="str">
        <v>RPKN2</v>
      </c>
      <c r="BC759" s="4" t="str">
        <v>RPKN2</v>
      </c>
      <c r="BD759" s="4" t="str">
        <v>RPKN2</v>
      </c>
      <c r="BE759" s="4" t="str">
        <v>RPKN2</v>
      </c>
      <c r="BF759" s="4" t="str">
        <v>RPKN2</v>
      </c>
      <c r="BG759" s="4" t="str">
        <v>RPKN2</v>
      </c>
      <c r="BH759" s="4" t="str">
        <v>RPKN2</v>
      </c>
      <c r="BI759" s="4" t="str">
        <v>RPKN2</v>
      </c>
      <c r="BJ759" s="4" t="str">
        <v>RPKN2</v>
      </c>
      <c r="BK759" s="4" t="str">
        <v>RPKN2</v>
      </c>
      <c r="BL759" s="4" t="str">
        <v>RPKN2</v>
      </c>
      <c r="BM759" s="4" t="str">
        <v>RPKN2</v>
      </c>
      <c r="BN759" s="4" t="str">
        <v>RPKN2</v>
      </c>
      <c r="BO759" s="4" t="str">
        <v>RPKN2</v>
      </c>
      <c r="BP759" s="4" t="str">
        <v>RPKN2</v>
      </c>
      <c r="BQ759" s="4" t="str">
        <v>RPKN2</v>
      </c>
      <c r="BR759" s="4" t="str">
        <v>RPKN2</v>
      </c>
      <c r="BS759" s="4" t="str">
        <v>RPKN2</v>
      </c>
      <c r="BT759" s="4" t="str">
        <v>RPKN2</v>
      </c>
      <c r="BU759" s="4" t="str">
        <v>RPKN2</v>
      </c>
      <c r="BV759" s="4" t="str">
        <v>RPKN2</v>
      </c>
      <c r="BX759" s="4" t="str">
        <v>Rossol</v>
      </c>
      <c r="BY759" s="4" t="str">
        <v>Rossol</v>
      </c>
      <c r="BZ759" s="4" t="str">
        <v>Rossol</v>
      </c>
      <c r="CA759" s="4" t="str">
        <v>Rossol</v>
      </c>
      <c r="CB759" s="4" t="str">
        <v>Rossol</v>
      </c>
      <c r="CC759" s="4" t="str">
        <v>Rossol</v>
      </c>
      <c r="CD759" s="4" t="str">
        <v>Rossol</v>
      </c>
      <c r="CE759" s="4" t="str">
        <v>Rossol</v>
      </c>
      <c r="CF759" s="4" t="str">
        <v>Rossol</v>
      </c>
      <c r="CG759" s="4" t="str">
        <v>Rossol</v>
      </c>
      <c r="CH759" s="4" t="str">
        <v>Rossol</v>
      </c>
      <c r="CI759" s="4" t="str">
        <v>Rossol</v>
      </c>
      <c r="CJ759" s="4" t="str">
        <v>Rossol</v>
      </c>
      <c r="CK759" s="4" t="str">
        <v>Rossol</v>
      </c>
      <c r="CL759" s="4" t="str">
        <v>Rossol</v>
      </c>
      <c r="CM759" s="4" t="str">
        <v>Rossol</v>
      </c>
      <c r="CN759" s="4" t="str">
        <v>Rossol</v>
      </c>
      <c r="CO759" s="4" t="str">
        <v>Rossol</v>
      </c>
      <c r="CP759" s="4" t="str">
        <v>Rossol</v>
      </c>
      <c r="CQ759" s="4" t="str">
        <v>Rossol</v>
      </c>
      <c r="CR759" s="4" t="str">
        <v>Rossol</v>
      </c>
      <c r="CS759" s="4" t="str">
        <v>Rossol</v>
      </c>
      <c r="CT759" s="4" t="str">
        <v>Rossol</v>
      </c>
      <c r="CU759" s="4" t="str">
        <v>Rossol</v>
      </c>
      <c r="CV759" s="4" t="str">
        <v>Rossol</v>
      </c>
      <c r="CW759" s="4" t="str">
        <v>Rossol</v>
      </c>
      <c r="CX759" s="4" t="str">
        <v>Rossol</v>
      </c>
      <c r="CY759" s="4" t="str">
        <v>Rossol</v>
      </c>
      <c r="CZ759" s="4" t="str">
        <v>Rossol</v>
      </c>
      <c r="DA759" s="4" t="str">
        <v>Rossol</v>
      </c>
    </row>
    <row r="760" spans="1:105" x14ac:dyDescent="0.35">
      <c r="A760" s="4" t="s">
        <v>1975</v>
      </c>
      <c r="B760" s="4" t="s">
        <v>1973</v>
      </c>
      <c r="C760" s="4" t="s">
        <v>3274</v>
      </c>
      <c r="AS760" s="4" t="str">
        <v>Rugezi</v>
      </c>
      <c r="AT760" s="4" t="str">
        <v>Rugezi</v>
      </c>
      <c r="AU760" s="4" t="str">
        <v>Rugezi</v>
      </c>
      <c r="AV760" s="4" t="str">
        <v>Rugezi</v>
      </c>
      <c r="AW760" s="4" t="str">
        <v>Rugezi</v>
      </c>
      <c r="AX760" s="4" t="str">
        <v>Rugezi</v>
      </c>
      <c r="AY760" s="4" t="str">
        <v>Rugezi</v>
      </c>
      <c r="AZ760" s="4" t="str">
        <v>Rugezi</v>
      </c>
      <c r="BA760" s="4" t="str">
        <v>Rugezi</v>
      </c>
      <c r="BB760" s="4" t="str">
        <v>Rugezi</v>
      </c>
      <c r="BC760" s="4" t="str">
        <v>Rugezi</v>
      </c>
      <c r="BD760" s="4" t="str">
        <v>Rugezi</v>
      </c>
      <c r="BE760" s="4" t="str">
        <v>Rugezi</v>
      </c>
      <c r="BF760" s="4" t="str">
        <v>Rugezi</v>
      </c>
      <c r="BG760" s="4" t="str">
        <v>Rugezi</v>
      </c>
      <c r="BH760" s="4" t="str">
        <v>Rugezi</v>
      </c>
      <c r="BI760" s="4" t="str">
        <v>Rugezi</v>
      </c>
      <c r="BJ760" s="4" t="str">
        <v>Rugezi</v>
      </c>
      <c r="BK760" s="4" t="str">
        <v>Rugezi</v>
      </c>
      <c r="BL760" s="4" t="str">
        <v>Rugezi</v>
      </c>
      <c r="BM760" s="4" t="str">
        <v>Rugezi</v>
      </c>
      <c r="BN760" s="4" t="str">
        <v>Rugezi</v>
      </c>
      <c r="BO760" s="4" t="str">
        <v>Rugezi</v>
      </c>
      <c r="BP760" s="4" t="str">
        <v>Rugezi</v>
      </c>
      <c r="BQ760" s="4" t="str">
        <v>Rugezi</v>
      </c>
      <c r="BR760" s="4" t="str">
        <v>Rugezi</v>
      </c>
      <c r="BS760" s="4" t="str">
        <v>Rugezi</v>
      </c>
      <c r="BT760" s="4" t="str">
        <v>Rugezi</v>
      </c>
      <c r="BU760" s="4" t="str">
        <v>Rugezi</v>
      </c>
      <c r="BV760" s="4" t="str">
        <v>Rugezi</v>
      </c>
      <c r="BX760" s="4" t="str">
        <v>RPKN2</v>
      </c>
      <c r="BY760" s="4" t="str">
        <v>RPKN2</v>
      </c>
      <c r="BZ760" s="4" t="str">
        <v>RPKN2</v>
      </c>
      <c r="CA760" s="4" t="str">
        <v>RPKN2</v>
      </c>
      <c r="CB760" s="4" t="str">
        <v>RPKN2</v>
      </c>
      <c r="CC760" s="4" t="str">
        <v>RPKN2</v>
      </c>
      <c r="CD760" s="4" t="str">
        <v>RPKN2</v>
      </c>
      <c r="CE760" s="4" t="str">
        <v>RPKN2</v>
      </c>
      <c r="CF760" s="4" t="str">
        <v>RPKN2</v>
      </c>
      <c r="CG760" s="4" t="str">
        <v>RPKN2</v>
      </c>
      <c r="CH760" s="4" t="str">
        <v>RPKN2</v>
      </c>
      <c r="CI760" s="4" t="str">
        <v>RPKN2</v>
      </c>
      <c r="CJ760" s="4" t="str">
        <v>RPKN2</v>
      </c>
      <c r="CK760" s="4" t="str">
        <v>RPKN2</v>
      </c>
      <c r="CL760" s="4" t="str">
        <v>RPKN2</v>
      </c>
      <c r="CM760" s="4" t="str">
        <v>RPKN2</v>
      </c>
      <c r="CN760" s="4" t="str">
        <v>RPKN2</v>
      </c>
      <c r="CO760" s="4" t="str">
        <v>RPKN2</v>
      </c>
      <c r="CP760" s="4" t="str">
        <v>RPKN2</v>
      </c>
      <c r="CQ760" s="4" t="str">
        <v>RPKN2</v>
      </c>
      <c r="CR760" s="4" t="str">
        <v>RPKN2</v>
      </c>
      <c r="CS760" s="4" t="str">
        <v>RPKN2</v>
      </c>
      <c r="CT760" s="4" t="str">
        <v>RPKN2</v>
      </c>
      <c r="CU760" s="4" t="str">
        <v>RPKN2</v>
      </c>
      <c r="CV760" s="4" t="str">
        <v>RPKN2</v>
      </c>
      <c r="CW760" s="4" t="str">
        <v>RPKN2</v>
      </c>
      <c r="CX760" s="4" t="str">
        <v>RPKN2</v>
      </c>
      <c r="CY760" s="4" t="str">
        <v>RPKN2</v>
      </c>
      <c r="CZ760" s="4" t="str">
        <v>RPKN2</v>
      </c>
      <c r="DA760" s="4" t="str">
        <v>RPKN2</v>
      </c>
    </row>
    <row r="761" spans="1:105" x14ac:dyDescent="0.35">
      <c r="A761" s="4" t="s">
        <v>1975</v>
      </c>
      <c r="B761" s="4" t="s">
        <v>1973</v>
      </c>
      <c r="C761" s="4" t="s">
        <v>3275</v>
      </c>
      <c r="AS761" s="4" t="str">
        <v>RWR221</v>
      </c>
      <c r="AT761" s="4" t="str">
        <v>RWR221</v>
      </c>
      <c r="AU761" s="4" t="str">
        <v>RWR221</v>
      </c>
      <c r="AV761" s="4" t="str">
        <v>RWR221</v>
      </c>
      <c r="AW761" s="4" t="str">
        <v>RWR221</v>
      </c>
      <c r="AX761" s="4" t="str">
        <v>RWR221</v>
      </c>
      <c r="AY761" s="4" t="str">
        <v>RWR221</v>
      </c>
      <c r="AZ761" s="4" t="str">
        <v>RWR221</v>
      </c>
      <c r="BA761" s="4" t="str">
        <v>RWR221</v>
      </c>
      <c r="BB761" s="4" t="str">
        <v>RWR221</v>
      </c>
      <c r="BC761" s="4" t="str">
        <v>RWR221</v>
      </c>
      <c r="BD761" s="4" t="str">
        <v>RWR221</v>
      </c>
      <c r="BE761" s="4" t="str">
        <v>RWR221</v>
      </c>
      <c r="BF761" s="4" t="str">
        <v>RWR221</v>
      </c>
      <c r="BG761" s="4" t="str">
        <v>RWR221</v>
      </c>
      <c r="BH761" s="4" t="str">
        <v>RWR221</v>
      </c>
      <c r="BI761" s="4" t="str">
        <v>RWR221</v>
      </c>
      <c r="BJ761" s="4" t="str">
        <v>RWR221</v>
      </c>
      <c r="BK761" s="4" t="str">
        <v>RWR221</v>
      </c>
      <c r="BL761" s="4" t="str">
        <v>RWR221</v>
      </c>
      <c r="BM761" s="4" t="str">
        <v>RWR221</v>
      </c>
      <c r="BN761" s="4" t="str">
        <v>RWR221</v>
      </c>
      <c r="BO761" s="4" t="str">
        <v>RWR221</v>
      </c>
      <c r="BP761" s="4" t="str">
        <v>RWR221</v>
      </c>
      <c r="BQ761" s="4" t="str">
        <v>RWR221</v>
      </c>
      <c r="BR761" s="4" t="str">
        <v>RWR221</v>
      </c>
      <c r="BS761" s="4" t="str">
        <v>RWR221</v>
      </c>
      <c r="BT761" s="4" t="str">
        <v>RWR221</v>
      </c>
      <c r="BU761" s="4" t="str">
        <v>RWR221</v>
      </c>
      <c r="BV761" s="4" t="str">
        <v>RWR221</v>
      </c>
      <c r="BX761" s="4" t="str">
        <v>Rugezi</v>
      </c>
      <c r="BY761" s="4" t="str">
        <v>Rugezi</v>
      </c>
      <c r="BZ761" s="4" t="str">
        <v>Rugezi</v>
      </c>
      <c r="CA761" s="4" t="str">
        <v>Rugezi</v>
      </c>
      <c r="CB761" s="4" t="str">
        <v>Rugezi</v>
      </c>
      <c r="CC761" s="4" t="str">
        <v>Rugezi</v>
      </c>
      <c r="CD761" s="4" t="str">
        <v>Rugezi</v>
      </c>
      <c r="CE761" s="4" t="str">
        <v>Rugezi</v>
      </c>
      <c r="CF761" s="4" t="str">
        <v>Rugezi</v>
      </c>
      <c r="CG761" s="4" t="str">
        <v>Rugezi</v>
      </c>
      <c r="CH761" s="4" t="str">
        <v>Rugezi</v>
      </c>
      <c r="CI761" s="4" t="str">
        <v>Rugezi</v>
      </c>
      <c r="CJ761" s="4" t="str">
        <v>Rugezi</v>
      </c>
      <c r="CK761" s="4" t="str">
        <v>Rugezi</v>
      </c>
      <c r="CL761" s="4" t="str">
        <v>Rugezi</v>
      </c>
      <c r="CM761" s="4" t="str">
        <v>Rugezi</v>
      </c>
      <c r="CN761" s="4" t="str">
        <v>Rugezi</v>
      </c>
      <c r="CO761" s="4" t="str">
        <v>Rugezi</v>
      </c>
      <c r="CP761" s="4" t="str">
        <v>Rugezi</v>
      </c>
      <c r="CQ761" s="4" t="str">
        <v>Rugezi</v>
      </c>
      <c r="CR761" s="4" t="str">
        <v>Rugezi</v>
      </c>
      <c r="CS761" s="4" t="str">
        <v>Rugezi</v>
      </c>
      <c r="CT761" s="4" t="str">
        <v>Rugezi</v>
      </c>
      <c r="CU761" s="4" t="str">
        <v>Rugezi</v>
      </c>
      <c r="CV761" s="4" t="str">
        <v>Rugezi</v>
      </c>
      <c r="CW761" s="4" t="str">
        <v>Rugezi</v>
      </c>
      <c r="CX761" s="4" t="str">
        <v>Rugezi</v>
      </c>
      <c r="CY761" s="4" t="str">
        <v>Rugezi</v>
      </c>
      <c r="CZ761" s="4" t="str">
        <v>Rugezi</v>
      </c>
      <c r="DA761" s="4" t="str">
        <v>Rugezi</v>
      </c>
    </row>
    <row r="762" spans="1:105" x14ac:dyDescent="0.35">
      <c r="A762" s="4" t="s">
        <v>1975</v>
      </c>
      <c r="B762" s="4" t="s">
        <v>3272</v>
      </c>
      <c r="C762" s="4" t="s">
        <v>3276</v>
      </c>
      <c r="AS762" s="4" t="str">
        <v>RWV1129</v>
      </c>
      <c r="AT762" s="4" t="str">
        <v>RWV1129</v>
      </c>
      <c r="AU762" s="4" t="str">
        <v>RWV1129</v>
      </c>
      <c r="AV762" s="4" t="str">
        <v>RWV1129</v>
      </c>
      <c r="AW762" s="4" t="str">
        <v>RWV1129</v>
      </c>
      <c r="AX762" s="4" t="str">
        <v>RWV1129</v>
      </c>
      <c r="AY762" s="4" t="str">
        <v>RWV1129</v>
      </c>
      <c r="AZ762" s="4" t="str">
        <v>RWV1129</v>
      </c>
      <c r="BA762" s="4" t="str">
        <v>RWV1129</v>
      </c>
      <c r="BB762" s="4" t="str">
        <v>RWV1129</v>
      </c>
      <c r="BC762" s="4" t="str">
        <v>RWV1129</v>
      </c>
      <c r="BD762" s="4" t="str">
        <v>RWV1129</v>
      </c>
      <c r="BE762" s="4" t="str">
        <v>RWV1129</v>
      </c>
      <c r="BF762" s="4" t="str">
        <v>RWV1129</v>
      </c>
      <c r="BG762" s="4" t="str">
        <v>RWV1129</v>
      </c>
      <c r="BH762" s="4" t="str">
        <v>RWV1129</v>
      </c>
      <c r="BI762" s="4" t="str">
        <v>RWV1129</v>
      </c>
      <c r="BJ762" s="4" t="str">
        <v>RWV1129</v>
      </c>
      <c r="BK762" s="4" t="str">
        <v>RWV1129</v>
      </c>
      <c r="BL762" s="4" t="str">
        <v>RWV1129</v>
      </c>
      <c r="BM762" s="4" t="str">
        <v>RWV1129</v>
      </c>
      <c r="BN762" s="4" t="str">
        <v>RWV1129</v>
      </c>
      <c r="BO762" s="4" t="str">
        <v>RWV1129</v>
      </c>
      <c r="BP762" s="4" t="str">
        <v>RWV1129</v>
      </c>
      <c r="BQ762" s="4" t="str">
        <v>RWV1129</v>
      </c>
      <c r="BR762" s="4" t="str">
        <v>RWV1129</v>
      </c>
      <c r="BS762" s="4" t="str">
        <v>RWV1129</v>
      </c>
      <c r="BT762" s="4" t="str">
        <v>RWV1129</v>
      </c>
      <c r="BU762" s="4" t="str">
        <v>RWV1129</v>
      </c>
      <c r="BV762" s="4" t="str">
        <v>RWV1129</v>
      </c>
      <c r="BX762" s="4" t="str">
        <v>RWR221</v>
      </c>
      <c r="BY762" s="4" t="str">
        <v>RWR221</v>
      </c>
      <c r="BZ762" s="4" t="str">
        <v>RWR221</v>
      </c>
      <c r="CA762" s="4" t="str">
        <v>RWR221</v>
      </c>
      <c r="CB762" s="4" t="str">
        <v>RWR221</v>
      </c>
      <c r="CC762" s="4" t="str">
        <v>RWR221</v>
      </c>
      <c r="CD762" s="4" t="str">
        <v>RWR221</v>
      </c>
      <c r="CE762" s="4" t="str">
        <v>RWR221</v>
      </c>
      <c r="CF762" s="4" t="str">
        <v>RWR221</v>
      </c>
      <c r="CG762" s="4" t="str">
        <v>RWR221</v>
      </c>
      <c r="CH762" s="4" t="str">
        <v>RWR221</v>
      </c>
      <c r="CI762" s="4" t="str">
        <v>RWR221</v>
      </c>
      <c r="CJ762" s="4" t="str">
        <v>RWR221</v>
      </c>
      <c r="CK762" s="4" t="str">
        <v>RWR221</v>
      </c>
      <c r="CL762" s="4" t="str">
        <v>RWR221</v>
      </c>
      <c r="CM762" s="4" t="str">
        <v>RWR221</v>
      </c>
      <c r="CN762" s="4" t="str">
        <v>RWR221</v>
      </c>
      <c r="CO762" s="4" t="str">
        <v>RWR221</v>
      </c>
      <c r="CP762" s="4" t="str">
        <v>RWR221</v>
      </c>
      <c r="CQ762" s="4" t="str">
        <v>RWR221</v>
      </c>
      <c r="CR762" s="4" t="str">
        <v>RWR221</v>
      </c>
      <c r="CS762" s="4" t="str">
        <v>RWR221</v>
      </c>
      <c r="CT762" s="4" t="str">
        <v>RWR221</v>
      </c>
      <c r="CU762" s="4" t="str">
        <v>RWR221</v>
      </c>
      <c r="CV762" s="4" t="str">
        <v>RWR221</v>
      </c>
      <c r="CW762" s="4" t="str">
        <v>RWR221</v>
      </c>
      <c r="CX762" s="4" t="str">
        <v>RWR221</v>
      </c>
      <c r="CY762" s="4" t="str">
        <v>RWR221</v>
      </c>
      <c r="CZ762" s="4" t="str">
        <v>RWR221</v>
      </c>
      <c r="DA762" s="4" t="str">
        <v>RWR221</v>
      </c>
    </row>
    <row r="763" spans="1:105" x14ac:dyDescent="0.35">
      <c r="A763" s="4" t="s">
        <v>2074</v>
      </c>
      <c r="B763" s="4" t="s">
        <v>2073</v>
      </c>
      <c r="C763" s="4" t="s">
        <v>3277</v>
      </c>
      <c r="AS763" s="4" t="str">
        <v>S.L.28</v>
      </c>
      <c r="AT763" s="4" t="str">
        <v>S.L.28</v>
      </c>
      <c r="AU763" s="4" t="str">
        <v>S.L.28</v>
      </c>
      <c r="AV763" s="4" t="str">
        <v>S.L.28</v>
      </c>
      <c r="AW763" s="4" t="str">
        <v>S.L.28</v>
      </c>
      <c r="AX763" s="4" t="str">
        <v>S.L.28</v>
      </c>
      <c r="AY763" s="4" t="str">
        <v>S.L.28</v>
      </c>
      <c r="AZ763" s="4" t="str">
        <v>S.L.28</v>
      </c>
      <c r="BA763" s="4" t="str">
        <v>S.L.28</v>
      </c>
      <c r="BB763" s="4" t="str">
        <v>S.L.28</v>
      </c>
      <c r="BC763" s="4" t="str">
        <v>S.L.28</v>
      </c>
      <c r="BD763" s="4" t="str">
        <v>S.L.28</v>
      </c>
      <c r="BE763" s="4" t="str">
        <v>S.L.28</v>
      </c>
      <c r="BF763" s="4" t="str">
        <v>S.L.28</v>
      </c>
      <c r="BG763" s="4" t="str">
        <v>S.L.28</v>
      </c>
      <c r="BH763" s="4" t="str">
        <v>S.L.28</v>
      </c>
      <c r="BI763" s="4" t="str">
        <v>S.L.28</v>
      </c>
      <c r="BJ763" s="4" t="str">
        <v>S.L.28</v>
      </c>
      <c r="BK763" s="4" t="str">
        <v>S.L.28</v>
      </c>
      <c r="BL763" s="4" t="str">
        <v>S.L.28</v>
      </c>
      <c r="BM763" s="4" t="str">
        <v>S.L.28</v>
      </c>
      <c r="BN763" s="4" t="str">
        <v>S.L.28</v>
      </c>
      <c r="BO763" s="4" t="str">
        <v>S.L.28</v>
      </c>
      <c r="BP763" s="4" t="str">
        <v>S.L.28</v>
      </c>
      <c r="BQ763" s="4" t="str">
        <v>S.L.28</v>
      </c>
      <c r="BR763" s="4" t="str">
        <v>S.L.28</v>
      </c>
      <c r="BS763" s="4" t="str">
        <v>S.L.28</v>
      </c>
      <c r="BT763" s="4" t="str">
        <v>S.L.28</v>
      </c>
      <c r="BU763" s="4" t="str">
        <v>S.L.28</v>
      </c>
      <c r="BV763" s="4" t="str">
        <v>S.L.28</v>
      </c>
      <c r="BX763" s="4" t="str">
        <v>RWV1129</v>
      </c>
      <c r="BY763" s="4" t="str">
        <v>RWV1129</v>
      </c>
      <c r="BZ763" s="4" t="str">
        <v>RWV1129</v>
      </c>
      <c r="CA763" s="4" t="str">
        <v>RWV1129</v>
      </c>
      <c r="CB763" s="4" t="str">
        <v>RWV1129</v>
      </c>
      <c r="CC763" s="4" t="str">
        <v>RWV1129</v>
      </c>
      <c r="CD763" s="4" t="str">
        <v>RWV1129</v>
      </c>
      <c r="CE763" s="4" t="str">
        <v>RWV1129</v>
      </c>
      <c r="CF763" s="4" t="str">
        <v>RWV1129</v>
      </c>
      <c r="CG763" s="4" t="str">
        <v>RWV1129</v>
      </c>
      <c r="CH763" s="4" t="str">
        <v>RWV1129</v>
      </c>
      <c r="CI763" s="4" t="str">
        <v>RWV1129</v>
      </c>
      <c r="CJ763" s="4" t="str">
        <v>RWV1129</v>
      </c>
      <c r="CK763" s="4" t="str">
        <v>RWV1129</v>
      </c>
      <c r="CL763" s="4" t="str">
        <v>RWV1129</v>
      </c>
      <c r="CM763" s="4" t="str">
        <v>RWV1129</v>
      </c>
      <c r="CN763" s="4" t="str">
        <v>RWV1129</v>
      </c>
      <c r="CO763" s="4" t="str">
        <v>RWV1129</v>
      </c>
      <c r="CP763" s="4" t="str">
        <v>RWV1129</v>
      </c>
      <c r="CQ763" s="4" t="str">
        <v>RWV1129</v>
      </c>
      <c r="CR763" s="4" t="str">
        <v>RWV1129</v>
      </c>
      <c r="CS763" s="4" t="str">
        <v>RWV1129</v>
      </c>
      <c r="CT763" s="4" t="str">
        <v>RWV1129</v>
      </c>
      <c r="CU763" s="4" t="str">
        <v>RWV1129</v>
      </c>
      <c r="CV763" s="4" t="str">
        <v>RWV1129</v>
      </c>
      <c r="CW763" s="4" t="str">
        <v>RWV1129</v>
      </c>
      <c r="CX763" s="4" t="str">
        <v>RWV1129</v>
      </c>
      <c r="CY763" s="4" t="str">
        <v>RWV1129</v>
      </c>
      <c r="CZ763" s="4" t="str">
        <v>RWV1129</v>
      </c>
      <c r="DA763" s="4" t="str">
        <v>RWV1129</v>
      </c>
    </row>
    <row r="764" spans="1:105" x14ac:dyDescent="0.35">
      <c r="A764" s="4" t="s">
        <v>2074</v>
      </c>
      <c r="B764" s="4" t="s">
        <v>2073</v>
      </c>
      <c r="C764" s="4" t="s">
        <v>3278</v>
      </c>
      <c r="AS764" s="4" t="str">
        <v>S10LA x P97</v>
      </c>
      <c r="AT764" s="4" t="str">
        <v>S10LA x P97</v>
      </c>
      <c r="AU764" s="4" t="str">
        <v>S10LA x P97</v>
      </c>
      <c r="AV764" s="4" t="str">
        <v>S10LA x P97</v>
      </c>
      <c r="AW764" s="4" t="str">
        <v>S10LA x P97</v>
      </c>
      <c r="AX764" s="4" t="str">
        <v>S10LA x P97</v>
      </c>
      <c r="AY764" s="4" t="str">
        <v>S10LA x P97</v>
      </c>
      <c r="AZ764" s="4" t="str">
        <v>S10LA x P97</v>
      </c>
      <c r="BA764" s="4" t="str">
        <v>S10LA x P97</v>
      </c>
      <c r="BB764" s="4" t="str">
        <v>S10LA x P97</v>
      </c>
      <c r="BC764" s="4" t="str">
        <v>S10LA x P97</v>
      </c>
      <c r="BD764" s="4" t="str">
        <v>S10LA x P97</v>
      </c>
      <c r="BE764" s="4" t="str">
        <v>S10LA x P97</v>
      </c>
      <c r="BF764" s="4" t="str">
        <v>S10LA x P97</v>
      </c>
      <c r="BG764" s="4" t="str">
        <v>S10LA x P97</v>
      </c>
      <c r="BH764" s="4" t="str">
        <v>S10LA x P97</v>
      </c>
      <c r="BI764" s="4" t="str">
        <v>S10LA x P97</v>
      </c>
      <c r="BJ764" s="4" t="str">
        <v>S10LA x P97</v>
      </c>
      <c r="BK764" s="4" t="str">
        <v>S10LA x P97</v>
      </c>
      <c r="BL764" s="4" t="str">
        <v>S10LA x P97</v>
      </c>
      <c r="BM764" s="4" t="str">
        <v>S10LA x P97</v>
      </c>
      <c r="BN764" s="4" t="str">
        <v>S10LA x P97</v>
      </c>
      <c r="BO764" s="4" t="str">
        <v>S10LA x P97</v>
      </c>
      <c r="BP764" s="4" t="str">
        <v>S10LA x P97</v>
      </c>
      <c r="BQ764" s="4" t="str">
        <v>S10LA x P97</v>
      </c>
      <c r="BR764" s="4" t="str">
        <v>S10LA x P97</v>
      </c>
      <c r="BS764" s="4" t="str">
        <v>S10LA x P97</v>
      </c>
      <c r="BT764" s="4" t="str">
        <v>S10LA x P97</v>
      </c>
      <c r="BU764" s="4" t="str">
        <v>S10LA x P97</v>
      </c>
      <c r="BV764" s="4" t="str">
        <v>S10LA x P97</v>
      </c>
      <c r="BX764" s="4" t="str">
        <v>S.L.28</v>
      </c>
      <c r="BY764" s="4" t="str">
        <v>S.L.28</v>
      </c>
      <c r="BZ764" s="4" t="str">
        <v>S.L.28</v>
      </c>
      <c r="CA764" s="4" t="str">
        <v>S.L.28</v>
      </c>
      <c r="CB764" s="4" t="str">
        <v>S.L.28</v>
      </c>
      <c r="CC764" s="4" t="str">
        <v>S.L.28</v>
      </c>
      <c r="CD764" s="4" t="str">
        <v>S.L.28</v>
      </c>
      <c r="CE764" s="4" t="str">
        <v>S.L.28</v>
      </c>
      <c r="CF764" s="4" t="str">
        <v>S.L.28</v>
      </c>
      <c r="CG764" s="4" t="str">
        <v>S.L.28</v>
      </c>
      <c r="CH764" s="4" t="str">
        <v>S.L.28</v>
      </c>
      <c r="CI764" s="4" t="str">
        <v>S.L.28</v>
      </c>
      <c r="CJ764" s="4" t="str">
        <v>S.L.28</v>
      </c>
      <c r="CK764" s="4" t="str">
        <v>S.L.28</v>
      </c>
      <c r="CL764" s="4" t="str">
        <v>S.L.28</v>
      </c>
      <c r="CM764" s="4" t="str">
        <v>S.L.28</v>
      </c>
      <c r="CN764" s="4" t="str">
        <v>S.L.28</v>
      </c>
      <c r="CO764" s="4" t="str">
        <v>S.L.28</v>
      </c>
      <c r="CP764" s="4" t="str">
        <v>S.L.28</v>
      </c>
      <c r="CQ764" s="4" t="str">
        <v>S.L.28</v>
      </c>
      <c r="CR764" s="4" t="str">
        <v>S.L.28</v>
      </c>
      <c r="CS764" s="4" t="str">
        <v>S.L.28</v>
      </c>
      <c r="CT764" s="4" t="str">
        <v>S.L.28</v>
      </c>
      <c r="CU764" s="4" t="str">
        <v>S.L.28</v>
      </c>
      <c r="CV764" s="4" t="str">
        <v>S.L.28</v>
      </c>
      <c r="CW764" s="4" t="str">
        <v>S.L.28</v>
      </c>
      <c r="CX764" s="4" t="str">
        <v>S.L.28</v>
      </c>
      <c r="CY764" s="4" t="str">
        <v>S.L.28</v>
      </c>
      <c r="CZ764" s="4" t="str">
        <v>S.L.28</v>
      </c>
      <c r="DA764" s="4" t="str">
        <v>S.L.28</v>
      </c>
    </row>
    <row r="765" spans="1:105" x14ac:dyDescent="0.35">
      <c r="A765" s="4" t="s">
        <v>2074</v>
      </c>
      <c r="B765" s="4" t="s">
        <v>2073</v>
      </c>
      <c r="C765" s="4" t="s">
        <v>3279</v>
      </c>
      <c r="AS765" s="4" t="str">
        <v>S10LA x P99</v>
      </c>
      <c r="AT765" s="4" t="str">
        <v>S10LA x P99</v>
      </c>
      <c r="AU765" s="4" t="str">
        <v>S10LA x P99</v>
      </c>
      <c r="AV765" s="4" t="str">
        <v>S10LA x P99</v>
      </c>
      <c r="AW765" s="4" t="str">
        <v>S10LA x P99</v>
      </c>
      <c r="AX765" s="4" t="str">
        <v>S10LA x P99</v>
      </c>
      <c r="AY765" s="4" t="str">
        <v>S10LA x P99</v>
      </c>
      <c r="AZ765" s="4" t="str">
        <v>S10LA x P99</v>
      </c>
      <c r="BA765" s="4" t="str">
        <v>S10LA x P99</v>
      </c>
      <c r="BB765" s="4" t="str">
        <v>S10LA x P99</v>
      </c>
      <c r="BC765" s="4" t="str">
        <v>S10LA x P99</v>
      </c>
      <c r="BD765" s="4" t="str">
        <v>S10LA x P99</v>
      </c>
      <c r="BE765" s="4" t="str">
        <v>S10LA x P99</v>
      </c>
      <c r="BF765" s="4" t="str">
        <v>S10LA x P99</v>
      </c>
      <c r="BG765" s="4" t="str">
        <v>S10LA x P99</v>
      </c>
      <c r="BH765" s="4" t="str">
        <v>S10LA x P99</v>
      </c>
      <c r="BI765" s="4" t="str">
        <v>S10LA x P99</v>
      </c>
      <c r="BJ765" s="4" t="str">
        <v>S10LA x P99</v>
      </c>
      <c r="BK765" s="4" t="str">
        <v>S10LA x P99</v>
      </c>
      <c r="BL765" s="4" t="str">
        <v>S10LA x P99</v>
      </c>
      <c r="BM765" s="4" t="str">
        <v>S10LA x P99</v>
      </c>
      <c r="BN765" s="4" t="str">
        <v>S10LA x P99</v>
      </c>
      <c r="BO765" s="4" t="str">
        <v>S10LA x P99</v>
      </c>
      <c r="BP765" s="4" t="str">
        <v>S10LA x P99</v>
      </c>
      <c r="BQ765" s="4" t="str">
        <v>S10LA x P99</v>
      </c>
      <c r="BR765" s="4" t="str">
        <v>S10LA x P99</v>
      </c>
      <c r="BS765" s="4" t="str">
        <v>S10LA x P99</v>
      </c>
      <c r="BT765" s="4" t="str">
        <v>S10LA x P99</v>
      </c>
      <c r="BU765" s="4" t="str">
        <v>S10LA x P99</v>
      </c>
      <c r="BV765" s="4" t="str">
        <v>S10LA x P99</v>
      </c>
      <c r="BX765" s="4" t="str">
        <v>S10LA x P97</v>
      </c>
      <c r="BY765" s="4" t="str">
        <v>S10LA x P97</v>
      </c>
      <c r="BZ765" s="4" t="str">
        <v>S10LA x P97</v>
      </c>
      <c r="CA765" s="4" t="str">
        <v>S10LA x P97</v>
      </c>
      <c r="CB765" s="4" t="str">
        <v>S10LA x P97</v>
      </c>
      <c r="CC765" s="4" t="str">
        <v>S10LA x P97</v>
      </c>
      <c r="CD765" s="4" t="str">
        <v>S10LA x P97</v>
      </c>
      <c r="CE765" s="4" t="str">
        <v>S10LA x P97</v>
      </c>
      <c r="CF765" s="4" t="str">
        <v>S10LA x P97</v>
      </c>
      <c r="CG765" s="4" t="str">
        <v>S10LA x P97</v>
      </c>
      <c r="CH765" s="4" t="str">
        <v>S10LA x P97</v>
      </c>
      <c r="CI765" s="4" t="str">
        <v>S10LA x P97</v>
      </c>
      <c r="CJ765" s="4" t="str">
        <v>S10LA x P97</v>
      </c>
      <c r="CK765" s="4" t="str">
        <v>S10LA x P97</v>
      </c>
      <c r="CL765" s="4" t="str">
        <v>S10LA x P97</v>
      </c>
      <c r="CM765" s="4" t="str">
        <v>S10LA x P97</v>
      </c>
      <c r="CN765" s="4" t="str">
        <v>S10LA x P97</v>
      </c>
      <c r="CO765" s="4" t="str">
        <v>S10LA x P97</v>
      </c>
      <c r="CP765" s="4" t="str">
        <v>S10LA x P97</v>
      </c>
      <c r="CQ765" s="4" t="str">
        <v>S10LA x P97</v>
      </c>
      <c r="CR765" s="4" t="str">
        <v>S10LA x P97</v>
      </c>
      <c r="CS765" s="4" t="str">
        <v>S10LA x P97</v>
      </c>
      <c r="CT765" s="4" t="str">
        <v>S10LA x P97</v>
      </c>
      <c r="CU765" s="4" t="str">
        <v>S10LA x P97</v>
      </c>
      <c r="CV765" s="4" t="str">
        <v>S10LA x P97</v>
      </c>
      <c r="CW765" s="4" t="str">
        <v>S10LA x P97</v>
      </c>
      <c r="CX765" s="4" t="str">
        <v>S10LA x P97</v>
      </c>
      <c r="CY765" s="4" t="str">
        <v>S10LA x P97</v>
      </c>
      <c r="CZ765" s="4" t="str">
        <v>S10LA x P97</v>
      </c>
      <c r="DA765" s="4" t="str">
        <v>S10LA x P97</v>
      </c>
    </row>
    <row r="766" spans="1:105" x14ac:dyDescent="0.35">
      <c r="A766" s="4" t="s">
        <v>2074</v>
      </c>
      <c r="B766" s="4" t="s">
        <v>2073</v>
      </c>
      <c r="C766" s="4" t="s">
        <v>3280</v>
      </c>
      <c r="AS766" s="4" t="str">
        <v>S-123B1210:B1230</v>
      </c>
      <c r="AT766" s="4" t="str">
        <v>S-123B1210:B1230</v>
      </c>
      <c r="AU766" s="4" t="str">
        <v>S-123B1210:B1230</v>
      </c>
      <c r="AV766" s="4" t="str">
        <v>S-123B1210:B1230</v>
      </c>
      <c r="AW766" s="4" t="str">
        <v>S-123B1210:B1230</v>
      </c>
      <c r="AX766" s="4" t="str">
        <v>S-123B1210:B1230</v>
      </c>
      <c r="AY766" s="4" t="str">
        <v>S-123B1210:B1230</v>
      </c>
      <c r="AZ766" s="4" t="str">
        <v>S-123B1210:B1230</v>
      </c>
      <c r="BA766" s="4" t="str">
        <v>S-123B1210:B1230</v>
      </c>
      <c r="BB766" s="4" t="str">
        <v>S-123B1210:B1230</v>
      </c>
      <c r="BC766" s="4" t="str">
        <v>S-123B1210:B1230</v>
      </c>
      <c r="BD766" s="4" t="str">
        <v>S-123B1210:B1230</v>
      </c>
      <c r="BE766" s="4" t="str">
        <v>S-123B1210:B1230</v>
      </c>
      <c r="BF766" s="4" t="str">
        <v>S-123B1210:B1230</v>
      </c>
      <c r="BG766" s="4" t="str">
        <v>S-123B1210:B1230</v>
      </c>
      <c r="BH766" s="4" t="str">
        <v>S-123B1210:B1230</v>
      </c>
      <c r="BI766" s="4" t="str">
        <v>S-123B1210:B1230</v>
      </c>
      <c r="BJ766" s="4" t="str">
        <v>S-123B1210:B1230</v>
      </c>
      <c r="BK766" s="4" t="str">
        <v>S-123B1210:B1230</v>
      </c>
      <c r="BL766" s="4" t="str">
        <v>S-123B1210:B1230</v>
      </c>
      <c r="BM766" s="4" t="str">
        <v>S-123B1210:B1230</v>
      </c>
      <c r="BN766" s="4" t="str">
        <v>S-123B1210:B1230</v>
      </c>
      <c r="BO766" s="4" t="str">
        <v>S-123B1210:B1230</v>
      </c>
      <c r="BP766" s="4" t="str">
        <v>S-123B1210:B1230</v>
      </c>
      <c r="BQ766" s="4" t="str">
        <v>S-123B1210:B1230</v>
      </c>
      <c r="BR766" s="4" t="str">
        <v>S-123B1210:B1230</v>
      </c>
      <c r="BS766" s="4" t="str">
        <v>S-123B1210:B1230</v>
      </c>
      <c r="BT766" s="4" t="str">
        <v>S-123B1210:B1230</v>
      </c>
      <c r="BU766" s="4" t="str">
        <v>S-123B1210:B1230</v>
      </c>
      <c r="BV766" s="4" t="str">
        <v>S-123B1210:B1230</v>
      </c>
      <c r="BX766" s="4" t="str">
        <v>S10LA x P99</v>
      </c>
      <c r="BY766" s="4" t="str">
        <v>S10LA x P99</v>
      </c>
      <c r="BZ766" s="4" t="str">
        <v>S10LA x P99</v>
      </c>
      <c r="CA766" s="4" t="str">
        <v>S10LA x P99</v>
      </c>
      <c r="CB766" s="4" t="str">
        <v>S10LA x P99</v>
      </c>
      <c r="CC766" s="4" t="str">
        <v>S10LA x P99</v>
      </c>
      <c r="CD766" s="4" t="str">
        <v>S10LA x P99</v>
      </c>
      <c r="CE766" s="4" t="str">
        <v>S10LA x P99</v>
      </c>
      <c r="CF766" s="4" t="str">
        <v>S10LA x P99</v>
      </c>
      <c r="CG766" s="4" t="str">
        <v>S10LA x P99</v>
      </c>
      <c r="CH766" s="4" t="str">
        <v>S10LA x P99</v>
      </c>
      <c r="CI766" s="4" t="str">
        <v>S10LA x P99</v>
      </c>
      <c r="CJ766" s="4" t="str">
        <v>S10LA x P99</v>
      </c>
      <c r="CK766" s="4" t="str">
        <v>S10LA x P99</v>
      </c>
      <c r="CL766" s="4" t="str">
        <v>S10LA x P99</v>
      </c>
      <c r="CM766" s="4" t="str">
        <v>S10LA x P99</v>
      </c>
      <c r="CN766" s="4" t="str">
        <v>S10LA x P99</v>
      </c>
      <c r="CO766" s="4" t="str">
        <v>S10LA x P99</v>
      </c>
      <c r="CP766" s="4" t="str">
        <v>S10LA x P99</v>
      </c>
      <c r="CQ766" s="4" t="str">
        <v>S10LA x P99</v>
      </c>
      <c r="CR766" s="4" t="str">
        <v>S10LA x P99</v>
      </c>
      <c r="CS766" s="4" t="str">
        <v>S10LA x P99</v>
      </c>
      <c r="CT766" s="4" t="str">
        <v>S10LA x P99</v>
      </c>
      <c r="CU766" s="4" t="str">
        <v>S10LA x P99</v>
      </c>
      <c r="CV766" s="4" t="str">
        <v>S10LA x P99</v>
      </c>
      <c r="CW766" s="4" t="str">
        <v>S10LA x P99</v>
      </c>
      <c r="CX766" s="4" t="str">
        <v>S10LA x P99</v>
      </c>
      <c r="CY766" s="4" t="str">
        <v>S10LA x P99</v>
      </c>
      <c r="CZ766" s="4" t="str">
        <v>S10LA x P99</v>
      </c>
      <c r="DA766" s="4" t="str">
        <v>S10LA x P99</v>
      </c>
    </row>
    <row r="767" spans="1:105" x14ac:dyDescent="0.35">
      <c r="A767" s="4" t="s">
        <v>2074</v>
      </c>
      <c r="B767" s="4" t="s">
        <v>2073</v>
      </c>
      <c r="C767" s="4" t="s">
        <v>3281</v>
      </c>
      <c r="AS767" s="4" t="str">
        <v>S-61</v>
      </c>
      <c r="AT767" s="4" t="str">
        <v>S-61</v>
      </c>
      <c r="AU767" s="4" t="str">
        <v>S-61</v>
      </c>
      <c r="AV767" s="4" t="str">
        <v>S-61</v>
      </c>
      <c r="AW767" s="4" t="str">
        <v>S-61</v>
      </c>
      <c r="AX767" s="4" t="str">
        <v>S-61</v>
      </c>
      <c r="AY767" s="4" t="str">
        <v>S-61</v>
      </c>
      <c r="AZ767" s="4" t="str">
        <v>S-61</v>
      </c>
      <c r="BA767" s="4" t="str">
        <v>S-61</v>
      </c>
      <c r="BB767" s="4" t="str">
        <v>S-61</v>
      </c>
      <c r="BC767" s="4" t="str">
        <v>S-61</v>
      </c>
      <c r="BD767" s="4" t="str">
        <v>S-61</v>
      </c>
      <c r="BE767" s="4" t="str">
        <v>S-61</v>
      </c>
      <c r="BF767" s="4" t="str">
        <v>S-61</v>
      </c>
      <c r="BG767" s="4" t="str">
        <v>S-61</v>
      </c>
      <c r="BH767" s="4" t="str">
        <v>S-61</v>
      </c>
      <c r="BI767" s="4" t="str">
        <v>S-61</v>
      </c>
      <c r="BJ767" s="4" t="str">
        <v>S-61</v>
      </c>
      <c r="BK767" s="4" t="str">
        <v>S-61</v>
      </c>
      <c r="BL767" s="4" t="str">
        <v>S-61</v>
      </c>
      <c r="BM767" s="4" t="str">
        <v>S-61</v>
      </c>
      <c r="BN767" s="4" t="str">
        <v>S-61</v>
      </c>
      <c r="BO767" s="4" t="str">
        <v>S-61</v>
      </c>
      <c r="BP767" s="4" t="str">
        <v>S-61</v>
      </c>
      <c r="BQ767" s="4" t="str">
        <v>S-61</v>
      </c>
      <c r="BR767" s="4" t="str">
        <v>S-61</v>
      </c>
      <c r="BS767" s="4" t="str">
        <v>S-61</v>
      </c>
      <c r="BT767" s="4" t="str">
        <v>S-61</v>
      </c>
      <c r="BU767" s="4" t="str">
        <v>S-61</v>
      </c>
      <c r="BV767" s="4" t="str">
        <v>S-61</v>
      </c>
      <c r="BX767" s="4" t="str">
        <v>S-123B1210:B1230</v>
      </c>
      <c r="BY767" s="4" t="str">
        <v>S-123B1210:B1230</v>
      </c>
      <c r="BZ767" s="4" t="str">
        <v>S-123B1210:B1230</v>
      </c>
      <c r="CA767" s="4" t="str">
        <v>S-123B1210:B1230</v>
      </c>
      <c r="CB767" s="4" t="str">
        <v>S-123B1210:B1230</v>
      </c>
      <c r="CC767" s="4" t="str">
        <v>S-123B1210:B1230</v>
      </c>
      <c r="CD767" s="4" t="str">
        <v>S-123B1210:B1230</v>
      </c>
      <c r="CE767" s="4" t="str">
        <v>S-123B1210:B1230</v>
      </c>
      <c r="CF767" s="4" t="str">
        <v>S-123B1210:B1230</v>
      </c>
      <c r="CG767" s="4" t="str">
        <v>S-123B1210:B1230</v>
      </c>
      <c r="CH767" s="4" t="str">
        <v>S-123B1210:B1230</v>
      </c>
      <c r="CI767" s="4" t="str">
        <v>S-123B1210:B1230</v>
      </c>
      <c r="CJ767" s="4" t="str">
        <v>S-123B1210:B1230</v>
      </c>
      <c r="CK767" s="4" t="str">
        <v>S-123B1210:B1230</v>
      </c>
      <c r="CL767" s="4" t="str">
        <v>S-123B1210:B1230</v>
      </c>
      <c r="CM767" s="4" t="str">
        <v>S-123B1210:B1230</v>
      </c>
      <c r="CN767" s="4" t="str">
        <v>S-123B1210:B1230</v>
      </c>
      <c r="CO767" s="4" t="str">
        <v>S-123B1210:B1230</v>
      </c>
      <c r="CP767" s="4" t="str">
        <v>S-123B1210:B1230</v>
      </c>
      <c r="CQ767" s="4" t="str">
        <v>S-123B1210:B1230</v>
      </c>
      <c r="CR767" s="4" t="str">
        <v>S-123B1210:B1230</v>
      </c>
      <c r="CS767" s="4" t="str">
        <v>S-123B1210:B1230</v>
      </c>
      <c r="CT767" s="4" t="str">
        <v>S-123B1210:B1230</v>
      </c>
      <c r="CU767" s="4" t="str">
        <v>S-123B1210:B1230</v>
      </c>
      <c r="CV767" s="4" t="str">
        <v>S-123B1210:B1230</v>
      </c>
      <c r="CW767" s="4" t="str">
        <v>S-123B1210:B1230</v>
      </c>
      <c r="CX767" s="4" t="str">
        <v>S-123B1210:B1230</v>
      </c>
      <c r="CY767" s="4" t="str">
        <v>S-123B1210:B1230</v>
      </c>
      <c r="CZ767" s="4" t="str">
        <v>S-123B1210:B1230</v>
      </c>
      <c r="DA767" s="4" t="str">
        <v>S-123B1210:B1230</v>
      </c>
    </row>
    <row r="768" spans="1:105" x14ac:dyDescent="0.35">
      <c r="A768" s="4" t="s">
        <v>2074</v>
      </c>
      <c r="B768" s="4" t="s">
        <v>2073</v>
      </c>
      <c r="C768" s="4" t="s">
        <v>3282</v>
      </c>
      <c r="AS768" s="4" t="str">
        <v>SA standard</v>
      </c>
      <c r="AT768" s="4" t="str">
        <v>SA standard</v>
      </c>
      <c r="AU768" s="4" t="str">
        <v>SA standard</v>
      </c>
      <c r="AV768" s="4" t="str">
        <v>SA standard</v>
      </c>
      <c r="AW768" s="4" t="str">
        <v>SA standard</v>
      </c>
      <c r="AX768" s="4" t="str">
        <v>SA standard</v>
      </c>
      <c r="AY768" s="4" t="str">
        <v>SA standard</v>
      </c>
      <c r="AZ768" s="4" t="str">
        <v>SA standard</v>
      </c>
      <c r="BA768" s="4" t="str">
        <v>SA standard</v>
      </c>
      <c r="BB768" s="4" t="str">
        <v>SA standard</v>
      </c>
      <c r="BC768" s="4" t="str">
        <v>SA standard</v>
      </c>
      <c r="BD768" s="4" t="str">
        <v>SA standard</v>
      </c>
      <c r="BE768" s="4" t="str">
        <v>SA standard</v>
      </c>
      <c r="BF768" s="4" t="str">
        <v>SA standard</v>
      </c>
      <c r="BG768" s="4" t="str">
        <v>SA standard</v>
      </c>
      <c r="BH768" s="4" t="str">
        <v>SA standard</v>
      </c>
      <c r="BI768" s="4" t="str">
        <v>SA standard</v>
      </c>
      <c r="BJ768" s="4" t="str">
        <v>SA standard</v>
      </c>
      <c r="BK768" s="4" t="str">
        <v>SA standard</v>
      </c>
      <c r="BL768" s="4" t="str">
        <v>SA standard</v>
      </c>
      <c r="BM768" s="4" t="str">
        <v>SA standard</v>
      </c>
      <c r="BN768" s="4" t="str">
        <v>SA standard</v>
      </c>
      <c r="BO768" s="4" t="str">
        <v>SA standard</v>
      </c>
      <c r="BP768" s="4" t="str">
        <v>SA standard</v>
      </c>
      <c r="BQ768" s="4" t="str">
        <v>SA standard</v>
      </c>
      <c r="BR768" s="4" t="str">
        <v>SA standard</v>
      </c>
      <c r="BS768" s="4" t="str">
        <v>SA standard</v>
      </c>
      <c r="BT768" s="4" t="str">
        <v>SA standard</v>
      </c>
      <c r="BU768" s="4" t="str">
        <v>SA standard</v>
      </c>
      <c r="BV768" s="4" t="str">
        <v>SA standard</v>
      </c>
      <c r="BX768" s="4" t="str">
        <v>S-61</v>
      </c>
      <c r="BY768" s="4" t="str">
        <v>S-61</v>
      </c>
      <c r="BZ768" s="4" t="str">
        <v>S-61</v>
      </c>
      <c r="CA768" s="4" t="str">
        <v>S-61</v>
      </c>
      <c r="CB768" s="4" t="str">
        <v>S-61</v>
      </c>
      <c r="CC768" s="4" t="str">
        <v>S-61</v>
      </c>
      <c r="CD768" s="4" t="str">
        <v>S-61</v>
      </c>
      <c r="CE768" s="4" t="str">
        <v>S-61</v>
      </c>
      <c r="CF768" s="4" t="str">
        <v>S-61</v>
      </c>
      <c r="CG768" s="4" t="str">
        <v>S-61</v>
      </c>
      <c r="CH768" s="4" t="str">
        <v>S-61</v>
      </c>
      <c r="CI768" s="4" t="str">
        <v>S-61</v>
      </c>
      <c r="CJ768" s="4" t="str">
        <v>S-61</v>
      </c>
      <c r="CK768" s="4" t="str">
        <v>S-61</v>
      </c>
      <c r="CL768" s="4" t="str">
        <v>S-61</v>
      </c>
      <c r="CM768" s="4" t="str">
        <v>S-61</v>
      </c>
      <c r="CN768" s="4" t="str">
        <v>S-61</v>
      </c>
      <c r="CO768" s="4" t="str">
        <v>S-61</v>
      </c>
      <c r="CP768" s="4" t="str">
        <v>S-61</v>
      </c>
      <c r="CQ768" s="4" t="str">
        <v>S-61</v>
      </c>
      <c r="CR768" s="4" t="str">
        <v>S-61</v>
      </c>
      <c r="CS768" s="4" t="str">
        <v>S-61</v>
      </c>
      <c r="CT768" s="4" t="str">
        <v>S-61</v>
      </c>
      <c r="CU768" s="4" t="str">
        <v>S-61</v>
      </c>
      <c r="CV768" s="4" t="str">
        <v>S-61</v>
      </c>
      <c r="CW768" s="4" t="str">
        <v>S-61</v>
      </c>
      <c r="CX768" s="4" t="str">
        <v>S-61</v>
      </c>
      <c r="CY768" s="4" t="str">
        <v>S-61</v>
      </c>
      <c r="CZ768" s="4" t="str">
        <v>S-61</v>
      </c>
      <c r="DA768" s="4" t="str">
        <v>S-61</v>
      </c>
    </row>
    <row r="769" spans="1:105" x14ac:dyDescent="0.35">
      <c r="A769" s="4" t="s">
        <v>2074</v>
      </c>
      <c r="B769" s="4" t="s">
        <v>2073</v>
      </c>
      <c r="C769" s="4" t="s">
        <v>215</v>
      </c>
      <c r="AS769" s="4" t="str">
        <v>Saanen</v>
      </c>
      <c r="AT769" s="4" t="str">
        <v>Saanen</v>
      </c>
      <c r="AU769" s="4" t="str">
        <v>Saanen</v>
      </c>
      <c r="AV769" s="4" t="str">
        <v>Saanen</v>
      </c>
      <c r="AW769" s="4" t="str">
        <v>Saanen</v>
      </c>
      <c r="AX769" s="4" t="str">
        <v>Saanen</v>
      </c>
      <c r="AY769" s="4" t="str">
        <v>Saanen</v>
      </c>
      <c r="AZ769" s="4" t="str">
        <v>Saanen</v>
      </c>
      <c r="BA769" s="4" t="str">
        <v>Saanen</v>
      </c>
      <c r="BB769" s="4" t="str">
        <v>Saanen</v>
      </c>
      <c r="BC769" s="4" t="str">
        <v>Saanen</v>
      </c>
      <c r="BD769" s="4" t="str">
        <v>Saanen</v>
      </c>
      <c r="BE769" s="4" t="str">
        <v>Saanen</v>
      </c>
      <c r="BF769" s="4" t="str">
        <v>Saanen</v>
      </c>
      <c r="BG769" s="4" t="str">
        <v>Saanen</v>
      </c>
      <c r="BH769" s="4" t="str">
        <v>Saanen</v>
      </c>
      <c r="BI769" s="4" t="str">
        <v>Saanen</v>
      </c>
      <c r="BJ769" s="4" t="str">
        <v>Saanen</v>
      </c>
      <c r="BK769" s="4" t="str">
        <v>Saanen</v>
      </c>
      <c r="BL769" s="4" t="str">
        <v>Saanen</v>
      </c>
      <c r="BM769" s="4" t="str">
        <v>Saanen</v>
      </c>
      <c r="BN769" s="4" t="str">
        <v>Saanen</v>
      </c>
      <c r="BO769" s="4" t="str">
        <v>Saanen</v>
      </c>
      <c r="BP769" s="4" t="str">
        <v>Saanen</v>
      </c>
      <c r="BQ769" s="4" t="str">
        <v>Saanen</v>
      </c>
      <c r="BR769" s="4" t="str">
        <v>Saanen</v>
      </c>
      <c r="BS769" s="4" t="str">
        <v>Saanen</v>
      </c>
      <c r="BT769" s="4" t="str">
        <v>Saanen</v>
      </c>
      <c r="BU769" s="4" t="str">
        <v>Saanen</v>
      </c>
      <c r="BV769" s="4" t="str">
        <v>Saanen</v>
      </c>
      <c r="BX769" s="4" t="str">
        <v>SA standard</v>
      </c>
      <c r="BY769" s="4" t="str">
        <v>SA standard</v>
      </c>
      <c r="BZ769" s="4" t="str">
        <v>SA standard</v>
      </c>
      <c r="CA769" s="4" t="str">
        <v>SA standard</v>
      </c>
      <c r="CB769" s="4" t="str">
        <v>SA standard</v>
      </c>
      <c r="CC769" s="4" t="str">
        <v>SA standard</v>
      </c>
      <c r="CD769" s="4" t="str">
        <v>SA standard</v>
      </c>
      <c r="CE769" s="4" t="str">
        <v>SA standard</v>
      </c>
      <c r="CF769" s="4" t="str">
        <v>SA standard</v>
      </c>
      <c r="CG769" s="4" t="str">
        <v>SA standard</v>
      </c>
      <c r="CH769" s="4" t="str">
        <v>SA standard</v>
      </c>
      <c r="CI769" s="4" t="str">
        <v>SA standard</v>
      </c>
      <c r="CJ769" s="4" t="str">
        <v>SA standard</v>
      </c>
      <c r="CK769" s="4" t="str">
        <v>SA standard</v>
      </c>
      <c r="CL769" s="4" t="str">
        <v>SA standard</v>
      </c>
      <c r="CM769" s="4" t="str">
        <v>SA standard</v>
      </c>
      <c r="CN769" s="4" t="str">
        <v>SA standard</v>
      </c>
      <c r="CO769" s="4" t="str">
        <v>SA standard</v>
      </c>
      <c r="CP769" s="4" t="str">
        <v>SA standard</v>
      </c>
      <c r="CQ769" s="4" t="str">
        <v>SA standard</v>
      </c>
      <c r="CR769" s="4" t="str">
        <v>SA standard</v>
      </c>
      <c r="CS769" s="4" t="str">
        <v>SA standard</v>
      </c>
      <c r="CT769" s="4" t="str">
        <v>SA standard</v>
      </c>
      <c r="CU769" s="4" t="str">
        <v>SA standard</v>
      </c>
      <c r="CV769" s="4" t="str">
        <v>SA standard</v>
      </c>
      <c r="CW769" s="4" t="str">
        <v>SA standard</v>
      </c>
      <c r="CX769" s="4" t="str">
        <v>SA standard</v>
      </c>
      <c r="CY769" s="4" t="str">
        <v>SA standard</v>
      </c>
      <c r="CZ769" s="4" t="str">
        <v>SA standard</v>
      </c>
      <c r="DA769" s="4" t="str">
        <v>SA standard</v>
      </c>
    </row>
    <row r="770" spans="1:105" x14ac:dyDescent="0.35">
      <c r="A770" s="4" t="s">
        <v>2074</v>
      </c>
      <c r="B770" s="4" t="s">
        <v>2073</v>
      </c>
      <c r="C770" s="4" t="s">
        <v>3283</v>
      </c>
      <c r="AS770" s="4" t="str">
        <v>Sadore local</v>
      </c>
      <c r="AT770" s="4" t="str">
        <v>Sadore local</v>
      </c>
      <c r="AU770" s="4" t="str">
        <v>Sadore local</v>
      </c>
      <c r="AV770" s="4" t="str">
        <v>Sadore local</v>
      </c>
      <c r="AW770" s="4" t="str">
        <v>Sadore local</v>
      </c>
      <c r="AX770" s="4" t="str">
        <v>Sadore local</v>
      </c>
      <c r="AY770" s="4" t="str">
        <v>Sadore local</v>
      </c>
      <c r="AZ770" s="4" t="str">
        <v>Sadore local</v>
      </c>
      <c r="BA770" s="4" t="str">
        <v>Sadore local</v>
      </c>
      <c r="BB770" s="4" t="str">
        <v>Sadore local</v>
      </c>
      <c r="BC770" s="4" t="str">
        <v>Sadore local</v>
      </c>
      <c r="BD770" s="4" t="str">
        <v>Sadore local</v>
      </c>
      <c r="BE770" s="4" t="str">
        <v>Sadore local</v>
      </c>
      <c r="BF770" s="4" t="str">
        <v>Sadore local</v>
      </c>
      <c r="BG770" s="4" t="str">
        <v>Sadore local</v>
      </c>
      <c r="BH770" s="4" t="str">
        <v>Sadore local</v>
      </c>
      <c r="BI770" s="4" t="str">
        <v>Sadore local</v>
      </c>
      <c r="BJ770" s="4" t="str">
        <v>Sadore local</v>
      </c>
      <c r="BK770" s="4" t="str">
        <v>Sadore local</v>
      </c>
      <c r="BL770" s="4" t="str">
        <v>Sadore local</v>
      </c>
      <c r="BM770" s="4" t="str">
        <v>Sadore local</v>
      </c>
      <c r="BN770" s="4" t="str">
        <v>Sadore local</v>
      </c>
      <c r="BO770" s="4" t="str">
        <v>Sadore local</v>
      </c>
      <c r="BP770" s="4" t="str">
        <v>Sadore local</v>
      </c>
      <c r="BQ770" s="4" t="str">
        <v>Sadore local</v>
      </c>
      <c r="BR770" s="4" t="str">
        <v>Sadore local</v>
      </c>
      <c r="BS770" s="4" t="str">
        <v>Sadore local</v>
      </c>
      <c r="BT770" s="4" t="str">
        <v>Sadore local</v>
      </c>
      <c r="BU770" s="4" t="str">
        <v>Sadore local</v>
      </c>
      <c r="BV770" s="4" t="str">
        <v>Sadore local</v>
      </c>
      <c r="BX770" s="4" t="str">
        <v>Saanen</v>
      </c>
      <c r="BY770" s="4" t="str">
        <v>Saanen</v>
      </c>
      <c r="BZ770" s="4" t="str">
        <v>Saanen</v>
      </c>
      <c r="CA770" s="4" t="str">
        <v>Saanen</v>
      </c>
      <c r="CB770" s="4" t="str">
        <v>Saanen</v>
      </c>
      <c r="CC770" s="4" t="str">
        <v>Saanen</v>
      </c>
      <c r="CD770" s="4" t="str">
        <v>Saanen</v>
      </c>
      <c r="CE770" s="4" t="str">
        <v>Saanen</v>
      </c>
      <c r="CF770" s="4" t="str">
        <v>Saanen</v>
      </c>
      <c r="CG770" s="4" t="str">
        <v>Saanen</v>
      </c>
      <c r="CH770" s="4" t="str">
        <v>Saanen</v>
      </c>
      <c r="CI770" s="4" t="str">
        <v>Saanen</v>
      </c>
      <c r="CJ770" s="4" t="str">
        <v>Saanen</v>
      </c>
      <c r="CK770" s="4" t="str">
        <v>Saanen</v>
      </c>
      <c r="CL770" s="4" t="str">
        <v>Saanen</v>
      </c>
      <c r="CM770" s="4" t="str">
        <v>Saanen</v>
      </c>
      <c r="CN770" s="4" t="str">
        <v>Saanen</v>
      </c>
      <c r="CO770" s="4" t="str">
        <v>Saanen</v>
      </c>
      <c r="CP770" s="4" t="str">
        <v>Saanen</v>
      </c>
      <c r="CQ770" s="4" t="str">
        <v>Saanen</v>
      </c>
      <c r="CR770" s="4" t="str">
        <v>Saanen</v>
      </c>
      <c r="CS770" s="4" t="str">
        <v>Saanen</v>
      </c>
      <c r="CT770" s="4" t="str">
        <v>Saanen</v>
      </c>
      <c r="CU770" s="4" t="str">
        <v>Saanen</v>
      </c>
      <c r="CV770" s="4" t="str">
        <v>Saanen</v>
      </c>
      <c r="CW770" s="4" t="str">
        <v>Saanen</v>
      </c>
      <c r="CX770" s="4" t="str">
        <v>Saanen</v>
      </c>
      <c r="CY770" s="4" t="str">
        <v>Saanen</v>
      </c>
      <c r="CZ770" s="4" t="str">
        <v>Saanen</v>
      </c>
      <c r="DA770" s="4" t="str">
        <v>Saanen</v>
      </c>
    </row>
    <row r="771" spans="1:105" x14ac:dyDescent="0.35">
      <c r="A771" s="4" t="s">
        <v>2074</v>
      </c>
      <c r="B771" s="4" t="s">
        <v>2073</v>
      </c>
      <c r="C771" s="4" t="s">
        <v>3284</v>
      </c>
      <c r="AS771" s="4" t="str">
        <v>Safita2</v>
      </c>
      <c r="AT771" s="4" t="str">
        <v>Safita2</v>
      </c>
      <c r="AU771" s="4" t="str">
        <v>Safita2</v>
      </c>
      <c r="AV771" s="4" t="str">
        <v>Safita2</v>
      </c>
      <c r="AW771" s="4" t="str">
        <v>Safita2</v>
      </c>
      <c r="AX771" s="4" t="str">
        <v>Safita2</v>
      </c>
      <c r="AY771" s="4" t="str">
        <v>Safita2</v>
      </c>
      <c r="AZ771" s="4" t="str">
        <v>Safita2</v>
      </c>
      <c r="BA771" s="4" t="str">
        <v>Safita2</v>
      </c>
      <c r="BB771" s="4" t="str">
        <v>Safita2</v>
      </c>
      <c r="BC771" s="4" t="str">
        <v>Safita2</v>
      </c>
      <c r="BD771" s="4" t="str">
        <v>Safita2</v>
      </c>
      <c r="BE771" s="4" t="str">
        <v>Safita2</v>
      </c>
      <c r="BF771" s="4" t="str">
        <v>Safita2</v>
      </c>
      <c r="BG771" s="4" t="str">
        <v>Safita2</v>
      </c>
      <c r="BH771" s="4" t="str">
        <v>Safita2</v>
      </c>
      <c r="BI771" s="4" t="str">
        <v>Safita2</v>
      </c>
      <c r="BJ771" s="4" t="str">
        <v>Safita2</v>
      </c>
      <c r="BK771" s="4" t="str">
        <v>Safita2</v>
      </c>
      <c r="BL771" s="4" t="str">
        <v>Safita2</v>
      </c>
      <c r="BM771" s="4" t="str">
        <v>Safita2</v>
      </c>
      <c r="BN771" s="4" t="str">
        <v>Safita2</v>
      </c>
      <c r="BO771" s="4" t="str">
        <v>Safita2</v>
      </c>
      <c r="BP771" s="4" t="str">
        <v>Safita2</v>
      </c>
      <c r="BQ771" s="4" t="str">
        <v>Safita2</v>
      </c>
      <c r="BR771" s="4" t="str">
        <v>Safita2</v>
      </c>
      <c r="BS771" s="4" t="str">
        <v>Safita2</v>
      </c>
      <c r="BT771" s="4" t="str">
        <v>Safita2</v>
      </c>
      <c r="BU771" s="4" t="str">
        <v>Safita2</v>
      </c>
      <c r="BV771" s="4" t="str">
        <v>Safita2</v>
      </c>
      <c r="BX771" s="4" t="str">
        <v>Sadore local</v>
      </c>
      <c r="BY771" s="4" t="str">
        <v>Sadore local</v>
      </c>
      <c r="BZ771" s="4" t="str">
        <v>Sadore local</v>
      </c>
      <c r="CA771" s="4" t="str">
        <v>Sadore local</v>
      </c>
      <c r="CB771" s="4" t="str">
        <v>Sadore local</v>
      </c>
      <c r="CC771" s="4" t="str">
        <v>Sadore local</v>
      </c>
      <c r="CD771" s="4" t="str">
        <v>Sadore local</v>
      </c>
      <c r="CE771" s="4" t="str">
        <v>Sadore local</v>
      </c>
      <c r="CF771" s="4" t="str">
        <v>Sadore local</v>
      </c>
      <c r="CG771" s="4" t="str">
        <v>Sadore local</v>
      </c>
      <c r="CH771" s="4" t="str">
        <v>Sadore local</v>
      </c>
      <c r="CI771" s="4" t="str">
        <v>Sadore local</v>
      </c>
      <c r="CJ771" s="4" t="str">
        <v>Sadore local</v>
      </c>
      <c r="CK771" s="4" t="str">
        <v>Sadore local</v>
      </c>
      <c r="CL771" s="4" t="str">
        <v>Sadore local</v>
      </c>
      <c r="CM771" s="4" t="str">
        <v>Sadore local</v>
      </c>
      <c r="CN771" s="4" t="str">
        <v>Sadore local</v>
      </c>
      <c r="CO771" s="4" t="str">
        <v>Sadore local</v>
      </c>
      <c r="CP771" s="4" t="str">
        <v>Sadore local</v>
      </c>
      <c r="CQ771" s="4" t="str">
        <v>Sadore local</v>
      </c>
      <c r="CR771" s="4" t="str">
        <v>Sadore local</v>
      </c>
      <c r="CS771" s="4" t="str">
        <v>Sadore local</v>
      </c>
      <c r="CT771" s="4" t="str">
        <v>Sadore local</v>
      </c>
      <c r="CU771" s="4" t="str">
        <v>Sadore local</v>
      </c>
      <c r="CV771" s="4" t="str">
        <v>Sadore local</v>
      </c>
      <c r="CW771" s="4" t="str">
        <v>Sadore local</v>
      </c>
      <c r="CX771" s="4" t="str">
        <v>Sadore local</v>
      </c>
      <c r="CY771" s="4" t="str">
        <v>Sadore local</v>
      </c>
      <c r="CZ771" s="4" t="str">
        <v>Sadore local</v>
      </c>
      <c r="DA771" s="4" t="str">
        <v>Sadore local</v>
      </c>
    </row>
    <row r="772" spans="1:105" x14ac:dyDescent="0.35">
      <c r="A772" s="4" t="s">
        <v>2074</v>
      </c>
      <c r="B772" s="4" t="s">
        <v>2073</v>
      </c>
      <c r="C772" s="4" t="s">
        <v>3285</v>
      </c>
      <c r="AS772" s="4" t="str">
        <v>Sahel108</v>
      </c>
      <c r="AT772" s="4" t="str">
        <v>Sahel108</v>
      </c>
      <c r="AU772" s="4" t="str">
        <v>Sahel108</v>
      </c>
      <c r="AV772" s="4" t="str">
        <v>Sahel108</v>
      </c>
      <c r="AW772" s="4" t="str">
        <v>Sahel108</v>
      </c>
      <c r="AX772" s="4" t="str">
        <v>Sahel108</v>
      </c>
      <c r="AY772" s="4" t="str">
        <v>Sahel108</v>
      </c>
      <c r="AZ772" s="4" t="str">
        <v>Sahel108</v>
      </c>
      <c r="BA772" s="4" t="str">
        <v>Sahel108</v>
      </c>
      <c r="BB772" s="4" t="str">
        <v>Sahel108</v>
      </c>
      <c r="BC772" s="4" t="str">
        <v>Sahel108</v>
      </c>
      <c r="BD772" s="4" t="str">
        <v>Sahel108</v>
      </c>
      <c r="BE772" s="4" t="str">
        <v>Sahel108</v>
      </c>
      <c r="BF772" s="4" t="str">
        <v>Sahel108</v>
      </c>
      <c r="BG772" s="4" t="str">
        <v>Sahel108</v>
      </c>
      <c r="BH772" s="4" t="str">
        <v>Sahel108</v>
      </c>
      <c r="BI772" s="4" t="str">
        <v>Sahel108</v>
      </c>
      <c r="BJ772" s="4" t="str">
        <v>Sahel108</v>
      </c>
      <c r="BK772" s="4" t="str">
        <v>Sahel108</v>
      </c>
      <c r="BL772" s="4" t="str">
        <v>Sahel108</v>
      </c>
      <c r="BM772" s="4" t="str">
        <v>Sahel108</v>
      </c>
      <c r="BN772" s="4" t="str">
        <v>Sahel108</v>
      </c>
      <c r="BO772" s="4" t="str">
        <v>Sahel108</v>
      </c>
      <c r="BP772" s="4" t="str">
        <v>Sahel108</v>
      </c>
      <c r="BQ772" s="4" t="str">
        <v>Sahel108</v>
      </c>
      <c r="BR772" s="4" t="str">
        <v>Sahel108</v>
      </c>
      <c r="BS772" s="4" t="str">
        <v>Sahel108</v>
      </c>
      <c r="BT772" s="4" t="str">
        <v>Sahel108</v>
      </c>
      <c r="BU772" s="4" t="str">
        <v>Sahel108</v>
      </c>
      <c r="BV772" s="4" t="str">
        <v>Sahel108</v>
      </c>
      <c r="BX772" s="4" t="str">
        <v>Safita2</v>
      </c>
      <c r="BY772" s="4" t="str">
        <v>Safita2</v>
      </c>
      <c r="BZ772" s="4" t="str">
        <v>Safita2</v>
      </c>
      <c r="CA772" s="4" t="str">
        <v>Safita2</v>
      </c>
      <c r="CB772" s="4" t="str">
        <v>Safita2</v>
      </c>
      <c r="CC772" s="4" t="str">
        <v>Safita2</v>
      </c>
      <c r="CD772" s="4" t="str">
        <v>Safita2</v>
      </c>
      <c r="CE772" s="4" t="str">
        <v>Safita2</v>
      </c>
      <c r="CF772" s="4" t="str">
        <v>Safita2</v>
      </c>
      <c r="CG772" s="4" t="str">
        <v>Safita2</v>
      </c>
      <c r="CH772" s="4" t="str">
        <v>Safita2</v>
      </c>
      <c r="CI772" s="4" t="str">
        <v>Safita2</v>
      </c>
      <c r="CJ772" s="4" t="str">
        <v>Safita2</v>
      </c>
      <c r="CK772" s="4" t="str">
        <v>Safita2</v>
      </c>
      <c r="CL772" s="4" t="str">
        <v>Safita2</v>
      </c>
      <c r="CM772" s="4" t="str">
        <v>Safita2</v>
      </c>
      <c r="CN772" s="4" t="str">
        <v>Safita2</v>
      </c>
      <c r="CO772" s="4" t="str">
        <v>Safita2</v>
      </c>
      <c r="CP772" s="4" t="str">
        <v>Safita2</v>
      </c>
      <c r="CQ772" s="4" t="str">
        <v>Safita2</v>
      </c>
      <c r="CR772" s="4" t="str">
        <v>Safita2</v>
      </c>
      <c r="CS772" s="4" t="str">
        <v>Safita2</v>
      </c>
      <c r="CT772" s="4" t="str">
        <v>Safita2</v>
      </c>
      <c r="CU772" s="4" t="str">
        <v>Safita2</v>
      </c>
      <c r="CV772" s="4" t="str">
        <v>Safita2</v>
      </c>
      <c r="CW772" s="4" t="str">
        <v>Safita2</v>
      </c>
      <c r="CX772" s="4" t="str">
        <v>Safita2</v>
      </c>
      <c r="CY772" s="4" t="str">
        <v>Safita2</v>
      </c>
      <c r="CZ772" s="4" t="str">
        <v>Safita2</v>
      </c>
      <c r="DA772" s="4" t="str">
        <v>Safita2</v>
      </c>
    </row>
    <row r="773" spans="1:105" x14ac:dyDescent="0.35">
      <c r="A773" s="4" t="s">
        <v>2074</v>
      </c>
      <c r="B773" s="4" t="s">
        <v>2073</v>
      </c>
      <c r="C773" s="4" t="s">
        <v>3286</v>
      </c>
      <c r="AS773" s="4" t="str">
        <v>Sahiwal</v>
      </c>
      <c r="AT773" s="4" t="str">
        <v>Sahiwal</v>
      </c>
      <c r="AU773" s="4" t="str">
        <v>Sahiwal</v>
      </c>
      <c r="AV773" s="4" t="str">
        <v>Sahiwal</v>
      </c>
      <c r="AW773" s="4" t="str">
        <v>Sahiwal</v>
      </c>
      <c r="AX773" s="4" t="str">
        <v>Sahiwal</v>
      </c>
      <c r="AY773" s="4" t="str">
        <v>Sahiwal</v>
      </c>
      <c r="AZ773" s="4" t="str">
        <v>Sahiwal</v>
      </c>
      <c r="BA773" s="4" t="str">
        <v>Sahiwal</v>
      </c>
      <c r="BB773" s="4" t="str">
        <v>Sahiwal</v>
      </c>
      <c r="BC773" s="4" t="str">
        <v>Sahiwal</v>
      </c>
      <c r="BD773" s="4" t="str">
        <v>Sahiwal</v>
      </c>
      <c r="BE773" s="4" t="str">
        <v>Sahiwal</v>
      </c>
      <c r="BF773" s="4" t="str">
        <v>Sahiwal</v>
      </c>
      <c r="BG773" s="4" t="str">
        <v>Sahiwal</v>
      </c>
      <c r="BH773" s="4" t="str">
        <v>Sahiwal</v>
      </c>
      <c r="BI773" s="4" t="str">
        <v>Sahiwal</v>
      </c>
      <c r="BJ773" s="4" t="str">
        <v>Sahiwal</v>
      </c>
      <c r="BK773" s="4" t="str">
        <v>Sahiwal</v>
      </c>
      <c r="BL773" s="4" t="str">
        <v>Sahiwal</v>
      </c>
      <c r="BM773" s="4" t="str">
        <v>Sahiwal</v>
      </c>
      <c r="BN773" s="4" t="str">
        <v>Sahiwal</v>
      </c>
      <c r="BO773" s="4" t="str">
        <v>Sahiwal</v>
      </c>
      <c r="BP773" s="4" t="str">
        <v>Sahiwal</v>
      </c>
      <c r="BQ773" s="4" t="str">
        <v>Sahiwal</v>
      </c>
      <c r="BR773" s="4" t="str">
        <v>Sahiwal</v>
      </c>
      <c r="BS773" s="4" t="str">
        <v>Sahiwal</v>
      </c>
      <c r="BT773" s="4" t="str">
        <v>Sahiwal</v>
      </c>
      <c r="BU773" s="4" t="str">
        <v>Sahiwal</v>
      </c>
      <c r="BV773" s="4" t="str">
        <v>Sahiwal</v>
      </c>
      <c r="BX773" s="4" t="str">
        <v>Sahel108</v>
      </c>
      <c r="BY773" s="4" t="str">
        <v>Sahel108</v>
      </c>
      <c r="BZ773" s="4" t="str">
        <v>Sahel108</v>
      </c>
      <c r="CA773" s="4" t="str">
        <v>Sahel108</v>
      </c>
      <c r="CB773" s="4" t="str">
        <v>Sahel108</v>
      </c>
      <c r="CC773" s="4" t="str">
        <v>Sahel108</v>
      </c>
      <c r="CD773" s="4" t="str">
        <v>Sahel108</v>
      </c>
      <c r="CE773" s="4" t="str">
        <v>Sahel108</v>
      </c>
      <c r="CF773" s="4" t="str">
        <v>Sahel108</v>
      </c>
      <c r="CG773" s="4" t="str">
        <v>Sahel108</v>
      </c>
      <c r="CH773" s="4" t="str">
        <v>Sahel108</v>
      </c>
      <c r="CI773" s="4" t="str">
        <v>Sahel108</v>
      </c>
      <c r="CJ773" s="4" t="str">
        <v>Sahel108</v>
      </c>
      <c r="CK773" s="4" t="str">
        <v>Sahel108</v>
      </c>
      <c r="CL773" s="4" t="str">
        <v>Sahel108</v>
      </c>
      <c r="CM773" s="4" t="str">
        <v>Sahel108</v>
      </c>
      <c r="CN773" s="4" t="str">
        <v>Sahel108</v>
      </c>
      <c r="CO773" s="4" t="str">
        <v>Sahel108</v>
      </c>
      <c r="CP773" s="4" t="str">
        <v>Sahel108</v>
      </c>
      <c r="CQ773" s="4" t="str">
        <v>Sahel108</v>
      </c>
      <c r="CR773" s="4" t="str">
        <v>Sahel108</v>
      </c>
      <c r="CS773" s="4" t="str">
        <v>Sahel108</v>
      </c>
      <c r="CT773" s="4" t="str">
        <v>Sahel108</v>
      </c>
      <c r="CU773" s="4" t="str">
        <v>Sahel108</v>
      </c>
      <c r="CV773" s="4" t="str">
        <v>Sahel108</v>
      </c>
      <c r="CW773" s="4" t="str">
        <v>Sahel108</v>
      </c>
      <c r="CX773" s="4" t="str">
        <v>Sahel108</v>
      </c>
      <c r="CY773" s="4" t="str">
        <v>Sahel108</v>
      </c>
      <c r="CZ773" s="4" t="str">
        <v>Sahel108</v>
      </c>
      <c r="DA773" s="4" t="str">
        <v>Sahel108</v>
      </c>
    </row>
    <row r="774" spans="1:105" x14ac:dyDescent="0.35">
      <c r="A774" s="4" t="s">
        <v>2074</v>
      </c>
      <c r="B774" s="4" t="s">
        <v>2073</v>
      </c>
      <c r="C774" s="4" t="s">
        <v>3287</v>
      </c>
      <c r="AS774" s="4" t="str">
        <v>Sakha69</v>
      </c>
      <c r="AT774" s="4" t="str">
        <v>Sakha69</v>
      </c>
      <c r="AU774" s="4" t="str">
        <v>Sakha69</v>
      </c>
      <c r="AV774" s="4" t="str">
        <v>Sakha69</v>
      </c>
      <c r="AW774" s="4" t="str">
        <v>Sakha69</v>
      </c>
      <c r="AX774" s="4" t="str">
        <v>Sakha69</v>
      </c>
      <c r="AY774" s="4" t="str">
        <v>Sakha69</v>
      </c>
      <c r="AZ774" s="4" t="str">
        <v>Sakha69</v>
      </c>
      <c r="BA774" s="4" t="str">
        <v>Sakha69</v>
      </c>
      <c r="BB774" s="4" t="str">
        <v>Sakha69</v>
      </c>
      <c r="BC774" s="4" t="str">
        <v>Sakha69</v>
      </c>
      <c r="BD774" s="4" t="str">
        <v>Sakha69</v>
      </c>
      <c r="BE774" s="4" t="str">
        <v>Sakha69</v>
      </c>
      <c r="BF774" s="4" t="str">
        <v>Sakha69</v>
      </c>
      <c r="BG774" s="4" t="str">
        <v>Sakha69</v>
      </c>
      <c r="BH774" s="4" t="str">
        <v>Sakha69</v>
      </c>
      <c r="BI774" s="4" t="str">
        <v>Sakha69</v>
      </c>
      <c r="BJ774" s="4" t="str">
        <v>Sakha69</v>
      </c>
      <c r="BK774" s="4" t="str">
        <v>Sakha69</v>
      </c>
      <c r="BL774" s="4" t="str">
        <v>Sakha69</v>
      </c>
      <c r="BM774" s="4" t="str">
        <v>Sakha69</v>
      </c>
      <c r="BN774" s="4" t="str">
        <v>Sakha69</v>
      </c>
      <c r="BO774" s="4" t="str">
        <v>Sakha69</v>
      </c>
      <c r="BP774" s="4" t="str">
        <v>Sakha69</v>
      </c>
      <c r="BQ774" s="4" t="str">
        <v>Sakha69</v>
      </c>
      <c r="BR774" s="4" t="str">
        <v>Sakha69</v>
      </c>
      <c r="BS774" s="4" t="str">
        <v>Sakha69</v>
      </c>
      <c r="BT774" s="4" t="str">
        <v>Sakha69</v>
      </c>
      <c r="BU774" s="4" t="str">
        <v>Sakha69</v>
      </c>
      <c r="BV774" s="4" t="str">
        <v>Sakha69</v>
      </c>
      <c r="BX774" s="4" t="str">
        <v>Sahiwal</v>
      </c>
      <c r="BY774" s="4" t="str">
        <v>Sahiwal</v>
      </c>
      <c r="BZ774" s="4" t="str">
        <v>Sahiwal</v>
      </c>
      <c r="CA774" s="4" t="str">
        <v>Sahiwal</v>
      </c>
      <c r="CB774" s="4" t="str">
        <v>Sahiwal</v>
      </c>
      <c r="CC774" s="4" t="str">
        <v>Sahiwal</v>
      </c>
      <c r="CD774" s="4" t="str">
        <v>Sahiwal</v>
      </c>
      <c r="CE774" s="4" t="str">
        <v>Sahiwal</v>
      </c>
      <c r="CF774" s="4" t="str">
        <v>Sahiwal</v>
      </c>
      <c r="CG774" s="4" t="str">
        <v>Sahiwal</v>
      </c>
      <c r="CH774" s="4" t="str">
        <v>Sahiwal</v>
      </c>
      <c r="CI774" s="4" t="str">
        <v>Sahiwal</v>
      </c>
      <c r="CJ774" s="4" t="str">
        <v>Sahiwal</v>
      </c>
      <c r="CK774" s="4" t="str">
        <v>Sahiwal</v>
      </c>
      <c r="CL774" s="4" t="str">
        <v>Sahiwal</v>
      </c>
      <c r="CM774" s="4" t="str">
        <v>Sahiwal</v>
      </c>
      <c r="CN774" s="4" t="str">
        <v>Sahiwal</v>
      </c>
      <c r="CO774" s="4" t="str">
        <v>Sahiwal</v>
      </c>
      <c r="CP774" s="4" t="str">
        <v>Sahiwal</v>
      </c>
      <c r="CQ774" s="4" t="str">
        <v>Sahiwal</v>
      </c>
      <c r="CR774" s="4" t="str">
        <v>Sahiwal</v>
      </c>
      <c r="CS774" s="4" t="str">
        <v>Sahiwal</v>
      </c>
      <c r="CT774" s="4" t="str">
        <v>Sahiwal</v>
      </c>
      <c r="CU774" s="4" t="str">
        <v>Sahiwal</v>
      </c>
      <c r="CV774" s="4" t="str">
        <v>Sahiwal</v>
      </c>
      <c r="CW774" s="4" t="str">
        <v>Sahiwal</v>
      </c>
      <c r="CX774" s="4" t="str">
        <v>Sahiwal</v>
      </c>
      <c r="CY774" s="4" t="str">
        <v>Sahiwal</v>
      </c>
      <c r="CZ774" s="4" t="str">
        <v>Sahiwal</v>
      </c>
      <c r="DA774" s="4" t="str">
        <v>Sahiwal</v>
      </c>
    </row>
    <row r="775" spans="1:105" x14ac:dyDescent="0.35">
      <c r="A775" s="4" t="s">
        <v>2074</v>
      </c>
      <c r="B775" s="4" t="s">
        <v>2073</v>
      </c>
      <c r="C775" s="4" t="s">
        <v>3288</v>
      </c>
      <c r="AS775" s="4" t="str">
        <v>Sam 71</v>
      </c>
      <c r="AT775" s="4" t="str">
        <v>Sam 71</v>
      </c>
      <c r="AU775" s="4" t="str">
        <v>Sam 71</v>
      </c>
      <c r="AV775" s="4" t="str">
        <v>Sam 71</v>
      </c>
      <c r="AW775" s="4" t="str">
        <v>Sam 71</v>
      </c>
      <c r="AX775" s="4" t="str">
        <v>Sam 71</v>
      </c>
      <c r="AY775" s="4" t="str">
        <v>Sam 71</v>
      </c>
      <c r="AZ775" s="4" t="str">
        <v>Sam 71</v>
      </c>
      <c r="BA775" s="4" t="str">
        <v>Sam 71</v>
      </c>
      <c r="BB775" s="4" t="str">
        <v>Sam 71</v>
      </c>
      <c r="BC775" s="4" t="str">
        <v>Sam 71</v>
      </c>
      <c r="BD775" s="4" t="str">
        <v>Sam 71</v>
      </c>
      <c r="BE775" s="4" t="str">
        <v>Sam 71</v>
      </c>
      <c r="BF775" s="4" t="str">
        <v>Sam 71</v>
      </c>
      <c r="BG775" s="4" t="str">
        <v>Sam 71</v>
      </c>
      <c r="BH775" s="4" t="str">
        <v>Sam 71</v>
      </c>
      <c r="BI775" s="4" t="str">
        <v>Sam 71</v>
      </c>
      <c r="BJ775" s="4" t="str">
        <v>Sam 71</v>
      </c>
      <c r="BK775" s="4" t="str">
        <v>Sam 71</v>
      </c>
      <c r="BL775" s="4" t="str">
        <v>Sam 71</v>
      </c>
      <c r="BM775" s="4" t="str">
        <v>Sam 71</v>
      </c>
      <c r="BN775" s="4" t="str">
        <v>Sam 71</v>
      </c>
      <c r="BO775" s="4" t="str">
        <v>Sam 71</v>
      </c>
      <c r="BP775" s="4" t="str">
        <v>Sam 71</v>
      </c>
      <c r="BQ775" s="4" t="str">
        <v>Sam 71</v>
      </c>
      <c r="BR775" s="4" t="str">
        <v>Sam 71</v>
      </c>
      <c r="BS775" s="4" t="str">
        <v>Sam 71</v>
      </c>
      <c r="BT775" s="4" t="str">
        <v>Sam 71</v>
      </c>
      <c r="BU775" s="4" t="str">
        <v>Sam 71</v>
      </c>
      <c r="BV775" s="4" t="str">
        <v>Sam 71</v>
      </c>
      <c r="BX775" s="4" t="str">
        <v>Sakha69</v>
      </c>
      <c r="BY775" s="4" t="str">
        <v>Sakha69</v>
      </c>
      <c r="BZ775" s="4" t="str">
        <v>Sakha69</v>
      </c>
      <c r="CA775" s="4" t="str">
        <v>Sakha69</v>
      </c>
      <c r="CB775" s="4" t="str">
        <v>Sakha69</v>
      </c>
      <c r="CC775" s="4" t="str">
        <v>Sakha69</v>
      </c>
      <c r="CD775" s="4" t="str">
        <v>Sakha69</v>
      </c>
      <c r="CE775" s="4" t="str">
        <v>Sakha69</v>
      </c>
      <c r="CF775" s="4" t="str">
        <v>Sakha69</v>
      </c>
      <c r="CG775" s="4" t="str">
        <v>Sakha69</v>
      </c>
      <c r="CH775" s="4" t="str">
        <v>Sakha69</v>
      </c>
      <c r="CI775" s="4" t="str">
        <v>Sakha69</v>
      </c>
      <c r="CJ775" s="4" t="str">
        <v>Sakha69</v>
      </c>
      <c r="CK775" s="4" t="str">
        <v>Sakha69</v>
      </c>
      <c r="CL775" s="4" t="str">
        <v>Sakha69</v>
      </c>
      <c r="CM775" s="4" t="str">
        <v>Sakha69</v>
      </c>
      <c r="CN775" s="4" t="str">
        <v>Sakha69</v>
      </c>
      <c r="CO775" s="4" t="str">
        <v>Sakha69</v>
      </c>
      <c r="CP775" s="4" t="str">
        <v>Sakha69</v>
      </c>
      <c r="CQ775" s="4" t="str">
        <v>Sakha69</v>
      </c>
      <c r="CR775" s="4" t="str">
        <v>Sakha69</v>
      </c>
      <c r="CS775" s="4" t="str">
        <v>Sakha69</v>
      </c>
      <c r="CT775" s="4" t="str">
        <v>Sakha69</v>
      </c>
      <c r="CU775" s="4" t="str">
        <v>Sakha69</v>
      </c>
      <c r="CV775" s="4" t="str">
        <v>Sakha69</v>
      </c>
      <c r="CW775" s="4" t="str">
        <v>Sakha69</v>
      </c>
      <c r="CX775" s="4" t="str">
        <v>Sakha69</v>
      </c>
      <c r="CY775" s="4" t="str">
        <v>Sakha69</v>
      </c>
      <c r="CZ775" s="4" t="str">
        <v>Sakha69</v>
      </c>
      <c r="DA775" s="4" t="str">
        <v>Sakha69</v>
      </c>
    </row>
    <row r="776" spans="1:105" x14ac:dyDescent="0.35">
      <c r="A776" s="4" t="s">
        <v>2074</v>
      </c>
      <c r="B776" s="4" t="s">
        <v>2073</v>
      </c>
      <c r="C776" s="4" t="s">
        <v>285</v>
      </c>
      <c r="AS776" s="4" t="str">
        <v>Samaru 72</v>
      </c>
      <c r="AT776" s="4" t="str">
        <v>Samaru 72</v>
      </c>
      <c r="AU776" s="4" t="str">
        <v>Samaru 72</v>
      </c>
      <c r="AV776" s="4" t="str">
        <v>Samaru 72</v>
      </c>
      <c r="AW776" s="4" t="str">
        <v>Samaru 72</v>
      </c>
      <c r="AX776" s="4" t="str">
        <v>Samaru 72</v>
      </c>
      <c r="AY776" s="4" t="str">
        <v>Samaru 72</v>
      </c>
      <c r="AZ776" s="4" t="str">
        <v>Samaru 72</v>
      </c>
      <c r="BA776" s="4" t="str">
        <v>Samaru 72</v>
      </c>
      <c r="BB776" s="4" t="str">
        <v>Samaru 72</v>
      </c>
      <c r="BC776" s="4" t="str">
        <v>Samaru 72</v>
      </c>
      <c r="BD776" s="4" t="str">
        <v>Samaru 72</v>
      </c>
      <c r="BE776" s="4" t="str">
        <v>Samaru 72</v>
      </c>
      <c r="BF776" s="4" t="str">
        <v>Samaru 72</v>
      </c>
      <c r="BG776" s="4" t="str">
        <v>Samaru 72</v>
      </c>
      <c r="BH776" s="4" t="str">
        <v>Samaru 72</v>
      </c>
      <c r="BI776" s="4" t="str">
        <v>Samaru 72</v>
      </c>
      <c r="BJ776" s="4" t="str">
        <v>Samaru 72</v>
      </c>
      <c r="BK776" s="4" t="str">
        <v>Samaru 72</v>
      </c>
      <c r="BL776" s="4" t="str">
        <v>Samaru 72</v>
      </c>
      <c r="BM776" s="4" t="str">
        <v>Samaru 72</v>
      </c>
      <c r="BN776" s="4" t="str">
        <v>Samaru 72</v>
      </c>
      <c r="BO776" s="4" t="str">
        <v>Samaru 72</v>
      </c>
      <c r="BP776" s="4" t="str">
        <v>Samaru 72</v>
      </c>
      <c r="BQ776" s="4" t="str">
        <v>Samaru 72</v>
      </c>
      <c r="BR776" s="4" t="str">
        <v>Samaru 72</v>
      </c>
      <c r="BS776" s="4" t="str">
        <v>Samaru 72</v>
      </c>
      <c r="BT776" s="4" t="str">
        <v>Samaru 72</v>
      </c>
      <c r="BU776" s="4" t="str">
        <v>Samaru 72</v>
      </c>
      <c r="BV776" s="4" t="str">
        <v>Samaru 72</v>
      </c>
      <c r="BX776" s="4" t="str">
        <v>Sam 71</v>
      </c>
      <c r="BY776" s="4" t="str">
        <v>Sam 71</v>
      </c>
      <c r="BZ776" s="4" t="str">
        <v>Sam 71</v>
      </c>
      <c r="CA776" s="4" t="str">
        <v>Sam 71</v>
      </c>
      <c r="CB776" s="4" t="str">
        <v>Sam 71</v>
      </c>
      <c r="CC776" s="4" t="str">
        <v>Sam 71</v>
      </c>
      <c r="CD776" s="4" t="str">
        <v>Sam 71</v>
      </c>
      <c r="CE776" s="4" t="str">
        <v>Sam 71</v>
      </c>
      <c r="CF776" s="4" t="str">
        <v>Sam 71</v>
      </c>
      <c r="CG776" s="4" t="str">
        <v>Sam 71</v>
      </c>
      <c r="CH776" s="4" t="str">
        <v>Sam 71</v>
      </c>
      <c r="CI776" s="4" t="str">
        <v>Sam 71</v>
      </c>
      <c r="CJ776" s="4" t="str">
        <v>Sam 71</v>
      </c>
      <c r="CK776" s="4" t="str">
        <v>Sam 71</v>
      </c>
      <c r="CL776" s="4" t="str">
        <v>Sam 71</v>
      </c>
      <c r="CM776" s="4" t="str">
        <v>Sam 71</v>
      </c>
      <c r="CN776" s="4" t="str">
        <v>Sam 71</v>
      </c>
      <c r="CO776" s="4" t="str">
        <v>Sam 71</v>
      </c>
      <c r="CP776" s="4" t="str">
        <v>Sam 71</v>
      </c>
      <c r="CQ776" s="4" t="str">
        <v>Sam 71</v>
      </c>
      <c r="CR776" s="4" t="str">
        <v>Sam 71</v>
      </c>
      <c r="CS776" s="4" t="str">
        <v>Sam 71</v>
      </c>
      <c r="CT776" s="4" t="str">
        <v>Sam 71</v>
      </c>
      <c r="CU776" s="4" t="str">
        <v>Sam 71</v>
      </c>
      <c r="CV776" s="4" t="str">
        <v>Sam 71</v>
      </c>
      <c r="CW776" s="4" t="str">
        <v>Sam 71</v>
      </c>
      <c r="CX776" s="4" t="str">
        <v>Sam 71</v>
      </c>
      <c r="CY776" s="4" t="str">
        <v>Sam 71</v>
      </c>
      <c r="CZ776" s="4" t="str">
        <v>Sam 71</v>
      </c>
      <c r="DA776" s="4" t="str">
        <v>Sam 71</v>
      </c>
    </row>
    <row r="777" spans="1:105" x14ac:dyDescent="0.35">
      <c r="A777" s="4" t="s">
        <v>2074</v>
      </c>
      <c r="B777" s="4" t="s">
        <v>2073</v>
      </c>
      <c r="C777" s="4" t="s">
        <v>3289</v>
      </c>
      <c r="AS777" s="4" t="str">
        <v>Samsorg-16</v>
      </c>
      <c r="AT777" s="4" t="str">
        <v>Samsorg-16</v>
      </c>
      <c r="AU777" s="4" t="str">
        <v>Samsorg-16</v>
      </c>
      <c r="AV777" s="4" t="str">
        <v>Samsorg-16</v>
      </c>
      <c r="AW777" s="4" t="str">
        <v>Samsorg-16</v>
      </c>
      <c r="AX777" s="4" t="str">
        <v>Samsorg-16</v>
      </c>
      <c r="AY777" s="4" t="str">
        <v>Samsorg-16</v>
      </c>
      <c r="AZ777" s="4" t="str">
        <v>Samsorg-16</v>
      </c>
      <c r="BA777" s="4" t="str">
        <v>Samsorg-16</v>
      </c>
      <c r="BB777" s="4" t="str">
        <v>Samsorg-16</v>
      </c>
      <c r="BC777" s="4" t="str">
        <v>Samsorg-16</v>
      </c>
      <c r="BD777" s="4" t="str">
        <v>Samsorg-16</v>
      </c>
      <c r="BE777" s="4" t="str">
        <v>Samsorg-16</v>
      </c>
      <c r="BF777" s="4" t="str">
        <v>Samsorg-16</v>
      </c>
      <c r="BG777" s="4" t="str">
        <v>Samsorg-16</v>
      </c>
      <c r="BH777" s="4" t="str">
        <v>Samsorg-16</v>
      </c>
      <c r="BI777" s="4" t="str">
        <v>Samsorg-16</v>
      </c>
      <c r="BJ777" s="4" t="str">
        <v>Samsorg-16</v>
      </c>
      <c r="BK777" s="4" t="str">
        <v>Samsorg-16</v>
      </c>
      <c r="BL777" s="4" t="str">
        <v>Samsorg-16</v>
      </c>
      <c r="BM777" s="4" t="str">
        <v>Samsorg-16</v>
      </c>
      <c r="BN777" s="4" t="str">
        <v>Samsorg-16</v>
      </c>
      <c r="BO777" s="4" t="str">
        <v>Samsorg-16</v>
      </c>
      <c r="BP777" s="4" t="str">
        <v>Samsorg-16</v>
      </c>
      <c r="BQ777" s="4" t="str">
        <v>Samsorg-16</v>
      </c>
      <c r="BR777" s="4" t="str">
        <v>Samsorg-16</v>
      </c>
      <c r="BS777" s="4" t="str">
        <v>Samsorg-16</v>
      </c>
      <c r="BT777" s="4" t="str">
        <v>Samsorg-16</v>
      </c>
      <c r="BU777" s="4" t="str">
        <v>Samsorg-16</v>
      </c>
      <c r="BV777" s="4" t="str">
        <v>Samsorg-16</v>
      </c>
      <c r="BX777" s="4" t="str">
        <v>Samaru 72</v>
      </c>
      <c r="BY777" s="4" t="str">
        <v>Samaru 72</v>
      </c>
      <c r="BZ777" s="4" t="str">
        <v>Samaru 72</v>
      </c>
      <c r="CA777" s="4" t="str">
        <v>Samaru 72</v>
      </c>
      <c r="CB777" s="4" t="str">
        <v>Samaru 72</v>
      </c>
      <c r="CC777" s="4" t="str">
        <v>Samaru 72</v>
      </c>
      <c r="CD777" s="4" t="str">
        <v>Samaru 72</v>
      </c>
      <c r="CE777" s="4" t="str">
        <v>Samaru 72</v>
      </c>
      <c r="CF777" s="4" t="str">
        <v>Samaru 72</v>
      </c>
      <c r="CG777" s="4" t="str">
        <v>Samaru 72</v>
      </c>
      <c r="CH777" s="4" t="str">
        <v>Samaru 72</v>
      </c>
      <c r="CI777" s="4" t="str">
        <v>Samaru 72</v>
      </c>
      <c r="CJ777" s="4" t="str">
        <v>Samaru 72</v>
      </c>
      <c r="CK777" s="4" t="str">
        <v>Samaru 72</v>
      </c>
      <c r="CL777" s="4" t="str">
        <v>Samaru 72</v>
      </c>
      <c r="CM777" s="4" t="str">
        <v>Samaru 72</v>
      </c>
      <c r="CN777" s="4" t="str">
        <v>Samaru 72</v>
      </c>
      <c r="CO777" s="4" t="str">
        <v>Samaru 72</v>
      </c>
      <c r="CP777" s="4" t="str">
        <v>Samaru 72</v>
      </c>
      <c r="CQ777" s="4" t="str">
        <v>Samaru 72</v>
      </c>
      <c r="CR777" s="4" t="str">
        <v>Samaru 72</v>
      </c>
      <c r="CS777" s="4" t="str">
        <v>Samaru 72</v>
      </c>
      <c r="CT777" s="4" t="str">
        <v>Samaru 72</v>
      </c>
      <c r="CU777" s="4" t="str">
        <v>Samaru 72</v>
      </c>
      <c r="CV777" s="4" t="str">
        <v>Samaru 72</v>
      </c>
      <c r="CW777" s="4" t="str">
        <v>Samaru 72</v>
      </c>
      <c r="CX777" s="4" t="str">
        <v>Samaru 72</v>
      </c>
      <c r="CY777" s="4" t="str">
        <v>Samaru 72</v>
      </c>
      <c r="CZ777" s="4" t="str">
        <v>Samaru 72</v>
      </c>
      <c r="DA777" s="4" t="str">
        <v>Samaru 72</v>
      </c>
    </row>
    <row r="778" spans="1:105" x14ac:dyDescent="0.35">
      <c r="A778" s="4" t="s">
        <v>2074</v>
      </c>
      <c r="B778" s="4" t="s">
        <v>2073</v>
      </c>
      <c r="C778" s="4" t="s">
        <v>3290</v>
      </c>
      <c r="AS778" s="4" t="str">
        <v>Samsorg-16 (FFBL)</v>
      </c>
      <c r="AT778" s="4" t="str">
        <v>Samsorg-16 (FFBL)</v>
      </c>
      <c r="AU778" s="4" t="str">
        <v>Samsorg-16 (FFBL)</v>
      </c>
      <c r="AV778" s="4" t="str">
        <v>Samsorg-16 (FFBL)</v>
      </c>
      <c r="AW778" s="4" t="str">
        <v>Samsorg-16 (FFBL)</v>
      </c>
      <c r="AX778" s="4" t="str">
        <v>Samsorg-16 (FFBL)</v>
      </c>
      <c r="AY778" s="4" t="str">
        <v>Samsorg-16 (FFBL)</v>
      </c>
      <c r="AZ778" s="4" t="str">
        <v>Samsorg-16 (FFBL)</v>
      </c>
      <c r="BA778" s="4" t="str">
        <v>Samsorg-16 (FFBL)</v>
      </c>
      <c r="BB778" s="4" t="str">
        <v>Samsorg-16 (FFBL)</v>
      </c>
      <c r="BC778" s="4" t="str">
        <v>Samsorg-16 (FFBL)</v>
      </c>
      <c r="BD778" s="4" t="str">
        <v>Samsorg-16 (FFBL)</v>
      </c>
      <c r="BE778" s="4" t="str">
        <v>Samsorg-16 (FFBL)</v>
      </c>
      <c r="BF778" s="4" t="str">
        <v>Samsorg-16 (FFBL)</v>
      </c>
      <c r="BG778" s="4" t="str">
        <v>Samsorg-16 (FFBL)</v>
      </c>
      <c r="BH778" s="4" t="str">
        <v>Samsorg-16 (FFBL)</v>
      </c>
      <c r="BI778" s="4" t="str">
        <v>Samsorg-16 (FFBL)</v>
      </c>
      <c r="BJ778" s="4" t="str">
        <v>Samsorg-16 (FFBL)</v>
      </c>
      <c r="BK778" s="4" t="str">
        <v>Samsorg-16 (FFBL)</v>
      </c>
      <c r="BL778" s="4" t="str">
        <v>Samsorg-16 (FFBL)</v>
      </c>
      <c r="BM778" s="4" t="str">
        <v>Samsorg-16 (FFBL)</v>
      </c>
      <c r="BN778" s="4" t="str">
        <v>Samsorg-16 (FFBL)</v>
      </c>
      <c r="BO778" s="4" t="str">
        <v>Samsorg-16 (FFBL)</v>
      </c>
      <c r="BP778" s="4" t="str">
        <v>Samsorg-16 (FFBL)</v>
      </c>
      <c r="BQ778" s="4" t="str">
        <v>Samsorg-16 (FFBL)</v>
      </c>
      <c r="BR778" s="4" t="str">
        <v>Samsorg-16 (FFBL)</v>
      </c>
      <c r="BS778" s="4" t="str">
        <v>Samsorg-16 (FFBL)</v>
      </c>
      <c r="BT778" s="4" t="str">
        <v>Samsorg-16 (FFBL)</v>
      </c>
      <c r="BU778" s="4" t="str">
        <v>Samsorg-16 (FFBL)</v>
      </c>
      <c r="BV778" s="4" t="str">
        <v>Samsorg-16 (FFBL)</v>
      </c>
      <c r="BX778" s="4" t="str">
        <v>Samsorg-16</v>
      </c>
      <c r="BY778" s="4" t="str">
        <v>Samsorg-16</v>
      </c>
      <c r="BZ778" s="4" t="str">
        <v>Samsorg-16</v>
      </c>
      <c r="CA778" s="4" t="str">
        <v>Samsorg-16</v>
      </c>
      <c r="CB778" s="4" t="str">
        <v>Samsorg-16</v>
      </c>
      <c r="CC778" s="4" t="str">
        <v>Samsorg-16</v>
      </c>
      <c r="CD778" s="4" t="str">
        <v>Samsorg-16</v>
      </c>
      <c r="CE778" s="4" t="str">
        <v>Samsorg-16</v>
      </c>
      <c r="CF778" s="4" t="str">
        <v>Samsorg-16</v>
      </c>
      <c r="CG778" s="4" t="str">
        <v>Samsorg-16</v>
      </c>
      <c r="CH778" s="4" t="str">
        <v>Samsorg-16</v>
      </c>
      <c r="CI778" s="4" t="str">
        <v>Samsorg-16</v>
      </c>
      <c r="CJ778" s="4" t="str">
        <v>Samsorg-16</v>
      </c>
      <c r="CK778" s="4" t="str">
        <v>Samsorg-16</v>
      </c>
      <c r="CL778" s="4" t="str">
        <v>Samsorg-16</v>
      </c>
      <c r="CM778" s="4" t="str">
        <v>Samsorg-16</v>
      </c>
      <c r="CN778" s="4" t="str">
        <v>Samsorg-16</v>
      </c>
      <c r="CO778" s="4" t="str">
        <v>Samsorg-16</v>
      </c>
      <c r="CP778" s="4" t="str">
        <v>Samsorg-16</v>
      </c>
      <c r="CQ778" s="4" t="str">
        <v>Samsorg-16</v>
      </c>
      <c r="CR778" s="4" t="str">
        <v>Samsorg-16</v>
      </c>
      <c r="CS778" s="4" t="str">
        <v>Samsorg-16</v>
      </c>
      <c r="CT778" s="4" t="str">
        <v>Samsorg-16</v>
      </c>
      <c r="CU778" s="4" t="str">
        <v>Samsorg-16</v>
      </c>
      <c r="CV778" s="4" t="str">
        <v>Samsorg-16</v>
      </c>
      <c r="CW778" s="4" t="str">
        <v>Samsorg-16</v>
      </c>
      <c r="CX778" s="4" t="str">
        <v>Samsorg-16</v>
      </c>
      <c r="CY778" s="4" t="str">
        <v>Samsorg-16</v>
      </c>
      <c r="CZ778" s="4" t="str">
        <v>Samsorg-16</v>
      </c>
      <c r="DA778" s="4" t="str">
        <v>Samsorg-16</v>
      </c>
    </row>
    <row r="779" spans="1:105" x14ac:dyDescent="0.35">
      <c r="A779" s="4" t="s">
        <v>2078</v>
      </c>
      <c r="B779" s="4" t="s">
        <v>2076</v>
      </c>
      <c r="C779" s="4" t="s">
        <v>3291</v>
      </c>
      <c r="AS779" s="4" t="str">
        <v>Samsoy-2</v>
      </c>
      <c r="AT779" s="4" t="str">
        <v>Samsoy-2</v>
      </c>
      <c r="AU779" s="4" t="str">
        <v>Samsoy-2</v>
      </c>
      <c r="AV779" s="4" t="str">
        <v>Samsoy-2</v>
      </c>
      <c r="AW779" s="4" t="str">
        <v>Samsoy-2</v>
      </c>
      <c r="AX779" s="4" t="str">
        <v>Samsoy-2</v>
      </c>
      <c r="AY779" s="4" t="str">
        <v>Samsoy-2</v>
      </c>
      <c r="AZ779" s="4" t="str">
        <v>Samsoy-2</v>
      </c>
      <c r="BA779" s="4" t="str">
        <v>Samsoy-2</v>
      </c>
      <c r="BB779" s="4" t="str">
        <v>Samsoy-2</v>
      </c>
      <c r="BC779" s="4" t="str">
        <v>Samsoy-2</v>
      </c>
      <c r="BD779" s="4" t="str">
        <v>Samsoy-2</v>
      </c>
      <c r="BE779" s="4" t="str">
        <v>Samsoy-2</v>
      </c>
      <c r="BF779" s="4" t="str">
        <v>Samsoy-2</v>
      </c>
      <c r="BG779" s="4" t="str">
        <v>Samsoy-2</v>
      </c>
      <c r="BH779" s="4" t="str">
        <v>Samsoy-2</v>
      </c>
      <c r="BI779" s="4" t="str">
        <v>Samsoy-2</v>
      </c>
      <c r="BJ779" s="4" t="str">
        <v>Samsoy-2</v>
      </c>
      <c r="BK779" s="4" t="str">
        <v>Samsoy-2</v>
      </c>
      <c r="BL779" s="4" t="str">
        <v>Samsoy-2</v>
      </c>
      <c r="BM779" s="4" t="str">
        <v>Samsoy-2</v>
      </c>
      <c r="BN779" s="4" t="str">
        <v>Samsoy-2</v>
      </c>
      <c r="BO779" s="4" t="str">
        <v>Samsoy-2</v>
      </c>
      <c r="BP779" s="4" t="str">
        <v>Samsoy-2</v>
      </c>
      <c r="BQ779" s="4" t="str">
        <v>Samsoy-2</v>
      </c>
      <c r="BR779" s="4" t="str">
        <v>Samsoy-2</v>
      </c>
      <c r="BS779" s="4" t="str">
        <v>Samsoy-2</v>
      </c>
      <c r="BT779" s="4" t="str">
        <v>Samsoy-2</v>
      </c>
      <c r="BU779" s="4" t="str">
        <v>Samsoy-2</v>
      </c>
      <c r="BV779" s="4" t="str">
        <v>Samsoy-2</v>
      </c>
      <c r="BX779" s="4" t="str">
        <v>Samsorg-16 (FFBL)</v>
      </c>
      <c r="BY779" s="4" t="str">
        <v>Samsorg-16 (FFBL)</v>
      </c>
      <c r="BZ779" s="4" t="str">
        <v>Samsorg-16 (FFBL)</v>
      </c>
      <c r="CA779" s="4" t="str">
        <v>Samsorg-16 (FFBL)</v>
      </c>
      <c r="CB779" s="4" t="str">
        <v>Samsorg-16 (FFBL)</v>
      </c>
      <c r="CC779" s="4" t="str">
        <v>Samsorg-16 (FFBL)</v>
      </c>
      <c r="CD779" s="4" t="str">
        <v>Samsorg-16 (FFBL)</v>
      </c>
      <c r="CE779" s="4" t="str">
        <v>Samsorg-16 (FFBL)</v>
      </c>
      <c r="CF779" s="4" t="str">
        <v>Samsorg-16 (FFBL)</v>
      </c>
      <c r="CG779" s="4" t="str">
        <v>Samsorg-16 (FFBL)</v>
      </c>
      <c r="CH779" s="4" t="str">
        <v>Samsorg-16 (FFBL)</v>
      </c>
      <c r="CI779" s="4" t="str">
        <v>Samsorg-16 (FFBL)</v>
      </c>
      <c r="CJ779" s="4" t="str">
        <v>Samsorg-16 (FFBL)</v>
      </c>
      <c r="CK779" s="4" t="str">
        <v>Samsorg-16 (FFBL)</v>
      </c>
      <c r="CL779" s="4" t="str">
        <v>Samsorg-16 (FFBL)</v>
      </c>
      <c r="CM779" s="4" t="str">
        <v>Samsorg-16 (FFBL)</v>
      </c>
      <c r="CN779" s="4" t="str">
        <v>Samsorg-16 (FFBL)</v>
      </c>
      <c r="CO779" s="4" t="str">
        <v>Samsorg-16 (FFBL)</v>
      </c>
      <c r="CP779" s="4" t="str">
        <v>Samsorg-16 (FFBL)</v>
      </c>
      <c r="CQ779" s="4" t="str">
        <v>Samsorg-16 (FFBL)</v>
      </c>
      <c r="CR779" s="4" t="str">
        <v>Samsorg-16 (FFBL)</v>
      </c>
      <c r="CS779" s="4" t="str">
        <v>Samsorg-16 (FFBL)</v>
      </c>
      <c r="CT779" s="4" t="str">
        <v>Samsorg-16 (FFBL)</v>
      </c>
      <c r="CU779" s="4" t="str">
        <v>Samsorg-16 (FFBL)</v>
      </c>
      <c r="CV779" s="4" t="str">
        <v>Samsorg-16 (FFBL)</v>
      </c>
      <c r="CW779" s="4" t="str">
        <v>Samsorg-16 (FFBL)</v>
      </c>
      <c r="CX779" s="4" t="str">
        <v>Samsorg-16 (FFBL)</v>
      </c>
      <c r="CY779" s="4" t="str">
        <v>Samsorg-16 (FFBL)</v>
      </c>
      <c r="CZ779" s="4" t="str">
        <v>Samsorg-16 (FFBL)</v>
      </c>
      <c r="DA779" s="4" t="str">
        <v>Samsorg-16 (FFBL)</v>
      </c>
    </row>
    <row r="780" spans="1:105" x14ac:dyDescent="0.35">
      <c r="A780" s="4" t="s">
        <v>1472</v>
      </c>
      <c r="B780" s="4" t="s">
        <v>1471</v>
      </c>
      <c r="C780" s="4" t="s">
        <v>3292</v>
      </c>
      <c r="AS780" s="4" t="str">
        <v>Sanga</v>
      </c>
      <c r="AT780" s="4" t="str">
        <v>Sanga</v>
      </c>
      <c r="AU780" s="4" t="str">
        <v>Sanga</v>
      </c>
      <c r="AV780" s="4" t="str">
        <v>Sanga</v>
      </c>
      <c r="AW780" s="4" t="str">
        <v>Sanga</v>
      </c>
      <c r="AX780" s="4" t="str">
        <v>Sanga</v>
      </c>
      <c r="AY780" s="4" t="str">
        <v>Sanga</v>
      </c>
      <c r="AZ780" s="4" t="str">
        <v>Sanga</v>
      </c>
      <c r="BA780" s="4" t="str">
        <v>Sanga</v>
      </c>
      <c r="BB780" s="4" t="str">
        <v>Sanga</v>
      </c>
      <c r="BC780" s="4" t="str">
        <v>Sanga</v>
      </c>
      <c r="BD780" s="4" t="str">
        <v>Sanga</v>
      </c>
      <c r="BE780" s="4" t="str">
        <v>Sanga</v>
      </c>
      <c r="BF780" s="4" t="str">
        <v>Sanga</v>
      </c>
      <c r="BG780" s="4" t="str">
        <v>Sanga</v>
      </c>
      <c r="BH780" s="4" t="str">
        <v>Sanga</v>
      </c>
      <c r="BI780" s="4" t="str">
        <v>Sanga</v>
      </c>
      <c r="BJ780" s="4" t="str">
        <v>Sanga</v>
      </c>
      <c r="BK780" s="4" t="str">
        <v>Sanga</v>
      </c>
      <c r="BL780" s="4" t="str">
        <v>Sanga</v>
      </c>
      <c r="BM780" s="4" t="str">
        <v>Sanga</v>
      </c>
      <c r="BN780" s="4" t="str">
        <v>Sanga</v>
      </c>
      <c r="BO780" s="4" t="str">
        <v>Sanga</v>
      </c>
      <c r="BP780" s="4" t="str">
        <v>Sanga</v>
      </c>
      <c r="BQ780" s="4" t="str">
        <v>Sanga</v>
      </c>
      <c r="BR780" s="4" t="str">
        <v>Sanga</v>
      </c>
      <c r="BS780" s="4" t="str">
        <v>Sanga</v>
      </c>
      <c r="BT780" s="4" t="str">
        <v>Sanga</v>
      </c>
      <c r="BU780" s="4" t="str">
        <v>Sanga</v>
      </c>
      <c r="BV780" s="4" t="str">
        <v>Sanga</v>
      </c>
      <c r="BX780" s="4" t="str">
        <v>Samsoy-2</v>
      </c>
      <c r="BY780" s="4" t="str">
        <v>Samsoy-2</v>
      </c>
      <c r="BZ780" s="4" t="str">
        <v>Samsoy-2</v>
      </c>
      <c r="CA780" s="4" t="str">
        <v>Samsoy-2</v>
      </c>
      <c r="CB780" s="4" t="str">
        <v>Samsoy-2</v>
      </c>
      <c r="CC780" s="4" t="str">
        <v>Samsoy-2</v>
      </c>
      <c r="CD780" s="4" t="str">
        <v>Samsoy-2</v>
      </c>
      <c r="CE780" s="4" t="str">
        <v>Samsoy-2</v>
      </c>
      <c r="CF780" s="4" t="str">
        <v>Samsoy-2</v>
      </c>
      <c r="CG780" s="4" t="str">
        <v>Samsoy-2</v>
      </c>
      <c r="CH780" s="4" t="str">
        <v>Samsoy-2</v>
      </c>
      <c r="CI780" s="4" t="str">
        <v>Samsoy-2</v>
      </c>
      <c r="CJ780" s="4" t="str">
        <v>Samsoy-2</v>
      </c>
      <c r="CK780" s="4" t="str">
        <v>Samsoy-2</v>
      </c>
      <c r="CL780" s="4" t="str">
        <v>Samsoy-2</v>
      </c>
      <c r="CM780" s="4" t="str">
        <v>Samsoy-2</v>
      </c>
      <c r="CN780" s="4" t="str">
        <v>Samsoy-2</v>
      </c>
      <c r="CO780" s="4" t="str">
        <v>Samsoy-2</v>
      </c>
      <c r="CP780" s="4" t="str">
        <v>Samsoy-2</v>
      </c>
      <c r="CQ780" s="4" t="str">
        <v>Samsoy-2</v>
      </c>
      <c r="CR780" s="4" t="str">
        <v>Samsoy-2</v>
      </c>
      <c r="CS780" s="4" t="str">
        <v>Samsoy-2</v>
      </c>
      <c r="CT780" s="4" t="str">
        <v>Samsoy-2</v>
      </c>
      <c r="CU780" s="4" t="str">
        <v>Samsoy-2</v>
      </c>
      <c r="CV780" s="4" t="str">
        <v>Samsoy-2</v>
      </c>
      <c r="CW780" s="4" t="str">
        <v>Samsoy-2</v>
      </c>
      <c r="CX780" s="4" t="str">
        <v>Samsoy-2</v>
      </c>
      <c r="CY780" s="4" t="str">
        <v>Samsoy-2</v>
      </c>
      <c r="CZ780" s="4" t="str">
        <v>Samsoy-2</v>
      </c>
      <c r="DA780" s="4" t="str">
        <v>Samsoy-2</v>
      </c>
    </row>
    <row r="781" spans="1:105" x14ac:dyDescent="0.35">
      <c r="A781" s="4" t="s">
        <v>1472</v>
      </c>
      <c r="B781" s="4" t="s">
        <v>1471</v>
      </c>
      <c r="C781" s="4" t="s">
        <v>3293</v>
      </c>
      <c r="AS781" s="4" t="str">
        <v>Sardi10</v>
      </c>
      <c r="AT781" s="4" t="str">
        <v>Sardi10</v>
      </c>
      <c r="AU781" s="4" t="str">
        <v>Sardi10</v>
      </c>
      <c r="AV781" s="4" t="str">
        <v>Sardi10</v>
      </c>
      <c r="AW781" s="4" t="str">
        <v>Sardi10</v>
      </c>
      <c r="AX781" s="4" t="str">
        <v>Sardi10</v>
      </c>
      <c r="AY781" s="4" t="str">
        <v>Sardi10</v>
      </c>
      <c r="AZ781" s="4" t="str">
        <v>Sardi10</v>
      </c>
      <c r="BA781" s="4" t="str">
        <v>Sardi10</v>
      </c>
      <c r="BB781" s="4" t="str">
        <v>Sardi10</v>
      </c>
      <c r="BC781" s="4" t="str">
        <v>Sardi10</v>
      </c>
      <c r="BD781" s="4" t="str">
        <v>Sardi10</v>
      </c>
      <c r="BE781" s="4" t="str">
        <v>Sardi10</v>
      </c>
      <c r="BF781" s="4" t="str">
        <v>Sardi10</v>
      </c>
      <c r="BG781" s="4" t="str">
        <v>Sardi10</v>
      </c>
      <c r="BH781" s="4" t="str">
        <v>Sardi10</v>
      </c>
      <c r="BI781" s="4" t="str">
        <v>Sardi10</v>
      </c>
      <c r="BJ781" s="4" t="str">
        <v>Sardi10</v>
      </c>
      <c r="BK781" s="4" t="str">
        <v>Sardi10</v>
      </c>
      <c r="BL781" s="4" t="str">
        <v>Sardi10</v>
      </c>
      <c r="BM781" s="4" t="str">
        <v>Sardi10</v>
      </c>
      <c r="BN781" s="4" t="str">
        <v>Sardi10</v>
      </c>
      <c r="BO781" s="4" t="str">
        <v>Sardi10</v>
      </c>
      <c r="BP781" s="4" t="str">
        <v>Sardi10</v>
      </c>
      <c r="BQ781" s="4" t="str">
        <v>Sardi10</v>
      </c>
      <c r="BR781" s="4" t="str">
        <v>Sardi10</v>
      </c>
      <c r="BS781" s="4" t="str">
        <v>Sardi10</v>
      </c>
      <c r="BT781" s="4" t="str">
        <v>Sardi10</v>
      </c>
      <c r="BU781" s="4" t="str">
        <v>Sardi10</v>
      </c>
      <c r="BV781" s="4" t="str">
        <v>Sardi10</v>
      </c>
      <c r="BX781" s="4" t="str">
        <v>Sanga</v>
      </c>
      <c r="BY781" s="4" t="str">
        <v>Sanga</v>
      </c>
      <c r="BZ781" s="4" t="str">
        <v>Sanga</v>
      </c>
      <c r="CA781" s="4" t="str">
        <v>Sanga</v>
      </c>
      <c r="CB781" s="4" t="str">
        <v>Sanga</v>
      </c>
      <c r="CC781" s="4" t="str">
        <v>Sanga</v>
      </c>
      <c r="CD781" s="4" t="str">
        <v>Sanga</v>
      </c>
      <c r="CE781" s="4" t="str">
        <v>Sanga</v>
      </c>
      <c r="CF781" s="4" t="str">
        <v>Sanga</v>
      </c>
      <c r="CG781" s="4" t="str">
        <v>Sanga</v>
      </c>
      <c r="CH781" s="4" t="str">
        <v>Sanga</v>
      </c>
      <c r="CI781" s="4" t="str">
        <v>Sanga</v>
      </c>
      <c r="CJ781" s="4" t="str">
        <v>Sanga</v>
      </c>
      <c r="CK781" s="4" t="str">
        <v>Sanga</v>
      </c>
      <c r="CL781" s="4" t="str">
        <v>Sanga</v>
      </c>
      <c r="CM781" s="4" t="str">
        <v>Sanga</v>
      </c>
      <c r="CN781" s="4" t="str">
        <v>Sanga</v>
      </c>
      <c r="CO781" s="4" t="str">
        <v>Sanga</v>
      </c>
      <c r="CP781" s="4" t="str">
        <v>Sanga</v>
      </c>
      <c r="CQ781" s="4" t="str">
        <v>Sanga</v>
      </c>
      <c r="CR781" s="4" t="str">
        <v>Sanga</v>
      </c>
      <c r="CS781" s="4" t="str">
        <v>Sanga</v>
      </c>
      <c r="CT781" s="4" t="str">
        <v>Sanga</v>
      </c>
      <c r="CU781" s="4" t="str">
        <v>Sanga</v>
      </c>
      <c r="CV781" s="4" t="str">
        <v>Sanga</v>
      </c>
      <c r="CW781" s="4" t="str">
        <v>Sanga</v>
      </c>
      <c r="CX781" s="4" t="str">
        <v>Sanga</v>
      </c>
      <c r="CY781" s="4" t="str">
        <v>Sanga</v>
      </c>
      <c r="CZ781" s="4" t="str">
        <v>Sanga</v>
      </c>
      <c r="DA781" s="4" t="str">
        <v>Sanga</v>
      </c>
    </row>
    <row r="782" spans="1:105" x14ac:dyDescent="0.35">
      <c r="A782" s="4" t="s">
        <v>1615</v>
      </c>
      <c r="B782" s="4" t="s">
        <v>1614</v>
      </c>
      <c r="C782" s="4" t="s">
        <v>3294</v>
      </c>
      <c r="AS782" s="4" t="str">
        <v>Sariaso 14</v>
      </c>
      <c r="AT782" s="4" t="str">
        <v>Sariaso 14</v>
      </c>
      <c r="AU782" s="4" t="str">
        <v>Sariaso 14</v>
      </c>
      <c r="AV782" s="4" t="str">
        <v>Sariaso 14</v>
      </c>
      <c r="AW782" s="4" t="str">
        <v>Sariaso 14</v>
      </c>
      <c r="AX782" s="4" t="str">
        <v>Sariaso 14</v>
      </c>
      <c r="AY782" s="4" t="str">
        <v>Sariaso 14</v>
      </c>
      <c r="AZ782" s="4" t="str">
        <v>Sariaso 14</v>
      </c>
      <c r="BA782" s="4" t="str">
        <v>Sariaso 14</v>
      </c>
      <c r="BB782" s="4" t="str">
        <v>Sariaso 14</v>
      </c>
      <c r="BC782" s="4" t="str">
        <v>Sariaso 14</v>
      </c>
      <c r="BD782" s="4" t="str">
        <v>Sariaso 14</v>
      </c>
      <c r="BE782" s="4" t="str">
        <v>Sariaso 14</v>
      </c>
      <c r="BF782" s="4" t="str">
        <v>Sariaso 14</v>
      </c>
      <c r="BG782" s="4" t="str">
        <v>Sariaso 14</v>
      </c>
      <c r="BH782" s="4" t="str">
        <v>Sariaso 14</v>
      </c>
      <c r="BI782" s="4" t="str">
        <v>Sariaso 14</v>
      </c>
      <c r="BJ782" s="4" t="str">
        <v>Sariaso 14</v>
      </c>
      <c r="BK782" s="4" t="str">
        <v>Sariaso 14</v>
      </c>
      <c r="BL782" s="4" t="str">
        <v>Sariaso 14</v>
      </c>
      <c r="BM782" s="4" t="str">
        <v>Sariaso 14</v>
      </c>
      <c r="BN782" s="4" t="str">
        <v>Sariaso 14</v>
      </c>
      <c r="BO782" s="4" t="str">
        <v>Sariaso 14</v>
      </c>
      <c r="BP782" s="4" t="str">
        <v>Sariaso 14</v>
      </c>
      <c r="BQ782" s="4" t="str">
        <v>Sariaso 14</v>
      </c>
      <c r="BR782" s="4" t="str">
        <v>Sariaso 14</v>
      </c>
      <c r="BS782" s="4" t="str">
        <v>Sariaso 14</v>
      </c>
      <c r="BT782" s="4" t="str">
        <v>Sariaso 14</v>
      </c>
      <c r="BU782" s="4" t="str">
        <v>Sariaso 14</v>
      </c>
      <c r="BV782" s="4" t="str">
        <v>Sariaso 14</v>
      </c>
      <c r="BX782" s="4" t="str">
        <v>Sardi10</v>
      </c>
      <c r="BY782" s="4" t="str">
        <v>Sardi10</v>
      </c>
      <c r="BZ782" s="4" t="str">
        <v>Sardi10</v>
      </c>
      <c r="CA782" s="4" t="str">
        <v>Sardi10</v>
      </c>
      <c r="CB782" s="4" t="str">
        <v>Sardi10</v>
      </c>
      <c r="CC782" s="4" t="str">
        <v>Sardi10</v>
      </c>
      <c r="CD782" s="4" t="str">
        <v>Sardi10</v>
      </c>
      <c r="CE782" s="4" t="str">
        <v>Sardi10</v>
      </c>
      <c r="CF782" s="4" t="str">
        <v>Sardi10</v>
      </c>
      <c r="CG782" s="4" t="str">
        <v>Sardi10</v>
      </c>
      <c r="CH782" s="4" t="str">
        <v>Sardi10</v>
      </c>
      <c r="CI782" s="4" t="str">
        <v>Sardi10</v>
      </c>
      <c r="CJ782" s="4" t="str">
        <v>Sardi10</v>
      </c>
      <c r="CK782" s="4" t="str">
        <v>Sardi10</v>
      </c>
      <c r="CL782" s="4" t="str">
        <v>Sardi10</v>
      </c>
      <c r="CM782" s="4" t="str">
        <v>Sardi10</v>
      </c>
      <c r="CN782" s="4" t="str">
        <v>Sardi10</v>
      </c>
      <c r="CO782" s="4" t="str">
        <v>Sardi10</v>
      </c>
      <c r="CP782" s="4" t="str">
        <v>Sardi10</v>
      </c>
      <c r="CQ782" s="4" t="str">
        <v>Sardi10</v>
      </c>
      <c r="CR782" s="4" t="str">
        <v>Sardi10</v>
      </c>
      <c r="CS782" s="4" t="str">
        <v>Sardi10</v>
      </c>
      <c r="CT782" s="4" t="str">
        <v>Sardi10</v>
      </c>
      <c r="CU782" s="4" t="str">
        <v>Sardi10</v>
      </c>
      <c r="CV782" s="4" t="str">
        <v>Sardi10</v>
      </c>
      <c r="CW782" s="4" t="str">
        <v>Sardi10</v>
      </c>
      <c r="CX782" s="4" t="str">
        <v>Sardi10</v>
      </c>
      <c r="CY782" s="4" t="str">
        <v>Sardi10</v>
      </c>
      <c r="CZ782" s="4" t="str">
        <v>Sardi10</v>
      </c>
      <c r="DA782" s="4" t="str">
        <v>Sardi10</v>
      </c>
    </row>
    <row r="783" spans="1:105" x14ac:dyDescent="0.35">
      <c r="A783" s="4" t="s">
        <v>2179</v>
      </c>
      <c r="B783" s="4" t="s">
        <v>2177</v>
      </c>
      <c r="C783" s="4" t="s">
        <v>3295</v>
      </c>
      <c r="AS783" s="4" t="str">
        <v>Sauti</v>
      </c>
      <c r="AT783" s="4" t="str">
        <v>Sauti</v>
      </c>
      <c r="AU783" s="4" t="str">
        <v>Sauti</v>
      </c>
      <c r="AV783" s="4" t="str">
        <v>Sauti</v>
      </c>
      <c r="AW783" s="4" t="str">
        <v>Sauti</v>
      </c>
      <c r="AX783" s="4" t="str">
        <v>Sauti</v>
      </c>
      <c r="AY783" s="4" t="str">
        <v>Sauti</v>
      </c>
      <c r="AZ783" s="4" t="str">
        <v>Sauti</v>
      </c>
      <c r="BA783" s="4" t="str">
        <v>Sauti</v>
      </c>
      <c r="BB783" s="4" t="str">
        <v>Sauti</v>
      </c>
      <c r="BC783" s="4" t="str">
        <v>Sauti</v>
      </c>
      <c r="BD783" s="4" t="str">
        <v>Sauti</v>
      </c>
      <c r="BE783" s="4" t="str">
        <v>Sauti</v>
      </c>
      <c r="BF783" s="4" t="str">
        <v>Sauti</v>
      </c>
      <c r="BG783" s="4" t="str">
        <v>Sauti</v>
      </c>
      <c r="BH783" s="4" t="str">
        <v>Sauti</v>
      </c>
      <c r="BI783" s="4" t="str">
        <v>Sauti</v>
      </c>
      <c r="BJ783" s="4" t="str">
        <v>Sauti</v>
      </c>
      <c r="BK783" s="4" t="str">
        <v>Sauti</v>
      </c>
      <c r="BL783" s="4" t="str">
        <v>Sauti</v>
      </c>
      <c r="BM783" s="4" t="str">
        <v>Sauti</v>
      </c>
      <c r="BN783" s="4" t="str">
        <v>Sauti</v>
      </c>
      <c r="BO783" s="4" t="str">
        <v>Sauti</v>
      </c>
      <c r="BP783" s="4" t="str">
        <v>Sauti</v>
      </c>
      <c r="BQ783" s="4" t="str">
        <v>Sauti</v>
      </c>
      <c r="BR783" s="4" t="str">
        <v>Sauti</v>
      </c>
      <c r="BS783" s="4" t="str">
        <v>Sauti</v>
      </c>
      <c r="BT783" s="4" t="str">
        <v>Sauti</v>
      </c>
      <c r="BU783" s="4" t="str">
        <v>Sauti</v>
      </c>
      <c r="BV783" s="4" t="str">
        <v>Sauti</v>
      </c>
      <c r="BX783" s="4" t="str">
        <v>Sariaso 14</v>
      </c>
      <c r="BY783" s="4" t="str">
        <v>Sariaso 14</v>
      </c>
      <c r="BZ783" s="4" t="str">
        <v>Sariaso 14</v>
      </c>
      <c r="CA783" s="4" t="str">
        <v>Sariaso 14</v>
      </c>
      <c r="CB783" s="4" t="str">
        <v>Sariaso 14</v>
      </c>
      <c r="CC783" s="4" t="str">
        <v>Sariaso 14</v>
      </c>
      <c r="CD783" s="4" t="str">
        <v>Sariaso 14</v>
      </c>
      <c r="CE783" s="4" t="str">
        <v>Sariaso 14</v>
      </c>
      <c r="CF783" s="4" t="str">
        <v>Sariaso 14</v>
      </c>
      <c r="CG783" s="4" t="str">
        <v>Sariaso 14</v>
      </c>
      <c r="CH783" s="4" t="str">
        <v>Sariaso 14</v>
      </c>
      <c r="CI783" s="4" t="str">
        <v>Sariaso 14</v>
      </c>
      <c r="CJ783" s="4" t="str">
        <v>Sariaso 14</v>
      </c>
      <c r="CK783" s="4" t="str">
        <v>Sariaso 14</v>
      </c>
      <c r="CL783" s="4" t="str">
        <v>Sariaso 14</v>
      </c>
      <c r="CM783" s="4" t="str">
        <v>Sariaso 14</v>
      </c>
      <c r="CN783" s="4" t="str">
        <v>Sariaso 14</v>
      </c>
      <c r="CO783" s="4" t="str">
        <v>Sariaso 14</v>
      </c>
      <c r="CP783" s="4" t="str">
        <v>Sariaso 14</v>
      </c>
      <c r="CQ783" s="4" t="str">
        <v>Sariaso 14</v>
      </c>
      <c r="CR783" s="4" t="str">
        <v>Sariaso 14</v>
      </c>
      <c r="CS783" s="4" t="str">
        <v>Sariaso 14</v>
      </c>
      <c r="CT783" s="4" t="str">
        <v>Sariaso 14</v>
      </c>
      <c r="CU783" s="4" t="str">
        <v>Sariaso 14</v>
      </c>
      <c r="CV783" s="4" t="str">
        <v>Sariaso 14</v>
      </c>
      <c r="CW783" s="4" t="str">
        <v>Sariaso 14</v>
      </c>
      <c r="CX783" s="4" t="str">
        <v>Sariaso 14</v>
      </c>
      <c r="CY783" s="4" t="str">
        <v>Sariaso 14</v>
      </c>
      <c r="CZ783" s="4" t="str">
        <v>Sariaso 14</v>
      </c>
      <c r="DA783" s="4" t="str">
        <v>Sariaso 14</v>
      </c>
    </row>
    <row r="784" spans="1:105" x14ac:dyDescent="0.35">
      <c r="A784" s="4" t="s">
        <v>2179</v>
      </c>
      <c r="B784" s="4" t="s">
        <v>2177</v>
      </c>
      <c r="C784" s="4" t="s">
        <v>3296</v>
      </c>
      <c r="AS784" s="4" t="str">
        <v>Sawasawa</v>
      </c>
      <c r="AT784" s="4" t="str">
        <v>Sawasawa</v>
      </c>
      <c r="AU784" s="4" t="str">
        <v>Sawasawa</v>
      </c>
      <c r="AV784" s="4" t="str">
        <v>Sawasawa</v>
      </c>
      <c r="AW784" s="4" t="str">
        <v>Sawasawa</v>
      </c>
      <c r="AX784" s="4" t="str">
        <v>Sawasawa</v>
      </c>
      <c r="AY784" s="4" t="str">
        <v>Sawasawa</v>
      </c>
      <c r="AZ784" s="4" t="str">
        <v>Sawasawa</v>
      </c>
      <c r="BA784" s="4" t="str">
        <v>Sawasawa</v>
      </c>
      <c r="BB784" s="4" t="str">
        <v>Sawasawa</v>
      </c>
      <c r="BC784" s="4" t="str">
        <v>Sawasawa</v>
      </c>
      <c r="BD784" s="4" t="str">
        <v>Sawasawa</v>
      </c>
      <c r="BE784" s="4" t="str">
        <v>Sawasawa</v>
      </c>
      <c r="BF784" s="4" t="str">
        <v>Sawasawa</v>
      </c>
      <c r="BG784" s="4" t="str">
        <v>Sawasawa</v>
      </c>
      <c r="BH784" s="4" t="str">
        <v>Sawasawa</v>
      </c>
      <c r="BI784" s="4" t="str">
        <v>Sawasawa</v>
      </c>
      <c r="BJ784" s="4" t="str">
        <v>Sawasawa</v>
      </c>
      <c r="BK784" s="4" t="str">
        <v>Sawasawa</v>
      </c>
      <c r="BL784" s="4" t="str">
        <v>Sawasawa</v>
      </c>
      <c r="BM784" s="4" t="str">
        <v>Sawasawa</v>
      </c>
      <c r="BN784" s="4" t="str">
        <v>Sawasawa</v>
      </c>
      <c r="BO784" s="4" t="str">
        <v>Sawasawa</v>
      </c>
      <c r="BP784" s="4" t="str">
        <v>Sawasawa</v>
      </c>
      <c r="BQ784" s="4" t="str">
        <v>Sawasawa</v>
      </c>
      <c r="BR784" s="4" t="str">
        <v>Sawasawa</v>
      </c>
      <c r="BS784" s="4" t="str">
        <v>Sawasawa</v>
      </c>
      <c r="BT784" s="4" t="str">
        <v>Sawasawa</v>
      </c>
      <c r="BU784" s="4" t="str">
        <v>Sawasawa</v>
      </c>
      <c r="BV784" s="4" t="str">
        <v>Sawasawa</v>
      </c>
      <c r="BX784" s="4" t="str">
        <v>Sauti</v>
      </c>
      <c r="BY784" s="4" t="str">
        <v>Sauti</v>
      </c>
      <c r="BZ784" s="4" t="str">
        <v>Sauti</v>
      </c>
      <c r="CA784" s="4" t="str">
        <v>Sauti</v>
      </c>
      <c r="CB784" s="4" t="str">
        <v>Sauti</v>
      </c>
      <c r="CC784" s="4" t="str">
        <v>Sauti</v>
      </c>
      <c r="CD784" s="4" t="str">
        <v>Sauti</v>
      </c>
      <c r="CE784" s="4" t="str">
        <v>Sauti</v>
      </c>
      <c r="CF784" s="4" t="str">
        <v>Sauti</v>
      </c>
      <c r="CG784" s="4" t="str">
        <v>Sauti</v>
      </c>
      <c r="CH784" s="4" t="str">
        <v>Sauti</v>
      </c>
      <c r="CI784" s="4" t="str">
        <v>Sauti</v>
      </c>
      <c r="CJ784" s="4" t="str">
        <v>Sauti</v>
      </c>
      <c r="CK784" s="4" t="str">
        <v>Sauti</v>
      </c>
      <c r="CL784" s="4" t="str">
        <v>Sauti</v>
      </c>
      <c r="CM784" s="4" t="str">
        <v>Sauti</v>
      </c>
      <c r="CN784" s="4" t="str">
        <v>Sauti</v>
      </c>
      <c r="CO784" s="4" t="str">
        <v>Sauti</v>
      </c>
      <c r="CP784" s="4" t="str">
        <v>Sauti</v>
      </c>
      <c r="CQ784" s="4" t="str">
        <v>Sauti</v>
      </c>
      <c r="CR784" s="4" t="str">
        <v>Sauti</v>
      </c>
      <c r="CS784" s="4" t="str">
        <v>Sauti</v>
      </c>
      <c r="CT784" s="4" t="str">
        <v>Sauti</v>
      </c>
      <c r="CU784" s="4" t="str">
        <v>Sauti</v>
      </c>
      <c r="CV784" s="4" t="str">
        <v>Sauti</v>
      </c>
      <c r="CW784" s="4" t="str">
        <v>Sauti</v>
      </c>
      <c r="CX784" s="4" t="str">
        <v>Sauti</v>
      </c>
      <c r="CY784" s="4" t="str">
        <v>Sauti</v>
      </c>
      <c r="CZ784" s="4" t="str">
        <v>Sauti</v>
      </c>
      <c r="DA784" s="4" t="str">
        <v>Sauti</v>
      </c>
    </row>
    <row r="785" spans="1:105" x14ac:dyDescent="0.35">
      <c r="A785" s="4" t="s">
        <v>2179</v>
      </c>
      <c r="B785" s="4" t="s">
        <v>2177</v>
      </c>
      <c r="C785" s="4" t="s">
        <v>3297</v>
      </c>
      <c r="AS785" s="4" t="str">
        <v>SB20</v>
      </c>
      <c r="AT785" s="4" t="str">
        <v>SB20</v>
      </c>
      <c r="AU785" s="4" t="str">
        <v>SB20</v>
      </c>
      <c r="AV785" s="4" t="str">
        <v>SB20</v>
      </c>
      <c r="AW785" s="4" t="str">
        <v>SB20</v>
      </c>
      <c r="AX785" s="4" t="str">
        <v>SB20</v>
      </c>
      <c r="AY785" s="4" t="str">
        <v>SB20</v>
      </c>
      <c r="AZ785" s="4" t="str">
        <v>SB20</v>
      </c>
      <c r="BA785" s="4" t="str">
        <v>SB20</v>
      </c>
      <c r="BB785" s="4" t="str">
        <v>SB20</v>
      </c>
      <c r="BC785" s="4" t="str">
        <v>SB20</v>
      </c>
      <c r="BD785" s="4" t="str">
        <v>SB20</v>
      </c>
      <c r="BE785" s="4" t="str">
        <v>SB20</v>
      </c>
      <c r="BF785" s="4" t="str">
        <v>SB20</v>
      </c>
      <c r="BG785" s="4" t="str">
        <v>SB20</v>
      </c>
      <c r="BH785" s="4" t="str">
        <v>SB20</v>
      </c>
      <c r="BI785" s="4" t="str">
        <v>SB20</v>
      </c>
      <c r="BJ785" s="4" t="str">
        <v>SB20</v>
      </c>
      <c r="BK785" s="4" t="str">
        <v>SB20</v>
      </c>
      <c r="BL785" s="4" t="str">
        <v>SB20</v>
      </c>
      <c r="BM785" s="4" t="str">
        <v>SB20</v>
      </c>
      <c r="BN785" s="4" t="str">
        <v>SB20</v>
      </c>
      <c r="BO785" s="4" t="str">
        <v>SB20</v>
      </c>
      <c r="BP785" s="4" t="str">
        <v>SB20</v>
      </c>
      <c r="BQ785" s="4" t="str">
        <v>SB20</v>
      </c>
      <c r="BR785" s="4" t="str">
        <v>SB20</v>
      </c>
      <c r="BS785" s="4" t="str">
        <v>SB20</v>
      </c>
      <c r="BT785" s="4" t="str">
        <v>SB20</v>
      </c>
      <c r="BU785" s="4" t="str">
        <v>SB20</v>
      </c>
      <c r="BV785" s="4" t="str">
        <v>SB20</v>
      </c>
      <c r="BX785" s="4" t="str">
        <v>Sawasawa</v>
      </c>
      <c r="BY785" s="4" t="str">
        <v>Sawasawa</v>
      </c>
      <c r="BZ785" s="4" t="str">
        <v>Sawasawa</v>
      </c>
      <c r="CA785" s="4" t="str">
        <v>Sawasawa</v>
      </c>
      <c r="CB785" s="4" t="str">
        <v>Sawasawa</v>
      </c>
      <c r="CC785" s="4" t="str">
        <v>Sawasawa</v>
      </c>
      <c r="CD785" s="4" t="str">
        <v>Sawasawa</v>
      </c>
      <c r="CE785" s="4" t="str">
        <v>Sawasawa</v>
      </c>
      <c r="CF785" s="4" t="str">
        <v>Sawasawa</v>
      </c>
      <c r="CG785" s="4" t="str">
        <v>Sawasawa</v>
      </c>
      <c r="CH785" s="4" t="str">
        <v>Sawasawa</v>
      </c>
      <c r="CI785" s="4" t="str">
        <v>Sawasawa</v>
      </c>
      <c r="CJ785" s="4" t="str">
        <v>Sawasawa</v>
      </c>
      <c r="CK785" s="4" t="str">
        <v>Sawasawa</v>
      </c>
      <c r="CL785" s="4" t="str">
        <v>Sawasawa</v>
      </c>
      <c r="CM785" s="4" t="str">
        <v>Sawasawa</v>
      </c>
      <c r="CN785" s="4" t="str">
        <v>Sawasawa</v>
      </c>
      <c r="CO785" s="4" t="str">
        <v>Sawasawa</v>
      </c>
      <c r="CP785" s="4" t="str">
        <v>Sawasawa</v>
      </c>
      <c r="CQ785" s="4" t="str">
        <v>Sawasawa</v>
      </c>
      <c r="CR785" s="4" t="str">
        <v>Sawasawa</v>
      </c>
      <c r="CS785" s="4" t="str">
        <v>Sawasawa</v>
      </c>
      <c r="CT785" s="4" t="str">
        <v>Sawasawa</v>
      </c>
      <c r="CU785" s="4" t="str">
        <v>Sawasawa</v>
      </c>
      <c r="CV785" s="4" t="str">
        <v>Sawasawa</v>
      </c>
      <c r="CW785" s="4" t="str">
        <v>Sawasawa</v>
      </c>
      <c r="CX785" s="4" t="str">
        <v>Sawasawa</v>
      </c>
      <c r="CY785" s="4" t="str">
        <v>Sawasawa</v>
      </c>
      <c r="CZ785" s="4" t="str">
        <v>Sawasawa</v>
      </c>
      <c r="DA785" s="4" t="str">
        <v>Sawasawa</v>
      </c>
    </row>
    <row r="786" spans="1:105" x14ac:dyDescent="0.35">
      <c r="A786" s="4" t="s">
        <v>2179</v>
      </c>
      <c r="B786" s="4" t="s">
        <v>2177</v>
      </c>
      <c r="C786" s="4" t="s">
        <v>3298</v>
      </c>
      <c r="AS786" s="4" t="str">
        <v>SC401</v>
      </c>
      <c r="AT786" s="4" t="str">
        <v>SC401</v>
      </c>
      <c r="AU786" s="4" t="str">
        <v>SC401</v>
      </c>
      <c r="AV786" s="4" t="str">
        <v>SC401</v>
      </c>
      <c r="AW786" s="4" t="str">
        <v>SC401</v>
      </c>
      <c r="AX786" s="4" t="str">
        <v>SC401</v>
      </c>
      <c r="AY786" s="4" t="str">
        <v>SC401</v>
      </c>
      <c r="AZ786" s="4" t="str">
        <v>SC401</v>
      </c>
      <c r="BA786" s="4" t="str">
        <v>SC401</v>
      </c>
      <c r="BB786" s="4" t="str">
        <v>SC401</v>
      </c>
      <c r="BC786" s="4" t="str">
        <v>SC401</v>
      </c>
      <c r="BD786" s="4" t="str">
        <v>SC401</v>
      </c>
      <c r="BE786" s="4" t="str">
        <v>SC401</v>
      </c>
      <c r="BF786" s="4" t="str">
        <v>SC401</v>
      </c>
      <c r="BG786" s="4" t="str">
        <v>SC401</v>
      </c>
      <c r="BH786" s="4" t="str">
        <v>SC401</v>
      </c>
      <c r="BI786" s="4" t="str">
        <v>SC401</v>
      </c>
      <c r="BJ786" s="4" t="str">
        <v>SC401</v>
      </c>
      <c r="BK786" s="4" t="str">
        <v>SC401</v>
      </c>
      <c r="BL786" s="4" t="str">
        <v>SC401</v>
      </c>
      <c r="BM786" s="4" t="str">
        <v>SC401</v>
      </c>
      <c r="BN786" s="4" t="str">
        <v>SC401</v>
      </c>
      <c r="BO786" s="4" t="str">
        <v>SC401</v>
      </c>
      <c r="BP786" s="4" t="str">
        <v>SC401</v>
      </c>
      <c r="BQ786" s="4" t="str">
        <v>SC401</v>
      </c>
      <c r="BR786" s="4" t="str">
        <v>SC401</v>
      </c>
      <c r="BS786" s="4" t="str">
        <v>SC401</v>
      </c>
      <c r="BT786" s="4" t="str">
        <v>SC401</v>
      </c>
      <c r="BU786" s="4" t="str">
        <v>SC401</v>
      </c>
      <c r="BV786" s="4" t="str">
        <v>SC401</v>
      </c>
      <c r="BX786" s="4" t="str">
        <v>SB20</v>
      </c>
      <c r="BY786" s="4" t="str">
        <v>SB20</v>
      </c>
      <c r="BZ786" s="4" t="str">
        <v>SB20</v>
      </c>
      <c r="CA786" s="4" t="str">
        <v>SB20</v>
      </c>
      <c r="CB786" s="4" t="str">
        <v>SB20</v>
      </c>
      <c r="CC786" s="4" t="str">
        <v>SB20</v>
      </c>
      <c r="CD786" s="4" t="str">
        <v>SB20</v>
      </c>
      <c r="CE786" s="4" t="str">
        <v>SB20</v>
      </c>
      <c r="CF786" s="4" t="str">
        <v>SB20</v>
      </c>
      <c r="CG786" s="4" t="str">
        <v>SB20</v>
      </c>
      <c r="CH786" s="4" t="str">
        <v>SB20</v>
      </c>
      <c r="CI786" s="4" t="str">
        <v>SB20</v>
      </c>
      <c r="CJ786" s="4" t="str">
        <v>SB20</v>
      </c>
      <c r="CK786" s="4" t="str">
        <v>SB20</v>
      </c>
      <c r="CL786" s="4" t="str">
        <v>SB20</v>
      </c>
      <c r="CM786" s="4" t="str">
        <v>SB20</v>
      </c>
      <c r="CN786" s="4" t="str">
        <v>SB20</v>
      </c>
      <c r="CO786" s="4" t="str">
        <v>SB20</v>
      </c>
      <c r="CP786" s="4" t="str">
        <v>SB20</v>
      </c>
      <c r="CQ786" s="4" t="str">
        <v>SB20</v>
      </c>
      <c r="CR786" s="4" t="str">
        <v>SB20</v>
      </c>
      <c r="CS786" s="4" t="str">
        <v>SB20</v>
      </c>
      <c r="CT786" s="4" t="str">
        <v>SB20</v>
      </c>
      <c r="CU786" s="4" t="str">
        <v>SB20</v>
      </c>
      <c r="CV786" s="4" t="str">
        <v>SB20</v>
      </c>
      <c r="CW786" s="4" t="str">
        <v>SB20</v>
      </c>
      <c r="CX786" s="4" t="str">
        <v>SB20</v>
      </c>
      <c r="CY786" s="4" t="str">
        <v>SB20</v>
      </c>
      <c r="CZ786" s="4" t="str">
        <v>SB20</v>
      </c>
      <c r="DA786" s="4" t="str">
        <v>SB20</v>
      </c>
    </row>
    <row r="787" spans="1:105" x14ac:dyDescent="0.35">
      <c r="A787" s="4" t="s">
        <v>2179</v>
      </c>
      <c r="B787" s="4" t="s">
        <v>2177</v>
      </c>
      <c r="C787" s="4" t="s">
        <v>3299</v>
      </c>
      <c r="AS787" s="4" t="str">
        <v>SC402</v>
      </c>
      <c r="AT787" s="4" t="str">
        <v>SC402</v>
      </c>
      <c r="AU787" s="4" t="str">
        <v>SC402</v>
      </c>
      <c r="AV787" s="4" t="str">
        <v>SC402</v>
      </c>
      <c r="AW787" s="4" t="str">
        <v>SC402</v>
      </c>
      <c r="AX787" s="4" t="str">
        <v>SC402</v>
      </c>
      <c r="AY787" s="4" t="str">
        <v>SC402</v>
      </c>
      <c r="AZ787" s="4" t="str">
        <v>SC402</v>
      </c>
      <c r="BA787" s="4" t="str">
        <v>SC402</v>
      </c>
      <c r="BB787" s="4" t="str">
        <v>SC402</v>
      </c>
      <c r="BC787" s="4" t="str">
        <v>SC402</v>
      </c>
      <c r="BD787" s="4" t="str">
        <v>SC402</v>
      </c>
      <c r="BE787" s="4" t="str">
        <v>SC402</v>
      </c>
      <c r="BF787" s="4" t="str">
        <v>SC402</v>
      </c>
      <c r="BG787" s="4" t="str">
        <v>SC402</v>
      </c>
      <c r="BH787" s="4" t="str">
        <v>SC402</v>
      </c>
      <c r="BI787" s="4" t="str">
        <v>SC402</v>
      </c>
      <c r="BJ787" s="4" t="str">
        <v>SC402</v>
      </c>
      <c r="BK787" s="4" t="str">
        <v>SC402</v>
      </c>
      <c r="BL787" s="4" t="str">
        <v>SC402</v>
      </c>
      <c r="BM787" s="4" t="str">
        <v>SC402</v>
      </c>
      <c r="BN787" s="4" t="str">
        <v>SC402</v>
      </c>
      <c r="BO787" s="4" t="str">
        <v>SC402</v>
      </c>
      <c r="BP787" s="4" t="str">
        <v>SC402</v>
      </c>
      <c r="BQ787" s="4" t="str">
        <v>SC402</v>
      </c>
      <c r="BR787" s="4" t="str">
        <v>SC402</v>
      </c>
      <c r="BS787" s="4" t="str">
        <v>SC402</v>
      </c>
      <c r="BT787" s="4" t="str">
        <v>SC402</v>
      </c>
      <c r="BU787" s="4" t="str">
        <v>SC402</v>
      </c>
      <c r="BV787" s="4" t="str">
        <v>SC402</v>
      </c>
      <c r="BX787" s="4" t="str">
        <v>SC401</v>
      </c>
      <c r="BY787" s="4" t="str">
        <v>SC401</v>
      </c>
      <c r="BZ787" s="4" t="str">
        <v>SC401</v>
      </c>
      <c r="CA787" s="4" t="str">
        <v>SC401</v>
      </c>
      <c r="CB787" s="4" t="str">
        <v>SC401</v>
      </c>
      <c r="CC787" s="4" t="str">
        <v>SC401</v>
      </c>
      <c r="CD787" s="4" t="str">
        <v>SC401</v>
      </c>
      <c r="CE787" s="4" t="str">
        <v>SC401</v>
      </c>
      <c r="CF787" s="4" t="str">
        <v>SC401</v>
      </c>
      <c r="CG787" s="4" t="str">
        <v>SC401</v>
      </c>
      <c r="CH787" s="4" t="str">
        <v>SC401</v>
      </c>
      <c r="CI787" s="4" t="str">
        <v>SC401</v>
      </c>
      <c r="CJ787" s="4" t="str">
        <v>SC401</v>
      </c>
      <c r="CK787" s="4" t="str">
        <v>SC401</v>
      </c>
      <c r="CL787" s="4" t="str">
        <v>SC401</v>
      </c>
      <c r="CM787" s="4" t="str">
        <v>SC401</v>
      </c>
      <c r="CN787" s="4" t="str">
        <v>SC401</v>
      </c>
      <c r="CO787" s="4" t="str">
        <v>SC401</v>
      </c>
      <c r="CP787" s="4" t="str">
        <v>SC401</v>
      </c>
      <c r="CQ787" s="4" t="str">
        <v>SC401</v>
      </c>
      <c r="CR787" s="4" t="str">
        <v>SC401</v>
      </c>
      <c r="CS787" s="4" t="str">
        <v>SC401</v>
      </c>
      <c r="CT787" s="4" t="str">
        <v>SC401</v>
      </c>
      <c r="CU787" s="4" t="str">
        <v>SC401</v>
      </c>
      <c r="CV787" s="4" t="str">
        <v>SC401</v>
      </c>
      <c r="CW787" s="4" t="str">
        <v>SC401</v>
      </c>
      <c r="CX787" s="4" t="str">
        <v>SC401</v>
      </c>
      <c r="CY787" s="4" t="str">
        <v>SC401</v>
      </c>
      <c r="CZ787" s="4" t="str">
        <v>SC401</v>
      </c>
      <c r="DA787" s="4" t="str">
        <v>SC401</v>
      </c>
    </row>
    <row r="788" spans="1:105" x14ac:dyDescent="0.35">
      <c r="A788" s="4" t="s">
        <v>2179</v>
      </c>
      <c r="B788" s="4" t="s">
        <v>3300</v>
      </c>
      <c r="C788" s="4" t="s">
        <v>3301</v>
      </c>
      <c r="AS788" s="4" t="str">
        <v>SC403</v>
      </c>
      <c r="AT788" s="4" t="str">
        <v>SC403</v>
      </c>
      <c r="AU788" s="4" t="str">
        <v>SC403</v>
      </c>
      <c r="AV788" s="4" t="str">
        <v>SC403</v>
      </c>
      <c r="AW788" s="4" t="str">
        <v>SC403</v>
      </c>
      <c r="AX788" s="4" t="str">
        <v>SC403</v>
      </c>
      <c r="AY788" s="4" t="str">
        <v>SC403</v>
      </c>
      <c r="AZ788" s="4" t="str">
        <v>SC403</v>
      </c>
      <c r="BA788" s="4" t="str">
        <v>SC403</v>
      </c>
      <c r="BB788" s="4" t="str">
        <v>SC403</v>
      </c>
      <c r="BC788" s="4" t="str">
        <v>SC403</v>
      </c>
      <c r="BD788" s="4" t="str">
        <v>SC403</v>
      </c>
      <c r="BE788" s="4" t="str">
        <v>SC403</v>
      </c>
      <c r="BF788" s="4" t="str">
        <v>SC403</v>
      </c>
      <c r="BG788" s="4" t="str">
        <v>SC403</v>
      </c>
      <c r="BH788" s="4" t="str">
        <v>SC403</v>
      </c>
      <c r="BI788" s="4" t="str">
        <v>SC403</v>
      </c>
      <c r="BJ788" s="4" t="str">
        <v>SC403</v>
      </c>
      <c r="BK788" s="4" t="str">
        <v>SC403</v>
      </c>
      <c r="BL788" s="4" t="str">
        <v>SC403</v>
      </c>
      <c r="BM788" s="4" t="str">
        <v>SC403</v>
      </c>
      <c r="BN788" s="4" t="str">
        <v>SC403</v>
      </c>
      <c r="BO788" s="4" t="str">
        <v>SC403</v>
      </c>
      <c r="BP788" s="4" t="str">
        <v>SC403</v>
      </c>
      <c r="BQ788" s="4" t="str">
        <v>SC403</v>
      </c>
      <c r="BR788" s="4" t="str">
        <v>SC403</v>
      </c>
      <c r="BS788" s="4" t="str">
        <v>SC403</v>
      </c>
      <c r="BT788" s="4" t="str">
        <v>SC403</v>
      </c>
      <c r="BU788" s="4" t="str">
        <v>SC403</v>
      </c>
      <c r="BV788" s="4" t="str">
        <v>SC403</v>
      </c>
      <c r="BX788" s="4" t="str">
        <v>SC402</v>
      </c>
      <c r="BY788" s="4" t="str">
        <v>SC402</v>
      </c>
      <c r="BZ788" s="4" t="str">
        <v>SC402</v>
      </c>
      <c r="CA788" s="4" t="str">
        <v>SC402</v>
      </c>
      <c r="CB788" s="4" t="str">
        <v>SC402</v>
      </c>
      <c r="CC788" s="4" t="str">
        <v>SC402</v>
      </c>
      <c r="CD788" s="4" t="str">
        <v>SC402</v>
      </c>
      <c r="CE788" s="4" t="str">
        <v>SC402</v>
      </c>
      <c r="CF788" s="4" t="str">
        <v>SC402</v>
      </c>
      <c r="CG788" s="4" t="str">
        <v>SC402</v>
      </c>
      <c r="CH788" s="4" t="str">
        <v>SC402</v>
      </c>
      <c r="CI788" s="4" t="str">
        <v>SC402</v>
      </c>
      <c r="CJ788" s="4" t="str">
        <v>SC402</v>
      </c>
      <c r="CK788" s="4" t="str">
        <v>SC402</v>
      </c>
      <c r="CL788" s="4" t="str">
        <v>SC402</v>
      </c>
      <c r="CM788" s="4" t="str">
        <v>SC402</v>
      </c>
      <c r="CN788" s="4" t="str">
        <v>SC402</v>
      </c>
      <c r="CO788" s="4" t="str">
        <v>SC402</v>
      </c>
      <c r="CP788" s="4" t="str">
        <v>SC402</v>
      </c>
      <c r="CQ788" s="4" t="str">
        <v>SC402</v>
      </c>
      <c r="CR788" s="4" t="str">
        <v>SC402</v>
      </c>
      <c r="CS788" s="4" t="str">
        <v>SC402</v>
      </c>
      <c r="CT788" s="4" t="str">
        <v>SC402</v>
      </c>
      <c r="CU788" s="4" t="str">
        <v>SC402</v>
      </c>
      <c r="CV788" s="4" t="str">
        <v>SC402</v>
      </c>
      <c r="CW788" s="4" t="str">
        <v>SC402</v>
      </c>
      <c r="CX788" s="4" t="str">
        <v>SC402</v>
      </c>
      <c r="CY788" s="4" t="str">
        <v>SC402</v>
      </c>
      <c r="CZ788" s="4" t="str">
        <v>SC402</v>
      </c>
      <c r="DA788" s="4" t="str">
        <v>SC402</v>
      </c>
    </row>
    <row r="789" spans="1:105" x14ac:dyDescent="0.35">
      <c r="A789" s="4" t="s">
        <v>2179</v>
      </c>
      <c r="B789" s="4" t="s">
        <v>2177</v>
      </c>
      <c r="C789" s="4" t="s">
        <v>3302</v>
      </c>
      <c r="AS789" s="4" t="str">
        <v>SC501</v>
      </c>
      <c r="AT789" s="4" t="str">
        <v>SC501</v>
      </c>
      <c r="AU789" s="4" t="str">
        <v>SC501</v>
      </c>
      <c r="AV789" s="4" t="str">
        <v>SC501</v>
      </c>
      <c r="AW789" s="4" t="str">
        <v>SC501</v>
      </c>
      <c r="AX789" s="4" t="str">
        <v>SC501</v>
      </c>
      <c r="AY789" s="4" t="str">
        <v>SC501</v>
      </c>
      <c r="AZ789" s="4" t="str">
        <v>SC501</v>
      </c>
      <c r="BA789" s="4" t="str">
        <v>SC501</v>
      </c>
      <c r="BB789" s="4" t="str">
        <v>SC501</v>
      </c>
      <c r="BC789" s="4" t="str">
        <v>SC501</v>
      </c>
      <c r="BD789" s="4" t="str">
        <v>SC501</v>
      </c>
      <c r="BE789" s="4" t="str">
        <v>SC501</v>
      </c>
      <c r="BF789" s="4" t="str">
        <v>SC501</v>
      </c>
      <c r="BG789" s="4" t="str">
        <v>SC501</v>
      </c>
      <c r="BH789" s="4" t="str">
        <v>SC501</v>
      </c>
      <c r="BI789" s="4" t="str">
        <v>SC501</v>
      </c>
      <c r="BJ789" s="4" t="str">
        <v>SC501</v>
      </c>
      <c r="BK789" s="4" t="str">
        <v>SC501</v>
      </c>
      <c r="BL789" s="4" t="str">
        <v>SC501</v>
      </c>
      <c r="BM789" s="4" t="str">
        <v>SC501</v>
      </c>
      <c r="BN789" s="4" t="str">
        <v>SC501</v>
      </c>
      <c r="BO789" s="4" t="str">
        <v>SC501</v>
      </c>
      <c r="BP789" s="4" t="str">
        <v>SC501</v>
      </c>
      <c r="BQ789" s="4" t="str">
        <v>SC501</v>
      </c>
      <c r="BR789" s="4" t="str">
        <v>SC501</v>
      </c>
      <c r="BS789" s="4" t="str">
        <v>SC501</v>
      </c>
      <c r="BT789" s="4" t="str">
        <v>SC501</v>
      </c>
      <c r="BU789" s="4" t="str">
        <v>SC501</v>
      </c>
      <c r="BV789" s="4" t="str">
        <v>SC501</v>
      </c>
      <c r="BX789" s="4" t="str">
        <v>SC403</v>
      </c>
      <c r="BY789" s="4" t="str">
        <v>SC403</v>
      </c>
      <c r="BZ789" s="4" t="str">
        <v>SC403</v>
      </c>
      <c r="CA789" s="4" t="str">
        <v>SC403</v>
      </c>
      <c r="CB789" s="4" t="str">
        <v>SC403</v>
      </c>
      <c r="CC789" s="4" t="str">
        <v>SC403</v>
      </c>
      <c r="CD789" s="4" t="str">
        <v>SC403</v>
      </c>
      <c r="CE789" s="4" t="str">
        <v>SC403</v>
      </c>
      <c r="CF789" s="4" t="str">
        <v>SC403</v>
      </c>
      <c r="CG789" s="4" t="str">
        <v>SC403</v>
      </c>
      <c r="CH789" s="4" t="str">
        <v>SC403</v>
      </c>
      <c r="CI789" s="4" t="str">
        <v>SC403</v>
      </c>
      <c r="CJ789" s="4" t="str">
        <v>SC403</v>
      </c>
      <c r="CK789" s="4" t="str">
        <v>SC403</v>
      </c>
      <c r="CL789" s="4" t="str">
        <v>SC403</v>
      </c>
      <c r="CM789" s="4" t="str">
        <v>SC403</v>
      </c>
      <c r="CN789" s="4" t="str">
        <v>SC403</v>
      </c>
      <c r="CO789" s="4" t="str">
        <v>SC403</v>
      </c>
      <c r="CP789" s="4" t="str">
        <v>SC403</v>
      </c>
      <c r="CQ789" s="4" t="str">
        <v>SC403</v>
      </c>
      <c r="CR789" s="4" t="str">
        <v>SC403</v>
      </c>
      <c r="CS789" s="4" t="str">
        <v>SC403</v>
      </c>
      <c r="CT789" s="4" t="str">
        <v>SC403</v>
      </c>
      <c r="CU789" s="4" t="str">
        <v>SC403</v>
      </c>
      <c r="CV789" s="4" t="str">
        <v>SC403</v>
      </c>
      <c r="CW789" s="4" t="str">
        <v>SC403</v>
      </c>
      <c r="CX789" s="4" t="str">
        <v>SC403</v>
      </c>
      <c r="CY789" s="4" t="str">
        <v>SC403</v>
      </c>
      <c r="CZ789" s="4" t="str">
        <v>SC403</v>
      </c>
      <c r="DA789" s="4" t="str">
        <v>SC403</v>
      </c>
    </row>
    <row r="790" spans="1:105" x14ac:dyDescent="0.35">
      <c r="A790" s="4" t="s">
        <v>2179</v>
      </c>
      <c r="B790" s="4" t="s">
        <v>3303</v>
      </c>
      <c r="C790" s="4" t="s">
        <v>3304</v>
      </c>
      <c r="AS790" s="4" t="str">
        <v>SC525</v>
      </c>
      <c r="AT790" s="4" t="str">
        <v>SC525</v>
      </c>
      <c r="AU790" s="4" t="str">
        <v>SC525</v>
      </c>
      <c r="AV790" s="4" t="str">
        <v>SC525</v>
      </c>
      <c r="AW790" s="4" t="str">
        <v>SC525</v>
      </c>
      <c r="AX790" s="4" t="str">
        <v>SC525</v>
      </c>
      <c r="AY790" s="4" t="str">
        <v>SC525</v>
      </c>
      <c r="AZ790" s="4" t="str">
        <v>SC525</v>
      </c>
      <c r="BA790" s="4" t="str">
        <v>SC525</v>
      </c>
      <c r="BB790" s="4" t="str">
        <v>SC525</v>
      </c>
      <c r="BC790" s="4" t="str">
        <v>SC525</v>
      </c>
      <c r="BD790" s="4" t="str">
        <v>SC525</v>
      </c>
      <c r="BE790" s="4" t="str">
        <v>SC525</v>
      </c>
      <c r="BF790" s="4" t="str">
        <v>SC525</v>
      </c>
      <c r="BG790" s="4" t="str">
        <v>SC525</v>
      </c>
      <c r="BH790" s="4" t="str">
        <v>SC525</v>
      </c>
      <c r="BI790" s="4" t="str">
        <v>SC525</v>
      </c>
      <c r="BJ790" s="4" t="str">
        <v>SC525</v>
      </c>
      <c r="BK790" s="4" t="str">
        <v>SC525</v>
      </c>
      <c r="BL790" s="4" t="str">
        <v>SC525</v>
      </c>
      <c r="BM790" s="4" t="str">
        <v>SC525</v>
      </c>
      <c r="BN790" s="4" t="str">
        <v>SC525</v>
      </c>
      <c r="BO790" s="4" t="str">
        <v>SC525</v>
      </c>
      <c r="BP790" s="4" t="str">
        <v>SC525</v>
      </c>
      <c r="BQ790" s="4" t="str">
        <v>SC525</v>
      </c>
      <c r="BR790" s="4" t="str">
        <v>SC525</v>
      </c>
      <c r="BS790" s="4" t="str">
        <v>SC525</v>
      </c>
      <c r="BT790" s="4" t="str">
        <v>SC525</v>
      </c>
      <c r="BU790" s="4" t="str">
        <v>SC525</v>
      </c>
      <c r="BV790" s="4" t="str">
        <v>SC525</v>
      </c>
      <c r="BX790" s="4" t="str">
        <v>SC501</v>
      </c>
      <c r="BY790" s="4" t="str">
        <v>SC501</v>
      </c>
      <c r="BZ790" s="4" t="str">
        <v>SC501</v>
      </c>
      <c r="CA790" s="4" t="str">
        <v>SC501</v>
      </c>
      <c r="CB790" s="4" t="str">
        <v>SC501</v>
      </c>
      <c r="CC790" s="4" t="str">
        <v>SC501</v>
      </c>
      <c r="CD790" s="4" t="str">
        <v>SC501</v>
      </c>
      <c r="CE790" s="4" t="str">
        <v>SC501</v>
      </c>
      <c r="CF790" s="4" t="str">
        <v>SC501</v>
      </c>
      <c r="CG790" s="4" t="str">
        <v>SC501</v>
      </c>
      <c r="CH790" s="4" t="str">
        <v>SC501</v>
      </c>
      <c r="CI790" s="4" t="str">
        <v>SC501</v>
      </c>
      <c r="CJ790" s="4" t="str">
        <v>SC501</v>
      </c>
      <c r="CK790" s="4" t="str">
        <v>SC501</v>
      </c>
      <c r="CL790" s="4" t="str">
        <v>SC501</v>
      </c>
      <c r="CM790" s="4" t="str">
        <v>SC501</v>
      </c>
      <c r="CN790" s="4" t="str">
        <v>SC501</v>
      </c>
      <c r="CO790" s="4" t="str">
        <v>SC501</v>
      </c>
      <c r="CP790" s="4" t="str">
        <v>SC501</v>
      </c>
      <c r="CQ790" s="4" t="str">
        <v>SC501</v>
      </c>
      <c r="CR790" s="4" t="str">
        <v>SC501</v>
      </c>
      <c r="CS790" s="4" t="str">
        <v>SC501</v>
      </c>
      <c r="CT790" s="4" t="str">
        <v>SC501</v>
      </c>
      <c r="CU790" s="4" t="str">
        <v>SC501</v>
      </c>
      <c r="CV790" s="4" t="str">
        <v>SC501</v>
      </c>
      <c r="CW790" s="4" t="str">
        <v>SC501</v>
      </c>
      <c r="CX790" s="4" t="str">
        <v>SC501</v>
      </c>
      <c r="CY790" s="4" t="str">
        <v>SC501</v>
      </c>
      <c r="CZ790" s="4" t="str">
        <v>SC501</v>
      </c>
      <c r="DA790" s="4" t="str">
        <v>SC501</v>
      </c>
    </row>
    <row r="791" spans="1:105" x14ac:dyDescent="0.35">
      <c r="A791" s="4" t="s">
        <v>2179</v>
      </c>
      <c r="B791" s="4" t="s">
        <v>2177</v>
      </c>
      <c r="C791" s="4" t="s">
        <v>3305</v>
      </c>
      <c r="AS791" s="4" t="str">
        <v>SC627</v>
      </c>
      <c r="AT791" s="4" t="str">
        <v>SC627</v>
      </c>
      <c r="AU791" s="4" t="str">
        <v>SC627</v>
      </c>
      <c r="AV791" s="4" t="str">
        <v>SC627</v>
      </c>
      <c r="AW791" s="4" t="str">
        <v>SC627</v>
      </c>
      <c r="AX791" s="4" t="str">
        <v>SC627</v>
      </c>
      <c r="AY791" s="4" t="str">
        <v>SC627</v>
      </c>
      <c r="AZ791" s="4" t="str">
        <v>SC627</v>
      </c>
      <c r="BA791" s="4" t="str">
        <v>SC627</v>
      </c>
      <c r="BB791" s="4" t="str">
        <v>SC627</v>
      </c>
      <c r="BC791" s="4" t="str">
        <v>SC627</v>
      </c>
      <c r="BD791" s="4" t="str">
        <v>SC627</v>
      </c>
      <c r="BE791" s="4" t="str">
        <v>SC627</v>
      </c>
      <c r="BF791" s="4" t="str">
        <v>SC627</v>
      </c>
      <c r="BG791" s="4" t="str">
        <v>SC627</v>
      </c>
      <c r="BH791" s="4" t="str">
        <v>SC627</v>
      </c>
      <c r="BI791" s="4" t="str">
        <v>SC627</v>
      </c>
      <c r="BJ791" s="4" t="str">
        <v>SC627</v>
      </c>
      <c r="BK791" s="4" t="str">
        <v>SC627</v>
      </c>
      <c r="BL791" s="4" t="str">
        <v>SC627</v>
      </c>
      <c r="BM791" s="4" t="str">
        <v>SC627</v>
      </c>
      <c r="BN791" s="4" t="str">
        <v>SC627</v>
      </c>
      <c r="BO791" s="4" t="str">
        <v>SC627</v>
      </c>
      <c r="BP791" s="4" t="str">
        <v>SC627</v>
      </c>
      <c r="BQ791" s="4" t="str">
        <v>SC627</v>
      </c>
      <c r="BR791" s="4" t="str">
        <v>SC627</v>
      </c>
      <c r="BS791" s="4" t="str">
        <v>SC627</v>
      </c>
      <c r="BT791" s="4" t="str">
        <v>SC627</v>
      </c>
      <c r="BU791" s="4" t="str">
        <v>SC627</v>
      </c>
      <c r="BV791" s="4" t="str">
        <v>SC627</v>
      </c>
      <c r="BX791" s="4" t="str">
        <v>SC525</v>
      </c>
      <c r="BY791" s="4" t="str">
        <v>SC525</v>
      </c>
      <c r="BZ791" s="4" t="str">
        <v>SC525</v>
      </c>
      <c r="CA791" s="4" t="str">
        <v>SC525</v>
      </c>
      <c r="CB791" s="4" t="str">
        <v>SC525</v>
      </c>
      <c r="CC791" s="4" t="str">
        <v>SC525</v>
      </c>
      <c r="CD791" s="4" t="str">
        <v>SC525</v>
      </c>
      <c r="CE791" s="4" t="str">
        <v>SC525</v>
      </c>
      <c r="CF791" s="4" t="str">
        <v>SC525</v>
      </c>
      <c r="CG791" s="4" t="str">
        <v>SC525</v>
      </c>
      <c r="CH791" s="4" t="str">
        <v>SC525</v>
      </c>
      <c r="CI791" s="4" t="str">
        <v>SC525</v>
      </c>
      <c r="CJ791" s="4" t="str">
        <v>SC525</v>
      </c>
      <c r="CK791" s="4" t="str">
        <v>SC525</v>
      </c>
      <c r="CL791" s="4" t="str">
        <v>SC525</v>
      </c>
      <c r="CM791" s="4" t="str">
        <v>SC525</v>
      </c>
      <c r="CN791" s="4" t="str">
        <v>SC525</v>
      </c>
      <c r="CO791" s="4" t="str">
        <v>SC525</v>
      </c>
      <c r="CP791" s="4" t="str">
        <v>SC525</v>
      </c>
      <c r="CQ791" s="4" t="str">
        <v>SC525</v>
      </c>
      <c r="CR791" s="4" t="str">
        <v>SC525</v>
      </c>
      <c r="CS791" s="4" t="str">
        <v>SC525</v>
      </c>
      <c r="CT791" s="4" t="str">
        <v>SC525</v>
      </c>
      <c r="CU791" s="4" t="str">
        <v>SC525</v>
      </c>
      <c r="CV791" s="4" t="str">
        <v>SC525</v>
      </c>
      <c r="CW791" s="4" t="str">
        <v>SC525</v>
      </c>
      <c r="CX791" s="4" t="str">
        <v>SC525</v>
      </c>
      <c r="CY791" s="4" t="str">
        <v>SC525</v>
      </c>
      <c r="CZ791" s="4" t="str">
        <v>SC525</v>
      </c>
      <c r="DA791" s="4" t="str">
        <v>SC525</v>
      </c>
    </row>
    <row r="792" spans="1:105" x14ac:dyDescent="0.35">
      <c r="A792" s="4" t="s">
        <v>2179</v>
      </c>
      <c r="B792" s="4" t="s">
        <v>2177</v>
      </c>
      <c r="C792" s="4" t="s">
        <v>3306</v>
      </c>
      <c r="AS792" s="4" t="str">
        <v>SC6325</v>
      </c>
      <c r="AT792" s="4" t="str">
        <v>SC6325</v>
      </c>
      <c r="AU792" s="4" t="str">
        <v>SC6325</v>
      </c>
      <c r="AV792" s="4" t="str">
        <v>SC6325</v>
      </c>
      <c r="AW792" s="4" t="str">
        <v>SC6325</v>
      </c>
      <c r="AX792" s="4" t="str">
        <v>SC6325</v>
      </c>
      <c r="AY792" s="4" t="str">
        <v>SC6325</v>
      </c>
      <c r="AZ792" s="4" t="str">
        <v>SC6325</v>
      </c>
      <c r="BA792" s="4" t="str">
        <v>SC6325</v>
      </c>
      <c r="BB792" s="4" t="str">
        <v>SC6325</v>
      </c>
      <c r="BC792" s="4" t="str">
        <v>SC6325</v>
      </c>
      <c r="BD792" s="4" t="str">
        <v>SC6325</v>
      </c>
      <c r="BE792" s="4" t="str">
        <v>SC6325</v>
      </c>
      <c r="BF792" s="4" t="str">
        <v>SC6325</v>
      </c>
      <c r="BG792" s="4" t="str">
        <v>SC6325</v>
      </c>
      <c r="BH792" s="4" t="str">
        <v>SC6325</v>
      </c>
      <c r="BI792" s="4" t="str">
        <v>SC6325</v>
      </c>
      <c r="BJ792" s="4" t="str">
        <v>SC6325</v>
      </c>
      <c r="BK792" s="4" t="str">
        <v>SC6325</v>
      </c>
      <c r="BL792" s="4" t="str">
        <v>SC6325</v>
      </c>
      <c r="BM792" s="4" t="str">
        <v>SC6325</v>
      </c>
      <c r="BN792" s="4" t="str">
        <v>SC6325</v>
      </c>
      <c r="BO792" s="4" t="str">
        <v>SC6325</v>
      </c>
      <c r="BP792" s="4" t="str">
        <v>SC6325</v>
      </c>
      <c r="BQ792" s="4" t="str">
        <v>SC6325</v>
      </c>
      <c r="BR792" s="4" t="str">
        <v>SC6325</v>
      </c>
      <c r="BS792" s="4" t="str">
        <v>SC6325</v>
      </c>
      <c r="BT792" s="4" t="str">
        <v>SC6325</v>
      </c>
      <c r="BU792" s="4" t="str">
        <v>SC6325</v>
      </c>
      <c r="BV792" s="4" t="str">
        <v>SC6325</v>
      </c>
      <c r="BX792" s="4" t="str">
        <v>SC627</v>
      </c>
      <c r="BY792" s="4" t="str">
        <v>SC627</v>
      </c>
      <c r="BZ792" s="4" t="str">
        <v>SC627</v>
      </c>
      <c r="CA792" s="4" t="str">
        <v>SC627</v>
      </c>
      <c r="CB792" s="4" t="str">
        <v>SC627</v>
      </c>
      <c r="CC792" s="4" t="str">
        <v>SC627</v>
      </c>
      <c r="CD792" s="4" t="str">
        <v>SC627</v>
      </c>
      <c r="CE792" s="4" t="str">
        <v>SC627</v>
      </c>
      <c r="CF792" s="4" t="str">
        <v>SC627</v>
      </c>
      <c r="CG792" s="4" t="str">
        <v>SC627</v>
      </c>
      <c r="CH792" s="4" t="str">
        <v>SC627</v>
      </c>
      <c r="CI792" s="4" t="str">
        <v>SC627</v>
      </c>
      <c r="CJ792" s="4" t="str">
        <v>SC627</v>
      </c>
      <c r="CK792" s="4" t="str">
        <v>SC627</v>
      </c>
      <c r="CL792" s="4" t="str">
        <v>SC627</v>
      </c>
      <c r="CM792" s="4" t="str">
        <v>SC627</v>
      </c>
      <c r="CN792" s="4" t="str">
        <v>SC627</v>
      </c>
      <c r="CO792" s="4" t="str">
        <v>SC627</v>
      </c>
      <c r="CP792" s="4" t="str">
        <v>SC627</v>
      </c>
      <c r="CQ792" s="4" t="str">
        <v>SC627</v>
      </c>
      <c r="CR792" s="4" t="str">
        <v>SC627</v>
      </c>
      <c r="CS792" s="4" t="str">
        <v>SC627</v>
      </c>
      <c r="CT792" s="4" t="str">
        <v>SC627</v>
      </c>
      <c r="CU792" s="4" t="str">
        <v>SC627</v>
      </c>
      <c r="CV792" s="4" t="str">
        <v>SC627</v>
      </c>
      <c r="CW792" s="4" t="str">
        <v>SC627</v>
      </c>
      <c r="CX792" s="4" t="str">
        <v>SC627</v>
      </c>
      <c r="CY792" s="4" t="str">
        <v>SC627</v>
      </c>
      <c r="CZ792" s="4" t="str">
        <v>SC627</v>
      </c>
      <c r="DA792" s="4" t="str">
        <v>SC627</v>
      </c>
    </row>
    <row r="793" spans="1:105" x14ac:dyDescent="0.35">
      <c r="A793" s="4" t="s">
        <v>2179</v>
      </c>
      <c r="B793" s="4" t="s">
        <v>2177</v>
      </c>
      <c r="C793" s="4" t="s">
        <v>3307</v>
      </c>
      <c r="AS793" s="4" t="str">
        <v>SC635</v>
      </c>
      <c r="AT793" s="4" t="str">
        <v>SC635</v>
      </c>
      <c r="AU793" s="4" t="str">
        <v>SC635</v>
      </c>
      <c r="AV793" s="4" t="str">
        <v>SC635</v>
      </c>
      <c r="AW793" s="4" t="str">
        <v>SC635</v>
      </c>
      <c r="AX793" s="4" t="str">
        <v>SC635</v>
      </c>
      <c r="AY793" s="4" t="str">
        <v>SC635</v>
      </c>
      <c r="AZ793" s="4" t="str">
        <v>SC635</v>
      </c>
      <c r="BA793" s="4" t="str">
        <v>SC635</v>
      </c>
      <c r="BB793" s="4" t="str">
        <v>SC635</v>
      </c>
      <c r="BC793" s="4" t="str">
        <v>SC635</v>
      </c>
      <c r="BD793" s="4" t="str">
        <v>SC635</v>
      </c>
      <c r="BE793" s="4" t="str">
        <v>SC635</v>
      </c>
      <c r="BF793" s="4" t="str">
        <v>SC635</v>
      </c>
      <c r="BG793" s="4" t="str">
        <v>SC635</v>
      </c>
      <c r="BH793" s="4" t="str">
        <v>SC635</v>
      </c>
      <c r="BI793" s="4" t="str">
        <v>SC635</v>
      </c>
      <c r="BJ793" s="4" t="str">
        <v>SC635</v>
      </c>
      <c r="BK793" s="4" t="str">
        <v>SC635</v>
      </c>
      <c r="BL793" s="4" t="str">
        <v>SC635</v>
      </c>
      <c r="BM793" s="4" t="str">
        <v>SC635</v>
      </c>
      <c r="BN793" s="4" t="str">
        <v>SC635</v>
      </c>
      <c r="BO793" s="4" t="str">
        <v>SC635</v>
      </c>
      <c r="BP793" s="4" t="str">
        <v>SC635</v>
      </c>
      <c r="BQ793" s="4" t="str">
        <v>SC635</v>
      </c>
      <c r="BR793" s="4" t="str">
        <v>SC635</v>
      </c>
      <c r="BS793" s="4" t="str">
        <v>SC635</v>
      </c>
      <c r="BT793" s="4" t="str">
        <v>SC635</v>
      </c>
      <c r="BU793" s="4" t="str">
        <v>SC635</v>
      </c>
      <c r="BV793" s="4" t="str">
        <v>SC635</v>
      </c>
      <c r="BX793" s="4" t="str">
        <v>SC6325</v>
      </c>
      <c r="BY793" s="4" t="str">
        <v>SC6325</v>
      </c>
      <c r="BZ793" s="4" t="str">
        <v>SC6325</v>
      </c>
      <c r="CA793" s="4" t="str">
        <v>SC6325</v>
      </c>
      <c r="CB793" s="4" t="str">
        <v>SC6325</v>
      </c>
      <c r="CC793" s="4" t="str">
        <v>SC6325</v>
      </c>
      <c r="CD793" s="4" t="str">
        <v>SC6325</v>
      </c>
      <c r="CE793" s="4" t="str">
        <v>SC6325</v>
      </c>
      <c r="CF793" s="4" t="str">
        <v>SC6325</v>
      </c>
      <c r="CG793" s="4" t="str">
        <v>SC6325</v>
      </c>
      <c r="CH793" s="4" t="str">
        <v>SC6325</v>
      </c>
      <c r="CI793" s="4" t="str">
        <v>SC6325</v>
      </c>
      <c r="CJ793" s="4" t="str">
        <v>SC6325</v>
      </c>
      <c r="CK793" s="4" t="str">
        <v>SC6325</v>
      </c>
      <c r="CL793" s="4" t="str">
        <v>SC6325</v>
      </c>
      <c r="CM793" s="4" t="str">
        <v>SC6325</v>
      </c>
      <c r="CN793" s="4" t="str">
        <v>SC6325</v>
      </c>
      <c r="CO793" s="4" t="str">
        <v>SC6325</v>
      </c>
      <c r="CP793" s="4" t="str">
        <v>SC6325</v>
      </c>
      <c r="CQ793" s="4" t="str">
        <v>SC6325</v>
      </c>
      <c r="CR793" s="4" t="str">
        <v>SC6325</v>
      </c>
      <c r="CS793" s="4" t="str">
        <v>SC6325</v>
      </c>
      <c r="CT793" s="4" t="str">
        <v>SC6325</v>
      </c>
      <c r="CU793" s="4" t="str">
        <v>SC6325</v>
      </c>
      <c r="CV793" s="4" t="str">
        <v>SC6325</v>
      </c>
      <c r="CW793" s="4" t="str">
        <v>SC6325</v>
      </c>
      <c r="CX793" s="4" t="str">
        <v>SC6325</v>
      </c>
      <c r="CY793" s="4" t="str">
        <v>SC6325</v>
      </c>
      <c r="CZ793" s="4" t="str">
        <v>SC6325</v>
      </c>
      <c r="DA793" s="4" t="str">
        <v>SC6325</v>
      </c>
    </row>
    <row r="794" spans="1:105" x14ac:dyDescent="0.35">
      <c r="A794" s="4" t="s">
        <v>2179</v>
      </c>
      <c r="B794" s="4" t="s">
        <v>2177</v>
      </c>
      <c r="C794" s="4" t="s">
        <v>3308</v>
      </c>
      <c r="AS794" s="4" t="str">
        <v>Seb</v>
      </c>
      <c r="AT794" s="4" t="str">
        <v>Seb</v>
      </c>
      <c r="AU794" s="4" t="str">
        <v>Seb</v>
      </c>
      <c r="AV794" s="4" t="str">
        <v>Seb</v>
      </c>
      <c r="AW794" s="4" t="str">
        <v>Seb</v>
      </c>
      <c r="AX794" s="4" t="str">
        <v>Seb</v>
      </c>
      <c r="AY794" s="4" t="str">
        <v>Seb</v>
      </c>
      <c r="AZ794" s="4" t="str">
        <v>Seb</v>
      </c>
      <c r="BA794" s="4" t="str">
        <v>Seb</v>
      </c>
      <c r="BB794" s="4" t="str">
        <v>Seb</v>
      </c>
      <c r="BC794" s="4" t="str">
        <v>Seb</v>
      </c>
      <c r="BD794" s="4" t="str">
        <v>Seb</v>
      </c>
      <c r="BE794" s="4" t="str">
        <v>Seb</v>
      </c>
      <c r="BF794" s="4" t="str">
        <v>Seb</v>
      </c>
      <c r="BG794" s="4" t="str">
        <v>Seb</v>
      </c>
      <c r="BH794" s="4" t="str">
        <v>Seb</v>
      </c>
      <c r="BI794" s="4" t="str">
        <v>Seb</v>
      </c>
      <c r="BJ794" s="4" t="str">
        <v>Seb</v>
      </c>
      <c r="BK794" s="4" t="str">
        <v>Seb</v>
      </c>
      <c r="BL794" s="4" t="str">
        <v>Seb</v>
      </c>
      <c r="BM794" s="4" t="str">
        <v>Seb</v>
      </c>
      <c r="BN794" s="4" t="str">
        <v>Seb</v>
      </c>
      <c r="BO794" s="4" t="str">
        <v>Seb</v>
      </c>
      <c r="BP794" s="4" t="str">
        <v>Seb</v>
      </c>
      <c r="BQ794" s="4" t="str">
        <v>Seb</v>
      </c>
      <c r="BR794" s="4" t="str">
        <v>Seb</v>
      </c>
      <c r="BS794" s="4" t="str">
        <v>Seb</v>
      </c>
      <c r="BT794" s="4" t="str">
        <v>Seb</v>
      </c>
      <c r="BU794" s="4" t="str">
        <v>Seb</v>
      </c>
      <c r="BV794" s="4" t="str">
        <v>Seb</v>
      </c>
      <c r="BX794" s="4" t="str">
        <v>SC635</v>
      </c>
      <c r="BY794" s="4" t="str">
        <v>SC635</v>
      </c>
      <c r="BZ794" s="4" t="str">
        <v>SC635</v>
      </c>
      <c r="CA794" s="4" t="str">
        <v>SC635</v>
      </c>
      <c r="CB794" s="4" t="str">
        <v>SC635</v>
      </c>
      <c r="CC794" s="4" t="str">
        <v>SC635</v>
      </c>
      <c r="CD794" s="4" t="str">
        <v>SC635</v>
      </c>
      <c r="CE794" s="4" t="str">
        <v>SC635</v>
      </c>
      <c r="CF794" s="4" t="str">
        <v>SC635</v>
      </c>
      <c r="CG794" s="4" t="str">
        <v>SC635</v>
      </c>
      <c r="CH794" s="4" t="str">
        <v>SC635</v>
      </c>
      <c r="CI794" s="4" t="str">
        <v>SC635</v>
      </c>
      <c r="CJ794" s="4" t="str">
        <v>SC635</v>
      </c>
      <c r="CK794" s="4" t="str">
        <v>SC635</v>
      </c>
      <c r="CL794" s="4" t="str">
        <v>SC635</v>
      </c>
      <c r="CM794" s="4" t="str">
        <v>SC635</v>
      </c>
      <c r="CN794" s="4" t="str">
        <v>SC635</v>
      </c>
      <c r="CO794" s="4" t="str">
        <v>SC635</v>
      </c>
      <c r="CP794" s="4" t="str">
        <v>SC635</v>
      </c>
      <c r="CQ794" s="4" t="str">
        <v>SC635</v>
      </c>
      <c r="CR794" s="4" t="str">
        <v>SC635</v>
      </c>
      <c r="CS794" s="4" t="str">
        <v>SC635</v>
      </c>
      <c r="CT794" s="4" t="str">
        <v>SC635</v>
      </c>
      <c r="CU794" s="4" t="str">
        <v>SC635</v>
      </c>
      <c r="CV794" s="4" t="str">
        <v>SC635</v>
      </c>
      <c r="CW794" s="4" t="str">
        <v>SC635</v>
      </c>
      <c r="CX794" s="4" t="str">
        <v>SC635</v>
      </c>
      <c r="CY794" s="4" t="str">
        <v>SC635</v>
      </c>
      <c r="CZ794" s="4" t="str">
        <v>SC635</v>
      </c>
      <c r="DA794" s="4" t="str">
        <v>SC635</v>
      </c>
    </row>
    <row r="795" spans="1:105" x14ac:dyDescent="0.35">
      <c r="A795" s="4" t="s">
        <v>1612</v>
      </c>
      <c r="B795" s="4" t="s">
        <v>1611</v>
      </c>
      <c r="C795" s="4" t="s">
        <v>3309</v>
      </c>
      <c r="AS795" s="4" t="str">
        <v>Segaolane</v>
      </c>
      <c r="AT795" s="4" t="str">
        <v>Segaolane</v>
      </c>
      <c r="AU795" s="4" t="str">
        <v>Segaolane</v>
      </c>
      <c r="AV795" s="4" t="str">
        <v>Segaolane</v>
      </c>
      <c r="AW795" s="4" t="str">
        <v>Segaolane</v>
      </c>
      <c r="AX795" s="4" t="str">
        <v>Segaolane</v>
      </c>
      <c r="AY795" s="4" t="str">
        <v>Segaolane</v>
      </c>
      <c r="AZ795" s="4" t="str">
        <v>Segaolane</v>
      </c>
      <c r="BA795" s="4" t="str">
        <v>Segaolane</v>
      </c>
      <c r="BB795" s="4" t="str">
        <v>Segaolane</v>
      </c>
      <c r="BC795" s="4" t="str">
        <v>Segaolane</v>
      </c>
      <c r="BD795" s="4" t="str">
        <v>Segaolane</v>
      </c>
      <c r="BE795" s="4" t="str">
        <v>Segaolane</v>
      </c>
      <c r="BF795" s="4" t="str">
        <v>Segaolane</v>
      </c>
      <c r="BG795" s="4" t="str">
        <v>Segaolane</v>
      </c>
      <c r="BH795" s="4" t="str">
        <v>Segaolane</v>
      </c>
      <c r="BI795" s="4" t="str">
        <v>Segaolane</v>
      </c>
      <c r="BJ795" s="4" t="str">
        <v>Segaolane</v>
      </c>
      <c r="BK795" s="4" t="str">
        <v>Segaolane</v>
      </c>
      <c r="BL795" s="4" t="str">
        <v>Segaolane</v>
      </c>
      <c r="BM795" s="4" t="str">
        <v>Segaolane</v>
      </c>
      <c r="BN795" s="4" t="str">
        <v>Segaolane</v>
      </c>
      <c r="BO795" s="4" t="str">
        <v>Segaolane</v>
      </c>
      <c r="BP795" s="4" t="str">
        <v>Segaolane</v>
      </c>
      <c r="BQ795" s="4" t="str">
        <v>Segaolane</v>
      </c>
      <c r="BR795" s="4" t="str">
        <v>Segaolane</v>
      </c>
      <c r="BS795" s="4" t="str">
        <v>Segaolane</v>
      </c>
      <c r="BT795" s="4" t="str">
        <v>Segaolane</v>
      </c>
      <c r="BU795" s="4" t="str">
        <v>Segaolane</v>
      </c>
      <c r="BV795" s="4" t="str">
        <v>Segaolane</v>
      </c>
      <c r="BX795" s="4" t="str">
        <v>Seb</v>
      </c>
      <c r="BY795" s="4" t="str">
        <v>Seb</v>
      </c>
      <c r="BZ795" s="4" t="str">
        <v>Seb</v>
      </c>
      <c r="CA795" s="4" t="str">
        <v>Seb</v>
      </c>
      <c r="CB795" s="4" t="str">
        <v>Seb</v>
      </c>
      <c r="CC795" s="4" t="str">
        <v>Seb</v>
      </c>
      <c r="CD795" s="4" t="str">
        <v>Seb</v>
      </c>
      <c r="CE795" s="4" t="str">
        <v>Seb</v>
      </c>
      <c r="CF795" s="4" t="str">
        <v>Seb</v>
      </c>
      <c r="CG795" s="4" t="str">
        <v>Seb</v>
      </c>
      <c r="CH795" s="4" t="str">
        <v>Seb</v>
      </c>
      <c r="CI795" s="4" t="str">
        <v>Seb</v>
      </c>
      <c r="CJ795" s="4" t="str">
        <v>Seb</v>
      </c>
      <c r="CK795" s="4" t="str">
        <v>Seb</v>
      </c>
      <c r="CL795" s="4" t="str">
        <v>Seb</v>
      </c>
      <c r="CM795" s="4" t="str">
        <v>Seb</v>
      </c>
      <c r="CN795" s="4" t="str">
        <v>Seb</v>
      </c>
      <c r="CO795" s="4" t="str">
        <v>Seb</v>
      </c>
      <c r="CP795" s="4" t="str">
        <v>Seb</v>
      </c>
      <c r="CQ795" s="4" t="str">
        <v>Seb</v>
      </c>
      <c r="CR795" s="4" t="str">
        <v>Seb</v>
      </c>
      <c r="CS795" s="4" t="str">
        <v>Seb</v>
      </c>
      <c r="CT795" s="4" t="str">
        <v>Seb</v>
      </c>
      <c r="CU795" s="4" t="str">
        <v>Seb</v>
      </c>
      <c r="CV795" s="4" t="str">
        <v>Seb</v>
      </c>
      <c r="CW795" s="4" t="str">
        <v>Seb</v>
      </c>
      <c r="CX795" s="4" t="str">
        <v>Seb</v>
      </c>
      <c r="CY795" s="4" t="str">
        <v>Seb</v>
      </c>
      <c r="CZ795" s="4" t="str">
        <v>Seb</v>
      </c>
      <c r="DA795" s="4" t="str">
        <v>Seb</v>
      </c>
    </row>
    <row r="796" spans="1:105" x14ac:dyDescent="0.35">
      <c r="A796" s="4" t="s">
        <v>1612</v>
      </c>
      <c r="B796" s="4" t="s">
        <v>1611</v>
      </c>
      <c r="C796" s="4" t="s">
        <v>3310</v>
      </c>
      <c r="AS796" s="4" t="str">
        <v>Sekedo</v>
      </c>
      <c r="AT796" s="4" t="str">
        <v>Sekedo</v>
      </c>
      <c r="AU796" s="4" t="str">
        <v>Sekedo</v>
      </c>
      <c r="AV796" s="4" t="str">
        <v>Sekedo</v>
      </c>
      <c r="AW796" s="4" t="str">
        <v>Sekedo</v>
      </c>
      <c r="AX796" s="4" t="str">
        <v>Sekedo</v>
      </c>
      <c r="AY796" s="4" t="str">
        <v>Sekedo</v>
      </c>
      <c r="AZ796" s="4" t="str">
        <v>Sekedo</v>
      </c>
      <c r="BA796" s="4" t="str">
        <v>Sekedo</v>
      </c>
      <c r="BB796" s="4" t="str">
        <v>Sekedo</v>
      </c>
      <c r="BC796" s="4" t="str">
        <v>Sekedo</v>
      </c>
      <c r="BD796" s="4" t="str">
        <v>Sekedo</v>
      </c>
      <c r="BE796" s="4" t="str">
        <v>Sekedo</v>
      </c>
      <c r="BF796" s="4" t="str">
        <v>Sekedo</v>
      </c>
      <c r="BG796" s="4" t="str">
        <v>Sekedo</v>
      </c>
      <c r="BH796" s="4" t="str">
        <v>Sekedo</v>
      </c>
      <c r="BI796" s="4" t="str">
        <v>Sekedo</v>
      </c>
      <c r="BJ796" s="4" t="str">
        <v>Sekedo</v>
      </c>
      <c r="BK796" s="4" t="str">
        <v>Sekedo</v>
      </c>
      <c r="BL796" s="4" t="str">
        <v>Sekedo</v>
      </c>
      <c r="BM796" s="4" t="str">
        <v>Sekedo</v>
      </c>
      <c r="BN796" s="4" t="str">
        <v>Sekedo</v>
      </c>
      <c r="BO796" s="4" t="str">
        <v>Sekedo</v>
      </c>
      <c r="BP796" s="4" t="str">
        <v>Sekedo</v>
      </c>
      <c r="BQ796" s="4" t="str">
        <v>Sekedo</v>
      </c>
      <c r="BR796" s="4" t="str">
        <v>Sekedo</v>
      </c>
      <c r="BS796" s="4" t="str">
        <v>Sekedo</v>
      </c>
      <c r="BT796" s="4" t="str">
        <v>Sekedo</v>
      </c>
      <c r="BU796" s="4" t="str">
        <v>Sekedo</v>
      </c>
      <c r="BV796" s="4" t="str">
        <v>Sekedo</v>
      </c>
      <c r="BX796" s="4" t="str">
        <v>Segaolane</v>
      </c>
      <c r="BY796" s="4" t="str">
        <v>Segaolane</v>
      </c>
      <c r="BZ796" s="4" t="str">
        <v>Segaolane</v>
      </c>
      <c r="CA796" s="4" t="str">
        <v>Segaolane</v>
      </c>
      <c r="CB796" s="4" t="str">
        <v>Segaolane</v>
      </c>
      <c r="CC796" s="4" t="str">
        <v>Segaolane</v>
      </c>
      <c r="CD796" s="4" t="str">
        <v>Segaolane</v>
      </c>
      <c r="CE796" s="4" t="str">
        <v>Segaolane</v>
      </c>
      <c r="CF796" s="4" t="str">
        <v>Segaolane</v>
      </c>
      <c r="CG796" s="4" t="str">
        <v>Segaolane</v>
      </c>
      <c r="CH796" s="4" t="str">
        <v>Segaolane</v>
      </c>
      <c r="CI796" s="4" t="str">
        <v>Segaolane</v>
      </c>
      <c r="CJ796" s="4" t="str">
        <v>Segaolane</v>
      </c>
      <c r="CK796" s="4" t="str">
        <v>Segaolane</v>
      </c>
      <c r="CL796" s="4" t="str">
        <v>Segaolane</v>
      </c>
      <c r="CM796" s="4" t="str">
        <v>Segaolane</v>
      </c>
      <c r="CN796" s="4" t="str">
        <v>Segaolane</v>
      </c>
      <c r="CO796" s="4" t="str">
        <v>Segaolane</v>
      </c>
      <c r="CP796" s="4" t="str">
        <v>Segaolane</v>
      </c>
      <c r="CQ796" s="4" t="str">
        <v>Segaolane</v>
      </c>
      <c r="CR796" s="4" t="str">
        <v>Segaolane</v>
      </c>
      <c r="CS796" s="4" t="str">
        <v>Segaolane</v>
      </c>
      <c r="CT796" s="4" t="str">
        <v>Segaolane</v>
      </c>
      <c r="CU796" s="4" t="str">
        <v>Segaolane</v>
      </c>
      <c r="CV796" s="4" t="str">
        <v>Segaolane</v>
      </c>
      <c r="CW796" s="4" t="str">
        <v>Segaolane</v>
      </c>
      <c r="CX796" s="4" t="str">
        <v>Segaolane</v>
      </c>
      <c r="CY796" s="4" t="str">
        <v>Segaolane</v>
      </c>
      <c r="CZ796" s="4" t="str">
        <v>Segaolane</v>
      </c>
      <c r="DA796" s="4" t="str">
        <v>Segaolane</v>
      </c>
    </row>
    <row r="797" spans="1:105" x14ac:dyDescent="0.35">
      <c r="A797" s="4" t="s">
        <v>1612</v>
      </c>
      <c r="B797" s="4" t="s">
        <v>1611</v>
      </c>
      <c r="C797" s="4" t="s">
        <v>3311</v>
      </c>
      <c r="AS797" s="4" t="str">
        <v>Senga</v>
      </c>
      <c r="AT797" s="4" t="str">
        <v>Senga</v>
      </c>
      <c r="AU797" s="4" t="str">
        <v>Senga</v>
      </c>
      <c r="AV797" s="4" t="str">
        <v>Senga</v>
      </c>
      <c r="AW797" s="4" t="str">
        <v>Senga</v>
      </c>
      <c r="AX797" s="4" t="str">
        <v>Senga</v>
      </c>
      <c r="AY797" s="4" t="str">
        <v>Senga</v>
      </c>
      <c r="AZ797" s="4" t="str">
        <v>Senga</v>
      </c>
      <c r="BA797" s="4" t="str">
        <v>Senga</v>
      </c>
      <c r="BB797" s="4" t="str">
        <v>Senga</v>
      </c>
      <c r="BC797" s="4" t="str">
        <v>Senga</v>
      </c>
      <c r="BD797" s="4" t="str">
        <v>Senga</v>
      </c>
      <c r="BE797" s="4" t="str">
        <v>Senga</v>
      </c>
      <c r="BF797" s="4" t="str">
        <v>Senga</v>
      </c>
      <c r="BG797" s="4" t="str">
        <v>Senga</v>
      </c>
      <c r="BH797" s="4" t="str">
        <v>Senga</v>
      </c>
      <c r="BI797" s="4" t="str">
        <v>Senga</v>
      </c>
      <c r="BJ797" s="4" t="str">
        <v>Senga</v>
      </c>
      <c r="BK797" s="4" t="str">
        <v>Senga</v>
      </c>
      <c r="BL797" s="4" t="str">
        <v>Senga</v>
      </c>
      <c r="BM797" s="4" t="str">
        <v>Senga</v>
      </c>
      <c r="BN797" s="4" t="str">
        <v>Senga</v>
      </c>
      <c r="BO797" s="4" t="str">
        <v>Senga</v>
      </c>
      <c r="BP797" s="4" t="str">
        <v>Senga</v>
      </c>
      <c r="BQ797" s="4" t="str">
        <v>Senga</v>
      </c>
      <c r="BR797" s="4" t="str">
        <v>Senga</v>
      </c>
      <c r="BS797" s="4" t="str">
        <v>Senga</v>
      </c>
      <c r="BT797" s="4" t="str">
        <v>Senga</v>
      </c>
      <c r="BU797" s="4" t="str">
        <v>Senga</v>
      </c>
      <c r="BV797" s="4" t="str">
        <v>Senga</v>
      </c>
      <c r="BX797" s="4" t="str">
        <v>Sekedo</v>
      </c>
      <c r="BY797" s="4" t="str">
        <v>Sekedo</v>
      </c>
      <c r="BZ797" s="4" t="str">
        <v>Sekedo</v>
      </c>
      <c r="CA797" s="4" t="str">
        <v>Sekedo</v>
      </c>
      <c r="CB797" s="4" t="str">
        <v>Sekedo</v>
      </c>
      <c r="CC797" s="4" t="str">
        <v>Sekedo</v>
      </c>
      <c r="CD797" s="4" t="str">
        <v>Sekedo</v>
      </c>
      <c r="CE797" s="4" t="str">
        <v>Sekedo</v>
      </c>
      <c r="CF797" s="4" t="str">
        <v>Sekedo</v>
      </c>
      <c r="CG797" s="4" t="str">
        <v>Sekedo</v>
      </c>
      <c r="CH797" s="4" t="str">
        <v>Sekedo</v>
      </c>
      <c r="CI797" s="4" t="str">
        <v>Sekedo</v>
      </c>
      <c r="CJ797" s="4" t="str">
        <v>Sekedo</v>
      </c>
      <c r="CK797" s="4" t="str">
        <v>Sekedo</v>
      </c>
      <c r="CL797" s="4" t="str">
        <v>Sekedo</v>
      </c>
      <c r="CM797" s="4" t="str">
        <v>Sekedo</v>
      </c>
      <c r="CN797" s="4" t="str">
        <v>Sekedo</v>
      </c>
      <c r="CO797" s="4" t="str">
        <v>Sekedo</v>
      </c>
      <c r="CP797" s="4" t="str">
        <v>Sekedo</v>
      </c>
      <c r="CQ797" s="4" t="str">
        <v>Sekedo</v>
      </c>
      <c r="CR797" s="4" t="str">
        <v>Sekedo</v>
      </c>
      <c r="CS797" s="4" t="str">
        <v>Sekedo</v>
      </c>
      <c r="CT797" s="4" t="str">
        <v>Sekedo</v>
      </c>
      <c r="CU797" s="4" t="str">
        <v>Sekedo</v>
      </c>
      <c r="CV797" s="4" t="str">
        <v>Sekedo</v>
      </c>
      <c r="CW797" s="4" t="str">
        <v>Sekedo</v>
      </c>
      <c r="CX797" s="4" t="str">
        <v>Sekedo</v>
      </c>
      <c r="CY797" s="4" t="str">
        <v>Sekedo</v>
      </c>
      <c r="CZ797" s="4" t="str">
        <v>Sekedo</v>
      </c>
      <c r="DA797" s="4" t="str">
        <v>Sekedo</v>
      </c>
    </row>
    <row r="798" spans="1:105" x14ac:dyDescent="0.35">
      <c r="A798" s="4" t="s">
        <v>1612</v>
      </c>
      <c r="B798" s="4" t="s">
        <v>1611</v>
      </c>
      <c r="C798" s="4" t="s">
        <v>3312</v>
      </c>
      <c r="AS798" s="4" t="str">
        <v>Seredo</v>
      </c>
      <c r="AT798" s="4" t="str">
        <v>Seredo</v>
      </c>
      <c r="AU798" s="4" t="str">
        <v>Seredo</v>
      </c>
      <c r="AV798" s="4" t="str">
        <v>Seredo</v>
      </c>
      <c r="AW798" s="4" t="str">
        <v>Seredo</v>
      </c>
      <c r="AX798" s="4" t="str">
        <v>Seredo</v>
      </c>
      <c r="AY798" s="4" t="str">
        <v>Seredo</v>
      </c>
      <c r="AZ798" s="4" t="str">
        <v>Seredo</v>
      </c>
      <c r="BA798" s="4" t="str">
        <v>Seredo</v>
      </c>
      <c r="BB798" s="4" t="str">
        <v>Seredo</v>
      </c>
      <c r="BC798" s="4" t="str">
        <v>Seredo</v>
      </c>
      <c r="BD798" s="4" t="str">
        <v>Seredo</v>
      </c>
      <c r="BE798" s="4" t="str">
        <v>Seredo</v>
      </c>
      <c r="BF798" s="4" t="str">
        <v>Seredo</v>
      </c>
      <c r="BG798" s="4" t="str">
        <v>Seredo</v>
      </c>
      <c r="BH798" s="4" t="str">
        <v>Seredo</v>
      </c>
      <c r="BI798" s="4" t="str">
        <v>Seredo</v>
      </c>
      <c r="BJ798" s="4" t="str">
        <v>Seredo</v>
      </c>
      <c r="BK798" s="4" t="str">
        <v>Seredo</v>
      </c>
      <c r="BL798" s="4" t="str">
        <v>Seredo</v>
      </c>
      <c r="BM798" s="4" t="str">
        <v>Seredo</v>
      </c>
      <c r="BN798" s="4" t="str">
        <v>Seredo</v>
      </c>
      <c r="BO798" s="4" t="str">
        <v>Seredo</v>
      </c>
      <c r="BP798" s="4" t="str">
        <v>Seredo</v>
      </c>
      <c r="BQ798" s="4" t="str">
        <v>Seredo</v>
      </c>
      <c r="BR798" s="4" t="str">
        <v>Seredo</v>
      </c>
      <c r="BS798" s="4" t="str">
        <v>Seredo</v>
      </c>
      <c r="BT798" s="4" t="str">
        <v>Seredo</v>
      </c>
      <c r="BU798" s="4" t="str">
        <v>Seredo</v>
      </c>
      <c r="BV798" s="4" t="str">
        <v>Seredo</v>
      </c>
      <c r="BX798" s="4" t="str">
        <v>Senga</v>
      </c>
      <c r="BY798" s="4" t="str">
        <v>Senga</v>
      </c>
      <c r="BZ798" s="4" t="str">
        <v>Senga</v>
      </c>
      <c r="CA798" s="4" t="str">
        <v>Senga</v>
      </c>
      <c r="CB798" s="4" t="str">
        <v>Senga</v>
      </c>
      <c r="CC798" s="4" t="str">
        <v>Senga</v>
      </c>
      <c r="CD798" s="4" t="str">
        <v>Senga</v>
      </c>
      <c r="CE798" s="4" t="str">
        <v>Senga</v>
      </c>
      <c r="CF798" s="4" t="str">
        <v>Senga</v>
      </c>
      <c r="CG798" s="4" t="str">
        <v>Senga</v>
      </c>
      <c r="CH798" s="4" t="str">
        <v>Senga</v>
      </c>
      <c r="CI798" s="4" t="str">
        <v>Senga</v>
      </c>
      <c r="CJ798" s="4" t="str">
        <v>Senga</v>
      </c>
      <c r="CK798" s="4" t="str">
        <v>Senga</v>
      </c>
      <c r="CL798" s="4" t="str">
        <v>Senga</v>
      </c>
      <c r="CM798" s="4" t="str">
        <v>Senga</v>
      </c>
      <c r="CN798" s="4" t="str">
        <v>Senga</v>
      </c>
      <c r="CO798" s="4" t="str">
        <v>Senga</v>
      </c>
      <c r="CP798" s="4" t="str">
        <v>Senga</v>
      </c>
      <c r="CQ798" s="4" t="str">
        <v>Senga</v>
      </c>
      <c r="CR798" s="4" t="str">
        <v>Senga</v>
      </c>
      <c r="CS798" s="4" t="str">
        <v>Senga</v>
      </c>
      <c r="CT798" s="4" t="str">
        <v>Senga</v>
      </c>
      <c r="CU798" s="4" t="str">
        <v>Senga</v>
      </c>
      <c r="CV798" s="4" t="str">
        <v>Senga</v>
      </c>
      <c r="CW798" s="4" t="str">
        <v>Senga</v>
      </c>
      <c r="CX798" s="4" t="str">
        <v>Senga</v>
      </c>
      <c r="CY798" s="4" t="str">
        <v>Senga</v>
      </c>
      <c r="CZ798" s="4" t="str">
        <v>Senga</v>
      </c>
      <c r="DA798" s="4" t="str">
        <v>Senga</v>
      </c>
    </row>
    <row r="799" spans="1:105" x14ac:dyDescent="0.35">
      <c r="A799" s="4" t="s">
        <v>1612</v>
      </c>
      <c r="B799" s="4" t="s">
        <v>1611</v>
      </c>
      <c r="C799" s="4" t="s">
        <v>3313</v>
      </c>
      <c r="AS799" s="4" t="str">
        <v>Seredoa</v>
      </c>
      <c r="AT799" s="4" t="str">
        <v>Seredoa</v>
      </c>
      <c r="AU799" s="4" t="str">
        <v>Seredoa</v>
      </c>
      <c r="AV799" s="4" t="str">
        <v>Seredoa</v>
      </c>
      <c r="AW799" s="4" t="str">
        <v>Seredoa</v>
      </c>
      <c r="AX799" s="4" t="str">
        <v>Seredoa</v>
      </c>
      <c r="AY799" s="4" t="str">
        <v>Seredoa</v>
      </c>
      <c r="AZ799" s="4" t="str">
        <v>Seredoa</v>
      </c>
      <c r="BA799" s="4" t="str">
        <v>Seredoa</v>
      </c>
      <c r="BB799" s="4" t="str">
        <v>Seredoa</v>
      </c>
      <c r="BC799" s="4" t="str">
        <v>Seredoa</v>
      </c>
      <c r="BD799" s="4" t="str">
        <v>Seredoa</v>
      </c>
      <c r="BE799" s="4" t="str">
        <v>Seredoa</v>
      </c>
      <c r="BF799" s="4" t="str">
        <v>Seredoa</v>
      </c>
      <c r="BG799" s="4" t="str">
        <v>Seredoa</v>
      </c>
      <c r="BH799" s="4" t="str">
        <v>Seredoa</v>
      </c>
      <c r="BI799" s="4" t="str">
        <v>Seredoa</v>
      </c>
      <c r="BJ799" s="4" t="str">
        <v>Seredoa</v>
      </c>
      <c r="BK799" s="4" t="str">
        <v>Seredoa</v>
      </c>
      <c r="BL799" s="4" t="str">
        <v>Seredoa</v>
      </c>
      <c r="BM799" s="4" t="str">
        <v>Seredoa</v>
      </c>
      <c r="BN799" s="4" t="str">
        <v>Seredoa</v>
      </c>
      <c r="BO799" s="4" t="str">
        <v>Seredoa</v>
      </c>
      <c r="BP799" s="4" t="str">
        <v>Seredoa</v>
      </c>
      <c r="BQ799" s="4" t="str">
        <v>Seredoa</v>
      </c>
      <c r="BR799" s="4" t="str">
        <v>Seredoa</v>
      </c>
      <c r="BS799" s="4" t="str">
        <v>Seredoa</v>
      </c>
      <c r="BT799" s="4" t="str">
        <v>Seredoa</v>
      </c>
      <c r="BU799" s="4" t="str">
        <v>Seredoa</v>
      </c>
      <c r="BV799" s="4" t="str">
        <v>Seredoa</v>
      </c>
      <c r="BX799" s="4" t="str">
        <v>Seredo</v>
      </c>
      <c r="BY799" s="4" t="str">
        <v>Seredo</v>
      </c>
      <c r="BZ799" s="4" t="str">
        <v>Seredo</v>
      </c>
      <c r="CA799" s="4" t="str">
        <v>Seredo</v>
      </c>
      <c r="CB799" s="4" t="str">
        <v>Seredo</v>
      </c>
      <c r="CC799" s="4" t="str">
        <v>Seredo</v>
      </c>
      <c r="CD799" s="4" t="str">
        <v>Seredo</v>
      </c>
      <c r="CE799" s="4" t="str">
        <v>Seredo</v>
      </c>
      <c r="CF799" s="4" t="str">
        <v>Seredo</v>
      </c>
      <c r="CG799" s="4" t="str">
        <v>Seredo</v>
      </c>
      <c r="CH799" s="4" t="str">
        <v>Seredo</v>
      </c>
      <c r="CI799" s="4" t="str">
        <v>Seredo</v>
      </c>
      <c r="CJ799" s="4" t="str">
        <v>Seredo</v>
      </c>
      <c r="CK799" s="4" t="str">
        <v>Seredo</v>
      </c>
      <c r="CL799" s="4" t="str">
        <v>Seredo</v>
      </c>
      <c r="CM799" s="4" t="str">
        <v>Seredo</v>
      </c>
      <c r="CN799" s="4" t="str">
        <v>Seredo</v>
      </c>
      <c r="CO799" s="4" t="str">
        <v>Seredo</v>
      </c>
      <c r="CP799" s="4" t="str">
        <v>Seredo</v>
      </c>
      <c r="CQ799" s="4" t="str">
        <v>Seredo</v>
      </c>
      <c r="CR799" s="4" t="str">
        <v>Seredo</v>
      </c>
      <c r="CS799" s="4" t="str">
        <v>Seredo</v>
      </c>
      <c r="CT799" s="4" t="str">
        <v>Seredo</v>
      </c>
      <c r="CU799" s="4" t="str">
        <v>Seredo</v>
      </c>
      <c r="CV799" s="4" t="str">
        <v>Seredo</v>
      </c>
      <c r="CW799" s="4" t="str">
        <v>Seredo</v>
      </c>
      <c r="CX799" s="4" t="str">
        <v>Seredo</v>
      </c>
      <c r="CY799" s="4" t="str">
        <v>Seredo</v>
      </c>
      <c r="CZ799" s="4" t="str">
        <v>Seredo</v>
      </c>
      <c r="DA799" s="4" t="str">
        <v>Seredo</v>
      </c>
    </row>
    <row r="800" spans="1:105" x14ac:dyDescent="0.35">
      <c r="A800" s="4" t="s">
        <v>1612</v>
      </c>
      <c r="B800" s="4" t="s">
        <v>1611</v>
      </c>
      <c r="C800" s="4" t="s">
        <v>3314</v>
      </c>
      <c r="AS800" s="4" t="str">
        <v>Serere 6A</v>
      </c>
      <c r="AT800" s="4" t="str">
        <v>Serere 6A</v>
      </c>
      <c r="AU800" s="4" t="str">
        <v>Serere 6A</v>
      </c>
      <c r="AV800" s="4" t="str">
        <v>Serere 6A</v>
      </c>
      <c r="AW800" s="4" t="str">
        <v>Serere 6A</v>
      </c>
      <c r="AX800" s="4" t="str">
        <v>Serere 6A</v>
      </c>
      <c r="AY800" s="4" t="str">
        <v>Serere 6A</v>
      </c>
      <c r="AZ800" s="4" t="str">
        <v>Serere 6A</v>
      </c>
      <c r="BA800" s="4" t="str">
        <v>Serere 6A</v>
      </c>
      <c r="BB800" s="4" t="str">
        <v>Serere 6A</v>
      </c>
      <c r="BC800" s="4" t="str">
        <v>Serere 6A</v>
      </c>
      <c r="BD800" s="4" t="str">
        <v>Serere 6A</v>
      </c>
      <c r="BE800" s="4" t="str">
        <v>Serere 6A</v>
      </c>
      <c r="BF800" s="4" t="str">
        <v>Serere 6A</v>
      </c>
      <c r="BG800" s="4" t="str">
        <v>Serere 6A</v>
      </c>
      <c r="BH800" s="4" t="str">
        <v>Serere 6A</v>
      </c>
      <c r="BI800" s="4" t="str">
        <v>Serere 6A</v>
      </c>
      <c r="BJ800" s="4" t="str">
        <v>Serere 6A</v>
      </c>
      <c r="BK800" s="4" t="str">
        <v>Serere 6A</v>
      </c>
      <c r="BL800" s="4" t="str">
        <v>Serere 6A</v>
      </c>
      <c r="BM800" s="4" t="str">
        <v>Serere 6A</v>
      </c>
      <c r="BN800" s="4" t="str">
        <v>Serere 6A</v>
      </c>
      <c r="BO800" s="4" t="str">
        <v>Serere 6A</v>
      </c>
      <c r="BP800" s="4" t="str">
        <v>Serere 6A</v>
      </c>
      <c r="BQ800" s="4" t="str">
        <v>Serere 6A</v>
      </c>
      <c r="BR800" s="4" t="str">
        <v>Serere 6A</v>
      </c>
      <c r="BS800" s="4" t="str">
        <v>Serere 6A</v>
      </c>
      <c r="BT800" s="4" t="str">
        <v>Serere 6A</v>
      </c>
      <c r="BU800" s="4" t="str">
        <v>Serere 6A</v>
      </c>
      <c r="BV800" s="4" t="str">
        <v>Serere 6A</v>
      </c>
      <c r="BX800" s="4" t="str">
        <v>Seredoa</v>
      </c>
      <c r="BY800" s="4" t="str">
        <v>Seredoa</v>
      </c>
      <c r="BZ800" s="4" t="str">
        <v>Seredoa</v>
      </c>
      <c r="CA800" s="4" t="str">
        <v>Seredoa</v>
      </c>
      <c r="CB800" s="4" t="str">
        <v>Seredoa</v>
      </c>
      <c r="CC800" s="4" t="str">
        <v>Seredoa</v>
      </c>
      <c r="CD800" s="4" t="str">
        <v>Seredoa</v>
      </c>
      <c r="CE800" s="4" t="str">
        <v>Seredoa</v>
      </c>
      <c r="CF800" s="4" t="str">
        <v>Seredoa</v>
      </c>
      <c r="CG800" s="4" t="str">
        <v>Seredoa</v>
      </c>
      <c r="CH800" s="4" t="str">
        <v>Seredoa</v>
      </c>
      <c r="CI800" s="4" t="str">
        <v>Seredoa</v>
      </c>
      <c r="CJ800" s="4" t="str">
        <v>Seredoa</v>
      </c>
      <c r="CK800" s="4" t="str">
        <v>Seredoa</v>
      </c>
      <c r="CL800" s="4" t="str">
        <v>Seredoa</v>
      </c>
      <c r="CM800" s="4" t="str">
        <v>Seredoa</v>
      </c>
      <c r="CN800" s="4" t="str">
        <v>Seredoa</v>
      </c>
      <c r="CO800" s="4" t="str">
        <v>Seredoa</v>
      </c>
      <c r="CP800" s="4" t="str">
        <v>Seredoa</v>
      </c>
      <c r="CQ800" s="4" t="str">
        <v>Seredoa</v>
      </c>
      <c r="CR800" s="4" t="str">
        <v>Seredoa</v>
      </c>
      <c r="CS800" s="4" t="str">
        <v>Seredoa</v>
      </c>
      <c r="CT800" s="4" t="str">
        <v>Seredoa</v>
      </c>
      <c r="CU800" s="4" t="str">
        <v>Seredoa</v>
      </c>
      <c r="CV800" s="4" t="str">
        <v>Seredoa</v>
      </c>
      <c r="CW800" s="4" t="str">
        <v>Seredoa</v>
      </c>
      <c r="CX800" s="4" t="str">
        <v>Seredoa</v>
      </c>
      <c r="CY800" s="4" t="str">
        <v>Seredoa</v>
      </c>
      <c r="CZ800" s="4" t="str">
        <v>Seredoa</v>
      </c>
      <c r="DA800" s="4" t="str">
        <v>Seredoa</v>
      </c>
    </row>
    <row r="801" spans="1:105" x14ac:dyDescent="0.35">
      <c r="A801" s="4" t="s">
        <v>1612</v>
      </c>
      <c r="B801" s="4" t="s">
        <v>1611</v>
      </c>
      <c r="C801" s="4" t="s">
        <v>3315</v>
      </c>
      <c r="AS801" s="4" t="str">
        <v>Sewey</v>
      </c>
      <c r="AT801" s="4" t="str">
        <v>Sewey</v>
      </c>
      <c r="AU801" s="4" t="str">
        <v>Sewey</v>
      </c>
      <c r="AV801" s="4" t="str">
        <v>Sewey</v>
      </c>
      <c r="AW801" s="4" t="str">
        <v>Sewey</v>
      </c>
      <c r="AX801" s="4" t="str">
        <v>Sewey</v>
      </c>
      <c r="AY801" s="4" t="str">
        <v>Sewey</v>
      </c>
      <c r="AZ801" s="4" t="str">
        <v>Sewey</v>
      </c>
      <c r="BA801" s="4" t="str">
        <v>Sewey</v>
      </c>
      <c r="BB801" s="4" t="str">
        <v>Sewey</v>
      </c>
      <c r="BC801" s="4" t="str">
        <v>Sewey</v>
      </c>
      <c r="BD801" s="4" t="str">
        <v>Sewey</v>
      </c>
      <c r="BE801" s="4" t="str">
        <v>Sewey</v>
      </c>
      <c r="BF801" s="4" t="str">
        <v>Sewey</v>
      </c>
      <c r="BG801" s="4" t="str">
        <v>Sewey</v>
      </c>
      <c r="BH801" s="4" t="str">
        <v>Sewey</v>
      </c>
      <c r="BI801" s="4" t="str">
        <v>Sewey</v>
      </c>
      <c r="BJ801" s="4" t="str">
        <v>Sewey</v>
      </c>
      <c r="BK801" s="4" t="str">
        <v>Sewey</v>
      </c>
      <c r="BL801" s="4" t="str">
        <v>Sewey</v>
      </c>
      <c r="BM801" s="4" t="str">
        <v>Sewey</v>
      </c>
      <c r="BN801" s="4" t="str">
        <v>Sewey</v>
      </c>
      <c r="BO801" s="4" t="str">
        <v>Sewey</v>
      </c>
      <c r="BP801" s="4" t="str">
        <v>Sewey</v>
      </c>
      <c r="BQ801" s="4" t="str">
        <v>Sewey</v>
      </c>
      <c r="BR801" s="4" t="str">
        <v>Sewey</v>
      </c>
      <c r="BS801" s="4" t="str">
        <v>Sewey</v>
      </c>
      <c r="BT801" s="4" t="str">
        <v>Sewey</v>
      </c>
      <c r="BU801" s="4" t="str">
        <v>Sewey</v>
      </c>
      <c r="BV801" s="4" t="str">
        <v>Sewey</v>
      </c>
      <c r="BX801" s="4" t="str">
        <v>Serere 6A</v>
      </c>
      <c r="BY801" s="4" t="str">
        <v>Serere 6A</v>
      </c>
      <c r="BZ801" s="4" t="str">
        <v>Serere 6A</v>
      </c>
      <c r="CA801" s="4" t="str">
        <v>Serere 6A</v>
      </c>
      <c r="CB801" s="4" t="str">
        <v>Serere 6A</v>
      </c>
      <c r="CC801" s="4" t="str">
        <v>Serere 6A</v>
      </c>
      <c r="CD801" s="4" t="str">
        <v>Serere 6A</v>
      </c>
      <c r="CE801" s="4" t="str">
        <v>Serere 6A</v>
      </c>
      <c r="CF801" s="4" t="str">
        <v>Serere 6A</v>
      </c>
      <c r="CG801" s="4" t="str">
        <v>Serere 6A</v>
      </c>
      <c r="CH801" s="4" t="str">
        <v>Serere 6A</v>
      </c>
      <c r="CI801" s="4" t="str">
        <v>Serere 6A</v>
      </c>
      <c r="CJ801" s="4" t="str">
        <v>Serere 6A</v>
      </c>
      <c r="CK801" s="4" t="str">
        <v>Serere 6A</v>
      </c>
      <c r="CL801" s="4" t="str">
        <v>Serere 6A</v>
      </c>
      <c r="CM801" s="4" t="str">
        <v>Serere 6A</v>
      </c>
      <c r="CN801" s="4" t="str">
        <v>Serere 6A</v>
      </c>
      <c r="CO801" s="4" t="str">
        <v>Serere 6A</v>
      </c>
      <c r="CP801" s="4" t="str">
        <v>Serere 6A</v>
      </c>
      <c r="CQ801" s="4" t="str">
        <v>Serere 6A</v>
      </c>
      <c r="CR801" s="4" t="str">
        <v>Serere 6A</v>
      </c>
      <c r="CS801" s="4" t="str">
        <v>Serere 6A</v>
      </c>
      <c r="CT801" s="4" t="str">
        <v>Serere 6A</v>
      </c>
      <c r="CU801" s="4" t="str">
        <v>Serere 6A</v>
      </c>
      <c r="CV801" s="4" t="str">
        <v>Serere 6A</v>
      </c>
      <c r="CW801" s="4" t="str">
        <v>Serere 6A</v>
      </c>
      <c r="CX801" s="4" t="str">
        <v>Serere 6A</v>
      </c>
      <c r="CY801" s="4" t="str">
        <v>Serere 6A</v>
      </c>
      <c r="CZ801" s="4" t="str">
        <v>Serere 6A</v>
      </c>
      <c r="DA801" s="4" t="str">
        <v>Serere 6A</v>
      </c>
    </row>
    <row r="802" spans="1:105" x14ac:dyDescent="0.35">
      <c r="A802" s="4" t="s">
        <v>1612</v>
      </c>
      <c r="B802" s="4" t="s">
        <v>1611</v>
      </c>
      <c r="C802" s="4" t="s">
        <v>3316</v>
      </c>
      <c r="AS802" s="4" t="str">
        <v>Shokani</v>
      </c>
      <c r="AT802" s="4" t="str">
        <v>Shokani</v>
      </c>
      <c r="AU802" s="4" t="str">
        <v>Shokani</v>
      </c>
      <c r="AV802" s="4" t="str">
        <v>Shokani</v>
      </c>
      <c r="AW802" s="4" t="str">
        <v>Shokani</v>
      </c>
      <c r="AX802" s="4" t="str">
        <v>Shokani</v>
      </c>
      <c r="AY802" s="4" t="str">
        <v>Shokani</v>
      </c>
      <c r="AZ802" s="4" t="str">
        <v>Shokani</v>
      </c>
      <c r="BA802" s="4" t="str">
        <v>Shokani</v>
      </c>
      <c r="BB802" s="4" t="str">
        <v>Shokani</v>
      </c>
      <c r="BC802" s="4" t="str">
        <v>Shokani</v>
      </c>
      <c r="BD802" s="4" t="str">
        <v>Shokani</v>
      </c>
      <c r="BE802" s="4" t="str">
        <v>Shokani</v>
      </c>
      <c r="BF802" s="4" t="str">
        <v>Shokani</v>
      </c>
      <c r="BG802" s="4" t="str">
        <v>Shokani</v>
      </c>
      <c r="BH802" s="4" t="str">
        <v>Shokani</v>
      </c>
      <c r="BI802" s="4" t="str">
        <v>Shokani</v>
      </c>
      <c r="BJ802" s="4" t="str">
        <v>Shokani</v>
      </c>
      <c r="BK802" s="4" t="str">
        <v>Shokani</v>
      </c>
      <c r="BL802" s="4" t="str">
        <v>Shokani</v>
      </c>
      <c r="BM802" s="4" t="str">
        <v>Shokani</v>
      </c>
      <c r="BN802" s="4" t="str">
        <v>Shokani</v>
      </c>
      <c r="BO802" s="4" t="str">
        <v>Shokani</v>
      </c>
      <c r="BP802" s="4" t="str">
        <v>Shokani</v>
      </c>
      <c r="BQ802" s="4" t="str">
        <v>Shokani</v>
      </c>
      <c r="BR802" s="4" t="str">
        <v>Shokani</v>
      </c>
      <c r="BS802" s="4" t="str">
        <v>Shokani</v>
      </c>
      <c r="BT802" s="4" t="str">
        <v>Shokani</v>
      </c>
      <c r="BU802" s="4" t="str">
        <v>Shokani</v>
      </c>
      <c r="BV802" s="4" t="str">
        <v>Shokani</v>
      </c>
      <c r="BX802" s="4" t="str">
        <v>Sewey</v>
      </c>
      <c r="BY802" s="4" t="str">
        <v>Sewey</v>
      </c>
      <c r="BZ802" s="4" t="str">
        <v>Sewey</v>
      </c>
      <c r="CA802" s="4" t="str">
        <v>Sewey</v>
      </c>
      <c r="CB802" s="4" t="str">
        <v>Sewey</v>
      </c>
      <c r="CC802" s="4" t="str">
        <v>Sewey</v>
      </c>
      <c r="CD802" s="4" t="str">
        <v>Sewey</v>
      </c>
      <c r="CE802" s="4" t="str">
        <v>Sewey</v>
      </c>
      <c r="CF802" s="4" t="str">
        <v>Sewey</v>
      </c>
      <c r="CG802" s="4" t="str">
        <v>Sewey</v>
      </c>
      <c r="CH802" s="4" t="str">
        <v>Sewey</v>
      </c>
      <c r="CI802" s="4" t="str">
        <v>Sewey</v>
      </c>
      <c r="CJ802" s="4" t="str">
        <v>Sewey</v>
      </c>
      <c r="CK802" s="4" t="str">
        <v>Sewey</v>
      </c>
      <c r="CL802" s="4" t="str">
        <v>Sewey</v>
      </c>
      <c r="CM802" s="4" t="str">
        <v>Sewey</v>
      </c>
      <c r="CN802" s="4" t="str">
        <v>Sewey</v>
      </c>
      <c r="CO802" s="4" t="str">
        <v>Sewey</v>
      </c>
      <c r="CP802" s="4" t="str">
        <v>Sewey</v>
      </c>
      <c r="CQ802" s="4" t="str">
        <v>Sewey</v>
      </c>
      <c r="CR802" s="4" t="str">
        <v>Sewey</v>
      </c>
      <c r="CS802" s="4" t="str">
        <v>Sewey</v>
      </c>
      <c r="CT802" s="4" t="str">
        <v>Sewey</v>
      </c>
      <c r="CU802" s="4" t="str">
        <v>Sewey</v>
      </c>
      <c r="CV802" s="4" t="str">
        <v>Sewey</v>
      </c>
      <c r="CW802" s="4" t="str">
        <v>Sewey</v>
      </c>
      <c r="CX802" s="4" t="str">
        <v>Sewey</v>
      </c>
      <c r="CY802" s="4" t="str">
        <v>Sewey</v>
      </c>
      <c r="CZ802" s="4" t="str">
        <v>Sewey</v>
      </c>
      <c r="DA802" s="4" t="str">
        <v>Sewey</v>
      </c>
    </row>
    <row r="803" spans="1:105" x14ac:dyDescent="0.35">
      <c r="A803" s="4" t="s">
        <v>1612</v>
      </c>
      <c r="B803" s="4" t="s">
        <v>1611</v>
      </c>
      <c r="C803" s="4" t="s">
        <v>3317</v>
      </c>
      <c r="AS803" s="4" t="str">
        <v>Short-horn zebu steers</v>
      </c>
      <c r="AT803" s="4" t="str">
        <v>Short-horn zebu steers</v>
      </c>
      <c r="AU803" s="4" t="str">
        <v>Short-horn zebu steers</v>
      </c>
      <c r="AV803" s="4" t="str">
        <v>Short-horn zebu steers</v>
      </c>
      <c r="AW803" s="4" t="str">
        <v>Short-horn zebu steers</v>
      </c>
      <c r="AX803" s="4" t="str">
        <v>Short-horn zebu steers</v>
      </c>
      <c r="AY803" s="4" t="str">
        <v>Short-horn zebu steers</v>
      </c>
      <c r="AZ803" s="4" t="str">
        <v>Short-horn zebu steers</v>
      </c>
      <c r="BA803" s="4" t="str">
        <v>Short-horn zebu steers</v>
      </c>
      <c r="BB803" s="4" t="str">
        <v>Short-horn zebu steers</v>
      </c>
      <c r="BC803" s="4" t="str">
        <v>Short-horn zebu steers</v>
      </c>
      <c r="BD803" s="4" t="str">
        <v>Short-horn zebu steers</v>
      </c>
      <c r="BE803" s="4" t="str">
        <v>Short-horn zebu steers</v>
      </c>
      <c r="BF803" s="4" t="str">
        <v>Short-horn zebu steers</v>
      </c>
      <c r="BG803" s="4" t="str">
        <v>Short-horn zebu steers</v>
      </c>
      <c r="BH803" s="4" t="str">
        <v>Short-horn zebu steers</v>
      </c>
      <c r="BI803" s="4" t="str">
        <v>Short-horn zebu steers</v>
      </c>
      <c r="BJ803" s="4" t="str">
        <v>Short-horn zebu steers</v>
      </c>
      <c r="BK803" s="4" t="str">
        <v>Short-horn zebu steers</v>
      </c>
      <c r="BL803" s="4" t="str">
        <v>Short-horn zebu steers</v>
      </c>
      <c r="BM803" s="4" t="str">
        <v>Short-horn zebu steers</v>
      </c>
      <c r="BN803" s="4" t="str">
        <v>Short-horn zebu steers</v>
      </c>
      <c r="BO803" s="4" t="str">
        <v>Short-horn zebu steers</v>
      </c>
      <c r="BP803" s="4" t="str">
        <v>Short-horn zebu steers</v>
      </c>
      <c r="BQ803" s="4" t="str">
        <v>Short-horn zebu steers</v>
      </c>
      <c r="BR803" s="4" t="str">
        <v>Short-horn zebu steers</v>
      </c>
      <c r="BS803" s="4" t="str">
        <v>Short-horn zebu steers</v>
      </c>
      <c r="BT803" s="4" t="str">
        <v>Short-horn zebu steers</v>
      </c>
      <c r="BU803" s="4" t="str">
        <v>Short-horn zebu steers</v>
      </c>
      <c r="BV803" s="4" t="str">
        <v>Short-horn zebu steers</v>
      </c>
      <c r="BX803" s="4" t="str">
        <v>Shokani</v>
      </c>
      <c r="BY803" s="4" t="str">
        <v>Shokani</v>
      </c>
      <c r="BZ803" s="4" t="str">
        <v>Shokani</v>
      </c>
      <c r="CA803" s="4" t="str">
        <v>Shokani</v>
      </c>
      <c r="CB803" s="4" t="str">
        <v>Shokani</v>
      </c>
      <c r="CC803" s="4" t="str">
        <v>Shokani</v>
      </c>
      <c r="CD803" s="4" t="str">
        <v>Shokani</v>
      </c>
      <c r="CE803" s="4" t="str">
        <v>Shokani</v>
      </c>
      <c r="CF803" s="4" t="str">
        <v>Shokani</v>
      </c>
      <c r="CG803" s="4" t="str">
        <v>Shokani</v>
      </c>
      <c r="CH803" s="4" t="str">
        <v>Shokani</v>
      </c>
      <c r="CI803" s="4" t="str">
        <v>Shokani</v>
      </c>
      <c r="CJ803" s="4" t="str">
        <v>Shokani</v>
      </c>
      <c r="CK803" s="4" t="str">
        <v>Shokani</v>
      </c>
      <c r="CL803" s="4" t="str">
        <v>Shokani</v>
      </c>
      <c r="CM803" s="4" t="str">
        <v>Shokani</v>
      </c>
      <c r="CN803" s="4" t="str">
        <v>Shokani</v>
      </c>
      <c r="CO803" s="4" t="str">
        <v>Shokani</v>
      </c>
      <c r="CP803" s="4" t="str">
        <v>Shokani</v>
      </c>
      <c r="CQ803" s="4" t="str">
        <v>Shokani</v>
      </c>
      <c r="CR803" s="4" t="str">
        <v>Shokani</v>
      </c>
      <c r="CS803" s="4" t="str">
        <v>Shokani</v>
      </c>
      <c r="CT803" s="4" t="str">
        <v>Shokani</v>
      </c>
      <c r="CU803" s="4" t="str">
        <v>Shokani</v>
      </c>
      <c r="CV803" s="4" t="str">
        <v>Shokani</v>
      </c>
      <c r="CW803" s="4" t="str">
        <v>Shokani</v>
      </c>
      <c r="CX803" s="4" t="str">
        <v>Shokani</v>
      </c>
      <c r="CY803" s="4" t="str">
        <v>Shokani</v>
      </c>
      <c r="CZ803" s="4" t="str">
        <v>Shokani</v>
      </c>
      <c r="DA803" s="4" t="str">
        <v>Shokani</v>
      </c>
    </row>
    <row r="804" spans="1:105" x14ac:dyDescent="0.35">
      <c r="A804" s="4" t="s">
        <v>1612</v>
      </c>
      <c r="B804" s="4" t="s">
        <v>1611</v>
      </c>
      <c r="C804" s="4" t="s">
        <v>3318</v>
      </c>
      <c r="AS804" s="4" t="str">
        <v>Sicilo-Sarde ewes</v>
      </c>
      <c r="AT804" s="4" t="str">
        <v>Sicilo-Sarde ewes</v>
      </c>
      <c r="AU804" s="4" t="str">
        <v>Sicilo-Sarde ewes</v>
      </c>
      <c r="AV804" s="4" t="str">
        <v>Sicilo-Sarde ewes</v>
      </c>
      <c r="AW804" s="4" t="str">
        <v>Sicilo-Sarde ewes</v>
      </c>
      <c r="AX804" s="4" t="str">
        <v>Sicilo-Sarde ewes</v>
      </c>
      <c r="AY804" s="4" t="str">
        <v>Sicilo-Sarde ewes</v>
      </c>
      <c r="AZ804" s="4" t="str">
        <v>Sicilo-Sarde ewes</v>
      </c>
      <c r="BA804" s="4" t="str">
        <v>Sicilo-Sarde ewes</v>
      </c>
      <c r="BB804" s="4" t="str">
        <v>Sicilo-Sarde ewes</v>
      </c>
      <c r="BC804" s="4" t="str">
        <v>Sicilo-Sarde ewes</v>
      </c>
      <c r="BD804" s="4" t="str">
        <v>Sicilo-Sarde ewes</v>
      </c>
      <c r="BE804" s="4" t="str">
        <v>Sicilo-Sarde ewes</v>
      </c>
      <c r="BF804" s="4" t="str">
        <v>Sicilo-Sarde ewes</v>
      </c>
      <c r="BG804" s="4" t="str">
        <v>Sicilo-Sarde ewes</v>
      </c>
      <c r="BH804" s="4" t="str">
        <v>Sicilo-Sarde ewes</v>
      </c>
      <c r="BI804" s="4" t="str">
        <v>Sicilo-Sarde ewes</v>
      </c>
      <c r="BJ804" s="4" t="str">
        <v>Sicilo-Sarde ewes</v>
      </c>
      <c r="BK804" s="4" t="str">
        <v>Sicilo-Sarde ewes</v>
      </c>
      <c r="BL804" s="4" t="str">
        <v>Sicilo-Sarde ewes</v>
      </c>
      <c r="BM804" s="4" t="str">
        <v>Sicilo-Sarde ewes</v>
      </c>
      <c r="BN804" s="4" t="str">
        <v>Sicilo-Sarde ewes</v>
      </c>
      <c r="BO804" s="4" t="str">
        <v>Sicilo-Sarde ewes</v>
      </c>
      <c r="BP804" s="4" t="str">
        <v>Sicilo-Sarde ewes</v>
      </c>
      <c r="BQ804" s="4" t="str">
        <v>Sicilo-Sarde ewes</v>
      </c>
      <c r="BR804" s="4" t="str">
        <v>Sicilo-Sarde ewes</v>
      </c>
      <c r="BS804" s="4" t="str">
        <v>Sicilo-Sarde ewes</v>
      </c>
      <c r="BT804" s="4" t="str">
        <v>Sicilo-Sarde ewes</v>
      </c>
      <c r="BU804" s="4" t="str">
        <v>Sicilo-Sarde ewes</v>
      </c>
      <c r="BV804" s="4" t="str">
        <v>Sicilo-Sarde ewes</v>
      </c>
      <c r="BX804" s="4" t="str">
        <v>Short-horn zebu steers</v>
      </c>
      <c r="BY804" s="4" t="str">
        <v>Short-horn zebu steers</v>
      </c>
      <c r="BZ804" s="4" t="str">
        <v>Short-horn zebu steers</v>
      </c>
      <c r="CA804" s="4" t="str">
        <v>Short-horn zebu steers</v>
      </c>
      <c r="CB804" s="4" t="str">
        <v>Short-horn zebu steers</v>
      </c>
      <c r="CC804" s="4" t="str">
        <v>Short-horn zebu steers</v>
      </c>
      <c r="CD804" s="4" t="str">
        <v>Short-horn zebu steers</v>
      </c>
      <c r="CE804" s="4" t="str">
        <v>Short-horn zebu steers</v>
      </c>
      <c r="CF804" s="4" t="str">
        <v>Short-horn zebu steers</v>
      </c>
      <c r="CG804" s="4" t="str">
        <v>Short-horn zebu steers</v>
      </c>
      <c r="CH804" s="4" t="str">
        <v>Short-horn zebu steers</v>
      </c>
      <c r="CI804" s="4" t="str">
        <v>Short-horn zebu steers</v>
      </c>
      <c r="CJ804" s="4" t="str">
        <v>Short-horn zebu steers</v>
      </c>
      <c r="CK804" s="4" t="str">
        <v>Short-horn zebu steers</v>
      </c>
      <c r="CL804" s="4" t="str">
        <v>Short-horn zebu steers</v>
      </c>
      <c r="CM804" s="4" t="str">
        <v>Short-horn zebu steers</v>
      </c>
      <c r="CN804" s="4" t="str">
        <v>Short-horn zebu steers</v>
      </c>
      <c r="CO804" s="4" t="str">
        <v>Short-horn zebu steers</v>
      </c>
      <c r="CP804" s="4" t="str">
        <v>Short-horn zebu steers</v>
      </c>
      <c r="CQ804" s="4" t="str">
        <v>Short-horn zebu steers</v>
      </c>
      <c r="CR804" s="4" t="str">
        <v>Short-horn zebu steers</v>
      </c>
      <c r="CS804" s="4" t="str">
        <v>Short-horn zebu steers</v>
      </c>
      <c r="CT804" s="4" t="str">
        <v>Short-horn zebu steers</v>
      </c>
      <c r="CU804" s="4" t="str">
        <v>Short-horn zebu steers</v>
      </c>
      <c r="CV804" s="4" t="str">
        <v>Short-horn zebu steers</v>
      </c>
      <c r="CW804" s="4" t="str">
        <v>Short-horn zebu steers</v>
      </c>
      <c r="CX804" s="4" t="str">
        <v>Short-horn zebu steers</v>
      </c>
      <c r="CY804" s="4" t="str">
        <v>Short-horn zebu steers</v>
      </c>
      <c r="CZ804" s="4" t="str">
        <v>Short-horn zebu steers</v>
      </c>
      <c r="DA804" s="4" t="str">
        <v>Short-horn zebu steers</v>
      </c>
    </row>
    <row r="805" spans="1:105" x14ac:dyDescent="0.35">
      <c r="A805" s="4" t="s">
        <v>1612</v>
      </c>
      <c r="B805" s="4" t="s">
        <v>1608</v>
      </c>
      <c r="C805" s="4" t="s">
        <v>3319</v>
      </c>
      <c r="AS805" s="4" t="str">
        <v>Sidama</v>
      </c>
      <c r="AT805" s="4" t="str">
        <v>Sidama</v>
      </c>
      <c r="AU805" s="4" t="str">
        <v>Sidama</v>
      </c>
      <c r="AV805" s="4" t="str">
        <v>Sidama</v>
      </c>
      <c r="AW805" s="4" t="str">
        <v>Sidama</v>
      </c>
      <c r="AX805" s="4" t="str">
        <v>Sidama</v>
      </c>
      <c r="AY805" s="4" t="str">
        <v>Sidama</v>
      </c>
      <c r="AZ805" s="4" t="str">
        <v>Sidama</v>
      </c>
      <c r="BA805" s="4" t="str">
        <v>Sidama</v>
      </c>
      <c r="BB805" s="4" t="str">
        <v>Sidama</v>
      </c>
      <c r="BC805" s="4" t="str">
        <v>Sidama</v>
      </c>
      <c r="BD805" s="4" t="str">
        <v>Sidama</v>
      </c>
      <c r="BE805" s="4" t="str">
        <v>Sidama</v>
      </c>
      <c r="BF805" s="4" t="str">
        <v>Sidama</v>
      </c>
      <c r="BG805" s="4" t="str">
        <v>Sidama</v>
      </c>
      <c r="BH805" s="4" t="str">
        <v>Sidama</v>
      </c>
      <c r="BI805" s="4" t="str">
        <v>Sidama</v>
      </c>
      <c r="BJ805" s="4" t="str">
        <v>Sidama</v>
      </c>
      <c r="BK805" s="4" t="str">
        <v>Sidama</v>
      </c>
      <c r="BL805" s="4" t="str">
        <v>Sidama</v>
      </c>
      <c r="BM805" s="4" t="str">
        <v>Sidama</v>
      </c>
      <c r="BN805" s="4" t="str">
        <v>Sidama</v>
      </c>
      <c r="BO805" s="4" t="str">
        <v>Sidama</v>
      </c>
      <c r="BP805" s="4" t="str">
        <v>Sidama</v>
      </c>
      <c r="BQ805" s="4" t="str">
        <v>Sidama</v>
      </c>
      <c r="BR805" s="4" t="str">
        <v>Sidama</v>
      </c>
      <c r="BS805" s="4" t="str">
        <v>Sidama</v>
      </c>
      <c r="BT805" s="4" t="str">
        <v>Sidama</v>
      </c>
      <c r="BU805" s="4" t="str">
        <v>Sidama</v>
      </c>
      <c r="BV805" s="4" t="str">
        <v>Sidama</v>
      </c>
      <c r="BX805" s="4" t="str">
        <v>Sicilo-Sarde ewes</v>
      </c>
      <c r="BY805" s="4" t="str">
        <v>Sicilo-Sarde ewes</v>
      </c>
      <c r="BZ805" s="4" t="str">
        <v>Sicilo-Sarde ewes</v>
      </c>
      <c r="CA805" s="4" t="str">
        <v>Sicilo-Sarde ewes</v>
      </c>
      <c r="CB805" s="4" t="str">
        <v>Sicilo-Sarde ewes</v>
      </c>
      <c r="CC805" s="4" t="str">
        <v>Sicilo-Sarde ewes</v>
      </c>
      <c r="CD805" s="4" t="str">
        <v>Sicilo-Sarde ewes</v>
      </c>
      <c r="CE805" s="4" t="str">
        <v>Sicilo-Sarde ewes</v>
      </c>
      <c r="CF805" s="4" t="str">
        <v>Sicilo-Sarde ewes</v>
      </c>
      <c r="CG805" s="4" t="str">
        <v>Sicilo-Sarde ewes</v>
      </c>
      <c r="CH805" s="4" t="str">
        <v>Sicilo-Sarde ewes</v>
      </c>
      <c r="CI805" s="4" t="str">
        <v>Sicilo-Sarde ewes</v>
      </c>
      <c r="CJ805" s="4" t="str">
        <v>Sicilo-Sarde ewes</v>
      </c>
      <c r="CK805" s="4" t="str">
        <v>Sicilo-Sarde ewes</v>
      </c>
      <c r="CL805" s="4" t="str">
        <v>Sicilo-Sarde ewes</v>
      </c>
      <c r="CM805" s="4" t="str">
        <v>Sicilo-Sarde ewes</v>
      </c>
      <c r="CN805" s="4" t="str">
        <v>Sicilo-Sarde ewes</v>
      </c>
      <c r="CO805" s="4" t="str">
        <v>Sicilo-Sarde ewes</v>
      </c>
      <c r="CP805" s="4" t="str">
        <v>Sicilo-Sarde ewes</v>
      </c>
      <c r="CQ805" s="4" t="str">
        <v>Sicilo-Sarde ewes</v>
      </c>
      <c r="CR805" s="4" t="str">
        <v>Sicilo-Sarde ewes</v>
      </c>
      <c r="CS805" s="4" t="str">
        <v>Sicilo-Sarde ewes</v>
      </c>
      <c r="CT805" s="4" t="str">
        <v>Sicilo-Sarde ewes</v>
      </c>
      <c r="CU805" s="4" t="str">
        <v>Sicilo-Sarde ewes</v>
      </c>
      <c r="CV805" s="4" t="str">
        <v>Sicilo-Sarde ewes</v>
      </c>
      <c r="CW805" s="4" t="str">
        <v>Sicilo-Sarde ewes</v>
      </c>
      <c r="CX805" s="4" t="str">
        <v>Sicilo-Sarde ewes</v>
      </c>
      <c r="CY805" s="4" t="str">
        <v>Sicilo-Sarde ewes</v>
      </c>
      <c r="CZ805" s="4" t="str">
        <v>Sicilo-Sarde ewes</v>
      </c>
      <c r="DA805" s="4" t="str">
        <v>Sicilo-Sarde ewes</v>
      </c>
    </row>
    <row r="806" spans="1:105" x14ac:dyDescent="0.35">
      <c r="A806" s="4" t="s">
        <v>1612</v>
      </c>
      <c r="B806" s="4" t="s">
        <v>1611</v>
      </c>
      <c r="C806" s="4" t="s">
        <v>3320</v>
      </c>
      <c r="AS806" s="4" t="str">
        <v>Silver King</v>
      </c>
      <c r="AT806" s="4" t="str">
        <v>Silver King</v>
      </c>
      <c r="AU806" s="4" t="str">
        <v>Silver King</v>
      </c>
      <c r="AV806" s="4" t="str">
        <v>Silver King</v>
      </c>
      <c r="AW806" s="4" t="str">
        <v>Silver King</v>
      </c>
      <c r="AX806" s="4" t="str">
        <v>Silver King</v>
      </c>
      <c r="AY806" s="4" t="str">
        <v>Silver King</v>
      </c>
      <c r="AZ806" s="4" t="str">
        <v>Silver King</v>
      </c>
      <c r="BA806" s="4" t="str">
        <v>Silver King</v>
      </c>
      <c r="BB806" s="4" t="str">
        <v>Silver King</v>
      </c>
      <c r="BC806" s="4" t="str">
        <v>Silver King</v>
      </c>
      <c r="BD806" s="4" t="str">
        <v>Silver King</v>
      </c>
      <c r="BE806" s="4" t="str">
        <v>Silver King</v>
      </c>
      <c r="BF806" s="4" t="str">
        <v>Silver King</v>
      </c>
      <c r="BG806" s="4" t="str">
        <v>Silver King</v>
      </c>
      <c r="BH806" s="4" t="str">
        <v>Silver King</v>
      </c>
      <c r="BI806" s="4" t="str">
        <v>Silver King</v>
      </c>
      <c r="BJ806" s="4" t="str">
        <v>Silver King</v>
      </c>
      <c r="BK806" s="4" t="str">
        <v>Silver King</v>
      </c>
      <c r="BL806" s="4" t="str">
        <v>Silver King</v>
      </c>
      <c r="BM806" s="4" t="str">
        <v>Silver King</v>
      </c>
      <c r="BN806" s="4" t="str">
        <v>Silver King</v>
      </c>
      <c r="BO806" s="4" t="str">
        <v>Silver King</v>
      </c>
      <c r="BP806" s="4" t="str">
        <v>Silver King</v>
      </c>
      <c r="BQ806" s="4" t="str">
        <v>Silver King</v>
      </c>
      <c r="BR806" s="4" t="str">
        <v>Silver King</v>
      </c>
      <c r="BS806" s="4" t="str">
        <v>Silver King</v>
      </c>
      <c r="BT806" s="4" t="str">
        <v>Silver King</v>
      </c>
      <c r="BU806" s="4" t="str">
        <v>Silver King</v>
      </c>
      <c r="BV806" s="4" t="str">
        <v>Silver King</v>
      </c>
      <c r="BX806" s="4" t="str">
        <v>Sidama</v>
      </c>
      <c r="BY806" s="4" t="str">
        <v>Sidama</v>
      </c>
      <c r="BZ806" s="4" t="str">
        <v>Sidama</v>
      </c>
      <c r="CA806" s="4" t="str">
        <v>Sidama</v>
      </c>
      <c r="CB806" s="4" t="str">
        <v>Sidama</v>
      </c>
      <c r="CC806" s="4" t="str">
        <v>Sidama</v>
      </c>
      <c r="CD806" s="4" t="str">
        <v>Sidama</v>
      </c>
      <c r="CE806" s="4" t="str">
        <v>Sidama</v>
      </c>
      <c r="CF806" s="4" t="str">
        <v>Sidama</v>
      </c>
      <c r="CG806" s="4" t="str">
        <v>Sidama</v>
      </c>
      <c r="CH806" s="4" t="str">
        <v>Sidama</v>
      </c>
      <c r="CI806" s="4" t="str">
        <v>Sidama</v>
      </c>
      <c r="CJ806" s="4" t="str">
        <v>Sidama</v>
      </c>
      <c r="CK806" s="4" t="str">
        <v>Sidama</v>
      </c>
      <c r="CL806" s="4" t="str">
        <v>Sidama</v>
      </c>
      <c r="CM806" s="4" t="str">
        <v>Sidama</v>
      </c>
      <c r="CN806" s="4" t="str">
        <v>Sidama</v>
      </c>
      <c r="CO806" s="4" t="str">
        <v>Sidama</v>
      </c>
      <c r="CP806" s="4" t="str">
        <v>Sidama</v>
      </c>
      <c r="CQ806" s="4" t="str">
        <v>Sidama</v>
      </c>
      <c r="CR806" s="4" t="str">
        <v>Sidama</v>
      </c>
      <c r="CS806" s="4" t="str">
        <v>Sidama</v>
      </c>
      <c r="CT806" s="4" t="str">
        <v>Sidama</v>
      </c>
      <c r="CU806" s="4" t="str">
        <v>Sidama</v>
      </c>
      <c r="CV806" s="4" t="str">
        <v>Sidama</v>
      </c>
      <c r="CW806" s="4" t="str">
        <v>Sidama</v>
      </c>
      <c r="CX806" s="4" t="str">
        <v>Sidama</v>
      </c>
      <c r="CY806" s="4" t="str">
        <v>Sidama</v>
      </c>
      <c r="CZ806" s="4" t="str">
        <v>Sidama</v>
      </c>
      <c r="DA806" s="4" t="str">
        <v>Sidama</v>
      </c>
    </row>
    <row r="807" spans="1:105" x14ac:dyDescent="0.35">
      <c r="A807" s="4" t="s">
        <v>1612</v>
      </c>
      <c r="B807" s="4" t="s">
        <v>1611</v>
      </c>
      <c r="C807" s="4" t="s">
        <v>3321</v>
      </c>
      <c r="AS807" s="4" t="str">
        <v>Simada</v>
      </c>
      <c r="AT807" s="4" t="str">
        <v>Simada</v>
      </c>
      <c r="AU807" s="4" t="str">
        <v>Simada</v>
      </c>
      <c r="AV807" s="4" t="str">
        <v>Simada</v>
      </c>
      <c r="AW807" s="4" t="str">
        <v>Simada</v>
      </c>
      <c r="AX807" s="4" t="str">
        <v>Simada</v>
      </c>
      <c r="AY807" s="4" t="str">
        <v>Simada</v>
      </c>
      <c r="AZ807" s="4" t="str">
        <v>Simada</v>
      </c>
      <c r="BA807" s="4" t="str">
        <v>Simada</v>
      </c>
      <c r="BB807" s="4" t="str">
        <v>Simada</v>
      </c>
      <c r="BC807" s="4" t="str">
        <v>Simada</v>
      </c>
      <c r="BD807" s="4" t="str">
        <v>Simada</v>
      </c>
      <c r="BE807" s="4" t="str">
        <v>Simada</v>
      </c>
      <c r="BF807" s="4" t="str">
        <v>Simada</v>
      </c>
      <c r="BG807" s="4" t="str">
        <v>Simada</v>
      </c>
      <c r="BH807" s="4" t="str">
        <v>Simada</v>
      </c>
      <c r="BI807" s="4" t="str">
        <v>Simada</v>
      </c>
      <c r="BJ807" s="4" t="str">
        <v>Simada</v>
      </c>
      <c r="BK807" s="4" t="str">
        <v>Simada</v>
      </c>
      <c r="BL807" s="4" t="str">
        <v>Simada</v>
      </c>
      <c r="BM807" s="4" t="str">
        <v>Simada</v>
      </c>
      <c r="BN807" s="4" t="str">
        <v>Simada</v>
      </c>
      <c r="BO807" s="4" t="str">
        <v>Simada</v>
      </c>
      <c r="BP807" s="4" t="str">
        <v>Simada</v>
      </c>
      <c r="BQ807" s="4" t="str">
        <v>Simada</v>
      </c>
      <c r="BR807" s="4" t="str">
        <v>Simada</v>
      </c>
      <c r="BS807" s="4" t="str">
        <v>Simada</v>
      </c>
      <c r="BT807" s="4" t="str">
        <v>Simada</v>
      </c>
      <c r="BU807" s="4" t="str">
        <v>Simada</v>
      </c>
      <c r="BV807" s="4" t="str">
        <v>Simada</v>
      </c>
      <c r="BX807" s="4" t="str">
        <v>Silver King</v>
      </c>
      <c r="BY807" s="4" t="str">
        <v>Silver King</v>
      </c>
      <c r="BZ807" s="4" t="str">
        <v>Silver King</v>
      </c>
      <c r="CA807" s="4" t="str">
        <v>Silver King</v>
      </c>
      <c r="CB807" s="4" t="str">
        <v>Silver King</v>
      </c>
      <c r="CC807" s="4" t="str">
        <v>Silver King</v>
      </c>
      <c r="CD807" s="4" t="str">
        <v>Silver King</v>
      </c>
      <c r="CE807" s="4" t="str">
        <v>Silver King</v>
      </c>
      <c r="CF807" s="4" t="str">
        <v>Silver King</v>
      </c>
      <c r="CG807" s="4" t="str">
        <v>Silver King</v>
      </c>
      <c r="CH807" s="4" t="str">
        <v>Silver King</v>
      </c>
      <c r="CI807" s="4" t="str">
        <v>Silver King</v>
      </c>
      <c r="CJ807" s="4" t="str">
        <v>Silver King</v>
      </c>
      <c r="CK807" s="4" t="str">
        <v>Silver King</v>
      </c>
      <c r="CL807" s="4" t="str">
        <v>Silver King</v>
      </c>
      <c r="CM807" s="4" t="str">
        <v>Silver King</v>
      </c>
      <c r="CN807" s="4" t="str">
        <v>Silver King</v>
      </c>
      <c r="CO807" s="4" t="str">
        <v>Silver King</v>
      </c>
      <c r="CP807" s="4" t="str">
        <v>Silver King</v>
      </c>
      <c r="CQ807" s="4" t="str">
        <v>Silver King</v>
      </c>
      <c r="CR807" s="4" t="str">
        <v>Silver King</v>
      </c>
      <c r="CS807" s="4" t="str">
        <v>Silver King</v>
      </c>
      <c r="CT807" s="4" t="str">
        <v>Silver King</v>
      </c>
      <c r="CU807" s="4" t="str">
        <v>Silver King</v>
      </c>
      <c r="CV807" s="4" t="str">
        <v>Silver King</v>
      </c>
      <c r="CW807" s="4" t="str">
        <v>Silver King</v>
      </c>
      <c r="CX807" s="4" t="str">
        <v>Silver King</v>
      </c>
      <c r="CY807" s="4" t="str">
        <v>Silver King</v>
      </c>
      <c r="CZ807" s="4" t="str">
        <v>Silver King</v>
      </c>
      <c r="DA807" s="4" t="str">
        <v>Silver King</v>
      </c>
    </row>
    <row r="808" spans="1:105" x14ac:dyDescent="0.35">
      <c r="A808" s="4" t="s">
        <v>1612</v>
      </c>
      <c r="B808" s="4" t="s">
        <v>1611</v>
      </c>
      <c r="C808" s="4" t="s">
        <v>3322</v>
      </c>
      <c r="AS808" s="4" t="str">
        <v>SimGoud (Italian Simmental x Zebu)</v>
      </c>
      <c r="AT808" s="4" t="str">
        <v>SimGoud (Italian Simmental x Zebu)</v>
      </c>
      <c r="AU808" s="4" t="str">
        <v>SimGoud (Italian Simmental x Zebu)</v>
      </c>
      <c r="AV808" s="4" t="str">
        <v>SimGoud (Italian Simmental x Zebu)</v>
      </c>
      <c r="AW808" s="4" t="str">
        <v>SimGoud (Italian Simmental x Zebu)</v>
      </c>
      <c r="AX808" s="4" t="str">
        <v>SimGoud (Italian Simmental x Zebu)</v>
      </c>
      <c r="AY808" s="4" t="str">
        <v>SimGoud (Italian Simmental x Zebu)</v>
      </c>
      <c r="AZ808" s="4" t="str">
        <v>SimGoud (Italian Simmental x Zebu)</v>
      </c>
      <c r="BA808" s="4" t="str">
        <v>SimGoud (Italian Simmental x Zebu)</v>
      </c>
      <c r="BB808" s="4" t="str">
        <v>SimGoud (Italian Simmental x Zebu)</v>
      </c>
      <c r="BC808" s="4" t="str">
        <v>SimGoud (Italian Simmental x Zebu)</v>
      </c>
      <c r="BD808" s="4" t="str">
        <v>SimGoud (Italian Simmental x Zebu)</v>
      </c>
      <c r="BE808" s="4" t="str">
        <v>SimGoud (Italian Simmental x Zebu)</v>
      </c>
      <c r="BF808" s="4" t="str">
        <v>SimGoud (Italian Simmental x Zebu)</v>
      </c>
      <c r="BG808" s="4" t="str">
        <v>SimGoud (Italian Simmental x Zebu)</v>
      </c>
      <c r="BH808" s="4" t="str">
        <v>SimGoud (Italian Simmental x Zebu)</v>
      </c>
      <c r="BI808" s="4" t="str">
        <v>SimGoud (Italian Simmental x Zebu)</v>
      </c>
      <c r="BJ808" s="4" t="str">
        <v>SimGoud (Italian Simmental x Zebu)</v>
      </c>
      <c r="BK808" s="4" t="str">
        <v>SimGoud (Italian Simmental x Zebu)</v>
      </c>
      <c r="BL808" s="4" t="str">
        <v>SimGoud (Italian Simmental x Zebu)</v>
      </c>
      <c r="BM808" s="4" t="str">
        <v>SimGoud (Italian Simmental x Zebu)</v>
      </c>
      <c r="BN808" s="4" t="str">
        <v>SimGoud (Italian Simmental x Zebu)</v>
      </c>
      <c r="BO808" s="4" t="str">
        <v>SimGoud (Italian Simmental x Zebu)</v>
      </c>
      <c r="BP808" s="4" t="str">
        <v>SimGoud (Italian Simmental x Zebu)</v>
      </c>
      <c r="BQ808" s="4" t="str">
        <v>SimGoud (Italian Simmental x Zebu)</v>
      </c>
      <c r="BR808" s="4" t="str">
        <v>SimGoud (Italian Simmental x Zebu)</v>
      </c>
      <c r="BS808" s="4" t="str">
        <v>SimGoud (Italian Simmental x Zebu)</v>
      </c>
      <c r="BT808" s="4" t="str">
        <v>SimGoud (Italian Simmental x Zebu)</v>
      </c>
      <c r="BU808" s="4" t="str">
        <v>SimGoud (Italian Simmental x Zebu)</v>
      </c>
      <c r="BV808" s="4" t="str">
        <v>SimGoud (Italian Simmental x Zebu)</v>
      </c>
      <c r="BX808" s="4" t="str">
        <v>Simada</v>
      </c>
      <c r="BY808" s="4" t="str">
        <v>Simada</v>
      </c>
      <c r="BZ808" s="4" t="str">
        <v>Simada</v>
      </c>
      <c r="CA808" s="4" t="str">
        <v>Simada</v>
      </c>
      <c r="CB808" s="4" t="str">
        <v>Simada</v>
      </c>
      <c r="CC808" s="4" t="str">
        <v>Simada</v>
      </c>
      <c r="CD808" s="4" t="str">
        <v>Simada</v>
      </c>
      <c r="CE808" s="4" t="str">
        <v>Simada</v>
      </c>
      <c r="CF808" s="4" t="str">
        <v>Simada</v>
      </c>
      <c r="CG808" s="4" t="str">
        <v>Simada</v>
      </c>
      <c r="CH808" s="4" t="str">
        <v>Simada</v>
      </c>
      <c r="CI808" s="4" t="str">
        <v>Simada</v>
      </c>
      <c r="CJ808" s="4" t="str">
        <v>Simada</v>
      </c>
      <c r="CK808" s="4" t="str">
        <v>Simada</v>
      </c>
      <c r="CL808" s="4" t="str">
        <v>Simada</v>
      </c>
      <c r="CM808" s="4" t="str">
        <v>Simada</v>
      </c>
      <c r="CN808" s="4" t="str">
        <v>Simada</v>
      </c>
      <c r="CO808" s="4" t="str">
        <v>Simada</v>
      </c>
      <c r="CP808" s="4" t="str">
        <v>Simada</v>
      </c>
      <c r="CQ808" s="4" t="str">
        <v>Simada</v>
      </c>
      <c r="CR808" s="4" t="str">
        <v>Simada</v>
      </c>
      <c r="CS808" s="4" t="str">
        <v>Simada</v>
      </c>
      <c r="CT808" s="4" t="str">
        <v>Simada</v>
      </c>
      <c r="CU808" s="4" t="str">
        <v>Simada</v>
      </c>
      <c r="CV808" s="4" t="str">
        <v>Simada</v>
      </c>
      <c r="CW808" s="4" t="str">
        <v>Simada</v>
      </c>
      <c r="CX808" s="4" t="str">
        <v>Simada</v>
      </c>
      <c r="CY808" s="4" t="str">
        <v>Simada</v>
      </c>
      <c r="CZ808" s="4" t="str">
        <v>Simada</v>
      </c>
      <c r="DA808" s="4" t="str">
        <v>Simada</v>
      </c>
    </row>
    <row r="809" spans="1:105" x14ac:dyDescent="0.35">
      <c r="A809" s="4" t="s">
        <v>1612</v>
      </c>
      <c r="B809" s="4" t="s">
        <v>1611</v>
      </c>
      <c r="C809" s="4" t="s">
        <v>3323</v>
      </c>
      <c r="AS809" s="4" t="str">
        <v>Single cross 10</v>
      </c>
      <c r="AT809" s="4" t="str">
        <v>Single cross 10</v>
      </c>
      <c r="AU809" s="4" t="str">
        <v>Single cross 10</v>
      </c>
      <c r="AV809" s="4" t="str">
        <v>Single cross 10</v>
      </c>
      <c r="AW809" s="4" t="str">
        <v>Single cross 10</v>
      </c>
      <c r="AX809" s="4" t="str">
        <v>Single cross 10</v>
      </c>
      <c r="AY809" s="4" t="str">
        <v>Single cross 10</v>
      </c>
      <c r="AZ809" s="4" t="str">
        <v>Single cross 10</v>
      </c>
      <c r="BA809" s="4" t="str">
        <v>Single cross 10</v>
      </c>
      <c r="BB809" s="4" t="str">
        <v>Single cross 10</v>
      </c>
      <c r="BC809" s="4" t="str">
        <v>Single cross 10</v>
      </c>
      <c r="BD809" s="4" t="str">
        <v>Single cross 10</v>
      </c>
      <c r="BE809" s="4" t="str">
        <v>Single cross 10</v>
      </c>
      <c r="BF809" s="4" t="str">
        <v>Single cross 10</v>
      </c>
      <c r="BG809" s="4" t="str">
        <v>Single cross 10</v>
      </c>
      <c r="BH809" s="4" t="str">
        <v>Single cross 10</v>
      </c>
      <c r="BI809" s="4" t="str">
        <v>Single cross 10</v>
      </c>
      <c r="BJ809" s="4" t="str">
        <v>Single cross 10</v>
      </c>
      <c r="BK809" s="4" t="str">
        <v>Single cross 10</v>
      </c>
      <c r="BL809" s="4" t="str">
        <v>Single cross 10</v>
      </c>
      <c r="BM809" s="4" t="str">
        <v>Single cross 10</v>
      </c>
      <c r="BN809" s="4" t="str">
        <v>Single cross 10</v>
      </c>
      <c r="BO809" s="4" t="str">
        <v>Single cross 10</v>
      </c>
      <c r="BP809" s="4" t="str">
        <v>Single cross 10</v>
      </c>
      <c r="BQ809" s="4" t="str">
        <v>Single cross 10</v>
      </c>
      <c r="BR809" s="4" t="str">
        <v>Single cross 10</v>
      </c>
      <c r="BS809" s="4" t="str">
        <v>Single cross 10</v>
      </c>
      <c r="BT809" s="4" t="str">
        <v>Single cross 10</v>
      </c>
      <c r="BU809" s="4" t="str">
        <v>Single cross 10</v>
      </c>
      <c r="BV809" s="4" t="str">
        <v>Single cross 10</v>
      </c>
      <c r="BX809" s="4" t="str">
        <v>SimGoud (Italian Simmental x Zebu)</v>
      </c>
      <c r="BY809" s="4" t="str">
        <v>SimGoud (Italian Simmental x Zebu)</v>
      </c>
      <c r="BZ809" s="4" t="str">
        <v>SimGoud (Italian Simmental x Zebu)</v>
      </c>
      <c r="CA809" s="4" t="str">
        <v>SimGoud (Italian Simmental x Zebu)</v>
      </c>
      <c r="CB809" s="4" t="str">
        <v>SimGoud (Italian Simmental x Zebu)</v>
      </c>
      <c r="CC809" s="4" t="str">
        <v>SimGoud (Italian Simmental x Zebu)</v>
      </c>
      <c r="CD809" s="4" t="str">
        <v>SimGoud (Italian Simmental x Zebu)</v>
      </c>
      <c r="CE809" s="4" t="str">
        <v>SimGoud (Italian Simmental x Zebu)</v>
      </c>
      <c r="CF809" s="4" t="str">
        <v>SimGoud (Italian Simmental x Zebu)</v>
      </c>
      <c r="CG809" s="4" t="str">
        <v>SimGoud (Italian Simmental x Zebu)</v>
      </c>
      <c r="CH809" s="4" t="str">
        <v>SimGoud (Italian Simmental x Zebu)</v>
      </c>
      <c r="CI809" s="4" t="str">
        <v>SimGoud (Italian Simmental x Zebu)</v>
      </c>
      <c r="CJ809" s="4" t="str">
        <v>SimGoud (Italian Simmental x Zebu)</v>
      </c>
      <c r="CK809" s="4" t="str">
        <v>SimGoud (Italian Simmental x Zebu)</v>
      </c>
      <c r="CL809" s="4" t="str">
        <v>SimGoud (Italian Simmental x Zebu)</v>
      </c>
      <c r="CM809" s="4" t="str">
        <v>SimGoud (Italian Simmental x Zebu)</v>
      </c>
      <c r="CN809" s="4" t="str">
        <v>SimGoud (Italian Simmental x Zebu)</v>
      </c>
      <c r="CO809" s="4" t="str">
        <v>SimGoud (Italian Simmental x Zebu)</v>
      </c>
      <c r="CP809" s="4" t="str">
        <v>SimGoud (Italian Simmental x Zebu)</v>
      </c>
      <c r="CQ809" s="4" t="str">
        <v>SimGoud (Italian Simmental x Zebu)</v>
      </c>
      <c r="CR809" s="4" t="str">
        <v>SimGoud (Italian Simmental x Zebu)</v>
      </c>
      <c r="CS809" s="4" t="str">
        <v>SimGoud (Italian Simmental x Zebu)</v>
      </c>
      <c r="CT809" s="4" t="str">
        <v>SimGoud (Italian Simmental x Zebu)</v>
      </c>
      <c r="CU809" s="4" t="str">
        <v>SimGoud (Italian Simmental x Zebu)</v>
      </c>
      <c r="CV809" s="4" t="str">
        <v>SimGoud (Italian Simmental x Zebu)</v>
      </c>
      <c r="CW809" s="4" t="str">
        <v>SimGoud (Italian Simmental x Zebu)</v>
      </c>
      <c r="CX809" s="4" t="str">
        <v>SimGoud (Italian Simmental x Zebu)</v>
      </c>
      <c r="CY809" s="4" t="str">
        <v>SimGoud (Italian Simmental x Zebu)</v>
      </c>
      <c r="CZ809" s="4" t="str">
        <v>SimGoud (Italian Simmental x Zebu)</v>
      </c>
      <c r="DA809" s="4" t="str">
        <v>SimGoud (Italian Simmental x Zebu)</v>
      </c>
    </row>
    <row r="810" spans="1:105" x14ac:dyDescent="0.35">
      <c r="A810" s="4" t="s">
        <v>1612</v>
      </c>
      <c r="B810" s="4" t="s">
        <v>1611</v>
      </c>
      <c r="C810" s="4" t="s">
        <v>3324</v>
      </c>
      <c r="AS810" s="4" t="str">
        <v>Siriaso 2</v>
      </c>
      <c r="AT810" s="4" t="str">
        <v>Siriaso 2</v>
      </c>
      <c r="AU810" s="4" t="str">
        <v>Siriaso 2</v>
      </c>
      <c r="AV810" s="4" t="str">
        <v>Siriaso 2</v>
      </c>
      <c r="AW810" s="4" t="str">
        <v>Siriaso 2</v>
      </c>
      <c r="AX810" s="4" t="str">
        <v>Siriaso 2</v>
      </c>
      <c r="AY810" s="4" t="str">
        <v>Siriaso 2</v>
      </c>
      <c r="AZ810" s="4" t="str">
        <v>Siriaso 2</v>
      </c>
      <c r="BA810" s="4" t="str">
        <v>Siriaso 2</v>
      </c>
      <c r="BB810" s="4" t="str">
        <v>Siriaso 2</v>
      </c>
      <c r="BC810" s="4" t="str">
        <v>Siriaso 2</v>
      </c>
      <c r="BD810" s="4" t="str">
        <v>Siriaso 2</v>
      </c>
      <c r="BE810" s="4" t="str">
        <v>Siriaso 2</v>
      </c>
      <c r="BF810" s="4" t="str">
        <v>Siriaso 2</v>
      </c>
      <c r="BG810" s="4" t="str">
        <v>Siriaso 2</v>
      </c>
      <c r="BH810" s="4" t="str">
        <v>Siriaso 2</v>
      </c>
      <c r="BI810" s="4" t="str">
        <v>Siriaso 2</v>
      </c>
      <c r="BJ810" s="4" t="str">
        <v>Siriaso 2</v>
      </c>
      <c r="BK810" s="4" t="str">
        <v>Siriaso 2</v>
      </c>
      <c r="BL810" s="4" t="str">
        <v>Siriaso 2</v>
      </c>
      <c r="BM810" s="4" t="str">
        <v>Siriaso 2</v>
      </c>
      <c r="BN810" s="4" t="str">
        <v>Siriaso 2</v>
      </c>
      <c r="BO810" s="4" t="str">
        <v>Siriaso 2</v>
      </c>
      <c r="BP810" s="4" t="str">
        <v>Siriaso 2</v>
      </c>
      <c r="BQ810" s="4" t="str">
        <v>Siriaso 2</v>
      </c>
      <c r="BR810" s="4" t="str">
        <v>Siriaso 2</v>
      </c>
      <c r="BS810" s="4" t="str">
        <v>Siriaso 2</v>
      </c>
      <c r="BT810" s="4" t="str">
        <v>Siriaso 2</v>
      </c>
      <c r="BU810" s="4" t="str">
        <v>Siriaso 2</v>
      </c>
      <c r="BV810" s="4" t="str">
        <v>Siriaso 2</v>
      </c>
      <c r="BX810" s="4" t="str">
        <v>Single cross 10</v>
      </c>
      <c r="BY810" s="4" t="str">
        <v>Single cross 10</v>
      </c>
      <c r="BZ810" s="4" t="str">
        <v>Single cross 10</v>
      </c>
      <c r="CA810" s="4" t="str">
        <v>Single cross 10</v>
      </c>
      <c r="CB810" s="4" t="str">
        <v>Single cross 10</v>
      </c>
      <c r="CC810" s="4" t="str">
        <v>Single cross 10</v>
      </c>
      <c r="CD810" s="4" t="str">
        <v>Single cross 10</v>
      </c>
      <c r="CE810" s="4" t="str">
        <v>Single cross 10</v>
      </c>
      <c r="CF810" s="4" t="str">
        <v>Single cross 10</v>
      </c>
      <c r="CG810" s="4" t="str">
        <v>Single cross 10</v>
      </c>
      <c r="CH810" s="4" t="str">
        <v>Single cross 10</v>
      </c>
      <c r="CI810" s="4" t="str">
        <v>Single cross 10</v>
      </c>
      <c r="CJ810" s="4" t="str">
        <v>Single cross 10</v>
      </c>
      <c r="CK810" s="4" t="str">
        <v>Single cross 10</v>
      </c>
      <c r="CL810" s="4" t="str">
        <v>Single cross 10</v>
      </c>
      <c r="CM810" s="4" t="str">
        <v>Single cross 10</v>
      </c>
      <c r="CN810" s="4" t="str">
        <v>Single cross 10</v>
      </c>
      <c r="CO810" s="4" t="str">
        <v>Single cross 10</v>
      </c>
      <c r="CP810" s="4" t="str">
        <v>Single cross 10</v>
      </c>
      <c r="CQ810" s="4" t="str">
        <v>Single cross 10</v>
      </c>
      <c r="CR810" s="4" t="str">
        <v>Single cross 10</v>
      </c>
      <c r="CS810" s="4" t="str">
        <v>Single cross 10</v>
      </c>
      <c r="CT810" s="4" t="str">
        <v>Single cross 10</v>
      </c>
      <c r="CU810" s="4" t="str">
        <v>Single cross 10</v>
      </c>
      <c r="CV810" s="4" t="str">
        <v>Single cross 10</v>
      </c>
      <c r="CW810" s="4" t="str">
        <v>Single cross 10</v>
      </c>
      <c r="CX810" s="4" t="str">
        <v>Single cross 10</v>
      </c>
      <c r="CY810" s="4" t="str">
        <v>Single cross 10</v>
      </c>
      <c r="CZ810" s="4" t="str">
        <v>Single cross 10</v>
      </c>
      <c r="DA810" s="4" t="str">
        <v>Single cross 10</v>
      </c>
    </row>
    <row r="811" spans="1:105" x14ac:dyDescent="0.35">
      <c r="A811" s="4" t="s">
        <v>1612</v>
      </c>
      <c r="B811" s="4" t="s">
        <v>1611</v>
      </c>
      <c r="C811" s="4" t="s">
        <v>3325</v>
      </c>
      <c r="AS811" s="4" t="str">
        <v>Siriver</v>
      </c>
      <c r="AT811" s="4" t="str">
        <v>Siriver</v>
      </c>
      <c r="AU811" s="4" t="str">
        <v>Siriver</v>
      </c>
      <c r="AV811" s="4" t="str">
        <v>Siriver</v>
      </c>
      <c r="AW811" s="4" t="str">
        <v>Siriver</v>
      </c>
      <c r="AX811" s="4" t="str">
        <v>Siriver</v>
      </c>
      <c r="AY811" s="4" t="str">
        <v>Siriver</v>
      </c>
      <c r="AZ811" s="4" t="str">
        <v>Siriver</v>
      </c>
      <c r="BA811" s="4" t="str">
        <v>Siriver</v>
      </c>
      <c r="BB811" s="4" t="str">
        <v>Siriver</v>
      </c>
      <c r="BC811" s="4" t="str">
        <v>Siriver</v>
      </c>
      <c r="BD811" s="4" t="str">
        <v>Siriver</v>
      </c>
      <c r="BE811" s="4" t="str">
        <v>Siriver</v>
      </c>
      <c r="BF811" s="4" t="str">
        <v>Siriver</v>
      </c>
      <c r="BG811" s="4" t="str">
        <v>Siriver</v>
      </c>
      <c r="BH811" s="4" t="str">
        <v>Siriver</v>
      </c>
      <c r="BI811" s="4" t="str">
        <v>Siriver</v>
      </c>
      <c r="BJ811" s="4" t="str">
        <v>Siriver</v>
      </c>
      <c r="BK811" s="4" t="str">
        <v>Siriver</v>
      </c>
      <c r="BL811" s="4" t="str">
        <v>Siriver</v>
      </c>
      <c r="BM811" s="4" t="str">
        <v>Siriver</v>
      </c>
      <c r="BN811" s="4" t="str">
        <v>Siriver</v>
      </c>
      <c r="BO811" s="4" t="str">
        <v>Siriver</v>
      </c>
      <c r="BP811" s="4" t="str">
        <v>Siriver</v>
      </c>
      <c r="BQ811" s="4" t="str">
        <v>Siriver</v>
      </c>
      <c r="BR811" s="4" t="str">
        <v>Siriver</v>
      </c>
      <c r="BS811" s="4" t="str">
        <v>Siriver</v>
      </c>
      <c r="BT811" s="4" t="str">
        <v>Siriver</v>
      </c>
      <c r="BU811" s="4" t="str">
        <v>Siriver</v>
      </c>
      <c r="BV811" s="4" t="str">
        <v>Siriver</v>
      </c>
      <c r="BX811" s="4" t="str">
        <v>Siriaso 2</v>
      </c>
      <c r="BY811" s="4" t="str">
        <v>Siriaso 2</v>
      </c>
      <c r="BZ811" s="4" t="str">
        <v>Siriaso 2</v>
      </c>
      <c r="CA811" s="4" t="str">
        <v>Siriaso 2</v>
      </c>
      <c r="CB811" s="4" t="str">
        <v>Siriaso 2</v>
      </c>
      <c r="CC811" s="4" t="str">
        <v>Siriaso 2</v>
      </c>
      <c r="CD811" s="4" t="str">
        <v>Siriaso 2</v>
      </c>
      <c r="CE811" s="4" t="str">
        <v>Siriaso 2</v>
      </c>
      <c r="CF811" s="4" t="str">
        <v>Siriaso 2</v>
      </c>
      <c r="CG811" s="4" t="str">
        <v>Siriaso 2</v>
      </c>
      <c r="CH811" s="4" t="str">
        <v>Siriaso 2</v>
      </c>
      <c r="CI811" s="4" t="str">
        <v>Siriaso 2</v>
      </c>
      <c r="CJ811" s="4" t="str">
        <v>Siriaso 2</v>
      </c>
      <c r="CK811" s="4" t="str">
        <v>Siriaso 2</v>
      </c>
      <c r="CL811" s="4" t="str">
        <v>Siriaso 2</v>
      </c>
      <c r="CM811" s="4" t="str">
        <v>Siriaso 2</v>
      </c>
      <c r="CN811" s="4" t="str">
        <v>Siriaso 2</v>
      </c>
      <c r="CO811" s="4" t="str">
        <v>Siriaso 2</v>
      </c>
      <c r="CP811" s="4" t="str">
        <v>Siriaso 2</v>
      </c>
      <c r="CQ811" s="4" t="str">
        <v>Siriaso 2</v>
      </c>
      <c r="CR811" s="4" t="str">
        <v>Siriaso 2</v>
      </c>
      <c r="CS811" s="4" t="str">
        <v>Siriaso 2</v>
      </c>
      <c r="CT811" s="4" t="str">
        <v>Siriaso 2</v>
      </c>
      <c r="CU811" s="4" t="str">
        <v>Siriaso 2</v>
      </c>
      <c r="CV811" s="4" t="str">
        <v>Siriaso 2</v>
      </c>
      <c r="CW811" s="4" t="str">
        <v>Siriaso 2</v>
      </c>
      <c r="CX811" s="4" t="str">
        <v>Siriaso 2</v>
      </c>
      <c r="CY811" s="4" t="str">
        <v>Siriaso 2</v>
      </c>
      <c r="CZ811" s="4" t="str">
        <v>Siriaso 2</v>
      </c>
      <c r="DA811" s="4" t="str">
        <v>Siriaso 2</v>
      </c>
    </row>
    <row r="812" spans="1:105" x14ac:dyDescent="0.35">
      <c r="A812" s="4" t="s">
        <v>1612</v>
      </c>
      <c r="B812" s="4" t="s">
        <v>1611</v>
      </c>
      <c r="C812" s="4" t="s">
        <v>3326</v>
      </c>
      <c r="AS812" s="4" t="str">
        <v>Small East African</v>
      </c>
      <c r="AT812" s="4" t="str">
        <v>Small East African</v>
      </c>
      <c r="AU812" s="4" t="str">
        <v>Small East African</v>
      </c>
      <c r="AV812" s="4" t="str">
        <v>Small East African</v>
      </c>
      <c r="AW812" s="4" t="str">
        <v>Small East African</v>
      </c>
      <c r="AX812" s="4" t="str">
        <v>Small East African</v>
      </c>
      <c r="AY812" s="4" t="str">
        <v>Small East African</v>
      </c>
      <c r="AZ812" s="4" t="str">
        <v>Small East African</v>
      </c>
      <c r="BA812" s="4" t="str">
        <v>Small East African</v>
      </c>
      <c r="BB812" s="4" t="str">
        <v>Small East African</v>
      </c>
      <c r="BC812" s="4" t="str">
        <v>Small East African</v>
      </c>
      <c r="BD812" s="4" t="str">
        <v>Small East African</v>
      </c>
      <c r="BE812" s="4" t="str">
        <v>Small East African</v>
      </c>
      <c r="BF812" s="4" t="str">
        <v>Small East African</v>
      </c>
      <c r="BG812" s="4" t="str">
        <v>Small East African</v>
      </c>
      <c r="BH812" s="4" t="str">
        <v>Small East African</v>
      </c>
      <c r="BI812" s="4" t="str">
        <v>Small East African</v>
      </c>
      <c r="BJ812" s="4" t="str">
        <v>Small East African</v>
      </c>
      <c r="BK812" s="4" t="str">
        <v>Small East African</v>
      </c>
      <c r="BL812" s="4" t="str">
        <v>Small East African</v>
      </c>
      <c r="BM812" s="4" t="str">
        <v>Small East African</v>
      </c>
      <c r="BN812" s="4" t="str">
        <v>Small East African</v>
      </c>
      <c r="BO812" s="4" t="str">
        <v>Small East African</v>
      </c>
      <c r="BP812" s="4" t="str">
        <v>Small East African</v>
      </c>
      <c r="BQ812" s="4" t="str">
        <v>Small East African</v>
      </c>
      <c r="BR812" s="4" t="str">
        <v>Small East African</v>
      </c>
      <c r="BS812" s="4" t="str">
        <v>Small East African</v>
      </c>
      <c r="BT812" s="4" t="str">
        <v>Small East African</v>
      </c>
      <c r="BU812" s="4" t="str">
        <v>Small East African</v>
      </c>
      <c r="BV812" s="4" t="str">
        <v>Small East African</v>
      </c>
      <c r="BX812" s="4" t="str">
        <v>Siriver</v>
      </c>
      <c r="BY812" s="4" t="str">
        <v>Siriver</v>
      </c>
      <c r="BZ812" s="4" t="str">
        <v>Siriver</v>
      </c>
      <c r="CA812" s="4" t="str">
        <v>Siriver</v>
      </c>
      <c r="CB812" s="4" t="str">
        <v>Siriver</v>
      </c>
      <c r="CC812" s="4" t="str">
        <v>Siriver</v>
      </c>
      <c r="CD812" s="4" t="str">
        <v>Siriver</v>
      </c>
      <c r="CE812" s="4" t="str">
        <v>Siriver</v>
      </c>
      <c r="CF812" s="4" t="str">
        <v>Siriver</v>
      </c>
      <c r="CG812" s="4" t="str">
        <v>Siriver</v>
      </c>
      <c r="CH812" s="4" t="str">
        <v>Siriver</v>
      </c>
      <c r="CI812" s="4" t="str">
        <v>Siriver</v>
      </c>
      <c r="CJ812" s="4" t="str">
        <v>Siriver</v>
      </c>
      <c r="CK812" s="4" t="str">
        <v>Siriver</v>
      </c>
      <c r="CL812" s="4" t="str">
        <v>Siriver</v>
      </c>
      <c r="CM812" s="4" t="str">
        <v>Siriver</v>
      </c>
      <c r="CN812" s="4" t="str">
        <v>Siriver</v>
      </c>
      <c r="CO812" s="4" t="str">
        <v>Siriver</v>
      </c>
      <c r="CP812" s="4" t="str">
        <v>Siriver</v>
      </c>
      <c r="CQ812" s="4" t="str">
        <v>Siriver</v>
      </c>
      <c r="CR812" s="4" t="str">
        <v>Siriver</v>
      </c>
      <c r="CS812" s="4" t="str">
        <v>Siriver</v>
      </c>
      <c r="CT812" s="4" t="str">
        <v>Siriver</v>
      </c>
      <c r="CU812" s="4" t="str">
        <v>Siriver</v>
      </c>
      <c r="CV812" s="4" t="str">
        <v>Siriver</v>
      </c>
      <c r="CW812" s="4" t="str">
        <v>Siriver</v>
      </c>
      <c r="CX812" s="4" t="str">
        <v>Siriver</v>
      </c>
      <c r="CY812" s="4" t="str">
        <v>Siriver</v>
      </c>
      <c r="CZ812" s="4" t="str">
        <v>Siriver</v>
      </c>
      <c r="DA812" s="4" t="str">
        <v>Siriver</v>
      </c>
    </row>
    <row r="813" spans="1:105" x14ac:dyDescent="0.35">
      <c r="A813" s="4" t="s">
        <v>1612</v>
      </c>
      <c r="B813" s="4" t="s">
        <v>1611</v>
      </c>
      <c r="C813" s="4" t="s">
        <v>3327</v>
      </c>
      <c r="AS813" s="4" t="str">
        <v>Small East African x Norwegian</v>
      </c>
      <c r="AT813" s="4" t="str">
        <v>Small East African x Norwegian</v>
      </c>
      <c r="AU813" s="4" t="str">
        <v>Small East African x Norwegian</v>
      </c>
      <c r="AV813" s="4" t="str">
        <v>Small East African x Norwegian</v>
      </c>
      <c r="AW813" s="4" t="str">
        <v>Small East African x Norwegian</v>
      </c>
      <c r="AX813" s="4" t="str">
        <v>Small East African x Norwegian</v>
      </c>
      <c r="AY813" s="4" t="str">
        <v>Small East African x Norwegian</v>
      </c>
      <c r="AZ813" s="4" t="str">
        <v>Small East African x Norwegian</v>
      </c>
      <c r="BA813" s="4" t="str">
        <v>Small East African x Norwegian</v>
      </c>
      <c r="BB813" s="4" t="str">
        <v>Small East African x Norwegian</v>
      </c>
      <c r="BC813" s="4" t="str">
        <v>Small East African x Norwegian</v>
      </c>
      <c r="BD813" s="4" t="str">
        <v>Small East African x Norwegian</v>
      </c>
      <c r="BE813" s="4" t="str">
        <v>Small East African x Norwegian</v>
      </c>
      <c r="BF813" s="4" t="str">
        <v>Small East African x Norwegian</v>
      </c>
      <c r="BG813" s="4" t="str">
        <v>Small East African x Norwegian</v>
      </c>
      <c r="BH813" s="4" t="str">
        <v>Small East African x Norwegian</v>
      </c>
      <c r="BI813" s="4" t="str">
        <v>Small East African x Norwegian</v>
      </c>
      <c r="BJ813" s="4" t="str">
        <v>Small East African x Norwegian</v>
      </c>
      <c r="BK813" s="4" t="str">
        <v>Small East African x Norwegian</v>
      </c>
      <c r="BL813" s="4" t="str">
        <v>Small East African x Norwegian</v>
      </c>
      <c r="BM813" s="4" t="str">
        <v>Small East African x Norwegian</v>
      </c>
      <c r="BN813" s="4" t="str">
        <v>Small East African x Norwegian</v>
      </c>
      <c r="BO813" s="4" t="str">
        <v>Small East African x Norwegian</v>
      </c>
      <c r="BP813" s="4" t="str">
        <v>Small East African x Norwegian</v>
      </c>
      <c r="BQ813" s="4" t="str">
        <v>Small East African x Norwegian</v>
      </c>
      <c r="BR813" s="4" t="str">
        <v>Small East African x Norwegian</v>
      </c>
      <c r="BS813" s="4" t="str">
        <v>Small East African x Norwegian</v>
      </c>
      <c r="BT813" s="4" t="str">
        <v>Small East African x Norwegian</v>
      </c>
      <c r="BU813" s="4" t="str">
        <v>Small East African x Norwegian</v>
      </c>
      <c r="BV813" s="4" t="str">
        <v>Small East African x Norwegian</v>
      </c>
      <c r="BX813" s="4" t="str">
        <v>Small East African</v>
      </c>
      <c r="BY813" s="4" t="str">
        <v>Small East African</v>
      </c>
      <c r="BZ813" s="4" t="str">
        <v>Small East African</v>
      </c>
      <c r="CA813" s="4" t="str">
        <v>Small East African</v>
      </c>
      <c r="CB813" s="4" t="str">
        <v>Small East African</v>
      </c>
      <c r="CC813" s="4" t="str">
        <v>Small East African</v>
      </c>
      <c r="CD813" s="4" t="str">
        <v>Small East African</v>
      </c>
      <c r="CE813" s="4" t="str">
        <v>Small East African</v>
      </c>
      <c r="CF813" s="4" t="str">
        <v>Small East African</v>
      </c>
      <c r="CG813" s="4" t="str">
        <v>Small East African</v>
      </c>
      <c r="CH813" s="4" t="str">
        <v>Small East African</v>
      </c>
      <c r="CI813" s="4" t="str">
        <v>Small East African</v>
      </c>
      <c r="CJ813" s="4" t="str">
        <v>Small East African</v>
      </c>
      <c r="CK813" s="4" t="str">
        <v>Small East African</v>
      </c>
      <c r="CL813" s="4" t="str">
        <v>Small East African</v>
      </c>
      <c r="CM813" s="4" t="str">
        <v>Small East African</v>
      </c>
      <c r="CN813" s="4" t="str">
        <v>Small East African</v>
      </c>
      <c r="CO813" s="4" t="str">
        <v>Small East African</v>
      </c>
      <c r="CP813" s="4" t="str">
        <v>Small East African</v>
      </c>
      <c r="CQ813" s="4" t="str">
        <v>Small East African</v>
      </c>
      <c r="CR813" s="4" t="str">
        <v>Small East African</v>
      </c>
      <c r="CS813" s="4" t="str">
        <v>Small East African</v>
      </c>
      <c r="CT813" s="4" t="str">
        <v>Small East African</v>
      </c>
      <c r="CU813" s="4" t="str">
        <v>Small East African</v>
      </c>
      <c r="CV813" s="4" t="str">
        <v>Small East African</v>
      </c>
      <c r="CW813" s="4" t="str">
        <v>Small East African</v>
      </c>
      <c r="CX813" s="4" t="str">
        <v>Small East African</v>
      </c>
      <c r="CY813" s="4" t="str">
        <v>Small East African</v>
      </c>
      <c r="CZ813" s="4" t="str">
        <v>Small East African</v>
      </c>
      <c r="DA813" s="4" t="str">
        <v>Small East African</v>
      </c>
    </row>
    <row r="814" spans="1:105" x14ac:dyDescent="0.35">
      <c r="A814" s="4" t="s">
        <v>1612</v>
      </c>
      <c r="B814" s="4" t="s">
        <v>1611</v>
      </c>
      <c r="C814" s="4" t="s">
        <v>3328</v>
      </c>
      <c r="AS814" s="4" t="str">
        <v>Small red</v>
      </c>
      <c r="AT814" s="4" t="str">
        <v>Small red</v>
      </c>
      <c r="AU814" s="4" t="str">
        <v>Small red</v>
      </c>
      <c r="AV814" s="4" t="str">
        <v>Small red</v>
      </c>
      <c r="AW814" s="4" t="str">
        <v>Small red</v>
      </c>
      <c r="AX814" s="4" t="str">
        <v>Small red</v>
      </c>
      <c r="AY814" s="4" t="str">
        <v>Small red</v>
      </c>
      <c r="AZ814" s="4" t="str">
        <v>Small red</v>
      </c>
      <c r="BA814" s="4" t="str">
        <v>Small red</v>
      </c>
      <c r="BB814" s="4" t="str">
        <v>Small red</v>
      </c>
      <c r="BC814" s="4" t="str">
        <v>Small red</v>
      </c>
      <c r="BD814" s="4" t="str">
        <v>Small red</v>
      </c>
      <c r="BE814" s="4" t="str">
        <v>Small red</v>
      </c>
      <c r="BF814" s="4" t="str">
        <v>Small red</v>
      </c>
      <c r="BG814" s="4" t="str">
        <v>Small red</v>
      </c>
      <c r="BH814" s="4" t="str">
        <v>Small red</v>
      </c>
      <c r="BI814" s="4" t="str">
        <v>Small red</v>
      </c>
      <c r="BJ814" s="4" t="str">
        <v>Small red</v>
      </c>
      <c r="BK814" s="4" t="str">
        <v>Small red</v>
      </c>
      <c r="BL814" s="4" t="str">
        <v>Small red</v>
      </c>
      <c r="BM814" s="4" t="str">
        <v>Small red</v>
      </c>
      <c r="BN814" s="4" t="str">
        <v>Small red</v>
      </c>
      <c r="BO814" s="4" t="str">
        <v>Small red</v>
      </c>
      <c r="BP814" s="4" t="str">
        <v>Small red</v>
      </c>
      <c r="BQ814" s="4" t="str">
        <v>Small red</v>
      </c>
      <c r="BR814" s="4" t="str">
        <v>Small red</v>
      </c>
      <c r="BS814" s="4" t="str">
        <v>Small red</v>
      </c>
      <c r="BT814" s="4" t="str">
        <v>Small red</v>
      </c>
      <c r="BU814" s="4" t="str">
        <v>Small red</v>
      </c>
      <c r="BV814" s="4" t="str">
        <v>Small red</v>
      </c>
      <c r="BX814" s="4" t="str">
        <v>Small East African x Norwegian</v>
      </c>
      <c r="BY814" s="4" t="str">
        <v>Small East African x Norwegian</v>
      </c>
      <c r="BZ814" s="4" t="str">
        <v>Small East African x Norwegian</v>
      </c>
      <c r="CA814" s="4" t="str">
        <v>Small East African x Norwegian</v>
      </c>
      <c r="CB814" s="4" t="str">
        <v>Small East African x Norwegian</v>
      </c>
      <c r="CC814" s="4" t="str">
        <v>Small East African x Norwegian</v>
      </c>
      <c r="CD814" s="4" t="str">
        <v>Small East African x Norwegian</v>
      </c>
      <c r="CE814" s="4" t="str">
        <v>Small East African x Norwegian</v>
      </c>
      <c r="CF814" s="4" t="str">
        <v>Small East African x Norwegian</v>
      </c>
      <c r="CG814" s="4" t="str">
        <v>Small East African x Norwegian</v>
      </c>
      <c r="CH814" s="4" t="str">
        <v>Small East African x Norwegian</v>
      </c>
      <c r="CI814" s="4" t="str">
        <v>Small East African x Norwegian</v>
      </c>
      <c r="CJ814" s="4" t="str">
        <v>Small East African x Norwegian</v>
      </c>
      <c r="CK814" s="4" t="str">
        <v>Small East African x Norwegian</v>
      </c>
      <c r="CL814" s="4" t="str">
        <v>Small East African x Norwegian</v>
      </c>
      <c r="CM814" s="4" t="str">
        <v>Small East African x Norwegian</v>
      </c>
      <c r="CN814" s="4" t="str">
        <v>Small East African x Norwegian</v>
      </c>
      <c r="CO814" s="4" t="str">
        <v>Small East African x Norwegian</v>
      </c>
      <c r="CP814" s="4" t="str">
        <v>Small East African x Norwegian</v>
      </c>
      <c r="CQ814" s="4" t="str">
        <v>Small East African x Norwegian</v>
      </c>
      <c r="CR814" s="4" t="str">
        <v>Small East African x Norwegian</v>
      </c>
      <c r="CS814" s="4" t="str">
        <v>Small East African x Norwegian</v>
      </c>
      <c r="CT814" s="4" t="str">
        <v>Small East African x Norwegian</v>
      </c>
      <c r="CU814" s="4" t="str">
        <v>Small East African x Norwegian</v>
      </c>
      <c r="CV814" s="4" t="str">
        <v>Small East African x Norwegian</v>
      </c>
      <c r="CW814" s="4" t="str">
        <v>Small East African x Norwegian</v>
      </c>
      <c r="CX814" s="4" t="str">
        <v>Small East African x Norwegian</v>
      </c>
      <c r="CY814" s="4" t="str">
        <v>Small East African x Norwegian</v>
      </c>
      <c r="CZ814" s="4" t="str">
        <v>Small East African x Norwegian</v>
      </c>
      <c r="DA814" s="4" t="str">
        <v>Small East African x Norwegian</v>
      </c>
    </row>
    <row r="815" spans="1:105" x14ac:dyDescent="0.35">
      <c r="A815" s="4" t="s">
        <v>1612</v>
      </c>
      <c r="B815" s="4" t="s">
        <v>1611</v>
      </c>
      <c r="C815" s="4" t="s">
        <v>3329</v>
      </c>
      <c r="AS815" s="4" t="str">
        <v>SNK 2147</v>
      </c>
      <c r="AT815" s="4" t="str">
        <v>SNK 2147</v>
      </c>
      <c r="AU815" s="4" t="str">
        <v>SNK 2147</v>
      </c>
      <c r="AV815" s="4" t="str">
        <v>SNK 2147</v>
      </c>
      <c r="AW815" s="4" t="str">
        <v>SNK 2147</v>
      </c>
      <c r="AX815" s="4" t="str">
        <v>SNK 2147</v>
      </c>
      <c r="AY815" s="4" t="str">
        <v>SNK 2147</v>
      </c>
      <c r="AZ815" s="4" t="str">
        <v>SNK 2147</v>
      </c>
      <c r="BA815" s="4" t="str">
        <v>SNK 2147</v>
      </c>
      <c r="BB815" s="4" t="str">
        <v>SNK 2147</v>
      </c>
      <c r="BC815" s="4" t="str">
        <v>SNK 2147</v>
      </c>
      <c r="BD815" s="4" t="str">
        <v>SNK 2147</v>
      </c>
      <c r="BE815" s="4" t="str">
        <v>SNK 2147</v>
      </c>
      <c r="BF815" s="4" t="str">
        <v>SNK 2147</v>
      </c>
      <c r="BG815" s="4" t="str">
        <v>SNK 2147</v>
      </c>
      <c r="BH815" s="4" t="str">
        <v>SNK 2147</v>
      </c>
      <c r="BI815" s="4" t="str">
        <v>SNK 2147</v>
      </c>
      <c r="BJ815" s="4" t="str">
        <v>SNK 2147</v>
      </c>
      <c r="BK815" s="4" t="str">
        <v>SNK 2147</v>
      </c>
      <c r="BL815" s="4" t="str">
        <v>SNK 2147</v>
      </c>
      <c r="BM815" s="4" t="str">
        <v>SNK 2147</v>
      </c>
      <c r="BN815" s="4" t="str">
        <v>SNK 2147</v>
      </c>
      <c r="BO815" s="4" t="str">
        <v>SNK 2147</v>
      </c>
      <c r="BP815" s="4" t="str">
        <v>SNK 2147</v>
      </c>
      <c r="BQ815" s="4" t="str">
        <v>SNK 2147</v>
      </c>
      <c r="BR815" s="4" t="str">
        <v>SNK 2147</v>
      </c>
      <c r="BS815" s="4" t="str">
        <v>SNK 2147</v>
      </c>
      <c r="BT815" s="4" t="str">
        <v>SNK 2147</v>
      </c>
      <c r="BU815" s="4" t="str">
        <v>SNK 2147</v>
      </c>
      <c r="BV815" s="4" t="str">
        <v>SNK 2147</v>
      </c>
      <c r="BX815" s="4" t="str">
        <v>Small red</v>
      </c>
      <c r="BY815" s="4" t="str">
        <v>Small red</v>
      </c>
      <c r="BZ815" s="4" t="str">
        <v>Small red</v>
      </c>
      <c r="CA815" s="4" t="str">
        <v>Small red</v>
      </c>
      <c r="CB815" s="4" t="str">
        <v>Small red</v>
      </c>
      <c r="CC815" s="4" t="str">
        <v>Small red</v>
      </c>
      <c r="CD815" s="4" t="str">
        <v>Small red</v>
      </c>
      <c r="CE815" s="4" t="str">
        <v>Small red</v>
      </c>
      <c r="CF815" s="4" t="str">
        <v>Small red</v>
      </c>
      <c r="CG815" s="4" t="str">
        <v>Small red</v>
      </c>
      <c r="CH815" s="4" t="str">
        <v>Small red</v>
      </c>
      <c r="CI815" s="4" t="str">
        <v>Small red</v>
      </c>
      <c r="CJ815" s="4" t="str">
        <v>Small red</v>
      </c>
      <c r="CK815" s="4" t="str">
        <v>Small red</v>
      </c>
      <c r="CL815" s="4" t="str">
        <v>Small red</v>
      </c>
      <c r="CM815" s="4" t="str">
        <v>Small red</v>
      </c>
      <c r="CN815" s="4" t="str">
        <v>Small red</v>
      </c>
      <c r="CO815" s="4" t="str">
        <v>Small red</v>
      </c>
      <c r="CP815" s="4" t="str">
        <v>Small red</v>
      </c>
      <c r="CQ815" s="4" t="str">
        <v>Small red</v>
      </c>
      <c r="CR815" s="4" t="str">
        <v>Small red</v>
      </c>
      <c r="CS815" s="4" t="str">
        <v>Small red</v>
      </c>
      <c r="CT815" s="4" t="str">
        <v>Small red</v>
      </c>
      <c r="CU815" s="4" t="str">
        <v>Small red</v>
      </c>
      <c r="CV815" s="4" t="str">
        <v>Small red</v>
      </c>
      <c r="CW815" s="4" t="str">
        <v>Small red</v>
      </c>
      <c r="CX815" s="4" t="str">
        <v>Small red</v>
      </c>
      <c r="CY815" s="4" t="str">
        <v>Small red</v>
      </c>
      <c r="CZ815" s="4" t="str">
        <v>Small red</v>
      </c>
      <c r="DA815" s="4" t="str">
        <v>Small red</v>
      </c>
    </row>
    <row r="816" spans="1:105" x14ac:dyDescent="0.35">
      <c r="A816" s="4" t="s">
        <v>1612</v>
      </c>
      <c r="B816" s="4" t="s">
        <v>1611</v>
      </c>
      <c r="C816" s="4" t="s">
        <v>3330</v>
      </c>
      <c r="AS816" s="4" t="str">
        <v>SNK 2340</v>
      </c>
      <c r="AT816" s="4" t="str">
        <v>SNK 2340</v>
      </c>
      <c r="AU816" s="4" t="str">
        <v>SNK 2340</v>
      </c>
      <c r="AV816" s="4" t="str">
        <v>SNK 2340</v>
      </c>
      <c r="AW816" s="4" t="str">
        <v>SNK 2340</v>
      </c>
      <c r="AX816" s="4" t="str">
        <v>SNK 2340</v>
      </c>
      <c r="AY816" s="4" t="str">
        <v>SNK 2340</v>
      </c>
      <c r="AZ816" s="4" t="str">
        <v>SNK 2340</v>
      </c>
      <c r="BA816" s="4" t="str">
        <v>SNK 2340</v>
      </c>
      <c r="BB816" s="4" t="str">
        <v>SNK 2340</v>
      </c>
      <c r="BC816" s="4" t="str">
        <v>SNK 2340</v>
      </c>
      <c r="BD816" s="4" t="str">
        <v>SNK 2340</v>
      </c>
      <c r="BE816" s="4" t="str">
        <v>SNK 2340</v>
      </c>
      <c r="BF816" s="4" t="str">
        <v>SNK 2340</v>
      </c>
      <c r="BG816" s="4" t="str">
        <v>SNK 2340</v>
      </c>
      <c r="BH816" s="4" t="str">
        <v>SNK 2340</v>
      </c>
      <c r="BI816" s="4" t="str">
        <v>SNK 2340</v>
      </c>
      <c r="BJ816" s="4" t="str">
        <v>SNK 2340</v>
      </c>
      <c r="BK816" s="4" t="str">
        <v>SNK 2340</v>
      </c>
      <c r="BL816" s="4" t="str">
        <v>SNK 2340</v>
      </c>
      <c r="BM816" s="4" t="str">
        <v>SNK 2340</v>
      </c>
      <c r="BN816" s="4" t="str">
        <v>SNK 2340</v>
      </c>
      <c r="BO816" s="4" t="str">
        <v>SNK 2340</v>
      </c>
      <c r="BP816" s="4" t="str">
        <v>SNK 2340</v>
      </c>
      <c r="BQ816" s="4" t="str">
        <v>SNK 2340</v>
      </c>
      <c r="BR816" s="4" t="str">
        <v>SNK 2340</v>
      </c>
      <c r="BS816" s="4" t="str">
        <v>SNK 2340</v>
      </c>
      <c r="BT816" s="4" t="str">
        <v>SNK 2340</v>
      </c>
      <c r="BU816" s="4" t="str">
        <v>SNK 2340</v>
      </c>
      <c r="BV816" s="4" t="str">
        <v>SNK 2340</v>
      </c>
      <c r="BX816" s="4" t="str">
        <v>SNK 2147</v>
      </c>
      <c r="BY816" s="4" t="str">
        <v>SNK 2147</v>
      </c>
      <c r="BZ816" s="4" t="str">
        <v>SNK 2147</v>
      </c>
      <c r="CA816" s="4" t="str">
        <v>SNK 2147</v>
      </c>
      <c r="CB816" s="4" t="str">
        <v>SNK 2147</v>
      </c>
      <c r="CC816" s="4" t="str">
        <v>SNK 2147</v>
      </c>
      <c r="CD816" s="4" t="str">
        <v>SNK 2147</v>
      </c>
      <c r="CE816" s="4" t="str">
        <v>SNK 2147</v>
      </c>
      <c r="CF816" s="4" t="str">
        <v>SNK 2147</v>
      </c>
      <c r="CG816" s="4" t="str">
        <v>SNK 2147</v>
      </c>
      <c r="CH816" s="4" t="str">
        <v>SNK 2147</v>
      </c>
      <c r="CI816" s="4" t="str">
        <v>SNK 2147</v>
      </c>
      <c r="CJ816" s="4" t="str">
        <v>SNK 2147</v>
      </c>
      <c r="CK816" s="4" t="str">
        <v>SNK 2147</v>
      </c>
      <c r="CL816" s="4" t="str">
        <v>SNK 2147</v>
      </c>
      <c r="CM816" s="4" t="str">
        <v>SNK 2147</v>
      </c>
      <c r="CN816" s="4" t="str">
        <v>SNK 2147</v>
      </c>
      <c r="CO816" s="4" t="str">
        <v>SNK 2147</v>
      </c>
      <c r="CP816" s="4" t="str">
        <v>SNK 2147</v>
      </c>
      <c r="CQ816" s="4" t="str">
        <v>SNK 2147</v>
      </c>
      <c r="CR816" s="4" t="str">
        <v>SNK 2147</v>
      </c>
      <c r="CS816" s="4" t="str">
        <v>SNK 2147</v>
      </c>
      <c r="CT816" s="4" t="str">
        <v>SNK 2147</v>
      </c>
      <c r="CU816" s="4" t="str">
        <v>SNK 2147</v>
      </c>
      <c r="CV816" s="4" t="str">
        <v>SNK 2147</v>
      </c>
      <c r="CW816" s="4" t="str">
        <v>SNK 2147</v>
      </c>
      <c r="CX816" s="4" t="str">
        <v>SNK 2147</v>
      </c>
      <c r="CY816" s="4" t="str">
        <v>SNK 2147</v>
      </c>
      <c r="CZ816" s="4" t="str">
        <v>SNK 2147</v>
      </c>
      <c r="DA816" s="4" t="str">
        <v>SNK 2147</v>
      </c>
    </row>
    <row r="817" spans="1:105" x14ac:dyDescent="0.35">
      <c r="A817" s="4" t="s">
        <v>1612</v>
      </c>
      <c r="B817" s="4" t="s">
        <v>1611</v>
      </c>
      <c r="C817" s="4" t="s">
        <v>3331</v>
      </c>
      <c r="AS817" s="4" t="str">
        <v>Sokoto</v>
      </c>
      <c r="AT817" s="4" t="str">
        <v>Sokoto</v>
      </c>
      <c r="AU817" s="4" t="str">
        <v>Sokoto</v>
      </c>
      <c r="AV817" s="4" t="str">
        <v>Sokoto</v>
      </c>
      <c r="AW817" s="4" t="str">
        <v>Sokoto</v>
      </c>
      <c r="AX817" s="4" t="str">
        <v>Sokoto</v>
      </c>
      <c r="AY817" s="4" t="str">
        <v>Sokoto</v>
      </c>
      <c r="AZ817" s="4" t="str">
        <v>Sokoto</v>
      </c>
      <c r="BA817" s="4" t="str">
        <v>Sokoto</v>
      </c>
      <c r="BB817" s="4" t="str">
        <v>Sokoto</v>
      </c>
      <c r="BC817" s="4" t="str">
        <v>Sokoto</v>
      </c>
      <c r="BD817" s="4" t="str">
        <v>Sokoto</v>
      </c>
      <c r="BE817" s="4" t="str">
        <v>Sokoto</v>
      </c>
      <c r="BF817" s="4" t="str">
        <v>Sokoto</v>
      </c>
      <c r="BG817" s="4" t="str">
        <v>Sokoto</v>
      </c>
      <c r="BH817" s="4" t="str">
        <v>Sokoto</v>
      </c>
      <c r="BI817" s="4" t="str">
        <v>Sokoto</v>
      </c>
      <c r="BJ817" s="4" t="str">
        <v>Sokoto</v>
      </c>
      <c r="BK817" s="4" t="str">
        <v>Sokoto</v>
      </c>
      <c r="BL817" s="4" t="str">
        <v>Sokoto</v>
      </c>
      <c r="BM817" s="4" t="str">
        <v>Sokoto</v>
      </c>
      <c r="BN817" s="4" t="str">
        <v>Sokoto</v>
      </c>
      <c r="BO817" s="4" t="str">
        <v>Sokoto</v>
      </c>
      <c r="BP817" s="4" t="str">
        <v>Sokoto</v>
      </c>
      <c r="BQ817" s="4" t="str">
        <v>Sokoto</v>
      </c>
      <c r="BR817" s="4" t="str">
        <v>Sokoto</v>
      </c>
      <c r="BS817" s="4" t="str">
        <v>Sokoto</v>
      </c>
      <c r="BT817" s="4" t="str">
        <v>Sokoto</v>
      </c>
      <c r="BU817" s="4" t="str">
        <v>Sokoto</v>
      </c>
      <c r="BV817" s="4" t="str">
        <v>Sokoto</v>
      </c>
      <c r="BX817" s="4" t="str">
        <v>SNK 2340</v>
      </c>
      <c r="BY817" s="4" t="str">
        <v>SNK 2340</v>
      </c>
      <c r="BZ817" s="4" t="str">
        <v>SNK 2340</v>
      </c>
      <c r="CA817" s="4" t="str">
        <v>SNK 2340</v>
      </c>
      <c r="CB817" s="4" t="str">
        <v>SNK 2340</v>
      </c>
      <c r="CC817" s="4" t="str">
        <v>SNK 2340</v>
      </c>
      <c r="CD817" s="4" t="str">
        <v>SNK 2340</v>
      </c>
      <c r="CE817" s="4" t="str">
        <v>SNK 2340</v>
      </c>
      <c r="CF817" s="4" t="str">
        <v>SNK 2340</v>
      </c>
      <c r="CG817" s="4" t="str">
        <v>SNK 2340</v>
      </c>
      <c r="CH817" s="4" t="str">
        <v>SNK 2340</v>
      </c>
      <c r="CI817" s="4" t="str">
        <v>SNK 2340</v>
      </c>
      <c r="CJ817" s="4" t="str">
        <v>SNK 2340</v>
      </c>
      <c r="CK817" s="4" t="str">
        <v>SNK 2340</v>
      </c>
      <c r="CL817" s="4" t="str">
        <v>SNK 2340</v>
      </c>
      <c r="CM817" s="4" t="str">
        <v>SNK 2340</v>
      </c>
      <c r="CN817" s="4" t="str">
        <v>SNK 2340</v>
      </c>
      <c r="CO817" s="4" t="str">
        <v>SNK 2340</v>
      </c>
      <c r="CP817" s="4" t="str">
        <v>SNK 2340</v>
      </c>
      <c r="CQ817" s="4" t="str">
        <v>SNK 2340</v>
      </c>
      <c r="CR817" s="4" t="str">
        <v>SNK 2340</v>
      </c>
      <c r="CS817" s="4" t="str">
        <v>SNK 2340</v>
      </c>
      <c r="CT817" s="4" t="str">
        <v>SNK 2340</v>
      </c>
      <c r="CU817" s="4" t="str">
        <v>SNK 2340</v>
      </c>
      <c r="CV817" s="4" t="str">
        <v>SNK 2340</v>
      </c>
      <c r="CW817" s="4" t="str">
        <v>SNK 2340</v>
      </c>
      <c r="CX817" s="4" t="str">
        <v>SNK 2340</v>
      </c>
      <c r="CY817" s="4" t="str">
        <v>SNK 2340</v>
      </c>
      <c r="CZ817" s="4" t="str">
        <v>SNK 2340</v>
      </c>
      <c r="DA817" s="4" t="str">
        <v>SNK 2340</v>
      </c>
    </row>
    <row r="818" spans="1:105" x14ac:dyDescent="0.35">
      <c r="A818" s="4" t="s">
        <v>1612</v>
      </c>
      <c r="B818" s="4" t="s">
        <v>1611</v>
      </c>
      <c r="C818" s="4" t="s">
        <v>3332</v>
      </c>
      <c r="AS818" s="4" t="str">
        <v>Somali</v>
      </c>
      <c r="AT818" s="4" t="str">
        <v>Somali</v>
      </c>
      <c r="AU818" s="4" t="str">
        <v>Somali</v>
      </c>
      <c r="AV818" s="4" t="str">
        <v>Somali</v>
      </c>
      <c r="AW818" s="4" t="str">
        <v>Somali</v>
      </c>
      <c r="AX818" s="4" t="str">
        <v>Somali</v>
      </c>
      <c r="AY818" s="4" t="str">
        <v>Somali</v>
      </c>
      <c r="AZ818" s="4" t="str">
        <v>Somali</v>
      </c>
      <c r="BA818" s="4" t="str">
        <v>Somali</v>
      </c>
      <c r="BB818" s="4" t="str">
        <v>Somali</v>
      </c>
      <c r="BC818" s="4" t="str">
        <v>Somali</v>
      </c>
      <c r="BD818" s="4" t="str">
        <v>Somali</v>
      </c>
      <c r="BE818" s="4" t="str">
        <v>Somali</v>
      </c>
      <c r="BF818" s="4" t="str">
        <v>Somali</v>
      </c>
      <c r="BG818" s="4" t="str">
        <v>Somali</v>
      </c>
      <c r="BH818" s="4" t="str">
        <v>Somali</v>
      </c>
      <c r="BI818" s="4" t="str">
        <v>Somali</v>
      </c>
      <c r="BJ818" s="4" t="str">
        <v>Somali</v>
      </c>
      <c r="BK818" s="4" t="str">
        <v>Somali</v>
      </c>
      <c r="BL818" s="4" t="str">
        <v>Somali</v>
      </c>
      <c r="BM818" s="4" t="str">
        <v>Somali</v>
      </c>
      <c r="BN818" s="4" t="str">
        <v>Somali</v>
      </c>
      <c r="BO818" s="4" t="str">
        <v>Somali</v>
      </c>
      <c r="BP818" s="4" t="str">
        <v>Somali</v>
      </c>
      <c r="BQ818" s="4" t="str">
        <v>Somali</v>
      </c>
      <c r="BR818" s="4" t="str">
        <v>Somali</v>
      </c>
      <c r="BS818" s="4" t="str">
        <v>Somali</v>
      </c>
      <c r="BT818" s="4" t="str">
        <v>Somali</v>
      </c>
      <c r="BU818" s="4" t="str">
        <v>Somali</v>
      </c>
      <c r="BV818" s="4" t="str">
        <v>Somali</v>
      </c>
      <c r="BX818" s="4" t="str">
        <v>Sokoto</v>
      </c>
      <c r="BY818" s="4" t="str">
        <v>Sokoto</v>
      </c>
      <c r="BZ818" s="4" t="str">
        <v>Sokoto</v>
      </c>
      <c r="CA818" s="4" t="str">
        <v>Sokoto</v>
      </c>
      <c r="CB818" s="4" t="str">
        <v>Sokoto</v>
      </c>
      <c r="CC818" s="4" t="str">
        <v>Sokoto</v>
      </c>
      <c r="CD818" s="4" t="str">
        <v>Sokoto</v>
      </c>
      <c r="CE818" s="4" t="str">
        <v>Sokoto</v>
      </c>
      <c r="CF818" s="4" t="str">
        <v>Sokoto</v>
      </c>
      <c r="CG818" s="4" t="str">
        <v>Sokoto</v>
      </c>
      <c r="CH818" s="4" t="str">
        <v>Sokoto</v>
      </c>
      <c r="CI818" s="4" t="str">
        <v>Sokoto</v>
      </c>
      <c r="CJ818" s="4" t="str">
        <v>Sokoto</v>
      </c>
      <c r="CK818" s="4" t="str">
        <v>Sokoto</v>
      </c>
      <c r="CL818" s="4" t="str">
        <v>Sokoto</v>
      </c>
      <c r="CM818" s="4" t="str">
        <v>Sokoto</v>
      </c>
      <c r="CN818" s="4" t="str">
        <v>Sokoto</v>
      </c>
      <c r="CO818" s="4" t="str">
        <v>Sokoto</v>
      </c>
      <c r="CP818" s="4" t="str">
        <v>Sokoto</v>
      </c>
      <c r="CQ818" s="4" t="str">
        <v>Sokoto</v>
      </c>
      <c r="CR818" s="4" t="str">
        <v>Sokoto</v>
      </c>
      <c r="CS818" s="4" t="str">
        <v>Sokoto</v>
      </c>
      <c r="CT818" s="4" t="str">
        <v>Sokoto</v>
      </c>
      <c r="CU818" s="4" t="str">
        <v>Sokoto</v>
      </c>
      <c r="CV818" s="4" t="str">
        <v>Sokoto</v>
      </c>
      <c r="CW818" s="4" t="str">
        <v>Sokoto</v>
      </c>
      <c r="CX818" s="4" t="str">
        <v>Sokoto</v>
      </c>
      <c r="CY818" s="4" t="str">
        <v>Sokoto</v>
      </c>
      <c r="CZ818" s="4" t="str">
        <v>Sokoto</v>
      </c>
      <c r="DA818" s="4" t="str">
        <v>Sokoto</v>
      </c>
    </row>
    <row r="819" spans="1:105" x14ac:dyDescent="0.35">
      <c r="A819" s="4" t="s">
        <v>1612</v>
      </c>
      <c r="B819" s="4" t="s">
        <v>1611</v>
      </c>
      <c r="C819" s="4" t="s">
        <v>3333</v>
      </c>
      <c r="F819" s="4" t="s">
        <v>2511</v>
      </c>
      <c r="AS819" s="4" t="str">
        <v>Sombo</v>
      </c>
      <c r="AT819" s="4" t="str">
        <v>Sombo</v>
      </c>
      <c r="AU819" s="4" t="str">
        <v>Sombo</v>
      </c>
      <c r="AV819" s="4" t="str">
        <v>Sombo</v>
      </c>
      <c r="AW819" s="4" t="str">
        <v>Sombo</v>
      </c>
      <c r="AX819" s="4" t="str">
        <v>Sombo</v>
      </c>
      <c r="AY819" s="4" t="str">
        <v>Sombo</v>
      </c>
      <c r="AZ819" s="4" t="str">
        <v>Sombo</v>
      </c>
      <c r="BA819" s="4" t="str">
        <v>Sombo</v>
      </c>
      <c r="BB819" s="4" t="str">
        <v>Sombo</v>
      </c>
      <c r="BC819" s="4" t="str">
        <v>Sombo</v>
      </c>
      <c r="BD819" s="4" t="str">
        <v>Sombo</v>
      </c>
      <c r="BE819" s="4" t="str">
        <v>Sombo</v>
      </c>
      <c r="BF819" s="4" t="str">
        <v>Sombo</v>
      </c>
      <c r="BG819" s="4" t="str">
        <v>Sombo</v>
      </c>
      <c r="BH819" s="4" t="str">
        <v>Sombo</v>
      </c>
      <c r="BI819" s="4" t="str">
        <v>Sombo</v>
      </c>
      <c r="BJ819" s="4" t="str">
        <v>Sombo</v>
      </c>
      <c r="BK819" s="4" t="str">
        <v>Sombo</v>
      </c>
      <c r="BL819" s="4" t="str">
        <v>Sombo</v>
      </c>
      <c r="BM819" s="4" t="str">
        <v>Sombo</v>
      </c>
      <c r="BN819" s="4" t="str">
        <v>Sombo</v>
      </c>
      <c r="BO819" s="4" t="str">
        <v>Sombo</v>
      </c>
      <c r="BP819" s="4" t="str">
        <v>Sombo</v>
      </c>
      <c r="BQ819" s="4" t="str">
        <v>Sombo</v>
      </c>
      <c r="BR819" s="4" t="str">
        <v>Sombo</v>
      </c>
      <c r="BS819" s="4" t="str">
        <v>Sombo</v>
      </c>
      <c r="BT819" s="4" t="str">
        <v>Sombo</v>
      </c>
      <c r="BU819" s="4" t="str">
        <v>Sombo</v>
      </c>
      <c r="BV819" s="4" t="str">
        <v>Sombo</v>
      </c>
      <c r="BX819" s="4" t="str">
        <v>Somali</v>
      </c>
      <c r="BY819" s="4" t="str">
        <v>Somali</v>
      </c>
      <c r="BZ819" s="4" t="str">
        <v>Somali</v>
      </c>
      <c r="CA819" s="4" t="str">
        <v>Somali</v>
      </c>
      <c r="CB819" s="4" t="str">
        <v>Somali</v>
      </c>
      <c r="CC819" s="4" t="str">
        <v>Somali</v>
      </c>
      <c r="CD819" s="4" t="str">
        <v>Somali</v>
      </c>
      <c r="CE819" s="4" t="str">
        <v>Somali</v>
      </c>
      <c r="CF819" s="4" t="str">
        <v>Somali</v>
      </c>
      <c r="CG819" s="4" t="str">
        <v>Somali</v>
      </c>
      <c r="CH819" s="4" t="str">
        <v>Somali</v>
      </c>
      <c r="CI819" s="4" t="str">
        <v>Somali</v>
      </c>
      <c r="CJ819" s="4" t="str">
        <v>Somali</v>
      </c>
      <c r="CK819" s="4" t="str">
        <v>Somali</v>
      </c>
      <c r="CL819" s="4" t="str">
        <v>Somali</v>
      </c>
      <c r="CM819" s="4" t="str">
        <v>Somali</v>
      </c>
      <c r="CN819" s="4" t="str">
        <v>Somali</v>
      </c>
      <c r="CO819" s="4" t="str">
        <v>Somali</v>
      </c>
      <c r="CP819" s="4" t="str">
        <v>Somali</v>
      </c>
      <c r="CQ819" s="4" t="str">
        <v>Somali</v>
      </c>
      <c r="CR819" s="4" t="str">
        <v>Somali</v>
      </c>
      <c r="CS819" s="4" t="str">
        <v>Somali</v>
      </c>
      <c r="CT819" s="4" t="str">
        <v>Somali</v>
      </c>
      <c r="CU819" s="4" t="str">
        <v>Somali</v>
      </c>
      <c r="CV819" s="4" t="str">
        <v>Somali</v>
      </c>
      <c r="CW819" s="4" t="str">
        <v>Somali</v>
      </c>
      <c r="CX819" s="4" t="str">
        <v>Somali</v>
      </c>
      <c r="CY819" s="4" t="str">
        <v>Somali</v>
      </c>
      <c r="CZ819" s="4" t="str">
        <v>Somali</v>
      </c>
      <c r="DA819" s="4" t="str">
        <v>Somali</v>
      </c>
    </row>
    <row r="820" spans="1:105" x14ac:dyDescent="0.35">
      <c r="A820" s="4" t="s">
        <v>1612</v>
      </c>
      <c r="B820" s="4" t="s">
        <v>1611</v>
      </c>
      <c r="C820" s="4" t="s">
        <v>3334</v>
      </c>
      <c r="AS820" s="4" t="str">
        <v>Soronko</v>
      </c>
      <c r="AT820" s="4" t="str">
        <v>Soronko</v>
      </c>
      <c r="AU820" s="4" t="str">
        <v>Soronko</v>
      </c>
      <c r="AV820" s="4" t="str">
        <v>Soronko</v>
      </c>
      <c r="AW820" s="4" t="str">
        <v>Soronko</v>
      </c>
      <c r="AX820" s="4" t="str">
        <v>Soronko</v>
      </c>
      <c r="AY820" s="4" t="str">
        <v>Soronko</v>
      </c>
      <c r="AZ820" s="4" t="str">
        <v>Soronko</v>
      </c>
      <c r="BA820" s="4" t="str">
        <v>Soronko</v>
      </c>
      <c r="BB820" s="4" t="str">
        <v>Soronko</v>
      </c>
      <c r="BC820" s="4" t="str">
        <v>Soronko</v>
      </c>
      <c r="BD820" s="4" t="str">
        <v>Soronko</v>
      </c>
      <c r="BE820" s="4" t="str">
        <v>Soronko</v>
      </c>
      <c r="BF820" s="4" t="str">
        <v>Soronko</v>
      </c>
      <c r="BG820" s="4" t="str">
        <v>Soronko</v>
      </c>
      <c r="BH820" s="4" t="str">
        <v>Soronko</v>
      </c>
      <c r="BI820" s="4" t="str">
        <v>Soronko</v>
      </c>
      <c r="BJ820" s="4" t="str">
        <v>Soronko</v>
      </c>
      <c r="BK820" s="4" t="str">
        <v>Soronko</v>
      </c>
      <c r="BL820" s="4" t="str">
        <v>Soronko</v>
      </c>
      <c r="BM820" s="4" t="str">
        <v>Soronko</v>
      </c>
      <c r="BN820" s="4" t="str">
        <v>Soronko</v>
      </c>
      <c r="BO820" s="4" t="str">
        <v>Soronko</v>
      </c>
      <c r="BP820" s="4" t="str">
        <v>Soronko</v>
      </c>
      <c r="BQ820" s="4" t="str">
        <v>Soronko</v>
      </c>
      <c r="BR820" s="4" t="str">
        <v>Soronko</v>
      </c>
      <c r="BS820" s="4" t="str">
        <v>Soronko</v>
      </c>
      <c r="BT820" s="4" t="str">
        <v>Soronko</v>
      </c>
      <c r="BU820" s="4" t="str">
        <v>Soronko</v>
      </c>
      <c r="BV820" s="4" t="str">
        <v>Soronko</v>
      </c>
      <c r="BX820" s="4" t="str">
        <v>Sombo</v>
      </c>
      <c r="BY820" s="4" t="str">
        <v>Sombo</v>
      </c>
      <c r="BZ820" s="4" t="str">
        <v>Sombo</v>
      </c>
      <c r="CA820" s="4" t="str">
        <v>Sombo</v>
      </c>
      <c r="CB820" s="4" t="str">
        <v>Sombo</v>
      </c>
      <c r="CC820" s="4" t="str">
        <v>Sombo</v>
      </c>
      <c r="CD820" s="4" t="str">
        <v>Sombo</v>
      </c>
      <c r="CE820" s="4" t="str">
        <v>Sombo</v>
      </c>
      <c r="CF820" s="4" t="str">
        <v>Sombo</v>
      </c>
      <c r="CG820" s="4" t="str">
        <v>Sombo</v>
      </c>
      <c r="CH820" s="4" t="str">
        <v>Sombo</v>
      </c>
      <c r="CI820" s="4" t="str">
        <v>Sombo</v>
      </c>
      <c r="CJ820" s="4" t="str">
        <v>Sombo</v>
      </c>
      <c r="CK820" s="4" t="str">
        <v>Sombo</v>
      </c>
      <c r="CL820" s="4" t="str">
        <v>Sombo</v>
      </c>
      <c r="CM820" s="4" t="str">
        <v>Sombo</v>
      </c>
      <c r="CN820" s="4" t="str">
        <v>Sombo</v>
      </c>
      <c r="CO820" s="4" t="str">
        <v>Sombo</v>
      </c>
      <c r="CP820" s="4" t="str">
        <v>Sombo</v>
      </c>
      <c r="CQ820" s="4" t="str">
        <v>Sombo</v>
      </c>
      <c r="CR820" s="4" t="str">
        <v>Sombo</v>
      </c>
      <c r="CS820" s="4" t="str">
        <v>Sombo</v>
      </c>
      <c r="CT820" s="4" t="str">
        <v>Sombo</v>
      </c>
      <c r="CU820" s="4" t="str">
        <v>Sombo</v>
      </c>
      <c r="CV820" s="4" t="str">
        <v>Sombo</v>
      </c>
      <c r="CW820" s="4" t="str">
        <v>Sombo</v>
      </c>
      <c r="CX820" s="4" t="str">
        <v>Sombo</v>
      </c>
      <c r="CY820" s="4" t="str">
        <v>Sombo</v>
      </c>
      <c r="CZ820" s="4" t="str">
        <v>Sombo</v>
      </c>
      <c r="DA820" s="4" t="str">
        <v>Sombo</v>
      </c>
    </row>
    <row r="821" spans="1:105" x14ac:dyDescent="0.35">
      <c r="A821" s="4" t="s">
        <v>1612</v>
      </c>
      <c r="B821" s="4" t="s">
        <v>1611</v>
      </c>
      <c r="C821" s="4" t="s">
        <v>3335</v>
      </c>
      <c r="AS821" s="4" t="str">
        <v>Sosap</v>
      </c>
      <c r="AT821" s="4" t="str">
        <v>Sosap</v>
      </c>
      <c r="AU821" s="4" t="str">
        <v>Sosap</v>
      </c>
      <c r="AV821" s="4" t="str">
        <v>Sosap</v>
      </c>
      <c r="AW821" s="4" t="str">
        <v>Sosap</v>
      </c>
      <c r="AX821" s="4" t="str">
        <v>Sosap</v>
      </c>
      <c r="AY821" s="4" t="str">
        <v>Sosap</v>
      </c>
      <c r="AZ821" s="4" t="str">
        <v>Sosap</v>
      </c>
      <c r="BA821" s="4" t="str">
        <v>Sosap</v>
      </c>
      <c r="BB821" s="4" t="str">
        <v>Sosap</v>
      </c>
      <c r="BC821" s="4" t="str">
        <v>Sosap</v>
      </c>
      <c r="BD821" s="4" t="str">
        <v>Sosap</v>
      </c>
      <c r="BE821" s="4" t="str">
        <v>Sosap</v>
      </c>
      <c r="BF821" s="4" t="str">
        <v>Sosap</v>
      </c>
      <c r="BG821" s="4" t="str">
        <v>Sosap</v>
      </c>
      <c r="BH821" s="4" t="str">
        <v>Sosap</v>
      </c>
      <c r="BI821" s="4" t="str">
        <v>Sosap</v>
      </c>
      <c r="BJ821" s="4" t="str">
        <v>Sosap</v>
      </c>
      <c r="BK821" s="4" t="str">
        <v>Sosap</v>
      </c>
      <c r="BL821" s="4" t="str">
        <v>Sosap</v>
      </c>
      <c r="BM821" s="4" t="str">
        <v>Sosap</v>
      </c>
      <c r="BN821" s="4" t="str">
        <v>Sosap</v>
      </c>
      <c r="BO821" s="4" t="str">
        <v>Sosap</v>
      </c>
      <c r="BP821" s="4" t="str">
        <v>Sosap</v>
      </c>
      <c r="BQ821" s="4" t="str">
        <v>Sosap</v>
      </c>
      <c r="BR821" s="4" t="str">
        <v>Sosap</v>
      </c>
      <c r="BS821" s="4" t="str">
        <v>Sosap</v>
      </c>
      <c r="BT821" s="4" t="str">
        <v>Sosap</v>
      </c>
      <c r="BU821" s="4" t="str">
        <v>Sosap</v>
      </c>
      <c r="BV821" s="4" t="str">
        <v>Sosap</v>
      </c>
      <c r="BX821" s="4" t="str">
        <v>Soronko</v>
      </c>
      <c r="BY821" s="4" t="str">
        <v>Soronko</v>
      </c>
      <c r="BZ821" s="4" t="str">
        <v>Soronko</v>
      </c>
      <c r="CA821" s="4" t="str">
        <v>Soronko</v>
      </c>
      <c r="CB821" s="4" t="str">
        <v>Soronko</v>
      </c>
      <c r="CC821" s="4" t="str">
        <v>Soronko</v>
      </c>
      <c r="CD821" s="4" t="str">
        <v>Soronko</v>
      </c>
      <c r="CE821" s="4" t="str">
        <v>Soronko</v>
      </c>
      <c r="CF821" s="4" t="str">
        <v>Soronko</v>
      </c>
      <c r="CG821" s="4" t="str">
        <v>Soronko</v>
      </c>
      <c r="CH821" s="4" t="str">
        <v>Soronko</v>
      </c>
      <c r="CI821" s="4" t="str">
        <v>Soronko</v>
      </c>
      <c r="CJ821" s="4" t="str">
        <v>Soronko</v>
      </c>
      <c r="CK821" s="4" t="str">
        <v>Soronko</v>
      </c>
      <c r="CL821" s="4" t="str">
        <v>Soronko</v>
      </c>
      <c r="CM821" s="4" t="str">
        <v>Soronko</v>
      </c>
      <c r="CN821" s="4" t="str">
        <v>Soronko</v>
      </c>
      <c r="CO821" s="4" t="str">
        <v>Soronko</v>
      </c>
      <c r="CP821" s="4" t="str">
        <v>Soronko</v>
      </c>
      <c r="CQ821" s="4" t="str">
        <v>Soronko</v>
      </c>
      <c r="CR821" s="4" t="str">
        <v>Soronko</v>
      </c>
      <c r="CS821" s="4" t="str">
        <v>Soronko</v>
      </c>
      <c r="CT821" s="4" t="str">
        <v>Soronko</v>
      </c>
      <c r="CU821" s="4" t="str">
        <v>Soronko</v>
      </c>
      <c r="CV821" s="4" t="str">
        <v>Soronko</v>
      </c>
      <c r="CW821" s="4" t="str">
        <v>Soronko</v>
      </c>
      <c r="CX821" s="4" t="str">
        <v>Soronko</v>
      </c>
      <c r="CY821" s="4" t="str">
        <v>Soronko</v>
      </c>
      <c r="CZ821" s="4" t="str">
        <v>Soronko</v>
      </c>
      <c r="DA821" s="4" t="str">
        <v>Soronko</v>
      </c>
    </row>
    <row r="822" spans="1:105" x14ac:dyDescent="0.35">
      <c r="A822" s="4" t="s">
        <v>1612</v>
      </c>
      <c r="B822" s="4" t="s">
        <v>1611</v>
      </c>
      <c r="C822" s="4" t="s">
        <v>3336</v>
      </c>
      <c r="AS822" s="4" t="str">
        <v>Souna</v>
      </c>
      <c r="AT822" s="4" t="str">
        <v>Souna</v>
      </c>
      <c r="AU822" s="4" t="str">
        <v>Souna</v>
      </c>
      <c r="AV822" s="4" t="str">
        <v>Souna</v>
      </c>
      <c r="AW822" s="4" t="str">
        <v>Souna</v>
      </c>
      <c r="AX822" s="4" t="str">
        <v>Souna</v>
      </c>
      <c r="AY822" s="4" t="str">
        <v>Souna</v>
      </c>
      <c r="AZ822" s="4" t="str">
        <v>Souna</v>
      </c>
      <c r="BA822" s="4" t="str">
        <v>Souna</v>
      </c>
      <c r="BB822" s="4" t="str">
        <v>Souna</v>
      </c>
      <c r="BC822" s="4" t="str">
        <v>Souna</v>
      </c>
      <c r="BD822" s="4" t="str">
        <v>Souna</v>
      </c>
      <c r="BE822" s="4" t="str">
        <v>Souna</v>
      </c>
      <c r="BF822" s="4" t="str">
        <v>Souna</v>
      </c>
      <c r="BG822" s="4" t="str">
        <v>Souna</v>
      </c>
      <c r="BH822" s="4" t="str">
        <v>Souna</v>
      </c>
      <c r="BI822" s="4" t="str">
        <v>Souna</v>
      </c>
      <c r="BJ822" s="4" t="str">
        <v>Souna</v>
      </c>
      <c r="BK822" s="4" t="str">
        <v>Souna</v>
      </c>
      <c r="BL822" s="4" t="str">
        <v>Souna</v>
      </c>
      <c r="BM822" s="4" t="str">
        <v>Souna</v>
      </c>
      <c r="BN822" s="4" t="str">
        <v>Souna</v>
      </c>
      <c r="BO822" s="4" t="str">
        <v>Souna</v>
      </c>
      <c r="BP822" s="4" t="str">
        <v>Souna</v>
      </c>
      <c r="BQ822" s="4" t="str">
        <v>Souna</v>
      </c>
      <c r="BR822" s="4" t="str">
        <v>Souna</v>
      </c>
      <c r="BS822" s="4" t="str">
        <v>Souna</v>
      </c>
      <c r="BT822" s="4" t="str">
        <v>Souna</v>
      </c>
      <c r="BU822" s="4" t="str">
        <v>Souna</v>
      </c>
      <c r="BV822" s="4" t="str">
        <v>Souna</v>
      </c>
      <c r="BX822" s="4" t="str">
        <v>Sosap</v>
      </c>
      <c r="BY822" s="4" t="str">
        <v>Sosap</v>
      </c>
      <c r="BZ822" s="4" t="str">
        <v>Sosap</v>
      </c>
      <c r="CA822" s="4" t="str">
        <v>Sosap</v>
      </c>
      <c r="CB822" s="4" t="str">
        <v>Sosap</v>
      </c>
      <c r="CC822" s="4" t="str">
        <v>Sosap</v>
      </c>
      <c r="CD822" s="4" t="str">
        <v>Sosap</v>
      </c>
      <c r="CE822" s="4" t="str">
        <v>Sosap</v>
      </c>
      <c r="CF822" s="4" t="str">
        <v>Sosap</v>
      </c>
      <c r="CG822" s="4" t="str">
        <v>Sosap</v>
      </c>
      <c r="CH822" s="4" t="str">
        <v>Sosap</v>
      </c>
      <c r="CI822" s="4" t="str">
        <v>Sosap</v>
      </c>
      <c r="CJ822" s="4" t="str">
        <v>Sosap</v>
      </c>
      <c r="CK822" s="4" t="str">
        <v>Sosap</v>
      </c>
      <c r="CL822" s="4" t="str">
        <v>Sosap</v>
      </c>
      <c r="CM822" s="4" t="str">
        <v>Sosap</v>
      </c>
      <c r="CN822" s="4" t="str">
        <v>Sosap</v>
      </c>
      <c r="CO822" s="4" t="str">
        <v>Sosap</v>
      </c>
      <c r="CP822" s="4" t="str">
        <v>Sosap</v>
      </c>
      <c r="CQ822" s="4" t="str">
        <v>Sosap</v>
      </c>
      <c r="CR822" s="4" t="str">
        <v>Sosap</v>
      </c>
      <c r="CS822" s="4" t="str">
        <v>Sosap</v>
      </c>
      <c r="CT822" s="4" t="str">
        <v>Sosap</v>
      </c>
      <c r="CU822" s="4" t="str">
        <v>Sosap</v>
      </c>
      <c r="CV822" s="4" t="str">
        <v>Sosap</v>
      </c>
      <c r="CW822" s="4" t="str">
        <v>Sosap</v>
      </c>
      <c r="CX822" s="4" t="str">
        <v>Sosap</v>
      </c>
      <c r="CY822" s="4" t="str">
        <v>Sosap</v>
      </c>
      <c r="CZ822" s="4" t="str">
        <v>Sosap</v>
      </c>
      <c r="DA822" s="4" t="str">
        <v>Sosap</v>
      </c>
    </row>
    <row r="823" spans="1:105" x14ac:dyDescent="0.35">
      <c r="A823" s="4" t="s">
        <v>1612</v>
      </c>
      <c r="B823" s="4" t="s">
        <v>1611</v>
      </c>
      <c r="C823" s="4" t="s">
        <v>3337</v>
      </c>
      <c r="AS823" s="4" t="str">
        <v>Souna 3</v>
      </c>
      <c r="AT823" s="4" t="str">
        <v>Souna 3</v>
      </c>
      <c r="AU823" s="4" t="str">
        <v>Souna 3</v>
      </c>
      <c r="AV823" s="4" t="str">
        <v>Souna 3</v>
      </c>
      <c r="AW823" s="4" t="str">
        <v>Souna 3</v>
      </c>
      <c r="AX823" s="4" t="str">
        <v>Souna 3</v>
      </c>
      <c r="AY823" s="4" t="str">
        <v>Souna 3</v>
      </c>
      <c r="AZ823" s="4" t="str">
        <v>Souna 3</v>
      </c>
      <c r="BA823" s="4" t="str">
        <v>Souna 3</v>
      </c>
      <c r="BB823" s="4" t="str">
        <v>Souna 3</v>
      </c>
      <c r="BC823" s="4" t="str">
        <v>Souna 3</v>
      </c>
      <c r="BD823" s="4" t="str">
        <v>Souna 3</v>
      </c>
      <c r="BE823" s="4" t="str">
        <v>Souna 3</v>
      </c>
      <c r="BF823" s="4" t="str">
        <v>Souna 3</v>
      </c>
      <c r="BG823" s="4" t="str">
        <v>Souna 3</v>
      </c>
      <c r="BH823" s="4" t="str">
        <v>Souna 3</v>
      </c>
      <c r="BI823" s="4" t="str">
        <v>Souna 3</v>
      </c>
      <c r="BJ823" s="4" t="str">
        <v>Souna 3</v>
      </c>
      <c r="BK823" s="4" t="str">
        <v>Souna 3</v>
      </c>
      <c r="BL823" s="4" t="str">
        <v>Souna 3</v>
      </c>
      <c r="BM823" s="4" t="str">
        <v>Souna 3</v>
      </c>
      <c r="BN823" s="4" t="str">
        <v>Souna 3</v>
      </c>
      <c r="BO823" s="4" t="str">
        <v>Souna 3</v>
      </c>
      <c r="BP823" s="4" t="str">
        <v>Souna 3</v>
      </c>
      <c r="BQ823" s="4" t="str">
        <v>Souna 3</v>
      </c>
      <c r="BR823" s="4" t="str">
        <v>Souna 3</v>
      </c>
      <c r="BS823" s="4" t="str">
        <v>Souna 3</v>
      </c>
      <c r="BT823" s="4" t="str">
        <v>Souna 3</v>
      </c>
      <c r="BU823" s="4" t="str">
        <v>Souna 3</v>
      </c>
      <c r="BV823" s="4" t="str">
        <v>Souna 3</v>
      </c>
      <c r="BX823" s="4" t="str">
        <v>Souna</v>
      </c>
      <c r="BY823" s="4" t="str">
        <v>Souna</v>
      </c>
      <c r="BZ823" s="4" t="str">
        <v>Souna</v>
      </c>
      <c r="CA823" s="4" t="str">
        <v>Souna</v>
      </c>
      <c r="CB823" s="4" t="str">
        <v>Souna</v>
      </c>
      <c r="CC823" s="4" t="str">
        <v>Souna</v>
      </c>
      <c r="CD823" s="4" t="str">
        <v>Souna</v>
      </c>
      <c r="CE823" s="4" t="str">
        <v>Souna</v>
      </c>
      <c r="CF823" s="4" t="str">
        <v>Souna</v>
      </c>
      <c r="CG823" s="4" t="str">
        <v>Souna</v>
      </c>
      <c r="CH823" s="4" t="str">
        <v>Souna</v>
      </c>
      <c r="CI823" s="4" t="str">
        <v>Souna</v>
      </c>
      <c r="CJ823" s="4" t="str">
        <v>Souna</v>
      </c>
      <c r="CK823" s="4" t="str">
        <v>Souna</v>
      </c>
      <c r="CL823" s="4" t="str">
        <v>Souna</v>
      </c>
      <c r="CM823" s="4" t="str">
        <v>Souna</v>
      </c>
      <c r="CN823" s="4" t="str">
        <v>Souna</v>
      </c>
      <c r="CO823" s="4" t="str">
        <v>Souna</v>
      </c>
      <c r="CP823" s="4" t="str">
        <v>Souna</v>
      </c>
      <c r="CQ823" s="4" t="str">
        <v>Souna</v>
      </c>
      <c r="CR823" s="4" t="str">
        <v>Souna</v>
      </c>
      <c r="CS823" s="4" t="str">
        <v>Souna</v>
      </c>
      <c r="CT823" s="4" t="str">
        <v>Souna</v>
      </c>
      <c r="CU823" s="4" t="str">
        <v>Souna</v>
      </c>
      <c r="CV823" s="4" t="str">
        <v>Souna</v>
      </c>
      <c r="CW823" s="4" t="str">
        <v>Souna</v>
      </c>
      <c r="CX823" s="4" t="str">
        <v>Souna</v>
      </c>
      <c r="CY823" s="4" t="str">
        <v>Souna</v>
      </c>
      <c r="CZ823" s="4" t="str">
        <v>Souna</v>
      </c>
      <c r="DA823" s="4" t="str">
        <v>Souna</v>
      </c>
    </row>
    <row r="824" spans="1:105" x14ac:dyDescent="0.35">
      <c r="A824" s="4" t="s">
        <v>1612</v>
      </c>
      <c r="B824" s="4" t="s">
        <v>1611</v>
      </c>
      <c r="C824" s="4" t="s">
        <v>3338</v>
      </c>
      <c r="AS824" s="4" t="str">
        <v>South African dorper</v>
      </c>
      <c r="AT824" s="4" t="str">
        <v>South African dorper</v>
      </c>
      <c r="AU824" s="4" t="str">
        <v>South African dorper</v>
      </c>
      <c r="AV824" s="4" t="str">
        <v>South African dorper</v>
      </c>
      <c r="AW824" s="4" t="str">
        <v>South African dorper</v>
      </c>
      <c r="AX824" s="4" t="str">
        <v>South African dorper</v>
      </c>
      <c r="AY824" s="4" t="str">
        <v>South African dorper</v>
      </c>
      <c r="AZ824" s="4" t="str">
        <v>South African dorper</v>
      </c>
      <c r="BA824" s="4" t="str">
        <v>South African dorper</v>
      </c>
      <c r="BB824" s="4" t="str">
        <v>South African dorper</v>
      </c>
      <c r="BC824" s="4" t="str">
        <v>South African dorper</v>
      </c>
      <c r="BD824" s="4" t="str">
        <v>South African dorper</v>
      </c>
      <c r="BE824" s="4" t="str">
        <v>South African dorper</v>
      </c>
      <c r="BF824" s="4" t="str">
        <v>South African dorper</v>
      </c>
      <c r="BG824" s="4" t="str">
        <v>South African dorper</v>
      </c>
      <c r="BH824" s="4" t="str">
        <v>South African dorper</v>
      </c>
      <c r="BI824" s="4" t="str">
        <v>South African dorper</v>
      </c>
      <c r="BJ824" s="4" t="str">
        <v>South African dorper</v>
      </c>
      <c r="BK824" s="4" t="str">
        <v>South African dorper</v>
      </c>
      <c r="BL824" s="4" t="str">
        <v>South African dorper</v>
      </c>
      <c r="BM824" s="4" t="str">
        <v>South African dorper</v>
      </c>
      <c r="BN824" s="4" t="str">
        <v>South African dorper</v>
      </c>
      <c r="BO824" s="4" t="str">
        <v>South African dorper</v>
      </c>
      <c r="BP824" s="4" t="str">
        <v>South African dorper</v>
      </c>
      <c r="BQ824" s="4" t="str">
        <v>South African dorper</v>
      </c>
      <c r="BR824" s="4" t="str">
        <v>South African dorper</v>
      </c>
      <c r="BS824" s="4" t="str">
        <v>South African dorper</v>
      </c>
      <c r="BT824" s="4" t="str">
        <v>South African dorper</v>
      </c>
      <c r="BU824" s="4" t="str">
        <v>South African dorper</v>
      </c>
      <c r="BV824" s="4" t="str">
        <v>South African dorper</v>
      </c>
      <c r="BX824" s="4" t="str">
        <v>Souna 3</v>
      </c>
      <c r="BY824" s="4" t="str">
        <v>Souna 3</v>
      </c>
      <c r="BZ824" s="4" t="str">
        <v>Souna 3</v>
      </c>
      <c r="CA824" s="4" t="str">
        <v>Souna 3</v>
      </c>
      <c r="CB824" s="4" t="str">
        <v>Souna 3</v>
      </c>
      <c r="CC824" s="4" t="str">
        <v>Souna 3</v>
      </c>
      <c r="CD824" s="4" t="str">
        <v>Souna 3</v>
      </c>
      <c r="CE824" s="4" t="str">
        <v>Souna 3</v>
      </c>
      <c r="CF824" s="4" t="str">
        <v>Souna 3</v>
      </c>
      <c r="CG824" s="4" t="str">
        <v>Souna 3</v>
      </c>
      <c r="CH824" s="4" t="str">
        <v>Souna 3</v>
      </c>
      <c r="CI824" s="4" t="str">
        <v>Souna 3</v>
      </c>
      <c r="CJ824" s="4" t="str">
        <v>Souna 3</v>
      </c>
      <c r="CK824" s="4" t="str">
        <v>Souna 3</v>
      </c>
      <c r="CL824" s="4" t="str">
        <v>Souna 3</v>
      </c>
      <c r="CM824" s="4" t="str">
        <v>Souna 3</v>
      </c>
      <c r="CN824" s="4" t="str">
        <v>Souna 3</v>
      </c>
      <c r="CO824" s="4" t="str">
        <v>Souna 3</v>
      </c>
      <c r="CP824" s="4" t="str">
        <v>Souna 3</v>
      </c>
      <c r="CQ824" s="4" t="str">
        <v>Souna 3</v>
      </c>
      <c r="CR824" s="4" t="str">
        <v>Souna 3</v>
      </c>
      <c r="CS824" s="4" t="str">
        <v>Souna 3</v>
      </c>
      <c r="CT824" s="4" t="str">
        <v>Souna 3</v>
      </c>
      <c r="CU824" s="4" t="str">
        <v>Souna 3</v>
      </c>
      <c r="CV824" s="4" t="str">
        <v>Souna 3</v>
      </c>
      <c r="CW824" s="4" t="str">
        <v>Souna 3</v>
      </c>
      <c r="CX824" s="4" t="str">
        <v>Souna 3</v>
      </c>
      <c r="CY824" s="4" t="str">
        <v>Souna 3</v>
      </c>
      <c r="CZ824" s="4" t="str">
        <v>Souna 3</v>
      </c>
      <c r="DA824" s="4" t="str">
        <v>Souna 3</v>
      </c>
    </row>
    <row r="825" spans="1:105" x14ac:dyDescent="0.35">
      <c r="A825" s="4" t="s">
        <v>1612</v>
      </c>
      <c r="B825" s="4" t="s">
        <v>1611</v>
      </c>
      <c r="C825" s="4" t="s">
        <v>3339</v>
      </c>
      <c r="F825" s="4" t="s">
        <v>2511</v>
      </c>
      <c r="AS825" s="4" t="str">
        <v>South African merino</v>
      </c>
      <c r="AT825" s="4" t="str">
        <v>South African merino</v>
      </c>
      <c r="AU825" s="4" t="str">
        <v>South African merino</v>
      </c>
      <c r="AV825" s="4" t="str">
        <v>South African merino</v>
      </c>
      <c r="AW825" s="4" t="str">
        <v>South African merino</v>
      </c>
      <c r="AX825" s="4" t="str">
        <v>South African merino</v>
      </c>
      <c r="AY825" s="4" t="str">
        <v>South African merino</v>
      </c>
      <c r="AZ825" s="4" t="str">
        <v>South African merino</v>
      </c>
      <c r="BA825" s="4" t="str">
        <v>South African merino</v>
      </c>
      <c r="BB825" s="4" t="str">
        <v>South African merino</v>
      </c>
      <c r="BC825" s="4" t="str">
        <v>South African merino</v>
      </c>
      <c r="BD825" s="4" t="str">
        <v>South African merino</v>
      </c>
      <c r="BE825" s="4" t="str">
        <v>South African merino</v>
      </c>
      <c r="BF825" s="4" t="str">
        <v>South African merino</v>
      </c>
      <c r="BG825" s="4" t="str">
        <v>South African merino</v>
      </c>
      <c r="BH825" s="4" t="str">
        <v>South African merino</v>
      </c>
      <c r="BI825" s="4" t="str">
        <v>South African merino</v>
      </c>
      <c r="BJ825" s="4" t="str">
        <v>South African merino</v>
      </c>
      <c r="BK825" s="4" t="str">
        <v>South African merino</v>
      </c>
      <c r="BL825" s="4" t="str">
        <v>South African merino</v>
      </c>
      <c r="BM825" s="4" t="str">
        <v>South African merino</v>
      </c>
      <c r="BN825" s="4" t="str">
        <v>South African merino</v>
      </c>
      <c r="BO825" s="4" t="str">
        <v>South African merino</v>
      </c>
      <c r="BP825" s="4" t="str">
        <v>South African merino</v>
      </c>
      <c r="BQ825" s="4" t="str">
        <v>South African merino</v>
      </c>
      <c r="BR825" s="4" t="str">
        <v>South African merino</v>
      </c>
      <c r="BS825" s="4" t="str">
        <v>South African merino</v>
      </c>
      <c r="BT825" s="4" t="str">
        <v>South African merino</v>
      </c>
      <c r="BU825" s="4" t="str">
        <v>South African merino</v>
      </c>
      <c r="BV825" s="4" t="str">
        <v>South African merino</v>
      </c>
      <c r="BX825" s="4" t="str">
        <v>South African dorper</v>
      </c>
      <c r="BY825" s="4" t="str">
        <v>South African dorper</v>
      </c>
      <c r="BZ825" s="4" t="str">
        <v>South African dorper</v>
      </c>
      <c r="CA825" s="4" t="str">
        <v>South African dorper</v>
      </c>
      <c r="CB825" s="4" t="str">
        <v>South African dorper</v>
      </c>
      <c r="CC825" s="4" t="str">
        <v>South African dorper</v>
      </c>
      <c r="CD825" s="4" t="str">
        <v>South African dorper</v>
      </c>
      <c r="CE825" s="4" t="str">
        <v>South African dorper</v>
      </c>
      <c r="CF825" s="4" t="str">
        <v>South African dorper</v>
      </c>
      <c r="CG825" s="4" t="str">
        <v>South African dorper</v>
      </c>
      <c r="CH825" s="4" t="str">
        <v>South African dorper</v>
      </c>
      <c r="CI825" s="4" t="str">
        <v>South African dorper</v>
      </c>
      <c r="CJ825" s="4" t="str">
        <v>South African dorper</v>
      </c>
      <c r="CK825" s="4" t="str">
        <v>South African dorper</v>
      </c>
      <c r="CL825" s="4" t="str">
        <v>South African dorper</v>
      </c>
      <c r="CM825" s="4" t="str">
        <v>South African dorper</v>
      </c>
      <c r="CN825" s="4" t="str">
        <v>South African dorper</v>
      </c>
      <c r="CO825" s="4" t="str">
        <v>South African dorper</v>
      </c>
      <c r="CP825" s="4" t="str">
        <v>South African dorper</v>
      </c>
      <c r="CQ825" s="4" t="str">
        <v>South African dorper</v>
      </c>
      <c r="CR825" s="4" t="str">
        <v>South African dorper</v>
      </c>
      <c r="CS825" s="4" t="str">
        <v>South African dorper</v>
      </c>
      <c r="CT825" s="4" t="str">
        <v>South African dorper</v>
      </c>
      <c r="CU825" s="4" t="str">
        <v>South African dorper</v>
      </c>
      <c r="CV825" s="4" t="str">
        <v>South African dorper</v>
      </c>
      <c r="CW825" s="4" t="str">
        <v>South African dorper</v>
      </c>
      <c r="CX825" s="4" t="str">
        <v>South African dorper</v>
      </c>
      <c r="CY825" s="4" t="str">
        <v>South African dorper</v>
      </c>
      <c r="CZ825" s="4" t="str">
        <v>South African dorper</v>
      </c>
      <c r="DA825" s="4" t="str">
        <v>South African dorper</v>
      </c>
    </row>
    <row r="826" spans="1:105" x14ac:dyDescent="0.35">
      <c r="A826" s="4" t="s">
        <v>2081</v>
      </c>
      <c r="B826" s="4" t="s">
        <v>2080</v>
      </c>
      <c r="C826" s="4" t="s">
        <v>3340</v>
      </c>
      <c r="D826" s="4" t="s">
        <v>3341</v>
      </c>
      <c r="AS826" s="4" t="str">
        <v>South African mutton merino</v>
      </c>
      <c r="AT826" s="4" t="str">
        <v>South African mutton merino</v>
      </c>
      <c r="AU826" s="4" t="str">
        <v>South African mutton merino</v>
      </c>
      <c r="AV826" s="4" t="str">
        <v>South African mutton merino</v>
      </c>
      <c r="AW826" s="4" t="str">
        <v>South African mutton merino</v>
      </c>
      <c r="AX826" s="4" t="str">
        <v>South African mutton merino</v>
      </c>
      <c r="AY826" s="4" t="str">
        <v>South African mutton merino</v>
      </c>
      <c r="AZ826" s="4" t="str">
        <v>South African mutton merino</v>
      </c>
      <c r="BA826" s="4" t="str">
        <v>South African mutton merino</v>
      </c>
      <c r="BB826" s="4" t="str">
        <v>South African mutton merino</v>
      </c>
      <c r="BC826" s="4" t="str">
        <v>South African mutton merino</v>
      </c>
      <c r="BD826" s="4" t="str">
        <v>South African mutton merino</v>
      </c>
      <c r="BE826" s="4" t="str">
        <v>South African mutton merino</v>
      </c>
      <c r="BF826" s="4" t="str">
        <v>South African mutton merino</v>
      </c>
      <c r="BG826" s="4" t="str">
        <v>South African mutton merino</v>
      </c>
      <c r="BH826" s="4" t="str">
        <v>South African mutton merino</v>
      </c>
      <c r="BI826" s="4" t="str">
        <v>South African mutton merino</v>
      </c>
      <c r="BJ826" s="4" t="str">
        <v>South African mutton merino</v>
      </c>
      <c r="BK826" s="4" t="str">
        <v>South African mutton merino</v>
      </c>
      <c r="BL826" s="4" t="str">
        <v>South African mutton merino</v>
      </c>
      <c r="BM826" s="4" t="str">
        <v>South African mutton merino</v>
      </c>
      <c r="BN826" s="4" t="str">
        <v>South African mutton merino</v>
      </c>
      <c r="BO826" s="4" t="str">
        <v>South African mutton merino</v>
      </c>
      <c r="BP826" s="4" t="str">
        <v>South African mutton merino</v>
      </c>
      <c r="BQ826" s="4" t="str">
        <v>South African mutton merino</v>
      </c>
      <c r="BR826" s="4" t="str">
        <v>South African mutton merino</v>
      </c>
      <c r="BS826" s="4" t="str">
        <v>South African mutton merino</v>
      </c>
      <c r="BT826" s="4" t="str">
        <v>South African mutton merino</v>
      </c>
      <c r="BU826" s="4" t="str">
        <v>South African mutton merino</v>
      </c>
      <c r="BV826" s="4" t="str">
        <v>South African mutton merino</v>
      </c>
      <c r="BX826" s="4" t="str">
        <v>South African merino</v>
      </c>
      <c r="BY826" s="4" t="str">
        <v>South African merino</v>
      </c>
      <c r="BZ826" s="4" t="str">
        <v>South African merino</v>
      </c>
      <c r="CA826" s="4" t="str">
        <v>South African merino</v>
      </c>
      <c r="CB826" s="4" t="str">
        <v>South African merino</v>
      </c>
      <c r="CC826" s="4" t="str">
        <v>South African merino</v>
      </c>
      <c r="CD826" s="4" t="str">
        <v>South African merino</v>
      </c>
      <c r="CE826" s="4" t="str">
        <v>South African merino</v>
      </c>
      <c r="CF826" s="4" t="str">
        <v>South African merino</v>
      </c>
      <c r="CG826" s="4" t="str">
        <v>South African merino</v>
      </c>
      <c r="CH826" s="4" t="str">
        <v>South African merino</v>
      </c>
      <c r="CI826" s="4" t="str">
        <v>South African merino</v>
      </c>
      <c r="CJ826" s="4" t="str">
        <v>South African merino</v>
      </c>
      <c r="CK826" s="4" t="str">
        <v>South African merino</v>
      </c>
      <c r="CL826" s="4" t="str">
        <v>South African merino</v>
      </c>
      <c r="CM826" s="4" t="str">
        <v>South African merino</v>
      </c>
      <c r="CN826" s="4" t="str">
        <v>South African merino</v>
      </c>
      <c r="CO826" s="4" t="str">
        <v>South African merino</v>
      </c>
      <c r="CP826" s="4" t="str">
        <v>South African merino</v>
      </c>
      <c r="CQ826" s="4" t="str">
        <v>South African merino</v>
      </c>
      <c r="CR826" s="4" t="str">
        <v>South African merino</v>
      </c>
      <c r="CS826" s="4" t="str">
        <v>South African merino</v>
      </c>
      <c r="CT826" s="4" t="str">
        <v>South African merino</v>
      </c>
      <c r="CU826" s="4" t="str">
        <v>South African merino</v>
      </c>
      <c r="CV826" s="4" t="str">
        <v>South African merino</v>
      </c>
      <c r="CW826" s="4" t="str">
        <v>South African merino</v>
      </c>
      <c r="CX826" s="4" t="str">
        <v>South African merino</v>
      </c>
      <c r="CY826" s="4" t="str">
        <v>South African merino</v>
      </c>
      <c r="CZ826" s="4" t="str">
        <v>South African merino</v>
      </c>
      <c r="DA826" s="4" t="str">
        <v>South African merino</v>
      </c>
    </row>
    <row r="827" spans="1:105" x14ac:dyDescent="0.35">
      <c r="A827" s="4" t="s">
        <v>2081</v>
      </c>
      <c r="B827" s="4" t="s">
        <v>2080</v>
      </c>
      <c r="C827" s="4" t="s">
        <v>3342</v>
      </c>
      <c r="AS827" s="4" t="str">
        <v>South African mutton merino ewes</v>
      </c>
      <c r="AT827" s="4" t="str">
        <v>South African mutton merino ewes</v>
      </c>
      <c r="AU827" s="4" t="str">
        <v>South African mutton merino ewes</v>
      </c>
      <c r="AV827" s="4" t="str">
        <v>South African mutton merino ewes</v>
      </c>
      <c r="AW827" s="4" t="str">
        <v>South African mutton merino ewes</v>
      </c>
      <c r="AX827" s="4" t="str">
        <v>South African mutton merino ewes</v>
      </c>
      <c r="AY827" s="4" t="str">
        <v>South African mutton merino ewes</v>
      </c>
      <c r="AZ827" s="4" t="str">
        <v>South African mutton merino ewes</v>
      </c>
      <c r="BA827" s="4" t="str">
        <v>South African mutton merino ewes</v>
      </c>
      <c r="BB827" s="4" t="str">
        <v>South African mutton merino ewes</v>
      </c>
      <c r="BC827" s="4" t="str">
        <v>South African mutton merino ewes</v>
      </c>
      <c r="BD827" s="4" t="str">
        <v>South African mutton merino ewes</v>
      </c>
      <c r="BE827" s="4" t="str">
        <v>South African mutton merino ewes</v>
      </c>
      <c r="BF827" s="4" t="str">
        <v>South African mutton merino ewes</v>
      </c>
      <c r="BG827" s="4" t="str">
        <v>South African mutton merino ewes</v>
      </c>
      <c r="BH827" s="4" t="str">
        <v>South African mutton merino ewes</v>
      </c>
      <c r="BI827" s="4" t="str">
        <v>South African mutton merino ewes</v>
      </c>
      <c r="BJ827" s="4" t="str">
        <v>South African mutton merino ewes</v>
      </c>
      <c r="BK827" s="4" t="str">
        <v>South African mutton merino ewes</v>
      </c>
      <c r="BL827" s="4" t="str">
        <v>South African mutton merino ewes</v>
      </c>
      <c r="BM827" s="4" t="str">
        <v>South African mutton merino ewes</v>
      </c>
      <c r="BN827" s="4" t="str">
        <v>South African mutton merino ewes</v>
      </c>
      <c r="BO827" s="4" t="str">
        <v>South African mutton merino ewes</v>
      </c>
      <c r="BP827" s="4" t="str">
        <v>South African mutton merino ewes</v>
      </c>
      <c r="BQ827" s="4" t="str">
        <v>South African mutton merino ewes</v>
      </c>
      <c r="BR827" s="4" t="str">
        <v>South African mutton merino ewes</v>
      </c>
      <c r="BS827" s="4" t="str">
        <v>South African mutton merino ewes</v>
      </c>
      <c r="BT827" s="4" t="str">
        <v>South African mutton merino ewes</v>
      </c>
      <c r="BU827" s="4" t="str">
        <v>South African mutton merino ewes</v>
      </c>
      <c r="BV827" s="4" t="str">
        <v>South African mutton merino ewes</v>
      </c>
      <c r="BX827" s="4" t="str">
        <v>South African mutton merino</v>
      </c>
      <c r="BY827" s="4" t="str">
        <v>South African mutton merino</v>
      </c>
      <c r="BZ827" s="4" t="str">
        <v>South African mutton merino</v>
      </c>
      <c r="CA827" s="4" t="str">
        <v>South African mutton merino</v>
      </c>
      <c r="CB827" s="4" t="str">
        <v>South African mutton merino</v>
      </c>
      <c r="CC827" s="4" t="str">
        <v>South African mutton merino</v>
      </c>
      <c r="CD827" s="4" t="str">
        <v>South African mutton merino</v>
      </c>
      <c r="CE827" s="4" t="str">
        <v>South African mutton merino</v>
      </c>
      <c r="CF827" s="4" t="str">
        <v>South African mutton merino</v>
      </c>
      <c r="CG827" s="4" t="str">
        <v>South African mutton merino</v>
      </c>
      <c r="CH827" s="4" t="str">
        <v>South African mutton merino</v>
      </c>
      <c r="CI827" s="4" t="str">
        <v>South African mutton merino</v>
      </c>
      <c r="CJ827" s="4" t="str">
        <v>South African mutton merino</v>
      </c>
      <c r="CK827" s="4" t="str">
        <v>South African mutton merino</v>
      </c>
      <c r="CL827" s="4" t="str">
        <v>South African mutton merino</v>
      </c>
      <c r="CM827" s="4" t="str">
        <v>South African mutton merino</v>
      </c>
      <c r="CN827" s="4" t="str">
        <v>South African mutton merino</v>
      </c>
      <c r="CO827" s="4" t="str">
        <v>South African mutton merino</v>
      </c>
      <c r="CP827" s="4" t="str">
        <v>South African mutton merino</v>
      </c>
      <c r="CQ827" s="4" t="str">
        <v>South African mutton merino</v>
      </c>
      <c r="CR827" s="4" t="str">
        <v>South African mutton merino</v>
      </c>
      <c r="CS827" s="4" t="str">
        <v>South African mutton merino</v>
      </c>
      <c r="CT827" s="4" t="str">
        <v>South African mutton merino</v>
      </c>
      <c r="CU827" s="4" t="str">
        <v>South African mutton merino</v>
      </c>
      <c r="CV827" s="4" t="str">
        <v>South African mutton merino</v>
      </c>
      <c r="CW827" s="4" t="str">
        <v>South African mutton merino</v>
      </c>
      <c r="CX827" s="4" t="str">
        <v>South African mutton merino</v>
      </c>
      <c r="CY827" s="4" t="str">
        <v>South African mutton merino</v>
      </c>
      <c r="CZ827" s="4" t="str">
        <v>South African mutton merino</v>
      </c>
      <c r="DA827" s="4" t="str">
        <v>South African mutton merino</v>
      </c>
    </row>
    <row r="828" spans="1:105" x14ac:dyDescent="0.35">
      <c r="A828" s="4" t="s">
        <v>2081</v>
      </c>
      <c r="B828" s="4" t="s">
        <v>2080</v>
      </c>
      <c r="C828" s="4" t="s">
        <v>842</v>
      </c>
      <c r="AS828" s="4" t="str">
        <v>Southeast Nigeria dwarf</v>
      </c>
      <c r="AT828" s="4" t="str">
        <v>Southeast Nigeria dwarf</v>
      </c>
      <c r="AU828" s="4" t="str">
        <v>Southeast Nigeria dwarf</v>
      </c>
      <c r="AV828" s="4" t="str">
        <v>Southeast Nigeria dwarf</v>
      </c>
      <c r="AW828" s="4" t="str">
        <v>Southeast Nigeria dwarf</v>
      </c>
      <c r="AX828" s="4" t="str">
        <v>Southeast Nigeria dwarf</v>
      </c>
      <c r="AY828" s="4" t="str">
        <v>Southeast Nigeria dwarf</v>
      </c>
      <c r="AZ828" s="4" t="str">
        <v>Southeast Nigeria dwarf</v>
      </c>
      <c r="BA828" s="4" t="str">
        <v>Southeast Nigeria dwarf</v>
      </c>
      <c r="BB828" s="4" t="str">
        <v>Southeast Nigeria dwarf</v>
      </c>
      <c r="BC828" s="4" t="str">
        <v>Southeast Nigeria dwarf</v>
      </c>
      <c r="BD828" s="4" t="str">
        <v>Southeast Nigeria dwarf</v>
      </c>
      <c r="BE828" s="4" t="str">
        <v>Southeast Nigeria dwarf</v>
      </c>
      <c r="BF828" s="4" t="str">
        <v>Southeast Nigeria dwarf</v>
      </c>
      <c r="BG828" s="4" t="str">
        <v>Southeast Nigeria dwarf</v>
      </c>
      <c r="BH828" s="4" t="str">
        <v>Southeast Nigeria dwarf</v>
      </c>
      <c r="BI828" s="4" t="str">
        <v>Southeast Nigeria dwarf</v>
      </c>
      <c r="BJ828" s="4" t="str">
        <v>Southeast Nigeria dwarf</v>
      </c>
      <c r="BK828" s="4" t="str">
        <v>Southeast Nigeria dwarf</v>
      </c>
      <c r="BL828" s="4" t="str">
        <v>Southeast Nigeria dwarf</v>
      </c>
      <c r="BM828" s="4" t="str">
        <v>Southeast Nigeria dwarf</v>
      </c>
      <c r="BN828" s="4" t="str">
        <v>Southeast Nigeria dwarf</v>
      </c>
      <c r="BO828" s="4" t="str">
        <v>Southeast Nigeria dwarf</v>
      </c>
      <c r="BP828" s="4" t="str">
        <v>Southeast Nigeria dwarf</v>
      </c>
      <c r="BQ828" s="4" t="str">
        <v>Southeast Nigeria dwarf</v>
      </c>
      <c r="BR828" s="4" t="str">
        <v>Southeast Nigeria dwarf</v>
      </c>
      <c r="BS828" s="4" t="str">
        <v>Southeast Nigeria dwarf</v>
      </c>
      <c r="BT828" s="4" t="str">
        <v>Southeast Nigeria dwarf</v>
      </c>
      <c r="BU828" s="4" t="str">
        <v>Southeast Nigeria dwarf</v>
      </c>
      <c r="BV828" s="4" t="str">
        <v>Southeast Nigeria dwarf</v>
      </c>
      <c r="BX828" s="4" t="str">
        <v>South African mutton merino ewes</v>
      </c>
      <c r="BY828" s="4" t="str">
        <v>South African mutton merino ewes</v>
      </c>
      <c r="BZ828" s="4" t="str">
        <v>South African mutton merino ewes</v>
      </c>
      <c r="CA828" s="4" t="str">
        <v>South African mutton merino ewes</v>
      </c>
      <c r="CB828" s="4" t="str">
        <v>South African mutton merino ewes</v>
      </c>
      <c r="CC828" s="4" t="str">
        <v>South African mutton merino ewes</v>
      </c>
      <c r="CD828" s="4" t="str">
        <v>South African mutton merino ewes</v>
      </c>
      <c r="CE828" s="4" t="str">
        <v>South African mutton merino ewes</v>
      </c>
      <c r="CF828" s="4" t="str">
        <v>South African mutton merino ewes</v>
      </c>
      <c r="CG828" s="4" t="str">
        <v>South African mutton merino ewes</v>
      </c>
      <c r="CH828" s="4" t="str">
        <v>South African mutton merino ewes</v>
      </c>
      <c r="CI828" s="4" t="str">
        <v>South African mutton merino ewes</v>
      </c>
      <c r="CJ828" s="4" t="str">
        <v>South African mutton merino ewes</v>
      </c>
      <c r="CK828" s="4" t="str">
        <v>South African mutton merino ewes</v>
      </c>
      <c r="CL828" s="4" t="str">
        <v>South African mutton merino ewes</v>
      </c>
      <c r="CM828" s="4" t="str">
        <v>South African mutton merino ewes</v>
      </c>
      <c r="CN828" s="4" t="str">
        <v>South African mutton merino ewes</v>
      </c>
      <c r="CO828" s="4" t="str">
        <v>South African mutton merino ewes</v>
      </c>
      <c r="CP828" s="4" t="str">
        <v>South African mutton merino ewes</v>
      </c>
      <c r="CQ828" s="4" t="str">
        <v>South African mutton merino ewes</v>
      </c>
      <c r="CR828" s="4" t="str">
        <v>South African mutton merino ewes</v>
      </c>
      <c r="CS828" s="4" t="str">
        <v>South African mutton merino ewes</v>
      </c>
      <c r="CT828" s="4" t="str">
        <v>South African mutton merino ewes</v>
      </c>
      <c r="CU828" s="4" t="str">
        <v>South African mutton merino ewes</v>
      </c>
      <c r="CV828" s="4" t="str">
        <v>South African mutton merino ewes</v>
      </c>
      <c r="CW828" s="4" t="str">
        <v>South African mutton merino ewes</v>
      </c>
      <c r="CX828" s="4" t="str">
        <v>South African mutton merino ewes</v>
      </c>
      <c r="CY828" s="4" t="str">
        <v>South African mutton merino ewes</v>
      </c>
      <c r="CZ828" s="4" t="str">
        <v>South African mutton merino ewes</v>
      </c>
      <c r="DA828" s="4" t="str">
        <v>South African mutton merino ewes</v>
      </c>
    </row>
    <row r="829" spans="1:105" x14ac:dyDescent="0.35">
      <c r="A829" s="4" t="s">
        <v>2081</v>
      </c>
      <c r="B829" s="4" t="s">
        <v>2080</v>
      </c>
      <c r="C829" s="4" t="s">
        <v>3343</v>
      </c>
      <c r="AS829" s="4" t="str">
        <v>SR21</v>
      </c>
      <c r="AT829" s="4" t="str">
        <v>SR21</v>
      </c>
      <c r="AU829" s="4" t="str">
        <v>SR21</v>
      </c>
      <c r="AV829" s="4" t="str">
        <v>SR21</v>
      </c>
      <c r="AW829" s="4" t="str">
        <v>SR21</v>
      </c>
      <c r="AX829" s="4" t="str">
        <v>SR21</v>
      </c>
      <c r="AY829" s="4" t="str">
        <v>SR21</v>
      </c>
      <c r="AZ829" s="4" t="str">
        <v>SR21</v>
      </c>
      <c r="BA829" s="4" t="str">
        <v>SR21</v>
      </c>
      <c r="BB829" s="4" t="str">
        <v>SR21</v>
      </c>
      <c r="BC829" s="4" t="str">
        <v>SR21</v>
      </c>
      <c r="BD829" s="4" t="str">
        <v>SR21</v>
      </c>
      <c r="BE829" s="4" t="str">
        <v>SR21</v>
      </c>
      <c r="BF829" s="4" t="str">
        <v>SR21</v>
      </c>
      <c r="BG829" s="4" t="str">
        <v>SR21</v>
      </c>
      <c r="BH829" s="4" t="str">
        <v>SR21</v>
      </c>
      <c r="BI829" s="4" t="str">
        <v>SR21</v>
      </c>
      <c r="BJ829" s="4" t="str">
        <v>SR21</v>
      </c>
      <c r="BK829" s="4" t="str">
        <v>SR21</v>
      </c>
      <c r="BL829" s="4" t="str">
        <v>SR21</v>
      </c>
      <c r="BM829" s="4" t="str">
        <v>SR21</v>
      </c>
      <c r="BN829" s="4" t="str">
        <v>SR21</v>
      </c>
      <c r="BO829" s="4" t="str">
        <v>SR21</v>
      </c>
      <c r="BP829" s="4" t="str">
        <v>SR21</v>
      </c>
      <c r="BQ829" s="4" t="str">
        <v>SR21</v>
      </c>
      <c r="BR829" s="4" t="str">
        <v>SR21</v>
      </c>
      <c r="BS829" s="4" t="str">
        <v>SR21</v>
      </c>
      <c r="BT829" s="4" t="str">
        <v>SR21</v>
      </c>
      <c r="BU829" s="4" t="str">
        <v>SR21</v>
      </c>
      <c r="BV829" s="4" t="str">
        <v>SR21</v>
      </c>
      <c r="BX829" s="4" t="str">
        <v>Southeast Nigeria dwarf</v>
      </c>
      <c r="BY829" s="4" t="str">
        <v>Southeast Nigeria dwarf</v>
      </c>
      <c r="BZ829" s="4" t="str">
        <v>Southeast Nigeria dwarf</v>
      </c>
      <c r="CA829" s="4" t="str">
        <v>Southeast Nigeria dwarf</v>
      </c>
      <c r="CB829" s="4" t="str">
        <v>Southeast Nigeria dwarf</v>
      </c>
      <c r="CC829" s="4" t="str">
        <v>Southeast Nigeria dwarf</v>
      </c>
      <c r="CD829" s="4" t="str">
        <v>Southeast Nigeria dwarf</v>
      </c>
      <c r="CE829" s="4" t="str">
        <v>Southeast Nigeria dwarf</v>
      </c>
      <c r="CF829" s="4" t="str">
        <v>Southeast Nigeria dwarf</v>
      </c>
      <c r="CG829" s="4" t="str">
        <v>Southeast Nigeria dwarf</v>
      </c>
      <c r="CH829" s="4" t="str">
        <v>Southeast Nigeria dwarf</v>
      </c>
      <c r="CI829" s="4" t="str">
        <v>Southeast Nigeria dwarf</v>
      </c>
      <c r="CJ829" s="4" t="str">
        <v>Southeast Nigeria dwarf</v>
      </c>
      <c r="CK829" s="4" t="str">
        <v>Southeast Nigeria dwarf</v>
      </c>
      <c r="CL829" s="4" t="str">
        <v>Southeast Nigeria dwarf</v>
      </c>
      <c r="CM829" s="4" t="str">
        <v>Southeast Nigeria dwarf</v>
      </c>
      <c r="CN829" s="4" t="str">
        <v>Southeast Nigeria dwarf</v>
      </c>
      <c r="CO829" s="4" t="str">
        <v>Southeast Nigeria dwarf</v>
      </c>
      <c r="CP829" s="4" t="str">
        <v>Southeast Nigeria dwarf</v>
      </c>
      <c r="CQ829" s="4" t="str">
        <v>Southeast Nigeria dwarf</v>
      </c>
      <c r="CR829" s="4" t="str">
        <v>Southeast Nigeria dwarf</v>
      </c>
      <c r="CS829" s="4" t="str">
        <v>Southeast Nigeria dwarf</v>
      </c>
      <c r="CT829" s="4" t="str">
        <v>Southeast Nigeria dwarf</v>
      </c>
      <c r="CU829" s="4" t="str">
        <v>Southeast Nigeria dwarf</v>
      </c>
      <c r="CV829" s="4" t="str">
        <v>Southeast Nigeria dwarf</v>
      </c>
      <c r="CW829" s="4" t="str">
        <v>Southeast Nigeria dwarf</v>
      </c>
      <c r="CX829" s="4" t="str">
        <v>Southeast Nigeria dwarf</v>
      </c>
      <c r="CY829" s="4" t="str">
        <v>Southeast Nigeria dwarf</v>
      </c>
      <c r="CZ829" s="4" t="str">
        <v>Southeast Nigeria dwarf</v>
      </c>
      <c r="DA829" s="4" t="str">
        <v>Southeast Nigeria dwarf</v>
      </c>
    </row>
    <row r="830" spans="1:105" x14ac:dyDescent="0.35">
      <c r="A830" s="4" t="s">
        <v>2081</v>
      </c>
      <c r="B830" s="4" t="s">
        <v>2080</v>
      </c>
      <c r="C830" s="4" t="s">
        <v>3344</v>
      </c>
      <c r="AS830" s="4" t="str">
        <v>SR52</v>
      </c>
      <c r="AT830" s="4" t="str">
        <v>SR52</v>
      </c>
      <c r="AU830" s="4" t="str">
        <v>SR52</v>
      </c>
      <c r="AV830" s="4" t="str">
        <v>SR52</v>
      </c>
      <c r="AW830" s="4" t="str">
        <v>SR52</v>
      </c>
      <c r="AX830" s="4" t="str">
        <v>SR52</v>
      </c>
      <c r="AY830" s="4" t="str">
        <v>SR52</v>
      </c>
      <c r="AZ830" s="4" t="str">
        <v>SR52</v>
      </c>
      <c r="BA830" s="4" t="str">
        <v>SR52</v>
      </c>
      <c r="BB830" s="4" t="str">
        <v>SR52</v>
      </c>
      <c r="BC830" s="4" t="str">
        <v>SR52</v>
      </c>
      <c r="BD830" s="4" t="str">
        <v>SR52</v>
      </c>
      <c r="BE830" s="4" t="str">
        <v>SR52</v>
      </c>
      <c r="BF830" s="4" t="str">
        <v>SR52</v>
      </c>
      <c r="BG830" s="4" t="str">
        <v>SR52</v>
      </c>
      <c r="BH830" s="4" t="str">
        <v>SR52</v>
      </c>
      <c r="BI830" s="4" t="str">
        <v>SR52</v>
      </c>
      <c r="BJ830" s="4" t="str">
        <v>SR52</v>
      </c>
      <c r="BK830" s="4" t="str">
        <v>SR52</v>
      </c>
      <c r="BL830" s="4" t="str">
        <v>SR52</v>
      </c>
      <c r="BM830" s="4" t="str">
        <v>SR52</v>
      </c>
      <c r="BN830" s="4" t="str">
        <v>SR52</v>
      </c>
      <c r="BO830" s="4" t="str">
        <v>SR52</v>
      </c>
      <c r="BP830" s="4" t="str">
        <v>SR52</v>
      </c>
      <c r="BQ830" s="4" t="str">
        <v>SR52</v>
      </c>
      <c r="BR830" s="4" t="str">
        <v>SR52</v>
      </c>
      <c r="BS830" s="4" t="str">
        <v>SR52</v>
      </c>
      <c r="BT830" s="4" t="str">
        <v>SR52</v>
      </c>
      <c r="BU830" s="4" t="str">
        <v>SR52</v>
      </c>
      <c r="BV830" s="4" t="str">
        <v>SR52</v>
      </c>
      <c r="BX830" s="4" t="str">
        <v>SR21</v>
      </c>
      <c r="BY830" s="4" t="str">
        <v>SR21</v>
      </c>
      <c r="BZ830" s="4" t="str">
        <v>SR21</v>
      </c>
      <c r="CA830" s="4" t="str">
        <v>SR21</v>
      </c>
      <c r="CB830" s="4" t="str">
        <v>SR21</v>
      </c>
      <c r="CC830" s="4" t="str">
        <v>SR21</v>
      </c>
      <c r="CD830" s="4" t="str">
        <v>SR21</v>
      </c>
      <c r="CE830" s="4" t="str">
        <v>SR21</v>
      </c>
      <c r="CF830" s="4" t="str">
        <v>SR21</v>
      </c>
      <c r="CG830" s="4" t="str">
        <v>SR21</v>
      </c>
      <c r="CH830" s="4" t="str">
        <v>SR21</v>
      </c>
      <c r="CI830" s="4" t="str">
        <v>SR21</v>
      </c>
      <c r="CJ830" s="4" t="str">
        <v>SR21</v>
      </c>
      <c r="CK830" s="4" t="str">
        <v>SR21</v>
      </c>
      <c r="CL830" s="4" t="str">
        <v>SR21</v>
      </c>
      <c r="CM830" s="4" t="str">
        <v>SR21</v>
      </c>
      <c r="CN830" s="4" t="str">
        <v>SR21</v>
      </c>
      <c r="CO830" s="4" t="str">
        <v>SR21</v>
      </c>
      <c r="CP830" s="4" t="str">
        <v>SR21</v>
      </c>
      <c r="CQ830" s="4" t="str">
        <v>SR21</v>
      </c>
      <c r="CR830" s="4" t="str">
        <v>SR21</v>
      </c>
      <c r="CS830" s="4" t="str">
        <v>SR21</v>
      </c>
      <c r="CT830" s="4" t="str">
        <v>SR21</v>
      </c>
      <c r="CU830" s="4" t="str">
        <v>SR21</v>
      </c>
      <c r="CV830" s="4" t="str">
        <v>SR21</v>
      </c>
      <c r="CW830" s="4" t="str">
        <v>SR21</v>
      </c>
      <c r="CX830" s="4" t="str">
        <v>SR21</v>
      </c>
      <c r="CY830" s="4" t="str">
        <v>SR21</v>
      </c>
      <c r="CZ830" s="4" t="str">
        <v>SR21</v>
      </c>
      <c r="DA830" s="4" t="str">
        <v>SR21</v>
      </c>
    </row>
    <row r="831" spans="1:105" x14ac:dyDescent="0.35">
      <c r="A831" s="4" t="s">
        <v>2081</v>
      </c>
      <c r="B831" s="4" t="s">
        <v>2080</v>
      </c>
      <c r="C831" s="4" t="s">
        <v>3345</v>
      </c>
      <c r="D831" s="4" t="s">
        <v>3346</v>
      </c>
      <c r="AS831" s="4" t="str">
        <v>SSR 1</v>
      </c>
      <c r="AT831" s="4" t="str">
        <v>SSR 1</v>
      </c>
      <c r="AU831" s="4" t="str">
        <v>SSR 1</v>
      </c>
      <c r="AV831" s="4" t="str">
        <v>SSR 1</v>
      </c>
      <c r="AW831" s="4" t="str">
        <v>SSR 1</v>
      </c>
      <c r="AX831" s="4" t="str">
        <v>SSR 1</v>
      </c>
      <c r="AY831" s="4" t="str">
        <v>SSR 1</v>
      </c>
      <c r="AZ831" s="4" t="str">
        <v>SSR 1</v>
      </c>
      <c r="BA831" s="4" t="str">
        <v>SSR 1</v>
      </c>
      <c r="BB831" s="4" t="str">
        <v>SSR 1</v>
      </c>
      <c r="BC831" s="4" t="str">
        <v>SSR 1</v>
      </c>
      <c r="BD831" s="4" t="str">
        <v>SSR 1</v>
      </c>
      <c r="BE831" s="4" t="str">
        <v>SSR 1</v>
      </c>
      <c r="BF831" s="4" t="str">
        <v>SSR 1</v>
      </c>
      <c r="BG831" s="4" t="str">
        <v>SSR 1</v>
      </c>
      <c r="BH831" s="4" t="str">
        <v>SSR 1</v>
      </c>
      <c r="BI831" s="4" t="str">
        <v>SSR 1</v>
      </c>
      <c r="BJ831" s="4" t="str">
        <v>SSR 1</v>
      </c>
      <c r="BK831" s="4" t="str">
        <v>SSR 1</v>
      </c>
      <c r="BL831" s="4" t="str">
        <v>SSR 1</v>
      </c>
      <c r="BM831" s="4" t="str">
        <v>SSR 1</v>
      </c>
      <c r="BN831" s="4" t="str">
        <v>SSR 1</v>
      </c>
      <c r="BO831" s="4" t="str">
        <v>SSR 1</v>
      </c>
      <c r="BP831" s="4" t="str">
        <v>SSR 1</v>
      </c>
      <c r="BQ831" s="4" t="str">
        <v>SSR 1</v>
      </c>
      <c r="BR831" s="4" t="str">
        <v>SSR 1</v>
      </c>
      <c r="BS831" s="4" t="str">
        <v>SSR 1</v>
      </c>
      <c r="BT831" s="4" t="str">
        <v>SSR 1</v>
      </c>
      <c r="BU831" s="4" t="str">
        <v>SSR 1</v>
      </c>
      <c r="BV831" s="4" t="str">
        <v>SSR 1</v>
      </c>
      <c r="BX831" s="4" t="str">
        <v>SR52</v>
      </c>
      <c r="BY831" s="4" t="str">
        <v>SR52</v>
      </c>
      <c r="BZ831" s="4" t="str">
        <v>SR52</v>
      </c>
      <c r="CA831" s="4" t="str">
        <v>SR52</v>
      </c>
      <c r="CB831" s="4" t="str">
        <v>SR52</v>
      </c>
      <c r="CC831" s="4" t="str">
        <v>SR52</v>
      </c>
      <c r="CD831" s="4" t="str">
        <v>SR52</v>
      </c>
      <c r="CE831" s="4" t="str">
        <v>SR52</v>
      </c>
      <c r="CF831" s="4" t="str">
        <v>SR52</v>
      </c>
      <c r="CG831" s="4" t="str">
        <v>SR52</v>
      </c>
      <c r="CH831" s="4" t="str">
        <v>SR52</v>
      </c>
      <c r="CI831" s="4" t="str">
        <v>SR52</v>
      </c>
      <c r="CJ831" s="4" t="str">
        <v>SR52</v>
      </c>
      <c r="CK831" s="4" t="str">
        <v>SR52</v>
      </c>
      <c r="CL831" s="4" t="str">
        <v>SR52</v>
      </c>
      <c r="CM831" s="4" t="str">
        <v>SR52</v>
      </c>
      <c r="CN831" s="4" t="str">
        <v>SR52</v>
      </c>
      <c r="CO831" s="4" t="str">
        <v>SR52</v>
      </c>
      <c r="CP831" s="4" t="str">
        <v>SR52</v>
      </c>
      <c r="CQ831" s="4" t="str">
        <v>SR52</v>
      </c>
      <c r="CR831" s="4" t="str">
        <v>SR52</v>
      </c>
      <c r="CS831" s="4" t="str">
        <v>SR52</v>
      </c>
      <c r="CT831" s="4" t="str">
        <v>SR52</v>
      </c>
      <c r="CU831" s="4" t="str">
        <v>SR52</v>
      </c>
      <c r="CV831" s="4" t="str">
        <v>SR52</v>
      </c>
      <c r="CW831" s="4" t="str">
        <v>SR52</v>
      </c>
      <c r="CX831" s="4" t="str">
        <v>SR52</v>
      </c>
      <c r="CY831" s="4" t="str">
        <v>SR52</v>
      </c>
      <c r="CZ831" s="4" t="str">
        <v>SR52</v>
      </c>
      <c r="DA831" s="4" t="str">
        <v>SR52</v>
      </c>
    </row>
    <row r="832" spans="1:105" x14ac:dyDescent="0.35">
      <c r="A832" s="4" t="s">
        <v>2081</v>
      </c>
      <c r="B832" s="4" t="s">
        <v>2080</v>
      </c>
      <c r="C832" s="4" t="s">
        <v>3347</v>
      </c>
      <c r="AS832" s="4" t="str">
        <v>Staha</v>
      </c>
      <c r="AT832" s="4" t="str">
        <v>Staha</v>
      </c>
      <c r="AU832" s="4" t="str">
        <v>Staha</v>
      </c>
      <c r="AV832" s="4" t="str">
        <v>Staha</v>
      </c>
      <c r="AW832" s="4" t="str">
        <v>Staha</v>
      </c>
      <c r="AX832" s="4" t="str">
        <v>Staha</v>
      </c>
      <c r="AY832" s="4" t="str">
        <v>Staha</v>
      </c>
      <c r="AZ832" s="4" t="str">
        <v>Staha</v>
      </c>
      <c r="BA832" s="4" t="str">
        <v>Staha</v>
      </c>
      <c r="BB832" s="4" t="str">
        <v>Staha</v>
      </c>
      <c r="BC832" s="4" t="str">
        <v>Staha</v>
      </c>
      <c r="BD832" s="4" t="str">
        <v>Staha</v>
      </c>
      <c r="BE832" s="4" t="str">
        <v>Staha</v>
      </c>
      <c r="BF832" s="4" t="str">
        <v>Staha</v>
      </c>
      <c r="BG832" s="4" t="str">
        <v>Staha</v>
      </c>
      <c r="BH832" s="4" t="str">
        <v>Staha</v>
      </c>
      <c r="BI832" s="4" t="str">
        <v>Staha</v>
      </c>
      <c r="BJ832" s="4" t="str">
        <v>Staha</v>
      </c>
      <c r="BK832" s="4" t="str">
        <v>Staha</v>
      </c>
      <c r="BL832" s="4" t="str">
        <v>Staha</v>
      </c>
      <c r="BM832" s="4" t="str">
        <v>Staha</v>
      </c>
      <c r="BN832" s="4" t="str">
        <v>Staha</v>
      </c>
      <c r="BO832" s="4" t="str">
        <v>Staha</v>
      </c>
      <c r="BP832" s="4" t="str">
        <v>Staha</v>
      </c>
      <c r="BQ832" s="4" t="str">
        <v>Staha</v>
      </c>
      <c r="BR832" s="4" t="str">
        <v>Staha</v>
      </c>
      <c r="BS832" s="4" t="str">
        <v>Staha</v>
      </c>
      <c r="BT832" s="4" t="str">
        <v>Staha</v>
      </c>
      <c r="BU832" s="4" t="str">
        <v>Staha</v>
      </c>
      <c r="BV832" s="4" t="str">
        <v>Staha</v>
      </c>
      <c r="BX832" s="4" t="str">
        <v>SSR 1</v>
      </c>
      <c r="BY832" s="4" t="str">
        <v>SSR 1</v>
      </c>
      <c r="BZ832" s="4" t="str">
        <v>SSR 1</v>
      </c>
      <c r="CA832" s="4" t="str">
        <v>SSR 1</v>
      </c>
      <c r="CB832" s="4" t="str">
        <v>SSR 1</v>
      </c>
      <c r="CC832" s="4" t="str">
        <v>SSR 1</v>
      </c>
      <c r="CD832" s="4" t="str">
        <v>SSR 1</v>
      </c>
      <c r="CE832" s="4" t="str">
        <v>SSR 1</v>
      </c>
      <c r="CF832" s="4" t="str">
        <v>SSR 1</v>
      </c>
      <c r="CG832" s="4" t="str">
        <v>SSR 1</v>
      </c>
      <c r="CH832" s="4" t="str">
        <v>SSR 1</v>
      </c>
      <c r="CI832" s="4" t="str">
        <v>SSR 1</v>
      </c>
      <c r="CJ832" s="4" t="str">
        <v>SSR 1</v>
      </c>
      <c r="CK832" s="4" t="str">
        <v>SSR 1</v>
      </c>
      <c r="CL832" s="4" t="str">
        <v>SSR 1</v>
      </c>
      <c r="CM832" s="4" t="str">
        <v>SSR 1</v>
      </c>
      <c r="CN832" s="4" t="str">
        <v>SSR 1</v>
      </c>
      <c r="CO832" s="4" t="str">
        <v>SSR 1</v>
      </c>
      <c r="CP832" s="4" t="str">
        <v>SSR 1</v>
      </c>
      <c r="CQ832" s="4" t="str">
        <v>SSR 1</v>
      </c>
      <c r="CR832" s="4" t="str">
        <v>SSR 1</v>
      </c>
      <c r="CS832" s="4" t="str">
        <v>SSR 1</v>
      </c>
      <c r="CT832" s="4" t="str">
        <v>SSR 1</v>
      </c>
      <c r="CU832" s="4" t="str">
        <v>SSR 1</v>
      </c>
      <c r="CV832" s="4" t="str">
        <v>SSR 1</v>
      </c>
      <c r="CW832" s="4" t="str">
        <v>SSR 1</v>
      </c>
      <c r="CX832" s="4" t="str">
        <v>SSR 1</v>
      </c>
      <c r="CY832" s="4" t="str">
        <v>SSR 1</v>
      </c>
      <c r="CZ832" s="4" t="str">
        <v>SSR 1</v>
      </c>
      <c r="DA832" s="4" t="str">
        <v>SSR 1</v>
      </c>
    </row>
    <row r="833" spans="1:105" x14ac:dyDescent="0.35">
      <c r="A833" s="4" t="s">
        <v>2081</v>
      </c>
      <c r="B833" s="4" t="s">
        <v>2080</v>
      </c>
      <c r="C833" s="4" t="s">
        <v>3348</v>
      </c>
      <c r="AS833" s="4" t="str">
        <v>Stam59A</v>
      </c>
      <c r="AT833" s="4" t="str">
        <v>Stam59A</v>
      </c>
      <c r="AU833" s="4" t="str">
        <v>Stam59A</v>
      </c>
      <c r="AV833" s="4" t="str">
        <v>Stam59A</v>
      </c>
      <c r="AW833" s="4" t="str">
        <v>Stam59A</v>
      </c>
      <c r="AX833" s="4" t="str">
        <v>Stam59A</v>
      </c>
      <c r="AY833" s="4" t="str">
        <v>Stam59A</v>
      </c>
      <c r="AZ833" s="4" t="str">
        <v>Stam59A</v>
      </c>
      <c r="BA833" s="4" t="str">
        <v>Stam59A</v>
      </c>
      <c r="BB833" s="4" t="str">
        <v>Stam59A</v>
      </c>
      <c r="BC833" s="4" t="str">
        <v>Stam59A</v>
      </c>
      <c r="BD833" s="4" t="str">
        <v>Stam59A</v>
      </c>
      <c r="BE833" s="4" t="str">
        <v>Stam59A</v>
      </c>
      <c r="BF833" s="4" t="str">
        <v>Stam59A</v>
      </c>
      <c r="BG833" s="4" t="str">
        <v>Stam59A</v>
      </c>
      <c r="BH833" s="4" t="str">
        <v>Stam59A</v>
      </c>
      <c r="BI833" s="4" t="str">
        <v>Stam59A</v>
      </c>
      <c r="BJ833" s="4" t="str">
        <v>Stam59A</v>
      </c>
      <c r="BK833" s="4" t="str">
        <v>Stam59A</v>
      </c>
      <c r="BL833" s="4" t="str">
        <v>Stam59A</v>
      </c>
      <c r="BM833" s="4" t="str">
        <v>Stam59A</v>
      </c>
      <c r="BN833" s="4" t="str">
        <v>Stam59A</v>
      </c>
      <c r="BO833" s="4" t="str">
        <v>Stam59A</v>
      </c>
      <c r="BP833" s="4" t="str">
        <v>Stam59A</v>
      </c>
      <c r="BQ833" s="4" t="str">
        <v>Stam59A</v>
      </c>
      <c r="BR833" s="4" t="str">
        <v>Stam59A</v>
      </c>
      <c r="BS833" s="4" t="str">
        <v>Stam59A</v>
      </c>
      <c r="BT833" s="4" t="str">
        <v>Stam59A</v>
      </c>
      <c r="BU833" s="4" t="str">
        <v>Stam59A</v>
      </c>
      <c r="BV833" s="4" t="str">
        <v>Stam59A</v>
      </c>
      <c r="BX833" s="4" t="str">
        <v>Staha</v>
      </c>
      <c r="BY833" s="4" t="str">
        <v>Staha</v>
      </c>
      <c r="BZ833" s="4" t="str">
        <v>Staha</v>
      </c>
      <c r="CA833" s="4" t="str">
        <v>Staha</v>
      </c>
      <c r="CB833" s="4" t="str">
        <v>Staha</v>
      </c>
      <c r="CC833" s="4" t="str">
        <v>Staha</v>
      </c>
      <c r="CD833" s="4" t="str">
        <v>Staha</v>
      </c>
      <c r="CE833" s="4" t="str">
        <v>Staha</v>
      </c>
      <c r="CF833" s="4" t="str">
        <v>Staha</v>
      </c>
      <c r="CG833" s="4" t="str">
        <v>Staha</v>
      </c>
      <c r="CH833" s="4" t="str">
        <v>Staha</v>
      </c>
      <c r="CI833" s="4" t="str">
        <v>Staha</v>
      </c>
      <c r="CJ833" s="4" t="str">
        <v>Staha</v>
      </c>
      <c r="CK833" s="4" t="str">
        <v>Staha</v>
      </c>
      <c r="CL833" s="4" t="str">
        <v>Staha</v>
      </c>
      <c r="CM833" s="4" t="str">
        <v>Staha</v>
      </c>
      <c r="CN833" s="4" t="str">
        <v>Staha</v>
      </c>
      <c r="CO833" s="4" t="str">
        <v>Staha</v>
      </c>
      <c r="CP833" s="4" t="str">
        <v>Staha</v>
      </c>
      <c r="CQ833" s="4" t="str">
        <v>Staha</v>
      </c>
      <c r="CR833" s="4" t="str">
        <v>Staha</v>
      </c>
      <c r="CS833" s="4" t="str">
        <v>Staha</v>
      </c>
      <c r="CT833" s="4" t="str">
        <v>Staha</v>
      </c>
      <c r="CU833" s="4" t="str">
        <v>Staha</v>
      </c>
      <c r="CV833" s="4" t="str">
        <v>Staha</v>
      </c>
      <c r="CW833" s="4" t="str">
        <v>Staha</v>
      </c>
      <c r="CX833" s="4" t="str">
        <v>Staha</v>
      </c>
      <c r="CY833" s="4" t="str">
        <v>Staha</v>
      </c>
      <c r="CZ833" s="4" t="str">
        <v>Staha</v>
      </c>
      <c r="DA833" s="4" t="str">
        <v>Staha</v>
      </c>
    </row>
    <row r="834" spans="1:105" x14ac:dyDescent="0.35">
      <c r="A834" s="4" t="s">
        <v>2081</v>
      </c>
      <c r="B834" s="4" t="s">
        <v>2080</v>
      </c>
      <c r="C834" s="4" t="s">
        <v>3349</v>
      </c>
      <c r="AS834" s="4" t="str">
        <v>Starbro</v>
      </c>
      <c r="AT834" s="4" t="str">
        <v>Starbro</v>
      </c>
      <c r="AU834" s="4" t="str">
        <v>Starbro</v>
      </c>
      <c r="AV834" s="4" t="str">
        <v>Starbro</v>
      </c>
      <c r="AW834" s="4" t="str">
        <v>Starbro</v>
      </c>
      <c r="AX834" s="4" t="str">
        <v>Starbro</v>
      </c>
      <c r="AY834" s="4" t="str">
        <v>Starbro</v>
      </c>
      <c r="AZ834" s="4" t="str">
        <v>Starbro</v>
      </c>
      <c r="BA834" s="4" t="str">
        <v>Starbro</v>
      </c>
      <c r="BB834" s="4" t="str">
        <v>Starbro</v>
      </c>
      <c r="BC834" s="4" t="str">
        <v>Starbro</v>
      </c>
      <c r="BD834" s="4" t="str">
        <v>Starbro</v>
      </c>
      <c r="BE834" s="4" t="str">
        <v>Starbro</v>
      </c>
      <c r="BF834" s="4" t="str">
        <v>Starbro</v>
      </c>
      <c r="BG834" s="4" t="str">
        <v>Starbro</v>
      </c>
      <c r="BH834" s="4" t="str">
        <v>Starbro</v>
      </c>
      <c r="BI834" s="4" t="str">
        <v>Starbro</v>
      </c>
      <c r="BJ834" s="4" t="str">
        <v>Starbro</v>
      </c>
      <c r="BK834" s="4" t="str">
        <v>Starbro</v>
      </c>
      <c r="BL834" s="4" t="str">
        <v>Starbro</v>
      </c>
      <c r="BM834" s="4" t="str">
        <v>Starbro</v>
      </c>
      <c r="BN834" s="4" t="str">
        <v>Starbro</v>
      </c>
      <c r="BO834" s="4" t="str">
        <v>Starbro</v>
      </c>
      <c r="BP834" s="4" t="str">
        <v>Starbro</v>
      </c>
      <c r="BQ834" s="4" t="str">
        <v>Starbro</v>
      </c>
      <c r="BR834" s="4" t="str">
        <v>Starbro</v>
      </c>
      <c r="BS834" s="4" t="str">
        <v>Starbro</v>
      </c>
      <c r="BT834" s="4" t="str">
        <v>Starbro</v>
      </c>
      <c r="BU834" s="4" t="str">
        <v>Starbro</v>
      </c>
      <c r="BV834" s="4" t="str">
        <v>Starbro</v>
      </c>
      <c r="BX834" s="4" t="str">
        <v>Stam59A</v>
      </c>
      <c r="BY834" s="4" t="str">
        <v>Stam59A</v>
      </c>
      <c r="BZ834" s="4" t="str">
        <v>Stam59A</v>
      </c>
      <c r="CA834" s="4" t="str">
        <v>Stam59A</v>
      </c>
      <c r="CB834" s="4" t="str">
        <v>Stam59A</v>
      </c>
      <c r="CC834" s="4" t="str">
        <v>Stam59A</v>
      </c>
      <c r="CD834" s="4" t="str">
        <v>Stam59A</v>
      </c>
      <c r="CE834" s="4" t="str">
        <v>Stam59A</v>
      </c>
      <c r="CF834" s="4" t="str">
        <v>Stam59A</v>
      </c>
      <c r="CG834" s="4" t="str">
        <v>Stam59A</v>
      </c>
      <c r="CH834" s="4" t="str">
        <v>Stam59A</v>
      </c>
      <c r="CI834" s="4" t="str">
        <v>Stam59A</v>
      </c>
      <c r="CJ834" s="4" t="str">
        <v>Stam59A</v>
      </c>
      <c r="CK834" s="4" t="str">
        <v>Stam59A</v>
      </c>
      <c r="CL834" s="4" t="str">
        <v>Stam59A</v>
      </c>
      <c r="CM834" s="4" t="str">
        <v>Stam59A</v>
      </c>
      <c r="CN834" s="4" t="str">
        <v>Stam59A</v>
      </c>
      <c r="CO834" s="4" t="str">
        <v>Stam59A</v>
      </c>
      <c r="CP834" s="4" t="str">
        <v>Stam59A</v>
      </c>
      <c r="CQ834" s="4" t="str">
        <v>Stam59A</v>
      </c>
      <c r="CR834" s="4" t="str">
        <v>Stam59A</v>
      </c>
      <c r="CS834" s="4" t="str">
        <v>Stam59A</v>
      </c>
      <c r="CT834" s="4" t="str">
        <v>Stam59A</v>
      </c>
      <c r="CU834" s="4" t="str">
        <v>Stam59A</v>
      </c>
      <c r="CV834" s="4" t="str">
        <v>Stam59A</v>
      </c>
      <c r="CW834" s="4" t="str">
        <v>Stam59A</v>
      </c>
      <c r="CX834" s="4" t="str">
        <v>Stam59A</v>
      </c>
      <c r="CY834" s="4" t="str">
        <v>Stam59A</v>
      </c>
      <c r="CZ834" s="4" t="str">
        <v>Stam59A</v>
      </c>
      <c r="DA834" s="4" t="str">
        <v>Stam59A</v>
      </c>
    </row>
    <row r="835" spans="1:105" x14ac:dyDescent="0.35">
      <c r="A835" s="4" t="s">
        <v>1875</v>
      </c>
      <c r="C835" s="4" t="s">
        <v>3350</v>
      </c>
      <c r="AS835" s="4" t="str">
        <v>STR-EV-IWD</v>
      </c>
      <c r="AT835" s="4" t="str">
        <v>STR-EV-IWD</v>
      </c>
      <c r="AU835" s="4" t="str">
        <v>STR-EV-IWD</v>
      </c>
      <c r="AV835" s="4" t="str">
        <v>STR-EV-IWD</v>
      </c>
      <c r="AW835" s="4" t="str">
        <v>STR-EV-IWD</v>
      </c>
      <c r="AX835" s="4" t="str">
        <v>STR-EV-IWD</v>
      </c>
      <c r="AY835" s="4" t="str">
        <v>STR-EV-IWD</v>
      </c>
      <c r="AZ835" s="4" t="str">
        <v>STR-EV-IWD</v>
      </c>
      <c r="BA835" s="4" t="str">
        <v>STR-EV-IWD</v>
      </c>
      <c r="BB835" s="4" t="str">
        <v>STR-EV-IWD</v>
      </c>
      <c r="BC835" s="4" t="str">
        <v>STR-EV-IWD</v>
      </c>
      <c r="BD835" s="4" t="str">
        <v>STR-EV-IWD</v>
      </c>
      <c r="BE835" s="4" t="str">
        <v>STR-EV-IWD</v>
      </c>
      <c r="BF835" s="4" t="str">
        <v>STR-EV-IWD</v>
      </c>
      <c r="BG835" s="4" t="str">
        <v>STR-EV-IWD</v>
      </c>
      <c r="BH835" s="4" t="str">
        <v>STR-EV-IWD</v>
      </c>
      <c r="BI835" s="4" t="str">
        <v>STR-EV-IWD</v>
      </c>
      <c r="BJ835" s="4" t="str">
        <v>STR-EV-IWD</v>
      </c>
      <c r="BK835" s="4" t="str">
        <v>STR-EV-IWD</v>
      </c>
      <c r="BL835" s="4" t="str">
        <v>STR-EV-IWD</v>
      </c>
      <c r="BM835" s="4" t="str">
        <v>STR-EV-IWD</v>
      </c>
      <c r="BN835" s="4" t="str">
        <v>STR-EV-IWD</v>
      </c>
      <c r="BO835" s="4" t="str">
        <v>STR-EV-IWD</v>
      </c>
      <c r="BP835" s="4" t="str">
        <v>STR-EV-IWD</v>
      </c>
      <c r="BQ835" s="4" t="str">
        <v>STR-EV-IWD</v>
      </c>
      <c r="BR835" s="4" t="str">
        <v>STR-EV-IWD</v>
      </c>
      <c r="BS835" s="4" t="str">
        <v>STR-EV-IWD</v>
      </c>
      <c r="BT835" s="4" t="str">
        <v>STR-EV-IWD</v>
      </c>
      <c r="BU835" s="4" t="str">
        <v>STR-EV-IWD</v>
      </c>
      <c r="BV835" s="4" t="str">
        <v>STR-EV-IWD</v>
      </c>
      <c r="BX835" s="4" t="str">
        <v>Starbro</v>
      </c>
      <c r="BY835" s="4" t="str">
        <v>Starbro</v>
      </c>
      <c r="BZ835" s="4" t="str">
        <v>Starbro</v>
      </c>
      <c r="CA835" s="4" t="str">
        <v>Starbro</v>
      </c>
      <c r="CB835" s="4" t="str">
        <v>Starbro</v>
      </c>
      <c r="CC835" s="4" t="str">
        <v>Starbro</v>
      </c>
      <c r="CD835" s="4" t="str">
        <v>Starbro</v>
      </c>
      <c r="CE835" s="4" t="str">
        <v>Starbro</v>
      </c>
      <c r="CF835" s="4" t="str">
        <v>Starbro</v>
      </c>
      <c r="CG835" s="4" t="str">
        <v>Starbro</v>
      </c>
      <c r="CH835" s="4" t="str">
        <v>Starbro</v>
      </c>
      <c r="CI835" s="4" t="str">
        <v>Starbro</v>
      </c>
      <c r="CJ835" s="4" t="str">
        <v>Starbro</v>
      </c>
      <c r="CK835" s="4" t="str">
        <v>Starbro</v>
      </c>
      <c r="CL835" s="4" t="str">
        <v>Starbro</v>
      </c>
      <c r="CM835" s="4" t="str">
        <v>Starbro</v>
      </c>
      <c r="CN835" s="4" t="str">
        <v>Starbro</v>
      </c>
      <c r="CO835" s="4" t="str">
        <v>Starbro</v>
      </c>
      <c r="CP835" s="4" t="str">
        <v>Starbro</v>
      </c>
      <c r="CQ835" s="4" t="str">
        <v>Starbro</v>
      </c>
      <c r="CR835" s="4" t="str">
        <v>Starbro</v>
      </c>
      <c r="CS835" s="4" t="str">
        <v>Starbro</v>
      </c>
      <c r="CT835" s="4" t="str">
        <v>Starbro</v>
      </c>
      <c r="CU835" s="4" t="str">
        <v>Starbro</v>
      </c>
      <c r="CV835" s="4" t="str">
        <v>Starbro</v>
      </c>
      <c r="CW835" s="4" t="str">
        <v>Starbro</v>
      </c>
      <c r="CX835" s="4" t="str">
        <v>Starbro</v>
      </c>
      <c r="CY835" s="4" t="str">
        <v>Starbro</v>
      </c>
      <c r="CZ835" s="4" t="str">
        <v>Starbro</v>
      </c>
      <c r="DA835" s="4" t="str">
        <v>Starbro</v>
      </c>
    </row>
    <row r="836" spans="1:105" x14ac:dyDescent="0.35">
      <c r="A836" s="4" t="s">
        <v>1875</v>
      </c>
      <c r="C836" s="4" t="s">
        <v>397</v>
      </c>
      <c r="AS836" s="4" t="str">
        <v>Supa</v>
      </c>
      <c r="AT836" s="4" t="str">
        <v>Supa</v>
      </c>
      <c r="AU836" s="4" t="str">
        <v>Supa</v>
      </c>
      <c r="AV836" s="4" t="str">
        <v>Supa</v>
      </c>
      <c r="AW836" s="4" t="str">
        <v>Supa</v>
      </c>
      <c r="AX836" s="4" t="str">
        <v>Supa</v>
      </c>
      <c r="AY836" s="4" t="str">
        <v>Supa</v>
      </c>
      <c r="AZ836" s="4" t="str">
        <v>Supa</v>
      </c>
      <c r="BA836" s="4" t="str">
        <v>Supa</v>
      </c>
      <c r="BB836" s="4" t="str">
        <v>Supa</v>
      </c>
      <c r="BC836" s="4" t="str">
        <v>Supa</v>
      </c>
      <c r="BD836" s="4" t="str">
        <v>Supa</v>
      </c>
      <c r="BE836" s="4" t="str">
        <v>Supa</v>
      </c>
      <c r="BF836" s="4" t="str">
        <v>Supa</v>
      </c>
      <c r="BG836" s="4" t="str">
        <v>Supa</v>
      </c>
      <c r="BH836" s="4" t="str">
        <v>Supa</v>
      </c>
      <c r="BI836" s="4" t="str">
        <v>Supa</v>
      </c>
      <c r="BJ836" s="4" t="str">
        <v>Supa</v>
      </c>
      <c r="BK836" s="4" t="str">
        <v>Supa</v>
      </c>
      <c r="BL836" s="4" t="str">
        <v>Supa</v>
      </c>
      <c r="BM836" s="4" t="str">
        <v>Supa</v>
      </c>
      <c r="BN836" s="4" t="str">
        <v>Supa</v>
      </c>
      <c r="BO836" s="4" t="str">
        <v>Supa</v>
      </c>
      <c r="BP836" s="4" t="str">
        <v>Supa</v>
      </c>
      <c r="BQ836" s="4" t="str">
        <v>Supa</v>
      </c>
      <c r="BR836" s="4" t="str">
        <v>Supa</v>
      </c>
      <c r="BS836" s="4" t="str">
        <v>Supa</v>
      </c>
      <c r="BT836" s="4" t="str">
        <v>Supa</v>
      </c>
      <c r="BU836" s="4" t="str">
        <v>Supa</v>
      </c>
      <c r="BV836" s="4" t="str">
        <v>Supa</v>
      </c>
      <c r="BX836" s="4" t="str">
        <v>STR-EV-IWD</v>
      </c>
      <c r="BY836" s="4" t="str">
        <v>STR-EV-IWD</v>
      </c>
      <c r="BZ836" s="4" t="str">
        <v>STR-EV-IWD</v>
      </c>
      <c r="CA836" s="4" t="str">
        <v>STR-EV-IWD</v>
      </c>
      <c r="CB836" s="4" t="str">
        <v>STR-EV-IWD</v>
      </c>
      <c r="CC836" s="4" t="str">
        <v>STR-EV-IWD</v>
      </c>
      <c r="CD836" s="4" t="str">
        <v>STR-EV-IWD</v>
      </c>
      <c r="CE836" s="4" t="str">
        <v>STR-EV-IWD</v>
      </c>
      <c r="CF836" s="4" t="str">
        <v>STR-EV-IWD</v>
      </c>
      <c r="CG836" s="4" t="str">
        <v>STR-EV-IWD</v>
      </c>
      <c r="CH836" s="4" t="str">
        <v>STR-EV-IWD</v>
      </c>
      <c r="CI836" s="4" t="str">
        <v>STR-EV-IWD</v>
      </c>
      <c r="CJ836" s="4" t="str">
        <v>STR-EV-IWD</v>
      </c>
      <c r="CK836" s="4" t="str">
        <v>STR-EV-IWD</v>
      </c>
      <c r="CL836" s="4" t="str">
        <v>STR-EV-IWD</v>
      </c>
      <c r="CM836" s="4" t="str">
        <v>STR-EV-IWD</v>
      </c>
      <c r="CN836" s="4" t="str">
        <v>STR-EV-IWD</v>
      </c>
      <c r="CO836" s="4" t="str">
        <v>STR-EV-IWD</v>
      </c>
      <c r="CP836" s="4" t="str">
        <v>STR-EV-IWD</v>
      </c>
      <c r="CQ836" s="4" t="str">
        <v>STR-EV-IWD</v>
      </c>
      <c r="CR836" s="4" t="str">
        <v>STR-EV-IWD</v>
      </c>
      <c r="CS836" s="4" t="str">
        <v>STR-EV-IWD</v>
      </c>
      <c r="CT836" s="4" t="str">
        <v>STR-EV-IWD</v>
      </c>
      <c r="CU836" s="4" t="str">
        <v>STR-EV-IWD</v>
      </c>
      <c r="CV836" s="4" t="str">
        <v>STR-EV-IWD</v>
      </c>
      <c r="CW836" s="4" t="str">
        <v>STR-EV-IWD</v>
      </c>
      <c r="CX836" s="4" t="str">
        <v>STR-EV-IWD</v>
      </c>
      <c r="CY836" s="4" t="str">
        <v>STR-EV-IWD</v>
      </c>
      <c r="CZ836" s="4" t="str">
        <v>STR-EV-IWD</v>
      </c>
      <c r="DA836" s="4" t="str">
        <v>STR-EV-IWD</v>
      </c>
    </row>
    <row r="837" spans="1:105" x14ac:dyDescent="0.35">
      <c r="A837" s="4" t="s">
        <v>1886</v>
      </c>
      <c r="C837" s="4" t="s">
        <v>3351</v>
      </c>
      <c r="AS837" s="4" t="str">
        <v>Suvita 2</v>
      </c>
      <c r="AT837" s="4" t="str">
        <v>Suvita 2</v>
      </c>
      <c r="AU837" s="4" t="str">
        <v>Suvita 2</v>
      </c>
      <c r="AV837" s="4" t="str">
        <v>Suvita 2</v>
      </c>
      <c r="AW837" s="4" t="str">
        <v>Suvita 2</v>
      </c>
      <c r="AX837" s="4" t="str">
        <v>Suvita 2</v>
      </c>
      <c r="AY837" s="4" t="str">
        <v>Suvita 2</v>
      </c>
      <c r="AZ837" s="4" t="str">
        <v>Suvita 2</v>
      </c>
      <c r="BA837" s="4" t="str">
        <v>Suvita 2</v>
      </c>
      <c r="BB837" s="4" t="str">
        <v>Suvita 2</v>
      </c>
      <c r="BC837" s="4" t="str">
        <v>Suvita 2</v>
      </c>
      <c r="BD837" s="4" t="str">
        <v>Suvita 2</v>
      </c>
      <c r="BE837" s="4" t="str">
        <v>Suvita 2</v>
      </c>
      <c r="BF837" s="4" t="str">
        <v>Suvita 2</v>
      </c>
      <c r="BG837" s="4" t="str">
        <v>Suvita 2</v>
      </c>
      <c r="BH837" s="4" t="str">
        <v>Suvita 2</v>
      </c>
      <c r="BI837" s="4" t="str">
        <v>Suvita 2</v>
      </c>
      <c r="BJ837" s="4" t="str">
        <v>Suvita 2</v>
      </c>
      <c r="BK837" s="4" t="str">
        <v>Suvita 2</v>
      </c>
      <c r="BL837" s="4" t="str">
        <v>Suvita 2</v>
      </c>
      <c r="BM837" s="4" t="str">
        <v>Suvita 2</v>
      </c>
      <c r="BN837" s="4" t="str">
        <v>Suvita 2</v>
      </c>
      <c r="BO837" s="4" t="str">
        <v>Suvita 2</v>
      </c>
      <c r="BP837" s="4" t="str">
        <v>Suvita 2</v>
      </c>
      <c r="BQ837" s="4" t="str">
        <v>Suvita 2</v>
      </c>
      <c r="BR837" s="4" t="str">
        <v>Suvita 2</v>
      </c>
      <c r="BS837" s="4" t="str">
        <v>Suvita 2</v>
      </c>
      <c r="BT837" s="4" t="str">
        <v>Suvita 2</v>
      </c>
      <c r="BU837" s="4" t="str">
        <v>Suvita 2</v>
      </c>
      <c r="BV837" s="4" t="str">
        <v>Suvita 2</v>
      </c>
      <c r="BX837" s="4" t="str">
        <v>Supa</v>
      </c>
      <c r="BY837" s="4" t="str">
        <v>Supa</v>
      </c>
      <c r="BZ837" s="4" t="str">
        <v>Supa</v>
      </c>
      <c r="CA837" s="4" t="str">
        <v>Supa</v>
      </c>
      <c r="CB837" s="4" t="str">
        <v>Supa</v>
      </c>
      <c r="CC837" s="4" t="str">
        <v>Supa</v>
      </c>
      <c r="CD837" s="4" t="str">
        <v>Supa</v>
      </c>
      <c r="CE837" s="4" t="str">
        <v>Supa</v>
      </c>
      <c r="CF837" s="4" t="str">
        <v>Supa</v>
      </c>
      <c r="CG837" s="4" t="str">
        <v>Supa</v>
      </c>
      <c r="CH837" s="4" t="str">
        <v>Supa</v>
      </c>
      <c r="CI837" s="4" t="str">
        <v>Supa</v>
      </c>
      <c r="CJ837" s="4" t="str">
        <v>Supa</v>
      </c>
      <c r="CK837" s="4" t="str">
        <v>Supa</v>
      </c>
      <c r="CL837" s="4" t="str">
        <v>Supa</v>
      </c>
      <c r="CM837" s="4" t="str">
        <v>Supa</v>
      </c>
      <c r="CN837" s="4" t="str">
        <v>Supa</v>
      </c>
      <c r="CO837" s="4" t="str">
        <v>Supa</v>
      </c>
      <c r="CP837" s="4" t="str">
        <v>Supa</v>
      </c>
      <c r="CQ837" s="4" t="str">
        <v>Supa</v>
      </c>
      <c r="CR837" s="4" t="str">
        <v>Supa</v>
      </c>
      <c r="CS837" s="4" t="str">
        <v>Supa</v>
      </c>
      <c r="CT837" s="4" t="str">
        <v>Supa</v>
      </c>
      <c r="CU837" s="4" t="str">
        <v>Supa</v>
      </c>
      <c r="CV837" s="4" t="str">
        <v>Supa</v>
      </c>
      <c r="CW837" s="4" t="str">
        <v>Supa</v>
      </c>
      <c r="CX837" s="4" t="str">
        <v>Supa</v>
      </c>
      <c r="CY837" s="4" t="str">
        <v>Supa</v>
      </c>
      <c r="CZ837" s="4" t="str">
        <v>Supa</v>
      </c>
      <c r="DA837" s="4" t="str">
        <v>Supa</v>
      </c>
    </row>
    <row r="838" spans="1:105" x14ac:dyDescent="0.35">
      <c r="A838" s="4" t="s">
        <v>1936</v>
      </c>
      <c r="C838" s="4" t="s">
        <v>3352</v>
      </c>
      <c r="AS838" s="4" t="str">
        <v>Suwan-1-Y</v>
      </c>
      <c r="AT838" s="4" t="str">
        <v>Suwan-1-Y</v>
      </c>
      <c r="AU838" s="4" t="str">
        <v>Suwan-1-Y</v>
      </c>
      <c r="AV838" s="4" t="str">
        <v>Suwan-1-Y</v>
      </c>
      <c r="AW838" s="4" t="str">
        <v>Suwan-1-Y</v>
      </c>
      <c r="AX838" s="4" t="str">
        <v>Suwan-1-Y</v>
      </c>
      <c r="AY838" s="4" t="str">
        <v>Suwan-1-Y</v>
      </c>
      <c r="AZ838" s="4" t="str">
        <v>Suwan-1-Y</v>
      </c>
      <c r="BA838" s="4" t="str">
        <v>Suwan-1-Y</v>
      </c>
      <c r="BB838" s="4" t="str">
        <v>Suwan-1-Y</v>
      </c>
      <c r="BC838" s="4" t="str">
        <v>Suwan-1-Y</v>
      </c>
      <c r="BD838" s="4" t="str">
        <v>Suwan-1-Y</v>
      </c>
      <c r="BE838" s="4" t="str">
        <v>Suwan-1-Y</v>
      </c>
      <c r="BF838" s="4" t="str">
        <v>Suwan-1-Y</v>
      </c>
      <c r="BG838" s="4" t="str">
        <v>Suwan-1-Y</v>
      </c>
      <c r="BH838" s="4" t="str">
        <v>Suwan-1-Y</v>
      </c>
      <c r="BI838" s="4" t="str">
        <v>Suwan-1-Y</v>
      </c>
      <c r="BJ838" s="4" t="str">
        <v>Suwan-1-Y</v>
      </c>
      <c r="BK838" s="4" t="str">
        <v>Suwan-1-Y</v>
      </c>
      <c r="BL838" s="4" t="str">
        <v>Suwan-1-Y</v>
      </c>
      <c r="BM838" s="4" t="str">
        <v>Suwan-1-Y</v>
      </c>
      <c r="BN838" s="4" t="str">
        <v>Suwan-1-Y</v>
      </c>
      <c r="BO838" s="4" t="str">
        <v>Suwan-1-Y</v>
      </c>
      <c r="BP838" s="4" t="str">
        <v>Suwan-1-Y</v>
      </c>
      <c r="BQ838" s="4" t="str">
        <v>Suwan-1-Y</v>
      </c>
      <c r="BR838" s="4" t="str">
        <v>Suwan-1-Y</v>
      </c>
      <c r="BS838" s="4" t="str">
        <v>Suwan-1-Y</v>
      </c>
      <c r="BT838" s="4" t="str">
        <v>Suwan-1-Y</v>
      </c>
      <c r="BU838" s="4" t="str">
        <v>Suwan-1-Y</v>
      </c>
      <c r="BV838" s="4" t="str">
        <v>Suwan-1-Y</v>
      </c>
      <c r="BX838" s="4" t="str">
        <v>Suvita 2</v>
      </c>
      <c r="BY838" s="4" t="str">
        <v>Suvita 2</v>
      </c>
      <c r="BZ838" s="4" t="str">
        <v>Suvita 2</v>
      </c>
      <c r="CA838" s="4" t="str">
        <v>Suvita 2</v>
      </c>
      <c r="CB838" s="4" t="str">
        <v>Suvita 2</v>
      </c>
      <c r="CC838" s="4" t="str">
        <v>Suvita 2</v>
      </c>
      <c r="CD838" s="4" t="str">
        <v>Suvita 2</v>
      </c>
      <c r="CE838" s="4" t="str">
        <v>Suvita 2</v>
      </c>
      <c r="CF838" s="4" t="str">
        <v>Suvita 2</v>
      </c>
      <c r="CG838" s="4" t="str">
        <v>Suvita 2</v>
      </c>
      <c r="CH838" s="4" t="str">
        <v>Suvita 2</v>
      </c>
      <c r="CI838" s="4" t="str">
        <v>Suvita 2</v>
      </c>
      <c r="CJ838" s="4" t="str">
        <v>Suvita 2</v>
      </c>
      <c r="CK838" s="4" t="str">
        <v>Suvita 2</v>
      </c>
      <c r="CL838" s="4" t="str">
        <v>Suvita 2</v>
      </c>
      <c r="CM838" s="4" t="str">
        <v>Suvita 2</v>
      </c>
      <c r="CN838" s="4" t="str">
        <v>Suvita 2</v>
      </c>
      <c r="CO838" s="4" t="str">
        <v>Suvita 2</v>
      </c>
      <c r="CP838" s="4" t="str">
        <v>Suvita 2</v>
      </c>
      <c r="CQ838" s="4" t="str">
        <v>Suvita 2</v>
      </c>
      <c r="CR838" s="4" t="str">
        <v>Suvita 2</v>
      </c>
      <c r="CS838" s="4" t="str">
        <v>Suvita 2</v>
      </c>
      <c r="CT838" s="4" t="str">
        <v>Suvita 2</v>
      </c>
      <c r="CU838" s="4" t="str">
        <v>Suvita 2</v>
      </c>
      <c r="CV838" s="4" t="str">
        <v>Suvita 2</v>
      </c>
      <c r="CW838" s="4" t="str">
        <v>Suvita 2</v>
      </c>
      <c r="CX838" s="4" t="str">
        <v>Suvita 2</v>
      </c>
      <c r="CY838" s="4" t="str">
        <v>Suvita 2</v>
      </c>
      <c r="CZ838" s="4" t="str">
        <v>Suvita 2</v>
      </c>
      <c r="DA838" s="4" t="str">
        <v>Suvita 2</v>
      </c>
    </row>
    <row r="839" spans="1:105" x14ac:dyDescent="0.35">
      <c r="A839" s="4" t="s">
        <v>1886</v>
      </c>
      <c r="C839" s="4" t="s">
        <v>3353</v>
      </c>
      <c r="AS839" s="4" t="str">
        <v>Suwan-ISR-Y</v>
      </c>
      <c r="AT839" s="4" t="str">
        <v>Suwan-ISR-Y</v>
      </c>
      <c r="AU839" s="4" t="str">
        <v>Suwan-ISR-Y</v>
      </c>
      <c r="AV839" s="4" t="str">
        <v>Suwan-ISR-Y</v>
      </c>
      <c r="AW839" s="4" t="str">
        <v>Suwan-ISR-Y</v>
      </c>
      <c r="AX839" s="4" t="str">
        <v>Suwan-ISR-Y</v>
      </c>
      <c r="AY839" s="4" t="str">
        <v>Suwan-ISR-Y</v>
      </c>
      <c r="AZ839" s="4" t="str">
        <v>Suwan-ISR-Y</v>
      </c>
      <c r="BA839" s="4" t="str">
        <v>Suwan-ISR-Y</v>
      </c>
      <c r="BB839" s="4" t="str">
        <v>Suwan-ISR-Y</v>
      </c>
      <c r="BC839" s="4" t="str">
        <v>Suwan-ISR-Y</v>
      </c>
      <c r="BD839" s="4" t="str">
        <v>Suwan-ISR-Y</v>
      </c>
      <c r="BE839" s="4" t="str">
        <v>Suwan-ISR-Y</v>
      </c>
      <c r="BF839" s="4" t="str">
        <v>Suwan-ISR-Y</v>
      </c>
      <c r="BG839" s="4" t="str">
        <v>Suwan-ISR-Y</v>
      </c>
      <c r="BH839" s="4" t="str">
        <v>Suwan-ISR-Y</v>
      </c>
      <c r="BI839" s="4" t="str">
        <v>Suwan-ISR-Y</v>
      </c>
      <c r="BJ839" s="4" t="str">
        <v>Suwan-ISR-Y</v>
      </c>
      <c r="BK839" s="4" t="str">
        <v>Suwan-ISR-Y</v>
      </c>
      <c r="BL839" s="4" t="str">
        <v>Suwan-ISR-Y</v>
      </c>
      <c r="BM839" s="4" t="str">
        <v>Suwan-ISR-Y</v>
      </c>
      <c r="BN839" s="4" t="str">
        <v>Suwan-ISR-Y</v>
      </c>
      <c r="BO839" s="4" t="str">
        <v>Suwan-ISR-Y</v>
      </c>
      <c r="BP839" s="4" t="str">
        <v>Suwan-ISR-Y</v>
      </c>
      <c r="BQ839" s="4" t="str">
        <v>Suwan-ISR-Y</v>
      </c>
      <c r="BR839" s="4" t="str">
        <v>Suwan-ISR-Y</v>
      </c>
      <c r="BS839" s="4" t="str">
        <v>Suwan-ISR-Y</v>
      </c>
      <c r="BT839" s="4" t="str">
        <v>Suwan-ISR-Y</v>
      </c>
      <c r="BU839" s="4" t="str">
        <v>Suwan-ISR-Y</v>
      </c>
      <c r="BV839" s="4" t="str">
        <v>Suwan-ISR-Y</v>
      </c>
      <c r="BX839" s="4" t="str">
        <v>Suwan-1-Y</v>
      </c>
      <c r="BY839" s="4" t="str">
        <v>Suwan-1-Y</v>
      </c>
      <c r="BZ839" s="4" t="str">
        <v>Suwan-1-Y</v>
      </c>
      <c r="CA839" s="4" t="str">
        <v>Suwan-1-Y</v>
      </c>
      <c r="CB839" s="4" t="str">
        <v>Suwan-1-Y</v>
      </c>
      <c r="CC839" s="4" t="str">
        <v>Suwan-1-Y</v>
      </c>
      <c r="CD839" s="4" t="str">
        <v>Suwan-1-Y</v>
      </c>
      <c r="CE839" s="4" t="str">
        <v>Suwan-1-Y</v>
      </c>
      <c r="CF839" s="4" t="str">
        <v>Suwan-1-Y</v>
      </c>
      <c r="CG839" s="4" t="str">
        <v>Suwan-1-Y</v>
      </c>
      <c r="CH839" s="4" t="str">
        <v>Suwan-1-Y</v>
      </c>
      <c r="CI839" s="4" t="str">
        <v>Suwan-1-Y</v>
      </c>
      <c r="CJ839" s="4" t="str">
        <v>Suwan-1-Y</v>
      </c>
      <c r="CK839" s="4" t="str">
        <v>Suwan-1-Y</v>
      </c>
      <c r="CL839" s="4" t="str">
        <v>Suwan-1-Y</v>
      </c>
      <c r="CM839" s="4" t="str">
        <v>Suwan-1-Y</v>
      </c>
      <c r="CN839" s="4" t="str">
        <v>Suwan-1-Y</v>
      </c>
      <c r="CO839" s="4" t="str">
        <v>Suwan-1-Y</v>
      </c>
      <c r="CP839" s="4" t="str">
        <v>Suwan-1-Y</v>
      </c>
      <c r="CQ839" s="4" t="str">
        <v>Suwan-1-Y</v>
      </c>
      <c r="CR839" s="4" t="str">
        <v>Suwan-1-Y</v>
      </c>
      <c r="CS839" s="4" t="str">
        <v>Suwan-1-Y</v>
      </c>
      <c r="CT839" s="4" t="str">
        <v>Suwan-1-Y</v>
      </c>
      <c r="CU839" s="4" t="str">
        <v>Suwan-1-Y</v>
      </c>
      <c r="CV839" s="4" t="str">
        <v>Suwan-1-Y</v>
      </c>
      <c r="CW839" s="4" t="str">
        <v>Suwan-1-Y</v>
      </c>
      <c r="CX839" s="4" t="str">
        <v>Suwan-1-Y</v>
      </c>
      <c r="CY839" s="4" t="str">
        <v>Suwan-1-Y</v>
      </c>
      <c r="CZ839" s="4" t="str">
        <v>Suwan-1-Y</v>
      </c>
      <c r="DA839" s="4" t="str">
        <v>Suwan-1-Y</v>
      </c>
    </row>
    <row r="840" spans="1:105" x14ac:dyDescent="0.35">
      <c r="A840" s="4" t="s">
        <v>1936</v>
      </c>
      <c r="C840" s="4" t="s">
        <v>3354</v>
      </c>
      <c r="AS840" s="4" t="str">
        <v>SV2</v>
      </c>
      <c r="AT840" s="4" t="str">
        <v>SV2</v>
      </c>
      <c r="AU840" s="4" t="str">
        <v>SV2</v>
      </c>
      <c r="AV840" s="4" t="str">
        <v>SV2</v>
      </c>
      <c r="AW840" s="4" t="str">
        <v>SV2</v>
      </c>
      <c r="AX840" s="4" t="str">
        <v>SV2</v>
      </c>
      <c r="AY840" s="4" t="str">
        <v>SV2</v>
      </c>
      <c r="AZ840" s="4" t="str">
        <v>SV2</v>
      </c>
      <c r="BA840" s="4" t="str">
        <v>SV2</v>
      </c>
      <c r="BB840" s="4" t="str">
        <v>SV2</v>
      </c>
      <c r="BC840" s="4" t="str">
        <v>SV2</v>
      </c>
      <c r="BD840" s="4" t="str">
        <v>SV2</v>
      </c>
      <c r="BE840" s="4" t="str">
        <v>SV2</v>
      </c>
      <c r="BF840" s="4" t="str">
        <v>SV2</v>
      </c>
      <c r="BG840" s="4" t="str">
        <v>SV2</v>
      </c>
      <c r="BH840" s="4" t="str">
        <v>SV2</v>
      </c>
      <c r="BI840" s="4" t="str">
        <v>SV2</v>
      </c>
      <c r="BJ840" s="4" t="str">
        <v>SV2</v>
      </c>
      <c r="BK840" s="4" t="str">
        <v>SV2</v>
      </c>
      <c r="BL840" s="4" t="str">
        <v>SV2</v>
      </c>
      <c r="BM840" s="4" t="str">
        <v>SV2</v>
      </c>
      <c r="BN840" s="4" t="str">
        <v>SV2</v>
      </c>
      <c r="BO840" s="4" t="str">
        <v>SV2</v>
      </c>
      <c r="BP840" s="4" t="str">
        <v>SV2</v>
      </c>
      <c r="BQ840" s="4" t="str">
        <v>SV2</v>
      </c>
      <c r="BR840" s="4" t="str">
        <v>SV2</v>
      </c>
      <c r="BS840" s="4" t="str">
        <v>SV2</v>
      </c>
      <c r="BT840" s="4" t="str">
        <v>SV2</v>
      </c>
      <c r="BU840" s="4" t="str">
        <v>SV2</v>
      </c>
      <c r="BV840" s="4" t="str">
        <v>SV2</v>
      </c>
      <c r="BX840" s="4" t="str">
        <v>Suwan-ISR-Y</v>
      </c>
      <c r="BY840" s="4" t="str">
        <v>Suwan-ISR-Y</v>
      </c>
      <c r="BZ840" s="4" t="str">
        <v>Suwan-ISR-Y</v>
      </c>
      <c r="CA840" s="4" t="str">
        <v>Suwan-ISR-Y</v>
      </c>
      <c r="CB840" s="4" t="str">
        <v>Suwan-ISR-Y</v>
      </c>
      <c r="CC840" s="4" t="str">
        <v>Suwan-ISR-Y</v>
      </c>
      <c r="CD840" s="4" t="str">
        <v>Suwan-ISR-Y</v>
      </c>
      <c r="CE840" s="4" t="str">
        <v>Suwan-ISR-Y</v>
      </c>
      <c r="CF840" s="4" t="str">
        <v>Suwan-ISR-Y</v>
      </c>
      <c r="CG840" s="4" t="str">
        <v>Suwan-ISR-Y</v>
      </c>
      <c r="CH840" s="4" t="str">
        <v>Suwan-ISR-Y</v>
      </c>
      <c r="CI840" s="4" t="str">
        <v>Suwan-ISR-Y</v>
      </c>
      <c r="CJ840" s="4" t="str">
        <v>Suwan-ISR-Y</v>
      </c>
      <c r="CK840" s="4" t="str">
        <v>Suwan-ISR-Y</v>
      </c>
      <c r="CL840" s="4" t="str">
        <v>Suwan-ISR-Y</v>
      </c>
      <c r="CM840" s="4" t="str">
        <v>Suwan-ISR-Y</v>
      </c>
      <c r="CN840" s="4" t="str">
        <v>Suwan-ISR-Y</v>
      </c>
      <c r="CO840" s="4" t="str">
        <v>Suwan-ISR-Y</v>
      </c>
      <c r="CP840" s="4" t="str">
        <v>Suwan-ISR-Y</v>
      </c>
      <c r="CQ840" s="4" t="str">
        <v>Suwan-ISR-Y</v>
      </c>
      <c r="CR840" s="4" t="str">
        <v>Suwan-ISR-Y</v>
      </c>
      <c r="CS840" s="4" t="str">
        <v>Suwan-ISR-Y</v>
      </c>
      <c r="CT840" s="4" t="str">
        <v>Suwan-ISR-Y</v>
      </c>
      <c r="CU840" s="4" t="str">
        <v>Suwan-ISR-Y</v>
      </c>
      <c r="CV840" s="4" t="str">
        <v>Suwan-ISR-Y</v>
      </c>
      <c r="CW840" s="4" t="str">
        <v>Suwan-ISR-Y</v>
      </c>
      <c r="CX840" s="4" t="str">
        <v>Suwan-ISR-Y</v>
      </c>
      <c r="CY840" s="4" t="str">
        <v>Suwan-ISR-Y</v>
      </c>
      <c r="CZ840" s="4" t="str">
        <v>Suwan-ISR-Y</v>
      </c>
      <c r="DA840" s="4" t="str">
        <v>Suwan-ISR-Y</v>
      </c>
    </row>
    <row r="841" spans="1:105" x14ac:dyDescent="0.35">
      <c r="A841" s="4" t="s">
        <v>1872</v>
      </c>
      <c r="C841" s="4" t="s">
        <v>3355</v>
      </c>
      <c r="AS841" s="4" t="str">
        <v>SV4</v>
      </c>
      <c r="AT841" s="4" t="str">
        <v>SV4</v>
      </c>
      <c r="AU841" s="4" t="str">
        <v>SV4</v>
      </c>
      <c r="AV841" s="4" t="str">
        <v>SV4</v>
      </c>
      <c r="AW841" s="4" t="str">
        <v>SV4</v>
      </c>
      <c r="AX841" s="4" t="str">
        <v>SV4</v>
      </c>
      <c r="AY841" s="4" t="str">
        <v>SV4</v>
      </c>
      <c r="AZ841" s="4" t="str">
        <v>SV4</v>
      </c>
      <c r="BA841" s="4" t="str">
        <v>SV4</v>
      </c>
      <c r="BB841" s="4" t="str">
        <v>SV4</v>
      </c>
      <c r="BC841" s="4" t="str">
        <v>SV4</v>
      </c>
      <c r="BD841" s="4" t="str">
        <v>SV4</v>
      </c>
      <c r="BE841" s="4" t="str">
        <v>SV4</v>
      </c>
      <c r="BF841" s="4" t="str">
        <v>SV4</v>
      </c>
      <c r="BG841" s="4" t="str">
        <v>SV4</v>
      </c>
      <c r="BH841" s="4" t="str">
        <v>SV4</v>
      </c>
      <c r="BI841" s="4" t="str">
        <v>SV4</v>
      </c>
      <c r="BJ841" s="4" t="str">
        <v>SV4</v>
      </c>
      <c r="BK841" s="4" t="str">
        <v>SV4</v>
      </c>
      <c r="BL841" s="4" t="str">
        <v>SV4</v>
      </c>
      <c r="BM841" s="4" t="str">
        <v>SV4</v>
      </c>
      <c r="BN841" s="4" t="str">
        <v>SV4</v>
      </c>
      <c r="BO841" s="4" t="str">
        <v>SV4</v>
      </c>
      <c r="BP841" s="4" t="str">
        <v>SV4</v>
      </c>
      <c r="BQ841" s="4" t="str">
        <v>SV4</v>
      </c>
      <c r="BR841" s="4" t="str">
        <v>SV4</v>
      </c>
      <c r="BS841" s="4" t="str">
        <v>SV4</v>
      </c>
      <c r="BT841" s="4" t="str">
        <v>SV4</v>
      </c>
      <c r="BU841" s="4" t="str">
        <v>SV4</v>
      </c>
      <c r="BV841" s="4" t="str">
        <v>SV4</v>
      </c>
      <c r="BX841" s="4" t="str">
        <v>SV2</v>
      </c>
      <c r="BY841" s="4" t="str">
        <v>SV2</v>
      </c>
      <c r="BZ841" s="4" t="str">
        <v>SV2</v>
      </c>
      <c r="CA841" s="4" t="str">
        <v>SV2</v>
      </c>
      <c r="CB841" s="4" t="str">
        <v>SV2</v>
      </c>
      <c r="CC841" s="4" t="str">
        <v>SV2</v>
      </c>
      <c r="CD841" s="4" t="str">
        <v>SV2</v>
      </c>
      <c r="CE841" s="4" t="str">
        <v>SV2</v>
      </c>
      <c r="CF841" s="4" t="str">
        <v>SV2</v>
      </c>
      <c r="CG841" s="4" t="str">
        <v>SV2</v>
      </c>
      <c r="CH841" s="4" t="str">
        <v>SV2</v>
      </c>
      <c r="CI841" s="4" t="str">
        <v>SV2</v>
      </c>
      <c r="CJ841" s="4" t="str">
        <v>SV2</v>
      </c>
      <c r="CK841" s="4" t="str">
        <v>SV2</v>
      </c>
      <c r="CL841" s="4" t="str">
        <v>SV2</v>
      </c>
      <c r="CM841" s="4" t="str">
        <v>SV2</v>
      </c>
      <c r="CN841" s="4" t="str">
        <v>SV2</v>
      </c>
      <c r="CO841" s="4" t="str">
        <v>SV2</v>
      </c>
      <c r="CP841" s="4" t="str">
        <v>SV2</v>
      </c>
      <c r="CQ841" s="4" t="str">
        <v>SV2</v>
      </c>
      <c r="CR841" s="4" t="str">
        <v>SV2</v>
      </c>
      <c r="CS841" s="4" t="str">
        <v>SV2</v>
      </c>
      <c r="CT841" s="4" t="str">
        <v>SV2</v>
      </c>
      <c r="CU841" s="4" t="str">
        <v>SV2</v>
      </c>
      <c r="CV841" s="4" t="str">
        <v>SV2</v>
      </c>
      <c r="CW841" s="4" t="str">
        <v>SV2</v>
      </c>
      <c r="CX841" s="4" t="str">
        <v>SV2</v>
      </c>
      <c r="CY841" s="4" t="str">
        <v>SV2</v>
      </c>
      <c r="CZ841" s="4" t="str">
        <v>SV2</v>
      </c>
      <c r="DA841" s="4" t="str">
        <v>SV2</v>
      </c>
    </row>
    <row r="842" spans="1:105" x14ac:dyDescent="0.35">
      <c r="A842" s="4" t="s">
        <v>1872</v>
      </c>
      <c r="C842" s="4" t="s">
        <v>3356</v>
      </c>
      <c r="AS842" s="4" t="str">
        <v>Swiss chard</v>
      </c>
      <c r="AT842" s="4" t="str">
        <v>Swiss chard</v>
      </c>
      <c r="AU842" s="4" t="str">
        <v>Swiss chard</v>
      </c>
      <c r="AV842" s="4" t="str">
        <v>Swiss chard</v>
      </c>
      <c r="AW842" s="4" t="str">
        <v>Swiss chard</v>
      </c>
      <c r="AX842" s="4" t="str">
        <v>Swiss chard</v>
      </c>
      <c r="AY842" s="4" t="str">
        <v>Swiss chard</v>
      </c>
      <c r="AZ842" s="4" t="str">
        <v>Swiss chard</v>
      </c>
      <c r="BA842" s="4" t="str">
        <v>Swiss chard</v>
      </c>
      <c r="BB842" s="4" t="str">
        <v>Swiss chard</v>
      </c>
      <c r="BC842" s="4" t="str">
        <v>Swiss chard</v>
      </c>
      <c r="BD842" s="4" t="str">
        <v>Swiss chard</v>
      </c>
      <c r="BE842" s="4" t="str">
        <v>Swiss chard</v>
      </c>
      <c r="BF842" s="4" t="str">
        <v>Swiss chard</v>
      </c>
      <c r="BG842" s="4" t="str">
        <v>Swiss chard</v>
      </c>
      <c r="BH842" s="4" t="str">
        <v>Swiss chard</v>
      </c>
      <c r="BI842" s="4" t="str">
        <v>Swiss chard</v>
      </c>
      <c r="BJ842" s="4" t="str">
        <v>Swiss chard</v>
      </c>
      <c r="BK842" s="4" t="str">
        <v>Swiss chard</v>
      </c>
      <c r="BL842" s="4" t="str">
        <v>Swiss chard</v>
      </c>
      <c r="BM842" s="4" t="str">
        <v>Swiss chard</v>
      </c>
      <c r="BN842" s="4" t="str">
        <v>Swiss chard</v>
      </c>
      <c r="BO842" s="4" t="str">
        <v>Swiss chard</v>
      </c>
      <c r="BP842" s="4" t="str">
        <v>Swiss chard</v>
      </c>
      <c r="BQ842" s="4" t="str">
        <v>Swiss chard</v>
      </c>
      <c r="BR842" s="4" t="str">
        <v>Swiss chard</v>
      </c>
      <c r="BS842" s="4" t="str">
        <v>Swiss chard</v>
      </c>
      <c r="BT842" s="4" t="str">
        <v>Swiss chard</v>
      </c>
      <c r="BU842" s="4" t="str">
        <v>Swiss chard</v>
      </c>
      <c r="BV842" s="4" t="str">
        <v>Swiss chard</v>
      </c>
      <c r="BX842" s="4" t="str">
        <v>SV4</v>
      </c>
      <c r="BY842" s="4" t="str">
        <v>SV4</v>
      </c>
      <c r="BZ842" s="4" t="str">
        <v>SV4</v>
      </c>
      <c r="CA842" s="4" t="str">
        <v>SV4</v>
      </c>
      <c r="CB842" s="4" t="str">
        <v>SV4</v>
      </c>
      <c r="CC842" s="4" t="str">
        <v>SV4</v>
      </c>
      <c r="CD842" s="4" t="str">
        <v>SV4</v>
      </c>
      <c r="CE842" s="4" t="str">
        <v>SV4</v>
      </c>
      <c r="CF842" s="4" t="str">
        <v>SV4</v>
      </c>
      <c r="CG842" s="4" t="str">
        <v>SV4</v>
      </c>
      <c r="CH842" s="4" t="str">
        <v>SV4</v>
      </c>
      <c r="CI842" s="4" t="str">
        <v>SV4</v>
      </c>
      <c r="CJ842" s="4" t="str">
        <v>SV4</v>
      </c>
      <c r="CK842" s="4" t="str">
        <v>SV4</v>
      </c>
      <c r="CL842" s="4" t="str">
        <v>SV4</v>
      </c>
      <c r="CM842" s="4" t="str">
        <v>SV4</v>
      </c>
      <c r="CN842" s="4" t="str">
        <v>SV4</v>
      </c>
      <c r="CO842" s="4" t="str">
        <v>SV4</v>
      </c>
      <c r="CP842" s="4" t="str">
        <v>SV4</v>
      </c>
      <c r="CQ842" s="4" t="str">
        <v>SV4</v>
      </c>
      <c r="CR842" s="4" t="str">
        <v>SV4</v>
      </c>
      <c r="CS842" s="4" t="str">
        <v>SV4</v>
      </c>
      <c r="CT842" s="4" t="str">
        <v>SV4</v>
      </c>
      <c r="CU842" s="4" t="str">
        <v>SV4</v>
      </c>
      <c r="CV842" s="4" t="str">
        <v>SV4</v>
      </c>
      <c r="CW842" s="4" t="str">
        <v>SV4</v>
      </c>
      <c r="CX842" s="4" t="str">
        <v>SV4</v>
      </c>
      <c r="CY842" s="4" t="str">
        <v>SV4</v>
      </c>
      <c r="CZ842" s="4" t="str">
        <v>SV4</v>
      </c>
      <c r="DA842" s="4" t="str">
        <v>SV4</v>
      </c>
    </row>
    <row r="843" spans="1:105" x14ac:dyDescent="0.35">
      <c r="A843" s="4" t="s">
        <v>1936</v>
      </c>
      <c r="C843" s="4" t="s">
        <v>3357</v>
      </c>
      <c r="AS843" s="4" t="str">
        <v>TAE 38</v>
      </c>
      <c r="AT843" s="4" t="str">
        <v>TAE 38</v>
      </c>
      <c r="AU843" s="4" t="str">
        <v>TAE 38</v>
      </c>
      <c r="AV843" s="4" t="str">
        <v>TAE 38</v>
      </c>
      <c r="AW843" s="4" t="str">
        <v>TAE 38</v>
      </c>
      <c r="AX843" s="4" t="str">
        <v>TAE 38</v>
      </c>
      <c r="AY843" s="4" t="str">
        <v>TAE 38</v>
      </c>
      <c r="AZ843" s="4" t="str">
        <v>TAE 38</v>
      </c>
      <c r="BA843" s="4" t="str">
        <v>TAE 38</v>
      </c>
      <c r="BB843" s="4" t="str">
        <v>TAE 38</v>
      </c>
      <c r="BC843" s="4" t="str">
        <v>TAE 38</v>
      </c>
      <c r="BD843" s="4" t="str">
        <v>TAE 38</v>
      </c>
      <c r="BE843" s="4" t="str">
        <v>TAE 38</v>
      </c>
      <c r="BF843" s="4" t="str">
        <v>TAE 38</v>
      </c>
      <c r="BG843" s="4" t="str">
        <v>TAE 38</v>
      </c>
      <c r="BH843" s="4" t="str">
        <v>TAE 38</v>
      </c>
      <c r="BI843" s="4" t="str">
        <v>TAE 38</v>
      </c>
      <c r="BJ843" s="4" t="str">
        <v>TAE 38</v>
      </c>
      <c r="BK843" s="4" t="str">
        <v>TAE 38</v>
      </c>
      <c r="BL843" s="4" t="str">
        <v>TAE 38</v>
      </c>
      <c r="BM843" s="4" t="str">
        <v>TAE 38</v>
      </c>
      <c r="BN843" s="4" t="str">
        <v>TAE 38</v>
      </c>
      <c r="BO843" s="4" t="str">
        <v>TAE 38</v>
      </c>
      <c r="BP843" s="4" t="str">
        <v>TAE 38</v>
      </c>
      <c r="BQ843" s="4" t="str">
        <v>TAE 38</v>
      </c>
      <c r="BR843" s="4" t="str">
        <v>TAE 38</v>
      </c>
      <c r="BS843" s="4" t="str">
        <v>TAE 38</v>
      </c>
      <c r="BT843" s="4" t="str">
        <v>TAE 38</v>
      </c>
      <c r="BU843" s="4" t="str">
        <v>TAE 38</v>
      </c>
      <c r="BV843" s="4" t="str">
        <v>TAE 38</v>
      </c>
      <c r="BX843" s="4" t="str">
        <v>Swiss chard</v>
      </c>
      <c r="BY843" s="4" t="str">
        <v>Swiss chard</v>
      </c>
      <c r="BZ843" s="4" t="str">
        <v>Swiss chard</v>
      </c>
      <c r="CA843" s="4" t="str">
        <v>Swiss chard</v>
      </c>
      <c r="CB843" s="4" t="str">
        <v>Swiss chard</v>
      </c>
      <c r="CC843" s="4" t="str">
        <v>Swiss chard</v>
      </c>
      <c r="CD843" s="4" t="str">
        <v>Swiss chard</v>
      </c>
      <c r="CE843" s="4" t="str">
        <v>Swiss chard</v>
      </c>
      <c r="CF843" s="4" t="str">
        <v>Swiss chard</v>
      </c>
      <c r="CG843" s="4" t="str">
        <v>Swiss chard</v>
      </c>
      <c r="CH843" s="4" t="str">
        <v>Swiss chard</v>
      </c>
      <c r="CI843" s="4" t="str">
        <v>Swiss chard</v>
      </c>
      <c r="CJ843" s="4" t="str">
        <v>Swiss chard</v>
      </c>
      <c r="CK843" s="4" t="str">
        <v>Swiss chard</v>
      </c>
      <c r="CL843" s="4" t="str">
        <v>Swiss chard</v>
      </c>
      <c r="CM843" s="4" t="str">
        <v>Swiss chard</v>
      </c>
      <c r="CN843" s="4" t="str">
        <v>Swiss chard</v>
      </c>
      <c r="CO843" s="4" t="str">
        <v>Swiss chard</v>
      </c>
      <c r="CP843" s="4" t="str">
        <v>Swiss chard</v>
      </c>
      <c r="CQ843" s="4" t="str">
        <v>Swiss chard</v>
      </c>
      <c r="CR843" s="4" t="str">
        <v>Swiss chard</v>
      </c>
      <c r="CS843" s="4" t="str">
        <v>Swiss chard</v>
      </c>
      <c r="CT843" s="4" t="str">
        <v>Swiss chard</v>
      </c>
      <c r="CU843" s="4" t="str">
        <v>Swiss chard</v>
      </c>
      <c r="CV843" s="4" t="str">
        <v>Swiss chard</v>
      </c>
      <c r="CW843" s="4" t="str">
        <v>Swiss chard</v>
      </c>
      <c r="CX843" s="4" t="str">
        <v>Swiss chard</v>
      </c>
      <c r="CY843" s="4" t="str">
        <v>Swiss chard</v>
      </c>
      <c r="CZ843" s="4" t="str">
        <v>Swiss chard</v>
      </c>
      <c r="DA843" s="4" t="str">
        <v>Swiss chard</v>
      </c>
    </row>
    <row r="844" spans="1:105" x14ac:dyDescent="0.35">
      <c r="A844" s="4" t="s">
        <v>1936</v>
      </c>
      <c r="C844" s="4" t="s">
        <v>3358</v>
      </c>
      <c r="AS844" s="4" t="str">
        <v>Tamantit</v>
      </c>
      <c r="AT844" s="4" t="str">
        <v>Tamantit</v>
      </c>
      <c r="AU844" s="4" t="str">
        <v>Tamantit</v>
      </c>
      <c r="AV844" s="4" t="str">
        <v>Tamantit</v>
      </c>
      <c r="AW844" s="4" t="str">
        <v>Tamantit</v>
      </c>
      <c r="AX844" s="4" t="str">
        <v>Tamantit</v>
      </c>
      <c r="AY844" s="4" t="str">
        <v>Tamantit</v>
      </c>
      <c r="AZ844" s="4" t="str">
        <v>Tamantit</v>
      </c>
      <c r="BA844" s="4" t="str">
        <v>Tamantit</v>
      </c>
      <c r="BB844" s="4" t="str">
        <v>Tamantit</v>
      </c>
      <c r="BC844" s="4" t="str">
        <v>Tamantit</v>
      </c>
      <c r="BD844" s="4" t="str">
        <v>Tamantit</v>
      </c>
      <c r="BE844" s="4" t="str">
        <v>Tamantit</v>
      </c>
      <c r="BF844" s="4" t="str">
        <v>Tamantit</v>
      </c>
      <c r="BG844" s="4" t="str">
        <v>Tamantit</v>
      </c>
      <c r="BH844" s="4" t="str">
        <v>Tamantit</v>
      </c>
      <c r="BI844" s="4" t="str">
        <v>Tamantit</v>
      </c>
      <c r="BJ844" s="4" t="str">
        <v>Tamantit</v>
      </c>
      <c r="BK844" s="4" t="str">
        <v>Tamantit</v>
      </c>
      <c r="BL844" s="4" t="str">
        <v>Tamantit</v>
      </c>
      <c r="BM844" s="4" t="str">
        <v>Tamantit</v>
      </c>
      <c r="BN844" s="4" t="str">
        <v>Tamantit</v>
      </c>
      <c r="BO844" s="4" t="str">
        <v>Tamantit</v>
      </c>
      <c r="BP844" s="4" t="str">
        <v>Tamantit</v>
      </c>
      <c r="BQ844" s="4" t="str">
        <v>Tamantit</v>
      </c>
      <c r="BR844" s="4" t="str">
        <v>Tamantit</v>
      </c>
      <c r="BS844" s="4" t="str">
        <v>Tamantit</v>
      </c>
      <c r="BT844" s="4" t="str">
        <v>Tamantit</v>
      </c>
      <c r="BU844" s="4" t="str">
        <v>Tamantit</v>
      </c>
      <c r="BV844" s="4" t="str">
        <v>Tamantit</v>
      </c>
      <c r="BX844" s="4" t="str">
        <v>TAE 38</v>
      </c>
      <c r="BY844" s="4" t="str">
        <v>TAE 38</v>
      </c>
      <c r="BZ844" s="4" t="str">
        <v>TAE 38</v>
      </c>
      <c r="CA844" s="4" t="str">
        <v>TAE 38</v>
      </c>
      <c r="CB844" s="4" t="str">
        <v>TAE 38</v>
      </c>
      <c r="CC844" s="4" t="str">
        <v>TAE 38</v>
      </c>
      <c r="CD844" s="4" t="str">
        <v>TAE 38</v>
      </c>
      <c r="CE844" s="4" t="str">
        <v>TAE 38</v>
      </c>
      <c r="CF844" s="4" t="str">
        <v>TAE 38</v>
      </c>
      <c r="CG844" s="4" t="str">
        <v>TAE 38</v>
      </c>
      <c r="CH844" s="4" t="str">
        <v>TAE 38</v>
      </c>
      <c r="CI844" s="4" t="str">
        <v>TAE 38</v>
      </c>
      <c r="CJ844" s="4" t="str">
        <v>TAE 38</v>
      </c>
      <c r="CK844" s="4" t="str">
        <v>TAE 38</v>
      </c>
      <c r="CL844" s="4" t="str">
        <v>TAE 38</v>
      </c>
      <c r="CM844" s="4" t="str">
        <v>TAE 38</v>
      </c>
      <c r="CN844" s="4" t="str">
        <v>TAE 38</v>
      </c>
      <c r="CO844" s="4" t="str">
        <v>TAE 38</v>
      </c>
      <c r="CP844" s="4" t="str">
        <v>TAE 38</v>
      </c>
      <c r="CQ844" s="4" t="str">
        <v>TAE 38</v>
      </c>
      <c r="CR844" s="4" t="str">
        <v>TAE 38</v>
      </c>
      <c r="CS844" s="4" t="str">
        <v>TAE 38</v>
      </c>
      <c r="CT844" s="4" t="str">
        <v>TAE 38</v>
      </c>
      <c r="CU844" s="4" t="str">
        <v>TAE 38</v>
      </c>
      <c r="CV844" s="4" t="str">
        <v>TAE 38</v>
      </c>
      <c r="CW844" s="4" t="str">
        <v>TAE 38</v>
      </c>
      <c r="CX844" s="4" t="str">
        <v>TAE 38</v>
      </c>
      <c r="CY844" s="4" t="str">
        <v>TAE 38</v>
      </c>
      <c r="CZ844" s="4" t="str">
        <v>TAE 38</v>
      </c>
      <c r="DA844" s="4" t="str">
        <v>TAE 38</v>
      </c>
    </row>
    <row r="845" spans="1:105" x14ac:dyDescent="0.35">
      <c r="A845" s="4" t="s">
        <v>1875</v>
      </c>
      <c r="C845" s="4" t="s">
        <v>3359</v>
      </c>
      <c r="AS845" s="4" t="str">
        <v>Tan250</v>
      </c>
      <c r="AT845" s="4" t="str">
        <v>Tan250</v>
      </c>
      <c r="AU845" s="4" t="str">
        <v>Tan250</v>
      </c>
      <c r="AV845" s="4" t="str">
        <v>Tan250</v>
      </c>
      <c r="AW845" s="4" t="str">
        <v>Tan250</v>
      </c>
      <c r="AX845" s="4" t="str">
        <v>Tan250</v>
      </c>
      <c r="AY845" s="4" t="str">
        <v>Tan250</v>
      </c>
      <c r="AZ845" s="4" t="str">
        <v>Tan250</v>
      </c>
      <c r="BA845" s="4" t="str">
        <v>Tan250</v>
      </c>
      <c r="BB845" s="4" t="str">
        <v>Tan250</v>
      </c>
      <c r="BC845" s="4" t="str">
        <v>Tan250</v>
      </c>
      <c r="BD845" s="4" t="str">
        <v>Tan250</v>
      </c>
      <c r="BE845" s="4" t="str">
        <v>Tan250</v>
      </c>
      <c r="BF845" s="4" t="str">
        <v>Tan250</v>
      </c>
      <c r="BG845" s="4" t="str">
        <v>Tan250</v>
      </c>
      <c r="BH845" s="4" t="str">
        <v>Tan250</v>
      </c>
      <c r="BI845" s="4" t="str">
        <v>Tan250</v>
      </c>
      <c r="BJ845" s="4" t="str">
        <v>Tan250</v>
      </c>
      <c r="BK845" s="4" t="str">
        <v>Tan250</v>
      </c>
      <c r="BL845" s="4" t="str">
        <v>Tan250</v>
      </c>
      <c r="BM845" s="4" t="str">
        <v>Tan250</v>
      </c>
      <c r="BN845" s="4" t="str">
        <v>Tan250</v>
      </c>
      <c r="BO845" s="4" t="str">
        <v>Tan250</v>
      </c>
      <c r="BP845" s="4" t="str">
        <v>Tan250</v>
      </c>
      <c r="BQ845" s="4" t="str">
        <v>Tan250</v>
      </c>
      <c r="BR845" s="4" t="str">
        <v>Tan250</v>
      </c>
      <c r="BS845" s="4" t="str">
        <v>Tan250</v>
      </c>
      <c r="BT845" s="4" t="str">
        <v>Tan250</v>
      </c>
      <c r="BU845" s="4" t="str">
        <v>Tan250</v>
      </c>
      <c r="BV845" s="4" t="str">
        <v>Tan250</v>
      </c>
      <c r="BX845" s="4" t="str">
        <v>Tamantit</v>
      </c>
      <c r="BY845" s="4" t="str">
        <v>Tamantit</v>
      </c>
      <c r="BZ845" s="4" t="str">
        <v>Tamantit</v>
      </c>
      <c r="CA845" s="4" t="str">
        <v>Tamantit</v>
      </c>
      <c r="CB845" s="4" t="str">
        <v>Tamantit</v>
      </c>
      <c r="CC845" s="4" t="str">
        <v>Tamantit</v>
      </c>
      <c r="CD845" s="4" t="str">
        <v>Tamantit</v>
      </c>
      <c r="CE845" s="4" t="str">
        <v>Tamantit</v>
      </c>
      <c r="CF845" s="4" t="str">
        <v>Tamantit</v>
      </c>
      <c r="CG845" s="4" t="str">
        <v>Tamantit</v>
      </c>
      <c r="CH845" s="4" t="str">
        <v>Tamantit</v>
      </c>
      <c r="CI845" s="4" t="str">
        <v>Tamantit</v>
      </c>
      <c r="CJ845" s="4" t="str">
        <v>Tamantit</v>
      </c>
      <c r="CK845" s="4" t="str">
        <v>Tamantit</v>
      </c>
      <c r="CL845" s="4" t="str">
        <v>Tamantit</v>
      </c>
      <c r="CM845" s="4" t="str">
        <v>Tamantit</v>
      </c>
      <c r="CN845" s="4" t="str">
        <v>Tamantit</v>
      </c>
      <c r="CO845" s="4" t="str">
        <v>Tamantit</v>
      </c>
      <c r="CP845" s="4" t="str">
        <v>Tamantit</v>
      </c>
      <c r="CQ845" s="4" t="str">
        <v>Tamantit</v>
      </c>
      <c r="CR845" s="4" t="str">
        <v>Tamantit</v>
      </c>
      <c r="CS845" s="4" t="str">
        <v>Tamantit</v>
      </c>
      <c r="CT845" s="4" t="str">
        <v>Tamantit</v>
      </c>
      <c r="CU845" s="4" t="str">
        <v>Tamantit</v>
      </c>
      <c r="CV845" s="4" t="str">
        <v>Tamantit</v>
      </c>
      <c r="CW845" s="4" t="str">
        <v>Tamantit</v>
      </c>
      <c r="CX845" s="4" t="str">
        <v>Tamantit</v>
      </c>
      <c r="CY845" s="4" t="str">
        <v>Tamantit</v>
      </c>
      <c r="CZ845" s="4" t="str">
        <v>Tamantit</v>
      </c>
      <c r="DA845" s="4" t="str">
        <v>Tamantit</v>
      </c>
    </row>
    <row r="846" spans="1:105" x14ac:dyDescent="0.35">
      <c r="A846" s="4" t="s">
        <v>1872</v>
      </c>
      <c r="C846" s="4" t="s">
        <v>3360</v>
      </c>
      <c r="AS846" s="4" t="str">
        <v>Tanzania</v>
      </c>
      <c r="AT846" s="4" t="str">
        <v>Tanzania</v>
      </c>
      <c r="AU846" s="4" t="str">
        <v>Tanzania</v>
      </c>
      <c r="AV846" s="4" t="str">
        <v>Tanzania</v>
      </c>
      <c r="AW846" s="4" t="str">
        <v>Tanzania</v>
      </c>
      <c r="AX846" s="4" t="str">
        <v>Tanzania</v>
      </c>
      <c r="AY846" s="4" t="str">
        <v>Tanzania</v>
      </c>
      <c r="AZ846" s="4" t="str">
        <v>Tanzania</v>
      </c>
      <c r="BA846" s="4" t="str">
        <v>Tanzania</v>
      </c>
      <c r="BB846" s="4" t="str">
        <v>Tanzania</v>
      </c>
      <c r="BC846" s="4" t="str">
        <v>Tanzania</v>
      </c>
      <c r="BD846" s="4" t="str">
        <v>Tanzania</v>
      </c>
      <c r="BE846" s="4" t="str">
        <v>Tanzania</v>
      </c>
      <c r="BF846" s="4" t="str">
        <v>Tanzania</v>
      </c>
      <c r="BG846" s="4" t="str">
        <v>Tanzania</v>
      </c>
      <c r="BH846" s="4" t="str">
        <v>Tanzania</v>
      </c>
      <c r="BI846" s="4" t="str">
        <v>Tanzania</v>
      </c>
      <c r="BJ846" s="4" t="str">
        <v>Tanzania</v>
      </c>
      <c r="BK846" s="4" t="str">
        <v>Tanzania</v>
      </c>
      <c r="BL846" s="4" t="str">
        <v>Tanzania</v>
      </c>
      <c r="BM846" s="4" t="str">
        <v>Tanzania</v>
      </c>
      <c r="BN846" s="4" t="str">
        <v>Tanzania</v>
      </c>
      <c r="BO846" s="4" t="str">
        <v>Tanzania</v>
      </c>
      <c r="BP846" s="4" t="str">
        <v>Tanzania</v>
      </c>
      <c r="BQ846" s="4" t="str">
        <v>Tanzania</v>
      </c>
      <c r="BR846" s="4" t="str">
        <v>Tanzania</v>
      </c>
      <c r="BS846" s="4" t="str">
        <v>Tanzania</v>
      </c>
      <c r="BT846" s="4" t="str">
        <v>Tanzania</v>
      </c>
      <c r="BU846" s="4" t="str">
        <v>Tanzania</v>
      </c>
      <c r="BV846" s="4" t="str">
        <v>Tanzania</v>
      </c>
      <c r="BX846" s="4" t="str">
        <v>Tan250</v>
      </c>
      <c r="BY846" s="4" t="str">
        <v>Tan250</v>
      </c>
      <c r="BZ846" s="4" t="str">
        <v>Tan250</v>
      </c>
      <c r="CA846" s="4" t="str">
        <v>Tan250</v>
      </c>
      <c r="CB846" s="4" t="str">
        <v>Tan250</v>
      </c>
      <c r="CC846" s="4" t="str">
        <v>Tan250</v>
      </c>
      <c r="CD846" s="4" t="str">
        <v>Tan250</v>
      </c>
      <c r="CE846" s="4" t="str">
        <v>Tan250</v>
      </c>
      <c r="CF846" s="4" t="str">
        <v>Tan250</v>
      </c>
      <c r="CG846" s="4" t="str">
        <v>Tan250</v>
      </c>
      <c r="CH846" s="4" t="str">
        <v>Tan250</v>
      </c>
      <c r="CI846" s="4" t="str">
        <v>Tan250</v>
      </c>
      <c r="CJ846" s="4" t="str">
        <v>Tan250</v>
      </c>
      <c r="CK846" s="4" t="str">
        <v>Tan250</v>
      </c>
      <c r="CL846" s="4" t="str">
        <v>Tan250</v>
      </c>
      <c r="CM846" s="4" t="str">
        <v>Tan250</v>
      </c>
      <c r="CN846" s="4" t="str">
        <v>Tan250</v>
      </c>
      <c r="CO846" s="4" t="str">
        <v>Tan250</v>
      </c>
      <c r="CP846" s="4" t="str">
        <v>Tan250</v>
      </c>
      <c r="CQ846" s="4" t="str">
        <v>Tan250</v>
      </c>
      <c r="CR846" s="4" t="str">
        <v>Tan250</v>
      </c>
      <c r="CS846" s="4" t="str">
        <v>Tan250</v>
      </c>
      <c r="CT846" s="4" t="str">
        <v>Tan250</v>
      </c>
      <c r="CU846" s="4" t="str">
        <v>Tan250</v>
      </c>
      <c r="CV846" s="4" t="str">
        <v>Tan250</v>
      </c>
      <c r="CW846" s="4" t="str">
        <v>Tan250</v>
      </c>
      <c r="CX846" s="4" t="str">
        <v>Tan250</v>
      </c>
      <c r="CY846" s="4" t="str">
        <v>Tan250</v>
      </c>
      <c r="CZ846" s="4" t="str">
        <v>Tan250</v>
      </c>
      <c r="DA846" s="4" t="str">
        <v>Tan250</v>
      </c>
    </row>
    <row r="847" spans="1:105" x14ac:dyDescent="0.35">
      <c r="A847" s="4" t="s">
        <v>1872</v>
      </c>
      <c r="C847" s="4" t="s">
        <v>3361</v>
      </c>
      <c r="AS847" s="4" t="str">
        <v>Tanzania Shorthorn Zebu</v>
      </c>
      <c r="AT847" s="4" t="str">
        <v>Tanzania Shorthorn Zebu</v>
      </c>
      <c r="AU847" s="4" t="str">
        <v>Tanzania Shorthorn Zebu</v>
      </c>
      <c r="AV847" s="4" t="str">
        <v>Tanzania Shorthorn Zebu</v>
      </c>
      <c r="AW847" s="4" t="str">
        <v>Tanzania Shorthorn Zebu</v>
      </c>
      <c r="AX847" s="4" t="str">
        <v>Tanzania Shorthorn Zebu</v>
      </c>
      <c r="AY847" s="4" t="str">
        <v>Tanzania Shorthorn Zebu</v>
      </c>
      <c r="AZ847" s="4" t="str">
        <v>Tanzania Shorthorn Zebu</v>
      </c>
      <c r="BA847" s="4" t="str">
        <v>Tanzania Shorthorn Zebu</v>
      </c>
      <c r="BB847" s="4" t="str">
        <v>Tanzania Shorthorn Zebu</v>
      </c>
      <c r="BC847" s="4" t="str">
        <v>Tanzania Shorthorn Zebu</v>
      </c>
      <c r="BD847" s="4" t="str">
        <v>Tanzania Shorthorn Zebu</v>
      </c>
      <c r="BE847" s="4" t="str">
        <v>Tanzania Shorthorn Zebu</v>
      </c>
      <c r="BF847" s="4" t="str">
        <v>Tanzania Shorthorn Zebu</v>
      </c>
      <c r="BG847" s="4" t="str">
        <v>Tanzania Shorthorn Zebu</v>
      </c>
      <c r="BH847" s="4" t="str">
        <v>Tanzania Shorthorn Zebu</v>
      </c>
      <c r="BI847" s="4" t="str">
        <v>Tanzania Shorthorn Zebu</v>
      </c>
      <c r="BJ847" s="4" t="str">
        <v>Tanzania Shorthorn Zebu</v>
      </c>
      <c r="BK847" s="4" t="str">
        <v>Tanzania Shorthorn Zebu</v>
      </c>
      <c r="BL847" s="4" t="str">
        <v>Tanzania Shorthorn Zebu</v>
      </c>
      <c r="BM847" s="4" t="str">
        <v>Tanzania Shorthorn Zebu</v>
      </c>
      <c r="BN847" s="4" t="str">
        <v>Tanzania Shorthorn Zebu</v>
      </c>
      <c r="BO847" s="4" t="str">
        <v>Tanzania Shorthorn Zebu</v>
      </c>
      <c r="BP847" s="4" t="str">
        <v>Tanzania Shorthorn Zebu</v>
      </c>
      <c r="BQ847" s="4" t="str">
        <v>Tanzania Shorthorn Zebu</v>
      </c>
      <c r="BR847" s="4" t="str">
        <v>Tanzania Shorthorn Zebu</v>
      </c>
      <c r="BS847" s="4" t="str">
        <v>Tanzania Shorthorn Zebu</v>
      </c>
      <c r="BT847" s="4" t="str">
        <v>Tanzania Shorthorn Zebu</v>
      </c>
      <c r="BU847" s="4" t="str">
        <v>Tanzania Shorthorn Zebu</v>
      </c>
      <c r="BV847" s="4" t="str">
        <v>Tanzania Shorthorn Zebu</v>
      </c>
      <c r="BX847" s="4" t="str">
        <v>Tanzania</v>
      </c>
      <c r="BY847" s="4" t="str">
        <v>Tanzania</v>
      </c>
      <c r="BZ847" s="4" t="str">
        <v>Tanzania</v>
      </c>
      <c r="CA847" s="4" t="str">
        <v>Tanzania</v>
      </c>
      <c r="CB847" s="4" t="str">
        <v>Tanzania</v>
      </c>
      <c r="CC847" s="4" t="str">
        <v>Tanzania</v>
      </c>
      <c r="CD847" s="4" t="str">
        <v>Tanzania</v>
      </c>
      <c r="CE847" s="4" t="str">
        <v>Tanzania</v>
      </c>
      <c r="CF847" s="4" t="str">
        <v>Tanzania</v>
      </c>
      <c r="CG847" s="4" t="str">
        <v>Tanzania</v>
      </c>
      <c r="CH847" s="4" t="str">
        <v>Tanzania</v>
      </c>
      <c r="CI847" s="4" t="str">
        <v>Tanzania</v>
      </c>
      <c r="CJ847" s="4" t="str">
        <v>Tanzania</v>
      </c>
      <c r="CK847" s="4" t="str">
        <v>Tanzania</v>
      </c>
      <c r="CL847" s="4" t="str">
        <v>Tanzania</v>
      </c>
      <c r="CM847" s="4" t="str">
        <v>Tanzania</v>
      </c>
      <c r="CN847" s="4" t="str">
        <v>Tanzania</v>
      </c>
      <c r="CO847" s="4" t="str">
        <v>Tanzania</v>
      </c>
      <c r="CP847" s="4" t="str">
        <v>Tanzania</v>
      </c>
      <c r="CQ847" s="4" t="str">
        <v>Tanzania</v>
      </c>
      <c r="CR847" s="4" t="str">
        <v>Tanzania</v>
      </c>
      <c r="CS847" s="4" t="str">
        <v>Tanzania</v>
      </c>
      <c r="CT847" s="4" t="str">
        <v>Tanzania</v>
      </c>
      <c r="CU847" s="4" t="str">
        <v>Tanzania</v>
      </c>
      <c r="CV847" s="4" t="str">
        <v>Tanzania</v>
      </c>
      <c r="CW847" s="4" t="str">
        <v>Tanzania</v>
      </c>
      <c r="CX847" s="4" t="str">
        <v>Tanzania</v>
      </c>
      <c r="CY847" s="4" t="str">
        <v>Tanzania</v>
      </c>
      <c r="CZ847" s="4" t="str">
        <v>Tanzania</v>
      </c>
      <c r="DA847" s="4" t="str">
        <v>Tanzania</v>
      </c>
    </row>
    <row r="848" spans="1:105" x14ac:dyDescent="0.35">
      <c r="A848" s="4" t="s">
        <v>1936</v>
      </c>
      <c r="C848" s="4" t="s">
        <v>3362</v>
      </c>
      <c r="AS848" s="4" t="str">
        <v>Tatase</v>
      </c>
      <c r="AT848" s="4" t="str">
        <v>Tatase</v>
      </c>
      <c r="AU848" s="4" t="str">
        <v>Tatase</v>
      </c>
      <c r="AV848" s="4" t="str">
        <v>Tatase</v>
      </c>
      <c r="AW848" s="4" t="str">
        <v>Tatase</v>
      </c>
      <c r="AX848" s="4" t="str">
        <v>Tatase</v>
      </c>
      <c r="AY848" s="4" t="str">
        <v>Tatase</v>
      </c>
      <c r="AZ848" s="4" t="str">
        <v>Tatase</v>
      </c>
      <c r="BA848" s="4" t="str">
        <v>Tatase</v>
      </c>
      <c r="BB848" s="4" t="str">
        <v>Tatase</v>
      </c>
      <c r="BC848" s="4" t="str">
        <v>Tatase</v>
      </c>
      <c r="BD848" s="4" t="str">
        <v>Tatase</v>
      </c>
      <c r="BE848" s="4" t="str">
        <v>Tatase</v>
      </c>
      <c r="BF848" s="4" t="str">
        <v>Tatase</v>
      </c>
      <c r="BG848" s="4" t="str">
        <v>Tatase</v>
      </c>
      <c r="BH848" s="4" t="str">
        <v>Tatase</v>
      </c>
      <c r="BI848" s="4" t="str">
        <v>Tatase</v>
      </c>
      <c r="BJ848" s="4" t="str">
        <v>Tatase</v>
      </c>
      <c r="BK848" s="4" t="str">
        <v>Tatase</v>
      </c>
      <c r="BL848" s="4" t="str">
        <v>Tatase</v>
      </c>
      <c r="BM848" s="4" t="str">
        <v>Tatase</v>
      </c>
      <c r="BN848" s="4" t="str">
        <v>Tatase</v>
      </c>
      <c r="BO848" s="4" t="str">
        <v>Tatase</v>
      </c>
      <c r="BP848" s="4" t="str">
        <v>Tatase</v>
      </c>
      <c r="BQ848" s="4" t="str">
        <v>Tatase</v>
      </c>
      <c r="BR848" s="4" t="str">
        <v>Tatase</v>
      </c>
      <c r="BS848" s="4" t="str">
        <v>Tatase</v>
      </c>
      <c r="BT848" s="4" t="str">
        <v>Tatase</v>
      </c>
      <c r="BU848" s="4" t="str">
        <v>Tatase</v>
      </c>
      <c r="BV848" s="4" t="str">
        <v>Tatase</v>
      </c>
      <c r="BX848" s="4" t="str">
        <v>Tanzania Shorthorn Zebu</v>
      </c>
      <c r="BY848" s="4" t="str">
        <v>Tanzania Shorthorn Zebu</v>
      </c>
      <c r="BZ848" s="4" t="str">
        <v>Tanzania Shorthorn Zebu</v>
      </c>
      <c r="CA848" s="4" t="str">
        <v>Tanzania Shorthorn Zebu</v>
      </c>
      <c r="CB848" s="4" t="str">
        <v>Tanzania Shorthorn Zebu</v>
      </c>
      <c r="CC848" s="4" t="str">
        <v>Tanzania Shorthorn Zebu</v>
      </c>
      <c r="CD848" s="4" t="str">
        <v>Tanzania Shorthorn Zebu</v>
      </c>
      <c r="CE848" s="4" t="str">
        <v>Tanzania Shorthorn Zebu</v>
      </c>
      <c r="CF848" s="4" t="str">
        <v>Tanzania Shorthorn Zebu</v>
      </c>
      <c r="CG848" s="4" t="str">
        <v>Tanzania Shorthorn Zebu</v>
      </c>
      <c r="CH848" s="4" t="str">
        <v>Tanzania Shorthorn Zebu</v>
      </c>
      <c r="CI848" s="4" t="str">
        <v>Tanzania Shorthorn Zebu</v>
      </c>
      <c r="CJ848" s="4" t="str">
        <v>Tanzania Shorthorn Zebu</v>
      </c>
      <c r="CK848" s="4" t="str">
        <v>Tanzania Shorthorn Zebu</v>
      </c>
      <c r="CL848" s="4" t="str">
        <v>Tanzania Shorthorn Zebu</v>
      </c>
      <c r="CM848" s="4" t="str">
        <v>Tanzania Shorthorn Zebu</v>
      </c>
      <c r="CN848" s="4" t="str">
        <v>Tanzania Shorthorn Zebu</v>
      </c>
      <c r="CO848" s="4" t="str">
        <v>Tanzania Shorthorn Zebu</v>
      </c>
      <c r="CP848" s="4" t="str">
        <v>Tanzania Shorthorn Zebu</v>
      </c>
      <c r="CQ848" s="4" t="str">
        <v>Tanzania Shorthorn Zebu</v>
      </c>
      <c r="CR848" s="4" t="str">
        <v>Tanzania Shorthorn Zebu</v>
      </c>
      <c r="CS848" s="4" t="str">
        <v>Tanzania Shorthorn Zebu</v>
      </c>
      <c r="CT848" s="4" t="str">
        <v>Tanzania Shorthorn Zebu</v>
      </c>
      <c r="CU848" s="4" t="str">
        <v>Tanzania Shorthorn Zebu</v>
      </c>
      <c r="CV848" s="4" t="str">
        <v>Tanzania Shorthorn Zebu</v>
      </c>
      <c r="CW848" s="4" t="str">
        <v>Tanzania Shorthorn Zebu</v>
      </c>
      <c r="CX848" s="4" t="str">
        <v>Tanzania Shorthorn Zebu</v>
      </c>
      <c r="CY848" s="4" t="str">
        <v>Tanzania Shorthorn Zebu</v>
      </c>
      <c r="CZ848" s="4" t="str">
        <v>Tanzania Shorthorn Zebu</v>
      </c>
      <c r="DA848" s="4" t="str">
        <v>Tanzania Shorthorn Zebu</v>
      </c>
    </row>
    <row r="849" spans="1:105" x14ac:dyDescent="0.35">
      <c r="A849" s="4" t="s">
        <v>1886</v>
      </c>
      <c r="C849" s="4" t="s">
        <v>3363</v>
      </c>
      <c r="AS849" s="4" t="str">
        <v>TDa 95/00010</v>
      </c>
      <c r="AT849" s="4" t="str">
        <v>TDa 95/00010</v>
      </c>
      <c r="AU849" s="4" t="str">
        <v>TDa 95/00010</v>
      </c>
      <c r="AV849" s="4" t="str">
        <v>TDa 95/00010</v>
      </c>
      <c r="AW849" s="4" t="str">
        <v>TDa 95/00010</v>
      </c>
      <c r="AX849" s="4" t="str">
        <v>TDa 95/00010</v>
      </c>
      <c r="AY849" s="4" t="str">
        <v>TDa 95/00010</v>
      </c>
      <c r="AZ849" s="4" t="str">
        <v>TDa 95/00010</v>
      </c>
      <c r="BA849" s="4" t="str">
        <v>TDa 95/00010</v>
      </c>
      <c r="BB849" s="4" t="str">
        <v>TDa 95/00010</v>
      </c>
      <c r="BC849" s="4" t="str">
        <v>TDa 95/00010</v>
      </c>
      <c r="BD849" s="4" t="str">
        <v>TDa 95/00010</v>
      </c>
      <c r="BE849" s="4" t="str">
        <v>TDa 95/00010</v>
      </c>
      <c r="BF849" s="4" t="str">
        <v>TDa 95/00010</v>
      </c>
      <c r="BG849" s="4" t="str">
        <v>TDa 95/00010</v>
      </c>
      <c r="BH849" s="4" t="str">
        <v>TDa 95/00010</v>
      </c>
      <c r="BI849" s="4" t="str">
        <v>TDa 95/00010</v>
      </c>
      <c r="BJ849" s="4" t="str">
        <v>TDa 95/00010</v>
      </c>
      <c r="BK849" s="4" t="str">
        <v>TDa 95/00010</v>
      </c>
      <c r="BL849" s="4" t="str">
        <v>TDa 95/00010</v>
      </c>
      <c r="BM849" s="4" t="str">
        <v>TDa 95/00010</v>
      </c>
      <c r="BN849" s="4" t="str">
        <v>TDa 95/00010</v>
      </c>
      <c r="BO849" s="4" t="str">
        <v>TDa 95/00010</v>
      </c>
      <c r="BP849" s="4" t="str">
        <v>TDa 95/00010</v>
      </c>
      <c r="BQ849" s="4" t="str">
        <v>TDa 95/00010</v>
      </c>
      <c r="BR849" s="4" t="str">
        <v>TDa 95/00010</v>
      </c>
      <c r="BS849" s="4" t="str">
        <v>TDa 95/00010</v>
      </c>
      <c r="BT849" s="4" t="str">
        <v>TDa 95/00010</v>
      </c>
      <c r="BU849" s="4" t="str">
        <v>TDa 95/00010</v>
      </c>
      <c r="BV849" s="4" t="str">
        <v>TDa 95/00010</v>
      </c>
      <c r="BX849" s="4" t="str">
        <v>Tatase</v>
      </c>
      <c r="BY849" s="4" t="str">
        <v>Tatase</v>
      </c>
      <c r="BZ849" s="4" t="str">
        <v>Tatase</v>
      </c>
      <c r="CA849" s="4" t="str">
        <v>Tatase</v>
      </c>
      <c r="CB849" s="4" t="str">
        <v>Tatase</v>
      </c>
      <c r="CC849" s="4" t="str">
        <v>Tatase</v>
      </c>
      <c r="CD849" s="4" t="str">
        <v>Tatase</v>
      </c>
      <c r="CE849" s="4" t="str">
        <v>Tatase</v>
      </c>
      <c r="CF849" s="4" t="str">
        <v>Tatase</v>
      </c>
      <c r="CG849" s="4" t="str">
        <v>Tatase</v>
      </c>
      <c r="CH849" s="4" t="str">
        <v>Tatase</v>
      </c>
      <c r="CI849" s="4" t="str">
        <v>Tatase</v>
      </c>
      <c r="CJ849" s="4" t="str">
        <v>Tatase</v>
      </c>
      <c r="CK849" s="4" t="str">
        <v>Tatase</v>
      </c>
      <c r="CL849" s="4" t="str">
        <v>Tatase</v>
      </c>
      <c r="CM849" s="4" t="str">
        <v>Tatase</v>
      </c>
      <c r="CN849" s="4" t="str">
        <v>Tatase</v>
      </c>
      <c r="CO849" s="4" t="str">
        <v>Tatase</v>
      </c>
      <c r="CP849" s="4" t="str">
        <v>Tatase</v>
      </c>
      <c r="CQ849" s="4" t="str">
        <v>Tatase</v>
      </c>
      <c r="CR849" s="4" t="str">
        <v>Tatase</v>
      </c>
      <c r="CS849" s="4" t="str">
        <v>Tatase</v>
      </c>
      <c r="CT849" s="4" t="str">
        <v>Tatase</v>
      </c>
      <c r="CU849" s="4" t="str">
        <v>Tatase</v>
      </c>
      <c r="CV849" s="4" t="str">
        <v>Tatase</v>
      </c>
      <c r="CW849" s="4" t="str">
        <v>Tatase</v>
      </c>
      <c r="CX849" s="4" t="str">
        <v>Tatase</v>
      </c>
      <c r="CY849" s="4" t="str">
        <v>Tatase</v>
      </c>
      <c r="CZ849" s="4" t="str">
        <v>Tatase</v>
      </c>
      <c r="DA849" s="4" t="str">
        <v>Tatase</v>
      </c>
    </row>
    <row r="850" spans="1:105" x14ac:dyDescent="0.35">
      <c r="A850" s="4" t="s">
        <v>1872</v>
      </c>
      <c r="C850" s="4" t="s">
        <v>3363</v>
      </c>
      <c r="AS850" s="4" t="str">
        <v>TDR 131</v>
      </c>
      <c r="AT850" s="4" t="str">
        <v>TDR 131</v>
      </c>
      <c r="AU850" s="4" t="str">
        <v>TDR 131</v>
      </c>
      <c r="AV850" s="4" t="str">
        <v>TDR 131</v>
      </c>
      <c r="AW850" s="4" t="str">
        <v>TDR 131</v>
      </c>
      <c r="AX850" s="4" t="str">
        <v>TDR 131</v>
      </c>
      <c r="AY850" s="4" t="str">
        <v>TDR 131</v>
      </c>
      <c r="AZ850" s="4" t="str">
        <v>TDR 131</v>
      </c>
      <c r="BA850" s="4" t="str">
        <v>TDR 131</v>
      </c>
      <c r="BB850" s="4" t="str">
        <v>TDR 131</v>
      </c>
      <c r="BC850" s="4" t="str">
        <v>TDR 131</v>
      </c>
      <c r="BD850" s="4" t="str">
        <v>TDR 131</v>
      </c>
      <c r="BE850" s="4" t="str">
        <v>TDR 131</v>
      </c>
      <c r="BF850" s="4" t="str">
        <v>TDR 131</v>
      </c>
      <c r="BG850" s="4" t="str">
        <v>TDR 131</v>
      </c>
      <c r="BH850" s="4" t="str">
        <v>TDR 131</v>
      </c>
      <c r="BI850" s="4" t="str">
        <v>TDR 131</v>
      </c>
      <c r="BJ850" s="4" t="str">
        <v>TDR 131</v>
      </c>
      <c r="BK850" s="4" t="str">
        <v>TDR 131</v>
      </c>
      <c r="BL850" s="4" t="str">
        <v>TDR 131</v>
      </c>
      <c r="BM850" s="4" t="str">
        <v>TDR 131</v>
      </c>
      <c r="BN850" s="4" t="str">
        <v>TDR 131</v>
      </c>
      <c r="BO850" s="4" t="str">
        <v>TDR 131</v>
      </c>
      <c r="BP850" s="4" t="str">
        <v>TDR 131</v>
      </c>
      <c r="BQ850" s="4" t="str">
        <v>TDR 131</v>
      </c>
      <c r="BR850" s="4" t="str">
        <v>TDR 131</v>
      </c>
      <c r="BS850" s="4" t="str">
        <v>TDR 131</v>
      </c>
      <c r="BT850" s="4" t="str">
        <v>TDR 131</v>
      </c>
      <c r="BU850" s="4" t="str">
        <v>TDR 131</v>
      </c>
      <c r="BV850" s="4" t="str">
        <v>TDR 131</v>
      </c>
      <c r="BX850" s="4" t="str">
        <v>TDa 95/00010</v>
      </c>
      <c r="BY850" s="4" t="str">
        <v>TDa 95/00010</v>
      </c>
      <c r="BZ850" s="4" t="str">
        <v>TDa 95/00010</v>
      </c>
      <c r="CA850" s="4" t="str">
        <v>TDa 95/00010</v>
      </c>
      <c r="CB850" s="4" t="str">
        <v>TDa 95/00010</v>
      </c>
      <c r="CC850" s="4" t="str">
        <v>TDa 95/00010</v>
      </c>
      <c r="CD850" s="4" t="str">
        <v>TDa 95/00010</v>
      </c>
      <c r="CE850" s="4" t="str">
        <v>TDa 95/00010</v>
      </c>
      <c r="CF850" s="4" t="str">
        <v>TDa 95/00010</v>
      </c>
      <c r="CG850" s="4" t="str">
        <v>TDa 95/00010</v>
      </c>
      <c r="CH850" s="4" t="str">
        <v>TDa 95/00010</v>
      </c>
      <c r="CI850" s="4" t="str">
        <v>TDa 95/00010</v>
      </c>
      <c r="CJ850" s="4" t="str">
        <v>TDa 95/00010</v>
      </c>
      <c r="CK850" s="4" t="str">
        <v>TDa 95/00010</v>
      </c>
      <c r="CL850" s="4" t="str">
        <v>TDa 95/00010</v>
      </c>
      <c r="CM850" s="4" t="str">
        <v>TDa 95/00010</v>
      </c>
      <c r="CN850" s="4" t="str">
        <v>TDa 95/00010</v>
      </c>
      <c r="CO850" s="4" t="str">
        <v>TDa 95/00010</v>
      </c>
      <c r="CP850" s="4" t="str">
        <v>TDa 95/00010</v>
      </c>
      <c r="CQ850" s="4" t="str">
        <v>TDa 95/00010</v>
      </c>
      <c r="CR850" s="4" t="str">
        <v>TDa 95/00010</v>
      </c>
      <c r="CS850" s="4" t="str">
        <v>TDa 95/00010</v>
      </c>
      <c r="CT850" s="4" t="str">
        <v>TDa 95/00010</v>
      </c>
      <c r="CU850" s="4" t="str">
        <v>TDa 95/00010</v>
      </c>
      <c r="CV850" s="4" t="str">
        <v>TDa 95/00010</v>
      </c>
      <c r="CW850" s="4" t="str">
        <v>TDa 95/00010</v>
      </c>
      <c r="CX850" s="4" t="str">
        <v>TDa 95/00010</v>
      </c>
      <c r="CY850" s="4" t="str">
        <v>TDa 95/00010</v>
      </c>
      <c r="CZ850" s="4" t="str">
        <v>TDa 95/00010</v>
      </c>
      <c r="DA850" s="4" t="str">
        <v>TDa 95/00010</v>
      </c>
    </row>
    <row r="851" spans="1:105" x14ac:dyDescent="0.35">
      <c r="A851" s="4" t="s">
        <v>1886</v>
      </c>
      <c r="C851" s="4" t="s">
        <v>3364</v>
      </c>
      <c r="AS851" s="4" t="str">
        <v>Tegemeo</v>
      </c>
      <c r="AT851" s="4" t="str">
        <v>Tegemeo</v>
      </c>
      <c r="AU851" s="4" t="str">
        <v>Tegemeo</v>
      </c>
      <c r="AV851" s="4" t="str">
        <v>Tegemeo</v>
      </c>
      <c r="AW851" s="4" t="str">
        <v>Tegemeo</v>
      </c>
      <c r="AX851" s="4" t="str">
        <v>Tegemeo</v>
      </c>
      <c r="AY851" s="4" t="str">
        <v>Tegemeo</v>
      </c>
      <c r="AZ851" s="4" t="str">
        <v>Tegemeo</v>
      </c>
      <c r="BA851" s="4" t="str">
        <v>Tegemeo</v>
      </c>
      <c r="BB851" s="4" t="str">
        <v>Tegemeo</v>
      </c>
      <c r="BC851" s="4" t="str">
        <v>Tegemeo</v>
      </c>
      <c r="BD851" s="4" t="str">
        <v>Tegemeo</v>
      </c>
      <c r="BE851" s="4" t="str">
        <v>Tegemeo</v>
      </c>
      <c r="BF851" s="4" t="str">
        <v>Tegemeo</v>
      </c>
      <c r="BG851" s="4" t="str">
        <v>Tegemeo</v>
      </c>
      <c r="BH851" s="4" t="str">
        <v>Tegemeo</v>
      </c>
      <c r="BI851" s="4" t="str">
        <v>Tegemeo</v>
      </c>
      <c r="BJ851" s="4" t="str">
        <v>Tegemeo</v>
      </c>
      <c r="BK851" s="4" t="str">
        <v>Tegemeo</v>
      </c>
      <c r="BL851" s="4" t="str">
        <v>Tegemeo</v>
      </c>
      <c r="BM851" s="4" t="str">
        <v>Tegemeo</v>
      </c>
      <c r="BN851" s="4" t="str">
        <v>Tegemeo</v>
      </c>
      <c r="BO851" s="4" t="str">
        <v>Tegemeo</v>
      </c>
      <c r="BP851" s="4" t="str">
        <v>Tegemeo</v>
      </c>
      <c r="BQ851" s="4" t="str">
        <v>Tegemeo</v>
      </c>
      <c r="BR851" s="4" t="str">
        <v>Tegemeo</v>
      </c>
      <c r="BS851" s="4" t="str">
        <v>Tegemeo</v>
      </c>
      <c r="BT851" s="4" t="str">
        <v>Tegemeo</v>
      </c>
      <c r="BU851" s="4" t="str">
        <v>Tegemeo</v>
      </c>
      <c r="BV851" s="4" t="str">
        <v>Tegemeo</v>
      </c>
      <c r="BX851" s="4" t="str">
        <v>TDR 131</v>
      </c>
      <c r="BY851" s="4" t="str">
        <v>TDR 131</v>
      </c>
      <c r="BZ851" s="4" t="str">
        <v>TDR 131</v>
      </c>
      <c r="CA851" s="4" t="str">
        <v>TDR 131</v>
      </c>
      <c r="CB851" s="4" t="str">
        <v>TDR 131</v>
      </c>
      <c r="CC851" s="4" t="str">
        <v>TDR 131</v>
      </c>
      <c r="CD851" s="4" t="str">
        <v>TDR 131</v>
      </c>
      <c r="CE851" s="4" t="str">
        <v>TDR 131</v>
      </c>
      <c r="CF851" s="4" t="str">
        <v>TDR 131</v>
      </c>
      <c r="CG851" s="4" t="str">
        <v>TDR 131</v>
      </c>
      <c r="CH851" s="4" t="str">
        <v>TDR 131</v>
      </c>
      <c r="CI851" s="4" t="str">
        <v>TDR 131</v>
      </c>
      <c r="CJ851" s="4" t="str">
        <v>TDR 131</v>
      </c>
      <c r="CK851" s="4" t="str">
        <v>TDR 131</v>
      </c>
      <c r="CL851" s="4" t="str">
        <v>TDR 131</v>
      </c>
      <c r="CM851" s="4" t="str">
        <v>TDR 131</v>
      </c>
      <c r="CN851" s="4" t="str">
        <v>TDR 131</v>
      </c>
      <c r="CO851" s="4" t="str">
        <v>TDR 131</v>
      </c>
      <c r="CP851" s="4" t="str">
        <v>TDR 131</v>
      </c>
      <c r="CQ851" s="4" t="str">
        <v>TDR 131</v>
      </c>
      <c r="CR851" s="4" t="str">
        <v>TDR 131</v>
      </c>
      <c r="CS851" s="4" t="str">
        <v>TDR 131</v>
      </c>
      <c r="CT851" s="4" t="str">
        <v>TDR 131</v>
      </c>
      <c r="CU851" s="4" t="str">
        <v>TDR 131</v>
      </c>
      <c r="CV851" s="4" t="str">
        <v>TDR 131</v>
      </c>
      <c r="CW851" s="4" t="str">
        <v>TDR 131</v>
      </c>
      <c r="CX851" s="4" t="str">
        <v>TDR 131</v>
      </c>
      <c r="CY851" s="4" t="str">
        <v>TDR 131</v>
      </c>
      <c r="CZ851" s="4" t="str">
        <v>TDR 131</v>
      </c>
      <c r="DA851" s="4" t="str">
        <v>TDR 131</v>
      </c>
    </row>
    <row r="852" spans="1:105" x14ac:dyDescent="0.35">
      <c r="A852" s="4" t="s">
        <v>1947</v>
      </c>
      <c r="C852" s="4" t="s">
        <v>3365</v>
      </c>
      <c r="AS852" s="4" t="str">
        <v>Temne</v>
      </c>
      <c r="AT852" s="4" t="str">
        <v>Temne</v>
      </c>
      <c r="AU852" s="4" t="str">
        <v>Temne</v>
      </c>
      <c r="AV852" s="4" t="str">
        <v>Temne</v>
      </c>
      <c r="AW852" s="4" t="str">
        <v>Temne</v>
      </c>
      <c r="AX852" s="4" t="str">
        <v>Temne</v>
      </c>
      <c r="AY852" s="4" t="str">
        <v>Temne</v>
      </c>
      <c r="AZ852" s="4" t="str">
        <v>Temne</v>
      </c>
      <c r="BA852" s="4" t="str">
        <v>Temne</v>
      </c>
      <c r="BB852" s="4" t="str">
        <v>Temne</v>
      </c>
      <c r="BC852" s="4" t="str">
        <v>Temne</v>
      </c>
      <c r="BD852" s="4" t="str">
        <v>Temne</v>
      </c>
      <c r="BE852" s="4" t="str">
        <v>Temne</v>
      </c>
      <c r="BF852" s="4" t="str">
        <v>Temne</v>
      </c>
      <c r="BG852" s="4" t="str">
        <v>Temne</v>
      </c>
      <c r="BH852" s="4" t="str">
        <v>Temne</v>
      </c>
      <c r="BI852" s="4" t="str">
        <v>Temne</v>
      </c>
      <c r="BJ852" s="4" t="str">
        <v>Temne</v>
      </c>
      <c r="BK852" s="4" t="str">
        <v>Temne</v>
      </c>
      <c r="BL852" s="4" t="str">
        <v>Temne</v>
      </c>
      <c r="BM852" s="4" t="str">
        <v>Temne</v>
      </c>
      <c r="BN852" s="4" t="str">
        <v>Temne</v>
      </c>
      <c r="BO852" s="4" t="str">
        <v>Temne</v>
      </c>
      <c r="BP852" s="4" t="str">
        <v>Temne</v>
      </c>
      <c r="BQ852" s="4" t="str">
        <v>Temne</v>
      </c>
      <c r="BR852" s="4" t="str">
        <v>Temne</v>
      </c>
      <c r="BS852" s="4" t="str">
        <v>Temne</v>
      </c>
      <c r="BT852" s="4" t="str">
        <v>Temne</v>
      </c>
      <c r="BU852" s="4" t="str">
        <v>Temne</v>
      </c>
      <c r="BV852" s="4" t="str">
        <v>Temne</v>
      </c>
      <c r="BX852" s="4" t="str">
        <v>Tegemeo</v>
      </c>
      <c r="BY852" s="4" t="str">
        <v>Tegemeo</v>
      </c>
      <c r="BZ852" s="4" t="str">
        <v>Tegemeo</v>
      </c>
      <c r="CA852" s="4" t="str">
        <v>Tegemeo</v>
      </c>
      <c r="CB852" s="4" t="str">
        <v>Tegemeo</v>
      </c>
      <c r="CC852" s="4" t="str">
        <v>Tegemeo</v>
      </c>
      <c r="CD852" s="4" t="str">
        <v>Tegemeo</v>
      </c>
      <c r="CE852" s="4" t="str">
        <v>Tegemeo</v>
      </c>
      <c r="CF852" s="4" t="str">
        <v>Tegemeo</v>
      </c>
      <c r="CG852" s="4" t="str">
        <v>Tegemeo</v>
      </c>
      <c r="CH852" s="4" t="str">
        <v>Tegemeo</v>
      </c>
      <c r="CI852" s="4" t="str">
        <v>Tegemeo</v>
      </c>
      <c r="CJ852" s="4" t="str">
        <v>Tegemeo</v>
      </c>
      <c r="CK852" s="4" t="str">
        <v>Tegemeo</v>
      </c>
      <c r="CL852" s="4" t="str">
        <v>Tegemeo</v>
      </c>
      <c r="CM852" s="4" t="str">
        <v>Tegemeo</v>
      </c>
      <c r="CN852" s="4" t="str">
        <v>Tegemeo</v>
      </c>
      <c r="CO852" s="4" t="str">
        <v>Tegemeo</v>
      </c>
      <c r="CP852" s="4" t="str">
        <v>Tegemeo</v>
      </c>
      <c r="CQ852" s="4" t="str">
        <v>Tegemeo</v>
      </c>
      <c r="CR852" s="4" t="str">
        <v>Tegemeo</v>
      </c>
      <c r="CS852" s="4" t="str">
        <v>Tegemeo</v>
      </c>
      <c r="CT852" s="4" t="str">
        <v>Tegemeo</v>
      </c>
      <c r="CU852" s="4" t="str">
        <v>Tegemeo</v>
      </c>
      <c r="CV852" s="4" t="str">
        <v>Tegemeo</v>
      </c>
      <c r="CW852" s="4" t="str">
        <v>Tegemeo</v>
      </c>
      <c r="CX852" s="4" t="str">
        <v>Tegemeo</v>
      </c>
      <c r="CY852" s="4" t="str">
        <v>Tegemeo</v>
      </c>
      <c r="CZ852" s="4" t="str">
        <v>Tegemeo</v>
      </c>
      <c r="DA852" s="4" t="str">
        <v>Tegemeo</v>
      </c>
    </row>
    <row r="853" spans="1:105" x14ac:dyDescent="0.35">
      <c r="A853" s="4" t="s">
        <v>1872</v>
      </c>
      <c r="C853" s="4" t="s">
        <v>3366</v>
      </c>
      <c r="AS853" s="4" t="str">
        <v>TGm1196</v>
      </c>
      <c r="AT853" s="4" t="str">
        <v>TGm1196</v>
      </c>
      <c r="AU853" s="4" t="str">
        <v>TGm1196</v>
      </c>
      <c r="AV853" s="4" t="str">
        <v>TGm1196</v>
      </c>
      <c r="AW853" s="4" t="str">
        <v>TGm1196</v>
      </c>
      <c r="AX853" s="4" t="str">
        <v>TGm1196</v>
      </c>
      <c r="AY853" s="4" t="str">
        <v>TGm1196</v>
      </c>
      <c r="AZ853" s="4" t="str">
        <v>TGm1196</v>
      </c>
      <c r="BA853" s="4" t="str">
        <v>TGm1196</v>
      </c>
      <c r="BB853" s="4" t="str">
        <v>TGm1196</v>
      </c>
      <c r="BC853" s="4" t="str">
        <v>TGm1196</v>
      </c>
      <c r="BD853" s="4" t="str">
        <v>TGm1196</v>
      </c>
      <c r="BE853" s="4" t="str">
        <v>TGm1196</v>
      </c>
      <c r="BF853" s="4" t="str">
        <v>TGm1196</v>
      </c>
      <c r="BG853" s="4" t="str">
        <v>TGm1196</v>
      </c>
      <c r="BH853" s="4" t="str">
        <v>TGm1196</v>
      </c>
      <c r="BI853" s="4" t="str">
        <v>TGm1196</v>
      </c>
      <c r="BJ853" s="4" t="str">
        <v>TGm1196</v>
      </c>
      <c r="BK853" s="4" t="str">
        <v>TGm1196</v>
      </c>
      <c r="BL853" s="4" t="str">
        <v>TGm1196</v>
      </c>
      <c r="BM853" s="4" t="str">
        <v>TGm1196</v>
      </c>
      <c r="BN853" s="4" t="str">
        <v>TGm1196</v>
      </c>
      <c r="BO853" s="4" t="str">
        <v>TGm1196</v>
      </c>
      <c r="BP853" s="4" t="str">
        <v>TGm1196</v>
      </c>
      <c r="BQ853" s="4" t="str">
        <v>TGm1196</v>
      </c>
      <c r="BR853" s="4" t="str">
        <v>TGm1196</v>
      </c>
      <c r="BS853" s="4" t="str">
        <v>TGm1196</v>
      </c>
      <c r="BT853" s="4" t="str">
        <v>TGm1196</v>
      </c>
      <c r="BU853" s="4" t="str">
        <v>TGm1196</v>
      </c>
      <c r="BV853" s="4" t="str">
        <v>TGm1196</v>
      </c>
      <c r="BX853" s="4" t="str">
        <v>Temne</v>
      </c>
      <c r="BY853" s="4" t="str">
        <v>Temne</v>
      </c>
      <c r="BZ853" s="4" t="str">
        <v>Temne</v>
      </c>
      <c r="CA853" s="4" t="str">
        <v>Temne</v>
      </c>
      <c r="CB853" s="4" t="str">
        <v>Temne</v>
      </c>
      <c r="CC853" s="4" t="str">
        <v>Temne</v>
      </c>
      <c r="CD853" s="4" t="str">
        <v>Temne</v>
      </c>
      <c r="CE853" s="4" t="str">
        <v>Temne</v>
      </c>
      <c r="CF853" s="4" t="str">
        <v>Temne</v>
      </c>
      <c r="CG853" s="4" t="str">
        <v>Temne</v>
      </c>
      <c r="CH853" s="4" t="str">
        <v>Temne</v>
      </c>
      <c r="CI853" s="4" t="str">
        <v>Temne</v>
      </c>
      <c r="CJ853" s="4" t="str">
        <v>Temne</v>
      </c>
      <c r="CK853" s="4" t="str">
        <v>Temne</v>
      </c>
      <c r="CL853" s="4" t="str">
        <v>Temne</v>
      </c>
      <c r="CM853" s="4" t="str">
        <v>Temne</v>
      </c>
      <c r="CN853" s="4" t="str">
        <v>Temne</v>
      </c>
      <c r="CO853" s="4" t="str">
        <v>Temne</v>
      </c>
      <c r="CP853" s="4" t="str">
        <v>Temne</v>
      </c>
      <c r="CQ853" s="4" t="str">
        <v>Temne</v>
      </c>
      <c r="CR853" s="4" t="str">
        <v>Temne</v>
      </c>
      <c r="CS853" s="4" t="str">
        <v>Temne</v>
      </c>
      <c r="CT853" s="4" t="str">
        <v>Temne</v>
      </c>
      <c r="CU853" s="4" t="str">
        <v>Temne</v>
      </c>
      <c r="CV853" s="4" t="str">
        <v>Temne</v>
      </c>
      <c r="CW853" s="4" t="str">
        <v>Temne</v>
      </c>
      <c r="CX853" s="4" t="str">
        <v>Temne</v>
      </c>
      <c r="CY853" s="4" t="str">
        <v>Temne</v>
      </c>
      <c r="CZ853" s="4" t="str">
        <v>Temne</v>
      </c>
      <c r="DA853" s="4" t="str">
        <v>Temne</v>
      </c>
    </row>
    <row r="854" spans="1:105" x14ac:dyDescent="0.35">
      <c r="A854" s="4" t="s">
        <v>1872</v>
      </c>
      <c r="C854" s="4" t="s">
        <v>3367</v>
      </c>
      <c r="AS854" s="4" t="str">
        <v>TGm1251</v>
      </c>
      <c r="AT854" s="4" t="str">
        <v>TGm1251</v>
      </c>
      <c r="AU854" s="4" t="str">
        <v>TGm1251</v>
      </c>
      <c r="AV854" s="4" t="str">
        <v>TGm1251</v>
      </c>
      <c r="AW854" s="4" t="str">
        <v>TGm1251</v>
      </c>
      <c r="AX854" s="4" t="str">
        <v>TGm1251</v>
      </c>
      <c r="AY854" s="4" t="str">
        <v>TGm1251</v>
      </c>
      <c r="AZ854" s="4" t="str">
        <v>TGm1251</v>
      </c>
      <c r="BA854" s="4" t="str">
        <v>TGm1251</v>
      </c>
      <c r="BB854" s="4" t="str">
        <v>TGm1251</v>
      </c>
      <c r="BC854" s="4" t="str">
        <v>TGm1251</v>
      </c>
      <c r="BD854" s="4" t="str">
        <v>TGm1251</v>
      </c>
      <c r="BE854" s="4" t="str">
        <v>TGm1251</v>
      </c>
      <c r="BF854" s="4" t="str">
        <v>TGm1251</v>
      </c>
      <c r="BG854" s="4" t="str">
        <v>TGm1251</v>
      </c>
      <c r="BH854" s="4" t="str">
        <v>TGm1251</v>
      </c>
      <c r="BI854" s="4" t="str">
        <v>TGm1251</v>
      </c>
      <c r="BJ854" s="4" t="str">
        <v>TGm1251</v>
      </c>
      <c r="BK854" s="4" t="str">
        <v>TGm1251</v>
      </c>
      <c r="BL854" s="4" t="str">
        <v>TGm1251</v>
      </c>
      <c r="BM854" s="4" t="str">
        <v>TGm1251</v>
      </c>
      <c r="BN854" s="4" t="str">
        <v>TGm1251</v>
      </c>
      <c r="BO854" s="4" t="str">
        <v>TGm1251</v>
      </c>
      <c r="BP854" s="4" t="str">
        <v>TGm1251</v>
      </c>
      <c r="BQ854" s="4" t="str">
        <v>TGm1251</v>
      </c>
      <c r="BR854" s="4" t="str">
        <v>TGm1251</v>
      </c>
      <c r="BS854" s="4" t="str">
        <v>TGm1251</v>
      </c>
      <c r="BT854" s="4" t="str">
        <v>TGm1251</v>
      </c>
      <c r="BU854" s="4" t="str">
        <v>TGm1251</v>
      </c>
      <c r="BV854" s="4" t="str">
        <v>TGm1251</v>
      </c>
      <c r="BX854" s="4" t="str">
        <v>TGm1196</v>
      </c>
      <c r="BY854" s="4" t="str">
        <v>TGm1196</v>
      </c>
      <c r="BZ854" s="4" t="str">
        <v>TGm1196</v>
      </c>
      <c r="CA854" s="4" t="str">
        <v>TGm1196</v>
      </c>
      <c r="CB854" s="4" t="str">
        <v>TGm1196</v>
      </c>
      <c r="CC854" s="4" t="str">
        <v>TGm1196</v>
      </c>
      <c r="CD854" s="4" t="str">
        <v>TGm1196</v>
      </c>
      <c r="CE854" s="4" t="str">
        <v>TGm1196</v>
      </c>
      <c r="CF854" s="4" t="str">
        <v>TGm1196</v>
      </c>
      <c r="CG854" s="4" t="str">
        <v>TGm1196</v>
      </c>
      <c r="CH854" s="4" t="str">
        <v>TGm1196</v>
      </c>
      <c r="CI854" s="4" t="str">
        <v>TGm1196</v>
      </c>
      <c r="CJ854" s="4" t="str">
        <v>TGm1196</v>
      </c>
      <c r="CK854" s="4" t="str">
        <v>TGm1196</v>
      </c>
      <c r="CL854" s="4" t="str">
        <v>TGm1196</v>
      </c>
      <c r="CM854" s="4" t="str">
        <v>TGm1196</v>
      </c>
      <c r="CN854" s="4" t="str">
        <v>TGm1196</v>
      </c>
      <c r="CO854" s="4" t="str">
        <v>TGm1196</v>
      </c>
      <c r="CP854" s="4" t="str">
        <v>TGm1196</v>
      </c>
      <c r="CQ854" s="4" t="str">
        <v>TGm1196</v>
      </c>
      <c r="CR854" s="4" t="str">
        <v>TGm1196</v>
      </c>
      <c r="CS854" s="4" t="str">
        <v>TGm1196</v>
      </c>
      <c r="CT854" s="4" t="str">
        <v>TGm1196</v>
      </c>
      <c r="CU854" s="4" t="str">
        <v>TGm1196</v>
      </c>
      <c r="CV854" s="4" t="str">
        <v>TGm1196</v>
      </c>
      <c r="CW854" s="4" t="str">
        <v>TGm1196</v>
      </c>
      <c r="CX854" s="4" t="str">
        <v>TGm1196</v>
      </c>
      <c r="CY854" s="4" t="str">
        <v>TGm1196</v>
      </c>
      <c r="CZ854" s="4" t="str">
        <v>TGm1196</v>
      </c>
      <c r="DA854" s="4" t="str">
        <v>TGm1196</v>
      </c>
    </row>
    <row r="855" spans="1:105" x14ac:dyDescent="0.35">
      <c r="A855" s="4" t="s">
        <v>1875</v>
      </c>
      <c r="C855" s="4" t="s">
        <v>3368</v>
      </c>
      <c r="AS855" s="4" t="str">
        <v>TGm1511</v>
      </c>
      <c r="AT855" s="4" t="str">
        <v>TGm1511</v>
      </c>
      <c r="AU855" s="4" t="str">
        <v>TGm1511</v>
      </c>
      <c r="AV855" s="4" t="str">
        <v>TGm1511</v>
      </c>
      <c r="AW855" s="4" t="str">
        <v>TGm1511</v>
      </c>
      <c r="AX855" s="4" t="str">
        <v>TGm1511</v>
      </c>
      <c r="AY855" s="4" t="str">
        <v>TGm1511</v>
      </c>
      <c r="AZ855" s="4" t="str">
        <v>TGm1511</v>
      </c>
      <c r="BA855" s="4" t="str">
        <v>TGm1511</v>
      </c>
      <c r="BB855" s="4" t="str">
        <v>TGm1511</v>
      </c>
      <c r="BC855" s="4" t="str">
        <v>TGm1511</v>
      </c>
      <c r="BD855" s="4" t="str">
        <v>TGm1511</v>
      </c>
      <c r="BE855" s="4" t="str">
        <v>TGm1511</v>
      </c>
      <c r="BF855" s="4" t="str">
        <v>TGm1511</v>
      </c>
      <c r="BG855" s="4" t="str">
        <v>TGm1511</v>
      </c>
      <c r="BH855" s="4" t="str">
        <v>TGm1511</v>
      </c>
      <c r="BI855" s="4" t="str">
        <v>TGm1511</v>
      </c>
      <c r="BJ855" s="4" t="str">
        <v>TGm1511</v>
      </c>
      <c r="BK855" s="4" t="str">
        <v>TGm1511</v>
      </c>
      <c r="BL855" s="4" t="str">
        <v>TGm1511</v>
      </c>
      <c r="BM855" s="4" t="str">
        <v>TGm1511</v>
      </c>
      <c r="BN855" s="4" t="str">
        <v>TGm1511</v>
      </c>
      <c r="BO855" s="4" t="str">
        <v>TGm1511</v>
      </c>
      <c r="BP855" s="4" t="str">
        <v>TGm1511</v>
      </c>
      <c r="BQ855" s="4" t="str">
        <v>TGm1511</v>
      </c>
      <c r="BR855" s="4" t="str">
        <v>TGm1511</v>
      </c>
      <c r="BS855" s="4" t="str">
        <v>TGm1511</v>
      </c>
      <c r="BT855" s="4" t="str">
        <v>TGm1511</v>
      </c>
      <c r="BU855" s="4" t="str">
        <v>TGm1511</v>
      </c>
      <c r="BV855" s="4" t="str">
        <v>TGm1511</v>
      </c>
      <c r="BX855" s="4" t="str">
        <v>TGm1251</v>
      </c>
      <c r="BY855" s="4" t="str">
        <v>TGm1251</v>
      </c>
      <c r="BZ855" s="4" t="str">
        <v>TGm1251</v>
      </c>
      <c r="CA855" s="4" t="str">
        <v>TGm1251</v>
      </c>
      <c r="CB855" s="4" t="str">
        <v>TGm1251</v>
      </c>
      <c r="CC855" s="4" t="str">
        <v>TGm1251</v>
      </c>
      <c r="CD855" s="4" t="str">
        <v>TGm1251</v>
      </c>
      <c r="CE855" s="4" t="str">
        <v>TGm1251</v>
      </c>
      <c r="CF855" s="4" t="str">
        <v>TGm1251</v>
      </c>
      <c r="CG855" s="4" t="str">
        <v>TGm1251</v>
      </c>
      <c r="CH855" s="4" t="str">
        <v>TGm1251</v>
      </c>
      <c r="CI855" s="4" t="str">
        <v>TGm1251</v>
      </c>
      <c r="CJ855" s="4" t="str">
        <v>TGm1251</v>
      </c>
      <c r="CK855" s="4" t="str">
        <v>TGm1251</v>
      </c>
      <c r="CL855" s="4" t="str">
        <v>TGm1251</v>
      </c>
      <c r="CM855" s="4" t="str">
        <v>TGm1251</v>
      </c>
      <c r="CN855" s="4" t="str">
        <v>TGm1251</v>
      </c>
      <c r="CO855" s="4" t="str">
        <v>TGm1251</v>
      </c>
      <c r="CP855" s="4" t="str">
        <v>TGm1251</v>
      </c>
      <c r="CQ855" s="4" t="str">
        <v>TGm1251</v>
      </c>
      <c r="CR855" s="4" t="str">
        <v>TGm1251</v>
      </c>
      <c r="CS855" s="4" t="str">
        <v>TGm1251</v>
      </c>
      <c r="CT855" s="4" t="str">
        <v>TGm1251</v>
      </c>
      <c r="CU855" s="4" t="str">
        <v>TGm1251</v>
      </c>
      <c r="CV855" s="4" t="str">
        <v>TGm1251</v>
      </c>
      <c r="CW855" s="4" t="str">
        <v>TGm1251</v>
      </c>
      <c r="CX855" s="4" t="str">
        <v>TGm1251</v>
      </c>
      <c r="CY855" s="4" t="str">
        <v>TGm1251</v>
      </c>
      <c r="CZ855" s="4" t="str">
        <v>TGm1251</v>
      </c>
      <c r="DA855" s="4" t="str">
        <v>TGm1251</v>
      </c>
    </row>
    <row r="856" spans="1:105" x14ac:dyDescent="0.35">
      <c r="A856" s="4" t="s">
        <v>1886</v>
      </c>
      <c r="C856" s="4" t="s">
        <v>3369</v>
      </c>
      <c r="AS856" s="4" t="str">
        <v>TGm1566</v>
      </c>
      <c r="AT856" s="4" t="str">
        <v>TGm1566</v>
      </c>
      <c r="AU856" s="4" t="str">
        <v>TGm1566</v>
      </c>
      <c r="AV856" s="4" t="str">
        <v>TGm1566</v>
      </c>
      <c r="AW856" s="4" t="str">
        <v>TGm1566</v>
      </c>
      <c r="AX856" s="4" t="str">
        <v>TGm1566</v>
      </c>
      <c r="AY856" s="4" t="str">
        <v>TGm1566</v>
      </c>
      <c r="AZ856" s="4" t="str">
        <v>TGm1566</v>
      </c>
      <c r="BA856" s="4" t="str">
        <v>TGm1566</v>
      </c>
      <c r="BB856" s="4" t="str">
        <v>TGm1566</v>
      </c>
      <c r="BC856" s="4" t="str">
        <v>TGm1566</v>
      </c>
      <c r="BD856" s="4" t="str">
        <v>TGm1566</v>
      </c>
      <c r="BE856" s="4" t="str">
        <v>TGm1566</v>
      </c>
      <c r="BF856" s="4" t="str">
        <v>TGm1566</v>
      </c>
      <c r="BG856" s="4" t="str">
        <v>TGm1566</v>
      </c>
      <c r="BH856" s="4" t="str">
        <v>TGm1566</v>
      </c>
      <c r="BI856" s="4" t="str">
        <v>TGm1566</v>
      </c>
      <c r="BJ856" s="4" t="str">
        <v>TGm1566</v>
      </c>
      <c r="BK856" s="4" t="str">
        <v>TGm1566</v>
      </c>
      <c r="BL856" s="4" t="str">
        <v>TGm1566</v>
      </c>
      <c r="BM856" s="4" t="str">
        <v>TGm1566</v>
      </c>
      <c r="BN856" s="4" t="str">
        <v>TGm1566</v>
      </c>
      <c r="BO856" s="4" t="str">
        <v>TGm1566</v>
      </c>
      <c r="BP856" s="4" t="str">
        <v>TGm1566</v>
      </c>
      <c r="BQ856" s="4" t="str">
        <v>TGm1566</v>
      </c>
      <c r="BR856" s="4" t="str">
        <v>TGm1566</v>
      </c>
      <c r="BS856" s="4" t="str">
        <v>TGm1566</v>
      </c>
      <c r="BT856" s="4" t="str">
        <v>TGm1566</v>
      </c>
      <c r="BU856" s="4" t="str">
        <v>TGm1566</v>
      </c>
      <c r="BV856" s="4" t="str">
        <v>TGm1566</v>
      </c>
      <c r="BX856" s="4" t="str">
        <v>TGm1511</v>
      </c>
      <c r="BY856" s="4" t="str">
        <v>TGm1511</v>
      </c>
      <c r="BZ856" s="4" t="str">
        <v>TGm1511</v>
      </c>
      <c r="CA856" s="4" t="str">
        <v>TGm1511</v>
      </c>
      <c r="CB856" s="4" t="str">
        <v>TGm1511</v>
      </c>
      <c r="CC856" s="4" t="str">
        <v>TGm1511</v>
      </c>
      <c r="CD856" s="4" t="str">
        <v>TGm1511</v>
      </c>
      <c r="CE856" s="4" t="str">
        <v>TGm1511</v>
      </c>
      <c r="CF856" s="4" t="str">
        <v>TGm1511</v>
      </c>
      <c r="CG856" s="4" t="str">
        <v>TGm1511</v>
      </c>
      <c r="CH856" s="4" t="str">
        <v>TGm1511</v>
      </c>
      <c r="CI856" s="4" t="str">
        <v>TGm1511</v>
      </c>
      <c r="CJ856" s="4" t="str">
        <v>TGm1511</v>
      </c>
      <c r="CK856" s="4" t="str">
        <v>TGm1511</v>
      </c>
      <c r="CL856" s="4" t="str">
        <v>TGm1511</v>
      </c>
      <c r="CM856" s="4" t="str">
        <v>TGm1511</v>
      </c>
      <c r="CN856" s="4" t="str">
        <v>TGm1511</v>
      </c>
      <c r="CO856" s="4" t="str">
        <v>TGm1511</v>
      </c>
      <c r="CP856" s="4" t="str">
        <v>TGm1511</v>
      </c>
      <c r="CQ856" s="4" t="str">
        <v>TGm1511</v>
      </c>
      <c r="CR856" s="4" t="str">
        <v>TGm1511</v>
      </c>
      <c r="CS856" s="4" t="str">
        <v>TGm1511</v>
      </c>
      <c r="CT856" s="4" t="str">
        <v>TGm1511</v>
      </c>
      <c r="CU856" s="4" t="str">
        <v>TGm1511</v>
      </c>
      <c r="CV856" s="4" t="str">
        <v>TGm1511</v>
      </c>
      <c r="CW856" s="4" t="str">
        <v>TGm1511</v>
      </c>
      <c r="CX856" s="4" t="str">
        <v>TGm1511</v>
      </c>
      <c r="CY856" s="4" t="str">
        <v>TGm1511</v>
      </c>
      <c r="CZ856" s="4" t="str">
        <v>TGm1511</v>
      </c>
      <c r="DA856" s="4" t="str">
        <v>TGm1511</v>
      </c>
    </row>
    <row r="857" spans="1:105" x14ac:dyDescent="0.35">
      <c r="A857" s="4" t="s">
        <v>1875</v>
      </c>
      <c r="C857" s="4" t="s">
        <v>3369</v>
      </c>
      <c r="AS857" s="4" t="str">
        <v>TGX 14482 E</v>
      </c>
      <c r="AT857" s="4" t="str">
        <v>TGX 14482 E</v>
      </c>
      <c r="AU857" s="4" t="str">
        <v>TGX 14482 E</v>
      </c>
      <c r="AV857" s="4" t="str">
        <v>TGX 14482 E</v>
      </c>
      <c r="AW857" s="4" t="str">
        <v>TGX 14482 E</v>
      </c>
      <c r="AX857" s="4" t="str">
        <v>TGX 14482 E</v>
      </c>
      <c r="AY857" s="4" t="str">
        <v>TGX 14482 E</v>
      </c>
      <c r="AZ857" s="4" t="str">
        <v>TGX 14482 E</v>
      </c>
      <c r="BA857" s="4" t="str">
        <v>TGX 14482 E</v>
      </c>
      <c r="BB857" s="4" t="str">
        <v>TGX 14482 E</v>
      </c>
      <c r="BC857" s="4" t="str">
        <v>TGX 14482 E</v>
      </c>
      <c r="BD857" s="4" t="str">
        <v>TGX 14482 E</v>
      </c>
      <c r="BE857" s="4" t="str">
        <v>TGX 14482 E</v>
      </c>
      <c r="BF857" s="4" t="str">
        <v>TGX 14482 E</v>
      </c>
      <c r="BG857" s="4" t="str">
        <v>TGX 14482 E</v>
      </c>
      <c r="BH857" s="4" t="str">
        <v>TGX 14482 E</v>
      </c>
      <c r="BI857" s="4" t="str">
        <v>TGX 14482 E</v>
      </c>
      <c r="BJ857" s="4" t="str">
        <v>TGX 14482 E</v>
      </c>
      <c r="BK857" s="4" t="str">
        <v>TGX 14482 E</v>
      </c>
      <c r="BL857" s="4" t="str">
        <v>TGX 14482 E</v>
      </c>
      <c r="BM857" s="4" t="str">
        <v>TGX 14482 E</v>
      </c>
      <c r="BN857" s="4" t="str">
        <v>TGX 14482 E</v>
      </c>
      <c r="BO857" s="4" t="str">
        <v>TGX 14482 E</v>
      </c>
      <c r="BP857" s="4" t="str">
        <v>TGX 14482 E</v>
      </c>
      <c r="BQ857" s="4" t="str">
        <v>TGX 14482 E</v>
      </c>
      <c r="BR857" s="4" t="str">
        <v>TGX 14482 E</v>
      </c>
      <c r="BS857" s="4" t="str">
        <v>TGX 14482 E</v>
      </c>
      <c r="BT857" s="4" t="str">
        <v>TGX 14482 E</v>
      </c>
      <c r="BU857" s="4" t="str">
        <v>TGX 14482 E</v>
      </c>
      <c r="BV857" s="4" t="str">
        <v>TGX 14482 E</v>
      </c>
      <c r="BX857" s="4" t="str">
        <v>TGm1566</v>
      </c>
      <c r="BY857" s="4" t="str">
        <v>TGm1566</v>
      </c>
      <c r="BZ857" s="4" t="str">
        <v>TGm1566</v>
      </c>
      <c r="CA857" s="4" t="str">
        <v>TGm1566</v>
      </c>
      <c r="CB857" s="4" t="str">
        <v>TGm1566</v>
      </c>
      <c r="CC857" s="4" t="str">
        <v>TGm1566</v>
      </c>
      <c r="CD857" s="4" t="str">
        <v>TGm1566</v>
      </c>
      <c r="CE857" s="4" t="str">
        <v>TGm1566</v>
      </c>
      <c r="CF857" s="4" t="str">
        <v>TGm1566</v>
      </c>
      <c r="CG857" s="4" t="str">
        <v>TGm1566</v>
      </c>
      <c r="CH857" s="4" t="str">
        <v>TGm1566</v>
      </c>
      <c r="CI857" s="4" t="str">
        <v>TGm1566</v>
      </c>
      <c r="CJ857" s="4" t="str">
        <v>TGm1566</v>
      </c>
      <c r="CK857" s="4" t="str">
        <v>TGm1566</v>
      </c>
      <c r="CL857" s="4" t="str">
        <v>TGm1566</v>
      </c>
      <c r="CM857" s="4" t="str">
        <v>TGm1566</v>
      </c>
      <c r="CN857" s="4" t="str">
        <v>TGm1566</v>
      </c>
      <c r="CO857" s="4" t="str">
        <v>TGm1566</v>
      </c>
      <c r="CP857" s="4" t="str">
        <v>TGm1566</v>
      </c>
      <c r="CQ857" s="4" t="str">
        <v>TGm1566</v>
      </c>
      <c r="CR857" s="4" t="str">
        <v>TGm1566</v>
      </c>
      <c r="CS857" s="4" t="str">
        <v>TGm1566</v>
      </c>
      <c r="CT857" s="4" t="str">
        <v>TGm1566</v>
      </c>
      <c r="CU857" s="4" t="str">
        <v>TGm1566</v>
      </c>
      <c r="CV857" s="4" t="str">
        <v>TGm1566</v>
      </c>
      <c r="CW857" s="4" t="str">
        <v>TGm1566</v>
      </c>
      <c r="CX857" s="4" t="str">
        <v>TGm1566</v>
      </c>
      <c r="CY857" s="4" t="str">
        <v>TGm1566</v>
      </c>
      <c r="CZ857" s="4" t="str">
        <v>TGm1566</v>
      </c>
      <c r="DA857" s="4" t="str">
        <v>TGm1566</v>
      </c>
    </row>
    <row r="858" spans="1:105" x14ac:dyDescent="0.35">
      <c r="A858" s="4" t="s">
        <v>1886</v>
      </c>
      <c r="C858" s="4" t="s">
        <v>3370</v>
      </c>
      <c r="AS858" s="4" t="str">
        <v>TGX 1448-2E</v>
      </c>
      <c r="AT858" s="4" t="str">
        <v>TGX 1448-2E</v>
      </c>
      <c r="AU858" s="4" t="str">
        <v>TGX 1448-2E</v>
      </c>
      <c r="AV858" s="4" t="str">
        <v>TGX 1448-2E</v>
      </c>
      <c r="AW858" s="4" t="str">
        <v>TGX 1448-2E</v>
      </c>
      <c r="AX858" s="4" t="str">
        <v>TGX 1448-2E</v>
      </c>
      <c r="AY858" s="4" t="str">
        <v>TGX 1448-2E</v>
      </c>
      <c r="AZ858" s="4" t="str">
        <v>TGX 1448-2E</v>
      </c>
      <c r="BA858" s="4" t="str">
        <v>TGX 1448-2E</v>
      </c>
      <c r="BB858" s="4" t="str">
        <v>TGX 1448-2E</v>
      </c>
      <c r="BC858" s="4" t="str">
        <v>TGX 1448-2E</v>
      </c>
      <c r="BD858" s="4" t="str">
        <v>TGX 1448-2E</v>
      </c>
      <c r="BE858" s="4" t="str">
        <v>TGX 1448-2E</v>
      </c>
      <c r="BF858" s="4" t="str">
        <v>TGX 1448-2E</v>
      </c>
      <c r="BG858" s="4" t="str">
        <v>TGX 1448-2E</v>
      </c>
      <c r="BH858" s="4" t="str">
        <v>TGX 1448-2E</v>
      </c>
      <c r="BI858" s="4" t="str">
        <v>TGX 1448-2E</v>
      </c>
      <c r="BJ858" s="4" t="str">
        <v>TGX 1448-2E</v>
      </c>
      <c r="BK858" s="4" t="str">
        <v>TGX 1448-2E</v>
      </c>
      <c r="BL858" s="4" t="str">
        <v>TGX 1448-2E</v>
      </c>
      <c r="BM858" s="4" t="str">
        <v>TGX 1448-2E</v>
      </c>
      <c r="BN858" s="4" t="str">
        <v>TGX 1448-2E</v>
      </c>
      <c r="BO858" s="4" t="str">
        <v>TGX 1448-2E</v>
      </c>
      <c r="BP858" s="4" t="str">
        <v>TGX 1448-2E</v>
      </c>
      <c r="BQ858" s="4" t="str">
        <v>TGX 1448-2E</v>
      </c>
      <c r="BR858" s="4" t="str">
        <v>TGX 1448-2E</v>
      </c>
      <c r="BS858" s="4" t="str">
        <v>TGX 1448-2E</v>
      </c>
      <c r="BT858" s="4" t="str">
        <v>TGX 1448-2E</v>
      </c>
      <c r="BU858" s="4" t="str">
        <v>TGX 1448-2E</v>
      </c>
      <c r="BV858" s="4" t="str">
        <v>TGX 1448-2E</v>
      </c>
      <c r="BX858" s="4" t="str">
        <v>TGX 14482 E</v>
      </c>
      <c r="BY858" s="4" t="str">
        <v>TGX 14482 E</v>
      </c>
      <c r="BZ858" s="4" t="str">
        <v>TGX 14482 E</v>
      </c>
      <c r="CA858" s="4" t="str">
        <v>TGX 14482 E</v>
      </c>
      <c r="CB858" s="4" t="str">
        <v>TGX 14482 E</v>
      </c>
      <c r="CC858" s="4" t="str">
        <v>TGX 14482 E</v>
      </c>
      <c r="CD858" s="4" t="str">
        <v>TGX 14482 E</v>
      </c>
      <c r="CE858" s="4" t="str">
        <v>TGX 14482 E</v>
      </c>
      <c r="CF858" s="4" t="str">
        <v>TGX 14482 E</v>
      </c>
      <c r="CG858" s="4" t="str">
        <v>TGX 14482 E</v>
      </c>
      <c r="CH858" s="4" t="str">
        <v>TGX 14482 E</v>
      </c>
      <c r="CI858" s="4" t="str">
        <v>TGX 14482 E</v>
      </c>
      <c r="CJ858" s="4" t="str">
        <v>TGX 14482 E</v>
      </c>
      <c r="CK858" s="4" t="str">
        <v>TGX 14482 E</v>
      </c>
      <c r="CL858" s="4" t="str">
        <v>TGX 14482 E</v>
      </c>
      <c r="CM858" s="4" t="str">
        <v>TGX 14482 E</v>
      </c>
      <c r="CN858" s="4" t="str">
        <v>TGX 14482 E</v>
      </c>
      <c r="CO858" s="4" t="str">
        <v>TGX 14482 E</v>
      </c>
      <c r="CP858" s="4" t="str">
        <v>TGX 14482 E</v>
      </c>
      <c r="CQ858" s="4" t="str">
        <v>TGX 14482 E</v>
      </c>
      <c r="CR858" s="4" t="str">
        <v>TGX 14482 E</v>
      </c>
      <c r="CS858" s="4" t="str">
        <v>TGX 14482 E</v>
      </c>
      <c r="CT858" s="4" t="str">
        <v>TGX 14482 E</v>
      </c>
      <c r="CU858" s="4" t="str">
        <v>TGX 14482 E</v>
      </c>
      <c r="CV858" s="4" t="str">
        <v>TGX 14482 E</v>
      </c>
      <c r="CW858" s="4" t="str">
        <v>TGX 14482 E</v>
      </c>
      <c r="CX858" s="4" t="str">
        <v>TGX 14482 E</v>
      </c>
      <c r="CY858" s="4" t="str">
        <v>TGX 14482 E</v>
      </c>
      <c r="CZ858" s="4" t="str">
        <v>TGX 14482 E</v>
      </c>
      <c r="DA858" s="4" t="str">
        <v>TGX 14482 E</v>
      </c>
    </row>
    <row r="859" spans="1:105" x14ac:dyDescent="0.35">
      <c r="A859" s="4" t="s">
        <v>1886</v>
      </c>
      <c r="C859" s="4" t="s">
        <v>3371</v>
      </c>
      <c r="AS859" s="4" t="str">
        <v>TGX 1485-1D</v>
      </c>
      <c r="AT859" s="4" t="str">
        <v>TGX 1485-1D</v>
      </c>
      <c r="AU859" s="4" t="str">
        <v>TGX 1485-1D</v>
      </c>
      <c r="AV859" s="4" t="str">
        <v>TGX 1485-1D</v>
      </c>
      <c r="AW859" s="4" t="str">
        <v>TGX 1485-1D</v>
      </c>
      <c r="AX859" s="4" t="str">
        <v>TGX 1485-1D</v>
      </c>
      <c r="AY859" s="4" t="str">
        <v>TGX 1485-1D</v>
      </c>
      <c r="AZ859" s="4" t="str">
        <v>TGX 1485-1D</v>
      </c>
      <c r="BA859" s="4" t="str">
        <v>TGX 1485-1D</v>
      </c>
      <c r="BB859" s="4" t="str">
        <v>TGX 1485-1D</v>
      </c>
      <c r="BC859" s="4" t="str">
        <v>TGX 1485-1D</v>
      </c>
      <c r="BD859" s="4" t="str">
        <v>TGX 1485-1D</v>
      </c>
      <c r="BE859" s="4" t="str">
        <v>TGX 1485-1D</v>
      </c>
      <c r="BF859" s="4" t="str">
        <v>TGX 1485-1D</v>
      </c>
      <c r="BG859" s="4" t="str">
        <v>TGX 1485-1D</v>
      </c>
      <c r="BH859" s="4" t="str">
        <v>TGX 1485-1D</v>
      </c>
      <c r="BI859" s="4" t="str">
        <v>TGX 1485-1D</v>
      </c>
      <c r="BJ859" s="4" t="str">
        <v>TGX 1485-1D</v>
      </c>
      <c r="BK859" s="4" t="str">
        <v>TGX 1485-1D</v>
      </c>
      <c r="BL859" s="4" t="str">
        <v>TGX 1485-1D</v>
      </c>
      <c r="BM859" s="4" t="str">
        <v>TGX 1485-1D</v>
      </c>
      <c r="BN859" s="4" t="str">
        <v>TGX 1485-1D</v>
      </c>
      <c r="BO859" s="4" t="str">
        <v>TGX 1485-1D</v>
      </c>
      <c r="BP859" s="4" t="str">
        <v>TGX 1485-1D</v>
      </c>
      <c r="BQ859" s="4" t="str">
        <v>TGX 1485-1D</v>
      </c>
      <c r="BR859" s="4" t="str">
        <v>TGX 1485-1D</v>
      </c>
      <c r="BS859" s="4" t="str">
        <v>TGX 1485-1D</v>
      </c>
      <c r="BT859" s="4" t="str">
        <v>TGX 1485-1D</v>
      </c>
      <c r="BU859" s="4" t="str">
        <v>TGX 1485-1D</v>
      </c>
      <c r="BV859" s="4" t="str">
        <v>TGX 1485-1D</v>
      </c>
      <c r="BX859" s="4" t="str">
        <v>TGX 1448-2E</v>
      </c>
      <c r="BY859" s="4" t="str">
        <v>TGX 1448-2E</v>
      </c>
      <c r="BZ859" s="4" t="str">
        <v>TGX 1448-2E</v>
      </c>
      <c r="CA859" s="4" t="str">
        <v>TGX 1448-2E</v>
      </c>
      <c r="CB859" s="4" t="str">
        <v>TGX 1448-2E</v>
      </c>
      <c r="CC859" s="4" t="str">
        <v>TGX 1448-2E</v>
      </c>
      <c r="CD859" s="4" t="str">
        <v>TGX 1448-2E</v>
      </c>
      <c r="CE859" s="4" t="str">
        <v>TGX 1448-2E</v>
      </c>
      <c r="CF859" s="4" t="str">
        <v>TGX 1448-2E</v>
      </c>
      <c r="CG859" s="4" t="str">
        <v>TGX 1448-2E</v>
      </c>
      <c r="CH859" s="4" t="str">
        <v>TGX 1448-2E</v>
      </c>
      <c r="CI859" s="4" t="str">
        <v>TGX 1448-2E</v>
      </c>
      <c r="CJ859" s="4" t="str">
        <v>TGX 1448-2E</v>
      </c>
      <c r="CK859" s="4" t="str">
        <v>TGX 1448-2E</v>
      </c>
      <c r="CL859" s="4" t="str">
        <v>TGX 1448-2E</v>
      </c>
      <c r="CM859" s="4" t="str">
        <v>TGX 1448-2E</v>
      </c>
      <c r="CN859" s="4" t="str">
        <v>TGX 1448-2E</v>
      </c>
      <c r="CO859" s="4" t="str">
        <v>TGX 1448-2E</v>
      </c>
      <c r="CP859" s="4" t="str">
        <v>TGX 1448-2E</v>
      </c>
      <c r="CQ859" s="4" t="str">
        <v>TGX 1448-2E</v>
      </c>
      <c r="CR859" s="4" t="str">
        <v>TGX 1448-2E</v>
      </c>
      <c r="CS859" s="4" t="str">
        <v>TGX 1448-2E</v>
      </c>
      <c r="CT859" s="4" t="str">
        <v>TGX 1448-2E</v>
      </c>
      <c r="CU859" s="4" t="str">
        <v>TGX 1448-2E</v>
      </c>
      <c r="CV859" s="4" t="str">
        <v>TGX 1448-2E</v>
      </c>
      <c r="CW859" s="4" t="str">
        <v>TGX 1448-2E</v>
      </c>
      <c r="CX859" s="4" t="str">
        <v>TGX 1448-2E</v>
      </c>
      <c r="CY859" s="4" t="str">
        <v>TGX 1448-2E</v>
      </c>
      <c r="CZ859" s="4" t="str">
        <v>TGX 1448-2E</v>
      </c>
      <c r="DA859" s="4" t="str">
        <v>TGX 1448-2E</v>
      </c>
    </row>
    <row r="860" spans="1:105" x14ac:dyDescent="0.35">
      <c r="A860" s="4" t="s">
        <v>1879</v>
      </c>
      <c r="C860" s="4" t="s">
        <v>3372</v>
      </c>
      <c r="AS860" s="4" t="str">
        <v>TGX 1485ID</v>
      </c>
      <c r="AT860" s="4" t="str">
        <v>TGX 1485ID</v>
      </c>
      <c r="AU860" s="4" t="str">
        <v>TGX 1485ID</v>
      </c>
      <c r="AV860" s="4" t="str">
        <v>TGX 1485ID</v>
      </c>
      <c r="AW860" s="4" t="str">
        <v>TGX 1485ID</v>
      </c>
      <c r="AX860" s="4" t="str">
        <v>TGX 1485ID</v>
      </c>
      <c r="AY860" s="4" t="str">
        <v>TGX 1485ID</v>
      </c>
      <c r="AZ860" s="4" t="str">
        <v>TGX 1485ID</v>
      </c>
      <c r="BA860" s="4" t="str">
        <v>TGX 1485ID</v>
      </c>
      <c r="BB860" s="4" t="str">
        <v>TGX 1485ID</v>
      </c>
      <c r="BC860" s="4" t="str">
        <v>TGX 1485ID</v>
      </c>
      <c r="BD860" s="4" t="str">
        <v>TGX 1485ID</v>
      </c>
      <c r="BE860" s="4" t="str">
        <v>TGX 1485ID</v>
      </c>
      <c r="BF860" s="4" t="str">
        <v>TGX 1485ID</v>
      </c>
      <c r="BG860" s="4" t="str">
        <v>TGX 1485ID</v>
      </c>
      <c r="BH860" s="4" t="str">
        <v>TGX 1485ID</v>
      </c>
      <c r="BI860" s="4" t="str">
        <v>TGX 1485ID</v>
      </c>
      <c r="BJ860" s="4" t="str">
        <v>TGX 1485ID</v>
      </c>
      <c r="BK860" s="4" t="str">
        <v>TGX 1485ID</v>
      </c>
      <c r="BL860" s="4" t="str">
        <v>TGX 1485ID</v>
      </c>
      <c r="BM860" s="4" t="str">
        <v>TGX 1485ID</v>
      </c>
      <c r="BN860" s="4" t="str">
        <v>TGX 1485ID</v>
      </c>
      <c r="BO860" s="4" t="str">
        <v>TGX 1485ID</v>
      </c>
      <c r="BP860" s="4" t="str">
        <v>TGX 1485ID</v>
      </c>
      <c r="BQ860" s="4" t="str">
        <v>TGX 1485ID</v>
      </c>
      <c r="BR860" s="4" t="str">
        <v>TGX 1485ID</v>
      </c>
      <c r="BS860" s="4" t="str">
        <v>TGX 1485ID</v>
      </c>
      <c r="BT860" s="4" t="str">
        <v>TGX 1485ID</v>
      </c>
      <c r="BU860" s="4" t="str">
        <v>TGX 1485ID</v>
      </c>
      <c r="BV860" s="4" t="str">
        <v>TGX 1485ID</v>
      </c>
      <c r="BX860" s="4" t="str">
        <v>TGX 1485-1D</v>
      </c>
      <c r="BY860" s="4" t="str">
        <v>TGX 1485-1D</v>
      </c>
      <c r="BZ860" s="4" t="str">
        <v>TGX 1485-1D</v>
      </c>
      <c r="CA860" s="4" t="str">
        <v>TGX 1485-1D</v>
      </c>
      <c r="CB860" s="4" t="str">
        <v>TGX 1485-1D</v>
      </c>
      <c r="CC860" s="4" t="str">
        <v>TGX 1485-1D</v>
      </c>
      <c r="CD860" s="4" t="str">
        <v>TGX 1485-1D</v>
      </c>
      <c r="CE860" s="4" t="str">
        <v>TGX 1485-1D</v>
      </c>
      <c r="CF860" s="4" t="str">
        <v>TGX 1485-1D</v>
      </c>
      <c r="CG860" s="4" t="str">
        <v>TGX 1485-1D</v>
      </c>
      <c r="CH860" s="4" t="str">
        <v>TGX 1485-1D</v>
      </c>
      <c r="CI860" s="4" t="str">
        <v>TGX 1485-1D</v>
      </c>
      <c r="CJ860" s="4" t="str">
        <v>TGX 1485-1D</v>
      </c>
      <c r="CK860" s="4" t="str">
        <v>TGX 1485-1D</v>
      </c>
      <c r="CL860" s="4" t="str">
        <v>TGX 1485-1D</v>
      </c>
      <c r="CM860" s="4" t="str">
        <v>TGX 1485-1D</v>
      </c>
      <c r="CN860" s="4" t="str">
        <v>TGX 1485-1D</v>
      </c>
      <c r="CO860" s="4" t="str">
        <v>TGX 1485-1D</v>
      </c>
      <c r="CP860" s="4" t="str">
        <v>TGX 1485-1D</v>
      </c>
      <c r="CQ860" s="4" t="str">
        <v>TGX 1485-1D</v>
      </c>
      <c r="CR860" s="4" t="str">
        <v>TGX 1485-1D</v>
      </c>
      <c r="CS860" s="4" t="str">
        <v>TGX 1485-1D</v>
      </c>
      <c r="CT860" s="4" t="str">
        <v>TGX 1485-1D</v>
      </c>
      <c r="CU860" s="4" t="str">
        <v>TGX 1485-1D</v>
      </c>
      <c r="CV860" s="4" t="str">
        <v>TGX 1485-1D</v>
      </c>
      <c r="CW860" s="4" t="str">
        <v>TGX 1485-1D</v>
      </c>
      <c r="CX860" s="4" t="str">
        <v>TGX 1485-1D</v>
      </c>
      <c r="CY860" s="4" t="str">
        <v>TGX 1485-1D</v>
      </c>
      <c r="CZ860" s="4" t="str">
        <v>TGX 1485-1D</v>
      </c>
      <c r="DA860" s="4" t="str">
        <v>TGX 1485-1D</v>
      </c>
    </row>
    <row r="861" spans="1:105" x14ac:dyDescent="0.35">
      <c r="A861" s="4" t="s">
        <v>1936</v>
      </c>
      <c r="C861" s="4" t="s">
        <v>3373</v>
      </c>
      <c r="AS861" s="4" t="str">
        <v>TGX 1830-20E</v>
      </c>
      <c r="AT861" s="4" t="str">
        <v>TGX 1830-20E</v>
      </c>
      <c r="AU861" s="4" t="str">
        <v>TGX 1830-20E</v>
      </c>
      <c r="AV861" s="4" t="str">
        <v>TGX 1830-20E</v>
      </c>
      <c r="AW861" s="4" t="str">
        <v>TGX 1830-20E</v>
      </c>
      <c r="AX861" s="4" t="str">
        <v>TGX 1830-20E</v>
      </c>
      <c r="AY861" s="4" t="str">
        <v>TGX 1830-20E</v>
      </c>
      <c r="AZ861" s="4" t="str">
        <v>TGX 1830-20E</v>
      </c>
      <c r="BA861" s="4" t="str">
        <v>TGX 1830-20E</v>
      </c>
      <c r="BB861" s="4" t="str">
        <v>TGX 1830-20E</v>
      </c>
      <c r="BC861" s="4" t="str">
        <v>TGX 1830-20E</v>
      </c>
      <c r="BD861" s="4" t="str">
        <v>TGX 1830-20E</v>
      </c>
      <c r="BE861" s="4" t="str">
        <v>TGX 1830-20E</v>
      </c>
      <c r="BF861" s="4" t="str">
        <v>TGX 1830-20E</v>
      </c>
      <c r="BG861" s="4" t="str">
        <v>TGX 1830-20E</v>
      </c>
      <c r="BH861" s="4" t="str">
        <v>TGX 1830-20E</v>
      </c>
      <c r="BI861" s="4" t="str">
        <v>TGX 1830-20E</v>
      </c>
      <c r="BJ861" s="4" t="str">
        <v>TGX 1830-20E</v>
      </c>
      <c r="BK861" s="4" t="str">
        <v>TGX 1830-20E</v>
      </c>
      <c r="BL861" s="4" t="str">
        <v>TGX 1830-20E</v>
      </c>
      <c r="BM861" s="4" t="str">
        <v>TGX 1830-20E</v>
      </c>
      <c r="BN861" s="4" t="str">
        <v>TGX 1830-20E</v>
      </c>
      <c r="BO861" s="4" t="str">
        <v>TGX 1830-20E</v>
      </c>
      <c r="BP861" s="4" t="str">
        <v>TGX 1830-20E</v>
      </c>
      <c r="BQ861" s="4" t="str">
        <v>TGX 1830-20E</v>
      </c>
      <c r="BR861" s="4" t="str">
        <v>TGX 1830-20E</v>
      </c>
      <c r="BS861" s="4" t="str">
        <v>TGX 1830-20E</v>
      </c>
      <c r="BT861" s="4" t="str">
        <v>TGX 1830-20E</v>
      </c>
      <c r="BU861" s="4" t="str">
        <v>TGX 1830-20E</v>
      </c>
      <c r="BV861" s="4" t="str">
        <v>TGX 1830-20E</v>
      </c>
      <c r="BX861" s="4" t="str">
        <v>TGX 1485ID</v>
      </c>
      <c r="BY861" s="4" t="str">
        <v>TGX 1485ID</v>
      </c>
      <c r="BZ861" s="4" t="str">
        <v>TGX 1485ID</v>
      </c>
      <c r="CA861" s="4" t="str">
        <v>TGX 1485ID</v>
      </c>
      <c r="CB861" s="4" t="str">
        <v>TGX 1485ID</v>
      </c>
      <c r="CC861" s="4" t="str">
        <v>TGX 1485ID</v>
      </c>
      <c r="CD861" s="4" t="str">
        <v>TGX 1485ID</v>
      </c>
      <c r="CE861" s="4" t="str">
        <v>TGX 1485ID</v>
      </c>
      <c r="CF861" s="4" t="str">
        <v>TGX 1485ID</v>
      </c>
      <c r="CG861" s="4" t="str">
        <v>TGX 1485ID</v>
      </c>
      <c r="CH861" s="4" t="str">
        <v>TGX 1485ID</v>
      </c>
      <c r="CI861" s="4" t="str">
        <v>TGX 1485ID</v>
      </c>
      <c r="CJ861" s="4" t="str">
        <v>TGX 1485ID</v>
      </c>
      <c r="CK861" s="4" t="str">
        <v>TGX 1485ID</v>
      </c>
      <c r="CL861" s="4" t="str">
        <v>TGX 1485ID</v>
      </c>
      <c r="CM861" s="4" t="str">
        <v>TGX 1485ID</v>
      </c>
      <c r="CN861" s="4" t="str">
        <v>TGX 1485ID</v>
      </c>
      <c r="CO861" s="4" t="str">
        <v>TGX 1485ID</v>
      </c>
      <c r="CP861" s="4" t="str">
        <v>TGX 1485ID</v>
      </c>
      <c r="CQ861" s="4" t="str">
        <v>TGX 1485ID</v>
      </c>
      <c r="CR861" s="4" t="str">
        <v>TGX 1485ID</v>
      </c>
      <c r="CS861" s="4" t="str">
        <v>TGX 1485ID</v>
      </c>
      <c r="CT861" s="4" t="str">
        <v>TGX 1485ID</v>
      </c>
      <c r="CU861" s="4" t="str">
        <v>TGX 1485ID</v>
      </c>
      <c r="CV861" s="4" t="str">
        <v>TGX 1485ID</v>
      </c>
      <c r="CW861" s="4" t="str">
        <v>TGX 1485ID</v>
      </c>
      <c r="CX861" s="4" t="str">
        <v>TGX 1485ID</v>
      </c>
      <c r="CY861" s="4" t="str">
        <v>TGX 1485ID</v>
      </c>
      <c r="CZ861" s="4" t="str">
        <v>TGX 1485ID</v>
      </c>
      <c r="DA861" s="4" t="str">
        <v>TGX 1485ID</v>
      </c>
    </row>
    <row r="862" spans="1:105" x14ac:dyDescent="0.35">
      <c r="A862" s="4" t="s">
        <v>1886</v>
      </c>
      <c r="C862" s="4" t="s">
        <v>3374</v>
      </c>
      <c r="AS862" s="4" t="str">
        <v>TGX 1904-6F</v>
      </c>
      <c r="AT862" s="4" t="str">
        <v>TGX 1904-6F</v>
      </c>
      <c r="AU862" s="4" t="str">
        <v>TGX 1904-6F</v>
      </c>
      <c r="AV862" s="4" t="str">
        <v>TGX 1904-6F</v>
      </c>
      <c r="AW862" s="4" t="str">
        <v>TGX 1904-6F</v>
      </c>
      <c r="AX862" s="4" t="str">
        <v>TGX 1904-6F</v>
      </c>
      <c r="AY862" s="4" t="str">
        <v>TGX 1904-6F</v>
      </c>
      <c r="AZ862" s="4" t="str">
        <v>TGX 1904-6F</v>
      </c>
      <c r="BA862" s="4" t="str">
        <v>TGX 1904-6F</v>
      </c>
      <c r="BB862" s="4" t="str">
        <v>TGX 1904-6F</v>
      </c>
      <c r="BC862" s="4" t="str">
        <v>TGX 1904-6F</v>
      </c>
      <c r="BD862" s="4" t="str">
        <v>TGX 1904-6F</v>
      </c>
      <c r="BE862" s="4" t="str">
        <v>TGX 1904-6F</v>
      </c>
      <c r="BF862" s="4" t="str">
        <v>TGX 1904-6F</v>
      </c>
      <c r="BG862" s="4" t="str">
        <v>TGX 1904-6F</v>
      </c>
      <c r="BH862" s="4" t="str">
        <v>TGX 1904-6F</v>
      </c>
      <c r="BI862" s="4" t="str">
        <v>TGX 1904-6F</v>
      </c>
      <c r="BJ862" s="4" t="str">
        <v>TGX 1904-6F</v>
      </c>
      <c r="BK862" s="4" t="str">
        <v>TGX 1904-6F</v>
      </c>
      <c r="BL862" s="4" t="str">
        <v>TGX 1904-6F</v>
      </c>
      <c r="BM862" s="4" t="str">
        <v>TGX 1904-6F</v>
      </c>
      <c r="BN862" s="4" t="str">
        <v>TGX 1904-6F</v>
      </c>
      <c r="BO862" s="4" t="str">
        <v>TGX 1904-6F</v>
      </c>
      <c r="BP862" s="4" t="str">
        <v>TGX 1904-6F</v>
      </c>
      <c r="BQ862" s="4" t="str">
        <v>TGX 1904-6F</v>
      </c>
      <c r="BR862" s="4" t="str">
        <v>TGX 1904-6F</v>
      </c>
      <c r="BS862" s="4" t="str">
        <v>TGX 1904-6F</v>
      </c>
      <c r="BT862" s="4" t="str">
        <v>TGX 1904-6F</v>
      </c>
      <c r="BU862" s="4" t="str">
        <v>TGX 1904-6F</v>
      </c>
      <c r="BV862" s="4" t="str">
        <v>TGX 1904-6F</v>
      </c>
      <c r="BX862" s="4" t="str">
        <v>TGX 1830-20E</v>
      </c>
      <c r="BY862" s="4" t="str">
        <v>TGX 1830-20E</v>
      </c>
      <c r="BZ862" s="4" t="str">
        <v>TGX 1830-20E</v>
      </c>
      <c r="CA862" s="4" t="str">
        <v>TGX 1830-20E</v>
      </c>
      <c r="CB862" s="4" t="str">
        <v>TGX 1830-20E</v>
      </c>
      <c r="CC862" s="4" t="str">
        <v>TGX 1830-20E</v>
      </c>
      <c r="CD862" s="4" t="str">
        <v>TGX 1830-20E</v>
      </c>
      <c r="CE862" s="4" t="str">
        <v>TGX 1830-20E</v>
      </c>
      <c r="CF862" s="4" t="str">
        <v>TGX 1830-20E</v>
      </c>
      <c r="CG862" s="4" t="str">
        <v>TGX 1830-20E</v>
      </c>
      <c r="CH862" s="4" t="str">
        <v>TGX 1830-20E</v>
      </c>
      <c r="CI862" s="4" t="str">
        <v>TGX 1830-20E</v>
      </c>
      <c r="CJ862" s="4" t="str">
        <v>TGX 1830-20E</v>
      </c>
      <c r="CK862" s="4" t="str">
        <v>TGX 1830-20E</v>
      </c>
      <c r="CL862" s="4" t="str">
        <v>TGX 1830-20E</v>
      </c>
      <c r="CM862" s="4" t="str">
        <v>TGX 1830-20E</v>
      </c>
      <c r="CN862" s="4" t="str">
        <v>TGX 1830-20E</v>
      </c>
      <c r="CO862" s="4" t="str">
        <v>TGX 1830-20E</v>
      </c>
      <c r="CP862" s="4" t="str">
        <v>TGX 1830-20E</v>
      </c>
      <c r="CQ862" s="4" t="str">
        <v>TGX 1830-20E</v>
      </c>
      <c r="CR862" s="4" t="str">
        <v>TGX 1830-20E</v>
      </c>
      <c r="CS862" s="4" t="str">
        <v>TGX 1830-20E</v>
      </c>
      <c r="CT862" s="4" t="str">
        <v>TGX 1830-20E</v>
      </c>
      <c r="CU862" s="4" t="str">
        <v>TGX 1830-20E</v>
      </c>
      <c r="CV862" s="4" t="str">
        <v>TGX 1830-20E</v>
      </c>
      <c r="CW862" s="4" t="str">
        <v>TGX 1830-20E</v>
      </c>
      <c r="CX862" s="4" t="str">
        <v>TGX 1830-20E</v>
      </c>
      <c r="CY862" s="4" t="str">
        <v>TGX 1830-20E</v>
      </c>
      <c r="CZ862" s="4" t="str">
        <v>TGX 1830-20E</v>
      </c>
      <c r="DA862" s="4" t="str">
        <v>TGX 1830-20E</v>
      </c>
    </row>
    <row r="863" spans="1:105" x14ac:dyDescent="0.35">
      <c r="A863" s="4" t="s">
        <v>1875</v>
      </c>
      <c r="C863" s="4" t="s">
        <v>3375</v>
      </c>
      <c r="AS863" s="4" t="str">
        <v>TGX 306-036C</v>
      </c>
      <c r="AT863" s="4" t="str">
        <v>TGX 306-036C</v>
      </c>
      <c r="AU863" s="4" t="str">
        <v>TGX 306-036C</v>
      </c>
      <c r="AV863" s="4" t="str">
        <v>TGX 306-036C</v>
      </c>
      <c r="AW863" s="4" t="str">
        <v>TGX 306-036C</v>
      </c>
      <c r="AX863" s="4" t="str">
        <v>TGX 306-036C</v>
      </c>
      <c r="AY863" s="4" t="str">
        <v>TGX 306-036C</v>
      </c>
      <c r="AZ863" s="4" t="str">
        <v>TGX 306-036C</v>
      </c>
      <c r="BA863" s="4" t="str">
        <v>TGX 306-036C</v>
      </c>
      <c r="BB863" s="4" t="str">
        <v>TGX 306-036C</v>
      </c>
      <c r="BC863" s="4" t="str">
        <v>TGX 306-036C</v>
      </c>
      <c r="BD863" s="4" t="str">
        <v>TGX 306-036C</v>
      </c>
      <c r="BE863" s="4" t="str">
        <v>TGX 306-036C</v>
      </c>
      <c r="BF863" s="4" t="str">
        <v>TGX 306-036C</v>
      </c>
      <c r="BG863" s="4" t="str">
        <v>TGX 306-036C</v>
      </c>
      <c r="BH863" s="4" t="str">
        <v>TGX 306-036C</v>
      </c>
      <c r="BI863" s="4" t="str">
        <v>TGX 306-036C</v>
      </c>
      <c r="BJ863" s="4" t="str">
        <v>TGX 306-036C</v>
      </c>
      <c r="BK863" s="4" t="str">
        <v>TGX 306-036C</v>
      </c>
      <c r="BL863" s="4" t="str">
        <v>TGX 306-036C</v>
      </c>
      <c r="BM863" s="4" t="str">
        <v>TGX 306-036C</v>
      </c>
      <c r="BN863" s="4" t="str">
        <v>TGX 306-036C</v>
      </c>
      <c r="BO863" s="4" t="str">
        <v>TGX 306-036C</v>
      </c>
      <c r="BP863" s="4" t="str">
        <v>TGX 306-036C</v>
      </c>
      <c r="BQ863" s="4" t="str">
        <v>TGX 306-036C</v>
      </c>
      <c r="BR863" s="4" t="str">
        <v>TGX 306-036C</v>
      </c>
      <c r="BS863" s="4" t="str">
        <v>TGX 306-036C</v>
      </c>
      <c r="BT863" s="4" t="str">
        <v>TGX 306-036C</v>
      </c>
      <c r="BU863" s="4" t="str">
        <v>TGX 306-036C</v>
      </c>
      <c r="BV863" s="4" t="str">
        <v>TGX 306-036C</v>
      </c>
      <c r="BX863" s="4" t="str">
        <v>TGX 1904-6F</v>
      </c>
      <c r="BY863" s="4" t="str">
        <v>TGX 1904-6F</v>
      </c>
      <c r="BZ863" s="4" t="str">
        <v>TGX 1904-6F</v>
      </c>
      <c r="CA863" s="4" t="str">
        <v>TGX 1904-6F</v>
      </c>
      <c r="CB863" s="4" t="str">
        <v>TGX 1904-6F</v>
      </c>
      <c r="CC863" s="4" t="str">
        <v>TGX 1904-6F</v>
      </c>
      <c r="CD863" s="4" t="str">
        <v>TGX 1904-6F</v>
      </c>
      <c r="CE863" s="4" t="str">
        <v>TGX 1904-6F</v>
      </c>
      <c r="CF863" s="4" t="str">
        <v>TGX 1904-6F</v>
      </c>
      <c r="CG863" s="4" t="str">
        <v>TGX 1904-6F</v>
      </c>
      <c r="CH863" s="4" t="str">
        <v>TGX 1904-6F</v>
      </c>
      <c r="CI863" s="4" t="str">
        <v>TGX 1904-6F</v>
      </c>
      <c r="CJ863" s="4" t="str">
        <v>TGX 1904-6F</v>
      </c>
      <c r="CK863" s="4" t="str">
        <v>TGX 1904-6F</v>
      </c>
      <c r="CL863" s="4" t="str">
        <v>TGX 1904-6F</v>
      </c>
      <c r="CM863" s="4" t="str">
        <v>TGX 1904-6F</v>
      </c>
      <c r="CN863" s="4" t="str">
        <v>TGX 1904-6F</v>
      </c>
      <c r="CO863" s="4" t="str">
        <v>TGX 1904-6F</v>
      </c>
      <c r="CP863" s="4" t="str">
        <v>TGX 1904-6F</v>
      </c>
      <c r="CQ863" s="4" t="str">
        <v>TGX 1904-6F</v>
      </c>
      <c r="CR863" s="4" t="str">
        <v>TGX 1904-6F</v>
      </c>
      <c r="CS863" s="4" t="str">
        <v>TGX 1904-6F</v>
      </c>
      <c r="CT863" s="4" t="str">
        <v>TGX 1904-6F</v>
      </c>
      <c r="CU863" s="4" t="str">
        <v>TGX 1904-6F</v>
      </c>
      <c r="CV863" s="4" t="str">
        <v>TGX 1904-6F</v>
      </c>
      <c r="CW863" s="4" t="str">
        <v>TGX 1904-6F</v>
      </c>
      <c r="CX863" s="4" t="str">
        <v>TGX 1904-6F</v>
      </c>
      <c r="CY863" s="4" t="str">
        <v>TGX 1904-6F</v>
      </c>
      <c r="CZ863" s="4" t="str">
        <v>TGX 1904-6F</v>
      </c>
      <c r="DA863" s="4" t="str">
        <v>TGX 1904-6F</v>
      </c>
    </row>
    <row r="864" spans="1:105" x14ac:dyDescent="0.35">
      <c r="A864" s="4" t="s">
        <v>1875</v>
      </c>
      <c r="C864" s="4" t="s">
        <v>3376</v>
      </c>
      <c r="AS864" s="4" t="str">
        <v>TGX 536-02D</v>
      </c>
      <c r="AT864" s="4" t="str">
        <v>TGX 536-02D</v>
      </c>
      <c r="AU864" s="4" t="str">
        <v>TGX 536-02D</v>
      </c>
      <c r="AV864" s="4" t="str">
        <v>TGX 536-02D</v>
      </c>
      <c r="AW864" s="4" t="str">
        <v>TGX 536-02D</v>
      </c>
      <c r="AX864" s="4" t="str">
        <v>TGX 536-02D</v>
      </c>
      <c r="AY864" s="4" t="str">
        <v>TGX 536-02D</v>
      </c>
      <c r="AZ864" s="4" t="str">
        <v>TGX 536-02D</v>
      </c>
      <c r="BA864" s="4" t="str">
        <v>TGX 536-02D</v>
      </c>
      <c r="BB864" s="4" t="str">
        <v>TGX 536-02D</v>
      </c>
      <c r="BC864" s="4" t="str">
        <v>TGX 536-02D</v>
      </c>
      <c r="BD864" s="4" t="str">
        <v>TGX 536-02D</v>
      </c>
      <c r="BE864" s="4" t="str">
        <v>TGX 536-02D</v>
      </c>
      <c r="BF864" s="4" t="str">
        <v>TGX 536-02D</v>
      </c>
      <c r="BG864" s="4" t="str">
        <v>TGX 536-02D</v>
      </c>
      <c r="BH864" s="4" t="str">
        <v>TGX 536-02D</v>
      </c>
      <c r="BI864" s="4" t="str">
        <v>TGX 536-02D</v>
      </c>
      <c r="BJ864" s="4" t="str">
        <v>TGX 536-02D</v>
      </c>
      <c r="BK864" s="4" t="str">
        <v>TGX 536-02D</v>
      </c>
      <c r="BL864" s="4" t="str">
        <v>TGX 536-02D</v>
      </c>
      <c r="BM864" s="4" t="str">
        <v>TGX 536-02D</v>
      </c>
      <c r="BN864" s="4" t="str">
        <v>TGX 536-02D</v>
      </c>
      <c r="BO864" s="4" t="str">
        <v>TGX 536-02D</v>
      </c>
      <c r="BP864" s="4" t="str">
        <v>TGX 536-02D</v>
      </c>
      <c r="BQ864" s="4" t="str">
        <v>TGX 536-02D</v>
      </c>
      <c r="BR864" s="4" t="str">
        <v>TGX 536-02D</v>
      </c>
      <c r="BS864" s="4" t="str">
        <v>TGX 536-02D</v>
      </c>
      <c r="BT864" s="4" t="str">
        <v>TGX 536-02D</v>
      </c>
      <c r="BU864" s="4" t="str">
        <v>TGX 536-02D</v>
      </c>
      <c r="BV864" s="4" t="str">
        <v>TGX 536-02D</v>
      </c>
      <c r="BX864" s="4" t="str">
        <v>TGX 306-036C</v>
      </c>
      <c r="BY864" s="4" t="str">
        <v>TGX 306-036C</v>
      </c>
      <c r="BZ864" s="4" t="str">
        <v>TGX 306-036C</v>
      </c>
      <c r="CA864" s="4" t="str">
        <v>TGX 306-036C</v>
      </c>
      <c r="CB864" s="4" t="str">
        <v>TGX 306-036C</v>
      </c>
      <c r="CC864" s="4" t="str">
        <v>TGX 306-036C</v>
      </c>
      <c r="CD864" s="4" t="str">
        <v>TGX 306-036C</v>
      </c>
      <c r="CE864" s="4" t="str">
        <v>TGX 306-036C</v>
      </c>
      <c r="CF864" s="4" t="str">
        <v>TGX 306-036C</v>
      </c>
      <c r="CG864" s="4" t="str">
        <v>TGX 306-036C</v>
      </c>
      <c r="CH864" s="4" t="str">
        <v>TGX 306-036C</v>
      </c>
      <c r="CI864" s="4" t="str">
        <v>TGX 306-036C</v>
      </c>
      <c r="CJ864" s="4" t="str">
        <v>TGX 306-036C</v>
      </c>
      <c r="CK864" s="4" t="str">
        <v>TGX 306-036C</v>
      </c>
      <c r="CL864" s="4" t="str">
        <v>TGX 306-036C</v>
      </c>
      <c r="CM864" s="4" t="str">
        <v>TGX 306-036C</v>
      </c>
      <c r="CN864" s="4" t="str">
        <v>TGX 306-036C</v>
      </c>
      <c r="CO864" s="4" t="str">
        <v>TGX 306-036C</v>
      </c>
      <c r="CP864" s="4" t="str">
        <v>TGX 306-036C</v>
      </c>
      <c r="CQ864" s="4" t="str">
        <v>TGX 306-036C</v>
      </c>
      <c r="CR864" s="4" t="str">
        <v>TGX 306-036C</v>
      </c>
      <c r="CS864" s="4" t="str">
        <v>TGX 306-036C</v>
      </c>
      <c r="CT864" s="4" t="str">
        <v>TGX 306-036C</v>
      </c>
      <c r="CU864" s="4" t="str">
        <v>TGX 306-036C</v>
      </c>
      <c r="CV864" s="4" t="str">
        <v>TGX 306-036C</v>
      </c>
      <c r="CW864" s="4" t="str">
        <v>TGX 306-036C</v>
      </c>
      <c r="CX864" s="4" t="str">
        <v>TGX 306-036C</v>
      </c>
      <c r="CY864" s="4" t="str">
        <v>TGX 306-036C</v>
      </c>
      <c r="CZ864" s="4" t="str">
        <v>TGX 306-036C</v>
      </c>
      <c r="DA864" s="4" t="str">
        <v>TGX 306-036C</v>
      </c>
    </row>
    <row r="865" spans="1:105" x14ac:dyDescent="0.35">
      <c r="A865" s="4" t="s">
        <v>1875</v>
      </c>
      <c r="C865" s="4" t="s">
        <v>3377</v>
      </c>
      <c r="AS865" s="4" t="str">
        <v>TGX536-02D</v>
      </c>
      <c r="AT865" s="4" t="str">
        <v>TGX536-02D</v>
      </c>
      <c r="AU865" s="4" t="str">
        <v>TGX536-02D</v>
      </c>
      <c r="AV865" s="4" t="str">
        <v>TGX536-02D</v>
      </c>
      <c r="AW865" s="4" t="str">
        <v>TGX536-02D</v>
      </c>
      <c r="AX865" s="4" t="str">
        <v>TGX536-02D</v>
      </c>
      <c r="AY865" s="4" t="str">
        <v>TGX536-02D</v>
      </c>
      <c r="AZ865" s="4" t="str">
        <v>TGX536-02D</v>
      </c>
      <c r="BA865" s="4" t="str">
        <v>TGX536-02D</v>
      </c>
      <c r="BB865" s="4" t="str">
        <v>TGX536-02D</v>
      </c>
      <c r="BC865" s="4" t="str">
        <v>TGX536-02D</v>
      </c>
      <c r="BD865" s="4" t="str">
        <v>TGX536-02D</v>
      </c>
      <c r="BE865" s="4" t="str">
        <v>TGX536-02D</v>
      </c>
      <c r="BF865" s="4" t="str">
        <v>TGX536-02D</v>
      </c>
      <c r="BG865" s="4" t="str">
        <v>TGX536-02D</v>
      </c>
      <c r="BH865" s="4" t="str">
        <v>TGX536-02D</v>
      </c>
      <c r="BI865" s="4" t="str">
        <v>TGX536-02D</v>
      </c>
      <c r="BJ865" s="4" t="str">
        <v>TGX536-02D</v>
      </c>
      <c r="BK865" s="4" t="str">
        <v>TGX536-02D</v>
      </c>
      <c r="BL865" s="4" t="str">
        <v>TGX536-02D</v>
      </c>
      <c r="BM865" s="4" t="str">
        <v>TGX536-02D</v>
      </c>
      <c r="BN865" s="4" t="str">
        <v>TGX536-02D</v>
      </c>
      <c r="BO865" s="4" t="str">
        <v>TGX536-02D</v>
      </c>
      <c r="BP865" s="4" t="str">
        <v>TGX536-02D</v>
      </c>
      <c r="BQ865" s="4" t="str">
        <v>TGX536-02D</v>
      </c>
      <c r="BR865" s="4" t="str">
        <v>TGX536-02D</v>
      </c>
      <c r="BS865" s="4" t="str">
        <v>TGX536-02D</v>
      </c>
      <c r="BT865" s="4" t="str">
        <v>TGX536-02D</v>
      </c>
      <c r="BU865" s="4" t="str">
        <v>TGX536-02D</v>
      </c>
      <c r="BV865" s="4" t="str">
        <v>TGX536-02D</v>
      </c>
      <c r="BX865" s="4" t="str">
        <v>TGX 536-02D</v>
      </c>
      <c r="BY865" s="4" t="str">
        <v>TGX 536-02D</v>
      </c>
      <c r="BZ865" s="4" t="str">
        <v>TGX 536-02D</v>
      </c>
      <c r="CA865" s="4" t="str">
        <v>TGX 536-02D</v>
      </c>
      <c r="CB865" s="4" t="str">
        <v>TGX 536-02D</v>
      </c>
      <c r="CC865" s="4" t="str">
        <v>TGX 536-02D</v>
      </c>
      <c r="CD865" s="4" t="str">
        <v>TGX 536-02D</v>
      </c>
      <c r="CE865" s="4" t="str">
        <v>TGX 536-02D</v>
      </c>
      <c r="CF865" s="4" t="str">
        <v>TGX 536-02D</v>
      </c>
      <c r="CG865" s="4" t="str">
        <v>TGX 536-02D</v>
      </c>
      <c r="CH865" s="4" t="str">
        <v>TGX 536-02D</v>
      </c>
      <c r="CI865" s="4" t="str">
        <v>TGX 536-02D</v>
      </c>
      <c r="CJ865" s="4" t="str">
        <v>TGX 536-02D</v>
      </c>
      <c r="CK865" s="4" t="str">
        <v>TGX 536-02D</v>
      </c>
      <c r="CL865" s="4" t="str">
        <v>TGX 536-02D</v>
      </c>
      <c r="CM865" s="4" t="str">
        <v>TGX 536-02D</v>
      </c>
      <c r="CN865" s="4" t="str">
        <v>TGX 536-02D</v>
      </c>
      <c r="CO865" s="4" t="str">
        <v>TGX 536-02D</v>
      </c>
      <c r="CP865" s="4" t="str">
        <v>TGX 536-02D</v>
      </c>
      <c r="CQ865" s="4" t="str">
        <v>TGX 536-02D</v>
      </c>
      <c r="CR865" s="4" t="str">
        <v>TGX 536-02D</v>
      </c>
      <c r="CS865" s="4" t="str">
        <v>TGX 536-02D</v>
      </c>
      <c r="CT865" s="4" t="str">
        <v>TGX 536-02D</v>
      </c>
      <c r="CU865" s="4" t="str">
        <v>TGX 536-02D</v>
      </c>
      <c r="CV865" s="4" t="str">
        <v>TGX 536-02D</v>
      </c>
      <c r="CW865" s="4" t="str">
        <v>TGX 536-02D</v>
      </c>
      <c r="CX865" s="4" t="str">
        <v>TGX 536-02D</v>
      </c>
      <c r="CY865" s="4" t="str">
        <v>TGX 536-02D</v>
      </c>
      <c r="CZ865" s="4" t="str">
        <v>TGX 536-02D</v>
      </c>
      <c r="DA865" s="4" t="str">
        <v>TGX 536-02D</v>
      </c>
    </row>
    <row r="866" spans="1:105" x14ac:dyDescent="0.35">
      <c r="A866" s="4" t="s">
        <v>1875</v>
      </c>
      <c r="C866" s="4" t="s">
        <v>3378</v>
      </c>
      <c r="AS866" s="4" t="str">
        <v>TGX-I805-I7 F</v>
      </c>
      <c r="AT866" s="4" t="str">
        <v>TGX-I805-I7 F</v>
      </c>
      <c r="AU866" s="4" t="str">
        <v>TGX-I805-I7 F</v>
      </c>
      <c r="AV866" s="4" t="str">
        <v>TGX-I805-I7 F</v>
      </c>
      <c r="AW866" s="4" t="str">
        <v>TGX-I805-I7 F</v>
      </c>
      <c r="AX866" s="4" t="str">
        <v>TGX-I805-I7 F</v>
      </c>
      <c r="AY866" s="4" t="str">
        <v>TGX-I805-I7 F</v>
      </c>
      <c r="AZ866" s="4" t="str">
        <v>TGX-I805-I7 F</v>
      </c>
      <c r="BA866" s="4" t="str">
        <v>TGX-I805-I7 F</v>
      </c>
      <c r="BB866" s="4" t="str">
        <v>TGX-I805-I7 F</v>
      </c>
      <c r="BC866" s="4" t="str">
        <v>TGX-I805-I7 F</v>
      </c>
      <c r="BD866" s="4" t="str">
        <v>TGX-I805-I7 F</v>
      </c>
      <c r="BE866" s="4" t="str">
        <v>TGX-I805-I7 F</v>
      </c>
      <c r="BF866" s="4" t="str">
        <v>TGX-I805-I7 F</v>
      </c>
      <c r="BG866" s="4" t="str">
        <v>TGX-I805-I7 F</v>
      </c>
      <c r="BH866" s="4" t="str">
        <v>TGX-I805-I7 F</v>
      </c>
      <c r="BI866" s="4" t="str">
        <v>TGX-I805-I7 F</v>
      </c>
      <c r="BJ866" s="4" t="str">
        <v>TGX-I805-I7 F</v>
      </c>
      <c r="BK866" s="4" t="str">
        <v>TGX-I805-I7 F</v>
      </c>
      <c r="BL866" s="4" t="str">
        <v>TGX-I805-I7 F</v>
      </c>
      <c r="BM866" s="4" t="str">
        <v>TGX-I805-I7 F</v>
      </c>
      <c r="BN866" s="4" t="str">
        <v>TGX-I805-I7 F</v>
      </c>
      <c r="BO866" s="4" t="str">
        <v>TGX-I805-I7 F</v>
      </c>
      <c r="BP866" s="4" t="str">
        <v>TGX-I805-I7 F</v>
      </c>
      <c r="BQ866" s="4" t="str">
        <v>TGX-I805-I7 F</v>
      </c>
      <c r="BR866" s="4" t="str">
        <v>TGX-I805-I7 F</v>
      </c>
      <c r="BS866" s="4" t="str">
        <v>TGX-I805-I7 F</v>
      </c>
      <c r="BT866" s="4" t="str">
        <v>TGX-I805-I7 F</v>
      </c>
      <c r="BU866" s="4" t="str">
        <v>TGX-I805-I7 F</v>
      </c>
      <c r="BV866" s="4" t="str">
        <v>TGX-I805-I7 F</v>
      </c>
      <c r="BX866" s="4" t="str">
        <v>TGX536-02D</v>
      </c>
      <c r="BY866" s="4" t="str">
        <v>TGX536-02D</v>
      </c>
      <c r="BZ866" s="4" t="str">
        <v>TGX536-02D</v>
      </c>
      <c r="CA866" s="4" t="str">
        <v>TGX536-02D</v>
      </c>
      <c r="CB866" s="4" t="str">
        <v>TGX536-02D</v>
      </c>
      <c r="CC866" s="4" t="str">
        <v>TGX536-02D</v>
      </c>
      <c r="CD866" s="4" t="str">
        <v>TGX536-02D</v>
      </c>
      <c r="CE866" s="4" t="str">
        <v>TGX536-02D</v>
      </c>
      <c r="CF866" s="4" t="str">
        <v>TGX536-02D</v>
      </c>
      <c r="CG866" s="4" t="str">
        <v>TGX536-02D</v>
      </c>
      <c r="CH866" s="4" t="str">
        <v>TGX536-02D</v>
      </c>
      <c r="CI866" s="4" t="str">
        <v>TGX536-02D</v>
      </c>
      <c r="CJ866" s="4" t="str">
        <v>TGX536-02D</v>
      </c>
      <c r="CK866" s="4" t="str">
        <v>TGX536-02D</v>
      </c>
      <c r="CL866" s="4" t="str">
        <v>TGX536-02D</v>
      </c>
      <c r="CM866" s="4" t="str">
        <v>TGX536-02D</v>
      </c>
      <c r="CN866" s="4" t="str">
        <v>TGX536-02D</v>
      </c>
      <c r="CO866" s="4" t="str">
        <v>TGX536-02D</v>
      </c>
      <c r="CP866" s="4" t="str">
        <v>TGX536-02D</v>
      </c>
      <c r="CQ866" s="4" t="str">
        <v>TGX536-02D</v>
      </c>
      <c r="CR866" s="4" t="str">
        <v>TGX536-02D</v>
      </c>
      <c r="CS866" s="4" t="str">
        <v>TGX536-02D</v>
      </c>
      <c r="CT866" s="4" t="str">
        <v>TGX536-02D</v>
      </c>
      <c r="CU866" s="4" t="str">
        <v>TGX536-02D</v>
      </c>
      <c r="CV866" s="4" t="str">
        <v>TGX536-02D</v>
      </c>
      <c r="CW866" s="4" t="str">
        <v>TGX536-02D</v>
      </c>
      <c r="CX866" s="4" t="str">
        <v>TGX536-02D</v>
      </c>
      <c r="CY866" s="4" t="str">
        <v>TGX536-02D</v>
      </c>
      <c r="CZ866" s="4" t="str">
        <v>TGX536-02D</v>
      </c>
      <c r="DA866" s="4" t="str">
        <v>TGX536-02D</v>
      </c>
    </row>
    <row r="867" spans="1:105" x14ac:dyDescent="0.35">
      <c r="A867" s="4" t="s">
        <v>1886</v>
      </c>
      <c r="C867" s="4" t="s">
        <v>3379</v>
      </c>
      <c r="AS867" s="4" t="str">
        <v>Tift 23A x P81</v>
      </c>
      <c r="AT867" s="4" t="str">
        <v>Tift 23A x P81</v>
      </c>
      <c r="AU867" s="4" t="str">
        <v>Tift 23A x P81</v>
      </c>
      <c r="AV867" s="4" t="str">
        <v>Tift 23A x P81</v>
      </c>
      <c r="AW867" s="4" t="str">
        <v>Tift 23A x P81</v>
      </c>
      <c r="AX867" s="4" t="str">
        <v>Tift 23A x P81</v>
      </c>
      <c r="AY867" s="4" t="str">
        <v>Tift 23A x P81</v>
      </c>
      <c r="AZ867" s="4" t="str">
        <v>Tift 23A x P81</v>
      </c>
      <c r="BA867" s="4" t="str">
        <v>Tift 23A x P81</v>
      </c>
      <c r="BB867" s="4" t="str">
        <v>Tift 23A x P81</v>
      </c>
      <c r="BC867" s="4" t="str">
        <v>Tift 23A x P81</v>
      </c>
      <c r="BD867" s="4" t="str">
        <v>Tift 23A x P81</v>
      </c>
      <c r="BE867" s="4" t="str">
        <v>Tift 23A x P81</v>
      </c>
      <c r="BF867" s="4" t="str">
        <v>Tift 23A x P81</v>
      </c>
      <c r="BG867" s="4" t="str">
        <v>Tift 23A x P81</v>
      </c>
      <c r="BH867" s="4" t="str">
        <v>Tift 23A x P81</v>
      </c>
      <c r="BI867" s="4" t="str">
        <v>Tift 23A x P81</v>
      </c>
      <c r="BJ867" s="4" t="str">
        <v>Tift 23A x P81</v>
      </c>
      <c r="BK867" s="4" t="str">
        <v>Tift 23A x P81</v>
      </c>
      <c r="BL867" s="4" t="str">
        <v>Tift 23A x P81</v>
      </c>
      <c r="BM867" s="4" t="str">
        <v>Tift 23A x P81</v>
      </c>
      <c r="BN867" s="4" t="str">
        <v>Tift 23A x P81</v>
      </c>
      <c r="BO867" s="4" t="str">
        <v>Tift 23A x P81</v>
      </c>
      <c r="BP867" s="4" t="str">
        <v>Tift 23A x P81</v>
      </c>
      <c r="BQ867" s="4" t="str">
        <v>Tift 23A x P81</v>
      </c>
      <c r="BR867" s="4" t="str">
        <v>Tift 23A x P81</v>
      </c>
      <c r="BS867" s="4" t="str">
        <v>Tift 23A x P81</v>
      </c>
      <c r="BT867" s="4" t="str">
        <v>Tift 23A x P81</v>
      </c>
      <c r="BU867" s="4" t="str">
        <v>Tift 23A x P81</v>
      </c>
      <c r="BV867" s="4" t="str">
        <v>Tift 23A x P81</v>
      </c>
      <c r="BX867" s="4" t="str">
        <v>TGX-I805-I7 F</v>
      </c>
      <c r="BY867" s="4" t="str">
        <v>TGX-I805-I7 F</v>
      </c>
      <c r="BZ867" s="4" t="str">
        <v>TGX-I805-I7 F</v>
      </c>
      <c r="CA867" s="4" t="str">
        <v>TGX-I805-I7 F</v>
      </c>
      <c r="CB867" s="4" t="str">
        <v>TGX-I805-I7 F</v>
      </c>
      <c r="CC867" s="4" t="str">
        <v>TGX-I805-I7 F</v>
      </c>
      <c r="CD867" s="4" t="str">
        <v>TGX-I805-I7 F</v>
      </c>
      <c r="CE867" s="4" t="str">
        <v>TGX-I805-I7 F</v>
      </c>
      <c r="CF867" s="4" t="str">
        <v>TGX-I805-I7 F</v>
      </c>
      <c r="CG867" s="4" t="str">
        <v>TGX-I805-I7 F</v>
      </c>
      <c r="CH867" s="4" t="str">
        <v>TGX-I805-I7 F</v>
      </c>
      <c r="CI867" s="4" t="str">
        <v>TGX-I805-I7 F</v>
      </c>
      <c r="CJ867" s="4" t="str">
        <v>TGX-I805-I7 F</v>
      </c>
      <c r="CK867" s="4" t="str">
        <v>TGX-I805-I7 F</v>
      </c>
      <c r="CL867" s="4" t="str">
        <v>TGX-I805-I7 F</v>
      </c>
      <c r="CM867" s="4" t="str">
        <v>TGX-I805-I7 F</v>
      </c>
      <c r="CN867" s="4" t="str">
        <v>TGX-I805-I7 F</v>
      </c>
      <c r="CO867" s="4" t="str">
        <v>TGX-I805-I7 F</v>
      </c>
      <c r="CP867" s="4" t="str">
        <v>TGX-I805-I7 F</v>
      </c>
      <c r="CQ867" s="4" t="str">
        <v>TGX-I805-I7 F</v>
      </c>
      <c r="CR867" s="4" t="str">
        <v>TGX-I805-I7 F</v>
      </c>
      <c r="CS867" s="4" t="str">
        <v>TGX-I805-I7 F</v>
      </c>
      <c r="CT867" s="4" t="str">
        <v>TGX-I805-I7 F</v>
      </c>
      <c r="CU867" s="4" t="str">
        <v>TGX-I805-I7 F</v>
      </c>
      <c r="CV867" s="4" t="str">
        <v>TGX-I805-I7 F</v>
      </c>
      <c r="CW867" s="4" t="str">
        <v>TGX-I805-I7 F</v>
      </c>
      <c r="CX867" s="4" t="str">
        <v>TGX-I805-I7 F</v>
      </c>
      <c r="CY867" s="4" t="str">
        <v>TGX-I805-I7 F</v>
      </c>
      <c r="CZ867" s="4" t="str">
        <v>TGX-I805-I7 F</v>
      </c>
      <c r="DA867" s="4" t="str">
        <v>TGX-I805-I7 F</v>
      </c>
    </row>
    <row r="868" spans="1:105" x14ac:dyDescent="0.35">
      <c r="A868" s="4" t="s">
        <v>1872</v>
      </c>
      <c r="C868" s="4" t="s">
        <v>3380</v>
      </c>
      <c r="AS868" s="4" t="str">
        <v>Tigray highland</v>
      </c>
      <c r="AT868" s="4" t="str">
        <v>Tigray highland</v>
      </c>
      <c r="AU868" s="4" t="str">
        <v>Tigray highland</v>
      </c>
      <c r="AV868" s="4" t="str">
        <v>Tigray highland</v>
      </c>
      <c r="AW868" s="4" t="str">
        <v>Tigray highland</v>
      </c>
      <c r="AX868" s="4" t="str">
        <v>Tigray highland</v>
      </c>
      <c r="AY868" s="4" t="str">
        <v>Tigray highland</v>
      </c>
      <c r="AZ868" s="4" t="str">
        <v>Tigray highland</v>
      </c>
      <c r="BA868" s="4" t="str">
        <v>Tigray highland</v>
      </c>
      <c r="BB868" s="4" t="str">
        <v>Tigray highland</v>
      </c>
      <c r="BC868" s="4" t="str">
        <v>Tigray highland</v>
      </c>
      <c r="BD868" s="4" t="str">
        <v>Tigray highland</v>
      </c>
      <c r="BE868" s="4" t="str">
        <v>Tigray highland</v>
      </c>
      <c r="BF868" s="4" t="str">
        <v>Tigray highland</v>
      </c>
      <c r="BG868" s="4" t="str">
        <v>Tigray highland</v>
      </c>
      <c r="BH868" s="4" t="str">
        <v>Tigray highland</v>
      </c>
      <c r="BI868" s="4" t="str">
        <v>Tigray highland</v>
      </c>
      <c r="BJ868" s="4" t="str">
        <v>Tigray highland</v>
      </c>
      <c r="BK868" s="4" t="str">
        <v>Tigray highland</v>
      </c>
      <c r="BL868" s="4" t="str">
        <v>Tigray highland</v>
      </c>
      <c r="BM868" s="4" t="str">
        <v>Tigray highland</v>
      </c>
      <c r="BN868" s="4" t="str">
        <v>Tigray highland</v>
      </c>
      <c r="BO868" s="4" t="str">
        <v>Tigray highland</v>
      </c>
      <c r="BP868" s="4" t="str">
        <v>Tigray highland</v>
      </c>
      <c r="BQ868" s="4" t="str">
        <v>Tigray highland</v>
      </c>
      <c r="BR868" s="4" t="str">
        <v>Tigray highland</v>
      </c>
      <c r="BS868" s="4" t="str">
        <v>Tigray highland</v>
      </c>
      <c r="BT868" s="4" t="str">
        <v>Tigray highland</v>
      </c>
      <c r="BU868" s="4" t="str">
        <v>Tigray highland</v>
      </c>
      <c r="BV868" s="4" t="str">
        <v>Tigray highland</v>
      </c>
      <c r="BX868" s="4" t="str">
        <v>Tift 23A x P81</v>
      </c>
      <c r="BY868" s="4" t="str">
        <v>Tift 23A x P81</v>
      </c>
      <c r="BZ868" s="4" t="str">
        <v>Tift 23A x P81</v>
      </c>
      <c r="CA868" s="4" t="str">
        <v>Tift 23A x P81</v>
      </c>
      <c r="CB868" s="4" t="str">
        <v>Tift 23A x P81</v>
      </c>
      <c r="CC868" s="4" t="str">
        <v>Tift 23A x P81</v>
      </c>
      <c r="CD868" s="4" t="str">
        <v>Tift 23A x P81</v>
      </c>
      <c r="CE868" s="4" t="str">
        <v>Tift 23A x P81</v>
      </c>
      <c r="CF868" s="4" t="str">
        <v>Tift 23A x P81</v>
      </c>
      <c r="CG868" s="4" t="str">
        <v>Tift 23A x P81</v>
      </c>
      <c r="CH868" s="4" t="str">
        <v>Tift 23A x P81</v>
      </c>
      <c r="CI868" s="4" t="str">
        <v>Tift 23A x P81</v>
      </c>
      <c r="CJ868" s="4" t="str">
        <v>Tift 23A x P81</v>
      </c>
      <c r="CK868" s="4" t="str">
        <v>Tift 23A x P81</v>
      </c>
      <c r="CL868" s="4" t="str">
        <v>Tift 23A x P81</v>
      </c>
      <c r="CM868" s="4" t="str">
        <v>Tift 23A x P81</v>
      </c>
      <c r="CN868" s="4" t="str">
        <v>Tift 23A x P81</v>
      </c>
      <c r="CO868" s="4" t="str">
        <v>Tift 23A x P81</v>
      </c>
      <c r="CP868" s="4" t="str">
        <v>Tift 23A x P81</v>
      </c>
      <c r="CQ868" s="4" t="str">
        <v>Tift 23A x P81</v>
      </c>
      <c r="CR868" s="4" t="str">
        <v>Tift 23A x P81</v>
      </c>
      <c r="CS868" s="4" t="str">
        <v>Tift 23A x P81</v>
      </c>
      <c r="CT868" s="4" t="str">
        <v>Tift 23A x P81</v>
      </c>
      <c r="CU868" s="4" t="str">
        <v>Tift 23A x P81</v>
      </c>
      <c r="CV868" s="4" t="str">
        <v>Tift 23A x P81</v>
      </c>
      <c r="CW868" s="4" t="str">
        <v>Tift 23A x P81</v>
      </c>
      <c r="CX868" s="4" t="str">
        <v>Tift 23A x P81</v>
      </c>
      <c r="CY868" s="4" t="str">
        <v>Tift 23A x P81</v>
      </c>
      <c r="CZ868" s="4" t="str">
        <v>Tift 23A x P81</v>
      </c>
      <c r="DA868" s="4" t="str">
        <v>Tift 23A x P81</v>
      </c>
    </row>
    <row r="869" spans="1:105" x14ac:dyDescent="0.35">
      <c r="A869" s="4" t="s">
        <v>1872</v>
      </c>
      <c r="C869" s="4" t="s">
        <v>3381</v>
      </c>
      <c r="AS869" s="4" t="str">
        <v>Til-aqua red NMT</v>
      </c>
      <c r="AT869" s="4" t="str">
        <v>Til-aqua red NMT</v>
      </c>
      <c r="AU869" s="4" t="str">
        <v>Til-aqua red NMT</v>
      </c>
      <c r="AV869" s="4" t="str">
        <v>Til-aqua red NMT</v>
      </c>
      <c r="AW869" s="4" t="str">
        <v>Til-aqua red NMT</v>
      </c>
      <c r="AX869" s="4" t="str">
        <v>Til-aqua red NMT</v>
      </c>
      <c r="AY869" s="4" t="str">
        <v>Til-aqua red NMT</v>
      </c>
      <c r="AZ869" s="4" t="str">
        <v>Til-aqua red NMT</v>
      </c>
      <c r="BA869" s="4" t="str">
        <v>Til-aqua red NMT</v>
      </c>
      <c r="BB869" s="4" t="str">
        <v>Til-aqua red NMT</v>
      </c>
      <c r="BC869" s="4" t="str">
        <v>Til-aqua red NMT</v>
      </c>
      <c r="BD869" s="4" t="str">
        <v>Til-aqua red NMT</v>
      </c>
      <c r="BE869" s="4" t="str">
        <v>Til-aqua red NMT</v>
      </c>
      <c r="BF869" s="4" t="str">
        <v>Til-aqua red NMT</v>
      </c>
      <c r="BG869" s="4" t="str">
        <v>Til-aqua red NMT</v>
      </c>
      <c r="BH869" s="4" t="str">
        <v>Til-aqua red NMT</v>
      </c>
      <c r="BI869" s="4" t="str">
        <v>Til-aqua red NMT</v>
      </c>
      <c r="BJ869" s="4" t="str">
        <v>Til-aqua red NMT</v>
      </c>
      <c r="BK869" s="4" t="str">
        <v>Til-aqua red NMT</v>
      </c>
      <c r="BL869" s="4" t="str">
        <v>Til-aqua red NMT</v>
      </c>
      <c r="BM869" s="4" t="str">
        <v>Til-aqua red NMT</v>
      </c>
      <c r="BN869" s="4" t="str">
        <v>Til-aqua red NMT</v>
      </c>
      <c r="BO869" s="4" t="str">
        <v>Til-aqua red NMT</v>
      </c>
      <c r="BP869" s="4" t="str">
        <v>Til-aqua red NMT</v>
      </c>
      <c r="BQ869" s="4" t="str">
        <v>Til-aqua red NMT</v>
      </c>
      <c r="BR869" s="4" t="str">
        <v>Til-aqua red NMT</v>
      </c>
      <c r="BS869" s="4" t="str">
        <v>Til-aqua red NMT</v>
      </c>
      <c r="BT869" s="4" t="str">
        <v>Til-aqua red NMT</v>
      </c>
      <c r="BU869" s="4" t="str">
        <v>Til-aqua red NMT</v>
      </c>
      <c r="BV869" s="4" t="str">
        <v>Til-aqua red NMT</v>
      </c>
      <c r="BX869" s="4" t="str">
        <v>Tigray highland</v>
      </c>
      <c r="BY869" s="4" t="str">
        <v>Tigray highland</v>
      </c>
      <c r="BZ869" s="4" t="str">
        <v>Tigray highland</v>
      </c>
      <c r="CA869" s="4" t="str">
        <v>Tigray highland</v>
      </c>
      <c r="CB869" s="4" t="str">
        <v>Tigray highland</v>
      </c>
      <c r="CC869" s="4" t="str">
        <v>Tigray highland</v>
      </c>
      <c r="CD869" s="4" t="str">
        <v>Tigray highland</v>
      </c>
      <c r="CE869" s="4" t="str">
        <v>Tigray highland</v>
      </c>
      <c r="CF869" s="4" t="str">
        <v>Tigray highland</v>
      </c>
      <c r="CG869" s="4" t="str">
        <v>Tigray highland</v>
      </c>
      <c r="CH869" s="4" t="str">
        <v>Tigray highland</v>
      </c>
      <c r="CI869" s="4" t="str">
        <v>Tigray highland</v>
      </c>
      <c r="CJ869" s="4" t="str">
        <v>Tigray highland</v>
      </c>
      <c r="CK869" s="4" t="str">
        <v>Tigray highland</v>
      </c>
      <c r="CL869" s="4" t="str">
        <v>Tigray highland</v>
      </c>
      <c r="CM869" s="4" t="str">
        <v>Tigray highland</v>
      </c>
      <c r="CN869" s="4" t="str">
        <v>Tigray highland</v>
      </c>
      <c r="CO869" s="4" t="str">
        <v>Tigray highland</v>
      </c>
      <c r="CP869" s="4" t="str">
        <v>Tigray highland</v>
      </c>
      <c r="CQ869" s="4" t="str">
        <v>Tigray highland</v>
      </c>
      <c r="CR869" s="4" t="str">
        <v>Tigray highland</v>
      </c>
      <c r="CS869" s="4" t="str">
        <v>Tigray highland</v>
      </c>
      <c r="CT869" s="4" t="str">
        <v>Tigray highland</v>
      </c>
      <c r="CU869" s="4" t="str">
        <v>Tigray highland</v>
      </c>
      <c r="CV869" s="4" t="str">
        <v>Tigray highland</v>
      </c>
      <c r="CW869" s="4" t="str">
        <v>Tigray highland</v>
      </c>
      <c r="CX869" s="4" t="str">
        <v>Tigray highland</v>
      </c>
      <c r="CY869" s="4" t="str">
        <v>Tigray highland</v>
      </c>
      <c r="CZ869" s="4" t="str">
        <v>Tigray highland</v>
      </c>
      <c r="DA869" s="4" t="str">
        <v>Tigray highland</v>
      </c>
    </row>
    <row r="870" spans="1:105" x14ac:dyDescent="0.35">
      <c r="A870" s="4" t="s">
        <v>1872</v>
      </c>
      <c r="C870" s="4" t="s">
        <v>3382</v>
      </c>
      <c r="AS870" s="4" t="str">
        <v>Tilila</v>
      </c>
      <c r="AT870" s="4" t="str">
        <v>Tilila</v>
      </c>
      <c r="AU870" s="4" t="str">
        <v>Tilila</v>
      </c>
      <c r="AV870" s="4" t="str">
        <v>Tilila</v>
      </c>
      <c r="AW870" s="4" t="str">
        <v>Tilila</v>
      </c>
      <c r="AX870" s="4" t="str">
        <v>Tilila</v>
      </c>
      <c r="AY870" s="4" t="str">
        <v>Tilila</v>
      </c>
      <c r="AZ870" s="4" t="str">
        <v>Tilila</v>
      </c>
      <c r="BA870" s="4" t="str">
        <v>Tilila</v>
      </c>
      <c r="BB870" s="4" t="str">
        <v>Tilila</v>
      </c>
      <c r="BC870" s="4" t="str">
        <v>Tilila</v>
      </c>
      <c r="BD870" s="4" t="str">
        <v>Tilila</v>
      </c>
      <c r="BE870" s="4" t="str">
        <v>Tilila</v>
      </c>
      <c r="BF870" s="4" t="str">
        <v>Tilila</v>
      </c>
      <c r="BG870" s="4" t="str">
        <v>Tilila</v>
      </c>
      <c r="BH870" s="4" t="str">
        <v>Tilila</v>
      </c>
      <c r="BI870" s="4" t="str">
        <v>Tilila</v>
      </c>
      <c r="BJ870" s="4" t="str">
        <v>Tilila</v>
      </c>
      <c r="BK870" s="4" t="str">
        <v>Tilila</v>
      </c>
      <c r="BL870" s="4" t="str">
        <v>Tilila</v>
      </c>
      <c r="BM870" s="4" t="str">
        <v>Tilila</v>
      </c>
      <c r="BN870" s="4" t="str">
        <v>Tilila</v>
      </c>
      <c r="BO870" s="4" t="str">
        <v>Tilila</v>
      </c>
      <c r="BP870" s="4" t="str">
        <v>Tilila</v>
      </c>
      <c r="BQ870" s="4" t="str">
        <v>Tilila</v>
      </c>
      <c r="BR870" s="4" t="str">
        <v>Tilila</v>
      </c>
      <c r="BS870" s="4" t="str">
        <v>Tilila</v>
      </c>
      <c r="BT870" s="4" t="str">
        <v>Tilila</v>
      </c>
      <c r="BU870" s="4" t="str">
        <v>Tilila</v>
      </c>
      <c r="BV870" s="4" t="str">
        <v>Tilila</v>
      </c>
      <c r="BX870" s="4" t="str">
        <v>Til-aqua red NMT</v>
      </c>
      <c r="BY870" s="4" t="str">
        <v>Til-aqua red NMT</v>
      </c>
      <c r="BZ870" s="4" t="str">
        <v>Til-aqua red NMT</v>
      </c>
      <c r="CA870" s="4" t="str">
        <v>Til-aqua red NMT</v>
      </c>
      <c r="CB870" s="4" t="str">
        <v>Til-aqua red NMT</v>
      </c>
      <c r="CC870" s="4" t="str">
        <v>Til-aqua red NMT</v>
      </c>
      <c r="CD870" s="4" t="str">
        <v>Til-aqua red NMT</v>
      </c>
      <c r="CE870" s="4" t="str">
        <v>Til-aqua red NMT</v>
      </c>
      <c r="CF870" s="4" t="str">
        <v>Til-aqua red NMT</v>
      </c>
      <c r="CG870" s="4" t="str">
        <v>Til-aqua red NMT</v>
      </c>
      <c r="CH870" s="4" t="str">
        <v>Til-aqua red NMT</v>
      </c>
      <c r="CI870" s="4" t="str">
        <v>Til-aqua red NMT</v>
      </c>
      <c r="CJ870" s="4" t="str">
        <v>Til-aqua red NMT</v>
      </c>
      <c r="CK870" s="4" t="str">
        <v>Til-aqua red NMT</v>
      </c>
      <c r="CL870" s="4" t="str">
        <v>Til-aqua red NMT</v>
      </c>
      <c r="CM870" s="4" t="str">
        <v>Til-aqua red NMT</v>
      </c>
      <c r="CN870" s="4" t="str">
        <v>Til-aqua red NMT</v>
      </c>
      <c r="CO870" s="4" t="str">
        <v>Til-aqua red NMT</v>
      </c>
      <c r="CP870" s="4" t="str">
        <v>Til-aqua red NMT</v>
      </c>
      <c r="CQ870" s="4" t="str">
        <v>Til-aqua red NMT</v>
      </c>
      <c r="CR870" s="4" t="str">
        <v>Til-aqua red NMT</v>
      </c>
      <c r="CS870" s="4" t="str">
        <v>Til-aqua red NMT</v>
      </c>
      <c r="CT870" s="4" t="str">
        <v>Til-aqua red NMT</v>
      </c>
      <c r="CU870" s="4" t="str">
        <v>Til-aqua red NMT</v>
      </c>
      <c r="CV870" s="4" t="str">
        <v>Til-aqua red NMT</v>
      </c>
      <c r="CW870" s="4" t="str">
        <v>Til-aqua red NMT</v>
      </c>
      <c r="CX870" s="4" t="str">
        <v>Til-aqua red NMT</v>
      </c>
      <c r="CY870" s="4" t="str">
        <v>Til-aqua red NMT</v>
      </c>
      <c r="CZ870" s="4" t="str">
        <v>Til-aqua red NMT</v>
      </c>
      <c r="DA870" s="4" t="str">
        <v>Til-aqua red NMT</v>
      </c>
    </row>
    <row r="871" spans="1:105" x14ac:dyDescent="0.35">
      <c r="A871" s="4" t="s">
        <v>1872</v>
      </c>
      <c r="C871" s="4" t="s">
        <v>3383</v>
      </c>
      <c r="AS871" s="4" t="str">
        <v>Timahdite</v>
      </c>
      <c r="AT871" s="4" t="str">
        <v>Timahdite</v>
      </c>
      <c r="AU871" s="4" t="str">
        <v>Timahdite</v>
      </c>
      <c r="AV871" s="4" t="str">
        <v>Timahdite</v>
      </c>
      <c r="AW871" s="4" t="str">
        <v>Timahdite</v>
      </c>
      <c r="AX871" s="4" t="str">
        <v>Timahdite</v>
      </c>
      <c r="AY871" s="4" t="str">
        <v>Timahdite</v>
      </c>
      <c r="AZ871" s="4" t="str">
        <v>Timahdite</v>
      </c>
      <c r="BA871" s="4" t="str">
        <v>Timahdite</v>
      </c>
      <c r="BB871" s="4" t="str">
        <v>Timahdite</v>
      </c>
      <c r="BC871" s="4" t="str">
        <v>Timahdite</v>
      </c>
      <c r="BD871" s="4" t="str">
        <v>Timahdite</v>
      </c>
      <c r="BE871" s="4" t="str">
        <v>Timahdite</v>
      </c>
      <c r="BF871" s="4" t="str">
        <v>Timahdite</v>
      </c>
      <c r="BG871" s="4" t="str">
        <v>Timahdite</v>
      </c>
      <c r="BH871" s="4" t="str">
        <v>Timahdite</v>
      </c>
      <c r="BI871" s="4" t="str">
        <v>Timahdite</v>
      </c>
      <c r="BJ871" s="4" t="str">
        <v>Timahdite</v>
      </c>
      <c r="BK871" s="4" t="str">
        <v>Timahdite</v>
      </c>
      <c r="BL871" s="4" t="str">
        <v>Timahdite</v>
      </c>
      <c r="BM871" s="4" t="str">
        <v>Timahdite</v>
      </c>
      <c r="BN871" s="4" t="str">
        <v>Timahdite</v>
      </c>
      <c r="BO871" s="4" t="str">
        <v>Timahdite</v>
      </c>
      <c r="BP871" s="4" t="str">
        <v>Timahdite</v>
      </c>
      <c r="BQ871" s="4" t="str">
        <v>Timahdite</v>
      </c>
      <c r="BR871" s="4" t="str">
        <v>Timahdite</v>
      </c>
      <c r="BS871" s="4" t="str">
        <v>Timahdite</v>
      </c>
      <c r="BT871" s="4" t="str">
        <v>Timahdite</v>
      </c>
      <c r="BU871" s="4" t="str">
        <v>Timahdite</v>
      </c>
      <c r="BV871" s="4" t="str">
        <v>Timahdite</v>
      </c>
      <c r="BX871" s="4" t="str">
        <v>Tilila</v>
      </c>
      <c r="BY871" s="4" t="str">
        <v>Tilila</v>
      </c>
      <c r="BZ871" s="4" t="str">
        <v>Tilila</v>
      </c>
      <c r="CA871" s="4" t="str">
        <v>Tilila</v>
      </c>
      <c r="CB871" s="4" t="str">
        <v>Tilila</v>
      </c>
      <c r="CC871" s="4" t="str">
        <v>Tilila</v>
      </c>
      <c r="CD871" s="4" t="str">
        <v>Tilila</v>
      </c>
      <c r="CE871" s="4" t="str">
        <v>Tilila</v>
      </c>
      <c r="CF871" s="4" t="str">
        <v>Tilila</v>
      </c>
      <c r="CG871" s="4" t="str">
        <v>Tilila</v>
      </c>
      <c r="CH871" s="4" t="str">
        <v>Tilila</v>
      </c>
      <c r="CI871" s="4" t="str">
        <v>Tilila</v>
      </c>
      <c r="CJ871" s="4" t="str">
        <v>Tilila</v>
      </c>
      <c r="CK871" s="4" t="str">
        <v>Tilila</v>
      </c>
      <c r="CL871" s="4" t="str">
        <v>Tilila</v>
      </c>
      <c r="CM871" s="4" t="str">
        <v>Tilila</v>
      </c>
      <c r="CN871" s="4" t="str">
        <v>Tilila</v>
      </c>
      <c r="CO871" s="4" t="str">
        <v>Tilila</v>
      </c>
      <c r="CP871" s="4" t="str">
        <v>Tilila</v>
      </c>
      <c r="CQ871" s="4" t="str">
        <v>Tilila</v>
      </c>
      <c r="CR871" s="4" t="str">
        <v>Tilila</v>
      </c>
      <c r="CS871" s="4" t="str">
        <v>Tilila</v>
      </c>
      <c r="CT871" s="4" t="str">
        <v>Tilila</v>
      </c>
      <c r="CU871" s="4" t="str">
        <v>Tilila</v>
      </c>
      <c r="CV871" s="4" t="str">
        <v>Tilila</v>
      </c>
      <c r="CW871" s="4" t="str">
        <v>Tilila</v>
      </c>
      <c r="CX871" s="4" t="str">
        <v>Tilila</v>
      </c>
      <c r="CY871" s="4" t="str">
        <v>Tilila</v>
      </c>
      <c r="CZ871" s="4" t="str">
        <v>Tilila</v>
      </c>
      <c r="DA871" s="4" t="str">
        <v>Tilila</v>
      </c>
    </row>
    <row r="872" spans="1:105" x14ac:dyDescent="0.35">
      <c r="A872" s="4" t="s">
        <v>1872</v>
      </c>
      <c r="C872" s="4" t="s">
        <v>3384</v>
      </c>
      <c r="AS872" s="4" t="str">
        <v>TIS 8164</v>
      </c>
      <c r="AT872" s="4" t="str">
        <v>TIS 8164</v>
      </c>
      <c r="AU872" s="4" t="str">
        <v>TIS 8164</v>
      </c>
      <c r="AV872" s="4" t="str">
        <v>TIS 8164</v>
      </c>
      <c r="AW872" s="4" t="str">
        <v>TIS 8164</v>
      </c>
      <c r="AX872" s="4" t="str">
        <v>TIS 8164</v>
      </c>
      <c r="AY872" s="4" t="str">
        <v>TIS 8164</v>
      </c>
      <c r="AZ872" s="4" t="str">
        <v>TIS 8164</v>
      </c>
      <c r="BA872" s="4" t="str">
        <v>TIS 8164</v>
      </c>
      <c r="BB872" s="4" t="str">
        <v>TIS 8164</v>
      </c>
      <c r="BC872" s="4" t="str">
        <v>TIS 8164</v>
      </c>
      <c r="BD872" s="4" t="str">
        <v>TIS 8164</v>
      </c>
      <c r="BE872" s="4" t="str">
        <v>TIS 8164</v>
      </c>
      <c r="BF872" s="4" t="str">
        <v>TIS 8164</v>
      </c>
      <c r="BG872" s="4" t="str">
        <v>TIS 8164</v>
      </c>
      <c r="BH872" s="4" t="str">
        <v>TIS 8164</v>
      </c>
      <c r="BI872" s="4" t="str">
        <v>TIS 8164</v>
      </c>
      <c r="BJ872" s="4" t="str">
        <v>TIS 8164</v>
      </c>
      <c r="BK872" s="4" t="str">
        <v>TIS 8164</v>
      </c>
      <c r="BL872" s="4" t="str">
        <v>TIS 8164</v>
      </c>
      <c r="BM872" s="4" t="str">
        <v>TIS 8164</v>
      </c>
      <c r="BN872" s="4" t="str">
        <v>TIS 8164</v>
      </c>
      <c r="BO872" s="4" t="str">
        <v>TIS 8164</v>
      </c>
      <c r="BP872" s="4" t="str">
        <v>TIS 8164</v>
      </c>
      <c r="BQ872" s="4" t="str">
        <v>TIS 8164</v>
      </c>
      <c r="BR872" s="4" t="str">
        <v>TIS 8164</v>
      </c>
      <c r="BS872" s="4" t="str">
        <v>TIS 8164</v>
      </c>
      <c r="BT872" s="4" t="str">
        <v>TIS 8164</v>
      </c>
      <c r="BU872" s="4" t="str">
        <v>TIS 8164</v>
      </c>
      <c r="BV872" s="4" t="str">
        <v>TIS 8164</v>
      </c>
      <c r="BX872" s="4" t="str">
        <v>Timahdite</v>
      </c>
      <c r="BY872" s="4" t="str">
        <v>Timahdite</v>
      </c>
      <c r="BZ872" s="4" t="str">
        <v>Timahdite</v>
      </c>
      <c r="CA872" s="4" t="str">
        <v>Timahdite</v>
      </c>
      <c r="CB872" s="4" t="str">
        <v>Timahdite</v>
      </c>
      <c r="CC872" s="4" t="str">
        <v>Timahdite</v>
      </c>
      <c r="CD872" s="4" t="str">
        <v>Timahdite</v>
      </c>
      <c r="CE872" s="4" t="str">
        <v>Timahdite</v>
      </c>
      <c r="CF872" s="4" t="str">
        <v>Timahdite</v>
      </c>
      <c r="CG872" s="4" t="str">
        <v>Timahdite</v>
      </c>
      <c r="CH872" s="4" t="str">
        <v>Timahdite</v>
      </c>
      <c r="CI872" s="4" t="str">
        <v>Timahdite</v>
      </c>
      <c r="CJ872" s="4" t="str">
        <v>Timahdite</v>
      </c>
      <c r="CK872" s="4" t="str">
        <v>Timahdite</v>
      </c>
      <c r="CL872" s="4" t="str">
        <v>Timahdite</v>
      </c>
      <c r="CM872" s="4" t="str">
        <v>Timahdite</v>
      </c>
      <c r="CN872" s="4" t="str">
        <v>Timahdite</v>
      </c>
      <c r="CO872" s="4" t="str">
        <v>Timahdite</v>
      </c>
      <c r="CP872" s="4" t="str">
        <v>Timahdite</v>
      </c>
      <c r="CQ872" s="4" t="str">
        <v>Timahdite</v>
      </c>
      <c r="CR872" s="4" t="str">
        <v>Timahdite</v>
      </c>
      <c r="CS872" s="4" t="str">
        <v>Timahdite</v>
      </c>
      <c r="CT872" s="4" t="str">
        <v>Timahdite</v>
      </c>
      <c r="CU872" s="4" t="str">
        <v>Timahdite</v>
      </c>
      <c r="CV872" s="4" t="str">
        <v>Timahdite</v>
      </c>
      <c r="CW872" s="4" t="str">
        <v>Timahdite</v>
      </c>
      <c r="CX872" s="4" t="str">
        <v>Timahdite</v>
      </c>
      <c r="CY872" s="4" t="str">
        <v>Timahdite</v>
      </c>
      <c r="CZ872" s="4" t="str">
        <v>Timahdite</v>
      </c>
      <c r="DA872" s="4" t="str">
        <v>Timahdite</v>
      </c>
    </row>
    <row r="873" spans="1:105" x14ac:dyDescent="0.35">
      <c r="A873" s="4" t="s">
        <v>1936</v>
      </c>
      <c r="C873" s="4" t="s">
        <v>3385</v>
      </c>
      <c r="AS873" s="4" t="str">
        <v>TIS 87/0087</v>
      </c>
      <c r="AT873" s="4" t="str">
        <v>TIS 87/0087</v>
      </c>
      <c r="AU873" s="4" t="str">
        <v>TIS 87/0087</v>
      </c>
      <c r="AV873" s="4" t="str">
        <v>TIS 87/0087</v>
      </c>
      <c r="AW873" s="4" t="str">
        <v>TIS 87/0087</v>
      </c>
      <c r="AX873" s="4" t="str">
        <v>TIS 87/0087</v>
      </c>
      <c r="AY873" s="4" t="str">
        <v>TIS 87/0087</v>
      </c>
      <c r="AZ873" s="4" t="str">
        <v>TIS 87/0087</v>
      </c>
      <c r="BA873" s="4" t="str">
        <v>TIS 87/0087</v>
      </c>
      <c r="BB873" s="4" t="str">
        <v>TIS 87/0087</v>
      </c>
      <c r="BC873" s="4" t="str">
        <v>TIS 87/0087</v>
      </c>
      <c r="BD873" s="4" t="str">
        <v>TIS 87/0087</v>
      </c>
      <c r="BE873" s="4" t="str">
        <v>TIS 87/0087</v>
      </c>
      <c r="BF873" s="4" t="str">
        <v>TIS 87/0087</v>
      </c>
      <c r="BG873" s="4" t="str">
        <v>TIS 87/0087</v>
      </c>
      <c r="BH873" s="4" t="str">
        <v>TIS 87/0087</v>
      </c>
      <c r="BI873" s="4" t="str">
        <v>TIS 87/0087</v>
      </c>
      <c r="BJ873" s="4" t="str">
        <v>TIS 87/0087</v>
      </c>
      <c r="BK873" s="4" t="str">
        <v>TIS 87/0087</v>
      </c>
      <c r="BL873" s="4" t="str">
        <v>TIS 87/0087</v>
      </c>
      <c r="BM873" s="4" t="str">
        <v>TIS 87/0087</v>
      </c>
      <c r="BN873" s="4" t="str">
        <v>TIS 87/0087</v>
      </c>
      <c r="BO873" s="4" t="str">
        <v>TIS 87/0087</v>
      </c>
      <c r="BP873" s="4" t="str">
        <v>TIS 87/0087</v>
      </c>
      <c r="BQ873" s="4" t="str">
        <v>TIS 87/0087</v>
      </c>
      <c r="BR873" s="4" t="str">
        <v>TIS 87/0087</v>
      </c>
      <c r="BS873" s="4" t="str">
        <v>TIS 87/0087</v>
      </c>
      <c r="BT873" s="4" t="str">
        <v>TIS 87/0087</v>
      </c>
      <c r="BU873" s="4" t="str">
        <v>TIS 87/0087</v>
      </c>
      <c r="BV873" s="4" t="str">
        <v>TIS 87/0087</v>
      </c>
      <c r="BX873" s="4" t="str">
        <v>TIS 8164</v>
      </c>
      <c r="BY873" s="4" t="str">
        <v>TIS 8164</v>
      </c>
      <c r="BZ873" s="4" t="str">
        <v>TIS 8164</v>
      </c>
      <c r="CA873" s="4" t="str">
        <v>TIS 8164</v>
      </c>
      <c r="CB873" s="4" t="str">
        <v>TIS 8164</v>
      </c>
      <c r="CC873" s="4" t="str">
        <v>TIS 8164</v>
      </c>
      <c r="CD873" s="4" t="str">
        <v>TIS 8164</v>
      </c>
      <c r="CE873" s="4" t="str">
        <v>TIS 8164</v>
      </c>
      <c r="CF873" s="4" t="str">
        <v>TIS 8164</v>
      </c>
      <c r="CG873" s="4" t="str">
        <v>TIS 8164</v>
      </c>
      <c r="CH873" s="4" t="str">
        <v>TIS 8164</v>
      </c>
      <c r="CI873" s="4" t="str">
        <v>TIS 8164</v>
      </c>
      <c r="CJ873" s="4" t="str">
        <v>TIS 8164</v>
      </c>
      <c r="CK873" s="4" t="str">
        <v>TIS 8164</v>
      </c>
      <c r="CL873" s="4" t="str">
        <v>TIS 8164</v>
      </c>
      <c r="CM873" s="4" t="str">
        <v>TIS 8164</v>
      </c>
      <c r="CN873" s="4" t="str">
        <v>TIS 8164</v>
      </c>
      <c r="CO873" s="4" t="str">
        <v>TIS 8164</v>
      </c>
      <c r="CP873" s="4" t="str">
        <v>TIS 8164</v>
      </c>
      <c r="CQ873" s="4" t="str">
        <v>TIS 8164</v>
      </c>
      <c r="CR873" s="4" t="str">
        <v>TIS 8164</v>
      </c>
      <c r="CS873" s="4" t="str">
        <v>TIS 8164</v>
      </c>
      <c r="CT873" s="4" t="str">
        <v>TIS 8164</v>
      </c>
      <c r="CU873" s="4" t="str">
        <v>TIS 8164</v>
      </c>
      <c r="CV873" s="4" t="str">
        <v>TIS 8164</v>
      </c>
      <c r="CW873" s="4" t="str">
        <v>TIS 8164</v>
      </c>
      <c r="CX873" s="4" t="str">
        <v>TIS 8164</v>
      </c>
      <c r="CY873" s="4" t="str">
        <v>TIS 8164</v>
      </c>
      <c r="CZ873" s="4" t="str">
        <v>TIS 8164</v>
      </c>
      <c r="DA873" s="4" t="str">
        <v>TIS 8164</v>
      </c>
    </row>
    <row r="874" spans="1:105" x14ac:dyDescent="0.35">
      <c r="A874" s="4" t="s">
        <v>1936</v>
      </c>
      <c r="C874" s="4" t="s">
        <v>3386</v>
      </c>
      <c r="AS874" s="4" t="str">
        <v>TME 419</v>
      </c>
      <c r="AT874" s="4" t="str">
        <v>TME 419</v>
      </c>
      <c r="AU874" s="4" t="str">
        <v>TME 419</v>
      </c>
      <c r="AV874" s="4" t="str">
        <v>TME 419</v>
      </c>
      <c r="AW874" s="4" t="str">
        <v>TME 419</v>
      </c>
      <c r="AX874" s="4" t="str">
        <v>TME 419</v>
      </c>
      <c r="AY874" s="4" t="str">
        <v>TME 419</v>
      </c>
      <c r="AZ874" s="4" t="str">
        <v>TME 419</v>
      </c>
      <c r="BA874" s="4" t="str">
        <v>TME 419</v>
      </c>
      <c r="BB874" s="4" t="str">
        <v>TME 419</v>
      </c>
      <c r="BC874" s="4" t="str">
        <v>TME 419</v>
      </c>
      <c r="BD874" s="4" t="str">
        <v>TME 419</v>
      </c>
      <c r="BE874" s="4" t="str">
        <v>TME 419</v>
      </c>
      <c r="BF874" s="4" t="str">
        <v>TME 419</v>
      </c>
      <c r="BG874" s="4" t="str">
        <v>TME 419</v>
      </c>
      <c r="BH874" s="4" t="str">
        <v>TME 419</v>
      </c>
      <c r="BI874" s="4" t="str">
        <v>TME 419</v>
      </c>
      <c r="BJ874" s="4" t="str">
        <v>TME 419</v>
      </c>
      <c r="BK874" s="4" t="str">
        <v>TME 419</v>
      </c>
      <c r="BL874" s="4" t="str">
        <v>TME 419</v>
      </c>
      <c r="BM874" s="4" t="str">
        <v>TME 419</v>
      </c>
      <c r="BN874" s="4" t="str">
        <v>TME 419</v>
      </c>
      <c r="BO874" s="4" t="str">
        <v>TME 419</v>
      </c>
      <c r="BP874" s="4" t="str">
        <v>TME 419</v>
      </c>
      <c r="BQ874" s="4" t="str">
        <v>TME 419</v>
      </c>
      <c r="BR874" s="4" t="str">
        <v>TME 419</v>
      </c>
      <c r="BS874" s="4" t="str">
        <v>TME 419</v>
      </c>
      <c r="BT874" s="4" t="str">
        <v>TME 419</v>
      </c>
      <c r="BU874" s="4" t="str">
        <v>TME 419</v>
      </c>
      <c r="BV874" s="4" t="str">
        <v>TME 419</v>
      </c>
      <c r="BX874" s="4" t="str">
        <v>TIS 87/0087</v>
      </c>
      <c r="BY874" s="4" t="str">
        <v>TIS 87/0087</v>
      </c>
      <c r="BZ874" s="4" t="str">
        <v>TIS 87/0087</v>
      </c>
      <c r="CA874" s="4" t="str">
        <v>TIS 87/0087</v>
      </c>
      <c r="CB874" s="4" t="str">
        <v>TIS 87/0087</v>
      </c>
      <c r="CC874" s="4" t="str">
        <v>TIS 87/0087</v>
      </c>
      <c r="CD874" s="4" t="str">
        <v>TIS 87/0087</v>
      </c>
      <c r="CE874" s="4" t="str">
        <v>TIS 87/0087</v>
      </c>
      <c r="CF874" s="4" t="str">
        <v>TIS 87/0087</v>
      </c>
      <c r="CG874" s="4" t="str">
        <v>TIS 87/0087</v>
      </c>
      <c r="CH874" s="4" t="str">
        <v>TIS 87/0087</v>
      </c>
      <c r="CI874" s="4" t="str">
        <v>TIS 87/0087</v>
      </c>
      <c r="CJ874" s="4" t="str">
        <v>TIS 87/0087</v>
      </c>
      <c r="CK874" s="4" t="str">
        <v>TIS 87/0087</v>
      </c>
      <c r="CL874" s="4" t="str">
        <v>TIS 87/0087</v>
      </c>
      <c r="CM874" s="4" t="str">
        <v>TIS 87/0087</v>
      </c>
      <c r="CN874" s="4" t="str">
        <v>TIS 87/0087</v>
      </c>
      <c r="CO874" s="4" t="str">
        <v>TIS 87/0087</v>
      </c>
      <c r="CP874" s="4" t="str">
        <v>TIS 87/0087</v>
      </c>
      <c r="CQ874" s="4" t="str">
        <v>TIS 87/0087</v>
      </c>
      <c r="CR874" s="4" t="str">
        <v>TIS 87/0087</v>
      </c>
      <c r="CS874" s="4" t="str">
        <v>TIS 87/0087</v>
      </c>
      <c r="CT874" s="4" t="str">
        <v>TIS 87/0087</v>
      </c>
      <c r="CU874" s="4" t="str">
        <v>TIS 87/0087</v>
      </c>
      <c r="CV874" s="4" t="str">
        <v>TIS 87/0087</v>
      </c>
      <c r="CW874" s="4" t="str">
        <v>TIS 87/0087</v>
      </c>
      <c r="CX874" s="4" t="str">
        <v>TIS 87/0087</v>
      </c>
      <c r="CY874" s="4" t="str">
        <v>TIS 87/0087</v>
      </c>
      <c r="CZ874" s="4" t="str">
        <v>TIS 87/0087</v>
      </c>
      <c r="DA874" s="4" t="str">
        <v>TIS 87/0087</v>
      </c>
    </row>
    <row r="875" spans="1:105" x14ac:dyDescent="0.35">
      <c r="A875" s="4" t="s">
        <v>1872</v>
      </c>
      <c r="C875" s="4" t="s">
        <v>3387</v>
      </c>
      <c r="AS875" s="4" t="str">
        <v>TME 7</v>
      </c>
      <c r="AT875" s="4" t="str">
        <v>TME 7</v>
      </c>
      <c r="AU875" s="4" t="str">
        <v>TME 7</v>
      </c>
      <c r="AV875" s="4" t="str">
        <v>TME 7</v>
      </c>
      <c r="AW875" s="4" t="str">
        <v>TME 7</v>
      </c>
      <c r="AX875" s="4" t="str">
        <v>TME 7</v>
      </c>
      <c r="AY875" s="4" t="str">
        <v>TME 7</v>
      </c>
      <c r="AZ875" s="4" t="str">
        <v>TME 7</v>
      </c>
      <c r="BA875" s="4" t="str">
        <v>TME 7</v>
      </c>
      <c r="BB875" s="4" t="str">
        <v>TME 7</v>
      </c>
      <c r="BC875" s="4" t="str">
        <v>TME 7</v>
      </c>
      <c r="BD875" s="4" t="str">
        <v>TME 7</v>
      </c>
      <c r="BE875" s="4" t="str">
        <v>TME 7</v>
      </c>
      <c r="BF875" s="4" t="str">
        <v>TME 7</v>
      </c>
      <c r="BG875" s="4" t="str">
        <v>TME 7</v>
      </c>
      <c r="BH875" s="4" t="str">
        <v>TME 7</v>
      </c>
      <c r="BI875" s="4" t="str">
        <v>TME 7</v>
      </c>
      <c r="BJ875" s="4" t="str">
        <v>TME 7</v>
      </c>
      <c r="BK875" s="4" t="str">
        <v>TME 7</v>
      </c>
      <c r="BL875" s="4" t="str">
        <v>TME 7</v>
      </c>
      <c r="BM875" s="4" t="str">
        <v>TME 7</v>
      </c>
      <c r="BN875" s="4" t="str">
        <v>TME 7</v>
      </c>
      <c r="BO875" s="4" t="str">
        <v>TME 7</v>
      </c>
      <c r="BP875" s="4" t="str">
        <v>TME 7</v>
      </c>
      <c r="BQ875" s="4" t="str">
        <v>TME 7</v>
      </c>
      <c r="BR875" s="4" t="str">
        <v>TME 7</v>
      </c>
      <c r="BS875" s="4" t="str">
        <v>TME 7</v>
      </c>
      <c r="BT875" s="4" t="str">
        <v>TME 7</v>
      </c>
      <c r="BU875" s="4" t="str">
        <v>TME 7</v>
      </c>
      <c r="BV875" s="4" t="str">
        <v>TME 7</v>
      </c>
      <c r="BX875" s="4" t="str">
        <v>TME 419</v>
      </c>
      <c r="BY875" s="4" t="str">
        <v>TME 419</v>
      </c>
      <c r="BZ875" s="4" t="str">
        <v>TME 419</v>
      </c>
      <c r="CA875" s="4" t="str">
        <v>TME 419</v>
      </c>
      <c r="CB875" s="4" t="str">
        <v>TME 419</v>
      </c>
      <c r="CC875" s="4" t="str">
        <v>TME 419</v>
      </c>
      <c r="CD875" s="4" t="str">
        <v>TME 419</v>
      </c>
      <c r="CE875" s="4" t="str">
        <v>TME 419</v>
      </c>
      <c r="CF875" s="4" t="str">
        <v>TME 419</v>
      </c>
      <c r="CG875" s="4" t="str">
        <v>TME 419</v>
      </c>
      <c r="CH875" s="4" t="str">
        <v>TME 419</v>
      </c>
      <c r="CI875" s="4" t="str">
        <v>TME 419</v>
      </c>
      <c r="CJ875" s="4" t="str">
        <v>TME 419</v>
      </c>
      <c r="CK875" s="4" t="str">
        <v>TME 419</v>
      </c>
      <c r="CL875" s="4" t="str">
        <v>TME 419</v>
      </c>
      <c r="CM875" s="4" t="str">
        <v>TME 419</v>
      </c>
      <c r="CN875" s="4" t="str">
        <v>TME 419</v>
      </c>
      <c r="CO875" s="4" t="str">
        <v>TME 419</v>
      </c>
      <c r="CP875" s="4" t="str">
        <v>TME 419</v>
      </c>
      <c r="CQ875" s="4" t="str">
        <v>TME 419</v>
      </c>
      <c r="CR875" s="4" t="str">
        <v>TME 419</v>
      </c>
      <c r="CS875" s="4" t="str">
        <v>TME 419</v>
      </c>
      <c r="CT875" s="4" t="str">
        <v>TME 419</v>
      </c>
      <c r="CU875" s="4" t="str">
        <v>TME 419</v>
      </c>
      <c r="CV875" s="4" t="str">
        <v>TME 419</v>
      </c>
      <c r="CW875" s="4" t="str">
        <v>TME 419</v>
      </c>
      <c r="CX875" s="4" t="str">
        <v>TME 419</v>
      </c>
      <c r="CY875" s="4" t="str">
        <v>TME 419</v>
      </c>
      <c r="CZ875" s="4" t="str">
        <v>TME 419</v>
      </c>
      <c r="DA875" s="4" t="str">
        <v>TME 419</v>
      </c>
    </row>
    <row r="876" spans="1:105" x14ac:dyDescent="0.35">
      <c r="A876" s="4" t="s">
        <v>1872</v>
      </c>
      <c r="C876" s="4" t="s">
        <v>3388</v>
      </c>
      <c r="AS876" s="4" t="str">
        <v>TMS 30395</v>
      </c>
      <c r="AT876" s="4" t="str">
        <v>TMS 30395</v>
      </c>
      <c r="AU876" s="4" t="str">
        <v>TMS 30395</v>
      </c>
      <c r="AV876" s="4" t="str">
        <v>TMS 30395</v>
      </c>
      <c r="AW876" s="4" t="str">
        <v>TMS 30395</v>
      </c>
      <c r="AX876" s="4" t="str">
        <v>TMS 30395</v>
      </c>
      <c r="AY876" s="4" t="str">
        <v>TMS 30395</v>
      </c>
      <c r="AZ876" s="4" t="str">
        <v>TMS 30395</v>
      </c>
      <c r="BA876" s="4" t="str">
        <v>TMS 30395</v>
      </c>
      <c r="BB876" s="4" t="str">
        <v>TMS 30395</v>
      </c>
      <c r="BC876" s="4" t="str">
        <v>TMS 30395</v>
      </c>
      <c r="BD876" s="4" t="str">
        <v>TMS 30395</v>
      </c>
      <c r="BE876" s="4" t="str">
        <v>TMS 30395</v>
      </c>
      <c r="BF876" s="4" t="str">
        <v>TMS 30395</v>
      </c>
      <c r="BG876" s="4" t="str">
        <v>TMS 30395</v>
      </c>
      <c r="BH876" s="4" t="str">
        <v>TMS 30395</v>
      </c>
      <c r="BI876" s="4" t="str">
        <v>TMS 30395</v>
      </c>
      <c r="BJ876" s="4" t="str">
        <v>TMS 30395</v>
      </c>
      <c r="BK876" s="4" t="str">
        <v>TMS 30395</v>
      </c>
      <c r="BL876" s="4" t="str">
        <v>TMS 30395</v>
      </c>
      <c r="BM876" s="4" t="str">
        <v>TMS 30395</v>
      </c>
      <c r="BN876" s="4" t="str">
        <v>TMS 30395</v>
      </c>
      <c r="BO876" s="4" t="str">
        <v>TMS 30395</v>
      </c>
      <c r="BP876" s="4" t="str">
        <v>TMS 30395</v>
      </c>
      <c r="BQ876" s="4" t="str">
        <v>TMS 30395</v>
      </c>
      <c r="BR876" s="4" t="str">
        <v>TMS 30395</v>
      </c>
      <c r="BS876" s="4" t="str">
        <v>TMS 30395</v>
      </c>
      <c r="BT876" s="4" t="str">
        <v>TMS 30395</v>
      </c>
      <c r="BU876" s="4" t="str">
        <v>TMS 30395</v>
      </c>
      <c r="BV876" s="4" t="str">
        <v>TMS 30395</v>
      </c>
      <c r="BX876" s="4" t="str">
        <v>TME 7</v>
      </c>
      <c r="BY876" s="4" t="str">
        <v>TME 7</v>
      </c>
      <c r="BZ876" s="4" t="str">
        <v>TME 7</v>
      </c>
      <c r="CA876" s="4" t="str">
        <v>TME 7</v>
      </c>
      <c r="CB876" s="4" t="str">
        <v>TME 7</v>
      </c>
      <c r="CC876" s="4" t="str">
        <v>TME 7</v>
      </c>
      <c r="CD876" s="4" t="str">
        <v>TME 7</v>
      </c>
      <c r="CE876" s="4" t="str">
        <v>TME 7</v>
      </c>
      <c r="CF876" s="4" t="str">
        <v>TME 7</v>
      </c>
      <c r="CG876" s="4" t="str">
        <v>TME 7</v>
      </c>
      <c r="CH876" s="4" t="str">
        <v>TME 7</v>
      </c>
      <c r="CI876" s="4" t="str">
        <v>TME 7</v>
      </c>
      <c r="CJ876" s="4" t="str">
        <v>TME 7</v>
      </c>
      <c r="CK876" s="4" t="str">
        <v>TME 7</v>
      </c>
      <c r="CL876" s="4" t="str">
        <v>TME 7</v>
      </c>
      <c r="CM876" s="4" t="str">
        <v>TME 7</v>
      </c>
      <c r="CN876" s="4" t="str">
        <v>TME 7</v>
      </c>
      <c r="CO876" s="4" t="str">
        <v>TME 7</v>
      </c>
      <c r="CP876" s="4" t="str">
        <v>TME 7</v>
      </c>
      <c r="CQ876" s="4" t="str">
        <v>TME 7</v>
      </c>
      <c r="CR876" s="4" t="str">
        <v>TME 7</v>
      </c>
      <c r="CS876" s="4" t="str">
        <v>TME 7</v>
      </c>
      <c r="CT876" s="4" t="str">
        <v>TME 7</v>
      </c>
      <c r="CU876" s="4" t="str">
        <v>TME 7</v>
      </c>
      <c r="CV876" s="4" t="str">
        <v>TME 7</v>
      </c>
      <c r="CW876" s="4" t="str">
        <v>TME 7</v>
      </c>
      <c r="CX876" s="4" t="str">
        <v>TME 7</v>
      </c>
      <c r="CY876" s="4" t="str">
        <v>TME 7</v>
      </c>
      <c r="CZ876" s="4" t="str">
        <v>TME 7</v>
      </c>
      <c r="DA876" s="4" t="str">
        <v>TME 7</v>
      </c>
    </row>
    <row r="877" spans="1:105" x14ac:dyDescent="0.35">
      <c r="A877" s="4" t="s">
        <v>1936</v>
      </c>
      <c r="C877" s="4" t="s">
        <v>3389</v>
      </c>
      <c r="AS877" s="4" t="str">
        <v>TMS 4(2)1425</v>
      </c>
      <c r="AT877" s="4" t="str">
        <v>TMS 4(2)1425</v>
      </c>
      <c r="AU877" s="4" t="str">
        <v>TMS 4(2)1425</v>
      </c>
      <c r="AV877" s="4" t="str">
        <v>TMS 4(2)1425</v>
      </c>
      <c r="AW877" s="4" t="str">
        <v>TMS 4(2)1425</v>
      </c>
      <c r="AX877" s="4" t="str">
        <v>TMS 4(2)1425</v>
      </c>
      <c r="AY877" s="4" t="str">
        <v>TMS 4(2)1425</v>
      </c>
      <c r="AZ877" s="4" t="str">
        <v>TMS 4(2)1425</v>
      </c>
      <c r="BA877" s="4" t="str">
        <v>TMS 4(2)1425</v>
      </c>
      <c r="BB877" s="4" t="str">
        <v>TMS 4(2)1425</v>
      </c>
      <c r="BC877" s="4" t="str">
        <v>TMS 4(2)1425</v>
      </c>
      <c r="BD877" s="4" t="str">
        <v>TMS 4(2)1425</v>
      </c>
      <c r="BE877" s="4" t="str">
        <v>TMS 4(2)1425</v>
      </c>
      <c r="BF877" s="4" t="str">
        <v>TMS 4(2)1425</v>
      </c>
      <c r="BG877" s="4" t="str">
        <v>TMS 4(2)1425</v>
      </c>
      <c r="BH877" s="4" t="str">
        <v>TMS 4(2)1425</v>
      </c>
      <c r="BI877" s="4" t="str">
        <v>TMS 4(2)1425</v>
      </c>
      <c r="BJ877" s="4" t="str">
        <v>TMS 4(2)1425</v>
      </c>
      <c r="BK877" s="4" t="str">
        <v>TMS 4(2)1425</v>
      </c>
      <c r="BL877" s="4" t="str">
        <v>TMS 4(2)1425</v>
      </c>
      <c r="BM877" s="4" t="str">
        <v>TMS 4(2)1425</v>
      </c>
      <c r="BN877" s="4" t="str">
        <v>TMS 4(2)1425</v>
      </c>
      <c r="BO877" s="4" t="str">
        <v>TMS 4(2)1425</v>
      </c>
      <c r="BP877" s="4" t="str">
        <v>TMS 4(2)1425</v>
      </c>
      <c r="BQ877" s="4" t="str">
        <v>TMS 4(2)1425</v>
      </c>
      <c r="BR877" s="4" t="str">
        <v>TMS 4(2)1425</v>
      </c>
      <c r="BS877" s="4" t="str">
        <v>TMS 4(2)1425</v>
      </c>
      <c r="BT877" s="4" t="str">
        <v>TMS 4(2)1425</v>
      </c>
      <c r="BU877" s="4" t="str">
        <v>TMS 4(2)1425</v>
      </c>
      <c r="BV877" s="4" t="str">
        <v>TMS 4(2)1425</v>
      </c>
      <c r="BX877" s="4" t="str">
        <v>TMS 30395</v>
      </c>
      <c r="BY877" s="4" t="str">
        <v>TMS 30395</v>
      </c>
      <c r="BZ877" s="4" t="str">
        <v>TMS 30395</v>
      </c>
      <c r="CA877" s="4" t="str">
        <v>TMS 30395</v>
      </c>
      <c r="CB877" s="4" t="str">
        <v>TMS 30395</v>
      </c>
      <c r="CC877" s="4" t="str">
        <v>TMS 30395</v>
      </c>
      <c r="CD877" s="4" t="str">
        <v>TMS 30395</v>
      </c>
      <c r="CE877" s="4" t="str">
        <v>TMS 30395</v>
      </c>
      <c r="CF877" s="4" t="str">
        <v>TMS 30395</v>
      </c>
      <c r="CG877" s="4" t="str">
        <v>TMS 30395</v>
      </c>
      <c r="CH877" s="4" t="str">
        <v>TMS 30395</v>
      </c>
      <c r="CI877" s="4" t="str">
        <v>TMS 30395</v>
      </c>
      <c r="CJ877" s="4" t="str">
        <v>TMS 30395</v>
      </c>
      <c r="CK877" s="4" t="str">
        <v>TMS 30395</v>
      </c>
      <c r="CL877" s="4" t="str">
        <v>TMS 30395</v>
      </c>
      <c r="CM877" s="4" t="str">
        <v>TMS 30395</v>
      </c>
      <c r="CN877" s="4" t="str">
        <v>TMS 30395</v>
      </c>
      <c r="CO877" s="4" t="str">
        <v>TMS 30395</v>
      </c>
      <c r="CP877" s="4" t="str">
        <v>TMS 30395</v>
      </c>
      <c r="CQ877" s="4" t="str">
        <v>TMS 30395</v>
      </c>
      <c r="CR877" s="4" t="str">
        <v>TMS 30395</v>
      </c>
      <c r="CS877" s="4" t="str">
        <v>TMS 30395</v>
      </c>
      <c r="CT877" s="4" t="str">
        <v>TMS 30395</v>
      </c>
      <c r="CU877" s="4" t="str">
        <v>TMS 30395</v>
      </c>
      <c r="CV877" s="4" t="str">
        <v>TMS 30395</v>
      </c>
      <c r="CW877" s="4" t="str">
        <v>TMS 30395</v>
      </c>
      <c r="CX877" s="4" t="str">
        <v>TMS 30395</v>
      </c>
      <c r="CY877" s="4" t="str">
        <v>TMS 30395</v>
      </c>
      <c r="CZ877" s="4" t="str">
        <v>TMS 30395</v>
      </c>
      <c r="DA877" s="4" t="str">
        <v>TMS 30395</v>
      </c>
    </row>
    <row r="878" spans="1:105" x14ac:dyDescent="0.35">
      <c r="A878" s="4" t="s">
        <v>1936</v>
      </c>
      <c r="C878" s="4" t="s">
        <v>3390</v>
      </c>
      <c r="AS878" s="4" t="str">
        <v>TMS 9193</v>
      </c>
      <c r="AT878" s="4" t="str">
        <v>TMS 9193</v>
      </c>
      <c r="AU878" s="4" t="str">
        <v>TMS 9193</v>
      </c>
      <c r="AV878" s="4" t="str">
        <v>TMS 9193</v>
      </c>
      <c r="AW878" s="4" t="str">
        <v>TMS 9193</v>
      </c>
      <c r="AX878" s="4" t="str">
        <v>TMS 9193</v>
      </c>
      <c r="AY878" s="4" t="str">
        <v>TMS 9193</v>
      </c>
      <c r="AZ878" s="4" t="str">
        <v>TMS 9193</v>
      </c>
      <c r="BA878" s="4" t="str">
        <v>TMS 9193</v>
      </c>
      <c r="BB878" s="4" t="str">
        <v>TMS 9193</v>
      </c>
      <c r="BC878" s="4" t="str">
        <v>TMS 9193</v>
      </c>
      <c r="BD878" s="4" t="str">
        <v>TMS 9193</v>
      </c>
      <c r="BE878" s="4" t="str">
        <v>TMS 9193</v>
      </c>
      <c r="BF878" s="4" t="str">
        <v>TMS 9193</v>
      </c>
      <c r="BG878" s="4" t="str">
        <v>TMS 9193</v>
      </c>
      <c r="BH878" s="4" t="str">
        <v>TMS 9193</v>
      </c>
      <c r="BI878" s="4" t="str">
        <v>TMS 9193</v>
      </c>
      <c r="BJ878" s="4" t="str">
        <v>TMS 9193</v>
      </c>
      <c r="BK878" s="4" t="str">
        <v>TMS 9193</v>
      </c>
      <c r="BL878" s="4" t="str">
        <v>TMS 9193</v>
      </c>
      <c r="BM878" s="4" t="str">
        <v>TMS 9193</v>
      </c>
      <c r="BN878" s="4" t="str">
        <v>TMS 9193</v>
      </c>
      <c r="BO878" s="4" t="str">
        <v>TMS 9193</v>
      </c>
      <c r="BP878" s="4" t="str">
        <v>TMS 9193</v>
      </c>
      <c r="BQ878" s="4" t="str">
        <v>TMS 9193</v>
      </c>
      <c r="BR878" s="4" t="str">
        <v>TMS 9193</v>
      </c>
      <c r="BS878" s="4" t="str">
        <v>TMS 9193</v>
      </c>
      <c r="BT878" s="4" t="str">
        <v>TMS 9193</v>
      </c>
      <c r="BU878" s="4" t="str">
        <v>TMS 9193</v>
      </c>
      <c r="BV878" s="4" t="str">
        <v>TMS 9193</v>
      </c>
      <c r="BX878" s="4" t="str">
        <v>TMS 4(2)1425</v>
      </c>
      <c r="BY878" s="4" t="str">
        <v>TMS 4(2)1425</v>
      </c>
      <c r="BZ878" s="4" t="str">
        <v>TMS 4(2)1425</v>
      </c>
      <c r="CA878" s="4" t="str">
        <v>TMS 4(2)1425</v>
      </c>
      <c r="CB878" s="4" t="str">
        <v>TMS 4(2)1425</v>
      </c>
      <c r="CC878" s="4" t="str">
        <v>TMS 4(2)1425</v>
      </c>
      <c r="CD878" s="4" t="str">
        <v>TMS 4(2)1425</v>
      </c>
      <c r="CE878" s="4" t="str">
        <v>TMS 4(2)1425</v>
      </c>
      <c r="CF878" s="4" t="str">
        <v>TMS 4(2)1425</v>
      </c>
      <c r="CG878" s="4" t="str">
        <v>TMS 4(2)1425</v>
      </c>
      <c r="CH878" s="4" t="str">
        <v>TMS 4(2)1425</v>
      </c>
      <c r="CI878" s="4" t="str">
        <v>TMS 4(2)1425</v>
      </c>
      <c r="CJ878" s="4" t="str">
        <v>TMS 4(2)1425</v>
      </c>
      <c r="CK878" s="4" t="str">
        <v>TMS 4(2)1425</v>
      </c>
      <c r="CL878" s="4" t="str">
        <v>TMS 4(2)1425</v>
      </c>
      <c r="CM878" s="4" t="str">
        <v>TMS 4(2)1425</v>
      </c>
      <c r="CN878" s="4" t="str">
        <v>TMS 4(2)1425</v>
      </c>
      <c r="CO878" s="4" t="str">
        <v>TMS 4(2)1425</v>
      </c>
      <c r="CP878" s="4" t="str">
        <v>TMS 4(2)1425</v>
      </c>
      <c r="CQ878" s="4" t="str">
        <v>TMS 4(2)1425</v>
      </c>
      <c r="CR878" s="4" t="str">
        <v>TMS 4(2)1425</v>
      </c>
      <c r="CS878" s="4" t="str">
        <v>TMS 4(2)1425</v>
      </c>
      <c r="CT878" s="4" t="str">
        <v>TMS 4(2)1425</v>
      </c>
      <c r="CU878" s="4" t="str">
        <v>TMS 4(2)1425</v>
      </c>
      <c r="CV878" s="4" t="str">
        <v>TMS 4(2)1425</v>
      </c>
      <c r="CW878" s="4" t="str">
        <v>TMS 4(2)1425</v>
      </c>
      <c r="CX878" s="4" t="str">
        <v>TMS 4(2)1425</v>
      </c>
      <c r="CY878" s="4" t="str">
        <v>TMS 4(2)1425</v>
      </c>
      <c r="CZ878" s="4" t="str">
        <v>TMS 4(2)1425</v>
      </c>
      <c r="DA878" s="4" t="str">
        <v>TMS 4(2)1425</v>
      </c>
    </row>
    <row r="879" spans="1:105" x14ac:dyDescent="0.35">
      <c r="A879" s="4" t="s">
        <v>1879</v>
      </c>
      <c r="C879" s="4" t="s">
        <v>3391</v>
      </c>
      <c r="AS879" s="4" t="str">
        <v>TMS 91934</v>
      </c>
      <c r="AT879" s="4" t="str">
        <v>TMS 91934</v>
      </c>
      <c r="AU879" s="4" t="str">
        <v>TMS 91934</v>
      </c>
      <c r="AV879" s="4" t="str">
        <v>TMS 91934</v>
      </c>
      <c r="AW879" s="4" t="str">
        <v>TMS 91934</v>
      </c>
      <c r="AX879" s="4" t="str">
        <v>TMS 91934</v>
      </c>
      <c r="AY879" s="4" t="str">
        <v>TMS 91934</v>
      </c>
      <c r="AZ879" s="4" t="str">
        <v>TMS 91934</v>
      </c>
      <c r="BA879" s="4" t="str">
        <v>TMS 91934</v>
      </c>
      <c r="BB879" s="4" t="str">
        <v>TMS 91934</v>
      </c>
      <c r="BC879" s="4" t="str">
        <v>TMS 91934</v>
      </c>
      <c r="BD879" s="4" t="str">
        <v>TMS 91934</v>
      </c>
      <c r="BE879" s="4" t="str">
        <v>TMS 91934</v>
      </c>
      <c r="BF879" s="4" t="str">
        <v>TMS 91934</v>
      </c>
      <c r="BG879" s="4" t="str">
        <v>TMS 91934</v>
      </c>
      <c r="BH879" s="4" t="str">
        <v>TMS 91934</v>
      </c>
      <c r="BI879" s="4" t="str">
        <v>TMS 91934</v>
      </c>
      <c r="BJ879" s="4" t="str">
        <v>TMS 91934</v>
      </c>
      <c r="BK879" s="4" t="str">
        <v>TMS 91934</v>
      </c>
      <c r="BL879" s="4" t="str">
        <v>TMS 91934</v>
      </c>
      <c r="BM879" s="4" t="str">
        <v>TMS 91934</v>
      </c>
      <c r="BN879" s="4" t="str">
        <v>TMS 91934</v>
      </c>
      <c r="BO879" s="4" t="str">
        <v>TMS 91934</v>
      </c>
      <c r="BP879" s="4" t="str">
        <v>TMS 91934</v>
      </c>
      <c r="BQ879" s="4" t="str">
        <v>TMS 91934</v>
      </c>
      <c r="BR879" s="4" t="str">
        <v>TMS 91934</v>
      </c>
      <c r="BS879" s="4" t="str">
        <v>TMS 91934</v>
      </c>
      <c r="BT879" s="4" t="str">
        <v>TMS 91934</v>
      </c>
      <c r="BU879" s="4" t="str">
        <v>TMS 91934</v>
      </c>
      <c r="BV879" s="4" t="str">
        <v>TMS 91934</v>
      </c>
      <c r="BX879" s="4" t="str">
        <v>TMS 9193</v>
      </c>
      <c r="BY879" s="4" t="str">
        <v>TMS 9193</v>
      </c>
      <c r="BZ879" s="4" t="str">
        <v>TMS 9193</v>
      </c>
      <c r="CA879" s="4" t="str">
        <v>TMS 9193</v>
      </c>
      <c r="CB879" s="4" t="str">
        <v>TMS 9193</v>
      </c>
      <c r="CC879" s="4" t="str">
        <v>TMS 9193</v>
      </c>
      <c r="CD879" s="4" t="str">
        <v>TMS 9193</v>
      </c>
      <c r="CE879" s="4" t="str">
        <v>TMS 9193</v>
      </c>
      <c r="CF879" s="4" t="str">
        <v>TMS 9193</v>
      </c>
      <c r="CG879" s="4" t="str">
        <v>TMS 9193</v>
      </c>
      <c r="CH879" s="4" t="str">
        <v>TMS 9193</v>
      </c>
      <c r="CI879" s="4" t="str">
        <v>TMS 9193</v>
      </c>
      <c r="CJ879" s="4" t="str">
        <v>TMS 9193</v>
      </c>
      <c r="CK879" s="4" t="str">
        <v>TMS 9193</v>
      </c>
      <c r="CL879" s="4" t="str">
        <v>TMS 9193</v>
      </c>
      <c r="CM879" s="4" t="str">
        <v>TMS 9193</v>
      </c>
      <c r="CN879" s="4" t="str">
        <v>TMS 9193</v>
      </c>
      <c r="CO879" s="4" t="str">
        <v>TMS 9193</v>
      </c>
      <c r="CP879" s="4" t="str">
        <v>TMS 9193</v>
      </c>
      <c r="CQ879" s="4" t="str">
        <v>TMS 9193</v>
      </c>
      <c r="CR879" s="4" t="str">
        <v>TMS 9193</v>
      </c>
      <c r="CS879" s="4" t="str">
        <v>TMS 9193</v>
      </c>
      <c r="CT879" s="4" t="str">
        <v>TMS 9193</v>
      </c>
      <c r="CU879" s="4" t="str">
        <v>TMS 9193</v>
      </c>
      <c r="CV879" s="4" t="str">
        <v>TMS 9193</v>
      </c>
      <c r="CW879" s="4" t="str">
        <v>TMS 9193</v>
      </c>
      <c r="CX879" s="4" t="str">
        <v>TMS 9193</v>
      </c>
      <c r="CY879" s="4" t="str">
        <v>TMS 9193</v>
      </c>
      <c r="CZ879" s="4" t="str">
        <v>TMS 9193</v>
      </c>
      <c r="DA879" s="4" t="str">
        <v>TMS 9193</v>
      </c>
    </row>
    <row r="880" spans="1:105" x14ac:dyDescent="0.35">
      <c r="A880" s="4" t="s">
        <v>1872</v>
      </c>
      <c r="C880" s="4" t="s">
        <v>3392</v>
      </c>
      <c r="AS880" s="4" t="str">
        <v>TMS I 92/0067</v>
      </c>
      <c r="AT880" s="4" t="str">
        <v>TMS I 92/0067</v>
      </c>
      <c r="AU880" s="4" t="str">
        <v>TMS I 92/0067</v>
      </c>
      <c r="AV880" s="4" t="str">
        <v>TMS I 92/0067</v>
      </c>
      <c r="AW880" s="4" t="str">
        <v>TMS I 92/0067</v>
      </c>
      <c r="AX880" s="4" t="str">
        <v>TMS I 92/0067</v>
      </c>
      <c r="AY880" s="4" t="str">
        <v>TMS I 92/0067</v>
      </c>
      <c r="AZ880" s="4" t="str">
        <v>TMS I 92/0067</v>
      </c>
      <c r="BA880" s="4" t="str">
        <v>TMS I 92/0067</v>
      </c>
      <c r="BB880" s="4" t="str">
        <v>TMS I 92/0067</v>
      </c>
      <c r="BC880" s="4" t="str">
        <v>TMS I 92/0067</v>
      </c>
      <c r="BD880" s="4" t="str">
        <v>TMS I 92/0067</v>
      </c>
      <c r="BE880" s="4" t="str">
        <v>TMS I 92/0067</v>
      </c>
      <c r="BF880" s="4" t="str">
        <v>TMS I 92/0067</v>
      </c>
      <c r="BG880" s="4" t="str">
        <v>TMS I 92/0067</v>
      </c>
      <c r="BH880" s="4" t="str">
        <v>TMS I 92/0067</v>
      </c>
      <c r="BI880" s="4" t="str">
        <v>TMS I 92/0067</v>
      </c>
      <c r="BJ880" s="4" t="str">
        <v>TMS I 92/0067</v>
      </c>
      <c r="BK880" s="4" t="str">
        <v>TMS I 92/0067</v>
      </c>
      <c r="BL880" s="4" t="str">
        <v>TMS I 92/0067</v>
      </c>
      <c r="BM880" s="4" t="str">
        <v>TMS I 92/0067</v>
      </c>
      <c r="BN880" s="4" t="str">
        <v>TMS I 92/0067</v>
      </c>
      <c r="BO880" s="4" t="str">
        <v>TMS I 92/0067</v>
      </c>
      <c r="BP880" s="4" t="str">
        <v>TMS I 92/0067</v>
      </c>
      <c r="BQ880" s="4" t="str">
        <v>TMS I 92/0067</v>
      </c>
      <c r="BR880" s="4" t="str">
        <v>TMS I 92/0067</v>
      </c>
      <c r="BS880" s="4" t="str">
        <v>TMS I 92/0067</v>
      </c>
      <c r="BT880" s="4" t="str">
        <v>TMS I 92/0067</v>
      </c>
      <c r="BU880" s="4" t="str">
        <v>TMS I 92/0067</v>
      </c>
      <c r="BV880" s="4" t="str">
        <v>TMS I 92/0067</v>
      </c>
      <c r="BX880" s="4" t="str">
        <v>TMS 91934</v>
      </c>
      <c r="BY880" s="4" t="str">
        <v>TMS 91934</v>
      </c>
      <c r="BZ880" s="4" t="str">
        <v>TMS 91934</v>
      </c>
      <c r="CA880" s="4" t="str">
        <v>TMS 91934</v>
      </c>
      <c r="CB880" s="4" t="str">
        <v>TMS 91934</v>
      </c>
      <c r="CC880" s="4" t="str">
        <v>TMS 91934</v>
      </c>
      <c r="CD880" s="4" t="str">
        <v>TMS 91934</v>
      </c>
      <c r="CE880" s="4" t="str">
        <v>TMS 91934</v>
      </c>
      <c r="CF880" s="4" t="str">
        <v>TMS 91934</v>
      </c>
      <c r="CG880" s="4" t="str">
        <v>TMS 91934</v>
      </c>
      <c r="CH880" s="4" t="str">
        <v>TMS 91934</v>
      </c>
      <c r="CI880" s="4" t="str">
        <v>TMS 91934</v>
      </c>
      <c r="CJ880" s="4" t="str">
        <v>TMS 91934</v>
      </c>
      <c r="CK880" s="4" t="str">
        <v>TMS 91934</v>
      </c>
      <c r="CL880" s="4" t="str">
        <v>TMS 91934</v>
      </c>
      <c r="CM880" s="4" t="str">
        <v>TMS 91934</v>
      </c>
      <c r="CN880" s="4" t="str">
        <v>TMS 91934</v>
      </c>
      <c r="CO880" s="4" t="str">
        <v>TMS 91934</v>
      </c>
      <c r="CP880" s="4" t="str">
        <v>TMS 91934</v>
      </c>
      <c r="CQ880" s="4" t="str">
        <v>TMS 91934</v>
      </c>
      <c r="CR880" s="4" t="str">
        <v>TMS 91934</v>
      </c>
      <c r="CS880" s="4" t="str">
        <v>TMS 91934</v>
      </c>
      <c r="CT880" s="4" t="str">
        <v>TMS 91934</v>
      </c>
      <c r="CU880" s="4" t="str">
        <v>TMS 91934</v>
      </c>
      <c r="CV880" s="4" t="str">
        <v>TMS 91934</v>
      </c>
      <c r="CW880" s="4" t="str">
        <v>TMS 91934</v>
      </c>
      <c r="CX880" s="4" t="str">
        <v>TMS 91934</v>
      </c>
      <c r="CY880" s="4" t="str">
        <v>TMS 91934</v>
      </c>
      <c r="CZ880" s="4" t="str">
        <v>TMS 91934</v>
      </c>
      <c r="DA880" s="4" t="str">
        <v>TMS 91934</v>
      </c>
    </row>
    <row r="881" spans="1:105" x14ac:dyDescent="0.35">
      <c r="A881" s="4" t="s">
        <v>1872</v>
      </c>
      <c r="C881" s="4" t="s">
        <v>3393</v>
      </c>
      <c r="AS881" s="4" t="str">
        <v>TMS4(2)1425</v>
      </c>
      <c r="AT881" s="4" t="str">
        <v>TMS4(2)1425</v>
      </c>
      <c r="AU881" s="4" t="str">
        <v>TMS4(2)1425</v>
      </c>
      <c r="AV881" s="4" t="str">
        <v>TMS4(2)1425</v>
      </c>
      <c r="AW881" s="4" t="str">
        <v>TMS4(2)1425</v>
      </c>
      <c r="AX881" s="4" t="str">
        <v>TMS4(2)1425</v>
      </c>
      <c r="AY881" s="4" t="str">
        <v>TMS4(2)1425</v>
      </c>
      <c r="AZ881" s="4" t="str">
        <v>TMS4(2)1425</v>
      </c>
      <c r="BA881" s="4" t="str">
        <v>TMS4(2)1425</v>
      </c>
      <c r="BB881" s="4" t="str">
        <v>TMS4(2)1425</v>
      </c>
      <c r="BC881" s="4" t="str">
        <v>TMS4(2)1425</v>
      </c>
      <c r="BD881" s="4" t="str">
        <v>TMS4(2)1425</v>
      </c>
      <c r="BE881" s="4" t="str">
        <v>TMS4(2)1425</v>
      </c>
      <c r="BF881" s="4" t="str">
        <v>TMS4(2)1425</v>
      </c>
      <c r="BG881" s="4" t="str">
        <v>TMS4(2)1425</v>
      </c>
      <c r="BH881" s="4" t="str">
        <v>TMS4(2)1425</v>
      </c>
      <c r="BI881" s="4" t="str">
        <v>TMS4(2)1425</v>
      </c>
      <c r="BJ881" s="4" t="str">
        <v>TMS4(2)1425</v>
      </c>
      <c r="BK881" s="4" t="str">
        <v>TMS4(2)1425</v>
      </c>
      <c r="BL881" s="4" t="str">
        <v>TMS4(2)1425</v>
      </c>
      <c r="BM881" s="4" t="str">
        <v>TMS4(2)1425</v>
      </c>
      <c r="BN881" s="4" t="str">
        <v>TMS4(2)1425</v>
      </c>
      <c r="BO881" s="4" t="str">
        <v>TMS4(2)1425</v>
      </c>
      <c r="BP881" s="4" t="str">
        <v>TMS4(2)1425</v>
      </c>
      <c r="BQ881" s="4" t="str">
        <v>TMS4(2)1425</v>
      </c>
      <c r="BR881" s="4" t="str">
        <v>TMS4(2)1425</v>
      </c>
      <c r="BS881" s="4" t="str">
        <v>TMS4(2)1425</v>
      </c>
      <c r="BT881" s="4" t="str">
        <v>TMS4(2)1425</v>
      </c>
      <c r="BU881" s="4" t="str">
        <v>TMS4(2)1425</v>
      </c>
      <c r="BV881" s="4" t="str">
        <v>TMS4(2)1425</v>
      </c>
      <c r="BX881" s="4" t="str">
        <v>TMS I 92/0067</v>
      </c>
      <c r="BY881" s="4" t="str">
        <v>TMS I 92/0067</v>
      </c>
      <c r="BZ881" s="4" t="str">
        <v>TMS I 92/0067</v>
      </c>
      <c r="CA881" s="4" t="str">
        <v>TMS I 92/0067</v>
      </c>
      <c r="CB881" s="4" t="str">
        <v>TMS I 92/0067</v>
      </c>
      <c r="CC881" s="4" t="str">
        <v>TMS I 92/0067</v>
      </c>
      <c r="CD881" s="4" t="str">
        <v>TMS I 92/0067</v>
      </c>
      <c r="CE881" s="4" t="str">
        <v>TMS I 92/0067</v>
      </c>
      <c r="CF881" s="4" t="str">
        <v>TMS I 92/0067</v>
      </c>
      <c r="CG881" s="4" t="str">
        <v>TMS I 92/0067</v>
      </c>
      <c r="CH881" s="4" t="str">
        <v>TMS I 92/0067</v>
      </c>
      <c r="CI881" s="4" t="str">
        <v>TMS I 92/0067</v>
      </c>
      <c r="CJ881" s="4" t="str">
        <v>TMS I 92/0067</v>
      </c>
      <c r="CK881" s="4" t="str">
        <v>TMS I 92/0067</v>
      </c>
      <c r="CL881" s="4" t="str">
        <v>TMS I 92/0067</v>
      </c>
      <c r="CM881" s="4" t="str">
        <v>TMS I 92/0067</v>
      </c>
      <c r="CN881" s="4" t="str">
        <v>TMS I 92/0067</v>
      </c>
      <c r="CO881" s="4" t="str">
        <v>TMS I 92/0067</v>
      </c>
      <c r="CP881" s="4" t="str">
        <v>TMS I 92/0067</v>
      </c>
      <c r="CQ881" s="4" t="str">
        <v>TMS I 92/0067</v>
      </c>
      <c r="CR881" s="4" t="str">
        <v>TMS I 92/0067</v>
      </c>
      <c r="CS881" s="4" t="str">
        <v>TMS I 92/0067</v>
      </c>
      <c r="CT881" s="4" t="str">
        <v>TMS I 92/0067</v>
      </c>
      <c r="CU881" s="4" t="str">
        <v>TMS I 92/0067</v>
      </c>
      <c r="CV881" s="4" t="str">
        <v>TMS I 92/0067</v>
      </c>
      <c r="CW881" s="4" t="str">
        <v>TMS I 92/0067</v>
      </c>
      <c r="CX881" s="4" t="str">
        <v>TMS I 92/0067</v>
      </c>
      <c r="CY881" s="4" t="str">
        <v>TMS I 92/0067</v>
      </c>
      <c r="CZ881" s="4" t="str">
        <v>TMS I 92/0067</v>
      </c>
      <c r="DA881" s="4" t="str">
        <v>TMS I 92/0067</v>
      </c>
    </row>
    <row r="882" spans="1:105" x14ac:dyDescent="0.35">
      <c r="A882" s="4" t="s">
        <v>1879</v>
      </c>
      <c r="C882" s="4" t="s">
        <v>3394</v>
      </c>
      <c r="AS882" s="4" t="str">
        <v>TMV 1 ST</v>
      </c>
      <c r="AT882" s="4" t="str">
        <v>TMV 1 ST</v>
      </c>
      <c r="AU882" s="4" t="str">
        <v>TMV 1 ST</v>
      </c>
      <c r="AV882" s="4" t="str">
        <v>TMV 1 ST</v>
      </c>
      <c r="AW882" s="4" t="str">
        <v>TMV 1 ST</v>
      </c>
      <c r="AX882" s="4" t="str">
        <v>TMV 1 ST</v>
      </c>
      <c r="AY882" s="4" t="str">
        <v>TMV 1 ST</v>
      </c>
      <c r="AZ882" s="4" t="str">
        <v>TMV 1 ST</v>
      </c>
      <c r="BA882" s="4" t="str">
        <v>TMV 1 ST</v>
      </c>
      <c r="BB882" s="4" t="str">
        <v>TMV 1 ST</v>
      </c>
      <c r="BC882" s="4" t="str">
        <v>TMV 1 ST</v>
      </c>
      <c r="BD882" s="4" t="str">
        <v>TMV 1 ST</v>
      </c>
      <c r="BE882" s="4" t="str">
        <v>TMV 1 ST</v>
      </c>
      <c r="BF882" s="4" t="str">
        <v>TMV 1 ST</v>
      </c>
      <c r="BG882" s="4" t="str">
        <v>TMV 1 ST</v>
      </c>
      <c r="BH882" s="4" t="str">
        <v>TMV 1 ST</v>
      </c>
      <c r="BI882" s="4" t="str">
        <v>TMV 1 ST</v>
      </c>
      <c r="BJ882" s="4" t="str">
        <v>TMV 1 ST</v>
      </c>
      <c r="BK882" s="4" t="str">
        <v>TMV 1 ST</v>
      </c>
      <c r="BL882" s="4" t="str">
        <v>TMV 1 ST</v>
      </c>
      <c r="BM882" s="4" t="str">
        <v>TMV 1 ST</v>
      </c>
      <c r="BN882" s="4" t="str">
        <v>TMV 1 ST</v>
      </c>
      <c r="BO882" s="4" t="str">
        <v>TMV 1 ST</v>
      </c>
      <c r="BP882" s="4" t="str">
        <v>TMV 1 ST</v>
      </c>
      <c r="BQ882" s="4" t="str">
        <v>TMV 1 ST</v>
      </c>
      <c r="BR882" s="4" t="str">
        <v>TMV 1 ST</v>
      </c>
      <c r="BS882" s="4" t="str">
        <v>TMV 1 ST</v>
      </c>
      <c r="BT882" s="4" t="str">
        <v>TMV 1 ST</v>
      </c>
      <c r="BU882" s="4" t="str">
        <v>TMV 1 ST</v>
      </c>
      <c r="BV882" s="4" t="str">
        <v>TMV 1 ST</v>
      </c>
      <c r="BX882" s="4" t="str">
        <v>TMS4(2)1425</v>
      </c>
      <c r="BY882" s="4" t="str">
        <v>TMS4(2)1425</v>
      </c>
      <c r="BZ882" s="4" t="str">
        <v>TMS4(2)1425</v>
      </c>
      <c r="CA882" s="4" t="str">
        <v>TMS4(2)1425</v>
      </c>
      <c r="CB882" s="4" t="str">
        <v>TMS4(2)1425</v>
      </c>
      <c r="CC882" s="4" t="str">
        <v>TMS4(2)1425</v>
      </c>
      <c r="CD882" s="4" t="str">
        <v>TMS4(2)1425</v>
      </c>
      <c r="CE882" s="4" t="str">
        <v>TMS4(2)1425</v>
      </c>
      <c r="CF882" s="4" t="str">
        <v>TMS4(2)1425</v>
      </c>
      <c r="CG882" s="4" t="str">
        <v>TMS4(2)1425</v>
      </c>
      <c r="CH882" s="4" t="str">
        <v>TMS4(2)1425</v>
      </c>
      <c r="CI882" s="4" t="str">
        <v>TMS4(2)1425</v>
      </c>
      <c r="CJ882" s="4" t="str">
        <v>TMS4(2)1425</v>
      </c>
      <c r="CK882" s="4" t="str">
        <v>TMS4(2)1425</v>
      </c>
      <c r="CL882" s="4" t="str">
        <v>TMS4(2)1425</v>
      </c>
      <c r="CM882" s="4" t="str">
        <v>TMS4(2)1425</v>
      </c>
      <c r="CN882" s="4" t="str">
        <v>TMS4(2)1425</v>
      </c>
      <c r="CO882" s="4" t="str">
        <v>TMS4(2)1425</v>
      </c>
      <c r="CP882" s="4" t="str">
        <v>TMS4(2)1425</v>
      </c>
      <c r="CQ882" s="4" t="str">
        <v>TMS4(2)1425</v>
      </c>
      <c r="CR882" s="4" t="str">
        <v>TMS4(2)1425</v>
      </c>
      <c r="CS882" s="4" t="str">
        <v>TMS4(2)1425</v>
      </c>
      <c r="CT882" s="4" t="str">
        <v>TMS4(2)1425</v>
      </c>
      <c r="CU882" s="4" t="str">
        <v>TMS4(2)1425</v>
      </c>
      <c r="CV882" s="4" t="str">
        <v>TMS4(2)1425</v>
      </c>
      <c r="CW882" s="4" t="str">
        <v>TMS4(2)1425</v>
      </c>
      <c r="CX882" s="4" t="str">
        <v>TMS4(2)1425</v>
      </c>
      <c r="CY882" s="4" t="str">
        <v>TMS4(2)1425</v>
      </c>
      <c r="CZ882" s="4" t="str">
        <v>TMS4(2)1425</v>
      </c>
      <c r="DA882" s="4" t="str">
        <v>TMS4(2)1425</v>
      </c>
    </row>
    <row r="883" spans="1:105" x14ac:dyDescent="0.35">
      <c r="A883" s="4" t="s">
        <v>1879</v>
      </c>
      <c r="C883" s="4" t="s">
        <v>3395</v>
      </c>
      <c r="AS883" s="4" t="str">
        <v>TMV-1</v>
      </c>
      <c r="AT883" s="4" t="str">
        <v>TMV-1</v>
      </c>
      <c r="AU883" s="4" t="str">
        <v>TMV-1</v>
      </c>
      <c r="AV883" s="4" t="str">
        <v>TMV-1</v>
      </c>
      <c r="AW883" s="4" t="str">
        <v>TMV-1</v>
      </c>
      <c r="AX883" s="4" t="str">
        <v>TMV-1</v>
      </c>
      <c r="AY883" s="4" t="str">
        <v>TMV-1</v>
      </c>
      <c r="AZ883" s="4" t="str">
        <v>TMV-1</v>
      </c>
      <c r="BA883" s="4" t="str">
        <v>TMV-1</v>
      </c>
      <c r="BB883" s="4" t="str">
        <v>TMV-1</v>
      </c>
      <c r="BC883" s="4" t="str">
        <v>TMV-1</v>
      </c>
      <c r="BD883" s="4" t="str">
        <v>TMV-1</v>
      </c>
      <c r="BE883" s="4" t="str">
        <v>TMV-1</v>
      </c>
      <c r="BF883" s="4" t="str">
        <v>TMV-1</v>
      </c>
      <c r="BG883" s="4" t="str">
        <v>TMV-1</v>
      </c>
      <c r="BH883" s="4" t="str">
        <v>TMV-1</v>
      </c>
      <c r="BI883" s="4" t="str">
        <v>TMV-1</v>
      </c>
      <c r="BJ883" s="4" t="str">
        <v>TMV-1</v>
      </c>
      <c r="BK883" s="4" t="str">
        <v>TMV-1</v>
      </c>
      <c r="BL883" s="4" t="str">
        <v>TMV-1</v>
      </c>
      <c r="BM883" s="4" t="str">
        <v>TMV-1</v>
      </c>
      <c r="BN883" s="4" t="str">
        <v>TMV-1</v>
      </c>
      <c r="BO883" s="4" t="str">
        <v>TMV-1</v>
      </c>
      <c r="BP883" s="4" t="str">
        <v>TMV-1</v>
      </c>
      <c r="BQ883" s="4" t="str">
        <v>TMV-1</v>
      </c>
      <c r="BR883" s="4" t="str">
        <v>TMV-1</v>
      </c>
      <c r="BS883" s="4" t="str">
        <v>TMV-1</v>
      </c>
      <c r="BT883" s="4" t="str">
        <v>TMV-1</v>
      </c>
      <c r="BU883" s="4" t="str">
        <v>TMV-1</v>
      </c>
      <c r="BV883" s="4" t="str">
        <v>TMV-1</v>
      </c>
      <c r="BX883" s="4" t="str">
        <v>TMV 1 ST</v>
      </c>
      <c r="BY883" s="4" t="str">
        <v>TMV 1 ST</v>
      </c>
      <c r="BZ883" s="4" t="str">
        <v>TMV 1 ST</v>
      </c>
      <c r="CA883" s="4" t="str">
        <v>TMV 1 ST</v>
      </c>
      <c r="CB883" s="4" t="str">
        <v>TMV 1 ST</v>
      </c>
      <c r="CC883" s="4" t="str">
        <v>TMV 1 ST</v>
      </c>
      <c r="CD883" s="4" t="str">
        <v>TMV 1 ST</v>
      </c>
      <c r="CE883" s="4" t="str">
        <v>TMV 1 ST</v>
      </c>
      <c r="CF883" s="4" t="str">
        <v>TMV 1 ST</v>
      </c>
      <c r="CG883" s="4" t="str">
        <v>TMV 1 ST</v>
      </c>
      <c r="CH883" s="4" t="str">
        <v>TMV 1 ST</v>
      </c>
      <c r="CI883" s="4" t="str">
        <v>TMV 1 ST</v>
      </c>
      <c r="CJ883" s="4" t="str">
        <v>TMV 1 ST</v>
      </c>
      <c r="CK883" s="4" t="str">
        <v>TMV 1 ST</v>
      </c>
      <c r="CL883" s="4" t="str">
        <v>TMV 1 ST</v>
      </c>
      <c r="CM883" s="4" t="str">
        <v>TMV 1 ST</v>
      </c>
      <c r="CN883" s="4" t="str">
        <v>TMV 1 ST</v>
      </c>
      <c r="CO883" s="4" t="str">
        <v>TMV 1 ST</v>
      </c>
      <c r="CP883" s="4" t="str">
        <v>TMV 1 ST</v>
      </c>
      <c r="CQ883" s="4" t="str">
        <v>TMV 1 ST</v>
      </c>
      <c r="CR883" s="4" t="str">
        <v>TMV 1 ST</v>
      </c>
      <c r="CS883" s="4" t="str">
        <v>TMV 1 ST</v>
      </c>
      <c r="CT883" s="4" t="str">
        <v>TMV 1 ST</v>
      </c>
      <c r="CU883" s="4" t="str">
        <v>TMV 1 ST</v>
      </c>
      <c r="CV883" s="4" t="str">
        <v>TMV 1 ST</v>
      </c>
      <c r="CW883" s="4" t="str">
        <v>TMV 1 ST</v>
      </c>
      <c r="CX883" s="4" t="str">
        <v>TMV 1 ST</v>
      </c>
      <c r="CY883" s="4" t="str">
        <v>TMV 1 ST</v>
      </c>
      <c r="CZ883" s="4" t="str">
        <v>TMV 1 ST</v>
      </c>
      <c r="DA883" s="4" t="str">
        <v>TMV 1 ST</v>
      </c>
    </row>
    <row r="884" spans="1:105" x14ac:dyDescent="0.35">
      <c r="A884" s="4" t="s">
        <v>1879</v>
      </c>
      <c r="C884" s="4" t="s">
        <v>3396</v>
      </c>
      <c r="AS884" s="4" t="str">
        <v>TMV-2+145</v>
      </c>
      <c r="AT884" s="4" t="str">
        <v>TMV-2+145</v>
      </c>
      <c r="AU884" s="4" t="str">
        <v>TMV-2+145</v>
      </c>
      <c r="AV884" s="4" t="str">
        <v>TMV-2+145</v>
      </c>
      <c r="AW884" s="4" t="str">
        <v>TMV-2+145</v>
      </c>
      <c r="AX884" s="4" t="str">
        <v>TMV-2+145</v>
      </c>
      <c r="AY884" s="4" t="str">
        <v>TMV-2+145</v>
      </c>
      <c r="AZ884" s="4" t="str">
        <v>TMV-2+145</v>
      </c>
      <c r="BA884" s="4" t="str">
        <v>TMV-2+145</v>
      </c>
      <c r="BB884" s="4" t="str">
        <v>TMV-2+145</v>
      </c>
      <c r="BC884" s="4" t="str">
        <v>TMV-2+145</v>
      </c>
      <c r="BD884" s="4" t="str">
        <v>TMV-2+145</v>
      </c>
      <c r="BE884" s="4" t="str">
        <v>TMV-2+145</v>
      </c>
      <c r="BF884" s="4" t="str">
        <v>TMV-2+145</v>
      </c>
      <c r="BG884" s="4" t="str">
        <v>TMV-2+145</v>
      </c>
      <c r="BH884" s="4" t="str">
        <v>TMV-2+145</v>
      </c>
      <c r="BI884" s="4" t="str">
        <v>TMV-2+145</v>
      </c>
      <c r="BJ884" s="4" t="str">
        <v>TMV-2+145</v>
      </c>
      <c r="BK884" s="4" t="str">
        <v>TMV-2+145</v>
      </c>
      <c r="BL884" s="4" t="str">
        <v>TMV-2+145</v>
      </c>
      <c r="BM884" s="4" t="str">
        <v>TMV-2+145</v>
      </c>
      <c r="BN884" s="4" t="str">
        <v>TMV-2+145</v>
      </c>
      <c r="BO884" s="4" t="str">
        <v>TMV-2+145</v>
      </c>
      <c r="BP884" s="4" t="str">
        <v>TMV-2+145</v>
      </c>
      <c r="BQ884" s="4" t="str">
        <v>TMV-2+145</v>
      </c>
      <c r="BR884" s="4" t="str">
        <v>TMV-2+145</v>
      </c>
      <c r="BS884" s="4" t="str">
        <v>TMV-2+145</v>
      </c>
      <c r="BT884" s="4" t="str">
        <v>TMV-2+145</v>
      </c>
      <c r="BU884" s="4" t="str">
        <v>TMV-2+145</v>
      </c>
      <c r="BV884" s="4" t="str">
        <v>TMV-2+145</v>
      </c>
      <c r="BX884" s="4" t="str">
        <v>TMV-1</v>
      </c>
      <c r="BY884" s="4" t="str">
        <v>TMV-1</v>
      </c>
      <c r="BZ884" s="4" t="str">
        <v>TMV-1</v>
      </c>
      <c r="CA884" s="4" t="str">
        <v>TMV-1</v>
      </c>
      <c r="CB884" s="4" t="str">
        <v>TMV-1</v>
      </c>
      <c r="CC884" s="4" t="str">
        <v>TMV-1</v>
      </c>
      <c r="CD884" s="4" t="str">
        <v>TMV-1</v>
      </c>
      <c r="CE884" s="4" t="str">
        <v>TMV-1</v>
      </c>
      <c r="CF884" s="4" t="str">
        <v>TMV-1</v>
      </c>
      <c r="CG884" s="4" t="str">
        <v>TMV-1</v>
      </c>
      <c r="CH884" s="4" t="str">
        <v>TMV-1</v>
      </c>
      <c r="CI884" s="4" t="str">
        <v>TMV-1</v>
      </c>
      <c r="CJ884" s="4" t="str">
        <v>TMV-1</v>
      </c>
      <c r="CK884" s="4" t="str">
        <v>TMV-1</v>
      </c>
      <c r="CL884" s="4" t="str">
        <v>TMV-1</v>
      </c>
      <c r="CM884" s="4" t="str">
        <v>TMV-1</v>
      </c>
      <c r="CN884" s="4" t="str">
        <v>TMV-1</v>
      </c>
      <c r="CO884" s="4" t="str">
        <v>TMV-1</v>
      </c>
      <c r="CP884" s="4" t="str">
        <v>TMV-1</v>
      </c>
      <c r="CQ884" s="4" t="str">
        <v>TMV-1</v>
      </c>
      <c r="CR884" s="4" t="str">
        <v>TMV-1</v>
      </c>
      <c r="CS884" s="4" t="str">
        <v>TMV-1</v>
      </c>
      <c r="CT884" s="4" t="str">
        <v>TMV-1</v>
      </c>
      <c r="CU884" s="4" t="str">
        <v>TMV-1</v>
      </c>
      <c r="CV884" s="4" t="str">
        <v>TMV-1</v>
      </c>
      <c r="CW884" s="4" t="str">
        <v>TMV-1</v>
      </c>
      <c r="CX884" s="4" t="str">
        <v>TMV-1</v>
      </c>
      <c r="CY884" s="4" t="str">
        <v>TMV-1</v>
      </c>
      <c r="CZ884" s="4" t="str">
        <v>TMV-1</v>
      </c>
      <c r="DA884" s="4" t="str">
        <v>TMV-1</v>
      </c>
    </row>
    <row r="885" spans="1:105" x14ac:dyDescent="0.35">
      <c r="A885" s="4" t="s">
        <v>1875</v>
      </c>
      <c r="C885" s="4" t="s">
        <v>3397</v>
      </c>
      <c r="AS885" s="4" t="str">
        <v>TN 5-78</v>
      </c>
      <c r="AT885" s="4" t="str">
        <v>TN 5-78</v>
      </c>
      <c r="AU885" s="4" t="str">
        <v>TN 5-78</v>
      </c>
      <c r="AV885" s="4" t="str">
        <v>TN 5-78</v>
      </c>
      <c r="AW885" s="4" t="str">
        <v>TN 5-78</v>
      </c>
      <c r="AX885" s="4" t="str">
        <v>TN 5-78</v>
      </c>
      <c r="AY885" s="4" t="str">
        <v>TN 5-78</v>
      </c>
      <c r="AZ885" s="4" t="str">
        <v>TN 5-78</v>
      </c>
      <c r="BA885" s="4" t="str">
        <v>TN 5-78</v>
      </c>
      <c r="BB885" s="4" t="str">
        <v>TN 5-78</v>
      </c>
      <c r="BC885" s="4" t="str">
        <v>TN 5-78</v>
      </c>
      <c r="BD885" s="4" t="str">
        <v>TN 5-78</v>
      </c>
      <c r="BE885" s="4" t="str">
        <v>TN 5-78</v>
      </c>
      <c r="BF885" s="4" t="str">
        <v>TN 5-78</v>
      </c>
      <c r="BG885" s="4" t="str">
        <v>TN 5-78</v>
      </c>
      <c r="BH885" s="4" t="str">
        <v>TN 5-78</v>
      </c>
      <c r="BI885" s="4" t="str">
        <v>TN 5-78</v>
      </c>
      <c r="BJ885" s="4" t="str">
        <v>TN 5-78</v>
      </c>
      <c r="BK885" s="4" t="str">
        <v>TN 5-78</v>
      </c>
      <c r="BL885" s="4" t="str">
        <v>TN 5-78</v>
      </c>
      <c r="BM885" s="4" t="str">
        <v>TN 5-78</v>
      </c>
      <c r="BN885" s="4" t="str">
        <v>TN 5-78</v>
      </c>
      <c r="BO885" s="4" t="str">
        <v>TN 5-78</v>
      </c>
      <c r="BP885" s="4" t="str">
        <v>TN 5-78</v>
      </c>
      <c r="BQ885" s="4" t="str">
        <v>TN 5-78</v>
      </c>
      <c r="BR885" s="4" t="str">
        <v>TN 5-78</v>
      </c>
      <c r="BS885" s="4" t="str">
        <v>TN 5-78</v>
      </c>
      <c r="BT885" s="4" t="str">
        <v>TN 5-78</v>
      </c>
      <c r="BU885" s="4" t="str">
        <v>TN 5-78</v>
      </c>
      <c r="BV885" s="4" t="str">
        <v>TN 5-78</v>
      </c>
      <c r="BX885" s="4" t="str">
        <v>TMV-2+145</v>
      </c>
      <c r="BY885" s="4" t="str">
        <v>TMV-2+145</v>
      </c>
      <c r="BZ885" s="4" t="str">
        <v>TMV-2+145</v>
      </c>
      <c r="CA885" s="4" t="str">
        <v>TMV-2+145</v>
      </c>
      <c r="CB885" s="4" t="str">
        <v>TMV-2+145</v>
      </c>
      <c r="CC885" s="4" t="str">
        <v>TMV-2+145</v>
      </c>
      <c r="CD885" s="4" t="str">
        <v>TMV-2+145</v>
      </c>
      <c r="CE885" s="4" t="str">
        <v>TMV-2+145</v>
      </c>
      <c r="CF885" s="4" t="str">
        <v>TMV-2+145</v>
      </c>
      <c r="CG885" s="4" t="str">
        <v>TMV-2+145</v>
      </c>
      <c r="CH885" s="4" t="str">
        <v>TMV-2+145</v>
      </c>
      <c r="CI885" s="4" t="str">
        <v>TMV-2+145</v>
      </c>
      <c r="CJ885" s="4" t="str">
        <v>TMV-2+145</v>
      </c>
      <c r="CK885" s="4" t="str">
        <v>TMV-2+145</v>
      </c>
      <c r="CL885" s="4" t="str">
        <v>TMV-2+145</v>
      </c>
      <c r="CM885" s="4" t="str">
        <v>TMV-2+145</v>
      </c>
      <c r="CN885" s="4" t="str">
        <v>TMV-2+145</v>
      </c>
      <c r="CO885" s="4" t="str">
        <v>TMV-2+145</v>
      </c>
      <c r="CP885" s="4" t="str">
        <v>TMV-2+145</v>
      </c>
      <c r="CQ885" s="4" t="str">
        <v>TMV-2+145</v>
      </c>
      <c r="CR885" s="4" t="str">
        <v>TMV-2+145</v>
      </c>
      <c r="CS885" s="4" t="str">
        <v>TMV-2+145</v>
      </c>
      <c r="CT885" s="4" t="str">
        <v>TMV-2+145</v>
      </c>
      <c r="CU885" s="4" t="str">
        <v>TMV-2+145</v>
      </c>
      <c r="CV885" s="4" t="str">
        <v>TMV-2+145</v>
      </c>
      <c r="CW885" s="4" t="str">
        <v>TMV-2+145</v>
      </c>
      <c r="CX885" s="4" t="str">
        <v>TMV-2+145</v>
      </c>
      <c r="CY885" s="4" t="str">
        <v>TMV-2+145</v>
      </c>
      <c r="CZ885" s="4" t="str">
        <v>TMV-2+145</v>
      </c>
      <c r="DA885" s="4" t="str">
        <v>TMV-2+145</v>
      </c>
    </row>
    <row r="886" spans="1:105" x14ac:dyDescent="0.35">
      <c r="A886" s="4" t="s">
        <v>1875</v>
      </c>
      <c r="C886" s="4" t="s">
        <v>3398</v>
      </c>
      <c r="AS886" s="4" t="str">
        <v>TN5-78</v>
      </c>
      <c r="AT886" s="4" t="str">
        <v>TN5-78</v>
      </c>
      <c r="AU886" s="4" t="str">
        <v>TN5-78</v>
      </c>
      <c r="AV886" s="4" t="str">
        <v>TN5-78</v>
      </c>
      <c r="AW886" s="4" t="str">
        <v>TN5-78</v>
      </c>
      <c r="AX886" s="4" t="str">
        <v>TN5-78</v>
      </c>
      <c r="AY886" s="4" t="str">
        <v>TN5-78</v>
      </c>
      <c r="AZ886" s="4" t="str">
        <v>TN5-78</v>
      </c>
      <c r="BA886" s="4" t="str">
        <v>TN5-78</v>
      </c>
      <c r="BB886" s="4" t="str">
        <v>TN5-78</v>
      </c>
      <c r="BC886" s="4" t="str">
        <v>TN5-78</v>
      </c>
      <c r="BD886" s="4" t="str">
        <v>TN5-78</v>
      </c>
      <c r="BE886" s="4" t="str">
        <v>TN5-78</v>
      </c>
      <c r="BF886" s="4" t="str">
        <v>TN5-78</v>
      </c>
      <c r="BG886" s="4" t="str">
        <v>TN5-78</v>
      </c>
      <c r="BH886" s="4" t="str">
        <v>TN5-78</v>
      </c>
      <c r="BI886" s="4" t="str">
        <v>TN5-78</v>
      </c>
      <c r="BJ886" s="4" t="str">
        <v>TN5-78</v>
      </c>
      <c r="BK886" s="4" t="str">
        <v>TN5-78</v>
      </c>
      <c r="BL886" s="4" t="str">
        <v>TN5-78</v>
      </c>
      <c r="BM886" s="4" t="str">
        <v>TN5-78</v>
      </c>
      <c r="BN886" s="4" t="str">
        <v>TN5-78</v>
      </c>
      <c r="BO886" s="4" t="str">
        <v>TN5-78</v>
      </c>
      <c r="BP886" s="4" t="str">
        <v>TN5-78</v>
      </c>
      <c r="BQ886" s="4" t="str">
        <v>TN5-78</v>
      </c>
      <c r="BR886" s="4" t="str">
        <v>TN5-78</v>
      </c>
      <c r="BS886" s="4" t="str">
        <v>TN5-78</v>
      </c>
      <c r="BT886" s="4" t="str">
        <v>TN5-78</v>
      </c>
      <c r="BU886" s="4" t="str">
        <v>TN5-78</v>
      </c>
      <c r="BV886" s="4" t="str">
        <v>TN5-78</v>
      </c>
      <c r="BX886" s="4" t="str">
        <v>TN 5-78</v>
      </c>
      <c r="BY886" s="4" t="str">
        <v>TN 5-78</v>
      </c>
      <c r="BZ886" s="4" t="str">
        <v>TN 5-78</v>
      </c>
      <c r="CA886" s="4" t="str">
        <v>TN 5-78</v>
      </c>
      <c r="CB886" s="4" t="str">
        <v>TN 5-78</v>
      </c>
      <c r="CC886" s="4" t="str">
        <v>TN 5-78</v>
      </c>
      <c r="CD886" s="4" t="str">
        <v>TN 5-78</v>
      </c>
      <c r="CE886" s="4" t="str">
        <v>TN 5-78</v>
      </c>
      <c r="CF886" s="4" t="str">
        <v>TN 5-78</v>
      </c>
      <c r="CG886" s="4" t="str">
        <v>TN 5-78</v>
      </c>
      <c r="CH886" s="4" t="str">
        <v>TN 5-78</v>
      </c>
      <c r="CI886" s="4" t="str">
        <v>TN 5-78</v>
      </c>
      <c r="CJ886" s="4" t="str">
        <v>TN 5-78</v>
      </c>
      <c r="CK886" s="4" t="str">
        <v>TN 5-78</v>
      </c>
      <c r="CL886" s="4" t="str">
        <v>TN 5-78</v>
      </c>
      <c r="CM886" s="4" t="str">
        <v>TN 5-78</v>
      </c>
      <c r="CN886" s="4" t="str">
        <v>TN 5-78</v>
      </c>
      <c r="CO886" s="4" t="str">
        <v>TN 5-78</v>
      </c>
      <c r="CP886" s="4" t="str">
        <v>TN 5-78</v>
      </c>
      <c r="CQ886" s="4" t="str">
        <v>TN 5-78</v>
      </c>
      <c r="CR886" s="4" t="str">
        <v>TN 5-78</v>
      </c>
      <c r="CS886" s="4" t="str">
        <v>TN 5-78</v>
      </c>
      <c r="CT886" s="4" t="str">
        <v>TN 5-78</v>
      </c>
      <c r="CU886" s="4" t="str">
        <v>TN 5-78</v>
      </c>
      <c r="CV886" s="4" t="str">
        <v>TN 5-78</v>
      </c>
      <c r="CW886" s="4" t="str">
        <v>TN 5-78</v>
      </c>
      <c r="CX886" s="4" t="str">
        <v>TN 5-78</v>
      </c>
      <c r="CY886" s="4" t="str">
        <v>TN 5-78</v>
      </c>
      <c r="CZ886" s="4" t="str">
        <v>TN 5-78</v>
      </c>
      <c r="DA886" s="4" t="str">
        <v>TN 5-78</v>
      </c>
    </row>
    <row r="887" spans="1:105" x14ac:dyDescent="0.35">
      <c r="A887" s="4" t="s">
        <v>1886</v>
      </c>
      <c r="C887" s="4" t="s">
        <v>3399</v>
      </c>
      <c r="AS887" s="4" t="str">
        <v>TN88-63</v>
      </c>
      <c r="AT887" s="4" t="str">
        <v>TN88-63</v>
      </c>
      <c r="AU887" s="4" t="str">
        <v>TN88-63</v>
      </c>
      <c r="AV887" s="4" t="str">
        <v>TN88-63</v>
      </c>
      <c r="AW887" s="4" t="str">
        <v>TN88-63</v>
      </c>
      <c r="AX887" s="4" t="str">
        <v>TN88-63</v>
      </c>
      <c r="AY887" s="4" t="str">
        <v>TN88-63</v>
      </c>
      <c r="AZ887" s="4" t="str">
        <v>TN88-63</v>
      </c>
      <c r="BA887" s="4" t="str">
        <v>TN88-63</v>
      </c>
      <c r="BB887" s="4" t="str">
        <v>TN88-63</v>
      </c>
      <c r="BC887" s="4" t="str">
        <v>TN88-63</v>
      </c>
      <c r="BD887" s="4" t="str">
        <v>TN88-63</v>
      </c>
      <c r="BE887" s="4" t="str">
        <v>TN88-63</v>
      </c>
      <c r="BF887" s="4" t="str">
        <v>TN88-63</v>
      </c>
      <c r="BG887" s="4" t="str">
        <v>TN88-63</v>
      </c>
      <c r="BH887" s="4" t="str">
        <v>TN88-63</v>
      </c>
      <c r="BI887" s="4" t="str">
        <v>TN88-63</v>
      </c>
      <c r="BJ887" s="4" t="str">
        <v>TN88-63</v>
      </c>
      <c r="BK887" s="4" t="str">
        <v>TN88-63</v>
      </c>
      <c r="BL887" s="4" t="str">
        <v>TN88-63</v>
      </c>
      <c r="BM887" s="4" t="str">
        <v>TN88-63</v>
      </c>
      <c r="BN887" s="4" t="str">
        <v>TN88-63</v>
      </c>
      <c r="BO887" s="4" t="str">
        <v>TN88-63</v>
      </c>
      <c r="BP887" s="4" t="str">
        <v>TN88-63</v>
      </c>
      <c r="BQ887" s="4" t="str">
        <v>TN88-63</v>
      </c>
      <c r="BR887" s="4" t="str">
        <v>TN88-63</v>
      </c>
      <c r="BS887" s="4" t="str">
        <v>TN88-63</v>
      </c>
      <c r="BT887" s="4" t="str">
        <v>TN88-63</v>
      </c>
      <c r="BU887" s="4" t="str">
        <v>TN88-63</v>
      </c>
      <c r="BV887" s="4" t="str">
        <v>TN88-63</v>
      </c>
      <c r="BX887" s="4" t="str">
        <v>TN5-78</v>
      </c>
      <c r="BY887" s="4" t="str">
        <v>TN5-78</v>
      </c>
      <c r="BZ887" s="4" t="str">
        <v>TN5-78</v>
      </c>
      <c r="CA887" s="4" t="str">
        <v>TN5-78</v>
      </c>
      <c r="CB887" s="4" t="str">
        <v>TN5-78</v>
      </c>
      <c r="CC887" s="4" t="str">
        <v>TN5-78</v>
      </c>
      <c r="CD887" s="4" t="str">
        <v>TN5-78</v>
      </c>
      <c r="CE887" s="4" t="str">
        <v>TN5-78</v>
      </c>
      <c r="CF887" s="4" t="str">
        <v>TN5-78</v>
      </c>
      <c r="CG887" s="4" t="str">
        <v>TN5-78</v>
      </c>
      <c r="CH887" s="4" t="str">
        <v>TN5-78</v>
      </c>
      <c r="CI887" s="4" t="str">
        <v>TN5-78</v>
      </c>
      <c r="CJ887" s="4" t="str">
        <v>TN5-78</v>
      </c>
      <c r="CK887" s="4" t="str">
        <v>TN5-78</v>
      </c>
      <c r="CL887" s="4" t="str">
        <v>TN5-78</v>
      </c>
      <c r="CM887" s="4" t="str">
        <v>TN5-78</v>
      </c>
      <c r="CN887" s="4" t="str">
        <v>TN5-78</v>
      </c>
      <c r="CO887" s="4" t="str">
        <v>TN5-78</v>
      </c>
      <c r="CP887" s="4" t="str">
        <v>TN5-78</v>
      </c>
      <c r="CQ887" s="4" t="str">
        <v>TN5-78</v>
      </c>
      <c r="CR887" s="4" t="str">
        <v>TN5-78</v>
      </c>
      <c r="CS887" s="4" t="str">
        <v>TN5-78</v>
      </c>
      <c r="CT887" s="4" t="str">
        <v>TN5-78</v>
      </c>
      <c r="CU887" s="4" t="str">
        <v>TN5-78</v>
      </c>
      <c r="CV887" s="4" t="str">
        <v>TN5-78</v>
      </c>
      <c r="CW887" s="4" t="str">
        <v>TN5-78</v>
      </c>
      <c r="CX887" s="4" t="str">
        <v>TN5-78</v>
      </c>
      <c r="CY887" s="4" t="str">
        <v>TN5-78</v>
      </c>
      <c r="CZ887" s="4" t="str">
        <v>TN5-78</v>
      </c>
      <c r="DA887" s="4" t="str">
        <v>TN5-78</v>
      </c>
    </row>
    <row r="888" spans="1:105" x14ac:dyDescent="0.35">
      <c r="A888" s="4" t="s">
        <v>1886</v>
      </c>
      <c r="C888" s="4" t="s">
        <v>3400</v>
      </c>
      <c r="AS888" s="4" t="str">
        <v>Toggenburg x Saanen</v>
      </c>
      <c r="AT888" s="4" t="str">
        <v>Toggenburg x Saanen</v>
      </c>
      <c r="AU888" s="4" t="str">
        <v>Toggenburg x Saanen</v>
      </c>
      <c r="AV888" s="4" t="str">
        <v>Toggenburg x Saanen</v>
      </c>
      <c r="AW888" s="4" t="str">
        <v>Toggenburg x Saanen</v>
      </c>
      <c r="AX888" s="4" t="str">
        <v>Toggenburg x Saanen</v>
      </c>
      <c r="AY888" s="4" t="str">
        <v>Toggenburg x Saanen</v>
      </c>
      <c r="AZ888" s="4" t="str">
        <v>Toggenburg x Saanen</v>
      </c>
      <c r="BA888" s="4" t="str">
        <v>Toggenburg x Saanen</v>
      </c>
      <c r="BB888" s="4" t="str">
        <v>Toggenburg x Saanen</v>
      </c>
      <c r="BC888" s="4" t="str">
        <v>Toggenburg x Saanen</v>
      </c>
      <c r="BD888" s="4" t="str">
        <v>Toggenburg x Saanen</v>
      </c>
      <c r="BE888" s="4" t="str">
        <v>Toggenburg x Saanen</v>
      </c>
      <c r="BF888" s="4" t="str">
        <v>Toggenburg x Saanen</v>
      </c>
      <c r="BG888" s="4" t="str">
        <v>Toggenburg x Saanen</v>
      </c>
      <c r="BH888" s="4" t="str">
        <v>Toggenburg x Saanen</v>
      </c>
      <c r="BI888" s="4" t="str">
        <v>Toggenburg x Saanen</v>
      </c>
      <c r="BJ888" s="4" t="str">
        <v>Toggenburg x Saanen</v>
      </c>
      <c r="BK888" s="4" t="str">
        <v>Toggenburg x Saanen</v>
      </c>
      <c r="BL888" s="4" t="str">
        <v>Toggenburg x Saanen</v>
      </c>
      <c r="BM888" s="4" t="str">
        <v>Toggenburg x Saanen</v>
      </c>
      <c r="BN888" s="4" t="str">
        <v>Toggenburg x Saanen</v>
      </c>
      <c r="BO888" s="4" t="str">
        <v>Toggenburg x Saanen</v>
      </c>
      <c r="BP888" s="4" t="str">
        <v>Toggenburg x Saanen</v>
      </c>
      <c r="BQ888" s="4" t="str">
        <v>Toggenburg x Saanen</v>
      </c>
      <c r="BR888" s="4" t="str">
        <v>Toggenburg x Saanen</v>
      </c>
      <c r="BS888" s="4" t="str">
        <v>Toggenburg x Saanen</v>
      </c>
      <c r="BT888" s="4" t="str">
        <v>Toggenburg x Saanen</v>
      </c>
      <c r="BU888" s="4" t="str">
        <v>Toggenburg x Saanen</v>
      </c>
      <c r="BV888" s="4" t="str">
        <v>Toggenburg x Saanen</v>
      </c>
      <c r="BX888" s="4" t="str">
        <v>TN88-63</v>
      </c>
      <c r="BY888" s="4" t="str">
        <v>TN88-63</v>
      </c>
      <c r="BZ888" s="4" t="str">
        <v>TN88-63</v>
      </c>
      <c r="CA888" s="4" t="str">
        <v>TN88-63</v>
      </c>
      <c r="CB888" s="4" t="str">
        <v>TN88-63</v>
      </c>
      <c r="CC888" s="4" t="str">
        <v>TN88-63</v>
      </c>
      <c r="CD888" s="4" t="str">
        <v>TN88-63</v>
      </c>
      <c r="CE888" s="4" t="str">
        <v>TN88-63</v>
      </c>
      <c r="CF888" s="4" t="str">
        <v>TN88-63</v>
      </c>
      <c r="CG888" s="4" t="str">
        <v>TN88-63</v>
      </c>
      <c r="CH888" s="4" t="str">
        <v>TN88-63</v>
      </c>
      <c r="CI888" s="4" t="str">
        <v>TN88-63</v>
      </c>
      <c r="CJ888" s="4" t="str">
        <v>TN88-63</v>
      </c>
      <c r="CK888" s="4" t="str">
        <v>TN88-63</v>
      </c>
      <c r="CL888" s="4" t="str">
        <v>TN88-63</v>
      </c>
      <c r="CM888" s="4" t="str">
        <v>TN88-63</v>
      </c>
      <c r="CN888" s="4" t="str">
        <v>TN88-63</v>
      </c>
      <c r="CO888" s="4" t="str">
        <v>TN88-63</v>
      </c>
      <c r="CP888" s="4" t="str">
        <v>TN88-63</v>
      </c>
      <c r="CQ888" s="4" t="str">
        <v>TN88-63</v>
      </c>
      <c r="CR888" s="4" t="str">
        <v>TN88-63</v>
      </c>
      <c r="CS888" s="4" t="str">
        <v>TN88-63</v>
      </c>
      <c r="CT888" s="4" t="str">
        <v>TN88-63</v>
      </c>
      <c r="CU888" s="4" t="str">
        <v>TN88-63</v>
      </c>
      <c r="CV888" s="4" t="str">
        <v>TN88-63</v>
      </c>
      <c r="CW888" s="4" t="str">
        <v>TN88-63</v>
      </c>
      <c r="CX888" s="4" t="str">
        <v>TN88-63</v>
      </c>
      <c r="CY888" s="4" t="str">
        <v>TN88-63</v>
      </c>
      <c r="CZ888" s="4" t="str">
        <v>TN88-63</v>
      </c>
      <c r="DA888" s="4" t="str">
        <v>TN88-63</v>
      </c>
    </row>
    <row r="889" spans="1:105" x14ac:dyDescent="0.35">
      <c r="A889" s="4" t="s">
        <v>1886</v>
      </c>
      <c r="C889" s="4" t="s">
        <v>3401</v>
      </c>
      <c r="AS889" s="4" t="str">
        <v>Toroniou</v>
      </c>
      <c r="AT889" s="4" t="str">
        <v>Toroniou</v>
      </c>
      <c r="AU889" s="4" t="str">
        <v>Toroniou</v>
      </c>
      <c r="AV889" s="4" t="str">
        <v>Toroniou</v>
      </c>
      <c r="AW889" s="4" t="str">
        <v>Toroniou</v>
      </c>
      <c r="AX889" s="4" t="str">
        <v>Toroniou</v>
      </c>
      <c r="AY889" s="4" t="str">
        <v>Toroniou</v>
      </c>
      <c r="AZ889" s="4" t="str">
        <v>Toroniou</v>
      </c>
      <c r="BA889" s="4" t="str">
        <v>Toroniou</v>
      </c>
      <c r="BB889" s="4" t="str">
        <v>Toroniou</v>
      </c>
      <c r="BC889" s="4" t="str">
        <v>Toroniou</v>
      </c>
      <c r="BD889" s="4" t="str">
        <v>Toroniou</v>
      </c>
      <c r="BE889" s="4" t="str">
        <v>Toroniou</v>
      </c>
      <c r="BF889" s="4" t="str">
        <v>Toroniou</v>
      </c>
      <c r="BG889" s="4" t="str">
        <v>Toroniou</v>
      </c>
      <c r="BH889" s="4" t="str">
        <v>Toroniou</v>
      </c>
      <c r="BI889" s="4" t="str">
        <v>Toroniou</v>
      </c>
      <c r="BJ889" s="4" t="str">
        <v>Toroniou</v>
      </c>
      <c r="BK889" s="4" t="str">
        <v>Toroniou</v>
      </c>
      <c r="BL889" s="4" t="str">
        <v>Toroniou</v>
      </c>
      <c r="BM889" s="4" t="str">
        <v>Toroniou</v>
      </c>
      <c r="BN889" s="4" t="str">
        <v>Toroniou</v>
      </c>
      <c r="BO889" s="4" t="str">
        <v>Toroniou</v>
      </c>
      <c r="BP889" s="4" t="str">
        <v>Toroniou</v>
      </c>
      <c r="BQ889" s="4" t="str">
        <v>Toroniou</v>
      </c>
      <c r="BR889" s="4" t="str">
        <v>Toroniou</v>
      </c>
      <c r="BS889" s="4" t="str">
        <v>Toroniou</v>
      </c>
      <c r="BT889" s="4" t="str">
        <v>Toroniou</v>
      </c>
      <c r="BU889" s="4" t="str">
        <v>Toroniou</v>
      </c>
      <c r="BV889" s="4" t="str">
        <v>Toroniou</v>
      </c>
      <c r="BX889" s="4" t="str">
        <v>Toggenburg x Saanen</v>
      </c>
      <c r="BY889" s="4" t="str">
        <v>Toggenburg x Saanen</v>
      </c>
      <c r="BZ889" s="4" t="str">
        <v>Toggenburg x Saanen</v>
      </c>
      <c r="CA889" s="4" t="str">
        <v>Toggenburg x Saanen</v>
      </c>
      <c r="CB889" s="4" t="str">
        <v>Toggenburg x Saanen</v>
      </c>
      <c r="CC889" s="4" t="str">
        <v>Toggenburg x Saanen</v>
      </c>
      <c r="CD889" s="4" t="str">
        <v>Toggenburg x Saanen</v>
      </c>
      <c r="CE889" s="4" t="str">
        <v>Toggenburg x Saanen</v>
      </c>
      <c r="CF889" s="4" t="str">
        <v>Toggenburg x Saanen</v>
      </c>
      <c r="CG889" s="4" t="str">
        <v>Toggenburg x Saanen</v>
      </c>
      <c r="CH889" s="4" t="str">
        <v>Toggenburg x Saanen</v>
      </c>
      <c r="CI889" s="4" t="str">
        <v>Toggenburg x Saanen</v>
      </c>
      <c r="CJ889" s="4" t="str">
        <v>Toggenburg x Saanen</v>
      </c>
      <c r="CK889" s="4" t="str">
        <v>Toggenburg x Saanen</v>
      </c>
      <c r="CL889" s="4" t="str">
        <v>Toggenburg x Saanen</v>
      </c>
      <c r="CM889" s="4" t="str">
        <v>Toggenburg x Saanen</v>
      </c>
      <c r="CN889" s="4" t="str">
        <v>Toggenburg x Saanen</v>
      </c>
      <c r="CO889" s="4" t="str">
        <v>Toggenburg x Saanen</v>
      </c>
      <c r="CP889" s="4" t="str">
        <v>Toggenburg x Saanen</v>
      </c>
      <c r="CQ889" s="4" t="str">
        <v>Toggenburg x Saanen</v>
      </c>
      <c r="CR889" s="4" t="str">
        <v>Toggenburg x Saanen</v>
      </c>
      <c r="CS889" s="4" t="str">
        <v>Toggenburg x Saanen</v>
      </c>
      <c r="CT889" s="4" t="str">
        <v>Toggenburg x Saanen</v>
      </c>
      <c r="CU889" s="4" t="str">
        <v>Toggenburg x Saanen</v>
      </c>
      <c r="CV889" s="4" t="str">
        <v>Toggenburg x Saanen</v>
      </c>
      <c r="CW889" s="4" t="str">
        <v>Toggenburg x Saanen</v>
      </c>
      <c r="CX889" s="4" t="str">
        <v>Toggenburg x Saanen</v>
      </c>
      <c r="CY889" s="4" t="str">
        <v>Toggenburg x Saanen</v>
      </c>
      <c r="CZ889" s="4" t="str">
        <v>Toggenburg x Saanen</v>
      </c>
      <c r="DA889" s="4" t="str">
        <v>Toggenburg x Saanen</v>
      </c>
    </row>
    <row r="890" spans="1:105" x14ac:dyDescent="0.35">
      <c r="A890" s="4" t="s">
        <v>1886</v>
      </c>
      <c r="C890" s="4" t="s">
        <v>3402</v>
      </c>
      <c r="AS890" s="4" t="str">
        <v>Toroniou c1</v>
      </c>
      <c r="AT890" s="4" t="str">
        <v>Toroniou c1</v>
      </c>
      <c r="AU890" s="4" t="str">
        <v>Toroniou c1</v>
      </c>
      <c r="AV890" s="4" t="str">
        <v>Toroniou c1</v>
      </c>
      <c r="AW890" s="4" t="str">
        <v>Toroniou c1</v>
      </c>
      <c r="AX890" s="4" t="str">
        <v>Toroniou c1</v>
      </c>
      <c r="AY890" s="4" t="str">
        <v>Toroniou c1</v>
      </c>
      <c r="AZ890" s="4" t="str">
        <v>Toroniou c1</v>
      </c>
      <c r="BA890" s="4" t="str">
        <v>Toroniou c1</v>
      </c>
      <c r="BB890" s="4" t="str">
        <v>Toroniou c1</v>
      </c>
      <c r="BC890" s="4" t="str">
        <v>Toroniou c1</v>
      </c>
      <c r="BD890" s="4" t="str">
        <v>Toroniou c1</v>
      </c>
      <c r="BE890" s="4" t="str">
        <v>Toroniou c1</v>
      </c>
      <c r="BF890" s="4" t="str">
        <v>Toroniou c1</v>
      </c>
      <c r="BG890" s="4" t="str">
        <v>Toroniou c1</v>
      </c>
      <c r="BH890" s="4" t="str">
        <v>Toroniou c1</v>
      </c>
      <c r="BI890" s="4" t="str">
        <v>Toroniou c1</v>
      </c>
      <c r="BJ890" s="4" t="str">
        <v>Toroniou c1</v>
      </c>
      <c r="BK890" s="4" t="str">
        <v>Toroniou c1</v>
      </c>
      <c r="BL890" s="4" t="str">
        <v>Toroniou c1</v>
      </c>
      <c r="BM890" s="4" t="str">
        <v>Toroniou c1</v>
      </c>
      <c r="BN890" s="4" t="str">
        <v>Toroniou c1</v>
      </c>
      <c r="BO890" s="4" t="str">
        <v>Toroniou c1</v>
      </c>
      <c r="BP890" s="4" t="str">
        <v>Toroniou c1</v>
      </c>
      <c r="BQ890" s="4" t="str">
        <v>Toroniou c1</v>
      </c>
      <c r="BR890" s="4" t="str">
        <v>Toroniou c1</v>
      </c>
      <c r="BS890" s="4" t="str">
        <v>Toroniou c1</v>
      </c>
      <c r="BT890" s="4" t="str">
        <v>Toroniou c1</v>
      </c>
      <c r="BU890" s="4" t="str">
        <v>Toroniou c1</v>
      </c>
      <c r="BV890" s="4" t="str">
        <v>Toroniou c1</v>
      </c>
      <c r="BX890" s="4" t="str">
        <v>Toroniou</v>
      </c>
      <c r="BY890" s="4" t="str">
        <v>Toroniou</v>
      </c>
      <c r="BZ890" s="4" t="str">
        <v>Toroniou</v>
      </c>
      <c r="CA890" s="4" t="str">
        <v>Toroniou</v>
      </c>
      <c r="CB890" s="4" t="str">
        <v>Toroniou</v>
      </c>
      <c r="CC890" s="4" t="str">
        <v>Toroniou</v>
      </c>
      <c r="CD890" s="4" t="str">
        <v>Toroniou</v>
      </c>
      <c r="CE890" s="4" t="str">
        <v>Toroniou</v>
      </c>
      <c r="CF890" s="4" t="str">
        <v>Toroniou</v>
      </c>
      <c r="CG890" s="4" t="str">
        <v>Toroniou</v>
      </c>
      <c r="CH890" s="4" t="str">
        <v>Toroniou</v>
      </c>
      <c r="CI890" s="4" t="str">
        <v>Toroniou</v>
      </c>
      <c r="CJ890" s="4" t="str">
        <v>Toroniou</v>
      </c>
      <c r="CK890" s="4" t="str">
        <v>Toroniou</v>
      </c>
      <c r="CL890" s="4" t="str">
        <v>Toroniou</v>
      </c>
      <c r="CM890" s="4" t="str">
        <v>Toroniou</v>
      </c>
      <c r="CN890" s="4" t="str">
        <v>Toroniou</v>
      </c>
      <c r="CO890" s="4" t="str">
        <v>Toroniou</v>
      </c>
      <c r="CP890" s="4" t="str">
        <v>Toroniou</v>
      </c>
      <c r="CQ890" s="4" t="str">
        <v>Toroniou</v>
      </c>
      <c r="CR890" s="4" t="str">
        <v>Toroniou</v>
      </c>
      <c r="CS890" s="4" t="str">
        <v>Toroniou</v>
      </c>
      <c r="CT890" s="4" t="str">
        <v>Toroniou</v>
      </c>
      <c r="CU890" s="4" t="str">
        <v>Toroniou</v>
      </c>
      <c r="CV890" s="4" t="str">
        <v>Toroniou</v>
      </c>
      <c r="CW890" s="4" t="str">
        <v>Toroniou</v>
      </c>
      <c r="CX890" s="4" t="str">
        <v>Toroniou</v>
      </c>
      <c r="CY890" s="4" t="str">
        <v>Toroniou</v>
      </c>
      <c r="CZ890" s="4" t="str">
        <v>Toroniou</v>
      </c>
      <c r="DA890" s="4" t="str">
        <v>Toroniou</v>
      </c>
    </row>
    <row r="891" spans="1:105" x14ac:dyDescent="0.35">
      <c r="A891" s="4" t="s">
        <v>1886</v>
      </c>
      <c r="C891" s="4" t="s">
        <v>3403</v>
      </c>
      <c r="AS891" s="4" t="str">
        <v>Tower</v>
      </c>
      <c r="AT891" s="4" t="str">
        <v>Tower</v>
      </c>
      <c r="AU891" s="4" t="str">
        <v>Tower</v>
      </c>
      <c r="AV891" s="4" t="str">
        <v>Tower</v>
      </c>
      <c r="AW891" s="4" t="str">
        <v>Tower</v>
      </c>
      <c r="AX891" s="4" t="str">
        <v>Tower</v>
      </c>
      <c r="AY891" s="4" t="str">
        <v>Tower</v>
      </c>
      <c r="AZ891" s="4" t="str">
        <v>Tower</v>
      </c>
      <c r="BA891" s="4" t="str">
        <v>Tower</v>
      </c>
      <c r="BB891" s="4" t="str">
        <v>Tower</v>
      </c>
      <c r="BC891" s="4" t="str">
        <v>Tower</v>
      </c>
      <c r="BD891" s="4" t="str">
        <v>Tower</v>
      </c>
      <c r="BE891" s="4" t="str">
        <v>Tower</v>
      </c>
      <c r="BF891" s="4" t="str">
        <v>Tower</v>
      </c>
      <c r="BG891" s="4" t="str">
        <v>Tower</v>
      </c>
      <c r="BH891" s="4" t="str">
        <v>Tower</v>
      </c>
      <c r="BI891" s="4" t="str">
        <v>Tower</v>
      </c>
      <c r="BJ891" s="4" t="str">
        <v>Tower</v>
      </c>
      <c r="BK891" s="4" t="str">
        <v>Tower</v>
      </c>
      <c r="BL891" s="4" t="str">
        <v>Tower</v>
      </c>
      <c r="BM891" s="4" t="str">
        <v>Tower</v>
      </c>
      <c r="BN891" s="4" t="str">
        <v>Tower</v>
      </c>
      <c r="BO891" s="4" t="str">
        <v>Tower</v>
      </c>
      <c r="BP891" s="4" t="str">
        <v>Tower</v>
      </c>
      <c r="BQ891" s="4" t="str">
        <v>Tower</v>
      </c>
      <c r="BR891" s="4" t="str">
        <v>Tower</v>
      </c>
      <c r="BS891" s="4" t="str">
        <v>Tower</v>
      </c>
      <c r="BT891" s="4" t="str">
        <v>Tower</v>
      </c>
      <c r="BU891" s="4" t="str">
        <v>Tower</v>
      </c>
      <c r="BV891" s="4" t="str">
        <v>Tower</v>
      </c>
      <c r="BX891" s="4" t="str">
        <v>Toroniou c1</v>
      </c>
      <c r="BY891" s="4" t="str">
        <v>Toroniou c1</v>
      </c>
      <c r="BZ891" s="4" t="str">
        <v>Toroniou c1</v>
      </c>
      <c r="CA891" s="4" t="str">
        <v>Toroniou c1</v>
      </c>
      <c r="CB891" s="4" t="str">
        <v>Toroniou c1</v>
      </c>
      <c r="CC891" s="4" t="str">
        <v>Toroniou c1</v>
      </c>
      <c r="CD891" s="4" t="str">
        <v>Toroniou c1</v>
      </c>
      <c r="CE891" s="4" t="str">
        <v>Toroniou c1</v>
      </c>
      <c r="CF891" s="4" t="str">
        <v>Toroniou c1</v>
      </c>
      <c r="CG891" s="4" t="str">
        <v>Toroniou c1</v>
      </c>
      <c r="CH891" s="4" t="str">
        <v>Toroniou c1</v>
      </c>
      <c r="CI891" s="4" t="str">
        <v>Toroniou c1</v>
      </c>
      <c r="CJ891" s="4" t="str">
        <v>Toroniou c1</v>
      </c>
      <c r="CK891" s="4" t="str">
        <v>Toroniou c1</v>
      </c>
      <c r="CL891" s="4" t="str">
        <v>Toroniou c1</v>
      </c>
      <c r="CM891" s="4" t="str">
        <v>Toroniou c1</v>
      </c>
      <c r="CN891" s="4" t="str">
        <v>Toroniou c1</v>
      </c>
      <c r="CO891" s="4" t="str">
        <v>Toroniou c1</v>
      </c>
      <c r="CP891" s="4" t="str">
        <v>Toroniou c1</v>
      </c>
      <c r="CQ891" s="4" t="str">
        <v>Toroniou c1</v>
      </c>
      <c r="CR891" s="4" t="str">
        <v>Toroniou c1</v>
      </c>
      <c r="CS891" s="4" t="str">
        <v>Toroniou c1</v>
      </c>
      <c r="CT891" s="4" t="str">
        <v>Toroniou c1</v>
      </c>
      <c r="CU891" s="4" t="str">
        <v>Toroniou c1</v>
      </c>
      <c r="CV891" s="4" t="str">
        <v>Toroniou c1</v>
      </c>
      <c r="CW891" s="4" t="str">
        <v>Toroniou c1</v>
      </c>
      <c r="CX891" s="4" t="str">
        <v>Toroniou c1</v>
      </c>
      <c r="CY891" s="4" t="str">
        <v>Toroniou c1</v>
      </c>
      <c r="CZ891" s="4" t="str">
        <v>Toroniou c1</v>
      </c>
      <c r="DA891" s="4" t="str">
        <v>Toroniou c1</v>
      </c>
    </row>
    <row r="892" spans="1:105" x14ac:dyDescent="0.35">
      <c r="A892" s="4" t="s">
        <v>1872</v>
      </c>
      <c r="C892" s="4" t="s">
        <v>3404</v>
      </c>
      <c r="AS892" s="4" t="str">
        <v>Triumph</v>
      </c>
      <c r="AT892" s="4" t="str">
        <v>Triumph</v>
      </c>
      <c r="AU892" s="4" t="str">
        <v>Triumph</v>
      </c>
      <c r="AV892" s="4" t="str">
        <v>Triumph</v>
      </c>
      <c r="AW892" s="4" t="str">
        <v>Triumph</v>
      </c>
      <c r="AX892" s="4" t="str">
        <v>Triumph</v>
      </c>
      <c r="AY892" s="4" t="str">
        <v>Triumph</v>
      </c>
      <c r="AZ892" s="4" t="str">
        <v>Triumph</v>
      </c>
      <c r="BA892" s="4" t="str">
        <v>Triumph</v>
      </c>
      <c r="BB892" s="4" t="str">
        <v>Triumph</v>
      </c>
      <c r="BC892" s="4" t="str">
        <v>Triumph</v>
      </c>
      <c r="BD892" s="4" t="str">
        <v>Triumph</v>
      </c>
      <c r="BE892" s="4" t="str">
        <v>Triumph</v>
      </c>
      <c r="BF892" s="4" t="str">
        <v>Triumph</v>
      </c>
      <c r="BG892" s="4" t="str">
        <v>Triumph</v>
      </c>
      <c r="BH892" s="4" t="str">
        <v>Triumph</v>
      </c>
      <c r="BI892" s="4" t="str">
        <v>Triumph</v>
      </c>
      <c r="BJ892" s="4" t="str">
        <v>Triumph</v>
      </c>
      <c r="BK892" s="4" t="str">
        <v>Triumph</v>
      </c>
      <c r="BL892" s="4" t="str">
        <v>Triumph</v>
      </c>
      <c r="BM892" s="4" t="str">
        <v>Triumph</v>
      </c>
      <c r="BN892" s="4" t="str">
        <v>Triumph</v>
      </c>
      <c r="BO892" s="4" t="str">
        <v>Triumph</v>
      </c>
      <c r="BP892" s="4" t="str">
        <v>Triumph</v>
      </c>
      <c r="BQ892" s="4" t="str">
        <v>Triumph</v>
      </c>
      <c r="BR892" s="4" t="str">
        <v>Triumph</v>
      </c>
      <c r="BS892" s="4" t="str">
        <v>Triumph</v>
      </c>
      <c r="BT892" s="4" t="str">
        <v>Triumph</v>
      </c>
      <c r="BU892" s="4" t="str">
        <v>Triumph</v>
      </c>
      <c r="BV892" s="4" t="str">
        <v>Triumph</v>
      </c>
      <c r="BX892" s="4" t="str">
        <v>Tower</v>
      </c>
      <c r="BY892" s="4" t="str">
        <v>Tower</v>
      </c>
      <c r="BZ892" s="4" t="str">
        <v>Tower</v>
      </c>
      <c r="CA892" s="4" t="str">
        <v>Tower</v>
      </c>
      <c r="CB892" s="4" t="str">
        <v>Tower</v>
      </c>
      <c r="CC892" s="4" t="str">
        <v>Tower</v>
      </c>
      <c r="CD892" s="4" t="str">
        <v>Tower</v>
      </c>
      <c r="CE892" s="4" t="str">
        <v>Tower</v>
      </c>
      <c r="CF892" s="4" t="str">
        <v>Tower</v>
      </c>
      <c r="CG892" s="4" t="str">
        <v>Tower</v>
      </c>
      <c r="CH892" s="4" t="str">
        <v>Tower</v>
      </c>
      <c r="CI892" s="4" t="str">
        <v>Tower</v>
      </c>
      <c r="CJ892" s="4" t="str">
        <v>Tower</v>
      </c>
      <c r="CK892" s="4" t="str">
        <v>Tower</v>
      </c>
      <c r="CL892" s="4" t="str">
        <v>Tower</v>
      </c>
      <c r="CM892" s="4" t="str">
        <v>Tower</v>
      </c>
      <c r="CN892" s="4" t="str">
        <v>Tower</v>
      </c>
      <c r="CO892" s="4" t="str">
        <v>Tower</v>
      </c>
      <c r="CP892" s="4" t="str">
        <v>Tower</v>
      </c>
      <c r="CQ892" s="4" t="str">
        <v>Tower</v>
      </c>
      <c r="CR892" s="4" t="str">
        <v>Tower</v>
      </c>
      <c r="CS892" s="4" t="str">
        <v>Tower</v>
      </c>
      <c r="CT892" s="4" t="str">
        <v>Tower</v>
      </c>
      <c r="CU892" s="4" t="str">
        <v>Tower</v>
      </c>
      <c r="CV892" s="4" t="str">
        <v>Tower</v>
      </c>
      <c r="CW892" s="4" t="str">
        <v>Tower</v>
      </c>
      <c r="CX892" s="4" t="str">
        <v>Tower</v>
      </c>
      <c r="CY892" s="4" t="str">
        <v>Tower</v>
      </c>
      <c r="CZ892" s="4" t="str">
        <v>Tower</v>
      </c>
      <c r="DA892" s="4" t="str">
        <v>Tower</v>
      </c>
    </row>
    <row r="893" spans="1:105" x14ac:dyDescent="0.35">
      <c r="A893" s="4" t="s">
        <v>1882</v>
      </c>
      <c r="C893" s="4" t="s">
        <v>3405</v>
      </c>
      <c r="AS893" s="4" t="str">
        <v>Tswana</v>
      </c>
      <c r="AT893" s="4" t="str">
        <v>Tswana</v>
      </c>
      <c r="AU893" s="4" t="str">
        <v>Tswana</v>
      </c>
      <c r="AV893" s="4" t="str">
        <v>Tswana</v>
      </c>
      <c r="AW893" s="4" t="str">
        <v>Tswana</v>
      </c>
      <c r="AX893" s="4" t="str">
        <v>Tswana</v>
      </c>
      <c r="AY893" s="4" t="str">
        <v>Tswana</v>
      </c>
      <c r="AZ893" s="4" t="str">
        <v>Tswana</v>
      </c>
      <c r="BA893" s="4" t="str">
        <v>Tswana</v>
      </c>
      <c r="BB893" s="4" t="str">
        <v>Tswana</v>
      </c>
      <c r="BC893" s="4" t="str">
        <v>Tswana</v>
      </c>
      <c r="BD893" s="4" t="str">
        <v>Tswana</v>
      </c>
      <c r="BE893" s="4" t="str">
        <v>Tswana</v>
      </c>
      <c r="BF893" s="4" t="str">
        <v>Tswana</v>
      </c>
      <c r="BG893" s="4" t="str">
        <v>Tswana</v>
      </c>
      <c r="BH893" s="4" t="str">
        <v>Tswana</v>
      </c>
      <c r="BI893" s="4" t="str">
        <v>Tswana</v>
      </c>
      <c r="BJ893" s="4" t="str">
        <v>Tswana</v>
      </c>
      <c r="BK893" s="4" t="str">
        <v>Tswana</v>
      </c>
      <c r="BL893" s="4" t="str">
        <v>Tswana</v>
      </c>
      <c r="BM893" s="4" t="str">
        <v>Tswana</v>
      </c>
      <c r="BN893" s="4" t="str">
        <v>Tswana</v>
      </c>
      <c r="BO893" s="4" t="str">
        <v>Tswana</v>
      </c>
      <c r="BP893" s="4" t="str">
        <v>Tswana</v>
      </c>
      <c r="BQ893" s="4" t="str">
        <v>Tswana</v>
      </c>
      <c r="BR893" s="4" t="str">
        <v>Tswana</v>
      </c>
      <c r="BS893" s="4" t="str">
        <v>Tswana</v>
      </c>
      <c r="BT893" s="4" t="str">
        <v>Tswana</v>
      </c>
      <c r="BU893" s="4" t="str">
        <v>Tswana</v>
      </c>
      <c r="BV893" s="4" t="str">
        <v>Tswana</v>
      </c>
      <c r="BX893" s="4" t="str">
        <v>Triumph</v>
      </c>
      <c r="BY893" s="4" t="str">
        <v>Triumph</v>
      </c>
      <c r="BZ893" s="4" t="str">
        <v>Triumph</v>
      </c>
      <c r="CA893" s="4" t="str">
        <v>Triumph</v>
      </c>
      <c r="CB893" s="4" t="str">
        <v>Triumph</v>
      </c>
      <c r="CC893" s="4" t="str">
        <v>Triumph</v>
      </c>
      <c r="CD893" s="4" t="str">
        <v>Triumph</v>
      </c>
      <c r="CE893" s="4" t="str">
        <v>Triumph</v>
      </c>
      <c r="CF893" s="4" t="str">
        <v>Triumph</v>
      </c>
      <c r="CG893" s="4" t="str">
        <v>Triumph</v>
      </c>
      <c r="CH893" s="4" t="str">
        <v>Triumph</v>
      </c>
      <c r="CI893" s="4" t="str">
        <v>Triumph</v>
      </c>
      <c r="CJ893" s="4" t="str">
        <v>Triumph</v>
      </c>
      <c r="CK893" s="4" t="str">
        <v>Triumph</v>
      </c>
      <c r="CL893" s="4" t="str">
        <v>Triumph</v>
      </c>
      <c r="CM893" s="4" t="str">
        <v>Triumph</v>
      </c>
      <c r="CN893" s="4" t="str">
        <v>Triumph</v>
      </c>
      <c r="CO893" s="4" t="str">
        <v>Triumph</v>
      </c>
      <c r="CP893" s="4" t="str">
        <v>Triumph</v>
      </c>
      <c r="CQ893" s="4" t="str">
        <v>Triumph</v>
      </c>
      <c r="CR893" s="4" t="str">
        <v>Triumph</v>
      </c>
      <c r="CS893" s="4" t="str">
        <v>Triumph</v>
      </c>
      <c r="CT893" s="4" t="str">
        <v>Triumph</v>
      </c>
      <c r="CU893" s="4" t="str">
        <v>Triumph</v>
      </c>
      <c r="CV893" s="4" t="str">
        <v>Triumph</v>
      </c>
      <c r="CW893" s="4" t="str">
        <v>Triumph</v>
      </c>
      <c r="CX893" s="4" t="str">
        <v>Triumph</v>
      </c>
      <c r="CY893" s="4" t="str">
        <v>Triumph</v>
      </c>
      <c r="CZ893" s="4" t="str">
        <v>Triumph</v>
      </c>
      <c r="DA893" s="4" t="str">
        <v>Triumph</v>
      </c>
    </row>
    <row r="894" spans="1:105" x14ac:dyDescent="0.35">
      <c r="A894" s="4" t="s">
        <v>1875</v>
      </c>
      <c r="C894" s="4" t="s">
        <v>3406</v>
      </c>
      <c r="AS894" s="4" t="str">
        <v>Tuarine x zebu</v>
      </c>
      <c r="AT894" s="4" t="str">
        <v>Tuarine x zebu</v>
      </c>
      <c r="AU894" s="4" t="str">
        <v>Tuarine x zebu</v>
      </c>
      <c r="AV894" s="4" t="str">
        <v>Tuarine x zebu</v>
      </c>
      <c r="AW894" s="4" t="str">
        <v>Tuarine x zebu</v>
      </c>
      <c r="AX894" s="4" t="str">
        <v>Tuarine x zebu</v>
      </c>
      <c r="AY894" s="4" t="str">
        <v>Tuarine x zebu</v>
      </c>
      <c r="AZ894" s="4" t="str">
        <v>Tuarine x zebu</v>
      </c>
      <c r="BA894" s="4" t="str">
        <v>Tuarine x zebu</v>
      </c>
      <c r="BB894" s="4" t="str">
        <v>Tuarine x zebu</v>
      </c>
      <c r="BC894" s="4" t="str">
        <v>Tuarine x zebu</v>
      </c>
      <c r="BD894" s="4" t="str">
        <v>Tuarine x zebu</v>
      </c>
      <c r="BE894" s="4" t="str">
        <v>Tuarine x zebu</v>
      </c>
      <c r="BF894" s="4" t="str">
        <v>Tuarine x zebu</v>
      </c>
      <c r="BG894" s="4" t="str">
        <v>Tuarine x zebu</v>
      </c>
      <c r="BH894" s="4" t="str">
        <v>Tuarine x zebu</v>
      </c>
      <c r="BI894" s="4" t="str">
        <v>Tuarine x zebu</v>
      </c>
      <c r="BJ894" s="4" t="str">
        <v>Tuarine x zebu</v>
      </c>
      <c r="BK894" s="4" t="str">
        <v>Tuarine x zebu</v>
      </c>
      <c r="BL894" s="4" t="str">
        <v>Tuarine x zebu</v>
      </c>
      <c r="BM894" s="4" t="str">
        <v>Tuarine x zebu</v>
      </c>
      <c r="BN894" s="4" t="str">
        <v>Tuarine x zebu</v>
      </c>
      <c r="BO894" s="4" t="str">
        <v>Tuarine x zebu</v>
      </c>
      <c r="BP894" s="4" t="str">
        <v>Tuarine x zebu</v>
      </c>
      <c r="BQ894" s="4" t="str">
        <v>Tuarine x zebu</v>
      </c>
      <c r="BR894" s="4" t="str">
        <v>Tuarine x zebu</v>
      </c>
      <c r="BS894" s="4" t="str">
        <v>Tuarine x zebu</v>
      </c>
      <c r="BT894" s="4" t="str">
        <v>Tuarine x zebu</v>
      </c>
      <c r="BU894" s="4" t="str">
        <v>Tuarine x zebu</v>
      </c>
      <c r="BV894" s="4" t="str">
        <v>Tuarine x zebu</v>
      </c>
      <c r="BX894" s="4" t="str">
        <v>Tswana</v>
      </c>
      <c r="BY894" s="4" t="str">
        <v>Tswana</v>
      </c>
      <c r="BZ894" s="4" t="str">
        <v>Tswana</v>
      </c>
      <c r="CA894" s="4" t="str">
        <v>Tswana</v>
      </c>
      <c r="CB894" s="4" t="str">
        <v>Tswana</v>
      </c>
      <c r="CC894" s="4" t="str">
        <v>Tswana</v>
      </c>
      <c r="CD894" s="4" t="str">
        <v>Tswana</v>
      </c>
      <c r="CE894" s="4" t="str">
        <v>Tswana</v>
      </c>
      <c r="CF894" s="4" t="str">
        <v>Tswana</v>
      </c>
      <c r="CG894" s="4" t="str">
        <v>Tswana</v>
      </c>
      <c r="CH894" s="4" t="str">
        <v>Tswana</v>
      </c>
      <c r="CI894" s="4" t="str">
        <v>Tswana</v>
      </c>
      <c r="CJ894" s="4" t="str">
        <v>Tswana</v>
      </c>
      <c r="CK894" s="4" t="str">
        <v>Tswana</v>
      </c>
      <c r="CL894" s="4" t="str">
        <v>Tswana</v>
      </c>
      <c r="CM894" s="4" t="str">
        <v>Tswana</v>
      </c>
      <c r="CN894" s="4" t="str">
        <v>Tswana</v>
      </c>
      <c r="CO894" s="4" t="str">
        <v>Tswana</v>
      </c>
      <c r="CP894" s="4" t="str">
        <v>Tswana</v>
      </c>
      <c r="CQ894" s="4" t="str">
        <v>Tswana</v>
      </c>
      <c r="CR894" s="4" t="str">
        <v>Tswana</v>
      </c>
      <c r="CS894" s="4" t="str">
        <v>Tswana</v>
      </c>
      <c r="CT894" s="4" t="str">
        <v>Tswana</v>
      </c>
      <c r="CU894" s="4" t="str">
        <v>Tswana</v>
      </c>
      <c r="CV894" s="4" t="str">
        <v>Tswana</v>
      </c>
      <c r="CW894" s="4" t="str">
        <v>Tswana</v>
      </c>
      <c r="CX894" s="4" t="str">
        <v>Tswana</v>
      </c>
      <c r="CY894" s="4" t="str">
        <v>Tswana</v>
      </c>
      <c r="CZ894" s="4" t="str">
        <v>Tswana</v>
      </c>
      <c r="DA894" s="4" t="str">
        <v>Tswana</v>
      </c>
    </row>
    <row r="895" spans="1:105" x14ac:dyDescent="0.35">
      <c r="A895" s="4" t="s">
        <v>1864</v>
      </c>
      <c r="C895" s="4" t="s">
        <v>3407</v>
      </c>
      <c r="AS895" s="4" t="str">
        <v>Tumaini</v>
      </c>
      <c r="AT895" s="4" t="str">
        <v>Tumaini</v>
      </c>
      <c r="AU895" s="4" t="str">
        <v>Tumaini</v>
      </c>
      <c r="AV895" s="4" t="str">
        <v>Tumaini</v>
      </c>
      <c r="AW895" s="4" t="str">
        <v>Tumaini</v>
      </c>
      <c r="AX895" s="4" t="str">
        <v>Tumaini</v>
      </c>
      <c r="AY895" s="4" t="str">
        <v>Tumaini</v>
      </c>
      <c r="AZ895" s="4" t="str">
        <v>Tumaini</v>
      </c>
      <c r="BA895" s="4" t="str">
        <v>Tumaini</v>
      </c>
      <c r="BB895" s="4" t="str">
        <v>Tumaini</v>
      </c>
      <c r="BC895" s="4" t="str">
        <v>Tumaini</v>
      </c>
      <c r="BD895" s="4" t="str">
        <v>Tumaini</v>
      </c>
      <c r="BE895" s="4" t="str">
        <v>Tumaini</v>
      </c>
      <c r="BF895" s="4" t="str">
        <v>Tumaini</v>
      </c>
      <c r="BG895" s="4" t="str">
        <v>Tumaini</v>
      </c>
      <c r="BH895" s="4" t="str">
        <v>Tumaini</v>
      </c>
      <c r="BI895" s="4" t="str">
        <v>Tumaini</v>
      </c>
      <c r="BJ895" s="4" t="str">
        <v>Tumaini</v>
      </c>
      <c r="BK895" s="4" t="str">
        <v>Tumaini</v>
      </c>
      <c r="BL895" s="4" t="str">
        <v>Tumaini</v>
      </c>
      <c r="BM895" s="4" t="str">
        <v>Tumaini</v>
      </c>
      <c r="BN895" s="4" t="str">
        <v>Tumaini</v>
      </c>
      <c r="BO895" s="4" t="str">
        <v>Tumaini</v>
      </c>
      <c r="BP895" s="4" t="str">
        <v>Tumaini</v>
      </c>
      <c r="BQ895" s="4" t="str">
        <v>Tumaini</v>
      </c>
      <c r="BR895" s="4" t="str">
        <v>Tumaini</v>
      </c>
      <c r="BS895" s="4" t="str">
        <v>Tumaini</v>
      </c>
      <c r="BT895" s="4" t="str">
        <v>Tumaini</v>
      </c>
      <c r="BU895" s="4" t="str">
        <v>Tumaini</v>
      </c>
      <c r="BV895" s="4" t="str">
        <v>Tumaini</v>
      </c>
      <c r="BX895" s="4" t="str">
        <v>Tuarine x zebu</v>
      </c>
      <c r="BY895" s="4" t="str">
        <v>Tuarine x zebu</v>
      </c>
      <c r="BZ895" s="4" t="str">
        <v>Tuarine x zebu</v>
      </c>
      <c r="CA895" s="4" t="str">
        <v>Tuarine x zebu</v>
      </c>
      <c r="CB895" s="4" t="str">
        <v>Tuarine x zebu</v>
      </c>
      <c r="CC895" s="4" t="str">
        <v>Tuarine x zebu</v>
      </c>
      <c r="CD895" s="4" t="str">
        <v>Tuarine x zebu</v>
      </c>
      <c r="CE895" s="4" t="str">
        <v>Tuarine x zebu</v>
      </c>
      <c r="CF895" s="4" t="str">
        <v>Tuarine x zebu</v>
      </c>
      <c r="CG895" s="4" t="str">
        <v>Tuarine x zebu</v>
      </c>
      <c r="CH895" s="4" t="str">
        <v>Tuarine x zebu</v>
      </c>
      <c r="CI895" s="4" t="str">
        <v>Tuarine x zebu</v>
      </c>
      <c r="CJ895" s="4" t="str">
        <v>Tuarine x zebu</v>
      </c>
      <c r="CK895" s="4" t="str">
        <v>Tuarine x zebu</v>
      </c>
      <c r="CL895" s="4" t="str">
        <v>Tuarine x zebu</v>
      </c>
      <c r="CM895" s="4" t="str">
        <v>Tuarine x zebu</v>
      </c>
      <c r="CN895" s="4" t="str">
        <v>Tuarine x zebu</v>
      </c>
      <c r="CO895" s="4" t="str">
        <v>Tuarine x zebu</v>
      </c>
      <c r="CP895" s="4" t="str">
        <v>Tuarine x zebu</v>
      </c>
      <c r="CQ895" s="4" t="str">
        <v>Tuarine x zebu</v>
      </c>
      <c r="CR895" s="4" t="str">
        <v>Tuarine x zebu</v>
      </c>
      <c r="CS895" s="4" t="str">
        <v>Tuarine x zebu</v>
      </c>
      <c r="CT895" s="4" t="str">
        <v>Tuarine x zebu</v>
      </c>
      <c r="CU895" s="4" t="str">
        <v>Tuarine x zebu</v>
      </c>
      <c r="CV895" s="4" t="str">
        <v>Tuarine x zebu</v>
      </c>
      <c r="CW895" s="4" t="str">
        <v>Tuarine x zebu</v>
      </c>
      <c r="CX895" s="4" t="str">
        <v>Tuarine x zebu</v>
      </c>
      <c r="CY895" s="4" t="str">
        <v>Tuarine x zebu</v>
      </c>
      <c r="CZ895" s="4" t="str">
        <v>Tuarine x zebu</v>
      </c>
      <c r="DA895" s="4" t="str">
        <v>Tuarine x zebu</v>
      </c>
    </row>
    <row r="896" spans="1:105" x14ac:dyDescent="0.35">
      <c r="A896" s="4" t="s">
        <v>1864</v>
      </c>
      <c r="C896" s="4" t="s">
        <v>3408</v>
      </c>
      <c r="AS896" s="4" t="str">
        <v>TVU 1509</v>
      </c>
      <c r="AT896" s="4" t="str">
        <v>TVU 1509</v>
      </c>
      <c r="AU896" s="4" t="str">
        <v>TVU 1509</v>
      </c>
      <c r="AV896" s="4" t="str">
        <v>TVU 1509</v>
      </c>
      <c r="AW896" s="4" t="str">
        <v>TVU 1509</v>
      </c>
      <c r="AX896" s="4" t="str">
        <v>TVU 1509</v>
      </c>
      <c r="AY896" s="4" t="str">
        <v>TVU 1509</v>
      </c>
      <c r="AZ896" s="4" t="str">
        <v>TVU 1509</v>
      </c>
      <c r="BA896" s="4" t="str">
        <v>TVU 1509</v>
      </c>
      <c r="BB896" s="4" t="str">
        <v>TVU 1509</v>
      </c>
      <c r="BC896" s="4" t="str">
        <v>TVU 1509</v>
      </c>
      <c r="BD896" s="4" t="str">
        <v>TVU 1509</v>
      </c>
      <c r="BE896" s="4" t="str">
        <v>TVU 1509</v>
      </c>
      <c r="BF896" s="4" t="str">
        <v>TVU 1509</v>
      </c>
      <c r="BG896" s="4" t="str">
        <v>TVU 1509</v>
      </c>
      <c r="BH896" s="4" t="str">
        <v>TVU 1509</v>
      </c>
      <c r="BI896" s="4" t="str">
        <v>TVU 1509</v>
      </c>
      <c r="BJ896" s="4" t="str">
        <v>TVU 1509</v>
      </c>
      <c r="BK896" s="4" t="str">
        <v>TVU 1509</v>
      </c>
      <c r="BL896" s="4" t="str">
        <v>TVU 1509</v>
      </c>
      <c r="BM896" s="4" t="str">
        <v>TVU 1509</v>
      </c>
      <c r="BN896" s="4" t="str">
        <v>TVU 1509</v>
      </c>
      <c r="BO896" s="4" t="str">
        <v>TVU 1509</v>
      </c>
      <c r="BP896" s="4" t="str">
        <v>TVU 1509</v>
      </c>
      <c r="BQ896" s="4" t="str">
        <v>TVU 1509</v>
      </c>
      <c r="BR896" s="4" t="str">
        <v>TVU 1509</v>
      </c>
      <c r="BS896" s="4" t="str">
        <v>TVU 1509</v>
      </c>
      <c r="BT896" s="4" t="str">
        <v>TVU 1509</v>
      </c>
      <c r="BU896" s="4" t="str">
        <v>TVU 1509</v>
      </c>
      <c r="BV896" s="4" t="str">
        <v>TVU 1509</v>
      </c>
      <c r="BX896" s="4" t="str">
        <v>Tumaini</v>
      </c>
      <c r="BY896" s="4" t="str">
        <v>Tumaini</v>
      </c>
      <c r="BZ896" s="4" t="str">
        <v>Tumaini</v>
      </c>
      <c r="CA896" s="4" t="str">
        <v>Tumaini</v>
      </c>
      <c r="CB896" s="4" t="str">
        <v>Tumaini</v>
      </c>
      <c r="CC896" s="4" t="str">
        <v>Tumaini</v>
      </c>
      <c r="CD896" s="4" t="str">
        <v>Tumaini</v>
      </c>
      <c r="CE896" s="4" t="str">
        <v>Tumaini</v>
      </c>
      <c r="CF896" s="4" t="str">
        <v>Tumaini</v>
      </c>
      <c r="CG896" s="4" t="str">
        <v>Tumaini</v>
      </c>
      <c r="CH896" s="4" t="str">
        <v>Tumaini</v>
      </c>
      <c r="CI896" s="4" t="str">
        <v>Tumaini</v>
      </c>
      <c r="CJ896" s="4" t="str">
        <v>Tumaini</v>
      </c>
      <c r="CK896" s="4" t="str">
        <v>Tumaini</v>
      </c>
      <c r="CL896" s="4" t="str">
        <v>Tumaini</v>
      </c>
      <c r="CM896" s="4" t="str">
        <v>Tumaini</v>
      </c>
      <c r="CN896" s="4" t="str">
        <v>Tumaini</v>
      </c>
      <c r="CO896" s="4" t="str">
        <v>Tumaini</v>
      </c>
      <c r="CP896" s="4" t="str">
        <v>Tumaini</v>
      </c>
      <c r="CQ896" s="4" t="str">
        <v>Tumaini</v>
      </c>
      <c r="CR896" s="4" t="str">
        <v>Tumaini</v>
      </c>
      <c r="CS896" s="4" t="str">
        <v>Tumaini</v>
      </c>
      <c r="CT896" s="4" t="str">
        <v>Tumaini</v>
      </c>
      <c r="CU896" s="4" t="str">
        <v>Tumaini</v>
      </c>
      <c r="CV896" s="4" t="str">
        <v>Tumaini</v>
      </c>
      <c r="CW896" s="4" t="str">
        <v>Tumaini</v>
      </c>
      <c r="CX896" s="4" t="str">
        <v>Tumaini</v>
      </c>
      <c r="CY896" s="4" t="str">
        <v>Tumaini</v>
      </c>
      <c r="CZ896" s="4" t="str">
        <v>Tumaini</v>
      </c>
      <c r="DA896" s="4" t="str">
        <v>Tumaini</v>
      </c>
    </row>
    <row r="897" spans="1:105" x14ac:dyDescent="0.35">
      <c r="A897" s="4" t="s">
        <v>1886</v>
      </c>
      <c r="C897" s="4" t="s">
        <v>3409</v>
      </c>
      <c r="AS897" s="4" t="str">
        <v>TVU 2246</v>
      </c>
      <c r="AT897" s="4" t="str">
        <v>TVU 2246</v>
      </c>
      <c r="AU897" s="4" t="str">
        <v>TVU 2246</v>
      </c>
      <c r="AV897" s="4" t="str">
        <v>TVU 2246</v>
      </c>
      <c r="AW897" s="4" t="str">
        <v>TVU 2246</v>
      </c>
      <c r="AX897" s="4" t="str">
        <v>TVU 2246</v>
      </c>
      <c r="AY897" s="4" t="str">
        <v>TVU 2246</v>
      </c>
      <c r="AZ897" s="4" t="str">
        <v>TVU 2246</v>
      </c>
      <c r="BA897" s="4" t="str">
        <v>TVU 2246</v>
      </c>
      <c r="BB897" s="4" t="str">
        <v>TVU 2246</v>
      </c>
      <c r="BC897" s="4" t="str">
        <v>TVU 2246</v>
      </c>
      <c r="BD897" s="4" t="str">
        <v>TVU 2246</v>
      </c>
      <c r="BE897" s="4" t="str">
        <v>TVU 2246</v>
      </c>
      <c r="BF897" s="4" t="str">
        <v>TVU 2246</v>
      </c>
      <c r="BG897" s="4" t="str">
        <v>TVU 2246</v>
      </c>
      <c r="BH897" s="4" t="str">
        <v>TVU 2246</v>
      </c>
      <c r="BI897" s="4" t="str">
        <v>TVU 2246</v>
      </c>
      <c r="BJ897" s="4" t="str">
        <v>TVU 2246</v>
      </c>
      <c r="BK897" s="4" t="str">
        <v>TVU 2246</v>
      </c>
      <c r="BL897" s="4" t="str">
        <v>TVU 2246</v>
      </c>
      <c r="BM897" s="4" t="str">
        <v>TVU 2246</v>
      </c>
      <c r="BN897" s="4" t="str">
        <v>TVU 2246</v>
      </c>
      <c r="BO897" s="4" t="str">
        <v>TVU 2246</v>
      </c>
      <c r="BP897" s="4" t="str">
        <v>TVU 2246</v>
      </c>
      <c r="BQ897" s="4" t="str">
        <v>TVU 2246</v>
      </c>
      <c r="BR897" s="4" t="str">
        <v>TVU 2246</v>
      </c>
      <c r="BS897" s="4" t="str">
        <v>TVU 2246</v>
      </c>
      <c r="BT897" s="4" t="str">
        <v>TVU 2246</v>
      </c>
      <c r="BU897" s="4" t="str">
        <v>TVU 2246</v>
      </c>
      <c r="BV897" s="4" t="str">
        <v>TVU 2246</v>
      </c>
      <c r="BX897" s="4" t="str">
        <v>TVU 1509</v>
      </c>
      <c r="BY897" s="4" t="str">
        <v>TVU 1509</v>
      </c>
      <c r="BZ897" s="4" t="str">
        <v>TVU 1509</v>
      </c>
      <c r="CA897" s="4" t="str">
        <v>TVU 1509</v>
      </c>
      <c r="CB897" s="4" t="str">
        <v>TVU 1509</v>
      </c>
      <c r="CC897" s="4" t="str">
        <v>TVU 1509</v>
      </c>
      <c r="CD897" s="4" t="str">
        <v>TVU 1509</v>
      </c>
      <c r="CE897" s="4" t="str">
        <v>TVU 1509</v>
      </c>
      <c r="CF897" s="4" t="str">
        <v>TVU 1509</v>
      </c>
      <c r="CG897" s="4" t="str">
        <v>TVU 1509</v>
      </c>
      <c r="CH897" s="4" t="str">
        <v>TVU 1509</v>
      </c>
      <c r="CI897" s="4" t="str">
        <v>TVU 1509</v>
      </c>
      <c r="CJ897" s="4" t="str">
        <v>TVU 1509</v>
      </c>
      <c r="CK897" s="4" t="str">
        <v>TVU 1509</v>
      </c>
      <c r="CL897" s="4" t="str">
        <v>TVU 1509</v>
      </c>
      <c r="CM897" s="4" t="str">
        <v>TVU 1509</v>
      </c>
      <c r="CN897" s="4" t="str">
        <v>TVU 1509</v>
      </c>
      <c r="CO897" s="4" t="str">
        <v>TVU 1509</v>
      </c>
      <c r="CP897" s="4" t="str">
        <v>TVU 1509</v>
      </c>
      <c r="CQ897" s="4" t="str">
        <v>TVU 1509</v>
      </c>
      <c r="CR897" s="4" t="str">
        <v>TVU 1509</v>
      </c>
      <c r="CS897" s="4" t="str">
        <v>TVU 1509</v>
      </c>
      <c r="CT897" s="4" t="str">
        <v>TVU 1509</v>
      </c>
      <c r="CU897" s="4" t="str">
        <v>TVU 1509</v>
      </c>
      <c r="CV897" s="4" t="str">
        <v>TVU 1509</v>
      </c>
      <c r="CW897" s="4" t="str">
        <v>TVU 1509</v>
      </c>
      <c r="CX897" s="4" t="str">
        <v>TVU 1509</v>
      </c>
      <c r="CY897" s="4" t="str">
        <v>TVU 1509</v>
      </c>
      <c r="CZ897" s="4" t="str">
        <v>TVU 1509</v>
      </c>
      <c r="DA897" s="4" t="str">
        <v>TVU 1509</v>
      </c>
    </row>
    <row r="898" spans="1:105" x14ac:dyDescent="0.35">
      <c r="A898" s="4" t="s">
        <v>1886</v>
      </c>
      <c r="C898" s="4" t="s">
        <v>3410</v>
      </c>
      <c r="AS898" s="4" t="str">
        <v>Tvx 3236</v>
      </c>
      <c r="AT898" s="4" t="str">
        <v>Tvx 3236</v>
      </c>
      <c r="AU898" s="4" t="str">
        <v>Tvx 3236</v>
      </c>
      <c r="AV898" s="4" t="str">
        <v>Tvx 3236</v>
      </c>
      <c r="AW898" s="4" t="str">
        <v>Tvx 3236</v>
      </c>
      <c r="AX898" s="4" t="str">
        <v>Tvx 3236</v>
      </c>
      <c r="AY898" s="4" t="str">
        <v>Tvx 3236</v>
      </c>
      <c r="AZ898" s="4" t="str">
        <v>Tvx 3236</v>
      </c>
      <c r="BA898" s="4" t="str">
        <v>Tvx 3236</v>
      </c>
      <c r="BB898" s="4" t="str">
        <v>Tvx 3236</v>
      </c>
      <c r="BC898" s="4" t="str">
        <v>Tvx 3236</v>
      </c>
      <c r="BD898" s="4" t="str">
        <v>Tvx 3236</v>
      </c>
      <c r="BE898" s="4" t="str">
        <v>Tvx 3236</v>
      </c>
      <c r="BF898" s="4" t="str">
        <v>Tvx 3236</v>
      </c>
      <c r="BG898" s="4" t="str">
        <v>Tvx 3236</v>
      </c>
      <c r="BH898" s="4" t="str">
        <v>Tvx 3236</v>
      </c>
      <c r="BI898" s="4" t="str">
        <v>Tvx 3236</v>
      </c>
      <c r="BJ898" s="4" t="str">
        <v>Tvx 3236</v>
      </c>
      <c r="BK898" s="4" t="str">
        <v>Tvx 3236</v>
      </c>
      <c r="BL898" s="4" t="str">
        <v>Tvx 3236</v>
      </c>
      <c r="BM898" s="4" t="str">
        <v>Tvx 3236</v>
      </c>
      <c r="BN898" s="4" t="str">
        <v>Tvx 3236</v>
      </c>
      <c r="BO898" s="4" t="str">
        <v>Tvx 3236</v>
      </c>
      <c r="BP898" s="4" t="str">
        <v>Tvx 3236</v>
      </c>
      <c r="BQ898" s="4" t="str">
        <v>Tvx 3236</v>
      </c>
      <c r="BR898" s="4" t="str">
        <v>Tvx 3236</v>
      </c>
      <c r="BS898" s="4" t="str">
        <v>Tvx 3236</v>
      </c>
      <c r="BT898" s="4" t="str">
        <v>Tvx 3236</v>
      </c>
      <c r="BU898" s="4" t="str">
        <v>Tvx 3236</v>
      </c>
      <c r="BV898" s="4" t="str">
        <v>Tvx 3236</v>
      </c>
      <c r="BX898" s="4" t="str">
        <v>TVU 2246</v>
      </c>
      <c r="BY898" s="4" t="str">
        <v>TVU 2246</v>
      </c>
      <c r="BZ898" s="4" t="str">
        <v>TVU 2246</v>
      </c>
      <c r="CA898" s="4" t="str">
        <v>TVU 2246</v>
      </c>
      <c r="CB898" s="4" t="str">
        <v>TVU 2246</v>
      </c>
      <c r="CC898" s="4" t="str">
        <v>TVU 2246</v>
      </c>
      <c r="CD898" s="4" t="str">
        <v>TVU 2246</v>
      </c>
      <c r="CE898" s="4" t="str">
        <v>TVU 2246</v>
      </c>
      <c r="CF898" s="4" t="str">
        <v>TVU 2246</v>
      </c>
      <c r="CG898" s="4" t="str">
        <v>TVU 2246</v>
      </c>
      <c r="CH898" s="4" t="str">
        <v>TVU 2246</v>
      </c>
      <c r="CI898" s="4" t="str">
        <v>TVU 2246</v>
      </c>
      <c r="CJ898" s="4" t="str">
        <v>TVU 2246</v>
      </c>
      <c r="CK898" s="4" t="str">
        <v>TVU 2246</v>
      </c>
      <c r="CL898" s="4" t="str">
        <v>TVU 2246</v>
      </c>
      <c r="CM898" s="4" t="str">
        <v>TVU 2246</v>
      </c>
      <c r="CN898" s="4" t="str">
        <v>TVU 2246</v>
      </c>
      <c r="CO898" s="4" t="str">
        <v>TVU 2246</v>
      </c>
      <c r="CP898" s="4" t="str">
        <v>TVU 2246</v>
      </c>
      <c r="CQ898" s="4" t="str">
        <v>TVU 2246</v>
      </c>
      <c r="CR898" s="4" t="str">
        <v>TVU 2246</v>
      </c>
      <c r="CS898" s="4" t="str">
        <v>TVU 2246</v>
      </c>
      <c r="CT898" s="4" t="str">
        <v>TVU 2246</v>
      </c>
      <c r="CU898" s="4" t="str">
        <v>TVU 2246</v>
      </c>
      <c r="CV898" s="4" t="str">
        <v>TVU 2246</v>
      </c>
      <c r="CW898" s="4" t="str">
        <v>TVU 2246</v>
      </c>
      <c r="CX898" s="4" t="str">
        <v>TVU 2246</v>
      </c>
      <c r="CY898" s="4" t="str">
        <v>TVU 2246</v>
      </c>
      <c r="CZ898" s="4" t="str">
        <v>TVU 2246</v>
      </c>
      <c r="DA898" s="4" t="str">
        <v>TVU 2246</v>
      </c>
    </row>
    <row r="899" spans="1:105" x14ac:dyDescent="0.35">
      <c r="A899" s="4" t="s">
        <v>1886</v>
      </c>
      <c r="C899" s="4" t="s">
        <v>3411</v>
      </c>
      <c r="AS899" s="4" t="str">
        <v>TVX4659-03E</v>
      </c>
      <c r="AT899" s="4" t="str">
        <v>TVX4659-03E</v>
      </c>
      <c r="AU899" s="4" t="str">
        <v>TVX4659-03E</v>
      </c>
      <c r="AV899" s="4" t="str">
        <v>TVX4659-03E</v>
      </c>
      <c r="AW899" s="4" t="str">
        <v>TVX4659-03E</v>
      </c>
      <c r="AX899" s="4" t="str">
        <v>TVX4659-03E</v>
      </c>
      <c r="AY899" s="4" t="str">
        <v>TVX4659-03E</v>
      </c>
      <c r="AZ899" s="4" t="str">
        <v>TVX4659-03E</v>
      </c>
      <c r="BA899" s="4" t="str">
        <v>TVX4659-03E</v>
      </c>
      <c r="BB899" s="4" t="str">
        <v>TVX4659-03E</v>
      </c>
      <c r="BC899" s="4" t="str">
        <v>TVX4659-03E</v>
      </c>
      <c r="BD899" s="4" t="str">
        <v>TVX4659-03E</v>
      </c>
      <c r="BE899" s="4" t="str">
        <v>TVX4659-03E</v>
      </c>
      <c r="BF899" s="4" t="str">
        <v>TVX4659-03E</v>
      </c>
      <c r="BG899" s="4" t="str">
        <v>TVX4659-03E</v>
      </c>
      <c r="BH899" s="4" t="str">
        <v>TVX4659-03E</v>
      </c>
      <c r="BI899" s="4" t="str">
        <v>TVX4659-03E</v>
      </c>
      <c r="BJ899" s="4" t="str">
        <v>TVX4659-03E</v>
      </c>
      <c r="BK899" s="4" t="str">
        <v>TVX4659-03E</v>
      </c>
      <c r="BL899" s="4" t="str">
        <v>TVX4659-03E</v>
      </c>
      <c r="BM899" s="4" t="str">
        <v>TVX4659-03E</v>
      </c>
      <c r="BN899" s="4" t="str">
        <v>TVX4659-03E</v>
      </c>
      <c r="BO899" s="4" t="str">
        <v>TVX4659-03E</v>
      </c>
      <c r="BP899" s="4" t="str">
        <v>TVX4659-03E</v>
      </c>
      <c r="BQ899" s="4" t="str">
        <v>TVX4659-03E</v>
      </c>
      <c r="BR899" s="4" t="str">
        <v>TVX4659-03E</v>
      </c>
      <c r="BS899" s="4" t="str">
        <v>TVX4659-03E</v>
      </c>
      <c r="BT899" s="4" t="str">
        <v>TVX4659-03E</v>
      </c>
      <c r="BU899" s="4" t="str">
        <v>TVX4659-03E</v>
      </c>
      <c r="BV899" s="4" t="str">
        <v>TVX4659-03E</v>
      </c>
      <c r="BX899" s="4" t="str">
        <v>Tvx 3236</v>
      </c>
      <c r="BY899" s="4" t="str">
        <v>Tvx 3236</v>
      </c>
      <c r="BZ899" s="4" t="str">
        <v>Tvx 3236</v>
      </c>
      <c r="CA899" s="4" t="str">
        <v>Tvx 3236</v>
      </c>
      <c r="CB899" s="4" t="str">
        <v>Tvx 3236</v>
      </c>
      <c r="CC899" s="4" t="str">
        <v>Tvx 3236</v>
      </c>
      <c r="CD899" s="4" t="str">
        <v>Tvx 3236</v>
      </c>
      <c r="CE899" s="4" t="str">
        <v>Tvx 3236</v>
      </c>
      <c r="CF899" s="4" t="str">
        <v>Tvx 3236</v>
      </c>
      <c r="CG899" s="4" t="str">
        <v>Tvx 3236</v>
      </c>
      <c r="CH899" s="4" t="str">
        <v>Tvx 3236</v>
      </c>
      <c r="CI899" s="4" t="str">
        <v>Tvx 3236</v>
      </c>
      <c r="CJ899" s="4" t="str">
        <v>Tvx 3236</v>
      </c>
      <c r="CK899" s="4" t="str">
        <v>Tvx 3236</v>
      </c>
      <c r="CL899" s="4" t="str">
        <v>Tvx 3236</v>
      </c>
      <c r="CM899" s="4" t="str">
        <v>Tvx 3236</v>
      </c>
      <c r="CN899" s="4" t="str">
        <v>Tvx 3236</v>
      </c>
      <c r="CO899" s="4" t="str">
        <v>Tvx 3236</v>
      </c>
      <c r="CP899" s="4" t="str">
        <v>Tvx 3236</v>
      </c>
      <c r="CQ899" s="4" t="str">
        <v>Tvx 3236</v>
      </c>
      <c r="CR899" s="4" t="str">
        <v>Tvx 3236</v>
      </c>
      <c r="CS899" s="4" t="str">
        <v>Tvx 3236</v>
      </c>
      <c r="CT899" s="4" t="str">
        <v>Tvx 3236</v>
      </c>
      <c r="CU899" s="4" t="str">
        <v>Tvx 3236</v>
      </c>
      <c r="CV899" s="4" t="str">
        <v>Tvx 3236</v>
      </c>
      <c r="CW899" s="4" t="str">
        <v>Tvx 3236</v>
      </c>
      <c r="CX899" s="4" t="str">
        <v>Tvx 3236</v>
      </c>
      <c r="CY899" s="4" t="str">
        <v>Tvx 3236</v>
      </c>
      <c r="CZ899" s="4" t="str">
        <v>Tvx 3236</v>
      </c>
      <c r="DA899" s="4" t="str">
        <v>Tvx 3236</v>
      </c>
    </row>
    <row r="900" spans="1:105" x14ac:dyDescent="0.35">
      <c r="A900" s="4" t="s">
        <v>1886</v>
      </c>
      <c r="C900" s="4" t="s">
        <v>3412</v>
      </c>
      <c r="AS900" s="4" t="str">
        <v>TY3396-12</v>
      </c>
      <c r="AT900" s="4" t="str">
        <v>TY3396-12</v>
      </c>
      <c r="AU900" s="4" t="str">
        <v>TY3396-12</v>
      </c>
      <c r="AV900" s="4" t="str">
        <v>TY3396-12</v>
      </c>
      <c r="AW900" s="4" t="str">
        <v>TY3396-12</v>
      </c>
      <c r="AX900" s="4" t="str">
        <v>TY3396-12</v>
      </c>
      <c r="AY900" s="4" t="str">
        <v>TY3396-12</v>
      </c>
      <c r="AZ900" s="4" t="str">
        <v>TY3396-12</v>
      </c>
      <c r="BA900" s="4" t="str">
        <v>TY3396-12</v>
      </c>
      <c r="BB900" s="4" t="str">
        <v>TY3396-12</v>
      </c>
      <c r="BC900" s="4" t="str">
        <v>TY3396-12</v>
      </c>
      <c r="BD900" s="4" t="str">
        <v>TY3396-12</v>
      </c>
      <c r="BE900" s="4" t="str">
        <v>TY3396-12</v>
      </c>
      <c r="BF900" s="4" t="str">
        <v>TY3396-12</v>
      </c>
      <c r="BG900" s="4" t="str">
        <v>TY3396-12</v>
      </c>
      <c r="BH900" s="4" t="str">
        <v>TY3396-12</v>
      </c>
      <c r="BI900" s="4" t="str">
        <v>TY3396-12</v>
      </c>
      <c r="BJ900" s="4" t="str">
        <v>TY3396-12</v>
      </c>
      <c r="BK900" s="4" t="str">
        <v>TY3396-12</v>
      </c>
      <c r="BL900" s="4" t="str">
        <v>TY3396-12</v>
      </c>
      <c r="BM900" s="4" t="str">
        <v>TY3396-12</v>
      </c>
      <c r="BN900" s="4" t="str">
        <v>TY3396-12</v>
      </c>
      <c r="BO900" s="4" t="str">
        <v>TY3396-12</v>
      </c>
      <c r="BP900" s="4" t="str">
        <v>TY3396-12</v>
      </c>
      <c r="BQ900" s="4" t="str">
        <v>TY3396-12</v>
      </c>
      <c r="BR900" s="4" t="str">
        <v>TY3396-12</v>
      </c>
      <c r="BS900" s="4" t="str">
        <v>TY3396-12</v>
      </c>
      <c r="BT900" s="4" t="str">
        <v>TY3396-12</v>
      </c>
      <c r="BU900" s="4" t="str">
        <v>TY3396-12</v>
      </c>
      <c r="BV900" s="4" t="str">
        <v>TY3396-12</v>
      </c>
      <c r="BX900" s="4" t="str">
        <v>TVX4659-03E</v>
      </c>
      <c r="BY900" s="4" t="str">
        <v>TVX4659-03E</v>
      </c>
      <c r="BZ900" s="4" t="str">
        <v>TVX4659-03E</v>
      </c>
      <c r="CA900" s="4" t="str">
        <v>TVX4659-03E</v>
      </c>
      <c r="CB900" s="4" t="str">
        <v>TVX4659-03E</v>
      </c>
      <c r="CC900" s="4" t="str">
        <v>TVX4659-03E</v>
      </c>
      <c r="CD900" s="4" t="str">
        <v>TVX4659-03E</v>
      </c>
      <c r="CE900" s="4" t="str">
        <v>TVX4659-03E</v>
      </c>
      <c r="CF900" s="4" t="str">
        <v>TVX4659-03E</v>
      </c>
      <c r="CG900" s="4" t="str">
        <v>TVX4659-03E</v>
      </c>
      <c r="CH900" s="4" t="str">
        <v>TVX4659-03E</v>
      </c>
      <c r="CI900" s="4" t="str">
        <v>TVX4659-03E</v>
      </c>
      <c r="CJ900" s="4" t="str">
        <v>TVX4659-03E</v>
      </c>
      <c r="CK900" s="4" t="str">
        <v>TVX4659-03E</v>
      </c>
      <c r="CL900" s="4" t="str">
        <v>TVX4659-03E</v>
      </c>
      <c r="CM900" s="4" t="str">
        <v>TVX4659-03E</v>
      </c>
      <c r="CN900" s="4" t="str">
        <v>TVX4659-03E</v>
      </c>
      <c r="CO900" s="4" t="str">
        <v>TVX4659-03E</v>
      </c>
      <c r="CP900" s="4" t="str">
        <v>TVX4659-03E</v>
      </c>
      <c r="CQ900" s="4" t="str">
        <v>TVX4659-03E</v>
      </c>
      <c r="CR900" s="4" t="str">
        <v>TVX4659-03E</v>
      </c>
      <c r="CS900" s="4" t="str">
        <v>TVX4659-03E</v>
      </c>
      <c r="CT900" s="4" t="str">
        <v>TVX4659-03E</v>
      </c>
      <c r="CU900" s="4" t="str">
        <v>TVX4659-03E</v>
      </c>
      <c r="CV900" s="4" t="str">
        <v>TVX4659-03E</v>
      </c>
      <c r="CW900" s="4" t="str">
        <v>TVX4659-03E</v>
      </c>
      <c r="CX900" s="4" t="str">
        <v>TVX4659-03E</v>
      </c>
      <c r="CY900" s="4" t="str">
        <v>TVX4659-03E</v>
      </c>
      <c r="CZ900" s="4" t="str">
        <v>TVX4659-03E</v>
      </c>
      <c r="DA900" s="4" t="str">
        <v>TVX4659-03E</v>
      </c>
    </row>
    <row r="901" spans="1:105" x14ac:dyDescent="0.35">
      <c r="A901" s="4" t="s">
        <v>1872</v>
      </c>
      <c r="C901" s="4" t="s">
        <v>3413</v>
      </c>
      <c r="AS901" s="4" t="str">
        <v>TZB</v>
      </c>
      <c r="AT901" s="4" t="str">
        <v>TZB</v>
      </c>
      <c r="AU901" s="4" t="str">
        <v>TZB</v>
      </c>
      <c r="AV901" s="4" t="str">
        <v>TZB</v>
      </c>
      <c r="AW901" s="4" t="str">
        <v>TZB</v>
      </c>
      <c r="AX901" s="4" t="str">
        <v>TZB</v>
      </c>
      <c r="AY901" s="4" t="str">
        <v>TZB</v>
      </c>
      <c r="AZ901" s="4" t="str">
        <v>TZB</v>
      </c>
      <c r="BA901" s="4" t="str">
        <v>TZB</v>
      </c>
      <c r="BB901" s="4" t="str">
        <v>TZB</v>
      </c>
      <c r="BC901" s="4" t="str">
        <v>TZB</v>
      </c>
      <c r="BD901" s="4" t="str">
        <v>TZB</v>
      </c>
      <c r="BE901" s="4" t="str">
        <v>TZB</v>
      </c>
      <c r="BF901" s="4" t="str">
        <v>TZB</v>
      </c>
      <c r="BG901" s="4" t="str">
        <v>TZB</v>
      </c>
      <c r="BH901" s="4" t="str">
        <v>TZB</v>
      </c>
      <c r="BI901" s="4" t="str">
        <v>TZB</v>
      </c>
      <c r="BJ901" s="4" t="str">
        <v>TZB</v>
      </c>
      <c r="BK901" s="4" t="str">
        <v>TZB</v>
      </c>
      <c r="BL901" s="4" t="str">
        <v>TZB</v>
      </c>
      <c r="BM901" s="4" t="str">
        <v>TZB</v>
      </c>
      <c r="BN901" s="4" t="str">
        <v>TZB</v>
      </c>
      <c r="BO901" s="4" t="str">
        <v>TZB</v>
      </c>
      <c r="BP901" s="4" t="str">
        <v>TZB</v>
      </c>
      <c r="BQ901" s="4" t="str">
        <v>TZB</v>
      </c>
      <c r="BR901" s="4" t="str">
        <v>TZB</v>
      </c>
      <c r="BS901" s="4" t="str">
        <v>TZB</v>
      </c>
      <c r="BT901" s="4" t="str">
        <v>TZB</v>
      </c>
      <c r="BU901" s="4" t="str">
        <v>TZB</v>
      </c>
      <c r="BV901" s="4" t="str">
        <v>TZB</v>
      </c>
      <c r="BX901" s="4" t="str">
        <v>TY3396-12</v>
      </c>
      <c r="BY901" s="4" t="str">
        <v>TY3396-12</v>
      </c>
      <c r="BZ901" s="4" t="str">
        <v>TY3396-12</v>
      </c>
      <c r="CA901" s="4" t="str">
        <v>TY3396-12</v>
      </c>
      <c r="CB901" s="4" t="str">
        <v>TY3396-12</v>
      </c>
      <c r="CC901" s="4" t="str">
        <v>TY3396-12</v>
      </c>
      <c r="CD901" s="4" t="str">
        <v>TY3396-12</v>
      </c>
      <c r="CE901" s="4" t="str">
        <v>TY3396-12</v>
      </c>
      <c r="CF901" s="4" t="str">
        <v>TY3396-12</v>
      </c>
      <c r="CG901" s="4" t="str">
        <v>TY3396-12</v>
      </c>
      <c r="CH901" s="4" t="str">
        <v>TY3396-12</v>
      </c>
      <c r="CI901" s="4" t="str">
        <v>TY3396-12</v>
      </c>
      <c r="CJ901" s="4" t="str">
        <v>TY3396-12</v>
      </c>
      <c r="CK901" s="4" t="str">
        <v>TY3396-12</v>
      </c>
      <c r="CL901" s="4" t="str">
        <v>TY3396-12</v>
      </c>
      <c r="CM901" s="4" t="str">
        <v>TY3396-12</v>
      </c>
      <c r="CN901" s="4" t="str">
        <v>TY3396-12</v>
      </c>
      <c r="CO901" s="4" t="str">
        <v>TY3396-12</v>
      </c>
      <c r="CP901" s="4" t="str">
        <v>TY3396-12</v>
      </c>
      <c r="CQ901" s="4" t="str">
        <v>TY3396-12</v>
      </c>
      <c r="CR901" s="4" t="str">
        <v>TY3396-12</v>
      </c>
      <c r="CS901" s="4" t="str">
        <v>TY3396-12</v>
      </c>
      <c r="CT901" s="4" t="str">
        <v>TY3396-12</v>
      </c>
      <c r="CU901" s="4" t="str">
        <v>TY3396-12</v>
      </c>
      <c r="CV901" s="4" t="str">
        <v>TY3396-12</v>
      </c>
      <c r="CW901" s="4" t="str">
        <v>TY3396-12</v>
      </c>
      <c r="CX901" s="4" t="str">
        <v>TY3396-12</v>
      </c>
      <c r="CY901" s="4" t="str">
        <v>TY3396-12</v>
      </c>
      <c r="CZ901" s="4" t="str">
        <v>TY3396-12</v>
      </c>
      <c r="DA901" s="4" t="str">
        <v>TY3396-12</v>
      </c>
    </row>
    <row r="902" spans="1:105" x14ac:dyDescent="0.35">
      <c r="A902" s="4" t="s">
        <v>1872</v>
      </c>
      <c r="C902" s="4" t="s">
        <v>3414</v>
      </c>
      <c r="AS902" s="4" t="str">
        <v>TZB Composite</v>
      </c>
      <c r="AT902" s="4" t="str">
        <v>TZB Composite</v>
      </c>
      <c r="AU902" s="4" t="str">
        <v>TZB Composite</v>
      </c>
      <c r="AV902" s="4" t="str">
        <v>TZB Composite</v>
      </c>
      <c r="AW902" s="4" t="str">
        <v>TZB Composite</v>
      </c>
      <c r="AX902" s="4" t="str">
        <v>TZB Composite</v>
      </c>
      <c r="AY902" s="4" t="str">
        <v>TZB Composite</v>
      </c>
      <c r="AZ902" s="4" t="str">
        <v>TZB Composite</v>
      </c>
      <c r="BA902" s="4" t="str">
        <v>TZB Composite</v>
      </c>
      <c r="BB902" s="4" t="str">
        <v>TZB Composite</v>
      </c>
      <c r="BC902" s="4" t="str">
        <v>TZB Composite</v>
      </c>
      <c r="BD902" s="4" t="str">
        <v>TZB Composite</v>
      </c>
      <c r="BE902" s="4" t="str">
        <v>TZB Composite</v>
      </c>
      <c r="BF902" s="4" t="str">
        <v>TZB Composite</v>
      </c>
      <c r="BG902" s="4" t="str">
        <v>TZB Composite</v>
      </c>
      <c r="BH902" s="4" t="str">
        <v>TZB Composite</v>
      </c>
      <c r="BI902" s="4" t="str">
        <v>TZB Composite</v>
      </c>
      <c r="BJ902" s="4" t="str">
        <v>TZB Composite</v>
      </c>
      <c r="BK902" s="4" t="str">
        <v>TZB Composite</v>
      </c>
      <c r="BL902" s="4" t="str">
        <v>TZB Composite</v>
      </c>
      <c r="BM902" s="4" t="str">
        <v>TZB Composite</v>
      </c>
      <c r="BN902" s="4" t="str">
        <v>TZB Composite</v>
      </c>
      <c r="BO902" s="4" t="str">
        <v>TZB Composite</v>
      </c>
      <c r="BP902" s="4" t="str">
        <v>TZB Composite</v>
      </c>
      <c r="BQ902" s="4" t="str">
        <v>TZB Composite</v>
      </c>
      <c r="BR902" s="4" t="str">
        <v>TZB Composite</v>
      </c>
      <c r="BS902" s="4" t="str">
        <v>TZB Composite</v>
      </c>
      <c r="BT902" s="4" t="str">
        <v>TZB Composite</v>
      </c>
      <c r="BU902" s="4" t="str">
        <v>TZB Composite</v>
      </c>
      <c r="BV902" s="4" t="str">
        <v>TZB Composite</v>
      </c>
      <c r="BX902" s="4" t="str">
        <v>TZB</v>
      </c>
      <c r="BY902" s="4" t="str">
        <v>TZB</v>
      </c>
      <c r="BZ902" s="4" t="str">
        <v>TZB</v>
      </c>
      <c r="CA902" s="4" t="str">
        <v>TZB</v>
      </c>
      <c r="CB902" s="4" t="str">
        <v>TZB</v>
      </c>
      <c r="CC902" s="4" t="str">
        <v>TZB</v>
      </c>
      <c r="CD902" s="4" t="str">
        <v>TZB</v>
      </c>
      <c r="CE902" s="4" t="str">
        <v>TZB</v>
      </c>
      <c r="CF902" s="4" t="str">
        <v>TZB</v>
      </c>
      <c r="CG902" s="4" t="str">
        <v>TZB</v>
      </c>
      <c r="CH902" s="4" t="str">
        <v>TZB</v>
      </c>
      <c r="CI902" s="4" t="str">
        <v>TZB</v>
      </c>
      <c r="CJ902" s="4" t="str">
        <v>TZB</v>
      </c>
      <c r="CK902" s="4" t="str">
        <v>TZB</v>
      </c>
      <c r="CL902" s="4" t="str">
        <v>TZB</v>
      </c>
      <c r="CM902" s="4" t="str">
        <v>TZB</v>
      </c>
      <c r="CN902" s="4" t="str">
        <v>TZB</v>
      </c>
      <c r="CO902" s="4" t="str">
        <v>TZB</v>
      </c>
      <c r="CP902" s="4" t="str">
        <v>TZB</v>
      </c>
      <c r="CQ902" s="4" t="str">
        <v>TZB</v>
      </c>
      <c r="CR902" s="4" t="str">
        <v>TZB</v>
      </c>
      <c r="CS902" s="4" t="str">
        <v>TZB</v>
      </c>
      <c r="CT902" s="4" t="str">
        <v>TZB</v>
      </c>
      <c r="CU902" s="4" t="str">
        <v>TZB</v>
      </c>
      <c r="CV902" s="4" t="str">
        <v>TZB</v>
      </c>
      <c r="CW902" s="4" t="str">
        <v>TZB</v>
      </c>
      <c r="CX902" s="4" t="str">
        <v>TZB</v>
      </c>
      <c r="CY902" s="4" t="str">
        <v>TZB</v>
      </c>
      <c r="CZ902" s="4" t="str">
        <v>TZB</v>
      </c>
      <c r="DA902" s="4" t="str">
        <v>TZB</v>
      </c>
    </row>
    <row r="903" spans="1:105" x14ac:dyDescent="0.35">
      <c r="A903" s="4" t="s">
        <v>1872</v>
      </c>
      <c r="C903" s="4" t="s">
        <v>3415</v>
      </c>
      <c r="AS903" s="4" t="str">
        <v>TZB S C2</v>
      </c>
      <c r="AT903" s="4" t="str">
        <v>TZB S C2</v>
      </c>
      <c r="AU903" s="4" t="str">
        <v>TZB S C2</v>
      </c>
      <c r="AV903" s="4" t="str">
        <v>TZB S C2</v>
      </c>
      <c r="AW903" s="4" t="str">
        <v>TZB S C2</v>
      </c>
      <c r="AX903" s="4" t="str">
        <v>TZB S C2</v>
      </c>
      <c r="AY903" s="4" t="str">
        <v>TZB S C2</v>
      </c>
      <c r="AZ903" s="4" t="str">
        <v>TZB S C2</v>
      </c>
      <c r="BA903" s="4" t="str">
        <v>TZB S C2</v>
      </c>
      <c r="BB903" s="4" t="str">
        <v>TZB S C2</v>
      </c>
      <c r="BC903" s="4" t="str">
        <v>TZB S C2</v>
      </c>
      <c r="BD903" s="4" t="str">
        <v>TZB S C2</v>
      </c>
      <c r="BE903" s="4" t="str">
        <v>TZB S C2</v>
      </c>
      <c r="BF903" s="4" t="str">
        <v>TZB S C2</v>
      </c>
      <c r="BG903" s="4" t="str">
        <v>TZB S C2</v>
      </c>
      <c r="BH903" s="4" t="str">
        <v>TZB S C2</v>
      </c>
      <c r="BI903" s="4" t="str">
        <v>TZB S C2</v>
      </c>
      <c r="BJ903" s="4" t="str">
        <v>TZB S C2</v>
      </c>
      <c r="BK903" s="4" t="str">
        <v>TZB S C2</v>
      </c>
      <c r="BL903" s="4" t="str">
        <v>TZB S C2</v>
      </c>
      <c r="BM903" s="4" t="str">
        <v>TZB S C2</v>
      </c>
      <c r="BN903" s="4" t="str">
        <v>TZB S C2</v>
      </c>
      <c r="BO903" s="4" t="str">
        <v>TZB S C2</v>
      </c>
      <c r="BP903" s="4" t="str">
        <v>TZB S C2</v>
      </c>
      <c r="BQ903" s="4" t="str">
        <v>TZB S C2</v>
      </c>
      <c r="BR903" s="4" t="str">
        <v>TZB S C2</v>
      </c>
      <c r="BS903" s="4" t="str">
        <v>TZB S C2</v>
      </c>
      <c r="BT903" s="4" t="str">
        <v>TZB S C2</v>
      </c>
      <c r="BU903" s="4" t="str">
        <v>TZB S C2</v>
      </c>
      <c r="BV903" s="4" t="str">
        <v>TZB S C2</v>
      </c>
      <c r="BX903" s="4" t="str">
        <v>TZB Composite</v>
      </c>
      <c r="BY903" s="4" t="str">
        <v>TZB Composite</v>
      </c>
      <c r="BZ903" s="4" t="str">
        <v>TZB Composite</v>
      </c>
      <c r="CA903" s="4" t="str">
        <v>TZB Composite</v>
      </c>
      <c r="CB903" s="4" t="str">
        <v>TZB Composite</v>
      </c>
      <c r="CC903" s="4" t="str">
        <v>TZB Composite</v>
      </c>
      <c r="CD903" s="4" t="str">
        <v>TZB Composite</v>
      </c>
      <c r="CE903" s="4" t="str">
        <v>TZB Composite</v>
      </c>
      <c r="CF903" s="4" t="str">
        <v>TZB Composite</v>
      </c>
      <c r="CG903" s="4" t="str">
        <v>TZB Composite</v>
      </c>
      <c r="CH903" s="4" t="str">
        <v>TZB Composite</v>
      </c>
      <c r="CI903" s="4" t="str">
        <v>TZB Composite</v>
      </c>
      <c r="CJ903" s="4" t="str">
        <v>TZB Composite</v>
      </c>
      <c r="CK903" s="4" t="str">
        <v>TZB Composite</v>
      </c>
      <c r="CL903" s="4" t="str">
        <v>TZB Composite</v>
      </c>
      <c r="CM903" s="4" t="str">
        <v>TZB Composite</v>
      </c>
      <c r="CN903" s="4" t="str">
        <v>TZB Composite</v>
      </c>
      <c r="CO903" s="4" t="str">
        <v>TZB Composite</v>
      </c>
      <c r="CP903" s="4" t="str">
        <v>TZB Composite</v>
      </c>
      <c r="CQ903" s="4" t="str">
        <v>TZB Composite</v>
      </c>
      <c r="CR903" s="4" t="str">
        <v>TZB Composite</v>
      </c>
      <c r="CS903" s="4" t="str">
        <v>TZB Composite</v>
      </c>
      <c r="CT903" s="4" t="str">
        <v>TZB Composite</v>
      </c>
      <c r="CU903" s="4" t="str">
        <v>TZB Composite</v>
      </c>
      <c r="CV903" s="4" t="str">
        <v>TZB Composite</v>
      </c>
      <c r="CW903" s="4" t="str">
        <v>TZB Composite</v>
      </c>
      <c r="CX903" s="4" t="str">
        <v>TZB Composite</v>
      </c>
      <c r="CY903" s="4" t="str">
        <v>TZB Composite</v>
      </c>
      <c r="CZ903" s="4" t="str">
        <v>TZB Composite</v>
      </c>
      <c r="DA903" s="4" t="str">
        <v>TZB Composite</v>
      </c>
    </row>
    <row r="904" spans="1:105" x14ac:dyDescent="0.35">
      <c r="A904" s="4" t="s">
        <v>1872</v>
      </c>
      <c r="C904" s="4" t="s">
        <v>3416</v>
      </c>
      <c r="AS904" s="4" t="str">
        <v>TZBR</v>
      </c>
      <c r="AT904" s="4" t="str">
        <v>TZBR</v>
      </c>
      <c r="AU904" s="4" t="str">
        <v>TZBR</v>
      </c>
      <c r="AV904" s="4" t="str">
        <v>TZBR</v>
      </c>
      <c r="AW904" s="4" t="str">
        <v>TZBR</v>
      </c>
      <c r="AX904" s="4" t="str">
        <v>TZBR</v>
      </c>
      <c r="AY904" s="4" t="str">
        <v>TZBR</v>
      </c>
      <c r="AZ904" s="4" t="str">
        <v>TZBR</v>
      </c>
      <c r="BA904" s="4" t="str">
        <v>TZBR</v>
      </c>
      <c r="BB904" s="4" t="str">
        <v>TZBR</v>
      </c>
      <c r="BC904" s="4" t="str">
        <v>TZBR</v>
      </c>
      <c r="BD904" s="4" t="str">
        <v>TZBR</v>
      </c>
      <c r="BE904" s="4" t="str">
        <v>TZBR</v>
      </c>
      <c r="BF904" s="4" t="str">
        <v>TZBR</v>
      </c>
      <c r="BG904" s="4" t="str">
        <v>TZBR</v>
      </c>
      <c r="BH904" s="4" t="str">
        <v>TZBR</v>
      </c>
      <c r="BI904" s="4" t="str">
        <v>TZBR</v>
      </c>
      <c r="BJ904" s="4" t="str">
        <v>TZBR</v>
      </c>
      <c r="BK904" s="4" t="str">
        <v>TZBR</v>
      </c>
      <c r="BL904" s="4" t="str">
        <v>TZBR</v>
      </c>
      <c r="BM904" s="4" t="str">
        <v>TZBR</v>
      </c>
      <c r="BN904" s="4" t="str">
        <v>TZBR</v>
      </c>
      <c r="BO904" s="4" t="str">
        <v>TZBR</v>
      </c>
      <c r="BP904" s="4" t="str">
        <v>TZBR</v>
      </c>
      <c r="BQ904" s="4" t="str">
        <v>TZBR</v>
      </c>
      <c r="BR904" s="4" t="str">
        <v>TZBR</v>
      </c>
      <c r="BS904" s="4" t="str">
        <v>TZBR</v>
      </c>
      <c r="BT904" s="4" t="str">
        <v>TZBR</v>
      </c>
      <c r="BU904" s="4" t="str">
        <v>TZBR</v>
      </c>
      <c r="BV904" s="4" t="str">
        <v>TZBR</v>
      </c>
      <c r="BX904" s="4" t="str">
        <v>TZB S C2</v>
      </c>
      <c r="BY904" s="4" t="str">
        <v>TZB S C2</v>
      </c>
      <c r="BZ904" s="4" t="str">
        <v>TZB S C2</v>
      </c>
      <c r="CA904" s="4" t="str">
        <v>TZB S C2</v>
      </c>
      <c r="CB904" s="4" t="str">
        <v>TZB S C2</v>
      </c>
      <c r="CC904" s="4" t="str">
        <v>TZB S C2</v>
      </c>
      <c r="CD904" s="4" t="str">
        <v>TZB S C2</v>
      </c>
      <c r="CE904" s="4" t="str">
        <v>TZB S C2</v>
      </c>
      <c r="CF904" s="4" t="str">
        <v>TZB S C2</v>
      </c>
      <c r="CG904" s="4" t="str">
        <v>TZB S C2</v>
      </c>
      <c r="CH904" s="4" t="str">
        <v>TZB S C2</v>
      </c>
      <c r="CI904" s="4" t="str">
        <v>TZB S C2</v>
      </c>
      <c r="CJ904" s="4" t="str">
        <v>TZB S C2</v>
      </c>
      <c r="CK904" s="4" t="str">
        <v>TZB S C2</v>
      </c>
      <c r="CL904" s="4" t="str">
        <v>TZB S C2</v>
      </c>
      <c r="CM904" s="4" t="str">
        <v>TZB S C2</v>
      </c>
      <c r="CN904" s="4" t="str">
        <v>TZB S C2</v>
      </c>
      <c r="CO904" s="4" t="str">
        <v>TZB S C2</v>
      </c>
      <c r="CP904" s="4" t="str">
        <v>TZB S C2</v>
      </c>
      <c r="CQ904" s="4" t="str">
        <v>TZB S C2</v>
      </c>
      <c r="CR904" s="4" t="str">
        <v>TZB S C2</v>
      </c>
      <c r="CS904" s="4" t="str">
        <v>TZB S C2</v>
      </c>
      <c r="CT904" s="4" t="str">
        <v>TZB S C2</v>
      </c>
      <c r="CU904" s="4" t="str">
        <v>TZB S C2</v>
      </c>
      <c r="CV904" s="4" t="str">
        <v>TZB S C2</v>
      </c>
      <c r="CW904" s="4" t="str">
        <v>TZB S C2</v>
      </c>
      <c r="CX904" s="4" t="str">
        <v>TZB S C2</v>
      </c>
      <c r="CY904" s="4" t="str">
        <v>TZB S C2</v>
      </c>
      <c r="CZ904" s="4" t="str">
        <v>TZB S C2</v>
      </c>
      <c r="DA904" s="4" t="str">
        <v>TZB S C2</v>
      </c>
    </row>
    <row r="905" spans="1:105" x14ac:dyDescent="0.35">
      <c r="A905" s="4" t="s">
        <v>1872</v>
      </c>
      <c r="C905" s="4" t="s">
        <v>3417</v>
      </c>
      <c r="AS905" s="4" t="str">
        <v>TZE</v>
      </c>
      <c r="AT905" s="4" t="str">
        <v>TZE</v>
      </c>
      <c r="AU905" s="4" t="str">
        <v>TZE</v>
      </c>
      <c r="AV905" s="4" t="str">
        <v>TZE</v>
      </c>
      <c r="AW905" s="4" t="str">
        <v>TZE</v>
      </c>
      <c r="AX905" s="4" t="str">
        <v>TZE</v>
      </c>
      <c r="AY905" s="4" t="str">
        <v>TZE</v>
      </c>
      <c r="AZ905" s="4" t="str">
        <v>TZE</v>
      </c>
      <c r="BA905" s="4" t="str">
        <v>TZE</v>
      </c>
      <c r="BB905" s="4" t="str">
        <v>TZE</v>
      </c>
      <c r="BC905" s="4" t="str">
        <v>TZE</v>
      </c>
      <c r="BD905" s="4" t="str">
        <v>TZE</v>
      </c>
      <c r="BE905" s="4" t="str">
        <v>TZE</v>
      </c>
      <c r="BF905" s="4" t="str">
        <v>TZE</v>
      </c>
      <c r="BG905" s="4" t="str">
        <v>TZE</v>
      </c>
      <c r="BH905" s="4" t="str">
        <v>TZE</v>
      </c>
      <c r="BI905" s="4" t="str">
        <v>TZE</v>
      </c>
      <c r="BJ905" s="4" t="str">
        <v>TZE</v>
      </c>
      <c r="BK905" s="4" t="str">
        <v>TZE</v>
      </c>
      <c r="BL905" s="4" t="str">
        <v>TZE</v>
      </c>
      <c r="BM905" s="4" t="str">
        <v>TZE</v>
      </c>
      <c r="BN905" s="4" t="str">
        <v>TZE</v>
      </c>
      <c r="BO905" s="4" t="str">
        <v>TZE</v>
      </c>
      <c r="BP905" s="4" t="str">
        <v>TZE</v>
      </c>
      <c r="BQ905" s="4" t="str">
        <v>TZE</v>
      </c>
      <c r="BR905" s="4" t="str">
        <v>TZE</v>
      </c>
      <c r="BS905" s="4" t="str">
        <v>TZE</v>
      </c>
      <c r="BT905" s="4" t="str">
        <v>TZE</v>
      </c>
      <c r="BU905" s="4" t="str">
        <v>TZE</v>
      </c>
      <c r="BV905" s="4" t="str">
        <v>TZE</v>
      </c>
      <c r="BX905" s="4" t="str">
        <v>TZBR</v>
      </c>
      <c r="BY905" s="4" t="str">
        <v>TZBR</v>
      </c>
      <c r="BZ905" s="4" t="str">
        <v>TZBR</v>
      </c>
      <c r="CA905" s="4" t="str">
        <v>TZBR</v>
      </c>
      <c r="CB905" s="4" t="str">
        <v>TZBR</v>
      </c>
      <c r="CC905" s="4" t="str">
        <v>TZBR</v>
      </c>
      <c r="CD905" s="4" t="str">
        <v>TZBR</v>
      </c>
      <c r="CE905" s="4" t="str">
        <v>TZBR</v>
      </c>
      <c r="CF905" s="4" t="str">
        <v>TZBR</v>
      </c>
      <c r="CG905" s="4" t="str">
        <v>TZBR</v>
      </c>
      <c r="CH905" s="4" t="str">
        <v>TZBR</v>
      </c>
      <c r="CI905" s="4" t="str">
        <v>TZBR</v>
      </c>
      <c r="CJ905" s="4" t="str">
        <v>TZBR</v>
      </c>
      <c r="CK905" s="4" t="str">
        <v>TZBR</v>
      </c>
      <c r="CL905" s="4" t="str">
        <v>TZBR</v>
      </c>
      <c r="CM905" s="4" t="str">
        <v>TZBR</v>
      </c>
      <c r="CN905" s="4" t="str">
        <v>TZBR</v>
      </c>
      <c r="CO905" s="4" t="str">
        <v>TZBR</v>
      </c>
      <c r="CP905" s="4" t="str">
        <v>TZBR</v>
      </c>
      <c r="CQ905" s="4" t="str">
        <v>TZBR</v>
      </c>
      <c r="CR905" s="4" t="str">
        <v>TZBR</v>
      </c>
      <c r="CS905" s="4" t="str">
        <v>TZBR</v>
      </c>
      <c r="CT905" s="4" t="str">
        <v>TZBR</v>
      </c>
      <c r="CU905" s="4" t="str">
        <v>TZBR</v>
      </c>
      <c r="CV905" s="4" t="str">
        <v>TZBR</v>
      </c>
      <c r="CW905" s="4" t="str">
        <v>TZBR</v>
      </c>
      <c r="CX905" s="4" t="str">
        <v>TZBR</v>
      </c>
      <c r="CY905" s="4" t="str">
        <v>TZBR</v>
      </c>
      <c r="CZ905" s="4" t="str">
        <v>TZBR</v>
      </c>
      <c r="DA905" s="4" t="str">
        <v>TZBR</v>
      </c>
    </row>
    <row r="906" spans="1:105" x14ac:dyDescent="0.35">
      <c r="A906" s="4" t="s">
        <v>1872</v>
      </c>
      <c r="C906" s="4" t="s">
        <v>3418</v>
      </c>
      <c r="AS906" s="4" t="str">
        <v>TZE Comp 1</v>
      </c>
      <c r="AT906" s="4" t="str">
        <v>TZE Comp 1</v>
      </c>
      <c r="AU906" s="4" t="str">
        <v>TZE Comp 1</v>
      </c>
      <c r="AV906" s="4" t="str">
        <v>TZE Comp 1</v>
      </c>
      <c r="AW906" s="4" t="str">
        <v>TZE Comp 1</v>
      </c>
      <c r="AX906" s="4" t="str">
        <v>TZE Comp 1</v>
      </c>
      <c r="AY906" s="4" t="str">
        <v>TZE Comp 1</v>
      </c>
      <c r="AZ906" s="4" t="str">
        <v>TZE Comp 1</v>
      </c>
      <c r="BA906" s="4" t="str">
        <v>TZE Comp 1</v>
      </c>
      <c r="BB906" s="4" t="str">
        <v>TZE Comp 1</v>
      </c>
      <c r="BC906" s="4" t="str">
        <v>TZE Comp 1</v>
      </c>
      <c r="BD906" s="4" t="str">
        <v>TZE Comp 1</v>
      </c>
      <c r="BE906" s="4" t="str">
        <v>TZE Comp 1</v>
      </c>
      <c r="BF906" s="4" t="str">
        <v>TZE Comp 1</v>
      </c>
      <c r="BG906" s="4" t="str">
        <v>TZE Comp 1</v>
      </c>
      <c r="BH906" s="4" t="str">
        <v>TZE Comp 1</v>
      </c>
      <c r="BI906" s="4" t="str">
        <v>TZE Comp 1</v>
      </c>
      <c r="BJ906" s="4" t="str">
        <v>TZE Comp 1</v>
      </c>
      <c r="BK906" s="4" t="str">
        <v>TZE Comp 1</v>
      </c>
      <c r="BL906" s="4" t="str">
        <v>TZE Comp 1</v>
      </c>
      <c r="BM906" s="4" t="str">
        <v>TZE Comp 1</v>
      </c>
      <c r="BN906" s="4" t="str">
        <v>TZE Comp 1</v>
      </c>
      <c r="BO906" s="4" t="str">
        <v>TZE Comp 1</v>
      </c>
      <c r="BP906" s="4" t="str">
        <v>TZE Comp 1</v>
      </c>
      <c r="BQ906" s="4" t="str">
        <v>TZE Comp 1</v>
      </c>
      <c r="BR906" s="4" t="str">
        <v>TZE Comp 1</v>
      </c>
      <c r="BS906" s="4" t="str">
        <v>TZE Comp 1</v>
      </c>
      <c r="BT906" s="4" t="str">
        <v>TZE Comp 1</v>
      </c>
      <c r="BU906" s="4" t="str">
        <v>TZE Comp 1</v>
      </c>
      <c r="BV906" s="4" t="str">
        <v>TZE Comp 1</v>
      </c>
      <c r="BX906" s="4" t="str">
        <v>TZE</v>
      </c>
      <c r="BY906" s="4" t="str">
        <v>TZE</v>
      </c>
      <c r="BZ906" s="4" t="str">
        <v>TZE</v>
      </c>
      <c r="CA906" s="4" t="str">
        <v>TZE</v>
      </c>
      <c r="CB906" s="4" t="str">
        <v>TZE</v>
      </c>
      <c r="CC906" s="4" t="str">
        <v>TZE</v>
      </c>
      <c r="CD906" s="4" t="str">
        <v>TZE</v>
      </c>
      <c r="CE906" s="4" t="str">
        <v>TZE</v>
      </c>
      <c r="CF906" s="4" t="str">
        <v>TZE</v>
      </c>
      <c r="CG906" s="4" t="str">
        <v>TZE</v>
      </c>
      <c r="CH906" s="4" t="str">
        <v>TZE</v>
      </c>
      <c r="CI906" s="4" t="str">
        <v>TZE</v>
      </c>
      <c r="CJ906" s="4" t="str">
        <v>TZE</v>
      </c>
      <c r="CK906" s="4" t="str">
        <v>TZE</v>
      </c>
      <c r="CL906" s="4" t="str">
        <v>TZE</v>
      </c>
      <c r="CM906" s="4" t="str">
        <v>TZE</v>
      </c>
      <c r="CN906" s="4" t="str">
        <v>TZE</v>
      </c>
      <c r="CO906" s="4" t="str">
        <v>TZE</v>
      </c>
      <c r="CP906" s="4" t="str">
        <v>TZE</v>
      </c>
      <c r="CQ906" s="4" t="str">
        <v>TZE</v>
      </c>
      <c r="CR906" s="4" t="str">
        <v>TZE</v>
      </c>
      <c r="CS906" s="4" t="str">
        <v>TZE</v>
      </c>
      <c r="CT906" s="4" t="str">
        <v>TZE</v>
      </c>
      <c r="CU906" s="4" t="str">
        <v>TZE</v>
      </c>
      <c r="CV906" s="4" t="str">
        <v>TZE</v>
      </c>
      <c r="CW906" s="4" t="str">
        <v>TZE</v>
      </c>
      <c r="CX906" s="4" t="str">
        <v>TZE</v>
      </c>
      <c r="CY906" s="4" t="str">
        <v>TZE</v>
      </c>
      <c r="CZ906" s="4" t="str">
        <v>TZE</v>
      </c>
      <c r="DA906" s="4" t="str">
        <v>TZE</v>
      </c>
    </row>
    <row r="907" spans="1:105" x14ac:dyDescent="0.35">
      <c r="A907" s="4" t="s">
        <v>1872</v>
      </c>
      <c r="C907" s="4" t="s">
        <v>3419</v>
      </c>
      <c r="AS907" s="4" t="str">
        <v>TZE Comp 3</v>
      </c>
      <c r="AT907" s="4" t="str">
        <v>TZE Comp 3</v>
      </c>
      <c r="AU907" s="4" t="str">
        <v>TZE Comp 3</v>
      </c>
      <c r="AV907" s="4" t="str">
        <v>TZE Comp 3</v>
      </c>
      <c r="AW907" s="4" t="str">
        <v>TZE Comp 3</v>
      </c>
      <c r="AX907" s="4" t="str">
        <v>TZE Comp 3</v>
      </c>
      <c r="AY907" s="4" t="str">
        <v>TZE Comp 3</v>
      </c>
      <c r="AZ907" s="4" t="str">
        <v>TZE Comp 3</v>
      </c>
      <c r="BA907" s="4" t="str">
        <v>TZE Comp 3</v>
      </c>
      <c r="BB907" s="4" t="str">
        <v>TZE Comp 3</v>
      </c>
      <c r="BC907" s="4" t="str">
        <v>TZE Comp 3</v>
      </c>
      <c r="BD907" s="4" t="str">
        <v>TZE Comp 3</v>
      </c>
      <c r="BE907" s="4" t="str">
        <v>TZE Comp 3</v>
      </c>
      <c r="BF907" s="4" t="str">
        <v>TZE Comp 3</v>
      </c>
      <c r="BG907" s="4" t="str">
        <v>TZE Comp 3</v>
      </c>
      <c r="BH907" s="4" t="str">
        <v>TZE Comp 3</v>
      </c>
      <c r="BI907" s="4" t="str">
        <v>TZE Comp 3</v>
      </c>
      <c r="BJ907" s="4" t="str">
        <v>TZE Comp 3</v>
      </c>
      <c r="BK907" s="4" t="str">
        <v>TZE Comp 3</v>
      </c>
      <c r="BL907" s="4" t="str">
        <v>TZE Comp 3</v>
      </c>
      <c r="BM907" s="4" t="str">
        <v>TZE Comp 3</v>
      </c>
      <c r="BN907" s="4" t="str">
        <v>TZE Comp 3</v>
      </c>
      <c r="BO907" s="4" t="str">
        <v>TZE Comp 3</v>
      </c>
      <c r="BP907" s="4" t="str">
        <v>TZE Comp 3</v>
      </c>
      <c r="BQ907" s="4" t="str">
        <v>TZE Comp 3</v>
      </c>
      <c r="BR907" s="4" t="str">
        <v>TZE Comp 3</v>
      </c>
      <c r="BS907" s="4" t="str">
        <v>TZE Comp 3</v>
      </c>
      <c r="BT907" s="4" t="str">
        <v>TZE Comp 3</v>
      </c>
      <c r="BU907" s="4" t="str">
        <v>TZE Comp 3</v>
      </c>
      <c r="BV907" s="4" t="str">
        <v>TZE Comp 3</v>
      </c>
      <c r="BX907" s="4" t="str">
        <v>TZE Comp 1</v>
      </c>
      <c r="BY907" s="4" t="str">
        <v>TZE Comp 1</v>
      </c>
      <c r="BZ907" s="4" t="str">
        <v>TZE Comp 1</v>
      </c>
      <c r="CA907" s="4" t="str">
        <v>TZE Comp 1</v>
      </c>
      <c r="CB907" s="4" t="str">
        <v>TZE Comp 1</v>
      </c>
      <c r="CC907" s="4" t="str">
        <v>TZE Comp 1</v>
      </c>
      <c r="CD907" s="4" t="str">
        <v>TZE Comp 1</v>
      </c>
      <c r="CE907" s="4" t="str">
        <v>TZE Comp 1</v>
      </c>
      <c r="CF907" s="4" t="str">
        <v>TZE Comp 1</v>
      </c>
      <c r="CG907" s="4" t="str">
        <v>TZE Comp 1</v>
      </c>
      <c r="CH907" s="4" t="str">
        <v>TZE Comp 1</v>
      </c>
      <c r="CI907" s="4" t="str">
        <v>TZE Comp 1</v>
      </c>
      <c r="CJ907" s="4" t="str">
        <v>TZE Comp 1</v>
      </c>
      <c r="CK907" s="4" t="str">
        <v>TZE Comp 1</v>
      </c>
      <c r="CL907" s="4" t="str">
        <v>TZE Comp 1</v>
      </c>
      <c r="CM907" s="4" t="str">
        <v>TZE Comp 1</v>
      </c>
      <c r="CN907" s="4" t="str">
        <v>TZE Comp 1</v>
      </c>
      <c r="CO907" s="4" t="str">
        <v>TZE Comp 1</v>
      </c>
      <c r="CP907" s="4" t="str">
        <v>TZE Comp 1</v>
      </c>
      <c r="CQ907" s="4" t="str">
        <v>TZE Comp 1</v>
      </c>
      <c r="CR907" s="4" t="str">
        <v>TZE Comp 1</v>
      </c>
      <c r="CS907" s="4" t="str">
        <v>TZE Comp 1</v>
      </c>
      <c r="CT907" s="4" t="str">
        <v>TZE Comp 1</v>
      </c>
      <c r="CU907" s="4" t="str">
        <v>TZE Comp 1</v>
      </c>
      <c r="CV907" s="4" t="str">
        <v>TZE Comp 1</v>
      </c>
      <c r="CW907" s="4" t="str">
        <v>TZE Comp 1</v>
      </c>
      <c r="CX907" s="4" t="str">
        <v>TZE Comp 1</v>
      </c>
      <c r="CY907" s="4" t="str">
        <v>TZE Comp 1</v>
      </c>
      <c r="CZ907" s="4" t="str">
        <v>TZE Comp 1</v>
      </c>
      <c r="DA907" s="4" t="str">
        <v>TZE Comp 1</v>
      </c>
    </row>
    <row r="908" spans="1:105" x14ac:dyDescent="0.35">
      <c r="A908" s="4" t="s">
        <v>1872</v>
      </c>
      <c r="C908" s="4" t="s">
        <v>3420</v>
      </c>
      <c r="AS908" s="4" t="str">
        <v>TZE Comp 311</v>
      </c>
      <c r="AT908" s="4" t="str">
        <v>TZE Comp 311</v>
      </c>
      <c r="AU908" s="4" t="str">
        <v>TZE Comp 311</v>
      </c>
      <c r="AV908" s="4" t="str">
        <v>TZE Comp 311</v>
      </c>
      <c r="AW908" s="4" t="str">
        <v>TZE Comp 311</v>
      </c>
      <c r="AX908" s="4" t="str">
        <v>TZE Comp 311</v>
      </c>
      <c r="AY908" s="4" t="str">
        <v>TZE Comp 311</v>
      </c>
      <c r="AZ908" s="4" t="str">
        <v>TZE Comp 311</v>
      </c>
      <c r="BA908" s="4" t="str">
        <v>TZE Comp 311</v>
      </c>
      <c r="BB908" s="4" t="str">
        <v>TZE Comp 311</v>
      </c>
      <c r="BC908" s="4" t="str">
        <v>TZE Comp 311</v>
      </c>
      <c r="BD908" s="4" t="str">
        <v>TZE Comp 311</v>
      </c>
      <c r="BE908" s="4" t="str">
        <v>TZE Comp 311</v>
      </c>
      <c r="BF908" s="4" t="str">
        <v>TZE Comp 311</v>
      </c>
      <c r="BG908" s="4" t="str">
        <v>TZE Comp 311</v>
      </c>
      <c r="BH908" s="4" t="str">
        <v>TZE Comp 311</v>
      </c>
      <c r="BI908" s="4" t="str">
        <v>TZE Comp 311</v>
      </c>
      <c r="BJ908" s="4" t="str">
        <v>TZE Comp 311</v>
      </c>
      <c r="BK908" s="4" t="str">
        <v>TZE Comp 311</v>
      </c>
      <c r="BL908" s="4" t="str">
        <v>TZE Comp 311</v>
      </c>
      <c r="BM908" s="4" t="str">
        <v>TZE Comp 311</v>
      </c>
      <c r="BN908" s="4" t="str">
        <v>TZE Comp 311</v>
      </c>
      <c r="BO908" s="4" t="str">
        <v>TZE Comp 311</v>
      </c>
      <c r="BP908" s="4" t="str">
        <v>TZE Comp 311</v>
      </c>
      <c r="BQ908" s="4" t="str">
        <v>TZE Comp 311</v>
      </c>
      <c r="BR908" s="4" t="str">
        <v>TZE Comp 311</v>
      </c>
      <c r="BS908" s="4" t="str">
        <v>TZE Comp 311</v>
      </c>
      <c r="BT908" s="4" t="str">
        <v>TZE Comp 311</v>
      </c>
      <c r="BU908" s="4" t="str">
        <v>TZE Comp 311</v>
      </c>
      <c r="BV908" s="4" t="str">
        <v>TZE Comp 311</v>
      </c>
      <c r="BX908" s="4" t="str">
        <v>TZE Comp 3</v>
      </c>
      <c r="BY908" s="4" t="str">
        <v>TZE Comp 3</v>
      </c>
      <c r="BZ908" s="4" t="str">
        <v>TZE Comp 3</v>
      </c>
      <c r="CA908" s="4" t="str">
        <v>TZE Comp 3</v>
      </c>
      <c r="CB908" s="4" t="str">
        <v>TZE Comp 3</v>
      </c>
      <c r="CC908" s="4" t="str">
        <v>TZE Comp 3</v>
      </c>
      <c r="CD908" s="4" t="str">
        <v>TZE Comp 3</v>
      </c>
      <c r="CE908" s="4" t="str">
        <v>TZE Comp 3</v>
      </c>
      <c r="CF908" s="4" t="str">
        <v>TZE Comp 3</v>
      </c>
      <c r="CG908" s="4" t="str">
        <v>TZE Comp 3</v>
      </c>
      <c r="CH908" s="4" t="str">
        <v>TZE Comp 3</v>
      </c>
      <c r="CI908" s="4" t="str">
        <v>TZE Comp 3</v>
      </c>
      <c r="CJ908" s="4" t="str">
        <v>TZE Comp 3</v>
      </c>
      <c r="CK908" s="4" t="str">
        <v>TZE Comp 3</v>
      </c>
      <c r="CL908" s="4" t="str">
        <v>TZE Comp 3</v>
      </c>
      <c r="CM908" s="4" t="str">
        <v>TZE Comp 3</v>
      </c>
      <c r="CN908" s="4" t="str">
        <v>TZE Comp 3</v>
      </c>
      <c r="CO908" s="4" t="str">
        <v>TZE Comp 3</v>
      </c>
      <c r="CP908" s="4" t="str">
        <v>TZE Comp 3</v>
      </c>
      <c r="CQ908" s="4" t="str">
        <v>TZE Comp 3</v>
      </c>
      <c r="CR908" s="4" t="str">
        <v>TZE Comp 3</v>
      </c>
      <c r="CS908" s="4" t="str">
        <v>TZE Comp 3</v>
      </c>
      <c r="CT908" s="4" t="str">
        <v>TZE Comp 3</v>
      </c>
      <c r="CU908" s="4" t="str">
        <v>TZE Comp 3</v>
      </c>
      <c r="CV908" s="4" t="str">
        <v>TZE Comp 3</v>
      </c>
      <c r="CW908" s="4" t="str">
        <v>TZE Comp 3</v>
      </c>
      <c r="CX908" s="4" t="str">
        <v>TZE Comp 3</v>
      </c>
      <c r="CY908" s="4" t="str">
        <v>TZE Comp 3</v>
      </c>
      <c r="CZ908" s="4" t="str">
        <v>TZE Comp 3</v>
      </c>
      <c r="DA908" s="4" t="str">
        <v>TZE Comp 3</v>
      </c>
    </row>
    <row r="909" spans="1:105" x14ac:dyDescent="0.35">
      <c r="A909" s="4" t="s">
        <v>1886</v>
      </c>
      <c r="C909" s="4" t="s">
        <v>3421</v>
      </c>
      <c r="AS909" s="4" t="str">
        <v>TZE Comp 3x4</v>
      </c>
      <c r="AT909" s="4" t="str">
        <v>TZE Comp 3x4</v>
      </c>
      <c r="AU909" s="4" t="str">
        <v>TZE Comp 3x4</v>
      </c>
      <c r="AV909" s="4" t="str">
        <v>TZE Comp 3x4</v>
      </c>
      <c r="AW909" s="4" t="str">
        <v>TZE Comp 3x4</v>
      </c>
      <c r="AX909" s="4" t="str">
        <v>TZE Comp 3x4</v>
      </c>
      <c r="AY909" s="4" t="str">
        <v>TZE Comp 3x4</v>
      </c>
      <c r="AZ909" s="4" t="str">
        <v>TZE Comp 3x4</v>
      </c>
      <c r="BA909" s="4" t="str">
        <v>TZE Comp 3x4</v>
      </c>
      <c r="BB909" s="4" t="str">
        <v>TZE Comp 3x4</v>
      </c>
      <c r="BC909" s="4" t="str">
        <v>TZE Comp 3x4</v>
      </c>
      <c r="BD909" s="4" t="str">
        <v>TZE Comp 3x4</v>
      </c>
      <c r="BE909" s="4" t="str">
        <v>TZE Comp 3x4</v>
      </c>
      <c r="BF909" s="4" t="str">
        <v>TZE Comp 3x4</v>
      </c>
      <c r="BG909" s="4" t="str">
        <v>TZE Comp 3x4</v>
      </c>
      <c r="BH909" s="4" t="str">
        <v>TZE Comp 3x4</v>
      </c>
      <c r="BI909" s="4" t="str">
        <v>TZE Comp 3x4</v>
      </c>
      <c r="BJ909" s="4" t="str">
        <v>TZE Comp 3x4</v>
      </c>
      <c r="BK909" s="4" t="str">
        <v>TZE Comp 3x4</v>
      </c>
      <c r="BL909" s="4" t="str">
        <v>TZE Comp 3x4</v>
      </c>
      <c r="BM909" s="4" t="str">
        <v>TZE Comp 3x4</v>
      </c>
      <c r="BN909" s="4" t="str">
        <v>TZE Comp 3x4</v>
      </c>
      <c r="BO909" s="4" t="str">
        <v>TZE Comp 3x4</v>
      </c>
      <c r="BP909" s="4" t="str">
        <v>TZE Comp 3x4</v>
      </c>
      <c r="BQ909" s="4" t="str">
        <v>TZE Comp 3x4</v>
      </c>
      <c r="BR909" s="4" t="str">
        <v>TZE Comp 3x4</v>
      </c>
      <c r="BS909" s="4" t="str">
        <v>TZE Comp 3x4</v>
      </c>
      <c r="BT909" s="4" t="str">
        <v>TZE Comp 3x4</v>
      </c>
      <c r="BU909" s="4" t="str">
        <v>TZE Comp 3x4</v>
      </c>
      <c r="BV909" s="4" t="str">
        <v>TZE Comp 3x4</v>
      </c>
      <c r="BX909" s="4" t="str">
        <v>TZE Comp 311</v>
      </c>
      <c r="BY909" s="4" t="str">
        <v>TZE Comp 311</v>
      </c>
      <c r="BZ909" s="4" t="str">
        <v>TZE Comp 311</v>
      </c>
      <c r="CA909" s="4" t="str">
        <v>TZE Comp 311</v>
      </c>
      <c r="CB909" s="4" t="str">
        <v>TZE Comp 311</v>
      </c>
      <c r="CC909" s="4" t="str">
        <v>TZE Comp 311</v>
      </c>
      <c r="CD909" s="4" t="str">
        <v>TZE Comp 311</v>
      </c>
      <c r="CE909" s="4" t="str">
        <v>TZE Comp 311</v>
      </c>
      <c r="CF909" s="4" t="str">
        <v>TZE Comp 311</v>
      </c>
      <c r="CG909" s="4" t="str">
        <v>TZE Comp 311</v>
      </c>
      <c r="CH909" s="4" t="str">
        <v>TZE Comp 311</v>
      </c>
      <c r="CI909" s="4" t="str">
        <v>TZE Comp 311</v>
      </c>
      <c r="CJ909" s="4" t="str">
        <v>TZE Comp 311</v>
      </c>
      <c r="CK909" s="4" t="str">
        <v>TZE Comp 311</v>
      </c>
      <c r="CL909" s="4" t="str">
        <v>TZE Comp 311</v>
      </c>
      <c r="CM909" s="4" t="str">
        <v>TZE Comp 311</v>
      </c>
      <c r="CN909" s="4" t="str">
        <v>TZE Comp 311</v>
      </c>
      <c r="CO909" s="4" t="str">
        <v>TZE Comp 311</v>
      </c>
      <c r="CP909" s="4" t="str">
        <v>TZE Comp 311</v>
      </c>
      <c r="CQ909" s="4" t="str">
        <v>TZE Comp 311</v>
      </c>
      <c r="CR909" s="4" t="str">
        <v>TZE Comp 311</v>
      </c>
      <c r="CS909" s="4" t="str">
        <v>TZE Comp 311</v>
      </c>
      <c r="CT909" s="4" t="str">
        <v>TZE Comp 311</v>
      </c>
      <c r="CU909" s="4" t="str">
        <v>TZE Comp 311</v>
      </c>
      <c r="CV909" s="4" t="str">
        <v>TZE Comp 311</v>
      </c>
      <c r="CW909" s="4" t="str">
        <v>TZE Comp 311</v>
      </c>
      <c r="CX909" s="4" t="str">
        <v>TZE Comp 311</v>
      </c>
      <c r="CY909" s="4" t="str">
        <v>TZE Comp 311</v>
      </c>
      <c r="CZ909" s="4" t="str">
        <v>TZE Comp 311</v>
      </c>
      <c r="DA909" s="4" t="str">
        <v>TZE Comp 311</v>
      </c>
    </row>
    <row r="910" spans="1:105" x14ac:dyDescent="0.35">
      <c r="A910" s="4" t="s">
        <v>1875</v>
      </c>
      <c r="C910" s="4" t="s">
        <v>3422</v>
      </c>
      <c r="AS910" s="4" t="str">
        <v>TZE Comp 5</v>
      </c>
      <c r="AT910" s="4" t="str">
        <v>TZE Comp 5</v>
      </c>
      <c r="AU910" s="4" t="str">
        <v>TZE Comp 5</v>
      </c>
      <c r="AV910" s="4" t="str">
        <v>TZE Comp 5</v>
      </c>
      <c r="AW910" s="4" t="str">
        <v>TZE Comp 5</v>
      </c>
      <c r="AX910" s="4" t="str">
        <v>TZE Comp 5</v>
      </c>
      <c r="AY910" s="4" t="str">
        <v>TZE Comp 5</v>
      </c>
      <c r="AZ910" s="4" t="str">
        <v>TZE Comp 5</v>
      </c>
      <c r="BA910" s="4" t="str">
        <v>TZE Comp 5</v>
      </c>
      <c r="BB910" s="4" t="str">
        <v>TZE Comp 5</v>
      </c>
      <c r="BC910" s="4" t="str">
        <v>TZE Comp 5</v>
      </c>
      <c r="BD910" s="4" t="str">
        <v>TZE Comp 5</v>
      </c>
      <c r="BE910" s="4" t="str">
        <v>TZE Comp 5</v>
      </c>
      <c r="BF910" s="4" t="str">
        <v>TZE Comp 5</v>
      </c>
      <c r="BG910" s="4" t="str">
        <v>TZE Comp 5</v>
      </c>
      <c r="BH910" s="4" t="str">
        <v>TZE Comp 5</v>
      </c>
      <c r="BI910" s="4" t="str">
        <v>TZE Comp 5</v>
      </c>
      <c r="BJ910" s="4" t="str">
        <v>TZE Comp 5</v>
      </c>
      <c r="BK910" s="4" t="str">
        <v>TZE Comp 5</v>
      </c>
      <c r="BL910" s="4" t="str">
        <v>TZE Comp 5</v>
      </c>
      <c r="BM910" s="4" t="str">
        <v>TZE Comp 5</v>
      </c>
      <c r="BN910" s="4" t="str">
        <v>TZE Comp 5</v>
      </c>
      <c r="BO910" s="4" t="str">
        <v>TZE Comp 5</v>
      </c>
      <c r="BP910" s="4" t="str">
        <v>TZE Comp 5</v>
      </c>
      <c r="BQ910" s="4" t="str">
        <v>TZE Comp 5</v>
      </c>
      <c r="BR910" s="4" t="str">
        <v>TZE Comp 5</v>
      </c>
      <c r="BS910" s="4" t="str">
        <v>TZE Comp 5</v>
      </c>
      <c r="BT910" s="4" t="str">
        <v>TZE Comp 5</v>
      </c>
      <c r="BU910" s="4" t="str">
        <v>TZE Comp 5</v>
      </c>
      <c r="BV910" s="4" t="str">
        <v>TZE Comp 5</v>
      </c>
      <c r="BX910" s="4" t="str">
        <v>TZE Comp 3x4</v>
      </c>
      <c r="BY910" s="4" t="str">
        <v>TZE Comp 3x4</v>
      </c>
      <c r="BZ910" s="4" t="str">
        <v>TZE Comp 3x4</v>
      </c>
      <c r="CA910" s="4" t="str">
        <v>TZE Comp 3x4</v>
      </c>
      <c r="CB910" s="4" t="str">
        <v>TZE Comp 3x4</v>
      </c>
      <c r="CC910" s="4" t="str">
        <v>TZE Comp 3x4</v>
      </c>
      <c r="CD910" s="4" t="str">
        <v>TZE Comp 3x4</v>
      </c>
      <c r="CE910" s="4" t="str">
        <v>TZE Comp 3x4</v>
      </c>
      <c r="CF910" s="4" t="str">
        <v>TZE Comp 3x4</v>
      </c>
      <c r="CG910" s="4" t="str">
        <v>TZE Comp 3x4</v>
      </c>
      <c r="CH910" s="4" t="str">
        <v>TZE Comp 3x4</v>
      </c>
      <c r="CI910" s="4" t="str">
        <v>TZE Comp 3x4</v>
      </c>
      <c r="CJ910" s="4" t="str">
        <v>TZE Comp 3x4</v>
      </c>
      <c r="CK910" s="4" t="str">
        <v>TZE Comp 3x4</v>
      </c>
      <c r="CL910" s="4" t="str">
        <v>TZE Comp 3x4</v>
      </c>
      <c r="CM910" s="4" t="str">
        <v>TZE Comp 3x4</v>
      </c>
      <c r="CN910" s="4" t="str">
        <v>TZE Comp 3x4</v>
      </c>
      <c r="CO910" s="4" t="str">
        <v>TZE Comp 3x4</v>
      </c>
      <c r="CP910" s="4" t="str">
        <v>TZE Comp 3x4</v>
      </c>
      <c r="CQ910" s="4" t="str">
        <v>TZE Comp 3x4</v>
      </c>
      <c r="CR910" s="4" t="str">
        <v>TZE Comp 3x4</v>
      </c>
      <c r="CS910" s="4" t="str">
        <v>TZE Comp 3x4</v>
      </c>
      <c r="CT910" s="4" t="str">
        <v>TZE Comp 3x4</v>
      </c>
      <c r="CU910" s="4" t="str">
        <v>TZE Comp 3x4</v>
      </c>
      <c r="CV910" s="4" t="str">
        <v>TZE Comp 3x4</v>
      </c>
      <c r="CW910" s="4" t="str">
        <v>TZE Comp 3x4</v>
      </c>
      <c r="CX910" s="4" t="str">
        <v>TZE Comp 3x4</v>
      </c>
      <c r="CY910" s="4" t="str">
        <v>TZE Comp 3x4</v>
      </c>
      <c r="CZ910" s="4" t="str">
        <v>TZE Comp 3x4</v>
      </c>
      <c r="DA910" s="4" t="str">
        <v>TZE Comp 3x4</v>
      </c>
    </row>
    <row r="911" spans="1:105" x14ac:dyDescent="0.35">
      <c r="A911" s="4" t="s">
        <v>1872</v>
      </c>
      <c r="C911" s="4" t="s">
        <v>3423</v>
      </c>
      <c r="AS911" s="4" t="str">
        <v>TZE Composite 3 C1</v>
      </c>
      <c r="AT911" s="4" t="str">
        <v>TZE Composite 3 C1</v>
      </c>
      <c r="AU911" s="4" t="str">
        <v>TZE Composite 3 C1</v>
      </c>
      <c r="AV911" s="4" t="str">
        <v>TZE Composite 3 C1</v>
      </c>
      <c r="AW911" s="4" t="str">
        <v>TZE Composite 3 C1</v>
      </c>
      <c r="AX911" s="4" t="str">
        <v>TZE Composite 3 C1</v>
      </c>
      <c r="AY911" s="4" t="str">
        <v>TZE Composite 3 C1</v>
      </c>
      <c r="AZ911" s="4" t="str">
        <v>TZE Composite 3 C1</v>
      </c>
      <c r="BA911" s="4" t="str">
        <v>TZE Composite 3 C1</v>
      </c>
      <c r="BB911" s="4" t="str">
        <v>TZE Composite 3 C1</v>
      </c>
      <c r="BC911" s="4" t="str">
        <v>TZE Composite 3 C1</v>
      </c>
      <c r="BD911" s="4" t="str">
        <v>TZE Composite 3 C1</v>
      </c>
      <c r="BE911" s="4" t="str">
        <v>TZE Composite 3 C1</v>
      </c>
      <c r="BF911" s="4" t="str">
        <v>TZE Composite 3 C1</v>
      </c>
      <c r="BG911" s="4" t="str">
        <v>TZE Composite 3 C1</v>
      </c>
      <c r="BH911" s="4" t="str">
        <v>TZE Composite 3 C1</v>
      </c>
      <c r="BI911" s="4" t="str">
        <v>TZE Composite 3 C1</v>
      </c>
      <c r="BJ911" s="4" t="str">
        <v>TZE Composite 3 C1</v>
      </c>
      <c r="BK911" s="4" t="str">
        <v>TZE Composite 3 C1</v>
      </c>
      <c r="BL911" s="4" t="str">
        <v>TZE Composite 3 C1</v>
      </c>
      <c r="BM911" s="4" t="str">
        <v>TZE Composite 3 C1</v>
      </c>
      <c r="BN911" s="4" t="str">
        <v>TZE Composite 3 C1</v>
      </c>
      <c r="BO911" s="4" t="str">
        <v>TZE Composite 3 C1</v>
      </c>
      <c r="BP911" s="4" t="str">
        <v>TZE Composite 3 C1</v>
      </c>
      <c r="BQ911" s="4" t="str">
        <v>TZE Composite 3 C1</v>
      </c>
      <c r="BR911" s="4" t="str">
        <v>TZE Composite 3 C1</v>
      </c>
      <c r="BS911" s="4" t="str">
        <v>TZE Composite 3 C1</v>
      </c>
      <c r="BT911" s="4" t="str">
        <v>TZE Composite 3 C1</v>
      </c>
      <c r="BU911" s="4" t="str">
        <v>TZE Composite 3 C1</v>
      </c>
      <c r="BV911" s="4" t="str">
        <v>TZE Composite 3 C1</v>
      </c>
      <c r="BX911" s="4" t="str">
        <v>TZE Comp 5</v>
      </c>
      <c r="BY911" s="4" t="str">
        <v>TZE Comp 5</v>
      </c>
      <c r="BZ911" s="4" t="str">
        <v>TZE Comp 5</v>
      </c>
      <c r="CA911" s="4" t="str">
        <v>TZE Comp 5</v>
      </c>
      <c r="CB911" s="4" t="str">
        <v>TZE Comp 5</v>
      </c>
      <c r="CC911" s="4" t="str">
        <v>TZE Comp 5</v>
      </c>
      <c r="CD911" s="4" t="str">
        <v>TZE Comp 5</v>
      </c>
      <c r="CE911" s="4" t="str">
        <v>TZE Comp 5</v>
      </c>
      <c r="CF911" s="4" t="str">
        <v>TZE Comp 5</v>
      </c>
      <c r="CG911" s="4" t="str">
        <v>TZE Comp 5</v>
      </c>
      <c r="CH911" s="4" t="str">
        <v>TZE Comp 5</v>
      </c>
      <c r="CI911" s="4" t="str">
        <v>TZE Comp 5</v>
      </c>
      <c r="CJ911" s="4" t="str">
        <v>TZE Comp 5</v>
      </c>
      <c r="CK911" s="4" t="str">
        <v>TZE Comp 5</v>
      </c>
      <c r="CL911" s="4" t="str">
        <v>TZE Comp 5</v>
      </c>
      <c r="CM911" s="4" t="str">
        <v>TZE Comp 5</v>
      </c>
      <c r="CN911" s="4" t="str">
        <v>TZE Comp 5</v>
      </c>
      <c r="CO911" s="4" t="str">
        <v>TZE Comp 5</v>
      </c>
      <c r="CP911" s="4" t="str">
        <v>TZE Comp 5</v>
      </c>
      <c r="CQ911" s="4" t="str">
        <v>TZE Comp 5</v>
      </c>
      <c r="CR911" s="4" t="str">
        <v>TZE Comp 5</v>
      </c>
      <c r="CS911" s="4" t="str">
        <v>TZE Comp 5</v>
      </c>
      <c r="CT911" s="4" t="str">
        <v>TZE Comp 5</v>
      </c>
      <c r="CU911" s="4" t="str">
        <v>TZE Comp 5</v>
      </c>
      <c r="CV911" s="4" t="str">
        <v>TZE Comp 5</v>
      </c>
      <c r="CW911" s="4" t="str">
        <v>TZE Comp 5</v>
      </c>
      <c r="CX911" s="4" t="str">
        <v>TZE Comp 5</v>
      </c>
      <c r="CY911" s="4" t="str">
        <v>TZE Comp 5</v>
      </c>
      <c r="CZ911" s="4" t="str">
        <v>TZE Comp 5</v>
      </c>
      <c r="DA911" s="4" t="str">
        <v>TZE Comp 5</v>
      </c>
    </row>
    <row r="912" spans="1:105" x14ac:dyDescent="0.35">
      <c r="A912" s="4" t="s">
        <v>1936</v>
      </c>
      <c r="C912" s="4" t="s">
        <v>3424</v>
      </c>
      <c r="AS912" s="4" t="str">
        <v>TZER</v>
      </c>
      <c r="AT912" s="4" t="str">
        <v>TZER</v>
      </c>
      <c r="AU912" s="4" t="str">
        <v>TZER</v>
      </c>
      <c r="AV912" s="4" t="str">
        <v>TZER</v>
      </c>
      <c r="AW912" s="4" t="str">
        <v>TZER</v>
      </c>
      <c r="AX912" s="4" t="str">
        <v>TZER</v>
      </c>
      <c r="AY912" s="4" t="str">
        <v>TZER</v>
      </c>
      <c r="AZ912" s="4" t="str">
        <v>TZER</v>
      </c>
      <c r="BA912" s="4" t="str">
        <v>TZER</v>
      </c>
      <c r="BB912" s="4" t="str">
        <v>TZER</v>
      </c>
      <c r="BC912" s="4" t="str">
        <v>TZER</v>
      </c>
      <c r="BD912" s="4" t="str">
        <v>TZER</v>
      </c>
      <c r="BE912" s="4" t="str">
        <v>TZER</v>
      </c>
      <c r="BF912" s="4" t="str">
        <v>TZER</v>
      </c>
      <c r="BG912" s="4" t="str">
        <v>TZER</v>
      </c>
      <c r="BH912" s="4" t="str">
        <v>TZER</v>
      </c>
      <c r="BI912" s="4" t="str">
        <v>TZER</v>
      </c>
      <c r="BJ912" s="4" t="str">
        <v>TZER</v>
      </c>
      <c r="BK912" s="4" t="str">
        <v>TZER</v>
      </c>
      <c r="BL912" s="4" t="str">
        <v>TZER</v>
      </c>
      <c r="BM912" s="4" t="str">
        <v>TZER</v>
      </c>
      <c r="BN912" s="4" t="str">
        <v>TZER</v>
      </c>
      <c r="BO912" s="4" t="str">
        <v>TZER</v>
      </c>
      <c r="BP912" s="4" t="str">
        <v>TZER</v>
      </c>
      <c r="BQ912" s="4" t="str">
        <v>TZER</v>
      </c>
      <c r="BR912" s="4" t="str">
        <v>TZER</v>
      </c>
      <c r="BS912" s="4" t="str">
        <v>TZER</v>
      </c>
      <c r="BT912" s="4" t="str">
        <v>TZER</v>
      </c>
      <c r="BU912" s="4" t="str">
        <v>TZER</v>
      </c>
      <c r="BV912" s="4" t="str">
        <v>TZER</v>
      </c>
      <c r="BX912" s="4" t="str">
        <v>TZE Composite 3 C1</v>
      </c>
      <c r="BY912" s="4" t="str">
        <v>TZE Composite 3 C1</v>
      </c>
      <c r="BZ912" s="4" t="str">
        <v>TZE Composite 3 C1</v>
      </c>
      <c r="CA912" s="4" t="str">
        <v>TZE Composite 3 C1</v>
      </c>
      <c r="CB912" s="4" t="str">
        <v>TZE Composite 3 C1</v>
      </c>
      <c r="CC912" s="4" t="str">
        <v>TZE Composite 3 C1</v>
      </c>
      <c r="CD912" s="4" t="str">
        <v>TZE Composite 3 C1</v>
      </c>
      <c r="CE912" s="4" t="str">
        <v>TZE Composite 3 C1</v>
      </c>
      <c r="CF912" s="4" t="str">
        <v>TZE Composite 3 C1</v>
      </c>
      <c r="CG912" s="4" t="str">
        <v>TZE Composite 3 C1</v>
      </c>
      <c r="CH912" s="4" t="str">
        <v>TZE Composite 3 C1</v>
      </c>
      <c r="CI912" s="4" t="str">
        <v>TZE Composite 3 C1</v>
      </c>
      <c r="CJ912" s="4" t="str">
        <v>TZE Composite 3 C1</v>
      </c>
      <c r="CK912" s="4" t="str">
        <v>TZE Composite 3 C1</v>
      </c>
      <c r="CL912" s="4" t="str">
        <v>TZE Composite 3 C1</v>
      </c>
      <c r="CM912" s="4" t="str">
        <v>TZE Composite 3 C1</v>
      </c>
      <c r="CN912" s="4" t="str">
        <v>TZE Composite 3 C1</v>
      </c>
      <c r="CO912" s="4" t="str">
        <v>TZE Composite 3 C1</v>
      </c>
      <c r="CP912" s="4" t="str">
        <v>TZE Composite 3 C1</v>
      </c>
      <c r="CQ912" s="4" t="str">
        <v>TZE Composite 3 C1</v>
      </c>
      <c r="CR912" s="4" t="str">
        <v>TZE Composite 3 C1</v>
      </c>
      <c r="CS912" s="4" t="str">
        <v>TZE Composite 3 C1</v>
      </c>
      <c r="CT912" s="4" t="str">
        <v>TZE Composite 3 C1</v>
      </c>
      <c r="CU912" s="4" t="str">
        <v>TZE Composite 3 C1</v>
      </c>
      <c r="CV912" s="4" t="str">
        <v>TZE Composite 3 C1</v>
      </c>
      <c r="CW912" s="4" t="str">
        <v>TZE Composite 3 C1</v>
      </c>
      <c r="CX912" s="4" t="str">
        <v>TZE Composite 3 C1</v>
      </c>
      <c r="CY912" s="4" t="str">
        <v>TZE Composite 3 C1</v>
      </c>
      <c r="CZ912" s="4" t="str">
        <v>TZE Composite 3 C1</v>
      </c>
      <c r="DA912" s="4" t="str">
        <v>TZE Composite 3 C1</v>
      </c>
    </row>
    <row r="913" spans="1:105" x14ac:dyDescent="0.35">
      <c r="A913" s="4" t="s">
        <v>1886</v>
      </c>
      <c r="C913" s="4" t="s">
        <v>3425</v>
      </c>
      <c r="AS913" s="4" t="str">
        <v>TZER-W</v>
      </c>
      <c r="AT913" s="4" t="str">
        <v>TZER-W</v>
      </c>
      <c r="AU913" s="4" t="str">
        <v>TZER-W</v>
      </c>
      <c r="AV913" s="4" t="str">
        <v>TZER-W</v>
      </c>
      <c r="AW913" s="4" t="str">
        <v>TZER-W</v>
      </c>
      <c r="AX913" s="4" t="str">
        <v>TZER-W</v>
      </c>
      <c r="AY913" s="4" t="str">
        <v>TZER-W</v>
      </c>
      <c r="AZ913" s="4" t="str">
        <v>TZER-W</v>
      </c>
      <c r="BA913" s="4" t="str">
        <v>TZER-W</v>
      </c>
      <c r="BB913" s="4" t="str">
        <v>TZER-W</v>
      </c>
      <c r="BC913" s="4" t="str">
        <v>TZER-W</v>
      </c>
      <c r="BD913" s="4" t="str">
        <v>TZER-W</v>
      </c>
      <c r="BE913" s="4" t="str">
        <v>TZER-W</v>
      </c>
      <c r="BF913" s="4" t="str">
        <v>TZER-W</v>
      </c>
      <c r="BG913" s="4" t="str">
        <v>TZER-W</v>
      </c>
      <c r="BH913" s="4" t="str">
        <v>TZER-W</v>
      </c>
      <c r="BI913" s="4" t="str">
        <v>TZER-W</v>
      </c>
      <c r="BJ913" s="4" t="str">
        <v>TZER-W</v>
      </c>
      <c r="BK913" s="4" t="str">
        <v>TZER-W</v>
      </c>
      <c r="BL913" s="4" t="str">
        <v>TZER-W</v>
      </c>
      <c r="BM913" s="4" t="str">
        <v>TZER-W</v>
      </c>
      <c r="BN913" s="4" t="str">
        <v>TZER-W</v>
      </c>
      <c r="BO913" s="4" t="str">
        <v>TZER-W</v>
      </c>
      <c r="BP913" s="4" t="str">
        <v>TZER-W</v>
      </c>
      <c r="BQ913" s="4" t="str">
        <v>TZER-W</v>
      </c>
      <c r="BR913" s="4" t="str">
        <v>TZER-W</v>
      </c>
      <c r="BS913" s="4" t="str">
        <v>TZER-W</v>
      </c>
      <c r="BT913" s="4" t="str">
        <v>TZER-W</v>
      </c>
      <c r="BU913" s="4" t="str">
        <v>TZER-W</v>
      </c>
      <c r="BV913" s="4" t="str">
        <v>TZER-W</v>
      </c>
      <c r="BX913" s="4" t="str">
        <v>TZER</v>
      </c>
      <c r="BY913" s="4" t="str">
        <v>TZER</v>
      </c>
      <c r="BZ913" s="4" t="str">
        <v>TZER</v>
      </c>
      <c r="CA913" s="4" t="str">
        <v>TZER</v>
      </c>
      <c r="CB913" s="4" t="str">
        <v>TZER</v>
      </c>
      <c r="CC913" s="4" t="str">
        <v>TZER</v>
      </c>
      <c r="CD913" s="4" t="str">
        <v>TZER</v>
      </c>
      <c r="CE913" s="4" t="str">
        <v>TZER</v>
      </c>
      <c r="CF913" s="4" t="str">
        <v>TZER</v>
      </c>
      <c r="CG913" s="4" t="str">
        <v>TZER</v>
      </c>
      <c r="CH913" s="4" t="str">
        <v>TZER</v>
      </c>
      <c r="CI913" s="4" t="str">
        <v>TZER</v>
      </c>
      <c r="CJ913" s="4" t="str">
        <v>TZER</v>
      </c>
      <c r="CK913" s="4" t="str">
        <v>TZER</v>
      </c>
      <c r="CL913" s="4" t="str">
        <v>TZER</v>
      </c>
      <c r="CM913" s="4" t="str">
        <v>TZER</v>
      </c>
      <c r="CN913" s="4" t="str">
        <v>TZER</v>
      </c>
      <c r="CO913" s="4" t="str">
        <v>TZER</v>
      </c>
      <c r="CP913" s="4" t="str">
        <v>TZER</v>
      </c>
      <c r="CQ913" s="4" t="str">
        <v>TZER</v>
      </c>
      <c r="CR913" s="4" t="str">
        <v>TZER</v>
      </c>
      <c r="CS913" s="4" t="str">
        <v>TZER</v>
      </c>
      <c r="CT913" s="4" t="str">
        <v>TZER</v>
      </c>
      <c r="CU913" s="4" t="str">
        <v>TZER</v>
      </c>
      <c r="CV913" s="4" t="str">
        <v>TZER</v>
      </c>
      <c r="CW913" s="4" t="str">
        <v>TZER</v>
      </c>
      <c r="CX913" s="4" t="str">
        <v>TZER</v>
      </c>
      <c r="CY913" s="4" t="str">
        <v>TZER</v>
      </c>
      <c r="CZ913" s="4" t="str">
        <v>TZER</v>
      </c>
      <c r="DA913" s="4" t="str">
        <v>TZER</v>
      </c>
    </row>
    <row r="914" spans="1:105" x14ac:dyDescent="0.35">
      <c r="A914" s="4" t="s">
        <v>1959</v>
      </c>
      <c r="C914" s="4" t="s">
        <v>3426</v>
      </c>
      <c r="AS914" s="4" t="str">
        <v>TZESR-W</v>
      </c>
      <c r="AT914" s="4" t="str">
        <v>TZESR-W</v>
      </c>
      <c r="AU914" s="4" t="str">
        <v>TZESR-W</v>
      </c>
      <c r="AV914" s="4" t="str">
        <v>TZESR-W</v>
      </c>
      <c r="AW914" s="4" t="str">
        <v>TZESR-W</v>
      </c>
      <c r="AX914" s="4" t="str">
        <v>TZESR-W</v>
      </c>
      <c r="AY914" s="4" t="str">
        <v>TZESR-W</v>
      </c>
      <c r="AZ914" s="4" t="str">
        <v>TZESR-W</v>
      </c>
      <c r="BA914" s="4" t="str">
        <v>TZESR-W</v>
      </c>
      <c r="BB914" s="4" t="str">
        <v>TZESR-W</v>
      </c>
      <c r="BC914" s="4" t="str">
        <v>TZESR-W</v>
      </c>
      <c r="BD914" s="4" t="str">
        <v>TZESR-W</v>
      </c>
      <c r="BE914" s="4" t="str">
        <v>TZESR-W</v>
      </c>
      <c r="BF914" s="4" t="str">
        <v>TZESR-W</v>
      </c>
      <c r="BG914" s="4" t="str">
        <v>TZESR-W</v>
      </c>
      <c r="BH914" s="4" t="str">
        <v>TZESR-W</v>
      </c>
      <c r="BI914" s="4" t="str">
        <v>TZESR-W</v>
      </c>
      <c r="BJ914" s="4" t="str">
        <v>TZESR-W</v>
      </c>
      <c r="BK914" s="4" t="str">
        <v>TZESR-W</v>
      </c>
      <c r="BL914" s="4" t="str">
        <v>TZESR-W</v>
      </c>
      <c r="BM914" s="4" t="str">
        <v>TZESR-W</v>
      </c>
      <c r="BN914" s="4" t="str">
        <v>TZESR-W</v>
      </c>
      <c r="BO914" s="4" t="str">
        <v>TZESR-W</v>
      </c>
      <c r="BP914" s="4" t="str">
        <v>TZESR-W</v>
      </c>
      <c r="BQ914" s="4" t="str">
        <v>TZESR-W</v>
      </c>
      <c r="BR914" s="4" t="str">
        <v>TZESR-W</v>
      </c>
      <c r="BS914" s="4" t="str">
        <v>TZESR-W</v>
      </c>
      <c r="BT914" s="4" t="str">
        <v>TZESR-W</v>
      </c>
      <c r="BU914" s="4" t="str">
        <v>TZESR-W</v>
      </c>
      <c r="BV914" s="4" t="str">
        <v>TZESR-W</v>
      </c>
      <c r="BX914" s="4" t="str">
        <v>TZER-W</v>
      </c>
      <c r="BY914" s="4" t="str">
        <v>TZER-W</v>
      </c>
      <c r="BZ914" s="4" t="str">
        <v>TZER-W</v>
      </c>
      <c r="CA914" s="4" t="str">
        <v>TZER-W</v>
      </c>
      <c r="CB914" s="4" t="str">
        <v>TZER-W</v>
      </c>
      <c r="CC914" s="4" t="str">
        <v>TZER-W</v>
      </c>
      <c r="CD914" s="4" t="str">
        <v>TZER-W</v>
      </c>
      <c r="CE914" s="4" t="str">
        <v>TZER-W</v>
      </c>
      <c r="CF914" s="4" t="str">
        <v>TZER-W</v>
      </c>
      <c r="CG914" s="4" t="str">
        <v>TZER-W</v>
      </c>
      <c r="CH914" s="4" t="str">
        <v>TZER-W</v>
      </c>
      <c r="CI914" s="4" t="str">
        <v>TZER-W</v>
      </c>
      <c r="CJ914" s="4" t="str">
        <v>TZER-W</v>
      </c>
      <c r="CK914" s="4" t="str">
        <v>TZER-W</v>
      </c>
      <c r="CL914" s="4" t="str">
        <v>TZER-W</v>
      </c>
      <c r="CM914" s="4" t="str">
        <v>TZER-W</v>
      </c>
      <c r="CN914" s="4" t="str">
        <v>TZER-W</v>
      </c>
      <c r="CO914" s="4" t="str">
        <v>TZER-W</v>
      </c>
      <c r="CP914" s="4" t="str">
        <v>TZER-W</v>
      </c>
      <c r="CQ914" s="4" t="str">
        <v>TZER-W</v>
      </c>
      <c r="CR914" s="4" t="str">
        <v>TZER-W</v>
      </c>
      <c r="CS914" s="4" t="str">
        <v>TZER-W</v>
      </c>
      <c r="CT914" s="4" t="str">
        <v>TZER-W</v>
      </c>
      <c r="CU914" s="4" t="str">
        <v>TZER-W</v>
      </c>
      <c r="CV914" s="4" t="str">
        <v>TZER-W</v>
      </c>
      <c r="CW914" s="4" t="str">
        <v>TZER-W</v>
      </c>
      <c r="CX914" s="4" t="str">
        <v>TZER-W</v>
      </c>
      <c r="CY914" s="4" t="str">
        <v>TZER-W</v>
      </c>
      <c r="CZ914" s="4" t="str">
        <v>TZER-W</v>
      </c>
      <c r="DA914" s="4" t="str">
        <v>TZER-W</v>
      </c>
    </row>
    <row r="915" spans="1:105" x14ac:dyDescent="0.35">
      <c r="A915" s="4" t="s">
        <v>1875</v>
      </c>
      <c r="C915" s="4" t="s">
        <v>3427</v>
      </c>
      <c r="AS915" s="4" t="str">
        <v>TZL Comp 1</v>
      </c>
      <c r="AT915" s="4" t="str">
        <v>TZL Comp 1</v>
      </c>
      <c r="AU915" s="4" t="str">
        <v>TZL Comp 1</v>
      </c>
      <c r="AV915" s="4" t="str">
        <v>TZL Comp 1</v>
      </c>
      <c r="AW915" s="4" t="str">
        <v>TZL Comp 1</v>
      </c>
      <c r="AX915" s="4" t="str">
        <v>TZL Comp 1</v>
      </c>
      <c r="AY915" s="4" t="str">
        <v>TZL Comp 1</v>
      </c>
      <c r="AZ915" s="4" t="str">
        <v>TZL Comp 1</v>
      </c>
      <c r="BA915" s="4" t="str">
        <v>TZL Comp 1</v>
      </c>
      <c r="BB915" s="4" t="str">
        <v>TZL Comp 1</v>
      </c>
      <c r="BC915" s="4" t="str">
        <v>TZL Comp 1</v>
      </c>
      <c r="BD915" s="4" t="str">
        <v>TZL Comp 1</v>
      </c>
      <c r="BE915" s="4" t="str">
        <v>TZL Comp 1</v>
      </c>
      <c r="BF915" s="4" t="str">
        <v>TZL Comp 1</v>
      </c>
      <c r="BG915" s="4" t="str">
        <v>TZL Comp 1</v>
      </c>
      <c r="BH915" s="4" t="str">
        <v>TZL Comp 1</v>
      </c>
      <c r="BI915" s="4" t="str">
        <v>TZL Comp 1</v>
      </c>
      <c r="BJ915" s="4" t="str">
        <v>TZL Comp 1</v>
      </c>
      <c r="BK915" s="4" t="str">
        <v>TZL Comp 1</v>
      </c>
      <c r="BL915" s="4" t="str">
        <v>TZL Comp 1</v>
      </c>
      <c r="BM915" s="4" t="str">
        <v>TZL Comp 1</v>
      </c>
      <c r="BN915" s="4" t="str">
        <v>TZL Comp 1</v>
      </c>
      <c r="BO915" s="4" t="str">
        <v>TZL Comp 1</v>
      </c>
      <c r="BP915" s="4" t="str">
        <v>TZL Comp 1</v>
      </c>
      <c r="BQ915" s="4" t="str">
        <v>TZL Comp 1</v>
      </c>
      <c r="BR915" s="4" t="str">
        <v>TZL Comp 1</v>
      </c>
      <c r="BS915" s="4" t="str">
        <v>TZL Comp 1</v>
      </c>
      <c r="BT915" s="4" t="str">
        <v>TZL Comp 1</v>
      </c>
      <c r="BU915" s="4" t="str">
        <v>TZL Comp 1</v>
      </c>
      <c r="BV915" s="4" t="str">
        <v>TZL Comp 1</v>
      </c>
      <c r="BX915" s="4" t="str">
        <v>TZESR-W</v>
      </c>
      <c r="BY915" s="4" t="str">
        <v>TZESR-W</v>
      </c>
      <c r="BZ915" s="4" t="str">
        <v>TZESR-W</v>
      </c>
      <c r="CA915" s="4" t="str">
        <v>TZESR-W</v>
      </c>
      <c r="CB915" s="4" t="str">
        <v>TZESR-W</v>
      </c>
      <c r="CC915" s="4" t="str">
        <v>TZESR-W</v>
      </c>
      <c r="CD915" s="4" t="str">
        <v>TZESR-W</v>
      </c>
      <c r="CE915" s="4" t="str">
        <v>TZESR-W</v>
      </c>
      <c r="CF915" s="4" t="str">
        <v>TZESR-W</v>
      </c>
      <c r="CG915" s="4" t="str">
        <v>TZESR-W</v>
      </c>
      <c r="CH915" s="4" t="str">
        <v>TZESR-W</v>
      </c>
      <c r="CI915" s="4" t="str">
        <v>TZESR-W</v>
      </c>
      <c r="CJ915" s="4" t="str">
        <v>TZESR-W</v>
      </c>
      <c r="CK915" s="4" t="str">
        <v>TZESR-W</v>
      </c>
      <c r="CL915" s="4" t="str">
        <v>TZESR-W</v>
      </c>
      <c r="CM915" s="4" t="str">
        <v>TZESR-W</v>
      </c>
      <c r="CN915" s="4" t="str">
        <v>TZESR-W</v>
      </c>
      <c r="CO915" s="4" t="str">
        <v>TZESR-W</v>
      </c>
      <c r="CP915" s="4" t="str">
        <v>TZESR-W</v>
      </c>
      <c r="CQ915" s="4" t="str">
        <v>TZESR-W</v>
      </c>
      <c r="CR915" s="4" t="str">
        <v>TZESR-W</v>
      </c>
      <c r="CS915" s="4" t="str">
        <v>TZESR-W</v>
      </c>
      <c r="CT915" s="4" t="str">
        <v>TZESR-W</v>
      </c>
      <c r="CU915" s="4" t="str">
        <v>TZESR-W</v>
      </c>
      <c r="CV915" s="4" t="str">
        <v>TZESR-W</v>
      </c>
      <c r="CW915" s="4" t="str">
        <v>TZESR-W</v>
      </c>
      <c r="CX915" s="4" t="str">
        <v>TZESR-W</v>
      </c>
      <c r="CY915" s="4" t="str">
        <v>TZESR-W</v>
      </c>
      <c r="CZ915" s="4" t="str">
        <v>TZESR-W</v>
      </c>
      <c r="DA915" s="4" t="str">
        <v>TZESR-W</v>
      </c>
    </row>
    <row r="916" spans="1:105" x14ac:dyDescent="0.35">
      <c r="A916" s="4" t="s">
        <v>1936</v>
      </c>
      <c r="C916" s="4" t="s">
        <v>3428</v>
      </c>
      <c r="AS916" s="4" t="str">
        <v>TZL Comp 4</v>
      </c>
      <c r="AT916" s="4" t="str">
        <v>TZL Comp 4</v>
      </c>
      <c r="AU916" s="4" t="str">
        <v>TZL Comp 4</v>
      </c>
      <c r="AV916" s="4" t="str">
        <v>TZL Comp 4</v>
      </c>
      <c r="AW916" s="4" t="str">
        <v>TZL Comp 4</v>
      </c>
      <c r="AX916" s="4" t="str">
        <v>TZL Comp 4</v>
      </c>
      <c r="AY916" s="4" t="str">
        <v>TZL Comp 4</v>
      </c>
      <c r="AZ916" s="4" t="str">
        <v>TZL Comp 4</v>
      </c>
      <c r="BA916" s="4" t="str">
        <v>TZL Comp 4</v>
      </c>
      <c r="BB916" s="4" t="str">
        <v>TZL Comp 4</v>
      </c>
      <c r="BC916" s="4" t="str">
        <v>TZL Comp 4</v>
      </c>
      <c r="BD916" s="4" t="str">
        <v>TZL Comp 4</v>
      </c>
      <c r="BE916" s="4" t="str">
        <v>TZL Comp 4</v>
      </c>
      <c r="BF916" s="4" t="str">
        <v>TZL Comp 4</v>
      </c>
      <c r="BG916" s="4" t="str">
        <v>TZL Comp 4</v>
      </c>
      <c r="BH916" s="4" t="str">
        <v>TZL Comp 4</v>
      </c>
      <c r="BI916" s="4" t="str">
        <v>TZL Comp 4</v>
      </c>
      <c r="BJ916" s="4" t="str">
        <v>TZL Comp 4</v>
      </c>
      <c r="BK916" s="4" t="str">
        <v>TZL Comp 4</v>
      </c>
      <c r="BL916" s="4" t="str">
        <v>TZL Comp 4</v>
      </c>
      <c r="BM916" s="4" t="str">
        <v>TZL Comp 4</v>
      </c>
      <c r="BN916" s="4" t="str">
        <v>TZL Comp 4</v>
      </c>
      <c r="BO916" s="4" t="str">
        <v>TZL Comp 4</v>
      </c>
      <c r="BP916" s="4" t="str">
        <v>TZL Comp 4</v>
      </c>
      <c r="BQ916" s="4" t="str">
        <v>TZL Comp 4</v>
      </c>
      <c r="BR916" s="4" t="str">
        <v>TZL Comp 4</v>
      </c>
      <c r="BS916" s="4" t="str">
        <v>TZL Comp 4</v>
      </c>
      <c r="BT916" s="4" t="str">
        <v>TZL Comp 4</v>
      </c>
      <c r="BU916" s="4" t="str">
        <v>TZL Comp 4</v>
      </c>
      <c r="BV916" s="4" t="str">
        <v>TZL Comp 4</v>
      </c>
      <c r="BX916" s="4" t="str">
        <v>TZL Comp 1</v>
      </c>
      <c r="BY916" s="4" t="str">
        <v>TZL Comp 1</v>
      </c>
      <c r="BZ916" s="4" t="str">
        <v>TZL Comp 1</v>
      </c>
      <c r="CA916" s="4" t="str">
        <v>TZL Comp 1</v>
      </c>
      <c r="CB916" s="4" t="str">
        <v>TZL Comp 1</v>
      </c>
      <c r="CC916" s="4" t="str">
        <v>TZL Comp 1</v>
      </c>
      <c r="CD916" s="4" t="str">
        <v>TZL Comp 1</v>
      </c>
      <c r="CE916" s="4" t="str">
        <v>TZL Comp 1</v>
      </c>
      <c r="CF916" s="4" t="str">
        <v>TZL Comp 1</v>
      </c>
      <c r="CG916" s="4" t="str">
        <v>TZL Comp 1</v>
      </c>
      <c r="CH916" s="4" t="str">
        <v>TZL Comp 1</v>
      </c>
      <c r="CI916" s="4" t="str">
        <v>TZL Comp 1</v>
      </c>
      <c r="CJ916" s="4" t="str">
        <v>TZL Comp 1</v>
      </c>
      <c r="CK916" s="4" t="str">
        <v>TZL Comp 1</v>
      </c>
      <c r="CL916" s="4" t="str">
        <v>TZL Comp 1</v>
      </c>
      <c r="CM916" s="4" t="str">
        <v>TZL Comp 1</v>
      </c>
      <c r="CN916" s="4" t="str">
        <v>TZL Comp 1</v>
      </c>
      <c r="CO916" s="4" t="str">
        <v>TZL Comp 1</v>
      </c>
      <c r="CP916" s="4" t="str">
        <v>TZL Comp 1</v>
      </c>
      <c r="CQ916" s="4" t="str">
        <v>TZL Comp 1</v>
      </c>
      <c r="CR916" s="4" t="str">
        <v>TZL Comp 1</v>
      </c>
      <c r="CS916" s="4" t="str">
        <v>TZL Comp 1</v>
      </c>
      <c r="CT916" s="4" t="str">
        <v>TZL Comp 1</v>
      </c>
      <c r="CU916" s="4" t="str">
        <v>TZL Comp 1</v>
      </c>
      <c r="CV916" s="4" t="str">
        <v>TZL Comp 1</v>
      </c>
      <c r="CW916" s="4" t="str">
        <v>TZL Comp 1</v>
      </c>
      <c r="CX916" s="4" t="str">
        <v>TZL Comp 1</v>
      </c>
      <c r="CY916" s="4" t="str">
        <v>TZL Comp 1</v>
      </c>
      <c r="CZ916" s="4" t="str">
        <v>TZL Comp 1</v>
      </c>
      <c r="DA916" s="4" t="str">
        <v>TZL Comp 1</v>
      </c>
    </row>
    <row r="917" spans="1:105" x14ac:dyDescent="0.35">
      <c r="A917" s="4" t="s">
        <v>1872</v>
      </c>
      <c r="C917" s="4" t="s">
        <v>3429</v>
      </c>
      <c r="AS917" s="4" t="str">
        <v>TZPB-SRW</v>
      </c>
      <c r="AT917" s="4" t="str">
        <v>TZPB-SRW</v>
      </c>
      <c r="AU917" s="4" t="str">
        <v>TZPB-SRW</v>
      </c>
      <c r="AV917" s="4" t="str">
        <v>TZPB-SRW</v>
      </c>
      <c r="AW917" s="4" t="str">
        <v>TZPB-SRW</v>
      </c>
      <c r="AX917" s="4" t="str">
        <v>TZPB-SRW</v>
      </c>
      <c r="AY917" s="4" t="str">
        <v>TZPB-SRW</v>
      </c>
      <c r="AZ917" s="4" t="str">
        <v>TZPB-SRW</v>
      </c>
      <c r="BA917" s="4" t="str">
        <v>TZPB-SRW</v>
      </c>
      <c r="BB917" s="4" t="str">
        <v>TZPB-SRW</v>
      </c>
      <c r="BC917" s="4" t="str">
        <v>TZPB-SRW</v>
      </c>
      <c r="BD917" s="4" t="str">
        <v>TZPB-SRW</v>
      </c>
      <c r="BE917" s="4" t="str">
        <v>TZPB-SRW</v>
      </c>
      <c r="BF917" s="4" t="str">
        <v>TZPB-SRW</v>
      </c>
      <c r="BG917" s="4" t="str">
        <v>TZPB-SRW</v>
      </c>
      <c r="BH917" s="4" t="str">
        <v>TZPB-SRW</v>
      </c>
      <c r="BI917" s="4" t="str">
        <v>TZPB-SRW</v>
      </c>
      <c r="BJ917" s="4" t="str">
        <v>TZPB-SRW</v>
      </c>
      <c r="BK917" s="4" t="str">
        <v>TZPB-SRW</v>
      </c>
      <c r="BL917" s="4" t="str">
        <v>TZPB-SRW</v>
      </c>
      <c r="BM917" s="4" t="str">
        <v>TZPB-SRW</v>
      </c>
      <c r="BN917" s="4" t="str">
        <v>TZPB-SRW</v>
      </c>
      <c r="BO917" s="4" t="str">
        <v>TZPB-SRW</v>
      </c>
      <c r="BP917" s="4" t="str">
        <v>TZPB-SRW</v>
      </c>
      <c r="BQ917" s="4" t="str">
        <v>TZPB-SRW</v>
      </c>
      <c r="BR917" s="4" t="str">
        <v>TZPB-SRW</v>
      </c>
      <c r="BS917" s="4" t="str">
        <v>TZPB-SRW</v>
      </c>
      <c r="BT917" s="4" t="str">
        <v>TZPB-SRW</v>
      </c>
      <c r="BU917" s="4" t="str">
        <v>TZPB-SRW</v>
      </c>
      <c r="BV917" s="4" t="str">
        <v>TZPB-SRW</v>
      </c>
      <c r="BX917" s="4" t="str">
        <v>TZL Comp 4</v>
      </c>
      <c r="BY917" s="4" t="str">
        <v>TZL Comp 4</v>
      </c>
      <c r="BZ917" s="4" t="str">
        <v>TZL Comp 4</v>
      </c>
      <c r="CA917" s="4" t="str">
        <v>TZL Comp 4</v>
      </c>
      <c r="CB917" s="4" t="str">
        <v>TZL Comp 4</v>
      </c>
      <c r="CC917" s="4" t="str">
        <v>TZL Comp 4</v>
      </c>
      <c r="CD917" s="4" t="str">
        <v>TZL Comp 4</v>
      </c>
      <c r="CE917" s="4" t="str">
        <v>TZL Comp 4</v>
      </c>
      <c r="CF917" s="4" t="str">
        <v>TZL Comp 4</v>
      </c>
      <c r="CG917" s="4" t="str">
        <v>TZL Comp 4</v>
      </c>
      <c r="CH917" s="4" t="str">
        <v>TZL Comp 4</v>
      </c>
      <c r="CI917" s="4" t="str">
        <v>TZL Comp 4</v>
      </c>
      <c r="CJ917" s="4" t="str">
        <v>TZL Comp 4</v>
      </c>
      <c r="CK917" s="4" t="str">
        <v>TZL Comp 4</v>
      </c>
      <c r="CL917" s="4" t="str">
        <v>TZL Comp 4</v>
      </c>
      <c r="CM917" s="4" t="str">
        <v>TZL Comp 4</v>
      </c>
      <c r="CN917" s="4" t="str">
        <v>TZL Comp 4</v>
      </c>
      <c r="CO917" s="4" t="str">
        <v>TZL Comp 4</v>
      </c>
      <c r="CP917" s="4" t="str">
        <v>TZL Comp 4</v>
      </c>
      <c r="CQ917" s="4" t="str">
        <v>TZL Comp 4</v>
      </c>
      <c r="CR917" s="4" t="str">
        <v>TZL Comp 4</v>
      </c>
      <c r="CS917" s="4" t="str">
        <v>TZL Comp 4</v>
      </c>
      <c r="CT917" s="4" t="str">
        <v>TZL Comp 4</v>
      </c>
      <c r="CU917" s="4" t="str">
        <v>TZL Comp 4</v>
      </c>
      <c r="CV917" s="4" t="str">
        <v>TZL Comp 4</v>
      </c>
      <c r="CW917" s="4" t="str">
        <v>TZL Comp 4</v>
      </c>
      <c r="CX917" s="4" t="str">
        <v>TZL Comp 4</v>
      </c>
      <c r="CY917" s="4" t="str">
        <v>TZL Comp 4</v>
      </c>
      <c r="CZ917" s="4" t="str">
        <v>TZL Comp 4</v>
      </c>
      <c r="DA917" s="4" t="str">
        <v>TZL Comp 4</v>
      </c>
    </row>
    <row r="918" spans="1:105" x14ac:dyDescent="0.35">
      <c r="A918" s="4" t="s">
        <v>1951</v>
      </c>
      <c r="C918" s="4" t="s">
        <v>2733</v>
      </c>
      <c r="AS918" s="4" t="str">
        <v>TZSR</v>
      </c>
      <c r="AT918" s="4" t="str">
        <v>TZSR</v>
      </c>
      <c r="AU918" s="4" t="str">
        <v>TZSR</v>
      </c>
      <c r="AV918" s="4" t="str">
        <v>TZSR</v>
      </c>
      <c r="AW918" s="4" t="str">
        <v>TZSR</v>
      </c>
      <c r="AX918" s="4" t="str">
        <v>TZSR</v>
      </c>
      <c r="AY918" s="4" t="str">
        <v>TZSR</v>
      </c>
      <c r="AZ918" s="4" t="str">
        <v>TZSR</v>
      </c>
      <c r="BA918" s="4" t="str">
        <v>TZSR</v>
      </c>
      <c r="BB918" s="4" t="str">
        <v>TZSR</v>
      </c>
      <c r="BC918" s="4" t="str">
        <v>TZSR</v>
      </c>
      <c r="BD918" s="4" t="str">
        <v>TZSR</v>
      </c>
      <c r="BE918" s="4" t="str">
        <v>TZSR</v>
      </c>
      <c r="BF918" s="4" t="str">
        <v>TZSR</v>
      </c>
      <c r="BG918" s="4" t="str">
        <v>TZSR</v>
      </c>
      <c r="BH918" s="4" t="str">
        <v>TZSR</v>
      </c>
      <c r="BI918" s="4" t="str">
        <v>TZSR</v>
      </c>
      <c r="BJ918" s="4" t="str">
        <v>TZSR</v>
      </c>
      <c r="BK918" s="4" t="str">
        <v>TZSR</v>
      </c>
      <c r="BL918" s="4" t="str">
        <v>TZSR</v>
      </c>
      <c r="BM918" s="4" t="str">
        <v>TZSR</v>
      </c>
      <c r="BN918" s="4" t="str">
        <v>TZSR</v>
      </c>
      <c r="BO918" s="4" t="str">
        <v>TZSR</v>
      </c>
      <c r="BP918" s="4" t="str">
        <v>TZSR</v>
      </c>
      <c r="BQ918" s="4" t="str">
        <v>TZSR</v>
      </c>
      <c r="BR918" s="4" t="str">
        <v>TZSR</v>
      </c>
      <c r="BS918" s="4" t="str">
        <v>TZSR</v>
      </c>
      <c r="BT918" s="4" t="str">
        <v>TZSR</v>
      </c>
      <c r="BU918" s="4" t="str">
        <v>TZSR</v>
      </c>
      <c r="BV918" s="4" t="str">
        <v>TZSR</v>
      </c>
      <c r="BX918" s="4" t="str">
        <v>TZPB-SRW</v>
      </c>
      <c r="BY918" s="4" t="str">
        <v>TZPB-SRW</v>
      </c>
      <c r="BZ918" s="4" t="str">
        <v>TZPB-SRW</v>
      </c>
      <c r="CA918" s="4" t="str">
        <v>TZPB-SRW</v>
      </c>
      <c r="CB918" s="4" t="str">
        <v>TZPB-SRW</v>
      </c>
      <c r="CC918" s="4" t="str">
        <v>TZPB-SRW</v>
      </c>
      <c r="CD918" s="4" t="str">
        <v>TZPB-SRW</v>
      </c>
      <c r="CE918" s="4" t="str">
        <v>TZPB-SRW</v>
      </c>
      <c r="CF918" s="4" t="str">
        <v>TZPB-SRW</v>
      </c>
      <c r="CG918" s="4" t="str">
        <v>TZPB-SRW</v>
      </c>
      <c r="CH918" s="4" t="str">
        <v>TZPB-SRW</v>
      </c>
      <c r="CI918" s="4" t="str">
        <v>TZPB-SRW</v>
      </c>
      <c r="CJ918" s="4" t="str">
        <v>TZPB-SRW</v>
      </c>
      <c r="CK918" s="4" t="str">
        <v>TZPB-SRW</v>
      </c>
      <c r="CL918" s="4" t="str">
        <v>TZPB-SRW</v>
      </c>
      <c r="CM918" s="4" t="str">
        <v>TZPB-SRW</v>
      </c>
      <c r="CN918" s="4" t="str">
        <v>TZPB-SRW</v>
      </c>
      <c r="CO918" s="4" t="str">
        <v>TZPB-SRW</v>
      </c>
      <c r="CP918" s="4" t="str">
        <v>TZPB-SRW</v>
      </c>
      <c r="CQ918" s="4" t="str">
        <v>TZPB-SRW</v>
      </c>
      <c r="CR918" s="4" t="str">
        <v>TZPB-SRW</v>
      </c>
      <c r="CS918" s="4" t="str">
        <v>TZPB-SRW</v>
      </c>
      <c r="CT918" s="4" t="str">
        <v>TZPB-SRW</v>
      </c>
      <c r="CU918" s="4" t="str">
        <v>TZPB-SRW</v>
      </c>
      <c r="CV918" s="4" t="str">
        <v>TZPB-SRW</v>
      </c>
      <c r="CW918" s="4" t="str">
        <v>TZPB-SRW</v>
      </c>
      <c r="CX918" s="4" t="str">
        <v>TZPB-SRW</v>
      </c>
      <c r="CY918" s="4" t="str">
        <v>TZPB-SRW</v>
      </c>
      <c r="CZ918" s="4" t="str">
        <v>TZPB-SRW</v>
      </c>
      <c r="DA918" s="4" t="str">
        <v>TZPB-SRW</v>
      </c>
    </row>
    <row r="919" spans="1:105" x14ac:dyDescent="0.35">
      <c r="A919" s="4" t="s">
        <v>1951</v>
      </c>
      <c r="C919" s="4" t="s">
        <v>3430</v>
      </c>
      <c r="AS919" s="4" t="str">
        <v>TZSR composite</v>
      </c>
      <c r="AT919" s="4" t="str">
        <v>TZSR composite</v>
      </c>
      <c r="AU919" s="4" t="str">
        <v>TZSR composite</v>
      </c>
      <c r="AV919" s="4" t="str">
        <v>TZSR composite</v>
      </c>
      <c r="AW919" s="4" t="str">
        <v>TZSR composite</v>
      </c>
      <c r="AX919" s="4" t="str">
        <v>TZSR composite</v>
      </c>
      <c r="AY919" s="4" t="str">
        <v>TZSR composite</v>
      </c>
      <c r="AZ919" s="4" t="str">
        <v>TZSR composite</v>
      </c>
      <c r="BA919" s="4" t="str">
        <v>TZSR composite</v>
      </c>
      <c r="BB919" s="4" t="str">
        <v>TZSR composite</v>
      </c>
      <c r="BC919" s="4" t="str">
        <v>TZSR composite</v>
      </c>
      <c r="BD919" s="4" t="str">
        <v>TZSR composite</v>
      </c>
      <c r="BE919" s="4" t="str">
        <v>TZSR composite</v>
      </c>
      <c r="BF919" s="4" t="str">
        <v>TZSR composite</v>
      </c>
      <c r="BG919" s="4" t="str">
        <v>TZSR composite</v>
      </c>
      <c r="BH919" s="4" t="str">
        <v>TZSR composite</v>
      </c>
      <c r="BI919" s="4" t="str">
        <v>TZSR composite</v>
      </c>
      <c r="BJ919" s="4" t="str">
        <v>TZSR composite</v>
      </c>
      <c r="BK919" s="4" t="str">
        <v>TZSR composite</v>
      </c>
      <c r="BL919" s="4" t="str">
        <v>TZSR composite</v>
      </c>
      <c r="BM919" s="4" t="str">
        <v>TZSR composite</v>
      </c>
      <c r="BN919" s="4" t="str">
        <v>TZSR composite</v>
      </c>
      <c r="BO919" s="4" t="str">
        <v>TZSR composite</v>
      </c>
      <c r="BP919" s="4" t="str">
        <v>TZSR composite</v>
      </c>
      <c r="BQ919" s="4" t="str">
        <v>TZSR composite</v>
      </c>
      <c r="BR919" s="4" t="str">
        <v>TZSR composite</v>
      </c>
      <c r="BS919" s="4" t="str">
        <v>TZSR composite</v>
      </c>
      <c r="BT919" s="4" t="str">
        <v>TZSR composite</v>
      </c>
      <c r="BU919" s="4" t="str">
        <v>TZSR composite</v>
      </c>
      <c r="BV919" s="4" t="str">
        <v>TZSR composite</v>
      </c>
      <c r="BX919" s="4" t="str">
        <v>TZSR</v>
      </c>
      <c r="BY919" s="4" t="str">
        <v>TZSR</v>
      </c>
      <c r="BZ919" s="4" t="str">
        <v>TZSR</v>
      </c>
      <c r="CA919" s="4" t="str">
        <v>TZSR</v>
      </c>
      <c r="CB919" s="4" t="str">
        <v>TZSR</v>
      </c>
      <c r="CC919" s="4" t="str">
        <v>TZSR</v>
      </c>
      <c r="CD919" s="4" t="str">
        <v>TZSR</v>
      </c>
      <c r="CE919" s="4" t="str">
        <v>TZSR</v>
      </c>
      <c r="CF919" s="4" t="str">
        <v>TZSR</v>
      </c>
      <c r="CG919" s="4" t="str">
        <v>TZSR</v>
      </c>
      <c r="CH919" s="4" t="str">
        <v>TZSR</v>
      </c>
      <c r="CI919" s="4" t="str">
        <v>TZSR</v>
      </c>
      <c r="CJ919" s="4" t="str">
        <v>TZSR</v>
      </c>
      <c r="CK919" s="4" t="str">
        <v>TZSR</v>
      </c>
      <c r="CL919" s="4" t="str">
        <v>TZSR</v>
      </c>
      <c r="CM919" s="4" t="str">
        <v>TZSR</v>
      </c>
      <c r="CN919" s="4" t="str">
        <v>TZSR</v>
      </c>
      <c r="CO919" s="4" t="str">
        <v>TZSR</v>
      </c>
      <c r="CP919" s="4" t="str">
        <v>TZSR</v>
      </c>
      <c r="CQ919" s="4" t="str">
        <v>TZSR</v>
      </c>
      <c r="CR919" s="4" t="str">
        <v>TZSR</v>
      </c>
      <c r="CS919" s="4" t="str">
        <v>TZSR</v>
      </c>
      <c r="CT919" s="4" t="str">
        <v>TZSR</v>
      </c>
      <c r="CU919" s="4" t="str">
        <v>TZSR</v>
      </c>
      <c r="CV919" s="4" t="str">
        <v>TZSR</v>
      </c>
      <c r="CW919" s="4" t="str">
        <v>TZSR</v>
      </c>
      <c r="CX919" s="4" t="str">
        <v>TZSR</v>
      </c>
      <c r="CY919" s="4" t="str">
        <v>TZSR</v>
      </c>
      <c r="CZ919" s="4" t="str">
        <v>TZSR</v>
      </c>
      <c r="DA919" s="4" t="str">
        <v>TZSR</v>
      </c>
    </row>
    <row r="920" spans="1:105" x14ac:dyDescent="0.35">
      <c r="A920" s="4" t="s">
        <v>1872</v>
      </c>
      <c r="C920" s="4" t="s">
        <v>3431</v>
      </c>
      <c r="AS920" s="4" t="str">
        <v>TZSR-Y-1</v>
      </c>
      <c r="AT920" s="4" t="str">
        <v>TZSR-Y-1</v>
      </c>
      <c r="AU920" s="4" t="str">
        <v>TZSR-Y-1</v>
      </c>
      <c r="AV920" s="4" t="str">
        <v>TZSR-Y-1</v>
      </c>
      <c r="AW920" s="4" t="str">
        <v>TZSR-Y-1</v>
      </c>
      <c r="AX920" s="4" t="str">
        <v>TZSR-Y-1</v>
      </c>
      <c r="AY920" s="4" t="str">
        <v>TZSR-Y-1</v>
      </c>
      <c r="AZ920" s="4" t="str">
        <v>TZSR-Y-1</v>
      </c>
      <c r="BA920" s="4" t="str">
        <v>TZSR-Y-1</v>
      </c>
      <c r="BB920" s="4" t="str">
        <v>TZSR-Y-1</v>
      </c>
      <c r="BC920" s="4" t="str">
        <v>TZSR-Y-1</v>
      </c>
      <c r="BD920" s="4" t="str">
        <v>TZSR-Y-1</v>
      </c>
      <c r="BE920" s="4" t="str">
        <v>TZSR-Y-1</v>
      </c>
      <c r="BF920" s="4" t="str">
        <v>TZSR-Y-1</v>
      </c>
      <c r="BG920" s="4" t="str">
        <v>TZSR-Y-1</v>
      </c>
      <c r="BH920" s="4" t="str">
        <v>TZSR-Y-1</v>
      </c>
      <c r="BI920" s="4" t="str">
        <v>TZSR-Y-1</v>
      </c>
      <c r="BJ920" s="4" t="str">
        <v>TZSR-Y-1</v>
      </c>
      <c r="BK920" s="4" t="str">
        <v>TZSR-Y-1</v>
      </c>
      <c r="BL920" s="4" t="str">
        <v>TZSR-Y-1</v>
      </c>
      <c r="BM920" s="4" t="str">
        <v>TZSR-Y-1</v>
      </c>
      <c r="BN920" s="4" t="str">
        <v>TZSR-Y-1</v>
      </c>
      <c r="BO920" s="4" t="str">
        <v>TZSR-Y-1</v>
      </c>
      <c r="BP920" s="4" t="str">
        <v>TZSR-Y-1</v>
      </c>
      <c r="BQ920" s="4" t="str">
        <v>TZSR-Y-1</v>
      </c>
      <c r="BR920" s="4" t="str">
        <v>TZSR-Y-1</v>
      </c>
      <c r="BS920" s="4" t="str">
        <v>TZSR-Y-1</v>
      </c>
      <c r="BT920" s="4" t="str">
        <v>TZSR-Y-1</v>
      </c>
      <c r="BU920" s="4" t="str">
        <v>TZSR-Y-1</v>
      </c>
      <c r="BV920" s="4" t="str">
        <v>TZSR-Y-1</v>
      </c>
      <c r="BX920" s="4" t="str">
        <v>TZSR composite</v>
      </c>
      <c r="BY920" s="4" t="str">
        <v>TZSR composite</v>
      </c>
      <c r="BZ920" s="4" t="str">
        <v>TZSR composite</v>
      </c>
      <c r="CA920" s="4" t="str">
        <v>TZSR composite</v>
      </c>
      <c r="CB920" s="4" t="str">
        <v>TZSR composite</v>
      </c>
      <c r="CC920" s="4" t="str">
        <v>TZSR composite</v>
      </c>
      <c r="CD920" s="4" t="str">
        <v>TZSR composite</v>
      </c>
      <c r="CE920" s="4" t="str">
        <v>TZSR composite</v>
      </c>
      <c r="CF920" s="4" t="str">
        <v>TZSR composite</v>
      </c>
      <c r="CG920" s="4" t="str">
        <v>TZSR composite</v>
      </c>
      <c r="CH920" s="4" t="str">
        <v>TZSR composite</v>
      </c>
      <c r="CI920" s="4" t="str">
        <v>TZSR composite</v>
      </c>
      <c r="CJ920" s="4" t="str">
        <v>TZSR composite</v>
      </c>
      <c r="CK920" s="4" t="str">
        <v>TZSR composite</v>
      </c>
      <c r="CL920" s="4" t="str">
        <v>TZSR composite</v>
      </c>
      <c r="CM920" s="4" t="str">
        <v>TZSR composite</v>
      </c>
      <c r="CN920" s="4" t="str">
        <v>TZSR composite</v>
      </c>
      <c r="CO920" s="4" t="str">
        <v>TZSR composite</v>
      </c>
      <c r="CP920" s="4" t="str">
        <v>TZSR composite</v>
      </c>
      <c r="CQ920" s="4" t="str">
        <v>TZSR composite</v>
      </c>
      <c r="CR920" s="4" t="str">
        <v>TZSR composite</v>
      </c>
      <c r="CS920" s="4" t="str">
        <v>TZSR composite</v>
      </c>
      <c r="CT920" s="4" t="str">
        <v>TZSR composite</v>
      </c>
      <c r="CU920" s="4" t="str">
        <v>TZSR composite</v>
      </c>
      <c r="CV920" s="4" t="str">
        <v>TZSR composite</v>
      </c>
      <c r="CW920" s="4" t="str">
        <v>TZSR composite</v>
      </c>
      <c r="CX920" s="4" t="str">
        <v>TZSR composite</v>
      </c>
      <c r="CY920" s="4" t="str">
        <v>TZSR composite</v>
      </c>
      <c r="CZ920" s="4" t="str">
        <v>TZSR composite</v>
      </c>
      <c r="DA920" s="4" t="str">
        <v>TZSR composite</v>
      </c>
    </row>
    <row r="921" spans="1:105" x14ac:dyDescent="0.35">
      <c r="A921" s="4" t="s">
        <v>1872</v>
      </c>
      <c r="C921" s="4" t="s">
        <v>3432</v>
      </c>
      <c r="AS921" s="4" t="str">
        <v>Ude</v>
      </c>
      <c r="AT921" s="4" t="str">
        <v>Ude</v>
      </c>
      <c r="AU921" s="4" t="str">
        <v>Ude</v>
      </c>
      <c r="AV921" s="4" t="str">
        <v>Ude</v>
      </c>
      <c r="AW921" s="4" t="str">
        <v>Ude</v>
      </c>
      <c r="AX921" s="4" t="str">
        <v>Ude</v>
      </c>
      <c r="AY921" s="4" t="str">
        <v>Ude</v>
      </c>
      <c r="AZ921" s="4" t="str">
        <v>Ude</v>
      </c>
      <c r="BA921" s="4" t="str">
        <v>Ude</v>
      </c>
      <c r="BB921" s="4" t="str">
        <v>Ude</v>
      </c>
      <c r="BC921" s="4" t="str">
        <v>Ude</v>
      </c>
      <c r="BD921" s="4" t="str">
        <v>Ude</v>
      </c>
      <c r="BE921" s="4" t="str">
        <v>Ude</v>
      </c>
      <c r="BF921" s="4" t="str">
        <v>Ude</v>
      </c>
      <c r="BG921" s="4" t="str">
        <v>Ude</v>
      </c>
      <c r="BH921" s="4" t="str">
        <v>Ude</v>
      </c>
      <c r="BI921" s="4" t="str">
        <v>Ude</v>
      </c>
      <c r="BJ921" s="4" t="str">
        <v>Ude</v>
      </c>
      <c r="BK921" s="4" t="str">
        <v>Ude</v>
      </c>
      <c r="BL921" s="4" t="str">
        <v>Ude</v>
      </c>
      <c r="BM921" s="4" t="str">
        <v>Ude</v>
      </c>
      <c r="BN921" s="4" t="str">
        <v>Ude</v>
      </c>
      <c r="BO921" s="4" t="str">
        <v>Ude</v>
      </c>
      <c r="BP921" s="4" t="str">
        <v>Ude</v>
      </c>
      <c r="BQ921" s="4" t="str">
        <v>Ude</v>
      </c>
      <c r="BR921" s="4" t="str">
        <v>Ude</v>
      </c>
      <c r="BS921" s="4" t="str">
        <v>Ude</v>
      </c>
      <c r="BT921" s="4" t="str">
        <v>Ude</v>
      </c>
      <c r="BU921" s="4" t="str">
        <v>Ude</v>
      </c>
      <c r="BV921" s="4" t="str">
        <v>Ude</v>
      </c>
      <c r="BX921" s="4" t="str">
        <v>TZSR-Y-1</v>
      </c>
      <c r="BY921" s="4" t="str">
        <v>TZSR-Y-1</v>
      </c>
      <c r="BZ921" s="4" t="str">
        <v>TZSR-Y-1</v>
      </c>
      <c r="CA921" s="4" t="str">
        <v>TZSR-Y-1</v>
      </c>
      <c r="CB921" s="4" t="str">
        <v>TZSR-Y-1</v>
      </c>
      <c r="CC921" s="4" t="str">
        <v>TZSR-Y-1</v>
      </c>
      <c r="CD921" s="4" t="str">
        <v>TZSR-Y-1</v>
      </c>
      <c r="CE921" s="4" t="str">
        <v>TZSR-Y-1</v>
      </c>
      <c r="CF921" s="4" t="str">
        <v>TZSR-Y-1</v>
      </c>
      <c r="CG921" s="4" t="str">
        <v>TZSR-Y-1</v>
      </c>
      <c r="CH921" s="4" t="str">
        <v>TZSR-Y-1</v>
      </c>
      <c r="CI921" s="4" t="str">
        <v>TZSR-Y-1</v>
      </c>
      <c r="CJ921" s="4" t="str">
        <v>TZSR-Y-1</v>
      </c>
      <c r="CK921" s="4" t="str">
        <v>TZSR-Y-1</v>
      </c>
      <c r="CL921" s="4" t="str">
        <v>TZSR-Y-1</v>
      </c>
      <c r="CM921" s="4" t="str">
        <v>TZSR-Y-1</v>
      </c>
      <c r="CN921" s="4" t="str">
        <v>TZSR-Y-1</v>
      </c>
      <c r="CO921" s="4" t="str">
        <v>TZSR-Y-1</v>
      </c>
      <c r="CP921" s="4" t="str">
        <v>TZSR-Y-1</v>
      </c>
      <c r="CQ921" s="4" t="str">
        <v>TZSR-Y-1</v>
      </c>
      <c r="CR921" s="4" t="str">
        <v>TZSR-Y-1</v>
      </c>
      <c r="CS921" s="4" t="str">
        <v>TZSR-Y-1</v>
      </c>
      <c r="CT921" s="4" t="str">
        <v>TZSR-Y-1</v>
      </c>
      <c r="CU921" s="4" t="str">
        <v>TZSR-Y-1</v>
      </c>
      <c r="CV921" s="4" t="str">
        <v>TZSR-Y-1</v>
      </c>
      <c r="CW921" s="4" t="str">
        <v>TZSR-Y-1</v>
      </c>
      <c r="CX921" s="4" t="str">
        <v>TZSR-Y-1</v>
      </c>
      <c r="CY921" s="4" t="str">
        <v>TZSR-Y-1</v>
      </c>
      <c r="CZ921" s="4" t="str">
        <v>TZSR-Y-1</v>
      </c>
      <c r="DA921" s="4" t="str">
        <v>TZSR-Y-1</v>
      </c>
    </row>
    <row r="922" spans="1:105" x14ac:dyDescent="0.35">
      <c r="A922" s="4" t="s">
        <v>1872</v>
      </c>
      <c r="C922" s="4" t="s">
        <v>3433</v>
      </c>
      <c r="AS922" s="4" t="str">
        <v>UH 615</v>
      </c>
      <c r="AT922" s="4" t="str">
        <v>UH 615</v>
      </c>
      <c r="AU922" s="4" t="str">
        <v>UH 615</v>
      </c>
      <c r="AV922" s="4" t="str">
        <v>UH 615</v>
      </c>
      <c r="AW922" s="4" t="str">
        <v>UH 615</v>
      </c>
      <c r="AX922" s="4" t="str">
        <v>UH 615</v>
      </c>
      <c r="AY922" s="4" t="str">
        <v>UH 615</v>
      </c>
      <c r="AZ922" s="4" t="str">
        <v>UH 615</v>
      </c>
      <c r="BA922" s="4" t="str">
        <v>UH 615</v>
      </c>
      <c r="BB922" s="4" t="str">
        <v>UH 615</v>
      </c>
      <c r="BC922" s="4" t="str">
        <v>UH 615</v>
      </c>
      <c r="BD922" s="4" t="str">
        <v>UH 615</v>
      </c>
      <c r="BE922" s="4" t="str">
        <v>UH 615</v>
      </c>
      <c r="BF922" s="4" t="str">
        <v>UH 615</v>
      </c>
      <c r="BG922" s="4" t="str">
        <v>UH 615</v>
      </c>
      <c r="BH922" s="4" t="str">
        <v>UH 615</v>
      </c>
      <c r="BI922" s="4" t="str">
        <v>UH 615</v>
      </c>
      <c r="BJ922" s="4" t="str">
        <v>UH 615</v>
      </c>
      <c r="BK922" s="4" t="str">
        <v>UH 615</v>
      </c>
      <c r="BL922" s="4" t="str">
        <v>UH 615</v>
      </c>
      <c r="BM922" s="4" t="str">
        <v>UH 615</v>
      </c>
      <c r="BN922" s="4" t="str">
        <v>UH 615</v>
      </c>
      <c r="BO922" s="4" t="str">
        <v>UH 615</v>
      </c>
      <c r="BP922" s="4" t="str">
        <v>UH 615</v>
      </c>
      <c r="BQ922" s="4" t="str">
        <v>UH 615</v>
      </c>
      <c r="BR922" s="4" t="str">
        <v>UH 615</v>
      </c>
      <c r="BS922" s="4" t="str">
        <v>UH 615</v>
      </c>
      <c r="BT922" s="4" t="str">
        <v>UH 615</v>
      </c>
      <c r="BU922" s="4" t="str">
        <v>UH 615</v>
      </c>
      <c r="BV922" s="4" t="str">
        <v>UH 615</v>
      </c>
      <c r="BX922" s="4" t="str">
        <v>Ude</v>
      </c>
      <c r="BY922" s="4" t="str">
        <v>Ude</v>
      </c>
      <c r="BZ922" s="4" t="str">
        <v>Ude</v>
      </c>
      <c r="CA922" s="4" t="str">
        <v>Ude</v>
      </c>
      <c r="CB922" s="4" t="str">
        <v>Ude</v>
      </c>
      <c r="CC922" s="4" t="str">
        <v>Ude</v>
      </c>
      <c r="CD922" s="4" t="str">
        <v>Ude</v>
      </c>
      <c r="CE922" s="4" t="str">
        <v>Ude</v>
      </c>
      <c r="CF922" s="4" t="str">
        <v>Ude</v>
      </c>
      <c r="CG922" s="4" t="str">
        <v>Ude</v>
      </c>
      <c r="CH922" s="4" t="str">
        <v>Ude</v>
      </c>
      <c r="CI922" s="4" t="str">
        <v>Ude</v>
      </c>
      <c r="CJ922" s="4" t="str">
        <v>Ude</v>
      </c>
      <c r="CK922" s="4" t="str">
        <v>Ude</v>
      </c>
      <c r="CL922" s="4" t="str">
        <v>Ude</v>
      </c>
      <c r="CM922" s="4" t="str">
        <v>Ude</v>
      </c>
      <c r="CN922" s="4" t="str">
        <v>Ude</v>
      </c>
      <c r="CO922" s="4" t="str">
        <v>Ude</v>
      </c>
      <c r="CP922" s="4" t="str">
        <v>Ude</v>
      </c>
      <c r="CQ922" s="4" t="str">
        <v>Ude</v>
      </c>
      <c r="CR922" s="4" t="str">
        <v>Ude</v>
      </c>
      <c r="CS922" s="4" t="str">
        <v>Ude</v>
      </c>
      <c r="CT922" s="4" t="str">
        <v>Ude</v>
      </c>
      <c r="CU922" s="4" t="str">
        <v>Ude</v>
      </c>
      <c r="CV922" s="4" t="str">
        <v>Ude</v>
      </c>
      <c r="CW922" s="4" t="str">
        <v>Ude</v>
      </c>
      <c r="CX922" s="4" t="str">
        <v>Ude</v>
      </c>
      <c r="CY922" s="4" t="str">
        <v>Ude</v>
      </c>
      <c r="CZ922" s="4" t="str">
        <v>Ude</v>
      </c>
      <c r="DA922" s="4" t="str">
        <v>Ude</v>
      </c>
    </row>
    <row r="923" spans="1:105" x14ac:dyDescent="0.35">
      <c r="A923" s="4" t="s">
        <v>1872</v>
      </c>
      <c r="C923" s="4" t="s">
        <v>3434</v>
      </c>
      <c r="AS923" s="4" t="str">
        <v>Ukiliguru</v>
      </c>
      <c r="AT923" s="4" t="str">
        <v>Ukiliguru</v>
      </c>
      <c r="AU923" s="4" t="str">
        <v>Ukiliguru</v>
      </c>
      <c r="AV923" s="4" t="str">
        <v>Ukiliguru</v>
      </c>
      <c r="AW923" s="4" t="str">
        <v>Ukiliguru</v>
      </c>
      <c r="AX923" s="4" t="str">
        <v>Ukiliguru</v>
      </c>
      <c r="AY923" s="4" t="str">
        <v>Ukiliguru</v>
      </c>
      <c r="AZ923" s="4" t="str">
        <v>Ukiliguru</v>
      </c>
      <c r="BA923" s="4" t="str">
        <v>Ukiliguru</v>
      </c>
      <c r="BB923" s="4" t="str">
        <v>Ukiliguru</v>
      </c>
      <c r="BC923" s="4" t="str">
        <v>Ukiliguru</v>
      </c>
      <c r="BD923" s="4" t="str">
        <v>Ukiliguru</v>
      </c>
      <c r="BE923" s="4" t="str">
        <v>Ukiliguru</v>
      </c>
      <c r="BF923" s="4" t="str">
        <v>Ukiliguru</v>
      </c>
      <c r="BG923" s="4" t="str">
        <v>Ukiliguru</v>
      </c>
      <c r="BH923" s="4" t="str">
        <v>Ukiliguru</v>
      </c>
      <c r="BI923" s="4" t="str">
        <v>Ukiliguru</v>
      </c>
      <c r="BJ923" s="4" t="str">
        <v>Ukiliguru</v>
      </c>
      <c r="BK923" s="4" t="str">
        <v>Ukiliguru</v>
      </c>
      <c r="BL923" s="4" t="str">
        <v>Ukiliguru</v>
      </c>
      <c r="BM923" s="4" t="str">
        <v>Ukiliguru</v>
      </c>
      <c r="BN923" s="4" t="str">
        <v>Ukiliguru</v>
      </c>
      <c r="BO923" s="4" t="str">
        <v>Ukiliguru</v>
      </c>
      <c r="BP923" s="4" t="str">
        <v>Ukiliguru</v>
      </c>
      <c r="BQ923" s="4" t="str">
        <v>Ukiliguru</v>
      </c>
      <c r="BR923" s="4" t="str">
        <v>Ukiliguru</v>
      </c>
      <c r="BS923" s="4" t="str">
        <v>Ukiliguru</v>
      </c>
      <c r="BT923" s="4" t="str">
        <v>Ukiliguru</v>
      </c>
      <c r="BU923" s="4" t="str">
        <v>Ukiliguru</v>
      </c>
      <c r="BV923" s="4" t="str">
        <v>Ukiliguru</v>
      </c>
      <c r="BX923" s="4" t="str">
        <v>UH 615</v>
      </c>
      <c r="BY923" s="4" t="str">
        <v>UH 615</v>
      </c>
      <c r="BZ923" s="4" t="str">
        <v>UH 615</v>
      </c>
      <c r="CA923" s="4" t="str">
        <v>UH 615</v>
      </c>
      <c r="CB923" s="4" t="str">
        <v>UH 615</v>
      </c>
      <c r="CC923" s="4" t="str">
        <v>UH 615</v>
      </c>
      <c r="CD923" s="4" t="str">
        <v>UH 615</v>
      </c>
      <c r="CE923" s="4" t="str">
        <v>UH 615</v>
      </c>
      <c r="CF923" s="4" t="str">
        <v>UH 615</v>
      </c>
      <c r="CG923" s="4" t="str">
        <v>UH 615</v>
      </c>
      <c r="CH923" s="4" t="str">
        <v>UH 615</v>
      </c>
      <c r="CI923" s="4" t="str">
        <v>UH 615</v>
      </c>
      <c r="CJ923" s="4" t="str">
        <v>UH 615</v>
      </c>
      <c r="CK923" s="4" t="str">
        <v>UH 615</v>
      </c>
      <c r="CL923" s="4" t="str">
        <v>UH 615</v>
      </c>
      <c r="CM923" s="4" t="str">
        <v>UH 615</v>
      </c>
      <c r="CN923" s="4" t="str">
        <v>UH 615</v>
      </c>
      <c r="CO923" s="4" t="str">
        <v>UH 615</v>
      </c>
      <c r="CP923" s="4" t="str">
        <v>UH 615</v>
      </c>
      <c r="CQ923" s="4" t="str">
        <v>UH 615</v>
      </c>
      <c r="CR923" s="4" t="str">
        <v>UH 615</v>
      </c>
      <c r="CS923" s="4" t="str">
        <v>UH 615</v>
      </c>
      <c r="CT923" s="4" t="str">
        <v>UH 615</v>
      </c>
      <c r="CU923" s="4" t="str">
        <v>UH 615</v>
      </c>
      <c r="CV923" s="4" t="str">
        <v>UH 615</v>
      </c>
      <c r="CW923" s="4" t="str">
        <v>UH 615</v>
      </c>
      <c r="CX923" s="4" t="str">
        <v>UH 615</v>
      </c>
      <c r="CY923" s="4" t="str">
        <v>UH 615</v>
      </c>
      <c r="CZ923" s="4" t="str">
        <v>UH 615</v>
      </c>
      <c r="DA923" s="4" t="str">
        <v>UH 615</v>
      </c>
    </row>
    <row r="924" spans="1:105" x14ac:dyDescent="0.35">
      <c r="A924" s="4" t="s">
        <v>1936</v>
      </c>
      <c r="C924" s="4" t="s">
        <v>3435</v>
      </c>
      <c r="AS924" s="4" t="str">
        <v>Ukiriguru composite A</v>
      </c>
      <c r="AT924" s="4" t="str">
        <v>Ukiriguru composite A</v>
      </c>
      <c r="AU924" s="4" t="str">
        <v>Ukiriguru composite A</v>
      </c>
      <c r="AV924" s="4" t="str">
        <v>Ukiriguru composite A</v>
      </c>
      <c r="AW924" s="4" t="str">
        <v>Ukiriguru composite A</v>
      </c>
      <c r="AX924" s="4" t="str">
        <v>Ukiriguru composite A</v>
      </c>
      <c r="AY924" s="4" t="str">
        <v>Ukiriguru composite A</v>
      </c>
      <c r="AZ924" s="4" t="str">
        <v>Ukiriguru composite A</v>
      </c>
      <c r="BA924" s="4" t="str">
        <v>Ukiriguru composite A</v>
      </c>
      <c r="BB924" s="4" t="str">
        <v>Ukiriguru composite A</v>
      </c>
      <c r="BC924" s="4" t="str">
        <v>Ukiriguru composite A</v>
      </c>
      <c r="BD924" s="4" t="str">
        <v>Ukiriguru composite A</v>
      </c>
      <c r="BE924" s="4" t="str">
        <v>Ukiriguru composite A</v>
      </c>
      <c r="BF924" s="4" t="str">
        <v>Ukiriguru composite A</v>
      </c>
      <c r="BG924" s="4" t="str">
        <v>Ukiriguru composite A</v>
      </c>
      <c r="BH924" s="4" t="str">
        <v>Ukiriguru composite A</v>
      </c>
      <c r="BI924" s="4" t="str">
        <v>Ukiriguru composite A</v>
      </c>
      <c r="BJ924" s="4" t="str">
        <v>Ukiriguru composite A</v>
      </c>
      <c r="BK924" s="4" t="str">
        <v>Ukiriguru composite A</v>
      </c>
      <c r="BL924" s="4" t="str">
        <v>Ukiriguru composite A</v>
      </c>
      <c r="BM924" s="4" t="str">
        <v>Ukiriguru composite A</v>
      </c>
      <c r="BN924" s="4" t="str">
        <v>Ukiriguru composite A</v>
      </c>
      <c r="BO924" s="4" t="str">
        <v>Ukiriguru composite A</v>
      </c>
      <c r="BP924" s="4" t="str">
        <v>Ukiriguru composite A</v>
      </c>
      <c r="BQ924" s="4" t="str">
        <v>Ukiriguru composite A</v>
      </c>
      <c r="BR924" s="4" t="str">
        <v>Ukiriguru composite A</v>
      </c>
      <c r="BS924" s="4" t="str">
        <v>Ukiriguru composite A</v>
      </c>
      <c r="BT924" s="4" t="str">
        <v>Ukiriguru composite A</v>
      </c>
      <c r="BU924" s="4" t="str">
        <v>Ukiriguru composite A</v>
      </c>
      <c r="BV924" s="4" t="str">
        <v>Ukiriguru composite A</v>
      </c>
      <c r="BX924" s="4" t="str">
        <v>Ukiliguru</v>
      </c>
      <c r="BY924" s="4" t="str">
        <v>Ukiliguru</v>
      </c>
      <c r="BZ924" s="4" t="str">
        <v>Ukiliguru</v>
      </c>
      <c r="CA924" s="4" t="str">
        <v>Ukiliguru</v>
      </c>
      <c r="CB924" s="4" t="str">
        <v>Ukiliguru</v>
      </c>
      <c r="CC924" s="4" t="str">
        <v>Ukiliguru</v>
      </c>
      <c r="CD924" s="4" t="str">
        <v>Ukiliguru</v>
      </c>
      <c r="CE924" s="4" t="str">
        <v>Ukiliguru</v>
      </c>
      <c r="CF924" s="4" t="str">
        <v>Ukiliguru</v>
      </c>
      <c r="CG924" s="4" t="str">
        <v>Ukiliguru</v>
      </c>
      <c r="CH924" s="4" t="str">
        <v>Ukiliguru</v>
      </c>
      <c r="CI924" s="4" t="str">
        <v>Ukiliguru</v>
      </c>
      <c r="CJ924" s="4" t="str">
        <v>Ukiliguru</v>
      </c>
      <c r="CK924" s="4" t="str">
        <v>Ukiliguru</v>
      </c>
      <c r="CL924" s="4" t="str">
        <v>Ukiliguru</v>
      </c>
      <c r="CM924" s="4" t="str">
        <v>Ukiliguru</v>
      </c>
      <c r="CN924" s="4" t="str">
        <v>Ukiliguru</v>
      </c>
      <c r="CO924" s="4" t="str">
        <v>Ukiliguru</v>
      </c>
      <c r="CP924" s="4" t="str">
        <v>Ukiliguru</v>
      </c>
      <c r="CQ924" s="4" t="str">
        <v>Ukiliguru</v>
      </c>
      <c r="CR924" s="4" t="str">
        <v>Ukiliguru</v>
      </c>
      <c r="CS924" s="4" t="str">
        <v>Ukiliguru</v>
      </c>
      <c r="CT924" s="4" t="str">
        <v>Ukiliguru</v>
      </c>
      <c r="CU924" s="4" t="str">
        <v>Ukiliguru</v>
      </c>
      <c r="CV924" s="4" t="str">
        <v>Ukiliguru</v>
      </c>
      <c r="CW924" s="4" t="str">
        <v>Ukiliguru</v>
      </c>
      <c r="CX924" s="4" t="str">
        <v>Ukiliguru</v>
      </c>
      <c r="CY924" s="4" t="str">
        <v>Ukiliguru</v>
      </c>
      <c r="CZ924" s="4" t="str">
        <v>Ukiliguru</v>
      </c>
      <c r="DA924" s="4" t="str">
        <v>Ukiliguru</v>
      </c>
    </row>
    <row r="925" spans="1:105" x14ac:dyDescent="0.35">
      <c r="A925" s="4" t="s">
        <v>1936</v>
      </c>
      <c r="C925" s="4" t="s">
        <v>3436</v>
      </c>
      <c r="AS925" s="4" t="str">
        <v>UM 38</v>
      </c>
      <c r="AT925" s="4" t="str">
        <v>UM 38</v>
      </c>
      <c r="AU925" s="4" t="str">
        <v>UM 38</v>
      </c>
      <c r="AV925" s="4" t="str">
        <v>UM 38</v>
      </c>
      <c r="AW925" s="4" t="str">
        <v>UM 38</v>
      </c>
      <c r="AX925" s="4" t="str">
        <v>UM 38</v>
      </c>
      <c r="AY925" s="4" t="str">
        <v>UM 38</v>
      </c>
      <c r="AZ925" s="4" t="str">
        <v>UM 38</v>
      </c>
      <c r="BA925" s="4" t="str">
        <v>UM 38</v>
      </c>
      <c r="BB925" s="4" t="str">
        <v>UM 38</v>
      </c>
      <c r="BC925" s="4" t="str">
        <v>UM 38</v>
      </c>
      <c r="BD925" s="4" t="str">
        <v>UM 38</v>
      </c>
      <c r="BE925" s="4" t="str">
        <v>UM 38</v>
      </c>
      <c r="BF925" s="4" t="str">
        <v>UM 38</v>
      </c>
      <c r="BG925" s="4" t="str">
        <v>UM 38</v>
      </c>
      <c r="BH925" s="4" t="str">
        <v>UM 38</v>
      </c>
      <c r="BI925" s="4" t="str">
        <v>UM 38</v>
      </c>
      <c r="BJ925" s="4" t="str">
        <v>UM 38</v>
      </c>
      <c r="BK925" s="4" t="str">
        <v>UM 38</v>
      </c>
      <c r="BL925" s="4" t="str">
        <v>UM 38</v>
      </c>
      <c r="BM925" s="4" t="str">
        <v>UM 38</v>
      </c>
      <c r="BN925" s="4" t="str">
        <v>UM 38</v>
      </c>
      <c r="BO925" s="4" t="str">
        <v>UM 38</v>
      </c>
      <c r="BP925" s="4" t="str">
        <v>UM 38</v>
      </c>
      <c r="BQ925" s="4" t="str">
        <v>UM 38</v>
      </c>
      <c r="BR925" s="4" t="str">
        <v>UM 38</v>
      </c>
      <c r="BS925" s="4" t="str">
        <v>UM 38</v>
      </c>
      <c r="BT925" s="4" t="str">
        <v>UM 38</v>
      </c>
      <c r="BU925" s="4" t="str">
        <v>UM 38</v>
      </c>
      <c r="BV925" s="4" t="str">
        <v>UM 38</v>
      </c>
      <c r="BX925" s="4" t="str">
        <v>Ukiriguru composite A</v>
      </c>
      <c r="BY925" s="4" t="str">
        <v>Ukiriguru composite A</v>
      </c>
      <c r="BZ925" s="4" t="str">
        <v>Ukiriguru composite A</v>
      </c>
      <c r="CA925" s="4" t="str">
        <v>Ukiriguru composite A</v>
      </c>
      <c r="CB925" s="4" t="str">
        <v>Ukiriguru composite A</v>
      </c>
      <c r="CC925" s="4" t="str">
        <v>Ukiriguru composite A</v>
      </c>
      <c r="CD925" s="4" t="str">
        <v>Ukiriguru composite A</v>
      </c>
      <c r="CE925" s="4" t="str">
        <v>Ukiriguru composite A</v>
      </c>
      <c r="CF925" s="4" t="str">
        <v>Ukiriguru composite A</v>
      </c>
      <c r="CG925" s="4" t="str">
        <v>Ukiriguru composite A</v>
      </c>
      <c r="CH925" s="4" t="str">
        <v>Ukiriguru composite A</v>
      </c>
      <c r="CI925" s="4" t="str">
        <v>Ukiriguru composite A</v>
      </c>
      <c r="CJ925" s="4" t="str">
        <v>Ukiriguru composite A</v>
      </c>
      <c r="CK925" s="4" t="str">
        <v>Ukiriguru composite A</v>
      </c>
      <c r="CL925" s="4" t="str">
        <v>Ukiriguru composite A</v>
      </c>
      <c r="CM925" s="4" t="str">
        <v>Ukiriguru composite A</v>
      </c>
      <c r="CN925" s="4" t="str">
        <v>Ukiriguru composite A</v>
      </c>
      <c r="CO925" s="4" t="str">
        <v>Ukiriguru composite A</v>
      </c>
      <c r="CP925" s="4" t="str">
        <v>Ukiriguru composite A</v>
      </c>
      <c r="CQ925" s="4" t="str">
        <v>Ukiriguru composite A</v>
      </c>
      <c r="CR925" s="4" t="str">
        <v>Ukiriguru composite A</v>
      </c>
      <c r="CS925" s="4" t="str">
        <v>Ukiriguru composite A</v>
      </c>
      <c r="CT925" s="4" t="str">
        <v>Ukiriguru composite A</v>
      </c>
      <c r="CU925" s="4" t="str">
        <v>Ukiriguru composite A</v>
      </c>
      <c r="CV925" s="4" t="str">
        <v>Ukiriguru composite A</v>
      </c>
      <c r="CW925" s="4" t="str">
        <v>Ukiriguru composite A</v>
      </c>
      <c r="CX925" s="4" t="str">
        <v>Ukiriguru composite A</v>
      </c>
      <c r="CY925" s="4" t="str">
        <v>Ukiriguru composite A</v>
      </c>
      <c r="CZ925" s="4" t="str">
        <v>Ukiriguru composite A</v>
      </c>
      <c r="DA925" s="4" t="str">
        <v>Ukiriguru composite A</v>
      </c>
    </row>
    <row r="926" spans="1:105" x14ac:dyDescent="0.35">
      <c r="A926" s="4" t="s">
        <v>1936</v>
      </c>
      <c r="C926" s="4" t="s">
        <v>3437</v>
      </c>
      <c r="AS926" s="4" t="str">
        <v>UPL RI-7</v>
      </c>
      <c r="AT926" s="4" t="str">
        <v>UPL RI-7</v>
      </c>
      <c r="AU926" s="4" t="str">
        <v>UPL RI-7</v>
      </c>
      <c r="AV926" s="4" t="str">
        <v>UPL RI-7</v>
      </c>
      <c r="AW926" s="4" t="str">
        <v>UPL RI-7</v>
      </c>
      <c r="AX926" s="4" t="str">
        <v>UPL RI-7</v>
      </c>
      <c r="AY926" s="4" t="str">
        <v>UPL RI-7</v>
      </c>
      <c r="AZ926" s="4" t="str">
        <v>UPL RI-7</v>
      </c>
      <c r="BA926" s="4" t="str">
        <v>UPL RI-7</v>
      </c>
      <c r="BB926" s="4" t="str">
        <v>UPL RI-7</v>
      </c>
      <c r="BC926" s="4" t="str">
        <v>UPL RI-7</v>
      </c>
      <c r="BD926" s="4" t="str">
        <v>UPL RI-7</v>
      </c>
      <c r="BE926" s="4" t="str">
        <v>UPL RI-7</v>
      </c>
      <c r="BF926" s="4" t="str">
        <v>UPL RI-7</v>
      </c>
      <c r="BG926" s="4" t="str">
        <v>UPL RI-7</v>
      </c>
      <c r="BH926" s="4" t="str">
        <v>UPL RI-7</v>
      </c>
      <c r="BI926" s="4" t="str">
        <v>UPL RI-7</v>
      </c>
      <c r="BJ926" s="4" t="str">
        <v>UPL RI-7</v>
      </c>
      <c r="BK926" s="4" t="str">
        <v>UPL RI-7</v>
      </c>
      <c r="BL926" s="4" t="str">
        <v>UPL RI-7</v>
      </c>
      <c r="BM926" s="4" t="str">
        <v>UPL RI-7</v>
      </c>
      <c r="BN926" s="4" t="str">
        <v>UPL RI-7</v>
      </c>
      <c r="BO926" s="4" t="str">
        <v>UPL RI-7</v>
      </c>
      <c r="BP926" s="4" t="str">
        <v>UPL RI-7</v>
      </c>
      <c r="BQ926" s="4" t="str">
        <v>UPL RI-7</v>
      </c>
      <c r="BR926" s="4" t="str">
        <v>UPL RI-7</v>
      </c>
      <c r="BS926" s="4" t="str">
        <v>UPL RI-7</v>
      </c>
      <c r="BT926" s="4" t="str">
        <v>UPL RI-7</v>
      </c>
      <c r="BU926" s="4" t="str">
        <v>UPL RI-7</v>
      </c>
      <c r="BV926" s="4" t="str">
        <v>UPL RI-7</v>
      </c>
      <c r="BX926" s="4" t="str">
        <v>UM 38</v>
      </c>
      <c r="BY926" s="4" t="str">
        <v>UM 38</v>
      </c>
      <c r="BZ926" s="4" t="str">
        <v>UM 38</v>
      </c>
      <c r="CA926" s="4" t="str">
        <v>UM 38</v>
      </c>
      <c r="CB926" s="4" t="str">
        <v>UM 38</v>
      </c>
      <c r="CC926" s="4" t="str">
        <v>UM 38</v>
      </c>
      <c r="CD926" s="4" t="str">
        <v>UM 38</v>
      </c>
      <c r="CE926" s="4" t="str">
        <v>UM 38</v>
      </c>
      <c r="CF926" s="4" t="str">
        <v>UM 38</v>
      </c>
      <c r="CG926" s="4" t="str">
        <v>UM 38</v>
      </c>
      <c r="CH926" s="4" t="str">
        <v>UM 38</v>
      </c>
      <c r="CI926" s="4" t="str">
        <v>UM 38</v>
      </c>
      <c r="CJ926" s="4" t="str">
        <v>UM 38</v>
      </c>
      <c r="CK926" s="4" t="str">
        <v>UM 38</v>
      </c>
      <c r="CL926" s="4" t="str">
        <v>UM 38</v>
      </c>
      <c r="CM926" s="4" t="str">
        <v>UM 38</v>
      </c>
      <c r="CN926" s="4" t="str">
        <v>UM 38</v>
      </c>
      <c r="CO926" s="4" t="str">
        <v>UM 38</v>
      </c>
      <c r="CP926" s="4" t="str">
        <v>UM 38</v>
      </c>
      <c r="CQ926" s="4" t="str">
        <v>UM 38</v>
      </c>
      <c r="CR926" s="4" t="str">
        <v>UM 38</v>
      </c>
      <c r="CS926" s="4" t="str">
        <v>UM 38</v>
      </c>
      <c r="CT926" s="4" t="str">
        <v>UM 38</v>
      </c>
      <c r="CU926" s="4" t="str">
        <v>UM 38</v>
      </c>
      <c r="CV926" s="4" t="str">
        <v>UM 38</v>
      </c>
      <c r="CW926" s="4" t="str">
        <v>UM 38</v>
      </c>
      <c r="CX926" s="4" t="str">
        <v>UM 38</v>
      </c>
      <c r="CY926" s="4" t="str">
        <v>UM 38</v>
      </c>
      <c r="CZ926" s="4" t="str">
        <v>UM 38</v>
      </c>
      <c r="DA926" s="4" t="str">
        <v>UM 38</v>
      </c>
    </row>
    <row r="927" spans="1:105" x14ac:dyDescent="0.35">
      <c r="A927" s="4" t="s">
        <v>1936</v>
      </c>
      <c r="C927" s="4" t="s">
        <v>3438</v>
      </c>
      <c r="AS927" s="4" t="str">
        <v>US2007</v>
      </c>
      <c r="AT927" s="4" t="str">
        <v>US2007</v>
      </c>
      <c r="AU927" s="4" t="str">
        <v>US2007</v>
      </c>
      <c r="AV927" s="4" t="str">
        <v>US2007</v>
      </c>
      <c r="AW927" s="4" t="str">
        <v>US2007</v>
      </c>
      <c r="AX927" s="4" t="str">
        <v>US2007</v>
      </c>
      <c r="AY927" s="4" t="str">
        <v>US2007</v>
      </c>
      <c r="AZ927" s="4" t="str">
        <v>US2007</v>
      </c>
      <c r="BA927" s="4" t="str">
        <v>US2007</v>
      </c>
      <c r="BB927" s="4" t="str">
        <v>US2007</v>
      </c>
      <c r="BC927" s="4" t="str">
        <v>US2007</v>
      </c>
      <c r="BD927" s="4" t="str">
        <v>US2007</v>
      </c>
      <c r="BE927" s="4" t="str">
        <v>US2007</v>
      </c>
      <c r="BF927" s="4" t="str">
        <v>US2007</v>
      </c>
      <c r="BG927" s="4" t="str">
        <v>US2007</v>
      </c>
      <c r="BH927" s="4" t="str">
        <v>US2007</v>
      </c>
      <c r="BI927" s="4" t="str">
        <v>US2007</v>
      </c>
      <c r="BJ927" s="4" t="str">
        <v>US2007</v>
      </c>
      <c r="BK927" s="4" t="str">
        <v>US2007</v>
      </c>
      <c r="BL927" s="4" t="str">
        <v>US2007</v>
      </c>
      <c r="BM927" s="4" t="str">
        <v>US2007</v>
      </c>
      <c r="BN927" s="4" t="str">
        <v>US2007</v>
      </c>
      <c r="BO927" s="4" t="str">
        <v>US2007</v>
      </c>
      <c r="BP927" s="4" t="str">
        <v>US2007</v>
      </c>
      <c r="BQ927" s="4" t="str">
        <v>US2007</v>
      </c>
      <c r="BR927" s="4" t="str">
        <v>US2007</v>
      </c>
      <c r="BS927" s="4" t="str">
        <v>US2007</v>
      </c>
      <c r="BT927" s="4" t="str">
        <v>US2007</v>
      </c>
      <c r="BU927" s="4" t="str">
        <v>US2007</v>
      </c>
      <c r="BV927" s="4" t="str">
        <v>US2007</v>
      </c>
      <c r="BX927" s="4" t="str">
        <v>UPL RI-7</v>
      </c>
      <c r="BY927" s="4" t="str">
        <v>UPL RI-7</v>
      </c>
      <c r="BZ927" s="4" t="str">
        <v>UPL RI-7</v>
      </c>
      <c r="CA927" s="4" t="str">
        <v>UPL RI-7</v>
      </c>
      <c r="CB927" s="4" t="str">
        <v>UPL RI-7</v>
      </c>
      <c r="CC927" s="4" t="str">
        <v>UPL RI-7</v>
      </c>
      <c r="CD927" s="4" t="str">
        <v>UPL RI-7</v>
      </c>
      <c r="CE927" s="4" t="str">
        <v>UPL RI-7</v>
      </c>
      <c r="CF927" s="4" t="str">
        <v>UPL RI-7</v>
      </c>
      <c r="CG927" s="4" t="str">
        <v>UPL RI-7</v>
      </c>
      <c r="CH927" s="4" t="str">
        <v>UPL RI-7</v>
      </c>
      <c r="CI927" s="4" t="str">
        <v>UPL RI-7</v>
      </c>
      <c r="CJ927" s="4" t="str">
        <v>UPL RI-7</v>
      </c>
      <c r="CK927" s="4" t="str">
        <v>UPL RI-7</v>
      </c>
      <c r="CL927" s="4" t="str">
        <v>UPL RI-7</v>
      </c>
      <c r="CM927" s="4" t="str">
        <v>UPL RI-7</v>
      </c>
      <c r="CN927" s="4" t="str">
        <v>UPL RI-7</v>
      </c>
      <c r="CO927" s="4" t="str">
        <v>UPL RI-7</v>
      </c>
      <c r="CP927" s="4" t="str">
        <v>UPL RI-7</v>
      </c>
      <c r="CQ927" s="4" t="str">
        <v>UPL RI-7</v>
      </c>
      <c r="CR927" s="4" t="str">
        <v>UPL RI-7</v>
      </c>
      <c r="CS927" s="4" t="str">
        <v>UPL RI-7</v>
      </c>
      <c r="CT927" s="4" t="str">
        <v>UPL RI-7</v>
      </c>
      <c r="CU927" s="4" t="str">
        <v>UPL RI-7</v>
      </c>
      <c r="CV927" s="4" t="str">
        <v>UPL RI-7</v>
      </c>
      <c r="CW927" s="4" t="str">
        <v>UPL RI-7</v>
      </c>
      <c r="CX927" s="4" t="str">
        <v>UPL RI-7</v>
      </c>
      <c r="CY927" s="4" t="str">
        <v>UPL RI-7</v>
      </c>
      <c r="CZ927" s="4" t="str">
        <v>UPL RI-7</v>
      </c>
      <c r="DA927" s="4" t="str">
        <v>UPL RI-7</v>
      </c>
    </row>
    <row r="928" spans="1:105" x14ac:dyDescent="0.35">
      <c r="A928" s="4" t="s">
        <v>1872</v>
      </c>
      <c r="C928" s="4" t="s">
        <v>3439</v>
      </c>
      <c r="AS928" s="4" t="str">
        <v>Usgen 18</v>
      </c>
      <c r="AT928" s="4" t="str">
        <v>Usgen 18</v>
      </c>
      <c r="AU928" s="4" t="str">
        <v>Usgen 18</v>
      </c>
      <c r="AV928" s="4" t="str">
        <v>Usgen 18</v>
      </c>
      <c r="AW928" s="4" t="str">
        <v>Usgen 18</v>
      </c>
      <c r="AX928" s="4" t="str">
        <v>Usgen 18</v>
      </c>
      <c r="AY928" s="4" t="str">
        <v>Usgen 18</v>
      </c>
      <c r="AZ928" s="4" t="str">
        <v>Usgen 18</v>
      </c>
      <c r="BA928" s="4" t="str">
        <v>Usgen 18</v>
      </c>
      <c r="BB928" s="4" t="str">
        <v>Usgen 18</v>
      </c>
      <c r="BC928" s="4" t="str">
        <v>Usgen 18</v>
      </c>
      <c r="BD928" s="4" t="str">
        <v>Usgen 18</v>
      </c>
      <c r="BE928" s="4" t="str">
        <v>Usgen 18</v>
      </c>
      <c r="BF928" s="4" t="str">
        <v>Usgen 18</v>
      </c>
      <c r="BG928" s="4" t="str">
        <v>Usgen 18</v>
      </c>
      <c r="BH928" s="4" t="str">
        <v>Usgen 18</v>
      </c>
      <c r="BI928" s="4" t="str">
        <v>Usgen 18</v>
      </c>
      <c r="BJ928" s="4" t="str">
        <v>Usgen 18</v>
      </c>
      <c r="BK928" s="4" t="str">
        <v>Usgen 18</v>
      </c>
      <c r="BL928" s="4" t="str">
        <v>Usgen 18</v>
      </c>
      <c r="BM928" s="4" t="str">
        <v>Usgen 18</v>
      </c>
      <c r="BN928" s="4" t="str">
        <v>Usgen 18</v>
      </c>
      <c r="BO928" s="4" t="str">
        <v>Usgen 18</v>
      </c>
      <c r="BP928" s="4" t="str">
        <v>Usgen 18</v>
      </c>
      <c r="BQ928" s="4" t="str">
        <v>Usgen 18</v>
      </c>
      <c r="BR928" s="4" t="str">
        <v>Usgen 18</v>
      </c>
      <c r="BS928" s="4" t="str">
        <v>Usgen 18</v>
      </c>
      <c r="BT928" s="4" t="str">
        <v>Usgen 18</v>
      </c>
      <c r="BU928" s="4" t="str">
        <v>Usgen 18</v>
      </c>
      <c r="BV928" s="4" t="str">
        <v>Usgen 18</v>
      </c>
      <c r="BX928" s="4" t="str">
        <v>US2007</v>
      </c>
      <c r="BY928" s="4" t="str">
        <v>US2007</v>
      </c>
      <c r="BZ928" s="4" t="str">
        <v>US2007</v>
      </c>
      <c r="CA928" s="4" t="str">
        <v>US2007</v>
      </c>
      <c r="CB928" s="4" t="str">
        <v>US2007</v>
      </c>
      <c r="CC928" s="4" t="str">
        <v>US2007</v>
      </c>
      <c r="CD928" s="4" t="str">
        <v>US2007</v>
      </c>
      <c r="CE928" s="4" t="str">
        <v>US2007</v>
      </c>
      <c r="CF928" s="4" t="str">
        <v>US2007</v>
      </c>
      <c r="CG928" s="4" t="str">
        <v>US2007</v>
      </c>
      <c r="CH928" s="4" t="str">
        <v>US2007</v>
      </c>
      <c r="CI928" s="4" t="str">
        <v>US2007</v>
      </c>
      <c r="CJ928" s="4" t="str">
        <v>US2007</v>
      </c>
      <c r="CK928" s="4" t="str">
        <v>US2007</v>
      </c>
      <c r="CL928" s="4" t="str">
        <v>US2007</v>
      </c>
      <c r="CM928" s="4" t="str">
        <v>US2007</v>
      </c>
      <c r="CN928" s="4" t="str">
        <v>US2007</v>
      </c>
      <c r="CO928" s="4" t="str">
        <v>US2007</v>
      </c>
      <c r="CP928" s="4" t="str">
        <v>US2007</v>
      </c>
      <c r="CQ928" s="4" t="str">
        <v>US2007</v>
      </c>
      <c r="CR928" s="4" t="str">
        <v>US2007</v>
      </c>
      <c r="CS928" s="4" t="str">
        <v>US2007</v>
      </c>
      <c r="CT928" s="4" t="str">
        <v>US2007</v>
      </c>
      <c r="CU928" s="4" t="str">
        <v>US2007</v>
      </c>
      <c r="CV928" s="4" t="str">
        <v>US2007</v>
      </c>
      <c r="CW928" s="4" t="str">
        <v>US2007</v>
      </c>
      <c r="CX928" s="4" t="str">
        <v>US2007</v>
      </c>
      <c r="CY928" s="4" t="str">
        <v>US2007</v>
      </c>
      <c r="CZ928" s="4" t="str">
        <v>US2007</v>
      </c>
      <c r="DA928" s="4" t="str">
        <v>US2007</v>
      </c>
    </row>
    <row r="929" spans="1:105" x14ac:dyDescent="0.35">
      <c r="A929" s="4" t="s">
        <v>1936</v>
      </c>
      <c r="C929" s="4" t="s">
        <v>3440</v>
      </c>
      <c r="AS929" s="4" t="str">
        <v>Utila</v>
      </c>
      <c r="AT929" s="4" t="str">
        <v>Utila</v>
      </c>
      <c r="AU929" s="4" t="str">
        <v>Utila</v>
      </c>
      <c r="AV929" s="4" t="str">
        <v>Utila</v>
      </c>
      <c r="AW929" s="4" t="str">
        <v>Utila</v>
      </c>
      <c r="AX929" s="4" t="str">
        <v>Utila</v>
      </c>
      <c r="AY929" s="4" t="str">
        <v>Utila</v>
      </c>
      <c r="AZ929" s="4" t="str">
        <v>Utila</v>
      </c>
      <c r="BA929" s="4" t="str">
        <v>Utila</v>
      </c>
      <c r="BB929" s="4" t="str">
        <v>Utila</v>
      </c>
      <c r="BC929" s="4" t="str">
        <v>Utila</v>
      </c>
      <c r="BD929" s="4" t="str">
        <v>Utila</v>
      </c>
      <c r="BE929" s="4" t="str">
        <v>Utila</v>
      </c>
      <c r="BF929" s="4" t="str">
        <v>Utila</v>
      </c>
      <c r="BG929" s="4" t="str">
        <v>Utila</v>
      </c>
      <c r="BH929" s="4" t="str">
        <v>Utila</v>
      </c>
      <c r="BI929" s="4" t="str">
        <v>Utila</v>
      </c>
      <c r="BJ929" s="4" t="str">
        <v>Utila</v>
      </c>
      <c r="BK929" s="4" t="str">
        <v>Utila</v>
      </c>
      <c r="BL929" s="4" t="str">
        <v>Utila</v>
      </c>
      <c r="BM929" s="4" t="str">
        <v>Utila</v>
      </c>
      <c r="BN929" s="4" t="str">
        <v>Utila</v>
      </c>
      <c r="BO929" s="4" t="str">
        <v>Utila</v>
      </c>
      <c r="BP929" s="4" t="str">
        <v>Utila</v>
      </c>
      <c r="BQ929" s="4" t="str">
        <v>Utila</v>
      </c>
      <c r="BR929" s="4" t="str">
        <v>Utila</v>
      </c>
      <c r="BS929" s="4" t="str">
        <v>Utila</v>
      </c>
      <c r="BT929" s="4" t="str">
        <v>Utila</v>
      </c>
      <c r="BU929" s="4" t="str">
        <v>Utila</v>
      </c>
      <c r="BV929" s="4" t="str">
        <v>Utila</v>
      </c>
      <c r="BX929" s="4" t="str">
        <v>Usgen 18</v>
      </c>
      <c r="BY929" s="4" t="str">
        <v>Usgen 18</v>
      </c>
      <c r="BZ929" s="4" t="str">
        <v>Usgen 18</v>
      </c>
      <c r="CA929" s="4" t="str">
        <v>Usgen 18</v>
      </c>
      <c r="CB929" s="4" t="str">
        <v>Usgen 18</v>
      </c>
      <c r="CC929" s="4" t="str">
        <v>Usgen 18</v>
      </c>
      <c r="CD929" s="4" t="str">
        <v>Usgen 18</v>
      </c>
      <c r="CE929" s="4" t="str">
        <v>Usgen 18</v>
      </c>
      <c r="CF929" s="4" t="str">
        <v>Usgen 18</v>
      </c>
      <c r="CG929" s="4" t="str">
        <v>Usgen 18</v>
      </c>
      <c r="CH929" s="4" t="str">
        <v>Usgen 18</v>
      </c>
      <c r="CI929" s="4" t="str">
        <v>Usgen 18</v>
      </c>
      <c r="CJ929" s="4" t="str">
        <v>Usgen 18</v>
      </c>
      <c r="CK929" s="4" t="str">
        <v>Usgen 18</v>
      </c>
      <c r="CL929" s="4" t="str">
        <v>Usgen 18</v>
      </c>
      <c r="CM929" s="4" t="str">
        <v>Usgen 18</v>
      </c>
      <c r="CN929" s="4" t="str">
        <v>Usgen 18</v>
      </c>
      <c r="CO929" s="4" t="str">
        <v>Usgen 18</v>
      </c>
      <c r="CP929" s="4" t="str">
        <v>Usgen 18</v>
      </c>
      <c r="CQ929" s="4" t="str">
        <v>Usgen 18</v>
      </c>
      <c r="CR929" s="4" t="str">
        <v>Usgen 18</v>
      </c>
      <c r="CS929" s="4" t="str">
        <v>Usgen 18</v>
      </c>
      <c r="CT929" s="4" t="str">
        <v>Usgen 18</v>
      </c>
      <c r="CU929" s="4" t="str">
        <v>Usgen 18</v>
      </c>
      <c r="CV929" s="4" t="str">
        <v>Usgen 18</v>
      </c>
      <c r="CW929" s="4" t="str">
        <v>Usgen 18</v>
      </c>
      <c r="CX929" s="4" t="str">
        <v>Usgen 18</v>
      </c>
      <c r="CY929" s="4" t="str">
        <v>Usgen 18</v>
      </c>
      <c r="CZ929" s="4" t="str">
        <v>Usgen 18</v>
      </c>
      <c r="DA929" s="4" t="str">
        <v>Usgen 18</v>
      </c>
    </row>
    <row r="930" spans="1:105" x14ac:dyDescent="0.35">
      <c r="A930" s="4" t="s">
        <v>1936</v>
      </c>
      <c r="C930" s="4" t="s">
        <v>3441</v>
      </c>
      <c r="AS930" s="4" t="str">
        <v>V-37</v>
      </c>
      <c r="AT930" s="4" t="str">
        <v>V-37</v>
      </c>
      <c r="AU930" s="4" t="str">
        <v>V-37</v>
      </c>
      <c r="AV930" s="4" t="str">
        <v>V-37</v>
      </c>
      <c r="AW930" s="4" t="str">
        <v>V-37</v>
      </c>
      <c r="AX930" s="4" t="str">
        <v>V-37</v>
      </c>
      <c r="AY930" s="4" t="str">
        <v>V-37</v>
      </c>
      <c r="AZ930" s="4" t="str">
        <v>V-37</v>
      </c>
      <c r="BA930" s="4" t="str">
        <v>V-37</v>
      </c>
      <c r="BB930" s="4" t="str">
        <v>V-37</v>
      </c>
      <c r="BC930" s="4" t="str">
        <v>V-37</v>
      </c>
      <c r="BD930" s="4" t="str">
        <v>V-37</v>
      </c>
      <c r="BE930" s="4" t="str">
        <v>V-37</v>
      </c>
      <c r="BF930" s="4" t="str">
        <v>V-37</v>
      </c>
      <c r="BG930" s="4" t="str">
        <v>V-37</v>
      </c>
      <c r="BH930" s="4" t="str">
        <v>V-37</v>
      </c>
      <c r="BI930" s="4" t="str">
        <v>V-37</v>
      </c>
      <c r="BJ930" s="4" t="str">
        <v>V-37</v>
      </c>
      <c r="BK930" s="4" t="str">
        <v>V-37</v>
      </c>
      <c r="BL930" s="4" t="str">
        <v>V-37</v>
      </c>
      <c r="BM930" s="4" t="str">
        <v>V-37</v>
      </c>
      <c r="BN930" s="4" t="str">
        <v>V-37</v>
      </c>
      <c r="BO930" s="4" t="str">
        <v>V-37</v>
      </c>
      <c r="BP930" s="4" t="str">
        <v>V-37</v>
      </c>
      <c r="BQ930" s="4" t="str">
        <v>V-37</v>
      </c>
      <c r="BR930" s="4" t="str">
        <v>V-37</v>
      </c>
      <c r="BS930" s="4" t="str">
        <v>V-37</v>
      </c>
      <c r="BT930" s="4" t="str">
        <v>V-37</v>
      </c>
      <c r="BU930" s="4" t="str">
        <v>V-37</v>
      </c>
      <c r="BV930" s="4" t="str">
        <v>V-37</v>
      </c>
      <c r="BX930" s="4" t="str">
        <v>Utila</v>
      </c>
      <c r="BY930" s="4" t="str">
        <v>Utila</v>
      </c>
      <c r="BZ930" s="4" t="str">
        <v>Utila</v>
      </c>
      <c r="CA930" s="4" t="str">
        <v>Utila</v>
      </c>
      <c r="CB930" s="4" t="str">
        <v>Utila</v>
      </c>
      <c r="CC930" s="4" t="str">
        <v>Utila</v>
      </c>
      <c r="CD930" s="4" t="str">
        <v>Utila</v>
      </c>
      <c r="CE930" s="4" t="str">
        <v>Utila</v>
      </c>
      <c r="CF930" s="4" t="str">
        <v>Utila</v>
      </c>
      <c r="CG930" s="4" t="str">
        <v>Utila</v>
      </c>
      <c r="CH930" s="4" t="str">
        <v>Utila</v>
      </c>
      <c r="CI930" s="4" t="str">
        <v>Utila</v>
      </c>
      <c r="CJ930" s="4" t="str">
        <v>Utila</v>
      </c>
      <c r="CK930" s="4" t="str">
        <v>Utila</v>
      </c>
      <c r="CL930" s="4" t="str">
        <v>Utila</v>
      </c>
      <c r="CM930" s="4" t="str">
        <v>Utila</v>
      </c>
      <c r="CN930" s="4" t="str">
        <v>Utila</v>
      </c>
      <c r="CO930" s="4" t="str">
        <v>Utila</v>
      </c>
      <c r="CP930" s="4" t="str">
        <v>Utila</v>
      </c>
      <c r="CQ930" s="4" t="str">
        <v>Utila</v>
      </c>
      <c r="CR930" s="4" t="str">
        <v>Utila</v>
      </c>
      <c r="CS930" s="4" t="str">
        <v>Utila</v>
      </c>
      <c r="CT930" s="4" t="str">
        <v>Utila</v>
      </c>
      <c r="CU930" s="4" t="str">
        <v>Utila</v>
      </c>
      <c r="CV930" s="4" t="str">
        <v>Utila</v>
      </c>
      <c r="CW930" s="4" t="str">
        <v>Utila</v>
      </c>
      <c r="CX930" s="4" t="str">
        <v>Utila</v>
      </c>
      <c r="CY930" s="4" t="str">
        <v>Utila</v>
      </c>
      <c r="CZ930" s="4" t="str">
        <v>Utila</v>
      </c>
      <c r="DA930" s="4" t="str">
        <v>Utila</v>
      </c>
    </row>
    <row r="931" spans="1:105" x14ac:dyDescent="0.35">
      <c r="A931" s="4" t="s">
        <v>1872</v>
      </c>
      <c r="C931" s="4" t="s">
        <v>3442</v>
      </c>
      <c r="AS931" s="4" t="str">
        <v>Var G 2333</v>
      </c>
      <c r="AT931" s="4" t="str">
        <v>Var G 2333</v>
      </c>
      <c r="AU931" s="4" t="str">
        <v>Var G 2333</v>
      </c>
      <c r="AV931" s="4" t="str">
        <v>Var G 2333</v>
      </c>
      <c r="AW931" s="4" t="str">
        <v>Var G 2333</v>
      </c>
      <c r="AX931" s="4" t="str">
        <v>Var G 2333</v>
      </c>
      <c r="AY931" s="4" t="str">
        <v>Var G 2333</v>
      </c>
      <c r="AZ931" s="4" t="str">
        <v>Var G 2333</v>
      </c>
      <c r="BA931" s="4" t="str">
        <v>Var G 2333</v>
      </c>
      <c r="BB931" s="4" t="str">
        <v>Var G 2333</v>
      </c>
      <c r="BC931" s="4" t="str">
        <v>Var G 2333</v>
      </c>
      <c r="BD931" s="4" t="str">
        <v>Var G 2333</v>
      </c>
      <c r="BE931" s="4" t="str">
        <v>Var G 2333</v>
      </c>
      <c r="BF931" s="4" t="str">
        <v>Var G 2333</v>
      </c>
      <c r="BG931" s="4" t="str">
        <v>Var G 2333</v>
      </c>
      <c r="BH931" s="4" t="str">
        <v>Var G 2333</v>
      </c>
      <c r="BI931" s="4" t="str">
        <v>Var G 2333</v>
      </c>
      <c r="BJ931" s="4" t="str">
        <v>Var G 2333</v>
      </c>
      <c r="BK931" s="4" t="str">
        <v>Var G 2333</v>
      </c>
      <c r="BL931" s="4" t="str">
        <v>Var G 2333</v>
      </c>
      <c r="BM931" s="4" t="str">
        <v>Var G 2333</v>
      </c>
      <c r="BN931" s="4" t="str">
        <v>Var G 2333</v>
      </c>
      <c r="BO931" s="4" t="str">
        <v>Var G 2333</v>
      </c>
      <c r="BP931" s="4" t="str">
        <v>Var G 2333</v>
      </c>
      <c r="BQ931" s="4" t="str">
        <v>Var G 2333</v>
      </c>
      <c r="BR931" s="4" t="str">
        <v>Var G 2333</v>
      </c>
      <c r="BS931" s="4" t="str">
        <v>Var G 2333</v>
      </c>
      <c r="BT931" s="4" t="str">
        <v>Var G 2333</v>
      </c>
      <c r="BU931" s="4" t="str">
        <v>Var G 2333</v>
      </c>
      <c r="BV931" s="4" t="str">
        <v>Var G 2333</v>
      </c>
      <c r="BX931" s="4" t="str">
        <v>V-37</v>
      </c>
      <c r="BY931" s="4" t="str">
        <v>V-37</v>
      </c>
      <c r="BZ931" s="4" t="str">
        <v>V-37</v>
      </c>
      <c r="CA931" s="4" t="str">
        <v>V-37</v>
      </c>
      <c r="CB931" s="4" t="str">
        <v>V-37</v>
      </c>
      <c r="CC931" s="4" t="str">
        <v>V-37</v>
      </c>
      <c r="CD931" s="4" t="str">
        <v>V-37</v>
      </c>
      <c r="CE931" s="4" t="str">
        <v>V-37</v>
      </c>
      <c r="CF931" s="4" t="str">
        <v>V-37</v>
      </c>
      <c r="CG931" s="4" t="str">
        <v>V-37</v>
      </c>
      <c r="CH931" s="4" t="str">
        <v>V-37</v>
      </c>
      <c r="CI931" s="4" t="str">
        <v>V-37</v>
      </c>
      <c r="CJ931" s="4" t="str">
        <v>V-37</v>
      </c>
      <c r="CK931" s="4" t="str">
        <v>V-37</v>
      </c>
      <c r="CL931" s="4" t="str">
        <v>V-37</v>
      </c>
      <c r="CM931" s="4" t="str">
        <v>V-37</v>
      </c>
      <c r="CN931" s="4" t="str">
        <v>V-37</v>
      </c>
      <c r="CO931" s="4" t="str">
        <v>V-37</v>
      </c>
      <c r="CP931" s="4" t="str">
        <v>V-37</v>
      </c>
      <c r="CQ931" s="4" t="str">
        <v>V-37</v>
      </c>
      <c r="CR931" s="4" t="str">
        <v>V-37</v>
      </c>
      <c r="CS931" s="4" t="str">
        <v>V-37</v>
      </c>
      <c r="CT931" s="4" t="str">
        <v>V-37</v>
      </c>
      <c r="CU931" s="4" t="str">
        <v>V-37</v>
      </c>
      <c r="CV931" s="4" t="str">
        <v>V-37</v>
      </c>
      <c r="CW931" s="4" t="str">
        <v>V-37</v>
      </c>
      <c r="CX931" s="4" t="str">
        <v>V-37</v>
      </c>
      <c r="CY931" s="4" t="str">
        <v>V-37</v>
      </c>
      <c r="CZ931" s="4" t="str">
        <v>V-37</v>
      </c>
      <c r="DA931" s="4" t="str">
        <v>V-37</v>
      </c>
    </row>
    <row r="932" spans="1:105" x14ac:dyDescent="0.35">
      <c r="A932" s="4" t="s">
        <v>1886</v>
      </c>
      <c r="C932" s="4" t="s">
        <v>3443</v>
      </c>
      <c r="AS932" s="4" t="str">
        <v>Verano</v>
      </c>
      <c r="AT932" s="4" t="str">
        <v>Verano</v>
      </c>
      <c r="AU932" s="4" t="str">
        <v>Verano</v>
      </c>
      <c r="AV932" s="4" t="str">
        <v>Verano</v>
      </c>
      <c r="AW932" s="4" t="str">
        <v>Verano</v>
      </c>
      <c r="AX932" s="4" t="str">
        <v>Verano</v>
      </c>
      <c r="AY932" s="4" t="str">
        <v>Verano</v>
      </c>
      <c r="AZ932" s="4" t="str">
        <v>Verano</v>
      </c>
      <c r="BA932" s="4" t="str">
        <v>Verano</v>
      </c>
      <c r="BB932" s="4" t="str">
        <v>Verano</v>
      </c>
      <c r="BC932" s="4" t="str">
        <v>Verano</v>
      </c>
      <c r="BD932" s="4" t="str">
        <v>Verano</v>
      </c>
      <c r="BE932" s="4" t="str">
        <v>Verano</v>
      </c>
      <c r="BF932" s="4" t="str">
        <v>Verano</v>
      </c>
      <c r="BG932" s="4" t="str">
        <v>Verano</v>
      </c>
      <c r="BH932" s="4" t="str">
        <v>Verano</v>
      </c>
      <c r="BI932" s="4" t="str">
        <v>Verano</v>
      </c>
      <c r="BJ932" s="4" t="str">
        <v>Verano</v>
      </c>
      <c r="BK932" s="4" t="str">
        <v>Verano</v>
      </c>
      <c r="BL932" s="4" t="str">
        <v>Verano</v>
      </c>
      <c r="BM932" s="4" t="str">
        <v>Verano</v>
      </c>
      <c r="BN932" s="4" t="str">
        <v>Verano</v>
      </c>
      <c r="BO932" s="4" t="str">
        <v>Verano</v>
      </c>
      <c r="BP932" s="4" t="str">
        <v>Verano</v>
      </c>
      <c r="BQ932" s="4" t="str">
        <v>Verano</v>
      </c>
      <c r="BR932" s="4" t="str">
        <v>Verano</v>
      </c>
      <c r="BS932" s="4" t="str">
        <v>Verano</v>
      </c>
      <c r="BT932" s="4" t="str">
        <v>Verano</v>
      </c>
      <c r="BU932" s="4" t="str">
        <v>Verano</v>
      </c>
      <c r="BV932" s="4" t="str">
        <v>Verano</v>
      </c>
      <c r="BX932" s="4" t="str">
        <v>Var G 2333</v>
      </c>
      <c r="BY932" s="4" t="str">
        <v>Var G 2333</v>
      </c>
      <c r="BZ932" s="4" t="str">
        <v>Var G 2333</v>
      </c>
      <c r="CA932" s="4" t="str">
        <v>Var G 2333</v>
      </c>
      <c r="CB932" s="4" t="str">
        <v>Var G 2333</v>
      </c>
      <c r="CC932" s="4" t="str">
        <v>Var G 2333</v>
      </c>
      <c r="CD932" s="4" t="str">
        <v>Var G 2333</v>
      </c>
      <c r="CE932" s="4" t="str">
        <v>Var G 2333</v>
      </c>
      <c r="CF932" s="4" t="str">
        <v>Var G 2333</v>
      </c>
      <c r="CG932" s="4" t="str">
        <v>Var G 2333</v>
      </c>
      <c r="CH932" s="4" t="str">
        <v>Var G 2333</v>
      </c>
      <c r="CI932" s="4" t="str">
        <v>Var G 2333</v>
      </c>
      <c r="CJ932" s="4" t="str">
        <v>Var G 2333</v>
      </c>
      <c r="CK932" s="4" t="str">
        <v>Var G 2333</v>
      </c>
      <c r="CL932" s="4" t="str">
        <v>Var G 2333</v>
      </c>
      <c r="CM932" s="4" t="str">
        <v>Var G 2333</v>
      </c>
      <c r="CN932" s="4" t="str">
        <v>Var G 2333</v>
      </c>
      <c r="CO932" s="4" t="str">
        <v>Var G 2333</v>
      </c>
      <c r="CP932" s="4" t="str">
        <v>Var G 2333</v>
      </c>
      <c r="CQ932" s="4" t="str">
        <v>Var G 2333</v>
      </c>
      <c r="CR932" s="4" t="str">
        <v>Var G 2333</v>
      </c>
      <c r="CS932" s="4" t="str">
        <v>Var G 2333</v>
      </c>
      <c r="CT932" s="4" t="str">
        <v>Var G 2333</v>
      </c>
      <c r="CU932" s="4" t="str">
        <v>Var G 2333</v>
      </c>
      <c r="CV932" s="4" t="str">
        <v>Var G 2333</v>
      </c>
      <c r="CW932" s="4" t="str">
        <v>Var G 2333</v>
      </c>
      <c r="CX932" s="4" t="str">
        <v>Var G 2333</v>
      </c>
      <c r="CY932" s="4" t="str">
        <v>Var G 2333</v>
      </c>
      <c r="CZ932" s="4" t="str">
        <v>Var G 2333</v>
      </c>
      <c r="DA932" s="4" t="str">
        <v>Var G 2333</v>
      </c>
    </row>
    <row r="933" spans="1:105" x14ac:dyDescent="0.35">
      <c r="A933" s="4" t="s">
        <v>1936</v>
      </c>
      <c r="C933" s="4" t="s">
        <v>3444</v>
      </c>
      <c r="AS933" s="4" t="str">
        <v>Victora clone 388611.22</v>
      </c>
      <c r="AT933" s="4" t="str">
        <v>Victora clone 388611.22</v>
      </c>
      <c r="AU933" s="4" t="str">
        <v>Victora clone 388611.22</v>
      </c>
      <c r="AV933" s="4" t="str">
        <v>Victora clone 388611.22</v>
      </c>
      <c r="AW933" s="4" t="str">
        <v>Victora clone 388611.22</v>
      </c>
      <c r="AX933" s="4" t="str">
        <v>Victora clone 388611.22</v>
      </c>
      <c r="AY933" s="4" t="str">
        <v>Victora clone 388611.22</v>
      </c>
      <c r="AZ933" s="4" t="str">
        <v>Victora clone 388611.22</v>
      </c>
      <c r="BA933" s="4" t="str">
        <v>Victora clone 388611.22</v>
      </c>
      <c r="BB933" s="4" t="str">
        <v>Victora clone 388611.22</v>
      </c>
      <c r="BC933" s="4" t="str">
        <v>Victora clone 388611.22</v>
      </c>
      <c r="BD933" s="4" t="str">
        <v>Victora clone 388611.22</v>
      </c>
      <c r="BE933" s="4" t="str">
        <v>Victora clone 388611.22</v>
      </c>
      <c r="BF933" s="4" t="str">
        <v>Victora clone 388611.22</v>
      </c>
      <c r="BG933" s="4" t="str">
        <v>Victora clone 388611.22</v>
      </c>
      <c r="BH933" s="4" t="str">
        <v>Victora clone 388611.22</v>
      </c>
      <c r="BI933" s="4" t="str">
        <v>Victora clone 388611.22</v>
      </c>
      <c r="BJ933" s="4" t="str">
        <v>Victora clone 388611.22</v>
      </c>
      <c r="BK933" s="4" t="str">
        <v>Victora clone 388611.22</v>
      </c>
      <c r="BL933" s="4" t="str">
        <v>Victora clone 388611.22</v>
      </c>
      <c r="BM933" s="4" t="str">
        <v>Victora clone 388611.22</v>
      </c>
      <c r="BN933" s="4" t="str">
        <v>Victora clone 388611.22</v>
      </c>
      <c r="BO933" s="4" t="str">
        <v>Victora clone 388611.22</v>
      </c>
      <c r="BP933" s="4" t="str">
        <v>Victora clone 388611.22</v>
      </c>
      <c r="BQ933" s="4" t="str">
        <v>Victora clone 388611.22</v>
      </c>
      <c r="BR933" s="4" t="str">
        <v>Victora clone 388611.22</v>
      </c>
      <c r="BS933" s="4" t="str">
        <v>Victora clone 388611.22</v>
      </c>
      <c r="BT933" s="4" t="str">
        <v>Victora clone 388611.22</v>
      </c>
      <c r="BU933" s="4" t="str">
        <v>Victora clone 388611.22</v>
      </c>
      <c r="BV933" s="4" t="str">
        <v>Victora clone 388611.22</v>
      </c>
      <c r="BX933" s="4" t="str">
        <v>Verano</v>
      </c>
      <c r="BY933" s="4" t="str">
        <v>Verano</v>
      </c>
      <c r="BZ933" s="4" t="str">
        <v>Verano</v>
      </c>
      <c r="CA933" s="4" t="str">
        <v>Verano</v>
      </c>
      <c r="CB933" s="4" t="str">
        <v>Verano</v>
      </c>
      <c r="CC933" s="4" t="str">
        <v>Verano</v>
      </c>
      <c r="CD933" s="4" t="str">
        <v>Verano</v>
      </c>
      <c r="CE933" s="4" t="str">
        <v>Verano</v>
      </c>
      <c r="CF933" s="4" t="str">
        <v>Verano</v>
      </c>
      <c r="CG933" s="4" t="str">
        <v>Verano</v>
      </c>
      <c r="CH933" s="4" t="str">
        <v>Verano</v>
      </c>
      <c r="CI933" s="4" t="str">
        <v>Verano</v>
      </c>
      <c r="CJ933" s="4" t="str">
        <v>Verano</v>
      </c>
      <c r="CK933" s="4" t="str">
        <v>Verano</v>
      </c>
      <c r="CL933" s="4" t="str">
        <v>Verano</v>
      </c>
      <c r="CM933" s="4" t="str">
        <v>Verano</v>
      </c>
      <c r="CN933" s="4" t="str">
        <v>Verano</v>
      </c>
      <c r="CO933" s="4" t="str">
        <v>Verano</v>
      </c>
      <c r="CP933" s="4" t="str">
        <v>Verano</v>
      </c>
      <c r="CQ933" s="4" t="str">
        <v>Verano</v>
      </c>
      <c r="CR933" s="4" t="str">
        <v>Verano</v>
      </c>
      <c r="CS933" s="4" t="str">
        <v>Verano</v>
      </c>
      <c r="CT933" s="4" t="str">
        <v>Verano</v>
      </c>
      <c r="CU933" s="4" t="str">
        <v>Verano</v>
      </c>
      <c r="CV933" s="4" t="str">
        <v>Verano</v>
      </c>
      <c r="CW933" s="4" t="str">
        <v>Verano</v>
      </c>
      <c r="CX933" s="4" t="str">
        <v>Verano</v>
      </c>
      <c r="CY933" s="4" t="str">
        <v>Verano</v>
      </c>
      <c r="CZ933" s="4" t="str">
        <v>Verano</v>
      </c>
      <c r="DA933" s="4" t="str">
        <v>Verano</v>
      </c>
    </row>
    <row r="934" spans="1:105" x14ac:dyDescent="0.35">
      <c r="A934" s="4" t="s">
        <v>1879</v>
      </c>
      <c r="C934" s="4" t="s">
        <v>3445</v>
      </c>
      <c r="AS934" s="4" t="str">
        <v>Victoria</v>
      </c>
      <c r="AT934" s="4" t="str">
        <v>Victoria</v>
      </c>
      <c r="AU934" s="4" t="str">
        <v>Victoria</v>
      </c>
      <c r="AV934" s="4" t="str">
        <v>Victoria</v>
      </c>
      <c r="AW934" s="4" t="str">
        <v>Victoria</v>
      </c>
      <c r="AX934" s="4" t="str">
        <v>Victoria</v>
      </c>
      <c r="AY934" s="4" t="str">
        <v>Victoria</v>
      </c>
      <c r="AZ934" s="4" t="str">
        <v>Victoria</v>
      </c>
      <c r="BA934" s="4" t="str">
        <v>Victoria</v>
      </c>
      <c r="BB934" s="4" t="str">
        <v>Victoria</v>
      </c>
      <c r="BC934" s="4" t="str">
        <v>Victoria</v>
      </c>
      <c r="BD934" s="4" t="str">
        <v>Victoria</v>
      </c>
      <c r="BE934" s="4" t="str">
        <v>Victoria</v>
      </c>
      <c r="BF934" s="4" t="str">
        <v>Victoria</v>
      </c>
      <c r="BG934" s="4" t="str">
        <v>Victoria</v>
      </c>
      <c r="BH934" s="4" t="str">
        <v>Victoria</v>
      </c>
      <c r="BI934" s="4" t="str">
        <v>Victoria</v>
      </c>
      <c r="BJ934" s="4" t="str">
        <v>Victoria</v>
      </c>
      <c r="BK934" s="4" t="str">
        <v>Victoria</v>
      </c>
      <c r="BL934" s="4" t="str">
        <v>Victoria</v>
      </c>
      <c r="BM934" s="4" t="str">
        <v>Victoria</v>
      </c>
      <c r="BN934" s="4" t="str">
        <v>Victoria</v>
      </c>
      <c r="BO934" s="4" t="str">
        <v>Victoria</v>
      </c>
      <c r="BP934" s="4" t="str">
        <v>Victoria</v>
      </c>
      <c r="BQ934" s="4" t="str">
        <v>Victoria</v>
      </c>
      <c r="BR934" s="4" t="str">
        <v>Victoria</v>
      </c>
      <c r="BS934" s="4" t="str">
        <v>Victoria</v>
      </c>
      <c r="BT934" s="4" t="str">
        <v>Victoria</v>
      </c>
      <c r="BU934" s="4" t="str">
        <v>Victoria</v>
      </c>
      <c r="BV934" s="4" t="str">
        <v>Victoria</v>
      </c>
      <c r="BX934" s="4" t="str">
        <v>Victora clone 388611.22</v>
      </c>
      <c r="BY934" s="4" t="str">
        <v>Victora clone 388611.22</v>
      </c>
      <c r="BZ934" s="4" t="str">
        <v>Victora clone 388611.22</v>
      </c>
      <c r="CA934" s="4" t="str">
        <v>Victora clone 388611.22</v>
      </c>
      <c r="CB934" s="4" t="str">
        <v>Victora clone 388611.22</v>
      </c>
      <c r="CC934" s="4" t="str">
        <v>Victora clone 388611.22</v>
      </c>
      <c r="CD934" s="4" t="str">
        <v>Victora clone 388611.22</v>
      </c>
      <c r="CE934" s="4" t="str">
        <v>Victora clone 388611.22</v>
      </c>
      <c r="CF934" s="4" t="str">
        <v>Victora clone 388611.22</v>
      </c>
      <c r="CG934" s="4" t="str">
        <v>Victora clone 388611.22</v>
      </c>
      <c r="CH934" s="4" t="str">
        <v>Victora clone 388611.22</v>
      </c>
      <c r="CI934" s="4" t="str">
        <v>Victora clone 388611.22</v>
      </c>
      <c r="CJ934" s="4" t="str">
        <v>Victora clone 388611.22</v>
      </c>
      <c r="CK934" s="4" t="str">
        <v>Victora clone 388611.22</v>
      </c>
      <c r="CL934" s="4" t="str">
        <v>Victora clone 388611.22</v>
      </c>
      <c r="CM934" s="4" t="str">
        <v>Victora clone 388611.22</v>
      </c>
      <c r="CN934" s="4" t="str">
        <v>Victora clone 388611.22</v>
      </c>
      <c r="CO934" s="4" t="str">
        <v>Victora clone 388611.22</v>
      </c>
      <c r="CP934" s="4" t="str">
        <v>Victora clone 388611.22</v>
      </c>
      <c r="CQ934" s="4" t="str">
        <v>Victora clone 388611.22</v>
      </c>
      <c r="CR934" s="4" t="str">
        <v>Victora clone 388611.22</v>
      </c>
      <c r="CS934" s="4" t="str">
        <v>Victora clone 388611.22</v>
      </c>
      <c r="CT934" s="4" t="str">
        <v>Victora clone 388611.22</v>
      </c>
      <c r="CU934" s="4" t="str">
        <v>Victora clone 388611.22</v>
      </c>
      <c r="CV934" s="4" t="str">
        <v>Victora clone 388611.22</v>
      </c>
      <c r="CW934" s="4" t="str">
        <v>Victora clone 388611.22</v>
      </c>
      <c r="CX934" s="4" t="str">
        <v>Victora clone 388611.22</v>
      </c>
      <c r="CY934" s="4" t="str">
        <v>Victora clone 388611.22</v>
      </c>
      <c r="CZ934" s="4" t="str">
        <v>Victora clone 388611.22</v>
      </c>
      <c r="DA934" s="4" t="str">
        <v>Victora clone 388611.22</v>
      </c>
    </row>
    <row r="935" spans="1:105" x14ac:dyDescent="0.35">
      <c r="A935" s="4" t="s">
        <v>1879</v>
      </c>
      <c r="C935" s="4" t="s">
        <v>3446</v>
      </c>
      <c r="AS935" s="4" t="str">
        <v>Vidoc hybrid</v>
      </c>
      <c r="AT935" s="4" t="str">
        <v>Vidoc hybrid</v>
      </c>
      <c r="AU935" s="4" t="str">
        <v>Vidoc hybrid</v>
      </c>
      <c r="AV935" s="4" t="str">
        <v>Vidoc hybrid</v>
      </c>
      <c r="AW935" s="4" t="str">
        <v>Vidoc hybrid</v>
      </c>
      <c r="AX935" s="4" t="str">
        <v>Vidoc hybrid</v>
      </c>
      <c r="AY935" s="4" t="str">
        <v>Vidoc hybrid</v>
      </c>
      <c r="AZ935" s="4" t="str">
        <v>Vidoc hybrid</v>
      </c>
      <c r="BA935" s="4" t="str">
        <v>Vidoc hybrid</v>
      </c>
      <c r="BB935" s="4" t="str">
        <v>Vidoc hybrid</v>
      </c>
      <c r="BC935" s="4" t="str">
        <v>Vidoc hybrid</v>
      </c>
      <c r="BD935" s="4" t="str">
        <v>Vidoc hybrid</v>
      </c>
      <c r="BE935" s="4" t="str">
        <v>Vidoc hybrid</v>
      </c>
      <c r="BF935" s="4" t="str">
        <v>Vidoc hybrid</v>
      </c>
      <c r="BG935" s="4" t="str">
        <v>Vidoc hybrid</v>
      </c>
      <c r="BH935" s="4" t="str">
        <v>Vidoc hybrid</v>
      </c>
      <c r="BI935" s="4" t="str">
        <v>Vidoc hybrid</v>
      </c>
      <c r="BJ935" s="4" t="str">
        <v>Vidoc hybrid</v>
      </c>
      <c r="BK935" s="4" t="str">
        <v>Vidoc hybrid</v>
      </c>
      <c r="BL935" s="4" t="str">
        <v>Vidoc hybrid</v>
      </c>
      <c r="BM935" s="4" t="str">
        <v>Vidoc hybrid</v>
      </c>
      <c r="BN935" s="4" t="str">
        <v>Vidoc hybrid</v>
      </c>
      <c r="BO935" s="4" t="str">
        <v>Vidoc hybrid</v>
      </c>
      <c r="BP935" s="4" t="str">
        <v>Vidoc hybrid</v>
      </c>
      <c r="BQ935" s="4" t="str">
        <v>Vidoc hybrid</v>
      </c>
      <c r="BR935" s="4" t="str">
        <v>Vidoc hybrid</v>
      </c>
      <c r="BS935" s="4" t="str">
        <v>Vidoc hybrid</v>
      </c>
      <c r="BT935" s="4" t="str">
        <v>Vidoc hybrid</v>
      </c>
      <c r="BU935" s="4" t="str">
        <v>Vidoc hybrid</v>
      </c>
      <c r="BV935" s="4" t="str">
        <v>Vidoc hybrid</v>
      </c>
      <c r="BX935" s="4" t="str">
        <v>Victoria</v>
      </c>
      <c r="BY935" s="4" t="str">
        <v>Victoria</v>
      </c>
      <c r="BZ935" s="4" t="str">
        <v>Victoria</v>
      </c>
      <c r="CA935" s="4" t="str">
        <v>Victoria</v>
      </c>
      <c r="CB935" s="4" t="str">
        <v>Victoria</v>
      </c>
      <c r="CC935" s="4" t="str">
        <v>Victoria</v>
      </c>
      <c r="CD935" s="4" t="str">
        <v>Victoria</v>
      </c>
      <c r="CE935" s="4" t="str">
        <v>Victoria</v>
      </c>
      <c r="CF935" s="4" t="str">
        <v>Victoria</v>
      </c>
      <c r="CG935" s="4" t="str">
        <v>Victoria</v>
      </c>
      <c r="CH935" s="4" t="str">
        <v>Victoria</v>
      </c>
      <c r="CI935" s="4" t="str">
        <v>Victoria</v>
      </c>
      <c r="CJ935" s="4" t="str">
        <v>Victoria</v>
      </c>
      <c r="CK935" s="4" t="str">
        <v>Victoria</v>
      </c>
      <c r="CL935" s="4" t="str">
        <v>Victoria</v>
      </c>
      <c r="CM935" s="4" t="str">
        <v>Victoria</v>
      </c>
      <c r="CN935" s="4" t="str">
        <v>Victoria</v>
      </c>
      <c r="CO935" s="4" t="str">
        <v>Victoria</v>
      </c>
      <c r="CP935" s="4" t="str">
        <v>Victoria</v>
      </c>
      <c r="CQ935" s="4" t="str">
        <v>Victoria</v>
      </c>
      <c r="CR935" s="4" t="str">
        <v>Victoria</v>
      </c>
      <c r="CS935" s="4" t="str">
        <v>Victoria</v>
      </c>
      <c r="CT935" s="4" t="str">
        <v>Victoria</v>
      </c>
      <c r="CU935" s="4" t="str">
        <v>Victoria</v>
      </c>
      <c r="CV935" s="4" t="str">
        <v>Victoria</v>
      </c>
      <c r="CW935" s="4" t="str">
        <v>Victoria</v>
      </c>
      <c r="CX935" s="4" t="str">
        <v>Victoria</v>
      </c>
      <c r="CY935" s="4" t="str">
        <v>Victoria</v>
      </c>
      <c r="CZ935" s="4" t="str">
        <v>Victoria</v>
      </c>
      <c r="DA935" s="4" t="str">
        <v>Victoria</v>
      </c>
    </row>
    <row r="936" spans="1:105" x14ac:dyDescent="0.35">
      <c r="A936" s="4" t="s">
        <v>1879</v>
      </c>
      <c r="C936" s="4" t="s">
        <v>3447</v>
      </c>
      <c r="AS936" s="4" t="str">
        <v>Virginia variegated</v>
      </c>
      <c r="AT936" s="4" t="str">
        <v>Virginia variegated</v>
      </c>
      <c r="AU936" s="4" t="str">
        <v>Virginia variegated</v>
      </c>
      <c r="AV936" s="4" t="str">
        <v>Virginia variegated</v>
      </c>
      <c r="AW936" s="4" t="str">
        <v>Virginia variegated</v>
      </c>
      <c r="AX936" s="4" t="str">
        <v>Virginia variegated</v>
      </c>
      <c r="AY936" s="4" t="str">
        <v>Virginia variegated</v>
      </c>
      <c r="AZ936" s="4" t="str">
        <v>Virginia variegated</v>
      </c>
      <c r="BA936" s="4" t="str">
        <v>Virginia variegated</v>
      </c>
      <c r="BB936" s="4" t="str">
        <v>Virginia variegated</v>
      </c>
      <c r="BC936" s="4" t="str">
        <v>Virginia variegated</v>
      </c>
      <c r="BD936" s="4" t="str">
        <v>Virginia variegated</v>
      </c>
      <c r="BE936" s="4" t="str">
        <v>Virginia variegated</v>
      </c>
      <c r="BF936" s="4" t="str">
        <v>Virginia variegated</v>
      </c>
      <c r="BG936" s="4" t="str">
        <v>Virginia variegated</v>
      </c>
      <c r="BH936" s="4" t="str">
        <v>Virginia variegated</v>
      </c>
      <c r="BI936" s="4" t="str">
        <v>Virginia variegated</v>
      </c>
      <c r="BJ936" s="4" t="str">
        <v>Virginia variegated</v>
      </c>
      <c r="BK936" s="4" t="str">
        <v>Virginia variegated</v>
      </c>
      <c r="BL936" s="4" t="str">
        <v>Virginia variegated</v>
      </c>
      <c r="BM936" s="4" t="str">
        <v>Virginia variegated</v>
      </c>
      <c r="BN936" s="4" t="str">
        <v>Virginia variegated</v>
      </c>
      <c r="BO936" s="4" t="str">
        <v>Virginia variegated</v>
      </c>
      <c r="BP936" s="4" t="str">
        <v>Virginia variegated</v>
      </c>
      <c r="BQ936" s="4" t="str">
        <v>Virginia variegated</v>
      </c>
      <c r="BR936" s="4" t="str">
        <v>Virginia variegated</v>
      </c>
      <c r="BS936" s="4" t="str">
        <v>Virginia variegated</v>
      </c>
      <c r="BT936" s="4" t="str">
        <v>Virginia variegated</v>
      </c>
      <c r="BU936" s="4" t="str">
        <v>Virginia variegated</v>
      </c>
      <c r="BV936" s="4" t="str">
        <v>Virginia variegated</v>
      </c>
      <c r="BX936" s="4" t="str">
        <v>Vidoc hybrid</v>
      </c>
      <c r="BY936" s="4" t="str">
        <v>Vidoc hybrid</v>
      </c>
      <c r="BZ936" s="4" t="str">
        <v>Vidoc hybrid</v>
      </c>
      <c r="CA936" s="4" t="str">
        <v>Vidoc hybrid</v>
      </c>
      <c r="CB936" s="4" t="str">
        <v>Vidoc hybrid</v>
      </c>
      <c r="CC936" s="4" t="str">
        <v>Vidoc hybrid</v>
      </c>
      <c r="CD936" s="4" t="str">
        <v>Vidoc hybrid</v>
      </c>
      <c r="CE936" s="4" t="str">
        <v>Vidoc hybrid</v>
      </c>
      <c r="CF936" s="4" t="str">
        <v>Vidoc hybrid</v>
      </c>
      <c r="CG936" s="4" t="str">
        <v>Vidoc hybrid</v>
      </c>
      <c r="CH936" s="4" t="str">
        <v>Vidoc hybrid</v>
      </c>
      <c r="CI936" s="4" t="str">
        <v>Vidoc hybrid</v>
      </c>
      <c r="CJ936" s="4" t="str">
        <v>Vidoc hybrid</v>
      </c>
      <c r="CK936" s="4" t="str">
        <v>Vidoc hybrid</v>
      </c>
      <c r="CL936" s="4" t="str">
        <v>Vidoc hybrid</v>
      </c>
      <c r="CM936" s="4" t="str">
        <v>Vidoc hybrid</v>
      </c>
      <c r="CN936" s="4" t="str">
        <v>Vidoc hybrid</v>
      </c>
      <c r="CO936" s="4" t="str">
        <v>Vidoc hybrid</v>
      </c>
      <c r="CP936" s="4" t="str">
        <v>Vidoc hybrid</v>
      </c>
      <c r="CQ936" s="4" t="str">
        <v>Vidoc hybrid</v>
      </c>
      <c r="CR936" s="4" t="str">
        <v>Vidoc hybrid</v>
      </c>
      <c r="CS936" s="4" t="str">
        <v>Vidoc hybrid</v>
      </c>
      <c r="CT936" s="4" t="str">
        <v>Vidoc hybrid</v>
      </c>
      <c r="CU936" s="4" t="str">
        <v>Vidoc hybrid</v>
      </c>
      <c r="CV936" s="4" t="str">
        <v>Vidoc hybrid</v>
      </c>
      <c r="CW936" s="4" t="str">
        <v>Vidoc hybrid</v>
      </c>
      <c r="CX936" s="4" t="str">
        <v>Vidoc hybrid</v>
      </c>
      <c r="CY936" s="4" t="str">
        <v>Vidoc hybrid</v>
      </c>
      <c r="CZ936" s="4" t="str">
        <v>Vidoc hybrid</v>
      </c>
      <c r="DA936" s="4" t="str">
        <v>Vidoc hybrid</v>
      </c>
    </row>
    <row r="937" spans="1:105" x14ac:dyDescent="0.35">
      <c r="A937" s="4" t="s">
        <v>1879</v>
      </c>
      <c r="C937" s="4" t="s">
        <v>3448</v>
      </c>
      <c r="AS937" s="4" t="str">
        <v>VITA 5</v>
      </c>
      <c r="AT937" s="4" t="str">
        <v>VITA 5</v>
      </c>
      <c r="AU937" s="4" t="str">
        <v>VITA 5</v>
      </c>
      <c r="AV937" s="4" t="str">
        <v>VITA 5</v>
      </c>
      <c r="AW937" s="4" t="str">
        <v>VITA 5</v>
      </c>
      <c r="AX937" s="4" t="str">
        <v>VITA 5</v>
      </c>
      <c r="AY937" s="4" t="str">
        <v>VITA 5</v>
      </c>
      <c r="AZ937" s="4" t="str">
        <v>VITA 5</v>
      </c>
      <c r="BA937" s="4" t="str">
        <v>VITA 5</v>
      </c>
      <c r="BB937" s="4" t="str">
        <v>VITA 5</v>
      </c>
      <c r="BC937" s="4" t="str">
        <v>VITA 5</v>
      </c>
      <c r="BD937" s="4" t="str">
        <v>VITA 5</v>
      </c>
      <c r="BE937" s="4" t="str">
        <v>VITA 5</v>
      </c>
      <c r="BF937" s="4" t="str">
        <v>VITA 5</v>
      </c>
      <c r="BG937" s="4" t="str">
        <v>VITA 5</v>
      </c>
      <c r="BH937" s="4" t="str">
        <v>VITA 5</v>
      </c>
      <c r="BI937" s="4" t="str">
        <v>VITA 5</v>
      </c>
      <c r="BJ937" s="4" t="str">
        <v>VITA 5</v>
      </c>
      <c r="BK937" s="4" t="str">
        <v>VITA 5</v>
      </c>
      <c r="BL937" s="4" t="str">
        <v>VITA 5</v>
      </c>
      <c r="BM937" s="4" t="str">
        <v>VITA 5</v>
      </c>
      <c r="BN937" s="4" t="str">
        <v>VITA 5</v>
      </c>
      <c r="BO937" s="4" t="str">
        <v>VITA 5</v>
      </c>
      <c r="BP937" s="4" t="str">
        <v>VITA 5</v>
      </c>
      <c r="BQ937" s="4" t="str">
        <v>VITA 5</v>
      </c>
      <c r="BR937" s="4" t="str">
        <v>VITA 5</v>
      </c>
      <c r="BS937" s="4" t="str">
        <v>VITA 5</v>
      </c>
      <c r="BT937" s="4" t="str">
        <v>VITA 5</v>
      </c>
      <c r="BU937" s="4" t="str">
        <v>VITA 5</v>
      </c>
      <c r="BV937" s="4" t="str">
        <v>VITA 5</v>
      </c>
      <c r="BX937" s="4" t="str">
        <v>Virginia variegated</v>
      </c>
      <c r="BY937" s="4" t="str">
        <v>Virginia variegated</v>
      </c>
      <c r="BZ937" s="4" t="str">
        <v>Virginia variegated</v>
      </c>
      <c r="CA937" s="4" t="str">
        <v>Virginia variegated</v>
      </c>
      <c r="CB937" s="4" t="str">
        <v>Virginia variegated</v>
      </c>
      <c r="CC937" s="4" t="str">
        <v>Virginia variegated</v>
      </c>
      <c r="CD937" s="4" t="str">
        <v>Virginia variegated</v>
      </c>
      <c r="CE937" s="4" t="str">
        <v>Virginia variegated</v>
      </c>
      <c r="CF937" s="4" t="str">
        <v>Virginia variegated</v>
      </c>
      <c r="CG937" s="4" t="str">
        <v>Virginia variegated</v>
      </c>
      <c r="CH937" s="4" t="str">
        <v>Virginia variegated</v>
      </c>
      <c r="CI937" s="4" t="str">
        <v>Virginia variegated</v>
      </c>
      <c r="CJ937" s="4" t="str">
        <v>Virginia variegated</v>
      </c>
      <c r="CK937" s="4" t="str">
        <v>Virginia variegated</v>
      </c>
      <c r="CL937" s="4" t="str">
        <v>Virginia variegated</v>
      </c>
      <c r="CM937" s="4" t="str">
        <v>Virginia variegated</v>
      </c>
      <c r="CN937" s="4" t="str">
        <v>Virginia variegated</v>
      </c>
      <c r="CO937" s="4" t="str">
        <v>Virginia variegated</v>
      </c>
      <c r="CP937" s="4" t="str">
        <v>Virginia variegated</v>
      </c>
      <c r="CQ937" s="4" t="str">
        <v>Virginia variegated</v>
      </c>
      <c r="CR937" s="4" t="str">
        <v>Virginia variegated</v>
      </c>
      <c r="CS937" s="4" t="str">
        <v>Virginia variegated</v>
      </c>
      <c r="CT937" s="4" t="str">
        <v>Virginia variegated</v>
      </c>
      <c r="CU937" s="4" t="str">
        <v>Virginia variegated</v>
      </c>
      <c r="CV937" s="4" t="str">
        <v>Virginia variegated</v>
      </c>
      <c r="CW937" s="4" t="str">
        <v>Virginia variegated</v>
      </c>
      <c r="CX937" s="4" t="str">
        <v>Virginia variegated</v>
      </c>
      <c r="CY937" s="4" t="str">
        <v>Virginia variegated</v>
      </c>
      <c r="CZ937" s="4" t="str">
        <v>Virginia variegated</v>
      </c>
      <c r="DA937" s="4" t="str">
        <v>Virginia variegated</v>
      </c>
    </row>
    <row r="938" spans="1:105" x14ac:dyDescent="0.35">
      <c r="A938" s="4" t="s">
        <v>1879</v>
      </c>
      <c r="C938" s="4" t="s">
        <v>3449</v>
      </c>
      <c r="AS938" s="4" t="str">
        <v>VITA 6</v>
      </c>
      <c r="AT938" s="4" t="str">
        <v>VITA 6</v>
      </c>
      <c r="AU938" s="4" t="str">
        <v>VITA 6</v>
      </c>
      <c r="AV938" s="4" t="str">
        <v>VITA 6</v>
      </c>
      <c r="AW938" s="4" t="str">
        <v>VITA 6</v>
      </c>
      <c r="AX938" s="4" t="str">
        <v>VITA 6</v>
      </c>
      <c r="AY938" s="4" t="str">
        <v>VITA 6</v>
      </c>
      <c r="AZ938" s="4" t="str">
        <v>VITA 6</v>
      </c>
      <c r="BA938" s="4" t="str">
        <v>VITA 6</v>
      </c>
      <c r="BB938" s="4" t="str">
        <v>VITA 6</v>
      </c>
      <c r="BC938" s="4" t="str">
        <v>VITA 6</v>
      </c>
      <c r="BD938" s="4" t="str">
        <v>VITA 6</v>
      </c>
      <c r="BE938" s="4" t="str">
        <v>VITA 6</v>
      </c>
      <c r="BF938" s="4" t="str">
        <v>VITA 6</v>
      </c>
      <c r="BG938" s="4" t="str">
        <v>VITA 6</v>
      </c>
      <c r="BH938" s="4" t="str">
        <v>VITA 6</v>
      </c>
      <c r="BI938" s="4" t="str">
        <v>VITA 6</v>
      </c>
      <c r="BJ938" s="4" t="str">
        <v>VITA 6</v>
      </c>
      <c r="BK938" s="4" t="str">
        <v>VITA 6</v>
      </c>
      <c r="BL938" s="4" t="str">
        <v>VITA 6</v>
      </c>
      <c r="BM938" s="4" t="str">
        <v>VITA 6</v>
      </c>
      <c r="BN938" s="4" t="str">
        <v>VITA 6</v>
      </c>
      <c r="BO938" s="4" t="str">
        <v>VITA 6</v>
      </c>
      <c r="BP938" s="4" t="str">
        <v>VITA 6</v>
      </c>
      <c r="BQ938" s="4" t="str">
        <v>VITA 6</v>
      </c>
      <c r="BR938" s="4" t="str">
        <v>VITA 6</v>
      </c>
      <c r="BS938" s="4" t="str">
        <v>VITA 6</v>
      </c>
      <c r="BT938" s="4" t="str">
        <v>VITA 6</v>
      </c>
      <c r="BU938" s="4" t="str">
        <v>VITA 6</v>
      </c>
      <c r="BV938" s="4" t="str">
        <v>VITA 6</v>
      </c>
      <c r="BX938" s="4" t="str">
        <v>VITA 5</v>
      </c>
      <c r="BY938" s="4" t="str">
        <v>VITA 5</v>
      </c>
      <c r="BZ938" s="4" t="str">
        <v>VITA 5</v>
      </c>
      <c r="CA938" s="4" t="str">
        <v>VITA 5</v>
      </c>
      <c r="CB938" s="4" t="str">
        <v>VITA 5</v>
      </c>
      <c r="CC938" s="4" t="str">
        <v>VITA 5</v>
      </c>
      <c r="CD938" s="4" t="str">
        <v>VITA 5</v>
      </c>
      <c r="CE938" s="4" t="str">
        <v>VITA 5</v>
      </c>
      <c r="CF938" s="4" t="str">
        <v>VITA 5</v>
      </c>
      <c r="CG938" s="4" t="str">
        <v>VITA 5</v>
      </c>
      <c r="CH938" s="4" t="str">
        <v>VITA 5</v>
      </c>
      <c r="CI938" s="4" t="str">
        <v>VITA 5</v>
      </c>
      <c r="CJ938" s="4" t="str">
        <v>VITA 5</v>
      </c>
      <c r="CK938" s="4" t="str">
        <v>VITA 5</v>
      </c>
      <c r="CL938" s="4" t="str">
        <v>VITA 5</v>
      </c>
      <c r="CM938" s="4" t="str">
        <v>VITA 5</v>
      </c>
      <c r="CN938" s="4" t="str">
        <v>VITA 5</v>
      </c>
      <c r="CO938" s="4" t="str">
        <v>VITA 5</v>
      </c>
      <c r="CP938" s="4" t="str">
        <v>VITA 5</v>
      </c>
      <c r="CQ938" s="4" t="str">
        <v>VITA 5</v>
      </c>
      <c r="CR938" s="4" t="str">
        <v>VITA 5</v>
      </c>
      <c r="CS938" s="4" t="str">
        <v>VITA 5</v>
      </c>
      <c r="CT938" s="4" t="str">
        <v>VITA 5</v>
      </c>
      <c r="CU938" s="4" t="str">
        <v>VITA 5</v>
      </c>
      <c r="CV938" s="4" t="str">
        <v>VITA 5</v>
      </c>
      <c r="CW938" s="4" t="str">
        <v>VITA 5</v>
      </c>
      <c r="CX938" s="4" t="str">
        <v>VITA 5</v>
      </c>
      <c r="CY938" s="4" t="str">
        <v>VITA 5</v>
      </c>
      <c r="CZ938" s="4" t="str">
        <v>VITA 5</v>
      </c>
      <c r="DA938" s="4" t="str">
        <v>VITA 5</v>
      </c>
    </row>
    <row r="939" spans="1:105" x14ac:dyDescent="0.35">
      <c r="A939" s="4" t="s">
        <v>1879</v>
      </c>
      <c r="C939" s="4" t="s">
        <v>3450</v>
      </c>
      <c r="AS939" s="4" t="str">
        <v>Vuli-1</v>
      </c>
      <c r="AT939" s="4" t="str">
        <v>Vuli-1</v>
      </c>
      <c r="AU939" s="4" t="str">
        <v>Vuli-1</v>
      </c>
      <c r="AV939" s="4" t="str">
        <v>Vuli-1</v>
      </c>
      <c r="AW939" s="4" t="str">
        <v>Vuli-1</v>
      </c>
      <c r="AX939" s="4" t="str">
        <v>Vuli-1</v>
      </c>
      <c r="AY939" s="4" t="str">
        <v>Vuli-1</v>
      </c>
      <c r="AZ939" s="4" t="str">
        <v>Vuli-1</v>
      </c>
      <c r="BA939" s="4" t="str">
        <v>Vuli-1</v>
      </c>
      <c r="BB939" s="4" t="str">
        <v>Vuli-1</v>
      </c>
      <c r="BC939" s="4" t="str">
        <v>Vuli-1</v>
      </c>
      <c r="BD939" s="4" t="str">
        <v>Vuli-1</v>
      </c>
      <c r="BE939" s="4" t="str">
        <v>Vuli-1</v>
      </c>
      <c r="BF939" s="4" t="str">
        <v>Vuli-1</v>
      </c>
      <c r="BG939" s="4" t="str">
        <v>Vuli-1</v>
      </c>
      <c r="BH939" s="4" t="str">
        <v>Vuli-1</v>
      </c>
      <c r="BI939" s="4" t="str">
        <v>Vuli-1</v>
      </c>
      <c r="BJ939" s="4" t="str">
        <v>Vuli-1</v>
      </c>
      <c r="BK939" s="4" t="str">
        <v>Vuli-1</v>
      </c>
      <c r="BL939" s="4" t="str">
        <v>Vuli-1</v>
      </c>
      <c r="BM939" s="4" t="str">
        <v>Vuli-1</v>
      </c>
      <c r="BN939" s="4" t="str">
        <v>Vuli-1</v>
      </c>
      <c r="BO939" s="4" t="str">
        <v>Vuli-1</v>
      </c>
      <c r="BP939" s="4" t="str">
        <v>Vuli-1</v>
      </c>
      <c r="BQ939" s="4" t="str">
        <v>Vuli-1</v>
      </c>
      <c r="BR939" s="4" t="str">
        <v>Vuli-1</v>
      </c>
      <c r="BS939" s="4" t="str">
        <v>Vuli-1</v>
      </c>
      <c r="BT939" s="4" t="str">
        <v>Vuli-1</v>
      </c>
      <c r="BU939" s="4" t="str">
        <v>Vuli-1</v>
      </c>
      <c r="BV939" s="4" t="str">
        <v>Vuli-1</v>
      </c>
      <c r="BX939" s="4" t="str">
        <v>VITA 6</v>
      </c>
      <c r="BY939" s="4" t="str">
        <v>VITA 6</v>
      </c>
      <c r="BZ939" s="4" t="str">
        <v>VITA 6</v>
      </c>
      <c r="CA939" s="4" t="str">
        <v>VITA 6</v>
      </c>
      <c r="CB939" s="4" t="str">
        <v>VITA 6</v>
      </c>
      <c r="CC939" s="4" t="str">
        <v>VITA 6</v>
      </c>
      <c r="CD939" s="4" t="str">
        <v>VITA 6</v>
      </c>
      <c r="CE939" s="4" t="str">
        <v>VITA 6</v>
      </c>
      <c r="CF939" s="4" t="str">
        <v>VITA 6</v>
      </c>
      <c r="CG939" s="4" t="str">
        <v>VITA 6</v>
      </c>
      <c r="CH939" s="4" t="str">
        <v>VITA 6</v>
      </c>
      <c r="CI939" s="4" t="str">
        <v>VITA 6</v>
      </c>
      <c r="CJ939" s="4" t="str">
        <v>VITA 6</v>
      </c>
      <c r="CK939" s="4" t="str">
        <v>VITA 6</v>
      </c>
      <c r="CL939" s="4" t="str">
        <v>VITA 6</v>
      </c>
      <c r="CM939" s="4" t="str">
        <v>VITA 6</v>
      </c>
      <c r="CN939" s="4" t="str">
        <v>VITA 6</v>
      </c>
      <c r="CO939" s="4" t="str">
        <v>VITA 6</v>
      </c>
      <c r="CP939" s="4" t="str">
        <v>VITA 6</v>
      </c>
      <c r="CQ939" s="4" t="str">
        <v>VITA 6</v>
      </c>
      <c r="CR939" s="4" t="str">
        <v>VITA 6</v>
      </c>
      <c r="CS939" s="4" t="str">
        <v>VITA 6</v>
      </c>
      <c r="CT939" s="4" t="str">
        <v>VITA 6</v>
      </c>
      <c r="CU939" s="4" t="str">
        <v>VITA 6</v>
      </c>
      <c r="CV939" s="4" t="str">
        <v>VITA 6</v>
      </c>
      <c r="CW939" s="4" t="str">
        <v>VITA 6</v>
      </c>
      <c r="CX939" s="4" t="str">
        <v>VITA 6</v>
      </c>
      <c r="CY939" s="4" t="str">
        <v>VITA 6</v>
      </c>
      <c r="CZ939" s="4" t="str">
        <v>VITA 6</v>
      </c>
      <c r="DA939" s="4" t="str">
        <v>VITA 6</v>
      </c>
    </row>
    <row r="940" spans="1:105" x14ac:dyDescent="0.35">
      <c r="A940" s="4" t="s">
        <v>1879</v>
      </c>
      <c r="C940" s="4" t="s">
        <v>3451</v>
      </c>
      <c r="AS940" s="4" t="str">
        <v>WAB 56-104</v>
      </c>
      <c r="AT940" s="4" t="str">
        <v>WAB 56-104</v>
      </c>
      <c r="AU940" s="4" t="str">
        <v>WAB 56-104</v>
      </c>
      <c r="AV940" s="4" t="str">
        <v>WAB 56-104</v>
      </c>
      <c r="AW940" s="4" t="str">
        <v>WAB 56-104</v>
      </c>
      <c r="AX940" s="4" t="str">
        <v>WAB 56-104</v>
      </c>
      <c r="AY940" s="4" t="str">
        <v>WAB 56-104</v>
      </c>
      <c r="AZ940" s="4" t="str">
        <v>WAB 56-104</v>
      </c>
      <c r="BA940" s="4" t="str">
        <v>WAB 56-104</v>
      </c>
      <c r="BB940" s="4" t="str">
        <v>WAB 56-104</v>
      </c>
      <c r="BC940" s="4" t="str">
        <v>WAB 56-104</v>
      </c>
      <c r="BD940" s="4" t="str">
        <v>WAB 56-104</v>
      </c>
      <c r="BE940" s="4" t="str">
        <v>WAB 56-104</v>
      </c>
      <c r="BF940" s="4" t="str">
        <v>WAB 56-104</v>
      </c>
      <c r="BG940" s="4" t="str">
        <v>WAB 56-104</v>
      </c>
      <c r="BH940" s="4" t="str">
        <v>WAB 56-104</v>
      </c>
      <c r="BI940" s="4" t="str">
        <v>WAB 56-104</v>
      </c>
      <c r="BJ940" s="4" t="str">
        <v>WAB 56-104</v>
      </c>
      <c r="BK940" s="4" t="str">
        <v>WAB 56-104</v>
      </c>
      <c r="BL940" s="4" t="str">
        <v>WAB 56-104</v>
      </c>
      <c r="BM940" s="4" t="str">
        <v>WAB 56-104</v>
      </c>
      <c r="BN940" s="4" t="str">
        <v>WAB 56-104</v>
      </c>
      <c r="BO940" s="4" t="str">
        <v>WAB 56-104</v>
      </c>
      <c r="BP940" s="4" t="str">
        <v>WAB 56-104</v>
      </c>
      <c r="BQ940" s="4" t="str">
        <v>WAB 56-104</v>
      </c>
      <c r="BR940" s="4" t="str">
        <v>WAB 56-104</v>
      </c>
      <c r="BS940" s="4" t="str">
        <v>WAB 56-104</v>
      </c>
      <c r="BT940" s="4" t="str">
        <v>WAB 56-104</v>
      </c>
      <c r="BU940" s="4" t="str">
        <v>WAB 56-104</v>
      </c>
      <c r="BV940" s="4" t="str">
        <v>WAB 56-104</v>
      </c>
      <c r="BX940" s="4" t="str">
        <v>Vuli-1</v>
      </c>
      <c r="BY940" s="4" t="str">
        <v>Vuli-1</v>
      </c>
      <c r="BZ940" s="4" t="str">
        <v>Vuli-1</v>
      </c>
      <c r="CA940" s="4" t="str">
        <v>Vuli-1</v>
      </c>
      <c r="CB940" s="4" t="str">
        <v>Vuli-1</v>
      </c>
      <c r="CC940" s="4" t="str">
        <v>Vuli-1</v>
      </c>
      <c r="CD940" s="4" t="str">
        <v>Vuli-1</v>
      </c>
      <c r="CE940" s="4" t="str">
        <v>Vuli-1</v>
      </c>
      <c r="CF940" s="4" t="str">
        <v>Vuli-1</v>
      </c>
      <c r="CG940" s="4" t="str">
        <v>Vuli-1</v>
      </c>
      <c r="CH940" s="4" t="str">
        <v>Vuli-1</v>
      </c>
      <c r="CI940" s="4" t="str">
        <v>Vuli-1</v>
      </c>
      <c r="CJ940" s="4" t="str">
        <v>Vuli-1</v>
      </c>
      <c r="CK940" s="4" t="str">
        <v>Vuli-1</v>
      </c>
      <c r="CL940" s="4" t="str">
        <v>Vuli-1</v>
      </c>
      <c r="CM940" s="4" t="str">
        <v>Vuli-1</v>
      </c>
      <c r="CN940" s="4" t="str">
        <v>Vuli-1</v>
      </c>
      <c r="CO940" s="4" t="str">
        <v>Vuli-1</v>
      </c>
      <c r="CP940" s="4" t="str">
        <v>Vuli-1</v>
      </c>
      <c r="CQ940" s="4" t="str">
        <v>Vuli-1</v>
      </c>
      <c r="CR940" s="4" t="str">
        <v>Vuli-1</v>
      </c>
      <c r="CS940" s="4" t="str">
        <v>Vuli-1</v>
      </c>
      <c r="CT940" s="4" t="str">
        <v>Vuli-1</v>
      </c>
      <c r="CU940" s="4" t="str">
        <v>Vuli-1</v>
      </c>
      <c r="CV940" s="4" t="str">
        <v>Vuli-1</v>
      </c>
      <c r="CW940" s="4" t="str">
        <v>Vuli-1</v>
      </c>
      <c r="CX940" s="4" t="str">
        <v>Vuli-1</v>
      </c>
      <c r="CY940" s="4" t="str">
        <v>Vuli-1</v>
      </c>
      <c r="CZ940" s="4" t="str">
        <v>Vuli-1</v>
      </c>
      <c r="DA940" s="4" t="str">
        <v>Vuli-1</v>
      </c>
    </row>
    <row r="941" spans="1:105" x14ac:dyDescent="0.35">
      <c r="A941" s="4" t="s">
        <v>1879</v>
      </c>
      <c r="C941" s="4" t="s">
        <v>3452</v>
      </c>
      <c r="AS941" s="4" t="str">
        <v>WAB 56-125</v>
      </c>
      <c r="AT941" s="4" t="str">
        <v>WAB 56-125</v>
      </c>
      <c r="AU941" s="4" t="str">
        <v>WAB 56-125</v>
      </c>
      <c r="AV941" s="4" t="str">
        <v>WAB 56-125</v>
      </c>
      <c r="AW941" s="4" t="str">
        <v>WAB 56-125</v>
      </c>
      <c r="AX941" s="4" t="str">
        <v>WAB 56-125</v>
      </c>
      <c r="AY941" s="4" t="str">
        <v>WAB 56-125</v>
      </c>
      <c r="AZ941" s="4" t="str">
        <v>WAB 56-125</v>
      </c>
      <c r="BA941" s="4" t="str">
        <v>WAB 56-125</v>
      </c>
      <c r="BB941" s="4" t="str">
        <v>WAB 56-125</v>
      </c>
      <c r="BC941" s="4" t="str">
        <v>WAB 56-125</v>
      </c>
      <c r="BD941" s="4" t="str">
        <v>WAB 56-125</v>
      </c>
      <c r="BE941" s="4" t="str">
        <v>WAB 56-125</v>
      </c>
      <c r="BF941" s="4" t="str">
        <v>WAB 56-125</v>
      </c>
      <c r="BG941" s="4" t="str">
        <v>WAB 56-125</v>
      </c>
      <c r="BH941" s="4" t="str">
        <v>WAB 56-125</v>
      </c>
      <c r="BI941" s="4" t="str">
        <v>WAB 56-125</v>
      </c>
      <c r="BJ941" s="4" t="str">
        <v>WAB 56-125</v>
      </c>
      <c r="BK941" s="4" t="str">
        <v>WAB 56-125</v>
      </c>
      <c r="BL941" s="4" t="str">
        <v>WAB 56-125</v>
      </c>
      <c r="BM941" s="4" t="str">
        <v>WAB 56-125</v>
      </c>
      <c r="BN941" s="4" t="str">
        <v>WAB 56-125</v>
      </c>
      <c r="BO941" s="4" t="str">
        <v>WAB 56-125</v>
      </c>
      <c r="BP941" s="4" t="str">
        <v>WAB 56-125</v>
      </c>
      <c r="BQ941" s="4" t="str">
        <v>WAB 56-125</v>
      </c>
      <c r="BR941" s="4" t="str">
        <v>WAB 56-125</v>
      </c>
      <c r="BS941" s="4" t="str">
        <v>WAB 56-125</v>
      </c>
      <c r="BT941" s="4" t="str">
        <v>WAB 56-125</v>
      </c>
      <c r="BU941" s="4" t="str">
        <v>WAB 56-125</v>
      </c>
      <c r="BV941" s="4" t="str">
        <v>WAB 56-125</v>
      </c>
      <c r="BX941" s="4" t="str">
        <v>WAB 56-104</v>
      </c>
      <c r="BY941" s="4" t="str">
        <v>WAB 56-104</v>
      </c>
      <c r="BZ941" s="4" t="str">
        <v>WAB 56-104</v>
      </c>
      <c r="CA941" s="4" t="str">
        <v>WAB 56-104</v>
      </c>
      <c r="CB941" s="4" t="str">
        <v>WAB 56-104</v>
      </c>
      <c r="CC941" s="4" t="str">
        <v>WAB 56-104</v>
      </c>
      <c r="CD941" s="4" t="str">
        <v>WAB 56-104</v>
      </c>
      <c r="CE941" s="4" t="str">
        <v>WAB 56-104</v>
      </c>
      <c r="CF941" s="4" t="str">
        <v>WAB 56-104</v>
      </c>
      <c r="CG941" s="4" t="str">
        <v>WAB 56-104</v>
      </c>
      <c r="CH941" s="4" t="str">
        <v>WAB 56-104</v>
      </c>
      <c r="CI941" s="4" t="str">
        <v>WAB 56-104</v>
      </c>
      <c r="CJ941" s="4" t="str">
        <v>WAB 56-104</v>
      </c>
      <c r="CK941" s="4" t="str">
        <v>WAB 56-104</v>
      </c>
      <c r="CL941" s="4" t="str">
        <v>WAB 56-104</v>
      </c>
      <c r="CM941" s="4" t="str">
        <v>WAB 56-104</v>
      </c>
      <c r="CN941" s="4" t="str">
        <v>WAB 56-104</v>
      </c>
      <c r="CO941" s="4" t="str">
        <v>WAB 56-104</v>
      </c>
      <c r="CP941" s="4" t="str">
        <v>WAB 56-104</v>
      </c>
      <c r="CQ941" s="4" t="str">
        <v>WAB 56-104</v>
      </c>
      <c r="CR941" s="4" t="str">
        <v>WAB 56-104</v>
      </c>
      <c r="CS941" s="4" t="str">
        <v>WAB 56-104</v>
      </c>
      <c r="CT941" s="4" t="str">
        <v>WAB 56-104</v>
      </c>
      <c r="CU941" s="4" t="str">
        <v>WAB 56-104</v>
      </c>
      <c r="CV941" s="4" t="str">
        <v>WAB 56-104</v>
      </c>
      <c r="CW941" s="4" t="str">
        <v>WAB 56-104</v>
      </c>
      <c r="CX941" s="4" t="str">
        <v>WAB 56-104</v>
      </c>
      <c r="CY941" s="4" t="str">
        <v>WAB 56-104</v>
      </c>
      <c r="CZ941" s="4" t="str">
        <v>WAB 56-104</v>
      </c>
      <c r="DA941" s="4" t="str">
        <v>WAB 56-104</v>
      </c>
    </row>
    <row r="942" spans="1:105" x14ac:dyDescent="0.35">
      <c r="A942" s="4" t="s">
        <v>1879</v>
      </c>
      <c r="C942" s="4" t="s">
        <v>3453</v>
      </c>
      <c r="AS942" s="4" t="str">
        <v>WAB 56-50</v>
      </c>
      <c r="AT942" s="4" t="str">
        <v>WAB 56-50</v>
      </c>
      <c r="AU942" s="4" t="str">
        <v>WAB 56-50</v>
      </c>
      <c r="AV942" s="4" t="str">
        <v>WAB 56-50</v>
      </c>
      <c r="AW942" s="4" t="str">
        <v>WAB 56-50</v>
      </c>
      <c r="AX942" s="4" t="str">
        <v>WAB 56-50</v>
      </c>
      <c r="AY942" s="4" t="str">
        <v>WAB 56-50</v>
      </c>
      <c r="AZ942" s="4" t="str">
        <v>WAB 56-50</v>
      </c>
      <c r="BA942" s="4" t="str">
        <v>WAB 56-50</v>
      </c>
      <c r="BB942" s="4" t="str">
        <v>WAB 56-50</v>
      </c>
      <c r="BC942" s="4" t="str">
        <v>WAB 56-50</v>
      </c>
      <c r="BD942" s="4" t="str">
        <v>WAB 56-50</v>
      </c>
      <c r="BE942" s="4" t="str">
        <v>WAB 56-50</v>
      </c>
      <c r="BF942" s="4" t="str">
        <v>WAB 56-50</v>
      </c>
      <c r="BG942" s="4" t="str">
        <v>WAB 56-50</v>
      </c>
      <c r="BH942" s="4" t="str">
        <v>WAB 56-50</v>
      </c>
      <c r="BI942" s="4" t="str">
        <v>WAB 56-50</v>
      </c>
      <c r="BJ942" s="4" t="str">
        <v>WAB 56-50</v>
      </c>
      <c r="BK942" s="4" t="str">
        <v>WAB 56-50</v>
      </c>
      <c r="BL942" s="4" t="str">
        <v>WAB 56-50</v>
      </c>
      <c r="BM942" s="4" t="str">
        <v>WAB 56-50</v>
      </c>
      <c r="BN942" s="4" t="str">
        <v>WAB 56-50</v>
      </c>
      <c r="BO942" s="4" t="str">
        <v>WAB 56-50</v>
      </c>
      <c r="BP942" s="4" t="str">
        <v>WAB 56-50</v>
      </c>
      <c r="BQ942" s="4" t="str">
        <v>WAB 56-50</v>
      </c>
      <c r="BR942" s="4" t="str">
        <v>WAB 56-50</v>
      </c>
      <c r="BS942" s="4" t="str">
        <v>WAB 56-50</v>
      </c>
      <c r="BT942" s="4" t="str">
        <v>WAB 56-50</v>
      </c>
      <c r="BU942" s="4" t="str">
        <v>WAB 56-50</v>
      </c>
      <c r="BV942" s="4" t="str">
        <v>WAB 56-50</v>
      </c>
      <c r="BX942" s="4" t="str">
        <v>WAB 56-125</v>
      </c>
      <c r="BY942" s="4" t="str">
        <v>WAB 56-125</v>
      </c>
      <c r="BZ942" s="4" t="str">
        <v>WAB 56-125</v>
      </c>
      <c r="CA942" s="4" t="str">
        <v>WAB 56-125</v>
      </c>
      <c r="CB942" s="4" t="str">
        <v>WAB 56-125</v>
      </c>
      <c r="CC942" s="4" t="str">
        <v>WAB 56-125</v>
      </c>
      <c r="CD942" s="4" t="str">
        <v>WAB 56-125</v>
      </c>
      <c r="CE942" s="4" t="str">
        <v>WAB 56-125</v>
      </c>
      <c r="CF942" s="4" t="str">
        <v>WAB 56-125</v>
      </c>
      <c r="CG942" s="4" t="str">
        <v>WAB 56-125</v>
      </c>
      <c r="CH942" s="4" t="str">
        <v>WAB 56-125</v>
      </c>
      <c r="CI942" s="4" t="str">
        <v>WAB 56-125</v>
      </c>
      <c r="CJ942" s="4" t="str">
        <v>WAB 56-125</v>
      </c>
      <c r="CK942" s="4" t="str">
        <v>WAB 56-125</v>
      </c>
      <c r="CL942" s="4" t="str">
        <v>WAB 56-125</v>
      </c>
      <c r="CM942" s="4" t="str">
        <v>WAB 56-125</v>
      </c>
      <c r="CN942" s="4" t="str">
        <v>WAB 56-125</v>
      </c>
      <c r="CO942" s="4" t="str">
        <v>WAB 56-125</v>
      </c>
      <c r="CP942" s="4" t="str">
        <v>WAB 56-125</v>
      </c>
      <c r="CQ942" s="4" t="str">
        <v>WAB 56-125</v>
      </c>
      <c r="CR942" s="4" t="str">
        <v>WAB 56-125</v>
      </c>
      <c r="CS942" s="4" t="str">
        <v>WAB 56-125</v>
      </c>
      <c r="CT942" s="4" t="str">
        <v>WAB 56-125</v>
      </c>
      <c r="CU942" s="4" t="str">
        <v>WAB 56-125</v>
      </c>
      <c r="CV942" s="4" t="str">
        <v>WAB 56-125</v>
      </c>
      <c r="CW942" s="4" t="str">
        <v>WAB 56-125</v>
      </c>
      <c r="CX942" s="4" t="str">
        <v>WAB 56-125</v>
      </c>
      <c r="CY942" s="4" t="str">
        <v>WAB 56-125</v>
      </c>
      <c r="CZ942" s="4" t="str">
        <v>WAB 56-125</v>
      </c>
      <c r="DA942" s="4" t="str">
        <v>WAB 56-125</v>
      </c>
    </row>
    <row r="943" spans="1:105" x14ac:dyDescent="0.35">
      <c r="A943" s="4" t="s">
        <v>1879</v>
      </c>
      <c r="C943" s="4" t="s">
        <v>3454</v>
      </c>
      <c r="AS943" s="4" t="str">
        <v>WAB450-11-1-1-P3-HB</v>
      </c>
      <c r="AT943" s="4" t="str">
        <v>WAB450-11-1-1-P3-HB</v>
      </c>
      <c r="AU943" s="4" t="str">
        <v>WAB450-11-1-1-P3-HB</v>
      </c>
      <c r="AV943" s="4" t="str">
        <v>WAB450-11-1-1-P3-HB</v>
      </c>
      <c r="AW943" s="4" t="str">
        <v>WAB450-11-1-1-P3-HB</v>
      </c>
      <c r="AX943" s="4" t="str">
        <v>WAB450-11-1-1-P3-HB</v>
      </c>
      <c r="AY943" s="4" t="str">
        <v>WAB450-11-1-1-P3-HB</v>
      </c>
      <c r="AZ943" s="4" t="str">
        <v>WAB450-11-1-1-P3-HB</v>
      </c>
      <c r="BA943" s="4" t="str">
        <v>WAB450-11-1-1-P3-HB</v>
      </c>
      <c r="BB943" s="4" t="str">
        <v>WAB450-11-1-1-P3-HB</v>
      </c>
      <c r="BC943" s="4" t="str">
        <v>WAB450-11-1-1-P3-HB</v>
      </c>
      <c r="BD943" s="4" t="str">
        <v>WAB450-11-1-1-P3-HB</v>
      </c>
      <c r="BE943" s="4" t="str">
        <v>WAB450-11-1-1-P3-HB</v>
      </c>
      <c r="BF943" s="4" t="str">
        <v>WAB450-11-1-1-P3-HB</v>
      </c>
      <c r="BG943" s="4" t="str">
        <v>WAB450-11-1-1-P3-HB</v>
      </c>
      <c r="BH943" s="4" t="str">
        <v>WAB450-11-1-1-P3-HB</v>
      </c>
      <c r="BI943" s="4" t="str">
        <v>WAB450-11-1-1-P3-HB</v>
      </c>
      <c r="BJ943" s="4" t="str">
        <v>WAB450-11-1-1-P3-HB</v>
      </c>
      <c r="BK943" s="4" t="str">
        <v>WAB450-11-1-1-P3-HB</v>
      </c>
      <c r="BL943" s="4" t="str">
        <v>WAB450-11-1-1-P3-HB</v>
      </c>
      <c r="BM943" s="4" t="str">
        <v>WAB450-11-1-1-P3-HB</v>
      </c>
      <c r="BN943" s="4" t="str">
        <v>WAB450-11-1-1-P3-HB</v>
      </c>
      <c r="BO943" s="4" t="str">
        <v>WAB450-11-1-1-P3-HB</v>
      </c>
      <c r="BP943" s="4" t="str">
        <v>WAB450-11-1-1-P3-HB</v>
      </c>
      <c r="BQ943" s="4" t="str">
        <v>WAB450-11-1-1-P3-HB</v>
      </c>
      <c r="BR943" s="4" t="str">
        <v>WAB450-11-1-1-P3-HB</v>
      </c>
      <c r="BS943" s="4" t="str">
        <v>WAB450-11-1-1-P3-HB</v>
      </c>
      <c r="BT943" s="4" t="str">
        <v>WAB450-11-1-1-P3-HB</v>
      </c>
      <c r="BU943" s="4" t="str">
        <v>WAB450-11-1-1-P3-HB</v>
      </c>
      <c r="BV943" s="4" t="str">
        <v>WAB450-11-1-1-P3-HB</v>
      </c>
      <c r="BX943" s="4" t="str">
        <v>WAB 56-50</v>
      </c>
      <c r="BY943" s="4" t="str">
        <v>WAB 56-50</v>
      </c>
      <c r="BZ943" s="4" t="str">
        <v>WAB 56-50</v>
      </c>
      <c r="CA943" s="4" t="str">
        <v>WAB 56-50</v>
      </c>
      <c r="CB943" s="4" t="str">
        <v>WAB 56-50</v>
      </c>
      <c r="CC943" s="4" t="str">
        <v>WAB 56-50</v>
      </c>
      <c r="CD943" s="4" t="str">
        <v>WAB 56-50</v>
      </c>
      <c r="CE943" s="4" t="str">
        <v>WAB 56-50</v>
      </c>
      <c r="CF943" s="4" t="str">
        <v>WAB 56-50</v>
      </c>
      <c r="CG943" s="4" t="str">
        <v>WAB 56-50</v>
      </c>
      <c r="CH943" s="4" t="str">
        <v>WAB 56-50</v>
      </c>
      <c r="CI943" s="4" t="str">
        <v>WAB 56-50</v>
      </c>
      <c r="CJ943" s="4" t="str">
        <v>WAB 56-50</v>
      </c>
      <c r="CK943" s="4" t="str">
        <v>WAB 56-50</v>
      </c>
      <c r="CL943" s="4" t="str">
        <v>WAB 56-50</v>
      </c>
      <c r="CM943" s="4" t="str">
        <v>WAB 56-50</v>
      </c>
      <c r="CN943" s="4" t="str">
        <v>WAB 56-50</v>
      </c>
      <c r="CO943" s="4" t="str">
        <v>WAB 56-50</v>
      </c>
      <c r="CP943" s="4" t="str">
        <v>WAB 56-50</v>
      </c>
      <c r="CQ943" s="4" t="str">
        <v>WAB 56-50</v>
      </c>
      <c r="CR943" s="4" t="str">
        <v>WAB 56-50</v>
      </c>
      <c r="CS943" s="4" t="str">
        <v>WAB 56-50</v>
      </c>
      <c r="CT943" s="4" t="str">
        <v>WAB 56-50</v>
      </c>
      <c r="CU943" s="4" t="str">
        <v>WAB 56-50</v>
      </c>
      <c r="CV943" s="4" t="str">
        <v>WAB 56-50</v>
      </c>
      <c r="CW943" s="4" t="str">
        <v>WAB 56-50</v>
      </c>
      <c r="CX943" s="4" t="str">
        <v>WAB 56-50</v>
      </c>
      <c r="CY943" s="4" t="str">
        <v>WAB 56-50</v>
      </c>
      <c r="CZ943" s="4" t="str">
        <v>WAB 56-50</v>
      </c>
      <c r="DA943" s="4" t="str">
        <v>WAB 56-50</v>
      </c>
    </row>
    <row r="944" spans="1:105" x14ac:dyDescent="0.35">
      <c r="A944" s="4" t="s">
        <v>1879</v>
      </c>
      <c r="C944" s="4" t="s">
        <v>3455</v>
      </c>
      <c r="AS944" s="4" t="str">
        <v>WAB450-11-1-8-KB</v>
      </c>
      <c r="AT944" s="4" t="str">
        <v>WAB450-11-1-8-KB</v>
      </c>
      <c r="AU944" s="4" t="str">
        <v>WAB450-11-1-8-KB</v>
      </c>
      <c r="AV944" s="4" t="str">
        <v>WAB450-11-1-8-KB</v>
      </c>
      <c r="AW944" s="4" t="str">
        <v>WAB450-11-1-8-KB</v>
      </c>
      <c r="AX944" s="4" t="str">
        <v>WAB450-11-1-8-KB</v>
      </c>
      <c r="AY944" s="4" t="str">
        <v>WAB450-11-1-8-KB</v>
      </c>
      <c r="AZ944" s="4" t="str">
        <v>WAB450-11-1-8-KB</v>
      </c>
      <c r="BA944" s="4" t="str">
        <v>WAB450-11-1-8-KB</v>
      </c>
      <c r="BB944" s="4" t="str">
        <v>WAB450-11-1-8-KB</v>
      </c>
      <c r="BC944" s="4" t="str">
        <v>WAB450-11-1-8-KB</v>
      </c>
      <c r="BD944" s="4" t="str">
        <v>WAB450-11-1-8-KB</v>
      </c>
      <c r="BE944" s="4" t="str">
        <v>WAB450-11-1-8-KB</v>
      </c>
      <c r="BF944" s="4" t="str">
        <v>WAB450-11-1-8-KB</v>
      </c>
      <c r="BG944" s="4" t="str">
        <v>WAB450-11-1-8-KB</v>
      </c>
      <c r="BH944" s="4" t="str">
        <v>WAB450-11-1-8-KB</v>
      </c>
      <c r="BI944" s="4" t="str">
        <v>WAB450-11-1-8-KB</v>
      </c>
      <c r="BJ944" s="4" t="str">
        <v>WAB450-11-1-8-KB</v>
      </c>
      <c r="BK944" s="4" t="str">
        <v>WAB450-11-1-8-KB</v>
      </c>
      <c r="BL944" s="4" t="str">
        <v>WAB450-11-1-8-KB</v>
      </c>
      <c r="BM944" s="4" t="str">
        <v>WAB450-11-1-8-KB</v>
      </c>
      <c r="BN944" s="4" t="str">
        <v>WAB450-11-1-8-KB</v>
      </c>
      <c r="BO944" s="4" t="str">
        <v>WAB450-11-1-8-KB</v>
      </c>
      <c r="BP944" s="4" t="str">
        <v>WAB450-11-1-8-KB</v>
      </c>
      <c r="BQ944" s="4" t="str">
        <v>WAB450-11-1-8-KB</v>
      </c>
      <c r="BR944" s="4" t="str">
        <v>WAB450-11-1-8-KB</v>
      </c>
      <c r="BS944" s="4" t="str">
        <v>WAB450-11-1-8-KB</v>
      </c>
      <c r="BT944" s="4" t="str">
        <v>WAB450-11-1-8-KB</v>
      </c>
      <c r="BU944" s="4" t="str">
        <v>WAB450-11-1-8-KB</v>
      </c>
      <c r="BV944" s="4" t="str">
        <v>WAB450-11-1-8-KB</v>
      </c>
      <c r="BX944" s="4" t="str">
        <v>WAB450-11-1-1-P3-HB</v>
      </c>
      <c r="BY944" s="4" t="str">
        <v>WAB450-11-1-1-P3-HB</v>
      </c>
      <c r="BZ944" s="4" t="str">
        <v>WAB450-11-1-1-P3-HB</v>
      </c>
      <c r="CA944" s="4" t="str">
        <v>WAB450-11-1-1-P3-HB</v>
      </c>
      <c r="CB944" s="4" t="str">
        <v>WAB450-11-1-1-P3-HB</v>
      </c>
      <c r="CC944" s="4" t="str">
        <v>WAB450-11-1-1-P3-HB</v>
      </c>
      <c r="CD944" s="4" t="str">
        <v>WAB450-11-1-1-P3-HB</v>
      </c>
      <c r="CE944" s="4" t="str">
        <v>WAB450-11-1-1-P3-HB</v>
      </c>
      <c r="CF944" s="4" t="str">
        <v>WAB450-11-1-1-P3-HB</v>
      </c>
      <c r="CG944" s="4" t="str">
        <v>WAB450-11-1-1-P3-HB</v>
      </c>
      <c r="CH944" s="4" t="str">
        <v>WAB450-11-1-1-P3-HB</v>
      </c>
      <c r="CI944" s="4" t="str">
        <v>WAB450-11-1-1-P3-HB</v>
      </c>
      <c r="CJ944" s="4" t="str">
        <v>WAB450-11-1-1-P3-HB</v>
      </c>
      <c r="CK944" s="4" t="str">
        <v>WAB450-11-1-1-P3-HB</v>
      </c>
      <c r="CL944" s="4" t="str">
        <v>WAB450-11-1-1-P3-HB</v>
      </c>
      <c r="CM944" s="4" t="str">
        <v>WAB450-11-1-1-P3-HB</v>
      </c>
      <c r="CN944" s="4" t="str">
        <v>WAB450-11-1-1-P3-HB</v>
      </c>
      <c r="CO944" s="4" t="str">
        <v>WAB450-11-1-1-P3-HB</v>
      </c>
      <c r="CP944" s="4" t="str">
        <v>WAB450-11-1-1-P3-HB</v>
      </c>
      <c r="CQ944" s="4" t="str">
        <v>WAB450-11-1-1-P3-HB</v>
      </c>
      <c r="CR944" s="4" t="str">
        <v>WAB450-11-1-1-P3-HB</v>
      </c>
      <c r="CS944" s="4" t="str">
        <v>WAB450-11-1-1-P3-HB</v>
      </c>
      <c r="CT944" s="4" t="str">
        <v>WAB450-11-1-1-P3-HB</v>
      </c>
      <c r="CU944" s="4" t="str">
        <v>WAB450-11-1-1-P3-HB</v>
      </c>
      <c r="CV944" s="4" t="str">
        <v>WAB450-11-1-1-P3-HB</v>
      </c>
      <c r="CW944" s="4" t="str">
        <v>WAB450-11-1-1-P3-HB</v>
      </c>
      <c r="CX944" s="4" t="str">
        <v>WAB450-11-1-1-P3-HB</v>
      </c>
      <c r="CY944" s="4" t="str">
        <v>WAB450-11-1-1-P3-HB</v>
      </c>
      <c r="CZ944" s="4" t="str">
        <v>WAB450-11-1-1-P3-HB</v>
      </c>
      <c r="DA944" s="4" t="str">
        <v>WAB450-11-1-1-P3-HB</v>
      </c>
    </row>
    <row r="945" spans="1:105" x14ac:dyDescent="0.35">
      <c r="A945" s="4" t="s">
        <v>1936</v>
      </c>
      <c r="C945" s="4" t="s">
        <v>3456</v>
      </c>
      <c r="AS945" s="4" t="str">
        <v>WAB450-15-3-1-P8-HB</v>
      </c>
      <c r="AT945" s="4" t="str">
        <v>WAB450-15-3-1-P8-HB</v>
      </c>
      <c r="AU945" s="4" t="str">
        <v>WAB450-15-3-1-P8-HB</v>
      </c>
      <c r="AV945" s="4" t="str">
        <v>WAB450-15-3-1-P8-HB</v>
      </c>
      <c r="AW945" s="4" t="str">
        <v>WAB450-15-3-1-P8-HB</v>
      </c>
      <c r="AX945" s="4" t="str">
        <v>WAB450-15-3-1-P8-HB</v>
      </c>
      <c r="AY945" s="4" t="str">
        <v>WAB450-15-3-1-P8-HB</v>
      </c>
      <c r="AZ945" s="4" t="str">
        <v>WAB450-15-3-1-P8-HB</v>
      </c>
      <c r="BA945" s="4" t="str">
        <v>WAB450-15-3-1-P8-HB</v>
      </c>
      <c r="BB945" s="4" t="str">
        <v>WAB450-15-3-1-P8-HB</v>
      </c>
      <c r="BC945" s="4" t="str">
        <v>WAB450-15-3-1-P8-HB</v>
      </c>
      <c r="BD945" s="4" t="str">
        <v>WAB450-15-3-1-P8-HB</v>
      </c>
      <c r="BE945" s="4" t="str">
        <v>WAB450-15-3-1-P8-HB</v>
      </c>
      <c r="BF945" s="4" t="str">
        <v>WAB450-15-3-1-P8-HB</v>
      </c>
      <c r="BG945" s="4" t="str">
        <v>WAB450-15-3-1-P8-HB</v>
      </c>
      <c r="BH945" s="4" t="str">
        <v>WAB450-15-3-1-P8-HB</v>
      </c>
      <c r="BI945" s="4" t="str">
        <v>WAB450-15-3-1-P8-HB</v>
      </c>
      <c r="BJ945" s="4" t="str">
        <v>WAB450-15-3-1-P8-HB</v>
      </c>
      <c r="BK945" s="4" t="str">
        <v>WAB450-15-3-1-P8-HB</v>
      </c>
      <c r="BL945" s="4" t="str">
        <v>WAB450-15-3-1-P8-HB</v>
      </c>
      <c r="BM945" s="4" t="str">
        <v>WAB450-15-3-1-P8-HB</v>
      </c>
      <c r="BN945" s="4" t="str">
        <v>WAB450-15-3-1-P8-HB</v>
      </c>
      <c r="BO945" s="4" t="str">
        <v>WAB450-15-3-1-P8-HB</v>
      </c>
      <c r="BP945" s="4" t="str">
        <v>WAB450-15-3-1-P8-HB</v>
      </c>
      <c r="BQ945" s="4" t="str">
        <v>WAB450-15-3-1-P8-HB</v>
      </c>
      <c r="BR945" s="4" t="str">
        <v>WAB450-15-3-1-P8-HB</v>
      </c>
      <c r="BS945" s="4" t="str">
        <v>WAB450-15-3-1-P8-HB</v>
      </c>
      <c r="BT945" s="4" t="str">
        <v>WAB450-15-3-1-P8-HB</v>
      </c>
      <c r="BU945" s="4" t="str">
        <v>WAB450-15-3-1-P8-HB</v>
      </c>
      <c r="BV945" s="4" t="str">
        <v>WAB450-15-3-1-P8-HB</v>
      </c>
      <c r="BX945" s="4" t="str">
        <v>WAB450-11-1-8-KB</v>
      </c>
      <c r="BY945" s="4" t="str">
        <v>WAB450-11-1-8-KB</v>
      </c>
      <c r="BZ945" s="4" t="str">
        <v>WAB450-11-1-8-KB</v>
      </c>
      <c r="CA945" s="4" t="str">
        <v>WAB450-11-1-8-KB</v>
      </c>
      <c r="CB945" s="4" t="str">
        <v>WAB450-11-1-8-KB</v>
      </c>
      <c r="CC945" s="4" t="str">
        <v>WAB450-11-1-8-KB</v>
      </c>
      <c r="CD945" s="4" t="str">
        <v>WAB450-11-1-8-KB</v>
      </c>
      <c r="CE945" s="4" t="str">
        <v>WAB450-11-1-8-KB</v>
      </c>
      <c r="CF945" s="4" t="str">
        <v>WAB450-11-1-8-KB</v>
      </c>
      <c r="CG945" s="4" t="str">
        <v>WAB450-11-1-8-KB</v>
      </c>
      <c r="CH945" s="4" t="str">
        <v>WAB450-11-1-8-KB</v>
      </c>
      <c r="CI945" s="4" t="str">
        <v>WAB450-11-1-8-KB</v>
      </c>
      <c r="CJ945" s="4" t="str">
        <v>WAB450-11-1-8-KB</v>
      </c>
      <c r="CK945" s="4" t="str">
        <v>WAB450-11-1-8-KB</v>
      </c>
      <c r="CL945" s="4" t="str">
        <v>WAB450-11-1-8-KB</v>
      </c>
      <c r="CM945" s="4" t="str">
        <v>WAB450-11-1-8-KB</v>
      </c>
      <c r="CN945" s="4" t="str">
        <v>WAB450-11-1-8-KB</v>
      </c>
      <c r="CO945" s="4" t="str">
        <v>WAB450-11-1-8-KB</v>
      </c>
      <c r="CP945" s="4" t="str">
        <v>WAB450-11-1-8-KB</v>
      </c>
      <c r="CQ945" s="4" t="str">
        <v>WAB450-11-1-8-KB</v>
      </c>
      <c r="CR945" s="4" t="str">
        <v>WAB450-11-1-8-KB</v>
      </c>
      <c r="CS945" s="4" t="str">
        <v>WAB450-11-1-8-KB</v>
      </c>
      <c r="CT945" s="4" t="str">
        <v>WAB450-11-1-8-KB</v>
      </c>
      <c r="CU945" s="4" t="str">
        <v>WAB450-11-1-8-KB</v>
      </c>
      <c r="CV945" s="4" t="str">
        <v>WAB450-11-1-8-KB</v>
      </c>
      <c r="CW945" s="4" t="str">
        <v>WAB450-11-1-8-KB</v>
      </c>
      <c r="CX945" s="4" t="str">
        <v>WAB450-11-1-8-KB</v>
      </c>
      <c r="CY945" s="4" t="str">
        <v>WAB450-11-1-8-KB</v>
      </c>
      <c r="CZ945" s="4" t="str">
        <v>WAB450-11-1-8-KB</v>
      </c>
      <c r="DA945" s="4" t="str">
        <v>WAB450-11-1-8-KB</v>
      </c>
    </row>
    <row r="946" spans="1:105" x14ac:dyDescent="0.35">
      <c r="A946" s="4" t="s">
        <v>1875</v>
      </c>
      <c r="C946" s="4" t="s">
        <v>2514</v>
      </c>
      <c r="AS946" s="4" t="str">
        <v>WAB450-24-2-1-P-5-HB</v>
      </c>
      <c r="AT946" s="4" t="str">
        <v>WAB450-24-2-1-P-5-HB</v>
      </c>
      <c r="AU946" s="4" t="str">
        <v>WAB450-24-2-1-P-5-HB</v>
      </c>
      <c r="AV946" s="4" t="str">
        <v>WAB450-24-2-1-P-5-HB</v>
      </c>
      <c r="AW946" s="4" t="str">
        <v>WAB450-24-2-1-P-5-HB</v>
      </c>
      <c r="AX946" s="4" t="str">
        <v>WAB450-24-2-1-P-5-HB</v>
      </c>
      <c r="AY946" s="4" t="str">
        <v>WAB450-24-2-1-P-5-HB</v>
      </c>
      <c r="AZ946" s="4" t="str">
        <v>WAB450-24-2-1-P-5-HB</v>
      </c>
      <c r="BA946" s="4" t="str">
        <v>WAB450-24-2-1-P-5-HB</v>
      </c>
      <c r="BB946" s="4" t="str">
        <v>WAB450-24-2-1-P-5-HB</v>
      </c>
      <c r="BC946" s="4" t="str">
        <v>WAB450-24-2-1-P-5-HB</v>
      </c>
      <c r="BD946" s="4" t="str">
        <v>WAB450-24-2-1-P-5-HB</v>
      </c>
      <c r="BE946" s="4" t="str">
        <v>WAB450-24-2-1-P-5-HB</v>
      </c>
      <c r="BF946" s="4" t="str">
        <v>WAB450-24-2-1-P-5-HB</v>
      </c>
      <c r="BG946" s="4" t="str">
        <v>WAB450-24-2-1-P-5-HB</v>
      </c>
      <c r="BH946" s="4" t="str">
        <v>WAB450-24-2-1-P-5-HB</v>
      </c>
      <c r="BI946" s="4" t="str">
        <v>WAB450-24-2-1-P-5-HB</v>
      </c>
      <c r="BJ946" s="4" t="str">
        <v>WAB450-24-2-1-P-5-HB</v>
      </c>
      <c r="BK946" s="4" t="str">
        <v>WAB450-24-2-1-P-5-HB</v>
      </c>
      <c r="BL946" s="4" t="str">
        <v>WAB450-24-2-1-P-5-HB</v>
      </c>
      <c r="BM946" s="4" t="str">
        <v>WAB450-24-2-1-P-5-HB</v>
      </c>
      <c r="BN946" s="4" t="str">
        <v>WAB450-24-2-1-P-5-HB</v>
      </c>
      <c r="BO946" s="4" t="str">
        <v>WAB450-24-2-1-P-5-HB</v>
      </c>
      <c r="BP946" s="4" t="str">
        <v>WAB450-24-2-1-P-5-HB</v>
      </c>
      <c r="BQ946" s="4" t="str">
        <v>WAB450-24-2-1-P-5-HB</v>
      </c>
      <c r="BR946" s="4" t="str">
        <v>WAB450-24-2-1-P-5-HB</v>
      </c>
      <c r="BS946" s="4" t="str">
        <v>WAB450-24-2-1-P-5-HB</v>
      </c>
      <c r="BT946" s="4" t="str">
        <v>WAB450-24-2-1-P-5-HB</v>
      </c>
      <c r="BU946" s="4" t="str">
        <v>WAB450-24-2-1-P-5-HB</v>
      </c>
      <c r="BV946" s="4" t="str">
        <v>WAB450-24-2-1-P-5-HB</v>
      </c>
      <c r="BX946" s="4" t="str">
        <v>WAB450-15-3-1-P8-HB</v>
      </c>
      <c r="BY946" s="4" t="str">
        <v>WAB450-15-3-1-P8-HB</v>
      </c>
      <c r="BZ946" s="4" t="str">
        <v>WAB450-15-3-1-P8-HB</v>
      </c>
      <c r="CA946" s="4" t="str">
        <v>WAB450-15-3-1-P8-HB</v>
      </c>
      <c r="CB946" s="4" t="str">
        <v>WAB450-15-3-1-P8-HB</v>
      </c>
      <c r="CC946" s="4" t="str">
        <v>WAB450-15-3-1-P8-HB</v>
      </c>
      <c r="CD946" s="4" t="str">
        <v>WAB450-15-3-1-P8-HB</v>
      </c>
      <c r="CE946" s="4" t="str">
        <v>WAB450-15-3-1-P8-HB</v>
      </c>
      <c r="CF946" s="4" t="str">
        <v>WAB450-15-3-1-P8-HB</v>
      </c>
      <c r="CG946" s="4" t="str">
        <v>WAB450-15-3-1-P8-HB</v>
      </c>
      <c r="CH946" s="4" t="str">
        <v>WAB450-15-3-1-P8-HB</v>
      </c>
      <c r="CI946" s="4" t="str">
        <v>WAB450-15-3-1-P8-HB</v>
      </c>
      <c r="CJ946" s="4" t="str">
        <v>WAB450-15-3-1-P8-HB</v>
      </c>
      <c r="CK946" s="4" t="str">
        <v>WAB450-15-3-1-P8-HB</v>
      </c>
      <c r="CL946" s="4" t="str">
        <v>WAB450-15-3-1-P8-HB</v>
      </c>
      <c r="CM946" s="4" t="str">
        <v>WAB450-15-3-1-P8-HB</v>
      </c>
      <c r="CN946" s="4" t="str">
        <v>WAB450-15-3-1-P8-HB</v>
      </c>
      <c r="CO946" s="4" t="str">
        <v>WAB450-15-3-1-P8-HB</v>
      </c>
      <c r="CP946" s="4" t="str">
        <v>WAB450-15-3-1-P8-HB</v>
      </c>
      <c r="CQ946" s="4" t="str">
        <v>WAB450-15-3-1-P8-HB</v>
      </c>
      <c r="CR946" s="4" t="str">
        <v>WAB450-15-3-1-P8-HB</v>
      </c>
      <c r="CS946" s="4" t="str">
        <v>WAB450-15-3-1-P8-HB</v>
      </c>
      <c r="CT946" s="4" t="str">
        <v>WAB450-15-3-1-P8-HB</v>
      </c>
      <c r="CU946" s="4" t="str">
        <v>WAB450-15-3-1-P8-HB</v>
      </c>
      <c r="CV946" s="4" t="str">
        <v>WAB450-15-3-1-P8-HB</v>
      </c>
      <c r="CW946" s="4" t="str">
        <v>WAB450-15-3-1-P8-HB</v>
      </c>
      <c r="CX946" s="4" t="str">
        <v>WAB450-15-3-1-P8-HB</v>
      </c>
      <c r="CY946" s="4" t="str">
        <v>WAB450-15-3-1-P8-HB</v>
      </c>
      <c r="CZ946" s="4" t="str">
        <v>WAB450-15-3-1-P8-HB</v>
      </c>
      <c r="DA946" s="4" t="str">
        <v>WAB450-15-3-1-P8-HB</v>
      </c>
    </row>
    <row r="947" spans="1:105" x14ac:dyDescent="0.35">
      <c r="A947" s="4" t="s">
        <v>1886</v>
      </c>
      <c r="C947" s="4" t="s">
        <v>2514</v>
      </c>
      <c r="AS947" s="4" t="str">
        <v>WAB450-24-2-3-P33-HB</v>
      </c>
      <c r="AT947" s="4" t="str">
        <v>WAB450-24-2-3-P33-HB</v>
      </c>
      <c r="AU947" s="4" t="str">
        <v>WAB450-24-2-3-P33-HB</v>
      </c>
      <c r="AV947" s="4" t="str">
        <v>WAB450-24-2-3-P33-HB</v>
      </c>
      <c r="AW947" s="4" t="str">
        <v>WAB450-24-2-3-P33-HB</v>
      </c>
      <c r="AX947" s="4" t="str">
        <v>WAB450-24-2-3-P33-HB</v>
      </c>
      <c r="AY947" s="4" t="str">
        <v>WAB450-24-2-3-P33-HB</v>
      </c>
      <c r="AZ947" s="4" t="str">
        <v>WAB450-24-2-3-P33-HB</v>
      </c>
      <c r="BA947" s="4" t="str">
        <v>WAB450-24-2-3-P33-HB</v>
      </c>
      <c r="BB947" s="4" t="str">
        <v>WAB450-24-2-3-P33-HB</v>
      </c>
      <c r="BC947" s="4" t="str">
        <v>WAB450-24-2-3-P33-HB</v>
      </c>
      <c r="BD947" s="4" t="str">
        <v>WAB450-24-2-3-P33-HB</v>
      </c>
      <c r="BE947" s="4" t="str">
        <v>WAB450-24-2-3-P33-HB</v>
      </c>
      <c r="BF947" s="4" t="str">
        <v>WAB450-24-2-3-P33-HB</v>
      </c>
      <c r="BG947" s="4" t="str">
        <v>WAB450-24-2-3-P33-HB</v>
      </c>
      <c r="BH947" s="4" t="str">
        <v>WAB450-24-2-3-P33-HB</v>
      </c>
      <c r="BI947" s="4" t="str">
        <v>WAB450-24-2-3-P33-HB</v>
      </c>
      <c r="BJ947" s="4" t="str">
        <v>WAB450-24-2-3-P33-HB</v>
      </c>
      <c r="BK947" s="4" t="str">
        <v>WAB450-24-2-3-P33-HB</v>
      </c>
      <c r="BL947" s="4" t="str">
        <v>WAB450-24-2-3-P33-HB</v>
      </c>
      <c r="BM947" s="4" t="str">
        <v>WAB450-24-2-3-P33-HB</v>
      </c>
      <c r="BN947" s="4" t="str">
        <v>WAB450-24-2-3-P33-HB</v>
      </c>
      <c r="BO947" s="4" t="str">
        <v>WAB450-24-2-3-P33-HB</v>
      </c>
      <c r="BP947" s="4" t="str">
        <v>WAB450-24-2-3-P33-HB</v>
      </c>
      <c r="BQ947" s="4" t="str">
        <v>WAB450-24-2-3-P33-HB</v>
      </c>
      <c r="BR947" s="4" t="str">
        <v>WAB450-24-2-3-P33-HB</v>
      </c>
      <c r="BS947" s="4" t="str">
        <v>WAB450-24-2-3-P33-HB</v>
      </c>
      <c r="BT947" s="4" t="str">
        <v>WAB450-24-2-3-P33-HB</v>
      </c>
      <c r="BU947" s="4" t="str">
        <v>WAB450-24-2-3-P33-HB</v>
      </c>
      <c r="BV947" s="4" t="str">
        <v>WAB450-24-2-3-P33-HB</v>
      </c>
      <c r="BX947" s="4" t="str">
        <v>WAB450-24-2-1-P-5-HB</v>
      </c>
      <c r="BY947" s="4" t="str">
        <v>WAB450-24-2-1-P-5-HB</v>
      </c>
      <c r="BZ947" s="4" t="str">
        <v>WAB450-24-2-1-P-5-HB</v>
      </c>
      <c r="CA947" s="4" t="str">
        <v>WAB450-24-2-1-P-5-HB</v>
      </c>
      <c r="CB947" s="4" t="str">
        <v>WAB450-24-2-1-P-5-HB</v>
      </c>
      <c r="CC947" s="4" t="str">
        <v>WAB450-24-2-1-P-5-HB</v>
      </c>
      <c r="CD947" s="4" t="str">
        <v>WAB450-24-2-1-P-5-HB</v>
      </c>
      <c r="CE947" s="4" t="str">
        <v>WAB450-24-2-1-P-5-HB</v>
      </c>
      <c r="CF947" s="4" t="str">
        <v>WAB450-24-2-1-P-5-HB</v>
      </c>
      <c r="CG947" s="4" t="str">
        <v>WAB450-24-2-1-P-5-HB</v>
      </c>
      <c r="CH947" s="4" t="str">
        <v>WAB450-24-2-1-P-5-HB</v>
      </c>
      <c r="CI947" s="4" t="str">
        <v>WAB450-24-2-1-P-5-HB</v>
      </c>
      <c r="CJ947" s="4" t="str">
        <v>WAB450-24-2-1-P-5-HB</v>
      </c>
      <c r="CK947" s="4" t="str">
        <v>WAB450-24-2-1-P-5-HB</v>
      </c>
      <c r="CL947" s="4" t="str">
        <v>WAB450-24-2-1-P-5-HB</v>
      </c>
      <c r="CM947" s="4" t="str">
        <v>WAB450-24-2-1-P-5-HB</v>
      </c>
      <c r="CN947" s="4" t="str">
        <v>WAB450-24-2-1-P-5-HB</v>
      </c>
      <c r="CO947" s="4" t="str">
        <v>WAB450-24-2-1-P-5-HB</v>
      </c>
      <c r="CP947" s="4" t="str">
        <v>WAB450-24-2-1-P-5-HB</v>
      </c>
      <c r="CQ947" s="4" t="str">
        <v>WAB450-24-2-1-P-5-HB</v>
      </c>
      <c r="CR947" s="4" t="str">
        <v>WAB450-24-2-1-P-5-HB</v>
      </c>
      <c r="CS947" s="4" t="str">
        <v>WAB450-24-2-1-P-5-HB</v>
      </c>
      <c r="CT947" s="4" t="str">
        <v>WAB450-24-2-1-P-5-HB</v>
      </c>
      <c r="CU947" s="4" t="str">
        <v>WAB450-24-2-1-P-5-HB</v>
      </c>
      <c r="CV947" s="4" t="str">
        <v>WAB450-24-2-1-P-5-HB</v>
      </c>
      <c r="CW947" s="4" t="str">
        <v>WAB450-24-2-1-P-5-HB</v>
      </c>
      <c r="CX947" s="4" t="str">
        <v>WAB450-24-2-1-P-5-HB</v>
      </c>
      <c r="CY947" s="4" t="str">
        <v>WAB450-24-2-1-P-5-HB</v>
      </c>
      <c r="CZ947" s="4" t="str">
        <v>WAB450-24-2-1-P-5-HB</v>
      </c>
      <c r="DA947" s="4" t="str">
        <v>WAB450-24-2-1-P-5-HB</v>
      </c>
    </row>
    <row r="948" spans="1:105" x14ac:dyDescent="0.35">
      <c r="A948" s="4" t="s">
        <v>1886</v>
      </c>
      <c r="C948" s="4" t="s">
        <v>3457</v>
      </c>
      <c r="AS948" s="4" t="str">
        <v>WAB450-24-3-1-P135-HB</v>
      </c>
      <c r="AT948" s="4" t="str">
        <v>WAB450-24-3-1-P135-HB</v>
      </c>
      <c r="AU948" s="4" t="str">
        <v>WAB450-24-3-1-P135-HB</v>
      </c>
      <c r="AV948" s="4" t="str">
        <v>WAB450-24-3-1-P135-HB</v>
      </c>
      <c r="AW948" s="4" t="str">
        <v>WAB450-24-3-1-P135-HB</v>
      </c>
      <c r="AX948" s="4" t="str">
        <v>WAB450-24-3-1-P135-HB</v>
      </c>
      <c r="AY948" s="4" t="str">
        <v>WAB450-24-3-1-P135-HB</v>
      </c>
      <c r="AZ948" s="4" t="str">
        <v>WAB450-24-3-1-P135-HB</v>
      </c>
      <c r="BA948" s="4" t="str">
        <v>WAB450-24-3-1-P135-HB</v>
      </c>
      <c r="BB948" s="4" t="str">
        <v>WAB450-24-3-1-P135-HB</v>
      </c>
      <c r="BC948" s="4" t="str">
        <v>WAB450-24-3-1-P135-HB</v>
      </c>
      <c r="BD948" s="4" t="str">
        <v>WAB450-24-3-1-P135-HB</v>
      </c>
      <c r="BE948" s="4" t="str">
        <v>WAB450-24-3-1-P135-HB</v>
      </c>
      <c r="BF948" s="4" t="str">
        <v>WAB450-24-3-1-P135-HB</v>
      </c>
      <c r="BG948" s="4" t="str">
        <v>WAB450-24-3-1-P135-HB</v>
      </c>
      <c r="BH948" s="4" t="str">
        <v>WAB450-24-3-1-P135-HB</v>
      </c>
      <c r="BI948" s="4" t="str">
        <v>WAB450-24-3-1-P135-HB</v>
      </c>
      <c r="BJ948" s="4" t="str">
        <v>WAB450-24-3-1-P135-HB</v>
      </c>
      <c r="BK948" s="4" t="str">
        <v>WAB450-24-3-1-P135-HB</v>
      </c>
      <c r="BL948" s="4" t="str">
        <v>WAB450-24-3-1-P135-HB</v>
      </c>
      <c r="BM948" s="4" t="str">
        <v>WAB450-24-3-1-P135-HB</v>
      </c>
      <c r="BN948" s="4" t="str">
        <v>WAB450-24-3-1-P135-HB</v>
      </c>
      <c r="BO948" s="4" t="str">
        <v>WAB450-24-3-1-P135-HB</v>
      </c>
      <c r="BP948" s="4" t="str">
        <v>WAB450-24-3-1-P135-HB</v>
      </c>
      <c r="BQ948" s="4" t="str">
        <v>WAB450-24-3-1-P135-HB</v>
      </c>
      <c r="BR948" s="4" t="str">
        <v>WAB450-24-3-1-P135-HB</v>
      </c>
      <c r="BS948" s="4" t="str">
        <v>WAB450-24-3-1-P135-HB</v>
      </c>
      <c r="BT948" s="4" t="str">
        <v>WAB450-24-3-1-P135-HB</v>
      </c>
      <c r="BU948" s="4" t="str">
        <v>WAB450-24-3-1-P135-HB</v>
      </c>
      <c r="BV948" s="4" t="str">
        <v>WAB450-24-3-1-P135-HB</v>
      </c>
      <c r="BX948" s="4" t="str">
        <v>WAB450-24-2-3-P33-HB</v>
      </c>
      <c r="BY948" s="4" t="str">
        <v>WAB450-24-2-3-P33-HB</v>
      </c>
      <c r="BZ948" s="4" t="str">
        <v>WAB450-24-2-3-P33-HB</v>
      </c>
      <c r="CA948" s="4" t="str">
        <v>WAB450-24-2-3-P33-HB</v>
      </c>
      <c r="CB948" s="4" t="str">
        <v>WAB450-24-2-3-P33-HB</v>
      </c>
      <c r="CC948" s="4" t="str">
        <v>WAB450-24-2-3-P33-HB</v>
      </c>
      <c r="CD948" s="4" t="str">
        <v>WAB450-24-2-3-P33-HB</v>
      </c>
      <c r="CE948" s="4" t="str">
        <v>WAB450-24-2-3-P33-HB</v>
      </c>
      <c r="CF948" s="4" t="str">
        <v>WAB450-24-2-3-P33-HB</v>
      </c>
      <c r="CG948" s="4" t="str">
        <v>WAB450-24-2-3-P33-HB</v>
      </c>
      <c r="CH948" s="4" t="str">
        <v>WAB450-24-2-3-P33-HB</v>
      </c>
      <c r="CI948" s="4" t="str">
        <v>WAB450-24-2-3-P33-HB</v>
      </c>
      <c r="CJ948" s="4" t="str">
        <v>WAB450-24-2-3-P33-HB</v>
      </c>
      <c r="CK948" s="4" t="str">
        <v>WAB450-24-2-3-P33-HB</v>
      </c>
      <c r="CL948" s="4" t="str">
        <v>WAB450-24-2-3-P33-HB</v>
      </c>
      <c r="CM948" s="4" t="str">
        <v>WAB450-24-2-3-P33-HB</v>
      </c>
      <c r="CN948" s="4" t="str">
        <v>WAB450-24-2-3-P33-HB</v>
      </c>
      <c r="CO948" s="4" t="str">
        <v>WAB450-24-2-3-P33-HB</v>
      </c>
      <c r="CP948" s="4" t="str">
        <v>WAB450-24-2-3-P33-HB</v>
      </c>
      <c r="CQ948" s="4" t="str">
        <v>WAB450-24-2-3-P33-HB</v>
      </c>
      <c r="CR948" s="4" t="str">
        <v>WAB450-24-2-3-P33-HB</v>
      </c>
      <c r="CS948" s="4" t="str">
        <v>WAB450-24-2-3-P33-HB</v>
      </c>
      <c r="CT948" s="4" t="str">
        <v>WAB450-24-2-3-P33-HB</v>
      </c>
      <c r="CU948" s="4" t="str">
        <v>WAB450-24-2-3-P33-HB</v>
      </c>
      <c r="CV948" s="4" t="str">
        <v>WAB450-24-2-3-P33-HB</v>
      </c>
      <c r="CW948" s="4" t="str">
        <v>WAB450-24-2-3-P33-HB</v>
      </c>
      <c r="CX948" s="4" t="str">
        <v>WAB450-24-2-3-P33-HB</v>
      </c>
      <c r="CY948" s="4" t="str">
        <v>WAB450-24-2-3-P33-HB</v>
      </c>
      <c r="CZ948" s="4" t="str">
        <v>WAB450-24-2-3-P33-HB</v>
      </c>
      <c r="DA948" s="4" t="str">
        <v>WAB450-24-2-3-P33-HB</v>
      </c>
    </row>
    <row r="949" spans="1:105" x14ac:dyDescent="0.35">
      <c r="A949" s="4" t="s">
        <v>1936</v>
      </c>
      <c r="C949" s="4" t="s">
        <v>3458</v>
      </c>
      <c r="AS949" s="4" t="str">
        <v>WAB450-24-3-2-P18-HB</v>
      </c>
      <c r="AT949" s="4" t="str">
        <v>WAB450-24-3-2-P18-HB</v>
      </c>
      <c r="AU949" s="4" t="str">
        <v>WAB450-24-3-2-P18-HB</v>
      </c>
      <c r="AV949" s="4" t="str">
        <v>WAB450-24-3-2-P18-HB</v>
      </c>
      <c r="AW949" s="4" t="str">
        <v>WAB450-24-3-2-P18-HB</v>
      </c>
      <c r="AX949" s="4" t="str">
        <v>WAB450-24-3-2-P18-HB</v>
      </c>
      <c r="AY949" s="4" t="str">
        <v>WAB450-24-3-2-P18-HB</v>
      </c>
      <c r="AZ949" s="4" t="str">
        <v>WAB450-24-3-2-P18-HB</v>
      </c>
      <c r="BA949" s="4" t="str">
        <v>WAB450-24-3-2-P18-HB</v>
      </c>
      <c r="BB949" s="4" t="str">
        <v>WAB450-24-3-2-P18-HB</v>
      </c>
      <c r="BC949" s="4" t="str">
        <v>WAB450-24-3-2-P18-HB</v>
      </c>
      <c r="BD949" s="4" t="str">
        <v>WAB450-24-3-2-P18-HB</v>
      </c>
      <c r="BE949" s="4" t="str">
        <v>WAB450-24-3-2-P18-HB</v>
      </c>
      <c r="BF949" s="4" t="str">
        <v>WAB450-24-3-2-P18-HB</v>
      </c>
      <c r="BG949" s="4" t="str">
        <v>WAB450-24-3-2-P18-HB</v>
      </c>
      <c r="BH949" s="4" t="str">
        <v>WAB450-24-3-2-P18-HB</v>
      </c>
      <c r="BI949" s="4" t="str">
        <v>WAB450-24-3-2-P18-HB</v>
      </c>
      <c r="BJ949" s="4" t="str">
        <v>WAB450-24-3-2-P18-HB</v>
      </c>
      <c r="BK949" s="4" t="str">
        <v>WAB450-24-3-2-P18-HB</v>
      </c>
      <c r="BL949" s="4" t="str">
        <v>WAB450-24-3-2-P18-HB</v>
      </c>
      <c r="BM949" s="4" t="str">
        <v>WAB450-24-3-2-P18-HB</v>
      </c>
      <c r="BN949" s="4" t="str">
        <v>WAB450-24-3-2-P18-HB</v>
      </c>
      <c r="BO949" s="4" t="str">
        <v>WAB450-24-3-2-P18-HB</v>
      </c>
      <c r="BP949" s="4" t="str">
        <v>WAB450-24-3-2-P18-HB</v>
      </c>
      <c r="BQ949" s="4" t="str">
        <v>WAB450-24-3-2-P18-HB</v>
      </c>
      <c r="BR949" s="4" t="str">
        <v>WAB450-24-3-2-P18-HB</v>
      </c>
      <c r="BS949" s="4" t="str">
        <v>WAB450-24-3-2-P18-HB</v>
      </c>
      <c r="BT949" s="4" t="str">
        <v>WAB450-24-3-2-P18-HB</v>
      </c>
      <c r="BU949" s="4" t="str">
        <v>WAB450-24-3-2-P18-HB</v>
      </c>
      <c r="BV949" s="4" t="str">
        <v>WAB450-24-3-2-P18-HB</v>
      </c>
      <c r="BX949" s="4" t="str">
        <v>WAB450-24-3-1-P135-HB</v>
      </c>
      <c r="BY949" s="4" t="str">
        <v>WAB450-24-3-1-P135-HB</v>
      </c>
      <c r="BZ949" s="4" t="str">
        <v>WAB450-24-3-1-P135-HB</v>
      </c>
      <c r="CA949" s="4" t="str">
        <v>WAB450-24-3-1-P135-HB</v>
      </c>
      <c r="CB949" s="4" t="str">
        <v>WAB450-24-3-1-P135-HB</v>
      </c>
      <c r="CC949" s="4" t="str">
        <v>WAB450-24-3-1-P135-HB</v>
      </c>
      <c r="CD949" s="4" t="str">
        <v>WAB450-24-3-1-P135-HB</v>
      </c>
      <c r="CE949" s="4" t="str">
        <v>WAB450-24-3-1-P135-HB</v>
      </c>
      <c r="CF949" s="4" t="str">
        <v>WAB450-24-3-1-P135-HB</v>
      </c>
      <c r="CG949" s="4" t="str">
        <v>WAB450-24-3-1-P135-HB</v>
      </c>
      <c r="CH949" s="4" t="str">
        <v>WAB450-24-3-1-P135-HB</v>
      </c>
      <c r="CI949" s="4" t="str">
        <v>WAB450-24-3-1-P135-HB</v>
      </c>
      <c r="CJ949" s="4" t="str">
        <v>WAB450-24-3-1-P135-HB</v>
      </c>
      <c r="CK949" s="4" t="str">
        <v>WAB450-24-3-1-P135-HB</v>
      </c>
      <c r="CL949" s="4" t="str">
        <v>WAB450-24-3-1-P135-HB</v>
      </c>
      <c r="CM949" s="4" t="str">
        <v>WAB450-24-3-1-P135-HB</v>
      </c>
      <c r="CN949" s="4" t="str">
        <v>WAB450-24-3-1-P135-HB</v>
      </c>
      <c r="CO949" s="4" t="str">
        <v>WAB450-24-3-1-P135-HB</v>
      </c>
      <c r="CP949" s="4" t="str">
        <v>WAB450-24-3-1-P135-HB</v>
      </c>
      <c r="CQ949" s="4" t="str">
        <v>WAB450-24-3-1-P135-HB</v>
      </c>
      <c r="CR949" s="4" t="str">
        <v>WAB450-24-3-1-P135-HB</v>
      </c>
      <c r="CS949" s="4" t="str">
        <v>WAB450-24-3-1-P135-HB</v>
      </c>
      <c r="CT949" s="4" t="str">
        <v>WAB450-24-3-1-P135-HB</v>
      </c>
      <c r="CU949" s="4" t="str">
        <v>WAB450-24-3-1-P135-HB</v>
      </c>
      <c r="CV949" s="4" t="str">
        <v>WAB450-24-3-1-P135-HB</v>
      </c>
      <c r="CW949" s="4" t="str">
        <v>WAB450-24-3-1-P135-HB</v>
      </c>
      <c r="CX949" s="4" t="str">
        <v>WAB450-24-3-1-P135-HB</v>
      </c>
      <c r="CY949" s="4" t="str">
        <v>WAB450-24-3-1-P135-HB</v>
      </c>
      <c r="CZ949" s="4" t="str">
        <v>WAB450-24-3-1-P135-HB</v>
      </c>
      <c r="DA949" s="4" t="str">
        <v>WAB450-24-3-1-P135-HB</v>
      </c>
    </row>
    <row r="950" spans="1:105" x14ac:dyDescent="0.35">
      <c r="A950" s="4" t="s">
        <v>1936</v>
      </c>
      <c r="C950" s="4" t="s">
        <v>3459</v>
      </c>
      <c r="AS950" s="4" t="str">
        <v>WAB450-I-B-P-105-HB</v>
      </c>
      <c r="AT950" s="4" t="str">
        <v>WAB450-I-B-P-105-HB</v>
      </c>
      <c r="AU950" s="4" t="str">
        <v>WAB450-I-B-P-105-HB</v>
      </c>
      <c r="AV950" s="4" t="str">
        <v>WAB450-I-B-P-105-HB</v>
      </c>
      <c r="AW950" s="4" t="str">
        <v>WAB450-I-B-P-105-HB</v>
      </c>
      <c r="AX950" s="4" t="str">
        <v>WAB450-I-B-P-105-HB</v>
      </c>
      <c r="AY950" s="4" t="str">
        <v>WAB450-I-B-P-105-HB</v>
      </c>
      <c r="AZ950" s="4" t="str">
        <v>WAB450-I-B-P-105-HB</v>
      </c>
      <c r="BA950" s="4" t="str">
        <v>WAB450-I-B-P-105-HB</v>
      </c>
      <c r="BB950" s="4" t="str">
        <v>WAB450-I-B-P-105-HB</v>
      </c>
      <c r="BC950" s="4" t="str">
        <v>WAB450-I-B-P-105-HB</v>
      </c>
      <c r="BD950" s="4" t="str">
        <v>WAB450-I-B-P-105-HB</v>
      </c>
      <c r="BE950" s="4" t="str">
        <v>WAB450-I-B-P-105-HB</v>
      </c>
      <c r="BF950" s="4" t="str">
        <v>WAB450-I-B-P-105-HB</v>
      </c>
      <c r="BG950" s="4" t="str">
        <v>WAB450-I-B-P-105-HB</v>
      </c>
      <c r="BH950" s="4" t="str">
        <v>WAB450-I-B-P-105-HB</v>
      </c>
      <c r="BI950" s="4" t="str">
        <v>WAB450-I-B-P-105-HB</v>
      </c>
      <c r="BJ950" s="4" t="str">
        <v>WAB450-I-B-P-105-HB</v>
      </c>
      <c r="BK950" s="4" t="str">
        <v>WAB450-I-B-P-105-HB</v>
      </c>
      <c r="BL950" s="4" t="str">
        <v>WAB450-I-B-P-105-HB</v>
      </c>
      <c r="BM950" s="4" t="str">
        <v>WAB450-I-B-P-105-HB</v>
      </c>
      <c r="BN950" s="4" t="str">
        <v>WAB450-I-B-P-105-HB</v>
      </c>
      <c r="BO950" s="4" t="str">
        <v>WAB450-I-B-P-105-HB</v>
      </c>
      <c r="BP950" s="4" t="str">
        <v>WAB450-I-B-P-105-HB</v>
      </c>
      <c r="BQ950" s="4" t="str">
        <v>WAB450-I-B-P-105-HB</v>
      </c>
      <c r="BR950" s="4" t="str">
        <v>WAB450-I-B-P-105-HB</v>
      </c>
      <c r="BS950" s="4" t="str">
        <v>WAB450-I-B-P-105-HB</v>
      </c>
      <c r="BT950" s="4" t="str">
        <v>WAB450-I-B-P-105-HB</v>
      </c>
      <c r="BU950" s="4" t="str">
        <v>WAB450-I-B-P-105-HB</v>
      </c>
      <c r="BV950" s="4" t="str">
        <v>WAB450-I-B-P-105-HB</v>
      </c>
      <c r="BX950" s="4" t="str">
        <v>WAB450-24-3-2-P18-HB</v>
      </c>
      <c r="BY950" s="4" t="str">
        <v>WAB450-24-3-2-P18-HB</v>
      </c>
      <c r="BZ950" s="4" t="str">
        <v>WAB450-24-3-2-P18-HB</v>
      </c>
      <c r="CA950" s="4" t="str">
        <v>WAB450-24-3-2-P18-HB</v>
      </c>
      <c r="CB950" s="4" t="str">
        <v>WAB450-24-3-2-P18-HB</v>
      </c>
      <c r="CC950" s="4" t="str">
        <v>WAB450-24-3-2-P18-HB</v>
      </c>
      <c r="CD950" s="4" t="str">
        <v>WAB450-24-3-2-P18-HB</v>
      </c>
      <c r="CE950" s="4" t="str">
        <v>WAB450-24-3-2-P18-HB</v>
      </c>
      <c r="CF950" s="4" t="str">
        <v>WAB450-24-3-2-P18-HB</v>
      </c>
      <c r="CG950" s="4" t="str">
        <v>WAB450-24-3-2-P18-HB</v>
      </c>
      <c r="CH950" s="4" t="str">
        <v>WAB450-24-3-2-P18-HB</v>
      </c>
      <c r="CI950" s="4" t="str">
        <v>WAB450-24-3-2-P18-HB</v>
      </c>
      <c r="CJ950" s="4" t="str">
        <v>WAB450-24-3-2-P18-HB</v>
      </c>
      <c r="CK950" s="4" t="str">
        <v>WAB450-24-3-2-P18-HB</v>
      </c>
      <c r="CL950" s="4" t="str">
        <v>WAB450-24-3-2-P18-HB</v>
      </c>
      <c r="CM950" s="4" t="str">
        <v>WAB450-24-3-2-P18-HB</v>
      </c>
      <c r="CN950" s="4" t="str">
        <v>WAB450-24-3-2-P18-HB</v>
      </c>
      <c r="CO950" s="4" t="str">
        <v>WAB450-24-3-2-P18-HB</v>
      </c>
      <c r="CP950" s="4" t="str">
        <v>WAB450-24-3-2-P18-HB</v>
      </c>
      <c r="CQ950" s="4" t="str">
        <v>WAB450-24-3-2-P18-HB</v>
      </c>
      <c r="CR950" s="4" t="str">
        <v>WAB450-24-3-2-P18-HB</v>
      </c>
      <c r="CS950" s="4" t="str">
        <v>WAB450-24-3-2-P18-HB</v>
      </c>
      <c r="CT950" s="4" t="str">
        <v>WAB450-24-3-2-P18-HB</v>
      </c>
      <c r="CU950" s="4" t="str">
        <v>WAB450-24-3-2-P18-HB</v>
      </c>
      <c r="CV950" s="4" t="str">
        <v>WAB450-24-3-2-P18-HB</v>
      </c>
      <c r="CW950" s="4" t="str">
        <v>WAB450-24-3-2-P18-HB</v>
      </c>
      <c r="CX950" s="4" t="str">
        <v>WAB450-24-3-2-P18-HB</v>
      </c>
      <c r="CY950" s="4" t="str">
        <v>WAB450-24-3-2-P18-HB</v>
      </c>
      <c r="CZ950" s="4" t="str">
        <v>WAB450-24-3-2-P18-HB</v>
      </c>
      <c r="DA950" s="4" t="str">
        <v>WAB450-24-3-2-P18-HB</v>
      </c>
    </row>
    <row r="951" spans="1:105" x14ac:dyDescent="0.35">
      <c r="A951" s="4" t="s">
        <v>1936</v>
      </c>
      <c r="C951" s="4" t="s">
        <v>3460</v>
      </c>
      <c r="AS951" s="4" t="str">
        <v>WAB450-I-B-P-106-HB</v>
      </c>
      <c r="AT951" s="4" t="str">
        <v>WAB450-I-B-P-106-HB</v>
      </c>
      <c r="AU951" s="4" t="str">
        <v>WAB450-I-B-P-106-HB</v>
      </c>
      <c r="AV951" s="4" t="str">
        <v>WAB450-I-B-P-106-HB</v>
      </c>
      <c r="AW951" s="4" t="str">
        <v>WAB450-I-B-P-106-HB</v>
      </c>
      <c r="AX951" s="4" t="str">
        <v>WAB450-I-B-P-106-HB</v>
      </c>
      <c r="AY951" s="4" t="str">
        <v>WAB450-I-B-P-106-HB</v>
      </c>
      <c r="AZ951" s="4" t="str">
        <v>WAB450-I-B-P-106-HB</v>
      </c>
      <c r="BA951" s="4" t="str">
        <v>WAB450-I-B-P-106-HB</v>
      </c>
      <c r="BB951" s="4" t="str">
        <v>WAB450-I-B-P-106-HB</v>
      </c>
      <c r="BC951" s="4" t="str">
        <v>WAB450-I-B-P-106-HB</v>
      </c>
      <c r="BD951" s="4" t="str">
        <v>WAB450-I-B-P-106-HB</v>
      </c>
      <c r="BE951" s="4" t="str">
        <v>WAB450-I-B-P-106-HB</v>
      </c>
      <c r="BF951" s="4" t="str">
        <v>WAB450-I-B-P-106-HB</v>
      </c>
      <c r="BG951" s="4" t="str">
        <v>WAB450-I-B-P-106-HB</v>
      </c>
      <c r="BH951" s="4" t="str">
        <v>WAB450-I-B-P-106-HB</v>
      </c>
      <c r="BI951" s="4" t="str">
        <v>WAB450-I-B-P-106-HB</v>
      </c>
      <c r="BJ951" s="4" t="str">
        <v>WAB450-I-B-P-106-HB</v>
      </c>
      <c r="BK951" s="4" t="str">
        <v>WAB450-I-B-P-106-HB</v>
      </c>
      <c r="BL951" s="4" t="str">
        <v>WAB450-I-B-P-106-HB</v>
      </c>
      <c r="BM951" s="4" t="str">
        <v>WAB450-I-B-P-106-HB</v>
      </c>
      <c r="BN951" s="4" t="str">
        <v>WAB450-I-B-P-106-HB</v>
      </c>
      <c r="BO951" s="4" t="str">
        <v>WAB450-I-B-P-106-HB</v>
      </c>
      <c r="BP951" s="4" t="str">
        <v>WAB450-I-B-P-106-HB</v>
      </c>
      <c r="BQ951" s="4" t="str">
        <v>WAB450-I-B-P-106-HB</v>
      </c>
      <c r="BR951" s="4" t="str">
        <v>WAB450-I-B-P-106-HB</v>
      </c>
      <c r="BS951" s="4" t="str">
        <v>WAB450-I-B-P-106-HB</v>
      </c>
      <c r="BT951" s="4" t="str">
        <v>WAB450-I-B-P-106-HB</v>
      </c>
      <c r="BU951" s="4" t="str">
        <v>WAB450-I-B-P-106-HB</v>
      </c>
      <c r="BV951" s="4" t="str">
        <v>WAB450-I-B-P-106-HB</v>
      </c>
      <c r="BX951" s="4" t="str">
        <v>WAB450-I-B-P-105-HB</v>
      </c>
      <c r="BY951" s="4" t="str">
        <v>WAB450-I-B-P-105-HB</v>
      </c>
      <c r="BZ951" s="4" t="str">
        <v>WAB450-I-B-P-105-HB</v>
      </c>
      <c r="CA951" s="4" t="str">
        <v>WAB450-I-B-P-105-HB</v>
      </c>
      <c r="CB951" s="4" t="str">
        <v>WAB450-I-B-P-105-HB</v>
      </c>
      <c r="CC951" s="4" t="str">
        <v>WAB450-I-B-P-105-HB</v>
      </c>
      <c r="CD951" s="4" t="str">
        <v>WAB450-I-B-P-105-HB</v>
      </c>
      <c r="CE951" s="4" t="str">
        <v>WAB450-I-B-P-105-HB</v>
      </c>
      <c r="CF951" s="4" t="str">
        <v>WAB450-I-B-P-105-HB</v>
      </c>
      <c r="CG951" s="4" t="str">
        <v>WAB450-I-B-P-105-HB</v>
      </c>
      <c r="CH951" s="4" t="str">
        <v>WAB450-I-B-P-105-HB</v>
      </c>
      <c r="CI951" s="4" t="str">
        <v>WAB450-I-B-P-105-HB</v>
      </c>
      <c r="CJ951" s="4" t="str">
        <v>WAB450-I-B-P-105-HB</v>
      </c>
      <c r="CK951" s="4" t="str">
        <v>WAB450-I-B-P-105-HB</v>
      </c>
      <c r="CL951" s="4" t="str">
        <v>WAB450-I-B-P-105-HB</v>
      </c>
      <c r="CM951" s="4" t="str">
        <v>WAB450-I-B-P-105-HB</v>
      </c>
      <c r="CN951" s="4" t="str">
        <v>WAB450-I-B-P-105-HB</v>
      </c>
      <c r="CO951" s="4" t="str">
        <v>WAB450-I-B-P-105-HB</v>
      </c>
      <c r="CP951" s="4" t="str">
        <v>WAB450-I-B-P-105-HB</v>
      </c>
      <c r="CQ951" s="4" t="str">
        <v>WAB450-I-B-P-105-HB</v>
      </c>
      <c r="CR951" s="4" t="str">
        <v>WAB450-I-B-P-105-HB</v>
      </c>
      <c r="CS951" s="4" t="str">
        <v>WAB450-I-B-P-105-HB</v>
      </c>
      <c r="CT951" s="4" t="str">
        <v>WAB450-I-B-P-105-HB</v>
      </c>
      <c r="CU951" s="4" t="str">
        <v>WAB450-I-B-P-105-HB</v>
      </c>
      <c r="CV951" s="4" t="str">
        <v>WAB450-I-B-P-105-HB</v>
      </c>
      <c r="CW951" s="4" t="str">
        <v>WAB450-I-B-P-105-HB</v>
      </c>
      <c r="CX951" s="4" t="str">
        <v>WAB450-I-B-P-105-HB</v>
      </c>
      <c r="CY951" s="4" t="str">
        <v>WAB450-I-B-P-105-HB</v>
      </c>
      <c r="CZ951" s="4" t="str">
        <v>WAB450-I-B-P-105-HB</v>
      </c>
      <c r="DA951" s="4" t="str">
        <v>WAB450-I-B-P-105-HB</v>
      </c>
    </row>
    <row r="952" spans="1:105" x14ac:dyDescent="0.35">
      <c r="A952" s="4" t="s">
        <v>1872</v>
      </c>
      <c r="C952" s="4" t="s">
        <v>3461</v>
      </c>
      <c r="AS952" s="4" t="str">
        <v>WAB450-I-B-P-133-HB</v>
      </c>
      <c r="AT952" s="4" t="str">
        <v>WAB450-I-B-P-133-HB</v>
      </c>
      <c r="AU952" s="4" t="str">
        <v>WAB450-I-B-P-133-HB</v>
      </c>
      <c r="AV952" s="4" t="str">
        <v>WAB450-I-B-P-133-HB</v>
      </c>
      <c r="AW952" s="4" t="str">
        <v>WAB450-I-B-P-133-HB</v>
      </c>
      <c r="AX952" s="4" t="str">
        <v>WAB450-I-B-P-133-HB</v>
      </c>
      <c r="AY952" s="4" t="str">
        <v>WAB450-I-B-P-133-HB</v>
      </c>
      <c r="AZ952" s="4" t="str">
        <v>WAB450-I-B-P-133-HB</v>
      </c>
      <c r="BA952" s="4" t="str">
        <v>WAB450-I-B-P-133-HB</v>
      </c>
      <c r="BB952" s="4" t="str">
        <v>WAB450-I-B-P-133-HB</v>
      </c>
      <c r="BC952" s="4" t="str">
        <v>WAB450-I-B-P-133-HB</v>
      </c>
      <c r="BD952" s="4" t="str">
        <v>WAB450-I-B-P-133-HB</v>
      </c>
      <c r="BE952" s="4" t="str">
        <v>WAB450-I-B-P-133-HB</v>
      </c>
      <c r="BF952" s="4" t="str">
        <v>WAB450-I-B-P-133-HB</v>
      </c>
      <c r="BG952" s="4" t="str">
        <v>WAB450-I-B-P-133-HB</v>
      </c>
      <c r="BH952" s="4" t="str">
        <v>WAB450-I-B-P-133-HB</v>
      </c>
      <c r="BI952" s="4" t="str">
        <v>WAB450-I-B-P-133-HB</v>
      </c>
      <c r="BJ952" s="4" t="str">
        <v>WAB450-I-B-P-133-HB</v>
      </c>
      <c r="BK952" s="4" t="str">
        <v>WAB450-I-B-P-133-HB</v>
      </c>
      <c r="BL952" s="4" t="str">
        <v>WAB450-I-B-P-133-HB</v>
      </c>
      <c r="BM952" s="4" t="str">
        <v>WAB450-I-B-P-133-HB</v>
      </c>
      <c r="BN952" s="4" t="str">
        <v>WAB450-I-B-P-133-HB</v>
      </c>
      <c r="BO952" s="4" t="str">
        <v>WAB450-I-B-P-133-HB</v>
      </c>
      <c r="BP952" s="4" t="str">
        <v>WAB450-I-B-P-133-HB</v>
      </c>
      <c r="BQ952" s="4" t="str">
        <v>WAB450-I-B-P-133-HB</v>
      </c>
      <c r="BR952" s="4" t="str">
        <v>WAB450-I-B-P-133-HB</v>
      </c>
      <c r="BS952" s="4" t="str">
        <v>WAB450-I-B-P-133-HB</v>
      </c>
      <c r="BT952" s="4" t="str">
        <v>WAB450-I-B-P-133-HB</v>
      </c>
      <c r="BU952" s="4" t="str">
        <v>WAB450-I-B-P-133-HB</v>
      </c>
      <c r="BV952" s="4" t="str">
        <v>WAB450-I-B-P-133-HB</v>
      </c>
      <c r="BX952" s="4" t="str">
        <v>WAB450-I-B-P-106-HB</v>
      </c>
      <c r="BY952" s="4" t="str">
        <v>WAB450-I-B-P-106-HB</v>
      </c>
      <c r="BZ952" s="4" t="str">
        <v>WAB450-I-B-P-106-HB</v>
      </c>
      <c r="CA952" s="4" t="str">
        <v>WAB450-I-B-P-106-HB</v>
      </c>
      <c r="CB952" s="4" t="str">
        <v>WAB450-I-B-P-106-HB</v>
      </c>
      <c r="CC952" s="4" t="str">
        <v>WAB450-I-B-P-106-HB</v>
      </c>
      <c r="CD952" s="4" t="str">
        <v>WAB450-I-B-P-106-HB</v>
      </c>
      <c r="CE952" s="4" t="str">
        <v>WAB450-I-B-P-106-HB</v>
      </c>
      <c r="CF952" s="4" t="str">
        <v>WAB450-I-B-P-106-HB</v>
      </c>
      <c r="CG952" s="4" t="str">
        <v>WAB450-I-B-P-106-HB</v>
      </c>
      <c r="CH952" s="4" t="str">
        <v>WAB450-I-B-P-106-HB</v>
      </c>
      <c r="CI952" s="4" t="str">
        <v>WAB450-I-B-P-106-HB</v>
      </c>
      <c r="CJ952" s="4" t="str">
        <v>WAB450-I-B-P-106-HB</v>
      </c>
      <c r="CK952" s="4" t="str">
        <v>WAB450-I-B-P-106-HB</v>
      </c>
      <c r="CL952" s="4" t="str">
        <v>WAB450-I-B-P-106-HB</v>
      </c>
      <c r="CM952" s="4" t="str">
        <v>WAB450-I-B-P-106-HB</v>
      </c>
      <c r="CN952" s="4" t="str">
        <v>WAB450-I-B-P-106-HB</v>
      </c>
      <c r="CO952" s="4" t="str">
        <v>WAB450-I-B-P-106-HB</v>
      </c>
      <c r="CP952" s="4" t="str">
        <v>WAB450-I-B-P-106-HB</v>
      </c>
      <c r="CQ952" s="4" t="str">
        <v>WAB450-I-B-P-106-HB</v>
      </c>
      <c r="CR952" s="4" t="str">
        <v>WAB450-I-B-P-106-HB</v>
      </c>
      <c r="CS952" s="4" t="str">
        <v>WAB450-I-B-P-106-HB</v>
      </c>
      <c r="CT952" s="4" t="str">
        <v>WAB450-I-B-P-106-HB</v>
      </c>
      <c r="CU952" s="4" t="str">
        <v>WAB450-I-B-P-106-HB</v>
      </c>
      <c r="CV952" s="4" t="str">
        <v>WAB450-I-B-P-106-HB</v>
      </c>
      <c r="CW952" s="4" t="str">
        <v>WAB450-I-B-P-106-HB</v>
      </c>
      <c r="CX952" s="4" t="str">
        <v>WAB450-I-B-P-106-HB</v>
      </c>
      <c r="CY952" s="4" t="str">
        <v>WAB450-I-B-P-106-HB</v>
      </c>
      <c r="CZ952" s="4" t="str">
        <v>WAB450-I-B-P-106-HB</v>
      </c>
      <c r="DA952" s="4" t="str">
        <v>WAB450-I-B-P-106-HB</v>
      </c>
    </row>
    <row r="953" spans="1:105" x14ac:dyDescent="0.35">
      <c r="A953" s="4" t="s">
        <v>1875</v>
      </c>
      <c r="C953" s="4" t="s">
        <v>3462</v>
      </c>
      <c r="AS953" s="4" t="str">
        <v>WAB450-I-B-P-137-HB</v>
      </c>
      <c r="AT953" s="4" t="str">
        <v>WAB450-I-B-P-137-HB</v>
      </c>
      <c r="AU953" s="4" t="str">
        <v>WAB450-I-B-P-137-HB</v>
      </c>
      <c r="AV953" s="4" t="str">
        <v>WAB450-I-B-P-137-HB</v>
      </c>
      <c r="AW953" s="4" t="str">
        <v>WAB450-I-B-P-137-HB</v>
      </c>
      <c r="AX953" s="4" t="str">
        <v>WAB450-I-B-P-137-HB</v>
      </c>
      <c r="AY953" s="4" t="str">
        <v>WAB450-I-B-P-137-HB</v>
      </c>
      <c r="AZ953" s="4" t="str">
        <v>WAB450-I-B-P-137-HB</v>
      </c>
      <c r="BA953" s="4" t="str">
        <v>WAB450-I-B-P-137-HB</v>
      </c>
      <c r="BB953" s="4" t="str">
        <v>WAB450-I-B-P-137-HB</v>
      </c>
      <c r="BC953" s="4" t="str">
        <v>WAB450-I-B-P-137-HB</v>
      </c>
      <c r="BD953" s="4" t="str">
        <v>WAB450-I-B-P-137-HB</v>
      </c>
      <c r="BE953" s="4" t="str">
        <v>WAB450-I-B-P-137-HB</v>
      </c>
      <c r="BF953" s="4" t="str">
        <v>WAB450-I-B-P-137-HB</v>
      </c>
      <c r="BG953" s="4" t="str">
        <v>WAB450-I-B-P-137-HB</v>
      </c>
      <c r="BH953" s="4" t="str">
        <v>WAB450-I-B-P-137-HB</v>
      </c>
      <c r="BI953" s="4" t="str">
        <v>WAB450-I-B-P-137-HB</v>
      </c>
      <c r="BJ953" s="4" t="str">
        <v>WAB450-I-B-P-137-HB</v>
      </c>
      <c r="BK953" s="4" t="str">
        <v>WAB450-I-B-P-137-HB</v>
      </c>
      <c r="BL953" s="4" t="str">
        <v>WAB450-I-B-P-137-HB</v>
      </c>
      <c r="BM953" s="4" t="str">
        <v>WAB450-I-B-P-137-HB</v>
      </c>
      <c r="BN953" s="4" t="str">
        <v>WAB450-I-B-P-137-HB</v>
      </c>
      <c r="BO953" s="4" t="str">
        <v>WAB450-I-B-P-137-HB</v>
      </c>
      <c r="BP953" s="4" t="str">
        <v>WAB450-I-B-P-137-HB</v>
      </c>
      <c r="BQ953" s="4" t="str">
        <v>WAB450-I-B-P-137-HB</v>
      </c>
      <c r="BR953" s="4" t="str">
        <v>WAB450-I-B-P-137-HB</v>
      </c>
      <c r="BS953" s="4" t="str">
        <v>WAB450-I-B-P-137-HB</v>
      </c>
      <c r="BT953" s="4" t="str">
        <v>WAB450-I-B-P-137-HB</v>
      </c>
      <c r="BU953" s="4" t="str">
        <v>WAB450-I-B-P-137-HB</v>
      </c>
      <c r="BV953" s="4" t="str">
        <v>WAB450-I-B-P-137-HB</v>
      </c>
      <c r="BX953" s="4" t="str">
        <v>WAB450-I-B-P-133-HB</v>
      </c>
      <c r="BY953" s="4" t="str">
        <v>WAB450-I-B-P-133-HB</v>
      </c>
      <c r="BZ953" s="4" t="str">
        <v>WAB450-I-B-P-133-HB</v>
      </c>
      <c r="CA953" s="4" t="str">
        <v>WAB450-I-B-P-133-HB</v>
      </c>
      <c r="CB953" s="4" t="str">
        <v>WAB450-I-B-P-133-HB</v>
      </c>
      <c r="CC953" s="4" t="str">
        <v>WAB450-I-B-P-133-HB</v>
      </c>
      <c r="CD953" s="4" t="str">
        <v>WAB450-I-B-P-133-HB</v>
      </c>
      <c r="CE953" s="4" t="str">
        <v>WAB450-I-B-P-133-HB</v>
      </c>
      <c r="CF953" s="4" t="str">
        <v>WAB450-I-B-P-133-HB</v>
      </c>
      <c r="CG953" s="4" t="str">
        <v>WAB450-I-B-P-133-HB</v>
      </c>
      <c r="CH953" s="4" t="str">
        <v>WAB450-I-B-P-133-HB</v>
      </c>
      <c r="CI953" s="4" t="str">
        <v>WAB450-I-B-P-133-HB</v>
      </c>
      <c r="CJ953" s="4" t="str">
        <v>WAB450-I-B-P-133-HB</v>
      </c>
      <c r="CK953" s="4" t="str">
        <v>WAB450-I-B-P-133-HB</v>
      </c>
      <c r="CL953" s="4" t="str">
        <v>WAB450-I-B-P-133-HB</v>
      </c>
      <c r="CM953" s="4" t="str">
        <v>WAB450-I-B-P-133-HB</v>
      </c>
      <c r="CN953" s="4" t="str">
        <v>WAB450-I-B-P-133-HB</v>
      </c>
      <c r="CO953" s="4" t="str">
        <v>WAB450-I-B-P-133-HB</v>
      </c>
      <c r="CP953" s="4" t="str">
        <v>WAB450-I-B-P-133-HB</v>
      </c>
      <c r="CQ953" s="4" t="str">
        <v>WAB450-I-B-P-133-HB</v>
      </c>
      <c r="CR953" s="4" t="str">
        <v>WAB450-I-B-P-133-HB</v>
      </c>
      <c r="CS953" s="4" t="str">
        <v>WAB450-I-B-P-133-HB</v>
      </c>
      <c r="CT953" s="4" t="str">
        <v>WAB450-I-B-P-133-HB</v>
      </c>
      <c r="CU953" s="4" t="str">
        <v>WAB450-I-B-P-133-HB</v>
      </c>
      <c r="CV953" s="4" t="str">
        <v>WAB450-I-B-P-133-HB</v>
      </c>
      <c r="CW953" s="4" t="str">
        <v>WAB450-I-B-P-133-HB</v>
      </c>
      <c r="CX953" s="4" t="str">
        <v>WAB450-I-B-P-133-HB</v>
      </c>
      <c r="CY953" s="4" t="str">
        <v>WAB450-I-B-P-133-HB</v>
      </c>
      <c r="CZ953" s="4" t="str">
        <v>WAB450-I-B-P-133-HB</v>
      </c>
      <c r="DA953" s="4" t="str">
        <v>WAB450-I-B-P-133-HB</v>
      </c>
    </row>
    <row r="954" spans="1:105" x14ac:dyDescent="0.35">
      <c r="A954" s="4" t="s">
        <v>1872</v>
      </c>
      <c r="C954" s="4" t="s">
        <v>3463</v>
      </c>
      <c r="AS954" s="4" t="str">
        <v>WAB450-I-B-P-142-HB</v>
      </c>
      <c r="AT954" s="4" t="str">
        <v>WAB450-I-B-P-142-HB</v>
      </c>
      <c r="AU954" s="4" t="str">
        <v>WAB450-I-B-P-142-HB</v>
      </c>
      <c r="AV954" s="4" t="str">
        <v>WAB450-I-B-P-142-HB</v>
      </c>
      <c r="AW954" s="4" t="str">
        <v>WAB450-I-B-P-142-HB</v>
      </c>
      <c r="AX954" s="4" t="str">
        <v>WAB450-I-B-P-142-HB</v>
      </c>
      <c r="AY954" s="4" t="str">
        <v>WAB450-I-B-P-142-HB</v>
      </c>
      <c r="AZ954" s="4" t="str">
        <v>WAB450-I-B-P-142-HB</v>
      </c>
      <c r="BA954" s="4" t="str">
        <v>WAB450-I-B-P-142-HB</v>
      </c>
      <c r="BB954" s="4" t="str">
        <v>WAB450-I-B-P-142-HB</v>
      </c>
      <c r="BC954" s="4" t="str">
        <v>WAB450-I-B-P-142-HB</v>
      </c>
      <c r="BD954" s="4" t="str">
        <v>WAB450-I-B-P-142-HB</v>
      </c>
      <c r="BE954" s="4" t="str">
        <v>WAB450-I-B-P-142-HB</v>
      </c>
      <c r="BF954" s="4" t="str">
        <v>WAB450-I-B-P-142-HB</v>
      </c>
      <c r="BG954" s="4" t="str">
        <v>WAB450-I-B-P-142-HB</v>
      </c>
      <c r="BH954" s="4" t="str">
        <v>WAB450-I-B-P-142-HB</v>
      </c>
      <c r="BI954" s="4" t="str">
        <v>WAB450-I-B-P-142-HB</v>
      </c>
      <c r="BJ954" s="4" t="str">
        <v>WAB450-I-B-P-142-HB</v>
      </c>
      <c r="BK954" s="4" t="str">
        <v>WAB450-I-B-P-142-HB</v>
      </c>
      <c r="BL954" s="4" t="str">
        <v>WAB450-I-B-P-142-HB</v>
      </c>
      <c r="BM954" s="4" t="str">
        <v>WAB450-I-B-P-142-HB</v>
      </c>
      <c r="BN954" s="4" t="str">
        <v>WAB450-I-B-P-142-HB</v>
      </c>
      <c r="BO954" s="4" t="str">
        <v>WAB450-I-B-P-142-HB</v>
      </c>
      <c r="BP954" s="4" t="str">
        <v>WAB450-I-B-P-142-HB</v>
      </c>
      <c r="BQ954" s="4" t="str">
        <v>WAB450-I-B-P-142-HB</v>
      </c>
      <c r="BR954" s="4" t="str">
        <v>WAB450-I-B-P-142-HB</v>
      </c>
      <c r="BS954" s="4" t="str">
        <v>WAB450-I-B-P-142-HB</v>
      </c>
      <c r="BT954" s="4" t="str">
        <v>WAB450-I-B-P-142-HB</v>
      </c>
      <c r="BU954" s="4" t="str">
        <v>WAB450-I-B-P-142-HB</v>
      </c>
      <c r="BV954" s="4" t="str">
        <v>WAB450-I-B-P-142-HB</v>
      </c>
      <c r="BX954" s="4" t="str">
        <v>WAB450-I-B-P-137-HB</v>
      </c>
      <c r="BY954" s="4" t="str">
        <v>WAB450-I-B-P-137-HB</v>
      </c>
      <c r="BZ954" s="4" t="str">
        <v>WAB450-I-B-P-137-HB</v>
      </c>
      <c r="CA954" s="4" t="str">
        <v>WAB450-I-B-P-137-HB</v>
      </c>
      <c r="CB954" s="4" t="str">
        <v>WAB450-I-B-P-137-HB</v>
      </c>
      <c r="CC954" s="4" t="str">
        <v>WAB450-I-B-P-137-HB</v>
      </c>
      <c r="CD954" s="4" t="str">
        <v>WAB450-I-B-P-137-HB</v>
      </c>
      <c r="CE954" s="4" t="str">
        <v>WAB450-I-B-P-137-HB</v>
      </c>
      <c r="CF954" s="4" t="str">
        <v>WAB450-I-B-P-137-HB</v>
      </c>
      <c r="CG954" s="4" t="str">
        <v>WAB450-I-B-P-137-HB</v>
      </c>
      <c r="CH954" s="4" t="str">
        <v>WAB450-I-B-P-137-HB</v>
      </c>
      <c r="CI954" s="4" t="str">
        <v>WAB450-I-B-P-137-HB</v>
      </c>
      <c r="CJ954" s="4" t="str">
        <v>WAB450-I-B-P-137-HB</v>
      </c>
      <c r="CK954" s="4" t="str">
        <v>WAB450-I-B-P-137-HB</v>
      </c>
      <c r="CL954" s="4" t="str">
        <v>WAB450-I-B-P-137-HB</v>
      </c>
      <c r="CM954" s="4" t="str">
        <v>WAB450-I-B-P-137-HB</v>
      </c>
      <c r="CN954" s="4" t="str">
        <v>WAB450-I-B-P-137-HB</v>
      </c>
      <c r="CO954" s="4" t="str">
        <v>WAB450-I-B-P-137-HB</v>
      </c>
      <c r="CP954" s="4" t="str">
        <v>WAB450-I-B-P-137-HB</v>
      </c>
      <c r="CQ954" s="4" t="str">
        <v>WAB450-I-B-P-137-HB</v>
      </c>
      <c r="CR954" s="4" t="str">
        <v>WAB450-I-B-P-137-HB</v>
      </c>
      <c r="CS954" s="4" t="str">
        <v>WAB450-I-B-P-137-HB</v>
      </c>
      <c r="CT954" s="4" t="str">
        <v>WAB450-I-B-P-137-HB</v>
      </c>
      <c r="CU954" s="4" t="str">
        <v>WAB450-I-B-P-137-HB</v>
      </c>
      <c r="CV954" s="4" t="str">
        <v>WAB450-I-B-P-137-HB</v>
      </c>
      <c r="CW954" s="4" t="str">
        <v>WAB450-I-B-P-137-HB</v>
      </c>
      <c r="CX954" s="4" t="str">
        <v>WAB450-I-B-P-137-HB</v>
      </c>
      <c r="CY954" s="4" t="str">
        <v>WAB450-I-B-P-137-HB</v>
      </c>
      <c r="CZ954" s="4" t="str">
        <v>WAB450-I-B-P-137-HB</v>
      </c>
      <c r="DA954" s="4" t="str">
        <v>WAB450-I-B-P-137-HB</v>
      </c>
    </row>
    <row r="955" spans="1:105" x14ac:dyDescent="0.35">
      <c r="A955" s="4" t="s">
        <v>1875</v>
      </c>
      <c r="C955" s="4" t="s">
        <v>3464</v>
      </c>
      <c r="AS955" s="4" t="str">
        <v>WAB450-I-B-P-147-HB</v>
      </c>
      <c r="AT955" s="4" t="str">
        <v>WAB450-I-B-P-147-HB</v>
      </c>
      <c r="AU955" s="4" t="str">
        <v>WAB450-I-B-P-147-HB</v>
      </c>
      <c r="AV955" s="4" t="str">
        <v>WAB450-I-B-P-147-HB</v>
      </c>
      <c r="AW955" s="4" t="str">
        <v>WAB450-I-B-P-147-HB</v>
      </c>
      <c r="AX955" s="4" t="str">
        <v>WAB450-I-B-P-147-HB</v>
      </c>
      <c r="AY955" s="4" t="str">
        <v>WAB450-I-B-P-147-HB</v>
      </c>
      <c r="AZ955" s="4" t="str">
        <v>WAB450-I-B-P-147-HB</v>
      </c>
      <c r="BA955" s="4" t="str">
        <v>WAB450-I-B-P-147-HB</v>
      </c>
      <c r="BB955" s="4" t="str">
        <v>WAB450-I-B-P-147-HB</v>
      </c>
      <c r="BC955" s="4" t="str">
        <v>WAB450-I-B-P-147-HB</v>
      </c>
      <c r="BD955" s="4" t="str">
        <v>WAB450-I-B-P-147-HB</v>
      </c>
      <c r="BE955" s="4" t="str">
        <v>WAB450-I-B-P-147-HB</v>
      </c>
      <c r="BF955" s="4" t="str">
        <v>WAB450-I-B-P-147-HB</v>
      </c>
      <c r="BG955" s="4" t="str">
        <v>WAB450-I-B-P-147-HB</v>
      </c>
      <c r="BH955" s="4" t="str">
        <v>WAB450-I-B-P-147-HB</v>
      </c>
      <c r="BI955" s="4" t="str">
        <v>WAB450-I-B-P-147-HB</v>
      </c>
      <c r="BJ955" s="4" t="str">
        <v>WAB450-I-B-P-147-HB</v>
      </c>
      <c r="BK955" s="4" t="str">
        <v>WAB450-I-B-P-147-HB</v>
      </c>
      <c r="BL955" s="4" t="str">
        <v>WAB450-I-B-P-147-HB</v>
      </c>
      <c r="BM955" s="4" t="str">
        <v>WAB450-I-B-P-147-HB</v>
      </c>
      <c r="BN955" s="4" t="str">
        <v>WAB450-I-B-P-147-HB</v>
      </c>
      <c r="BO955" s="4" t="str">
        <v>WAB450-I-B-P-147-HB</v>
      </c>
      <c r="BP955" s="4" t="str">
        <v>WAB450-I-B-P-147-HB</v>
      </c>
      <c r="BQ955" s="4" t="str">
        <v>WAB450-I-B-P-147-HB</v>
      </c>
      <c r="BR955" s="4" t="str">
        <v>WAB450-I-B-P-147-HB</v>
      </c>
      <c r="BS955" s="4" t="str">
        <v>WAB450-I-B-P-147-HB</v>
      </c>
      <c r="BT955" s="4" t="str">
        <v>WAB450-I-B-P-147-HB</v>
      </c>
      <c r="BU955" s="4" t="str">
        <v>WAB450-I-B-P-147-HB</v>
      </c>
      <c r="BV955" s="4" t="str">
        <v>WAB450-I-B-P-147-HB</v>
      </c>
      <c r="BX955" s="4" t="str">
        <v>WAB450-I-B-P-142-HB</v>
      </c>
      <c r="BY955" s="4" t="str">
        <v>WAB450-I-B-P-142-HB</v>
      </c>
      <c r="BZ955" s="4" t="str">
        <v>WAB450-I-B-P-142-HB</v>
      </c>
      <c r="CA955" s="4" t="str">
        <v>WAB450-I-B-P-142-HB</v>
      </c>
      <c r="CB955" s="4" t="str">
        <v>WAB450-I-B-P-142-HB</v>
      </c>
      <c r="CC955" s="4" t="str">
        <v>WAB450-I-B-P-142-HB</v>
      </c>
      <c r="CD955" s="4" t="str">
        <v>WAB450-I-B-P-142-HB</v>
      </c>
      <c r="CE955" s="4" t="str">
        <v>WAB450-I-B-P-142-HB</v>
      </c>
      <c r="CF955" s="4" t="str">
        <v>WAB450-I-B-P-142-HB</v>
      </c>
      <c r="CG955" s="4" t="str">
        <v>WAB450-I-B-P-142-HB</v>
      </c>
      <c r="CH955" s="4" t="str">
        <v>WAB450-I-B-P-142-HB</v>
      </c>
      <c r="CI955" s="4" t="str">
        <v>WAB450-I-B-P-142-HB</v>
      </c>
      <c r="CJ955" s="4" t="str">
        <v>WAB450-I-B-P-142-HB</v>
      </c>
      <c r="CK955" s="4" t="str">
        <v>WAB450-I-B-P-142-HB</v>
      </c>
      <c r="CL955" s="4" t="str">
        <v>WAB450-I-B-P-142-HB</v>
      </c>
      <c r="CM955" s="4" t="str">
        <v>WAB450-I-B-P-142-HB</v>
      </c>
      <c r="CN955" s="4" t="str">
        <v>WAB450-I-B-P-142-HB</v>
      </c>
      <c r="CO955" s="4" t="str">
        <v>WAB450-I-B-P-142-HB</v>
      </c>
      <c r="CP955" s="4" t="str">
        <v>WAB450-I-B-P-142-HB</v>
      </c>
      <c r="CQ955" s="4" t="str">
        <v>WAB450-I-B-P-142-HB</v>
      </c>
      <c r="CR955" s="4" t="str">
        <v>WAB450-I-B-P-142-HB</v>
      </c>
      <c r="CS955" s="4" t="str">
        <v>WAB450-I-B-P-142-HB</v>
      </c>
      <c r="CT955" s="4" t="str">
        <v>WAB450-I-B-P-142-HB</v>
      </c>
      <c r="CU955" s="4" t="str">
        <v>WAB450-I-B-P-142-HB</v>
      </c>
      <c r="CV955" s="4" t="str">
        <v>WAB450-I-B-P-142-HB</v>
      </c>
      <c r="CW955" s="4" t="str">
        <v>WAB450-I-B-P-142-HB</v>
      </c>
      <c r="CX955" s="4" t="str">
        <v>WAB450-I-B-P-142-HB</v>
      </c>
      <c r="CY955" s="4" t="str">
        <v>WAB450-I-B-P-142-HB</v>
      </c>
      <c r="CZ955" s="4" t="str">
        <v>WAB450-I-B-P-142-HB</v>
      </c>
      <c r="DA955" s="4" t="str">
        <v>WAB450-I-B-P-142-HB</v>
      </c>
    </row>
    <row r="956" spans="1:105" x14ac:dyDescent="0.35">
      <c r="A956" s="4" t="s">
        <v>1886</v>
      </c>
      <c r="C956" s="4" t="s">
        <v>3465</v>
      </c>
      <c r="AS956" s="4" t="str">
        <v>WAB450-I-B-P-160-HB</v>
      </c>
      <c r="AT956" s="4" t="str">
        <v>WAB450-I-B-P-160-HB</v>
      </c>
      <c r="AU956" s="4" t="str">
        <v>WAB450-I-B-P-160-HB</v>
      </c>
      <c r="AV956" s="4" t="str">
        <v>WAB450-I-B-P-160-HB</v>
      </c>
      <c r="AW956" s="4" t="str">
        <v>WAB450-I-B-P-160-HB</v>
      </c>
      <c r="AX956" s="4" t="str">
        <v>WAB450-I-B-P-160-HB</v>
      </c>
      <c r="AY956" s="4" t="str">
        <v>WAB450-I-B-P-160-HB</v>
      </c>
      <c r="AZ956" s="4" t="str">
        <v>WAB450-I-B-P-160-HB</v>
      </c>
      <c r="BA956" s="4" t="str">
        <v>WAB450-I-B-P-160-HB</v>
      </c>
      <c r="BB956" s="4" t="str">
        <v>WAB450-I-B-P-160-HB</v>
      </c>
      <c r="BC956" s="4" t="str">
        <v>WAB450-I-B-P-160-HB</v>
      </c>
      <c r="BD956" s="4" t="str">
        <v>WAB450-I-B-P-160-HB</v>
      </c>
      <c r="BE956" s="4" t="str">
        <v>WAB450-I-B-P-160-HB</v>
      </c>
      <c r="BF956" s="4" t="str">
        <v>WAB450-I-B-P-160-HB</v>
      </c>
      <c r="BG956" s="4" t="str">
        <v>WAB450-I-B-P-160-HB</v>
      </c>
      <c r="BH956" s="4" t="str">
        <v>WAB450-I-B-P-160-HB</v>
      </c>
      <c r="BI956" s="4" t="str">
        <v>WAB450-I-B-P-160-HB</v>
      </c>
      <c r="BJ956" s="4" t="str">
        <v>WAB450-I-B-P-160-HB</v>
      </c>
      <c r="BK956" s="4" t="str">
        <v>WAB450-I-B-P-160-HB</v>
      </c>
      <c r="BL956" s="4" t="str">
        <v>WAB450-I-B-P-160-HB</v>
      </c>
      <c r="BM956" s="4" t="str">
        <v>WAB450-I-B-P-160-HB</v>
      </c>
      <c r="BN956" s="4" t="str">
        <v>WAB450-I-B-P-160-HB</v>
      </c>
      <c r="BO956" s="4" t="str">
        <v>WAB450-I-B-P-160-HB</v>
      </c>
      <c r="BP956" s="4" t="str">
        <v>WAB450-I-B-P-160-HB</v>
      </c>
      <c r="BQ956" s="4" t="str">
        <v>WAB450-I-B-P-160-HB</v>
      </c>
      <c r="BR956" s="4" t="str">
        <v>WAB450-I-B-P-160-HB</v>
      </c>
      <c r="BS956" s="4" t="str">
        <v>WAB450-I-B-P-160-HB</v>
      </c>
      <c r="BT956" s="4" t="str">
        <v>WAB450-I-B-P-160-HB</v>
      </c>
      <c r="BU956" s="4" t="str">
        <v>WAB450-I-B-P-160-HB</v>
      </c>
      <c r="BV956" s="4" t="str">
        <v>WAB450-I-B-P-160-HB</v>
      </c>
      <c r="BX956" s="4" t="str">
        <v>WAB450-I-B-P-147-HB</v>
      </c>
      <c r="BY956" s="4" t="str">
        <v>WAB450-I-B-P-147-HB</v>
      </c>
      <c r="BZ956" s="4" t="str">
        <v>WAB450-I-B-P-147-HB</v>
      </c>
      <c r="CA956" s="4" t="str">
        <v>WAB450-I-B-P-147-HB</v>
      </c>
      <c r="CB956" s="4" t="str">
        <v>WAB450-I-B-P-147-HB</v>
      </c>
      <c r="CC956" s="4" t="str">
        <v>WAB450-I-B-P-147-HB</v>
      </c>
      <c r="CD956" s="4" t="str">
        <v>WAB450-I-B-P-147-HB</v>
      </c>
      <c r="CE956" s="4" t="str">
        <v>WAB450-I-B-P-147-HB</v>
      </c>
      <c r="CF956" s="4" t="str">
        <v>WAB450-I-B-P-147-HB</v>
      </c>
      <c r="CG956" s="4" t="str">
        <v>WAB450-I-B-P-147-HB</v>
      </c>
      <c r="CH956" s="4" t="str">
        <v>WAB450-I-B-P-147-HB</v>
      </c>
      <c r="CI956" s="4" t="str">
        <v>WAB450-I-B-P-147-HB</v>
      </c>
      <c r="CJ956" s="4" t="str">
        <v>WAB450-I-B-P-147-HB</v>
      </c>
      <c r="CK956" s="4" t="str">
        <v>WAB450-I-B-P-147-HB</v>
      </c>
      <c r="CL956" s="4" t="str">
        <v>WAB450-I-B-P-147-HB</v>
      </c>
      <c r="CM956" s="4" t="str">
        <v>WAB450-I-B-P-147-HB</v>
      </c>
      <c r="CN956" s="4" t="str">
        <v>WAB450-I-B-P-147-HB</v>
      </c>
      <c r="CO956" s="4" t="str">
        <v>WAB450-I-B-P-147-HB</v>
      </c>
      <c r="CP956" s="4" t="str">
        <v>WAB450-I-B-P-147-HB</v>
      </c>
      <c r="CQ956" s="4" t="str">
        <v>WAB450-I-B-P-147-HB</v>
      </c>
      <c r="CR956" s="4" t="str">
        <v>WAB450-I-B-P-147-HB</v>
      </c>
      <c r="CS956" s="4" t="str">
        <v>WAB450-I-B-P-147-HB</v>
      </c>
      <c r="CT956" s="4" t="str">
        <v>WAB450-I-B-P-147-HB</v>
      </c>
      <c r="CU956" s="4" t="str">
        <v>WAB450-I-B-P-147-HB</v>
      </c>
      <c r="CV956" s="4" t="str">
        <v>WAB450-I-B-P-147-HB</v>
      </c>
      <c r="CW956" s="4" t="str">
        <v>WAB450-I-B-P-147-HB</v>
      </c>
      <c r="CX956" s="4" t="str">
        <v>WAB450-I-B-P-147-HB</v>
      </c>
      <c r="CY956" s="4" t="str">
        <v>WAB450-I-B-P-147-HB</v>
      </c>
      <c r="CZ956" s="4" t="str">
        <v>WAB450-I-B-P-147-HB</v>
      </c>
      <c r="DA956" s="4" t="str">
        <v>WAB450-I-B-P-147-HB</v>
      </c>
    </row>
    <row r="957" spans="1:105" x14ac:dyDescent="0.35">
      <c r="A957" s="4" t="s">
        <v>1886</v>
      </c>
      <c r="C957" s="4" t="s">
        <v>3466</v>
      </c>
      <c r="AS957" s="4" t="str">
        <v>WAB450-I-B-P-20-HB</v>
      </c>
      <c r="AT957" s="4" t="str">
        <v>WAB450-I-B-P-20-HB</v>
      </c>
      <c r="AU957" s="4" t="str">
        <v>WAB450-I-B-P-20-HB</v>
      </c>
      <c r="AV957" s="4" t="str">
        <v>WAB450-I-B-P-20-HB</v>
      </c>
      <c r="AW957" s="4" t="str">
        <v>WAB450-I-B-P-20-HB</v>
      </c>
      <c r="AX957" s="4" t="str">
        <v>WAB450-I-B-P-20-HB</v>
      </c>
      <c r="AY957" s="4" t="str">
        <v>WAB450-I-B-P-20-HB</v>
      </c>
      <c r="AZ957" s="4" t="str">
        <v>WAB450-I-B-P-20-HB</v>
      </c>
      <c r="BA957" s="4" t="str">
        <v>WAB450-I-B-P-20-HB</v>
      </c>
      <c r="BB957" s="4" t="str">
        <v>WAB450-I-B-P-20-HB</v>
      </c>
      <c r="BC957" s="4" t="str">
        <v>WAB450-I-B-P-20-HB</v>
      </c>
      <c r="BD957" s="4" t="str">
        <v>WAB450-I-B-P-20-HB</v>
      </c>
      <c r="BE957" s="4" t="str">
        <v>WAB450-I-B-P-20-HB</v>
      </c>
      <c r="BF957" s="4" t="str">
        <v>WAB450-I-B-P-20-HB</v>
      </c>
      <c r="BG957" s="4" t="str">
        <v>WAB450-I-B-P-20-HB</v>
      </c>
      <c r="BH957" s="4" t="str">
        <v>WAB450-I-B-P-20-HB</v>
      </c>
      <c r="BI957" s="4" t="str">
        <v>WAB450-I-B-P-20-HB</v>
      </c>
      <c r="BJ957" s="4" t="str">
        <v>WAB450-I-B-P-20-HB</v>
      </c>
      <c r="BK957" s="4" t="str">
        <v>WAB450-I-B-P-20-HB</v>
      </c>
      <c r="BL957" s="4" t="str">
        <v>WAB450-I-B-P-20-HB</v>
      </c>
      <c r="BM957" s="4" t="str">
        <v>WAB450-I-B-P-20-HB</v>
      </c>
      <c r="BN957" s="4" t="str">
        <v>WAB450-I-B-P-20-HB</v>
      </c>
      <c r="BO957" s="4" t="str">
        <v>WAB450-I-B-P-20-HB</v>
      </c>
      <c r="BP957" s="4" t="str">
        <v>WAB450-I-B-P-20-HB</v>
      </c>
      <c r="BQ957" s="4" t="str">
        <v>WAB450-I-B-P-20-HB</v>
      </c>
      <c r="BR957" s="4" t="str">
        <v>WAB450-I-B-P-20-HB</v>
      </c>
      <c r="BS957" s="4" t="str">
        <v>WAB450-I-B-P-20-HB</v>
      </c>
      <c r="BT957" s="4" t="str">
        <v>WAB450-I-B-P-20-HB</v>
      </c>
      <c r="BU957" s="4" t="str">
        <v>WAB450-I-B-P-20-HB</v>
      </c>
      <c r="BV957" s="4" t="str">
        <v>WAB450-I-B-P-20-HB</v>
      </c>
      <c r="BX957" s="4" t="str">
        <v>WAB450-I-B-P-160-HB</v>
      </c>
      <c r="BY957" s="4" t="str">
        <v>WAB450-I-B-P-160-HB</v>
      </c>
      <c r="BZ957" s="4" t="str">
        <v>WAB450-I-B-P-160-HB</v>
      </c>
      <c r="CA957" s="4" t="str">
        <v>WAB450-I-B-P-160-HB</v>
      </c>
      <c r="CB957" s="4" t="str">
        <v>WAB450-I-B-P-160-HB</v>
      </c>
      <c r="CC957" s="4" t="str">
        <v>WAB450-I-B-P-160-HB</v>
      </c>
      <c r="CD957" s="4" t="str">
        <v>WAB450-I-B-P-160-HB</v>
      </c>
      <c r="CE957" s="4" t="str">
        <v>WAB450-I-B-P-160-HB</v>
      </c>
      <c r="CF957" s="4" t="str">
        <v>WAB450-I-B-P-160-HB</v>
      </c>
      <c r="CG957" s="4" t="str">
        <v>WAB450-I-B-P-160-HB</v>
      </c>
      <c r="CH957" s="4" t="str">
        <v>WAB450-I-B-P-160-HB</v>
      </c>
      <c r="CI957" s="4" t="str">
        <v>WAB450-I-B-P-160-HB</v>
      </c>
      <c r="CJ957" s="4" t="str">
        <v>WAB450-I-B-P-160-HB</v>
      </c>
      <c r="CK957" s="4" t="str">
        <v>WAB450-I-B-P-160-HB</v>
      </c>
      <c r="CL957" s="4" t="str">
        <v>WAB450-I-B-P-160-HB</v>
      </c>
      <c r="CM957" s="4" t="str">
        <v>WAB450-I-B-P-160-HB</v>
      </c>
      <c r="CN957" s="4" t="str">
        <v>WAB450-I-B-P-160-HB</v>
      </c>
      <c r="CO957" s="4" t="str">
        <v>WAB450-I-B-P-160-HB</v>
      </c>
      <c r="CP957" s="4" t="str">
        <v>WAB450-I-B-P-160-HB</v>
      </c>
      <c r="CQ957" s="4" t="str">
        <v>WAB450-I-B-P-160-HB</v>
      </c>
      <c r="CR957" s="4" t="str">
        <v>WAB450-I-B-P-160-HB</v>
      </c>
      <c r="CS957" s="4" t="str">
        <v>WAB450-I-B-P-160-HB</v>
      </c>
      <c r="CT957" s="4" t="str">
        <v>WAB450-I-B-P-160-HB</v>
      </c>
      <c r="CU957" s="4" t="str">
        <v>WAB450-I-B-P-160-HB</v>
      </c>
      <c r="CV957" s="4" t="str">
        <v>WAB450-I-B-P-160-HB</v>
      </c>
      <c r="CW957" s="4" t="str">
        <v>WAB450-I-B-P-160-HB</v>
      </c>
      <c r="CX957" s="4" t="str">
        <v>WAB450-I-B-P-160-HB</v>
      </c>
      <c r="CY957" s="4" t="str">
        <v>WAB450-I-B-P-160-HB</v>
      </c>
      <c r="CZ957" s="4" t="str">
        <v>WAB450-I-B-P-160-HB</v>
      </c>
      <c r="DA957" s="4" t="str">
        <v>WAB450-I-B-P-160-HB</v>
      </c>
    </row>
    <row r="958" spans="1:105" x14ac:dyDescent="0.35">
      <c r="A958" s="4" t="s">
        <v>1886</v>
      </c>
      <c r="C958" s="4" t="s">
        <v>3467</v>
      </c>
      <c r="AS958" s="4" t="str">
        <v>WAB450-I-B-P-23-HB</v>
      </c>
      <c r="AT958" s="4" t="str">
        <v>WAB450-I-B-P-23-HB</v>
      </c>
      <c r="AU958" s="4" t="str">
        <v>WAB450-I-B-P-23-HB</v>
      </c>
      <c r="AV958" s="4" t="str">
        <v>WAB450-I-B-P-23-HB</v>
      </c>
      <c r="AW958" s="4" t="str">
        <v>WAB450-I-B-P-23-HB</v>
      </c>
      <c r="AX958" s="4" t="str">
        <v>WAB450-I-B-P-23-HB</v>
      </c>
      <c r="AY958" s="4" t="str">
        <v>WAB450-I-B-P-23-HB</v>
      </c>
      <c r="AZ958" s="4" t="str">
        <v>WAB450-I-B-P-23-HB</v>
      </c>
      <c r="BA958" s="4" t="str">
        <v>WAB450-I-B-P-23-HB</v>
      </c>
      <c r="BB958" s="4" t="str">
        <v>WAB450-I-B-P-23-HB</v>
      </c>
      <c r="BC958" s="4" t="str">
        <v>WAB450-I-B-P-23-HB</v>
      </c>
      <c r="BD958" s="4" t="str">
        <v>WAB450-I-B-P-23-HB</v>
      </c>
      <c r="BE958" s="4" t="str">
        <v>WAB450-I-B-P-23-HB</v>
      </c>
      <c r="BF958" s="4" t="str">
        <v>WAB450-I-B-P-23-HB</v>
      </c>
      <c r="BG958" s="4" t="str">
        <v>WAB450-I-B-P-23-HB</v>
      </c>
      <c r="BH958" s="4" t="str">
        <v>WAB450-I-B-P-23-HB</v>
      </c>
      <c r="BI958" s="4" t="str">
        <v>WAB450-I-B-P-23-HB</v>
      </c>
      <c r="BJ958" s="4" t="str">
        <v>WAB450-I-B-P-23-HB</v>
      </c>
      <c r="BK958" s="4" t="str">
        <v>WAB450-I-B-P-23-HB</v>
      </c>
      <c r="BL958" s="4" t="str">
        <v>WAB450-I-B-P-23-HB</v>
      </c>
      <c r="BM958" s="4" t="str">
        <v>WAB450-I-B-P-23-HB</v>
      </c>
      <c r="BN958" s="4" t="str">
        <v>WAB450-I-B-P-23-HB</v>
      </c>
      <c r="BO958" s="4" t="str">
        <v>WAB450-I-B-P-23-HB</v>
      </c>
      <c r="BP958" s="4" t="str">
        <v>WAB450-I-B-P-23-HB</v>
      </c>
      <c r="BQ958" s="4" t="str">
        <v>WAB450-I-B-P-23-HB</v>
      </c>
      <c r="BR958" s="4" t="str">
        <v>WAB450-I-B-P-23-HB</v>
      </c>
      <c r="BS958" s="4" t="str">
        <v>WAB450-I-B-P-23-HB</v>
      </c>
      <c r="BT958" s="4" t="str">
        <v>WAB450-I-B-P-23-HB</v>
      </c>
      <c r="BU958" s="4" t="str">
        <v>WAB450-I-B-P-23-HB</v>
      </c>
      <c r="BV958" s="4" t="str">
        <v>WAB450-I-B-P-23-HB</v>
      </c>
      <c r="BX958" s="4" t="str">
        <v>WAB450-I-B-P-20-HB</v>
      </c>
      <c r="BY958" s="4" t="str">
        <v>WAB450-I-B-P-20-HB</v>
      </c>
      <c r="BZ958" s="4" t="str">
        <v>WAB450-I-B-P-20-HB</v>
      </c>
      <c r="CA958" s="4" t="str">
        <v>WAB450-I-B-P-20-HB</v>
      </c>
      <c r="CB958" s="4" t="str">
        <v>WAB450-I-B-P-20-HB</v>
      </c>
      <c r="CC958" s="4" t="str">
        <v>WAB450-I-B-P-20-HB</v>
      </c>
      <c r="CD958" s="4" t="str">
        <v>WAB450-I-B-P-20-HB</v>
      </c>
      <c r="CE958" s="4" t="str">
        <v>WAB450-I-B-P-20-HB</v>
      </c>
      <c r="CF958" s="4" t="str">
        <v>WAB450-I-B-P-20-HB</v>
      </c>
      <c r="CG958" s="4" t="str">
        <v>WAB450-I-B-P-20-HB</v>
      </c>
      <c r="CH958" s="4" t="str">
        <v>WAB450-I-B-P-20-HB</v>
      </c>
      <c r="CI958" s="4" t="str">
        <v>WAB450-I-B-P-20-HB</v>
      </c>
      <c r="CJ958" s="4" t="str">
        <v>WAB450-I-B-P-20-HB</v>
      </c>
      <c r="CK958" s="4" t="str">
        <v>WAB450-I-B-P-20-HB</v>
      </c>
      <c r="CL958" s="4" t="str">
        <v>WAB450-I-B-P-20-HB</v>
      </c>
      <c r="CM958" s="4" t="str">
        <v>WAB450-I-B-P-20-HB</v>
      </c>
      <c r="CN958" s="4" t="str">
        <v>WAB450-I-B-P-20-HB</v>
      </c>
      <c r="CO958" s="4" t="str">
        <v>WAB450-I-B-P-20-HB</v>
      </c>
      <c r="CP958" s="4" t="str">
        <v>WAB450-I-B-P-20-HB</v>
      </c>
      <c r="CQ958" s="4" t="str">
        <v>WAB450-I-B-P-20-HB</v>
      </c>
      <c r="CR958" s="4" t="str">
        <v>WAB450-I-B-P-20-HB</v>
      </c>
      <c r="CS958" s="4" t="str">
        <v>WAB450-I-B-P-20-HB</v>
      </c>
      <c r="CT958" s="4" t="str">
        <v>WAB450-I-B-P-20-HB</v>
      </c>
      <c r="CU958" s="4" t="str">
        <v>WAB450-I-B-P-20-HB</v>
      </c>
      <c r="CV958" s="4" t="str">
        <v>WAB450-I-B-P-20-HB</v>
      </c>
      <c r="CW958" s="4" t="str">
        <v>WAB450-I-B-P-20-HB</v>
      </c>
      <c r="CX958" s="4" t="str">
        <v>WAB450-I-B-P-20-HB</v>
      </c>
      <c r="CY958" s="4" t="str">
        <v>WAB450-I-B-P-20-HB</v>
      </c>
      <c r="CZ958" s="4" t="str">
        <v>WAB450-I-B-P-20-HB</v>
      </c>
      <c r="DA958" s="4" t="str">
        <v>WAB450-I-B-P-20-HB</v>
      </c>
    </row>
    <row r="959" spans="1:105" x14ac:dyDescent="0.35">
      <c r="A959" s="4" t="s">
        <v>1886</v>
      </c>
      <c r="C959" s="4" t="s">
        <v>3468</v>
      </c>
      <c r="AS959" s="4" t="str">
        <v>WAB450-I-B-P-28-HB</v>
      </c>
      <c r="AT959" s="4" t="str">
        <v>WAB450-I-B-P-28-HB</v>
      </c>
      <c r="AU959" s="4" t="str">
        <v>WAB450-I-B-P-28-HB</v>
      </c>
      <c r="AV959" s="4" t="str">
        <v>WAB450-I-B-P-28-HB</v>
      </c>
      <c r="AW959" s="4" t="str">
        <v>WAB450-I-B-P-28-HB</v>
      </c>
      <c r="AX959" s="4" t="str">
        <v>WAB450-I-B-P-28-HB</v>
      </c>
      <c r="AY959" s="4" t="str">
        <v>WAB450-I-B-P-28-HB</v>
      </c>
      <c r="AZ959" s="4" t="str">
        <v>WAB450-I-B-P-28-HB</v>
      </c>
      <c r="BA959" s="4" t="str">
        <v>WAB450-I-B-P-28-HB</v>
      </c>
      <c r="BB959" s="4" t="str">
        <v>WAB450-I-B-P-28-HB</v>
      </c>
      <c r="BC959" s="4" t="str">
        <v>WAB450-I-B-P-28-HB</v>
      </c>
      <c r="BD959" s="4" t="str">
        <v>WAB450-I-B-P-28-HB</v>
      </c>
      <c r="BE959" s="4" t="str">
        <v>WAB450-I-B-P-28-HB</v>
      </c>
      <c r="BF959" s="4" t="str">
        <v>WAB450-I-B-P-28-HB</v>
      </c>
      <c r="BG959" s="4" t="str">
        <v>WAB450-I-B-P-28-HB</v>
      </c>
      <c r="BH959" s="4" t="str">
        <v>WAB450-I-B-P-28-HB</v>
      </c>
      <c r="BI959" s="4" t="str">
        <v>WAB450-I-B-P-28-HB</v>
      </c>
      <c r="BJ959" s="4" t="str">
        <v>WAB450-I-B-P-28-HB</v>
      </c>
      <c r="BK959" s="4" t="str">
        <v>WAB450-I-B-P-28-HB</v>
      </c>
      <c r="BL959" s="4" t="str">
        <v>WAB450-I-B-P-28-HB</v>
      </c>
      <c r="BM959" s="4" t="str">
        <v>WAB450-I-B-P-28-HB</v>
      </c>
      <c r="BN959" s="4" t="str">
        <v>WAB450-I-B-P-28-HB</v>
      </c>
      <c r="BO959" s="4" t="str">
        <v>WAB450-I-B-P-28-HB</v>
      </c>
      <c r="BP959" s="4" t="str">
        <v>WAB450-I-B-P-28-HB</v>
      </c>
      <c r="BQ959" s="4" t="str">
        <v>WAB450-I-B-P-28-HB</v>
      </c>
      <c r="BR959" s="4" t="str">
        <v>WAB450-I-B-P-28-HB</v>
      </c>
      <c r="BS959" s="4" t="str">
        <v>WAB450-I-B-P-28-HB</v>
      </c>
      <c r="BT959" s="4" t="str">
        <v>WAB450-I-B-P-28-HB</v>
      </c>
      <c r="BU959" s="4" t="str">
        <v>WAB450-I-B-P-28-HB</v>
      </c>
      <c r="BV959" s="4" t="str">
        <v>WAB450-I-B-P-28-HB</v>
      </c>
      <c r="BX959" s="4" t="str">
        <v>WAB450-I-B-P-23-HB</v>
      </c>
      <c r="BY959" s="4" t="str">
        <v>WAB450-I-B-P-23-HB</v>
      </c>
      <c r="BZ959" s="4" t="str">
        <v>WAB450-I-B-P-23-HB</v>
      </c>
      <c r="CA959" s="4" t="str">
        <v>WAB450-I-B-P-23-HB</v>
      </c>
      <c r="CB959" s="4" t="str">
        <v>WAB450-I-B-P-23-HB</v>
      </c>
      <c r="CC959" s="4" t="str">
        <v>WAB450-I-B-P-23-HB</v>
      </c>
      <c r="CD959" s="4" t="str">
        <v>WAB450-I-B-P-23-HB</v>
      </c>
      <c r="CE959" s="4" t="str">
        <v>WAB450-I-B-P-23-HB</v>
      </c>
      <c r="CF959" s="4" t="str">
        <v>WAB450-I-B-P-23-HB</v>
      </c>
      <c r="CG959" s="4" t="str">
        <v>WAB450-I-B-P-23-HB</v>
      </c>
      <c r="CH959" s="4" t="str">
        <v>WAB450-I-B-P-23-HB</v>
      </c>
      <c r="CI959" s="4" t="str">
        <v>WAB450-I-B-P-23-HB</v>
      </c>
      <c r="CJ959" s="4" t="str">
        <v>WAB450-I-B-P-23-HB</v>
      </c>
      <c r="CK959" s="4" t="str">
        <v>WAB450-I-B-P-23-HB</v>
      </c>
      <c r="CL959" s="4" t="str">
        <v>WAB450-I-B-P-23-HB</v>
      </c>
      <c r="CM959" s="4" t="str">
        <v>WAB450-I-B-P-23-HB</v>
      </c>
      <c r="CN959" s="4" t="str">
        <v>WAB450-I-B-P-23-HB</v>
      </c>
      <c r="CO959" s="4" t="str">
        <v>WAB450-I-B-P-23-HB</v>
      </c>
      <c r="CP959" s="4" t="str">
        <v>WAB450-I-B-P-23-HB</v>
      </c>
      <c r="CQ959" s="4" t="str">
        <v>WAB450-I-B-P-23-HB</v>
      </c>
      <c r="CR959" s="4" t="str">
        <v>WAB450-I-B-P-23-HB</v>
      </c>
      <c r="CS959" s="4" t="str">
        <v>WAB450-I-B-P-23-HB</v>
      </c>
      <c r="CT959" s="4" t="str">
        <v>WAB450-I-B-P-23-HB</v>
      </c>
      <c r="CU959" s="4" t="str">
        <v>WAB450-I-B-P-23-HB</v>
      </c>
      <c r="CV959" s="4" t="str">
        <v>WAB450-I-B-P-23-HB</v>
      </c>
      <c r="CW959" s="4" t="str">
        <v>WAB450-I-B-P-23-HB</v>
      </c>
      <c r="CX959" s="4" t="str">
        <v>WAB450-I-B-P-23-HB</v>
      </c>
      <c r="CY959" s="4" t="str">
        <v>WAB450-I-B-P-23-HB</v>
      </c>
      <c r="CZ959" s="4" t="str">
        <v>WAB450-I-B-P-23-HB</v>
      </c>
      <c r="DA959" s="4" t="str">
        <v>WAB450-I-B-P-23-HB</v>
      </c>
    </row>
    <row r="960" spans="1:105" x14ac:dyDescent="0.35">
      <c r="A960" s="4" t="s">
        <v>1886</v>
      </c>
      <c r="C960" s="4" t="s">
        <v>3469</v>
      </c>
      <c r="AS960" s="4" t="str">
        <v>WAB450-I-B-P-31-HB</v>
      </c>
      <c r="AT960" s="4" t="str">
        <v>WAB450-I-B-P-31-HB</v>
      </c>
      <c r="AU960" s="4" t="str">
        <v>WAB450-I-B-P-31-HB</v>
      </c>
      <c r="AV960" s="4" t="str">
        <v>WAB450-I-B-P-31-HB</v>
      </c>
      <c r="AW960" s="4" t="str">
        <v>WAB450-I-B-P-31-HB</v>
      </c>
      <c r="AX960" s="4" t="str">
        <v>WAB450-I-B-P-31-HB</v>
      </c>
      <c r="AY960" s="4" t="str">
        <v>WAB450-I-B-P-31-HB</v>
      </c>
      <c r="AZ960" s="4" t="str">
        <v>WAB450-I-B-P-31-HB</v>
      </c>
      <c r="BA960" s="4" t="str">
        <v>WAB450-I-B-P-31-HB</v>
      </c>
      <c r="BB960" s="4" t="str">
        <v>WAB450-I-B-P-31-HB</v>
      </c>
      <c r="BC960" s="4" t="str">
        <v>WAB450-I-B-P-31-HB</v>
      </c>
      <c r="BD960" s="4" t="str">
        <v>WAB450-I-B-P-31-HB</v>
      </c>
      <c r="BE960" s="4" t="str">
        <v>WAB450-I-B-P-31-HB</v>
      </c>
      <c r="BF960" s="4" t="str">
        <v>WAB450-I-B-P-31-HB</v>
      </c>
      <c r="BG960" s="4" t="str">
        <v>WAB450-I-B-P-31-HB</v>
      </c>
      <c r="BH960" s="4" t="str">
        <v>WAB450-I-B-P-31-HB</v>
      </c>
      <c r="BI960" s="4" t="str">
        <v>WAB450-I-B-P-31-HB</v>
      </c>
      <c r="BJ960" s="4" t="str">
        <v>WAB450-I-B-P-31-HB</v>
      </c>
      <c r="BK960" s="4" t="str">
        <v>WAB450-I-B-P-31-HB</v>
      </c>
      <c r="BL960" s="4" t="str">
        <v>WAB450-I-B-P-31-HB</v>
      </c>
      <c r="BM960" s="4" t="str">
        <v>WAB450-I-B-P-31-HB</v>
      </c>
      <c r="BN960" s="4" t="str">
        <v>WAB450-I-B-P-31-HB</v>
      </c>
      <c r="BO960" s="4" t="str">
        <v>WAB450-I-B-P-31-HB</v>
      </c>
      <c r="BP960" s="4" t="str">
        <v>WAB450-I-B-P-31-HB</v>
      </c>
      <c r="BQ960" s="4" t="str">
        <v>WAB450-I-B-P-31-HB</v>
      </c>
      <c r="BR960" s="4" t="str">
        <v>WAB450-I-B-P-31-HB</v>
      </c>
      <c r="BS960" s="4" t="str">
        <v>WAB450-I-B-P-31-HB</v>
      </c>
      <c r="BT960" s="4" t="str">
        <v>WAB450-I-B-P-31-HB</v>
      </c>
      <c r="BU960" s="4" t="str">
        <v>WAB450-I-B-P-31-HB</v>
      </c>
      <c r="BV960" s="4" t="str">
        <v>WAB450-I-B-P-31-HB</v>
      </c>
      <c r="BX960" s="4" t="str">
        <v>WAB450-I-B-P-28-HB</v>
      </c>
      <c r="BY960" s="4" t="str">
        <v>WAB450-I-B-P-28-HB</v>
      </c>
      <c r="BZ960" s="4" t="str">
        <v>WAB450-I-B-P-28-HB</v>
      </c>
      <c r="CA960" s="4" t="str">
        <v>WAB450-I-B-P-28-HB</v>
      </c>
      <c r="CB960" s="4" t="str">
        <v>WAB450-I-B-P-28-HB</v>
      </c>
      <c r="CC960" s="4" t="str">
        <v>WAB450-I-B-P-28-HB</v>
      </c>
      <c r="CD960" s="4" t="str">
        <v>WAB450-I-B-P-28-HB</v>
      </c>
      <c r="CE960" s="4" t="str">
        <v>WAB450-I-B-P-28-HB</v>
      </c>
      <c r="CF960" s="4" t="str">
        <v>WAB450-I-B-P-28-HB</v>
      </c>
      <c r="CG960" s="4" t="str">
        <v>WAB450-I-B-P-28-HB</v>
      </c>
      <c r="CH960" s="4" t="str">
        <v>WAB450-I-B-P-28-HB</v>
      </c>
      <c r="CI960" s="4" t="str">
        <v>WAB450-I-B-P-28-HB</v>
      </c>
      <c r="CJ960" s="4" t="str">
        <v>WAB450-I-B-P-28-HB</v>
      </c>
      <c r="CK960" s="4" t="str">
        <v>WAB450-I-B-P-28-HB</v>
      </c>
      <c r="CL960" s="4" t="str">
        <v>WAB450-I-B-P-28-HB</v>
      </c>
      <c r="CM960" s="4" t="str">
        <v>WAB450-I-B-P-28-HB</v>
      </c>
      <c r="CN960" s="4" t="str">
        <v>WAB450-I-B-P-28-HB</v>
      </c>
      <c r="CO960" s="4" t="str">
        <v>WAB450-I-B-P-28-HB</v>
      </c>
      <c r="CP960" s="4" t="str">
        <v>WAB450-I-B-P-28-HB</v>
      </c>
      <c r="CQ960" s="4" t="str">
        <v>WAB450-I-B-P-28-HB</v>
      </c>
      <c r="CR960" s="4" t="str">
        <v>WAB450-I-B-P-28-HB</v>
      </c>
      <c r="CS960" s="4" t="str">
        <v>WAB450-I-B-P-28-HB</v>
      </c>
      <c r="CT960" s="4" t="str">
        <v>WAB450-I-B-P-28-HB</v>
      </c>
      <c r="CU960" s="4" t="str">
        <v>WAB450-I-B-P-28-HB</v>
      </c>
      <c r="CV960" s="4" t="str">
        <v>WAB450-I-B-P-28-HB</v>
      </c>
      <c r="CW960" s="4" t="str">
        <v>WAB450-I-B-P-28-HB</v>
      </c>
      <c r="CX960" s="4" t="str">
        <v>WAB450-I-B-P-28-HB</v>
      </c>
      <c r="CY960" s="4" t="str">
        <v>WAB450-I-B-P-28-HB</v>
      </c>
      <c r="CZ960" s="4" t="str">
        <v>WAB450-I-B-P-28-HB</v>
      </c>
      <c r="DA960" s="4" t="str">
        <v>WAB450-I-B-P-28-HB</v>
      </c>
    </row>
    <row r="961" spans="1:105" x14ac:dyDescent="0.35">
      <c r="A961" s="4" t="s">
        <v>1886</v>
      </c>
      <c r="C961" s="4" t="s">
        <v>3470</v>
      </c>
      <c r="AS961" s="4" t="str">
        <v>WAB450-I-B-P-32-HB</v>
      </c>
      <c r="AT961" s="4" t="str">
        <v>WAB450-I-B-P-32-HB</v>
      </c>
      <c r="AU961" s="4" t="str">
        <v>WAB450-I-B-P-32-HB</v>
      </c>
      <c r="AV961" s="4" t="str">
        <v>WAB450-I-B-P-32-HB</v>
      </c>
      <c r="AW961" s="4" t="str">
        <v>WAB450-I-B-P-32-HB</v>
      </c>
      <c r="AX961" s="4" t="str">
        <v>WAB450-I-B-P-32-HB</v>
      </c>
      <c r="AY961" s="4" t="str">
        <v>WAB450-I-B-P-32-HB</v>
      </c>
      <c r="AZ961" s="4" t="str">
        <v>WAB450-I-B-P-32-HB</v>
      </c>
      <c r="BA961" s="4" t="str">
        <v>WAB450-I-B-P-32-HB</v>
      </c>
      <c r="BB961" s="4" t="str">
        <v>WAB450-I-B-P-32-HB</v>
      </c>
      <c r="BC961" s="4" t="str">
        <v>WAB450-I-B-P-32-HB</v>
      </c>
      <c r="BD961" s="4" t="str">
        <v>WAB450-I-B-P-32-HB</v>
      </c>
      <c r="BE961" s="4" t="str">
        <v>WAB450-I-B-P-32-HB</v>
      </c>
      <c r="BF961" s="4" t="str">
        <v>WAB450-I-B-P-32-HB</v>
      </c>
      <c r="BG961" s="4" t="str">
        <v>WAB450-I-B-P-32-HB</v>
      </c>
      <c r="BH961" s="4" t="str">
        <v>WAB450-I-B-P-32-HB</v>
      </c>
      <c r="BI961" s="4" t="str">
        <v>WAB450-I-B-P-32-HB</v>
      </c>
      <c r="BJ961" s="4" t="str">
        <v>WAB450-I-B-P-32-HB</v>
      </c>
      <c r="BK961" s="4" t="str">
        <v>WAB450-I-B-P-32-HB</v>
      </c>
      <c r="BL961" s="4" t="str">
        <v>WAB450-I-B-P-32-HB</v>
      </c>
      <c r="BM961" s="4" t="str">
        <v>WAB450-I-B-P-32-HB</v>
      </c>
      <c r="BN961" s="4" t="str">
        <v>WAB450-I-B-P-32-HB</v>
      </c>
      <c r="BO961" s="4" t="str">
        <v>WAB450-I-B-P-32-HB</v>
      </c>
      <c r="BP961" s="4" t="str">
        <v>WAB450-I-B-P-32-HB</v>
      </c>
      <c r="BQ961" s="4" t="str">
        <v>WAB450-I-B-P-32-HB</v>
      </c>
      <c r="BR961" s="4" t="str">
        <v>WAB450-I-B-P-32-HB</v>
      </c>
      <c r="BS961" s="4" t="str">
        <v>WAB450-I-B-P-32-HB</v>
      </c>
      <c r="BT961" s="4" t="str">
        <v>WAB450-I-B-P-32-HB</v>
      </c>
      <c r="BU961" s="4" t="str">
        <v>WAB450-I-B-P-32-HB</v>
      </c>
      <c r="BV961" s="4" t="str">
        <v>WAB450-I-B-P-32-HB</v>
      </c>
      <c r="BX961" s="4" t="str">
        <v>WAB450-I-B-P-31-HB</v>
      </c>
      <c r="BY961" s="4" t="str">
        <v>WAB450-I-B-P-31-HB</v>
      </c>
      <c r="BZ961" s="4" t="str">
        <v>WAB450-I-B-P-31-HB</v>
      </c>
      <c r="CA961" s="4" t="str">
        <v>WAB450-I-B-P-31-HB</v>
      </c>
      <c r="CB961" s="4" t="str">
        <v>WAB450-I-B-P-31-HB</v>
      </c>
      <c r="CC961" s="4" t="str">
        <v>WAB450-I-B-P-31-HB</v>
      </c>
      <c r="CD961" s="4" t="str">
        <v>WAB450-I-B-P-31-HB</v>
      </c>
      <c r="CE961" s="4" t="str">
        <v>WAB450-I-B-P-31-HB</v>
      </c>
      <c r="CF961" s="4" t="str">
        <v>WAB450-I-B-P-31-HB</v>
      </c>
      <c r="CG961" s="4" t="str">
        <v>WAB450-I-B-P-31-HB</v>
      </c>
      <c r="CH961" s="4" t="str">
        <v>WAB450-I-B-P-31-HB</v>
      </c>
      <c r="CI961" s="4" t="str">
        <v>WAB450-I-B-P-31-HB</v>
      </c>
      <c r="CJ961" s="4" t="str">
        <v>WAB450-I-B-P-31-HB</v>
      </c>
      <c r="CK961" s="4" t="str">
        <v>WAB450-I-B-P-31-HB</v>
      </c>
      <c r="CL961" s="4" t="str">
        <v>WAB450-I-B-P-31-HB</v>
      </c>
      <c r="CM961" s="4" t="str">
        <v>WAB450-I-B-P-31-HB</v>
      </c>
      <c r="CN961" s="4" t="str">
        <v>WAB450-I-B-P-31-HB</v>
      </c>
      <c r="CO961" s="4" t="str">
        <v>WAB450-I-B-P-31-HB</v>
      </c>
      <c r="CP961" s="4" t="str">
        <v>WAB450-I-B-P-31-HB</v>
      </c>
      <c r="CQ961" s="4" t="str">
        <v>WAB450-I-B-P-31-HB</v>
      </c>
      <c r="CR961" s="4" t="str">
        <v>WAB450-I-B-P-31-HB</v>
      </c>
      <c r="CS961" s="4" t="str">
        <v>WAB450-I-B-P-31-HB</v>
      </c>
      <c r="CT961" s="4" t="str">
        <v>WAB450-I-B-P-31-HB</v>
      </c>
      <c r="CU961" s="4" t="str">
        <v>WAB450-I-B-P-31-HB</v>
      </c>
      <c r="CV961" s="4" t="str">
        <v>WAB450-I-B-P-31-HB</v>
      </c>
      <c r="CW961" s="4" t="str">
        <v>WAB450-I-B-P-31-HB</v>
      </c>
      <c r="CX961" s="4" t="str">
        <v>WAB450-I-B-P-31-HB</v>
      </c>
      <c r="CY961" s="4" t="str">
        <v>WAB450-I-B-P-31-HB</v>
      </c>
      <c r="CZ961" s="4" t="str">
        <v>WAB450-I-B-P-31-HB</v>
      </c>
      <c r="DA961" s="4" t="str">
        <v>WAB450-I-B-P-31-HB</v>
      </c>
    </row>
    <row r="962" spans="1:105" x14ac:dyDescent="0.35">
      <c r="A962" s="4" t="s">
        <v>1886</v>
      </c>
      <c r="C962" s="4" t="s">
        <v>3471</v>
      </c>
      <c r="AS962" s="4" t="str">
        <v>WAB450-I-B-P-38-HB</v>
      </c>
      <c r="AT962" s="4" t="str">
        <v>WAB450-I-B-P-38-HB</v>
      </c>
      <c r="AU962" s="4" t="str">
        <v>WAB450-I-B-P-38-HB</v>
      </c>
      <c r="AV962" s="4" t="str">
        <v>WAB450-I-B-P-38-HB</v>
      </c>
      <c r="AW962" s="4" t="str">
        <v>WAB450-I-B-P-38-HB</v>
      </c>
      <c r="AX962" s="4" t="str">
        <v>WAB450-I-B-P-38-HB</v>
      </c>
      <c r="AY962" s="4" t="str">
        <v>WAB450-I-B-P-38-HB</v>
      </c>
      <c r="AZ962" s="4" t="str">
        <v>WAB450-I-B-P-38-HB</v>
      </c>
      <c r="BA962" s="4" t="str">
        <v>WAB450-I-B-P-38-HB</v>
      </c>
      <c r="BB962" s="4" t="str">
        <v>WAB450-I-B-P-38-HB</v>
      </c>
      <c r="BC962" s="4" t="str">
        <v>WAB450-I-B-P-38-HB</v>
      </c>
      <c r="BD962" s="4" t="str">
        <v>WAB450-I-B-P-38-HB</v>
      </c>
      <c r="BE962" s="4" t="str">
        <v>WAB450-I-B-P-38-HB</v>
      </c>
      <c r="BF962" s="4" t="str">
        <v>WAB450-I-B-P-38-HB</v>
      </c>
      <c r="BG962" s="4" t="str">
        <v>WAB450-I-B-P-38-HB</v>
      </c>
      <c r="BH962" s="4" t="str">
        <v>WAB450-I-B-P-38-HB</v>
      </c>
      <c r="BI962" s="4" t="str">
        <v>WAB450-I-B-P-38-HB</v>
      </c>
      <c r="BJ962" s="4" t="str">
        <v>WAB450-I-B-P-38-HB</v>
      </c>
      <c r="BK962" s="4" t="str">
        <v>WAB450-I-B-P-38-HB</v>
      </c>
      <c r="BL962" s="4" t="str">
        <v>WAB450-I-B-P-38-HB</v>
      </c>
      <c r="BM962" s="4" t="str">
        <v>WAB450-I-B-P-38-HB</v>
      </c>
      <c r="BN962" s="4" t="str">
        <v>WAB450-I-B-P-38-HB</v>
      </c>
      <c r="BO962" s="4" t="str">
        <v>WAB450-I-B-P-38-HB</v>
      </c>
      <c r="BP962" s="4" t="str">
        <v>WAB450-I-B-P-38-HB</v>
      </c>
      <c r="BQ962" s="4" t="str">
        <v>WAB450-I-B-P-38-HB</v>
      </c>
      <c r="BR962" s="4" t="str">
        <v>WAB450-I-B-P-38-HB</v>
      </c>
      <c r="BS962" s="4" t="str">
        <v>WAB450-I-B-P-38-HB</v>
      </c>
      <c r="BT962" s="4" t="str">
        <v>WAB450-I-B-P-38-HB</v>
      </c>
      <c r="BU962" s="4" t="str">
        <v>WAB450-I-B-P-38-HB</v>
      </c>
      <c r="BV962" s="4" t="str">
        <v>WAB450-I-B-P-38-HB</v>
      </c>
      <c r="BX962" s="4" t="str">
        <v>WAB450-I-B-P-32-HB</v>
      </c>
      <c r="BY962" s="4" t="str">
        <v>WAB450-I-B-P-32-HB</v>
      </c>
      <c r="BZ962" s="4" t="str">
        <v>WAB450-I-B-P-32-HB</v>
      </c>
      <c r="CA962" s="4" t="str">
        <v>WAB450-I-B-P-32-HB</v>
      </c>
      <c r="CB962" s="4" t="str">
        <v>WAB450-I-B-P-32-HB</v>
      </c>
      <c r="CC962" s="4" t="str">
        <v>WAB450-I-B-P-32-HB</v>
      </c>
      <c r="CD962" s="4" t="str">
        <v>WAB450-I-B-P-32-HB</v>
      </c>
      <c r="CE962" s="4" t="str">
        <v>WAB450-I-B-P-32-HB</v>
      </c>
      <c r="CF962" s="4" t="str">
        <v>WAB450-I-B-P-32-HB</v>
      </c>
      <c r="CG962" s="4" t="str">
        <v>WAB450-I-B-P-32-HB</v>
      </c>
      <c r="CH962" s="4" t="str">
        <v>WAB450-I-B-P-32-HB</v>
      </c>
      <c r="CI962" s="4" t="str">
        <v>WAB450-I-B-P-32-HB</v>
      </c>
      <c r="CJ962" s="4" t="str">
        <v>WAB450-I-B-P-32-HB</v>
      </c>
      <c r="CK962" s="4" t="str">
        <v>WAB450-I-B-P-32-HB</v>
      </c>
      <c r="CL962" s="4" t="str">
        <v>WAB450-I-B-P-32-HB</v>
      </c>
      <c r="CM962" s="4" t="str">
        <v>WAB450-I-B-P-32-HB</v>
      </c>
      <c r="CN962" s="4" t="str">
        <v>WAB450-I-B-P-32-HB</v>
      </c>
      <c r="CO962" s="4" t="str">
        <v>WAB450-I-B-P-32-HB</v>
      </c>
      <c r="CP962" s="4" t="str">
        <v>WAB450-I-B-P-32-HB</v>
      </c>
      <c r="CQ962" s="4" t="str">
        <v>WAB450-I-B-P-32-HB</v>
      </c>
      <c r="CR962" s="4" t="str">
        <v>WAB450-I-B-P-32-HB</v>
      </c>
      <c r="CS962" s="4" t="str">
        <v>WAB450-I-B-P-32-HB</v>
      </c>
      <c r="CT962" s="4" t="str">
        <v>WAB450-I-B-P-32-HB</v>
      </c>
      <c r="CU962" s="4" t="str">
        <v>WAB450-I-B-P-32-HB</v>
      </c>
      <c r="CV962" s="4" t="str">
        <v>WAB450-I-B-P-32-HB</v>
      </c>
      <c r="CW962" s="4" t="str">
        <v>WAB450-I-B-P-32-HB</v>
      </c>
      <c r="CX962" s="4" t="str">
        <v>WAB450-I-B-P-32-HB</v>
      </c>
      <c r="CY962" s="4" t="str">
        <v>WAB450-I-B-P-32-HB</v>
      </c>
      <c r="CZ962" s="4" t="str">
        <v>WAB450-I-B-P-32-HB</v>
      </c>
      <c r="DA962" s="4" t="str">
        <v>WAB450-I-B-P-32-HB</v>
      </c>
    </row>
    <row r="963" spans="1:105" x14ac:dyDescent="0.35">
      <c r="A963" s="4" t="s">
        <v>1879</v>
      </c>
      <c r="C963" s="4" t="s">
        <v>3472</v>
      </c>
      <c r="AS963" s="4" t="str">
        <v>WAB450-IBP-38-HB (NERICA1)</v>
      </c>
      <c r="AT963" s="4" t="str">
        <v>WAB450-IBP-38-HB (NERICA1)</v>
      </c>
      <c r="AU963" s="4" t="str">
        <v>WAB450-IBP-38-HB (NERICA1)</v>
      </c>
      <c r="AV963" s="4" t="str">
        <v>WAB450-IBP-38-HB (NERICA1)</v>
      </c>
      <c r="AW963" s="4" t="str">
        <v>WAB450-IBP-38-HB (NERICA1)</v>
      </c>
      <c r="AX963" s="4" t="str">
        <v>WAB450-IBP-38-HB (NERICA1)</v>
      </c>
      <c r="AY963" s="4" t="str">
        <v>WAB450-IBP-38-HB (NERICA1)</v>
      </c>
      <c r="AZ963" s="4" t="str">
        <v>WAB450-IBP-38-HB (NERICA1)</v>
      </c>
      <c r="BA963" s="4" t="str">
        <v>WAB450-IBP-38-HB (NERICA1)</v>
      </c>
      <c r="BB963" s="4" t="str">
        <v>WAB450-IBP-38-HB (NERICA1)</v>
      </c>
      <c r="BC963" s="4" t="str">
        <v>WAB450-IBP-38-HB (NERICA1)</v>
      </c>
      <c r="BD963" s="4" t="str">
        <v>WAB450-IBP-38-HB (NERICA1)</v>
      </c>
      <c r="BE963" s="4" t="str">
        <v>WAB450-IBP-38-HB (NERICA1)</v>
      </c>
      <c r="BF963" s="4" t="str">
        <v>WAB450-IBP-38-HB (NERICA1)</v>
      </c>
      <c r="BG963" s="4" t="str">
        <v>WAB450-IBP-38-HB (NERICA1)</v>
      </c>
      <c r="BH963" s="4" t="str">
        <v>WAB450-IBP-38-HB (NERICA1)</v>
      </c>
      <c r="BI963" s="4" t="str">
        <v>WAB450-IBP-38-HB (NERICA1)</v>
      </c>
      <c r="BJ963" s="4" t="str">
        <v>WAB450-IBP-38-HB (NERICA1)</v>
      </c>
      <c r="BK963" s="4" t="str">
        <v>WAB450-IBP-38-HB (NERICA1)</v>
      </c>
      <c r="BL963" s="4" t="str">
        <v>WAB450-IBP-38-HB (NERICA1)</v>
      </c>
      <c r="BM963" s="4" t="str">
        <v>WAB450-IBP-38-HB (NERICA1)</v>
      </c>
      <c r="BN963" s="4" t="str">
        <v>WAB450-IBP-38-HB (NERICA1)</v>
      </c>
      <c r="BO963" s="4" t="str">
        <v>WAB450-IBP-38-HB (NERICA1)</v>
      </c>
      <c r="BP963" s="4" t="str">
        <v>WAB450-IBP-38-HB (NERICA1)</v>
      </c>
      <c r="BQ963" s="4" t="str">
        <v>WAB450-IBP-38-HB (NERICA1)</v>
      </c>
      <c r="BR963" s="4" t="str">
        <v>WAB450-IBP-38-HB (NERICA1)</v>
      </c>
      <c r="BS963" s="4" t="str">
        <v>WAB450-IBP-38-HB (NERICA1)</v>
      </c>
      <c r="BT963" s="4" t="str">
        <v>WAB450-IBP-38-HB (NERICA1)</v>
      </c>
      <c r="BU963" s="4" t="str">
        <v>WAB450-IBP-38-HB (NERICA1)</v>
      </c>
      <c r="BV963" s="4" t="str">
        <v>WAB450-IBP-38-HB (NERICA1)</v>
      </c>
      <c r="BX963" s="4" t="str">
        <v>WAB450-I-B-P-38-HB</v>
      </c>
      <c r="BY963" s="4" t="str">
        <v>WAB450-I-B-P-38-HB</v>
      </c>
      <c r="BZ963" s="4" t="str">
        <v>WAB450-I-B-P-38-HB</v>
      </c>
      <c r="CA963" s="4" t="str">
        <v>WAB450-I-B-P-38-HB</v>
      </c>
      <c r="CB963" s="4" t="str">
        <v>WAB450-I-B-P-38-HB</v>
      </c>
      <c r="CC963" s="4" t="str">
        <v>WAB450-I-B-P-38-HB</v>
      </c>
      <c r="CD963" s="4" t="str">
        <v>WAB450-I-B-P-38-HB</v>
      </c>
      <c r="CE963" s="4" t="str">
        <v>WAB450-I-B-P-38-HB</v>
      </c>
      <c r="CF963" s="4" t="str">
        <v>WAB450-I-B-P-38-HB</v>
      </c>
      <c r="CG963" s="4" t="str">
        <v>WAB450-I-B-P-38-HB</v>
      </c>
      <c r="CH963" s="4" t="str">
        <v>WAB450-I-B-P-38-HB</v>
      </c>
      <c r="CI963" s="4" t="str">
        <v>WAB450-I-B-P-38-HB</v>
      </c>
      <c r="CJ963" s="4" t="str">
        <v>WAB450-I-B-P-38-HB</v>
      </c>
      <c r="CK963" s="4" t="str">
        <v>WAB450-I-B-P-38-HB</v>
      </c>
      <c r="CL963" s="4" t="str">
        <v>WAB450-I-B-P-38-HB</v>
      </c>
      <c r="CM963" s="4" t="str">
        <v>WAB450-I-B-P-38-HB</v>
      </c>
      <c r="CN963" s="4" t="str">
        <v>WAB450-I-B-P-38-HB</v>
      </c>
      <c r="CO963" s="4" t="str">
        <v>WAB450-I-B-P-38-HB</v>
      </c>
      <c r="CP963" s="4" t="str">
        <v>WAB450-I-B-P-38-HB</v>
      </c>
      <c r="CQ963" s="4" t="str">
        <v>WAB450-I-B-P-38-HB</v>
      </c>
      <c r="CR963" s="4" t="str">
        <v>WAB450-I-B-P-38-HB</v>
      </c>
      <c r="CS963" s="4" t="str">
        <v>WAB450-I-B-P-38-HB</v>
      </c>
      <c r="CT963" s="4" t="str">
        <v>WAB450-I-B-P-38-HB</v>
      </c>
      <c r="CU963" s="4" t="str">
        <v>WAB450-I-B-P-38-HB</v>
      </c>
      <c r="CV963" s="4" t="str">
        <v>WAB450-I-B-P-38-HB</v>
      </c>
      <c r="CW963" s="4" t="str">
        <v>WAB450-I-B-P-38-HB</v>
      </c>
      <c r="CX963" s="4" t="str">
        <v>WAB450-I-B-P-38-HB</v>
      </c>
      <c r="CY963" s="4" t="str">
        <v>WAB450-I-B-P-38-HB</v>
      </c>
      <c r="CZ963" s="4" t="str">
        <v>WAB450-I-B-P-38-HB</v>
      </c>
      <c r="DA963" s="4" t="str">
        <v>WAB450-I-B-P-38-HB</v>
      </c>
    </row>
    <row r="964" spans="1:105" x14ac:dyDescent="0.35">
      <c r="A964" s="4" t="s">
        <v>1886</v>
      </c>
      <c r="C964" s="4" t="s">
        <v>3472</v>
      </c>
      <c r="AS964" s="4" t="str">
        <v>WAB450-I-B-P-62-HB</v>
      </c>
      <c r="AT964" s="4" t="str">
        <v>WAB450-I-B-P-62-HB</v>
      </c>
      <c r="AU964" s="4" t="str">
        <v>WAB450-I-B-P-62-HB</v>
      </c>
      <c r="AV964" s="4" t="str">
        <v>WAB450-I-B-P-62-HB</v>
      </c>
      <c r="AW964" s="4" t="str">
        <v>WAB450-I-B-P-62-HB</v>
      </c>
      <c r="AX964" s="4" t="str">
        <v>WAB450-I-B-P-62-HB</v>
      </c>
      <c r="AY964" s="4" t="str">
        <v>WAB450-I-B-P-62-HB</v>
      </c>
      <c r="AZ964" s="4" t="str">
        <v>WAB450-I-B-P-62-HB</v>
      </c>
      <c r="BA964" s="4" t="str">
        <v>WAB450-I-B-P-62-HB</v>
      </c>
      <c r="BB964" s="4" t="str">
        <v>WAB450-I-B-P-62-HB</v>
      </c>
      <c r="BC964" s="4" t="str">
        <v>WAB450-I-B-P-62-HB</v>
      </c>
      <c r="BD964" s="4" t="str">
        <v>WAB450-I-B-P-62-HB</v>
      </c>
      <c r="BE964" s="4" t="str">
        <v>WAB450-I-B-P-62-HB</v>
      </c>
      <c r="BF964" s="4" t="str">
        <v>WAB450-I-B-P-62-HB</v>
      </c>
      <c r="BG964" s="4" t="str">
        <v>WAB450-I-B-P-62-HB</v>
      </c>
      <c r="BH964" s="4" t="str">
        <v>WAB450-I-B-P-62-HB</v>
      </c>
      <c r="BI964" s="4" t="str">
        <v>WAB450-I-B-P-62-HB</v>
      </c>
      <c r="BJ964" s="4" t="str">
        <v>WAB450-I-B-P-62-HB</v>
      </c>
      <c r="BK964" s="4" t="str">
        <v>WAB450-I-B-P-62-HB</v>
      </c>
      <c r="BL964" s="4" t="str">
        <v>WAB450-I-B-P-62-HB</v>
      </c>
      <c r="BM964" s="4" t="str">
        <v>WAB450-I-B-P-62-HB</v>
      </c>
      <c r="BN964" s="4" t="str">
        <v>WAB450-I-B-P-62-HB</v>
      </c>
      <c r="BO964" s="4" t="str">
        <v>WAB450-I-B-P-62-HB</v>
      </c>
      <c r="BP964" s="4" t="str">
        <v>WAB450-I-B-P-62-HB</v>
      </c>
      <c r="BQ964" s="4" t="str">
        <v>WAB450-I-B-P-62-HB</v>
      </c>
      <c r="BR964" s="4" t="str">
        <v>WAB450-I-B-P-62-HB</v>
      </c>
      <c r="BS964" s="4" t="str">
        <v>WAB450-I-B-P-62-HB</v>
      </c>
      <c r="BT964" s="4" t="str">
        <v>WAB450-I-B-P-62-HB</v>
      </c>
      <c r="BU964" s="4" t="str">
        <v>WAB450-I-B-P-62-HB</v>
      </c>
      <c r="BV964" s="4" t="str">
        <v>WAB450-I-B-P-62-HB</v>
      </c>
      <c r="BX964" s="4" t="str">
        <v>WAB450-IBP-38-HB (NERICA1)</v>
      </c>
      <c r="BY964" s="4" t="str">
        <v>WAB450-IBP-38-HB (NERICA1)</v>
      </c>
      <c r="BZ964" s="4" t="str">
        <v>WAB450-IBP-38-HB (NERICA1)</v>
      </c>
      <c r="CA964" s="4" t="str">
        <v>WAB450-IBP-38-HB (NERICA1)</v>
      </c>
      <c r="CB964" s="4" t="str">
        <v>WAB450-IBP-38-HB (NERICA1)</v>
      </c>
      <c r="CC964" s="4" t="str">
        <v>WAB450-IBP-38-HB (NERICA1)</v>
      </c>
      <c r="CD964" s="4" t="str">
        <v>WAB450-IBP-38-HB (NERICA1)</v>
      </c>
      <c r="CE964" s="4" t="str">
        <v>WAB450-IBP-38-HB (NERICA1)</v>
      </c>
      <c r="CF964" s="4" t="str">
        <v>WAB450-IBP-38-HB (NERICA1)</v>
      </c>
      <c r="CG964" s="4" t="str">
        <v>WAB450-IBP-38-HB (NERICA1)</v>
      </c>
      <c r="CH964" s="4" t="str">
        <v>WAB450-IBP-38-HB (NERICA1)</v>
      </c>
      <c r="CI964" s="4" t="str">
        <v>WAB450-IBP-38-HB (NERICA1)</v>
      </c>
      <c r="CJ964" s="4" t="str">
        <v>WAB450-IBP-38-HB (NERICA1)</v>
      </c>
      <c r="CK964" s="4" t="str">
        <v>WAB450-IBP-38-HB (NERICA1)</v>
      </c>
      <c r="CL964" s="4" t="str">
        <v>WAB450-IBP-38-HB (NERICA1)</v>
      </c>
      <c r="CM964" s="4" t="str">
        <v>WAB450-IBP-38-HB (NERICA1)</v>
      </c>
      <c r="CN964" s="4" t="str">
        <v>WAB450-IBP-38-HB (NERICA1)</v>
      </c>
      <c r="CO964" s="4" t="str">
        <v>WAB450-IBP-38-HB (NERICA1)</v>
      </c>
      <c r="CP964" s="4" t="str">
        <v>WAB450-IBP-38-HB (NERICA1)</v>
      </c>
      <c r="CQ964" s="4" t="str">
        <v>WAB450-IBP-38-HB (NERICA1)</v>
      </c>
      <c r="CR964" s="4" t="str">
        <v>WAB450-IBP-38-HB (NERICA1)</v>
      </c>
      <c r="CS964" s="4" t="str">
        <v>WAB450-IBP-38-HB (NERICA1)</v>
      </c>
      <c r="CT964" s="4" t="str">
        <v>WAB450-IBP-38-HB (NERICA1)</v>
      </c>
      <c r="CU964" s="4" t="str">
        <v>WAB450-IBP-38-HB (NERICA1)</v>
      </c>
      <c r="CV964" s="4" t="str">
        <v>WAB450-IBP-38-HB (NERICA1)</v>
      </c>
      <c r="CW964" s="4" t="str">
        <v>WAB450-IBP-38-HB (NERICA1)</v>
      </c>
      <c r="CX964" s="4" t="str">
        <v>WAB450-IBP-38-HB (NERICA1)</v>
      </c>
      <c r="CY964" s="4" t="str">
        <v>WAB450-IBP-38-HB (NERICA1)</v>
      </c>
      <c r="CZ964" s="4" t="str">
        <v>WAB450-IBP-38-HB (NERICA1)</v>
      </c>
      <c r="DA964" s="4" t="str">
        <v>WAB450-IBP-38-HB (NERICA1)</v>
      </c>
    </row>
    <row r="965" spans="1:105" x14ac:dyDescent="0.35">
      <c r="A965" s="4" t="s">
        <v>1875</v>
      </c>
      <c r="C965" s="4" t="s">
        <v>3473</v>
      </c>
      <c r="AS965" s="4" t="str">
        <v>WAB450-I-B-P-91-HB</v>
      </c>
      <c r="AT965" s="4" t="str">
        <v>WAB450-I-B-P-91-HB</v>
      </c>
      <c r="AU965" s="4" t="str">
        <v>WAB450-I-B-P-91-HB</v>
      </c>
      <c r="AV965" s="4" t="str">
        <v>WAB450-I-B-P-91-HB</v>
      </c>
      <c r="AW965" s="4" t="str">
        <v>WAB450-I-B-P-91-HB</v>
      </c>
      <c r="AX965" s="4" t="str">
        <v>WAB450-I-B-P-91-HB</v>
      </c>
      <c r="AY965" s="4" t="str">
        <v>WAB450-I-B-P-91-HB</v>
      </c>
      <c r="AZ965" s="4" t="str">
        <v>WAB450-I-B-P-91-HB</v>
      </c>
      <c r="BA965" s="4" t="str">
        <v>WAB450-I-B-P-91-HB</v>
      </c>
      <c r="BB965" s="4" t="str">
        <v>WAB450-I-B-P-91-HB</v>
      </c>
      <c r="BC965" s="4" t="str">
        <v>WAB450-I-B-P-91-HB</v>
      </c>
      <c r="BD965" s="4" t="str">
        <v>WAB450-I-B-P-91-HB</v>
      </c>
      <c r="BE965" s="4" t="str">
        <v>WAB450-I-B-P-91-HB</v>
      </c>
      <c r="BF965" s="4" t="str">
        <v>WAB450-I-B-P-91-HB</v>
      </c>
      <c r="BG965" s="4" t="str">
        <v>WAB450-I-B-P-91-HB</v>
      </c>
      <c r="BH965" s="4" t="str">
        <v>WAB450-I-B-P-91-HB</v>
      </c>
      <c r="BI965" s="4" t="str">
        <v>WAB450-I-B-P-91-HB</v>
      </c>
      <c r="BJ965" s="4" t="str">
        <v>WAB450-I-B-P-91-HB</v>
      </c>
      <c r="BK965" s="4" t="str">
        <v>WAB450-I-B-P-91-HB</v>
      </c>
      <c r="BL965" s="4" t="str">
        <v>WAB450-I-B-P-91-HB</v>
      </c>
      <c r="BM965" s="4" t="str">
        <v>WAB450-I-B-P-91-HB</v>
      </c>
      <c r="BN965" s="4" t="str">
        <v>WAB450-I-B-P-91-HB</v>
      </c>
      <c r="BO965" s="4" t="str">
        <v>WAB450-I-B-P-91-HB</v>
      </c>
      <c r="BP965" s="4" t="str">
        <v>WAB450-I-B-P-91-HB</v>
      </c>
      <c r="BQ965" s="4" t="str">
        <v>WAB450-I-B-P-91-HB</v>
      </c>
      <c r="BR965" s="4" t="str">
        <v>WAB450-I-B-P-91-HB</v>
      </c>
      <c r="BS965" s="4" t="str">
        <v>WAB450-I-B-P-91-HB</v>
      </c>
      <c r="BT965" s="4" t="str">
        <v>WAB450-I-B-P-91-HB</v>
      </c>
      <c r="BU965" s="4" t="str">
        <v>WAB450-I-B-P-91-HB</v>
      </c>
      <c r="BV965" s="4" t="str">
        <v>WAB450-I-B-P-91-HB</v>
      </c>
      <c r="BX965" s="4" t="str">
        <v>WAB450-I-B-P-62-HB</v>
      </c>
      <c r="BY965" s="4" t="str">
        <v>WAB450-I-B-P-62-HB</v>
      </c>
      <c r="BZ965" s="4" t="str">
        <v>WAB450-I-B-P-62-HB</v>
      </c>
      <c r="CA965" s="4" t="str">
        <v>WAB450-I-B-P-62-HB</v>
      </c>
      <c r="CB965" s="4" t="str">
        <v>WAB450-I-B-P-62-HB</v>
      </c>
      <c r="CC965" s="4" t="str">
        <v>WAB450-I-B-P-62-HB</v>
      </c>
      <c r="CD965" s="4" t="str">
        <v>WAB450-I-B-P-62-HB</v>
      </c>
      <c r="CE965" s="4" t="str">
        <v>WAB450-I-B-P-62-HB</v>
      </c>
      <c r="CF965" s="4" t="str">
        <v>WAB450-I-B-P-62-HB</v>
      </c>
      <c r="CG965" s="4" t="str">
        <v>WAB450-I-B-P-62-HB</v>
      </c>
      <c r="CH965" s="4" t="str">
        <v>WAB450-I-B-P-62-HB</v>
      </c>
      <c r="CI965" s="4" t="str">
        <v>WAB450-I-B-P-62-HB</v>
      </c>
      <c r="CJ965" s="4" t="str">
        <v>WAB450-I-B-P-62-HB</v>
      </c>
      <c r="CK965" s="4" t="str">
        <v>WAB450-I-B-P-62-HB</v>
      </c>
      <c r="CL965" s="4" t="str">
        <v>WAB450-I-B-P-62-HB</v>
      </c>
      <c r="CM965" s="4" t="str">
        <v>WAB450-I-B-P-62-HB</v>
      </c>
      <c r="CN965" s="4" t="str">
        <v>WAB450-I-B-P-62-HB</v>
      </c>
      <c r="CO965" s="4" t="str">
        <v>WAB450-I-B-P-62-HB</v>
      </c>
      <c r="CP965" s="4" t="str">
        <v>WAB450-I-B-P-62-HB</v>
      </c>
      <c r="CQ965" s="4" t="str">
        <v>WAB450-I-B-P-62-HB</v>
      </c>
      <c r="CR965" s="4" t="str">
        <v>WAB450-I-B-P-62-HB</v>
      </c>
      <c r="CS965" s="4" t="str">
        <v>WAB450-I-B-P-62-HB</v>
      </c>
      <c r="CT965" s="4" t="str">
        <v>WAB450-I-B-P-62-HB</v>
      </c>
      <c r="CU965" s="4" t="str">
        <v>WAB450-I-B-P-62-HB</v>
      </c>
      <c r="CV965" s="4" t="str">
        <v>WAB450-I-B-P-62-HB</v>
      </c>
      <c r="CW965" s="4" t="str">
        <v>WAB450-I-B-P-62-HB</v>
      </c>
      <c r="CX965" s="4" t="str">
        <v>WAB450-I-B-P-62-HB</v>
      </c>
      <c r="CY965" s="4" t="str">
        <v>WAB450-I-B-P-62-HB</v>
      </c>
      <c r="CZ965" s="4" t="str">
        <v>WAB450-I-B-P-62-HB</v>
      </c>
      <c r="DA965" s="4" t="str">
        <v>WAB450-I-B-P-62-HB</v>
      </c>
    </row>
    <row r="966" spans="1:105" x14ac:dyDescent="0.35">
      <c r="A966" s="4" t="s">
        <v>1872</v>
      </c>
      <c r="C966" s="4" t="s">
        <v>1097</v>
      </c>
      <c r="AS966" s="4" t="str">
        <v>WAB56-104</v>
      </c>
      <c r="AT966" s="4" t="str">
        <v>WAB56-104</v>
      </c>
      <c r="AU966" s="4" t="str">
        <v>WAB56-104</v>
      </c>
      <c r="AV966" s="4" t="str">
        <v>WAB56-104</v>
      </c>
      <c r="AW966" s="4" t="str">
        <v>WAB56-104</v>
      </c>
      <c r="AX966" s="4" t="str">
        <v>WAB56-104</v>
      </c>
      <c r="AY966" s="4" t="str">
        <v>WAB56-104</v>
      </c>
      <c r="AZ966" s="4" t="str">
        <v>WAB56-104</v>
      </c>
      <c r="BA966" s="4" t="str">
        <v>WAB56-104</v>
      </c>
      <c r="BB966" s="4" t="str">
        <v>WAB56-104</v>
      </c>
      <c r="BC966" s="4" t="str">
        <v>WAB56-104</v>
      </c>
      <c r="BD966" s="4" t="str">
        <v>WAB56-104</v>
      </c>
      <c r="BE966" s="4" t="str">
        <v>WAB56-104</v>
      </c>
      <c r="BF966" s="4" t="str">
        <v>WAB56-104</v>
      </c>
      <c r="BG966" s="4" t="str">
        <v>WAB56-104</v>
      </c>
      <c r="BH966" s="4" t="str">
        <v>WAB56-104</v>
      </c>
      <c r="BI966" s="4" t="str">
        <v>WAB56-104</v>
      </c>
      <c r="BJ966" s="4" t="str">
        <v>WAB56-104</v>
      </c>
      <c r="BK966" s="4" t="str">
        <v>WAB56-104</v>
      </c>
      <c r="BL966" s="4" t="str">
        <v>WAB56-104</v>
      </c>
      <c r="BM966" s="4" t="str">
        <v>WAB56-104</v>
      </c>
      <c r="BN966" s="4" t="str">
        <v>WAB56-104</v>
      </c>
      <c r="BO966" s="4" t="str">
        <v>WAB56-104</v>
      </c>
      <c r="BP966" s="4" t="str">
        <v>WAB56-104</v>
      </c>
      <c r="BQ966" s="4" t="str">
        <v>WAB56-104</v>
      </c>
      <c r="BR966" s="4" t="str">
        <v>WAB56-104</v>
      </c>
      <c r="BS966" s="4" t="str">
        <v>WAB56-104</v>
      </c>
      <c r="BT966" s="4" t="str">
        <v>WAB56-104</v>
      </c>
      <c r="BU966" s="4" t="str">
        <v>WAB56-104</v>
      </c>
      <c r="BV966" s="4" t="str">
        <v>WAB56-104</v>
      </c>
      <c r="BX966" s="4" t="str">
        <v>WAB450-I-B-P-91-HB</v>
      </c>
      <c r="BY966" s="4" t="str">
        <v>WAB450-I-B-P-91-HB</v>
      </c>
      <c r="BZ966" s="4" t="str">
        <v>WAB450-I-B-P-91-HB</v>
      </c>
      <c r="CA966" s="4" t="str">
        <v>WAB450-I-B-P-91-HB</v>
      </c>
      <c r="CB966" s="4" t="str">
        <v>WAB450-I-B-P-91-HB</v>
      </c>
      <c r="CC966" s="4" t="str">
        <v>WAB450-I-B-P-91-HB</v>
      </c>
      <c r="CD966" s="4" t="str">
        <v>WAB450-I-B-P-91-HB</v>
      </c>
      <c r="CE966" s="4" t="str">
        <v>WAB450-I-B-P-91-HB</v>
      </c>
      <c r="CF966" s="4" t="str">
        <v>WAB450-I-B-P-91-HB</v>
      </c>
      <c r="CG966" s="4" t="str">
        <v>WAB450-I-B-P-91-HB</v>
      </c>
      <c r="CH966" s="4" t="str">
        <v>WAB450-I-B-P-91-HB</v>
      </c>
      <c r="CI966" s="4" t="str">
        <v>WAB450-I-B-P-91-HB</v>
      </c>
      <c r="CJ966" s="4" t="str">
        <v>WAB450-I-B-P-91-HB</v>
      </c>
      <c r="CK966" s="4" t="str">
        <v>WAB450-I-B-P-91-HB</v>
      </c>
      <c r="CL966" s="4" t="str">
        <v>WAB450-I-B-P-91-HB</v>
      </c>
      <c r="CM966" s="4" t="str">
        <v>WAB450-I-B-P-91-HB</v>
      </c>
      <c r="CN966" s="4" t="str">
        <v>WAB450-I-B-P-91-HB</v>
      </c>
      <c r="CO966" s="4" t="str">
        <v>WAB450-I-B-P-91-HB</v>
      </c>
      <c r="CP966" s="4" t="str">
        <v>WAB450-I-B-P-91-HB</v>
      </c>
      <c r="CQ966" s="4" t="str">
        <v>WAB450-I-B-P-91-HB</v>
      </c>
      <c r="CR966" s="4" t="str">
        <v>WAB450-I-B-P-91-HB</v>
      </c>
      <c r="CS966" s="4" t="str">
        <v>WAB450-I-B-P-91-HB</v>
      </c>
      <c r="CT966" s="4" t="str">
        <v>WAB450-I-B-P-91-HB</v>
      </c>
      <c r="CU966" s="4" t="str">
        <v>WAB450-I-B-P-91-HB</v>
      </c>
      <c r="CV966" s="4" t="str">
        <v>WAB450-I-B-P-91-HB</v>
      </c>
      <c r="CW966" s="4" t="str">
        <v>WAB450-I-B-P-91-HB</v>
      </c>
      <c r="CX966" s="4" t="str">
        <v>WAB450-I-B-P-91-HB</v>
      </c>
      <c r="CY966" s="4" t="str">
        <v>WAB450-I-B-P-91-HB</v>
      </c>
      <c r="CZ966" s="4" t="str">
        <v>WAB450-I-B-P-91-HB</v>
      </c>
      <c r="DA966" s="4" t="str">
        <v>WAB450-I-B-P-91-HB</v>
      </c>
    </row>
    <row r="967" spans="1:105" x14ac:dyDescent="0.35">
      <c r="A967" s="4" t="s">
        <v>1875</v>
      </c>
      <c r="C967" s="4" t="s">
        <v>1249</v>
      </c>
      <c r="AS967" s="4" t="str">
        <v>WAB881-10-37-18-7-P4-HB</v>
      </c>
      <c r="AT967" s="4" t="str">
        <v>WAB881-10-37-18-7-P4-HB</v>
      </c>
      <c r="AU967" s="4" t="str">
        <v>WAB881-10-37-18-7-P4-HB</v>
      </c>
      <c r="AV967" s="4" t="str">
        <v>WAB881-10-37-18-7-P4-HB</v>
      </c>
      <c r="AW967" s="4" t="str">
        <v>WAB881-10-37-18-7-P4-HB</v>
      </c>
      <c r="AX967" s="4" t="str">
        <v>WAB881-10-37-18-7-P4-HB</v>
      </c>
      <c r="AY967" s="4" t="str">
        <v>WAB881-10-37-18-7-P4-HB</v>
      </c>
      <c r="AZ967" s="4" t="str">
        <v>WAB881-10-37-18-7-P4-HB</v>
      </c>
      <c r="BA967" s="4" t="str">
        <v>WAB881-10-37-18-7-P4-HB</v>
      </c>
      <c r="BB967" s="4" t="str">
        <v>WAB881-10-37-18-7-P4-HB</v>
      </c>
      <c r="BC967" s="4" t="str">
        <v>WAB881-10-37-18-7-P4-HB</v>
      </c>
      <c r="BD967" s="4" t="str">
        <v>WAB881-10-37-18-7-P4-HB</v>
      </c>
      <c r="BE967" s="4" t="str">
        <v>WAB881-10-37-18-7-P4-HB</v>
      </c>
      <c r="BF967" s="4" t="str">
        <v>WAB881-10-37-18-7-P4-HB</v>
      </c>
      <c r="BG967" s="4" t="str">
        <v>WAB881-10-37-18-7-P4-HB</v>
      </c>
      <c r="BH967" s="4" t="str">
        <v>WAB881-10-37-18-7-P4-HB</v>
      </c>
      <c r="BI967" s="4" t="str">
        <v>WAB881-10-37-18-7-P4-HB</v>
      </c>
      <c r="BJ967" s="4" t="str">
        <v>WAB881-10-37-18-7-P4-HB</v>
      </c>
      <c r="BK967" s="4" t="str">
        <v>WAB881-10-37-18-7-P4-HB</v>
      </c>
      <c r="BL967" s="4" t="str">
        <v>WAB881-10-37-18-7-P4-HB</v>
      </c>
      <c r="BM967" s="4" t="str">
        <v>WAB881-10-37-18-7-P4-HB</v>
      </c>
      <c r="BN967" s="4" t="str">
        <v>WAB881-10-37-18-7-P4-HB</v>
      </c>
      <c r="BO967" s="4" t="str">
        <v>WAB881-10-37-18-7-P4-HB</v>
      </c>
      <c r="BP967" s="4" t="str">
        <v>WAB881-10-37-18-7-P4-HB</v>
      </c>
      <c r="BQ967" s="4" t="str">
        <v>WAB881-10-37-18-7-P4-HB</v>
      </c>
      <c r="BR967" s="4" t="str">
        <v>WAB881-10-37-18-7-P4-HB</v>
      </c>
      <c r="BS967" s="4" t="str">
        <v>WAB881-10-37-18-7-P4-HB</v>
      </c>
      <c r="BT967" s="4" t="str">
        <v>WAB881-10-37-18-7-P4-HB</v>
      </c>
      <c r="BU967" s="4" t="str">
        <v>WAB881-10-37-18-7-P4-HB</v>
      </c>
      <c r="BV967" s="4" t="str">
        <v>WAB881-10-37-18-7-P4-HB</v>
      </c>
      <c r="BX967" s="4" t="str">
        <v>WAB56-104</v>
      </c>
      <c r="BY967" s="4" t="str">
        <v>WAB56-104</v>
      </c>
      <c r="BZ967" s="4" t="str">
        <v>WAB56-104</v>
      </c>
      <c r="CA967" s="4" t="str">
        <v>WAB56-104</v>
      </c>
      <c r="CB967" s="4" t="str">
        <v>WAB56-104</v>
      </c>
      <c r="CC967" s="4" t="str">
        <v>WAB56-104</v>
      </c>
      <c r="CD967" s="4" t="str">
        <v>WAB56-104</v>
      </c>
      <c r="CE967" s="4" t="str">
        <v>WAB56-104</v>
      </c>
      <c r="CF967" s="4" t="str">
        <v>WAB56-104</v>
      </c>
      <c r="CG967" s="4" t="str">
        <v>WAB56-104</v>
      </c>
      <c r="CH967" s="4" t="str">
        <v>WAB56-104</v>
      </c>
      <c r="CI967" s="4" t="str">
        <v>WAB56-104</v>
      </c>
      <c r="CJ967" s="4" t="str">
        <v>WAB56-104</v>
      </c>
      <c r="CK967" s="4" t="str">
        <v>WAB56-104</v>
      </c>
      <c r="CL967" s="4" t="str">
        <v>WAB56-104</v>
      </c>
      <c r="CM967" s="4" t="str">
        <v>WAB56-104</v>
      </c>
      <c r="CN967" s="4" t="str">
        <v>WAB56-104</v>
      </c>
      <c r="CO967" s="4" t="str">
        <v>WAB56-104</v>
      </c>
      <c r="CP967" s="4" t="str">
        <v>WAB56-104</v>
      </c>
      <c r="CQ967" s="4" t="str">
        <v>WAB56-104</v>
      </c>
      <c r="CR967" s="4" t="str">
        <v>WAB56-104</v>
      </c>
      <c r="CS967" s="4" t="str">
        <v>WAB56-104</v>
      </c>
      <c r="CT967" s="4" t="str">
        <v>WAB56-104</v>
      </c>
      <c r="CU967" s="4" t="str">
        <v>WAB56-104</v>
      </c>
      <c r="CV967" s="4" t="str">
        <v>WAB56-104</v>
      </c>
      <c r="CW967" s="4" t="str">
        <v>WAB56-104</v>
      </c>
      <c r="CX967" s="4" t="str">
        <v>WAB56-104</v>
      </c>
      <c r="CY967" s="4" t="str">
        <v>WAB56-104</v>
      </c>
      <c r="CZ967" s="4" t="str">
        <v>WAB56-104</v>
      </c>
      <c r="DA967" s="4" t="str">
        <v>WAB56-104</v>
      </c>
    </row>
    <row r="968" spans="1:105" x14ac:dyDescent="0.35">
      <c r="A968" s="4" t="s">
        <v>1875</v>
      </c>
      <c r="C968" s="4" t="s">
        <v>3474</v>
      </c>
      <c r="AS968" s="4" t="str">
        <v>WAB881–10–37–18–7-P4-HB</v>
      </c>
      <c r="AT968" s="4" t="str">
        <v>WAB881–10–37–18–7-P4-HB</v>
      </c>
      <c r="AU968" s="4" t="str">
        <v>WAB881–10–37–18–7-P4-HB</v>
      </c>
      <c r="AV968" s="4" t="str">
        <v>WAB881–10–37–18–7-P4-HB</v>
      </c>
      <c r="AW968" s="4" t="str">
        <v>WAB881–10–37–18–7-P4-HB</v>
      </c>
      <c r="AX968" s="4" t="str">
        <v>WAB881–10–37–18–7-P4-HB</v>
      </c>
      <c r="AY968" s="4" t="str">
        <v>WAB881–10–37–18–7-P4-HB</v>
      </c>
      <c r="AZ968" s="4" t="str">
        <v>WAB881–10–37–18–7-P4-HB</v>
      </c>
      <c r="BA968" s="4" t="str">
        <v>WAB881–10–37–18–7-P4-HB</v>
      </c>
      <c r="BB968" s="4" t="str">
        <v>WAB881–10–37–18–7-P4-HB</v>
      </c>
      <c r="BC968" s="4" t="str">
        <v>WAB881–10–37–18–7-P4-HB</v>
      </c>
      <c r="BD968" s="4" t="str">
        <v>WAB881–10–37–18–7-P4-HB</v>
      </c>
      <c r="BE968" s="4" t="str">
        <v>WAB881–10–37–18–7-P4-HB</v>
      </c>
      <c r="BF968" s="4" t="str">
        <v>WAB881–10–37–18–7-P4-HB</v>
      </c>
      <c r="BG968" s="4" t="str">
        <v>WAB881–10–37–18–7-P4-HB</v>
      </c>
      <c r="BH968" s="4" t="str">
        <v>WAB881–10–37–18–7-P4-HB</v>
      </c>
      <c r="BI968" s="4" t="str">
        <v>WAB881–10–37–18–7-P4-HB</v>
      </c>
      <c r="BJ968" s="4" t="str">
        <v>WAB881–10–37–18–7-P4-HB</v>
      </c>
      <c r="BK968" s="4" t="str">
        <v>WAB881–10–37–18–7-P4-HB</v>
      </c>
      <c r="BL968" s="4" t="str">
        <v>WAB881–10–37–18–7-P4-HB</v>
      </c>
      <c r="BM968" s="4" t="str">
        <v>WAB881–10–37–18–7-P4-HB</v>
      </c>
      <c r="BN968" s="4" t="str">
        <v>WAB881–10–37–18–7-P4-HB</v>
      </c>
      <c r="BO968" s="4" t="str">
        <v>WAB881–10–37–18–7-P4-HB</v>
      </c>
      <c r="BP968" s="4" t="str">
        <v>WAB881–10–37–18–7-P4-HB</v>
      </c>
      <c r="BQ968" s="4" t="str">
        <v>WAB881–10–37–18–7-P4-HB</v>
      </c>
      <c r="BR968" s="4" t="str">
        <v>WAB881–10–37–18–7-P4-HB</v>
      </c>
      <c r="BS968" s="4" t="str">
        <v>WAB881–10–37–18–7-P4-HB</v>
      </c>
      <c r="BT968" s="4" t="str">
        <v>WAB881–10–37–18–7-P4-HB</v>
      </c>
      <c r="BU968" s="4" t="str">
        <v>WAB881–10–37–18–7-P4-HB</v>
      </c>
      <c r="BV968" s="4" t="str">
        <v>WAB881–10–37–18–7-P4-HB</v>
      </c>
      <c r="BX968" s="4" t="str">
        <v>WAB881-10-37-18-7-P4-HB</v>
      </c>
      <c r="BY968" s="4" t="str">
        <v>WAB881-10-37-18-7-P4-HB</v>
      </c>
      <c r="BZ968" s="4" t="str">
        <v>WAB881-10-37-18-7-P4-HB</v>
      </c>
      <c r="CA968" s="4" t="str">
        <v>WAB881-10-37-18-7-P4-HB</v>
      </c>
      <c r="CB968" s="4" t="str">
        <v>WAB881-10-37-18-7-P4-HB</v>
      </c>
      <c r="CC968" s="4" t="str">
        <v>WAB881-10-37-18-7-P4-HB</v>
      </c>
      <c r="CD968" s="4" t="str">
        <v>WAB881-10-37-18-7-P4-HB</v>
      </c>
      <c r="CE968" s="4" t="str">
        <v>WAB881-10-37-18-7-P4-HB</v>
      </c>
      <c r="CF968" s="4" t="str">
        <v>WAB881-10-37-18-7-P4-HB</v>
      </c>
      <c r="CG968" s="4" t="str">
        <v>WAB881-10-37-18-7-P4-HB</v>
      </c>
      <c r="CH968" s="4" t="str">
        <v>WAB881-10-37-18-7-P4-HB</v>
      </c>
      <c r="CI968" s="4" t="str">
        <v>WAB881-10-37-18-7-P4-HB</v>
      </c>
      <c r="CJ968" s="4" t="str">
        <v>WAB881-10-37-18-7-P4-HB</v>
      </c>
      <c r="CK968" s="4" t="str">
        <v>WAB881-10-37-18-7-P4-HB</v>
      </c>
      <c r="CL968" s="4" t="str">
        <v>WAB881-10-37-18-7-P4-HB</v>
      </c>
      <c r="CM968" s="4" t="str">
        <v>WAB881-10-37-18-7-P4-HB</v>
      </c>
      <c r="CN968" s="4" t="str">
        <v>WAB881-10-37-18-7-P4-HB</v>
      </c>
      <c r="CO968" s="4" t="str">
        <v>WAB881-10-37-18-7-P4-HB</v>
      </c>
      <c r="CP968" s="4" t="str">
        <v>WAB881-10-37-18-7-P4-HB</v>
      </c>
      <c r="CQ968" s="4" t="str">
        <v>WAB881-10-37-18-7-P4-HB</v>
      </c>
      <c r="CR968" s="4" t="str">
        <v>WAB881-10-37-18-7-P4-HB</v>
      </c>
      <c r="CS968" s="4" t="str">
        <v>WAB881-10-37-18-7-P4-HB</v>
      </c>
      <c r="CT968" s="4" t="str">
        <v>WAB881-10-37-18-7-P4-HB</v>
      </c>
      <c r="CU968" s="4" t="str">
        <v>WAB881-10-37-18-7-P4-HB</v>
      </c>
      <c r="CV968" s="4" t="str">
        <v>WAB881-10-37-18-7-P4-HB</v>
      </c>
      <c r="CW968" s="4" t="str">
        <v>WAB881-10-37-18-7-P4-HB</v>
      </c>
      <c r="CX968" s="4" t="str">
        <v>WAB881-10-37-18-7-P4-HB</v>
      </c>
      <c r="CY968" s="4" t="str">
        <v>WAB881-10-37-18-7-P4-HB</v>
      </c>
      <c r="CZ968" s="4" t="str">
        <v>WAB881-10-37-18-7-P4-HB</v>
      </c>
      <c r="DA968" s="4" t="str">
        <v>WAB881-10-37-18-7-P4-HB</v>
      </c>
    </row>
    <row r="969" spans="1:105" x14ac:dyDescent="0.35">
      <c r="A969" s="4" t="s">
        <v>1879</v>
      </c>
      <c r="C969" s="4" t="s">
        <v>3475</v>
      </c>
      <c r="AS969" s="4" t="str">
        <v>WABC165</v>
      </c>
      <c r="AT969" s="4" t="str">
        <v>WABC165</v>
      </c>
      <c r="AU969" s="4" t="str">
        <v>WABC165</v>
      </c>
      <c r="AV969" s="4" t="str">
        <v>WABC165</v>
      </c>
      <c r="AW969" s="4" t="str">
        <v>WABC165</v>
      </c>
      <c r="AX969" s="4" t="str">
        <v>WABC165</v>
      </c>
      <c r="AY969" s="4" t="str">
        <v>WABC165</v>
      </c>
      <c r="AZ969" s="4" t="str">
        <v>WABC165</v>
      </c>
      <c r="BA969" s="4" t="str">
        <v>WABC165</v>
      </c>
      <c r="BB969" s="4" t="str">
        <v>WABC165</v>
      </c>
      <c r="BC969" s="4" t="str">
        <v>WABC165</v>
      </c>
      <c r="BD969" s="4" t="str">
        <v>WABC165</v>
      </c>
      <c r="BE969" s="4" t="str">
        <v>WABC165</v>
      </c>
      <c r="BF969" s="4" t="str">
        <v>WABC165</v>
      </c>
      <c r="BG969" s="4" t="str">
        <v>WABC165</v>
      </c>
      <c r="BH969" s="4" t="str">
        <v>WABC165</v>
      </c>
      <c r="BI969" s="4" t="str">
        <v>WABC165</v>
      </c>
      <c r="BJ969" s="4" t="str">
        <v>WABC165</v>
      </c>
      <c r="BK969" s="4" t="str">
        <v>WABC165</v>
      </c>
      <c r="BL969" s="4" t="str">
        <v>WABC165</v>
      </c>
      <c r="BM969" s="4" t="str">
        <v>WABC165</v>
      </c>
      <c r="BN969" s="4" t="str">
        <v>WABC165</v>
      </c>
      <c r="BO969" s="4" t="str">
        <v>WABC165</v>
      </c>
      <c r="BP969" s="4" t="str">
        <v>WABC165</v>
      </c>
      <c r="BQ969" s="4" t="str">
        <v>WABC165</v>
      </c>
      <c r="BR969" s="4" t="str">
        <v>WABC165</v>
      </c>
      <c r="BS969" s="4" t="str">
        <v>WABC165</v>
      </c>
      <c r="BT969" s="4" t="str">
        <v>WABC165</v>
      </c>
      <c r="BU969" s="4" t="str">
        <v>WABC165</v>
      </c>
      <c r="BV969" s="4" t="str">
        <v>WABC165</v>
      </c>
      <c r="BX969" s="4" t="str">
        <v>WAB881–10–37–18–7-P4-HB</v>
      </c>
      <c r="BY969" s="4" t="str">
        <v>WAB881–10–37–18–7-P4-HB</v>
      </c>
      <c r="BZ969" s="4" t="str">
        <v>WAB881–10–37–18–7-P4-HB</v>
      </c>
      <c r="CA969" s="4" t="str">
        <v>WAB881–10–37–18–7-P4-HB</v>
      </c>
      <c r="CB969" s="4" t="str">
        <v>WAB881–10–37–18–7-P4-HB</v>
      </c>
      <c r="CC969" s="4" t="str">
        <v>WAB881–10–37–18–7-P4-HB</v>
      </c>
      <c r="CD969" s="4" t="str">
        <v>WAB881–10–37–18–7-P4-HB</v>
      </c>
      <c r="CE969" s="4" t="str">
        <v>WAB881–10–37–18–7-P4-HB</v>
      </c>
      <c r="CF969" s="4" t="str">
        <v>WAB881–10–37–18–7-P4-HB</v>
      </c>
      <c r="CG969" s="4" t="str">
        <v>WAB881–10–37–18–7-P4-HB</v>
      </c>
      <c r="CH969" s="4" t="str">
        <v>WAB881–10–37–18–7-P4-HB</v>
      </c>
      <c r="CI969" s="4" t="str">
        <v>WAB881–10–37–18–7-P4-HB</v>
      </c>
      <c r="CJ969" s="4" t="str">
        <v>WAB881–10–37–18–7-P4-HB</v>
      </c>
      <c r="CK969" s="4" t="str">
        <v>WAB881–10–37–18–7-P4-HB</v>
      </c>
      <c r="CL969" s="4" t="str">
        <v>WAB881–10–37–18–7-P4-HB</v>
      </c>
      <c r="CM969" s="4" t="str">
        <v>WAB881–10–37–18–7-P4-HB</v>
      </c>
      <c r="CN969" s="4" t="str">
        <v>WAB881–10–37–18–7-P4-HB</v>
      </c>
      <c r="CO969" s="4" t="str">
        <v>WAB881–10–37–18–7-P4-HB</v>
      </c>
      <c r="CP969" s="4" t="str">
        <v>WAB881–10–37–18–7-P4-HB</v>
      </c>
      <c r="CQ969" s="4" t="str">
        <v>WAB881–10–37–18–7-P4-HB</v>
      </c>
      <c r="CR969" s="4" t="str">
        <v>WAB881–10–37–18–7-P4-HB</v>
      </c>
      <c r="CS969" s="4" t="str">
        <v>WAB881–10–37–18–7-P4-HB</v>
      </c>
      <c r="CT969" s="4" t="str">
        <v>WAB881–10–37–18–7-P4-HB</v>
      </c>
      <c r="CU969" s="4" t="str">
        <v>WAB881–10–37–18–7-P4-HB</v>
      </c>
      <c r="CV969" s="4" t="str">
        <v>WAB881–10–37–18–7-P4-HB</v>
      </c>
      <c r="CW969" s="4" t="str">
        <v>WAB881–10–37–18–7-P4-HB</v>
      </c>
      <c r="CX969" s="4" t="str">
        <v>WAB881–10–37–18–7-P4-HB</v>
      </c>
      <c r="CY969" s="4" t="str">
        <v>WAB881–10–37–18–7-P4-HB</v>
      </c>
      <c r="CZ969" s="4" t="str">
        <v>WAB881–10–37–18–7-P4-HB</v>
      </c>
      <c r="DA969" s="4" t="str">
        <v>WAB881–10–37–18–7-P4-HB</v>
      </c>
    </row>
    <row r="970" spans="1:105" x14ac:dyDescent="0.35">
      <c r="A970" s="4" t="s">
        <v>1879</v>
      </c>
      <c r="C970" s="4" t="s">
        <v>3476</v>
      </c>
      <c r="AS970" s="4" t="str">
        <v>Wad Ahmed</v>
      </c>
      <c r="AT970" s="4" t="str">
        <v>Wad Ahmed</v>
      </c>
      <c r="AU970" s="4" t="str">
        <v>Wad Ahmed</v>
      </c>
      <c r="AV970" s="4" t="str">
        <v>Wad Ahmed</v>
      </c>
      <c r="AW970" s="4" t="str">
        <v>Wad Ahmed</v>
      </c>
      <c r="AX970" s="4" t="str">
        <v>Wad Ahmed</v>
      </c>
      <c r="AY970" s="4" t="str">
        <v>Wad Ahmed</v>
      </c>
      <c r="AZ970" s="4" t="str">
        <v>Wad Ahmed</v>
      </c>
      <c r="BA970" s="4" t="str">
        <v>Wad Ahmed</v>
      </c>
      <c r="BB970" s="4" t="str">
        <v>Wad Ahmed</v>
      </c>
      <c r="BC970" s="4" t="str">
        <v>Wad Ahmed</v>
      </c>
      <c r="BD970" s="4" t="str">
        <v>Wad Ahmed</v>
      </c>
      <c r="BE970" s="4" t="str">
        <v>Wad Ahmed</v>
      </c>
      <c r="BF970" s="4" t="str">
        <v>Wad Ahmed</v>
      </c>
      <c r="BG970" s="4" t="str">
        <v>Wad Ahmed</v>
      </c>
      <c r="BH970" s="4" t="str">
        <v>Wad Ahmed</v>
      </c>
      <c r="BI970" s="4" t="str">
        <v>Wad Ahmed</v>
      </c>
      <c r="BJ970" s="4" t="str">
        <v>Wad Ahmed</v>
      </c>
      <c r="BK970" s="4" t="str">
        <v>Wad Ahmed</v>
      </c>
      <c r="BL970" s="4" t="str">
        <v>Wad Ahmed</v>
      </c>
      <c r="BM970" s="4" t="str">
        <v>Wad Ahmed</v>
      </c>
      <c r="BN970" s="4" t="str">
        <v>Wad Ahmed</v>
      </c>
      <c r="BO970" s="4" t="str">
        <v>Wad Ahmed</v>
      </c>
      <c r="BP970" s="4" t="str">
        <v>Wad Ahmed</v>
      </c>
      <c r="BQ970" s="4" t="str">
        <v>Wad Ahmed</v>
      </c>
      <c r="BR970" s="4" t="str">
        <v>Wad Ahmed</v>
      </c>
      <c r="BS970" s="4" t="str">
        <v>Wad Ahmed</v>
      </c>
      <c r="BT970" s="4" t="str">
        <v>Wad Ahmed</v>
      </c>
      <c r="BU970" s="4" t="str">
        <v>Wad Ahmed</v>
      </c>
      <c r="BV970" s="4" t="str">
        <v>Wad Ahmed</v>
      </c>
      <c r="BX970" s="4" t="str">
        <v>WABC165</v>
      </c>
      <c r="BY970" s="4" t="str">
        <v>WABC165</v>
      </c>
      <c r="BZ970" s="4" t="str">
        <v>WABC165</v>
      </c>
      <c r="CA970" s="4" t="str">
        <v>WABC165</v>
      </c>
      <c r="CB970" s="4" t="str">
        <v>WABC165</v>
      </c>
      <c r="CC970" s="4" t="str">
        <v>WABC165</v>
      </c>
      <c r="CD970" s="4" t="str">
        <v>WABC165</v>
      </c>
      <c r="CE970" s="4" t="str">
        <v>WABC165</v>
      </c>
      <c r="CF970" s="4" t="str">
        <v>WABC165</v>
      </c>
      <c r="CG970" s="4" t="str">
        <v>WABC165</v>
      </c>
      <c r="CH970" s="4" t="str">
        <v>WABC165</v>
      </c>
      <c r="CI970" s="4" t="str">
        <v>WABC165</v>
      </c>
      <c r="CJ970" s="4" t="str">
        <v>WABC165</v>
      </c>
      <c r="CK970" s="4" t="str">
        <v>WABC165</v>
      </c>
      <c r="CL970" s="4" t="str">
        <v>WABC165</v>
      </c>
      <c r="CM970" s="4" t="str">
        <v>WABC165</v>
      </c>
      <c r="CN970" s="4" t="str">
        <v>WABC165</v>
      </c>
      <c r="CO970" s="4" t="str">
        <v>WABC165</v>
      </c>
      <c r="CP970" s="4" t="str">
        <v>WABC165</v>
      </c>
      <c r="CQ970" s="4" t="str">
        <v>WABC165</v>
      </c>
      <c r="CR970" s="4" t="str">
        <v>WABC165</v>
      </c>
      <c r="CS970" s="4" t="str">
        <v>WABC165</v>
      </c>
      <c r="CT970" s="4" t="str">
        <v>WABC165</v>
      </c>
      <c r="CU970" s="4" t="str">
        <v>WABC165</v>
      </c>
      <c r="CV970" s="4" t="str">
        <v>WABC165</v>
      </c>
      <c r="CW970" s="4" t="str">
        <v>WABC165</v>
      </c>
      <c r="CX970" s="4" t="str">
        <v>WABC165</v>
      </c>
      <c r="CY970" s="4" t="str">
        <v>WABC165</v>
      </c>
      <c r="CZ970" s="4" t="str">
        <v>WABC165</v>
      </c>
      <c r="DA970" s="4" t="str">
        <v>WABC165</v>
      </c>
    </row>
    <row r="971" spans="1:105" x14ac:dyDescent="0.35">
      <c r="A971" s="4" t="s">
        <v>1872</v>
      </c>
      <c r="C971" s="4" t="s">
        <v>3477</v>
      </c>
      <c r="AS971" s="4" t="str">
        <v>WAS 114-B-IDSA-B-WAS-1-3</v>
      </c>
      <c r="AT971" s="4" t="str">
        <v>WAS 114-B-IDSA-B-WAS-1-3</v>
      </c>
      <c r="AU971" s="4" t="str">
        <v>WAS 114-B-IDSA-B-WAS-1-3</v>
      </c>
      <c r="AV971" s="4" t="str">
        <v>WAS 114-B-IDSA-B-WAS-1-3</v>
      </c>
      <c r="AW971" s="4" t="str">
        <v>WAS 114-B-IDSA-B-WAS-1-3</v>
      </c>
      <c r="AX971" s="4" t="str">
        <v>WAS 114-B-IDSA-B-WAS-1-3</v>
      </c>
      <c r="AY971" s="4" t="str">
        <v>WAS 114-B-IDSA-B-WAS-1-3</v>
      </c>
      <c r="AZ971" s="4" t="str">
        <v>WAS 114-B-IDSA-B-WAS-1-3</v>
      </c>
      <c r="BA971" s="4" t="str">
        <v>WAS 114-B-IDSA-B-WAS-1-3</v>
      </c>
      <c r="BB971" s="4" t="str">
        <v>WAS 114-B-IDSA-B-WAS-1-3</v>
      </c>
      <c r="BC971" s="4" t="str">
        <v>WAS 114-B-IDSA-B-WAS-1-3</v>
      </c>
      <c r="BD971" s="4" t="str">
        <v>WAS 114-B-IDSA-B-WAS-1-3</v>
      </c>
      <c r="BE971" s="4" t="str">
        <v>WAS 114-B-IDSA-B-WAS-1-3</v>
      </c>
      <c r="BF971" s="4" t="str">
        <v>WAS 114-B-IDSA-B-WAS-1-3</v>
      </c>
      <c r="BG971" s="4" t="str">
        <v>WAS 114-B-IDSA-B-WAS-1-3</v>
      </c>
      <c r="BH971" s="4" t="str">
        <v>WAS 114-B-IDSA-B-WAS-1-3</v>
      </c>
      <c r="BI971" s="4" t="str">
        <v>WAS 114-B-IDSA-B-WAS-1-3</v>
      </c>
      <c r="BJ971" s="4" t="str">
        <v>WAS 114-B-IDSA-B-WAS-1-3</v>
      </c>
      <c r="BK971" s="4" t="str">
        <v>WAS 114-B-IDSA-B-WAS-1-3</v>
      </c>
      <c r="BL971" s="4" t="str">
        <v>WAS 114-B-IDSA-B-WAS-1-3</v>
      </c>
      <c r="BM971" s="4" t="str">
        <v>WAS 114-B-IDSA-B-WAS-1-3</v>
      </c>
      <c r="BN971" s="4" t="str">
        <v>WAS 114-B-IDSA-B-WAS-1-3</v>
      </c>
      <c r="BO971" s="4" t="str">
        <v>WAS 114-B-IDSA-B-WAS-1-3</v>
      </c>
      <c r="BP971" s="4" t="str">
        <v>WAS 114-B-IDSA-B-WAS-1-3</v>
      </c>
      <c r="BQ971" s="4" t="str">
        <v>WAS 114-B-IDSA-B-WAS-1-3</v>
      </c>
      <c r="BR971" s="4" t="str">
        <v>WAS 114-B-IDSA-B-WAS-1-3</v>
      </c>
      <c r="BS971" s="4" t="str">
        <v>WAS 114-B-IDSA-B-WAS-1-3</v>
      </c>
      <c r="BT971" s="4" t="str">
        <v>WAS 114-B-IDSA-B-WAS-1-3</v>
      </c>
      <c r="BU971" s="4" t="str">
        <v>WAS 114-B-IDSA-B-WAS-1-3</v>
      </c>
      <c r="BV971" s="4" t="str">
        <v>WAS 114-B-IDSA-B-WAS-1-3</v>
      </c>
      <c r="BX971" s="4" t="str">
        <v>Wad Ahmed</v>
      </c>
      <c r="BY971" s="4" t="str">
        <v>Wad Ahmed</v>
      </c>
      <c r="BZ971" s="4" t="str">
        <v>Wad Ahmed</v>
      </c>
      <c r="CA971" s="4" t="str">
        <v>Wad Ahmed</v>
      </c>
      <c r="CB971" s="4" t="str">
        <v>Wad Ahmed</v>
      </c>
      <c r="CC971" s="4" t="str">
        <v>Wad Ahmed</v>
      </c>
      <c r="CD971" s="4" t="str">
        <v>Wad Ahmed</v>
      </c>
      <c r="CE971" s="4" t="str">
        <v>Wad Ahmed</v>
      </c>
      <c r="CF971" s="4" t="str">
        <v>Wad Ahmed</v>
      </c>
      <c r="CG971" s="4" t="str">
        <v>Wad Ahmed</v>
      </c>
      <c r="CH971" s="4" t="str">
        <v>Wad Ahmed</v>
      </c>
      <c r="CI971" s="4" t="str">
        <v>Wad Ahmed</v>
      </c>
      <c r="CJ971" s="4" t="str">
        <v>Wad Ahmed</v>
      </c>
      <c r="CK971" s="4" t="str">
        <v>Wad Ahmed</v>
      </c>
      <c r="CL971" s="4" t="str">
        <v>Wad Ahmed</v>
      </c>
      <c r="CM971" s="4" t="str">
        <v>Wad Ahmed</v>
      </c>
      <c r="CN971" s="4" t="str">
        <v>Wad Ahmed</v>
      </c>
      <c r="CO971" s="4" t="str">
        <v>Wad Ahmed</v>
      </c>
      <c r="CP971" s="4" t="str">
        <v>Wad Ahmed</v>
      </c>
      <c r="CQ971" s="4" t="str">
        <v>Wad Ahmed</v>
      </c>
      <c r="CR971" s="4" t="str">
        <v>Wad Ahmed</v>
      </c>
      <c r="CS971" s="4" t="str">
        <v>Wad Ahmed</v>
      </c>
      <c r="CT971" s="4" t="str">
        <v>Wad Ahmed</v>
      </c>
      <c r="CU971" s="4" t="str">
        <v>Wad Ahmed</v>
      </c>
      <c r="CV971" s="4" t="str">
        <v>Wad Ahmed</v>
      </c>
      <c r="CW971" s="4" t="str">
        <v>Wad Ahmed</v>
      </c>
      <c r="CX971" s="4" t="str">
        <v>Wad Ahmed</v>
      </c>
      <c r="CY971" s="4" t="str">
        <v>Wad Ahmed</v>
      </c>
      <c r="CZ971" s="4" t="str">
        <v>Wad Ahmed</v>
      </c>
      <c r="DA971" s="4" t="str">
        <v>Wad Ahmed</v>
      </c>
    </row>
    <row r="972" spans="1:105" x14ac:dyDescent="0.35">
      <c r="A972" s="4" t="s">
        <v>1886</v>
      </c>
      <c r="C972" s="4" t="s">
        <v>3478</v>
      </c>
      <c r="AS972" s="4" t="str">
        <v>WAS 114-B-IDSA-B-WAS-1–3</v>
      </c>
      <c r="AT972" s="4" t="str">
        <v>WAS 114-B-IDSA-B-WAS-1–3</v>
      </c>
      <c r="AU972" s="4" t="str">
        <v>WAS 114-B-IDSA-B-WAS-1–3</v>
      </c>
      <c r="AV972" s="4" t="str">
        <v>WAS 114-B-IDSA-B-WAS-1–3</v>
      </c>
      <c r="AW972" s="4" t="str">
        <v>WAS 114-B-IDSA-B-WAS-1–3</v>
      </c>
      <c r="AX972" s="4" t="str">
        <v>WAS 114-B-IDSA-B-WAS-1–3</v>
      </c>
      <c r="AY972" s="4" t="str">
        <v>WAS 114-B-IDSA-B-WAS-1–3</v>
      </c>
      <c r="AZ972" s="4" t="str">
        <v>WAS 114-B-IDSA-B-WAS-1–3</v>
      </c>
      <c r="BA972" s="4" t="str">
        <v>WAS 114-B-IDSA-B-WAS-1–3</v>
      </c>
      <c r="BB972" s="4" t="str">
        <v>WAS 114-B-IDSA-B-WAS-1–3</v>
      </c>
      <c r="BC972" s="4" t="str">
        <v>WAS 114-B-IDSA-B-WAS-1–3</v>
      </c>
      <c r="BD972" s="4" t="str">
        <v>WAS 114-B-IDSA-B-WAS-1–3</v>
      </c>
      <c r="BE972" s="4" t="str">
        <v>WAS 114-B-IDSA-B-WAS-1–3</v>
      </c>
      <c r="BF972" s="4" t="str">
        <v>WAS 114-B-IDSA-B-WAS-1–3</v>
      </c>
      <c r="BG972" s="4" t="str">
        <v>WAS 114-B-IDSA-B-WAS-1–3</v>
      </c>
      <c r="BH972" s="4" t="str">
        <v>WAS 114-B-IDSA-B-WAS-1–3</v>
      </c>
      <c r="BI972" s="4" t="str">
        <v>WAS 114-B-IDSA-B-WAS-1–3</v>
      </c>
      <c r="BJ972" s="4" t="str">
        <v>WAS 114-B-IDSA-B-WAS-1–3</v>
      </c>
      <c r="BK972" s="4" t="str">
        <v>WAS 114-B-IDSA-B-WAS-1–3</v>
      </c>
      <c r="BL972" s="4" t="str">
        <v>WAS 114-B-IDSA-B-WAS-1–3</v>
      </c>
      <c r="BM972" s="4" t="str">
        <v>WAS 114-B-IDSA-B-WAS-1–3</v>
      </c>
      <c r="BN972" s="4" t="str">
        <v>WAS 114-B-IDSA-B-WAS-1–3</v>
      </c>
      <c r="BO972" s="4" t="str">
        <v>WAS 114-B-IDSA-B-WAS-1–3</v>
      </c>
      <c r="BP972" s="4" t="str">
        <v>WAS 114-B-IDSA-B-WAS-1–3</v>
      </c>
      <c r="BQ972" s="4" t="str">
        <v>WAS 114-B-IDSA-B-WAS-1–3</v>
      </c>
      <c r="BR972" s="4" t="str">
        <v>WAS 114-B-IDSA-B-WAS-1–3</v>
      </c>
      <c r="BS972" s="4" t="str">
        <v>WAS 114-B-IDSA-B-WAS-1–3</v>
      </c>
      <c r="BT972" s="4" t="str">
        <v>WAS 114-B-IDSA-B-WAS-1–3</v>
      </c>
      <c r="BU972" s="4" t="str">
        <v>WAS 114-B-IDSA-B-WAS-1–3</v>
      </c>
      <c r="BV972" s="4" t="str">
        <v>WAS 114-B-IDSA-B-WAS-1–3</v>
      </c>
      <c r="BX972" s="4" t="str">
        <v>WAS 114-B-IDSA-B-WAS-1-3</v>
      </c>
      <c r="BY972" s="4" t="str">
        <v>WAS 114-B-IDSA-B-WAS-1-3</v>
      </c>
      <c r="BZ972" s="4" t="str">
        <v>WAS 114-B-IDSA-B-WAS-1-3</v>
      </c>
      <c r="CA972" s="4" t="str">
        <v>WAS 114-B-IDSA-B-WAS-1-3</v>
      </c>
      <c r="CB972" s="4" t="str">
        <v>WAS 114-B-IDSA-B-WAS-1-3</v>
      </c>
      <c r="CC972" s="4" t="str">
        <v>WAS 114-B-IDSA-B-WAS-1-3</v>
      </c>
      <c r="CD972" s="4" t="str">
        <v>WAS 114-B-IDSA-B-WAS-1-3</v>
      </c>
      <c r="CE972" s="4" t="str">
        <v>WAS 114-B-IDSA-B-WAS-1-3</v>
      </c>
      <c r="CF972" s="4" t="str">
        <v>WAS 114-B-IDSA-B-WAS-1-3</v>
      </c>
      <c r="CG972" s="4" t="str">
        <v>WAS 114-B-IDSA-B-WAS-1-3</v>
      </c>
      <c r="CH972" s="4" t="str">
        <v>WAS 114-B-IDSA-B-WAS-1-3</v>
      </c>
      <c r="CI972" s="4" t="str">
        <v>WAS 114-B-IDSA-B-WAS-1-3</v>
      </c>
      <c r="CJ972" s="4" t="str">
        <v>WAS 114-B-IDSA-B-WAS-1-3</v>
      </c>
      <c r="CK972" s="4" t="str">
        <v>WAS 114-B-IDSA-B-WAS-1-3</v>
      </c>
      <c r="CL972" s="4" t="str">
        <v>WAS 114-B-IDSA-B-WAS-1-3</v>
      </c>
      <c r="CM972" s="4" t="str">
        <v>WAS 114-B-IDSA-B-WAS-1-3</v>
      </c>
      <c r="CN972" s="4" t="str">
        <v>WAS 114-B-IDSA-B-WAS-1-3</v>
      </c>
      <c r="CO972" s="4" t="str">
        <v>WAS 114-B-IDSA-B-WAS-1-3</v>
      </c>
      <c r="CP972" s="4" t="str">
        <v>WAS 114-B-IDSA-B-WAS-1-3</v>
      </c>
      <c r="CQ972" s="4" t="str">
        <v>WAS 114-B-IDSA-B-WAS-1-3</v>
      </c>
      <c r="CR972" s="4" t="str">
        <v>WAS 114-B-IDSA-B-WAS-1-3</v>
      </c>
      <c r="CS972" s="4" t="str">
        <v>WAS 114-B-IDSA-B-WAS-1-3</v>
      </c>
      <c r="CT972" s="4" t="str">
        <v>WAS 114-B-IDSA-B-WAS-1-3</v>
      </c>
      <c r="CU972" s="4" t="str">
        <v>WAS 114-B-IDSA-B-WAS-1-3</v>
      </c>
      <c r="CV972" s="4" t="str">
        <v>WAS 114-B-IDSA-B-WAS-1-3</v>
      </c>
      <c r="CW972" s="4" t="str">
        <v>WAS 114-B-IDSA-B-WAS-1-3</v>
      </c>
      <c r="CX972" s="4" t="str">
        <v>WAS 114-B-IDSA-B-WAS-1-3</v>
      </c>
      <c r="CY972" s="4" t="str">
        <v>WAS 114-B-IDSA-B-WAS-1-3</v>
      </c>
      <c r="CZ972" s="4" t="str">
        <v>WAS 114-B-IDSA-B-WAS-1-3</v>
      </c>
      <c r="DA972" s="4" t="str">
        <v>WAS 114-B-IDSA-B-WAS-1-3</v>
      </c>
    </row>
    <row r="973" spans="1:105" x14ac:dyDescent="0.35">
      <c r="A973" s="4" t="s">
        <v>1872</v>
      </c>
      <c r="C973" s="4" t="s">
        <v>3479</v>
      </c>
      <c r="AS973" s="4" t="str">
        <v>WAS 122-IDSA 13-WAS 10-FKR 1 (NERICA-L-6)</v>
      </c>
      <c r="AT973" s="4" t="str">
        <v>WAS 122-IDSA 13-WAS 10-FKR 1 (NERICA-L-6)</v>
      </c>
      <c r="AU973" s="4" t="str">
        <v>WAS 122-IDSA 13-WAS 10-FKR 1 (NERICA-L-6)</v>
      </c>
      <c r="AV973" s="4" t="str">
        <v>WAS 122-IDSA 13-WAS 10-FKR 1 (NERICA-L-6)</v>
      </c>
      <c r="AW973" s="4" t="str">
        <v>WAS 122-IDSA 13-WAS 10-FKR 1 (NERICA-L-6)</v>
      </c>
      <c r="AX973" s="4" t="str">
        <v>WAS 122-IDSA 13-WAS 10-FKR 1 (NERICA-L-6)</v>
      </c>
      <c r="AY973" s="4" t="str">
        <v>WAS 122-IDSA 13-WAS 10-FKR 1 (NERICA-L-6)</v>
      </c>
      <c r="AZ973" s="4" t="str">
        <v>WAS 122-IDSA 13-WAS 10-FKR 1 (NERICA-L-6)</v>
      </c>
      <c r="BA973" s="4" t="str">
        <v>WAS 122-IDSA 13-WAS 10-FKR 1 (NERICA-L-6)</v>
      </c>
      <c r="BB973" s="4" t="str">
        <v>WAS 122-IDSA 13-WAS 10-FKR 1 (NERICA-L-6)</v>
      </c>
      <c r="BC973" s="4" t="str">
        <v>WAS 122-IDSA 13-WAS 10-FKR 1 (NERICA-L-6)</v>
      </c>
      <c r="BD973" s="4" t="str">
        <v>WAS 122-IDSA 13-WAS 10-FKR 1 (NERICA-L-6)</v>
      </c>
      <c r="BE973" s="4" t="str">
        <v>WAS 122-IDSA 13-WAS 10-FKR 1 (NERICA-L-6)</v>
      </c>
      <c r="BF973" s="4" t="str">
        <v>WAS 122-IDSA 13-WAS 10-FKR 1 (NERICA-L-6)</v>
      </c>
      <c r="BG973" s="4" t="str">
        <v>WAS 122-IDSA 13-WAS 10-FKR 1 (NERICA-L-6)</v>
      </c>
      <c r="BH973" s="4" t="str">
        <v>WAS 122-IDSA 13-WAS 10-FKR 1 (NERICA-L-6)</v>
      </c>
      <c r="BI973" s="4" t="str">
        <v>WAS 122-IDSA 13-WAS 10-FKR 1 (NERICA-L-6)</v>
      </c>
      <c r="BJ973" s="4" t="str">
        <v>WAS 122-IDSA 13-WAS 10-FKR 1 (NERICA-L-6)</v>
      </c>
      <c r="BK973" s="4" t="str">
        <v>WAS 122-IDSA 13-WAS 10-FKR 1 (NERICA-L-6)</v>
      </c>
      <c r="BL973" s="4" t="str">
        <v>WAS 122-IDSA 13-WAS 10-FKR 1 (NERICA-L-6)</v>
      </c>
      <c r="BM973" s="4" t="str">
        <v>WAS 122-IDSA 13-WAS 10-FKR 1 (NERICA-L-6)</v>
      </c>
      <c r="BN973" s="4" t="str">
        <v>WAS 122-IDSA 13-WAS 10-FKR 1 (NERICA-L-6)</v>
      </c>
      <c r="BO973" s="4" t="str">
        <v>WAS 122-IDSA 13-WAS 10-FKR 1 (NERICA-L-6)</v>
      </c>
      <c r="BP973" s="4" t="str">
        <v>WAS 122-IDSA 13-WAS 10-FKR 1 (NERICA-L-6)</v>
      </c>
      <c r="BQ973" s="4" t="str">
        <v>WAS 122-IDSA 13-WAS 10-FKR 1 (NERICA-L-6)</v>
      </c>
      <c r="BR973" s="4" t="str">
        <v>WAS 122-IDSA 13-WAS 10-FKR 1 (NERICA-L-6)</v>
      </c>
      <c r="BS973" s="4" t="str">
        <v>WAS 122-IDSA 13-WAS 10-FKR 1 (NERICA-L-6)</v>
      </c>
      <c r="BT973" s="4" t="str">
        <v>WAS 122-IDSA 13-WAS 10-FKR 1 (NERICA-L-6)</v>
      </c>
      <c r="BU973" s="4" t="str">
        <v>WAS 122-IDSA 13-WAS 10-FKR 1 (NERICA-L-6)</v>
      </c>
      <c r="BV973" s="4" t="str">
        <v>WAS 122-IDSA 13-WAS 10-FKR 1 (NERICA-L-6)</v>
      </c>
      <c r="BX973" s="4" t="str">
        <v>WAS 114-B-IDSA-B-WAS-1–3</v>
      </c>
      <c r="BY973" s="4" t="str">
        <v>WAS 114-B-IDSA-B-WAS-1–3</v>
      </c>
      <c r="BZ973" s="4" t="str">
        <v>WAS 114-B-IDSA-B-WAS-1–3</v>
      </c>
      <c r="CA973" s="4" t="str">
        <v>WAS 114-B-IDSA-B-WAS-1–3</v>
      </c>
      <c r="CB973" s="4" t="str">
        <v>WAS 114-B-IDSA-B-WAS-1–3</v>
      </c>
      <c r="CC973" s="4" t="str">
        <v>WAS 114-B-IDSA-B-WAS-1–3</v>
      </c>
      <c r="CD973" s="4" t="str">
        <v>WAS 114-B-IDSA-B-WAS-1–3</v>
      </c>
      <c r="CE973" s="4" t="str">
        <v>WAS 114-B-IDSA-B-WAS-1–3</v>
      </c>
      <c r="CF973" s="4" t="str">
        <v>WAS 114-B-IDSA-B-WAS-1–3</v>
      </c>
      <c r="CG973" s="4" t="str">
        <v>WAS 114-B-IDSA-B-WAS-1–3</v>
      </c>
      <c r="CH973" s="4" t="str">
        <v>WAS 114-B-IDSA-B-WAS-1–3</v>
      </c>
      <c r="CI973" s="4" t="str">
        <v>WAS 114-B-IDSA-B-WAS-1–3</v>
      </c>
      <c r="CJ973" s="4" t="str">
        <v>WAS 114-B-IDSA-B-WAS-1–3</v>
      </c>
      <c r="CK973" s="4" t="str">
        <v>WAS 114-B-IDSA-B-WAS-1–3</v>
      </c>
      <c r="CL973" s="4" t="str">
        <v>WAS 114-B-IDSA-B-WAS-1–3</v>
      </c>
      <c r="CM973" s="4" t="str">
        <v>WAS 114-B-IDSA-B-WAS-1–3</v>
      </c>
      <c r="CN973" s="4" t="str">
        <v>WAS 114-B-IDSA-B-WAS-1–3</v>
      </c>
      <c r="CO973" s="4" t="str">
        <v>WAS 114-B-IDSA-B-WAS-1–3</v>
      </c>
      <c r="CP973" s="4" t="str">
        <v>WAS 114-B-IDSA-B-WAS-1–3</v>
      </c>
      <c r="CQ973" s="4" t="str">
        <v>WAS 114-B-IDSA-B-WAS-1–3</v>
      </c>
      <c r="CR973" s="4" t="str">
        <v>WAS 114-B-IDSA-B-WAS-1–3</v>
      </c>
      <c r="CS973" s="4" t="str">
        <v>WAS 114-B-IDSA-B-WAS-1–3</v>
      </c>
      <c r="CT973" s="4" t="str">
        <v>WAS 114-B-IDSA-B-WAS-1–3</v>
      </c>
      <c r="CU973" s="4" t="str">
        <v>WAS 114-B-IDSA-B-WAS-1–3</v>
      </c>
      <c r="CV973" s="4" t="str">
        <v>WAS 114-B-IDSA-B-WAS-1–3</v>
      </c>
      <c r="CW973" s="4" t="str">
        <v>WAS 114-B-IDSA-B-WAS-1–3</v>
      </c>
      <c r="CX973" s="4" t="str">
        <v>WAS 114-B-IDSA-B-WAS-1–3</v>
      </c>
      <c r="CY973" s="4" t="str">
        <v>WAS 114-B-IDSA-B-WAS-1–3</v>
      </c>
      <c r="CZ973" s="4" t="str">
        <v>WAS 114-B-IDSA-B-WAS-1–3</v>
      </c>
      <c r="DA973" s="4" t="str">
        <v>WAS 114-B-IDSA-B-WAS-1–3</v>
      </c>
    </row>
    <row r="974" spans="1:105" x14ac:dyDescent="0.35">
      <c r="A974" s="4" t="s">
        <v>1872</v>
      </c>
      <c r="C974" s="4" t="s">
        <v>3480</v>
      </c>
      <c r="AS974" s="4" t="str">
        <v>WAS 127-IDSA-2-WAS 3–6-FKR 1 (NERICA-L-24)</v>
      </c>
      <c r="AT974" s="4" t="str">
        <v>WAS 127-IDSA-2-WAS 3–6-FKR 1 (NERICA-L-24)</v>
      </c>
      <c r="AU974" s="4" t="str">
        <v>WAS 127-IDSA-2-WAS 3–6-FKR 1 (NERICA-L-24)</v>
      </c>
      <c r="AV974" s="4" t="str">
        <v>WAS 127-IDSA-2-WAS 3–6-FKR 1 (NERICA-L-24)</v>
      </c>
      <c r="AW974" s="4" t="str">
        <v>WAS 127-IDSA-2-WAS 3–6-FKR 1 (NERICA-L-24)</v>
      </c>
      <c r="AX974" s="4" t="str">
        <v>WAS 127-IDSA-2-WAS 3–6-FKR 1 (NERICA-L-24)</v>
      </c>
      <c r="AY974" s="4" t="str">
        <v>WAS 127-IDSA-2-WAS 3–6-FKR 1 (NERICA-L-24)</v>
      </c>
      <c r="AZ974" s="4" t="str">
        <v>WAS 127-IDSA-2-WAS 3–6-FKR 1 (NERICA-L-24)</v>
      </c>
      <c r="BA974" s="4" t="str">
        <v>WAS 127-IDSA-2-WAS 3–6-FKR 1 (NERICA-L-24)</v>
      </c>
      <c r="BB974" s="4" t="str">
        <v>WAS 127-IDSA-2-WAS 3–6-FKR 1 (NERICA-L-24)</v>
      </c>
      <c r="BC974" s="4" t="str">
        <v>WAS 127-IDSA-2-WAS 3–6-FKR 1 (NERICA-L-24)</v>
      </c>
      <c r="BD974" s="4" t="str">
        <v>WAS 127-IDSA-2-WAS 3–6-FKR 1 (NERICA-L-24)</v>
      </c>
      <c r="BE974" s="4" t="str">
        <v>WAS 127-IDSA-2-WAS 3–6-FKR 1 (NERICA-L-24)</v>
      </c>
      <c r="BF974" s="4" t="str">
        <v>WAS 127-IDSA-2-WAS 3–6-FKR 1 (NERICA-L-24)</v>
      </c>
      <c r="BG974" s="4" t="str">
        <v>WAS 127-IDSA-2-WAS 3–6-FKR 1 (NERICA-L-24)</v>
      </c>
      <c r="BH974" s="4" t="str">
        <v>WAS 127-IDSA-2-WAS 3–6-FKR 1 (NERICA-L-24)</v>
      </c>
      <c r="BI974" s="4" t="str">
        <v>WAS 127-IDSA-2-WAS 3–6-FKR 1 (NERICA-L-24)</v>
      </c>
      <c r="BJ974" s="4" t="str">
        <v>WAS 127-IDSA-2-WAS 3–6-FKR 1 (NERICA-L-24)</v>
      </c>
      <c r="BK974" s="4" t="str">
        <v>WAS 127-IDSA-2-WAS 3–6-FKR 1 (NERICA-L-24)</v>
      </c>
      <c r="BL974" s="4" t="str">
        <v>WAS 127-IDSA-2-WAS 3–6-FKR 1 (NERICA-L-24)</v>
      </c>
      <c r="BM974" s="4" t="str">
        <v>WAS 127-IDSA-2-WAS 3–6-FKR 1 (NERICA-L-24)</v>
      </c>
      <c r="BN974" s="4" t="str">
        <v>WAS 127-IDSA-2-WAS 3–6-FKR 1 (NERICA-L-24)</v>
      </c>
      <c r="BO974" s="4" t="str">
        <v>WAS 127-IDSA-2-WAS 3–6-FKR 1 (NERICA-L-24)</v>
      </c>
      <c r="BP974" s="4" t="str">
        <v>WAS 127-IDSA-2-WAS 3–6-FKR 1 (NERICA-L-24)</v>
      </c>
      <c r="BQ974" s="4" t="str">
        <v>WAS 127-IDSA-2-WAS 3–6-FKR 1 (NERICA-L-24)</v>
      </c>
      <c r="BR974" s="4" t="str">
        <v>WAS 127-IDSA-2-WAS 3–6-FKR 1 (NERICA-L-24)</v>
      </c>
      <c r="BS974" s="4" t="str">
        <v>WAS 127-IDSA-2-WAS 3–6-FKR 1 (NERICA-L-24)</v>
      </c>
      <c r="BT974" s="4" t="str">
        <v>WAS 127-IDSA-2-WAS 3–6-FKR 1 (NERICA-L-24)</v>
      </c>
      <c r="BU974" s="4" t="str">
        <v>WAS 127-IDSA-2-WAS 3–6-FKR 1 (NERICA-L-24)</v>
      </c>
      <c r="BV974" s="4" t="str">
        <v>WAS 127-IDSA-2-WAS 3–6-FKR 1 (NERICA-L-24)</v>
      </c>
      <c r="BX974" s="4" t="str">
        <v>WAS 122-IDSA 13-WAS 10-FKR 1 (NERICA-L-6)</v>
      </c>
      <c r="BY974" s="4" t="str">
        <v>WAS 122-IDSA 13-WAS 10-FKR 1 (NERICA-L-6)</v>
      </c>
      <c r="BZ974" s="4" t="str">
        <v>WAS 122-IDSA 13-WAS 10-FKR 1 (NERICA-L-6)</v>
      </c>
      <c r="CA974" s="4" t="str">
        <v>WAS 122-IDSA 13-WAS 10-FKR 1 (NERICA-L-6)</v>
      </c>
      <c r="CB974" s="4" t="str">
        <v>WAS 122-IDSA 13-WAS 10-FKR 1 (NERICA-L-6)</v>
      </c>
      <c r="CC974" s="4" t="str">
        <v>WAS 122-IDSA 13-WAS 10-FKR 1 (NERICA-L-6)</v>
      </c>
      <c r="CD974" s="4" t="str">
        <v>WAS 122-IDSA 13-WAS 10-FKR 1 (NERICA-L-6)</v>
      </c>
      <c r="CE974" s="4" t="str">
        <v>WAS 122-IDSA 13-WAS 10-FKR 1 (NERICA-L-6)</v>
      </c>
      <c r="CF974" s="4" t="str">
        <v>WAS 122-IDSA 13-WAS 10-FKR 1 (NERICA-L-6)</v>
      </c>
      <c r="CG974" s="4" t="str">
        <v>WAS 122-IDSA 13-WAS 10-FKR 1 (NERICA-L-6)</v>
      </c>
      <c r="CH974" s="4" t="str">
        <v>WAS 122-IDSA 13-WAS 10-FKR 1 (NERICA-L-6)</v>
      </c>
      <c r="CI974" s="4" t="str">
        <v>WAS 122-IDSA 13-WAS 10-FKR 1 (NERICA-L-6)</v>
      </c>
      <c r="CJ974" s="4" t="str">
        <v>WAS 122-IDSA 13-WAS 10-FKR 1 (NERICA-L-6)</v>
      </c>
      <c r="CK974" s="4" t="str">
        <v>WAS 122-IDSA 13-WAS 10-FKR 1 (NERICA-L-6)</v>
      </c>
      <c r="CL974" s="4" t="str">
        <v>WAS 122-IDSA 13-WAS 10-FKR 1 (NERICA-L-6)</v>
      </c>
      <c r="CM974" s="4" t="str">
        <v>WAS 122-IDSA 13-WAS 10-FKR 1 (NERICA-L-6)</v>
      </c>
      <c r="CN974" s="4" t="str">
        <v>WAS 122-IDSA 13-WAS 10-FKR 1 (NERICA-L-6)</v>
      </c>
      <c r="CO974" s="4" t="str">
        <v>WAS 122-IDSA 13-WAS 10-FKR 1 (NERICA-L-6)</v>
      </c>
      <c r="CP974" s="4" t="str">
        <v>WAS 122-IDSA 13-WAS 10-FKR 1 (NERICA-L-6)</v>
      </c>
      <c r="CQ974" s="4" t="str">
        <v>WAS 122-IDSA 13-WAS 10-FKR 1 (NERICA-L-6)</v>
      </c>
      <c r="CR974" s="4" t="str">
        <v>WAS 122-IDSA 13-WAS 10-FKR 1 (NERICA-L-6)</v>
      </c>
      <c r="CS974" s="4" t="str">
        <v>WAS 122-IDSA 13-WAS 10-FKR 1 (NERICA-L-6)</v>
      </c>
      <c r="CT974" s="4" t="str">
        <v>WAS 122-IDSA 13-WAS 10-FKR 1 (NERICA-L-6)</v>
      </c>
      <c r="CU974" s="4" t="str">
        <v>WAS 122-IDSA 13-WAS 10-FKR 1 (NERICA-L-6)</v>
      </c>
      <c r="CV974" s="4" t="str">
        <v>WAS 122-IDSA 13-WAS 10-FKR 1 (NERICA-L-6)</v>
      </c>
      <c r="CW974" s="4" t="str">
        <v>WAS 122-IDSA 13-WAS 10-FKR 1 (NERICA-L-6)</v>
      </c>
      <c r="CX974" s="4" t="str">
        <v>WAS 122-IDSA 13-WAS 10-FKR 1 (NERICA-L-6)</v>
      </c>
      <c r="CY974" s="4" t="str">
        <v>WAS 122-IDSA 13-WAS 10-FKR 1 (NERICA-L-6)</v>
      </c>
      <c r="CZ974" s="4" t="str">
        <v>WAS 122-IDSA 13-WAS 10-FKR 1 (NERICA-L-6)</v>
      </c>
      <c r="DA974" s="4" t="str">
        <v>WAS 122-IDSA 13-WAS 10-FKR 1 (NERICA-L-6)</v>
      </c>
    </row>
    <row r="975" spans="1:105" x14ac:dyDescent="0.35">
      <c r="A975" s="4" t="s">
        <v>1872</v>
      </c>
      <c r="C975" s="4" t="s">
        <v>3481</v>
      </c>
      <c r="AS975" s="4" t="str">
        <v>WAS 161-B-6–4-FKR 1 (NERICA-L-35)</v>
      </c>
      <c r="AT975" s="4" t="str">
        <v>WAS 161-B-6–4-FKR 1 (NERICA-L-35)</v>
      </c>
      <c r="AU975" s="4" t="str">
        <v>WAS 161-B-6–4-FKR 1 (NERICA-L-35)</v>
      </c>
      <c r="AV975" s="4" t="str">
        <v>WAS 161-B-6–4-FKR 1 (NERICA-L-35)</v>
      </c>
      <c r="AW975" s="4" t="str">
        <v>WAS 161-B-6–4-FKR 1 (NERICA-L-35)</v>
      </c>
      <c r="AX975" s="4" t="str">
        <v>WAS 161-B-6–4-FKR 1 (NERICA-L-35)</v>
      </c>
      <c r="AY975" s="4" t="str">
        <v>WAS 161-B-6–4-FKR 1 (NERICA-L-35)</v>
      </c>
      <c r="AZ975" s="4" t="str">
        <v>WAS 161-B-6–4-FKR 1 (NERICA-L-35)</v>
      </c>
      <c r="BA975" s="4" t="str">
        <v>WAS 161-B-6–4-FKR 1 (NERICA-L-35)</v>
      </c>
      <c r="BB975" s="4" t="str">
        <v>WAS 161-B-6–4-FKR 1 (NERICA-L-35)</v>
      </c>
      <c r="BC975" s="4" t="str">
        <v>WAS 161-B-6–4-FKR 1 (NERICA-L-35)</v>
      </c>
      <c r="BD975" s="4" t="str">
        <v>WAS 161-B-6–4-FKR 1 (NERICA-L-35)</v>
      </c>
      <c r="BE975" s="4" t="str">
        <v>WAS 161-B-6–4-FKR 1 (NERICA-L-35)</v>
      </c>
      <c r="BF975" s="4" t="str">
        <v>WAS 161-B-6–4-FKR 1 (NERICA-L-35)</v>
      </c>
      <c r="BG975" s="4" t="str">
        <v>WAS 161-B-6–4-FKR 1 (NERICA-L-35)</v>
      </c>
      <c r="BH975" s="4" t="str">
        <v>WAS 161-B-6–4-FKR 1 (NERICA-L-35)</v>
      </c>
      <c r="BI975" s="4" t="str">
        <v>WAS 161-B-6–4-FKR 1 (NERICA-L-35)</v>
      </c>
      <c r="BJ975" s="4" t="str">
        <v>WAS 161-B-6–4-FKR 1 (NERICA-L-35)</v>
      </c>
      <c r="BK975" s="4" t="str">
        <v>WAS 161-B-6–4-FKR 1 (NERICA-L-35)</v>
      </c>
      <c r="BL975" s="4" t="str">
        <v>WAS 161-B-6–4-FKR 1 (NERICA-L-35)</v>
      </c>
      <c r="BM975" s="4" t="str">
        <v>WAS 161-B-6–4-FKR 1 (NERICA-L-35)</v>
      </c>
      <c r="BN975" s="4" t="str">
        <v>WAS 161-B-6–4-FKR 1 (NERICA-L-35)</v>
      </c>
      <c r="BO975" s="4" t="str">
        <v>WAS 161-B-6–4-FKR 1 (NERICA-L-35)</v>
      </c>
      <c r="BP975" s="4" t="str">
        <v>WAS 161-B-6–4-FKR 1 (NERICA-L-35)</v>
      </c>
      <c r="BQ975" s="4" t="str">
        <v>WAS 161-B-6–4-FKR 1 (NERICA-L-35)</v>
      </c>
      <c r="BR975" s="4" t="str">
        <v>WAS 161-B-6–4-FKR 1 (NERICA-L-35)</v>
      </c>
      <c r="BS975" s="4" t="str">
        <v>WAS 161-B-6–4-FKR 1 (NERICA-L-35)</v>
      </c>
      <c r="BT975" s="4" t="str">
        <v>WAS 161-B-6–4-FKR 1 (NERICA-L-35)</v>
      </c>
      <c r="BU975" s="4" t="str">
        <v>WAS 161-B-6–4-FKR 1 (NERICA-L-35)</v>
      </c>
      <c r="BV975" s="4" t="str">
        <v>WAS 161-B-6–4-FKR 1 (NERICA-L-35)</v>
      </c>
      <c r="BX975" s="4" t="str">
        <v>WAS 127-IDSA-2-WAS 3–6-FKR 1 (NERICA-L-24)</v>
      </c>
      <c r="BY975" s="4" t="str">
        <v>WAS 127-IDSA-2-WAS 3–6-FKR 1 (NERICA-L-24)</v>
      </c>
      <c r="BZ975" s="4" t="str">
        <v>WAS 127-IDSA-2-WAS 3–6-FKR 1 (NERICA-L-24)</v>
      </c>
      <c r="CA975" s="4" t="str">
        <v>WAS 127-IDSA-2-WAS 3–6-FKR 1 (NERICA-L-24)</v>
      </c>
      <c r="CB975" s="4" t="str">
        <v>WAS 127-IDSA-2-WAS 3–6-FKR 1 (NERICA-L-24)</v>
      </c>
      <c r="CC975" s="4" t="str">
        <v>WAS 127-IDSA-2-WAS 3–6-FKR 1 (NERICA-L-24)</v>
      </c>
      <c r="CD975" s="4" t="str">
        <v>WAS 127-IDSA-2-WAS 3–6-FKR 1 (NERICA-L-24)</v>
      </c>
      <c r="CE975" s="4" t="str">
        <v>WAS 127-IDSA-2-WAS 3–6-FKR 1 (NERICA-L-24)</v>
      </c>
      <c r="CF975" s="4" t="str">
        <v>WAS 127-IDSA-2-WAS 3–6-FKR 1 (NERICA-L-24)</v>
      </c>
      <c r="CG975" s="4" t="str">
        <v>WAS 127-IDSA-2-WAS 3–6-FKR 1 (NERICA-L-24)</v>
      </c>
      <c r="CH975" s="4" t="str">
        <v>WAS 127-IDSA-2-WAS 3–6-FKR 1 (NERICA-L-24)</v>
      </c>
      <c r="CI975" s="4" t="str">
        <v>WAS 127-IDSA-2-WAS 3–6-FKR 1 (NERICA-L-24)</v>
      </c>
      <c r="CJ975" s="4" t="str">
        <v>WAS 127-IDSA-2-WAS 3–6-FKR 1 (NERICA-L-24)</v>
      </c>
      <c r="CK975" s="4" t="str">
        <v>WAS 127-IDSA-2-WAS 3–6-FKR 1 (NERICA-L-24)</v>
      </c>
      <c r="CL975" s="4" t="str">
        <v>WAS 127-IDSA-2-WAS 3–6-FKR 1 (NERICA-L-24)</v>
      </c>
      <c r="CM975" s="4" t="str">
        <v>WAS 127-IDSA-2-WAS 3–6-FKR 1 (NERICA-L-24)</v>
      </c>
      <c r="CN975" s="4" t="str">
        <v>WAS 127-IDSA-2-WAS 3–6-FKR 1 (NERICA-L-24)</v>
      </c>
      <c r="CO975" s="4" t="str">
        <v>WAS 127-IDSA-2-WAS 3–6-FKR 1 (NERICA-L-24)</v>
      </c>
      <c r="CP975" s="4" t="str">
        <v>WAS 127-IDSA-2-WAS 3–6-FKR 1 (NERICA-L-24)</v>
      </c>
      <c r="CQ975" s="4" t="str">
        <v>WAS 127-IDSA-2-WAS 3–6-FKR 1 (NERICA-L-24)</v>
      </c>
      <c r="CR975" s="4" t="str">
        <v>WAS 127-IDSA-2-WAS 3–6-FKR 1 (NERICA-L-24)</v>
      </c>
      <c r="CS975" s="4" t="str">
        <v>WAS 127-IDSA-2-WAS 3–6-FKR 1 (NERICA-L-24)</v>
      </c>
      <c r="CT975" s="4" t="str">
        <v>WAS 127-IDSA-2-WAS 3–6-FKR 1 (NERICA-L-24)</v>
      </c>
      <c r="CU975" s="4" t="str">
        <v>WAS 127-IDSA-2-WAS 3–6-FKR 1 (NERICA-L-24)</v>
      </c>
      <c r="CV975" s="4" t="str">
        <v>WAS 127-IDSA-2-WAS 3–6-FKR 1 (NERICA-L-24)</v>
      </c>
      <c r="CW975" s="4" t="str">
        <v>WAS 127-IDSA-2-WAS 3–6-FKR 1 (NERICA-L-24)</v>
      </c>
      <c r="CX975" s="4" t="str">
        <v>WAS 127-IDSA-2-WAS 3–6-FKR 1 (NERICA-L-24)</v>
      </c>
      <c r="CY975" s="4" t="str">
        <v>WAS 127-IDSA-2-WAS 3–6-FKR 1 (NERICA-L-24)</v>
      </c>
      <c r="CZ975" s="4" t="str">
        <v>WAS 127-IDSA-2-WAS 3–6-FKR 1 (NERICA-L-24)</v>
      </c>
      <c r="DA975" s="4" t="str">
        <v>WAS 127-IDSA-2-WAS 3–6-FKR 1 (NERICA-L-24)</v>
      </c>
    </row>
    <row r="976" spans="1:105" x14ac:dyDescent="0.35">
      <c r="A976" s="4" t="s">
        <v>1872</v>
      </c>
      <c r="C976" s="4" t="s">
        <v>3482</v>
      </c>
      <c r="AS976" s="4" t="str">
        <v>WAS 191-10-4-FKR 1</v>
      </c>
      <c r="AT976" s="4" t="str">
        <v>WAS 191-10-4-FKR 1</v>
      </c>
      <c r="AU976" s="4" t="str">
        <v>WAS 191-10-4-FKR 1</v>
      </c>
      <c r="AV976" s="4" t="str">
        <v>WAS 191-10-4-FKR 1</v>
      </c>
      <c r="AW976" s="4" t="str">
        <v>WAS 191-10-4-FKR 1</v>
      </c>
      <c r="AX976" s="4" t="str">
        <v>WAS 191-10-4-FKR 1</v>
      </c>
      <c r="AY976" s="4" t="str">
        <v>WAS 191-10-4-FKR 1</v>
      </c>
      <c r="AZ976" s="4" t="str">
        <v>WAS 191-10-4-FKR 1</v>
      </c>
      <c r="BA976" s="4" t="str">
        <v>WAS 191-10-4-FKR 1</v>
      </c>
      <c r="BB976" s="4" t="str">
        <v>WAS 191-10-4-FKR 1</v>
      </c>
      <c r="BC976" s="4" t="str">
        <v>WAS 191-10-4-FKR 1</v>
      </c>
      <c r="BD976" s="4" t="str">
        <v>WAS 191-10-4-FKR 1</v>
      </c>
      <c r="BE976" s="4" t="str">
        <v>WAS 191-10-4-FKR 1</v>
      </c>
      <c r="BF976" s="4" t="str">
        <v>WAS 191-10-4-FKR 1</v>
      </c>
      <c r="BG976" s="4" t="str">
        <v>WAS 191-10-4-FKR 1</v>
      </c>
      <c r="BH976" s="4" t="str">
        <v>WAS 191-10-4-FKR 1</v>
      </c>
      <c r="BI976" s="4" t="str">
        <v>WAS 191-10-4-FKR 1</v>
      </c>
      <c r="BJ976" s="4" t="str">
        <v>WAS 191-10-4-FKR 1</v>
      </c>
      <c r="BK976" s="4" t="str">
        <v>WAS 191-10-4-FKR 1</v>
      </c>
      <c r="BL976" s="4" t="str">
        <v>WAS 191-10-4-FKR 1</v>
      </c>
      <c r="BM976" s="4" t="str">
        <v>WAS 191-10-4-FKR 1</v>
      </c>
      <c r="BN976" s="4" t="str">
        <v>WAS 191-10-4-FKR 1</v>
      </c>
      <c r="BO976" s="4" t="str">
        <v>WAS 191-10-4-FKR 1</v>
      </c>
      <c r="BP976" s="4" t="str">
        <v>WAS 191-10-4-FKR 1</v>
      </c>
      <c r="BQ976" s="4" t="str">
        <v>WAS 191-10-4-FKR 1</v>
      </c>
      <c r="BR976" s="4" t="str">
        <v>WAS 191-10-4-FKR 1</v>
      </c>
      <c r="BS976" s="4" t="str">
        <v>WAS 191-10-4-FKR 1</v>
      </c>
      <c r="BT976" s="4" t="str">
        <v>WAS 191-10-4-FKR 1</v>
      </c>
      <c r="BU976" s="4" t="str">
        <v>WAS 191-10-4-FKR 1</v>
      </c>
      <c r="BV976" s="4" t="str">
        <v>WAS 191-10-4-FKR 1</v>
      </c>
      <c r="BX976" s="4" t="str">
        <v>WAS 161-B-6–4-FKR 1 (NERICA-L-35)</v>
      </c>
      <c r="BY976" s="4" t="str">
        <v>WAS 161-B-6–4-FKR 1 (NERICA-L-35)</v>
      </c>
      <c r="BZ976" s="4" t="str">
        <v>WAS 161-B-6–4-FKR 1 (NERICA-L-35)</v>
      </c>
      <c r="CA976" s="4" t="str">
        <v>WAS 161-B-6–4-FKR 1 (NERICA-L-35)</v>
      </c>
      <c r="CB976" s="4" t="str">
        <v>WAS 161-B-6–4-FKR 1 (NERICA-L-35)</v>
      </c>
      <c r="CC976" s="4" t="str">
        <v>WAS 161-B-6–4-FKR 1 (NERICA-L-35)</v>
      </c>
      <c r="CD976" s="4" t="str">
        <v>WAS 161-B-6–4-FKR 1 (NERICA-L-35)</v>
      </c>
      <c r="CE976" s="4" t="str">
        <v>WAS 161-B-6–4-FKR 1 (NERICA-L-35)</v>
      </c>
      <c r="CF976" s="4" t="str">
        <v>WAS 161-B-6–4-FKR 1 (NERICA-L-35)</v>
      </c>
      <c r="CG976" s="4" t="str">
        <v>WAS 161-B-6–4-FKR 1 (NERICA-L-35)</v>
      </c>
      <c r="CH976" s="4" t="str">
        <v>WAS 161-B-6–4-FKR 1 (NERICA-L-35)</v>
      </c>
      <c r="CI976" s="4" t="str">
        <v>WAS 161-B-6–4-FKR 1 (NERICA-L-35)</v>
      </c>
      <c r="CJ976" s="4" t="str">
        <v>WAS 161-B-6–4-FKR 1 (NERICA-L-35)</v>
      </c>
      <c r="CK976" s="4" t="str">
        <v>WAS 161-B-6–4-FKR 1 (NERICA-L-35)</v>
      </c>
      <c r="CL976" s="4" t="str">
        <v>WAS 161-B-6–4-FKR 1 (NERICA-L-35)</v>
      </c>
      <c r="CM976" s="4" t="str">
        <v>WAS 161-B-6–4-FKR 1 (NERICA-L-35)</v>
      </c>
      <c r="CN976" s="4" t="str">
        <v>WAS 161-B-6–4-FKR 1 (NERICA-L-35)</v>
      </c>
      <c r="CO976" s="4" t="str">
        <v>WAS 161-B-6–4-FKR 1 (NERICA-L-35)</v>
      </c>
      <c r="CP976" s="4" t="str">
        <v>WAS 161-B-6–4-FKR 1 (NERICA-L-35)</v>
      </c>
      <c r="CQ976" s="4" t="str">
        <v>WAS 161-B-6–4-FKR 1 (NERICA-L-35)</v>
      </c>
      <c r="CR976" s="4" t="str">
        <v>WAS 161-B-6–4-FKR 1 (NERICA-L-35)</v>
      </c>
      <c r="CS976" s="4" t="str">
        <v>WAS 161-B-6–4-FKR 1 (NERICA-L-35)</v>
      </c>
      <c r="CT976" s="4" t="str">
        <v>WAS 161-B-6–4-FKR 1 (NERICA-L-35)</v>
      </c>
      <c r="CU976" s="4" t="str">
        <v>WAS 161-B-6–4-FKR 1 (NERICA-L-35)</v>
      </c>
      <c r="CV976" s="4" t="str">
        <v>WAS 161-B-6–4-FKR 1 (NERICA-L-35)</v>
      </c>
      <c r="CW976" s="4" t="str">
        <v>WAS 161-B-6–4-FKR 1 (NERICA-L-35)</v>
      </c>
      <c r="CX976" s="4" t="str">
        <v>WAS 161-B-6–4-FKR 1 (NERICA-L-35)</v>
      </c>
      <c r="CY976" s="4" t="str">
        <v>WAS 161-B-6–4-FKR 1 (NERICA-L-35)</v>
      </c>
      <c r="CZ976" s="4" t="str">
        <v>WAS 161-B-6–4-FKR 1 (NERICA-L-35)</v>
      </c>
      <c r="DA976" s="4" t="str">
        <v>WAS 161-B-6–4-FKR 1 (NERICA-L-35)</v>
      </c>
    </row>
    <row r="977" spans="1:105" x14ac:dyDescent="0.35">
      <c r="A977" s="4" t="s">
        <v>1872</v>
      </c>
      <c r="C977" s="4" t="s">
        <v>3483</v>
      </c>
      <c r="AS977" s="4" t="str">
        <v>WAS 191–10–4-FKR 1</v>
      </c>
      <c r="AT977" s="4" t="str">
        <v>WAS 191–10–4-FKR 1</v>
      </c>
      <c r="AU977" s="4" t="str">
        <v>WAS 191–10–4-FKR 1</v>
      </c>
      <c r="AV977" s="4" t="str">
        <v>WAS 191–10–4-FKR 1</v>
      </c>
      <c r="AW977" s="4" t="str">
        <v>WAS 191–10–4-FKR 1</v>
      </c>
      <c r="AX977" s="4" t="str">
        <v>WAS 191–10–4-FKR 1</v>
      </c>
      <c r="AY977" s="4" t="str">
        <v>WAS 191–10–4-FKR 1</v>
      </c>
      <c r="AZ977" s="4" t="str">
        <v>WAS 191–10–4-FKR 1</v>
      </c>
      <c r="BA977" s="4" t="str">
        <v>WAS 191–10–4-FKR 1</v>
      </c>
      <c r="BB977" s="4" t="str">
        <v>WAS 191–10–4-FKR 1</v>
      </c>
      <c r="BC977" s="4" t="str">
        <v>WAS 191–10–4-FKR 1</v>
      </c>
      <c r="BD977" s="4" t="str">
        <v>WAS 191–10–4-FKR 1</v>
      </c>
      <c r="BE977" s="4" t="str">
        <v>WAS 191–10–4-FKR 1</v>
      </c>
      <c r="BF977" s="4" t="str">
        <v>WAS 191–10–4-FKR 1</v>
      </c>
      <c r="BG977" s="4" t="str">
        <v>WAS 191–10–4-FKR 1</v>
      </c>
      <c r="BH977" s="4" t="str">
        <v>WAS 191–10–4-FKR 1</v>
      </c>
      <c r="BI977" s="4" t="str">
        <v>WAS 191–10–4-FKR 1</v>
      </c>
      <c r="BJ977" s="4" t="str">
        <v>WAS 191–10–4-FKR 1</v>
      </c>
      <c r="BK977" s="4" t="str">
        <v>WAS 191–10–4-FKR 1</v>
      </c>
      <c r="BL977" s="4" t="str">
        <v>WAS 191–10–4-FKR 1</v>
      </c>
      <c r="BM977" s="4" t="str">
        <v>WAS 191–10–4-FKR 1</v>
      </c>
      <c r="BN977" s="4" t="str">
        <v>WAS 191–10–4-FKR 1</v>
      </c>
      <c r="BO977" s="4" t="str">
        <v>WAS 191–10–4-FKR 1</v>
      </c>
      <c r="BP977" s="4" t="str">
        <v>WAS 191–10–4-FKR 1</v>
      </c>
      <c r="BQ977" s="4" t="str">
        <v>WAS 191–10–4-FKR 1</v>
      </c>
      <c r="BR977" s="4" t="str">
        <v>WAS 191–10–4-FKR 1</v>
      </c>
      <c r="BS977" s="4" t="str">
        <v>WAS 191–10–4-FKR 1</v>
      </c>
      <c r="BT977" s="4" t="str">
        <v>WAS 191–10–4-FKR 1</v>
      </c>
      <c r="BU977" s="4" t="str">
        <v>WAS 191–10–4-FKR 1</v>
      </c>
      <c r="BV977" s="4" t="str">
        <v>WAS 191–10–4-FKR 1</v>
      </c>
      <c r="BX977" s="4" t="str">
        <v>WAS 191-10-4-FKR 1</v>
      </c>
      <c r="BY977" s="4" t="str">
        <v>WAS 191-10-4-FKR 1</v>
      </c>
      <c r="BZ977" s="4" t="str">
        <v>WAS 191-10-4-FKR 1</v>
      </c>
      <c r="CA977" s="4" t="str">
        <v>WAS 191-10-4-FKR 1</v>
      </c>
      <c r="CB977" s="4" t="str">
        <v>WAS 191-10-4-FKR 1</v>
      </c>
      <c r="CC977" s="4" t="str">
        <v>WAS 191-10-4-FKR 1</v>
      </c>
      <c r="CD977" s="4" t="str">
        <v>WAS 191-10-4-FKR 1</v>
      </c>
      <c r="CE977" s="4" t="str">
        <v>WAS 191-10-4-FKR 1</v>
      </c>
      <c r="CF977" s="4" t="str">
        <v>WAS 191-10-4-FKR 1</v>
      </c>
      <c r="CG977" s="4" t="str">
        <v>WAS 191-10-4-FKR 1</v>
      </c>
      <c r="CH977" s="4" t="str">
        <v>WAS 191-10-4-FKR 1</v>
      </c>
      <c r="CI977" s="4" t="str">
        <v>WAS 191-10-4-FKR 1</v>
      </c>
      <c r="CJ977" s="4" t="str">
        <v>WAS 191-10-4-FKR 1</v>
      </c>
      <c r="CK977" s="4" t="str">
        <v>WAS 191-10-4-FKR 1</v>
      </c>
      <c r="CL977" s="4" t="str">
        <v>WAS 191-10-4-FKR 1</v>
      </c>
      <c r="CM977" s="4" t="str">
        <v>WAS 191-10-4-FKR 1</v>
      </c>
      <c r="CN977" s="4" t="str">
        <v>WAS 191-10-4-FKR 1</v>
      </c>
      <c r="CO977" s="4" t="str">
        <v>WAS 191-10-4-FKR 1</v>
      </c>
      <c r="CP977" s="4" t="str">
        <v>WAS 191-10-4-FKR 1</v>
      </c>
      <c r="CQ977" s="4" t="str">
        <v>WAS 191-10-4-FKR 1</v>
      </c>
      <c r="CR977" s="4" t="str">
        <v>WAS 191-10-4-FKR 1</v>
      </c>
      <c r="CS977" s="4" t="str">
        <v>WAS 191-10-4-FKR 1</v>
      </c>
      <c r="CT977" s="4" t="str">
        <v>WAS 191-10-4-FKR 1</v>
      </c>
      <c r="CU977" s="4" t="str">
        <v>WAS 191-10-4-FKR 1</v>
      </c>
      <c r="CV977" s="4" t="str">
        <v>WAS 191-10-4-FKR 1</v>
      </c>
      <c r="CW977" s="4" t="str">
        <v>WAS 191-10-4-FKR 1</v>
      </c>
      <c r="CX977" s="4" t="str">
        <v>WAS 191-10-4-FKR 1</v>
      </c>
      <c r="CY977" s="4" t="str">
        <v>WAS 191-10-4-FKR 1</v>
      </c>
      <c r="CZ977" s="4" t="str">
        <v>WAS 191-10-4-FKR 1</v>
      </c>
      <c r="DA977" s="4" t="str">
        <v>WAS 191-10-4-FKR 1</v>
      </c>
    </row>
    <row r="978" spans="1:105" x14ac:dyDescent="0.35">
      <c r="A978" s="4" t="s">
        <v>1875</v>
      </c>
      <c r="C978" s="4" t="s">
        <v>3483</v>
      </c>
      <c r="AS978" s="4" t="str">
        <v>WAS 191–4-10 (NERICA-L-54)</v>
      </c>
      <c r="AT978" s="4" t="str">
        <v>WAS 191–4-10 (NERICA-L-54)</v>
      </c>
      <c r="AU978" s="4" t="str">
        <v>WAS 191–4-10 (NERICA-L-54)</v>
      </c>
      <c r="AV978" s="4" t="str">
        <v>WAS 191–4-10 (NERICA-L-54)</v>
      </c>
      <c r="AW978" s="4" t="str">
        <v>WAS 191–4-10 (NERICA-L-54)</v>
      </c>
      <c r="AX978" s="4" t="str">
        <v>WAS 191–4-10 (NERICA-L-54)</v>
      </c>
      <c r="AY978" s="4" t="str">
        <v>WAS 191–4-10 (NERICA-L-54)</v>
      </c>
      <c r="AZ978" s="4" t="str">
        <v>WAS 191–4-10 (NERICA-L-54)</v>
      </c>
      <c r="BA978" s="4" t="str">
        <v>WAS 191–4-10 (NERICA-L-54)</v>
      </c>
      <c r="BB978" s="4" t="str">
        <v>WAS 191–4-10 (NERICA-L-54)</v>
      </c>
      <c r="BC978" s="4" t="str">
        <v>WAS 191–4-10 (NERICA-L-54)</v>
      </c>
      <c r="BD978" s="4" t="str">
        <v>WAS 191–4-10 (NERICA-L-54)</v>
      </c>
      <c r="BE978" s="4" t="str">
        <v>WAS 191–4-10 (NERICA-L-54)</v>
      </c>
      <c r="BF978" s="4" t="str">
        <v>WAS 191–4-10 (NERICA-L-54)</v>
      </c>
      <c r="BG978" s="4" t="str">
        <v>WAS 191–4-10 (NERICA-L-54)</v>
      </c>
      <c r="BH978" s="4" t="str">
        <v>WAS 191–4-10 (NERICA-L-54)</v>
      </c>
      <c r="BI978" s="4" t="str">
        <v>WAS 191–4-10 (NERICA-L-54)</v>
      </c>
      <c r="BJ978" s="4" t="str">
        <v>WAS 191–4-10 (NERICA-L-54)</v>
      </c>
      <c r="BK978" s="4" t="str">
        <v>WAS 191–4-10 (NERICA-L-54)</v>
      </c>
      <c r="BL978" s="4" t="str">
        <v>WAS 191–4-10 (NERICA-L-54)</v>
      </c>
      <c r="BM978" s="4" t="str">
        <v>WAS 191–4-10 (NERICA-L-54)</v>
      </c>
      <c r="BN978" s="4" t="str">
        <v>WAS 191–4-10 (NERICA-L-54)</v>
      </c>
      <c r="BO978" s="4" t="str">
        <v>WAS 191–4-10 (NERICA-L-54)</v>
      </c>
      <c r="BP978" s="4" t="str">
        <v>WAS 191–4-10 (NERICA-L-54)</v>
      </c>
      <c r="BQ978" s="4" t="str">
        <v>WAS 191–4-10 (NERICA-L-54)</v>
      </c>
      <c r="BR978" s="4" t="str">
        <v>WAS 191–4-10 (NERICA-L-54)</v>
      </c>
      <c r="BS978" s="4" t="str">
        <v>WAS 191–4-10 (NERICA-L-54)</v>
      </c>
      <c r="BT978" s="4" t="str">
        <v>WAS 191–4-10 (NERICA-L-54)</v>
      </c>
      <c r="BU978" s="4" t="str">
        <v>WAS 191–4-10 (NERICA-L-54)</v>
      </c>
      <c r="BV978" s="4" t="str">
        <v>WAS 191–4-10 (NERICA-L-54)</v>
      </c>
      <c r="BX978" s="4" t="str">
        <v>WAS 191–10–4-FKR 1</v>
      </c>
      <c r="BY978" s="4" t="str">
        <v>WAS 191–10–4-FKR 1</v>
      </c>
      <c r="BZ978" s="4" t="str">
        <v>WAS 191–10–4-FKR 1</v>
      </c>
      <c r="CA978" s="4" t="str">
        <v>WAS 191–10–4-FKR 1</v>
      </c>
      <c r="CB978" s="4" t="str">
        <v>WAS 191–10–4-FKR 1</v>
      </c>
      <c r="CC978" s="4" t="str">
        <v>WAS 191–10–4-FKR 1</v>
      </c>
      <c r="CD978" s="4" t="str">
        <v>WAS 191–10–4-FKR 1</v>
      </c>
      <c r="CE978" s="4" t="str">
        <v>WAS 191–10–4-FKR 1</v>
      </c>
      <c r="CF978" s="4" t="str">
        <v>WAS 191–10–4-FKR 1</v>
      </c>
      <c r="CG978" s="4" t="str">
        <v>WAS 191–10–4-FKR 1</v>
      </c>
      <c r="CH978" s="4" t="str">
        <v>WAS 191–10–4-FKR 1</v>
      </c>
      <c r="CI978" s="4" t="str">
        <v>WAS 191–10–4-FKR 1</v>
      </c>
      <c r="CJ978" s="4" t="str">
        <v>WAS 191–10–4-FKR 1</v>
      </c>
      <c r="CK978" s="4" t="str">
        <v>WAS 191–10–4-FKR 1</v>
      </c>
      <c r="CL978" s="4" t="str">
        <v>WAS 191–10–4-FKR 1</v>
      </c>
      <c r="CM978" s="4" t="str">
        <v>WAS 191–10–4-FKR 1</v>
      </c>
      <c r="CN978" s="4" t="str">
        <v>WAS 191–10–4-FKR 1</v>
      </c>
      <c r="CO978" s="4" t="str">
        <v>WAS 191–10–4-FKR 1</v>
      </c>
      <c r="CP978" s="4" t="str">
        <v>WAS 191–10–4-FKR 1</v>
      </c>
      <c r="CQ978" s="4" t="str">
        <v>WAS 191–10–4-FKR 1</v>
      </c>
      <c r="CR978" s="4" t="str">
        <v>WAS 191–10–4-FKR 1</v>
      </c>
      <c r="CS978" s="4" t="str">
        <v>WAS 191–10–4-FKR 1</v>
      </c>
      <c r="CT978" s="4" t="str">
        <v>WAS 191–10–4-FKR 1</v>
      </c>
      <c r="CU978" s="4" t="str">
        <v>WAS 191–10–4-FKR 1</v>
      </c>
      <c r="CV978" s="4" t="str">
        <v>WAS 191–10–4-FKR 1</v>
      </c>
      <c r="CW978" s="4" t="str">
        <v>WAS 191–10–4-FKR 1</v>
      </c>
      <c r="CX978" s="4" t="str">
        <v>WAS 191–10–4-FKR 1</v>
      </c>
      <c r="CY978" s="4" t="str">
        <v>WAS 191–10–4-FKR 1</v>
      </c>
      <c r="CZ978" s="4" t="str">
        <v>WAS 191–10–4-FKR 1</v>
      </c>
      <c r="DA978" s="4" t="str">
        <v>WAS 191–10–4-FKR 1</v>
      </c>
    </row>
    <row r="979" spans="1:105" x14ac:dyDescent="0.35">
      <c r="A979" s="4" t="s">
        <v>1872</v>
      </c>
      <c r="C979" s="4" t="s">
        <v>3484</v>
      </c>
      <c r="AS979" s="4" t="str">
        <v>Washera</v>
      </c>
      <c r="AT979" s="4" t="str">
        <v>Washera</v>
      </c>
      <c r="AU979" s="4" t="str">
        <v>Washera</v>
      </c>
      <c r="AV979" s="4" t="str">
        <v>Washera</v>
      </c>
      <c r="AW979" s="4" t="str">
        <v>Washera</v>
      </c>
      <c r="AX979" s="4" t="str">
        <v>Washera</v>
      </c>
      <c r="AY979" s="4" t="str">
        <v>Washera</v>
      </c>
      <c r="AZ979" s="4" t="str">
        <v>Washera</v>
      </c>
      <c r="BA979" s="4" t="str">
        <v>Washera</v>
      </c>
      <c r="BB979" s="4" t="str">
        <v>Washera</v>
      </c>
      <c r="BC979" s="4" t="str">
        <v>Washera</v>
      </c>
      <c r="BD979" s="4" t="str">
        <v>Washera</v>
      </c>
      <c r="BE979" s="4" t="str">
        <v>Washera</v>
      </c>
      <c r="BF979" s="4" t="str">
        <v>Washera</v>
      </c>
      <c r="BG979" s="4" t="str">
        <v>Washera</v>
      </c>
      <c r="BH979" s="4" t="str">
        <v>Washera</v>
      </c>
      <c r="BI979" s="4" t="str">
        <v>Washera</v>
      </c>
      <c r="BJ979" s="4" t="str">
        <v>Washera</v>
      </c>
      <c r="BK979" s="4" t="str">
        <v>Washera</v>
      </c>
      <c r="BL979" s="4" t="str">
        <v>Washera</v>
      </c>
      <c r="BM979" s="4" t="str">
        <v>Washera</v>
      </c>
      <c r="BN979" s="4" t="str">
        <v>Washera</v>
      </c>
      <c r="BO979" s="4" t="str">
        <v>Washera</v>
      </c>
      <c r="BP979" s="4" t="str">
        <v>Washera</v>
      </c>
      <c r="BQ979" s="4" t="str">
        <v>Washera</v>
      </c>
      <c r="BR979" s="4" t="str">
        <v>Washera</v>
      </c>
      <c r="BS979" s="4" t="str">
        <v>Washera</v>
      </c>
      <c r="BT979" s="4" t="str">
        <v>Washera</v>
      </c>
      <c r="BU979" s="4" t="str">
        <v>Washera</v>
      </c>
      <c r="BV979" s="4" t="str">
        <v>Washera</v>
      </c>
      <c r="BX979" s="4" t="str">
        <v>WAS 191–4-10 (NERICA-L-54)</v>
      </c>
      <c r="BY979" s="4" t="str">
        <v>WAS 191–4-10 (NERICA-L-54)</v>
      </c>
      <c r="BZ979" s="4" t="str">
        <v>WAS 191–4-10 (NERICA-L-54)</v>
      </c>
      <c r="CA979" s="4" t="str">
        <v>WAS 191–4-10 (NERICA-L-54)</v>
      </c>
      <c r="CB979" s="4" t="str">
        <v>WAS 191–4-10 (NERICA-L-54)</v>
      </c>
      <c r="CC979" s="4" t="str">
        <v>WAS 191–4-10 (NERICA-L-54)</v>
      </c>
      <c r="CD979" s="4" t="str">
        <v>WAS 191–4-10 (NERICA-L-54)</v>
      </c>
      <c r="CE979" s="4" t="str">
        <v>WAS 191–4-10 (NERICA-L-54)</v>
      </c>
      <c r="CF979" s="4" t="str">
        <v>WAS 191–4-10 (NERICA-L-54)</v>
      </c>
      <c r="CG979" s="4" t="str">
        <v>WAS 191–4-10 (NERICA-L-54)</v>
      </c>
      <c r="CH979" s="4" t="str">
        <v>WAS 191–4-10 (NERICA-L-54)</v>
      </c>
      <c r="CI979" s="4" t="str">
        <v>WAS 191–4-10 (NERICA-L-54)</v>
      </c>
      <c r="CJ979" s="4" t="str">
        <v>WAS 191–4-10 (NERICA-L-54)</v>
      </c>
      <c r="CK979" s="4" t="str">
        <v>WAS 191–4-10 (NERICA-L-54)</v>
      </c>
      <c r="CL979" s="4" t="str">
        <v>WAS 191–4-10 (NERICA-L-54)</v>
      </c>
      <c r="CM979" s="4" t="str">
        <v>WAS 191–4-10 (NERICA-L-54)</v>
      </c>
      <c r="CN979" s="4" t="str">
        <v>WAS 191–4-10 (NERICA-L-54)</v>
      </c>
      <c r="CO979" s="4" t="str">
        <v>WAS 191–4-10 (NERICA-L-54)</v>
      </c>
      <c r="CP979" s="4" t="str">
        <v>WAS 191–4-10 (NERICA-L-54)</v>
      </c>
      <c r="CQ979" s="4" t="str">
        <v>WAS 191–4-10 (NERICA-L-54)</v>
      </c>
      <c r="CR979" s="4" t="str">
        <v>WAS 191–4-10 (NERICA-L-54)</v>
      </c>
      <c r="CS979" s="4" t="str">
        <v>WAS 191–4-10 (NERICA-L-54)</v>
      </c>
      <c r="CT979" s="4" t="str">
        <v>WAS 191–4-10 (NERICA-L-54)</v>
      </c>
      <c r="CU979" s="4" t="str">
        <v>WAS 191–4-10 (NERICA-L-54)</v>
      </c>
      <c r="CV979" s="4" t="str">
        <v>WAS 191–4-10 (NERICA-L-54)</v>
      </c>
      <c r="CW979" s="4" t="str">
        <v>WAS 191–4-10 (NERICA-L-54)</v>
      </c>
      <c r="CX979" s="4" t="str">
        <v>WAS 191–4-10 (NERICA-L-54)</v>
      </c>
      <c r="CY979" s="4" t="str">
        <v>WAS 191–4-10 (NERICA-L-54)</v>
      </c>
      <c r="CZ979" s="4" t="str">
        <v>WAS 191–4-10 (NERICA-L-54)</v>
      </c>
      <c r="DA979" s="4" t="str">
        <v>WAS 191–4-10 (NERICA-L-54)</v>
      </c>
    </row>
    <row r="980" spans="1:105" x14ac:dyDescent="0.35">
      <c r="A980" s="4" t="s">
        <v>1872</v>
      </c>
      <c r="C980" s="4" t="s">
        <v>3485</v>
      </c>
      <c r="AS980" s="4" t="str">
        <v>Washington navel</v>
      </c>
      <c r="AT980" s="4" t="str">
        <v>Washington navel</v>
      </c>
      <c r="AU980" s="4" t="str">
        <v>Washington navel</v>
      </c>
      <c r="AV980" s="4" t="str">
        <v>Washington navel</v>
      </c>
      <c r="AW980" s="4" t="str">
        <v>Washington navel</v>
      </c>
      <c r="AX980" s="4" t="str">
        <v>Washington navel</v>
      </c>
      <c r="AY980" s="4" t="str">
        <v>Washington navel</v>
      </c>
      <c r="AZ980" s="4" t="str">
        <v>Washington navel</v>
      </c>
      <c r="BA980" s="4" t="str">
        <v>Washington navel</v>
      </c>
      <c r="BB980" s="4" t="str">
        <v>Washington navel</v>
      </c>
      <c r="BC980" s="4" t="str">
        <v>Washington navel</v>
      </c>
      <c r="BD980" s="4" t="str">
        <v>Washington navel</v>
      </c>
      <c r="BE980" s="4" t="str">
        <v>Washington navel</v>
      </c>
      <c r="BF980" s="4" t="str">
        <v>Washington navel</v>
      </c>
      <c r="BG980" s="4" t="str">
        <v>Washington navel</v>
      </c>
      <c r="BH980" s="4" t="str">
        <v>Washington navel</v>
      </c>
      <c r="BI980" s="4" t="str">
        <v>Washington navel</v>
      </c>
      <c r="BJ980" s="4" t="str">
        <v>Washington navel</v>
      </c>
      <c r="BK980" s="4" t="str">
        <v>Washington navel</v>
      </c>
      <c r="BL980" s="4" t="str">
        <v>Washington navel</v>
      </c>
      <c r="BM980" s="4" t="str">
        <v>Washington navel</v>
      </c>
      <c r="BN980" s="4" t="str">
        <v>Washington navel</v>
      </c>
      <c r="BO980" s="4" t="str">
        <v>Washington navel</v>
      </c>
      <c r="BP980" s="4" t="str">
        <v>Washington navel</v>
      </c>
      <c r="BQ980" s="4" t="str">
        <v>Washington navel</v>
      </c>
      <c r="BR980" s="4" t="str">
        <v>Washington navel</v>
      </c>
      <c r="BS980" s="4" t="str">
        <v>Washington navel</v>
      </c>
      <c r="BT980" s="4" t="str">
        <v>Washington navel</v>
      </c>
      <c r="BU980" s="4" t="str">
        <v>Washington navel</v>
      </c>
      <c r="BV980" s="4" t="str">
        <v>Washington navel</v>
      </c>
      <c r="BX980" s="4" t="str">
        <v>Washera</v>
      </c>
      <c r="BY980" s="4" t="str">
        <v>Washera</v>
      </c>
      <c r="BZ980" s="4" t="str">
        <v>Washera</v>
      </c>
      <c r="CA980" s="4" t="str">
        <v>Washera</v>
      </c>
      <c r="CB980" s="4" t="str">
        <v>Washera</v>
      </c>
      <c r="CC980" s="4" t="str">
        <v>Washera</v>
      </c>
      <c r="CD980" s="4" t="str">
        <v>Washera</v>
      </c>
      <c r="CE980" s="4" t="str">
        <v>Washera</v>
      </c>
      <c r="CF980" s="4" t="str">
        <v>Washera</v>
      </c>
      <c r="CG980" s="4" t="str">
        <v>Washera</v>
      </c>
      <c r="CH980" s="4" t="str">
        <v>Washera</v>
      </c>
      <c r="CI980" s="4" t="str">
        <v>Washera</v>
      </c>
      <c r="CJ980" s="4" t="str">
        <v>Washera</v>
      </c>
      <c r="CK980" s="4" t="str">
        <v>Washera</v>
      </c>
      <c r="CL980" s="4" t="str">
        <v>Washera</v>
      </c>
      <c r="CM980" s="4" t="str">
        <v>Washera</v>
      </c>
      <c r="CN980" s="4" t="str">
        <v>Washera</v>
      </c>
      <c r="CO980" s="4" t="str">
        <v>Washera</v>
      </c>
      <c r="CP980" s="4" t="str">
        <v>Washera</v>
      </c>
      <c r="CQ980" s="4" t="str">
        <v>Washera</v>
      </c>
      <c r="CR980" s="4" t="str">
        <v>Washera</v>
      </c>
      <c r="CS980" s="4" t="str">
        <v>Washera</v>
      </c>
      <c r="CT980" s="4" t="str">
        <v>Washera</v>
      </c>
      <c r="CU980" s="4" t="str">
        <v>Washera</v>
      </c>
      <c r="CV980" s="4" t="str">
        <v>Washera</v>
      </c>
      <c r="CW980" s="4" t="str">
        <v>Washera</v>
      </c>
      <c r="CX980" s="4" t="str">
        <v>Washera</v>
      </c>
      <c r="CY980" s="4" t="str">
        <v>Washera</v>
      </c>
      <c r="CZ980" s="4" t="str">
        <v>Washera</v>
      </c>
      <c r="DA980" s="4" t="str">
        <v>Washera</v>
      </c>
    </row>
    <row r="981" spans="1:105" x14ac:dyDescent="0.35">
      <c r="A981" s="4" t="s">
        <v>1875</v>
      </c>
      <c r="C981" s="4" t="s">
        <v>3486</v>
      </c>
      <c r="AS981" s="4" t="str">
        <v>Wassa</v>
      </c>
      <c r="AT981" s="4" t="str">
        <v>Wassa</v>
      </c>
      <c r="AU981" s="4" t="str">
        <v>Wassa</v>
      </c>
      <c r="AV981" s="4" t="str">
        <v>Wassa</v>
      </c>
      <c r="AW981" s="4" t="str">
        <v>Wassa</v>
      </c>
      <c r="AX981" s="4" t="str">
        <v>Wassa</v>
      </c>
      <c r="AY981" s="4" t="str">
        <v>Wassa</v>
      </c>
      <c r="AZ981" s="4" t="str">
        <v>Wassa</v>
      </c>
      <c r="BA981" s="4" t="str">
        <v>Wassa</v>
      </c>
      <c r="BB981" s="4" t="str">
        <v>Wassa</v>
      </c>
      <c r="BC981" s="4" t="str">
        <v>Wassa</v>
      </c>
      <c r="BD981" s="4" t="str">
        <v>Wassa</v>
      </c>
      <c r="BE981" s="4" t="str">
        <v>Wassa</v>
      </c>
      <c r="BF981" s="4" t="str">
        <v>Wassa</v>
      </c>
      <c r="BG981" s="4" t="str">
        <v>Wassa</v>
      </c>
      <c r="BH981" s="4" t="str">
        <v>Wassa</v>
      </c>
      <c r="BI981" s="4" t="str">
        <v>Wassa</v>
      </c>
      <c r="BJ981" s="4" t="str">
        <v>Wassa</v>
      </c>
      <c r="BK981" s="4" t="str">
        <v>Wassa</v>
      </c>
      <c r="BL981" s="4" t="str">
        <v>Wassa</v>
      </c>
      <c r="BM981" s="4" t="str">
        <v>Wassa</v>
      </c>
      <c r="BN981" s="4" t="str">
        <v>Wassa</v>
      </c>
      <c r="BO981" s="4" t="str">
        <v>Wassa</v>
      </c>
      <c r="BP981" s="4" t="str">
        <v>Wassa</v>
      </c>
      <c r="BQ981" s="4" t="str">
        <v>Wassa</v>
      </c>
      <c r="BR981" s="4" t="str">
        <v>Wassa</v>
      </c>
      <c r="BS981" s="4" t="str">
        <v>Wassa</v>
      </c>
      <c r="BT981" s="4" t="str">
        <v>Wassa</v>
      </c>
      <c r="BU981" s="4" t="str">
        <v>Wassa</v>
      </c>
      <c r="BV981" s="4" t="str">
        <v>Wassa</v>
      </c>
      <c r="BX981" s="4" t="str">
        <v>Washington navel</v>
      </c>
      <c r="BY981" s="4" t="str">
        <v>Washington navel</v>
      </c>
      <c r="BZ981" s="4" t="str">
        <v>Washington navel</v>
      </c>
      <c r="CA981" s="4" t="str">
        <v>Washington navel</v>
      </c>
      <c r="CB981" s="4" t="str">
        <v>Washington navel</v>
      </c>
      <c r="CC981" s="4" t="str">
        <v>Washington navel</v>
      </c>
      <c r="CD981" s="4" t="str">
        <v>Washington navel</v>
      </c>
      <c r="CE981" s="4" t="str">
        <v>Washington navel</v>
      </c>
      <c r="CF981" s="4" t="str">
        <v>Washington navel</v>
      </c>
      <c r="CG981" s="4" t="str">
        <v>Washington navel</v>
      </c>
      <c r="CH981" s="4" t="str">
        <v>Washington navel</v>
      </c>
      <c r="CI981" s="4" t="str">
        <v>Washington navel</v>
      </c>
      <c r="CJ981" s="4" t="str">
        <v>Washington navel</v>
      </c>
      <c r="CK981" s="4" t="str">
        <v>Washington navel</v>
      </c>
      <c r="CL981" s="4" t="str">
        <v>Washington navel</v>
      </c>
      <c r="CM981" s="4" t="str">
        <v>Washington navel</v>
      </c>
      <c r="CN981" s="4" t="str">
        <v>Washington navel</v>
      </c>
      <c r="CO981" s="4" t="str">
        <v>Washington navel</v>
      </c>
      <c r="CP981" s="4" t="str">
        <v>Washington navel</v>
      </c>
      <c r="CQ981" s="4" t="str">
        <v>Washington navel</v>
      </c>
      <c r="CR981" s="4" t="str">
        <v>Washington navel</v>
      </c>
      <c r="CS981" s="4" t="str">
        <v>Washington navel</v>
      </c>
      <c r="CT981" s="4" t="str">
        <v>Washington navel</v>
      </c>
      <c r="CU981" s="4" t="str">
        <v>Washington navel</v>
      </c>
      <c r="CV981" s="4" t="str">
        <v>Washington navel</v>
      </c>
      <c r="CW981" s="4" t="str">
        <v>Washington navel</v>
      </c>
      <c r="CX981" s="4" t="str">
        <v>Washington navel</v>
      </c>
      <c r="CY981" s="4" t="str">
        <v>Washington navel</v>
      </c>
      <c r="CZ981" s="4" t="str">
        <v>Washington navel</v>
      </c>
      <c r="DA981" s="4" t="str">
        <v>Washington navel</v>
      </c>
    </row>
    <row r="982" spans="1:105" x14ac:dyDescent="0.35">
      <c r="A982" s="4" t="s">
        <v>1875</v>
      </c>
      <c r="C982" s="4" t="s">
        <v>3487</v>
      </c>
      <c r="AS982" s="4" t="str">
        <v>West African djallonke</v>
      </c>
      <c r="AT982" s="4" t="str">
        <v>West African djallonke</v>
      </c>
      <c r="AU982" s="4" t="str">
        <v>West African djallonke</v>
      </c>
      <c r="AV982" s="4" t="str">
        <v>West African djallonke</v>
      </c>
      <c r="AW982" s="4" t="str">
        <v>West African djallonke</v>
      </c>
      <c r="AX982" s="4" t="str">
        <v>West African djallonke</v>
      </c>
      <c r="AY982" s="4" t="str">
        <v>West African djallonke</v>
      </c>
      <c r="AZ982" s="4" t="str">
        <v>West African djallonke</v>
      </c>
      <c r="BA982" s="4" t="str">
        <v>West African djallonke</v>
      </c>
      <c r="BB982" s="4" t="str">
        <v>West African djallonke</v>
      </c>
      <c r="BC982" s="4" t="str">
        <v>West African djallonke</v>
      </c>
      <c r="BD982" s="4" t="str">
        <v>West African djallonke</v>
      </c>
      <c r="BE982" s="4" t="str">
        <v>West African djallonke</v>
      </c>
      <c r="BF982" s="4" t="str">
        <v>West African djallonke</v>
      </c>
      <c r="BG982" s="4" t="str">
        <v>West African djallonke</v>
      </c>
      <c r="BH982" s="4" t="str">
        <v>West African djallonke</v>
      </c>
      <c r="BI982" s="4" t="str">
        <v>West African djallonke</v>
      </c>
      <c r="BJ982" s="4" t="str">
        <v>West African djallonke</v>
      </c>
      <c r="BK982" s="4" t="str">
        <v>West African djallonke</v>
      </c>
      <c r="BL982" s="4" t="str">
        <v>West African djallonke</v>
      </c>
      <c r="BM982" s="4" t="str">
        <v>West African djallonke</v>
      </c>
      <c r="BN982" s="4" t="str">
        <v>West African djallonke</v>
      </c>
      <c r="BO982" s="4" t="str">
        <v>West African djallonke</v>
      </c>
      <c r="BP982" s="4" t="str">
        <v>West African djallonke</v>
      </c>
      <c r="BQ982" s="4" t="str">
        <v>West African djallonke</v>
      </c>
      <c r="BR982" s="4" t="str">
        <v>West African djallonke</v>
      </c>
      <c r="BS982" s="4" t="str">
        <v>West African djallonke</v>
      </c>
      <c r="BT982" s="4" t="str">
        <v>West African djallonke</v>
      </c>
      <c r="BU982" s="4" t="str">
        <v>West African djallonke</v>
      </c>
      <c r="BV982" s="4" t="str">
        <v>West African djallonke</v>
      </c>
      <c r="BX982" s="4" t="str">
        <v>Wassa</v>
      </c>
      <c r="BY982" s="4" t="str">
        <v>Wassa</v>
      </c>
      <c r="BZ982" s="4" t="str">
        <v>Wassa</v>
      </c>
      <c r="CA982" s="4" t="str">
        <v>Wassa</v>
      </c>
      <c r="CB982" s="4" t="str">
        <v>Wassa</v>
      </c>
      <c r="CC982" s="4" t="str">
        <v>Wassa</v>
      </c>
      <c r="CD982" s="4" t="str">
        <v>Wassa</v>
      </c>
      <c r="CE982" s="4" t="str">
        <v>Wassa</v>
      </c>
      <c r="CF982" s="4" t="str">
        <v>Wassa</v>
      </c>
      <c r="CG982" s="4" t="str">
        <v>Wassa</v>
      </c>
      <c r="CH982" s="4" t="str">
        <v>Wassa</v>
      </c>
      <c r="CI982" s="4" t="str">
        <v>Wassa</v>
      </c>
      <c r="CJ982" s="4" t="str">
        <v>Wassa</v>
      </c>
      <c r="CK982" s="4" t="str">
        <v>Wassa</v>
      </c>
      <c r="CL982" s="4" t="str">
        <v>Wassa</v>
      </c>
      <c r="CM982" s="4" t="str">
        <v>Wassa</v>
      </c>
      <c r="CN982" s="4" t="str">
        <v>Wassa</v>
      </c>
      <c r="CO982" s="4" t="str">
        <v>Wassa</v>
      </c>
      <c r="CP982" s="4" t="str">
        <v>Wassa</v>
      </c>
      <c r="CQ982" s="4" t="str">
        <v>Wassa</v>
      </c>
      <c r="CR982" s="4" t="str">
        <v>Wassa</v>
      </c>
      <c r="CS982" s="4" t="str">
        <v>Wassa</v>
      </c>
      <c r="CT982" s="4" t="str">
        <v>Wassa</v>
      </c>
      <c r="CU982" s="4" t="str">
        <v>Wassa</v>
      </c>
      <c r="CV982" s="4" t="str">
        <v>Wassa</v>
      </c>
      <c r="CW982" s="4" t="str">
        <v>Wassa</v>
      </c>
      <c r="CX982" s="4" t="str">
        <v>Wassa</v>
      </c>
      <c r="CY982" s="4" t="str">
        <v>Wassa</v>
      </c>
      <c r="CZ982" s="4" t="str">
        <v>Wassa</v>
      </c>
      <c r="DA982" s="4" t="str">
        <v>Wassa</v>
      </c>
    </row>
    <row r="983" spans="1:105" x14ac:dyDescent="0.35">
      <c r="A983" s="4" t="s">
        <v>1875</v>
      </c>
      <c r="C983" s="4" t="s">
        <v>3488</v>
      </c>
      <c r="AS983" s="4" t="str">
        <v>West African dwarf</v>
      </c>
      <c r="AT983" s="4" t="str">
        <v>West African dwarf</v>
      </c>
      <c r="AU983" s="4" t="str">
        <v>West African dwarf</v>
      </c>
      <c r="AV983" s="4" t="str">
        <v>West African dwarf</v>
      </c>
      <c r="AW983" s="4" t="str">
        <v>West African dwarf</v>
      </c>
      <c r="AX983" s="4" t="str">
        <v>West African dwarf</v>
      </c>
      <c r="AY983" s="4" t="str">
        <v>West African dwarf</v>
      </c>
      <c r="AZ983" s="4" t="str">
        <v>West African dwarf</v>
      </c>
      <c r="BA983" s="4" t="str">
        <v>West African dwarf</v>
      </c>
      <c r="BB983" s="4" t="str">
        <v>West African dwarf</v>
      </c>
      <c r="BC983" s="4" t="str">
        <v>West African dwarf</v>
      </c>
      <c r="BD983" s="4" t="str">
        <v>West African dwarf</v>
      </c>
      <c r="BE983" s="4" t="str">
        <v>West African dwarf</v>
      </c>
      <c r="BF983" s="4" t="str">
        <v>West African dwarf</v>
      </c>
      <c r="BG983" s="4" t="str">
        <v>West African dwarf</v>
      </c>
      <c r="BH983" s="4" t="str">
        <v>West African dwarf</v>
      </c>
      <c r="BI983" s="4" t="str">
        <v>West African dwarf</v>
      </c>
      <c r="BJ983" s="4" t="str">
        <v>West African dwarf</v>
      </c>
      <c r="BK983" s="4" t="str">
        <v>West African dwarf</v>
      </c>
      <c r="BL983" s="4" t="str">
        <v>West African dwarf</v>
      </c>
      <c r="BM983" s="4" t="str">
        <v>West African dwarf</v>
      </c>
      <c r="BN983" s="4" t="str">
        <v>West African dwarf</v>
      </c>
      <c r="BO983" s="4" t="str">
        <v>West African dwarf</v>
      </c>
      <c r="BP983" s="4" t="str">
        <v>West African dwarf</v>
      </c>
      <c r="BQ983" s="4" t="str">
        <v>West African dwarf</v>
      </c>
      <c r="BR983" s="4" t="str">
        <v>West African dwarf</v>
      </c>
      <c r="BS983" s="4" t="str">
        <v>West African dwarf</v>
      </c>
      <c r="BT983" s="4" t="str">
        <v>West African dwarf</v>
      </c>
      <c r="BU983" s="4" t="str">
        <v>West African dwarf</v>
      </c>
      <c r="BV983" s="4" t="str">
        <v>West African dwarf</v>
      </c>
      <c r="BX983" s="4" t="str">
        <v>West African djallonke</v>
      </c>
      <c r="BY983" s="4" t="str">
        <v>West African djallonke</v>
      </c>
      <c r="BZ983" s="4" t="str">
        <v>West African djallonke</v>
      </c>
      <c r="CA983" s="4" t="str">
        <v>West African djallonke</v>
      </c>
      <c r="CB983" s="4" t="str">
        <v>West African djallonke</v>
      </c>
      <c r="CC983" s="4" t="str">
        <v>West African djallonke</v>
      </c>
      <c r="CD983" s="4" t="str">
        <v>West African djallonke</v>
      </c>
      <c r="CE983" s="4" t="str">
        <v>West African djallonke</v>
      </c>
      <c r="CF983" s="4" t="str">
        <v>West African djallonke</v>
      </c>
      <c r="CG983" s="4" t="str">
        <v>West African djallonke</v>
      </c>
      <c r="CH983" s="4" t="str">
        <v>West African djallonke</v>
      </c>
      <c r="CI983" s="4" t="str">
        <v>West African djallonke</v>
      </c>
      <c r="CJ983" s="4" t="str">
        <v>West African djallonke</v>
      </c>
      <c r="CK983" s="4" t="str">
        <v>West African djallonke</v>
      </c>
      <c r="CL983" s="4" t="str">
        <v>West African djallonke</v>
      </c>
      <c r="CM983" s="4" t="str">
        <v>West African djallonke</v>
      </c>
      <c r="CN983" s="4" t="str">
        <v>West African djallonke</v>
      </c>
      <c r="CO983" s="4" t="str">
        <v>West African djallonke</v>
      </c>
      <c r="CP983" s="4" t="str">
        <v>West African djallonke</v>
      </c>
      <c r="CQ983" s="4" t="str">
        <v>West African djallonke</v>
      </c>
      <c r="CR983" s="4" t="str">
        <v>West African djallonke</v>
      </c>
      <c r="CS983" s="4" t="str">
        <v>West African djallonke</v>
      </c>
      <c r="CT983" s="4" t="str">
        <v>West African djallonke</v>
      </c>
      <c r="CU983" s="4" t="str">
        <v>West African djallonke</v>
      </c>
      <c r="CV983" s="4" t="str">
        <v>West African djallonke</v>
      </c>
      <c r="CW983" s="4" t="str">
        <v>West African djallonke</v>
      </c>
      <c r="CX983" s="4" t="str">
        <v>West African djallonke</v>
      </c>
      <c r="CY983" s="4" t="str">
        <v>West African djallonke</v>
      </c>
      <c r="CZ983" s="4" t="str">
        <v>West African djallonke</v>
      </c>
      <c r="DA983" s="4" t="str">
        <v>West African djallonke</v>
      </c>
    </row>
    <row r="984" spans="1:105" x14ac:dyDescent="0.35">
      <c r="A984" s="4" t="s">
        <v>1951</v>
      </c>
      <c r="C984" s="4" t="s">
        <v>2726</v>
      </c>
      <c r="AS984" s="4" t="str">
        <v>West African dwarf x Sahelian</v>
      </c>
      <c r="AT984" s="4" t="str">
        <v>West African dwarf x Sahelian</v>
      </c>
      <c r="AU984" s="4" t="str">
        <v>West African dwarf x Sahelian</v>
      </c>
      <c r="AV984" s="4" t="str">
        <v>West African dwarf x Sahelian</v>
      </c>
      <c r="AW984" s="4" t="str">
        <v>West African dwarf x Sahelian</v>
      </c>
      <c r="AX984" s="4" t="str">
        <v>West African dwarf x Sahelian</v>
      </c>
      <c r="AY984" s="4" t="str">
        <v>West African dwarf x Sahelian</v>
      </c>
      <c r="AZ984" s="4" t="str">
        <v>West African dwarf x Sahelian</v>
      </c>
      <c r="BA984" s="4" t="str">
        <v>West African dwarf x Sahelian</v>
      </c>
      <c r="BB984" s="4" t="str">
        <v>West African dwarf x Sahelian</v>
      </c>
      <c r="BC984" s="4" t="str">
        <v>West African dwarf x Sahelian</v>
      </c>
      <c r="BD984" s="4" t="str">
        <v>West African dwarf x Sahelian</v>
      </c>
      <c r="BE984" s="4" t="str">
        <v>West African dwarf x Sahelian</v>
      </c>
      <c r="BF984" s="4" t="str">
        <v>West African dwarf x Sahelian</v>
      </c>
      <c r="BG984" s="4" t="str">
        <v>West African dwarf x Sahelian</v>
      </c>
      <c r="BH984" s="4" t="str">
        <v>West African dwarf x Sahelian</v>
      </c>
      <c r="BI984" s="4" t="str">
        <v>West African dwarf x Sahelian</v>
      </c>
      <c r="BJ984" s="4" t="str">
        <v>West African dwarf x Sahelian</v>
      </c>
      <c r="BK984" s="4" t="str">
        <v>West African dwarf x Sahelian</v>
      </c>
      <c r="BL984" s="4" t="str">
        <v>West African dwarf x Sahelian</v>
      </c>
      <c r="BM984" s="4" t="str">
        <v>West African dwarf x Sahelian</v>
      </c>
      <c r="BN984" s="4" t="str">
        <v>West African dwarf x Sahelian</v>
      </c>
      <c r="BO984" s="4" t="str">
        <v>West African dwarf x Sahelian</v>
      </c>
      <c r="BP984" s="4" t="str">
        <v>West African dwarf x Sahelian</v>
      </c>
      <c r="BQ984" s="4" t="str">
        <v>West African dwarf x Sahelian</v>
      </c>
      <c r="BR984" s="4" t="str">
        <v>West African dwarf x Sahelian</v>
      </c>
      <c r="BS984" s="4" t="str">
        <v>West African dwarf x Sahelian</v>
      </c>
      <c r="BT984" s="4" t="str">
        <v>West African dwarf x Sahelian</v>
      </c>
      <c r="BU984" s="4" t="str">
        <v>West African dwarf x Sahelian</v>
      </c>
      <c r="BV984" s="4" t="str">
        <v>West African dwarf x Sahelian</v>
      </c>
      <c r="BX984" s="4" t="str">
        <v>West African dwarf</v>
      </c>
      <c r="BY984" s="4" t="str">
        <v>West African dwarf</v>
      </c>
      <c r="BZ984" s="4" t="str">
        <v>West African dwarf</v>
      </c>
      <c r="CA984" s="4" t="str">
        <v>West African dwarf</v>
      </c>
      <c r="CB984" s="4" t="str">
        <v>West African dwarf</v>
      </c>
      <c r="CC984" s="4" t="str">
        <v>West African dwarf</v>
      </c>
      <c r="CD984" s="4" t="str">
        <v>West African dwarf</v>
      </c>
      <c r="CE984" s="4" t="str">
        <v>West African dwarf</v>
      </c>
      <c r="CF984" s="4" t="str">
        <v>West African dwarf</v>
      </c>
      <c r="CG984" s="4" t="str">
        <v>West African dwarf</v>
      </c>
      <c r="CH984" s="4" t="str">
        <v>West African dwarf</v>
      </c>
      <c r="CI984" s="4" t="str">
        <v>West African dwarf</v>
      </c>
      <c r="CJ984" s="4" t="str">
        <v>West African dwarf</v>
      </c>
      <c r="CK984" s="4" t="str">
        <v>West African dwarf</v>
      </c>
      <c r="CL984" s="4" t="str">
        <v>West African dwarf</v>
      </c>
      <c r="CM984" s="4" t="str">
        <v>West African dwarf</v>
      </c>
      <c r="CN984" s="4" t="str">
        <v>West African dwarf</v>
      </c>
      <c r="CO984" s="4" t="str">
        <v>West African dwarf</v>
      </c>
      <c r="CP984" s="4" t="str">
        <v>West African dwarf</v>
      </c>
      <c r="CQ984" s="4" t="str">
        <v>West African dwarf</v>
      </c>
      <c r="CR984" s="4" t="str">
        <v>West African dwarf</v>
      </c>
      <c r="CS984" s="4" t="str">
        <v>West African dwarf</v>
      </c>
      <c r="CT984" s="4" t="str">
        <v>West African dwarf</v>
      </c>
      <c r="CU984" s="4" t="str">
        <v>West African dwarf</v>
      </c>
      <c r="CV984" s="4" t="str">
        <v>West African dwarf</v>
      </c>
      <c r="CW984" s="4" t="str">
        <v>West African dwarf</v>
      </c>
      <c r="CX984" s="4" t="str">
        <v>West African dwarf</v>
      </c>
      <c r="CY984" s="4" t="str">
        <v>West African dwarf</v>
      </c>
      <c r="CZ984" s="4" t="str">
        <v>West African dwarf</v>
      </c>
      <c r="DA984" s="4" t="str">
        <v>West African dwarf</v>
      </c>
    </row>
    <row r="985" spans="1:105" x14ac:dyDescent="0.35">
      <c r="A985" s="4" t="s">
        <v>1886</v>
      </c>
      <c r="C985" s="4" t="s">
        <v>3489</v>
      </c>
      <c r="AS985" s="4" t="str">
        <v>West African long-legged</v>
      </c>
      <c r="AT985" s="4" t="str">
        <v>West African long-legged</v>
      </c>
      <c r="AU985" s="4" t="str">
        <v>West African long-legged</v>
      </c>
      <c r="AV985" s="4" t="str">
        <v>West African long-legged</v>
      </c>
      <c r="AW985" s="4" t="str">
        <v>West African long-legged</v>
      </c>
      <c r="AX985" s="4" t="str">
        <v>West African long-legged</v>
      </c>
      <c r="AY985" s="4" t="str">
        <v>West African long-legged</v>
      </c>
      <c r="AZ985" s="4" t="str">
        <v>West African long-legged</v>
      </c>
      <c r="BA985" s="4" t="str">
        <v>West African long-legged</v>
      </c>
      <c r="BB985" s="4" t="str">
        <v>West African long-legged</v>
      </c>
      <c r="BC985" s="4" t="str">
        <v>West African long-legged</v>
      </c>
      <c r="BD985" s="4" t="str">
        <v>West African long-legged</v>
      </c>
      <c r="BE985" s="4" t="str">
        <v>West African long-legged</v>
      </c>
      <c r="BF985" s="4" t="str">
        <v>West African long-legged</v>
      </c>
      <c r="BG985" s="4" t="str">
        <v>West African long-legged</v>
      </c>
      <c r="BH985" s="4" t="str">
        <v>West African long-legged</v>
      </c>
      <c r="BI985" s="4" t="str">
        <v>West African long-legged</v>
      </c>
      <c r="BJ985" s="4" t="str">
        <v>West African long-legged</v>
      </c>
      <c r="BK985" s="4" t="str">
        <v>West African long-legged</v>
      </c>
      <c r="BL985" s="4" t="str">
        <v>West African long-legged</v>
      </c>
      <c r="BM985" s="4" t="str">
        <v>West African long-legged</v>
      </c>
      <c r="BN985" s="4" t="str">
        <v>West African long-legged</v>
      </c>
      <c r="BO985" s="4" t="str">
        <v>West African long-legged</v>
      </c>
      <c r="BP985" s="4" t="str">
        <v>West African long-legged</v>
      </c>
      <c r="BQ985" s="4" t="str">
        <v>West African long-legged</v>
      </c>
      <c r="BR985" s="4" t="str">
        <v>West African long-legged</v>
      </c>
      <c r="BS985" s="4" t="str">
        <v>West African long-legged</v>
      </c>
      <c r="BT985" s="4" t="str">
        <v>West African long-legged</v>
      </c>
      <c r="BU985" s="4" t="str">
        <v>West African long-legged</v>
      </c>
      <c r="BV985" s="4" t="str">
        <v>West African long-legged</v>
      </c>
      <c r="BX985" s="4" t="str">
        <v>West African dwarf x Sahelian</v>
      </c>
      <c r="BY985" s="4" t="str">
        <v>West African dwarf x Sahelian</v>
      </c>
      <c r="BZ985" s="4" t="str">
        <v>West African dwarf x Sahelian</v>
      </c>
      <c r="CA985" s="4" t="str">
        <v>West African dwarf x Sahelian</v>
      </c>
      <c r="CB985" s="4" t="str">
        <v>West African dwarf x Sahelian</v>
      </c>
      <c r="CC985" s="4" t="str">
        <v>West African dwarf x Sahelian</v>
      </c>
      <c r="CD985" s="4" t="str">
        <v>West African dwarf x Sahelian</v>
      </c>
      <c r="CE985" s="4" t="str">
        <v>West African dwarf x Sahelian</v>
      </c>
      <c r="CF985" s="4" t="str">
        <v>West African dwarf x Sahelian</v>
      </c>
      <c r="CG985" s="4" t="str">
        <v>West African dwarf x Sahelian</v>
      </c>
      <c r="CH985" s="4" t="str">
        <v>West African dwarf x Sahelian</v>
      </c>
      <c r="CI985" s="4" t="str">
        <v>West African dwarf x Sahelian</v>
      </c>
      <c r="CJ985" s="4" t="str">
        <v>West African dwarf x Sahelian</v>
      </c>
      <c r="CK985" s="4" t="str">
        <v>West African dwarf x Sahelian</v>
      </c>
      <c r="CL985" s="4" t="str">
        <v>West African dwarf x Sahelian</v>
      </c>
      <c r="CM985" s="4" t="str">
        <v>West African dwarf x Sahelian</v>
      </c>
      <c r="CN985" s="4" t="str">
        <v>West African dwarf x Sahelian</v>
      </c>
      <c r="CO985" s="4" t="str">
        <v>West African dwarf x Sahelian</v>
      </c>
      <c r="CP985" s="4" t="str">
        <v>West African dwarf x Sahelian</v>
      </c>
      <c r="CQ985" s="4" t="str">
        <v>West African dwarf x Sahelian</v>
      </c>
      <c r="CR985" s="4" t="str">
        <v>West African dwarf x Sahelian</v>
      </c>
      <c r="CS985" s="4" t="str">
        <v>West African dwarf x Sahelian</v>
      </c>
      <c r="CT985" s="4" t="str">
        <v>West African dwarf x Sahelian</v>
      </c>
      <c r="CU985" s="4" t="str">
        <v>West African dwarf x Sahelian</v>
      </c>
      <c r="CV985" s="4" t="str">
        <v>West African dwarf x Sahelian</v>
      </c>
      <c r="CW985" s="4" t="str">
        <v>West African dwarf x Sahelian</v>
      </c>
      <c r="CX985" s="4" t="str">
        <v>West African dwarf x Sahelian</v>
      </c>
      <c r="CY985" s="4" t="str">
        <v>West African dwarf x Sahelian</v>
      </c>
      <c r="CZ985" s="4" t="str">
        <v>West African dwarf x Sahelian</v>
      </c>
      <c r="DA985" s="4" t="str">
        <v>West African dwarf x Sahelian</v>
      </c>
    </row>
    <row r="986" spans="1:105" x14ac:dyDescent="0.35">
      <c r="A986" s="4" t="s">
        <v>1886</v>
      </c>
      <c r="C986" s="4" t="s">
        <v>3490</v>
      </c>
      <c r="AS986" s="4" t="str">
        <v>Western local</v>
      </c>
      <c r="AT986" s="4" t="str">
        <v>Western local</v>
      </c>
      <c r="AU986" s="4" t="str">
        <v>Western local</v>
      </c>
      <c r="AV986" s="4" t="str">
        <v>Western local</v>
      </c>
      <c r="AW986" s="4" t="str">
        <v>Western local</v>
      </c>
      <c r="AX986" s="4" t="str">
        <v>Western local</v>
      </c>
      <c r="AY986" s="4" t="str">
        <v>Western local</v>
      </c>
      <c r="AZ986" s="4" t="str">
        <v>Western local</v>
      </c>
      <c r="BA986" s="4" t="str">
        <v>Western local</v>
      </c>
      <c r="BB986" s="4" t="str">
        <v>Western local</v>
      </c>
      <c r="BC986" s="4" t="str">
        <v>Western local</v>
      </c>
      <c r="BD986" s="4" t="str">
        <v>Western local</v>
      </c>
      <c r="BE986" s="4" t="str">
        <v>Western local</v>
      </c>
      <c r="BF986" s="4" t="str">
        <v>Western local</v>
      </c>
      <c r="BG986" s="4" t="str">
        <v>Western local</v>
      </c>
      <c r="BH986" s="4" t="str">
        <v>Western local</v>
      </c>
      <c r="BI986" s="4" t="str">
        <v>Western local</v>
      </c>
      <c r="BJ986" s="4" t="str">
        <v>Western local</v>
      </c>
      <c r="BK986" s="4" t="str">
        <v>Western local</v>
      </c>
      <c r="BL986" s="4" t="str">
        <v>Western local</v>
      </c>
      <c r="BM986" s="4" t="str">
        <v>Western local</v>
      </c>
      <c r="BN986" s="4" t="str">
        <v>Western local</v>
      </c>
      <c r="BO986" s="4" t="str">
        <v>Western local</v>
      </c>
      <c r="BP986" s="4" t="str">
        <v>Western local</v>
      </c>
      <c r="BQ986" s="4" t="str">
        <v>Western local</v>
      </c>
      <c r="BR986" s="4" t="str">
        <v>Western local</v>
      </c>
      <c r="BS986" s="4" t="str">
        <v>Western local</v>
      </c>
      <c r="BT986" s="4" t="str">
        <v>Western local</v>
      </c>
      <c r="BU986" s="4" t="str">
        <v>Western local</v>
      </c>
      <c r="BV986" s="4" t="str">
        <v>Western local</v>
      </c>
      <c r="BX986" s="4" t="str">
        <v>West African long-legged</v>
      </c>
      <c r="BY986" s="4" t="str">
        <v>West African long-legged</v>
      </c>
      <c r="BZ986" s="4" t="str">
        <v>West African long-legged</v>
      </c>
      <c r="CA986" s="4" t="str">
        <v>West African long-legged</v>
      </c>
      <c r="CB986" s="4" t="str">
        <v>West African long-legged</v>
      </c>
      <c r="CC986" s="4" t="str">
        <v>West African long-legged</v>
      </c>
      <c r="CD986" s="4" t="str">
        <v>West African long-legged</v>
      </c>
      <c r="CE986" s="4" t="str">
        <v>West African long-legged</v>
      </c>
      <c r="CF986" s="4" t="str">
        <v>West African long-legged</v>
      </c>
      <c r="CG986" s="4" t="str">
        <v>West African long-legged</v>
      </c>
      <c r="CH986" s="4" t="str">
        <v>West African long-legged</v>
      </c>
      <c r="CI986" s="4" t="str">
        <v>West African long-legged</v>
      </c>
      <c r="CJ986" s="4" t="str">
        <v>West African long-legged</v>
      </c>
      <c r="CK986" s="4" t="str">
        <v>West African long-legged</v>
      </c>
      <c r="CL986" s="4" t="str">
        <v>West African long-legged</v>
      </c>
      <c r="CM986" s="4" t="str">
        <v>West African long-legged</v>
      </c>
      <c r="CN986" s="4" t="str">
        <v>West African long-legged</v>
      </c>
      <c r="CO986" s="4" t="str">
        <v>West African long-legged</v>
      </c>
      <c r="CP986" s="4" t="str">
        <v>West African long-legged</v>
      </c>
      <c r="CQ986" s="4" t="str">
        <v>West African long-legged</v>
      </c>
      <c r="CR986" s="4" t="str">
        <v>West African long-legged</v>
      </c>
      <c r="CS986" s="4" t="str">
        <v>West African long-legged</v>
      </c>
      <c r="CT986" s="4" t="str">
        <v>West African long-legged</v>
      </c>
      <c r="CU986" s="4" t="str">
        <v>West African long-legged</v>
      </c>
      <c r="CV986" s="4" t="str">
        <v>West African long-legged</v>
      </c>
      <c r="CW986" s="4" t="str">
        <v>West African long-legged</v>
      </c>
      <c r="CX986" s="4" t="str">
        <v>West African long-legged</v>
      </c>
      <c r="CY986" s="4" t="str">
        <v>West African long-legged</v>
      </c>
      <c r="CZ986" s="4" t="str">
        <v>West African long-legged</v>
      </c>
      <c r="DA986" s="4" t="str">
        <v>West African long-legged</v>
      </c>
    </row>
    <row r="987" spans="1:105" x14ac:dyDescent="0.35">
      <c r="A987" s="4" t="s">
        <v>1886</v>
      </c>
      <c r="C987" s="4" t="s">
        <v>3491</v>
      </c>
      <c r="AS987" s="4" t="str">
        <v>Western yellow</v>
      </c>
      <c r="AT987" s="4" t="str">
        <v>Western yellow</v>
      </c>
      <c r="AU987" s="4" t="str">
        <v>Western yellow</v>
      </c>
      <c r="AV987" s="4" t="str">
        <v>Western yellow</v>
      </c>
      <c r="AW987" s="4" t="str">
        <v>Western yellow</v>
      </c>
      <c r="AX987" s="4" t="str">
        <v>Western yellow</v>
      </c>
      <c r="AY987" s="4" t="str">
        <v>Western yellow</v>
      </c>
      <c r="AZ987" s="4" t="str">
        <v>Western yellow</v>
      </c>
      <c r="BA987" s="4" t="str">
        <v>Western yellow</v>
      </c>
      <c r="BB987" s="4" t="str">
        <v>Western yellow</v>
      </c>
      <c r="BC987" s="4" t="str">
        <v>Western yellow</v>
      </c>
      <c r="BD987" s="4" t="str">
        <v>Western yellow</v>
      </c>
      <c r="BE987" s="4" t="str">
        <v>Western yellow</v>
      </c>
      <c r="BF987" s="4" t="str">
        <v>Western yellow</v>
      </c>
      <c r="BG987" s="4" t="str">
        <v>Western yellow</v>
      </c>
      <c r="BH987" s="4" t="str">
        <v>Western yellow</v>
      </c>
      <c r="BI987" s="4" t="str">
        <v>Western yellow</v>
      </c>
      <c r="BJ987" s="4" t="str">
        <v>Western yellow</v>
      </c>
      <c r="BK987" s="4" t="str">
        <v>Western yellow</v>
      </c>
      <c r="BL987" s="4" t="str">
        <v>Western yellow</v>
      </c>
      <c r="BM987" s="4" t="str">
        <v>Western yellow</v>
      </c>
      <c r="BN987" s="4" t="str">
        <v>Western yellow</v>
      </c>
      <c r="BO987" s="4" t="str">
        <v>Western yellow</v>
      </c>
      <c r="BP987" s="4" t="str">
        <v>Western yellow</v>
      </c>
      <c r="BQ987" s="4" t="str">
        <v>Western yellow</v>
      </c>
      <c r="BR987" s="4" t="str">
        <v>Western yellow</v>
      </c>
      <c r="BS987" s="4" t="str">
        <v>Western yellow</v>
      </c>
      <c r="BT987" s="4" t="str">
        <v>Western yellow</v>
      </c>
      <c r="BU987" s="4" t="str">
        <v>Western yellow</v>
      </c>
      <c r="BV987" s="4" t="str">
        <v>Western yellow</v>
      </c>
      <c r="BX987" s="4" t="str">
        <v>Western local</v>
      </c>
      <c r="BY987" s="4" t="str">
        <v>Western local</v>
      </c>
      <c r="BZ987" s="4" t="str">
        <v>Western local</v>
      </c>
      <c r="CA987" s="4" t="str">
        <v>Western local</v>
      </c>
      <c r="CB987" s="4" t="str">
        <v>Western local</v>
      </c>
      <c r="CC987" s="4" t="str">
        <v>Western local</v>
      </c>
      <c r="CD987" s="4" t="str">
        <v>Western local</v>
      </c>
      <c r="CE987" s="4" t="str">
        <v>Western local</v>
      </c>
      <c r="CF987" s="4" t="str">
        <v>Western local</v>
      </c>
      <c r="CG987" s="4" t="str">
        <v>Western local</v>
      </c>
      <c r="CH987" s="4" t="str">
        <v>Western local</v>
      </c>
      <c r="CI987" s="4" t="str">
        <v>Western local</v>
      </c>
      <c r="CJ987" s="4" t="str">
        <v>Western local</v>
      </c>
      <c r="CK987" s="4" t="str">
        <v>Western local</v>
      </c>
      <c r="CL987" s="4" t="str">
        <v>Western local</v>
      </c>
      <c r="CM987" s="4" t="str">
        <v>Western local</v>
      </c>
      <c r="CN987" s="4" t="str">
        <v>Western local</v>
      </c>
      <c r="CO987" s="4" t="str">
        <v>Western local</v>
      </c>
      <c r="CP987" s="4" t="str">
        <v>Western local</v>
      </c>
      <c r="CQ987" s="4" t="str">
        <v>Western local</v>
      </c>
      <c r="CR987" s="4" t="str">
        <v>Western local</v>
      </c>
      <c r="CS987" s="4" t="str">
        <v>Western local</v>
      </c>
      <c r="CT987" s="4" t="str">
        <v>Western local</v>
      </c>
      <c r="CU987" s="4" t="str">
        <v>Western local</v>
      </c>
      <c r="CV987" s="4" t="str">
        <v>Western local</v>
      </c>
      <c r="CW987" s="4" t="str">
        <v>Western local</v>
      </c>
      <c r="CX987" s="4" t="str">
        <v>Western local</v>
      </c>
      <c r="CY987" s="4" t="str">
        <v>Western local</v>
      </c>
      <c r="CZ987" s="4" t="str">
        <v>Western local</v>
      </c>
      <c r="DA987" s="4" t="str">
        <v>Western local</v>
      </c>
    </row>
    <row r="988" spans="1:105" x14ac:dyDescent="0.35">
      <c r="A988" s="4" t="s">
        <v>1936</v>
      </c>
      <c r="C988" s="4" t="s">
        <v>3492</v>
      </c>
      <c r="AS988" s="4" t="str">
        <v>WH505</v>
      </c>
      <c r="AT988" s="4" t="str">
        <v>WH505</v>
      </c>
      <c r="AU988" s="4" t="str">
        <v>WH505</v>
      </c>
      <c r="AV988" s="4" t="str">
        <v>WH505</v>
      </c>
      <c r="AW988" s="4" t="str">
        <v>WH505</v>
      </c>
      <c r="AX988" s="4" t="str">
        <v>WH505</v>
      </c>
      <c r="AY988" s="4" t="str">
        <v>WH505</v>
      </c>
      <c r="AZ988" s="4" t="str">
        <v>WH505</v>
      </c>
      <c r="BA988" s="4" t="str">
        <v>WH505</v>
      </c>
      <c r="BB988" s="4" t="str">
        <v>WH505</v>
      </c>
      <c r="BC988" s="4" t="str">
        <v>WH505</v>
      </c>
      <c r="BD988" s="4" t="str">
        <v>WH505</v>
      </c>
      <c r="BE988" s="4" t="str">
        <v>WH505</v>
      </c>
      <c r="BF988" s="4" t="str">
        <v>WH505</v>
      </c>
      <c r="BG988" s="4" t="str">
        <v>WH505</v>
      </c>
      <c r="BH988" s="4" t="str">
        <v>WH505</v>
      </c>
      <c r="BI988" s="4" t="str">
        <v>WH505</v>
      </c>
      <c r="BJ988" s="4" t="str">
        <v>WH505</v>
      </c>
      <c r="BK988" s="4" t="str">
        <v>WH505</v>
      </c>
      <c r="BL988" s="4" t="str">
        <v>WH505</v>
      </c>
      <c r="BM988" s="4" t="str">
        <v>WH505</v>
      </c>
      <c r="BN988" s="4" t="str">
        <v>WH505</v>
      </c>
      <c r="BO988" s="4" t="str">
        <v>WH505</v>
      </c>
      <c r="BP988" s="4" t="str">
        <v>WH505</v>
      </c>
      <c r="BQ988" s="4" t="str">
        <v>WH505</v>
      </c>
      <c r="BR988" s="4" t="str">
        <v>WH505</v>
      </c>
      <c r="BS988" s="4" t="str">
        <v>WH505</v>
      </c>
      <c r="BT988" s="4" t="str">
        <v>WH505</v>
      </c>
      <c r="BU988" s="4" t="str">
        <v>WH505</v>
      </c>
      <c r="BV988" s="4" t="str">
        <v>WH505</v>
      </c>
      <c r="BX988" s="4" t="str">
        <v>Western yellow</v>
      </c>
      <c r="BY988" s="4" t="str">
        <v>Western yellow</v>
      </c>
      <c r="BZ988" s="4" t="str">
        <v>Western yellow</v>
      </c>
      <c r="CA988" s="4" t="str">
        <v>Western yellow</v>
      </c>
      <c r="CB988" s="4" t="str">
        <v>Western yellow</v>
      </c>
      <c r="CC988" s="4" t="str">
        <v>Western yellow</v>
      </c>
      <c r="CD988" s="4" t="str">
        <v>Western yellow</v>
      </c>
      <c r="CE988" s="4" t="str">
        <v>Western yellow</v>
      </c>
      <c r="CF988" s="4" t="str">
        <v>Western yellow</v>
      </c>
      <c r="CG988" s="4" t="str">
        <v>Western yellow</v>
      </c>
      <c r="CH988" s="4" t="str">
        <v>Western yellow</v>
      </c>
      <c r="CI988" s="4" t="str">
        <v>Western yellow</v>
      </c>
      <c r="CJ988" s="4" t="str">
        <v>Western yellow</v>
      </c>
      <c r="CK988" s="4" t="str">
        <v>Western yellow</v>
      </c>
      <c r="CL988" s="4" t="str">
        <v>Western yellow</v>
      </c>
      <c r="CM988" s="4" t="str">
        <v>Western yellow</v>
      </c>
      <c r="CN988" s="4" t="str">
        <v>Western yellow</v>
      </c>
      <c r="CO988" s="4" t="str">
        <v>Western yellow</v>
      </c>
      <c r="CP988" s="4" t="str">
        <v>Western yellow</v>
      </c>
      <c r="CQ988" s="4" t="str">
        <v>Western yellow</v>
      </c>
      <c r="CR988" s="4" t="str">
        <v>Western yellow</v>
      </c>
      <c r="CS988" s="4" t="str">
        <v>Western yellow</v>
      </c>
      <c r="CT988" s="4" t="str">
        <v>Western yellow</v>
      </c>
      <c r="CU988" s="4" t="str">
        <v>Western yellow</v>
      </c>
      <c r="CV988" s="4" t="str">
        <v>Western yellow</v>
      </c>
      <c r="CW988" s="4" t="str">
        <v>Western yellow</v>
      </c>
      <c r="CX988" s="4" t="str">
        <v>Western yellow</v>
      </c>
      <c r="CY988" s="4" t="str">
        <v>Western yellow</v>
      </c>
      <c r="CZ988" s="4" t="str">
        <v>Western yellow</v>
      </c>
      <c r="DA988" s="4" t="str">
        <v>Western yellow</v>
      </c>
    </row>
    <row r="989" spans="1:105" x14ac:dyDescent="0.35">
      <c r="A989" s="4" t="s">
        <v>1942</v>
      </c>
      <c r="C989" s="4" t="s">
        <v>3493</v>
      </c>
      <c r="AS989" s="4" t="str">
        <v>White fulani</v>
      </c>
      <c r="AT989" s="4" t="str">
        <v>White fulani</v>
      </c>
      <c r="AU989" s="4" t="str">
        <v>White fulani</v>
      </c>
      <c r="AV989" s="4" t="str">
        <v>White fulani</v>
      </c>
      <c r="AW989" s="4" t="str">
        <v>White fulani</v>
      </c>
      <c r="AX989" s="4" t="str">
        <v>White fulani</v>
      </c>
      <c r="AY989" s="4" t="str">
        <v>White fulani</v>
      </c>
      <c r="AZ989" s="4" t="str">
        <v>White fulani</v>
      </c>
      <c r="BA989" s="4" t="str">
        <v>White fulani</v>
      </c>
      <c r="BB989" s="4" t="str">
        <v>White fulani</v>
      </c>
      <c r="BC989" s="4" t="str">
        <v>White fulani</v>
      </c>
      <c r="BD989" s="4" t="str">
        <v>White fulani</v>
      </c>
      <c r="BE989" s="4" t="str">
        <v>White fulani</v>
      </c>
      <c r="BF989" s="4" t="str">
        <v>White fulani</v>
      </c>
      <c r="BG989" s="4" t="str">
        <v>White fulani</v>
      </c>
      <c r="BH989" s="4" t="str">
        <v>White fulani</v>
      </c>
      <c r="BI989" s="4" t="str">
        <v>White fulani</v>
      </c>
      <c r="BJ989" s="4" t="str">
        <v>White fulani</v>
      </c>
      <c r="BK989" s="4" t="str">
        <v>White fulani</v>
      </c>
      <c r="BL989" s="4" t="str">
        <v>White fulani</v>
      </c>
      <c r="BM989" s="4" t="str">
        <v>White fulani</v>
      </c>
      <c r="BN989" s="4" t="str">
        <v>White fulani</v>
      </c>
      <c r="BO989" s="4" t="str">
        <v>White fulani</v>
      </c>
      <c r="BP989" s="4" t="str">
        <v>White fulani</v>
      </c>
      <c r="BQ989" s="4" t="str">
        <v>White fulani</v>
      </c>
      <c r="BR989" s="4" t="str">
        <v>White fulani</v>
      </c>
      <c r="BS989" s="4" t="str">
        <v>White fulani</v>
      </c>
      <c r="BT989" s="4" t="str">
        <v>White fulani</v>
      </c>
      <c r="BU989" s="4" t="str">
        <v>White fulani</v>
      </c>
      <c r="BV989" s="4" t="str">
        <v>White fulani</v>
      </c>
      <c r="BX989" s="4" t="str">
        <v>WH505</v>
      </c>
      <c r="BY989" s="4" t="str">
        <v>WH505</v>
      </c>
      <c r="BZ989" s="4" t="str">
        <v>WH505</v>
      </c>
      <c r="CA989" s="4" t="str">
        <v>WH505</v>
      </c>
      <c r="CB989" s="4" t="str">
        <v>WH505</v>
      </c>
      <c r="CC989" s="4" t="str">
        <v>WH505</v>
      </c>
      <c r="CD989" s="4" t="str">
        <v>WH505</v>
      </c>
      <c r="CE989" s="4" t="str">
        <v>WH505</v>
      </c>
      <c r="CF989" s="4" t="str">
        <v>WH505</v>
      </c>
      <c r="CG989" s="4" t="str">
        <v>WH505</v>
      </c>
      <c r="CH989" s="4" t="str">
        <v>WH505</v>
      </c>
      <c r="CI989" s="4" t="str">
        <v>WH505</v>
      </c>
      <c r="CJ989" s="4" t="str">
        <v>WH505</v>
      </c>
      <c r="CK989" s="4" t="str">
        <v>WH505</v>
      </c>
      <c r="CL989" s="4" t="str">
        <v>WH505</v>
      </c>
      <c r="CM989" s="4" t="str">
        <v>WH505</v>
      </c>
      <c r="CN989" s="4" t="str">
        <v>WH505</v>
      </c>
      <c r="CO989" s="4" t="str">
        <v>WH505</v>
      </c>
      <c r="CP989" s="4" t="str">
        <v>WH505</v>
      </c>
      <c r="CQ989" s="4" t="str">
        <v>WH505</v>
      </c>
      <c r="CR989" s="4" t="str">
        <v>WH505</v>
      </c>
      <c r="CS989" s="4" t="str">
        <v>WH505</v>
      </c>
      <c r="CT989" s="4" t="str">
        <v>WH505</v>
      </c>
      <c r="CU989" s="4" t="str">
        <v>WH505</v>
      </c>
      <c r="CV989" s="4" t="str">
        <v>WH505</v>
      </c>
      <c r="CW989" s="4" t="str">
        <v>WH505</v>
      </c>
      <c r="CX989" s="4" t="str">
        <v>WH505</v>
      </c>
      <c r="CY989" s="4" t="str">
        <v>WH505</v>
      </c>
      <c r="CZ989" s="4" t="str">
        <v>WH505</v>
      </c>
      <c r="DA989" s="4" t="str">
        <v>WH505</v>
      </c>
    </row>
    <row r="990" spans="1:105" x14ac:dyDescent="0.35">
      <c r="A990" s="4" t="s">
        <v>1886</v>
      </c>
      <c r="C990" s="4" t="s">
        <v>3494</v>
      </c>
      <c r="AS990" s="4" t="str">
        <v>White fulani*Brown swiss</v>
      </c>
      <c r="AT990" s="4" t="str">
        <v>White fulani*Brown swiss</v>
      </c>
      <c r="AU990" s="4" t="str">
        <v>White fulani*Brown swiss</v>
      </c>
      <c r="AV990" s="4" t="str">
        <v>White fulani*Brown swiss</v>
      </c>
      <c r="AW990" s="4" t="str">
        <v>White fulani*Brown swiss</v>
      </c>
      <c r="AX990" s="4" t="str">
        <v>White fulani*Brown swiss</v>
      </c>
      <c r="AY990" s="4" t="str">
        <v>White fulani*Brown swiss</v>
      </c>
      <c r="AZ990" s="4" t="str">
        <v>White fulani*Brown swiss</v>
      </c>
      <c r="BA990" s="4" t="str">
        <v>White fulani*Brown swiss</v>
      </c>
      <c r="BB990" s="4" t="str">
        <v>White fulani*Brown swiss</v>
      </c>
      <c r="BC990" s="4" t="str">
        <v>White fulani*Brown swiss</v>
      </c>
      <c r="BD990" s="4" t="str">
        <v>White fulani*Brown swiss</v>
      </c>
      <c r="BE990" s="4" t="str">
        <v>White fulani*Brown swiss</v>
      </c>
      <c r="BF990" s="4" t="str">
        <v>White fulani*Brown swiss</v>
      </c>
      <c r="BG990" s="4" t="str">
        <v>White fulani*Brown swiss</v>
      </c>
      <c r="BH990" s="4" t="str">
        <v>White fulani*Brown swiss</v>
      </c>
      <c r="BI990" s="4" t="str">
        <v>White fulani*Brown swiss</v>
      </c>
      <c r="BJ990" s="4" t="str">
        <v>White fulani*Brown swiss</v>
      </c>
      <c r="BK990" s="4" t="str">
        <v>White fulani*Brown swiss</v>
      </c>
      <c r="BL990" s="4" t="str">
        <v>White fulani*Brown swiss</v>
      </c>
      <c r="BM990" s="4" t="str">
        <v>White fulani*Brown swiss</v>
      </c>
      <c r="BN990" s="4" t="str">
        <v>White fulani*Brown swiss</v>
      </c>
      <c r="BO990" s="4" t="str">
        <v>White fulani*Brown swiss</v>
      </c>
      <c r="BP990" s="4" t="str">
        <v>White fulani*Brown swiss</v>
      </c>
      <c r="BQ990" s="4" t="str">
        <v>White fulani*Brown swiss</v>
      </c>
      <c r="BR990" s="4" t="str">
        <v>White fulani*Brown swiss</v>
      </c>
      <c r="BS990" s="4" t="str">
        <v>White fulani*Brown swiss</v>
      </c>
      <c r="BT990" s="4" t="str">
        <v>White fulani*Brown swiss</v>
      </c>
      <c r="BU990" s="4" t="str">
        <v>White fulani*Brown swiss</v>
      </c>
      <c r="BV990" s="4" t="str">
        <v>White fulani*Brown swiss</v>
      </c>
      <c r="BX990" s="4" t="str">
        <v>White fulani</v>
      </c>
      <c r="BY990" s="4" t="str">
        <v>White fulani</v>
      </c>
      <c r="BZ990" s="4" t="str">
        <v>White fulani</v>
      </c>
      <c r="CA990" s="4" t="str">
        <v>White fulani</v>
      </c>
      <c r="CB990" s="4" t="str">
        <v>White fulani</v>
      </c>
      <c r="CC990" s="4" t="str">
        <v>White fulani</v>
      </c>
      <c r="CD990" s="4" t="str">
        <v>White fulani</v>
      </c>
      <c r="CE990" s="4" t="str">
        <v>White fulani</v>
      </c>
      <c r="CF990" s="4" t="str">
        <v>White fulani</v>
      </c>
      <c r="CG990" s="4" t="str">
        <v>White fulani</v>
      </c>
      <c r="CH990" s="4" t="str">
        <v>White fulani</v>
      </c>
      <c r="CI990" s="4" t="str">
        <v>White fulani</v>
      </c>
      <c r="CJ990" s="4" t="str">
        <v>White fulani</v>
      </c>
      <c r="CK990" s="4" t="str">
        <v>White fulani</v>
      </c>
      <c r="CL990" s="4" t="str">
        <v>White fulani</v>
      </c>
      <c r="CM990" s="4" t="str">
        <v>White fulani</v>
      </c>
      <c r="CN990" s="4" t="str">
        <v>White fulani</v>
      </c>
      <c r="CO990" s="4" t="str">
        <v>White fulani</v>
      </c>
      <c r="CP990" s="4" t="str">
        <v>White fulani</v>
      </c>
      <c r="CQ990" s="4" t="str">
        <v>White fulani</v>
      </c>
      <c r="CR990" s="4" t="str">
        <v>White fulani</v>
      </c>
      <c r="CS990" s="4" t="str">
        <v>White fulani</v>
      </c>
      <c r="CT990" s="4" t="str">
        <v>White fulani</v>
      </c>
      <c r="CU990" s="4" t="str">
        <v>White fulani</v>
      </c>
      <c r="CV990" s="4" t="str">
        <v>White fulani</v>
      </c>
      <c r="CW990" s="4" t="str">
        <v>White fulani</v>
      </c>
      <c r="CX990" s="4" t="str">
        <v>White fulani</v>
      </c>
      <c r="CY990" s="4" t="str">
        <v>White fulani</v>
      </c>
      <c r="CZ990" s="4" t="str">
        <v>White fulani</v>
      </c>
      <c r="DA990" s="4" t="str">
        <v>White fulani</v>
      </c>
    </row>
    <row r="991" spans="1:105" x14ac:dyDescent="0.35">
      <c r="A991" s="4" t="s">
        <v>1936</v>
      </c>
      <c r="C991" s="4" t="s">
        <v>3495</v>
      </c>
      <c r="AS991" s="4" t="str">
        <v>Windsnyer</v>
      </c>
      <c r="AT991" s="4" t="str">
        <v>Windsnyer</v>
      </c>
      <c r="AU991" s="4" t="str">
        <v>Windsnyer</v>
      </c>
      <c r="AV991" s="4" t="str">
        <v>Windsnyer</v>
      </c>
      <c r="AW991" s="4" t="str">
        <v>Windsnyer</v>
      </c>
      <c r="AX991" s="4" t="str">
        <v>Windsnyer</v>
      </c>
      <c r="AY991" s="4" t="str">
        <v>Windsnyer</v>
      </c>
      <c r="AZ991" s="4" t="str">
        <v>Windsnyer</v>
      </c>
      <c r="BA991" s="4" t="str">
        <v>Windsnyer</v>
      </c>
      <c r="BB991" s="4" t="str">
        <v>Windsnyer</v>
      </c>
      <c r="BC991" s="4" t="str">
        <v>Windsnyer</v>
      </c>
      <c r="BD991" s="4" t="str">
        <v>Windsnyer</v>
      </c>
      <c r="BE991" s="4" t="str">
        <v>Windsnyer</v>
      </c>
      <c r="BF991" s="4" t="str">
        <v>Windsnyer</v>
      </c>
      <c r="BG991" s="4" t="str">
        <v>Windsnyer</v>
      </c>
      <c r="BH991" s="4" t="str">
        <v>Windsnyer</v>
      </c>
      <c r="BI991" s="4" t="str">
        <v>Windsnyer</v>
      </c>
      <c r="BJ991" s="4" t="str">
        <v>Windsnyer</v>
      </c>
      <c r="BK991" s="4" t="str">
        <v>Windsnyer</v>
      </c>
      <c r="BL991" s="4" t="str">
        <v>Windsnyer</v>
      </c>
      <c r="BM991" s="4" t="str">
        <v>Windsnyer</v>
      </c>
      <c r="BN991" s="4" t="str">
        <v>Windsnyer</v>
      </c>
      <c r="BO991" s="4" t="str">
        <v>Windsnyer</v>
      </c>
      <c r="BP991" s="4" t="str">
        <v>Windsnyer</v>
      </c>
      <c r="BQ991" s="4" t="str">
        <v>Windsnyer</v>
      </c>
      <c r="BR991" s="4" t="str">
        <v>Windsnyer</v>
      </c>
      <c r="BS991" s="4" t="str">
        <v>Windsnyer</v>
      </c>
      <c r="BT991" s="4" t="str">
        <v>Windsnyer</v>
      </c>
      <c r="BU991" s="4" t="str">
        <v>Windsnyer</v>
      </c>
      <c r="BV991" s="4" t="str">
        <v>Windsnyer</v>
      </c>
      <c r="BX991" s="4" t="str">
        <v>White fulani*Brown swiss</v>
      </c>
      <c r="BY991" s="4" t="str">
        <v>White fulani*Brown swiss</v>
      </c>
      <c r="BZ991" s="4" t="str">
        <v>White fulani*Brown swiss</v>
      </c>
      <c r="CA991" s="4" t="str">
        <v>White fulani*Brown swiss</v>
      </c>
      <c r="CB991" s="4" t="str">
        <v>White fulani*Brown swiss</v>
      </c>
      <c r="CC991" s="4" t="str">
        <v>White fulani*Brown swiss</v>
      </c>
      <c r="CD991" s="4" t="str">
        <v>White fulani*Brown swiss</v>
      </c>
      <c r="CE991" s="4" t="str">
        <v>White fulani*Brown swiss</v>
      </c>
      <c r="CF991" s="4" t="str">
        <v>White fulani*Brown swiss</v>
      </c>
      <c r="CG991" s="4" t="str">
        <v>White fulani*Brown swiss</v>
      </c>
      <c r="CH991" s="4" t="str">
        <v>White fulani*Brown swiss</v>
      </c>
      <c r="CI991" s="4" t="str">
        <v>White fulani*Brown swiss</v>
      </c>
      <c r="CJ991" s="4" t="str">
        <v>White fulani*Brown swiss</v>
      </c>
      <c r="CK991" s="4" t="str">
        <v>White fulani*Brown swiss</v>
      </c>
      <c r="CL991" s="4" t="str">
        <v>White fulani*Brown swiss</v>
      </c>
      <c r="CM991" s="4" t="str">
        <v>White fulani*Brown swiss</v>
      </c>
      <c r="CN991" s="4" t="str">
        <v>White fulani*Brown swiss</v>
      </c>
      <c r="CO991" s="4" t="str">
        <v>White fulani*Brown swiss</v>
      </c>
      <c r="CP991" s="4" t="str">
        <v>White fulani*Brown swiss</v>
      </c>
      <c r="CQ991" s="4" t="str">
        <v>White fulani*Brown swiss</v>
      </c>
      <c r="CR991" s="4" t="str">
        <v>White fulani*Brown swiss</v>
      </c>
      <c r="CS991" s="4" t="str">
        <v>White fulani*Brown swiss</v>
      </c>
      <c r="CT991" s="4" t="str">
        <v>White fulani*Brown swiss</v>
      </c>
      <c r="CU991" s="4" t="str">
        <v>White fulani*Brown swiss</v>
      </c>
      <c r="CV991" s="4" t="str">
        <v>White fulani*Brown swiss</v>
      </c>
      <c r="CW991" s="4" t="str">
        <v>White fulani*Brown swiss</v>
      </c>
      <c r="CX991" s="4" t="str">
        <v>White fulani*Brown swiss</v>
      </c>
      <c r="CY991" s="4" t="str">
        <v>White fulani*Brown swiss</v>
      </c>
      <c r="CZ991" s="4" t="str">
        <v>White fulani*Brown swiss</v>
      </c>
      <c r="DA991" s="4" t="str">
        <v>White fulani*Brown swiss</v>
      </c>
    </row>
    <row r="992" spans="1:105" x14ac:dyDescent="0.35">
      <c r="A992" s="4" t="s">
        <v>1872</v>
      </c>
      <c r="C992" s="4" t="s">
        <v>3496</v>
      </c>
      <c r="AS992" s="4" t="str">
        <v>Windsor</v>
      </c>
      <c r="AT992" s="4" t="str">
        <v>Windsor</v>
      </c>
      <c r="AU992" s="4" t="str">
        <v>Windsor</v>
      </c>
      <c r="AV992" s="4" t="str">
        <v>Windsor</v>
      </c>
      <c r="AW992" s="4" t="str">
        <v>Windsor</v>
      </c>
      <c r="AX992" s="4" t="str">
        <v>Windsor</v>
      </c>
      <c r="AY992" s="4" t="str">
        <v>Windsor</v>
      </c>
      <c r="AZ992" s="4" t="str">
        <v>Windsor</v>
      </c>
      <c r="BA992" s="4" t="str">
        <v>Windsor</v>
      </c>
      <c r="BB992" s="4" t="str">
        <v>Windsor</v>
      </c>
      <c r="BC992" s="4" t="str">
        <v>Windsor</v>
      </c>
      <c r="BD992" s="4" t="str">
        <v>Windsor</v>
      </c>
      <c r="BE992" s="4" t="str">
        <v>Windsor</v>
      </c>
      <c r="BF992" s="4" t="str">
        <v>Windsor</v>
      </c>
      <c r="BG992" s="4" t="str">
        <v>Windsor</v>
      </c>
      <c r="BH992" s="4" t="str">
        <v>Windsor</v>
      </c>
      <c r="BI992" s="4" t="str">
        <v>Windsor</v>
      </c>
      <c r="BJ992" s="4" t="str">
        <v>Windsor</v>
      </c>
      <c r="BK992" s="4" t="str">
        <v>Windsor</v>
      </c>
      <c r="BL992" s="4" t="str">
        <v>Windsor</v>
      </c>
      <c r="BM992" s="4" t="str">
        <v>Windsor</v>
      </c>
      <c r="BN992" s="4" t="str">
        <v>Windsor</v>
      </c>
      <c r="BO992" s="4" t="str">
        <v>Windsor</v>
      </c>
      <c r="BP992" s="4" t="str">
        <v>Windsor</v>
      </c>
      <c r="BQ992" s="4" t="str">
        <v>Windsor</v>
      </c>
      <c r="BR992" s="4" t="str">
        <v>Windsor</v>
      </c>
      <c r="BS992" s="4" t="str">
        <v>Windsor</v>
      </c>
      <c r="BT992" s="4" t="str">
        <v>Windsor</v>
      </c>
      <c r="BU992" s="4" t="str">
        <v>Windsor</v>
      </c>
      <c r="BV992" s="4" t="str">
        <v>Windsor</v>
      </c>
      <c r="BX992" s="4" t="str">
        <v>Windsnyer</v>
      </c>
      <c r="BY992" s="4" t="str">
        <v>Windsnyer</v>
      </c>
      <c r="BZ992" s="4" t="str">
        <v>Windsnyer</v>
      </c>
      <c r="CA992" s="4" t="str">
        <v>Windsnyer</v>
      </c>
      <c r="CB992" s="4" t="str">
        <v>Windsnyer</v>
      </c>
      <c r="CC992" s="4" t="str">
        <v>Windsnyer</v>
      </c>
      <c r="CD992" s="4" t="str">
        <v>Windsnyer</v>
      </c>
      <c r="CE992" s="4" t="str">
        <v>Windsnyer</v>
      </c>
      <c r="CF992" s="4" t="str">
        <v>Windsnyer</v>
      </c>
      <c r="CG992" s="4" t="str">
        <v>Windsnyer</v>
      </c>
      <c r="CH992" s="4" t="str">
        <v>Windsnyer</v>
      </c>
      <c r="CI992" s="4" t="str">
        <v>Windsnyer</v>
      </c>
      <c r="CJ992" s="4" t="str">
        <v>Windsnyer</v>
      </c>
      <c r="CK992" s="4" t="str">
        <v>Windsnyer</v>
      </c>
      <c r="CL992" s="4" t="str">
        <v>Windsnyer</v>
      </c>
      <c r="CM992" s="4" t="str">
        <v>Windsnyer</v>
      </c>
      <c r="CN992" s="4" t="str">
        <v>Windsnyer</v>
      </c>
      <c r="CO992" s="4" t="str">
        <v>Windsnyer</v>
      </c>
      <c r="CP992" s="4" t="str">
        <v>Windsnyer</v>
      </c>
      <c r="CQ992" s="4" t="str">
        <v>Windsnyer</v>
      </c>
      <c r="CR992" s="4" t="str">
        <v>Windsnyer</v>
      </c>
      <c r="CS992" s="4" t="str">
        <v>Windsnyer</v>
      </c>
      <c r="CT992" s="4" t="str">
        <v>Windsnyer</v>
      </c>
      <c r="CU992" s="4" t="str">
        <v>Windsnyer</v>
      </c>
      <c r="CV992" s="4" t="str">
        <v>Windsnyer</v>
      </c>
      <c r="CW992" s="4" t="str">
        <v>Windsnyer</v>
      </c>
      <c r="CX992" s="4" t="str">
        <v>Windsnyer</v>
      </c>
      <c r="CY992" s="4" t="str">
        <v>Windsnyer</v>
      </c>
      <c r="CZ992" s="4" t="str">
        <v>Windsnyer</v>
      </c>
      <c r="DA992" s="4" t="str">
        <v>Windsnyer</v>
      </c>
    </row>
    <row r="993" spans="1:105" x14ac:dyDescent="0.35">
      <c r="A993" s="4" t="s">
        <v>1886</v>
      </c>
      <c r="C993" s="4" t="s">
        <v>3497</v>
      </c>
      <c r="AS993" s="4" t="str">
        <v>WITA4</v>
      </c>
      <c r="AT993" s="4" t="str">
        <v>WITA4</v>
      </c>
      <c r="AU993" s="4" t="str">
        <v>WITA4</v>
      </c>
      <c r="AV993" s="4" t="str">
        <v>WITA4</v>
      </c>
      <c r="AW993" s="4" t="str">
        <v>WITA4</v>
      </c>
      <c r="AX993" s="4" t="str">
        <v>WITA4</v>
      </c>
      <c r="AY993" s="4" t="str">
        <v>WITA4</v>
      </c>
      <c r="AZ993" s="4" t="str">
        <v>WITA4</v>
      </c>
      <c r="BA993" s="4" t="str">
        <v>WITA4</v>
      </c>
      <c r="BB993" s="4" t="str">
        <v>WITA4</v>
      </c>
      <c r="BC993" s="4" t="str">
        <v>WITA4</v>
      </c>
      <c r="BD993" s="4" t="str">
        <v>WITA4</v>
      </c>
      <c r="BE993" s="4" t="str">
        <v>WITA4</v>
      </c>
      <c r="BF993" s="4" t="str">
        <v>WITA4</v>
      </c>
      <c r="BG993" s="4" t="str">
        <v>WITA4</v>
      </c>
      <c r="BH993" s="4" t="str">
        <v>WITA4</v>
      </c>
      <c r="BI993" s="4" t="str">
        <v>WITA4</v>
      </c>
      <c r="BJ993" s="4" t="str">
        <v>WITA4</v>
      </c>
      <c r="BK993" s="4" t="str">
        <v>WITA4</v>
      </c>
      <c r="BL993" s="4" t="str">
        <v>WITA4</v>
      </c>
      <c r="BM993" s="4" t="str">
        <v>WITA4</v>
      </c>
      <c r="BN993" s="4" t="str">
        <v>WITA4</v>
      </c>
      <c r="BO993" s="4" t="str">
        <v>WITA4</v>
      </c>
      <c r="BP993" s="4" t="str">
        <v>WITA4</v>
      </c>
      <c r="BQ993" s="4" t="str">
        <v>WITA4</v>
      </c>
      <c r="BR993" s="4" t="str">
        <v>WITA4</v>
      </c>
      <c r="BS993" s="4" t="str">
        <v>WITA4</v>
      </c>
      <c r="BT993" s="4" t="str">
        <v>WITA4</v>
      </c>
      <c r="BU993" s="4" t="str">
        <v>WITA4</v>
      </c>
      <c r="BV993" s="4" t="str">
        <v>WITA4</v>
      </c>
      <c r="BX993" s="4" t="str">
        <v>Windsor</v>
      </c>
      <c r="BY993" s="4" t="str">
        <v>Windsor</v>
      </c>
      <c r="BZ993" s="4" t="str">
        <v>Windsor</v>
      </c>
      <c r="CA993" s="4" t="str">
        <v>Windsor</v>
      </c>
      <c r="CB993" s="4" t="str">
        <v>Windsor</v>
      </c>
      <c r="CC993" s="4" t="str">
        <v>Windsor</v>
      </c>
      <c r="CD993" s="4" t="str">
        <v>Windsor</v>
      </c>
      <c r="CE993" s="4" t="str">
        <v>Windsor</v>
      </c>
      <c r="CF993" s="4" t="str">
        <v>Windsor</v>
      </c>
      <c r="CG993" s="4" t="str">
        <v>Windsor</v>
      </c>
      <c r="CH993" s="4" t="str">
        <v>Windsor</v>
      </c>
      <c r="CI993" s="4" t="str">
        <v>Windsor</v>
      </c>
      <c r="CJ993" s="4" t="str">
        <v>Windsor</v>
      </c>
      <c r="CK993" s="4" t="str">
        <v>Windsor</v>
      </c>
      <c r="CL993" s="4" t="str">
        <v>Windsor</v>
      </c>
      <c r="CM993" s="4" t="str">
        <v>Windsor</v>
      </c>
      <c r="CN993" s="4" t="str">
        <v>Windsor</v>
      </c>
      <c r="CO993" s="4" t="str">
        <v>Windsor</v>
      </c>
      <c r="CP993" s="4" t="str">
        <v>Windsor</v>
      </c>
      <c r="CQ993" s="4" t="str">
        <v>Windsor</v>
      </c>
      <c r="CR993" s="4" t="str">
        <v>Windsor</v>
      </c>
      <c r="CS993" s="4" t="str">
        <v>Windsor</v>
      </c>
      <c r="CT993" s="4" t="str">
        <v>Windsor</v>
      </c>
      <c r="CU993" s="4" t="str">
        <v>Windsor</v>
      </c>
      <c r="CV993" s="4" t="str">
        <v>Windsor</v>
      </c>
      <c r="CW993" s="4" t="str">
        <v>Windsor</v>
      </c>
      <c r="CX993" s="4" t="str">
        <v>Windsor</v>
      </c>
      <c r="CY993" s="4" t="str">
        <v>Windsor</v>
      </c>
      <c r="CZ993" s="4" t="str">
        <v>Windsor</v>
      </c>
      <c r="DA993" s="4" t="str">
        <v>Windsor</v>
      </c>
    </row>
    <row r="994" spans="1:105" x14ac:dyDescent="0.35">
      <c r="A994" s="4" t="s">
        <v>1886</v>
      </c>
      <c r="C994" s="4" t="s">
        <v>3498</v>
      </c>
      <c r="AS994" s="4" t="str">
        <v>Wollo*Awassi</v>
      </c>
      <c r="AT994" s="4" t="str">
        <v>Wollo*Awassi</v>
      </c>
      <c r="AU994" s="4" t="str">
        <v>Wollo*Awassi</v>
      </c>
      <c r="AV994" s="4" t="str">
        <v>Wollo*Awassi</v>
      </c>
      <c r="AW994" s="4" t="str">
        <v>Wollo*Awassi</v>
      </c>
      <c r="AX994" s="4" t="str">
        <v>Wollo*Awassi</v>
      </c>
      <c r="AY994" s="4" t="str">
        <v>Wollo*Awassi</v>
      </c>
      <c r="AZ994" s="4" t="str">
        <v>Wollo*Awassi</v>
      </c>
      <c r="BA994" s="4" t="str">
        <v>Wollo*Awassi</v>
      </c>
      <c r="BB994" s="4" t="str">
        <v>Wollo*Awassi</v>
      </c>
      <c r="BC994" s="4" t="str">
        <v>Wollo*Awassi</v>
      </c>
      <c r="BD994" s="4" t="str">
        <v>Wollo*Awassi</v>
      </c>
      <c r="BE994" s="4" t="str">
        <v>Wollo*Awassi</v>
      </c>
      <c r="BF994" s="4" t="str">
        <v>Wollo*Awassi</v>
      </c>
      <c r="BG994" s="4" t="str">
        <v>Wollo*Awassi</v>
      </c>
      <c r="BH994" s="4" t="str">
        <v>Wollo*Awassi</v>
      </c>
      <c r="BI994" s="4" t="str">
        <v>Wollo*Awassi</v>
      </c>
      <c r="BJ994" s="4" t="str">
        <v>Wollo*Awassi</v>
      </c>
      <c r="BK994" s="4" t="str">
        <v>Wollo*Awassi</v>
      </c>
      <c r="BL994" s="4" t="str">
        <v>Wollo*Awassi</v>
      </c>
      <c r="BM994" s="4" t="str">
        <v>Wollo*Awassi</v>
      </c>
      <c r="BN994" s="4" t="str">
        <v>Wollo*Awassi</v>
      </c>
      <c r="BO994" s="4" t="str">
        <v>Wollo*Awassi</v>
      </c>
      <c r="BP994" s="4" t="str">
        <v>Wollo*Awassi</v>
      </c>
      <c r="BQ994" s="4" t="str">
        <v>Wollo*Awassi</v>
      </c>
      <c r="BR994" s="4" t="str">
        <v>Wollo*Awassi</v>
      </c>
      <c r="BS994" s="4" t="str">
        <v>Wollo*Awassi</v>
      </c>
      <c r="BT994" s="4" t="str">
        <v>Wollo*Awassi</v>
      </c>
      <c r="BU994" s="4" t="str">
        <v>Wollo*Awassi</v>
      </c>
      <c r="BV994" s="4" t="str">
        <v>Wollo*Awassi</v>
      </c>
      <c r="BX994" s="4" t="str">
        <v>WITA4</v>
      </c>
      <c r="BY994" s="4" t="str">
        <v>WITA4</v>
      </c>
      <c r="BZ994" s="4" t="str">
        <v>WITA4</v>
      </c>
      <c r="CA994" s="4" t="str">
        <v>WITA4</v>
      </c>
      <c r="CB994" s="4" t="str">
        <v>WITA4</v>
      </c>
      <c r="CC994" s="4" t="str">
        <v>WITA4</v>
      </c>
      <c r="CD994" s="4" t="str">
        <v>WITA4</v>
      </c>
      <c r="CE994" s="4" t="str">
        <v>WITA4</v>
      </c>
      <c r="CF994" s="4" t="str">
        <v>WITA4</v>
      </c>
      <c r="CG994" s="4" t="str">
        <v>WITA4</v>
      </c>
      <c r="CH994" s="4" t="str">
        <v>WITA4</v>
      </c>
      <c r="CI994" s="4" t="str">
        <v>WITA4</v>
      </c>
      <c r="CJ994" s="4" t="str">
        <v>WITA4</v>
      </c>
      <c r="CK994" s="4" t="str">
        <v>WITA4</v>
      </c>
      <c r="CL994" s="4" t="str">
        <v>WITA4</v>
      </c>
      <c r="CM994" s="4" t="str">
        <v>WITA4</v>
      </c>
      <c r="CN994" s="4" t="str">
        <v>WITA4</v>
      </c>
      <c r="CO994" s="4" t="str">
        <v>WITA4</v>
      </c>
      <c r="CP994" s="4" t="str">
        <v>WITA4</v>
      </c>
      <c r="CQ994" s="4" t="str">
        <v>WITA4</v>
      </c>
      <c r="CR994" s="4" t="str">
        <v>WITA4</v>
      </c>
      <c r="CS994" s="4" t="str">
        <v>WITA4</v>
      </c>
      <c r="CT994" s="4" t="str">
        <v>WITA4</v>
      </c>
      <c r="CU994" s="4" t="str">
        <v>WITA4</v>
      </c>
      <c r="CV994" s="4" t="str">
        <v>WITA4</v>
      </c>
      <c r="CW994" s="4" t="str">
        <v>WITA4</v>
      </c>
      <c r="CX994" s="4" t="str">
        <v>WITA4</v>
      </c>
      <c r="CY994" s="4" t="str">
        <v>WITA4</v>
      </c>
      <c r="CZ994" s="4" t="str">
        <v>WITA4</v>
      </c>
      <c r="DA994" s="4" t="str">
        <v>WITA4</v>
      </c>
    </row>
    <row r="995" spans="1:105" x14ac:dyDescent="0.35">
      <c r="A995" s="4" t="s">
        <v>1872</v>
      </c>
      <c r="C995" s="4" t="s">
        <v>3499</v>
      </c>
      <c r="AS995" s="4" t="str">
        <v>WS 303</v>
      </c>
      <c r="AT995" s="4" t="str">
        <v>WS 303</v>
      </c>
      <c r="AU995" s="4" t="str">
        <v>WS 303</v>
      </c>
      <c r="AV995" s="4" t="str">
        <v>WS 303</v>
      </c>
      <c r="AW995" s="4" t="str">
        <v>WS 303</v>
      </c>
      <c r="AX995" s="4" t="str">
        <v>WS 303</v>
      </c>
      <c r="AY995" s="4" t="str">
        <v>WS 303</v>
      </c>
      <c r="AZ995" s="4" t="str">
        <v>WS 303</v>
      </c>
      <c r="BA995" s="4" t="str">
        <v>WS 303</v>
      </c>
      <c r="BB995" s="4" t="str">
        <v>WS 303</v>
      </c>
      <c r="BC995" s="4" t="str">
        <v>WS 303</v>
      </c>
      <c r="BD995" s="4" t="str">
        <v>WS 303</v>
      </c>
      <c r="BE995" s="4" t="str">
        <v>WS 303</v>
      </c>
      <c r="BF995" s="4" t="str">
        <v>WS 303</v>
      </c>
      <c r="BG995" s="4" t="str">
        <v>WS 303</v>
      </c>
      <c r="BH995" s="4" t="str">
        <v>WS 303</v>
      </c>
      <c r="BI995" s="4" t="str">
        <v>WS 303</v>
      </c>
      <c r="BJ995" s="4" t="str">
        <v>WS 303</v>
      </c>
      <c r="BK995" s="4" t="str">
        <v>WS 303</v>
      </c>
      <c r="BL995" s="4" t="str">
        <v>WS 303</v>
      </c>
      <c r="BM995" s="4" t="str">
        <v>WS 303</v>
      </c>
      <c r="BN995" s="4" t="str">
        <v>WS 303</v>
      </c>
      <c r="BO995" s="4" t="str">
        <v>WS 303</v>
      </c>
      <c r="BP995" s="4" t="str">
        <v>WS 303</v>
      </c>
      <c r="BQ995" s="4" t="str">
        <v>WS 303</v>
      </c>
      <c r="BR995" s="4" t="str">
        <v>WS 303</v>
      </c>
      <c r="BS995" s="4" t="str">
        <v>WS 303</v>
      </c>
      <c r="BT995" s="4" t="str">
        <v>WS 303</v>
      </c>
      <c r="BU995" s="4" t="str">
        <v>WS 303</v>
      </c>
      <c r="BV995" s="4" t="str">
        <v>WS 303</v>
      </c>
      <c r="BX995" s="4" t="str">
        <v>Wollo*Awassi</v>
      </c>
      <c r="BY995" s="4" t="str">
        <v>Wollo*Awassi</v>
      </c>
      <c r="BZ995" s="4" t="str">
        <v>Wollo*Awassi</v>
      </c>
      <c r="CA995" s="4" t="str">
        <v>Wollo*Awassi</v>
      </c>
      <c r="CB995" s="4" t="str">
        <v>Wollo*Awassi</v>
      </c>
      <c r="CC995" s="4" t="str">
        <v>Wollo*Awassi</v>
      </c>
      <c r="CD995" s="4" t="str">
        <v>Wollo*Awassi</v>
      </c>
      <c r="CE995" s="4" t="str">
        <v>Wollo*Awassi</v>
      </c>
      <c r="CF995" s="4" t="str">
        <v>Wollo*Awassi</v>
      </c>
      <c r="CG995" s="4" t="str">
        <v>Wollo*Awassi</v>
      </c>
      <c r="CH995" s="4" t="str">
        <v>Wollo*Awassi</v>
      </c>
      <c r="CI995" s="4" t="str">
        <v>Wollo*Awassi</v>
      </c>
      <c r="CJ995" s="4" t="str">
        <v>Wollo*Awassi</v>
      </c>
      <c r="CK995" s="4" t="str">
        <v>Wollo*Awassi</v>
      </c>
      <c r="CL995" s="4" t="str">
        <v>Wollo*Awassi</v>
      </c>
      <c r="CM995" s="4" t="str">
        <v>Wollo*Awassi</v>
      </c>
      <c r="CN995" s="4" t="str">
        <v>Wollo*Awassi</v>
      </c>
      <c r="CO995" s="4" t="str">
        <v>Wollo*Awassi</v>
      </c>
      <c r="CP995" s="4" t="str">
        <v>Wollo*Awassi</v>
      </c>
      <c r="CQ995" s="4" t="str">
        <v>Wollo*Awassi</v>
      </c>
      <c r="CR995" s="4" t="str">
        <v>Wollo*Awassi</v>
      </c>
      <c r="CS995" s="4" t="str">
        <v>Wollo*Awassi</v>
      </c>
      <c r="CT995" s="4" t="str">
        <v>Wollo*Awassi</v>
      </c>
      <c r="CU995" s="4" t="str">
        <v>Wollo*Awassi</v>
      </c>
      <c r="CV995" s="4" t="str">
        <v>Wollo*Awassi</v>
      </c>
      <c r="CW995" s="4" t="str">
        <v>Wollo*Awassi</v>
      </c>
      <c r="CX995" s="4" t="str">
        <v>Wollo*Awassi</v>
      </c>
      <c r="CY995" s="4" t="str">
        <v>Wollo*Awassi</v>
      </c>
      <c r="CZ995" s="4" t="str">
        <v>Wollo*Awassi</v>
      </c>
      <c r="DA995" s="4" t="str">
        <v>Wollo*Awassi</v>
      </c>
    </row>
    <row r="996" spans="1:105" x14ac:dyDescent="0.35">
      <c r="A996" s="4" t="s">
        <v>1886</v>
      </c>
      <c r="C996" s="4" t="s">
        <v>3500</v>
      </c>
      <c r="AS996" s="4" t="str">
        <v>Xina</v>
      </c>
      <c r="AT996" s="4" t="str">
        <v>Xina</v>
      </c>
      <c r="AU996" s="4" t="str">
        <v>Xina</v>
      </c>
      <c r="AV996" s="4" t="str">
        <v>Xina</v>
      </c>
      <c r="AW996" s="4" t="str">
        <v>Xina</v>
      </c>
      <c r="AX996" s="4" t="str">
        <v>Xina</v>
      </c>
      <c r="AY996" s="4" t="str">
        <v>Xina</v>
      </c>
      <c r="AZ996" s="4" t="str">
        <v>Xina</v>
      </c>
      <c r="BA996" s="4" t="str">
        <v>Xina</v>
      </c>
      <c r="BB996" s="4" t="str">
        <v>Xina</v>
      </c>
      <c r="BC996" s="4" t="str">
        <v>Xina</v>
      </c>
      <c r="BD996" s="4" t="str">
        <v>Xina</v>
      </c>
      <c r="BE996" s="4" t="str">
        <v>Xina</v>
      </c>
      <c r="BF996" s="4" t="str">
        <v>Xina</v>
      </c>
      <c r="BG996" s="4" t="str">
        <v>Xina</v>
      </c>
      <c r="BH996" s="4" t="str">
        <v>Xina</v>
      </c>
      <c r="BI996" s="4" t="str">
        <v>Xina</v>
      </c>
      <c r="BJ996" s="4" t="str">
        <v>Xina</v>
      </c>
      <c r="BK996" s="4" t="str">
        <v>Xina</v>
      </c>
      <c r="BL996" s="4" t="str">
        <v>Xina</v>
      </c>
      <c r="BM996" s="4" t="str">
        <v>Xina</v>
      </c>
      <c r="BN996" s="4" t="str">
        <v>Xina</v>
      </c>
      <c r="BO996" s="4" t="str">
        <v>Xina</v>
      </c>
      <c r="BP996" s="4" t="str">
        <v>Xina</v>
      </c>
      <c r="BQ996" s="4" t="str">
        <v>Xina</v>
      </c>
      <c r="BR996" s="4" t="str">
        <v>Xina</v>
      </c>
      <c r="BS996" s="4" t="str">
        <v>Xina</v>
      </c>
      <c r="BT996" s="4" t="str">
        <v>Xina</v>
      </c>
      <c r="BU996" s="4" t="str">
        <v>Xina</v>
      </c>
      <c r="BV996" s="4" t="str">
        <v>Xina</v>
      </c>
      <c r="BX996" s="4" t="str">
        <v>WS 303</v>
      </c>
      <c r="BY996" s="4" t="str">
        <v>WS 303</v>
      </c>
      <c r="BZ996" s="4" t="str">
        <v>WS 303</v>
      </c>
      <c r="CA996" s="4" t="str">
        <v>WS 303</v>
      </c>
      <c r="CB996" s="4" t="str">
        <v>WS 303</v>
      </c>
      <c r="CC996" s="4" t="str">
        <v>WS 303</v>
      </c>
      <c r="CD996" s="4" t="str">
        <v>WS 303</v>
      </c>
      <c r="CE996" s="4" t="str">
        <v>WS 303</v>
      </c>
      <c r="CF996" s="4" t="str">
        <v>WS 303</v>
      </c>
      <c r="CG996" s="4" t="str">
        <v>WS 303</v>
      </c>
      <c r="CH996" s="4" t="str">
        <v>WS 303</v>
      </c>
      <c r="CI996" s="4" t="str">
        <v>WS 303</v>
      </c>
      <c r="CJ996" s="4" t="str">
        <v>WS 303</v>
      </c>
      <c r="CK996" s="4" t="str">
        <v>WS 303</v>
      </c>
      <c r="CL996" s="4" t="str">
        <v>WS 303</v>
      </c>
      <c r="CM996" s="4" t="str">
        <v>WS 303</v>
      </c>
      <c r="CN996" s="4" t="str">
        <v>WS 303</v>
      </c>
      <c r="CO996" s="4" t="str">
        <v>WS 303</v>
      </c>
      <c r="CP996" s="4" t="str">
        <v>WS 303</v>
      </c>
      <c r="CQ996" s="4" t="str">
        <v>WS 303</v>
      </c>
      <c r="CR996" s="4" t="str">
        <v>WS 303</v>
      </c>
      <c r="CS996" s="4" t="str">
        <v>WS 303</v>
      </c>
      <c r="CT996" s="4" t="str">
        <v>WS 303</v>
      </c>
      <c r="CU996" s="4" t="str">
        <v>WS 303</v>
      </c>
      <c r="CV996" s="4" t="str">
        <v>WS 303</v>
      </c>
      <c r="CW996" s="4" t="str">
        <v>WS 303</v>
      </c>
      <c r="CX996" s="4" t="str">
        <v>WS 303</v>
      </c>
      <c r="CY996" s="4" t="str">
        <v>WS 303</v>
      </c>
      <c r="CZ996" s="4" t="str">
        <v>WS 303</v>
      </c>
      <c r="DA996" s="4" t="str">
        <v>WS 303</v>
      </c>
    </row>
    <row r="997" spans="1:105" x14ac:dyDescent="0.35">
      <c r="A997" s="4" t="s">
        <v>1875</v>
      </c>
      <c r="C997" s="4" t="s">
        <v>3501</v>
      </c>
      <c r="AS997" s="4" t="str">
        <v>Yaffa</v>
      </c>
      <c r="AT997" s="4" t="str">
        <v>Yaffa</v>
      </c>
      <c r="AU997" s="4" t="str">
        <v>Yaffa</v>
      </c>
      <c r="AV997" s="4" t="str">
        <v>Yaffa</v>
      </c>
      <c r="AW997" s="4" t="str">
        <v>Yaffa</v>
      </c>
      <c r="AX997" s="4" t="str">
        <v>Yaffa</v>
      </c>
      <c r="AY997" s="4" t="str">
        <v>Yaffa</v>
      </c>
      <c r="AZ997" s="4" t="str">
        <v>Yaffa</v>
      </c>
      <c r="BA997" s="4" t="str">
        <v>Yaffa</v>
      </c>
      <c r="BB997" s="4" t="str">
        <v>Yaffa</v>
      </c>
      <c r="BC997" s="4" t="str">
        <v>Yaffa</v>
      </c>
      <c r="BD997" s="4" t="str">
        <v>Yaffa</v>
      </c>
      <c r="BE997" s="4" t="str">
        <v>Yaffa</v>
      </c>
      <c r="BF997" s="4" t="str">
        <v>Yaffa</v>
      </c>
      <c r="BG997" s="4" t="str">
        <v>Yaffa</v>
      </c>
      <c r="BH997" s="4" t="str">
        <v>Yaffa</v>
      </c>
      <c r="BI997" s="4" t="str">
        <v>Yaffa</v>
      </c>
      <c r="BJ997" s="4" t="str">
        <v>Yaffa</v>
      </c>
      <c r="BK997" s="4" t="str">
        <v>Yaffa</v>
      </c>
      <c r="BL997" s="4" t="str">
        <v>Yaffa</v>
      </c>
      <c r="BM997" s="4" t="str">
        <v>Yaffa</v>
      </c>
      <c r="BN997" s="4" t="str">
        <v>Yaffa</v>
      </c>
      <c r="BO997" s="4" t="str">
        <v>Yaffa</v>
      </c>
      <c r="BP997" s="4" t="str">
        <v>Yaffa</v>
      </c>
      <c r="BQ997" s="4" t="str">
        <v>Yaffa</v>
      </c>
      <c r="BR997" s="4" t="str">
        <v>Yaffa</v>
      </c>
      <c r="BS997" s="4" t="str">
        <v>Yaffa</v>
      </c>
      <c r="BT997" s="4" t="str">
        <v>Yaffa</v>
      </c>
      <c r="BU997" s="4" t="str">
        <v>Yaffa</v>
      </c>
      <c r="BV997" s="4" t="str">
        <v>Yaffa</v>
      </c>
      <c r="BX997" s="4" t="str">
        <v>Xina</v>
      </c>
      <c r="BY997" s="4" t="str">
        <v>Xina</v>
      </c>
      <c r="BZ997" s="4" t="str">
        <v>Xina</v>
      </c>
      <c r="CA997" s="4" t="str">
        <v>Xina</v>
      </c>
      <c r="CB997" s="4" t="str">
        <v>Xina</v>
      </c>
      <c r="CC997" s="4" t="str">
        <v>Xina</v>
      </c>
      <c r="CD997" s="4" t="str">
        <v>Xina</v>
      </c>
      <c r="CE997" s="4" t="str">
        <v>Xina</v>
      </c>
      <c r="CF997" s="4" t="str">
        <v>Xina</v>
      </c>
      <c r="CG997" s="4" t="str">
        <v>Xina</v>
      </c>
      <c r="CH997" s="4" t="str">
        <v>Xina</v>
      </c>
      <c r="CI997" s="4" t="str">
        <v>Xina</v>
      </c>
      <c r="CJ997" s="4" t="str">
        <v>Xina</v>
      </c>
      <c r="CK997" s="4" t="str">
        <v>Xina</v>
      </c>
      <c r="CL997" s="4" t="str">
        <v>Xina</v>
      </c>
      <c r="CM997" s="4" t="str">
        <v>Xina</v>
      </c>
      <c r="CN997" s="4" t="str">
        <v>Xina</v>
      </c>
      <c r="CO997" s="4" t="str">
        <v>Xina</v>
      </c>
      <c r="CP997" s="4" t="str">
        <v>Xina</v>
      </c>
      <c r="CQ997" s="4" t="str">
        <v>Xina</v>
      </c>
      <c r="CR997" s="4" t="str">
        <v>Xina</v>
      </c>
      <c r="CS997" s="4" t="str">
        <v>Xina</v>
      </c>
      <c r="CT997" s="4" t="str">
        <v>Xina</v>
      </c>
      <c r="CU997" s="4" t="str">
        <v>Xina</v>
      </c>
      <c r="CV997" s="4" t="str">
        <v>Xina</v>
      </c>
      <c r="CW997" s="4" t="str">
        <v>Xina</v>
      </c>
      <c r="CX997" s="4" t="str">
        <v>Xina</v>
      </c>
      <c r="CY997" s="4" t="str">
        <v>Xina</v>
      </c>
      <c r="CZ997" s="4" t="str">
        <v>Xina</v>
      </c>
      <c r="DA997" s="4" t="str">
        <v>Xina</v>
      </c>
    </row>
    <row r="998" spans="1:105" x14ac:dyDescent="0.35">
      <c r="A998" s="4" t="s">
        <v>1936</v>
      </c>
      <c r="C998" s="4" t="s">
        <v>3502</v>
      </c>
      <c r="AS998" s="4" t="str">
        <v>Yankasa</v>
      </c>
      <c r="AT998" s="4" t="str">
        <v>Yankasa</v>
      </c>
      <c r="AU998" s="4" t="str">
        <v>Yankasa</v>
      </c>
      <c r="AV998" s="4" t="str">
        <v>Yankasa</v>
      </c>
      <c r="AW998" s="4" t="str">
        <v>Yankasa</v>
      </c>
      <c r="AX998" s="4" t="str">
        <v>Yankasa</v>
      </c>
      <c r="AY998" s="4" t="str">
        <v>Yankasa</v>
      </c>
      <c r="AZ998" s="4" t="str">
        <v>Yankasa</v>
      </c>
      <c r="BA998" s="4" t="str">
        <v>Yankasa</v>
      </c>
      <c r="BB998" s="4" t="str">
        <v>Yankasa</v>
      </c>
      <c r="BC998" s="4" t="str">
        <v>Yankasa</v>
      </c>
      <c r="BD998" s="4" t="str">
        <v>Yankasa</v>
      </c>
      <c r="BE998" s="4" t="str">
        <v>Yankasa</v>
      </c>
      <c r="BF998" s="4" t="str">
        <v>Yankasa</v>
      </c>
      <c r="BG998" s="4" t="str">
        <v>Yankasa</v>
      </c>
      <c r="BH998" s="4" t="str">
        <v>Yankasa</v>
      </c>
      <c r="BI998" s="4" t="str">
        <v>Yankasa</v>
      </c>
      <c r="BJ998" s="4" t="str">
        <v>Yankasa</v>
      </c>
      <c r="BK998" s="4" t="str">
        <v>Yankasa</v>
      </c>
      <c r="BL998" s="4" t="str">
        <v>Yankasa</v>
      </c>
      <c r="BM998" s="4" t="str">
        <v>Yankasa</v>
      </c>
      <c r="BN998" s="4" t="str">
        <v>Yankasa</v>
      </c>
      <c r="BO998" s="4" t="str">
        <v>Yankasa</v>
      </c>
      <c r="BP998" s="4" t="str">
        <v>Yankasa</v>
      </c>
      <c r="BQ998" s="4" t="str">
        <v>Yankasa</v>
      </c>
      <c r="BR998" s="4" t="str">
        <v>Yankasa</v>
      </c>
      <c r="BS998" s="4" t="str">
        <v>Yankasa</v>
      </c>
      <c r="BT998" s="4" t="str">
        <v>Yankasa</v>
      </c>
      <c r="BU998" s="4" t="str">
        <v>Yankasa</v>
      </c>
      <c r="BV998" s="4" t="str">
        <v>Yankasa</v>
      </c>
      <c r="BX998" s="4" t="str">
        <v>Yaffa</v>
      </c>
      <c r="BY998" s="4" t="str">
        <v>Yaffa</v>
      </c>
      <c r="BZ998" s="4" t="str">
        <v>Yaffa</v>
      </c>
      <c r="CA998" s="4" t="str">
        <v>Yaffa</v>
      </c>
      <c r="CB998" s="4" t="str">
        <v>Yaffa</v>
      </c>
      <c r="CC998" s="4" t="str">
        <v>Yaffa</v>
      </c>
      <c r="CD998" s="4" t="str">
        <v>Yaffa</v>
      </c>
      <c r="CE998" s="4" t="str">
        <v>Yaffa</v>
      </c>
      <c r="CF998" s="4" t="str">
        <v>Yaffa</v>
      </c>
      <c r="CG998" s="4" t="str">
        <v>Yaffa</v>
      </c>
      <c r="CH998" s="4" t="str">
        <v>Yaffa</v>
      </c>
      <c r="CI998" s="4" t="str">
        <v>Yaffa</v>
      </c>
      <c r="CJ998" s="4" t="str">
        <v>Yaffa</v>
      </c>
      <c r="CK998" s="4" t="str">
        <v>Yaffa</v>
      </c>
      <c r="CL998" s="4" t="str">
        <v>Yaffa</v>
      </c>
      <c r="CM998" s="4" t="str">
        <v>Yaffa</v>
      </c>
      <c r="CN998" s="4" t="str">
        <v>Yaffa</v>
      </c>
      <c r="CO998" s="4" t="str">
        <v>Yaffa</v>
      </c>
      <c r="CP998" s="4" t="str">
        <v>Yaffa</v>
      </c>
      <c r="CQ998" s="4" t="str">
        <v>Yaffa</v>
      </c>
      <c r="CR998" s="4" t="str">
        <v>Yaffa</v>
      </c>
      <c r="CS998" s="4" t="str">
        <v>Yaffa</v>
      </c>
      <c r="CT998" s="4" t="str">
        <v>Yaffa</v>
      </c>
      <c r="CU998" s="4" t="str">
        <v>Yaffa</v>
      </c>
      <c r="CV998" s="4" t="str">
        <v>Yaffa</v>
      </c>
      <c r="CW998" s="4" t="str">
        <v>Yaffa</v>
      </c>
      <c r="CX998" s="4" t="str">
        <v>Yaffa</v>
      </c>
      <c r="CY998" s="4" t="str">
        <v>Yaffa</v>
      </c>
      <c r="CZ998" s="4" t="str">
        <v>Yaffa</v>
      </c>
      <c r="DA998" s="4" t="str">
        <v>Yaffa</v>
      </c>
    </row>
    <row r="999" spans="1:105" x14ac:dyDescent="0.35">
      <c r="A999" s="4" t="s">
        <v>1936</v>
      </c>
      <c r="C999" s="4" t="s">
        <v>3503</v>
      </c>
      <c r="AS999" s="4" t="str">
        <v>Yarwashsa</v>
      </c>
      <c r="AT999" s="4" t="str">
        <v>Yarwashsa</v>
      </c>
      <c r="AU999" s="4" t="str">
        <v>Yarwashsa</v>
      </c>
      <c r="AV999" s="4" t="str">
        <v>Yarwashsa</v>
      </c>
      <c r="AW999" s="4" t="str">
        <v>Yarwashsa</v>
      </c>
      <c r="AX999" s="4" t="str">
        <v>Yarwashsa</v>
      </c>
      <c r="AY999" s="4" t="str">
        <v>Yarwashsa</v>
      </c>
      <c r="AZ999" s="4" t="str">
        <v>Yarwashsa</v>
      </c>
      <c r="BA999" s="4" t="str">
        <v>Yarwashsa</v>
      </c>
      <c r="BB999" s="4" t="str">
        <v>Yarwashsa</v>
      </c>
      <c r="BC999" s="4" t="str">
        <v>Yarwashsa</v>
      </c>
      <c r="BD999" s="4" t="str">
        <v>Yarwashsa</v>
      </c>
      <c r="BE999" s="4" t="str">
        <v>Yarwashsa</v>
      </c>
      <c r="BF999" s="4" t="str">
        <v>Yarwashsa</v>
      </c>
      <c r="BG999" s="4" t="str">
        <v>Yarwashsa</v>
      </c>
      <c r="BH999" s="4" t="str">
        <v>Yarwashsa</v>
      </c>
      <c r="BI999" s="4" t="str">
        <v>Yarwashsa</v>
      </c>
      <c r="BJ999" s="4" t="str">
        <v>Yarwashsa</v>
      </c>
      <c r="BK999" s="4" t="str">
        <v>Yarwashsa</v>
      </c>
      <c r="BL999" s="4" t="str">
        <v>Yarwashsa</v>
      </c>
      <c r="BM999" s="4" t="str">
        <v>Yarwashsa</v>
      </c>
      <c r="BN999" s="4" t="str">
        <v>Yarwashsa</v>
      </c>
      <c r="BO999" s="4" t="str">
        <v>Yarwashsa</v>
      </c>
      <c r="BP999" s="4" t="str">
        <v>Yarwashsa</v>
      </c>
      <c r="BQ999" s="4" t="str">
        <v>Yarwashsa</v>
      </c>
      <c r="BR999" s="4" t="str">
        <v>Yarwashsa</v>
      </c>
      <c r="BS999" s="4" t="str">
        <v>Yarwashsa</v>
      </c>
      <c r="BT999" s="4" t="str">
        <v>Yarwashsa</v>
      </c>
      <c r="BU999" s="4" t="str">
        <v>Yarwashsa</v>
      </c>
      <c r="BV999" s="4" t="str">
        <v>Yarwashsa</v>
      </c>
      <c r="BX999" s="4" t="str">
        <v>Yankasa</v>
      </c>
      <c r="BY999" s="4" t="str">
        <v>Yankasa</v>
      </c>
      <c r="BZ999" s="4" t="str">
        <v>Yankasa</v>
      </c>
      <c r="CA999" s="4" t="str">
        <v>Yankasa</v>
      </c>
      <c r="CB999" s="4" t="str">
        <v>Yankasa</v>
      </c>
      <c r="CC999" s="4" t="str">
        <v>Yankasa</v>
      </c>
      <c r="CD999" s="4" t="str">
        <v>Yankasa</v>
      </c>
      <c r="CE999" s="4" t="str">
        <v>Yankasa</v>
      </c>
      <c r="CF999" s="4" t="str">
        <v>Yankasa</v>
      </c>
      <c r="CG999" s="4" t="str">
        <v>Yankasa</v>
      </c>
      <c r="CH999" s="4" t="str">
        <v>Yankasa</v>
      </c>
      <c r="CI999" s="4" t="str">
        <v>Yankasa</v>
      </c>
      <c r="CJ999" s="4" t="str">
        <v>Yankasa</v>
      </c>
      <c r="CK999" s="4" t="str">
        <v>Yankasa</v>
      </c>
      <c r="CL999" s="4" t="str">
        <v>Yankasa</v>
      </c>
      <c r="CM999" s="4" t="str">
        <v>Yankasa</v>
      </c>
      <c r="CN999" s="4" t="str">
        <v>Yankasa</v>
      </c>
      <c r="CO999" s="4" t="str">
        <v>Yankasa</v>
      </c>
      <c r="CP999" s="4" t="str">
        <v>Yankasa</v>
      </c>
      <c r="CQ999" s="4" t="str">
        <v>Yankasa</v>
      </c>
      <c r="CR999" s="4" t="str">
        <v>Yankasa</v>
      </c>
      <c r="CS999" s="4" t="str">
        <v>Yankasa</v>
      </c>
      <c r="CT999" s="4" t="str">
        <v>Yankasa</v>
      </c>
      <c r="CU999" s="4" t="str">
        <v>Yankasa</v>
      </c>
      <c r="CV999" s="4" t="str">
        <v>Yankasa</v>
      </c>
      <c r="CW999" s="4" t="str">
        <v>Yankasa</v>
      </c>
      <c r="CX999" s="4" t="str">
        <v>Yankasa</v>
      </c>
      <c r="CY999" s="4" t="str">
        <v>Yankasa</v>
      </c>
      <c r="CZ999" s="4" t="str">
        <v>Yankasa</v>
      </c>
      <c r="DA999" s="4" t="str">
        <v>Yankasa</v>
      </c>
    </row>
    <row r="1000" spans="1:105" x14ac:dyDescent="0.35">
      <c r="A1000" s="4" t="s">
        <v>1936</v>
      </c>
      <c r="C1000" s="4" t="s">
        <v>3504</v>
      </c>
      <c r="AS1000" s="4" t="str">
        <v>Yizaso</v>
      </c>
      <c r="AT1000" s="4" t="str">
        <v>Yizaso</v>
      </c>
      <c r="AU1000" s="4" t="str">
        <v>Yizaso</v>
      </c>
      <c r="AV1000" s="4" t="str">
        <v>Yizaso</v>
      </c>
      <c r="AW1000" s="4" t="str">
        <v>Yizaso</v>
      </c>
      <c r="AX1000" s="4" t="str">
        <v>Yizaso</v>
      </c>
      <c r="AY1000" s="4" t="str">
        <v>Yizaso</v>
      </c>
      <c r="AZ1000" s="4" t="str">
        <v>Yizaso</v>
      </c>
      <c r="BA1000" s="4" t="str">
        <v>Yizaso</v>
      </c>
      <c r="BB1000" s="4" t="str">
        <v>Yizaso</v>
      </c>
      <c r="BC1000" s="4" t="str">
        <v>Yizaso</v>
      </c>
      <c r="BD1000" s="4" t="str">
        <v>Yizaso</v>
      </c>
      <c r="BE1000" s="4" t="str">
        <v>Yizaso</v>
      </c>
      <c r="BF1000" s="4" t="str">
        <v>Yizaso</v>
      </c>
      <c r="BG1000" s="4" t="str">
        <v>Yizaso</v>
      </c>
      <c r="BH1000" s="4" t="str">
        <v>Yizaso</v>
      </c>
      <c r="BI1000" s="4" t="str">
        <v>Yizaso</v>
      </c>
      <c r="BJ1000" s="4" t="str">
        <v>Yizaso</v>
      </c>
      <c r="BK1000" s="4" t="str">
        <v>Yizaso</v>
      </c>
      <c r="BL1000" s="4" t="str">
        <v>Yizaso</v>
      </c>
      <c r="BM1000" s="4" t="str">
        <v>Yizaso</v>
      </c>
      <c r="BN1000" s="4" t="str">
        <v>Yizaso</v>
      </c>
      <c r="BO1000" s="4" t="str">
        <v>Yizaso</v>
      </c>
      <c r="BP1000" s="4" t="str">
        <v>Yizaso</v>
      </c>
      <c r="BQ1000" s="4" t="str">
        <v>Yizaso</v>
      </c>
      <c r="BR1000" s="4" t="str">
        <v>Yizaso</v>
      </c>
      <c r="BS1000" s="4" t="str">
        <v>Yizaso</v>
      </c>
      <c r="BT1000" s="4" t="str">
        <v>Yizaso</v>
      </c>
      <c r="BU1000" s="4" t="str">
        <v>Yizaso</v>
      </c>
      <c r="BV1000" s="4" t="str">
        <v>Yizaso</v>
      </c>
      <c r="BX1000" s="4" t="str">
        <v>Yarwashsa</v>
      </c>
      <c r="BY1000" s="4" t="str">
        <v>Yarwashsa</v>
      </c>
      <c r="BZ1000" s="4" t="str">
        <v>Yarwashsa</v>
      </c>
      <c r="CA1000" s="4" t="str">
        <v>Yarwashsa</v>
      </c>
      <c r="CB1000" s="4" t="str">
        <v>Yarwashsa</v>
      </c>
      <c r="CC1000" s="4" t="str">
        <v>Yarwashsa</v>
      </c>
      <c r="CD1000" s="4" t="str">
        <v>Yarwashsa</v>
      </c>
      <c r="CE1000" s="4" t="str">
        <v>Yarwashsa</v>
      </c>
      <c r="CF1000" s="4" t="str">
        <v>Yarwashsa</v>
      </c>
      <c r="CG1000" s="4" t="str">
        <v>Yarwashsa</v>
      </c>
      <c r="CH1000" s="4" t="str">
        <v>Yarwashsa</v>
      </c>
      <c r="CI1000" s="4" t="str">
        <v>Yarwashsa</v>
      </c>
      <c r="CJ1000" s="4" t="str">
        <v>Yarwashsa</v>
      </c>
      <c r="CK1000" s="4" t="str">
        <v>Yarwashsa</v>
      </c>
      <c r="CL1000" s="4" t="str">
        <v>Yarwashsa</v>
      </c>
      <c r="CM1000" s="4" t="str">
        <v>Yarwashsa</v>
      </c>
      <c r="CN1000" s="4" t="str">
        <v>Yarwashsa</v>
      </c>
      <c r="CO1000" s="4" t="str">
        <v>Yarwashsa</v>
      </c>
      <c r="CP1000" s="4" t="str">
        <v>Yarwashsa</v>
      </c>
      <c r="CQ1000" s="4" t="str">
        <v>Yarwashsa</v>
      </c>
      <c r="CR1000" s="4" t="str">
        <v>Yarwashsa</v>
      </c>
      <c r="CS1000" s="4" t="str">
        <v>Yarwashsa</v>
      </c>
      <c r="CT1000" s="4" t="str">
        <v>Yarwashsa</v>
      </c>
      <c r="CU1000" s="4" t="str">
        <v>Yarwashsa</v>
      </c>
      <c r="CV1000" s="4" t="str">
        <v>Yarwashsa</v>
      </c>
      <c r="CW1000" s="4" t="str">
        <v>Yarwashsa</v>
      </c>
      <c r="CX1000" s="4" t="str">
        <v>Yarwashsa</v>
      </c>
      <c r="CY1000" s="4" t="str">
        <v>Yarwashsa</v>
      </c>
      <c r="CZ1000" s="4" t="str">
        <v>Yarwashsa</v>
      </c>
      <c r="DA1000" s="4" t="str">
        <v>Yarwashsa</v>
      </c>
    </row>
    <row r="1001" spans="1:105" x14ac:dyDescent="0.35">
      <c r="A1001" s="4" t="s">
        <v>1936</v>
      </c>
      <c r="C1001" s="4" t="s">
        <v>3505</v>
      </c>
      <c r="AS1001" s="4" t="str">
        <v>Yorkshire</v>
      </c>
      <c r="AT1001" s="4" t="str">
        <v>Yorkshire</v>
      </c>
      <c r="AU1001" s="4" t="str">
        <v>Yorkshire</v>
      </c>
      <c r="AV1001" s="4" t="str">
        <v>Yorkshire</v>
      </c>
      <c r="AW1001" s="4" t="str">
        <v>Yorkshire</v>
      </c>
      <c r="AX1001" s="4" t="str">
        <v>Yorkshire</v>
      </c>
      <c r="AY1001" s="4" t="str">
        <v>Yorkshire</v>
      </c>
      <c r="AZ1001" s="4" t="str">
        <v>Yorkshire</v>
      </c>
      <c r="BA1001" s="4" t="str">
        <v>Yorkshire</v>
      </c>
      <c r="BB1001" s="4" t="str">
        <v>Yorkshire</v>
      </c>
      <c r="BC1001" s="4" t="str">
        <v>Yorkshire</v>
      </c>
      <c r="BD1001" s="4" t="str">
        <v>Yorkshire</v>
      </c>
      <c r="BE1001" s="4" t="str">
        <v>Yorkshire</v>
      </c>
      <c r="BF1001" s="4" t="str">
        <v>Yorkshire</v>
      </c>
      <c r="BG1001" s="4" t="str">
        <v>Yorkshire</v>
      </c>
      <c r="BH1001" s="4" t="str">
        <v>Yorkshire</v>
      </c>
      <c r="BI1001" s="4" t="str">
        <v>Yorkshire</v>
      </c>
      <c r="BJ1001" s="4" t="str">
        <v>Yorkshire</v>
      </c>
      <c r="BK1001" s="4" t="str">
        <v>Yorkshire</v>
      </c>
      <c r="BL1001" s="4" t="str">
        <v>Yorkshire</v>
      </c>
      <c r="BM1001" s="4" t="str">
        <v>Yorkshire</v>
      </c>
      <c r="BN1001" s="4" t="str">
        <v>Yorkshire</v>
      </c>
      <c r="BO1001" s="4" t="str">
        <v>Yorkshire</v>
      </c>
      <c r="BP1001" s="4" t="str">
        <v>Yorkshire</v>
      </c>
      <c r="BQ1001" s="4" t="str">
        <v>Yorkshire</v>
      </c>
      <c r="BR1001" s="4" t="str">
        <v>Yorkshire</v>
      </c>
      <c r="BS1001" s="4" t="str">
        <v>Yorkshire</v>
      </c>
      <c r="BT1001" s="4" t="str">
        <v>Yorkshire</v>
      </c>
      <c r="BU1001" s="4" t="str">
        <v>Yorkshire</v>
      </c>
      <c r="BV1001" s="4" t="str">
        <v>Yorkshire</v>
      </c>
      <c r="BX1001" s="4" t="str">
        <v>Yizaso</v>
      </c>
      <c r="BY1001" s="4" t="str">
        <v>Yizaso</v>
      </c>
      <c r="BZ1001" s="4" t="str">
        <v>Yizaso</v>
      </c>
      <c r="CA1001" s="4" t="str">
        <v>Yizaso</v>
      </c>
      <c r="CB1001" s="4" t="str">
        <v>Yizaso</v>
      </c>
      <c r="CC1001" s="4" t="str">
        <v>Yizaso</v>
      </c>
      <c r="CD1001" s="4" t="str">
        <v>Yizaso</v>
      </c>
      <c r="CE1001" s="4" t="str">
        <v>Yizaso</v>
      </c>
      <c r="CF1001" s="4" t="str">
        <v>Yizaso</v>
      </c>
      <c r="CG1001" s="4" t="str">
        <v>Yizaso</v>
      </c>
      <c r="CH1001" s="4" t="str">
        <v>Yizaso</v>
      </c>
      <c r="CI1001" s="4" t="str">
        <v>Yizaso</v>
      </c>
      <c r="CJ1001" s="4" t="str">
        <v>Yizaso</v>
      </c>
      <c r="CK1001" s="4" t="str">
        <v>Yizaso</v>
      </c>
      <c r="CL1001" s="4" t="str">
        <v>Yizaso</v>
      </c>
      <c r="CM1001" s="4" t="str">
        <v>Yizaso</v>
      </c>
      <c r="CN1001" s="4" t="str">
        <v>Yizaso</v>
      </c>
      <c r="CO1001" s="4" t="str">
        <v>Yizaso</v>
      </c>
      <c r="CP1001" s="4" t="str">
        <v>Yizaso</v>
      </c>
      <c r="CQ1001" s="4" t="str">
        <v>Yizaso</v>
      </c>
      <c r="CR1001" s="4" t="str">
        <v>Yizaso</v>
      </c>
      <c r="CS1001" s="4" t="str">
        <v>Yizaso</v>
      </c>
      <c r="CT1001" s="4" t="str">
        <v>Yizaso</v>
      </c>
      <c r="CU1001" s="4" t="str">
        <v>Yizaso</v>
      </c>
      <c r="CV1001" s="4" t="str">
        <v>Yizaso</v>
      </c>
      <c r="CW1001" s="4" t="str">
        <v>Yizaso</v>
      </c>
      <c r="CX1001" s="4" t="str">
        <v>Yizaso</v>
      </c>
      <c r="CY1001" s="4" t="str">
        <v>Yizaso</v>
      </c>
      <c r="CZ1001" s="4" t="str">
        <v>Yizaso</v>
      </c>
      <c r="DA1001" s="4" t="str">
        <v>Yizaso</v>
      </c>
    </row>
    <row r="1002" spans="1:105" x14ac:dyDescent="0.35">
      <c r="A1002" s="4" t="s">
        <v>1936</v>
      </c>
      <c r="C1002" s="4" t="s">
        <v>3506</v>
      </c>
      <c r="AS1002" s="4" t="str">
        <v>Yumenohatamochi</v>
      </c>
      <c r="AT1002" s="4" t="str">
        <v>Yumenohatamochi</v>
      </c>
      <c r="AU1002" s="4" t="str">
        <v>Yumenohatamochi</v>
      </c>
      <c r="AV1002" s="4" t="str">
        <v>Yumenohatamochi</v>
      </c>
      <c r="AW1002" s="4" t="str">
        <v>Yumenohatamochi</v>
      </c>
      <c r="AX1002" s="4" t="str">
        <v>Yumenohatamochi</v>
      </c>
      <c r="AY1002" s="4" t="str">
        <v>Yumenohatamochi</v>
      </c>
      <c r="AZ1002" s="4" t="str">
        <v>Yumenohatamochi</v>
      </c>
      <c r="BA1002" s="4" t="str">
        <v>Yumenohatamochi</v>
      </c>
      <c r="BB1002" s="4" t="str">
        <v>Yumenohatamochi</v>
      </c>
      <c r="BC1002" s="4" t="str">
        <v>Yumenohatamochi</v>
      </c>
      <c r="BD1002" s="4" t="str">
        <v>Yumenohatamochi</v>
      </c>
      <c r="BE1002" s="4" t="str">
        <v>Yumenohatamochi</v>
      </c>
      <c r="BF1002" s="4" t="str">
        <v>Yumenohatamochi</v>
      </c>
      <c r="BG1002" s="4" t="str">
        <v>Yumenohatamochi</v>
      </c>
      <c r="BH1002" s="4" t="str">
        <v>Yumenohatamochi</v>
      </c>
      <c r="BI1002" s="4" t="str">
        <v>Yumenohatamochi</v>
      </c>
      <c r="BJ1002" s="4" t="str">
        <v>Yumenohatamochi</v>
      </c>
      <c r="BK1002" s="4" t="str">
        <v>Yumenohatamochi</v>
      </c>
      <c r="BL1002" s="4" t="str">
        <v>Yumenohatamochi</v>
      </c>
      <c r="BM1002" s="4" t="str">
        <v>Yumenohatamochi</v>
      </c>
      <c r="BN1002" s="4" t="str">
        <v>Yumenohatamochi</v>
      </c>
      <c r="BO1002" s="4" t="str">
        <v>Yumenohatamochi</v>
      </c>
      <c r="BP1002" s="4" t="str">
        <v>Yumenohatamochi</v>
      </c>
      <c r="BQ1002" s="4" t="str">
        <v>Yumenohatamochi</v>
      </c>
      <c r="BR1002" s="4" t="str">
        <v>Yumenohatamochi</v>
      </c>
      <c r="BS1002" s="4" t="str">
        <v>Yumenohatamochi</v>
      </c>
      <c r="BT1002" s="4" t="str">
        <v>Yumenohatamochi</v>
      </c>
      <c r="BU1002" s="4" t="str">
        <v>Yumenohatamochi</v>
      </c>
      <c r="BV1002" s="4" t="str">
        <v>Yumenohatamochi</v>
      </c>
      <c r="BX1002" s="4" t="str">
        <v>Yorkshire</v>
      </c>
      <c r="BY1002" s="4" t="str">
        <v>Yorkshire</v>
      </c>
      <c r="BZ1002" s="4" t="str">
        <v>Yorkshire</v>
      </c>
      <c r="CA1002" s="4" t="str">
        <v>Yorkshire</v>
      </c>
      <c r="CB1002" s="4" t="str">
        <v>Yorkshire</v>
      </c>
      <c r="CC1002" s="4" t="str">
        <v>Yorkshire</v>
      </c>
      <c r="CD1002" s="4" t="str">
        <v>Yorkshire</v>
      </c>
      <c r="CE1002" s="4" t="str">
        <v>Yorkshire</v>
      </c>
      <c r="CF1002" s="4" t="str">
        <v>Yorkshire</v>
      </c>
      <c r="CG1002" s="4" t="str">
        <v>Yorkshire</v>
      </c>
      <c r="CH1002" s="4" t="str">
        <v>Yorkshire</v>
      </c>
      <c r="CI1002" s="4" t="str">
        <v>Yorkshire</v>
      </c>
      <c r="CJ1002" s="4" t="str">
        <v>Yorkshire</v>
      </c>
      <c r="CK1002" s="4" t="str">
        <v>Yorkshire</v>
      </c>
      <c r="CL1002" s="4" t="str">
        <v>Yorkshire</v>
      </c>
      <c r="CM1002" s="4" t="str">
        <v>Yorkshire</v>
      </c>
      <c r="CN1002" s="4" t="str">
        <v>Yorkshire</v>
      </c>
      <c r="CO1002" s="4" t="str">
        <v>Yorkshire</v>
      </c>
      <c r="CP1002" s="4" t="str">
        <v>Yorkshire</v>
      </c>
      <c r="CQ1002" s="4" t="str">
        <v>Yorkshire</v>
      </c>
      <c r="CR1002" s="4" t="str">
        <v>Yorkshire</v>
      </c>
      <c r="CS1002" s="4" t="str">
        <v>Yorkshire</v>
      </c>
      <c r="CT1002" s="4" t="str">
        <v>Yorkshire</v>
      </c>
      <c r="CU1002" s="4" t="str">
        <v>Yorkshire</v>
      </c>
      <c r="CV1002" s="4" t="str">
        <v>Yorkshire</v>
      </c>
      <c r="CW1002" s="4" t="str">
        <v>Yorkshire</v>
      </c>
      <c r="CX1002" s="4" t="str">
        <v>Yorkshire</v>
      </c>
      <c r="CY1002" s="4" t="str">
        <v>Yorkshire</v>
      </c>
      <c r="CZ1002" s="4" t="str">
        <v>Yorkshire</v>
      </c>
      <c r="DA1002" s="4" t="str">
        <v>Yorkshire</v>
      </c>
    </row>
    <row r="1003" spans="1:105" x14ac:dyDescent="0.35">
      <c r="A1003" s="4" t="s">
        <v>1875</v>
      </c>
      <c r="C1003" s="4" t="s">
        <v>3507</v>
      </c>
      <c r="AS1003" s="4" t="str">
        <v>Zatib</v>
      </c>
      <c r="AT1003" s="4" t="str">
        <v>Zatib</v>
      </c>
      <c r="AU1003" s="4" t="str">
        <v>Zatib</v>
      </c>
      <c r="AV1003" s="4" t="str">
        <v>Zatib</v>
      </c>
      <c r="AW1003" s="4" t="str">
        <v>Zatib</v>
      </c>
      <c r="AX1003" s="4" t="str">
        <v>Zatib</v>
      </c>
      <c r="AY1003" s="4" t="str">
        <v>Zatib</v>
      </c>
      <c r="AZ1003" s="4" t="str">
        <v>Zatib</v>
      </c>
      <c r="BA1003" s="4" t="str">
        <v>Zatib</v>
      </c>
      <c r="BB1003" s="4" t="str">
        <v>Zatib</v>
      </c>
      <c r="BC1003" s="4" t="str">
        <v>Zatib</v>
      </c>
      <c r="BD1003" s="4" t="str">
        <v>Zatib</v>
      </c>
      <c r="BE1003" s="4" t="str">
        <v>Zatib</v>
      </c>
      <c r="BF1003" s="4" t="str">
        <v>Zatib</v>
      </c>
      <c r="BG1003" s="4" t="str">
        <v>Zatib</v>
      </c>
      <c r="BH1003" s="4" t="str">
        <v>Zatib</v>
      </c>
      <c r="BI1003" s="4" t="str">
        <v>Zatib</v>
      </c>
      <c r="BJ1003" s="4" t="str">
        <v>Zatib</v>
      </c>
      <c r="BK1003" s="4" t="str">
        <v>Zatib</v>
      </c>
      <c r="BL1003" s="4" t="str">
        <v>Zatib</v>
      </c>
      <c r="BM1003" s="4" t="str">
        <v>Zatib</v>
      </c>
      <c r="BN1003" s="4" t="str">
        <v>Zatib</v>
      </c>
      <c r="BO1003" s="4" t="str">
        <v>Zatib</v>
      </c>
      <c r="BP1003" s="4" t="str">
        <v>Zatib</v>
      </c>
      <c r="BQ1003" s="4" t="str">
        <v>Zatib</v>
      </c>
      <c r="BR1003" s="4" t="str">
        <v>Zatib</v>
      </c>
      <c r="BS1003" s="4" t="str">
        <v>Zatib</v>
      </c>
      <c r="BT1003" s="4" t="str">
        <v>Zatib</v>
      </c>
      <c r="BU1003" s="4" t="str">
        <v>Zatib</v>
      </c>
      <c r="BV1003" s="4" t="str">
        <v>Zatib</v>
      </c>
      <c r="BX1003" s="4" t="str">
        <v>Yumenohatamochi</v>
      </c>
      <c r="BY1003" s="4" t="str">
        <v>Yumenohatamochi</v>
      </c>
      <c r="BZ1003" s="4" t="str">
        <v>Yumenohatamochi</v>
      </c>
      <c r="CA1003" s="4" t="str">
        <v>Yumenohatamochi</v>
      </c>
      <c r="CB1003" s="4" t="str">
        <v>Yumenohatamochi</v>
      </c>
      <c r="CC1003" s="4" t="str">
        <v>Yumenohatamochi</v>
      </c>
      <c r="CD1003" s="4" t="str">
        <v>Yumenohatamochi</v>
      </c>
      <c r="CE1003" s="4" t="str">
        <v>Yumenohatamochi</v>
      </c>
      <c r="CF1003" s="4" t="str">
        <v>Yumenohatamochi</v>
      </c>
      <c r="CG1003" s="4" t="str">
        <v>Yumenohatamochi</v>
      </c>
      <c r="CH1003" s="4" t="str">
        <v>Yumenohatamochi</v>
      </c>
      <c r="CI1003" s="4" t="str">
        <v>Yumenohatamochi</v>
      </c>
      <c r="CJ1003" s="4" t="str">
        <v>Yumenohatamochi</v>
      </c>
      <c r="CK1003" s="4" t="str">
        <v>Yumenohatamochi</v>
      </c>
      <c r="CL1003" s="4" t="str">
        <v>Yumenohatamochi</v>
      </c>
      <c r="CM1003" s="4" t="str">
        <v>Yumenohatamochi</v>
      </c>
      <c r="CN1003" s="4" t="str">
        <v>Yumenohatamochi</v>
      </c>
      <c r="CO1003" s="4" t="str">
        <v>Yumenohatamochi</v>
      </c>
      <c r="CP1003" s="4" t="str">
        <v>Yumenohatamochi</v>
      </c>
      <c r="CQ1003" s="4" t="str">
        <v>Yumenohatamochi</v>
      </c>
      <c r="CR1003" s="4" t="str">
        <v>Yumenohatamochi</v>
      </c>
      <c r="CS1003" s="4" t="str">
        <v>Yumenohatamochi</v>
      </c>
      <c r="CT1003" s="4" t="str">
        <v>Yumenohatamochi</v>
      </c>
      <c r="CU1003" s="4" t="str">
        <v>Yumenohatamochi</v>
      </c>
      <c r="CV1003" s="4" t="str">
        <v>Yumenohatamochi</v>
      </c>
      <c r="CW1003" s="4" t="str">
        <v>Yumenohatamochi</v>
      </c>
      <c r="CX1003" s="4" t="str">
        <v>Yumenohatamochi</v>
      </c>
      <c r="CY1003" s="4" t="str">
        <v>Yumenohatamochi</v>
      </c>
      <c r="CZ1003" s="4" t="str">
        <v>Yumenohatamochi</v>
      </c>
      <c r="DA1003" s="4" t="str">
        <v>Yumenohatamochi</v>
      </c>
    </row>
    <row r="1004" spans="1:105" x14ac:dyDescent="0.35">
      <c r="A1004" s="4" t="s">
        <v>1872</v>
      </c>
      <c r="C1004" s="4" t="s">
        <v>3508</v>
      </c>
      <c r="AS1004" s="4" t="str">
        <v>Zebu</v>
      </c>
      <c r="AT1004" s="4" t="str">
        <v>Zebu</v>
      </c>
      <c r="AU1004" s="4" t="str">
        <v>Zebu</v>
      </c>
      <c r="AV1004" s="4" t="str">
        <v>Zebu</v>
      </c>
      <c r="AW1004" s="4" t="str">
        <v>Zebu</v>
      </c>
      <c r="AX1004" s="4" t="str">
        <v>Zebu</v>
      </c>
      <c r="AY1004" s="4" t="str">
        <v>Zebu</v>
      </c>
      <c r="AZ1004" s="4" t="str">
        <v>Zebu</v>
      </c>
      <c r="BA1004" s="4" t="str">
        <v>Zebu</v>
      </c>
      <c r="BB1004" s="4" t="str">
        <v>Zebu</v>
      </c>
      <c r="BC1004" s="4" t="str">
        <v>Zebu</v>
      </c>
      <c r="BD1004" s="4" t="str">
        <v>Zebu</v>
      </c>
      <c r="BE1004" s="4" t="str">
        <v>Zebu</v>
      </c>
      <c r="BF1004" s="4" t="str">
        <v>Zebu</v>
      </c>
      <c r="BG1004" s="4" t="str">
        <v>Zebu</v>
      </c>
      <c r="BH1004" s="4" t="str">
        <v>Zebu</v>
      </c>
      <c r="BI1004" s="4" t="str">
        <v>Zebu</v>
      </c>
      <c r="BJ1004" s="4" t="str">
        <v>Zebu</v>
      </c>
      <c r="BK1004" s="4" t="str">
        <v>Zebu</v>
      </c>
      <c r="BL1004" s="4" t="str">
        <v>Zebu</v>
      </c>
      <c r="BM1004" s="4" t="str">
        <v>Zebu</v>
      </c>
      <c r="BN1004" s="4" t="str">
        <v>Zebu</v>
      </c>
      <c r="BO1004" s="4" t="str">
        <v>Zebu</v>
      </c>
      <c r="BP1004" s="4" t="str">
        <v>Zebu</v>
      </c>
      <c r="BQ1004" s="4" t="str">
        <v>Zebu</v>
      </c>
      <c r="BR1004" s="4" t="str">
        <v>Zebu</v>
      </c>
      <c r="BS1004" s="4" t="str">
        <v>Zebu</v>
      </c>
      <c r="BT1004" s="4" t="str">
        <v>Zebu</v>
      </c>
      <c r="BU1004" s="4" t="str">
        <v>Zebu</v>
      </c>
      <c r="BV1004" s="4" t="str">
        <v>Zebu</v>
      </c>
      <c r="BX1004" s="4" t="str">
        <v>Zatib</v>
      </c>
      <c r="BY1004" s="4" t="str">
        <v>Zatib</v>
      </c>
      <c r="BZ1004" s="4" t="str">
        <v>Zatib</v>
      </c>
      <c r="CA1004" s="4" t="str">
        <v>Zatib</v>
      </c>
      <c r="CB1004" s="4" t="str">
        <v>Zatib</v>
      </c>
      <c r="CC1004" s="4" t="str">
        <v>Zatib</v>
      </c>
      <c r="CD1004" s="4" t="str">
        <v>Zatib</v>
      </c>
      <c r="CE1004" s="4" t="str">
        <v>Zatib</v>
      </c>
      <c r="CF1004" s="4" t="str">
        <v>Zatib</v>
      </c>
      <c r="CG1004" s="4" t="str">
        <v>Zatib</v>
      </c>
      <c r="CH1004" s="4" t="str">
        <v>Zatib</v>
      </c>
      <c r="CI1004" s="4" t="str">
        <v>Zatib</v>
      </c>
      <c r="CJ1004" s="4" t="str">
        <v>Zatib</v>
      </c>
      <c r="CK1004" s="4" t="str">
        <v>Zatib</v>
      </c>
      <c r="CL1004" s="4" t="str">
        <v>Zatib</v>
      </c>
      <c r="CM1004" s="4" t="str">
        <v>Zatib</v>
      </c>
      <c r="CN1004" s="4" t="str">
        <v>Zatib</v>
      </c>
      <c r="CO1004" s="4" t="str">
        <v>Zatib</v>
      </c>
      <c r="CP1004" s="4" t="str">
        <v>Zatib</v>
      </c>
      <c r="CQ1004" s="4" t="str">
        <v>Zatib</v>
      </c>
      <c r="CR1004" s="4" t="str">
        <v>Zatib</v>
      </c>
      <c r="CS1004" s="4" t="str">
        <v>Zatib</v>
      </c>
      <c r="CT1004" s="4" t="str">
        <v>Zatib</v>
      </c>
      <c r="CU1004" s="4" t="str">
        <v>Zatib</v>
      </c>
      <c r="CV1004" s="4" t="str">
        <v>Zatib</v>
      </c>
      <c r="CW1004" s="4" t="str">
        <v>Zatib</v>
      </c>
      <c r="CX1004" s="4" t="str">
        <v>Zatib</v>
      </c>
      <c r="CY1004" s="4" t="str">
        <v>Zatib</v>
      </c>
      <c r="CZ1004" s="4" t="str">
        <v>Zatib</v>
      </c>
      <c r="DA1004" s="4" t="str">
        <v>Zatib</v>
      </c>
    </row>
    <row r="1005" spans="1:105" x14ac:dyDescent="0.35">
      <c r="A1005" s="4" t="s">
        <v>1872</v>
      </c>
      <c r="C1005" s="4" t="s">
        <v>3509</v>
      </c>
      <c r="AS1005" s="4" t="str">
        <v>Zeenat</v>
      </c>
      <c r="AT1005" s="4" t="str">
        <v>Zeenat</v>
      </c>
      <c r="AU1005" s="4" t="str">
        <v>Zeenat</v>
      </c>
      <c r="AV1005" s="4" t="str">
        <v>Zeenat</v>
      </c>
      <c r="AW1005" s="4" t="str">
        <v>Zeenat</v>
      </c>
      <c r="AX1005" s="4" t="str">
        <v>Zeenat</v>
      </c>
      <c r="AY1005" s="4" t="str">
        <v>Zeenat</v>
      </c>
      <c r="AZ1005" s="4" t="str">
        <v>Zeenat</v>
      </c>
      <c r="BA1005" s="4" t="str">
        <v>Zeenat</v>
      </c>
      <c r="BB1005" s="4" t="str">
        <v>Zeenat</v>
      </c>
      <c r="BC1005" s="4" t="str">
        <v>Zeenat</v>
      </c>
      <c r="BD1005" s="4" t="str">
        <v>Zeenat</v>
      </c>
      <c r="BE1005" s="4" t="str">
        <v>Zeenat</v>
      </c>
      <c r="BF1005" s="4" t="str">
        <v>Zeenat</v>
      </c>
      <c r="BG1005" s="4" t="str">
        <v>Zeenat</v>
      </c>
      <c r="BH1005" s="4" t="str">
        <v>Zeenat</v>
      </c>
      <c r="BI1005" s="4" t="str">
        <v>Zeenat</v>
      </c>
      <c r="BJ1005" s="4" t="str">
        <v>Zeenat</v>
      </c>
      <c r="BK1005" s="4" t="str">
        <v>Zeenat</v>
      </c>
      <c r="BL1005" s="4" t="str">
        <v>Zeenat</v>
      </c>
      <c r="BM1005" s="4" t="str">
        <v>Zeenat</v>
      </c>
      <c r="BN1005" s="4" t="str">
        <v>Zeenat</v>
      </c>
      <c r="BO1005" s="4" t="str">
        <v>Zeenat</v>
      </c>
      <c r="BP1005" s="4" t="str">
        <v>Zeenat</v>
      </c>
      <c r="BQ1005" s="4" t="str">
        <v>Zeenat</v>
      </c>
      <c r="BR1005" s="4" t="str">
        <v>Zeenat</v>
      </c>
      <c r="BS1005" s="4" t="str">
        <v>Zeenat</v>
      </c>
      <c r="BT1005" s="4" t="str">
        <v>Zeenat</v>
      </c>
      <c r="BU1005" s="4" t="str">
        <v>Zeenat</v>
      </c>
      <c r="BV1005" s="4" t="str">
        <v>Zeenat</v>
      </c>
      <c r="BX1005" s="4" t="str">
        <v>Zebu</v>
      </c>
      <c r="BY1005" s="4" t="str">
        <v>Zebu</v>
      </c>
      <c r="BZ1005" s="4" t="str">
        <v>Zebu</v>
      </c>
      <c r="CA1005" s="4" t="str">
        <v>Zebu</v>
      </c>
      <c r="CB1005" s="4" t="str">
        <v>Zebu</v>
      </c>
      <c r="CC1005" s="4" t="str">
        <v>Zebu</v>
      </c>
      <c r="CD1005" s="4" t="str">
        <v>Zebu</v>
      </c>
      <c r="CE1005" s="4" t="str">
        <v>Zebu</v>
      </c>
      <c r="CF1005" s="4" t="str">
        <v>Zebu</v>
      </c>
      <c r="CG1005" s="4" t="str">
        <v>Zebu</v>
      </c>
      <c r="CH1005" s="4" t="str">
        <v>Zebu</v>
      </c>
      <c r="CI1005" s="4" t="str">
        <v>Zebu</v>
      </c>
      <c r="CJ1005" s="4" t="str">
        <v>Zebu</v>
      </c>
      <c r="CK1005" s="4" t="str">
        <v>Zebu</v>
      </c>
      <c r="CL1005" s="4" t="str">
        <v>Zebu</v>
      </c>
      <c r="CM1005" s="4" t="str">
        <v>Zebu</v>
      </c>
      <c r="CN1005" s="4" t="str">
        <v>Zebu</v>
      </c>
      <c r="CO1005" s="4" t="str">
        <v>Zebu</v>
      </c>
      <c r="CP1005" s="4" t="str">
        <v>Zebu</v>
      </c>
      <c r="CQ1005" s="4" t="str">
        <v>Zebu</v>
      </c>
      <c r="CR1005" s="4" t="str">
        <v>Zebu</v>
      </c>
      <c r="CS1005" s="4" t="str">
        <v>Zebu</v>
      </c>
      <c r="CT1005" s="4" t="str">
        <v>Zebu</v>
      </c>
      <c r="CU1005" s="4" t="str">
        <v>Zebu</v>
      </c>
      <c r="CV1005" s="4" t="str">
        <v>Zebu</v>
      </c>
      <c r="CW1005" s="4" t="str">
        <v>Zebu</v>
      </c>
      <c r="CX1005" s="4" t="str">
        <v>Zebu</v>
      </c>
      <c r="CY1005" s="4" t="str">
        <v>Zebu</v>
      </c>
      <c r="CZ1005" s="4" t="str">
        <v>Zebu</v>
      </c>
      <c r="DA1005" s="4" t="str">
        <v>Zebu</v>
      </c>
    </row>
    <row r="1006" spans="1:105" x14ac:dyDescent="0.35">
      <c r="A1006" s="4" t="s">
        <v>1872</v>
      </c>
      <c r="C1006" s="4" t="s">
        <v>3510</v>
      </c>
      <c r="AS1006" s="4" t="str">
        <v>Zimbabwe Red</v>
      </c>
      <c r="AT1006" s="4" t="str">
        <v>Zimbabwe Red</v>
      </c>
      <c r="AU1006" s="4" t="str">
        <v>Zimbabwe Red</v>
      </c>
      <c r="AV1006" s="4" t="str">
        <v>Zimbabwe Red</v>
      </c>
      <c r="AW1006" s="4" t="str">
        <v>Zimbabwe Red</v>
      </c>
      <c r="AX1006" s="4" t="str">
        <v>Zimbabwe Red</v>
      </c>
      <c r="AY1006" s="4" t="str">
        <v>Zimbabwe Red</v>
      </c>
      <c r="AZ1006" s="4" t="str">
        <v>Zimbabwe Red</v>
      </c>
      <c r="BA1006" s="4" t="str">
        <v>Zimbabwe Red</v>
      </c>
      <c r="BB1006" s="4" t="str">
        <v>Zimbabwe Red</v>
      </c>
      <c r="BC1006" s="4" t="str">
        <v>Zimbabwe Red</v>
      </c>
      <c r="BD1006" s="4" t="str">
        <v>Zimbabwe Red</v>
      </c>
      <c r="BE1006" s="4" t="str">
        <v>Zimbabwe Red</v>
      </c>
      <c r="BF1006" s="4" t="str">
        <v>Zimbabwe Red</v>
      </c>
      <c r="BG1006" s="4" t="str">
        <v>Zimbabwe Red</v>
      </c>
      <c r="BH1006" s="4" t="str">
        <v>Zimbabwe Red</v>
      </c>
      <c r="BI1006" s="4" t="str">
        <v>Zimbabwe Red</v>
      </c>
      <c r="BJ1006" s="4" t="str">
        <v>Zimbabwe Red</v>
      </c>
      <c r="BK1006" s="4" t="str">
        <v>Zimbabwe Red</v>
      </c>
      <c r="BL1006" s="4" t="str">
        <v>Zimbabwe Red</v>
      </c>
      <c r="BM1006" s="4" t="str">
        <v>Zimbabwe Red</v>
      </c>
      <c r="BN1006" s="4" t="str">
        <v>Zimbabwe Red</v>
      </c>
      <c r="BO1006" s="4" t="str">
        <v>Zimbabwe Red</v>
      </c>
      <c r="BP1006" s="4" t="str">
        <v>Zimbabwe Red</v>
      </c>
      <c r="BQ1006" s="4" t="str">
        <v>Zimbabwe Red</v>
      </c>
      <c r="BR1006" s="4" t="str">
        <v>Zimbabwe Red</v>
      </c>
      <c r="BS1006" s="4" t="str">
        <v>Zimbabwe Red</v>
      </c>
      <c r="BT1006" s="4" t="str">
        <v>Zimbabwe Red</v>
      </c>
      <c r="BU1006" s="4" t="str">
        <v>Zimbabwe Red</v>
      </c>
      <c r="BV1006" s="4" t="str">
        <v>Zimbabwe Red</v>
      </c>
      <c r="BX1006" s="4" t="str">
        <v>Zeenat</v>
      </c>
      <c r="BY1006" s="4" t="str">
        <v>Zeenat</v>
      </c>
      <c r="BZ1006" s="4" t="str">
        <v>Zeenat</v>
      </c>
      <c r="CA1006" s="4" t="str">
        <v>Zeenat</v>
      </c>
      <c r="CB1006" s="4" t="str">
        <v>Zeenat</v>
      </c>
      <c r="CC1006" s="4" t="str">
        <v>Zeenat</v>
      </c>
      <c r="CD1006" s="4" t="str">
        <v>Zeenat</v>
      </c>
      <c r="CE1006" s="4" t="str">
        <v>Zeenat</v>
      </c>
      <c r="CF1006" s="4" t="str">
        <v>Zeenat</v>
      </c>
      <c r="CG1006" s="4" t="str">
        <v>Zeenat</v>
      </c>
      <c r="CH1006" s="4" t="str">
        <v>Zeenat</v>
      </c>
      <c r="CI1006" s="4" t="str">
        <v>Zeenat</v>
      </c>
      <c r="CJ1006" s="4" t="str">
        <v>Zeenat</v>
      </c>
      <c r="CK1006" s="4" t="str">
        <v>Zeenat</v>
      </c>
      <c r="CL1006" s="4" t="str">
        <v>Zeenat</v>
      </c>
      <c r="CM1006" s="4" t="str">
        <v>Zeenat</v>
      </c>
      <c r="CN1006" s="4" t="str">
        <v>Zeenat</v>
      </c>
      <c r="CO1006" s="4" t="str">
        <v>Zeenat</v>
      </c>
      <c r="CP1006" s="4" t="str">
        <v>Zeenat</v>
      </c>
      <c r="CQ1006" s="4" t="str">
        <v>Zeenat</v>
      </c>
      <c r="CR1006" s="4" t="str">
        <v>Zeenat</v>
      </c>
      <c r="CS1006" s="4" t="str">
        <v>Zeenat</v>
      </c>
      <c r="CT1006" s="4" t="str">
        <v>Zeenat</v>
      </c>
      <c r="CU1006" s="4" t="str">
        <v>Zeenat</v>
      </c>
      <c r="CV1006" s="4" t="str">
        <v>Zeenat</v>
      </c>
      <c r="CW1006" s="4" t="str">
        <v>Zeenat</v>
      </c>
      <c r="CX1006" s="4" t="str">
        <v>Zeenat</v>
      </c>
      <c r="CY1006" s="4" t="str">
        <v>Zeenat</v>
      </c>
      <c r="CZ1006" s="4" t="str">
        <v>Zeenat</v>
      </c>
      <c r="DA1006" s="4" t="str">
        <v>Zeenat</v>
      </c>
    </row>
    <row r="1007" spans="1:105" x14ac:dyDescent="0.35">
      <c r="A1007" s="4" t="s">
        <v>1886</v>
      </c>
      <c r="C1007" s="4" t="s">
        <v>3511</v>
      </c>
      <c r="AS1007" s="4" t="str">
        <v>ZM-10</v>
      </c>
      <c r="AT1007" s="4" t="str">
        <v>ZM-10</v>
      </c>
      <c r="AU1007" s="4" t="str">
        <v>ZM-10</v>
      </c>
      <c r="AV1007" s="4" t="str">
        <v>ZM-10</v>
      </c>
      <c r="AW1007" s="4" t="str">
        <v>ZM-10</v>
      </c>
      <c r="AX1007" s="4" t="str">
        <v>ZM-10</v>
      </c>
      <c r="AY1007" s="4" t="str">
        <v>ZM-10</v>
      </c>
      <c r="AZ1007" s="4" t="str">
        <v>ZM-10</v>
      </c>
      <c r="BA1007" s="4" t="str">
        <v>ZM-10</v>
      </c>
      <c r="BB1007" s="4" t="str">
        <v>ZM-10</v>
      </c>
      <c r="BC1007" s="4" t="str">
        <v>ZM-10</v>
      </c>
      <c r="BD1007" s="4" t="str">
        <v>ZM-10</v>
      </c>
      <c r="BE1007" s="4" t="str">
        <v>ZM-10</v>
      </c>
      <c r="BF1007" s="4" t="str">
        <v>ZM-10</v>
      </c>
      <c r="BG1007" s="4" t="str">
        <v>ZM-10</v>
      </c>
      <c r="BH1007" s="4" t="str">
        <v>ZM-10</v>
      </c>
      <c r="BI1007" s="4" t="str">
        <v>ZM-10</v>
      </c>
      <c r="BJ1007" s="4" t="str">
        <v>ZM-10</v>
      </c>
      <c r="BK1007" s="4" t="str">
        <v>ZM-10</v>
      </c>
      <c r="BL1007" s="4" t="str">
        <v>ZM-10</v>
      </c>
      <c r="BM1007" s="4" t="str">
        <v>ZM-10</v>
      </c>
      <c r="BN1007" s="4" t="str">
        <v>ZM-10</v>
      </c>
      <c r="BO1007" s="4" t="str">
        <v>ZM-10</v>
      </c>
      <c r="BP1007" s="4" t="str">
        <v>ZM-10</v>
      </c>
      <c r="BQ1007" s="4" t="str">
        <v>ZM-10</v>
      </c>
      <c r="BR1007" s="4" t="str">
        <v>ZM-10</v>
      </c>
      <c r="BS1007" s="4" t="str">
        <v>ZM-10</v>
      </c>
      <c r="BT1007" s="4" t="str">
        <v>ZM-10</v>
      </c>
      <c r="BU1007" s="4" t="str">
        <v>ZM-10</v>
      </c>
      <c r="BV1007" s="4" t="str">
        <v>ZM-10</v>
      </c>
      <c r="BX1007" s="4" t="str">
        <v>Zimbabwe Red</v>
      </c>
      <c r="BY1007" s="4" t="str">
        <v>Zimbabwe Red</v>
      </c>
      <c r="BZ1007" s="4" t="str">
        <v>Zimbabwe Red</v>
      </c>
      <c r="CA1007" s="4" t="str">
        <v>Zimbabwe Red</v>
      </c>
      <c r="CB1007" s="4" t="str">
        <v>Zimbabwe Red</v>
      </c>
      <c r="CC1007" s="4" t="str">
        <v>Zimbabwe Red</v>
      </c>
      <c r="CD1007" s="4" t="str">
        <v>Zimbabwe Red</v>
      </c>
      <c r="CE1007" s="4" t="str">
        <v>Zimbabwe Red</v>
      </c>
      <c r="CF1007" s="4" t="str">
        <v>Zimbabwe Red</v>
      </c>
      <c r="CG1007" s="4" t="str">
        <v>Zimbabwe Red</v>
      </c>
      <c r="CH1007" s="4" t="str">
        <v>Zimbabwe Red</v>
      </c>
      <c r="CI1007" s="4" t="str">
        <v>Zimbabwe Red</v>
      </c>
      <c r="CJ1007" s="4" t="str">
        <v>Zimbabwe Red</v>
      </c>
      <c r="CK1007" s="4" t="str">
        <v>Zimbabwe Red</v>
      </c>
      <c r="CL1007" s="4" t="str">
        <v>Zimbabwe Red</v>
      </c>
      <c r="CM1007" s="4" t="str">
        <v>Zimbabwe Red</v>
      </c>
      <c r="CN1007" s="4" t="str">
        <v>Zimbabwe Red</v>
      </c>
      <c r="CO1007" s="4" t="str">
        <v>Zimbabwe Red</v>
      </c>
      <c r="CP1007" s="4" t="str">
        <v>Zimbabwe Red</v>
      </c>
      <c r="CQ1007" s="4" t="str">
        <v>Zimbabwe Red</v>
      </c>
      <c r="CR1007" s="4" t="str">
        <v>Zimbabwe Red</v>
      </c>
      <c r="CS1007" s="4" t="str">
        <v>Zimbabwe Red</v>
      </c>
      <c r="CT1007" s="4" t="str">
        <v>Zimbabwe Red</v>
      </c>
      <c r="CU1007" s="4" t="str">
        <v>Zimbabwe Red</v>
      </c>
      <c r="CV1007" s="4" t="str">
        <v>Zimbabwe Red</v>
      </c>
      <c r="CW1007" s="4" t="str">
        <v>Zimbabwe Red</v>
      </c>
      <c r="CX1007" s="4" t="str">
        <v>Zimbabwe Red</v>
      </c>
      <c r="CY1007" s="4" t="str">
        <v>Zimbabwe Red</v>
      </c>
      <c r="CZ1007" s="4" t="str">
        <v>Zimbabwe Red</v>
      </c>
      <c r="DA1007" s="4" t="str">
        <v>Zimbabwe Red</v>
      </c>
    </row>
    <row r="1008" spans="1:105" x14ac:dyDescent="0.35">
      <c r="A1008" s="4" t="s">
        <v>1875</v>
      </c>
      <c r="C1008" s="4" t="s">
        <v>3512</v>
      </c>
      <c r="AS1008" s="4" t="str">
        <v>ZM421</v>
      </c>
      <c r="AT1008" s="4" t="str">
        <v>ZM421</v>
      </c>
      <c r="AU1008" s="4" t="str">
        <v>ZM421</v>
      </c>
      <c r="AV1008" s="4" t="str">
        <v>ZM421</v>
      </c>
      <c r="AW1008" s="4" t="str">
        <v>ZM421</v>
      </c>
      <c r="AX1008" s="4" t="str">
        <v>ZM421</v>
      </c>
      <c r="AY1008" s="4" t="str">
        <v>ZM421</v>
      </c>
      <c r="AZ1008" s="4" t="str">
        <v>ZM421</v>
      </c>
      <c r="BA1008" s="4" t="str">
        <v>ZM421</v>
      </c>
      <c r="BB1008" s="4" t="str">
        <v>ZM421</v>
      </c>
      <c r="BC1008" s="4" t="str">
        <v>ZM421</v>
      </c>
      <c r="BD1008" s="4" t="str">
        <v>ZM421</v>
      </c>
      <c r="BE1008" s="4" t="str">
        <v>ZM421</v>
      </c>
      <c r="BF1008" s="4" t="str">
        <v>ZM421</v>
      </c>
      <c r="BG1008" s="4" t="str">
        <v>ZM421</v>
      </c>
      <c r="BH1008" s="4" t="str">
        <v>ZM421</v>
      </c>
      <c r="BI1008" s="4" t="str">
        <v>ZM421</v>
      </c>
      <c r="BJ1008" s="4" t="str">
        <v>ZM421</v>
      </c>
      <c r="BK1008" s="4" t="str">
        <v>ZM421</v>
      </c>
      <c r="BL1008" s="4" t="str">
        <v>ZM421</v>
      </c>
      <c r="BM1008" s="4" t="str">
        <v>ZM421</v>
      </c>
      <c r="BN1008" s="4" t="str">
        <v>ZM421</v>
      </c>
      <c r="BO1008" s="4" t="str">
        <v>ZM421</v>
      </c>
      <c r="BP1008" s="4" t="str">
        <v>ZM421</v>
      </c>
      <c r="BQ1008" s="4" t="str">
        <v>ZM421</v>
      </c>
      <c r="BR1008" s="4" t="str">
        <v>ZM421</v>
      </c>
      <c r="BS1008" s="4" t="str">
        <v>ZM421</v>
      </c>
      <c r="BT1008" s="4" t="str">
        <v>ZM421</v>
      </c>
      <c r="BU1008" s="4" t="str">
        <v>ZM421</v>
      </c>
      <c r="BV1008" s="4" t="str">
        <v>ZM421</v>
      </c>
      <c r="BX1008" s="4" t="str">
        <v>ZM-10</v>
      </c>
      <c r="BY1008" s="4" t="str">
        <v>ZM-10</v>
      </c>
      <c r="BZ1008" s="4" t="str">
        <v>ZM-10</v>
      </c>
      <c r="CA1008" s="4" t="str">
        <v>ZM-10</v>
      </c>
      <c r="CB1008" s="4" t="str">
        <v>ZM-10</v>
      </c>
      <c r="CC1008" s="4" t="str">
        <v>ZM-10</v>
      </c>
      <c r="CD1008" s="4" t="str">
        <v>ZM-10</v>
      </c>
      <c r="CE1008" s="4" t="str">
        <v>ZM-10</v>
      </c>
      <c r="CF1008" s="4" t="str">
        <v>ZM-10</v>
      </c>
      <c r="CG1008" s="4" t="str">
        <v>ZM-10</v>
      </c>
      <c r="CH1008" s="4" t="str">
        <v>ZM-10</v>
      </c>
      <c r="CI1008" s="4" t="str">
        <v>ZM-10</v>
      </c>
      <c r="CJ1008" s="4" t="str">
        <v>ZM-10</v>
      </c>
      <c r="CK1008" s="4" t="str">
        <v>ZM-10</v>
      </c>
      <c r="CL1008" s="4" t="str">
        <v>ZM-10</v>
      </c>
      <c r="CM1008" s="4" t="str">
        <v>ZM-10</v>
      </c>
      <c r="CN1008" s="4" t="str">
        <v>ZM-10</v>
      </c>
      <c r="CO1008" s="4" t="str">
        <v>ZM-10</v>
      </c>
      <c r="CP1008" s="4" t="str">
        <v>ZM-10</v>
      </c>
      <c r="CQ1008" s="4" t="str">
        <v>ZM-10</v>
      </c>
      <c r="CR1008" s="4" t="str">
        <v>ZM-10</v>
      </c>
      <c r="CS1008" s="4" t="str">
        <v>ZM-10</v>
      </c>
      <c r="CT1008" s="4" t="str">
        <v>ZM-10</v>
      </c>
      <c r="CU1008" s="4" t="str">
        <v>ZM-10</v>
      </c>
      <c r="CV1008" s="4" t="str">
        <v>ZM-10</v>
      </c>
      <c r="CW1008" s="4" t="str">
        <v>ZM-10</v>
      </c>
      <c r="CX1008" s="4" t="str">
        <v>ZM-10</v>
      </c>
      <c r="CY1008" s="4" t="str">
        <v>ZM-10</v>
      </c>
      <c r="CZ1008" s="4" t="str">
        <v>ZM-10</v>
      </c>
      <c r="DA1008" s="4" t="str">
        <v>ZM-10</v>
      </c>
    </row>
    <row r="1009" spans="1:105" x14ac:dyDescent="0.35">
      <c r="A1009" s="4" t="s">
        <v>1886</v>
      </c>
      <c r="C1009" s="4" t="s">
        <v>3513</v>
      </c>
      <c r="AS1009" s="4" t="str">
        <v>ZM423</v>
      </c>
      <c r="AT1009" s="4" t="str">
        <v>ZM423</v>
      </c>
      <c r="AU1009" s="4" t="str">
        <v>ZM423</v>
      </c>
      <c r="AV1009" s="4" t="str">
        <v>ZM423</v>
      </c>
      <c r="AW1009" s="4" t="str">
        <v>ZM423</v>
      </c>
      <c r="AX1009" s="4" t="str">
        <v>ZM423</v>
      </c>
      <c r="AY1009" s="4" t="str">
        <v>ZM423</v>
      </c>
      <c r="AZ1009" s="4" t="str">
        <v>ZM423</v>
      </c>
      <c r="BA1009" s="4" t="str">
        <v>ZM423</v>
      </c>
      <c r="BB1009" s="4" t="str">
        <v>ZM423</v>
      </c>
      <c r="BC1009" s="4" t="str">
        <v>ZM423</v>
      </c>
      <c r="BD1009" s="4" t="str">
        <v>ZM423</v>
      </c>
      <c r="BE1009" s="4" t="str">
        <v>ZM423</v>
      </c>
      <c r="BF1009" s="4" t="str">
        <v>ZM423</v>
      </c>
      <c r="BG1009" s="4" t="str">
        <v>ZM423</v>
      </c>
      <c r="BH1009" s="4" t="str">
        <v>ZM423</v>
      </c>
      <c r="BI1009" s="4" t="str">
        <v>ZM423</v>
      </c>
      <c r="BJ1009" s="4" t="str">
        <v>ZM423</v>
      </c>
      <c r="BK1009" s="4" t="str">
        <v>ZM423</v>
      </c>
      <c r="BL1009" s="4" t="str">
        <v>ZM423</v>
      </c>
      <c r="BM1009" s="4" t="str">
        <v>ZM423</v>
      </c>
      <c r="BN1009" s="4" t="str">
        <v>ZM423</v>
      </c>
      <c r="BO1009" s="4" t="str">
        <v>ZM423</v>
      </c>
      <c r="BP1009" s="4" t="str">
        <v>ZM423</v>
      </c>
      <c r="BQ1009" s="4" t="str">
        <v>ZM423</v>
      </c>
      <c r="BR1009" s="4" t="str">
        <v>ZM423</v>
      </c>
      <c r="BS1009" s="4" t="str">
        <v>ZM423</v>
      </c>
      <c r="BT1009" s="4" t="str">
        <v>ZM423</v>
      </c>
      <c r="BU1009" s="4" t="str">
        <v>ZM423</v>
      </c>
      <c r="BV1009" s="4" t="str">
        <v>ZM423</v>
      </c>
      <c r="BX1009" s="4" t="str">
        <v>ZM421</v>
      </c>
      <c r="BY1009" s="4" t="str">
        <v>ZM421</v>
      </c>
      <c r="BZ1009" s="4" t="str">
        <v>ZM421</v>
      </c>
      <c r="CA1009" s="4" t="str">
        <v>ZM421</v>
      </c>
      <c r="CB1009" s="4" t="str">
        <v>ZM421</v>
      </c>
      <c r="CC1009" s="4" t="str">
        <v>ZM421</v>
      </c>
      <c r="CD1009" s="4" t="str">
        <v>ZM421</v>
      </c>
      <c r="CE1009" s="4" t="str">
        <v>ZM421</v>
      </c>
      <c r="CF1009" s="4" t="str">
        <v>ZM421</v>
      </c>
      <c r="CG1009" s="4" t="str">
        <v>ZM421</v>
      </c>
      <c r="CH1009" s="4" t="str">
        <v>ZM421</v>
      </c>
      <c r="CI1009" s="4" t="str">
        <v>ZM421</v>
      </c>
      <c r="CJ1009" s="4" t="str">
        <v>ZM421</v>
      </c>
      <c r="CK1009" s="4" t="str">
        <v>ZM421</v>
      </c>
      <c r="CL1009" s="4" t="str">
        <v>ZM421</v>
      </c>
      <c r="CM1009" s="4" t="str">
        <v>ZM421</v>
      </c>
      <c r="CN1009" s="4" t="str">
        <v>ZM421</v>
      </c>
      <c r="CO1009" s="4" t="str">
        <v>ZM421</v>
      </c>
      <c r="CP1009" s="4" t="str">
        <v>ZM421</v>
      </c>
      <c r="CQ1009" s="4" t="str">
        <v>ZM421</v>
      </c>
      <c r="CR1009" s="4" t="str">
        <v>ZM421</v>
      </c>
      <c r="CS1009" s="4" t="str">
        <v>ZM421</v>
      </c>
      <c r="CT1009" s="4" t="str">
        <v>ZM421</v>
      </c>
      <c r="CU1009" s="4" t="str">
        <v>ZM421</v>
      </c>
      <c r="CV1009" s="4" t="str">
        <v>ZM421</v>
      </c>
      <c r="CW1009" s="4" t="str">
        <v>ZM421</v>
      </c>
      <c r="CX1009" s="4" t="str">
        <v>ZM421</v>
      </c>
      <c r="CY1009" s="4" t="str">
        <v>ZM421</v>
      </c>
      <c r="CZ1009" s="4" t="str">
        <v>ZM421</v>
      </c>
      <c r="DA1009" s="4" t="str">
        <v>ZM421</v>
      </c>
    </row>
    <row r="1010" spans="1:105" x14ac:dyDescent="0.35">
      <c r="A1010" s="4" t="s">
        <v>1872</v>
      </c>
      <c r="C1010" s="4" t="s">
        <v>3514</v>
      </c>
      <c r="AS1010" s="4" t="str">
        <v>ZM521</v>
      </c>
      <c r="AT1010" s="4" t="str">
        <v>ZM521</v>
      </c>
      <c r="AU1010" s="4" t="str">
        <v>ZM521</v>
      </c>
      <c r="AV1010" s="4" t="str">
        <v>ZM521</v>
      </c>
      <c r="AW1010" s="4" t="str">
        <v>ZM521</v>
      </c>
      <c r="AX1010" s="4" t="str">
        <v>ZM521</v>
      </c>
      <c r="AY1010" s="4" t="str">
        <v>ZM521</v>
      </c>
      <c r="AZ1010" s="4" t="str">
        <v>ZM521</v>
      </c>
      <c r="BA1010" s="4" t="str">
        <v>ZM521</v>
      </c>
      <c r="BB1010" s="4" t="str">
        <v>ZM521</v>
      </c>
      <c r="BC1010" s="4" t="str">
        <v>ZM521</v>
      </c>
      <c r="BD1010" s="4" t="str">
        <v>ZM521</v>
      </c>
      <c r="BE1010" s="4" t="str">
        <v>ZM521</v>
      </c>
      <c r="BF1010" s="4" t="str">
        <v>ZM521</v>
      </c>
      <c r="BG1010" s="4" t="str">
        <v>ZM521</v>
      </c>
      <c r="BH1010" s="4" t="str">
        <v>ZM521</v>
      </c>
      <c r="BI1010" s="4" t="str">
        <v>ZM521</v>
      </c>
      <c r="BJ1010" s="4" t="str">
        <v>ZM521</v>
      </c>
      <c r="BK1010" s="4" t="str">
        <v>ZM521</v>
      </c>
      <c r="BL1010" s="4" t="str">
        <v>ZM521</v>
      </c>
      <c r="BM1010" s="4" t="str">
        <v>ZM521</v>
      </c>
      <c r="BN1010" s="4" t="str">
        <v>ZM521</v>
      </c>
      <c r="BO1010" s="4" t="str">
        <v>ZM521</v>
      </c>
      <c r="BP1010" s="4" t="str">
        <v>ZM521</v>
      </c>
      <c r="BQ1010" s="4" t="str">
        <v>ZM521</v>
      </c>
      <c r="BR1010" s="4" t="str">
        <v>ZM521</v>
      </c>
      <c r="BS1010" s="4" t="str">
        <v>ZM521</v>
      </c>
      <c r="BT1010" s="4" t="str">
        <v>ZM521</v>
      </c>
      <c r="BU1010" s="4" t="str">
        <v>ZM521</v>
      </c>
      <c r="BV1010" s="4" t="str">
        <v>ZM521</v>
      </c>
      <c r="BX1010" s="4" t="str">
        <v>ZM423</v>
      </c>
      <c r="BY1010" s="4" t="str">
        <v>ZM423</v>
      </c>
      <c r="BZ1010" s="4" t="str">
        <v>ZM423</v>
      </c>
      <c r="CA1010" s="4" t="str">
        <v>ZM423</v>
      </c>
      <c r="CB1010" s="4" t="str">
        <v>ZM423</v>
      </c>
      <c r="CC1010" s="4" t="str">
        <v>ZM423</v>
      </c>
      <c r="CD1010" s="4" t="str">
        <v>ZM423</v>
      </c>
      <c r="CE1010" s="4" t="str">
        <v>ZM423</v>
      </c>
      <c r="CF1010" s="4" t="str">
        <v>ZM423</v>
      </c>
      <c r="CG1010" s="4" t="str">
        <v>ZM423</v>
      </c>
      <c r="CH1010" s="4" t="str">
        <v>ZM423</v>
      </c>
      <c r="CI1010" s="4" t="str">
        <v>ZM423</v>
      </c>
      <c r="CJ1010" s="4" t="str">
        <v>ZM423</v>
      </c>
      <c r="CK1010" s="4" t="str">
        <v>ZM423</v>
      </c>
      <c r="CL1010" s="4" t="str">
        <v>ZM423</v>
      </c>
      <c r="CM1010" s="4" t="str">
        <v>ZM423</v>
      </c>
      <c r="CN1010" s="4" t="str">
        <v>ZM423</v>
      </c>
      <c r="CO1010" s="4" t="str">
        <v>ZM423</v>
      </c>
      <c r="CP1010" s="4" t="str">
        <v>ZM423</v>
      </c>
      <c r="CQ1010" s="4" t="str">
        <v>ZM423</v>
      </c>
      <c r="CR1010" s="4" t="str">
        <v>ZM423</v>
      </c>
      <c r="CS1010" s="4" t="str">
        <v>ZM423</v>
      </c>
      <c r="CT1010" s="4" t="str">
        <v>ZM423</v>
      </c>
      <c r="CU1010" s="4" t="str">
        <v>ZM423</v>
      </c>
      <c r="CV1010" s="4" t="str">
        <v>ZM423</v>
      </c>
      <c r="CW1010" s="4" t="str">
        <v>ZM423</v>
      </c>
      <c r="CX1010" s="4" t="str">
        <v>ZM423</v>
      </c>
      <c r="CY1010" s="4" t="str">
        <v>ZM423</v>
      </c>
      <c r="CZ1010" s="4" t="str">
        <v>ZM423</v>
      </c>
      <c r="DA1010" s="4" t="str">
        <v>ZM423</v>
      </c>
    </row>
    <row r="1011" spans="1:105" x14ac:dyDescent="0.35">
      <c r="A1011" s="4" t="s">
        <v>1875</v>
      </c>
      <c r="C1011" s="4" t="s">
        <v>3515</v>
      </c>
      <c r="AS1011" s="4" t="str">
        <v>ZM525</v>
      </c>
      <c r="AT1011" s="4" t="str">
        <v>ZM525</v>
      </c>
      <c r="AU1011" s="4" t="str">
        <v>ZM525</v>
      </c>
      <c r="AV1011" s="4" t="str">
        <v>ZM525</v>
      </c>
      <c r="AW1011" s="4" t="str">
        <v>ZM525</v>
      </c>
      <c r="AX1011" s="4" t="str">
        <v>ZM525</v>
      </c>
      <c r="AY1011" s="4" t="str">
        <v>ZM525</v>
      </c>
      <c r="AZ1011" s="4" t="str">
        <v>ZM525</v>
      </c>
      <c r="BA1011" s="4" t="str">
        <v>ZM525</v>
      </c>
      <c r="BB1011" s="4" t="str">
        <v>ZM525</v>
      </c>
      <c r="BC1011" s="4" t="str">
        <v>ZM525</v>
      </c>
      <c r="BD1011" s="4" t="str">
        <v>ZM525</v>
      </c>
      <c r="BE1011" s="4" t="str">
        <v>ZM525</v>
      </c>
      <c r="BF1011" s="4" t="str">
        <v>ZM525</v>
      </c>
      <c r="BG1011" s="4" t="str">
        <v>ZM525</v>
      </c>
      <c r="BH1011" s="4" t="str">
        <v>ZM525</v>
      </c>
      <c r="BI1011" s="4" t="str">
        <v>ZM525</v>
      </c>
      <c r="BJ1011" s="4" t="str">
        <v>ZM525</v>
      </c>
      <c r="BK1011" s="4" t="str">
        <v>ZM525</v>
      </c>
      <c r="BL1011" s="4" t="str">
        <v>ZM525</v>
      </c>
      <c r="BM1011" s="4" t="str">
        <v>ZM525</v>
      </c>
      <c r="BN1011" s="4" t="str">
        <v>ZM525</v>
      </c>
      <c r="BO1011" s="4" t="str">
        <v>ZM525</v>
      </c>
      <c r="BP1011" s="4" t="str">
        <v>ZM525</v>
      </c>
      <c r="BQ1011" s="4" t="str">
        <v>ZM525</v>
      </c>
      <c r="BR1011" s="4" t="str">
        <v>ZM525</v>
      </c>
      <c r="BS1011" s="4" t="str">
        <v>ZM525</v>
      </c>
      <c r="BT1011" s="4" t="str">
        <v>ZM525</v>
      </c>
      <c r="BU1011" s="4" t="str">
        <v>ZM525</v>
      </c>
      <c r="BV1011" s="4" t="str">
        <v>ZM525</v>
      </c>
      <c r="BX1011" s="4" t="str">
        <v>ZM521</v>
      </c>
      <c r="BY1011" s="4" t="str">
        <v>ZM521</v>
      </c>
      <c r="BZ1011" s="4" t="str">
        <v>ZM521</v>
      </c>
      <c r="CA1011" s="4" t="str">
        <v>ZM521</v>
      </c>
      <c r="CB1011" s="4" t="str">
        <v>ZM521</v>
      </c>
      <c r="CC1011" s="4" t="str">
        <v>ZM521</v>
      </c>
      <c r="CD1011" s="4" t="str">
        <v>ZM521</v>
      </c>
      <c r="CE1011" s="4" t="str">
        <v>ZM521</v>
      </c>
      <c r="CF1011" s="4" t="str">
        <v>ZM521</v>
      </c>
      <c r="CG1011" s="4" t="str">
        <v>ZM521</v>
      </c>
      <c r="CH1011" s="4" t="str">
        <v>ZM521</v>
      </c>
      <c r="CI1011" s="4" t="str">
        <v>ZM521</v>
      </c>
      <c r="CJ1011" s="4" t="str">
        <v>ZM521</v>
      </c>
      <c r="CK1011" s="4" t="str">
        <v>ZM521</v>
      </c>
      <c r="CL1011" s="4" t="str">
        <v>ZM521</v>
      </c>
      <c r="CM1011" s="4" t="str">
        <v>ZM521</v>
      </c>
      <c r="CN1011" s="4" t="str">
        <v>ZM521</v>
      </c>
      <c r="CO1011" s="4" t="str">
        <v>ZM521</v>
      </c>
      <c r="CP1011" s="4" t="str">
        <v>ZM521</v>
      </c>
      <c r="CQ1011" s="4" t="str">
        <v>ZM521</v>
      </c>
      <c r="CR1011" s="4" t="str">
        <v>ZM521</v>
      </c>
      <c r="CS1011" s="4" t="str">
        <v>ZM521</v>
      </c>
      <c r="CT1011" s="4" t="str">
        <v>ZM521</v>
      </c>
      <c r="CU1011" s="4" t="str">
        <v>ZM521</v>
      </c>
      <c r="CV1011" s="4" t="str">
        <v>ZM521</v>
      </c>
      <c r="CW1011" s="4" t="str">
        <v>ZM521</v>
      </c>
      <c r="CX1011" s="4" t="str">
        <v>ZM521</v>
      </c>
      <c r="CY1011" s="4" t="str">
        <v>ZM521</v>
      </c>
      <c r="CZ1011" s="4" t="str">
        <v>ZM521</v>
      </c>
      <c r="DA1011" s="4" t="str">
        <v>ZM521</v>
      </c>
    </row>
    <row r="1012" spans="1:105" x14ac:dyDescent="0.35">
      <c r="A1012" s="4" t="s">
        <v>1875</v>
      </c>
      <c r="C1012" s="4" t="s">
        <v>3516</v>
      </c>
      <c r="AS1012" s="4" t="str">
        <v>ZM607</v>
      </c>
      <c r="AT1012" s="4" t="str">
        <v>ZM607</v>
      </c>
      <c r="AU1012" s="4" t="str">
        <v>ZM607</v>
      </c>
      <c r="AV1012" s="4" t="str">
        <v>ZM607</v>
      </c>
      <c r="AW1012" s="4" t="str">
        <v>ZM607</v>
      </c>
      <c r="AX1012" s="4" t="str">
        <v>ZM607</v>
      </c>
      <c r="AY1012" s="4" t="str">
        <v>ZM607</v>
      </c>
      <c r="AZ1012" s="4" t="str">
        <v>ZM607</v>
      </c>
      <c r="BA1012" s="4" t="str">
        <v>ZM607</v>
      </c>
      <c r="BB1012" s="4" t="str">
        <v>ZM607</v>
      </c>
      <c r="BC1012" s="4" t="str">
        <v>ZM607</v>
      </c>
      <c r="BD1012" s="4" t="str">
        <v>ZM607</v>
      </c>
      <c r="BE1012" s="4" t="str">
        <v>ZM607</v>
      </c>
      <c r="BF1012" s="4" t="str">
        <v>ZM607</v>
      </c>
      <c r="BG1012" s="4" t="str">
        <v>ZM607</v>
      </c>
      <c r="BH1012" s="4" t="str">
        <v>ZM607</v>
      </c>
      <c r="BI1012" s="4" t="str">
        <v>ZM607</v>
      </c>
      <c r="BJ1012" s="4" t="str">
        <v>ZM607</v>
      </c>
      <c r="BK1012" s="4" t="str">
        <v>ZM607</v>
      </c>
      <c r="BL1012" s="4" t="str">
        <v>ZM607</v>
      </c>
      <c r="BM1012" s="4" t="str">
        <v>ZM607</v>
      </c>
      <c r="BN1012" s="4" t="str">
        <v>ZM607</v>
      </c>
      <c r="BO1012" s="4" t="str">
        <v>ZM607</v>
      </c>
      <c r="BP1012" s="4" t="str">
        <v>ZM607</v>
      </c>
      <c r="BQ1012" s="4" t="str">
        <v>ZM607</v>
      </c>
      <c r="BR1012" s="4" t="str">
        <v>ZM607</v>
      </c>
      <c r="BS1012" s="4" t="str">
        <v>ZM607</v>
      </c>
      <c r="BT1012" s="4" t="str">
        <v>ZM607</v>
      </c>
      <c r="BU1012" s="4" t="str">
        <v>ZM607</v>
      </c>
      <c r="BV1012" s="4" t="str">
        <v>ZM607</v>
      </c>
      <c r="BX1012" s="4" t="str">
        <v>ZM525</v>
      </c>
      <c r="BY1012" s="4" t="str">
        <v>ZM525</v>
      </c>
      <c r="BZ1012" s="4" t="str">
        <v>ZM525</v>
      </c>
      <c r="CA1012" s="4" t="str">
        <v>ZM525</v>
      </c>
      <c r="CB1012" s="4" t="str">
        <v>ZM525</v>
      </c>
      <c r="CC1012" s="4" t="str">
        <v>ZM525</v>
      </c>
      <c r="CD1012" s="4" t="str">
        <v>ZM525</v>
      </c>
      <c r="CE1012" s="4" t="str">
        <v>ZM525</v>
      </c>
      <c r="CF1012" s="4" t="str">
        <v>ZM525</v>
      </c>
      <c r="CG1012" s="4" t="str">
        <v>ZM525</v>
      </c>
      <c r="CH1012" s="4" t="str">
        <v>ZM525</v>
      </c>
      <c r="CI1012" s="4" t="str">
        <v>ZM525</v>
      </c>
      <c r="CJ1012" s="4" t="str">
        <v>ZM525</v>
      </c>
      <c r="CK1012" s="4" t="str">
        <v>ZM525</v>
      </c>
      <c r="CL1012" s="4" t="str">
        <v>ZM525</v>
      </c>
      <c r="CM1012" s="4" t="str">
        <v>ZM525</v>
      </c>
      <c r="CN1012" s="4" t="str">
        <v>ZM525</v>
      </c>
      <c r="CO1012" s="4" t="str">
        <v>ZM525</v>
      </c>
      <c r="CP1012" s="4" t="str">
        <v>ZM525</v>
      </c>
      <c r="CQ1012" s="4" t="str">
        <v>ZM525</v>
      </c>
      <c r="CR1012" s="4" t="str">
        <v>ZM525</v>
      </c>
      <c r="CS1012" s="4" t="str">
        <v>ZM525</v>
      </c>
      <c r="CT1012" s="4" t="str">
        <v>ZM525</v>
      </c>
      <c r="CU1012" s="4" t="str">
        <v>ZM525</v>
      </c>
      <c r="CV1012" s="4" t="str">
        <v>ZM525</v>
      </c>
      <c r="CW1012" s="4" t="str">
        <v>ZM525</v>
      </c>
      <c r="CX1012" s="4" t="str">
        <v>ZM525</v>
      </c>
      <c r="CY1012" s="4" t="str">
        <v>ZM525</v>
      </c>
      <c r="CZ1012" s="4" t="str">
        <v>ZM525</v>
      </c>
      <c r="DA1012" s="4" t="str">
        <v>ZM525</v>
      </c>
    </row>
    <row r="1013" spans="1:105" x14ac:dyDescent="0.35">
      <c r="A1013" s="4" t="s">
        <v>1875</v>
      </c>
      <c r="C1013" s="4" t="s">
        <v>3517</v>
      </c>
      <c r="AS1013" s="4" t="str">
        <v>ZM621</v>
      </c>
      <c r="AT1013" s="4" t="str">
        <v>ZM621</v>
      </c>
      <c r="AU1013" s="4" t="str">
        <v>ZM621</v>
      </c>
      <c r="AV1013" s="4" t="str">
        <v>ZM621</v>
      </c>
      <c r="AW1013" s="4" t="str">
        <v>ZM621</v>
      </c>
      <c r="AX1013" s="4" t="str">
        <v>ZM621</v>
      </c>
      <c r="AY1013" s="4" t="str">
        <v>ZM621</v>
      </c>
      <c r="AZ1013" s="4" t="str">
        <v>ZM621</v>
      </c>
      <c r="BA1013" s="4" t="str">
        <v>ZM621</v>
      </c>
      <c r="BB1013" s="4" t="str">
        <v>ZM621</v>
      </c>
      <c r="BC1013" s="4" t="str">
        <v>ZM621</v>
      </c>
      <c r="BD1013" s="4" t="str">
        <v>ZM621</v>
      </c>
      <c r="BE1013" s="4" t="str">
        <v>ZM621</v>
      </c>
      <c r="BF1013" s="4" t="str">
        <v>ZM621</v>
      </c>
      <c r="BG1013" s="4" t="str">
        <v>ZM621</v>
      </c>
      <c r="BH1013" s="4" t="str">
        <v>ZM621</v>
      </c>
      <c r="BI1013" s="4" t="str">
        <v>ZM621</v>
      </c>
      <c r="BJ1013" s="4" t="str">
        <v>ZM621</v>
      </c>
      <c r="BK1013" s="4" t="str">
        <v>ZM621</v>
      </c>
      <c r="BL1013" s="4" t="str">
        <v>ZM621</v>
      </c>
      <c r="BM1013" s="4" t="str">
        <v>ZM621</v>
      </c>
      <c r="BN1013" s="4" t="str">
        <v>ZM621</v>
      </c>
      <c r="BO1013" s="4" t="str">
        <v>ZM621</v>
      </c>
      <c r="BP1013" s="4" t="str">
        <v>ZM621</v>
      </c>
      <c r="BQ1013" s="4" t="str">
        <v>ZM621</v>
      </c>
      <c r="BR1013" s="4" t="str">
        <v>ZM621</v>
      </c>
      <c r="BS1013" s="4" t="str">
        <v>ZM621</v>
      </c>
      <c r="BT1013" s="4" t="str">
        <v>ZM621</v>
      </c>
      <c r="BU1013" s="4" t="str">
        <v>ZM621</v>
      </c>
      <c r="BV1013" s="4" t="str">
        <v>ZM621</v>
      </c>
      <c r="BX1013" s="4" t="str">
        <v>ZM607</v>
      </c>
      <c r="BY1013" s="4" t="str">
        <v>ZM607</v>
      </c>
      <c r="BZ1013" s="4" t="str">
        <v>ZM607</v>
      </c>
      <c r="CA1013" s="4" t="str">
        <v>ZM607</v>
      </c>
      <c r="CB1013" s="4" t="str">
        <v>ZM607</v>
      </c>
      <c r="CC1013" s="4" t="str">
        <v>ZM607</v>
      </c>
      <c r="CD1013" s="4" t="str">
        <v>ZM607</v>
      </c>
      <c r="CE1013" s="4" t="str">
        <v>ZM607</v>
      </c>
      <c r="CF1013" s="4" t="str">
        <v>ZM607</v>
      </c>
      <c r="CG1013" s="4" t="str">
        <v>ZM607</v>
      </c>
      <c r="CH1013" s="4" t="str">
        <v>ZM607</v>
      </c>
      <c r="CI1013" s="4" t="str">
        <v>ZM607</v>
      </c>
      <c r="CJ1013" s="4" t="str">
        <v>ZM607</v>
      </c>
      <c r="CK1013" s="4" t="str">
        <v>ZM607</v>
      </c>
      <c r="CL1013" s="4" t="str">
        <v>ZM607</v>
      </c>
      <c r="CM1013" s="4" t="str">
        <v>ZM607</v>
      </c>
      <c r="CN1013" s="4" t="str">
        <v>ZM607</v>
      </c>
      <c r="CO1013" s="4" t="str">
        <v>ZM607</v>
      </c>
      <c r="CP1013" s="4" t="str">
        <v>ZM607</v>
      </c>
      <c r="CQ1013" s="4" t="str">
        <v>ZM607</v>
      </c>
      <c r="CR1013" s="4" t="str">
        <v>ZM607</v>
      </c>
      <c r="CS1013" s="4" t="str">
        <v>ZM607</v>
      </c>
      <c r="CT1013" s="4" t="str">
        <v>ZM607</v>
      </c>
      <c r="CU1013" s="4" t="str">
        <v>ZM607</v>
      </c>
      <c r="CV1013" s="4" t="str">
        <v>ZM607</v>
      </c>
      <c r="CW1013" s="4" t="str">
        <v>ZM607</v>
      </c>
      <c r="CX1013" s="4" t="str">
        <v>ZM607</v>
      </c>
      <c r="CY1013" s="4" t="str">
        <v>ZM607</v>
      </c>
      <c r="CZ1013" s="4" t="str">
        <v>ZM607</v>
      </c>
      <c r="DA1013" s="4" t="str">
        <v>ZM607</v>
      </c>
    </row>
    <row r="1014" spans="1:105" x14ac:dyDescent="0.35">
      <c r="A1014" s="4" t="s">
        <v>1875</v>
      </c>
      <c r="C1014" s="4" t="s">
        <v>3518</v>
      </c>
      <c r="AS1014" s="4" t="str">
        <v>ZS 261</v>
      </c>
      <c r="AT1014" s="4" t="str">
        <v>ZS 261</v>
      </c>
      <c r="AU1014" s="4" t="str">
        <v>ZS 261</v>
      </c>
      <c r="AV1014" s="4" t="str">
        <v>ZS 261</v>
      </c>
      <c r="AW1014" s="4" t="str">
        <v>ZS 261</v>
      </c>
      <c r="AX1014" s="4" t="str">
        <v>ZS 261</v>
      </c>
      <c r="AY1014" s="4" t="str">
        <v>ZS 261</v>
      </c>
      <c r="AZ1014" s="4" t="str">
        <v>ZS 261</v>
      </c>
      <c r="BA1014" s="4" t="str">
        <v>ZS 261</v>
      </c>
      <c r="BB1014" s="4" t="str">
        <v>ZS 261</v>
      </c>
      <c r="BC1014" s="4" t="str">
        <v>ZS 261</v>
      </c>
      <c r="BD1014" s="4" t="str">
        <v>ZS 261</v>
      </c>
      <c r="BE1014" s="4" t="str">
        <v>ZS 261</v>
      </c>
      <c r="BF1014" s="4" t="str">
        <v>ZS 261</v>
      </c>
      <c r="BG1014" s="4" t="str">
        <v>ZS 261</v>
      </c>
      <c r="BH1014" s="4" t="str">
        <v>ZS 261</v>
      </c>
      <c r="BI1014" s="4" t="str">
        <v>ZS 261</v>
      </c>
      <c r="BJ1014" s="4" t="str">
        <v>ZS 261</v>
      </c>
      <c r="BK1014" s="4" t="str">
        <v>ZS 261</v>
      </c>
      <c r="BL1014" s="4" t="str">
        <v>ZS 261</v>
      </c>
      <c r="BM1014" s="4" t="str">
        <v>ZS 261</v>
      </c>
      <c r="BN1014" s="4" t="str">
        <v>ZS 261</v>
      </c>
      <c r="BO1014" s="4" t="str">
        <v>ZS 261</v>
      </c>
      <c r="BP1014" s="4" t="str">
        <v>ZS 261</v>
      </c>
      <c r="BQ1014" s="4" t="str">
        <v>ZS 261</v>
      </c>
      <c r="BR1014" s="4" t="str">
        <v>ZS 261</v>
      </c>
      <c r="BS1014" s="4" t="str">
        <v>ZS 261</v>
      </c>
      <c r="BT1014" s="4" t="str">
        <v>ZS 261</v>
      </c>
      <c r="BU1014" s="4" t="str">
        <v>ZS 261</v>
      </c>
      <c r="BV1014" s="4" t="str">
        <v>ZS 261</v>
      </c>
      <c r="BX1014" s="4" t="str">
        <v>ZM621</v>
      </c>
      <c r="BY1014" s="4" t="str">
        <v>ZM621</v>
      </c>
      <c r="BZ1014" s="4" t="str">
        <v>ZM621</v>
      </c>
      <c r="CA1014" s="4" t="str">
        <v>ZM621</v>
      </c>
      <c r="CB1014" s="4" t="str">
        <v>ZM621</v>
      </c>
      <c r="CC1014" s="4" t="str">
        <v>ZM621</v>
      </c>
      <c r="CD1014" s="4" t="str">
        <v>ZM621</v>
      </c>
      <c r="CE1014" s="4" t="str">
        <v>ZM621</v>
      </c>
      <c r="CF1014" s="4" t="str">
        <v>ZM621</v>
      </c>
      <c r="CG1014" s="4" t="str">
        <v>ZM621</v>
      </c>
      <c r="CH1014" s="4" t="str">
        <v>ZM621</v>
      </c>
      <c r="CI1014" s="4" t="str">
        <v>ZM621</v>
      </c>
      <c r="CJ1014" s="4" t="str">
        <v>ZM621</v>
      </c>
      <c r="CK1014" s="4" t="str">
        <v>ZM621</v>
      </c>
      <c r="CL1014" s="4" t="str">
        <v>ZM621</v>
      </c>
      <c r="CM1014" s="4" t="str">
        <v>ZM621</v>
      </c>
      <c r="CN1014" s="4" t="str">
        <v>ZM621</v>
      </c>
      <c r="CO1014" s="4" t="str">
        <v>ZM621</v>
      </c>
      <c r="CP1014" s="4" t="str">
        <v>ZM621</v>
      </c>
      <c r="CQ1014" s="4" t="str">
        <v>ZM621</v>
      </c>
      <c r="CR1014" s="4" t="str">
        <v>ZM621</v>
      </c>
      <c r="CS1014" s="4" t="str">
        <v>ZM621</v>
      </c>
      <c r="CT1014" s="4" t="str">
        <v>ZM621</v>
      </c>
      <c r="CU1014" s="4" t="str">
        <v>ZM621</v>
      </c>
      <c r="CV1014" s="4" t="str">
        <v>ZM621</v>
      </c>
      <c r="CW1014" s="4" t="str">
        <v>ZM621</v>
      </c>
      <c r="CX1014" s="4" t="str">
        <v>ZM621</v>
      </c>
      <c r="CY1014" s="4" t="str">
        <v>ZM621</v>
      </c>
      <c r="CZ1014" s="4" t="str">
        <v>ZM621</v>
      </c>
      <c r="DA1014" s="4" t="str">
        <v>ZM621</v>
      </c>
    </row>
    <row r="1015" spans="1:105" x14ac:dyDescent="0.35">
      <c r="A1015" s="4" t="s">
        <v>1886</v>
      </c>
      <c r="C1015" s="4" t="s">
        <v>3519</v>
      </c>
      <c r="AS1015" s="4">
        <v>0</v>
      </c>
      <c r="AT1015" s="4">
        <v>0</v>
      </c>
      <c r="AU1015" s="4">
        <v>0</v>
      </c>
      <c r="AV1015" s="4">
        <v>0</v>
      </c>
      <c r="AW1015" s="4">
        <v>0</v>
      </c>
      <c r="AX1015" s="4">
        <v>0</v>
      </c>
      <c r="AY1015" s="4">
        <v>0</v>
      </c>
      <c r="AZ1015" s="4">
        <v>0</v>
      </c>
      <c r="BA1015" s="4">
        <v>0</v>
      </c>
      <c r="BB1015" s="4">
        <v>0</v>
      </c>
      <c r="BC1015" s="4">
        <v>0</v>
      </c>
      <c r="BD1015" s="4">
        <v>0</v>
      </c>
      <c r="BE1015" s="4">
        <v>0</v>
      </c>
      <c r="BF1015" s="4">
        <v>0</v>
      </c>
      <c r="BG1015" s="4">
        <v>0</v>
      </c>
      <c r="BH1015" s="4">
        <v>0</v>
      </c>
      <c r="BI1015" s="4">
        <v>0</v>
      </c>
      <c r="BJ1015" s="4">
        <v>0</v>
      </c>
      <c r="BK1015" s="4">
        <v>0</v>
      </c>
      <c r="BL1015" s="4">
        <v>0</v>
      </c>
      <c r="BM1015" s="4">
        <v>0</v>
      </c>
      <c r="BN1015" s="4">
        <v>0</v>
      </c>
      <c r="BO1015" s="4">
        <v>0</v>
      </c>
      <c r="BP1015" s="4">
        <v>0</v>
      </c>
      <c r="BQ1015" s="4">
        <v>0</v>
      </c>
      <c r="BR1015" s="4">
        <v>0</v>
      </c>
      <c r="BS1015" s="4">
        <v>0</v>
      </c>
      <c r="BT1015" s="4">
        <v>0</v>
      </c>
      <c r="BU1015" s="4">
        <v>0</v>
      </c>
      <c r="BV1015" s="4">
        <v>0</v>
      </c>
      <c r="BX1015" s="4" t="str">
        <v>ZS 261</v>
      </c>
      <c r="BY1015" s="4" t="str">
        <v>ZS 261</v>
      </c>
      <c r="BZ1015" s="4" t="str">
        <v>ZS 261</v>
      </c>
      <c r="CA1015" s="4" t="str">
        <v>ZS 261</v>
      </c>
      <c r="CB1015" s="4" t="str">
        <v>ZS 261</v>
      </c>
      <c r="CC1015" s="4" t="str">
        <v>ZS 261</v>
      </c>
      <c r="CD1015" s="4" t="str">
        <v>ZS 261</v>
      </c>
      <c r="CE1015" s="4" t="str">
        <v>ZS 261</v>
      </c>
      <c r="CF1015" s="4" t="str">
        <v>ZS 261</v>
      </c>
      <c r="CG1015" s="4" t="str">
        <v>ZS 261</v>
      </c>
      <c r="CH1015" s="4" t="str">
        <v>ZS 261</v>
      </c>
      <c r="CI1015" s="4" t="str">
        <v>ZS 261</v>
      </c>
      <c r="CJ1015" s="4" t="str">
        <v>ZS 261</v>
      </c>
      <c r="CK1015" s="4" t="str">
        <v>ZS 261</v>
      </c>
      <c r="CL1015" s="4" t="str">
        <v>ZS 261</v>
      </c>
      <c r="CM1015" s="4" t="str">
        <v>ZS 261</v>
      </c>
      <c r="CN1015" s="4" t="str">
        <v>ZS 261</v>
      </c>
      <c r="CO1015" s="4" t="str">
        <v>ZS 261</v>
      </c>
      <c r="CP1015" s="4" t="str">
        <v>ZS 261</v>
      </c>
      <c r="CQ1015" s="4" t="str">
        <v>ZS 261</v>
      </c>
      <c r="CR1015" s="4" t="str">
        <v>ZS 261</v>
      </c>
      <c r="CS1015" s="4" t="str">
        <v>ZS 261</v>
      </c>
      <c r="CT1015" s="4" t="str">
        <v>ZS 261</v>
      </c>
      <c r="CU1015" s="4" t="str">
        <v>ZS 261</v>
      </c>
      <c r="CV1015" s="4" t="str">
        <v>ZS 261</v>
      </c>
      <c r="CW1015" s="4" t="str">
        <v>ZS 261</v>
      </c>
      <c r="CX1015" s="4" t="str">
        <v>ZS 261</v>
      </c>
      <c r="CY1015" s="4" t="str">
        <v>ZS 261</v>
      </c>
      <c r="CZ1015" s="4" t="str">
        <v>ZS 261</v>
      </c>
      <c r="DA1015" s="4" t="str">
        <v>ZS 261</v>
      </c>
    </row>
    <row r="1016" spans="1:105" x14ac:dyDescent="0.35">
      <c r="A1016" s="4" t="s">
        <v>1886</v>
      </c>
      <c r="C1016" s="4" t="s">
        <v>3520</v>
      </c>
    </row>
    <row r="1017" spans="1:105" x14ac:dyDescent="0.35">
      <c r="A1017" s="4" t="s">
        <v>1886</v>
      </c>
      <c r="C1017" s="4" t="s">
        <v>3521</v>
      </c>
    </row>
    <row r="1018" spans="1:105" x14ac:dyDescent="0.35">
      <c r="A1018" s="4" t="s">
        <v>1886</v>
      </c>
      <c r="C1018" s="4" t="s">
        <v>3522</v>
      </c>
    </row>
    <row r="1019" spans="1:105" x14ac:dyDescent="0.35">
      <c r="A1019" s="4" t="s">
        <v>1886</v>
      </c>
      <c r="C1019" s="4" t="s">
        <v>3523</v>
      </c>
    </row>
    <row r="1020" spans="1:105" x14ac:dyDescent="0.35">
      <c r="A1020" s="4" t="s">
        <v>1936</v>
      </c>
      <c r="C1020" s="4" t="s">
        <v>3524</v>
      </c>
    </row>
    <row r="1021" spans="1:105" x14ac:dyDescent="0.35">
      <c r="A1021" s="4" t="s">
        <v>1872</v>
      </c>
      <c r="C1021" s="4" t="s">
        <v>3525</v>
      </c>
    </row>
    <row r="1022" spans="1:105" x14ac:dyDescent="0.35">
      <c r="A1022" s="4" t="s">
        <v>1886</v>
      </c>
      <c r="C1022" s="4" t="s">
        <v>3526</v>
      </c>
    </row>
    <row r="1023" spans="1:105" x14ac:dyDescent="0.35">
      <c r="A1023" s="4" t="s">
        <v>1886</v>
      </c>
      <c r="C1023" s="4" t="s">
        <v>3527</v>
      </c>
    </row>
    <row r="1024" spans="1:105" x14ac:dyDescent="0.35">
      <c r="A1024" s="4" t="s">
        <v>1875</v>
      </c>
      <c r="C1024" s="4" t="s">
        <v>3528</v>
      </c>
    </row>
    <row r="1025" spans="1:3" x14ac:dyDescent="0.35">
      <c r="A1025" s="4" t="s">
        <v>1886</v>
      </c>
      <c r="C1025" s="4" t="s">
        <v>3529</v>
      </c>
    </row>
    <row r="1026" spans="1:3" x14ac:dyDescent="0.35">
      <c r="A1026" s="4" t="s">
        <v>1875</v>
      </c>
      <c r="C1026" s="4" t="s">
        <v>3529</v>
      </c>
    </row>
    <row r="1027" spans="1:3" x14ac:dyDescent="0.35">
      <c r="A1027" s="4" t="s">
        <v>1872</v>
      </c>
      <c r="C1027" s="4" t="s">
        <v>3529</v>
      </c>
    </row>
    <row r="1028" spans="1:3" x14ac:dyDescent="0.35">
      <c r="A1028" s="4" t="s">
        <v>1872</v>
      </c>
      <c r="C1028" s="4" t="s">
        <v>3530</v>
      </c>
    </row>
    <row r="1029" spans="1:3" x14ac:dyDescent="0.35">
      <c r="A1029" s="4" t="s">
        <v>1886</v>
      </c>
      <c r="C1029" s="4" t="s">
        <v>3531</v>
      </c>
    </row>
    <row r="1030" spans="1:3" x14ac:dyDescent="0.35">
      <c r="A1030" s="4" t="s">
        <v>1886</v>
      </c>
      <c r="C1030" s="4" t="s">
        <v>3532</v>
      </c>
    </row>
    <row r="1031" spans="1:3" x14ac:dyDescent="0.35">
      <c r="A1031" s="4" t="s">
        <v>1875</v>
      </c>
      <c r="C1031" s="4" t="s">
        <v>3533</v>
      </c>
    </row>
    <row r="1032" spans="1:3" x14ac:dyDescent="0.35">
      <c r="A1032" s="4" t="s">
        <v>1886</v>
      </c>
      <c r="C1032" s="4" t="s">
        <v>3533</v>
      </c>
    </row>
    <row r="1033" spans="1:3" x14ac:dyDescent="0.35">
      <c r="A1033" s="4" t="s">
        <v>1886</v>
      </c>
      <c r="C1033" s="4" t="s">
        <v>3534</v>
      </c>
    </row>
    <row r="1034" spans="1:3" x14ac:dyDescent="0.35">
      <c r="A1034" s="4" t="s">
        <v>1875</v>
      </c>
      <c r="C1034" s="4" t="s">
        <v>3535</v>
      </c>
    </row>
    <row r="1035" spans="1:3" x14ac:dyDescent="0.35">
      <c r="A1035" s="4" t="s">
        <v>1872</v>
      </c>
      <c r="C1035" s="4" t="s">
        <v>3536</v>
      </c>
    </row>
    <row r="1036" spans="1:3" x14ac:dyDescent="0.35">
      <c r="A1036" s="4" t="s">
        <v>1872</v>
      </c>
      <c r="C1036" s="4" t="s">
        <v>3537</v>
      </c>
    </row>
    <row r="1037" spans="1:3" x14ac:dyDescent="0.35">
      <c r="A1037" s="4" t="s">
        <v>1879</v>
      </c>
      <c r="C1037" s="4" t="s">
        <v>3538</v>
      </c>
    </row>
    <row r="1038" spans="1:3" x14ac:dyDescent="0.35">
      <c r="A1038" s="4" t="s">
        <v>1886</v>
      </c>
      <c r="C1038" s="4" t="s">
        <v>3539</v>
      </c>
    </row>
    <row r="1039" spans="1:3" x14ac:dyDescent="0.35">
      <c r="A1039" s="4" t="s">
        <v>1936</v>
      </c>
      <c r="C1039" s="4" t="s">
        <v>3540</v>
      </c>
    </row>
    <row r="1040" spans="1:3" x14ac:dyDescent="0.35">
      <c r="A1040" s="4" t="s">
        <v>1886</v>
      </c>
      <c r="C1040" s="4" t="s">
        <v>3541</v>
      </c>
    </row>
    <row r="1041" spans="1:4" x14ac:dyDescent="0.35">
      <c r="A1041" s="4" t="s">
        <v>1872</v>
      </c>
      <c r="C1041" s="4" t="s">
        <v>3541</v>
      </c>
    </row>
    <row r="1042" spans="1:4" x14ac:dyDescent="0.35">
      <c r="A1042" s="4" t="s">
        <v>1879</v>
      </c>
      <c r="C1042" s="4" t="s">
        <v>3542</v>
      </c>
    </row>
    <row r="1043" spans="1:4" x14ac:dyDescent="0.35">
      <c r="A1043" s="4" t="s">
        <v>1872</v>
      </c>
      <c r="C1043" s="4" t="s">
        <v>3543</v>
      </c>
    </row>
    <row r="1044" spans="1:4" x14ac:dyDescent="0.35">
      <c r="A1044" s="4" t="s">
        <v>1951</v>
      </c>
      <c r="D1044" s="4" t="s">
        <v>3544</v>
      </c>
    </row>
    <row r="1045" spans="1:4" x14ac:dyDescent="0.35">
      <c r="A1045" s="4" t="s">
        <v>1586</v>
      </c>
      <c r="D1045" s="4" t="s">
        <v>3545</v>
      </c>
    </row>
    <row r="1118" spans="6:6" x14ac:dyDescent="0.35">
      <c r="F1118" s="4" t="s">
        <v>2502</v>
      </c>
    </row>
    <row r="1157" spans="6:6" x14ac:dyDescent="0.35">
      <c r="F1157" s="4" t="s">
        <v>2505</v>
      </c>
    </row>
  </sheetData>
  <autoFilter ref="A1:G1235" xr:uid="{4546894C-6292-4547-971E-692C3ED8E5D6}">
    <sortState xmlns:xlrd2="http://schemas.microsoft.com/office/spreadsheetml/2017/richdata2" ref="A2:G1219">
      <sortCondition ref="A1:A1235"/>
    </sortState>
  </autoFilter>
  <pageMargins left="0.7" right="0.7" top="0.75" bottom="0.75" header="0.3" footer="0.3"/>
  <legacyDrawing r:id="rId1"/>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5BC9A-C87D-4C57-99F2-C5616058B0C6}">
  <sheetPr codeName="Sheet19">
    <tabColor theme="7" tint="0.59999389629810485"/>
  </sheetPr>
  <dimension ref="A1:AU90"/>
  <sheetViews>
    <sheetView topLeftCell="F10" zoomScale="55" zoomScaleNormal="55" workbookViewId="0">
      <selection activeCell="I22" sqref="I22"/>
    </sheetView>
  </sheetViews>
  <sheetFormatPr defaultRowHeight="14.35" x14ac:dyDescent="0.5"/>
  <cols>
    <col min="1" max="1" width="3.17578125" style="46" customWidth="1"/>
    <col min="2" max="2" width="17.17578125" style="418" customWidth="1"/>
    <col min="3" max="24" width="19.52734375" customWidth="1"/>
    <col min="25" max="25" width="15.52734375" customWidth="1"/>
    <col min="26" max="27" width="15.52734375" style="7" customWidth="1"/>
    <col min="28" max="29" width="15.52734375" style="96" customWidth="1"/>
    <col min="30" max="33" width="15.52734375" style="7" customWidth="1"/>
    <col min="34" max="39" width="9" style="7"/>
  </cols>
  <sheetData>
    <row r="1" spans="1:47" ht="37.5" customHeight="1" thickBot="1" x14ac:dyDescent="0.55000000000000004">
      <c r="A1" s="469"/>
      <c r="B1" s="816" t="s">
        <v>3546</v>
      </c>
      <c r="C1" s="814"/>
      <c r="D1" s="814"/>
      <c r="E1" s="814"/>
      <c r="F1" s="814"/>
      <c r="G1" s="814"/>
      <c r="H1" s="814"/>
      <c r="I1" s="814"/>
      <c r="J1" s="814"/>
      <c r="K1" s="814"/>
      <c r="L1" s="814"/>
      <c r="M1" s="814"/>
      <c r="N1" s="244"/>
      <c r="O1" s="244"/>
      <c r="P1" s="244"/>
      <c r="Q1" s="244"/>
      <c r="R1" s="244"/>
      <c r="S1" s="244"/>
      <c r="T1" s="244"/>
      <c r="U1" s="244"/>
      <c r="V1" s="244"/>
      <c r="W1" s="244"/>
      <c r="X1" s="244"/>
      <c r="Y1" s="244"/>
      <c r="Z1" s="244"/>
      <c r="AA1" s="244"/>
      <c r="AB1" s="244"/>
      <c r="AC1" s="244"/>
      <c r="AD1" s="244"/>
      <c r="AE1" s="244"/>
      <c r="AF1" s="244"/>
      <c r="AG1" s="244"/>
      <c r="AH1" s="245"/>
      <c r="AJ1" s="96" t="s">
        <v>3547</v>
      </c>
      <c r="AK1" s="96" t="s">
        <v>3548</v>
      </c>
      <c r="AN1" s="7"/>
      <c r="AO1" s="7"/>
      <c r="AP1" s="7"/>
      <c r="AQ1" s="7"/>
      <c r="AR1" s="7"/>
      <c r="AS1" s="7"/>
      <c r="AT1" s="7"/>
      <c r="AU1" s="7"/>
    </row>
    <row r="2" spans="1:47" ht="37.5" customHeight="1" x14ac:dyDescent="0.5">
      <c r="A2" s="48"/>
      <c r="B2" s="23"/>
      <c r="C2" s="7"/>
      <c r="D2" s="7"/>
      <c r="E2" s="7"/>
      <c r="F2" s="7"/>
      <c r="G2" s="7"/>
      <c r="H2" s="7"/>
      <c r="I2" s="7"/>
      <c r="J2" s="7"/>
      <c r="K2" s="7"/>
      <c r="L2" s="7"/>
      <c r="M2" s="7"/>
      <c r="N2" s="7"/>
      <c r="O2" s="7"/>
      <c r="P2" s="7"/>
      <c r="Q2" s="7"/>
      <c r="R2" s="7"/>
      <c r="S2" s="7"/>
      <c r="T2" s="7"/>
      <c r="U2" s="7"/>
      <c r="V2" s="7"/>
      <c r="W2" s="7"/>
      <c r="X2" s="7"/>
      <c r="Y2" s="7"/>
      <c r="AB2" s="7"/>
      <c r="AC2" s="7"/>
      <c r="AH2" s="9"/>
      <c r="AJ2" s="96" t="str" cm="1">
        <f t="array" ref="AJ2">IFERROR(TRANSPOSE(_xlfn.UNIQUE(_xlfn._xlws.FILTER(D5:AG5,D5:AG5&lt;&gt;""))),"None")</f>
        <v>None</v>
      </c>
      <c r="AK2" s="96" t="str" cm="1">
        <f t="array" ref="AK2">_xlfn.UNIQUE(TRANSPOSE(_xlfn._xlws.FILTER(C5:AG5,C5:AG5&lt;&gt;"")))</f>
        <v>Base</v>
      </c>
      <c r="AN2" s="7"/>
      <c r="AO2" s="7"/>
      <c r="AP2" s="7"/>
      <c r="AQ2" s="7"/>
      <c r="AR2" s="7"/>
      <c r="AS2" s="7"/>
      <c r="AT2" s="7"/>
      <c r="AU2" s="7"/>
    </row>
    <row r="3" spans="1:47" x14ac:dyDescent="0.5">
      <c r="A3" s="225"/>
      <c r="B3" s="196" t="s">
        <v>3549</v>
      </c>
      <c r="C3" s="218"/>
      <c r="D3" s="218"/>
      <c r="E3" s="218"/>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c r="AF3" s="218"/>
      <c r="AG3" s="218"/>
      <c r="AH3" s="9"/>
      <c r="AJ3" s="96"/>
      <c r="AK3" s="96"/>
      <c r="AN3" s="7"/>
      <c r="AO3" s="7"/>
      <c r="AP3" s="7"/>
      <c r="AQ3" s="7"/>
      <c r="AR3" s="7"/>
      <c r="AS3" s="7"/>
      <c r="AT3" s="7"/>
      <c r="AU3" s="7"/>
    </row>
    <row r="4" spans="1:47" s="302" customFormat="1" ht="5.25" customHeight="1" x14ac:dyDescent="0.3">
      <c r="A4" s="224"/>
      <c r="B4" s="300"/>
      <c r="C4" s="78"/>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301"/>
      <c r="AI4" s="128"/>
      <c r="AJ4" s="300"/>
      <c r="AK4" s="78"/>
      <c r="AL4" s="78"/>
      <c r="AM4" s="78"/>
      <c r="AN4" s="78"/>
      <c r="AO4" s="78"/>
      <c r="AP4" s="78"/>
      <c r="AQ4" s="78"/>
      <c r="AR4" s="78"/>
      <c r="AS4" s="78"/>
      <c r="AT4" s="78"/>
      <c r="AU4" s="78"/>
    </row>
    <row r="5" spans="1:47" x14ac:dyDescent="0.5">
      <c r="A5" s="225"/>
      <c r="B5" s="196" t="s">
        <v>3550</v>
      </c>
      <c r="C5" s="436" t="s">
        <v>3551</v>
      </c>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218"/>
      <c r="AD5" s="218"/>
      <c r="AE5" s="218"/>
      <c r="AF5" s="218"/>
      <c r="AG5" s="218"/>
      <c r="AH5" s="9"/>
      <c r="AJ5" s="96"/>
      <c r="AK5" s="96"/>
      <c r="AN5" s="7"/>
      <c r="AO5" s="7"/>
      <c r="AP5" s="7"/>
      <c r="AQ5" s="7"/>
      <c r="AR5" s="7"/>
      <c r="AS5" s="7"/>
      <c r="AT5" s="7"/>
      <c r="AU5" s="7"/>
    </row>
    <row r="6" spans="1:47" s="302" customFormat="1" ht="5.25" customHeight="1" x14ac:dyDescent="0.3">
      <c r="A6" s="224"/>
      <c r="B6" s="300"/>
      <c r="C6" s="78"/>
      <c r="D6" s="78"/>
      <c r="E6" s="78"/>
      <c r="F6" s="78"/>
      <c r="G6" s="78"/>
      <c r="H6" s="78"/>
      <c r="I6" s="78"/>
      <c r="J6" s="78"/>
      <c r="K6" s="78"/>
      <c r="L6" s="78"/>
      <c r="M6" s="78"/>
      <c r="N6" s="78"/>
      <c r="O6" s="78"/>
      <c r="P6" s="78"/>
      <c r="Q6" s="78"/>
      <c r="R6" s="78"/>
      <c r="S6" s="78"/>
      <c r="T6" s="78"/>
      <c r="U6" s="78"/>
      <c r="V6" s="78"/>
      <c r="W6" s="78"/>
      <c r="X6" s="78"/>
      <c r="Y6" s="78"/>
      <c r="Z6" s="78"/>
      <c r="AA6" s="78"/>
      <c r="AB6" s="78"/>
      <c r="AC6" s="78"/>
      <c r="AD6" s="78"/>
      <c r="AE6" s="78"/>
      <c r="AF6" s="78"/>
      <c r="AG6" s="78"/>
      <c r="AH6" s="301"/>
      <c r="AI6" s="128"/>
      <c r="AJ6" s="300"/>
      <c r="AK6" s="78"/>
      <c r="AL6" s="78"/>
      <c r="AM6" s="78"/>
      <c r="AN6" s="78"/>
      <c r="AO6" s="78"/>
      <c r="AP6" s="78"/>
      <c r="AQ6" s="78"/>
      <c r="AR6" s="78"/>
      <c r="AS6" s="78"/>
      <c r="AT6" s="78"/>
      <c r="AU6" s="78"/>
    </row>
    <row r="7" spans="1:47" s="302" customFormat="1" ht="23.35" x14ac:dyDescent="0.3">
      <c r="A7" s="224"/>
      <c r="B7" s="28" t="s">
        <v>3552</v>
      </c>
      <c r="C7" s="499" t="s">
        <v>1427</v>
      </c>
      <c r="D7" s="615"/>
      <c r="E7" s="615"/>
      <c r="F7" s="615"/>
      <c r="G7" s="615"/>
      <c r="H7" s="615"/>
      <c r="I7" s="615"/>
      <c r="J7" s="615"/>
      <c r="K7" s="615"/>
      <c r="L7" s="615"/>
      <c r="M7" s="615"/>
      <c r="N7" s="615"/>
      <c r="O7" s="615"/>
      <c r="P7" s="615"/>
      <c r="Q7" s="615"/>
      <c r="R7" s="615"/>
      <c r="S7" s="615"/>
      <c r="T7" s="615"/>
      <c r="U7" s="615"/>
      <c r="V7" s="615"/>
      <c r="W7" s="615"/>
      <c r="X7" s="615"/>
      <c r="Y7" s="615"/>
      <c r="Z7" s="615"/>
      <c r="AA7" s="615"/>
      <c r="AB7" s="615"/>
      <c r="AC7" s="615"/>
      <c r="AD7" s="615"/>
      <c r="AE7" s="615"/>
      <c r="AF7" s="615"/>
      <c r="AG7" s="615"/>
      <c r="AH7" s="301"/>
      <c r="AI7" s="128"/>
      <c r="AJ7" s="300"/>
      <c r="AK7" s="78"/>
      <c r="AL7" s="78"/>
      <c r="AM7" s="78"/>
      <c r="AN7" s="78"/>
      <c r="AO7" s="78"/>
      <c r="AP7" s="78"/>
      <c r="AQ7" s="78"/>
      <c r="AR7" s="78"/>
      <c r="AS7" s="78"/>
      <c r="AT7" s="78"/>
      <c r="AU7" s="78"/>
    </row>
    <row r="8" spans="1:47" s="302" customFormat="1" ht="5.25" customHeight="1" x14ac:dyDescent="0.3">
      <c r="A8" s="224"/>
      <c r="B8" s="300"/>
      <c r="C8" s="78"/>
      <c r="D8" s="78"/>
      <c r="E8" s="78"/>
      <c r="F8" s="78"/>
      <c r="G8" s="78"/>
      <c r="H8" s="78"/>
      <c r="I8" s="78"/>
      <c r="J8" s="78"/>
      <c r="K8" s="78"/>
      <c r="L8" s="78"/>
      <c r="M8" s="78"/>
      <c r="N8" s="78"/>
      <c r="O8" s="78"/>
      <c r="P8" s="78"/>
      <c r="Q8" s="78"/>
      <c r="R8" s="78"/>
      <c r="S8" s="78"/>
      <c r="T8" s="78"/>
      <c r="U8" s="78"/>
      <c r="V8" s="78"/>
      <c r="W8" s="78"/>
      <c r="X8" s="78"/>
      <c r="Y8" s="78"/>
      <c r="Z8" s="78"/>
      <c r="AA8" s="78"/>
      <c r="AB8" s="78"/>
      <c r="AC8" s="78"/>
      <c r="AD8" s="78"/>
      <c r="AE8" s="78"/>
      <c r="AF8" s="78"/>
      <c r="AG8" s="78"/>
      <c r="AH8" s="301"/>
      <c r="AI8" s="128"/>
      <c r="AJ8" s="300"/>
      <c r="AK8" s="78"/>
      <c r="AL8" s="78"/>
      <c r="AM8" s="78"/>
      <c r="AN8" s="78"/>
      <c r="AO8" s="78"/>
      <c r="AP8" s="78"/>
      <c r="AQ8" s="78"/>
      <c r="AR8" s="78"/>
      <c r="AS8" s="78"/>
      <c r="AT8" s="78"/>
      <c r="AU8" s="78"/>
    </row>
    <row r="9" spans="1:47" ht="105" customHeight="1" x14ac:dyDescent="0.5">
      <c r="A9" s="225"/>
      <c r="B9" s="196" t="s">
        <v>3553</v>
      </c>
      <c r="C9" s="555"/>
      <c r="D9" s="555"/>
      <c r="E9" s="555"/>
      <c r="F9" s="555"/>
      <c r="G9" s="555"/>
      <c r="H9" s="555"/>
      <c r="I9" s="555"/>
      <c r="J9" s="555"/>
      <c r="K9" s="555"/>
      <c r="L9" s="555"/>
      <c r="M9" s="193"/>
      <c r="N9" s="193"/>
      <c r="O9" s="193"/>
      <c r="P9" s="193"/>
      <c r="Q9" s="193"/>
      <c r="R9" s="193"/>
      <c r="S9" s="193"/>
      <c r="T9" s="193"/>
      <c r="U9" s="193"/>
      <c r="V9" s="193"/>
      <c r="W9" s="193"/>
      <c r="X9" s="193"/>
      <c r="Y9" s="193"/>
      <c r="Z9" s="193"/>
      <c r="AA9" s="193"/>
      <c r="AB9" s="193"/>
      <c r="AC9" s="193"/>
      <c r="AD9" s="193"/>
      <c r="AE9" s="193"/>
      <c r="AF9" s="193"/>
      <c r="AG9" s="193"/>
      <c r="AH9" s="9"/>
      <c r="AJ9" s="96"/>
      <c r="AK9" s="96"/>
      <c r="AN9" s="7"/>
      <c r="AO9" s="7"/>
      <c r="AP9" s="7"/>
      <c r="AQ9" s="7"/>
      <c r="AR9" s="7"/>
      <c r="AS9" s="7"/>
      <c r="AT9" s="7"/>
      <c r="AU9" s="7"/>
    </row>
    <row r="10" spans="1:47" ht="5.25" customHeight="1" thickBot="1" x14ac:dyDescent="0.55000000000000004">
      <c r="A10" s="489"/>
      <c r="B10" s="478"/>
      <c r="C10" s="17"/>
      <c r="D10" s="17"/>
      <c r="E10" s="17"/>
      <c r="F10" s="17"/>
      <c r="G10" s="17"/>
      <c r="H10" s="17"/>
      <c r="I10" s="17"/>
      <c r="J10" s="17"/>
      <c r="K10" s="17"/>
      <c r="L10" s="17"/>
      <c r="M10" s="17"/>
      <c r="N10" s="17"/>
      <c r="O10" s="17"/>
      <c r="P10" s="17"/>
      <c r="Q10" s="17"/>
      <c r="R10" s="7"/>
      <c r="S10" s="7"/>
      <c r="T10" s="7"/>
      <c r="U10" s="7"/>
      <c r="V10" s="7"/>
      <c r="W10" s="7"/>
      <c r="X10" s="7"/>
      <c r="Y10" s="7"/>
      <c r="AA10" s="37"/>
      <c r="AB10" s="275"/>
    </row>
    <row r="11" spans="1:47" ht="15" customHeight="1" thickBot="1" x14ac:dyDescent="0.55000000000000004">
      <c r="A11" s="485"/>
      <c r="B11" s="534"/>
      <c r="C11" s="534"/>
      <c r="D11" s="534"/>
      <c r="E11" s="534"/>
      <c r="F11" s="534"/>
      <c r="G11" s="534"/>
      <c r="H11" s="525" t="s">
        <v>3554</v>
      </c>
      <c r="I11" s="534"/>
      <c r="J11" s="534"/>
      <c r="K11" s="534"/>
      <c r="L11" s="534"/>
      <c r="M11" s="534"/>
      <c r="N11" s="534"/>
      <c r="O11" s="534"/>
      <c r="P11" s="534"/>
      <c r="Q11" s="723"/>
      <c r="R11" s="486"/>
      <c r="S11" s="486"/>
      <c r="T11" s="486"/>
      <c r="U11" s="486"/>
      <c r="V11" s="486"/>
      <c r="W11" s="486"/>
      <c r="X11" s="486"/>
      <c r="Y11" s="486"/>
    </row>
    <row r="12" spans="1:47" s="302" customFormat="1" ht="9.75" customHeight="1" x14ac:dyDescent="0.3">
      <c r="A12" s="543"/>
      <c r="B12" s="472" t="s">
        <v>3555</v>
      </c>
      <c r="C12" s="78" t="s">
        <v>3556</v>
      </c>
      <c r="D12" s="78" t="s">
        <v>1356</v>
      </c>
      <c r="E12" s="279" t="s">
        <v>3557</v>
      </c>
      <c r="F12" s="279" t="s">
        <v>3558</v>
      </c>
      <c r="G12" s="279" t="s">
        <v>3559</v>
      </c>
      <c r="H12" s="279" t="s">
        <v>3560</v>
      </c>
      <c r="I12" s="279" t="s">
        <v>3561</v>
      </c>
      <c r="J12" s="279" t="s">
        <v>3562</v>
      </c>
      <c r="K12" s="279" t="s">
        <v>3563</v>
      </c>
      <c r="L12" s="279" t="s">
        <v>3564</v>
      </c>
      <c r="M12" s="279" t="s">
        <v>3565</v>
      </c>
      <c r="N12" s="279" t="s">
        <v>3566</v>
      </c>
      <c r="O12" s="544" t="s">
        <v>3567</v>
      </c>
      <c r="P12" s="544" t="s">
        <v>3568</v>
      </c>
      <c r="Q12" s="545"/>
      <c r="R12" s="544"/>
      <c r="S12" s="544"/>
      <c r="T12" s="544"/>
      <c r="U12" s="544"/>
      <c r="V12" s="544"/>
      <c r="W12" s="544"/>
      <c r="X12" s="544"/>
      <c r="Y12" s="544"/>
      <c r="Z12" s="78"/>
      <c r="AA12" s="78"/>
      <c r="AB12" s="78"/>
      <c r="AC12" s="78"/>
      <c r="AD12" s="78"/>
      <c r="AE12" s="78"/>
      <c r="AF12" s="78"/>
      <c r="AG12" s="78"/>
      <c r="AH12" s="78"/>
      <c r="AI12" s="78"/>
      <c r="AJ12" s="78"/>
      <c r="AK12" s="78"/>
      <c r="AL12" s="78"/>
      <c r="AM12" s="78"/>
    </row>
    <row r="13" spans="1:47" ht="49.75" customHeight="1" x14ac:dyDescent="0.5">
      <c r="A13" s="276"/>
      <c r="B13" s="23"/>
      <c r="C13" s="7"/>
      <c r="D13" s="7"/>
      <c r="E13" s="279"/>
      <c r="F13" s="279"/>
      <c r="G13" s="279"/>
      <c r="H13" s="279"/>
      <c r="I13" s="279"/>
      <c r="J13" s="279"/>
      <c r="K13" s="817" t="s">
        <v>3569</v>
      </c>
      <c r="L13" s="817"/>
      <c r="M13" s="536"/>
      <c r="N13" s="537" t="s">
        <v>3570</v>
      </c>
      <c r="O13" s="537"/>
      <c r="P13" s="538"/>
      <c r="Q13" s="278"/>
      <c r="R13" s="277"/>
      <c r="S13" s="277"/>
      <c r="T13" s="277"/>
      <c r="U13" s="277"/>
      <c r="V13" s="277"/>
      <c r="W13" s="277"/>
      <c r="X13" s="277"/>
      <c r="Y13" s="277"/>
    </row>
    <row r="14" spans="1:47" ht="23.35" x14ac:dyDescent="0.5">
      <c r="A14" s="276"/>
      <c r="B14" s="28" t="s">
        <v>3571</v>
      </c>
      <c r="C14" s="28" t="s">
        <v>3572</v>
      </c>
      <c r="D14" s="120" t="s">
        <v>3573</v>
      </c>
      <c r="E14" s="28" t="s">
        <v>3574</v>
      </c>
      <c r="F14" s="28" t="s">
        <v>3575</v>
      </c>
      <c r="G14" s="28" t="s">
        <v>3576</v>
      </c>
      <c r="H14" s="28" t="s">
        <v>3577</v>
      </c>
      <c r="I14" s="28" t="s">
        <v>3578</v>
      </c>
      <c r="J14" s="28" t="s">
        <v>3579</v>
      </c>
      <c r="K14" s="28" t="s">
        <v>3580</v>
      </c>
      <c r="L14" s="28" t="s">
        <v>3581</v>
      </c>
      <c r="M14" s="535" t="s">
        <v>2465</v>
      </c>
      <c r="N14" s="535" t="s">
        <v>3582</v>
      </c>
      <c r="O14" s="535" t="s">
        <v>3583</v>
      </c>
      <c r="P14" s="535" t="s">
        <v>3584</v>
      </c>
      <c r="Q14" s="278"/>
      <c r="R14" s="277"/>
      <c r="S14" s="757" t="s">
        <v>3585</v>
      </c>
      <c r="T14" s="7"/>
      <c r="U14" s="7"/>
      <c r="V14" s="297" t="s">
        <v>3586</v>
      </c>
      <c r="W14" s="103" t="s">
        <v>3587</v>
      </c>
      <c r="X14" s="277"/>
      <c r="Y14" s="277"/>
      <c r="AF14" s="283"/>
    </row>
    <row r="15" spans="1:47" ht="25" customHeight="1" x14ac:dyDescent="0.5">
      <c r="A15" s="276"/>
      <c r="B15" s="218"/>
      <c r="C15" s="218"/>
      <c r="D15" s="519" t="str">
        <f>IF(ISBLANK(C15),"",IFERROR(INDEX(Lists!$AX:$AX,MATCH(C15,Lists!$AW:$AW,0)),""))</f>
        <v/>
      </c>
      <c r="E15" s="218"/>
      <c r="F15" s="218"/>
      <c r="G15" s="218"/>
      <c r="H15" s="218"/>
      <c r="I15" s="218"/>
      <c r="J15" s="218"/>
      <c r="K15" s="218"/>
      <c r="L15" s="218"/>
      <c r="M15" s="218"/>
      <c r="N15" s="218"/>
      <c r="O15" s="218"/>
      <c r="P15" s="218"/>
      <c r="Q15" s="278"/>
      <c r="R15" s="277"/>
      <c r="S15" s="758" t="str">
        <f>IF(ISBLANK(M15),"",INDEX(Intercrop.Types1[Description],MATCH(M15,Intercrop.Types1[Intercrop.Types],0)))</f>
        <v/>
      </c>
      <c r="T15" s="7"/>
      <c r="U15" s="7"/>
      <c r="V15" s="298" t="str">
        <f t="shared" ref="V15:V45" si="0">IFERROR(IF(MATCH(F15,PD.Unit,0)&gt;0,"No","Yes"),"")</f>
        <v/>
      </c>
      <c r="W15" s="283" t="str">
        <f t="shared" ref="W15:W45" si="1">IF(ISBLANK(C15),"",IFERROR(IF(MATCH(C15,Plant.Methods,0)&gt;0,"No","Yes"),"Yes"))</f>
        <v/>
      </c>
      <c r="X15" s="277"/>
      <c r="Y15" s="277"/>
    </row>
    <row r="16" spans="1:47" ht="25" customHeight="1" x14ac:dyDescent="0.5">
      <c r="A16" s="276"/>
      <c r="B16" s="218"/>
      <c r="C16" s="218"/>
      <c r="D16" s="519" t="str">
        <f>IF(ISBLANK(C16),"",IFERROR(INDEX(Lists!$AX:$AX,MATCH(C16,Lists!$AW:$AW,0)),""))</f>
        <v/>
      </c>
      <c r="E16" s="218"/>
      <c r="F16" s="218"/>
      <c r="G16" s="218"/>
      <c r="H16" s="218"/>
      <c r="I16" s="218"/>
      <c r="J16" s="218"/>
      <c r="K16" s="218"/>
      <c r="L16" s="218"/>
      <c r="M16" s="218"/>
      <c r="N16" s="218"/>
      <c r="O16" s="218"/>
      <c r="P16" s="218"/>
      <c r="Q16" s="278"/>
      <c r="R16" s="277"/>
      <c r="S16" s="758" t="str">
        <f>IF(ISBLANK(M16),"",INDEX(Intercrop.Types1[Description],MATCH(M16,Intercrop.Types1[Intercrop.Types],0)))</f>
        <v/>
      </c>
      <c r="T16" s="7"/>
      <c r="U16" s="7"/>
      <c r="V16" s="298" t="str">
        <f t="shared" si="0"/>
        <v/>
      </c>
      <c r="W16" s="283" t="str">
        <f t="shared" si="1"/>
        <v/>
      </c>
      <c r="X16" s="277"/>
      <c r="Y16" s="277"/>
      <c r="AD16" s="298"/>
      <c r="AE16" s="299" t="str">
        <f t="shared" ref="AE16:AE45" si="2">IF(ISBLANK(C16),"",IFERROR(IF(MATCH(C16,Plant.Methods,0)&gt;0,"No","Yes"),"Yes"))</f>
        <v/>
      </c>
    </row>
    <row r="17" spans="1:39" ht="25" customHeight="1" x14ac:dyDescent="0.5">
      <c r="A17" s="224"/>
      <c r="B17" s="218"/>
      <c r="C17" s="218"/>
      <c r="D17" s="519" t="str">
        <f>IF(ISBLANK(C17),"",IFERROR(INDEX(Lists!$AX:$AX,MATCH(C17,Lists!$AW:$AW,0)),""))</f>
        <v/>
      </c>
      <c r="E17" s="218"/>
      <c r="F17" s="218"/>
      <c r="G17" s="218"/>
      <c r="H17" s="218"/>
      <c r="I17" s="218"/>
      <c r="J17" s="218"/>
      <c r="K17" s="218"/>
      <c r="L17" s="218"/>
      <c r="M17" s="218"/>
      <c r="N17" s="218"/>
      <c r="O17" s="218"/>
      <c r="P17" s="218"/>
      <c r="Q17" s="9"/>
      <c r="R17" s="7"/>
      <c r="S17" s="758" t="str">
        <f>IF(ISBLANK(M17),"",INDEX(Intercrop.Types1[Description],MATCH(M17,Intercrop.Types1[Intercrop.Types],0)))</f>
        <v/>
      </c>
      <c r="T17" s="7"/>
      <c r="U17" s="7"/>
      <c r="V17" s="298" t="str">
        <f t="shared" si="0"/>
        <v/>
      </c>
      <c r="W17" s="283" t="str">
        <f t="shared" si="1"/>
        <v/>
      </c>
      <c r="X17" s="7"/>
      <c r="Y17" s="7"/>
      <c r="AA17" s="37"/>
      <c r="AB17" s="7"/>
      <c r="AC17" s="7"/>
      <c r="AD17" s="299"/>
      <c r="AE17" s="299" t="str">
        <f t="shared" si="2"/>
        <v/>
      </c>
    </row>
    <row r="18" spans="1:39" ht="25" customHeight="1" x14ac:dyDescent="0.5">
      <c r="A18" s="48"/>
      <c r="B18" s="218"/>
      <c r="C18" s="218"/>
      <c r="D18" s="519" t="str">
        <f>IF(ISBLANK(C18),"",IFERROR(INDEX(Lists!$AX:$AX,MATCH(C18,Lists!$AW:$AW,0)),""))</f>
        <v/>
      </c>
      <c r="E18" s="218"/>
      <c r="F18" s="218"/>
      <c r="G18" s="218"/>
      <c r="H18" s="218"/>
      <c r="I18" s="218"/>
      <c r="J18" s="218"/>
      <c r="K18" s="218"/>
      <c r="L18" s="218"/>
      <c r="M18" s="218"/>
      <c r="N18" s="218"/>
      <c r="O18" s="218"/>
      <c r="P18" s="218"/>
      <c r="Q18" s="9"/>
      <c r="R18" s="7"/>
      <c r="S18" s="758" t="str">
        <f>IF(ISBLANK(M18),"",INDEX(Intercrop.Types1[Description],MATCH(M18,Intercrop.Types1[Intercrop.Types],0)))</f>
        <v/>
      </c>
      <c r="T18" s="7"/>
      <c r="U18" s="7"/>
      <c r="V18" s="298" t="str">
        <f t="shared" si="0"/>
        <v/>
      </c>
      <c r="W18" s="283" t="str">
        <f t="shared" si="1"/>
        <v/>
      </c>
      <c r="X18" s="7"/>
      <c r="Y18" s="7"/>
      <c r="AA18" s="37"/>
      <c r="AD18" s="299"/>
      <c r="AE18" s="299" t="str">
        <f t="shared" si="2"/>
        <v/>
      </c>
    </row>
    <row r="19" spans="1:39" ht="25" customHeight="1" x14ac:dyDescent="0.5">
      <c r="A19" s="48"/>
      <c r="B19" s="218"/>
      <c r="C19" s="218"/>
      <c r="D19" s="519" t="str">
        <f>IF(ISBLANK(C19),"",IFERROR(INDEX(Lists!$AX:$AX,MATCH(C19,Lists!$AW:$AW,0)),""))</f>
        <v/>
      </c>
      <c r="E19" s="218"/>
      <c r="F19" s="218"/>
      <c r="G19" s="218"/>
      <c r="H19" s="218"/>
      <c r="I19" s="218"/>
      <c r="J19" s="218"/>
      <c r="K19" s="218"/>
      <c r="L19" s="218"/>
      <c r="M19" s="218"/>
      <c r="N19" s="218"/>
      <c r="O19" s="218"/>
      <c r="P19" s="218"/>
      <c r="Q19" s="9"/>
      <c r="R19" s="7"/>
      <c r="S19" s="758" t="str">
        <f>IF(ISBLANK(M19),"",INDEX(Intercrop.Types1[Description],MATCH(M19,Intercrop.Types1[Intercrop.Types],0)))</f>
        <v/>
      </c>
      <c r="T19" s="7"/>
      <c r="U19" s="7"/>
      <c r="V19" s="298" t="str">
        <f t="shared" si="0"/>
        <v/>
      </c>
      <c r="W19" s="283" t="str">
        <f t="shared" si="1"/>
        <v/>
      </c>
      <c r="X19" s="7"/>
      <c r="Y19" s="7"/>
      <c r="AA19" s="37"/>
      <c r="AD19" s="299"/>
      <c r="AE19" s="299" t="str">
        <f t="shared" si="2"/>
        <v/>
      </c>
    </row>
    <row r="20" spans="1:39" ht="25" customHeight="1" x14ac:dyDescent="0.5">
      <c r="A20" s="48"/>
      <c r="B20" s="218"/>
      <c r="C20" s="218"/>
      <c r="D20" s="519" t="str">
        <f>IF(ISBLANK(C20),"",IFERROR(INDEX(Lists!$AX:$AX,MATCH(C20,Lists!$AW:$AW,0)),""))</f>
        <v/>
      </c>
      <c r="E20" s="218"/>
      <c r="F20" s="218"/>
      <c r="G20" s="218"/>
      <c r="H20" s="218"/>
      <c r="I20" s="218"/>
      <c r="J20" s="218"/>
      <c r="K20" s="218"/>
      <c r="L20" s="218"/>
      <c r="M20" s="218"/>
      <c r="N20" s="218"/>
      <c r="O20" s="218"/>
      <c r="P20" s="218"/>
      <c r="Q20" s="9"/>
      <c r="R20" s="7"/>
      <c r="S20" s="758" t="str">
        <f>IF(ISBLANK(M20),"",INDEX(Intercrop.Types1[Description],MATCH(M20,Intercrop.Types1[Intercrop.Types],0)))</f>
        <v/>
      </c>
      <c r="T20" s="7"/>
      <c r="U20" s="7"/>
      <c r="V20" s="298" t="str">
        <f t="shared" si="0"/>
        <v/>
      </c>
      <c r="W20" s="283" t="str">
        <f t="shared" si="1"/>
        <v/>
      </c>
      <c r="X20" s="7"/>
      <c r="Y20" s="7"/>
      <c r="AA20" s="37"/>
      <c r="AD20" s="299"/>
      <c r="AE20" s="299" t="str">
        <f t="shared" si="2"/>
        <v/>
      </c>
      <c r="AF20"/>
      <c r="AG20"/>
      <c r="AH20"/>
      <c r="AI20"/>
      <c r="AJ20"/>
      <c r="AK20"/>
      <c r="AL20"/>
      <c r="AM20"/>
    </row>
    <row r="21" spans="1:39" ht="25" customHeight="1" x14ac:dyDescent="0.5">
      <c r="A21" s="48"/>
      <c r="B21" s="218"/>
      <c r="C21" s="218"/>
      <c r="D21" s="519" t="str">
        <f>IF(ISBLANK(C21),"",IFERROR(INDEX(Lists!$AX:$AX,MATCH(C21,Lists!$AW:$AW,0)),""))</f>
        <v/>
      </c>
      <c r="E21" s="218"/>
      <c r="F21" s="218"/>
      <c r="G21" s="218"/>
      <c r="H21" s="218"/>
      <c r="I21" s="218"/>
      <c r="J21" s="218"/>
      <c r="K21" s="218"/>
      <c r="L21" s="218"/>
      <c r="M21" s="218"/>
      <c r="N21" s="218"/>
      <c r="O21" s="218"/>
      <c r="P21" s="218"/>
      <c r="Q21" s="9"/>
      <c r="R21" s="7"/>
      <c r="S21" s="758" t="str">
        <f>IF(ISBLANK(M21),"",INDEX(Intercrop.Types1[Description],MATCH(M21,Intercrop.Types1[Intercrop.Types],0)))</f>
        <v/>
      </c>
      <c r="T21" s="7"/>
      <c r="U21" s="7"/>
      <c r="V21" s="298" t="str">
        <f t="shared" si="0"/>
        <v/>
      </c>
      <c r="W21" s="283" t="str">
        <f t="shared" si="1"/>
        <v/>
      </c>
      <c r="X21" s="7"/>
      <c r="Y21" s="7"/>
      <c r="AA21" s="37"/>
      <c r="AD21" s="299"/>
      <c r="AE21" s="299" t="str">
        <f t="shared" ref="AE21:AE26" si="3">IF(ISBLANK(C21),"",IFERROR(IF(MATCH(C21,Plant.Methods,0)&gt;0,"No","Yes"),"Yes"))</f>
        <v/>
      </c>
      <c r="AF21"/>
      <c r="AG21"/>
      <c r="AH21"/>
      <c r="AI21"/>
      <c r="AJ21"/>
      <c r="AK21"/>
      <c r="AL21"/>
      <c r="AM21"/>
    </row>
    <row r="22" spans="1:39" ht="25" customHeight="1" x14ac:dyDescent="0.5">
      <c r="A22" s="48"/>
      <c r="B22" s="218"/>
      <c r="C22" s="218"/>
      <c r="D22" s="519" t="str">
        <f>IF(ISBLANK(C22),"",IFERROR(INDEX(Lists!$AX:$AX,MATCH(C22,Lists!$AW:$AW,0)),""))</f>
        <v/>
      </c>
      <c r="E22" s="218"/>
      <c r="F22" s="218"/>
      <c r="G22" s="218"/>
      <c r="H22" s="218"/>
      <c r="I22" s="218"/>
      <c r="J22" s="218"/>
      <c r="K22" s="218"/>
      <c r="L22" s="218"/>
      <c r="M22" s="218"/>
      <c r="N22" s="218"/>
      <c r="O22" s="218"/>
      <c r="P22" s="218"/>
      <c r="Q22" s="9"/>
      <c r="R22" s="7"/>
      <c r="S22" s="758" t="str">
        <f>IF(ISBLANK(M22),"",INDEX(Intercrop.Types1[Description],MATCH(M22,Intercrop.Types1[Intercrop.Types],0)))</f>
        <v/>
      </c>
      <c r="T22" s="7"/>
      <c r="U22" s="7"/>
      <c r="V22" s="298" t="str">
        <f t="shared" si="0"/>
        <v/>
      </c>
      <c r="W22" s="283" t="str">
        <f t="shared" si="1"/>
        <v/>
      </c>
      <c r="X22" s="7"/>
      <c r="Y22" s="7"/>
      <c r="AA22" s="37"/>
      <c r="AD22" s="299"/>
      <c r="AE22" s="299" t="str">
        <f t="shared" si="3"/>
        <v/>
      </c>
      <c r="AF22"/>
      <c r="AG22"/>
      <c r="AH22"/>
      <c r="AI22"/>
      <c r="AJ22"/>
      <c r="AK22"/>
      <c r="AL22"/>
      <c r="AM22"/>
    </row>
    <row r="23" spans="1:39" ht="25" customHeight="1" x14ac:dyDescent="0.5">
      <c r="A23" s="48"/>
      <c r="B23" s="218"/>
      <c r="C23" s="218"/>
      <c r="D23" s="519" t="str">
        <f>IF(ISBLANK(C23),"",IFERROR(INDEX(Lists!$AX:$AX,MATCH(C23,Lists!$AW:$AW,0)),""))</f>
        <v/>
      </c>
      <c r="E23" s="218"/>
      <c r="F23" s="218"/>
      <c r="G23" s="218"/>
      <c r="H23" s="218"/>
      <c r="I23" s="218"/>
      <c r="J23" s="218"/>
      <c r="K23" s="218"/>
      <c r="L23" s="218"/>
      <c r="M23" s="218"/>
      <c r="N23" s="218"/>
      <c r="O23" s="218"/>
      <c r="P23" s="218"/>
      <c r="Q23" s="9"/>
      <c r="R23" s="7"/>
      <c r="S23" s="758" t="str">
        <f>IF(ISBLANK(M23),"",INDEX(Intercrop.Types1[Description],MATCH(M23,Intercrop.Types1[Intercrop.Types],0)))</f>
        <v/>
      </c>
      <c r="T23" s="7"/>
      <c r="U23" s="7"/>
      <c r="V23" s="298" t="str">
        <f t="shared" si="0"/>
        <v/>
      </c>
      <c r="W23" s="283" t="str">
        <f t="shared" si="1"/>
        <v/>
      </c>
      <c r="X23" s="7"/>
      <c r="Y23" s="7"/>
      <c r="AA23" s="37"/>
      <c r="AD23" s="299"/>
      <c r="AE23" s="299" t="str">
        <f t="shared" si="3"/>
        <v/>
      </c>
      <c r="AF23"/>
      <c r="AG23"/>
      <c r="AH23"/>
      <c r="AI23"/>
      <c r="AJ23"/>
      <c r="AK23"/>
      <c r="AL23"/>
      <c r="AM23"/>
    </row>
    <row r="24" spans="1:39" ht="25" customHeight="1" x14ac:dyDescent="0.5">
      <c r="A24" s="48"/>
      <c r="B24" s="218"/>
      <c r="C24" s="218"/>
      <c r="D24" s="519" t="str">
        <f>IF(ISBLANK(C24),"",IFERROR(INDEX(Lists!$AX:$AX,MATCH(C24,Lists!$AW:$AW,0)),""))</f>
        <v/>
      </c>
      <c r="E24" s="218"/>
      <c r="F24" s="218"/>
      <c r="G24" s="218"/>
      <c r="H24" s="218"/>
      <c r="I24" s="218"/>
      <c r="J24" s="218"/>
      <c r="K24" s="218"/>
      <c r="L24" s="218"/>
      <c r="M24" s="218"/>
      <c r="N24" s="218"/>
      <c r="O24" s="218"/>
      <c r="P24" s="218"/>
      <c r="Q24" s="9"/>
      <c r="R24" s="7"/>
      <c r="S24" s="758" t="str">
        <f>IF(ISBLANK(M24),"",INDEX(Intercrop.Types1[Description],MATCH(M24,Intercrop.Types1[Intercrop.Types],0)))</f>
        <v/>
      </c>
      <c r="T24" s="7"/>
      <c r="U24" s="7"/>
      <c r="V24" s="298" t="str">
        <f t="shared" si="0"/>
        <v/>
      </c>
      <c r="W24" s="283" t="str">
        <f t="shared" si="1"/>
        <v/>
      </c>
      <c r="X24" s="7"/>
      <c r="Y24" s="7"/>
      <c r="AD24" s="299"/>
      <c r="AE24" s="299" t="str">
        <f t="shared" si="3"/>
        <v/>
      </c>
      <c r="AF24"/>
      <c r="AG24"/>
      <c r="AH24"/>
      <c r="AI24"/>
      <c r="AJ24"/>
      <c r="AK24"/>
      <c r="AL24"/>
      <c r="AM24"/>
    </row>
    <row r="25" spans="1:39" ht="25" customHeight="1" x14ac:dyDescent="0.5">
      <c r="A25" s="48"/>
      <c r="B25" s="218"/>
      <c r="C25" s="218"/>
      <c r="D25" s="519" t="str">
        <f>IF(ISBLANK(C25),"",IFERROR(INDEX(Lists!$AX:$AX,MATCH(C25,Lists!$AW:$AW,0)),""))</f>
        <v/>
      </c>
      <c r="E25" s="218"/>
      <c r="F25" s="218"/>
      <c r="G25" s="218"/>
      <c r="H25" s="218"/>
      <c r="I25" s="218"/>
      <c r="J25" s="218"/>
      <c r="K25" s="218"/>
      <c r="L25" s="218"/>
      <c r="M25" s="218"/>
      <c r="N25" s="218"/>
      <c r="O25" s="218"/>
      <c r="P25" s="218"/>
      <c r="Q25" s="9"/>
      <c r="R25" s="7"/>
      <c r="S25" s="758" t="str">
        <f>IF(ISBLANK(M25),"",INDEX(Intercrop.Types1[Description],MATCH(M25,Intercrop.Types1[Intercrop.Types],0)))</f>
        <v/>
      </c>
      <c r="T25" s="7"/>
      <c r="U25" s="7"/>
      <c r="V25" s="298" t="str">
        <f t="shared" si="0"/>
        <v/>
      </c>
      <c r="W25" s="283" t="str">
        <f t="shared" si="1"/>
        <v/>
      </c>
      <c r="X25" s="7"/>
      <c r="Y25" s="7"/>
      <c r="AD25" s="299"/>
      <c r="AE25" s="299" t="str">
        <f t="shared" si="3"/>
        <v/>
      </c>
      <c r="AF25"/>
      <c r="AG25"/>
      <c r="AH25"/>
      <c r="AI25"/>
      <c r="AJ25"/>
      <c r="AK25"/>
      <c r="AL25"/>
      <c r="AM25"/>
    </row>
    <row r="26" spans="1:39" ht="25" customHeight="1" x14ac:dyDescent="0.5">
      <c r="A26" s="48"/>
      <c r="B26" s="218"/>
      <c r="C26" s="218"/>
      <c r="D26" s="519" t="str">
        <f>IF(ISBLANK(C26),"",IFERROR(INDEX(Lists!$AX:$AX,MATCH(C26,Lists!$AW:$AW,0)),""))</f>
        <v/>
      </c>
      <c r="E26" s="218"/>
      <c r="F26" s="218"/>
      <c r="G26" s="218"/>
      <c r="H26" s="218"/>
      <c r="I26" s="218"/>
      <c r="J26" s="218"/>
      <c r="K26" s="218"/>
      <c r="L26" s="218"/>
      <c r="M26" s="218"/>
      <c r="N26" s="218"/>
      <c r="O26" s="218"/>
      <c r="P26" s="218"/>
      <c r="Q26" s="9"/>
      <c r="R26" s="7"/>
      <c r="S26" s="758" t="str">
        <f>IF(ISBLANK(M26),"",INDEX(Intercrop.Types1[Description],MATCH(M26,Intercrop.Types1[Intercrop.Types],0)))</f>
        <v/>
      </c>
      <c r="T26" s="7"/>
      <c r="U26" s="7"/>
      <c r="V26" s="298" t="str">
        <f t="shared" si="0"/>
        <v/>
      </c>
      <c r="W26" s="283" t="str">
        <f t="shared" si="1"/>
        <v/>
      </c>
      <c r="X26" s="7"/>
      <c r="Y26" s="7"/>
      <c r="AA26" s="37"/>
      <c r="AD26" s="299"/>
      <c r="AE26" s="299" t="str">
        <f t="shared" si="3"/>
        <v/>
      </c>
      <c r="AF26"/>
      <c r="AG26"/>
      <c r="AH26"/>
      <c r="AI26"/>
      <c r="AJ26"/>
      <c r="AK26"/>
      <c r="AL26"/>
      <c r="AM26"/>
    </row>
    <row r="27" spans="1:39" ht="25" customHeight="1" x14ac:dyDescent="0.5">
      <c r="A27" s="48"/>
      <c r="B27" s="218"/>
      <c r="C27" s="218"/>
      <c r="D27" s="519" t="str">
        <f>IF(ISBLANK(C27),"",IFERROR(INDEX(Lists!$AX:$AX,MATCH(C27,Lists!$AW:$AW,0)),""))</f>
        <v/>
      </c>
      <c r="E27" s="218"/>
      <c r="F27" s="218"/>
      <c r="G27" s="218"/>
      <c r="H27" s="218"/>
      <c r="I27" s="218"/>
      <c r="J27" s="218"/>
      <c r="K27" s="218"/>
      <c r="L27" s="218"/>
      <c r="M27" s="218"/>
      <c r="N27" s="218"/>
      <c r="O27" s="218"/>
      <c r="P27" s="218"/>
      <c r="Q27" s="9"/>
      <c r="R27" s="7"/>
      <c r="S27" s="758" t="str">
        <f>IF(ISBLANK(M27),"",INDEX(Intercrop.Types1[Description],MATCH(M27,Intercrop.Types1[Intercrop.Types],0)))</f>
        <v/>
      </c>
      <c r="T27" s="7"/>
      <c r="U27" s="7"/>
      <c r="V27" s="298" t="str">
        <f t="shared" si="0"/>
        <v/>
      </c>
      <c r="W27" s="283" t="str">
        <f t="shared" si="1"/>
        <v/>
      </c>
      <c r="X27" s="7"/>
      <c r="Y27" s="7"/>
      <c r="AA27" s="37"/>
      <c r="AD27" s="299"/>
      <c r="AE27" s="299" t="str">
        <f t="shared" si="2"/>
        <v/>
      </c>
      <c r="AF27"/>
      <c r="AG27"/>
      <c r="AH27"/>
      <c r="AI27"/>
      <c r="AJ27"/>
      <c r="AK27"/>
      <c r="AL27"/>
      <c r="AM27"/>
    </row>
    <row r="28" spans="1:39" ht="25" customHeight="1" x14ac:dyDescent="0.5">
      <c r="A28" s="48"/>
      <c r="B28" s="218"/>
      <c r="C28" s="218"/>
      <c r="D28" s="519" t="str">
        <f>IF(ISBLANK(C28),"",IFERROR(INDEX(Lists!$AX:$AX,MATCH(C28,Lists!$AW:$AW,0)),""))</f>
        <v/>
      </c>
      <c r="E28" s="218"/>
      <c r="F28" s="218"/>
      <c r="G28" s="218"/>
      <c r="H28" s="218"/>
      <c r="I28" s="218"/>
      <c r="J28" s="218"/>
      <c r="K28" s="218"/>
      <c r="L28" s="218"/>
      <c r="M28" s="218"/>
      <c r="N28" s="218"/>
      <c r="O28" s="218"/>
      <c r="P28" s="218"/>
      <c r="Q28" s="9"/>
      <c r="R28" s="7"/>
      <c r="S28" s="758" t="str">
        <f>IF(ISBLANK(M28),"",INDEX(Intercrop.Types1[Description],MATCH(M28,Intercrop.Types1[Intercrop.Types],0)))</f>
        <v/>
      </c>
      <c r="T28" s="7"/>
      <c r="U28" s="7"/>
      <c r="V28" s="298" t="str">
        <f t="shared" ref="V28:V36" si="4">IFERROR(IF(MATCH(F28,PD.Unit,0)&gt;0,"No","Yes"),"")</f>
        <v/>
      </c>
      <c r="W28" s="283" t="str">
        <f t="shared" ref="W28:W36" si="5">IF(ISBLANK(C28),"",IFERROR(IF(MATCH(C28,Plant.Methods,0)&gt;0,"No","Yes"),"Yes"))</f>
        <v/>
      </c>
      <c r="X28" s="7"/>
      <c r="Y28" s="7"/>
      <c r="AA28" s="37"/>
      <c r="AD28" s="299"/>
      <c r="AE28" s="299" t="str">
        <f t="shared" ref="AE28:AE36" si="6">IF(ISBLANK(C28),"",IFERROR(IF(MATCH(C28,Plant.Methods,0)&gt;0,"No","Yes"),"Yes"))</f>
        <v/>
      </c>
      <c r="AF28"/>
      <c r="AG28"/>
      <c r="AH28"/>
      <c r="AI28"/>
      <c r="AJ28"/>
      <c r="AK28"/>
      <c r="AL28"/>
      <c r="AM28"/>
    </row>
    <row r="29" spans="1:39" ht="25" customHeight="1" x14ac:dyDescent="0.5">
      <c r="A29" s="48"/>
      <c r="B29" s="218"/>
      <c r="C29" s="218"/>
      <c r="D29" s="519" t="str">
        <f>IF(ISBLANK(C29),"",IFERROR(INDEX(Lists!$AX:$AX,MATCH(C29,Lists!$AW:$AW,0)),""))</f>
        <v/>
      </c>
      <c r="E29" s="218"/>
      <c r="F29" s="218"/>
      <c r="G29" s="218"/>
      <c r="H29" s="218"/>
      <c r="I29" s="218"/>
      <c r="J29" s="218"/>
      <c r="K29" s="218"/>
      <c r="L29" s="218"/>
      <c r="M29" s="218"/>
      <c r="N29" s="218"/>
      <c r="O29" s="218"/>
      <c r="P29" s="218"/>
      <c r="Q29" s="9"/>
      <c r="R29" s="7"/>
      <c r="S29" s="758" t="str">
        <f>IF(ISBLANK(M29),"",INDEX(Intercrop.Types1[Description],MATCH(M29,Intercrop.Types1[Intercrop.Types],0)))</f>
        <v/>
      </c>
      <c r="T29" s="7"/>
      <c r="U29" s="7"/>
      <c r="V29" s="298" t="str">
        <f t="shared" si="4"/>
        <v/>
      </c>
      <c r="W29" s="283" t="str">
        <f t="shared" si="5"/>
        <v/>
      </c>
      <c r="X29" s="7"/>
      <c r="Y29" s="7"/>
      <c r="AA29" s="37"/>
      <c r="AD29" s="299"/>
      <c r="AE29" s="299" t="str">
        <f t="shared" si="6"/>
        <v/>
      </c>
      <c r="AF29"/>
      <c r="AG29"/>
      <c r="AH29"/>
      <c r="AI29"/>
      <c r="AJ29"/>
      <c r="AK29"/>
      <c r="AL29"/>
      <c r="AM29"/>
    </row>
    <row r="30" spans="1:39" ht="25" customHeight="1" x14ac:dyDescent="0.5">
      <c r="A30" s="48"/>
      <c r="B30" s="218"/>
      <c r="C30" s="218"/>
      <c r="D30" s="519" t="str">
        <f>IF(ISBLANK(C30),"",IFERROR(INDEX(Lists!$AX:$AX,MATCH(C30,Lists!$AW:$AW,0)),""))</f>
        <v/>
      </c>
      <c r="E30" s="218"/>
      <c r="F30" s="218"/>
      <c r="G30" s="218"/>
      <c r="H30" s="218"/>
      <c r="I30" s="218"/>
      <c r="J30" s="218"/>
      <c r="K30" s="218"/>
      <c r="L30" s="218"/>
      <c r="M30" s="218"/>
      <c r="N30" s="218"/>
      <c r="O30" s="218"/>
      <c r="P30" s="218"/>
      <c r="Q30" s="9"/>
      <c r="R30" s="7"/>
      <c r="S30" s="758" t="str">
        <f>IF(ISBLANK(M30),"",INDEX(Intercrop.Types1[Description],MATCH(M30,Intercrop.Types1[Intercrop.Types],0)))</f>
        <v/>
      </c>
      <c r="T30" s="7"/>
      <c r="U30" s="7"/>
      <c r="V30" s="298" t="str">
        <f t="shared" si="4"/>
        <v/>
      </c>
      <c r="W30" s="283" t="str">
        <f t="shared" si="5"/>
        <v/>
      </c>
      <c r="X30" s="7"/>
      <c r="Y30" s="7"/>
      <c r="AD30" s="299"/>
      <c r="AE30" s="299" t="str">
        <f t="shared" si="6"/>
        <v/>
      </c>
      <c r="AF30"/>
      <c r="AG30"/>
      <c r="AH30"/>
      <c r="AI30"/>
      <c r="AJ30"/>
      <c r="AK30"/>
      <c r="AL30"/>
      <c r="AM30"/>
    </row>
    <row r="31" spans="1:39" ht="25" customHeight="1" x14ac:dyDescent="0.5">
      <c r="A31" s="48"/>
      <c r="B31" s="218"/>
      <c r="C31" s="218"/>
      <c r="D31" s="519" t="str">
        <f>IF(ISBLANK(C31),"",IFERROR(INDEX(Lists!$AX:$AX,MATCH(C31,Lists!$AW:$AW,0)),""))</f>
        <v/>
      </c>
      <c r="E31" s="218"/>
      <c r="F31" s="218"/>
      <c r="G31" s="218"/>
      <c r="H31" s="218"/>
      <c r="I31" s="218"/>
      <c r="J31" s="218"/>
      <c r="K31" s="218"/>
      <c r="L31" s="218"/>
      <c r="M31" s="218"/>
      <c r="N31" s="218"/>
      <c r="O31" s="218"/>
      <c r="P31" s="218"/>
      <c r="Q31" s="9"/>
      <c r="R31" s="7"/>
      <c r="S31" s="758" t="str">
        <f>IF(ISBLANK(M31),"",INDEX(Intercrop.Types1[Description],MATCH(M31,Intercrop.Types1[Intercrop.Types],0)))</f>
        <v/>
      </c>
      <c r="T31" s="7"/>
      <c r="U31" s="7"/>
      <c r="V31" s="298" t="str">
        <f t="shared" si="4"/>
        <v/>
      </c>
      <c r="W31" s="283" t="str">
        <f t="shared" si="5"/>
        <v/>
      </c>
      <c r="X31" s="7"/>
      <c r="Y31" s="7"/>
      <c r="AD31" s="299"/>
      <c r="AE31" s="299" t="str">
        <f t="shared" si="6"/>
        <v/>
      </c>
      <c r="AF31"/>
      <c r="AG31"/>
      <c r="AH31"/>
      <c r="AI31"/>
      <c r="AJ31"/>
      <c r="AK31"/>
      <c r="AL31"/>
      <c r="AM31"/>
    </row>
    <row r="32" spans="1:39" ht="25" customHeight="1" x14ac:dyDescent="0.5">
      <c r="A32" s="48"/>
      <c r="B32" s="218"/>
      <c r="C32" s="218"/>
      <c r="D32" s="519" t="str">
        <f>IF(ISBLANK(C32),"",IFERROR(INDEX(Lists!$AX:$AX,MATCH(C32,Lists!$AW:$AW,0)),""))</f>
        <v/>
      </c>
      <c r="E32" s="218"/>
      <c r="F32" s="218"/>
      <c r="G32" s="218"/>
      <c r="H32" s="218"/>
      <c r="I32" s="218"/>
      <c r="J32" s="218"/>
      <c r="K32" s="218"/>
      <c r="L32" s="218"/>
      <c r="M32" s="218"/>
      <c r="N32" s="218"/>
      <c r="O32" s="218"/>
      <c r="P32" s="218"/>
      <c r="Q32" s="9"/>
      <c r="R32" s="7"/>
      <c r="S32" s="758" t="str">
        <f>IF(ISBLANK(M32),"",INDEX(Intercrop.Types1[Description],MATCH(M32,Intercrop.Types1[Intercrop.Types],0)))</f>
        <v/>
      </c>
      <c r="T32" s="7"/>
      <c r="U32" s="7"/>
      <c r="V32" s="298" t="str">
        <f t="shared" si="4"/>
        <v/>
      </c>
      <c r="W32" s="283" t="str">
        <f t="shared" si="5"/>
        <v/>
      </c>
      <c r="X32" s="7"/>
      <c r="Y32" s="7"/>
      <c r="AA32" s="37"/>
      <c r="AD32" s="299"/>
      <c r="AE32" s="299" t="str">
        <f t="shared" si="6"/>
        <v/>
      </c>
      <c r="AF32"/>
      <c r="AG32"/>
      <c r="AH32"/>
      <c r="AI32"/>
      <c r="AJ32"/>
      <c r="AK32"/>
      <c r="AL32"/>
      <c r="AM32"/>
    </row>
    <row r="33" spans="1:39" ht="25" customHeight="1" x14ac:dyDescent="0.5">
      <c r="A33" s="48"/>
      <c r="B33" s="218"/>
      <c r="C33" s="218"/>
      <c r="D33" s="519" t="str">
        <f>IF(ISBLANK(C33),"",IFERROR(INDEX(Lists!$AX:$AX,MATCH(C33,Lists!$AW:$AW,0)),""))</f>
        <v/>
      </c>
      <c r="E33" s="218"/>
      <c r="F33" s="218"/>
      <c r="G33" s="218"/>
      <c r="H33" s="218"/>
      <c r="I33" s="218"/>
      <c r="J33" s="218"/>
      <c r="K33" s="218"/>
      <c r="L33" s="218"/>
      <c r="M33" s="218"/>
      <c r="N33" s="218"/>
      <c r="O33" s="218"/>
      <c r="P33" s="218"/>
      <c r="Q33" s="9"/>
      <c r="R33" s="7"/>
      <c r="S33" s="758" t="str">
        <f>IF(ISBLANK(M33),"",INDEX(Intercrop.Types1[Description],MATCH(M33,Intercrop.Types1[Intercrop.Types],0)))</f>
        <v/>
      </c>
      <c r="T33" s="7"/>
      <c r="U33" s="7"/>
      <c r="V33" s="298" t="str">
        <f t="shared" si="4"/>
        <v/>
      </c>
      <c r="W33" s="283" t="str">
        <f t="shared" si="5"/>
        <v/>
      </c>
      <c r="X33" s="7"/>
      <c r="Y33" s="7"/>
      <c r="AA33" s="37"/>
      <c r="AD33" s="299"/>
      <c r="AE33" s="299" t="str">
        <f t="shared" si="6"/>
        <v/>
      </c>
      <c r="AF33"/>
      <c r="AG33"/>
      <c r="AH33"/>
      <c r="AI33"/>
      <c r="AJ33"/>
      <c r="AK33"/>
      <c r="AL33"/>
      <c r="AM33"/>
    </row>
    <row r="34" spans="1:39" ht="25" customHeight="1" x14ac:dyDescent="0.5">
      <c r="A34" s="48"/>
      <c r="B34" s="218"/>
      <c r="C34" s="218"/>
      <c r="D34" s="519" t="str">
        <f>IF(ISBLANK(C34),"",IFERROR(INDEX(Lists!$AX:$AX,MATCH(C34,Lists!$AW:$AW,0)),""))</f>
        <v/>
      </c>
      <c r="E34" s="218"/>
      <c r="F34" s="218"/>
      <c r="G34" s="218"/>
      <c r="H34" s="218"/>
      <c r="I34" s="218"/>
      <c r="J34" s="218"/>
      <c r="K34" s="218"/>
      <c r="L34" s="218"/>
      <c r="M34" s="218"/>
      <c r="N34" s="218"/>
      <c r="O34" s="218"/>
      <c r="P34" s="218"/>
      <c r="Q34" s="9"/>
      <c r="R34" s="7"/>
      <c r="S34" s="758" t="str">
        <f>IF(ISBLANK(M34),"",INDEX(Intercrop.Types1[Description],MATCH(M34,Intercrop.Types1[Intercrop.Types],0)))</f>
        <v/>
      </c>
      <c r="T34" s="7"/>
      <c r="U34" s="7"/>
      <c r="V34" s="298" t="str">
        <f t="shared" si="4"/>
        <v/>
      </c>
      <c r="W34" s="283" t="str">
        <f t="shared" si="5"/>
        <v/>
      </c>
      <c r="X34" s="7"/>
      <c r="Y34" s="7"/>
      <c r="AA34" s="37"/>
      <c r="AD34" s="299"/>
      <c r="AE34" s="299" t="str">
        <f t="shared" si="6"/>
        <v/>
      </c>
      <c r="AF34"/>
      <c r="AG34"/>
      <c r="AH34"/>
      <c r="AI34"/>
      <c r="AJ34"/>
      <c r="AK34"/>
      <c r="AL34"/>
      <c r="AM34"/>
    </row>
    <row r="35" spans="1:39" ht="25" customHeight="1" x14ac:dyDescent="0.5">
      <c r="A35" s="48"/>
      <c r="B35" s="218"/>
      <c r="C35" s="218"/>
      <c r="D35" s="519" t="str">
        <f>IF(ISBLANK(C35),"",IFERROR(INDEX(Lists!$AX:$AX,MATCH(C35,Lists!$AW:$AW,0)),""))</f>
        <v/>
      </c>
      <c r="E35" s="218"/>
      <c r="F35" s="218"/>
      <c r="G35" s="218"/>
      <c r="H35" s="218"/>
      <c r="I35" s="218"/>
      <c r="J35" s="218"/>
      <c r="K35" s="218"/>
      <c r="L35" s="218"/>
      <c r="M35" s="218"/>
      <c r="N35" s="218"/>
      <c r="O35" s="218"/>
      <c r="P35" s="218"/>
      <c r="Q35" s="9"/>
      <c r="R35" s="7"/>
      <c r="S35" s="758" t="str">
        <f>IF(ISBLANK(M35),"",INDEX(Intercrop.Types1[Description],MATCH(M35,Intercrop.Types1[Intercrop.Types],0)))</f>
        <v/>
      </c>
      <c r="T35" s="7"/>
      <c r="U35" s="7"/>
      <c r="V35" s="298" t="str">
        <f t="shared" si="4"/>
        <v/>
      </c>
      <c r="W35" s="283" t="str">
        <f t="shared" si="5"/>
        <v/>
      </c>
      <c r="X35" s="7"/>
      <c r="Y35" s="7"/>
      <c r="AD35" s="299"/>
      <c r="AE35" s="299" t="str">
        <f t="shared" si="6"/>
        <v/>
      </c>
      <c r="AF35"/>
      <c r="AG35"/>
      <c r="AH35"/>
      <c r="AI35"/>
      <c r="AJ35"/>
      <c r="AK35"/>
      <c r="AL35"/>
      <c r="AM35"/>
    </row>
    <row r="36" spans="1:39" ht="25" customHeight="1" x14ac:dyDescent="0.5">
      <c r="A36" s="48"/>
      <c r="B36" s="218"/>
      <c r="C36" s="218"/>
      <c r="D36" s="519" t="str">
        <f>IF(ISBLANK(C36),"",IFERROR(INDEX(Lists!$AX:$AX,MATCH(C36,Lists!$AW:$AW,0)),""))</f>
        <v/>
      </c>
      <c r="E36" s="218"/>
      <c r="F36" s="218"/>
      <c r="G36" s="218"/>
      <c r="H36" s="218"/>
      <c r="I36" s="218"/>
      <c r="J36" s="218"/>
      <c r="K36" s="218"/>
      <c r="L36" s="218"/>
      <c r="M36" s="218"/>
      <c r="N36" s="218"/>
      <c r="O36" s="218"/>
      <c r="P36" s="218"/>
      <c r="Q36" s="9"/>
      <c r="R36" s="7"/>
      <c r="S36" s="758" t="str">
        <f>IF(ISBLANK(M36),"",INDEX(Intercrop.Types1[Description],MATCH(M36,Intercrop.Types1[Intercrop.Types],0)))</f>
        <v/>
      </c>
      <c r="T36" s="7"/>
      <c r="U36" s="7"/>
      <c r="V36" s="298" t="str">
        <f t="shared" si="4"/>
        <v/>
      </c>
      <c r="W36" s="283" t="str">
        <f t="shared" si="5"/>
        <v/>
      </c>
      <c r="X36" s="7"/>
      <c r="Y36" s="7"/>
      <c r="AD36" s="299"/>
      <c r="AE36" s="299" t="str">
        <f t="shared" si="6"/>
        <v/>
      </c>
      <c r="AF36"/>
      <c r="AG36"/>
      <c r="AH36"/>
      <c r="AI36"/>
      <c r="AJ36"/>
      <c r="AK36"/>
      <c r="AL36"/>
      <c r="AM36"/>
    </row>
    <row r="37" spans="1:39" ht="25" customHeight="1" x14ac:dyDescent="0.5">
      <c r="A37" s="48"/>
      <c r="B37" s="218"/>
      <c r="C37" s="218"/>
      <c r="D37" s="519" t="str">
        <f>IF(ISBLANK(C37),"",IFERROR(INDEX(Lists!$AX:$AX,MATCH(C37,Lists!$AW:$AW,0)),""))</f>
        <v/>
      </c>
      <c r="E37" s="218"/>
      <c r="F37" s="218"/>
      <c r="G37" s="218"/>
      <c r="H37" s="218"/>
      <c r="I37" s="218"/>
      <c r="J37" s="218"/>
      <c r="K37" s="218"/>
      <c r="L37" s="218"/>
      <c r="M37" s="218"/>
      <c r="N37" s="218"/>
      <c r="O37" s="218"/>
      <c r="P37" s="218"/>
      <c r="Q37" s="9"/>
      <c r="R37" s="7"/>
      <c r="S37" s="758" t="str">
        <f>IF(ISBLANK(M37),"",INDEX(Intercrop.Types1[Description],MATCH(M37,Intercrop.Types1[Intercrop.Types],0)))</f>
        <v/>
      </c>
      <c r="T37" s="7"/>
      <c r="U37" s="7"/>
      <c r="V37" s="298" t="str">
        <f t="shared" si="0"/>
        <v/>
      </c>
      <c r="W37" s="283" t="str">
        <f t="shared" si="1"/>
        <v/>
      </c>
      <c r="X37" s="7"/>
      <c r="Y37" s="7"/>
      <c r="AA37" s="37"/>
      <c r="AD37" s="299"/>
      <c r="AE37" s="299" t="str">
        <f t="shared" si="2"/>
        <v/>
      </c>
      <c r="AF37"/>
      <c r="AG37"/>
      <c r="AH37"/>
      <c r="AI37"/>
      <c r="AJ37"/>
      <c r="AK37"/>
      <c r="AL37"/>
      <c r="AM37"/>
    </row>
    <row r="38" spans="1:39" ht="25" customHeight="1" x14ac:dyDescent="0.5">
      <c r="A38" s="48"/>
      <c r="B38" s="218"/>
      <c r="C38" s="218"/>
      <c r="D38" s="519" t="str">
        <f>IF(ISBLANK(C38),"",IFERROR(INDEX(Lists!$AX:$AX,MATCH(C38,Lists!$AW:$AW,0)),""))</f>
        <v/>
      </c>
      <c r="E38" s="218"/>
      <c r="F38" s="218"/>
      <c r="G38" s="218"/>
      <c r="H38" s="218"/>
      <c r="I38" s="218"/>
      <c r="J38" s="218"/>
      <c r="K38" s="218"/>
      <c r="L38" s="218"/>
      <c r="M38" s="218"/>
      <c r="N38" s="218"/>
      <c r="O38" s="218"/>
      <c r="P38" s="218"/>
      <c r="Q38" s="9"/>
      <c r="R38" s="7"/>
      <c r="S38" s="758" t="str">
        <f>IF(ISBLANK(M38),"",INDEX(Intercrop.Types1[Description],MATCH(M38,Intercrop.Types1[Intercrop.Types],0)))</f>
        <v/>
      </c>
      <c r="T38" s="7"/>
      <c r="U38" s="7"/>
      <c r="V38" s="298" t="str">
        <f t="shared" si="0"/>
        <v/>
      </c>
      <c r="W38" s="283" t="str">
        <f t="shared" si="1"/>
        <v/>
      </c>
      <c r="X38" s="7"/>
      <c r="Y38" s="7"/>
      <c r="AA38" s="37"/>
      <c r="AD38" s="299"/>
      <c r="AE38" s="299" t="str">
        <f t="shared" si="2"/>
        <v/>
      </c>
      <c r="AF38"/>
      <c r="AG38"/>
      <c r="AH38"/>
      <c r="AI38"/>
      <c r="AJ38"/>
      <c r="AK38"/>
      <c r="AL38"/>
      <c r="AM38"/>
    </row>
    <row r="39" spans="1:39" ht="25" customHeight="1" x14ac:dyDescent="0.5">
      <c r="A39" s="48"/>
      <c r="B39" s="218"/>
      <c r="C39" s="218"/>
      <c r="D39" s="519" t="str">
        <f>IF(ISBLANK(C39),"",IFERROR(INDEX(Lists!$AX:$AX,MATCH(C39,Lists!$AW:$AW,0)),""))</f>
        <v/>
      </c>
      <c r="E39" s="218"/>
      <c r="F39" s="218"/>
      <c r="G39" s="218"/>
      <c r="H39" s="218"/>
      <c r="I39" s="218"/>
      <c r="J39" s="218"/>
      <c r="K39" s="218"/>
      <c r="L39" s="218"/>
      <c r="M39" s="218"/>
      <c r="N39" s="218"/>
      <c r="O39" s="218"/>
      <c r="P39" s="218"/>
      <c r="Q39" s="9"/>
      <c r="R39" s="7"/>
      <c r="S39" s="758" t="str">
        <f>IF(ISBLANK(M39),"",INDEX(Intercrop.Types1[Description],MATCH(M39,Intercrop.Types1[Intercrop.Types],0)))</f>
        <v/>
      </c>
      <c r="T39" s="7"/>
      <c r="U39" s="7"/>
      <c r="V39" s="298" t="str">
        <f t="shared" si="0"/>
        <v/>
      </c>
      <c r="W39" s="283" t="str">
        <f t="shared" si="1"/>
        <v/>
      </c>
      <c r="X39" s="7"/>
      <c r="Y39" s="7"/>
      <c r="AD39" s="299"/>
      <c r="AE39" s="299" t="str">
        <f t="shared" si="2"/>
        <v/>
      </c>
      <c r="AF39"/>
      <c r="AG39"/>
      <c r="AH39"/>
      <c r="AI39"/>
      <c r="AJ39"/>
      <c r="AK39"/>
      <c r="AL39"/>
      <c r="AM39"/>
    </row>
    <row r="40" spans="1:39" ht="25" customHeight="1" x14ac:dyDescent="0.5">
      <c r="A40" s="48"/>
      <c r="B40" s="218"/>
      <c r="C40" s="218"/>
      <c r="D40" s="519" t="str">
        <f>IF(ISBLANK(C40),"",IFERROR(INDEX(Lists!$AX:$AX,MATCH(C40,Lists!$AW:$AW,0)),""))</f>
        <v/>
      </c>
      <c r="E40" s="218"/>
      <c r="F40" s="218"/>
      <c r="G40" s="218"/>
      <c r="H40" s="218"/>
      <c r="I40" s="218"/>
      <c r="J40" s="218"/>
      <c r="K40" s="218"/>
      <c r="L40" s="218"/>
      <c r="M40" s="218"/>
      <c r="N40" s="218"/>
      <c r="O40" s="218"/>
      <c r="P40" s="218"/>
      <c r="Q40" s="9"/>
      <c r="R40" s="7"/>
      <c r="S40" s="758" t="str">
        <f>IF(ISBLANK(M40),"",INDEX(Intercrop.Types1[Description],MATCH(M40,Intercrop.Types1[Intercrop.Types],0)))</f>
        <v/>
      </c>
      <c r="T40" s="7"/>
      <c r="U40" s="7"/>
      <c r="V40" s="298" t="str">
        <f t="shared" si="0"/>
        <v/>
      </c>
      <c r="W40" s="283" t="str">
        <f t="shared" si="1"/>
        <v/>
      </c>
      <c r="X40" s="7"/>
      <c r="Y40" s="7"/>
      <c r="AD40" s="299"/>
      <c r="AE40" s="299" t="str">
        <f t="shared" si="2"/>
        <v/>
      </c>
      <c r="AF40"/>
      <c r="AG40"/>
      <c r="AH40"/>
      <c r="AI40"/>
      <c r="AJ40"/>
      <c r="AK40"/>
      <c r="AL40"/>
      <c r="AM40"/>
    </row>
    <row r="41" spans="1:39" ht="25" customHeight="1" x14ac:dyDescent="0.5">
      <c r="A41" s="48"/>
      <c r="B41" s="218"/>
      <c r="C41" s="218"/>
      <c r="D41" s="519" t="str">
        <f>IF(ISBLANK(C41),"",IFERROR(INDEX(Lists!$AX:$AX,MATCH(C41,Lists!$AW:$AW,0)),""))</f>
        <v/>
      </c>
      <c r="E41" s="218"/>
      <c r="F41" s="218"/>
      <c r="G41" s="218"/>
      <c r="H41" s="218"/>
      <c r="I41" s="218"/>
      <c r="J41" s="218"/>
      <c r="K41" s="218"/>
      <c r="L41" s="218"/>
      <c r="M41" s="218"/>
      <c r="N41" s="218"/>
      <c r="O41" s="218"/>
      <c r="P41" s="218"/>
      <c r="Q41" s="9"/>
      <c r="R41" s="7"/>
      <c r="S41" s="758" t="str">
        <f>IF(ISBLANK(M41),"",INDEX(Intercrop.Types1[Description],MATCH(M41,Intercrop.Types1[Intercrop.Types],0)))</f>
        <v/>
      </c>
      <c r="T41" s="7"/>
      <c r="U41" s="7"/>
      <c r="V41" s="298" t="str">
        <f t="shared" si="0"/>
        <v/>
      </c>
      <c r="W41" s="283" t="str">
        <f t="shared" si="1"/>
        <v/>
      </c>
      <c r="X41" s="7"/>
      <c r="Y41" s="7"/>
      <c r="AA41" s="37"/>
      <c r="AD41" s="299"/>
      <c r="AE41" s="299" t="str">
        <f t="shared" si="2"/>
        <v/>
      </c>
      <c r="AF41"/>
      <c r="AG41"/>
      <c r="AH41"/>
      <c r="AI41"/>
      <c r="AJ41"/>
      <c r="AK41"/>
      <c r="AL41"/>
      <c r="AM41"/>
    </row>
    <row r="42" spans="1:39" ht="25" customHeight="1" x14ac:dyDescent="0.5">
      <c r="A42" s="48"/>
      <c r="B42" s="218"/>
      <c r="C42" s="218"/>
      <c r="D42" s="519" t="str">
        <f>IF(ISBLANK(C42),"",IFERROR(INDEX(Lists!$AX:$AX,MATCH(C42,Lists!$AW:$AW,0)),""))</f>
        <v/>
      </c>
      <c r="E42" s="218"/>
      <c r="F42" s="218"/>
      <c r="G42" s="218"/>
      <c r="H42" s="218"/>
      <c r="I42" s="218"/>
      <c r="J42" s="218"/>
      <c r="K42" s="218"/>
      <c r="L42" s="218"/>
      <c r="M42" s="218"/>
      <c r="N42" s="218"/>
      <c r="O42" s="218"/>
      <c r="P42" s="218"/>
      <c r="Q42" s="9"/>
      <c r="R42" s="7"/>
      <c r="S42" s="758" t="str">
        <f>IF(ISBLANK(M42),"",INDEX(Intercrop.Types1[Description],MATCH(M42,Intercrop.Types1[Intercrop.Types],0)))</f>
        <v/>
      </c>
      <c r="T42" s="7"/>
      <c r="U42" s="7"/>
      <c r="V42" s="298" t="str">
        <f t="shared" si="0"/>
        <v/>
      </c>
      <c r="W42" s="283" t="str">
        <f t="shared" si="1"/>
        <v/>
      </c>
      <c r="X42" s="7"/>
      <c r="Y42" s="7"/>
      <c r="AA42" s="37"/>
      <c r="AD42" s="299"/>
      <c r="AE42" s="299" t="str">
        <f t="shared" si="2"/>
        <v/>
      </c>
      <c r="AF42"/>
      <c r="AG42"/>
      <c r="AH42"/>
      <c r="AI42"/>
      <c r="AJ42"/>
      <c r="AK42"/>
      <c r="AL42"/>
      <c r="AM42"/>
    </row>
    <row r="43" spans="1:39" ht="25" customHeight="1" x14ac:dyDescent="0.5">
      <c r="A43" s="48"/>
      <c r="B43" s="218"/>
      <c r="C43" s="218"/>
      <c r="D43" s="519" t="str">
        <f>IF(ISBLANK(C43),"",IFERROR(INDEX(Lists!$AX:$AX,MATCH(C43,Lists!$AW:$AW,0)),""))</f>
        <v/>
      </c>
      <c r="E43" s="218"/>
      <c r="F43" s="218"/>
      <c r="G43" s="218"/>
      <c r="H43" s="218"/>
      <c r="I43" s="218"/>
      <c r="J43" s="218"/>
      <c r="K43" s="218"/>
      <c r="L43" s="218"/>
      <c r="M43" s="218"/>
      <c r="N43" s="218"/>
      <c r="O43" s="218"/>
      <c r="P43" s="218"/>
      <c r="Q43" s="9"/>
      <c r="R43" s="7"/>
      <c r="S43" s="758" t="str">
        <f>IF(ISBLANK(M43),"",INDEX(Intercrop.Types1[Description],MATCH(M43,Intercrop.Types1[Intercrop.Types],0)))</f>
        <v/>
      </c>
      <c r="T43" s="7"/>
      <c r="U43" s="7"/>
      <c r="V43" s="298" t="str">
        <f t="shared" si="0"/>
        <v/>
      </c>
      <c r="W43" s="283" t="str">
        <f t="shared" si="1"/>
        <v/>
      </c>
      <c r="X43" s="7"/>
      <c r="Y43" s="7"/>
      <c r="AA43" s="37"/>
      <c r="AD43" s="299"/>
      <c r="AE43" s="299" t="str">
        <f t="shared" si="2"/>
        <v/>
      </c>
      <c r="AF43"/>
      <c r="AG43"/>
      <c r="AH43"/>
      <c r="AI43"/>
      <c r="AJ43"/>
      <c r="AK43"/>
      <c r="AL43"/>
      <c r="AM43"/>
    </row>
    <row r="44" spans="1:39" ht="25" customHeight="1" x14ac:dyDescent="0.5">
      <c r="A44" s="48"/>
      <c r="B44" s="218"/>
      <c r="C44" s="218"/>
      <c r="D44" s="519" t="str">
        <f>IF(ISBLANK(C44),"",IFERROR(INDEX(Lists!$AX:$AX,MATCH(C44,Lists!$AW:$AW,0)),""))</f>
        <v/>
      </c>
      <c r="E44" s="218"/>
      <c r="F44" s="218"/>
      <c r="G44" s="218"/>
      <c r="H44" s="218"/>
      <c r="I44" s="218"/>
      <c r="J44" s="218"/>
      <c r="K44" s="218"/>
      <c r="L44" s="218"/>
      <c r="M44" s="218"/>
      <c r="N44" s="218"/>
      <c r="O44" s="218"/>
      <c r="P44" s="218"/>
      <c r="Q44" s="9"/>
      <c r="R44" s="7"/>
      <c r="S44" s="758" t="str">
        <f>IF(ISBLANK(M44),"",INDEX(Intercrop.Types1[Description],MATCH(M44,Intercrop.Types1[Intercrop.Types],0)))</f>
        <v/>
      </c>
      <c r="T44" s="7"/>
      <c r="U44" s="7"/>
      <c r="V44" s="298" t="str">
        <f t="shared" si="0"/>
        <v/>
      </c>
      <c r="W44" s="283" t="str">
        <f t="shared" si="1"/>
        <v/>
      </c>
      <c r="X44" s="7"/>
      <c r="Y44" s="7"/>
      <c r="AD44" s="299"/>
      <c r="AE44" s="299" t="str">
        <f t="shared" si="2"/>
        <v/>
      </c>
      <c r="AF44"/>
      <c r="AG44"/>
      <c r="AH44"/>
      <c r="AI44"/>
      <c r="AJ44"/>
      <c r="AK44"/>
      <c r="AL44"/>
      <c r="AM44"/>
    </row>
    <row r="45" spans="1:39" ht="25" customHeight="1" x14ac:dyDescent="0.5">
      <c r="A45" s="48"/>
      <c r="B45" s="218"/>
      <c r="C45" s="218"/>
      <c r="D45" s="519" t="str">
        <f>IF(ISBLANK(C45),"",IFERROR(INDEX(Lists!$AX:$AX,MATCH(C45,Lists!$AW:$AW,0)),""))</f>
        <v/>
      </c>
      <c r="E45" s="218"/>
      <c r="F45" s="218"/>
      <c r="G45" s="218"/>
      <c r="H45" s="218"/>
      <c r="I45" s="218"/>
      <c r="J45" s="218"/>
      <c r="K45" s="218"/>
      <c r="L45" s="218"/>
      <c r="M45" s="218"/>
      <c r="N45" s="218"/>
      <c r="O45" s="218"/>
      <c r="P45" s="218"/>
      <c r="Q45" s="9"/>
      <c r="R45" s="7"/>
      <c r="S45" s="758" t="str">
        <f>IF(ISBLANK(M45),"",INDEX(Intercrop.Types1[Description],MATCH(M45,Intercrop.Types1[Intercrop.Types],0)))</f>
        <v/>
      </c>
      <c r="T45" s="7"/>
      <c r="U45" s="7"/>
      <c r="V45" s="298" t="str">
        <f t="shared" si="0"/>
        <v/>
      </c>
      <c r="W45" s="283" t="str">
        <f t="shared" si="1"/>
        <v/>
      </c>
      <c r="X45" s="7"/>
      <c r="Y45" s="7"/>
      <c r="AD45" s="299"/>
      <c r="AE45" s="299" t="str">
        <f t="shared" si="2"/>
        <v/>
      </c>
      <c r="AF45"/>
      <c r="AG45"/>
      <c r="AH45"/>
      <c r="AI45"/>
      <c r="AJ45"/>
      <c r="AK45"/>
      <c r="AL45"/>
      <c r="AM45"/>
    </row>
    <row r="46" spans="1:39" ht="5.25" customHeight="1" thickBot="1" x14ac:dyDescent="0.55000000000000004">
      <c r="A46" s="59"/>
      <c r="B46" s="280"/>
      <c r="C46" s="281" t="str">
        <f>IF(ISTEXT(F$16),F44,"")</f>
        <v/>
      </c>
      <c r="D46" s="280"/>
      <c r="E46" s="280"/>
      <c r="F46" s="280"/>
      <c r="G46" s="280"/>
      <c r="H46" s="282"/>
      <c r="I46" s="17"/>
      <c r="J46" s="17"/>
      <c r="K46" s="17"/>
      <c r="L46" s="17"/>
      <c r="M46" s="17"/>
      <c r="N46" s="17"/>
      <c r="O46" s="17"/>
      <c r="P46" s="17"/>
      <c r="Q46" s="18"/>
      <c r="R46" s="7"/>
      <c r="S46" s="7"/>
      <c r="T46" s="7"/>
      <c r="U46" s="7"/>
      <c r="V46" s="7"/>
      <c r="W46" s="7"/>
      <c r="X46" s="7"/>
      <c r="Y46" s="7"/>
      <c r="AD46" s="299"/>
      <c r="AE46" s="299"/>
      <c r="AF46"/>
      <c r="AG46"/>
      <c r="AH46"/>
      <c r="AI46"/>
      <c r="AJ46"/>
      <c r="AK46"/>
      <c r="AL46"/>
      <c r="AM46"/>
    </row>
    <row r="47" spans="1:39" x14ac:dyDescent="0.5">
      <c r="A47" s="47"/>
      <c r="B47" s="23"/>
      <c r="C47" s="7"/>
      <c r="D47" s="7"/>
      <c r="E47" s="7"/>
      <c r="F47" s="7"/>
      <c r="G47" s="7"/>
      <c r="H47" s="7"/>
      <c r="I47" s="7"/>
      <c r="J47" s="7"/>
      <c r="K47" s="7"/>
      <c r="L47" s="7"/>
      <c r="M47" s="7"/>
      <c r="N47" s="7"/>
      <c r="O47" s="7"/>
      <c r="P47" s="7"/>
      <c r="Q47" s="7"/>
      <c r="R47" s="7"/>
      <c r="S47" s="7"/>
      <c r="T47" s="7"/>
      <c r="U47" s="7"/>
      <c r="V47" s="7"/>
      <c r="W47" s="7"/>
      <c r="X47" s="7"/>
      <c r="Y47" s="7"/>
      <c r="AF47"/>
      <c r="AG47"/>
      <c r="AH47"/>
      <c r="AI47"/>
      <c r="AJ47"/>
      <c r="AK47"/>
      <c r="AL47"/>
      <c r="AM47"/>
    </row>
    <row r="48" spans="1:39" x14ac:dyDescent="0.5">
      <c r="A48" s="47"/>
      <c r="B48" s="296"/>
      <c r="C48" s="296"/>
      <c r="D48" s="7"/>
      <c r="E48" s="7"/>
      <c r="F48" s="7"/>
      <c r="G48" s="7"/>
      <c r="H48" s="7"/>
      <c r="I48" s="7"/>
      <c r="J48" s="7"/>
      <c r="K48" s="7"/>
      <c r="L48" s="7"/>
      <c r="M48" s="7"/>
      <c r="N48" s="7"/>
      <c r="O48" s="7"/>
      <c r="P48" s="7"/>
      <c r="Q48" s="7"/>
      <c r="R48" s="7"/>
      <c r="S48" s="7"/>
      <c r="T48" s="7"/>
      <c r="U48" s="7"/>
      <c r="V48" s="7"/>
      <c r="W48" s="7"/>
      <c r="X48" s="7"/>
      <c r="Y48" s="7"/>
      <c r="AF48"/>
      <c r="AG48"/>
      <c r="AH48"/>
      <c r="AI48"/>
      <c r="AJ48"/>
      <c r="AK48"/>
      <c r="AL48"/>
      <c r="AM48"/>
    </row>
    <row r="49" spans="1:39" ht="30" customHeight="1" x14ac:dyDescent="0.5">
      <c r="A49" s="47"/>
      <c r="B49" s="487"/>
      <c r="C49" s="488"/>
      <c r="D49" s="397"/>
      <c r="E49" s="7"/>
      <c r="F49" s="7"/>
      <c r="G49" s="7"/>
      <c r="H49" s="7"/>
      <c r="I49" s="7"/>
      <c r="J49" s="7"/>
      <c r="K49" s="7"/>
      <c r="L49" s="7"/>
      <c r="M49" s="7"/>
      <c r="N49" s="7"/>
      <c r="O49" s="7"/>
      <c r="P49" s="7"/>
      <c r="Q49" s="7"/>
      <c r="R49" s="7"/>
      <c r="S49" s="7"/>
      <c r="T49" s="7"/>
      <c r="U49" s="7"/>
      <c r="V49" s="7"/>
      <c r="W49" s="7"/>
      <c r="X49" s="7"/>
      <c r="Y49" s="7"/>
      <c r="AF49"/>
      <c r="AG49"/>
      <c r="AH49"/>
      <c r="AI49"/>
      <c r="AJ49"/>
      <c r="AK49"/>
      <c r="AL49"/>
      <c r="AM49"/>
    </row>
    <row r="50" spans="1:39" ht="30" customHeight="1" x14ac:dyDescent="0.5">
      <c r="A50" s="47"/>
      <c r="B50" s="487"/>
      <c r="C50" s="488"/>
      <c r="D50" s="397"/>
      <c r="E50" s="7"/>
      <c r="F50" s="7"/>
      <c r="G50" s="7"/>
      <c r="H50" s="7"/>
      <c r="I50" s="7"/>
      <c r="J50" s="7"/>
      <c r="K50" s="7"/>
      <c r="L50" s="7"/>
      <c r="M50" s="7"/>
      <c r="N50" s="7"/>
      <c r="O50" s="7"/>
      <c r="P50" s="7"/>
      <c r="Q50" s="7"/>
      <c r="R50" s="7"/>
      <c r="S50" s="7"/>
      <c r="T50" s="7"/>
      <c r="U50" s="7"/>
      <c r="V50" s="7"/>
      <c r="W50" s="7"/>
      <c r="X50" s="7"/>
      <c r="Y50" s="7"/>
      <c r="AF50"/>
      <c r="AG50"/>
      <c r="AH50"/>
      <c r="AI50"/>
      <c r="AJ50"/>
      <c r="AK50"/>
      <c r="AL50"/>
      <c r="AM50"/>
    </row>
    <row r="51" spans="1:39" ht="30" customHeight="1" x14ac:dyDescent="0.5">
      <c r="A51" s="47"/>
      <c r="B51" s="487"/>
      <c r="C51" s="488"/>
      <c r="D51" s="397"/>
      <c r="E51" s="7"/>
      <c r="F51" s="7"/>
      <c r="G51" s="7"/>
      <c r="H51" s="7"/>
      <c r="I51" s="7"/>
      <c r="J51" s="7"/>
      <c r="K51" s="7"/>
      <c r="L51" s="7"/>
      <c r="M51" s="7"/>
      <c r="N51" s="7"/>
      <c r="O51" s="7"/>
      <c r="P51" s="7"/>
      <c r="Q51" s="7"/>
      <c r="R51" s="7"/>
      <c r="S51" s="7"/>
      <c r="T51" s="7"/>
      <c r="U51" s="7"/>
      <c r="V51" s="7"/>
      <c r="W51" s="7"/>
      <c r="X51" s="7"/>
      <c r="Y51" s="7"/>
      <c r="AF51"/>
      <c r="AG51"/>
      <c r="AH51"/>
      <c r="AI51"/>
      <c r="AJ51"/>
      <c r="AK51"/>
      <c r="AL51"/>
      <c r="AM51"/>
    </row>
    <row r="52" spans="1:39" ht="30" customHeight="1" x14ac:dyDescent="0.5">
      <c r="A52" s="47"/>
      <c r="B52" s="487"/>
      <c r="C52" s="488"/>
      <c r="D52" s="397"/>
      <c r="E52" s="7"/>
      <c r="F52" s="7"/>
      <c r="G52" s="7"/>
      <c r="H52" s="7"/>
      <c r="I52" s="7"/>
      <c r="J52" s="7"/>
      <c r="K52" s="7"/>
      <c r="L52" s="7"/>
      <c r="M52" s="7"/>
      <c r="N52" s="7"/>
      <c r="O52" s="7"/>
      <c r="P52" s="7"/>
      <c r="Q52" s="7"/>
      <c r="R52" s="7"/>
      <c r="S52" s="7"/>
      <c r="T52" s="7"/>
      <c r="U52" s="7"/>
      <c r="V52" s="7"/>
      <c r="W52" s="7"/>
      <c r="X52" s="7"/>
      <c r="Y52" s="7"/>
      <c r="AF52"/>
      <c r="AG52"/>
      <c r="AH52"/>
      <c r="AI52"/>
      <c r="AJ52"/>
      <c r="AK52"/>
      <c r="AL52"/>
      <c r="AM52"/>
    </row>
    <row r="53" spans="1:39" ht="30" customHeight="1" x14ac:dyDescent="0.5">
      <c r="A53" s="47"/>
      <c r="B53" s="487"/>
      <c r="C53" s="488"/>
      <c r="D53" s="397"/>
      <c r="E53" s="7"/>
      <c r="F53" s="7"/>
      <c r="G53" s="7"/>
      <c r="H53" s="7"/>
      <c r="I53" s="7"/>
      <c r="J53" s="7"/>
      <c r="K53" s="7"/>
      <c r="L53" s="7"/>
      <c r="M53" s="7"/>
      <c r="N53" s="7"/>
      <c r="O53" s="7"/>
      <c r="P53" s="7"/>
      <c r="Q53" s="7"/>
      <c r="R53" s="7"/>
      <c r="S53" s="7"/>
      <c r="T53" s="7"/>
      <c r="U53" s="7"/>
      <c r="V53" s="7"/>
      <c r="W53" s="7"/>
      <c r="X53" s="7"/>
      <c r="Y53" s="7"/>
      <c r="AF53"/>
      <c r="AG53"/>
      <c r="AH53"/>
      <c r="AI53"/>
      <c r="AJ53"/>
      <c r="AK53"/>
      <c r="AL53"/>
      <c r="AM53"/>
    </row>
    <row r="54" spans="1:39" ht="30" customHeight="1" x14ac:dyDescent="0.5">
      <c r="A54" s="47"/>
      <c r="B54" s="487"/>
      <c r="C54" s="488"/>
      <c r="D54" s="397"/>
      <c r="E54" s="7"/>
      <c r="F54" s="7"/>
      <c r="G54" s="7"/>
      <c r="H54" s="7"/>
      <c r="I54" s="7"/>
      <c r="J54" s="7"/>
      <c r="K54" s="7"/>
      <c r="L54" s="7"/>
      <c r="M54" s="7"/>
      <c r="N54" s="7"/>
      <c r="O54" s="7"/>
      <c r="P54" s="7"/>
      <c r="Q54" s="7"/>
      <c r="R54" s="7"/>
      <c r="S54" s="7"/>
      <c r="T54" s="7"/>
      <c r="U54" s="7"/>
      <c r="V54" s="7"/>
      <c r="W54" s="7"/>
      <c r="X54" s="7"/>
      <c r="Y54" s="7"/>
      <c r="AF54"/>
      <c r="AG54"/>
      <c r="AH54"/>
      <c r="AI54"/>
      <c r="AJ54"/>
      <c r="AK54"/>
      <c r="AL54"/>
      <c r="AM54"/>
    </row>
    <row r="55" spans="1:39" ht="30" customHeight="1" x14ac:dyDescent="0.5">
      <c r="A55" s="47"/>
      <c r="B55" s="487"/>
      <c r="C55" s="488"/>
      <c r="D55" s="397"/>
      <c r="E55" s="7"/>
      <c r="F55" s="7"/>
      <c r="G55" s="7"/>
      <c r="H55" s="7"/>
      <c r="I55" s="7"/>
      <c r="J55" s="7"/>
      <c r="K55" s="7"/>
      <c r="L55" s="7"/>
      <c r="M55" s="7"/>
      <c r="N55" s="7"/>
      <c r="O55" s="7"/>
      <c r="P55" s="7"/>
      <c r="Q55" s="7"/>
      <c r="R55" s="7"/>
      <c r="S55" s="7"/>
      <c r="T55" s="7"/>
      <c r="U55" s="7"/>
      <c r="V55" s="7"/>
      <c r="W55" s="7"/>
      <c r="X55" s="7"/>
      <c r="Y55" s="7"/>
      <c r="AF55"/>
      <c r="AG55"/>
      <c r="AH55"/>
      <c r="AI55"/>
      <c r="AJ55"/>
      <c r="AK55"/>
      <c r="AL55"/>
      <c r="AM55"/>
    </row>
    <row r="56" spans="1:39" x14ac:dyDescent="0.5">
      <c r="A56" s="47"/>
      <c r="B56" s="397"/>
      <c r="C56" s="397"/>
      <c r="D56" s="397"/>
      <c r="E56" s="7"/>
      <c r="F56" s="7"/>
      <c r="G56" s="7"/>
      <c r="H56" s="7"/>
      <c r="I56" s="7"/>
      <c r="J56" s="7"/>
      <c r="K56" s="7"/>
      <c r="L56" s="7"/>
      <c r="M56" s="7"/>
      <c r="N56" s="7"/>
      <c r="O56" s="7"/>
      <c r="P56" s="7"/>
      <c r="Q56" s="7"/>
      <c r="R56" s="7"/>
      <c r="S56" s="7"/>
      <c r="T56" s="7"/>
      <c r="U56" s="7"/>
      <c r="V56" s="7"/>
      <c r="W56" s="7"/>
      <c r="X56" s="7"/>
      <c r="Y56" s="7"/>
      <c r="AF56"/>
      <c r="AG56"/>
      <c r="AH56"/>
      <c r="AI56"/>
      <c r="AJ56"/>
      <c r="AK56"/>
      <c r="AL56"/>
      <c r="AM56"/>
    </row>
    <row r="57" spans="1:39" x14ac:dyDescent="0.5">
      <c r="A57" s="47"/>
      <c r="B57" s="23"/>
      <c r="C57" s="7"/>
      <c r="D57" s="7"/>
      <c r="E57" s="7"/>
      <c r="F57" s="7"/>
      <c r="G57" s="7"/>
      <c r="H57" s="7"/>
      <c r="I57" s="7"/>
      <c r="J57" s="7"/>
      <c r="K57" s="7"/>
      <c r="L57" s="7"/>
      <c r="M57" s="7"/>
      <c r="N57" s="7"/>
      <c r="O57" s="7"/>
      <c r="P57" s="7"/>
      <c r="Q57" s="7"/>
      <c r="R57" s="7"/>
      <c r="S57" s="7"/>
      <c r="T57" s="7"/>
      <c r="U57" s="7"/>
      <c r="V57" s="7"/>
      <c r="W57" s="7"/>
      <c r="X57" s="7"/>
      <c r="Y57" s="7"/>
      <c r="AF57"/>
      <c r="AG57"/>
      <c r="AH57"/>
      <c r="AI57"/>
      <c r="AJ57"/>
      <c r="AK57"/>
      <c r="AL57"/>
      <c r="AM57"/>
    </row>
    <row r="58" spans="1:39" x14ac:dyDescent="0.5">
      <c r="A58" s="47"/>
      <c r="B58" s="23"/>
      <c r="C58" s="7"/>
      <c r="D58" s="7"/>
      <c r="E58" s="7"/>
      <c r="F58" s="7"/>
      <c r="G58" s="7"/>
      <c r="H58" s="7"/>
      <c r="I58" s="7"/>
      <c r="J58" s="7"/>
      <c r="K58" s="7"/>
      <c r="L58" s="7"/>
      <c r="M58" s="7"/>
      <c r="N58" s="7"/>
      <c r="O58" s="7"/>
      <c r="P58" s="7"/>
      <c r="Q58" s="7"/>
      <c r="R58" s="7"/>
      <c r="S58" s="7"/>
      <c r="T58" s="7"/>
      <c r="U58" s="7"/>
      <c r="V58" s="7"/>
      <c r="W58" s="7"/>
      <c r="X58" s="7"/>
      <c r="Y58" s="7"/>
      <c r="AF58"/>
      <c r="AG58"/>
      <c r="AH58"/>
      <c r="AI58"/>
      <c r="AJ58"/>
      <c r="AK58"/>
      <c r="AL58"/>
      <c r="AM58"/>
    </row>
    <row r="59" spans="1:39" x14ac:dyDescent="0.5">
      <c r="A59" s="47"/>
      <c r="B59" s="23"/>
      <c r="C59" s="7"/>
      <c r="D59" s="7"/>
      <c r="E59" s="7"/>
      <c r="F59" s="7"/>
      <c r="G59" s="7"/>
      <c r="H59" s="7"/>
      <c r="I59" s="7"/>
      <c r="J59" s="7"/>
      <c r="K59" s="7"/>
      <c r="L59" s="7"/>
      <c r="M59" s="7"/>
      <c r="N59" s="7"/>
      <c r="O59" s="7"/>
      <c r="P59" s="7"/>
      <c r="Q59" s="7"/>
      <c r="R59" s="7"/>
      <c r="S59" s="7"/>
      <c r="T59" s="7"/>
      <c r="U59" s="7"/>
      <c r="V59" s="7"/>
      <c r="W59" s="7"/>
      <c r="X59" s="7"/>
      <c r="Y59" s="7"/>
      <c r="AF59"/>
      <c r="AG59"/>
      <c r="AH59"/>
      <c r="AI59"/>
      <c r="AJ59"/>
      <c r="AK59"/>
      <c r="AL59"/>
      <c r="AM59"/>
    </row>
    <row r="60" spans="1:39" x14ac:dyDescent="0.5">
      <c r="A60" s="47"/>
      <c r="B60" s="23"/>
      <c r="C60" s="7"/>
      <c r="D60" s="7"/>
      <c r="E60" s="7"/>
      <c r="F60" s="7"/>
      <c r="G60" s="7"/>
      <c r="H60" s="7"/>
      <c r="I60" s="7"/>
      <c r="J60" s="7"/>
      <c r="K60" s="7"/>
      <c r="L60" s="7"/>
      <c r="M60" s="7"/>
      <c r="N60" s="7"/>
      <c r="O60" s="7"/>
      <c r="P60" s="7"/>
      <c r="Q60" s="7"/>
      <c r="R60" s="7"/>
      <c r="S60" s="7"/>
      <c r="T60" s="7"/>
      <c r="U60" s="7"/>
      <c r="V60" s="7"/>
      <c r="W60" s="7"/>
      <c r="X60" s="7"/>
      <c r="Y60" s="7"/>
      <c r="Z60"/>
      <c r="AA60"/>
      <c r="AB60"/>
      <c r="AC60"/>
      <c r="AD60"/>
      <c r="AE60"/>
      <c r="AF60"/>
      <c r="AG60"/>
      <c r="AH60"/>
      <c r="AI60"/>
      <c r="AJ60"/>
      <c r="AK60"/>
      <c r="AL60"/>
      <c r="AM60"/>
    </row>
    <row r="61" spans="1:39" x14ac:dyDescent="0.5">
      <c r="A61" s="47"/>
      <c r="B61" s="23"/>
      <c r="C61" s="7"/>
      <c r="D61" s="7"/>
      <c r="E61" s="7"/>
      <c r="F61" s="7"/>
      <c r="G61" s="7"/>
      <c r="H61" s="7"/>
      <c r="I61" s="7"/>
      <c r="J61" s="7"/>
      <c r="K61" s="7"/>
      <c r="L61" s="7"/>
      <c r="M61" s="7"/>
      <c r="N61" s="7"/>
      <c r="O61" s="7"/>
      <c r="P61" s="7"/>
      <c r="Q61" s="7"/>
      <c r="R61" s="7"/>
      <c r="S61" s="7"/>
      <c r="T61" s="7"/>
      <c r="U61" s="7"/>
      <c r="V61" s="7"/>
      <c r="W61" s="7"/>
      <c r="X61" s="7"/>
      <c r="Y61" s="7"/>
      <c r="Z61"/>
      <c r="AA61"/>
      <c r="AB61"/>
      <c r="AC61"/>
      <c r="AD61"/>
      <c r="AE61"/>
      <c r="AF61"/>
      <c r="AG61"/>
      <c r="AH61"/>
      <c r="AI61"/>
      <c r="AJ61"/>
      <c r="AK61"/>
      <c r="AL61"/>
      <c r="AM61"/>
    </row>
    <row r="62" spans="1:39" x14ac:dyDescent="0.5">
      <c r="A62" s="47"/>
      <c r="B62" s="23"/>
      <c r="C62" s="7"/>
      <c r="D62" s="7"/>
      <c r="E62" s="7"/>
      <c r="F62" s="7"/>
      <c r="G62" s="7"/>
      <c r="H62" s="7"/>
      <c r="I62" s="7"/>
      <c r="J62" s="7"/>
      <c r="K62" s="7"/>
      <c r="L62" s="7"/>
      <c r="M62" s="7"/>
      <c r="N62" s="7"/>
      <c r="O62" s="7"/>
      <c r="P62" s="7"/>
      <c r="Q62" s="7"/>
      <c r="R62" s="7"/>
      <c r="S62" s="7"/>
      <c r="T62" s="7"/>
      <c r="U62" s="7"/>
      <c r="V62" s="7"/>
      <c r="W62" s="7"/>
      <c r="X62" s="7"/>
      <c r="Y62" s="7"/>
      <c r="Z62"/>
      <c r="AA62"/>
      <c r="AB62"/>
      <c r="AC62"/>
      <c r="AD62"/>
      <c r="AE62"/>
      <c r="AF62"/>
      <c r="AG62"/>
      <c r="AH62"/>
      <c r="AI62"/>
      <c r="AJ62"/>
      <c r="AK62"/>
      <c r="AL62"/>
      <c r="AM62"/>
    </row>
    <row r="63" spans="1:39" x14ac:dyDescent="0.5">
      <c r="A63" s="47"/>
      <c r="B63" s="23"/>
      <c r="C63" s="7"/>
      <c r="D63" s="7"/>
      <c r="E63" s="7"/>
      <c r="F63" s="7"/>
      <c r="G63" s="7"/>
      <c r="H63" s="7"/>
      <c r="I63" s="7"/>
      <c r="J63" s="7"/>
      <c r="K63" s="7"/>
      <c r="L63" s="7"/>
      <c r="M63" s="7"/>
      <c r="N63" s="7"/>
      <c r="O63" s="7"/>
      <c r="P63" s="7"/>
      <c r="Q63" s="7"/>
      <c r="R63" s="7"/>
      <c r="S63" s="7"/>
      <c r="T63" s="7"/>
      <c r="U63" s="7"/>
      <c r="V63" s="7"/>
      <c r="W63" s="7"/>
      <c r="X63" s="7"/>
      <c r="Y63" s="7"/>
      <c r="Z63"/>
      <c r="AA63"/>
      <c r="AB63"/>
      <c r="AC63"/>
      <c r="AD63"/>
      <c r="AE63"/>
      <c r="AF63"/>
      <c r="AG63"/>
      <c r="AH63"/>
      <c r="AI63"/>
      <c r="AJ63"/>
      <c r="AK63"/>
      <c r="AL63"/>
      <c r="AM63"/>
    </row>
    <row r="64" spans="1:39" x14ac:dyDescent="0.5">
      <c r="A64" s="47"/>
      <c r="B64" s="23"/>
      <c r="C64" s="7"/>
      <c r="D64" s="7"/>
      <c r="E64" s="7"/>
      <c r="F64" s="7"/>
      <c r="G64" s="7"/>
      <c r="H64" s="7"/>
      <c r="I64" s="7"/>
      <c r="J64" s="7"/>
      <c r="K64" s="7"/>
      <c r="L64" s="7"/>
      <c r="M64" s="7"/>
      <c r="N64" s="7"/>
      <c r="O64" s="7"/>
      <c r="P64" s="7"/>
      <c r="Q64" s="7"/>
      <c r="R64" s="7"/>
      <c r="S64" s="7"/>
      <c r="T64" s="7"/>
      <c r="U64" s="7"/>
      <c r="V64" s="7"/>
      <c r="W64" s="7"/>
      <c r="X64" s="7"/>
      <c r="Y64" s="7"/>
      <c r="Z64"/>
      <c r="AA64"/>
      <c r="AB64"/>
      <c r="AC64"/>
      <c r="AD64"/>
      <c r="AE64"/>
      <c r="AF64"/>
      <c r="AG64"/>
      <c r="AH64"/>
      <c r="AI64"/>
      <c r="AJ64"/>
      <c r="AK64"/>
      <c r="AL64"/>
      <c r="AM64"/>
    </row>
    <row r="65" spans="1:39" x14ac:dyDescent="0.5">
      <c r="A65" s="47"/>
      <c r="B65" s="23"/>
      <c r="C65" s="7"/>
      <c r="D65" s="7"/>
      <c r="E65" s="7"/>
      <c r="F65" s="7"/>
      <c r="G65" s="7"/>
      <c r="H65" s="7"/>
      <c r="I65" s="7"/>
      <c r="J65" s="7"/>
      <c r="K65" s="7"/>
      <c r="L65" s="7"/>
      <c r="M65" s="7"/>
      <c r="N65" s="7"/>
      <c r="O65" s="7"/>
      <c r="P65" s="7"/>
      <c r="Q65" s="7"/>
      <c r="R65" s="7"/>
      <c r="S65" s="7"/>
      <c r="T65" s="7"/>
      <c r="U65" s="7"/>
      <c r="V65" s="7"/>
      <c r="W65" s="7"/>
      <c r="X65" s="7"/>
      <c r="Y65" s="7"/>
      <c r="Z65"/>
      <c r="AA65"/>
      <c r="AB65"/>
      <c r="AC65"/>
      <c r="AD65"/>
      <c r="AE65"/>
      <c r="AF65"/>
      <c r="AG65"/>
      <c r="AH65"/>
      <c r="AI65"/>
      <c r="AJ65"/>
      <c r="AK65"/>
      <c r="AL65"/>
      <c r="AM65"/>
    </row>
    <row r="66" spans="1:39" x14ac:dyDescent="0.5">
      <c r="A66" s="47"/>
      <c r="B66" s="23"/>
      <c r="C66" s="7"/>
      <c r="D66" s="7"/>
      <c r="E66" s="7"/>
      <c r="F66" s="7"/>
      <c r="G66" s="7"/>
      <c r="H66" s="7"/>
      <c r="I66" s="7"/>
      <c r="J66" s="7"/>
      <c r="K66" s="7"/>
      <c r="L66" s="7"/>
      <c r="M66" s="7"/>
      <c r="N66" s="7"/>
      <c r="O66" s="7"/>
      <c r="P66" s="7"/>
      <c r="Q66" s="7"/>
      <c r="R66" s="7"/>
      <c r="S66" s="7"/>
      <c r="T66" s="7"/>
      <c r="U66" s="7"/>
      <c r="V66" s="7"/>
      <c r="W66" s="7"/>
      <c r="X66" s="7"/>
      <c r="Y66" s="7"/>
      <c r="Z66"/>
      <c r="AA66"/>
      <c r="AB66"/>
      <c r="AC66"/>
      <c r="AD66"/>
      <c r="AE66"/>
      <c r="AF66"/>
      <c r="AG66"/>
      <c r="AH66"/>
      <c r="AI66"/>
      <c r="AJ66"/>
      <c r="AK66"/>
      <c r="AL66"/>
      <c r="AM66"/>
    </row>
    <row r="67" spans="1:39" x14ac:dyDescent="0.5">
      <c r="A67" s="47"/>
      <c r="B67" s="23"/>
      <c r="C67" s="7"/>
      <c r="D67" s="7"/>
      <c r="E67" s="7"/>
      <c r="F67" s="7"/>
      <c r="G67" s="7"/>
      <c r="H67" s="7"/>
      <c r="I67" s="7"/>
      <c r="J67" s="7"/>
      <c r="K67" s="7"/>
      <c r="L67" s="7"/>
      <c r="M67" s="7"/>
      <c r="N67" s="7"/>
      <c r="O67" s="7"/>
      <c r="P67" s="7"/>
      <c r="Q67" s="7"/>
      <c r="R67" s="7"/>
      <c r="S67" s="7"/>
      <c r="T67" s="7"/>
      <c r="U67" s="7"/>
      <c r="V67" s="7"/>
      <c r="W67" s="7"/>
      <c r="X67" s="7"/>
      <c r="Y67" s="7"/>
      <c r="Z67"/>
      <c r="AA67"/>
      <c r="AB67"/>
      <c r="AC67"/>
      <c r="AD67"/>
      <c r="AE67"/>
      <c r="AF67"/>
      <c r="AG67"/>
      <c r="AH67"/>
      <c r="AI67"/>
      <c r="AJ67"/>
      <c r="AK67"/>
      <c r="AL67"/>
      <c r="AM67"/>
    </row>
    <row r="68" spans="1:39" x14ac:dyDescent="0.5">
      <c r="A68" s="47"/>
      <c r="B68" s="23"/>
      <c r="C68" s="7"/>
      <c r="D68" s="7"/>
      <c r="E68" s="7"/>
      <c r="F68" s="7"/>
      <c r="G68" s="7"/>
      <c r="H68" s="7"/>
      <c r="I68" s="7"/>
      <c r="J68" s="7"/>
      <c r="K68" s="7"/>
      <c r="L68" s="7"/>
      <c r="M68" s="7"/>
      <c r="N68" s="7"/>
      <c r="O68" s="7"/>
      <c r="P68" s="7"/>
      <c r="Q68" s="7"/>
      <c r="R68" s="7"/>
      <c r="S68" s="7"/>
      <c r="T68" s="7"/>
      <c r="U68" s="7"/>
      <c r="V68" s="7"/>
      <c r="W68" s="7"/>
      <c r="X68" s="7"/>
      <c r="Y68" s="7"/>
      <c r="Z68"/>
      <c r="AA68"/>
      <c r="AB68"/>
      <c r="AC68"/>
      <c r="AD68"/>
      <c r="AE68"/>
      <c r="AF68"/>
      <c r="AG68"/>
      <c r="AH68"/>
      <c r="AI68"/>
      <c r="AJ68"/>
      <c r="AK68"/>
      <c r="AL68"/>
      <c r="AM68"/>
    </row>
    <row r="69" spans="1:39" x14ac:dyDescent="0.5">
      <c r="A69" s="47"/>
      <c r="B69" s="23"/>
      <c r="C69" s="7"/>
      <c r="D69" s="7"/>
      <c r="E69" s="7"/>
      <c r="F69" s="7"/>
      <c r="G69" s="7"/>
      <c r="H69" s="7"/>
      <c r="I69" s="7"/>
      <c r="J69" s="7"/>
      <c r="K69" s="7"/>
      <c r="L69" s="7"/>
      <c r="M69" s="7"/>
      <c r="N69" s="7"/>
      <c r="O69" s="7"/>
      <c r="P69" s="7"/>
      <c r="Q69" s="7"/>
      <c r="R69" s="7"/>
      <c r="S69" s="7"/>
      <c r="T69" s="7"/>
      <c r="U69" s="7"/>
      <c r="V69" s="7"/>
      <c r="W69" s="7"/>
      <c r="X69" s="7"/>
      <c r="Y69" s="7"/>
      <c r="Z69"/>
      <c r="AA69"/>
      <c r="AB69"/>
      <c r="AC69"/>
      <c r="AD69"/>
      <c r="AE69"/>
      <c r="AF69"/>
      <c r="AG69"/>
      <c r="AH69"/>
      <c r="AI69"/>
      <c r="AJ69"/>
      <c r="AK69"/>
      <c r="AL69"/>
      <c r="AM69"/>
    </row>
    <row r="70" spans="1:39" x14ac:dyDescent="0.5">
      <c r="A70" s="47"/>
      <c r="B70" s="23"/>
      <c r="C70" s="7"/>
      <c r="D70" s="7"/>
      <c r="E70" s="7"/>
      <c r="F70" s="7"/>
      <c r="G70" s="7"/>
      <c r="H70" s="7"/>
      <c r="I70" s="7"/>
      <c r="J70" s="7"/>
      <c r="K70" s="7"/>
      <c r="L70" s="7"/>
      <c r="M70" s="7"/>
      <c r="N70" s="7"/>
      <c r="O70" s="7"/>
      <c r="P70" s="7"/>
      <c r="Q70" s="7"/>
      <c r="R70" s="7"/>
      <c r="S70" s="7"/>
      <c r="T70" s="7"/>
      <c r="U70" s="7"/>
      <c r="V70" s="7"/>
      <c r="W70" s="7"/>
      <c r="X70" s="7"/>
      <c r="Y70" s="7"/>
      <c r="Z70"/>
      <c r="AA70"/>
      <c r="AB70"/>
      <c r="AC70"/>
      <c r="AD70"/>
      <c r="AE70"/>
      <c r="AF70"/>
      <c r="AG70"/>
      <c r="AH70"/>
      <c r="AI70"/>
      <c r="AJ70"/>
      <c r="AK70"/>
      <c r="AL70"/>
      <c r="AM70"/>
    </row>
    <row r="71" spans="1:39" x14ac:dyDescent="0.5">
      <c r="A71" s="47"/>
      <c r="B71" s="23"/>
      <c r="C71" s="7"/>
      <c r="D71" s="7"/>
      <c r="E71" s="7"/>
      <c r="F71" s="7"/>
      <c r="G71" s="7"/>
      <c r="H71" s="7"/>
      <c r="I71" s="7"/>
      <c r="J71" s="7"/>
      <c r="K71" s="7"/>
      <c r="L71" s="7"/>
      <c r="M71" s="7"/>
      <c r="N71" s="7"/>
      <c r="O71" s="7"/>
      <c r="P71" s="7"/>
      <c r="Q71" s="7"/>
      <c r="R71" s="7"/>
      <c r="S71" s="7"/>
      <c r="T71" s="7"/>
      <c r="U71" s="7"/>
      <c r="V71" s="7"/>
      <c r="W71" s="7"/>
      <c r="X71" s="7"/>
      <c r="Y71" s="7"/>
      <c r="Z71"/>
      <c r="AA71"/>
      <c r="AB71"/>
      <c r="AC71"/>
      <c r="AD71"/>
      <c r="AE71"/>
      <c r="AF71"/>
      <c r="AG71"/>
      <c r="AH71"/>
      <c r="AI71"/>
      <c r="AJ71"/>
      <c r="AK71"/>
      <c r="AL71"/>
      <c r="AM71"/>
    </row>
    <row r="72" spans="1:39" x14ac:dyDescent="0.5">
      <c r="A72" s="47"/>
      <c r="B72" s="23"/>
      <c r="C72" s="7"/>
      <c r="D72" s="7"/>
      <c r="E72" s="7"/>
      <c r="F72" s="7"/>
      <c r="G72" s="7"/>
      <c r="H72" s="7"/>
      <c r="I72" s="7"/>
      <c r="J72" s="7"/>
      <c r="K72" s="7"/>
      <c r="L72" s="7"/>
      <c r="M72" s="7"/>
      <c r="N72" s="7"/>
      <c r="O72" s="7"/>
      <c r="P72" s="7"/>
      <c r="Q72" s="7"/>
      <c r="R72" s="7"/>
      <c r="S72" s="7"/>
      <c r="T72" s="7"/>
      <c r="U72" s="7"/>
      <c r="V72" s="7"/>
      <c r="W72" s="7"/>
      <c r="X72" s="7"/>
      <c r="Y72" s="7"/>
      <c r="Z72"/>
      <c r="AA72"/>
      <c r="AB72"/>
      <c r="AC72"/>
      <c r="AD72"/>
      <c r="AE72"/>
      <c r="AF72"/>
      <c r="AG72"/>
      <c r="AH72"/>
      <c r="AI72"/>
      <c r="AJ72"/>
      <c r="AK72"/>
      <c r="AL72"/>
      <c r="AM72"/>
    </row>
    <row r="73" spans="1:39" x14ac:dyDescent="0.5">
      <c r="A73" s="47"/>
      <c r="B73" s="23"/>
      <c r="C73" s="7"/>
      <c r="D73" s="7"/>
      <c r="E73" s="7"/>
      <c r="F73" s="7"/>
      <c r="G73" s="7"/>
      <c r="H73" s="7"/>
      <c r="I73" s="7"/>
      <c r="J73" s="7"/>
      <c r="K73" s="7"/>
      <c r="L73" s="7"/>
      <c r="M73" s="7"/>
      <c r="N73" s="7"/>
      <c r="O73" s="7"/>
      <c r="P73" s="7"/>
      <c r="Q73" s="7"/>
      <c r="R73" s="7"/>
      <c r="S73" s="7"/>
      <c r="T73" s="7"/>
      <c r="U73" s="7"/>
      <c r="V73" s="7"/>
      <c r="W73" s="7"/>
      <c r="X73" s="7"/>
      <c r="Y73" s="7"/>
      <c r="Z73"/>
      <c r="AA73"/>
      <c r="AB73"/>
      <c r="AC73"/>
      <c r="AD73"/>
      <c r="AE73"/>
      <c r="AF73"/>
      <c r="AG73"/>
      <c r="AH73"/>
      <c r="AI73"/>
      <c r="AJ73"/>
      <c r="AK73"/>
      <c r="AL73"/>
      <c r="AM73"/>
    </row>
    <row r="74" spans="1:39" x14ac:dyDescent="0.5">
      <c r="A74" s="47"/>
      <c r="B74" s="23"/>
      <c r="C74" s="7"/>
      <c r="D74" s="7"/>
      <c r="E74" s="7"/>
      <c r="F74" s="7"/>
      <c r="G74" s="7"/>
      <c r="H74" s="7"/>
      <c r="I74" s="7"/>
      <c r="J74" s="7"/>
      <c r="K74" s="7"/>
      <c r="L74" s="7"/>
      <c r="M74" s="7"/>
      <c r="N74" s="7"/>
      <c r="O74" s="7"/>
      <c r="P74" s="7"/>
      <c r="Q74" s="7"/>
      <c r="R74" s="7"/>
      <c r="S74" s="7"/>
      <c r="T74" s="7"/>
      <c r="U74" s="7"/>
      <c r="V74" s="7"/>
      <c r="W74" s="7"/>
      <c r="X74" s="7"/>
      <c r="Y74" s="7"/>
      <c r="Z74"/>
      <c r="AA74"/>
      <c r="AB74"/>
      <c r="AC74"/>
      <c r="AD74"/>
      <c r="AE74"/>
      <c r="AF74"/>
      <c r="AG74"/>
      <c r="AH74"/>
      <c r="AI74"/>
      <c r="AJ74"/>
      <c r="AK74"/>
      <c r="AL74"/>
      <c r="AM74"/>
    </row>
    <row r="75" spans="1:39" x14ac:dyDescent="0.5">
      <c r="A75" s="47"/>
      <c r="B75" s="23"/>
      <c r="C75" s="7"/>
      <c r="D75" s="7"/>
      <c r="E75" s="7"/>
      <c r="F75" s="7"/>
      <c r="G75" s="7"/>
      <c r="H75" s="7"/>
      <c r="I75" s="7"/>
      <c r="J75" s="7"/>
      <c r="K75" s="7"/>
      <c r="L75" s="7"/>
      <c r="M75" s="7"/>
      <c r="N75" s="7"/>
      <c r="O75" s="7"/>
      <c r="P75" s="7"/>
      <c r="Q75" s="7"/>
      <c r="R75" s="7"/>
      <c r="S75" s="7"/>
      <c r="T75" s="7"/>
      <c r="U75" s="7"/>
      <c r="V75" s="7"/>
      <c r="W75" s="7"/>
      <c r="X75" s="7"/>
      <c r="Y75" s="7"/>
      <c r="Z75"/>
      <c r="AA75"/>
      <c r="AB75"/>
      <c r="AC75"/>
      <c r="AD75"/>
      <c r="AE75"/>
      <c r="AF75"/>
      <c r="AG75"/>
      <c r="AH75"/>
      <c r="AI75"/>
      <c r="AJ75"/>
      <c r="AK75"/>
      <c r="AL75"/>
      <c r="AM75"/>
    </row>
    <row r="76" spans="1:39" x14ac:dyDescent="0.5">
      <c r="A76" s="47"/>
      <c r="B76" s="23"/>
      <c r="C76" s="7"/>
      <c r="D76" s="7"/>
      <c r="E76" s="7"/>
      <c r="F76" s="7"/>
      <c r="G76" s="7"/>
      <c r="H76" s="7"/>
      <c r="I76" s="7"/>
      <c r="J76" s="7"/>
      <c r="K76" s="7"/>
      <c r="L76" s="7"/>
      <c r="M76" s="7"/>
      <c r="N76" s="7"/>
      <c r="O76" s="7"/>
      <c r="P76" s="7"/>
      <c r="Q76" s="7"/>
      <c r="R76" s="7"/>
      <c r="S76" s="7"/>
      <c r="T76" s="7"/>
      <c r="U76" s="7"/>
      <c r="V76" s="7"/>
      <c r="W76" s="7"/>
      <c r="X76" s="7"/>
      <c r="Y76" s="7"/>
      <c r="Z76"/>
      <c r="AA76"/>
      <c r="AB76"/>
      <c r="AC76"/>
      <c r="AD76"/>
      <c r="AE76"/>
      <c r="AF76"/>
      <c r="AG76"/>
      <c r="AH76"/>
      <c r="AI76"/>
      <c r="AJ76"/>
      <c r="AK76"/>
      <c r="AL76"/>
      <c r="AM76"/>
    </row>
    <row r="77" spans="1:39" x14ac:dyDescent="0.5">
      <c r="A77" s="47"/>
      <c r="B77" s="23"/>
      <c r="C77" s="7"/>
      <c r="D77" s="7"/>
      <c r="E77" s="7"/>
      <c r="F77" s="7"/>
      <c r="G77" s="7"/>
      <c r="H77" s="7"/>
      <c r="I77" s="7"/>
      <c r="J77" s="7"/>
      <c r="K77" s="7"/>
      <c r="L77" s="7"/>
      <c r="M77" s="7"/>
      <c r="N77" s="7"/>
      <c r="O77" s="7"/>
      <c r="P77" s="7"/>
      <c r="Q77" s="7"/>
      <c r="R77" s="7"/>
      <c r="S77" s="7"/>
      <c r="T77" s="7"/>
      <c r="U77" s="7"/>
      <c r="V77" s="7"/>
      <c r="W77" s="7"/>
      <c r="X77" s="7"/>
      <c r="Y77" s="7"/>
      <c r="Z77"/>
      <c r="AA77"/>
      <c r="AB77"/>
      <c r="AC77"/>
      <c r="AD77"/>
      <c r="AE77"/>
      <c r="AF77"/>
      <c r="AG77"/>
      <c r="AH77"/>
      <c r="AI77"/>
      <c r="AJ77"/>
      <c r="AK77"/>
      <c r="AL77"/>
      <c r="AM77"/>
    </row>
    <row r="78" spans="1:39" x14ac:dyDescent="0.5">
      <c r="A78" s="47"/>
      <c r="B78" s="23"/>
      <c r="C78" s="7"/>
      <c r="D78" s="7"/>
      <c r="E78" s="7"/>
      <c r="F78" s="7"/>
      <c r="G78" s="7"/>
      <c r="H78" s="7"/>
      <c r="I78" s="7"/>
      <c r="J78" s="7"/>
      <c r="K78" s="7"/>
      <c r="L78" s="7"/>
      <c r="M78" s="7"/>
      <c r="N78" s="7"/>
      <c r="O78" s="7"/>
      <c r="P78" s="7"/>
      <c r="Q78" s="7"/>
      <c r="R78" s="7"/>
      <c r="S78" s="7"/>
      <c r="T78" s="7"/>
      <c r="U78" s="7"/>
      <c r="V78" s="7"/>
      <c r="W78" s="7"/>
      <c r="X78" s="7"/>
      <c r="Y78" s="7"/>
      <c r="Z78"/>
      <c r="AA78"/>
      <c r="AB78"/>
      <c r="AC78"/>
      <c r="AD78"/>
      <c r="AE78"/>
      <c r="AF78"/>
      <c r="AG78"/>
      <c r="AH78"/>
      <c r="AI78"/>
      <c r="AJ78"/>
      <c r="AK78"/>
      <c r="AL78"/>
      <c r="AM78"/>
    </row>
    <row r="79" spans="1:39" x14ac:dyDescent="0.5">
      <c r="A79" s="47"/>
      <c r="B79" s="23"/>
      <c r="C79" s="7"/>
      <c r="D79" s="7"/>
      <c r="E79" s="7"/>
      <c r="F79" s="7"/>
      <c r="G79" s="7"/>
      <c r="H79" s="7"/>
      <c r="I79" s="7"/>
      <c r="J79" s="7"/>
      <c r="K79" s="7"/>
      <c r="L79" s="7"/>
      <c r="M79" s="7"/>
      <c r="N79" s="7"/>
      <c r="O79" s="7"/>
      <c r="P79" s="7"/>
      <c r="Q79" s="7"/>
      <c r="R79" s="7"/>
      <c r="S79" s="7"/>
      <c r="T79" s="7"/>
      <c r="U79" s="7"/>
      <c r="V79" s="7"/>
      <c r="W79" s="7"/>
      <c r="X79" s="7"/>
      <c r="Y79" s="7"/>
      <c r="Z79"/>
      <c r="AA79"/>
      <c r="AB79"/>
      <c r="AC79"/>
      <c r="AD79"/>
      <c r="AE79"/>
      <c r="AF79"/>
      <c r="AG79"/>
      <c r="AH79"/>
      <c r="AI79"/>
      <c r="AJ79"/>
      <c r="AK79"/>
      <c r="AL79"/>
      <c r="AM79"/>
    </row>
    <row r="80" spans="1:39" x14ac:dyDescent="0.5">
      <c r="A80" s="47"/>
      <c r="B80" s="23"/>
      <c r="C80" s="7"/>
      <c r="D80" s="7"/>
      <c r="E80" s="7"/>
      <c r="F80" s="7"/>
      <c r="G80" s="7"/>
      <c r="H80" s="7"/>
      <c r="I80" s="7"/>
      <c r="J80" s="7"/>
      <c r="K80" s="7"/>
      <c r="L80" s="7"/>
      <c r="M80" s="7"/>
      <c r="N80" s="7"/>
      <c r="O80" s="7"/>
      <c r="P80" s="7"/>
      <c r="Q80" s="7"/>
      <c r="R80" s="7"/>
      <c r="S80" s="7"/>
      <c r="T80" s="7"/>
      <c r="U80" s="7"/>
      <c r="V80" s="7"/>
      <c r="W80" s="7"/>
      <c r="X80" s="7"/>
      <c r="Y80" s="7"/>
      <c r="Z80"/>
      <c r="AA80"/>
      <c r="AB80"/>
      <c r="AC80"/>
      <c r="AD80"/>
      <c r="AE80"/>
      <c r="AF80"/>
      <c r="AG80"/>
      <c r="AH80"/>
      <c r="AI80"/>
      <c r="AJ80"/>
      <c r="AK80"/>
      <c r="AL80"/>
      <c r="AM80"/>
    </row>
    <row r="81" spans="1:39" x14ac:dyDescent="0.5">
      <c r="A81" s="47"/>
      <c r="B81" s="23"/>
      <c r="C81" s="7"/>
      <c r="D81" s="7"/>
      <c r="E81" s="7"/>
      <c r="F81" s="7"/>
      <c r="G81" s="7"/>
      <c r="H81" s="7"/>
      <c r="I81" s="7"/>
      <c r="J81" s="7"/>
      <c r="K81" s="7"/>
      <c r="L81" s="7"/>
      <c r="M81" s="7"/>
      <c r="N81" s="7"/>
      <c r="O81" s="7"/>
      <c r="P81" s="7"/>
      <c r="Q81" s="7"/>
      <c r="R81" s="7"/>
      <c r="S81" s="7"/>
      <c r="T81" s="7"/>
      <c r="U81" s="7"/>
      <c r="V81" s="7"/>
      <c r="W81" s="7"/>
      <c r="X81" s="7"/>
      <c r="Y81" s="7"/>
      <c r="Z81"/>
      <c r="AA81"/>
      <c r="AB81"/>
      <c r="AC81"/>
      <c r="AD81"/>
      <c r="AE81"/>
      <c r="AF81"/>
      <c r="AG81"/>
      <c r="AH81"/>
      <c r="AI81"/>
      <c r="AJ81"/>
      <c r="AK81"/>
      <c r="AL81"/>
      <c r="AM81"/>
    </row>
    <row r="82" spans="1:39" x14ac:dyDescent="0.5">
      <c r="A82" s="47"/>
      <c r="B82" s="23"/>
      <c r="C82" s="7"/>
      <c r="D82" s="7"/>
      <c r="E82" s="7"/>
      <c r="F82" s="7"/>
      <c r="G82" s="7"/>
      <c r="H82" s="7"/>
      <c r="I82" s="7"/>
      <c r="J82" s="7"/>
      <c r="K82" s="7"/>
      <c r="L82" s="7"/>
      <c r="M82" s="7"/>
      <c r="N82" s="7"/>
      <c r="O82" s="7"/>
      <c r="P82" s="7"/>
      <c r="Q82" s="7"/>
      <c r="R82" s="7"/>
      <c r="S82" s="7"/>
      <c r="T82" s="7"/>
      <c r="U82" s="7"/>
      <c r="V82" s="7"/>
      <c r="W82" s="7"/>
      <c r="X82" s="7"/>
      <c r="Y82" s="7"/>
      <c r="Z82"/>
      <c r="AA82"/>
      <c r="AB82"/>
      <c r="AC82"/>
      <c r="AD82"/>
      <c r="AE82"/>
      <c r="AF82"/>
      <c r="AG82"/>
      <c r="AH82"/>
      <c r="AI82"/>
      <c r="AJ82"/>
      <c r="AK82"/>
      <c r="AL82"/>
      <c r="AM82"/>
    </row>
    <row r="83" spans="1:39" x14ac:dyDescent="0.5">
      <c r="A83" s="47"/>
      <c r="B83" s="23"/>
      <c r="C83" s="7"/>
      <c r="D83" s="7"/>
      <c r="E83" s="7"/>
      <c r="F83" s="7"/>
      <c r="G83" s="7"/>
      <c r="H83" s="7"/>
      <c r="I83" s="7"/>
      <c r="J83" s="7"/>
      <c r="K83" s="7"/>
      <c r="L83" s="7"/>
      <c r="M83" s="7"/>
      <c r="N83" s="7"/>
      <c r="O83" s="7"/>
      <c r="P83" s="7"/>
      <c r="Q83" s="7"/>
      <c r="R83" s="7"/>
      <c r="S83" s="7"/>
      <c r="T83" s="7"/>
      <c r="U83" s="7"/>
      <c r="V83" s="7"/>
      <c r="W83" s="7"/>
      <c r="X83" s="7"/>
      <c r="Y83" s="7"/>
      <c r="Z83"/>
      <c r="AA83"/>
      <c r="AB83"/>
      <c r="AC83"/>
      <c r="AD83"/>
      <c r="AE83"/>
      <c r="AF83"/>
      <c r="AG83"/>
      <c r="AH83"/>
      <c r="AI83"/>
      <c r="AJ83"/>
      <c r="AK83"/>
      <c r="AL83"/>
      <c r="AM83"/>
    </row>
    <row r="84" spans="1:39" x14ac:dyDescent="0.5">
      <c r="A84" s="47"/>
      <c r="B84" s="23"/>
      <c r="C84" s="7"/>
      <c r="D84" s="7"/>
      <c r="E84" s="7"/>
      <c r="F84" s="7"/>
      <c r="G84" s="7"/>
      <c r="H84" s="7"/>
      <c r="I84" s="7"/>
      <c r="J84" s="7"/>
      <c r="K84" s="7"/>
      <c r="L84" s="7"/>
      <c r="M84" s="7"/>
      <c r="N84" s="7"/>
      <c r="O84" s="7"/>
      <c r="P84" s="7"/>
      <c r="Q84" s="7"/>
      <c r="R84" s="7"/>
      <c r="S84" s="7"/>
      <c r="T84" s="7"/>
      <c r="U84" s="7"/>
      <c r="V84" s="7"/>
      <c r="W84" s="7"/>
      <c r="X84" s="7"/>
      <c r="Y84" s="7"/>
      <c r="Z84"/>
      <c r="AA84"/>
      <c r="AB84"/>
      <c r="AC84"/>
      <c r="AD84"/>
      <c r="AE84"/>
      <c r="AF84"/>
      <c r="AG84"/>
      <c r="AH84"/>
      <c r="AI84"/>
      <c r="AJ84"/>
      <c r="AK84"/>
      <c r="AL84"/>
      <c r="AM84"/>
    </row>
    <row r="85" spans="1:39" x14ac:dyDescent="0.5">
      <c r="A85" s="47"/>
      <c r="B85" s="23"/>
      <c r="C85" s="7"/>
      <c r="D85" s="7"/>
      <c r="E85" s="7"/>
      <c r="F85" s="7"/>
      <c r="G85" s="7"/>
      <c r="H85" s="7"/>
      <c r="I85" s="7"/>
      <c r="J85" s="7"/>
      <c r="K85" s="7"/>
      <c r="L85" s="7"/>
      <c r="M85" s="7"/>
      <c r="N85" s="7"/>
      <c r="O85" s="7"/>
      <c r="P85" s="7"/>
      <c r="Q85" s="7"/>
      <c r="R85" s="7"/>
      <c r="S85" s="7"/>
      <c r="T85" s="7"/>
      <c r="U85" s="7"/>
      <c r="V85" s="7"/>
      <c r="W85" s="7"/>
      <c r="X85" s="7"/>
      <c r="Y85" s="7"/>
      <c r="Z85"/>
      <c r="AA85"/>
      <c r="AB85"/>
      <c r="AC85"/>
      <c r="AD85"/>
      <c r="AE85"/>
      <c r="AF85"/>
      <c r="AG85"/>
      <c r="AH85"/>
      <c r="AI85"/>
      <c r="AJ85"/>
      <c r="AK85"/>
      <c r="AL85"/>
      <c r="AM85"/>
    </row>
    <row r="86" spans="1:39" x14ac:dyDescent="0.5">
      <c r="A86" s="47"/>
      <c r="B86" s="23"/>
      <c r="C86" s="7"/>
      <c r="D86" s="7"/>
      <c r="E86" s="7"/>
      <c r="F86" s="7"/>
      <c r="G86" s="7"/>
      <c r="H86" s="7"/>
      <c r="I86" s="7"/>
      <c r="J86" s="7"/>
      <c r="K86" s="7"/>
      <c r="L86" s="7"/>
      <c r="M86" s="7"/>
      <c r="N86" s="7"/>
      <c r="O86" s="7"/>
      <c r="P86" s="7"/>
      <c r="Q86" s="7"/>
      <c r="R86" s="7"/>
      <c r="S86" s="7"/>
      <c r="T86" s="7"/>
      <c r="U86" s="7"/>
      <c r="V86" s="7"/>
      <c r="W86" s="7"/>
      <c r="X86" s="7"/>
      <c r="Y86" s="7"/>
      <c r="Z86"/>
      <c r="AA86"/>
      <c r="AB86"/>
      <c r="AC86"/>
      <c r="AD86"/>
      <c r="AE86"/>
      <c r="AF86"/>
      <c r="AG86"/>
      <c r="AH86"/>
      <c r="AI86"/>
      <c r="AJ86"/>
      <c r="AK86"/>
      <c r="AL86"/>
      <c r="AM86"/>
    </row>
    <row r="87" spans="1:39" x14ac:dyDescent="0.5">
      <c r="A87" s="47"/>
      <c r="B87" s="23"/>
      <c r="C87" s="7"/>
      <c r="D87" s="7"/>
      <c r="E87" s="7"/>
      <c r="F87" s="7"/>
      <c r="G87" s="7"/>
      <c r="H87" s="7"/>
      <c r="I87" s="7"/>
      <c r="J87" s="7"/>
      <c r="K87" s="7"/>
      <c r="L87" s="7"/>
      <c r="M87" s="7"/>
      <c r="N87" s="7"/>
      <c r="O87" s="7"/>
      <c r="P87" s="7"/>
      <c r="Q87" s="7"/>
      <c r="R87" s="7"/>
      <c r="S87" s="7"/>
      <c r="T87" s="7"/>
      <c r="U87" s="7"/>
      <c r="V87" s="7"/>
      <c r="W87" s="7"/>
      <c r="X87" s="7"/>
      <c r="Y87" s="7"/>
      <c r="Z87"/>
      <c r="AA87"/>
      <c r="AB87"/>
      <c r="AC87"/>
      <c r="AD87"/>
      <c r="AE87"/>
      <c r="AF87"/>
      <c r="AG87"/>
      <c r="AH87"/>
      <c r="AI87"/>
      <c r="AJ87"/>
      <c r="AK87"/>
      <c r="AL87"/>
      <c r="AM87"/>
    </row>
    <row r="88" spans="1:39" x14ac:dyDescent="0.5">
      <c r="A88" s="47"/>
      <c r="B88" s="23"/>
      <c r="C88" s="7"/>
      <c r="D88" s="7"/>
      <c r="E88" s="7"/>
      <c r="F88" s="7"/>
      <c r="G88" s="7"/>
      <c r="H88" s="7"/>
      <c r="I88" s="7"/>
      <c r="J88" s="7"/>
      <c r="K88" s="7"/>
      <c r="L88" s="7"/>
      <c r="M88" s="7"/>
      <c r="N88" s="7"/>
      <c r="O88" s="7"/>
      <c r="P88" s="7"/>
      <c r="Q88" s="7"/>
      <c r="R88" s="7"/>
      <c r="S88" s="7"/>
      <c r="T88" s="7"/>
      <c r="U88" s="7"/>
      <c r="V88" s="7"/>
      <c r="W88" s="7"/>
      <c r="X88" s="7"/>
      <c r="Y88" s="7"/>
      <c r="Z88"/>
      <c r="AA88"/>
      <c r="AB88"/>
      <c r="AC88"/>
      <c r="AD88"/>
      <c r="AE88"/>
      <c r="AF88"/>
      <c r="AG88"/>
      <c r="AH88"/>
      <c r="AI88"/>
      <c r="AJ88"/>
      <c r="AK88"/>
      <c r="AL88"/>
      <c r="AM88"/>
    </row>
    <row r="89" spans="1:39" x14ac:dyDescent="0.5">
      <c r="A89" s="47"/>
      <c r="B89" s="23"/>
      <c r="C89" s="7"/>
      <c r="D89" s="7"/>
      <c r="E89" s="7"/>
      <c r="F89" s="7"/>
      <c r="G89" s="7"/>
      <c r="H89" s="7"/>
      <c r="I89" s="7"/>
      <c r="J89" s="7"/>
      <c r="K89" s="7"/>
      <c r="L89" s="7"/>
      <c r="M89" s="7"/>
      <c r="N89" s="7"/>
      <c r="O89" s="7"/>
      <c r="P89" s="7"/>
      <c r="Q89" s="7"/>
      <c r="R89" s="7"/>
      <c r="S89" s="7"/>
      <c r="T89" s="7"/>
      <c r="U89" s="7"/>
      <c r="V89" s="7"/>
      <c r="W89" s="7"/>
      <c r="X89" s="7"/>
      <c r="Y89" s="7"/>
      <c r="Z89"/>
      <c r="AA89"/>
      <c r="AB89"/>
      <c r="AC89"/>
      <c r="AD89"/>
      <c r="AE89"/>
      <c r="AF89"/>
      <c r="AG89"/>
      <c r="AH89"/>
      <c r="AI89"/>
      <c r="AJ89"/>
      <c r="AK89"/>
      <c r="AL89"/>
      <c r="AM89"/>
    </row>
    <row r="90" spans="1:39" x14ac:dyDescent="0.5">
      <c r="A90" s="47"/>
      <c r="B90" s="23"/>
      <c r="C90" s="7"/>
      <c r="D90" s="7"/>
      <c r="E90" s="7"/>
      <c r="F90" s="7"/>
      <c r="G90" s="7"/>
      <c r="H90" s="7"/>
      <c r="I90" s="7"/>
      <c r="J90" s="7"/>
      <c r="K90" s="7"/>
      <c r="L90" s="7"/>
      <c r="M90" s="7"/>
      <c r="N90" s="7"/>
      <c r="O90" s="7"/>
      <c r="P90" s="7"/>
      <c r="Q90" s="7"/>
      <c r="R90" s="7"/>
      <c r="S90" s="7"/>
      <c r="T90" s="7"/>
      <c r="U90" s="7"/>
      <c r="V90" s="7"/>
      <c r="W90" s="7"/>
      <c r="X90" s="7"/>
      <c r="Y90" s="7"/>
      <c r="Z90"/>
      <c r="AA90"/>
      <c r="AB90"/>
      <c r="AC90"/>
      <c r="AD90"/>
      <c r="AE90"/>
      <c r="AF90"/>
      <c r="AG90"/>
      <c r="AH90"/>
      <c r="AI90"/>
      <c r="AJ90"/>
      <c r="AK90"/>
      <c r="AL90"/>
      <c r="AM90"/>
    </row>
  </sheetData>
  <sheetProtection sheet="1" formatColumns="0" formatRows="0" selectLockedCells="1"/>
  <mergeCells count="2">
    <mergeCell ref="B1:M1"/>
    <mergeCell ref="K13:L13"/>
  </mergeCells>
  <conditionalFormatting sqref="D5:AG5">
    <cfRule type="expression" dxfId="644" priority="42">
      <formula>IF(AND(D5&lt;&gt;"",COUNTIF($D5:$M5,D5)&gt;1),TRUE(),FALSE())</formula>
    </cfRule>
  </conditionalFormatting>
  <conditionalFormatting sqref="L15:L27 L37:L45">
    <cfRule type="expression" dxfId="643" priority="22">
      <formula>AND(ISBLANK(L15),NOT(ISBLANK(K15)))</formula>
    </cfRule>
  </conditionalFormatting>
  <conditionalFormatting sqref="D7:AG7">
    <cfRule type="expression" dxfId="642" priority="21">
      <formula>AND(ISBLANK(D7),OR(D5&lt;&gt;"",NOT(ISBLANK(D5))))</formula>
    </cfRule>
  </conditionalFormatting>
  <conditionalFormatting sqref="F15:F17 F19:F27 F37:F45">
    <cfRule type="expression" dxfId="641" priority="16">
      <formula>AND(ISBLANK(F15),NOT(ISBLANK(E15)))</formula>
    </cfRule>
  </conditionalFormatting>
  <conditionalFormatting sqref="F18">
    <cfRule type="expression" dxfId="640" priority="15">
      <formula>AND(ISBLANK(F18),NOT(ISBLANK(E18)))</formula>
    </cfRule>
  </conditionalFormatting>
  <conditionalFormatting sqref="C3">
    <cfRule type="expression" dxfId="639" priority="571">
      <formula>AND(NOT(ISBLANK($C$3)),COUNTA($D$3:$AD$3)&gt;0)</formula>
    </cfRule>
  </conditionalFormatting>
  <conditionalFormatting sqref="Q7:AG7">
    <cfRule type="expression" dxfId="638" priority="6">
      <formula>IF(AND(Q7&lt;&gt;"",COUNTIF($D7:$M7,Q7)&gt;1),TRUE(),FALSE())</formula>
    </cfRule>
  </conditionalFormatting>
  <conditionalFormatting sqref="L28:L36">
    <cfRule type="expression" dxfId="637" priority="3">
      <formula>AND(ISBLANK(L28),NOT(ISBLANK(K28)))</formula>
    </cfRule>
  </conditionalFormatting>
  <conditionalFormatting sqref="F28:F36">
    <cfRule type="expression" dxfId="636" priority="2">
      <formula>AND(ISBLANK(F28),NOT(ISBLANK(E28)))</formula>
    </cfRule>
  </conditionalFormatting>
  <conditionalFormatting sqref="B15:B45">
    <cfRule type="expression" dxfId="635" priority="566">
      <formula>AND(NOT(ISBLANK(B15)),COUNTIF($B$15:$B$45,B15)&gt;1)</formula>
    </cfRule>
    <cfRule type="expression" dxfId="634" priority="567">
      <formula>IF(NOT(ISBLANK(B15)),IFERROR(IF(MATCH(B15,$C$5:$AG$5,0)&gt;0,FALSE(),TRUE()),TRUE()),FALSE())</formula>
    </cfRule>
  </conditionalFormatting>
  <conditionalFormatting sqref="C9:AG9">
    <cfRule type="expression" dxfId="633" priority="1">
      <formula>LEN(C9)&gt;255</formula>
    </cfRule>
  </conditionalFormatting>
  <dataValidations count="14">
    <dataValidation type="list" allowBlank="1" showInputMessage="1" showErrorMessage="1" sqref="AD17" xr:uid="{95B20384-B01A-47D2-A791-DFCA53AC6B0D}">
      <formula1>Plant.Methods</formula1>
    </dataValidation>
    <dataValidation type="list" errorStyle="warning" allowBlank="1" showInputMessage="1" showErrorMessage="1" errorTitle="Planting Density Uint" error="You are adding a new unit, are you sure?" sqref="F15:F45" xr:uid="{4D42D4CA-1698-4F56-8747-A20D4C358782}">
      <formula1>PD.Unit</formula1>
    </dataValidation>
    <dataValidation type="list" allowBlank="1" showInputMessage="1" showErrorMessage="1" sqref="B46" xr:uid="{D50F302B-5C69-4813-A65C-E83A81A50472}">
      <formula1>_xlfn.ANCHORARRAY($AJ$2)</formula1>
    </dataValidation>
    <dataValidation type="list" allowBlank="1" showInputMessage="1" showErrorMessage="1" sqref="B15:B45" xr:uid="{7C973122-B51F-44AD-B211-C8824601A228}">
      <formula1>_xlfn.ANCHORARRAY($AK$2)</formula1>
    </dataValidation>
    <dataValidation type="list" allowBlank="1" showInputMessage="1" showErrorMessage="1" sqref="M15:M45" xr:uid="{8EDF0E42-FC88-4ADD-97F3-90784A60BDFF}">
      <formula1>Intercrop.Types</formula1>
    </dataValidation>
    <dataValidation type="list" allowBlank="1" showInputMessage="1" sqref="C15:C45" xr:uid="{4A16DC7E-B131-4B68-A46B-D1DF823DCCC8}">
      <formula1>Plant.Methods</formula1>
    </dataValidation>
    <dataValidation type="decimal" errorStyle="warning" allowBlank="1" showInputMessage="1" showErrorMessage="1" error="Please enter an integer value._x000a_Spacing is &lt;1cm or &gt;10000cm?" sqref="G15:H45 K15:K45" xr:uid="{93833748-CD5E-4585-B1FE-B0F6FBDA9A65}">
      <formula1>1</formula1>
      <formula2>10000</formula2>
    </dataValidation>
    <dataValidation type="decimal" errorStyle="warning" allowBlank="1" showInputMessage="1" showErrorMessage="1" error="More than 1,000,000?" sqref="E15:E45" xr:uid="{801249E7-3185-4182-92FC-1394F5E63F4A}">
      <formula1>0</formula1>
      <formula2>1000000</formula2>
    </dataValidation>
    <dataValidation type="whole" errorStyle="warning" allowBlank="1" showInputMessage="1" showErrorMessage="1" error="More than 10 seeds/plants per station?" sqref="I15:J45" xr:uid="{4B236476-6E94-4DB4-BB46-C12C9318AFE1}">
      <formula1>1</formula1>
      <formula2>10</formula2>
    </dataValidation>
    <dataValidation type="decimal" errorStyle="warning" allowBlank="1" showInputMessage="1" showErrorMessage="1" error="1) Should be a whole number &gt;0._x000a_2) Number is &gt;10?" sqref="L15:L45" xr:uid="{24B4A441-21D8-4983-A231-8366C9605A2C}">
      <formula1>1</formula1>
      <formula2>10</formula2>
    </dataValidation>
    <dataValidation type="decimal" allowBlank="1" showInputMessage="1" showErrorMessage="1" error="% so must be between 0-100" sqref="Q15:R45 O15:O45 V15:Y45" xr:uid="{2B1F35B7-E22E-460E-8C3F-B98B0578ADDE}">
      <formula1>0</formula1>
      <formula2>100</formula2>
    </dataValidation>
    <dataValidation type="decimal" errorStyle="warning" allowBlank="1" showInputMessage="1" showErrorMessage="1" error="1) Should be a number &gt;0_x000a_2) &gt; 2000 cm (20m)?" sqref="P15:P45" xr:uid="{E7B39F1C-A4E5-457E-A403-65520BD7672F}">
      <formula1>0</formula1>
      <formula2>2000</formula2>
    </dataValidation>
    <dataValidation type="list" allowBlank="1" showInputMessage="1" showErrorMessage="1" prompt="Is this practice a focus of the experiment? Does it structure the outcomes? e.g. a factorial design of Fertilizer A &amp; B and Planting Density A,B &amp; C. Where planting is different between certain treatments, but is not an experimental focus, record &quot;No&quot;." sqref="D7:AG7" xr:uid="{C60045F7-7491-44F1-8A8A-B8F5D30FB97C}">
      <formula1>"Yes,No"</formula1>
    </dataValidation>
    <dataValidation type="textLength" allowBlank="1" showInputMessage="1" showErrorMessage="1" error="Notes cannot contain more than 255 characters." sqref="C9:AG9" xr:uid="{017F4957-D51B-4D51-B1A3-7EDD09CE8B6C}">
      <formula1>0</formula1>
      <formula2>255</formula2>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24" id="{E82D7E86-DDE9-4910-BC25-9DB49152A20A}">
            <xm:f>AND(NOT(ISBLANK(D5)),COUNTIF(_xlfn.ANCHORARRAY(AgFor!$AG$2),D3)&gt;0,D5&lt;&gt;D3)</xm:f>
            <x14:dxf>
              <fill>
                <patternFill>
                  <bgColor rgb="FFFF9999"/>
                </patternFill>
              </fill>
            </x14:dxf>
          </x14:cfRule>
          <xm:sqref>D5:AG5</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Planting Method" error="You're adding a new planting, method are you sure?" xr:uid="{5E077433-B3A4-4FC2-9F2C-ED0E2F2091C8}">
          <x14:formula1>
            <xm:f>_xlfn.ANCHORARRAY(AgFor!$AN$1)</xm:f>
          </x14:formula1>
          <xm:sqref>C3</xm:sqref>
        </x14:dataValidation>
        <x14:dataValidation type="list" errorStyle="warning" allowBlank="1" showInputMessage="1" showErrorMessage="1" errorTitle="Planting Method" error="You're adding a new planting, method are you sure?" xr:uid="{224BECB4-25D4-485B-B10C-E899518CF7CB}">
          <x14:formula1>
            <xm:f>_xlfn.ANCHORARRAY(Products!$AP$2)</xm:f>
          </x14:formula1>
          <xm:sqref>D3:AG3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F258-9211-4C07-8C06-23295E811C18}">
  <sheetPr codeName="Sheet16">
    <tabColor theme="7" tint="0.59999389629810485"/>
  </sheetPr>
  <dimension ref="A1:AS59"/>
  <sheetViews>
    <sheetView zoomScale="55" zoomScaleNormal="55" workbookViewId="0">
      <selection activeCell="C10" sqref="C10"/>
    </sheetView>
  </sheetViews>
  <sheetFormatPr defaultColWidth="8.8203125" defaultRowHeight="14.35" x14ac:dyDescent="0.5"/>
  <cols>
    <col min="1" max="1" width="1.8203125" customWidth="1"/>
    <col min="2" max="2" width="19" customWidth="1"/>
    <col min="3" max="25" width="16.52734375" customWidth="1"/>
    <col min="26" max="26" width="6.52734375" customWidth="1"/>
    <col min="27" max="27" width="8.8203125" style="141"/>
    <col min="28" max="28" width="22.46875" style="682" customWidth="1"/>
    <col min="29" max="29" width="18.8203125" style="305" bestFit="1" customWidth="1"/>
    <col min="30" max="30" width="6.8203125" style="305" bestFit="1" customWidth="1"/>
    <col min="31" max="31" width="18.52734375" style="305" customWidth="1"/>
    <col min="32" max="32" width="8.703125"/>
    <col min="33" max="43" width="8.8203125" style="542"/>
    <col min="44" max="45" width="8.703125" customWidth="1"/>
  </cols>
  <sheetData>
    <row r="1" spans="1:45" ht="54.25" customHeight="1" x14ac:dyDescent="0.5">
      <c r="A1" s="539"/>
      <c r="B1" s="822" t="s">
        <v>3588</v>
      </c>
      <c r="C1" s="822"/>
      <c r="D1" s="822"/>
      <c r="E1" s="822"/>
      <c r="F1" s="822"/>
      <c r="G1" s="822"/>
      <c r="H1" s="822"/>
      <c r="I1" s="822"/>
      <c r="J1" s="822"/>
      <c r="K1" s="822"/>
      <c r="L1" s="822"/>
      <c r="M1" s="822"/>
      <c r="N1" s="822"/>
      <c r="O1" s="540"/>
      <c r="P1" s="540"/>
      <c r="Q1" s="540"/>
      <c r="R1" s="540"/>
      <c r="S1" s="540"/>
      <c r="T1" s="540"/>
      <c r="U1" s="540"/>
      <c r="V1" s="540"/>
      <c r="W1" s="540"/>
      <c r="X1" s="540"/>
      <c r="Y1" s="540"/>
      <c r="Z1" s="677"/>
      <c r="AA1" s="676"/>
      <c r="AB1" s="307" t="s">
        <v>3589</v>
      </c>
      <c r="AC1" s="307" t="s">
        <v>3590</v>
      </c>
      <c r="AD1" s="307" t="s">
        <v>3591</v>
      </c>
      <c r="AE1" s="304"/>
      <c r="AF1" s="7"/>
      <c r="AG1" s="541" t="s">
        <v>3547</v>
      </c>
      <c r="AH1" s="541" t="s">
        <v>3592</v>
      </c>
      <c r="AI1" s="541" t="s">
        <v>3593</v>
      </c>
      <c r="AJ1" s="541"/>
      <c r="AK1" s="541"/>
      <c r="AL1" s="541"/>
      <c r="AM1" s="541"/>
      <c r="AN1" s="541"/>
      <c r="AO1" s="541"/>
      <c r="AP1" s="541"/>
      <c r="AQ1" s="541"/>
      <c r="AR1" s="7"/>
      <c r="AS1" s="7"/>
    </row>
    <row r="2" spans="1:45" ht="5.25" customHeight="1" x14ac:dyDescent="0.5">
      <c r="A2" s="35"/>
      <c r="B2" s="45"/>
      <c r="C2" s="45"/>
      <c r="D2" s="45"/>
      <c r="E2" s="45"/>
      <c r="F2" s="45"/>
      <c r="G2" s="45"/>
      <c r="H2" s="45"/>
      <c r="I2" s="45"/>
      <c r="J2" s="45"/>
      <c r="K2" s="45"/>
      <c r="L2" s="45"/>
      <c r="M2" s="45"/>
      <c r="N2" s="45"/>
      <c r="O2" s="45"/>
      <c r="P2" s="45"/>
      <c r="Q2" s="45"/>
      <c r="R2" s="45"/>
      <c r="S2" s="45"/>
      <c r="T2" s="45"/>
      <c r="U2" s="45"/>
      <c r="V2" s="45"/>
      <c r="W2" s="45"/>
      <c r="X2" s="45"/>
      <c r="Y2" s="45"/>
      <c r="Z2" s="678"/>
      <c r="AA2" s="81"/>
      <c r="AB2" s="681"/>
      <c r="AC2" s="307"/>
      <c r="AD2" s="307"/>
      <c r="AE2" s="307"/>
      <c r="AF2" s="7"/>
      <c r="AG2" s="541" t="str" cm="1">
        <f t="array" ref="AG2">IFERROR(TRANSPOSE(_xlfn.UNIQUE(_xlfn._xlws.FILTER(C8:Y8,C8:Y8&lt;&gt;""))),"")</f>
        <v/>
      </c>
      <c r="AH2" s="541" t="str" cm="1">
        <f t="array" ref="AH2">IFERROR(_xlfn.UNIQUE(_xlfn._xlws.FILTER(C15:C43,C15:C43&lt;&gt;"")),"None")</f>
        <v>None</v>
      </c>
      <c r="AI2" s="541" t="str" cm="1">
        <f t="array" ref="AI2">IFERROR(_xlfn.UNIQUE(_xlfn._xlws.FILTER(#REF!,#REF!&lt;&gt;"")),"None")</f>
        <v>None</v>
      </c>
      <c r="AJ2" s="541"/>
      <c r="AK2" s="541"/>
      <c r="AL2" s="541"/>
      <c r="AM2" s="541"/>
      <c r="AN2" s="541"/>
      <c r="AO2" s="541"/>
      <c r="AP2" s="541"/>
      <c r="AQ2" s="541"/>
      <c r="AR2" s="7"/>
      <c r="AS2" s="7"/>
    </row>
    <row r="3" spans="1:45" x14ac:dyDescent="0.5">
      <c r="A3" s="48"/>
      <c r="B3" s="7"/>
      <c r="C3" s="818" t="s">
        <v>3594</v>
      </c>
      <c r="D3" s="818"/>
      <c r="E3" s="818"/>
      <c r="F3" s="818"/>
      <c r="G3" s="818"/>
      <c r="H3" s="818"/>
      <c r="I3" s="818"/>
      <c r="J3" s="818"/>
      <c r="K3" s="818"/>
      <c r="L3" s="818"/>
      <c r="M3" s="818"/>
      <c r="N3" s="818"/>
      <c r="O3" s="818"/>
      <c r="P3" s="818"/>
      <c r="Q3" s="818"/>
      <c r="R3" s="818"/>
      <c r="S3" s="818"/>
      <c r="T3" s="818"/>
      <c r="U3" s="818"/>
      <c r="V3" s="818"/>
      <c r="W3" s="818"/>
      <c r="X3" s="818"/>
      <c r="Y3" s="818"/>
      <c r="Z3" s="10"/>
      <c r="AB3" s="306" t="str" cm="1">
        <f t="array" ref="AB3:AB7">Agroforestry.Pracs[Subpractice]</f>
        <v>Tree Windbreak</v>
      </c>
      <c r="AC3" s="306" t="str" cm="1">
        <f t="array" ref="AC3:AC7">Agroforestry.Pracs[Code]</f>
        <v>a9</v>
      </c>
      <c r="AD3" s="304" t="str" cm="1">
        <f t="array" ref="AD3:AD7">Agroforestry.Pracs[Description]</f>
        <v>Barriers of trees or shrubs that protect crops and forage against wind. Planted along border(s) of fields.</v>
      </c>
      <c r="AE3" s="7"/>
      <c r="AF3" s="541"/>
      <c r="AG3" s="541"/>
      <c r="AH3" s="541"/>
      <c r="AI3" s="541"/>
      <c r="AJ3" s="541"/>
      <c r="AK3" s="541"/>
      <c r="AL3" s="541"/>
      <c r="AM3" s="541"/>
      <c r="AN3" s="541"/>
      <c r="AO3" s="541"/>
      <c r="AP3" s="541"/>
      <c r="AQ3" s="7"/>
      <c r="AR3" s="7"/>
    </row>
    <row r="4" spans="1:45" x14ac:dyDescent="0.5">
      <c r="A4" s="48"/>
      <c r="B4" s="455" t="s">
        <v>3595</v>
      </c>
      <c r="C4" s="329"/>
      <c r="D4" s="329"/>
      <c r="E4" s="329"/>
      <c r="F4" s="329"/>
      <c r="G4" s="329"/>
      <c r="H4" s="329"/>
      <c r="I4" s="329"/>
      <c r="J4" s="329"/>
      <c r="K4" s="329"/>
      <c r="L4" s="329"/>
      <c r="M4" s="329"/>
      <c r="N4" s="329"/>
      <c r="O4" s="329"/>
      <c r="P4" s="329"/>
      <c r="Q4" s="329"/>
      <c r="R4" s="329"/>
      <c r="S4" s="329"/>
      <c r="T4" s="329"/>
      <c r="U4" s="329"/>
      <c r="V4" s="329"/>
      <c r="W4" s="329"/>
      <c r="X4" s="329"/>
      <c r="Y4" s="329"/>
      <c r="Z4" s="679">
        <f t="shared" ref="Z4:Z6" si="0">COUNTA(C4:Y4)</f>
        <v>0</v>
      </c>
      <c r="AB4" s="304" t="str">
        <v>Living Fences or Hedgerows</v>
      </c>
      <c r="AC4" s="304" t="str">
        <v>a10</v>
      </c>
      <c r="AD4" s="304" t="str">
        <v>Living fence and hedges are planted in rows around the edge of the field to reduce the effect of wind or runoff on crops. Note early agroforestry papers named alleycropping 'hedgerows', but any form of hedge intercropped within a field should be categorized as alleycropping.</v>
      </c>
      <c r="AE4" s="7"/>
      <c r="AF4" s="541"/>
      <c r="AG4" s="541"/>
      <c r="AH4" s="541"/>
      <c r="AI4" s="541"/>
      <c r="AJ4" s="541"/>
      <c r="AK4" s="541"/>
      <c r="AL4" s="541"/>
      <c r="AM4" s="541"/>
      <c r="AN4" s="541"/>
      <c r="AO4" s="541"/>
      <c r="AP4" s="541"/>
      <c r="AQ4" s="7"/>
      <c r="AR4" s="7"/>
    </row>
    <row r="5" spans="1:45" x14ac:dyDescent="0.5">
      <c r="A5" s="48"/>
      <c r="B5" s="455" t="s">
        <v>3596</v>
      </c>
      <c r="C5" s="329"/>
      <c r="D5" s="329"/>
      <c r="E5" s="329"/>
      <c r="F5" s="329"/>
      <c r="G5" s="329"/>
      <c r="H5" s="329"/>
      <c r="I5" s="329"/>
      <c r="J5" s="329"/>
      <c r="K5" s="329"/>
      <c r="L5" s="329"/>
      <c r="M5" s="329"/>
      <c r="N5" s="329"/>
      <c r="O5" s="329"/>
      <c r="P5" s="329"/>
      <c r="Q5" s="329"/>
      <c r="R5" s="329"/>
      <c r="S5" s="329"/>
      <c r="T5" s="329"/>
      <c r="U5" s="329"/>
      <c r="V5" s="329"/>
      <c r="W5" s="329"/>
      <c r="X5" s="329"/>
      <c r="Y5" s="329"/>
      <c r="Z5" s="679">
        <f t="shared" si="0"/>
        <v>0</v>
      </c>
      <c r="AB5" s="304" t="str">
        <v>Silvopasture</v>
      </c>
      <c r="AC5" s="304" t="str">
        <v>a11</v>
      </c>
      <c r="AD5" s="304" t="str">
        <v>Combination of trees or shrubs with forage (pasture grass) and livestock</v>
      </c>
      <c r="AE5" s="7"/>
      <c r="AF5" s="541"/>
      <c r="AG5" s="541"/>
      <c r="AH5" s="541"/>
      <c r="AI5" s="541"/>
      <c r="AJ5" s="541"/>
      <c r="AK5" s="541"/>
      <c r="AL5" s="541"/>
      <c r="AM5" s="541"/>
      <c r="AN5" s="541"/>
      <c r="AO5" s="541"/>
      <c r="AP5" s="541"/>
      <c r="AQ5" s="7"/>
      <c r="AR5" s="7"/>
    </row>
    <row r="6" spans="1:45" x14ac:dyDescent="0.5">
      <c r="A6" s="48"/>
      <c r="B6" s="455" t="s">
        <v>3597</v>
      </c>
      <c r="C6" s="329"/>
      <c r="D6" s="329"/>
      <c r="E6" s="329"/>
      <c r="F6" s="329"/>
      <c r="G6" s="329"/>
      <c r="H6" s="329"/>
      <c r="I6" s="329"/>
      <c r="J6" s="329"/>
      <c r="K6" s="329"/>
      <c r="L6" s="329"/>
      <c r="M6" s="329"/>
      <c r="N6" s="329"/>
      <c r="O6" s="329"/>
      <c r="P6" s="329"/>
      <c r="Q6" s="329"/>
      <c r="R6" s="329"/>
      <c r="S6" s="329"/>
      <c r="T6" s="329"/>
      <c r="U6" s="329"/>
      <c r="V6" s="329"/>
      <c r="W6" s="329"/>
      <c r="X6" s="329"/>
      <c r="Y6" s="329"/>
      <c r="Z6" s="679">
        <f t="shared" si="0"/>
        <v>0</v>
      </c>
      <c r="AB6" s="304" t="str">
        <v>Agrosilvopastoral System</v>
      </c>
      <c r="AC6" s="304" t="str">
        <v>a22</v>
      </c>
      <c r="AD6" s="304" t="str">
        <v>Combination of livestock production systems (pastures) with trees or shrubs and crops.</v>
      </c>
      <c r="AE6" s="7"/>
      <c r="AF6" s="541"/>
      <c r="AG6" s="541"/>
      <c r="AH6" s="541"/>
      <c r="AI6" s="541"/>
      <c r="AJ6" s="541"/>
      <c r="AK6" s="541"/>
      <c r="AL6" s="541"/>
      <c r="AM6" s="541"/>
      <c r="AN6" s="541"/>
      <c r="AO6" s="541"/>
      <c r="AP6" s="541"/>
      <c r="AQ6" s="7"/>
      <c r="AR6" s="7"/>
    </row>
    <row r="7" spans="1:45" x14ac:dyDescent="0.5">
      <c r="A7" s="48"/>
      <c r="B7" s="310" t="s">
        <v>3598</v>
      </c>
      <c r="C7" s="7"/>
      <c r="D7" s="7"/>
      <c r="E7" s="7"/>
      <c r="F7" s="7"/>
      <c r="G7" s="7"/>
      <c r="H7" s="7"/>
      <c r="I7" s="7"/>
      <c r="J7" s="7"/>
      <c r="K7" s="7"/>
      <c r="L7" s="7"/>
      <c r="M7" s="7"/>
      <c r="N7" s="7"/>
      <c r="O7" s="7"/>
      <c r="P7" s="7"/>
      <c r="Q7" s="7"/>
      <c r="R7" s="7"/>
      <c r="S7" s="7"/>
      <c r="T7" s="7"/>
      <c r="U7" s="7"/>
      <c r="V7" s="7"/>
      <c r="W7" s="7"/>
      <c r="X7" s="7"/>
      <c r="Y7" s="7"/>
      <c r="Z7" s="10"/>
      <c r="AB7" s="304" t="str">
        <v>Other Agroforestry</v>
      </c>
      <c r="AC7" s="304" t="str">
        <v>a99</v>
      </c>
      <c r="AD7" s="304">
        <v>0</v>
      </c>
      <c r="AE7" s="7"/>
      <c r="AF7" s="541"/>
      <c r="AG7" s="541"/>
      <c r="AH7" s="541"/>
      <c r="AI7" s="541"/>
      <c r="AJ7" s="541"/>
      <c r="AK7" s="541"/>
      <c r="AL7" s="541"/>
      <c r="AM7" s="541"/>
      <c r="AN7" s="541"/>
      <c r="AO7" s="541"/>
      <c r="AP7" s="541"/>
      <c r="AQ7" s="7"/>
      <c r="AR7" s="7"/>
    </row>
    <row r="8" spans="1:45" x14ac:dyDescent="0.5">
      <c r="A8" s="225" t="s">
        <v>3599</v>
      </c>
      <c r="B8" s="196" t="s">
        <v>3550</v>
      </c>
      <c r="C8" s="287"/>
      <c r="D8" s="287"/>
      <c r="E8" s="287"/>
      <c r="F8" s="287"/>
      <c r="G8" s="287"/>
      <c r="H8" s="287"/>
      <c r="I8" s="287"/>
      <c r="J8" s="287"/>
      <c r="K8" s="287"/>
      <c r="L8" s="287"/>
      <c r="M8" s="287"/>
      <c r="N8" s="287"/>
      <c r="O8" s="287"/>
      <c r="P8" s="287"/>
      <c r="Q8" s="287"/>
      <c r="R8" s="287"/>
      <c r="S8" s="287"/>
      <c r="T8" s="287"/>
      <c r="U8" s="287"/>
      <c r="V8" s="287"/>
      <c r="W8" s="287"/>
      <c r="X8" s="287"/>
      <c r="Y8" s="287"/>
      <c r="Z8" s="10"/>
      <c r="AB8" s="304"/>
      <c r="AC8" s="304"/>
      <c r="AD8" s="304"/>
      <c r="AE8" s="7"/>
      <c r="AF8" s="541"/>
      <c r="AG8" s="541"/>
      <c r="AH8" s="541"/>
      <c r="AI8" s="541"/>
      <c r="AJ8" s="541"/>
      <c r="AK8" s="541"/>
      <c r="AL8" s="541"/>
      <c r="AM8" s="541"/>
      <c r="AN8" s="541"/>
      <c r="AO8" s="541"/>
      <c r="AP8" s="541"/>
      <c r="AQ8" s="7"/>
      <c r="AR8" s="7"/>
    </row>
    <row r="9" spans="1:45" x14ac:dyDescent="0.5">
      <c r="A9" s="8"/>
      <c r="B9" s="7"/>
      <c r="C9" s="7"/>
      <c r="D9" s="7"/>
      <c r="E9" s="6"/>
      <c r="F9" s="7"/>
      <c r="G9" s="7"/>
      <c r="H9" s="7"/>
      <c r="I9" s="7"/>
      <c r="J9" s="7"/>
      <c r="K9" s="7"/>
      <c r="L9" s="7"/>
      <c r="M9" s="7"/>
      <c r="N9" s="7"/>
      <c r="O9" s="7"/>
      <c r="P9" s="7"/>
      <c r="Q9" s="7"/>
      <c r="R9" s="7"/>
      <c r="S9" s="7"/>
      <c r="T9" s="7"/>
      <c r="U9" s="7"/>
      <c r="V9" s="7"/>
      <c r="W9" s="7"/>
      <c r="X9" s="7"/>
      <c r="Y9" s="7"/>
      <c r="Z9" s="10"/>
      <c r="AB9" s="304"/>
      <c r="AC9" s="304"/>
      <c r="AD9" s="304"/>
      <c r="AE9" s="7"/>
      <c r="AF9" s="541"/>
      <c r="AG9" s="541"/>
      <c r="AH9" s="541"/>
      <c r="AI9" s="541"/>
      <c r="AJ9" s="541"/>
      <c r="AK9" s="541"/>
      <c r="AL9" s="541"/>
      <c r="AM9" s="541"/>
      <c r="AN9" s="541"/>
      <c r="AO9" s="541"/>
      <c r="AP9" s="541"/>
      <c r="AQ9" s="7"/>
      <c r="AR9" s="7"/>
    </row>
    <row r="10" spans="1:45" ht="81" customHeight="1" x14ac:dyDescent="0.5">
      <c r="A10" s="8"/>
      <c r="B10" s="28" t="s">
        <v>3600</v>
      </c>
      <c r="C10" s="456"/>
      <c r="D10" s="456"/>
      <c r="E10" s="456"/>
      <c r="F10" s="456"/>
      <c r="G10" s="456"/>
      <c r="H10" s="456"/>
      <c r="I10" s="456"/>
      <c r="J10" s="456"/>
      <c r="K10" s="456"/>
      <c r="L10" s="456"/>
      <c r="M10" s="456"/>
      <c r="N10" s="456"/>
      <c r="O10" s="456"/>
      <c r="P10" s="456"/>
      <c r="Q10" s="456"/>
      <c r="R10" s="456"/>
      <c r="S10" s="456"/>
      <c r="T10" s="456"/>
      <c r="U10" s="456"/>
      <c r="V10" s="456"/>
      <c r="W10" s="456"/>
      <c r="X10" s="456"/>
      <c r="Y10" s="456"/>
      <c r="Z10" s="10"/>
      <c r="AB10" s="304"/>
      <c r="AC10" s="304"/>
      <c r="AD10" s="304"/>
      <c r="AE10" s="7"/>
      <c r="AF10" s="541"/>
      <c r="AG10" s="541"/>
      <c r="AH10" s="541"/>
      <c r="AI10" s="541"/>
      <c r="AJ10" s="541"/>
      <c r="AK10" s="541"/>
      <c r="AL10" s="541"/>
      <c r="AM10" s="541"/>
      <c r="AN10" s="541"/>
      <c r="AO10" s="541"/>
      <c r="AP10" s="541"/>
      <c r="AQ10" s="7"/>
      <c r="AR10" s="7"/>
    </row>
    <row r="11" spans="1:45" ht="14.7" thickBot="1" x14ac:dyDescent="0.55000000000000004">
      <c r="A11" s="19"/>
      <c r="B11" s="17"/>
      <c r="C11" s="17"/>
      <c r="D11" s="17"/>
      <c r="E11" s="17"/>
      <c r="F11" s="17"/>
      <c r="G11" s="17"/>
      <c r="H11" s="17"/>
      <c r="I11" s="17"/>
      <c r="J11" s="17"/>
      <c r="K11" s="17"/>
      <c r="L11" s="17"/>
      <c r="M11" s="17"/>
      <c r="N11" s="17"/>
      <c r="O11" s="17"/>
      <c r="P11" s="17"/>
      <c r="Q11" s="17"/>
      <c r="R11" s="17"/>
      <c r="S11" s="17"/>
      <c r="T11" s="17"/>
      <c r="U11" s="17"/>
      <c r="V11" s="17"/>
      <c r="W11" s="17"/>
      <c r="X11" s="17"/>
      <c r="Y11" s="17"/>
      <c r="Z11" s="680"/>
      <c r="AB11" s="681"/>
      <c r="AC11" s="304"/>
      <c r="AD11" s="304"/>
      <c r="AE11" s="304"/>
      <c r="AF11" s="7"/>
      <c r="AG11" s="541"/>
      <c r="AH11" s="541"/>
      <c r="AI11" s="541"/>
      <c r="AJ11" s="541"/>
      <c r="AK11" s="541"/>
      <c r="AL11" s="541"/>
      <c r="AM11" s="541"/>
      <c r="AN11" s="541"/>
      <c r="AO11" s="541"/>
      <c r="AP11" s="541"/>
      <c r="AQ11" s="541"/>
      <c r="AR11" s="7"/>
      <c r="AS11" s="7"/>
    </row>
    <row r="12" spans="1:45" ht="14.7" thickBot="1" x14ac:dyDescent="0.55000000000000004">
      <c r="A12" s="819" t="s">
        <v>3601</v>
      </c>
      <c r="B12" s="820"/>
      <c r="C12" s="820"/>
      <c r="D12" s="820"/>
      <c r="E12" s="820"/>
      <c r="F12" s="820"/>
      <c r="G12" s="821"/>
      <c r="H12" s="7"/>
      <c r="I12" s="7"/>
      <c r="J12" s="7"/>
      <c r="K12" s="7"/>
      <c r="L12" s="7"/>
      <c r="M12" s="7"/>
      <c r="N12" s="7"/>
      <c r="O12" s="7"/>
      <c r="P12" s="7"/>
      <c r="Q12" s="7"/>
      <c r="R12" s="7"/>
      <c r="S12" s="7"/>
      <c r="T12" s="7"/>
      <c r="U12" s="7"/>
      <c r="V12" s="7"/>
      <c r="W12" s="7"/>
      <c r="X12" s="7"/>
      <c r="Y12" s="7"/>
      <c r="Z12" s="7"/>
      <c r="AB12" s="681"/>
      <c r="AC12" s="304"/>
      <c r="AD12" s="304"/>
      <c r="AE12" s="304"/>
      <c r="AF12" s="7"/>
      <c r="AG12" s="541"/>
      <c r="AH12" s="541"/>
      <c r="AI12" s="541"/>
      <c r="AJ12" s="541"/>
      <c r="AK12" s="541"/>
      <c r="AL12" s="541"/>
      <c r="AM12" s="541"/>
      <c r="AN12" s="541"/>
      <c r="AO12" s="541"/>
      <c r="AP12" s="541"/>
      <c r="AQ12" s="541"/>
      <c r="AR12" s="7"/>
      <c r="AS12" s="7"/>
    </row>
    <row r="13" spans="1:45" ht="6" customHeight="1" x14ac:dyDescent="0.5">
      <c r="A13" s="64"/>
      <c r="B13" s="100"/>
      <c r="C13" s="557" t="s">
        <v>3602</v>
      </c>
      <c r="D13" s="557" t="s">
        <v>3603</v>
      </c>
      <c r="E13" s="557" t="s">
        <v>3604</v>
      </c>
      <c r="F13" s="557"/>
      <c r="G13" s="66"/>
      <c r="H13" s="7"/>
      <c r="I13" s="7"/>
      <c r="J13" s="7"/>
      <c r="K13" s="7"/>
      <c r="L13" s="7"/>
      <c r="M13" s="7"/>
      <c r="N13" s="7"/>
      <c r="O13" s="7"/>
      <c r="P13" s="7"/>
      <c r="Q13" s="7"/>
      <c r="R13" s="7"/>
      <c r="S13" s="7"/>
      <c r="T13" s="7"/>
      <c r="U13" s="7"/>
      <c r="V13" s="7"/>
      <c r="W13" s="7"/>
      <c r="X13" s="7"/>
      <c r="Y13" s="7"/>
      <c r="Z13" s="7"/>
      <c r="AB13" s="681"/>
      <c r="AC13" s="304"/>
      <c r="AD13" s="304"/>
      <c r="AE13" s="304"/>
      <c r="AF13" s="7"/>
      <c r="AG13" s="541"/>
      <c r="AH13" s="541"/>
      <c r="AI13" s="541"/>
      <c r="AJ13" s="541"/>
      <c r="AK13" s="541"/>
      <c r="AL13" s="541"/>
      <c r="AM13" s="541"/>
      <c r="AN13" s="541"/>
      <c r="AO13" s="541"/>
      <c r="AP13" s="541"/>
      <c r="AQ13" s="541"/>
      <c r="AR13" s="7"/>
      <c r="AS13" s="7"/>
    </row>
    <row r="14" spans="1:45" ht="35" x14ac:dyDescent="0.5">
      <c r="A14" s="8"/>
      <c r="B14" s="196" t="s">
        <v>3571</v>
      </c>
      <c r="C14" s="63" t="s">
        <v>3605</v>
      </c>
      <c r="D14" s="28" t="s">
        <v>2447</v>
      </c>
      <c r="E14" s="28" t="s">
        <v>2492</v>
      </c>
      <c r="F14" s="7"/>
      <c r="G14" s="9"/>
      <c r="H14" s="114" t="s">
        <v>3606</v>
      </c>
      <c r="I14" s="114" t="s">
        <v>3607</v>
      </c>
      <c r="J14" s="114" t="s">
        <v>2459</v>
      </c>
      <c r="K14" s="7"/>
      <c r="L14" s="612" t="s">
        <v>3571</v>
      </c>
      <c r="M14" s="612" t="s">
        <v>3592</v>
      </c>
      <c r="N14" s="612"/>
      <c r="O14" s="7"/>
      <c r="P14" s="7"/>
      <c r="Q14" s="7"/>
      <c r="R14" s="7"/>
      <c r="S14" s="7"/>
      <c r="T14" s="7"/>
      <c r="U14" s="7"/>
      <c r="V14" s="7"/>
      <c r="W14" s="7"/>
      <c r="X14" s="7"/>
      <c r="Y14" s="7"/>
      <c r="Z14" s="7"/>
      <c r="AB14" s="304"/>
      <c r="AC14" s="304"/>
      <c r="AD14" s="304"/>
      <c r="AE14" s="303"/>
      <c r="AF14" s="7"/>
      <c r="AG14" s="541"/>
      <c r="AH14" s="541"/>
      <c r="AI14" s="541"/>
      <c r="AJ14" s="541"/>
      <c r="AK14" s="541"/>
      <c r="AL14" s="541"/>
      <c r="AM14" s="541"/>
      <c r="AN14" s="541"/>
      <c r="AO14" s="541"/>
      <c r="AP14" s="541"/>
      <c r="AQ14" s="541"/>
      <c r="AR14" s="7"/>
      <c r="AS14" s="7"/>
    </row>
    <row r="15" spans="1:45" x14ac:dyDescent="0.5">
      <c r="A15" s="8"/>
      <c r="B15" s="457"/>
      <c r="C15" s="457"/>
      <c r="D15" s="457"/>
      <c r="E15" s="457"/>
      <c r="F15" s="7"/>
      <c r="G15" s="9"/>
      <c r="H15" s="221" t="str">
        <f>IF(ISBLANK(C15),"",IFERROR(IF(MATCH(C15,_xlfn.ANCHORARRAY(Tree.L!I$2),0)&gt;0,"No",""),"Yes"))</f>
        <v/>
      </c>
      <c r="I15" s="221" t="str">
        <f>IF(ISBLANK(D15),"",IFERROR(IF(MATCH(D15,_xlfn.ANCHORARRAY(Tree.L!$N110),0)&gt;0,"No",""),"Yes"))</f>
        <v/>
      </c>
      <c r="J15" s="221" t="str">
        <f>IF(ISBLANK(E15),"",IFERROR(IF(MATCH(E15,_xlfn.ANCHORARRAY(Tree.L!N76),0)&gt;0,"No",""),"Yes"))</f>
        <v/>
      </c>
      <c r="K15" s="7"/>
      <c r="L15" s="613" t="str" cm="1">
        <f t="array" ref="L15">IFERROR(_xlfn.UNIQUE(_xlfn._xlws.FILTER(B15:B43,B15:B43&lt;&gt;"")),"")</f>
        <v/>
      </c>
      <c r="M15" s="613" t="str" cm="1">
        <f t="array" ref="M15">IF(ISBLANK(L15),"",IFERROR(_xlfn.TEXTJOIN("..",TRUE,_xlfn._xlws.FILTER(C$15:C$43,B$15:B$43=L15)),""))</f>
        <v/>
      </c>
      <c r="N15" s="613"/>
      <c r="O15" s="7"/>
      <c r="P15" s="7"/>
      <c r="Q15" s="7"/>
      <c r="R15" s="7"/>
      <c r="S15" s="7"/>
      <c r="T15" s="7"/>
      <c r="U15" s="7"/>
      <c r="V15" s="7"/>
      <c r="W15" s="7"/>
      <c r="X15" s="7"/>
      <c r="Y15" s="7"/>
      <c r="Z15" s="7"/>
      <c r="AB15" s="304"/>
      <c r="AC15" s="304"/>
      <c r="AD15" s="304"/>
      <c r="AE15" s="303"/>
      <c r="AF15" s="7"/>
      <c r="AG15" s="541"/>
      <c r="AH15" s="541"/>
      <c r="AI15" s="541"/>
      <c r="AJ15" s="541"/>
      <c r="AK15" s="541"/>
      <c r="AL15" s="541"/>
      <c r="AM15" s="541"/>
      <c r="AN15" s="541"/>
      <c r="AO15" s="541"/>
      <c r="AP15" s="541"/>
      <c r="AQ15" s="541"/>
      <c r="AR15" s="7"/>
      <c r="AS15" s="7"/>
    </row>
    <row r="16" spans="1:45" ht="17.25" customHeight="1" x14ac:dyDescent="0.5">
      <c r="A16" s="8"/>
      <c r="B16" s="457"/>
      <c r="C16" s="457"/>
      <c r="D16" s="457"/>
      <c r="E16" s="457"/>
      <c r="F16" s="7"/>
      <c r="G16" s="9"/>
      <c r="H16" s="221" t="str">
        <f>IF(ISBLANK(C16),"",IFERROR(IF(MATCH(C16,_xlfn.ANCHORARRAY(Tree.L!I$2),0)&gt;0,"No",""),"Yes"))</f>
        <v/>
      </c>
      <c r="I16" s="221" t="str">
        <f>IF(ISBLANK(D16),"",IFERROR(IF(MATCH(D16,_xlfn.ANCHORARRAY(Tree.L!$N111),0)&gt;0,"No",""),"Yes"))</f>
        <v/>
      </c>
      <c r="J16" s="221" t="str">
        <f>IF(ISBLANK(E16),"",IFERROR(IF(MATCH(E16,_xlfn.ANCHORARRAY(Tree.L!N77),0)&gt;0,"No",""),"Yes"))</f>
        <v/>
      </c>
      <c r="K16" s="7"/>
      <c r="L16" s="613"/>
      <c r="M16" s="613" t="str" cm="1">
        <f t="array" ref="M16">IF(ISBLANK(L16),"",IFERROR(_xlfn.TEXTJOIN("..",TRUE,_xlfn._xlws.FILTER(C$15:C$43,B$15:B$43=L16)),""))</f>
        <v/>
      </c>
      <c r="N16" s="613"/>
      <c r="O16" s="7"/>
      <c r="P16" s="7"/>
      <c r="Q16" s="7"/>
      <c r="R16" s="7"/>
      <c r="S16" s="7"/>
      <c r="T16" s="7"/>
      <c r="U16" s="7"/>
      <c r="V16" s="7"/>
      <c r="W16" s="7"/>
      <c r="X16" s="7"/>
      <c r="Y16" s="7"/>
      <c r="Z16" s="7"/>
      <c r="AB16" s="304"/>
      <c r="AC16" s="304"/>
      <c r="AD16" s="304"/>
      <c r="AE16" s="303"/>
      <c r="AF16" s="7"/>
      <c r="AG16" s="541"/>
      <c r="AH16" s="541"/>
      <c r="AI16" s="541"/>
      <c r="AJ16" s="541"/>
      <c r="AK16" s="541"/>
      <c r="AL16" s="541"/>
      <c r="AM16" s="541"/>
      <c r="AN16" s="541"/>
      <c r="AO16" s="541"/>
      <c r="AP16" s="541"/>
      <c r="AQ16" s="541"/>
      <c r="AR16" s="7"/>
      <c r="AS16" s="7"/>
    </row>
    <row r="17" spans="1:45" x14ac:dyDescent="0.5">
      <c r="A17" s="8"/>
      <c r="B17" s="457"/>
      <c r="C17" s="457"/>
      <c r="D17" s="457"/>
      <c r="E17" s="457"/>
      <c r="F17" s="7"/>
      <c r="G17" s="9"/>
      <c r="H17" s="221" t="str">
        <f>IF(ISBLANK(C17),"",IFERROR(IF(MATCH(C17,_xlfn.ANCHORARRAY(Tree.L!I$2),0)&gt;0,"No",""),"Yes"))</f>
        <v/>
      </c>
      <c r="I17" s="221" t="str">
        <f>IF(ISBLANK(D17),"",IFERROR(IF(MATCH(D17,_xlfn.ANCHORARRAY(Tree.L!$N112),0)&gt;0,"No",""),"Yes"))</f>
        <v/>
      </c>
      <c r="J17" s="221" t="str">
        <f>IF(ISBLANK(E17),"",IFERROR(IF(MATCH(E17,_xlfn.ANCHORARRAY(Tree.L!N78),0)&gt;0,"No",""),"Yes"))</f>
        <v/>
      </c>
      <c r="K17" s="7"/>
      <c r="L17" s="613"/>
      <c r="M17" s="613" t="str" cm="1">
        <f t="array" ref="M17">IF(ISBLANK(L17),"",IFERROR(_xlfn.TEXTJOIN("..",TRUE,_xlfn._xlws.FILTER(C$15:C$43,B$15:B$43=L17)),""))</f>
        <v/>
      </c>
      <c r="N17" s="613"/>
      <c r="O17" s="7"/>
      <c r="P17" s="7"/>
      <c r="Q17" s="7"/>
      <c r="R17" s="7"/>
      <c r="S17" s="7"/>
      <c r="T17" s="7"/>
      <c r="U17" s="7"/>
      <c r="V17" s="7"/>
      <c r="W17" s="7"/>
      <c r="X17" s="7"/>
      <c r="Y17" s="7"/>
      <c r="Z17" s="7"/>
      <c r="AB17" s="304"/>
      <c r="AC17" s="304"/>
      <c r="AD17" s="304"/>
      <c r="AE17" s="303"/>
      <c r="AF17" s="7"/>
      <c r="AG17" s="541"/>
      <c r="AH17" s="541"/>
      <c r="AI17" s="541"/>
      <c r="AJ17" s="541"/>
      <c r="AK17" s="541"/>
      <c r="AL17" s="541"/>
      <c r="AM17" s="541"/>
      <c r="AN17" s="541"/>
      <c r="AO17" s="541"/>
      <c r="AP17" s="541"/>
      <c r="AQ17" s="541"/>
      <c r="AR17" s="7"/>
      <c r="AS17" s="7"/>
    </row>
    <row r="18" spans="1:45" x14ac:dyDescent="0.5">
      <c r="A18" s="8"/>
      <c r="B18" s="457"/>
      <c r="C18" s="457"/>
      <c r="D18" s="457"/>
      <c r="E18" s="457"/>
      <c r="F18" s="7"/>
      <c r="G18" s="9"/>
      <c r="H18" s="221" t="str">
        <f>IF(ISBLANK(C18),"",IFERROR(IF(MATCH(C18,_xlfn.ANCHORARRAY(Tree.L!I$2),0)&gt;0,"No",""),"Yes"))</f>
        <v/>
      </c>
      <c r="I18" s="221" t="str">
        <f>IF(ISBLANK(D18),"",IFERROR(IF(MATCH(D18,_xlfn.ANCHORARRAY(Tree.L!$N113),0)&gt;0,"No",""),"Yes"))</f>
        <v/>
      </c>
      <c r="J18" s="221" t="str">
        <f>IF(ISBLANK(E18),"",IFERROR(IF(MATCH(E18,_xlfn.ANCHORARRAY(Tree.L!N79),0)&gt;0,"No",""),"Yes"))</f>
        <v/>
      </c>
      <c r="K18" s="7"/>
      <c r="L18" s="613"/>
      <c r="M18" s="613" t="str" cm="1">
        <f t="array" ref="M18">IF(ISBLANK(L18),"",IFERROR(_xlfn.TEXTJOIN("..",TRUE,_xlfn._xlws.FILTER(C$15:C$43,B$15:B$43=L18)),""))</f>
        <v/>
      </c>
      <c r="N18" s="613"/>
      <c r="O18" s="7"/>
      <c r="P18" s="7"/>
      <c r="Q18" s="7"/>
      <c r="R18" s="7"/>
      <c r="S18" s="7"/>
      <c r="T18" s="7"/>
      <c r="U18" s="7"/>
      <c r="V18" s="7"/>
      <c r="W18" s="7"/>
      <c r="X18" s="7"/>
      <c r="Y18" s="7"/>
      <c r="Z18" s="7"/>
      <c r="AB18" s="304"/>
      <c r="AC18" s="304"/>
      <c r="AD18" s="304"/>
      <c r="AE18" s="303"/>
      <c r="AF18" s="7"/>
      <c r="AG18" s="541"/>
      <c r="AH18" s="541"/>
      <c r="AI18" s="541"/>
      <c r="AJ18" s="541"/>
      <c r="AK18" s="541"/>
      <c r="AL18" s="541"/>
      <c r="AM18" s="541"/>
      <c r="AN18" s="541"/>
      <c r="AO18" s="541"/>
      <c r="AP18" s="541"/>
      <c r="AQ18" s="541"/>
      <c r="AR18" s="7"/>
      <c r="AS18" s="7"/>
    </row>
    <row r="19" spans="1:45" x14ac:dyDescent="0.5">
      <c r="A19" s="8"/>
      <c r="B19" s="457"/>
      <c r="C19" s="457"/>
      <c r="D19" s="457"/>
      <c r="E19" s="457"/>
      <c r="F19" s="7"/>
      <c r="G19" s="9"/>
      <c r="H19" s="221" t="str">
        <f>IF(ISBLANK(C19),"",IFERROR(IF(MATCH(C19,_xlfn.ANCHORARRAY(Tree.L!I$2),0)&gt;0,"No",""),"Yes"))</f>
        <v/>
      </c>
      <c r="I19" s="221" t="str">
        <f>IF(ISBLANK(D19),"",IFERROR(IF(MATCH(D19,_xlfn.ANCHORARRAY(Tree.L!$N114),0)&gt;0,"No",""),"Yes"))</f>
        <v/>
      </c>
      <c r="J19" s="221" t="str">
        <f>IF(ISBLANK(E19),"",IFERROR(IF(MATCH(E19,_xlfn.ANCHORARRAY(Tree.L!N80),0)&gt;0,"No",""),"Yes"))</f>
        <v/>
      </c>
      <c r="K19" s="7"/>
      <c r="L19" s="221"/>
      <c r="M19" s="221" t="str" cm="1">
        <f t="array" ref="M19">IF(ISBLANK(L19),"",IFERROR(_xlfn.TEXTJOIN("..",TRUE,_xlfn._xlws.FILTER(C$15:C$43,B$15:B$43=L19)),""))</f>
        <v/>
      </c>
      <c r="N19" s="221"/>
      <c r="O19" s="7"/>
      <c r="P19" s="7"/>
      <c r="Q19" s="7"/>
      <c r="R19" s="7"/>
      <c r="S19" s="7"/>
      <c r="T19" s="7"/>
      <c r="U19" s="7"/>
      <c r="V19" s="7"/>
      <c r="W19" s="7"/>
      <c r="X19" s="7"/>
      <c r="Y19" s="7"/>
      <c r="Z19" s="7"/>
      <c r="AB19" s="304"/>
      <c r="AC19" s="304"/>
      <c r="AD19" s="304"/>
      <c r="AE19" s="303"/>
      <c r="AF19" s="7"/>
      <c r="AG19" s="541"/>
      <c r="AH19" s="541"/>
      <c r="AI19" s="541"/>
      <c r="AJ19" s="541"/>
      <c r="AK19" s="541"/>
      <c r="AL19" s="541"/>
      <c r="AM19" s="541"/>
      <c r="AN19" s="541"/>
      <c r="AO19" s="541"/>
      <c r="AP19" s="541"/>
      <c r="AQ19" s="541"/>
      <c r="AR19" s="7"/>
      <c r="AS19" s="7"/>
    </row>
    <row r="20" spans="1:45" x14ac:dyDescent="0.5">
      <c r="A20" s="8"/>
      <c r="B20" s="457"/>
      <c r="C20" s="457"/>
      <c r="D20" s="457"/>
      <c r="E20" s="457"/>
      <c r="F20" s="7"/>
      <c r="G20" s="9"/>
      <c r="H20" s="221" t="str">
        <f>IF(ISBLANK(C20),"",IFERROR(IF(MATCH(C20,_xlfn.ANCHORARRAY(Tree.L!I$2),0)&gt;0,"No",""),"Yes"))</f>
        <v/>
      </c>
      <c r="I20" s="221" t="str">
        <f>IF(ISBLANK(D20),"",IFERROR(IF(MATCH(D20,_xlfn.ANCHORARRAY(Tree.L!$N115),0)&gt;0,"No",""),"Yes"))</f>
        <v/>
      </c>
      <c r="J20" s="221" t="str">
        <f>IF(ISBLANK(E20),"",IFERROR(IF(MATCH(E20,_xlfn.ANCHORARRAY(Tree.L!N81),0)&gt;0,"No",""),"Yes"))</f>
        <v/>
      </c>
      <c r="K20" s="7"/>
      <c r="L20" s="221"/>
      <c r="M20" s="221" t="str" cm="1">
        <f t="array" ref="M20">IF(ISBLANK(L20),"",IFERROR(_xlfn.TEXTJOIN("..",TRUE,_xlfn._xlws.FILTER(C$15:C$43,B$15:B$43=L20)),""))</f>
        <v/>
      </c>
      <c r="N20" s="221"/>
      <c r="O20" s="7"/>
      <c r="P20" s="7"/>
      <c r="Q20" s="7"/>
      <c r="R20" s="7"/>
      <c r="S20" s="7"/>
      <c r="T20" s="7"/>
      <c r="U20" s="7"/>
      <c r="V20" s="7"/>
      <c r="W20" s="7"/>
      <c r="X20" s="7"/>
      <c r="Y20" s="7"/>
      <c r="Z20" s="7"/>
      <c r="AB20" s="304"/>
      <c r="AC20" s="304"/>
      <c r="AD20" s="304"/>
      <c r="AE20" s="303"/>
      <c r="AF20" s="7"/>
      <c r="AG20" s="541"/>
      <c r="AH20" s="541"/>
      <c r="AI20" s="541"/>
      <c r="AJ20" s="541"/>
      <c r="AK20" s="541"/>
      <c r="AL20" s="541"/>
      <c r="AM20" s="541"/>
      <c r="AN20" s="541"/>
      <c r="AO20" s="541"/>
      <c r="AP20" s="541"/>
      <c r="AQ20" s="541"/>
      <c r="AR20" s="7"/>
      <c r="AS20" s="7"/>
    </row>
    <row r="21" spans="1:45" x14ac:dyDescent="0.5">
      <c r="A21" s="8"/>
      <c r="B21" s="457"/>
      <c r="C21" s="457"/>
      <c r="D21" s="457"/>
      <c r="E21" s="457"/>
      <c r="F21" s="7"/>
      <c r="G21" s="9"/>
      <c r="H21" s="221" t="str">
        <f>IF(ISBLANK(C21),"",IFERROR(IF(MATCH(C21,_xlfn.ANCHORARRAY(Tree.L!I$2),0)&gt;0,"No",""),"Yes"))</f>
        <v/>
      </c>
      <c r="I21" s="221" t="str">
        <f>IF(ISBLANK(D21),"",IFERROR(IF(MATCH(D21,_xlfn.ANCHORARRAY(Tree.L!$N116),0)&gt;0,"No",""),"Yes"))</f>
        <v/>
      </c>
      <c r="J21" s="221" t="str">
        <f>IF(ISBLANK(E21),"",IFERROR(IF(MATCH(E21,_xlfn.ANCHORARRAY(Tree.L!N82),0)&gt;0,"No",""),"Yes"))</f>
        <v/>
      </c>
      <c r="K21" s="7"/>
      <c r="L21" s="221"/>
      <c r="M21" s="221" t="str" cm="1">
        <f t="array" ref="M21">IF(ISBLANK(L21),"",IFERROR(_xlfn.TEXTJOIN("..",TRUE,_xlfn._xlws.FILTER(C$15:C$43,B$15:B$43=L21)),""))</f>
        <v/>
      </c>
      <c r="N21" s="221"/>
      <c r="O21" s="7"/>
      <c r="P21" s="7"/>
      <c r="Q21" s="7"/>
      <c r="R21" s="7"/>
      <c r="S21" s="7"/>
      <c r="T21" s="7"/>
      <c r="U21" s="7"/>
      <c r="V21" s="7"/>
      <c r="W21" s="7"/>
      <c r="X21" s="7"/>
      <c r="Y21" s="7"/>
      <c r="Z21" s="7"/>
      <c r="AB21" s="304"/>
      <c r="AC21" s="304"/>
      <c r="AD21" s="304"/>
      <c r="AE21" s="303"/>
      <c r="AF21" s="7"/>
      <c r="AG21" s="541"/>
      <c r="AH21" s="541"/>
      <c r="AI21" s="541"/>
      <c r="AJ21" s="541"/>
      <c r="AK21" s="541"/>
      <c r="AL21" s="541"/>
      <c r="AM21" s="541"/>
      <c r="AN21" s="541"/>
      <c r="AO21" s="541"/>
      <c r="AP21" s="541"/>
      <c r="AQ21" s="541"/>
      <c r="AR21" s="7"/>
      <c r="AS21" s="7"/>
    </row>
    <row r="22" spans="1:45" x14ac:dyDescent="0.5">
      <c r="A22" s="8"/>
      <c r="B22" s="457"/>
      <c r="C22" s="457"/>
      <c r="D22" s="457"/>
      <c r="E22" s="457"/>
      <c r="F22" s="7"/>
      <c r="G22" s="9"/>
      <c r="H22" s="221" t="str">
        <f>IF(ISBLANK(C22),"",IFERROR(IF(MATCH(C22,_xlfn.ANCHORARRAY(Tree.L!I$2),0)&gt;0,"No",""),"Yes"))</f>
        <v/>
      </c>
      <c r="I22" s="221" t="str">
        <f>IF(ISBLANK(D22),"",IFERROR(IF(MATCH(D22,_xlfn.ANCHORARRAY(Tree.L!$N117),0)&gt;0,"No",""),"Yes"))</f>
        <v/>
      </c>
      <c r="J22" s="221" t="str">
        <f>IF(ISBLANK(E22),"",IFERROR(IF(MATCH(E22,_xlfn.ANCHORARRAY(Tree.L!N83),0)&gt;0,"No",""),"Yes"))</f>
        <v/>
      </c>
      <c r="K22" s="7"/>
      <c r="L22" s="221"/>
      <c r="M22" s="221" t="str" cm="1">
        <f t="array" ref="M22">IF(ISBLANK(L22),"",IFERROR(_xlfn.TEXTJOIN("..",TRUE,_xlfn._xlws.FILTER(C$15:C$43,B$15:B$43=L22)),""))</f>
        <v/>
      </c>
      <c r="N22" s="221"/>
      <c r="O22" s="7"/>
      <c r="P22" s="7"/>
      <c r="Q22" s="7"/>
      <c r="R22" s="7"/>
      <c r="S22" s="7"/>
      <c r="T22" s="7"/>
      <c r="U22" s="7"/>
      <c r="V22" s="7"/>
      <c r="W22" s="7"/>
      <c r="X22" s="7"/>
      <c r="Y22" s="7"/>
      <c r="Z22" s="7"/>
      <c r="AB22" s="304"/>
      <c r="AC22" s="304"/>
      <c r="AD22" s="304"/>
      <c r="AE22" s="303"/>
      <c r="AF22" s="7"/>
      <c r="AG22" s="541"/>
      <c r="AH22" s="541"/>
      <c r="AI22" s="541"/>
      <c r="AJ22" s="541"/>
      <c r="AK22" s="541"/>
      <c r="AL22" s="541"/>
      <c r="AM22" s="541"/>
      <c r="AN22" s="541"/>
      <c r="AO22" s="541"/>
      <c r="AP22" s="541"/>
      <c r="AQ22" s="541"/>
      <c r="AR22" s="7"/>
      <c r="AS22" s="7"/>
    </row>
    <row r="23" spans="1:45" x14ac:dyDescent="0.5">
      <c r="A23" s="8"/>
      <c r="B23" s="457"/>
      <c r="C23" s="457"/>
      <c r="D23" s="457"/>
      <c r="E23" s="457"/>
      <c r="F23" s="7"/>
      <c r="G23" s="9"/>
      <c r="H23" s="221" t="str">
        <f>IF(ISBLANK(C23),"",IFERROR(IF(MATCH(C23,_xlfn.ANCHORARRAY(Tree.L!I$2),0)&gt;0,"No",""),"Yes"))</f>
        <v/>
      </c>
      <c r="I23" s="221" t="str">
        <f>IF(ISBLANK(D23),"",IFERROR(IF(MATCH(D23,_xlfn.ANCHORARRAY(Tree.L!$N118),0)&gt;0,"No",""),"Yes"))</f>
        <v/>
      </c>
      <c r="J23" s="221" t="str">
        <f>IF(ISBLANK(E23),"",IFERROR(IF(MATCH(E23,_xlfn.ANCHORARRAY(Tree.L!N84),0)&gt;0,"No",""),"Yes"))</f>
        <v/>
      </c>
      <c r="K23" s="7"/>
      <c r="L23" s="221"/>
      <c r="M23" s="221" t="str" cm="1">
        <f t="array" ref="M23">IF(ISBLANK(L23),"",IFERROR(_xlfn.TEXTJOIN("..",TRUE,_xlfn._xlws.FILTER(C$15:C$43,B$15:B$43=L23)),""))</f>
        <v/>
      </c>
      <c r="N23" s="221"/>
      <c r="O23" s="7"/>
      <c r="P23" s="7"/>
      <c r="Q23" s="7"/>
      <c r="R23" s="7"/>
      <c r="S23" s="7"/>
      <c r="T23" s="7"/>
      <c r="U23" s="7"/>
      <c r="V23" s="7"/>
      <c r="W23" s="7"/>
      <c r="X23" s="7"/>
      <c r="Y23" s="7"/>
      <c r="Z23" s="7"/>
      <c r="AB23" s="304"/>
      <c r="AC23" s="304"/>
      <c r="AD23" s="304"/>
      <c r="AE23" s="303"/>
      <c r="AF23" s="7"/>
      <c r="AG23" s="541"/>
      <c r="AH23" s="541"/>
      <c r="AI23" s="541"/>
      <c r="AJ23" s="541"/>
      <c r="AK23" s="541"/>
      <c r="AL23" s="541"/>
      <c r="AM23" s="541"/>
      <c r="AN23" s="541"/>
      <c r="AO23" s="541"/>
      <c r="AP23" s="541"/>
      <c r="AQ23" s="541"/>
      <c r="AR23" s="7"/>
      <c r="AS23" s="7"/>
    </row>
    <row r="24" spans="1:45" x14ac:dyDescent="0.5">
      <c r="A24" s="8"/>
      <c r="B24" s="457"/>
      <c r="C24" s="457"/>
      <c r="D24" s="457"/>
      <c r="E24" s="457"/>
      <c r="F24" s="7"/>
      <c r="G24" s="9"/>
      <c r="H24" s="221" t="str">
        <f>IF(ISBLANK(C24),"",IFERROR(IF(MATCH(C24,_xlfn.ANCHORARRAY(Tree.L!I$2),0)&gt;0,"No",""),"Yes"))</f>
        <v/>
      </c>
      <c r="I24" s="221" t="str">
        <f>IF(ISBLANK(D24),"",IFERROR(IF(MATCH(D24,_xlfn.ANCHORARRAY(Tree.L!$N119),0)&gt;0,"No",""),"Yes"))</f>
        <v/>
      </c>
      <c r="J24" s="221" t="str">
        <f>IF(ISBLANK(E24),"",IFERROR(IF(MATCH(E24,_xlfn.ANCHORARRAY(Tree.L!N85),0)&gt;0,"No",""),"Yes"))</f>
        <v/>
      </c>
      <c r="K24" s="7"/>
      <c r="L24" s="221"/>
      <c r="M24" s="221" t="str" cm="1">
        <f t="array" ref="M24">IF(ISBLANK(L24),"",IFERROR(_xlfn.TEXTJOIN("..",TRUE,_xlfn._xlws.FILTER(C$15:C$43,B$15:B$43=L24)),""))</f>
        <v/>
      </c>
      <c r="N24" s="221"/>
      <c r="O24" s="7"/>
      <c r="P24" s="7"/>
      <c r="Q24" s="7"/>
      <c r="R24" s="7"/>
      <c r="S24" s="7"/>
      <c r="T24" s="7"/>
      <c r="U24" s="7"/>
      <c r="V24" s="7"/>
      <c r="W24" s="7"/>
      <c r="X24" s="7"/>
      <c r="Y24" s="7"/>
      <c r="Z24" s="7"/>
      <c r="AB24" s="304"/>
      <c r="AC24" s="304"/>
      <c r="AD24" s="304"/>
      <c r="AE24" s="303"/>
      <c r="AF24" s="7"/>
      <c r="AG24" s="541"/>
      <c r="AH24" s="541"/>
      <c r="AI24" s="541"/>
      <c r="AJ24" s="541"/>
      <c r="AK24" s="541"/>
      <c r="AL24" s="541"/>
      <c r="AM24" s="541"/>
      <c r="AN24" s="541"/>
      <c r="AO24" s="541"/>
      <c r="AP24" s="541"/>
      <c r="AQ24" s="541"/>
      <c r="AR24" s="7"/>
      <c r="AS24" s="7"/>
    </row>
    <row r="25" spans="1:45" x14ac:dyDescent="0.5">
      <c r="A25" s="8"/>
      <c r="B25" s="457"/>
      <c r="C25" s="457"/>
      <c r="D25" s="457"/>
      <c r="E25" s="457"/>
      <c r="F25" s="7"/>
      <c r="G25" s="9"/>
      <c r="H25" s="221" t="str">
        <f>IF(ISBLANK(C25),"",IFERROR(IF(MATCH(C25,_xlfn.ANCHORARRAY(Tree.L!I$2),0)&gt;0,"No",""),"Yes"))</f>
        <v/>
      </c>
      <c r="I25" s="221" t="str">
        <f>IF(ISBLANK(D25),"",IFERROR(IF(MATCH(D25,_xlfn.ANCHORARRAY(Tree.L!$N111),0)&gt;0,"No",""),"Yes"))</f>
        <v/>
      </c>
      <c r="J25" s="221" t="str">
        <f>IF(ISBLANK(E25),"",IFERROR(IF(MATCH(E25,_xlfn.ANCHORARRAY(Tree.L!N77),0)&gt;0,"No",""),"Yes"))</f>
        <v/>
      </c>
      <c r="K25" s="7"/>
      <c r="L25" s="221"/>
      <c r="M25" s="221" t="str" cm="1">
        <f t="array" ref="M25">IF(ISBLANK(L25),"",IFERROR(_xlfn.TEXTJOIN("..",TRUE,_xlfn._xlws.FILTER(C$15:C$43,B$15:B$43=L25)),""))</f>
        <v/>
      </c>
      <c r="N25" s="221"/>
      <c r="O25" s="7"/>
      <c r="P25" s="7"/>
      <c r="Q25" s="7"/>
      <c r="R25" s="7"/>
      <c r="S25" s="7"/>
      <c r="T25" s="7"/>
      <c r="U25" s="7"/>
      <c r="V25" s="7"/>
      <c r="W25" s="7"/>
      <c r="X25" s="7"/>
      <c r="Y25" s="7"/>
      <c r="Z25" s="7"/>
      <c r="AB25" s="304"/>
      <c r="AC25" s="304"/>
      <c r="AD25" s="304"/>
      <c r="AE25" s="303"/>
      <c r="AF25" s="7"/>
      <c r="AG25" s="541"/>
      <c r="AH25" s="541"/>
      <c r="AI25" s="541"/>
      <c r="AJ25" s="541"/>
      <c r="AK25" s="541"/>
      <c r="AL25" s="541"/>
      <c r="AM25" s="541"/>
      <c r="AN25" s="541"/>
      <c r="AO25" s="541"/>
      <c r="AP25" s="541"/>
      <c r="AQ25" s="541"/>
      <c r="AR25" s="7"/>
      <c r="AS25" s="7"/>
    </row>
    <row r="26" spans="1:45" x14ac:dyDescent="0.5">
      <c r="A26" s="8"/>
      <c r="B26" s="457"/>
      <c r="C26" s="457"/>
      <c r="D26" s="457"/>
      <c r="E26" s="457"/>
      <c r="F26" s="7"/>
      <c r="G26" s="9"/>
      <c r="H26" s="221" t="str">
        <f>IF(ISBLANK(C26),"",IFERROR(IF(MATCH(C26,_xlfn.ANCHORARRAY(Tree.L!I$2),0)&gt;0,"No",""),"Yes"))</f>
        <v/>
      </c>
      <c r="I26" s="221" t="str">
        <f>IF(ISBLANK(D26),"",IFERROR(IF(MATCH(D26,_xlfn.ANCHORARRAY(Tree.L!$N112),0)&gt;0,"No",""),"Yes"))</f>
        <v/>
      </c>
      <c r="J26" s="221" t="str">
        <f>IF(ISBLANK(E26),"",IFERROR(IF(MATCH(E26,_xlfn.ANCHORARRAY(Tree.L!N78),0)&gt;0,"No",""),"Yes"))</f>
        <v/>
      </c>
      <c r="K26" s="7"/>
      <c r="L26" s="221"/>
      <c r="M26" s="221" t="str" cm="1">
        <f t="array" ref="M26">IF(ISBLANK(L26),"",IFERROR(_xlfn.TEXTJOIN("..",TRUE,_xlfn._xlws.FILTER(C$15:C$43,B$15:B$43=L26)),""))</f>
        <v/>
      </c>
      <c r="N26" s="221"/>
      <c r="O26" s="7"/>
      <c r="P26" s="7"/>
      <c r="Q26" s="7"/>
      <c r="R26" s="7"/>
      <c r="S26" s="7"/>
      <c r="T26" s="7"/>
      <c r="U26" s="7"/>
      <c r="V26" s="7"/>
      <c r="W26" s="7"/>
      <c r="X26" s="7"/>
      <c r="Y26" s="7"/>
      <c r="Z26" s="7"/>
      <c r="AB26" s="304"/>
      <c r="AC26" s="304"/>
      <c r="AD26" s="304"/>
      <c r="AE26" s="303"/>
      <c r="AF26" s="7"/>
      <c r="AG26" s="541"/>
      <c r="AH26" s="541"/>
      <c r="AI26" s="541"/>
      <c r="AJ26" s="541"/>
      <c r="AK26" s="541"/>
      <c r="AL26" s="541"/>
      <c r="AM26" s="541"/>
      <c r="AN26" s="541"/>
      <c r="AO26" s="541"/>
      <c r="AP26" s="541"/>
      <c r="AQ26" s="541"/>
      <c r="AR26" s="7"/>
      <c r="AS26" s="7"/>
    </row>
    <row r="27" spans="1:45" x14ac:dyDescent="0.5">
      <c r="A27" s="8"/>
      <c r="B27" s="457"/>
      <c r="C27" s="457"/>
      <c r="D27" s="457"/>
      <c r="E27" s="457"/>
      <c r="F27" s="7"/>
      <c r="G27" s="9"/>
      <c r="H27" s="221" t="str">
        <f>IF(ISBLANK(C27),"",IFERROR(IF(MATCH(C27,_xlfn.ANCHORARRAY(Tree.L!I$2),0)&gt;0,"No",""),"Yes"))</f>
        <v/>
      </c>
      <c r="I27" s="221" t="str">
        <f>IF(ISBLANK(D27),"",IFERROR(IF(MATCH(D27,_xlfn.ANCHORARRAY(Tree.L!$N113),0)&gt;0,"No",""),"Yes"))</f>
        <v/>
      </c>
      <c r="J27" s="221" t="str">
        <f>IF(ISBLANK(E27),"",IFERROR(IF(MATCH(E27,_xlfn.ANCHORARRAY(Tree.L!N79),0)&gt;0,"No",""),"Yes"))</f>
        <v/>
      </c>
      <c r="K27" s="7"/>
      <c r="L27" s="221"/>
      <c r="M27" s="221" t="str" cm="1">
        <f t="array" ref="M27">IF(ISBLANK(L27),"",IFERROR(_xlfn.TEXTJOIN("..",TRUE,_xlfn._xlws.FILTER(C$15:C$43,B$15:B$43=L27)),""))</f>
        <v/>
      </c>
      <c r="N27" s="221"/>
      <c r="O27" s="7"/>
      <c r="P27" s="7"/>
      <c r="Q27" s="7"/>
      <c r="R27" s="7"/>
      <c r="S27" s="7"/>
      <c r="T27" s="7"/>
      <c r="U27" s="7"/>
      <c r="V27" s="7"/>
      <c r="W27" s="7"/>
      <c r="X27" s="7"/>
      <c r="Y27" s="7"/>
      <c r="Z27" s="7"/>
      <c r="AB27" s="304"/>
      <c r="AC27" s="304"/>
      <c r="AD27" s="304"/>
      <c r="AE27" s="303"/>
      <c r="AF27" s="7"/>
      <c r="AG27" s="541"/>
      <c r="AH27" s="541"/>
      <c r="AI27" s="541"/>
      <c r="AJ27" s="541"/>
      <c r="AK27" s="541"/>
      <c r="AL27" s="541"/>
      <c r="AM27" s="541"/>
      <c r="AN27" s="541"/>
      <c r="AO27" s="541"/>
      <c r="AP27" s="541"/>
      <c r="AQ27" s="541"/>
      <c r="AR27" s="7"/>
      <c r="AS27" s="7"/>
    </row>
    <row r="28" spans="1:45" x14ac:dyDescent="0.5">
      <c r="A28" s="8"/>
      <c r="B28" s="457"/>
      <c r="C28" s="457"/>
      <c r="D28" s="457"/>
      <c r="E28" s="457"/>
      <c r="F28" s="7"/>
      <c r="G28" s="9"/>
      <c r="H28" s="221" t="str">
        <f>IF(ISBLANK(C28),"",IFERROR(IF(MATCH(C28,_xlfn.ANCHORARRAY(Tree.L!I$2),0)&gt;0,"No",""),"Yes"))</f>
        <v/>
      </c>
      <c r="I28" s="221" t="str">
        <f>IF(ISBLANK(D28),"",IFERROR(IF(MATCH(D28,_xlfn.ANCHORARRAY(Tree.L!$N114),0)&gt;0,"No",""),"Yes"))</f>
        <v/>
      </c>
      <c r="J28" s="221" t="str">
        <f>IF(ISBLANK(E28),"",IFERROR(IF(MATCH(E28,_xlfn.ANCHORARRAY(Tree.L!N80),0)&gt;0,"No",""),"Yes"))</f>
        <v/>
      </c>
      <c r="K28" s="7"/>
      <c r="L28" s="221"/>
      <c r="M28" s="221" t="str" cm="1">
        <f t="array" ref="M28">IF(ISBLANK(L28),"",IFERROR(_xlfn.TEXTJOIN("..",TRUE,_xlfn._xlws.FILTER(C$15:C$43,B$15:B$43=L28)),""))</f>
        <v/>
      </c>
      <c r="N28" s="221"/>
      <c r="O28" s="7"/>
      <c r="P28" s="7"/>
      <c r="Q28" s="7"/>
      <c r="R28" s="7"/>
      <c r="S28" s="7"/>
      <c r="T28" s="7"/>
      <c r="U28" s="7"/>
      <c r="V28" s="7"/>
      <c r="W28" s="7"/>
      <c r="X28" s="7"/>
      <c r="Y28" s="7"/>
      <c r="Z28" s="7"/>
      <c r="AB28" s="304"/>
      <c r="AC28" s="304"/>
      <c r="AD28" s="304"/>
      <c r="AE28" s="303"/>
      <c r="AF28" s="7"/>
      <c r="AG28" s="541"/>
      <c r="AH28" s="541"/>
      <c r="AI28" s="541"/>
      <c r="AJ28" s="541"/>
      <c r="AK28" s="541"/>
      <c r="AL28" s="541"/>
      <c r="AM28" s="541"/>
      <c r="AN28" s="541"/>
      <c r="AO28" s="541"/>
      <c r="AP28" s="541"/>
      <c r="AQ28" s="541"/>
      <c r="AR28" s="7"/>
      <c r="AS28" s="7"/>
    </row>
    <row r="29" spans="1:45" x14ac:dyDescent="0.5">
      <c r="A29" s="8"/>
      <c r="B29" s="457"/>
      <c r="C29" s="457"/>
      <c r="D29" s="457"/>
      <c r="E29" s="457"/>
      <c r="F29" s="7"/>
      <c r="G29" s="9"/>
      <c r="H29" s="221" t="str">
        <f>IF(ISBLANK(C29),"",IFERROR(IF(MATCH(C29,_xlfn.ANCHORARRAY(Tree.L!I$2),0)&gt;0,"No",""),"Yes"))</f>
        <v/>
      </c>
      <c r="I29" s="221" t="str">
        <f>IF(ISBLANK(D29),"",IFERROR(IF(MATCH(D29,_xlfn.ANCHORARRAY(Tree.L!$N115),0)&gt;0,"No",""),"Yes"))</f>
        <v/>
      </c>
      <c r="J29" s="221" t="str">
        <f>IF(ISBLANK(E29),"",IFERROR(IF(MATCH(E29,_xlfn.ANCHORARRAY(Tree.L!N81),0)&gt;0,"No",""),"Yes"))</f>
        <v/>
      </c>
      <c r="K29" s="7"/>
      <c r="L29" s="221"/>
      <c r="M29" s="221" t="str" cm="1">
        <f t="array" ref="M29">IF(ISBLANK(L29),"",IFERROR(_xlfn.TEXTJOIN("..",TRUE,_xlfn._xlws.FILTER(C$15:C$43,B$15:B$43=L29)),""))</f>
        <v/>
      </c>
      <c r="N29" s="221"/>
      <c r="O29" s="7"/>
      <c r="P29" s="7"/>
      <c r="Q29" s="7"/>
      <c r="R29" s="7"/>
      <c r="S29" s="7"/>
      <c r="T29" s="7"/>
      <c r="U29" s="7"/>
      <c r="V29" s="7"/>
      <c r="W29" s="7"/>
      <c r="X29" s="7"/>
      <c r="Y29" s="7"/>
      <c r="Z29" s="7"/>
      <c r="AB29" s="304"/>
      <c r="AC29" s="304"/>
      <c r="AD29" s="304"/>
      <c r="AE29" s="303"/>
      <c r="AF29" s="7"/>
      <c r="AG29" s="541"/>
      <c r="AH29" s="541"/>
      <c r="AI29" s="541"/>
      <c r="AJ29" s="541"/>
      <c r="AK29" s="541"/>
      <c r="AL29" s="541"/>
      <c r="AM29" s="541"/>
      <c r="AN29" s="541"/>
      <c r="AO29" s="541"/>
      <c r="AP29" s="541"/>
      <c r="AQ29" s="541"/>
      <c r="AR29" s="7"/>
      <c r="AS29" s="7"/>
    </row>
    <row r="30" spans="1:45" x14ac:dyDescent="0.5">
      <c r="A30" s="8"/>
      <c r="B30" s="457"/>
      <c r="C30" s="457"/>
      <c r="D30" s="457"/>
      <c r="E30" s="457"/>
      <c r="F30" s="7"/>
      <c r="G30" s="9"/>
      <c r="H30" s="221" t="str">
        <f>IF(ISBLANK(C30),"",IFERROR(IF(MATCH(C30,_xlfn.ANCHORARRAY(Tree.L!I$2),0)&gt;0,"No",""),"Yes"))</f>
        <v/>
      </c>
      <c r="I30" s="221" t="str">
        <f>IF(ISBLANK(D30),"",IFERROR(IF(MATCH(D30,_xlfn.ANCHORARRAY(Tree.L!$N116),0)&gt;0,"No",""),"Yes"))</f>
        <v/>
      </c>
      <c r="J30" s="221" t="str">
        <f>IF(ISBLANK(E30),"",IFERROR(IF(MATCH(E30,_xlfn.ANCHORARRAY(Tree.L!N82),0)&gt;0,"No",""),"Yes"))</f>
        <v/>
      </c>
      <c r="K30" s="7"/>
      <c r="L30" s="221"/>
      <c r="M30" s="221" t="str" cm="1">
        <f t="array" ref="M30">IF(ISBLANK(L30),"",IFERROR(_xlfn.TEXTJOIN("..",TRUE,_xlfn._xlws.FILTER(C$15:C$43,B$15:B$43=L30)),""))</f>
        <v/>
      </c>
      <c r="N30" s="221"/>
      <c r="O30" s="7"/>
      <c r="P30" s="7"/>
      <c r="Q30" s="7"/>
      <c r="R30" s="7"/>
      <c r="S30" s="7"/>
      <c r="T30" s="7"/>
      <c r="U30" s="7"/>
      <c r="V30" s="7"/>
      <c r="W30" s="7"/>
      <c r="X30" s="7"/>
      <c r="Y30" s="7"/>
      <c r="Z30" s="7"/>
      <c r="AB30" s="304"/>
      <c r="AC30" s="304"/>
      <c r="AD30" s="304"/>
      <c r="AE30" s="303"/>
      <c r="AF30" s="7"/>
      <c r="AG30" s="541"/>
      <c r="AH30" s="541"/>
      <c r="AI30" s="541"/>
      <c r="AJ30" s="541"/>
      <c r="AK30" s="541"/>
      <c r="AL30" s="541"/>
      <c r="AM30" s="541"/>
      <c r="AN30" s="541"/>
      <c r="AO30" s="541"/>
      <c r="AP30" s="541"/>
      <c r="AQ30" s="541"/>
      <c r="AR30" s="7"/>
      <c r="AS30" s="7"/>
    </row>
    <row r="31" spans="1:45" x14ac:dyDescent="0.5">
      <c r="A31" s="8"/>
      <c r="B31" s="457"/>
      <c r="C31" s="457"/>
      <c r="D31" s="457"/>
      <c r="E31" s="457"/>
      <c r="F31" s="7"/>
      <c r="G31" s="9"/>
      <c r="H31" s="221" t="str">
        <f>IF(ISBLANK(C31),"",IFERROR(IF(MATCH(C31,_xlfn.ANCHORARRAY(Tree.L!I$2),0)&gt;0,"No",""),"Yes"))</f>
        <v/>
      </c>
      <c r="I31" s="221" t="str">
        <f>IF(ISBLANK(D31),"",IFERROR(IF(MATCH(D31,_xlfn.ANCHORARRAY(Tree.L!$N117),0)&gt;0,"No",""),"Yes"))</f>
        <v/>
      </c>
      <c r="J31" s="221" t="str">
        <f>IF(ISBLANK(E31),"",IFERROR(IF(MATCH(E31,_xlfn.ANCHORARRAY(Tree.L!N83),0)&gt;0,"No",""),"Yes"))</f>
        <v/>
      </c>
      <c r="K31" s="7"/>
      <c r="L31" s="221"/>
      <c r="M31" s="221" t="str" cm="1">
        <f t="array" ref="M31">IF(ISBLANK(L31),"",IFERROR(_xlfn.TEXTJOIN("..",TRUE,_xlfn._xlws.FILTER(C$15:C$43,B$15:B$43=L31)),""))</f>
        <v/>
      </c>
      <c r="N31" s="221"/>
      <c r="O31" s="7"/>
      <c r="P31" s="7"/>
      <c r="Q31" s="7"/>
      <c r="R31" s="7"/>
      <c r="S31" s="7"/>
      <c r="T31" s="7"/>
      <c r="U31" s="7"/>
      <c r="V31" s="7"/>
      <c r="W31" s="7"/>
      <c r="X31" s="7"/>
      <c r="Y31" s="7"/>
      <c r="Z31" s="7"/>
      <c r="AB31" s="304"/>
      <c r="AC31" s="304"/>
      <c r="AD31" s="304"/>
      <c r="AE31" s="303"/>
      <c r="AF31" s="7"/>
      <c r="AG31" s="541"/>
      <c r="AH31" s="541"/>
      <c r="AI31" s="541"/>
      <c r="AJ31" s="541"/>
      <c r="AK31" s="541"/>
      <c r="AL31" s="541"/>
      <c r="AM31" s="541"/>
      <c r="AN31" s="541"/>
      <c r="AO31" s="541"/>
      <c r="AP31" s="541"/>
      <c r="AQ31" s="541"/>
      <c r="AR31" s="7"/>
      <c r="AS31" s="7"/>
    </row>
    <row r="32" spans="1:45" x14ac:dyDescent="0.5">
      <c r="A32" s="8"/>
      <c r="B32" s="457"/>
      <c r="C32" s="457"/>
      <c r="D32" s="457"/>
      <c r="E32" s="457"/>
      <c r="F32" s="7"/>
      <c r="G32" s="9"/>
      <c r="H32" s="221" t="str">
        <f>IF(ISBLANK(C32),"",IFERROR(IF(MATCH(C32,_xlfn.ANCHORARRAY(Tree.L!I$2),0)&gt;0,"No",""),"Yes"))</f>
        <v/>
      </c>
      <c r="I32" s="221" t="str">
        <f>IF(ISBLANK(D32),"",IFERROR(IF(MATCH(D32,_xlfn.ANCHORARRAY(Tree.L!$N118),0)&gt;0,"No",""),"Yes"))</f>
        <v/>
      </c>
      <c r="J32" s="221" t="str">
        <f>IF(ISBLANK(E32),"",IFERROR(IF(MATCH(E32,_xlfn.ANCHORARRAY(Tree.L!N84),0)&gt;0,"No",""),"Yes"))</f>
        <v/>
      </c>
      <c r="K32" s="7"/>
      <c r="L32" s="221"/>
      <c r="M32" s="221" t="str" cm="1">
        <f t="array" ref="M32">IF(ISBLANK(L32),"",IFERROR(_xlfn.TEXTJOIN("..",TRUE,_xlfn._xlws.FILTER(C$15:C$43,B$15:B$43=L32)),""))</f>
        <v/>
      </c>
      <c r="N32" s="221"/>
      <c r="O32" s="7"/>
      <c r="P32" s="7"/>
      <c r="Q32" s="7"/>
      <c r="R32" s="7"/>
      <c r="S32" s="7"/>
      <c r="T32" s="7"/>
      <c r="U32" s="7"/>
      <c r="V32" s="7"/>
      <c r="W32" s="7"/>
      <c r="X32" s="7"/>
      <c r="Y32" s="7"/>
      <c r="Z32" s="7"/>
      <c r="AB32" s="304"/>
      <c r="AC32" s="304"/>
      <c r="AD32" s="304"/>
      <c r="AE32" s="303"/>
      <c r="AF32" s="7"/>
      <c r="AG32" s="541"/>
      <c r="AH32" s="541"/>
      <c r="AI32" s="541"/>
      <c r="AJ32" s="541"/>
      <c r="AK32" s="541"/>
      <c r="AL32" s="541"/>
      <c r="AM32" s="541"/>
      <c r="AN32" s="541"/>
      <c r="AO32" s="541"/>
      <c r="AP32" s="541"/>
      <c r="AQ32" s="541"/>
      <c r="AR32" s="7"/>
      <c r="AS32" s="7"/>
    </row>
    <row r="33" spans="1:45" x14ac:dyDescent="0.5">
      <c r="A33" s="8"/>
      <c r="B33" s="457"/>
      <c r="C33" s="457"/>
      <c r="D33" s="457"/>
      <c r="E33" s="457"/>
      <c r="F33" s="7"/>
      <c r="G33" s="9"/>
      <c r="H33" s="221" t="str">
        <f>IF(ISBLANK(C33),"",IFERROR(IF(MATCH(C33,_xlfn.ANCHORARRAY(Tree.L!I$2),0)&gt;0,"No",""),"Yes"))</f>
        <v/>
      </c>
      <c r="I33" s="221" t="str">
        <f>IF(ISBLANK(D33),"",IFERROR(IF(MATCH(D33,_xlfn.ANCHORARRAY(Tree.L!$N119),0)&gt;0,"No",""),"Yes"))</f>
        <v/>
      </c>
      <c r="J33" s="221" t="str">
        <f>IF(ISBLANK(E33),"",IFERROR(IF(MATCH(E33,_xlfn.ANCHORARRAY(Tree.L!N85),0)&gt;0,"No",""),"Yes"))</f>
        <v/>
      </c>
      <c r="K33" s="7"/>
      <c r="L33" s="221"/>
      <c r="M33" s="221" t="str" cm="1">
        <f t="array" ref="M33">IF(ISBLANK(L33),"",IFERROR(_xlfn.TEXTJOIN("..",TRUE,_xlfn._xlws.FILTER(C$15:C$43,B$15:B$43=L33)),""))</f>
        <v/>
      </c>
      <c r="N33" s="221"/>
      <c r="O33" s="7"/>
      <c r="P33" s="7"/>
      <c r="Q33" s="7"/>
      <c r="R33" s="7"/>
      <c r="S33" s="7"/>
      <c r="T33" s="7"/>
      <c r="U33" s="7"/>
      <c r="V33" s="7"/>
      <c r="W33" s="7"/>
      <c r="X33" s="7"/>
      <c r="Y33" s="7"/>
      <c r="Z33" s="7"/>
      <c r="AB33" s="304"/>
      <c r="AC33" s="304"/>
      <c r="AD33" s="304"/>
      <c r="AE33" s="303"/>
      <c r="AF33" s="7"/>
      <c r="AG33" s="541"/>
      <c r="AH33" s="541"/>
      <c r="AI33" s="541"/>
      <c r="AJ33" s="541"/>
      <c r="AK33" s="541"/>
      <c r="AL33" s="541"/>
      <c r="AM33" s="541"/>
      <c r="AN33" s="541"/>
      <c r="AO33" s="541"/>
      <c r="AP33" s="541"/>
      <c r="AQ33" s="541"/>
      <c r="AR33" s="7"/>
      <c r="AS33" s="7"/>
    </row>
    <row r="34" spans="1:45" x14ac:dyDescent="0.5">
      <c r="A34" s="8"/>
      <c r="B34" s="457"/>
      <c r="C34" s="457"/>
      <c r="D34" s="457"/>
      <c r="E34" s="457"/>
      <c r="F34" s="7"/>
      <c r="G34" s="9"/>
      <c r="H34" s="221" t="str">
        <f>IF(ISBLANK(C34),"",IFERROR(IF(MATCH(C34,_xlfn.ANCHORARRAY(Tree.L!I$2),0)&gt;0,"No",""),"Yes"))</f>
        <v/>
      </c>
      <c r="I34" s="221" t="str">
        <f>IF(ISBLANK(D34),"",IFERROR(IF(MATCH(D34,_xlfn.ANCHORARRAY(Tree.L!$N120),0)&gt;0,"No",""),"Yes"))</f>
        <v/>
      </c>
      <c r="J34" s="221" t="str">
        <f>IF(ISBLANK(E34),"",IFERROR(IF(MATCH(E34,_xlfn.ANCHORARRAY(Tree.L!N86),0)&gt;0,"No",""),"Yes"))</f>
        <v/>
      </c>
      <c r="K34" s="7"/>
      <c r="L34" s="221"/>
      <c r="M34" s="221" t="str" cm="1">
        <f t="array" ref="M34">IF(ISBLANK(L34),"",IFERROR(_xlfn.TEXTJOIN("..",TRUE,_xlfn._xlws.FILTER(C$15:C$43,B$15:B$43=L34)),""))</f>
        <v/>
      </c>
      <c r="N34" s="221"/>
      <c r="O34" s="7"/>
      <c r="P34" s="7"/>
      <c r="Q34" s="7"/>
      <c r="R34" s="7"/>
      <c r="S34" s="7"/>
      <c r="T34" s="7"/>
      <c r="U34" s="7"/>
      <c r="V34" s="7"/>
      <c r="W34" s="7"/>
      <c r="X34" s="7"/>
      <c r="Y34" s="7"/>
      <c r="Z34" s="7"/>
      <c r="AB34" s="304"/>
      <c r="AC34" s="304"/>
      <c r="AD34" s="304"/>
      <c r="AE34" s="303"/>
      <c r="AF34" s="7"/>
      <c r="AG34" s="541"/>
      <c r="AH34" s="541"/>
      <c r="AI34" s="541"/>
      <c r="AJ34" s="541"/>
      <c r="AK34" s="541"/>
      <c r="AL34" s="541"/>
      <c r="AM34" s="541"/>
      <c r="AN34" s="541"/>
      <c r="AO34" s="541"/>
      <c r="AP34" s="541"/>
      <c r="AQ34" s="541"/>
      <c r="AR34" s="7"/>
      <c r="AS34" s="7"/>
    </row>
    <row r="35" spans="1:45" x14ac:dyDescent="0.5">
      <c r="A35" s="8"/>
      <c r="B35" s="457"/>
      <c r="C35" s="457"/>
      <c r="D35" s="457"/>
      <c r="E35" s="457"/>
      <c r="F35" s="7"/>
      <c r="G35" s="9"/>
      <c r="H35" s="221" t="str">
        <f>IF(ISBLANK(C35),"",IFERROR(IF(MATCH(C35,_xlfn.ANCHORARRAY(Tree.L!I$2),0)&gt;0,"No",""),"Yes"))</f>
        <v/>
      </c>
      <c r="I35" s="221" t="str">
        <f>IF(ISBLANK(D35),"",IFERROR(IF(MATCH(D35,_xlfn.ANCHORARRAY(Tree.L!$N121),0)&gt;0,"No",""),"Yes"))</f>
        <v/>
      </c>
      <c r="J35" s="221" t="str">
        <f>IF(ISBLANK(E35),"",IFERROR(IF(MATCH(E35,_xlfn.ANCHORARRAY(Tree.L!N87),0)&gt;0,"No",""),"Yes"))</f>
        <v/>
      </c>
      <c r="K35" s="7"/>
      <c r="L35" s="221"/>
      <c r="M35" s="221" t="str" cm="1">
        <f t="array" ref="M35">IF(ISBLANK(L35),"",IFERROR(_xlfn.TEXTJOIN("..",TRUE,_xlfn._xlws.FILTER(C$15:C$43,B$15:B$43=L35)),""))</f>
        <v/>
      </c>
      <c r="N35" s="221"/>
      <c r="O35" s="7"/>
      <c r="P35" s="7"/>
      <c r="Q35" s="7"/>
      <c r="R35" s="7"/>
      <c r="S35" s="7"/>
      <c r="T35" s="7"/>
      <c r="U35" s="7"/>
      <c r="V35" s="7"/>
      <c r="W35" s="7"/>
      <c r="X35" s="7"/>
      <c r="Y35" s="7"/>
      <c r="Z35" s="7"/>
      <c r="AB35" s="304"/>
      <c r="AC35" s="304"/>
      <c r="AD35" s="304"/>
      <c r="AE35" s="303"/>
      <c r="AF35" s="7"/>
      <c r="AG35" s="541"/>
      <c r="AH35" s="541"/>
      <c r="AI35" s="541"/>
      <c r="AJ35" s="541"/>
      <c r="AK35" s="541"/>
      <c r="AL35" s="541"/>
      <c r="AM35" s="541"/>
      <c r="AN35" s="541"/>
      <c r="AO35" s="541"/>
      <c r="AP35" s="541"/>
      <c r="AQ35" s="541"/>
      <c r="AR35" s="7"/>
      <c r="AS35" s="7"/>
    </row>
    <row r="36" spans="1:45" x14ac:dyDescent="0.5">
      <c r="A36" s="8"/>
      <c r="B36" s="457"/>
      <c r="C36" s="457"/>
      <c r="D36" s="457"/>
      <c r="E36" s="457"/>
      <c r="F36" s="7"/>
      <c r="G36" s="9"/>
      <c r="H36" s="221" t="str">
        <f>IF(ISBLANK(C36),"",IFERROR(IF(MATCH(C36,_xlfn.ANCHORARRAY(Tree.L!I$2),0)&gt;0,"No",""),"Yes"))</f>
        <v/>
      </c>
      <c r="I36" s="221" t="str">
        <f>IF(ISBLANK(D36),"",IFERROR(IF(MATCH(D36,_xlfn.ANCHORARRAY(Tree.L!$N122),0)&gt;0,"No",""),"Yes"))</f>
        <v/>
      </c>
      <c r="J36" s="221" t="str">
        <f>IF(ISBLANK(E36),"",IFERROR(IF(MATCH(E36,_xlfn.ANCHORARRAY(Tree.L!N88),0)&gt;0,"No",""),"Yes"))</f>
        <v/>
      </c>
      <c r="K36" s="7"/>
      <c r="L36" s="221"/>
      <c r="M36" s="221" t="str" cm="1">
        <f t="array" ref="M36">IF(ISBLANK(L36),"",IFERROR(_xlfn.TEXTJOIN("..",TRUE,_xlfn._xlws.FILTER(C$15:C$43,B$15:B$43=L36)),""))</f>
        <v/>
      </c>
      <c r="N36" s="221"/>
      <c r="O36" s="7"/>
      <c r="P36" s="7"/>
      <c r="Q36" s="7"/>
      <c r="R36" s="7"/>
      <c r="S36" s="7"/>
      <c r="T36" s="7"/>
      <c r="U36" s="7"/>
      <c r="V36" s="7"/>
      <c r="W36" s="7"/>
      <c r="X36" s="7"/>
      <c r="Y36" s="7"/>
      <c r="Z36" s="7"/>
      <c r="AB36" s="304"/>
      <c r="AC36" s="304"/>
      <c r="AD36" s="304"/>
      <c r="AE36" s="303"/>
      <c r="AF36" s="7"/>
      <c r="AG36" s="541"/>
      <c r="AH36" s="541"/>
      <c r="AI36" s="541"/>
      <c r="AJ36" s="541"/>
      <c r="AK36" s="541"/>
      <c r="AL36" s="541"/>
      <c r="AM36" s="541"/>
      <c r="AN36" s="541"/>
      <c r="AO36" s="541"/>
      <c r="AP36" s="541"/>
      <c r="AQ36" s="541"/>
      <c r="AR36" s="7"/>
      <c r="AS36" s="7"/>
    </row>
    <row r="37" spans="1:45" x14ac:dyDescent="0.5">
      <c r="A37" s="8"/>
      <c r="B37" s="457"/>
      <c r="C37" s="457"/>
      <c r="D37" s="457"/>
      <c r="E37" s="457"/>
      <c r="F37" s="7"/>
      <c r="G37" s="9"/>
      <c r="H37" s="221" t="str">
        <f>IF(ISBLANK(C37),"",IFERROR(IF(MATCH(C37,_xlfn.ANCHORARRAY(Tree.L!I$2),0)&gt;0,"No",""),"Yes"))</f>
        <v/>
      </c>
      <c r="I37" s="221" t="str">
        <f>IF(ISBLANK(D37),"",IFERROR(IF(MATCH(D37,_xlfn.ANCHORARRAY(Tree.L!$N123),0)&gt;0,"No",""),"Yes"))</f>
        <v/>
      </c>
      <c r="J37" s="221" t="str">
        <f>IF(ISBLANK(E37),"",IFERROR(IF(MATCH(E37,_xlfn.ANCHORARRAY(Tree.L!N89),0)&gt;0,"No",""),"Yes"))</f>
        <v/>
      </c>
      <c r="K37" s="7"/>
      <c r="L37" s="221"/>
      <c r="M37" s="221" t="str" cm="1">
        <f t="array" ref="M37">IF(ISBLANK(L37),"",IFERROR(_xlfn.TEXTJOIN("..",TRUE,_xlfn._xlws.FILTER(C$15:C$43,B$15:B$43=L37)),""))</f>
        <v/>
      </c>
      <c r="N37" s="221"/>
      <c r="O37" s="7"/>
      <c r="P37" s="7"/>
      <c r="Q37" s="7"/>
      <c r="R37" s="7"/>
      <c r="S37" s="7"/>
      <c r="T37" s="7"/>
      <c r="U37" s="7"/>
      <c r="V37" s="7"/>
      <c r="W37" s="7"/>
      <c r="X37" s="7"/>
      <c r="Y37" s="7"/>
      <c r="Z37" s="7"/>
      <c r="AB37" s="304"/>
      <c r="AC37" s="304"/>
      <c r="AD37" s="304"/>
      <c r="AE37" s="303"/>
      <c r="AF37" s="7"/>
      <c r="AG37" s="541"/>
      <c r="AH37" s="541"/>
      <c r="AI37" s="541"/>
      <c r="AJ37" s="541"/>
      <c r="AK37" s="541"/>
      <c r="AL37" s="541"/>
      <c r="AM37" s="541"/>
      <c r="AN37" s="541"/>
      <c r="AO37" s="541"/>
      <c r="AP37" s="541"/>
      <c r="AQ37" s="541"/>
      <c r="AR37" s="7"/>
      <c r="AS37" s="7"/>
    </row>
    <row r="38" spans="1:45" x14ac:dyDescent="0.5">
      <c r="A38" s="8"/>
      <c r="B38" s="457"/>
      <c r="C38" s="457"/>
      <c r="D38" s="457"/>
      <c r="E38" s="457"/>
      <c r="F38" s="7"/>
      <c r="G38" s="9"/>
      <c r="H38" s="221" t="str">
        <f>IF(ISBLANK(C38),"",IFERROR(IF(MATCH(C38,_xlfn.ANCHORARRAY(Tree.L!I$2),0)&gt;0,"No",""),"Yes"))</f>
        <v/>
      </c>
      <c r="I38" s="221" t="str">
        <f>IF(ISBLANK(D38),"",IFERROR(IF(MATCH(D38,_xlfn.ANCHORARRAY(Tree.L!$N124),0)&gt;0,"No",""),"Yes"))</f>
        <v/>
      </c>
      <c r="J38" s="221" t="str">
        <f>IF(ISBLANK(E38),"",IFERROR(IF(MATCH(E38,_xlfn.ANCHORARRAY(Tree.L!N90),0)&gt;0,"No",""),"Yes"))</f>
        <v/>
      </c>
      <c r="K38" s="7"/>
      <c r="L38" s="221"/>
      <c r="M38" s="221" t="str" cm="1">
        <f t="array" ref="M38">IF(ISBLANK(L38),"",IFERROR(_xlfn.TEXTJOIN("..",TRUE,_xlfn._xlws.FILTER(C$15:C$43,B$15:B$43=L38)),""))</f>
        <v/>
      </c>
      <c r="N38" s="221"/>
      <c r="O38" s="7"/>
      <c r="P38" s="7"/>
      <c r="Q38" s="7"/>
      <c r="R38" s="7"/>
      <c r="S38" s="7"/>
      <c r="T38" s="7"/>
      <c r="U38" s="7"/>
      <c r="V38" s="7"/>
      <c r="W38" s="7"/>
      <c r="X38" s="7"/>
      <c r="Y38" s="7"/>
      <c r="Z38" s="7"/>
      <c r="AB38" s="304"/>
      <c r="AC38" s="304"/>
      <c r="AD38" s="304"/>
      <c r="AE38" s="303"/>
      <c r="AF38" s="7"/>
      <c r="AG38" s="541"/>
      <c r="AH38" s="541"/>
      <c r="AI38" s="541"/>
      <c r="AJ38" s="541"/>
      <c r="AK38" s="541"/>
      <c r="AL38" s="541"/>
      <c r="AM38" s="541"/>
      <c r="AN38" s="541"/>
      <c r="AO38" s="541"/>
      <c r="AP38" s="541"/>
      <c r="AQ38" s="541"/>
      <c r="AR38" s="7"/>
      <c r="AS38" s="7"/>
    </row>
    <row r="39" spans="1:45" x14ac:dyDescent="0.5">
      <c r="A39" s="8"/>
      <c r="B39" s="457"/>
      <c r="C39" s="457"/>
      <c r="D39" s="457"/>
      <c r="E39" s="457"/>
      <c r="F39" s="7"/>
      <c r="G39" s="9"/>
      <c r="H39" s="221" t="str">
        <f>IF(ISBLANK(C39),"",IFERROR(IF(MATCH(C39,_xlfn.ANCHORARRAY(Tree.L!I$2),0)&gt;0,"No",""),"Yes"))</f>
        <v/>
      </c>
      <c r="I39" s="221" t="str">
        <f>IF(ISBLANK(D39),"",IFERROR(IF(MATCH(D39,_xlfn.ANCHORARRAY(Tree.L!$N125),0)&gt;0,"No",""),"Yes"))</f>
        <v/>
      </c>
      <c r="J39" s="221" t="str">
        <f>IF(ISBLANK(E39),"",IFERROR(IF(MATCH(E39,_xlfn.ANCHORARRAY(Tree.L!N91),0)&gt;0,"No",""),"Yes"))</f>
        <v/>
      </c>
      <c r="K39" s="7"/>
      <c r="L39" s="221"/>
      <c r="M39" s="221" t="str" cm="1">
        <f t="array" ref="M39">IF(ISBLANK(L39),"",IFERROR(_xlfn.TEXTJOIN("..",TRUE,_xlfn._xlws.FILTER(C$15:C$43,B$15:B$43=L39)),""))</f>
        <v/>
      </c>
      <c r="N39" s="221"/>
      <c r="O39" s="7"/>
      <c r="P39" s="7"/>
      <c r="Q39" s="7"/>
      <c r="R39" s="7"/>
      <c r="S39" s="7"/>
      <c r="T39" s="7"/>
      <c r="U39" s="7"/>
      <c r="V39" s="7"/>
      <c r="W39" s="7"/>
      <c r="X39" s="7"/>
      <c r="Y39" s="7"/>
      <c r="Z39" s="7"/>
      <c r="AB39" s="304"/>
      <c r="AC39" s="304"/>
      <c r="AD39" s="304"/>
      <c r="AE39" s="303"/>
      <c r="AF39" s="7"/>
      <c r="AG39" s="541"/>
      <c r="AH39" s="541"/>
      <c r="AI39" s="541"/>
      <c r="AJ39" s="541"/>
      <c r="AK39" s="541"/>
      <c r="AL39" s="541"/>
      <c r="AM39" s="541"/>
      <c r="AN39" s="541"/>
      <c r="AO39" s="541"/>
      <c r="AP39" s="541"/>
      <c r="AQ39" s="541"/>
      <c r="AR39" s="7"/>
      <c r="AS39" s="7"/>
    </row>
    <row r="40" spans="1:45" x14ac:dyDescent="0.5">
      <c r="A40" s="8"/>
      <c r="B40" s="457"/>
      <c r="C40" s="457"/>
      <c r="D40" s="457"/>
      <c r="E40" s="457"/>
      <c r="F40" s="7"/>
      <c r="G40" s="9"/>
      <c r="H40" s="221" t="str">
        <f>IF(ISBLANK(C40),"",IFERROR(IF(MATCH(C40,_xlfn.ANCHORARRAY(Tree.L!I$2),0)&gt;0,"No",""),"Yes"))</f>
        <v/>
      </c>
      <c r="I40" s="221" t="str">
        <f>IF(ISBLANK(D40),"",IFERROR(IF(MATCH(D40,_xlfn.ANCHORARRAY(Tree.L!$N126),0)&gt;0,"No",""),"Yes"))</f>
        <v/>
      </c>
      <c r="J40" s="221" t="str">
        <f>IF(ISBLANK(E40),"",IFERROR(IF(MATCH(E40,_xlfn.ANCHORARRAY(Tree.L!N92),0)&gt;0,"No",""),"Yes"))</f>
        <v/>
      </c>
      <c r="K40" s="7"/>
      <c r="L40" s="221"/>
      <c r="M40" s="221" t="str" cm="1">
        <f t="array" ref="M40">IF(ISBLANK(L40),"",IFERROR(_xlfn.TEXTJOIN("..",TRUE,_xlfn._xlws.FILTER(C$15:C$43,B$15:B$43=L40)),""))</f>
        <v/>
      </c>
      <c r="N40" s="221"/>
      <c r="O40" s="7"/>
      <c r="P40" s="7"/>
      <c r="Q40" s="7"/>
      <c r="R40" s="7"/>
      <c r="S40" s="7"/>
      <c r="T40" s="7"/>
      <c r="U40" s="7"/>
      <c r="V40" s="7"/>
      <c r="W40" s="7"/>
      <c r="X40" s="7"/>
      <c r="Y40" s="7"/>
      <c r="Z40" s="7"/>
      <c r="AB40" s="304"/>
      <c r="AC40" s="304"/>
      <c r="AD40" s="304"/>
      <c r="AE40" s="303"/>
      <c r="AF40" s="7"/>
      <c r="AG40" s="541"/>
      <c r="AH40" s="541"/>
      <c r="AI40" s="541"/>
      <c r="AJ40" s="541"/>
      <c r="AK40" s="541"/>
      <c r="AL40" s="541"/>
      <c r="AM40" s="541"/>
      <c r="AN40" s="541"/>
      <c r="AO40" s="541"/>
      <c r="AP40" s="541"/>
      <c r="AQ40" s="541"/>
      <c r="AR40" s="7"/>
      <c r="AS40" s="7"/>
    </row>
    <row r="41" spans="1:45" x14ac:dyDescent="0.5">
      <c r="A41" s="8"/>
      <c r="B41" s="457"/>
      <c r="C41" s="457"/>
      <c r="D41" s="457"/>
      <c r="E41" s="457"/>
      <c r="F41" s="7"/>
      <c r="G41" s="9"/>
      <c r="H41" s="221" t="str">
        <f>IF(ISBLANK(C41),"",IFERROR(IF(MATCH(C41,_xlfn.ANCHORARRAY(Tree.L!I$2),0)&gt;0,"No",""),"Yes"))</f>
        <v/>
      </c>
      <c r="I41" s="221" t="str">
        <f>IF(ISBLANK(D41),"",IFERROR(IF(MATCH(D41,_xlfn.ANCHORARRAY(Tree.L!$N127),0)&gt;0,"No",""),"Yes"))</f>
        <v/>
      </c>
      <c r="J41" s="221" t="str">
        <f>IF(ISBLANK(E41),"",IFERROR(IF(MATCH(E41,_xlfn.ANCHORARRAY(Tree.L!N93),0)&gt;0,"No",""),"Yes"))</f>
        <v/>
      </c>
      <c r="K41" s="7"/>
      <c r="L41" s="221"/>
      <c r="M41" s="221" t="str" cm="1">
        <f t="array" ref="M41">IF(ISBLANK(L41),"",IFERROR(_xlfn.TEXTJOIN("..",TRUE,_xlfn._xlws.FILTER(C$15:C$43,B$15:B$43=L41)),""))</f>
        <v/>
      </c>
      <c r="N41" s="221"/>
      <c r="O41" s="7"/>
      <c r="P41" s="7"/>
      <c r="Q41" s="7"/>
      <c r="R41" s="7"/>
      <c r="S41" s="7"/>
      <c r="T41" s="7"/>
      <c r="U41" s="7"/>
      <c r="V41" s="7"/>
      <c r="W41" s="7"/>
      <c r="X41" s="7"/>
      <c r="Y41" s="7"/>
      <c r="Z41" s="7"/>
      <c r="AB41" s="304"/>
      <c r="AC41" s="304"/>
      <c r="AD41" s="304"/>
      <c r="AE41" s="303"/>
      <c r="AF41" s="7"/>
      <c r="AG41" s="541"/>
      <c r="AH41" s="541"/>
      <c r="AI41" s="541"/>
      <c r="AJ41" s="541"/>
      <c r="AK41" s="541"/>
      <c r="AL41" s="541"/>
      <c r="AM41" s="541"/>
      <c r="AN41" s="541"/>
      <c r="AO41" s="541"/>
      <c r="AP41" s="541"/>
      <c r="AQ41" s="541"/>
      <c r="AR41" s="7"/>
      <c r="AS41" s="7"/>
    </row>
    <row r="42" spans="1:45" x14ac:dyDescent="0.5">
      <c r="A42" s="8"/>
      <c r="B42" s="457"/>
      <c r="C42" s="457"/>
      <c r="D42" s="457"/>
      <c r="E42" s="457"/>
      <c r="F42" s="7"/>
      <c r="G42" s="9"/>
      <c r="H42" s="221" t="str">
        <f>IF(ISBLANK(C42),"",IFERROR(IF(MATCH(C42,_xlfn.ANCHORARRAY(Tree.L!I$2),0)&gt;0,"No",""),"Yes"))</f>
        <v/>
      </c>
      <c r="I42" s="221" t="str">
        <f>IF(ISBLANK(D42),"",IFERROR(IF(MATCH(D42,_xlfn.ANCHORARRAY(Tree.L!$N128),0)&gt;0,"No",""),"Yes"))</f>
        <v/>
      </c>
      <c r="J42" s="221" t="str">
        <f>IF(ISBLANK(E42),"",IFERROR(IF(MATCH(E42,_xlfn.ANCHORARRAY(Tree.L!N94),0)&gt;0,"No",""),"Yes"))</f>
        <v/>
      </c>
      <c r="K42" s="7"/>
      <c r="L42" s="221"/>
      <c r="M42" s="221" t="str" cm="1">
        <f t="array" ref="M42">IF(ISBLANK(L42),"",IFERROR(_xlfn.TEXTJOIN("..",TRUE,_xlfn._xlws.FILTER(C$15:C$43,B$15:B$43=L42)),""))</f>
        <v/>
      </c>
      <c r="N42" s="221"/>
      <c r="O42" s="7"/>
      <c r="P42" s="7"/>
      <c r="Q42" s="7"/>
      <c r="R42" s="7"/>
      <c r="S42" s="7"/>
      <c r="T42" s="7"/>
      <c r="U42" s="7"/>
      <c r="V42" s="7"/>
      <c r="W42" s="7"/>
      <c r="X42" s="7"/>
      <c r="Y42" s="7"/>
      <c r="Z42" s="7"/>
      <c r="AB42" s="304"/>
      <c r="AC42" s="304"/>
      <c r="AD42" s="304"/>
      <c r="AE42" s="303"/>
      <c r="AF42" s="7"/>
      <c r="AG42" s="541"/>
      <c r="AH42" s="541"/>
      <c r="AI42" s="541"/>
      <c r="AJ42" s="541"/>
      <c r="AK42" s="541"/>
      <c r="AL42" s="541"/>
      <c r="AM42" s="541"/>
      <c r="AN42" s="541"/>
      <c r="AO42" s="541"/>
      <c r="AP42" s="541"/>
      <c r="AQ42" s="541"/>
      <c r="AR42" s="7"/>
      <c r="AS42" s="7"/>
    </row>
    <row r="43" spans="1:45" x14ac:dyDescent="0.5">
      <c r="A43" s="8"/>
      <c r="B43" s="457"/>
      <c r="C43" s="457"/>
      <c r="D43" s="457"/>
      <c r="E43" s="457"/>
      <c r="F43" s="7"/>
      <c r="G43" s="9"/>
      <c r="H43" s="221" t="str">
        <f>IF(ISBLANK(C43),"",IFERROR(IF(MATCH(C43,_xlfn.ANCHORARRAY(Tree.L!I$2),0)&gt;0,"No",""),"Yes"))</f>
        <v/>
      </c>
      <c r="I43" s="221" t="str">
        <f>IF(ISBLANK(D43),"",IFERROR(IF(MATCH(D43,_xlfn.ANCHORARRAY(Tree.L!$N129),0)&gt;0,"No",""),"Yes"))</f>
        <v/>
      </c>
      <c r="J43" s="221" t="str">
        <f>IF(ISBLANK(E43),"",IFERROR(IF(MATCH(E43,_xlfn.ANCHORARRAY(Tree.L!N95),0)&gt;0,"No",""),"Yes"))</f>
        <v/>
      </c>
      <c r="K43" s="7"/>
      <c r="L43" s="221"/>
      <c r="M43" s="221" t="str" cm="1">
        <f t="array" ref="M43">IF(ISBLANK(L43),"",IFERROR(_xlfn.TEXTJOIN("..",TRUE,_xlfn._xlws.FILTER(C$15:C$43,B$15:B$43=L43)),""))</f>
        <v/>
      </c>
      <c r="N43" s="221"/>
      <c r="O43" s="7"/>
      <c r="P43" s="7"/>
      <c r="Q43" s="7"/>
      <c r="R43" s="7"/>
      <c r="S43" s="7"/>
      <c r="T43" s="7"/>
      <c r="U43" s="7"/>
      <c r="V43" s="7"/>
      <c r="W43" s="7"/>
      <c r="X43" s="7"/>
      <c r="Y43" s="7"/>
      <c r="Z43" s="7"/>
      <c r="AB43" s="304"/>
      <c r="AC43" s="304"/>
      <c r="AD43" s="304"/>
      <c r="AE43" s="303"/>
      <c r="AF43" s="7"/>
      <c r="AG43" s="541"/>
      <c r="AH43" s="541"/>
      <c r="AI43" s="541"/>
      <c r="AJ43" s="541"/>
      <c r="AK43" s="541"/>
      <c r="AL43" s="541"/>
      <c r="AM43" s="541"/>
      <c r="AN43" s="541"/>
      <c r="AO43" s="541"/>
      <c r="AP43" s="541"/>
      <c r="AQ43" s="541"/>
      <c r="AR43" s="7"/>
      <c r="AS43" s="7"/>
    </row>
    <row r="44" spans="1:45" ht="14.7" thickBot="1" x14ac:dyDescent="0.55000000000000004">
      <c r="A44" s="19"/>
      <c r="B44" s="17"/>
      <c r="C44" s="17"/>
      <c r="D44" s="17"/>
      <c r="E44" s="17"/>
      <c r="F44" s="17"/>
      <c r="G44" s="18"/>
      <c r="H44" s="7"/>
      <c r="I44" s="7"/>
      <c r="J44" s="7"/>
      <c r="K44" s="7"/>
      <c r="L44" s="221"/>
      <c r="M44" s="221"/>
      <c r="N44" s="221"/>
      <c r="O44" s="7"/>
      <c r="P44" s="7"/>
      <c r="Q44" s="7"/>
      <c r="R44" s="7"/>
      <c r="S44" s="7"/>
      <c r="T44" s="7"/>
      <c r="U44" s="7"/>
      <c r="V44" s="7"/>
      <c r="W44" s="7"/>
      <c r="X44" s="7"/>
      <c r="Y44" s="7"/>
      <c r="Z44" s="7"/>
      <c r="AB44" s="681"/>
      <c r="AC44" s="304"/>
      <c r="AD44" s="304"/>
      <c r="AE44" s="304"/>
      <c r="AF44" s="7"/>
      <c r="AG44" s="541"/>
      <c r="AH44" s="541"/>
      <c r="AI44" s="541"/>
      <c r="AJ44" s="541"/>
      <c r="AK44" s="541"/>
      <c r="AL44" s="541"/>
      <c r="AM44" s="541"/>
      <c r="AN44" s="541"/>
      <c r="AO44" s="541"/>
      <c r="AP44" s="541"/>
      <c r="AQ44" s="541"/>
      <c r="AR44" s="7"/>
      <c r="AS44" s="7"/>
    </row>
    <row r="45" spans="1:45" x14ac:dyDescent="0.5">
      <c r="A45" s="7"/>
      <c r="B45" s="7"/>
      <c r="C45" s="7"/>
      <c r="D45" s="7"/>
      <c r="E45" s="7"/>
      <c r="F45" s="7"/>
      <c r="G45" s="7"/>
      <c r="H45" s="7"/>
      <c r="I45" s="7"/>
      <c r="J45" s="7"/>
      <c r="K45" s="7"/>
      <c r="L45" s="221"/>
      <c r="M45" s="221"/>
      <c r="N45" s="221"/>
      <c r="O45" s="7"/>
      <c r="P45" s="7"/>
      <c r="Q45" s="7"/>
      <c r="R45" s="7"/>
      <c r="S45" s="7"/>
      <c r="T45" s="7"/>
      <c r="U45" s="7"/>
      <c r="V45" s="7"/>
      <c r="W45" s="7"/>
      <c r="X45" s="7"/>
      <c r="Y45" s="7"/>
      <c r="Z45" s="7"/>
      <c r="AB45" s="681"/>
      <c r="AC45" s="304"/>
      <c r="AD45" s="304"/>
      <c r="AE45" s="304"/>
      <c r="AF45" s="7"/>
      <c r="AG45" s="541"/>
      <c r="AH45" s="541"/>
      <c r="AI45" s="541"/>
      <c r="AJ45" s="541"/>
      <c r="AK45" s="541"/>
      <c r="AL45" s="541"/>
      <c r="AM45" s="541"/>
      <c r="AN45" s="541"/>
      <c r="AO45" s="541"/>
      <c r="AP45" s="541"/>
      <c r="AQ45" s="541"/>
      <c r="AR45" s="7"/>
      <c r="AS45" s="7"/>
    </row>
    <row r="46" spans="1:45" x14ac:dyDescent="0.5">
      <c r="A46" s="7"/>
      <c r="B46" s="7"/>
      <c r="C46" s="7"/>
      <c r="D46" s="7"/>
      <c r="E46" s="7"/>
      <c r="F46" s="7"/>
      <c r="G46" s="7"/>
      <c r="H46" s="7"/>
      <c r="I46" s="7"/>
      <c r="J46" s="7"/>
      <c r="K46" s="7"/>
      <c r="L46" s="221"/>
      <c r="M46" s="221"/>
      <c r="N46" s="221"/>
      <c r="O46" s="7"/>
      <c r="P46" s="7"/>
      <c r="Q46" s="7"/>
      <c r="R46" s="7"/>
      <c r="S46" s="7"/>
      <c r="T46" s="7"/>
      <c r="U46" s="7"/>
      <c r="V46" s="7"/>
      <c r="W46" s="7"/>
      <c r="X46" s="7"/>
      <c r="Y46" s="7"/>
      <c r="Z46" s="7"/>
      <c r="AB46" s="681"/>
      <c r="AC46" s="304"/>
      <c r="AD46" s="304"/>
      <c r="AE46" s="304"/>
      <c r="AF46" s="7"/>
      <c r="AG46" s="541"/>
      <c r="AH46" s="541"/>
      <c r="AI46" s="541"/>
      <c r="AJ46" s="541"/>
      <c r="AK46" s="541"/>
      <c r="AL46" s="541"/>
      <c r="AM46" s="541"/>
      <c r="AN46" s="541"/>
      <c r="AO46" s="541"/>
      <c r="AP46" s="541"/>
      <c r="AQ46" s="541"/>
      <c r="AR46" s="7"/>
      <c r="AS46" s="7"/>
    </row>
    <row r="47" spans="1:45" x14ac:dyDescent="0.5">
      <c r="A47" s="7"/>
      <c r="B47" s="7"/>
      <c r="C47" s="7"/>
      <c r="D47" s="7"/>
      <c r="E47" s="7"/>
      <c r="F47" s="7"/>
      <c r="G47" s="7"/>
      <c r="H47" s="7"/>
      <c r="I47" s="7"/>
      <c r="J47" s="7"/>
      <c r="K47" s="7"/>
      <c r="L47" s="221"/>
      <c r="M47" s="221"/>
      <c r="N47" s="221"/>
      <c r="O47" s="7"/>
      <c r="P47" s="7"/>
      <c r="Q47" s="7"/>
      <c r="R47" s="7"/>
      <c r="S47" s="7"/>
      <c r="T47" s="7"/>
      <c r="U47" s="7"/>
      <c r="V47" s="7"/>
      <c r="W47" s="7"/>
      <c r="X47" s="7"/>
      <c r="Y47" s="7"/>
      <c r="Z47" s="7"/>
      <c r="AB47" s="681"/>
      <c r="AC47" s="304"/>
      <c r="AD47" s="304"/>
      <c r="AE47" s="304"/>
      <c r="AF47" s="7"/>
      <c r="AG47" s="541"/>
      <c r="AH47" s="541"/>
      <c r="AI47" s="541"/>
      <c r="AJ47" s="541"/>
      <c r="AK47" s="541"/>
      <c r="AL47" s="541"/>
      <c r="AM47" s="541"/>
      <c r="AN47" s="541"/>
      <c r="AO47" s="541"/>
      <c r="AP47" s="541"/>
      <c r="AQ47" s="541"/>
      <c r="AR47" s="7"/>
      <c r="AS47" s="7"/>
    </row>
    <row r="48" spans="1:45" x14ac:dyDescent="0.5">
      <c r="A48" s="7"/>
      <c r="B48" s="7"/>
      <c r="C48" s="7"/>
      <c r="D48" s="7"/>
      <c r="E48" s="7"/>
      <c r="F48" s="7"/>
      <c r="G48" s="7"/>
      <c r="H48" s="7"/>
      <c r="I48" s="7"/>
      <c r="J48" s="7"/>
      <c r="K48" s="7"/>
      <c r="L48" s="221"/>
      <c r="M48" s="221"/>
      <c r="N48" s="221"/>
      <c r="O48" s="7"/>
      <c r="P48" s="7"/>
      <c r="Q48" s="7"/>
      <c r="R48" s="7"/>
      <c r="S48" s="7"/>
      <c r="T48" s="7"/>
      <c r="U48" s="7"/>
      <c r="V48" s="7"/>
      <c r="W48" s="7"/>
      <c r="X48" s="7"/>
      <c r="Y48" s="7"/>
      <c r="Z48" s="7"/>
      <c r="AB48" s="681"/>
      <c r="AC48" s="304"/>
      <c r="AD48" s="304"/>
      <c r="AE48" s="304"/>
      <c r="AF48" s="7"/>
      <c r="AG48" s="541"/>
      <c r="AH48" s="541"/>
      <c r="AI48" s="541"/>
      <c r="AJ48" s="541"/>
      <c r="AK48" s="541"/>
      <c r="AL48" s="541"/>
      <c r="AM48" s="541"/>
      <c r="AN48" s="541"/>
      <c r="AO48" s="541"/>
      <c r="AP48" s="541"/>
      <c r="AQ48" s="541"/>
      <c r="AR48" s="7"/>
      <c r="AS48" s="7"/>
    </row>
    <row r="49" spans="1:45" x14ac:dyDescent="0.5">
      <c r="A49" s="7"/>
      <c r="B49" s="7"/>
      <c r="C49" s="7"/>
      <c r="D49" s="7"/>
      <c r="E49" s="7"/>
      <c r="F49" s="7"/>
      <c r="G49" s="7"/>
      <c r="H49" s="7"/>
      <c r="I49" s="7"/>
      <c r="J49" s="7"/>
      <c r="K49" s="7"/>
      <c r="L49" s="221"/>
      <c r="M49" s="221"/>
      <c r="N49" s="221"/>
      <c r="O49" s="7"/>
      <c r="P49" s="7"/>
      <c r="Q49" s="7"/>
      <c r="R49" s="7"/>
      <c r="S49" s="7"/>
      <c r="T49" s="7"/>
      <c r="U49" s="7"/>
      <c r="V49" s="7"/>
      <c r="W49" s="7"/>
      <c r="X49" s="7"/>
      <c r="Y49" s="7"/>
      <c r="Z49" s="7"/>
      <c r="AB49" s="681"/>
      <c r="AC49" s="304"/>
      <c r="AD49" s="304"/>
      <c r="AE49" s="304"/>
      <c r="AF49" s="7"/>
      <c r="AG49" s="541"/>
      <c r="AH49" s="541"/>
      <c r="AI49" s="541"/>
      <c r="AJ49" s="541"/>
      <c r="AK49" s="541"/>
      <c r="AL49" s="541"/>
      <c r="AM49" s="541"/>
      <c r="AN49" s="541"/>
      <c r="AO49" s="541"/>
      <c r="AP49" s="541"/>
      <c r="AQ49" s="541"/>
      <c r="AR49" s="7"/>
      <c r="AS49" s="7"/>
    </row>
    <row r="50" spans="1:45" x14ac:dyDescent="0.5">
      <c r="A50" s="7"/>
      <c r="B50" s="7"/>
      <c r="C50" s="7"/>
      <c r="D50" s="7"/>
      <c r="E50" s="7"/>
      <c r="F50" s="7"/>
      <c r="G50" s="7"/>
      <c r="H50" s="7"/>
      <c r="I50" s="7"/>
      <c r="J50" s="7"/>
      <c r="K50" s="7"/>
      <c r="L50" s="221"/>
      <c r="M50" s="221"/>
      <c r="N50" s="221"/>
      <c r="O50" s="7"/>
      <c r="P50" s="7"/>
      <c r="Q50" s="7"/>
      <c r="R50" s="7"/>
      <c r="S50" s="7"/>
      <c r="T50" s="7"/>
      <c r="U50" s="7"/>
      <c r="V50" s="7"/>
      <c r="W50" s="7"/>
      <c r="X50" s="7"/>
      <c r="Y50" s="7"/>
      <c r="Z50" s="7"/>
      <c r="AB50" s="681"/>
      <c r="AC50" s="304"/>
      <c r="AD50" s="304"/>
      <c r="AE50" s="304"/>
      <c r="AF50" s="7"/>
      <c r="AG50" s="541"/>
      <c r="AH50" s="541"/>
      <c r="AI50" s="541"/>
      <c r="AJ50" s="541"/>
      <c r="AK50" s="541"/>
      <c r="AL50" s="541"/>
      <c r="AM50" s="541"/>
      <c r="AN50" s="541"/>
      <c r="AO50" s="541"/>
      <c r="AP50" s="541"/>
      <c r="AQ50" s="541"/>
      <c r="AR50" s="7"/>
      <c r="AS50" s="7"/>
    </row>
    <row r="51" spans="1:45" x14ac:dyDescent="0.5">
      <c r="A51" s="7"/>
      <c r="B51" s="7"/>
      <c r="C51" s="7"/>
      <c r="D51" s="7"/>
      <c r="E51" s="7"/>
      <c r="F51" s="7"/>
      <c r="G51" s="7"/>
      <c r="H51" s="7"/>
      <c r="I51" s="7"/>
      <c r="J51" s="7"/>
      <c r="K51" s="7"/>
      <c r="L51" s="7"/>
      <c r="M51" s="7"/>
      <c r="N51" s="7"/>
      <c r="O51" s="7"/>
      <c r="P51" s="7"/>
      <c r="Q51" s="7"/>
      <c r="R51" s="7"/>
      <c r="S51" s="7"/>
      <c r="T51" s="7"/>
      <c r="U51" s="7"/>
      <c r="V51" s="7"/>
      <c r="W51" s="7"/>
      <c r="X51" s="7"/>
      <c r="Y51" s="7"/>
      <c r="Z51" s="7"/>
      <c r="AB51" s="681"/>
      <c r="AC51" s="304"/>
      <c r="AD51" s="304"/>
      <c r="AE51" s="304"/>
      <c r="AF51" s="7"/>
      <c r="AG51" s="541"/>
      <c r="AH51" s="541"/>
      <c r="AI51" s="541"/>
      <c r="AJ51" s="541"/>
      <c r="AK51" s="541"/>
      <c r="AL51" s="541"/>
      <c r="AM51" s="541"/>
      <c r="AN51" s="541"/>
      <c r="AO51" s="541"/>
      <c r="AP51" s="541"/>
      <c r="AQ51" s="541"/>
      <c r="AR51" s="7"/>
      <c r="AS51" s="7"/>
    </row>
    <row r="52" spans="1:45" x14ac:dyDescent="0.5">
      <c r="A52" s="7"/>
      <c r="B52" s="7"/>
      <c r="C52" s="7"/>
      <c r="D52" s="7"/>
      <c r="E52" s="7"/>
      <c r="F52" s="7"/>
      <c r="G52" s="7"/>
      <c r="H52" s="7"/>
      <c r="I52" s="7"/>
      <c r="J52" s="7"/>
      <c r="K52" s="7"/>
      <c r="L52" s="7"/>
      <c r="M52" s="7"/>
      <c r="N52" s="7"/>
      <c r="O52" s="7"/>
      <c r="P52" s="7"/>
      <c r="Q52" s="7"/>
      <c r="R52" s="7"/>
      <c r="S52" s="7"/>
      <c r="T52" s="7"/>
      <c r="U52" s="7"/>
      <c r="V52" s="7"/>
      <c r="W52" s="7"/>
      <c r="X52" s="7"/>
      <c r="Y52" s="7"/>
      <c r="Z52" s="7"/>
      <c r="AB52" s="681"/>
      <c r="AC52" s="304"/>
      <c r="AD52" s="304"/>
      <c r="AE52" s="304"/>
      <c r="AF52" s="7"/>
      <c r="AG52" s="541"/>
      <c r="AH52" s="541"/>
      <c r="AI52" s="541"/>
      <c r="AJ52" s="541"/>
      <c r="AK52" s="541"/>
      <c r="AL52" s="541"/>
      <c r="AM52" s="541"/>
      <c r="AN52" s="541"/>
      <c r="AO52" s="541"/>
      <c r="AP52" s="541"/>
      <c r="AQ52" s="541"/>
      <c r="AR52" s="7"/>
      <c r="AS52" s="7"/>
    </row>
    <row r="53" spans="1:45" x14ac:dyDescent="0.5">
      <c r="A53" s="7"/>
      <c r="B53" s="7"/>
      <c r="C53" s="7"/>
      <c r="D53" s="7"/>
      <c r="E53" s="7"/>
      <c r="F53" s="7"/>
      <c r="G53" s="7"/>
      <c r="H53" s="7"/>
      <c r="I53" s="7"/>
      <c r="J53" s="7"/>
      <c r="K53" s="7"/>
      <c r="L53" s="7"/>
      <c r="M53" s="7"/>
      <c r="N53" s="7"/>
      <c r="O53" s="7"/>
      <c r="P53" s="7"/>
      <c r="Q53" s="7"/>
      <c r="R53" s="7"/>
      <c r="S53" s="7"/>
      <c r="T53" s="7"/>
      <c r="U53" s="7"/>
      <c r="V53" s="7"/>
      <c r="W53" s="7"/>
      <c r="X53" s="7"/>
      <c r="Y53" s="7"/>
      <c r="Z53" s="7"/>
      <c r="AB53" s="681"/>
      <c r="AC53" s="304"/>
      <c r="AD53" s="304"/>
      <c r="AE53" s="304"/>
      <c r="AF53" s="7"/>
      <c r="AG53" s="541"/>
      <c r="AH53" s="541"/>
      <c r="AI53" s="541"/>
      <c r="AJ53" s="541"/>
      <c r="AK53" s="541"/>
      <c r="AL53" s="541"/>
      <c r="AM53" s="541"/>
      <c r="AN53" s="541"/>
      <c r="AO53" s="541"/>
      <c r="AP53" s="541"/>
      <c r="AQ53" s="541"/>
      <c r="AR53" s="7"/>
      <c r="AS53" s="7"/>
    </row>
    <row r="54" spans="1:45" x14ac:dyDescent="0.5">
      <c r="A54" s="7"/>
      <c r="B54" s="7"/>
      <c r="C54" s="7"/>
      <c r="D54" s="7"/>
      <c r="E54" s="7"/>
      <c r="F54" s="7"/>
      <c r="G54" s="7"/>
      <c r="H54" s="7"/>
      <c r="I54" s="7"/>
      <c r="J54" s="7"/>
      <c r="K54" s="7"/>
      <c r="L54" s="7"/>
      <c r="M54" s="7"/>
      <c r="N54" s="7"/>
      <c r="O54" s="7"/>
      <c r="P54" s="7"/>
      <c r="Q54" s="7"/>
      <c r="R54" s="7"/>
      <c r="S54" s="7"/>
      <c r="T54" s="7"/>
      <c r="U54" s="7"/>
      <c r="V54" s="7"/>
      <c r="W54" s="7"/>
      <c r="X54" s="7"/>
      <c r="Y54" s="7"/>
      <c r="Z54" s="7"/>
      <c r="AB54" s="681"/>
      <c r="AC54" s="304"/>
      <c r="AD54" s="304"/>
      <c r="AE54" s="304"/>
      <c r="AF54" s="7"/>
      <c r="AG54" s="541"/>
      <c r="AH54" s="541"/>
      <c r="AI54" s="541"/>
      <c r="AJ54" s="541"/>
      <c r="AK54" s="541"/>
      <c r="AL54" s="541"/>
      <c r="AM54" s="541"/>
      <c r="AN54" s="541"/>
      <c r="AO54" s="541"/>
      <c r="AP54" s="541"/>
      <c r="AQ54" s="541"/>
      <c r="AR54" s="7"/>
      <c r="AS54" s="7"/>
    </row>
    <row r="55" spans="1:45" x14ac:dyDescent="0.5">
      <c r="A55" s="7"/>
      <c r="B55" s="7"/>
      <c r="C55" s="7"/>
      <c r="D55" s="7"/>
      <c r="E55" s="7"/>
      <c r="F55" s="7"/>
      <c r="G55" s="7"/>
      <c r="H55" s="7"/>
      <c r="I55" s="7"/>
      <c r="J55" s="7"/>
      <c r="K55" s="7"/>
      <c r="L55" s="7"/>
      <c r="M55" s="7"/>
      <c r="N55" s="7"/>
      <c r="O55" s="7"/>
      <c r="P55" s="7"/>
      <c r="Q55" s="7"/>
      <c r="R55" s="7"/>
      <c r="S55" s="7"/>
      <c r="T55" s="7"/>
      <c r="U55" s="7"/>
      <c r="V55" s="7"/>
      <c r="W55" s="7"/>
      <c r="X55" s="7"/>
      <c r="Y55" s="7"/>
      <c r="Z55" s="7"/>
      <c r="AB55" s="681"/>
      <c r="AC55" s="304"/>
      <c r="AD55" s="304"/>
      <c r="AE55" s="304"/>
      <c r="AF55" s="7"/>
      <c r="AG55" s="541"/>
      <c r="AH55" s="541"/>
      <c r="AI55" s="541"/>
      <c r="AJ55" s="541"/>
      <c r="AK55" s="541"/>
      <c r="AL55" s="541"/>
      <c r="AM55" s="541"/>
      <c r="AN55" s="541"/>
      <c r="AO55" s="541"/>
      <c r="AP55" s="541"/>
      <c r="AQ55" s="541"/>
      <c r="AR55" s="7"/>
      <c r="AS55" s="7"/>
    </row>
    <row r="56" spans="1:45" x14ac:dyDescent="0.5">
      <c r="A56" s="7"/>
      <c r="B56" s="7"/>
      <c r="C56" s="7"/>
      <c r="D56" s="7"/>
      <c r="E56" s="7"/>
      <c r="F56" s="7"/>
      <c r="G56" s="7"/>
      <c r="H56" s="7"/>
      <c r="I56" s="7"/>
      <c r="J56" s="7"/>
      <c r="K56" s="7"/>
      <c r="L56" s="7"/>
      <c r="M56" s="7"/>
      <c r="N56" s="7"/>
      <c r="O56" s="7"/>
      <c r="P56" s="7"/>
      <c r="Q56" s="7"/>
      <c r="R56" s="7"/>
      <c r="S56" s="7"/>
      <c r="T56" s="7"/>
      <c r="U56" s="7"/>
      <c r="V56" s="7"/>
      <c r="W56" s="7"/>
      <c r="X56" s="7"/>
      <c r="Y56" s="7"/>
      <c r="Z56" s="7"/>
      <c r="AB56" s="681"/>
      <c r="AC56" s="304"/>
      <c r="AD56" s="304"/>
      <c r="AE56" s="304"/>
      <c r="AF56" s="7"/>
      <c r="AG56" s="541"/>
      <c r="AH56" s="541"/>
      <c r="AI56" s="541"/>
      <c r="AJ56" s="541"/>
      <c r="AK56" s="541"/>
      <c r="AL56" s="541"/>
      <c r="AM56" s="541"/>
      <c r="AN56" s="541"/>
      <c r="AO56" s="541"/>
      <c r="AP56" s="541"/>
      <c r="AQ56" s="541"/>
      <c r="AR56" s="7"/>
      <c r="AS56" s="7"/>
    </row>
    <row r="57" spans="1:45" x14ac:dyDescent="0.5">
      <c r="A57" s="7"/>
      <c r="B57" s="7"/>
      <c r="C57" s="7"/>
      <c r="D57" s="7"/>
      <c r="E57" s="7"/>
      <c r="F57" s="7"/>
      <c r="G57" s="7"/>
      <c r="H57" s="7"/>
      <c r="I57" s="7"/>
      <c r="J57" s="7"/>
      <c r="K57" s="7"/>
      <c r="L57" s="7"/>
      <c r="M57" s="7"/>
      <c r="N57" s="7"/>
      <c r="O57" s="7"/>
      <c r="P57" s="7"/>
      <c r="Q57" s="7"/>
      <c r="R57" s="7"/>
      <c r="S57" s="7"/>
      <c r="T57" s="7"/>
      <c r="U57" s="7"/>
      <c r="V57" s="7"/>
      <c r="W57" s="7"/>
      <c r="X57" s="7"/>
      <c r="Y57" s="7"/>
      <c r="Z57" s="7"/>
      <c r="AB57" s="681"/>
      <c r="AC57" s="304"/>
      <c r="AD57" s="304"/>
      <c r="AE57" s="304"/>
      <c r="AF57" s="7"/>
      <c r="AG57" s="541"/>
      <c r="AH57" s="541"/>
      <c r="AI57" s="541"/>
      <c r="AJ57" s="541"/>
      <c r="AK57" s="541"/>
      <c r="AL57" s="541"/>
      <c r="AM57" s="541"/>
      <c r="AN57" s="541"/>
      <c r="AO57" s="541"/>
      <c r="AP57" s="541"/>
      <c r="AQ57" s="541"/>
      <c r="AR57" s="7"/>
      <c r="AS57" s="7"/>
    </row>
    <row r="58" spans="1:45" x14ac:dyDescent="0.5">
      <c r="A58" s="7"/>
      <c r="B58" s="7"/>
      <c r="C58" s="7"/>
      <c r="D58" s="7"/>
      <c r="E58" s="7"/>
      <c r="F58" s="7"/>
      <c r="G58" s="7"/>
      <c r="H58" s="7"/>
      <c r="I58" s="7"/>
      <c r="J58" s="7"/>
      <c r="K58" s="7"/>
      <c r="L58" s="7"/>
      <c r="M58" s="7"/>
      <c r="N58" s="7"/>
      <c r="O58" s="7"/>
      <c r="P58" s="7"/>
      <c r="Q58" s="7"/>
      <c r="R58" s="7"/>
      <c r="S58" s="7"/>
      <c r="T58" s="7"/>
      <c r="U58" s="7"/>
      <c r="V58" s="7"/>
      <c r="W58" s="7"/>
      <c r="X58" s="7"/>
      <c r="Y58" s="7"/>
      <c r="Z58" s="7"/>
      <c r="AB58" s="681"/>
      <c r="AC58" s="304"/>
      <c r="AD58" s="304"/>
      <c r="AE58" s="304"/>
      <c r="AF58" s="7"/>
      <c r="AG58" s="541"/>
      <c r="AH58" s="541"/>
      <c r="AI58" s="541"/>
      <c r="AJ58" s="541"/>
      <c r="AK58" s="541"/>
      <c r="AL58" s="541"/>
      <c r="AM58" s="541"/>
      <c r="AN58" s="541"/>
      <c r="AO58" s="541"/>
      <c r="AP58" s="541"/>
      <c r="AQ58" s="541"/>
      <c r="AR58" s="7"/>
      <c r="AS58" s="7"/>
    </row>
    <row r="59" spans="1:45" x14ac:dyDescent="0.5">
      <c r="A59" s="7"/>
      <c r="B59" s="7"/>
      <c r="C59" s="7"/>
      <c r="D59" s="7"/>
      <c r="E59" s="7"/>
      <c r="F59" s="7"/>
      <c r="G59" s="7"/>
      <c r="H59" s="7"/>
      <c r="I59" s="7"/>
      <c r="J59" s="7"/>
      <c r="K59" s="7"/>
      <c r="L59" s="7"/>
      <c r="M59" s="7"/>
      <c r="N59" s="7"/>
      <c r="O59" s="7"/>
      <c r="P59" s="7"/>
      <c r="Q59" s="7"/>
      <c r="R59" s="7"/>
      <c r="S59" s="7"/>
      <c r="T59" s="7"/>
      <c r="U59" s="7"/>
      <c r="V59" s="7"/>
      <c r="W59" s="7"/>
      <c r="X59" s="7"/>
      <c r="Y59" s="7"/>
      <c r="Z59" s="7"/>
      <c r="AB59" s="681"/>
      <c r="AC59" s="304"/>
      <c r="AD59" s="304"/>
      <c r="AE59" s="304"/>
      <c r="AF59" s="7"/>
      <c r="AG59" s="541"/>
      <c r="AH59" s="541"/>
      <c r="AI59" s="541"/>
      <c r="AJ59" s="541"/>
      <c r="AK59" s="541"/>
      <c r="AL59" s="541"/>
      <c r="AM59" s="541"/>
      <c r="AN59" s="541"/>
      <c r="AO59" s="541"/>
      <c r="AP59" s="541"/>
      <c r="AQ59" s="541"/>
      <c r="AR59" s="7"/>
      <c r="AS59" s="7"/>
    </row>
  </sheetData>
  <sheetProtection sheet="1" formatColumns="0" formatRows="0" selectLockedCells="1"/>
  <mergeCells count="3">
    <mergeCell ref="C3:Y3"/>
    <mergeCell ref="A12:G12"/>
    <mergeCell ref="B1:N1"/>
  </mergeCells>
  <conditionalFormatting sqref="B15:B43">
    <cfRule type="expression" dxfId="631" priority="309">
      <formula>IF(NOT(ISBLANK(B15)),IFERROR(IF(MATCH(B15,$C$8:$Y$8,0)&gt;0,FALSE(),TRUE()),TRUE()),FALSE())</formula>
    </cfRule>
  </conditionalFormatting>
  <conditionalFormatting sqref="C8:Y8">
    <cfRule type="expression" dxfId="630" priority="334">
      <formula>AND(NOT(ISBLANK(C8)),COUNTIF($C$8:$Y$8,C8)&gt;1)</formula>
    </cfRule>
    <cfRule type="expression" dxfId="629" priority="335">
      <formula>AND(ISBLANK(C8),COUNTA(C4:C6)&gt;0)</formula>
    </cfRule>
  </conditionalFormatting>
  <conditionalFormatting sqref="C4:Y6">
    <cfRule type="expression" dxfId="628" priority="336">
      <formula>AND(COUNTA(C$4:C$6)=0,NOT(ISBLANK(C$8)))</formula>
    </cfRule>
  </conditionalFormatting>
  <conditionalFormatting sqref="C10:Y10">
    <cfRule type="expression" dxfId="627" priority="1">
      <formula>LEN(C6)&gt;255+$R$45</formula>
    </cfRule>
    <cfRule type="expression" dxfId="626" priority="2">
      <formula>AND(C6="Yes",ISBLANK(C10))</formula>
    </cfRule>
  </conditionalFormatting>
  <dataValidations count="5">
    <dataValidation type="custom" allowBlank="1" showInputMessage="1" showErrorMessage="1" error="Name already used." sqref="C8:Y8" xr:uid="{8FB58AE2-0F31-485D-979E-313A1F105299}">
      <formula1>IF(COUNTIF($C8:$Y8,C8)&gt;1,FALSE(),TRUE())</formula1>
    </dataValidation>
    <dataValidation type="list" allowBlank="1" showInputMessage="1" showErrorMessage="1" sqref="AP1" xr:uid="{A92851D2-E064-494B-9BE7-21D1811AEDF6}">
      <formula1>$AO$1</formula1>
    </dataValidation>
    <dataValidation type="list" allowBlank="1" showInputMessage="1" showErrorMessage="1" sqref="B15:B43" xr:uid="{3F4E0E6F-3722-4BB2-B13A-1431C0577A93}">
      <formula1>_xlfn.ANCHORARRAY($AG$2)</formula1>
    </dataValidation>
    <dataValidation type="list" allowBlank="1" showInputMessage="1" showErrorMessage="1" sqref="C6:Y6" xr:uid="{CDEE264B-2D23-4AA8-A87E-04A3A820D99A}">
      <formula1>"Yes"</formula1>
    </dataValidation>
    <dataValidation type="textLength" allowBlank="1" showInputMessage="1" showErrorMessage="1" error="Notes cannot contain more than 255 characters." sqref="C10:Y10" xr:uid="{A834861E-1549-4337-8121-D88D88494042}">
      <formula1>0</formula1>
      <formula2>255</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r:uid="{96E2D6CF-ECD0-44EA-AD08-CA96714D41ED}">
          <x14:formula1>
            <xm:f>Prac.L!$AP$2:$AP$3</xm:f>
          </x14:formula1>
          <xm:sqref>C4:Y4</xm:sqref>
        </x14:dataValidation>
        <x14:dataValidation type="list" allowBlank="1" showInputMessage="1" showErrorMessage="1" xr:uid="{5A25D946-D8DC-4C62-9C55-171E8D782E68}">
          <x14:formula1>
            <xm:f>Prac.L!$AP$4:$AP$5</xm:f>
          </x14:formula1>
          <xm:sqref>C5:Y5</xm:sqref>
        </x14:dataValidation>
        <x14:dataValidation type="list" allowBlank="1" showInputMessage="1" xr:uid="{0983E929-5314-4195-8435-8A1A9CB2441F}">
          <x14:formula1>
            <xm:f>Tree.L!$N110</xm:f>
          </x14:formula1>
          <xm:sqref>D15:D24</xm:sqref>
        </x14:dataValidation>
        <x14:dataValidation type="list" allowBlank="1" showInputMessage="1" xr:uid="{AEF57B14-D65E-426A-853A-9956C3BA26CD}">
          <x14:formula1>
            <xm:f>Tree.L!$N111</xm:f>
          </x14:formula1>
          <xm:sqref>D25:D43</xm:sqref>
        </x14:dataValidation>
        <x14:dataValidation type="list" allowBlank="1" showInputMessage="1" xr:uid="{D5CC0BD4-ADA9-4103-98BD-35993C3E2BD1}">
          <x14:formula1>
            <xm:f>_xlfn.ANCHORARRAY(Tree.L!$N76)</xm:f>
          </x14:formula1>
          <xm:sqref>E15:E24</xm:sqref>
        </x14:dataValidation>
        <x14:dataValidation type="list" allowBlank="1" showInputMessage="1" xr:uid="{B325D34D-B3AF-4331-9A04-F2054BAC1D1D}">
          <x14:formula1>
            <xm:f>_xlfn.ANCHORARRAY(Tree.L!$N77)</xm:f>
          </x14:formula1>
          <xm:sqref>E25:E43</xm:sqref>
        </x14:dataValidation>
        <x14:dataValidation type="list" allowBlank="1" showInputMessage="1" prompt="When entering a species, please check  that the scientific name has not changed (especially for older papers) using wikipedia." xr:uid="{173E161E-1EEB-4168-B369-161C52052FE1}">
          <x14:formula1>
            <xm:f>_xlfn.ANCHORARRAY(Tree.L!$N46)</xm:f>
          </x14:formula1>
          <xm:sqref>C15</xm:sqref>
        </x14:dataValidation>
        <x14:dataValidation type="list" allowBlank="1" showInputMessage="1" xr:uid="{2955B35F-9CC6-4B63-83BF-9ADC6694B817}">
          <x14:formula1>
            <xm:f>_xlfn.ANCHORARRAY(Tree.L!$N47)</xm:f>
          </x14:formula1>
          <xm:sqref>C16:C24</xm:sqref>
        </x14:dataValidation>
        <x14:dataValidation type="list" allowBlank="1" showInputMessage="1" xr:uid="{74E25F78-D027-4433-895D-C94FEC122A69}">
          <x14:formula1>
            <xm:f>_xlfn.ANCHORARRAY(Tree.L!$N47)</xm:f>
          </x14:formula1>
          <xm:sqref>C25:C43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DD39B-14FF-4318-89DD-9567520EFD20}">
  <sheetPr codeName="Sheet17"/>
  <dimension ref="A1:AH30"/>
  <sheetViews>
    <sheetView workbookViewId="0">
      <selection activeCell="L2" sqref="L2"/>
    </sheetView>
  </sheetViews>
  <sheetFormatPr defaultColWidth="8.8203125" defaultRowHeight="10.35" x14ac:dyDescent="0.5"/>
  <cols>
    <col min="1" max="1" width="9.17578125" style="490" bestFit="1" customWidth="1"/>
    <col min="2" max="3" width="8.8203125" style="490"/>
    <col min="4" max="4" width="28.46875" style="490" bestFit="1" customWidth="1"/>
    <col min="5" max="5" width="10.46875" style="490" bestFit="1" customWidth="1"/>
    <col min="6" max="6" width="10.46875" style="490" customWidth="1"/>
    <col min="7" max="10" width="8.8203125" style="490"/>
    <col min="11" max="11" width="30.8203125" style="490" bestFit="1" customWidth="1"/>
    <col min="12" max="12" width="13.8203125" style="490" bestFit="1" customWidth="1"/>
    <col min="13" max="16384" width="8.8203125" style="490"/>
  </cols>
  <sheetData>
    <row r="1" spans="1:34" x14ac:dyDescent="0.5">
      <c r="A1" s="554" t="str">
        <f>K1</f>
        <v>AF.Level.Name</v>
      </c>
      <c r="B1" s="554" t="str">
        <f>K6</f>
        <v>AF.Codes</v>
      </c>
      <c r="C1" s="554" t="str">
        <f>K5</f>
        <v>Notes</v>
      </c>
      <c r="D1" s="554" t="str" cm="1">
        <f t="array" ref="D1:F1">AgFor!C13:E13</f>
        <v>AF.Tree</v>
      </c>
      <c r="E1" s="554" t="str">
        <v>AF.Subspecies</v>
      </c>
      <c r="F1" s="554" t="str">
        <v>AF.Var</v>
      </c>
      <c r="G1" s="554" t="s">
        <v>3608</v>
      </c>
      <c r="H1" s="554" t="s">
        <v>3609</v>
      </c>
      <c r="I1" s="554" t="s">
        <v>3610</v>
      </c>
      <c r="K1" s="490" t="s">
        <v>3611</v>
      </c>
      <c r="L1" s="490" t="str" cm="1">
        <f t="array" ref="L1">IFERROR(_xlfn._xlws.FILTER(AgFor!C8:Y8,AgFor!C8:Y8&lt;&gt;""),"")</f>
        <v/>
      </c>
    </row>
    <row r="2" spans="1:34" x14ac:dyDescent="0.5">
      <c r="A2" s="490" t="str" cm="1">
        <f t="array" ref="A2">IFERROR(TRANSPOSE(_xlfn._xlws.FILTER($L1:$AI1,$L$1:$AI$1&lt;&gt;"")),"")</f>
        <v/>
      </c>
      <c r="B2" s="490" t="str" cm="1">
        <f t="array" ref="B2">IFERROR(TRANSPOSE(_xlfn._xlws.FILTER($L6:$AI6,$L$1:$AI$1&lt;&gt;"")),"")</f>
        <v/>
      </c>
      <c r="C2" s="490" t="str" cm="1">
        <f t="array" ref="C2">IFERROR(TRANSPOSE(_xlfn._xlws.FILTER($L5:$AI$5,L$1:$AI$1&lt;&gt;"")),"")</f>
        <v/>
      </c>
      <c r="D2" s="490" t="str" cm="1">
        <f t="array" ref="D2">IF(ISBLANK(A2),"",IFERROR(_xlfn.TEXTJOIN("..",TRUE,_xlfn._xlws.FILTER(AgFor!C$15:C$43,AgFor!$B$15:$B$43=A2)),""))</f>
        <v/>
      </c>
      <c r="E2" s="490" t="str" cm="1">
        <f t="array" ref="E2">IF(ISBLANK($A2),"",IFERROR(_xlfn.TEXTJOIN("..",TRUE,_xlfn._xlws.FILTER(AgFor!#REF!,AgFor!$B$15:$B$43=$A2)),""))</f>
        <v/>
      </c>
      <c r="F2" s="490" t="str" cm="1">
        <f t="array" ref="F2">IF(ISBLANK($A2),"",IFERROR(_xlfn.TEXTJOIN("..",TRUE,_xlfn._xlws.FILTER(AgFor!D$15:D$43,AgFor!$B$15:$B$43=$A2)),""))</f>
        <v/>
      </c>
      <c r="G2" s="490" t="str" cm="1">
        <f t="array" ref="G2">IFERROR(_xlfn._xlws.FILTER(AgFor!C15:C43,AgFor!H15:H43="Yes"),"")</f>
        <v/>
      </c>
      <c r="H2" s="490" t="str" cm="1">
        <f t="array" ref="H2">IFERROR(_xlfn._xlws.FILTER(AgFor!#REF!,AgFor!I15:I43="Yes"),"")</f>
        <v/>
      </c>
      <c r="I2" s="490" t="str" cm="1">
        <f t="array" ref="I2">IFERROR(_xlfn._xlws.FILTER(AgFor!D15:D43,AgFor!J15:J43="Yes"),"")</f>
        <v/>
      </c>
      <c r="K2" s="490" t="str" cm="1">
        <f t="array" ref="K2:K4">AgFor!B4:B6</f>
        <v>Boundary Planting</v>
      </c>
      <c r="L2" s="490" t="str" cm="1">
        <f t="array" ref="L2">IFERROR(_xlfn._xlws.FILTER(AgFor!C4:Y6,AgFor!C8:Y8&lt;&gt;""),"")</f>
        <v/>
      </c>
    </row>
    <row r="3" spans="1:34" x14ac:dyDescent="0.5">
      <c r="D3" s="490" t="str" cm="1">
        <f t="array" ref="D3">IF(ISBLANK($A3),"",IFERROR(_xlfn.TEXTJOIN("..",TRUE,_xlfn._xlws.FILTER(AgFor!C$15:C$43,AgFor!$B$15:$B$43=$A3)),""))</f>
        <v/>
      </c>
      <c r="E3" s="490" t="str" cm="1">
        <f t="array" ref="E3">IF(ISBLANK($A3),"",IFERROR(_xlfn.TEXTJOIN("..",TRUE,_xlfn._xlws.FILTER(AgFor!#REF!,AgFor!$B$15:$B$43=$A3)),""))</f>
        <v/>
      </c>
      <c r="F3" s="490" t="str" cm="1">
        <f t="array" ref="F3">IF(ISBLANK($A3),"",IFERROR(_xlfn.TEXTJOIN("..",TRUE,_xlfn._xlws.FILTER(AgFor!D$15:D$43,AgFor!$B$15:$B$43=$A3)),""))</f>
        <v/>
      </c>
      <c r="G3" s="490" t="str" cm="1">
        <f t="array" ref="G3">IFERROR(_xlfn._xlws.FILTER(AgFor!C16:C44,AgFor!H16:H44="Yes"),"")</f>
        <v/>
      </c>
      <c r="H3" s="490" t="str" cm="1">
        <f t="array" ref="H3">IFERROR(_xlfn._xlws.FILTER(AgFor!D44:D44,AgFor!I16:I44="Yes"),"")</f>
        <v/>
      </c>
      <c r="I3" s="490" t="str" cm="1">
        <f t="array" ref="I3">IFERROR(_xlfn._xlws.FILTER(AgFor!E16:E44,AgFor!J16:J44="Yes"),"")</f>
        <v/>
      </c>
      <c r="K3" s="490" t="str">
        <v>Silvopasture</v>
      </c>
    </row>
    <row r="4" spans="1:34" x14ac:dyDescent="0.5">
      <c r="D4" s="490" t="str" cm="1">
        <f t="array" ref="D4">IF(ISBLANK($A4),"",IFERROR(_xlfn.TEXTJOIN("..",TRUE,_xlfn._xlws.FILTER(AgFor!C$15:C$43,AgFor!$B$15:$B$43=$A4)),""))</f>
        <v/>
      </c>
      <c r="E4" s="490" t="str" cm="1">
        <f t="array" ref="E4">IF(ISBLANK($A4),"",IFERROR(_xlfn.TEXTJOIN("..",TRUE,_xlfn._xlws.FILTER(AgFor!#REF!,AgFor!$B$15:$B$43=$A4)),""))</f>
        <v/>
      </c>
      <c r="F4" s="490" t="str" cm="1">
        <f t="array" ref="F4">IF(ISBLANK($A4),"",IFERROR(_xlfn.TEXTJOIN("..",TRUE,_xlfn._xlws.FILTER(AgFor!D$15:D$43,AgFor!$B$15:$B$43=$A4)),""))</f>
        <v/>
      </c>
      <c r="G4" s="490" t="str" cm="1">
        <f t="array" ref="G4">IFERROR(_xlfn._xlws.FILTER(AgFor!C17:C45,AgFor!H17:H45="Yes"),"")</f>
        <v/>
      </c>
      <c r="H4" s="490" t="str" cm="1">
        <f t="array" ref="H4">IFERROR(_xlfn._xlws.FILTER(AgFor!D44:D45,AgFor!I17:I45="Yes"),"")</f>
        <v/>
      </c>
      <c r="I4" s="490" t="str" cm="1">
        <f t="array" ref="I4">IFERROR(_xlfn._xlws.FILTER(AgFor!E17:E45,AgFor!J17:J45="Yes"),"")</f>
        <v/>
      </c>
      <c r="K4" s="490" t="str">
        <v>Other Agroforestry*</v>
      </c>
    </row>
    <row r="5" spans="1:34" x14ac:dyDescent="0.5">
      <c r="D5" s="490" t="str" cm="1">
        <f t="array" ref="D5">IF(ISBLANK($A5),"",IFERROR(_xlfn.TEXTJOIN("..",TRUE,_xlfn._xlws.FILTER(AgFor!C$15:C$43,AgFor!$B$15:$B$43=$A5)),""))</f>
        <v/>
      </c>
      <c r="E5" s="490" t="str" cm="1">
        <f t="array" ref="E5">IF(ISBLANK($A5),"",IFERROR(_xlfn.TEXTJOIN("..",TRUE,_xlfn._xlws.FILTER(AgFor!#REF!,AgFor!$B$15:$B$43=$A5)),""))</f>
        <v/>
      </c>
      <c r="F5" s="490" t="str" cm="1">
        <f t="array" ref="F5">IF(ISBLANK($A5),"",IFERROR(_xlfn.TEXTJOIN("..",TRUE,_xlfn._xlws.FILTER(AgFor!D$15:D$43,AgFor!$B$15:$B$43=$A5)),""))</f>
        <v/>
      </c>
      <c r="G5" s="490" t="str" cm="1">
        <f t="array" ref="G5">IFERROR(_xlfn._xlws.FILTER(AgFor!C18:C46,AgFor!H18:H46="Yes"),"")</f>
        <v/>
      </c>
      <c r="H5" s="490" t="str" cm="1">
        <f t="array" ref="H5">IFERROR(_xlfn._xlws.FILTER(AgFor!D44:D46,AgFor!I18:I46="Yes"),"")</f>
        <v/>
      </c>
      <c r="I5" s="490" t="str" cm="1">
        <f t="array" ref="I5">IFERROR(_xlfn._xlws.FILTER(AgFor!E18:E46,AgFor!J18:J46="Yes"),"")</f>
        <v/>
      </c>
      <c r="K5" s="490" t="str">
        <f>AgFor!B10</f>
        <v>Notes</v>
      </c>
      <c r="L5" s="490" t="str" cm="1">
        <f t="array" ref="L5">IFERROR(_xlfn._xlws.FILTER(AgFor!C10:Y10,AgFor!C8:Y8&lt;&gt;""),"")</f>
        <v/>
      </c>
    </row>
    <row r="6" spans="1:34" x14ac:dyDescent="0.5">
      <c r="D6" s="490" t="str" cm="1">
        <f t="array" ref="D6">IF(ISBLANK($A6),"",IFERROR(_xlfn.TEXTJOIN("..",TRUE,_xlfn._xlws.FILTER(AgFor!C$15:C$43,AgFor!$B$15:$B$43=$A6)),""))</f>
        <v/>
      </c>
      <c r="E6" s="490" t="str" cm="1">
        <f t="array" ref="E6">IF(ISBLANK($A6),"",IFERROR(_xlfn.TEXTJOIN("..",TRUE,_xlfn._xlws.FILTER(AgFor!#REF!,AgFor!$B$15:$B$43=$A6)),""))</f>
        <v/>
      </c>
      <c r="F6" s="490" t="str" cm="1">
        <f t="array" ref="F6">IF(ISBLANK($A6),"",IFERROR(_xlfn.TEXTJOIN("..",TRUE,_xlfn._xlws.FILTER(AgFor!D$15:D$43,AgFor!$B$15:$B$43=$A6)),""))</f>
        <v/>
      </c>
      <c r="G6" s="490" t="str" cm="1">
        <f t="array" ref="G6">IFERROR(_xlfn._xlws.FILTER(AgFor!C19:C47,AgFor!H19:H47="Yes"),"")</f>
        <v/>
      </c>
      <c r="H6" s="490" t="str" cm="1">
        <f t="array" ref="H6">IFERROR(_xlfn._xlws.FILTER(AgFor!D44:D47,AgFor!I19:I47="Yes"),"")</f>
        <v/>
      </c>
      <c r="I6" s="490" t="str" cm="1">
        <f t="array" ref="I6">IFERROR(_xlfn._xlws.FILTER(AgFor!E19:E47,AgFor!J19:J47="Yes"),"")</f>
        <v/>
      </c>
      <c r="K6" s="490" t="s">
        <v>3612</v>
      </c>
      <c r="L6" s="490" t="str">
        <f>IF(OR(L1=0,L1="",ISBLANK(L1)),"",_xlfn.TEXTJOIN("-",TRUE,IF(L2=0,"",INDEX(Agroforestry.Pracs[Code],MATCH($K$2,Agroforestry.Pracs[Practice],0))),IF(L3=0,"",INDEX(Agroforestry.Pracs[Code],MATCH(L3,Agroforestry.Pracs[Subpractice],0))),IF(L4=0,"",INDEX(Agroforestry.Pracs[Code],MATCH("Other Agroforestry",Agroforestry.Pracs[Subpractice],0)))))</f>
        <v/>
      </c>
      <c r="M6" s="490" t="str">
        <f>IF(OR(M1=0,M1="",ISBLANK(M1)),"",_xlfn.TEXTJOIN("-",TRUE,IF(M2=0,"",INDEX(Agroforestry.Pracs[Code],MATCH($K$2,Agroforestry.Pracs[Practice],0))),IF(M3=0,"",INDEX(Agroforestry.Pracs[Code],MATCH(M3,Agroforestry.Pracs[Subpractice],0))),IF(M4=0,"",INDEX(Agroforestry.Pracs[Code],MATCH("Other Agroforestry",Agroforestry.Pracs[Subpractice],0)))))</f>
        <v/>
      </c>
      <c r="N6" s="490" t="str">
        <f>IF(OR(N1=0,N1="",ISBLANK(N1)),"",_xlfn.TEXTJOIN("-",TRUE,IF(N2=0,"",INDEX(Agroforestry.Pracs[Code],MATCH($K$2,Agroforestry.Pracs[Practice],0))),IF(N3=0,"",INDEX(Agroforestry.Pracs[Code],MATCH(N3,Agroforestry.Pracs[Subpractice],0))),IF(N4=0,"",INDEX(Agroforestry.Pracs[Code],MATCH("Other Agroforestry",Agroforestry.Pracs[Subpractice],0)))))</f>
        <v/>
      </c>
      <c r="O6" s="490" t="str">
        <f>IF(OR(O1=0,O1="",ISBLANK(O1)),"",_xlfn.TEXTJOIN("-",TRUE,IF(O2=0,"",INDEX(Agroforestry.Pracs[Code],MATCH($K$2,Agroforestry.Pracs[Practice],0))),IF(O3=0,"",INDEX(Agroforestry.Pracs[Code],MATCH(O3,Agroforestry.Pracs[Subpractice],0))),IF(O4=0,"",INDEX(Agroforestry.Pracs[Code],MATCH("Other Agroforestry",Agroforestry.Pracs[Subpractice],0)))))</f>
        <v/>
      </c>
      <c r="P6" s="490" t="str">
        <f>IF(OR(P1=0,P1="",ISBLANK(P1)),"",_xlfn.TEXTJOIN("-",TRUE,IF(P2=0,"",INDEX(Agroforestry.Pracs[Code],MATCH($K$2,Agroforestry.Pracs[Practice],0))),IF(P3=0,"",INDEX(Agroforestry.Pracs[Code],MATCH(P3,Agroforestry.Pracs[Subpractice],0))),IF(P4=0,"",INDEX(Agroforestry.Pracs[Code],MATCH("Other Agroforestry",Agroforestry.Pracs[Subpractice],0)))))</f>
        <v/>
      </c>
      <c r="Q6" s="490" t="str">
        <f>IF(OR(Q1=0,Q1="",ISBLANK(Q1)),"",_xlfn.TEXTJOIN("-",TRUE,IF(Q2=0,"",INDEX(Agroforestry.Pracs[Code],MATCH($K$2,Agroforestry.Pracs[Practice],0))),IF(Q3=0,"",INDEX(Agroforestry.Pracs[Code],MATCH(Q3,Agroforestry.Pracs[Subpractice],0))),IF(Q4=0,"",INDEX(Agroforestry.Pracs[Code],MATCH("Other Agroforestry",Agroforestry.Pracs[Subpractice],0)))))</f>
        <v/>
      </c>
      <c r="R6" s="490" t="str">
        <f>IF(OR(R1=0,R1="",ISBLANK(R1)),"",_xlfn.TEXTJOIN("-",TRUE,IF(R2=0,"",INDEX(Agroforestry.Pracs[Code],MATCH($K$2,Agroforestry.Pracs[Practice],0))),IF(R3=0,"",INDEX(Agroforestry.Pracs[Code],MATCH(R3,Agroforestry.Pracs[Subpractice],0))),IF(R4=0,"",INDEX(Agroforestry.Pracs[Code],MATCH("Other Agroforestry",Agroforestry.Pracs[Subpractice],0)))))</f>
        <v/>
      </c>
      <c r="S6" s="490" t="str">
        <f>IF(OR(S1=0,S1="",ISBLANK(S1)),"",_xlfn.TEXTJOIN("-",TRUE,IF(S2=0,"",INDEX(Agroforestry.Pracs[Code],MATCH($K$2,Agroforestry.Pracs[Practice],0))),IF(S3=0,"",INDEX(Agroforestry.Pracs[Code],MATCH(S3,Agroforestry.Pracs[Subpractice],0))),IF(S4=0,"",INDEX(Agroforestry.Pracs[Code],MATCH("Other Agroforestry",Agroforestry.Pracs[Subpractice],0)))))</f>
        <v/>
      </c>
      <c r="T6" s="490" t="str">
        <f>IF(OR(T1=0,T1="",ISBLANK(T1)),"",_xlfn.TEXTJOIN("-",TRUE,IF(T2=0,"",INDEX(Agroforestry.Pracs[Code],MATCH($K$2,Agroforestry.Pracs[Practice],0))),IF(T3=0,"",INDEX(Agroforestry.Pracs[Code],MATCH(T3,Agroforestry.Pracs[Subpractice],0))),IF(T4=0,"",INDEX(Agroforestry.Pracs[Code],MATCH("Other Agroforestry",Agroforestry.Pracs[Subpractice],0)))))</f>
        <v/>
      </c>
      <c r="U6" s="490" t="str">
        <f>IF(OR(U1=0,U1="",ISBLANK(U1)),"",_xlfn.TEXTJOIN("-",TRUE,IF(U2=0,"",INDEX(Agroforestry.Pracs[Code],MATCH($K$2,Agroforestry.Pracs[Practice],0))),IF(U3=0,"",INDEX(Agroforestry.Pracs[Code],MATCH(U3,Agroforestry.Pracs[Subpractice],0))),IF(U4=0,"",INDEX(Agroforestry.Pracs[Code],MATCH("Other Agroforestry",Agroforestry.Pracs[Subpractice],0)))))</f>
        <v/>
      </c>
      <c r="V6" s="490" t="str">
        <f>IF(OR(V1=0,V1="",ISBLANK(V1)),"",_xlfn.TEXTJOIN("-",TRUE,IF(V2=0,"",INDEX(Agroforestry.Pracs[Code],MATCH($K$2,Agroforestry.Pracs[Practice],0))),IF(V3=0,"",INDEX(Agroforestry.Pracs[Code],MATCH(V3,Agroforestry.Pracs[Subpractice],0))),IF(V4=0,"",INDEX(Agroforestry.Pracs[Code],MATCH("Other Agroforestry",Agroforestry.Pracs[Subpractice],0)))))</f>
        <v/>
      </c>
      <c r="W6" s="490" t="str">
        <f>IF(OR(W1=0,W1="",ISBLANK(W1)),"",_xlfn.TEXTJOIN("-",TRUE,IF(W2=0,"",INDEX(Agroforestry.Pracs[Code],MATCH($K$2,Agroforestry.Pracs[Practice],0))),IF(W3=0,"",INDEX(Agroforestry.Pracs[Code],MATCH(W3,Agroforestry.Pracs[Subpractice],0))),IF(W4=0,"",INDEX(Agroforestry.Pracs[Code],MATCH("Other Agroforestry",Agroforestry.Pracs[Subpractice],0)))))</f>
        <v/>
      </c>
      <c r="X6" s="490" t="str">
        <f>IF(OR(X1=0,X1="",ISBLANK(X1)),"",_xlfn.TEXTJOIN("-",TRUE,IF(X2=0,"",INDEX(Agroforestry.Pracs[Code],MATCH($K$2,Agroforestry.Pracs[Practice],0))),IF(X3=0,"",INDEX(Agroforestry.Pracs[Code],MATCH(X3,Agroforestry.Pracs[Subpractice],0))),IF(X4=0,"",INDEX(Agroforestry.Pracs[Code],MATCH("Other Agroforestry",Agroforestry.Pracs[Subpractice],0)))))</f>
        <v/>
      </c>
      <c r="Y6" s="490" t="str">
        <f>IF(OR(Y1=0,Y1="",ISBLANK(Y1)),"",_xlfn.TEXTJOIN("-",TRUE,IF(Y2=0,"",INDEX(Agroforestry.Pracs[Code],MATCH($K$2,Agroforestry.Pracs[Practice],0))),IF(Y3=0,"",INDEX(Agroforestry.Pracs[Code],MATCH(Y3,Agroforestry.Pracs[Subpractice],0))),IF(Y4=0,"",INDEX(Agroforestry.Pracs[Code],MATCH("Other Agroforestry",Agroforestry.Pracs[Subpractice],0)))))</f>
        <v/>
      </c>
      <c r="Z6" s="490" t="str">
        <f>IF(OR(Z1=0,Z1="",ISBLANK(Z1)),"",_xlfn.TEXTJOIN("-",TRUE,IF(Z2=0,"",INDEX(Agroforestry.Pracs[Code],MATCH($K$2,Agroforestry.Pracs[Practice],0))),IF(Z3=0,"",INDEX(Agroforestry.Pracs[Code],MATCH(Z3,Agroforestry.Pracs[Subpractice],0))),IF(Z4=0,"",INDEX(Agroforestry.Pracs[Code],MATCH("Other Agroforestry",Agroforestry.Pracs[Subpractice],0)))))</f>
        <v/>
      </c>
      <c r="AA6" s="490" t="str">
        <f>IF(OR(AA1=0,AA1="",ISBLANK(AA1)),"",_xlfn.TEXTJOIN("-",TRUE,IF(AA2=0,"",INDEX(Agroforestry.Pracs[Code],MATCH($K$2,Agroforestry.Pracs[Practice],0))),IF(AA3=0,"",INDEX(Agroforestry.Pracs[Code],MATCH(AA3,Agroforestry.Pracs[Subpractice],0))),IF(AA4=0,"",INDEX(Agroforestry.Pracs[Code],MATCH("Other Agroforestry",Agroforestry.Pracs[Subpractice],0)))))</f>
        <v/>
      </c>
      <c r="AB6" s="490" t="str">
        <f>IF(OR(AB1=0,AB1="",ISBLANK(AB1)),"",_xlfn.TEXTJOIN("-",TRUE,IF(AB2=0,"",INDEX(Agroforestry.Pracs[Code],MATCH($K$2,Agroforestry.Pracs[Practice],0))),IF(AB3=0,"",INDEX(Agroforestry.Pracs[Code],MATCH(AB3,Agroforestry.Pracs[Subpractice],0))),IF(AB4=0,"",INDEX(Agroforestry.Pracs[Code],MATCH("Other Agroforestry",Agroforestry.Pracs[Subpractice],0)))))</f>
        <v/>
      </c>
      <c r="AC6" s="490" t="str">
        <f>IF(OR(AC1=0,AC1="",ISBLANK(AC1)),"",_xlfn.TEXTJOIN("-",TRUE,IF(AC2=0,"",INDEX(Agroforestry.Pracs[Code],MATCH($K$2,Agroforestry.Pracs[Practice],0))),IF(AC3=0,"",INDEX(Agroforestry.Pracs[Code],MATCH(AC3,Agroforestry.Pracs[Subpractice],0))),IF(AC4=0,"",INDEX(Agroforestry.Pracs[Code],MATCH("Other Agroforestry",Agroforestry.Pracs[Subpractice],0)))))</f>
        <v/>
      </c>
      <c r="AD6" s="490" t="str">
        <f>IF(OR(AD1=0,AD1="",ISBLANK(AD1)),"",_xlfn.TEXTJOIN("-",TRUE,IF(AD2=0,"",INDEX(Agroforestry.Pracs[Code],MATCH($K$2,Agroforestry.Pracs[Practice],0))),IF(AD3=0,"",INDEX(Agroforestry.Pracs[Code],MATCH(AD3,Agroforestry.Pracs[Subpractice],0))),IF(AD4=0,"",INDEX(Agroforestry.Pracs[Code],MATCH("Other Agroforestry",Agroforestry.Pracs[Subpractice],0)))))</f>
        <v/>
      </c>
      <c r="AE6" s="490" t="str">
        <f>IF(OR(AE1=0,AE1="",ISBLANK(AE1)),"",_xlfn.TEXTJOIN("-",TRUE,IF(AE2=0,"",INDEX(Agroforestry.Pracs[Code],MATCH($K$2,Agroforestry.Pracs[Practice],0))),IF(AE3=0,"",INDEX(Agroforestry.Pracs[Code],MATCH(AE3,Agroforestry.Pracs[Subpractice],0))),IF(AE4=0,"",INDEX(Agroforestry.Pracs[Code],MATCH("Other Agroforestry",Agroforestry.Pracs[Subpractice],0)))))</f>
        <v/>
      </c>
      <c r="AF6" s="490" t="str">
        <f>IF(OR(AF1=0,AF1="",ISBLANK(AF1)),"",_xlfn.TEXTJOIN("-",TRUE,IF(AF2=0,"",INDEX(Agroforestry.Pracs[Code],MATCH($K$2,Agroforestry.Pracs[Practice],0))),IF(AF3=0,"",INDEX(Agroforestry.Pracs[Code],MATCH(AF3,Agroforestry.Pracs[Subpractice],0))),IF(AF4=0,"",INDEX(Agroforestry.Pracs[Code],MATCH("Other Agroforestry",Agroforestry.Pracs[Subpractice],0)))))</f>
        <v/>
      </c>
      <c r="AG6" s="490" t="str">
        <f>IF(OR(AG1=0,AG1="",ISBLANK(AG1)),"",_xlfn.TEXTJOIN("-",TRUE,IF(AG2=0,"",INDEX(Agroforestry.Pracs[Code],MATCH($K$2,Agroforestry.Pracs[Practice],0))),IF(AG3=0,"",INDEX(Agroforestry.Pracs[Code],MATCH(AG3,Agroforestry.Pracs[Subpractice],0))),IF(AG4=0,"",INDEX(Agroforestry.Pracs[Code],MATCH("Other Agroforestry",Agroforestry.Pracs[Subpractice],0)))))</f>
        <v/>
      </c>
      <c r="AH6" s="490" t="str">
        <f>IF(OR(AH1=0,AH1="",ISBLANK(AH1)),"",_xlfn.TEXTJOIN("-",TRUE,IF(AH2=0,"",INDEX(Agroforestry.Pracs[Code],MATCH($K$2,Agroforestry.Pracs[Practice],0))),IF(AH3=0,"",INDEX(Agroforestry.Pracs[Code],MATCH(AH3,Agroforestry.Pracs[Subpractice],0))),IF(AH4=0,"",INDEX(Agroforestry.Pracs[Code],MATCH("Other Agroforestry",Agroforestry.Pracs[Subpractice],0)))))</f>
        <v/>
      </c>
    </row>
    <row r="7" spans="1:34" x14ac:dyDescent="0.5">
      <c r="D7" s="490" t="str" cm="1">
        <f t="array" ref="D7">IF(ISBLANK($A7),"",IFERROR(_xlfn.TEXTJOIN("..",TRUE,_xlfn._xlws.FILTER(AgFor!C$15:C$43,AgFor!$B$15:$B$43=$A7)),""))</f>
        <v/>
      </c>
      <c r="E7" s="490" t="str" cm="1">
        <f t="array" ref="E7">IF(ISBLANK($A7),"",IFERROR(_xlfn.TEXTJOIN("..",TRUE,_xlfn._xlws.FILTER(AgFor!#REF!,AgFor!$B$15:$B$43=$A7)),""))</f>
        <v/>
      </c>
      <c r="F7" s="490" t="str" cm="1">
        <f t="array" ref="F7">IF(ISBLANK($A7),"",IFERROR(_xlfn.TEXTJOIN("..",TRUE,_xlfn._xlws.FILTER(AgFor!D$15:D$43,AgFor!$B$15:$B$43=$A7)),""))</f>
        <v/>
      </c>
      <c r="G7" s="490" t="str" cm="1">
        <f t="array" ref="G7">IFERROR(_xlfn._xlws.FILTER(AgFor!C20:C48,AgFor!H20:H48="Yes"),"")</f>
        <v/>
      </c>
      <c r="H7" s="490" t="str" cm="1">
        <f t="array" ref="H7">IFERROR(_xlfn._xlws.FILTER(AgFor!D44:D48,AgFor!I20:I48="Yes"),"")</f>
        <v/>
      </c>
      <c r="I7" s="490" t="str" cm="1">
        <f t="array" ref="I7">IFERROR(_xlfn._xlws.FILTER(AgFor!E20:E48,AgFor!J20:J48="Yes"),"")</f>
        <v/>
      </c>
    </row>
    <row r="8" spans="1:34" x14ac:dyDescent="0.5">
      <c r="D8" s="490" t="str" cm="1">
        <f t="array" ref="D8">IF(ISBLANK($A8),"",IFERROR(_xlfn.TEXTJOIN("..",TRUE,_xlfn._xlws.FILTER(AgFor!C$15:C$43,AgFor!$B$15:$B$43=$A8)),""))</f>
        <v/>
      </c>
      <c r="E8" s="490" t="str" cm="1">
        <f t="array" ref="E8">IF(ISBLANK($A8),"",IFERROR(_xlfn.TEXTJOIN("..",TRUE,_xlfn._xlws.FILTER(AgFor!#REF!,AgFor!$B$15:$B$43=$A8)),""))</f>
        <v/>
      </c>
      <c r="F8" s="490" t="str" cm="1">
        <f t="array" ref="F8">IF(ISBLANK($A8),"",IFERROR(_xlfn.TEXTJOIN("..",TRUE,_xlfn._xlws.FILTER(AgFor!D$15:D$43,AgFor!$B$15:$B$43=$A8)),""))</f>
        <v/>
      </c>
      <c r="G8" s="490" t="str" cm="1">
        <f t="array" ref="G8">IFERROR(_xlfn._xlws.FILTER(AgFor!C21:C49,AgFor!H21:H49="Yes"),"")</f>
        <v/>
      </c>
      <c r="H8" s="490" t="str" cm="1">
        <f t="array" ref="H8">IFERROR(_xlfn._xlws.FILTER(AgFor!D44:D49,AgFor!I21:I49="Yes"),"")</f>
        <v/>
      </c>
      <c r="I8" s="490" t="str" cm="1">
        <f t="array" ref="I8">IFERROR(_xlfn._xlws.FILTER(AgFor!E21:E49,AgFor!J21:J49="Yes"),"")</f>
        <v/>
      </c>
    </row>
    <row r="9" spans="1:34" x14ac:dyDescent="0.5">
      <c r="D9" s="490" t="str" cm="1">
        <f t="array" ref="D9">IF(ISBLANK($A9),"",IFERROR(_xlfn.TEXTJOIN("..",TRUE,_xlfn._xlws.FILTER(AgFor!C$15:C$43,AgFor!$B$15:$B$43=$A9)),""))</f>
        <v/>
      </c>
      <c r="E9" s="490" t="str" cm="1">
        <f t="array" ref="E9">IF(ISBLANK($A9),"",IFERROR(_xlfn.TEXTJOIN("..",TRUE,_xlfn._xlws.FILTER(AgFor!#REF!,AgFor!$B$15:$B$43=$A9)),""))</f>
        <v/>
      </c>
      <c r="F9" s="490" t="str" cm="1">
        <f t="array" ref="F9">IF(ISBLANK($A9),"",IFERROR(_xlfn.TEXTJOIN("..",TRUE,_xlfn._xlws.FILTER(AgFor!D$15:D$43,AgFor!$B$15:$B$43=$A9)),""))</f>
        <v/>
      </c>
      <c r="G9" s="490" t="str" cm="1">
        <f t="array" ref="G9">IFERROR(_xlfn._xlws.FILTER(AgFor!C22:C50,AgFor!H22:H50="Yes"),"")</f>
        <v/>
      </c>
      <c r="H9" s="490" t="str" cm="1">
        <f t="array" ref="H9">IFERROR(_xlfn._xlws.FILTER(AgFor!D44:D50,AgFor!I22:I50="Yes"),"")</f>
        <v/>
      </c>
      <c r="I9" s="490" t="str" cm="1">
        <f t="array" ref="I9">IFERROR(_xlfn._xlws.FILTER(AgFor!E22:E50,AgFor!J22:J50="Yes"),"")</f>
        <v/>
      </c>
    </row>
    <row r="10" spans="1:34" x14ac:dyDescent="0.5">
      <c r="D10" s="490" t="str" cm="1">
        <f t="array" ref="D10">IF(ISBLANK($A10),"",IFERROR(_xlfn.TEXTJOIN("..",TRUE,_xlfn._xlws.FILTER(AgFor!C$15:C$43,AgFor!$B$15:$B$43=$A10)),""))</f>
        <v/>
      </c>
      <c r="E10" s="490" t="str" cm="1">
        <f t="array" ref="E10">IF(ISBLANK($A10),"",IFERROR(_xlfn.TEXTJOIN("..",TRUE,_xlfn._xlws.FILTER(AgFor!#REF!,AgFor!$B$15:$B$43=$A10)),""))</f>
        <v/>
      </c>
      <c r="F10" s="490" t="str" cm="1">
        <f t="array" ref="F10">IF(ISBLANK($A10),"",IFERROR(_xlfn.TEXTJOIN("..",TRUE,_xlfn._xlws.FILTER(AgFor!D$15:D$43,AgFor!$B$15:$B$43=$A10)),""))</f>
        <v/>
      </c>
      <c r="G10" s="490" t="str" cm="1">
        <f t="array" ref="G10">IFERROR(_xlfn._xlws.FILTER(AgFor!C23:C51,AgFor!H23:H51="Yes"),"")</f>
        <v/>
      </c>
      <c r="H10" s="490" t="str" cm="1">
        <f t="array" ref="H10">IFERROR(_xlfn._xlws.FILTER(AgFor!D44:D51,AgFor!I23:I51="Yes"),"")</f>
        <v/>
      </c>
      <c r="I10" s="490" t="str" cm="1">
        <f t="array" ref="I10">IFERROR(_xlfn._xlws.FILTER(AgFor!E23:E51,AgFor!J23:J51="Yes"),"")</f>
        <v/>
      </c>
    </row>
    <row r="11" spans="1:34" x14ac:dyDescent="0.5">
      <c r="D11" s="490" t="str" cm="1">
        <f t="array" ref="D11">IF(ISBLANK($A11),"",IFERROR(_xlfn.TEXTJOIN("..",TRUE,_xlfn._xlws.FILTER(AgFor!C$15:C$43,AgFor!$B$15:$B$43=$A11)),""))</f>
        <v/>
      </c>
      <c r="E11" s="490" t="str" cm="1">
        <f t="array" ref="E11">IF(ISBLANK($A11),"",IFERROR(_xlfn.TEXTJOIN("..",TRUE,_xlfn._xlws.FILTER(AgFor!#REF!,AgFor!$B$15:$B$43=$A11)),""))</f>
        <v/>
      </c>
      <c r="F11" s="490" t="str" cm="1">
        <f t="array" ref="F11">IF(ISBLANK($A11),"",IFERROR(_xlfn.TEXTJOIN("..",TRUE,_xlfn._xlws.FILTER(AgFor!D$15:D$43,AgFor!$B$15:$B$43=$A11)),""))</f>
        <v/>
      </c>
      <c r="G11" s="490" t="str" cm="1">
        <f t="array" ref="G11">IFERROR(_xlfn._xlws.FILTER(AgFor!C24:C52,AgFor!H24:H52="Yes"),"")</f>
        <v/>
      </c>
      <c r="H11" s="490" t="str" cm="1">
        <f t="array" ref="H11">IFERROR(_xlfn._xlws.FILTER(AgFor!D44:D52,AgFor!I24:I52="Yes"),"")</f>
        <v/>
      </c>
      <c r="I11" s="490" t="str" cm="1">
        <f t="array" ref="I11">IFERROR(_xlfn._xlws.FILTER(AgFor!E24:E52,AgFor!J24:J52="Yes"),"")</f>
        <v/>
      </c>
    </row>
    <row r="12" spans="1:34" x14ac:dyDescent="0.5">
      <c r="D12" s="490" t="str" cm="1">
        <f t="array" ref="D12">IF(ISBLANK($A12),"",IFERROR(_xlfn.TEXTJOIN("..",TRUE,_xlfn._xlws.FILTER(AgFor!C$15:C$43,AgFor!$B$15:$B$43=$A12)),""))</f>
        <v/>
      </c>
      <c r="E12" s="490" t="str" cm="1">
        <f t="array" ref="E12">IF(ISBLANK($A12),"",IFERROR(_xlfn.TEXTJOIN("..",TRUE,_xlfn._xlws.FILTER(AgFor!#REF!,AgFor!$B$15:$B$43=$A12)),""))</f>
        <v/>
      </c>
      <c r="F12" s="490" t="str" cm="1">
        <f t="array" ref="F12">IF(ISBLANK($A12),"",IFERROR(_xlfn.TEXTJOIN("..",TRUE,_xlfn._xlws.FILTER(AgFor!D$15:D$43,AgFor!$B$15:$B$43=$A12)),""))</f>
        <v/>
      </c>
      <c r="G12" s="490" t="str" cm="1">
        <f t="array" ref="G12">IFERROR(_xlfn._xlws.FILTER(AgFor!C25:C53,AgFor!H25:H53="Yes"),"")</f>
        <v/>
      </c>
      <c r="H12" s="490" t="str" cm="1">
        <f t="array" ref="H12">IFERROR(_xlfn._xlws.FILTER(AgFor!D44:D53,AgFor!I25:I53="Yes"),"")</f>
        <v/>
      </c>
      <c r="I12" s="490" t="str" cm="1">
        <f t="array" ref="I12">IFERROR(_xlfn._xlws.FILTER(AgFor!E25:E53,AgFor!J25:J53="Yes"),"")</f>
        <v/>
      </c>
    </row>
    <row r="13" spans="1:34" x14ac:dyDescent="0.5">
      <c r="D13" s="490" t="str" cm="1">
        <f t="array" ref="D13">IF(ISBLANK($A13),"",IFERROR(_xlfn.TEXTJOIN("..",TRUE,_xlfn._xlws.FILTER(AgFor!C$15:C$43,AgFor!$B$15:$B$43=$A13)),""))</f>
        <v/>
      </c>
      <c r="E13" s="490" t="str" cm="1">
        <f t="array" ref="E13">IF(ISBLANK($A13),"",IFERROR(_xlfn.TEXTJOIN("..",TRUE,_xlfn._xlws.FILTER(AgFor!#REF!,AgFor!$B$15:$B$43=$A13)),""))</f>
        <v/>
      </c>
      <c r="F13" s="490" t="str" cm="1">
        <f t="array" ref="F13">IF(ISBLANK($A13),"",IFERROR(_xlfn.TEXTJOIN("..",TRUE,_xlfn._xlws.FILTER(AgFor!D$15:D$43,AgFor!$B$15:$B$43=$A13)),""))</f>
        <v/>
      </c>
      <c r="G13" s="490" t="str" cm="1">
        <f t="array" ref="G13">IFERROR(_xlfn._xlws.FILTER(AgFor!C26:C54,AgFor!H26:H54="Yes"),"")</f>
        <v/>
      </c>
      <c r="H13" s="490" t="str" cm="1">
        <f t="array" ref="H13">IFERROR(_xlfn._xlws.FILTER(AgFor!D44:D54,AgFor!I26:I54="Yes"),"")</f>
        <v/>
      </c>
      <c r="I13" s="490" t="str" cm="1">
        <f t="array" ref="I13">IFERROR(_xlfn._xlws.FILTER(AgFor!E26:E54,AgFor!J26:J54="Yes"),"")</f>
        <v/>
      </c>
    </row>
    <row r="14" spans="1:34" x14ac:dyDescent="0.5">
      <c r="D14" s="490" t="str" cm="1">
        <f t="array" ref="D14">IF(ISBLANK($A14),"",IFERROR(_xlfn.TEXTJOIN("..",TRUE,_xlfn._xlws.FILTER(AgFor!C$15:C$43,AgFor!$B$15:$B$43=$A14)),""))</f>
        <v/>
      </c>
      <c r="E14" s="490" t="str" cm="1">
        <f t="array" ref="E14">IF(ISBLANK($A14),"",IFERROR(_xlfn.TEXTJOIN("..",TRUE,_xlfn._xlws.FILTER(AgFor!#REF!,AgFor!$B$15:$B$43=$A14)),""))</f>
        <v/>
      </c>
      <c r="F14" s="490" t="str" cm="1">
        <f t="array" ref="F14">IF(ISBLANK($A14),"",IFERROR(_xlfn.TEXTJOIN("..",TRUE,_xlfn._xlws.FILTER(AgFor!D$15:D$43,AgFor!$B$15:$B$43=$A14)),""))</f>
        <v/>
      </c>
      <c r="G14" s="490" t="str" cm="1">
        <f t="array" ref="G14">IFERROR(_xlfn._xlws.FILTER(AgFor!C27:C55,AgFor!H27:H55="Yes"),"")</f>
        <v/>
      </c>
      <c r="H14" s="490" t="str" cm="1">
        <f t="array" ref="H14">IFERROR(_xlfn._xlws.FILTER(AgFor!D44:D55,AgFor!I27:I55="Yes"),"")</f>
        <v/>
      </c>
      <c r="I14" s="490" t="str" cm="1">
        <f t="array" ref="I14">IFERROR(_xlfn._xlws.FILTER(AgFor!E27:E55,AgFor!J27:J55="Yes"),"")</f>
        <v/>
      </c>
    </row>
    <row r="15" spans="1:34" x14ac:dyDescent="0.5">
      <c r="D15" s="490" t="str" cm="1">
        <f t="array" ref="D15">IF(ISBLANK($A15),"",IFERROR(_xlfn.TEXTJOIN("..",TRUE,_xlfn._xlws.FILTER(AgFor!C$15:C$43,AgFor!$B$15:$B$43=$A15)),""))</f>
        <v/>
      </c>
      <c r="E15" s="490" t="str" cm="1">
        <f t="array" ref="E15">IF(ISBLANK($A15),"",IFERROR(_xlfn.TEXTJOIN("..",TRUE,_xlfn._xlws.FILTER(AgFor!#REF!,AgFor!$B$15:$B$43=$A15)),""))</f>
        <v/>
      </c>
      <c r="F15" s="490" t="str" cm="1">
        <f t="array" ref="F15">IF(ISBLANK($A15),"",IFERROR(_xlfn.TEXTJOIN("..",TRUE,_xlfn._xlws.FILTER(AgFor!D$15:D$43,AgFor!$B$15:$B$43=$A15)),""))</f>
        <v/>
      </c>
      <c r="G15" s="490" t="str" cm="1">
        <f t="array" ref="G15">IFERROR(_xlfn._xlws.FILTER(AgFor!C28:C56,AgFor!H28:H56="Yes"),"")</f>
        <v/>
      </c>
      <c r="H15" s="490" t="str" cm="1">
        <f t="array" ref="H15">IFERROR(_xlfn._xlws.FILTER(AgFor!D44:D56,AgFor!I28:I56="Yes"),"")</f>
        <v/>
      </c>
      <c r="I15" s="490" t="str" cm="1">
        <f t="array" ref="I15">IFERROR(_xlfn._xlws.FILTER(AgFor!E28:E56,AgFor!J28:J56="Yes"),"")</f>
        <v/>
      </c>
    </row>
    <row r="16" spans="1:34" x14ac:dyDescent="0.5">
      <c r="D16" s="490" t="str" cm="1">
        <f t="array" ref="D16">IF(ISBLANK($A16),"",IFERROR(_xlfn.TEXTJOIN("..",TRUE,_xlfn._xlws.FILTER(AgFor!C$15:C$43,AgFor!$B$15:$B$43=$A16)),""))</f>
        <v/>
      </c>
      <c r="E16" s="490" t="str" cm="1">
        <f t="array" ref="E16">IF(ISBLANK($A16),"",IFERROR(_xlfn.TEXTJOIN("..",TRUE,_xlfn._xlws.FILTER(AgFor!#REF!,AgFor!$B$15:$B$43=$A16)),""))</f>
        <v/>
      </c>
      <c r="F16" s="490" t="str" cm="1">
        <f t="array" ref="F16">IF(ISBLANK($A16),"",IFERROR(_xlfn.TEXTJOIN("..",TRUE,_xlfn._xlws.FILTER(AgFor!D$15:D$43,AgFor!$B$15:$B$43=$A16)),""))</f>
        <v/>
      </c>
      <c r="G16" s="490" t="str" cm="1">
        <f t="array" ref="G16">IFERROR(_xlfn._xlws.FILTER(AgFor!C29:C57,AgFor!H29:H57="Yes"),"")</f>
        <v/>
      </c>
      <c r="H16" s="490" t="str" cm="1">
        <f t="array" ref="H16">IFERROR(_xlfn._xlws.FILTER(AgFor!D44:D57,AgFor!I29:I57="Yes"),"")</f>
        <v/>
      </c>
      <c r="I16" s="490" t="str" cm="1">
        <f t="array" ref="I16">IFERROR(_xlfn._xlws.FILTER(AgFor!E29:E57,AgFor!J29:J57="Yes"),"")</f>
        <v/>
      </c>
    </row>
    <row r="17" spans="4:9" x14ac:dyDescent="0.5">
      <c r="D17" s="490" t="str" cm="1">
        <f t="array" ref="D17">IF(ISBLANK($A17),"",IFERROR(_xlfn.TEXTJOIN("..",TRUE,_xlfn._xlws.FILTER(AgFor!C$15:C$43,AgFor!$B$15:$B$43=$A17)),""))</f>
        <v/>
      </c>
      <c r="E17" s="490" t="str" cm="1">
        <f t="array" ref="E17">IF(ISBLANK($A17),"",IFERROR(_xlfn.TEXTJOIN("..",TRUE,_xlfn._xlws.FILTER(AgFor!#REF!,AgFor!$B$15:$B$43=$A17)),""))</f>
        <v/>
      </c>
      <c r="F17" s="490" t="str" cm="1">
        <f t="array" ref="F17">IF(ISBLANK($A17),"",IFERROR(_xlfn.TEXTJOIN("..",TRUE,_xlfn._xlws.FILTER(AgFor!D$15:D$43,AgFor!$B$15:$B$43=$A17)),""))</f>
        <v/>
      </c>
      <c r="G17" s="490" t="str" cm="1">
        <f t="array" ref="G17">IFERROR(_xlfn._xlws.FILTER(AgFor!C30:C58,AgFor!H30:H58="Yes"),"")</f>
        <v/>
      </c>
      <c r="H17" s="490" t="str" cm="1">
        <f t="array" ref="H17">IFERROR(_xlfn._xlws.FILTER(AgFor!D44:D58,AgFor!I30:I58="Yes"),"")</f>
        <v/>
      </c>
      <c r="I17" s="490" t="str" cm="1">
        <f t="array" ref="I17">IFERROR(_xlfn._xlws.FILTER(AgFor!E30:E58,AgFor!J30:J58="Yes"),"")</f>
        <v/>
      </c>
    </row>
    <row r="18" spans="4:9" x14ac:dyDescent="0.5">
      <c r="D18" s="490" t="str" cm="1">
        <f t="array" ref="D18">IF(ISBLANK($A18),"",IFERROR(_xlfn.TEXTJOIN("..",TRUE,_xlfn._xlws.FILTER(AgFor!C$15:C$43,AgFor!$B$15:$B$43=$A18)),""))</f>
        <v/>
      </c>
      <c r="E18" s="490" t="str" cm="1">
        <f t="array" ref="E18">IF(ISBLANK($A18),"",IFERROR(_xlfn.TEXTJOIN("..",TRUE,_xlfn._xlws.FILTER(AgFor!#REF!,AgFor!$B$15:$B$43=$A18)),""))</f>
        <v/>
      </c>
      <c r="F18" s="490" t="str" cm="1">
        <f t="array" ref="F18">IF(ISBLANK($A18),"",IFERROR(_xlfn.TEXTJOIN("..",TRUE,_xlfn._xlws.FILTER(AgFor!D$15:D$43,AgFor!$B$15:$B$43=$A18)),""))</f>
        <v/>
      </c>
      <c r="G18" s="490" t="str" cm="1">
        <f t="array" ref="G18">IFERROR(_xlfn._xlws.FILTER(AgFor!C31:C59,AgFor!H31:H59="Yes"),"")</f>
        <v/>
      </c>
      <c r="H18" s="490" t="str" cm="1">
        <f t="array" ref="H18">IFERROR(_xlfn._xlws.FILTER(AgFor!D44:D59,AgFor!I31:I59="Yes"),"")</f>
        <v/>
      </c>
      <c r="I18" s="490" t="str" cm="1">
        <f t="array" ref="I18">IFERROR(_xlfn._xlws.FILTER(AgFor!E31:E59,AgFor!J31:J59="Yes"),"")</f>
        <v/>
      </c>
    </row>
    <row r="19" spans="4:9" x14ac:dyDescent="0.5">
      <c r="D19" s="490" t="str" cm="1">
        <f t="array" ref="D19">IF(ISBLANK($A19),"",IFERROR(_xlfn.TEXTJOIN("..",TRUE,_xlfn._xlws.FILTER(AgFor!C$15:C$43,AgFor!$B$15:$B$43=$A19)),""))</f>
        <v/>
      </c>
      <c r="E19" s="490" t="str" cm="1">
        <f t="array" ref="E19">IF(ISBLANK($A19),"",IFERROR(_xlfn.TEXTJOIN("..",TRUE,_xlfn._xlws.FILTER(AgFor!#REF!,AgFor!$B$15:$B$43=$A19)),""))</f>
        <v/>
      </c>
      <c r="F19" s="490" t="str" cm="1">
        <f t="array" ref="F19">IF(ISBLANK($A19),"",IFERROR(_xlfn.TEXTJOIN("..",TRUE,_xlfn._xlws.FILTER(AgFor!D$15:D$43,AgFor!$B$15:$B$43=$A19)),""))</f>
        <v/>
      </c>
      <c r="G19" s="490" t="str" cm="1">
        <f t="array" ref="G19">IFERROR(_xlfn._xlws.FILTER(AgFor!C32:C60,AgFor!H32:H60="Yes"),"")</f>
        <v/>
      </c>
      <c r="H19" s="490" t="str" cm="1">
        <f t="array" ref="H19">IFERROR(_xlfn._xlws.FILTER(AgFor!D44:D60,AgFor!I32:I60="Yes"),"")</f>
        <v/>
      </c>
      <c r="I19" s="490" t="str" cm="1">
        <f t="array" ref="I19">IFERROR(_xlfn._xlws.FILTER(AgFor!E32:E60,AgFor!J32:J60="Yes"),"")</f>
        <v/>
      </c>
    </row>
    <row r="20" spans="4:9" x14ac:dyDescent="0.5">
      <c r="D20" s="490" t="str" cm="1">
        <f t="array" ref="D20">IF(ISBLANK($A20),"",IFERROR(_xlfn.TEXTJOIN("..",TRUE,_xlfn._xlws.FILTER(AgFor!C$15:C$43,AgFor!$B$15:$B$43=$A20)),""))</f>
        <v/>
      </c>
      <c r="E20" s="490" t="str" cm="1">
        <f t="array" ref="E20">IF(ISBLANK($A20),"",IFERROR(_xlfn.TEXTJOIN("..",TRUE,_xlfn._xlws.FILTER(AgFor!#REF!,AgFor!$B$15:$B$43=$A20)),""))</f>
        <v/>
      </c>
      <c r="F20" s="490" t="str" cm="1">
        <f t="array" ref="F20">IF(ISBLANK($A20),"",IFERROR(_xlfn.TEXTJOIN("..",TRUE,_xlfn._xlws.FILTER(AgFor!D$15:D$43,AgFor!$B$15:$B$43=$A20)),""))</f>
        <v/>
      </c>
      <c r="G20" s="490" t="str" cm="1">
        <f t="array" ref="G20">IFERROR(_xlfn._xlws.FILTER(AgFor!C33:C61,AgFor!H33:H61="Yes"),"")</f>
        <v/>
      </c>
      <c r="H20" s="490" t="str" cm="1">
        <f t="array" ref="H20">IFERROR(_xlfn._xlws.FILTER(AgFor!D44:D61,AgFor!I33:I61="Yes"),"")</f>
        <v/>
      </c>
      <c r="I20" s="490" t="str" cm="1">
        <f t="array" ref="I20">IFERROR(_xlfn._xlws.FILTER(AgFor!E33:E61,AgFor!J33:J61="Yes"),"")</f>
        <v/>
      </c>
    </row>
    <row r="21" spans="4:9" x14ac:dyDescent="0.5">
      <c r="D21" s="490" t="str" cm="1">
        <f t="array" ref="D21">IF(ISBLANK($A21),"",IFERROR(_xlfn.TEXTJOIN("..",TRUE,_xlfn._xlws.FILTER(AgFor!C$15:C$43,AgFor!$B$15:$B$43=$A21)),""))</f>
        <v/>
      </c>
      <c r="E21" s="490" t="str" cm="1">
        <f t="array" ref="E21">IF(ISBLANK($A21),"",IFERROR(_xlfn.TEXTJOIN("..",TRUE,_xlfn._xlws.FILTER(AgFor!#REF!,AgFor!$B$15:$B$43=$A21)),""))</f>
        <v/>
      </c>
      <c r="F21" s="490" t="str" cm="1">
        <f t="array" ref="F21">IF(ISBLANK($A21),"",IFERROR(_xlfn.TEXTJOIN("..",TRUE,_xlfn._xlws.FILTER(AgFor!D$15:D$43,AgFor!$B$15:$B$43=$A21)),""))</f>
        <v/>
      </c>
      <c r="G21" s="490" t="str" cm="1">
        <f t="array" ref="G21">IFERROR(_xlfn._xlws.FILTER(AgFor!C34:C62,AgFor!H34:H62="Yes"),"")</f>
        <v/>
      </c>
      <c r="H21" s="490" t="str" cm="1">
        <f t="array" ref="H21">IFERROR(_xlfn._xlws.FILTER(AgFor!D44:D62,AgFor!I34:I62="Yes"),"")</f>
        <v/>
      </c>
      <c r="I21" s="490" t="str" cm="1">
        <f t="array" ref="I21">IFERROR(_xlfn._xlws.FILTER(AgFor!E34:E62,AgFor!J34:J62="Yes"),"")</f>
        <v/>
      </c>
    </row>
    <row r="22" spans="4:9" x14ac:dyDescent="0.5">
      <c r="D22" s="490" t="str" cm="1">
        <f t="array" ref="D22">IF(ISBLANK($A22),"",IFERROR(_xlfn.TEXTJOIN("..",TRUE,_xlfn._xlws.FILTER(AgFor!C$15:C$43,AgFor!$B$15:$B$43=$A22)),""))</f>
        <v/>
      </c>
      <c r="E22" s="490" t="str" cm="1">
        <f t="array" ref="E22">IF(ISBLANK($A22),"",IFERROR(_xlfn.TEXTJOIN("..",TRUE,_xlfn._xlws.FILTER(AgFor!#REF!,AgFor!$B$15:$B$43=$A22)),""))</f>
        <v/>
      </c>
      <c r="F22" s="490" t="str" cm="1">
        <f t="array" ref="F22">IF(ISBLANK($A22),"",IFERROR(_xlfn.TEXTJOIN("..",TRUE,_xlfn._xlws.FILTER(AgFor!D$15:D$43,AgFor!$B$15:$B$43=$A22)),""))</f>
        <v/>
      </c>
      <c r="G22" s="490" t="str" cm="1">
        <f t="array" ref="G22">IFERROR(_xlfn._xlws.FILTER(AgFor!C35:C63,AgFor!H35:H63="Yes"),"")</f>
        <v/>
      </c>
      <c r="H22" s="490" t="str" cm="1">
        <f t="array" ref="H22">IFERROR(_xlfn._xlws.FILTER(AgFor!D44:D63,AgFor!I35:I63="Yes"),"")</f>
        <v/>
      </c>
      <c r="I22" s="490" t="str" cm="1">
        <f t="array" ref="I22">IFERROR(_xlfn._xlws.FILTER(AgFor!E35:E63,AgFor!J35:J63="Yes"),"")</f>
        <v/>
      </c>
    </row>
    <row r="23" spans="4:9" x14ac:dyDescent="0.5">
      <c r="D23" s="490" t="str" cm="1">
        <f t="array" ref="D23">IF(ISBLANK($A23),"",IFERROR(_xlfn.TEXTJOIN("..",TRUE,_xlfn._xlws.FILTER(AgFor!C$15:C$43,AgFor!$B$15:$B$43=$A23)),""))</f>
        <v/>
      </c>
      <c r="E23" s="490" t="str" cm="1">
        <f t="array" ref="E23">IF(ISBLANK($A23),"",IFERROR(_xlfn.TEXTJOIN("..",TRUE,_xlfn._xlws.FILTER(AgFor!#REF!,AgFor!$B$15:$B$43=$A23)),""))</f>
        <v/>
      </c>
      <c r="F23" s="490" t="str" cm="1">
        <f t="array" ref="F23">IF(ISBLANK($A23),"",IFERROR(_xlfn.TEXTJOIN("..",TRUE,_xlfn._xlws.FILTER(AgFor!D$15:D$43,AgFor!$B$15:$B$43=$A23)),""))</f>
        <v/>
      </c>
      <c r="G23" s="490" t="str" cm="1">
        <f t="array" ref="G23">IFERROR(_xlfn._xlws.FILTER(AgFor!C36:C64,AgFor!H36:H64="Yes"),"")</f>
        <v/>
      </c>
      <c r="H23" s="490" t="str" cm="1">
        <f t="array" ref="H23">IFERROR(_xlfn._xlws.FILTER(AgFor!D44:D64,AgFor!I36:I64="Yes"),"")</f>
        <v/>
      </c>
      <c r="I23" s="490" t="str" cm="1">
        <f t="array" ref="I23">IFERROR(_xlfn._xlws.FILTER(AgFor!E36:E64,AgFor!J36:J64="Yes"),"")</f>
        <v/>
      </c>
    </row>
    <row r="24" spans="4:9" x14ac:dyDescent="0.5">
      <c r="D24" s="490" t="str" cm="1">
        <f t="array" ref="D24">IF(ISBLANK($A24),"",IFERROR(_xlfn.TEXTJOIN("..",TRUE,_xlfn._xlws.FILTER(AgFor!C$15:C$43,AgFor!$B$15:$B$43=$A24)),""))</f>
        <v/>
      </c>
      <c r="E24" s="490" t="str" cm="1">
        <f t="array" ref="E24">IF(ISBLANK($A24),"",IFERROR(_xlfn.TEXTJOIN("..",TRUE,_xlfn._xlws.FILTER(AgFor!#REF!,AgFor!$B$15:$B$43=$A24)),""))</f>
        <v/>
      </c>
      <c r="F24" s="490" t="str" cm="1">
        <f t="array" ref="F24">IF(ISBLANK($A24),"",IFERROR(_xlfn.TEXTJOIN("..",TRUE,_xlfn._xlws.FILTER(AgFor!D$15:D$43,AgFor!$B$15:$B$43=$A24)),""))</f>
        <v/>
      </c>
      <c r="G24" s="490" t="str" cm="1">
        <f t="array" ref="G24">IFERROR(_xlfn._xlws.FILTER(AgFor!C37:C65,AgFor!H37:H65="Yes"),"")</f>
        <v/>
      </c>
      <c r="H24" s="490" t="str" cm="1">
        <f t="array" ref="H24">IFERROR(_xlfn._xlws.FILTER(AgFor!D44:D65,AgFor!I37:I65="Yes"),"")</f>
        <v/>
      </c>
      <c r="I24" s="490" t="str" cm="1">
        <f t="array" ref="I24">IFERROR(_xlfn._xlws.FILTER(AgFor!E37:E65,AgFor!J37:J65="Yes"),"")</f>
        <v/>
      </c>
    </row>
    <row r="25" spans="4:9" x14ac:dyDescent="0.5">
      <c r="D25" s="490" t="str" cm="1">
        <f t="array" ref="D25">IF(ISBLANK($A25),"",IFERROR(_xlfn.TEXTJOIN("..",TRUE,_xlfn._xlws.FILTER(AgFor!C$15:C$43,AgFor!$B$15:$B$43=$A25)),""))</f>
        <v/>
      </c>
      <c r="E25" s="490" t="str" cm="1">
        <f t="array" ref="E25">IF(ISBLANK($A25),"",IFERROR(_xlfn.TEXTJOIN("..",TRUE,_xlfn._xlws.FILTER(AgFor!#REF!,AgFor!$B$15:$B$43=$A25)),""))</f>
        <v/>
      </c>
      <c r="F25" s="490" t="str" cm="1">
        <f t="array" ref="F25">IF(ISBLANK($A25),"",IFERROR(_xlfn.TEXTJOIN("..",TRUE,_xlfn._xlws.FILTER(AgFor!D$15:D$43,AgFor!$B$15:$B$43=$A25)),""))</f>
        <v/>
      </c>
      <c r="G25" s="490" t="str" cm="1">
        <f t="array" ref="G25">IFERROR(_xlfn._xlws.FILTER(AgFor!C38:C66,AgFor!H38:H66="Yes"),"")</f>
        <v/>
      </c>
      <c r="H25" s="490" t="str" cm="1">
        <f t="array" ref="H25">IFERROR(_xlfn._xlws.FILTER(AgFor!D44:D66,AgFor!I38:I66="Yes"),"")</f>
        <v/>
      </c>
      <c r="I25" s="490" t="str" cm="1">
        <f t="array" ref="I25">IFERROR(_xlfn._xlws.FILTER(AgFor!E38:E66,AgFor!J38:J66="Yes"),"")</f>
        <v/>
      </c>
    </row>
    <row r="26" spans="4:9" x14ac:dyDescent="0.5">
      <c r="D26" s="490" t="str" cm="1">
        <f t="array" ref="D26">IF(ISBLANK($A26),"",IFERROR(_xlfn.TEXTJOIN("..",TRUE,_xlfn._xlws.FILTER(AgFor!C$15:C$43,AgFor!$B$15:$B$43=$A26)),""))</f>
        <v/>
      </c>
      <c r="E26" s="490" t="str" cm="1">
        <f t="array" ref="E26">IF(ISBLANK($A26),"",IFERROR(_xlfn.TEXTJOIN("..",TRUE,_xlfn._xlws.FILTER(AgFor!#REF!,AgFor!$B$15:$B$43=$A26)),""))</f>
        <v/>
      </c>
      <c r="F26" s="490" t="str" cm="1">
        <f t="array" ref="F26">IF(ISBLANK($A26),"",IFERROR(_xlfn.TEXTJOIN("..",TRUE,_xlfn._xlws.FILTER(AgFor!D$15:D$43,AgFor!$B$15:$B$43=$A26)),""))</f>
        <v/>
      </c>
      <c r="G26" s="490" t="str" cm="1">
        <f t="array" ref="G26">IFERROR(_xlfn._xlws.FILTER(AgFor!C39:C67,AgFor!H39:H67="Yes"),"")</f>
        <v/>
      </c>
      <c r="H26" s="490" t="str" cm="1">
        <f t="array" ref="H26">IFERROR(_xlfn._xlws.FILTER(AgFor!D44:D67,AgFor!I39:I67="Yes"),"")</f>
        <v/>
      </c>
      <c r="I26" s="490" t="str" cm="1">
        <f t="array" ref="I26">IFERROR(_xlfn._xlws.FILTER(AgFor!E39:E67,AgFor!J39:J67="Yes"),"")</f>
        <v/>
      </c>
    </row>
    <row r="27" spans="4:9" x14ac:dyDescent="0.5">
      <c r="G27" s="490" t="str" cm="1">
        <f t="array" ref="G27">IFERROR(_xlfn._xlws.FILTER(AgFor!C40:C68,AgFor!H40:H68="Yes"),"")</f>
        <v/>
      </c>
      <c r="H27" s="490" t="str" cm="1">
        <f t="array" ref="H27">IFERROR(_xlfn._xlws.FILTER(AgFor!D44:D68,AgFor!I40:I68="Yes"),"")</f>
        <v/>
      </c>
      <c r="I27" s="490" t="str" cm="1">
        <f t="array" ref="I27">IFERROR(_xlfn._xlws.FILTER(AgFor!E40:E68,AgFor!J40:J68="Yes"),"")</f>
        <v/>
      </c>
    </row>
    <row r="28" spans="4:9" x14ac:dyDescent="0.5">
      <c r="G28" s="490" t="str" cm="1">
        <f t="array" ref="G28">IFERROR(_xlfn._xlws.FILTER(AgFor!C41:C69,AgFor!H41:H69="Yes"),"")</f>
        <v/>
      </c>
      <c r="H28" s="490" t="str" cm="1">
        <f t="array" ref="H28">IFERROR(_xlfn._xlws.FILTER(AgFor!D44:D69,AgFor!I41:I69="Yes"),"")</f>
        <v/>
      </c>
      <c r="I28" s="490" t="str" cm="1">
        <f t="array" ref="I28">IFERROR(_xlfn._xlws.FILTER(AgFor!E41:E69,AgFor!J41:J69="Yes"),"")</f>
        <v/>
      </c>
    </row>
    <row r="29" spans="4:9" x14ac:dyDescent="0.5">
      <c r="G29" s="490" t="str" cm="1">
        <f t="array" ref="G29">IFERROR(_xlfn._xlws.FILTER(AgFor!C42:C70,AgFor!H42:H70="Yes"),"")</f>
        <v/>
      </c>
      <c r="H29" s="490" t="str" cm="1">
        <f t="array" ref="H29">IFERROR(_xlfn._xlws.FILTER(AgFor!D44:D70,AgFor!I42:I70="Yes"),"")</f>
        <v/>
      </c>
      <c r="I29" s="490" t="str" cm="1">
        <f t="array" ref="I29">IFERROR(_xlfn._xlws.FILTER(AgFor!E42:E70,AgFor!J42:J70="Yes"),"")</f>
        <v/>
      </c>
    </row>
    <row r="30" spans="4:9" x14ac:dyDescent="0.5">
      <c r="G30" s="490" t="str" cm="1">
        <f t="array" ref="G30">IFERROR(_xlfn._xlws.FILTER(AgFor!C43:C71,AgFor!H43:H71="Yes"),"")</f>
        <v/>
      </c>
      <c r="H30" s="490" t="str" cm="1">
        <f t="array" ref="H30">IFERROR(_xlfn._xlws.FILTER(AgFor!D44:D71,AgFor!I43:I71="Yes"),"")</f>
        <v/>
      </c>
      <c r="I30" s="490" t="str" cm="1">
        <f t="array" ref="I30">IFERROR(_xlfn._xlws.FILTER(AgFor!E43:E71,AgFor!J43:J71="Yes"),"")</f>
        <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A9531-5843-4CEA-BE88-DD0AE2338B92}">
  <sheetPr codeName="Sheet46"/>
  <dimension ref="A1:GQ330"/>
  <sheetViews>
    <sheetView workbookViewId="0">
      <pane ySplit="1" topLeftCell="A222" activePane="bottomLeft" state="frozen"/>
      <selection pane="bottomLeft" sqref="A1:G1048576"/>
    </sheetView>
  </sheetViews>
  <sheetFormatPr defaultColWidth="9" defaultRowHeight="10.35" x14ac:dyDescent="0.35"/>
  <cols>
    <col min="1" max="1" width="19.46875" style="4" bestFit="1" customWidth="1"/>
    <col min="2" max="2" width="20.17578125" style="4" bestFit="1" customWidth="1"/>
    <col min="3" max="11" width="9" style="4"/>
    <col min="12" max="12" width="10.8203125" style="4" customWidth="1"/>
    <col min="13" max="16384" width="9" style="4"/>
  </cols>
  <sheetData>
    <row r="1" spans="1:199" x14ac:dyDescent="0.35">
      <c r="A1" s="3" t="s">
        <v>1415</v>
      </c>
      <c r="B1" s="3" t="s">
        <v>3613</v>
      </c>
      <c r="C1" s="3" t="s">
        <v>3614</v>
      </c>
      <c r="D1" s="3" t="s">
        <v>3615</v>
      </c>
      <c r="E1" s="3" t="s">
        <v>3616</v>
      </c>
      <c r="F1" s="3" t="s">
        <v>3617</v>
      </c>
      <c r="G1" s="3" t="s">
        <v>3618</v>
      </c>
      <c r="H1" s="3"/>
      <c r="I1" s="3" t="s">
        <v>3619</v>
      </c>
      <c r="J1" s="3"/>
      <c r="K1" s="4" t="s">
        <v>1356</v>
      </c>
      <c r="L1" s="3" t="s">
        <v>3620</v>
      </c>
      <c r="N1" s="3" t="s">
        <v>3621</v>
      </c>
      <c r="O1" s="3"/>
      <c r="P1" s="3"/>
      <c r="Q1" s="3"/>
      <c r="R1" s="3"/>
      <c r="S1" s="3"/>
      <c r="T1" s="3"/>
      <c r="U1" s="3"/>
      <c r="V1" s="3"/>
      <c r="W1" s="3"/>
      <c r="X1" s="3"/>
      <c r="Y1" s="3"/>
      <c r="Z1" s="3"/>
      <c r="AA1" s="3"/>
      <c r="AB1" s="3"/>
      <c r="AC1" s="3"/>
      <c r="AD1" s="3"/>
    </row>
    <row r="2" spans="1:199" x14ac:dyDescent="0.35">
      <c r="A2" s="4" t="s">
        <v>3622</v>
      </c>
      <c r="B2" s="4" t="s">
        <v>3623</v>
      </c>
      <c r="C2" s="4" t="s">
        <v>3624</v>
      </c>
      <c r="D2" s="4" t="s">
        <v>109</v>
      </c>
      <c r="E2" s="4" t="s">
        <v>109</v>
      </c>
      <c r="F2" s="4" t="s">
        <v>3625</v>
      </c>
      <c r="G2" s="4" t="str">
        <f t="shared" ref="G2:G33" si="0">IF(B2&lt;&gt;"",B2,A2)</f>
        <v>Faidherbia albida</v>
      </c>
      <c r="I2" s="4" t="str" cm="1">
        <f t="array" ref="I2:I187">_xlfn._xlws.SORT(_xlfn.UNIQUE(_xlfn._xlws.FILTER(G:G,(G:G&lt;&gt;"")*(G:G&lt;&gt;"Tree.Final"))))</f>
        <v>Acacia angustissima</v>
      </c>
      <c r="L2" s="4" t="s">
        <v>3626</v>
      </c>
      <c r="N2" s="4" t="str" cm="1">
        <f t="array" ref="N2:GQ2">TRANSPOSE(_xlfn._xlws.SORT(_xlfn.UNIQUE(_xlfn._xlws.FILTER($I$2:$I$500,ISNUMBER(SEARCH(Residues!C28,$I$2:$I$500)),"Not Found"))))</f>
        <v>Acacia angustissima</v>
      </c>
      <c r="O2" s="4" t="str">
        <v>Acacia auriculiformis</v>
      </c>
      <c r="P2" s="4" t="str">
        <v>Acacia brevispica</v>
      </c>
      <c r="Q2" s="4" t="str">
        <v>Acacia caerulescens</v>
      </c>
      <c r="R2" s="4" t="str">
        <v>Acacia crassicarpa</v>
      </c>
      <c r="S2" s="4" t="str">
        <v>Acacia cyanophylla</v>
      </c>
      <c r="T2" s="4" t="str">
        <v>Acacia decurrens</v>
      </c>
      <c r="U2" s="4" t="str">
        <v>Acacia etbaica</v>
      </c>
      <c r="V2" s="4" t="str">
        <v>Acacia ferruginea</v>
      </c>
      <c r="W2" s="4" t="str">
        <v>Acacia holosericea</v>
      </c>
      <c r="X2" s="4" t="str">
        <v>Acacia karroo</v>
      </c>
      <c r="Y2" s="4" t="str">
        <v>Acacia leptocarpa</v>
      </c>
      <c r="Z2" s="4" t="str">
        <v>Acacia mangium</v>
      </c>
      <c r="AA2" s="4" t="str">
        <v>Acacia nilotica</v>
      </c>
      <c r="AB2" s="4" t="str">
        <v>Acacia polyacantha</v>
      </c>
      <c r="AC2" s="4" t="str">
        <v>Acacia saligna</v>
      </c>
      <c r="AD2" s="4" t="str">
        <v>Acacia senegal</v>
      </c>
      <c r="AE2" s="4" t="str">
        <v>Acacia sieberiana</v>
      </c>
      <c r="AF2" s="4" t="str">
        <v>Acacia sp</v>
      </c>
      <c r="AG2" s="4" t="str">
        <v>Acacia tortilis</v>
      </c>
      <c r="AH2" s="4" t="str">
        <v>Acacia toxicaria</v>
      </c>
      <c r="AI2" s="4" t="str">
        <v>Acacia tumida</v>
      </c>
      <c r="AJ2" s="4" t="str">
        <v>Acrocarpus fraxinifolius</v>
      </c>
      <c r="AK2" s="4" t="str">
        <v>Adansonia digitata</v>
      </c>
      <c r="AL2" s="4" t="str">
        <v>Afzelia africana</v>
      </c>
      <c r="AM2" s="4" t="str">
        <v>Albizia chinensis</v>
      </c>
      <c r="AN2" s="4" t="str">
        <v>Albizia coriaria</v>
      </c>
      <c r="AO2" s="4" t="str">
        <v>Albizia gummifera</v>
      </c>
      <c r="AP2" s="4" t="str">
        <v>Albizia lebbeck</v>
      </c>
      <c r="AQ2" s="4" t="str">
        <v>Albizia zygia</v>
      </c>
      <c r="AR2" s="4" t="str">
        <v>Alchornea cordifolia</v>
      </c>
      <c r="AS2" s="4" t="str">
        <v>Alnus acuminata</v>
      </c>
      <c r="AT2" s="4" t="str">
        <v>Antiaris toxicaria</v>
      </c>
      <c r="AU2" s="4" t="str">
        <v>Argyrolobium uniflorum</v>
      </c>
      <c r="AV2" s="4" t="str">
        <v>Artocarpus altilis</v>
      </c>
      <c r="AW2" s="4" t="str">
        <v>Artocarpus heterophyllus</v>
      </c>
      <c r="AX2" s="4" t="str">
        <v>Atriplex nummularia</v>
      </c>
      <c r="AY2" s="4" t="str">
        <v>Azadirachta indica</v>
      </c>
      <c r="AZ2" s="4" t="str">
        <v>Balanites aegyptiaca</v>
      </c>
      <c r="BA2" s="4" t="str">
        <v>Bauhinia reticulata</v>
      </c>
      <c r="BB2" s="4" t="str">
        <v>Bauhinia rufescens</v>
      </c>
      <c r="BC2" s="4" t="str">
        <v>Berchemia discolor</v>
      </c>
      <c r="BD2" s="4" t="str">
        <v>Brachystegia spiciformis</v>
      </c>
      <c r="BE2" s="4" t="str">
        <v>Cajanus cajan</v>
      </c>
      <c r="BF2" s="4" t="str">
        <v>Calliandra calothyrsus</v>
      </c>
      <c r="BG2" s="4" t="str">
        <v>Calopogonium mucunoides</v>
      </c>
      <c r="BH2" s="4" t="str">
        <v>Carissa spinarum</v>
      </c>
      <c r="BI2" s="4" t="str">
        <v>Casuarina equisetifolia</v>
      </c>
      <c r="BJ2" s="4" t="str">
        <v>Casuarina glauca</v>
      </c>
      <c r="BK2" s="4" t="str">
        <v>Catha edulis</v>
      </c>
      <c r="BL2" s="4" t="str">
        <v>Cedrela odorata</v>
      </c>
      <c r="BM2" s="4" t="str">
        <v>Cedrela serrata</v>
      </c>
      <c r="BN2" s="4" t="str">
        <v>Celtis mildbraedii</v>
      </c>
      <c r="BO2" s="4" t="str">
        <v>Centrosema pubescens</v>
      </c>
      <c r="BP2" s="4" t="str">
        <v>Chromolaena odorata</v>
      </c>
      <c r="BQ2" s="4" t="str">
        <v>Cinnamomum cassia</v>
      </c>
      <c r="BR2" s="4" t="str">
        <v>Combretum apiculatum</v>
      </c>
      <c r="BS2" s="4" t="str">
        <v>Cordia africana</v>
      </c>
      <c r="BT2" s="4" t="str">
        <v>Crotalaria agatiflora</v>
      </c>
      <c r="BU2" s="4" t="str">
        <v>Crotalaria grahamiana</v>
      </c>
      <c r="BV2" s="4" t="str">
        <v>Crotalaria juncea</v>
      </c>
      <c r="BW2" s="4" t="str">
        <v>Crotalaria ochrolueca</v>
      </c>
      <c r="BX2" s="4" t="str">
        <v>Crotalaria sp</v>
      </c>
      <c r="BY2" s="4" t="str">
        <v>Crotalaria trichotoma</v>
      </c>
      <c r="BZ2" s="4" t="str">
        <v>Croton macrostachyus</v>
      </c>
      <c r="CA2" s="4" t="str">
        <v>Croton megalocarpus</v>
      </c>
      <c r="CB2" s="4" t="str">
        <v>Cupressus lusitanica</v>
      </c>
      <c r="CC2" s="4" t="str">
        <v>Cytisus proliferus</v>
      </c>
      <c r="CD2" s="4" t="str">
        <v>Dactyladenia barteri</v>
      </c>
      <c r="CE2" s="4" t="str">
        <v>Desmodium discolor</v>
      </c>
      <c r="CF2" s="4" t="str">
        <v>Desmodium distortum</v>
      </c>
      <c r="CG2" s="4" t="str">
        <v>Desmodium intortum</v>
      </c>
      <c r="CH2" s="4" t="str">
        <v>Desmodium uncinatum</v>
      </c>
      <c r="CI2" s="4" t="str">
        <v>Dodonaea viscosa</v>
      </c>
      <c r="CJ2" s="4" t="str">
        <v>Elaeis guineensis</v>
      </c>
      <c r="CK2" s="4" t="str">
        <v>Entada abyssinica</v>
      </c>
      <c r="CL2" s="4" t="str">
        <v>Entandrophragma angolense</v>
      </c>
      <c r="CM2" s="4" t="str">
        <v>Entandrophragma cylindricum</v>
      </c>
      <c r="CN2" s="4" t="str">
        <v>Eriosema ellipticum</v>
      </c>
      <c r="CO2" s="4" t="str">
        <v>Erythrina abyssinica</v>
      </c>
      <c r="CP2" s="4" t="str">
        <v>Erythrina poeppigiana</v>
      </c>
      <c r="CQ2" s="4" t="str">
        <v>Eucalpytus sp</v>
      </c>
      <c r="CR2" s="4" t="str">
        <v>Eucalyptus alba</v>
      </c>
      <c r="CS2" s="4" t="str">
        <v>Eucalyptus camaldulensis</v>
      </c>
      <c r="CT2" s="4" t="str">
        <v>Eucalyptus globulus</v>
      </c>
      <c r="CU2" s="4" t="str">
        <v>Eucalyptus saligna</v>
      </c>
      <c r="CV2" s="4" t="str">
        <v>Euclea racemosa</v>
      </c>
      <c r="CW2" s="4" t="str">
        <v>Faidherbia albida</v>
      </c>
      <c r="CX2" s="4" t="str">
        <v>Fernandoa madagascariensis</v>
      </c>
      <c r="CY2" s="4" t="str">
        <v>Ficus exasperata</v>
      </c>
      <c r="CZ2" s="4" t="str">
        <v>Ficus laurifolia</v>
      </c>
      <c r="DA2" s="4" t="str">
        <v>Ficus natalensis</v>
      </c>
      <c r="DB2" s="4" t="str">
        <v>Ficus polita</v>
      </c>
      <c r="DC2" s="4" t="str">
        <v>Ficus sur</v>
      </c>
      <c r="DD2" s="4" t="str">
        <v>Flemingia macrophylla</v>
      </c>
      <c r="DE2" s="4" t="str">
        <v>Flemingia sp</v>
      </c>
      <c r="DF2" s="4" t="str">
        <v>Gliricida sepium</v>
      </c>
      <c r="DG2" s="4" t="str">
        <v>Gliricidia</v>
      </c>
      <c r="DH2" s="4" t="str">
        <v>Gliricidia maculata</v>
      </c>
      <c r="DI2" s="4" t="str">
        <v>Gliricidia sepium</v>
      </c>
      <c r="DJ2" s="4" t="str">
        <v>Gmelina arborea</v>
      </c>
      <c r="DK2" s="4" t="str">
        <v>Grevillea robusta</v>
      </c>
      <c r="DL2" s="4" t="str">
        <v>Guiera senegalensis</v>
      </c>
      <c r="DM2" s="4" t="str">
        <v>Harrisonia abyssinica</v>
      </c>
      <c r="DN2" s="4" t="str">
        <v>Indigofera sp</v>
      </c>
      <c r="DO2" s="4" t="str">
        <v>Jatropha curcas</v>
      </c>
      <c r="DP2" s="4" t="str">
        <v>Julbernardia globiflora</v>
      </c>
      <c r="DQ2" s="4" t="str">
        <v>Juniperus procera</v>
      </c>
      <c r="DR2" s="4" t="str">
        <v>Khaya senegalensis</v>
      </c>
      <c r="DS2" s="4" t="str">
        <v>Lablab purpureus</v>
      </c>
      <c r="DT2" s="4" t="str">
        <v>Leucaena diversifolia</v>
      </c>
      <c r="DU2" s="4" t="str">
        <v>Leucaena leucocephala</v>
      </c>
      <c r="DV2" s="4" t="str">
        <v>Leucaena pallida</v>
      </c>
      <c r="DW2" s="4" t="str">
        <v>Leucaena trichandra</v>
      </c>
      <c r="DX2" s="4" t="str">
        <v>Lippia javanica</v>
      </c>
      <c r="DY2" s="4" t="str">
        <v>Macroptilium atropurpureum</v>
      </c>
      <c r="DZ2" s="4" t="str">
        <v>Macrotyloma axillare</v>
      </c>
      <c r="EA2" s="4" t="str">
        <v>Macrotyloma daltonii</v>
      </c>
      <c r="EB2" s="4" t="str">
        <v>Maesopsis eminii</v>
      </c>
      <c r="EC2" s="4" t="str">
        <v>Mangifera indica</v>
      </c>
      <c r="ED2" s="4" t="str">
        <v>Markhamia lutea</v>
      </c>
      <c r="EE2" s="4" t="str">
        <v>Melia azedarach</v>
      </c>
      <c r="EF2" s="4" t="str">
        <v>Melia volkensii</v>
      </c>
      <c r="EG2" s="4" t="str">
        <v>Milicia excelsa</v>
      </c>
      <c r="EH2" s="4" t="str">
        <v>Milletia ferruginea</v>
      </c>
      <c r="EI2" s="4" t="str">
        <v>Millettia thonningii</v>
      </c>
      <c r="EJ2" s="4" t="str">
        <v>Moringa oleifera</v>
      </c>
      <c r="EK2" s="4" t="str">
        <v>Moringa stenopetala</v>
      </c>
      <c r="EL2" s="4" t="str">
        <v>Neonotonia wightii</v>
      </c>
      <c r="EM2" s="4" t="str">
        <v>Newbouldia laevis</v>
      </c>
      <c r="EN2" s="4" t="str">
        <v>Olea europaea</v>
      </c>
      <c r="EO2" s="4" t="str">
        <v>Opuntia ficus-indica</v>
      </c>
      <c r="EP2" s="4" t="str">
        <v>Palm</v>
      </c>
      <c r="EQ2" s="4" t="str">
        <v>Parkia biglobosa</v>
      </c>
      <c r="ER2" s="4" t="str">
        <v>Paulownia fortunei</v>
      </c>
      <c r="ES2" s="4" t="str">
        <v>Pinus patula</v>
      </c>
      <c r="ET2" s="4" t="str">
        <v>Pithecellobium dulce</v>
      </c>
      <c r="EU2" s="4" t="str">
        <v>Plukenetia conophora</v>
      </c>
      <c r="EV2" s="4" t="str">
        <v>Podocarpus falcatus</v>
      </c>
      <c r="EW2" s="4" t="str">
        <v>Poupartia silvatica</v>
      </c>
      <c r="EX2" s="4" t="str">
        <v>Prosopis africana</v>
      </c>
      <c r="EY2" s="4" t="str">
        <v>Prosopis juliflora</v>
      </c>
      <c r="EZ2" s="4" t="str">
        <v>Prunus africana</v>
      </c>
      <c r="FA2" s="4" t="str">
        <v>Prunus persica</v>
      </c>
      <c r="FB2" s="4" t="str">
        <v>Pterocarpus erinaceus</v>
      </c>
      <c r="FC2" s="4" t="str">
        <v>Pterocarpus lucens</v>
      </c>
      <c r="FD2" s="4" t="str">
        <v>Pterocarpus santalinoides</v>
      </c>
      <c r="FE2" s="4" t="str">
        <v>Pueraria phaseoloides</v>
      </c>
      <c r="FF2" s="4" t="str">
        <v>Quillaja saponaria</v>
      </c>
      <c r="FG2" s="4" t="str">
        <v>Ricinodendron heudelotii</v>
      </c>
      <c r="FH2" s="4" t="str">
        <v>Rosmarinus officinalis</v>
      </c>
      <c r="FI2" s="4" t="str">
        <v>Schefflera abyssinica</v>
      </c>
      <c r="FJ2" s="4" t="str">
        <v>Searsia pyroides</v>
      </c>
      <c r="FK2" s="4" t="str">
        <v>Senna didymobotrya</v>
      </c>
      <c r="FL2" s="4" t="str">
        <v>Senna occidentalis</v>
      </c>
      <c r="FM2" s="4" t="str">
        <v>Senna siamea</v>
      </c>
      <c r="FN2" s="4" t="str">
        <v>Senna singueana</v>
      </c>
      <c r="FO2" s="4" t="str">
        <v>Senna spectabilis</v>
      </c>
      <c r="FP2" s="4" t="str">
        <v>Sesbania cinerascens</v>
      </c>
      <c r="FQ2" s="4" t="str">
        <v>Sesbania goetzei</v>
      </c>
      <c r="FR2" s="4" t="str">
        <v>Sesbania macrantha</v>
      </c>
      <c r="FS2" s="4" t="str">
        <v>Sesbania rostrata</v>
      </c>
      <c r="FT2" s="4" t="str">
        <v>Sesbania sesban</v>
      </c>
      <c r="FU2" s="4" t="str">
        <v>Spathodea campanulata</v>
      </c>
      <c r="FV2" s="4" t="str">
        <v>Spondias mombin</v>
      </c>
      <c r="FW2" s="4" t="str">
        <v>Stereospermum kunthianum</v>
      </c>
      <c r="FX2" s="4" t="str">
        <v>Stylosanthes guianensis</v>
      </c>
      <c r="FY2" s="4" t="str">
        <v>Stylosanthes hamata</v>
      </c>
      <c r="FZ2" s="4" t="str">
        <v>Syzygium guineense</v>
      </c>
      <c r="GA2" s="4" t="str">
        <v>Tamarindus indica</v>
      </c>
      <c r="GB2" s="4" t="str">
        <v>Tarenna sp</v>
      </c>
      <c r="GC2" s="4" t="str">
        <v>Tephrosia candida</v>
      </c>
      <c r="GD2" s="4" t="str">
        <v>Tephrosia diversifolia</v>
      </c>
      <c r="GE2" s="4" t="str">
        <v>Tephrosia sp</v>
      </c>
      <c r="GF2" s="4" t="str">
        <v>Tephrosia vogelii</v>
      </c>
      <c r="GG2" s="4" t="str">
        <v>Terminalia brownii</v>
      </c>
      <c r="GH2" s="4" t="str">
        <v>Terminalia ivoresensis</v>
      </c>
      <c r="GI2" s="4" t="str">
        <v>Terminalia sericea</v>
      </c>
      <c r="GJ2" s="4" t="str">
        <v>Terminalia superba</v>
      </c>
      <c r="GK2" s="4" t="str">
        <v>Tithonia diversifolia</v>
      </c>
      <c r="GL2" s="4" t="str">
        <v>Uapaca kirkiana</v>
      </c>
      <c r="GM2" s="4" t="str">
        <v>Unspecified Tree</v>
      </c>
      <c r="GN2" s="4" t="str">
        <v>Vachellia karroo</v>
      </c>
      <c r="GO2" s="4" t="str">
        <v>Vachellia seyal</v>
      </c>
      <c r="GP2" s="4" t="str">
        <v>Vitellaria paradoxa</v>
      </c>
      <c r="GQ2" s="4" t="str">
        <v>Ziziphus mauritiana</v>
      </c>
    </row>
    <row r="3" spans="1:199" x14ac:dyDescent="0.35">
      <c r="A3" s="4" t="s">
        <v>3627</v>
      </c>
      <c r="C3" s="4" t="s">
        <v>3628</v>
      </c>
      <c r="D3" s="4" t="s">
        <v>109</v>
      </c>
      <c r="E3" s="4" t="s">
        <v>3629</v>
      </c>
      <c r="F3" s="4" t="s">
        <v>3625</v>
      </c>
      <c r="G3" s="4" t="str">
        <f t="shared" si="0"/>
        <v>Acacia angustissima</v>
      </c>
      <c r="I3" s="4" t="str">
        <v>Acacia auriculiformis</v>
      </c>
      <c r="L3" s="4" t="s">
        <v>1453</v>
      </c>
      <c r="N3" s="4" t="str" cm="1">
        <f t="array" ref="N3:GQ3">TRANSPOSE(_xlfn._xlws.SORT(_xlfn.UNIQUE(_xlfn._xlws.FILTER($I$2:$I$500,ISNUMBER(SEARCH(Residues!C29,$I$2:$I$500)),"Not Found"))))</f>
        <v>Acacia angustissima</v>
      </c>
      <c r="O3" s="4" t="str">
        <v>Acacia auriculiformis</v>
      </c>
      <c r="P3" s="4" t="str">
        <v>Acacia brevispica</v>
      </c>
      <c r="Q3" s="4" t="str">
        <v>Acacia caerulescens</v>
      </c>
      <c r="R3" s="4" t="str">
        <v>Acacia crassicarpa</v>
      </c>
      <c r="S3" s="4" t="str">
        <v>Acacia cyanophylla</v>
      </c>
      <c r="T3" s="4" t="str">
        <v>Acacia decurrens</v>
      </c>
      <c r="U3" s="4" t="str">
        <v>Acacia etbaica</v>
      </c>
      <c r="V3" s="4" t="str">
        <v>Acacia ferruginea</v>
      </c>
      <c r="W3" s="4" t="str">
        <v>Acacia holosericea</v>
      </c>
      <c r="X3" s="4" t="str">
        <v>Acacia karroo</v>
      </c>
      <c r="Y3" s="4" t="str">
        <v>Acacia leptocarpa</v>
      </c>
      <c r="Z3" s="4" t="str">
        <v>Acacia mangium</v>
      </c>
      <c r="AA3" s="4" t="str">
        <v>Acacia nilotica</v>
      </c>
      <c r="AB3" s="4" t="str">
        <v>Acacia polyacantha</v>
      </c>
      <c r="AC3" s="4" t="str">
        <v>Acacia saligna</v>
      </c>
      <c r="AD3" s="4" t="str">
        <v>Acacia senegal</v>
      </c>
      <c r="AE3" s="4" t="str">
        <v>Acacia sieberiana</v>
      </c>
      <c r="AF3" s="4" t="str">
        <v>Acacia sp</v>
      </c>
      <c r="AG3" s="4" t="str">
        <v>Acacia tortilis</v>
      </c>
      <c r="AH3" s="4" t="str">
        <v>Acacia toxicaria</v>
      </c>
      <c r="AI3" s="4" t="str">
        <v>Acacia tumida</v>
      </c>
      <c r="AJ3" s="4" t="str">
        <v>Acrocarpus fraxinifolius</v>
      </c>
      <c r="AK3" s="4" t="str">
        <v>Adansonia digitata</v>
      </c>
      <c r="AL3" s="4" t="str">
        <v>Afzelia africana</v>
      </c>
      <c r="AM3" s="4" t="str">
        <v>Albizia chinensis</v>
      </c>
      <c r="AN3" s="4" t="str">
        <v>Albizia coriaria</v>
      </c>
      <c r="AO3" s="4" t="str">
        <v>Albizia gummifera</v>
      </c>
      <c r="AP3" s="4" t="str">
        <v>Albizia lebbeck</v>
      </c>
      <c r="AQ3" s="4" t="str">
        <v>Albizia zygia</v>
      </c>
      <c r="AR3" s="4" t="str">
        <v>Alchornea cordifolia</v>
      </c>
      <c r="AS3" s="4" t="str">
        <v>Alnus acuminata</v>
      </c>
      <c r="AT3" s="4" t="str">
        <v>Antiaris toxicaria</v>
      </c>
      <c r="AU3" s="4" t="str">
        <v>Argyrolobium uniflorum</v>
      </c>
      <c r="AV3" s="4" t="str">
        <v>Artocarpus altilis</v>
      </c>
      <c r="AW3" s="4" t="str">
        <v>Artocarpus heterophyllus</v>
      </c>
      <c r="AX3" s="4" t="str">
        <v>Atriplex nummularia</v>
      </c>
      <c r="AY3" s="4" t="str">
        <v>Azadirachta indica</v>
      </c>
      <c r="AZ3" s="4" t="str">
        <v>Balanites aegyptiaca</v>
      </c>
      <c r="BA3" s="4" t="str">
        <v>Bauhinia reticulata</v>
      </c>
      <c r="BB3" s="4" t="str">
        <v>Bauhinia rufescens</v>
      </c>
      <c r="BC3" s="4" t="str">
        <v>Berchemia discolor</v>
      </c>
      <c r="BD3" s="4" t="str">
        <v>Brachystegia spiciformis</v>
      </c>
      <c r="BE3" s="4" t="str">
        <v>Cajanus cajan</v>
      </c>
      <c r="BF3" s="4" t="str">
        <v>Calliandra calothyrsus</v>
      </c>
      <c r="BG3" s="4" t="str">
        <v>Calopogonium mucunoides</v>
      </c>
      <c r="BH3" s="4" t="str">
        <v>Carissa spinarum</v>
      </c>
      <c r="BI3" s="4" t="str">
        <v>Casuarina equisetifolia</v>
      </c>
      <c r="BJ3" s="4" t="str">
        <v>Casuarina glauca</v>
      </c>
      <c r="BK3" s="4" t="str">
        <v>Catha edulis</v>
      </c>
      <c r="BL3" s="4" t="str">
        <v>Cedrela odorata</v>
      </c>
      <c r="BM3" s="4" t="str">
        <v>Cedrela serrata</v>
      </c>
      <c r="BN3" s="4" t="str">
        <v>Celtis mildbraedii</v>
      </c>
      <c r="BO3" s="4" t="str">
        <v>Centrosema pubescens</v>
      </c>
      <c r="BP3" s="4" t="str">
        <v>Chromolaena odorata</v>
      </c>
      <c r="BQ3" s="4" t="str">
        <v>Cinnamomum cassia</v>
      </c>
      <c r="BR3" s="4" t="str">
        <v>Combretum apiculatum</v>
      </c>
      <c r="BS3" s="4" t="str">
        <v>Cordia africana</v>
      </c>
      <c r="BT3" s="4" t="str">
        <v>Crotalaria agatiflora</v>
      </c>
      <c r="BU3" s="4" t="str">
        <v>Crotalaria grahamiana</v>
      </c>
      <c r="BV3" s="4" t="str">
        <v>Crotalaria juncea</v>
      </c>
      <c r="BW3" s="4" t="str">
        <v>Crotalaria ochrolueca</v>
      </c>
      <c r="BX3" s="4" t="str">
        <v>Crotalaria sp</v>
      </c>
      <c r="BY3" s="4" t="str">
        <v>Crotalaria trichotoma</v>
      </c>
      <c r="BZ3" s="4" t="str">
        <v>Croton macrostachyus</v>
      </c>
      <c r="CA3" s="4" t="str">
        <v>Croton megalocarpus</v>
      </c>
      <c r="CB3" s="4" t="str">
        <v>Cupressus lusitanica</v>
      </c>
      <c r="CC3" s="4" t="str">
        <v>Cytisus proliferus</v>
      </c>
      <c r="CD3" s="4" t="str">
        <v>Dactyladenia barteri</v>
      </c>
      <c r="CE3" s="4" t="str">
        <v>Desmodium discolor</v>
      </c>
      <c r="CF3" s="4" t="str">
        <v>Desmodium distortum</v>
      </c>
      <c r="CG3" s="4" t="str">
        <v>Desmodium intortum</v>
      </c>
      <c r="CH3" s="4" t="str">
        <v>Desmodium uncinatum</v>
      </c>
      <c r="CI3" s="4" t="str">
        <v>Dodonaea viscosa</v>
      </c>
      <c r="CJ3" s="4" t="str">
        <v>Elaeis guineensis</v>
      </c>
      <c r="CK3" s="4" t="str">
        <v>Entada abyssinica</v>
      </c>
      <c r="CL3" s="4" t="str">
        <v>Entandrophragma angolense</v>
      </c>
      <c r="CM3" s="4" t="str">
        <v>Entandrophragma cylindricum</v>
      </c>
      <c r="CN3" s="4" t="str">
        <v>Eriosema ellipticum</v>
      </c>
      <c r="CO3" s="4" t="str">
        <v>Erythrina abyssinica</v>
      </c>
      <c r="CP3" s="4" t="str">
        <v>Erythrina poeppigiana</v>
      </c>
      <c r="CQ3" s="4" t="str">
        <v>Eucalpytus sp</v>
      </c>
      <c r="CR3" s="4" t="str">
        <v>Eucalyptus alba</v>
      </c>
      <c r="CS3" s="4" t="str">
        <v>Eucalyptus camaldulensis</v>
      </c>
      <c r="CT3" s="4" t="str">
        <v>Eucalyptus globulus</v>
      </c>
      <c r="CU3" s="4" t="str">
        <v>Eucalyptus saligna</v>
      </c>
      <c r="CV3" s="4" t="str">
        <v>Euclea racemosa</v>
      </c>
      <c r="CW3" s="4" t="str">
        <v>Faidherbia albida</v>
      </c>
      <c r="CX3" s="4" t="str">
        <v>Fernandoa madagascariensis</v>
      </c>
      <c r="CY3" s="4" t="str">
        <v>Ficus exasperata</v>
      </c>
      <c r="CZ3" s="4" t="str">
        <v>Ficus laurifolia</v>
      </c>
      <c r="DA3" s="4" t="str">
        <v>Ficus natalensis</v>
      </c>
      <c r="DB3" s="4" t="str">
        <v>Ficus polita</v>
      </c>
      <c r="DC3" s="4" t="str">
        <v>Ficus sur</v>
      </c>
      <c r="DD3" s="4" t="str">
        <v>Flemingia macrophylla</v>
      </c>
      <c r="DE3" s="4" t="str">
        <v>Flemingia sp</v>
      </c>
      <c r="DF3" s="4" t="str">
        <v>Gliricida sepium</v>
      </c>
      <c r="DG3" s="4" t="str">
        <v>Gliricidia</v>
      </c>
      <c r="DH3" s="4" t="str">
        <v>Gliricidia maculata</v>
      </c>
      <c r="DI3" s="4" t="str">
        <v>Gliricidia sepium</v>
      </c>
      <c r="DJ3" s="4" t="str">
        <v>Gmelina arborea</v>
      </c>
      <c r="DK3" s="4" t="str">
        <v>Grevillea robusta</v>
      </c>
      <c r="DL3" s="4" t="str">
        <v>Guiera senegalensis</v>
      </c>
      <c r="DM3" s="4" t="str">
        <v>Harrisonia abyssinica</v>
      </c>
      <c r="DN3" s="4" t="str">
        <v>Indigofera sp</v>
      </c>
      <c r="DO3" s="4" t="str">
        <v>Jatropha curcas</v>
      </c>
      <c r="DP3" s="4" t="str">
        <v>Julbernardia globiflora</v>
      </c>
      <c r="DQ3" s="4" t="str">
        <v>Juniperus procera</v>
      </c>
      <c r="DR3" s="4" t="str">
        <v>Khaya senegalensis</v>
      </c>
      <c r="DS3" s="4" t="str">
        <v>Lablab purpureus</v>
      </c>
      <c r="DT3" s="4" t="str">
        <v>Leucaena diversifolia</v>
      </c>
      <c r="DU3" s="4" t="str">
        <v>Leucaena leucocephala</v>
      </c>
      <c r="DV3" s="4" t="str">
        <v>Leucaena pallida</v>
      </c>
      <c r="DW3" s="4" t="str">
        <v>Leucaena trichandra</v>
      </c>
      <c r="DX3" s="4" t="str">
        <v>Lippia javanica</v>
      </c>
      <c r="DY3" s="4" t="str">
        <v>Macroptilium atropurpureum</v>
      </c>
      <c r="DZ3" s="4" t="str">
        <v>Macrotyloma axillare</v>
      </c>
      <c r="EA3" s="4" t="str">
        <v>Macrotyloma daltonii</v>
      </c>
      <c r="EB3" s="4" t="str">
        <v>Maesopsis eminii</v>
      </c>
      <c r="EC3" s="4" t="str">
        <v>Mangifera indica</v>
      </c>
      <c r="ED3" s="4" t="str">
        <v>Markhamia lutea</v>
      </c>
      <c r="EE3" s="4" t="str">
        <v>Melia azedarach</v>
      </c>
      <c r="EF3" s="4" t="str">
        <v>Melia volkensii</v>
      </c>
      <c r="EG3" s="4" t="str">
        <v>Milicia excelsa</v>
      </c>
      <c r="EH3" s="4" t="str">
        <v>Milletia ferruginea</v>
      </c>
      <c r="EI3" s="4" t="str">
        <v>Millettia thonningii</v>
      </c>
      <c r="EJ3" s="4" t="str">
        <v>Moringa oleifera</v>
      </c>
      <c r="EK3" s="4" t="str">
        <v>Moringa stenopetala</v>
      </c>
      <c r="EL3" s="4" t="str">
        <v>Neonotonia wightii</v>
      </c>
      <c r="EM3" s="4" t="str">
        <v>Newbouldia laevis</v>
      </c>
      <c r="EN3" s="4" t="str">
        <v>Olea europaea</v>
      </c>
      <c r="EO3" s="4" t="str">
        <v>Opuntia ficus-indica</v>
      </c>
      <c r="EP3" s="4" t="str">
        <v>Palm</v>
      </c>
      <c r="EQ3" s="4" t="str">
        <v>Parkia biglobosa</v>
      </c>
      <c r="ER3" s="4" t="str">
        <v>Paulownia fortunei</v>
      </c>
      <c r="ES3" s="4" t="str">
        <v>Pinus patula</v>
      </c>
      <c r="ET3" s="4" t="str">
        <v>Pithecellobium dulce</v>
      </c>
      <c r="EU3" s="4" t="str">
        <v>Plukenetia conophora</v>
      </c>
      <c r="EV3" s="4" t="str">
        <v>Podocarpus falcatus</v>
      </c>
      <c r="EW3" s="4" t="str">
        <v>Poupartia silvatica</v>
      </c>
      <c r="EX3" s="4" t="str">
        <v>Prosopis africana</v>
      </c>
      <c r="EY3" s="4" t="str">
        <v>Prosopis juliflora</v>
      </c>
      <c r="EZ3" s="4" t="str">
        <v>Prunus africana</v>
      </c>
      <c r="FA3" s="4" t="str">
        <v>Prunus persica</v>
      </c>
      <c r="FB3" s="4" t="str">
        <v>Pterocarpus erinaceus</v>
      </c>
      <c r="FC3" s="4" t="str">
        <v>Pterocarpus lucens</v>
      </c>
      <c r="FD3" s="4" t="str">
        <v>Pterocarpus santalinoides</v>
      </c>
      <c r="FE3" s="4" t="str">
        <v>Pueraria phaseoloides</v>
      </c>
      <c r="FF3" s="4" t="str">
        <v>Quillaja saponaria</v>
      </c>
      <c r="FG3" s="4" t="str">
        <v>Ricinodendron heudelotii</v>
      </c>
      <c r="FH3" s="4" t="str">
        <v>Rosmarinus officinalis</v>
      </c>
      <c r="FI3" s="4" t="str">
        <v>Schefflera abyssinica</v>
      </c>
      <c r="FJ3" s="4" t="str">
        <v>Searsia pyroides</v>
      </c>
      <c r="FK3" s="4" t="str">
        <v>Senna didymobotrya</v>
      </c>
      <c r="FL3" s="4" t="str">
        <v>Senna occidentalis</v>
      </c>
      <c r="FM3" s="4" t="str">
        <v>Senna siamea</v>
      </c>
      <c r="FN3" s="4" t="str">
        <v>Senna singueana</v>
      </c>
      <c r="FO3" s="4" t="str">
        <v>Senna spectabilis</v>
      </c>
      <c r="FP3" s="4" t="str">
        <v>Sesbania cinerascens</v>
      </c>
      <c r="FQ3" s="4" t="str">
        <v>Sesbania goetzei</v>
      </c>
      <c r="FR3" s="4" t="str">
        <v>Sesbania macrantha</v>
      </c>
      <c r="FS3" s="4" t="str">
        <v>Sesbania rostrata</v>
      </c>
      <c r="FT3" s="4" t="str">
        <v>Sesbania sesban</v>
      </c>
      <c r="FU3" s="4" t="str">
        <v>Spathodea campanulata</v>
      </c>
      <c r="FV3" s="4" t="str">
        <v>Spondias mombin</v>
      </c>
      <c r="FW3" s="4" t="str">
        <v>Stereospermum kunthianum</v>
      </c>
      <c r="FX3" s="4" t="str">
        <v>Stylosanthes guianensis</v>
      </c>
      <c r="FY3" s="4" t="str">
        <v>Stylosanthes hamata</v>
      </c>
      <c r="FZ3" s="4" t="str">
        <v>Syzygium guineense</v>
      </c>
      <c r="GA3" s="4" t="str">
        <v>Tamarindus indica</v>
      </c>
      <c r="GB3" s="4" t="str">
        <v>Tarenna sp</v>
      </c>
      <c r="GC3" s="4" t="str">
        <v>Tephrosia candida</v>
      </c>
      <c r="GD3" s="4" t="str">
        <v>Tephrosia diversifolia</v>
      </c>
      <c r="GE3" s="4" t="str">
        <v>Tephrosia sp</v>
      </c>
      <c r="GF3" s="4" t="str">
        <v>Tephrosia vogelii</v>
      </c>
      <c r="GG3" s="4" t="str">
        <v>Terminalia brownii</v>
      </c>
      <c r="GH3" s="4" t="str">
        <v>Terminalia ivoresensis</v>
      </c>
      <c r="GI3" s="4" t="str">
        <v>Terminalia sericea</v>
      </c>
      <c r="GJ3" s="4" t="str">
        <v>Terminalia superba</v>
      </c>
      <c r="GK3" s="4" t="str">
        <v>Tithonia diversifolia</v>
      </c>
      <c r="GL3" s="4" t="str">
        <v>Uapaca kirkiana</v>
      </c>
      <c r="GM3" s="4" t="str">
        <v>Unspecified Tree</v>
      </c>
      <c r="GN3" s="4" t="str">
        <v>Vachellia karroo</v>
      </c>
      <c r="GO3" s="4" t="str">
        <v>Vachellia seyal</v>
      </c>
      <c r="GP3" s="4" t="str">
        <v>Vitellaria paradoxa</v>
      </c>
      <c r="GQ3" s="4" t="str">
        <v>Ziziphus mauritiana</v>
      </c>
    </row>
    <row r="4" spans="1:199" x14ac:dyDescent="0.35">
      <c r="A4" s="4" t="s">
        <v>3627</v>
      </c>
      <c r="C4" s="4" t="s">
        <v>3628</v>
      </c>
      <c r="D4" s="4" t="s">
        <v>109</v>
      </c>
      <c r="E4" s="4" t="s">
        <v>3630</v>
      </c>
      <c r="F4" s="4" t="s">
        <v>3625</v>
      </c>
      <c r="G4" s="4" t="str">
        <f t="shared" si="0"/>
        <v>Acacia angustissima</v>
      </c>
      <c r="I4" s="4" t="str">
        <v>Acacia brevispica</v>
      </c>
      <c r="L4" s="4" t="s">
        <v>3631</v>
      </c>
      <c r="N4" s="4" t="str" cm="1">
        <f t="array" ref="N4:GQ4">TRANSPOSE(_xlfn._xlws.SORT(_xlfn.UNIQUE(_xlfn._xlws.FILTER($I$2:$I$500,ISNUMBER(SEARCH(Residues!C30,$I$2:$I$500)),"Not Found"))))</f>
        <v>Acacia angustissima</v>
      </c>
      <c r="O4" s="4" t="str">
        <v>Acacia auriculiformis</v>
      </c>
      <c r="P4" s="4" t="str">
        <v>Acacia brevispica</v>
      </c>
      <c r="Q4" s="4" t="str">
        <v>Acacia caerulescens</v>
      </c>
      <c r="R4" s="4" t="str">
        <v>Acacia crassicarpa</v>
      </c>
      <c r="S4" s="4" t="str">
        <v>Acacia cyanophylla</v>
      </c>
      <c r="T4" s="4" t="str">
        <v>Acacia decurrens</v>
      </c>
      <c r="U4" s="4" t="str">
        <v>Acacia etbaica</v>
      </c>
      <c r="V4" s="4" t="str">
        <v>Acacia ferruginea</v>
      </c>
      <c r="W4" s="4" t="str">
        <v>Acacia holosericea</v>
      </c>
      <c r="X4" s="4" t="str">
        <v>Acacia karroo</v>
      </c>
      <c r="Y4" s="4" t="str">
        <v>Acacia leptocarpa</v>
      </c>
      <c r="Z4" s="4" t="str">
        <v>Acacia mangium</v>
      </c>
      <c r="AA4" s="4" t="str">
        <v>Acacia nilotica</v>
      </c>
      <c r="AB4" s="4" t="str">
        <v>Acacia polyacantha</v>
      </c>
      <c r="AC4" s="4" t="str">
        <v>Acacia saligna</v>
      </c>
      <c r="AD4" s="4" t="str">
        <v>Acacia senegal</v>
      </c>
      <c r="AE4" s="4" t="str">
        <v>Acacia sieberiana</v>
      </c>
      <c r="AF4" s="4" t="str">
        <v>Acacia sp</v>
      </c>
      <c r="AG4" s="4" t="str">
        <v>Acacia tortilis</v>
      </c>
      <c r="AH4" s="4" t="str">
        <v>Acacia toxicaria</v>
      </c>
      <c r="AI4" s="4" t="str">
        <v>Acacia tumida</v>
      </c>
      <c r="AJ4" s="4" t="str">
        <v>Acrocarpus fraxinifolius</v>
      </c>
      <c r="AK4" s="4" t="str">
        <v>Adansonia digitata</v>
      </c>
      <c r="AL4" s="4" t="str">
        <v>Afzelia africana</v>
      </c>
      <c r="AM4" s="4" t="str">
        <v>Albizia chinensis</v>
      </c>
      <c r="AN4" s="4" t="str">
        <v>Albizia coriaria</v>
      </c>
      <c r="AO4" s="4" t="str">
        <v>Albizia gummifera</v>
      </c>
      <c r="AP4" s="4" t="str">
        <v>Albizia lebbeck</v>
      </c>
      <c r="AQ4" s="4" t="str">
        <v>Albizia zygia</v>
      </c>
      <c r="AR4" s="4" t="str">
        <v>Alchornea cordifolia</v>
      </c>
      <c r="AS4" s="4" t="str">
        <v>Alnus acuminata</v>
      </c>
      <c r="AT4" s="4" t="str">
        <v>Antiaris toxicaria</v>
      </c>
      <c r="AU4" s="4" t="str">
        <v>Argyrolobium uniflorum</v>
      </c>
      <c r="AV4" s="4" t="str">
        <v>Artocarpus altilis</v>
      </c>
      <c r="AW4" s="4" t="str">
        <v>Artocarpus heterophyllus</v>
      </c>
      <c r="AX4" s="4" t="str">
        <v>Atriplex nummularia</v>
      </c>
      <c r="AY4" s="4" t="str">
        <v>Azadirachta indica</v>
      </c>
      <c r="AZ4" s="4" t="str">
        <v>Balanites aegyptiaca</v>
      </c>
      <c r="BA4" s="4" t="str">
        <v>Bauhinia reticulata</v>
      </c>
      <c r="BB4" s="4" t="str">
        <v>Bauhinia rufescens</v>
      </c>
      <c r="BC4" s="4" t="str">
        <v>Berchemia discolor</v>
      </c>
      <c r="BD4" s="4" t="str">
        <v>Brachystegia spiciformis</v>
      </c>
      <c r="BE4" s="4" t="str">
        <v>Cajanus cajan</v>
      </c>
      <c r="BF4" s="4" t="str">
        <v>Calliandra calothyrsus</v>
      </c>
      <c r="BG4" s="4" t="str">
        <v>Calopogonium mucunoides</v>
      </c>
      <c r="BH4" s="4" t="str">
        <v>Carissa spinarum</v>
      </c>
      <c r="BI4" s="4" t="str">
        <v>Casuarina equisetifolia</v>
      </c>
      <c r="BJ4" s="4" t="str">
        <v>Casuarina glauca</v>
      </c>
      <c r="BK4" s="4" t="str">
        <v>Catha edulis</v>
      </c>
      <c r="BL4" s="4" t="str">
        <v>Cedrela odorata</v>
      </c>
      <c r="BM4" s="4" t="str">
        <v>Cedrela serrata</v>
      </c>
      <c r="BN4" s="4" t="str">
        <v>Celtis mildbraedii</v>
      </c>
      <c r="BO4" s="4" t="str">
        <v>Centrosema pubescens</v>
      </c>
      <c r="BP4" s="4" t="str">
        <v>Chromolaena odorata</v>
      </c>
      <c r="BQ4" s="4" t="str">
        <v>Cinnamomum cassia</v>
      </c>
      <c r="BR4" s="4" t="str">
        <v>Combretum apiculatum</v>
      </c>
      <c r="BS4" s="4" t="str">
        <v>Cordia africana</v>
      </c>
      <c r="BT4" s="4" t="str">
        <v>Crotalaria agatiflora</v>
      </c>
      <c r="BU4" s="4" t="str">
        <v>Crotalaria grahamiana</v>
      </c>
      <c r="BV4" s="4" t="str">
        <v>Crotalaria juncea</v>
      </c>
      <c r="BW4" s="4" t="str">
        <v>Crotalaria ochrolueca</v>
      </c>
      <c r="BX4" s="4" t="str">
        <v>Crotalaria sp</v>
      </c>
      <c r="BY4" s="4" t="str">
        <v>Crotalaria trichotoma</v>
      </c>
      <c r="BZ4" s="4" t="str">
        <v>Croton macrostachyus</v>
      </c>
      <c r="CA4" s="4" t="str">
        <v>Croton megalocarpus</v>
      </c>
      <c r="CB4" s="4" t="str">
        <v>Cupressus lusitanica</v>
      </c>
      <c r="CC4" s="4" t="str">
        <v>Cytisus proliferus</v>
      </c>
      <c r="CD4" s="4" t="str">
        <v>Dactyladenia barteri</v>
      </c>
      <c r="CE4" s="4" t="str">
        <v>Desmodium discolor</v>
      </c>
      <c r="CF4" s="4" t="str">
        <v>Desmodium distortum</v>
      </c>
      <c r="CG4" s="4" t="str">
        <v>Desmodium intortum</v>
      </c>
      <c r="CH4" s="4" t="str">
        <v>Desmodium uncinatum</v>
      </c>
      <c r="CI4" s="4" t="str">
        <v>Dodonaea viscosa</v>
      </c>
      <c r="CJ4" s="4" t="str">
        <v>Elaeis guineensis</v>
      </c>
      <c r="CK4" s="4" t="str">
        <v>Entada abyssinica</v>
      </c>
      <c r="CL4" s="4" t="str">
        <v>Entandrophragma angolense</v>
      </c>
      <c r="CM4" s="4" t="str">
        <v>Entandrophragma cylindricum</v>
      </c>
      <c r="CN4" s="4" t="str">
        <v>Eriosema ellipticum</v>
      </c>
      <c r="CO4" s="4" t="str">
        <v>Erythrina abyssinica</v>
      </c>
      <c r="CP4" s="4" t="str">
        <v>Erythrina poeppigiana</v>
      </c>
      <c r="CQ4" s="4" t="str">
        <v>Eucalpytus sp</v>
      </c>
      <c r="CR4" s="4" t="str">
        <v>Eucalyptus alba</v>
      </c>
      <c r="CS4" s="4" t="str">
        <v>Eucalyptus camaldulensis</v>
      </c>
      <c r="CT4" s="4" t="str">
        <v>Eucalyptus globulus</v>
      </c>
      <c r="CU4" s="4" t="str">
        <v>Eucalyptus saligna</v>
      </c>
      <c r="CV4" s="4" t="str">
        <v>Euclea racemosa</v>
      </c>
      <c r="CW4" s="4" t="str">
        <v>Faidherbia albida</v>
      </c>
      <c r="CX4" s="4" t="str">
        <v>Fernandoa madagascariensis</v>
      </c>
      <c r="CY4" s="4" t="str">
        <v>Ficus exasperata</v>
      </c>
      <c r="CZ4" s="4" t="str">
        <v>Ficus laurifolia</v>
      </c>
      <c r="DA4" s="4" t="str">
        <v>Ficus natalensis</v>
      </c>
      <c r="DB4" s="4" t="str">
        <v>Ficus polita</v>
      </c>
      <c r="DC4" s="4" t="str">
        <v>Ficus sur</v>
      </c>
      <c r="DD4" s="4" t="str">
        <v>Flemingia macrophylla</v>
      </c>
      <c r="DE4" s="4" t="str">
        <v>Flemingia sp</v>
      </c>
      <c r="DF4" s="4" t="str">
        <v>Gliricida sepium</v>
      </c>
      <c r="DG4" s="4" t="str">
        <v>Gliricidia</v>
      </c>
      <c r="DH4" s="4" t="str">
        <v>Gliricidia maculata</v>
      </c>
      <c r="DI4" s="4" t="str">
        <v>Gliricidia sepium</v>
      </c>
      <c r="DJ4" s="4" t="str">
        <v>Gmelina arborea</v>
      </c>
      <c r="DK4" s="4" t="str">
        <v>Grevillea robusta</v>
      </c>
      <c r="DL4" s="4" t="str">
        <v>Guiera senegalensis</v>
      </c>
      <c r="DM4" s="4" t="str">
        <v>Harrisonia abyssinica</v>
      </c>
      <c r="DN4" s="4" t="str">
        <v>Indigofera sp</v>
      </c>
      <c r="DO4" s="4" t="str">
        <v>Jatropha curcas</v>
      </c>
      <c r="DP4" s="4" t="str">
        <v>Julbernardia globiflora</v>
      </c>
      <c r="DQ4" s="4" t="str">
        <v>Juniperus procera</v>
      </c>
      <c r="DR4" s="4" t="str">
        <v>Khaya senegalensis</v>
      </c>
      <c r="DS4" s="4" t="str">
        <v>Lablab purpureus</v>
      </c>
      <c r="DT4" s="4" t="str">
        <v>Leucaena diversifolia</v>
      </c>
      <c r="DU4" s="4" t="str">
        <v>Leucaena leucocephala</v>
      </c>
      <c r="DV4" s="4" t="str">
        <v>Leucaena pallida</v>
      </c>
      <c r="DW4" s="4" t="str">
        <v>Leucaena trichandra</v>
      </c>
      <c r="DX4" s="4" t="str">
        <v>Lippia javanica</v>
      </c>
      <c r="DY4" s="4" t="str">
        <v>Macroptilium atropurpureum</v>
      </c>
      <c r="DZ4" s="4" t="str">
        <v>Macrotyloma axillare</v>
      </c>
      <c r="EA4" s="4" t="str">
        <v>Macrotyloma daltonii</v>
      </c>
      <c r="EB4" s="4" t="str">
        <v>Maesopsis eminii</v>
      </c>
      <c r="EC4" s="4" t="str">
        <v>Mangifera indica</v>
      </c>
      <c r="ED4" s="4" t="str">
        <v>Markhamia lutea</v>
      </c>
      <c r="EE4" s="4" t="str">
        <v>Melia azedarach</v>
      </c>
      <c r="EF4" s="4" t="str">
        <v>Melia volkensii</v>
      </c>
      <c r="EG4" s="4" t="str">
        <v>Milicia excelsa</v>
      </c>
      <c r="EH4" s="4" t="str">
        <v>Milletia ferruginea</v>
      </c>
      <c r="EI4" s="4" t="str">
        <v>Millettia thonningii</v>
      </c>
      <c r="EJ4" s="4" t="str">
        <v>Moringa oleifera</v>
      </c>
      <c r="EK4" s="4" t="str">
        <v>Moringa stenopetala</v>
      </c>
      <c r="EL4" s="4" t="str">
        <v>Neonotonia wightii</v>
      </c>
      <c r="EM4" s="4" t="str">
        <v>Newbouldia laevis</v>
      </c>
      <c r="EN4" s="4" t="str">
        <v>Olea europaea</v>
      </c>
      <c r="EO4" s="4" t="str">
        <v>Opuntia ficus-indica</v>
      </c>
      <c r="EP4" s="4" t="str">
        <v>Palm</v>
      </c>
      <c r="EQ4" s="4" t="str">
        <v>Parkia biglobosa</v>
      </c>
      <c r="ER4" s="4" t="str">
        <v>Paulownia fortunei</v>
      </c>
      <c r="ES4" s="4" t="str">
        <v>Pinus patula</v>
      </c>
      <c r="ET4" s="4" t="str">
        <v>Pithecellobium dulce</v>
      </c>
      <c r="EU4" s="4" t="str">
        <v>Plukenetia conophora</v>
      </c>
      <c r="EV4" s="4" t="str">
        <v>Podocarpus falcatus</v>
      </c>
      <c r="EW4" s="4" t="str">
        <v>Poupartia silvatica</v>
      </c>
      <c r="EX4" s="4" t="str">
        <v>Prosopis africana</v>
      </c>
      <c r="EY4" s="4" t="str">
        <v>Prosopis juliflora</v>
      </c>
      <c r="EZ4" s="4" t="str">
        <v>Prunus africana</v>
      </c>
      <c r="FA4" s="4" t="str">
        <v>Prunus persica</v>
      </c>
      <c r="FB4" s="4" t="str">
        <v>Pterocarpus erinaceus</v>
      </c>
      <c r="FC4" s="4" t="str">
        <v>Pterocarpus lucens</v>
      </c>
      <c r="FD4" s="4" t="str">
        <v>Pterocarpus santalinoides</v>
      </c>
      <c r="FE4" s="4" t="str">
        <v>Pueraria phaseoloides</v>
      </c>
      <c r="FF4" s="4" t="str">
        <v>Quillaja saponaria</v>
      </c>
      <c r="FG4" s="4" t="str">
        <v>Ricinodendron heudelotii</v>
      </c>
      <c r="FH4" s="4" t="str">
        <v>Rosmarinus officinalis</v>
      </c>
      <c r="FI4" s="4" t="str">
        <v>Schefflera abyssinica</v>
      </c>
      <c r="FJ4" s="4" t="str">
        <v>Searsia pyroides</v>
      </c>
      <c r="FK4" s="4" t="str">
        <v>Senna didymobotrya</v>
      </c>
      <c r="FL4" s="4" t="str">
        <v>Senna occidentalis</v>
      </c>
      <c r="FM4" s="4" t="str">
        <v>Senna siamea</v>
      </c>
      <c r="FN4" s="4" t="str">
        <v>Senna singueana</v>
      </c>
      <c r="FO4" s="4" t="str">
        <v>Senna spectabilis</v>
      </c>
      <c r="FP4" s="4" t="str">
        <v>Sesbania cinerascens</v>
      </c>
      <c r="FQ4" s="4" t="str">
        <v>Sesbania goetzei</v>
      </c>
      <c r="FR4" s="4" t="str">
        <v>Sesbania macrantha</v>
      </c>
      <c r="FS4" s="4" t="str">
        <v>Sesbania rostrata</v>
      </c>
      <c r="FT4" s="4" t="str">
        <v>Sesbania sesban</v>
      </c>
      <c r="FU4" s="4" t="str">
        <v>Spathodea campanulata</v>
      </c>
      <c r="FV4" s="4" t="str">
        <v>Spondias mombin</v>
      </c>
      <c r="FW4" s="4" t="str">
        <v>Stereospermum kunthianum</v>
      </c>
      <c r="FX4" s="4" t="str">
        <v>Stylosanthes guianensis</v>
      </c>
      <c r="FY4" s="4" t="str">
        <v>Stylosanthes hamata</v>
      </c>
      <c r="FZ4" s="4" t="str">
        <v>Syzygium guineense</v>
      </c>
      <c r="GA4" s="4" t="str">
        <v>Tamarindus indica</v>
      </c>
      <c r="GB4" s="4" t="str">
        <v>Tarenna sp</v>
      </c>
      <c r="GC4" s="4" t="str">
        <v>Tephrosia candida</v>
      </c>
      <c r="GD4" s="4" t="str">
        <v>Tephrosia diversifolia</v>
      </c>
      <c r="GE4" s="4" t="str">
        <v>Tephrosia sp</v>
      </c>
      <c r="GF4" s="4" t="str">
        <v>Tephrosia vogelii</v>
      </c>
      <c r="GG4" s="4" t="str">
        <v>Terminalia brownii</v>
      </c>
      <c r="GH4" s="4" t="str">
        <v>Terminalia ivoresensis</v>
      </c>
      <c r="GI4" s="4" t="str">
        <v>Terminalia sericea</v>
      </c>
      <c r="GJ4" s="4" t="str">
        <v>Terminalia superba</v>
      </c>
      <c r="GK4" s="4" t="str">
        <v>Tithonia diversifolia</v>
      </c>
      <c r="GL4" s="4" t="str">
        <v>Uapaca kirkiana</v>
      </c>
      <c r="GM4" s="4" t="str">
        <v>Unspecified Tree</v>
      </c>
      <c r="GN4" s="4" t="str">
        <v>Vachellia karroo</v>
      </c>
      <c r="GO4" s="4" t="str">
        <v>Vachellia seyal</v>
      </c>
      <c r="GP4" s="4" t="str">
        <v>Vitellaria paradoxa</v>
      </c>
      <c r="GQ4" s="4" t="str">
        <v>Ziziphus mauritiana</v>
      </c>
    </row>
    <row r="5" spans="1:199" x14ac:dyDescent="0.35">
      <c r="A5" s="4" t="s">
        <v>3627</v>
      </c>
      <c r="C5" s="4" t="s">
        <v>3628</v>
      </c>
      <c r="D5" s="4" t="s">
        <v>109</v>
      </c>
      <c r="E5" s="4" t="s">
        <v>3632</v>
      </c>
      <c r="F5" s="4" t="s">
        <v>3625</v>
      </c>
      <c r="G5" s="4" t="str">
        <f t="shared" si="0"/>
        <v>Acacia angustissima</v>
      </c>
      <c r="I5" s="4" t="str">
        <v>Acacia caerulescens</v>
      </c>
      <c r="L5" s="4" t="s">
        <v>3633</v>
      </c>
      <c r="N5" s="4" t="str" cm="1">
        <f t="array" ref="N5:GQ5">TRANSPOSE(_xlfn._xlws.SORT(_xlfn.UNIQUE(_xlfn._xlws.FILTER($I$2:$I$500,ISNUMBER(SEARCH(Residues!C31,$I$2:$I$500)),"Not Found"))))</f>
        <v>Acacia angustissima</v>
      </c>
      <c r="O5" s="4" t="str">
        <v>Acacia auriculiformis</v>
      </c>
      <c r="P5" s="4" t="str">
        <v>Acacia brevispica</v>
      </c>
      <c r="Q5" s="4" t="str">
        <v>Acacia caerulescens</v>
      </c>
      <c r="R5" s="4" t="str">
        <v>Acacia crassicarpa</v>
      </c>
      <c r="S5" s="4" t="str">
        <v>Acacia cyanophylla</v>
      </c>
      <c r="T5" s="4" t="str">
        <v>Acacia decurrens</v>
      </c>
      <c r="U5" s="4" t="str">
        <v>Acacia etbaica</v>
      </c>
      <c r="V5" s="4" t="str">
        <v>Acacia ferruginea</v>
      </c>
      <c r="W5" s="4" t="str">
        <v>Acacia holosericea</v>
      </c>
      <c r="X5" s="4" t="str">
        <v>Acacia karroo</v>
      </c>
      <c r="Y5" s="4" t="str">
        <v>Acacia leptocarpa</v>
      </c>
      <c r="Z5" s="4" t="str">
        <v>Acacia mangium</v>
      </c>
      <c r="AA5" s="4" t="str">
        <v>Acacia nilotica</v>
      </c>
      <c r="AB5" s="4" t="str">
        <v>Acacia polyacantha</v>
      </c>
      <c r="AC5" s="4" t="str">
        <v>Acacia saligna</v>
      </c>
      <c r="AD5" s="4" t="str">
        <v>Acacia senegal</v>
      </c>
      <c r="AE5" s="4" t="str">
        <v>Acacia sieberiana</v>
      </c>
      <c r="AF5" s="4" t="str">
        <v>Acacia sp</v>
      </c>
      <c r="AG5" s="4" t="str">
        <v>Acacia tortilis</v>
      </c>
      <c r="AH5" s="4" t="str">
        <v>Acacia toxicaria</v>
      </c>
      <c r="AI5" s="4" t="str">
        <v>Acacia tumida</v>
      </c>
      <c r="AJ5" s="4" t="str">
        <v>Acrocarpus fraxinifolius</v>
      </c>
      <c r="AK5" s="4" t="str">
        <v>Adansonia digitata</v>
      </c>
      <c r="AL5" s="4" t="str">
        <v>Afzelia africana</v>
      </c>
      <c r="AM5" s="4" t="str">
        <v>Albizia chinensis</v>
      </c>
      <c r="AN5" s="4" t="str">
        <v>Albizia coriaria</v>
      </c>
      <c r="AO5" s="4" t="str">
        <v>Albizia gummifera</v>
      </c>
      <c r="AP5" s="4" t="str">
        <v>Albizia lebbeck</v>
      </c>
      <c r="AQ5" s="4" t="str">
        <v>Albizia zygia</v>
      </c>
      <c r="AR5" s="4" t="str">
        <v>Alchornea cordifolia</v>
      </c>
      <c r="AS5" s="4" t="str">
        <v>Alnus acuminata</v>
      </c>
      <c r="AT5" s="4" t="str">
        <v>Antiaris toxicaria</v>
      </c>
      <c r="AU5" s="4" t="str">
        <v>Argyrolobium uniflorum</v>
      </c>
      <c r="AV5" s="4" t="str">
        <v>Artocarpus altilis</v>
      </c>
      <c r="AW5" s="4" t="str">
        <v>Artocarpus heterophyllus</v>
      </c>
      <c r="AX5" s="4" t="str">
        <v>Atriplex nummularia</v>
      </c>
      <c r="AY5" s="4" t="str">
        <v>Azadirachta indica</v>
      </c>
      <c r="AZ5" s="4" t="str">
        <v>Balanites aegyptiaca</v>
      </c>
      <c r="BA5" s="4" t="str">
        <v>Bauhinia reticulata</v>
      </c>
      <c r="BB5" s="4" t="str">
        <v>Bauhinia rufescens</v>
      </c>
      <c r="BC5" s="4" t="str">
        <v>Berchemia discolor</v>
      </c>
      <c r="BD5" s="4" t="str">
        <v>Brachystegia spiciformis</v>
      </c>
      <c r="BE5" s="4" t="str">
        <v>Cajanus cajan</v>
      </c>
      <c r="BF5" s="4" t="str">
        <v>Calliandra calothyrsus</v>
      </c>
      <c r="BG5" s="4" t="str">
        <v>Calopogonium mucunoides</v>
      </c>
      <c r="BH5" s="4" t="str">
        <v>Carissa spinarum</v>
      </c>
      <c r="BI5" s="4" t="str">
        <v>Casuarina equisetifolia</v>
      </c>
      <c r="BJ5" s="4" t="str">
        <v>Casuarina glauca</v>
      </c>
      <c r="BK5" s="4" t="str">
        <v>Catha edulis</v>
      </c>
      <c r="BL5" s="4" t="str">
        <v>Cedrela odorata</v>
      </c>
      <c r="BM5" s="4" t="str">
        <v>Cedrela serrata</v>
      </c>
      <c r="BN5" s="4" t="str">
        <v>Celtis mildbraedii</v>
      </c>
      <c r="BO5" s="4" t="str">
        <v>Centrosema pubescens</v>
      </c>
      <c r="BP5" s="4" t="str">
        <v>Chromolaena odorata</v>
      </c>
      <c r="BQ5" s="4" t="str">
        <v>Cinnamomum cassia</v>
      </c>
      <c r="BR5" s="4" t="str">
        <v>Combretum apiculatum</v>
      </c>
      <c r="BS5" s="4" t="str">
        <v>Cordia africana</v>
      </c>
      <c r="BT5" s="4" t="str">
        <v>Crotalaria agatiflora</v>
      </c>
      <c r="BU5" s="4" t="str">
        <v>Crotalaria grahamiana</v>
      </c>
      <c r="BV5" s="4" t="str">
        <v>Crotalaria juncea</v>
      </c>
      <c r="BW5" s="4" t="str">
        <v>Crotalaria ochrolueca</v>
      </c>
      <c r="BX5" s="4" t="str">
        <v>Crotalaria sp</v>
      </c>
      <c r="BY5" s="4" t="str">
        <v>Crotalaria trichotoma</v>
      </c>
      <c r="BZ5" s="4" t="str">
        <v>Croton macrostachyus</v>
      </c>
      <c r="CA5" s="4" t="str">
        <v>Croton megalocarpus</v>
      </c>
      <c r="CB5" s="4" t="str">
        <v>Cupressus lusitanica</v>
      </c>
      <c r="CC5" s="4" t="str">
        <v>Cytisus proliferus</v>
      </c>
      <c r="CD5" s="4" t="str">
        <v>Dactyladenia barteri</v>
      </c>
      <c r="CE5" s="4" t="str">
        <v>Desmodium discolor</v>
      </c>
      <c r="CF5" s="4" t="str">
        <v>Desmodium distortum</v>
      </c>
      <c r="CG5" s="4" t="str">
        <v>Desmodium intortum</v>
      </c>
      <c r="CH5" s="4" t="str">
        <v>Desmodium uncinatum</v>
      </c>
      <c r="CI5" s="4" t="str">
        <v>Dodonaea viscosa</v>
      </c>
      <c r="CJ5" s="4" t="str">
        <v>Elaeis guineensis</v>
      </c>
      <c r="CK5" s="4" t="str">
        <v>Entada abyssinica</v>
      </c>
      <c r="CL5" s="4" t="str">
        <v>Entandrophragma angolense</v>
      </c>
      <c r="CM5" s="4" t="str">
        <v>Entandrophragma cylindricum</v>
      </c>
      <c r="CN5" s="4" t="str">
        <v>Eriosema ellipticum</v>
      </c>
      <c r="CO5" s="4" t="str">
        <v>Erythrina abyssinica</v>
      </c>
      <c r="CP5" s="4" t="str">
        <v>Erythrina poeppigiana</v>
      </c>
      <c r="CQ5" s="4" t="str">
        <v>Eucalpytus sp</v>
      </c>
      <c r="CR5" s="4" t="str">
        <v>Eucalyptus alba</v>
      </c>
      <c r="CS5" s="4" t="str">
        <v>Eucalyptus camaldulensis</v>
      </c>
      <c r="CT5" s="4" t="str">
        <v>Eucalyptus globulus</v>
      </c>
      <c r="CU5" s="4" t="str">
        <v>Eucalyptus saligna</v>
      </c>
      <c r="CV5" s="4" t="str">
        <v>Euclea racemosa</v>
      </c>
      <c r="CW5" s="4" t="str">
        <v>Faidherbia albida</v>
      </c>
      <c r="CX5" s="4" t="str">
        <v>Fernandoa madagascariensis</v>
      </c>
      <c r="CY5" s="4" t="str">
        <v>Ficus exasperata</v>
      </c>
      <c r="CZ5" s="4" t="str">
        <v>Ficus laurifolia</v>
      </c>
      <c r="DA5" s="4" t="str">
        <v>Ficus natalensis</v>
      </c>
      <c r="DB5" s="4" t="str">
        <v>Ficus polita</v>
      </c>
      <c r="DC5" s="4" t="str">
        <v>Ficus sur</v>
      </c>
      <c r="DD5" s="4" t="str">
        <v>Flemingia macrophylla</v>
      </c>
      <c r="DE5" s="4" t="str">
        <v>Flemingia sp</v>
      </c>
      <c r="DF5" s="4" t="str">
        <v>Gliricida sepium</v>
      </c>
      <c r="DG5" s="4" t="str">
        <v>Gliricidia</v>
      </c>
      <c r="DH5" s="4" t="str">
        <v>Gliricidia maculata</v>
      </c>
      <c r="DI5" s="4" t="str">
        <v>Gliricidia sepium</v>
      </c>
      <c r="DJ5" s="4" t="str">
        <v>Gmelina arborea</v>
      </c>
      <c r="DK5" s="4" t="str">
        <v>Grevillea robusta</v>
      </c>
      <c r="DL5" s="4" t="str">
        <v>Guiera senegalensis</v>
      </c>
      <c r="DM5" s="4" t="str">
        <v>Harrisonia abyssinica</v>
      </c>
      <c r="DN5" s="4" t="str">
        <v>Indigofera sp</v>
      </c>
      <c r="DO5" s="4" t="str">
        <v>Jatropha curcas</v>
      </c>
      <c r="DP5" s="4" t="str">
        <v>Julbernardia globiflora</v>
      </c>
      <c r="DQ5" s="4" t="str">
        <v>Juniperus procera</v>
      </c>
      <c r="DR5" s="4" t="str">
        <v>Khaya senegalensis</v>
      </c>
      <c r="DS5" s="4" t="str">
        <v>Lablab purpureus</v>
      </c>
      <c r="DT5" s="4" t="str">
        <v>Leucaena diversifolia</v>
      </c>
      <c r="DU5" s="4" t="str">
        <v>Leucaena leucocephala</v>
      </c>
      <c r="DV5" s="4" t="str">
        <v>Leucaena pallida</v>
      </c>
      <c r="DW5" s="4" t="str">
        <v>Leucaena trichandra</v>
      </c>
      <c r="DX5" s="4" t="str">
        <v>Lippia javanica</v>
      </c>
      <c r="DY5" s="4" t="str">
        <v>Macroptilium atropurpureum</v>
      </c>
      <c r="DZ5" s="4" t="str">
        <v>Macrotyloma axillare</v>
      </c>
      <c r="EA5" s="4" t="str">
        <v>Macrotyloma daltonii</v>
      </c>
      <c r="EB5" s="4" t="str">
        <v>Maesopsis eminii</v>
      </c>
      <c r="EC5" s="4" t="str">
        <v>Mangifera indica</v>
      </c>
      <c r="ED5" s="4" t="str">
        <v>Markhamia lutea</v>
      </c>
      <c r="EE5" s="4" t="str">
        <v>Melia azedarach</v>
      </c>
      <c r="EF5" s="4" t="str">
        <v>Melia volkensii</v>
      </c>
      <c r="EG5" s="4" t="str">
        <v>Milicia excelsa</v>
      </c>
      <c r="EH5" s="4" t="str">
        <v>Milletia ferruginea</v>
      </c>
      <c r="EI5" s="4" t="str">
        <v>Millettia thonningii</v>
      </c>
      <c r="EJ5" s="4" t="str">
        <v>Moringa oleifera</v>
      </c>
      <c r="EK5" s="4" t="str">
        <v>Moringa stenopetala</v>
      </c>
      <c r="EL5" s="4" t="str">
        <v>Neonotonia wightii</v>
      </c>
      <c r="EM5" s="4" t="str">
        <v>Newbouldia laevis</v>
      </c>
      <c r="EN5" s="4" t="str">
        <v>Olea europaea</v>
      </c>
      <c r="EO5" s="4" t="str">
        <v>Opuntia ficus-indica</v>
      </c>
      <c r="EP5" s="4" t="str">
        <v>Palm</v>
      </c>
      <c r="EQ5" s="4" t="str">
        <v>Parkia biglobosa</v>
      </c>
      <c r="ER5" s="4" t="str">
        <v>Paulownia fortunei</v>
      </c>
      <c r="ES5" s="4" t="str">
        <v>Pinus patula</v>
      </c>
      <c r="ET5" s="4" t="str">
        <v>Pithecellobium dulce</v>
      </c>
      <c r="EU5" s="4" t="str">
        <v>Plukenetia conophora</v>
      </c>
      <c r="EV5" s="4" t="str">
        <v>Podocarpus falcatus</v>
      </c>
      <c r="EW5" s="4" t="str">
        <v>Poupartia silvatica</v>
      </c>
      <c r="EX5" s="4" t="str">
        <v>Prosopis africana</v>
      </c>
      <c r="EY5" s="4" t="str">
        <v>Prosopis juliflora</v>
      </c>
      <c r="EZ5" s="4" t="str">
        <v>Prunus africana</v>
      </c>
      <c r="FA5" s="4" t="str">
        <v>Prunus persica</v>
      </c>
      <c r="FB5" s="4" t="str">
        <v>Pterocarpus erinaceus</v>
      </c>
      <c r="FC5" s="4" t="str">
        <v>Pterocarpus lucens</v>
      </c>
      <c r="FD5" s="4" t="str">
        <v>Pterocarpus santalinoides</v>
      </c>
      <c r="FE5" s="4" t="str">
        <v>Pueraria phaseoloides</v>
      </c>
      <c r="FF5" s="4" t="str">
        <v>Quillaja saponaria</v>
      </c>
      <c r="FG5" s="4" t="str">
        <v>Ricinodendron heudelotii</v>
      </c>
      <c r="FH5" s="4" t="str">
        <v>Rosmarinus officinalis</v>
      </c>
      <c r="FI5" s="4" t="str">
        <v>Schefflera abyssinica</v>
      </c>
      <c r="FJ5" s="4" t="str">
        <v>Searsia pyroides</v>
      </c>
      <c r="FK5" s="4" t="str">
        <v>Senna didymobotrya</v>
      </c>
      <c r="FL5" s="4" t="str">
        <v>Senna occidentalis</v>
      </c>
      <c r="FM5" s="4" t="str">
        <v>Senna siamea</v>
      </c>
      <c r="FN5" s="4" t="str">
        <v>Senna singueana</v>
      </c>
      <c r="FO5" s="4" t="str">
        <v>Senna spectabilis</v>
      </c>
      <c r="FP5" s="4" t="str">
        <v>Sesbania cinerascens</v>
      </c>
      <c r="FQ5" s="4" t="str">
        <v>Sesbania goetzei</v>
      </c>
      <c r="FR5" s="4" t="str">
        <v>Sesbania macrantha</v>
      </c>
      <c r="FS5" s="4" t="str">
        <v>Sesbania rostrata</v>
      </c>
      <c r="FT5" s="4" t="str">
        <v>Sesbania sesban</v>
      </c>
      <c r="FU5" s="4" t="str">
        <v>Spathodea campanulata</v>
      </c>
      <c r="FV5" s="4" t="str">
        <v>Spondias mombin</v>
      </c>
      <c r="FW5" s="4" t="str">
        <v>Stereospermum kunthianum</v>
      </c>
      <c r="FX5" s="4" t="str">
        <v>Stylosanthes guianensis</v>
      </c>
      <c r="FY5" s="4" t="str">
        <v>Stylosanthes hamata</v>
      </c>
      <c r="FZ5" s="4" t="str">
        <v>Syzygium guineense</v>
      </c>
      <c r="GA5" s="4" t="str">
        <v>Tamarindus indica</v>
      </c>
      <c r="GB5" s="4" t="str">
        <v>Tarenna sp</v>
      </c>
      <c r="GC5" s="4" t="str">
        <v>Tephrosia candida</v>
      </c>
      <c r="GD5" s="4" t="str">
        <v>Tephrosia diversifolia</v>
      </c>
      <c r="GE5" s="4" t="str">
        <v>Tephrosia sp</v>
      </c>
      <c r="GF5" s="4" t="str">
        <v>Tephrosia vogelii</v>
      </c>
      <c r="GG5" s="4" t="str">
        <v>Terminalia brownii</v>
      </c>
      <c r="GH5" s="4" t="str">
        <v>Terminalia ivoresensis</v>
      </c>
      <c r="GI5" s="4" t="str">
        <v>Terminalia sericea</v>
      </c>
      <c r="GJ5" s="4" t="str">
        <v>Terminalia superba</v>
      </c>
      <c r="GK5" s="4" t="str">
        <v>Tithonia diversifolia</v>
      </c>
      <c r="GL5" s="4" t="str">
        <v>Uapaca kirkiana</v>
      </c>
      <c r="GM5" s="4" t="str">
        <v>Unspecified Tree</v>
      </c>
      <c r="GN5" s="4" t="str">
        <v>Vachellia karroo</v>
      </c>
      <c r="GO5" s="4" t="str">
        <v>Vachellia seyal</v>
      </c>
      <c r="GP5" s="4" t="str">
        <v>Vitellaria paradoxa</v>
      </c>
      <c r="GQ5" s="4" t="str">
        <v>Ziziphus mauritiana</v>
      </c>
    </row>
    <row r="6" spans="1:199" x14ac:dyDescent="0.35">
      <c r="A6" s="4" t="s">
        <v>3627</v>
      </c>
      <c r="C6" s="4" t="s">
        <v>3628</v>
      </c>
      <c r="D6" s="4" t="s">
        <v>109</v>
      </c>
      <c r="E6" s="4" t="s">
        <v>3634</v>
      </c>
      <c r="F6" s="4" t="s">
        <v>3625</v>
      </c>
      <c r="G6" s="4" t="str">
        <f t="shared" si="0"/>
        <v>Acacia angustissima</v>
      </c>
      <c r="I6" s="4" t="str">
        <v>Acacia crassicarpa</v>
      </c>
      <c r="L6" s="4" t="s">
        <v>3635</v>
      </c>
      <c r="N6" s="4" t="str" cm="1">
        <f t="array" ref="N6:GQ6">TRANSPOSE(_xlfn._xlws.SORT(_xlfn.UNIQUE(_xlfn._xlws.FILTER($I$2:$I$500,ISNUMBER(SEARCH(Residues!C32,$I$2:$I$500)),"Not Found"))))</f>
        <v>Acacia angustissima</v>
      </c>
      <c r="O6" s="4" t="str">
        <v>Acacia auriculiformis</v>
      </c>
      <c r="P6" s="4" t="str">
        <v>Acacia brevispica</v>
      </c>
      <c r="Q6" s="4" t="str">
        <v>Acacia caerulescens</v>
      </c>
      <c r="R6" s="4" t="str">
        <v>Acacia crassicarpa</v>
      </c>
      <c r="S6" s="4" t="str">
        <v>Acacia cyanophylla</v>
      </c>
      <c r="T6" s="4" t="str">
        <v>Acacia decurrens</v>
      </c>
      <c r="U6" s="4" t="str">
        <v>Acacia etbaica</v>
      </c>
      <c r="V6" s="4" t="str">
        <v>Acacia ferruginea</v>
      </c>
      <c r="W6" s="4" t="str">
        <v>Acacia holosericea</v>
      </c>
      <c r="X6" s="4" t="str">
        <v>Acacia karroo</v>
      </c>
      <c r="Y6" s="4" t="str">
        <v>Acacia leptocarpa</v>
      </c>
      <c r="Z6" s="4" t="str">
        <v>Acacia mangium</v>
      </c>
      <c r="AA6" s="4" t="str">
        <v>Acacia nilotica</v>
      </c>
      <c r="AB6" s="4" t="str">
        <v>Acacia polyacantha</v>
      </c>
      <c r="AC6" s="4" t="str">
        <v>Acacia saligna</v>
      </c>
      <c r="AD6" s="4" t="str">
        <v>Acacia senegal</v>
      </c>
      <c r="AE6" s="4" t="str">
        <v>Acacia sieberiana</v>
      </c>
      <c r="AF6" s="4" t="str">
        <v>Acacia sp</v>
      </c>
      <c r="AG6" s="4" t="str">
        <v>Acacia tortilis</v>
      </c>
      <c r="AH6" s="4" t="str">
        <v>Acacia toxicaria</v>
      </c>
      <c r="AI6" s="4" t="str">
        <v>Acacia tumida</v>
      </c>
      <c r="AJ6" s="4" t="str">
        <v>Acrocarpus fraxinifolius</v>
      </c>
      <c r="AK6" s="4" t="str">
        <v>Adansonia digitata</v>
      </c>
      <c r="AL6" s="4" t="str">
        <v>Afzelia africana</v>
      </c>
      <c r="AM6" s="4" t="str">
        <v>Albizia chinensis</v>
      </c>
      <c r="AN6" s="4" t="str">
        <v>Albizia coriaria</v>
      </c>
      <c r="AO6" s="4" t="str">
        <v>Albizia gummifera</v>
      </c>
      <c r="AP6" s="4" t="str">
        <v>Albizia lebbeck</v>
      </c>
      <c r="AQ6" s="4" t="str">
        <v>Albizia zygia</v>
      </c>
      <c r="AR6" s="4" t="str">
        <v>Alchornea cordifolia</v>
      </c>
      <c r="AS6" s="4" t="str">
        <v>Alnus acuminata</v>
      </c>
      <c r="AT6" s="4" t="str">
        <v>Antiaris toxicaria</v>
      </c>
      <c r="AU6" s="4" t="str">
        <v>Argyrolobium uniflorum</v>
      </c>
      <c r="AV6" s="4" t="str">
        <v>Artocarpus altilis</v>
      </c>
      <c r="AW6" s="4" t="str">
        <v>Artocarpus heterophyllus</v>
      </c>
      <c r="AX6" s="4" t="str">
        <v>Atriplex nummularia</v>
      </c>
      <c r="AY6" s="4" t="str">
        <v>Azadirachta indica</v>
      </c>
      <c r="AZ6" s="4" t="str">
        <v>Balanites aegyptiaca</v>
      </c>
      <c r="BA6" s="4" t="str">
        <v>Bauhinia reticulata</v>
      </c>
      <c r="BB6" s="4" t="str">
        <v>Bauhinia rufescens</v>
      </c>
      <c r="BC6" s="4" t="str">
        <v>Berchemia discolor</v>
      </c>
      <c r="BD6" s="4" t="str">
        <v>Brachystegia spiciformis</v>
      </c>
      <c r="BE6" s="4" t="str">
        <v>Cajanus cajan</v>
      </c>
      <c r="BF6" s="4" t="str">
        <v>Calliandra calothyrsus</v>
      </c>
      <c r="BG6" s="4" t="str">
        <v>Calopogonium mucunoides</v>
      </c>
      <c r="BH6" s="4" t="str">
        <v>Carissa spinarum</v>
      </c>
      <c r="BI6" s="4" t="str">
        <v>Casuarina equisetifolia</v>
      </c>
      <c r="BJ6" s="4" t="str">
        <v>Casuarina glauca</v>
      </c>
      <c r="BK6" s="4" t="str">
        <v>Catha edulis</v>
      </c>
      <c r="BL6" s="4" t="str">
        <v>Cedrela odorata</v>
      </c>
      <c r="BM6" s="4" t="str">
        <v>Cedrela serrata</v>
      </c>
      <c r="BN6" s="4" t="str">
        <v>Celtis mildbraedii</v>
      </c>
      <c r="BO6" s="4" t="str">
        <v>Centrosema pubescens</v>
      </c>
      <c r="BP6" s="4" t="str">
        <v>Chromolaena odorata</v>
      </c>
      <c r="BQ6" s="4" t="str">
        <v>Cinnamomum cassia</v>
      </c>
      <c r="BR6" s="4" t="str">
        <v>Combretum apiculatum</v>
      </c>
      <c r="BS6" s="4" t="str">
        <v>Cordia africana</v>
      </c>
      <c r="BT6" s="4" t="str">
        <v>Crotalaria agatiflora</v>
      </c>
      <c r="BU6" s="4" t="str">
        <v>Crotalaria grahamiana</v>
      </c>
      <c r="BV6" s="4" t="str">
        <v>Crotalaria juncea</v>
      </c>
      <c r="BW6" s="4" t="str">
        <v>Crotalaria ochrolueca</v>
      </c>
      <c r="BX6" s="4" t="str">
        <v>Crotalaria sp</v>
      </c>
      <c r="BY6" s="4" t="str">
        <v>Crotalaria trichotoma</v>
      </c>
      <c r="BZ6" s="4" t="str">
        <v>Croton macrostachyus</v>
      </c>
      <c r="CA6" s="4" t="str">
        <v>Croton megalocarpus</v>
      </c>
      <c r="CB6" s="4" t="str">
        <v>Cupressus lusitanica</v>
      </c>
      <c r="CC6" s="4" t="str">
        <v>Cytisus proliferus</v>
      </c>
      <c r="CD6" s="4" t="str">
        <v>Dactyladenia barteri</v>
      </c>
      <c r="CE6" s="4" t="str">
        <v>Desmodium discolor</v>
      </c>
      <c r="CF6" s="4" t="str">
        <v>Desmodium distortum</v>
      </c>
      <c r="CG6" s="4" t="str">
        <v>Desmodium intortum</v>
      </c>
      <c r="CH6" s="4" t="str">
        <v>Desmodium uncinatum</v>
      </c>
      <c r="CI6" s="4" t="str">
        <v>Dodonaea viscosa</v>
      </c>
      <c r="CJ6" s="4" t="str">
        <v>Elaeis guineensis</v>
      </c>
      <c r="CK6" s="4" t="str">
        <v>Entada abyssinica</v>
      </c>
      <c r="CL6" s="4" t="str">
        <v>Entandrophragma angolense</v>
      </c>
      <c r="CM6" s="4" t="str">
        <v>Entandrophragma cylindricum</v>
      </c>
      <c r="CN6" s="4" t="str">
        <v>Eriosema ellipticum</v>
      </c>
      <c r="CO6" s="4" t="str">
        <v>Erythrina abyssinica</v>
      </c>
      <c r="CP6" s="4" t="str">
        <v>Erythrina poeppigiana</v>
      </c>
      <c r="CQ6" s="4" t="str">
        <v>Eucalpytus sp</v>
      </c>
      <c r="CR6" s="4" t="str">
        <v>Eucalyptus alba</v>
      </c>
      <c r="CS6" s="4" t="str">
        <v>Eucalyptus camaldulensis</v>
      </c>
      <c r="CT6" s="4" t="str">
        <v>Eucalyptus globulus</v>
      </c>
      <c r="CU6" s="4" t="str">
        <v>Eucalyptus saligna</v>
      </c>
      <c r="CV6" s="4" t="str">
        <v>Euclea racemosa</v>
      </c>
      <c r="CW6" s="4" t="str">
        <v>Faidherbia albida</v>
      </c>
      <c r="CX6" s="4" t="str">
        <v>Fernandoa madagascariensis</v>
      </c>
      <c r="CY6" s="4" t="str">
        <v>Ficus exasperata</v>
      </c>
      <c r="CZ6" s="4" t="str">
        <v>Ficus laurifolia</v>
      </c>
      <c r="DA6" s="4" t="str">
        <v>Ficus natalensis</v>
      </c>
      <c r="DB6" s="4" t="str">
        <v>Ficus polita</v>
      </c>
      <c r="DC6" s="4" t="str">
        <v>Ficus sur</v>
      </c>
      <c r="DD6" s="4" t="str">
        <v>Flemingia macrophylla</v>
      </c>
      <c r="DE6" s="4" t="str">
        <v>Flemingia sp</v>
      </c>
      <c r="DF6" s="4" t="str">
        <v>Gliricida sepium</v>
      </c>
      <c r="DG6" s="4" t="str">
        <v>Gliricidia</v>
      </c>
      <c r="DH6" s="4" t="str">
        <v>Gliricidia maculata</v>
      </c>
      <c r="DI6" s="4" t="str">
        <v>Gliricidia sepium</v>
      </c>
      <c r="DJ6" s="4" t="str">
        <v>Gmelina arborea</v>
      </c>
      <c r="DK6" s="4" t="str">
        <v>Grevillea robusta</v>
      </c>
      <c r="DL6" s="4" t="str">
        <v>Guiera senegalensis</v>
      </c>
      <c r="DM6" s="4" t="str">
        <v>Harrisonia abyssinica</v>
      </c>
      <c r="DN6" s="4" t="str">
        <v>Indigofera sp</v>
      </c>
      <c r="DO6" s="4" t="str">
        <v>Jatropha curcas</v>
      </c>
      <c r="DP6" s="4" t="str">
        <v>Julbernardia globiflora</v>
      </c>
      <c r="DQ6" s="4" t="str">
        <v>Juniperus procera</v>
      </c>
      <c r="DR6" s="4" t="str">
        <v>Khaya senegalensis</v>
      </c>
      <c r="DS6" s="4" t="str">
        <v>Lablab purpureus</v>
      </c>
      <c r="DT6" s="4" t="str">
        <v>Leucaena diversifolia</v>
      </c>
      <c r="DU6" s="4" t="str">
        <v>Leucaena leucocephala</v>
      </c>
      <c r="DV6" s="4" t="str">
        <v>Leucaena pallida</v>
      </c>
      <c r="DW6" s="4" t="str">
        <v>Leucaena trichandra</v>
      </c>
      <c r="DX6" s="4" t="str">
        <v>Lippia javanica</v>
      </c>
      <c r="DY6" s="4" t="str">
        <v>Macroptilium atropurpureum</v>
      </c>
      <c r="DZ6" s="4" t="str">
        <v>Macrotyloma axillare</v>
      </c>
      <c r="EA6" s="4" t="str">
        <v>Macrotyloma daltonii</v>
      </c>
      <c r="EB6" s="4" t="str">
        <v>Maesopsis eminii</v>
      </c>
      <c r="EC6" s="4" t="str">
        <v>Mangifera indica</v>
      </c>
      <c r="ED6" s="4" t="str">
        <v>Markhamia lutea</v>
      </c>
      <c r="EE6" s="4" t="str">
        <v>Melia azedarach</v>
      </c>
      <c r="EF6" s="4" t="str">
        <v>Melia volkensii</v>
      </c>
      <c r="EG6" s="4" t="str">
        <v>Milicia excelsa</v>
      </c>
      <c r="EH6" s="4" t="str">
        <v>Milletia ferruginea</v>
      </c>
      <c r="EI6" s="4" t="str">
        <v>Millettia thonningii</v>
      </c>
      <c r="EJ6" s="4" t="str">
        <v>Moringa oleifera</v>
      </c>
      <c r="EK6" s="4" t="str">
        <v>Moringa stenopetala</v>
      </c>
      <c r="EL6" s="4" t="str">
        <v>Neonotonia wightii</v>
      </c>
      <c r="EM6" s="4" t="str">
        <v>Newbouldia laevis</v>
      </c>
      <c r="EN6" s="4" t="str">
        <v>Olea europaea</v>
      </c>
      <c r="EO6" s="4" t="str">
        <v>Opuntia ficus-indica</v>
      </c>
      <c r="EP6" s="4" t="str">
        <v>Palm</v>
      </c>
      <c r="EQ6" s="4" t="str">
        <v>Parkia biglobosa</v>
      </c>
      <c r="ER6" s="4" t="str">
        <v>Paulownia fortunei</v>
      </c>
      <c r="ES6" s="4" t="str">
        <v>Pinus patula</v>
      </c>
      <c r="ET6" s="4" t="str">
        <v>Pithecellobium dulce</v>
      </c>
      <c r="EU6" s="4" t="str">
        <v>Plukenetia conophora</v>
      </c>
      <c r="EV6" s="4" t="str">
        <v>Podocarpus falcatus</v>
      </c>
      <c r="EW6" s="4" t="str">
        <v>Poupartia silvatica</v>
      </c>
      <c r="EX6" s="4" t="str">
        <v>Prosopis africana</v>
      </c>
      <c r="EY6" s="4" t="str">
        <v>Prosopis juliflora</v>
      </c>
      <c r="EZ6" s="4" t="str">
        <v>Prunus africana</v>
      </c>
      <c r="FA6" s="4" t="str">
        <v>Prunus persica</v>
      </c>
      <c r="FB6" s="4" t="str">
        <v>Pterocarpus erinaceus</v>
      </c>
      <c r="FC6" s="4" t="str">
        <v>Pterocarpus lucens</v>
      </c>
      <c r="FD6" s="4" t="str">
        <v>Pterocarpus santalinoides</v>
      </c>
      <c r="FE6" s="4" t="str">
        <v>Pueraria phaseoloides</v>
      </c>
      <c r="FF6" s="4" t="str">
        <v>Quillaja saponaria</v>
      </c>
      <c r="FG6" s="4" t="str">
        <v>Ricinodendron heudelotii</v>
      </c>
      <c r="FH6" s="4" t="str">
        <v>Rosmarinus officinalis</v>
      </c>
      <c r="FI6" s="4" t="str">
        <v>Schefflera abyssinica</v>
      </c>
      <c r="FJ6" s="4" t="str">
        <v>Searsia pyroides</v>
      </c>
      <c r="FK6" s="4" t="str">
        <v>Senna didymobotrya</v>
      </c>
      <c r="FL6" s="4" t="str">
        <v>Senna occidentalis</v>
      </c>
      <c r="FM6" s="4" t="str">
        <v>Senna siamea</v>
      </c>
      <c r="FN6" s="4" t="str">
        <v>Senna singueana</v>
      </c>
      <c r="FO6" s="4" t="str">
        <v>Senna spectabilis</v>
      </c>
      <c r="FP6" s="4" t="str">
        <v>Sesbania cinerascens</v>
      </c>
      <c r="FQ6" s="4" t="str">
        <v>Sesbania goetzei</v>
      </c>
      <c r="FR6" s="4" t="str">
        <v>Sesbania macrantha</v>
      </c>
      <c r="FS6" s="4" t="str">
        <v>Sesbania rostrata</v>
      </c>
      <c r="FT6" s="4" t="str">
        <v>Sesbania sesban</v>
      </c>
      <c r="FU6" s="4" t="str">
        <v>Spathodea campanulata</v>
      </c>
      <c r="FV6" s="4" t="str">
        <v>Spondias mombin</v>
      </c>
      <c r="FW6" s="4" t="str">
        <v>Stereospermum kunthianum</v>
      </c>
      <c r="FX6" s="4" t="str">
        <v>Stylosanthes guianensis</v>
      </c>
      <c r="FY6" s="4" t="str">
        <v>Stylosanthes hamata</v>
      </c>
      <c r="FZ6" s="4" t="str">
        <v>Syzygium guineense</v>
      </c>
      <c r="GA6" s="4" t="str">
        <v>Tamarindus indica</v>
      </c>
      <c r="GB6" s="4" t="str">
        <v>Tarenna sp</v>
      </c>
      <c r="GC6" s="4" t="str">
        <v>Tephrosia candida</v>
      </c>
      <c r="GD6" s="4" t="str">
        <v>Tephrosia diversifolia</v>
      </c>
      <c r="GE6" s="4" t="str">
        <v>Tephrosia sp</v>
      </c>
      <c r="GF6" s="4" t="str">
        <v>Tephrosia vogelii</v>
      </c>
      <c r="GG6" s="4" t="str">
        <v>Terminalia brownii</v>
      </c>
      <c r="GH6" s="4" t="str">
        <v>Terminalia ivoresensis</v>
      </c>
      <c r="GI6" s="4" t="str">
        <v>Terminalia sericea</v>
      </c>
      <c r="GJ6" s="4" t="str">
        <v>Terminalia superba</v>
      </c>
      <c r="GK6" s="4" t="str">
        <v>Tithonia diversifolia</v>
      </c>
      <c r="GL6" s="4" t="str">
        <v>Uapaca kirkiana</v>
      </c>
      <c r="GM6" s="4" t="str">
        <v>Unspecified Tree</v>
      </c>
      <c r="GN6" s="4" t="str">
        <v>Vachellia karroo</v>
      </c>
      <c r="GO6" s="4" t="str">
        <v>Vachellia seyal</v>
      </c>
      <c r="GP6" s="4" t="str">
        <v>Vitellaria paradoxa</v>
      </c>
      <c r="GQ6" s="4" t="str">
        <v>Ziziphus mauritiana</v>
      </c>
    </row>
    <row r="7" spans="1:199" x14ac:dyDescent="0.35">
      <c r="A7" s="4" t="s">
        <v>3627</v>
      </c>
      <c r="C7" s="4" t="s">
        <v>3628</v>
      </c>
      <c r="D7" s="4" t="s">
        <v>109</v>
      </c>
      <c r="E7" s="4" t="s">
        <v>3636</v>
      </c>
      <c r="F7" s="4" t="s">
        <v>3625</v>
      </c>
      <c r="G7" s="4" t="str">
        <f t="shared" si="0"/>
        <v>Acacia angustissima</v>
      </c>
      <c r="I7" s="4" t="str">
        <v>Acacia cyanophylla</v>
      </c>
      <c r="L7" s="4" t="s">
        <v>3637</v>
      </c>
      <c r="N7" s="4" t="str" cm="1">
        <f t="array" ref="N7:GQ7">TRANSPOSE(_xlfn._xlws.SORT(_xlfn.UNIQUE(_xlfn._xlws.FILTER($I$2:$I$500,ISNUMBER(SEARCH(Residues!C33,$I$2:$I$500)),"Not Found"))))</f>
        <v>Acacia angustissima</v>
      </c>
      <c r="O7" s="4" t="str">
        <v>Acacia auriculiformis</v>
      </c>
      <c r="P7" s="4" t="str">
        <v>Acacia brevispica</v>
      </c>
      <c r="Q7" s="4" t="str">
        <v>Acacia caerulescens</v>
      </c>
      <c r="R7" s="4" t="str">
        <v>Acacia crassicarpa</v>
      </c>
      <c r="S7" s="4" t="str">
        <v>Acacia cyanophylla</v>
      </c>
      <c r="T7" s="4" t="str">
        <v>Acacia decurrens</v>
      </c>
      <c r="U7" s="4" t="str">
        <v>Acacia etbaica</v>
      </c>
      <c r="V7" s="4" t="str">
        <v>Acacia ferruginea</v>
      </c>
      <c r="W7" s="4" t="str">
        <v>Acacia holosericea</v>
      </c>
      <c r="X7" s="4" t="str">
        <v>Acacia karroo</v>
      </c>
      <c r="Y7" s="4" t="str">
        <v>Acacia leptocarpa</v>
      </c>
      <c r="Z7" s="4" t="str">
        <v>Acacia mangium</v>
      </c>
      <c r="AA7" s="4" t="str">
        <v>Acacia nilotica</v>
      </c>
      <c r="AB7" s="4" t="str">
        <v>Acacia polyacantha</v>
      </c>
      <c r="AC7" s="4" t="str">
        <v>Acacia saligna</v>
      </c>
      <c r="AD7" s="4" t="str">
        <v>Acacia senegal</v>
      </c>
      <c r="AE7" s="4" t="str">
        <v>Acacia sieberiana</v>
      </c>
      <c r="AF7" s="4" t="str">
        <v>Acacia sp</v>
      </c>
      <c r="AG7" s="4" t="str">
        <v>Acacia tortilis</v>
      </c>
      <c r="AH7" s="4" t="str">
        <v>Acacia toxicaria</v>
      </c>
      <c r="AI7" s="4" t="str">
        <v>Acacia tumida</v>
      </c>
      <c r="AJ7" s="4" t="str">
        <v>Acrocarpus fraxinifolius</v>
      </c>
      <c r="AK7" s="4" t="str">
        <v>Adansonia digitata</v>
      </c>
      <c r="AL7" s="4" t="str">
        <v>Afzelia africana</v>
      </c>
      <c r="AM7" s="4" t="str">
        <v>Albizia chinensis</v>
      </c>
      <c r="AN7" s="4" t="str">
        <v>Albizia coriaria</v>
      </c>
      <c r="AO7" s="4" t="str">
        <v>Albizia gummifera</v>
      </c>
      <c r="AP7" s="4" t="str">
        <v>Albizia lebbeck</v>
      </c>
      <c r="AQ7" s="4" t="str">
        <v>Albizia zygia</v>
      </c>
      <c r="AR7" s="4" t="str">
        <v>Alchornea cordifolia</v>
      </c>
      <c r="AS7" s="4" t="str">
        <v>Alnus acuminata</v>
      </c>
      <c r="AT7" s="4" t="str">
        <v>Antiaris toxicaria</v>
      </c>
      <c r="AU7" s="4" t="str">
        <v>Argyrolobium uniflorum</v>
      </c>
      <c r="AV7" s="4" t="str">
        <v>Artocarpus altilis</v>
      </c>
      <c r="AW7" s="4" t="str">
        <v>Artocarpus heterophyllus</v>
      </c>
      <c r="AX7" s="4" t="str">
        <v>Atriplex nummularia</v>
      </c>
      <c r="AY7" s="4" t="str">
        <v>Azadirachta indica</v>
      </c>
      <c r="AZ7" s="4" t="str">
        <v>Balanites aegyptiaca</v>
      </c>
      <c r="BA7" s="4" t="str">
        <v>Bauhinia reticulata</v>
      </c>
      <c r="BB7" s="4" t="str">
        <v>Bauhinia rufescens</v>
      </c>
      <c r="BC7" s="4" t="str">
        <v>Berchemia discolor</v>
      </c>
      <c r="BD7" s="4" t="str">
        <v>Brachystegia spiciformis</v>
      </c>
      <c r="BE7" s="4" t="str">
        <v>Cajanus cajan</v>
      </c>
      <c r="BF7" s="4" t="str">
        <v>Calliandra calothyrsus</v>
      </c>
      <c r="BG7" s="4" t="str">
        <v>Calopogonium mucunoides</v>
      </c>
      <c r="BH7" s="4" t="str">
        <v>Carissa spinarum</v>
      </c>
      <c r="BI7" s="4" t="str">
        <v>Casuarina equisetifolia</v>
      </c>
      <c r="BJ7" s="4" t="str">
        <v>Casuarina glauca</v>
      </c>
      <c r="BK7" s="4" t="str">
        <v>Catha edulis</v>
      </c>
      <c r="BL7" s="4" t="str">
        <v>Cedrela odorata</v>
      </c>
      <c r="BM7" s="4" t="str">
        <v>Cedrela serrata</v>
      </c>
      <c r="BN7" s="4" t="str">
        <v>Celtis mildbraedii</v>
      </c>
      <c r="BO7" s="4" t="str">
        <v>Centrosema pubescens</v>
      </c>
      <c r="BP7" s="4" t="str">
        <v>Chromolaena odorata</v>
      </c>
      <c r="BQ7" s="4" t="str">
        <v>Cinnamomum cassia</v>
      </c>
      <c r="BR7" s="4" t="str">
        <v>Combretum apiculatum</v>
      </c>
      <c r="BS7" s="4" t="str">
        <v>Cordia africana</v>
      </c>
      <c r="BT7" s="4" t="str">
        <v>Crotalaria agatiflora</v>
      </c>
      <c r="BU7" s="4" t="str">
        <v>Crotalaria grahamiana</v>
      </c>
      <c r="BV7" s="4" t="str">
        <v>Crotalaria juncea</v>
      </c>
      <c r="BW7" s="4" t="str">
        <v>Crotalaria ochrolueca</v>
      </c>
      <c r="BX7" s="4" t="str">
        <v>Crotalaria sp</v>
      </c>
      <c r="BY7" s="4" t="str">
        <v>Crotalaria trichotoma</v>
      </c>
      <c r="BZ7" s="4" t="str">
        <v>Croton macrostachyus</v>
      </c>
      <c r="CA7" s="4" t="str">
        <v>Croton megalocarpus</v>
      </c>
      <c r="CB7" s="4" t="str">
        <v>Cupressus lusitanica</v>
      </c>
      <c r="CC7" s="4" t="str">
        <v>Cytisus proliferus</v>
      </c>
      <c r="CD7" s="4" t="str">
        <v>Dactyladenia barteri</v>
      </c>
      <c r="CE7" s="4" t="str">
        <v>Desmodium discolor</v>
      </c>
      <c r="CF7" s="4" t="str">
        <v>Desmodium distortum</v>
      </c>
      <c r="CG7" s="4" t="str">
        <v>Desmodium intortum</v>
      </c>
      <c r="CH7" s="4" t="str">
        <v>Desmodium uncinatum</v>
      </c>
      <c r="CI7" s="4" t="str">
        <v>Dodonaea viscosa</v>
      </c>
      <c r="CJ7" s="4" t="str">
        <v>Elaeis guineensis</v>
      </c>
      <c r="CK7" s="4" t="str">
        <v>Entada abyssinica</v>
      </c>
      <c r="CL7" s="4" t="str">
        <v>Entandrophragma angolense</v>
      </c>
      <c r="CM7" s="4" t="str">
        <v>Entandrophragma cylindricum</v>
      </c>
      <c r="CN7" s="4" t="str">
        <v>Eriosema ellipticum</v>
      </c>
      <c r="CO7" s="4" t="str">
        <v>Erythrina abyssinica</v>
      </c>
      <c r="CP7" s="4" t="str">
        <v>Erythrina poeppigiana</v>
      </c>
      <c r="CQ7" s="4" t="str">
        <v>Eucalpytus sp</v>
      </c>
      <c r="CR7" s="4" t="str">
        <v>Eucalyptus alba</v>
      </c>
      <c r="CS7" s="4" t="str">
        <v>Eucalyptus camaldulensis</v>
      </c>
      <c r="CT7" s="4" t="str">
        <v>Eucalyptus globulus</v>
      </c>
      <c r="CU7" s="4" t="str">
        <v>Eucalyptus saligna</v>
      </c>
      <c r="CV7" s="4" t="str">
        <v>Euclea racemosa</v>
      </c>
      <c r="CW7" s="4" t="str">
        <v>Faidherbia albida</v>
      </c>
      <c r="CX7" s="4" t="str">
        <v>Fernandoa madagascariensis</v>
      </c>
      <c r="CY7" s="4" t="str">
        <v>Ficus exasperata</v>
      </c>
      <c r="CZ7" s="4" t="str">
        <v>Ficus laurifolia</v>
      </c>
      <c r="DA7" s="4" t="str">
        <v>Ficus natalensis</v>
      </c>
      <c r="DB7" s="4" t="str">
        <v>Ficus polita</v>
      </c>
      <c r="DC7" s="4" t="str">
        <v>Ficus sur</v>
      </c>
      <c r="DD7" s="4" t="str">
        <v>Flemingia macrophylla</v>
      </c>
      <c r="DE7" s="4" t="str">
        <v>Flemingia sp</v>
      </c>
      <c r="DF7" s="4" t="str">
        <v>Gliricida sepium</v>
      </c>
      <c r="DG7" s="4" t="str">
        <v>Gliricidia</v>
      </c>
      <c r="DH7" s="4" t="str">
        <v>Gliricidia maculata</v>
      </c>
      <c r="DI7" s="4" t="str">
        <v>Gliricidia sepium</v>
      </c>
      <c r="DJ7" s="4" t="str">
        <v>Gmelina arborea</v>
      </c>
      <c r="DK7" s="4" t="str">
        <v>Grevillea robusta</v>
      </c>
      <c r="DL7" s="4" t="str">
        <v>Guiera senegalensis</v>
      </c>
      <c r="DM7" s="4" t="str">
        <v>Harrisonia abyssinica</v>
      </c>
      <c r="DN7" s="4" t="str">
        <v>Indigofera sp</v>
      </c>
      <c r="DO7" s="4" t="str">
        <v>Jatropha curcas</v>
      </c>
      <c r="DP7" s="4" t="str">
        <v>Julbernardia globiflora</v>
      </c>
      <c r="DQ7" s="4" t="str">
        <v>Juniperus procera</v>
      </c>
      <c r="DR7" s="4" t="str">
        <v>Khaya senegalensis</v>
      </c>
      <c r="DS7" s="4" t="str">
        <v>Lablab purpureus</v>
      </c>
      <c r="DT7" s="4" t="str">
        <v>Leucaena diversifolia</v>
      </c>
      <c r="DU7" s="4" t="str">
        <v>Leucaena leucocephala</v>
      </c>
      <c r="DV7" s="4" t="str">
        <v>Leucaena pallida</v>
      </c>
      <c r="DW7" s="4" t="str">
        <v>Leucaena trichandra</v>
      </c>
      <c r="DX7" s="4" t="str">
        <v>Lippia javanica</v>
      </c>
      <c r="DY7" s="4" t="str">
        <v>Macroptilium atropurpureum</v>
      </c>
      <c r="DZ7" s="4" t="str">
        <v>Macrotyloma axillare</v>
      </c>
      <c r="EA7" s="4" t="str">
        <v>Macrotyloma daltonii</v>
      </c>
      <c r="EB7" s="4" t="str">
        <v>Maesopsis eminii</v>
      </c>
      <c r="EC7" s="4" t="str">
        <v>Mangifera indica</v>
      </c>
      <c r="ED7" s="4" t="str">
        <v>Markhamia lutea</v>
      </c>
      <c r="EE7" s="4" t="str">
        <v>Melia azedarach</v>
      </c>
      <c r="EF7" s="4" t="str">
        <v>Melia volkensii</v>
      </c>
      <c r="EG7" s="4" t="str">
        <v>Milicia excelsa</v>
      </c>
      <c r="EH7" s="4" t="str">
        <v>Milletia ferruginea</v>
      </c>
      <c r="EI7" s="4" t="str">
        <v>Millettia thonningii</v>
      </c>
      <c r="EJ7" s="4" t="str">
        <v>Moringa oleifera</v>
      </c>
      <c r="EK7" s="4" t="str">
        <v>Moringa stenopetala</v>
      </c>
      <c r="EL7" s="4" t="str">
        <v>Neonotonia wightii</v>
      </c>
      <c r="EM7" s="4" t="str">
        <v>Newbouldia laevis</v>
      </c>
      <c r="EN7" s="4" t="str">
        <v>Olea europaea</v>
      </c>
      <c r="EO7" s="4" t="str">
        <v>Opuntia ficus-indica</v>
      </c>
      <c r="EP7" s="4" t="str">
        <v>Palm</v>
      </c>
      <c r="EQ7" s="4" t="str">
        <v>Parkia biglobosa</v>
      </c>
      <c r="ER7" s="4" t="str">
        <v>Paulownia fortunei</v>
      </c>
      <c r="ES7" s="4" t="str">
        <v>Pinus patula</v>
      </c>
      <c r="ET7" s="4" t="str">
        <v>Pithecellobium dulce</v>
      </c>
      <c r="EU7" s="4" t="str">
        <v>Plukenetia conophora</v>
      </c>
      <c r="EV7" s="4" t="str">
        <v>Podocarpus falcatus</v>
      </c>
      <c r="EW7" s="4" t="str">
        <v>Poupartia silvatica</v>
      </c>
      <c r="EX7" s="4" t="str">
        <v>Prosopis africana</v>
      </c>
      <c r="EY7" s="4" t="str">
        <v>Prosopis juliflora</v>
      </c>
      <c r="EZ7" s="4" t="str">
        <v>Prunus africana</v>
      </c>
      <c r="FA7" s="4" t="str">
        <v>Prunus persica</v>
      </c>
      <c r="FB7" s="4" t="str">
        <v>Pterocarpus erinaceus</v>
      </c>
      <c r="FC7" s="4" t="str">
        <v>Pterocarpus lucens</v>
      </c>
      <c r="FD7" s="4" t="str">
        <v>Pterocarpus santalinoides</v>
      </c>
      <c r="FE7" s="4" t="str">
        <v>Pueraria phaseoloides</v>
      </c>
      <c r="FF7" s="4" t="str">
        <v>Quillaja saponaria</v>
      </c>
      <c r="FG7" s="4" t="str">
        <v>Ricinodendron heudelotii</v>
      </c>
      <c r="FH7" s="4" t="str">
        <v>Rosmarinus officinalis</v>
      </c>
      <c r="FI7" s="4" t="str">
        <v>Schefflera abyssinica</v>
      </c>
      <c r="FJ7" s="4" t="str">
        <v>Searsia pyroides</v>
      </c>
      <c r="FK7" s="4" t="str">
        <v>Senna didymobotrya</v>
      </c>
      <c r="FL7" s="4" t="str">
        <v>Senna occidentalis</v>
      </c>
      <c r="FM7" s="4" t="str">
        <v>Senna siamea</v>
      </c>
      <c r="FN7" s="4" t="str">
        <v>Senna singueana</v>
      </c>
      <c r="FO7" s="4" t="str">
        <v>Senna spectabilis</v>
      </c>
      <c r="FP7" s="4" t="str">
        <v>Sesbania cinerascens</v>
      </c>
      <c r="FQ7" s="4" t="str">
        <v>Sesbania goetzei</v>
      </c>
      <c r="FR7" s="4" t="str">
        <v>Sesbania macrantha</v>
      </c>
      <c r="FS7" s="4" t="str">
        <v>Sesbania rostrata</v>
      </c>
      <c r="FT7" s="4" t="str">
        <v>Sesbania sesban</v>
      </c>
      <c r="FU7" s="4" t="str">
        <v>Spathodea campanulata</v>
      </c>
      <c r="FV7" s="4" t="str">
        <v>Spondias mombin</v>
      </c>
      <c r="FW7" s="4" t="str">
        <v>Stereospermum kunthianum</v>
      </c>
      <c r="FX7" s="4" t="str">
        <v>Stylosanthes guianensis</v>
      </c>
      <c r="FY7" s="4" t="str">
        <v>Stylosanthes hamata</v>
      </c>
      <c r="FZ7" s="4" t="str">
        <v>Syzygium guineense</v>
      </c>
      <c r="GA7" s="4" t="str">
        <v>Tamarindus indica</v>
      </c>
      <c r="GB7" s="4" t="str">
        <v>Tarenna sp</v>
      </c>
      <c r="GC7" s="4" t="str">
        <v>Tephrosia candida</v>
      </c>
      <c r="GD7" s="4" t="str">
        <v>Tephrosia diversifolia</v>
      </c>
      <c r="GE7" s="4" t="str">
        <v>Tephrosia sp</v>
      </c>
      <c r="GF7" s="4" t="str">
        <v>Tephrosia vogelii</v>
      </c>
      <c r="GG7" s="4" t="str">
        <v>Terminalia brownii</v>
      </c>
      <c r="GH7" s="4" t="str">
        <v>Terminalia ivoresensis</v>
      </c>
      <c r="GI7" s="4" t="str">
        <v>Terminalia sericea</v>
      </c>
      <c r="GJ7" s="4" t="str">
        <v>Terminalia superba</v>
      </c>
      <c r="GK7" s="4" t="str">
        <v>Tithonia diversifolia</v>
      </c>
      <c r="GL7" s="4" t="str">
        <v>Uapaca kirkiana</v>
      </c>
      <c r="GM7" s="4" t="str">
        <v>Unspecified Tree</v>
      </c>
      <c r="GN7" s="4" t="str">
        <v>Vachellia karroo</v>
      </c>
      <c r="GO7" s="4" t="str">
        <v>Vachellia seyal</v>
      </c>
      <c r="GP7" s="4" t="str">
        <v>Vitellaria paradoxa</v>
      </c>
      <c r="GQ7" s="4" t="str">
        <v>Ziziphus mauritiana</v>
      </c>
    </row>
    <row r="8" spans="1:199" x14ac:dyDescent="0.35">
      <c r="A8" s="4" t="s">
        <v>3627</v>
      </c>
      <c r="C8" s="4" t="s">
        <v>3628</v>
      </c>
      <c r="D8" s="4" t="s">
        <v>109</v>
      </c>
      <c r="E8" s="4" t="s">
        <v>3638</v>
      </c>
      <c r="F8" s="4" t="s">
        <v>3625</v>
      </c>
      <c r="G8" s="4" t="str">
        <f t="shared" si="0"/>
        <v>Acacia angustissima</v>
      </c>
      <c r="I8" s="4" t="str">
        <v>Acacia decurrens</v>
      </c>
      <c r="L8" s="4" t="s">
        <v>172</v>
      </c>
      <c r="N8" s="4" t="str" cm="1">
        <f t="array" ref="N8:GQ8">TRANSPOSE(_xlfn._xlws.SORT(_xlfn.UNIQUE(_xlfn._xlws.FILTER($I$2:$I$500,ISNUMBER(SEARCH(Residues!C42,$I$2:$I$500)),"Not Found"))))</f>
        <v>Acacia angustissima</v>
      </c>
      <c r="O8" s="4" t="str">
        <v>Acacia auriculiformis</v>
      </c>
      <c r="P8" s="4" t="str">
        <v>Acacia brevispica</v>
      </c>
      <c r="Q8" s="4" t="str">
        <v>Acacia caerulescens</v>
      </c>
      <c r="R8" s="4" t="str">
        <v>Acacia crassicarpa</v>
      </c>
      <c r="S8" s="4" t="str">
        <v>Acacia cyanophylla</v>
      </c>
      <c r="T8" s="4" t="str">
        <v>Acacia decurrens</v>
      </c>
      <c r="U8" s="4" t="str">
        <v>Acacia etbaica</v>
      </c>
      <c r="V8" s="4" t="str">
        <v>Acacia ferruginea</v>
      </c>
      <c r="W8" s="4" t="str">
        <v>Acacia holosericea</v>
      </c>
      <c r="X8" s="4" t="str">
        <v>Acacia karroo</v>
      </c>
      <c r="Y8" s="4" t="str">
        <v>Acacia leptocarpa</v>
      </c>
      <c r="Z8" s="4" t="str">
        <v>Acacia mangium</v>
      </c>
      <c r="AA8" s="4" t="str">
        <v>Acacia nilotica</v>
      </c>
      <c r="AB8" s="4" t="str">
        <v>Acacia polyacantha</v>
      </c>
      <c r="AC8" s="4" t="str">
        <v>Acacia saligna</v>
      </c>
      <c r="AD8" s="4" t="str">
        <v>Acacia senegal</v>
      </c>
      <c r="AE8" s="4" t="str">
        <v>Acacia sieberiana</v>
      </c>
      <c r="AF8" s="4" t="str">
        <v>Acacia sp</v>
      </c>
      <c r="AG8" s="4" t="str">
        <v>Acacia tortilis</v>
      </c>
      <c r="AH8" s="4" t="str">
        <v>Acacia toxicaria</v>
      </c>
      <c r="AI8" s="4" t="str">
        <v>Acacia tumida</v>
      </c>
      <c r="AJ8" s="4" t="str">
        <v>Acrocarpus fraxinifolius</v>
      </c>
      <c r="AK8" s="4" t="str">
        <v>Adansonia digitata</v>
      </c>
      <c r="AL8" s="4" t="str">
        <v>Afzelia africana</v>
      </c>
      <c r="AM8" s="4" t="str">
        <v>Albizia chinensis</v>
      </c>
      <c r="AN8" s="4" t="str">
        <v>Albizia coriaria</v>
      </c>
      <c r="AO8" s="4" t="str">
        <v>Albizia gummifera</v>
      </c>
      <c r="AP8" s="4" t="str">
        <v>Albizia lebbeck</v>
      </c>
      <c r="AQ8" s="4" t="str">
        <v>Albizia zygia</v>
      </c>
      <c r="AR8" s="4" t="str">
        <v>Alchornea cordifolia</v>
      </c>
      <c r="AS8" s="4" t="str">
        <v>Alnus acuminata</v>
      </c>
      <c r="AT8" s="4" t="str">
        <v>Antiaris toxicaria</v>
      </c>
      <c r="AU8" s="4" t="str">
        <v>Argyrolobium uniflorum</v>
      </c>
      <c r="AV8" s="4" t="str">
        <v>Artocarpus altilis</v>
      </c>
      <c r="AW8" s="4" t="str">
        <v>Artocarpus heterophyllus</v>
      </c>
      <c r="AX8" s="4" t="str">
        <v>Atriplex nummularia</v>
      </c>
      <c r="AY8" s="4" t="str">
        <v>Azadirachta indica</v>
      </c>
      <c r="AZ8" s="4" t="str">
        <v>Balanites aegyptiaca</v>
      </c>
      <c r="BA8" s="4" t="str">
        <v>Bauhinia reticulata</v>
      </c>
      <c r="BB8" s="4" t="str">
        <v>Bauhinia rufescens</v>
      </c>
      <c r="BC8" s="4" t="str">
        <v>Berchemia discolor</v>
      </c>
      <c r="BD8" s="4" t="str">
        <v>Brachystegia spiciformis</v>
      </c>
      <c r="BE8" s="4" t="str">
        <v>Cajanus cajan</v>
      </c>
      <c r="BF8" s="4" t="str">
        <v>Calliandra calothyrsus</v>
      </c>
      <c r="BG8" s="4" t="str">
        <v>Calopogonium mucunoides</v>
      </c>
      <c r="BH8" s="4" t="str">
        <v>Carissa spinarum</v>
      </c>
      <c r="BI8" s="4" t="str">
        <v>Casuarina equisetifolia</v>
      </c>
      <c r="BJ8" s="4" t="str">
        <v>Casuarina glauca</v>
      </c>
      <c r="BK8" s="4" t="str">
        <v>Catha edulis</v>
      </c>
      <c r="BL8" s="4" t="str">
        <v>Cedrela odorata</v>
      </c>
      <c r="BM8" s="4" t="str">
        <v>Cedrela serrata</v>
      </c>
      <c r="BN8" s="4" t="str">
        <v>Celtis mildbraedii</v>
      </c>
      <c r="BO8" s="4" t="str">
        <v>Centrosema pubescens</v>
      </c>
      <c r="BP8" s="4" t="str">
        <v>Chromolaena odorata</v>
      </c>
      <c r="BQ8" s="4" t="str">
        <v>Cinnamomum cassia</v>
      </c>
      <c r="BR8" s="4" t="str">
        <v>Combretum apiculatum</v>
      </c>
      <c r="BS8" s="4" t="str">
        <v>Cordia africana</v>
      </c>
      <c r="BT8" s="4" t="str">
        <v>Crotalaria agatiflora</v>
      </c>
      <c r="BU8" s="4" t="str">
        <v>Crotalaria grahamiana</v>
      </c>
      <c r="BV8" s="4" t="str">
        <v>Crotalaria juncea</v>
      </c>
      <c r="BW8" s="4" t="str">
        <v>Crotalaria ochrolueca</v>
      </c>
      <c r="BX8" s="4" t="str">
        <v>Crotalaria sp</v>
      </c>
      <c r="BY8" s="4" t="str">
        <v>Crotalaria trichotoma</v>
      </c>
      <c r="BZ8" s="4" t="str">
        <v>Croton macrostachyus</v>
      </c>
      <c r="CA8" s="4" t="str">
        <v>Croton megalocarpus</v>
      </c>
      <c r="CB8" s="4" t="str">
        <v>Cupressus lusitanica</v>
      </c>
      <c r="CC8" s="4" t="str">
        <v>Cytisus proliferus</v>
      </c>
      <c r="CD8" s="4" t="str">
        <v>Dactyladenia barteri</v>
      </c>
      <c r="CE8" s="4" t="str">
        <v>Desmodium discolor</v>
      </c>
      <c r="CF8" s="4" t="str">
        <v>Desmodium distortum</v>
      </c>
      <c r="CG8" s="4" t="str">
        <v>Desmodium intortum</v>
      </c>
      <c r="CH8" s="4" t="str">
        <v>Desmodium uncinatum</v>
      </c>
      <c r="CI8" s="4" t="str">
        <v>Dodonaea viscosa</v>
      </c>
      <c r="CJ8" s="4" t="str">
        <v>Elaeis guineensis</v>
      </c>
      <c r="CK8" s="4" t="str">
        <v>Entada abyssinica</v>
      </c>
      <c r="CL8" s="4" t="str">
        <v>Entandrophragma angolense</v>
      </c>
      <c r="CM8" s="4" t="str">
        <v>Entandrophragma cylindricum</v>
      </c>
      <c r="CN8" s="4" t="str">
        <v>Eriosema ellipticum</v>
      </c>
      <c r="CO8" s="4" t="str">
        <v>Erythrina abyssinica</v>
      </c>
      <c r="CP8" s="4" t="str">
        <v>Erythrina poeppigiana</v>
      </c>
      <c r="CQ8" s="4" t="str">
        <v>Eucalpytus sp</v>
      </c>
      <c r="CR8" s="4" t="str">
        <v>Eucalyptus alba</v>
      </c>
      <c r="CS8" s="4" t="str">
        <v>Eucalyptus camaldulensis</v>
      </c>
      <c r="CT8" s="4" t="str">
        <v>Eucalyptus globulus</v>
      </c>
      <c r="CU8" s="4" t="str">
        <v>Eucalyptus saligna</v>
      </c>
      <c r="CV8" s="4" t="str">
        <v>Euclea racemosa</v>
      </c>
      <c r="CW8" s="4" t="str">
        <v>Faidherbia albida</v>
      </c>
      <c r="CX8" s="4" t="str">
        <v>Fernandoa madagascariensis</v>
      </c>
      <c r="CY8" s="4" t="str">
        <v>Ficus exasperata</v>
      </c>
      <c r="CZ8" s="4" t="str">
        <v>Ficus laurifolia</v>
      </c>
      <c r="DA8" s="4" t="str">
        <v>Ficus natalensis</v>
      </c>
      <c r="DB8" s="4" t="str">
        <v>Ficus polita</v>
      </c>
      <c r="DC8" s="4" t="str">
        <v>Ficus sur</v>
      </c>
      <c r="DD8" s="4" t="str">
        <v>Flemingia macrophylla</v>
      </c>
      <c r="DE8" s="4" t="str">
        <v>Flemingia sp</v>
      </c>
      <c r="DF8" s="4" t="str">
        <v>Gliricida sepium</v>
      </c>
      <c r="DG8" s="4" t="str">
        <v>Gliricidia</v>
      </c>
      <c r="DH8" s="4" t="str">
        <v>Gliricidia maculata</v>
      </c>
      <c r="DI8" s="4" t="str">
        <v>Gliricidia sepium</v>
      </c>
      <c r="DJ8" s="4" t="str">
        <v>Gmelina arborea</v>
      </c>
      <c r="DK8" s="4" t="str">
        <v>Grevillea robusta</v>
      </c>
      <c r="DL8" s="4" t="str">
        <v>Guiera senegalensis</v>
      </c>
      <c r="DM8" s="4" t="str">
        <v>Harrisonia abyssinica</v>
      </c>
      <c r="DN8" s="4" t="str">
        <v>Indigofera sp</v>
      </c>
      <c r="DO8" s="4" t="str">
        <v>Jatropha curcas</v>
      </c>
      <c r="DP8" s="4" t="str">
        <v>Julbernardia globiflora</v>
      </c>
      <c r="DQ8" s="4" t="str">
        <v>Juniperus procera</v>
      </c>
      <c r="DR8" s="4" t="str">
        <v>Khaya senegalensis</v>
      </c>
      <c r="DS8" s="4" t="str">
        <v>Lablab purpureus</v>
      </c>
      <c r="DT8" s="4" t="str">
        <v>Leucaena diversifolia</v>
      </c>
      <c r="DU8" s="4" t="str">
        <v>Leucaena leucocephala</v>
      </c>
      <c r="DV8" s="4" t="str">
        <v>Leucaena pallida</v>
      </c>
      <c r="DW8" s="4" t="str">
        <v>Leucaena trichandra</v>
      </c>
      <c r="DX8" s="4" t="str">
        <v>Lippia javanica</v>
      </c>
      <c r="DY8" s="4" t="str">
        <v>Macroptilium atropurpureum</v>
      </c>
      <c r="DZ8" s="4" t="str">
        <v>Macrotyloma axillare</v>
      </c>
      <c r="EA8" s="4" t="str">
        <v>Macrotyloma daltonii</v>
      </c>
      <c r="EB8" s="4" t="str">
        <v>Maesopsis eminii</v>
      </c>
      <c r="EC8" s="4" t="str">
        <v>Mangifera indica</v>
      </c>
      <c r="ED8" s="4" t="str">
        <v>Markhamia lutea</v>
      </c>
      <c r="EE8" s="4" t="str">
        <v>Melia azedarach</v>
      </c>
      <c r="EF8" s="4" t="str">
        <v>Melia volkensii</v>
      </c>
      <c r="EG8" s="4" t="str">
        <v>Milicia excelsa</v>
      </c>
      <c r="EH8" s="4" t="str">
        <v>Milletia ferruginea</v>
      </c>
      <c r="EI8" s="4" t="str">
        <v>Millettia thonningii</v>
      </c>
      <c r="EJ8" s="4" t="str">
        <v>Moringa oleifera</v>
      </c>
      <c r="EK8" s="4" t="str">
        <v>Moringa stenopetala</v>
      </c>
      <c r="EL8" s="4" t="str">
        <v>Neonotonia wightii</v>
      </c>
      <c r="EM8" s="4" t="str">
        <v>Newbouldia laevis</v>
      </c>
      <c r="EN8" s="4" t="str">
        <v>Olea europaea</v>
      </c>
      <c r="EO8" s="4" t="str">
        <v>Opuntia ficus-indica</v>
      </c>
      <c r="EP8" s="4" t="str">
        <v>Palm</v>
      </c>
      <c r="EQ8" s="4" t="str">
        <v>Parkia biglobosa</v>
      </c>
      <c r="ER8" s="4" t="str">
        <v>Paulownia fortunei</v>
      </c>
      <c r="ES8" s="4" t="str">
        <v>Pinus patula</v>
      </c>
      <c r="ET8" s="4" t="str">
        <v>Pithecellobium dulce</v>
      </c>
      <c r="EU8" s="4" t="str">
        <v>Plukenetia conophora</v>
      </c>
      <c r="EV8" s="4" t="str">
        <v>Podocarpus falcatus</v>
      </c>
      <c r="EW8" s="4" t="str">
        <v>Poupartia silvatica</v>
      </c>
      <c r="EX8" s="4" t="str">
        <v>Prosopis africana</v>
      </c>
      <c r="EY8" s="4" t="str">
        <v>Prosopis juliflora</v>
      </c>
      <c r="EZ8" s="4" t="str">
        <v>Prunus africana</v>
      </c>
      <c r="FA8" s="4" t="str">
        <v>Prunus persica</v>
      </c>
      <c r="FB8" s="4" t="str">
        <v>Pterocarpus erinaceus</v>
      </c>
      <c r="FC8" s="4" t="str">
        <v>Pterocarpus lucens</v>
      </c>
      <c r="FD8" s="4" t="str">
        <v>Pterocarpus santalinoides</v>
      </c>
      <c r="FE8" s="4" t="str">
        <v>Pueraria phaseoloides</v>
      </c>
      <c r="FF8" s="4" t="str">
        <v>Quillaja saponaria</v>
      </c>
      <c r="FG8" s="4" t="str">
        <v>Ricinodendron heudelotii</v>
      </c>
      <c r="FH8" s="4" t="str">
        <v>Rosmarinus officinalis</v>
      </c>
      <c r="FI8" s="4" t="str">
        <v>Schefflera abyssinica</v>
      </c>
      <c r="FJ8" s="4" t="str">
        <v>Searsia pyroides</v>
      </c>
      <c r="FK8" s="4" t="str">
        <v>Senna didymobotrya</v>
      </c>
      <c r="FL8" s="4" t="str">
        <v>Senna occidentalis</v>
      </c>
      <c r="FM8" s="4" t="str">
        <v>Senna siamea</v>
      </c>
      <c r="FN8" s="4" t="str">
        <v>Senna singueana</v>
      </c>
      <c r="FO8" s="4" t="str">
        <v>Senna spectabilis</v>
      </c>
      <c r="FP8" s="4" t="str">
        <v>Sesbania cinerascens</v>
      </c>
      <c r="FQ8" s="4" t="str">
        <v>Sesbania goetzei</v>
      </c>
      <c r="FR8" s="4" t="str">
        <v>Sesbania macrantha</v>
      </c>
      <c r="FS8" s="4" t="str">
        <v>Sesbania rostrata</v>
      </c>
      <c r="FT8" s="4" t="str">
        <v>Sesbania sesban</v>
      </c>
      <c r="FU8" s="4" t="str">
        <v>Spathodea campanulata</v>
      </c>
      <c r="FV8" s="4" t="str">
        <v>Spondias mombin</v>
      </c>
      <c r="FW8" s="4" t="str">
        <v>Stereospermum kunthianum</v>
      </c>
      <c r="FX8" s="4" t="str">
        <v>Stylosanthes guianensis</v>
      </c>
      <c r="FY8" s="4" t="str">
        <v>Stylosanthes hamata</v>
      </c>
      <c r="FZ8" s="4" t="str">
        <v>Syzygium guineense</v>
      </c>
      <c r="GA8" s="4" t="str">
        <v>Tamarindus indica</v>
      </c>
      <c r="GB8" s="4" t="str">
        <v>Tarenna sp</v>
      </c>
      <c r="GC8" s="4" t="str">
        <v>Tephrosia candida</v>
      </c>
      <c r="GD8" s="4" t="str">
        <v>Tephrosia diversifolia</v>
      </c>
      <c r="GE8" s="4" t="str">
        <v>Tephrosia sp</v>
      </c>
      <c r="GF8" s="4" t="str">
        <v>Tephrosia vogelii</v>
      </c>
      <c r="GG8" s="4" t="str">
        <v>Terminalia brownii</v>
      </c>
      <c r="GH8" s="4" t="str">
        <v>Terminalia ivoresensis</v>
      </c>
      <c r="GI8" s="4" t="str">
        <v>Terminalia sericea</v>
      </c>
      <c r="GJ8" s="4" t="str">
        <v>Terminalia superba</v>
      </c>
      <c r="GK8" s="4" t="str">
        <v>Tithonia diversifolia</v>
      </c>
      <c r="GL8" s="4" t="str">
        <v>Uapaca kirkiana</v>
      </c>
      <c r="GM8" s="4" t="str">
        <v>Unspecified Tree</v>
      </c>
      <c r="GN8" s="4" t="str">
        <v>Vachellia karroo</v>
      </c>
      <c r="GO8" s="4" t="str">
        <v>Vachellia seyal</v>
      </c>
      <c r="GP8" s="4" t="str">
        <v>Vitellaria paradoxa</v>
      </c>
      <c r="GQ8" s="4" t="str">
        <v>Ziziphus mauritiana</v>
      </c>
    </row>
    <row r="9" spans="1:199" x14ac:dyDescent="0.35">
      <c r="A9" s="4" t="s">
        <v>3627</v>
      </c>
      <c r="C9" s="4" t="s">
        <v>3628</v>
      </c>
      <c r="D9" s="4" t="s">
        <v>109</v>
      </c>
      <c r="E9" s="4" t="s">
        <v>3639</v>
      </c>
      <c r="F9" s="4" t="s">
        <v>3625</v>
      </c>
      <c r="G9" s="4" t="str">
        <f t="shared" si="0"/>
        <v>Acacia angustissima</v>
      </c>
      <c r="I9" s="4" t="str">
        <v>Acacia etbaica</v>
      </c>
      <c r="N9" s="4" t="str" cm="1">
        <f t="array" ref="N9:GQ9">TRANSPOSE(_xlfn._xlws.SORT(_xlfn.UNIQUE(_xlfn._xlws.FILTER($I$2:$I$500,ISNUMBER(SEARCH(Residues!C43,$I$2:$I$500)),"Not Found"))))</f>
        <v>Acacia angustissima</v>
      </c>
      <c r="O9" s="4" t="str">
        <v>Acacia auriculiformis</v>
      </c>
      <c r="P9" s="4" t="str">
        <v>Acacia brevispica</v>
      </c>
      <c r="Q9" s="4" t="str">
        <v>Acacia caerulescens</v>
      </c>
      <c r="R9" s="4" t="str">
        <v>Acacia crassicarpa</v>
      </c>
      <c r="S9" s="4" t="str">
        <v>Acacia cyanophylla</v>
      </c>
      <c r="T9" s="4" t="str">
        <v>Acacia decurrens</v>
      </c>
      <c r="U9" s="4" t="str">
        <v>Acacia etbaica</v>
      </c>
      <c r="V9" s="4" t="str">
        <v>Acacia ferruginea</v>
      </c>
      <c r="W9" s="4" t="str">
        <v>Acacia holosericea</v>
      </c>
      <c r="X9" s="4" t="str">
        <v>Acacia karroo</v>
      </c>
      <c r="Y9" s="4" t="str">
        <v>Acacia leptocarpa</v>
      </c>
      <c r="Z9" s="4" t="str">
        <v>Acacia mangium</v>
      </c>
      <c r="AA9" s="4" t="str">
        <v>Acacia nilotica</v>
      </c>
      <c r="AB9" s="4" t="str">
        <v>Acacia polyacantha</v>
      </c>
      <c r="AC9" s="4" t="str">
        <v>Acacia saligna</v>
      </c>
      <c r="AD9" s="4" t="str">
        <v>Acacia senegal</v>
      </c>
      <c r="AE9" s="4" t="str">
        <v>Acacia sieberiana</v>
      </c>
      <c r="AF9" s="4" t="str">
        <v>Acacia sp</v>
      </c>
      <c r="AG9" s="4" t="str">
        <v>Acacia tortilis</v>
      </c>
      <c r="AH9" s="4" t="str">
        <v>Acacia toxicaria</v>
      </c>
      <c r="AI9" s="4" t="str">
        <v>Acacia tumida</v>
      </c>
      <c r="AJ9" s="4" t="str">
        <v>Acrocarpus fraxinifolius</v>
      </c>
      <c r="AK9" s="4" t="str">
        <v>Adansonia digitata</v>
      </c>
      <c r="AL9" s="4" t="str">
        <v>Afzelia africana</v>
      </c>
      <c r="AM9" s="4" t="str">
        <v>Albizia chinensis</v>
      </c>
      <c r="AN9" s="4" t="str">
        <v>Albizia coriaria</v>
      </c>
      <c r="AO9" s="4" t="str">
        <v>Albizia gummifera</v>
      </c>
      <c r="AP9" s="4" t="str">
        <v>Albizia lebbeck</v>
      </c>
      <c r="AQ9" s="4" t="str">
        <v>Albizia zygia</v>
      </c>
      <c r="AR9" s="4" t="str">
        <v>Alchornea cordifolia</v>
      </c>
      <c r="AS9" s="4" t="str">
        <v>Alnus acuminata</v>
      </c>
      <c r="AT9" s="4" t="str">
        <v>Antiaris toxicaria</v>
      </c>
      <c r="AU9" s="4" t="str">
        <v>Argyrolobium uniflorum</v>
      </c>
      <c r="AV9" s="4" t="str">
        <v>Artocarpus altilis</v>
      </c>
      <c r="AW9" s="4" t="str">
        <v>Artocarpus heterophyllus</v>
      </c>
      <c r="AX9" s="4" t="str">
        <v>Atriplex nummularia</v>
      </c>
      <c r="AY9" s="4" t="str">
        <v>Azadirachta indica</v>
      </c>
      <c r="AZ9" s="4" t="str">
        <v>Balanites aegyptiaca</v>
      </c>
      <c r="BA9" s="4" t="str">
        <v>Bauhinia reticulata</v>
      </c>
      <c r="BB9" s="4" t="str">
        <v>Bauhinia rufescens</v>
      </c>
      <c r="BC9" s="4" t="str">
        <v>Berchemia discolor</v>
      </c>
      <c r="BD9" s="4" t="str">
        <v>Brachystegia spiciformis</v>
      </c>
      <c r="BE9" s="4" t="str">
        <v>Cajanus cajan</v>
      </c>
      <c r="BF9" s="4" t="str">
        <v>Calliandra calothyrsus</v>
      </c>
      <c r="BG9" s="4" t="str">
        <v>Calopogonium mucunoides</v>
      </c>
      <c r="BH9" s="4" t="str">
        <v>Carissa spinarum</v>
      </c>
      <c r="BI9" s="4" t="str">
        <v>Casuarina equisetifolia</v>
      </c>
      <c r="BJ9" s="4" t="str">
        <v>Casuarina glauca</v>
      </c>
      <c r="BK9" s="4" t="str">
        <v>Catha edulis</v>
      </c>
      <c r="BL9" s="4" t="str">
        <v>Cedrela odorata</v>
      </c>
      <c r="BM9" s="4" t="str">
        <v>Cedrela serrata</v>
      </c>
      <c r="BN9" s="4" t="str">
        <v>Celtis mildbraedii</v>
      </c>
      <c r="BO9" s="4" t="str">
        <v>Centrosema pubescens</v>
      </c>
      <c r="BP9" s="4" t="str">
        <v>Chromolaena odorata</v>
      </c>
      <c r="BQ9" s="4" t="str">
        <v>Cinnamomum cassia</v>
      </c>
      <c r="BR9" s="4" t="str">
        <v>Combretum apiculatum</v>
      </c>
      <c r="BS9" s="4" t="str">
        <v>Cordia africana</v>
      </c>
      <c r="BT9" s="4" t="str">
        <v>Crotalaria agatiflora</v>
      </c>
      <c r="BU9" s="4" t="str">
        <v>Crotalaria grahamiana</v>
      </c>
      <c r="BV9" s="4" t="str">
        <v>Crotalaria juncea</v>
      </c>
      <c r="BW9" s="4" t="str">
        <v>Crotalaria ochrolueca</v>
      </c>
      <c r="BX9" s="4" t="str">
        <v>Crotalaria sp</v>
      </c>
      <c r="BY9" s="4" t="str">
        <v>Crotalaria trichotoma</v>
      </c>
      <c r="BZ9" s="4" t="str">
        <v>Croton macrostachyus</v>
      </c>
      <c r="CA9" s="4" t="str">
        <v>Croton megalocarpus</v>
      </c>
      <c r="CB9" s="4" t="str">
        <v>Cupressus lusitanica</v>
      </c>
      <c r="CC9" s="4" t="str">
        <v>Cytisus proliferus</v>
      </c>
      <c r="CD9" s="4" t="str">
        <v>Dactyladenia barteri</v>
      </c>
      <c r="CE9" s="4" t="str">
        <v>Desmodium discolor</v>
      </c>
      <c r="CF9" s="4" t="str">
        <v>Desmodium distortum</v>
      </c>
      <c r="CG9" s="4" t="str">
        <v>Desmodium intortum</v>
      </c>
      <c r="CH9" s="4" t="str">
        <v>Desmodium uncinatum</v>
      </c>
      <c r="CI9" s="4" t="str">
        <v>Dodonaea viscosa</v>
      </c>
      <c r="CJ9" s="4" t="str">
        <v>Elaeis guineensis</v>
      </c>
      <c r="CK9" s="4" t="str">
        <v>Entada abyssinica</v>
      </c>
      <c r="CL9" s="4" t="str">
        <v>Entandrophragma angolense</v>
      </c>
      <c r="CM9" s="4" t="str">
        <v>Entandrophragma cylindricum</v>
      </c>
      <c r="CN9" s="4" t="str">
        <v>Eriosema ellipticum</v>
      </c>
      <c r="CO9" s="4" t="str">
        <v>Erythrina abyssinica</v>
      </c>
      <c r="CP9" s="4" t="str">
        <v>Erythrina poeppigiana</v>
      </c>
      <c r="CQ9" s="4" t="str">
        <v>Eucalpytus sp</v>
      </c>
      <c r="CR9" s="4" t="str">
        <v>Eucalyptus alba</v>
      </c>
      <c r="CS9" s="4" t="str">
        <v>Eucalyptus camaldulensis</v>
      </c>
      <c r="CT9" s="4" t="str">
        <v>Eucalyptus globulus</v>
      </c>
      <c r="CU9" s="4" t="str">
        <v>Eucalyptus saligna</v>
      </c>
      <c r="CV9" s="4" t="str">
        <v>Euclea racemosa</v>
      </c>
      <c r="CW9" s="4" t="str">
        <v>Faidherbia albida</v>
      </c>
      <c r="CX9" s="4" t="str">
        <v>Fernandoa madagascariensis</v>
      </c>
      <c r="CY9" s="4" t="str">
        <v>Ficus exasperata</v>
      </c>
      <c r="CZ9" s="4" t="str">
        <v>Ficus laurifolia</v>
      </c>
      <c r="DA9" s="4" t="str">
        <v>Ficus natalensis</v>
      </c>
      <c r="DB9" s="4" t="str">
        <v>Ficus polita</v>
      </c>
      <c r="DC9" s="4" t="str">
        <v>Ficus sur</v>
      </c>
      <c r="DD9" s="4" t="str">
        <v>Flemingia macrophylla</v>
      </c>
      <c r="DE9" s="4" t="str">
        <v>Flemingia sp</v>
      </c>
      <c r="DF9" s="4" t="str">
        <v>Gliricida sepium</v>
      </c>
      <c r="DG9" s="4" t="str">
        <v>Gliricidia</v>
      </c>
      <c r="DH9" s="4" t="str">
        <v>Gliricidia maculata</v>
      </c>
      <c r="DI9" s="4" t="str">
        <v>Gliricidia sepium</v>
      </c>
      <c r="DJ9" s="4" t="str">
        <v>Gmelina arborea</v>
      </c>
      <c r="DK9" s="4" t="str">
        <v>Grevillea robusta</v>
      </c>
      <c r="DL9" s="4" t="str">
        <v>Guiera senegalensis</v>
      </c>
      <c r="DM9" s="4" t="str">
        <v>Harrisonia abyssinica</v>
      </c>
      <c r="DN9" s="4" t="str">
        <v>Indigofera sp</v>
      </c>
      <c r="DO9" s="4" t="str">
        <v>Jatropha curcas</v>
      </c>
      <c r="DP9" s="4" t="str">
        <v>Julbernardia globiflora</v>
      </c>
      <c r="DQ9" s="4" t="str">
        <v>Juniperus procera</v>
      </c>
      <c r="DR9" s="4" t="str">
        <v>Khaya senegalensis</v>
      </c>
      <c r="DS9" s="4" t="str">
        <v>Lablab purpureus</v>
      </c>
      <c r="DT9" s="4" t="str">
        <v>Leucaena diversifolia</v>
      </c>
      <c r="DU9" s="4" t="str">
        <v>Leucaena leucocephala</v>
      </c>
      <c r="DV9" s="4" t="str">
        <v>Leucaena pallida</v>
      </c>
      <c r="DW9" s="4" t="str">
        <v>Leucaena trichandra</v>
      </c>
      <c r="DX9" s="4" t="str">
        <v>Lippia javanica</v>
      </c>
      <c r="DY9" s="4" t="str">
        <v>Macroptilium atropurpureum</v>
      </c>
      <c r="DZ9" s="4" t="str">
        <v>Macrotyloma axillare</v>
      </c>
      <c r="EA9" s="4" t="str">
        <v>Macrotyloma daltonii</v>
      </c>
      <c r="EB9" s="4" t="str">
        <v>Maesopsis eminii</v>
      </c>
      <c r="EC9" s="4" t="str">
        <v>Mangifera indica</v>
      </c>
      <c r="ED9" s="4" t="str">
        <v>Markhamia lutea</v>
      </c>
      <c r="EE9" s="4" t="str">
        <v>Melia azedarach</v>
      </c>
      <c r="EF9" s="4" t="str">
        <v>Melia volkensii</v>
      </c>
      <c r="EG9" s="4" t="str">
        <v>Milicia excelsa</v>
      </c>
      <c r="EH9" s="4" t="str">
        <v>Milletia ferruginea</v>
      </c>
      <c r="EI9" s="4" t="str">
        <v>Millettia thonningii</v>
      </c>
      <c r="EJ9" s="4" t="str">
        <v>Moringa oleifera</v>
      </c>
      <c r="EK9" s="4" t="str">
        <v>Moringa stenopetala</v>
      </c>
      <c r="EL9" s="4" t="str">
        <v>Neonotonia wightii</v>
      </c>
      <c r="EM9" s="4" t="str">
        <v>Newbouldia laevis</v>
      </c>
      <c r="EN9" s="4" t="str">
        <v>Olea europaea</v>
      </c>
      <c r="EO9" s="4" t="str">
        <v>Opuntia ficus-indica</v>
      </c>
      <c r="EP9" s="4" t="str">
        <v>Palm</v>
      </c>
      <c r="EQ9" s="4" t="str">
        <v>Parkia biglobosa</v>
      </c>
      <c r="ER9" s="4" t="str">
        <v>Paulownia fortunei</v>
      </c>
      <c r="ES9" s="4" t="str">
        <v>Pinus patula</v>
      </c>
      <c r="ET9" s="4" t="str">
        <v>Pithecellobium dulce</v>
      </c>
      <c r="EU9" s="4" t="str">
        <v>Plukenetia conophora</v>
      </c>
      <c r="EV9" s="4" t="str">
        <v>Podocarpus falcatus</v>
      </c>
      <c r="EW9" s="4" t="str">
        <v>Poupartia silvatica</v>
      </c>
      <c r="EX9" s="4" t="str">
        <v>Prosopis africana</v>
      </c>
      <c r="EY9" s="4" t="str">
        <v>Prosopis juliflora</v>
      </c>
      <c r="EZ9" s="4" t="str">
        <v>Prunus africana</v>
      </c>
      <c r="FA9" s="4" t="str">
        <v>Prunus persica</v>
      </c>
      <c r="FB9" s="4" t="str">
        <v>Pterocarpus erinaceus</v>
      </c>
      <c r="FC9" s="4" t="str">
        <v>Pterocarpus lucens</v>
      </c>
      <c r="FD9" s="4" t="str">
        <v>Pterocarpus santalinoides</v>
      </c>
      <c r="FE9" s="4" t="str">
        <v>Pueraria phaseoloides</v>
      </c>
      <c r="FF9" s="4" t="str">
        <v>Quillaja saponaria</v>
      </c>
      <c r="FG9" s="4" t="str">
        <v>Ricinodendron heudelotii</v>
      </c>
      <c r="FH9" s="4" t="str">
        <v>Rosmarinus officinalis</v>
      </c>
      <c r="FI9" s="4" t="str">
        <v>Schefflera abyssinica</v>
      </c>
      <c r="FJ9" s="4" t="str">
        <v>Searsia pyroides</v>
      </c>
      <c r="FK9" s="4" t="str">
        <v>Senna didymobotrya</v>
      </c>
      <c r="FL9" s="4" t="str">
        <v>Senna occidentalis</v>
      </c>
      <c r="FM9" s="4" t="str">
        <v>Senna siamea</v>
      </c>
      <c r="FN9" s="4" t="str">
        <v>Senna singueana</v>
      </c>
      <c r="FO9" s="4" t="str">
        <v>Senna spectabilis</v>
      </c>
      <c r="FP9" s="4" t="str">
        <v>Sesbania cinerascens</v>
      </c>
      <c r="FQ9" s="4" t="str">
        <v>Sesbania goetzei</v>
      </c>
      <c r="FR9" s="4" t="str">
        <v>Sesbania macrantha</v>
      </c>
      <c r="FS9" s="4" t="str">
        <v>Sesbania rostrata</v>
      </c>
      <c r="FT9" s="4" t="str">
        <v>Sesbania sesban</v>
      </c>
      <c r="FU9" s="4" t="str">
        <v>Spathodea campanulata</v>
      </c>
      <c r="FV9" s="4" t="str">
        <v>Spondias mombin</v>
      </c>
      <c r="FW9" s="4" t="str">
        <v>Stereospermum kunthianum</v>
      </c>
      <c r="FX9" s="4" t="str">
        <v>Stylosanthes guianensis</v>
      </c>
      <c r="FY9" s="4" t="str">
        <v>Stylosanthes hamata</v>
      </c>
      <c r="FZ9" s="4" t="str">
        <v>Syzygium guineense</v>
      </c>
      <c r="GA9" s="4" t="str">
        <v>Tamarindus indica</v>
      </c>
      <c r="GB9" s="4" t="str">
        <v>Tarenna sp</v>
      </c>
      <c r="GC9" s="4" t="str">
        <v>Tephrosia candida</v>
      </c>
      <c r="GD9" s="4" t="str">
        <v>Tephrosia diversifolia</v>
      </c>
      <c r="GE9" s="4" t="str">
        <v>Tephrosia sp</v>
      </c>
      <c r="GF9" s="4" t="str">
        <v>Tephrosia vogelii</v>
      </c>
      <c r="GG9" s="4" t="str">
        <v>Terminalia brownii</v>
      </c>
      <c r="GH9" s="4" t="str">
        <v>Terminalia ivoresensis</v>
      </c>
      <c r="GI9" s="4" t="str">
        <v>Terminalia sericea</v>
      </c>
      <c r="GJ9" s="4" t="str">
        <v>Terminalia superba</v>
      </c>
      <c r="GK9" s="4" t="str">
        <v>Tithonia diversifolia</v>
      </c>
      <c r="GL9" s="4" t="str">
        <v>Uapaca kirkiana</v>
      </c>
      <c r="GM9" s="4" t="str">
        <v>Unspecified Tree</v>
      </c>
      <c r="GN9" s="4" t="str">
        <v>Vachellia karroo</v>
      </c>
      <c r="GO9" s="4" t="str">
        <v>Vachellia seyal</v>
      </c>
      <c r="GP9" s="4" t="str">
        <v>Vitellaria paradoxa</v>
      </c>
      <c r="GQ9" s="4" t="str">
        <v>Ziziphus mauritiana</v>
      </c>
    </row>
    <row r="10" spans="1:199" x14ac:dyDescent="0.35">
      <c r="A10" s="4" t="s">
        <v>3640</v>
      </c>
      <c r="C10" s="4" t="s">
        <v>3641</v>
      </c>
      <c r="D10" s="4" t="s">
        <v>109</v>
      </c>
      <c r="E10" s="4" t="s">
        <v>109</v>
      </c>
      <c r="F10" s="4" t="s">
        <v>3625</v>
      </c>
      <c r="G10" s="4" t="str">
        <f t="shared" si="0"/>
        <v>Acacia auriculiformis</v>
      </c>
      <c r="I10" s="4" t="str">
        <v>Acacia ferruginea</v>
      </c>
      <c r="N10" s="4" t="str" cm="1">
        <f t="array" ref="N10:GQ10">TRANSPOSE(_xlfn._xlws.SORT(_xlfn.UNIQUE(_xlfn._xlws.FILTER($I$2:$I$500,ISNUMBER(SEARCH(Residues!C44,$I$2:$I$500)),"Not Found"))))</f>
        <v>Acacia angustissima</v>
      </c>
      <c r="O10" s="4" t="str">
        <v>Acacia auriculiformis</v>
      </c>
      <c r="P10" s="4" t="str">
        <v>Acacia brevispica</v>
      </c>
      <c r="Q10" s="4" t="str">
        <v>Acacia caerulescens</v>
      </c>
      <c r="R10" s="4" t="str">
        <v>Acacia crassicarpa</v>
      </c>
      <c r="S10" s="4" t="str">
        <v>Acacia cyanophylla</v>
      </c>
      <c r="T10" s="4" t="str">
        <v>Acacia decurrens</v>
      </c>
      <c r="U10" s="4" t="str">
        <v>Acacia etbaica</v>
      </c>
      <c r="V10" s="4" t="str">
        <v>Acacia ferruginea</v>
      </c>
      <c r="W10" s="4" t="str">
        <v>Acacia holosericea</v>
      </c>
      <c r="X10" s="4" t="str">
        <v>Acacia karroo</v>
      </c>
      <c r="Y10" s="4" t="str">
        <v>Acacia leptocarpa</v>
      </c>
      <c r="Z10" s="4" t="str">
        <v>Acacia mangium</v>
      </c>
      <c r="AA10" s="4" t="str">
        <v>Acacia nilotica</v>
      </c>
      <c r="AB10" s="4" t="str">
        <v>Acacia polyacantha</v>
      </c>
      <c r="AC10" s="4" t="str">
        <v>Acacia saligna</v>
      </c>
      <c r="AD10" s="4" t="str">
        <v>Acacia senegal</v>
      </c>
      <c r="AE10" s="4" t="str">
        <v>Acacia sieberiana</v>
      </c>
      <c r="AF10" s="4" t="str">
        <v>Acacia sp</v>
      </c>
      <c r="AG10" s="4" t="str">
        <v>Acacia tortilis</v>
      </c>
      <c r="AH10" s="4" t="str">
        <v>Acacia toxicaria</v>
      </c>
      <c r="AI10" s="4" t="str">
        <v>Acacia tumida</v>
      </c>
      <c r="AJ10" s="4" t="str">
        <v>Acrocarpus fraxinifolius</v>
      </c>
      <c r="AK10" s="4" t="str">
        <v>Adansonia digitata</v>
      </c>
      <c r="AL10" s="4" t="str">
        <v>Afzelia africana</v>
      </c>
      <c r="AM10" s="4" t="str">
        <v>Albizia chinensis</v>
      </c>
      <c r="AN10" s="4" t="str">
        <v>Albizia coriaria</v>
      </c>
      <c r="AO10" s="4" t="str">
        <v>Albizia gummifera</v>
      </c>
      <c r="AP10" s="4" t="str">
        <v>Albizia lebbeck</v>
      </c>
      <c r="AQ10" s="4" t="str">
        <v>Albizia zygia</v>
      </c>
      <c r="AR10" s="4" t="str">
        <v>Alchornea cordifolia</v>
      </c>
      <c r="AS10" s="4" t="str">
        <v>Alnus acuminata</v>
      </c>
      <c r="AT10" s="4" t="str">
        <v>Antiaris toxicaria</v>
      </c>
      <c r="AU10" s="4" t="str">
        <v>Argyrolobium uniflorum</v>
      </c>
      <c r="AV10" s="4" t="str">
        <v>Artocarpus altilis</v>
      </c>
      <c r="AW10" s="4" t="str">
        <v>Artocarpus heterophyllus</v>
      </c>
      <c r="AX10" s="4" t="str">
        <v>Atriplex nummularia</v>
      </c>
      <c r="AY10" s="4" t="str">
        <v>Azadirachta indica</v>
      </c>
      <c r="AZ10" s="4" t="str">
        <v>Balanites aegyptiaca</v>
      </c>
      <c r="BA10" s="4" t="str">
        <v>Bauhinia reticulata</v>
      </c>
      <c r="BB10" s="4" t="str">
        <v>Bauhinia rufescens</v>
      </c>
      <c r="BC10" s="4" t="str">
        <v>Berchemia discolor</v>
      </c>
      <c r="BD10" s="4" t="str">
        <v>Brachystegia spiciformis</v>
      </c>
      <c r="BE10" s="4" t="str">
        <v>Cajanus cajan</v>
      </c>
      <c r="BF10" s="4" t="str">
        <v>Calliandra calothyrsus</v>
      </c>
      <c r="BG10" s="4" t="str">
        <v>Calopogonium mucunoides</v>
      </c>
      <c r="BH10" s="4" t="str">
        <v>Carissa spinarum</v>
      </c>
      <c r="BI10" s="4" t="str">
        <v>Casuarina equisetifolia</v>
      </c>
      <c r="BJ10" s="4" t="str">
        <v>Casuarina glauca</v>
      </c>
      <c r="BK10" s="4" t="str">
        <v>Catha edulis</v>
      </c>
      <c r="BL10" s="4" t="str">
        <v>Cedrela odorata</v>
      </c>
      <c r="BM10" s="4" t="str">
        <v>Cedrela serrata</v>
      </c>
      <c r="BN10" s="4" t="str">
        <v>Celtis mildbraedii</v>
      </c>
      <c r="BO10" s="4" t="str">
        <v>Centrosema pubescens</v>
      </c>
      <c r="BP10" s="4" t="str">
        <v>Chromolaena odorata</v>
      </c>
      <c r="BQ10" s="4" t="str">
        <v>Cinnamomum cassia</v>
      </c>
      <c r="BR10" s="4" t="str">
        <v>Combretum apiculatum</v>
      </c>
      <c r="BS10" s="4" t="str">
        <v>Cordia africana</v>
      </c>
      <c r="BT10" s="4" t="str">
        <v>Crotalaria agatiflora</v>
      </c>
      <c r="BU10" s="4" t="str">
        <v>Crotalaria grahamiana</v>
      </c>
      <c r="BV10" s="4" t="str">
        <v>Crotalaria juncea</v>
      </c>
      <c r="BW10" s="4" t="str">
        <v>Crotalaria ochrolueca</v>
      </c>
      <c r="BX10" s="4" t="str">
        <v>Crotalaria sp</v>
      </c>
      <c r="BY10" s="4" t="str">
        <v>Crotalaria trichotoma</v>
      </c>
      <c r="BZ10" s="4" t="str">
        <v>Croton macrostachyus</v>
      </c>
      <c r="CA10" s="4" t="str">
        <v>Croton megalocarpus</v>
      </c>
      <c r="CB10" s="4" t="str">
        <v>Cupressus lusitanica</v>
      </c>
      <c r="CC10" s="4" t="str">
        <v>Cytisus proliferus</v>
      </c>
      <c r="CD10" s="4" t="str">
        <v>Dactyladenia barteri</v>
      </c>
      <c r="CE10" s="4" t="str">
        <v>Desmodium discolor</v>
      </c>
      <c r="CF10" s="4" t="str">
        <v>Desmodium distortum</v>
      </c>
      <c r="CG10" s="4" t="str">
        <v>Desmodium intortum</v>
      </c>
      <c r="CH10" s="4" t="str">
        <v>Desmodium uncinatum</v>
      </c>
      <c r="CI10" s="4" t="str">
        <v>Dodonaea viscosa</v>
      </c>
      <c r="CJ10" s="4" t="str">
        <v>Elaeis guineensis</v>
      </c>
      <c r="CK10" s="4" t="str">
        <v>Entada abyssinica</v>
      </c>
      <c r="CL10" s="4" t="str">
        <v>Entandrophragma angolense</v>
      </c>
      <c r="CM10" s="4" t="str">
        <v>Entandrophragma cylindricum</v>
      </c>
      <c r="CN10" s="4" t="str">
        <v>Eriosema ellipticum</v>
      </c>
      <c r="CO10" s="4" t="str">
        <v>Erythrina abyssinica</v>
      </c>
      <c r="CP10" s="4" t="str">
        <v>Erythrina poeppigiana</v>
      </c>
      <c r="CQ10" s="4" t="str">
        <v>Eucalpytus sp</v>
      </c>
      <c r="CR10" s="4" t="str">
        <v>Eucalyptus alba</v>
      </c>
      <c r="CS10" s="4" t="str">
        <v>Eucalyptus camaldulensis</v>
      </c>
      <c r="CT10" s="4" t="str">
        <v>Eucalyptus globulus</v>
      </c>
      <c r="CU10" s="4" t="str">
        <v>Eucalyptus saligna</v>
      </c>
      <c r="CV10" s="4" t="str">
        <v>Euclea racemosa</v>
      </c>
      <c r="CW10" s="4" t="str">
        <v>Faidherbia albida</v>
      </c>
      <c r="CX10" s="4" t="str">
        <v>Fernandoa madagascariensis</v>
      </c>
      <c r="CY10" s="4" t="str">
        <v>Ficus exasperata</v>
      </c>
      <c r="CZ10" s="4" t="str">
        <v>Ficus laurifolia</v>
      </c>
      <c r="DA10" s="4" t="str">
        <v>Ficus natalensis</v>
      </c>
      <c r="DB10" s="4" t="str">
        <v>Ficus polita</v>
      </c>
      <c r="DC10" s="4" t="str">
        <v>Ficus sur</v>
      </c>
      <c r="DD10" s="4" t="str">
        <v>Flemingia macrophylla</v>
      </c>
      <c r="DE10" s="4" t="str">
        <v>Flemingia sp</v>
      </c>
      <c r="DF10" s="4" t="str">
        <v>Gliricida sepium</v>
      </c>
      <c r="DG10" s="4" t="str">
        <v>Gliricidia</v>
      </c>
      <c r="DH10" s="4" t="str">
        <v>Gliricidia maculata</v>
      </c>
      <c r="DI10" s="4" t="str">
        <v>Gliricidia sepium</v>
      </c>
      <c r="DJ10" s="4" t="str">
        <v>Gmelina arborea</v>
      </c>
      <c r="DK10" s="4" t="str">
        <v>Grevillea robusta</v>
      </c>
      <c r="DL10" s="4" t="str">
        <v>Guiera senegalensis</v>
      </c>
      <c r="DM10" s="4" t="str">
        <v>Harrisonia abyssinica</v>
      </c>
      <c r="DN10" s="4" t="str">
        <v>Indigofera sp</v>
      </c>
      <c r="DO10" s="4" t="str">
        <v>Jatropha curcas</v>
      </c>
      <c r="DP10" s="4" t="str">
        <v>Julbernardia globiflora</v>
      </c>
      <c r="DQ10" s="4" t="str">
        <v>Juniperus procera</v>
      </c>
      <c r="DR10" s="4" t="str">
        <v>Khaya senegalensis</v>
      </c>
      <c r="DS10" s="4" t="str">
        <v>Lablab purpureus</v>
      </c>
      <c r="DT10" s="4" t="str">
        <v>Leucaena diversifolia</v>
      </c>
      <c r="DU10" s="4" t="str">
        <v>Leucaena leucocephala</v>
      </c>
      <c r="DV10" s="4" t="str">
        <v>Leucaena pallida</v>
      </c>
      <c r="DW10" s="4" t="str">
        <v>Leucaena trichandra</v>
      </c>
      <c r="DX10" s="4" t="str">
        <v>Lippia javanica</v>
      </c>
      <c r="DY10" s="4" t="str">
        <v>Macroptilium atropurpureum</v>
      </c>
      <c r="DZ10" s="4" t="str">
        <v>Macrotyloma axillare</v>
      </c>
      <c r="EA10" s="4" t="str">
        <v>Macrotyloma daltonii</v>
      </c>
      <c r="EB10" s="4" t="str">
        <v>Maesopsis eminii</v>
      </c>
      <c r="EC10" s="4" t="str">
        <v>Mangifera indica</v>
      </c>
      <c r="ED10" s="4" t="str">
        <v>Markhamia lutea</v>
      </c>
      <c r="EE10" s="4" t="str">
        <v>Melia azedarach</v>
      </c>
      <c r="EF10" s="4" t="str">
        <v>Melia volkensii</v>
      </c>
      <c r="EG10" s="4" t="str">
        <v>Milicia excelsa</v>
      </c>
      <c r="EH10" s="4" t="str">
        <v>Milletia ferruginea</v>
      </c>
      <c r="EI10" s="4" t="str">
        <v>Millettia thonningii</v>
      </c>
      <c r="EJ10" s="4" t="str">
        <v>Moringa oleifera</v>
      </c>
      <c r="EK10" s="4" t="str">
        <v>Moringa stenopetala</v>
      </c>
      <c r="EL10" s="4" t="str">
        <v>Neonotonia wightii</v>
      </c>
      <c r="EM10" s="4" t="str">
        <v>Newbouldia laevis</v>
      </c>
      <c r="EN10" s="4" t="str">
        <v>Olea europaea</v>
      </c>
      <c r="EO10" s="4" t="str">
        <v>Opuntia ficus-indica</v>
      </c>
      <c r="EP10" s="4" t="str">
        <v>Palm</v>
      </c>
      <c r="EQ10" s="4" t="str">
        <v>Parkia biglobosa</v>
      </c>
      <c r="ER10" s="4" t="str">
        <v>Paulownia fortunei</v>
      </c>
      <c r="ES10" s="4" t="str">
        <v>Pinus patula</v>
      </c>
      <c r="ET10" s="4" t="str">
        <v>Pithecellobium dulce</v>
      </c>
      <c r="EU10" s="4" t="str">
        <v>Plukenetia conophora</v>
      </c>
      <c r="EV10" s="4" t="str">
        <v>Podocarpus falcatus</v>
      </c>
      <c r="EW10" s="4" t="str">
        <v>Poupartia silvatica</v>
      </c>
      <c r="EX10" s="4" t="str">
        <v>Prosopis africana</v>
      </c>
      <c r="EY10" s="4" t="str">
        <v>Prosopis juliflora</v>
      </c>
      <c r="EZ10" s="4" t="str">
        <v>Prunus africana</v>
      </c>
      <c r="FA10" s="4" t="str">
        <v>Prunus persica</v>
      </c>
      <c r="FB10" s="4" t="str">
        <v>Pterocarpus erinaceus</v>
      </c>
      <c r="FC10" s="4" t="str">
        <v>Pterocarpus lucens</v>
      </c>
      <c r="FD10" s="4" t="str">
        <v>Pterocarpus santalinoides</v>
      </c>
      <c r="FE10" s="4" t="str">
        <v>Pueraria phaseoloides</v>
      </c>
      <c r="FF10" s="4" t="str">
        <v>Quillaja saponaria</v>
      </c>
      <c r="FG10" s="4" t="str">
        <v>Ricinodendron heudelotii</v>
      </c>
      <c r="FH10" s="4" t="str">
        <v>Rosmarinus officinalis</v>
      </c>
      <c r="FI10" s="4" t="str">
        <v>Schefflera abyssinica</v>
      </c>
      <c r="FJ10" s="4" t="str">
        <v>Searsia pyroides</v>
      </c>
      <c r="FK10" s="4" t="str">
        <v>Senna didymobotrya</v>
      </c>
      <c r="FL10" s="4" t="str">
        <v>Senna occidentalis</v>
      </c>
      <c r="FM10" s="4" t="str">
        <v>Senna siamea</v>
      </c>
      <c r="FN10" s="4" t="str">
        <v>Senna singueana</v>
      </c>
      <c r="FO10" s="4" t="str">
        <v>Senna spectabilis</v>
      </c>
      <c r="FP10" s="4" t="str">
        <v>Sesbania cinerascens</v>
      </c>
      <c r="FQ10" s="4" t="str">
        <v>Sesbania goetzei</v>
      </c>
      <c r="FR10" s="4" t="str">
        <v>Sesbania macrantha</v>
      </c>
      <c r="FS10" s="4" t="str">
        <v>Sesbania rostrata</v>
      </c>
      <c r="FT10" s="4" t="str">
        <v>Sesbania sesban</v>
      </c>
      <c r="FU10" s="4" t="str">
        <v>Spathodea campanulata</v>
      </c>
      <c r="FV10" s="4" t="str">
        <v>Spondias mombin</v>
      </c>
      <c r="FW10" s="4" t="str">
        <v>Stereospermum kunthianum</v>
      </c>
      <c r="FX10" s="4" t="str">
        <v>Stylosanthes guianensis</v>
      </c>
      <c r="FY10" s="4" t="str">
        <v>Stylosanthes hamata</v>
      </c>
      <c r="FZ10" s="4" t="str">
        <v>Syzygium guineense</v>
      </c>
      <c r="GA10" s="4" t="str">
        <v>Tamarindus indica</v>
      </c>
      <c r="GB10" s="4" t="str">
        <v>Tarenna sp</v>
      </c>
      <c r="GC10" s="4" t="str">
        <v>Tephrosia candida</v>
      </c>
      <c r="GD10" s="4" t="str">
        <v>Tephrosia diversifolia</v>
      </c>
      <c r="GE10" s="4" t="str">
        <v>Tephrosia sp</v>
      </c>
      <c r="GF10" s="4" t="str">
        <v>Tephrosia vogelii</v>
      </c>
      <c r="GG10" s="4" t="str">
        <v>Terminalia brownii</v>
      </c>
      <c r="GH10" s="4" t="str">
        <v>Terminalia ivoresensis</v>
      </c>
      <c r="GI10" s="4" t="str">
        <v>Terminalia sericea</v>
      </c>
      <c r="GJ10" s="4" t="str">
        <v>Terminalia superba</v>
      </c>
      <c r="GK10" s="4" t="str">
        <v>Tithonia diversifolia</v>
      </c>
      <c r="GL10" s="4" t="str">
        <v>Uapaca kirkiana</v>
      </c>
      <c r="GM10" s="4" t="str">
        <v>Unspecified Tree</v>
      </c>
      <c r="GN10" s="4" t="str">
        <v>Vachellia karroo</v>
      </c>
      <c r="GO10" s="4" t="str">
        <v>Vachellia seyal</v>
      </c>
      <c r="GP10" s="4" t="str">
        <v>Vitellaria paradoxa</v>
      </c>
      <c r="GQ10" s="4" t="str">
        <v>Ziziphus mauritiana</v>
      </c>
    </row>
    <row r="11" spans="1:199" x14ac:dyDescent="0.35">
      <c r="A11" s="4" t="s">
        <v>3642</v>
      </c>
      <c r="C11" s="4" t="s">
        <v>3643</v>
      </c>
      <c r="D11" s="4" t="s">
        <v>109</v>
      </c>
      <c r="E11" s="4" t="s">
        <v>3644</v>
      </c>
      <c r="F11" s="4" t="s">
        <v>3625</v>
      </c>
      <c r="G11" s="4" t="str">
        <f t="shared" si="0"/>
        <v>Acacia brevispica</v>
      </c>
      <c r="I11" s="4" t="str">
        <v>Acacia holosericea</v>
      </c>
      <c r="N11" s="4" t="str" cm="1">
        <f t="array" ref="N11:GQ11">TRANSPOSE(_xlfn._xlws.SORT(_xlfn.UNIQUE(_xlfn._xlws.FILTER($I$2:$I$500,ISNUMBER(SEARCH(Residues!C45,$I$2:$I$500)),"Not Found"))))</f>
        <v>Acacia angustissima</v>
      </c>
      <c r="O11" s="4" t="str">
        <v>Acacia auriculiformis</v>
      </c>
      <c r="P11" s="4" t="str">
        <v>Acacia brevispica</v>
      </c>
      <c r="Q11" s="4" t="str">
        <v>Acacia caerulescens</v>
      </c>
      <c r="R11" s="4" t="str">
        <v>Acacia crassicarpa</v>
      </c>
      <c r="S11" s="4" t="str">
        <v>Acacia cyanophylla</v>
      </c>
      <c r="T11" s="4" t="str">
        <v>Acacia decurrens</v>
      </c>
      <c r="U11" s="4" t="str">
        <v>Acacia etbaica</v>
      </c>
      <c r="V11" s="4" t="str">
        <v>Acacia ferruginea</v>
      </c>
      <c r="W11" s="4" t="str">
        <v>Acacia holosericea</v>
      </c>
      <c r="X11" s="4" t="str">
        <v>Acacia karroo</v>
      </c>
      <c r="Y11" s="4" t="str">
        <v>Acacia leptocarpa</v>
      </c>
      <c r="Z11" s="4" t="str">
        <v>Acacia mangium</v>
      </c>
      <c r="AA11" s="4" t="str">
        <v>Acacia nilotica</v>
      </c>
      <c r="AB11" s="4" t="str">
        <v>Acacia polyacantha</v>
      </c>
      <c r="AC11" s="4" t="str">
        <v>Acacia saligna</v>
      </c>
      <c r="AD11" s="4" t="str">
        <v>Acacia senegal</v>
      </c>
      <c r="AE11" s="4" t="str">
        <v>Acacia sieberiana</v>
      </c>
      <c r="AF11" s="4" t="str">
        <v>Acacia sp</v>
      </c>
      <c r="AG11" s="4" t="str">
        <v>Acacia tortilis</v>
      </c>
      <c r="AH11" s="4" t="str">
        <v>Acacia toxicaria</v>
      </c>
      <c r="AI11" s="4" t="str">
        <v>Acacia tumida</v>
      </c>
      <c r="AJ11" s="4" t="str">
        <v>Acrocarpus fraxinifolius</v>
      </c>
      <c r="AK11" s="4" t="str">
        <v>Adansonia digitata</v>
      </c>
      <c r="AL11" s="4" t="str">
        <v>Afzelia africana</v>
      </c>
      <c r="AM11" s="4" t="str">
        <v>Albizia chinensis</v>
      </c>
      <c r="AN11" s="4" t="str">
        <v>Albizia coriaria</v>
      </c>
      <c r="AO11" s="4" t="str">
        <v>Albizia gummifera</v>
      </c>
      <c r="AP11" s="4" t="str">
        <v>Albizia lebbeck</v>
      </c>
      <c r="AQ11" s="4" t="str">
        <v>Albizia zygia</v>
      </c>
      <c r="AR11" s="4" t="str">
        <v>Alchornea cordifolia</v>
      </c>
      <c r="AS11" s="4" t="str">
        <v>Alnus acuminata</v>
      </c>
      <c r="AT11" s="4" t="str">
        <v>Antiaris toxicaria</v>
      </c>
      <c r="AU11" s="4" t="str">
        <v>Argyrolobium uniflorum</v>
      </c>
      <c r="AV11" s="4" t="str">
        <v>Artocarpus altilis</v>
      </c>
      <c r="AW11" s="4" t="str">
        <v>Artocarpus heterophyllus</v>
      </c>
      <c r="AX11" s="4" t="str">
        <v>Atriplex nummularia</v>
      </c>
      <c r="AY11" s="4" t="str">
        <v>Azadirachta indica</v>
      </c>
      <c r="AZ11" s="4" t="str">
        <v>Balanites aegyptiaca</v>
      </c>
      <c r="BA11" s="4" t="str">
        <v>Bauhinia reticulata</v>
      </c>
      <c r="BB11" s="4" t="str">
        <v>Bauhinia rufescens</v>
      </c>
      <c r="BC11" s="4" t="str">
        <v>Berchemia discolor</v>
      </c>
      <c r="BD11" s="4" t="str">
        <v>Brachystegia spiciformis</v>
      </c>
      <c r="BE11" s="4" t="str">
        <v>Cajanus cajan</v>
      </c>
      <c r="BF11" s="4" t="str">
        <v>Calliandra calothyrsus</v>
      </c>
      <c r="BG11" s="4" t="str">
        <v>Calopogonium mucunoides</v>
      </c>
      <c r="BH11" s="4" t="str">
        <v>Carissa spinarum</v>
      </c>
      <c r="BI11" s="4" t="str">
        <v>Casuarina equisetifolia</v>
      </c>
      <c r="BJ11" s="4" t="str">
        <v>Casuarina glauca</v>
      </c>
      <c r="BK11" s="4" t="str">
        <v>Catha edulis</v>
      </c>
      <c r="BL11" s="4" t="str">
        <v>Cedrela odorata</v>
      </c>
      <c r="BM11" s="4" t="str">
        <v>Cedrela serrata</v>
      </c>
      <c r="BN11" s="4" t="str">
        <v>Celtis mildbraedii</v>
      </c>
      <c r="BO11" s="4" t="str">
        <v>Centrosema pubescens</v>
      </c>
      <c r="BP11" s="4" t="str">
        <v>Chromolaena odorata</v>
      </c>
      <c r="BQ11" s="4" t="str">
        <v>Cinnamomum cassia</v>
      </c>
      <c r="BR11" s="4" t="str">
        <v>Combretum apiculatum</v>
      </c>
      <c r="BS11" s="4" t="str">
        <v>Cordia africana</v>
      </c>
      <c r="BT11" s="4" t="str">
        <v>Crotalaria agatiflora</v>
      </c>
      <c r="BU11" s="4" t="str">
        <v>Crotalaria grahamiana</v>
      </c>
      <c r="BV11" s="4" t="str">
        <v>Crotalaria juncea</v>
      </c>
      <c r="BW11" s="4" t="str">
        <v>Crotalaria ochrolueca</v>
      </c>
      <c r="BX11" s="4" t="str">
        <v>Crotalaria sp</v>
      </c>
      <c r="BY11" s="4" t="str">
        <v>Crotalaria trichotoma</v>
      </c>
      <c r="BZ11" s="4" t="str">
        <v>Croton macrostachyus</v>
      </c>
      <c r="CA11" s="4" t="str">
        <v>Croton megalocarpus</v>
      </c>
      <c r="CB11" s="4" t="str">
        <v>Cupressus lusitanica</v>
      </c>
      <c r="CC11" s="4" t="str">
        <v>Cytisus proliferus</v>
      </c>
      <c r="CD11" s="4" t="str">
        <v>Dactyladenia barteri</v>
      </c>
      <c r="CE11" s="4" t="str">
        <v>Desmodium discolor</v>
      </c>
      <c r="CF11" s="4" t="str">
        <v>Desmodium distortum</v>
      </c>
      <c r="CG11" s="4" t="str">
        <v>Desmodium intortum</v>
      </c>
      <c r="CH11" s="4" t="str">
        <v>Desmodium uncinatum</v>
      </c>
      <c r="CI11" s="4" t="str">
        <v>Dodonaea viscosa</v>
      </c>
      <c r="CJ11" s="4" t="str">
        <v>Elaeis guineensis</v>
      </c>
      <c r="CK11" s="4" t="str">
        <v>Entada abyssinica</v>
      </c>
      <c r="CL11" s="4" t="str">
        <v>Entandrophragma angolense</v>
      </c>
      <c r="CM11" s="4" t="str">
        <v>Entandrophragma cylindricum</v>
      </c>
      <c r="CN11" s="4" t="str">
        <v>Eriosema ellipticum</v>
      </c>
      <c r="CO11" s="4" t="str">
        <v>Erythrina abyssinica</v>
      </c>
      <c r="CP11" s="4" t="str">
        <v>Erythrina poeppigiana</v>
      </c>
      <c r="CQ11" s="4" t="str">
        <v>Eucalpytus sp</v>
      </c>
      <c r="CR11" s="4" t="str">
        <v>Eucalyptus alba</v>
      </c>
      <c r="CS11" s="4" t="str">
        <v>Eucalyptus camaldulensis</v>
      </c>
      <c r="CT11" s="4" t="str">
        <v>Eucalyptus globulus</v>
      </c>
      <c r="CU11" s="4" t="str">
        <v>Eucalyptus saligna</v>
      </c>
      <c r="CV11" s="4" t="str">
        <v>Euclea racemosa</v>
      </c>
      <c r="CW11" s="4" t="str">
        <v>Faidherbia albida</v>
      </c>
      <c r="CX11" s="4" t="str">
        <v>Fernandoa madagascariensis</v>
      </c>
      <c r="CY11" s="4" t="str">
        <v>Ficus exasperata</v>
      </c>
      <c r="CZ11" s="4" t="str">
        <v>Ficus laurifolia</v>
      </c>
      <c r="DA11" s="4" t="str">
        <v>Ficus natalensis</v>
      </c>
      <c r="DB11" s="4" t="str">
        <v>Ficus polita</v>
      </c>
      <c r="DC11" s="4" t="str">
        <v>Ficus sur</v>
      </c>
      <c r="DD11" s="4" t="str">
        <v>Flemingia macrophylla</v>
      </c>
      <c r="DE11" s="4" t="str">
        <v>Flemingia sp</v>
      </c>
      <c r="DF11" s="4" t="str">
        <v>Gliricida sepium</v>
      </c>
      <c r="DG11" s="4" t="str">
        <v>Gliricidia</v>
      </c>
      <c r="DH11" s="4" t="str">
        <v>Gliricidia maculata</v>
      </c>
      <c r="DI11" s="4" t="str">
        <v>Gliricidia sepium</v>
      </c>
      <c r="DJ11" s="4" t="str">
        <v>Gmelina arborea</v>
      </c>
      <c r="DK11" s="4" t="str">
        <v>Grevillea robusta</v>
      </c>
      <c r="DL11" s="4" t="str">
        <v>Guiera senegalensis</v>
      </c>
      <c r="DM11" s="4" t="str">
        <v>Harrisonia abyssinica</v>
      </c>
      <c r="DN11" s="4" t="str">
        <v>Indigofera sp</v>
      </c>
      <c r="DO11" s="4" t="str">
        <v>Jatropha curcas</v>
      </c>
      <c r="DP11" s="4" t="str">
        <v>Julbernardia globiflora</v>
      </c>
      <c r="DQ11" s="4" t="str">
        <v>Juniperus procera</v>
      </c>
      <c r="DR11" s="4" t="str">
        <v>Khaya senegalensis</v>
      </c>
      <c r="DS11" s="4" t="str">
        <v>Lablab purpureus</v>
      </c>
      <c r="DT11" s="4" t="str">
        <v>Leucaena diversifolia</v>
      </c>
      <c r="DU11" s="4" t="str">
        <v>Leucaena leucocephala</v>
      </c>
      <c r="DV11" s="4" t="str">
        <v>Leucaena pallida</v>
      </c>
      <c r="DW11" s="4" t="str">
        <v>Leucaena trichandra</v>
      </c>
      <c r="DX11" s="4" t="str">
        <v>Lippia javanica</v>
      </c>
      <c r="DY11" s="4" t="str">
        <v>Macroptilium atropurpureum</v>
      </c>
      <c r="DZ11" s="4" t="str">
        <v>Macrotyloma axillare</v>
      </c>
      <c r="EA11" s="4" t="str">
        <v>Macrotyloma daltonii</v>
      </c>
      <c r="EB11" s="4" t="str">
        <v>Maesopsis eminii</v>
      </c>
      <c r="EC11" s="4" t="str">
        <v>Mangifera indica</v>
      </c>
      <c r="ED11" s="4" t="str">
        <v>Markhamia lutea</v>
      </c>
      <c r="EE11" s="4" t="str">
        <v>Melia azedarach</v>
      </c>
      <c r="EF11" s="4" t="str">
        <v>Melia volkensii</v>
      </c>
      <c r="EG11" s="4" t="str">
        <v>Milicia excelsa</v>
      </c>
      <c r="EH11" s="4" t="str">
        <v>Milletia ferruginea</v>
      </c>
      <c r="EI11" s="4" t="str">
        <v>Millettia thonningii</v>
      </c>
      <c r="EJ11" s="4" t="str">
        <v>Moringa oleifera</v>
      </c>
      <c r="EK11" s="4" t="str">
        <v>Moringa stenopetala</v>
      </c>
      <c r="EL11" s="4" t="str">
        <v>Neonotonia wightii</v>
      </c>
      <c r="EM11" s="4" t="str">
        <v>Newbouldia laevis</v>
      </c>
      <c r="EN11" s="4" t="str">
        <v>Olea europaea</v>
      </c>
      <c r="EO11" s="4" t="str">
        <v>Opuntia ficus-indica</v>
      </c>
      <c r="EP11" s="4" t="str">
        <v>Palm</v>
      </c>
      <c r="EQ11" s="4" t="str">
        <v>Parkia biglobosa</v>
      </c>
      <c r="ER11" s="4" t="str">
        <v>Paulownia fortunei</v>
      </c>
      <c r="ES11" s="4" t="str">
        <v>Pinus patula</v>
      </c>
      <c r="ET11" s="4" t="str">
        <v>Pithecellobium dulce</v>
      </c>
      <c r="EU11" s="4" t="str">
        <v>Plukenetia conophora</v>
      </c>
      <c r="EV11" s="4" t="str">
        <v>Podocarpus falcatus</v>
      </c>
      <c r="EW11" s="4" t="str">
        <v>Poupartia silvatica</v>
      </c>
      <c r="EX11" s="4" t="str">
        <v>Prosopis africana</v>
      </c>
      <c r="EY11" s="4" t="str">
        <v>Prosopis juliflora</v>
      </c>
      <c r="EZ11" s="4" t="str">
        <v>Prunus africana</v>
      </c>
      <c r="FA11" s="4" t="str">
        <v>Prunus persica</v>
      </c>
      <c r="FB11" s="4" t="str">
        <v>Pterocarpus erinaceus</v>
      </c>
      <c r="FC11" s="4" t="str">
        <v>Pterocarpus lucens</v>
      </c>
      <c r="FD11" s="4" t="str">
        <v>Pterocarpus santalinoides</v>
      </c>
      <c r="FE11" s="4" t="str">
        <v>Pueraria phaseoloides</v>
      </c>
      <c r="FF11" s="4" t="str">
        <v>Quillaja saponaria</v>
      </c>
      <c r="FG11" s="4" t="str">
        <v>Ricinodendron heudelotii</v>
      </c>
      <c r="FH11" s="4" t="str">
        <v>Rosmarinus officinalis</v>
      </c>
      <c r="FI11" s="4" t="str">
        <v>Schefflera abyssinica</v>
      </c>
      <c r="FJ11" s="4" t="str">
        <v>Searsia pyroides</v>
      </c>
      <c r="FK11" s="4" t="str">
        <v>Senna didymobotrya</v>
      </c>
      <c r="FL11" s="4" t="str">
        <v>Senna occidentalis</v>
      </c>
      <c r="FM11" s="4" t="str">
        <v>Senna siamea</v>
      </c>
      <c r="FN11" s="4" t="str">
        <v>Senna singueana</v>
      </c>
      <c r="FO11" s="4" t="str">
        <v>Senna spectabilis</v>
      </c>
      <c r="FP11" s="4" t="str">
        <v>Sesbania cinerascens</v>
      </c>
      <c r="FQ11" s="4" t="str">
        <v>Sesbania goetzei</v>
      </c>
      <c r="FR11" s="4" t="str">
        <v>Sesbania macrantha</v>
      </c>
      <c r="FS11" s="4" t="str">
        <v>Sesbania rostrata</v>
      </c>
      <c r="FT11" s="4" t="str">
        <v>Sesbania sesban</v>
      </c>
      <c r="FU11" s="4" t="str">
        <v>Spathodea campanulata</v>
      </c>
      <c r="FV11" s="4" t="str">
        <v>Spondias mombin</v>
      </c>
      <c r="FW11" s="4" t="str">
        <v>Stereospermum kunthianum</v>
      </c>
      <c r="FX11" s="4" t="str">
        <v>Stylosanthes guianensis</v>
      </c>
      <c r="FY11" s="4" t="str">
        <v>Stylosanthes hamata</v>
      </c>
      <c r="FZ11" s="4" t="str">
        <v>Syzygium guineense</v>
      </c>
      <c r="GA11" s="4" t="str">
        <v>Tamarindus indica</v>
      </c>
      <c r="GB11" s="4" t="str">
        <v>Tarenna sp</v>
      </c>
      <c r="GC11" s="4" t="str">
        <v>Tephrosia candida</v>
      </c>
      <c r="GD11" s="4" t="str">
        <v>Tephrosia diversifolia</v>
      </c>
      <c r="GE11" s="4" t="str">
        <v>Tephrosia sp</v>
      </c>
      <c r="GF11" s="4" t="str">
        <v>Tephrosia vogelii</v>
      </c>
      <c r="GG11" s="4" t="str">
        <v>Terminalia brownii</v>
      </c>
      <c r="GH11" s="4" t="str">
        <v>Terminalia ivoresensis</v>
      </c>
      <c r="GI11" s="4" t="str">
        <v>Terminalia sericea</v>
      </c>
      <c r="GJ11" s="4" t="str">
        <v>Terminalia superba</v>
      </c>
      <c r="GK11" s="4" t="str">
        <v>Tithonia diversifolia</v>
      </c>
      <c r="GL11" s="4" t="str">
        <v>Uapaca kirkiana</v>
      </c>
      <c r="GM11" s="4" t="str">
        <v>Unspecified Tree</v>
      </c>
      <c r="GN11" s="4" t="str">
        <v>Vachellia karroo</v>
      </c>
      <c r="GO11" s="4" t="str">
        <v>Vachellia seyal</v>
      </c>
      <c r="GP11" s="4" t="str">
        <v>Vitellaria paradoxa</v>
      </c>
      <c r="GQ11" s="4" t="str">
        <v>Ziziphus mauritiana</v>
      </c>
    </row>
    <row r="12" spans="1:199" x14ac:dyDescent="0.35">
      <c r="A12" s="4" t="s">
        <v>3645</v>
      </c>
      <c r="C12" s="4" t="s">
        <v>3646</v>
      </c>
      <c r="D12" s="4" t="s">
        <v>109</v>
      </c>
      <c r="E12" s="4" t="s">
        <v>109</v>
      </c>
      <c r="F12" s="4" t="s">
        <v>3625</v>
      </c>
      <c r="G12" s="4" t="str">
        <f t="shared" si="0"/>
        <v>Acacia caerulescens</v>
      </c>
      <c r="I12" s="4" t="str">
        <v>Acacia karroo</v>
      </c>
      <c r="N12" s="4" t="str" cm="1">
        <f t="array" ref="N12:GQ12">TRANSPOSE(_xlfn._xlws.SORT(_xlfn.UNIQUE(_xlfn._xlws.FILTER($I$2:$I$500,ISNUMBER(SEARCH(Residues!C46,$I$2:$I$500)),"Not Found"))))</f>
        <v>Acacia angustissima</v>
      </c>
      <c r="O12" s="4" t="str">
        <v>Acacia auriculiformis</v>
      </c>
      <c r="P12" s="4" t="str">
        <v>Acacia brevispica</v>
      </c>
      <c r="Q12" s="4" t="str">
        <v>Acacia caerulescens</v>
      </c>
      <c r="R12" s="4" t="str">
        <v>Acacia crassicarpa</v>
      </c>
      <c r="S12" s="4" t="str">
        <v>Acacia cyanophylla</v>
      </c>
      <c r="T12" s="4" t="str">
        <v>Acacia decurrens</v>
      </c>
      <c r="U12" s="4" t="str">
        <v>Acacia etbaica</v>
      </c>
      <c r="V12" s="4" t="str">
        <v>Acacia ferruginea</v>
      </c>
      <c r="W12" s="4" t="str">
        <v>Acacia holosericea</v>
      </c>
      <c r="X12" s="4" t="str">
        <v>Acacia karroo</v>
      </c>
      <c r="Y12" s="4" t="str">
        <v>Acacia leptocarpa</v>
      </c>
      <c r="Z12" s="4" t="str">
        <v>Acacia mangium</v>
      </c>
      <c r="AA12" s="4" t="str">
        <v>Acacia nilotica</v>
      </c>
      <c r="AB12" s="4" t="str">
        <v>Acacia polyacantha</v>
      </c>
      <c r="AC12" s="4" t="str">
        <v>Acacia saligna</v>
      </c>
      <c r="AD12" s="4" t="str">
        <v>Acacia senegal</v>
      </c>
      <c r="AE12" s="4" t="str">
        <v>Acacia sieberiana</v>
      </c>
      <c r="AF12" s="4" t="str">
        <v>Acacia sp</v>
      </c>
      <c r="AG12" s="4" t="str">
        <v>Acacia tortilis</v>
      </c>
      <c r="AH12" s="4" t="str">
        <v>Acacia toxicaria</v>
      </c>
      <c r="AI12" s="4" t="str">
        <v>Acacia tumida</v>
      </c>
      <c r="AJ12" s="4" t="str">
        <v>Acrocarpus fraxinifolius</v>
      </c>
      <c r="AK12" s="4" t="str">
        <v>Adansonia digitata</v>
      </c>
      <c r="AL12" s="4" t="str">
        <v>Afzelia africana</v>
      </c>
      <c r="AM12" s="4" t="str">
        <v>Albizia chinensis</v>
      </c>
      <c r="AN12" s="4" t="str">
        <v>Albizia coriaria</v>
      </c>
      <c r="AO12" s="4" t="str">
        <v>Albizia gummifera</v>
      </c>
      <c r="AP12" s="4" t="str">
        <v>Albizia lebbeck</v>
      </c>
      <c r="AQ12" s="4" t="str">
        <v>Albizia zygia</v>
      </c>
      <c r="AR12" s="4" t="str">
        <v>Alchornea cordifolia</v>
      </c>
      <c r="AS12" s="4" t="str">
        <v>Alnus acuminata</v>
      </c>
      <c r="AT12" s="4" t="str">
        <v>Antiaris toxicaria</v>
      </c>
      <c r="AU12" s="4" t="str">
        <v>Argyrolobium uniflorum</v>
      </c>
      <c r="AV12" s="4" t="str">
        <v>Artocarpus altilis</v>
      </c>
      <c r="AW12" s="4" t="str">
        <v>Artocarpus heterophyllus</v>
      </c>
      <c r="AX12" s="4" t="str">
        <v>Atriplex nummularia</v>
      </c>
      <c r="AY12" s="4" t="str">
        <v>Azadirachta indica</v>
      </c>
      <c r="AZ12" s="4" t="str">
        <v>Balanites aegyptiaca</v>
      </c>
      <c r="BA12" s="4" t="str">
        <v>Bauhinia reticulata</v>
      </c>
      <c r="BB12" s="4" t="str">
        <v>Bauhinia rufescens</v>
      </c>
      <c r="BC12" s="4" t="str">
        <v>Berchemia discolor</v>
      </c>
      <c r="BD12" s="4" t="str">
        <v>Brachystegia spiciformis</v>
      </c>
      <c r="BE12" s="4" t="str">
        <v>Cajanus cajan</v>
      </c>
      <c r="BF12" s="4" t="str">
        <v>Calliandra calothyrsus</v>
      </c>
      <c r="BG12" s="4" t="str">
        <v>Calopogonium mucunoides</v>
      </c>
      <c r="BH12" s="4" t="str">
        <v>Carissa spinarum</v>
      </c>
      <c r="BI12" s="4" t="str">
        <v>Casuarina equisetifolia</v>
      </c>
      <c r="BJ12" s="4" t="str">
        <v>Casuarina glauca</v>
      </c>
      <c r="BK12" s="4" t="str">
        <v>Catha edulis</v>
      </c>
      <c r="BL12" s="4" t="str">
        <v>Cedrela odorata</v>
      </c>
      <c r="BM12" s="4" t="str">
        <v>Cedrela serrata</v>
      </c>
      <c r="BN12" s="4" t="str">
        <v>Celtis mildbraedii</v>
      </c>
      <c r="BO12" s="4" t="str">
        <v>Centrosema pubescens</v>
      </c>
      <c r="BP12" s="4" t="str">
        <v>Chromolaena odorata</v>
      </c>
      <c r="BQ12" s="4" t="str">
        <v>Cinnamomum cassia</v>
      </c>
      <c r="BR12" s="4" t="str">
        <v>Combretum apiculatum</v>
      </c>
      <c r="BS12" s="4" t="str">
        <v>Cordia africana</v>
      </c>
      <c r="BT12" s="4" t="str">
        <v>Crotalaria agatiflora</v>
      </c>
      <c r="BU12" s="4" t="str">
        <v>Crotalaria grahamiana</v>
      </c>
      <c r="BV12" s="4" t="str">
        <v>Crotalaria juncea</v>
      </c>
      <c r="BW12" s="4" t="str">
        <v>Crotalaria ochrolueca</v>
      </c>
      <c r="BX12" s="4" t="str">
        <v>Crotalaria sp</v>
      </c>
      <c r="BY12" s="4" t="str">
        <v>Crotalaria trichotoma</v>
      </c>
      <c r="BZ12" s="4" t="str">
        <v>Croton macrostachyus</v>
      </c>
      <c r="CA12" s="4" t="str">
        <v>Croton megalocarpus</v>
      </c>
      <c r="CB12" s="4" t="str">
        <v>Cupressus lusitanica</v>
      </c>
      <c r="CC12" s="4" t="str">
        <v>Cytisus proliferus</v>
      </c>
      <c r="CD12" s="4" t="str">
        <v>Dactyladenia barteri</v>
      </c>
      <c r="CE12" s="4" t="str">
        <v>Desmodium discolor</v>
      </c>
      <c r="CF12" s="4" t="str">
        <v>Desmodium distortum</v>
      </c>
      <c r="CG12" s="4" t="str">
        <v>Desmodium intortum</v>
      </c>
      <c r="CH12" s="4" t="str">
        <v>Desmodium uncinatum</v>
      </c>
      <c r="CI12" s="4" t="str">
        <v>Dodonaea viscosa</v>
      </c>
      <c r="CJ12" s="4" t="str">
        <v>Elaeis guineensis</v>
      </c>
      <c r="CK12" s="4" t="str">
        <v>Entada abyssinica</v>
      </c>
      <c r="CL12" s="4" t="str">
        <v>Entandrophragma angolense</v>
      </c>
      <c r="CM12" s="4" t="str">
        <v>Entandrophragma cylindricum</v>
      </c>
      <c r="CN12" s="4" t="str">
        <v>Eriosema ellipticum</v>
      </c>
      <c r="CO12" s="4" t="str">
        <v>Erythrina abyssinica</v>
      </c>
      <c r="CP12" s="4" t="str">
        <v>Erythrina poeppigiana</v>
      </c>
      <c r="CQ12" s="4" t="str">
        <v>Eucalpytus sp</v>
      </c>
      <c r="CR12" s="4" t="str">
        <v>Eucalyptus alba</v>
      </c>
      <c r="CS12" s="4" t="str">
        <v>Eucalyptus camaldulensis</v>
      </c>
      <c r="CT12" s="4" t="str">
        <v>Eucalyptus globulus</v>
      </c>
      <c r="CU12" s="4" t="str">
        <v>Eucalyptus saligna</v>
      </c>
      <c r="CV12" s="4" t="str">
        <v>Euclea racemosa</v>
      </c>
      <c r="CW12" s="4" t="str">
        <v>Faidherbia albida</v>
      </c>
      <c r="CX12" s="4" t="str">
        <v>Fernandoa madagascariensis</v>
      </c>
      <c r="CY12" s="4" t="str">
        <v>Ficus exasperata</v>
      </c>
      <c r="CZ12" s="4" t="str">
        <v>Ficus laurifolia</v>
      </c>
      <c r="DA12" s="4" t="str">
        <v>Ficus natalensis</v>
      </c>
      <c r="DB12" s="4" t="str">
        <v>Ficus polita</v>
      </c>
      <c r="DC12" s="4" t="str">
        <v>Ficus sur</v>
      </c>
      <c r="DD12" s="4" t="str">
        <v>Flemingia macrophylla</v>
      </c>
      <c r="DE12" s="4" t="str">
        <v>Flemingia sp</v>
      </c>
      <c r="DF12" s="4" t="str">
        <v>Gliricida sepium</v>
      </c>
      <c r="DG12" s="4" t="str">
        <v>Gliricidia</v>
      </c>
      <c r="DH12" s="4" t="str">
        <v>Gliricidia maculata</v>
      </c>
      <c r="DI12" s="4" t="str">
        <v>Gliricidia sepium</v>
      </c>
      <c r="DJ12" s="4" t="str">
        <v>Gmelina arborea</v>
      </c>
      <c r="DK12" s="4" t="str">
        <v>Grevillea robusta</v>
      </c>
      <c r="DL12" s="4" t="str">
        <v>Guiera senegalensis</v>
      </c>
      <c r="DM12" s="4" t="str">
        <v>Harrisonia abyssinica</v>
      </c>
      <c r="DN12" s="4" t="str">
        <v>Indigofera sp</v>
      </c>
      <c r="DO12" s="4" t="str">
        <v>Jatropha curcas</v>
      </c>
      <c r="DP12" s="4" t="str">
        <v>Julbernardia globiflora</v>
      </c>
      <c r="DQ12" s="4" t="str">
        <v>Juniperus procera</v>
      </c>
      <c r="DR12" s="4" t="str">
        <v>Khaya senegalensis</v>
      </c>
      <c r="DS12" s="4" t="str">
        <v>Lablab purpureus</v>
      </c>
      <c r="DT12" s="4" t="str">
        <v>Leucaena diversifolia</v>
      </c>
      <c r="DU12" s="4" t="str">
        <v>Leucaena leucocephala</v>
      </c>
      <c r="DV12" s="4" t="str">
        <v>Leucaena pallida</v>
      </c>
      <c r="DW12" s="4" t="str">
        <v>Leucaena trichandra</v>
      </c>
      <c r="DX12" s="4" t="str">
        <v>Lippia javanica</v>
      </c>
      <c r="DY12" s="4" t="str">
        <v>Macroptilium atropurpureum</v>
      </c>
      <c r="DZ12" s="4" t="str">
        <v>Macrotyloma axillare</v>
      </c>
      <c r="EA12" s="4" t="str">
        <v>Macrotyloma daltonii</v>
      </c>
      <c r="EB12" s="4" t="str">
        <v>Maesopsis eminii</v>
      </c>
      <c r="EC12" s="4" t="str">
        <v>Mangifera indica</v>
      </c>
      <c r="ED12" s="4" t="str">
        <v>Markhamia lutea</v>
      </c>
      <c r="EE12" s="4" t="str">
        <v>Melia azedarach</v>
      </c>
      <c r="EF12" s="4" t="str">
        <v>Melia volkensii</v>
      </c>
      <c r="EG12" s="4" t="str">
        <v>Milicia excelsa</v>
      </c>
      <c r="EH12" s="4" t="str">
        <v>Milletia ferruginea</v>
      </c>
      <c r="EI12" s="4" t="str">
        <v>Millettia thonningii</v>
      </c>
      <c r="EJ12" s="4" t="str">
        <v>Moringa oleifera</v>
      </c>
      <c r="EK12" s="4" t="str">
        <v>Moringa stenopetala</v>
      </c>
      <c r="EL12" s="4" t="str">
        <v>Neonotonia wightii</v>
      </c>
      <c r="EM12" s="4" t="str">
        <v>Newbouldia laevis</v>
      </c>
      <c r="EN12" s="4" t="str">
        <v>Olea europaea</v>
      </c>
      <c r="EO12" s="4" t="str">
        <v>Opuntia ficus-indica</v>
      </c>
      <c r="EP12" s="4" t="str">
        <v>Palm</v>
      </c>
      <c r="EQ12" s="4" t="str">
        <v>Parkia biglobosa</v>
      </c>
      <c r="ER12" s="4" t="str">
        <v>Paulownia fortunei</v>
      </c>
      <c r="ES12" s="4" t="str">
        <v>Pinus patula</v>
      </c>
      <c r="ET12" s="4" t="str">
        <v>Pithecellobium dulce</v>
      </c>
      <c r="EU12" s="4" t="str">
        <v>Plukenetia conophora</v>
      </c>
      <c r="EV12" s="4" t="str">
        <v>Podocarpus falcatus</v>
      </c>
      <c r="EW12" s="4" t="str">
        <v>Poupartia silvatica</v>
      </c>
      <c r="EX12" s="4" t="str">
        <v>Prosopis africana</v>
      </c>
      <c r="EY12" s="4" t="str">
        <v>Prosopis juliflora</v>
      </c>
      <c r="EZ12" s="4" t="str">
        <v>Prunus africana</v>
      </c>
      <c r="FA12" s="4" t="str">
        <v>Prunus persica</v>
      </c>
      <c r="FB12" s="4" t="str">
        <v>Pterocarpus erinaceus</v>
      </c>
      <c r="FC12" s="4" t="str">
        <v>Pterocarpus lucens</v>
      </c>
      <c r="FD12" s="4" t="str">
        <v>Pterocarpus santalinoides</v>
      </c>
      <c r="FE12" s="4" t="str">
        <v>Pueraria phaseoloides</v>
      </c>
      <c r="FF12" s="4" t="str">
        <v>Quillaja saponaria</v>
      </c>
      <c r="FG12" s="4" t="str">
        <v>Ricinodendron heudelotii</v>
      </c>
      <c r="FH12" s="4" t="str">
        <v>Rosmarinus officinalis</v>
      </c>
      <c r="FI12" s="4" t="str">
        <v>Schefflera abyssinica</v>
      </c>
      <c r="FJ12" s="4" t="str">
        <v>Searsia pyroides</v>
      </c>
      <c r="FK12" s="4" t="str">
        <v>Senna didymobotrya</v>
      </c>
      <c r="FL12" s="4" t="str">
        <v>Senna occidentalis</v>
      </c>
      <c r="FM12" s="4" t="str">
        <v>Senna siamea</v>
      </c>
      <c r="FN12" s="4" t="str">
        <v>Senna singueana</v>
      </c>
      <c r="FO12" s="4" t="str">
        <v>Senna spectabilis</v>
      </c>
      <c r="FP12" s="4" t="str">
        <v>Sesbania cinerascens</v>
      </c>
      <c r="FQ12" s="4" t="str">
        <v>Sesbania goetzei</v>
      </c>
      <c r="FR12" s="4" t="str">
        <v>Sesbania macrantha</v>
      </c>
      <c r="FS12" s="4" t="str">
        <v>Sesbania rostrata</v>
      </c>
      <c r="FT12" s="4" t="str">
        <v>Sesbania sesban</v>
      </c>
      <c r="FU12" s="4" t="str">
        <v>Spathodea campanulata</v>
      </c>
      <c r="FV12" s="4" t="str">
        <v>Spondias mombin</v>
      </c>
      <c r="FW12" s="4" t="str">
        <v>Stereospermum kunthianum</v>
      </c>
      <c r="FX12" s="4" t="str">
        <v>Stylosanthes guianensis</v>
      </c>
      <c r="FY12" s="4" t="str">
        <v>Stylosanthes hamata</v>
      </c>
      <c r="FZ12" s="4" t="str">
        <v>Syzygium guineense</v>
      </c>
      <c r="GA12" s="4" t="str">
        <v>Tamarindus indica</v>
      </c>
      <c r="GB12" s="4" t="str">
        <v>Tarenna sp</v>
      </c>
      <c r="GC12" s="4" t="str">
        <v>Tephrosia candida</v>
      </c>
      <c r="GD12" s="4" t="str">
        <v>Tephrosia diversifolia</v>
      </c>
      <c r="GE12" s="4" t="str">
        <v>Tephrosia sp</v>
      </c>
      <c r="GF12" s="4" t="str">
        <v>Tephrosia vogelii</v>
      </c>
      <c r="GG12" s="4" t="str">
        <v>Terminalia brownii</v>
      </c>
      <c r="GH12" s="4" t="str">
        <v>Terminalia ivoresensis</v>
      </c>
      <c r="GI12" s="4" t="str">
        <v>Terminalia sericea</v>
      </c>
      <c r="GJ12" s="4" t="str">
        <v>Terminalia superba</v>
      </c>
      <c r="GK12" s="4" t="str">
        <v>Tithonia diversifolia</v>
      </c>
      <c r="GL12" s="4" t="str">
        <v>Uapaca kirkiana</v>
      </c>
      <c r="GM12" s="4" t="str">
        <v>Unspecified Tree</v>
      </c>
      <c r="GN12" s="4" t="str">
        <v>Vachellia karroo</v>
      </c>
      <c r="GO12" s="4" t="str">
        <v>Vachellia seyal</v>
      </c>
      <c r="GP12" s="4" t="str">
        <v>Vitellaria paradoxa</v>
      </c>
      <c r="GQ12" s="4" t="str">
        <v>Ziziphus mauritiana</v>
      </c>
    </row>
    <row r="13" spans="1:199" x14ac:dyDescent="0.35">
      <c r="A13" s="4" t="s">
        <v>3647</v>
      </c>
      <c r="C13" s="4" t="s">
        <v>3648</v>
      </c>
      <c r="D13" s="4" t="s">
        <v>109</v>
      </c>
      <c r="E13" s="4" t="s">
        <v>109</v>
      </c>
      <c r="F13" s="4" t="s">
        <v>3625</v>
      </c>
      <c r="G13" s="4" t="str">
        <f t="shared" si="0"/>
        <v>Acacia crassicarpa</v>
      </c>
      <c r="I13" s="4" t="str">
        <v>Acacia leptocarpa</v>
      </c>
      <c r="N13" s="4" t="str" cm="1">
        <f t="array" ref="N13:GQ13">TRANSPOSE(_xlfn._xlws.SORT(_xlfn.UNIQUE(_xlfn._xlws.FILTER($I$2:$I$500,ISNUMBER(SEARCH(Residues!C47,$I$2:$I$500)),"Not Found"))))</f>
        <v>Acacia angustissima</v>
      </c>
      <c r="O13" s="4" t="str">
        <v>Acacia auriculiformis</v>
      </c>
      <c r="P13" s="4" t="str">
        <v>Acacia brevispica</v>
      </c>
      <c r="Q13" s="4" t="str">
        <v>Acacia caerulescens</v>
      </c>
      <c r="R13" s="4" t="str">
        <v>Acacia crassicarpa</v>
      </c>
      <c r="S13" s="4" t="str">
        <v>Acacia cyanophylla</v>
      </c>
      <c r="T13" s="4" t="str">
        <v>Acacia decurrens</v>
      </c>
      <c r="U13" s="4" t="str">
        <v>Acacia etbaica</v>
      </c>
      <c r="V13" s="4" t="str">
        <v>Acacia ferruginea</v>
      </c>
      <c r="W13" s="4" t="str">
        <v>Acacia holosericea</v>
      </c>
      <c r="X13" s="4" t="str">
        <v>Acacia karroo</v>
      </c>
      <c r="Y13" s="4" t="str">
        <v>Acacia leptocarpa</v>
      </c>
      <c r="Z13" s="4" t="str">
        <v>Acacia mangium</v>
      </c>
      <c r="AA13" s="4" t="str">
        <v>Acacia nilotica</v>
      </c>
      <c r="AB13" s="4" t="str">
        <v>Acacia polyacantha</v>
      </c>
      <c r="AC13" s="4" t="str">
        <v>Acacia saligna</v>
      </c>
      <c r="AD13" s="4" t="str">
        <v>Acacia senegal</v>
      </c>
      <c r="AE13" s="4" t="str">
        <v>Acacia sieberiana</v>
      </c>
      <c r="AF13" s="4" t="str">
        <v>Acacia sp</v>
      </c>
      <c r="AG13" s="4" t="str">
        <v>Acacia tortilis</v>
      </c>
      <c r="AH13" s="4" t="str">
        <v>Acacia toxicaria</v>
      </c>
      <c r="AI13" s="4" t="str">
        <v>Acacia tumida</v>
      </c>
      <c r="AJ13" s="4" t="str">
        <v>Acrocarpus fraxinifolius</v>
      </c>
      <c r="AK13" s="4" t="str">
        <v>Adansonia digitata</v>
      </c>
      <c r="AL13" s="4" t="str">
        <v>Afzelia africana</v>
      </c>
      <c r="AM13" s="4" t="str">
        <v>Albizia chinensis</v>
      </c>
      <c r="AN13" s="4" t="str">
        <v>Albizia coriaria</v>
      </c>
      <c r="AO13" s="4" t="str">
        <v>Albizia gummifera</v>
      </c>
      <c r="AP13" s="4" t="str">
        <v>Albizia lebbeck</v>
      </c>
      <c r="AQ13" s="4" t="str">
        <v>Albizia zygia</v>
      </c>
      <c r="AR13" s="4" t="str">
        <v>Alchornea cordifolia</v>
      </c>
      <c r="AS13" s="4" t="str">
        <v>Alnus acuminata</v>
      </c>
      <c r="AT13" s="4" t="str">
        <v>Antiaris toxicaria</v>
      </c>
      <c r="AU13" s="4" t="str">
        <v>Argyrolobium uniflorum</v>
      </c>
      <c r="AV13" s="4" t="str">
        <v>Artocarpus altilis</v>
      </c>
      <c r="AW13" s="4" t="str">
        <v>Artocarpus heterophyllus</v>
      </c>
      <c r="AX13" s="4" t="str">
        <v>Atriplex nummularia</v>
      </c>
      <c r="AY13" s="4" t="str">
        <v>Azadirachta indica</v>
      </c>
      <c r="AZ13" s="4" t="str">
        <v>Balanites aegyptiaca</v>
      </c>
      <c r="BA13" s="4" t="str">
        <v>Bauhinia reticulata</v>
      </c>
      <c r="BB13" s="4" t="str">
        <v>Bauhinia rufescens</v>
      </c>
      <c r="BC13" s="4" t="str">
        <v>Berchemia discolor</v>
      </c>
      <c r="BD13" s="4" t="str">
        <v>Brachystegia spiciformis</v>
      </c>
      <c r="BE13" s="4" t="str">
        <v>Cajanus cajan</v>
      </c>
      <c r="BF13" s="4" t="str">
        <v>Calliandra calothyrsus</v>
      </c>
      <c r="BG13" s="4" t="str">
        <v>Calopogonium mucunoides</v>
      </c>
      <c r="BH13" s="4" t="str">
        <v>Carissa spinarum</v>
      </c>
      <c r="BI13" s="4" t="str">
        <v>Casuarina equisetifolia</v>
      </c>
      <c r="BJ13" s="4" t="str">
        <v>Casuarina glauca</v>
      </c>
      <c r="BK13" s="4" t="str">
        <v>Catha edulis</v>
      </c>
      <c r="BL13" s="4" t="str">
        <v>Cedrela odorata</v>
      </c>
      <c r="BM13" s="4" t="str">
        <v>Cedrela serrata</v>
      </c>
      <c r="BN13" s="4" t="str">
        <v>Celtis mildbraedii</v>
      </c>
      <c r="BO13" s="4" t="str">
        <v>Centrosema pubescens</v>
      </c>
      <c r="BP13" s="4" t="str">
        <v>Chromolaena odorata</v>
      </c>
      <c r="BQ13" s="4" t="str">
        <v>Cinnamomum cassia</v>
      </c>
      <c r="BR13" s="4" t="str">
        <v>Combretum apiculatum</v>
      </c>
      <c r="BS13" s="4" t="str">
        <v>Cordia africana</v>
      </c>
      <c r="BT13" s="4" t="str">
        <v>Crotalaria agatiflora</v>
      </c>
      <c r="BU13" s="4" t="str">
        <v>Crotalaria grahamiana</v>
      </c>
      <c r="BV13" s="4" t="str">
        <v>Crotalaria juncea</v>
      </c>
      <c r="BW13" s="4" t="str">
        <v>Crotalaria ochrolueca</v>
      </c>
      <c r="BX13" s="4" t="str">
        <v>Crotalaria sp</v>
      </c>
      <c r="BY13" s="4" t="str">
        <v>Crotalaria trichotoma</v>
      </c>
      <c r="BZ13" s="4" t="str">
        <v>Croton macrostachyus</v>
      </c>
      <c r="CA13" s="4" t="str">
        <v>Croton megalocarpus</v>
      </c>
      <c r="CB13" s="4" t="str">
        <v>Cupressus lusitanica</v>
      </c>
      <c r="CC13" s="4" t="str">
        <v>Cytisus proliferus</v>
      </c>
      <c r="CD13" s="4" t="str">
        <v>Dactyladenia barteri</v>
      </c>
      <c r="CE13" s="4" t="str">
        <v>Desmodium discolor</v>
      </c>
      <c r="CF13" s="4" t="str">
        <v>Desmodium distortum</v>
      </c>
      <c r="CG13" s="4" t="str">
        <v>Desmodium intortum</v>
      </c>
      <c r="CH13" s="4" t="str">
        <v>Desmodium uncinatum</v>
      </c>
      <c r="CI13" s="4" t="str">
        <v>Dodonaea viscosa</v>
      </c>
      <c r="CJ13" s="4" t="str">
        <v>Elaeis guineensis</v>
      </c>
      <c r="CK13" s="4" t="str">
        <v>Entada abyssinica</v>
      </c>
      <c r="CL13" s="4" t="str">
        <v>Entandrophragma angolense</v>
      </c>
      <c r="CM13" s="4" t="str">
        <v>Entandrophragma cylindricum</v>
      </c>
      <c r="CN13" s="4" t="str">
        <v>Eriosema ellipticum</v>
      </c>
      <c r="CO13" s="4" t="str">
        <v>Erythrina abyssinica</v>
      </c>
      <c r="CP13" s="4" t="str">
        <v>Erythrina poeppigiana</v>
      </c>
      <c r="CQ13" s="4" t="str">
        <v>Eucalpytus sp</v>
      </c>
      <c r="CR13" s="4" t="str">
        <v>Eucalyptus alba</v>
      </c>
      <c r="CS13" s="4" t="str">
        <v>Eucalyptus camaldulensis</v>
      </c>
      <c r="CT13" s="4" t="str">
        <v>Eucalyptus globulus</v>
      </c>
      <c r="CU13" s="4" t="str">
        <v>Eucalyptus saligna</v>
      </c>
      <c r="CV13" s="4" t="str">
        <v>Euclea racemosa</v>
      </c>
      <c r="CW13" s="4" t="str">
        <v>Faidherbia albida</v>
      </c>
      <c r="CX13" s="4" t="str">
        <v>Fernandoa madagascariensis</v>
      </c>
      <c r="CY13" s="4" t="str">
        <v>Ficus exasperata</v>
      </c>
      <c r="CZ13" s="4" t="str">
        <v>Ficus laurifolia</v>
      </c>
      <c r="DA13" s="4" t="str">
        <v>Ficus natalensis</v>
      </c>
      <c r="DB13" s="4" t="str">
        <v>Ficus polita</v>
      </c>
      <c r="DC13" s="4" t="str">
        <v>Ficus sur</v>
      </c>
      <c r="DD13" s="4" t="str">
        <v>Flemingia macrophylla</v>
      </c>
      <c r="DE13" s="4" t="str">
        <v>Flemingia sp</v>
      </c>
      <c r="DF13" s="4" t="str">
        <v>Gliricida sepium</v>
      </c>
      <c r="DG13" s="4" t="str">
        <v>Gliricidia</v>
      </c>
      <c r="DH13" s="4" t="str">
        <v>Gliricidia maculata</v>
      </c>
      <c r="DI13" s="4" t="str">
        <v>Gliricidia sepium</v>
      </c>
      <c r="DJ13" s="4" t="str">
        <v>Gmelina arborea</v>
      </c>
      <c r="DK13" s="4" t="str">
        <v>Grevillea robusta</v>
      </c>
      <c r="DL13" s="4" t="str">
        <v>Guiera senegalensis</v>
      </c>
      <c r="DM13" s="4" t="str">
        <v>Harrisonia abyssinica</v>
      </c>
      <c r="DN13" s="4" t="str">
        <v>Indigofera sp</v>
      </c>
      <c r="DO13" s="4" t="str">
        <v>Jatropha curcas</v>
      </c>
      <c r="DP13" s="4" t="str">
        <v>Julbernardia globiflora</v>
      </c>
      <c r="DQ13" s="4" t="str">
        <v>Juniperus procera</v>
      </c>
      <c r="DR13" s="4" t="str">
        <v>Khaya senegalensis</v>
      </c>
      <c r="DS13" s="4" t="str">
        <v>Lablab purpureus</v>
      </c>
      <c r="DT13" s="4" t="str">
        <v>Leucaena diversifolia</v>
      </c>
      <c r="DU13" s="4" t="str">
        <v>Leucaena leucocephala</v>
      </c>
      <c r="DV13" s="4" t="str">
        <v>Leucaena pallida</v>
      </c>
      <c r="DW13" s="4" t="str">
        <v>Leucaena trichandra</v>
      </c>
      <c r="DX13" s="4" t="str">
        <v>Lippia javanica</v>
      </c>
      <c r="DY13" s="4" t="str">
        <v>Macroptilium atropurpureum</v>
      </c>
      <c r="DZ13" s="4" t="str">
        <v>Macrotyloma axillare</v>
      </c>
      <c r="EA13" s="4" t="str">
        <v>Macrotyloma daltonii</v>
      </c>
      <c r="EB13" s="4" t="str">
        <v>Maesopsis eminii</v>
      </c>
      <c r="EC13" s="4" t="str">
        <v>Mangifera indica</v>
      </c>
      <c r="ED13" s="4" t="str">
        <v>Markhamia lutea</v>
      </c>
      <c r="EE13" s="4" t="str">
        <v>Melia azedarach</v>
      </c>
      <c r="EF13" s="4" t="str">
        <v>Melia volkensii</v>
      </c>
      <c r="EG13" s="4" t="str">
        <v>Milicia excelsa</v>
      </c>
      <c r="EH13" s="4" t="str">
        <v>Milletia ferruginea</v>
      </c>
      <c r="EI13" s="4" t="str">
        <v>Millettia thonningii</v>
      </c>
      <c r="EJ13" s="4" t="str">
        <v>Moringa oleifera</v>
      </c>
      <c r="EK13" s="4" t="str">
        <v>Moringa stenopetala</v>
      </c>
      <c r="EL13" s="4" t="str">
        <v>Neonotonia wightii</v>
      </c>
      <c r="EM13" s="4" t="str">
        <v>Newbouldia laevis</v>
      </c>
      <c r="EN13" s="4" t="str">
        <v>Olea europaea</v>
      </c>
      <c r="EO13" s="4" t="str">
        <v>Opuntia ficus-indica</v>
      </c>
      <c r="EP13" s="4" t="str">
        <v>Palm</v>
      </c>
      <c r="EQ13" s="4" t="str">
        <v>Parkia biglobosa</v>
      </c>
      <c r="ER13" s="4" t="str">
        <v>Paulownia fortunei</v>
      </c>
      <c r="ES13" s="4" t="str">
        <v>Pinus patula</v>
      </c>
      <c r="ET13" s="4" t="str">
        <v>Pithecellobium dulce</v>
      </c>
      <c r="EU13" s="4" t="str">
        <v>Plukenetia conophora</v>
      </c>
      <c r="EV13" s="4" t="str">
        <v>Podocarpus falcatus</v>
      </c>
      <c r="EW13" s="4" t="str">
        <v>Poupartia silvatica</v>
      </c>
      <c r="EX13" s="4" t="str">
        <v>Prosopis africana</v>
      </c>
      <c r="EY13" s="4" t="str">
        <v>Prosopis juliflora</v>
      </c>
      <c r="EZ13" s="4" t="str">
        <v>Prunus africana</v>
      </c>
      <c r="FA13" s="4" t="str">
        <v>Prunus persica</v>
      </c>
      <c r="FB13" s="4" t="str">
        <v>Pterocarpus erinaceus</v>
      </c>
      <c r="FC13" s="4" t="str">
        <v>Pterocarpus lucens</v>
      </c>
      <c r="FD13" s="4" t="str">
        <v>Pterocarpus santalinoides</v>
      </c>
      <c r="FE13" s="4" t="str">
        <v>Pueraria phaseoloides</v>
      </c>
      <c r="FF13" s="4" t="str">
        <v>Quillaja saponaria</v>
      </c>
      <c r="FG13" s="4" t="str">
        <v>Ricinodendron heudelotii</v>
      </c>
      <c r="FH13" s="4" t="str">
        <v>Rosmarinus officinalis</v>
      </c>
      <c r="FI13" s="4" t="str">
        <v>Schefflera abyssinica</v>
      </c>
      <c r="FJ13" s="4" t="str">
        <v>Searsia pyroides</v>
      </c>
      <c r="FK13" s="4" t="str">
        <v>Senna didymobotrya</v>
      </c>
      <c r="FL13" s="4" t="str">
        <v>Senna occidentalis</v>
      </c>
      <c r="FM13" s="4" t="str">
        <v>Senna siamea</v>
      </c>
      <c r="FN13" s="4" t="str">
        <v>Senna singueana</v>
      </c>
      <c r="FO13" s="4" t="str">
        <v>Senna spectabilis</v>
      </c>
      <c r="FP13" s="4" t="str">
        <v>Sesbania cinerascens</v>
      </c>
      <c r="FQ13" s="4" t="str">
        <v>Sesbania goetzei</v>
      </c>
      <c r="FR13" s="4" t="str">
        <v>Sesbania macrantha</v>
      </c>
      <c r="FS13" s="4" t="str">
        <v>Sesbania rostrata</v>
      </c>
      <c r="FT13" s="4" t="str">
        <v>Sesbania sesban</v>
      </c>
      <c r="FU13" s="4" t="str">
        <v>Spathodea campanulata</v>
      </c>
      <c r="FV13" s="4" t="str">
        <v>Spondias mombin</v>
      </c>
      <c r="FW13" s="4" t="str">
        <v>Stereospermum kunthianum</v>
      </c>
      <c r="FX13" s="4" t="str">
        <v>Stylosanthes guianensis</v>
      </c>
      <c r="FY13" s="4" t="str">
        <v>Stylosanthes hamata</v>
      </c>
      <c r="FZ13" s="4" t="str">
        <v>Syzygium guineense</v>
      </c>
      <c r="GA13" s="4" t="str">
        <v>Tamarindus indica</v>
      </c>
      <c r="GB13" s="4" t="str">
        <v>Tarenna sp</v>
      </c>
      <c r="GC13" s="4" t="str">
        <v>Tephrosia candida</v>
      </c>
      <c r="GD13" s="4" t="str">
        <v>Tephrosia diversifolia</v>
      </c>
      <c r="GE13" s="4" t="str">
        <v>Tephrosia sp</v>
      </c>
      <c r="GF13" s="4" t="str">
        <v>Tephrosia vogelii</v>
      </c>
      <c r="GG13" s="4" t="str">
        <v>Terminalia brownii</v>
      </c>
      <c r="GH13" s="4" t="str">
        <v>Terminalia ivoresensis</v>
      </c>
      <c r="GI13" s="4" t="str">
        <v>Terminalia sericea</v>
      </c>
      <c r="GJ13" s="4" t="str">
        <v>Terminalia superba</v>
      </c>
      <c r="GK13" s="4" t="str">
        <v>Tithonia diversifolia</v>
      </c>
      <c r="GL13" s="4" t="str">
        <v>Uapaca kirkiana</v>
      </c>
      <c r="GM13" s="4" t="str">
        <v>Unspecified Tree</v>
      </c>
      <c r="GN13" s="4" t="str">
        <v>Vachellia karroo</v>
      </c>
      <c r="GO13" s="4" t="str">
        <v>Vachellia seyal</v>
      </c>
      <c r="GP13" s="4" t="str">
        <v>Vitellaria paradoxa</v>
      </c>
      <c r="GQ13" s="4" t="str">
        <v>Ziziphus mauritiana</v>
      </c>
    </row>
    <row r="14" spans="1:199" x14ac:dyDescent="0.35">
      <c r="A14" s="4" t="s">
        <v>3649</v>
      </c>
      <c r="C14" s="4" t="s">
        <v>3650</v>
      </c>
      <c r="D14" s="4" t="s">
        <v>109</v>
      </c>
      <c r="E14" s="4" t="s">
        <v>109</v>
      </c>
      <c r="F14" s="4" t="s">
        <v>3625</v>
      </c>
      <c r="G14" s="4" t="str">
        <f t="shared" si="0"/>
        <v>Acacia cyanophylla</v>
      </c>
      <c r="I14" s="4" t="str">
        <v>Acacia mangium</v>
      </c>
      <c r="N14" s="4" t="str" cm="1">
        <f t="array" ref="N14:GQ14">TRANSPOSE(_xlfn._xlws.SORT(_xlfn.UNIQUE(_xlfn._xlws.FILTER($I$2:$I$500,ISNUMBER(SEARCH(Residues!C48,$I$2:$I$500)),"Not Found"))))</f>
        <v>Acacia angustissima</v>
      </c>
      <c r="O14" s="4" t="str">
        <v>Acacia auriculiformis</v>
      </c>
      <c r="P14" s="4" t="str">
        <v>Acacia brevispica</v>
      </c>
      <c r="Q14" s="4" t="str">
        <v>Acacia caerulescens</v>
      </c>
      <c r="R14" s="4" t="str">
        <v>Acacia crassicarpa</v>
      </c>
      <c r="S14" s="4" t="str">
        <v>Acacia cyanophylla</v>
      </c>
      <c r="T14" s="4" t="str">
        <v>Acacia decurrens</v>
      </c>
      <c r="U14" s="4" t="str">
        <v>Acacia etbaica</v>
      </c>
      <c r="V14" s="4" t="str">
        <v>Acacia ferruginea</v>
      </c>
      <c r="W14" s="4" t="str">
        <v>Acacia holosericea</v>
      </c>
      <c r="X14" s="4" t="str">
        <v>Acacia karroo</v>
      </c>
      <c r="Y14" s="4" t="str">
        <v>Acacia leptocarpa</v>
      </c>
      <c r="Z14" s="4" t="str">
        <v>Acacia mangium</v>
      </c>
      <c r="AA14" s="4" t="str">
        <v>Acacia nilotica</v>
      </c>
      <c r="AB14" s="4" t="str">
        <v>Acacia polyacantha</v>
      </c>
      <c r="AC14" s="4" t="str">
        <v>Acacia saligna</v>
      </c>
      <c r="AD14" s="4" t="str">
        <v>Acacia senegal</v>
      </c>
      <c r="AE14" s="4" t="str">
        <v>Acacia sieberiana</v>
      </c>
      <c r="AF14" s="4" t="str">
        <v>Acacia sp</v>
      </c>
      <c r="AG14" s="4" t="str">
        <v>Acacia tortilis</v>
      </c>
      <c r="AH14" s="4" t="str">
        <v>Acacia toxicaria</v>
      </c>
      <c r="AI14" s="4" t="str">
        <v>Acacia tumida</v>
      </c>
      <c r="AJ14" s="4" t="str">
        <v>Acrocarpus fraxinifolius</v>
      </c>
      <c r="AK14" s="4" t="str">
        <v>Adansonia digitata</v>
      </c>
      <c r="AL14" s="4" t="str">
        <v>Afzelia africana</v>
      </c>
      <c r="AM14" s="4" t="str">
        <v>Albizia chinensis</v>
      </c>
      <c r="AN14" s="4" t="str">
        <v>Albizia coriaria</v>
      </c>
      <c r="AO14" s="4" t="str">
        <v>Albizia gummifera</v>
      </c>
      <c r="AP14" s="4" t="str">
        <v>Albizia lebbeck</v>
      </c>
      <c r="AQ14" s="4" t="str">
        <v>Albizia zygia</v>
      </c>
      <c r="AR14" s="4" t="str">
        <v>Alchornea cordifolia</v>
      </c>
      <c r="AS14" s="4" t="str">
        <v>Alnus acuminata</v>
      </c>
      <c r="AT14" s="4" t="str">
        <v>Antiaris toxicaria</v>
      </c>
      <c r="AU14" s="4" t="str">
        <v>Argyrolobium uniflorum</v>
      </c>
      <c r="AV14" s="4" t="str">
        <v>Artocarpus altilis</v>
      </c>
      <c r="AW14" s="4" t="str">
        <v>Artocarpus heterophyllus</v>
      </c>
      <c r="AX14" s="4" t="str">
        <v>Atriplex nummularia</v>
      </c>
      <c r="AY14" s="4" t="str">
        <v>Azadirachta indica</v>
      </c>
      <c r="AZ14" s="4" t="str">
        <v>Balanites aegyptiaca</v>
      </c>
      <c r="BA14" s="4" t="str">
        <v>Bauhinia reticulata</v>
      </c>
      <c r="BB14" s="4" t="str">
        <v>Bauhinia rufescens</v>
      </c>
      <c r="BC14" s="4" t="str">
        <v>Berchemia discolor</v>
      </c>
      <c r="BD14" s="4" t="str">
        <v>Brachystegia spiciformis</v>
      </c>
      <c r="BE14" s="4" t="str">
        <v>Cajanus cajan</v>
      </c>
      <c r="BF14" s="4" t="str">
        <v>Calliandra calothyrsus</v>
      </c>
      <c r="BG14" s="4" t="str">
        <v>Calopogonium mucunoides</v>
      </c>
      <c r="BH14" s="4" t="str">
        <v>Carissa spinarum</v>
      </c>
      <c r="BI14" s="4" t="str">
        <v>Casuarina equisetifolia</v>
      </c>
      <c r="BJ14" s="4" t="str">
        <v>Casuarina glauca</v>
      </c>
      <c r="BK14" s="4" t="str">
        <v>Catha edulis</v>
      </c>
      <c r="BL14" s="4" t="str">
        <v>Cedrela odorata</v>
      </c>
      <c r="BM14" s="4" t="str">
        <v>Cedrela serrata</v>
      </c>
      <c r="BN14" s="4" t="str">
        <v>Celtis mildbraedii</v>
      </c>
      <c r="BO14" s="4" t="str">
        <v>Centrosema pubescens</v>
      </c>
      <c r="BP14" s="4" t="str">
        <v>Chromolaena odorata</v>
      </c>
      <c r="BQ14" s="4" t="str">
        <v>Cinnamomum cassia</v>
      </c>
      <c r="BR14" s="4" t="str">
        <v>Combretum apiculatum</v>
      </c>
      <c r="BS14" s="4" t="str">
        <v>Cordia africana</v>
      </c>
      <c r="BT14" s="4" t="str">
        <v>Crotalaria agatiflora</v>
      </c>
      <c r="BU14" s="4" t="str">
        <v>Crotalaria grahamiana</v>
      </c>
      <c r="BV14" s="4" t="str">
        <v>Crotalaria juncea</v>
      </c>
      <c r="BW14" s="4" t="str">
        <v>Crotalaria ochrolueca</v>
      </c>
      <c r="BX14" s="4" t="str">
        <v>Crotalaria sp</v>
      </c>
      <c r="BY14" s="4" t="str">
        <v>Crotalaria trichotoma</v>
      </c>
      <c r="BZ14" s="4" t="str">
        <v>Croton macrostachyus</v>
      </c>
      <c r="CA14" s="4" t="str">
        <v>Croton megalocarpus</v>
      </c>
      <c r="CB14" s="4" t="str">
        <v>Cupressus lusitanica</v>
      </c>
      <c r="CC14" s="4" t="str">
        <v>Cytisus proliferus</v>
      </c>
      <c r="CD14" s="4" t="str">
        <v>Dactyladenia barteri</v>
      </c>
      <c r="CE14" s="4" t="str">
        <v>Desmodium discolor</v>
      </c>
      <c r="CF14" s="4" t="str">
        <v>Desmodium distortum</v>
      </c>
      <c r="CG14" s="4" t="str">
        <v>Desmodium intortum</v>
      </c>
      <c r="CH14" s="4" t="str">
        <v>Desmodium uncinatum</v>
      </c>
      <c r="CI14" s="4" t="str">
        <v>Dodonaea viscosa</v>
      </c>
      <c r="CJ14" s="4" t="str">
        <v>Elaeis guineensis</v>
      </c>
      <c r="CK14" s="4" t="str">
        <v>Entada abyssinica</v>
      </c>
      <c r="CL14" s="4" t="str">
        <v>Entandrophragma angolense</v>
      </c>
      <c r="CM14" s="4" t="str">
        <v>Entandrophragma cylindricum</v>
      </c>
      <c r="CN14" s="4" t="str">
        <v>Eriosema ellipticum</v>
      </c>
      <c r="CO14" s="4" t="str">
        <v>Erythrina abyssinica</v>
      </c>
      <c r="CP14" s="4" t="str">
        <v>Erythrina poeppigiana</v>
      </c>
      <c r="CQ14" s="4" t="str">
        <v>Eucalpytus sp</v>
      </c>
      <c r="CR14" s="4" t="str">
        <v>Eucalyptus alba</v>
      </c>
      <c r="CS14" s="4" t="str">
        <v>Eucalyptus camaldulensis</v>
      </c>
      <c r="CT14" s="4" t="str">
        <v>Eucalyptus globulus</v>
      </c>
      <c r="CU14" s="4" t="str">
        <v>Eucalyptus saligna</v>
      </c>
      <c r="CV14" s="4" t="str">
        <v>Euclea racemosa</v>
      </c>
      <c r="CW14" s="4" t="str">
        <v>Faidherbia albida</v>
      </c>
      <c r="CX14" s="4" t="str">
        <v>Fernandoa madagascariensis</v>
      </c>
      <c r="CY14" s="4" t="str">
        <v>Ficus exasperata</v>
      </c>
      <c r="CZ14" s="4" t="str">
        <v>Ficus laurifolia</v>
      </c>
      <c r="DA14" s="4" t="str">
        <v>Ficus natalensis</v>
      </c>
      <c r="DB14" s="4" t="str">
        <v>Ficus polita</v>
      </c>
      <c r="DC14" s="4" t="str">
        <v>Ficus sur</v>
      </c>
      <c r="DD14" s="4" t="str">
        <v>Flemingia macrophylla</v>
      </c>
      <c r="DE14" s="4" t="str">
        <v>Flemingia sp</v>
      </c>
      <c r="DF14" s="4" t="str">
        <v>Gliricida sepium</v>
      </c>
      <c r="DG14" s="4" t="str">
        <v>Gliricidia</v>
      </c>
      <c r="DH14" s="4" t="str">
        <v>Gliricidia maculata</v>
      </c>
      <c r="DI14" s="4" t="str">
        <v>Gliricidia sepium</v>
      </c>
      <c r="DJ14" s="4" t="str">
        <v>Gmelina arborea</v>
      </c>
      <c r="DK14" s="4" t="str">
        <v>Grevillea robusta</v>
      </c>
      <c r="DL14" s="4" t="str">
        <v>Guiera senegalensis</v>
      </c>
      <c r="DM14" s="4" t="str">
        <v>Harrisonia abyssinica</v>
      </c>
      <c r="DN14" s="4" t="str">
        <v>Indigofera sp</v>
      </c>
      <c r="DO14" s="4" t="str">
        <v>Jatropha curcas</v>
      </c>
      <c r="DP14" s="4" t="str">
        <v>Julbernardia globiflora</v>
      </c>
      <c r="DQ14" s="4" t="str">
        <v>Juniperus procera</v>
      </c>
      <c r="DR14" s="4" t="str">
        <v>Khaya senegalensis</v>
      </c>
      <c r="DS14" s="4" t="str">
        <v>Lablab purpureus</v>
      </c>
      <c r="DT14" s="4" t="str">
        <v>Leucaena diversifolia</v>
      </c>
      <c r="DU14" s="4" t="str">
        <v>Leucaena leucocephala</v>
      </c>
      <c r="DV14" s="4" t="str">
        <v>Leucaena pallida</v>
      </c>
      <c r="DW14" s="4" t="str">
        <v>Leucaena trichandra</v>
      </c>
      <c r="DX14" s="4" t="str">
        <v>Lippia javanica</v>
      </c>
      <c r="DY14" s="4" t="str">
        <v>Macroptilium atropurpureum</v>
      </c>
      <c r="DZ14" s="4" t="str">
        <v>Macrotyloma axillare</v>
      </c>
      <c r="EA14" s="4" t="str">
        <v>Macrotyloma daltonii</v>
      </c>
      <c r="EB14" s="4" t="str">
        <v>Maesopsis eminii</v>
      </c>
      <c r="EC14" s="4" t="str">
        <v>Mangifera indica</v>
      </c>
      <c r="ED14" s="4" t="str">
        <v>Markhamia lutea</v>
      </c>
      <c r="EE14" s="4" t="str">
        <v>Melia azedarach</v>
      </c>
      <c r="EF14" s="4" t="str">
        <v>Melia volkensii</v>
      </c>
      <c r="EG14" s="4" t="str">
        <v>Milicia excelsa</v>
      </c>
      <c r="EH14" s="4" t="str">
        <v>Milletia ferruginea</v>
      </c>
      <c r="EI14" s="4" t="str">
        <v>Millettia thonningii</v>
      </c>
      <c r="EJ14" s="4" t="str">
        <v>Moringa oleifera</v>
      </c>
      <c r="EK14" s="4" t="str">
        <v>Moringa stenopetala</v>
      </c>
      <c r="EL14" s="4" t="str">
        <v>Neonotonia wightii</v>
      </c>
      <c r="EM14" s="4" t="str">
        <v>Newbouldia laevis</v>
      </c>
      <c r="EN14" s="4" t="str">
        <v>Olea europaea</v>
      </c>
      <c r="EO14" s="4" t="str">
        <v>Opuntia ficus-indica</v>
      </c>
      <c r="EP14" s="4" t="str">
        <v>Palm</v>
      </c>
      <c r="EQ14" s="4" t="str">
        <v>Parkia biglobosa</v>
      </c>
      <c r="ER14" s="4" t="str">
        <v>Paulownia fortunei</v>
      </c>
      <c r="ES14" s="4" t="str">
        <v>Pinus patula</v>
      </c>
      <c r="ET14" s="4" t="str">
        <v>Pithecellobium dulce</v>
      </c>
      <c r="EU14" s="4" t="str">
        <v>Plukenetia conophora</v>
      </c>
      <c r="EV14" s="4" t="str">
        <v>Podocarpus falcatus</v>
      </c>
      <c r="EW14" s="4" t="str">
        <v>Poupartia silvatica</v>
      </c>
      <c r="EX14" s="4" t="str">
        <v>Prosopis africana</v>
      </c>
      <c r="EY14" s="4" t="str">
        <v>Prosopis juliflora</v>
      </c>
      <c r="EZ14" s="4" t="str">
        <v>Prunus africana</v>
      </c>
      <c r="FA14" s="4" t="str">
        <v>Prunus persica</v>
      </c>
      <c r="FB14" s="4" t="str">
        <v>Pterocarpus erinaceus</v>
      </c>
      <c r="FC14" s="4" t="str">
        <v>Pterocarpus lucens</v>
      </c>
      <c r="FD14" s="4" t="str">
        <v>Pterocarpus santalinoides</v>
      </c>
      <c r="FE14" s="4" t="str">
        <v>Pueraria phaseoloides</v>
      </c>
      <c r="FF14" s="4" t="str">
        <v>Quillaja saponaria</v>
      </c>
      <c r="FG14" s="4" t="str">
        <v>Ricinodendron heudelotii</v>
      </c>
      <c r="FH14" s="4" t="str">
        <v>Rosmarinus officinalis</v>
      </c>
      <c r="FI14" s="4" t="str">
        <v>Schefflera abyssinica</v>
      </c>
      <c r="FJ14" s="4" t="str">
        <v>Searsia pyroides</v>
      </c>
      <c r="FK14" s="4" t="str">
        <v>Senna didymobotrya</v>
      </c>
      <c r="FL14" s="4" t="str">
        <v>Senna occidentalis</v>
      </c>
      <c r="FM14" s="4" t="str">
        <v>Senna siamea</v>
      </c>
      <c r="FN14" s="4" t="str">
        <v>Senna singueana</v>
      </c>
      <c r="FO14" s="4" t="str">
        <v>Senna spectabilis</v>
      </c>
      <c r="FP14" s="4" t="str">
        <v>Sesbania cinerascens</v>
      </c>
      <c r="FQ14" s="4" t="str">
        <v>Sesbania goetzei</v>
      </c>
      <c r="FR14" s="4" t="str">
        <v>Sesbania macrantha</v>
      </c>
      <c r="FS14" s="4" t="str">
        <v>Sesbania rostrata</v>
      </c>
      <c r="FT14" s="4" t="str">
        <v>Sesbania sesban</v>
      </c>
      <c r="FU14" s="4" t="str">
        <v>Spathodea campanulata</v>
      </c>
      <c r="FV14" s="4" t="str">
        <v>Spondias mombin</v>
      </c>
      <c r="FW14" s="4" t="str">
        <v>Stereospermum kunthianum</v>
      </c>
      <c r="FX14" s="4" t="str">
        <v>Stylosanthes guianensis</v>
      </c>
      <c r="FY14" s="4" t="str">
        <v>Stylosanthes hamata</v>
      </c>
      <c r="FZ14" s="4" t="str">
        <v>Syzygium guineense</v>
      </c>
      <c r="GA14" s="4" t="str">
        <v>Tamarindus indica</v>
      </c>
      <c r="GB14" s="4" t="str">
        <v>Tarenna sp</v>
      </c>
      <c r="GC14" s="4" t="str">
        <v>Tephrosia candida</v>
      </c>
      <c r="GD14" s="4" t="str">
        <v>Tephrosia diversifolia</v>
      </c>
      <c r="GE14" s="4" t="str">
        <v>Tephrosia sp</v>
      </c>
      <c r="GF14" s="4" t="str">
        <v>Tephrosia vogelii</v>
      </c>
      <c r="GG14" s="4" t="str">
        <v>Terminalia brownii</v>
      </c>
      <c r="GH14" s="4" t="str">
        <v>Terminalia ivoresensis</v>
      </c>
      <c r="GI14" s="4" t="str">
        <v>Terminalia sericea</v>
      </c>
      <c r="GJ14" s="4" t="str">
        <v>Terminalia superba</v>
      </c>
      <c r="GK14" s="4" t="str">
        <v>Tithonia diversifolia</v>
      </c>
      <c r="GL14" s="4" t="str">
        <v>Uapaca kirkiana</v>
      </c>
      <c r="GM14" s="4" t="str">
        <v>Unspecified Tree</v>
      </c>
      <c r="GN14" s="4" t="str">
        <v>Vachellia karroo</v>
      </c>
      <c r="GO14" s="4" t="str">
        <v>Vachellia seyal</v>
      </c>
      <c r="GP14" s="4" t="str">
        <v>Vitellaria paradoxa</v>
      </c>
      <c r="GQ14" s="4" t="str">
        <v>Ziziphus mauritiana</v>
      </c>
    </row>
    <row r="15" spans="1:199" x14ac:dyDescent="0.35">
      <c r="A15" s="4" t="s">
        <v>3651</v>
      </c>
      <c r="C15" s="4" t="s">
        <v>3652</v>
      </c>
      <c r="G15" s="4" t="str">
        <f t="shared" si="0"/>
        <v>Acacia decurrens</v>
      </c>
      <c r="I15" s="4" t="str">
        <v>Acacia nilotica</v>
      </c>
      <c r="N15" s="4" t="str" cm="1">
        <f t="array" ref="N15:GQ15">TRANSPOSE(_xlfn._xlws.SORT(_xlfn.UNIQUE(_xlfn._xlws.FILTER($I$2:$I$500,ISNUMBER(SEARCH(Residues!C49,$I$2:$I$500)),"Not Found"))))</f>
        <v>Acacia angustissima</v>
      </c>
      <c r="O15" s="4" t="str">
        <v>Acacia auriculiformis</v>
      </c>
      <c r="P15" s="4" t="str">
        <v>Acacia brevispica</v>
      </c>
      <c r="Q15" s="4" t="str">
        <v>Acacia caerulescens</v>
      </c>
      <c r="R15" s="4" t="str">
        <v>Acacia crassicarpa</v>
      </c>
      <c r="S15" s="4" t="str">
        <v>Acacia cyanophylla</v>
      </c>
      <c r="T15" s="4" t="str">
        <v>Acacia decurrens</v>
      </c>
      <c r="U15" s="4" t="str">
        <v>Acacia etbaica</v>
      </c>
      <c r="V15" s="4" t="str">
        <v>Acacia ferruginea</v>
      </c>
      <c r="W15" s="4" t="str">
        <v>Acacia holosericea</v>
      </c>
      <c r="X15" s="4" t="str">
        <v>Acacia karroo</v>
      </c>
      <c r="Y15" s="4" t="str">
        <v>Acacia leptocarpa</v>
      </c>
      <c r="Z15" s="4" t="str">
        <v>Acacia mangium</v>
      </c>
      <c r="AA15" s="4" t="str">
        <v>Acacia nilotica</v>
      </c>
      <c r="AB15" s="4" t="str">
        <v>Acacia polyacantha</v>
      </c>
      <c r="AC15" s="4" t="str">
        <v>Acacia saligna</v>
      </c>
      <c r="AD15" s="4" t="str">
        <v>Acacia senegal</v>
      </c>
      <c r="AE15" s="4" t="str">
        <v>Acacia sieberiana</v>
      </c>
      <c r="AF15" s="4" t="str">
        <v>Acacia sp</v>
      </c>
      <c r="AG15" s="4" t="str">
        <v>Acacia tortilis</v>
      </c>
      <c r="AH15" s="4" t="str">
        <v>Acacia toxicaria</v>
      </c>
      <c r="AI15" s="4" t="str">
        <v>Acacia tumida</v>
      </c>
      <c r="AJ15" s="4" t="str">
        <v>Acrocarpus fraxinifolius</v>
      </c>
      <c r="AK15" s="4" t="str">
        <v>Adansonia digitata</v>
      </c>
      <c r="AL15" s="4" t="str">
        <v>Afzelia africana</v>
      </c>
      <c r="AM15" s="4" t="str">
        <v>Albizia chinensis</v>
      </c>
      <c r="AN15" s="4" t="str">
        <v>Albizia coriaria</v>
      </c>
      <c r="AO15" s="4" t="str">
        <v>Albizia gummifera</v>
      </c>
      <c r="AP15" s="4" t="str">
        <v>Albizia lebbeck</v>
      </c>
      <c r="AQ15" s="4" t="str">
        <v>Albizia zygia</v>
      </c>
      <c r="AR15" s="4" t="str">
        <v>Alchornea cordifolia</v>
      </c>
      <c r="AS15" s="4" t="str">
        <v>Alnus acuminata</v>
      </c>
      <c r="AT15" s="4" t="str">
        <v>Antiaris toxicaria</v>
      </c>
      <c r="AU15" s="4" t="str">
        <v>Argyrolobium uniflorum</v>
      </c>
      <c r="AV15" s="4" t="str">
        <v>Artocarpus altilis</v>
      </c>
      <c r="AW15" s="4" t="str">
        <v>Artocarpus heterophyllus</v>
      </c>
      <c r="AX15" s="4" t="str">
        <v>Atriplex nummularia</v>
      </c>
      <c r="AY15" s="4" t="str">
        <v>Azadirachta indica</v>
      </c>
      <c r="AZ15" s="4" t="str">
        <v>Balanites aegyptiaca</v>
      </c>
      <c r="BA15" s="4" t="str">
        <v>Bauhinia reticulata</v>
      </c>
      <c r="BB15" s="4" t="str">
        <v>Bauhinia rufescens</v>
      </c>
      <c r="BC15" s="4" t="str">
        <v>Berchemia discolor</v>
      </c>
      <c r="BD15" s="4" t="str">
        <v>Brachystegia spiciformis</v>
      </c>
      <c r="BE15" s="4" t="str">
        <v>Cajanus cajan</v>
      </c>
      <c r="BF15" s="4" t="str">
        <v>Calliandra calothyrsus</v>
      </c>
      <c r="BG15" s="4" t="str">
        <v>Calopogonium mucunoides</v>
      </c>
      <c r="BH15" s="4" t="str">
        <v>Carissa spinarum</v>
      </c>
      <c r="BI15" s="4" t="str">
        <v>Casuarina equisetifolia</v>
      </c>
      <c r="BJ15" s="4" t="str">
        <v>Casuarina glauca</v>
      </c>
      <c r="BK15" s="4" t="str">
        <v>Catha edulis</v>
      </c>
      <c r="BL15" s="4" t="str">
        <v>Cedrela odorata</v>
      </c>
      <c r="BM15" s="4" t="str">
        <v>Cedrela serrata</v>
      </c>
      <c r="BN15" s="4" t="str">
        <v>Celtis mildbraedii</v>
      </c>
      <c r="BO15" s="4" t="str">
        <v>Centrosema pubescens</v>
      </c>
      <c r="BP15" s="4" t="str">
        <v>Chromolaena odorata</v>
      </c>
      <c r="BQ15" s="4" t="str">
        <v>Cinnamomum cassia</v>
      </c>
      <c r="BR15" s="4" t="str">
        <v>Combretum apiculatum</v>
      </c>
      <c r="BS15" s="4" t="str">
        <v>Cordia africana</v>
      </c>
      <c r="BT15" s="4" t="str">
        <v>Crotalaria agatiflora</v>
      </c>
      <c r="BU15" s="4" t="str">
        <v>Crotalaria grahamiana</v>
      </c>
      <c r="BV15" s="4" t="str">
        <v>Crotalaria juncea</v>
      </c>
      <c r="BW15" s="4" t="str">
        <v>Crotalaria ochrolueca</v>
      </c>
      <c r="BX15" s="4" t="str">
        <v>Crotalaria sp</v>
      </c>
      <c r="BY15" s="4" t="str">
        <v>Crotalaria trichotoma</v>
      </c>
      <c r="BZ15" s="4" t="str">
        <v>Croton macrostachyus</v>
      </c>
      <c r="CA15" s="4" t="str">
        <v>Croton megalocarpus</v>
      </c>
      <c r="CB15" s="4" t="str">
        <v>Cupressus lusitanica</v>
      </c>
      <c r="CC15" s="4" t="str">
        <v>Cytisus proliferus</v>
      </c>
      <c r="CD15" s="4" t="str">
        <v>Dactyladenia barteri</v>
      </c>
      <c r="CE15" s="4" t="str">
        <v>Desmodium discolor</v>
      </c>
      <c r="CF15" s="4" t="str">
        <v>Desmodium distortum</v>
      </c>
      <c r="CG15" s="4" t="str">
        <v>Desmodium intortum</v>
      </c>
      <c r="CH15" s="4" t="str">
        <v>Desmodium uncinatum</v>
      </c>
      <c r="CI15" s="4" t="str">
        <v>Dodonaea viscosa</v>
      </c>
      <c r="CJ15" s="4" t="str">
        <v>Elaeis guineensis</v>
      </c>
      <c r="CK15" s="4" t="str">
        <v>Entada abyssinica</v>
      </c>
      <c r="CL15" s="4" t="str">
        <v>Entandrophragma angolense</v>
      </c>
      <c r="CM15" s="4" t="str">
        <v>Entandrophragma cylindricum</v>
      </c>
      <c r="CN15" s="4" t="str">
        <v>Eriosema ellipticum</v>
      </c>
      <c r="CO15" s="4" t="str">
        <v>Erythrina abyssinica</v>
      </c>
      <c r="CP15" s="4" t="str">
        <v>Erythrina poeppigiana</v>
      </c>
      <c r="CQ15" s="4" t="str">
        <v>Eucalpytus sp</v>
      </c>
      <c r="CR15" s="4" t="str">
        <v>Eucalyptus alba</v>
      </c>
      <c r="CS15" s="4" t="str">
        <v>Eucalyptus camaldulensis</v>
      </c>
      <c r="CT15" s="4" t="str">
        <v>Eucalyptus globulus</v>
      </c>
      <c r="CU15" s="4" t="str">
        <v>Eucalyptus saligna</v>
      </c>
      <c r="CV15" s="4" t="str">
        <v>Euclea racemosa</v>
      </c>
      <c r="CW15" s="4" t="str">
        <v>Faidherbia albida</v>
      </c>
      <c r="CX15" s="4" t="str">
        <v>Fernandoa madagascariensis</v>
      </c>
      <c r="CY15" s="4" t="str">
        <v>Ficus exasperata</v>
      </c>
      <c r="CZ15" s="4" t="str">
        <v>Ficus laurifolia</v>
      </c>
      <c r="DA15" s="4" t="str">
        <v>Ficus natalensis</v>
      </c>
      <c r="DB15" s="4" t="str">
        <v>Ficus polita</v>
      </c>
      <c r="DC15" s="4" t="str">
        <v>Ficus sur</v>
      </c>
      <c r="DD15" s="4" t="str">
        <v>Flemingia macrophylla</v>
      </c>
      <c r="DE15" s="4" t="str">
        <v>Flemingia sp</v>
      </c>
      <c r="DF15" s="4" t="str">
        <v>Gliricida sepium</v>
      </c>
      <c r="DG15" s="4" t="str">
        <v>Gliricidia</v>
      </c>
      <c r="DH15" s="4" t="str">
        <v>Gliricidia maculata</v>
      </c>
      <c r="DI15" s="4" t="str">
        <v>Gliricidia sepium</v>
      </c>
      <c r="DJ15" s="4" t="str">
        <v>Gmelina arborea</v>
      </c>
      <c r="DK15" s="4" t="str">
        <v>Grevillea robusta</v>
      </c>
      <c r="DL15" s="4" t="str">
        <v>Guiera senegalensis</v>
      </c>
      <c r="DM15" s="4" t="str">
        <v>Harrisonia abyssinica</v>
      </c>
      <c r="DN15" s="4" t="str">
        <v>Indigofera sp</v>
      </c>
      <c r="DO15" s="4" t="str">
        <v>Jatropha curcas</v>
      </c>
      <c r="DP15" s="4" t="str">
        <v>Julbernardia globiflora</v>
      </c>
      <c r="DQ15" s="4" t="str">
        <v>Juniperus procera</v>
      </c>
      <c r="DR15" s="4" t="str">
        <v>Khaya senegalensis</v>
      </c>
      <c r="DS15" s="4" t="str">
        <v>Lablab purpureus</v>
      </c>
      <c r="DT15" s="4" t="str">
        <v>Leucaena diversifolia</v>
      </c>
      <c r="DU15" s="4" t="str">
        <v>Leucaena leucocephala</v>
      </c>
      <c r="DV15" s="4" t="str">
        <v>Leucaena pallida</v>
      </c>
      <c r="DW15" s="4" t="str">
        <v>Leucaena trichandra</v>
      </c>
      <c r="DX15" s="4" t="str">
        <v>Lippia javanica</v>
      </c>
      <c r="DY15" s="4" t="str">
        <v>Macroptilium atropurpureum</v>
      </c>
      <c r="DZ15" s="4" t="str">
        <v>Macrotyloma axillare</v>
      </c>
      <c r="EA15" s="4" t="str">
        <v>Macrotyloma daltonii</v>
      </c>
      <c r="EB15" s="4" t="str">
        <v>Maesopsis eminii</v>
      </c>
      <c r="EC15" s="4" t="str">
        <v>Mangifera indica</v>
      </c>
      <c r="ED15" s="4" t="str">
        <v>Markhamia lutea</v>
      </c>
      <c r="EE15" s="4" t="str">
        <v>Melia azedarach</v>
      </c>
      <c r="EF15" s="4" t="str">
        <v>Melia volkensii</v>
      </c>
      <c r="EG15" s="4" t="str">
        <v>Milicia excelsa</v>
      </c>
      <c r="EH15" s="4" t="str">
        <v>Milletia ferruginea</v>
      </c>
      <c r="EI15" s="4" t="str">
        <v>Millettia thonningii</v>
      </c>
      <c r="EJ15" s="4" t="str">
        <v>Moringa oleifera</v>
      </c>
      <c r="EK15" s="4" t="str">
        <v>Moringa stenopetala</v>
      </c>
      <c r="EL15" s="4" t="str">
        <v>Neonotonia wightii</v>
      </c>
      <c r="EM15" s="4" t="str">
        <v>Newbouldia laevis</v>
      </c>
      <c r="EN15" s="4" t="str">
        <v>Olea europaea</v>
      </c>
      <c r="EO15" s="4" t="str">
        <v>Opuntia ficus-indica</v>
      </c>
      <c r="EP15" s="4" t="str">
        <v>Palm</v>
      </c>
      <c r="EQ15" s="4" t="str">
        <v>Parkia biglobosa</v>
      </c>
      <c r="ER15" s="4" t="str">
        <v>Paulownia fortunei</v>
      </c>
      <c r="ES15" s="4" t="str">
        <v>Pinus patula</v>
      </c>
      <c r="ET15" s="4" t="str">
        <v>Pithecellobium dulce</v>
      </c>
      <c r="EU15" s="4" t="str">
        <v>Plukenetia conophora</v>
      </c>
      <c r="EV15" s="4" t="str">
        <v>Podocarpus falcatus</v>
      </c>
      <c r="EW15" s="4" t="str">
        <v>Poupartia silvatica</v>
      </c>
      <c r="EX15" s="4" t="str">
        <v>Prosopis africana</v>
      </c>
      <c r="EY15" s="4" t="str">
        <v>Prosopis juliflora</v>
      </c>
      <c r="EZ15" s="4" t="str">
        <v>Prunus africana</v>
      </c>
      <c r="FA15" s="4" t="str">
        <v>Prunus persica</v>
      </c>
      <c r="FB15" s="4" t="str">
        <v>Pterocarpus erinaceus</v>
      </c>
      <c r="FC15" s="4" t="str">
        <v>Pterocarpus lucens</v>
      </c>
      <c r="FD15" s="4" t="str">
        <v>Pterocarpus santalinoides</v>
      </c>
      <c r="FE15" s="4" t="str">
        <v>Pueraria phaseoloides</v>
      </c>
      <c r="FF15" s="4" t="str">
        <v>Quillaja saponaria</v>
      </c>
      <c r="FG15" s="4" t="str">
        <v>Ricinodendron heudelotii</v>
      </c>
      <c r="FH15" s="4" t="str">
        <v>Rosmarinus officinalis</v>
      </c>
      <c r="FI15" s="4" t="str">
        <v>Schefflera abyssinica</v>
      </c>
      <c r="FJ15" s="4" t="str">
        <v>Searsia pyroides</v>
      </c>
      <c r="FK15" s="4" t="str">
        <v>Senna didymobotrya</v>
      </c>
      <c r="FL15" s="4" t="str">
        <v>Senna occidentalis</v>
      </c>
      <c r="FM15" s="4" t="str">
        <v>Senna siamea</v>
      </c>
      <c r="FN15" s="4" t="str">
        <v>Senna singueana</v>
      </c>
      <c r="FO15" s="4" t="str">
        <v>Senna spectabilis</v>
      </c>
      <c r="FP15" s="4" t="str">
        <v>Sesbania cinerascens</v>
      </c>
      <c r="FQ15" s="4" t="str">
        <v>Sesbania goetzei</v>
      </c>
      <c r="FR15" s="4" t="str">
        <v>Sesbania macrantha</v>
      </c>
      <c r="FS15" s="4" t="str">
        <v>Sesbania rostrata</v>
      </c>
      <c r="FT15" s="4" t="str">
        <v>Sesbania sesban</v>
      </c>
      <c r="FU15" s="4" t="str">
        <v>Spathodea campanulata</v>
      </c>
      <c r="FV15" s="4" t="str">
        <v>Spondias mombin</v>
      </c>
      <c r="FW15" s="4" t="str">
        <v>Stereospermum kunthianum</v>
      </c>
      <c r="FX15" s="4" t="str">
        <v>Stylosanthes guianensis</v>
      </c>
      <c r="FY15" s="4" t="str">
        <v>Stylosanthes hamata</v>
      </c>
      <c r="FZ15" s="4" t="str">
        <v>Syzygium guineense</v>
      </c>
      <c r="GA15" s="4" t="str">
        <v>Tamarindus indica</v>
      </c>
      <c r="GB15" s="4" t="str">
        <v>Tarenna sp</v>
      </c>
      <c r="GC15" s="4" t="str">
        <v>Tephrosia candida</v>
      </c>
      <c r="GD15" s="4" t="str">
        <v>Tephrosia diversifolia</v>
      </c>
      <c r="GE15" s="4" t="str">
        <v>Tephrosia sp</v>
      </c>
      <c r="GF15" s="4" t="str">
        <v>Tephrosia vogelii</v>
      </c>
      <c r="GG15" s="4" t="str">
        <v>Terminalia brownii</v>
      </c>
      <c r="GH15" s="4" t="str">
        <v>Terminalia ivoresensis</v>
      </c>
      <c r="GI15" s="4" t="str">
        <v>Terminalia sericea</v>
      </c>
      <c r="GJ15" s="4" t="str">
        <v>Terminalia superba</v>
      </c>
      <c r="GK15" s="4" t="str">
        <v>Tithonia diversifolia</v>
      </c>
      <c r="GL15" s="4" t="str">
        <v>Uapaca kirkiana</v>
      </c>
      <c r="GM15" s="4" t="str">
        <v>Unspecified Tree</v>
      </c>
      <c r="GN15" s="4" t="str">
        <v>Vachellia karroo</v>
      </c>
      <c r="GO15" s="4" t="str">
        <v>Vachellia seyal</v>
      </c>
      <c r="GP15" s="4" t="str">
        <v>Vitellaria paradoxa</v>
      </c>
      <c r="GQ15" s="4" t="str">
        <v>Ziziphus mauritiana</v>
      </c>
    </row>
    <row r="16" spans="1:199" x14ac:dyDescent="0.35">
      <c r="A16" s="4" t="s">
        <v>3653</v>
      </c>
      <c r="C16" s="4" t="s">
        <v>3654</v>
      </c>
      <c r="D16" s="4" t="s">
        <v>109</v>
      </c>
      <c r="E16" s="4" t="s">
        <v>109</v>
      </c>
      <c r="F16" s="4" t="s">
        <v>3625</v>
      </c>
      <c r="G16" s="4" t="str">
        <f t="shared" si="0"/>
        <v>Acacia ferruginea</v>
      </c>
      <c r="I16" s="4" t="str">
        <v>Acacia polyacantha</v>
      </c>
      <c r="N16" s="4" t="str" cm="1">
        <f t="array" ref="N16:GQ16">TRANSPOSE(_xlfn._xlws.SORT(_xlfn.UNIQUE(_xlfn._xlws.FILTER($I$2:$I$500,ISNUMBER(SEARCH(Residues!C50,$I$2:$I$500)),"Not Found"))))</f>
        <v>Acacia angustissima</v>
      </c>
      <c r="O16" s="4" t="str">
        <v>Acacia auriculiformis</v>
      </c>
      <c r="P16" s="4" t="str">
        <v>Acacia brevispica</v>
      </c>
      <c r="Q16" s="4" t="str">
        <v>Acacia caerulescens</v>
      </c>
      <c r="R16" s="4" t="str">
        <v>Acacia crassicarpa</v>
      </c>
      <c r="S16" s="4" t="str">
        <v>Acacia cyanophylla</v>
      </c>
      <c r="T16" s="4" t="str">
        <v>Acacia decurrens</v>
      </c>
      <c r="U16" s="4" t="str">
        <v>Acacia etbaica</v>
      </c>
      <c r="V16" s="4" t="str">
        <v>Acacia ferruginea</v>
      </c>
      <c r="W16" s="4" t="str">
        <v>Acacia holosericea</v>
      </c>
      <c r="X16" s="4" t="str">
        <v>Acacia karroo</v>
      </c>
      <c r="Y16" s="4" t="str">
        <v>Acacia leptocarpa</v>
      </c>
      <c r="Z16" s="4" t="str">
        <v>Acacia mangium</v>
      </c>
      <c r="AA16" s="4" t="str">
        <v>Acacia nilotica</v>
      </c>
      <c r="AB16" s="4" t="str">
        <v>Acacia polyacantha</v>
      </c>
      <c r="AC16" s="4" t="str">
        <v>Acacia saligna</v>
      </c>
      <c r="AD16" s="4" t="str">
        <v>Acacia senegal</v>
      </c>
      <c r="AE16" s="4" t="str">
        <v>Acacia sieberiana</v>
      </c>
      <c r="AF16" s="4" t="str">
        <v>Acacia sp</v>
      </c>
      <c r="AG16" s="4" t="str">
        <v>Acacia tortilis</v>
      </c>
      <c r="AH16" s="4" t="str">
        <v>Acacia toxicaria</v>
      </c>
      <c r="AI16" s="4" t="str">
        <v>Acacia tumida</v>
      </c>
      <c r="AJ16" s="4" t="str">
        <v>Acrocarpus fraxinifolius</v>
      </c>
      <c r="AK16" s="4" t="str">
        <v>Adansonia digitata</v>
      </c>
      <c r="AL16" s="4" t="str">
        <v>Afzelia africana</v>
      </c>
      <c r="AM16" s="4" t="str">
        <v>Albizia chinensis</v>
      </c>
      <c r="AN16" s="4" t="str">
        <v>Albizia coriaria</v>
      </c>
      <c r="AO16" s="4" t="str">
        <v>Albizia gummifera</v>
      </c>
      <c r="AP16" s="4" t="str">
        <v>Albizia lebbeck</v>
      </c>
      <c r="AQ16" s="4" t="str">
        <v>Albizia zygia</v>
      </c>
      <c r="AR16" s="4" t="str">
        <v>Alchornea cordifolia</v>
      </c>
      <c r="AS16" s="4" t="str">
        <v>Alnus acuminata</v>
      </c>
      <c r="AT16" s="4" t="str">
        <v>Antiaris toxicaria</v>
      </c>
      <c r="AU16" s="4" t="str">
        <v>Argyrolobium uniflorum</v>
      </c>
      <c r="AV16" s="4" t="str">
        <v>Artocarpus altilis</v>
      </c>
      <c r="AW16" s="4" t="str">
        <v>Artocarpus heterophyllus</v>
      </c>
      <c r="AX16" s="4" t="str">
        <v>Atriplex nummularia</v>
      </c>
      <c r="AY16" s="4" t="str">
        <v>Azadirachta indica</v>
      </c>
      <c r="AZ16" s="4" t="str">
        <v>Balanites aegyptiaca</v>
      </c>
      <c r="BA16" s="4" t="str">
        <v>Bauhinia reticulata</v>
      </c>
      <c r="BB16" s="4" t="str">
        <v>Bauhinia rufescens</v>
      </c>
      <c r="BC16" s="4" t="str">
        <v>Berchemia discolor</v>
      </c>
      <c r="BD16" s="4" t="str">
        <v>Brachystegia spiciformis</v>
      </c>
      <c r="BE16" s="4" t="str">
        <v>Cajanus cajan</v>
      </c>
      <c r="BF16" s="4" t="str">
        <v>Calliandra calothyrsus</v>
      </c>
      <c r="BG16" s="4" t="str">
        <v>Calopogonium mucunoides</v>
      </c>
      <c r="BH16" s="4" t="str">
        <v>Carissa spinarum</v>
      </c>
      <c r="BI16" s="4" t="str">
        <v>Casuarina equisetifolia</v>
      </c>
      <c r="BJ16" s="4" t="str">
        <v>Casuarina glauca</v>
      </c>
      <c r="BK16" s="4" t="str">
        <v>Catha edulis</v>
      </c>
      <c r="BL16" s="4" t="str">
        <v>Cedrela odorata</v>
      </c>
      <c r="BM16" s="4" t="str">
        <v>Cedrela serrata</v>
      </c>
      <c r="BN16" s="4" t="str">
        <v>Celtis mildbraedii</v>
      </c>
      <c r="BO16" s="4" t="str">
        <v>Centrosema pubescens</v>
      </c>
      <c r="BP16" s="4" t="str">
        <v>Chromolaena odorata</v>
      </c>
      <c r="BQ16" s="4" t="str">
        <v>Cinnamomum cassia</v>
      </c>
      <c r="BR16" s="4" t="str">
        <v>Combretum apiculatum</v>
      </c>
      <c r="BS16" s="4" t="str">
        <v>Cordia africana</v>
      </c>
      <c r="BT16" s="4" t="str">
        <v>Crotalaria agatiflora</v>
      </c>
      <c r="BU16" s="4" t="str">
        <v>Crotalaria grahamiana</v>
      </c>
      <c r="BV16" s="4" t="str">
        <v>Crotalaria juncea</v>
      </c>
      <c r="BW16" s="4" t="str">
        <v>Crotalaria ochrolueca</v>
      </c>
      <c r="BX16" s="4" t="str">
        <v>Crotalaria sp</v>
      </c>
      <c r="BY16" s="4" t="str">
        <v>Crotalaria trichotoma</v>
      </c>
      <c r="BZ16" s="4" t="str">
        <v>Croton macrostachyus</v>
      </c>
      <c r="CA16" s="4" t="str">
        <v>Croton megalocarpus</v>
      </c>
      <c r="CB16" s="4" t="str">
        <v>Cupressus lusitanica</v>
      </c>
      <c r="CC16" s="4" t="str">
        <v>Cytisus proliferus</v>
      </c>
      <c r="CD16" s="4" t="str">
        <v>Dactyladenia barteri</v>
      </c>
      <c r="CE16" s="4" t="str">
        <v>Desmodium discolor</v>
      </c>
      <c r="CF16" s="4" t="str">
        <v>Desmodium distortum</v>
      </c>
      <c r="CG16" s="4" t="str">
        <v>Desmodium intortum</v>
      </c>
      <c r="CH16" s="4" t="str">
        <v>Desmodium uncinatum</v>
      </c>
      <c r="CI16" s="4" t="str">
        <v>Dodonaea viscosa</v>
      </c>
      <c r="CJ16" s="4" t="str">
        <v>Elaeis guineensis</v>
      </c>
      <c r="CK16" s="4" t="str">
        <v>Entada abyssinica</v>
      </c>
      <c r="CL16" s="4" t="str">
        <v>Entandrophragma angolense</v>
      </c>
      <c r="CM16" s="4" t="str">
        <v>Entandrophragma cylindricum</v>
      </c>
      <c r="CN16" s="4" t="str">
        <v>Eriosema ellipticum</v>
      </c>
      <c r="CO16" s="4" t="str">
        <v>Erythrina abyssinica</v>
      </c>
      <c r="CP16" s="4" t="str">
        <v>Erythrina poeppigiana</v>
      </c>
      <c r="CQ16" s="4" t="str">
        <v>Eucalpytus sp</v>
      </c>
      <c r="CR16" s="4" t="str">
        <v>Eucalyptus alba</v>
      </c>
      <c r="CS16" s="4" t="str">
        <v>Eucalyptus camaldulensis</v>
      </c>
      <c r="CT16" s="4" t="str">
        <v>Eucalyptus globulus</v>
      </c>
      <c r="CU16" s="4" t="str">
        <v>Eucalyptus saligna</v>
      </c>
      <c r="CV16" s="4" t="str">
        <v>Euclea racemosa</v>
      </c>
      <c r="CW16" s="4" t="str">
        <v>Faidherbia albida</v>
      </c>
      <c r="CX16" s="4" t="str">
        <v>Fernandoa madagascariensis</v>
      </c>
      <c r="CY16" s="4" t="str">
        <v>Ficus exasperata</v>
      </c>
      <c r="CZ16" s="4" t="str">
        <v>Ficus laurifolia</v>
      </c>
      <c r="DA16" s="4" t="str">
        <v>Ficus natalensis</v>
      </c>
      <c r="DB16" s="4" t="str">
        <v>Ficus polita</v>
      </c>
      <c r="DC16" s="4" t="str">
        <v>Ficus sur</v>
      </c>
      <c r="DD16" s="4" t="str">
        <v>Flemingia macrophylla</v>
      </c>
      <c r="DE16" s="4" t="str">
        <v>Flemingia sp</v>
      </c>
      <c r="DF16" s="4" t="str">
        <v>Gliricida sepium</v>
      </c>
      <c r="DG16" s="4" t="str">
        <v>Gliricidia</v>
      </c>
      <c r="DH16" s="4" t="str">
        <v>Gliricidia maculata</v>
      </c>
      <c r="DI16" s="4" t="str">
        <v>Gliricidia sepium</v>
      </c>
      <c r="DJ16" s="4" t="str">
        <v>Gmelina arborea</v>
      </c>
      <c r="DK16" s="4" t="str">
        <v>Grevillea robusta</v>
      </c>
      <c r="DL16" s="4" t="str">
        <v>Guiera senegalensis</v>
      </c>
      <c r="DM16" s="4" t="str">
        <v>Harrisonia abyssinica</v>
      </c>
      <c r="DN16" s="4" t="str">
        <v>Indigofera sp</v>
      </c>
      <c r="DO16" s="4" t="str">
        <v>Jatropha curcas</v>
      </c>
      <c r="DP16" s="4" t="str">
        <v>Julbernardia globiflora</v>
      </c>
      <c r="DQ16" s="4" t="str">
        <v>Juniperus procera</v>
      </c>
      <c r="DR16" s="4" t="str">
        <v>Khaya senegalensis</v>
      </c>
      <c r="DS16" s="4" t="str">
        <v>Lablab purpureus</v>
      </c>
      <c r="DT16" s="4" t="str">
        <v>Leucaena diversifolia</v>
      </c>
      <c r="DU16" s="4" t="str">
        <v>Leucaena leucocephala</v>
      </c>
      <c r="DV16" s="4" t="str">
        <v>Leucaena pallida</v>
      </c>
      <c r="DW16" s="4" t="str">
        <v>Leucaena trichandra</v>
      </c>
      <c r="DX16" s="4" t="str">
        <v>Lippia javanica</v>
      </c>
      <c r="DY16" s="4" t="str">
        <v>Macroptilium atropurpureum</v>
      </c>
      <c r="DZ16" s="4" t="str">
        <v>Macrotyloma axillare</v>
      </c>
      <c r="EA16" s="4" t="str">
        <v>Macrotyloma daltonii</v>
      </c>
      <c r="EB16" s="4" t="str">
        <v>Maesopsis eminii</v>
      </c>
      <c r="EC16" s="4" t="str">
        <v>Mangifera indica</v>
      </c>
      <c r="ED16" s="4" t="str">
        <v>Markhamia lutea</v>
      </c>
      <c r="EE16" s="4" t="str">
        <v>Melia azedarach</v>
      </c>
      <c r="EF16" s="4" t="str">
        <v>Melia volkensii</v>
      </c>
      <c r="EG16" s="4" t="str">
        <v>Milicia excelsa</v>
      </c>
      <c r="EH16" s="4" t="str">
        <v>Milletia ferruginea</v>
      </c>
      <c r="EI16" s="4" t="str">
        <v>Millettia thonningii</v>
      </c>
      <c r="EJ16" s="4" t="str">
        <v>Moringa oleifera</v>
      </c>
      <c r="EK16" s="4" t="str">
        <v>Moringa stenopetala</v>
      </c>
      <c r="EL16" s="4" t="str">
        <v>Neonotonia wightii</v>
      </c>
      <c r="EM16" s="4" t="str">
        <v>Newbouldia laevis</v>
      </c>
      <c r="EN16" s="4" t="str">
        <v>Olea europaea</v>
      </c>
      <c r="EO16" s="4" t="str">
        <v>Opuntia ficus-indica</v>
      </c>
      <c r="EP16" s="4" t="str">
        <v>Palm</v>
      </c>
      <c r="EQ16" s="4" t="str">
        <v>Parkia biglobosa</v>
      </c>
      <c r="ER16" s="4" t="str">
        <v>Paulownia fortunei</v>
      </c>
      <c r="ES16" s="4" t="str">
        <v>Pinus patula</v>
      </c>
      <c r="ET16" s="4" t="str">
        <v>Pithecellobium dulce</v>
      </c>
      <c r="EU16" s="4" t="str">
        <v>Plukenetia conophora</v>
      </c>
      <c r="EV16" s="4" t="str">
        <v>Podocarpus falcatus</v>
      </c>
      <c r="EW16" s="4" t="str">
        <v>Poupartia silvatica</v>
      </c>
      <c r="EX16" s="4" t="str">
        <v>Prosopis africana</v>
      </c>
      <c r="EY16" s="4" t="str">
        <v>Prosopis juliflora</v>
      </c>
      <c r="EZ16" s="4" t="str">
        <v>Prunus africana</v>
      </c>
      <c r="FA16" s="4" t="str">
        <v>Prunus persica</v>
      </c>
      <c r="FB16" s="4" t="str">
        <v>Pterocarpus erinaceus</v>
      </c>
      <c r="FC16" s="4" t="str">
        <v>Pterocarpus lucens</v>
      </c>
      <c r="FD16" s="4" t="str">
        <v>Pterocarpus santalinoides</v>
      </c>
      <c r="FE16" s="4" t="str">
        <v>Pueraria phaseoloides</v>
      </c>
      <c r="FF16" s="4" t="str">
        <v>Quillaja saponaria</v>
      </c>
      <c r="FG16" s="4" t="str">
        <v>Ricinodendron heudelotii</v>
      </c>
      <c r="FH16" s="4" t="str">
        <v>Rosmarinus officinalis</v>
      </c>
      <c r="FI16" s="4" t="str">
        <v>Schefflera abyssinica</v>
      </c>
      <c r="FJ16" s="4" t="str">
        <v>Searsia pyroides</v>
      </c>
      <c r="FK16" s="4" t="str">
        <v>Senna didymobotrya</v>
      </c>
      <c r="FL16" s="4" t="str">
        <v>Senna occidentalis</v>
      </c>
      <c r="FM16" s="4" t="str">
        <v>Senna siamea</v>
      </c>
      <c r="FN16" s="4" t="str">
        <v>Senna singueana</v>
      </c>
      <c r="FO16" s="4" t="str">
        <v>Senna spectabilis</v>
      </c>
      <c r="FP16" s="4" t="str">
        <v>Sesbania cinerascens</v>
      </c>
      <c r="FQ16" s="4" t="str">
        <v>Sesbania goetzei</v>
      </c>
      <c r="FR16" s="4" t="str">
        <v>Sesbania macrantha</v>
      </c>
      <c r="FS16" s="4" t="str">
        <v>Sesbania rostrata</v>
      </c>
      <c r="FT16" s="4" t="str">
        <v>Sesbania sesban</v>
      </c>
      <c r="FU16" s="4" t="str">
        <v>Spathodea campanulata</v>
      </c>
      <c r="FV16" s="4" t="str">
        <v>Spondias mombin</v>
      </c>
      <c r="FW16" s="4" t="str">
        <v>Stereospermum kunthianum</v>
      </c>
      <c r="FX16" s="4" t="str">
        <v>Stylosanthes guianensis</v>
      </c>
      <c r="FY16" s="4" t="str">
        <v>Stylosanthes hamata</v>
      </c>
      <c r="FZ16" s="4" t="str">
        <v>Syzygium guineense</v>
      </c>
      <c r="GA16" s="4" t="str">
        <v>Tamarindus indica</v>
      </c>
      <c r="GB16" s="4" t="str">
        <v>Tarenna sp</v>
      </c>
      <c r="GC16" s="4" t="str">
        <v>Tephrosia candida</v>
      </c>
      <c r="GD16" s="4" t="str">
        <v>Tephrosia diversifolia</v>
      </c>
      <c r="GE16" s="4" t="str">
        <v>Tephrosia sp</v>
      </c>
      <c r="GF16" s="4" t="str">
        <v>Tephrosia vogelii</v>
      </c>
      <c r="GG16" s="4" t="str">
        <v>Terminalia brownii</v>
      </c>
      <c r="GH16" s="4" t="str">
        <v>Terminalia ivoresensis</v>
      </c>
      <c r="GI16" s="4" t="str">
        <v>Terminalia sericea</v>
      </c>
      <c r="GJ16" s="4" t="str">
        <v>Terminalia superba</v>
      </c>
      <c r="GK16" s="4" t="str">
        <v>Tithonia diversifolia</v>
      </c>
      <c r="GL16" s="4" t="str">
        <v>Uapaca kirkiana</v>
      </c>
      <c r="GM16" s="4" t="str">
        <v>Unspecified Tree</v>
      </c>
      <c r="GN16" s="4" t="str">
        <v>Vachellia karroo</v>
      </c>
      <c r="GO16" s="4" t="str">
        <v>Vachellia seyal</v>
      </c>
      <c r="GP16" s="4" t="str">
        <v>Vitellaria paradoxa</v>
      </c>
      <c r="GQ16" s="4" t="str">
        <v>Ziziphus mauritiana</v>
      </c>
    </row>
    <row r="17" spans="1:199" x14ac:dyDescent="0.35">
      <c r="A17" s="4" t="s">
        <v>3655</v>
      </c>
      <c r="C17" s="4" t="s">
        <v>3656</v>
      </c>
      <c r="D17" s="4" t="s">
        <v>109</v>
      </c>
      <c r="E17" s="4" t="s">
        <v>109</v>
      </c>
      <c r="F17" s="4" t="s">
        <v>3625</v>
      </c>
      <c r="G17" s="4" t="str">
        <f t="shared" si="0"/>
        <v>Acacia holosericea</v>
      </c>
      <c r="I17" s="4" t="str">
        <v>Acacia saligna</v>
      </c>
      <c r="N17" s="4" t="str" cm="1">
        <f t="array" ref="N17:GQ17">TRANSPOSE(_xlfn._xlws.SORT(_xlfn.UNIQUE(_xlfn._xlws.FILTER($I$2:$I$500,ISNUMBER(SEARCH(Residues!C51,$I$2:$I$500)),"Not Found"))))</f>
        <v>Acacia angustissima</v>
      </c>
      <c r="O17" s="4" t="str">
        <v>Acacia auriculiformis</v>
      </c>
      <c r="P17" s="4" t="str">
        <v>Acacia brevispica</v>
      </c>
      <c r="Q17" s="4" t="str">
        <v>Acacia caerulescens</v>
      </c>
      <c r="R17" s="4" t="str">
        <v>Acacia crassicarpa</v>
      </c>
      <c r="S17" s="4" t="str">
        <v>Acacia cyanophylla</v>
      </c>
      <c r="T17" s="4" t="str">
        <v>Acacia decurrens</v>
      </c>
      <c r="U17" s="4" t="str">
        <v>Acacia etbaica</v>
      </c>
      <c r="V17" s="4" t="str">
        <v>Acacia ferruginea</v>
      </c>
      <c r="W17" s="4" t="str">
        <v>Acacia holosericea</v>
      </c>
      <c r="X17" s="4" t="str">
        <v>Acacia karroo</v>
      </c>
      <c r="Y17" s="4" t="str">
        <v>Acacia leptocarpa</v>
      </c>
      <c r="Z17" s="4" t="str">
        <v>Acacia mangium</v>
      </c>
      <c r="AA17" s="4" t="str">
        <v>Acacia nilotica</v>
      </c>
      <c r="AB17" s="4" t="str">
        <v>Acacia polyacantha</v>
      </c>
      <c r="AC17" s="4" t="str">
        <v>Acacia saligna</v>
      </c>
      <c r="AD17" s="4" t="str">
        <v>Acacia senegal</v>
      </c>
      <c r="AE17" s="4" t="str">
        <v>Acacia sieberiana</v>
      </c>
      <c r="AF17" s="4" t="str">
        <v>Acacia sp</v>
      </c>
      <c r="AG17" s="4" t="str">
        <v>Acacia tortilis</v>
      </c>
      <c r="AH17" s="4" t="str">
        <v>Acacia toxicaria</v>
      </c>
      <c r="AI17" s="4" t="str">
        <v>Acacia tumida</v>
      </c>
      <c r="AJ17" s="4" t="str">
        <v>Acrocarpus fraxinifolius</v>
      </c>
      <c r="AK17" s="4" t="str">
        <v>Adansonia digitata</v>
      </c>
      <c r="AL17" s="4" t="str">
        <v>Afzelia africana</v>
      </c>
      <c r="AM17" s="4" t="str">
        <v>Albizia chinensis</v>
      </c>
      <c r="AN17" s="4" t="str">
        <v>Albizia coriaria</v>
      </c>
      <c r="AO17" s="4" t="str">
        <v>Albizia gummifera</v>
      </c>
      <c r="AP17" s="4" t="str">
        <v>Albizia lebbeck</v>
      </c>
      <c r="AQ17" s="4" t="str">
        <v>Albizia zygia</v>
      </c>
      <c r="AR17" s="4" t="str">
        <v>Alchornea cordifolia</v>
      </c>
      <c r="AS17" s="4" t="str">
        <v>Alnus acuminata</v>
      </c>
      <c r="AT17" s="4" t="str">
        <v>Antiaris toxicaria</v>
      </c>
      <c r="AU17" s="4" t="str">
        <v>Argyrolobium uniflorum</v>
      </c>
      <c r="AV17" s="4" t="str">
        <v>Artocarpus altilis</v>
      </c>
      <c r="AW17" s="4" t="str">
        <v>Artocarpus heterophyllus</v>
      </c>
      <c r="AX17" s="4" t="str">
        <v>Atriplex nummularia</v>
      </c>
      <c r="AY17" s="4" t="str">
        <v>Azadirachta indica</v>
      </c>
      <c r="AZ17" s="4" t="str">
        <v>Balanites aegyptiaca</v>
      </c>
      <c r="BA17" s="4" t="str">
        <v>Bauhinia reticulata</v>
      </c>
      <c r="BB17" s="4" t="str">
        <v>Bauhinia rufescens</v>
      </c>
      <c r="BC17" s="4" t="str">
        <v>Berchemia discolor</v>
      </c>
      <c r="BD17" s="4" t="str">
        <v>Brachystegia spiciformis</v>
      </c>
      <c r="BE17" s="4" t="str">
        <v>Cajanus cajan</v>
      </c>
      <c r="BF17" s="4" t="str">
        <v>Calliandra calothyrsus</v>
      </c>
      <c r="BG17" s="4" t="str">
        <v>Calopogonium mucunoides</v>
      </c>
      <c r="BH17" s="4" t="str">
        <v>Carissa spinarum</v>
      </c>
      <c r="BI17" s="4" t="str">
        <v>Casuarina equisetifolia</v>
      </c>
      <c r="BJ17" s="4" t="str">
        <v>Casuarina glauca</v>
      </c>
      <c r="BK17" s="4" t="str">
        <v>Catha edulis</v>
      </c>
      <c r="BL17" s="4" t="str">
        <v>Cedrela odorata</v>
      </c>
      <c r="BM17" s="4" t="str">
        <v>Cedrela serrata</v>
      </c>
      <c r="BN17" s="4" t="str">
        <v>Celtis mildbraedii</v>
      </c>
      <c r="BO17" s="4" t="str">
        <v>Centrosema pubescens</v>
      </c>
      <c r="BP17" s="4" t="str">
        <v>Chromolaena odorata</v>
      </c>
      <c r="BQ17" s="4" t="str">
        <v>Cinnamomum cassia</v>
      </c>
      <c r="BR17" s="4" t="str">
        <v>Combretum apiculatum</v>
      </c>
      <c r="BS17" s="4" t="str">
        <v>Cordia africana</v>
      </c>
      <c r="BT17" s="4" t="str">
        <v>Crotalaria agatiflora</v>
      </c>
      <c r="BU17" s="4" t="str">
        <v>Crotalaria grahamiana</v>
      </c>
      <c r="BV17" s="4" t="str">
        <v>Crotalaria juncea</v>
      </c>
      <c r="BW17" s="4" t="str">
        <v>Crotalaria ochrolueca</v>
      </c>
      <c r="BX17" s="4" t="str">
        <v>Crotalaria sp</v>
      </c>
      <c r="BY17" s="4" t="str">
        <v>Crotalaria trichotoma</v>
      </c>
      <c r="BZ17" s="4" t="str">
        <v>Croton macrostachyus</v>
      </c>
      <c r="CA17" s="4" t="str">
        <v>Croton megalocarpus</v>
      </c>
      <c r="CB17" s="4" t="str">
        <v>Cupressus lusitanica</v>
      </c>
      <c r="CC17" s="4" t="str">
        <v>Cytisus proliferus</v>
      </c>
      <c r="CD17" s="4" t="str">
        <v>Dactyladenia barteri</v>
      </c>
      <c r="CE17" s="4" t="str">
        <v>Desmodium discolor</v>
      </c>
      <c r="CF17" s="4" t="str">
        <v>Desmodium distortum</v>
      </c>
      <c r="CG17" s="4" t="str">
        <v>Desmodium intortum</v>
      </c>
      <c r="CH17" s="4" t="str">
        <v>Desmodium uncinatum</v>
      </c>
      <c r="CI17" s="4" t="str">
        <v>Dodonaea viscosa</v>
      </c>
      <c r="CJ17" s="4" t="str">
        <v>Elaeis guineensis</v>
      </c>
      <c r="CK17" s="4" t="str">
        <v>Entada abyssinica</v>
      </c>
      <c r="CL17" s="4" t="str">
        <v>Entandrophragma angolense</v>
      </c>
      <c r="CM17" s="4" t="str">
        <v>Entandrophragma cylindricum</v>
      </c>
      <c r="CN17" s="4" t="str">
        <v>Eriosema ellipticum</v>
      </c>
      <c r="CO17" s="4" t="str">
        <v>Erythrina abyssinica</v>
      </c>
      <c r="CP17" s="4" t="str">
        <v>Erythrina poeppigiana</v>
      </c>
      <c r="CQ17" s="4" t="str">
        <v>Eucalpytus sp</v>
      </c>
      <c r="CR17" s="4" t="str">
        <v>Eucalyptus alba</v>
      </c>
      <c r="CS17" s="4" t="str">
        <v>Eucalyptus camaldulensis</v>
      </c>
      <c r="CT17" s="4" t="str">
        <v>Eucalyptus globulus</v>
      </c>
      <c r="CU17" s="4" t="str">
        <v>Eucalyptus saligna</v>
      </c>
      <c r="CV17" s="4" t="str">
        <v>Euclea racemosa</v>
      </c>
      <c r="CW17" s="4" t="str">
        <v>Faidherbia albida</v>
      </c>
      <c r="CX17" s="4" t="str">
        <v>Fernandoa madagascariensis</v>
      </c>
      <c r="CY17" s="4" t="str">
        <v>Ficus exasperata</v>
      </c>
      <c r="CZ17" s="4" t="str">
        <v>Ficus laurifolia</v>
      </c>
      <c r="DA17" s="4" t="str">
        <v>Ficus natalensis</v>
      </c>
      <c r="DB17" s="4" t="str">
        <v>Ficus polita</v>
      </c>
      <c r="DC17" s="4" t="str">
        <v>Ficus sur</v>
      </c>
      <c r="DD17" s="4" t="str">
        <v>Flemingia macrophylla</v>
      </c>
      <c r="DE17" s="4" t="str">
        <v>Flemingia sp</v>
      </c>
      <c r="DF17" s="4" t="str">
        <v>Gliricida sepium</v>
      </c>
      <c r="DG17" s="4" t="str">
        <v>Gliricidia</v>
      </c>
      <c r="DH17" s="4" t="str">
        <v>Gliricidia maculata</v>
      </c>
      <c r="DI17" s="4" t="str">
        <v>Gliricidia sepium</v>
      </c>
      <c r="DJ17" s="4" t="str">
        <v>Gmelina arborea</v>
      </c>
      <c r="DK17" s="4" t="str">
        <v>Grevillea robusta</v>
      </c>
      <c r="DL17" s="4" t="str">
        <v>Guiera senegalensis</v>
      </c>
      <c r="DM17" s="4" t="str">
        <v>Harrisonia abyssinica</v>
      </c>
      <c r="DN17" s="4" t="str">
        <v>Indigofera sp</v>
      </c>
      <c r="DO17" s="4" t="str">
        <v>Jatropha curcas</v>
      </c>
      <c r="DP17" s="4" t="str">
        <v>Julbernardia globiflora</v>
      </c>
      <c r="DQ17" s="4" t="str">
        <v>Juniperus procera</v>
      </c>
      <c r="DR17" s="4" t="str">
        <v>Khaya senegalensis</v>
      </c>
      <c r="DS17" s="4" t="str">
        <v>Lablab purpureus</v>
      </c>
      <c r="DT17" s="4" t="str">
        <v>Leucaena diversifolia</v>
      </c>
      <c r="DU17" s="4" t="str">
        <v>Leucaena leucocephala</v>
      </c>
      <c r="DV17" s="4" t="str">
        <v>Leucaena pallida</v>
      </c>
      <c r="DW17" s="4" t="str">
        <v>Leucaena trichandra</v>
      </c>
      <c r="DX17" s="4" t="str">
        <v>Lippia javanica</v>
      </c>
      <c r="DY17" s="4" t="str">
        <v>Macroptilium atropurpureum</v>
      </c>
      <c r="DZ17" s="4" t="str">
        <v>Macrotyloma axillare</v>
      </c>
      <c r="EA17" s="4" t="str">
        <v>Macrotyloma daltonii</v>
      </c>
      <c r="EB17" s="4" t="str">
        <v>Maesopsis eminii</v>
      </c>
      <c r="EC17" s="4" t="str">
        <v>Mangifera indica</v>
      </c>
      <c r="ED17" s="4" t="str">
        <v>Markhamia lutea</v>
      </c>
      <c r="EE17" s="4" t="str">
        <v>Melia azedarach</v>
      </c>
      <c r="EF17" s="4" t="str">
        <v>Melia volkensii</v>
      </c>
      <c r="EG17" s="4" t="str">
        <v>Milicia excelsa</v>
      </c>
      <c r="EH17" s="4" t="str">
        <v>Milletia ferruginea</v>
      </c>
      <c r="EI17" s="4" t="str">
        <v>Millettia thonningii</v>
      </c>
      <c r="EJ17" s="4" t="str">
        <v>Moringa oleifera</v>
      </c>
      <c r="EK17" s="4" t="str">
        <v>Moringa stenopetala</v>
      </c>
      <c r="EL17" s="4" t="str">
        <v>Neonotonia wightii</v>
      </c>
      <c r="EM17" s="4" t="str">
        <v>Newbouldia laevis</v>
      </c>
      <c r="EN17" s="4" t="str">
        <v>Olea europaea</v>
      </c>
      <c r="EO17" s="4" t="str">
        <v>Opuntia ficus-indica</v>
      </c>
      <c r="EP17" s="4" t="str">
        <v>Palm</v>
      </c>
      <c r="EQ17" s="4" t="str">
        <v>Parkia biglobosa</v>
      </c>
      <c r="ER17" s="4" t="str">
        <v>Paulownia fortunei</v>
      </c>
      <c r="ES17" s="4" t="str">
        <v>Pinus patula</v>
      </c>
      <c r="ET17" s="4" t="str">
        <v>Pithecellobium dulce</v>
      </c>
      <c r="EU17" s="4" t="str">
        <v>Plukenetia conophora</v>
      </c>
      <c r="EV17" s="4" t="str">
        <v>Podocarpus falcatus</v>
      </c>
      <c r="EW17" s="4" t="str">
        <v>Poupartia silvatica</v>
      </c>
      <c r="EX17" s="4" t="str">
        <v>Prosopis africana</v>
      </c>
      <c r="EY17" s="4" t="str">
        <v>Prosopis juliflora</v>
      </c>
      <c r="EZ17" s="4" t="str">
        <v>Prunus africana</v>
      </c>
      <c r="FA17" s="4" t="str">
        <v>Prunus persica</v>
      </c>
      <c r="FB17" s="4" t="str">
        <v>Pterocarpus erinaceus</v>
      </c>
      <c r="FC17" s="4" t="str">
        <v>Pterocarpus lucens</v>
      </c>
      <c r="FD17" s="4" t="str">
        <v>Pterocarpus santalinoides</v>
      </c>
      <c r="FE17" s="4" t="str">
        <v>Pueraria phaseoloides</v>
      </c>
      <c r="FF17" s="4" t="str">
        <v>Quillaja saponaria</v>
      </c>
      <c r="FG17" s="4" t="str">
        <v>Ricinodendron heudelotii</v>
      </c>
      <c r="FH17" s="4" t="str">
        <v>Rosmarinus officinalis</v>
      </c>
      <c r="FI17" s="4" t="str">
        <v>Schefflera abyssinica</v>
      </c>
      <c r="FJ17" s="4" t="str">
        <v>Searsia pyroides</v>
      </c>
      <c r="FK17" s="4" t="str">
        <v>Senna didymobotrya</v>
      </c>
      <c r="FL17" s="4" t="str">
        <v>Senna occidentalis</v>
      </c>
      <c r="FM17" s="4" t="str">
        <v>Senna siamea</v>
      </c>
      <c r="FN17" s="4" t="str">
        <v>Senna singueana</v>
      </c>
      <c r="FO17" s="4" t="str">
        <v>Senna spectabilis</v>
      </c>
      <c r="FP17" s="4" t="str">
        <v>Sesbania cinerascens</v>
      </c>
      <c r="FQ17" s="4" t="str">
        <v>Sesbania goetzei</v>
      </c>
      <c r="FR17" s="4" t="str">
        <v>Sesbania macrantha</v>
      </c>
      <c r="FS17" s="4" t="str">
        <v>Sesbania rostrata</v>
      </c>
      <c r="FT17" s="4" t="str">
        <v>Sesbania sesban</v>
      </c>
      <c r="FU17" s="4" t="str">
        <v>Spathodea campanulata</v>
      </c>
      <c r="FV17" s="4" t="str">
        <v>Spondias mombin</v>
      </c>
      <c r="FW17" s="4" t="str">
        <v>Stereospermum kunthianum</v>
      </c>
      <c r="FX17" s="4" t="str">
        <v>Stylosanthes guianensis</v>
      </c>
      <c r="FY17" s="4" t="str">
        <v>Stylosanthes hamata</v>
      </c>
      <c r="FZ17" s="4" t="str">
        <v>Syzygium guineense</v>
      </c>
      <c r="GA17" s="4" t="str">
        <v>Tamarindus indica</v>
      </c>
      <c r="GB17" s="4" t="str">
        <v>Tarenna sp</v>
      </c>
      <c r="GC17" s="4" t="str">
        <v>Tephrosia candida</v>
      </c>
      <c r="GD17" s="4" t="str">
        <v>Tephrosia diversifolia</v>
      </c>
      <c r="GE17" s="4" t="str">
        <v>Tephrosia sp</v>
      </c>
      <c r="GF17" s="4" t="str">
        <v>Tephrosia vogelii</v>
      </c>
      <c r="GG17" s="4" t="str">
        <v>Terminalia brownii</v>
      </c>
      <c r="GH17" s="4" t="str">
        <v>Terminalia ivoresensis</v>
      </c>
      <c r="GI17" s="4" t="str">
        <v>Terminalia sericea</v>
      </c>
      <c r="GJ17" s="4" t="str">
        <v>Terminalia superba</v>
      </c>
      <c r="GK17" s="4" t="str">
        <v>Tithonia diversifolia</v>
      </c>
      <c r="GL17" s="4" t="str">
        <v>Uapaca kirkiana</v>
      </c>
      <c r="GM17" s="4" t="str">
        <v>Unspecified Tree</v>
      </c>
      <c r="GN17" s="4" t="str">
        <v>Vachellia karroo</v>
      </c>
      <c r="GO17" s="4" t="str">
        <v>Vachellia seyal</v>
      </c>
      <c r="GP17" s="4" t="str">
        <v>Vitellaria paradoxa</v>
      </c>
      <c r="GQ17" s="4" t="str">
        <v>Ziziphus mauritiana</v>
      </c>
    </row>
    <row r="18" spans="1:199" x14ac:dyDescent="0.35">
      <c r="A18" s="4" t="s">
        <v>3657</v>
      </c>
      <c r="C18" s="4" t="s">
        <v>3658</v>
      </c>
      <c r="D18" s="4" t="s">
        <v>109</v>
      </c>
      <c r="E18" s="4" t="s">
        <v>3659</v>
      </c>
      <c r="F18" s="4" t="s">
        <v>3625</v>
      </c>
      <c r="G18" s="4" t="str">
        <f t="shared" si="0"/>
        <v>Acacia karroo</v>
      </c>
      <c r="I18" s="4" t="str">
        <v>Acacia senegal</v>
      </c>
    </row>
    <row r="19" spans="1:199" x14ac:dyDescent="0.35">
      <c r="A19" s="4" t="s">
        <v>3657</v>
      </c>
      <c r="B19" s="4" t="s">
        <v>3660</v>
      </c>
      <c r="C19" s="4" t="s">
        <v>3661</v>
      </c>
      <c r="G19" s="4" t="str">
        <f t="shared" si="0"/>
        <v>Vachellia karroo</v>
      </c>
      <c r="I19" s="4" t="str">
        <v>Acacia sieberiana</v>
      </c>
    </row>
    <row r="20" spans="1:199" x14ac:dyDescent="0.35">
      <c r="A20" s="4" t="s">
        <v>3662</v>
      </c>
      <c r="C20" s="4" t="s">
        <v>3663</v>
      </c>
      <c r="D20" s="4" t="s">
        <v>109</v>
      </c>
      <c r="E20" s="4" t="s">
        <v>109</v>
      </c>
      <c r="F20" s="4" t="s">
        <v>3625</v>
      </c>
      <c r="G20" s="4" t="str">
        <f t="shared" si="0"/>
        <v>Acacia leptocarpa</v>
      </c>
      <c r="I20" s="4" t="str">
        <v>Acacia sp</v>
      </c>
      <c r="N20" s="3" t="s">
        <v>3664</v>
      </c>
    </row>
    <row r="21" spans="1:199" x14ac:dyDescent="0.35">
      <c r="A21" s="4" t="s">
        <v>3665</v>
      </c>
      <c r="C21" s="4" t="s">
        <v>3666</v>
      </c>
      <c r="D21" s="4" t="s">
        <v>109</v>
      </c>
      <c r="E21" s="4" t="s">
        <v>109</v>
      </c>
      <c r="F21" s="4" t="s">
        <v>3625</v>
      </c>
      <c r="G21" s="4" t="str">
        <f t="shared" si="0"/>
        <v>Acacia mangium</v>
      </c>
      <c r="I21" s="4" t="str">
        <v>Acacia tortilis</v>
      </c>
      <c r="N21" s="4" t="str" cm="1">
        <f t="array" ref="N21:GQ21">TRANSPOSE(_xlfn._xlws.SORT(_xlfn.UNIQUE(_xlfn._xlws.FILTER($I$2:$I$500,ISNUMBER(SEARCH(Fertilizer!D26,$I$2:$I$500)),"Not Found"))))</f>
        <v>Acacia angustissima</v>
      </c>
      <c r="O21" s="4" t="str">
        <v>Acacia auriculiformis</v>
      </c>
      <c r="P21" s="4" t="str">
        <v>Acacia brevispica</v>
      </c>
      <c r="Q21" s="4" t="str">
        <v>Acacia caerulescens</v>
      </c>
      <c r="R21" s="4" t="str">
        <v>Acacia crassicarpa</v>
      </c>
      <c r="S21" s="4" t="str">
        <v>Acacia cyanophylla</v>
      </c>
      <c r="T21" s="4" t="str">
        <v>Acacia decurrens</v>
      </c>
      <c r="U21" s="4" t="str">
        <v>Acacia etbaica</v>
      </c>
      <c r="V21" s="4" t="str">
        <v>Acacia ferruginea</v>
      </c>
      <c r="W21" s="4" t="str">
        <v>Acacia holosericea</v>
      </c>
      <c r="X21" s="4" t="str">
        <v>Acacia karroo</v>
      </c>
      <c r="Y21" s="4" t="str">
        <v>Acacia leptocarpa</v>
      </c>
      <c r="Z21" s="4" t="str">
        <v>Acacia mangium</v>
      </c>
      <c r="AA21" s="4" t="str">
        <v>Acacia nilotica</v>
      </c>
      <c r="AB21" s="4" t="str">
        <v>Acacia polyacantha</v>
      </c>
      <c r="AC21" s="4" t="str">
        <v>Acacia saligna</v>
      </c>
      <c r="AD21" s="4" t="str">
        <v>Acacia senegal</v>
      </c>
      <c r="AE21" s="4" t="str">
        <v>Acacia sieberiana</v>
      </c>
      <c r="AF21" s="4" t="str">
        <v>Acacia sp</v>
      </c>
      <c r="AG21" s="4" t="str">
        <v>Acacia tortilis</v>
      </c>
      <c r="AH21" s="4" t="str">
        <v>Acacia toxicaria</v>
      </c>
      <c r="AI21" s="4" t="str">
        <v>Acacia tumida</v>
      </c>
      <c r="AJ21" s="4" t="str">
        <v>Acrocarpus fraxinifolius</v>
      </c>
      <c r="AK21" s="4" t="str">
        <v>Adansonia digitata</v>
      </c>
      <c r="AL21" s="4" t="str">
        <v>Afzelia africana</v>
      </c>
      <c r="AM21" s="4" t="str">
        <v>Albizia chinensis</v>
      </c>
      <c r="AN21" s="4" t="str">
        <v>Albizia coriaria</v>
      </c>
      <c r="AO21" s="4" t="str">
        <v>Albizia gummifera</v>
      </c>
      <c r="AP21" s="4" t="str">
        <v>Albizia lebbeck</v>
      </c>
      <c r="AQ21" s="4" t="str">
        <v>Albizia zygia</v>
      </c>
      <c r="AR21" s="4" t="str">
        <v>Alchornea cordifolia</v>
      </c>
      <c r="AS21" s="4" t="str">
        <v>Alnus acuminata</v>
      </c>
      <c r="AT21" s="4" t="str">
        <v>Antiaris toxicaria</v>
      </c>
      <c r="AU21" s="4" t="str">
        <v>Argyrolobium uniflorum</v>
      </c>
      <c r="AV21" s="4" t="str">
        <v>Artocarpus altilis</v>
      </c>
      <c r="AW21" s="4" t="str">
        <v>Artocarpus heterophyllus</v>
      </c>
      <c r="AX21" s="4" t="str">
        <v>Atriplex nummularia</v>
      </c>
      <c r="AY21" s="4" t="str">
        <v>Azadirachta indica</v>
      </c>
      <c r="AZ21" s="4" t="str">
        <v>Balanites aegyptiaca</v>
      </c>
      <c r="BA21" s="4" t="str">
        <v>Bauhinia reticulata</v>
      </c>
      <c r="BB21" s="4" t="str">
        <v>Bauhinia rufescens</v>
      </c>
      <c r="BC21" s="4" t="str">
        <v>Berchemia discolor</v>
      </c>
      <c r="BD21" s="4" t="str">
        <v>Brachystegia spiciformis</v>
      </c>
      <c r="BE21" s="4" t="str">
        <v>Cajanus cajan</v>
      </c>
      <c r="BF21" s="4" t="str">
        <v>Calliandra calothyrsus</v>
      </c>
      <c r="BG21" s="4" t="str">
        <v>Calopogonium mucunoides</v>
      </c>
      <c r="BH21" s="4" t="str">
        <v>Carissa spinarum</v>
      </c>
      <c r="BI21" s="4" t="str">
        <v>Casuarina equisetifolia</v>
      </c>
      <c r="BJ21" s="4" t="str">
        <v>Casuarina glauca</v>
      </c>
      <c r="BK21" s="4" t="str">
        <v>Catha edulis</v>
      </c>
      <c r="BL21" s="4" t="str">
        <v>Cedrela odorata</v>
      </c>
      <c r="BM21" s="4" t="str">
        <v>Cedrela serrata</v>
      </c>
      <c r="BN21" s="4" t="str">
        <v>Celtis mildbraedii</v>
      </c>
      <c r="BO21" s="4" t="str">
        <v>Centrosema pubescens</v>
      </c>
      <c r="BP21" s="4" t="str">
        <v>Chromolaena odorata</v>
      </c>
      <c r="BQ21" s="4" t="str">
        <v>Cinnamomum cassia</v>
      </c>
      <c r="BR21" s="4" t="str">
        <v>Combretum apiculatum</v>
      </c>
      <c r="BS21" s="4" t="str">
        <v>Cordia africana</v>
      </c>
      <c r="BT21" s="4" t="str">
        <v>Crotalaria agatiflora</v>
      </c>
      <c r="BU21" s="4" t="str">
        <v>Crotalaria grahamiana</v>
      </c>
      <c r="BV21" s="4" t="str">
        <v>Crotalaria juncea</v>
      </c>
      <c r="BW21" s="4" t="str">
        <v>Crotalaria ochrolueca</v>
      </c>
      <c r="BX21" s="4" t="str">
        <v>Crotalaria sp</v>
      </c>
      <c r="BY21" s="4" t="str">
        <v>Crotalaria trichotoma</v>
      </c>
      <c r="BZ21" s="4" t="str">
        <v>Croton macrostachyus</v>
      </c>
      <c r="CA21" s="4" t="str">
        <v>Croton megalocarpus</v>
      </c>
      <c r="CB21" s="4" t="str">
        <v>Cupressus lusitanica</v>
      </c>
      <c r="CC21" s="4" t="str">
        <v>Cytisus proliferus</v>
      </c>
      <c r="CD21" s="4" t="str">
        <v>Dactyladenia barteri</v>
      </c>
      <c r="CE21" s="4" t="str">
        <v>Desmodium discolor</v>
      </c>
      <c r="CF21" s="4" t="str">
        <v>Desmodium distortum</v>
      </c>
      <c r="CG21" s="4" t="str">
        <v>Desmodium intortum</v>
      </c>
      <c r="CH21" s="4" t="str">
        <v>Desmodium uncinatum</v>
      </c>
      <c r="CI21" s="4" t="str">
        <v>Dodonaea viscosa</v>
      </c>
      <c r="CJ21" s="4" t="str">
        <v>Elaeis guineensis</v>
      </c>
      <c r="CK21" s="4" t="str">
        <v>Entada abyssinica</v>
      </c>
      <c r="CL21" s="4" t="str">
        <v>Entandrophragma angolense</v>
      </c>
      <c r="CM21" s="4" t="str">
        <v>Entandrophragma cylindricum</v>
      </c>
      <c r="CN21" s="4" t="str">
        <v>Eriosema ellipticum</v>
      </c>
      <c r="CO21" s="4" t="str">
        <v>Erythrina abyssinica</v>
      </c>
      <c r="CP21" s="4" t="str">
        <v>Erythrina poeppigiana</v>
      </c>
      <c r="CQ21" s="4" t="str">
        <v>Eucalpytus sp</v>
      </c>
      <c r="CR21" s="4" t="str">
        <v>Eucalyptus alba</v>
      </c>
      <c r="CS21" s="4" t="str">
        <v>Eucalyptus camaldulensis</v>
      </c>
      <c r="CT21" s="4" t="str">
        <v>Eucalyptus globulus</v>
      </c>
      <c r="CU21" s="4" t="str">
        <v>Eucalyptus saligna</v>
      </c>
      <c r="CV21" s="4" t="str">
        <v>Euclea racemosa</v>
      </c>
      <c r="CW21" s="4" t="str">
        <v>Faidherbia albida</v>
      </c>
      <c r="CX21" s="4" t="str">
        <v>Fernandoa madagascariensis</v>
      </c>
      <c r="CY21" s="4" t="str">
        <v>Ficus exasperata</v>
      </c>
      <c r="CZ21" s="4" t="str">
        <v>Ficus laurifolia</v>
      </c>
      <c r="DA21" s="4" t="str">
        <v>Ficus natalensis</v>
      </c>
      <c r="DB21" s="4" t="str">
        <v>Ficus polita</v>
      </c>
      <c r="DC21" s="4" t="str">
        <v>Ficus sur</v>
      </c>
      <c r="DD21" s="4" t="str">
        <v>Flemingia macrophylla</v>
      </c>
      <c r="DE21" s="4" t="str">
        <v>Flemingia sp</v>
      </c>
      <c r="DF21" s="4" t="str">
        <v>Gliricida sepium</v>
      </c>
      <c r="DG21" s="4" t="str">
        <v>Gliricidia</v>
      </c>
      <c r="DH21" s="4" t="str">
        <v>Gliricidia maculata</v>
      </c>
      <c r="DI21" s="4" t="str">
        <v>Gliricidia sepium</v>
      </c>
      <c r="DJ21" s="4" t="str">
        <v>Gmelina arborea</v>
      </c>
      <c r="DK21" s="4" t="str">
        <v>Grevillea robusta</v>
      </c>
      <c r="DL21" s="4" t="str">
        <v>Guiera senegalensis</v>
      </c>
      <c r="DM21" s="4" t="str">
        <v>Harrisonia abyssinica</v>
      </c>
      <c r="DN21" s="4" t="str">
        <v>Indigofera sp</v>
      </c>
      <c r="DO21" s="4" t="str">
        <v>Jatropha curcas</v>
      </c>
      <c r="DP21" s="4" t="str">
        <v>Julbernardia globiflora</v>
      </c>
      <c r="DQ21" s="4" t="str">
        <v>Juniperus procera</v>
      </c>
      <c r="DR21" s="4" t="str">
        <v>Khaya senegalensis</v>
      </c>
      <c r="DS21" s="4" t="str">
        <v>Lablab purpureus</v>
      </c>
      <c r="DT21" s="4" t="str">
        <v>Leucaena diversifolia</v>
      </c>
      <c r="DU21" s="4" t="str">
        <v>Leucaena leucocephala</v>
      </c>
      <c r="DV21" s="4" t="str">
        <v>Leucaena pallida</v>
      </c>
      <c r="DW21" s="4" t="str">
        <v>Leucaena trichandra</v>
      </c>
      <c r="DX21" s="4" t="str">
        <v>Lippia javanica</v>
      </c>
      <c r="DY21" s="4" t="str">
        <v>Macroptilium atropurpureum</v>
      </c>
      <c r="DZ21" s="4" t="str">
        <v>Macrotyloma axillare</v>
      </c>
      <c r="EA21" s="4" t="str">
        <v>Macrotyloma daltonii</v>
      </c>
      <c r="EB21" s="4" t="str">
        <v>Maesopsis eminii</v>
      </c>
      <c r="EC21" s="4" t="str">
        <v>Mangifera indica</v>
      </c>
      <c r="ED21" s="4" t="str">
        <v>Markhamia lutea</v>
      </c>
      <c r="EE21" s="4" t="str">
        <v>Melia azedarach</v>
      </c>
      <c r="EF21" s="4" t="str">
        <v>Melia volkensii</v>
      </c>
      <c r="EG21" s="4" t="str">
        <v>Milicia excelsa</v>
      </c>
      <c r="EH21" s="4" t="str">
        <v>Milletia ferruginea</v>
      </c>
      <c r="EI21" s="4" t="str">
        <v>Millettia thonningii</v>
      </c>
      <c r="EJ21" s="4" t="str">
        <v>Moringa oleifera</v>
      </c>
      <c r="EK21" s="4" t="str">
        <v>Moringa stenopetala</v>
      </c>
      <c r="EL21" s="4" t="str">
        <v>Neonotonia wightii</v>
      </c>
      <c r="EM21" s="4" t="str">
        <v>Newbouldia laevis</v>
      </c>
      <c r="EN21" s="4" t="str">
        <v>Olea europaea</v>
      </c>
      <c r="EO21" s="4" t="str">
        <v>Opuntia ficus-indica</v>
      </c>
      <c r="EP21" s="4" t="str">
        <v>Palm</v>
      </c>
      <c r="EQ21" s="4" t="str">
        <v>Parkia biglobosa</v>
      </c>
      <c r="ER21" s="4" t="str">
        <v>Paulownia fortunei</v>
      </c>
      <c r="ES21" s="4" t="str">
        <v>Pinus patula</v>
      </c>
      <c r="ET21" s="4" t="str">
        <v>Pithecellobium dulce</v>
      </c>
      <c r="EU21" s="4" t="str">
        <v>Plukenetia conophora</v>
      </c>
      <c r="EV21" s="4" t="str">
        <v>Podocarpus falcatus</v>
      </c>
      <c r="EW21" s="4" t="str">
        <v>Poupartia silvatica</v>
      </c>
      <c r="EX21" s="4" t="str">
        <v>Prosopis africana</v>
      </c>
      <c r="EY21" s="4" t="str">
        <v>Prosopis juliflora</v>
      </c>
      <c r="EZ21" s="4" t="str">
        <v>Prunus africana</v>
      </c>
      <c r="FA21" s="4" t="str">
        <v>Prunus persica</v>
      </c>
      <c r="FB21" s="4" t="str">
        <v>Pterocarpus erinaceus</v>
      </c>
      <c r="FC21" s="4" t="str">
        <v>Pterocarpus lucens</v>
      </c>
      <c r="FD21" s="4" t="str">
        <v>Pterocarpus santalinoides</v>
      </c>
      <c r="FE21" s="4" t="str">
        <v>Pueraria phaseoloides</v>
      </c>
      <c r="FF21" s="4" t="str">
        <v>Quillaja saponaria</v>
      </c>
      <c r="FG21" s="4" t="str">
        <v>Ricinodendron heudelotii</v>
      </c>
      <c r="FH21" s="4" t="str">
        <v>Rosmarinus officinalis</v>
      </c>
      <c r="FI21" s="4" t="str">
        <v>Schefflera abyssinica</v>
      </c>
      <c r="FJ21" s="4" t="str">
        <v>Searsia pyroides</v>
      </c>
      <c r="FK21" s="4" t="str">
        <v>Senna didymobotrya</v>
      </c>
      <c r="FL21" s="4" t="str">
        <v>Senna occidentalis</v>
      </c>
      <c r="FM21" s="4" t="str">
        <v>Senna siamea</v>
      </c>
      <c r="FN21" s="4" t="str">
        <v>Senna singueana</v>
      </c>
      <c r="FO21" s="4" t="str">
        <v>Senna spectabilis</v>
      </c>
      <c r="FP21" s="4" t="str">
        <v>Sesbania cinerascens</v>
      </c>
      <c r="FQ21" s="4" t="str">
        <v>Sesbania goetzei</v>
      </c>
      <c r="FR21" s="4" t="str">
        <v>Sesbania macrantha</v>
      </c>
      <c r="FS21" s="4" t="str">
        <v>Sesbania rostrata</v>
      </c>
      <c r="FT21" s="4" t="str">
        <v>Sesbania sesban</v>
      </c>
      <c r="FU21" s="4" t="str">
        <v>Spathodea campanulata</v>
      </c>
      <c r="FV21" s="4" t="str">
        <v>Spondias mombin</v>
      </c>
      <c r="FW21" s="4" t="str">
        <v>Stereospermum kunthianum</v>
      </c>
      <c r="FX21" s="4" t="str">
        <v>Stylosanthes guianensis</v>
      </c>
      <c r="FY21" s="4" t="str">
        <v>Stylosanthes hamata</v>
      </c>
      <c r="FZ21" s="4" t="str">
        <v>Syzygium guineense</v>
      </c>
      <c r="GA21" s="4" t="str">
        <v>Tamarindus indica</v>
      </c>
      <c r="GB21" s="4" t="str">
        <v>Tarenna sp</v>
      </c>
      <c r="GC21" s="4" t="str">
        <v>Tephrosia candida</v>
      </c>
      <c r="GD21" s="4" t="str">
        <v>Tephrosia diversifolia</v>
      </c>
      <c r="GE21" s="4" t="str">
        <v>Tephrosia sp</v>
      </c>
      <c r="GF21" s="4" t="str">
        <v>Tephrosia vogelii</v>
      </c>
      <c r="GG21" s="4" t="str">
        <v>Terminalia brownii</v>
      </c>
      <c r="GH21" s="4" t="str">
        <v>Terminalia ivoresensis</v>
      </c>
      <c r="GI21" s="4" t="str">
        <v>Terminalia sericea</v>
      </c>
      <c r="GJ21" s="4" t="str">
        <v>Terminalia superba</v>
      </c>
      <c r="GK21" s="4" t="str">
        <v>Tithonia diversifolia</v>
      </c>
      <c r="GL21" s="4" t="str">
        <v>Uapaca kirkiana</v>
      </c>
      <c r="GM21" s="4" t="str">
        <v>Unspecified Tree</v>
      </c>
      <c r="GN21" s="4" t="str">
        <v>Vachellia karroo</v>
      </c>
      <c r="GO21" s="4" t="str">
        <v>Vachellia seyal</v>
      </c>
      <c r="GP21" s="4" t="str">
        <v>Vitellaria paradoxa</v>
      </c>
      <c r="GQ21" s="4" t="str">
        <v>Ziziphus mauritiana</v>
      </c>
    </row>
    <row r="22" spans="1:199" x14ac:dyDescent="0.35">
      <c r="A22" s="4" t="s">
        <v>3667</v>
      </c>
      <c r="C22" s="4" t="s">
        <v>3668</v>
      </c>
      <c r="D22" s="4" t="s">
        <v>3669</v>
      </c>
      <c r="E22" s="4" t="s">
        <v>109</v>
      </c>
      <c r="F22" s="4" t="s">
        <v>3625</v>
      </c>
      <c r="G22" s="4" t="str">
        <f t="shared" si="0"/>
        <v>Acacia nilotica</v>
      </c>
      <c r="I22" s="4" t="str">
        <v>Acacia toxicaria</v>
      </c>
      <c r="N22" s="4" t="str" cm="1">
        <f t="array" ref="N22:GQ22">TRANSPOSE(_xlfn._xlws.SORT(_xlfn.UNIQUE(_xlfn._xlws.FILTER($I$2:$I$500,ISNUMBER(SEARCH(Fertilizer!D27,$I$2:$I$500)),"Not Found"))))</f>
        <v>Acacia angustissima</v>
      </c>
      <c r="O22" s="4" t="str">
        <v>Acacia auriculiformis</v>
      </c>
      <c r="P22" s="4" t="str">
        <v>Acacia brevispica</v>
      </c>
      <c r="Q22" s="4" t="str">
        <v>Acacia caerulescens</v>
      </c>
      <c r="R22" s="4" t="str">
        <v>Acacia crassicarpa</v>
      </c>
      <c r="S22" s="4" t="str">
        <v>Acacia cyanophylla</v>
      </c>
      <c r="T22" s="4" t="str">
        <v>Acacia decurrens</v>
      </c>
      <c r="U22" s="4" t="str">
        <v>Acacia etbaica</v>
      </c>
      <c r="V22" s="4" t="str">
        <v>Acacia ferruginea</v>
      </c>
      <c r="W22" s="4" t="str">
        <v>Acacia holosericea</v>
      </c>
      <c r="X22" s="4" t="str">
        <v>Acacia karroo</v>
      </c>
      <c r="Y22" s="4" t="str">
        <v>Acacia leptocarpa</v>
      </c>
      <c r="Z22" s="4" t="str">
        <v>Acacia mangium</v>
      </c>
      <c r="AA22" s="4" t="str">
        <v>Acacia nilotica</v>
      </c>
      <c r="AB22" s="4" t="str">
        <v>Acacia polyacantha</v>
      </c>
      <c r="AC22" s="4" t="str">
        <v>Acacia saligna</v>
      </c>
      <c r="AD22" s="4" t="str">
        <v>Acacia senegal</v>
      </c>
      <c r="AE22" s="4" t="str">
        <v>Acacia sieberiana</v>
      </c>
      <c r="AF22" s="4" t="str">
        <v>Acacia sp</v>
      </c>
      <c r="AG22" s="4" t="str">
        <v>Acacia tortilis</v>
      </c>
      <c r="AH22" s="4" t="str">
        <v>Acacia toxicaria</v>
      </c>
      <c r="AI22" s="4" t="str">
        <v>Acacia tumida</v>
      </c>
      <c r="AJ22" s="4" t="str">
        <v>Acrocarpus fraxinifolius</v>
      </c>
      <c r="AK22" s="4" t="str">
        <v>Adansonia digitata</v>
      </c>
      <c r="AL22" s="4" t="str">
        <v>Afzelia africana</v>
      </c>
      <c r="AM22" s="4" t="str">
        <v>Albizia chinensis</v>
      </c>
      <c r="AN22" s="4" t="str">
        <v>Albizia coriaria</v>
      </c>
      <c r="AO22" s="4" t="str">
        <v>Albizia gummifera</v>
      </c>
      <c r="AP22" s="4" t="str">
        <v>Albizia lebbeck</v>
      </c>
      <c r="AQ22" s="4" t="str">
        <v>Albizia zygia</v>
      </c>
      <c r="AR22" s="4" t="str">
        <v>Alchornea cordifolia</v>
      </c>
      <c r="AS22" s="4" t="str">
        <v>Alnus acuminata</v>
      </c>
      <c r="AT22" s="4" t="str">
        <v>Antiaris toxicaria</v>
      </c>
      <c r="AU22" s="4" t="str">
        <v>Argyrolobium uniflorum</v>
      </c>
      <c r="AV22" s="4" t="str">
        <v>Artocarpus altilis</v>
      </c>
      <c r="AW22" s="4" t="str">
        <v>Artocarpus heterophyllus</v>
      </c>
      <c r="AX22" s="4" t="str">
        <v>Atriplex nummularia</v>
      </c>
      <c r="AY22" s="4" t="str">
        <v>Azadirachta indica</v>
      </c>
      <c r="AZ22" s="4" t="str">
        <v>Balanites aegyptiaca</v>
      </c>
      <c r="BA22" s="4" t="str">
        <v>Bauhinia reticulata</v>
      </c>
      <c r="BB22" s="4" t="str">
        <v>Bauhinia rufescens</v>
      </c>
      <c r="BC22" s="4" t="str">
        <v>Berchemia discolor</v>
      </c>
      <c r="BD22" s="4" t="str">
        <v>Brachystegia spiciformis</v>
      </c>
      <c r="BE22" s="4" t="str">
        <v>Cajanus cajan</v>
      </c>
      <c r="BF22" s="4" t="str">
        <v>Calliandra calothyrsus</v>
      </c>
      <c r="BG22" s="4" t="str">
        <v>Calopogonium mucunoides</v>
      </c>
      <c r="BH22" s="4" t="str">
        <v>Carissa spinarum</v>
      </c>
      <c r="BI22" s="4" t="str">
        <v>Casuarina equisetifolia</v>
      </c>
      <c r="BJ22" s="4" t="str">
        <v>Casuarina glauca</v>
      </c>
      <c r="BK22" s="4" t="str">
        <v>Catha edulis</v>
      </c>
      <c r="BL22" s="4" t="str">
        <v>Cedrela odorata</v>
      </c>
      <c r="BM22" s="4" t="str">
        <v>Cedrela serrata</v>
      </c>
      <c r="BN22" s="4" t="str">
        <v>Celtis mildbraedii</v>
      </c>
      <c r="BO22" s="4" t="str">
        <v>Centrosema pubescens</v>
      </c>
      <c r="BP22" s="4" t="str">
        <v>Chromolaena odorata</v>
      </c>
      <c r="BQ22" s="4" t="str">
        <v>Cinnamomum cassia</v>
      </c>
      <c r="BR22" s="4" t="str">
        <v>Combretum apiculatum</v>
      </c>
      <c r="BS22" s="4" t="str">
        <v>Cordia africana</v>
      </c>
      <c r="BT22" s="4" t="str">
        <v>Crotalaria agatiflora</v>
      </c>
      <c r="BU22" s="4" t="str">
        <v>Crotalaria grahamiana</v>
      </c>
      <c r="BV22" s="4" t="str">
        <v>Crotalaria juncea</v>
      </c>
      <c r="BW22" s="4" t="str">
        <v>Crotalaria ochrolueca</v>
      </c>
      <c r="BX22" s="4" t="str">
        <v>Crotalaria sp</v>
      </c>
      <c r="BY22" s="4" t="str">
        <v>Crotalaria trichotoma</v>
      </c>
      <c r="BZ22" s="4" t="str">
        <v>Croton macrostachyus</v>
      </c>
      <c r="CA22" s="4" t="str">
        <v>Croton megalocarpus</v>
      </c>
      <c r="CB22" s="4" t="str">
        <v>Cupressus lusitanica</v>
      </c>
      <c r="CC22" s="4" t="str">
        <v>Cytisus proliferus</v>
      </c>
      <c r="CD22" s="4" t="str">
        <v>Dactyladenia barteri</v>
      </c>
      <c r="CE22" s="4" t="str">
        <v>Desmodium discolor</v>
      </c>
      <c r="CF22" s="4" t="str">
        <v>Desmodium distortum</v>
      </c>
      <c r="CG22" s="4" t="str">
        <v>Desmodium intortum</v>
      </c>
      <c r="CH22" s="4" t="str">
        <v>Desmodium uncinatum</v>
      </c>
      <c r="CI22" s="4" t="str">
        <v>Dodonaea viscosa</v>
      </c>
      <c r="CJ22" s="4" t="str">
        <v>Elaeis guineensis</v>
      </c>
      <c r="CK22" s="4" t="str">
        <v>Entada abyssinica</v>
      </c>
      <c r="CL22" s="4" t="str">
        <v>Entandrophragma angolense</v>
      </c>
      <c r="CM22" s="4" t="str">
        <v>Entandrophragma cylindricum</v>
      </c>
      <c r="CN22" s="4" t="str">
        <v>Eriosema ellipticum</v>
      </c>
      <c r="CO22" s="4" t="str">
        <v>Erythrina abyssinica</v>
      </c>
      <c r="CP22" s="4" t="str">
        <v>Erythrina poeppigiana</v>
      </c>
      <c r="CQ22" s="4" t="str">
        <v>Eucalpytus sp</v>
      </c>
      <c r="CR22" s="4" t="str">
        <v>Eucalyptus alba</v>
      </c>
      <c r="CS22" s="4" t="str">
        <v>Eucalyptus camaldulensis</v>
      </c>
      <c r="CT22" s="4" t="str">
        <v>Eucalyptus globulus</v>
      </c>
      <c r="CU22" s="4" t="str">
        <v>Eucalyptus saligna</v>
      </c>
      <c r="CV22" s="4" t="str">
        <v>Euclea racemosa</v>
      </c>
      <c r="CW22" s="4" t="str">
        <v>Faidherbia albida</v>
      </c>
      <c r="CX22" s="4" t="str">
        <v>Fernandoa madagascariensis</v>
      </c>
      <c r="CY22" s="4" t="str">
        <v>Ficus exasperata</v>
      </c>
      <c r="CZ22" s="4" t="str">
        <v>Ficus laurifolia</v>
      </c>
      <c r="DA22" s="4" t="str">
        <v>Ficus natalensis</v>
      </c>
      <c r="DB22" s="4" t="str">
        <v>Ficus polita</v>
      </c>
      <c r="DC22" s="4" t="str">
        <v>Ficus sur</v>
      </c>
      <c r="DD22" s="4" t="str">
        <v>Flemingia macrophylla</v>
      </c>
      <c r="DE22" s="4" t="str">
        <v>Flemingia sp</v>
      </c>
      <c r="DF22" s="4" t="str">
        <v>Gliricida sepium</v>
      </c>
      <c r="DG22" s="4" t="str">
        <v>Gliricidia</v>
      </c>
      <c r="DH22" s="4" t="str">
        <v>Gliricidia maculata</v>
      </c>
      <c r="DI22" s="4" t="str">
        <v>Gliricidia sepium</v>
      </c>
      <c r="DJ22" s="4" t="str">
        <v>Gmelina arborea</v>
      </c>
      <c r="DK22" s="4" t="str">
        <v>Grevillea robusta</v>
      </c>
      <c r="DL22" s="4" t="str">
        <v>Guiera senegalensis</v>
      </c>
      <c r="DM22" s="4" t="str">
        <v>Harrisonia abyssinica</v>
      </c>
      <c r="DN22" s="4" t="str">
        <v>Indigofera sp</v>
      </c>
      <c r="DO22" s="4" t="str">
        <v>Jatropha curcas</v>
      </c>
      <c r="DP22" s="4" t="str">
        <v>Julbernardia globiflora</v>
      </c>
      <c r="DQ22" s="4" t="str">
        <v>Juniperus procera</v>
      </c>
      <c r="DR22" s="4" t="str">
        <v>Khaya senegalensis</v>
      </c>
      <c r="DS22" s="4" t="str">
        <v>Lablab purpureus</v>
      </c>
      <c r="DT22" s="4" t="str">
        <v>Leucaena diversifolia</v>
      </c>
      <c r="DU22" s="4" t="str">
        <v>Leucaena leucocephala</v>
      </c>
      <c r="DV22" s="4" t="str">
        <v>Leucaena pallida</v>
      </c>
      <c r="DW22" s="4" t="str">
        <v>Leucaena trichandra</v>
      </c>
      <c r="DX22" s="4" t="str">
        <v>Lippia javanica</v>
      </c>
      <c r="DY22" s="4" t="str">
        <v>Macroptilium atropurpureum</v>
      </c>
      <c r="DZ22" s="4" t="str">
        <v>Macrotyloma axillare</v>
      </c>
      <c r="EA22" s="4" t="str">
        <v>Macrotyloma daltonii</v>
      </c>
      <c r="EB22" s="4" t="str">
        <v>Maesopsis eminii</v>
      </c>
      <c r="EC22" s="4" t="str">
        <v>Mangifera indica</v>
      </c>
      <c r="ED22" s="4" t="str">
        <v>Markhamia lutea</v>
      </c>
      <c r="EE22" s="4" t="str">
        <v>Melia azedarach</v>
      </c>
      <c r="EF22" s="4" t="str">
        <v>Melia volkensii</v>
      </c>
      <c r="EG22" s="4" t="str">
        <v>Milicia excelsa</v>
      </c>
      <c r="EH22" s="4" t="str">
        <v>Milletia ferruginea</v>
      </c>
      <c r="EI22" s="4" t="str">
        <v>Millettia thonningii</v>
      </c>
      <c r="EJ22" s="4" t="str">
        <v>Moringa oleifera</v>
      </c>
      <c r="EK22" s="4" t="str">
        <v>Moringa stenopetala</v>
      </c>
      <c r="EL22" s="4" t="str">
        <v>Neonotonia wightii</v>
      </c>
      <c r="EM22" s="4" t="str">
        <v>Newbouldia laevis</v>
      </c>
      <c r="EN22" s="4" t="str">
        <v>Olea europaea</v>
      </c>
      <c r="EO22" s="4" t="str">
        <v>Opuntia ficus-indica</v>
      </c>
      <c r="EP22" s="4" t="str">
        <v>Palm</v>
      </c>
      <c r="EQ22" s="4" t="str">
        <v>Parkia biglobosa</v>
      </c>
      <c r="ER22" s="4" t="str">
        <v>Paulownia fortunei</v>
      </c>
      <c r="ES22" s="4" t="str">
        <v>Pinus patula</v>
      </c>
      <c r="ET22" s="4" t="str">
        <v>Pithecellobium dulce</v>
      </c>
      <c r="EU22" s="4" t="str">
        <v>Plukenetia conophora</v>
      </c>
      <c r="EV22" s="4" t="str">
        <v>Podocarpus falcatus</v>
      </c>
      <c r="EW22" s="4" t="str">
        <v>Poupartia silvatica</v>
      </c>
      <c r="EX22" s="4" t="str">
        <v>Prosopis africana</v>
      </c>
      <c r="EY22" s="4" t="str">
        <v>Prosopis juliflora</v>
      </c>
      <c r="EZ22" s="4" t="str">
        <v>Prunus africana</v>
      </c>
      <c r="FA22" s="4" t="str">
        <v>Prunus persica</v>
      </c>
      <c r="FB22" s="4" t="str">
        <v>Pterocarpus erinaceus</v>
      </c>
      <c r="FC22" s="4" t="str">
        <v>Pterocarpus lucens</v>
      </c>
      <c r="FD22" s="4" t="str">
        <v>Pterocarpus santalinoides</v>
      </c>
      <c r="FE22" s="4" t="str">
        <v>Pueraria phaseoloides</v>
      </c>
      <c r="FF22" s="4" t="str">
        <v>Quillaja saponaria</v>
      </c>
      <c r="FG22" s="4" t="str">
        <v>Ricinodendron heudelotii</v>
      </c>
      <c r="FH22" s="4" t="str">
        <v>Rosmarinus officinalis</v>
      </c>
      <c r="FI22" s="4" t="str">
        <v>Schefflera abyssinica</v>
      </c>
      <c r="FJ22" s="4" t="str">
        <v>Searsia pyroides</v>
      </c>
      <c r="FK22" s="4" t="str">
        <v>Senna didymobotrya</v>
      </c>
      <c r="FL22" s="4" t="str">
        <v>Senna occidentalis</v>
      </c>
      <c r="FM22" s="4" t="str">
        <v>Senna siamea</v>
      </c>
      <c r="FN22" s="4" t="str">
        <v>Senna singueana</v>
      </c>
      <c r="FO22" s="4" t="str">
        <v>Senna spectabilis</v>
      </c>
      <c r="FP22" s="4" t="str">
        <v>Sesbania cinerascens</v>
      </c>
      <c r="FQ22" s="4" t="str">
        <v>Sesbania goetzei</v>
      </c>
      <c r="FR22" s="4" t="str">
        <v>Sesbania macrantha</v>
      </c>
      <c r="FS22" s="4" t="str">
        <v>Sesbania rostrata</v>
      </c>
      <c r="FT22" s="4" t="str">
        <v>Sesbania sesban</v>
      </c>
      <c r="FU22" s="4" t="str">
        <v>Spathodea campanulata</v>
      </c>
      <c r="FV22" s="4" t="str">
        <v>Spondias mombin</v>
      </c>
      <c r="FW22" s="4" t="str">
        <v>Stereospermum kunthianum</v>
      </c>
      <c r="FX22" s="4" t="str">
        <v>Stylosanthes guianensis</v>
      </c>
      <c r="FY22" s="4" t="str">
        <v>Stylosanthes hamata</v>
      </c>
      <c r="FZ22" s="4" t="str">
        <v>Syzygium guineense</v>
      </c>
      <c r="GA22" s="4" t="str">
        <v>Tamarindus indica</v>
      </c>
      <c r="GB22" s="4" t="str">
        <v>Tarenna sp</v>
      </c>
      <c r="GC22" s="4" t="str">
        <v>Tephrosia candida</v>
      </c>
      <c r="GD22" s="4" t="str">
        <v>Tephrosia diversifolia</v>
      </c>
      <c r="GE22" s="4" t="str">
        <v>Tephrosia sp</v>
      </c>
      <c r="GF22" s="4" t="str">
        <v>Tephrosia vogelii</v>
      </c>
      <c r="GG22" s="4" t="str">
        <v>Terminalia brownii</v>
      </c>
      <c r="GH22" s="4" t="str">
        <v>Terminalia ivoresensis</v>
      </c>
      <c r="GI22" s="4" t="str">
        <v>Terminalia sericea</v>
      </c>
      <c r="GJ22" s="4" t="str">
        <v>Terminalia superba</v>
      </c>
      <c r="GK22" s="4" t="str">
        <v>Tithonia diversifolia</v>
      </c>
      <c r="GL22" s="4" t="str">
        <v>Uapaca kirkiana</v>
      </c>
      <c r="GM22" s="4" t="str">
        <v>Unspecified Tree</v>
      </c>
      <c r="GN22" s="4" t="str">
        <v>Vachellia karroo</v>
      </c>
      <c r="GO22" s="4" t="str">
        <v>Vachellia seyal</v>
      </c>
      <c r="GP22" s="4" t="str">
        <v>Vitellaria paradoxa</v>
      </c>
      <c r="GQ22" s="4" t="str">
        <v>Ziziphus mauritiana</v>
      </c>
    </row>
    <row r="23" spans="1:199" x14ac:dyDescent="0.35">
      <c r="A23" s="4" t="s">
        <v>3667</v>
      </c>
      <c r="C23" s="4" t="s">
        <v>3668</v>
      </c>
      <c r="D23" s="4" t="s">
        <v>3670</v>
      </c>
      <c r="E23" s="4" t="s">
        <v>109</v>
      </c>
      <c r="F23" s="4" t="s">
        <v>3625</v>
      </c>
      <c r="G23" s="4" t="str">
        <f t="shared" si="0"/>
        <v>Acacia nilotica</v>
      </c>
      <c r="I23" s="4" t="str">
        <v>Acacia tumida</v>
      </c>
      <c r="N23" s="4" t="str" cm="1">
        <f t="array" ref="N23:GQ23">TRANSPOSE(_xlfn._xlws.SORT(_xlfn.UNIQUE(_xlfn._xlws.FILTER($I$2:$I$500,ISNUMBER(SEARCH(Fertilizer!D28,$I$2:$I$500)),"Not Found"))))</f>
        <v>Acacia angustissima</v>
      </c>
      <c r="O23" s="4" t="str">
        <v>Acacia auriculiformis</v>
      </c>
      <c r="P23" s="4" t="str">
        <v>Acacia brevispica</v>
      </c>
      <c r="Q23" s="4" t="str">
        <v>Acacia caerulescens</v>
      </c>
      <c r="R23" s="4" t="str">
        <v>Acacia crassicarpa</v>
      </c>
      <c r="S23" s="4" t="str">
        <v>Acacia cyanophylla</v>
      </c>
      <c r="T23" s="4" t="str">
        <v>Acacia decurrens</v>
      </c>
      <c r="U23" s="4" t="str">
        <v>Acacia etbaica</v>
      </c>
      <c r="V23" s="4" t="str">
        <v>Acacia ferruginea</v>
      </c>
      <c r="W23" s="4" t="str">
        <v>Acacia holosericea</v>
      </c>
      <c r="X23" s="4" t="str">
        <v>Acacia karroo</v>
      </c>
      <c r="Y23" s="4" t="str">
        <v>Acacia leptocarpa</v>
      </c>
      <c r="Z23" s="4" t="str">
        <v>Acacia mangium</v>
      </c>
      <c r="AA23" s="4" t="str">
        <v>Acacia nilotica</v>
      </c>
      <c r="AB23" s="4" t="str">
        <v>Acacia polyacantha</v>
      </c>
      <c r="AC23" s="4" t="str">
        <v>Acacia saligna</v>
      </c>
      <c r="AD23" s="4" t="str">
        <v>Acacia senegal</v>
      </c>
      <c r="AE23" s="4" t="str">
        <v>Acacia sieberiana</v>
      </c>
      <c r="AF23" s="4" t="str">
        <v>Acacia sp</v>
      </c>
      <c r="AG23" s="4" t="str">
        <v>Acacia tortilis</v>
      </c>
      <c r="AH23" s="4" t="str">
        <v>Acacia toxicaria</v>
      </c>
      <c r="AI23" s="4" t="str">
        <v>Acacia tumida</v>
      </c>
      <c r="AJ23" s="4" t="str">
        <v>Acrocarpus fraxinifolius</v>
      </c>
      <c r="AK23" s="4" t="str">
        <v>Adansonia digitata</v>
      </c>
      <c r="AL23" s="4" t="str">
        <v>Afzelia africana</v>
      </c>
      <c r="AM23" s="4" t="str">
        <v>Albizia chinensis</v>
      </c>
      <c r="AN23" s="4" t="str">
        <v>Albizia coriaria</v>
      </c>
      <c r="AO23" s="4" t="str">
        <v>Albizia gummifera</v>
      </c>
      <c r="AP23" s="4" t="str">
        <v>Albizia lebbeck</v>
      </c>
      <c r="AQ23" s="4" t="str">
        <v>Albizia zygia</v>
      </c>
      <c r="AR23" s="4" t="str">
        <v>Alchornea cordifolia</v>
      </c>
      <c r="AS23" s="4" t="str">
        <v>Alnus acuminata</v>
      </c>
      <c r="AT23" s="4" t="str">
        <v>Antiaris toxicaria</v>
      </c>
      <c r="AU23" s="4" t="str">
        <v>Argyrolobium uniflorum</v>
      </c>
      <c r="AV23" s="4" t="str">
        <v>Artocarpus altilis</v>
      </c>
      <c r="AW23" s="4" t="str">
        <v>Artocarpus heterophyllus</v>
      </c>
      <c r="AX23" s="4" t="str">
        <v>Atriplex nummularia</v>
      </c>
      <c r="AY23" s="4" t="str">
        <v>Azadirachta indica</v>
      </c>
      <c r="AZ23" s="4" t="str">
        <v>Balanites aegyptiaca</v>
      </c>
      <c r="BA23" s="4" t="str">
        <v>Bauhinia reticulata</v>
      </c>
      <c r="BB23" s="4" t="str">
        <v>Bauhinia rufescens</v>
      </c>
      <c r="BC23" s="4" t="str">
        <v>Berchemia discolor</v>
      </c>
      <c r="BD23" s="4" t="str">
        <v>Brachystegia spiciformis</v>
      </c>
      <c r="BE23" s="4" t="str">
        <v>Cajanus cajan</v>
      </c>
      <c r="BF23" s="4" t="str">
        <v>Calliandra calothyrsus</v>
      </c>
      <c r="BG23" s="4" t="str">
        <v>Calopogonium mucunoides</v>
      </c>
      <c r="BH23" s="4" t="str">
        <v>Carissa spinarum</v>
      </c>
      <c r="BI23" s="4" t="str">
        <v>Casuarina equisetifolia</v>
      </c>
      <c r="BJ23" s="4" t="str">
        <v>Casuarina glauca</v>
      </c>
      <c r="BK23" s="4" t="str">
        <v>Catha edulis</v>
      </c>
      <c r="BL23" s="4" t="str">
        <v>Cedrela odorata</v>
      </c>
      <c r="BM23" s="4" t="str">
        <v>Cedrela serrata</v>
      </c>
      <c r="BN23" s="4" t="str">
        <v>Celtis mildbraedii</v>
      </c>
      <c r="BO23" s="4" t="str">
        <v>Centrosema pubescens</v>
      </c>
      <c r="BP23" s="4" t="str">
        <v>Chromolaena odorata</v>
      </c>
      <c r="BQ23" s="4" t="str">
        <v>Cinnamomum cassia</v>
      </c>
      <c r="BR23" s="4" t="str">
        <v>Combretum apiculatum</v>
      </c>
      <c r="BS23" s="4" t="str">
        <v>Cordia africana</v>
      </c>
      <c r="BT23" s="4" t="str">
        <v>Crotalaria agatiflora</v>
      </c>
      <c r="BU23" s="4" t="str">
        <v>Crotalaria grahamiana</v>
      </c>
      <c r="BV23" s="4" t="str">
        <v>Crotalaria juncea</v>
      </c>
      <c r="BW23" s="4" t="str">
        <v>Crotalaria ochrolueca</v>
      </c>
      <c r="BX23" s="4" t="str">
        <v>Crotalaria sp</v>
      </c>
      <c r="BY23" s="4" t="str">
        <v>Crotalaria trichotoma</v>
      </c>
      <c r="BZ23" s="4" t="str">
        <v>Croton macrostachyus</v>
      </c>
      <c r="CA23" s="4" t="str">
        <v>Croton megalocarpus</v>
      </c>
      <c r="CB23" s="4" t="str">
        <v>Cupressus lusitanica</v>
      </c>
      <c r="CC23" s="4" t="str">
        <v>Cytisus proliferus</v>
      </c>
      <c r="CD23" s="4" t="str">
        <v>Dactyladenia barteri</v>
      </c>
      <c r="CE23" s="4" t="str">
        <v>Desmodium discolor</v>
      </c>
      <c r="CF23" s="4" t="str">
        <v>Desmodium distortum</v>
      </c>
      <c r="CG23" s="4" t="str">
        <v>Desmodium intortum</v>
      </c>
      <c r="CH23" s="4" t="str">
        <v>Desmodium uncinatum</v>
      </c>
      <c r="CI23" s="4" t="str">
        <v>Dodonaea viscosa</v>
      </c>
      <c r="CJ23" s="4" t="str">
        <v>Elaeis guineensis</v>
      </c>
      <c r="CK23" s="4" t="str">
        <v>Entada abyssinica</v>
      </c>
      <c r="CL23" s="4" t="str">
        <v>Entandrophragma angolense</v>
      </c>
      <c r="CM23" s="4" t="str">
        <v>Entandrophragma cylindricum</v>
      </c>
      <c r="CN23" s="4" t="str">
        <v>Eriosema ellipticum</v>
      </c>
      <c r="CO23" s="4" t="str">
        <v>Erythrina abyssinica</v>
      </c>
      <c r="CP23" s="4" t="str">
        <v>Erythrina poeppigiana</v>
      </c>
      <c r="CQ23" s="4" t="str">
        <v>Eucalpytus sp</v>
      </c>
      <c r="CR23" s="4" t="str">
        <v>Eucalyptus alba</v>
      </c>
      <c r="CS23" s="4" t="str">
        <v>Eucalyptus camaldulensis</v>
      </c>
      <c r="CT23" s="4" t="str">
        <v>Eucalyptus globulus</v>
      </c>
      <c r="CU23" s="4" t="str">
        <v>Eucalyptus saligna</v>
      </c>
      <c r="CV23" s="4" t="str">
        <v>Euclea racemosa</v>
      </c>
      <c r="CW23" s="4" t="str">
        <v>Faidherbia albida</v>
      </c>
      <c r="CX23" s="4" t="str">
        <v>Fernandoa madagascariensis</v>
      </c>
      <c r="CY23" s="4" t="str">
        <v>Ficus exasperata</v>
      </c>
      <c r="CZ23" s="4" t="str">
        <v>Ficus laurifolia</v>
      </c>
      <c r="DA23" s="4" t="str">
        <v>Ficus natalensis</v>
      </c>
      <c r="DB23" s="4" t="str">
        <v>Ficus polita</v>
      </c>
      <c r="DC23" s="4" t="str">
        <v>Ficus sur</v>
      </c>
      <c r="DD23" s="4" t="str">
        <v>Flemingia macrophylla</v>
      </c>
      <c r="DE23" s="4" t="str">
        <v>Flemingia sp</v>
      </c>
      <c r="DF23" s="4" t="str">
        <v>Gliricida sepium</v>
      </c>
      <c r="DG23" s="4" t="str">
        <v>Gliricidia</v>
      </c>
      <c r="DH23" s="4" t="str">
        <v>Gliricidia maculata</v>
      </c>
      <c r="DI23" s="4" t="str">
        <v>Gliricidia sepium</v>
      </c>
      <c r="DJ23" s="4" t="str">
        <v>Gmelina arborea</v>
      </c>
      <c r="DK23" s="4" t="str">
        <v>Grevillea robusta</v>
      </c>
      <c r="DL23" s="4" t="str">
        <v>Guiera senegalensis</v>
      </c>
      <c r="DM23" s="4" t="str">
        <v>Harrisonia abyssinica</v>
      </c>
      <c r="DN23" s="4" t="str">
        <v>Indigofera sp</v>
      </c>
      <c r="DO23" s="4" t="str">
        <v>Jatropha curcas</v>
      </c>
      <c r="DP23" s="4" t="str">
        <v>Julbernardia globiflora</v>
      </c>
      <c r="DQ23" s="4" t="str">
        <v>Juniperus procera</v>
      </c>
      <c r="DR23" s="4" t="str">
        <v>Khaya senegalensis</v>
      </c>
      <c r="DS23" s="4" t="str">
        <v>Lablab purpureus</v>
      </c>
      <c r="DT23" s="4" t="str">
        <v>Leucaena diversifolia</v>
      </c>
      <c r="DU23" s="4" t="str">
        <v>Leucaena leucocephala</v>
      </c>
      <c r="DV23" s="4" t="str">
        <v>Leucaena pallida</v>
      </c>
      <c r="DW23" s="4" t="str">
        <v>Leucaena trichandra</v>
      </c>
      <c r="DX23" s="4" t="str">
        <v>Lippia javanica</v>
      </c>
      <c r="DY23" s="4" t="str">
        <v>Macroptilium atropurpureum</v>
      </c>
      <c r="DZ23" s="4" t="str">
        <v>Macrotyloma axillare</v>
      </c>
      <c r="EA23" s="4" t="str">
        <v>Macrotyloma daltonii</v>
      </c>
      <c r="EB23" s="4" t="str">
        <v>Maesopsis eminii</v>
      </c>
      <c r="EC23" s="4" t="str">
        <v>Mangifera indica</v>
      </c>
      <c r="ED23" s="4" t="str">
        <v>Markhamia lutea</v>
      </c>
      <c r="EE23" s="4" t="str">
        <v>Melia azedarach</v>
      </c>
      <c r="EF23" s="4" t="str">
        <v>Melia volkensii</v>
      </c>
      <c r="EG23" s="4" t="str">
        <v>Milicia excelsa</v>
      </c>
      <c r="EH23" s="4" t="str">
        <v>Milletia ferruginea</v>
      </c>
      <c r="EI23" s="4" t="str">
        <v>Millettia thonningii</v>
      </c>
      <c r="EJ23" s="4" t="str">
        <v>Moringa oleifera</v>
      </c>
      <c r="EK23" s="4" t="str">
        <v>Moringa stenopetala</v>
      </c>
      <c r="EL23" s="4" t="str">
        <v>Neonotonia wightii</v>
      </c>
      <c r="EM23" s="4" t="str">
        <v>Newbouldia laevis</v>
      </c>
      <c r="EN23" s="4" t="str">
        <v>Olea europaea</v>
      </c>
      <c r="EO23" s="4" t="str">
        <v>Opuntia ficus-indica</v>
      </c>
      <c r="EP23" s="4" t="str">
        <v>Palm</v>
      </c>
      <c r="EQ23" s="4" t="str">
        <v>Parkia biglobosa</v>
      </c>
      <c r="ER23" s="4" t="str">
        <v>Paulownia fortunei</v>
      </c>
      <c r="ES23" s="4" t="str">
        <v>Pinus patula</v>
      </c>
      <c r="ET23" s="4" t="str">
        <v>Pithecellobium dulce</v>
      </c>
      <c r="EU23" s="4" t="str">
        <v>Plukenetia conophora</v>
      </c>
      <c r="EV23" s="4" t="str">
        <v>Podocarpus falcatus</v>
      </c>
      <c r="EW23" s="4" t="str">
        <v>Poupartia silvatica</v>
      </c>
      <c r="EX23" s="4" t="str">
        <v>Prosopis africana</v>
      </c>
      <c r="EY23" s="4" t="str">
        <v>Prosopis juliflora</v>
      </c>
      <c r="EZ23" s="4" t="str">
        <v>Prunus africana</v>
      </c>
      <c r="FA23" s="4" t="str">
        <v>Prunus persica</v>
      </c>
      <c r="FB23" s="4" t="str">
        <v>Pterocarpus erinaceus</v>
      </c>
      <c r="FC23" s="4" t="str">
        <v>Pterocarpus lucens</v>
      </c>
      <c r="FD23" s="4" t="str">
        <v>Pterocarpus santalinoides</v>
      </c>
      <c r="FE23" s="4" t="str">
        <v>Pueraria phaseoloides</v>
      </c>
      <c r="FF23" s="4" t="str">
        <v>Quillaja saponaria</v>
      </c>
      <c r="FG23" s="4" t="str">
        <v>Ricinodendron heudelotii</v>
      </c>
      <c r="FH23" s="4" t="str">
        <v>Rosmarinus officinalis</v>
      </c>
      <c r="FI23" s="4" t="str">
        <v>Schefflera abyssinica</v>
      </c>
      <c r="FJ23" s="4" t="str">
        <v>Searsia pyroides</v>
      </c>
      <c r="FK23" s="4" t="str">
        <v>Senna didymobotrya</v>
      </c>
      <c r="FL23" s="4" t="str">
        <v>Senna occidentalis</v>
      </c>
      <c r="FM23" s="4" t="str">
        <v>Senna siamea</v>
      </c>
      <c r="FN23" s="4" t="str">
        <v>Senna singueana</v>
      </c>
      <c r="FO23" s="4" t="str">
        <v>Senna spectabilis</v>
      </c>
      <c r="FP23" s="4" t="str">
        <v>Sesbania cinerascens</v>
      </c>
      <c r="FQ23" s="4" t="str">
        <v>Sesbania goetzei</v>
      </c>
      <c r="FR23" s="4" t="str">
        <v>Sesbania macrantha</v>
      </c>
      <c r="FS23" s="4" t="str">
        <v>Sesbania rostrata</v>
      </c>
      <c r="FT23" s="4" t="str">
        <v>Sesbania sesban</v>
      </c>
      <c r="FU23" s="4" t="str">
        <v>Spathodea campanulata</v>
      </c>
      <c r="FV23" s="4" t="str">
        <v>Spondias mombin</v>
      </c>
      <c r="FW23" s="4" t="str">
        <v>Stereospermum kunthianum</v>
      </c>
      <c r="FX23" s="4" t="str">
        <v>Stylosanthes guianensis</v>
      </c>
      <c r="FY23" s="4" t="str">
        <v>Stylosanthes hamata</v>
      </c>
      <c r="FZ23" s="4" t="str">
        <v>Syzygium guineense</v>
      </c>
      <c r="GA23" s="4" t="str">
        <v>Tamarindus indica</v>
      </c>
      <c r="GB23" s="4" t="str">
        <v>Tarenna sp</v>
      </c>
      <c r="GC23" s="4" t="str">
        <v>Tephrosia candida</v>
      </c>
      <c r="GD23" s="4" t="str">
        <v>Tephrosia diversifolia</v>
      </c>
      <c r="GE23" s="4" t="str">
        <v>Tephrosia sp</v>
      </c>
      <c r="GF23" s="4" t="str">
        <v>Tephrosia vogelii</v>
      </c>
      <c r="GG23" s="4" t="str">
        <v>Terminalia brownii</v>
      </c>
      <c r="GH23" s="4" t="str">
        <v>Terminalia ivoresensis</v>
      </c>
      <c r="GI23" s="4" t="str">
        <v>Terminalia sericea</v>
      </c>
      <c r="GJ23" s="4" t="str">
        <v>Terminalia superba</v>
      </c>
      <c r="GK23" s="4" t="str">
        <v>Tithonia diversifolia</v>
      </c>
      <c r="GL23" s="4" t="str">
        <v>Uapaca kirkiana</v>
      </c>
      <c r="GM23" s="4" t="str">
        <v>Unspecified Tree</v>
      </c>
      <c r="GN23" s="4" t="str">
        <v>Vachellia karroo</v>
      </c>
      <c r="GO23" s="4" t="str">
        <v>Vachellia seyal</v>
      </c>
      <c r="GP23" s="4" t="str">
        <v>Vitellaria paradoxa</v>
      </c>
      <c r="GQ23" s="4" t="str">
        <v>Ziziphus mauritiana</v>
      </c>
    </row>
    <row r="24" spans="1:199" x14ac:dyDescent="0.35">
      <c r="A24" s="4" t="s">
        <v>3667</v>
      </c>
      <c r="C24" s="4" t="s">
        <v>3668</v>
      </c>
      <c r="D24" s="4" t="s">
        <v>3671</v>
      </c>
      <c r="E24" s="4" t="s">
        <v>109</v>
      </c>
      <c r="F24" s="4" t="s">
        <v>3625</v>
      </c>
      <c r="G24" s="4" t="str">
        <f t="shared" si="0"/>
        <v>Acacia nilotica</v>
      </c>
      <c r="I24" s="4" t="str">
        <v>Acrocarpus fraxinifolius</v>
      </c>
      <c r="N24" s="4" t="str" cm="1">
        <f t="array" ref="N24:GQ24">TRANSPOSE(_xlfn._xlws.SORT(_xlfn.UNIQUE(_xlfn._xlws.FILTER($I$2:$I$500,ISNUMBER(SEARCH(Fertilizer!D29,$I$2:$I$500)),"Not Found"))))</f>
        <v>Acacia angustissima</v>
      </c>
      <c r="O24" s="4" t="str">
        <v>Acacia auriculiformis</v>
      </c>
      <c r="P24" s="4" t="str">
        <v>Acacia brevispica</v>
      </c>
      <c r="Q24" s="4" t="str">
        <v>Acacia caerulescens</v>
      </c>
      <c r="R24" s="4" t="str">
        <v>Acacia crassicarpa</v>
      </c>
      <c r="S24" s="4" t="str">
        <v>Acacia cyanophylla</v>
      </c>
      <c r="T24" s="4" t="str">
        <v>Acacia decurrens</v>
      </c>
      <c r="U24" s="4" t="str">
        <v>Acacia etbaica</v>
      </c>
      <c r="V24" s="4" t="str">
        <v>Acacia ferruginea</v>
      </c>
      <c r="W24" s="4" t="str">
        <v>Acacia holosericea</v>
      </c>
      <c r="X24" s="4" t="str">
        <v>Acacia karroo</v>
      </c>
      <c r="Y24" s="4" t="str">
        <v>Acacia leptocarpa</v>
      </c>
      <c r="Z24" s="4" t="str">
        <v>Acacia mangium</v>
      </c>
      <c r="AA24" s="4" t="str">
        <v>Acacia nilotica</v>
      </c>
      <c r="AB24" s="4" t="str">
        <v>Acacia polyacantha</v>
      </c>
      <c r="AC24" s="4" t="str">
        <v>Acacia saligna</v>
      </c>
      <c r="AD24" s="4" t="str">
        <v>Acacia senegal</v>
      </c>
      <c r="AE24" s="4" t="str">
        <v>Acacia sieberiana</v>
      </c>
      <c r="AF24" s="4" t="str">
        <v>Acacia sp</v>
      </c>
      <c r="AG24" s="4" t="str">
        <v>Acacia tortilis</v>
      </c>
      <c r="AH24" s="4" t="str">
        <v>Acacia toxicaria</v>
      </c>
      <c r="AI24" s="4" t="str">
        <v>Acacia tumida</v>
      </c>
      <c r="AJ24" s="4" t="str">
        <v>Acrocarpus fraxinifolius</v>
      </c>
      <c r="AK24" s="4" t="str">
        <v>Adansonia digitata</v>
      </c>
      <c r="AL24" s="4" t="str">
        <v>Afzelia africana</v>
      </c>
      <c r="AM24" s="4" t="str">
        <v>Albizia chinensis</v>
      </c>
      <c r="AN24" s="4" t="str">
        <v>Albizia coriaria</v>
      </c>
      <c r="AO24" s="4" t="str">
        <v>Albizia gummifera</v>
      </c>
      <c r="AP24" s="4" t="str">
        <v>Albizia lebbeck</v>
      </c>
      <c r="AQ24" s="4" t="str">
        <v>Albizia zygia</v>
      </c>
      <c r="AR24" s="4" t="str">
        <v>Alchornea cordifolia</v>
      </c>
      <c r="AS24" s="4" t="str">
        <v>Alnus acuminata</v>
      </c>
      <c r="AT24" s="4" t="str">
        <v>Antiaris toxicaria</v>
      </c>
      <c r="AU24" s="4" t="str">
        <v>Argyrolobium uniflorum</v>
      </c>
      <c r="AV24" s="4" t="str">
        <v>Artocarpus altilis</v>
      </c>
      <c r="AW24" s="4" t="str">
        <v>Artocarpus heterophyllus</v>
      </c>
      <c r="AX24" s="4" t="str">
        <v>Atriplex nummularia</v>
      </c>
      <c r="AY24" s="4" t="str">
        <v>Azadirachta indica</v>
      </c>
      <c r="AZ24" s="4" t="str">
        <v>Balanites aegyptiaca</v>
      </c>
      <c r="BA24" s="4" t="str">
        <v>Bauhinia reticulata</v>
      </c>
      <c r="BB24" s="4" t="str">
        <v>Bauhinia rufescens</v>
      </c>
      <c r="BC24" s="4" t="str">
        <v>Berchemia discolor</v>
      </c>
      <c r="BD24" s="4" t="str">
        <v>Brachystegia spiciformis</v>
      </c>
      <c r="BE24" s="4" t="str">
        <v>Cajanus cajan</v>
      </c>
      <c r="BF24" s="4" t="str">
        <v>Calliandra calothyrsus</v>
      </c>
      <c r="BG24" s="4" t="str">
        <v>Calopogonium mucunoides</v>
      </c>
      <c r="BH24" s="4" t="str">
        <v>Carissa spinarum</v>
      </c>
      <c r="BI24" s="4" t="str">
        <v>Casuarina equisetifolia</v>
      </c>
      <c r="BJ24" s="4" t="str">
        <v>Casuarina glauca</v>
      </c>
      <c r="BK24" s="4" t="str">
        <v>Catha edulis</v>
      </c>
      <c r="BL24" s="4" t="str">
        <v>Cedrela odorata</v>
      </c>
      <c r="BM24" s="4" t="str">
        <v>Cedrela serrata</v>
      </c>
      <c r="BN24" s="4" t="str">
        <v>Celtis mildbraedii</v>
      </c>
      <c r="BO24" s="4" t="str">
        <v>Centrosema pubescens</v>
      </c>
      <c r="BP24" s="4" t="str">
        <v>Chromolaena odorata</v>
      </c>
      <c r="BQ24" s="4" t="str">
        <v>Cinnamomum cassia</v>
      </c>
      <c r="BR24" s="4" t="str">
        <v>Combretum apiculatum</v>
      </c>
      <c r="BS24" s="4" t="str">
        <v>Cordia africana</v>
      </c>
      <c r="BT24" s="4" t="str">
        <v>Crotalaria agatiflora</v>
      </c>
      <c r="BU24" s="4" t="str">
        <v>Crotalaria grahamiana</v>
      </c>
      <c r="BV24" s="4" t="str">
        <v>Crotalaria juncea</v>
      </c>
      <c r="BW24" s="4" t="str">
        <v>Crotalaria ochrolueca</v>
      </c>
      <c r="BX24" s="4" t="str">
        <v>Crotalaria sp</v>
      </c>
      <c r="BY24" s="4" t="str">
        <v>Crotalaria trichotoma</v>
      </c>
      <c r="BZ24" s="4" t="str">
        <v>Croton macrostachyus</v>
      </c>
      <c r="CA24" s="4" t="str">
        <v>Croton megalocarpus</v>
      </c>
      <c r="CB24" s="4" t="str">
        <v>Cupressus lusitanica</v>
      </c>
      <c r="CC24" s="4" t="str">
        <v>Cytisus proliferus</v>
      </c>
      <c r="CD24" s="4" t="str">
        <v>Dactyladenia barteri</v>
      </c>
      <c r="CE24" s="4" t="str">
        <v>Desmodium discolor</v>
      </c>
      <c r="CF24" s="4" t="str">
        <v>Desmodium distortum</v>
      </c>
      <c r="CG24" s="4" t="str">
        <v>Desmodium intortum</v>
      </c>
      <c r="CH24" s="4" t="str">
        <v>Desmodium uncinatum</v>
      </c>
      <c r="CI24" s="4" t="str">
        <v>Dodonaea viscosa</v>
      </c>
      <c r="CJ24" s="4" t="str">
        <v>Elaeis guineensis</v>
      </c>
      <c r="CK24" s="4" t="str">
        <v>Entada abyssinica</v>
      </c>
      <c r="CL24" s="4" t="str">
        <v>Entandrophragma angolense</v>
      </c>
      <c r="CM24" s="4" t="str">
        <v>Entandrophragma cylindricum</v>
      </c>
      <c r="CN24" s="4" t="str">
        <v>Eriosema ellipticum</v>
      </c>
      <c r="CO24" s="4" t="str">
        <v>Erythrina abyssinica</v>
      </c>
      <c r="CP24" s="4" t="str">
        <v>Erythrina poeppigiana</v>
      </c>
      <c r="CQ24" s="4" t="str">
        <v>Eucalpytus sp</v>
      </c>
      <c r="CR24" s="4" t="str">
        <v>Eucalyptus alba</v>
      </c>
      <c r="CS24" s="4" t="str">
        <v>Eucalyptus camaldulensis</v>
      </c>
      <c r="CT24" s="4" t="str">
        <v>Eucalyptus globulus</v>
      </c>
      <c r="CU24" s="4" t="str">
        <v>Eucalyptus saligna</v>
      </c>
      <c r="CV24" s="4" t="str">
        <v>Euclea racemosa</v>
      </c>
      <c r="CW24" s="4" t="str">
        <v>Faidherbia albida</v>
      </c>
      <c r="CX24" s="4" t="str">
        <v>Fernandoa madagascariensis</v>
      </c>
      <c r="CY24" s="4" t="str">
        <v>Ficus exasperata</v>
      </c>
      <c r="CZ24" s="4" t="str">
        <v>Ficus laurifolia</v>
      </c>
      <c r="DA24" s="4" t="str">
        <v>Ficus natalensis</v>
      </c>
      <c r="DB24" s="4" t="str">
        <v>Ficus polita</v>
      </c>
      <c r="DC24" s="4" t="str">
        <v>Ficus sur</v>
      </c>
      <c r="DD24" s="4" t="str">
        <v>Flemingia macrophylla</v>
      </c>
      <c r="DE24" s="4" t="str">
        <v>Flemingia sp</v>
      </c>
      <c r="DF24" s="4" t="str">
        <v>Gliricida sepium</v>
      </c>
      <c r="DG24" s="4" t="str">
        <v>Gliricidia</v>
      </c>
      <c r="DH24" s="4" t="str">
        <v>Gliricidia maculata</v>
      </c>
      <c r="DI24" s="4" t="str">
        <v>Gliricidia sepium</v>
      </c>
      <c r="DJ24" s="4" t="str">
        <v>Gmelina arborea</v>
      </c>
      <c r="DK24" s="4" t="str">
        <v>Grevillea robusta</v>
      </c>
      <c r="DL24" s="4" t="str">
        <v>Guiera senegalensis</v>
      </c>
      <c r="DM24" s="4" t="str">
        <v>Harrisonia abyssinica</v>
      </c>
      <c r="DN24" s="4" t="str">
        <v>Indigofera sp</v>
      </c>
      <c r="DO24" s="4" t="str">
        <v>Jatropha curcas</v>
      </c>
      <c r="DP24" s="4" t="str">
        <v>Julbernardia globiflora</v>
      </c>
      <c r="DQ24" s="4" t="str">
        <v>Juniperus procera</v>
      </c>
      <c r="DR24" s="4" t="str">
        <v>Khaya senegalensis</v>
      </c>
      <c r="DS24" s="4" t="str">
        <v>Lablab purpureus</v>
      </c>
      <c r="DT24" s="4" t="str">
        <v>Leucaena diversifolia</v>
      </c>
      <c r="DU24" s="4" t="str">
        <v>Leucaena leucocephala</v>
      </c>
      <c r="DV24" s="4" t="str">
        <v>Leucaena pallida</v>
      </c>
      <c r="DW24" s="4" t="str">
        <v>Leucaena trichandra</v>
      </c>
      <c r="DX24" s="4" t="str">
        <v>Lippia javanica</v>
      </c>
      <c r="DY24" s="4" t="str">
        <v>Macroptilium atropurpureum</v>
      </c>
      <c r="DZ24" s="4" t="str">
        <v>Macrotyloma axillare</v>
      </c>
      <c r="EA24" s="4" t="str">
        <v>Macrotyloma daltonii</v>
      </c>
      <c r="EB24" s="4" t="str">
        <v>Maesopsis eminii</v>
      </c>
      <c r="EC24" s="4" t="str">
        <v>Mangifera indica</v>
      </c>
      <c r="ED24" s="4" t="str">
        <v>Markhamia lutea</v>
      </c>
      <c r="EE24" s="4" t="str">
        <v>Melia azedarach</v>
      </c>
      <c r="EF24" s="4" t="str">
        <v>Melia volkensii</v>
      </c>
      <c r="EG24" s="4" t="str">
        <v>Milicia excelsa</v>
      </c>
      <c r="EH24" s="4" t="str">
        <v>Milletia ferruginea</v>
      </c>
      <c r="EI24" s="4" t="str">
        <v>Millettia thonningii</v>
      </c>
      <c r="EJ24" s="4" t="str">
        <v>Moringa oleifera</v>
      </c>
      <c r="EK24" s="4" t="str">
        <v>Moringa stenopetala</v>
      </c>
      <c r="EL24" s="4" t="str">
        <v>Neonotonia wightii</v>
      </c>
      <c r="EM24" s="4" t="str">
        <v>Newbouldia laevis</v>
      </c>
      <c r="EN24" s="4" t="str">
        <v>Olea europaea</v>
      </c>
      <c r="EO24" s="4" t="str">
        <v>Opuntia ficus-indica</v>
      </c>
      <c r="EP24" s="4" t="str">
        <v>Palm</v>
      </c>
      <c r="EQ24" s="4" t="str">
        <v>Parkia biglobosa</v>
      </c>
      <c r="ER24" s="4" t="str">
        <v>Paulownia fortunei</v>
      </c>
      <c r="ES24" s="4" t="str">
        <v>Pinus patula</v>
      </c>
      <c r="ET24" s="4" t="str">
        <v>Pithecellobium dulce</v>
      </c>
      <c r="EU24" s="4" t="str">
        <v>Plukenetia conophora</v>
      </c>
      <c r="EV24" s="4" t="str">
        <v>Podocarpus falcatus</v>
      </c>
      <c r="EW24" s="4" t="str">
        <v>Poupartia silvatica</v>
      </c>
      <c r="EX24" s="4" t="str">
        <v>Prosopis africana</v>
      </c>
      <c r="EY24" s="4" t="str">
        <v>Prosopis juliflora</v>
      </c>
      <c r="EZ24" s="4" t="str">
        <v>Prunus africana</v>
      </c>
      <c r="FA24" s="4" t="str">
        <v>Prunus persica</v>
      </c>
      <c r="FB24" s="4" t="str">
        <v>Pterocarpus erinaceus</v>
      </c>
      <c r="FC24" s="4" t="str">
        <v>Pterocarpus lucens</v>
      </c>
      <c r="FD24" s="4" t="str">
        <v>Pterocarpus santalinoides</v>
      </c>
      <c r="FE24" s="4" t="str">
        <v>Pueraria phaseoloides</v>
      </c>
      <c r="FF24" s="4" t="str">
        <v>Quillaja saponaria</v>
      </c>
      <c r="FG24" s="4" t="str">
        <v>Ricinodendron heudelotii</v>
      </c>
      <c r="FH24" s="4" t="str">
        <v>Rosmarinus officinalis</v>
      </c>
      <c r="FI24" s="4" t="str">
        <v>Schefflera abyssinica</v>
      </c>
      <c r="FJ24" s="4" t="str">
        <v>Searsia pyroides</v>
      </c>
      <c r="FK24" s="4" t="str">
        <v>Senna didymobotrya</v>
      </c>
      <c r="FL24" s="4" t="str">
        <v>Senna occidentalis</v>
      </c>
      <c r="FM24" s="4" t="str">
        <v>Senna siamea</v>
      </c>
      <c r="FN24" s="4" t="str">
        <v>Senna singueana</v>
      </c>
      <c r="FO24" s="4" t="str">
        <v>Senna spectabilis</v>
      </c>
      <c r="FP24" s="4" t="str">
        <v>Sesbania cinerascens</v>
      </c>
      <c r="FQ24" s="4" t="str">
        <v>Sesbania goetzei</v>
      </c>
      <c r="FR24" s="4" t="str">
        <v>Sesbania macrantha</v>
      </c>
      <c r="FS24" s="4" t="str">
        <v>Sesbania rostrata</v>
      </c>
      <c r="FT24" s="4" t="str">
        <v>Sesbania sesban</v>
      </c>
      <c r="FU24" s="4" t="str">
        <v>Spathodea campanulata</v>
      </c>
      <c r="FV24" s="4" t="str">
        <v>Spondias mombin</v>
      </c>
      <c r="FW24" s="4" t="str">
        <v>Stereospermum kunthianum</v>
      </c>
      <c r="FX24" s="4" t="str">
        <v>Stylosanthes guianensis</v>
      </c>
      <c r="FY24" s="4" t="str">
        <v>Stylosanthes hamata</v>
      </c>
      <c r="FZ24" s="4" t="str">
        <v>Syzygium guineense</v>
      </c>
      <c r="GA24" s="4" t="str">
        <v>Tamarindus indica</v>
      </c>
      <c r="GB24" s="4" t="str">
        <v>Tarenna sp</v>
      </c>
      <c r="GC24" s="4" t="str">
        <v>Tephrosia candida</v>
      </c>
      <c r="GD24" s="4" t="str">
        <v>Tephrosia diversifolia</v>
      </c>
      <c r="GE24" s="4" t="str">
        <v>Tephrosia sp</v>
      </c>
      <c r="GF24" s="4" t="str">
        <v>Tephrosia vogelii</v>
      </c>
      <c r="GG24" s="4" t="str">
        <v>Terminalia brownii</v>
      </c>
      <c r="GH24" s="4" t="str">
        <v>Terminalia ivoresensis</v>
      </c>
      <c r="GI24" s="4" t="str">
        <v>Terminalia sericea</v>
      </c>
      <c r="GJ24" s="4" t="str">
        <v>Terminalia superba</v>
      </c>
      <c r="GK24" s="4" t="str">
        <v>Tithonia diversifolia</v>
      </c>
      <c r="GL24" s="4" t="str">
        <v>Uapaca kirkiana</v>
      </c>
      <c r="GM24" s="4" t="str">
        <v>Unspecified Tree</v>
      </c>
      <c r="GN24" s="4" t="str">
        <v>Vachellia karroo</v>
      </c>
      <c r="GO24" s="4" t="str">
        <v>Vachellia seyal</v>
      </c>
      <c r="GP24" s="4" t="str">
        <v>Vitellaria paradoxa</v>
      </c>
      <c r="GQ24" s="4" t="str">
        <v>Ziziphus mauritiana</v>
      </c>
    </row>
    <row r="25" spans="1:199" x14ac:dyDescent="0.35">
      <c r="A25" s="4" t="s">
        <v>3667</v>
      </c>
      <c r="C25" s="4" t="s">
        <v>3668</v>
      </c>
      <c r="D25" s="4" t="s">
        <v>3672</v>
      </c>
      <c r="E25" s="4" t="s">
        <v>109</v>
      </c>
      <c r="F25" s="4" t="s">
        <v>3625</v>
      </c>
      <c r="G25" s="4" t="str">
        <f t="shared" si="0"/>
        <v>Acacia nilotica</v>
      </c>
      <c r="I25" s="4" t="str">
        <v>Adansonia digitata</v>
      </c>
      <c r="N25" s="4" t="str" cm="1">
        <f t="array" ref="N25:GQ25">TRANSPOSE(_xlfn._xlws.SORT(_xlfn.UNIQUE(_xlfn._xlws.FILTER($I$2:$I$500,ISNUMBER(SEARCH(Fertilizer!D30,$I$2:$I$500)),"Not Found"))))</f>
        <v>Acacia angustissima</v>
      </c>
      <c r="O25" s="4" t="str">
        <v>Acacia auriculiformis</v>
      </c>
      <c r="P25" s="4" t="str">
        <v>Acacia brevispica</v>
      </c>
      <c r="Q25" s="4" t="str">
        <v>Acacia caerulescens</v>
      </c>
      <c r="R25" s="4" t="str">
        <v>Acacia crassicarpa</v>
      </c>
      <c r="S25" s="4" t="str">
        <v>Acacia cyanophylla</v>
      </c>
      <c r="T25" s="4" t="str">
        <v>Acacia decurrens</v>
      </c>
      <c r="U25" s="4" t="str">
        <v>Acacia etbaica</v>
      </c>
      <c r="V25" s="4" t="str">
        <v>Acacia ferruginea</v>
      </c>
      <c r="W25" s="4" t="str">
        <v>Acacia holosericea</v>
      </c>
      <c r="X25" s="4" t="str">
        <v>Acacia karroo</v>
      </c>
      <c r="Y25" s="4" t="str">
        <v>Acacia leptocarpa</v>
      </c>
      <c r="Z25" s="4" t="str">
        <v>Acacia mangium</v>
      </c>
      <c r="AA25" s="4" t="str">
        <v>Acacia nilotica</v>
      </c>
      <c r="AB25" s="4" t="str">
        <v>Acacia polyacantha</v>
      </c>
      <c r="AC25" s="4" t="str">
        <v>Acacia saligna</v>
      </c>
      <c r="AD25" s="4" t="str">
        <v>Acacia senegal</v>
      </c>
      <c r="AE25" s="4" t="str">
        <v>Acacia sieberiana</v>
      </c>
      <c r="AF25" s="4" t="str">
        <v>Acacia sp</v>
      </c>
      <c r="AG25" s="4" t="str">
        <v>Acacia tortilis</v>
      </c>
      <c r="AH25" s="4" t="str">
        <v>Acacia toxicaria</v>
      </c>
      <c r="AI25" s="4" t="str">
        <v>Acacia tumida</v>
      </c>
      <c r="AJ25" s="4" t="str">
        <v>Acrocarpus fraxinifolius</v>
      </c>
      <c r="AK25" s="4" t="str">
        <v>Adansonia digitata</v>
      </c>
      <c r="AL25" s="4" t="str">
        <v>Afzelia africana</v>
      </c>
      <c r="AM25" s="4" t="str">
        <v>Albizia chinensis</v>
      </c>
      <c r="AN25" s="4" t="str">
        <v>Albizia coriaria</v>
      </c>
      <c r="AO25" s="4" t="str">
        <v>Albizia gummifera</v>
      </c>
      <c r="AP25" s="4" t="str">
        <v>Albizia lebbeck</v>
      </c>
      <c r="AQ25" s="4" t="str">
        <v>Albizia zygia</v>
      </c>
      <c r="AR25" s="4" t="str">
        <v>Alchornea cordifolia</v>
      </c>
      <c r="AS25" s="4" t="str">
        <v>Alnus acuminata</v>
      </c>
      <c r="AT25" s="4" t="str">
        <v>Antiaris toxicaria</v>
      </c>
      <c r="AU25" s="4" t="str">
        <v>Argyrolobium uniflorum</v>
      </c>
      <c r="AV25" s="4" t="str">
        <v>Artocarpus altilis</v>
      </c>
      <c r="AW25" s="4" t="str">
        <v>Artocarpus heterophyllus</v>
      </c>
      <c r="AX25" s="4" t="str">
        <v>Atriplex nummularia</v>
      </c>
      <c r="AY25" s="4" t="str">
        <v>Azadirachta indica</v>
      </c>
      <c r="AZ25" s="4" t="str">
        <v>Balanites aegyptiaca</v>
      </c>
      <c r="BA25" s="4" t="str">
        <v>Bauhinia reticulata</v>
      </c>
      <c r="BB25" s="4" t="str">
        <v>Bauhinia rufescens</v>
      </c>
      <c r="BC25" s="4" t="str">
        <v>Berchemia discolor</v>
      </c>
      <c r="BD25" s="4" t="str">
        <v>Brachystegia spiciformis</v>
      </c>
      <c r="BE25" s="4" t="str">
        <v>Cajanus cajan</v>
      </c>
      <c r="BF25" s="4" t="str">
        <v>Calliandra calothyrsus</v>
      </c>
      <c r="BG25" s="4" t="str">
        <v>Calopogonium mucunoides</v>
      </c>
      <c r="BH25" s="4" t="str">
        <v>Carissa spinarum</v>
      </c>
      <c r="BI25" s="4" t="str">
        <v>Casuarina equisetifolia</v>
      </c>
      <c r="BJ25" s="4" t="str">
        <v>Casuarina glauca</v>
      </c>
      <c r="BK25" s="4" t="str">
        <v>Catha edulis</v>
      </c>
      <c r="BL25" s="4" t="str">
        <v>Cedrela odorata</v>
      </c>
      <c r="BM25" s="4" t="str">
        <v>Cedrela serrata</v>
      </c>
      <c r="BN25" s="4" t="str">
        <v>Celtis mildbraedii</v>
      </c>
      <c r="BO25" s="4" t="str">
        <v>Centrosema pubescens</v>
      </c>
      <c r="BP25" s="4" t="str">
        <v>Chromolaena odorata</v>
      </c>
      <c r="BQ25" s="4" t="str">
        <v>Cinnamomum cassia</v>
      </c>
      <c r="BR25" s="4" t="str">
        <v>Combretum apiculatum</v>
      </c>
      <c r="BS25" s="4" t="str">
        <v>Cordia africana</v>
      </c>
      <c r="BT25" s="4" t="str">
        <v>Crotalaria agatiflora</v>
      </c>
      <c r="BU25" s="4" t="str">
        <v>Crotalaria grahamiana</v>
      </c>
      <c r="BV25" s="4" t="str">
        <v>Crotalaria juncea</v>
      </c>
      <c r="BW25" s="4" t="str">
        <v>Crotalaria ochrolueca</v>
      </c>
      <c r="BX25" s="4" t="str">
        <v>Crotalaria sp</v>
      </c>
      <c r="BY25" s="4" t="str">
        <v>Crotalaria trichotoma</v>
      </c>
      <c r="BZ25" s="4" t="str">
        <v>Croton macrostachyus</v>
      </c>
      <c r="CA25" s="4" t="str">
        <v>Croton megalocarpus</v>
      </c>
      <c r="CB25" s="4" t="str">
        <v>Cupressus lusitanica</v>
      </c>
      <c r="CC25" s="4" t="str">
        <v>Cytisus proliferus</v>
      </c>
      <c r="CD25" s="4" t="str">
        <v>Dactyladenia barteri</v>
      </c>
      <c r="CE25" s="4" t="str">
        <v>Desmodium discolor</v>
      </c>
      <c r="CF25" s="4" t="str">
        <v>Desmodium distortum</v>
      </c>
      <c r="CG25" s="4" t="str">
        <v>Desmodium intortum</v>
      </c>
      <c r="CH25" s="4" t="str">
        <v>Desmodium uncinatum</v>
      </c>
      <c r="CI25" s="4" t="str">
        <v>Dodonaea viscosa</v>
      </c>
      <c r="CJ25" s="4" t="str">
        <v>Elaeis guineensis</v>
      </c>
      <c r="CK25" s="4" t="str">
        <v>Entada abyssinica</v>
      </c>
      <c r="CL25" s="4" t="str">
        <v>Entandrophragma angolense</v>
      </c>
      <c r="CM25" s="4" t="str">
        <v>Entandrophragma cylindricum</v>
      </c>
      <c r="CN25" s="4" t="str">
        <v>Eriosema ellipticum</v>
      </c>
      <c r="CO25" s="4" t="str">
        <v>Erythrina abyssinica</v>
      </c>
      <c r="CP25" s="4" t="str">
        <v>Erythrina poeppigiana</v>
      </c>
      <c r="CQ25" s="4" t="str">
        <v>Eucalpytus sp</v>
      </c>
      <c r="CR25" s="4" t="str">
        <v>Eucalyptus alba</v>
      </c>
      <c r="CS25" s="4" t="str">
        <v>Eucalyptus camaldulensis</v>
      </c>
      <c r="CT25" s="4" t="str">
        <v>Eucalyptus globulus</v>
      </c>
      <c r="CU25" s="4" t="str">
        <v>Eucalyptus saligna</v>
      </c>
      <c r="CV25" s="4" t="str">
        <v>Euclea racemosa</v>
      </c>
      <c r="CW25" s="4" t="str">
        <v>Faidherbia albida</v>
      </c>
      <c r="CX25" s="4" t="str">
        <v>Fernandoa madagascariensis</v>
      </c>
      <c r="CY25" s="4" t="str">
        <v>Ficus exasperata</v>
      </c>
      <c r="CZ25" s="4" t="str">
        <v>Ficus laurifolia</v>
      </c>
      <c r="DA25" s="4" t="str">
        <v>Ficus natalensis</v>
      </c>
      <c r="DB25" s="4" t="str">
        <v>Ficus polita</v>
      </c>
      <c r="DC25" s="4" t="str">
        <v>Ficus sur</v>
      </c>
      <c r="DD25" s="4" t="str">
        <v>Flemingia macrophylla</v>
      </c>
      <c r="DE25" s="4" t="str">
        <v>Flemingia sp</v>
      </c>
      <c r="DF25" s="4" t="str">
        <v>Gliricida sepium</v>
      </c>
      <c r="DG25" s="4" t="str">
        <v>Gliricidia</v>
      </c>
      <c r="DH25" s="4" t="str">
        <v>Gliricidia maculata</v>
      </c>
      <c r="DI25" s="4" t="str">
        <v>Gliricidia sepium</v>
      </c>
      <c r="DJ25" s="4" t="str">
        <v>Gmelina arborea</v>
      </c>
      <c r="DK25" s="4" t="str">
        <v>Grevillea robusta</v>
      </c>
      <c r="DL25" s="4" t="str">
        <v>Guiera senegalensis</v>
      </c>
      <c r="DM25" s="4" t="str">
        <v>Harrisonia abyssinica</v>
      </c>
      <c r="DN25" s="4" t="str">
        <v>Indigofera sp</v>
      </c>
      <c r="DO25" s="4" t="str">
        <v>Jatropha curcas</v>
      </c>
      <c r="DP25" s="4" t="str">
        <v>Julbernardia globiflora</v>
      </c>
      <c r="DQ25" s="4" t="str">
        <v>Juniperus procera</v>
      </c>
      <c r="DR25" s="4" t="str">
        <v>Khaya senegalensis</v>
      </c>
      <c r="DS25" s="4" t="str">
        <v>Lablab purpureus</v>
      </c>
      <c r="DT25" s="4" t="str">
        <v>Leucaena diversifolia</v>
      </c>
      <c r="DU25" s="4" t="str">
        <v>Leucaena leucocephala</v>
      </c>
      <c r="DV25" s="4" t="str">
        <v>Leucaena pallida</v>
      </c>
      <c r="DW25" s="4" t="str">
        <v>Leucaena trichandra</v>
      </c>
      <c r="DX25" s="4" t="str">
        <v>Lippia javanica</v>
      </c>
      <c r="DY25" s="4" t="str">
        <v>Macroptilium atropurpureum</v>
      </c>
      <c r="DZ25" s="4" t="str">
        <v>Macrotyloma axillare</v>
      </c>
      <c r="EA25" s="4" t="str">
        <v>Macrotyloma daltonii</v>
      </c>
      <c r="EB25" s="4" t="str">
        <v>Maesopsis eminii</v>
      </c>
      <c r="EC25" s="4" t="str">
        <v>Mangifera indica</v>
      </c>
      <c r="ED25" s="4" t="str">
        <v>Markhamia lutea</v>
      </c>
      <c r="EE25" s="4" t="str">
        <v>Melia azedarach</v>
      </c>
      <c r="EF25" s="4" t="str">
        <v>Melia volkensii</v>
      </c>
      <c r="EG25" s="4" t="str">
        <v>Milicia excelsa</v>
      </c>
      <c r="EH25" s="4" t="str">
        <v>Milletia ferruginea</v>
      </c>
      <c r="EI25" s="4" t="str">
        <v>Millettia thonningii</v>
      </c>
      <c r="EJ25" s="4" t="str">
        <v>Moringa oleifera</v>
      </c>
      <c r="EK25" s="4" t="str">
        <v>Moringa stenopetala</v>
      </c>
      <c r="EL25" s="4" t="str">
        <v>Neonotonia wightii</v>
      </c>
      <c r="EM25" s="4" t="str">
        <v>Newbouldia laevis</v>
      </c>
      <c r="EN25" s="4" t="str">
        <v>Olea europaea</v>
      </c>
      <c r="EO25" s="4" t="str">
        <v>Opuntia ficus-indica</v>
      </c>
      <c r="EP25" s="4" t="str">
        <v>Palm</v>
      </c>
      <c r="EQ25" s="4" t="str">
        <v>Parkia biglobosa</v>
      </c>
      <c r="ER25" s="4" t="str">
        <v>Paulownia fortunei</v>
      </c>
      <c r="ES25" s="4" t="str">
        <v>Pinus patula</v>
      </c>
      <c r="ET25" s="4" t="str">
        <v>Pithecellobium dulce</v>
      </c>
      <c r="EU25" s="4" t="str">
        <v>Plukenetia conophora</v>
      </c>
      <c r="EV25" s="4" t="str">
        <v>Podocarpus falcatus</v>
      </c>
      <c r="EW25" s="4" t="str">
        <v>Poupartia silvatica</v>
      </c>
      <c r="EX25" s="4" t="str">
        <v>Prosopis africana</v>
      </c>
      <c r="EY25" s="4" t="str">
        <v>Prosopis juliflora</v>
      </c>
      <c r="EZ25" s="4" t="str">
        <v>Prunus africana</v>
      </c>
      <c r="FA25" s="4" t="str">
        <v>Prunus persica</v>
      </c>
      <c r="FB25" s="4" t="str">
        <v>Pterocarpus erinaceus</v>
      </c>
      <c r="FC25" s="4" t="str">
        <v>Pterocarpus lucens</v>
      </c>
      <c r="FD25" s="4" t="str">
        <v>Pterocarpus santalinoides</v>
      </c>
      <c r="FE25" s="4" t="str">
        <v>Pueraria phaseoloides</v>
      </c>
      <c r="FF25" s="4" t="str">
        <v>Quillaja saponaria</v>
      </c>
      <c r="FG25" s="4" t="str">
        <v>Ricinodendron heudelotii</v>
      </c>
      <c r="FH25" s="4" t="str">
        <v>Rosmarinus officinalis</v>
      </c>
      <c r="FI25" s="4" t="str">
        <v>Schefflera abyssinica</v>
      </c>
      <c r="FJ25" s="4" t="str">
        <v>Searsia pyroides</v>
      </c>
      <c r="FK25" s="4" t="str">
        <v>Senna didymobotrya</v>
      </c>
      <c r="FL25" s="4" t="str">
        <v>Senna occidentalis</v>
      </c>
      <c r="FM25" s="4" t="str">
        <v>Senna siamea</v>
      </c>
      <c r="FN25" s="4" t="str">
        <v>Senna singueana</v>
      </c>
      <c r="FO25" s="4" t="str">
        <v>Senna spectabilis</v>
      </c>
      <c r="FP25" s="4" t="str">
        <v>Sesbania cinerascens</v>
      </c>
      <c r="FQ25" s="4" t="str">
        <v>Sesbania goetzei</v>
      </c>
      <c r="FR25" s="4" t="str">
        <v>Sesbania macrantha</v>
      </c>
      <c r="FS25" s="4" t="str">
        <v>Sesbania rostrata</v>
      </c>
      <c r="FT25" s="4" t="str">
        <v>Sesbania sesban</v>
      </c>
      <c r="FU25" s="4" t="str">
        <v>Spathodea campanulata</v>
      </c>
      <c r="FV25" s="4" t="str">
        <v>Spondias mombin</v>
      </c>
      <c r="FW25" s="4" t="str">
        <v>Stereospermum kunthianum</v>
      </c>
      <c r="FX25" s="4" t="str">
        <v>Stylosanthes guianensis</v>
      </c>
      <c r="FY25" s="4" t="str">
        <v>Stylosanthes hamata</v>
      </c>
      <c r="FZ25" s="4" t="str">
        <v>Syzygium guineense</v>
      </c>
      <c r="GA25" s="4" t="str">
        <v>Tamarindus indica</v>
      </c>
      <c r="GB25" s="4" t="str">
        <v>Tarenna sp</v>
      </c>
      <c r="GC25" s="4" t="str">
        <v>Tephrosia candida</v>
      </c>
      <c r="GD25" s="4" t="str">
        <v>Tephrosia diversifolia</v>
      </c>
      <c r="GE25" s="4" t="str">
        <v>Tephrosia sp</v>
      </c>
      <c r="GF25" s="4" t="str">
        <v>Tephrosia vogelii</v>
      </c>
      <c r="GG25" s="4" t="str">
        <v>Terminalia brownii</v>
      </c>
      <c r="GH25" s="4" t="str">
        <v>Terminalia ivoresensis</v>
      </c>
      <c r="GI25" s="4" t="str">
        <v>Terminalia sericea</v>
      </c>
      <c r="GJ25" s="4" t="str">
        <v>Terminalia superba</v>
      </c>
      <c r="GK25" s="4" t="str">
        <v>Tithonia diversifolia</v>
      </c>
      <c r="GL25" s="4" t="str">
        <v>Uapaca kirkiana</v>
      </c>
      <c r="GM25" s="4" t="str">
        <v>Unspecified Tree</v>
      </c>
      <c r="GN25" s="4" t="str">
        <v>Vachellia karroo</v>
      </c>
      <c r="GO25" s="4" t="str">
        <v>Vachellia seyal</v>
      </c>
      <c r="GP25" s="4" t="str">
        <v>Vitellaria paradoxa</v>
      </c>
      <c r="GQ25" s="4" t="str">
        <v>Ziziphus mauritiana</v>
      </c>
    </row>
    <row r="26" spans="1:199" x14ac:dyDescent="0.35">
      <c r="A26" s="4" t="s">
        <v>3667</v>
      </c>
      <c r="C26" s="4" t="s">
        <v>3668</v>
      </c>
      <c r="D26" s="4" t="s">
        <v>3673</v>
      </c>
      <c r="E26" s="4" t="s">
        <v>109</v>
      </c>
      <c r="F26" s="4" t="s">
        <v>3625</v>
      </c>
      <c r="G26" s="4" t="str">
        <f t="shared" si="0"/>
        <v>Acacia nilotica</v>
      </c>
      <c r="I26" s="4" t="str">
        <v>Afzelia africana</v>
      </c>
      <c r="N26" s="4" t="str" cm="1">
        <f t="array" ref="N26:GQ26">TRANSPOSE(_xlfn._xlws.SORT(_xlfn.UNIQUE(_xlfn._xlws.FILTER($I$2:$I$500,ISNUMBER(SEARCH(Fertilizer!D31,$I$2:$I$500)),"Not Found"))))</f>
        <v>Acacia angustissima</v>
      </c>
      <c r="O26" s="4" t="str">
        <v>Acacia auriculiformis</v>
      </c>
      <c r="P26" s="4" t="str">
        <v>Acacia brevispica</v>
      </c>
      <c r="Q26" s="4" t="str">
        <v>Acacia caerulescens</v>
      </c>
      <c r="R26" s="4" t="str">
        <v>Acacia crassicarpa</v>
      </c>
      <c r="S26" s="4" t="str">
        <v>Acacia cyanophylla</v>
      </c>
      <c r="T26" s="4" t="str">
        <v>Acacia decurrens</v>
      </c>
      <c r="U26" s="4" t="str">
        <v>Acacia etbaica</v>
      </c>
      <c r="V26" s="4" t="str">
        <v>Acacia ferruginea</v>
      </c>
      <c r="W26" s="4" t="str">
        <v>Acacia holosericea</v>
      </c>
      <c r="X26" s="4" t="str">
        <v>Acacia karroo</v>
      </c>
      <c r="Y26" s="4" t="str">
        <v>Acacia leptocarpa</v>
      </c>
      <c r="Z26" s="4" t="str">
        <v>Acacia mangium</v>
      </c>
      <c r="AA26" s="4" t="str">
        <v>Acacia nilotica</v>
      </c>
      <c r="AB26" s="4" t="str">
        <v>Acacia polyacantha</v>
      </c>
      <c r="AC26" s="4" t="str">
        <v>Acacia saligna</v>
      </c>
      <c r="AD26" s="4" t="str">
        <v>Acacia senegal</v>
      </c>
      <c r="AE26" s="4" t="str">
        <v>Acacia sieberiana</v>
      </c>
      <c r="AF26" s="4" t="str">
        <v>Acacia sp</v>
      </c>
      <c r="AG26" s="4" t="str">
        <v>Acacia tortilis</v>
      </c>
      <c r="AH26" s="4" t="str">
        <v>Acacia toxicaria</v>
      </c>
      <c r="AI26" s="4" t="str">
        <v>Acacia tumida</v>
      </c>
      <c r="AJ26" s="4" t="str">
        <v>Acrocarpus fraxinifolius</v>
      </c>
      <c r="AK26" s="4" t="str">
        <v>Adansonia digitata</v>
      </c>
      <c r="AL26" s="4" t="str">
        <v>Afzelia africana</v>
      </c>
      <c r="AM26" s="4" t="str">
        <v>Albizia chinensis</v>
      </c>
      <c r="AN26" s="4" t="str">
        <v>Albizia coriaria</v>
      </c>
      <c r="AO26" s="4" t="str">
        <v>Albizia gummifera</v>
      </c>
      <c r="AP26" s="4" t="str">
        <v>Albizia lebbeck</v>
      </c>
      <c r="AQ26" s="4" t="str">
        <v>Albizia zygia</v>
      </c>
      <c r="AR26" s="4" t="str">
        <v>Alchornea cordifolia</v>
      </c>
      <c r="AS26" s="4" t="str">
        <v>Alnus acuminata</v>
      </c>
      <c r="AT26" s="4" t="str">
        <v>Antiaris toxicaria</v>
      </c>
      <c r="AU26" s="4" t="str">
        <v>Argyrolobium uniflorum</v>
      </c>
      <c r="AV26" s="4" t="str">
        <v>Artocarpus altilis</v>
      </c>
      <c r="AW26" s="4" t="str">
        <v>Artocarpus heterophyllus</v>
      </c>
      <c r="AX26" s="4" t="str">
        <v>Atriplex nummularia</v>
      </c>
      <c r="AY26" s="4" t="str">
        <v>Azadirachta indica</v>
      </c>
      <c r="AZ26" s="4" t="str">
        <v>Balanites aegyptiaca</v>
      </c>
      <c r="BA26" s="4" t="str">
        <v>Bauhinia reticulata</v>
      </c>
      <c r="BB26" s="4" t="str">
        <v>Bauhinia rufescens</v>
      </c>
      <c r="BC26" s="4" t="str">
        <v>Berchemia discolor</v>
      </c>
      <c r="BD26" s="4" t="str">
        <v>Brachystegia spiciformis</v>
      </c>
      <c r="BE26" s="4" t="str">
        <v>Cajanus cajan</v>
      </c>
      <c r="BF26" s="4" t="str">
        <v>Calliandra calothyrsus</v>
      </c>
      <c r="BG26" s="4" t="str">
        <v>Calopogonium mucunoides</v>
      </c>
      <c r="BH26" s="4" t="str">
        <v>Carissa spinarum</v>
      </c>
      <c r="BI26" s="4" t="str">
        <v>Casuarina equisetifolia</v>
      </c>
      <c r="BJ26" s="4" t="str">
        <v>Casuarina glauca</v>
      </c>
      <c r="BK26" s="4" t="str">
        <v>Catha edulis</v>
      </c>
      <c r="BL26" s="4" t="str">
        <v>Cedrela odorata</v>
      </c>
      <c r="BM26" s="4" t="str">
        <v>Cedrela serrata</v>
      </c>
      <c r="BN26" s="4" t="str">
        <v>Celtis mildbraedii</v>
      </c>
      <c r="BO26" s="4" t="str">
        <v>Centrosema pubescens</v>
      </c>
      <c r="BP26" s="4" t="str">
        <v>Chromolaena odorata</v>
      </c>
      <c r="BQ26" s="4" t="str">
        <v>Cinnamomum cassia</v>
      </c>
      <c r="BR26" s="4" t="str">
        <v>Combretum apiculatum</v>
      </c>
      <c r="BS26" s="4" t="str">
        <v>Cordia africana</v>
      </c>
      <c r="BT26" s="4" t="str">
        <v>Crotalaria agatiflora</v>
      </c>
      <c r="BU26" s="4" t="str">
        <v>Crotalaria grahamiana</v>
      </c>
      <c r="BV26" s="4" t="str">
        <v>Crotalaria juncea</v>
      </c>
      <c r="BW26" s="4" t="str">
        <v>Crotalaria ochrolueca</v>
      </c>
      <c r="BX26" s="4" t="str">
        <v>Crotalaria sp</v>
      </c>
      <c r="BY26" s="4" t="str">
        <v>Crotalaria trichotoma</v>
      </c>
      <c r="BZ26" s="4" t="str">
        <v>Croton macrostachyus</v>
      </c>
      <c r="CA26" s="4" t="str">
        <v>Croton megalocarpus</v>
      </c>
      <c r="CB26" s="4" t="str">
        <v>Cupressus lusitanica</v>
      </c>
      <c r="CC26" s="4" t="str">
        <v>Cytisus proliferus</v>
      </c>
      <c r="CD26" s="4" t="str">
        <v>Dactyladenia barteri</v>
      </c>
      <c r="CE26" s="4" t="str">
        <v>Desmodium discolor</v>
      </c>
      <c r="CF26" s="4" t="str">
        <v>Desmodium distortum</v>
      </c>
      <c r="CG26" s="4" t="str">
        <v>Desmodium intortum</v>
      </c>
      <c r="CH26" s="4" t="str">
        <v>Desmodium uncinatum</v>
      </c>
      <c r="CI26" s="4" t="str">
        <v>Dodonaea viscosa</v>
      </c>
      <c r="CJ26" s="4" t="str">
        <v>Elaeis guineensis</v>
      </c>
      <c r="CK26" s="4" t="str">
        <v>Entada abyssinica</v>
      </c>
      <c r="CL26" s="4" t="str">
        <v>Entandrophragma angolense</v>
      </c>
      <c r="CM26" s="4" t="str">
        <v>Entandrophragma cylindricum</v>
      </c>
      <c r="CN26" s="4" t="str">
        <v>Eriosema ellipticum</v>
      </c>
      <c r="CO26" s="4" t="str">
        <v>Erythrina abyssinica</v>
      </c>
      <c r="CP26" s="4" t="str">
        <v>Erythrina poeppigiana</v>
      </c>
      <c r="CQ26" s="4" t="str">
        <v>Eucalpytus sp</v>
      </c>
      <c r="CR26" s="4" t="str">
        <v>Eucalyptus alba</v>
      </c>
      <c r="CS26" s="4" t="str">
        <v>Eucalyptus camaldulensis</v>
      </c>
      <c r="CT26" s="4" t="str">
        <v>Eucalyptus globulus</v>
      </c>
      <c r="CU26" s="4" t="str">
        <v>Eucalyptus saligna</v>
      </c>
      <c r="CV26" s="4" t="str">
        <v>Euclea racemosa</v>
      </c>
      <c r="CW26" s="4" t="str">
        <v>Faidherbia albida</v>
      </c>
      <c r="CX26" s="4" t="str">
        <v>Fernandoa madagascariensis</v>
      </c>
      <c r="CY26" s="4" t="str">
        <v>Ficus exasperata</v>
      </c>
      <c r="CZ26" s="4" t="str">
        <v>Ficus laurifolia</v>
      </c>
      <c r="DA26" s="4" t="str">
        <v>Ficus natalensis</v>
      </c>
      <c r="DB26" s="4" t="str">
        <v>Ficus polita</v>
      </c>
      <c r="DC26" s="4" t="str">
        <v>Ficus sur</v>
      </c>
      <c r="DD26" s="4" t="str">
        <v>Flemingia macrophylla</v>
      </c>
      <c r="DE26" s="4" t="str">
        <v>Flemingia sp</v>
      </c>
      <c r="DF26" s="4" t="str">
        <v>Gliricida sepium</v>
      </c>
      <c r="DG26" s="4" t="str">
        <v>Gliricidia</v>
      </c>
      <c r="DH26" s="4" t="str">
        <v>Gliricidia maculata</v>
      </c>
      <c r="DI26" s="4" t="str">
        <v>Gliricidia sepium</v>
      </c>
      <c r="DJ26" s="4" t="str">
        <v>Gmelina arborea</v>
      </c>
      <c r="DK26" s="4" t="str">
        <v>Grevillea robusta</v>
      </c>
      <c r="DL26" s="4" t="str">
        <v>Guiera senegalensis</v>
      </c>
      <c r="DM26" s="4" t="str">
        <v>Harrisonia abyssinica</v>
      </c>
      <c r="DN26" s="4" t="str">
        <v>Indigofera sp</v>
      </c>
      <c r="DO26" s="4" t="str">
        <v>Jatropha curcas</v>
      </c>
      <c r="DP26" s="4" t="str">
        <v>Julbernardia globiflora</v>
      </c>
      <c r="DQ26" s="4" t="str">
        <v>Juniperus procera</v>
      </c>
      <c r="DR26" s="4" t="str">
        <v>Khaya senegalensis</v>
      </c>
      <c r="DS26" s="4" t="str">
        <v>Lablab purpureus</v>
      </c>
      <c r="DT26" s="4" t="str">
        <v>Leucaena diversifolia</v>
      </c>
      <c r="DU26" s="4" t="str">
        <v>Leucaena leucocephala</v>
      </c>
      <c r="DV26" s="4" t="str">
        <v>Leucaena pallida</v>
      </c>
      <c r="DW26" s="4" t="str">
        <v>Leucaena trichandra</v>
      </c>
      <c r="DX26" s="4" t="str">
        <v>Lippia javanica</v>
      </c>
      <c r="DY26" s="4" t="str">
        <v>Macroptilium atropurpureum</v>
      </c>
      <c r="DZ26" s="4" t="str">
        <v>Macrotyloma axillare</v>
      </c>
      <c r="EA26" s="4" t="str">
        <v>Macrotyloma daltonii</v>
      </c>
      <c r="EB26" s="4" t="str">
        <v>Maesopsis eminii</v>
      </c>
      <c r="EC26" s="4" t="str">
        <v>Mangifera indica</v>
      </c>
      <c r="ED26" s="4" t="str">
        <v>Markhamia lutea</v>
      </c>
      <c r="EE26" s="4" t="str">
        <v>Melia azedarach</v>
      </c>
      <c r="EF26" s="4" t="str">
        <v>Melia volkensii</v>
      </c>
      <c r="EG26" s="4" t="str">
        <v>Milicia excelsa</v>
      </c>
      <c r="EH26" s="4" t="str">
        <v>Milletia ferruginea</v>
      </c>
      <c r="EI26" s="4" t="str">
        <v>Millettia thonningii</v>
      </c>
      <c r="EJ26" s="4" t="str">
        <v>Moringa oleifera</v>
      </c>
      <c r="EK26" s="4" t="str">
        <v>Moringa stenopetala</v>
      </c>
      <c r="EL26" s="4" t="str">
        <v>Neonotonia wightii</v>
      </c>
      <c r="EM26" s="4" t="str">
        <v>Newbouldia laevis</v>
      </c>
      <c r="EN26" s="4" t="str">
        <v>Olea europaea</v>
      </c>
      <c r="EO26" s="4" t="str">
        <v>Opuntia ficus-indica</v>
      </c>
      <c r="EP26" s="4" t="str">
        <v>Palm</v>
      </c>
      <c r="EQ26" s="4" t="str">
        <v>Parkia biglobosa</v>
      </c>
      <c r="ER26" s="4" t="str">
        <v>Paulownia fortunei</v>
      </c>
      <c r="ES26" s="4" t="str">
        <v>Pinus patula</v>
      </c>
      <c r="ET26" s="4" t="str">
        <v>Pithecellobium dulce</v>
      </c>
      <c r="EU26" s="4" t="str">
        <v>Plukenetia conophora</v>
      </c>
      <c r="EV26" s="4" t="str">
        <v>Podocarpus falcatus</v>
      </c>
      <c r="EW26" s="4" t="str">
        <v>Poupartia silvatica</v>
      </c>
      <c r="EX26" s="4" t="str">
        <v>Prosopis africana</v>
      </c>
      <c r="EY26" s="4" t="str">
        <v>Prosopis juliflora</v>
      </c>
      <c r="EZ26" s="4" t="str">
        <v>Prunus africana</v>
      </c>
      <c r="FA26" s="4" t="str">
        <v>Prunus persica</v>
      </c>
      <c r="FB26" s="4" t="str">
        <v>Pterocarpus erinaceus</v>
      </c>
      <c r="FC26" s="4" t="str">
        <v>Pterocarpus lucens</v>
      </c>
      <c r="FD26" s="4" t="str">
        <v>Pterocarpus santalinoides</v>
      </c>
      <c r="FE26" s="4" t="str">
        <v>Pueraria phaseoloides</v>
      </c>
      <c r="FF26" s="4" t="str">
        <v>Quillaja saponaria</v>
      </c>
      <c r="FG26" s="4" t="str">
        <v>Ricinodendron heudelotii</v>
      </c>
      <c r="FH26" s="4" t="str">
        <v>Rosmarinus officinalis</v>
      </c>
      <c r="FI26" s="4" t="str">
        <v>Schefflera abyssinica</v>
      </c>
      <c r="FJ26" s="4" t="str">
        <v>Searsia pyroides</v>
      </c>
      <c r="FK26" s="4" t="str">
        <v>Senna didymobotrya</v>
      </c>
      <c r="FL26" s="4" t="str">
        <v>Senna occidentalis</v>
      </c>
      <c r="FM26" s="4" t="str">
        <v>Senna siamea</v>
      </c>
      <c r="FN26" s="4" t="str">
        <v>Senna singueana</v>
      </c>
      <c r="FO26" s="4" t="str">
        <v>Senna spectabilis</v>
      </c>
      <c r="FP26" s="4" t="str">
        <v>Sesbania cinerascens</v>
      </c>
      <c r="FQ26" s="4" t="str">
        <v>Sesbania goetzei</v>
      </c>
      <c r="FR26" s="4" t="str">
        <v>Sesbania macrantha</v>
      </c>
      <c r="FS26" s="4" t="str">
        <v>Sesbania rostrata</v>
      </c>
      <c r="FT26" s="4" t="str">
        <v>Sesbania sesban</v>
      </c>
      <c r="FU26" s="4" t="str">
        <v>Spathodea campanulata</v>
      </c>
      <c r="FV26" s="4" t="str">
        <v>Spondias mombin</v>
      </c>
      <c r="FW26" s="4" t="str">
        <v>Stereospermum kunthianum</v>
      </c>
      <c r="FX26" s="4" t="str">
        <v>Stylosanthes guianensis</v>
      </c>
      <c r="FY26" s="4" t="str">
        <v>Stylosanthes hamata</v>
      </c>
      <c r="FZ26" s="4" t="str">
        <v>Syzygium guineense</v>
      </c>
      <c r="GA26" s="4" t="str">
        <v>Tamarindus indica</v>
      </c>
      <c r="GB26" s="4" t="str">
        <v>Tarenna sp</v>
      </c>
      <c r="GC26" s="4" t="str">
        <v>Tephrosia candida</v>
      </c>
      <c r="GD26" s="4" t="str">
        <v>Tephrosia diversifolia</v>
      </c>
      <c r="GE26" s="4" t="str">
        <v>Tephrosia sp</v>
      </c>
      <c r="GF26" s="4" t="str">
        <v>Tephrosia vogelii</v>
      </c>
      <c r="GG26" s="4" t="str">
        <v>Terminalia brownii</v>
      </c>
      <c r="GH26" s="4" t="str">
        <v>Terminalia ivoresensis</v>
      </c>
      <c r="GI26" s="4" t="str">
        <v>Terminalia sericea</v>
      </c>
      <c r="GJ26" s="4" t="str">
        <v>Terminalia superba</v>
      </c>
      <c r="GK26" s="4" t="str">
        <v>Tithonia diversifolia</v>
      </c>
      <c r="GL26" s="4" t="str">
        <v>Uapaca kirkiana</v>
      </c>
      <c r="GM26" s="4" t="str">
        <v>Unspecified Tree</v>
      </c>
      <c r="GN26" s="4" t="str">
        <v>Vachellia karroo</v>
      </c>
      <c r="GO26" s="4" t="str">
        <v>Vachellia seyal</v>
      </c>
      <c r="GP26" s="4" t="str">
        <v>Vitellaria paradoxa</v>
      </c>
      <c r="GQ26" s="4" t="str">
        <v>Ziziphus mauritiana</v>
      </c>
    </row>
    <row r="27" spans="1:199" x14ac:dyDescent="0.35">
      <c r="A27" s="4" t="s">
        <v>3667</v>
      </c>
      <c r="C27" s="4" t="s">
        <v>3668</v>
      </c>
      <c r="D27" s="4" t="s">
        <v>3674</v>
      </c>
      <c r="E27" s="4" t="s">
        <v>109</v>
      </c>
      <c r="F27" s="4" t="s">
        <v>3625</v>
      </c>
      <c r="G27" s="4" t="str">
        <f t="shared" si="0"/>
        <v>Acacia nilotica</v>
      </c>
      <c r="I27" s="4" t="str">
        <v>Albizia chinensis</v>
      </c>
      <c r="N27" s="4" t="str" cm="1">
        <f t="array" ref="N27:GQ27">TRANSPOSE(_xlfn._xlws.SORT(_xlfn.UNIQUE(_xlfn._xlws.FILTER($I$2:$I$500,ISNUMBER(SEARCH(Fertilizer!D32,$I$2:$I$500)),"Not Found"))))</f>
        <v>Acacia angustissima</v>
      </c>
      <c r="O27" s="4" t="str">
        <v>Acacia auriculiformis</v>
      </c>
      <c r="P27" s="4" t="str">
        <v>Acacia brevispica</v>
      </c>
      <c r="Q27" s="4" t="str">
        <v>Acacia caerulescens</v>
      </c>
      <c r="R27" s="4" t="str">
        <v>Acacia crassicarpa</v>
      </c>
      <c r="S27" s="4" t="str">
        <v>Acacia cyanophylla</v>
      </c>
      <c r="T27" s="4" t="str">
        <v>Acacia decurrens</v>
      </c>
      <c r="U27" s="4" t="str">
        <v>Acacia etbaica</v>
      </c>
      <c r="V27" s="4" t="str">
        <v>Acacia ferruginea</v>
      </c>
      <c r="W27" s="4" t="str">
        <v>Acacia holosericea</v>
      </c>
      <c r="X27" s="4" t="str">
        <v>Acacia karroo</v>
      </c>
      <c r="Y27" s="4" t="str">
        <v>Acacia leptocarpa</v>
      </c>
      <c r="Z27" s="4" t="str">
        <v>Acacia mangium</v>
      </c>
      <c r="AA27" s="4" t="str">
        <v>Acacia nilotica</v>
      </c>
      <c r="AB27" s="4" t="str">
        <v>Acacia polyacantha</v>
      </c>
      <c r="AC27" s="4" t="str">
        <v>Acacia saligna</v>
      </c>
      <c r="AD27" s="4" t="str">
        <v>Acacia senegal</v>
      </c>
      <c r="AE27" s="4" t="str">
        <v>Acacia sieberiana</v>
      </c>
      <c r="AF27" s="4" t="str">
        <v>Acacia sp</v>
      </c>
      <c r="AG27" s="4" t="str">
        <v>Acacia tortilis</v>
      </c>
      <c r="AH27" s="4" t="str">
        <v>Acacia toxicaria</v>
      </c>
      <c r="AI27" s="4" t="str">
        <v>Acacia tumida</v>
      </c>
      <c r="AJ27" s="4" t="str">
        <v>Acrocarpus fraxinifolius</v>
      </c>
      <c r="AK27" s="4" t="str">
        <v>Adansonia digitata</v>
      </c>
      <c r="AL27" s="4" t="str">
        <v>Afzelia africana</v>
      </c>
      <c r="AM27" s="4" t="str">
        <v>Albizia chinensis</v>
      </c>
      <c r="AN27" s="4" t="str">
        <v>Albizia coriaria</v>
      </c>
      <c r="AO27" s="4" t="str">
        <v>Albizia gummifera</v>
      </c>
      <c r="AP27" s="4" t="str">
        <v>Albizia lebbeck</v>
      </c>
      <c r="AQ27" s="4" t="str">
        <v>Albizia zygia</v>
      </c>
      <c r="AR27" s="4" t="str">
        <v>Alchornea cordifolia</v>
      </c>
      <c r="AS27" s="4" t="str">
        <v>Alnus acuminata</v>
      </c>
      <c r="AT27" s="4" t="str">
        <v>Antiaris toxicaria</v>
      </c>
      <c r="AU27" s="4" t="str">
        <v>Argyrolobium uniflorum</v>
      </c>
      <c r="AV27" s="4" t="str">
        <v>Artocarpus altilis</v>
      </c>
      <c r="AW27" s="4" t="str">
        <v>Artocarpus heterophyllus</v>
      </c>
      <c r="AX27" s="4" t="str">
        <v>Atriplex nummularia</v>
      </c>
      <c r="AY27" s="4" t="str">
        <v>Azadirachta indica</v>
      </c>
      <c r="AZ27" s="4" t="str">
        <v>Balanites aegyptiaca</v>
      </c>
      <c r="BA27" s="4" t="str">
        <v>Bauhinia reticulata</v>
      </c>
      <c r="BB27" s="4" t="str">
        <v>Bauhinia rufescens</v>
      </c>
      <c r="BC27" s="4" t="str">
        <v>Berchemia discolor</v>
      </c>
      <c r="BD27" s="4" t="str">
        <v>Brachystegia spiciformis</v>
      </c>
      <c r="BE27" s="4" t="str">
        <v>Cajanus cajan</v>
      </c>
      <c r="BF27" s="4" t="str">
        <v>Calliandra calothyrsus</v>
      </c>
      <c r="BG27" s="4" t="str">
        <v>Calopogonium mucunoides</v>
      </c>
      <c r="BH27" s="4" t="str">
        <v>Carissa spinarum</v>
      </c>
      <c r="BI27" s="4" t="str">
        <v>Casuarina equisetifolia</v>
      </c>
      <c r="BJ27" s="4" t="str">
        <v>Casuarina glauca</v>
      </c>
      <c r="BK27" s="4" t="str">
        <v>Catha edulis</v>
      </c>
      <c r="BL27" s="4" t="str">
        <v>Cedrela odorata</v>
      </c>
      <c r="BM27" s="4" t="str">
        <v>Cedrela serrata</v>
      </c>
      <c r="BN27" s="4" t="str">
        <v>Celtis mildbraedii</v>
      </c>
      <c r="BO27" s="4" t="str">
        <v>Centrosema pubescens</v>
      </c>
      <c r="BP27" s="4" t="str">
        <v>Chromolaena odorata</v>
      </c>
      <c r="BQ27" s="4" t="str">
        <v>Cinnamomum cassia</v>
      </c>
      <c r="BR27" s="4" t="str">
        <v>Combretum apiculatum</v>
      </c>
      <c r="BS27" s="4" t="str">
        <v>Cordia africana</v>
      </c>
      <c r="BT27" s="4" t="str">
        <v>Crotalaria agatiflora</v>
      </c>
      <c r="BU27" s="4" t="str">
        <v>Crotalaria grahamiana</v>
      </c>
      <c r="BV27" s="4" t="str">
        <v>Crotalaria juncea</v>
      </c>
      <c r="BW27" s="4" t="str">
        <v>Crotalaria ochrolueca</v>
      </c>
      <c r="BX27" s="4" t="str">
        <v>Crotalaria sp</v>
      </c>
      <c r="BY27" s="4" t="str">
        <v>Crotalaria trichotoma</v>
      </c>
      <c r="BZ27" s="4" t="str">
        <v>Croton macrostachyus</v>
      </c>
      <c r="CA27" s="4" t="str">
        <v>Croton megalocarpus</v>
      </c>
      <c r="CB27" s="4" t="str">
        <v>Cupressus lusitanica</v>
      </c>
      <c r="CC27" s="4" t="str">
        <v>Cytisus proliferus</v>
      </c>
      <c r="CD27" s="4" t="str">
        <v>Dactyladenia barteri</v>
      </c>
      <c r="CE27" s="4" t="str">
        <v>Desmodium discolor</v>
      </c>
      <c r="CF27" s="4" t="str">
        <v>Desmodium distortum</v>
      </c>
      <c r="CG27" s="4" t="str">
        <v>Desmodium intortum</v>
      </c>
      <c r="CH27" s="4" t="str">
        <v>Desmodium uncinatum</v>
      </c>
      <c r="CI27" s="4" t="str">
        <v>Dodonaea viscosa</v>
      </c>
      <c r="CJ27" s="4" t="str">
        <v>Elaeis guineensis</v>
      </c>
      <c r="CK27" s="4" t="str">
        <v>Entada abyssinica</v>
      </c>
      <c r="CL27" s="4" t="str">
        <v>Entandrophragma angolense</v>
      </c>
      <c r="CM27" s="4" t="str">
        <v>Entandrophragma cylindricum</v>
      </c>
      <c r="CN27" s="4" t="str">
        <v>Eriosema ellipticum</v>
      </c>
      <c r="CO27" s="4" t="str">
        <v>Erythrina abyssinica</v>
      </c>
      <c r="CP27" s="4" t="str">
        <v>Erythrina poeppigiana</v>
      </c>
      <c r="CQ27" s="4" t="str">
        <v>Eucalpytus sp</v>
      </c>
      <c r="CR27" s="4" t="str">
        <v>Eucalyptus alba</v>
      </c>
      <c r="CS27" s="4" t="str">
        <v>Eucalyptus camaldulensis</v>
      </c>
      <c r="CT27" s="4" t="str">
        <v>Eucalyptus globulus</v>
      </c>
      <c r="CU27" s="4" t="str">
        <v>Eucalyptus saligna</v>
      </c>
      <c r="CV27" s="4" t="str">
        <v>Euclea racemosa</v>
      </c>
      <c r="CW27" s="4" t="str">
        <v>Faidherbia albida</v>
      </c>
      <c r="CX27" s="4" t="str">
        <v>Fernandoa madagascariensis</v>
      </c>
      <c r="CY27" s="4" t="str">
        <v>Ficus exasperata</v>
      </c>
      <c r="CZ27" s="4" t="str">
        <v>Ficus laurifolia</v>
      </c>
      <c r="DA27" s="4" t="str">
        <v>Ficus natalensis</v>
      </c>
      <c r="DB27" s="4" t="str">
        <v>Ficus polita</v>
      </c>
      <c r="DC27" s="4" t="str">
        <v>Ficus sur</v>
      </c>
      <c r="DD27" s="4" t="str">
        <v>Flemingia macrophylla</v>
      </c>
      <c r="DE27" s="4" t="str">
        <v>Flemingia sp</v>
      </c>
      <c r="DF27" s="4" t="str">
        <v>Gliricida sepium</v>
      </c>
      <c r="DG27" s="4" t="str">
        <v>Gliricidia</v>
      </c>
      <c r="DH27" s="4" t="str">
        <v>Gliricidia maculata</v>
      </c>
      <c r="DI27" s="4" t="str">
        <v>Gliricidia sepium</v>
      </c>
      <c r="DJ27" s="4" t="str">
        <v>Gmelina arborea</v>
      </c>
      <c r="DK27" s="4" t="str">
        <v>Grevillea robusta</v>
      </c>
      <c r="DL27" s="4" t="str">
        <v>Guiera senegalensis</v>
      </c>
      <c r="DM27" s="4" t="str">
        <v>Harrisonia abyssinica</v>
      </c>
      <c r="DN27" s="4" t="str">
        <v>Indigofera sp</v>
      </c>
      <c r="DO27" s="4" t="str">
        <v>Jatropha curcas</v>
      </c>
      <c r="DP27" s="4" t="str">
        <v>Julbernardia globiflora</v>
      </c>
      <c r="DQ27" s="4" t="str">
        <v>Juniperus procera</v>
      </c>
      <c r="DR27" s="4" t="str">
        <v>Khaya senegalensis</v>
      </c>
      <c r="DS27" s="4" t="str">
        <v>Lablab purpureus</v>
      </c>
      <c r="DT27" s="4" t="str">
        <v>Leucaena diversifolia</v>
      </c>
      <c r="DU27" s="4" t="str">
        <v>Leucaena leucocephala</v>
      </c>
      <c r="DV27" s="4" t="str">
        <v>Leucaena pallida</v>
      </c>
      <c r="DW27" s="4" t="str">
        <v>Leucaena trichandra</v>
      </c>
      <c r="DX27" s="4" t="str">
        <v>Lippia javanica</v>
      </c>
      <c r="DY27" s="4" t="str">
        <v>Macroptilium atropurpureum</v>
      </c>
      <c r="DZ27" s="4" t="str">
        <v>Macrotyloma axillare</v>
      </c>
      <c r="EA27" s="4" t="str">
        <v>Macrotyloma daltonii</v>
      </c>
      <c r="EB27" s="4" t="str">
        <v>Maesopsis eminii</v>
      </c>
      <c r="EC27" s="4" t="str">
        <v>Mangifera indica</v>
      </c>
      <c r="ED27" s="4" t="str">
        <v>Markhamia lutea</v>
      </c>
      <c r="EE27" s="4" t="str">
        <v>Melia azedarach</v>
      </c>
      <c r="EF27" s="4" t="str">
        <v>Melia volkensii</v>
      </c>
      <c r="EG27" s="4" t="str">
        <v>Milicia excelsa</v>
      </c>
      <c r="EH27" s="4" t="str">
        <v>Milletia ferruginea</v>
      </c>
      <c r="EI27" s="4" t="str">
        <v>Millettia thonningii</v>
      </c>
      <c r="EJ27" s="4" t="str">
        <v>Moringa oleifera</v>
      </c>
      <c r="EK27" s="4" t="str">
        <v>Moringa stenopetala</v>
      </c>
      <c r="EL27" s="4" t="str">
        <v>Neonotonia wightii</v>
      </c>
      <c r="EM27" s="4" t="str">
        <v>Newbouldia laevis</v>
      </c>
      <c r="EN27" s="4" t="str">
        <v>Olea europaea</v>
      </c>
      <c r="EO27" s="4" t="str">
        <v>Opuntia ficus-indica</v>
      </c>
      <c r="EP27" s="4" t="str">
        <v>Palm</v>
      </c>
      <c r="EQ27" s="4" t="str">
        <v>Parkia biglobosa</v>
      </c>
      <c r="ER27" s="4" t="str">
        <v>Paulownia fortunei</v>
      </c>
      <c r="ES27" s="4" t="str">
        <v>Pinus patula</v>
      </c>
      <c r="ET27" s="4" t="str">
        <v>Pithecellobium dulce</v>
      </c>
      <c r="EU27" s="4" t="str">
        <v>Plukenetia conophora</v>
      </c>
      <c r="EV27" s="4" t="str">
        <v>Podocarpus falcatus</v>
      </c>
      <c r="EW27" s="4" t="str">
        <v>Poupartia silvatica</v>
      </c>
      <c r="EX27" s="4" t="str">
        <v>Prosopis africana</v>
      </c>
      <c r="EY27" s="4" t="str">
        <v>Prosopis juliflora</v>
      </c>
      <c r="EZ27" s="4" t="str">
        <v>Prunus africana</v>
      </c>
      <c r="FA27" s="4" t="str">
        <v>Prunus persica</v>
      </c>
      <c r="FB27" s="4" t="str">
        <v>Pterocarpus erinaceus</v>
      </c>
      <c r="FC27" s="4" t="str">
        <v>Pterocarpus lucens</v>
      </c>
      <c r="FD27" s="4" t="str">
        <v>Pterocarpus santalinoides</v>
      </c>
      <c r="FE27" s="4" t="str">
        <v>Pueraria phaseoloides</v>
      </c>
      <c r="FF27" s="4" t="str">
        <v>Quillaja saponaria</v>
      </c>
      <c r="FG27" s="4" t="str">
        <v>Ricinodendron heudelotii</v>
      </c>
      <c r="FH27" s="4" t="str">
        <v>Rosmarinus officinalis</v>
      </c>
      <c r="FI27" s="4" t="str">
        <v>Schefflera abyssinica</v>
      </c>
      <c r="FJ27" s="4" t="str">
        <v>Searsia pyroides</v>
      </c>
      <c r="FK27" s="4" t="str">
        <v>Senna didymobotrya</v>
      </c>
      <c r="FL27" s="4" t="str">
        <v>Senna occidentalis</v>
      </c>
      <c r="FM27" s="4" t="str">
        <v>Senna siamea</v>
      </c>
      <c r="FN27" s="4" t="str">
        <v>Senna singueana</v>
      </c>
      <c r="FO27" s="4" t="str">
        <v>Senna spectabilis</v>
      </c>
      <c r="FP27" s="4" t="str">
        <v>Sesbania cinerascens</v>
      </c>
      <c r="FQ27" s="4" t="str">
        <v>Sesbania goetzei</v>
      </c>
      <c r="FR27" s="4" t="str">
        <v>Sesbania macrantha</v>
      </c>
      <c r="FS27" s="4" t="str">
        <v>Sesbania rostrata</v>
      </c>
      <c r="FT27" s="4" t="str">
        <v>Sesbania sesban</v>
      </c>
      <c r="FU27" s="4" t="str">
        <v>Spathodea campanulata</v>
      </c>
      <c r="FV27" s="4" t="str">
        <v>Spondias mombin</v>
      </c>
      <c r="FW27" s="4" t="str">
        <v>Stereospermum kunthianum</v>
      </c>
      <c r="FX27" s="4" t="str">
        <v>Stylosanthes guianensis</v>
      </c>
      <c r="FY27" s="4" t="str">
        <v>Stylosanthes hamata</v>
      </c>
      <c r="FZ27" s="4" t="str">
        <v>Syzygium guineense</v>
      </c>
      <c r="GA27" s="4" t="str">
        <v>Tamarindus indica</v>
      </c>
      <c r="GB27" s="4" t="str">
        <v>Tarenna sp</v>
      </c>
      <c r="GC27" s="4" t="str">
        <v>Tephrosia candida</v>
      </c>
      <c r="GD27" s="4" t="str">
        <v>Tephrosia diversifolia</v>
      </c>
      <c r="GE27" s="4" t="str">
        <v>Tephrosia sp</v>
      </c>
      <c r="GF27" s="4" t="str">
        <v>Tephrosia vogelii</v>
      </c>
      <c r="GG27" s="4" t="str">
        <v>Terminalia brownii</v>
      </c>
      <c r="GH27" s="4" t="str">
        <v>Terminalia ivoresensis</v>
      </c>
      <c r="GI27" s="4" t="str">
        <v>Terminalia sericea</v>
      </c>
      <c r="GJ27" s="4" t="str">
        <v>Terminalia superba</v>
      </c>
      <c r="GK27" s="4" t="str">
        <v>Tithonia diversifolia</v>
      </c>
      <c r="GL27" s="4" t="str">
        <v>Uapaca kirkiana</v>
      </c>
      <c r="GM27" s="4" t="str">
        <v>Unspecified Tree</v>
      </c>
      <c r="GN27" s="4" t="str">
        <v>Vachellia karroo</v>
      </c>
      <c r="GO27" s="4" t="str">
        <v>Vachellia seyal</v>
      </c>
      <c r="GP27" s="4" t="str">
        <v>Vitellaria paradoxa</v>
      </c>
      <c r="GQ27" s="4" t="str">
        <v>Ziziphus mauritiana</v>
      </c>
    </row>
    <row r="28" spans="1:199" x14ac:dyDescent="0.35">
      <c r="A28" s="4" t="s">
        <v>3667</v>
      </c>
      <c r="C28" s="4" t="s">
        <v>3668</v>
      </c>
      <c r="D28" s="4" t="s">
        <v>3675</v>
      </c>
      <c r="E28" s="4" t="s">
        <v>109</v>
      </c>
      <c r="F28" s="4" t="s">
        <v>3625</v>
      </c>
      <c r="G28" s="4" t="str">
        <f t="shared" si="0"/>
        <v>Acacia nilotica</v>
      </c>
      <c r="I28" s="4" t="str">
        <v>Albizia coriaria</v>
      </c>
      <c r="N28" s="4" t="str" cm="1">
        <f t="array" ref="N28:GQ28">TRANSPOSE(_xlfn._xlws.SORT(_xlfn.UNIQUE(_xlfn._xlws.FILTER($I$2:$I$500,ISNUMBER(SEARCH(Fertilizer!D33,$I$2:$I$500)),"Not Found"))))</f>
        <v>Acacia angustissima</v>
      </c>
      <c r="O28" s="4" t="str">
        <v>Acacia auriculiformis</v>
      </c>
      <c r="P28" s="4" t="str">
        <v>Acacia brevispica</v>
      </c>
      <c r="Q28" s="4" t="str">
        <v>Acacia caerulescens</v>
      </c>
      <c r="R28" s="4" t="str">
        <v>Acacia crassicarpa</v>
      </c>
      <c r="S28" s="4" t="str">
        <v>Acacia cyanophylla</v>
      </c>
      <c r="T28" s="4" t="str">
        <v>Acacia decurrens</v>
      </c>
      <c r="U28" s="4" t="str">
        <v>Acacia etbaica</v>
      </c>
      <c r="V28" s="4" t="str">
        <v>Acacia ferruginea</v>
      </c>
      <c r="W28" s="4" t="str">
        <v>Acacia holosericea</v>
      </c>
      <c r="X28" s="4" t="str">
        <v>Acacia karroo</v>
      </c>
      <c r="Y28" s="4" t="str">
        <v>Acacia leptocarpa</v>
      </c>
      <c r="Z28" s="4" t="str">
        <v>Acacia mangium</v>
      </c>
      <c r="AA28" s="4" t="str">
        <v>Acacia nilotica</v>
      </c>
      <c r="AB28" s="4" t="str">
        <v>Acacia polyacantha</v>
      </c>
      <c r="AC28" s="4" t="str">
        <v>Acacia saligna</v>
      </c>
      <c r="AD28" s="4" t="str">
        <v>Acacia senegal</v>
      </c>
      <c r="AE28" s="4" t="str">
        <v>Acacia sieberiana</v>
      </c>
      <c r="AF28" s="4" t="str">
        <v>Acacia sp</v>
      </c>
      <c r="AG28" s="4" t="str">
        <v>Acacia tortilis</v>
      </c>
      <c r="AH28" s="4" t="str">
        <v>Acacia toxicaria</v>
      </c>
      <c r="AI28" s="4" t="str">
        <v>Acacia tumida</v>
      </c>
      <c r="AJ28" s="4" t="str">
        <v>Acrocarpus fraxinifolius</v>
      </c>
      <c r="AK28" s="4" t="str">
        <v>Adansonia digitata</v>
      </c>
      <c r="AL28" s="4" t="str">
        <v>Afzelia africana</v>
      </c>
      <c r="AM28" s="4" t="str">
        <v>Albizia chinensis</v>
      </c>
      <c r="AN28" s="4" t="str">
        <v>Albizia coriaria</v>
      </c>
      <c r="AO28" s="4" t="str">
        <v>Albizia gummifera</v>
      </c>
      <c r="AP28" s="4" t="str">
        <v>Albizia lebbeck</v>
      </c>
      <c r="AQ28" s="4" t="str">
        <v>Albizia zygia</v>
      </c>
      <c r="AR28" s="4" t="str">
        <v>Alchornea cordifolia</v>
      </c>
      <c r="AS28" s="4" t="str">
        <v>Alnus acuminata</v>
      </c>
      <c r="AT28" s="4" t="str">
        <v>Antiaris toxicaria</v>
      </c>
      <c r="AU28" s="4" t="str">
        <v>Argyrolobium uniflorum</v>
      </c>
      <c r="AV28" s="4" t="str">
        <v>Artocarpus altilis</v>
      </c>
      <c r="AW28" s="4" t="str">
        <v>Artocarpus heterophyllus</v>
      </c>
      <c r="AX28" s="4" t="str">
        <v>Atriplex nummularia</v>
      </c>
      <c r="AY28" s="4" t="str">
        <v>Azadirachta indica</v>
      </c>
      <c r="AZ28" s="4" t="str">
        <v>Balanites aegyptiaca</v>
      </c>
      <c r="BA28" s="4" t="str">
        <v>Bauhinia reticulata</v>
      </c>
      <c r="BB28" s="4" t="str">
        <v>Bauhinia rufescens</v>
      </c>
      <c r="BC28" s="4" t="str">
        <v>Berchemia discolor</v>
      </c>
      <c r="BD28" s="4" t="str">
        <v>Brachystegia spiciformis</v>
      </c>
      <c r="BE28" s="4" t="str">
        <v>Cajanus cajan</v>
      </c>
      <c r="BF28" s="4" t="str">
        <v>Calliandra calothyrsus</v>
      </c>
      <c r="BG28" s="4" t="str">
        <v>Calopogonium mucunoides</v>
      </c>
      <c r="BH28" s="4" t="str">
        <v>Carissa spinarum</v>
      </c>
      <c r="BI28" s="4" t="str">
        <v>Casuarina equisetifolia</v>
      </c>
      <c r="BJ28" s="4" t="str">
        <v>Casuarina glauca</v>
      </c>
      <c r="BK28" s="4" t="str">
        <v>Catha edulis</v>
      </c>
      <c r="BL28" s="4" t="str">
        <v>Cedrela odorata</v>
      </c>
      <c r="BM28" s="4" t="str">
        <v>Cedrela serrata</v>
      </c>
      <c r="BN28" s="4" t="str">
        <v>Celtis mildbraedii</v>
      </c>
      <c r="BO28" s="4" t="str">
        <v>Centrosema pubescens</v>
      </c>
      <c r="BP28" s="4" t="str">
        <v>Chromolaena odorata</v>
      </c>
      <c r="BQ28" s="4" t="str">
        <v>Cinnamomum cassia</v>
      </c>
      <c r="BR28" s="4" t="str">
        <v>Combretum apiculatum</v>
      </c>
      <c r="BS28" s="4" t="str">
        <v>Cordia africana</v>
      </c>
      <c r="BT28" s="4" t="str">
        <v>Crotalaria agatiflora</v>
      </c>
      <c r="BU28" s="4" t="str">
        <v>Crotalaria grahamiana</v>
      </c>
      <c r="BV28" s="4" t="str">
        <v>Crotalaria juncea</v>
      </c>
      <c r="BW28" s="4" t="str">
        <v>Crotalaria ochrolueca</v>
      </c>
      <c r="BX28" s="4" t="str">
        <v>Crotalaria sp</v>
      </c>
      <c r="BY28" s="4" t="str">
        <v>Crotalaria trichotoma</v>
      </c>
      <c r="BZ28" s="4" t="str">
        <v>Croton macrostachyus</v>
      </c>
      <c r="CA28" s="4" t="str">
        <v>Croton megalocarpus</v>
      </c>
      <c r="CB28" s="4" t="str">
        <v>Cupressus lusitanica</v>
      </c>
      <c r="CC28" s="4" t="str">
        <v>Cytisus proliferus</v>
      </c>
      <c r="CD28" s="4" t="str">
        <v>Dactyladenia barteri</v>
      </c>
      <c r="CE28" s="4" t="str">
        <v>Desmodium discolor</v>
      </c>
      <c r="CF28" s="4" t="str">
        <v>Desmodium distortum</v>
      </c>
      <c r="CG28" s="4" t="str">
        <v>Desmodium intortum</v>
      </c>
      <c r="CH28" s="4" t="str">
        <v>Desmodium uncinatum</v>
      </c>
      <c r="CI28" s="4" t="str">
        <v>Dodonaea viscosa</v>
      </c>
      <c r="CJ28" s="4" t="str">
        <v>Elaeis guineensis</v>
      </c>
      <c r="CK28" s="4" t="str">
        <v>Entada abyssinica</v>
      </c>
      <c r="CL28" s="4" t="str">
        <v>Entandrophragma angolense</v>
      </c>
      <c r="CM28" s="4" t="str">
        <v>Entandrophragma cylindricum</v>
      </c>
      <c r="CN28" s="4" t="str">
        <v>Eriosema ellipticum</v>
      </c>
      <c r="CO28" s="4" t="str">
        <v>Erythrina abyssinica</v>
      </c>
      <c r="CP28" s="4" t="str">
        <v>Erythrina poeppigiana</v>
      </c>
      <c r="CQ28" s="4" t="str">
        <v>Eucalpytus sp</v>
      </c>
      <c r="CR28" s="4" t="str">
        <v>Eucalyptus alba</v>
      </c>
      <c r="CS28" s="4" t="str">
        <v>Eucalyptus camaldulensis</v>
      </c>
      <c r="CT28" s="4" t="str">
        <v>Eucalyptus globulus</v>
      </c>
      <c r="CU28" s="4" t="str">
        <v>Eucalyptus saligna</v>
      </c>
      <c r="CV28" s="4" t="str">
        <v>Euclea racemosa</v>
      </c>
      <c r="CW28" s="4" t="str">
        <v>Faidherbia albida</v>
      </c>
      <c r="CX28" s="4" t="str">
        <v>Fernandoa madagascariensis</v>
      </c>
      <c r="CY28" s="4" t="str">
        <v>Ficus exasperata</v>
      </c>
      <c r="CZ28" s="4" t="str">
        <v>Ficus laurifolia</v>
      </c>
      <c r="DA28" s="4" t="str">
        <v>Ficus natalensis</v>
      </c>
      <c r="DB28" s="4" t="str">
        <v>Ficus polita</v>
      </c>
      <c r="DC28" s="4" t="str">
        <v>Ficus sur</v>
      </c>
      <c r="DD28" s="4" t="str">
        <v>Flemingia macrophylla</v>
      </c>
      <c r="DE28" s="4" t="str">
        <v>Flemingia sp</v>
      </c>
      <c r="DF28" s="4" t="str">
        <v>Gliricida sepium</v>
      </c>
      <c r="DG28" s="4" t="str">
        <v>Gliricidia</v>
      </c>
      <c r="DH28" s="4" t="str">
        <v>Gliricidia maculata</v>
      </c>
      <c r="DI28" s="4" t="str">
        <v>Gliricidia sepium</v>
      </c>
      <c r="DJ28" s="4" t="str">
        <v>Gmelina arborea</v>
      </c>
      <c r="DK28" s="4" t="str">
        <v>Grevillea robusta</v>
      </c>
      <c r="DL28" s="4" t="str">
        <v>Guiera senegalensis</v>
      </c>
      <c r="DM28" s="4" t="str">
        <v>Harrisonia abyssinica</v>
      </c>
      <c r="DN28" s="4" t="str">
        <v>Indigofera sp</v>
      </c>
      <c r="DO28" s="4" t="str">
        <v>Jatropha curcas</v>
      </c>
      <c r="DP28" s="4" t="str">
        <v>Julbernardia globiflora</v>
      </c>
      <c r="DQ28" s="4" t="str">
        <v>Juniperus procera</v>
      </c>
      <c r="DR28" s="4" t="str">
        <v>Khaya senegalensis</v>
      </c>
      <c r="DS28" s="4" t="str">
        <v>Lablab purpureus</v>
      </c>
      <c r="DT28" s="4" t="str">
        <v>Leucaena diversifolia</v>
      </c>
      <c r="DU28" s="4" t="str">
        <v>Leucaena leucocephala</v>
      </c>
      <c r="DV28" s="4" t="str">
        <v>Leucaena pallida</v>
      </c>
      <c r="DW28" s="4" t="str">
        <v>Leucaena trichandra</v>
      </c>
      <c r="DX28" s="4" t="str">
        <v>Lippia javanica</v>
      </c>
      <c r="DY28" s="4" t="str">
        <v>Macroptilium atropurpureum</v>
      </c>
      <c r="DZ28" s="4" t="str">
        <v>Macrotyloma axillare</v>
      </c>
      <c r="EA28" s="4" t="str">
        <v>Macrotyloma daltonii</v>
      </c>
      <c r="EB28" s="4" t="str">
        <v>Maesopsis eminii</v>
      </c>
      <c r="EC28" s="4" t="str">
        <v>Mangifera indica</v>
      </c>
      <c r="ED28" s="4" t="str">
        <v>Markhamia lutea</v>
      </c>
      <c r="EE28" s="4" t="str">
        <v>Melia azedarach</v>
      </c>
      <c r="EF28" s="4" t="str">
        <v>Melia volkensii</v>
      </c>
      <c r="EG28" s="4" t="str">
        <v>Milicia excelsa</v>
      </c>
      <c r="EH28" s="4" t="str">
        <v>Milletia ferruginea</v>
      </c>
      <c r="EI28" s="4" t="str">
        <v>Millettia thonningii</v>
      </c>
      <c r="EJ28" s="4" t="str">
        <v>Moringa oleifera</v>
      </c>
      <c r="EK28" s="4" t="str">
        <v>Moringa stenopetala</v>
      </c>
      <c r="EL28" s="4" t="str">
        <v>Neonotonia wightii</v>
      </c>
      <c r="EM28" s="4" t="str">
        <v>Newbouldia laevis</v>
      </c>
      <c r="EN28" s="4" t="str">
        <v>Olea europaea</v>
      </c>
      <c r="EO28" s="4" t="str">
        <v>Opuntia ficus-indica</v>
      </c>
      <c r="EP28" s="4" t="str">
        <v>Palm</v>
      </c>
      <c r="EQ28" s="4" t="str">
        <v>Parkia biglobosa</v>
      </c>
      <c r="ER28" s="4" t="str">
        <v>Paulownia fortunei</v>
      </c>
      <c r="ES28" s="4" t="str">
        <v>Pinus patula</v>
      </c>
      <c r="ET28" s="4" t="str">
        <v>Pithecellobium dulce</v>
      </c>
      <c r="EU28" s="4" t="str">
        <v>Plukenetia conophora</v>
      </c>
      <c r="EV28" s="4" t="str">
        <v>Podocarpus falcatus</v>
      </c>
      <c r="EW28" s="4" t="str">
        <v>Poupartia silvatica</v>
      </c>
      <c r="EX28" s="4" t="str">
        <v>Prosopis africana</v>
      </c>
      <c r="EY28" s="4" t="str">
        <v>Prosopis juliflora</v>
      </c>
      <c r="EZ28" s="4" t="str">
        <v>Prunus africana</v>
      </c>
      <c r="FA28" s="4" t="str">
        <v>Prunus persica</v>
      </c>
      <c r="FB28" s="4" t="str">
        <v>Pterocarpus erinaceus</v>
      </c>
      <c r="FC28" s="4" t="str">
        <v>Pterocarpus lucens</v>
      </c>
      <c r="FD28" s="4" t="str">
        <v>Pterocarpus santalinoides</v>
      </c>
      <c r="FE28" s="4" t="str">
        <v>Pueraria phaseoloides</v>
      </c>
      <c r="FF28" s="4" t="str">
        <v>Quillaja saponaria</v>
      </c>
      <c r="FG28" s="4" t="str">
        <v>Ricinodendron heudelotii</v>
      </c>
      <c r="FH28" s="4" t="str">
        <v>Rosmarinus officinalis</v>
      </c>
      <c r="FI28" s="4" t="str">
        <v>Schefflera abyssinica</v>
      </c>
      <c r="FJ28" s="4" t="str">
        <v>Searsia pyroides</v>
      </c>
      <c r="FK28" s="4" t="str">
        <v>Senna didymobotrya</v>
      </c>
      <c r="FL28" s="4" t="str">
        <v>Senna occidentalis</v>
      </c>
      <c r="FM28" s="4" t="str">
        <v>Senna siamea</v>
      </c>
      <c r="FN28" s="4" t="str">
        <v>Senna singueana</v>
      </c>
      <c r="FO28" s="4" t="str">
        <v>Senna spectabilis</v>
      </c>
      <c r="FP28" s="4" t="str">
        <v>Sesbania cinerascens</v>
      </c>
      <c r="FQ28" s="4" t="str">
        <v>Sesbania goetzei</v>
      </c>
      <c r="FR28" s="4" t="str">
        <v>Sesbania macrantha</v>
      </c>
      <c r="FS28" s="4" t="str">
        <v>Sesbania rostrata</v>
      </c>
      <c r="FT28" s="4" t="str">
        <v>Sesbania sesban</v>
      </c>
      <c r="FU28" s="4" t="str">
        <v>Spathodea campanulata</v>
      </c>
      <c r="FV28" s="4" t="str">
        <v>Spondias mombin</v>
      </c>
      <c r="FW28" s="4" t="str">
        <v>Stereospermum kunthianum</v>
      </c>
      <c r="FX28" s="4" t="str">
        <v>Stylosanthes guianensis</v>
      </c>
      <c r="FY28" s="4" t="str">
        <v>Stylosanthes hamata</v>
      </c>
      <c r="FZ28" s="4" t="str">
        <v>Syzygium guineense</v>
      </c>
      <c r="GA28" s="4" t="str">
        <v>Tamarindus indica</v>
      </c>
      <c r="GB28" s="4" t="str">
        <v>Tarenna sp</v>
      </c>
      <c r="GC28" s="4" t="str">
        <v>Tephrosia candida</v>
      </c>
      <c r="GD28" s="4" t="str">
        <v>Tephrosia diversifolia</v>
      </c>
      <c r="GE28" s="4" t="str">
        <v>Tephrosia sp</v>
      </c>
      <c r="GF28" s="4" t="str">
        <v>Tephrosia vogelii</v>
      </c>
      <c r="GG28" s="4" t="str">
        <v>Terminalia brownii</v>
      </c>
      <c r="GH28" s="4" t="str">
        <v>Terminalia ivoresensis</v>
      </c>
      <c r="GI28" s="4" t="str">
        <v>Terminalia sericea</v>
      </c>
      <c r="GJ28" s="4" t="str">
        <v>Terminalia superba</v>
      </c>
      <c r="GK28" s="4" t="str">
        <v>Tithonia diversifolia</v>
      </c>
      <c r="GL28" s="4" t="str">
        <v>Uapaca kirkiana</v>
      </c>
      <c r="GM28" s="4" t="str">
        <v>Unspecified Tree</v>
      </c>
      <c r="GN28" s="4" t="str">
        <v>Vachellia karroo</v>
      </c>
      <c r="GO28" s="4" t="str">
        <v>Vachellia seyal</v>
      </c>
      <c r="GP28" s="4" t="str">
        <v>Vitellaria paradoxa</v>
      </c>
      <c r="GQ28" s="4" t="str">
        <v>Ziziphus mauritiana</v>
      </c>
    </row>
    <row r="29" spans="1:199" x14ac:dyDescent="0.35">
      <c r="A29" s="4" t="s">
        <v>3676</v>
      </c>
      <c r="C29" s="4" t="s">
        <v>3677</v>
      </c>
      <c r="D29" s="4" t="s">
        <v>3678</v>
      </c>
      <c r="E29" s="4" t="s">
        <v>109</v>
      </c>
      <c r="F29" s="4" t="s">
        <v>3625</v>
      </c>
      <c r="G29" s="4" t="str">
        <f t="shared" si="0"/>
        <v>Acacia polyacantha</v>
      </c>
      <c r="I29" s="4" t="str">
        <v>Albizia gummifera</v>
      </c>
      <c r="N29" s="4" t="str" cm="1">
        <f t="array" ref="N29:GQ29">TRANSPOSE(_xlfn._xlws.SORT(_xlfn.UNIQUE(_xlfn._xlws.FILTER($I$2:$I$500,ISNUMBER(SEARCH(Fertilizer!D67,$I$2:$I$500)),"Not Found"))))</f>
        <v>Acacia angustissima</v>
      </c>
      <c r="O29" s="4" t="str">
        <v>Acacia auriculiformis</v>
      </c>
      <c r="P29" s="4" t="str">
        <v>Acacia brevispica</v>
      </c>
      <c r="Q29" s="4" t="str">
        <v>Acacia caerulescens</v>
      </c>
      <c r="R29" s="4" t="str">
        <v>Acacia crassicarpa</v>
      </c>
      <c r="S29" s="4" t="str">
        <v>Acacia cyanophylla</v>
      </c>
      <c r="T29" s="4" t="str">
        <v>Acacia decurrens</v>
      </c>
      <c r="U29" s="4" t="str">
        <v>Acacia etbaica</v>
      </c>
      <c r="V29" s="4" t="str">
        <v>Acacia ferruginea</v>
      </c>
      <c r="W29" s="4" t="str">
        <v>Acacia holosericea</v>
      </c>
      <c r="X29" s="4" t="str">
        <v>Acacia karroo</v>
      </c>
      <c r="Y29" s="4" t="str">
        <v>Acacia leptocarpa</v>
      </c>
      <c r="Z29" s="4" t="str">
        <v>Acacia mangium</v>
      </c>
      <c r="AA29" s="4" t="str">
        <v>Acacia nilotica</v>
      </c>
      <c r="AB29" s="4" t="str">
        <v>Acacia polyacantha</v>
      </c>
      <c r="AC29" s="4" t="str">
        <v>Acacia saligna</v>
      </c>
      <c r="AD29" s="4" t="str">
        <v>Acacia senegal</v>
      </c>
      <c r="AE29" s="4" t="str">
        <v>Acacia sieberiana</v>
      </c>
      <c r="AF29" s="4" t="str">
        <v>Acacia sp</v>
      </c>
      <c r="AG29" s="4" t="str">
        <v>Acacia tortilis</v>
      </c>
      <c r="AH29" s="4" t="str">
        <v>Acacia toxicaria</v>
      </c>
      <c r="AI29" s="4" t="str">
        <v>Acacia tumida</v>
      </c>
      <c r="AJ29" s="4" t="str">
        <v>Acrocarpus fraxinifolius</v>
      </c>
      <c r="AK29" s="4" t="str">
        <v>Adansonia digitata</v>
      </c>
      <c r="AL29" s="4" t="str">
        <v>Afzelia africana</v>
      </c>
      <c r="AM29" s="4" t="str">
        <v>Albizia chinensis</v>
      </c>
      <c r="AN29" s="4" t="str">
        <v>Albizia coriaria</v>
      </c>
      <c r="AO29" s="4" t="str">
        <v>Albizia gummifera</v>
      </c>
      <c r="AP29" s="4" t="str">
        <v>Albizia lebbeck</v>
      </c>
      <c r="AQ29" s="4" t="str">
        <v>Albizia zygia</v>
      </c>
      <c r="AR29" s="4" t="str">
        <v>Alchornea cordifolia</v>
      </c>
      <c r="AS29" s="4" t="str">
        <v>Alnus acuminata</v>
      </c>
      <c r="AT29" s="4" t="str">
        <v>Antiaris toxicaria</v>
      </c>
      <c r="AU29" s="4" t="str">
        <v>Argyrolobium uniflorum</v>
      </c>
      <c r="AV29" s="4" t="str">
        <v>Artocarpus altilis</v>
      </c>
      <c r="AW29" s="4" t="str">
        <v>Artocarpus heterophyllus</v>
      </c>
      <c r="AX29" s="4" t="str">
        <v>Atriplex nummularia</v>
      </c>
      <c r="AY29" s="4" t="str">
        <v>Azadirachta indica</v>
      </c>
      <c r="AZ29" s="4" t="str">
        <v>Balanites aegyptiaca</v>
      </c>
      <c r="BA29" s="4" t="str">
        <v>Bauhinia reticulata</v>
      </c>
      <c r="BB29" s="4" t="str">
        <v>Bauhinia rufescens</v>
      </c>
      <c r="BC29" s="4" t="str">
        <v>Berchemia discolor</v>
      </c>
      <c r="BD29" s="4" t="str">
        <v>Brachystegia spiciformis</v>
      </c>
      <c r="BE29" s="4" t="str">
        <v>Cajanus cajan</v>
      </c>
      <c r="BF29" s="4" t="str">
        <v>Calliandra calothyrsus</v>
      </c>
      <c r="BG29" s="4" t="str">
        <v>Calopogonium mucunoides</v>
      </c>
      <c r="BH29" s="4" t="str">
        <v>Carissa spinarum</v>
      </c>
      <c r="BI29" s="4" t="str">
        <v>Casuarina equisetifolia</v>
      </c>
      <c r="BJ29" s="4" t="str">
        <v>Casuarina glauca</v>
      </c>
      <c r="BK29" s="4" t="str">
        <v>Catha edulis</v>
      </c>
      <c r="BL29" s="4" t="str">
        <v>Cedrela odorata</v>
      </c>
      <c r="BM29" s="4" t="str">
        <v>Cedrela serrata</v>
      </c>
      <c r="BN29" s="4" t="str">
        <v>Celtis mildbraedii</v>
      </c>
      <c r="BO29" s="4" t="str">
        <v>Centrosema pubescens</v>
      </c>
      <c r="BP29" s="4" t="str">
        <v>Chromolaena odorata</v>
      </c>
      <c r="BQ29" s="4" t="str">
        <v>Cinnamomum cassia</v>
      </c>
      <c r="BR29" s="4" t="str">
        <v>Combretum apiculatum</v>
      </c>
      <c r="BS29" s="4" t="str">
        <v>Cordia africana</v>
      </c>
      <c r="BT29" s="4" t="str">
        <v>Crotalaria agatiflora</v>
      </c>
      <c r="BU29" s="4" t="str">
        <v>Crotalaria grahamiana</v>
      </c>
      <c r="BV29" s="4" t="str">
        <v>Crotalaria juncea</v>
      </c>
      <c r="BW29" s="4" t="str">
        <v>Crotalaria ochrolueca</v>
      </c>
      <c r="BX29" s="4" t="str">
        <v>Crotalaria sp</v>
      </c>
      <c r="BY29" s="4" t="str">
        <v>Crotalaria trichotoma</v>
      </c>
      <c r="BZ29" s="4" t="str">
        <v>Croton macrostachyus</v>
      </c>
      <c r="CA29" s="4" t="str">
        <v>Croton megalocarpus</v>
      </c>
      <c r="CB29" s="4" t="str">
        <v>Cupressus lusitanica</v>
      </c>
      <c r="CC29" s="4" t="str">
        <v>Cytisus proliferus</v>
      </c>
      <c r="CD29" s="4" t="str">
        <v>Dactyladenia barteri</v>
      </c>
      <c r="CE29" s="4" t="str">
        <v>Desmodium discolor</v>
      </c>
      <c r="CF29" s="4" t="str">
        <v>Desmodium distortum</v>
      </c>
      <c r="CG29" s="4" t="str">
        <v>Desmodium intortum</v>
      </c>
      <c r="CH29" s="4" t="str">
        <v>Desmodium uncinatum</v>
      </c>
      <c r="CI29" s="4" t="str">
        <v>Dodonaea viscosa</v>
      </c>
      <c r="CJ29" s="4" t="str">
        <v>Elaeis guineensis</v>
      </c>
      <c r="CK29" s="4" t="str">
        <v>Entada abyssinica</v>
      </c>
      <c r="CL29" s="4" t="str">
        <v>Entandrophragma angolense</v>
      </c>
      <c r="CM29" s="4" t="str">
        <v>Entandrophragma cylindricum</v>
      </c>
      <c r="CN29" s="4" t="str">
        <v>Eriosema ellipticum</v>
      </c>
      <c r="CO29" s="4" t="str">
        <v>Erythrina abyssinica</v>
      </c>
      <c r="CP29" s="4" t="str">
        <v>Erythrina poeppigiana</v>
      </c>
      <c r="CQ29" s="4" t="str">
        <v>Eucalpytus sp</v>
      </c>
      <c r="CR29" s="4" t="str">
        <v>Eucalyptus alba</v>
      </c>
      <c r="CS29" s="4" t="str">
        <v>Eucalyptus camaldulensis</v>
      </c>
      <c r="CT29" s="4" t="str">
        <v>Eucalyptus globulus</v>
      </c>
      <c r="CU29" s="4" t="str">
        <v>Eucalyptus saligna</v>
      </c>
      <c r="CV29" s="4" t="str">
        <v>Euclea racemosa</v>
      </c>
      <c r="CW29" s="4" t="str">
        <v>Faidherbia albida</v>
      </c>
      <c r="CX29" s="4" t="str">
        <v>Fernandoa madagascariensis</v>
      </c>
      <c r="CY29" s="4" t="str">
        <v>Ficus exasperata</v>
      </c>
      <c r="CZ29" s="4" t="str">
        <v>Ficus laurifolia</v>
      </c>
      <c r="DA29" s="4" t="str">
        <v>Ficus natalensis</v>
      </c>
      <c r="DB29" s="4" t="str">
        <v>Ficus polita</v>
      </c>
      <c r="DC29" s="4" t="str">
        <v>Ficus sur</v>
      </c>
      <c r="DD29" s="4" t="str">
        <v>Flemingia macrophylla</v>
      </c>
      <c r="DE29" s="4" t="str">
        <v>Flemingia sp</v>
      </c>
      <c r="DF29" s="4" t="str">
        <v>Gliricida sepium</v>
      </c>
      <c r="DG29" s="4" t="str">
        <v>Gliricidia</v>
      </c>
      <c r="DH29" s="4" t="str">
        <v>Gliricidia maculata</v>
      </c>
      <c r="DI29" s="4" t="str">
        <v>Gliricidia sepium</v>
      </c>
      <c r="DJ29" s="4" t="str">
        <v>Gmelina arborea</v>
      </c>
      <c r="DK29" s="4" t="str">
        <v>Grevillea robusta</v>
      </c>
      <c r="DL29" s="4" t="str">
        <v>Guiera senegalensis</v>
      </c>
      <c r="DM29" s="4" t="str">
        <v>Harrisonia abyssinica</v>
      </c>
      <c r="DN29" s="4" t="str">
        <v>Indigofera sp</v>
      </c>
      <c r="DO29" s="4" t="str">
        <v>Jatropha curcas</v>
      </c>
      <c r="DP29" s="4" t="str">
        <v>Julbernardia globiflora</v>
      </c>
      <c r="DQ29" s="4" t="str">
        <v>Juniperus procera</v>
      </c>
      <c r="DR29" s="4" t="str">
        <v>Khaya senegalensis</v>
      </c>
      <c r="DS29" s="4" t="str">
        <v>Lablab purpureus</v>
      </c>
      <c r="DT29" s="4" t="str">
        <v>Leucaena diversifolia</v>
      </c>
      <c r="DU29" s="4" t="str">
        <v>Leucaena leucocephala</v>
      </c>
      <c r="DV29" s="4" t="str">
        <v>Leucaena pallida</v>
      </c>
      <c r="DW29" s="4" t="str">
        <v>Leucaena trichandra</v>
      </c>
      <c r="DX29" s="4" t="str">
        <v>Lippia javanica</v>
      </c>
      <c r="DY29" s="4" t="str">
        <v>Macroptilium atropurpureum</v>
      </c>
      <c r="DZ29" s="4" t="str">
        <v>Macrotyloma axillare</v>
      </c>
      <c r="EA29" s="4" t="str">
        <v>Macrotyloma daltonii</v>
      </c>
      <c r="EB29" s="4" t="str">
        <v>Maesopsis eminii</v>
      </c>
      <c r="EC29" s="4" t="str">
        <v>Mangifera indica</v>
      </c>
      <c r="ED29" s="4" t="str">
        <v>Markhamia lutea</v>
      </c>
      <c r="EE29" s="4" t="str">
        <v>Melia azedarach</v>
      </c>
      <c r="EF29" s="4" t="str">
        <v>Melia volkensii</v>
      </c>
      <c r="EG29" s="4" t="str">
        <v>Milicia excelsa</v>
      </c>
      <c r="EH29" s="4" t="str">
        <v>Milletia ferruginea</v>
      </c>
      <c r="EI29" s="4" t="str">
        <v>Millettia thonningii</v>
      </c>
      <c r="EJ29" s="4" t="str">
        <v>Moringa oleifera</v>
      </c>
      <c r="EK29" s="4" t="str">
        <v>Moringa stenopetala</v>
      </c>
      <c r="EL29" s="4" t="str">
        <v>Neonotonia wightii</v>
      </c>
      <c r="EM29" s="4" t="str">
        <v>Newbouldia laevis</v>
      </c>
      <c r="EN29" s="4" t="str">
        <v>Olea europaea</v>
      </c>
      <c r="EO29" s="4" t="str">
        <v>Opuntia ficus-indica</v>
      </c>
      <c r="EP29" s="4" t="str">
        <v>Palm</v>
      </c>
      <c r="EQ29" s="4" t="str">
        <v>Parkia biglobosa</v>
      </c>
      <c r="ER29" s="4" t="str">
        <v>Paulownia fortunei</v>
      </c>
      <c r="ES29" s="4" t="str">
        <v>Pinus patula</v>
      </c>
      <c r="ET29" s="4" t="str">
        <v>Pithecellobium dulce</v>
      </c>
      <c r="EU29" s="4" t="str">
        <v>Plukenetia conophora</v>
      </c>
      <c r="EV29" s="4" t="str">
        <v>Podocarpus falcatus</v>
      </c>
      <c r="EW29" s="4" t="str">
        <v>Poupartia silvatica</v>
      </c>
      <c r="EX29" s="4" t="str">
        <v>Prosopis africana</v>
      </c>
      <c r="EY29" s="4" t="str">
        <v>Prosopis juliflora</v>
      </c>
      <c r="EZ29" s="4" t="str">
        <v>Prunus africana</v>
      </c>
      <c r="FA29" s="4" t="str">
        <v>Prunus persica</v>
      </c>
      <c r="FB29" s="4" t="str">
        <v>Pterocarpus erinaceus</v>
      </c>
      <c r="FC29" s="4" t="str">
        <v>Pterocarpus lucens</v>
      </c>
      <c r="FD29" s="4" t="str">
        <v>Pterocarpus santalinoides</v>
      </c>
      <c r="FE29" s="4" t="str">
        <v>Pueraria phaseoloides</v>
      </c>
      <c r="FF29" s="4" t="str">
        <v>Quillaja saponaria</v>
      </c>
      <c r="FG29" s="4" t="str">
        <v>Ricinodendron heudelotii</v>
      </c>
      <c r="FH29" s="4" t="str">
        <v>Rosmarinus officinalis</v>
      </c>
      <c r="FI29" s="4" t="str">
        <v>Schefflera abyssinica</v>
      </c>
      <c r="FJ29" s="4" t="str">
        <v>Searsia pyroides</v>
      </c>
      <c r="FK29" s="4" t="str">
        <v>Senna didymobotrya</v>
      </c>
      <c r="FL29" s="4" t="str">
        <v>Senna occidentalis</v>
      </c>
      <c r="FM29" s="4" t="str">
        <v>Senna siamea</v>
      </c>
      <c r="FN29" s="4" t="str">
        <v>Senna singueana</v>
      </c>
      <c r="FO29" s="4" t="str">
        <v>Senna spectabilis</v>
      </c>
      <c r="FP29" s="4" t="str">
        <v>Sesbania cinerascens</v>
      </c>
      <c r="FQ29" s="4" t="str">
        <v>Sesbania goetzei</v>
      </c>
      <c r="FR29" s="4" t="str">
        <v>Sesbania macrantha</v>
      </c>
      <c r="FS29" s="4" t="str">
        <v>Sesbania rostrata</v>
      </c>
      <c r="FT29" s="4" t="str">
        <v>Sesbania sesban</v>
      </c>
      <c r="FU29" s="4" t="str">
        <v>Spathodea campanulata</v>
      </c>
      <c r="FV29" s="4" t="str">
        <v>Spondias mombin</v>
      </c>
      <c r="FW29" s="4" t="str">
        <v>Stereospermum kunthianum</v>
      </c>
      <c r="FX29" s="4" t="str">
        <v>Stylosanthes guianensis</v>
      </c>
      <c r="FY29" s="4" t="str">
        <v>Stylosanthes hamata</v>
      </c>
      <c r="FZ29" s="4" t="str">
        <v>Syzygium guineense</v>
      </c>
      <c r="GA29" s="4" t="str">
        <v>Tamarindus indica</v>
      </c>
      <c r="GB29" s="4" t="str">
        <v>Tarenna sp</v>
      </c>
      <c r="GC29" s="4" t="str">
        <v>Tephrosia candida</v>
      </c>
      <c r="GD29" s="4" t="str">
        <v>Tephrosia diversifolia</v>
      </c>
      <c r="GE29" s="4" t="str">
        <v>Tephrosia sp</v>
      </c>
      <c r="GF29" s="4" t="str">
        <v>Tephrosia vogelii</v>
      </c>
      <c r="GG29" s="4" t="str">
        <v>Terminalia brownii</v>
      </c>
      <c r="GH29" s="4" t="str">
        <v>Terminalia ivoresensis</v>
      </c>
      <c r="GI29" s="4" t="str">
        <v>Terminalia sericea</v>
      </c>
      <c r="GJ29" s="4" t="str">
        <v>Terminalia superba</v>
      </c>
      <c r="GK29" s="4" t="str">
        <v>Tithonia diversifolia</v>
      </c>
      <c r="GL29" s="4" t="str">
        <v>Uapaca kirkiana</v>
      </c>
      <c r="GM29" s="4" t="str">
        <v>Unspecified Tree</v>
      </c>
      <c r="GN29" s="4" t="str">
        <v>Vachellia karroo</v>
      </c>
      <c r="GO29" s="4" t="str">
        <v>Vachellia seyal</v>
      </c>
      <c r="GP29" s="4" t="str">
        <v>Vitellaria paradoxa</v>
      </c>
      <c r="GQ29" s="4" t="str">
        <v>Ziziphus mauritiana</v>
      </c>
    </row>
    <row r="30" spans="1:199" x14ac:dyDescent="0.35">
      <c r="A30" s="4" t="s">
        <v>3679</v>
      </c>
      <c r="B30" s="4" t="s">
        <v>3680</v>
      </c>
      <c r="C30" s="4" t="s">
        <v>3681</v>
      </c>
      <c r="D30" s="4" t="s">
        <v>109</v>
      </c>
      <c r="E30" s="4" t="s">
        <v>109</v>
      </c>
      <c r="F30" s="4" t="s">
        <v>3625</v>
      </c>
      <c r="G30" s="4" t="str">
        <f t="shared" si="0"/>
        <v>Acacia tortilis</v>
      </c>
      <c r="I30" s="4" t="str">
        <v>Albizia lebbeck</v>
      </c>
      <c r="N30" s="4" t="str" cm="1">
        <f t="array" ref="N30:GQ30">TRANSPOSE(_xlfn._xlws.SORT(_xlfn.UNIQUE(_xlfn._xlws.FILTER($I$2:$I$500,ISNUMBER(SEARCH(Fertilizer!D68,$I$2:$I$500)),"Not Found"))))</f>
        <v>Acacia angustissima</v>
      </c>
      <c r="O30" s="4" t="str">
        <v>Acacia auriculiformis</v>
      </c>
      <c r="P30" s="4" t="str">
        <v>Acacia brevispica</v>
      </c>
      <c r="Q30" s="4" t="str">
        <v>Acacia caerulescens</v>
      </c>
      <c r="R30" s="4" t="str">
        <v>Acacia crassicarpa</v>
      </c>
      <c r="S30" s="4" t="str">
        <v>Acacia cyanophylla</v>
      </c>
      <c r="T30" s="4" t="str">
        <v>Acacia decurrens</v>
      </c>
      <c r="U30" s="4" t="str">
        <v>Acacia etbaica</v>
      </c>
      <c r="V30" s="4" t="str">
        <v>Acacia ferruginea</v>
      </c>
      <c r="W30" s="4" t="str">
        <v>Acacia holosericea</v>
      </c>
      <c r="X30" s="4" t="str">
        <v>Acacia karroo</v>
      </c>
      <c r="Y30" s="4" t="str">
        <v>Acacia leptocarpa</v>
      </c>
      <c r="Z30" s="4" t="str">
        <v>Acacia mangium</v>
      </c>
      <c r="AA30" s="4" t="str">
        <v>Acacia nilotica</v>
      </c>
      <c r="AB30" s="4" t="str">
        <v>Acacia polyacantha</v>
      </c>
      <c r="AC30" s="4" t="str">
        <v>Acacia saligna</v>
      </c>
      <c r="AD30" s="4" t="str">
        <v>Acacia senegal</v>
      </c>
      <c r="AE30" s="4" t="str">
        <v>Acacia sieberiana</v>
      </c>
      <c r="AF30" s="4" t="str">
        <v>Acacia sp</v>
      </c>
      <c r="AG30" s="4" t="str">
        <v>Acacia tortilis</v>
      </c>
      <c r="AH30" s="4" t="str">
        <v>Acacia toxicaria</v>
      </c>
      <c r="AI30" s="4" t="str">
        <v>Acacia tumida</v>
      </c>
      <c r="AJ30" s="4" t="str">
        <v>Acrocarpus fraxinifolius</v>
      </c>
      <c r="AK30" s="4" t="str">
        <v>Adansonia digitata</v>
      </c>
      <c r="AL30" s="4" t="str">
        <v>Afzelia africana</v>
      </c>
      <c r="AM30" s="4" t="str">
        <v>Albizia chinensis</v>
      </c>
      <c r="AN30" s="4" t="str">
        <v>Albizia coriaria</v>
      </c>
      <c r="AO30" s="4" t="str">
        <v>Albizia gummifera</v>
      </c>
      <c r="AP30" s="4" t="str">
        <v>Albizia lebbeck</v>
      </c>
      <c r="AQ30" s="4" t="str">
        <v>Albizia zygia</v>
      </c>
      <c r="AR30" s="4" t="str">
        <v>Alchornea cordifolia</v>
      </c>
      <c r="AS30" s="4" t="str">
        <v>Alnus acuminata</v>
      </c>
      <c r="AT30" s="4" t="str">
        <v>Antiaris toxicaria</v>
      </c>
      <c r="AU30" s="4" t="str">
        <v>Argyrolobium uniflorum</v>
      </c>
      <c r="AV30" s="4" t="str">
        <v>Artocarpus altilis</v>
      </c>
      <c r="AW30" s="4" t="str">
        <v>Artocarpus heterophyllus</v>
      </c>
      <c r="AX30" s="4" t="str">
        <v>Atriplex nummularia</v>
      </c>
      <c r="AY30" s="4" t="str">
        <v>Azadirachta indica</v>
      </c>
      <c r="AZ30" s="4" t="str">
        <v>Balanites aegyptiaca</v>
      </c>
      <c r="BA30" s="4" t="str">
        <v>Bauhinia reticulata</v>
      </c>
      <c r="BB30" s="4" t="str">
        <v>Bauhinia rufescens</v>
      </c>
      <c r="BC30" s="4" t="str">
        <v>Berchemia discolor</v>
      </c>
      <c r="BD30" s="4" t="str">
        <v>Brachystegia spiciformis</v>
      </c>
      <c r="BE30" s="4" t="str">
        <v>Cajanus cajan</v>
      </c>
      <c r="BF30" s="4" t="str">
        <v>Calliandra calothyrsus</v>
      </c>
      <c r="BG30" s="4" t="str">
        <v>Calopogonium mucunoides</v>
      </c>
      <c r="BH30" s="4" t="str">
        <v>Carissa spinarum</v>
      </c>
      <c r="BI30" s="4" t="str">
        <v>Casuarina equisetifolia</v>
      </c>
      <c r="BJ30" s="4" t="str">
        <v>Casuarina glauca</v>
      </c>
      <c r="BK30" s="4" t="str">
        <v>Catha edulis</v>
      </c>
      <c r="BL30" s="4" t="str">
        <v>Cedrela odorata</v>
      </c>
      <c r="BM30" s="4" t="str">
        <v>Cedrela serrata</v>
      </c>
      <c r="BN30" s="4" t="str">
        <v>Celtis mildbraedii</v>
      </c>
      <c r="BO30" s="4" t="str">
        <v>Centrosema pubescens</v>
      </c>
      <c r="BP30" s="4" t="str">
        <v>Chromolaena odorata</v>
      </c>
      <c r="BQ30" s="4" t="str">
        <v>Cinnamomum cassia</v>
      </c>
      <c r="BR30" s="4" t="str">
        <v>Combretum apiculatum</v>
      </c>
      <c r="BS30" s="4" t="str">
        <v>Cordia africana</v>
      </c>
      <c r="BT30" s="4" t="str">
        <v>Crotalaria agatiflora</v>
      </c>
      <c r="BU30" s="4" t="str">
        <v>Crotalaria grahamiana</v>
      </c>
      <c r="BV30" s="4" t="str">
        <v>Crotalaria juncea</v>
      </c>
      <c r="BW30" s="4" t="str">
        <v>Crotalaria ochrolueca</v>
      </c>
      <c r="BX30" s="4" t="str">
        <v>Crotalaria sp</v>
      </c>
      <c r="BY30" s="4" t="str">
        <v>Crotalaria trichotoma</v>
      </c>
      <c r="BZ30" s="4" t="str">
        <v>Croton macrostachyus</v>
      </c>
      <c r="CA30" s="4" t="str">
        <v>Croton megalocarpus</v>
      </c>
      <c r="CB30" s="4" t="str">
        <v>Cupressus lusitanica</v>
      </c>
      <c r="CC30" s="4" t="str">
        <v>Cytisus proliferus</v>
      </c>
      <c r="CD30" s="4" t="str">
        <v>Dactyladenia barteri</v>
      </c>
      <c r="CE30" s="4" t="str">
        <v>Desmodium discolor</v>
      </c>
      <c r="CF30" s="4" t="str">
        <v>Desmodium distortum</v>
      </c>
      <c r="CG30" s="4" t="str">
        <v>Desmodium intortum</v>
      </c>
      <c r="CH30" s="4" t="str">
        <v>Desmodium uncinatum</v>
      </c>
      <c r="CI30" s="4" t="str">
        <v>Dodonaea viscosa</v>
      </c>
      <c r="CJ30" s="4" t="str">
        <v>Elaeis guineensis</v>
      </c>
      <c r="CK30" s="4" t="str">
        <v>Entada abyssinica</v>
      </c>
      <c r="CL30" s="4" t="str">
        <v>Entandrophragma angolense</v>
      </c>
      <c r="CM30" s="4" t="str">
        <v>Entandrophragma cylindricum</v>
      </c>
      <c r="CN30" s="4" t="str">
        <v>Eriosema ellipticum</v>
      </c>
      <c r="CO30" s="4" t="str">
        <v>Erythrina abyssinica</v>
      </c>
      <c r="CP30" s="4" t="str">
        <v>Erythrina poeppigiana</v>
      </c>
      <c r="CQ30" s="4" t="str">
        <v>Eucalpytus sp</v>
      </c>
      <c r="CR30" s="4" t="str">
        <v>Eucalyptus alba</v>
      </c>
      <c r="CS30" s="4" t="str">
        <v>Eucalyptus camaldulensis</v>
      </c>
      <c r="CT30" s="4" t="str">
        <v>Eucalyptus globulus</v>
      </c>
      <c r="CU30" s="4" t="str">
        <v>Eucalyptus saligna</v>
      </c>
      <c r="CV30" s="4" t="str">
        <v>Euclea racemosa</v>
      </c>
      <c r="CW30" s="4" t="str">
        <v>Faidherbia albida</v>
      </c>
      <c r="CX30" s="4" t="str">
        <v>Fernandoa madagascariensis</v>
      </c>
      <c r="CY30" s="4" t="str">
        <v>Ficus exasperata</v>
      </c>
      <c r="CZ30" s="4" t="str">
        <v>Ficus laurifolia</v>
      </c>
      <c r="DA30" s="4" t="str">
        <v>Ficus natalensis</v>
      </c>
      <c r="DB30" s="4" t="str">
        <v>Ficus polita</v>
      </c>
      <c r="DC30" s="4" t="str">
        <v>Ficus sur</v>
      </c>
      <c r="DD30" s="4" t="str">
        <v>Flemingia macrophylla</v>
      </c>
      <c r="DE30" s="4" t="str">
        <v>Flemingia sp</v>
      </c>
      <c r="DF30" s="4" t="str">
        <v>Gliricida sepium</v>
      </c>
      <c r="DG30" s="4" t="str">
        <v>Gliricidia</v>
      </c>
      <c r="DH30" s="4" t="str">
        <v>Gliricidia maculata</v>
      </c>
      <c r="DI30" s="4" t="str">
        <v>Gliricidia sepium</v>
      </c>
      <c r="DJ30" s="4" t="str">
        <v>Gmelina arborea</v>
      </c>
      <c r="DK30" s="4" t="str">
        <v>Grevillea robusta</v>
      </c>
      <c r="DL30" s="4" t="str">
        <v>Guiera senegalensis</v>
      </c>
      <c r="DM30" s="4" t="str">
        <v>Harrisonia abyssinica</v>
      </c>
      <c r="DN30" s="4" t="str">
        <v>Indigofera sp</v>
      </c>
      <c r="DO30" s="4" t="str">
        <v>Jatropha curcas</v>
      </c>
      <c r="DP30" s="4" t="str">
        <v>Julbernardia globiflora</v>
      </c>
      <c r="DQ30" s="4" t="str">
        <v>Juniperus procera</v>
      </c>
      <c r="DR30" s="4" t="str">
        <v>Khaya senegalensis</v>
      </c>
      <c r="DS30" s="4" t="str">
        <v>Lablab purpureus</v>
      </c>
      <c r="DT30" s="4" t="str">
        <v>Leucaena diversifolia</v>
      </c>
      <c r="DU30" s="4" t="str">
        <v>Leucaena leucocephala</v>
      </c>
      <c r="DV30" s="4" t="str">
        <v>Leucaena pallida</v>
      </c>
      <c r="DW30" s="4" t="str">
        <v>Leucaena trichandra</v>
      </c>
      <c r="DX30" s="4" t="str">
        <v>Lippia javanica</v>
      </c>
      <c r="DY30" s="4" t="str">
        <v>Macroptilium atropurpureum</v>
      </c>
      <c r="DZ30" s="4" t="str">
        <v>Macrotyloma axillare</v>
      </c>
      <c r="EA30" s="4" t="str">
        <v>Macrotyloma daltonii</v>
      </c>
      <c r="EB30" s="4" t="str">
        <v>Maesopsis eminii</v>
      </c>
      <c r="EC30" s="4" t="str">
        <v>Mangifera indica</v>
      </c>
      <c r="ED30" s="4" t="str">
        <v>Markhamia lutea</v>
      </c>
      <c r="EE30" s="4" t="str">
        <v>Melia azedarach</v>
      </c>
      <c r="EF30" s="4" t="str">
        <v>Melia volkensii</v>
      </c>
      <c r="EG30" s="4" t="str">
        <v>Milicia excelsa</v>
      </c>
      <c r="EH30" s="4" t="str">
        <v>Milletia ferruginea</v>
      </c>
      <c r="EI30" s="4" t="str">
        <v>Millettia thonningii</v>
      </c>
      <c r="EJ30" s="4" t="str">
        <v>Moringa oleifera</v>
      </c>
      <c r="EK30" s="4" t="str">
        <v>Moringa stenopetala</v>
      </c>
      <c r="EL30" s="4" t="str">
        <v>Neonotonia wightii</v>
      </c>
      <c r="EM30" s="4" t="str">
        <v>Newbouldia laevis</v>
      </c>
      <c r="EN30" s="4" t="str">
        <v>Olea europaea</v>
      </c>
      <c r="EO30" s="4" t="str">
        <v>Opuntia ficus-indica</v>
      </c>
      <c r="EP30" s="4" t="str">
        <v>Palm</v>
      </c>
      <c r="EQ30" s="4" t="str">
        <v>Parkia biglobosa</v>
      </c>
      <c r="ER30" s="4" t="str">
        <v>Paulownia fortunei</v>
      </c>
      <c r="ES30" s="4" t="str">
        <v>Pinus patula</v>
      </c>
      <c r="ET30" s="4" t="str">
        <v>Pithecellobium dulce</v>
      </c>
      <c r="EU30" s="4" t="str">
        <v>Plukenetia conophora</v>
      </c>
      <c r="EV30" s="4" t="str">
        <v>Podocarpus falcatus</v>
      </c>
      <c r="EW30" s="4" t="str">
        <v>Poupartia silvatica</v>
      </c>
      <c r="EX30" s="4" t="str">
        <v>Prosopis africana</v>
      </c>
      <c r="EY30" s="4" t="str">
        <v>Prosopis juliflora</v>
      </c>
      <c r="EZ30" s="4" t="str">
        <v>Prunus africana</v>
      </c>
      <c r="FA30" s="4" t="str">
        <v>Prunus persica</v>
      </c>
      <c r="FB30" s="4" t="str">
        <v>Pterocarpus erinaceus</v>
      </c>
      <c r="FC30" s="4" t="str">
        <v>Pterocarpus lucens</v>
      </c>
      <c r="FD30" s="4" t="str">
        <v>Pterocarpus santalinoides</v>
      </c>
      <c r="FE30" s="4" t="str">
        <v>Pueraria phaseoloides</v>
      </c>
      <c r="FF30" s="4" t="str">
        <v>Quillaja saponaria</v>
      </c>
      <c r="FG30" s="4" t="str">
        <v>Ricinodendron heudelotii</v>
      </c>
      <c r="FH30" s="4" t="str">
        <v>Rosmarinus officinalis</v>
      </c>
      <c r="FI30" s="4" t="str">
        <v>Schefflera abyssinica</v>
      </c>
      <c r="FJ30" s="4" t="str">
        <v>Searsia pyroides</v>
      </c>
      <c r="FK30" s="4" t="str">
        <v>Senna didymobotrya</v>
      </c>
      <c r="FL30" s="4" t="str">
        <v>Senna occidentalis</v>
      </c>
      <c r="FM30" s="4" t="str">
        <v>Senna siamea</v>
      </c>
      <c r="FN30" s="4" t="str">
        <v>Senna singueana</v>
      </c>
      <c r="FO30" s="4" t="str">
        <v>Senna spectabilis</v>
      </c>
      <c r="FP30" s="4" t="str">
        <v>Sesbania cinerascens</v>
      </c>
      <c r="FQ30" s="4" t="str">
        <v>Sesbania goetzei</v>
      </c>
      <c r="FR30" s="4" t="str">
        <v>Sesbania macrantha</v>
      </c>
      <c r="FS30" s="4" t="str">
        <v>Sesbania rostrata</v>
      </c>
      <c r="FT30" s="4" t="str">
        <v>Sesbania sesban</v>
      </c>
      <c r="FU30" s="4" t="str">
        <v>Spathodea campanulata</v>
      </c>
      <c r="FV30" s="4" t="str">
        <v>Spondias mombin</v>
      </c>
      <c r="FW30" s="4" t="str">
        <v>Stereospermum kunthianum</v>
      </c>
      <c r="FX30" s="4" t="str">
        <v>Stylosanthes guianensis</v>
      </c>
      <c r="FY30" s="4" t="str">
        <v>Stylosanthes hamata</v>
      </c>
      <c r="FZ30" s="4" t="str">
        <v>Syzygium guineense</v>
      </c>
      <c r="GA30" s="4" t="str">
        <v>Tamarindus indica</v>
      </c>
      <c r="GB30" s="4" t="str">
        <v>Tarenna sp</v>
      </c>
      <c r="GC30" s="4" t="str">
        <v>Tephrosia candida</v>
      </c>
      <c r="GD30" s="4" t="str">
        <v>Tephrosia diversifolia</v>
      </c>
      <c r="GE30" s="4" t="str">
        <v>Tephrosia sp</v>
      </c>
      <c r="GF30" s="4" t="str">
        <v>Tephrosia vogelii</v>
      </c>
      <c r="GG30" s="4" t="str">
        <v>Terminalia brownii</v>
      </c>
      <c r="GH30" s="4" t="str">
        <v>Terminalia ivoresensis</v>
      </c>
      <c r="GI30" s="4" t="str">
        <v>Terminalia sericea</v>
      </c>
      <c r="GJ30" s="4" t="str">
        <v>Terminalia superba</v>
      </c>
      <c r="GK30" s="4" t="str">
        <v>Tithonia diversifolia</v>
      </c>
      <c r="GL30" s="4" t="str">
        <v>Uapaca kirkiana</v>
      </c>
      <c r="GM30" s="4" t="str">
        <v>Unspecified Tree</v>
      </c>
      <c r="GN30" s="4" t="str">
        <v>Vachellia karroo</v>
      </c>
      <c r="GO30" s="4" t="str">
        <v>Vachellia seyal</v>
      </c>
      <c r="GP30" s="4" t="str">
        <v>Vitellaria paradoxa</v>
      </c>
      <c r="GQ30" s="4" t="str">
        <v>Ziziphus mauritiana</v>
      </c>
    </row>
    <row r="31" spans="1:199" x14ac:dyDescent="0.35">
      <c r="A31" s="4" t="s">
        <v>3682</v>
      </c>
      <c r="C31" s="4" t="s">
        <v>3683</v>
      </c>
      <c r="D31" s="4" t="s">
        <v>109</v>
      </c>
      <c r="E31" s="4" t="s">
        <v>109</v>
      </c>
      <c r="F31" s="4" t="s">
        <v>3625</v>
      </c>
      <c r="G31" s="4" t="str">
        <f t="shared" si="0"/>
        <v>Acacia saligna</v>
      </c>
      <c r="I31" s="4" t="str">
        <v>Albizia zygia</v>
      </c>
      <c r="N31" s="4" t="str" cm="1">
        <f t="array" ref="N31:GQ31">TRANSPOSE(_xlfn._xlws.SORT(_xlfn.UNIQUE(_xlfn._xlws.FILTER($I$2:$I$500,ISNUMBER(SEARCH(Fertilizer!D69,$I$2:$I$500)),"Not Found"))))</f>
        <v>Acacia angustissima</v>
      </c>
      <c r="O31" s="4" t="str">
        <v>Acacia auriculiformis</v>
      </c>
      <c r="P31" s="4" t="str">
        <v>Acacia brevispica</v>
      </c>
      <c r="Q31" s="4" t="str">
        <v>Acacia caerulescens</v>
      </c>
      <c r="R31" s="4" t="str">
        <v>Acacia crassicarpa</v>
      </c>
      <c r="S31" s="4" t="str">
        <v>Acacia cyanophylla</v>
      </c>
      <c r="T31" s="4" t="str">
        <v>Acacia decurrens</v>
      </c>
      <c r="U31" s="4" t="str">
        <v>Acacia etbaica</v>
      </c>
      <c r="V31" s="4" t="str">
        <v>Acacia ferruginea</v>
      </c>
      <c r="W31" s="4" t="str">
        <v>Acacia holosericea</v>
      </c>
      <c r="X31" s="4" t="str">
        <v>Acacia karroo</v>
      </c>
      <c r="Y31" s="4" t="str">
        <v>Acacia leptocarpa</v>
      </c>
      <c r="Z31" s="4" t="str">
        <v>Acacia mangium</v>
      </c>
      <c r="AA31" s="4" t="str">
        <v>Acacia nilotica</v>
      </c>
      <c r="AB31" s="4" t="str">
        <v>Acacia polyacantha</v>
      </c>
      <c r="AC31" s="4" t="str">
        <v>Acacia saligna</v>
      </c>
      <c r="AD31" s="4" t="str">
        <v>Acacia senegal</v>
      </c>
      <c r="AE31" s="4" t="str">
        <v>Acacia sieberiana</v>
      </c>
      <c r="AF31" s="4" t="str">
        <v>Acacia sp</v>
      </c>
      <c r="AG31" s="4" t="str">
        <v>Acacia tortilis</v>
      </c>
      <c r="AH31" s="4" t="str">
        <v>Acacia toxicaria</v>
      </c>
      <c r="AI31" s="4" t="str">
        <v>Acacia tumida</v>
      </c>
      <c r="AJ31" s="4" t="str">
        <v>Acrocarpus fraxinifolius</v>
      </c>
      <c r="AK31" s="4" t="str">
        <v>Adansonia digitata</v>
      </c>
      <c r="AL31" s="4" t="str">
        <v>Afzelia africana</v>
      </c>
      <c r="AM31" s="4" t="str">
        <v>Albizia chinensis</v>
      </c>
      <c r="AN31" s="4" t="str">
        <v>Albizia coriaria</v>
      </c>
      <c r="AO31" s="4" t="str">
        <v>Albizia gummifera</v>
      </c>
      <c r="AP31" s="4" t="str">
        <v>Albizia lebbeck</v>
      </c>
      <c r="AQ31" s="4" t="str">
        <v>Albizia zygia</v>
      </c>
      <c r="AR31" s="4" t="str">
        <v>Alchornea cordifolia</v>
      </c>
      <c r="AS31" s="4" t="str">
        <v>Alnus acuminata</v>
      </c>
      <c r="AT31" s="4" t="str">
        <v>Antiaris toxicaria</v>
      </c>
      <c r="AU31" s="4" t="str">
        <v>Argyrolobium uniflorum</v>
      </c>
      <c r="AV31" s="4" t="str">
        <v>Artocarpus altilis</v>
      </c>
      <c r="AW31" s="4" t="str">
        <v>Artocarpus heterophyllus</v>
      </c>
      <c r="AX31" s="4" t="str">
        <v>Atriplex nummularia</v>
      </c>
      <c r="AY31" s="4" t="str">
        <v>Azadirachta indica</v>
      </c>
      <c r="AZ31" s="4" t="str">
        <v>Balanites aegyptiaca</v>
      </c>
      <c r="BA31" s="4" t="str">
        <v>Bauhinia reticulata</v>
      </c>
      <c r="BB31" s="4" t="str">
        <v>Bauhinia rufescens</v>
      </c>
      <c r="BC31" s="4" t="str">
        <v>Berchemia discolor</v>
      </c>
      <c r="BD31" s="4" t="str">
        <v>Brachystegia spiciformis</v>
      </c>
      <c r="BE31" s="4" t="str">
        <v>Cajanus cajan</v>
      </c>
      <c r="BF31" s="4" t="str">
        <v>Calliandra calothyrsus</v>
      </c>
      <c r="BG31" s="4" t="str">
        <v>Calopogonium mucunoides</v>
      </c>
      <c r="BH31" s="4" t="str">
        <v>Carissa spinarum</v>
      </c>
      <c r="BI31" s="4" t="str">
        <v>Casuarina equisetifolia</v>
      </c>
      <c r="BJ31" s="4" t="str">
        <v>Casuarina glauca</v>
      </c>
      <c r="BK31" s="4" t="str">
        <v>Catha edulis</v>
      </c>
      <c r="BL31" s="4" t="str">
        <v>Cedrela odorata</v>
      </c>
      <c r="BM31" s="4" t="str">
        <v>Cedrela serrata</v>
      </c>
      <c r="BN31" s="4" t="str">
        <v>Celtis mildbraedii</v>
      </c>
      <c r="BO31" s="4" t="str">
        <v>Centrosema pubescens</v>
      </c>
      <c r="BP31" s="4" t="str">
        <v>Chromolaena odorata</v>
      </c>
      <c r="BQ31" s="4" t="str">
        <v>Cinnamomum cassia</v>
      </c>
      <c r="BR31" s="4" t="str">
        <v>Combretum apiculatum</v>
      </c>
      <c r="BS31" s="4" t="str">
        <v>Cordia africana</v>
      </c>
      <c r="BT31" s="4" t="str">
        <v>Crotalaria agatiflora</v>
      </c>
      <c r="BU31" s="4" t="str">
        <v>Crotalaria grahamiana</v>
      </c>
      <c r="BV31" s="4" t="str">
        <v>Crotalaria juncea</v>
      </c>
      <c r="BW31" s="4" t="str">
        <v>Crotalaria ochrolueca</v>
      </c>
      <c r="BX31" s="4" t="str">
        <v>Crotalaria sp</v>
      </c>
      <c r="BY31" s="4" t="str">
        <v>Crotalaria trichotoma</v>
      </c>
      <c r="BZ31" s="4" t="str">
        <v>Croton macrostachyus</v>
      </c>
      <c r="CA31" s="4" t="str">
        <v>Croton megalocarpus</v>
      </c>
      <c r="CB31" s="4" t="str">
        <v>Cupressus lusitanica</v>
      </c>
      <c r="CC31" s="4" t="str">
        <v>Cytisus proliferus</v>
      </c>
      <c r="CD31" s="4" t="str">
        <v>Dactyladenia barteri</v>
      </c>
      <c r="CE31" s="4" t="str">
        <v>Desmodium discolor</v>
      </c>
      <c r="CF31" s="4" t="str">
        <v>Desmodium distortum</v>
      </c>
      <c r="CG31" s="4" t="str">
        <v>Desmodium intortum</v>
      </c>
      <c r="CH31" s="4" t="str">
        <v>Desmodium uncinatum</v>
      </c>
      <c r="CI31" s="4" t="str">
        <v>Dodonaea viscosa</v>
      </c>
      <c r="CJ31" s="4" t="str">
        <v>Elaeis guineensis</v>
      </c>
      <c r="CK31" s="4" t="str">
        <v>Entada abyssinica</v>
      </c>
      <c r="CL31" s="4" t="str">
        <v>Entandrophragma angolense</v>
      </c>
      <c r="CM31" s="4" t="str">
        <v>Entandrophragma cylindricum</v>
      </c>
      <c r="CN31" s="4" t="str">
        <v>Eriosema ellipticum</v>
      </c>
      <c r="CO31" s="4" t="str">
        <v>Erythrina abyssinica</v>
      </c>
      <c r="CP31" s="4" t="str">
        <v>Erythrina poeppigiana</v>
      </c>
      <c r="CQ31" s="4" t="str">
        <v>Eucalpytus sp</v>
      </c>
      <c r="CR31" s="4" t="str">
        <v>Eucalyptus alba</v>
      </c>
      <c r="CS31" s="4" t="str">
        <v>Eucalyptus camaldulensis</v>
      </c>
      <c r="CT31" s="4" t="str">
        <v>Eucalyptus globulus</v>
      </c>
      <c r="CU31" s="4" t="str">
        <v>Eucalyptus saligna</v>
      </c>
      <c r="CV31" s="4" t="str">
        <v>Euclea racemosa</v>
      </c>
      <c r="CW31" s="4" t="str">
        <v>Faidherbia albida</v>
      </c>
      <c r="CX31" s="4" t="str">
        <v>Fernandoa madagascariensis</v>
      </c>
      <c r="CY31" s="4" t="str">
        <v>Ficus exasperata</v>
      </c>
      <c r="CZ31" s="4" t="str">
        <v>Ficus laurifolia</v>
      </c>
      <c r="DA31" s="4" t="str">
        <v>Ficus natalensis</v>
      </c>
      <c r="DB31" s="4" t="str">
        <v>Ficus polita</v>
      </c>
      <c r="DC31" s="4" t="str">
        <v>Ficus sur</v>
      </c>
      <c r="DD31" s="4" t="str">
        <v>Flemingia macrophylla</v>
      </c>
      <c r="DE31" s="4" t="str">
        <v>Flemingia sp</v>
      </c>
      <c r="DF31" s="4" t="str">
        <v>Gliricida sepium</v>
      </c>
      <c r="DG31" s="4" t="str">
        <v>Gliricidia</v>
      </c>
      <c r="DH31" s="4" t="str">
        <v>Gliricidia maculata</v>
      </c>
      <c r="DI31" s="4" t="str">
        <v>Gliricidia sepium</v>
      </c>
      <c r="DJ31" s="4" t="str">
        <v>Gmelina arborea</v>
      </c>
      <c r="DK31" s="4" t="str">
        <v>Grevillea robusta</v>
      </c>
      <c r="DL31" s="4" t="str">
        <v>Guiera senegalensis</v>
      </c>
      <c r="DM31" s="4" t="str">
        <v>Harrisonia abyssinica</v>
      </c>
      <c r="DN31" s="4" t="str">
        <v>Indigofera sp</v>
      </c>
      <c r="DO31" s="4" t="str">
        <v>Jatropha curcas</v>
      </c>
      <c r="DP31" s="4" t="str">
        <v>Julbernardia globiflora</v>
      </c>
      <c r="DQ31" s="4" t="str">
        <v>Juniperus procera</v>
      </c>
      <c r="DR31" s="4" t="str">
        <v>Khaya senegalensis</v>
      </c>
      <c r="DS31" s="4" t="str">
        <v>Lablab purpureus</v>
      </c>
      <c r="DT31" s="4" t="str">
        <v>Leucaena diversifolia</v>
      </c>
      <c r="DU31" s="4" t="str">
        <v>Leucaena leucocephala</v>
      </c>
      <c r="DV31" s="4" t="str">
        <v>Leucaena pallida</v>
      </c>
      <c r="DW31" s="4" t="str">
        <v>Leucaena trichandra</v>
      </c>
      <c r="DX31" s="4" t="str">
        <v>Lippia javanica</v>
      </c>
      <c r="DY31" s="4" t="str">
        <v>Macroptilium atropurpureum</v>
      </c>
      <c r="DZ31" s="4" t="str">
        <v>Macrotyloma axillare</v>
      </c>
      <c r="EA31" s="4" t="str">
        <v>Macrotyloma daltonii</v>
      </c>
      <c r="EB31" s="4" t="str">
        <v>Maesopsis eminii</v>
      </c>
      <c r="EC31" s="4" t="str">
        <v>Mangifera indica</v>
      </c>
      <c r="ED31" s="4" t="str">
        <v>Markhamia lutea</v>
      </c>
      <c r="EE31" s="4" t="str">
        <v>Melia azedarach</v>
      </c>
      <c r="EF31" s="4" t="str">
        <v>Melia volkensii</v>
      </c>
      <c r="EG31" s="4" t="str">
        <v>Milicia excelsa</v>
      </c>
      <c r="EH31" s="4" t="str">
        <v>Milletia ferruginea</v>
      </c>
      <c r="EI31" s="4" t="str">
        <v>Millettia thonningii</v>
      </c>
      <c r="EJ31" s="4" t="str">
        <v>Moringa oleifera</v>
      </c>
      <c r="EK31" s="4" t="str">
        <v>Moringa stenopetala</v>
      </c>
      <c r="EL31" s="4" t="str">
        <v>Neonotonia wightii</v>
      </c>
      <c r="EM31" s="4" t="str">
        <v>Newbouldia laevis</v>
      </c>
      <c r="EN31" s="4" t="str">
        <v>Olea europaea</v>
      </c>
      <c r="EO31" s="4" t="str">
        <v>Opuntia ficus-indica</v>
      </c>
      <c r="EP31" s="4" t="str">
        <v>Palm</v>
      </c>
      <c r="EQ31" s="4" t="str">
        <v>Parkia biglobosa</v>
      </c>
      <c r="ER31" s="4" t="str">
        <v>Paulownia fortunei</v>
      </c>
      <c r="ES31" s="4" t="str">
        <v>Pinus patula</v>
      </c>
      <c r="ET31" s="4" t="str">
        <v>Pithecellobium dulce</v>
      </c>
      <c r="EU31" s="4" t="str">
        <v>Plukenetia conophora</v>
      </c>
      <c r="EV31" s="4" t="str">
        <v>Podocarpus falcatus</v>
      </c>
      <c r="EW31" s="4" t="str">
        <v>Poupartia silvatica</v>
      </c>
      <c r="EX31" s="4" t="str">
        <v>Prosopis africana</v>
      </c>
      <c r="EY31" s="4" t="str">
        <v>Prosopis juliflora</v>
      </c>
      <c r="EZ31" s="4" t="str">
        <v>Prunus africana</v>
      </c>
      <c r="FA31" s="4" t="str">
        <v>Prunus persica</v>
      </c>
      <c r="FB31" s="4" t="str">
        <v>Pterocarpus erinaceus</v>
      </c>
      <c r="FC31" s="4" t="str">
        <v>Pterocarpus lucens</v>
      </c>
      <c r="FD31" s="4" t="str">
        <v>Pterocarpus santalinoides</v>
      </c>
      <c r="FE31" s="4" t="str">
        <v>Pueraria phaseoloides</v>
      </c>
      <c r="FF31" s="4" t="str">
        <v>Quillaja saponaria</v>
      </c>
      <c r="FG31" s="4" t="str">
        <v>Ricinodendron heudelotii</v>
      </c>
      <c r="FH31" s="4" t="str">
        <v>Rosmarinus officinalis</v>
      </c>
      <c r="FI31" s="4" t="str">
        <v>Schefflera abyssinica</v>
      </c>
      <c r="FJ31" s="4" t="str">
        <v>Searsia pyroides</v>
      </c>
      <c r="FK31" s="4" t="str">
        <v>Senna didymobotrya</v>
      </c>
      <c r="FL31" s="4" t="str">
        <v>Senna occidentalis</v>
      </c>
      <c r="FM31" s="4" t="str">
        <v>Senna siamea</v>
      </c>
      <c r="FN31" s="4" t="str">
        <v>Senna singueana</v>
      </c>
      <c r="FO31" s="4" t="str">
        <v>Senna spectabilis</v>
      </c>
      <c r="FP31" s="4" t="str">
        <v>Sesbania cinerascens</v>
      </c>
      <c r="FQ31" s="4" t="str">
        <v>Sesbania goetzei</v>
      </c>
      <c r="FR31" s="4" t="str">
        <v>Sesbania macrantha</v>
      </c>
      <c r="FS31" s="4" t="str">
        <v>Sesbania rostrata</v>
      </c>
      <c r="FT31" s="4" t="str">
        <v>Sesbania sesban</v>
      </c>
      <c r="FU31" s="4" t="str">
        <v>Spathodea campanulata</v>
      </c>
      <c r="FV31" s="4" t="str">
        <v>Spondias mombin</v>
      </c>
      <c r="FW31" s="4" t="str">
        <v>Stereospermum kunthianum</v>
      </c>
      <c r="FX31" s="4" t="str">
        <v>Stylosanthes guianensis</v>
      </c>
      <c r="FY31" s="4" t="str">
        <v>Stylosanthes hamata</v>
      </c>
      <c r="FZ31" s="4" t="str">
        <v>Syzygium guineense</v>
      </c>
      <c r="GA31" s="4" t="str">
        <v>Tamarindus indica</v>
      </c>
      <c r="GB31" s="4" t="str">
        <v>Tarenna sp</v>
      </c>
      <c r="GC31" s="4" t="str">
        <v>Tephrosia candida</v>
      </c>
      <c r="GD31" s="4" t="str">
        <v>Tephrosia diversifolia</v>
      </c>
      <c r="GE31" s="4" t="str">
        <v>Tephrosia sp</v>
      </c>
      <c r="GF31" s="4" t="str">
        <v>Tephrosia vogelii</v>
      </c>
      <c r="GG31" s="4" t="str">
        <v>Terminalia brownii</v>
      </c>
      <c r="GH31" s="4" t="str">
        <v>Terminalia ivoresensis</v>
      </c>
      <c r="GI31" s="4" t="str">
        <v>Terminalia sericea</v>
      </c>
      <c r="GJ31" s="4" t="str">
        <v>Terminalia superba</v>
      </c>
      <c r="GK31" s="4" t="str">
        <v>Tithonia diversifolia</v>
      </c>
      <c r="GL31" s="4" t="str">
        <v>Uapaca kirkiana</v>
      </c>
      <c r="GM31" s="4" t="str">
        <v>Unspecified Tree</v>
      </c>
      <c r="GN31" s="4" t="str">
        <v>Vachellia karroo</v>
      </c>
      <c r="GO31" s="4" t="str">
        <v>Vachellia seyal</v>
      </c>
      <c r="GP31" s="4" t="str">
        <v>Vitellaria paradoxa</v>
      </c>
      <c r="GQ31" s="4" t="str">
        <v>Ziziphus mauritiana</v>
      </c>
    </row>
    <row r="32" spans="1:199" x14ac:dyDescent="0.35">
      <c r="A32" s="4" t="s">
        <v>3684</v>
      </c>
      <c r="C32" s="4" t="s">
        <v>3685</v>
      </c>
      <c r="D32" s="4" t="s">
        <v>3686</v>
      </c>
      <c r="E32" s="4" t="s">
        <v>3687</v>
      </c>
      <c r="F32" s="4" t="s">
        <v>3625</v>
      </c>
      <c r="G32" s="4" t="str">
        <f t="shared" si="0"/>
        <v>Acacia senegal</v>
      </c>
      <c r="I32" s="4" t="str">
        <v>Alchornea cordifolia</v>
      </c>
      <c r="N32" s="4" t="str" cm="1">
        <f t="array" ref="N32:GQ32">TRANSPOSE(_xlfn._xlws.SORT(_xlfn.UNIQUE(_xlfn._xlws.FILTER($I$2:$I$500,ISNUMBER(SEARCH(Fertilizer!D70,$I$2:$I$500)),"Not Found"))))</f>
        <v>Acacia angustissima</v>
      </c>
      <c r="O32" s="4" t="str">
        <v>Acacia auriculiformis</v>
      </c>
      <c r="P32" s="4" t="str">
        <v>Acacia brevispica</v>
      </c>
      <c r="Q32" s="4" t="str">
        <v>Acacia caerulescens</v>
      </c>
      <c r="R32" s="4" t="str">
        <v>Acacia crassicarpa</v>
      </c>
      <c r="S32" s="4" t="str">
        <v>Acacia cyanophylla</v>
      </c>
      <c r="T32" s="4" t="str">
        <v>Acacia decurrens</v>
      </c>
      <c r="U32" s="4" t="str">
        <v>Acacia etbaica</v>
      </c>
      <c r="V32" s="4" t="str">
        <v>Acacia ferruginea</v>
      </c>
      <c r="W32" s="4" t="str">
        <v>Acacia holosericea</v>
      </c>
      <c r="X32" s="4" t="str">
        <v>Acacia karroo</v>
      </c>
      <c r="Y32" s="4" t="str">
        <v>Acacia leptocarpa</v>
      </c>
      <c r="Z32" s="4" t="str">
        <v>Acacia mangium</v>
      </c>
      <c r="AA32" s="4" t="str">
        <v>Acacia nilotica</v>
      </c>
      <c r="AB32" s="4" t="str">
        <v>Acacia polyacantha</v>
      </c>
      <c r="AC32" s="4" t="str">
        <v>Acacia saligna</v>
      </c>
      <c r="AD32" s="4" t="str">
        <v>Acacia senegal</v>
      </c>
      <c r="AE32" s="4" t="str">
        <v>Acacia sieberiana</v>
      </c>
      <c r="AF32" s="4" t="str">
        <v>Acacia sp</v>
      </c>
      <c r="AG32" s="4" t="str">
        <v>Acacia tortilis</v>
      </c>
      <c r="AH32" s="4" t="str">
        <v>Acacia toxicaria</v>
      </c>
      <c r="AI32" s="4" t="str">
        <v>Acacia tumida</v>
      </c>
      <c r="AJ32" s="4" t="str">
        <v>Acrocarpus fraxinifolius</v>
      </c>
      <c r="AK32" s="4" t="str">
        <v>Adansonia digitata</v>
      </c>
      <c r="AL32" s="4" t="str">
        <v>Afzelia africana</v>
      </c>
      <c r="AM32" s="4" t="str">
        <v>Albizia chinensis</v>
      </c>
      <c r="AN32" s="4" t="str">
        <v>Albizia coriaria</v>
      </c>
      <c r="AO32" s="4" t="str">
        <v>Albizia gummifera</v>
      </c>
      <c r="AP32" s="4" t="str">
        <v>Albizia lebbeck</v>
      </c>
      <c r="AQ32" s="4" t="str">
        <v>Albizia zygia</v>
      </c>
      <c r="AR32" s="4" t="str">
        <v>Alchornea cordifolia</v>
      </c>
      <c r="AS32" s="4" t="str">
        <v>Alnus acuminata</v>
      </c>
      <c r="AT32" s="4" t="str">
        <v>Antiaris toxicaria</v>
      </c>
      <c r="AU32" s="4" t="str">
        <v>Argyrolobium uniflorum</v>
      </c>
      <c r="AV32" s="4" t="str">
        <v>Artocarpus altilis</v>
      </c>
      <c r="AW32" s="4" t="str">
        <v>Artocarpus heterophyllus</v>
      </c>
      <c r="AX32" s="4" t="str">
        <v>Atriplex nummularia</v>
      </c>
      <c r="AY32" s="4" t="str">
        <v>Azadirachta indica</v>
      </c>
      <c r="AZ32" s="4" t="str">
        <v>Balanites aegyptiaca</v>
      </c>
      <c r="BA32" s="4" t="str">
        <v>Bauhinia reticulata</v>
      </c>
      <c r="BB32" s="4" t="str">
        <v>Bauhinia rufescens</v>
      </c>
      <c r="BC32" s="4" t="str">
        <v>Berchemia discolor</v>
      </c>
      <c r="BD32" s="4" t="str">
        <v>Brachystegia spiciformis</v>
      </c>
      <c r="BE32" s="4" t="str">
        <v>Cajanus cajan</v>
      </c>
      <c r="BF32" s="4" t="str">
        <v>Calliandra calothyrsus</v>
      </c>
      <c r="BG32" s="4" t="str">
        <v>Calopogonium mucunoides</v>
      </c>
      <c r="BH32" s="4" t="str">
        <v>Carissa spinarum</v>
      </c>
      <c r="BI32" s="4" t="str">
        <v>Casuarina equisetifolia</v>
      </c>
      <c r="BJ32" s="4" t="str">
        <v>Casuarina glauca</v>
      </c>
      <c r="BK32" s="4" t="str">
        <v>Catha edulis</v>
      </c>
      <c r="BL32" s="4" t="str">
        <v>Cedrela odorata</v>
      </c>
      <c r="BM32" s="4" t="str">
        <v>Cedrela serrata</v>
      </c>
      <c r="BN32" s="4" t="str">
        <v>Celtis mildbraedii</v>
      </c>
      <c r="BO32" s="4" t="str">
        <v>Centrosema pubescens</v>
      </c>
      <c r="BP32" s="4" t="str">
        <v>Chromolaena odorata</v>
      </c>
      <c r="BQ32" s="4" t="str">
        <v>Cinnamomum cassia</v>
      </c>
      <c r="BR32" s="4" t="str">
        <v>Combretum apiculatum</v>
      </c>
      <c r="BS32" s="4" t="str">
        <v>Cordia africana</v>
      </c>
      <c r="BT32" s="4" t="str">
        <v>Crotalaria agatiflora</v>
      </c>
      <c r="BU32" s="4" t="str">
        <v>Crotalaria grahamiana</v>
      </c>
      <c r="BV32" s="4" t="str">
        <v>Crotalaria juncea</v>
      </c>
      <c r="BW32" s="4" t="str">
        <v>Crotalaria ochrolueca</v>
      </c>
      <c r="BX32" s="4" t="str">
        <v>Crotalaria sp</v>
      </c>
      <c r="BY32" s="4" t="str">
        <v>Crotalaria trichotoma</v>
      </c>
      <c r="BZ32" s="4" t="str">
        <v>Croton macrostachyus</v>
      </c>
      <c r="CA32" s="4" t="str">
        <v>Croton megalocarpus</v>
      </c>
      <c r="CB32" s="4" t="str">
        <v>Cupressus lusitanica</v>
      </c>
      <c r="CC32" s="4" t="str">
        <v>Cytisus proliferus</v>
      </c>
      <c r="CD32" s="4" t="str">
        <v>Dactyladenia barteri</v>
      </c>
      <c r="CE32" s="4" t="str">
        <v>Desmodium discolor</v>
      </c>
      <c r="CF32" s="4" t="str">
        <v>Desmodium distortum</v>
      </c>
      <c r="CG32" s="4" t="str">
        <v>Desmodium intortum</v>
      </c>
      <c r="CH32" s="4" t="str">
        <v>Desmodium uncinatum</v>
      </c>
      <c r="CI32" s="4" t="str">
        <v>Dodonaea viscosa</v>
      </c>
      <c r="CJ32" s="4" t="str">
        <v>Elaeis guineensis</v>
      </c>
      <c r="CK32" s="4" t="str">
        <v>Entada abyssinica</v>
      </c>
      <c r="CL32" s="4" t="str">
        <v>Entandrophragma angolense</v>
      </c>
      <c r="CM32" s="4" t="str">
        <v>Entandrophragma cylindricum</v>
      </c>
      <c r="CN32" s="4" t="str">
        <v>Eriosema ellipticum</v>
      </c>
      <c r="CO32" s="4" t="str">
        <v>Erythrina abyssinica</v>
      </c>
      <c r="CP32" s="4" t="str">
        <v>Erythrina poeppigiana</v>
      </c>
      <c r="CQ32" s="4" t="str">
        <v>Eucalpytus sp</v>
      </c>
      <c r="CR32" s="4" t="str">
        <v>Eucalyptus alba</v>
      </c>
      <c r="CS32" s="4" t="str">
        <v>Eucalyptus camaldulensis</v>
      </c>
      <c r="CT32" s="4" t="str">
        <v>Eucalyptus globulus</v>
      </c>
      <c r="CU32" s="4" t="str">
        <v>Eucalyptus saligna</v>
      </c>
      <c r="CV32" s="4" t="str">
        <v>Euclea racemosa</v>
      </c>
      <c r="CW32" s="4" t="str">
        <v>Faidherbia albida</v>
      </c>
      <c r="CX32" s="4" t="str">
        <v>Fernandoa madagascariensis</v>
      </c>
      <c r="CY32" s="4" t="str">
        <v>Ficus exasperata</v>
      </c>
      <c r="CZ32" s="4" t="str">
        <v>Ficus laurifolia</v>
      </c>
      <c r="DA32" s="4" t="str">
        <v>Ficus natalensis</v>
      </c>
      <c r="DB32" s="4" t="str">
        <v>Ficus polita</v>
      </c>
      <c r="DC32" s="4" t="str">
        <v>Ficus sur</v>
      </c>
      <c r="DD32" s="4" t="str">
        <v>Flemingia macrophylla</v>
      </c>
      <c r="DE32" s="4" t="str">
        <v>Flemingia sp</v>
      </c>
      <c r="DF32" s="4" t="str">
        <v>Gliricida sepium</v>
      </c>
      <c r="DG32" s="4" t="str">
        <v>Gliricidia</v>
      </c>
      <c r="DH32" s="4" t="str">
        <v>Gliricidia maculata</v>
      </c>
      <c r="DI32" s="4" t="str">
        <v>Gliricidia sepium</v>
      </c>
      <c r="DJ32" s="4" t="str">
        <v>Gmelina arborea</v>
      </c>
      <c r="DK32" s="4" t="str">
        <v>Grevillea robusta</v>
      </c>
      <c r="DL32" s="4" t="str">
        <v>Guiera senegalensis</v>
      </c>
      <c r="DM32" s="4" t="str">
        <v>Harrisonia abyssinica</v>
      </c>
      <c r="DN32" s="4" t="str">
        <v>Indigofera sp</v>
      </c>
      <c r="DO32" s="4" t="str">
        <v>Jatropha curcas</v>
      </c>
      <c r="DP32" s="4" t="str">
        <v>Julbernardia globiflora</v>
      </c>
      <c r="DQ32" s="4" t="str">
        <v>Juniperus procera</v>
      </c>
      <c r="DR32" s="4" t="str">
        <v>Khaya senegalensis</v>
      </c>
      <c r="DS32" s="4" t="str">
        <v>Lablab purpureus</v>
      </c>
      <c r="DT32" s="4" t="str">
        <v>Leucaena diversifolia</v>
      </c>
      <c r="DU32" s="4" t="str">
        <v>Leucaena leucocephala</v>
      </c>
      <c r="DV32" s="4" t="str">
        <v>Leucaena pallida</v>
      </c>
      <c r="DW32" s="4" t="str">
        <v>Leucaena trichandra</v>
      </c>
      <c r="DX32" s="4" t="str">
        <v>Lippia javanica</v>
      </c>
      <c r="DY32" s="4" t="str">
        <v>Macroptilium atropurpureum</v>
      </c>
      <c r="DZ32" s="4" t="str">
        <v>Macrotyloma axillare</v>
      </c>
      <c r="EA32" s="4" t="str">
        <v>Macrotyloma daltonii</v>
      </c>
      <c r="EB32" s="4" t="str">
        <v>Maesopsis eminii</v>
      </c>
      <c r="EC32" s="4" t="str">
        <v>Mangifera indica</v>
      </c>
      <c r="ED32" s="4" t="str">
        <v>Markhamia lutea</v>
      </c>
      <c r="EE32" s="4" t="str">
        <v>Melia azedarach</v>
      </c>
      <c r="EF32" s="4" t="str">
        <v>Melia volkensii</v>
      </c>
      <c r="EG32" s="4" t="str">
        <v>Milicia excelsa</v>
      </c>
      <c r="EH32" s="4" t="str">
        <v>Milletia ferruginea</v>
      </c>
      <c r="EI32" s="4" t="str">
        <v>Millettia thonningii</v>
      </c>
      <c r="EJ32" s="4" t="str">
        <v>Moringa oleifera</v>
      </c>
      <c r="EK32" s="4" t="str">
        <v>Moringa stenopetala</v>
      </c>
      <c r="EL32" s="4" t="str">
        <v>Neonotonia wightii</v>
      </c>
      <c r="EM32" s="4" t="str">
        <v>Newbouldia laevis</v>
      </c>
      <c r="EN32" s="4" t="str">
        <v>Olea europaea</v>
      </c>
      <c r="EO32" s="4" t="str">
        <v>Opuntia ficus-indica</v>
      </c>
      <c r="EP32" s="4" t="str">
        <v>Palm</v>
      </c>
      <c r="EQ32" s="4" t="str">
        <v>Parkia biglobosa</v>
      </c>
      <c r="ER32" s="4" t="str">
        <v>Paulownia fortunei</v>
      </c>
      <c r="ES32" s="4" t="str">
        <v>Pinus patula</v>
      </c>
      <c r="ET32" s="4" t="str">
        <v>Pithecellobium dulce</v>
      </c>
      <c r="EU32" s="4" t="str">
        <v>Plukenetia conophora</v>
      </c>
      <c r="EV32" s="4" t="str">
        <v>Podocarpus falcatus</v>
      </c>
      <c r="EW32" s="4" t="str">
        <v>Poupartia silvatica</v>
      </c>
      <c r="EX32" s="4" t="str">
        <v>Prosopis africana</v>
      </c>
      <c r="EY32" s="4" t="str">
        <v>Prosopis juliflora</v>
      </c>
      <c r="EZ32" s="4" t="str">
        <v>Prunus africana</v>
      </c>
      <c r="FA32" s="4" t="str">
        <v>Prunus persica</v>
      </c>
      <c r="FB32" s="4" t="str">
        <v>Pterocarpus erinaceus</v>
      </c>
      <c r="FC32" s="4" t="str">
        <v>Pterocarpus lucens</v>
      </c>
      <c r="FD32" s="4" t="str">
        <v>Pterocarpus santalinoides</v>
      </c>
      <c r="FE32" s="4" t="str">
        <v>Pueraria phaseoloides</v>
      </c>
      <c r="FF32" s="4" t="str">
        <v>Quillaja saponaria</v>
      </c>
      <c r="FG32" s="4" t="str">
        <v>Ricinodendron heudelotii</v>
      </c>
      <c r="FH32" s="4" t="str">
        <v>Rosmarinus officinalis</v>
      </c>
      <c r="FI32" s="4" t="str">
        <v>Schefflera abyssinica</v>
      </c>
      <c r="FJ32" s="4" t="str">
        <v>Searsia pyroides</v>
      </c>
      <c r="FK32" s="4" t="str">
        <v>Senna didymobotrya</v>
      </c>
      <c r="FL32" s="4" t="str">
        <v>Senna occidentalis</v>
      </c>
      <c r="FM32" s="4" t="str">
        <v>Senna siamea</v>
      </c>
      <c r="FN32" s="4" t="str">
        <v>Senna singueana</v>
      </c>
      <c r="FO32" s="4" t="str">
        <v>Senna spectabilis</v>
      </c>
      <c r="FP32" s="4" t="str">
        <v>Sesbania cinerascens</v>
      </c>
      <c r="FQ32" s="4" t="str">
        <v>Sesbania goetzei</v>
      </c>
      <c r="FR32" s="4" t="str">
        <v>Sesbania macrantha</v>
      </c>
      <c r="FS32" s="4" t="str">
        <v>Sesbania rostrata</v>
      </c>
      <c r="FT32" s="4" t="str">
        <v>Sesbania sesban</v>
      </c>
      <c r="FU32" s="4" t="str">
        <v>Spathodea campanulata</v>
      </c>
      <c r="FV32" s="4" t="str">
        <v>Spondias mombin</v>
      </c>
      <c r="FW32" s="4" t="str">
        <v>Stereospermum kunthianum</v>
      </c>
      <c r="FX32" s="4" t="str">
        <v>Stylosanthes guianensis</v>
      </c>
      <c r="FY32" s="4" t="str">
        <v>Stylosanthes hamata</v>
      </c>
      <c r="FZ32" s="4" t="str">
        <v>Syzygium guineense</v>
      </c>
      <c r="GA32" s="4" t="str">
        <v>Tamarindus indica</v>
      </c>
      <c r="GB32" s="4" t="str">
        <v>Tarenna sp</v>
      </c>
      <c r="GC32" s="4" t="str">
        <v>Tephrosia candida</v>
      </c>
      <c r="GD32" s="4" t="str">
        <v>Tephrosia diversifolia</v>
      </c>
      <c r="GE32" s="4" t="str">
        <v>Tephrosia sp</v>
      </c>
      <c r="GF32" s="4" t="str">
        <v>Tephrosia vogelii</v>
      </c>
      <c r="GG32" s="4" t="str">
        <v>Terminalia brownii</v>
      </c>
      <c r="GH32" s="4" t="str">
        <v>Terminalia ivoresensis</v>
      </c>
      <c r="GI32" s="4" t="str">
        <v>Terminalia sericea</v>
      </c>
      <c r="GJ32" s="4" t="str">
        <v>Terminalia superba</v>
      </c>
      <c r="GK32" s="4" t="str">
        <v>Tithonia diversifolia</v>
      </c>
      <c r="GL32" s="4" t="str">
        <v>Uapaca kirkiana</v>
      </c>
      <c r="GM32" s="4" t="str">
        <v>Unspecified Tree</v>
      </c>
      <c r="GN32" s="4" t="str">
        <v>Vachellia karroo</v>
      </c>
      <c r="GO32" s="4" t="str">
        <v>Vachellia seyal</v>
      </c>
      <c r="GP32" s="4" t="str">
        <v>Vitellaria paradoxa</v>
      </c>
      <c r="GQ32" s="4" t="str">
        <v>Ziziphus mauritiana</v>
      </c>
    </row>
    <row r="33" spans="1:199" x14ac:dyDescent="0.35">
      <c r="A33" s="4" t="s">
        <v>3688</v>
      </c>
      <c r="B33" s="4" t="s">
        <v>3689</v>
      </c>
      <c r="C33" s="4" t="s">
        <v>3690</v>
      </c>
      <c r="G33" s="4" t="str">
        <f t="shared" si="0"/>
        <v>Vachellia seyal</v>
      </c>
      <c r="I33" s="4" t="str">
        <v>Alnus acuminata</v>
      </c>
      <c r="N33" s="4" t="str" cm="1">
        <f t="array" ref="N33:GQ33">TRANSPOSE(_xlfn._xlws.SORT(_xlfn.UNIQUE(_xlfn._xlws.FILTER($I$2:$I$500,ISNUMBER(SEARCH(Fertilizer!D71,$I$2:$I$500)),"Not Found"))))</f>
        <v>Acacia angustissima</v>
      </c>
      <c r="O33" s="4" t="str">
        <v>Acacia auriculiformis</v>
      </c>
      <c r="P33" s="4" t="str">
        <v>Acacia brevispica</v>
      </c>
      <c r="Q33" s="4" t="str">
        <v>Acacia caerulescens</v>
      </c>
      <c r="R33" s="4" t="str">
        <v>Acacia crassicarpa</v>
      </c>
      <c r="S33" s="4" t="str">
        <v>Acacia cyanophylla</v>
      </c>
      <c r="T33" s="4" t="str">
        <v>Acacia decurrens</v>
      </c>
      <c r="U33" s="4" t="str">
        <v>Acacia etbaica</v>
      </c>
      <c r="V33" s="4" t="str">
        <v>Acacia ferruginea</v>
      </c>
      <c r="W33" s="4" t="str">
        <v>Acacia holosericea</v>
      </c>
      <c r="X33" s="4" t="str">
        <v>Acacia karroo</v>
      </c>
      <c r="Y33" s="4" t="str">
        <v>Acacia leptocarpa</v>
      </c>
      <c r="Z33" s="4" t="str">
        <v>Acacia mangium</v>
      </c>
      <c r="AA33" s="4" t="str">
        <v>Acacia nilotica</v>
      </c>
      <c r="AB33" s="4" t="str">
        <v>Acacia polyacantha</v>
      </c>
      <c r="AC33" s="4" t="str">
        <v>Acacia saligna</v>
      </c>
      <c r="AD33" s="4" t="str">
        <v>Acacia senegal</v>
      </c>
      <c r="AE33" s="4" t="str">
        <v>Acacia sieberiana</v>
      </c>
      <c r="AF33" s="4" t="str">
        <v>Acacia sp</v>
      </c>
      <c r="AG33" s="4" t="str">
        <v>Acacia tortilis</v>
      </c>
      <c r="AH33" s="4" t="str">
        <v>Acacia toxicaria</v>
      </c>
      <c r="AI33" s="4" t="str">
        <v>Acacia tumida</v>
      </c>
      <c r="AJ33" s="4" t="str">
        <v>Acrocarpus fraxinifolius</v>
      </c>
      <c r="AK33" s="4" t="str">
        <v>Adansonia digitata</v>
      </c>
      <c r="AL33" s="4" t="str">
        <v>Afzelia africana</v>
      </c>
      <c r="AM33" s="4" t="str">
        <v>Albizia chinensis</v>
      </c>
      <c r="AN33" s="4" t="str">
        <v>Albizia coriaria</v>
      </c>
      <c r="AO33" s="4" t="str">
        <v>Albizia gummifera</v>
      </c>
      <c r="AP33" s="4" t="str">
        <v>Albizia lebbeck</v>
      </c>
      <c r="AQ33" s="4" t="str">
        <v>Albizia zygia</v>
      </c>
      <c r="AR33" s="4" t="str">
        <v>Alchornea cordifolia</v>
      </c>
      <c r="AS33" s="4" t="str">
        <v>Alnus acuminata</v>
      </c>
      <c r="AT33" s="4" t="str">
        <v>Antiaris toxicaria</v>
      </c>
      <c r="AU33" s="4" t="str">
        <v>Argyrolobium uniflorum</v>
      </c>
      <c r="AV33" s="4" t="str">
        <v>Artocarpus altilis</v>
      </c>
      <c r="AW33" s="4" t="str">
        <v>Artocarpus heterophyllus</v>
      </c>
      <c r="AX33" s="4" t="str">
        <v>Atriplex nummularia</v>
      </c>
      <c r="AY33" s="4" t="str">
        <v>Azadirachta indica</v>
      </c>
      <c r="AZ33" s="4" t="str">
        <v>Balanites aegyptiaca</v>
      </c>
      <c r="BA33" s="4" t="str">
        <v>Bauhinia reticulata</v>
      </c>
      <c r="BB33" s="4" t="str">
        <v>Bauhinia rufescens</v>
      </c>
      <c r="BC33" s="4" t="str">
        <v>Berchemia discolor</v>
      </c>
      <c r="BD33" s="4" t="str">
        <v>Brachystegia spiciformis</v>
      </c>
      <c r="BE33" s="4" t="str">
        <v>Cajanus cajan</v>
      </c>
      <c r="BF33" s="4" t="str">
        <v>Calliandra calothyrsus</v>
      </c>
      <c r="BG33" s="4" t="str">
        <v>Calopogonium mucunoides</v>
      </c>
      <c r="BH33" s="4" t="str">
        <v>Carissa spinarum</v>
      </c>
      <c r="BI33" s="4" t="str">
        <v>Casuarina equisetifolia</v>
      </c>
      <c r="BJ33" s="4" t="str">
        <v>Casuarina glauca</v>
      </c>
      <c r="BK33" s="4" t="str">
        <v>Catha edulis</v>
      </c>
      <c r="BL33" s="4" t="str">
        <v>Cedrela odorata</v>
      </c>
      <c r="BM33" s="4" t="str">
        <v>Cedrela serrata</v>
      </c>
      <c r="BN33" s="4" t="str">
        <v>Celtis mildbraedii</v>
      </c>
      <c r="BO33" s="4" t="str">
        <v>Centrosema pubescens</v>
      </c>
      <c r="BP33" s="4" t="str">
        <v>Chromolaena odorata</v>
      </c>
      <c r="BQ33" s="4" t="str">
        <v>Cinnamomum cassia</v>
      </c>
      <c r="BR33" s="4" t="str">
        <v>Combretum apiculatum</v>
      </c>
      <c r="BS33" s="4" t="str">
        <v>Cordia africana</v>
      </c>
      <c r="BT33" s="4" t="str">
        <v>Crotalaria agatiflora</v>
      </c>
      <c r="BU33" s="4" t="str">
        <v>Crotalaria grahamiana</v>
      </c>
      <c r="BV33" s="4" t="str">
        <v>Crotalaria juncea</v>
      </c>
      <c r="BW33" s="4" t="str">
        <v>Crotalaria ochrolueca</v>
      </c>
      <c r="BX33" s="4" t="str">
        <v>Crotalaria sp</v>
      </c>
      <c r="BY33" s="4" t="str">
        <v>Crotalaria trichotoma</v>
      </c>
      <c r="BZ33" s="4" t="str">
        <v>Croton macrostachyus</v>
      </c>
      <c r="CA33" s="4" t="str">
        <v>Croton megalocarpus</v>
      </c>
      <c r="CB33" s="4" t="str">
        <v>Cupressus lusitanica</v>
      </c>
      <c r="CC33" s="4" t="str">
        <v>Cytisus proliferus</v>
      </c>
      <c r="CD33" s="4" t="str">
        <v>Dactyladenia barteri</v>
      </c>
      <c r="CE33" s="4" t="str">
        <v>Desmodium discolor</v>
      </c>
      <c r="CF33" s="4" t="str">
        <v>Desmodium distortum</v>
      </c>
      <c r="CG33" s="4" t="str">
        <v>Desmodium intortum</v>
      </c>
      <c r="CH33" s="4" t="str">
        <v>Desmodium uncinatum</v>
      </c>
      <c r="CI33" s="4" t="str">
        <v>Dodonaea viscosa</v>
      </c>
      <c r="CJ33" s="4" t="str">
        <v>Elaeis guineensis</v>
      </c>
      <c r="CK33" s="4" t="str">
        <v>Entada abyssinica</v>
      </c>
      <c r="CL33" s="4" t="str">
        <v>Entandrophragma angolense</v>
      </c>
      <c r="CM33" s="4" t="str">
        <v>Entandrophragma cylindricum</v>
      </c>
      <c r="CN33" s="4" t="str">
        <v>Eriosema ellipticum</v>
      </c>
      <c r="CO33" s="4" t="str">
        <v>Erythrina abyssinica</v>
      </c>
      <c r="CP33" s="4" t="str">
        <v>Erythrina poeppigiana</v>
      </c>
      <c r="CQ33" s="4" t="str">
        <v>Eucalpytus sp</v>
      </c>
      <c r="CR33" s="4" t="str">
        <v>Eucalyptus alba</v>
      </c>
      <c r="CS33" s="4" t="str">
        <v>Eucalyptus camaldulensis</v>
      </c>
      <c r="CT33" s="4" t="str">
        <v>Eucalyptus globulus</v>
      </c>
      <c r="CU33" s="4" t="str">
        <v>Eucalyptus saligna</v>
      </c>
      <c r="CV33" s="4" t="str">
        <v>Euclea racemosa</v>
      </c>
      <c r="CW33" s="4" t="str">
        <v>Faidherbia albida</v>
      </c>
      <c r="CX33" s="4" t="str">
        <v>Fernandoa madagascariensis</v>
      </c>
      <c r="CY33" s="4" t="str">
        <v>Ficus exasperata</v>
      </c>
      <c r="CZ33" s="4" t="str">
        <v>Ficus laurifolia</v>
      </c>
      <c r="DA33" s="4" t="str">
        <v>Ficus natalensis</v>
      </c>
      <c r="DB33" s="4" t="str">
        <v>Ficus polita</v>
      </c>
      <c r="DC33" s="4" t="str">
        <v>Ficus sur</v>
      </c>
      <c r="DD33" s="4" t="str">
        <v>Flemingia macrophylla</v>
      </c>
      <c r="DE33" s="4" t="str">
        <v>Flemingia sp</v>
      </c>
      <c r="DF33" s="4" t="str">
        <v>Gliricida sepium</v>
      </c>
      <c r="DG33" s="4" t="str">
        <v>Gliricidia</v>
      </c>
      <c r="DH33" s="4" t="str">
        <v>Gliricidia maculata</v>
      </c>
      <c r="DI33" s="4" t="str">
        <v>Gliricidia sepium</v>
      </c>
      <c r="DJ33" s="4" t="str">
        <v>Gmelina arborea</v>
      </c>
      <c r="DK33" s="4" t="str">
        <v>Grevillea robusta</v>
      </c>
      <c r="DL33" s="4" t="str">
        <v>Guiera senegalensis</v>
      </c>
      <c r="DM33" s="4" t="str">
        <v>Harrisonia abyssinica</v>
      </c>
      <c r="DN33" s="4" t="str">
        <v>Indigofera sp</v>
      </c>
      <c r="DO33" s="4" t="str">
        <v>Jatropha curcas</v>
      </c>
      <c r="DP33" s="4" t="str">
        <v>Julbernardia globiflora</v>
      </c>
      <c r="DQ33" s="4" t="str">
        <v>Juniperus procera</v>
      </c>
      <c r="DR33" s="4" t="str">
        <v>Khaya senegalensis</v>
      </c>
      <c r="DS33" s="4" t="str">
        <v>Lablab purpureus</v>
      </c>
      <c r="DT33" s="4" t="str">
        <v>Leucaena diversifolia</v>
      </c>
      <c r="DU33" s="4" t="str">
        <v>Leucaena leucocephala</v>
      </c>
      <c r="DV33" s="4" t="str">
        <v>Leucaena pallida</v>
      </c>
      <c r="DW33" s="4" t="str">
        <v>Leucaena trichandra</v>
      </c>
      <c r="DX33" s="4" t="str">
        <v>Lippia javanica</v>
      </c>
      <c r="DY33" s="4" t="str">
        <v>Macroptilium atropurpureum</v>
      </c>
      <c r="DZ33" s="4" t="str">
        <v>Macrotyloma axillare</v>
      </c>
      <c r="EA33" s="4" t="str">
        <v>Macrotyloma daltonii</v>
      </c>
      <c r="EB33" s="4" t="str">
        <v>Maesopsis eminii</v>
      </c>
      <c r="EC33" s="4" t="str">
        <v>Mangifera indica</v>
      </c>
      <c r="ED33" s="4" t="str">
        <v>Markhamia lutea</v>
      </c>
      <c r="EE33" s="4" t="str">
        <v>Melia azedarach</v>
      </c>
      <c r="EF33" s="4" t="str">
        <v>Melia volkensii</v>
      </c>
      <c r="EG33" s="4" t="str">
        <v>Milicia excelsa</v>
      </c>
      <c r="EH33" s="4" t="str">
        <v>Milletia ferruginea</v>
      </c>
      <c r="EI33" s="4" t="str">
        <v>Millettia thonningii</v>
      </c>
      <c r="EJ33" s="4" t="str">
        <v>Moringa oleifera</v>
      </c>
      <c r="EK33" s="4" t="str">
        <v>Moringa stenopetala</v>
      </c>
      <c r="EL33" s="4" t="str">
        <v>Neonotonia wightii</v>
      </c>
      <c r="EM33" s="4" t="str">
        <v>Newbouldia laevis</v>
      </c>
      <c r="EN33" s="4" t="str">
        <v>Olea europaea</v>
      </c>
      <c r="EO33" s="4" t="str">
        <v>Opuntia ficus-indica</v>
      </c>
      <c r="EP33" s="4" t="str">
        <v>Palm</v>
      </c>
      <c r="EQ33" s="4" t="str">
        <v>Parkia biglobosa</v>
      </c>
      <c r="ER33" s="4" t="str">
        <v>Paulownia fortunei</v>
      </c>
      <c r="ES33" s="4" t="str">
        <v>Pinus patula</v>
      </c>
      <c r="ET33" s="4" t="str">
        <v>Pithecellobium dulce</v>
      </c>
      <c r="EU33" s="4" t="str">
        <v>Plukenetia conophora</v>
      </c>
      <c r="EV33" s="4" t="str">
        <v>Podocarpus falcatus</v>
      </c>
      <c r="EW33" s="4" t="str">
        <v>Poupartia silvatica</v>
      </c>
      <c r="EX33" s="4" t="str">
        <v>Prosopis africana</v>
      </c>
      <c r="EY33" s="4" t="str">
        <v>Prosopis juliflora</v>
      </c>
      <c r="EZ33" s="4" t="str">
        <v>Prunus africana</v>
      </c>
      <c r="FA33" s="4" t="str">
        <v>Prunus persica</v>
      </c>
      <c r="FB33" s="4" t="str">
        <v>Pterocarpus erinaceus</v>
      </c>
      <c r="FC33" s="4" t="str">
        <v>Pterocarpus lucens</v>
      </c>
      <c r="FD33" s="4" t="str">
        <v>Pterocarpus santalinoides</v>
      </c>
      <c r="FE33" s="4" t="str">
        <v>Pueraria phaseoloides</v>
      </c>
      <c r="FF33" s="4" t="str">
        <v>Quillaja saponaria</v>
      </c>
      <c r="FG33" s="4" t="str">
        <v>Ricinodendron heudelotii</v>
      </c>
      <c r="FH33" s="4" t="str">
        <v>Rosmarinus officinalis</v>
      </c>
      <c r="FI33" s="4" t="str">
        <v>Schefflera abyssinica</v>
      </c>
      <c r="FJ33" s="4" t="str">
        <v>Searsia pyroides</v>
      </c>
      <c r="FK33" s="4" t="str">
        <v>Senna didymobotrya</v>
      </c>
      <c r="FL33" s="4" t="str">
        <v>Senna occidentalis</v>
      </c>
      <c r="FM33" s="4" t="str">
        <v>Senna siamea</v>
      </c>
      <c r="FN33" s="4" t="str">
        <v>Senna singueana</v>
      </c>
      <c r="FO33" s="4" t="str">
        <v>Senna spectabilis</v>
      </c>
      <c r="FP33" s="4" t="str">
        <v>Sesbania cinerascens</v>
      </c>
      <c r="FQ33" s="4" t="str">
        <v>Sesbania goetzei</v>
      </c>
      <c r="FR33" s="4" t="str">
        <v>Sesbania macrantha</v>
      </c>
      <c r="FS33" s="4" t="str">
        <v>Sesbania rostrata</v>
      </c>
      <c r="FT33" s="4" t="str">
        <v>Sesbania sesban</v>
      </c>
      <c r="FU33" s="4" t="str">
        <v>Spathodea campanulata</v>
      </c>
      <c r="FV33" s="4" t="str">
        <v>Spondias mombin</v>
      </c>
      <c r="FW33" s="4" t="str">
        <v>Stereospermum kunthianum</v>
      </c>
      <c r="FX33" s="4" t="str">
        <v>Stylosanthes guianensis</v>
      </c>
      <c r="FY33" s="4" t="str">
        <v>Stylosanthes hamata</v>
      </c>
      <c r="FZ33" s="4" t="str">
        <v>Syzygium guineense</v>
      </c>
      <c r="GA33" s="4" t="str">
        <v>Tamarindus indica</v>
      </c>
      <c r="GB33" s="4" t="str">
        <v>Tarenna sp</v>
      </c>
      <c r="GC33" s="4" t="str">
        <v>Tephrosia candida</v>
      </c>
      <c r="GD33" s="4" t="str">
        <v>Tephrosia diversifolia</v>
      </c>
      <c r="GE33" s="4" t="str">
        <v>Tephrosia sp</v>
      </c>
      <c r="GF33" s="4" t="str">
        <v>Tephrosia vogelii</v>
      </c>
      <c r="GG33" s="4" t="str">
        <v>Terminalia brownii</v>
      </c>
      <c r="GH33" s="4" t="str">
        <v>Terminalia ivoresensis</v>
      </c>
      <c r="GI33" s="4" t="str">
        <v>Terminalia sericea</v>
      </c>
      <c r="GJ33" s="4" t="str">
        <v>Terminalia superba</v>
      </c>
      <c r="GK33" s="4" t="str">
        <v>Tithonia diversifolia</v>
      </c>
      <c r="GL33" s="4" t="str">
        <v>Uapaca kirkiana</v>
      </c>
      <c r="GM33" s="4" t="str">
        <v>Unspecified Tree</v>
      </c>
      <c r="GN33" s="4" t="str">
        <v>Vachellia karroo</v>
      </c>
      <c r="GO33" s="4" t="str">
        <v>Vachellia seyal</v>
      </c>
      <c r="GP33" s="4" t="str">
        <v>Vitellaria paradoxa</v>
      </c>
      <c r="GQ33" s="4" t="str">
        <v>Ziziphus mauritiana</v>
      </c>
    </row>
    <row r="34" spans="1:199" x14ac:dyDescent="0.35">
      <c r="A34" s="4" t="s">
        <v>3691</v>
      </c>
      <c r="C34" s="4" t="s">
        <v>3692</v>
      </c>
      <c r="D34" s="4" t="s">
        <v>109</v>
      </c>
      <c r="E34" s="4" t="s">
        <v>3693</v>
      </c>
      <c r="F34" s="4" t="s">
        <v>3625</v>
      </c>
      <c r="G34" s="4" t="str">
        <f t="shared" ref="G34:G65" si="1">IF(B34&lt;&gt;"",B34,A34)</f>
        <v>Acacia sieberiana</v>
      </c>
      <c r="I34" s="4" t="str">
        <v>Antiaris toxicaria</v>
      </c>
      <c r="N34" s="4" t="str" cm="1">
        <f t="array" ref="N34:GQ34">TRANSPOSE(_xlfn._xlws.SORT(_xlfn.UNIQUE(_xlfn._xlws.FILTER($I$2:$I$500,ISNUMBER(SEARCH(Fertilizer!D72,$I$2:$I$500)),"Not Found"))))</f>
        <v>Acacia angustissima</v>
      </c>
      <c r="O34" s="4" t="str">
        <v>Acacia auriculiformis</v>
      </c>
      <c r="P34" s="4" t="str">
        <v>Acacia brevispica</v>
      </c>
      <c r="Q34" s="4" t="str">
        <v>Acacia caerulescens</v>
      </c>
      <c r="R34" s="4" t="str">
        <v>Acacia crassicarpa</v>
      </c>
      <c r="S34" s="4" t="str">
        <v>Acacia cyanophylla</v>
      </c>
      <c r="T34" s="4" t="str">
        <v>Acacia decurrens</v>
      </c>
      <c r="U34" s="4" t="str">
        <v>Acacia etbaica</v>
      </c>
      <c r="V34" s="4" t="str">
        <v>Acacia ferruginea</v>
      </c>
      <c r="W34" s="4" t="str">
        <v>Acacia holosericea</v>
      </c>
      <c r="X34" s="4" t="str">
        <v>Acacia karroo</v>
      </c>
      <c r="Y34" s="4" t="str">
        <v>Acacia leptocarpa</v>
      </c>
      <c r="Z34" s="4" t="str">
        <v>Acacia mangium</v>
      </c>
      <c r="AA34" s="4" t="str">
        <v>Acacia nilotica</v>
      </c>
      <c r="AB34" s="4" t="str">
        <v>Acacia polyacantha</v>
      </c>
      <c r="AC34" s="4" t="str">
        <v>Acacia saligna</v>
      </c>
      <c r="AD34" s="4" t="str">
        <v>Acacia senegal</v>
      </c>
      <c r="AE34" s="4" t="str">
        <v>Acacia sieberiana</v>
      </c>
      <c r="AF34" s="4" t="str">
        <v>Acacia sp</v>
      </c>
      <c r="AG34" s="4" t="str">
        <v>Acacia tortilis</v>
      </c>
      <c r="AH34" s="4" t="str">
        <v>Acacia toxicaria</v>
      </c>
      <c r="AI34" s="4" t="str">
        <v>Acacia tumida</v>
      </c>
      <c r="AJ34" s="4" t="str">
        <v>Acrocarpus fraxinifolius</v>
      </c>
      <c r="AK34" s="4" t="str">
        <v>Adansonia digitata</v>
      </c>
      <c r="AL34" s="4" t="str">
        <v>Afzelia africana</v>
      </c>
      <c r="AM34" s="4" t="str">
        <v>Albizia chinensis</v>
      </c>
      <c r="AN34" s="4" t="str">
        <v>Albizia coriaria</v>
      </c>
      <c r="AO34" s="4" t="str">
        <v>Albizia gummifera</v>
      </c>
      <c r="AP34" s="4" t="str">
        <v>Albizia lebbeck</v>
      </c>
      <c r="AQ34" s="4" t="str">
        <v>Albizia zygia</v>
      </c>
      <c r="AR34" s="4" t="str">
        <v>Alchornea cordifolia</v>
      </c>
      <c r="AS34" s="4" t="str">
        <v>Alnus acuminata</v>
      </c>
      <c r="AT34" s="4" t="str">
        <v>Antiaris toxicaria</v>
      </c>
      <c r="AU34" s="4" t="str">
        <v>Argyrolobium uniflorum</v>
      </c>
      <c r="AV34" s="4" t="str">
        <v>Artocarpus altilis</v>
      </c>
      <c r="AW34" s="4" t="str">
        <v>Artocarpus heterophyllus</v>
      </c>
      <c r="AX34" s="4" t="str">
        <v>Atriplex nummularia</v>
      </c>
      <c r="AY34" s="4" t="str">
        <v>Azadirachta indica</v>
      </c>
      <c r="AZ34" s="4" t="str">
        <v>Balanites aegyptiaca</v>
      </c>
      <c r="BA34" s="4" t="str">
        <v>Bauhinia reticulata</v>
      </c>
      <c r="BB34" s="4" t="str">
        <v>Bauhinia rufescens</v>
      </c>
      <c r="BC34" s="4" t="str">
        <v>Berchemia discolor</v>
      </c>
      <c r="BD34" s="4" t="str">
        <v>Brachystegia spiciformis</v>
      </c>
      <c r="BE34" s="4" t="str">
        <v>Cajanus cajan</v>
      </c>
      <c r="BF34" s="4" t="str">
        <v>Calliandra calothyrsus</v>
      </c>
      <c r="BG34" s="4" t="str">
        <v>Calopogonium mucunoides</v>
      </c>
      <c r="BH34" s="4" t="str">
        <v>Carissa spinarum</v>
      </c>
      <c r="BI34" s="4" t="str">
        <v>Casuarina equisetifolia</v>
      </c>
      <c r="BJ34" s="4" t="str">
        <v>Casuarina glauca</v>
      </c>
      <c r="BK34" s="4" t="str">
        <v>Catha edulis</v>
      </c>
      <c r="BL34" s="4" t="str">
        <v>Cedrela odorata</v>
      </c>
      <c r="BM34" s="4" t="str">
        <v>Cedrela serrata</v>
      </c>
      <c r="BN34" s="4" t="str">
        <v>Celtis mildbraedii</v>
      </c>
      <c r="BO34" s="4" t="str">
        <v>Centrosema pubescens</v>
      </c>
      <c r="BP34" s="4" t="str">
        <v>Chromolaena odorata</v>
      </c>
      <c r="BQ34" s="4" t="str">
        <v>Cinnamomum cassia</v>
      </c>
      <c r="BR34" s="4" t="str">
        <v>Combretum apiculatum</v>
      </c>
      <c r="BS34" s="4" t="str">
        <v>Cordia africana</v>
      </c>
      <c r="BT34" s="4" t="str">
        <v>Crotalaria agatiflora</v>
      </c>
      <c r="BU34" s="4" t="str">
        <v>Crotalaria grahamiana</v>
      </c>
      <c r="BV34" s="4" t="str">
        <v>Crotalaria juncea</v>
      </c>
      <c r="BW34" s="4" t="str">
        <v>Crotalaria ochrolueca</v>
      </c>
      <c r="BX34" s="4" t="str">
        <v>Crotalaria sp</v>
      </c>
      <c r="BY34" s="4" t="str">
        <v>Crotalaria trichotoma</v>
      </c>
      <c r="BZ34" s="4" t="str">
        <v>Croton macrostachyus</v>
      </c>
      <c r="CA34" s="4" t="str">
        <v>Croton megalocarpus</v>
      </c>
      <c r="CB34" s="4" t="str">
        <v>Cupressus lusitanica</v>
      </c>
      <c r="CC34" s="4" t="str">
        <v>Cytisus proliferus</v>
      </c>
      <c r="CD34" s="4" t="str">
        <v>Dactyladenia barteri</v>
      </c>
      <c r="CE34" s="4" t="str">
        <v>Desmodium discolor</v>
      </c>
      <c r="CF34" s="4" t="str">
        <v>Desmodium distortum</v>
      </c>
      <c r="CG34" s="4" t="str">
        <v>Desmodium intortum</v>
      </c>
      <c r="CH34" s="4" t="str">
        <v>Desmodium uncinatum</v>
      </c>
      <c r="CI34" s="4" t="str">
        <v>Dodonaea viscosa</v>
      </c>
      <c r="CJ34" s="4" t="str">
        <v>Elaeis guineensis</v>
      </c>
      <c r="CK34" s="4" t="str">
        <v>Entada abyssinica</v>
      </c>
      <c r="CL34" s="4" t="str">
        <v>Entandrophragma angolense</v>
      </c>
      <c r="CM34" s="4" t="str">
        <v>Entandrophragma cylindricum</v>
      </c>
      <c r="CN34" s="4" t="str">
        <v>Eriosema ellipticum</v>
      </c>
      <c r="CO34" s="4" t="str">
        <v>Erythrina abyssinica</v>
      </c>
      <c r="CP34" s="4" t="str">
        <v>Erythrina poeppigiana</v>
      </c>
      <c r="CQ34" s="4" t="str">
        <v>Eucalpytus sp</v>
      </c>
      <c r="CR34" s="4" t="str">
        <v>Eucalyptus alba</v>
      </c>
      <c r="CS34" s="4" t="str">
        <v>Eucalyptus camaldulensis</v>
      </c>
      <c r="CT34" s="4" t="str">
        <v>Eucalyptus globulus</v>
      </c>
      <c r="CU34" s="4" t="str">
        <v>Eucalyptus saligna</v>
      </c>
      <c r="CV34" s="4" t="str">
        <v>Euclea racemosa</v>
      </c>
      <c r="CW34" s="4" t="str">
        <v>Faidherbia albida</v>
      </c>
      <c r="CX34" s="4" t="str">
        <v>Fernandoa madagascariensis</v>
      </c>
      <c r="CY34" s="4" t="str">
        <v>Ficus exasperata</v>
      </c>
      <c r="CZ34" s="4" t="str">
        <v>Ficus laurifolia</v>
      </c>
      <c r="DA34" s="4" t="str">
        <v>Ficus natalensis</v>
      </c>
      <c r="DB34" s="4" t="str">
        <v>Ficus polita</v>
      </c>
      <c r="DC34" s="4" t="str">
        <v>Ficus sur</v>
      </c>
      <c r="DD34" s="4" t="str">
        <v>Flemingia macrophylla</v>
      </c>
      <c r="DE34" s="4" t="str">
        <v>Flemingia sp</v>
      </c>
      <c r="DF34" s="4" t="str">
        <v>Gliricida sepium</v>
      </c>
      <c r="DG34" s="4" t="str">
        <v>Gliricidia</v>
      </c>
      <c r="DH34" s="4" t="str">
        <v>Gliricidia maculata</v>
      </c>
      <c r="DI34" s="4" t="str">
        <v>Gliricidia sepium</v>
      </c>
      <c r="DJ34" s="4" t="str">
        <v>Gmelina arborea</v>
      </c>
      <c r="DK34" s="4" t="str">
        <v>Grevillea robusta</v>
      </c>
      <c r="DL34" s="4" t="str">
        <v>Guiera senegalensis</v>
      </c>
      <c r="DM34" s="4" t="str">
        <v>Harrisonia abyssinica</v>
      </c>
      <c r="DN34" s="4" t="str">
        <v>Indigofera sp</v>
      </c>
      <c r="DO34" s="4" t="str">
        <v>Jatropha curcas</v>
      </c>
      <c r="DP34" s="4" t="str">
        <v>Julbernardia globiflora</v>
      </c>
      <c r="DQ34" s="4" t="str">
        <v>Juniperus procera</v>
      </c>
      <c r="DR34" s="4" t="str">
        <v>Khaya senegalensis</v>
      </c>
      <c r="DS34" s="4" t="str">
        <v>Lablab purpureus</v>
      </c>
      <c r="DT34" s="4" t="str">
        <v>Leucaena diversifolia</v>
      </c>
      <c r="DU34" s="4" t="str">
        <v>Leucaena leucocephala</v>
      </c>
      <c r="DV34" s="4" t="str">
        <v>Leucaena pallida</v>
      </c>
      <c r="DW34" s="4" t="str">
        <v>Leucaena trichandra</v>
      </c>
      <c r="DX34" s="4" t="str">
        <v>Lippia javanica</v>
      </c>
      <c r="DY34" s="4" t="str">
        <v>Macroptilium atropurpureum</v>
      </c>
      <c r="DZ34" s="4" t="str">
        <v>Macrotyloma axillare</v>
      </c>
      <c r="EA34" s="4" t="str">
        <v>Macrotyloma daltonii</v>
      </c>
      <c r="EB34" s="4" t="str">
        <v>Maesopsis eminii</v>
      </c>
      <c r="EC34" s="4" t="str">
        <v>Mangifera indica</v>
      </c>
      <c r="ED34" s="4" t="str">
        <v>Markhamia lutea</v>
      </c>
      <c r="EE34" s="4" t="str">
        <v>Melia azedarach</v>
      </c>
      <c r="EF34" s="4" t="str">
        <v>Melia volkensii</v>
      </c>
      <c r="EG34" s="4" t="str">
        <v>Milicia excelsa</v>
      </c>
      <c r="EH34" s="4" t="str">
        <v>Milletia ferruginea</v>
      </c>
      <c r="EI34" s="4" t="str">
        <v>Millettia thonningii</v>
      </c>
      <c r="EJ34" s="4" t="str">
        <v>Moringa oleifera</v>
      </c>
      <c r="EK34" s="4" t="str">
        <v>Moringa stenopetala</v>
      </c>
      <c r="EL34" s="4" t="str">
        <v>Neonotonia wightii</v>
      </c>
      <c r="EM34" s="4" t="str">
        <v>Newbouldia laevis</v>
      </c>
      <c r="EN34" s="4" t="str">
        <v>Olea europaea</v>
      </c>
      <c r="EO34" s="4" t="str">
        <v>Opuntia ficus-indica</v>
      </c>
      <c r="EP34" s="4" t="str">
        <v>Palm</v>
      </c>
      <c r="EQ34" s="4" t="str">
        <v>Parkia biglobosa</v>
      </c>
      <c r="ER34" s="4" t="str">
        <v>Paulownia fortunei</v>
      </c>
      <c r="ES34" s="4" t="str">
        <v>Pinus patula</v>
      </c>
      <c r="ET34" s="4" t="str">
        <v>Pithecellobium dulce</v>
      </c>
      <c r="EU34" s="4" t="str">
        <v>Plukenetia conophora</v>
      </c>
      <c r="EV34" s="4" t="str">
        <v>Podocarpus falcatus</v>
      </c>
      <c r="EW34" s="4" t="str">
        <v>Poupartia silvatica</v>
      </c>
      <c r="EX34" s="4" t="str">
        <v>Prosopis africana</v>
      </c>
      <c r="EY34" s="4" t="str">
        <v>Prosopis juliflora</v>
      </c>
      <c r="EZ34" s="4" t="str">
        <v>Prunus africana</v>
      </c>
      <c r="FA34" s="4" t="str">
        <v>Prunus persica</v>
      </c>
      <c r="FB34" s="4" t="str">
        <v>Pterocarpus erinaceus</v>
      </c>
      <c r="FC34" s="4" t="str">
        <v>Pterocarpus lucens</v>
      </c>
      <c r="FD34" s="4" t="str">
        <v>Pterocarpus santalinoides</v>
      </c>
      <c r="FE34" s="4" t="str">
        <v>Pueraria phaseoloides</v>
      </c>
      <c r="FF34" s="4" t="str">
        <v>Quillaja saponaria</v>
      </c>
      <c r="FG34" s="4" t="str">
        <v>Ricinodendron heudelotii</v>
      </c>
      <c r="FH34" s="4" t="str">
        <v>Rosmarinus officinalis</v>
      </c>
      <c r="FI34" s="4" t="str">
        <v>Schefflera abyssinica</v>
      </c>
      <c r="FJ34" s="4" t="str">
        <v>Searsia pyroides</v>
      </c>
      <c r="FK34" s="4" t="str">
        <v>Senna didymobotrya</v>
      </c>
      <c r="FL34" s="4" t="str">
        <v>Senna occidentalis</v>
      </c>
      <c r="FM34" s="4" t="str">
        <v>Senna siamea</v>
      </c>
      <c r="FN34" s="4" t="str">
        <v>Senna singueana</v>
      </c>
      <c r="FO34" s="4" t="str">
        <v>Senna spectabilis</v>
      </c>
      <c r="FP34" s="4" t="str">
        <v>Sesbania cinerascens</v>
      </c>
      <c r="FQ34" s="4" t="str">
        <v>Sesbania goetzei</v>
      </c>
      <c r="FR34" s="4" t="str">
        <v>Sesbania macrantha</v>
      </c>
      <c r="FS34" s="4" t="str">
        <v>Sesbania rostrata</v>
      </c>
      <c r="FT34" s="4" t="str">
        <v>Sesbania sesban</v>
      </c>
      <c r="FU34" s="4" t="str">
        <v>Spathodea campanulata</v>
      </c>
      <c r="FV34" s="4" t="str">
        <v>Spondias mombin</v>
      </c>
      <c r="FW34" s="4" t="str">
        <v>Stereospermum kunthianum</v>
      </c>
      <c r="FX34" s="4" t="str">
        <v>Stylosanthes guianensis</v>
      </c>
      <c r="FY34" s="4" t="str">
        <v>Stylosanthes hamata</v>
      </c>
      <c r="FZ34" s="4" t="str">
        <v>Syzygium guineense</v>
      </c>
      <c r="GA34" s="4" t="str">
        <v>Tamarindus indica</v>
      </c>
      <c r="GB34" s="4" t="str">
        <v>Tarenna sp</v>
      </c>
      <c r="GC34" s="4" t="str">
        <v>Tephrosia candida</v>
      </c>
      <c r="GD34" s="4" t="str">
        <v>Tephrosia diversifolia</v>
      </c>
      <c r="GE34" s="4" t="str">
        <v>Tephrosia sp</v>
      </c>
      <c r="GF34" s="4" t="str">
        <v>Tephrosia vogelii</v>
      </c>
      <c r="GG34" s="4" t="str">
        <v>Terminalia brownii</v>
      </c>
      <c r="GH34" s="4" t="str">
        <v>Terminalia ivoresensis</v>
      </c>
      <c r="GI34" s="4" t="str">
        <v>Terminalia sericea</v>
      </c>
      <c r="GJ34" s="4" t="str">
        <v>Terminalia superba</v>
      </c>
      <c r="GK34" s="4" t="str">
        <v>Tithonia diversifolia</v>
      </c>
      <c r="GL34" s="4" t="str">
        <v>Uapaca kirkiana</v>
      </c>
      <c r="GM34" s="4" t="str">
        <v>Unspecified Tree</v>
      </c>
      <c r="GN34" s="4" t="str">
        <v>Vachellia karroo</v>
      </c>
      <c r="GO34" s="4" t="str">
        <v>Vachellia seyal</v>
      </c>
      <c r="GP34" s="4" t="str">
        <v>Vitellaria paradoxa</v>
      </c>
      <c r="GQ34" s="4" t="str">
        <v>Ziziphus mauritiana</v>
      </c>
    </row>
    <row r="35" spans="1:199" x14ac:dyDescent="0.35">
      <c r="A35" s="4" t="s">
        <v>3694</v>
      </c>
      <c r="C35" s="4" t="s">
        <v>3695</v>
      </c>
      <c r="G35" s="4" t="str">
        <f t="shared" si="1"/>
        <v>Acacia sp</v>
      </c>
      <c r="I35" s="4" t="str">
        <v>Argyrolobium uniflorum</v>
      </c>
      <c r="N35" s="4" t="str" cm="1">
        <f t="array" ref="N35:GQ35">TRANSPOSE(_xlfn._xlws.SORT(_xlfn.UNIQUE(_xlfn._xlws.FILTER($I$2:$I$500,ISNUMBER(SEARCH(Fertilizer!D73,$I$2:$I$500)),"Not Found"))))</f>
        <v>Acacia angustissima</v>
      </c>
      <c r="O35" s="4" t="str">
        <v>Acacia auriculiformis</v>
      </c>
      <c r="P35" s="4" t="str">
        <v>Acacia brevispica</v>
      </c>
      <c r="Q35" s="4" t="str">
        <v>Acacia caerulescens</v>
      </c>
      <c r="R35" s="4" t="str">
        <v>Acacia crassicarpa</v>
      </c>
      <c r="S35" s="4" t="str">
        <v>Acacia cyanophylla</v>
      </c>
      <c r="T35" s="4" t="str">
        <v>Acacia decurrens</v>
      </c>
      <c r="U35" s="4" t="str">
        <v>Acacia etbaica</v>
      </c>
      <c r="V35" s="4" t="str">
        <v>Acacia ferruginea</v>
      </c>
      <c r="W35" s="4" t="str">
        <v>Acacia holosericea</v>
      </c>
      <c r="X35" s="4" t="str">
        <v>Acacia karroo</v>
      </c>
      <c r="Y35" s="4" t="str">
        <v>Acacia leptocarpa</v>
      </c>
      <c r="Z35" s="4" t="str">
        <v>Acacia mangium</v>
      </c>
      <c r="AA35" s="4" t="str">
        <v>Acacia nilotica</v>
      </c>
      <c r="AB35" s="4" t="str">
        <v>Acacia polyacantha</v>
      </c>
      <c r="AC35" s="4" t="str">
        <v>Acacia saligna</v>
      </c>
      <c r="AD35" s="4" t="str">
        <v>Acacia senegal</v>
      </c>
      <c r="AE35" s="4" t="str">
        <v>Acacia sieberiana</v>
      </c>
      <c r="AF35" s="4" t="str">
        <v>Acacia sp</v>
      </c>
      <c r="AG35" s="4" t="str">
        <v>Acacia tortilis</v>
      </c>
      <c r="AH35" s="4" t="str">
        <v>Acacia toxicaria</v>
      </c>
      <c r="AI35" s="4" t="str">
        <v>Acacia tumida</v>
      </c>
      <c r="AJ35" s="4" t="str">
        <v>Acrocarpus fraxinifolius</v>
      </c>
      <c r="AK35" s="4" t="str">
        <v>Adansonia digitata</v>
      </c>
      <c r="AL35" s="4" t="str">
        <v>Afzelia africana</v>
      </c>
      <c r="AM35" s="4" t="str">
        <v>Albizia chinensis</v>
      </c>
      <c r="AN35" s="4" t="str">
        <v>Albizia coriaria</v>
      </c>
      <c r="AO35" s="4" t="str">
        <v>Albizia gummifera</v>
      </c>
      <c r="AP35" s="4" t="str">
        <v>Albizia lebbeck</v>
      </c>
      <c r="AQ35" s="4" t="str">
        <v>Albizia zygia</v>
      </c>
      <c r="AR35" s="4" t="str">
        <v>Alchornea cordifolia</v>
      </c>
      <c r="AS35" s="4" t="str">
        <v>Alnus acuminata</v>
      </c>
      <c r="AT35" s="4" t="str">
        <v>Antiaris toxicaria</v>
      </c>
      <c r="AU35" s="4" t="str">
        <v>Argyrolobium uniflorum</v>
      </c>
      <c r="AV35" s="4" t="str">
        <v>Artocarpus altilis</v>
      </c>
      <c r="AW35" s="4" t="str">
        <v>Artocarpus heterophyllus</v>
      </c>
      <c r="AX35" s="4" t="str">
        <v>Atriplex nummularia</v>
      </c>
      <c r="AY35" s="4" t="str">
        <v>Azadirachta indica</v>
      </c>
      <c r="AZ35" s="4" t="str">
        <v>Balanites aegyptiaca</v>
      </c>
      <c r="BA35" s="4" t="str">
        <v>Bauhinia reticulata</v>
      </c>
      <c r="BB35" s="4" t="str">
        <v>Bauhinia rufescens</v>
      </c>
      <c r="BC35" s="4" t="str">
        <v>Berchemia discolor</v>
      </c>
      <c r="BD35" s="4" t="str">
        <v>Brachystegia spiciformis</v>
      </c>
      <c r="BE35" s="4" t="str">
        <v>Cajanus cajan</v>
      </c>
      <c r="BF35" s="4" t="str">
        <v>Calliandra calothyrsus</v>
      </c>
      <c r="BG35" s="4" t="str">
        <v>Calopogonium mucunoides</v>
      </c>
      <c r="BH35" s="4" t="str">
        <v>Carissa spinarum</v>
      </c>
      <c r="BI35" s="4" t="str">
        <v>Casuarina equisetifolia</v>
      </c>
      <c r="BJ35" s="4" t="str">
        <v>Casuarina glauca</v>
      </c>
      <c r="BK35" s="4" t="str">
        <v>Catha edulis</v>
      </c>
      <c r="BL35" s="4" t="str">
        <v>Cedrela odorata</v>
      </c>
      <c r="BM35" s="4" t="str">
        <v>Cedrela serrata</v>
      </c>
      <c r="BN35" s="4" t="str">
        <v>Celtis mildbraedii</v>
      </c>
      <c r="BO35" s="4" t="str">
        <v>Centrosema pubescens</v>
      </c>
      <c r="BP35" s="4" t="str">
        <v>Chromolaena odorata</v>
      </c>
      <c r="BQ35" s="4" t="str">
        <v>Cinnamomum cassia</v>
      </c>
      <c r="BR35" s="4" t="str">
        <v>Combretum apiculatum</v>
      </c>
      <c r="BS35" s="4" t="str">
        <v>Cordia africana</v>
      </c>
      <c r="BT35" s="4" t="str">
        <v>Crotalaria agatiflora</v>
      </c>
      <c r="BU35" s="4" t="str">
        <v>Crotalaria grahamiana</v>
      </c>
      <c r="BV35" s="4" t="str">
        <v>Crotalaria juncea</v>
      </c>
      <c r="BW35" s="4" t="str">
        <v>Crotalaria ochrolueca</v>
      </c>
      <c r="BX35" s="4" t="str">
        <v>Crotalaria sp</v>
      </c>
      <c r="BY35" s="4" t="str">
        <v>Crotalaria trichotoma</v>
      </c>
      <c r="BZ35" s="4" t="str">
        <v>Croton macrostachyus</v>
      </c>
      <c r="CA35" s="4" t="str">
        <v>Croton megalocarpus</v>
      </c>
      <c r="CB35" s="4" t="str">
        <v>Cupressus lusitanica</v>
      </c>
      <c r="CC35" s="4" t="str">
        <v>Cytisus proliferus</v>
      </c>
      <c r="CD35" s="4" t="str">
        <v>Dactyladenia barteri</v>
      </c>
      <c r="CE35" s="4" t="str">
        <v>Desmodium discolor</v>
      </c>
      <c r="CF35" s="4" t="str">
        <v>Desmodium distortum</v>
      </c>
      <c r="CG35" s="4" t="str">
        <v>Desmodium intortum</v>
      </c>
      <c r="CH35" s="4" t="str">
        <v>Desmodium uncinatum</v>
      </c>
      <c r="CI35" s="4" t="str">
        <v>Dodonaea viscosa</v>
      </c>
      <c r="CJ35" s="4" t="str">
        <v>Elaeis guineensis</v>
      </c>
      <c r="CK35" s="4" t="str">
        <v>Entada abyssinica</v>
      </c>
      <c r="CL35" s="4" t="str">
        <v>Entandrophragma angolense</v>
      </c>
      <c r="CM35" s="4" t="str">
        <v>Entandrophragma cylindricum</v>
      </c>
      <c r="CN35" s="4" t="str">
        <v>Eriosema ellipticum</v>
      </c>
      <c r="CO35" s="4" t="str">
        <v>Erythrina abyssinica</v>
      </c>
      <c r="CP35" s="4" t="str">
        <v>Erythrina poeppigiana</v>
      </c>
      <c r="CQ35" s="4" t="str">
        <v>Eucalpytus sp</v>
      </c>
      <c r="CR35" s="4" t="str">
        <v>Eucalyptus alba</v>
      </c>
      <c r="CS35" s="4" t="str">
        <v>Eucalyptus camaldulensis</v>
      </c>
      <c r="CT35" s="4" t="str">
        <v>Eucalyptus globulus</v>
      </c>
      <c r="CU35" s="4" t="str">
        <v>Eucalyptus saligna</v>
      </c>
      <c r="CV35" s="4" t="str">
        <v>Euclea racemosa</v>
      </c>
      <c r="CW35" s="4" t="str">
        <v>Faidherbia albida</v>
      </c>
      <c r="CX35" s="4" t="str">
        <v>Fernandoa madagascariensis</v>
      </c>
      <c r="CY35" s="4" t="str">
        <v>Ficus exasperata</v>
      </c>
      <c r="CZ35" s="4" t="str">
        <v>Ficus laurifolia</v>
      </c>
      <c r="DA35" s="4" t="str">
        <v>Ficus natalensis</v>
      </c>
      <c r="DB35" s="4" t="str">
        <v>Ficus polita</v>
      </c>
      <c r="DC35" s="4" t="str">
        <v>Ficus sur</v>
      </c>
      <c r="DD35" s="4" t="str">
        <v>Flemingia macrophylla</v>
      </c>
      <c r="DE35" s="4" t="str">
        <v>Flemingia sp</v>
      </c>
      <c r="DF35" s="4" t="str">
        <v>Gliricida sepium</v>
      </c>
      <c r="DG35" s="4" t="str">
        <v>Gliricidia</v>
      </c>
      <c r="DH35" s="4" t="str">
        <v>Gliricidia maculata</v>
      </c>
      <c r="DI35" s="4" t="str">
        <v>Gliricidia sepium</v>
      </c>
      <c r="DJ35" s="4" t="str">
        <v>Gmelina arborea</v>
      </c>
      <c r="DK35" s="4" t="str">
        <v>Grevillea robusta</v>
      </c>
      <c r="DL35" s="4" t="str">
        <v>Guiera senegalensis</v>
      </c>
      <c r="DM35" s="4" t="str">
        <v>Harrisonia abyssinica</v>
      </c>
      <c r="DN35" s="4" t="str">
        <v>Indigofera sp</v>
      </c>
      <c r="DO35" s="4" t="str">
        <v>Jatropha curcas</v>
      </c>
      <c r="DP35" s="4" t="str">
        <v>Julbernardia globiflora</v>
      </c>
      <c r="DQ35" s="4" t="str">
        <v>Juniperus procera</v>
      </c>
      <c r="DR35" s="4" t="str">
        <v>Khaya senegalensis</v>
      </c>
      <c r="DS35" s="4" t="str">
        <v>Lablab purpureus</v>
      </c>
      <c r="DT35" s="4" t="str">
        <v>Leucaena diversifolia</v>
      </c>
      <c r="DU35" s="4" t="str">
        <v>Leucaena leucocephala</v>
      </c>
      <c r="DV35" s="4" t="str">
        <v>Leucaena pallida</v>
      </c>
      <c r="DW35" s="4" t="str">
        <v>Leucaena trichandra</v>
      </c>
      <c r="DX35" s="4" t="str">
        <v>Lippia javanica</v>
      </c>
      <c r="DY35" s="4" t="str">
        <v>Macroptilium atropurpureum</v>
      </c>
      <c r="DZ35" s="4" t="str">
        <v>Macrotyloma axillare</v>
      </c>
      <c r="EA35" s="4" t="str">
        <v>Macrotyloma daltonii</v>
      </c>
      <c r="EB35" s="4" t="str">
        <v>Maesopsis eminii</v>
      </c>
      <c r="EC35" s="4" t="str">
        <v>Mangifera indica</v>
      </c>
      <c r="ED35" s="4" t="str">
        <v>Markhamia lutea</v>
      </c>
      <c r="EE35" s="4" t="str">
        <v>Melia azedarach</v>
      </c>
      <c r="EF35" s="4" t="str">
        <v>Melia volkensii</v>
      </c>
      <c r="EG35" s="4" t="str">
        <v>Milicia excelsa</v>
      </c>
      <c r="EH35" s="4" t="str">
        <v>Milletia ferruginea</v>
      </c>
      <c r="EI35" s="4" t="str">
        <v>Millettia thonningii</v>
      </c>
      <c r="EJ35" s="4" t="str">
        <v>Moringa oleifera</v>
      </c>
      <c r="EK35" s="4" t="str">
        <v>Moringa stenopetala</v>
      </c>
      <c r="EL35" s="4" t="str">
        <v>Neonotonia wightii</v>
      </c>
      <c r="EM35" s="4" t="str">
        <v>Newbouldia laevis</v>
      </c>
      <c r="EN35" s="4" t="str">
        <v>Olea europaea</v>
      </c>
      <c r="EO35" s="4" t="str">
        <v>Opuntia ficus-indica</v>
      </c>
      <c r="EP35" s="4" t="str">
        <v>Palm</v>
      </c>
      <c r="EQ35" s="4" t="str">
        <v>Parkia biglobosa</v>
      </c>
      <c r="ER35" s="4" t="str">
        <v>Paulownia fortunei</v>
      </c>
      <c r="ES35" s="4" t="str">
        <v>Pinus patula</v>
      </c>
      <c r="ET35" s="4" t="str">
        <v>Pithecellobium dulce</v>
      </c>
      <c r="EU35" s="4" t="str">
        <v>Plukenetia conophora</v>
      </c>
      <c r="EV35" s="4" t="str">
        <v>Podocarpus falcatus</v>
      </c>
      <c r="EW35" s="4" t="str">
        <v>Poupartia silvatica</v>
      </c>
      <c r="EX35" s="4" t="str">
        <v>Prosopis africana</v>
      </c>
      <c r="EY35" s="4" t="str">
        <v>Prosopis juliflora</v>
      </c>
      <c r="EZ35" s="4" t="str">
        <v>Prunus africana</v>
      </c>
      <c r="FA35" s="4" t="str">
        <v>Prunus persica</v>
      </c>
      <c r="FB35" s="4" t="str">
        <v>Pterocarpus erinaceus</v>
      </c>
      <c r="FC35" s="4" t="str">
        <v>Pterocarpus lucens</v>
      </c>
      <c r="FD35" s="4" t="str">
        <v>Pterocarpus santalinoides</v>
      </c>
      <c r="FE35" s="4" t="str">
        <v>Pueraria phaseoloides</v>
      </c>
      <c r="FF35" s="4" t="str">
        <v>Quillaja saponaria</v>
      </c>
      <c r="FG35" s="4" t="str">
        <v>Ricinodendron heudelotii</v>
      </c>
      <c r="FH35" s="4" t="str">
        <v>Rosmarinus officinalis</v>
      </c>
      <c r="FI35" s="4" t="str">
        <v>Schefflera abyssinica</v>
      </c>
      <c r="FJ35" s="4" t="str">
        <v>Searsia pyroides</v>
      </c>
      <c r="FK35" s="4" t="str">
        <v>Senna didymobotrya</v>
      </c>
      <c r="FL35" s="4" t="str">
        <v>Senna occidentalis</v>
      </c>
      <c r="FM35" s="4" t="str">
        <v>Senna siamea</v>
      </c>
      <c r="FN35" s="4" t="str">
        <v>Senna singueana</v>
      </c>
      <c r="FO35" s="4" t="str">
        <v>Senna spectabilis</v>
      </c>
      <c r="FP35" s="4" t="str">
        <v>Sesbania cinerascens</v>
      </c>
      <c r="FQ35" s="4" t="str">
        <v>Sesbania goetzei</v>
      </c>
      <c r="FR35" s="4" t="str">
        <v>Sesbania macrantha</v>
      </c>
      <c r="FS35" s="4" t="str">
        <v>Sesbania rostrata</v>
      </c>
      <c r="FT35" s="4" t="str">
        <v>Sesbania sesban</v>
      </c>
      <c r="FU35" s="4" t="str">
        <v>Spathodea campanulata</v>
      </c>
      <c r="FV35" s="4" t="str">
        <v>Spondias mombin</v>
      </c>
      <c r="FW35" s="4" t="str">
        <v>Stereospermum kunthianum</v>
      </c>
      <c r="FX35" s="4" t="str">
        <v>Stylosanthes guianensis</v>
      </c>
      <c r="FY35" s="4" t="str">
        <v>Stylosanthes hamata</v>
      </c>
      <c r="FZ35" s="4" t="str">
        <v>Syzygium guineense</v>
      </c>
      <c r="GA35" s="4" t="str">
        <v>Tamarindus indica</v>
      </c>
      <c r="GB35" s="4" t="str">
        <v>Tarenna sp</v>
      </c>
      <c r="GC35" s="4" t="str">
        <v>Tephrosia candida</v>
      </c>
      <c r="GD35" s="4" t="str">
        <v>Tephrosia diversifolia</v>
      </c>
      <c r="GE35" s="4" t="str">
        <v>Tephrosia sp</v>
      </c>
      <c r="GF35" s="4" t="str">
        <v>Tephrosia vogelii</v>
      </c>
      <c r="GG35" s="4" t="str">
        <v>Terminalia brownii</v>
      </c>
      <c r="GH35" s="4" t="str">
        <v>Terminalia ivoresensis</v>
      </c>
      <c r="GI35" s="4" t="str">
        <v>Terminalia sericea</v>
      </c>
      <c r="GJ35" s="4" t="str">
        <v>Terminalia superba</v>
      </c>
      <c r="GK35" s="4" t="str">
        <v>Tithonia diversifolia</v>
      </c>
      <c r="GL35" s="4" t="str">
        <v>Uapaca kirkiana</v>
      </c>
      <c r="GM35" s="4" t="str">
        <v>Unspecified Tree</v>
      </c>
      <c r="GN35" s="4" t="str">
        <v>Vachellia karroo</v>
      </c>
      <c r="GO35" s="4" t="str">
        <v>Vachellia seyal</v>
      </c>
      <c r="GP35" s="4" t="str">
        <v>Vitellaria paradoxa</v>
      </c>
      <c r="GQ35" s="4" t="str">
        <v>Ziziphus mauritiana</v>
      </c>
    </row>
    <row r="36" spans="1:199" x14ac:dyDescent="0.35">
      <c r="A36" s="4" t="s">
        <v>3680</v>
      </c>
      <c r="C36" s="4" t="s">
        <v>3696</v>
      </c>
      <c r="D36" s="4" t="s">
        <v>3697</v>
      </c>
      <c r="E36" s="4" t="s">
        <v>109</v>
      </c>
      <c r="F36" s="4" t="s">
        <v>3625</v>
      </c>
      <c r="G36" s="4" t="str">
        <f t="shared" si="1"/>
        <v>Acacia tortilis</v>
      </c>
      <c r="I36" s="4" t="str">
        <v>Artocarpus altilis</v>
      </c>
      <c r="N36" s="4" t="str" cm="1">
        <f t="array" ref="N36:GQ36">TRANSPOSE(_xlfn._xlws.SORT(_xlfn.UNIQUE(_xlfn._xlws.FILTER($I$2:$I$500,ISNUMBER(SEARCH(Fertilizer!D74,$I$2:$I$500)),"Not Found"))))</f>
        <v>Acacia angustissima</v>
      </c>
      <c r="O36" s="4" t="str">
        <v>Acacia auriculiformis</v>
      </c>
      <c r="P36" s="4" t="str">
        <v>Acacia brevispica</v>
      </c>
      <c r="Q36" s="4" t="str">
        <v>Acacia caerulescens</v>
      </c>
      <c r="R36" s="4" t="str">
        <v>Acacia crassicarpa</v>
      </c>
      <c r="S36" s="4" t="str">
        <v>Acacia cyanophylla</v>
      </c>
      <c r="T36" s="4" t="str">
        <v>Acacia decurrens</v>
      </c>
      <c r="U36" s="4" t="str">
        <v>Acacia etbaica</v>
      </c>
      <c r="V36" s="4" t="str">
        <v>Acacia ferruginea</v>
      </c>
      <c r="W36" s="4" t="str">
        <v>Acacia holosericea</v>
      </c>
      <c r="X36" s="4" t="str">
        <v>Acacia karroo</v>
      </c>
      <c r="Y36" s="4" t="str">
        <v>Acacia leptocarpa</v>
      </c>
      <c r="Z36" s="4" t="str">
        <v>Acacia mangium</v>
      </c>
      <c r="AA36" s="4" t="str">
        <v>Acacia nilotica</v>
      </c>
      <c r="AB36" s="4" t="str">
        <v>Acacia polyacantha</v>
      </c>
      <c r="AC36" s="4" t="str">
        <v>Acacia saligna</v>
      </c>
      <c r="AD36" s="4" t="str">
        <v>Acacia senegal</v>
      </c>
      <c r="AE36" s="4" t="str">
        <v>Acacia sieberiana</v>
      </c>
      <c r="AF36" s="4" t="str">
        <v>Acacia sp</v>
      </c>
      <c r="AG36" s="4" t="str">
        <v>Acacia tortilis</v>
      </c>
      <c r="AH36" s="4" t="str">
        <v>Acacia toxicaria</v>
      </c>
      <c r="AI36" s="4" t="str">
        <v>Acacia tumida</v>
      </c>
      <c r="AJ36" s="4" t="str">
        <v>Acrocarpus fraxinifolius</v>
      </c>
      <c r="AK36" s="4" t="str">
        <v>Adansonia digitata</v>
      </c>
      <c r="AL36" s="4" t="str">
        <v>Afzelia africana</v>
      </c>
      <c r="AM36" s="4" t="str">
        <v>Albizia chinensis</v>
      </c>
      <c r="AN36" s="4" t="str">
        <v>Albizia coriaria</v>
      </c>
      <c r="AO36" s="4" t="str">
        <v>Albizia gummifera</v>
      </c>
      <c r="AP36" s="4" t="str">
        <v>Albizia lebbeck</v>
      </c>
      <c r="AQ36" s="4" t="str">
        <v>Albizia zygia</v>
      </c>
      <c r="AR36" s="4" t="str">
        <v>Alchornea cordifolia</v>
      </c>
      <c r="AS36" s="4" t="str">
        <v>Alnus acuminata</v>
      </c>
      <c r="AT36" s="4" t="str">
        <v>Antiaris toxicaria</v>
      </c>
      <c r="AU36" s="4" t="str">
        <v>Argyrolobium uniflorum</v>
      </c>
      <c r="AV36" s="4" t="str">
        <v>Artocarpus altilis</v>
      </c>
      <c r="AW36" s="4" t="str">
        <v>Artocarpus heterophyllus</v>
      </c>
      <c r="AX36" s="4" t="str">
        <v>Atriplex nummularia</v>
      </c>
      <c r="AY36" s="4" t="str">
        <v>Azadirachta indica</v>
      </c>
      <c r="AZ36" s="4" t="str">
        <v>Balanites aegyptiaca</v>
      </c>
      <c r="BA36" s="4" t="str">
        <v>Bauhinia reticulata</v>
      </c>
      <c r="BB36" s="4" t="str">
        <v>Bauhinia rufescens</v>
      </c>
      <c r="BC36" s="4" t="str">
        <v>Berchemia discolor</v>
      </c>
      <c r="BD36" s="4" t="str">
        <v>Brachystegia spiciformis</v>
      </c>
      <c r="BE36" s="4" t="str">
        <v>Cajanus cajan</v>
      </c>
      <c r="BF36" s="4" t="str">
        <v>Calliandra calothyrsus</v>
      </c>
      <c r="BG36" s="4" t="str">
        <v>Calopogonium mucunoides</v>
      </c>
      <c r="BH36" s="4" t="str">
        <v>Carissa spinarum</v>
      </c>
      <c r="BI36" s="4" t="str">
        <v>Casuarina equisetifolia</v>
      </c>
      <c r="BJ36" s="4" t="str">
        <v>Casuarina glauca</v>
      </c>
      <c r="BK36" s="4" t="str">
        <v>Catha edulis</v>
      </c>
      <c r="BL36" s="4" t="str">
        <v>Cedrela odorata</v>
      </c>
      <c r="BM36" s="4" t="str">
        <v>Cedrela serrata</v>
      </c>
      <c r="BN36" s="4" t="str">
        <v>Celtis mildbraedii</v>
      </c>
      <c r="BO36" s="4" t="str">
        <v>Centrosema pubescens</v>
      </c>
      <c r="BP36" s="4" t="str">
        <v>Chromolaena odorata</v>
      </c>
      <c r="BQ36" s="4" t="str">
        <v>Cinnamomum cassia</v>
      </c>
      <c r="BR36" s="4" t="str">
        <v>Combretum apiculatum</v>
      </c>
      <c r="BS36" s="4" t="str">
        <v>Cordia africana</v>
      </c>
      <c r="BT36" s="4" t="str">
        <v>Crotalaria agatiflora</v>
      </c>
      <c r="BU36" s="4" t="str">
        <v>Crotalaria grahamiana</v>
      </c>
      <c r="BV36" s="4" t="str">
        <v>Crotalaria juncea</v>
      </c>
      <c r="BW36" s="4" t="str">
        <v>Crotalaria ochrolueca</v>
      </c>
      <c r="BX36" s="4" t="str">
        <v>Crotalaria sp</v>
      </c>
      <c r="BY36" s="4" t="str">
        <v>Crotalaria trichotoma</v>
      </c>
      <c r="BZ36" s="4" t="str">
        <v>Croton macrostachyus</v>
      </c>
      <c r="CA36" s="4" t="str">
        <v>Croton megalocarpus</v>
      </c>
      <c r="CB36" s="4" t="str">
        <v>Cupressus lusitanica</v>
      </c>
      <c r="CC36" s="4" t="str">
        <v>Cytisus proliferus</v>
      </c>
      <c r="CD36" s="4" t="str">
        <v>Dactyladenia barteri</v>
      </c>
      <c r="CE36" s="4" t="str">
        <v>Desmodium discolor</v>
      </c>
      <c r="CF36" s="4" t="str">
        <v>Desmodium distortum</v>
      </c>
      <c r="CG36" s="4" t="str">
        <v>Desmodium intortum</v>
      </c>
      <c r="CH36" s="4" t="str">
        <v>Desmodium uncinatum</v>
      </c>
      <c r="CI36" s="4" t="str">
        <v>Dodonaea viscosa</v>
      </c>
      <c r="CJ36" s="4" t="str">
        <v>Elaeis guineensis</v>
      </c>
      <c r="CK36" s="4" t="str">
        <v>Entada abyssinica</v>
      </c>
      <c r="CL36" s="4" t="str">
        <v>Entandrophragma angolense</v>
      </c>
      <c r="CM36" s="4" t="str">
        <v>Entandrophragma cylindricum</v>
      </c>
      <c r="CN36" s="4" t="str">
        <v>Eriosema ellipticum</v>
      </c>
      <c r="CO36" s="4" t="str">
        <v>Erythrina abyssinica</v>
      </c>
      <c r="CP36" s="4" t="str">
        <v>Erythrina poeppigiana</v>
      </c>
      <c r="CQ36" s="4" t="str">
        <v>Eucalpytus sp</v>
      </c>
      <c r="CR36" s="4" t="str">
        <v>Eucalyptus alba</v>
      </c>
      <c r="CS36" s="4" t="str">
        <v>Eucalyptus camaldulensis</v>
      </c>
      <c r="CT36" s="4" t="str">
        <v>Eucalyptus globulus</v>
      </c>
      <c r="CU36" s="4" t="str">
        <v>Eucalyptus saligna</v>
      </c>
      <c r="CV36" s="4" t="str">
        <v>Euclea racemosa</v>
      </c>
      <c r="CW36" s="4" t="str">
        <v>Faidherbia albida</v>
      </c>
      <c r="CX36" s="4" t="str">
        <v>Fernandoa madagascariensis</v>
      </c>
      <c r="CY36" s="4" t="str">
        <v>Ficus exasperata</v>
      </c>
      <c r="CZ36" s="4" t="str">
        <v>Ficus laurifolia</v>
      </c>
      <c r="DA36" s="4" t="str">
        <v>Ficus natalensis</v>
      </c>
      <c r="DB36" s="4" t="str">
        <v>Ficus polita</v>
      </c>
      <c r="DC36" s="4" t="str">
        <v>Ficus sur</v>
      </c>
      <c r="DD36" s="4" t="str">
        <v>Flemingia macrophylla</v>
      </c>
      <c r="DE36" s="4" t="str">
        <v>Flemingia sp</v>
      </c>
      <c r="DF36" s="4" t="str">
        <v>Gliricida sepium</v>
      </c>
      <c r="DG36" s="4" t="str">
        <v>Gliricidia</v>
      </c>
      <c r="DH36" s="4" t="str">
        <v>Gliricidia maculata</v>
      </c>
      <c r="DI36" s="4" t="str">
        <v>Gliricidia sepium</v>
      </c>
      <c r="DJ36" s="4" t="str">
        <v>Gmelina arborea</v>
      </c>
      <c r="DK36" s="4" t="str">
        <v>Grevillea robusta</v>
      </c>
      <c r="DL36" s="4" t="str">
        <v>Guiera senegalensis</v>
      </c>
      <c r="DM36" s="4" t="str">
        <v>Harrisonia abyssinica</v>
      </c>
      <c r="DN36" s="4" t="str">
        <v>Indigofera sp</v>
      </c>
      <c r="DO36" s="4" t="str">
        <v>Jatropha curcas</v>
      </c>
      <c r="DP36" s="4" t="str">
        <v>Julbernardia globiflora</v>
      </c>
      <c r="DQ36" s="4" t="str">
        <v>Juniperus procera</v>
      </c>
      <c r="DR36" s="4" t="str">
        <v>Khaya senegalensis</v>
      </c>
      <c r="DS36" s="4" t="str">
        <v>Lablab purpureus</v>
      </c>
      <c r="DT36" s="4" t="str">
        <v>Leucaena diversifolia</v>
      </c>
      <c r="DU36" s="4" t="str">
        <v>Leucaena leucocephala</v>
      </c>
      <c r="DV36" s="4" t="str">
        <v>Leucaena pallida</v>
      </c>
      <c r="DW36" s="4" t="str">
        <v>Leucaena trichandra</v>
      </c>
      <c r="DX36" s="4" t="str">
        <v>Lippia javanica</v>
      </c>
      <c r="DY36" s="4" t="str">
        <v>Macroptilium atropurpureum</v>
      </c>
      <c r="DZ36" s="4" t="str">
        <v>Macrotyloma axillare</v>
      </c>
      <c r="EA36" s="4" t="str">
        <v>Macrotyloma daltonii</v>
      </c>
      <c r="EB36" s="4" t="str">
        <v>Maesopsis eminii</v>
      </c>
      <c r="EC36" s="4" t="str">
        <v>Mangifera indica</v>
      </c>
      <c r="ED36" s="4" t="str">
        <v>Markhamia lutea</v>
      </c>
      <c r="EE36" s="4" t="str">
        <v>Melia azedarach</v>
      </c>
      <c r="EF36" s="4" t="str">
        <v>Melia volkensii</v>
      </c>
      <c r="EG36" s="4" t="str">
        <v>Milicia excelsa</v>
      </c>
      <c r="EH36" s="4" t="str">
        <v>Milletia ferruginea</v>
      </c>
      <c r="EI36" s="4" t="str">
        <v>Millettia thonningii</v>
      </c>
      <c r="EJ36" s="4" t="str">
        <v>Moringa oleifera</v>
      </c>
      <c r="EK36" s="4" t="str">
        <v>Moringa stenopetala</v>
      </c>
      <c r="EL36" s="4" t="str">
        <v>Neonotonia wightii</v>
      </c>
      <c r="EM36" s="4" t="str">
        <v>Newbouldia laevis</v>
      </c>
      <c r="EN36" s="4" t="str">
        <v>Olea europaea</v>
      </c>
      <c r="EO36" s="4" t="str">
        <v>Opuntia ficus-indica</v>
      </c>
      <c r="EP36" s="4" t="str">
        <v>Palm</v>
      </c>
      <c r="EQ36" s="4" t="str">
        <v>Parkia biglobosa</v>
      </c>
      <c r="ER36" s="4" t="str">
        <v>Paulownia fortunei</v>
      </c>
      <c r="ES36" s="4" t="str">
        <v>Pinus patula</v>
      </c>
      <c r="ET36" s="4" t="str">
        <v>Pithecellobium dulce</v>
      </c>
      <c r="EU36" s="4" t="str">
        <v>Plukenetia conophora</v>
      </c>
      <c r="EV36" s="4" t="str">
        <v>Podocarpus falcatus</v>
      </c>
      <c r="EW36" s="4" t="str">
        <v>Poupartia silvatica</v>
      </c>
      <c r="EX36" s="4" t="str">
        <v>Prosopis africana</v>
      </c>
      <c r="EY36" s="4" t="str">
        <v>Prosopis juliflora</v>
      </c>
      <c r="EZ36" s="4" t="str">
        <v>Prunus africana</v>
      </c>
      <c r="FA36" s="4" t="str">
        <v>Prunus persica</v>
      </c>
      <c r="FB36" s="4" t="str">
        <v>Pterocarpus erinaceus</v>
      </c>
      <c r="FC36" s="4" t="str">
        <v>Pterocarpus lucens</v>
      </c>
      <c r="FD36" s="4" t="str">
        <v>Pterocarpus santalinoides</v>
      </c>
      <c r="FE36" s="4" t="str">
        <v>Pueraria phaseoloides</v>
      </c>
      <c r="FF36" s="4" t="str">
        <v>Quillaja saponaria</v>
      </c>
      <c r="FG36" s="4" t="str">
        <v>Ricinodendron heudelotii</v>
      </c>
      <c r="FH36" s="4" t="str">
        <v>Rosmarinus officinalis</v>
      </c>
      <c r="FI36" s="4" t="str">
        <v>Schefflera abyssinica</v>
      </c>
      <c r="FJ36" s="4" t="str">
        <v>Searsia pyroides</v>
      </c>
      <c r="FK36" s="4" t="str">
        <v>Senna didymobotrya</v>
      </c>
      <c r="FL36" s="4" t="str">
        <v>Senna occidentalis</v>
      </c>
      <c r="FM36" s="4" t="str">
        <v>Senna siamea</v>
      </c>
      <c r="FN36" s="4" t="str">
        <v>Senna singueana</v>
      </c>
      <c r="FO36" s="4" t="str">
        <v>Senna spectabilis</v>
      </c>
      <c r="FP36" s="4" t="str">
        <v>Sesbania cinerascens</v>
      </c>
      <c r="FQ36" s="4" t="str">
        <v>Sesbania goetzei</v>
      </c>
      <c r="FR36" s="4" t="str">
        <v>Sesbania macrantha</v>
      </c>
      <c r="FS36" s="4" t="str">
        <v>Sesbania rostrata</v>
      </c>
      <c r="FT36" s="4" t="str">
        <v>Sesbania sesban</v>
      </c>
      <c r="FU36" s="4" t="str">
        <v>Spathodea campanulata</v>
      </c>
      <c r="FV36" s="4" t="str">
        <v>Spondias mombin</v>
      </c>
      <c r="FW36" s="4" t="str">
        <v>Stereospermum kunthianum</v>
      </c>
      <c r="FX36" s="4" t="str">
        <v>Stylosanthes guianensis</v>
      </c>
      <c r="FY36" s="4" t="str">
        <v>Stylosanthes hamata</v>
      </c>
      <c r="FZ36" s="4" t="str">
        <v>Syzygium guineense</v>
      </c>
      <c r="GA36" s="4" t="str">
        <v>Tamarindus indica</v>
      </c>
      <c r="GB36" s="4" t="str">
        <v>Tarenna sp</v>
      </c>
      <c r="GC36" s="4" t="str">
        <v>Tephrosia candida</v>
      </c>
      <c r="GD36" s="4" t="str">
        <v>Tephrosia diversifolia</v>
      </c>
      <c r="GE36" s="4" t="str">
        <v>Tephrosia sp</v>
      </c>
      <c r="GF36" s="4" t="str">
        <v>Tephrosia vogelii</v>
      </c>
      <c r="GG36" s="4" t="str">
        <v>Terminalia brownii</v>
      </c>
      <c r="GH36" s="4" t="str">
        <v>Terminalia ivoresensis</v>
      </c>
      <c r="GI36" s="4" t="str">
        <v>Terminalia sericea</v>
      </c>
      <c r="GJ36" s="4" t="str">
        <v>Terminalia superba</v>
      </c>
      <c r="GK36" s="4" t="str">
        <v>Tithonia diversifolia</v>
      </c>
      <c r="GL36" s="4" t="str">
        <v>Uapaca kirkiana</v>
      </c>
      <c r="GM36" s="4" t="str">
        <v>Unspecified Tree</v>
      </c>
      <c r="GN36" s="4" t="str">
        <v>Vachellia karroo</v>
      </c>
      <c r="GO36" s="4" t="str">
        <v>Vachellia seyal</v>
      </c>
      <c r="GP36" s="4" t="str">
        <v>Vitellaria paradoxa</v>
      </c>
      <c r="GQ36" s="4" t="str">
        <v>Ziziphus mauritiana</v>
      </c>
    </row>
    <row r="37" spans="1:199" x14ac:dyDescent="0.35">
      <c r="A37" s="4" t="s">
        <v>3680</v>
      </c>
      <c r="C37" s="4" t="s">
        <v>3696</v>
      </c>
      <c r="D37" s="4" t="s">
        <v>3698</v>
      </c>
      <c r="E37" s="4" t="s">
        <v>109</v>
      </c>
      <c r="F37" s="4" t="s">
        <v>3625</v>
      </c>
      <c r="G37" s="4" t="str">
        <f t="shared" si="1"/>
        <v>Acacia tortilis</v>
      </c>
      <c r="I37" s="4" t="str">
        <v>Artocarpus heterophyllus</v>
      </c>
      <c r="N37" s="4" t="str" cm="1">
        <f t="array" ref="N37:GQ37">TRANSPOSE(_xlfn._xlws.SORT(_xlfn.UNIQUE(_xlfn._xlws.FILTER($I$2:$I$500,ISNUMBER(SEARCH(Fertilizer!D75,$I$2:$I$500)),"Not Found"))))</f>
        <v>Acacia angustissima</v>
      </c>
      <c r="O37" s="4" t="str">
        <v>Acacia auriculiformis</v>
      </c>
      <c r="P37" s="4" t="str">
        <v>Acacia brevispica</v>
      </c>
      <c r="Q37" s="4" t="str">
        <v>Acacia caerulescens</v>
      </c>
      <c r="R37" s="4" t="str">
        <v>Acacia crassicarpa</v>
      </c>
      <c r="S37" s="4" t="str">
        <v>Acacia cyanophylla</v>
      </c>
      <c r="T37" s="4" t="str">
        <v>Acacia decurrens</v>
      </c>
      <c r="U37" s="4" t="str">
        <v>Acacia etbaica</v>
      </c>
      <c r="V37" s="4" t="str">
        <v>Acacia ferruginea</v>
      </c>
      <c r="W37" s="4" t="str">
        <v>Acacia holosericea</v>
      </c>
      <c r="X37" s="4" t="str">
        <v>Acacia karroo</v>
      </c>
      <c r="Y37" s="4" t="str">
        <v>Acacia leptocarpa</v>
      </c>
      <c r="Z37" s="4" t="str">
        <v>Acacia mangium</v>
      </c>
      <c r="AA37" s="4" t="str">
        <v>Acacia nilotica</v>
      </c>
      <c r="AB37" s="4" t="str">
        <v>Acacia polyacantha</v>
      </c>
      <c r="AC37" s="4" t="str">
        <v>Acacia saligna</v>
      </c>
      <c r="AD37" s="4" t="str">
        <v>Acacia senegal</v>
      </c>
      <c r="AE37" s="4" t="str">
        <v>Acacia sieberiana</v>
      </c>
      <c r="AF37" s="4" t="str">
        <v>Acacia sp</v>
      </c>
      <c r="AG37" s="4" t="str">
        <v>Acacia tortilis</v>
      </c>
      <c r="AH37" s="4" t="str">
        <v>Acacia toxicaria</v>
      </c>
      <c r="AI37" s="4" t="str">
        <v>Acacia tumida</v>
      </c>
      <c r="AJ37" s="4" t="str">
        <v>Acrocarpus fraxinifolius</v>
      </c>
      <c r="AK37" s="4" t="str">
        <v>Adansonia digitata</v>
      </c>
      <c r="AL37" s="4" t="str">
        <v>Afzelia africana</v>
      </c>
      <c r="AM37" s="4" t="str">
        <v>Albizia chinensis</v>
      </c>
      <c r="AN37" s="4" t="str">
        <v>Albizia coriaria</v>
      </c>
      <c r="AO37" s="4" t="str">
        <v>Albizia gummifera</v>
      </c>
      <c r="AP37" s="4" t="str">
        <v>Albizia lebbeck</v>
      </c>
      <c r="AQ37" s="4" t="str">
        <v>Albizia zygia</v>
      </c>
      <c r="AR37" s="4" t="str">
        <v>Alchornea cordifolia</v>
      </c>
      <c r="AS37" s="4" t="str">
        <v>Alnus acuminata</v>
      </c>
      <c r="AT37" s="4" t="str">
        <v>Antiaris toxicaria</v>
      </c>
      <c r="AU37" s="4" t="str">
        <v>Argyrolobium uniflorum</v>
      </c>
      <c r="AV37" s="4" t="str">
        <v>Artocarpus altilis</v>
      </c>
      <c r="AW37" s="4" t="str">
        <v>Artocarpus heterophyllus</v>
      </c>
      <c r="AX37" s="4" t="str">
        <v>Atriplex nummularia</v>
      </c>
      <c r="AY37" s="4" t="str">
        <v>Azadirachta indica</v>
      </c>
      <c r="AZ37" s="4" t="str">
        <v>Balanites aegyptiaca</v>
      </c>
      <c r="BA37" s="4" t="str">
        <v>Bauhinia reticulata</v>
      </c>
      <c r="BB37" s="4" t="str">
        <v>Bauhinia rufescens</v>
      </c>
      <c r="BC37" s="4" t="str">
        <v>Berchemia discolor</v>
      </c>
      <c r="BD37" s="4" t="str">
        <v>Brachystegia spiciformis</v>
      </c>
      <c r="BE37" s="4" t="str">
        <v>Cajanus cajan</v>
      </c>
      <c r="BF37" s="4" t="str">
        <v>Calliandra calothyrsus</v>
      </c>
      <c r="BG37" s="4" t="str">
        <v>Calopogonium mucunoides</v>
      </c>
      <c r="BH37" s="4" t="str">
        <v>Carissa spinarum</v>
      </c>
      <c r="BI37" s="4" t="str">
        <v>Casuarina equisetifolia</v>
      </c>
      <c r="BJ37" s="4" t="str">
        <v>Casuarina glauca</v>
      </c>
      <c r="BK37" s="4" t="str">
        <v>Catha edulis</v>
      </c>
      <c r="BL37" s="4" t="str">
        <v>Cedrela odorata</v>
      </c>
      <c r="BM37" s="4" t="str">
        <v>Cedrela serrata</v>
      </c>
      <c r="BN37" s="4" t="str">
        <v>Celtis mildbraedii</v>
      </c>
      <c r="BO37" s="4" t="str">
        <v>Centrosema pubescens</v>
      </c>
      <c r="BP37" s="4" t="str">
        <v>Chromolaena odorata</v>
      </c>
      <c r="BQ37" s="4" t="str">
        <v>Cinnamomum cassia</v>
      </c>
      <c r="BR37" s="4" t="str">
        <v>Combretum apiculatum</v>
      </c>
      <c r="BS37" s="4" t="str">
        <v>Cordia africana</v>
      </c>
      <c r="BT37" s="4" t="str">
        <v>Crotalaria agatiflora</v>
      </c>
      <c r="BU37" s="4" t="str">
        <v>Crotalaria grahamiana</v>
      </c>
      <c r="BV37" s="4" t="str">
        <v>Crotalaria juncea</v>
      </c>
      <c r="BW37" s="4" t="str">
        <v>Crotalaria ochrolueca</v>
      </c>
      <c r="BX37" s="4" t="str">
        <v>Crotalaria sp</v>
      </c>
      <c r="BY37" s="4" t="str">
        <v>Crotalaria trichotoma</v>
      </c>
      <c r="BZ37" s="4" t="str">
        <v>Croton macrostachyus</v>
      </c>
      <c r="CA37" s="4" t="str">
        <v>Croton megalocarpus</v>
      </c>
      <c r="CB37" s="4" t="str">
        <v>Cupressus lusitanica</v>
      </c>
      <c r="CC37" s="4" t="str">
        <v>Cytisus proliferus</v>
      </c>
      <c r="CD37" s="4" t="str">
        <v>Dactyladenia barteri</v>
      </c>
      <c r="CE37" s="4" t="str">
        <v>Desmodium discolor</v>
      </c>
      <c r="CF37" s="4" t="str">
        <v>Desmodium distortum</v>
      </c>
      <c r="CG37" s="4" t="str">
        <v>Desmodium intortum</v>
      </c>
      <c r="CH37" s="4" t="str">
        <v>Desmodium uncinatum</v>
      </c>
      <c r="CI37" s="4" t="str">
        <v>Dodonaea viscosa</v>
      </c>
      <c r="CJ37" s="4" t="str">
        <v>Elaeis guineensis</v>
      </c>
      <c r="CK37" s="4" t="str">
        <v>Entada abyssinica</v>
      </c>
      <c r="CL37" s="4" t="str">
        <v>Entandrophragma angolense</v>
      </c>
      <c r="CM37" s="4" t="str">
        <v>Entandrophragma cylindricum</v>
      </c>
      <c r="CN37" s="4" t="str">
        <v>Eriosema ellipticum</v>
      </c>
      <c r="CO37" s="4" t="str">
        <v>Erythrina abyssinica</v>
      </c>
      <c r="CP37" s="4" t="str">
        <v>Erythrina poeppigiana</v>
      </c>
      <c r="CQ37" s="4" t="str">
        <v>Eucalpytus sp</v>
      </c>
      <c r="CR37" s="4" t="str">
        <v>Eucalyptus alba</v>
      </c>
      <c r="CS37" s="4" t="str">
        <v>Eucalyptus camaldulensis</v>
      </c>
      <c r="CT37" s="4" t="str">
        <v>Eucalyptus globulus</v>
      </c>
      <c r="CU37" s="4" t="str">
        <v>Eucalyptus saligna</v>
      </c>
      <c r="CV37" s="4" t="str">
        <v>Euclea racemosa</v>
      </c>
      <c r="CW37" s="4" t="str">
        <v>Faidherbia albida</v>
      </c>
      <c r="CX37" s="4" t="str">
        <v>Fernandoa madagascariensis</v>
      </c>
      <c r="CY37" s="4" t="str">
        <v>Ficus exasperata</v>
      </c>
      <c r="CZ37" s="4" t="str">
        <v>Ficus laurifolia</v>
      </c>
      <c r="DA37" s="4" t="str">
        <v>Ficus natalensis</v>
      </c>
      <c r="DB37" s="4" t="str">
        <v>Ficus polita</v>
      </c>
      <c r="DC37" s="4" t="str">
        <v>Ficus sur</v>
      </c>
      <c r="DD37" s="4" t="str">
        <v>Flemingia macrophylla</v>
      </c>
      <c r="DE37" s="4" t="str">
        <v>Flemingia sp</v>
      </c>
      <c r="DF37" s="4" t="str">
        <v>Gliricida sepium</v>
      </c>
      <c r="DG37" s="4" t="str">
        <v>Gliricidia</v>
      </c>
      <c r="DH37" s="4" t="str">
        <v>Gliricidia maculata</v>
      </c>
      <c r="DI37" s="4" t="str">
        <v>Gliricidia sepium</v>
      </c>
      <c r="DJ37" s="4" t="str">
        <v>Gmelina arborea</v>
      </c>
      <c r="DK37" s="4" t="str">
        <v>Grevillea robusta</v>
      </c>
      <c r="DL37" s="4" t="str">
        <v>Guiera senegalensis</v>
      </c>
      <c r="DM37" s="4" t="str">
        <v>Harrisonia abyssinica</v>
      </c>
      <c r="DN37" s="4" t="str">
        <v>Indigofera sp</v>
      </c>
      <c r="DO37" s="4" t="str">
        <v>Jatropha curcas</v>
      </c>
      <c r="DP37" s="4" t="str">
        <v>Julbernardia globiflora</v>
      </c>
      <c r="DQ37" s="4" t="str">
        <v>Juniperus procera</v>
      </c>
      <c r="DR37" s="4" t="str">
        <v>Khaya senegalensis</v>
      </c>
      <c r="DS37" s="4" t="str">
        <v>Lablab purpureus</v>
      </c>
      <c r="DT37" s="4" t="str">
        <v>Leucaena diversifolia</v>
      </c>
      <c r="DU37" s="4" t="str">
        <v>Leucaena leucocephala</v>
      </c>
      <c r="DV37" s="4" t="str">
        <v>Leucaena pallida</v>
      </c>
      <c r="DW37" s="4" t="str">
        <v>Leucaena trichandra</v>
      </c>
      <c r="DX37" s="4" t="str">
        <v>Lippia javanica</v>
      </c>
      <c r="DY37" s="4" t="str">
        <v>Macroptilium atropurpureum</v>
      </c>
      <c r="DZ37" s="4" t="str">
        <v>Macrotyloma axillare</v>
      </c>
      <c r="EA37" s="4" t="str">
        <v>Macrotyloma daltonii</v>
      </c>
      <c r="EB37" s="4" t="str">
        <v>Maesopsis eminii</v>
      </c>
      <c r="EC37" s="4" t="str">
        <v>Mangifera indica</v>
      </c>
      <c r="ED37" s="4" t="str">
        <v>Markhamia lutea</v>
      </c>
      <c r="EE37" s="4" t="str">
        <v>Melia azedarach</v>
      </c>
      <c r="EF37" s="4" t="str">
        <v>Melia volkensii</v>
      </c>
      <c r="EG37" s="4" t="str">
        <v>Milicia excelsa</v>
      </c>
      <c r="EH37" s="4" t="str">
        <v>Milletia ferruginea</v>
      </c>
      <c r="EI37" s="4" t="str">
        <v>Millettia thonningii</v>
      </c>
      <c r="EJ37" s="4" t="str">
        <v>Moringa oleifera</v>
      </c>
      <c r="EK37" s="4" t="str">
        <v>Moringa stenopetala</v>
      </c>
      <c r="EL37" s="4" t="str">
        <v>Neonotonia wightii</v>
      </c>
      <c r="EM37" s="4" t="str">
        <v>Newbouldia laevis</v>
      </c>
      <c r="EN37" s="4" t="str">
        <v>Olea europaea</v>
      </c>
      <c r="EO37" s="4" t="str">
        <v>Opuntia ficus-indica</v>
      </c>
      <c r="EP37" s="4" t="str">
        <v>Palm</v>
      </c>
      <c r="EQ37" s="4" t="str">
        <v>Parkia biglobosa</v>
      </c>
      <c r="ER37" s="4" t="str">
        <v>Paulownia fortunei</v>
      </c>
      <c r="ES37" s="4" t="str">
        <v>Pinus patula</v>
      </c>
      <c r="ET37" s="4" t="str">
        <v>Pithecellobium dulce</v>
      </c>
      <c r="EU37" s="4" t="str">
        <v>Plukenetia conophora</v>
      </c>
      <c r="EV37" s="4" t="str">
        <v>Podocarpus falcatus</v>
      </c>
      <c r="EW37" s="4" t="str">
        <v>Poupartia silvatica</v>
      </c>
      <c r="EX37" s="4" t="str">
        <v>Prosopis africana</v>
      </c>
      <c r="EY37" s="4" t="str">
        <v>Prosopis juliflora</v>
      </c>
      <c r="EZ37" s="4" t="str">
        <v>Prunus africana</v>
      </c>
      <c r="FA37" s="4" t="str">
        <v>Prunus persica</v>
      </c>
      <c r="FB37" s="4" t="str">
        <v>Pterocarpus erinaceus</v>
      </c>
      <c r="FC37" s="4" t="str">
        <v>Pterocarpus lucens</v>
      </c>
      <c r="FD37" s="4" t="str">
        <v>Pterocarpus santalinoides</v>
      </c>
      <c r="FE37" s="4" t="str">
        <v>Pueraria phaseoloides</v>
      </c>
      <c r="FF37" s="4" t="str">
        <v>Quillaja saponaria</v>
      </c>
      <c r="FG37" s="4" t="str">
        <v>Ricinodendron heudelotii</v>
      </c>
      <c r="FH37" s="4" t="str">
        <v>Rosmarinus officinalis</v>
      </c>
      <c r="FI37" s="4" t="str">
        <v>Schefflera abyssinica</v>
      </c>
      <c r="FJ37" s="4" t="str">
        <v>Searsia pyroides</v>
      </c>
      <c r="FK37" s="4" t="str">
        <v>Senna didymobotrya</v>
      </c>
      <c r="FL37" s="4" t="str">
        <v>Senna occidentalis</v>
      </c>
      <c r="FM37" s="4" t="str">
        <v>Senna siamea</v>
      </c>
      <c r="FN37" s="4" t="str">
        <v>Senna singueana</v>
      </c>
      <c r="FO37" s="4" t="str">
        <v>Senna spectabilis</v>
      </c>
      <c r="FP37" s="4" t="str">
        <v>Sesbania cinerascens</v>
      </c>
      <c r="FQ37" s="4" t="str">
        <v>Sesbania goetzei</v>
      </c>
      <c r="FR37" s="4" t="str">
        <v>Sesbania macrantha</v>
      </c>
      <c r="FS37" s="4" t="str">
        <v>Sesbania rostrata</v>
      </c>
      <c r="FT37" s="4" t="str">
        <v>Sesbania sesban</v>
      </c>
      <c r="FU37" s="4" t="str">
        <v>Spathodea campanulata</v>
      </c>
      <c r="FV37" s="4" t="str">
        <v>Spondias mombin</v>
      </c>
      <c r="FW37" s="4" t="str">
        <v>Stereospermum kunthianum</v>
      </c>
      <c r="FX37" s="4" t="str">
        <v>Stylosanthes guianensis</v>
      </c>
      <c r="FY37" s="4" t="str">
        <v>Stylosanthes hamata</v>
      </c>
      <c r="FZ37" s="4" t="str">
        <v>Syzygium guineense</v>
      </c>
      <c r="GA37" s="4" t="str">
        <v>Tamarindus indica</v>
      </c>
      <c r="GB37" s="4" t="str">
        <v>Tarenna sp</v>
      </c>
      <c r="GC37" s="4" t="str">
        <v>Tephrosia candida</v>
      </c>
      <c r="GD37" s="4" t="str">
        <v>Tephrosia diversifolia</v>
      </c>
      <c r="GE37" s="4" t="str">
        <v>Tephrosia sp</v>
      </c>
      <c r="GF37" s="4" t="str">
        <v>Tephrosia vogelii</v>
      </c>
      <c r="GG37" s="4" t="str">
        <v>Terminalia brownii</v>
      </c>
      <c r="GH37" s="4" t="str">
        <v>Terminalia ivoresensis</v>
      </c>
      <c r="GI37" s="4" t="str">
        <v>Terminalia sericea</v>
      </c>
      <c r="GJ37" s="4" t="str">
        <v>Terminalia superba</v>
      </c>
      <c r="GK37" s="4" t="str">
        <v>Tithonia diversifolia</v>
      </c>
      <c r="GL37" s="4" t="str">
        <v>Uapaca kirkiana</v>
      </c>
      <c r="GM37" s="4" t="str">
        <v>Unspecified Tree</v>
      </c>
      <c r="GN37" s="4" t="str">
        <v>Vachellia karroo</v>
      </c>
      <c r="GO37" s="4" t="str">
        <v>Vachellia seyal</v>
      </c>
      <c r="GP37" s="4" t="str">
        <v>Vitellaria paradoxa</v>
      </c>
      <c r="GQ37" s="4" t="str">
        <v>Ziziphus mauritiana</v>
      </c>
    </row>
    <row r="38" spans="1:199" x14ac:dyDescent="0.35">
      <c r="A38" s="4" t="s">
        <v>3680</v>
      </c>
      <c r="C38" s="4" t="s">
        <v>3696</v>
      </c>
      <c r="D38" s="4" t="s">
        <v>3699</v>
      </c>
      <c r="E38" s="4" t="s">
        <v>109</v>
      </c>
      <c r="F38" s="4" t="s">
        <v>3625</v>
      </c>
      <c r="G38" s="4" t="str">
        <f t="shared" si="1"/>
        <v>Acacia tortilis</v>
      </c>
      <c r="I38" s="4" t="str">
        <v>Atriplex nummularia</v>
      </c>
      <c r="N38" s="4" t="str" cm="1">
        <f t="array" ref="N38:GQ38">TRANSPOSE(_xlfn._xlws.SORT(_xlfn.UNIQUE(_xlfn._xlws.FILTER($I$2:$I$500,ISNUMBER(SEARCH(Fertilizer!D76,$I$2:$I$500)),"Not Found"))))</f>
        <v>Acacia angustissima</v>
      </c>
      <c r="O38" s="4" t="str">
        <v>Acacia auriculiformis</v>
      </c>
      <c r="P38" s="4" t="str">
        <v>Acacia brevispica</v>
      </c>
      <c r="Q38" s="4" t="str">
        <v>Acacia caerulescens</v>
      </c>
      <c r="R38" s="4" t="str">
        <v>Acacia crassicarpa</v>
      </c>
      <c r="S38" s="4" t="str">
        <v>Acacia cyanophylla</v>
      </c>
      <c r="T38" s="4" t="str">
        <v>Acacia decurrens</v>
      </c>
      <c r="U38" s="4" t="str">
        <v>Acacia etbaica</v>
      </c>
      <c r="V38" s="4" t="str">
        <v>Acacia ferruginea</v>
      </c>
      <c r="W38" s="4" t="str">
        <v>Acacia holosericea</v>
      </c>
      <c r="X38" s="4" t="str">
        <v>Acacia karroo</v>
      </c>
      <c r="Y38" s="4" t="str">
        <v>Acacia leptocarpa</v>
      </c>
      <c r="Z38" s="4" t="str">
        <v>Acacia mangium</v>
      </c>
      <c r="AA38" s="4" t="str">
        <v>Acacia nilotica</v>
      </c>
      <c r="AB38" s="4" t="str">
        <v>Acacia polyacantha</v>
      </c>
      <c r="AC38" s="4" t="str">
        <v>Acacia saligna</v>
      </c>
      <c r="AD38" s="4" t="str">
        <v>Acacia senegal</v>
      </c>
      <c r="AE38" s="4" t="str">
        <v>Acacia sieberiana</v>
      </c>
      <c r="AF38" s="4" t="str">
        <v>Acacia sp</v>
      </c>
      <c r="AG38" s="4" t="str">
        <v>Acacia tortilis</v>
      </c>
      <c r="AH38" s="4" t="str">
        <v>Acacia toxicaria</v>
      </c>
      <c r="AI38" s="4" t="str">
        <v>Acacia tumida</v>
      </c>
      <c r="AJ38" s="4" t="str">
        <v>Acrocarpus fraxinifolius</v>
      </c>
      <c r="AK38" s="4" t="str">
        <v>Adansonia digitata</v>
      </c>
      <c r="AL38" s="4" t="str">
        <v>Afzelia africana</v>
      </c>
      <c r="AM38" s="4" t="str">
        <v>Albizia chinensis</v>
      </c>
      <c r="AN38" s="4" t="str">
        <v>Albizia coriaria</v>
      </c>
      <c r="AO38" s="4" t="str">
        <v>Albizia gummifera</v>
      </c>
      <c r="AP38" s="4" t="str">
        <v>Albizia lebbeck</v>
      </c>
      <c r="AQ38" s="4" t="str">
        <v>Albizia zygia</v>
      </c>
      <c r="AR38" s="4" t="str">
        <v>Alchornea cordifolia</v>
      </c>
      <c r="AS38" s="4" t="str">
        <v>Alnus acuminata</v>
      </c>
      <c r="AT38" s="4" t="str">
        <v>Antiaris toxicaria</v>
      </c>
      <c r="AU38" s="4" t="str">
        <v>Argyrolobium uniflorum</v>
      </c>
      <c r="AV38" s="4" t="str">
        <v>Artocarpus altilis</v>
      </c>
      <c r="AW38" s="4" t="str">
        <v>Artocarpus heterophyllus</v>
      </c>
      <c r="AX38" s="4" t="str">
        <v>Atriplex nummularia</v>
      </c>
      <c r="AY38" s="4" t="str">
        <v>Azadirachta indica</v>
      </c>
      <c r="AZ38" s="4" t="str">
        <v>Balanites aegyptiaca</v>
      </c>
      <c r="BA38" s="4" t="str">
        <v>Bauhinia reticulata</v>
      </c>
      <c r="BB38" s="4" t="str">
        <v>Bauhinia rufescens</v>
      </c>
      <c r="BC38" s="4" t="str">
        <v>Berchemia discolor</v>
      </c>
      <c r="BD38" s="4" t="str">
        <v>Brachystegia spiciformis</v>
      </c>
      <c r="BE38" s="4" t="str">
        <v>Cajanus cajan</v>
      </c>
      <c r="BF38" s="4" t="str">
        <v>Calliandra calothyrsus</v>
      </c>
      <c r="BG38" s="4" t="str">
        <v>Calopogonium mucunoides</v>
      </c>
      <c r="BH38" s="4" t="str">
        <v>Carissa spinarum</v>
      </c>
      <c r="BI38" s="4" t="str">
        <v>Casuarina equisetifolia</v>
      </c>
      <c r="BJ38" s="4" t="str">
        <v>Casuarina glauca</v>
      </c>
      <c r="BK38" s="4" t="str">
        <v>Catha edulis</v>
      </c>
      <c r="BL38" s="4" t="str">
        <v>Cedrela odorata</v>
      </c>
      <c r="BM38" s="4" t="str">
        <v>Cedrela serrata</v>
      </c>
      <c r="BN38" s="4" t="str">
        <v>Celtis mildbraedii</v>
      </c>
      <c r="BO38" s="4" t="str">
        <v>Centrosema pubescens</v>
      </c>
      <c r="BP38" s="4" t="str">
        <v>Chromolaena odorata</v>
      </c>
      <c r="BQ38" s="4" t="str">
        <v>Cinnamomum cassia</v>
      </c>
      <c r="BR38" s="4" t="str">
        <v>Combretum apiculatum</v>
      </c>
      <c r="BS38" s="4" t="str">
        <v>Cordia africana</v>
      </c>
      <c r="BT38" s="4" t="str">
        <v>Crotalaria agatiflora</v>
      </c>
      <c r="BU38" s="4" t="str">
        <v>Crotalaria grahamiana</v>
      </c>
      <c r="BV38" s="4" t="str">
        <v>Crotalaria juncea</v>
      </c>
      <c r="BW38" s="4" t="str">
        <v>Crotalaria ochrolueca</v>
      </c>
      <c r="BX38" s="4" t="str">
        <v>Crotalaria sp</v>
      </c>
      <c r="BY38" s="4" t="str">
        <v>Crotalaria trichotoma</v>
      </c>
      <c r="BZ38" s="4" t="str">
        <v>Croton macrostachyus</v>
      </c>
      <c r="CA38" s="4" t="str">
        <v>Croton megalocarpus</v>
      </c>
      <c r="CB38" s="4" t="str">
        <v>Cupressus lusitanica</v>
      </c>
      <c r="CC38" s="4" t="str">
        <v>Cytisus proliferus</v>
      </c>
      <c r="CD38" s="4" t="str">
        <v>Dactyladenia barteri</v>
      </c>
      <c r="CE38" s="4" t="str">
        <v>Desmodium discolor</v>
      </c>
      <c r="CF38" s="4" t="str">
        <v>Desmodium distortum</v>
      </c>
      <c r="CG38" s="4" t="str">
        <v>Desmodium intortum</v>
      </c>
      <c r="CH38" s="4" t="str">
        <v>Desmodium uncinatum</v>
      </c>
      <c r="CI38" s="4" t="str">
        <v>Dodonaea viscosa</v>
      </c>
      <c r="CJ38" s="4" t="str">
        <v>Elaeis guineensis</v>
      </c>
      <c r="CK38" s="4" t="str">
        <v>Entada abyssinica</v>
      </c>
      <c r="CL38" s="4" t="str">
        <v>Entandrophragma angolense</v>
      </c>
      <c r="CM38" s="4" t="str">
        <v>Entandrophragma cylindricum</v>
      </c>
      <c r="CN38" s="4" t="str">
        <v>Eriosema ellipticum</v>
      </c>
      <c r="CO38" s="4" t="str">
        <v>Erythrina abyssinica</v>
      </c>
      <c r="CP38" s="4" t="str">
        <v>Erythrina poeppigiana</v>
      </c>
      <c r="CQ38" s="4" t="str">
        <v>Eucalpytus sp</v>
      </c>
      <c r="CR38" s="4" t="str">
        <v>Eucalyptus alba</v>
      </c>
      <c r="CS38" s="4" t="str">
        <v>Eucalyptus camaldulensis</v>
      </c>
      <c r="CT38" s="4" t="str">
        <v>Eucalyptus globulus</v>
      </c>
      <c r="CU38" s="4" t="str">
        <v>Eucalyptus saligna</v>
      </c>
      <c r="CV38" s="4" t="str">
        <v>Euclea racemosa</v>
      </c>
      <c r="CW38" s="4" t="str">
        <v>Faidherbia albida</v>
      </c>
      <c r="CX38" s="4" t="str">
        <v>Fernandoa madagascariensis</v>
      </c>
      <c r="CY38" s="4" t="str">
        <v>Ficus exasperata</v>
      </c>
      <c r="CZ38" s="4" t="str">
        <v>Ficus laurifolia</v>
      </c>
      <c r="DA38" s="4" t="str">
        <v>Ficus natalensis</v>
      </c>
      <c r="DB38" s="4" t="str">
        <v>Ficus polita</v>
      </c>
      <c r="DC38" s="4" t="str">
        <v>Ficus sur</v>
      </c>
      <c r="DD38" s="4" t="str">
        <v>Flemingia macrophylla</v>
      </c>
      <c r="DE38" s="4" t="str">
        <v>Flemingia sp</v>
      </c>
      <c r="DF38" s="4" t="str">
        <v>Gliricida sepium</v>
      </c>
      <c r="DG38" s="4" t="str">
        <v>Gliricidia</v>
      </c>
      <c r="DH38" s="4" t="str">
        <v>Gliricidia maculata</v>
      </c>
      <c r="DI38" s="4" t="str">
        <v>Gliricidia sepium</v>
      </c>
      <c r="DJ38" s="4" t="str">
        <v>Gmelina arborea</v>
      </c>
      <c r="DK38" s="4" t="str">
        <v>Grevillea robusta</v>
      </c>
      <c r="DL38" s="4" t="str">
        <v>Guiera senegalensis</v>
      </c>
      <c r="DM38" s="4" t="str">
        <v>Harrisonia abyssinica</v>
      </c>
      <c r="DN38" s="4" t="str">
        <v>Indigofera sp</v>
      </c>
      <c r="DO38" s="4" t="str">
        <v>Jatropha curcas</v>
      </c>
      <c r="DP38" s="4" t="str">
        <v>Julbernardia globiflora</v>
      </c>
      <c r="DQ38" s="4" t="str">
        <v>Juniperus procera</v>
      </c>
      <c r="DR38" s="4" t="str">
        <v>Khaya senegalensis</v>
      </c>
      <c r="DS38" s="4" t="str">
        <v>Lablab purpureus</v>
      </c>
      <c r="DT38" s="4" t="str">
        <v>Leucaena diversifolia</v>
      </c>
      <c r="DU38" s="4" t="str">
        <v>Leucaena leucocephala</v>
      </c>
      <c r="DV38" s="4" t="str">
        <v>Leucaena pallida</v>
      </c>
      <c r="DW38" s="4" t="str">
        <v>Leucaena trichandra</v>
      </c>
      <c r="DX38" s="4" t="str">
        <v>Lippia javanica</v>
      </c>
      <c r="DY38" s="4" t="str">
        <v>Macroptilium atropurpureum</v>
      </c>
      <c r="DZ38" s="4" t="str">
        <v>Macrotyloma axillare</v>
      </c>
      <c r="EA38" s="4" t="str">
        <v>Macrotyloma daltonii</v>
      </c>
      <c r="EB38" s="4" t="str">
        <v>Maesopsis eminii</v>
      </c>
      <c r="EC38" s="4" t="str">
        <v>Mangifera indica</v>
      </c>
      <c r="ED38" s="4" t="str">
        <v>Markhamia lutea</v>
      </c>
      <c r="EE38" s="4" t="str">
        <v>Melia azedarach</v>
      </c>
      <c r="EF38" s="4" t="str">
        <v>Melia volkensii</v>
      </c>
      <c r="EG38" s="4" t="str">
        <v>Milicia excelsa</v>
      </c>
      <c r="EH38" s="4" t="str">
        <v>Milletia ferruginea</v>
      </c>
      <c r="EI38" s="4" t="str">
        <v>Millettia thonningii</v>
      </c>
      <c r="EJ38" s="4" t="str">
        <v>Moringa oleifera</v>
      </c>
      <c r="EK38" s="4" t="str">
        <v>Moringa stenopetala</v>
      </c>
      <c r="EL38" s="4" t="str">
        <v>Neonotonia wightii</v>
      </c>
      <c r="EM38" s="4" t="str">
        <v>Newbouldia laevis</v>
      </c>
      <c r="EN38" s="4" t="str">
        <v>Olea europaea</v>
      </c>
      <c r="EO38" s="4" t="str">
        <v>Opuntia ficus-indica</v>
      </c>
      <c r="EP38" s="4" t="str">
        <v>Palm</v>
      </c>
      <c r="EQ38" s="4" t="str">
        <v>Parkia biglobosa</v>
      </c>
      <c r="ER38" s="4" t="str">
        <v>Paulownia fortunei</v>
      </c>
      <c r="ES38" s="4" t="str">
        <v>Pinus patula</v>
      </c>
      <c r="ET38" s="4" t="str">
        <v>Pithecellobium dulce</v>
      </c>
      <c r="EU38" s="4" t="str">
        <v>Plukenetia conophora</v>
      </c>
      <c r="EV38" s="4" t="str">
        <v>Podocarpus falcatus</v>
      </c>
      <c r="EW38" s="4" t="str">
        <v>Poupartia silvatica</v>
      </c>
      <c r="EX38" s="4" t="str">
        <v>Prosopis africana</v>
      </c>
      <c r="EY38" s="4" t="str">
        <v>Prosopis juliflora</v>
      </c>
      <c r="EZ38" s="4" t="str">
        <v>Prunus africana</v>
      </c>
      <c r="FA38" s="4" t="str">
        <v>Prunus persica</v>
      </c>
      <c r="FB38" s="4" t="str">
        <v>Pterocarpus erinaceus</v>
      </c>
      <c r="FC38" s="4" t="str">
        <v>Pterocarpus lucens</v>
      </c>
      <c r="FD38" s="4" t="str">
        <v>Pterocarpus santalinoides</v>
      </c>
      <c r="FE38" s="4" t="str">
        <v>Pueraria phaseoloides</v>
      </c>
      <c r="FF38" s="4" t="str">
        <v>Quillaja saponaria</v>
      </c>
      <c r="FG38" s="4" t="str">
        <v>Ricinodendron heudelotii</v>
      </c>
      <c r="FH38" s="4" t="str">
        <v>Rosmarinus officinalis</v>
      </c>
      <c r="FI38" s="4" t="str">
        <v>Schefflera abyssinica</v>
      </c>
      <c r="FJ38" s="4" t="str">
        <v>Searsia pyroides</v>
      </c>
      <c r="FK38" s="4" t="str">
        <v>Senna didymobotrya</v>
      </c>
      <c r="FL38" s="4" t="str">
        <v>Senna occidentalis</v>
      </c>
      <c r="FM38" s="4" t="str">
        <v>Senna siamea</v>
      </c>
      <c r="FN38" s="4" t="str">
        <v>Senna singueana</v>
      </c>
      <c r="FO38" s="4" t="str">
        <v>Senna spectabilis</v>
      </c>
      <c r="FP38" s="4" t="str">
        <v>Sesbania cinerascens</v>
      </c>
      <c r="FQ38" s="4" t="str">
        <v>Sesbania goetzei</v>
      </c>
      <c r="FR38" s="4" t="str">
        <v>Sesbania macrantha</v>
      </c>
      <c r="FS38" s="4" t="str">
        <v>Sesbania rostrata</v>
      </c>
      <c r="FT38" s="4" t="str">
        <v>Sesbania sesban</v>
      </c>
      <c r="FU38" s="4" t="str">
        <v>Spathodea campanulata</v>
      </c>
      <c r="FV38" s="4" t="str">
        <v>Spondias mombin</v>
      </c>
      <c r="FW38" s="4" t="str">
        <v>Stereospermum kunthianum</v>
      </c>
      <c r="FX38" s="4" t="str">
        <v>Stylosanthes guianensis</v>
      </c>
      <c r="FY38" s="4" t="str">
        <v>Stylosanthes hamata</v>
      </c>
      <c r="FZ38" s="4" t="str">
        <v>Syzygium guineense</v>
      </c>
      <c r="GA38" s="4" t="str">
        <v>Tamarindus indica</v>
      </c>
      <c r="GB38" s="4" t="str">
        <v>Tarenna sp</v>
      </c>
      <c r="GC38" s="4" t="str">
        <v>Tephrosia candida</v>
      </c>
      <c r="GD38" s="4" t="str">
        <v>Tephrosia diversifolia</v>
      </c>
      <c r="GE38" s="4" t="str">
        <v>Tephrosia sp</v>
      </c>
      <c r="GF38" s="4" t="str">
        <v>Tephrosia vogelii</v>
      </c>
      <c r="GG38" s="4" t="str">
        <v>Terminalia brownii</v>
      </c>
      <c r="GH38" s="4" t="str">
        <v>Terminalia ivoresensis</v>
      </c>
      <c r="GI38" s="4" t="str">
        <v>Terminalia sericea</v>
      </c>
      <c r="GJ38" s="4" t="str">
        <v>Terminalia superba</v>
      </c>
      <c r="GK38" s="4" t="str">
        <v>Tithonia diversifolia</v>
      </c>
      <c r="GL38" s="4" t="str">
        <v>Uapaca kirkiana</v>
      </c>
      <c r="GM38" s="4" t="str">
        <v>Unspecified Tree</v>
      </c>
      <c r="GN38" s="4" t="str">
        <v>Vachellia karroo</v>
      </c>
      <c r="GO38" s="4" t="str">
        <v>Vachellia seyal</v>
      </c>
      <c r="GP38" s="4" t="str">
        <v>Vitellaria paradoxa</v>
      </c>
      <c r="GQ38" s="4" t="str">
        <v>Ziziphus mauritiana</v>
      </c>
    </row>
    <row r="39" spans="1:199" x14ac:dyDescent="0.35">
      <c r="A39" s="4" t="s">
        <v>3700</v>
      </c>
      <c r="C39" s="4" t="s">
        <v>3701</v>
      </c>
      <c r="D39" s="4" t="s">
        <v>3702</v>
      </c>
      <c r="E39" s="4" t="s">
        <v>109</v>
      </c>
      <c r="F39" s="4" t="s">
        <v>3625</v>
      </c>
      <c r="G39" s="4" t="str">
        <f t="shared" si="1"/>
        <v>Acacia toxicaria</v>
      </c>
      <c r="I39" s="4" t="str">
        <v>Azadirachta indica</v>
      </c>
      <c r="N39" s="4" t="str" cm="1">
        <f t="array" ref="N39:GQ39">TRANSPOSE(_xlfn._xlws.SORT(_xlfn.UNIQUE(_xlfn._xlws.FILTER($I$2:$I$500,ISNUMBER(SEARCH(Fertilizer!D77,$I$2:$I$500)),"Not Found"))))</f>
        <v>Acacia angustissima</v>
      </c>
      <c r="O39" s="4" t="str">
        <v>Acacia auriculiformis</v>
      </c>
      <c r="P39" s="4" t="str">
        <v>Acacia brevispica</v>
      </c>
      <c r="Q39" s="4" t="str">
        <v>Acacia caerulescens</v>
      </c>
      <c r="R39" s="4" t="str">
        <v>Acacia crassicarpa</v>
      </c>
      <c r="S39" s="4" t="str">
        <v>Acacia cyanophylla</v>
      </c>
      <c r="T39" s="4" t="str">
        <v>Acacia decurrens</v>
      </c>
      <c r="U39" s="4" t="str">
        <v>Acacia etbaica</v>
      </c>
      <c r="V39" s="4" t="str">
        <v>Acacia ferruginea</v>
      </c>
      <c r="W39" s="4" t="str">
        <v>Acacia holosericea</v>
      </c>
      <c r="X39" s="4" t="str">
        <v>Acacia karroo</v>
      </c>
      <c r="Y39" s="4" t="str">
        <v>Acacia leptocarpa</v>
      </c>
      <c r="Z39" s="4" t="str">
        <v>Acacia mangium</v>
      </c>
      <c r="AA39" s="4" t="str">
        <v>Acacia nilotica</v>
      </c>
      <c r="AB39" s="4" t="str">
        <v>Acacia polyacantha</v>
      </c>
      <c r="AC39" s="4" t="str">
        <v>Acacia saligna</v>
      </c>
      <c r="AD39" s="4" t="str">
        <v>Acacia senegal</v>
      </c>
      <c r="AE39" s="4" t="str">
        <v>Acacia sieberiana</v>
      </c>
      <c r="AF39" s="4" t="str">
        <v>Acacia sp</v>
      </c>
      <c r="AG39" s="4" t="str">
        <v>Acacia tortilis</v>
      </c>
      <c r="AH39" s="4" t="str">
        <v>Acacia toxicaria</v>
      </c>
      <c r="AI39" s="4" t="str">
        <v>Acacia tumida</v>
      </c>
      <c r="AJ39" s="4" t="str">
        <v>Acrocarpus fraxinifolius</v>
      </c>
      <c r="AK39" s="4" t="str">
        <v>Adansonia digitata</v>
      </c>
      <c r="AL39" s="4" t="str">
        <v>Afzelia africana</v>
      </c>
      <c r="AM39" s="4" t="str">
        <v>Albizia chinensis</v>
      </c>
      <c r="AN39" s="4" t="str">
        <v>Albizia coriaria</v>
      </c>
      <c r="AO39" s="4" t="str">
        <v>Albizia gummifera</v>
      </c>
      <c r="AP39" s="4" t="str">
        <v>Albizia lebbeck</v>
      </c>
      <c r="AQ39" s="4" t="str">
        <v>Albizia zygia</v>
      </c>
      <c r="AR39" s="4" t="str">
        <v>Alchornea cordifolia</v>
      </c>
      <c r="AS39" s="4" t="str">
        <v>Alnus acuminata</v>
      </c>
      <c r="AT39" s="4" t="str">
        <v>Antiaris toxicaria</v>
      </c>
      <c r="AU39" s="4" t="str">
        <v>Argyrolobium uniflorum</v>
      </c>
      <c r="AV39" s="4" t="str">
        <v>Artocarpus altilis</v>
      </c>
      <c r="AW39" s="4" t="str">
        <v>Artocarpus heterophyllus</v>
      </c>
      <c r="AX39" s="4" t="str">
        <v>Atriplex nummularia</v>
      </c>
      <c r="AY39" s="4" t="str">
        <v>Azadirachta indica</v>
      </c>
      <c r="AZ39" s="4" t="str">
        <v>Balanites aegyptiaca</v>
      </c>
      <c r="BA39" s="4" t="str">
        <v>Bauhinia reticulata</v>
      </c>
      <c r="BB39" s="4" t="str">
        <v>Bauhinia rufescens</v>
      </c>
      <c r="BC39" s="4" t="str">
        <v>Berchemia discolor</v>
      </c>
      <c r="BD39" s="4" t="str">
        <v>Brachystegia spiciformis</v>
      </c>
      <c r="BE39" s="4" t="str">
        <v>Cajanus cajan</v>
      </c>
      <c r="BF39" s="4" t="str">
        <v>Calliandra calothyrsus</v>
      </c>
      <c r="BG39" s="4" t="str">
        <v>Calopogonium mucunoides</v>
      </c>
      <c r="BH39" s="4" t="str">
        <v>Carissa spinarum</v>
      </c>
      <c r="BI39" s="4" t="str">
        <v>Casuarina equisetifolia</v>
      </c>
      <c r="BJ39" s="4" t="str">
        <v>Casuarina glauca</v>
      </c>
      <c r="BK39" s="4" t="str">
        <v>Catha edulis</v>
      </c>
      <c r="BL39" s="4" t="str">
        <v>Cedrela odorata</v>
      </c>
      <c r="BM39" s="4" t="str">
        <v>Cedrela serrata</v>
      </c>
      <c r="BN39" s="4" t="str">
        <v>Celtis mildbraedii</v>
      </c>
      <c r="BO39" s="4" t="str">
        <v>Centrosema pubescens</v>
      </c>
      <c r="BP39" s="4" t="str">
        <v>Chromolaena odorata</v>
      </c>
      <c r="BQ39" s="4" t="str">
        <v>Cinnamomum cassia</v>
      </c>
      <c r="BR39" s="4" t="str">
        <v>Combretum apiculatum</v>
      </c>
      <c r="BS39" s="4" t="str">
        <v>Cordia africana</v>
      </c>
      <c r="BT39" s="4" t="str">
        <v>Crotalaria agatiflora</v>
      </c>
      <c r="BU39" s="4" t="str">
        <v>Crotalaria grahamiana</v>
      </c>
      <c r="BV39" s="4" t="str">
        <v>Crotalaria juncea</v>
      </c>
      <c r="BW39" s="4" t="str">
        <v>Crotalaria ochrolueca</v>
      </c>
      <c r="BX39" s="4" t="str">
        <v>Crotalaria sp</v>
      </c>
      <c r="BY39" s="4" t="str">
        <v>Crotalaria trichotoma</v>
      </c>
      <c r="BZ39" s="4" t="str">
        <v>Croton macrostachyus</v>
      </c>
      <c r="CA39" s="4" t="str">
        <v>Croton megalocarpus</v>
      </c>
      <c r="CB39" s="4" t="str">
        <v>Cupressus lusitanica</v>
      </c>
      <c r="CC39" s="4" t="str">
        <v>Cytisus proliferus</v>
      </c>
      <c r="CD39" s="4" t="str">
        <v>Dactyladenia barteri</v>
      </c>
      <c r="CE39" s="4" t="str">
        <v>Desmodium discolor</v>
      </c>
      <c r="CF39" s="4" t="str">
        <v>Desmodium distortum</v>
      </c>
      <c r="CG39" s="4" t="str">
        <v>Desmodium intortum</v>
      </c>
      <c r="CH39" s="4" t="str">
        <v>Desmodium uncinatum</v>
      </c>
      <c r="CI39" s="4" t="str">
        <v>Dodonaea viscosa</v>
      </c>
      <c r="CJ39" s="4" t="str">
        <v>Elaeis guineensis</v>
      </c>
      <c r="CK39" s="4" t="str">
        <v>Entada abyssinica</v>
      </c>
      <c r="CL39" s="4" t="str">
        <v>Entandrophragma angolense</v>
      </c>
      <c r="CM39" s="4" t="str">
        <v>Entandrophragma cylindricum</v>
      </c>
      <c r="CN39" s="4" t="str">
        <v>Eriosema ellipticum</v>
      </c>
      <c r="CO39" s="4" t="str">
        <v>Erythrina abyssinica</v>
      </c>
      <c r="CP39" s="4" t="str">
        <v>Erythrina poeppigiana</v>
      </c>
      <c r="CQ39" s="4" t="str">
        <v>Eucalpytus sp</v>
      </c>
      <c r="CR39" s="4" t="str">
        <v>Eucalyptus alba</v>
      </c>
      <c r="CS39" s="4" t="str">
        <v>Eucalyptus camaldulensis</v>
      </c>
      <c r="CT39" s="4" t="str">
        <v>Eucalyptus globulus</v>
      </c>
      <c r="CU39" s="4" t="str">
        <v>Eucalyptus saligna</v>
      </c>
      <c r="CV39" s="4" t="str">
        <v>Euclea racemosa</v>
      </c>
      <c r="CW39" s="4" t="str">
        <v>Faidherbia albida</v>
      </c>
      <c r="CX39" s="4" t="str">
        <v>Fernandoa madagascariensis</v>
      </c>
      <c r="CY39" s="4" t="str">
        <v>Ficus exasperata</v>
      </c>
      <c r="CZ39" s="4" t="str">
        <v>Ficus laurifolia</v>
      </c>
      <c r="DA39" s="4" t="str">
        <v>Ficus natalensis</v>
      </c>
      <c r="DB39" s="4" t="str">
        <v>Ficus polita</v>
      </c>
      <c r="DC39" s="4" t="str">
        <v>Ficus sur</v>
      </c>
      <c r="DD39" s="4" t="str">
        <v>Flemingia macrophylla</v>
      </c>
      <c r="DE39" s="4" t="str">
        <v>Flemingia sp</v>
      </c>
      <c r="DF39" s="4" t="str">
        <v>Gliricida sepium</v>
      </c>
      <c r="DG39" s="4" t="str">
        <v>Gliricidia</v>
      </c>
      <c r="DH39" s="4" t="str">
        <v>Gliricidia maculata</v>
      </c>
      <c r="DI39" s="4" t="str">
        <v>Gliricidia sepium</v>
      </c>
      <c r="DJ39" s="4" t="str">
        <v>Gmelina arborea</v>
      </c>
      <c r="DK39" s="4" t="str">
        <v>Grevillea robusta</v>
      </c>
      <c r="DL39" s="4" t="str">
        <v>Guiera senegalensis</v>
      </c>
      <c r="DM39" s="4" t="str">
        <v>Harrisonia abyssinica</v>
      </c>
      <c r="DN39" s="4" t="str">
        <v>Indigofera sp</v>
      </c>
      <c r="DO39" s="4" t="str">
        <v>Jatropha curcas</v>
      </c>
      <c r="DP39" s="4" t="str">
        <v>Julbernardia globiflora</v>
      </c>
      <c r="DQ39" s="4" t="str">
        <v>Juniperus procera</v>
      </c>
      <c r="DR39" s="4" t="str">
        <v>Khaya senegalensis</v>
      </c>
      <c r="DS39" s="4" t="str">
        <v>Lablab purpureus</v>
      </c>
      <c r="DT39" s="4" t="str">
        <v>Leucaena diversifolia</v>
      </c>
      <c r="DU39" s="4" t="str">
        <v>Leucaena leucocephala</v>
      </c>
      <c r="DV39" s="4" t="str">
        <v>Leucaena pallida</v>
      </c>
      <c r="DW39" s="4" t="str">
        <v>Leucaena trichandra</v>
      </c>
      <c r="DX39" s="4" t="str">
        <v>Lippia javanica</v>
      </c>
      <c r="DY39" s="4" t="str">
        <v>Macroptilium atropurpureum</v>
      </c>
      <c r="DZ39" s="4" t="str">
        <v>Macrotyloma axillare</v>
      </c>
      <c r="EA39" s="4" t="str">
        <v>Macrotyloma daltonii</v>
      </c>
      <c r="EB39" s="4" t="str">
        <v>Maesopsis eminii</v>
      </c>
      <c r="EC39" s="4" t="str">
        <v>Mangifera indica</v>
      </c>
      <c r="ED39" s="4" t="str">
        <v>Markhamia lutea</v>
      </c>
      <c r="EE39" s="4" t="str">
        <v>Melia azedarach</v>
      </c>
      <c r="EF39" s="4" t="str">
        <v>Melia volkensii</v>
      </c>
      <c r="EG39" s="4" t="str">
        <v>Milicia excelsa</v>
      </c>
      <c r="EH39" s="4" t="str">
        <v>Milletia ferruginea</v>
      </c>
      <c r="EI39" s="4" t="str">
        <v>Millettia thonningii</v>
      </c>
      <c r="EJ39" s="4" t="str">
        <v>Moringa oleifera</v>
      </c>
      <c r="EK39" s="4" t="str">
        <v>Moringa stenopetala</v>
      </c>
      <c r="EL39" s="4" t="str">
        <v>Neonotonia wightii</v>
      </c>
      <c r="EM39" s="4" t="str">
        <v>Newbouldia laevis</v>
      </c>
      <c r="EN39" s="4" t="str">
        <v>Olea europaea</v>
      </c>
      <c r="EO39" s="4" t="str">
        <v>Opuntia ficus-indica</v>
      </c>
      <c r="EP39" s="4" t="str">
        <v>Palm</v>
      </c>
      <c r="EQ39" s="4" t="str">
        <v>Parkia biglobosa</v>
      </c>
      <c r="ER39" s="4" t="str">
        <v>Paulownia fortunei</v>
      </c>
      <c r="ES39" s="4" t="str">
        <v>Pinus patula</v>
      </c>
      <c r="ET39" s="4" t="str">
        <v>Pithecellobium dulce</v>
      </c>
      <c r="EU39" s="4" t="str">
        <v>Plukenetia conophora</v>
      </c>
      <c r="EV39" s="4" t="str">
        <v>Podocarpus falcatus</v>
      </c>
      <c r="EW39" s="4" t="str">
        <v>Poupartia silvatica</v>
      </c>
      <c r="EX39" s="4" t="str">
        <v>Prosopis africana</v>
      </c>
      <c r="EY39" s="4" t="str">
        <v>Prosopis juliflora</v>
      </c>
      <c r="EZ39" s="4" t="str">
        <v>Prunus africana</v>
      </c>
      <c r="FA39" s="4" t="str">
        <v>Prunus persica</v>
      </c>
      <c r="FB39" s="4" t="str">
        <v>Pterocarpus erinaceus</v>
      </c>
      <c r="FC39" s="4" t="str">
        <v>Pterocarpus lucens</v>
      </c>
      <c r="FD39" s="4" t="str">
        <v>Pterocarpus santalinoides</v>
      </c>
      <c r="FE39" s="4" t="str">
        <v>Pueraria phaseoloides</v>
      </c>
      <c r="FF39" s="4" t="str">
        <v>Quillaja saponaria</v>
      </c>
      <c r="FG39" s="4" t="str">
        <v>Ricinodendron heudelotii</v>
      </c>
      <c r="FH39" s="4" t="str">
        <v>Rosmarinus officinalis</v>
      </c>
      <c r="FI39" s="4" t="str">
        <v>Schefflera abyssinica</v>
      </c>
      <c r="FJ39" s="4" t="str">
        <v>Searsia pyroides</v>
      </c>
      <c r="FK39" s="4" t="str">
        <v>Senna didymobotrya</v>
      </c>
      <c r="FL39" s="4" t="str">
        <v>Senna occidentalis</v>
      </c>
      <c r="FM39" s="4" t="str">
        <v>Senna siamea</v>
      </c>
      <c r="FN39" s="4" t="str">
        <v>Senna singueana</v>
      </c>
      <c r="FO39" s="4" t="str">
        <v>Senna spectabilis</v>
      </c>
      <c r="FP39" s="4" t="str">
        <v>Sesbania cinerascens</v>
      </c>
      <c r="FQ39" s="4" t="str">
        <v>Sesbania goetzei</v>
      </c>
      <c r="FR39" s="4" t="str">
        <v>Sesbania macrantha</v>
      </c>
      <c r="FS39" s="4" t="str">
        <v>Sesbania rostrata</v>
      </c>
      <c r="FT39" s="4" t="str">
        <v>Sesbania sesban</v>
      </c>
      <c r="FU39" s="4" t="str">
        <v>Spathodea campanulata</v>
      </c>
      <c r="FV39" s="4" t="str">
        <v>Spondias mombin</v>
      </c>
      <c r="FW39" s="4" t="str">
        <v>Stereospermum kunthianum</v>
      </c>
      <c r="FX39" s="4" t="str">
        <v>Stylosanthes guianensis</v>
      </c>
      <c r="FY39" s="4" t="str">
        <v>Stylosanthes hamata</v>
      </c>
      <c r="FZ39" s="4" t="str">
        <v>Syzygium guineense</v>
      </c>
      <c r="GA39" s="4" t="str">
        <v>Tamarindus indica</v>
      </c>
      <c r="GB39" s="4" t="str">
        <v>Tarenna sp</v>
      </c>
      <c r="GC39" s="4" t="str">
        <v>Tephrosia candida</v>
      </c>
      <c r="GD39" s="4" t="str">
        <v>Tephrosia diversifolia</v>
      </c>
      <c r="GE39" s="4" t="str">
        <v>Tephrosia sp</v>
      </c>
      <c r="GF39" s="4" t="str">
        <v>Tephrosia vogelii</v>
      </c>
      <c r="GG39" s="4" t="str">
        <v>Terminalia brownii</v>
      </c>
      <c r="GH39" s="4" t="str">
        <v>Terminalia ivoresensis</v>
      </c>
      <c r="GI39" s="4" t="str">
        <v>Terminalia sericea</v>
      </c>
      <c r="GJ39" s="4" t="str">
        <v>Terminalia superba</v>
      </c>
      <c r="GK39" s="4" t="str">
        <v>Tithonia diversifolia</v>
      </c>
      <c r="GL39" s="4" t="str">
        <v>Uapaca kirkiana</v>
      </c>
      <c r="GM39" s="4" t="str">
        <v>Unspecified Tree</v>
      </c>
      <c r="GN39" s="4" t="str">
        <v>Vachellia karroo</v>
      </c>
      <c r="GO39" s="4" t="str">
        <v>Vachellia seyal</v>
      </c>
      <c r="GP39" s="4" t="str">
        <v>Vitellaria paradoxa</v>
      </c>
      <c r="GQ39" s="4" t="str">
        <v>Ziziphus mauritiana</v>
      </c>
    </row>
    <row r="40" spans="1:199" x14ac:dyDescent="0.35">
      <c r="A40" s="4" t="s">
        <v>3703</v>
      </c>
      <c r="C40" s="4" t="s">
        <v>3704</v>
      </c>
      <c r="D40" s="4" t="s">
        <v>109</v>
      </c>
      <c r="E40" s="4" t="s">
        <v>109</v>
      </c>
      <c r="F40" s="4" t="s">
        <v>3625</v>
      </c>
      <c r="G40" s="4" t="str">
        <f t="shared" si="1"/>
        <v>Acacia tumida</v>
      </c>
      <c r="I40" s="4" t="str">
        <v>Balanites aegyptiaca</v>
      </c>
      <c r="N40" s="4" t="str" cm="1">
        <f t="array" ref="N40:GQ40">TRANSPOSE(_xlfn._xlws.SORT(_xlfn.UNIQUE(_xlfn._xlws.FILTER($I$2:$I$500,ISNUMBER(SEARCH(Fertilizer!D78,$I$2:$I$500)),"Not Found"))))</f>
        <v>Acacia angustissima</v>
      </c>
      <c r="O40" s="4" t="str">
        <v>Acacia auriculiformis</v>
      </c>
      <c r="P40" s="4" t="str">
        <v>Acacia brevispica</v>
      </c>
      <c r="Q40" s="4" t="str">
        <v>Acacia caerulescens</v>
      </c>
      <c r="R40" s="4" t="str">
        <v>Acacia crassicarpa</v>
      </c>
      <c r="S40" s="4" t="str">
        <v>Acacia cyanophylla</v>
      </c>
      <c r="T40" s="4" t="str">
        <v>Acacia decurrens</v>
      </c>
      <c r="U40" s="4" t="str">
        <v>Acacia etbaica</v>
      </c>
      <c r="V40" s="4" t="str">
        <v>Acacia ferruginea</v>
      </c>
      <c r="W40" s="4" t="str">
        <v>Acacia holosericea</v>
      </c>
      <c r="X40" s="4" t="str">
        <v>Acacia karroo</v>
      </c>
      <c r="Y40" s="4" t="str">
        <v>Acacia leptocarpa</v>
      </c>
      <c r="Z40" s="4" t="str">
        <v>Acacia mangium</v>
      </c>
      <c r="AA40" s="4" t="str">
        <v>Acacia nilotica</v>
      </c>
      <c r="AB40" s="4" t="str">
        <v>Acacia polyacantha</v>
      </c>
      <c r="AC40" s="4" t="str">
        <v>Acacia saligna</v>
      </c>
      <c r="AD40" s="4" t="str">
        <v>Acacia senegal</v>
      </c>
      <c r="AE40" s="4" t="str">
        <v>Acacia sieberiana</v>
      </c>
      <c r="AF40" s="4" t="str">
        <v>Acacia sp</v>
      </c>
      <c r="AG40" s="4" t="str">
        <v>Acacia tortilis</v>
      </c>
      <c r="AH40" s="4" t="str">
        <v>Acacia toxicaria</v>
      </c>
      <c r="AI40" s="4" t="str">
        <v>Acacia tumida</v>
      </c>
      <c r="AJ40" s="4" t="str">
        <v>Acrocarpus fraxinifolius</v>
      </c>
      <c r="AK40" s="4" t="str">
        <v>Adansonia digitata</v>
      </c>
      <c r="AL40" s="4" t="str">
        <v>Afzelia africana</v>
      </c>
      <c r="AM40" s="4" t="str">
        <v>Albizia chinensis</v>
      </c>
      <c r="AN40" s="4" t="str">
        <v>Albizia coriaria</v>
      </c>
      <c r="AO40" s="4" t="str">
        <v>Albizia gummifera</v>
      </c>
      <c r="AP40" s="4" t="str">
        <v>Albizia lebbeck</v>
      </c>
      <c r="AQ40" s="4" t="str">
        <v>Albizia zygia</v>
      </c>
      <c r="AR40" s="4" t="str">
        <v>Alchornea cordifolia</v>
      </c>
      <c r="AS40" s="4" t="str">
        <v>Alnus acuminata</v>
      </c>
      <c r="AT40" s="4" t="str">
        <v>Antiaris toxicaria</v>
      </c>
      <c r="AU40" s="4" t="str">
        <v>Argyrolobium uniflorum</v>
      </c>
      <c r="AV40" s="4" t="str">
        <v>Artocarpus altilis</v>
      </c>
      <c r="AW40" s="4" t="str">
        <v>Artocarpus heterophyllus</v>
      </c>
      <c r="AX40" s="4" t="str">
        <v>Atriplex nummularia</v>
      </c>
      <c r="AY40" s="4" t="str">
        <v>Azadirachta indica</v>
      </c>
      <c r="AZ40" s="4" t="str">
        <v>Balanites aegyptiaca</v>
      </c>
      <c r="BA40" s="4" t="str">
        <v>Bauhinia reticulata</v>
      </c>
      <c r="BB40" s="4" t="str">
        <v>Bauhinia rufescens</v>
      </c>
      <c r="BC40" s="4" t="str">
        <v>Berchemia discolor</v>
      </c>
      <c r="BD40" s="4" t="str">
        <v>Brachystegia spiciformis</v>
      </c>
      <c r="BE40" s="4" t="str">
        <v>Cajanus cajan</v>
      </c>
      <c r="BF40" s="4" t="str">
        <v>Calliandra calothyrsus</v>
      </c>
      <c r="BG40" s="4" t="str">
        <v>Calopogonium mucunoides</v>
      </c>
      <c r="BH40" s="4" t="str">
        <v>Carissa spinarum</v>
      </c>
      <c r="BI40" s="4" t="str">
        <v>Casuarina equisetifolia</v>
      </c>
      <c r="BJ40" s="4" t="str">
        <v>Casuarina glauca</v>
      </c>
      <c r="BK40" s="4" t="str">
        <v>Catha edulis</v>
      </c>
      <c r="BL40" s="4" t="str">
        <v>Cedrela odorata</v>
      </c>
      <c r="BM40" s="4" t="str">
        <v>Cedrela serrata</v>
      </c>
      <c r="BN40" s="4" t="str">
        <v>Celtis mildbraedii</v>
      </c>
      <c r="BO40" s="4" t="str">
        <v>Centrosema pubescens</v>
      </c>
      <c r="BP40" s="4" t="str">
        <v>Chromolaena odorata</v>
      </c>
      <c r="BQ40" s="4" t="str">
        <v>Cinnamomum cassia</v>
      </c>
      <c r="BR40" s="4" t="str">
        <v>Combretum apiculatum</v>
      </c>
      <c r="BS40" s="4" t="str">
        <v>Cordia africana</v>
      </c>
      <c r="BT40" s="4" t="str">
        <v>Crotalaria agatiflora</v>
      </c>
      <c r="BU40" s="4" t="str">
        <v>Crotalaria grahamiana</v>
      </c>
      <c r="BV40" s="4" t="str">
        <v>Crotalaria juncea</v>
      </c>
      <c r="BW40" s="4" t="str">
        <v>Crotalaria ochrolueca</v>
      </c>
      <c r="BX40" s="4" t="str">
        <v>Crotalaria sp</v>
      </c>
      <c r="BY40" s="4" t="str">
        <v>Crotalaria trichotoma</v>
      </c>
      <c r="BZ40" s="4" t="str">
        <v>Croton macrostachyus</v>
      </c>
      <c r="CA40" s="4" t="str">
        <v>Croton megalocarpus</v>
      </c>
      <c r="CB40" s="4" t="str">
        <v>Cupressus lusitanica</v>
      </c>
      <c r="CC40" s="4" t="str">
        <v>Cytisus proliferus</v>
      </c>
      <c r="CD40" s="4" t="str">
        <v>Dactyladenia barteri</v>
      </c>
      <c r="CE40" s="4" t="str">
        <v>Desmodium discolor</v>
      </c>
      <c r="CF40" s="4" t="str">
        <v>Desmodium distortum</v>
      </c>
      <c r="CG40" s="4" t="str">
        <v>Desmodium intortum</v>
      </c>
      <c r="CH40" s="4" t="str">
        <v>Desmodium uncinatum</v>
      </c>
      <c r="CI40" s="4" t="str">
        <v>Dodonaea viscosa</v>
      </c>
      <c r="CJ40" s="4" t="str">
        <v>Elaeis guineensis</v>
      </c>
      <c r="CK40" s="4" t="str">
        <v>Entada abyssinica</v>
      </c>
      <c r="CL40" s="4" t="str">
        <v>Entandrophragma angolense</v>
      </c>
      <c r="CM40" s="4" t="str">
        <v>Entandrophragma cylindricum</v>
      </c>
      <c r="CN40" s="4" t="str">
        <v>Eriosema ellipticum</v>
      </c>
      <c r="CO40" s="4" t="str">
        <v>Erythrina abyssinica</v>
      </c>
      <c r="CP40" s="4" t="str">
        <v>Erythrina poeppigiana</v>
      </c>
      <c r="CQ40" s="4" t="str">
        <v>Eucalpytus sp</v>
      </c>
      <c r="CR40" s="4" t="str">
        <v>Eucalyptus alba</v>
      </c>
      <c r="CS40" s="4" t="str">
        <v>Eucalyptus camaldulensis</v>
      </c>
      <c r="CT40" s="4" t="str">
        <v>Eucalyptus globulus</v>
      </c>
      <c r="CU40" s="4" t="str">
        <v>Eucalyptus saligna</v>
      </c>
      <c r="CV40" s="4" t="str">
        <v>Euclea racemosa</v>
      </c>
      <c r="CW40" s="4" t="str">
        <v>Faidherbia albida</v>
      </c>
      <c r="CX40" s="4" t="str">
        <v>Fernandoa madagascariensis</v>
      </c>
      <c r="CY40" s="4" t="str">
        <v>Ficus exasperata</v>
      </c>
      <c r="CZ40" s="4" t="str">
        <v>Ficus laurifolia</v>
      </c>
      <c r="DA40" s="4" t="str">
        <v>Ficus natalensis</v>
      </c>
      <c r="DB40" s="4" t="str">
        <v>Ficus polita</v>
      </c>
      <c r="DC40" s="4" t="str">
        <v>Ficus sur</v>
      </c>
      <c r="DD40" s="4" t="str">
        <v>Flemingia macrophylla</v>
      </c>
      <c r="DE40" s="4" t="str">
        <v>Flemingia sp</v>
      </c>
      <c r="DF40" s="4" t="str">
        <v>Gliricida sepium</v>
      </c>
      <c r="DG40" s="4" t="str">
        <v>Gliricidia</v>
      </c>
      <c r="DH40" s="4" t="str">
        <v>Gliricidia maculata</v>
      </c>
      <c r="DI40" s="4" t="str">
        <v>Gliricidia sepium</v>
      </c>
      <c r="DJ40" s="4" t="str">
        <v>Gmelina arborea</v>
      </c>
      <c r="DK40" s="4" t="str">
        <v>Grevillea robusta</v>
      </c>
      <c r="DL40" s="4" t="str">
        <v>Guiera senegalensis</v>
      </c>
      <c r="DM40" s="4" t="str">
        <v>Harrisonia abyssinica</v>
      </c>
      <c r="DN40" s="4" t="str">
        <v>Indigofera sp</v>
      </c>
      <c r="DO40" s="4" t="str">
        <v>Jatropha curcas</v>
      </c>
      <c r="DP40" s="4" t="str">
        <v>Julbernardia globiflora</v>
      </c>
      <c r="DQ40" s="4" t="str">
        <v>Juniperus procera</v>
      </c>
      <c r="DR40" s="4" t="str">
        <v>Khaya senegalensis</v>
      </c>
      <c r="DS40" s="4" t="str">
        <v>Lablab purpureus</v>
      </c>
      <c r="DT40" s="4" t="str">
        <v>Leucaena diversifolia</v>
      </c>
      <c r="DU40" s="4" t="str">
        <v>Leucaena leucocephala</v>
      </c>
      <c r="DV40" s="4" t="str">
        <v>Leucaena pallida</v>
      </c>
      <c r="DW40" s="4" t="str">
        <v>Leucaena trichandra</v>
      </c>
      <c r="DX40" s="4" t="str">
        <v>Lippia javanica</v>
      </c>
      <c r="DY40" s="4" t="str">
        <v>Macroptilium atropurpureum</v>
      </c>
      <c r="DZ40" s="4" t="str">
        <v>Macrotyloma axillare</v>
      </c>
      <c r="EA40" s="4" t="str">
        <v>Macrotyloma daltonii</v>
      </c>
      <c r="EB40" s="4" t="str">
        <v>Maesopsis eminii</v>
      </c>
      <c r="EC40" s="4" t="str">
        <v>Mangifera indica</v>
      </c>
      <c r="ED40" s="4" t="str">
        <v>Markhamia lutea</v>
      </c>
      <c r="EE40" s="4" t="str">
        <v>Melia azedarach</v>
      </c>
      <c r="EF40" s="4" t="str">
        <v>Melia volkensii</v>
      </c>
      <c r="EG40" s="4" t="str">
        <v>Milicia excelsa</v>
      </c>
      <c r="EH40" s="4" t="str">
        <v>Milletia ferruginea</v>
      </c>
      <c r="EI40" s="4" t="str">
        <v>Millettia thonningii</v>
      </c>
      <c r="EJ40" s="4" t="str">
        <v>Moringa oleifera</v>
      </c>
      <c r="EK40" s="4" t="str">
        <v>Moringa stenopetala</v>
      </c>
      <c r="EL40" s="4" t="str">
        <v>Neonotonia wightii</v>
      </c>
      <c r="EM40" s="4" t="str">
        <v>Newbouldia laevis</v>
      </c>
      <c r="EN40" s="4" t="str">
        <v>Olea europaea</v>
      </c>
      <c r="EO40" s="4" t="str">
        <v>Opuntia ficus-indica</v>
      </c>
      <c r="EP40" s="4" t="str">
        <v>Palm</v>
      </c>
      <c r="EQ40" s="4" t="str">
        <v>Parkia biglobosa</v>
      </c>
      <c r="ER40" s="4" t="str">
        <v>Paulownia fortunei</v>
      </c>
      <c r="ES40" s="4" t="str">
        <v>Pinus patula</v>
      </c>
      <c r="ET40" s="4" t="str">
        <v>Pithecellobium dulce</v>
      </c>
      <c r="EU40" s="4" t="str">
        <v>Plukenetia conophora</v>
      </c>
      <c r="EV40" s="4" t="str">
        <v>Podocarpus falcatus</v>
      </c>
      <c r="EW40" s="4" t="str">
        <v>Poupartia silvatica</v>
      </c>
      <c r="EX40" s="4" t="str">
        <v>Prosopis africana</v>
      </c>
      <c r="EY40" s="4" t="str">
        <v>Prosopis juliflora</v>
      </c>
      <c r="EZ40" s="4" t="str">
        <v>Prunus africana</v>
      </c>
      <c r="FA40" s="4" t="str">
        <v>Prunus persica</v>
      </c>
      <c r="FB40" s="4" t="str">
        <v>Pterocarpus erinaceus</v>
      </c>
      <c r="FC40" s="4" t="str">
        <v>Pterocarpus lucens</v>
      </c>
      <c r="FD40" s="4" t="str">
        <v>Pterocarpus santalinoides</v>
      </c>
      <c r="FE40" s="4" t="str">
        <v>Pueraria phaseoloides</v>
      </c>
      <c r="FF40" s="4" t="str">
        <v>Quillaja saponaria</v>
      </c>
      <c r="FG40" s="4" t="str">
        <v>Ricinodendron heudelotii</v>
      </c>
      <c r="FH40" s="4" t="str">
        <v>Rosmarinus officinalis</v>
      </c>
      <c r="FI40" s="4" t="str">
        <v>Schefflera abyssinica</v>
      </c>
      <c r="FJ40" s="4" t="str">
        <v>Searsia pyroides</v>
      </c>
      <c r="FK40" s="4" t="str">
        <v>Senna didymobotrya</v>
      </c>
      <c r="FL40" s="4" t="str">
        <v>Senna occidentalis</v>
      </c>
      <c r="FM40" s="4" t="str">
        <v>Senna siamea</v>
      </c>
      <c r="FN40" s="4" t="str">
        <v>Senna singueana</v>
      </c>
      <c r="FO40" s="4" t="str">
        <v>Senna spectabilis</v>
      </c>
      <c r="FP40" s="4" t="str">
        <v>Sesbania cinerascens</v>
      </c>
      <c r="FQ40" s="4" t="str">
        <v>Sesbania goetzei</v>
      </c>
      <c r="FR40" s="4" t="str">
        <v>Sesbania macrantha</v>
      </c>
      <c r="FS40" s="4" t="str">
        <v>Sesbania rostrata</v>
      </c>
      <c r="FT40" s="4" t="str">
        <v>Sesbania sesban</v>
      </c>
      <c r="FU40" s="4" t="str">
        <v>Spathodea campanulata</v>
      </c>
      <c r="FV40" s="4" t="str">
        <v>Spondias mombin</v>
      </c>
      <c r="FW40" s="4" t="str">
        <v>Stereospermum kunthianum</v>
      </c>
      <c r="FX40" s="4" t="str">
        <v>Stylosanthes guianensis</v>
      </c>
      <c r="FY40" s="4" t="str">
        <v>Stylosanthes hamata</v>
      </c>
      <c r="FZ40" s="4" t="str">
        <v>Syzygium guineense</v>
      </c>
      <c r="GA40" s="4" t="str">
        <v>Tamarindus indica</v>
      </c>
      <c r="GB40" s="4" t="str">
        <v>Tarenna sp</v>
      </c>
      <c r="GC40" s="4" t="str">
        <v>Tephrosia candida</v>
      </c>
      <c r="GD40" s="4" t="str">
        <v>Tephrosia diversifolia</v>
      </c>
      <c r="GE40" s="4" t="str">
        <v>Tephrosia sp</v>
      </c>
      <c r="GF40" s="4" t="str">
        <v>Tephrosia vogelii</v>
      </c>
      <c r="GG40" s="4" t="str">
        <v>Terminalia brownii</v>
      </c>
      <c r="GH40" s="4" t="str">
        <v>Terminalia ivoresensis</v>
      </c>
      <c r="GI40" s="4" t="str">
        <v>Terminalia sericea</v>
      </c>
      <c r="GJ40" s="4" t="str">
        <v>Terminalia superba</v>
      </c>
      <c r="GK40" s="4" t="str">
        <v>Tithonia diversifolia</v>
      </c>
      <c r="GL40" s="4" t="str">
        <v>Uapaca kirkiana</v>
      </c>
      <c r="GM40" s="4" t="str">
        <v>Unspecified Tree</v>
      </c>
      <c r="GN40" s="4" t="str">
        <v>Vachellia karroo</v>
      </c>
      <c r="GO40" s="4" t="str">
        <v>Vachellia seyal</v>
      </c>
      <c r="GP40" s="4" t="str">
        <v>Vitellaria paradoxa</v>
      </c>
      <c r="GQ40" s="4" t="str">
        <v>Ziziphus mauritiana</v>
      </c>
    </row>
    <row r="41" spans="1:199" x14ac:dyDescent="0.35">
      <c r="A41" s="4" t="s">
        <v>3705</v>
      </c>
      <c r="B41" s="4" t="s">
        <v>3706</v>
      </c>
      <c r="C41" s="4" t="s">
        <v>3707</v>
      </c>
      <c r="D41" s="4" t="s">
        <v>109</v>
      </c>
      <c r="E41" s="4" t="s">
        <v>109</v>
      </c>
      <c r="F41" s="4" t="s">
        <v>3625</v>
      </c>
      <c r="G41" s="4" t="str">
        <f t="shared" si="1"/>
        <v>Dactyladenia barteri</v>
      </c>
      <c r="I41" s="4" t="str">
        <v>Bauhinia reticulata</v>
      </c>
      <c r="N41" s="4" t="str" cm="1">
        <f t="array" ref="N41:GQ41">TRANSPOSE(_xlfn._xlws.SORT(_xlfn.UNIQUE(_xlfn._xlws.FILTER($I$2:$I$500,ISNUMBER(SEARCH(Fertilizer!D79,$I$2:$I$500)),"Not Found"))))</f>
        <v>Acacia angustissima</v>
      </c>
      <c r="O41" s="4" t="str">
        <v>Acacia auriculiformis</v>
      </c>
      <c r="P41" s="4" t="str">
        <v>Acacia brevispica</v>
      </c>
      <c r="Q41" s="4" t="str">
        <v>Acacia caerulescens</v>
      </c>
      <c r="R41" s="4" t="str">
        <v>Acacia crassicarpa</v>
      </c>
      <c r="S41" s="4" t="str">
        <v>Acacia cyanophylla</v>
      </c>
      <c r="T41" s="4" t="str">
        <v>Acacia decurrens</v>
      </c>
      <c r="U41" s="4" t="str">
        <v>Acacia etbaica</v>
      </c>
      <c r="V41" s="4" t="str">
        <v>Acacia ferruginea</v>
      </c>
      <c r="W41" s="4" t="str">
        <v>Acacia holosericea</v>
      </c>
      <c r="X41" s="4" t="str">
        <v>Acacia karroo</v>
      </c>
      <c r="Y41" s="4" t="str">
        <v>Acacia leptocarpa</v>
      </c>
      <c r="Z41" s="4" t="str">
        <v>Acacia mangium</v>
      </c>
      <c r="AA41" s="4" t="str">
        <v>Acacia nilotica</v>
      </c>
      <c r="AB41" s="4" t="str">
        <v>Acacia polyacantha</v>
      </c>
      <c r="AC41" s="4" t="str">
        <v>Acacia saligna</v>
      </c>
      <c r="AD41" s="4" t="str">
        <v>Acacia senegal</v>
      </c>
      <c r="AE41" s="4" t="str">
        <v>Acacia sieberiana</v>
      </c>
      <c r="AF41" s="4" t="str">
        <v>Acacia sp</v>
      </c>
      <c r="AG41" s="4" t="str">
        <v>Acacia tortilis</v>
      </c>
      <c r="AH41" s="4" t="str">
        <v>Acacia toxicaria</v>
      </c>
      <c r="AI41" s="4" t="str">
        <v>Acacia tumida</v>
      </c>
      <c r="AJ41" s="4" t="str">
        <v>Acrocarpus fraxinifolius</v>
      </c>
      <c r="AK41" s="4" t="str">
        <v>Adansonia digitata</v>
      </c>
      <c r="AL41" s="4" t="str">
        <v>Afzelia africana</v>
      </c>
      <c r="AM41" s="4" t="str">
        <v>Albizia chinensis</v>
      </c>
      <c r="AN41" s="4" t="str">
        <v>Albizia coriaria</v>
      </c>
      <c r="AO41" s="4" t="str">
        <v>Albizia gummifera</v>
      </c>
      <c r="AP41" s="4" t="str">
        <v>Albizia lebbeck</v>
      </c>
      <c r="AQ41" s="4" t="str">
        <v>Albizia zygia</v>
      </c>
      <c r="AR41" s="4" t="str">
        <v>Alchornea cordifolia</v>
      </c>
      <c r="AS41" s="4" t="str">
        <v>Alnus acuminata</v>
      </c>
      <c r="AT41" s="4" t="str">
        <v>Antiaris toxicaria</v>
      </c>
      <c r="AU41" s="4" t="str">
        <v>Argyrolobium uniflorum</v>
      </c>
      <c r="AV41" s="4" t="str">
        <v>Artocarpus altilis</v>
      </c>
      <c r="AW41" s="4" t="str">
        <v>Artocarpus heterophyllus</v>
      </c>
      <c r="AX41" s="4" t="str">
        <v>Atriplex nummularia</v>
      </c>
      <c r="AY41" s="4" t="str">
        <v>Azadirachta indica</v>
      </c>
      <c r="AZ41" s="4" t="str">
        <v>Balanites aegyptiaca</v>
      </c>
      <c r="BA41" s="4" t="str">
        <v>Bauhinia reticulata</v>
      </c>
      <c r="BB41" s="4" t="str">
        <v>Bauhinia rufescens</v>
      </c>
      <c r="BC41" s="4" t="str">
        <v>Berchemia discolor</v>
      </c>
      <c r="BD41" s="4" t="str">
        <v>Brachystegia spiciformis</v>
      </c>
      <c r="BE41" s="4" t="str">
        <v>Cajanus cajan</v>
      </c>
      <c r="BF41" s="4" t="str">
        <v>Calliandra calothyrsus</v>
      </c>
      <c r="BG41" s="4" t="str">
        <v>Calopogonium mucunoides</v>
      </c>
      <c r="BH41" s="4" t="str">
        <v>Carissa spinarum</v>
      </c>
      <c r="BI41" s="4" t="str">
        <v>Casuarina equisetifolia</v>
      </c>
      <c r="BJ41" s="4" t="str">
        <v>Casuarina glauca</v>
      </c>
      <c r="BK41" s="4" t="str">
        <v>Catha edulis</v>
      </c>
      <c r="BL41" s="4" t="str">
        <v>Cedrela odorata</v>
      </c>
      <c r="BM41" s="4" t="str">
        <v>Cedrela serrata</v>
      </c>
      <c r="BN41" s="4" t="str">
        <v>Celtis mildbraedii</v>
      </c>
      <c r="BO41" s="4" t="str">
        <v>Centrosema pubescens</v>
      </c>
      <c r="BP41" s="4" t="str">
        <v>Chromolaena odorata</v>
      </c>
      <c r="BQ41" s="4" t="str">
        <v>Cinnamomum cassia</v>
      </c>
      <c r="BR41" s="4" t="str">
        <v>Combretum apiculatum</v>
      </c>
      <c r="BS41" s="4" t="str">
        <v>Cordia africana</v>
      </c>
      <c r="BT41" s="4" t="str">
        <v>Crotalaria agatiflora</v>
      </c>
      <c r="BU41" s="4" t="str">
        <v>Crotalaria grahamiana</v>
      </c>
      <c r="BV41" s="4" t="str">
        <v>Crotalaria juncea</v>
      </c>
      <c r="BW41" s="4" t="str">
        <v>Crotalaria ochrolueca</v>
      </c>
      <c r="BX41" s="4" t="str">
        <v>Crotalaria sp</v>
      </c>
      <c r="BY41" s="4" t="str">
        <v>Crotalaria trichotoma</v>
      </c>
      <c r="BZ41" s="4" t="str">
        <v>Croton macrostachyus</v>
      </c>
      <c r="CA41" s="4" t="str">
        <v>Croton megalocarpus</v>
      </c>
      <c r="CB41" s="4" t="str">
        <v>Cupressus lusitanica</v>
      </c>
      <c r="CC41" s="4" t="str">
        <v>Cytisus proliferus</v>
      </c>
      <c r="CD41" s="4" t="str">
        <v>Dactyladenia barteri</v>
      </c>
      <c r="CE41" s="4" t="str">
        <v>Desmodium discolor</v>
      </c>
      <c r="CF41" s="4" t="str">
        <v>Desmodium distortum</v>
      </c>
      <c r="CG41" s="4" t="str">
        <v>Desmodium intortum</v>
      </c>
      <c r="CH41" s="4" t="str">
        <v>Desmodium uncinatum</v>
      </c>
      <c r="CI41" s="4" t="str">
        <v>Dodonaea viscosa</v>
      </c>
      <c r="CJ41" s="4" t="str">
        <v>Elaeis guineensis</v>
      </c>
      <c r="CK41" s="4" t="str">
        <v>Entada abyssinica</v>
      </c>
      <c r="CL41" s="4" t="str">
        <v>Entandrophragma angolense</v>
      </c>
      <c r="CM41" s="4" t="str">
        <v>Entandrophragma cylindricum</v>
      </c>
      <c r="CN41" s="4" t="str">
        <v>Eriosema ellipticum</v>
      </c>
      <c r="CO41" s="4" t="str">
        <v>Erythrina abyssinica</v>
      </c>
      <c r="CP41" s="4" t="str">
        <v>Erythrina poeppigiana</v>
      </c>
      <c r="CQ41" s="4" t="str">
        <v>Eucalpytus sp</v>
      </c>
      <c r="CR41" s="4" t="str">
        <v>Eucalyptus alba</v>
      </c>
      <c r="CS41" s="4" t="str">
        <v>Eucalyptus camaldulensis</v>
      </c>
      <c r="CT41" s="4" t="str">
        <v>Eucalyptus globulus</v>
      </c>
      <c r="CU41" s="4" t="str">
        <v>Eucalyptus saligna</v>
      </c>
      <c r="CV41" s="4" t="str">
        <v>Euclea racemosa</v>
      </c>
      <c r="CW41" s="4" t="str">
        <v>Faidherbia albida</v>
      </c>
      <c r="CX41" s="4" t="str">
        <v>Fernandoa madagascariensis</v>
      </c>
      <c r="CY41" s="4" t="str">
        <v>Ficus exasperata</v>
      </c>
      <c r="CZ41" s="4" t="str">
        <v>Ficus laurifolia</v>
      </c>
      <c r="DA41" s="4" t="str">
        <v>Ficus natalensis</v>
      </c>
      <c r="DB41" s="4" t="str">
        <v>Ficus polita</v>
      </c>
      <c r="DC41" s="4" t="str">
        <v>Ficus sur</v>
      </c>
      <c r="DD41" s="4" t="str">
        <v>Flemingia macrophylla</v>
      </c>
      <c r="DE41" s="4" t="str">
        <v>Flemingia sp</v>
      </c>
      <c r="DF41" s="4" t="str">
        <v>Gliricida sepium</v>
      </c>
      <c r="DG41" s="4" t="str">
        <v>Gliricidia</v>
      </c>
      <c r="DH41" s="4" t="str">
        <v>Gliricidia maculata</v>
      </c>
      <c r="DI41" s="4" t="str">
        <v>Gliricidia sepium</v>
      </c>
      <c r="DJ41" s="4" t="str">
        <v>Gmelina arborea</v>
      </c>
      <c r="DK41" s="4" t="str">
        <v>Grevillea robusta</v>
      </c>
      <c r="DL41" s="4" t="str">
        <v>Guiera senegalensis</v>
      </c>
      <c r="DM41" s="4" t="str">
        <v>Harrisonia abyssinica</v>
      </c>
      <c r="DN41" s="4" t="str">
        <v>Indigofera sp</v>
      </c>
      <c r="DO41" s="4" t="str">
        <v>Jatropha curcas</v>
      </c>
      <c r="DP41" s="4" t="str">
        <v>Julbernardia globiflora</v>
      </c>
      <c r="DQ41" s="4" t="str">
        <v>Juniperus procera</v>
      </c>
      <c r="DR41" s="4" t="str">
        <v>Khaya senegalensis</v>
      </c>
      <c r="DS41" s="4" t="str">
        <v>Lablab purpureus</v>
      </c>
      <c r="DT41" s="4" t="str">
        <v>Leucaena diversifolia</v>
      </c>
      <c r="DU41" s="4" t="str">
        <v>Leucaena leucocephala</v>
      </c>
      <c r="DV41" s="4" t="str">
        <v>Leucaena pallida</v>
      </c>
      <c r="DW41" s="4" t="str">
        <v>Leucaena trichandra</v>
      </c>
      <c r="DX41" s="4" t="str">
        <v>Lippia javanica</v>
      </c>
      <c r="DY41" s="4" t="str">
        <v>Macroptilium atropurpureum</v>
      </c>
      <c r="DZ41" s="4" t="str">
        <v>Macrotyloma axillare</v>
      </c>
      <c r="EA41" s="4" t="str">
        <v>Macrotyloma daltonii</v>
      </c>
      <c r="EB41" s="4" t="str">
        <v>Maesopsis eminii</v>
      </c>
      <c r="EC41" s="4" t="str">
        <v>Mangifera indica</v>
      </c>
      <c r="ED41" s="4" t="str">
        <v>Markhamia lutea</v>
      </c>
      <c r="EE41" s="4" t="str">
        <v>Melia azedarach</v>
      </c>
      <c r="EF41" s="4" t="str">
        <v>Melia volkensii</v>
      </c>
      <c r="EG41" s="4" t="str">
        <v>Milicia excelsa</v>
      </c>
      <c r="EH41" s="4" t="str">
        <v>Milletia ferruginea</v>
      </c>
      <c r="EI41" s="4" t="str">
        <v>Millettia thonningii</v>
      </c>
      <c r="EJ41" s="4" t="str">
        <v>Moringa oleifera</v>
      </c>
      <c r="EK41" s="4" t="str">
        <v>Moringa stenopetala</v>
      </c>
      <c r="EL41" s="4" t="str">
        <v>Neonotonia wightii</v>
      </c>
      <c r="EM41" s="4" t="str">
        <v>Newbouldia laevis</v>
      </c>
      <c r="EN41" s="4" t="str">
        <v>Olea europaea</v>
      </c>
      <c r="EO41" s="4" t="str">
        <v>Opuntia ficus-indica</v>
      </c>
      <c r="EP41" s="4" t="str">
        <v>Palm</v>
      </c>
      <c r="EQ41" s="4" t="str">
        <v>Parkia biglobosa</v>
      </c>
      <c r="ER41" s="4" t="str">
        <v>Paulownia fortunei</v>
      </c>
      <c r="ES41" s="4" t="str">
        <v>Pinus patula</v>
      </c>
      <c r="ET41" s="4" t="str">
        <v>Pithecellobium dulce</v>
      </c>
      <c r="EU41" s="4" t="str">
        <v>Plukenetia conophora</v>
      </c>
      <c r="EV41" s="4" t="str">
        <v>Podocarpus falcatus</v>
      </c>
      <c r="EW41" s="4" t="str">
        <v>Poupartia silvatica</v>
      </c>
      <c r="EX41" s="4" t="str">
        <v>Prosopis africana</v>
      </c>
      <c r="EY41" s="4" t="str">
        <v>Prosopis juliflora</v>
      </c>
      <c r="EZ41" s="4" t="str">
        <v>Prunus africana</v>
      </c>
      <c r="FA41" s="4" t="str">
        <v>Prunus persica</v>
      </c>
      <c r="FB41" s="4" t="str">
        <v>Pterocarpus erinaceus</v>
      </c>
      <c r="FC41" s="4" t="str">
        <v>Pterocarpus lucens</v>
      </c>
      <c r="FD41" s="4" t="str">
        <v>Pterocarpus santalinoides</v>
      </c>
      <c r="FE41" s="4" t="str">
        <v>Pueraria phaseoloides</v>
      </c>
      <c r="FF41" s="4" t="str">
        <v>Quillaja saponaria</v>
      </c>
      <c r="FG41" s="4" t="str">
        <v>Ricinodendron heudelotii</v>
      </c>
      <c r="FH41" s="4" t="str">
        <v>Rosmarinus officinalis</v>
      </c>
      <c r="FI41" s="4" t="str">
        <v>Schefflera abyssinica</v>
      </c>
      <c r="FJ41" s="4" t="str">
        <v>Searsia pyroides</v>
      </c>
      <c r="FK41" s="4" t="str">
        <v>Senna didymobotrya</v>
      </c>
      <c r="FL41" s="4" t="str">
        <v>Senna occidentalis</v>
      </c>
      <c r="FM41" s="4" t="str">
        <v>Senna siamea</v>
      </c>
      <c r="FN41" s="4" t="str">
        <v>Senna singueana</v>
      </c>
      <c r="FO41" s="4" t="str">
        <v>Senna spectabilis</v>
      </c>
      <c r="FP41" s="4" t="str">
        <v>Sesbania cinerascens</v>
      </c>
      <c r="FQ41" s="4" t="str">
        <v>Sesbania goetzei</v>
      </c>
      <c r="FR41" s="4" t="str">
        <v>Sesbania macrantha</v>
      </c>
      <c r="FS41" s="4" t="str">
        <v>Sesbania rostrata</v>
      </c>
      <c r="FT41" s="4" t="str">
        <v>Sesbania sesban</v>
      </c>
      <c r="FU41" s="4" t="str">
        <v>Spathodea campanulata</v>
      </c>
      <c r="FV41" s="4" t="str">
        <v>Spondias mombin</v>
      </c>
      <c r="FW41" s="4" t="str">
        <v>Stereospermum kunthianum</v>
      </c>
      <c r="FX41" s="4" t="str">
        <v>Stylosanthes guianensis</v>
      </c>
      <c r="FY41" s="4" t="str">
        <v>Stylosanthes hamata</v>
      </c>
      <c r="FZ41" s="4" t="str">
        <v>Syzygium guineense</v>
      </c>
      <c r="GA41" s="4" t="str">
        <v>Tamarindus indica</v>
      </c>
      <c r="GB41" s="4" t="str">
        <v>Tarenna sp</v>
      </c>
      <c r="GC41" s="4" t="str">
        <v>Tephrosia candida</v>
      </c>
      <c r="GD41" s="4" t="str">
        <v>Tephrosia diversifolia</v>
      </c>
      <c r="GE41" s="4" t="str">
        <v>Tephrosia sp</v>
      </c>
      <c r="GF41" s="4" t="str">
        <v>Tephrosia vogelii</v>
      </c>
      <c r="GG41" s="4" t="str">
        <v>Terminalia brownii</v>
      </c>
      <c r="GH41" s="4" t="str">
        <v>Terminalia ivoresensis</v>
      </c>
      <c r="GI41" s="4" t="str">
        <v>Terminalia sericea</v>
      </c>
      <c r="GJ41" s="4" t="str">
        <v>Terminalia superba</v>
      </c>
      <c r="GK41" s="4" t="str">
        <v>Tithonia diversifolia</v>
      </c>
      <c r="GL41" s="4" t="str">
        <v>Uapaca kirkiana</v>
      </c>
      <c r="GM41" s="4" t="str">
        <v>Unspecified Tree</v>
      </c>
      <c r="GN41" s="4" t="str">
        <v>Vachellia karroo</v>
      </c>
      <c r="GO41" s="4" t="str">
        <v>Vachellia seyal</v>
      </c>
      <c r="GP41" s="4" t="str">
        <v>Vitellaria paradoxa</v>
      </c>
      <c r="GQ41" s="4" t="str">
        <v>Ziziphus mauritiana</v>
      </c>
    </row>
    <row r="42" spans="1:199" x14ac:dyDescent="0.35">
      <c r="A42" s="4" t="s">
        <v>3708</v>
      </c>
      <c r="C42" s="4" t="s">
        <v>3709</v>
      </c>
      <c r="D42" s="4" t="s">
        <v>109</v>
      </c>
      <c r="E42" s="4" t="s">
        <v>3710</v>
      </c>
      <c r="F42" s="4" t="s">
        <v>3711</v>
      </c>
      <c r="G42" s="4" t="str">
        <f t="shared" si="1"/>
        <v>Acrocarpus fraxinifolius</v>
      </c>
      <c r="I42" s="4" t="str">
        <v>Bauhinia rufescens</v>
      </c>
      <c r="N42" s="4" t="str" cm="1">
        <f t="array" ref="N42:GQ42">TRANSPOSE(_xlfn._xlws.SORT(_xlfn.UNIQUE(_xlfn._xlws.FILTER($I$2:$I$500,ISNUMBER(SEARCH(Fertilizer!D80,$I$2:$I$500)),"Not Found"))))</f>
        <v>Acacia angustissima</v>
      </c>
      <c r="O42" s="4" t="str">
        <v>Acacia auriculiformis</v>
      </c>
      <c r="P42" s="4" t="str">
        <v>Acacia brevispica</v>
      </c>
      <c r="Q42" s="4" t="str">
        <v>Acacia caerulescens</v>
      </c>
      <c r="R42" s="4" t="str">
        <v>Acacia crassicarpa</v>
      </c>
      <c r="S42" s="4" t="str">
        <v>Acacia cyanophylla</v>
      </c>
      <c r="T42" s="4" t="str">
        <v>Acacia decurrens</v>
      </c>
      <c r="U42" s="4" t="str">
        <v>Acacia etbaica</v>
      </c>
      <c r="V42" s="4" t="str">
        <v>Acacia ferruginea</v>
      </c>
      <c r="W42" s="4" t="str">
        <v>Acacia holosericea</v>
      </c>
      <c r="X42" s="4" t="str">
        <v>Acacia karroo</v>
      </c>
      <c r="Y42" s="4" t="str">
        <v>Acacia leptocarpa</v>
      </c>
      <c r="Z42" s="4" t="str">
        <v>Acacia mangium</v>
      </c>
      <c r="AA42" s="4" t="str">
        <v>Acacia nilotica</v>
      </c>
      <c r="AB42" s="4" t="str">
        <v>Acacia polyacantha</v>
      </c>
      <c r="AC42" s="4" t="str">
        <v>Acacia saligna</v>
      </c>
      <c r="AD42" s="4" t="str">
        <v>Acacia senegal</v>
      </c>
      <c r="AE42" s="4" t="str">
        <v>Acacia sieberiana</v>
      </c>
      <c r="AF42" s="4" t="str">
        <v>Acacia sp</v>
      </c>
      <c r="AG42" s="4" t="str">
        <v>Acacia tortilis</v>
      </c>
      <c r="AH42" s="4" t="str">
        <v>Acacia toxicaria</v>
      </c>
      <c r="AI42" s="4" t="str">
        <v>Acacia tumida</v>
      </c>
      <c r="AJ42" s="4" t="str">
        <v>Acrocarpus fraxinifolius</v>
      </c>
      <c r="AK42" s="4" t="str">
        <v>Adansonia digitata</v>
      </c>
      <c r="AL42" s="4" t="str">
        <v>Afzelia africana</v>
      </c>
      <c r="AM42" s="4" t="str">
        <v>Albizia chinensis</v>
      </c>
      <c r="AN42" s="4" t="str">
        <v>Albizia coriaria</v>
      </c>
      <c r="AO42" s="4" t="str">
        <v>Albizia gummifera</v>
      </c>
      <c r="AP42" s="4" t="str">
        <v>Albizia lebbeck</v>
      </c>
      <c r="AQ42" s="4" t="str">
        <v>Albizia zygia</v>
      </c>
      <c r="AR42" s="4" t="str">
        <v>Alchornea cordifolia</v>
      </c>
      <c r="AS42" s="4" t="str">
        <v>Alnus acuminata</v>
      </c>
      <c r="AT42" s="4" t="str">
        <v>Antiaris toxicaria</v>
      </c>
      <c r="AU42" s="4" t="str">
        <v>Argyrolobium uniflorum</v>
      </c>
      <c r="AV42" s="4" t="str">
        <v>Artocarpus altilis</v>
      </c>
      <c r="AW42" s="4" t="str">
        <v>Artocarpus heterophyllus</v>
      </c>
      <c r="AX42" s="4" t="str">
        <v>Atriplex nummularia</v>
      </c>
      <c r="AY42" s="4" t="str">
        <v>Azadirachta indica</v>
      </c>
      <c r="AZ42" s="4" t="str">
        <v>Balanites aegyptiaca</v>
      </c>
      <c r="BA42" s="4" t="str">
        <v>Bauhinia reticulata</v>
      </c>
      <c r="BB42" s="4" t="str">
        <v>Bauhinia rufescens</v>
      </c>
      <c r="BC42" s="4" t="str">
        <v>Berchemia discolor</v>
      </c>
      <c r="BD42" s="4" t="str">
        <v>Brachystegia spiciformis</v>
      </c>
      <c r="BE42" s="4" t="str">
        <v>Cajanus cajan</v>
      </c>
      <c r="BF42" s="4" t="str">
        <v>Calliandra calothyrsus</v>
      </c>
      <c r="BG42" s="4" t="str">
        <v>Calopogonium mucunoides</v>
      </c>
      <c r="BH42" s="4" t="str">
        <v>Carissa spinarum</v>
      </c>
      <c r="BI42" s="4" t="str">
        <v>Casuarina equisetifolia</v>
      </c>
      <c r="BJ42" s="4" t="str">
        <v>Casuarina glauca</v>
      </c>
      <c r="BK42" s="4" t="str">
        <v>Catha edulis</v>
      </c>
      <c r="BL42" s="4" t="str">
        <v>Cedrela odorata</v>
      </c>
      <c r="BM42" s="4" t="str">
        <v>Cedrela serrata</v>
      </c>
      <c r="BN42" s="4" t="str">
        <v>Celtis mildbraedii</v>
      </c>
      <c r="BO42" s="4" t="str">
        <v>Centrosema pubescens</v>
      </c>
      <c r="BP42" s="4" t="str">
        <v>Chromolaena odorata</v>
      </c>
      <c r="BQ42" s="4" t="str">
        <v>Cinnamomum cassia</v>
      </c>
      <c r="BR42" s="4" t="str">
        <v>Combretum apiculatum</v>
      </c>
      <c r="BS42" s="4" t="str">
        <v>Cordia africana</v>
      </c>
      <c r="BT42" s="4" t="str">
        <v>Crotalaria agatiflora</v>
      </c>
      <c r="BU42" s="4" t="str">
        <v>Crotalaria grahamiana</v>
      </c>
      <c r="BV42" s="4" t="str">
        <v>Crotalaria juncea</v>
      </c>
      <c r="BW42" s="4" t="str">
        <v>Crotalaria ochrolueca</v>
      </c>
      <c r="BX42" s="4" t="str">
        <v>Crotalaria sp</v>
      </c>
      <c r="BY42" s="4" t="str">
        <v>Crotalaria trichotoma</v>
      </c>
      <c r="BZ42" s="4" t="str">
        <v>Croton macrostachyus</v>
      </c>
      <c r="CA42" s="4" t="str">
        <v>Croton megalocarpus</v>
      </c>
      <c r="CB42" s="4" t="str">
        <v>Cupressus lusitanica</v>
      </c>
      <c r="CC42" s="4" t="str">
        <v>Cytisus proliferus</v>
      </c>
      <c r="CD42" s="4" t="str">
        <v>Dactyladenia barteri</v>
      </c>
      <c r="CE42" s="4" t="str">
        <v>Desmodium discolor</v>
      </c>
      <c r="CF42" s="4" t="str">
        <v>Desmodium distortum</v>
      </c>
      <c r="CG42" s="4" t="str">
        <v>Desmodium intortum</v>
      </c>
      <c r="CH42" s="4" t="str">
        <v>Desmodium uncinatum</v>
      </c>
      <c r="CI42" s="4" t="str">
        <v>Dodonaea viscosa</v>
      </c>
      <c r="CJ42" s="4" t="str">
        <v>Elaeis guineensis</v>
      </c>
      <c r="CK42" s="4" t="str">
        <v>Entada abyssinica</v>
      </c>
      <c r="CL42" s="4" t="str">
        <v>Entandrophragma angolense</v>
      </c>
      <c r="CM42" s="4" t="str">
        <v>Entandrophragma cylindricum</v>
      </c>
      <c r="CN42" s="4" t="str">
        <v>Eriosema ellipticum</v>
      </c>
      <c r="CO42" s="4" t="str">
        <v>Erythrina abyssinica</v>
      </c>
      <c r="CP42" s="4" t="str">
        <v>Erythrina poeppigiana</v>
      </c>
      <c r="CQ42" s="4" t="str">
        <v>Eucalpytus sp</v>
      </c>
      <c r="CR42" s="4" t="str">
        <v>Eucalyptus alba</v>
      </c>
      <c r="CS42" s="4" t="str">
        <v>Eucalyptus camaldulensis</v>
      </c>
      <c r="CT42" s="4" t="str">
        <v>Eucalyptus globulus</v>
      </c>
      <c r="CU42" s="4" t="str">
        <v>Eucalyptus saligna</v>
      </c>
      <c r="CV42" s="4" t="str">
        <v>Euclea racemosa</v>
      </c>
      <c r="CW42" s="4" t="str">
        <v>Faidherbia albida</v>
      </c>
      <c r="CX42" s="4" t="str">
        <v>Fernandoa madagascariensis</v>
      </c>
      <c r="CY42" s="4" t="str">
        <v>Ficus exasperata</v>
      </c>
      <c r="CZ42" s="4" t="str">
        <v>Ficus laurifolia</v>
      </c>
      <c r="DA42" s="4" t="str">
        <v>Ficus natalensis</v>
      </c>
      <c r="DB42" s="4" t="str">
        <v>Ficus polita</v>
      </c>
      <c r="DC42" s="4" t="str">
        <v>Ficus sur</v>
      </c>
      <c r="DD42" s="4" t="str">
        <v>Flemingia macrophylla</v>
      </c>
      <c r="DE42" s="4" t="str">
        <v>Flemingia sp</v>
      </c>
      <c r="DF42" s="4" t="str">
        <v>Gliricida sepium</v>
      </c>
      <c r="DG42" s="4" t="str">
        <v>Gliricidia</v>
      </c>
      <c r="DH42" s="4" t="str">
        <v>Gliricidia maculata</v>
      </c>
      <c r="DI42" s="4" t="str">
        <v>Gliricidia sepium</v>
      </c>
      <c r="DJ42" s="4" t="str">
        <v>Gmelina arborea</v>
      </c>
      <c r="DK42" s="4" t="str">
        <v>Grevillea robusta</v>
      </c>
      <c r="DL42" s="4" t="str">
        <v>Guiera senegalensis</v>
      </c>
      <c r="DM42" s="4" t="str">
        <v>Harrisonia abyssinica</v>
      </c>
      <c r="DN42" s="4" t="str">
        <v>Indigofera sp</v>
      </c>
      <c r="DO42" s="4" t="str">
        <v>Jatropha curcas</v>
      </c>
      <c r="DP42" s="4" t="str">
        <v>Julbernardia globiflora</v>
      </c>
      <c r="DQ42" s="4" t="str">
        <v>Juniperus procera</v>
      </c>
      <c r="DR42" s="4" t="str">
        <v>Khaya senegalensis</v>
      </c>
      <c r="DS42" s="4" t="str">
        <v>Lablab purpureus</v>
      </c>
      <c r="DT42" s="4" t="str">
        <v>Leucaena diversifolia</v>
      </c>
      <c r="DU42" s="4" t="str">
        <v>Leucaena leucocephala</v>
      </c>
      <c r="DV42" s="4" t="str">
        <v>Leucaena pallida</v>
      </c>
      <c r="DW42" s="4" t="str">
        <v>Leucaena trichandra</v>
      </c>
      <c r="DX42" s="4" t="str">
        <v>Lippia javanica</v>
      </c>
      <c r="DY42" s="4" t="str">
        <v>Macroptilium atropurpureum</v>
      </c>
      <c r="DZ42" s="4" t="str">
        <v>Macrotyloma axillare</v>
      </c>
      <c r="EA42" s="4" t="str">
        <v>Macrotyloma daltonii</v>
      </c>
      <c r="EB42" s="4" t="str">
        <v>Maesopsis eminii</v>
      </c>
      <c r="EC42" s="4" t="str">
        <v>Mangifera indica</v>
      </c>
      <c r="ED42" s="4" t="str">
        <v>Markhamia lutea</v>
      </c>
      <c r="EE42" s="4" t="str">
        <v>Melia azedarach</v>
      </c>
      <c r="EF42" s="4" t="str">
        <v>Melia volkensii</v>
      </c>
      <c r="EG42" s="4" t="str">
        <v>Milicia excelsa</v>
      </c>
      <c r="EH42" s="4" t="str">
        <v>Milletia ferruginea</v>
      </c>
      <c r="EI42" s="4" t="str">
        <v>Millettia thonningii</v>
      </c>
      <c r="EJ42" s="4" t="str">
        <v>Moringa oleifera</v>
      </c>
      <c r="EK42" s="4" t="str">
        <v>Moringa stenopetala</v>
      </c>
      <c r="EL42" s="4" t="str">
        <v>Neonotonia wightii</v>
      </c>
      <c r="EM42" s="4" t="str">
        <v>Newbouldia laevis</v>
      </c>
      <c r="EN42" s="4" t="str">
        <v>Olea europaea</v>
      </c>
      <c r="EO42" s="4" t="str">
        <v>Opuntia ficus-indica</v>
      </c>
      <c r="EP42" s="4" t="str">
        <v>Palm</v>
      </c>
      <c r="EQ42" s="4" t="str">
        <v>Parkia biglobosa</v>
      </c>
      <c r="ER42" s="4" t="str">
        <v>Paulownia fortunei</v>
      </c>
      <c r="ES42" s="4" t="str">
        <v>Pinus patula</v>
      </c>
      <c r="ET42" s="4" t="str">
        <v>Pithecellobium dulce</v>
      </c>
      <c r="EU42" s="4" t="str">
        <v>Plukenetia conophora</v>
      </c>
      <c r="EV42" s="4" t="str">
        <v>Podocarpus falcatus</v>
      </c>
      <c r="EW42" s="4" t="str">
        <v>Poupartia silvatica</v>
      </c>
      <c r="EX42" s="4" t="str">
        <v>Prosopis africana</v>
      </c>
      <c r="EY42" s="4" t="str">
        <v>Prosopis juliflora</v>
      </c>
      <c r="EZ42" s="4" t="str">
        <v>Prunus africana</v>
      </c>
      <c r="FA42" s="4" t="str">
        <v>Prunus persica</v>
      </c>
      <c r="FB42" s="4" t="str">
        <v>Pterocarpus erinaceus</v>
      </c>
      <c r="FC42" s="4" t="str">
        <v>Pterocarpus lucens</v>
      </c>
      <c r="FD42" s="4" t="str">
        <v>Pterocarpus santalinoides</v>
      </c>
      <c r="FE42" s="4" t="str">
        <v>Pueraria phaseoloides</v>
      </c>
      <c r="FF42" s="4" t="str">
        <v>Quillaja saponaria</v>
      </c>
      <c r="FG42" s="4" t="str">
        <v>Ricinodendron heudelotii</v>
      </c>
      <c r="FH42" s="4" t="str">
        <v>Rosmarinus officinalis</v>
      </c>
      <c r="FI42" s="4" t="str">
        <v>Schefflera abyssinica</v>
      </c>
      <c r="FJ42" s="4" t="str">
        <v>Searsia pyroides</v>
      </c>
      <c r="FK42" s="4" t="str">
        <v>Senna didymobotrya</v>
      </c>
      <c r="FL42" s="4" t="str">
        <v>Senna occidentalis</v>
      </c>
      <c r="FM42" s="4" t="str">
        <v>Senna siamea</v>
      </c>
      <c r="FN42" s="4" t="str">
        <v>Senna singueana</v>
      </c>
      <c r="FO42" s="4" t="str">
        <v>Senna spectabilis</v>
      </c>
      <c r="FP42" s="4" t="str">
        <v>Sesbania cinerascens</v>
      </c>
      <c r="FQ42" s="4" t="str">
        <v>Sesbania goetzei</v>
      </c>
      <c r="FR42" s="4" t="str">
        <v>Sesbania macrantha</v>
      </c>
      <c r="FS42" s="4" t="str">
        <v>Sesbania rostrata</v>
      </c>
      <c r="FT42" s="4" t="str">
        <v>Sesbania sesban</v>
      </c>
      <c r="FU42" s="4" t="str">
        <v>Spathodea campanulata</v>
      </c>
      <c r="FV42" s="4" t="str">
        <v>Spondias mombin</v>
      </c>
      <c r="FW42" s="4" t="str">
        <v>Stereospermum kunthianum</v>
      </c>
      <c r="FX42" s="4" t="str">
        <v>Stylosanthes guianensis</v>
      </c>
      <c r="FY42" s="4" t="str">
        <v>Stylosanthes hamata</v>
      </c>
      <c r="FZ42" s="4" t="str">
        <v>Syzygium guineense</v>
      </c>
      <c r="GA42" s="4" t="str">
        <v>Tamarindus indica</v>
      </c>
      <c r="GB42" s="4" t="str">
        <v>Tarenna sp</v>
      </c>
      <c r="GC42" s="4" t="str">
        <v>Tephrosia candida</v>
      </c>
      <c r="GD42" s="4" t="str">
        <v>Tephrosia diversifolia</v>
      </c>
      <c r="GE42" s="4" t="str">
        <v>Tephrosia sp</v>
      </c>
      <c r="GF42" s="4" t="str">
        <v>Tephrosia vogelii</v>
      </c>
      <c r="GG42" s="4" t="str">
        <v>Terminalia brownii</v>
      </c>
      <c r="GH42" s="4" t="str">
        <v>Terminalia ivoresensis</v>
      </c>
      <c r="GI42" s="4" t="str">
        <v>Terminalia sericea</v>
      </c>
      <c r="GJ42" s="4" t="str">
        <v>Terminalia superba</v>
      </c>
      <c r="GK42" s="4" t="str">
        <v>Tithonia diversifolia</v>
      </c>
      <c r="GL42" s="4" t="str">
        <v>Uapaca kirkiana</v>
      </c>
      <c r="GM42" s="4" t="str">
        <v>Unspecified Tree</v>
      </c>
      <c r="GN42" s="4" t="str">
        <v>Vachellia karroo</v>
      </c>
      <c r="GO42" s="4" t="str">
        <v>Vachellia seyal</v>
      </c>
      <c r="GP42" s="4" t="str">
        <v>Vitellaria paradoxa</v>
      </c>
      <c r="GQ42" s="4" t="str">
        <v>Ziziphus mauritiana</v>
      </c>
    </row>
    <row r="43" spans="1:199" x14ac:dyDescent="0.35">
      <c r="A43" s="4" t="s">
        <v>3712</v>
      </c>
      <c r="C43" s="4" t="s">
        <v>3713</v>
      </c>
      <c r="D43" s="4" t="s">
        <v>109</v>
      </c>
      <c r="E43" s="4" t="s">
        <v>109</v>
      </c>
      <c r="G43" s="4" t="str">
        <f t="shared" si="1"/>
        <v>Adansonia digitata</v>
      </c>
      <c r="I43" s="4" t="str">
        <v>Berchemia discolor</v>
      </c>
      <c r="N43" s="4" t="str" cm="1">
        <f t="array" ref="N43:GQ43">TRANSPOSE(_xlfn._xlws.SORT(_xlfn.UNIQUE(_xlfn._xlws.FILTER($I$2:$I$500,ISNUMBER(SEARCH(Fertilizer!D81,$I$2:$I$500)),"Not Found"))))</f>
        <v>Acacia angustissima</v>
      </c>
      <c r="O43" s="4" t="str">
        <v>Acacia auriculiformis</v>
      </c>
      <c r="P43" s="4" t="str">
        <v>Acacia brevispica</v>
      </c>
      <c r="Q43" s="4" t="str">
        <v>Acacia caerulescens</v>
      </c>
      <c r="R43" s="4" t="str">
        <v>Acacia crassicarpa</v>
      </c>
      <c r="S43" s="4" t="str">
        <v>Acacia cyanophylla</v>
      </c>
      <c r="T43" s="4" t="str">
        <v>Acacia decurrens</v>
      </c>
      <c r="U43" s="4" t="str">
        <v>Acacia etbaica</v>
      </c>
      <c r="V43" s="4" t="str">
        <v>Acacia ferruginea</v>
      </c>
      <c r="W43" s="4" t="str">
        <v>Acacia holosericea</v>
      </c>
      <c r="X43" s="4" t="str">
        <v>Acacia karroo</v>
      </c>
      <c r="Y43" s="4" t="str">
        <v>Acacia leptocarpa</v>
      </c>
      <c r="Z43" s="4" t="str">
        <v>Acacia mangium</v>
      </c>
      <c r="AA43" s="4" t="str">
        <v>Acacia nilotica</v>
      </c>
      <c r="AB43" s="4" t="str">
        <v>Acacia polyacantha</v>
      </c>
      <c r="AC43" s="4" t="str">
        <v>Acacia saligna</v>
      </c>
      <c r="AD43" s="4" t="str">
        <v>Acacia senegal</v>
      </c>
      <c r="AE43" s="4" t="str">
        <v>Acacia sieberiana</v>
      </c>
      <c r="AF43" s="4" t="str">
        <v>Acacia sp</v>
      </c>
      <c r="AG43" s="4" t="str">
        <v>Acacia tortilis</v>
      </c>
      <c r="AH43" s="4" t="str">
        <v>Acacia toxicaria</v>
      </c>
      <c r="AI43" s="4" t="str">
        <v>Acacia tumida</v>
      </c>
      <c r="AJ43" s="4" t="str">
        <v>Acrocarpus fraxinifolius</v>
      </c>
      <c r="AK43" s="4" t="str">
        <v>Adansonia digitata</v>
      </c>
      <c r="AL43" s="4" t="str">
        <v>Afzelia africana</v>
      </c>
      <c r="AM43" s="4" t="str">
        <v>Albizia chinensis</v>
      </c>
      <c r="AN43" s="4" t="str">
        <v>Albizia coriaria</v>
      </c>
      <c r="AO43" s="4" t="str">
        <v>Albizia gummifera</v>
      </c>
      <c r="AP43" s="4" t="str">
        <v>Albizia lebbeck</v>
      </c>
      <c r="AQ43" s="4" t="str">
        <v>Albizia zygia</v>
      </c>
      <c r="AR43" s="4" t="str">
        <v>Alchornea cordifolia</v>
      </c>
      <c r="AS43" s="4" t="str">
        <v>Alnus acuminata</v>
      </c>
      <c r="AT43" s="4" t="str">
        <v>Antiaris toxicaria</v>
      </c>
      <c r="AU43" s="4" t="str">
        <v>Argyrolobium uniflorum</v>
      </c>
      <c r="AV43" s="4" t="str">
        <v>Artocarpus altilis</v>
      </c>
      <c r="AW43" s="4" t="str">
        <v>Artocarpus heterophyllus</v>
      </c>
      <c r="AX43" s="4" t="str">
        <v>Atriplex nummularia</v>
      </c>
      <c r="AY43" s="4" t="str">
        <v>Azadirachta indica</v>
      </c>
      <c r="AZ43" s="4" t="str">
        <v>Balanites aegyptiaca</v>
      </c>
      <c r="BA43" s="4" t="str">
        <v>Bauhinia reticulata</v>
      </c>
      <c r="BB43" s="4" t="str">
        <v>Bauhinia rufescens</v>
      </c>
      <c r="BC43" s="4" t="str">
        <v>Berchemia discolor</v>
      </c>
      <c r="BD43" s="4" t="str">
        <v>Brachystegia spiciformis</v>
      </c>
      <c r="BE43" s="4" t="str">
        <v>Cajanus cajan</v>
      </c>
      <c r="BF43" s="4" t="str">
        <v>Calliandra calothyrsus</v>
      </c>
      <c r="BG43" s="4" t="str">
        <v>Calopogonium mucunoides</v>
      </c>
      <c r="BH43" s="4" t="str">
        <v>Carissa spinarum</v>
      </c>
      <c r="BI43" s="4" t="str">
        <v>Casuarina equisetifolia</v>
      </c>
      <c r="BJ43" s="4" t="str">
        <v>Casuarina glauca</v>
      </c>
      <c r="BK43" s="4" t="str">
        <v>Catha edulis</v>
      </c>
      <c r="BL43" s="4" t="str">
        <v>Cedrela odorata</v>
      </c>
      <c r="BM43" s="4" t="str">
        <v>Cedrela serrata</v>
      </c>
      <c r="BN43" s="4" t="str">
        <v>Celtis mildbraedii</v>
      </c>
      <c r="BO43" s="4" t="str">
        <v>Centrosema pubescens</v>
      </c>
      <c r="BP43" s="4" t="str">
        <v>Chromolaena odorata</v>
      </c>
      <c r="BQ43" s="4" t="str">
        <v>Cinnamomum cassia</v>
      </c>
      <c r="BR43" s="4" t="str">
        <v>Combretum apiculatum</v>
      </c>
      <c r="BS43" s="4" t="str">
        <v>Cordia africana</v>
      </c>
      <c r="BT43" s="4" t="str">
        <v>Crotalaria agatiflora</v>
      </c>
      <c r="BU43" s="4" t="str">
        <v>Crotalaria grahamiana</v>
      </c>
      <c r="BV43" s="4" t="str">
        <v>Crotalaria juncea</v>
      </c>
      <c r="BW43" s="4" t="str">
        <v>Crotalaria ochrolueca</v>
      </c>
      <c r="BX43" s="4" t="str">
        <v>Crotalaria sp</v>
      </c>
      <c r="BY43" s="4" t="str">
        <v>Crotalaria trichotoma</v>
      </c>
      <c r="BZ43" s="4" t="str">
        <v>Croton macrostachyus</v>
      </c>
      <c r="CA43" s="4" t="str">
        <v>Croton megalocarpus</v>
      </c>
      <c r="CB43" s="4" t="str">
        <v>Cupressus lusitanica</v>
      </c>
      <c r="CC43" s="4" t="str">
        <v>Cytisus proliferus</v>
      </c>
      <c r="CD43" s="4" t="str">
        <v>Dactyladenia barteri</v>
      </c>
      <c r="CE43" s="4" t="str">
        <v>Desmodium discolor</v>
      </c>
      <c r="CF43" s="4" t="str">
        <v>Desmodium distortum</v>
      </c>
      <c r="CG43" s="4" t="str">
        <v>Desmodium intortum</v>
      </c>
      <c r="CH43" s="4" t="str">
        <v>Desmodium uncinatum</v>
      </c>
      <c r="CI43" s="4" t="str">
        <v>Dodonaea viscosa</v>
      </c>
      <c r="CJ43" s="4" t="str">
        <v>Elaeis guineensis</v>
      </c>
      <c r="CK43" s="4" t="str">
        <v>Entada abyssinica</v>
      </c>
      <c r="CL43" s="4" t="str">
        <v>Entandrophragma angolense</v>
      </c>
      <c r="CM43" s="4" t="str">
        <v>Entandrophragma cylindricum</v>
      </c>
      <c r="CN43" s="4" t="str">
        <v>Eriosema ellipticum</v>
      </c>
      <c r="CO43" s="4" t="str">
        <v>Erythrina abyssinica</v>
      </c>
      <c r="CP43" s="4" t="str">
        <v>Erythrina poeppigiana</v>
      </c>
      <c r="CQ43" s="4" t="str">
        <v>Eucalpytus sp</v>
      </c>
      <c r="CR43" s="4" t="str">
        <v>Eucalyptus alba</v>
      </c>
      <c r="CS43" s="4" t="str">
        <v>Eucalyptus camaldulensis</v>
      </c>
      <c r="CT43" s="4" t="str">
        <v>Eucalyptus globulus</v>
      </c>
      <c r="CU43" s="4" t="str">
        <v>Eucalyptus saligna</v>
      </c>
      <c r="CV43" s="4" t="str">
        <v>Euclea racemosa</v>
      </c>
      <c r="CW43" s="4" t="str">
        <v>Faidherbia albida</v>
      </c>
      <c r="CX43" s="4" t="str">
        <v>Fernandoa madagascariensis</v>
      </c>
      <c r="CY43" s="4" t="str">
        <v>Ficus exasperata</v>
      </c>
      <c r="CZ43" s="4" t="str">
        <v>Ficus laurifolia</v>
      </c>
      <c r="DA43" s="4" t="str">
        <v>Ficus natalensis</v>
      </c>
      <c r="DB43" s="4" t="str">
        <v>Ficus polita</v>
      </c>
      <c r="DC43" s="4" t="str">
        <v>Ficus sur</v>
      </c>
      <c r="DD43" s="4" t="str">
        <v>Flemingia macrophylla</v>
      </c>
      <c r="DE43" s="4" t="str">
        <v>Flemingia sp</v>
      </c>
      <c r="DF43" s="4" t="str">
        <v>Gliricida sepium</v>
      </c>
      <c r="DG43" s="4" t="str">
        <v>Gliricidia</v>
      </c>
      <c r="DH43" s="4" t="str">
        <v>Gliricidia maculata</v>
      </c>
      <c r="DI43" s="4" t="str">
        <v>Gliricidia sepium</v>
      </c>
      <c r="DJ43" s="4" t="str">
        <v>Gmelina arborea</v>
      </c>
      <c r="DK43" s="4" t="str">
        <v>Grevillea robusta</v>
      </c>
      <c r="DL43" s="4" t="str">
        <v>Guiera senegalensis</v>
      </c>
      <c r="DM43" s="4" t="str">
        <v>Harrisonia abyssinica</v>
      </c>
      <c r="DN43" s="4" t="str">
        <v>Indigofera sp</v>
      </c>
      <c r="DO43" s="4" t="str">
        <v>Jatropha curcas</v>
      </c>
      <c r="DP43" s="4" t="str">
        <v>Julbernardia globiflora</v>
      </c>
      <c r="DQ43" s="4" t="str">
        <v>Juniperus procera</v>
      </c>
      <c r="DR43" s="4" t="str">
        <v>Khaya senegalensis</v>
      </c>
      <c r="DS43" s="4" t="str">
        <v>Lablab purpureus</v>
      </c>
      <c r="DT43" s="4" t="str">
        <v>Leucaena diversifolia</v>
      </c>
      <c r="DU43" s="4" t="str">
        <v>Leucaena leucocephala</v>
      </c>
      <c r="DV43" s="4" t="str">
        <v>Leucaena pallida</v>
      </c>
      <c r="DW43" s="4" t="str">
        <v>Leucaena trichandra</v>
      </c>
      <c r="DX43" s="4" t="str">
        <v>Lippia javanica</v>
      </c>
      <c r="DY43" s="4" t="str">
        <v>Macroptilium atropurpureum</v>
      </c>
      <c r="DZ43" s="4" t="str">
        <v>Macrotyloma axillare</v>
      </c>
      <c r="EA43" s="4" t="str">
        <v>Macrotyloma daltonii</v>
      </c>
      <c r="EB43" s="4" t="str">
        <v>Maesopsis eminii</v>
      </c>
      <c r="EC43" s="4" t="str">
        <v>Mangifera indica</v>
      </c>
      <c r="ED43" s="4" t="str">
        <v>Markhamia lutea</v>
      </c>
      <c r="EE43" s="4" t="str">
        <v>Melia azedarach</v>
      </c>
      <c r="EF43" s="4" t="str">
        <v>Melia volkensii</v>
      </c>
      <c r="EG43" s="4" t="str">
        <v>Milicia excelsa</v>
      </c>
      <c r="EH43" s="4" t="str">
        <v>Milletia ferruginea</v>
      </c>
      <c r="EI43" s="4" t="str">
        <v>Millettia thonningii</v>
      </c>
      <c r="EJ43" s="4" t="str">
        <v>Moringa oleifera</v>
      </c>
      <c r="EK43" s="4" t="str">
        <v>Moringa stenopetala</v>
      </c>
      <c r="EL43" s="4" t="str">
        <v>Neonotonia wightii</v>
      </c>
      <c r="EM43" s="4" t="str">
        <v>Newbouldia laevis</v>
      </c>
      <c r="EN43" s="4" t="str">
        <v>Olea europaea</v>
      </c>
      <c r="EO43" s="4" t="str">
        <v>Opuntia ficus-indica</v>
      </c>
      <c r="EP43" s="4" t="str">
        <v>Palm</v>
      </c>
      <c r="EQ43" s="4" t="str">
        <v>Parkia biglobosa</v>
      </c>
      <c r="ER43" s="4" t="str">
        <v>Paulownia fortunei</v>
      </c>
      <c r="ES43" s="4" t="str">
        <v>Pinus patula</v>
      </c>
      <c r="ET43" s="4" t="str">
        <v>Pithecellobium dulce</v>
      </c>
      <c r="EU43" s="4" t="str">
        <v>Plukenetia conophora</v>
      </c>
      <c r="EV43" s="4" t="str">
        <v>Podocarpus falcatus</v>
      </c>
      <c r="EW43" s="4" t="str">
        <v>Poupartia silvatica</v>
      </c>
      <c r="EX43" s="4" t="str">
        <v>Prosopis africana</v>
      </c>
      <c r="EY43" s="4" t="str">
        <v>Prosopis juliflora</v>
      </c>
      <c r="EZ43" s="4" t="str">
        <v>Prunus africana</v>
      </c>
      <c r="FA43" s="4" t="str">
        <v>Prunus persica</v>
      </c>
      <c r="FB43" s="4" t="str">
        <v>Pterocarpus erinaceus</v>
      </c>
      <c r="FC43" s="4" t="str">
        <v>Pterocarpus lucens</v>
      </c>
      <c r="FD43" s="4" t="str">
        <v>Pterocarpus santalinoides</v>
      </c>
      <c r="FE43" s="4" t="str">
        <v>Pueraria phaseoloides</v>
      </c>
      <c r="FF43" s="4" t="str">
        <v>Quillaja saponaria</v>
      </c>
      <c r="FG43" s="4" t="str">
        <v>Ricinodendron heudelotii</v>
      </c>
      <c r="FH43" s="4" t="str">
        <v>Rosmarinus officinalis</v>
      </c>
      <c r="FI43" s="4" t="str">
        <v>Schefflera abyssinica</v>
      </c>
      <c r="FJ43" s="4" t="str">
        <v>Searsia pyroides</v>
      </c>
      <c r="FK43" s="4" t="str">
        <v>Senna didymobotrya</v>
      </c>
      <c r="FL43" s="4" t="str">
        <v>Senna occidentalis</v>
      </c>
      <c r="FM43" s="4" t="str">
        <v>Senna siamea</v>
      </c>
      <c r="FN43" s="4" t="str">
        <v>Senna singueana</v>
      </c>
      <c r="FO43" s="4" t="str">
        <v>Senna spectabilis</v>
      </c>
      <c r="FP43" s="4" t="str">
        <v>Sesbania cinerascens</v>
      </c>
      <c r="FQ43" s="4" t="str">
        <v>Sesbania goetzei</v>
      </c>
      <c r="FR43" s="4" t="str">
        <v>Sesbania macrantha</v>
      </c>
      <c r="FS43" s="4" t="str">
        <v>Sesbania rostrata</v>
      </c>
      <c r="FT43" s="4" t="str">
        <v>Sesbania sesban</v>
      </c>
      <c r="FU43" s="4" t="str">
        <v>Spathodea campanulata</v>
      </c>
      <c r="FV43" s="4" t="str">
        <v>Spondias mombin</v>
      </c>
      <c r="FW43" s="4" t="str">
        <v>Stereospermum kunthianum</v>
      </c>
      <c r="FX43" s="4" t="str">
        <v>Stylosanthes guianensis</v>
      </c>
      <c r="FY43" s="4" t="str">
        <v>Stylosanthes hamata</v>
      </c>
      <c r="FZ43" s="4" t="str">
        <v>Syzygium guineense</v>
      </c>
      <c r="GA43" s="4" t="str">
        <v>Tamarindus indica</v>
      </c>
      <c r="GB43" s="4" t="str">
        <v>Tarenna sp</v>
      </c>
      <c r="GC43" s="4" t="str">
        <v>Tephrosia candida</v>
      </c>
      <c r="GD43" s="4" t="str">
        <v>Tephrosia diversifolia</v>
      </c>
      <c r="GE43" s="4" t="str">
        <v>Tephrosia sp</v>
      </c>
      <c r="GF43" s="4" t="str">
        <v>Tephrosia vogelii</v>
      </c>
      <c r="GG43" s="4" t="str">
        <v>Terminalia brownii</v>
      </c>
      <c r="GH43" s="4" t="str">
        <v>Terminalia ivoresensis</v>
      </c>
      <c r="GI43" s="4" t="str">
        <v>Terminalia sericea</v>
      </c>
      <c r="GJ43" s="4" t="str">
        <v>Terminalia superba</v>
      </c>
      <c r="GK43" s="4" t="str">
        <v>Tithonia diversifolia</v>
      </c>
      <c r="GL43" s="4" t="str">
        <v>Uapaca kirkiana</v>
      </c>
      <c r="GM43" s="4" t="str">
        <v>Unspecified Tree</v>
      </c>
      <c r="GN43" s="4" t="str">
        <v>Vachellia karroo</v>
      </c>
      <c r="GO43" s="4" t="str">
        <v>Vachellia seyal</v>
      </c>
      <c r="GP43" s="4" t="str">
        <v>Vitellaria paradoxa</v>
      </c>
      <c r="GQ43" s="4" t="str">
        <v>Ziziphus mauritiana</v>
      </c>
    </row>
    <row r="44" spans="1:199" x14ac:dyDescent="0.35">
      <c r="A44" s="4" t="s">
        <v>3714</v>
      </c>
      <c r="C44" s="4" t="s">
        <v>3715</v>
      </c>
      <c r="D44" s="4" t="s">
        <v>109</v>
      </c>
      <c r="E44" s="4" t="s">
        <v>109</v>
      </c>
      <c r="G44" s="4" t="str">
        <f t="shared" si="1"/>
        <v>Afzelia africana</v>
      </c>
      <c r="I44" s="4" t="str">
        <v>Brachystegia spiciformis</v>
      </c>
    </row>
    <row r="45" spans="1:199" x14ac:dyDescent="0.35">
      <c r="A45" s="4" t="s">
        <v>3716</v>
      </c>
      <c r="C45" s="4" t="s">
        <v>3717</v>
      </c>
      <c r="D45" s="4" t="s">
        <v>109</v>
      </c>
      <c r="E45" s="4" t="s">
        <v>3718</v>
      </c>
      <c r="F45" s="4" t="s">
        <v>3625</v>
      </c>
      <c r="G45" s="4" t="str">
        <f t="shared" si="1"/>
        <v>Albizia chinensis</v>
      </c>
      <c r="I45" s="4" t="str">
        <v>Cajanus cajan</v>
      </c>
      <c r="N45" s="3" t="s">
        <v>3719</v>
      </c>
    </row>
    <row r="46" spans="1:199" x14ac:dyDescent="0.35">
      <c r="A46" s="4" t="s">
        <v>3720</v>
      </c>
      <c r="C46" s="4" t="s">
        <v>3721</v>
      </c>
      <c r="D46" s="4" t="s">
        <v>109</v>
      </c>
      <c r="E46" s="4" t="s">
        <v>109</v>
      </c>
      <c r="F46" s="4" t="s">
        <v>3625</v>
      </c>
      <c r="G46" s="4" t="str">
        <f t="shared" si="1"/>
        <v>Albizia coriaria</v>
      </c>
      <c r="I46" s="4" t="str">
        <v>Calliandra calothyrsus</v>
      </c>
      <c r="N46" s="4" t="str" cm="1">
        <f t="array" ref="N46:GQ46">TRANSPOSE(_xlfn._xlws.SORT(_xlfn.UNIQUE(_xlfn._xlws.FILTER($I$2:$I$500,ISNUMBER(SEARCH(AgFor!C15,$I$2:$I$500)),"Not Found"))))</f>
        <v>Acacia angustissima</v>
      </c>
      <c r="O46" s="4" t="str">
        <v>Acacia auriculiformis</v>
      </c>
      <c r="P46" s="4" t="str">
        <v>Acacia brevispica</v>
      </c>
      <c r="Q46" s="4" t="str">
        <v>Acacia caerulescens</v>
      </c>
      <c r="R46" s="4" t="str">
        <v>Acacia crassicarpa</v>
      </c>
      <c r="S46" s="4" t="str">
        <v>Acacia cyanophylla</v>
      </c>
      <c r="T46" s="4" t="str">
        <v>Acacia decurrens</v>
      </c>
      <c r="U46" s="4" t="str">
        <v>Acacia etbaica</v>
      </c>
      <c r="V46" s="4" t="str">
        <v>Acacia ferruginea</v>
      </c>
      <c r="W46" s="4" t="str">
        <v>Acacia holosericea</v>
      </c>
      <c r="X46" s="4" t="str">
        <v>Acacia karroo</v>
      </c>
      <c r="Y46" s="4" t="str">
        <v>Acacia leptocarpa</v>
      </c>
      <c r="Z46" s="4" t="str">
        <v>Acacia mangium</v>
      </c>
      <c r="AA46" s="4" t="str">
        <v>Acacia nilotica</v>
      </c>
      <c r="AB46" s="4" t="str">
        <v>Acacia polyacantha</v>
      </c>
      <c r="AC46" s="4" t="str">
        <v>Acacia saligna</v>
      </c>
      <c r="AD46" s="4" t="str">
        <v>Acacia senegal</v>
      </c>
      <c r="AE46" s="4" t="str">
        <v>Acacia sieberiana</v>
      </c>
      <c r="AF46" s="4" t="str">
        <v>Acacia sp</v>
      </c>
      <c r="AG46" s="4" t="str">
        <v>Acacia tortilis</v>
      </c>
      <c r="AH46" s="4" t="str">
        <v>Acacia toxicaria</v>
      </c>
      <c r="AI46" s="4" t="str">
        <v>Acacia tumida</v>
      </c>
      <c r="AJ46" s="4" t="str">
        <v>Acrocarpus fraxinifolius</v>
      </c>
      <c r="AK46" s="4" t="str">
        <v>Adansonia digitata</v>
      </c>
      <c r="AL46" s="4" t="str">
        <v>Afzelia africana</v>
      </c>
      <c r="AM46" s="4" t="str">
        <v>Albizia chinensis</v>
      </c>
      <c r="AN46" s="4" t="str">
        <v>Albizia coriaria</v>
      </c>
      <c r="AO46" s="4" t="str">
        <v>Albizia gummifera</v>
      </c>
      <c r="AP46" s="4" t="str">
        <v>Albizia lebbeck</v>
      </c>
      <c r="AQ46" s="4" t="str">
        <v>Albizia zygia</v>
      </c>
      <c r="AR46" s="4" t="str">
        <v>Alchornea cordifolia</v>
      </c>
      <c r="AS46" s="4" t="str">
        <v>Alnus acuminata</v>
      </c>
      <c r="AT46" s="4" t="str">
        <v>Antiaris toxicaria</v>
      </c>
      <c r="AU46" s="4" t="str">
        <v>Argyrolobium uniflorum</v>
      </c>
      <c r="AV46" s="4" t="str">
        <v>Artocarpus altilis</v>
      </c>
      <c r="AW46" s="4" t="str">
        <v>Artocarpus heterophyllus</v>
      </c>
      <c r="AX46" s="4" t="str">
        <v>Atriplex nummularia</v>
      </c>
      <c r="AY46" s="4" t="str">
        <v>Azadirachta indica</v>
      </c>
      <c r="AZ46" s="4" t="str">
        <v>Balanites aegyptiaca</v>
      </c>
      <c r="BA46" s="4" t="str">
        <v>Bauhinia reticulata</v>
      </c>
      <c r="BB46" s="4" t="str">
        <v>Bauhinia rufescens</v>
      </c>
      <c r="BC46" s="4" t="str">
        <v>Berchemia discolor</v>
      </c>
      <c r="BD46" s="4" t="str">
        <v>Brachystegia spiciformis</v>
      </c>
      <c r="BE46" s="4" t="str">
        <v>Cajanus cajan</v>
      </c>
      <c r="BF46" s="4" t="str">
        <v>Calliandra calothyrsus</v>
      </c>
      <c r="BG46" s="4" t="str">
        <v>Calopogonium mucunoides</v>
      </c>
      <c r="BH46" s="4" t="str">
        <v>Carissa spinarum</v>
      </c>
      <c r="BI46" s="4" t="str">
        <v>Casuarina equisetifolia</v>
      </c>
      <c r="BJ46" s="4" t="str">
        <v>Casuarina glauca</v>
      </c>
      <c r="BK46" s="4" t="str">
        <v>Catha edulis</v>
      </c>
      <c r="BL46" s="4" t="str">
        <v>Cedrela odorata</v>
      </c>
      <c r="BM46" s="4" t="str">
        <v>Cedrela serrata</v>
      </c>
      <c r="BN46" s="4" t="str">
        <v>Celtis mildbraedii</v>
      </c>
      <c r="BO46" s="4" t="str">
        <v>Centrosema pubescens</v>
      </c>
      <c r="BP46" s="4" t="str">
        <v>Chromolaena odorata</v>
      </c>
      <c r="BQ46" s="4" t="str">
        <v>Cinnamomum cassia</v>
      </c>
      <c r="BR46" s="4" t="str">
        <v>Combretum apiculatum</v>
      </c>
      <c r="BS46" s="4" t="str">
        <v>Cordia africana</v>
      </c>
      <c r="BT46" s="4" t="str">
        <v>Crotalaria agatiflora</v>
      </c>
      <c r="BU46" s="4" t="str">
        <v>Crotalaria grahamiana</v>
      </c>
      <c r="BV46" s="4" t="str">
        <v>Crotalaria juncea</v>
      </c>
      <c r="BW46" s="4" t="str">
        <v>Crotalaria ochrolueca</v>
      </c>
      <c r="BX46" s="4" t="str">
        <v>Crotalaria sp</v>
      </c>
      <c r="BY46" s="4" t="str">
        <v>Crotalaria trichotoma</v>
      </c>
      <c r="BZ46" s="4" t="str">
        <v>Croton macrostachyus</v>
      </c>
      <c r="CA46" s="4" t="str">
        <v>Croton megalocarpus</v>
      </c>
      <c r="CB46" s="4" t="str">
        <v>Cupressus lusitanica</v>
      </c>
      <c r="CC46" s="4" t="str">
        <v>Cytisus proliferus</v>
      </c>
      <c r="CD46" s="4" t="str">
        <v>Dactyladenia barteri</v>
      </c>
      <c r="CE46" s="4" t="str">
        <v>Desmodium discolor</v>
      </c>
      <c r="CF46" s="4" t="str">
        <v>Desmodium distortum</v>
      </c>
      <c r="CG46" s="4" t="str">
        <v>Desmodium intortum</v>
      </c>
      <c r="CH46" s="4" t="str">
        <v>Desmodium uncinatum</v>
      </c>
      <c r="CI46" s="4" t="str">
        <v>Dodonaea viscosa</v>
      </c>
      <c r="CJ46" s="4" t="str">
        <v>Elaeis guineensis</v>
      </c>
      <c r="CK46" s="4" t="str">
        <v>Entada abyssinica</v>
      </c>
      <c r="CL46" s="4" t="str">
        <v>Entandrophragma angolense</v>
      </c>
      <c r="CM46" s="4" t="str">
        <v>Entandrophragma cylindricum</v>
      </c>
      <c r="CN46" s="4" t="str">
        <v>Eriosema ellipticum</v>
      </c>
      <c r="CO46" s="4" t="str">
        <v>Erythrina abyssinica</v>
      </c>
      <c r="CP46" s="4" t="str">
        <v>Erythrina poeppigiana</v>
      </c>
      <c r="CQ46" s="4" t="str">
        <v>Eucalpytus sp</v>
      </c>
      <c r="CR46" s="4" t="str">
        <v>Eucalyptus alba</v>
      </c>
      <c r="CS46" s="4" t="str">
        <v>Eucalyptus camaldulensis</v>
      </c>
      <c r="CT46" s="4" t="str">
        <v>Eucalyptus globulus</v>
      </c>
      <c r="CU46" s="4" t="str">
        <v>Eucalyptus saligna</v>
      </c>
      <c r="CV46" s="4" t="str">
        <v>Euclea racemosa</v>
      </c>
      <c r="CW46" s="4" t="str">
        <v>Faidherbia albida</v>
      </c>
      <c r="CX46" s="4" t="str">
        <v>Fernandoa madagascariensis</v>
      </c>
      <c r="CY46" s="4" t="str">
        <v>Ficus exasperata</v>
      </c>
      <c r="CZ46" s="4" t="str">
        <v>Ficus laurifolia</v>
      </c>
      <c r="DA46" s="4" t="str">
        <v>Ficus natalensis</v>
      </c>
      <c r="DB46" s="4" t="str">
        <v>Ficus polita</v>
      </c>
      <c r="DC46" s="4" t="str">
        <v>Ficus sur</v>
      </c>
      <c r="DD46" s="4" t="str">
        <v>Flemingia macrophylla</v>
      </c>
      <c r="DE46" s="4" t="str">
        <v>Flemingia sp</v>
      </c>
      <c r="DF46" s="4" t="str">
        <v>Gliricida sepium</v>
      </c>
      <c r="DG46" s="4" t="str">
        <v>Gliricidia</v>
      </c>
      <c r="DH46" s="4" t="str">
        <v>Gliricidia maculata</v>
      </c>
      <c r="DI46" s="4" t="str">
        <v>Gliricidia sepium</v>
      </c>
      <c r="DJ46" s="4" t="str">
        <v>Gmelina arborea</v>
      </c>
      <c r="DK46" s="4" t="str">
        <v>Grevillea robusta</v>
      </c>
      <c r="DL46" s="4" t="str">
        <v>Guiera senegalensis</v>
      </c>
      <c r="DM46" s="4" t="str">
        <v>Harrisonia abyssinica</v>
      </c>
      <c r="DN46" s="4" t="str">
        <v>Indigofera sp</v>
      </c>
      <c r="DO46" s="4" t="str">
        <v>Jatropha curcas</v>
      </c>
      <c r="DP46" s="4" t="str">
        <v>Julbernardia globiflora</v>
      </c>
      <c r="DQ46" s="4" t="str">
        <v>Juniperus procera</v>
      </c>
      <c r="DR46" s="4" t="str">
        <v>Khaya senegalensis</v>
      </c>
      <c r="DS46" s="4" t="str">
        <v>Lablab purpureus</v>
      </c>
      <c r="DT46" s="4" t="str">
        <v>Leucaena diversifolia</v>
      </c>
      <c r="DU46" s="4" t="str">
        <v>Leucaena leucocephala</v>
      </c>
      <c r="DV46" s="4" t="str">
        <v>Leucaena pallida</v>
      </c>
      <c r="DW46" s="4" t="str">
        <v>Leucaena trichandra</v>
      </c>
      <c r="DX46" s="4" t="str">
        <v>Lippia javanica</v>
      </c>
      <c r="DY46" s="4" t="str">
        <v>Macroptilium atropurpureum</v>
      </c>
      <c r="DZ46" s="4" t="str">
        <v>Macrotyloma axillare</v>
      </c>
      <c r="EA46" s="4" t="str">
        <v>Macrotyloma daltonii</v>
      </c>
      <c r="EB46" s="4" t="str">
        <v>Maesopsis eminii</v>
      </c>
      <c r="EC46" s="4" t="str">
        <v>Mangifera indica</v>
      </c>
      <c r="ED46" s="4" t="str">
        <v>Markhamia lutea</v>
      </c>
      <c r="EE46" s="4" t="str">
        <v>Melia azedarach</v>
      </c>
      <c r="EF46" s="4" t="str">
        <v>Melia volkensii</v>
      </c>
      <c r="EG46" s="4" t="str">
        <v>Milicia excelsa</v>
      </c>
      <c r="EH46" s="4" t="str">
        <v>Milletia ferruginea</v>
      </c>
      <c r="EI46" s="4" t="str">
        <v>Millettia thonningii</v>
      </c>
      <c r="EJ46" s="4" t="str">
        <v>Moringa oleifera</v>
      </c>
      <c r="EK46" s="4" t="str">
        <v>Moringa stenopetala</v>
      </c>
      <c r="EL46" s="4" t="str">
        <v>Neonotonia wightii</v>
      </c>
      <c r="EM46" s="4" t="str">
        <v>Newbouldia laevis</v>
      </c>
      <c r="EN46" s="4" t="str">
        <v>Olea europaea</v>
      </c>
      <c r="EO46" s="4" t="str">
        <v>Opuntia ficus-indica</v>
      </c>
      <c r="EP46" s="4" t="str">
        <v>Palm</v>
      </c>
      <c r="EQ46" s="4" t="str">
        <v>Parkia biglobosa</v>
      </c>
      <c r="ER46" s="4" t="str">
        <v>Paulownia fortunei</v>
      </c>
      <c r="ES46" s="4" t="str">
        <v>Pinus patula</v>
      </c>
      <c r="ET46" s="4" t="str">
        <v>Pithecellobium dulce</v>
      </c>
      <c r="EU46" s="4" t="str">
        <v>Plukenetia conophora</v>
      </c>
      <c r="EV46" s="4" t="str">
        <v>Podocarpus falcatus</v>
      </c>
      <c r="EW46" s="4" t="str">
        <v>Poupartia silvatica</v>
      </c>
      <c r="EX46" s="4" t="str">
        <v>Prosopis africana</v>
      </c>
      <c r="EY46" s="4" t="str">
        <v>Prosopis juliflora</v>
      </c>
      <c r="EZ46" s="4" t="str">
        <v>Prunus africana</v>
      </c>
      <c r="FA46" s="4" t="str">
        <v>Prunus persica</v>
      </c>
      <c r="FB46" s="4" t="str">
        <v>Pterocarpus erinaceus</v>
      </c>
      <c r="FC46" s="4" t="str">
        <v>Pterocarpus lucens</v>
      </c>
      <c r="FD46" s="4" t="str">
        <v>Pterocarpus santalinoides</v>
      </c>
      <c r="FE46" s="4" t="str">
        <v>Pueraria phaseoloides</v>
      </c>
      <c r="FF46" s="4" t="str">
        <v>Quillaja saponaria</v>
      </c>
      <c r="FG46" s="4" t="str">
        <v>Ricinodendron heudelotii</v>
      </c>
      <c r="FH46" s="4" t="str">
        <v>Rosmarinus officinalis</v>
      </c>
      <c r="FI46" s="4" t="str">
        <v>Schefflera abyssinica</v>
      </c>
      <c r="FJ46" s="4" t="str">
        <v>Searsia pyroides</v>
      </c>
      <c r="FK46" s="4" t="str">
        <v>Senna didymobotrya</v>
      </c>
      <c r="FL46" s="4" t="str">
        <v>Senna occidentalis</v>
      </c>
      <c r="FM46" s="4" t="str">
        <v>Senna siamea</v>
      </c>
      <c r="FN46" s="4" t="str">
        <v>Senna singueana</v>
      </c>
      <c r="FO46" s="4" t="str">
        <v>Senna spectabilis</v>
      </c>
      <c r="FP46" s="4" t="str">
        <v>Sesbania cinerascens</v>
      </c>
      <c r="FQ46" s="4" t="str">
        <v>Sesbania goetzei</v>
      </c>
      <c r="FR46" s="4" t="str">
        <v>Sesbania macrantha</v>
      </c>
      <c r="FS46" s="4" t="str">
        <v>Sesbania rostrata</v>
      </c>
      <c r="FT46" s="4" t="str">
        <v>Sesbania sesban</v>
      </c>
      <c r="FU46" s="4" t="str">
        <v>Spathodea campanulata</v>
      </c>
      <c r="FV46" s="4" t="str">
        <v>Spondias mombin</v>
      </c>
      <c r="FW46" s="4" t="str">
        <v>Stereospermum kunthianum</v>
      </c>
      <c r="FX46" s="4" t="str">
        <v>Stylosanthes guianensis</v>
      </c>
      <c r="FY46" s="4" t="str">
        <v>Stylosanthes hamata</v>
      </c>
      <c r="FZ46" s="4" t="str">
        <v>Syzygium guineense</v>
      </c>
      <c r="GA46" s="4" t="str">
        <v>Tamarindus indica</v>
      </c>
      <c r="GB46" s="4" t="str">
        <v>Tarenna sp</v>
      </c>
      <c r="GC46" s="4" t="str">
        <v>Tephrosia candida</v>
      </c>
      <c r="GD46" s="4" t="str">
        <v>Tephrosia diversifolia</v>
      </c>
      <c r="GE46" s="4" t="str">
        <v>Tephrosia sp</v>
      </c>
      <c r="GF46" s="4" t="str">
        <v>Tephrosia vogelii</v>
      </c>
      <c r="GG46" s="4" t="str">
        <v>Terminalia brownii</v>
      </c>
      <c r="GH46" s="4" t="str">
        <v>Terminalia ivoresensis</v>
      </c>
      <c r="GI46" s="4" t="str">
        <v>Terminalia sericea</v>
      </c>
      <c r="GJ46" s="4" t="str">
        <v>Terminalia superba</v>
      </c>
      <c r="GK46" s="4" t="str">
        <v>Tithonia diversifolia</v>
      </c>
      <c r="GL46" s="4" t="str">
        <v>Uapaca kirkiana</v>
      </c>
      <c r="GM46" s="4" t="str">
        <v>Unspecified Tree</v>
      </c>
      <c r="GN46" s="4" t="str">
        <v>Vachellia karroo</v>
      </c>
      <c r="GO46" s="4" t="str">
        <v>Vachellia seyal</v>
      </c>
      <c r="GP46" s="4" t="str">
        <v>Vitellaria paradoxa</v>
      </c>
      <c r="GQ46" s="4" t="str">
        <v>Ziziphus mauritiana</v>
      </c>
    </row>
    <row r="47" spans="1:199" x14ac:dyDescent="0.35">
      <c r="A47" s="4" t="s">
        <v>3722</v>
      </c>
      <c r="C47" s="4" t="s">
        <v>3723</v>
      </c>
      <c r="D47" s="4" t="s">
        <v>109</v>
      </c>
      <c r="E47" s="4" t="s">
        <v>109</v>
      </c>
      <c r="F47" s="4" t="s">
        <v>3625</v>
      </c>
      <c r="G47" s="4" t="str">
        <f t="shared" si="1"/>
        <v>Albizia gummifera</v>
      </c>
      <c r="I47" s="4" t="str">
        <v>Calopogonium mucunoides</v>
      </c>
      <c r="N47" s="4" t="str" cm="1">
        <f t="array" ref="N47:GQ47">TRANSPOSE(_xlfn._xlws.SORT(_xlfn.UNIQUE(_xlfn._xlws.FILTER($I$2:$I$500,ISNUMBER(SEARCH(AgFor!C16,$I$2:$I$500)),"Not Found"))))</f>
        <v>Acacia angustissima</v>
      </c>
      <c r="O47" s="4" t="str">
        <v>Acacia auriculiformis</v>
      </c>
      <c r="P47" s="4" t="str">
        <v>Acacia brevispica</v>
      </c>
      <c r="Q47" s="4" t="str">
        <v>Acacia caerulescens</v>
      </c>
      <c r="R47" s="4" t="str">
        <v>Acacia crassicarpa</v>
      </c>
      <c r="S47" s="4" t="str">
        <v>Acacia cyanophylla</v>
      </c>
      <c r="T47" s="4" t="str">
        <v>Acacia decurrens</v>
      </c>
      <c r="U47" s="4" t="str">
        <v>Acacia etbaica</v>
      </c>
      <c r="V47" s="4" t="str">
        <v>Acacia ferruginea</v>
      </c>
      <c r="W47" s="4" t="str">
        <v>Acacia holosericea</v>
      </c>
      <c r="X47" s="4" t="str">
        <v>Acacia karroo</v>
      </c>
      <c r="Y47" s="4" t="str">
        <v>Acacia leptocarpa</v>
      </c>
      <c r="Z47" s="4" t="str">
        <v>Acacia mangium</v>
      </c>
      <c r="AA47" s="4" t="str">
        <v>Acacia nilotica</v>
      </c>
      <c r="AB47" s="4" t="str">
        <v>Acacia polyacantha</v>
      </c>
      <c r="AC47" s="4" t="str">
        <v>Acacia saligna</v>
      </c>
      <c r="AD47" s="4" t="str">
        <v>Acacia senegal</v>
      </c>
      <c r="AE47" s="4" t="str">
        <v>Acacia sieberiana</v>
      </c>
      <c r="AF47" s="4" t="str">
        <v>Acacia sp</v>
      </c>
      <c r="AG47" s="4" t="str">
        <v>Acacia tortilis</v>
      </c>
      <c r="AH47" s="4" t="str">
        <v>Acacia toxicaria</v>
      </c>
      <c r="AI47" s="4" t="str">
        <v>Acacia tumida</v>
      </c>
      <c r="AJ47" s="4" t="str">
        <v>Acrocarpus fraxinifolius</v>
      </c>
      <c r="AK47" s="4" t="str">
        <v>Adansonia digitata</v>
      </c>
      <c r="AL47" s="4" t="str">
        <v>Afzelia africana</v>
      </c>
      <c r="AM47" s="4" t="str">
        <v>Albizia chinensis</v>
      </c>
      <c r="AN47" s="4" t="str">
        <v>Albizia coriaria</v>
      </c>
      <c r="AO47" s="4" t="str">
        <v>Albizia gummifera</v>
      </c>
      <c r="AP47" s="4" t="str">
        <v>Albizia lebbeck</v>
      </c>
      <c r="AQ47" s="4" t="str">
        <v>Albizia zygia</v>
      </c>
      <c r="AR47" s="4" t="str">
        <v>Alchornea cordifolia</v>
      </c>
      <c r="AS47" s="4" t="str">
        <v>Alnus acuminata</v>
      </c>
      <c r="AT47" s="4" t="str">
        <v>Antiaris toxicaria</v>
      </c>
      <c r="AU47" s="4" t="str">
        <v>Argyrolobium uniflorum</v>
      </c>
      <c r="AV47" s="4" t="str">
        <v>Artocarpus altilis</v>
      </c>
      <c r="AW47" s="4" t="str">
        <v>Artocarpus heterophyllus</v>
      </c>
      <c r="AX47" s="4" t="str">
        <v>Atriplex nummularia</v>
      </c>
      <c r="AY47" s="4" t="str">
        <v>Azadirachta indica</v>
      </c>
      <c r="AZ47" s="4" t="str">
        <v>Balanites aegyptiaca</v>
      </c>
      <c r="BA47" s="4" t="str">
        <v>Bauhinia reticulata</v>
      </c>
      <c r="BB47" s="4" t="str">
        <v>Bauhinia rufescens</v>
      </c>
      <c r="BC47" s="4" t="str">
        <v>Berchemia discolor</v>
      </c>
      <c r="BD47" s="4" t="str">
        <v>Brachystegia spiciformis</v>
      </c>
      <c r="BE47" s="4" t="str">
        <v>Cajanus cajan</v>
      </c>
      <c r="BF47" s="4" t="str">
        <v>Calliandra calothyrsus</v>
      </c>
      <c r="BG47" s="4" t="str">
        <v>Calopogonium mucunoides</v>
      </c>
      <c r="BH47" s="4" t="str">
        <v>Carissa spinarum</v>
      </c>
      <c r="BI47" s="4" t="str">
        <v>Casuarina equisetifolia</v>
      </c>
      <c r="BJ47" s="4" t="str">
        <v>Casuarina glauca</v>
      </c>
      <c r="BK47" s="4" t="str">
        <v>Catha edulis</v>
      </c>
      <c r="BL47" s="4" t="str">
        <v>Cedrela odorata</v>
      </c>
      <c r="BM47" s="4" t="str">
        <v>Cedrela serrata</v>
      </c>
      <c r="BN47" s="4" t="str">
        <v>Celtis mildbraedii</v>
      </c>
      <c r="BO47" s="4" t="str">
        <v>Centrosema pubescens</v>
      </c>
      <c r="BP47" s="4" t="str">
        <v>Chromolaena odorata</v>
      </c>
      <c r="BQ47" s="4" t="str">
        <v>Cinnamomum cassia</v>
      </c>
      <c r="BR47" s="4" t="str">
        <v>Combretum apiculatum</v>
      </c>
      <c r="BS47" s="4" t="str">
        <v>Cordia africana</v>
      </c>
      <c r="BT47" s="4" t="str">
        <v>Crotalaria agatiflora</v>
      </c>
      <c r="BU47" s="4" t="str">
        <v>Crotalaria grahamiana</v>
      </c>
      <c r="BV47" s="4" t="str">
        <v>Crotalaria juncea</v>
      </c>
      <c r="BW47" s="4" t="str">
        <v>Crotalaria ochrolueca</v>
      </c>
      <c r="BX47" s="4" t="str">
        <v>Crotalaria sp</v>
      </c>
      <c r="BY47" s="4" t="str">
        <v>Crotalaria trichotoma</v>
      </c>
      <c r="BZ47" s="4" t="str">
        <v>Croton macrostachyus</v>
      </c>
      <c r="CA47" s="4" t="str">
        <v>Croton megalocarpus</v>
      </c>
      <c r="CB47" s="4" t="str">
        <v>Cupressus lusitanica</v>
      </c>
      <c r="CC47" s="4" t="str">
        <v>Cytisus proliferus</v>
      </c>
      <c r="CD47" s="4" t="str">
        <v>Dactyladenia barteri</v>
      </c>
      <c r="CE47" s="4" t="str">
        <v>Desmodium discolor</v>
      </c>
      <c r="CF47" s="4" t="str">
        <v>Desmodium distortum</v>
      </c>
      <c r="CG47" s="4" t="str">
        <v>Desmodium intortum</v>
      </c>
      <c r="CH47" s="4" t="str">
        <v>Desmodium uncinatum</v>
      </c>
      <c r="CI47" s="4" t="str">
        <v>Dodonaea viscosa</v>
      </c>
      <c r="CJ47" s="4" t="str">
        <v>Elaeis guineensis</v>
      </c>
      <c r="CK47" s="4" t="str">
        <v>Entada abyssinica</v>
      </c>
      <c r="CL47" s="4" t="str">
        <v>Entandrophragma angolense</v>
      </c>
      <c r="CM47" s="4" t="str">
        <v>Entandrophragma cylindricum</v>
      </c>
      <c r="CN47" s="4" t="str">
        <v>Eriosema ellipticum</v>
      </c>
      <c r="CO47" s="4" t="str">
        <v>Erythrina abyssinica</v>
      </c>
      <c r="CP47" s="4" t="str">
        <v>Erythrina poeppigiana</v>
      </c>
      <c r="CQ47" s="4" t="str">
        <v>Eucalpytus sp</v>
      </c>
      <c r="CR47" s="4" t="str">
        <v>Eucalyptus alba</v>
      </c>
      <c r="CS47" s="4" t="str">
        <v>Eucalyptus camaldulensis</v>
      </c>
      <c r="CT47" s="4" t="str">
        <v>Eucalyptus globulus</v>
      </c>
      <c r="CU47" s="4" t="str">
        <v>Eucalyptus saligna</v>
      </c>
      <c r="CV47" s="4" t="str">
        <v>Euclea racemosa</v>
      </c>
      <c r="CW47" s="4" t="str">
        <v>Faidherbia albida</v>
      </c>
      <c r="CX47" s="4" t="str">
        <v>Fernandoa madagascariensis</v>
      </c>
      <c r="CY47" s="4" t="str">
        <v>Ficus exasperata</v>
      </c>
      <c r="CZ47" s="4" t="str">
        <v>Ficus laurifolia</v>
      </c>
      <c r="DA47" s="4" t="str">
        <v>Ficus natalensis</v>
      </c>
      <c r="DB47" s="4" t="str">
        <v>Ficus polita</v>
      </c>
      <c r="DC47" s="4" t="str">
        <v>Ficus sur</v>
      </c>
      <c r="DD47" s="4" t="str">
        <v>Flemingia macrophylla</v>
      </c>
      <c r="DE47" s="4" t="str">
        <v>Flemingia sp</v>
      </c>
      <c r="DF47" s="4" t="str">
        <v>Gliricida sepium</v>
      </c>
      <c r="DG47" s="4" t="str">
        <v>Gliricidia</v>
      </c>
      <c r="DH47" s="4" t="str">
        <v>Gliricidia maculata</v>
      </c>
      <c r="DI47" s="4" t="str">
        <v>Gliricidia sepium</v>
      </c>
      <c r="DJ47" s="4" t="str">
        <v>Gmelina arborea</v>
      </c>
      <c r="DK47" s="4" t="str">
        <v>Grevillea robusta</v>
      </c>
      <c r="DL47" s="4" t="str">
        <v>Guiera senegalensis</v>
      </c>
      <c r="DM47" s="4" t="str">
        <v>Harrisonia abyssinica</v>
      </c>
      <c r="DN47" s="4" t="str">
        <v>Indigofera sp</v>
      </c>
      <c r="DO47" s="4" t="str">
        <v>Jatropha curcas</v>
      </c>
      <c r="DP47" s="4" t="str">
        <v>Julbernardia globiflora</v>
      </c>
      <c r="DQ47" s="4" t="str">
        <v>Juniperus procera</v>
      </c>
      <c r="DR47" s="4" t="str">
        <v>Khaya senegalensis</v>
      </c>
      <c r="DS47" s="4" t="str">
        <v>Lablab purpureus</v>
      </c>
      <c r="DT47" s="4" t="str">
        <v>Leucaena diversifolia</v>
      </c>
      <c r="DU47" s="4" t="str">
        <v>Leucaena leucocephala</v>
      </c>
      <c r="DV47" s="4" t="str">
        <v>Leucaena pallida</v>
      </c>
      <c r="DW47" s="4" t="str">
        <v>Leucaena trichandra</v>
      </c>
      <c r="DX47" s="4" t="str">
        <v>Lippia javanica</v>
      </c>
      <c r="DY47" s="4" t="str">
        <v>Macroptilium atropurpureum</v>
      </c>
      <c r="DZ47" s="4" t="str">
        <v>Macrotyloma axillare</v>
      </c>
      <c r="EA47" s="4" t="str">
        <v>Macrotyloma daltonii</v>
      </c>
      <c r="EB47" s="4" t="str">
        <v>Maesopsis eminii</v>
      </c>
      <c r="EC47" s="4" t="str">
        <v>Mangifera indica</v>
      </c>
      <c r="ED47" s="4" t="str">
        <v>Markhamia lutea</v>
      </c>
      <c r="EE47" s="4" t="str">
        <v>Melia azedarach</v>
      </c>
      <c r="EF47" s="4" t="str">
        <v>Melia volkensii</v>
      </c>
      <c r="EG47" s="4" t="str">
        <v>Milicia excelsa</v>
      </c>
      <c r="EH47" s="4" t="str">
        <v>Milletia ferruginea</v>
      </c>
      <c r="EI47" s="4" t="str">
        <v>Millettia thonningii</v>
      </c>
      <c r="EJ47" s="4" t="str">
        <v>Moringa oleifera</v>
      </c>
      <c r="EK47" s="4" t="str">
        <v>Moringa stenopetala</v>
      </c>
      <c r="EL47" s="4" t="str">
        <v>Neonotonia wightii</v>
      </c>
      <c r="EM47" s="4" t="str">
        <v>Newbouldia laevis</v>
      </c>
      <c r="EN47" s="4" t="str">
        <v>Olea europaea</v>
      </c>
      <c r="EO47" s="4" t="str">
        <v>Opuntia ficus-indica</v>
      </c>
      <c r="EP47" s="4" t="str">
        <v>Palm</v>
      </c>
      <c r="EQ47" s="4" t="str">
        <v>Parkia biglobosa</v>
      </c>
      <c r="ER47" s="4" t="str">
        <v>Paulownia fortunei</v>
      </c>
      <c r="ES47" s="4" t="str">
        <v>Pinus patula</v>
      </c>
      <c r="ET47" s="4" t="str">
        <v>Pithecellobium dulce</v>
      </c>
      <c r="EU47" s="4" t="str">
        <v>Plukenetia conophora</v>
      </c>
      <c r="EV47" s="4" t="str">
        <v>Podocarpus falcatus</v>
      </c>
      <c r="EW47" s="4" t="str">
        <v>Poupartia silvatica</v>
      </c>
      <c r="EX47" s="4" t="str">
        <v>Prosopis africana</v>
      </c>
      <c r="EY47" s="4" t="str">
        <v>Prosopis juliflora</v>
      </c>
      <c r="EZ47" s="4" t="str">
        <v>Prunus africana</v>
      </c>
      <c r="FA47" s="4" t="str">
        <v>Prunus persica</v>
      </c>
      <c r="FB47" s="4" t="str">
        <v>Pterocarpus erinaceus</v>
      </c>
      <c r="FC47" s="4" t="str">
        <v>Pterocarpus lucens</v>
      </c>
      <c r="FD47" s="4" t="str">
        <v>Pterocarpus santalinoides</v>
      </c>
      <c r="FE47" s="4" t="str">
        <v>Pueraria phaseoloides</v>
      </c>
      <c r="FF47" s="4" t="str">
        <v>Quillaja saponaria</v>
      </c>
      <c r="FG47" s="4" t="str">
        <v>Ricinodendron heudelotii</v>
      </c>
      <c r="FH47" s="4" t="str">
        <v>Rosmarinus officinalis</v>
      </c>
      <c r="FI47" s="4" t="str">
        <v>Schefflera abyssinica</v>
      </c>
      <c r="FJ47" s="4" t="str">
        <v>Searsia pyroides</v>
      </c>
      <c r="FK47" s="4" t="str">
        <v>Senna didymobotrya</v>
      </c>
      <c r="FL47" s="4" t="str">
        <v>Senna occidentalis</v>
      </c>
      <c r="FM47" s="4" t="str">
        <v>Senna siamea</v>
      </c>
      <c r="FN47" s="4" t="str">
        <v>Senna singueana</v>
      </c>
      <c r="FO47" s="4" t="str">
        <v>Senna spectabilis</v>
      </c>
      <c r="FP47" s="4" t="str">
        <v>Sesbania cinerascens</v>
      </c>
      <c r="FQ47" s="4" t="str">
        <v>Sesbania goetzei</v>
      </c>
      <c r="FR47" s="4" t="str">
        <v>Sesbania macrantha</v>
      </c>
      <c r="FS47" s="4" t="str">
        <v>Sesbania rostrata</v>
      </c>
      <c r="FT47" s="4" t="str">
        <v>Sesbania sesban</v>
      </c>
      <c r="FU47" s="4" t="str">
        <v>Spathodea campanulata</v>
      </c>
      <c r="FV47" s="4" t="str">
        <v>Spondias mombin</v>
      </c>
      <c r="FW47" s="4" t="str">
        <v>Stereospermum kunthianum</v>
      </c>
      <c r="FX47" s="4" t="str">
        <v>Stylosanthes guianensis</v>
      </c>
      <c r="FY47" s="4" t="str">
        <v>Stylosanthes hamata</v>
      </c>
      <c r="FZ47" s="4" t="str">
        <v>Syzygium guineense</v>
      </c>
      <c r="GA47" s="4" t="str">
        <v>Tamarindus indica</v>
      </c>
      <c r="GB47" s="4" t="str">
        <v>Tarenna sp</v>
      </c>
      <c r="GC47" s="4" t="str">
        <v>Tephrosia candida</v>
      </c>
      <c r="GD47" s="4" t="str">
        <v>Tephrosia diversifolia</v>
      </c>
      <c r="GE47" s="4" t="str">
        <v>Tephrosia sp</v>
      </c>
      <c r="GF47" s="4" t="str">
        <v>Tephrosia vogelii</v>
      </c>
      <c r="GG47" s="4" t="str">
        <v>Terminalia brownii</v>
      </c>
      <c r="GH47" s="4" t="str">
        <v>Terminalia ivoresensis</v>
      </c>
      <c r="GI47" s="4" t="str">
        <v>Terminalia sericea</v>
      </c>
      <c r="GJ47" s="4" t="str">
        <v>Terminalia superba</v>
      </c>
      <c r="GK47" s="4" t="str">
        <v>Tithonia diversifolia</v>
      </c>
      <c r="GL47" s="4" t="str">
        <v>Uapaca kirkiana</v>
      </c>
      <c r="GM47" s="4" t="str">
        <v>Unspecified Tree</v>
      </c>
      <c r="GN47" s="4" t="str">
        <v>Vachellia karroo</v>
      </c>
      <c r="GO47" s="4" t="str">
        <v>Vachellia seyal</v>
      </c>
      <c r="GP47" s="4" t="str">
        <v>Vitellaria paradoxa</v>
      </c>
      <c r="GQ47" s="4" t="str">
        <v>Ziziphus mauritiana</v>
      </c>
    </row>
    <row r="48" spans="1:199" x14ac:dyDescent="0.35">
      <c r="A48" s="4" t="s">
        <v>3724</v>
      </c>
      <c r="C48" s="4" t="s">
        <v>3725</v>
      </c>
      <c r="D48" s="4" t="s">
        <v>109</v>
      </c>
      <c r="E48" s="4" t="s">
        <v>109</v>
      </c>
      <c r="F48" s="4" t="s">
        <v>3625</v>
      </c>
      <c r="G48" s="4" t="str">
        <f t="shared" si="1"/>
        <v>Albizia lebbeck</v>
      </c>
      <c r="I48" s="4" t="str">
        <v>Carissa spinarum</v>
      </c>
      <c r="N48" s="4" t="str" cm="1">
        <f t="array" ref="N48:GQ48">TRANSPOSE(_xlfn._xlws.SORT(_xlfn.UNIQUE(_xlfn._xlws.FILTER($I$2:$I$500,ISNUMBER(SEARCH(AgFor!C17,$I$2:$I$500)),"Not Found"))))</f>
        <v>Acacia angustissima</v>
      </c>
      <c r="O48" s="4" t="str">
        <v>Acacia auriculiformis</v>
      </c>
      <c r="P48" s="4" t="str">
        <v>Acacia brevispica</v>
      </c>
      <c r="Q48" s="4" t="str">
        <v>Acacia caerulescens</v>
      </c>
      <c r="R48" s="4" t="str">
        <v>Acacia crassicarpa</v>
      </c>
      <c r="S48" s="4" t="str">
        <v>Acacia cyanophylla</v>
      </c>
      <c r="T48" s="4" t="str">
        <v>Acacia decurrens</v>
      </c>
      <c r="U48" s="4" t="str">
        <v>Acacia etbaica</v>
      </c>
      <c r="V48" s="4" t="str">
        <v>Acacia ferruginea</v>
      </c>
      <c r="W48" s="4" t="str">
        <v>Acacia holosericea</v>
      </c>
      <c r="X48" s="4" t="str">
        <v>Acacia karroo</v>
      </c>
      <c r="Y48" s="4" t="str">
        <v>Acacia leptocarpa</v>
      </c>
      <c r="Z48" s="4" t="str">
        <v>Acacia mangium</v>
      </c>
      <c r="AA48" s="4" t="str">
        <v>Acacia nilotica</v>
      </c>
      <c r="AB48" s="4" t="str">
        <v>Acacia polyacantha</v>
      </c>
      <c r="AC48" s="4" t="str">
        <v>Acacia saligna</v>
      </c>
      <c r="AD48" s="4" t="str">
        <v>Acacia senegal</v>
      </c>
      <c r="AE48" s="4" t="str">
        <v>Acacia sieberiana</v>
      </c>
      <c r="AF48" s="4" t="str">
        <v>Acacia sp</v>
      </c>
      <c r="AG48" s="4" t="str">
        <v>Acacia tortilis</v>
      </c>
      <c r="AH48" s="4" t="str">
        <v>Acacia toxicaria</v>
      </c>
      <c r="AI48" s="4" t="str">
        <v>Acacia tumida</v>
      </c>
      <c r="AJ48" s="4" t="str">
        <v>Acrocarpus fraxinifolius</v>
      </c>
      <c r="AK48" s="4" t="str">
        <v>Adansonia digitata</v>
      </c>
      <c r="AL48" s="4" t="str">
        <v>Afzelia africana</v>
      </c>
      <c r="AM48" s="4" t="str">
        <v>Albizia chinensis</v>
      </c>
      <c r="AN48" s="4" t="str">
        <v>Albizia coriaria</v>
      </c>
      <c r="AO48" s="4" t="str">
        <v>Albizia gummifera</v>
      </c>
      <c r="AP48" s="4" t="str">
        <v>Albizia lebbeck</v>
      </c>
      <c r="AQ48" s="4" t="str">
        <v>Albizia zygia</v>
      </c>
      <c r="AR48" s="4" t="str">
        <v>Alchornea cordifolia</v>
      </c>
      <c r="AS48" s="4" t="str">
        <v>Alnus acuminata</v>
      </c>
      <c r="AT48" s="4" t="str">
        <v>Antiaris toxicaria</v>
      </c>
      <c r="AU48" s="4" t="str">
        <v>Argyrolobium uniflorum</v>
      </c>
      <c r="AV48" s="4" t="str">
        <v>Artocarpus altilis</v>
      </c>
      <c r="AW48" s="4" t="str">
        <v>Artocarpus heterophyllus</v>
      </c>
      <c r="AX48" s="4" t="str">
        <v>Atriplex nummularia</v>
      </c>
      <c r="AY48" s="4" t="str">
        <v>Azadirachta indica</v>
      </c>
      <c r="AZ48" s="4" t="str">
        <v>Balanites aegyptiaca</v>
      </c>
      <c r="BA48" s="4" t="str">
        <v>Bauhinia reticulata</v>
      </c>
      <c r="BB48" s="4" t="str">
        <v>Bauhinia rufescens</v>
      </c>
      <c r="BC48" s="4" t="str">
        <v>Berchemia discolor</v>
      </c>
      <c r="BD48" s="4" t="str">
        <v>Brachystegia spiciformis</v>
      </c>
      <c r="BE48" s="4" t="str">
        <v>Cajanus cajan</v>
      </c>
      <c r="BF48" s="4" t="str">
        <v>Calliandra calothyrsus</v>
      </c>
      <c r="BG48" s="4" t="str">
        <v>Calopogonium mucunoides</v>
      </c>
      <c r="BH48" s="4" t="str">
        <v>Carissa spinarum</v>
      </c>
      <c r="BI48" s="4" t="str">
        <v>Casuarina equisetifolia</v>
      </c>
      <c r="BJ48" s="4" t="str">
        <v>Casuarina glauca</v>
      </c>
      <c r="BK48" s="4" t="str">
        <v>Catha edulis</v>
      </c>
      <c r="BL48" s="4" t="str">
        <v>Cedrela odorata</v>
      </c>
      <c r="BM48" s="4" t="str">
        <v>Cedrela serrata</v>
      </c>
      <c r="BN48" s="4" t="str">
        <v>Celtis mildbraedii</v>
      </c>
      <c r="BO48" s="4" t="str">
        <v>Centrosema pubescens</v>
      </c>
      <c r="BP48" s="4" t="str">
        <v>Chromolaena odorata</v>
      </c>
      <c r="BQ48" s="4" t="str">
        <v>Cinnamomum cassia</v>
      </c>
      <c r="BR48" s="4" t="str">
        <v>Combretum apiculatum</v>
      </c>
      <c r="BS48" s="4" t="str">
        <v>Cordia africana</v>
      </c>
      <c r="BT48" s="4" t="str">
        <v>Crotalaria agatiflora</v>
      </c>
      <c r="BU48" s="4" t="str">
        <v>Crotalaria grahamiana</v>
      </c>
      <c r="BV48" s="4" t="str">
        <v>Crotalaria juncea</v>
      </c>
      <c r="BW48" s="4" t="str">
        <v>Crotalaria ochrolueca</v>
      </c>
      <c r="BX48" s="4" t="str">
        <v>Crotalaria sp</v>
      </c>
      <c r="BY48" s="4" t="str">
        <v>Crotalaria trichotoma</v>
      </c>
      <c r="BZ48" s="4" t="str">
        <v>Croton macrostachyus</v>
      </c>
      <c r="CA48" s="4" t="str">
        <v>Croton megalocarpus</v>
      </c>
      <c r="CB48" s="4" t="str">
        <v>Cupressus lusitanica</v>
      </c>
      <c r="CC48" s="4" t="str">
        <v>Cytisus proliferus</v>
      </c>
      <c r="CD48" s="4" t="str">
        <v>Dactyladenia barteri</v>
      </c>
      <c r="CE48" s="4" t="str">
        <v>Desmodium discolor</v>
      </c>
      <c r="CF48" s="4" t="str">
        <v>Desmodium distortum</v>
      </c>
      <c r="CG48" s="4" t="str">
        <v>Desmodium intortum</v>
      </c>
      <c r="CH48" s="4" t="str">
        <v>Desmodium uncinatum</v>
      </c>
      <c r="CI48" s="4" t="str">
        <v>Dodonaea viscosa</v>
      </c>
      <c r="CJ48" s="4" t="str">
        <v>Elaeis guineensis</v>
      </c>
      <c r="CK48" s="4" t="str">
        <v>Entada abyssinica</v>
      </c>
      <c r="CL48" s="4" t="str">
        <v>Entandrophragma angolense</v>
      </c>
      <c r="CM48" s="4" t="str">
        <v>Entandrophragma cylindricum</v>
      </c>
      <c r="CN48" s="4" t="str">
        <v>Eriosema ellipticum</v>
      </c>
      <c r="CO48" s="4" t="str">
        <v>Erythrina abyssinica</v>
      </c>
      <c r="CP48" s="4" t="str">
        <v>Erythrina poeppigiana</v>
      </c>
      <c r="CQ48" s="4" t="str">
        <v>Eucalpytus sp</v>
      </c>
      <c r="CR48" s="4" t="str">
        <v>Eucalyptus alba</v>
      </c>
      <c r="CS48" s="4" t="str">
        <v>Eucalyptus camaldulensis</v>
      </c>
      <c r="CT48" s="4" t="str">
        <v>Eucalyptus globulus</v>
      </c>
      <c r="CU48" s="4" t="str">
        <v>Eucalyptus saligna</v>
      </c>
      <c r="CV48" s="4" t="str">
        <v>Euclea racemosa</v>
      </c>
      <c r="CW48" s="4" t="str">
        <v>Faidherbia albida</v>
      </c>
      <c r="CX48" s="4" t="str">
        <v>Fernandoa madagascariensis</v>
      </c>
      <c r="CY48" s="4" t="str">
        <v>Ficus exasperata</v>
      </c>
      <c r="CZ48" s="4" t="str">
        <v>Ficus laurifolia</v>
      </c>
      <c r="DA48" s="4" t="str">
        <v>Ficus natalensis</v>
      </c>
      <c r="DB48" s="4" t="str">
        <v>Ficus polita</v>
      </c>
      <c r="DC48" s="4" t="str">
        <v>Ficus sur</v>
      </c>
      <c r="DD48" s="4" t="str">
        <v>Flemingia macrophylla</v>
      </c>
      <c r="DE48" s="4" t="str">
        <v>Flemingia sp</v>
      </c>
      <c r="DF48" s="4" t="str">
        <v>Gliricida sepium</v>
      </c>
      <c r="DG48" s="4" t="str">
        <v>Gliricidia</v>
      </c>
      <c r="DH48" s="4" t="str">
        <v>Gliricidia maculata</v>
      </c>
      <c r="DI48" s="4" t="str">
        <v>Gliricidia sepium</v>
      </c>
      <c r="DJ48" s="4" t="str">
        <v>Gmelina arborea</v>
      </c>
      <c r="DK48" s="4" t="str">
        <v>Grevillea robusta</v>
      </c>
      <c r="DL48" s="4" t="str">
        <v>Guiera senegalensis</v>
      </c>
      <c r="DM48" s="4" t="str">
        <v>Harrisonia abyssinica</v>
      </c>
      <c r="DN48" s="4" t="str">
        <v>Indigofera sp</v>
      </c>
      <c r="DO48" s="4" t="str">
        <v>Jatropha curcas</v>
      </c>
      <c r="DP48" s="4" t="str">
        <v>Julbernardia globiflora</v>
      </c>
      <c r="DQ48" s="4" t="str">
        <v>Juniperus procera</v>
      </c>
      <c r="DR48" s="4" t="str">
        <v>Khaya senegalensis</v>
      </c>
      <c r="DS48" s="4" t="str">
        <v>Lablab purpureus</v>
      </c>
      <c r="DT48" s="4" t="str">
        <v>Leucaena diversifolia</v>
      </c>
      <c r="DU48" s="4" t="str">
        <v>Leucaena leucocephala</v>
      </c>
      <c r="DV48" s="4" t="str">
        <v>Leucaena pallida</v>
      </c>
      <c r="DW48" s="4" t="str">
        <v>Leucaena trichandra</v>
      </c>
      <c r="DX48" s="4" t="str">
        <v>Lippia javanica</v>
      </c>
      <c r="DY48" s="4" t="str">
        <v>Macroptilium atropurpureum</v>
      </c>
      <c r="DZ48" s="4" t="str">
        <v>Macrotyloma axillare</v>
      </c>
      <c r="EA48" s="4" t="str">
        <v>Macrotyloma daltonii</v>
      </c>
      <c r="EB48" s="4" t="str">
        <v>Maesopsis eminii</v>
      </c>
      <c r="EC48" s="4" t="str">
        <v>Mangifera indica</v>
      </c>
      <c r="ED48" s="4" t="str">
        <v>Markhamia lutea</v>
      </c>
      <c r="EE48" s="4" t="str">
        <v>Melia azedarach</v>
      </c>
      <c r="EF48" s="4" t="str">
        <v>Melia volkensii</v>
      </c>
      <c r="EG48" s="4" t="str">
        <v>Milicia excelsa</v>
      </c>
      <c r="EH48" s="4" t="str">
        <v>Milletia ferruginea</v>
      </c>
      <c r="EI48" s="4" t="str">
        <v>Millettia thonningii</v>
      </c>
      <c r="EJ48" s="4" t="str">
        <v>Moringa oleifera</v>
      </c>
      <c r="EK48" s="4" t="str">
        <v>Moringa stenopetala</v>
      </c>
      <c r="EL48" s="4" t="str">
        <v>Neonotonia wightii</v>
      </c>
      <c r="EM48" s="4" t="str">
        <v>Newbouldia laevis</v>
      </c>
      <c r="EN48" s="4" t="str">
        <v>Olea europaea</v>
      </c>
      <c r="EO48" s="4" t="str">
        <v>Opuntia ficus-indica</v>
      </c>
      <c r="EP48" s="4" t="str">
        <v>Palm</v>
      </c>
      <c r="EQ48" s="4" t="str">
        <v>Parkia biglobosa</v>
      </c>
      <c r="ER48" s="4" t="str">
        <v>Paulownia fortunei</v>
      </c>
      <c r="ES48" s="4" t="str">
        <v>Pinus patula</v>
      </c>
      <c r="ET48" s="4" t="str">
        <v>Pithecellobium dulce</v>
      </c>
      <c r="EU48" s="4" t="str">
        <v>Plukenetia conophora</v>
      </c>
      <c r="EV48" s="4" t="str">
        <v>Podocarpus falcatus</v>
      </c>
      <c r="EW48" s="4" t="str">
        <v>Poupartia silvatica</v>
      </c>
      <c r="EX48" s="4" t="str">
        <v>Prosopis africana</v>
      </c>
      <c r="EY48" s="4" t="str">
        <v>Prosopis juliflora</v>
      </c>
      <c r="EZ48" s="4" t="str">
        <v>Prunus africana</v>
      </c>
      <c r="FA48" s="4" t="str">
        <v>Prunus persica</v>
      </c>
      <c r="FB48" s="4" t="str">
        <v>Pterocarpus erinaceus</v>
      </c>
      <c r="FC48" s="4" t="str">
        <v>Pterocarpus lucens</v>
      </c>
      <c r="FD48" s="4" t="str">
        <v>Pterocarpus santalinoides</v>
      </c>
      <c r="FE48" s="4" t="str">
        <v>Pueraria phaseoloides</v>
      </c>
      <c r="FF48" s="4" t="str">
        <v>Quillaja saponaria</v>
      </c>
      <c r="FG48" s="4" t="str">
        <v>Ricinodendron heudelotii</v>
      </c>
      <c r="FH48" s="4" t="str">
        <v>Rosmarinus officinalis</v>
      </c>
      <c r="FI48" s="4" t="str">
        <v>Schefflera abyssinica</v>
      </c>
      <c r="FJ48" s="4" t="str">
        <v>Searsia pyroides</v>
      </c>
      <c r="FK48" s="4" t="str">
        <v>Senna didymobotrya</v>
      </c>
      <c r="FL48" s="4" t="str">
        <v>Senna occidentalis</v>
      </c>
      <c r="FM48" s="4" t="str">
        <v>Senna siamea</v>
      </c>
      <c r="FN48" s="4" t="str">
        <v>Senna singueana</v>
      </c>
      <c r="FO48" s="4" t="str">
        <v>Senna spectabilis</v>
      </c>
      <c r="FP48" s="4" t="str">
        <v>Sesbania cinerascens</v>
      </c>
      <c r="FQ48" s="4" t="str">
        <v>Sesbania goetzei</v>
      </c>
      <c r="FR48" s="4" t="str">
        <v>Sesbania macrantha</v>
      </c>
      <c r="FS48" s="4" t="str">
        <v>Sesbania rostrata</v>
      </c>
      <c r="FT48" s="4" t="str">
        <v>Sesbania sesban</v>
      </c>
      <c r="FU48" s="4" t="str">
        <v>Spathodea campanulata</v>
      </c>
      <c r="FV48" s="4" t="str">
        <v>Spondias mombin</v>
      </c>
      <c r="FW48" s="4" t="str">
        <v>Stereospermum kunthianum</v>
      </c>
      <c r="FX48" s="4" t="str">
        <v>Stylosanthes guianensis</v>
      </c>
      <c r="FY48" s="4" t="str">
        <v>Stylosanthes hamata</v>
      </c>
      <c r="FZ48" s="4" t="str">
        <v>Syzygium guineense</v>
      </c>
      <c r="GA48" s="4" t="str">
        <v>Tamarindus indica</v>
      </c>
      <c r="GB48" s="4" t="str">
        <v>Tarenna sp</v>
      </c>
      <c r="GC48" s="4" t="str">
        <v>Tephrosia candida</v>
      </c>
      <c r="GD48" s="4" t="str">
        <v>Tephrosia diversifolia</v>
      </c>
      <c r="GE48" s="4" t="str">
        <v>Tephrosia sp</v>
      </c>
      <c r="GF48" s="4" t="str">
        <v>Tephrosia vogelii</v>
      </c>
      <c r="GG48" s="4" t="str">
        <v>Terminalia brownii</v>
      </c>
      <c r="GH48" s="4" t="str">
        <v>Terminalia ivoresensis</v>
      </c>
      <c r="GI48" s="4" t="str">
        <v>Terminalia sericea</v>
      </c>
      <c r="GJ48" s="4" t="str">
        <v>Terminalia superba</v>
      </c>
      <c r="GK48" s="4" t="str">
        <v>Tithonia diversifolia</v>
      </c>
      <c r="GL48" s="4" t="str">
        <v>Uapaca kirkiana</v>
      </c>
      <c r="GM48" s="4" t="str">
        <v>Unspecified Tree</v>
      </c>
      <c r="GN48" s="4" t="str">
        <v>Vachellia karroo</v>
      </c>
      <c r="GO48" s="4" t="str">
        <v>Vachellia seyal</v>
      </c>
      <c r="GP48" s="4" t="str">
        <v>Vitellaria paradoxa</v>
      </c>
      <c r="GQ48" s="4" t="str">
        <v>Ziziphus mauritiana</v>
      </c>
    </row>
    <row r="49" spans="1:199" x14ac:dyDescent="0.35">
      <c r="A49" s="4" t="s">
        <v>3726</v>
      </c>
      <c r="C49" s="4" t="s">
        <v>3727</v>
      </c>
      <c r="D49" s="4" t="s">
        <v>109</v>
      </c>
      <c r="E49" s="4" t="s">
        <v>109</v>
      </c>
      <c r="F49" s="4" t="s">
        <v>3625</v>
      </c>
      <c r="G49" s="4" t="str">
        <f t="shared" si="1"/>
        <v>Albizia zygia</v>
      </c>
      <c r="I49" s="4" t="str">
        <v>Casuarina equisetifolia</v>
      </c>
      <c r="N49" s="4" t="str" cm="1">
        <f t="array" ref="N49:GQ49">TRANSPOSE(_xlfn._xlws.SORT(_xlfn.UNIQUE(_xlfn._xlws.FILTER($I$2:$I$500,ISNUMBER(SEARCH(AgFor!C18,$I$2:$I$500)),"Not Found"))))</f>
        <v>Acacia angustissima</v>
      </c>
      <c r="O49" s="4" t="str">
        <v>Acacia auriculiformis</v>
      </c>
      <c r="P49" s="4" t="str">
        <v>Acacia brevispica</v>
      </c>
      <c r="Q49" s="4" t="str">
        <v>Acacia caerulescens</v>
      </c>
      <c r="R49" s="4" t="str">
        <v>Acacia crassicarpa</v>
      </c>
      <c r="S49" s="4" t="str">
        <v>Acacia cyanophylla</v>
      </c>
      <c r="T49" s="4" t="str">
        <v>Acacia decurrens</v>
      </c>
      <c r="U49" s="4" t="str">
        <v>Acacia etbaica</v>
      </c>
      <c r="V49" s="4" t="str">
        <v>Acacia ferruginea</v>
      </c>
      <c r="W49" s="4" t="str">
        <v>Acacia holosericea</v>
      </c>
      <c r="X49" s="4" t="str">
        <v>Acacia karroo</v>
      </c>
      <c r="Y49" s="4" t="str">
        <v>Acacia leptocarpa</v>
      </c>
      <c r="Z49" s="4" t="str">
        <v>Acacia mangium</v>
      </c>
      <c r="AA49" s="4" t="str">
        <v>Acacia nilotica</v>
      </c>
      <c r="AB49" s="4" t="str">
        <v>Acacia polyacantha</v>
      </c>
      <c r="AC49" s="4" t="str">
        <v>Acacia saligna</v>
      </c>
      <c r="AD49" s="4" t="str">
        <v>Acacia senegal</v>
      </c>
      <c r="AE49" s="4" t="str">
        <v>Acacia sieberiana</v>
      </c>
      <c r="AF49" s="4" t="str">
        <v>Acacia sp</v>
      </c>
      <c r="AG49" s="4" t="str">
        <v>Acacia tortilis</v>
      </c>
      <c r="AH49" s="4" t="str">
        <v>Acacia toxicaria</v>
      </c>
      <c r="AI49" s="4" t="str">
        <v>Acacia tumida</v>
      </c>
      <c r="AJ49" s="4" t="str">
        <v>Acrocarpus fraxinifolius</v>
      </c>
      <c r="AK49" s="4" t="str">
        <v>Adansonia digitata</v>
      </c>
      <c r="AL49" s="4" t="str">
        <v>Afzelia africana</v>
      </c>
      <c r="AM49" s="4" t="str">
        <v>Albizia chinensis</v>
      </c>
      <c r="AN49" s="4" t="str">
        <v>Albizia coriaria</v>
      </c>
      <c r="AO49" s="4" t="str">
        <v>Albizia gummifera</v>
      </c>
      <c r="AP49" s="4" t="str">
        <v>Albizia lebbeck</v>
      </c>
      <c r="AQ49" s="4" t="str">
        <v>Albizia zygia</v>
      </c>
      <c r="AR49" s="4" t="str">
        <v>Alchornea cordifolia</v>
      </c>
      <c r="AS49" s="4" t="str">
        <v>Alnus acuminata</v>
      </c>
      <c r="AT49" s="4" t="str">
        <v>Antiaris toxicaria</v>
      </c>
      <c r="AU49" s="4" t="str">
        <v>Argyrolobium uniflorum</v>
      </c>
      <c r="AV49" s="4" t="str">
        <v>Artocarpus altilis</v>
      </c>
      <c r="AW49" s="4" t="str">
        <v>Artocarpus heterophyllus</v>
      </c>
      <c r="AX49" s="4" t="str">
        <v>Atriplex nummularia</v>
      </c>
      <c r="AY49" s="4" t="str">
        <v>Azadirachta indica</v>
      </c>
      <c r="AZ49" s="4" t="str">
        <v>Balanites aegyptiaca</v>
      </c>
      <c r="BA49" s="4" t="str">
        <v>Bauhinia reticulata</v>
      </c>
      <c r="BB49" s="4" t="str">
        <v>Bauhinia rufescens</v>
      </c>
      <c r="BC49" s="4" t="str">
        <v>Berchemia discolor</v>
      </c>
      <c r="BD49" s="4" t="str">
        <v>Brachystegia spiciformis</v>
      </c>
      <c r="BE49" s="4" t="str">
        <v>Cajanus cajan</v>
      </c>
      <c r="BF49" s="4" t="str">
        <v>Calliandra calothyrsus</v>
      </c>
      <c r="BG49" s="4" t="str">
        <v>Calopogonium mucunoides</v>
      </c>
      <c r="BH49" s="4" t="str">
        <v>Carissa spinarum</v>
      </c>
      <c r="BI49" s="4" t="str">
        <v>Casuarina equisetifolia</v>
      </c>
      <c r="BJ49" s="4" t="str">
        <v>Casuarina glauca</v>
      </c>
      <c r="BK49" s="4" t="str">
        <v>Catha edulis</v>
      </c>
      <c r="BL49" s="4" t="str">
        <v>Cedrela odorata</v>
      </c>
      <c r="BM49" s="4" t="str">
        <v>Cedrela serrata</v>
      </c>
      <c r="BN49" s="4" t="str">
        <v>Celtis mildbraedii</v>
      </c>
      <c r="BO49" s="4" t="str">
        <v>Centrosema pubescens</v>
      </c>
      <c r="BP49" s="4" t="str">
        <v>Chromolaena odorata</v>
      </c>
      <c r="BQ49" s="4" t="str">
        <v>Cinnamomum cassia</v>
      </c>
      <c r="BR49" s="4" t="str">
        <v>Combretum apiculatum</v>
      </c>
      <c r="BS49" s="4" t="str">
        <v>Cordia africana</v>
      </c>
      <c r="BT49" s="4" t="str">
        <v>Crotalaria agatiflora</v>
      </c>
      <c r="BU49" s="4" t="str">
        <v>Crotalaria grahamiana</v>
      </c>
      <c r="BV49" s="4" t="str">
        <v>Crotalaria juncea</v>
      </c>
      <c r="BW49" s="4" t="str">
        <v>Crotalaria ochrolueca</v>
      </c>
      <c r="BX49" s="4" t="str">
        <v>Crotalaria sp</v>
      </c>
      <c r="BY49" s="4" t="str">
        <v>Crotalaria trichotoma</v>
      </c>
      <c r="BZ49" s="4" t="str">
        <v>Croton macrostachyus</v>
      </c>
      <c r="CA49" s="4" t="str">
        <v>Croton megalocarpus</v>
      </c>
      <c r="CB49" s="4" t="str">
        <v>Cupressus lusitanica</v>
      </c>
      <c r="CC49" s="4" t="str">
        <v>Cytisus proliferus</v>
      </c>
      <c r="CD49" s="4" t="str">
        <v>Dactyladenia barteri</v>
      </c>
      <c r="CE49" s="4" t="str">
        <v>Desmodium discolor</v>
      </c>
      <c r="CF49" s="4" t="str">
        <v>Desmodium distortum</v>
      </c>
      <c r="CG49" s="4" t="str">
        <v>Desmodium intortum</v>
      </c>
      <c r="CH49" s="4" t="str">
        <v>Desmodium uncinatum</v>
      </c>
      <c r="CI49" s="4" t="str">
        <v>Dodonaea viscosa</v>
      </c>
      <c r="CJ49" s="4" t="str">
        <v>Elaeis guineensis</v>
      </c>
      <c r="CK49" s="4" t="str">
        <v>Entada abyssinica</v>
      </c>
      <c r="CL49" s="4" t="str">
        <v>Entandrophragma angolense</v>
      </c>
      <c r="CM49" s="4" t="str">
        <v>Entandrophragma cylindricum</v>
      </c>
      <c r="CN49" s="4" t="str">
        <v>Eriosema ellipticum</v>
      </c>
      <c r="CO49" s="4" t="str">
        <v>Erythrina abyssinica</v>
      </c>
      <c r="CP49" s="4" t="str">
        <v>Erythrina poeppigiana</v>
      </c>
      <c r="CQ49" s="4" t="str">
        <v>Eucalpytus sp</v>
      </c>
      <c r="CR49" s="4" t="str">
        <v>Eucalyptus alba</v>
      </c>
      <c r="CS49" s="4" t="str">
        <v>Eucalyptus camaldulensis</v>
      </c>
      <c r="CT49" s="4" t="str">
        <v>Eucalyptus globulus</v>
      </c>
      <c r="CU49" s="4" t="str">
        <v>Eucalyptus saligna</v>
      </c>
      <c r="CV49" s="4" t="str">
        <v>Euclea racemosa</v>
      </c>
      <c r="CW49" s="4" t="str">
        <v>Faidherbia albida</v>
      </c>
      <c r="CX49" s="4" t="str">
        <v>Fernandoa madagascariensis</v>
      </c>
      <c r="CY49" s="4" t="str">
        <v>Ficus exasperata</v>
      </c>
      <c r="CZ49" s="4" t="str">
        <v>Ficus laurifolia</v>
      </c>
      <c r="DA49" s="4" t="str">
        <v>Ficus natalensis</v>
      </c>
      <c r="DB49" s="4" t="str">
        <v>Ficus polita</v>
      </c>
      <c r="DC49" s="4" t="str">
        <v>Ficus sur</v>
      </c>
      <c r="DD49" s="4" t="str">
        <v>Flemingia macrophylla</v>
      </c>
      <c r="DE49" s="4" t="str">
        <v>Flemingia sp</v>
      </c>
      <c r="DF49" s="4" t="str">
        <v>Gliricida sepium</v>
      </c>
      <c r="DG49" s="4" t="str">
        <v>Gliricidia</v>
      </c>
      <c r="DH49" s="4" t="str">
        <v>Gliricidia maculata</v>
      </c>
      <c r="DI49" s="4" t="str">
        <v>Gliricidia sepium</v>
      </c>
      <c r="DJ49" s="4" t="str">
        <v>Gmelina arborea</v>
      </c>
      <c r="DK49" s="4" t="str">
        <v>Grevillea robusta</v>
      </c>
      <c r="DL49" s="4" t="str">
        <v>Guiera senegalensis</v>
      </c>
      <c r="DM49" s="4" t="str">
        <v>Harrisonia abyssinica</v>
      </c>
      <c r="DN49" s="4" t="str">
        <v>Indigofera sp</v>
      </c>
      <c r="DO49" s="4" t="str">
        <v>Jatropha curcas</v>
      </c>
      <c r="DP49" s="4" t="str">
        <v>Julbernardia globiflora</v>
      </c>
      <c r="DQ49" s="4" t="str">
        <v>Juniperus procera</v>
      </c>
      <c r="DR49" s="4" t="str">
        <v>Khaya senegalensis</v>
      </c>
      <c r="DS49" s="4" t="str">
        <v>Lablab purpureus</v>
      </c>
      <c r="DT49" s="4" t="str">
        <v>Leucaena diversifolia</v>
      </c>
      <c r="DU49" s="4" t="str">
        <v>Leucaena leucocephala</v>
      </c>
      <c r="DV49" s="4" t="str">
        <v>Leucaena pallida</v>
      </c>
      <c r="DW49" s="4" t="str">
        <v>Leucaena trichandra</v>
      </c>
      <c r="DX49" s="4" t="str">
        <v>Lippia javanica</v>
      </c>
      <c r="DY49" s="4" t="str">
        <v>Macroptilium atropurpureum</v>
      </c>
      <c r="DZ49" s="4" t="str">
        <v>Macrotyloma axillare</v>
      </c>
      <c r="EA49" s="4" t="str">
        <v>Macrotyloma daltonii</v>
      </c>
      <c r="EB49" s="4" t="str">
        <v>Maesopsis eminii</v>
      </c>
      <c r="EC49" s="4" t="str">
        <v>Mangifera indica</v>
      </c>
      <c r="ED49" s="4" t="str">
        <v>Markhamia lutea</v>
      </c>
      <c r="EE49" s="4" t="str">
        <v>Melia azedarach</v>
      </c>
      <c r="EF49" s="4" t="str">
        <v>Melia volkensii</v>
      </c>
      <c r="EG49" s="4" t="str">
        <v>Milicia excelsa</v>
      </c>
      <c r="EH49" s="4" t="str">
        <v>Milletia ferruginea</v>
      </c>
      <c r="EI49" s="4" t="str">
        <v>Millettia thonningii</v>
      </c>
      <c r="EJ49" s="4" t="str">
        <v>Moringa oleifera</v>
      </c>
      <c r="EK49" s="4" t="str">
        <v>Moringa stenopetala</v>
      </c>
      <c r="EL49" s="4" t="str">
        <v>Neonotonia wightii</v>
      </c>
      <c r="EM49" s="4" t="str">
        <v>Newbouldia laevis</v>
      </c>
      <c r="EN49" s="4" t="str">
        <v>Olea europaea</v>
      </c>
      <c r="EO49" s="4" t="str">
        <v>Opuntia ficus-indica</v>
      </c>
      <c r="EP49" s="4" t="str">
        <v>Palm</v>
      </c>
      <c r="EQ49" s="4" t="str">
        <v>Parkia biglobosa</v>
      </c>
      <c r="ER49" s="4" t="str">
        <v>Paulownia fortunei</v>
      </c>
      <c r="ES49" s="4" t="str">
        <v>Pinus patula</v>
      </c>
      <c r="ET49" s="4" t="str">
        <v>Pithecellobium dulce</v>
      </c>
      <c r="EU49" s="4" t="str">
        <v>Plukenetia conophora</v>
      </c>
      <c r="EV49" s="4" t="str">
        <v>Podocarpus falcatus</v>
      </c>
      <c r="EW49" s="4" t="str">
        <v>Poupartia silvatica</v>
      </c>
      <c r="EX49" s="4" t="str">
        <v>Prosopis africana</v>
      </c>
      <c r="EY49" s="4" t="str">
        <v>Prosopis juliflora</v>
      </c>
      <c r="EZ49" s="4" t="str">
        <v>Prunus africana</v>
      </c>
      <c r="FA49" s="4" t="str">
        <v>Prunus persica</v>
      </c>
      <c r="FB49" s="4" t="str">
        <v>Pterocarpus erinaceus</v>
      </c>
      <c r="FC49" s="4" t="str">
        <v>Pterocarpus lucens</v>
      </c>
      <c r="FD49" s="4" t="str">
        <v>Pterocarpus santalinoides</v>
      </c>
      <c r="FE49" s="4" t="str">
        <v>Pueraria phaseoloides</v>
      </c>
      <c r="FF49" s="4" t="str">
        <v>Quillaja saponaria</v>
      </c>
      <c r="FG49" s="4" t="str">
        <v>Ricinodendron heudelotii</v>
      </c>
      <c r="FH49" s="4" t="str">
        <v>Rosmarinus officinalis</v>
      </c>
      <c r="FI49" s="4" t="str">
        <v>Schefflera abyssinica</v>
      </c>
      <c r="FJ49" s="4" t="str">
        <v>Searsia pyroides</v>
      </c>
      <c r="FK49" s="4" t="str">
        <v>Senna didymobotrya</v>
      </c>
      <c r="FL49" s="4" t="str">
        <v>Senna occidentalis</v>
      </c>
      <c r="FM49" s="4" t="str">
        <v>Senna siamea</v>
      </c>
      <c r="FN49" s="4" t="str">
        <v>Senna singueana</v>
      </c>
      <c r="FO49" s="4" t="str">
        <v>Senna spectabilis</v>
      </c>
      <c r="FP49" s="4" t="str">
        <v>Sesbania cinerascens</v>
      </c>
      <c r="FQ49" s="4" t="str">
        <v>Sesbania goetzei</v>
      </c>
      <c r="FR49" s="4" t="str">
        <v>Sesbania macrantha</v>
      </c>
      <c r="FS49" s="4" t="str">
        <v>Sesbania rostrata</v>
      </c>
      <c r="FT49" s="4" t="str">
        <v>Sesbania sesban</v>
      </c>
      <c r="FU49" s="4" t="str">
        <v>Spathodea campanulata</v>
      </c>
      <c r="FV49" s="4" t="str">
        <v>Spondias mombin</v>
      </c>
      <c r="FW49" s="4" t="str">
        <v>Stereospermum kunthianum</v>
      </c>
      <c r="FX49" s="4" t="str">
        <v>Stylosanthes guianensis</v>
      </c>
      <c r="FY49" s="4" t="str">
        <v>Stylosanthes hamata</v>
      </c>
      <c r="FZ49" s="4" t="str">
        <v>Syzygium guineense</v>
      </c>
      <c r="GA49" s="4" t="str">
        <v>Tamarindus indica</v>
      </c>
      <c r="GB49" s="4" t="str">
        <v>Tarenna sp</v>
      </c>
      <c r="GC49" s="4" t="str">
        <v>Tephrosia candida</v>
      </c>
      <c r="GD49" s="4" t="str">
        <v>Tephrosia diversifolia</v>
      </c>
      <c r="GE49" s="4" t="str">
        <v>Tephrosia sp</v>
      </c>
      <c r="GF49" s="4" t="str">
        <v>Tephrosia vogelii</v>
      </c>
      <c r="GG49" s="4" t="str">
        <v>Terminalia brownii</v>
      </c>
      <c r="GH49" s="4" t="str">
        <v>Terminalia ivoresensis</v>
      </c>
      <c r="GI49" s="4" t="str">
        <v>Terminalia sericea</v>
      </c>
      <c r="GJ49" s="4" t="str">
        <v>Terminalia superba</v>
      </c>
      <c r="GK49" s="4" t="str">
        <v>Tithonia diversifolia</v>
      </c>
      <c r="GL49" s="4" t="str">
        <v>Uapaca kirkiana</v>
      </c>
      <c r="GM49" s="4" t="str">
        <v>Unspecified Tree</v>
      </c>
      <c r="GN49" s="4" t="str">
        <v>Vachellia karroo</v>
      </c>
      <c r="GO49" s="4" t="str">
        <v>Vachellia seyal</v>
      </c>
      <c r="GP49" s="4" t="str">
        <v>Vitellaria paradoxa</v>
      </c>
      <c r="GQ49" s="4" t="str">
        <v>Ziziphus mauritiana</v>
      </c>
    </row>
    <row r="50" spans="1:199" x14ac:dyDescent="0.35">
      <c r="A50" s="4" t="s">
        <v>3728</v>
      </c>
      <c r="C50" s="4" t="s">
        <v>3729</v>
      </c>
      <c r="D50" s="4" t="s">
        <v>109</v>
      </c>
      <c r="E50" s="4" t="s">
        <v>109</v>
      </c>
      <c r="G50" s="4" t="str">
        <f t="shared" si="1"/>
        <v>Alchornea cordifolia</v>
      </c>
      <c r="I50" s="4" t="str">
        <v>Casuarina glauca</v>
      </c>
      <c r="N50" s="4" t="str" cm="1">
        <f t="array" ref="N50:GQ50">TRANSPOSE(_xlfn._xlws.SORT(_xlfn.UNIQUE(_xlfn._xlws.FILTER($I$2:$I$500,ISNUMBER(SEARCH(AgFor!C19,$I$2:$I$500)),"Not Found"))))</f>
        <v>Acacia angustissima</v>
      </c>
      <c r="O50" s="4" t="str">
        <v>Acacia auriculiformis</v>
      </c>
      <c r="P50" s="4" t="str">
        <v>Acacia brevispica</v>
      </c>
      <c r="Q50" s="4" t="str">
        <v>Acacia caerulescens</v>
      </c>
      <c r="R50" s="4" t="str">
        <v>Acacia crassicarpa</v>
      </c>
      <c r="S50" s="4" t="str">
        <v>Acacia cyanophylla</v>
      </c>
      <c r="T50" s="4" t="str">
        <v>Acacia decurrens</v>
      </c>
      <c r="U50" s="4" t="str">
        <v>Acacia etbaica</v>
      </c>
      <c r="V50" s="4" t="str">
        <v>Acacia ferruginea</v>
      </c>
      <c r="W50" s="4" t="str">
        <v>Acacia holosericea</v>
      </c>
      <c r="X50" s="4" t="str">
        <v>Acacia karroo</v>
      </c>
      <c r="Y50" s="4" t="str">
        <v>Acacia leptocarpa</v>
      </c>
      <c r="Z50" s="4" t="str">
        <v>Acacia mangium</v>
      </c>
      <c r="AA50" s="4" t="str">
        <v>Acacia nilotica</v>
      </c>
      <c r="AB50" s="4" t="str">
        <v>Acacia polyacantha</v>
      </c>
      <c r="AC50" s="4" t="str">
        <v>Acacia saligna</v>
      </c>
      <c r="AD50" s="4" t="str">
        <v>Acacia senegal</v>
      </c>
      <c r="AE50" s="4" t="str">
        <v>Acacia sieberiana</v>
      </c>
      <c r="AF50" s="4" t="str">
        <v>Acacia sp</v>
      </c>
      <c r="AG50" s="4" t="str">
        <v>Acacia tortilis</v>
      </c>
      <c r="AH50" s="4" t="str">
        <v>Acacia toxicaria</v>
      </c>
      <c r="AI50" s="4" t="str">
        <v>Acacia tumida</v>
      </c>
      <c r="AJ50" s="4" t="str">
        <v>Acrocarpus fraxinifolius</v>
      </c>
      <c r="AK50" s="4" t="str">
        <v>Adansonia digitata</v>
      </c>
      <c r="AL50" s="4" t="str">
        <v>Afzelia africana</v>
      </c>
      <c r="AM50" s="4" t="str">
        <v>Albizia chinensis</v>
      </c>
      <c r="AN50" s="4" t="str">
        <v>Albizia coriaria</v>
      </c>
      <c r="AO50" s="4" t="str">
        <v>Albizia gummifera</v>
      </c>
      <c r="AP50" s="4" t="str">
        <v>Albizia lebbeck</v>
      </c>
      <c r="AQ50" s="4" t="str">
        <v>Albizia zygia</v>
      </c>
      <c r="AR50" s="4" t="str">
        <v>Alchornea cordifolia</v>
      </c>
      <c r="AS50" s="4" t="str">
        <v>Alnus acuminata</v>
      </c>
      <c r="AT50" s="4" t="str">
        <v>Antiaris toxicaria</v>
      </c>
      <c r="AU50" s="4" t="str">
        <v>Argyrolobium uniflorum</v>
      </c>
      <c r="AV50" s="4" t="str">
        <v>Artocarpus altilis</v>
      </c>
      <c r="AW50" s="4" t="str">
        <v>Artocarpus heterophyllus</v>
      </c>
      <c r="AX50" s="4" t="str">
        <v>Atriplex nummularia</v>
      </c>
      <c r="AY50" s="4" t="str">
        <v>Azadirachta indica</v>
      </c>
      <c r="AZ50" s="4" t="str">
        <v>Balanites aegyptiaca</v>
      </c>
      <c r="BA50" s="4" t="str">
        <v>Bauhinia reticulata</v>
      </c>
      <c r="BB50" s="4" t="str">
        <v>Bauhinia rufescens</v>
      </c>
      <c r="BC50" s="4" t="str">
        <v>Berchemia discolor</v>
      </c>
      <c r="BD50" s="4" t="str">
        <v>Brachystegia spiciformis</v>
      </c>
      <c r="BE50" s="4" t="str">
        <v>Cajanus cajan</v>
      </c>
      <c r="BF50" s="4" t="str">
        <v>Calliandra calothyrsus</v>
      </c>
      <c r="BG50" s="4" t="str">
        <v>Calopogonium mucunoides</v>
      </c>
      <c r="BH50" s="4" t="str">
        <v>Carissa spinarum</v>
      </c>
      <c r="BI50" s="4" t="str">
        <v>Casuarina equisetifolia</v>
      </c>
      <c r="BJ50" s="4" t="str">
        <v>Casuarina glauca</v>
      </c>
      <c r="BK50" s="4" t="str">
        <v>Catha edulis</v>
      </c>
      <c r="BL50" s="4" t="str">
        <v>Cedrela odorata</v>
      </c>
      <c r="BM50" s="4" t="str">
        <v>Cedrela serrata</v>
      </c>
      <c r="BN50" s="4" t="str">
        <v>Celtis mildbraedii</v>
      </c>
      <c r="BO50" s="4" t="str">
        <v>Centrosema pubescens</v>
      </c>
      <c r="BP50" s="4" t="str">
        <v>Chromolaena odorata</v>
      </c>
      <c r="BQ50" s="4" t="str">
        <v>Cinnamomum cassia</v>
      </c>
      <c r="BR50" s="4" t="str">
        <v>Combretum apiculatum</v>
      </c>
      <c r="BS50" s="4" t="str">
        <v>Cordia africana</v>
      </c>
      <c r="BT50" s="4" t="str">
        <v>Crotalaria agatiflora</v>
      </c>
      <c r="BU50" s="4" t="str">
        <v>Crotalaria grahamiana</v>
      </c>
      <c r="BV50" s="4" t="str">
        <v>Crotalaria juncea</v>
      </c>
      <c r="BW50" s="4" t="str">
        <v>Crotalaria ochrolueca</v>
      </c>
      <c r="BX50" s="4" t="str">
        <v>Crotalaria sp</v>
      </c>
      <c r="BY50" s="4" t="str">
        <v>Crotalaria trichotoma</v>
      </c>
      <c r="BZ50" s="4" t="str">
        <v>Croton macrostachyus</v>
      </c>
      <c r="CA50" s="4" t="str">
        <v>Croton megalocarpus</v>
      </c>
      <c r="CB50" s="4" t="str">
        <v>Cupressus lusitanica</v>
      </c>
      <c r="CC50" s="4" t="str">
        <v>Cytisus proliferus</v>
      </c>
      <c r="CD50" s="4" t="str">
        <v>Dactyladenia barteri</v>
      </c>
      <c r="CE50" s="4" t="str">
        <v>Desmodium discolor</v>
      </c>
      <c r="CF50" s="4" t="str">
        <v>Desmodium distortum</v>
      </c>
      <c r="CG50" s="4" t="str">
        <v>Desmodium intortum</v>
      </c>
      <c r="CH50" s="4" t="str">
        <v>Desmodium uncinatum</v>
      </c>
      <c r="CI50" s="4" t="str">
        <v>Dodonaea viscosa</v>
      </c>
      <c r="CJ50" s="4" t="str">
        <v>Elaeis guineensis</v>
      </c>
      <c r="CK50" s="4" t="str">
        <v>Entada abyssinica</v>
      </c>
      <c r="CL50" s="4" t="str">
        <v>Entandrophragma angolense</v>
      </c>
      <c r="CM50" s="4" t="str">
        <v>Entandrophragma cylindricum</v>
      </c>
      <c r="CN50" s="4" t="str">
        <v>Eriosema ellipticum</v>
      </c>
      <c r="CO50" s="4" t="str">
        <v>Erythrina abyssinica</v>
      </c>
      <c r="CP50" s="4" t="str">
        <v>Erythrina poeppigiana</v>
      </c>
      <c r="CQ50" s="4" t="str">
        <v>Eucalpytus sp</v>
      </c>
      <c r="CR50" s="4" t="str">
        <v>Eucalyptus alba</v>
      </c>
      <c r="CS50" s="4" t="str">
        <v>Eucalyptus camaldulensis</v>
      </c>
      <c r="CT50" s="4" t="str">
        <v>Eucalyptus globulus</v>
      </c>
      <c r="CU50" s="4" t="str">
        <v>Eucalyptus saligna</v>
      </c>
      <c r="CV50" s="4" t="str">
        <v>Euclea racemosa</v>
      </c>
      <c r="CW50" s="4" t="str">
        <v>Faidherbia albida</v>
      </c>
      <c r="CX50" s="4" t="str">
        <v>Fernandoa madagascariensis</v>
      </c>
      <c r="CY50" s="4" t="str">
        <v>Ficus exasperata</v>
      </c>
      <c r="CZ50" s="4" t="str">
        <v>Ficus laurifolia</v>
      </c>
      <c r="DA50" s="4" t="str">
        <v>Ficus natalensis</v>
      </c>
      <c r="DB50" s="4" t="str">
        <v>Ficus polita</v>
      </c>
      <c r="DC50" s="4" t="str">
        <v>Ficus sur</v>
      </c>
      <c r="DD50" s="4" t="str">
        <v>Flemingia macrophylla</v>
      </c>
      <c r="DE50" s="4" t="str">
        <v>Flemingia sp</v>
      </c>
      <c r="DF50" s="4" t="str">
        <v>Gliricida sepium</v>
      </c>
      <c r="DG50" s="4" t="str">
        <v>Gliricidia</v>
      </c>
      <c r="DH50" s="4" t="str">
        <v>Gliricidia maculata</v>
      </c>
      <c r="DI50" s="4" t="str">
        <v>Gliricidia sepium</v>
      </c>
      <c r="DJ50" s="4" t="str">
        <v>Gmelina arborea</v>
      </c>
      <c r="DK50" s="4" t="str">
        <v>Grevillea robusta</v>
      </c>
      <c r="DL50" s="4" t="str">
        <v>Guiera senegalensis</v>
      </c>
      <c r="DM50" s="4" t="str">
        <v>Harrisonia abyssinica</v>
      </c>
      <c r="DN50" s="4" t="str">
        <v>Indigofera sp</v>
      </c>
      <c r="DO50" s="4" t="str">
        <v>Jatropha curcas</v>
      </c>
      <c r="DP50" s="4" t="str">
        <v>Julbernardia globiflora</v>
      </c>
      <c r="DQ50" s="4" t="str">
        <v>Juniperus procera</v>
      </c>
      <c r="DR50" s="4" t="str">
        <v>Khaya senegalensis</v>
      </c>
      <c r="DS50" s="4" t="str">
        <v>Lablab purpureus</v>
      </c>
      <c r="DT50" s="4" t="str">
        <v>Leucaena diversifolia</v>
      </c>
      <c r="DU50" s="4" t="str">
        <v>Leucaena leucocephala</v>
      </c>
      <c r="DV50" s="4" t="str">
        <v>Leucaena pallida</v>
      </c>
      <c r="DW50" s="4" t="str">
        <v>Leucaena trichandra</v>
      </c>
      <c r="DX50" s="4" t="str">
        <v>Lippia javanica</v>
      </c>
      <c r="DY50" s="4" t="str">
        <v>Macroptilium atropurpureum</v>
      </c>
      <c r="DZ50" s="4" t="str">
        <v>Macrotyloma axillare</v>
      </c>
      <c r="EA50" s="4" t="str">
        <v>Macrotyloma daltonii</v>
      </c>
      <c r="EB50" s="4" t="str">
        <v>Maesopsis eminii</v>
      </c>
      <c r="EC50" s="4" t="str">
        <v>Mangifera indica</v>
      </c>
      <c r="ED50" s="4" t="str">
        <v>Markhamia lutea</v>
      </c>
      <c r="EE50" s="4" t="str">
        <v>Melia azedarach</v>
      </c>
      <c r="EF50" s="4" t="str">
        <v>Melia volkensii</v>
      </c>
      <c r="EG50" s="4" t="str">
        <v>Milicia excelsa</v>
      </c>
      <c r="EH50" s="4" t="str">
        <v>Milletia ferruginea</v>
      </c>
      <c r="EI50" s="4" t="str">
        <v>Millettia thonningii</v>
      </c>
      <c r="EJ50" s="4" t="str">
        <v>Moringa oleifera</v>
      </c>
      <c r="EK50" s="4" t="str">
        <v>Moringa stenopetala</v>
      </c>
      <c r="EL50" s="4" t="str">
        <v>Neonotonia wightii</v>
      </c>
      <c r="EM50" s="4" t="str">
        <v>Newbouldia laevis</v>
      </c>
      <c r="EN50" s="4" t="str">
        <v>Olea europaea</v>
      </c>
      <c r="EO50" s="4" t="str">
        <v>Opuntia ficus-indica</v>
      </c>
      <c r="EP50" s="4" t="str">
        <v>Palm</v>
      </c>
      <c r="EQ50" s="4" t="str">
        <v>Parkia biglobosa</v>
      </c>
      <c r="ER50" s="4" t="str">
        <v>Paulownia fortunei</v>
      </c>
      <c r="ES50" s="4" t="str">
        <v>Pinus patula</v>
      </c>
      <c r="ET50" s="4" t="str">
        <v>Pithecellobium dulce</v>
      </c>
      <c r="EU50" s="4" t="str">
        <v>Plukenetia conophora</v>
      </c>
      <c r="EV50" s="4" t="str">
        <v>Podocarpus falcatus</v>
      </c>
      <c r="EW50" s="4" t="str">
        <v>Poupartia silvatica</v>
      </c>
      <c r="EX50" s="4" t="str">
        <v>Prosopis africana</v>
      </c>
      <c r="EY50" s="4" t="str">
        <v>Prosopis juliflora</v>
      </c>
      <c r="EZ50" s="4" t="str">
        <v>Prunus africana</v>
      </c>
      <c r="FA50" s="4" t="str">
        <v>Prunus persica</v>
      </c>
      <c r="FB50" s="4" t="str">
        <v>Pterocarpus erinaceus</v>
      </c>
      <c r="FC50" s="4" t="str">
        <v>Pterocarpus lucens</v>
      </c>
      <c r="FD50" s="4" t="str">
        <v>Pterocarpus santalinoides</v>
      </c>
      <c r="FE50" s="4" t="str">
        <v>Pueraria phaseoloides</v>
      </c>
      <c r="FF50" s="4" t="str">
        <v>Quillaja saponaria</v>
      </c>
      <c r="FG50" s="4" t="str">
        <v>Ricinodendron heudelotii</v>
      </c>
      <c r="FH50" s="4" t="str">
        <v>Rosmarinus officinalis</v>
      </c>
      <c r="FI50" s="4" t="str">
        <v>Schefflera abyssinica</v>
      </c>
      <c r="FJ50" s="4" t="str">
        <v>Searsia pyroides</v>
      </c>
      <c r="FK50" s="4" t="str">
        <v>Senna didymobotrya</v>
      </c>
      <c r="FL50" s="4" t="str">
        <v>Senna occidentalis</v>
      </c>
      <c r="FM50" s="4" t="str">
        <v>Senna siamea</v>
      </c>
      <c r="FN50" s="4" t="str">
        <v>Senna singueana</v>
      </c>
      <c r="FO50" s="4" t="str">
        <v>Senna spectabilis</v>
      </c>
      <c r="FP50" s="4" t="str">
        <v>Sesbania cinerascens</v>
      </c>
      <c r="FQ50" s="4" t="str">
        <v>Sesbania goetzei</v>
      </c>
      <c r="FR50" s="4" t="str">
        <v>Sesbania macrantha</v>
      </c>
      <c r="FS50" s="4" t="str">
        <v>Sesbania rostrata</v>
      </c>
      <c r="FT50" s="4" t="str">
        <v>Sesbania sesban</v>
      </c>
      <c r="FU50" s="4" t="str">
        <v>Spathodea campanulata</v>
      </c>
      <c r="FV50" s="4" t="str">
        <v>Spondias mombin</v>
      </c>
      <c r="FW50" s="4" t="str">
        <v>Stereospermum kunthianum</v>
      </c>
      <c r="FX50" s="4" t="str">
        <v>Stylosanthes guianensis</v>
      </c>
      <c r="FY50" s="4" t="str">
        <v>Stylosanthes hamata</v>
      </c>
      <c r="FZ50" s="4" t="str">
        <v>Syzygium guineense</v>
      </c>
      <c r="GA50" s="4" t="str">
        <v>Tamarindus indica</v>
      </c>
      <c r="GB50" s="4" t="str">
        <v>Tarenna sp</v>
      </c>
      <c r="GC50" s="4" t="str">
        <v>Tephrosia candida</v>
      </c>
      <c r="GD50" s="4" t="str">
        <v>Tephrosia diversifolia</v>
      </c>
      <c r="GE50" s="4" t="str">
        <v>Tephrosia sp</v>
      </c>
      <c r="GF50" s="4" t="str">
        <v>Tephrosia vogelii</v>
      </c>
      <c r="GG50" s="4" t="str">
        <v>Terminalia brownii</v>
      </c>
      <c r="GH50" s="4" t="str">
        <v>Terminalia ivoresensis</v>
      </c>
      <c r="GI50" s="4" t="str">
        <v>Terminalia sericea</v>
      </c>
      <c r="GJ50" s="4" t="str">
        <v>Terminalia superba</v>
      </c>
      <c r="GK50" s="4" t="str">
        <v>Tithonia diversifolia</v>
      </c>
      <c r="GL50" s="4" t="str">
        <v>Uapaca kirkiana</v>
      </c>
      <c r="GM50" s="4" t="str">
        <v>Unspecified Tree</v>
      </c>
      <c r="GN50" s="4" t="str">
        <v>Vachellia karroo</v>
      </c>
      <c r="GO50" s="4" t="str">
        <v>Vachellia seyal</v>
      </c>
      <c r="GP50" s="4" t="str">
        <v>Vitellaria paradoxa</v>
      </c>
      <c r="GQ50" s="4" t="str">
        <v>Ziziphus mauritiana</v>
      </c>
    </row>
    <row r="51" spans="1:199" x14ac:dyDescent="0.35">
      <c r="A51" s="4" t="s">
        <v>3730</v>
      </c>
      <c r="C51" s="4" t="s">
        <v>3731</v>
      </c>
      <c r="D51" s="4" t="s">
        <v>3732</v>
      </c>
      <c r="E51" s="4" t="s">
        <v>109</v>
      </c>
      <c r="F51" s="4" t="s">
        <v>3625</v>
      </c>
      <c r="G51" s="4" t="str">
        <f t="shared" si="1"/>
        <v>Alnus acuminata</v>
      </c>
      <c r="I51" s="4" t="str">
        <v>Catha edulis</v>
      </c>
      <c r="N51" s="4" t="str" cm="1">
        <f t="array" ref="N51:GQ51">TRANSPOSE(_xlfn._xlws.SORT(_xlfn.UNIQUE(_xlfn._xlws.FILTER($I$2:$I$500,ISNUMBER(SEARCH(AgFor!C20,$I$2:$I$500)),"Not Found"))))</f>
        <v>Acacia angustissima</v>
      </c>
      <c r="O51" s="4" t="str">
        <v>Acacia auriculiformis</v>
      </c>
      <c r="P51" s="4" t="str">
        <v>Acacia brevispica</v>
      </c>
      <c r="Q51" s="4" t="str">
        <v>Acacia caerulescens</v>
      </c>
      <c r="R51" s="4" t="str">
        <v>Acacia crassicarpa</v>
      </c>
      <c r="S51" s="4" t="str">
        <v>Acacia cyanophylla</v>
      </c>
      <c r="T51" s="4" t="str">
        <v>Acacia decurrens</v>
      </c>
      <c r="U51" s="4" t="str">
        <v>Acacia etbaica</v>
      </c>
      <c r="V51" s="4" t="str">
        <v>Acacia ferruginea</v>
      </c>
      <c r="W51" s="4" t="str">
        <v>Acacia holosericea</v>
      </c>
      <c r="X51" s="4" t="str">
        <v>Acacia karroo</v>
      </c>
      <c r="Y51" s="4" t="str">
        <v>Acacia leptocarpa</v>
      </c>
      <c r="Z51" s="4" t="str">
        <v>Acacia mangium</v>
      </c>
      <c r="AA51" s="4" t="str">
        <v>Acacia nilotica</v>
      </c>
      <c r="AB51" s="4" t="str">
        <v>Acacia polyacantha</v>
      </c>
      <c r="AC51" s="4" t="str">
        <v>Acacia saligna</v>
      </c>
      <c r="AD51" s="4" t="str">
        <v>Acacia senegal</v>
      </c>
      <c r="AE51" s="4" t="str">
        <v>Acacia sieberiana</v>
      </c>
      <c r="AF51" s="4" t="str">
        <v>Acacia sp</v>
      </c>
      <c r="AG51" s="4" t="str">
        <v>Acacia tortilis</v>
      </c>
      <c r="AH51" s="4" t="str">
        <v>Acacia toxicaria</v>
      </c>
      <c r="AI51" s="4" t="str">
        <v>Acacia tumida</v>
      </c>
      <c r="AJ51" s="4" t="str">
        <v>Acrocarpus fraxinifolius</v>
      </c>
      <c r="AK51" s="4" t="str">
        <v>Adansonia digitata</v>
      </c>
      <c r="AL51" s="4" t="str">
        <v>Afzelia africana</v>
      </c>
      <c r="AM51" s="4" t="str">
        <v>Albizia chinensis</v>
      </c>
      <c r="AN51" s="4" t="str">
        <v>Albizia coriaria</v>
      </c>
      <c r="AO51" s="4" t="str">
        <v>Albizia gummifera</v>
      </c>
      <c r="AP51" s="4" t="str">
        <v>Albizia lebbeck</v>
      </c>
      <c r="AQ51" s="4" t="str">
        <v>Albizia zygia</v>
      </c>
      <c r="AR51" s="4" t="str">
        <v>Alchornea cordifolia</v>
      </c>
      <c r="AS51" s="4" t="str">
        <v>Alnus acuminata</v>
      </c>
      <c r="AT51" s="4" t="str">
        <v>Antiaris toxicaria</v>
      </c>
      <c r="AU51" s="4" t="str">
        <v>Argyrolobium uniflorum</v>
      </c>
      <c r="AV51" s="4" t="str">
        <v>Artocarpus altilis</v>
      </c>
      <c r="AW51" s="4" t="str">
        <v>Artocarpus heterophyllus</v>
      </c>
      <c r="AX51" s="4" t="str">
        <v>Atriplex nummularia</v>
      </c>
      <c r="AY51" s="4" t="str">
        <v>Azadirachta indica</v>
      </c>
      <c r="AZ51" s="4" t="str">
        <v>Balanites aegyptiaca</v>
      </c>
      <c r="BA51" s="4" t="str">
        <v>Bauhinia reticulata</v>
      </c>
      <c r="BB51" s="4" t="str">
        <v>Bauhinia rufescens</v>
      </c>
      <c r="BC51" s="4" t="str">
        <v>Berchemia discolor</v>
      </c>
      <c r="BD51" s="4" t="str">
        <v>Brachystegia spiciformis</v>
      </c>
      <c r="BE51" s="4" t="str">
        <v>Cajanus cajan</v>
      </c>
      <c r="BF51" s="4" t="str">
        <v>Calliandra calothyrsus</v>
      </c>
      <c r="BG51" s="4" t="str">
        <v>Calopogonium mucunoides</v>
      </c>
      <c r="BH51" s="4" t="str">
        <v>Carissa spinarum</v>
      </c>
      <c r="BI51" s="4" t="str">
        <v>Casuarina equisetifolia</v>
      </c>
      <c r="BJ51" s="4" t="str">
        <v>Casuarina glauca</v>
      </c>
      <c r="BK51" s="4" t="str">
        <v>Catha edulis</v>
      </c>
      <c r="BL51" s="4" t="str">
        <v>Cedrela odorata</v>
      </c>
      <c r="BM51" s="4" t="str">
        <v>Cedrela serrata</v>
      </c>
      <c r="BN51" s="4" t="str">
        <v>Celtis mildbraedii</v>
      </c>
      <c r="BO51" s="4" t="str">
        <v>Centrosema pubescens</v>
      </c>
      <c r="BP51" s="4" t="str">
        <v>Chromolaena odorata</v>
      </c>
      <c r="BQ51" s="4" t="str">
        <v>Cinnamomum cassia</v>
      </c>
      <c r="BR51" s="4" t="str">
        <v>Combretum apiculatum</v>
      </c>
      <c r="BS51" s="4" t="str">
        <v>Cordia africana</v>
      </c>
      <c r="BT51" s="4" t="str">
        <v>Crotalaria agatiflora</v>
      </c>
      <c r="BU51" s="4" t="str">
        <v>Crotalaria grahamiana</v>
      </c>
      <c r="BV51" s="4" t="str">
        <v>Crotalaria juncea</v>
      </c>
      <c r="BW51" s="4" t="str">
        <v>Crotalaria ochrolueca</v>
      </c>
      <c r="BX51" s="4" t="str">
        <v>Crotalaria sp</v>
      </c>
      <c r="BY51" s="4" t="str">
        <v>Crotalaria trichotoma</v>
      </c>
      <c r="BZ51" s="4" t="str">
        <v>Croton macrostachyus</v>
      </c>
      <c r="CA51" s="4" t="str">
        <v>Croton megalocarpus</v>
      </c>
      <c r="CB51" s="4" t="str">
        <v>Cupressus lusitanica</v>
      </c>
      <c r="CC51" s="4" t="str">
        <v>Cytisus proliferus</v>
      </c>
      <c r="CD51" s="4" t="str">
        <v>Dactyladenia barteri</v>
      </c>
      <c r="CE51" s="4" t="str">
        <v>Desmodium discolor</v>
      </c>
      <c r="CF51" s="4" t="str">
        <v>Desmodium distortum</v>
      </c>
      <c r="CG51" s="4" t="str">
        <v>Desmodium intortum</v>
      </c>
      <c r="CH51" s="4" t="str">
        <v>Desmodium uncinatum</v>
      </c>
      <c r="CI51" s="4" t="str">
        <v>Dodonaea viscosa</v>
      </c>
      <c r="CJ51" s="4" t="str">
        <v>Elaeis guineensis</v>
      </c>
      <c r="CK51" s="4" t="str">
        <v>Entada abyssinica</v>
      </c>
      <c r="CL51" s="4" t="str">
        <v>Entandrophragma angolense</v>
      </c>
      <c r="CM51" s="4" t="str">
        <v>Entandrophragma cylindricum</v>
      </c>
      <c r="CN51" s="4" t="str">
        <v>Eriosema ellipticum</v>
      </c>
      <c r="CO51" s="4" t="str">
        <v>Erythrina abyssinica</v>
      </c>
      <c r="CP51" s="4" t="str">
        <v>Erythrina poeppigiana</v>
      </c>
      <c r="CQ51" s="4" t="str">
        <v>Eucalpytus sp</v>
      </c>
      <c r="CR51" s="4" t="str">
        <v>Eucalyptus alba</v>
      </c>
      <c r="CS51" s="4" t="str">
        <v>Eucalyptus camaldulensis</v>
      </c>
      <c r="CT51" s="4" t="str">
        <v>Eucalyptus globulus</v>
      </c>
      <c r="CU51" s="4" t="str">
        <v>Eucalyptus saligna</v>
      </c>
      <c r="CV51" s="4" t="str">
        <v>Euclea racemosa</v>
      </c>
      <c r="CW51" s="4" t="str">
        <v>Faidherbia albida</v>
      </c>
      <c r="CX51" s="4" t="str">
        <v>Fernandoa madagascariensis</v>
      </c>
      <c r="CY51" s="4" t="str">
        <v>Ficus exasperata</v>
      </c>
      <c r="CZ51" s="4" t="str">
        <v>Ficus laurifolia</v>
      </c>
      <c r="DA51" s="4" t="str">
        <v>Ficus natalensis</v>
      </c>
      <c r="DB51" s="4" t="str">
        <v>Ficus polita</v>
      </c>
      <c r="DC51" s="4" t="str">
        <v>Ficus sur</v>
      </c>
      <c r="DD51" s="4" t="str">
        <v>Flemingia macrophylla</v>
      </c>
      <c r="DE51" s="4" t="str">
        <v>Flemingia sp</v>
      </c>
      <c r="DF51" s="4" t="str">
        <v>Gliricida sepium</v>
      </c>
      <c r="DG51" s="4" t="str">
        <v>Gliricidia</v>
      </c>
      <c r="DH51" s="4" t="str">
        <v>Gliricidia maculata</v>
      </c>
      <c r="DI51" s="4" t="str">
        <v>Gliricidia sepium</v>
      </c>
      <c r="DJ51" s="4" t="str">
        <v>Gmelina arborea</v>
      </c>
      <c r="DK51" s="4" t="str">
        <v>Grevillea robusta</v>
      </c>
      <c r="DL51" s="4" t="str">
        <v>Guiera senegalensis</v>
      </c>
      <c r="DM51" s="4" t="str">
        <v>Harrisonia abyssinica</v>
      </c>
      <c r="DN51" s="4" t="str">
        <v>Indigofera sp</v>
      </c>
      <c r="DO51" s="4" t="str">
        <v>Jatropha curcas</v>
      </c>
      <c r="DP51" s="4" t="str">
        <v>Julbernardia globiflora</v>
      </c>
      <c r="DQ51" s="4" t="str">
        <v>Juniperus procera</v>
      </c>
      <c r="DR51" s="4" t="str">
        <v>Khaya senegalensis</v>
      </c>
      <c r="DS51" s="4" t="str">
        <v>Lablab purpureus</v>
      </c>
      <c r="DT51" s="4" t="str">
        <v>Leucaena diversifolia</v>
      </c>
      <c r="DU51" s="4" t="str">
        <v>Leucaena leucocephala</v>
      </c>
      <c r="DV51" s="4" t="str">
        <v>Leucaena pallida</v>
      </c>
      <c r="DW51" s="4" t="str">
        <v>Leucaena trichandra</v>
      </c>
      <c r="DX51" s="4" t="str">
        <v>Lippia javanica</v>
      </c>
      <c r="DY51" s="4" t="str">
        <v>Macroptilium atropurpureum</v>
      </c>
      <c r="DZ51" s="4" t="str">
        <v>Macrotyloma axillare</v>
      </c>
      <c r="EA51" s="4" t="str">
        <v>Macrotyloma daltonii</v>
      </c>
      <c r="EB51" s="4" t="str">
        <v>Maesopsis eminii</v>
      </c>
      <c r="EC51" s="4" t="str">
        <v>Mangifera indica</v>
      </c>
      <c r="ED51" s="4" t="str">
        <v>Markhamia lutea</v>
      </c>
      <c r="EE51" s="4" t="str">
        <v>Melia azedarach</v>
      </c>
      <c r="EF51" s="4" t="str">
        <v>Melia volkensii</v>
      </c>
      <c r="EG51" s="4" t="str">
        <v>Milicia excelsa</v>
      </c>
      <c r="EH51" s="4" t="str">
        <v>Milletia ferruginea</v>
      </c>
      <c r="EI51" s="4" t="str">
        <v>Millettia thonningii</v>
      </c>
      <c r="EJ51" s="4" t="str">
        <v>Moringa oleifera</v>
      </c>
      <c r="EK51" s="4" t="str">
        <v>Moringa stenopetala</v>
      </c>
      <c r="EL51" s="4" t="str">
        <v>Neonotonia wightii</v>
      </c>
      <c r="EM51" s="4" t="str">
        <v>Newbouldia laevis</v>
      </c>
      <c r="EN51" s="4" t="str">
        <v>Olea europaea</v>
      </c>
      <c r="EO51" s="4" t="str">
        <v>Opuntia ficus-indica</v>
      </c>
      <c r="EP51" s="4" t="str">
        <v>Palm</v>
      </c>
      <c r="EQ51" s="4" t="str">
        <v>Parkia biglobosa</v>
      </c>
      <c r="ER51" s="4" t="str">
        <v>Paulownia fortunei</v>
      </c>
      <c r="ES51" s="4" t="str">
        <v>Pinus patula</v>
      </c>
      <c r="ET51" s="4" t="str">
        <v>Pithecellobium dulce</v>
      </c>
      <c r="EU51" s="4" t="str">
        <v>Plukenetia conophora</v>
      </c>
      <c r="EV51" s="4" t="str">
        <v>Podocarpus falcatus</v>
      </c>
      <c r="EW51" s="4" t="str">
        <v>Poupartia silvatica</v>
      </c>
      <c r="EX51" s="4" t="str">
        <v>Prosopis africana</v>
      </c>
      <c r="EY51" s="4" t="str">
        <v>Prosopis juliflora</v>
      </c>
      <c r="EZ51" s="4" t="str">
        <v>Prunus africana</v>
      </c>
      <c r="FA51" s="4" t="str">
        <v>Prunus persica</v>
      </c>
      <c r="FB51" s="4" t="str">
        <v>Pterocarpus erinaceus</v>
      </c>
      <c r="FC51" s="4" t="str">
        <v>Pterocarpus lucens</v>
      </c>
      <c r="FD51" s="4" t="str">
        <v>Pterocarpus santalinoides</v>
      </c>
      <c r="FE51" s="4" t="str">
        <v>Pueraria phaseoloides</v>
      </c>
      <c r="FF51" s="4" t="str">
        <v>Quillaja saponaria</v>
      </c>
      <c r="FG51" s="4" t="str">
        <v>Ricinodendron heudelotii</v>
      </c>
      <c r="FH51" s="4" t="str">
        <v>Rosmarinus officinalis</v>
      </c>
      <c r="FI51" s="4" t="str">
        <v>Schefflera abyssinica</v>
      </c>
      <c r="FJ51" s="4" t="str">
        <v>Searsia pyroides</v>
      </c>
      <c r="FK51" s="4" t="str">
        <v>Senna didymobotrya</v>
      </c>
      <c r="FL51" s="4" t="str">
        <v>Senna occidentalis</v>
      </c>
      <c r="FM51" s="4" t="str">
        <v>Senna siamea</v>
      </c>
      <c r="FN51" s="4" t="str">
        <v>Senna singueana</v>
      </c>
      <c r="FO51" s="4" t="str">
        <v>Senna spectabilis</v>
      </c>
      <c r="FP51" s="4" t="str">
        <v>Sesbania cinerascens</v>
      </c>
      <c r="FQ51" s="4" t="str">
        <v>Sesbania goetzei</v>
      </c>
      <c r="FR51" s="4" t="str">
        <v>Sesbania macrantha</v>
      </c>
      <c r="FS51" s="4" t="str">
        <v>Sesbania rostrata</v>
      </c>
      <c r="FT51" s="4" t="str">
        <v>Sesbania sesban</v>
      </c>
      <c r="FU51" s="4" t="str">
        <v>Spathodea campanulata</v>
      </c>
      <c r="FV51" s="4" t="str">
        <v>Spondias mombin</v>
      </c>
      <c r="FW51" s="4" t="str">
        <v>Stereospermum kunthianum</v>
      </c>
      <c r="FX51" s="4" t="str">
        <v>Stylosanthes guianensis</v>
      </c>
      <c r="FY51" s="4" t="str">
        <v>Stylosanthes hamata</v>
      </c>
      <c r="FZ51" s="4" t="str">
        <v>Syzygium guineense</v>
      </c>
      <c r="GA51" s="4" t="str">
        <v>Tamarindus indica</v>
      </c>
      <c r="GB51" s="4" t="str">
        <v>Tarenna sp</v>
      </c>
      <c r="GC51" s="4" t="str">
        <v>Tephrosia candida</v>
      </c>
      <c r="GD51" s="4" t="str">
        <v>Tephrosia diversifolia</v>
      </c>
      <c r="GE51" s="4" t="str">
        <v>Tephrosia sp</v>
      </c>
      <c r="GF51" s="4" t="str">
        <v>Tephrosia vogelii</v>
      </c>
      <c r="GG51" s="4" t="str">
        <v>Terminalia brownii</v>
      </c>
      <c r="GH51" s="4" t="str">
        <v>Terminalia ivoresensis</v>
      </c>
      <c r="GI51" s="4" t="str">
        <v>Terminalia sericea</v>
      </c>
      <c r="GJ51" s="4" t="str">
        <v>Terminalia superba</v>
      </c>
      <c r="GK51" s="4" t="str">
        <v>Tithonia diversifolia</v>
      </c>
      <c r="GL51" s="4" t="str">
        <v>Uapaca kirkiana</v>
      </c>
      <c r="GM51" s="4" t="str">
        <v>Unspecified Tree</v>
      </c>
      <c r="GN51" s="4" t="str">
        <v>Vachellia karroo</v>
      </c>
      <c r="GO51" s="4" t="str">
        <v>Vachellia seyal</v>
      </c>
      <c r="GP51" s="4" t="str">
        <v>Vitellaria paradoxa</v>
      </c>
      <c r="GQ51" s="4" t="str">
        <v>Ziziphus mauritiana</v>
      </c>
    </row>
    <row r="52" spans="1:199" x14ac:dyDescent="0.35">
      <c r="A52" s="4" t="s">
        <v>3730</v>
      </c>
      <c r="C52" s="4" t="s">
        <v>3731</v>
      </c>
      <c r="D52" s="4" t="s">
        <v>3733</v>
      </c>
      <c r="E52" s="4" t="s">
        <v>109</v>
      </c>
      <c r="F52" s="4" t="s">
        <v>3625</v>
      </c>
      <c r="G52" s="4" t="str">
        <f t="shared" si="1"/>
        <v>Alnus acuminata</v>
      </c>
      <c r="I52" s="4" t="str">
        <v>Cedrela odorata</v>
      </c>
      <c r="N52" s="4" t="str" cm="1">
        <f t="array" ref="N52:GQ52">TRANSPOSE(_xlfn._xlws.SORT(_xlfn.UNIQUE(_xlfn._xlws.FILTER($I$2:$I$500,ISNUMBER(SEARCH(AgFor!C21,$I$2:$I$500)),"Not Found"))))</f>
        <v>Acacia angustissima</v>
      </c>
      <c r="O52" s="4" t="str">
        <v>Acacia auriculiformis</v>
      </c>
      <c r="P52" s="4" t="str">
        <v>Acacia brevispica</v>
      </c>
      <c r="Q52" s="4" t="str">
        <v>Acacia caerulescens</v>
      </c>
      <c r="R52" s="4" t="str">
        <v>Acacia crassicarpa</v>
      </c>
      <c r="S52" s="4" t="str">
        <v>Acacia cyanophylla</v>
      </c>
      <c r="T52" s="4" t="str">
        <v>Acacia decurrens</v>
      </c>
      <c r="U52" s="4" t="str">
        <v>Acacia etbaica</v>
      </c>
      <c r="V52" s="4" t="str">
        <v>Acacia ferruginea</v>
      </c>
      <c r="W52" s="4" t="str">
        <v>Acacia holosericea</v>
      </c>
      <c r="X52" s="4" t="str">
        <v>Acacia karroo</v>
      </c>
      <c r="Y52" s="4" t="str">
        <v>Acacia leptocarpa</v>
      </c>
      <c r="Z52" s="4" t="str">
        <v>Acacia mangium</v>
      </c>
      <c r="AA52" s="4" t="str">
        <v>Acacia nilotica</v>
      </c>
      <c r="AB52" s="4" t="str">
        <v>Acacia polyacantha</v>
      </c>
      <c r="AC52" s="4" t="str">
        <v>Acacia saligna</v>
      </c>
      <c r="AD52" s="4" t="str">
        <v>Acacia senegal</v>
      </c>
      <c r="AE52" s="4" t="str">
        <v>Acacia sieberiana</v>
      </c>
      <c r="AF52" s="4" t="str">
        <v>Acacia sp</v>
      </c>
      <c r="AG52" s="4" t="str">
        <v>Acacia tortilis</v>
      </c>
      <c r="AH52" s="4" t="str">
        <v>Acacia toxicaria</v>
      </c>
      <c r="AI52" s="4" t="str">
        <v>Acacia tumida</v>
      </c>
      <c r="AJ52" s="4" t="str">
        <v>Acrocarpus fraxinifolius</v>
      </c>
      <c r="AK52" s="4" t="str">
        <v>Adansonia digitata</v>
      </c>
      <c r="AL52" s="4" t="str">
        <v>Afzelia africana</v>
      </c>
      <c r="AM52" s="4" t="str">
        <v>Albizia chinensis</v>
      </c>
      <c r="AN52" s="4" t="str">
        <v>Albizia coriaria</v>
      </c>
      <c r="AO52" s="4" t="str">
        <v>Albizia gummifera</v>
      </c>
      <c r="AP52" s="4" t="str">
        <v>Albizia lebbeck</v>
      </c>
      <c r="AQ52" s="4" t="str">
        <v>Albizia zygia</v>
      </c>
      <c r="AR52" s="4" t="str">
        <v>Alchornea cordifolia</v>
      </c>
      <c r="AS52" s="4" t="str">
        <v>Alnus acuminata</v>
      </c>
      <c r="AT52" s="4" t="str">
        <v>Antiaris toxicaria</v>
      </c>
      <c r="AU52" s="4" t="str">
        <v>Argyrolobium uniflorum</v>
      </c>
      <c r="AV52" s="4" t="str">
        <v>Artocarpus altilis</v>
      </c>
      <c r="AW52" s="4" t="str">
        <v>Artocarpus heterophyllus</v>
      </c>
      <c r="AX52" s="4" t="str">
        <v>Atriplex nummularia</v>
      </c>
      <c r="AY52" s="4" t="str">
        <v>Azadirachta indica</v>
      </c>
      <c r="AZ52" s="4" t="str">
        <v>Balanites aegyptiaca</v>
      </c>
      <c r="BA52" s="4" t="str">
        <v>Bauhinia reticulata</v>
      </c>
      <c r="BB52" s="4" t="str">
        <v>Bauhinia rufescens</v>
      </c>
      <c r="BC52" s="4" t="str">
        <v>Berchemia discolor</v>
      </c>
      <c r="BD52" s="4" t="str">
        <v>Brachystegia spiciformis</v>
      </c>
      <c r="BE52" s="4" t="str">
        <v>Cajanus cajan</v>
      </c>
      <c r="BF52" s="4" t="str">
        <v>Calliandra calothyrsus</v>
      </c>
      <c r="BG52" s="4" t="str">
        <v>Calopogonium mucunoides</v>
      </c>
      <c r="BH52" s="4" t="str">
        <v>Carissa spinarum</v>
      </c>
      <c r="BI52" s="4" t="str">
        <v>Casuarina equisetifolia</v>
      </c>
      <c r="BJ52" s="4" t="str">
        <v>Casuarina glauca</v>
      </c>
      <c r="BK52" s="4" t="str">
        <v>Catha edulis</v>
      </c>
      <c r="BL52" s="4" t="str">
        <v>Cedrela odorata</v>
      </c>
      <c r="BM52" s="4" t="str">
        <v>Cedrela serrata</v>
      </c>
      <c r="BN52" s="4" t="str">
        <v>Celtis mildbraedii</v>
      </c>
      <c r="BO52" s="4" t="str">
        <v>Centrosema pubescens</v>
      </c>
      <c r="BP52" s="4" t="str">
        <v>Chromolaena odorata</v>
      </c>
      <c r="BQ52" s="4" t="str">
        <v>Cinnamomum cassia</v>
      </c>
      <c r="BR52" s="4" t="str">
        <v>Combretum apiculatum</v>
      </c>
      <c r="BS52" s="4" t="str">
        <v>Cordia africana</v>
      </c>
      <c r="BT52" s="4" t="str">
        <v>Crotalaria agatiflora</v>
      </c>
      <c r="BU52" s="4" t="str">
        <v>Crotalaria grahamiana</v>
      </c>
      <c r="BV52" s="4" t="str">
        <v>Crotalaria juncea</v>
      </c>
      <c r="BW52" s="4" t="str">
        <v>Crotalaria ochrolueca</v>
      </c>
      <c r="BX52" s="4" t="str">
        <v>Crotalaria sp</v>
      </c>
      <c r="BY52" s="4" t="str">
        <v>Crotalaria trichotoma</v>
      </c>
      <c r="BZ52" s="4" t="str">
        <v>Croton macrostachyus</v>
      </c>
      <c r="CA52" s="4" t="str">
        <v>Croton megalocarpus</v>
      </c>
      <c r="CB52" s="4" t="str">
        <v>Cupressus lusitanica</v>
      </c>
      <c r="CC52" s="4" t="str">
        <v>Cytisus proliferus</v>
      </c>
      <c r="CD52" s="4" t="str">
        <v>Dactyladenia barteri</v>
      </c>
      <c r="CE52" s="4" t="str">
        <v>Desmodium discolor</v>
      </c>
      <c r="CF52" s="4" t="str">
        <v>Desmodium distortum</v>
      </c>
      <c r="CG52" s="4" t="str">
        <v>Desmodium intortum</v>
      </c>
      <c r="CH52" s="4" t="str">
        <v>Desmodium uncinatum</v>
      </c>
      <c r="CI52" s="4" t="str">
        <v>Dodonaea viscosa</v>
      </c>
      <c r="CJ52" s="4" t="str">
        <v>Elaeis guineensis</v>
      </c>
      <c r="CK52" s="4" t="str">
        <v>Entada abyssinica</v>
      </c>
      <c r="CL52" s="4" t="str">
        <v>Entandrophragma angolense</v>
      </c>
      <c r="CM52" s="4" t="str">
        <v>Entandrophragma cylindricum</v>
      </c>
      <c r="CN52" s="4" t="str">
        <v>Eriosema ellipticum</v>
      </c>
      <c r="CO52" s="4" t="str">
        <v>Erythrina abyssinica</v>
      </c>
      <c r="CP52" s="4" t="str">
        <v>Erythrina poeppigiana</v>
      </c>
      <c r="CQ52" s="4" t="str">
        <v>Eucalpytus sp</v>
      </c>
      <c r="CR52" s="4" t="str">
        <v>Eucalyptus alba</v>
      </c>
      <c r="CS52" s="4" t="str">
        <v>Eucalyptus camaldulensis</v>
      </c>
      <c r="CT52" s="4" t="str">
        <v>Eucalyptus globulus</v>
      </c>
      <c r="CU52" s="4" t="str">
        <v>Eucalyptus saligna</v>
      </c>
      <c r="CV52" s="4" t="str">
        <v>Euclea racemosa</v>
      </c>
      <c r="CW52" s="4" t="str">
        <v>Faidherbia albida</v>
      </c>
      <c r="CX52" s="4" t="str">
        <v>Fernandoa madagascariensis</v>
      </c>
      <c r="CY52" s="4" t="str">
        <v>Ficus exasperata</v>
      </c>
      <c r="CZ52" s="4" t="str">
        <v>Ficus laurifolia</v>
      </c>
      <c r="DA52" s="4" t="str">
        <v>Ficus natalensis</v>
      </c>
      <c r="DB52" s="4" t="str">
        <v>Ficus polita</v>
      </c>
      <c r="DC52" s="4" t="str">
        <v>Ficus sur</v>
      </c>
      <c r="DD52" s="4" t="str">
        <v>Flemingia macrophylla</v>
      </c>
      <c r="DE52" s="4" t="str">
        <v>Flemingia sp</v>
      </c>
      <c r="DF52" s="4" t="str">
        <v>Gliricida sepium</v>
      </c>
      <c r="DG52" s="4" t="str">
        <v>Gliricidia</v>
      </c>
      <c r="DH52" s="4" t="str">
        <v>Gliricidia maculata</v>
      </c>
      <c r="DI52" s="4" t="str">
        <v>Gliricidia sepium</v>
      </c>
      <c r="DJ52" s="4" t="str">
        <v>Gmelina arborea</v>
      </c>
      <c r="DK52" s="4" t="str">
        <v>Grevillea robusta</v>
      </c>
      <c r="DL52" s="4" t="str">
        <v>Guiera senegalensis</v>
      </c>
      <c r="DM52" s="4" t="str">
        <v>Harrisonia abyssinica</v>
      </c>
      <c r="DN52" s="4" t="str">
        <v>Indigofera sp</v>
      </c>
      <c r="DO52" s="4" t="str">
        <v>Jatropha curcas</v>
      </c>
      <c r="DP52" s="4" t="str">
        <v>Julbernardia globiflora</v>
      </c>
      <c r="DQ52" s="4" t="str">
        <v>Juniperus procera</v>
      </c>
      <c r="DR52" s="4" t="str">
        <v>Khaya senegalensis</v>
      </c>
      <c r="DS52" s="4" t="str">
        <v>Lablab purpureus</v>
      </c>
      <c r="DT52" s="4" t="str">
        <v>Leucaena diversifolia</v>
      </c>
      <c r="DU52" s="4" t="str">
        <v>Leucaena leucocephala</v>
      </c>
      <c r="DV52" s="4" t="str">
        <v>Leucaena pallida</v>
      </c>
      <c r="DW52" s="4" t="str">
        <v>Leucaena trichandra</v>
      </c>
      <c r="DX52" s="4" t="str">
        <v>Lippia javanica</v>
      </c>
      <c r="DY52" s="4" t="str">
        <v>Macroptilium atropurpureum</v>
      </c>
      <c r="DZ52" s="4" t="str">
        <v>Macrotyloma axillare</v>
      </c>
      <c r="EA52" s="4" t="str">
        <v>Macrotyloma daltonii</v>
      </c>
      <c r="EB52" s="4" t="str">
        <v>Maesopsis eminii</v>
      </c>
      <c r="EC52" s="4" t="str">
        <v>Mangifera indica</v>
      </c>
      <c r="ED52" s="4" t="str">
        <v>Markhamia lutea</v>
      </c>
      <c r="EE52" s="4" t="str">
        <v>Melia azedarach</v>
      </c>
      <c r="EF52" s="4" t="str">
        <v>Melia volkensii</v>
      </c>
      <c r="EG52" s="4" t="str">
        <v>Milicia excelsa</v>
      </c>
      <c r="EH52" s="4" t="str">
        <v>Milletia ferruginea</v>
      </c>
      <c r="EI52" s="4" t="str">
        <v>Millettia thonningii</v>
      </c>
      <c r="EJ52" s="4" t="str">
        <v>Moringa oleifera</v>
      </c>
      <c r="EK52" s="4" t="str">
        <v>Moringa stenopetala</v>
      </c>
      <c r="EL52" s="4" t="str">
        <v>Neonotonia wightii</v>
      </c>
      <c r="EM52" s="4" t="str">
        <v>Newbouldia laevis</v>
      </c>
      <c r="EN52" s="4" t="str">
        <v>Olea europaea</v>
      </c>
      <c r="EO52" s="4" t="str">
        <v>Opuntia ficus-indica</v>
      </c>
      <c r="EP52" s="4" t="str">
        <v>Palm</v>
      </c>
      <c r="EQ52" s="4" t="str">
        <v>Parkia biglobosa</v>
      </c>
      <c r="ER52" s="4" t="str">
        <v>Paulownia fortunei</v>
      </c>
      <c r="ES52" s="4" t="str">
        <v>Pinus patula</v>
      </c>
      <c r="ET52" s="4" t="str">
        <v>Pithecellobium dulce</v>
      </c>
      <c r="EU52" s="4" t="str">
        <v>Plukenetia conophora</v>
      </c>
      <c r="EV52" s="4" t="str">
        <v>Podocarpus falcatus</v>
      </c>
      <c r="EW52" s="4" t="str">
        <v>Poupartia silvatica</v>
      </c>
      <c r="EX52" s="4" t="str">
        <v>Prosopis africana</v>
      </c>
      <c r="EY52" s="4" t="str">
        <v>Prosopis juliflora</v>
      </c>
      <c r="EZ52" s="4" t="str">
        <v>Prunus africana</v>
      </c>
      <c r="FA52" s="4" t="str">
        <v>Prunus persica</v>
      </c>
      <c r="FB52" s="4" t="str">
        <v>Pterocarpus erinaceus</v>
      </c>
      <c r="FC52" s="4" t="str">
        <v>Pterocarpus lucens</v>
      </c>
      <c r="FD52" s="4" t="str">
        <v>Pterocarpus santalinoides</v>
      </c>
      <c r="FE52" s="4" t="str">
        <v>Pueraria phaseoloides</v>
      </c>
      <c r="FF52" s="4" t="str">
        <v>Quillaja saponaria</v>
      </c>
      <c r="FG52" s="4" t="str">
        <v>Ricinodendron heudelotii</v>
      </c>
      <c r="FH52" s="4" t="str">
        <v>Rosmarinus officinalis</v>
      </c>
      <c r="FI52" s="4" t="str">
        <v>Schefflera abyssinica</v>
      </c>
      <c r="FJ52" s="4" t="str">
        <v>Searsia pyroides</v>
      </c>
      <c r="FK52" s="4" t="str">
        <v>Senna didymobotrya</v>
      </c>
      <c r="FL52" s="4" t="str">
        <v>Senna occidentalis</v>
      </c>
      <c r="FM52" s="4" t="str">
        <v>Senna siamea</v>
      </c>
      <c r="FN52" s="4" t="str">
        <v>Senna singueana</v>
      </c>
      <c r="FO52" s="4" t="str">
        <v>Senna spectabilis</v>
      </c>
      <c r="FP52" s="4" t="str">
        <v>Sesbania cinerascens</v>
      </c>
      <c r="FQ52" s="4" t="str">
        <v>Sesbania goetzei</v>
      </c>
      <c r="FR52" s="4" t="str">
        <v>Sesbania macrantha</v>
      </c>
      <c r="FS52" s="4" t="str">
        <v>Sesbania rostrata</v>
      </c>
      <c r="FT52" s="4" t="str">
        <v>Sesbania sesban</v>
      </c>
      <c r="FU52" s="4" t="str">
        <v>Spathodea campanulata</v>
      </c>
      <c r="FV52" s="4" t="str">
        <v>Spondias mombin</v>
      </c>
      <c r="FW52" s="4" t="str">
        <v>Stereospermum kunthianum</v>
      </c>
      <c r="FX52" s="4" t="str">
        <v>Stylosanthes guianensis</v>
      </c>
      <c r="FY52" s="4" t="str">
        <v>Stylosanthes hamata</v>
      </c>
      <c r="FZ52" s="4" t="str">
        <v>Syzygium guineense</v>
      </c>
      <c r="GA52" s="4" t="str">
        <v>Tamarindus indica</v>
      </c>
      <c r="GB52" s="4" t="str">
        <v>Tarenna sp</v>
      </c>
      <c r="GC52" s="4" t="str">
        <v>Tephrosia candida</v>
      </c>
      <c r="GD52" s="4" t="str">
        <v>Tephrosia diversifolia</v>
      </c>
      <c r="GE52" s="4" t="str">
        <v>Tephrosia sp</v>
      </c>
      <c r="GF52" s="4" t="str">
        <v>Tephrosia vogelii</v>
      </c>
      <c r="GG52" s="4" t="str">
        <v>Terminalia brownii</v>
      </c>
      <c r="GH52" s="4" t="str">
        <v>Terminalia ivoresensis</v>
      </c>
      <c r="GI52" s="4" t="str">
        <v>Terminalia sericea</v>
      </c>
      <c r="GJ52" s="4" t="str">
        <v>Terminalia superba</v>
      </c>
      <c r="GK52" s="4" t="str">
        <v>Tithonia diversifolia</v>
      </c>
      <c r="GL52" s="4" t="str">
        <v>Uapaca kirkiana</v>
      </c>
      <c r="GM52" s="4" t="str">
        <v>Unspecified Tree</v>
      </c>
      <c r="GN52" s="4" t="str">
        <v>Vachellia karroo</v>
      </c>
      <c r="GO52" s="4" t="str">
        <v>Vachellia seyal</v>
      </c>
      <c r="GP52" s="4" t="str">
        <v>Vitellaria paradoxa</v>
      </c>
      <c r="GQ52" s="4" t="str">
        <v>Ziziphus mauritiana</v>
      </c>
    </row>
    <row r="53" spans="1:199" x14ac:dyDescent="0.35">
      <c r="A53" s="4" t="s">
        <v>3734</v>
      </c>
      <c r="C53" s="4" t="s">
        <v>3735</v>
      </c>
      <c r="D53" s="4" t="s">
        <v>3736</v>
      </c>
      <c r="E53" s="4" t="s">
        <v>109</v>
      </c>
      <c r="F53" s="4" t="s">
        <v>3711</v>
      </c>
      <c r="G53" s="4" t="str">
        <f t="shared" si="1"/>
        <v>Antiaris toxicaria</v>
      </c>
      <c r="I53" s="4" t="str">
        <v>Cedrela serrata</v>
      </c>
      <c r="N53" s="4" t="str" cm="1">
        <f t="array" ref="N53:GQ53">TRANSPOSE(_xlfn._xlws.SORT(_xlfn.UNIQUE(_xlfn._xlws.FILTER($I$2:$I$500,ISNUMBER(SEARCH(AgFor!C22,$I$2:$I$500)),"Not Found"))))</f>
        <v>Acacia angustissima</v>
      </c>
      <c r="O53" s="4" t="str">
        <v>Acacia auriculiformis</v>
      </c>
      <c r="P53" s="4" t="str">
        <v>Acacia brevispica</v>
      </c>
      <c r="Q53" s="4" t="str">
        <v>Acacia caerulescens</v>
      </c>
      <c r="R53" s="4" t="str">
        <v>Acacia crassicarpa</v>
      </c>
      <c r="S53" s="4" t="str">
        <v>Acacia cyanophylla</v>
      </c>
      <c r="T53" s="4" t="str">
        <v>Acacia decurrens</v>
      </c>
      <c r="U53" s="4" t="str">
        <v>Acacia etbaica</v>
      </c>
      <c r="V53" s="4" t="str">
        <v>Acacia ferruginea</v>
      </c>
      <c r="W53" s="4" t="str">
        <v>Acacia holosericea</v>
      </c>
      <c r="X53" s="4" t="str">
        <v>Acacia karroo</v>
      </c>
      <c r="Y53" s="4" t="str">
        <v>Acacia leptocarpa</v>
      </c>
      <c r="Z53" s="4" t="str">
        <v>Acacia mangium</v>
      </c>
      <c r="AA53" s="4" t="str">
        <v>Acacia nilotica</v>
      </c>
      <c r="AB53" s="4" t="str">
        <v>Acacia polyacantha</v>
      </c>
      <c r="AC53" s="4" t="str">
        <v>Acacia saligna</v>
      </c>
      <c r="AD53" s="4" t="str">
        <v>Acacia senegal</v>
      </c>
      <c r="AE53" s="4" t="str">
        <v>Acacia sieberiana</v>
      </c>
      <c r="AF53" s="4" t="str">
        <v>Acacia sp</v>
      </c>
      <c r="AG53" s="4" t="str">
        <v>Acacia tortilis</v>
      </c>
      <c r="AH53" s="4" t="str">
        <v>Acacia toxicaria</v>
      </c>
      <c r="AI53" s="4" t="str">
        <v>Acacia tumida</v>
      </c>
      <c r="AJ53" s="4" t="str">
        <v>Acrocarpus fraxinifolius</v>
      </c>
      <c r="AK53" s="4" t="str">
        <v>Adansonia digitata</v>
      </c>
      <c r="AL53" s="4" t="str">
        <v>Afzelia africana</v>
      </c>
      <c r="AM53" s="4" t="str">
        <v>Albizia chinensis</v>
      </c>
      <c r="AN53" s="4" t="str">
        <v>Albizia coriaria</v>
      </c>
      <c r="AO53" s="4" t="str">
        <v>Albizia gummifera</v>
      </c>
      <c r="AP53" s="4" t="str">
        <v>Albizia lebbeck</v>
      </c>
      <c r="AQ53" s="4" t="str">
        <v>Albizia zygia</v>
      </c>
      <c r="AR53" s="4" t="str">
        <v>Alchornea cordifolia</v>
      </c>
      <c r="AS53" s="4" t="str">
        <v>Alnus acuminata</v>
      </c>
      <c r="AT53" s="4" t="str">
        <v>Antiaris toxicaria</v>
      </c>
      <c r="AU53" s="4" t="str">
        <v>Argyrolobium uniflorum</v>
      </c>
      <c r="AV53" s="4" t="str">
        <v>Artocarpus altilis</v>
      </c>
      <c r="AW53" s="4" t="str">
        <v>Artocarpus heterophyllus</v>
      </c>
      <c r="AX53" s="4" t="str">
        <v>Atriplex nummularia</v>
      </c>
      <c r="AY53" s="4" t="str">
        <v>Azadirachta indica</v>
      </c>
      <c r="AZ53" s="4" t="str">
        <v>Balanites aegyptiaca</v>
      </c>
      <c r="BA53" s="4" t="str">
        <v>Bauhinia reticulata</v>
      </c>
      <c r="BB53" s="4" t="str">
        <v>Bauhinia rufescens</v>
      </c>
      <c r="BC53" s="4" t="str">
        <v>Berchemia discolor</v>
      </c>
      <c r="BD53" s="4" t="str">
        <v>Brachystegia spiciformis</v>
      </c>
      <c r="BE53" s="4" t="str">
        <v>Cajanus cajan</v>
      </c>
      <c r="BF53" s="4" t="str">
        <v>Calliandra calothyrsus</v>
      </c>
      <c r="BG53" s="4" t="str">
        <v>Calopogonium mucunoides</v>
      </c>
      <c r="BH53" s="4" t="str">
        <v>Carissa spinarum</v>
      </c>
      <c r="BI53" s="4" t="str">
        <v>Casuarina equisetifolia</v>
      </c>
      <c r="BJ53" s="4" t="str">
        <v>Casuarina glauca</v>
      </c>
      <c r="BK53" s="4" t="str">
        <v>Catha edulis</v>
      </c>
      <c r="BL53" s="4" t="str">
        <v>Cedrela odorata</v>
      </c>
      <c r="BM53" s="4" t="str">
        <v>Cedrela serrata</v>
      </c>
      <c r="BN53" s="4" t="str">
        <v>Celtis mildbraedii</v>
      </c>
      <c r="BO53" s="4" t="str">
        <v>Centrosema pubescens</v>
      </c>
      <c r="BP53" s="4" t="str">
        <v>Chromolaena odorata</v>
      </c>
      <c r="BQ53" s="4" t="str">
        <v>Cinnamomum cassia</v>
      </c>
      <c r="BR53" s="4" t="str">
        <v>Combretum apiculatum</v>
      </c>
      <c r="BS53" s="4" t="str">
        <v>Cordia africana</v>
      </c>
      <c r="BT53" s="4" t="str">
        <v>Crotalaria agatiflora</v>
      </c>
      <c r="BU53" s="4" t="str">
        <v>Crotalaria grahamiana</v>
      </c>
      <c r="BV53" s="4" t="str">
        <v>Crotalaria juncea</v>
      </c>
      <c r="BW53" s="4" t="str">
        <v>Crotalaria ochrolueca</v>
      </c>
      <c r="BX53" s="4" t="str">
        <v>Crotalaria sp</v>
      </c>
      <c r="BY53" s="4" t="str">
        <v>Crotalaria trichotoma</v>
      </c>
      <c r="BZ53" s="4" t="str">
        <v>Croton macrostachyus</v>
      </c>
      <c r="CA53" s="4" t="str">
        <v>Croton megalocarpus</v>
      </c>
      <c r="CB53" s="4" t="str">
        <v>Cupressus lusitanica</v>
      </c>
      <c r="CC53" s="4" t="str">
        <v>Cytisus proliferus</v>
      </c>
      <c r="CD53" s="4" t="str">
        <v>Dactyladenia barteri</v>
      </c>
      <c r="CE53" s="4" t="str">
        <v>Desmodium discolor</v>
      </c>
      <c r="CF53" s="4" t="str">
        <v>Desmodium distortum</v>
      </c>
      <c r="CG53" s="4" t="str">
        <v>Desmodium intortum</v>
      </c>
      <c r="CH53" s="4" t="str">
        <v>Desmodium uncinatum</v>
      </c>
      <c r="CI53" s="4" t="str">
        <v>Dodonaea viscosa</v>
      </c>
      <c r="CJ53" s="4" t="str">
        <v>Elaeis guineensis</v>
      </c>
      <c r="CK53" s="4" t="str">
        <v>Entada abyssinica</v>
      </c>
      <c r="CL53" s="4" t="str">
        <v>Entandrophragma angolense</v>
      </c>
      <c r="CM53" s="4" t="str">
        <v>Entandrophragma cylindricum</v>
      </c>
      <c r="CN53" s="4" t="str">
        <v>Eriosema ellipticum</v>
      </c>
      <c r="CO53" s="4" t="str">
        <v>Erythrina abyssinica</v>
      </c>
      <c r="CP53" s="4" t="str">
        <v>Erythrina poeppigiana</v>
      </c>
      <c r="CQ53" s="4" t="str">
        <v>Eucalpytus sp</v>
      </c>
      <c r="CR53" s="4" t="str">
        <v>Eucalyptus alba</v>
      </c>
      <c r="CS53" s="4" t="str">
        <v>Eucalyptus camaldulensis</v>
      </c>
      <c r="CT53" s="4" t="str">
        <v>Eucalyptus globulus</v>
      </c>
      <c r="CU53" s="4" t="str">
        <v>Eucalyptus saligna</v>
      </c>
      <c r="CV53" s="4" t="str">
        <v>Euclea racemosa</v>
      </c>
      <c r="CW53" s="4" t="str">
        <v>Faidherbia albida</v>
      </c>
      <c r="CX53" s="4" t="str">
        <v>Fernandoa madagascariensis</v>
      </c>
      <c r="CY53" s="4" t="str">
        <v>Ficus exasperata</v>
      </c>
      <c r="CZ53" s="4" t="str">
        <v>Ficus laurifolia</v>
      </c>
      <c r="DA53" s="4" t="str">
        <v>Ficus natalensis</v>
      </c>
      <c r="DB53" s="4" t="str">
        <v>Ficus polita</v>
      </c>
      <c r="DC53" s="4" t="str">
        <v>Ficus sur</v>
      </c>
      <c r="DD53" s="4" t="str">
        <v>Flemingia macrophylla</v>
      </c>
      <c r="DE53" s="4" t="str">
        <v>Flemingia sp</v>
      </c>
      <c r="DF53" s="4" t="str">
        <v>Gliricida sepium</v>
      </c>
      <c r="DG53" s="4" t="str">
        <v>Gliricidia</v>
      </c>
      <c r="DH53" s="4" t="str">
        <v>Gliricidia maculata</v>
      </c>
      <c r="DI53" s="4" t="str">
        <v>Gliricidia sepium</v>
      </c>
      <c r="DJ53" s="4" t="str">
        <v>Gmelina arborea</v>
      </c>
      <c r="DK53" s="4" t="str">
        <v>Grevillea robusta</v>
      </c>
      <c r="DL53" s="4" t="str">
        <v>Guiera senegalensis</v>
      </c>
      <c r="DM53" s="4" t="str">
        <v>Harrisonia abyssinica</v>
      </c>
      <c r="DN53" s="4" t="str">
        <v>Indigofera sp</v>
      </c>
      <c r="DO53" s="4" t="str">
        <v>Jatropha curcas</v>
      </c>
      <c r="DP53" s="4" t="str">
        <v>Julbernardia globiflora</v>
      </c>
      <c r="DQ53" s="4" t="str">
        <v>Juniperus procera</v>
      </c>
      <c r="DR53" s="4" t="str">
        <v>Khaya senegalensis</v>
      </c>
      <c r="DS53" s="4" t="str">
        <v>Lablab purpureus</v>
      </c>
      <c r="DT53" s="4" t="str">
        <v>Leucaena diversifolia</v>
      </c>
      <c r="DU53" s="4" t="str">
        <v>Leucaena leucocephala</v>
      </c>
      <c r="DV53" s="4" t="str">
        <v>Leucaena pallida</v>
      </c>
      <c r="DW53" s="4" t="str">
        <v>Leucaena trichandra</v>
      </c>
      <c r="DX53" s="4" t="str">
        <v>Lippia javanica</v>
      </c>
      <c r="DY53" s="4" t="str">
        <v>Macroptilium atropurpureum</v>
      </c>
      <c r="DZ53" s="4" t="str">
        <v>Macrotyloma axillare</v>
      </c>
      <c r="EA53" s="4" t="str">
        <v>Macrotyloma daltonii</v>
      </c>
      <c r="EB53" s="4" t="str">
        <v>Maesopsis eminii</v>
      </c>
      <c r="EC53" s="4" t="str">
        <v>Mangifera indica</v>
      </c>
      <c r="ED53" s="4" t="str">
        <v>Markhamia lutea</v>
      </c>
      <c r="EE53" s="4" t="str">
        <v>Melia azedarach</v>
      </c>
      <c r="EF53" s="4" t="str">
        <v>Melia volkensii</v>
      </c>
      <c r="EG53" s="4" t="str">
        <v>Milicia excelsa</v>
      </c>
      <c r="EH53" s="4" t="str">
        <v>Milletia ferruginea</v>
      </c>
      <c r="EI53" s="4" t="str">
        <v>Millettia thonningii</v>
      </c>
      <c r="EJ53" s="4" t="str">
        <v>Moringa oleifera</v>
      </c>
      <c r="EK53" s="4" t="str">
        <v>Moringa stenopetala</v>
      </c>
      <c r="EL53" s="4" t="str">
        <v>Neonotonia wightii</v>
      </c>
      <c r="EM53" s="4" t="str">
        <v>Newbouldia laevis</v>
      </c>
      <c r="EN53" s="4" t="str">
        <v>Olea europaea</v>
      </c>
      <c r="EO53" s="4" t="str">
        <v>Opuntia ficus-indica</v>
      </c>
      <c r="EP53" s="4" t="str">
        <v>Palm</v>
      </c>
      <c r="EQ53" s="4" t="str">
        <v>Parkia biglobosa</v>
      </c>
      <c r="ER53" s="4" t="str">
        <v>Paulownia fortunei</v>
      </c>
      <c r="ES53" s="4" t="str">
        <v>Pinus patula</v>
      </c>
      <c r="ET53" s="4" t="str">
        <v>Pithecellobium dulce</v>
      </c>
      <c r="EU53" s="4" t="str">
        <v>Plukenetia conophora</v>
      </c>
      <c r="EV53" s="4" t="str">
        <v>Podocarpus falcatus</v>
      </c>
      <c r="EW53" s="4" t="str">
        <v>Poupartia silvatica</v>
      </c>
      <c r="EX53" s="4" t="str">
        <v>Prosopis africana</v>
      </c>
      <c r="EY53" s="4" t="str">
        <v>Prosopis juliflora</v>
      </c>
      <c r="EZ53" s="4" t="str">
        <v>Prunus africana</v>
      </c>
      <c r="FA53" s="4" t="str">
        <v>Prunus persica</v>
      </c>
      <c r="FB53" s="4" t="str">
        <v>Pterocarpus erinaceus</v>
      </c>
      <c r="FC53" s="4" t="str">
        <v>Pterocarpus lucens</v>
      </c>
      <c r="FD53" s="4" t="str">
        <v>Pterocarpus santalinoides</v>
      </c>
      <c r="FE53" s="4" t="str">
        <v>Pueraria phaseoloides</v>
      </c>
      <c r="FF53" s="4" t="str">
        <v>Quillaja saponaria</v>
      </c>
      <c r="FG53" s="4" t="str">
        <v>Ricinodendron heudelotii</v>
      </c>
      <c r="FH53" s="4" t="str">
        <v>Rosmarinus officinalis</v>
      </c>
      <c r="FI53" s="4" t="str">
        <v>Schefflera abyssinica</v>
      </c>
      <c r="FJ53" s="4" t="str">
        <v>Searsia pyroides</v>
      </c>
      <c r="FK53" s="4" t="str">
        <v>Senna didymobotrya</v>
      </c>
      <c r="FL53" s="4" t="str">
        <v>Senna occidentalis</v>
      </c>
      <c r="FM53" s="4" t="str">
        <v>Senna siamea</v>
      </c>
      <c r="FN53" s="4" t="str">
        <v>Senna singueana</v>
      </c>
      <c r="FO53" s="4" t="str">
        <v>Senna spectabilis</v>
      </c>
      <c r="FP53" s="4" t="str">
        <v>Sesbania cinerascens</v>
      </c>
      <c r="FQ53" s="4" t="str">
        <v>Sesbania goetzei</v>
      </c>
      <c r="FR53" s="4" t="str">
        <v>Sesbania macrantha</v>
      </c>
      <c r="FS53" s="4" t="str">
        <v>Sesbania rostrata</v>
      </c>
      <c r="FT53" s="4" t="str">
        <v>Sesbania sesban</v>
      </c>
      <c r="FU53" s="4" t="str">
        <v>Spathodea campanulata</v>
      </c>
      <c r="FV53" s="4" t="str">
        <v>Spondias mombin</v>
      </c>
      <c r="FW53" s="4" t="str">
        <v>Stereospermum kunthianum</v>
      </c>
      <c r="FX53" s="4" t="str">
        <v>Stylosanthes guianensis</v>
      </c>
      <c r="FY53" s="4" t="str">
        <v>Stylosanthes hamata</v>
      </c>
      <c r="FZ53" s="4" t="str">
        <v>Syzygium guineense</v>
      </c>
      <c r="GA53" s="4" t="str">
        <v>Tamarindus indica</v>
      </c>
      <c r="GB53" s="4" t="str">
        <v>Tarenna sp</v>
      </c>
      <c r="GC53" s="4" t="str">
        <v>Tephrosia candida</v>
      </c>
      <c r="GD53" s="4" t="str">
        <v>Tephrosia diversifolia</v>
      </c>
      <c r="GE53" s="4" t="str">
        <v>Tephrosia sp</v>
      </c>
      <c r="GF53" s="4" t="str">
        <v>Tephrosia vogelii</v>
      </c>
      <c r="GG53" s="4" t="str">
        <v>Terminalia brownii</v>
      </c>
      <c r="GH53" s="4" t="str">
        <v>Terminalia ivoresensis</v>
      </c>
      <c r="GI53" s="4" t="str">
        <v>Terminalia sericea</v>
      </c>
      <c r="GJ53" s="4" t="str">
        <v>Terminalia superba</v>
      </c>
      <c r="GK53" s="4" t="str">
        <v>Tithonia diversifolia</v>
      </c>
      <c r="GL53" s="4" t="str">
        <v>Uapaca kirkiana</v>
      </c>
      <c r="GM53" s="4" t="str">
        <v>Unspecified Tree</v>
      </c>
      <c r="GN53" s="4" t="str">
        <v>Vachellia karroo</v>
      </c>
      <c r="GO53" s="4" t="str">
        <v>Vachellia seyal</v>
      </c>
      <c r="GP53" s="4" t="str">
        <v>Vitellaria paradoxa</v>
      </c>
      <c r="GQ53" s="4" t="str">
        <v>Ziziphus mauritiana</v>
      </c>
    </row>
    <row r="54" spans="1:199" x14ac:dyDescent="0.35">
      <c r="A54" s="4" t="s">
        <v>3734</v>
      </c>
      <c r="C54" s="4" t="s">
        <v>3735</v>
      </c>
      <c r="D54" s="4" t="s">
        <v>3737</v>
      </c>
      <c r="E54" s="4" t="s">
        <v>109</v>
      </c>
      <c r="F54" s="4" t="s">
        <v>3711</v>
      </c>
      <c r="G54" s="4" t="str">
        <f t="shared" si="1"/>
        <v>Antiaris toxicaria</v>
      </c>
      <c r="I54" s="4" t="str">
        <v>Celtis mildbraedii</v>
      </c>
      <c r="N54" s="4" t="str" cm="1">
        <f t="array" ref="N54:GQ54">TRANSPOSE(_xlfn._xlws.SORT(_xlfn.UNIQUE(_xlfn._xlws.FILTER($I$2:$I$500,ISNUMBER(SEARCH(AgFor!C23,$I$2:$I$500)),"Not Found"))))</f>
        <v>Acacia angustissima</v>
      </c>
      <c r="O54" s="4" t="str">
        <v>Acacia auriculiformis</v>
      </c>
      <c r="P54" s="4" t="str">
        <v>Acacia brevispica</v>
      </c>
      <c r="Q54" s="4" t="str">
        <v>Acacia caerulescens</v>
      </c>
      <c r="R54" s="4" t="str">
        <v>Acacia crassicarpa</v>
      </c>
      <c r="S54" s="4" t="str">
        <v>Acacia cyanophylla</v>
      </c>
      <c r="T54" s="4" t="str">
        <v>Acacia decurrens</v>
      </c>
      <c r="U54" s="4" t="str">
        <v>Acacia etbaica</v>
      </c>
      <c r="V54" s="4" t="str">
        <v>Acacia ferruginea</v>
      </c>
      <c r="W54" s="4" t="str">
        <v>Acacia holosericea</v>
      </c>
      <c r="X54" s="4" t="str">
        <v>Acacia karroo</v>
      </c>
      <c r="Y54" s="4" t="str">
        <v>Acacia leptocarpa</v>
      </c>
      <c r="Z54" s="4" t="str">
        <v>Acacia mangium</v>
      </c>
      <c r="AA54" s="4" t="str">
        <v>Acacia nilotica</v>
      </c>
      <c r="AB54" s="4" t="str">
        <v>Acacia polyacantha</v>
      </c>
      <c r="AC54" s="4" t="str">
        <v>Acacia saligna</v>
      </c>
      <c r="AD54" s="4" t="str">
        <v>Acacia senegal</v>
      </c>
      <c r="AE54" s="4" t="str">
        <v>Acacia sieberiana</v>
      </c>
      <c r="AF54" s="4" t="str">
        <v>Acacia sp</v>
      </c>
      <c r="AG54" s="4" t="str">
        <v>Acacia tortilis</v>
      </c>
      <c r="AH54" s="4" t="str">
        <v>Acacia toxicaria</v>
      </c>
      <c r="AI54" s="4" t="str">
        <v>Acacia tumida</v>
      </c>
      <c r="AJ54" s="4" t="str">
        <v>Acrocarpus fraxinifolius</v>
      </c>
      <c r="AK54" s="4" t="str">
        <v>Adansonia digitata</v>
      </c>
      <c r="AL54" s="4" t="str">
        <v>Afzelia africana</v>
      </c>
      <c r="AM54" s="4" t="str">
        <v>Albizia chinensis</v>
      </c>
      <c r="AN54" s="4" t="str">
        <v>Albizia coriaria</v>
      </c>
      <c r="AO54" s="4" t="str">
        <v>Albizia gummifera</v>
      </c>
      <c r="AP54" s="4" t="str">
        <v>Albizia lebbeck</v>
      </c>
      <c r="AQ54" s="4" t="str">
        <v>Albizia zygia</v>
      </c>
      <c r="AR54" s="4" t="str">
        <v>Alchornea cordifolia</v>
      </c>
      <c r="AS54" s="4" t="str">
        <v>Alnus acuminata</v>
      </c>
      <c r="AT54" s="4" t="str">
        <v>Antiaris toxicaria</v>
      </c>
      <c r="AU54" s="4" t="str">
        <v>Argyrolobium uniflorum</v>
      </c>
      <c r="AV54" s="4" t="str">
        <v>Artocarpus altilis</v>
      </c>
      <c r="AW54" s="4" t="str">
        <v>Artocarpus heterophyllus</v>
      </c>
      <c r="AX54" s="4" t="str">
        <v>Atriplex nummularia</v>
      </c>
      <c r="AY54" s="4" t="str">
        <v>Azadirachta indica</v>
      </c>
      <c r="AZ54" s="4" t="str">
        <v>Balanites aegyptiaca</v>
      </c>
      <c r="BA54" s="4" t="str">
        <v>Bauhinia reticulata</v>
      </c>
      <c r="BB54" s="4" t="str">
        <v>Bauhinia rufescens</v>
      </c>
      <c r="BC54" s="4" t="str">
        <v>Berchemia discolor</v>
      </c>
      <c r="BD54" s="4" t="str">
        <v>Brachystegia spiciformis</v>
      </c>
      <c r="BE54" s="4" t="str">
        <v>Cajanus cajan</v>
      </c>
      <c r="BF54" s="4" t="str">
        <v>Calliandra calothyrsus</v>
      </c>
      <c r="BG54" s="4" t="str">
        <v>Calopogonium mucunoides</v>
      </c>
      <c r="BH54" s="4" t="str">
        <v>Carissa spinarum</v>
      </c>
      <c r="BI54" s="4" t="str">
        <v>Casuarina equisetifolia</v>
      </c>
      <c r="BJ54" s="4" t="str">
        <v>Casuarina glauca</v>
      </c>
      <c r="BK54" s="4" t="str">
        <v>Catha edulis</v>
      </c>
      <c r="BL54" s="4" t="str">
        <v>Cedrela odorata</v>
      </c>
      <c r="BM54" s="4" t="str">
        <v>Cedrela serrata</v>
      </c>
      <c r="BN54" s="4" t="str">
        <v>Celtis mildbraedii</v>
      </c>
      <c r="BO54" s="4" t="str">
        <v>Centrosema pubescens</v>
      </c>
      <c r="BP54" s="4" t="str">
        <v>Chromolaena odorata</v>
      </c>
      <c r="BQ54" s="4" t="str">
        <v>Cinnamomum cassia</v>
      </c>
      <c r="BR54" s="4" t="str">
        <v>Combretum apiculatum</v>
      </c>
      <c r="BS54" s="4" t="str">
        <v>Cordia africana</v>
      </c>
      <c r="BT54" s="4" t="str">
        <v>Crotalaria agatiflora</v>
      </c>
      <c r="BU54" s="4" t="str">
        <v>Crotalaria grahamiana</v>
      </c>
      <c r="BV54" s="4" t="str">
        <v>Crotalaria juncea</v>
      </c>
      <c r="BW54" s="4" t="str">
        <v>Crotalaria ochrolueca</v>
      </c>
      <c r="BX54" s="4" t="str">
        <v>Crotalaria sp</v>
      </c>
      <c r="BY54" s="4" t="str">
        <v>Crotalaria trichotoma</v>
      </c>
      <c r="BZ54" s="4" t="str">
        <v>Croton macrostachyus</v>
      </c>
      <c r="CA54" s="4" t="str">
        <v>Croton megalocarpus</v>
      </c>
      <c r="CB54" s="4" t="str">
        <v>Cupressus lusitanica</v>
      </c>
      <c r="CC54" s="4" t="str">
        <v>Cytisus proliferus</v>
      </c>
      <c r="CD54" s="4" t="str">
        <v>Dactyladenia barteri</v>
      </c>
      <c r="CE54" s="4" t="str">
        <v>Desmodium discolor</v>
      </c>
      <c r="CF54" s="4" t="str">
        <v>Desmodium distortum</v>
      </c>
      <c r="CG54" s="4" t="str">
        <v>Desmodium intortum</v>
      </c>
      <c r="CH54" s="4" t="str">
        <v>Desmodium uncinatum</v>
      </c>
      <c r="CI54" s="4" t="str">
        <v>Dodonaea viscosa</v>
      </c>
      <c r="CJ54" s="4" t="str">
        <v>Elaeis guineensis</v>
      </c>
      <c r="CK54" s="4" t="str">
        <v>Entada abyssinica</v>
      </c>
      <c r="CL54" s="4" t="str">
        <v>Entandrophragma angolense</v>
      </c>
      <c r="CM54" s="4" t="str">
        <v>Entandrophragma cylindricum</v>
      </c>
      <c r="CN54" s="4" t="str">
        <v>Eriosema ellipticum</v>
      </c>
      <c r="CO54" s="4" t="str">
        <v>Erythrina abyssinica</v>
      </c>
      <c r="CP54" s="4" t="str">
        <v>Erythrina poeppigiana</v>
      </c>
      <c r="CQ54" s="4" t="str">
        <v>Eucalpytus sp</v>
      </c>
      <c r="CR54" s="4" t="str">
        <v>Eucalyptus alba</v>
      </c>
      <c r="CS54" s="4" t="str">
        <v>Eucalyptus camaldulensis</v>
      </c>
      <c r="CT54" s="4" t="str">
        <v>Eucalyptus globulus</v>
      </c>
      <c r="CU54" s="4" t="str">
        <v>Eucalyptus saligna</v>
      </c>
      <c r="CV54" s="4" t="str">
        <v>Euclea racemosa</v>
      </c>
      <c r="CW54" s="4" t="str">
        <v>Faidherbia albida</v>
      </c>
      <c r="CX54" s="4" t="str">
        <v>Fernandoa madagascariensis</v>
      </c>
      <c r="CY54" s="4" t="str">
        <v>Ficus exasperata</v>
      </c>
      <c r="CZ54" s="4" t="str">
        <v>Ficus laurifolia</v>
      </c>
      <c r="DA54" s="4" t="str">
        <v>Ficus natalensis</v>
      </c>
      <c r="DB54" s="4" t="str">
        <v>Ficus polita</v>
      </c>
      <c r="DC54" s="4" t="str">
        <v>Ficus sur</v>
      </c>
      <c r="DD54" s="4" t="str">
        <v>Flemingia macrophylla</v>
      </c>
      <c r="DE54" s="4" t="str">
        <v>Flemingia sp</v>
      </c>
      <c r="DF54" s="4" t="str">
        <v>Gliricida sepium</v>
      </c>
      <c r="DG54" s="4" t="str">
        <v>Gliricidia</v>
      </c>
      <c r="DH54" s="4" t="str">
        <v>Gliricidia maculata</v>
      </c>
      <c r="DI54" s="4" t="str">
        <v>Gliricidia sepium</v>
      </c>
      <c r="DJ54" s="4" t="str">
        <v>Gmelina arborea</v>
      </c>
      <c r="DK54" s="4" t="str">
        <v>Grevillea robusta</v>
      </c>
      <c r="DL54" s="4" t="str">
        <v>Guiera senegalensis</v>
      </c>
      <c r="DM54" s="4" t="str">
        <v>Harrisonia abyssinica</v>
      </c>
      <c r="DN54" s="4" t="str">
        <v>Indigofera sp</v>
      </c>
      <c r="DO54" s="4" t="str">
        <v>Jatropha curcas</v>
      </c>
      <c r="DP54" s="4" t="str">
        <v>Julbernardia globiflora</v>
      </c>
      <c r="DQ54" s="4" t="str">
        <v>Juniperus procera</v>
      </c>
      <c r="DR54" s="4" t="str">
        <v>Khaya senegalensis</v>
      </c>
      <c r="DS54" s="4" t="str">
        <v>Lablab purpureus</v>
      </c>
      <c r="DT54" s="4" t="str">
        <v>Leucaena diversifolia</v>
      </c>
      <c r="DU54" s="4" t="str">
        <v>Leucaena leucocephala</v>
      </c>
      <c r="DV54" s="4" t="str">
        <v>Leucaena pallida</v>
      </c>
      <c r="DW54" s="4" t="str">
        <v>Leucaena trichandra</v>
      </c>
      <c r="DX54" s="4" t="str">
        <v>Lippia javanica</v>
      </c>
      <c r="DY54" s="4" t="str">
        <v>Macroptilium atropurpureum</v>
      </c>
      <c r="DZ54" s="4" t="str">
        <v>Macrotyloma axillare</v>
      </c>
      <c r="EA54" s="4" t="str">
        <v>Macrotyloma daltonii</v>
      </c>
      <c r="EB54" s="4" t="str">
        <v>Maesopsis eminii</v>
      </c>
      <c r="EC54" s="4" t="str">
        <v>Mangifera indica</v>
      </c>
      <c r="ED54" s="4" t="str">
        <v>Markhamia lutea</v>
      </c>
      <c r="EE54" s="4" t="str">
        <v>Melia azedarach</v>
      </c>
      <c r="EF54" s="4" t="str">
        <v>Melia volkensii</v>
      </c>
      <c r="EG54" s="4" t="str">
        <v>Milicia excelsa</v>
      </c>
      <c r="EH54" s="4" t="str">
        <v>Milletia ferruginea</v>
      </c>
      <c r="EI54" s="4" t="str">
        <v>Millettia thonningii</v>
      </c>
      <c r="EJ54" s="4" t="str">
        <v>Moringa oleifera</v>
      </c>
      <c r="EK54" s="4" t="str">
        <v>Moringa stenopetala</v>
      </c>
      <c r="EL54" s="4" t="str">
        <v>Neonotonia wightii</v>
      </c>
      <c r="EM54" s="4" t="str">
        <v>Newbouldia laevis</v>
      </c>
      <c r="EN54" s="4" t="str">
        <v>Olea europaea</v>
      </c>
      <c r="EO54" s="4" t="str">
        <v>Opuntia ficus-indica</v>
      </c>
      <c r="EP54" s="4" t="str">
        <v>Palm</v>
      </c>
      <c r="EQ54" s="4" t="str">
        <v>Parkia biglobosa</v>
      </c>
      <c r="ER54" s="4" t="str">
        <v>Paulownia fortunei</v>
      </c>
      <c r="ES54" s="4" t="str">
        <v>Pinus patula</v>
      </c>
      <c r="ET54" s="4" t="str">
        <v>Pithecellobium dulce</v>
      </c>
      <c r="EU54" s="4" t="str">
        <v>Plukenetia conophora</v>
      </c>
      <c r="EV54" s="4" t="str">
        <v>Podocarpus falcatus</v>
      </c>
      <c r="EW54" s="4" t="str">
        <v>Poupartia silvatica</v>
      </c>
      <c r="EX54" s="4" t="str">
        <v>Prosopis africana</v>
      </c>
      <c r="EY54" s="4" t="str">
        <v>Prosopis juliflora</v>
      </c>
      <c r="EZ54" s="4" t="str">
        <v>Prunus africana</v>
      </c>
      <c r="FA54" s="4" t="str">
        <v>Prunus persica</v>
      </c>
      <c r="FB54" s="4" t="str">
        <v>Pterocarpus erinaceus</v>
      </c>
      <c r="FC54" s="4" t="str">
        <v>Pterocarpus lucens</v>
      </c>
      <c r="FD54" s="4" t="str">
        <v>Pterocarpus santalinoides</v>
      </c>
      <c r="FE54" s="4" t="str">
        <v>Pueraria phaseoloides</v>
      </c>
      <c r="FF54" s="4" t="str">
        <v>Quillaja saponaria</v>
      </c>
      <c r="FG54" s="4" t="str">
        <v>Ricinodendron heudelotii</v>
      </c>
      <c r="FH54" s="4" t="str">
        <v>Rosmarinus officinalis</v>
      </c>
      <c r="FI54" s="4" t="str">
        <v>Schefflera abyssinica</v>
      </c>
      <c r="FJ54" s="4" t="str">
        <v>Searsia pyroides</v>
      </c>
      <c r="FK54" s="4" t="str">
        <v>Senna didymobotrya</v>
      </c>
      <c r="FL54" s="4" t="str">
        <v>Senna occidentalis</v>
      </c>
      <c r="FM54" s="4" t="str">
        <v>Senna siamea</v>
      </c>
      <c r="FN54" s="4" t="str">
        <v>Senna singueana</v>
      </c>
      <c r="FO54" s="4" t="str">
        <v>Senna spectabilis</v>
      </c>
      <c r="FP54" s="4" t="str">
        <v>Sesbania cinerascens</v>
      </c>
      <c r="FQ54" s="4" t="str">
        <v>Sesbania goetzei</v>
      </c>
      <c r="FR54" s="4" t="str">
        <v>Sesbania macrantha</v>
      </c>
      <c r="FS54" s="4" t="str">
        <v>Sesbania rostrata</v>
      </c>
      <c r="FT54" s="4" t="str">
        <v>Sesbania sesban</v>
      </c>
      <c r="FU54" s="4" t="str">
        <v>Spathodea campanulata</v>
      </c>
      <c r="FV54" s="4" t="str">
        <v>Spondias mombin</v>
      </c>
      <c r="FW54" s="4" t="str">
        <v>Stereospermum kunthianum</v>
      </c>
      <c r="FX54" s="4" t="str">
        <v>Stylosanthes guianensis</v>
      </c>
      <c r="FY54" s="4" t="str">
        <v>Stylosanthes hamata</v>
      </c>
      <c r="FZ54" s="4" t="str">
        <v>Syzygium guineense</v>
      </c>
      <c r="GA54" s="4" t="str">
        <v>Tamarindus indica</v>
      </c>
      <c r="GB54" s="4" t="str">
        <v>Tarenna sp</v>
      </c>
      <c r="GC54" s="4" t="str">
        <v>Tephrosia candida</v>
      </c>
      <c r="GD54" s="4" t="str">
        <v>Tephrosia diversifolia</v>
      </c>
      <c r="GE54" s="4" t="str">
        <v>Tephrosia sp</v>
      </c>
      <c r="GF54" s="4" t="str">
        <v>Tephrosia vogelii</v>
      </c>
      <c r="GG54" s="4" t="str">
        <v>Terminalia brownii</v>
      </c>
      <c r="GH54" s="4" t="str">
        <v>Terminalia ivoresensis</v>
      </c>
      <c r="GI54" s="4" t="str">
        <v>Terminalia sericea</v>
      </c>
      <c r="GJ54" s="4" t="str">
        <v>Terminalia superba</v>
      </c>
      <c r="GK54" s="4" t="str">
        <v>Tithonia diversifolia</v>
      </c>
      <c r="GL54" s="4" t="str">
        <v>Uapaca kirkiana</v>
      </c>
      <c r="GM54" s="4" t="str">
        <v>Unspecified Tree</v>
      </c>
      <c r="GN54" s="4" t="str">
        <v>Vachellia karroo</v>
      </c>
      <c r="GO54" s="4" t="str">
        <v>Vachellia seyal</v>
      </c>
      <c r="GP54" s="4" t="str">
        <v>Vitellaria paradoxa</v>
      </c>
      <c r="GQ54" s="4" t="str">
        <v>Ziziphus mauritiana</v>
      </c>
    </row>
    <row r="55" spans="1:199" x14ac:dyDescent="0.35">
      <c r="A55" s="4" t="s">
        <v>3734</v>
      </c>
      <c r="C55" s="4" t="s">
        <v>3735</v>
      </c>
      <c r="D55" s="4" t="s">
        <v>3738</v>
      </c>
      <c r="E55" s="4" t="s">
        <v>109</v>
      </c>
      <c r="F55" s="4" t="s">
        <v>3711</v>
      </c>
      <c r="G55" s="4" t="str">
        <f t="shared" si="1"/>
        <v>Antiaris toxicaria</v>
      </c>
      <c r="I55" s="4" t="str">
        <v>Centrosema pubescens</v>
      </c>
      <c r="N55" s="4" t="str" cm="1">
        <f t="array" ref="N55:GQ55">TRANSPOSE(_xlfn._xlws.SORT(_xlfn.UNIQUE(_xlfn._xlws.FILTER($I$2:$I$500,ISNUMBER(SEARCH(AgFor!C24,$I$2:$I$500)),"Not Found"))))</f>
        <v>Acacia angustissima</v>
      </c>
      <c r="O55" s="4" t="str">
        <v>Acacia auriculiformis</v>
      </c>
      <c r="P55" s="4" t="str">
        <v>Acacia brevispica</v>
      </c>
      <c r="Q55" s="4" t="str">
        <v>Acacia caerulescens</v>
      </c>
      <c r="R55" s="4" t="str">
        <v>Acacia crassicarpa</v>
      </c>
      <c r="S55" s="4" t="str">
        <v>Acacia cyanophylla</v>
      </c>
      <c r="T55" s="4" t="str">
        <v>Acacia decurrens</v>
      </c>
      <c r="U55" s="4" t="str">
        <v>Acacia etbaica</v>
      </c>
      <c r="V55" s="4" t="str">
        <v>Acacia ferruginea</v>
      </c>
      <c r="W55" s="4" t="str">
        <v>Acacia holosericea</v>
      </c>
      <c r="X55" s="4" t="str">
        <v>Acacia karroo</v>
      </c>
      <c r="Y55" s="4" t="str">
        <v>Acacia leptocarpa</v>
      </c>
      <c r="Z55" s="4" t="str">
        <v>Acacia mangium</v>
      </c>
      <c r="AA55" s="4" t="str">
        <v>Acacia nilotica</v>
      </c>
      <c r="AB55" s="4" t="str">
        <v>Acacia polyacantha</v>
      </c>
      <c r="AC55" s="4" t="str">
        <v>Acacia saligna</v>
      </c>
      <c r="AD55" s="4" t="str">
        <v>Acacia senegal</v>
      </c>
      <c r="AE55" s="4" t="str">
        <v>Acacia sieberiana</v>
      </c>
      <c r="AF55" s="4" t="str">
        <v>Acacia sp</v>
      </c>
      <c r="AG55" s="4" t="str">
        <v>Acacia tortilis</v>
      </c>
      <c r="AH55" s="4" t="str">
        <v>Acacia toxicaria</v>
      </c>
      <c r="AI55" s="4" t="str">
        <v>Acacia tumida</v>
      </c>
      <c r="AJ55" s="4" t="str">
        <v>Acrocarpus fraxinifolius</v>
      </c>
      <c r="AK55" s="4" t="str">
        <v>Adansonia digitata</v>
      </c>
      <c r="AL55" s="4" t="str">
        <v>Afzelia africana</v>
      </c>
      <c r="AM55" s="4" t="str">
        <v>Albizia chinensis</v>
      </c>
      <c r="AN55" s="4" t="str">
        <v>Albizia coriaria</v>
      </c>
      <c r="AO55" s="4" t="str">
        <v>Albizia gummifera</v>
      </c>
      <c r="AP55" s="4" t="str">
        <v>Albizia lebbeck</v>
      </c>
      <c r="AQ55" s="4" t="str">
        <v>Albizia zygia</v>
      </c>
      <c r="AR55" s="4" t="str">
        <v>Alchornea cordifolia</v>
      </c>
      <c r="AS55" s="4" t="str">
        <v>Alnus acuminata</v>
      </c>
      <c r="AT55" s="4" t="str">
        <v>Antiaris toxicaria</v>
      </c>
      <c r="AU55" s="4" t="str">
        <v>Argyrolobium uniflorum</v>
      </c>
      <c r="AV55" s="4" t="str">
        <v>Artocarpus altilis</v>
      </c>
      <c r="AW55" s="4" t="str">
        <v>Artocarpus heterophyllus</v>
      </c>
      <c r="AX55" s="4" t="str">
        <v>Atriplex nummularia</v>
      </c>
      <c r="AY55" s="4" t="str">
        <v>Azadirachta indica</v>
      </c>
      <c r="AZ55" s="4" t="str">
        <v>Balanites aegyptiaca</v>
      </c>
      <c r="BA55" s="4" t="str">
        <v>Bauhinia reticulata</v>
      </c>
      <c r="BB55" s="4" t="str">
        <v>Bauhinia rufescens</v>
      </c>
      <c r="BC55" s="4" t="str">
        <v>Berchemia discolor</v>
      </c>
      <c r="BD55" s="4" t="str">
        <v>Brachystegia spiciformis</v>
      </c>
      <c r="BE55" s="4" t="str">
        <v>Cajanus cajan</v>
      </c>
      <c r="BF55" s="4" t="str">
        <v>Calliandra calothyrsus</v>
      </c>
      <c r="BG55" s="4" t="str">
        <v>Calopogonium mucunoides</v>
      </c>
      <c r="BH55" s="4" t="str">
        <v>Carissa spinarum</v>
      </c>
      <c r="BI55" s="4" t="str">
        <v>Casuarina equisetifolia</v>
      </c>
      <c r="BJ55" s="4" t="str">
        <v>Casuarina glauca</v>
      </c>
      <c r="BK55" s="4" t="str">
        <v>Catha edulis</v>
      </c>
      <c r="BL55" s="4" t="str">
        <v>Cedrela odorata</v>
      </c>
      <c r="BM55" s="4" t="str">
        <v>Cedrela serrata</v>
      </c>
      <c r="BN55" s="4" t="str">
        <v>Celtis mildbraedii</v>
      </c>
      <c r="BO55" s="4" t="str">
        <v>Centrosema pubescens</v>
      </c>
      <c r="BP55" s="4" t="str">
        <v>Chromolaena odorata</v>
      </c>
      <c r="BQ55" s="4" t="str">
        <v>Cinnamomum cassia</v>
      </c>
      <c r="BR55" s="4" t="str">
        <v>Combretum apiculatum</v>
      </c>
      <c r="BS55" s="4" t="str">
        <v>Cordia africana</v>
      </c>
      <c r="BT55" s="4" t="str">
        <v>Crotalaria agatiflora</v>
      </c>
      <c r="BU55" s="4" t="str">
        <v>Crotalaria grahamiana</v>
      </c>
      <c r="BV55" s="4" t="str">
        <v>Crotalaria juncea</v>
      </c>
      <c r="BW55" s="4" t="str">
        <v>Crotalaria ochrolueca</v>
      </c>
      <c r="BX55" s="4" t="str">
        <v>Crotalaria sp</v>
      </c>
      <c r="BY55" s="4" t="str">
        <v>Crotalaria trichotoma</v>
      </c>
      <c r="BZ55" s="4" t="str">
        <v>Croton macrostachyus</v>
      </c>
      <c r="CA55" s="4" t="str">
        <v>Croton megalocarpus</v>
      </c>
      <c r="CB55" s="4" t="str">
        <v>Cupressus lusitanica</v>
      </c>
      <c r="CC55" s="4" t="str">
        <v>Cytisus proliferus</v>
      </c>
      <c r="CD55" s="4" t="str">
        <v>Dactyladenia barteri</v>
      </c>
      <c r="CE55" s="4" t="str">
        <v>Desmodium discolor</v>
      </c>
      <c r="CF55" s="4" t="str">
        <v>Desmodium distortum</v>
      </c>
      <c r="CG55" s="4" t="str">
        <v>Desmodium intortum</v>
      </c>
      <c r="CH55" s="4" t="str">
        <v>Desmodium uncinatum</v>
      </c>
      <c r="CI55" s="4" t="str">
        <v>Dodonaea viscosa</v>
      </c>
      <c r="CJ55" s="4" t="str">
        <v>Elaeis guineensis</v>
      </c>
      <c r="CK55" s="4" t="str">
        <v>Entada abyssinica</v>
      </c>
      <c r="CL55" s="4" t="str">
        <v>Entandrophragma angolense</v>
      </c>
      <c r="CM55" s="4" t="str">
        <v>Entandrophragma cylindricum</v>
      </c>
      <c r="CN55" s="4" t="str">
        <v>Eriosema ellipticum</v>
      </c>
      <c r="CO55" s="4" t="str">
        <v>Erythrina abyssinica</v>
      </c>
      <c r="CP55" s="4" t="str">
        <v>Erythrina poeppigiana</v>
      </c>
      <c r="CQ55" s="4" t="str">
        <v>Eucalpytus sp</v>
      </c>
      <c r="CR55" s="4" t="str">
        <v>Eucalyptus alba</v>
      </c>
      <c r="CS55" s="4" t="str">
        <v>Eucalyptus camaldulensis</v>
      </c>
      <c r="CT55" s="4" t="str">
        <v>Eucalyptus globulus</v>
      </c>
      <c r="CU55" s="4" t="str">
        <v>Eucalyptus saligna</v>
      </c>
      <c r="CV55" s="4" t="str">
        <v>Euclea racemosa</v>
      </c>
      <c r="CW55" s="4" t="str">
        <v>Faidherbia albida</v>
      </c>
      <c r="CX55" s="4" t="str">
        <v>Fernandoa madagascariensis</v>
      </c>
      <c r="CY55" s="4" t="str">
        <v>Ficus exasperata</v>
      </c>
      <c r="CZ55" s="4" t="str">
        <v>Ficus laurifolia</v>
      </c>
      <c r="DA55" s="4" t="str">
        <v>Ficus natalensis</v>
      </c>
      <c r="DB55" s="4" t="str">
        <v>Ficus polita</v>
      </c>
      <c r="DC55" s="4" t="str">
        <v>Ficus sur</v>
      </c>
      <c r="DD55" s="4" t="str">
        <v>Flemingia macrophylla</v>
      </c>
      <c r="DE55" s="4" t="str">
        <v>Flemingia sp</v>
      </c>
      <c r="DF55" s="4" t="str">
        <v>Gliricida sepium</v>
      </c>
      <c r="DG55" s="4" t="str">
        <v>Gliricidia</v>
      </c>
      <c r="DH55" s="4" t="str">
        <v>Gliricidia maculata</v>
      </c>
      <c r="DI55" s="4" t="str">
        <v>Gliricidia sepium</v>
      </c>
      <c r="DJ55" s="4" t="str">
        <v>Gmelina arborea</v>
      </c>
      <c r="DK55" s="4" t="str">
        <v>Grevillea robusta</v>
      </c>
      <c r="DL55" s="4" t="str">
        <v>Guiera senegalensis</v>
      </c>
      <c r="DM55" s="4" t="str">
        <v>Harrisonia abyssinica</v>
      </c>
      <c r="DN55" s="4" t="str">
        <v>Indigofera sp</v>
      </c>
      <c r="DO55" s="4" t="str">
        <v>Jatropha curcas</v>
      </c>
      <c r="DP55" s="4" t="str">
        <v>Julbernardia globiflora</v>
      </c>
      <c r="DQ55" s="4" t="str">
        <v>Juniperus procera</v>
      </c>
      <c r="DR55" s="4" t="str">
        <v>Khaya senegalensis</v>
      </c>
      <c r="DS55" s="4" t="str">
        <v>Lablab purpureus</v>
      </c>
      <c r="DT55" s="4" t="str">
        <v>Leucaena diversifolia</v>
      </c>
      <c r="DU55" s="4" t="str">
        <v>Leucaena leucocephala</v>
      </c>
      <c r="DV55" s="4" t="str">
        <v>Leucaena pallida</v>
      </c>
      <c r="DW55" s="4" t="str">
        <v>Leucaena trichandra</v>
      </c>
      <c r="DX55" s="4" t="str">
        <v>Lippia javanica</v>
      </c>
      <c r="DY55" s="4" t="str">
        <v>Macroptilium atropurpureum</v>
      </c>
      <c r="DZ55" s="4" t="str">
        <v>Macrotyloma axillare</v>
      </c>
      <c r="EA55" s="4" t="str">
        <v>Macrotyloma daltonii</v>
      </c>
      <c r="EB55" s="4" t="str">
        <v>Maesopsis eminii</v>
      </c>
      <c r="EC55" s="4" t="str">
        <v>Mangifera indica</v>
      </c>
      <c r="ED55" s="4" t="str">
        <v>Markhamia lutea</v>
      </c>
      <c r="EE55" s="4" t="str">
        <v>Melia azedarach</v>
      </c>
      <c r="EF55" s="4" t="str">
        <v>Melia volkensii</v>
      </c>
      <c r="EG55" s="4" t="str">
        <v>Milicia excelsa</v>
      </c>
      <c r="EH55" s="4" t="str">
        <v>Milletia ferruginea</v>
      </c>
      <c r="EI55" s="4" t="str">
        <v>Millettia thonningii</v>
      </c>
      <c r="EJ55" s="4" t="str">
        <v>Moringa oleifera</v>
      </c>
      <c r="EK55" s="4" t="str">
        <v>Moringa stenopetala</v>
      </c>
      <c r="EL55" s="4" t="str">
        <v>Neonotonia wightii</v>
      </c>
      <c r="EM55" s="4" t="str">
        <v>Newbouldia laevis</v>
      </c>
      <c r="EN55" s="4" t="str">
        <v>Olea europaea</v>
      </c>
      <c r="EO55" s="4" t="str">
        <v>Opuntia ficus-indica</v>
      </c>
      <c r="EP55" s="4" t="str">
        <v>Palm</v>
      </c>
      <c r="EQ55" s="4" t="str">
        <v>Parkia biglobosa</v>
      </c>
      <c r="ER55" s="4" t="str">
        <v>Paulownia fortunei</v>
      </c>
      <c r="ES55" s="4" t="str">
        <v>Pinus patula</v>
      </c>
      <c r="ET55" s="4" t="str">
        <v>Pithecellobium dulce</v>
      </c>
      <c r="EU55" s="4" t="str">
        <v>Plukenetia conophora</v>
      </c>
      <c r="EV55" s="4" t="str">
        <v>Podocarpus falcatus</v>
      </c>
      <c r="EW55" s="4" t="str">
        <v>Poupartia silvatica</v>
      </c>
      <c r="EX55" s="4" t="str">
        <v>Prosopis africana</v>
      </c>
      <c r="EY55" s="4" t="str">
        <v>Prosopis juliflora</v>
      </c>
      <c r="EZ55" s="4" t="str">
        <v>Prunus africana</v>
      </c>
      <c r="FA55" s="4" t="str">
        <v>Prunus persica</v>
      </c>
      <c r="FB55" s="4" t="str">
        <v>Pterocarpus erinaceus</v>
      </c>
      <c r="FC55" s="4" t="str">
        <v>Pterocarpus lucens</v>
      </c>
      <c r="FD55" s="4" t="str">
        <v>Pterocarpus santalinoides</v>
      </c>
      <c r="FE55" s="4" t="str">
        <v>Pueraria phaseoloides</v>
      </c>
      <c r="FF55" s="4" t="str">
        <v>Quillaja saponaria</v>
      </c>
      <c r="FG55" s="4" t="str">
        <v>Ricinodendron heudelotii</v>
      </c>
      <c r="FH55" s="4" t="str">
        <v>Rosmarinus officinalis</v>
      </c>
      <c r="FI55" s="4" t="str">
        <v>Schefflera abyssinica</v>
      </c>
      <c r="FJ55" s="4" t="str">
        <v>Searsia pyroides</v>
      </c>
      <c r="FK55" s="4" t="str">
        <v>Senna didymobotrya</v>
      </c>
      <c r="FL55" s="4" t="str">
        <v>Senna occidentalis</v>
      </c>
      <c r="FM55" s="4" t="str">
        <v>Senna siamea</v>
      </c>
      <c r="FN55" s="4" t="str">
        <v>Senna singueana</v>
      </c>
      <c r="FO55" s="4" t="str">
        <v>Senna spectabilis</v>
      </c>
      <c r="FP55" s="4" t="str">
        <v>Sesbania cinerascens</v>
      </c>
      <c r="FQ55" s="4" t="str">
        <v>Sesbania goetzei</v>
      </c>
      <c r="FR55" s="4" t="str">
        <v>Sesbania macrantha</v>
      </c>
      <c r="FS55" s="4" t="str">
        <v>Sesbania rostrata</v>
      </c>
      <c r="FT55" s="4" t="str">
        <v>Sesbania sesban</v>
      </c>
      <c r="FU55" s="4" t="str">
        <v>Spathodea campanulata</v>
      </c>
      <c r="FV55" s="4" t="str">
        <v>Spondias mombin</v>
      </c>
      <c r="FW55" s="4" t="str">
        <v>Stereospermum kunthianum</v>
      </c>
      <c r="FX55" s="4" t="str">
        <v>Stylosanthes guianensis</v>
      </c>
      <c r="FY55" s="4" t="str">
        <v>Stylosanthes hamata</v>
      </c>
      <c r="FZ55" s="4" t="str">
        <v>Syzygium guineense</v>
      </c>
      <c r="GA55" s="4" t="str">
        <v>Tamarindus indica</v>
      </c>
      <c r="GB55" s="4" t="str">
        <v>Tarenna sp</v>
      </c>
      <c r="GC55" s="4" t="str">
        <v>Tephrosia candida</v>
      </c>
      <c r="GD55" s="4" t="str">
        <v>Tephrosia diversifolia</v>
      </c>
      <c r="GE55" s="4" t="str">
        <v>Tephrosia sp</v>
      </c>
      <c r="GF55" s="4" t="str">
        <v>Tephrosia vogelii</v>
      </c>
      <c r="GG55" s="4" t="str">
        <v>Terminalia brownii</v>
      </c>
      <c r="GH55" s="4" t="str">
        <v>Terminalia ivoresensis</v>
      </c>
      <c r="GI55" s="4" t="str">
        <v>Terminalia sericea</v>
      </c>
      <c r="GJ55" s="4" t="str">
        <v>Terminalia superba</v>
      </c>
      <c r="GK55" s="4" t="str">
        <v>Tithonia diversifolia</v>
      </c>
      <c r="GL55" s="4" t="str">
        <v>Uapaca kirkiana</v>
      </c>
      <c r="GM55" s="4" t="str">
        <v>Unspecified Tree</v>
      </c>
      <c r="GN55" s="4" t="str">
        <v>Vachellia karroo</v>
      </c>
      <c r="GO55" s="4" t="str">
        <v>Vachellia seyal</v>
      </c>
      <c r="GP55" s="4" t="str">
        <v>Vitellaria paradoxa</v>
      </c>
      <c r="GQ55" s="4" t="str">
        <v>Ziziphus mauritiana</v>
      </c>
    </row>
    <row r="56" spans="1:199" x14ac:dyDescent="0.35">
      <c r="A56" s="4" t="s">
        <v>3734</v>
      </c>
      <c r="C56" s="4" t="s">
        <v>3735</v>
      </c>
      <c r="D56" s="4" t="s">
        <v>3702</v>
      </c>
      <c r="E56" s="4" t="s">
        <v>109</v>
      </c>
      <c r="F56" s="4" t="s">
        <v>3711</v>
      </c>
      <c r="G56" s="4" t="str">
        <f t="shared" si="1"/>
        <v>Antiaris toxicaria</v>
      </c>
      <c r="I56" s="4" t="str">
        <v>Chromolaena odorata</v>
      </c>
      <c r="N56" s="4" t="str" cm="1">
        <f t="array" ref="N56:GQ56">TRANSPOSE(_xlfn._xlws.SORT(_xlfn.UNIQUE(_xlfn._xlws.FILTER($I$2:$I$500,ISNUMBER(SEARCH(AgFor!C34,$I$2:$I$500)),"Not Found"))))</f>
        <v>Acacia angustissima</v>
      </c>
      <c r="O56" s="4" t="str">
        <v>Acacia auriculiformis</v>
      </c>
      <c r="P56" s="4" t="str">
        <v>Acacia brevispica</v>
      </c>
      <c r="Q56" s="4" t="str">
        <v>Acacia caerulescens</v>
      </c>
      <c r="R56" s="4" t="str">
        <v>Acacia crassicarpa</v>
      </c>
      <c r="S56" s="4" t="str">
        <v>Acacia cyanophylla</v>
      </c>
      <c r="T56" s="4" t="str">
        <v>Acacia decurrens</v>
      </c>
      <c r="U56" s="4" t="str">
        <v>Acacia etbaica</v>
      </c>
      <c r="V56" s="4" t="str">
        <v>Acacia ferruginea</v>
      </c>
      <c r="W56" s="4" t="str">
        <v>Acacia holosericea</v>
      </c>
      <c r="X56" s="4" t="str">
        <v>Acacia karroo</v>
      </c>
      <c r="Y56" s="4" t="str">
        <v>Acacia leptocarpa</v>
      </c>
      <c r="Z56" s="4" t="str">
        <v>Acacia mangium</v>
      </c>
      <c r="AA56" s="4" t="str">
        <v>Acacia nilotica</v>
      </c>
      <c r="AB56" s="4" t="str">
        <v>Acacia polyacantha</v>
      </c>
      <c r="AC56" s="4" t="str">
        <v>Acacia saligna</v>
      </c>
      <c r="AD56" s="4" t="str">
        <v>Acacia senegal</v>
      </c>
      <c r="AE56" s="4" t="str">
        <v>Acacia sieberiana</v>
      </c>
      <c r="AF56" s="4" t="str">
        <v>Acacia sp</v>
      </c>
      <c r="AG56" s="4" t="str">
        <v>Acacia tortilis</v>
      </c>
      <c r="AH56" s="4" t="str">
        <v>Acacia toxicaria</v>
      </c>
      <c r="AI56" s="4" t="str">
        <v>Acacia tumida</v>
      </c>
      <c r="AJ56" s="4" t="str">
        <v>Acrocarpus fraxinifolius</v>
      </c>
      <c r="AK56" s="4" t="str">
        <v>Adansonia digitata</v>
      </c>
      <c r="AL56" s="4" t="str">
        <v>Afzelia africana</v>
      </c>
      <c r="AM56" s="4" t="str">
        <v>Albizia chinensis</v>
      </c>
      <c r="AN56" s="4" t="str">
        <v>Albizia coriaria</v>
      </c>
      <c r="AO56" s="4" t="str">
        <v>Albizia gummifera</v>
      </c>
      <c r="AP56" s="4" t="str">
        <v>Albizia lebbeck</v>
      </c>
      <c r="AQ56" s="4" t="str">
        <v>Albizia zygia</v>
      </c>
      <c r="AR56" s="4" t="str">
        <v>Alchornea cordifolia</v>
      </c>
      <c r="AS56" s="4" t="str">
        <v>Alnus acuminata</v>
      </c>
      <c r="AT56" s="4" t="str">
        <v>Antiaris toxicaria</v>
      </c>
      <c r="AU56" s="4" t="str">
        <v>Argyrolobium uniflorum</v>
      </c>
      <c r="AV56" s="4" t="str">
        <v>Artocarpus altilis</v>
      </c>
      <c r="AW56" s="4" t="str">
        <v>Artocarpus heterophyllus</v>
      </c>
      <c r="AX56" s="4" t="str">
        <v>Atriplex nummularia</v>
      </c>
      <c r="AY56" s="4" t="str">
        <v>Azadirachta indica</v>
      </c>
      <c r="AZ56" s="4" t="str">
        <v>Balanites aegyptiaca</v>
      </c>
      <c r="BA56" s="4" t="str">
        <v>Bauhinia reticulata</v>
      </c>
      <c r="BB56" s="4" t="str">
        <v>Bauhinia rufescens</v>
      </c>
      <c r="BC56" s="4" t="str">
        <v>Berchemia discolor</v>
      </c>
      <c r="BD56" s="4" t="str">
        <v>Brachystegia spiciformis</v>
      </c>
      <c r="BE56" s="4" t="str">
        <v>Cajanus cajan</v>
      </c>
      <c r="BF56" s="4" t="str">
        <v>Calliandra calothyrsus</v>
      </c>
      <c r="BG56" s="4" t="str">
        <v>Calopogonium mucunoides</v>
      </c>
      <c r="BH56" s="4" t="str">
        <v>Carissa spinarum</v>
      </c>
      <c r="BI56" s="4" t="str">
        <v>Casuarina equisetifolia</v>
      </c>
      <c r="BJ56" s="4" t="str">
        <v>Casuarina glauca</v>
      </c>
      <c r="BK56" s="4" t="str">
        <v>Catha edulis</v>
      </c>
      <c r="BL56" s="4" t="str">
        <v>Cedrela odorata</v>
      </c>
      <c r="BM56" s="4" t="str">
        <v>Cedrela serrata</v>
      </c>
      <c r="BN56" s="4" t="str">
        <v>Celtis mildbraedii</v>
      </c>
      <c r="BO56" s="4" t="str">
        <v>Centrosema pubescens</v>
      </c>
      <c r="BP56" s="4" t="str">
        <v>Chromolaena odorata</v>
      </c>
      <c r="BQ56" s="4" t="str">
        <v>Cinnamomum cassia</v>
      </c>
      <c r="BR56" s="4" t="str">
        <v>Combretum apiculatum</v>
      </c>
      <c r="BS56" s="4" t="str">
        <v>Cordia africana</v>
      </c>
      <c r="BT56" s="4" t="str">
        <v>Crotalaria agatiflora</v>
      </c>
      <c r="BU56" s="4" t="str">
        <v>Crotalaria grahamiana</v>
      </c>
      <c r="BV56" s="4" t="str">
        <v>Crotalaria juncea</v>
      </c>
      <c r="BW56" s="4" t="str">
        <v>Crotalaria ochrolueca</v>
      </c>
      <c r="BX56" s="4" t="str">
        <v>Crotalaria sp</v>
      </c>
      <c r="BY56" s="4" t="str">
        <v>Crotalaria trichotoma</v>
      </c>
      <c r="BZ56" s="4" t="str">
        <v>Croton macrostachyus</v>
      </c>
      <c r="CA56" s="4" t="str">
        <v>Croton megalocarpus</v>
      </c>
      <c r="CB56" s="4" t="str">
        <v>Cupressus lusitanica</v>
      </c>
      <c r="CC56" s="4" t="str">
        <v>Cytisus proliferus</v>
      </c>
      <c r="CD56" s="4" t="str">
        <v>Dactyladenia barteri</v>
      </c>
      <c r="CE56" s="4" t="str">
        <v>Desmodium discolor</v>
      </c>
      <c r="CF56" s="4" t="str">
        <v>Desmodium distortum</v>
      </c>
      <c r="CG56" s="4" t="str">
        <v>Desmodium intortum</v>
      </c>
      <c r="CH56" s="4" t="str">
        <v>Desmodium uncinatum</v>
      </c>
      <c r="CI56" s="4" t="str">
        <v>Dodonaea viscosa</v>
      </c>
      <c r="CJ56" s="4" t="str">
        <v>Elaeis guineensis</v>
      </c>
      <c r="CK56" s="4" t="str">
        <v>Entada abyssinica</v>
      </c>
      <c r="CL56" s="4" t="str">
        <v>Entandrophragma angolense</v>
      </c>
      <c r="CM56" s="4" t="str">
        <v>Entandrophragma cylindricum</v>
      </c>
      <c r="CN56" s="4" t="str">
        <v>Eriosema ellipticum</v>
      </c>
      <c r="CO56" s="4" t="str">
        <v>Erythrina abyssinica</v>
      </c>
      <c r="CP56" s="4" t="str">
        <v>Erythrina poeppigiana</v>
      </c>
      <c r="CQ56" s="4" t="str">
        <v>Eucalpytus sp</v>
      </c>
      <c r="CR56" s="4" t="str">
        <v>Eucalyptus alba</v>
      </c>
      <c r="CS56" s="4" t="str">
        <v>Eucalyptus camaldulensis</v>
      </c>
      <c r="CT56" s="4" t="str">
        <v>Eucalyptus globulus</v>
      </c>
      <c r="CU56" s="4" t="str">
        <v>Eucalyptus saligna</v>
      </c>
      <c r="CV56" s="4" t="str">
        <v>Euclea racemosa</v>
      </c>
      <c r="CW56" s="4" t="str">
        <v>Faidherbia albida</v>
      </c>
      <c r="CX56" s="4" t="str">
        <v>Fernandoa madagascariensis</v>
      </c>
      <c r="CY56" s="4" t="str">
        <v>Ficus exasperata</v>
      </c>
      <c r="CZ56" s="4" t="str">
        <v>Ficus laurifolia</v>
      </c>
      <c r="DA56" s="4" t="str">
        <v>Ficus natalensis</v>
      </c>
      <c r="DB56" s="4" t="str">
        <v>Ficus polita</v>
      </c>
      <c r="DC56" s="4" t="str">
        <v>Ficus sur</v>
      </c>
      <c r="DD56" s="4" t="str">
        <v>Flemingia macrophylla</v>
      </c>
      <c r="DE56" s="4" t="str">
        <v>Flemingia sp</v>
      </c>
      <c r="DF56" s="4" t="str">
        <v>Gliricida sepium</v>
      </c>
      <c r="DG56" s="4" t="str">
        <v>Gliricidia</v>
      </c>
      <c r="DH56" s="4" t="str">
        <v>Gliricidia maculata</v>
      </c>
      <c r="DI56" s="4" t="str">
        <v>Gliricidia sepium</v>
      </c>
      <c r="DJ56" s="4" t="str">
        <v>Gmelina arborea</v>
      </c>
      <c r="DK56" s="4" t="str">
        <v>Grevillea robusta</v>
      </c>
      <c r="DL56" s="4" t="str">
        <v>Guiera senegalensis</v>
      </c>
      <c r="DM56" s="4" t="str">
        <v>Harrisonia abyssinica</v>
      </c>
      <c r="DN56" s="4" t="str">
        <v>Indigofera sp</v>
      </c>
      <c r="DO56" s="4" t="str">
        <v>Jatropha curcas</v>
      </c>
      <c r="DP56" s="4" t="str">
        <v>Julbernardia globiflora</v>
      </c>
      <c r="DQ56" s="4" t="str">
        <v>Juniperus procera</v>
      </c>
      <c r="DR56" s="4" t="str">
        <v>Khaya senegalensis</v>
      </c>
      <c r="DS56" s="4" t="str">
        <v>Lablab purpureus</v>
      </c>
      <c r="DT56" s="4" t="str">
        <v>Leucaena diversifolia</v>
      </c>
      <c r="DU56" s="4" t="str">
        <v>Leucaena leucocephala</v>
      </c>
      <c r="DV56" s="4" t="str">
        <v>Leucaena pallida</v>
      </c>
      <c r="DW56" s="4" t="str">
        <v>Leucaena trichandra</v>
      </c>
      <c r="DX56" s="4" t="str">
        <v>Lippia javanica</v>
      </c>
      <c r="DY56" s="4" t="str">
        <v>Macroptilium atropurpureum</v>
      </c>
      <c r="DZ56" s="4" t="str">
        <v>Macrotyloma axillare</v>
      </c>
      <c r="EA56" s="4" t="str">
        <v>Macrotyloma daltonii</v>
      </c>
      <c r="EB56" s="4" t="str">
        <v>Maesopsis eminii</v>
      </c>
      <c r="EC56" s="4" t="str">
        <v>Mangifera indica</v>
      </c>
      <c r="ED56" s="4" t="str">
        <v>Markhamia lutea</v>
      </c>
      <c r="EE56" s="4" t="str">
        <v>Melia azedarach</v>
      </c>
      <c r="EF56" s="4" t="str">
        <v>Melia volkensii</v>
      </c>
      <c r="EG56" s="4" t="str">
        <v>Milicia excelsa</v>
      </c>
      <c r="EH56" s="4" t="str">
        <v>Milletia ferruginea</v>
      </c>
      <c r="EI56" s="4" t="str">
        <v>Millettia thonningii</v>
      </c>
      <c r="EJ56" s="4" t="str">
        <v>Moringa oleifera</v>
      </c>
      <c r="EK56" s="4" t="str">
        <v>Moringa stenopetala</v>
      </c>
      <c r="EL56" s="4" t="str">
        <v>Neonotonia wightii</v>
      </c>
      <c r="EM56" s="4" t="str">
        <v>Newbouldia laevis</v>
      </c>
      <c r="EN56" s="4" t="str">
        <v>Olea europaea</v>
      </c>
      <c r="EO56" s="4" t="str">
        <v>Opuntia ficus-indica</v>
      </c>
      <c r="EP56" s="4" t="str">
        <v>Palm</v>
      </c>
      <c r="EQ56" s="4" t="str">
        <v>Parkia biglobosa</v>
      </c>
      <c r="ER56" s="4" t="str">
        <v>Paulownia fortunei</v>
      </c>
      <c r="ES56" s="4" t="str">
        <v>Pinus patula</v>
      </c>
      <c r="ET56" s="4" t="str">
        <v>Pithecellobium dulce</v>
      </c>
      <c r="EU56" s="4" t="str">
        <v>Plukenetia conophora</v>
      </c>
      <c r="EV56" s="4" t="str">
        <v>Podocarpus falcatus</v>
      </c>
      <c r="EW56" s="4" t="str">
        <v>Poupartia silvatica</v>
      </c>
      <c r="EX56" s="4" t="str">
        <v>Prosopis africana</v>
      </c>
      <c r="EY56" s="4" t="str">
        <v>Prosopis juliflora</v>
      </c>
      <c r="EZ56" s="4" t="str">
        <v>Prunus africana</v>
      </c>
      <c r="FA56" s="4" t="str">
        <v>Prunus persica</v>
      </c>
      <c r="FB56" s="4" t="str">
        <v>Pterocarpus erinaceus</v>
      </c>
      <c r="FC56" s="4" t="str">
        <v>Pterocarpus lucens</v>
      </c>
      <c r="FD56" s="4" t="str">
        <v>Pterocarpus santalinoides</v>
      </c>
      <c r="FE56" s="4" t="str">
        <v>Pueraria phaseoloides</v>
      </c>
      <c r="FF56" s="4" t="str">
        <v>Quillaja saponaria</v>
      </c>
      <c r="FG56" s="4" t="str">
        <v>Ricinodendron heudelotii</v>
      </c>
      <c r="FH56" s="4" t="str">
        <v>Rosmarinus officinalis</v>
      </c>
      <c r="FI56" s="4" t="str">
        <v>Schefflera abyssinica</v>
      </c>
      <c r="FJ56" s="4" t="str">
        <v>Searsia pyroides</v>
      </c>
      <c r="FK56" s="4" t="str">
        <v>Senna didymobotrya</v>
      </c>
      <c r="FL56" s="4" t="str">
        <v>Senna occidentalis</v>
      </c>
      <c r="FM56" s="4" t="str">
        <v>Senna siamea</v>
      </c>
      <c r="FN56" s="4" t="str">
        <v>Senna singueana</v>
      </c>
      <c r="FO56" s="4" t="str">
        <v>Senna spectabilis</v>
      </c>
      <c r="FP56" s="4" t="str">
        <v>Sesbania cinerascens</v>
      </c>
      <c r="FQ56" s="4" t="str">
        <v>Sesbania goetzei</v>
      </c>
      <c r="FR56" s="4" t="str">
        <v>Sesbania macrantha</v>
      </c>
      <c r="FS56" s="4" t="str">
        <v>Sesbania rostrata</v>
      </c>
      <c r="FT56" s="4" t="str">
        <v>Sesbania sesban</v>
      </c>
      <c r="FU56" s="4" t="str">
        <v>Spathodea campanulata</v>
      </c>
      <c r="FV56" s="4" t="str">
        <v>Spondias mombin</v>
      </c>
      <c r="FW56" s="4" t="str">
        <v>Stereospermum kunthianum</v>
      </c>
      <c r="FX56" s="4" t="str">
        <v>Stylosanthes guianensis</v>
      </c>
      <c r="FY56" s="4" t="str">
        <v>Stylosanthes hamata</v>
      </c>
      <c r="FZ56" s="4" t="str">
        <v>Syzygium guineense</v>
      </c>
      <c r="GA56" s="4" t="str">
        <v>Tamarindus indica</v>
      </c>
      <c r="GB56" s="4" t="str">
        <v>Tarenna sp</v>
      </c>
      <c r="GC56" s="4" t="str">
        <v>Tephrosia candida</v>
      </c>
      <c r="GD56" s="4" t="str">
        <v>Tephrosia diversifolia</v>
      </c>
      <c r="GE56" s="4" t="str">
        <v>Tephrosia sp</v>
      </c>
      <c r="GF56" s="4" t="str">
        <v>Tephrosia vogelii</v>
      </c>
      <c r="GG56" s="4" t="str">
        <v>Terminalia brownii</v>
      </c>
      <c r="GH56" s="4" t="str">
        <v>Terminalia ivoresensis</v>
      </c>
      <c r="GI56" s="4" t="str">
        <v>Terminalia sericea</v>
      </c>
      <c r="GJ56" s="4" t="str">
        <v>Terminalia superba</v>
      </c>
      <c r="GK56" s="4" t="str">
        <v>Tithonia diversifolia</v>
      </c>
      <c r="GL56" s="4" t="str">
        <v>Uapaca kirkiana</v>
      </c>
      <c r="GM56" s="4" t="str">
        <v>Unspecified Tree</v>
      </c>
      <c r="GN56" s="4" t="str">
        <v>Vachellia karroo</v>
      </c>
      <c r="GO56" s="4" t="str">
        <v>Vachellia seyal</v>
      </c>
      <c r="GP56" s="4" t="str">
        <v>Vitellaria paradoxa</v>
      </c>
      <c r="GQ56" s="4" t="str">
        <v>Ziziphus mauritiana</v>
      </c>
    </row>
    <row r="57" spans="1:199" x14ac:dyDescent="0.35">
      <c r="A57" s="4" t="s">
        <v>3734</v>
      </c>
      <c r="C57" s="4" t="s">
        <v>3735</v>
      </c>
      <c r="D57" s="4" t="s">
        <v>3739</v>
      </c>
      <c r="E57" s="4" t="s">
        <v>109</v>
      </c>
      <c r="F57" s="4" t="s">
        <v>3711</v>
      </c>
      <c r="G57" s="4" t="str">
        <f t="shared" si="1"/>
        <v>Antiaris toxicaria</v>
      </c>
      <c r="I57" s="4" t="str">
        <v>Cinnamomum cassia</v>
      </c>
      <c r="N57" s="4" t="str" cm="1">
        <f t="array" ref="N57:GQ57">TRANSPOSE(_xlfn._xlws.SORT(_xlfn.UNIQUE(_xlfn._xlws.FILTER($I$2:$I$500,ISNUMBER(SEARCH(AgFor!C35,$I$2:$I$500)),"Not Found"))))</f>
        <v>Acacia angustissima</v>
      </c>
      <c r="O57" s="4" t="str">
        <v>Acacia auriculiformis</v>
      </c>
      <c r="P57" s="4" t="str">
        <v>Acacia brevispica</v>
      </c>
      <c r="Q57" s="4" t="str">
        <v>Acacia caerulescens</v>
      </c>
      <c r="R57" s="4" t="str">
        <v>Acacia crassicarpa</v>
      </c>
      <c r="S57" s="4" t="str">
        <v>Acacia cyanophylla</v>
      </c>
      <c r="T57" s="4" t="str">
        <v>Acacia decurrens</v>
      </c>
      <c r="U57" s="4" t="str">
        <v>Acacia etbaica</v>
      </c>
      <c r="V57" s="4" t="str">
        <v>Acacia ferruginea</v>
      </c>
      <c r="W57" s="4" t="str">
        <v>Acacia holosericea</v>
      </c>
      <c r="X57" s="4" t="str">
        <v>Acacia karroo</v>
      </c>
      <c r="Y57" s="4" t="str">
        <v>Acacia leptocarpa</v>
      </c>
      <c r="Z57" s="4" t="str">
        <v>Acacia mangium</v>
      </c>
      <c r="AA57" s="4" t="str">
        <v>Acacia nilotica</v>
      </c>
      <c r="AB57" s="4" t="str">
        <v>Acacia polyacantha</v>
      </c>
      <c r="AC57" s="4" t="str">
        <v>Acacia saligna</v>
      </c>
      <c r="AD57" s="4" t="str">
        <v>Acacia senegal</v>
      </c>
      <c r="AE57" s="4" t="str">
        <v>Acacia sieberiana</v>
      </c>
      <c r="AF57" s="4" t="str">
        <v>Acacia sp</v>
      </c>
      <c r="AG57" s="4" t="str">
        <v>Acacia tortilis</v>
      </c>
      <c r="AH57" s="4" t="str">
        <v>Acacia toxicaria</v>
      </c>
      <c r="AI57" s="4" t="str">
        <v>Acacia tumida</v>
      </c>
      <c r="AJ57" s="4" t="str">
        <v>Acrocarpus fraxinifolius</v>
      </c>
      <c r="AK57" s="4" t="str">
        <v>Adansonia digitata</v>
      </c>
      <c r="AL57" s="4" t="str">
        <v>Afzelia africana</v>
      </c>
      <c r="AM57" s="4" t="str">
        <v>Albizia chinensis</v>
      </c>
      <c r="AN57" s="4" t="str">
        <v>Albizia coriaria</v>
      </c>
      <c r="AO57" s="4" t="str">
        <v>Albizia gummifera</v>
      </c>
      <c r="AP57" s="4" t="str">
        <v>Albizia lebbeck</v>
      </c>
      <c r="AQ57" s="4" t="str">
        <v>Albizia zygia</v>
      </c>
      <c r="AR57" s="4" t="str">
        <v>Alchornea cordifolia</v>
      </c>
      <c r="AS57" s="4" t="str">
        <v>Alnus acuminata</v>
      </c>
      <c r="AT57" s="4" t="str">
        <v>Antiaris toxicaria</v>
      </c>
      <c r="AU57" s="4" t="str">
        <v>Argyrolobium uniflorum</v>
      </c>
      <c r="AV57" s="4" t="str">
        <v>Artocarpus altilis</v>
      </c>
      <c r="AW57" s="4" t="str">
        <v>Artocarpus heterophyllus</v>
      </c>
      <c r="AX57" s="4" t="str">
        <v>Atriplex nummularia</v>
      </c>
      <c r="AY57" s="4" t="str">
        <v>Azadirachta indica</v>
      </c>
      <c r="AZ57" s="4" t="str">
        <v>Balanites aegyptiaca</v>
      </c>
      <c r="BA57" s="4" t="str">
        <v>Bauhinia reticulata</v>
      </c>
      <c r="BB57" s="4" t="str">
        <v>Bauhinia rufescens</v>
      </c>
      <c r="BC57" s="4" t="str">
        <v>Berchemia discolor</v>
      </c>
      <c r="BD57" s="4" t="str">
        <v>Brachystegia spiciformis</v>
      </c>
      <c r="BE57" s="4" t="str">
        <v>Cajanus cajan</v>
      </c>
      <c r="BF57" s="4" t="str">
        <v>Calliandra calothyrsus</v>
      </c>
      <c r="BG57" s="4" t="str">
        <v>Calopogonium mucunoides</v>
      </c>
      <c r="BH57" s="4" t="str">
        <v>Carissa spinarum</v>
      </c>
      <c r="BI57" s="4" t="str">
        <v>Casuarina equisetifolia</v>
      </c>
      <c r="BJ57" s="4" t="str">
        <v>Casuarina glauca</v>
      </c>
      <c r="BK57" s="4" t="str">
        <v>Catha edulis</v>
      </c>
      <c r="BL57" s="4" t="str">
        <v>Cedrela odorata</v>
      </c>
      <c r="BM57" s="4" t="str">
        <v>Cedrela serrata</v>
      </c>
      <c r="BN57" s="4" t="str">
        <v>Celtis mildbraedii</v>
      </c>
      <c r="BO57" s="4" t="str">
        <v>Centrosema pubescens</v>
      </c>
      <c r="BP57" s="4" t="str">
        <v>Chromolaena odorata</v>
      </c>
      <c r="BQ57" s="4" t="str">
        <v>Cinnamomum cassia</v>
      </c>
      <c r="BR57" s="4" t="str">
        <v>Combretum apiculatum</v>
      </c>
      <c r="BS57" s="4" t="str">
        <v>Cordia africana</v>
      </c>
      <c r="BT57" s="4" t="str">
        <v>Crotalaria agatiflora</v>
      </c>
      <c r="BU57" s="4" t="str">
        <v>Crotalaria grahamiana</v>
      </c>
      <c r="BV57" s="4" t="str">
        <v>Crotalaria juncea</v>
      </c>
      <c r="BW57" s="4" t="str">
        <v>Crotalaria ochrolueca</v>
      </c>
      <c r="BX57" s="4" t="str">
        <v>Crotalaria sp</v>
      </c>
      <c r="BY57" s="4" t="str">
        <v>Crotalaria trichotoma</v>
      </c>
      <c r="BZ57" s="4" t="str">
        <v>Croton macrostachyus</v>
      </c>
      <c r="CA57" s="4" t="str">
        <v>Croton megalocarpus</v>
      </c>
      <c r="CB57" s="4" t="str">
        <v>Cupressus lusitanica</v>
      </c>
      <c r="CC57" s="4" t="str">
        <v>Cytisus proliferus</v>
      </c>
      <c r="CD57" s="4" t="str">
        <v>Dactyladenia barteri</v>
      </c>
      <c r="CE57" s="4" t="str">
        <v>Desmodium discolor</v>
      </c>
      <c r="CF57" s="4" t="str">
        <v>Desmodium distortum</v>
      </c>
      <c r="CG57" s="4" t="str">
        <v>Desmodium intortum</v>
      </c>
      <c r="CH57" s="4" t="str">
        <v>Desmodium uncinatum</v>
      </c>
      <c r="CI57" s="4" t="str">
        <v>Dodonaea viscosa</v>
      </c>
      <c r="CJ57" s="4" t="str">
        <v>Elaeis guineensis</v>
      </c>
      <c r="CK57" s="4" t="str">
        <v>Entada abyssinica</v>
      </c>
      <c r="CL57" s="4" t="str">
        <v>Entandrophragma angolense</v>
      </c>
      <c r="CM57" s="4" t="str">
        <v>Entandrophragma cylindricum</v>
      </c>
      <c r="CN57" s="4" t="str">
        <v>Eriosema ellipticum</v>
      </c>
      <c r="CO57" s="4" t="str">
        <v>Erythrina abyssinica</v>
      </c>
      <c r="CP57" s="4" t="str">
        <v>Erythrina poeppigiana</v>
      </c>
      <c r="CQ57" s="4" t="str">
        <v>Eucalpytus sp</v>
      </c>
      <c r="CR57" s="4" t="str">
        <v>Eucalyptus alba</v>
      </c>
      <c r="CS57" s="4" t="str">
        <v>Eucalyptus camaldulensis</v>
      </c>
      <c r="CT57" s="4" t="str">
        <v>Eucalyptus globulus</v>
      </c>
      <c r="CU57" s="4" t="str">
        <v>Eucalyptus saligna</v>
      </c>
      <c r="CV57" s="4" t="str">
        <v>Euclea racemosa</v>
      </c>
      <c r="CW57" s="4" t="str">
        <v>Faidherbia albida</v>
      </c>
      <c r="CX57" s="4" t="str">
        <v>Fernandoa madagascariensis</v>
      </c>
      <c r="CY57" s="4" t="str">
        <v>Ficus exasperata</v>
      </c>
      <c r="CZ57" s="4" t="str">
        <v>Ficus laurifolia</v>
      </c>
      <c r="DA57" s="4" t="str">
        <v>Ficus natalensis</v>
      </c>
      <c r="DB57" s="4" t="str">
        <v>Ficus polita</v>
      </c>
      <c r="DC57" s="4" t="str">
        <v>Ficus sur</v>
      </c>
      <c r="DD57" s="4" t="str">
        <v>Flemingia macrophylla</v>
      </c>
      <c r="DE57" s="4" t="str">
        <v>Flemingia sp</v>
      </c>
      <c r="DF57" s="4" t="str">
        <v>Gliricida sepium</v>
      </c>
      <c r="DG57" s="4" t="str">
        <v>Gliricidia</v>
      </c>
      <c r="DH57" s="4" t="str">
        <v>Gliricidia maculata</v>
      </c>
      <c r="DI57" s="4" t="str">
        <v>Gliricidia sepium</v>
      </c>
      <c r="DJ57" s="4" t="str">
        <v>Gmelina arborea</v>
      </c>
      <c r="DK57" s="4" t="str">
        <v>Grevillea robusta</v>
      </c>
      <c r="DL57" s="4" t="str">
        <v>Guiera senegalensis</v>
      </c>
      <c r="DM57" s="4" t="str">
        <v>Harrisonia abyssinica</v>
      </c>
      <c r="DN57" s="4" t="str">
        <v>Indigofera sp</v>
      </c>
      <c r="DO57" s="4" t="str">
        <v>Jatropha curcas</v>
      </c>
      <c r="DP57" s="4" t="str">
        <v>Julbernardia globiflora</v>
      </c>
      <c r="DQ57" s="4" t="str">
        <v>Juniperus procera</v>
      </c>
      <c r="DR57" s="4" t="str">
        <v>Khaya senegalensis</v>
      </c>
      <c r="DS57" s="4" t="str">
        <v>Lablab purpureus</v>
      </c>
      <c r="DT57" s="4" t="str">
        <v>Leucaena diversifolia</v>
      </c>
      <c r="DU57" s="4" t="str">
        <v>Leucaena leucocephala</v>
      </c>
      <c r="DV57" s="4" t="str">
        <v>Leucaena pallida</v>
      </c>
      <c r="DW57" s="4" t="str">
        <v>Leucaena trichandra</v>
      </c>
      <c r="DX57" s="4" t="str">
        <v>Lippia javanica</v>
      </c>
      <c r="DY57" s="4" t="str">
        <v>Macroptilium atropurpureum</v>
      </c>
      <c r="DZ57" s="4" t="str">
        <v>Macrotyloma axillare</v>
      </c>
      <c r="EA57" s="4" t="str">
        <v>Macrotyloma daltonii</v>
      </c>
      <c r="EB57" s="4" t="str">
        <v>Maesopsis eminii</v>
      </c>
      <c r="EC57" s="4" t="str">
        <v>Mangifera indica</v>
      </c>
      <c r="ED57" s="4" t="str">
        <v>Markhamia lutea</v>
      </c>
      <c r="EE57" s="4" t="str">
        <v>Melia azedarach</v>
      </c>
      <c r="EF57" s="4" t="str">
        <v>Melia volkensii</v>
      </c>
      <c r="EG57" s="4" t="str">
        <v>Milicia excelsa</v>
      </c>
      <c r="EH57" s="4" t="str">
        <v>Milletia ferruginea</v>
      </c>
      <c r="EI57" s="4" t="str">
        <v>Millettia thonningii</v>
      </c>
      <c r="EJ57" s="4" t="str">
        <v>Moringa oleifera</v>
      </c>
      <c r="EK57" s="4" t="str">
        <v>Moringa stenopetala</v>
      </c>
      <c r="EL57" s="4" t="str">
        <v>Neonotonia wightii</v>
      </c>
      <c r="EM57" s="4" t="str">
        <v>Newbouldia laevis</v>
      </c>
      <c r="EN57" s="4" t="str">
        <v>Olea europaea</v>
      </c>
      <c r="EO57" s="4" t="str">
        <v>Opuntia ficus-indica</v>
      </c>
      <c r="EP57" s="4" t="str">
        <v>Palm</v>
      </c>
      <c r="EQ57" s="4" t="str">
        <v>Parkia biglobosa</v>
      </c>
      <c r="ER57" s="4" t="str">
        <v>Paulownia fortunei</v>
      </c>
      <c r="ES57" s="4" t="str">
        <v>Pinus patula</v>
      </c>
      <c r="ET57" s="4" t="str">
        <v>Pithecellobium dulce</v>
      </c>
      <c r="EU57" s="4" t="str">
        <v>Plukenetia conophora</v>
      </c>
      <c r="EV57" s="4" t="str">
        <v>Podocarpus falcatus</v>
      </c>
      <c r="EW57" s="4" t="str">
        <v>Poupartia silvatica</v>
      </c>
      <c r="EX57" s="4" t="str">
        <v>Prosopis africana</v>
      </c>
      <c r="EY57" s="4" t="str">
        <v>Prosopis juliflora</v>
      </c>
      <c r="EZ57" s="4" t="str">
        <v>Prunus africana</v>
      </c>
      <c r="FA57" s="4" t="str">
        <v>Prunus persica</v>
      </c>
      <c r="FB57" s="4" t="str">
        <v>Pterocarpus erinaceus</v>
      </c>
      <c r="FC57" s="4" t="str">
        <v>Pterocarpus lucens</v>
      </c>
      <c r="FD57" s="4" t="str">
        <v>Pterocarpus santalinoides</v>
      </c>
      <c r="FE57" s="4" t="str">
        <v>Pueraria phaseoloides</v>
      </c>
      <c r="FF57" s="4" t="str">
        <v>Quillaja saponaria</v>
      </c>
      <c r="FG57" s="4" t="str">
        <v>Ricinodendron heudelotii</v>
      </c>
      <c r="FH57" s="4" t="str">
        <v>Rosmarinus officinalis</v>
      </c>
      <c r="FI57" s="4" t="str">
        <v>Schefflera abyssinica</v>
      </c>
      <c r="FJ57" s="4" t="str">
        <v>Searsia pyroides</v>
      </c>
      <c r="FK57" s="4" t="str">
        <v>Senna didymobotrya</v>
      </c>
      <c r="FL57" s="4" t="str">
        <v>Senna occidentalis</v>
      </c>
      <c r="FM57" s="4" t="str">
        <v>Senna siamea</v>
      </c>
      <c r="FN57" s="4" t="str">
        <v>Senna singueana</v>
      </c>
      <c r="FO57" s="4" t="str">
        <v>Senna spectabilis</v>
      </c>
      <c r="FP57" s="4" t="str">
        <v>Sesbania cinerascens</v>
      </c>
      <c r="FQ57" s="4" t="str">
        <v>Sesbania goetzei</v>
      </c>
      <c r="FR57" s="4" t="str">
        <v>Sesbania macrantha</v>
      </c>
      <c r="FS57" s="4" t="str">
        <v>Sesbania rostrata</v>
      </c>
      <c r="FT57" s="4" t="str">
        <v>Sesbania sesban</v>
      </c>
      <c r="FU57" s="4" t="str">
        <v>Spathodea campanulata</v>
      </c>
      <c r="FV57" s="4" t="str">
        <v>Spondias mombin</v>
      </c>
      <c r="FW57" s="4" t="str">
        <v>Stereospermum kunthianum</v>
      </c>
      <c r="FX57" s="4" t="str">
        <v>Stylosanthes guianensis</v>
      </c>
      <c r="FY57" s="4" t="str">
        <v>Stylosanthes hamata</v>
      </c>
      <c r="FZ57" s="4" t="str">
        <v>Syzygium guineense</v>
      </c>
      <c r="GA57" s="4" t="str">
        <v>Tamarindus indica</v>
      </c>
      <c r="GB57" s="4" t="str">
        <v>Tarenna sp</v>
      </c>
      <c r="GC57" s="4" t="str">
        <v>Tephrosia candida</v>
      </c>
      <c r="GD57" s="4" t="str">
        <v>Tephrosia diversifolia</v>
      </c>
      <c r="GE57" s="4" t="str">
        <v>Tephrosia sp</v>
      </c>
      <c r="GF57" s="4" t="str">
        <v>Tephrosia vogelii</v>
      </c>
      <c r="GG57" s="4" t="str">
        <v>Terminalia brownii</v>
      </c>
      <c r="GH57" s="4" t="str">
        <v>Terminalia ivoresensis</v>
      </c>
      <c r="GI57" s="4" t="str">
        <v>Terminalia sericea</v>
      </c>
      <c r="GJ57" s="4" t="str">
        <v>Terminalia superba</v>
      </c>
      <c r="GK57" s="4" t="str">
        <v>Tithonia diversifolia</v>
      </c>
      <c r="GL57" s="4" t="str">
        <v>Uapaca kirkiana</v>
      </c>
      <c r="GM57" s="4" t="str">
        <v>Unspecified Tree</v>
      </c>
      <c r="GN57" s="4" t="str">
        <v>Vachellia karroo</v>
      </c>
      <c r="GO57" s="4" t="str">
        <v>Vachellia seyal</v>
      </c>
      <c r="GP57" s="4" t="str">
        <v>Vitellaria paradoxa</v>
      </c>
      <c r="GQ57" s="4" t="str">
        <v>Ziziphus mauritiana</v>
      </c>
    </row>
    <row r="58" spans="1:199" x14ac:dyDescent="0.35">
      <c r="A58" s="4" t="s">
        <v>3734</v>
      </c>
      <c r="C58" s="4" t="s">
        <v>3735</v>
      </c>
      <c r="D58" s="4" t="s">
        <v>3740</v>
      </c>
      <c r="E58" s="4" t="s">
        <v>109</v>
      </c>
      <c r="F58" s="4" t="s">
        <v>3711</v>
      </c>
      <c r="G58" s="4" t="str">
        <f t="shared" si="1"/>
        <v>Antiaris toxicaria</v>
      </c>
      <c r="I58" s="4" t="str">
        <v>Combretum apiculatum</v>
      </c>
      <c r="N58" s="4" t="str" cm="1">
        <f t="array" ref="N58:GQ58">TRANSPOSE(_xlfn._xlws.SORT(_xlfn.UNIQUE(_xlfn._xlws.FILTER($I$2:$I$500,ISNUMBER(SEARCH(AgFor!C36,$I$2:$I$500)),"Not Found"))))</f>
        <v>Acacia angustissima</v>
      </c>
      <c r="O58" s="4" t="str">
        <v>Acacia auriculiformis</v>
      </c>
      <c r="P58" s="4" t="str">
        <v>Acacia brevispica</v>
      </c>
      <c r="Q58" s="4" t="str">
        <v>Acacia caerulescens</v>
      </c>
      <c r="R58" s="4" t="str">
        <v>Acacia crassicarpa</v>
      </c>
      <c r="S58" s="4" t="str">
        <v>Acacia cyanophylla</v>
      </c>
      <c r="T58" s="4" t="str">
        <v>Acacia decurrens</v>
      </c>
      <c r="U58" s="4" t="str">
        <v>Acacia etbaica</v>
      </c>
      <c r="V58" s="4" t="str">
        <v>Acacia ferruginea</v>
      </c>
      <c r="W58" s="4" t="str">
        <v>Acacia holosericea</v>
      </c>
      <c r="X58" s="4" t="str">
        <v>Acacia karroo</v>
      </c>
      <c r="Y58" s="4" t="str">
        <v>Acacia leptocarpa</v>
      </c>
      <c r="Z58" s="4" t="str">
        <v>Acacia mangium</v>
      </c>
      <c r="AA58" s="4" t="str">
        <v>Acacia nilotica</v>
      </c>
      <c r="AB58" s="4" t="str">
        <v>Acacia polyacantha</v>
      </c>
      <c r="AC58" s="4" t="str">
        <v>Acacia saligna</v>
      </c>
      <c r="AD58" s="4" t="str">
        <v>Acacia senegal</v>
      </c>
      <c r="AE58" s="4" t="str">
        <v>Acacia sieberiana</v>
      </c>
      <c r="AF58" s="4" t="str">
        <v>Acacia sp</v>
      </c>
      <c r="AG58" s="4" t="str">
        <v>Acacia tortilis</v>
      </c>
      <c r="AH58" s="4" t="str">
        <v>Acacia toxicaria</v>
      </c>
      <c r="AI58" s="4" t="str">
        <v>Acacia tumida</v>
      </c>
      <c r="AJ58" s="4" t="str">
        <v>Acrocarpus fraxinifolius</v>
      </c>
      <c r="AK58" s="4" t="str">
        <v>Adansonia digitata</v>
      </c>
      <c r="AL58" s="4" t="str">
        <v>Afzelia africana</v>
      </c>
      <c r="AM58" s="4" t="str">
        <v>Albizia chinensis</v>
      </c>
      <c r="AN58" s="4" t="str">
        <v>Albizia coriaria</v>
      </c>
      <c r="AO58" s="4" t="str">
        <v>Albizia gummifera</v>
      </c>
      <c r="AP58" s="4" t="str">
        <v>Albizia lebbeck</v>
      </c>
      <c r="AQ58" s="4" t="str">
        <v>Albizia zygia</v>
      </c>
      <c r="AR58" s="4" t="str">
        <v>Alchornea cordifolia</v>
      </c>
      <c r="AS58" s="4" t="str">
        <v>Alnus acuminata</v>
      </c>
      <c r="AT58" s="4" t="str">
        <v>Antiaris toxicaria</v>
      </c>
      <c r="AU58" s="4" t="str">
        <v>Argyrolobium uniflorum</v>
      </c>
      <c r="AV58" s="4" t="str">
        <v>Artocarpus altilis</v>
      </c>
      <c r="AW58" s="4" t="str">
        <v>Artocarpus heterophyllus</v>
      </c>
      <c r="AX58" s="4" t="str">
        <v>Atriplex nummularia</v>
      </c>
      <c r="AY58" s="4" t="str">
        <v>Azadirachta indica</v>
      </c>
      <c r="AZ58" s="4" t="str">
        <v>Balanites aegyptiaca</v>
      </c>
      <c r="BA58" s="4" t="str">
        <v>Bauhinia reticulata</v>
      </c>
      <c r="BB58" s="4" t="str">
        <v>Bauhinia rufescens</v>
      </c>
      <c r="BC58" s="4" t="str">
        <v>Berchemia discolor</v>
      </c>
      <c r="BD58" s="4" t="str">
        <v>Brachystegia spiciformis</v>
      </c>
      <c r="BE58" s="4" t="str">
        <v>Cajanus cajan</v>
      </c>
      <c r="BF58" s="4" t="str">
        <v>Calliandra calothyrsus</v>
      </c>
      <c r="BG58" s="4" t="str">
        <v>Calopogonium mucunoides</v>
      </c>
      <c r="BH58" s="4" t="str">
        <v>Carissa spinarum</v>
      </c>
      <c r="BI58" s="4" t="str">
        <v>Casuarina equisetifolia</v>
      </c>
      <c r="BJ58" s="4" t="str">
        <v>Casuarina glauca</v>
      </c>
      <c r="BK58" s="4" t="str">
        <v>Catha edulis</v>
      </c>
      <c r="BL58" s="4" t="str">
        <v>Cedrela odorata</v>
      </c>
      <c r="BM58" s="4" t="str">
        <v>Cedrela serrata</v>
      </c>
      <c r="BN58" s="4" t="str">
        <v>Celtis mildbraedii</v>
      </c>
      <c r="BO58" s="4" t="str">
        <v>Centrosema pubescens</v>
      </c>
      <c r="BP58" s="4" t="str">
        <v>Chromolaena odorata</v>
      </c>
      <c r="BQ58" s="4" t="str">
        <v>Cinnamomum cassia</v>
      </c>
      <c r="BR58" s="4" t="str">
        <v>Combretum apiculatum</v>
      </c>
      <c r="BS58" s="4" t="str">
        <v>Cordia africana</v>
      </c>
      <c r="BT58" s="4" t="str">
        <v>Crotalaria agatiflora</v>
      </c>
      <c r="BU58" s="4" t="str">
        <v>Crotalaria grahamiana</v>
      </c>
      <c r="BV58" s="4" t="str">
        <v>Crotalaria juncea</v>
      </c>
      <c r="BW58" s="4" t="str">
        <v>Crotalaria ochrolueca</v>
      </c>
      <c r="BX58" s="4" t="str">
        <v>Crotalaria sp</v>
      </c>
      <c r="BY58" s="4" t="str">
        <v>Crotalaria trichotoma</v>
      </c>
      <c r="BZ58" s="4" t="str">
        <v>Croton macrostachyus</v>
      </c>
      <c r="CA58" s="4" t="str">
        <v>Croton megalocarpus</v>
      </c>
      <c r="CB58" s="4" t="str">
        <v>Cupressus lusitanica</v>
      </c>
      <c r="CC58" s="4" t="str">
        <v>Cytisus proliferus</v>
      </c>
      <c r="CD58" s="4" t="str">
        <v>Dactyladenia barteri</v>
      </c>
      <c r="CE58" s="4" t="str">
        <v>Desmodium discolor</v>
      </c>
      <c r="CF58" s="4" t="str">
        <v>Desmodium distortum</v>
      </c>
      <c r="CG58" s="4" t="str">
        <v>Desmodium intortum</v>
      </c>
      <c r="CH58" s="4" t="str">
        <v>Desmodium uncinatum</v>
      </c>
      <c r="CI58" s="4" t="str">
        <v>Dodonaea viscosa</v>
      </c>
      <c r="CJ58" s="4" t="str">
        <v>Elaeis guineensis</v>
      </c>
      <c r="CK58" s="4" t="str">
        <v>Entada abyssinica</v>
      </c>
      <c r="CL58" s="4" t="str">
        <v>Entandrophragma angolense</v>
      </c>
      <c r="CM58" s="4" t="str">
        <v>Entandrophragma cylindricum</v>
      </c>
      <c r="CN58" s="4" t="str">
        <v>Eriosema ellipticum</v>
      </c>
      <c r="CO58" s="4" t="str">
        <v>Erythrina abyssinica</v>
      </c>
      <c r="CP58" s="4" t="str">
        <v>Erythrina poeppigiana</v>
      </c>
      <c r="CQ58" s="4" t="str">
        <v>Eucalpytus sp</v>
      </c>
      <c r="CR58" s="4" t="str">
        <v>Eucalyptus alba</v>
      </c>
      <c r="CS58" s="4" t="str">
        <v>Eucalyptus camaldulensis</v>
      </c>
      <c r="CT58" s="4" t="str">
        <v>Eucalyptus globulus</v>
      </c>
      <c r="CU58" s="4" t="str">
        <v>Eucalyptus saligna</v>
      </c>
      <c r="CV58" s="4" t="str">
        <v>Euclea racemosa</v>
      </c>
      <c r="CW58" s="4" t="str">
        <v>Faidherbia albida</v>
      </c>
      <c r="CX58" s="4" t="str">
        <v>Fernandoa madagascariensis</v>
      </c>
      <c r="CY58" s="4" t="str">
        <v>Ficus exasperata</v>
      </c>
      <c r="CZ58" s="4" t="str">
        <v>Ficus laurifolia</v>
      </c>
      <c r="DA58" s="4" t="str">
        <v>Ficus natalensis</v>
      </c>
      <c r="DB58" s="4" t="str">
        <v>Ficus polita</v>
      </c>
      <c r="DC58" s="4" t="str">
        <v>Ficus sur</v>
      </c>
      <c r="DD58" s="4" t="str">
        <v>Flemingia macrophylla</v>
      </c>
      <c r="DE58" s="4" t="str">
        <v>Flemingia sp</v>
      </c>
      <c r="DF58" s="4" t="str">
        <v>Gliricida sepium</v>
      </c>
      <c r="DG58" s="4" t="str">
        <v>Gliricidia</v>
      </c>
      <c r="DH58" s="4" t="str">
        <v>Gliricidia maculata</v>
      </c>
      <c r="DI58" s="4" t="str">
        <v>Gliricidia sepium</v>
      </c>
      <c r="DJ58" s="4" t="str">
        <v>Gmelina arborea</v>
      </c>
      <c r="DK58" s="4" t="str">
        <v>Grevillea robusta</v>
      </c>
      <c r="DL58" s="4" t="str">
        <v>Guiera senegalensis</v>
      </c>
      <c r="DM58" s="4" t="str">
        <v>Harrisonia abyssinica</v>
      </c>
      <c r="DN58" s="4" t="str">
        <v>Indigofera sp</v>
      </c>
      <c r="DO58" s="4" t="str">
        <v>Jatropha curcas</v>
      </c>
      <c r="DP58" s="4" t="str">
        <v>Julbernardia globiflora</v>
      </c>
      <c r="DQ58" s="4" t="str">
        <v>Juniperus procera</v>
      </c>
      <c r="DR58" s="4" t="str">
        <v>Khaya senegalensis</v>
      </c>
      <c r="DS58" s="4" t="str">
        <v>Lablab purpureus</v>
      </c>
      <c r="DT58" s="4" t="str">
        <v>Leucaena diversifolia</v>
      </c>
      <c r="DU58" s="4" t="str">
        <v>Leucaena leucocephala</v>
      </c>
      <c r="DV58" s="4" t="str">
        <v>Leucaena pallida</v>
      </c>
      <c r="DW58" s="4" t="str">
        <v>Leucaena trichandra</v>
      </c>
      <c r="DX58" s="4" t="str">
        <v>Lippia javanica</v>
      </c>
      <c r="DY58" s="4" t="str">
        <v>Macroptilium atropurpureum</v>
      </c>
      <c r="DZ58" s="4" t="str">
        <v>Macrotyloma axillare</v>
      </c>
      <c r="EA58" s="4" t="str">
        <v>Macrotyloma daltonii</v>
      </c>
      <c r="EB58" s="4" t="str">
        <v>Maesopsis eminii</v>
      </c>
      <c r="EC58" s="4" t="str">
        <v>Mangifera indica</v>
      </c>
      <c r="ED58" s="4" t="str">
        <v>Markhamia lutea</v>
      </c>
      <c r="EE58" s="4" t="str">
        <v>Melia azedarach</v>
      </c>
      <c r="EF58" s="4" t="str">
        <v>Melia volkensii</v>
      </c>
      <c r="EG58" s="4" t="str">
        <v>Milicia excelsa</v>
      </c>
      <c r="EH58" s="4" t="str">
        <v>Milletia ferruginea</v>
      </c>
      <c r="EI58" s="4" t="str">
        <v>Millettia thonningii</v>
      </c>
      <c r="EJ58" s="4" t="str">
        <v>Moringa oleifera</v>
      </c>
      <c r="EK58" s="4" t="str">
        <v>Moringa stenopetala</v>
      </c>
      <c r="EL58" s="4" t="str">
        <v>Neonotonia wightii</v>
      </c>
      <c r="EM58" s="4" t="str">
        <v>Newbouldia laevis</v>
      </c>
      <c r="EN58" s="4" t="str">
        <v>Olea europaea</v>
      </c>
      <c r="EO58" s="4" t="str">
        <v>Opuntia ficus-indica</v>
      </c>
      <c r="EP58" s="4" t="str">
        <v>Palm</v>
      </c>
      <c r="EQ58" s="4" t="str">
        <v>Parkia biglobosa</v>
      </c>
      <c r="ER58" s="4" t="str">
        <v>Paulownia fortunei</v>
      </c>
      <c r="ES58" s="4" t="str">
        <v>Pinus patula</v>
      </c>
      <c r="ET58" s="4" t="str">
        <v>Pithecellobium dulce</v>
      </c>
      <c r="EU58" s="4" t="str">
        <v>Plukenetia conophora</v>
      </c>
      <c r="EV58" s="4" t="str">
        <v>Podocarpus falcatus</v>
      </c>
      <c r="EW58" s="4" t="str">
        <v>Poupartia silvatica</v>
      </c>
      <c r="EX58" s="4" t="str">
        <v>Prosopis africana</v>
      </c>
      <c r="EY58" s="4" t="str">
        <v>Prosopis juliflora</v>
      </c>
      <c r="EZ58" s="4" t="str">
        <v>Prunus africana</v>
      </c>
      <c r="FA58" s="4" t="str">
        <v>Prunus persica</v>
      </c>
      <c r="FB58" s="4" t="str">
        <v>Pterocarpus erinaceus</v>
      </c>
      <c r="FC58" s="4" t="str">
        <v>Pterocarpus lucens</v>
      </c>
      <c r="FD58" s="4" t="str">
        <v>Pterocarpus santalinoides</v>
      </c>
      <c r="FE58" s="4" t="str">
        <v>Pueraria phaseoloides</v>
      </c>
      <c r="FF58" s="4" t="str">
        <v>Quillaja saponaria</v>
      </c>
      <c r="FG58" s="4" t="str">
        <v>Ricinodendron heudelotii</v>
      </c>
      <c r="FH58" s="4" t="str">
        <v>Rosmarinus officinalis</v>
      </c>
      <c r="FI58" s="4" t="str">
        <v>Schefflera abyssinica</v>
      </c>
      <c r="FJ58" s="4" t="str">
        <v>Searsia pyroides</v>
      </c>
      <c r="FK58" s="4" t="str">
        <v>Senna didymobotrya</v>
      </c>
      <c r="FL58" s="4" t="str">
        <v>Senna occidentalis</v>
      </c>
      <c r="FM58" s="4" t="str">
        <v>Senna siamea</v>
      </c>
      <c r="FN58" s="4" t="str">
        <v>Senna singueana</v>
      </c>
      <c r="FO58" s="4" t="str">
        <v>Senna spectabilis</v>
      </c>
      <c r="FP58" s="4" t="str">
        <v>Sesbania cinerascens</v>
      </c>
      <c r="FQ58" s="4" t="str">
        <v>Sesbania goetzei</v>
      </c>
      <c r="FR58" s="4" t="str">
        <v>Sesbania macrantha</v>
      </c>
      <c r="FS58" s="4" t="str">
        <v>Sesbania rostrata</v>
      </c>
      <c r="FT58" s="4" t="str">
        <v>Sesbania sesban</v>
      </c>
      <c r="FU58" s="4" t="str">
        <v>Spathodea campanulata</v>
      </c>
      <c r="FV58" s="4" t="str">
        <v>Spondias mombin</v>
      </c>
      <c r="FW58" s="4" t="str">
        <v>Stereospermum kunthianum</v>
      </c>
      <c r="FX58" s="4" t="str">
        <v>Stylosanthes guianensis</v>
      </c>
      <c r="FY58" s="4" t="str">
        <v>Stylosanthes hamata</v>
      </c>
      <c r="FZ58" s="4" t="str">
        <v>Syzygium guineense</v>
      </c>
      <c r="GA58" s="4" t="str">
        <v>Tamarindus indica</v>
      </c>
      <c r="GB58" s="4" t="str">
        <v>Tarenna sp</v>
      </c>
      <c r="GC58" s="4" t="str">
        <v>Tephrosia candida</v>
      </c>
      <c r="GD58" s="4" t="str">
        <v>Tephrosia diversifolia</v>
      </c>
      <c r="GE58" s="4" t="str">
        <v>Tephrosia sp</v>
      </c>
      <c r="GF58" s="4" t="str">
        <v>Tephrosia vogelii</v>
      </c>
      <c r="GG58" s="4" t="str">
        <v>Terminalia brownii</v>
      </c>
      <c r="GH58" s="4" t="str">
        <v>Terminalia ivoresensis</v>
      </c>
      <c r="GI58" s="4" t="str">
        <v>Terminalia sericea</v>
      </c>
      <c r="GJ58" s="4" t="str">
        <v>Terminalia superba</v>
      </c>
      <c r="GK58" s="4" t="str">
        <v>Tithonia diversifolia</v>
      </c>
      <c r="GL58" s="4" t="str">
        <v>Uapaca kirkiana</v>
      </c>
      <c r="GM58" s="4" t="str">
        <v>Unspecified Tree</v>
      </c>
      <c r="GN58" s="4" t="str">
        <v>Vachellia karroo</v>
      </c>
      <c r="GO58" s="4" t="str">
        <v>Vachellia seyal</v>
      </c>
      <c r="GP58" s="4" t="str">
        <v>Vitellaria paradoxa</v>
      </c>
      <c r="GQ58" s="4" t="str">
        <v>Ziziphus mauritiana</v>
      </c>
    </row>
    <row r="59" spans="1:199" x14ac:dyDescent="0.35">
      <c r="A59" s="4" t="s">
        <v>3741</v>
      </c>
      <c r="C59" s="4" t="s">
        <v>3742</v>
      </c>
      <c r="D59" s="4" t="s">
        <v>109</v>
      </c>
      <c r="E59" s="4" t="s">
        <v>109</v>
      </c>
      <c r="G59" s="4" t="str">
        <f t="shared" si="1"/>
        <v>Argyrolobium uniflorum</v>
      </c>
      <c r="I59" s="4" t="str">
        <v>Cordia africana</v>
      </c>
      <c r="N59" s="4" t="str" cm="1">
        <f t="array" ref="N59:GQ59">TRANSPOSE(_xlfn._xlws.SORT(_xlfn.UNIQUE(_xlfn._xlws.FILTER($I$2:$I$500,ISNUMBER(SEARCH(AgFor!C37,$I$2:$I$500)),"Not Found"))))</f>
        <v>Acacia angustissima</v>
      </c>
      <c r="O59" s="4" t="str">
        <v>Acacia auriculiformis</v>
      </c>
      <c r="P59" s="4" t="str">
        <v>Acacia brevispica</v>
      </c>
      <c r="Q59" s="4" t="str">
        <v>Acacia caerulescens</v>
      </c>
      <c r="R59" s="4" t="str">
        <v>Acacia crassicarpa</v>
      </c>
      <c r="S59" s="4" t="str">
        <v>Acacia cyanophylla</v>
      </c>
      <c r="T59" s="4" t="str">
        <v>Acacia decurrens</v>
      </c>
      <c r="U59" s="4" t="str">
        <v>Acacia etbaica</v>
      </c>
      <c r="V59" s="4" t="str">
        <v>Acacia ferruginea</v>
      </c>
      <c r="W59" s="4" t="str">
        <v>Acacia holosericea</v>
      </c>
      <c r="X59" s="4" t="str">
        <v>Acacia karroo</v>
      </c>
      <c r="Y59" s="4" t="str">
        <v>Acacia leptocarpa</v>
      </c>
      <c r="Z59" s="4" t="str">
        <v>Acacia mangium</v>
      </c>
      <c r="AA59" s="4" t="str">
        <v>Acacia nilotica</v>
      </c>
      <c r="AB59" s="4" t="str">
        <v>Acacia polyacantha</v>
      </c>
      <c r="AC59" s="4" t="str">
        <v>Acacia saligna</v>
      </c>
      <c r="AD59" s="4" t="str">
        <v>Acacia senegal</v>
      </c>
      <c r="AE59" s="4" t="str">
        <v>Acacia sieberiana</v>
      </c>
      <c r="AF59" s="4" t="str">
        <v>Acacia sp</v>
      </c>
      <c r="AG59" s="4" t="str">
        <v>Acacia tortilis</v>
      </c>
      <c r="AH59" s="4" t="str">
        <v>Acacia toxicaria</v>
      </c>
      <c r="AI59" s="4" t="str">
        <v>Acacia tumida</v>
      </c>
      <c r="AJ59" s="4" t="str">
        <v>Acrocarpus fraxinifolius</v>
      </c>
      <c r="AK59" s="4" t="str">
        <v>Adansonia digitata</v>
      </c>
      <c r="AL59" s="4" t="str">
        <v>Afzelia africana</v>
      </c>
      <c r="AM59" s="4" t="str">
        <v>Albizia chinensis</v>
      </c>
      <c r="AN59" s="4" t="str">
        <v>Albizia coriaria</v>
      </c>
      <c r="AO59" s="4" t="str">
        <v>Albizia gummifera</v>
      </c>
      <c r="AP59" s="4" t="str">
        <v>Albizia lebbeck</v>
      </c>
      <c r="AQ59" s="4" t="str">
        <v>Albizia zygia</v>
      </c>
      <c r="AR59" s="4" t="str">
        <v>Alchornea cordifolia</v>
      </c>
      <c r="AS59" s="4" t="str">
        <v>Alnus acuminata</v>
      </c>
      <c r="AT59" s="4" t="str">
        <v>Antiaris toxicaria</v>
      </c>
      <c r="AU59" s="4" t="str">
        <v>Argyrolobium uniflorum</v>
      </c>
      <c r="AV59" s="4" t="str">
        <v>Artocarpus altilis</v>
      </c>
      <c r="AW59" s="4" t="str">
        <v>Artocarpus heterophyllus</v>
      </c>
      <c r="AX59" s="4" t="str">
        <v>Atriplex nummularia</v>
      </c>
      <c r="AY59" s="4" t="str">
        <v>Azadirachta indica</v>
      </c>
      <c r="AZ59" s="4" t="str">
        <v>Balanites aegyptiaca</v>
      </c>
      <c r="BA59" s="4" t="str">
        <v>Bauhinia reticulata</v>
      </c>
      <c r="BB59" s="4" t="str">
        <v>Bauhinia rufescens</v>
      </c>
      <c r="BC59" s="4" t="str">
        <v>Berchemia discolor</v>
      </c>
      <c r="BD59" s="4" t="str">
        <v>Brachystegia spiciformis</v>
      </c>
      <c r="BE59" s="4" t="str">
        <v>Cajanus cajan</v>
      </c>
      <c r="BF59" s="4" t="str">
        <v>Calliandra calothyrsus</v>
      </c>
      <c r="BG59" s="4" t="str">
        <v>Calopogonium mucunoides</v>
      </c>
      <c r="BH59" s="4" t="str">
        <v>Carissa spinarum</v>
      </c>
      <c r="BI59" s="4" t="str">
        <v>Casuarina equisetifolia</v>
      </c>
      <c r="BJ59" s="4" t="str">
        <v>Casuarina glauca</v>
      </c>
      <c r="BK59" s="4" t="str">
        <v>Catha edulis</v>
      </c>
      <c r="BL59" s="4" t="str">
        <v>Cedrela odorata</v>
      </c>
      <c r="BM59" s="4" t="str">
        <v>Cedrela serrata</v>
      </c>
      <c r="BN59" s="4" t="str">
        <v>Celtis mildbraedii</v>
      </c>
      <c r="BO59" s="4" t="str">
        <v>Centrosema pubescens</v>
      </c>
      <c r="BP59" s="4" t="str">
        <v>Chromolaena odorata</v>
      </c>
      <c r="BQ59" s="4" t="str">
        <v>Cinnamomum cassia</v>
      </c>
      <c r="BR59" s="4" t="str">
        <v>Combretum apiculatum</v>
      </c>
      <c r="BS59" s="4" t="str">
        <v>Cordia africana</v>
      </c>
      <c r="BT59" s="4" t="str">
        <v>Crotalaria agatiflora</v>
      </c>
      <c r="BU59" s="4" t="str">
        <v>Crotalaria grahamiana</v>
      </c>
      <c r="BV59" s="4" t="str">
        <v>Crotalaria juncea</v>
      </c>
      <c r="BW59" s="4" t="str">
        <v>Crotalaria ochrolueca</v>
      </c>
      <c r="BX59" s="4" t="str">
        <v>Crotalaria sp</v>
      </c>
      <c r="BY59" s="4" t="str">
        <v>Crotalaria trichotoma</v>
      </c>
      <c r="BZ59" s="4" t="str">
        <v>Croton macrostachyus</v>
      </c>
      <c r="CA59" s="4" t="str">
        <v>Croton megalocarpus</v>
      </c>
      <c r="CB59" s="4" t="str">
        <v>Cupressus lusitanica</v>
      </c>
      <c r="CC59" s="4" t="str">
        <v>Cytisus proliferus</v>
      </c>
      <c r="CD59" s="4" t="str">
        <v>Dactyladenia barteri</v>
      </c>
      <c r="CE59" s="4" t="str">
        <v>Desmodium discolor</v>
      </c>
      <c r="CF59" s="4" t="str">
        <v>Desmodium distortum</v>
      </c>
      <c r="CG59" s="4" t="str">
        <v>Desmodium intortum</v>
      </c>
      <c r="CH59" s="4" t="str">
        <v>Desmodium uncinatum</v>
      </c>
      <c r="CI59" s="4" t="str">
        <v>Dodonaea viscosa</v>
      </c>
      <c r="CJ59" s="4" t="str">
        <v>Elaeis guineensis</v>
      </c>
      <c r="CK59" s="4" t="str">
        <v>Entada abyssinica</v>
      </c>
      <c r="CL59" s="4" t="str">
        <v>Entandrophragma angolense</v>
      </c>
      <c r="CM59" s="4" t="str">
        <v>Entandrophragma cylindricum</v>
      </c>
      <c r="CN59" s="4" t="str">
        <v>Eriosema ellipticum</v>
      </c>
      <c r="CO59" s="4" t="str">
        <v>Erythrina abyssinica</v>
      </c>
      <c r="CP59" s="4" t="str">
        <v>Erythrina poeppigiana</v>
      </c>
      <c r="CQ59" s="4" t="str">
        <v>Eucalpytus sp</v>
      </c>
      <c r="CR59" s="4" t="str">
        <v>Eucalyptus alba</v>
      </c>
      <c r="CS59" s="4" t="str">
        <v>Eucalyptus camaldulensis</v>
      </c>
      <c r="CT59" s="4" t="str">
        <v>Eucalyptus globulus</v>
      </c>
      <c r="CU59" s="4" t="str">
        <v>Eucalyptus saligna</v>
      </c>
      <c r="CV59" s="4" t="str">
        <v>Euclea racemosa</v>
      </c>
      <c r="CW59" s="4" t="str">
        <v>Faidherbia albida</v>
      </c>
      <c r="CX59" s="4" t="str">
        <v>Fernandoa madagascariensis</v>
      </c>
      <c r="CY59" s="4" t="str">
        <v>Ficus exasperata</v>
      </c>
      <c r="CZ59" s="4" t="str">
        <v>Ficus laurifolia</v>
      </c>
      <c r="DA59" s="4" t="str">
        <v>Ficus natalensis</v>
      </c>
      <c r="DB59" s="4" t="str">
        <v>Ficus polita</v>
      </c>
      <c r="DC59" s="4" t="str">
        <v>Ficus sur</v>
      </c>
      <c r="DD59" s="4" t="str">
        <v>Flemingia macrophylla</v>
      </c>
      <c r="DE59" s="4" t="str">
        <v>Flemingia sp</v>
      </c>
      <c r="DF59" s="4" t="str">
        <v>Gliricida sepium</v>
      </c>
      <c r="DG59" s="4" t="str">
        <v>Gliricidia</v>
      </c>
      <c r="DH59" s="4" t="str">
        <v>Gliricidia maculata</v>
      </c>
      <c r="DI59" s="4" t="str">
        <v>Gliricidia sepium</v>
      </c>
      <c r="DJ59" s="4" t="str">
        <v>Gmelina arborea</v>
      </c>
      <c r="DK59" s="4" t="str">
        <v>Grevillea robusta</v>
      </c>
      <c r="DL59" s="4" t="str">
        <v>Guiera senegalensis</v>
      </c>
      <c r="DM59" s="4" t="str">
        <v>Harrisonia abyssinica</v>
      </c>
      <c r="DN59" s="4" t="str">
        <v>Indigofera sp</v>
      </c>
      <c r="DO59" s="4" t="str">
        <v>Jatropha curcas</v>
      </c>
      <c r="DP59" s="4" t="str">
        <v>Julbernardia globiflora</v>
      </c>
      <c r="DQ59" s="4" t="str">
        <v>Juniperus procera</v>
      </c>
      <c r="DR59" s="4" t="str">
        <v>Khaya senegalensis</v>
      </c>
      <c r="DS59" s="4" t="str">
        <v>Lablab purpureus</v>
      </c>
      <c r="DT59" s="4" t="str">
        <v>Leucaena diversifolia</v>
      </c>
      <c r="DU59" s="4" t="str">
        <v>Leucaena leucocephala</v>
      </c>
      <c r="DV59" s="4" t="str">
        <v>Leucaena pallida</v>
      </c>
      <c r="DW59" s="4" t="str">
        <v>Leucaena trichandra</v>
      </c>
      <c r="DX59" s="4" t="str">
        <v>Lippia javanica</v>
      </c>
      <c r="DY59" s="4" t="str">
        <v>Macroptilium atropurpureum</v>
      </c>
      <c r="DZ59" s="4" t="str">
        <v>Macrotyloma axillare</v>
      </c>
      <c r="EA59" s="4" t="str">
        <v>Macrotyloma daltonii</v>
      </c>
      <c r="EB59" s="4" t="str">
        <v>Maesopsis eminii</v>
      </c>
      <c r="EC59" s="4" t="str">
        <v>Mangifera indica</v>
      </c>
      <c r="ED59" s="4" t="str">
        <v>Markhamia lutea</v>
      </c>
      <c r="EE59" s="4" t="str">
        <v>Melia azedarach</v>
      </c>
      <c r="EF59" s="4" t="str">
        <v>Melia volkensii</v>
      </c>
      <c r="EG59" s="4" t="str">
        <v>Milicia excelsa</v>
      </c>
      <c r="EH59" s="4" t="str">
        <v>Milletia ferruginea</v>
      </c>
      <c r="EI59" s="4" t="str">
        <v>Millettia thonningii</v>
      </c>
      <c r="EJ59" s="4" t="str">
        <v>Moringa oleifera</v>
      </c>
      <c r="EK59" s="4" t="str">
        <v>Moringa stenopetala</v>
      </c>
      <c r="EL59" s="4" t="str">
        <v>Neonotonia wightii</v>
      </c>
      <c r="EM59" s="4" t="str">
        <v>Newbouldia laevis</v>
      </c>
      <c r="EN59" s="4" t="str">
        <v>Olea europaea</v>
      </c>
      <c r="EO59" s="4" t="str">
        <v>Opuntia ficus-indica</v>
      </c>
      <c r="EP59" s="4" t="str">
        <v>Palm</v>
      </c>
      <c r="EQ59" s="4" t="str">
        <v>Parkia biglobosa</v>
      </c>
      <c r="ER59" s="4" t="str">
        <v>Paulownia fortunei</v>
      </c>
      <c r="ES59" s="4" t="str">
        <v>Pinus patula</v>
      </c>
      <c r="ET59" s="4" t="str">
        <v>Pithecellobium dulce</v>
      </c>
      <c r="EU59" s="4" t="str">
        <v>Plukenetia conophora</v>
      </c>
      <c r="EV59" s="4" t="str">
        <v>Podocarpus falcatus</v>
      </c>
      <c r="EW59" s="4" t="str">
        <v>Poupartia silvatica</v>
      </c>
      <c r="EX59" s="4" t="str">
        <v>Prosopis africana</v>
      </c>
      <c r="EY59" s="4" t="str">
        <v>Prosopis juliflora</v>
      </c>
      <c r="EZ59" s="4" t="str">
        <v>Prunus africana</v>
      </c>
      <c r="FA59" s="4" t="str">
        <v>Prunus persica</v>
      </c>
      <c r="FB59" s="4" t="str">
        <v>Pterocarpus erinaceus</v>
      </c>
      <c r="FC59" s="4" t="str">
        <v>Pterocarpus lucens</v>
      </c>
      <c r="FD59" s="4" t="str">
        <v>Pterocarpus santalinoides</v>
      </c>
      <c r="FE59" s="4" t="str">
        <v>Pueraria phaseoloides</v>
      </c>
      <c r="FF59" s="4" t="str">
        <v>Quillaja saponaria</v>
      </c>
      <c r="FG59" s="4" t="str">
        <v>Ricinodendron heudelotii</v>
      </c>
      <c r="FH59" s="4" t="str">
        <v>Rosmarinus officinalis</v>
      </c>
      <c r="FI59" s="4" t="str">
        <v>Schefflera abyssinica</v>
      </c>
      <c r="FJ59" s="4" t="str">
        <v>Searsia pyroides</v>
      </c>
      <c r="FK59" s="4" t="str">
        <v>Senna didymobotrya</v>
      </c>
      <c r="FL59" s="4" t="str">
        <v>Senna occidentalis</v>
      </c>
      <c r="FM59" s="4" t="str">
        <v>Senna siamea</v>
      </c>
      <c r="FN59" s="4" t="str">
        <v>Senna singueana</v>
      </c>
      <c r="FO59" s="4" t="str">
        <v>Senna spectabilis</v>
      </c>
      <c r="FP59" s="4" t="str">
        <v>Sesbania cinerascens</v>
      </c>
      <c r="FQ59" s="4" t="str">
        <v>Sesbania goetzei</v>
      </c>
      <c r="FR59" s="4" t="str">
        <v>Sesbania macrantha</v>
      </c>
      <c r="FS59" s="4" t="str">
        <v>Sesbania rostrata</v>
      </c>
      <c r="FT59" s="4" t="str">
        <v>Sesbania sesban</v>
      </c>
      <c r="FU59" s="4" t="str">
        <v>Spathodea campanulata</v>
      </c>
      <c r="FV59" s="4" t="str">
        <v>Spondias mombin</v>
      </c>
      <c r="FW59" s="4" t="str">
        <v>Stereospermum kunthianum</v>
      </c>
      <c r="FX59" s="4" t="str">
        <v>Stylosanthes guianensis</v>
      </c>
      <c r="FY59" s="4" t="str">
        <v>Stylosanthes hamata</v>
      </c>
      <c r="FZ59" s="4" t="str">
        <v>Syzygium guineense</v>
      </c>
      <c r="GA59" s="4" t="str">
        <v>Tamarindus indica</v>
      </c>
      <c r="GB59" s="4" t="str">
        <v>Tarenna sp</v>
      </c>
      <c r="GC59" s="4" t="str">
        <v>Tephrosia candida</v>
      </c>
      <c r="GD59" s="4" t="str">
        <v>Tephrosia diversifolia</v>
      </c>
      <c r="GE59" s="4" t="str">
        <v>Tephrosia sp</v>
      </c>
      <c r="GF59" s="4" t="str">
        <v>Tephrosia vogelii</v>
      </c>
      <c r="GG59" s="4" t="str">
        <v>Terminalia brownii</v>
      </c>
      <c r="GH59" s="4" t="str">
        <v>Terminalia ivoresensis</v>
      </c>
      <c r="GI59" s="4" t="str">
        <v>Terminalia sericea</v>
      </c>
      <c r="GJ59" s="4" t="str">
        <v>Terminalia superba</v>
      </c>
      <c r="GK59" s="4" t="str">
        <v>Tithonia diversifolia</v>
      </c>
      <c r="GL59" s="4" t="str">
        <v>Uapaca kirkiana</v>
      </c>
      <c r="GM59" s="4" t="str">
        <v>Unspecified Tree</v>
      </c>
      <c r="GN59" s="4" t="str">
        <v>Vachellia karroo</v>
      </c>
      <c r="GO59" s="4" t="str">
        <v>Vachellia seyal</v>
      </c>
      <c r="GP59" s="4" t="str">
        <v>Vitellaria paradoxa</v>
      </c>
      <c r="GQ59" s="4" t="str">
        <v>Ziziphus mauritiana</v>
      </c>
    </row>
    <row r="60" spans="1:199" x14ac:dyDescent="0.35">
      <c r="A60" s="4" t="s">
        <v>3743</v>
      </c>
      <c r="C60" s="4" t="s">
        <v>3744</v>
      </c>
      <c r="D60" s="4" t="s">
        <v>109</v>
      </c>
      <c r="E60" s="4" t="s">
        <v>109</v>
      </c>
      <c r="F60" s="4" t="s">
        <v>3711</v>
      </c>
      <c r="G60" s="4" t="str">
        <f t="shared" si="1"/>
        <v>Artocarpus heterophyllus</v>
      </c>
      <c r="I60" s="4" t="str">
        <v>Crotalaria agatiflora</v>
      </c>
      <c r="N60" s="4" t="str" cm="1">
        <f t="array" ref="N60:GQ60">TRANSPOSE(_xlfn._xlws.SORT(_xlfn.UNIQUE(_xlfn._xlws.FILTER($I$2:$I$500,ISNUMBER(SEARCH(AgFor!C38,$I$2:$I$500)),"Not Found"))))</f>
        <v>Acacia angustissima</v>
      </c>
      <c r="O60" s="4" t="str">
        <v>Acacia auriculiformis</v>
      </c>
      <c r="P60" s="4" t="str">
        <v>Acacia brevispica</v>
      </c>
      <c r="Q60" s="4" t="str">
        <v>Acacia caerulescens</v>
      </c>
      <c r="R60" s="4" t="str">
        <v>Acacia crassicarpa</v>
      </c>
      <c r="S60" s="4" t="str">
        <v>Acacia cyanophylla</v>
      </c>
      <c r="T60" s="4" t="str">
        <v>Acacia decurrens</v>
      </c>
      <c r="U60" s="4" t="str">
        <v>Acacia etbaica</v>
      </c>
      <c r="V60" s="4" t="str">
        <v>Acacia ferruginea</v>
      </c>
      <c r="W60" s="4" t="str">
        <v>Acacia holosericea</v>
      </c>
      <c r="X60" s="4" t="str">
        <v>Acacia karroo</v>
      </c>
      <c r="Y60" s="4" t="str">
        <v>Acacia leptocarpa</v>
      </c>
      <c r="Z60" s="4" t="str">
        <v>Acacia mangium</v>
      </c>
      <c r="AA60" s="4" t="str">
        <v>Acacia nilotica</v>
      </c>
      <c r="AB60" s="4" t="str">
        <v>Acacia polyacantha</v>
      </c>
      <c r="AC60" s="4" t="str">
        <v>Acacia saligna</v>
      </c>
      <c r="AD60" s="4" t="str">
        <v>Acacia senegal</v>
      </c>
      <c r="AE60" s="4" t="str">
        <v>Acacia sieberiana</v>
      </c>
      <c r="AF60" s="4" t="str">
        <v>Acacia sp</v>
      </c>
      <c r="AG60" s="4" t="str">
        <v>Acacia tortilis</v>
      </c>
      <c r="AH60" s="4" t="str">
        <v>Acacia toxicaria</v>
      </c>
      <c r="AI60" s="4" t="str">
        <v>Acacia tumida</v>
      </c>
      <c r="AJ60" s="4" t="str">
        <v>Acrocarpus fraxinifolius</v>
      </c>
      <c r="AK60" s="4" t="str">
        <v>Adansonia digitata</v>
      </c>
      <c r="AL60" s="4" t="str">
        <v>Afzelia africana</v>
      </c>
      <c r="AM60" s="4" t="str">
        <v>Albizia chinensis</v>
      </c>
      <c r="AN60" s="4" t="str">
        <v>Albizia coriaria</v>
      </c>
      <c r="AO60" s="4" t="str">
        <v>Albizia gummifera</v>
      </c>
      <c r="AP60" s="4" t="str">
        <v>Albizia lebbeck</v>
      </c>
      <c r="AQ60" s="4" t="str">
        <v>Albizia zygia</v>
      </c>
      <c r="AR60" s="4" t="str">
        <v>Alchornea cordifolia</v>
      </c>
      <c r="AS60" s="4" t="str">
        <v>Alnus acuminata</v>
      </c>
      <c r="AT60" s="4" t="str">
        <v>Antiaris toxicaria</v>
      </c>
      <c r="AU60" s="4" t="str">
        <v>Argyrolobium uniflorum</v>
      </c>
      <c r="AV60" s="4" t="str">
        <v>Artocarpus altilis</v>
      </c>
      <c r="AW60" s="4" t="str">
        <v>Artocarpus heterophyllus</v>
      </c>
      <c r="AX60" s="4" t="str">
        <v>Atriplex nummularia</v>
      </c>
      <c r="AY60" s="4" t="str">
        <v>Azadirachta indica</v>
      </c>
      <c r="AZ60" s="4" t="str">
        <v>Balanites aegyptiaca</v>
      </c>
      <c r="BA60" s="4" t="str">
        <v>Bauhinia reticulata</v>
      </c>
      <c r="BB60" s="4" t="str">
        <v>Bauhinia rufescens</v>
      </c>
      <c r="BC60" s="4" t="str">
        <v>Berchemia discolor</v>
      </c>
      <c r="BD60" s="4" t="str">
        <v>Brachystegia spiciformis</v>
      </c>
      <c r="BE60" s="4" t="str">
        <v>Cajanus cajan</v>
      </c>
      <c r="BF60" s="4" t="str">
        <v>Calliandra calothyrsus</v>
      </c>
      <c r="BG60" s="4" t="str">
        <v>Calopogonium mucunoides</v>
      </c>
      <c r="BH60" s="4" t="str">
        <v>Carissa spinarum</v>
      </c>
      <c r="BI60" s="4" t="str">
        <v>Casuarina equisetifolia</v>
      </c>
      <c r="BJ60" s="4" t="str">
        <v>Casuarina glauca</v>
      </c>
      <c r="BK60" s="4" t="str">
        <v>Catha edulis</v>
      </c>
      <c r="BL60" s="4" t="str">
        <v>Cedrela odorata</v>
      </c>
      <c r="BM60" s="4" t="str">
        <v>Cedrela serrata</v>
      </c>
      <c r="BN60" s="4" t="str">
        <v>Celtis mildbraedii</v>
      </c>
      <c r="BO60" s="4" t="str">
        <v>Centrosema pubescens</v>
      </c>
      <c r="BP60" s="4" t="str">
        <v>Chromolaena odorata</v>
      </c>
      <c r="BQ60" s="4" t="str">
        <v>Cinnamomum cassia</v>
      </c>
      <c r="BR60" s="4" t="str">
        <v>Combretum apiculatum</v>
      </c>
      <c r="BS60" s="4" t="str">
        <v>Cordia africana</v>
      </c>
      <c r="BT60" s="4" t="str">
        <v>Crotalaria agatiflora</v>
      </c>
      <c r="BU60" s="4" t="str">
        <v>Crotalaria grahamiana</v>
      </c>
      <c r="BV60" s="4" t="str">
        <v>Crotalaria juncea</v>
      </c>
      <c r="BW60" s="4" t="str">
        <v>Crotalaria ochrolueca</v>
      </c>
      <c r="BX60" s="4" t="str">
        <v>Crotalaria sp</v>
      </c>
      <c r="BY60" s="4" t="str">
        <v>Crotalaria trichotoma</v>
      </c>
      <c r="BZ60" s="4" t="str">
        <v>Croton macrostachyus</v>
      </c>
      <c r="CA60" s="4" t="str">
        <v>Croton megalocarpus</v>
      </c>
      <c r="CB60" s="4" t="str">
        <v>Cupressus lusitanica</v>
      </c>
      <c r="CC60" s="4" t="str">
        <v>Cytisus proliferus</v>
      </c>
      <c r="CD60" s="4" t="str">
        <v>Dactyladenia barteri</v>
      </c>
      <c r="CE60" s="4" t="str">
        <v>Desmodium discolor</v>
      </c>
      <c r="CF60" s="4" t="str">
        <v>Desmodium distortum</v>
      </c>
      <c r="CG60" s="4" t="str">
        <v>Desmodium intortum</v>
      </c>
      <c r="CH60" s="4" t="str">
        <v>Desmodium uncinatum</v>
      </c>
      <c r="CI60" s="4" t="str">
        <v>Dodonaea viscosa</v>
      </c>
      <c r="CJ60" s="4" t="str">
        <v>Elaeis guineensis</v>
      </c>
      <c r="CK60" s="4" t="str">
        <v>Entada abyssinica</v>
      </c>
      <c r="CL60" s="4" t="str">
        <v>Entandrophragma angolense</v>
      </c>
      <c r="CM60" s="4" t="str">
        <v>Entandrophragma cylindricum</v>
      </c>
      <c r="CN60" s="4" t="str">
        <v>Eriosema ellipticum</v>
      </c>
      <c r="CO60" s="4" t="str">
        <v>Erythrina abyssinica</v>
      </c>
      <c r="CP60" s="4" t="str">
        <v>Erythrina poeppigiana</v>
      </c>
      <c r="CQ60" s="4" t="str">
        <v>Eucalpytus sp</v>
      </c>
      <c r="CR60" s="4" t="str">
        <v>Eucalyptus alba</v>
      </c>
      <c r="CS60" s="4" t="str">
        <v>Eucalyptus camaldulensis</v>
      </c>
      <c r="CT60" s="4" t="str">
        <v>Eucalyptus globulus</v>
      </c>
      <c r="CU60" s="4" t="str">
        <v>Eucalyptus saligna</v>
      </c>
      <c r="CV60" s="4" t="str">
        <v>Euclea racemosa</v>
      </c>
      <c r="CW60" s="4" t="str">
        <v>Faidherbia albida</v>
      </c>
      <c r="CX60" s="4" t="str">
        <v>Fernandoa madagascariensis</v>
      </c>
      <c r="CY60" s="4" t="str">
        <v>Ficus exasperata</v>
      </c>
      <c r="CZ60" s="4" t="str">
        <v>Ficus laurifolia</v>
      </c>
      <c r="DA60" s="4" t="str">
        <v>Ficus natalensis</v>
      </c>
      <c r="DB60" s="4" t="str">
        <v>Ficus polita</v>
      </c>
      <c r="DC60" s="4" t="str">
        <v>Ficus sur</v>
      </c>
      <c r="DD60" s="4" t="str">
        <v>Flemingia macrophylla</v>
      </c>
      <c r="DE60" s="4" t="str">
        <v>Flemingia sp</v>
      </c>
      <c r="DF60" s="4" t="str">
        <v>Gliricida sepium</v>
      </c>
      <c r="DG60" s="4" t="str">
        <v>Gliricidia</v>
      </c>
      <c r="DH60" s="4" t="str">
        <v>Gliricidia maculata</v>
      </c>
      <c r="DI60" s="4" t="str">
        <v>Gliricidia sepium</v>
      </c>
      <c r="DJ60" s="4" t="str">
        <v>Gmelina arborea</v>
      </c>
      <c r="DK60" s="4" t="str">
        <v>Grevillea robusta</v>
      </c>
      <c r="DL60" s="4" t="str">
        <v>Guiera senegalensis</v>
      </c>
      <c r="DM60" s="4" t="str">
        <v>Harrisonia abyssinica</v>
      </c>
      <c r="DN60" s="4" t="str">
        <v>Indigofera sp</v>
      </c>
      <c r="DO60" s="4" t="str">
        <v>Jatropha curcas</v>
      </c>
      <c r="DP60" s="4" t="str">
        <v>Julbernardia globiflora</v>
      </c>
      <c r="DQ60" s="4" t="str">
        <v>Juniperus procera</v>
      </c>
      <c r="DR60" s="4" t="str">
        <v>Khaya senegalensis</v>
      </c>
      <c r="DS60" s="4" t="str">
        <v>Lablab purpureus</v>
      </c>
      <c r="DT60" s="4" t="str">
        <v>Leucaena diversifolia</v>
      </c>
      <c r="DU60" s="4" t="str">
        <v>Leucaena leucocephala</v>
      </c>
      <c r="DV60" s="4" t="str">
        <v>Leucaena pallida</v>
      </c>
      <c r="DW60" s="4" t="str">
        <v>Leucaena trichandra</v>
      </c>
      <c r="DX60" s="4" t="str">
        <v>Lippia javanica</v>
      </c>
      <c r="DY60" s="4" t="str">
        <v>Macroptilium atropurpureum</v>
      </c>
      <c r="DZ60" s="4" t="str">
        <v>Macrotyloma axillare</v>
      </c>
      <c r="EA60" s="4" t="str">
        <v>Macrotyloma daltonii</v>
      </c>
      <c r="EB60" s="4" t="str">
        <v>Maesopsis eminii</v>
      </c>
      <c r="EC60" s="4" t="str">
        <v>Mangifera indica</v>
      </c>
      <c r="ED60" s="4" t="str">
        <v>Markhamia lutea</v>
      </c>
      <c r="EE60" s="4" t="str">
        <v>Melia azedarach</v>
      </c>
      <c r="EF60" s="4" t="str">
        <v>Melia volkensii</v>
      </c>
      <c r="EG60" s="4" t="str">
        <v>Milicia excelsa</v>
      </c>
      <c r="EH60" s="4" t="str">
        <v>Milletia ferruginea</v>
      </c>
      <c r="EI60" s="4" t="str">
        <v>Millettia thonningii</v>
      </c>
      <c r="EJ60" s="4" t="str">
        <v>Moringa oleifera</v>
      </c>
      <c r="EK60" s="4" t="str">
        <v>Moringa stenopetala</v>
      </c>
      <c r="EL60" s="4" t="str">
        <v>Neonotonia wightii</v>
      </c>
      <c r="EM60" s="4" t="str">
        <v>Newbouldia laevis</v>
      </c>
      <c r="EN60" s="4" t="str">
        <v>Olea europaea</v>
      </c>
      <c r="EO60" s="4" t="str">
        <v>Opuntia ficus-indica</v>
      </c>
      <c r="EP60" s="4" t="str">
        <v>Palm</v>
      </c>
      <c r="EQ60" s="4" t="str">
        <v>Parkia biglobosa</v>
      </c>
      <c r="ER60" s="4" t="str">
        <v>Paulownia fortunei</v>
      </c>
      <c r="ES60" s="4" t="str">
        <v>Pinus patula</v>
      </c>
      <c r="ET60" s="4" t="str">
        <v>Pithecellobium dulce</v>
      </c>
      <c r="EU60" s="4" t="str">
        <v>Plukenetia conophora</v>
      </c>
      <c r="EV60" s="4" t="str">
        <v>Podocarpus falcatus</v>
      </c>
      <c r="EW60" s="4" t="str">
        <v>Poupartia silvatica</v>
      </c>
      <c r="EX60" s="4" t="str">
        <v>Prosopis africana</v>
      </c>
      <c r="EY60" s="4" t="str">
        <v>Prosopis juliflora</v>
      </c>
      <c r="EZ60" s="4" t="str">
        <v>Prunus africana</v>
      </c>
      <c r="FA60" s="4" t="str">
        <v>Prunus persica</v>
      </c>
      <c r="FB60" s="4" t="str">
        <v>Pterocarpus erinaceus</v>
      </c>
      <c r="FC60" s="4" t="str">
        <v>Pterocarpus lucens</v>
      </c>
      <c r="FD60" s="4" t="str">
        <v>Pterocarpus santalinoides</v>
      </c>
      <c r="FE60" s="4" t="str">
        <v>Pueraria phaseoloides</v>
      </c>
      <c r="FF60" s="4" t="str">
        <v>Quillaja saponaria</v>
      </c>
      <c r="FG60" s="4" t="str">
        <v>Ricinodendron heudelotii</v>
      </c>
      <c r="FH60" s="4" t="str">
        <v>Rosmarinus officinalis</v>
      </c>
      <c r="FI60" s="4" t="str">
        <v>Schefflera abyssinica</v>
      </c>
      <c r="FJ60" s="4" t="str">
        <v>Searsia pyroides</v>
      </c>
      <c r="FK60" s="4" t="str">
        <v>Senna didymobotrya</v>
      </c>
      <c r="FL60" s="4" t="str">
        <v>Senna occidentalis</v>
      </c>
      <c r="FM60" s="4" t="str">
        <v>Senna siamea</v>
      </c>
      <c r="FN60" s="4" t="str">
        <v>Senna singueana</v>
      </c>
      <c r="FO60" s="4" t="str">
        <v>Senna spectabilis</v>
      </c>
      <c r="FP60" s="4" t="str">
        <v>Sesbania cinerascens</v>
      </c>
      <c r="FQ60" s="4" t="str">
        <v>Sesbania goetzei</v>
      </c>
      <c r="FR60" s="4" t="str">
        <v>Sesbania macrantha</v>
      </c>
      <c r="FS60" s="4" t="str">
        <v>Sesbania rostrata</v>
      </c>
      <c r="FT60" s="4" t="str">
        <v>Sesbania sesban</v>
      </c>
      <c r="FU60" s="4" t="str">
        <v>Spathodea campanulata</v>
      </c>
      <c r="FV60" s="4" t="str">
        <v>Spondias mombin</v>
      </c>
      <c r="FW60" s="4" t="str">
        <v>Stereospermum kunthianum</v>
      </c>
      <c r="FX60" s="4" t="str">
        <v>Stylosanthes guianensis</v>
      </c>
      <c r="FY60" s="4" t="str">
        <v>Stylosanthes hamata</v>
      </c>
      <c r="FZ60" s="4" t="str">
        <v>Syzygium guineense</v>
      </c>
      <c r="GA60" s="4" t="str">
        <v>Tamarindus indica</v>
      </c>
      <c r="GB60" s="4" t="str">
        <v>Tarenna sp</v>
      </c>
      <c r="GC60" s="4" t="str">
        <v>Tephrosia candida</v>
      </c>
      <c r="GD60" s="4" t="str">
        <v>Tephrosia diversifolia</v>
      </c>
      <c r="GE60" s="4" t="str">
        <v>Tephrosia sp</v>
      </c>
      <c r="GF60" s="4" t="str">
        <v>Tephrosia vogelii</v>
      </c>
      <c r="GG60" s="4" t="str">
        <v>Terminalia brownii</v>
      </c>
      <c r="GH60" s="4" t="str">
        <v>Terminalia ivoresensis</v>
      </c>
      <c r="GI60" s="4" t="str">
        <v>Terminalia sericea</v>
      </c>
      <c r="GJ60" s="4" t="str">
        <v>Terminalia superba</v>
      </c>
      <c r="GK60" s="4" t="str">
        <v>Tithonia diversifolia</v>
      </c>
      <c r="GL60" s="4" t="str">
        <v>Uapaca kirkiana</v>
      </c>
      <c r="GM60" s="4" t="str">
        <v>Unspecified Tree</v>
      </c>
      <c r="GN60" s="4" t="str">
        <v>Vachellia karroo</v>
      </c>
      <c r="GO60" s="4" t="str">
        <v>Vachellia seyal</v>
      </c>
      <c r="GP60" s="4" t="str">
        <v>Vitellaria paradoxa</v>
      </c>
      <c r="GQ60" s="4" t="str">
        <v>Ziziphus mauritiana</v>
      </c>
    </row>
    <row r="61" spans="1:199" x14ac:dyDescent="0.35">
      <c r="A61" s="4" t="s">
        <v>3745</v>
      </c>
      <c r="B61" s="4" t="s">
        <v>3746</v>
      </c>
      <c r="C61" s="4" t="s">
        <v>3747</v>
      </c>
      <c r="D61" s="4" t="s">
        <v>109</v>
      </c>
      <c r="E61" s="4" t="s">
        <v>109</v>
      </c>
      <c r="F61" s="4" t="s">
        <v>3711</v>
      </c>
      <c r="G61" s="4" t="str">
        <f t="shared" si="1"/>
        <v>Artocarpus altilis</v>
      </c>
      <c r="I61" s="4" t="str">
        <v>Crotalaria grahamiana</v>
      </c>
      <c r="N61" s="4" t="str" cm="1">
        <f t="array" ref="N61:GQ61">TRANSPOSE(_xlfn._xlws.SORT(_xlfn.UNIQUE(_xlfn._xlws.FILTER($I$2:$I$500,ISNUMBER(SEARCH(AgFor!C39,$I$2:$I$500)),"Not Found"))))</f>
        <v>Acacia angustissima</v>
      </c>
      <c r="O61" s="4" t="str">
        <v>Acacia auriculiformis</v>
      </c>
      <c r="P61" s="4" t="str">
        <v>Acacia brevispica</v>
      </c>
      <c r="Q61" s="4" t="str">
        <v>Acacia caerulescens</v>
      </c>
      <c r="R61" s="4" t="str">
        <v>Acacia crassicarpa</v>
      </c>
      <c r="S61" s="4" t="str">
        <v>Acacia cyanophylla</v>
      </c>
      <c r="T61" s="4" t="str">
        <v>Acacia decurrens</v>
      </c>
      <c r="U61" s="4" t="str">
        <v>Acacia etbaica</v>
      </c>
      <c r="V61" s="4" t="str">
        <v>Acacia ferruginea</v>
      </c>
      <c r="W61" s="4" t="str">
        <v>Acacia holosericea</v>
      </c>
      <c r="X61" s="4" t="str">
        <v>Acacia karroo</v>
      </c>
      <c r="Y61" s="4" t="str">
        <v>Acacia leptocarpa</v>
      </c>
      <c r="Z61" s="4" t="str">
        <v>Acacia mangium</v>
      </c>
      <c r="AA61" s="4" t="str">
        <v>Acacia nilotica</v>
      </c>
      <c r="AB61" s="4" t="str">
        <v>Acacia polyacantha</v>
      </c>
      <c r="AC61" s="4" t="str">
        <v>Acacia saligna</v>
      </c>
      <c r="AD61" s="4" t="str">
        <v>Acacia senegal</v>
      </c>
      <c r="AE61" s="4" t="str">
        <v>Acacia sieberiana</v>
      </c>
      <c r="AF61" s="4" t="str">
        <v>Acacia sp</v>
      </c>
      <c r="AG61" s="4" t="str">
        <v>Acacia tortilis</v>
      </c>
      <c r="AH61" s="4" t="str">
        <v>Acacia toxicaria</v>
      </c>
      <c r="AI61" s="4" t="str">
        <v>Acacia tumida</v>
      </c>
      <c r="AJ61" s="4" t="str">
        <v>Acrocarpus fraxinifolius</v>
      </c>
      <c r="AK61" s="4" t="str">
        <v>Adansonia digitata</v>
      </c>
      <c r="AL61" s="4" t="str">
        <v>Afzelia africana</v>
      </c>
      <c r="AM61" s="4" t="str">
        <v>Albizia chinensis</v>
      </c>
      <c r="AN61" s="4" t="str">
        <v>Albizia coriaria</v>
      </c>
      <c r="AO61" s="4" t="str">
        <v>Albizia gummifera</v>
      </c>
      <c r="AP61" s="4" t="str">
        <v>Albizia lebbeck</v>
      </c>
      <c r="AQ61" s="4" t="str">
        <v>Albizia zygia</v>
      </c>
      <c r="AR61" s="4" t="str">
        <v>Alchornea cordifolia</v>
      </c>
      <c r="AS61" s="4" t="str">
        <v>Alnus acuminata</v>
      </c>
      <c r="AT61" s="4" t="str">
        <v>Antiaris toxicaria</v>
      </c>
      <c r="AU61" s="4" t="str">
        <v>Argyrolobium uniflorum</v>
      </c>
      <c r="AV61" s="4" t="str">
        <v>Artocarpus altilis</v>
      </c>
      <c r="AW61" s="4" t="str">
        <v>Artocarpus heterophyllus</v>
      </c>
      <c r="AX61" s="4" t="str">
        <v>Atriplex nummularia</v>
      </c>
      <c r="AY61" s="4" t="str">
        <v>Azadirachta indica</v>
      </c>
      <c r="AZ61" s="4" t="str">
        <v>Balanites aegyptiaca</v>
      </c>
      <c r="BA61" s="4" t="str">
        <v>Bauhinia reticulata</v>
      </c>
      <c r="BB61" s="4" t="str">
        <v>Bauhinia rufescens</v>
      </c>
      <c r="BC61" s="4" t="str">
        <v>Berchemia discolor</v>
      </c>
      <c r="BD61" s="4" t="str">
        <v>Brachystegia spiciformis</v>
      </c>
      <c r="BE61" s="4" t="str">
        <v>Cajanus cajan</v>
      </c>
      <c r="BF61" s="4" t="str">
        <v>Calliandra calothyrsus</v>
      </c>
      <c r="BG61" s="4" t="str">
        <v>Calopogonium mucunoides</v>
      </c>
      <c r="BH61" s="4" t="str">
        <v>Carissa spinarum</v>
      </c>
      <c r="BI61" s="4" t="str">
        <v>Casuarina equisetifolia</v>
      </c>
      <c r="BJ61" s="4" t="str">
        <v>Casuarina glauca</v>
      </c>
      <c r="BK61" s="4" t="str">
        <v>Catha edulis</v>
      </c>
      <c r="BL61" s="4" t="str">
        <v>Cedrela odorata</v>
      </c>
      <c r="BM61" s="4" t="str">
        <v>Cedrela serrata</v>
      </c>
      <c r="BN61" s="4" t="str">
        <v>Celtis mildbraedii</v>
      </c>
      <c r="BO61" s="4" t="str">
        <v>Centrosema pubescens</v>
      </c>
      <c r="BP61" s="4" t="str">
        <v>Chromolaena odorata</v>
      </c>
      <c r="BQ61" s="4" t="str">
        <v>Cinnamomum cassia</v>
      </c>
      <c r="BR61" s="4" t="str">
        <v>Combretum apiculatum</v>
      </c>
      <c r="BS61" s="4" t="str">
        <v>Cordia africana</v>
      </c>
      <c r="BT61" s="4" t="str">
        <v>Crotalaria agatiflora</v>
      </c>
      <c r="BU61" s="4" t="str">
        <v>Crotalaria grahamiana</v>
      </c>
      <c r="BV61" s="4" t="str">
        <v>Crotalaria juncea</v>
      </c>
      <c r="BW61" s="4" t="str">
        <v>Crotalaria ochrolueca</v>
      </c>
      <c r="BX61" s="4" t="str">
        <v>Crotalaria sp</v>
      </c>
      <c r="BY61" s="4" t="str">
        <v>Crotalaria trichotoma</v>
      </c>
      <c r="BZ61" s="4" t="str">
        <v>Croton macrostachyus</v>
      </c>
      <c r="CA61" s="4" t="str">
        <v>Croton megalocarpus</v>
      </c>
      <c r="CB61" s="4" t="str">
        <v>Cupressus lusitanica</v>
      </c>
      <c r="CC61" s="4" t="str">
        <v>Cytisus proliferus</v>
      </c>
      <c r="CD61" s="4" t="str">
        <v>Dactyladenia barteri</v>
      </c>
      <c r="CE61" s="4" t="str">
        <v>Desmodium discolor</v>
      </c>
      <c r="CF61" s="4" t="str">
        <v>Desmodium distortum</v>
      </c>
      <c r="CG61" s="4" t="str">
        <v>Desmodium intortum</v>
      </c>
      <c r="CH61" s="4" t="str">
        <v>Desmodium uncinatum</v>
      </c>
      <c r="CI61" s="4" t="str">
        <v>Dodonaea viscosa</v>
      </c>
      <c r="CJ61" s="4" t="str">
        <v>Elaeis guineensis</v>
      </c>
      <c r="CK61" s="4" t="str">
        <v>Entada abyssinica</v>
      </c>
      <c r="CL61" s="4" t="str">
        <v>Entandrophragma angolense</v>
      </c>
      <c r="CM61" s="4" t="str">
        <v>Entandrophragma cylindricum</v>
      </c>
      <c r="CN61" s="4" t="str">
        <v>Eriosema ellipticum</v>
      </c>
      <c r="CO61" s="4" t="str">
        <v>Erythrina abyssinica</v>
      </c>
      <c r="CP61" s="4" t="str">
        <v>Erythrina poeppigiana</v>
      </c>
      <c r="CQ61" s="4" t="str">
        <v>Eucalpytus sp</v>
      </c>
      <c r="CR61" s="4" t="str">
        <v>Eucalyptus alba</v>
      </c>
      <c r="CS61" s="4" t="str">
        <v>Eucalyptus camaldulensis</v>
      </c>
      <c r="CT61" s="4" t="str">
        <v>Eucalyptus globulus</v>
      </c>
      <c r="CU61" s="4" t="str">
        <v>Eucalyptus saligna</v>
      </c>
      <c r="CV61" s="4" t="str">
        <v>Euclea racemosa</v>
      </c>
      <c r="CW61" s="4" t="str">
        <v>Faidherbia albida</v>
      </c>
      <c r="CX61" s="4" t="str">
        <v>Fernandoa madagascariensis</v>
      </c>
      <c r="CY61" s="4" t="str">
        <v>Ficus exasperata</v>
      </c>
      <c r="CZ61" s="4" t="str">
        <v>Ficus laurifolia</v>
      </c>
      <c r="DA61" s="4" t="str">
        <v>Ficus natalensis</v>
      </c>
      <c r="DB61" s="4" t="str">
        <v>Ficus polita</v>
      </c>
      <c r="DC61" s="4" t="str">
        <v>Ficus sur</v>
      </c>
      <c r="DD61" s="4" t="str">
        <v>Flemingia macrophylla</v>
      </c>
      <c r="DE61" s="4" t="str">
        <v>Flemingia sp</v>
      </c>
      <c r="DF61" s="4" t="str">
        <v>Gliricida sepium</v>
      </c>
      <c r="DG61" s="4" t="str">
        <v>Gliricidia</v>
      </c>
      <c r="DH61" s="4" t="str">
        <v>Gliricidia maculata</v>
      </c>
      <c r="DI61" s="4" t="str">
        <v>Gliricidia sepium</v>
      </c>
      <c r="DJ61" s="4" t="str">
        <v>Gmelina arborea</v>
      </c>
      <c r="DK61" s="4" t="str">
        <v>Grevillea robusta</v>
      </c>
      <c r="DL61" s="4" t="str">
        <v>Guiera senegalensis</v>
      </c>
      <c r="DM61" s="4" t="str">
        <v>Harrisonia abyssinica</v>
      </c>
      <c r="DN61" s="4" t="str">
        <v>Indigofera sp</v>
      </c>
      <c r="DO61" s="4" t="str">
        <v>Jatropha curcas</v>
      </c>
      <c r="DP61" s="4" t="str">
        <v>Julbernardia globiflora</v>
      </c>
      <c r="DQ61" s="4" t="str">
        <v>Juniperus procera</v>
      </c>
      <c r="DR61" s="4" t="str">
        <v>Khaya senegalensis</v>
      </c>
      <c r="DS61" s="4" t="str">
        <v>Lablab purpureus</v>
      </c>
      <c r="DT61" s="4" t="str">
        <v>Leucaena diversifolia</v>
      </c>
      <c r="DU61" s="4" t="str">
        <v>Leucaena leucocephala</v>
      </c>
      <c r="DV61" s="4" t="str">
        <v>Leucaena pallida</v>
      </c>
      <c r="DW61" s="4" t="str">
        <v>Leucaena trichandra</v>
      </c>
      <c r="DX61" s="4" t="str">
        <v>Lippia javanica</v>
      </c>
      <c r="DY61" s="4" t="str">
        <v>Macroptilium atropurpureum</v>
      </c>
      <c r="DZ61" s="4" t="str">
        <v>Macrotyloma axillare</v>
      </c>
      <c r="EA61" s="4" t="str">
        <v>Macrotyloma daltonii</v>
      </c>
      <c r="EB61" s="4" t="str">
        <v>Maesopsis eminii</v>
      </c>
      <c r="EC61" s="4" t="str">
        <v>Mangifera indica</v>
      </c>
      <c r="ED61" s="4" t="str">
        <v>Markhamia lutea</v>
      </c>
      <c r="EE61" s="4" t="str">
        <v>Melia azedarach</v>
      </c>
      <c r="EF61" s="4" t="str">
        <v>Melia volkensii</v>
      </c>
      <c r="EG61" s="4" t="str">
        <v>Milicia excelsa</v>
      </c>
      <c r="EH61" s="4" t="str">
        <v>Milletia ferruginea</v>
      </c>
      <c r="EI61" s="4" t="str">
        <v>Millettia thonningii</v>
      </c>
      <c r="EJ61" s="4" t="str">
        <v>Moringa oleifera</v>
      </c>
      <c r="EK61" s="4" t="str">
        <v>Moringa stenopetala</v>
      </c>
      <c r="EL61" s="4" t="str">
        <v>Neonotonia wightii</v>
      </c>
      <c r="EM61" s="4" t="str">
        <v>Newbouldia laevis</v>
      </c>
      <c r="EN61" s="4" t="str">
        <v>Olea europaea</v>
      </c>
      <c r="EO61" s="4" t="str">
        <v>Opuntia ficus-indica</v>
      </c>
      <c r="EP61" s="4" t="str">
        <v>Palm</v>
      </c>
      <c r="EQ61" s="4" t="str">
        <v>Parkia biglobosa</v>
      </c>
      <c r="ER61" s="4" t="str">
        <v>Paulownia fortunei</v>
      </c>
      <c r="ES61" s="4" t="str">
        <v>Pinus patula</v>
      </c>
      <c r="ET61" s="4" t="str">
        <v>Pithecellobium dulce</v>
      </c>
      <c r="EU61" s="4" t="str">
        <v>Plukenetia conophora</v>
      </c>
      <c r="EV61" s="4" t="str">
        <v>Podocarpus falcatus</v>
      </c>
      <c r="EW61" s="4" t="str">
        <v>Poupartia silvatica</v>
      </c>
      <c r="EX61" s="4" t="str">
        <v>Prosopis africana</v>
      </c>
      <c r="EY61" s="4" t="str">
        <v>Prosopis juliflora</v>
      </c>
      <c r="EZ61" s="4" t="str">
        <v>Prunus africana</v>
      </c>
      <c r="FA61" s="4" t="str">
        <v>Prunus persica</v>
      </c>
      <c r="FB61" s="4" t="str">
        <v>Pterocarpus erinaceus</v>
      </c>
      <c r="FC61" s="4" t="str">
        <v>Pterocarpus lucens</v>
      </c>
      <c r="FD61" s="4" t="str">
        <v>Pterocarpus santalinoides</v>
      </c>
      <c r="FE61" s="4" t="str">
        <v>Pueraria phaseoloides</v>
      </c>
      <c r="FF61" s="4" t="str">
        <v>Quillaja saponaria</v>
      </c>
      <c r="FG61" s="4" t="str">
        <v>Ricinodendron heudelotii</v>
      </c>
      <c r="FH61" s="4" t="str">
        <v>Rosmarinus officinalis</v>
      </c>
      <c r="FI61" s="4" t="str">
        <v>Schefflera abyssinica</v>
      </c>
      <c r="FJ61" s="4" t="str">
        <v>Searsia pyroides</v>
      </c>
      <c r="FK61" s="4" t="str">
        <v>Senna didymobotrya</v>
      </c>
      <c r="FL61" s="4" t="str">
        <v>Senna occidentalis</v>
      </c>
      <c r="FM61" s="4" t="str">
        <v>Senna siamea</v>
      </c>
      <c r="FN61" s="4" t="str">
        <v>Senna singueana</v>
      </c>
      <c r="FO61" s="4" t="str">
        <v>Senna spectabilis</v>
      </c>
      <c r="FP61" s="4" t="str">
        <v>Sesbania cinerascens</v>
      </c>
      <c r="FQ61" s="4" t="str">
        <v>Sesbania goetzei</v>
      </c>
      <c r="FR61" s="4" t="str">
        <v>Sesbania macrantha</v>
      </c>
      <c r="FS61" s="4" t="str">
        <v>Sesbania rostrata</v>
      </c>
      <c r="FT61" s="4" t="str">
        <v>Sesbania sesban</v>
      </c>
      <c r="FU61" s="4" t="str">
        <v>Spathodea campanulata</v>
      </c>
      <c r="FV61" s="4" t="str">
        <v>Spondias mombin</v>
      </c>
      <c r="FW61" s="4" t="str">
        <v>Stereospermum kunthianum</v>
      </c>
      <c r="FX61" s="4" t="str">
        <v>Stylosanthes guianensis</v>
      </c>
      <c r="FY61" s="4" t="str">
        <v>Stylosanthes hamata</v>
      </c>
      <c r="FZ61" s="4" t="str">
        <v>Syzygium guineense</v>
      </c>
      <c r="GA61" s="4" t="str">
        <v>Tamarindus indica</v>
      </c>
      <c r="GB61" s="4" t="str">
        <v>Tarenna sp</v>
      </c>
      <c r="GC61" s="4" t="str">
        <v>Tephrosia candida</v>
      </c>
      <c r="GD61" s="4" t="str">
        <v>Tephrosia diversifolia</v>
      </c>
      <c r="GE61" s="4" t="str">
        <v>Tephrosia sp</v>
      </c>
      <c r="GF61" s="4" t="str">
        <v>Tephrosia vogelii</v>
      </c>
      <c r="GG61" s="4" t="str">
        <v>Terminalia brownii</v>
      </c>
      <c r="GH61" s="4" t="str">
        <v>Terminalia ivoresensis</v>
      </c>
      <c r="GI61" s="4" t="str">
        <v>Terminalia sericea</v>
      </c>
      <c r="GJ61" s="4" t="str">
        <v>Terminalia superba</v>
      </c>
      <c r="GK61" s="4" t="str">
        <v>Tithonia diversifolia</v>
      </c>
      <c r="GL61" s="4" t="str">
        <v>Uapaca kirkiana</v>
      </c>
      <c r="GM61" s="4" t="str">
        <v>Unspecified Tree</v>
      </c>
      <c r="GN61" s="4" t="str">
        <v>Vachellia karroo</v>
      </c>
      <c r="GO61" s="4" t="str">
        <v>Vachellia seyal</v>
      </c>
      <c r="GP61" s="4" t="str">
        <v>Vitellaria paradoxa</v>
      </c>
      <c r="GQ61" s="4" t="str">
        <v>Ziziphus mauritiana</v>
      </c>
    </row>
    <row r="62" spans="1:199" x14ac:dyDescent="0.35">
      <c r="A62" s="4" t="s">
        <v>3748</v>
      </c>
      <c r="C62" s="4" t="s">
        <v>3749</v>
      </c>
      <c r="D62" s="4" t="s">
        <v>109</v>
      </c>
      <c r="E62" s="4" t="s">
        <v>109</v>
      </c>
      <c r="G62" s="4" t="str">
        <f t="shared" si="1"/>
        <v>Atriplex nummularia</v>
      </c>
      <c r="I62" s="4" t="str">
        <v>Crotalaria juncea</v>
      </c>
      <c r="N62" s="4" t="str" cm="1">
        <f t="array" ref="N62:GQ62">TRANSPOSE(_xlfn._xlws.SORT(_xlfn.UNIQUE(_xlfn._xlws.FILTER($I$2:$I$500,ISNUMBER(SEARCH(AgFor!C40,$I$2:$I$500)),"Not Found"))))</f>
        <v>Acacia angustissima</v>
      </c>
      <c r="O62" s="4" t="str">
        <v>Acacia auriculiformis</v>
      </c>
      <c r="P62" s="4" t="str">
        <v>Acacia brevispica</v>
      </c>
      <c r="Q62" s="4" t="str">
        <v>Acacia caerulescens</v>
      </c>
      <c r="R62" s="4" t="str">
        <v>Acacia crassicarpa</v>
      </c>
      <c r="S62" s="4" t="str">
        <v>Acacia cyanophylla</v>
      </c>
      <c r="T62" s="4" t="str">
        <v>Acacia decurrens</v>
      </c>
      <c r="U62" s="4" t="str">
        <v>Acacia etbaica</v>
      </c>
      <c r="V62" s="4" t="str">
        <v>Acacia ferruginea</v>
      </c>
      <c r="W62" s="4" t="str">
        <v>Acacia holosericea</v>
      </c>
      <c r="X62" s="4" t="str">
        <v>Acacia karroo</v>
      </c>
      <c r="Y62" s="4" t="str">
        <v>Acacia leptocarpa</v>
      </c>
      <c r="Z62" s="4" t="str">
        <v>Acacia mangium</v>
      </c>
      <c r="AA62" s="4" t="str">
        <v>Acacia nilotica</v>
      </c>
      <c r="AB62" s="4" t="str">
        <v>Acacia polyacantha</v>
      </c>
      <c r="AC62" s="4" t="str">
        <v>Acacia saligna</v>
      </c>
      <c r="AD62" s="4" t="str">
        <v>Acacia senegal</v>
      </c>
      <c r="AE62" s="4" t="str">
        <v>Acacia sieberiana</v>
      </c>
      <c r="AF62" s="4" t="str">
        <v>Acacia sp</v>
      </c>
      <c r="AG62" s="4" t="str">
        <v>Acacia tortilis</v>
      </c>
      <c r="AH62" s="4" t="str">
        <v>Acacia toxicaria</v>
      </c>
      <c r="AI62" s="4" t="str">
        <v>Acacia tumida</v>
      </c>
      <c r="AJ62" s="4" t="str">
        <v>Acrocarpus fraxinifolius</v>
      </c>
      <c r="AK62" s="4" t="str">
        <v>Adansonia digitata</v>
      </c>
      <c r="AL62" s="4" t="str">
        <v>Afzelia africana</v>
      </c>
      <c r="AM62" s="4" t="str">
        <v>Albizia chinensis</v>
      </c>
      <c r="AN62" s="4" t="str">
        <v>Albizia coriaria</v>
      </c>
      <c r="AO62" s="4" t="str">
        <v>Albizia gummifera</v>
      </c>
      <c r="AP62" s="4" t="str">
        <v>Albizia lebbeck</v>
      </c>
      <c r="AQ62" s="4" t="str">
        <v>Albizia zygia</v>
      </c>
      <c r="AR62" s="4" t="str">
        <v>Alchornea cordifolia</v>
      </c>
      <c r="AS62" s="4" t="str">
        <v>Alnus acuminata</v>
      </c>
      <c r="AT62" s="4" t="str">
        <v>Antiaris toxicaria</v>
      </c>
      <c r="AU62" s="4" t="str">
        <v>Argyrolobium uniflorum</v>
      </c>
      <c r="AV62" s="4" t="str">
        <v>Artocarpus altilis</v>
      </c>
      <c r="AW62" s="4" t="str">
        <v>Artocarpus heterophyllus</v>
      </c>
      <c r="AX62" s="4" t="str">
        <v>Atriplex nummularia</v>
      </c>
      <c r="AY62" s="4" t="str">
        <v>Azadirachta indica</v>
      </c>
      <c r="AZ62" s="4" t="str">
        <v>Balanites aegyptiaca</v>
      </c>
      <c r="BA62" s="4" t="str">
        <v>Bauhinia reticulata</v>
      </c>
      <c r="BB62" s="4" t="str">
        <v>Bauhinia rufescens</v>
      </c>
      <c r="BC62" s="4" t="str">
        <v>Berchemia discolor</v>
      </c>
      <c r="BD62" s="4" t="str">
        <v>Brachystegia spiciformis</v>
      </c>
      <c r="BE62" s="4" t="str">
        <v>Cajanus cajan</v>
      </c>
      <c r="BF62" s="4" t="str">
        <v>Calliandra calothyrsus</v>
      </c>
      <c r="BG62" s="4" t="str">
        <v>Calopogonium mucunoides</v>
      </c>
      <c r="BH62" s="4" t="str">
        <v>Carissa spinarum</v>
      </c>
      <c r="BI62" s="4" t="str">
        <v>Casuarina equisetifolia</v>
      </c>
      <c r="BJ62" s="4" t="str">
        <v>Casuarina glauca</v>
      </c>
      <c r="BK62" s="4" t="str">
        <v>Catha edulis</v>
      </c>
      <c r="BL62" s="4" t="str">
        <v>Cedrela odorata</v>
      </c>
      <c r="BM62" s="4" t="str">
        <v>Cedrela serrata</v>
      </c>
      <c r="BN62" s="4" t="str">
        <v>Celtis mildbraedii</v>
      </c>
      <c r="BO62" s="4" t="str">
        <v>Centrosema pubescens</v>
      </c>
      <c r="BP62" s="4" t="str">
        <v>Chromolaena odorata</v>
      </c>
      <c r="BQ62" s="4" t="str">
        <v>Cinnamomum cassia</v>
      </c>
      <c r="BR62" s="4" t="str">
        <v>Combretum apiculatum</v>
      </c>
      <c r="BS62" s="4" t="str">
        <v>Cordia africana</v>
      </c>
      <c r="BT62" s="4" t="str">
        <v>Crotalaria agatiflora</v>
      </c>
      <c r="BU62" s="4" t="str">
        <v>Crotalaria grahamiana</v>
      </c>
      <c r="BV62" s="4" t="str">
        <v>Crotalaria juncea</v>
      </c>
      <c r="BW62" s="4" t="str">
        <v>Crotalaria ochrolueca</v>
      </c>
      <c r="BX62" s="4" t="str">
        <v>Crotalaria sp</v>
      </c>
      <c r="BY62" s="4" t="str">
        <v>Crotalaria trichotoma</v>
      </c>
      <c r="BZ62" s="4" t="str">
        <v>Croton macrostachyus</v>
      </c>
      <c r="CA62" s="4" t="str">
        <v>Croton megalocarpus</v>
      </c>
      <c r="CB62" s="4" t="str">
        <v>Cupressus lusitanica</v>
      </c>
      <c r="CC62" s="4" t="str">
        <v>Cytisus proliferus</v>
      </c>
      <c r="CD62" s="4" t="str">
        <v>Dactyladenia barteri</v>
      </c>
      <c r="CE62" s="4" t="str">
        <v>Desmodium discolor</v>
      </c>
      <c r="CF62" s="4" t="str">
        <v>Desmodium distortum</v>
      </c>
      <c r="CG62" s="4" t="str">
        <v>Desmodium intortum</v>
      </c>
      <c r="CH62" s="4" t="str">
        <v>Desmodium uncinatum</v>
      </c>
      <c r="CI62" s="4" t="str">
        <v>Dodonaea viscosa</v>
      </c>
      <c r="CJ62" s="4" t="str">
        <v>Elaeis guineensis</v>
      </c>
      <c r="CK62" s="4" t="str">
        <v>Entada abyssinica</v>
      </c>
      <c r="CL62" s="4" t="str">
        <v>Entandrophragma angolense</v>
      </c>
      <c r="CM62" s="4" t="str">
        <v>Entandrophragma cylindricum</v>
      </c>
      <c r="CN62" s="4" t="str">
        <v>Eriosema ellipticum</v>
      </c>
      <c r="CO62" s="4" t="str">
        <v>Erythrina abyssinica</v>
      </c>
      <c r="CP62" s="4" t="str">
        <v>Erythrina poeppigiana</v>
      </c>
      <c r="CQ62" s="4" t="str">
        <v>Eucalpytus sp</v>
      </c>
      <c r="CR62" s="4" t="str">
        <v>Eucalyptus alba</v>
      </c>
      <c r="CS62" s="4" t="str">
        <v>Eucalyptus camaldulensis</v>
      </c>
      <c r="CT62" s="4" t="str">
        <v>Eucalyptus globulus</v>
      </c>
      <c r="CU62" s="4" t="str">
        <v>Eucalyptus saligna</v>
      </c>
      <c r="CV62" s="4" t="str">
        <v>Euclea racemosa</v>
      </c>
      <c r="CW62" s="4" t="str">
        <v>Faidherbia albida</v>
      </c>
      <c r="CX62" s="4" t="str">
        <v>Fernandoa madagascariensis</v>
      </c>
      <c r="CY62" s="4" t="str">
        <v>Ficus exasperata</v>
      </c>
      <c r="CZ62" s="4" t="str">
        <v>Ficus laurifolia</v>
      </c>
      <c r="DA62" s="4" t="str">
        <v>Ficus natalensis</v>
      </c>
      <c r="DB62" s="4" t="str">
        <v>Ficus polita</v>
      </c>
      <c r="DC62" s="4" t="str">
        <v>Ficus sur</v>
      </c>
      <c r="DD62" s="4" t="str">
        <v>Flemingia macrophylla</v>
      </c>
      <c r="DE62" s="4" t="str">
        <v>Flemingia sp</v>
      </c>
      <c r="DF62" s="4" t="str">
        <v>Gliricida sepium</v>
      </c>
      <c r="DG62" s="4" t="str">
        <v>Gliricidia</v>
      </c>
      <c r="DH62" s="4" t="str">
        <v>Gliricidia maculata</v>
      </c>
      <c r="DI62" s="4" t="str">
        <v>Gliricidia sepium</v>
      </c>
      <c r="DJ62" s="4" t="str">
        <v>Gmelina arborea</v>
      </c>
      <c r="DK62" s="4" t="str">
        <v>Grevillea robusta</v>
      </c>
      <c r="DL62" s="4" t="str">
        <v>Guiera senegalensis</v>
      </c>
      <c r="DM62" s="4" t="str">
        <v>Harrisonia abyssinica</v>
      </c>
      <c r="DN62" s="4" t="str">
        <v>Indigofera sp</v>
      </c>
      <c r="DO62" s="4" t="str">
        <v>Jatropha curcas</v>
      </c>
      <c r="DP62" s="4" t="str">
        <v>Julbernardia globiflora</v>
      </c>
      <c r="DQ62" s="4" t="str">
        <v>Juniperus procera</v>
      </c>
      <c r="DR62" s="4" t="str">
        <v>Khaya senegalensis</v>
      </c>
      <c r="DS62" s="4" t="str">
        <v>Lablab purpureus</v>
      </c>
      <c r="DT62" s="4" t="str">
        <v>Leucaena diversifolia</v>
      </c>
      <c r="DU62" s="4" t="str">
        <v>Leucaena leucocephala</v>
      </c>
      <c r="DV62" s="4" t="str">
        <v>Leucaena pallida</v>
      </c>
      <c r="DW62" s="4" t="str">
        <v>Leucaena trichandra</v>
      </c>
      <c r="DX62" s="4" t="str">
        <v>Lippia javanica</v>
      </c>
      <c r="DY62" s="4" t="str">
        <v>Macroptilium atropurpureum</v>
      </c>
      <c r="DZ62" s="4" t="str">
        <v>Macrotyloma axillare</v>
      </c>
      <c r="EA62" s="4" t="str">
        <v>Macrotyloma daltonii</v>
      </c>
      <c r="EB62" s="4" t="str">
        <v>Maesopsis eminii</v>
      </c>
      <c r="EC62" s="4" t="str">
        <v>Mangifera indica</v>
      </c>
      <c r="ED62" s="4" t="str">
        <v>Markhamia lutea</v>
      </c>
      <c r="EE62" s="4" t="str">
        <v>Melia azedarach</v>
      </c>
      <c r="EF62" s="4" t="str">
        <v>Melia volkensii</v>
      </c>
      <c r="EG62" s="4" t="str">
        <v>Milicia excelsa</v>
      </c>
      <c r="EH62" s="4" t="str">
        <v>Milletia ferruginea</v>
      </c>
      <c r="EI62" s="4" t="str">
        <v>Millettia thonningii</v>
      </c>
      <c r="EJ62" s="4" t="str">
        <v>Moringa oleifera</v>
      </c>
      <c r="EK62" s="4" t="str">
        <v>Moringa stenopetala</v>
      </c>
      <c r="EL62" s="4" t="str">
        <v>Neonotonia wightii</v>
      </c>
      <c r="EM62" s="4" t="str">
        <v>Newbouldia laevis</v>
      </c>
      <c r="EN62" s="4" t="str">
        <v>Olea europaea</v>
      </c>
      <c r="EO62" s="4" t="str">
        <v>Opuntia ficus-indica</v>
      </c>
      <c r="EP62" s="4" t="str">
        <v>Palm</v>
      </c>
      <c r="EQ62" s="4" t="str">
        <v>Parkia biglobosa</v>
      </c>
      <c r="ER62" s="4" t="str">
        <v>Paulownia fortunei</v>
      </c>
      <c r="ES62" s="4" t="str">
        <v>Pinus patula</v>
      </c>
      <c r="ET62" s="4" t="str">
        <v>Pithecellobium dulce</v>
      </c>
      <c r="EU62" s="4" t="str">
        <v>Plukenetia conophora</v>
      </c>
      <c r="EV62" s="4" t="str">
        <v>Podocarpus falcatus</v>
      </c>
      <c r="EW62" s="4" t="str">
        <v>Poupartia silvatica</v>
      </c>
      <c r="EX62" s="4" t="str">
        <v>Prosopis africana</v>
      </c>
      <c r="EY62" s="4" t="str">
        <v>Prosopis juliflora</v>
      </c>
      <c r="EZ62" s="4" t="str">
        <v>Prunus africana</v>
      </c>
      <c r="FA62" s="4" t="str">
        <v>Prunus persica</v>
      </c>
      <c r="FB62" s="4" t="str">
        <v>Pterocarpus erinaceus</v>
      </c>
      <c r="FC62" s="4" t="str">
        <v>Pterocarpus lucens</v>
      </c>
      <c r="FD62" s="4" t="str">
        <v>Pterocarpus santalinoides</v>
      </c>
      <c r="FE62" s="4" t="str">
        <v>Pueraria phaseoloides</v>
      </c>
      <c r="FF62" s="4" t="str">
        <v>Quillaja saponaria</v>
      </c>
      <c r="FG62" s="4" t="str">
        <v>Ricinodendron heudelotii</v>
      </c>
      <c r="FH62" s="4" t="str">
        <v>Rosmarinus officinalis</v>
      </c>
      <c r="FI62" s="4" t="str">
        <v>Schefflera abyssinica</v>
      </c>
      <c r="FJ62" s="4" t="str">
        <v>Searsia pyroides</v>
      </c>
      <c r="FK62" s="4" t="str">
        <v>Senna didymobotrya</v>
      </c>
      <c r="FL62" s="4" t="str">
        <v>Senna occidentalis</v>
      </c>
      <c r="FM62" s="4" t="str">
        <v>Senna siamea</v>
      </c>
      <c r="FN62" s="4" t="str">
        <v>Senna singueana</v>
      </c>
      <c r="FO62" s="4" t="str">
        <v>Senna spectabilis</v>
      </c>
      <c r="FP62" s="4" t="str">
        <v>Sesbania cinerascens</v>
      </c>
      <c r="FQ62" s="4" t="str">
        <v>Sesbania goetzei</v>
      </c>
      <c r="FR62" s="4" t="str">
        <v>Sesbania macrantha</v>
      </c>
      <c r="FS62" s="4" t="str">
        <v>Sesbania rostrata</v>
      </c>
      <c r="FT62" s="4" t="str">
        <v>Sesbania sesban</v>
      </c>
      <c r="FU62" s="4" t="str">
        <v>Spathodea campanulata</v>
      </c>
      <c r="FV62" s="4" t="str">
        <v>Spondias mombin</v>
      </c>
      <c r="FW62" s="4" t="str">
        <v>Stereospermum kunthianum</v>
      </c>
      <c r="FX62" s="4" t="str">
        <v>Stylosanthes guianensis</v>
      </c>
      <c r="FY62" s="4" t="str">
        <v>Stylosanthes hamata</v>
      </c>
      <c r="FZ62" s="4" t="str">
        <v>Syzygium guineense</v>
      </c>
      <c r="GA62" s="4" t="str">
        <v>Tamarindus indica</v>
      </c>
      <c r="GB62" s="4" t="str">
        <v>Tarenna sp</v>
      </c>
      <c r="GC62" s="4" t="str">
        <v>Tephrosia candida</v>
      </c>
      <c r="GD62" s="4" t="str">
        <v>Tephrosia diversifolia</v>
      </c>
      <c r="GE62" s="4" t="str">
        <v>Tephrosia sp</v>
      </c>
      <c r="GF62" s="4" t="str">
        <v>Tephrosia vogelii</v>
      </c>
      <c r="GG62" s="4" t="str">
        <v>Terminalia brownii</v>
      </c>
      <c r="GH62" s="4" t="str">
        <v>Terminalia ivoresensis</v>
      </c>
      <c r="GI62" s="4" t="str">
        <v>Terminalia sericea</v>
      </c>
      <c r="GJ62" s="4" t="str">
        <v>Terminalia superba</v>
      </c>
      <c r="GK62" s="4" t="str">
        <v>Tithonia diversifolia</v>
      </c>
      <c r="GL62" s="4" t="str">
        <v>Uapaca kirkiana</v>
      </c>
      <c r="GM62" s="4" t="str">
        <v>Unspecified Tree</v>
      </c>
      <c r="GN62" s="4" t="str">
        <v>Vachellia karroo</v>
      </c>
      <c r="GO62" s="4" t="str">
        <v>Vachellia seyal</v>
      </c>
      <c r="GP62" s="4" t="str">
        <v>Vitellaria paradoxa</v>
      </c>
      <c r="GQ62" s="4" t="str">
        <v>Ziziphus mauritiana</v>
      </c>
    </row>
    <row r="63" spans="1:199" x14ac:dyDescent="0.35">
      <c r="A63" s="4" t="s">
        <v>3750</v>
      </c>
      <c r="C63" s="4" t="s">
        <v>3751</v>
      </c>
      <c r="D63" s="4" t="s">
        <v>109</v>
      </c>
      <c r="E63" s="4" t="s">
        <v>109</v>
      </c>
      <c r="G63" s="4" t="str">
        <f t="shared" si="1"/>
        <v>Azadirachta indica</v>
      </c>
      <c r="I63" s="4" t="str">
        <v>Crotalaria ochrolueca</v>
      </c>
      <c r="N63" s="4" t="str" cm="1">
        <f t="array" ref="N63:GQ63">TRANSPOSE(_xlfn._xlws.SORT(_xlfn.UNIQUE(_xlfn._xlws.FILTER($I$2:$I$500,ISNUMBER(SEARCH(AgFor!C41,$I$2:$I$500)),"Not Found"))))</f>
        <v>Acacia angustissima</v>
      </c>
      <c r="O63" s="4" t="str">
        <v>Acacia auriculiformis</v>
      </c>
      <c r="P63" s="4" t="str">
        <v>Acacia brevispica</v>
      </c>
      <c r="Q63" s="4" t="str">
        <v>Acacia caerulescens</v>
      </c>
      <c r="R63" s="4" t="str">
        <v>Acacia crassicarpa</v>
      </c>
      <c r="S63" s="4" t="str">
        <v>Acacia cyanophylla</v>
      </c>
      <c r="T63" s="4" t="str">
        <v>Acacia decurrens</v>
      </c>
      <c r="U63" s="4" t="str">
        <v>Acacia etbaica</v>
      </c>
      <c r="V63" s="4" t="str">
        <v>Acacia ferruginea</v>
      </c>
      <c r="W63" s="4" t="str">
        <v>Acacia holosericea</v>
      </c>
      <c r="X63" s="4" t="str">
        <v>Acacia karroo</v>
      </c>
      <c r="Y63" s="4" t="str">
        <v>Acacia leptocarpa</v>
      </c>
      <c r="Z63" s="4" t="str">
        <v>Acacia mangium</v>
      </c>
      <c r="AA63" s="4" t="str">
        <v>Acacia nilotica</v>
      </c>
      <c r="AB63" s="4" t="str">
        <v>Acacia polyacantha</v>
      </c>
      <c r="AC63" s="4" t="str">
        <v>Acacia saligna</v>
      </c>
      <c r="AD63" s="4" t="str">
        <v>Acacia senegal</v>
      </c>
      <c r="AE63" s="4" t="str">
        <v>Acacia sieberiana</v>
      </c>
      <c r="AF63" s="4" t="str">
        <v>Acacia sp</v>
      </c>
      <c r="AG63" s="4" t="str">
        <v>Acacia tortilis</v>
      </c>
      <c r="AH63" s="4" t="str">
        <v>Acacia toxicaria</v>
      </c>
      <c r="AI63" s="4" t="str">
        <v>Acacia tumida</v>
      </c>
      <c r="AJ63" s="4" t="str">
        <v>Acrocarpus fraxinifolius</v>
      </c>
      <c r="AK63" s="4" t="str">
        <v>Adansonia digitata</v>
      </c>
      <c r="AL63" s="4" t="str">
        <v>Afzelia africana</v>
      </c>
      <c r="AM63" s="4" t="str">
        <v>Albizia chinensis</v>
      </c>
      <c r="AN63" s="4" t="str">
        <v>Albizia coriaria</v>
      </c>
      <c r="AO63" s="4" t="str">
        <v>Albizia gummifera</v>
      </c>
      <c r="AP63" s="4" t="str">
        <v>Albizia lebbeck</v>
      </c>
      <c r="AQ63" s="4" t="str">
        <v>Albizia zygia</v>
      </c>
      <c r="AR63" s="4" t="str">
        <v>Alchornea cordifolia</v>
      </c>
      <c r="AS63" s="4" t="str">
        <v>Alnus acuminata</v>
      </c>
      <c r="AT63" s="4" t="str">
        <v>Antiaris toxicaria</v>
      </c>
      <c r="AU63" s="4" t="str">
        <v>Argyrolobium uniflorum</v>
      </c>
      <c r="AV63" s="4" t="str">
        <v>Artocarpus altilis</v>
      </c>
      <c r="AW63" s="4" t="str">
        <v>Artocarpus heterophyllus</v>
      </c>
      <c r="AX63" s="4" t="str">
        <v>Atriplex nummularia</v>
      </c>
      <c r="AY63" s="4" t="str">
        <v>Azadirachta indica</v>
      </c>
      <c r="AZ63" s="4" t="str">
        <v>Balanites aegyptiaca</v>
      </c>
      <c r="BA63" s="4" t="str">
        <v>Bauhinia reticulata</v>
      </c>
      <c r="BB63" s="4" t="str">
        <v>Bauhinia rufescens</v>
      </c>
      <c r="BC63" s="4" t="str">
        <v>Berchemia discolor</v>
      </c>
      <c r="BD63" s="4" t="str">
        <v>Brachystegia spiciformis</v>
      </c>
      <c r="BE63" s="4" t="str">
        <v>Cajanus cajan</v>
      </c>
      <c r="BF63" s="4" t="str">
        <v>Calliandra calothyrsus</v>
      </c>
      <c r="BG63" s="4" t="str">
        <v>Calopogonium mucunoides</v>
      </c>
      <c r="BH63" s="4" t="str">
        <v>Carissa spinarum</v>
      </c>
      <c r="BI63" s="4" t="str">
        <v>Casuarina equisetifolia</v>
      </c>
      <c r="BJ63" s="4" t="str">
        <v>Casuarina glauca</v>
      </c>
      <c r="BK63" s="4" t="str">
        <v>Catha edulis</v>
      </c>
      <c r="BL63" s="4" t="str">
        <v>Cedrela odorata</v>
      </c>
      <c r="BM63" s="4" t="str">
        <v>Cedrela serrata</v>
      </c>
      <c r="BN63" s="4" t="str">
        <v>Celtis mildbraedii</v>
      </c>
      <c r="BO63" s="4" t="str">
        <v>Centrosema pubescens</v>
      </c>
      <c r="BP63" s="4" t="str">
        <v>Chromolaena odorata</v>
      </c>
      <c r="BQ63" s="4" t="str">
        <v>Cinnamomum cassia</v>
      </c>
      <c r="BR63" s="4" t="str">
        <v>Combretum apiculatum</v>
      </c>
      <c r="BS63" s="4" t="str">
        <v>Cordia africana</v>
      </c>
      <c r="BT63" s="4" t="str">
        <v>Crotalaria agatiflora</v>
      </c>
      <c r="BU63" s="4" t="str">
        <v>Crotalaria grahamiana</v>
      </c>
      <c r="BV63" s="4" t="str">
        <v>Crotalaria juncea</v>
      </c>
      <c r="BW63" s="4" t="str">
        <v>Crotalaria ochrolueca</v>
      </c>
      <c r="BX63" s="4" t="str">
        <v>Crotalaria sp</v>
      </c>
      <c r="BY63" s="4" t="str">
        <v>Crotalaria trichotoma</v>
      </c>
      <c r="BZ63" s="4" t="str">
        <v>Croton macrostachyus</v>
      </c>
      <c r="CA63" s="4" t="str">
        <v>Croton megalocarpus</v>
      </c>
      <c r="CB63" s="4" t="str">
        <v>Cupressus lusitanica</v>
      </c>
      <c r="CC63" s="4" t="str">
        <v>Cytisus proliferus</v>
      </c>
      <c r="CD63" s="4" t="str">
        <v>Dactyladenia barteri</v>
      </c>
      <c r="CE63" s="4" t="str">
        <v>Desmodium discolor</v>
      </c>
      <c r="CF63" s="4" t="str">
        <v>Desmodium distortum</v>
      </c>
      <c r="CG63" s="4" t="str">
        <v>Desmodium intortum</v>
      </c>
      <c r="CH63" s="4" t="str">
        <v>Desmodium uncinatum</v>
      </c>
      <c r="CI63" s="4" t="str">
        <v>Dodonaea viscosa</v>
      </c>
      <c r="CJ63" s="4" t="str">
        <v>Elaeis guineensis</v>
      </c>
      <c r="CK63" s="4" t="str">
        <v>Entada abyssinica</v>
      </c>
      <c r="CL63" s="4" t="str">
        <v>Entandrophragma angolense</v>
      </c>
      <c r="CM63" s="4" t="str">
        <v>Entandrophragma cylindricum</v>
      </c>
      <c r="CN63" s="4" t="str">
        <v>Eriosema ellipticum</v>
      </c>
      <c r="CO63" s="4" t="str">
        <v>Erythrina abyssinica</v>
      </c>
      <c r="CP63" s="4" t="str">
        <v>Erythrina poeppigiana</v>
      </c>
      <c r="CQ63" s="4" t="str">
        <v>Eucalpytus sp</v>
      </c>
      <c r="CR63" s="4" t="str">
        <v>Eucalyptus alba</v>
      </c>
      <c r="CS63" s="4" t="str">
        <v>Eucalyptus camaldulensis</v>
      </c>
      <c r="CT63" s="4" t="str">
        <v>Eucalyptus globulus</v>
      </c>
      <c r="CU63" s="4" t="str">
        <v>Eucalyptus saligna</v>
      </c>
      <c r="CV63" s="4" t="str">
        <v>Euclea racemosa</v>
      </c>
      <c r="CW63" s="4" t="str">
        <v>Faidherbia albida</v>
      </c>
      <c r="CX63" s="4" t="str">
        <v>Fernandoa madagascariensis</v>
      </c>
      <c r="CY63" s="4" t="str">
        <v>Ficus exasperata</v>
      </c>
      <c r="CZ63" s="4" t="str">
        <v>Ficus laurifolia</v>
      </c>
      <c r="DA63" s="4" t="str">
        <v>Ficus natalensis</v>
      </c>
      <c r="DB63" s="4" t="str">
        <v>Ficus polita</v>
      </c>
      <c r="DC63" s="4" t="str">
        <v>Ficus sur</v>
      </c>
      <c r="DD63" s="4" t="str">
        <v>Flemingia macrophylla</v>
      </c>
      <c r="DE63" s="4" t="str">
        <v>Flemingia sp</v>
      </c>
      <c r="DF63" s="4" t="str">
        <v>Gliricida sepium</v>
      </c>
      <c r="DG63" s="4" t="str">
        <v>Gliricidia</v>
      </c>
      <c r="DH63" s="4" t="str">
        <v>Gliricidia maculata</v>
      </c>
      <c r="DI63" s="4" t="str">
        <v>Gliricidia sepium</v>
      </c>
      <c r="DJ63" s="4" t="str">
        <v>Gmelina arborea</v>
      </c>
      <c r="DK63" s="4" t="str">
        <v>Grevillea robusta</v>
      </c>
      <c r="DL63" s="4" t="str">
        <v>Guiera senegalensis</v>
      </c>
      <c r="DM63" s="4" t="str">
        <v>Harrisonia abyssinica</v>
      </c>
      <c r="DN63" s="4" t="str">
        <v>Indigofera sp</v>
      </c>
      <c r="DO63" s="4" t="str">
        <v>Jatropha curcas</v>
      </c>
      <c r="DP63" s="4" t="str">
        <v>Julbernardia globiflora</v>
      </c>
      <c r="DQ63" s="4" t="str">
        <v>Juniperus procera</v>
      </c>
      <c r="DR63" s="4" t="str">
        <v>Khaya senegalensis</v>
      </c>
      <c r="DS63" s="4" t="str">
        <v>Lablab purpureus</v>
      </c>
      <c r="DT63" s="4" t="str">
        <v>Leucaena diversifolia</v>
      </c>
      <c r="DU63" s="4" t="str">
        <v>Leucaena leucocephala</v>
      </c>
      <c r="DV63" s="4" t="str">
        <v>Leucaena pallida</v>
      </c>
      <c r="DW63" s="4" t="str">
        <v>Leucaena trichandra</v>
      </c>
      <c r="DX63" s="4" t="str">
        <v>Lippia javanica</v>
      </c>
      <c r="DY63" s="4" t="str">
        <v>Macroptilium atropurpureum</v>
      </c>
      <c r="DZ63" s="4" t="str">
        <v>Macrotyloma axillare</v>
      </c>
      <c r="EA63" s="4" t="str">
        <v>Macrotyloma daltonii</v>
      </c>
      <c r="EB63" s="4" t="str">
        <v>Maesopsis eminii</v>
      </c>
      <c r="EC63" s="4" t="str">
        <v>Mangifera indica</v>
      </c>
      <c r="ED63" s="4" t="str">
        <v>Markhamia lutea</v>
      </c>
      <c r="EE63" s="4" t="str">
        <v>Melia azedarach</v>
      </c>
      <c r="EF63" s="4" t="str">
        <v>Melia volkensii</v>
      </c>
      <c r="EG63" s="4" t="str">
        <v>Milicia excelsa</v>
      </c>
      <c r="EH63" s="4" t="str">
        <v>Milletia ferruginea</v>
      </c>
      <c r="EI63" s="4" t="str">
        <v>Millettia thonningii</v>
      </c>
      <c r="EJ63" s="4" t="str">
        <v>Moringa oleifera</v>
      </c>
      <c r="EK63" s="4" t="str">
        <v>Moringa stenopetala</v>
      </c>
      <c r="EL63" s="4" t="str">
        <v>Neonotonia wightii</v>
      </c>
      <c r="EM63" s="4" t="str">
        <v>Newbouldia laevis</v>
      </c>
      <c r="EN63" s="4" t="str">
        <v>Olea europaea</v>
      </c>
      <c r="EO63" s="4" t="str">
        <v>Opuntia ficus-indica</v>
      </c>
      <c r="EP63" s="4" t="str">
        <v>Palm</v>
      </c>
      <c r="EQ63" s="4" t="str">
        <v>Parkia biglobosa</v>
      </c>
      <c r="ER63" s="4" t="str">
        <v>Paulownia fortunei</v>
      </c>
      <c r="ES63" s="4" t="str">
        <v>Pinus patula</v>
      </c>
      <c r="ET63" s="4" t="str">
        <v>Pithecellobium dulce</v>
      </c>
      <c r="EU63" s="4" t="str">
        <v>Plukenetia conophora</v>
      </c>
      <c r="EV63" s="4" t="str">
        <v>Podocarpus falcatus</v>
      </c>
      <c r="EW63" s="4" t="str">
        <v>Poupartia silvatica</v>
      </c>
      <c r="EX63" s="4" t="str">
        <v>Prosopis africana</v>
      </c>
      <c r="EY63" s="4" t="str">
        <v>Prosopis juliflora</v>
      </c>
      <c r="EZ63" s="4" t="str">
        <v>Prunus africana</v>
      </c>
      <c r="FA63" s="4" t="str">
        <v>Prunus persica</v>
      </c>
      <c r="FB63" s="4" t="str">
        <v>Pterocarpus erinaceus</v>
      </c>
      <c r="FC63" s="4" t="str">
        <v>Pterocarpus lucens</v>
      </c>
      <c r="FD63" s="4" t="str">
        <v>Pterocarpus santalinoides</v>
      </c>
      <c r="FE63" s="4" t="str">
        <v>Pueraria phaseoloides</v>
      </c>
      <c r="FF63" s="4" t="str">
        <v>Quillaja saponaria</v>
      </c>
      <c r="FG63" s="4" t="str">
        <v>Ricinodendron heudelotii</v>
      </c>
      <c r="FH63" s="4" t="str">
        <v>Rosmarinus officinalis</v>
      </c>
      <c r="FI63" s="4" t="str">
        <v>Schefflera abyssinica</v>
      </c>
      <c r="FJ63" s="4" t="str">
        <v>Searsia pyroides</v>
      </c>
      <c r="FK63" s="4" t="str">
        <v>Senna didymobotrya</v>
      </c>
      <c r="FL63" s="4" t="str">
        <v>Senna occidentalis</v>
      </c>
      <c r="FM63" s="4" t="str">
        <v>Senna siamea</v>
      </c>
      <c r="FN63" s="4" t="str">
        <v>Senna singueana</v>
      </c>
      <c r="FO63" s="4" t="str">
        <v>Senna spectabilis</v>
      </c>
      <c r="FP63" s="4" t="str">
        <v>Sesbania cinerascens</v>
      </c>
      <c r="FQ63" s="4" t="str">
        <v>Sesbania goetzei</v>
      </c>
      <c r="FR63" s="4" t="str">
        <v>Sesbania macrantha</v>
      </c>
      <c r="FS63" s="4" t="str">
        <v>Sesbania rostrata</v>
      </c>
      <c r="FT63" s="4" t="str">
        <v>Sesbania sesban</v>
      </c>
      <c r="FU63" s="4" t="str">
        <v>Spathodea campanulata</v>
      </c>
      <c r="FV63" s="4" t="str">
        <v>Spondias mombin</v>
      </c>
      <c r="FW63" s="4" t="str">
        <v>Stereospermum kunthianum</v>
      </c>
      <c r="FX63" s="4" t="str">
        <v>Stylosanthes guianensis</v>
      </c>
      <c r="FY63" s="4" t="str">
        <v>Stylosanthes hamata</v>
      </c>
      <c r="FZ63" s="4" t="str">
        <v>Syzygium guineense</v>
      </c>
      <c r="GA63" s="4" t="str">
        <v>Tamarindus indica</v>
      </c>
      <c r="GB63" s="4" t="str">
        <v>Tarenna sp</v>
      </c>
      <c r="GC63" s="4" t="str">
        <v>Tephrosia candida</v>
      </c>
      <c r="GD63" s="4" t="str">
        <v>Tephrosia diversifolia</v>
      </c>
      <c r="GE63" s="4" t="str">
        <v>Tephrosia sp</v>
      </c>
      <c r="GF63" s="4" t="str">
        <v>Tephrosia vogelii</v>
      </c>
      <c r="GG63" s="4" t="str">
        <v>Terminalia brownii</v>
      </c>
      <c r="GH63" s="4" t="str">
        <v>Terminalia ivoresensis</v>
      </c>
      <c r="GI63" s="4" t="str">
        <v>Terminalia sericea</v>
      </c>
      <c r="GJ63" s="4" t="str">
        <v>Terminalia superba</v>
      </c>
      <c r="GK63" s="4" t="str">
        <v>Tithonia diversifolia</v>
      </c>
      <c r="GL63" s="4" t="str">
        <v>Uapaca kirkiana</v>
      </c>
      <c r="GM63" s="4" t="str">
        <v>Unspecified Tree</v>
      </c>
      <c r="GN63" s="4" t="str">
        <v>Vachellia karroo</v>
      </c>
      <c r="GO63" s="4" t="str">
        <v>Vachellia seyal</v>
      </c>
      <c r="GP63" s="4" t="str">
        <v>Vitellaria paradoxa</v>
      </c>
      <c r="GQ63" s="4" t="str">
        <v>Ziziphus mauritiana</v>
      </c>
    </row>
    <row r="64" spans="1:199" x14ac:dyDescent="0.35">
      <c r="A64" s="4" t="s">
        <v>3752</v>
      </c>
      <c r="C64" s="4" t="s">
        <v>3753</v>
      </c>
      <c r="D64" s="4" t="s">
        <v>109</v>
      </c>
      <c r="E64" s="4" t="s">
        <v>109</v>
      </c>
      <c r="G64" s="4" t="str">
        <f t="shared" si="1"/>
        <v>Bauhinia rufescens</v>
      </c>
      <c r="I64" s="4" t="str">
        <v>Crotalaria sp</v>
      </c>
      <c r="N64" s="4" t="str" cm="1">
        <f t="array" ref="N64:GQ64">TRANSPOSE(_xlfn._xlws.SORT(_xlfn.UNIQUE(_xlfn._xlws.FILTER($I$2:$I$500,ISNUMBER(SEARCH(AgFor!C42,$I$2:$I$500)),"Not Found"))))</f>
        <v>Acacia angustissima</v>
      </c>
      <c r="O64" s="4" t="str">
        <v>Acacia auriculiformis</v>
      </c>
      <c r="P64" s="4" t="str">
        <v>Acacia brevispica</v>
      </c>
      <c r="Q64" s="4" t="str">
        <v>Acacia caerulescens</v>
      </c>
      <c r="R64" s="4" t="str">
        <v>Acacia crassicarpa</v>
      </c>
      <c r="S64" s="4" t="str">
        <v>Acacia cyanophylla</v>
      </c>
      <c r="T64" s="4" t="str">
        <v>Acacia decurrens</v>
      </c>
      <c r="U64" s="4" t="str">
        <v>Acacia etbaica</v>
      </c>
      <c r="V64" s="4" t="str">
        <v>Acacia ferruginea</v>
      </c>
      <c r="W64" s="4" t="str">
        <v>Acacia holosericea</v>
      </c>
      <c r="X64" s="4" t="str">
        <v>Acacia karroo</v>
      </c>
      <c r="Y64" s="4" t="str">
        <v>Acacia leptocarpa</v>
      </c>
      <c r="Z64" s="4" t="str">
        <v>Acacia mangium</v>
      </c>
      <c r="AA64" s="4" t="str">
        <v>Acacia nilotica</v>
      </c>
      <c r="AB64" s="4" t="str">
        <v>Acacia polyacantha</v>
      </c>
      <c r="AC64" s="4" t="str">
        <v>Acacia saligna</v>
      </c>
      <c r="AD64" s="4" t="str">
        <v>Acacia senegal</v>
      </c>
      <c r="AE64" s="4" t="str">
        <v>Acacia sieberiana</v>
      </c>
      <c r="AF64" s="4" t="str">
        <v>Acacia sp</v>
      </c>
      <c r="AG64" s="4" t="str">
        <v>Acacia tortilis</v>
      </c>
      <c r="AH64" s="4" t="str">
        <v>Acacia toxicaria</v>
      </c>
      <c r="AI64" s="4" t="str">
        <v>Acacia tumida</v>
      </c>
      <c r="AJ64" s="4" t="str">
        <v>Acrocarpus fraxinifolius</v>
      </c>
      <c r="AK64" s="4" t="str">
        <v>Adansonia digitata</v>
      </c>
      <c r="AL64" s="4" t="str">
        <v>Afzelia africana</v>
      </c>
      <c r="AM64" s="4" t="str">
        <v>Albizia chinensis</v>
      </c>
      <c r="AN64" s="4" t="str">
        <v>Albizia coriaria</v>
      </c>
      <c r="AO64" s="4" t="str">
        <v>Albizia gummifera</v>
      </c>
      <c r="AP64" s="4" t="str">
        <v>Albizia lebbeck</v>
      </c>
      <c r="AQ64" s="4" t="str">
        <v>Albizia zygia</v>
      </c>
      <c r="AR64" s="4" t="str">
        <v>Alchornea cordifolia</v>
      </c>
      <c r="AS64" s="4" t="str">
        <v>Alnus acuminata</v>
      </c>
      <c r="AT64" s="4" t="str">
        <v>Antiaris toxicaria</v>
      </c>
      <c r="AU64" s="4" t="str">
        <v>Argyrolobium uniflorum</v>
      </c>
      <c r="AV64" s="4" t="str">
        <v>Artocarpus altilis</v>
      </c>
      <c r="AW64" s="4" t="str">
        <v>Artocarpus heterophyllus</v>
      </c>
      <c r="AX64" s="4" t="str">
        <v>Atriplex nummularia</v>
      </c>
      <c r="AY64" s="4" t="str">
        <v>Azadirachta indica</v>
      </c>
      <c r="AZ64" s="4" t="str">
        <v>Balanites aegyptiaca</v>
      </c>
      <c r="BA64" s="4" t="str">
        <v>Bauhinia reticulata</v>
      </c>
      <c r="BB64" s="4" t="str">
        <v>Bauhinia rufescens</v>
      </c>
      <c r="BC64" s="4" t="str">
        <v>Berchemia discolor</v>
      </c>
      <c r="BD64" s="4" t="str">
        <v>Brachystegia spiciformis</v>
      </c>
      <c r="BE64" s="4" t="str">
        <v>Cajanus cajan</v>
      </c>
      <c r="BF64" s="4" t="str">
        <v>Calliandra calothyrsus</v>
      </c>
      <c r="BG64" s="4" t="str">
        <v>Calopogonium mucunoides</v>
      </c>
      <c r="BH64" s="4" t="str">
        <v>Carissa spinarum</v>
      </c>
      <c r="BI64" s="4" t="str">
        <v>Casuarina equisetifolia</v>
      </c>
      <c r="BJ64" s="4" t="str">
        <v>Casuarina glauca</v>
      </c>
      <c r="BK64" s="4" t="str">
        <v>Catha edulis</v>
      </c>
      <c r="BL64" s="4" t="str">
        <v>Cedrela odorata</v>
      </c>
      <c r="BM64" s="4" t="str">
        <v>Cedrela serrata</v>
      </c>
      <c r="BN64" s="4" t="str">
        <v>Celtis mildbraedii</v>
      </c>
      <c r="BO64" s="4" t="str">
        <v>Centrosema pubescens</v>
      </c>
      <c r="BP64" s="4" t="str">
        <v>Chromolaena odorata</v>
      </c>
      <c r="BQ64" s="4" t="str">
        <v>Cinnamomum cassia</v>
      </c>
      <c r="BR64" s="4" t="str">
        <v>Combretum apiculatum</v>
      </c>
      <c r="BS64" s="4" t="str">
        <v>Cordia africana</v>
      </c>
      <c r="BT64" s="4" t="str">
        <v>Crotalaria agatiflora</v>
      </c>
      <c r="BU64" s="4" t="str">
        <v>Crotalaria grahamiana</v>
      </c>
      <c r="BV64" s="4" t="str">
        <v>Crotalaria juncea</v>
      </c>
      <c r="BW64" s="4" t="str">
        <v>Crotalaria ochrolueca</v>
      </c>
      <c r="BX64" s="4" t="str">
        <v>Crotalaria sp</v>
      </c>
      <c r="BY64" s="4" t="str">
        <v>Crotalaria trichotoma</v>
      </c>
      <c r="BZ64" s="4" t="str">
        <v>Croton macrostachyus</v>
      </c>
      <c r="CA64" s="4" t="str">
        <v>Croton megalocarpus</v>
      </c>
      <c r="CB64" s="4" t="str">
        <v>Cupressus lusitanica</v>
      </c>
      <c r="CC64" s="4" t="str">
        <v>Cytisus proliferus</v>
      </c>
      <c r="CD64" s="4" t="str">
        <v>Dactyladenia barteri</v>
      </c>
      <c r="CE64" s="4" t="str">
        <v>Desmodium discolor</v>
      </c>
      <c r="CF64" s="4" t="str">
        <v>Desmodium distortum</v>
      </c>
      <c r="CG64" s="4" t="str">
        <v>Desmodium intortum</v>
      </c>
      <c r="CH64" s="4" t="str">
        <v>Desmodium uncinatum</v>
      </c>
      <c r="CI64" s="4" t="str">
        <v>Dodonaea viscosa</v>
      </c>
      <c r="CJ64" s="4" t="str">
        <v>Elaeis guineensis</v>
      </c>
      <c r="CK64" s="4" t="str">
        <v>Entada abyssinica</v>
      </c>
      <c r="CL64" s="4" t="str">
        <v>Entandrophragma angolense</v>
      </c>
      <c r="CM64" s="4" t="str">
        <v>Entandrophragma cylindricum</v>
      </c>
      <c r="CN64" s="4" t="str">
        <v>Eriosema ellipticum</v>
      </c>
      <c r="CO64" s="4" t="str">
        <v>Erythrina abyssinica</v>
      </c>
      <c r="CP64" s="4" t="str">
        <v>Erythrina poeppigiana</v>
      </c>
      <c r="CQ64" s="4" t="str">
        <v>Eucalpytus sp</v>
      </c>
      <c r="CR64" s="4" t="str">
        <v>Eucalyptus alba</v>
      </c>
      <c r="CS64" s="4" t="str">
        <v>Eucalyptus camaldulensis</v>
      </c>
      <c r="CT64" s="4" t="str">
        <v>Eucalyptus globulus</v>
      </c>
      <c r="CU64" s="4" t="str">
        <v>Eucalyptus saligna</v>
      </c>
      <c r="CV64" s="4" t="str">
        <v>Euclea racemosa</v>
      </c>
      <c r="CW64" s="4" t="str">
        <v>Faidherbia albida</v>
      </c>
      <c r="CX64" s="4" t="str">
        <v>Fernandoa madagascariensis</v>
      </c>
      <c r="CY64" s="4" t="str">
        <v>Ficus exasperata</v>
      </c>
      <c r="CZ64" s="4" t="str">
        <v>Ficus laurifolia</v>
      </c>
      <c r="DA64" s="4" t="str">
        <v>Ficus natalensis</v>
      </c>
      <c r="DB64" s="4" t="str">
        <v>Ficus polita</v>
      </c>
      <c r="DC64" s="4" t="str">
        <v>Ficus sur</v>
      </c>
      <c r="DD64" s="4" t="str">
        <v>Flemingia macrophylla</v>
      </c>
      <c r="DE64" s="4" t="str">
        <v>Flemingia sp</v>
      </c>
      <c r="DF64" s="4" t="str">
        <v>Gliricida sepium</v>
      </c>
      <c r="DG64" s="4" t="str">
        <v>Gliricidia</v>
      </c>
      <c r="DH64" s="4" t="str">
        <v>Gliricidia maculata</v>
      </c>
      <c r="DI64" s="4" t="str">
        <v>Gliricidia sepium</v>
      </c>
      <c r="DJ64" s="4" t="str">
        <v>Gmelina arborea</v>
      </c>
      <c r="DK64" s="4" t="str">
        <v>Grevillea robusta</v>
      </c>
      <c r="DL64" s="4" t="str">
        <v>Guiera senegalensis</v>
      </c>
      <c r="DM64" s="4" t="str">
        <v>Harrisonia abyssinica</v>
      </c>
      <c r="DN64" s="4" t="str">
        <v>Indigofera sp</v>
      </c>
      <c r="DO64" s="4" t="str">
        <v>Jatropha curcas</v>
      </c>
      <c r="DP64" s="4" t="str">
        <v>Julbernardia globiflora</v>
      </c>
      <c r="DQ64" s="4" t="str">
        <v>Juniperus procera</v>
      </c>
      <c r="DR64" s="4" t="str">
        <v>Khaya senegalensis</v>
      </c>
      <c r="DS64" s="4" t="str">
        <v>Lablab purpureus</v>
      </c>
      <c r="DT64" s="4" t="str">
        <v>Leucaena diversifolia</v>
      </c>
      <c r="DU64" s="4" t="str">
        <v>Leucaena leucocephala</v>
      </c>
      <c r="DV64" s="4" t="str">
        <v>Leucaena pallida</v>
      </c>
      <c r="DW64" s="4" t="str">
        <v>Leucaena trichandra</v>
      </c>
      <c r="DX64" s="4" t="str">
        <v>Lippia javanica</v>
      </c>
      <c r="DY64" s="4" t="str">
        <v>Macroptilium atropurpureum</v>
      </c>
      <c r="DZ64" s="4" t="str">
        <v>Macrotyloma axillare</v>
      </c>
      <c r="EA64" s="4" t="str">
        <v>Macrotyloma daltonii</v>
      </c>
      <c r="EB64" s="4" t="str">
        <v>Maesopsis eminii</v>
      </c>
      <c r="EC64" s="4" t="str">
        <v>Mangifera indica</v>
      </c>
      <c r="ED64" s="4" t="str">
        <v>Markhamia lutea</v>
      </c>
      <c r="EE64" s="4" t="str">
        <v>Melia azedarach</v>
      </c>
      <c r="EF64" s="4" t="str">
        <v>Melia volkensii</v>
      </c>
      <c r="EG64" s="4" t="str">
        <v>Milicia excelsa</v>
      </c>
      <c r="EH64" s="4" t="str">
        <v>Milletia ferruginea</v>
      </c>
      <c r="EI64" s="4" t="str">
        <v>Millettia thonningii</v>
      </c>
      <c r="EJ64" s="4" t="str">
        <v>Moringa oleifera</v>
      </c>
      <c r="EK64" s="4" t="str">
        <v>Moringa stenopetala</v>
      </c>
      <c r="EL64" s="4" t="str">
        <v>Neonotonia wightii</v>
      </c>
      <c r="EM64" s="4" t="str">
        <v>Newbouldia laevis</v>
      </c>
      <c r="EN64" s="4" t="str">
        <v>Olea europaea</v>
      </c>
      <c r="EO64" s="4" t="str">
        <v>Opuntia ficus-indica</v>
      </c>
      <c r="EP64" s="4" t="str">
        <v>Palm</v>
      </c>
      <c r="EQ64" s="4" t="str">
        <v>Parkia biglobosa</v>
      </c>
      <c r="ER64" s="4" t="str">
        <v>Paulownia fortunei</v>
      </c>
      <c r="ES64" s="4" t="str">
        <v>Pinus patula</v>
      </c>
      <c r="ET64" s="4" t="str">
        <v>Pithecellobium dulce</v>
      </c>
      <c r="EU64" s="4" t="str">
        <v>Plukenetia conophora</v>
      </c>
      <c r="EV64" s="4" t="str">
        <v>Podocarpus falcatus</v>
      </c>
      <c r="EW64" s="4" t="str">
        <v>Poupartia silvatica</v>
      </c>
      <c r="EX64" s="4" t="str">
        <v>Prosopis africana</v>
      </c>
      <c r="EY64" s="4" t="str">
        <v>Prosopis juliflora</v>
      </c>
      <c r="EZ64" s="4" t="str">
        <v>Prunus africana</v>
      </c>
      <c r="FA64" s="4" t="str">
        <v>Prunus persica</v>
      </c>
      <c r="FB64" s="4" t="str">
        <v>Pterocarpus erinaceus</v>
      </c>
      <c r="FC64" s="4" t="str">
        <v>Pterocarpus lucens</v>
      </c>
      <c r="FD64" s="4" t="str">
        <v>Pterocarpus santalinoides</v>
      </c>
      <c r="FE64" s="4" t="str">
        <v>Pueraria phaseoloides</v>
      </c>
      <c r="FF64" s="4" t="str">
        <v>Quillaja saponaria</v>
      </c>
      <c r="FG64" s="4" t="str">
        <v>Ricinodendron heudelotii</v>
      </c>
      <c r="FH64" s="4" t="str">
        <v>Rosmarinus officinalis</v>
      </c>
      <c r="FI64" s="4" t="str">
        <v>Schefflera abyssinica</v>
      </c>
      <c r="FJ64" s="4" t="str">
        <v>Searsia pyroides</v>
      </c>
      <c r="FK64" s="4" t="str">
        <v>Senna didymobotrya</v>
      </c>
      <c r="FL64" s="4" t="str">
        <v>Senna occidentalis</v>
      </c>
      <c r="FM64" s="4" t="str">
        <v>Senna siamea</v>
      </c>
      <c r="FN64" s="4" t="str">
        <v>Senna singueana</v>
      </c>
      <c r="FO64" s="4" t="str">
        <v>Senna spectabilis</v>
      </c>
      <c r="FP64" s="4" t="str">
        <v>Sesbania cinerascens</v>
      </c>
      <c r="FQ64" s="4" t="str">
        <v>Sesbania goetzei</v>
      </c>
      <c r="FR64" s="4" t="str">
        <v>Sesbania macrantha</v>
      </c>
      <c r="FS64" s="4" t="str">
        <v>Sesbania rostrata</v>
      </c>
      <c r="FT64" s="4" t="str">
        <v>Sesbania sesban</v>
      </c>
      <c r="FU64" s="4" t="str">
        <v>Spathodea campanulata</v>
      </c>
      <c r="FV64" s="4" t="str">
        <v>Spondias mombin</v>
      </c>
      <c r="FW64" s="4" t="str">
        <v>Stereospermum kunthianum</v>
      </c>
      <c r="FX64" s="4" t="str">
        <v>Stylosanthes guianensis</v>
      </c>
      <c r="FY64" s="4" t="str">
        <v>Stylosanthes hamata</v>
      </c>
      <c r="FZ64" s="4" t="str">
        <v>Syzygium guineense</v>
      </c>
      <c r="GA64" s="4" t="str">
        <v>Tamarindus indica</v>
      </c>
      <c r="GB64" s="4" t="str">
        <v>Tarenna sp</v>
      </c>
      <c r="GC64" s="4" t="str">
        <v>Tephrosia candida</v>
      </c>
      <c r="GD64" s="4" t="str">
        <v>Tephrosia diversifolia</v>
      </c>
      <c r="GE64" s="4" t="str">
        <v>Tephrosia sp</v>
      </c>
      <c r="GF64" s="4" t="str">
        <v>Tephrosia vogelii</v>
      </c>
      <c r="GG64" s="4" t="str">
        <v>Terminalia brownii</v>
      </c>
      <c r="GH64" s="4" t="str">
        <v>Terminalia ivoresensis</v>
      </c>
      <c r="GI64" s="4" t="str">
        <v>Terminalia sericea</v>
      </c>
      <c r="GJ64" s="4" t="str">
        <v>Terminalia superba</v>
      </c>
      <c r="GK64" s="4" t="str">
        <v>Tithonia diversifolia</v>
      </c>
      <c r="GL64" s="4" t="str">
        <v>Uapaca kirkiana</v>
      </c>
      <c r="GM64" s="4" t="str">
        <v>Unspecified Tree</v>
      </c>
      <c r="GN64" s="4" t="str">
        <v>Vachellia karroo</v>
      </c>
      <c r="GO64" s="4" t="str">
        <v>Vachellia seyal</v>
      </c>
      <c r="GP64" s="4" t="str">
        <v>Vitellaria paradoxa</v>
      </c>
      <c r="GQ64" s="4" t="str">
        <v>Ziziphus mauritiana</v>
      </c>
    </row>
    <row r="65" spans="1:199" x14ac:dyDescent="0.35">
      <c r="A65" s="4" t="s">
        <v>3754</v>
      </c>
      <c r="C65" s="4" t="s">
        <v>3755</v>
      </c>
      <c r="D65" s="4" t="s">
        <v>109</v>
      </c>
      <c r="E65" s="4" t="s">
        <v>109</v>
      </c>
      <c r="G65" s="4" t="str">
        <f t="shared" si="1"/>
        <v>Berchemia discolor</v>
      </c>
      <c r="I65" s="4" t="str">
        <v>Crotalaria trichotoma</v>
      </c>
      <c r="N65" s="4" t="str" cm="1">
        <f t="array" ref="N65:GQ65">TRANSPOSE(_xlfn._xlws.SORT(_xlfn.UNIQUE(_xlfn._xlws.FILTER($I$2:$I$500,ISNUMBER(SEARCH(AgFor!C43,$I$2:$I$500)),"Not Found"))))</f>
        <v>Acacia angustissima</v>
      </c>
      <c r="O65" s="4" t="str">
        <v>Acacia auriculiformis</v>
      </c>
      <c r="P65" s="4" t="str">
        <v>Acacia brevispica</v>
      </c>
      <c r="Q65" s="4" t="str">
        <v>Acacia caerulescens</v>
      </c>
      <c r="R65" s="4" t="str">
        <v>Acacia crassicarpa</v>
      </c>
      <c r="S65" s="4" t="str">
        <v>Acacia cyanophylla</v>
      </c>
      <c r="T65" s="4" t="str">
        <v>Acacia decurrens</v>
      </c>
      <c r="U65" s="4" t="str">
        <v>Acacia etbaica</v>
      </c>
      <c r="V65" s="4" t="str">
        <v>Acacia ferruginea</v>
      </c>
      <c r="W65" s="4" t="str">
        <v>Acacia holosericea</v>
      </c>
      <c r="X65" s="4" t="str">
        <v>Acacia karroo</v>
      </c>
      <c r="Y65" s="4" t="str">
        <v>Acacia leptocarpa</v>
      </c>
      <c r="Z65" s="4" t="str">
        <v>Acacia mangium</v>
      </c>
      <c r="AA65" s="4" t="str">
        <v>Acacia nilotica</v>
      </c>
      <c r="AB65" s="4" t="str">
        <v>Acacia polyacantha</v>
      </c>
      <c r="AC65" s="4" t="str">
        <v>Acacia saligna</v>
      </c>
      <c r="AD65" s="4" t="str">
        <v>Acacia senegal</v>
      </c>
      <c r="AE65" s="4" t="str">
        <v>Acacia sieberiana</v>
      </c>
      <c r="AF65" s="4" t="str">
        <v>Acacia sp</v>
      </c>
      <c r="AG65" s="4" t="str">
        <v>Acacia tortilis</v>
      </c>
      <c r="AH65" s="4" t="str">
        <v>Acacia toxicaria</v>
      </c>
      <c r="AI65" s="4" t="str">
        <v>Acacia tumida</v>
      </c>
      <c r="AJ65" s="4" t="str">
        <v>Acrocarpus fraxinifolius</v>
      </c>
      <c r="AK65" s="4" t="str">
        <v>Adansonia digitata</v>
      </c>
      <c r="AL65" s="4" t="str">
        <v>Afzelia africana</v>
      </c>
      <c r="AM65" s="4" t="str">
        <v>Albizia chinensis</v>
      </c>
      <c r="AN65" s="4" t="str">
        <v>Albizia coriaria</v>
      </c>
      <c r="AO65" s="4" t="str">
        <v>Albizia gummifera</v>
      </c>
      <c r="AP65" s="4" t="str">
        <v>Albizia lebbeck</v>
      </c>
      <c r="AQ65" s="4" t="str">
        <v>Albizia zygia</v>
      </c>
      <c r="AR65" s="4" t="str">
        <v>Alchornea cordifolia</v>
      </c>
      <c r="AS65" s="4" t="str">
        <v>Alnus acuminata</v>
      </c>
      <c r="AT65" s="4" t="str">
        <v>Antiaris toxicaria</v>
      </c>
      <c r="AU65" s="4" t="str">
        <v>Argyrolobium uniflorum</v>
      </c>
      <c r="AV65" s="4" t="str">
        <v>Artocarpus altilis</v>
      </c>
      <c r="AW65" s="4" t="str">
        <v>Artocarpus heterophyllus</v>
      </c>
      <c r="AX65" s="4" t="str">
        <v>Atriplex nummularia</v>
      </c>
      <c r="AY65" s="4" t="str">
        <v>Azadirachta indica</v>
      </c>
      <c r="AZ65" s="4" t="str">
        <v>Balanites aegyptiaca</v>
      </c>
      <c r="BA65" s="4" t="str">
        <v>Bauhinia reticulata</v>
      </c>
      <c r="BB65" s="4" t="str">
        <v>Bauhinia rufescens</v>
      </c>
      <c r="BC65" s="4" t="str">
        <v>Berchemia discolor</v>
      </c>
      <c r="BD65" s="4" t="str">
        <v>Brachystegia spiciformis</v>
      </c>
      <c r="BE65" s="4" t="str">
        <v>Cajanus cajan</v>
      </c>
      <c r="BF65" s="4" t="str">
        <v>Calliandra calothyrsus</v>
      </c>
      <c r="BG65" s="4" t="str">
        <v>Calopogonium mucunoides</v>
      </c>
      <c r="BH65" s="4" t="str">
        <v>Carissa spinarum</v>
      </c>
      <c r="BI65" s="4" t="str">
        <v>Casuarina equisetifolia</v>
      </c>
      <c r="BJ65" s="4" t="str">
        <v>Casuarina glauca</v>
      </c>
      <c r="BK65" s="4" t="str">
        <v>Catha edulis</v>
      </c>
      <c r="BL65" s="4" t="str">
        <v>Cedrela odorata</v>
      </c>
      <c r="BM65" s="4" t="str">
        <v>Cedrela serrata</v>
      </c>
      <c r="BN65" s="4" t="str">
        <v>Celtis mildbraedii</v>
      </c>
      <c r="BO65" s="4" t="str">
        <v>Centrosema pubescens</v>
      </c>
      <c r="BP65" s="4" t="str">
        <v>Chromolaena odorata</v>
      </c>
      <c r="BQ65" s="4" t="str">
        <v>Cinnamomum cassia</v>
      </c>
      <c r="BR65" s="4" t="str">
        <v>Combretum apiculatum</v>
      </c>
      <c r="BS65" s="4" t="str">
        <v>Cordia africana</v>
      </c>
      <c r="BT65" s="4" t="str">
        <v>Crotalaria agatiflora</v>
      </c>
      <c r="BU65" s="4" t="str">
        <v>Crotalaria grahamiana</v>
      </c>
      <c r="BV65" s="4" t="str">
        <v>Crotalaria juncea</v>
      </c>
      <c r="BW65" s="4" t="str">
        <v>Crotalaria ochrolueca</v>
      </c>
      <c r="BX65" s="4" t="str">
        <v>Crotalaria sp</v>
      </c>
      <c r="BY65" s="4" t="str">
        <v>Crotalaria trichotoma</v>
      </c>
      <c r="BZ65" s="4" t="str">
        <v>Croton macrostachyus</v>
      </c>
      <c r="CA65" s="4" t="str">
        <v>Croton megalocarpus</v>
      </c>
      <c r="CB65" s="4" t="str">
        <v>Cupressus lusitanica</v>
      </c>
      <c r="CC65" s="4" t="str">
        <v>Cytisus proliferus</v>
      </c>
      <c r="CD65" s="4" t="str">
        <v>Dactyladenia barteri</v>
      </c>
      <c r="CE65" s="4" t="str">
        <v>Desmodium discolor</v>
      </c>
      <c r="CF65" s="4" t="str">
        <v>Desmodium distortum</v>
      </c>
      <c r="CG65" s="4" t="str">
        <v>Desmodium intortum</v>
      </c>
      <c r="CH65" s="4" t="str">
        <v>Desmodium uncinatum</v>
      </c>
      <c r="CI65" s="4" t="str">
        <v>Dodonaea viscosa</v>
      </c>
      <c r="CJ65" s="4" t="str">
        <v>Elaeis guineensis</v>
      </c>
      <c r="CK65" s="4" t="str">
        <v>Entada abyssinica</v>
      </c>
      <c r="CL65" s="4" t="str">
        <v>Entandrophragma angolense</v>
      </c>
      <c r="CM65" s="4" t="str">
        <v>Entandrophragma cylindricum</v>
      </c>
      <c r="CN65" s="4" t="str">
        <v>Eriosema ellipticum</v>
      </c>
      <c r="CO65" s="4" t="str">
        <v>Erythrina abyssinica</v>
      </c>
      <c r="CP65" s="4" t="str">
        <v>Erythrina poeppigiana</v>
      </c>
      <c r="CQ65" s="4" t="str">
        <v>Eucalpytus sp</v>
      </c>
      <c r="CR65" s="4" t="str">
        <v>Eucalyptus alba</v>
      </c>
      <c r="CS65" s="4" t="str">
        <v>Eucalyptus camaldulensis</v>
      </c>
      <c r="CT65" s="4" t="str">
        <v>Eucalyptus globulus</v>
      </c>
      <c r="CU65" s="4" t="str">
        <v>Eucalyptus saligna</v>
      </c>
      <c r="CV65" s="4" t="str">
        <v>Euclea racemosa</v>
      </c>
      <c r="CW65" s="4" t="str">
        <v>Faidherbia albida</v>
      </c>
      <c r="CX65" s="4" t="str">
        <v>Fernandoa madagascariensis</v>
      </c>
      <c r="CY65" s="4" t="str">
        <v>Ficus exasperata</v>
      </c>
      <c r="CZ65" s="4" t="str">
        <v>Ficus laurifolia</v>
      </c>
      <c r="DA65" s="4" t="str">
        <v>Ficus natalensis</v>
      </c>
      <c r="DB65" s="4" t="str">
        <v>Ficus polita</v>
      </c>
      <c r="DC65" s="4" t="str">
        <v>Ficus sur</v>
      </c>
      <c r="DD65" s="4" t="str">
        <v>Flemingia macrophylla</v>
      </c>
      <c r="DE65" s="4" t="str">
        <v>Flemingia sp</v>
      </c>
      <c r="DF65" s="4" t="str">
        <v>Gliricida sepium</v>
      </c>
      <c r="DG65" s="4" t="str">
        <v>Gliricidia</v>
      </c>
      <c r="DH65" s="4" t="str">
        <v>Gliricidia maculata</v>
      </c>
      <c r="DI65" s="4" t="str">
        <v>Gliricidia sepium</v>
      </c>
      <c r="DJ65" s="4" t="str">
        <v>Gmelina arborea</v>
      </c>
      <c r="DK65" s="4" t="str">
        <v>Grevillea robusta</v>
      </c>
      <c r="DL65" s="4" t="str">
        <v>Guiera senegalensis</v>
      </c>
      <c r="DM65" s="4" t="str">
        <v>Harrisonia abyssinica</v>
      </c>
      <c r="DN65" s="4" t="str">
        <v>Indigofera sp</v>
      </c>
      <c r="DO65" s="4" t="str">
        <v>Jatropha curcas</v>
      </c>
      <c r="DP65" s="4" t="str">
        <v>Julbernardia globiflora</v>
      </c>
      <c r="DQ65" s="4" t="str">
        <v>Juniperus procera</v>
      </c>
      <c r="DR65" s="4" t="str">
        <v>Khaya senegalensis</v>
      </c>
      <c r="DS65" s="4" t="str">
        <v>Lablab purpureus</v>
      </c>
      <c r="DT65" s="4" t="str">
        <v>Leucaena diversifolia</v>
      </c>
      <c r="DU65" s="4" t="str">
        <v>Leucaena leucocephala</v>
      </c>
      <c r="DV65" s="4" t="str">
        <v>Leucaena pallida</v>
      </c>
      <c r="DW65" s="4" t="str">
        <v>Leucaena trichandra</v>
      </c>
      <c r="DX65" s="4" t="str">
        <v>Lippia javanica</v>
      </c>
      <c r="DY65" s="4" t="str">
        <v>Macroptilium atropurpureum</v>
      </c>
      <c r="DZ65" s="4" t="str">
        <v>Macrotyloma axillare</v>
      </c>
      <c r="EA65" s="4" t="str">
        <v>Macrotyloma daltonii</v>
      </c>
      <c r="EB65" s="4" t="str">
        <v>Maesopsis eminii</v>
      </c>
      <c r="EC65" s="4" t="str">
        <v>Mangifera indica</v>
      </c>
      <c r="ED65" s="4" t="str">
        <v>Markhamia lutea</v>
      </c>
      <c r="EE65" s="4" t="str">
        <v>Melia azedarach</v>
      </c>
      <c r="EF65" s="4" t="str">
        <v>Melia volkensii</v>
      </c>
      <c r="EG65" s="4" t="str">
        <v>Milicia excelsa</v>
      </c>
      <c r="EH65" s="4" t="str">
        <v>Milletia ferruginea</v>
      </c>
      <c r="EI65" s="4" t="str">
        <v>Millettia thonningii</v>
      </c>
      <c r="EJ65" s="4" t="str">
        <v>Moringa oleifera</v>
      </c>
      <c r="EK65" s="4" t="str">
        <v>Moringa stenopetala</v>
      </c>
      <c r="EL65" s="4" t="str">
        <v>Neonotonia wightii</v>
      </c>
      <c r="EM65" s="4" t="str">
        <v>Newbouldia laevis</v>
      </c>
      <c r="EN65" s="4" t="str">
        <v>Olea europaea</v>
      </c>
      <c r="EO65" s="4" t="str">
        <v>Opuntia ficus-indica</v>
      </c>
      <c r="EP65" s="4" t="str">
        <v>Palm</v>
      </c>
      <c r="EQ65" s="4" t="str">
        <v>Parkia biglobosa</v>
      </c>
      <c r="ER65" s="4" t="str">
        <v>Paulownia fortunei</v>
      </c>
      <c r="ES65" s="4" t="str">
        <v>Pinus patula</v>
      </c>
      <c r="ET65" s="4" t="str">
        <v>Pithecellobium dulce</v>
      </c>
      <c r="EU65" s="4" t="str">
        <v>Plukenetia conophora</v>
      </c>
      <c r="EV65" s="4" t="str">
        <v>Podocarpus falcatus</v>
      </c>
      <c r="EW65" s="4" t="str">
        <v>Poupartia silvatica</v>
      </c>
      <c r="EX65" s="4" t="str">
        <v>Prosopis africana</v>
      </c>
      <c r="EY65" s="4" t="str">
        <v>Prosopis juliflora</v>
      </c>
      <c r="EZ65" s="4" t="str">
        <v>Prunus africana</v>
      </c>
      <c r="FA65" s="4" t="str">
        <v>Prunus persica</v>
      </c>
      <c r="FB65" s="4" t="str">
        <v>Pterocarpus erinaceus</v>
      </c>
      <c r="FC65" s="4" t="str">
        <v>Pterocarpus lucens</v>
      </c>
      <c r="FD65" s="4" t="str">
        <v>Pterocarpus santalinoides</v>
      </c>
      <c r="FE65" s="4" t="str">
        <v>Pueraria phaseoloides</v>
      </c>
      <c r="FF65" s="4" t="str">
        <v>Quillaja saponaria</v>
      </c>
      <c r="FG65" s="4" t="str">
        <v>Ricinodendron heudelotii</v>
      </c>
      <c r="FH65" s="4" t="str">
        <v>Rosmarinus officinalis</v>
      </c>
      <c r="FI65" s="4" t="str">
        <v>Schefflera abyssinica</v>
      </c>
      <c r="FJ65" s="4" t="str">
        <v>Searsia pyroides</v>
      </c>
      <c r="FK65" s="4" t="str">
        <v>Senna didymobotrya</v>
      </c>
      <c r="FL65" s="4" t="str">
        <v>Senna occidentalis</v>
      </c>
      <c r="FM65" s="4" t="str">
        <v>Senna siamea</v>
      </c>
      <c r="FN65" s="4" t="str">
        <v>Senna singueana</v>
      </c>
      <c r="FO65" s="4" t="str">
        <v>Senna spectabilis</v>
      </c>
      <c r="FP65" s="4" t="str">
        <v>Sesbania cinerascens</v>
      </c>
      <c r="FQ65" s="4" t="str">
        <v>Sesbania goetzei</v>
      </c>
      <c r="FR65" s="4" t="str">
        <v>Sesbania macrantha</v>
      </c>
      <c r="FS65" s="4" t="str">
        <v>Sesbania rostrata</v>
      </c>
      <c r="FT65" s="4" t="str">
        <v>Sesbania sesban</v>
      </c>
      <c r="FU65" s="4" t="str">
        <v>Spathodea campanulata</v>
      </c>
      <c r="FV65" s="4" t="str">
        <v>Spondias mombin</v>
      </c>
      <c r="FW65" s="4" t="str">
        <v>Stereospermum kunthianum</v>
      </c>
      <c r="FX65" s="4" t="str">
        <v>Stylosanthes guianensis</v>
      </c>
      <c r="FY65" s="4" t="str">
        <v>Stylosanthes hamata</v>
      </c>
      <c r="FZ65" s="4" t="str">
        <v>Syzygium guineense</v>
      </c>
      <c r="GA65" s="4" t="str">
        <v>Tamarindus indica</v>
      </c>
      <c r="GB65" s="4" t="str">
        <v>Tarenna sp</v>
      </c>
      <c r="GC65" s="4" t="str">
        <v>Tephrosia candida</v>
      </c>
      <c r="GD65" s="4" t="str">
        <v>Tephrosia diversifolia</v>
      </c>
      <c r="GE65" s="4" t="str">
        <v>Tephrosia sp</v>
      </c>
      <c r="GF65" s="4" t="str">
        <v>Tephrosia vogelii</v>
      </c>
      <c r="GG65" s="4" t="str">
        <v>Terminalia brownii</v>
      </c>
      <c r="GH65" s="4" t="str">
        <v>Terminalia ivoresensis</v>
      </c>
      <c r="GI65" s="4" t="str">
        <v>Terminalia sericea</v>
      </c>
      <c r="GJ65" s="4" t="str">
        <v>Terminalia superba</v>
      </c>
      <c r="GK65" s="4" t="str">
        <v>Tithonia diversifolia</v>
      </c>
      <c r="GL65" s="4" t="str">
        <v>Uapaca kirkiana</v>
      </c>
      <c r="GM65" s="4" t="str">
        <v>Unspecified Tree</v>
      </c>
      <c r="GN65" s="4" t="str">
        <v>Vachellia karroo</v>
      </c>
      <c r="GO65" s="4" t="str">
        <v>Vachellia seyal</v>
      </c>
      <c r="GP65" s="4" t="str">
        <v>Vitellaria paradoxa</v>
      </c>
      <c r="GQ65" s="4" t="str">
        <v>Ziziphus mauritiana</v>
      </c>
    </row>
    <row r="66" spans="1:199" x14ac:dyDescent="0.35">
      <c r="A66" s="4" t="s">
        <v>3756</v>
      </c>
      <c r="C66" s="4" t="s">
        <v>3757</v>
      </c>
      <c r="D66" s="4" t="s">
        <v>109</v>
      </c>
      <c r="E66" s="4" t="s">
        <v>3758</v>
      </c>
      <c r="G66" s="4" t="str">
        <f t="shared" ref="G66:G97" si="2">IF(B66&lt;&gt;"",B66,A66)</f>
        <v>Brachystegia spiciformis</v>
      </c>
      <c r="I66" s="4" t="str">
        <v>Croton macrostachyus</v>
      </c>
      <c r="N66" s="4" t="str" cm="1">
        <f t="array" ref="N66:GQ66">TRANSPOSE(_xlfn._xlws.SORT(_xlfn.UNIQUE(_xlfn._xlws.FILTER($I$2:$I$500,ISNUMBER(SEARCH(AgFor!D44,$I$2:$I$500)),"Not Found"))))</f>
        <v>Acacia angustissima</v>
      </c>
      <c r="O66" s="4" t="str">
        <v>Acacia auriculiformis</v>
      </c>
      <c r="P66" s="4" t="str">
        <v>Acacia brevispica</v>
      </c>
      <c r="Q66" s="4" t="str">
        <v>Acacia caerulescens</v>
      </c>
      <c r="R66" s="4" t="str">
        <v>Acacia crassicarpa</v>
      </c>
      <c r="S66" s="4" t="str">
        <v>Acacia cyanophylla</v>
      </c>
      <c r="T66" s="4" t="str">
        <v>Acacia decurrens</v>
      </c>
      <c r="U66" s="4" t="str">
        <v>Acacia etbaica</v>
      </c>
      <c r="V66" s="4" t="str">
        <v>Acacia ferruginea</v>
      </c>
      <c r="W66" s="4" t="str">
        <v>Acacia holosericea</v>
      </c>
      <c r="X66" s="4" t="str">
        <v>Acacia karroo</v>
      </c>
      <c r="Y66" s="4" t="str">
        <v>Acacia leptocarpa</v>
      </c>
      <c r="Z66" s="4" t="str">
        <v>Acacia mangium</v>
      </c>
      <c r="AA66" s="4" t="str">
        <v>Acacia nilotica</v>
      </c>
      <c r="AB66" s="4" t="str">
        <v>Acacia polyacantha</v>
      </c>
      <c r="AC66" s="4" t="str">
        <v>Acacia saligna</v>
      </c>
      <c r="AD66" s="4" t="str">
        <v>Acacia senegal</v>
      </c>
      <c r="AE66" s="4" t="str">
        <v>Acacia sieberiana</v>
      </c>
      <c r="AF66" s="4" t="str">
        <v>Acacia sp</v>
      </c>
      <c r="AG66" s="4" t="str">
        <v>Acacia tortilis</v>
      </c>
      <c r="AH66" s="4" t="str">
        <v>Acacia toxicaria</v>
      </c>
      <c r="AI66" s="4" t="str">
        <v>Acacia tumida</v>
      </c>
      <c r="AJ66" s="4" t="str">
        <v>Acrocarpus fraxinifolius</v>
      </c>
      <c r="AK66" s="4" t="str">
        <v>Adansonia digitata</v>
      </c>
      <c r="AL66" s="4" t="str">
        <v>Afzelia africana</v>
      </c>
      <c r="AM66" s="4" t="str">
        <v>Albizia chinensis</v>
      </c>
      <c r="AN66" s="4" t="str">
        <v>Albizia coriaria</v>
      </c>
      <c r="AO66" s="4" t="str">
        <v>Albizia gummifera</v>
      </c>
      <c r="AP66" s="4" t="str">
        <v>Albizia lebbeck</v>
      </c>
      <c r="AQ66" s="4" t="str">
        <v>Albizia zygia</v>
      </c>
      <c r="AR66" s="4" t="str">
        <v>Alchornea cordifolia</v>
      </c>
      <c r="AS66" s="4" t="str">
        <v>Alnus acuminata</v>
      </c>
      <c r="AT66" s="4" t="str">
        <v>Antiaris toxicaria</v>
      </c>
      <c r="AU66" s="4" t="str">
        <v>Argyrolobium uniflorum</v>
      </c>
      <c r="AV66" s="4" t="str">
        <v>Artocarpus altilis</v>
      </c>
      <c r="AW66" s="4" t="str">
        <v>Artocarpus heterophyllus</v>
      </c>
      <c r="AX66" s="4" t="str">
        <v>Atriplex nummularia</v>
      </c>
      <c r="AY66" s="4" t="str">
        <v>Azadirachta indica</v>
      </c>
      <c r="AZ66" s="4" t="str">
        <v>Balanites aegyptiaca</v>
      </c>
      <c r="BA66" s="4" t="str">
        <v>Bauhinia reticulata</v>
      </c>
      <c r="BB66" s="4" t="str">
        <v>Bauhinia rufescens</v>
      </c>
      <c r="BC66" s="4" t="str">
        <v>Berchemia discolor</v>
      </c>
      <c r="BD66" s="4" t="str">
        <v>Brachystegia spiciformis</v>
      </c>
      <c r="BE66" s="4" t="str">
        <v>Cajanus cajan</v>
      </c>
      <c r="BF66" s="4" t="str">
        <v>Calliandra calothyrsus</v>
      </c>
      <c r="BG66" s="4" t="str">
        <v>Calopogonium mucunoides</v>
      </c>
      <c r="BH66" s="4" t="str">
        <v>Carissa spinarum</v>
      </c>
      <c r="BI66" s="4" t="str">
        <v>Casuarina equisetifolia</v>
      </c>
      <c r="BJ66" s="4" t="str">
        <v>Casuarina glauca</v>
      </c>
      <c r="BK66" s="4" t="str">
        <v>Catha edulis</v>
      </c>
      <c r="BL66" s="4" t="str">
        <v>Cedrela odorata</v>
      </c>
      <c r="BM66" s="4" t="str">
        <v>Cedrela serrata</v>
      </c>
      <c r="BN66" s="4" t="str">
        <v>Celtis mildbraedii</v>
      </c>
      <c r="BO66" s="4" t="str">
        <v>Centrosema pubescens</v>
      </c>
      <c r="BP66" s="4" t="str">
        <v>Chromolaena odorata</v>
      </c>
      <c r="BQ66" s="4" t="str">
        <v>Cinnamomum cassia</v>
      </c>
      <c r="BR66" s="4" t="str">
        <v>Combretum apiculatum</v>
      </c>
      <c r="BS66" s="4" t="str">
        <v>Cordia africana</v>
      </c>
      <c r="BT66" s="4" t="str">
        <v>Crotalaria agatiflora</v>
      </c>
      <c r="BU66" s="4" t="str">
        <v>Crotalaria grahamiana</v>
      </c>
      <c r="BV66" s="4" t="str">
        <v>Crotalaria juncea</v>
      </c>
      <c r="BW66" s="4" t="str">
        <v>Crotalaria ochrolueca</v>
      </c>
      <c r="BX66" s="4" t="str">
        <v>Crotalaria sp</v>
      </c>
      <c r="BY66" s="4" t="str">
        <v>Crotalaria trichotoma</v>
      </c>
      <c r="BZ66" s="4" t="str">
        <v>Croton macrostachyus</v>
      </c>
      <c r="CA66" s="4" t="str">
        <v>Croton megalocarpus</v>
      </c>
      <c r="CB66" s="4" t="str">
        <v>Cupressus lusitanica</v>
      </c>
      <c r="CC66" s="4" t="str">
        <v>Cytisus proliferus</v>
      </c>
      <c r="CD66" s="4" t="str">
        <v>Dactyladenia barteri</v>
      </c>
      <c r="CE66" s="4" t="str">
        <v>Desmodium discolor</v>
      </c>
      <c r="CF66" s="4" t="str">
        <v>Desmodium distortum</v>
      </c>
      <c r="CG66" s="4" t="str">
        <v>Desmodium intortum</v>
      </c>
      <c r="CH66" s="4" t="str">
        <v>Desmodium uncinatum</v>
      </c>
      <c r="CI66" s="4" t="str">
        <v>Dodonaea viscosa</v>
      </c>
      <c r="CJ66" s="4" t="str">
        <v>Elaeis guineensis</v>
      </c>
      <c r="CK66" s="4" t="str">
        <v>Entada abyssinica</v>
      </c>
      <c r="CL66" s="4" t="str">
        <v>Entandrophragma angolense</v>
      </c>
      <c r="CM66" s="4" t="str">
        <v>Entandrophragma cylindricum</v>
      </c>
      <c r="CN66" s="4" t="str">
        <v>Eriosema ellipticum</v>
      </c>
      <c r="CO66" s="4" t="str">
        <v>Erythrina abyssinica</v>
      </c>
      <c r="CP66" s="4" t="str">
        <v>Erythrina poeppigiana</v>
      </c>
      <c r="CQ66" s="4" t="str">
        <v>Eucalpytus sp</v>
      </c>
      <c r="CR66" s="4" t="str">
        <v>Eucalyptus alba</v>
      </c>
      <c r="CS66" s="4" t="str">
        <v>Eucalyptus camaldulensis</v>
      </c>
      <c r="CT66" s="4" t="str">
        <v>Eucalyptus globulus</v>
      </c>
      <c r="CU66" s="4" t="str">
        <v>Eucalyptus saligna</v>
      </c>
      <c r="CV66" s="4" t="str">
        <v>Euclea racemosa</v>
      </c>
      <c r="CW66" s="4" t="str">
        <v>Faidherbia albida</v>
      </c>
      <c r="CX66" s="4" t="str">
        <v>Fernandoa madagascariensis</v>
      </c>
      <c r="CY66" s="4" t="str">
        <v>Ficus exasperata</v>
      </c>
      <c r="CZ66" s="4" t="str">
        <v>Ficus laurifolia</v>
      </c>
      <c r="DA66" s="4" t="str">
        <v>Ficus natalensis</v>
      </c>
      <c r="DB66" s="4" t="str">
        <v>Ficus polita</v>
      </c>
      <c r="DC66" s="4" t="str">
        <v>Ficus sur</v>
      </c>
      <c r="DD66" s="4" t="str">
        <v>Flemingia macrophylla</v>
      </c>
      <c r="DE66" s="4" t="str">
        <v>Flemingia sp</v>
      </c>
      <c r="DF66" s="4" t="str">
        <v>Gliricida sepium</v>
      </c>
      <c r="DG66" s="4" t="str">
        <v>Gliricidia</v>
      </c>
      <c r="DH66" s="4" t="str">
        <v>Gliricidia maculata</v>
      </c>
      <c r="DI66" s="4" t="str">
        <v>Gliricidia sepium</v>
      </c>
      <c r="DJ66" s="4" t="str">
        <v>Gmelina arborea</v>
      </c>
      <c r="DK66" s="4" t="str">
        <v>Grevillea robusta</v>
      </c>
      <c r="DL66" s="4" t="str">
        <v>Guiera senegalensis</v>
      </c>
      <c r="DM66" s="4" t="str">
        <v>Harrisonia abyssinica</v>
      </c>
      <c r="DN66" s="4" t="str">
        <v>Indigofera sp</v>
      </c>
      <c r="DO66" s="4" t="str">
        <v>Jatropha curcas</v>
      </c>
      <c r="DP66" s="4" t="str">
        <v>Julbernardia globiflora</v>
      </c>
      <c r="DQ66" s="4" t="str">
        <v>Juniperus procera</v>
      </c>
      <c r="DR66" s="4" t="str">
        <v>Khaya senegalensis</v>
      </c>
      <c r="DS66" s="4" t="str">
        <v>Lablab purpureus</v>
      </c>
      <c r="DT66" s="4" t="str">
        <v>Leucaena diversifolia</v>
      </c>
      <c r="DU66" s="4" t="str">
        <v>Leucaena leucocephala</v>
      </c>
      <c r="DV66" s="4" t="str">
        <v>Leucaena pallida</v>
      </c>
      <c r="DW66" s="4" t="str">
        <v>Leucaena trichandra</v>
      </c>
      <c r="DX66" s="4" t="str">
        <v>Lippia javanica</v>
      </c>
      <c r="DY66" s="4" t="str">
        <v>Macroptilium atropurpureum</v>
      </c>
      <c r="DZ66" s="4" t="str">
        <v>Macrotyloma axillare</v>
      </c>
      <c r="EA66" s="4" t="str">
        <v>Macrotyloma daltonii</v>
      </c>
      <c r="EB66" s="4" t="str">
        <v>Maesopsis eminii</v>
      </c>
      <c r="EC66" s="4" t="str">
        <v>Mangifera indica</v>
      </c>
      <c r="ED66" s="4" t="str">
        <v>Markhamia lutea</v>
      </c>
      <c r="EE66" s="4" t="str">
        <v>Melia azedarach</v>
      </c>
      <c r="EF66" s="4" t="str">
        <v>Melia volkensii</v>
      </c>
      <c r="EG66" s="4" t="str">
        <v>Milicia excelsa</v>
      </c>
      <c r="EH66" s="4" t="str">
        <v>Milletia ferruginea</v>
      </c>
      <c r="EI66" s="4" t="str">
        <v>Millettia thonningii</v>
      </c>
      <c r="EJ66" s="4" t="str">
        <v>Moringa oleifera</v>
      </c>
      <c r="EK66" s="4" t="str">
        <v>Moringa stenopetala</v>
      </c>
      <c r="EL66" s="4" t="str">
        <v>Neonotonia wightii</v>
      </c>
      <c r="EM66" s="4" t="str">
        <v>Newbouldia laevis</v>
      </c>
      <c r="EN66" s="4" t="str">
        <v>Olea europaea</v>
      </c>
      <c r="EO66" s="4" t="str">
        <v>Opuntia ficus-indica</v>
      </c>
      <c r="EP66" s="4" t="str">
        <v>Palm</v>
      </c>
      <c r="EQ66" s="4" t="str">
        <v>Parkia biglobosa</v>
      </c>
      <c r="ER66" s="4" t="str">
        <v>Paulownia fortunei</v>
      </c>
      <c r="ES66" s="4" t="str">
        <v>Pinus patula</v>
      </c>
      <c r="ET66" s="4" t="str">
        <v>Pithecellobium dulce</v>
      </c>
      <c r="EU66" s="4" t="str">
        <v>Plukenetia conophora</v>
      </c>
      <c r="EV66" s="4" t="str">
        <v>Podocarpus falcatus</v>
      </c>
      <c r="EW66" s="4" t="str">
        <v>Poupartia silvatica</v>
      </c>
      <c r="EX66" s="4" t="str">
        <v>Prosopis africana</v>
      </c>
      <c r="EY66" s="4" t="str">
        <v>Prosopis juliflora</v>
      </c>
      <c r="EZ66" s="4" t="str">
        <v>Prunus africana</v>
      </c>
      <c r="FA66" s="4" t="str">
        <v>Prunus persica</v>
      </c>
      <c r="FB66" s="4" t="str">
        <v>Pterocarpus erinaceus</v>
      </c>
      <c r="FC66" s="4" t="str">
        <v>Pterocarpus lucens</v>
      </c>
      <c r="FD66" s="4" t="str">
        <v>Pterocarpus santalinoides</v>
      </c>
      <c r="FE66" s="4" t="str">
        <v>Pueraria phaseoloides</v>
      </c>
      <c r="FF66" s="4" t="str">
        <v>Quillaja saponaria</v>
      </c>
      <c r="FG66" s="4" t="str">
        <v>Ricinodendron heudelotii</v>
      </c>
      <c r="FH66" s="4" t="str">
        <v>Rosmarinus officinalis</v>
      </c>
      <c r="FI66" s="4" t="str">
        <v>Schefflera abyssinica</v>
      </c>
      <c r="FJ66" s="4" t="str">
        <v>Searsia pyroides</v>
      </c>
      <c r="FK66" s="4" t="str">
        <v>Senna didymobotrya</v>
      </c>
      <c r="FL66" s="4" t="str">
        <v>Senna occidentalis</v>
      </c>
      <c r="FM66" s="4" t="str">
        <v>Senna siamea</v>
      </c>
      <c r="FN66" s="4" t="str">
        <v>Senna singueana</v>
      </c>
      <c r="FO66" s="4" t="str">
        <v>Senna spectabilis</v>
      </c>
      <c r="FP66" s="4" t="str">
        <v>Sesbania cinerascens</v>
      </c>
      <c r="FQ66" s="4" t="str">
        <v>Sesbania goetzei</v>
      </c>
      <c r="FR66" s="4" t="str">
        <v>Sesbania macrantha</v>
      </c>
      <c r="FS66" s="4" t="str">
        <v>Sesbania rostrata</v>
      </c>
      <c r="FT66" s="4" t="str">
        <v>Sesbania sesban</v>
      </c>
      <c r="FU66" s="4" t="str">
        <v>Spathodea campanulata</v>
      </c>
      <c r="FV66" s="4" t="str">
        <v>Spondias mombin</v>
      </c>
      <c r="FW66" s="4" t="str">
        <v>Stereospermum kunthianum</v>
      </c>
      <c r="FX66" s="4" t="str">
        <v>Stylosanthes guianensis</v>
      </c>
      <c r="FY66" s="4" t="str">
        <v>Stylosanthes hamata</v>
      </c>
      <c r="FZ66" s="4" t="str">
        <v>Syzygium guineense</v>
      </c>
      <c r="GA66" s="4" t="str">
        <v>Tamarindus indica</v>
      </c>
      <c r="GB66" s="4" t="str">
        <v>Tarenna sp</v>
      </c>
      <c r="GC66" s="4" t="str">
        <v>Tephrosia candida</v>
      </c>
      <c r="GD66" s="4" t="str">
        <v>Tephrosia diversifolia</v>
      </c>
      <c r="GE66" s="4" t="str">
        <v>Tephrosia sp</v>
      </c>
      <c r="GF66" s="4" t="str">
        <v>Tephrosia vogelii</v>
      </c>
      <c r="GG66" s="4" t="str">
        <v>Terminalia brownii</v>
      </c>
      <c r="GH66" s="4" t="str">
        <v>Terminalia ivoresensis</v>
      </c>
      <c r="GI66" s="4" t="str">
        <v>Terminalia sericea</v>
      </c>
      <c r="GJ66" s="4" t="str">
        <v>Terminalia superba</v>
      </c>
      <c r="GK66" s="4" t="str">
        <v>Tithonia diversifolia</v>
      </c>
      <c r="GL66" s="4" t="str">
        <v>Uapaca kirkiana</v>
      </c>
      <c r="GM66" s="4" t="str">
        <v>Unspecified Tree</v>
      </c>
      <c r="GN66" s="4" t="str">
        <v>Vachellia karroo</v>
      </c>
      <c r="GO66" s="4" t="str">
        <v>Vachellia seyal</v>
      </c>
      <c r="GP66" s="4" t="str">
        <v>Vitellaria paradoxa</v>
      </c>
      <c r="GQ66" s="4" t="str">
        <v>Ziziphus mauritiana</v>
      </c>
    </row>
    <row r="67" spans="1:199" x14ac:dyDescent="0.35">
      <c r="A67" s="4" t="s">
        <v>3756</v>
      </c>
      <c r="C67" s="4" t="s">
        <v>3757</v>
      </c>
      <c r="D67" s="4" t="s">
        <v>109</v>
      </c>
      <c r="E67" s="4" t="s">
        <v>3759</v>
      </c>
      <c r="G67" s="4" t="str">
        <f t="shared" si="2"/>
        <v>Brachystegia spiciformis</v>
      </c>
      <c r="I67" s="4" t="str">
        <v>Croton megalocarpus</v>
      </c>
      <c r="N67" s="4" t="str" cm="1">
        <f t="array" ref="N67:GQ67">TRANSPOSE(_xlfn._xlws.SORT(_xlfn.UNIQUE(_xlfn._xlws.FILTER($I$2:$I$500,ISNUMBER(SEARCH(AgFor!D45,$I$2:$I$500)),"Not Found"))))</f>
        <v>Acacia angustissima</v>
      </c>
      <c r="O67" s="4" t="str">
        <v>Acacia auriculiformis</v>
      </c>
      <c r="P67" s="4" t="str">
        <v>Acacia brevispica</v>
      </c>
      <c r="Q67" s="4" t="str">
        <v>Acacia caerulescens</v>
      </c>
      <c r="R67" s="4" t="str">
        <v>Acacia crassicarpa</v>
      </c>
      <c r="S67" s="4" t="str">
        <v>Acacia cyanophylla</v>
      </c>
      <c r="T67" s="4" t="str">
        <v>Acacia decurrens</v>
      </c>
      <c r="U67" s="4" t="str">
        <v>Acacia etbaica</v>
      </c>
      <c r="V67" s="4" t="str">
        <v>Acacia ferruginea</v>
      </c>
      <c r="W67" s="4" t="str">
        <v>Acacia holosericea</v>
      </c>
      <c r="X67" s="4" t="str">
        <v>Acacia karroo</v>
      </c>
      <c r="Y67" s="4" t="str">
        <v>Acacia leptocarpa</v>
      </c>
      <c r="Z67" s="4" t="str">
        <v>Acacia mangium</v>
      </c>
      <c r="AA67" s="4" t="str">
        <v>Acacia nilotica</v>
      </c>
      <c r="AB67" s="4" t="str">
        <v>Acacia polyacantha</v>
      </c>
      <c r="AC67" s="4" t="str">
        <v>Acacia saligna</v>
      </c>
      <c r="AD67" s="4" t="str">
        <v>Acacia senegal</v>
      </c>
      <c r="AE67" s="4" t="str">
        <v>Acacia sieberiana</v>
      </c>
      <c r="AF67" s="4" t="str">
        <v>Acacia sp</v>
      </c>
      <c r="AG67" s="4" t="str">
        <v>Acacia tortilis</v>
      </c>
      <c r="AH67" s="4" t="str">
        <v>Acacia toxicaria</v>
      </c>
      <c r="AI67" s="4" t="str">
        <v>Acacia tumida</v>
      </c>
      <c r="AJ67" s="4" t="str">
        <v>Acrocarpus fraxinifolius</v>
      </c>
      <c r="AK67" s="4" t="str">
        <v>Adansonia digitata</v>
      </c>
      <c r="AL67" s="4" t="str">
        <v>Afzelia africana</v>
      </c>
      <c r="AM67" s="4" t="str">
        <v>Albizia chinensis</v>
      </c>
      <c r="AN67" s="4" t="str">
        <v>Albizia coriaria</v>
      </c>
      <c r="AO67" s="4" t="str">
        <v>Albizia gummifera</v>
      </c>
      <c r="AP67" s="4" t="str">
        <v>Albizia lebbeck</v>
      </c>
      <c r="AQ67" s="4" t="str">
        <v>Albizia zygia</v>
      </c>
      <c r="AR67" s="4" t="str">
        <v>Alchornea cordifolia</v>
      </c>
      <c r="AS67" s="4" t="str">
        <v>Alnus acuminata</v>
      </c>
      <c r="AT67" s="4" t="str">
        <v>Antiaris toxicaria</v>
      </c>
      <c r="AU67" s="4" t="str">
        <v>Argyrolobium uniflorum</v>
      </c>
      <c r="AV67" s="4" t="str">
        <v>Artocarpus altilis</v>
      </c>
      <c r="AW67" s="4" t="str">
        <v>Artocarpus heterophyllus</v>
      </c>
      <c r="AX67" s="4" t="str">
        <v>Atriplex nummularia</v>
      </c>
      <c r="AY67" s="4" t="str">
        <v>Azadirachta indica</v>
      </c>
      <c r="AZ67" s="4" t="str">
        <v>Balanites aegyptiaca</v>
      </c>
      <c r="BA67" s="4" t="str">
        <v>Bauhinia reticulata</v>
      </c>
      <c r="BB67" s="4" t="str">
        <v>Bauhinia rufescens</v>
      </c>
      <c r="BC67" s="4" t="str">
        <v>Berchemia discolor</v>
      </c>
      <c r="BD67" s="4" t="str">
        <v>Brachystegia spiciformis</v>
      </c>
      <c r="BE67" s="4" t="str">
        <v>Cajanus cajan</v>
      </c>
      <c r="BF67" s="4" t="str">
        <v>Calliandra calothyrsus</v>
      </c>
      <c r="BG67" s="4" t="str">
        <v>Calopogonium mucunoides</v>
      </c>
      <c r="BH67" s="4" t="str">
        <v>Carissa spinarum</v>
      </c>
      <c r="BI67" s="4" t="str">
        <v>Casuarina equisetifolia</v>
      </c>
      <c r="BJ67" s="4" t="str">
        <v>Casuarina glauca</v>
      </c>
      <c r="BK67" s="4" t="str">
        <v>Catha edulis</v>
      </c>
      <c r="BL67" s="4" t="str">
        <v>Cedrela odorata</v>
      </c>
      <c r="BM67" s="4" t="str">
        <v>Cedrela serrata</v>
      </c>
      <c r="BN67" s="4" t="str">
        <v>Celtis mildbraedii</v>
      </c>
      <c r="BO67" s="4" t="str">
        <v>Centrosema pubescens</v>
      </c>
      <c r="BP67" s="4" t="str">
        <v>Chromolaena odorata</v>
      </c>
      <c r="BQ67" s="4" t="str">
        <v>Cinnamomum cassia</v>
      </c>
      <c r="BR67" s="4" t="str">
        <v>Combretum apiculatum</v>
      </c>
      <c r="BS67" s="4" t="str">
        <v>Cordia africana</v>
      </c>
      <c r="BT67" s="4" t="str">
        <v>Crotalaria agatiflora</v>
      </c>
      <c r="BU67" s="4" t="str">
        <v>Crotalaria grahamiana</v>
      </c>
      <c r="BV67" s="4" t="str">
        <v>Crotalaria juncea</v>
      </c>
      <c r="BW67" s="4" t="str">
        <v>Crotalaria ochrolueca</v>
      </c>
      <c r="BX67" s="4" t="str">
        <v>Crotalaria sp</v>
      </c>
      <c r="BY67" s="4" t="str">
        <v>Crotalaria trichotoma</v>
      </c>
      <c r="BZ67" s="4" t="str">
        <v>Croton macrostachyus</v>
      </c>
      <c r="CA67" s="4" t="str">
        <v>Croton megalocarpus</v>
      </c>
      <c r="CB67" s="4" t="str">
        <v>Cupressus lusitanica</v>
      </c>
      <c r="CC67" s="4" t="str">
        <v>Cytisus proliferus</v>
      </c>
      <c r="CD67" s="4" t="str">
        <v>Dactyladenia barteri</v>
      </c>
      <c r="CE67" s="4" t="str">
        <v>Desmodium discolor</v>
      </c>
      <c r="CF67" s="4" t="str">
        <v>Desmodium distortum</v>
      </c>
      <c r="CG67" s="4" t="str">
        <v>Desmodium intortum</v>
      </c>
      <c r="CH67" s="4" t="str">
        <v>Desmodium uncinatum</v>
      </c>
      <c r="CI67" s="4" t="str">
        <v>Dodonaea viscosa</v>
      </c>
      <c r="CJ67" s="4" t="str">
        <v>Elaeis guineensis</v>
      </c>
      <c r="CK67" s="4" t="str">
        <v>Entada abyssinica</v>
      </c>
      <c r="CL67" s="4" t="str">
        <v>Entandrophragma angolense</v>
      </c>
      <c r="CM67" s="4" t="str">
        <v>Entandrophragma cylindricum</v>
      </c>
      <c r="CN67" s="4" t="str">
        <v>Eriosema ellipticum</v>
      </c>
      <c r="CO67" s="4" t="str">
        <v>Erythrina abyssinica</v>
      </c>
      <c r="CP67" s="4" t="str">
        <v>Erythrina poeppigiana</v>
      </c>
      <c r="CQ67" s="4" t="str">
        <v>Eucalpytus sp</v>
      </c>
      <c r="CR67" s="4" t="str">
        <v>Eucalyptus alba</v>
      </c>
      <c r="CS67" s="4" t="str">
        <v>Eucalyptus camaldulensis</v>
      </c>
      <c r="CT67" s="4" t="str">
        <v>Eucalyptus globulus</v>
      </c>
      <c r="CU67" s="4" t="str">
        <v>Eucalyptus saligna</v>
      </c>
      <c r="CV67" s="4" t="str">
        <v>Euclea racemosa</v>
      </c>
      <c r="CW67" s="4" t="str">
        <v>Faidherbia albida</v>
      </c>
      <c r="CX67" s="4" t="str">
        <v>Fernandoa madagascariensis</v>
      </c>
      <c r="CY67" s="4" t="str">
        <v>Ficus exasperata</v>
      </c>
      <c r="CZ67" s="4" t="str">
        <v>Ficus laurifolia</v>
      </c>
      <c r="DA67" s="4" t="str">
        <v>Ficus natalensis</v>
      </c>
      <c r="DB67" s="4" t="str">
        <v>Ficus polita</v>
      </c>
      <c r="DC67" s="4" t="str">
        <v>Ficus sur</v>
      </c>
      <c r="DD67" s="4" t="str">
        <v>Flemingia macrophylla</v>
      </c>
      <c r="DE67" s="4" t="str">
        <v>Flemingia sp</v>
      </c>
      <c r="DF67" s="4" t="str">
        <v>Gliricida sepium</v>
      </c>
      <c r="DG67" s="4" t="str">
        <v>Gliricidia</v>
      </c>
      <c r="DH67" s="4" t="str">
        <v>Gliricidia maculata</v>
      </c>
      <c r="DI67" s="4" t="str">
        <v>Gliricidia sepium</v>
      </c>
      <c r="DJ67" s="4" t="str">
        <v>Gmelina arborea</v>
      </c>
      <c r="DK67" s="4" t="str">
        <v>Grevillea robusta</v>
      </c>
      <c r="DL67" s="4" t="str">
        <v>Guiera senegalensis</v>
      </c>
      <c r="DM67" s="4" t="str">
        <v>Harrisonia abyssinica</v>
      </c>
      <c r="DN67" s="4" t="str">
        <v>Indigofera sp</v>
      </c>
      <c r="DO67" s="4" t="str">
        <v>Jatropha curcas</v>
      </c>
      <c r="DP67" s="4" t="str">
        <v>Julbernardia globiflora</v>
      </c>
      <c r="DQ67" s="4" t="str">
        <v>Juniperus procera</v>
      </c>
      <c r="DR67" s="4" t="str">
        <v>Khaya senegalensis</v>
      </c>
      <c r="DS67" s="4" t="str">
        <v>Lablab purpureus</v>
      </c>
      <c r="DT67" s="4" t="str">
        <v>Leucaena diversifolia</v>
      </c>
      <c r="DU67" s="4" t="str">
        <v>Leucaena leucocephala</v>
      </c>
      <c r="DV67" s="4" t="str">
        <v>Leucaena pallida</v>
      </c>
      <c r="DW67" s="4" t="str">
        <v>Leucaena trichandra</v>
      </c>
      <c r="DX67" s="4" t="str">
        <v>Lippia javanica</v>
      </c>
      <c r="DY67" s="4" t="str">
        <v>Macroptilium atropurpureum</v>
      </c>
      <c r="DZ67" s="4" t="str">
        <v>Macrotyloma axillare</v>
      </c>
      <c r="EA67" s="4" t="str">
        <v>Macrotyloma daltonii</v>
      </c>
      <c r="EB67" s="4" t="str">
        <v>Maesopsis eminii</v>
      </c>
      <c r="EC67" s="4" t="str">
        <v>Mangifera indica</v>
      </c>
      <c r="ED67" s="4" t="str">
        <v>Markhamia lutea</v>
      </c>
      <c r="EE67" s="4" t="str">
        <v>Melia azedarach</v>
      </c>
      <c r="EF67" s="4" t="str">
        <v>Melia volkensii</v>
      </c>
      <c r="EG67" s="4" t="str">
        <v>Milicia excelsa</v>
      </c>
      <c r="EH67" s="4" t="str">
        <v>Milletia ferruginea</v>
      </c>
      <c r="EI67" s="4" t="str">
        <v>Millettia thonningii</v>
      </c>
      <c r="EJ67" s="4" t="str">
        <v>Moringa oleifera</v>
      </c>
      <c r="EK67" s="4" t="str">
        <v>Moringa stenopetala</v>
      </c>
      <c r="EL67" s="4" t="str">
        <v>Neonotonia wightii</v>
      </c>
      <c r="EM67" s="4" t="str">
        <v>Newbouldia laevis</v>
      </c>
      <c r="EN67" s="4" t="str">
        <v>Olea europaea</v>
      </c>
      <c r="EO67" s="4" t="str">
        <v>Opuntia ficus-indica</v>
      </c>
      <c r="EP67" s="4" t="str">
        <v>Palm</v>
      </c>
      <c r="EQ67" s="4" t="str">
        <v>Parkia biglobosa</v>
      </c>
      <c r="ER67" s="4" t="str">
        <v>Paulownia fortunei</v>
      </c>
      <c r="ES67" s="4" t="str">
        <v>Pinus patula</v>
      </c>
      <c r="ET67" s="4" t="str">
        <v>Pithecellobium dulce</v>
      </c>
      <c r="EU67" s="4" t="str">
        <v>Plukenetia conophora</v>
      </c>
      <c r="EV67" s="4" t="str">
        <v>Podocarpus falcatus</v>
      </c>
      <c r="EW67" s="4" t="str">
        <v>Poupartia silvatica</v>
      </c>
      <c r="EX67" s="4" t="str">
        <v>Prosopis africana</v>
      </c>
      <c r="EY67" s="4" t="str">
        <v>Prosopis juliflora</v>
      </c>
      <c r="EZ67" s="4" t="str">
        <v>Prunus africana</v>
      </c>
      <c r="FA67" s="4" t="str">
        <v>Prunus persica</v>
      </c>
      <c r="FB67" s="4" t="str">
        <v>Pterocarpus erinaceus</v>
      </c>
      <c r="FC67" s="4" t="str">
        <v>Pterocarpus lucens</v>
      </c>
      <c r="FD67" s="4" t="str">
        <v>Pterocarpus santalinoides</v>
      </c>
      <c r="FE67" s="4" t="str">
        <v>Pueraria phaseoloides</v>
      </c>
      <c r="FF67" s="4" t="str">
        <v>Quillaja saponaria</v>
      </c>
      <c r="FG67" s="4" t="str">
        <v>Ricinodendron heudelotii</v>
      </c>
      <c r="FH67" s="4" t="str">
        <v>Rosmarinus officinalis</v>
      </c>
      <c r="FI67" s="4" t="str">
        <v>Schefflera abyssinica</v>
      </c>
      <c r="FJ67" s="4" t="str">
        <v>Searsia pyroides</v>
      </c>
      <c r="FK67" s="4" t="str">
        <v>Senna didymobotrya</v>
      </c>
      <c r="FL67" s="4" t="str">
        <v>Senna occidentalis</v>
      </c>
      <c r="FM67" s="4" t="str">
        <v>Senna siamea</v>
      </c>
      <c r="FN67" s="4" t="str">
        <v>Senna singueana</v>
      </c>
      <c r="FO67" s="4" t="str">
        <v>Senna spectabilis</v>
      </c>
      <c r="FP67" s="4" t="str">
        <v>Sesbania cinerascens</v>
      </c>
      <c r="FQ67" s="4" t="str">
        <v>Sesbania goetzei</v>
      </c>
      <c r="FR67" s="4" t="str">
        <v>Sesbania macrantha</v>
      </c>
      <c r="FS67" s="4" t="str">
        <v>Sesbania rostrata</v>
      </c>
      <c r="FT67" s="4" t="str">
        <v>Sesbania sesban</v>
      </c>
      <c r="FU67" s="4" t="str">
        <v>Spathodea campanulata</v>
      </c>
      <c r="FV67" s="4" t="str">
        <v>Spondias mombin</v>
      </c>
      <c r="FW67" s="4" t="str">
        <v>Stereospermum kunthianum</v>
      </c>
      <c r="FX67" s="4" t="str">
        <v>Stylosanthes guianensis</v>
      </c>
      <c r="FY67" s="4" t="str">
        <v>Stylosanthes hamata</v>
      </c>
      <c r="FZ67" s="4" t="str">
        <v>Syzygium guineense</v>
      </c>
      <c r="GA67" s="4" t="str">
        <v>Tamarindus indica</v>
      </c>
      <c r="GB67" s="4" t="str">
        <v>Tarenna sp</v>
      </c>
      <c r="GC67" s="4" t="str">
        <v>Tephrosia candida</v>
      </c>
      <c r="GD67" s="4" t="str">
        <v>Tephrosia diversifolia</v>
      </c>
      <c r="GE67" s="4" t="str">
        <v>Tephrosia sp</v>
      </c>
      <c r="GF67" s="4" t="str">
        <v>Tephrosia vogelii</v>
      </c>
      <c r="GG67" s="4" t="str">
        <v>Terminalia brownii</v>
      </c>
      <c r="GH67" s="4" t="str">
        <v>Terminalia ivoresensis</v>
      </c>
      <c r="GI67" s="4" t="str">
        <v>Terminalia sericea</v>
      </c>
      <c r="GJ67" s="4" t="str">
        <v>Terminalia superba</v>
      </c>
      <c r="GK67" s="4" t="str">
        <v>Tithonia diversifolia</v>
      </c>
      <c r="GL67" s="4" t="str">
        <v>Uapaca kirkiana</v>
      </c>
      <c r="GM67" s="4" t="str">
        <v>Unspecified Tree</v>
      </c>
      <c r="GN67" s="4" t="str">
        <v>Vachellia karroo</v>
      </c>
      <c r="GO67" s="4" t="str">
        <v>Vachellia seyal</v>
      </c>
      <c r="GP67" s="4" t="str">
        <v>Vitellaria paradoxa</v>
      </c>
      <c r="GQ67" s="4" t="str">
        <v>Ziziphus mauritiana</v>
      </c>
    </row>
    <row r="68" spans="1:199" x14ac:dyDescent="0.35">
      <c r="A68" s="4" t="s">
        <v>1827</v>
      </c>
      <c r="C68" s="4" t="s">
        <v>3760</v>
      </c>
      <c r="D68" s="4" t="s">
        <v>109</v>
      </c>
      <c r="E68" s="4" t="s">
        <v>109</v>
      </c>
      <c r="F68" s="4" t="s">
        <v>3625</v>
      </c>
      <c r="G68" s="4" t="str">
        <f t="shared" si="2"/>
        <v>Cajanus cajan</v>
      </c>
      <c r="I68" s="4" t="str">
        <v>Cupressus lusitanica</v>
      </c>
      <c r="N68" s="4" t="str" cm="1">
        <f t="array" ref="N68:GQ68">TRANSPOSE(_xlfn._xlws.SORT(_xlfn.UNIQUE(_xlfn._xlws.FILTER($I$2:$I$500,ISNUMBER(SEARCH(AgFor!D46,$I$2:$I$500)),"Not Found"))))</f>
        <v>Acacia angustissima</v>
      </c>
      <c r="O68" s="4" t="str">
        <v>Acacia auriculiformis</v>
      </c>
      <c r="P68" s="4" t="str">
        <v>Acacia brevispica</v>
      </c>
      <c r="Q68" s="4" t="str">
        <v>Acacia caerulescens</v>
      </c>
      <c r="R68" s="4" t="str">
        <v>Acacia crassicarpa</v>
      </c>
      <c r="S68" s="4" t="str">
        <v>Acacia cyanophylla</v>
      </c>
      <c r="T68" s="4" t="str">
        <v>Acacia decurrens</v>
      </c>
      <c r="U68" s="4" t="str">
        <v>Acacia etbaica</v>
      </c>
      <c r="V68" s="4" t="str">
        <v>Acacia ferruginea</v>
      </c>
      <c r="W68" s="4" t="str">
        <v>Acacia holosericea</v>
      </c>
      <c r="X68" s="4" t="str">
        <v>Acacia karroo</v>
      </c>
      <c r="Y68" s="4" t="str">
        <v>Acacia leptocarpa</v>
      </c>
      <c r="Z68" s="4" t="str">
        <v>Acacia mangium</v>
      </c>
      <c r="AA68" s="4" t="str">
        <v>Acacia nilotica</v>
      </c>
      <c r="AB68" s="4" t="str">
        <v>Acacia polyacantha</v>
      </c>
      <c r="AC68" s="4" t="str">
        <v>Acacia saligna</v>
      </c>
      <c r="AD68" s="4" t="str">
        <v>Acacia senegal</v>
      </c>
      <c r="AE68" s="4" t="str">
        <v>Acacia sieberiana</v>
      </c>
      <c r="AF68" s="4" t="str">
        <v>Acacia sp</v>
      </c>
      <c r="AG68" s="4" t="str">
        <v>Acacia tortilis</v>
      </c>
      <c r="AH68" s="4" t="str">
        <v>Acacia toxicaria</v>
      </c>
      <c r="AI68" s="4" t="str">
        <v>Acacia tumida</v>
      </c>
      <c r="AJ68" s="4" t="str">
        <v>Acrocarpus fraxinifolius</v>
      </c>
      <c r="AK68" s="4" t="str">
        <v>Adansonia digitata</v>
      </c>
      <c r="AL68" s="4" t="str">
        <v>Afzelia africana</v>
      </c>
      <c r="AM68" s="4" t="str">
        <v>Albizia chinensis</v>
      </c>
      <c r="AN68" s="4" t="str">
        <v>Albizia coriaria</v>
      </c>
      <c r="AO68" s="4" t="str">
        <v>Albizia gummifera</v>
      </c>
      <c r="AP68" s="4" t="str">
        <v>Albizia lebbeck</v>
      </c>
      <c r="AQ68" s="4" t="str">
        <v>Albizia zygia</v>
      </c>
      <c r="AR68" s="4" t="str">
        <v>Alchornea cordifolia</v>
      </c>
      <c r="AS68" s="4" t="str">
        <v>Alnus acuminata</v>
      </c>
      <c r="AT68" s="4" t="str">
        <v>Antiaris toxicaria</v>
      </c>
      <c r="AU68" s="4" t="str">
        <v>Argyrolobium uniflorum</v>
      </c>
      <c r="AV68" s="4" t="str">
        <v>Artocarpus altilis</v>
      </c>
      <c r="AW68" s="4" t="str">
        <v>Artocarpus heterophyllus</v>
      </c>
      <c r="AX68" s="4" t="str">
        <v>Atriplex nummularia</v>
      </c>
      <c r="AY68" s="4" t="str">
        <v>Azadirachta indica</v>
      </c>
      <c r="AZ68" s="4" t="str">
        <v>Balanites aegyptiaca</v>
      </c>
      <c r="BA68" s="4" t="str">
        <v>Bauhinia reticulata</v>
      </c>
      <c r="BB68" s="4" t="str">
        <v>Bauhinia rufescens</v>
      </c>
      <c r="BC68" s="4" t="str">
        <v>Berchemia discolor</v>
      </c>
      <c r="BD68" s="4" t="str">
        <v>Brachystegia spiciformis</v>
      </c>
      <c r="BE68" s="4" t="str">
        <v>Cajanus cajan</v>
      </c>
      <c r="BF68" s="4" t="str">
        <v>Calliandra calothyrsus</v>
      </c>
      <c r="BG68" s="4" t="str">
        <v>Calopogonium mucunoides</v>
      </c>
      <c r="BH68" s="4" t="str">
        <v>Carissa spinarum</v>
      </c>
      <c r="BI68" s="4" t="str">
        <v>Casuarina equisetifolia</v>
      </c>
      <c r="BJ68" s="4" t="str">
        <v>Casuarina glauca</v>
      </c>
      <c r="BK68" s="4" t="str">
        <v>Catha edulis</v>
      </c>
      <c r="BL68" s="4" t="str">
        <v>Cedrela odorata</v>
      </c>
      <c r="BM68" s="4" t="str">
        <v>Cedrela serrata</v>
      </c>
      <c r="BN68" s="4" t="str">
        <v>Celtis mildbraedii</v>
      </c>
      <c r="BO68" s="4" t="str">
        <v>Centrosema pubescens</v>
      </c>
      <c r="BP68" s="4" t="str">
        <v>Chromolaena odorata</v>
      </c>
      <c r="BQ68" s="4" t="str">
        <v>Cinnamomum cassia</v>
      </c>
      <c r="BR68" s="4" t="str">
        <v>Combretum apiculatum</v>
      </c>
      <c r="BS68" s="4" t="str">
        <v>Cordia africana</v>
      </c>
      <c r="BT68" s="4" t="str">
        <v>Crotalaria agatiflora</v>
      </c>
      <c r="BU68" s="4" t="str">
        <v>Crotalaria grahamiana</v>
      </c>
      <c r="BV68" s="4" t="str">
        <v>Crotalaria juncea</v>
      </c>
      <c r="BW68" s="4" t="str">
        <v>Crotalaria ochrolueca</v>
      </c>
      <c r="BX68" s="4" t="str">
        <v>Crotalaria sp</v>
      </c>
      <c r="BY68" s="4" t="str">
        <v>Crotalaria trichotoma</v>
      </c>
      <c r="BZ68" s="4" t="str">
        <v>Croton macrostachyus</v>
      </c>
      <c r="CA68" s="4" t="str">
        <v>Croton megalocarpus</v>
      </c>
      <c r="CB68" s="4" t="str">
        <v>Cupressus lusitanica</v>
      </c>
      <c r="CC68" s="4" t="str">
        <v>Cytisus proliferus</v>
      </c>
      <c r="CD68" s="4" t="str">
        <v>Dactyladenia barteri</v>
      </c>
      <c r="CE68" s="4" t="str">
        <v>Desmodium discolor</v>
      </c>
      <c r="CF68" s="4" t="str">
        <v>Desmodium distortum</v>
      </c>
      <c r="CG68" s="4" t="str">
        <v>Desmodium intortum</v>
      </c>
      <c r="CH68" s="4" t="str">
        <v>Desmodium uncinatum</v>
      </c>
      <c r="CI68" s="4" t="str">
        <v>Dodonaea viscosa</v>
      </c>
      <c r="CJ68" s="4" t="str">
        <v>Elaeis guineensis</v>
      </c>
      <c r="CK68" s="4" t="str">
        <v>Entada abyssinica</v>
      </c>
      <c r="CL68" s="4" t="str">
        <v>Entandrophragma angolense</v>
      </c>
      <c r="CM68" s="4" t="str">
        <v>Entandrophragma cylindricum</v>
      </c>
      <c r="CN68" s="4" t="str">
        <v>Eriosema ellipticum</v>
      </c>
      <c r="CO68" s="4" t="str">
        <v>Erythrina abyssinica</v>
      </c>
      <c r="CP68" s="4" t="str">
        <v>Erythrina poeppigiana</v>
      </c>
      <c r="CQ68" s="4" t="str">
        <v>Eucalpytus sp</v>
      </c>
      <c r="CR68" s="4" t="str">
        <v>Eucalyptus alba</v>
      </c>
      <c r="CS68" s="4" t="str">
        <v>Eucalyptus camaldulensis</v>
      </c>
      <c r="CT68" s="4" t="str">
        <v>Eucalyptus globulus</v>
      </c>
      <c r="CU68" s="4" t="str">
        <v>Eucalyptus saligna</v>
      </c>
      <c r="CV68" s="4" t="str">
        <v>Euclea racemosa</v>
      </c>
      <c r="CW68" s="4" t="str">
        <v>Faidherbia albida</v>
      </c>
      <c r="CX68" s="4" t="str">
        <v>Fernandoa madagascariensis</v>
      </c>
      <c r="CY68" s="4" t="str">
        <v>Ficus exasperata</v>
      </c>
      <c r="CZ68" s="4" t="str">
        <v>Ficus laurifolia</v>
      </c>
      <c r="DA68" s="4" t="str">
        <v>Ficus natalensis</v>
      </c>
      <c r="DB68" s="4" t="str">
        <v>Ficus polita</v>
      </c>
      <c r="DC68" s="4" t="str">
        <v>Ficus sur</v>
      </c>
      <c r="DD68" s="4" t="str">
        <v>Flemingia macrophylla</v>
      </c>
      <c r="DE68" s="4" t="str">
        <v>Flemingia sp</v>
      </c>
      <c r="DF68" s="4" t="str">
        <v>Gliricida sepium</v>
      </c>
      <c r="DG68" s="4" t="str">
        <v>Gliricidia</v>
      </c>
      <c r="DH68" s="4" t="str">
        <v>Gliricidia maculata</v>
      </c>
      <c r="DI68" s="4" t="str">
        <v>Gliricidia sepium</v>
      </c>
      <c r="DJ68" s="4" t="str">
        <v>Gmelina arborea</v>
      </c>
      <c r="DK68" s="4" t="str">
        <v>Grevillea robusta</v>
      </c>
      <c r="DL68" s="4" t="str">
        <v>Guiera senegalensis</v>
      </c>
      <c r="DM68" s="4" t="str">
        <v>Harrisonia abyssinica</v>
      </c>
      <c r="DN68" s="4" t="str">
        <v>Indigofera sp</v>
      </c>
      <c r="DO68" s="4" t="str">
        <v>Jatropha curcas</v>
      </c>
      <c r="DP68" s="4" t="str">
        <v>Julbernardia globiflora</v>
      </c>
      <c r="DQ68" s="4" t="str">
        <v>Juniperus procera</v>
      </c>
      <c r="DR68" s="4" t="str">
        <v>Khaya senegalensis</v>
      </c>
      <c r="DS68" s="4" t="str">
        <v>Lablab purpureus</v>
      </c>
      <c r="DT68" s="4" t="str">
        <v>Leucaena diversifolia</v>
      </c>
      <c r="DU68" s="4" t="str">
        <v>Leucaena leucocephala</v>
      </c>
      <c r="DV68" s="4" t="str">
        <v>Leucaena pallida</v>
      </c>
      <c r="DW68" s="4" t="str">
        <v>Leucaena trichandra</v>
      </c>
      <c r="DX68" s="4" t="str">
        <v>Lippia javanica</v>
      </c>
      <c r="DY68" s="4" t="str">
        <v>Macroptilium atropurpureum</v>
      </c>
      <c r="DZ68" s="4" t="str">
        <v>Macrotyloma axillare</v>
      </c>
      <c r="EA68" s="4" t="str">
        <v>Macrotyloma daltonii</v>
      </c>
      <c r="EB68" s="4" t="str">
        <v>Maesopsis eminii</v>
      </c>
      <c r="EC68" s="4" t="str">
        <v>Mangifera indica</v>
      </c>
      <c r="ED68" s="4" t="str">
        <v>Markhamia lutea</v>
      </c>
      <c r="EE68" s="4" t="str">
        <v>Melia azedarach</v>
      </c>
      <c r="EF68" s="4" t="str">
        <v>Melia volkensii</v>
      </c>
      <c r="EG68" s="4" t="str">
        <v>Milicia excelsa</v>
      </c>
      <c r="EH68" s="4" t="str">
        <v>Milletia ferruginea</v>
      </c>
      <c r="EI68" s="4" t="str">
        <v>Millettia thonningii</v>
      </c>
      <c r="EJ68" s="4" t="str">
        <v>Moringa oleifera</v>
      </c>
      <c r="EK68" s="4" t="str">
        <v>Moringa stenopetala</v>
      </c>
      <c r="EL68" s="4" t="str">
        <v>Neonotonia wightii</v>
      </c>
      <c r="EM68" s="4" t="str">
        <v>Newbouldia laevis</v>
      </c>
      <c r="EN68" s="4" t="str">
        <v>Olea europaea</v>
      </c>
      <c r="EO68" s="4" t="str">
        <v>Opuntia ficus-indica</v>
      </c>
      <c r="EP68" s="4" t="str">
        <v>Palm</v>
      </c>
      <c r="EQ68" s="4" t="str">
        <v>Parkia biglobosa</v>
      </c>
      <c r="ER68" s="4" t="str">
        <v>Paulownia fortunei</v>
      </c>
      <c r="ES68" s="4" t="str">
        <v>Pinus patula</v>
      </c>
      <c r="ET68" s="4" t="str">
        <v>Pithecellobium dulce</v>
      </c>
      <c r="EU68" s="4" t="str">
        <v>Plukenetia conophora</v>
      </c>
      <c r="EV68" s="4" t="str">
        <v>Podocarpus falcatus</v>
      </c>
      <c r="EW68" s="4" t="str">
        <v>Poupartia silvatica</v>
      </c>
      <c r="EX68" s="4" t="str">
        <v>Prosopis africana</v>
      </c>
      <c r="EY68" s="4" t="str">
        <v>Prosopis juliflora</v>
      </c>
      <c r="EZ68" s="4" t="str">
        <v>Prunus africana</v>
      </c>
      <c r="FA68" s="4" t="str">
        <v>Prunus persica</v>
      </c>
      <c r="FB68" s="4" t="str">
        <v>Pterocarpus erinaceus</v>
      </c>
      <c r="FC68" s="4" t="str">
        <v>Pterocarpus lucens</v>
      </c>
      <c r="FD68" s="4" t="str">
        <v>Pterocarpus santalinoides</v>
      </c>
      <c r="FE68" s="4" t="str">
        <v>Pueraria phaseoloides</v>
      </c>
      <c r="FF68" s="4" t="str">
        <v>Quillaja saponaria</v>
      </c>
      <c r="FG68" s="4" t="str">
        <v>Ricinodendron heudelotii</v>
      </c>
      <c r="FH68" s="4" t="str">
        <v>Rosmarinus officinalis</v>
      </c>
      <c r="FI68" s="4" t="str">
        <v>Schefflera abyssinica</v>
      </c>
      <c r="FJ68" s="4" t="str">
        <v>Searsia pyroides</v>
      </c>
      <c r="FK68" s="4" t="str">
        <v>Senna didymobotrya</v>
      </c>
      <c r="FL68" s="4" t="str">
        <v>Senna occidentalis</v>
      </c>
      <c r="FM68" s="4" t="str">
        <v>Senna siamea</v>
      </c>
      <c r="FN68" s="4" t="str">
        <v>Senna singueana</v>
      </c>
      <c r="FO68" s="4" t="str">
        <v>Senna spectabilis</v>
      </c>
      <c r="FP68" s="4" t="str">
        <v>Sesbania cinerascens</v>
      </c>
      <c r="FQ68" s="4" t="str">
        <v>Sesbania goetzei</v>
      </c>
      <c r="FR68" s="4" t="str">
        <v>Sesbania macrantha</v>
      </c>
      <c r="FS68" s="4" t="str">
        <v>Sesbania rostrata</v>
      </c>
      <c r="FT68" s="4" t="str">
        <v>Sesbania sesban</v>
      </c>
      <c r="FU68" s="4" t="str">
        <v>Spathodea campanulata</v>
      </c>
      <c r="FV68" s="4" t="str">
        <v>Spondias mombin</v>
      </c>
      <c r="FW68" s="4" t="str">
        <v>Stereospermum kunthianum</v>
      </c>
      <c r="FX68" s="4" t="str">
        <v>Stylosanthes guianensis</v>
      </c>
      <c r="FY68" s="4" t="str">
        <v>Stylosanthes hamata</v>
      </c>
      <c r="FZ68" s="4" t="str">
        <v>Syzygium guineense</v>
      </c>
      <c r="GA68" s="4" t="str">
        <v>Tamarindus indica</v>
      </c>
      <c r="GB68" s="4" t="str">
        <v>Tarenna sp</v>
      </c>
      <c r="GC68" s="4" t="str">
        <v>Tephrosia candida</v>
      </c>
      <c r="GD68" s="4" t="str">
        <v>Tephrosia diversifolia</v>
      </c>
      <c r="GE68" s="4" t="str">
        <v>Tephrosia sp</v>
      </c>
      <c r="GF68" s="4" t="str">
        <v>Tephrosia vogelii</v>
      </c>
      <c r="GG68" s="4" t="str">
        <v>Terminalia brownii</v>
      </c>
      <c r="GH68" s="4" t="str">
        <v>Terminalia ivoresensis</v>
      </c>
      <c r="GI68" s="4" t="str">
        <v>Terminalia sericea</v>
      </c>
      <c r="GJ68" s="4" t="str">
        <v>Terminalia superba</v>
      </c>
      <c r="GK68" s="4" t="str">
        <v>Tithonia diversifolia</v>
      </c>
      <c r="GL68" s="4" t="str">
        <v>Uapaca kirkiana</v>
      </c>
      <c r="GM68" s="4" t="str">
        <v>Unspecified Tree</v>
      </c>
      <c r="GN68" s="4" t="str">
        <v>Vachellia karroo</v>
      </c>
      <c r="GO68" s="4" t="str">
        <v>Vachellia seyal</v>
      </c>
      <c r="GP68" s="4" t="str">
        <v>Vitellaria paradoxa</v>
      </c>
      <c r="GQ68" s="4" t="str">
        <v>Ziziphus mauritiana</v>
      </c>
    </row>
    <row r="69" spans="1:199" x14ac:dyDescent="0.35">
      <c r="A69" s="4" t="s">
        <v>3761</v>
      </c>
      <c r="C69" s="4" t="s">
        <v>3762</v>
      </c>
      <c r="D69" s="4" t="s">
        <v>109</v>
      </c>
      <c r="E69" s="4" t="s">
        <v>109</v>
      </c>
      <c r="F69" s="4" t="s">
        <v>3625</v>
      </c>
      <c r="G69" s="4" t="str">
        <f t="shared" si="2"/>
        <v>Calliandra calothyrsus</v>
      </c>
      <c r="I69" s="4" t="str">
        <v>Cytisus proliferus</v>
      </c>
      <c r="N69" s="4" t="str" cm="1">
        <f t="array" ref="N69:GQ69">TRANSPOSE(_xlfn._xlws.SORT(_xlfn.UNIQUE(_xlfn._xlws.FILTER($I$2:$I$500,ISNUMBER(SEARCH(AgFor!D47,$I$2:$I$500)),"Not Found"))))</f>
        <v>Acacia angustissima</v>
      </c>
      <c r="O69" s="4" t="str">
        <v>Acacia auriculiformis</v>
      </c>
      <c r="P69" s="4" t="str">
        <v>Acacia brevispica</v>
      </c>
      <c r="Q69" s="4" t="str">
        <v>Acacia caerulescens</v>
      </c>
      <c r="R69" s="4" t="str">
        <v>Acacia crassicarpa</v>
      </c>
      <c r="S69" s="4" t="str">
        <v>Acacia cyanophylla</v>
      </c>
      <c r="T69" s="4" t="str">
        <v>Acacia decurrens</v>
      </c>
      <c r="U69" s="4" t="str">
        <v>Acacia etbaica</v>
      </c>
      <c r="V69" s="4" t="str">
        <v>Acacia ferruginea</v>
      </c>
      <c r="W69" s="4" t="str">
        <v>Acacia holosericea</v>
      </c>
      <c r="X69" s="4" t="str">
        <v>Acacia karroo</v>
      </c>
      <c r="Y69" s="4" t="str">
        <v>Acacia leptocarpa</v>
      </c>
      <c r="Z69" s="4" t="str">
        <v>Acacia mangium</v>
      </c>
      <c r="AA69" s="4" t="str">
        <v>Acacia nilotica</v>
      </c>
      <c r="AB69" s="4" t="str">
        <v>Acacia polyacantha</v>
      </c>
      <c r="AC69" s="4" t="str">
        <v>Acacia saligna</v>
      </c>
      <c r="AD69" s="4" t="str">
        <v>Acacia senegal</v>
      </c>
      <c r="AE69" s="4" t="str">
        <v>Acacia sieberiana</v>
      </c>
      <c r="AF69" s="4" t="str">
        <v>Acacia sp</v>
      </c>
      <c r="AG69" s="4" t="str">
        <v>Acacia tortilis</v>
      </c>
      <c r="AH69" s="4" t="str">
        <v>Acacia toxicaria</v>
      </c>
      <c r="AI69" s="4" t="str">
        <v>Acacia tumida</v>
      </c>
      <c r="AJ69" s="4" t="str">
        <v>Acrocarpus fraxinifolius</v>
      </c>
      <c r="AK69" s="4" t="str">
        <v>Adansonia digitata</v>
      </c>
      <c r="AL69" s="4" t="str">
        <v>Afzelia africana</v>
      </c>
      <c r="AM69" s="4" t="str">
        <v>Albizia chinensis</v>
      </c>
      <c r="AN69" s="4" t="str">
        <v>Albizia coriaria</v>
      </c>
      <c r="AO69" s="4" t="str">
        <v>Albizia gummifera</v>
      </c>
      <c r="AP69" s="4" t="str">
        <v>Albizia lebbeck</v>
      </c>
      <c r="AQ69" s="4" t="str">
        <v>Albizia zygia</v>
      </c>
      <c r="AR69" s="4" t="str">
        <v>Alchornea cordifolia</v>
      </c>
      <c r="AS69" s="4" t="str">
        <v>Alnus acuminata</v>
      </c>
      <c r="AT69" s="4" t="str">
        <v>Antiaris toxicaria</v>
      </c>
      <c r="AU69" s="4" t="str">
        <v>Argyrolobium uniflorum</v>
      </c>
      <c r="AV69" s="4" t="str">
        <v>Artocarpus altilis</v>
      </c>
      <c r="AW69" s="4" t="str">
        <v>Artocarpus heterophyllus</v>
      </c>
      <c r="AX69" s="4" t="str">
        <v>Atriplex nummularia</v>
      </c>
      <c r="AY69" s="4" t="str">
        <v>Azadirachta indica</v>
      </c>
      <c r="AZ69" s="4" t="str">
        <v>Balanites aegyptiaca</v>
      </c>
      <c r="BA69" s="4" t="str">
        <v>Bauhinia reticulata</v>
      </c>
      <c r="BB69" s="4" t="str">
        <v>Bauhinia rufescens</v>
      </c>
      <c r="BC69" s="4" t="str">
        <v>Berchemia discolor</v>
      </c>
      <c r="BD69" s="4" t="str">
        <v>Brachystegia spiciformis</v>
      </c>
      <c r="BE69" s="4" t="str">
        <v>Cajanus cajan</v>
      </c>
      <c r="BF69" s="4" t="str">
        <v>Calliandra calothyrsus</v>
      </c>
      <c r="BG69" s="4" t="str">
        <v>Calopogonium mucunoides</v>
      </c>
      <c r="BH69" s="4" t="str">
        <v>Carissa spinarum</v>
      </c>
      <c r="BI69" s="4" t="str">
        <v>Casuarina equisetifolia</v>
      </c>
      <c r="BJ69" s="4" t="str">
        <v>Casuarina glauca</v>
      </c>
      <c r="BK69" s="4" t="str">
        <v>Catha edulis</v>
      </c>
      <c r="BL69" s="4" t="str">
        <v>Cedrela odorata</v>
      </c>
      <c r="BM69" s="4" t="str">
        <v>Cedrela serrata</v>
      </c>
      <c r="BN69" s="4" t="str">
        <v>Celtis mildbraedii</v>
      </c>
      <c r="BO69" s="4" t="str">
        <v>Centrosema pubescens</v>
      </c>
      <c r="BP69" s="4" t="str">
        <v>Chromolaena odorata</v>
      </c>
      <c r="BQ69" s="4" t="str">
        <v>Cinnamomum cassia</v>
      </c>
      <c r="BR69" s="4" t="str">
        <v>Combretum apiculatum</v>
      </c>
      <c r="BS69" s="4" t="str">
        <v>Cordia africana</v>
      </c>
      <c r="BT69" s="4" t="str">
        <v>Crotalaria agatiflora</v>
      </c>
      <c r="BU69" s="4" t="str">
        <v>Crotalaria grahamiana</v>
      </c>
      <c r="BV69" s="4" t="str">
        <v>Crotalaria juncea</v>
      </c>
      <c r="BW69" s="4" t="str">
        <v>Crotalaria ochrolueca</v>
      </c>
      <c r="BX69" s="4" t="str">
        <v>Crotalaria sp</v>
      </c>
      <c r="BY69" s="4" t="str">
        <v>Crotalaria trichotoma</v>
      </c>
      <c r="BZ69" s="4" t="str">
        <v>Croton macrostachyus</v>
      </c>
      <c r="CA69" s="4" t="str">
        <v>Croton megalocarpus</v>
      </c>
      <c r="CB69" s="4" t="str">
        <v>Cupressus lusitanica</v>
      </c>
      <c r="CC69" s="4" t="str">
        <v>Cytisus proliferus</v>
      </c>
      <c r="CD69" s="4" t="str">
        <v>Dactyladenia barteri</v>
      </c>
      <c r="CE69" s="4" t="str">
        <v>Desmodium discolor</v>
      </c>
      <c r="CF69" s="4" t="str">
        <v>Desmodium distortum</v>
      </c>
      <c r="CG69" s="4" t="str">
        <v>Desmodium intortum</v>
      </c>
      <c r="CH69" s="4" t="str">
        <v>Desmodium uncinatum</v>
      </c>
      <c r="CI69" s="4" t="str">
        <v>Dodonaea viscosa</v>
      </c>
      <c r="CJ69" s="4" t="str">
        <v>Elaeis guineensis</v>
      </c>
      <c r="CK69" s="4" t="str">
        <v>Entada abyssinica</v>
      </c>
      <c r="CL69" s="4" t="str">
        <v>Entandrophragma angolense</v>
      </c>
      <c r="CM69" s="4" t="str">
        <v>Entandrophragma cylindricum</v>
      </c>
      <c r="CN69" s="4" t="str">
        <v>Eriosema ellipticum</v>
      </c>
      <c r="CO69" s="4" t="str">
        <v>Erythrina abyssinica</v>
      </c>
      <c r="CP69" s="4" t="str">
        <v>Erythrina poeppigiana</v>
      </c>
      <c r="CQ69" s="4" t="str">
        <v>Eucalpytus sp</v>
      </c>
      <c r="CR69" s="4" t="str">
        <v>Eucalyptus alba</v>
      </c>
      <c r="CS69" s="4" t="str">
        <v>Eucalyptus camaldulensis</v>
      </c>
      <c r="CT69" s="4" t="str">
        <v>Eucalyptus globulus</v>
      </c>
      <c r="CU69" s="4" t="str">
        <v>Eucalyptus saligna</v>
      </c>
      <c r="CV69" s="4" t="str">
        <v>Euclea racemosa</v>
      </c>
      <c r="CW69" s="4" t="str">
        <v>Faidherbia albida</v>
      </c>
      <c r="CX69" s="4" t="str">
        <v>Fernandoa madagascariensis</v>
      </c>
      <c r="CY69" s="4" t="str">
        <v>Ficus exasperata</v>
      </c>
      <c r="CZ69" s="4" t="str">
        <v>Ficus laurifolia</v>
      </c>
      <c r="DA69" s="4" t="str">
        <v>Ficus natalensis</v>
      </c>
      <c r="DB69" s="4" t="str">
        <v>Ficus polita</v>
      </c>
      <c r="DC69" s="4" t="str">
        <v>Ficus sur</v>
      </c>
      <c r="DD69" s="4" t="str">
        <v>Flemingia macrophylla</v>
      </c>
      <c r="DE69" s="4" t="str">
        <v>Flemingia sp</v>
      </c>
      <c r="DF69" s="4" t="str">
        <v>Gliricida sepium</v>
      </c>
      <c r="DG69" s="4" t="str">
        <v>Gliricidia</v>
      </c>
      <c r="DH69" s="4" t="str">
        <v>Gliricidia maculata</v>
      </c>
      <c r="DI69" s="4" t="str">
        <v>Gliricidia sepium</v>
      </c>
      <c r="DJ69" s="4" t="str">
        <v>Gmelina arborea</v>
      </c>
      <c r="DK69" s="4" t="str">
        <v>Grevillea robusta</v>
      </c>
      <c r="DL69" s="4" t="str">
        <v>Guiera senegalensis</v>
      </c>
      <c r="DM69" s="4" t="str">
        <v>Harrisonia abyssinica</v>
      </c>
      <c r="DN69" s="4" t="str">
        <v>Indigofera sp</v>
      </c>
      <c r="DO69" s="4" t="str">
        <v>Jatropha curcas</v>
      </c>
      <c r="DP69" s="4" t="str">
        <v>Julbernardia globiflora</v>
      </c>
      <c r="DQ69" s="4" t="str">
        <v>Juniperus procera</v>
      </c>
      <c r="DR69" s="4" t="str">
        <v>Khaya senegalensis</v>
      </c>
      <c r="DS69" s="4" t="str">
        <v>Lablab purpureus</v>
      </c>
      <c r="DT69" s="4" t="str">
        <v>Leucaena diversifolia</v>
      </c>
      <c r="DU69" s="4" t="str">
        <v>Leucaena leucocephala</v>
      </c>
      <c r="DV69" s="4" t="str">
        <v>Leucaena pallida</v>
      </c>
      <c r="DW69" s="4" t="str">
        <v>Leucaena trichandra</v>
      </c>
      <c r="DX69" s="4" t="str">
        <v>Lippia javanica</v>
      </c>
      <c r="DY69" s="4" t="str">
        <v>Macroptilium atropurpureum</v>
      </c>
      <c r="DZ69" s="4" t="str">
        <v>Macrotyloma axillare</v>
      </c>
      <c r="EA69" s="4" t="str">
        <v>Macrotyloma daltonii</v>
      </c>
      <c r="EB69" s="4" t="str">
        <v>Maesopsis eminii</v>
      </c>
      <c r="EC69" s="4" t="str">
        <v>Mangifera indica</v>
      </c>
      <c r="ED69" s="4" t="str">
        <v>Markhamia lutea</v>
      </c>
      <c r="EE69" s="4" t="str">
        <v>Melia azedarach</v>
      </c>
      <c r="EF69" s="4" t="str">
        <v>Melia volkensii</v>
      </c>
      <c r="EG69" s="4" t="str">
        <v>Milicia excelsa</v>
      </c>
      <c r="EH69" s="4" t="str">
        <v>Milletia ferruginea</v>
      </c>
      <c r="EI69" s="4" t="str">
        <v>Millettia thonningii</v>
      </c>
      <c r="EJ69" s="4" t="str">
        <v>Moringa oleifera</v>
      </c>
      <c r="EK69" s="4" t="str">
        <v>Moringa stenopetala</v>
      </c>
      <c r="EL69" s="4" t="str">
        <v>Neonotonia wightii</v>
      </c>
      <c r="EM69" s="4" t="str">
        <v>Newbouldia laevis</v>
      </c>
      <c r="EN69" s="4" t="str">
        <v>Olea europaea</v>
      </c>
      <c r="EO69" s="4" t="str">
        <v>Opuntia ficus-indica</v>
      </c>
      <c r="EP69" s="4" t="str">
        <v>Palm</v>
      </c>
      <c r="EQ69" s="4" t="str">
        <v>Parkia biglobosa</v>
      </c>
      <c r="ER69" s="4" t="str">
        <v>Paulownia fortunei</v>
      </c>
      <c r="ES69" s="4" t="str">
        <v>Pinus patula</v>
      </c>
      <c r="ET69" s="4" t="str">
        <v>Pithecellobium dulce</v>
      </c>
      <c r="EU69" s="4" t="str">
        <v>Plukenetia conophora</v>
      </c>
      <c r="EV69" s="4" t="str">
        <v>Podocarpus falcatus</v>
      </c>
      <c r="EW69" s="4" t="str">
        <v>Poupartia silvatica</v>
      </c>
      <c r="EX69" s="4" t="str">
        <v>Prosopis africana</v>
      </c>
      <c r="EY69" s="4" t="str">
        <v>Prosopis juliflora</v>
      </c>
      <c r="EZ69" s="4" t="str">
        <v>Prunus africana</v>
      </c>
      <c r="FA69" s="4" t="str">
        <v>Prunus persica</v>
      </c>
      <c r="FB69" s="4" t="str">
        <v>Pterocarpus erinaceus</v>
      </c>
      <c r="FC69" s="4" t="str">
        <v>Pterocarpus lucens</v>
      </c>
      <c r="FD69" s="4" t="str">
        <v>Pterocarpus santalinoides</v>
      </c>
      <c r="FE69" s="4" t="str">
        <v>Pueraria phaseoloides</v>
      </c>
      <c r="FF69" s="4" t="str">
        <v>Quillaja saponaria</v>
      </c>
      <c r="FG69" s="4" t="str">
        <v>Ricinodendron heudelotii</v>
      </c>
      <c r="FH69" s="4" t="str">
        <v>Rosmarinus officinalis</v>
      </c>
      <c r="FI69" s="4" t="str">
        <v>Schefflera abyssinica</v>
      </c>
      <c r="FJ69" s="4" t="str">
        <v>Searsia pyroides</v>
      </c>
      <c r="FK69" s="4" t="str">
        <v>Senna didymobotrya</v>
      </c>
      <c r="FL69" s="4" t="str">
        <v>Senna occidentalis</v>
      </c>
      <c r="FM69" s="4" t="str">
        <v>Senna siamea</v>
      </c>
      <c r="FN69" s="4" t="str">
        <v>Senna singueana</v>
      </c>
      <c r="FO69" s="4" t="str">
        <v>Senna spectabilis</v>
      </c>
      <c r="FP69" s="4" t="str">
        <v>Sesbania cinerascens</v>
      </c>
      <c r="FQ69" s="4" t="str">
        <v>Sesbania goetzei</v>
      </c>
      <c r="FR69" s="4" t="str">
        <v>Sesbania macrantha</v>
      </c>
      <c r="FS69" s="4" t="str">
        <v>Sesbania rostrata</v>
      </c>
      <c r="FT69" s="4" t="str">
        <v>Sesbania sesban</v>
      </c>
      <c r="FU69" s="4" t="str">
        <v>Spathodea campanulata</v>
      </c>
      <c r="FV69" s="4" t="str">
        <v>Spondias mombin</v>
      </c>
      <c r="FW69" s="4" t="str">
        <v>Stereospermum kunthianum</v>
      </c>
      <c r="FX69" s="4" t="str">
        <v>Stylosanthes guianensis</v>
      </c>
      <c r="FY69" s="4" t="str">
        <v>Stylosanthes hamata</v>
      </c>
      <c r="FZ69" s="4" t="str">
        <v>Syzygium guineense</v>
      </c>
      <c r="GA69" s="4" t="str">
        <v>Tamarindus indica</v>
      </c>
      <c r="GB69" s="4" t="str">
        <v>Tarenna sp</v>
      </c>
      <c r="GC69" s="4" t="str">
        <v>Tephrosia candida</v>
      </c>
      <c r="GD69" s="4" t="str">
        <v>Tephrosia diversifolia</v>
      </c>
      <c r="GE69" s="4" t="str">
        <v>Tephrosia sp</v>
      </c>
      <c r="GF69" s="4" t="str">
        <v>Tephrosia vogelii</v>
      </c>
      <c r="GG69" s="4" t="str">
        <v>Terminalia brownii</v>
      </c>
      <c r="GH69" s="4" t="str">
        <v>Terminalia ivoresensis</v>
      </c>
      <c r="GI69" s="4" t="str">
        <v>Terminalia sericea</v>
      </c>
      <c r="GJ69" s="4" t="str">
        <v>Terminalia superba</v>
      </c>
      <c r="GK69" s="4" t="str">
        <v>Tithonia diversifolia</v>
      </c>
      <c r="GL69" s="4" t="str">
        <v>Uapaca kirkiana</v>
      </c>
      <c r="GM69" s="4" t="str">
        <v>Unspecified Tree</v>
      </c>
      <c r="GN69" s="4" t="str">
        <v>Vachellia karroo</v>
      </c>
      <c r="GO69" s="4" t="str">
        <v>Vachellia seyal</v>
      </c>
      <c r="GP69" s="4" t="str">
        <v>Vitellaria paradoxa</v>
      </c>
      <c r="GQ69" s="4" t="str">
        <v>Ziziphus mauritiana</v>
      </c>
    </row>
    <row r="70" spans="1:199" x14ac:dyDescent="0.35">
      <c r="A70" s="4" t="s">
        <v>3763</v>
      </c>
      <c r="C70" s="4" t="s">
        <v>3764</v>
      </c>
      <c r="D70" s="4" t="s">
        <v>109</v>
      </c>
      <c r="E70" s="4" t="s">
        <v>109</v>
      </c>
      <c r="F70" s="4" t="s">
        <v>3625</v>
      </c>
      <c r="G70" s="4" t="str">
        <f t="shared" si="2"/>
        <v>Calopogonium mucunoides</v>
      </c>
      <c r="I70" s="4" t="str">
        <v>Dactyladenia barteri</v>
      </c>
      <c r="N70" s="4" t="str" cm="1">
        <f t="array" ref="N70:GQ70">TRANSPOSE(_xlfn._xlws.SORT(_xlfn.UNIQUE(_xlfn._xlws.FILTER($I$2:$I$500,ISNUMBER(SEARCH(AgFor!D48,$I$2:$I$500)),"Not Found"))))</f>
        <v>Acacia angustissima</v>
      </c>
      <c r="O70" s="4" t="str">
        <v>Acacia auriculiformis</v>
      </c>
      <c r="P70" s="4" t="str">
        <v>Acacia brevispica</v>
      </c>
      <c r="Q70" s="4" t="str">
        <v>Acacia caerulescens</v>
      </c>
      <c r="R70" s="4" t="str">
        <v>Acacia crassicarpa</v>
      </c>
      <c r="S70" s="4" t="str">
        <v>Acacia cyanophylla</v>
      </c>
      <c r="T70" s="4" t="str">
        <v>Acacia decurrens</v>
      </c>
      <c r="U70" s="4" t="str">
        <v>Acacia etbaica</v>
      </c>
      <c r="V70" s="4" t="str">
        <v>Acacia ferruginea</v>
      </c>
      <c r="W70" s="4" t="str">
        <v>Acacia holosericea</v>
      </c>
      <c r="X70" s="4" t="str">
        <v>Acacia karroo</v>
      </c>
      <c r="Y70" s="4" t="str">
        <v>Acacia leptocarpa</v>
      </c>
      <c r="Z70" s="4" t="str">
        <v>Acacia mangium</v>
      </c>
      <c r="AA70" s="4" t="str">
        <v>Acacia nilotica</v>
      </c>
      <c r="AB70" s="4" t="str">
        <v>Acacia polyacantha</v>
      </c>
      <c r="AC70" s="4" t="str">
        <v>Acacia saligna</v>
      </c>
      <c r="AD70" s="4" t="str">
        <v>Acacia senegal</v>
      </c>
      <c r="AE70" s="4" t="str">
        <v>Acacia sieberiana</v>
      </c>
      <c r="AF70" s="4" t="str">
        <v>Acacia sp</v>
      </c>
      <c r="AG70" s="4" t="str">
        <v>Acacia tortilis</v>
      </c>
      <c r="AH70" s="4" t="str">
        <v>Acacia toxicaria</v>
      </c>
      <c r="AI70" s="4" t="str">
        <v>Acacia tumida</v>
      </c>
      <c r="AJ70" s="4" t="str">
        <v>Acrocarpus fraxinifolius</v>
      </c>
      <c r="AK70" s="4" t="str">
        <v>Adansonia digitata</v>
      </c>
      <c r="AL70" s="4" t="str">
        <v>Afzelia africana</v>
      </c>
      <c r="AM70" s="4" t="str">
        <v>Albizia chinensis</v>
      </c>
      <c r="AN70" s="4" t="str">
        <v>Albizia coriaria</v>
      </c>
      <c r="AO70" s="4" t="str">
        <v>Albizia gummifera</v>
      </c>
      <c r="AP70" s="4" t="str">
        <v>Albizia lebbeck</v>
      </c>
      <c r="AQ70" s="4" t="str">
        <v>Albizia zygia</v>
      </c>
      <c r="AR70" s="4" t="str">
        <v>Alchornea cordifolia</v>
      </c>
      <c r="AS70" s="4" t="str">
        <v>Alnus acuminata</v>
      </c>
      <c r="AT70" s="4" t="str">
        <v>Antiaris toxicaria</v>
      </c>
      <c r="AU70" s="4" t="str">
        <v>Argyrolobium uniflorum</v>
      </c>
      <c r="AV70" s="4" t="str">
        <v>Artocarpus altilis</v>
      </c>
      <c r="AW70" s="4" t="str">
        <v>Artocarpus heterophyllus</v>
      </c>
      <c r="AX70" s="4" t="str">
        <v>Atriplex nummularia</v>
      </c>
      <c r="AY70" s="4" t="str">
        <v>Azadirachta indica</v>
      </c>
      <c r="AZ70" s="4" t="str">
        <v>Balanites aegyptiaca</v>
      </c>
      <c r="BA70" s="4" t="str">
        <v>Bauhinia reticulata</v>
      </c>
      <c r="BB70" s="4" t="str">
        <v>Bauhinia rufescens</v>
      </c>
      <c r="BC70" s="4" t="str">
        <v>Berchemia discolor</v>
      </c>
      <c r="BD70" s="4" t="str">
        <v>Brachystegia spiciformis</v>
      </c>
      <c r="BE70" s="4" t="str">
        <v>Cajanus cajan</v>
      </c>
      <c r="BF70" s="4" t="str">
        <v>Calliandra calothyrsus</v>
      </c>
      <c r="BG70" s="4" t="str">
        <v>Calopogonium mucunoides</v>
      </c>
      <c r="BH70" s="4" t="str">
        <v>Carissa spinarum</v>
      </c>
      <c r="BI70" s="4" t="str">
        <v>Casuarina equisetifolia</v>
      </c>
      <c r="BJ70" s="4" t="str">
        <v>Casuarina glauca</v>
      </c>
      <c r="BK70" s="4" t="str">
        <v>Catha edulis</v>
      </c>
      <c r="BL70" s="4" t="str">
        <v>Cedrela odorata</v>
      </c>
      <c r="BM70" s="4" t="str">
        <v>Cedrela serrata</v>
      </c>
      <c r="BN70" s="4" t="str">
        <v>Celtis mildbraedii</v>
      </c>
      <c r="BO70" s="4" t="str">
        <v>Centrosema pubescens</v>
      </c>
      <c r="BP70" s="4" t="str">
        <v>Chromolaena odorata</v>
      </c>
      <c r="BQ70" s="4" t="str">
        <v>Cinnamomum cassia</v>
      </c>
      <c r="BR70" s="4" t="str">
        <v>Combretum apiculatum</v>
      </c>
      <c r="BS70" s="4" t="str">
        <v>Cordia africana</v>
      </c>
      <c r="BT70" s="4" t="str">
        <v>Crotalaria agatiflora</v>
      </c>
      <c r="BU70" s="4" t="str">
        <v>Crotalaria grahamiana</v>
      </c>
      <c r="BV70" s="4" t="str">
        <v>Crotalaria juncea</v>
      </c>
      <c r="BW70" s="4" t="str">
        <v>Crotalaria ochrolueca</v>
      </c>
      <c r="BX70" s="4" t="str">
        <v>Crotalaria sp</v>
      </c>
      <c r="BY70" s="4" t="str">
        <v>Crotalaria trichotoma</v>
      </c>
      <c r="BZ70" s="4" t="str">
        <v>Croton macrostachyus</v>
      </c>
      <c r="CA70" s="4" t="str">
        <v>Croton megalocarpus</v>
      </c>
      <c r="CB70" s="4" t="str">
        <v>Cupressus lusitanica</v>
      </c>
      <c r="CC70" s="4" t="str">
        <v>Cytisus proliferus</v>
      </c>
      <c r="CD70" s="4" t="str">
        <v>Dactyladenia barteri</v>
      </c>
      <c r="CE70" s="4" t="str">
        <v>Desmodium discolor</v>
      </c>
      <c r="CF70" s="4" t="str">
        <v>Desmodium distortum</v>
      </c>
      <c r="CG70" s="4" t="str">
        <v>Desmodium intortum</v>
      </c>
      <c r="CH70" s="4" t="str">
        <v>Desmodium uncinatum</v>
      </c>
      <c r="CI70" s="4" t="str">
        <v>Dodonaea viscosa</v>
      </c>
      <c r="CJ70" s="4" t="str">
        <v>Elaeis guineensis</v>
      </c>
      <c r="CK70" s="4" t="str">
        <v>Entada abyssinica</v>
      </c>
      <c r="CL70" s="4" t="str">
        <v>Entandrophragma angolense</v>
      </c>
      <c r="CM70" s="4" t="str">
        <v>Entandrophragma cylindricum</v>
      </c>
      <c r="CN70" s="4" t="str">
        <v>Eriosema ellipticum</v>
      </c>
      <c r="CO70" s="4" t="str">
        <v>Erythrina abyssinica</v>
      </c>
      <c r="CP70" s="4" t="str">
        <v>Erythrina poeppigiana</v>
      </c>
      <c r="CQ70" s="4" t="str">
        <v>Eucalpytus sp</v>
      </c>
      <c r="CR70" s="4" t="str">
        <v>Eucalyptus alba</v>
      </c>
      <c r="CS70" s="4" t="str">
        <v>Eucalyptus camaldulensis</v>
      </c>
      <c r="CT70" s="4" t="str">
        <v>Eucalyptus globulus</v>
      </c>
      <c r="CU70" s="4" t="str">
        <v>Eucalyptus saligna</v>
      </c>
      <c r="CV70" s="4" t="str">
        <v>Euclea racemosa</v>
      </c>
      <c r="CW70" s="4" t="str">
        <v>Faidherbia albida</v>
      </c>
      <c r="CX70" s="4" t="str">
        <v>Fernandoa madagascariensis</v>
      </c>
      <c r="CY70" s="4" t="str">
        <v>Ficus exasperata</v>
      </c>
      <c r="CZ70" s="4" t="str">
        <v>Ficus laurifolia</v>
      </c>
      <c r="DA70" s="4" t="str">
        <v>Ficus natalensis</v>
      </c>
      <c r="DB70" s="4" t="str">
        <v>Ficus polita</v>
      </c>
      <c r="DC70" s="4" t="str">
        <v>Ficus sur</v>
      </c>
      <c r="DD70" s="4" t="str">
        <v>Flemingia macrophylla</v>
      </c>
      <c r="DE70" s="4" t="str">
        <v>Flemingia sp</v>
      </c>
      <c r="DF70" s="4" t="str">
        <v>Gliricida sepium</v>
      </c>
      <c r="DG70" s="4" t="str">
        <v>Gliricidia</v>
      </c>
      <c r="DH70" s="4" t="str">
        <v>Gliricidia maculata</v>
      </c>
      <c r="DI70" s="4" t="str">
        <v>Gliricidia sepium</v>
      </c>
      <c r="DJ70" s="4" t="str">
        <v>Gmelina arborea</v>
      </c>
      <c r="DK70" s="4" t="str">
        <v>Grevillea robusta</v>
      </c>
      <c r="DL70" s="4" t="str">
        <v>Guiera senegalensis</v>
      </c>
      <c r="DM70" s="4" t="str">
        <v>Harrisonia abyssinica</v>
      </c>
      <c r="DN70" s="4" t="str">
        <v>Indigofera sp</v>
      </c>
      <c r="DO70" s="4" t="str">
        <v>Jatropha curcas</v>
      </c>
      <c r="DP70" s="4" t="str">
        <v>Julbernardia globiflora</v>
      </c>
      <c r="DQ70" s="4" t="str">
        <v>Juniperus procera</v>
      </c>
      <c r="DR70" s="4" t="str">
        <v>Khaya senegalensis</v>
      </c>
      <c r="DS70" s="4" t="str">
        <v>Lablab purpureus</v>
      </c>
      <c r="DT70" s="4" t="str">
        <v>Leucaena diversifolia</v>
      </c>
      <c r="DU70" s="4" t="str">
        <v>Leucaena leucocephala</v>
      </c>
      <c r="DV70" s="4" t="str">
        <v>Leucaena pallida</v>
      </c>
      <c r="DW70" s="4" t="str">
        <v>Leucaena trichandra</v>
      </c>
      <c r="DX70" s="4" t="str">
        <v>Lippia javanica</v>
      </c>
      <c r="DY70" s="4" t="str">
        <v>Macroptilium atropurpureum</v>
      </c>
      <c r="DZ70" s="4" t="str">
        <v>Macrotyloma axillare</v>
      </c>
      <c r="EA70" s="4" t="str">
        <v>Macrotyloma daltonii</v>
      </c>
      <c r="EB70" s="4" t="str">
        <v>Maesopsis eminii</v>
      </c>
      <c r="EC70" s="4" t="str">
        <v>Mangifera indica</v>
      </c>
      <c r="ED70" s="4" t="str">
        <v>Markhamia lutea</v>
      </c>
      <c r="EE70" s="4" t="str">
        <v>Melia azedarach</v>
      </c>
      <c r="EF70" s="4" t="str">
        <v>Melia volkensii</v>
      </c>
      <c r="EG70" s="4" t="str">
        <v>Milicia excelsa</v>
      </c>
      <c r="EH70" s="4" t="str">
        <v>Milletia ferruginea</v>
      </c>
      <c r="EI70" s="4" t="str">
        <v>Millettia thonningii</v>
      </c>
      <c r="EJ70" s="4" t="str">
        <v>Moringa oleifera</v>
      </c>
      <c r="EK70" s="4" t="str">
        <v>Moringa stenopetala</v>
      </c>
      <c r="EL70" s="4" t="str">
        <v>Neonotonia wightii</v>
      </c>
      <c r="EM70" s="4" t="str">
        <v>Newbouldia laevis</v>
      </c>
      <c r="EN70" s="4" t="str">
        <v>Olea europaea</v>
      </c>
      <c r="EO70" s="4" t="str">
        <v>Opuntia ficus-indica</v>
      </c>
      <c r="EP70" s="4" t="str">
        <v>Palm</v>
      </c>
      <c r="EQ70" s="4" t="str">
        <v>Parkia biglobosa</v>
      </c>
      <c r="ER70" s="4" t="str">
        <v>Paulownia fortunei</v>
      </c>
      <c r="ES70" s="4" t="str">
        <v>Pinus patula</v>
      </c>
      <c r="ET70" s="4" t="str">
        <v>Pithecellobium dulce</v>
      </c>
      <c r="EU70" s="4" t="str">
        <v>Plukenetia conophora</v>
      </c>
      <c r="EV70" s="4" t="str">
        <v>Podocarpus falcatus</v>
      </c>
      <c r="EW70" s="4" t="str">
        <v>Poupartia silvatica</v>
      </c>
      <c r="EX70" s="4" t="str">
        <v>Prosopis africana</v>
      </c>
      <c r="EY70" s="4" t="str">
        <v>Prosopis juliflora</v>
      </c>
      <c r="EZ70" s="4" t="str">
        <v>Prunus africana</v>
      </c>
      <c r="FA70" s="4" t="str">
        <v>Prunus persica</v>
      </c>
      <c r="FB70" s="4" t="str">
        <v>Pterocarpus erinaceus</v>
      </c>
      <c r="FC70" s="4" t="str">
        <v>Pterocarpus lucens</v>
      </c>
      <c r="FD70" s="4" t="str">
        <v>Pterocarpus santalinoides</v>
      </c>
      <c r="FE70" s="4" t="str">
        <v>Pueraria phaseoloides</v>
      </c>
      <c r="FF70" s="4" t="str">
        <v>Quillaja saponaria</v>
      </c>
      <c r="FG70" s="4" t="str">
        <v>Ricinodendron heudelotii</v>
      </c>
      <c r="FH70" s="4" t="str">
        <v>Rosmarinus officinalis</v>
      </c>
      <c r="FI70" s="4" t="str">
        <v>Schefflera abyssinica</v>
      </c>
      <c r="FJ70" s="4" t="str">
        <v>Searsia pyroides</v>
      </c>
      <c r="FK70" s="4" t="str">
        <v>Senna didymobotrya</v>
      </c>
      <c r="FL70" s="4" t="str">
        <v>Senna occidentalis</v>
      </c>
      <c r="FM70" s="4" t="str">
        <v>Senna siamea</v>
      </c>
      <c r="FN70" s="4" t="str">
        <v>Senna singueana</v>
      </c>
      <c r="FO70" s="4" t="str">
        <v>Senna spectabilis</v>
      </c>
      <c r="FP70" s="4" t="str">
        <v>Sesbania cinerascens</v>
      </c>
      <c r="FQ70" s="4" t="str">
        <v>Sesbania goetzei</v>
      </c>
      <c r="FR70" s="4" t="str">
        <v>Sesbania macrantha</v>
      </c>
      <c r="FS70" s="4" t="str">
        <v>Sesbania rostrata</v>
      </c>
      <c r="FT70" s="4" t="str">
        <v>Sesbania sesban</v>
      </c>
      <c r="FU70" s="4" t="str">
        <v>Spathodea campanulata</v>
      </c>
      <c r="FV70" s="4" t="str">
        <v>Spondias mombin</v>
      </c>
      <c r="FW70" s="4" t="str">
        <v>Stereospermum kunthianum</v>
      </c>
      <c r="FX70" s="4" t="str">
        <v>Stylosanthes guianensis</v>
      </c>
      <c r="FY70" s="4" t="str">
        <v>Stylosanthes hamata</v>
      </c>
      <c r="FZ70" s="4" t="str">
        <v>Syzygium guineense</v>
      </c>
      <c r="GA70" s="4" t="str">
        <v>Tamarindus indica</v>
      </c>
      <c r="GB70" s="4" t="str">
        <v>Tarenna sp</v>
      </c>
      <c r="GC70" s="4" t="str">
        <v>Tephrosia candida</v>
      </c>
      <c r="GD70" s="4" t="str">
        <v>Tephrosia diversifolia</v>
      </c>
      <c r="GE70" s="4" t="str">
        <v>Tephrosia sp</v>
      </c>
      <c r="GF70" s="4" t="str">
        <v>Tephrosia vogelii</v>
      </c>
      <c r="GG70" s="4" t="str">
        <v>Terminalia brownii</v>
      </c>
      <c r="GH70" s="4" t="str">
        <v>Terminalia ivoresensis</v>
      </c>
      <c r="GI70" s="4" t="str">
        <v>Terminalia sericea</v>
      </c>
      <c r="GJ70" s="4" t="str">
        <v>Terminalia superba</v>
      </c>
      <c r="GK70" s="4" t="str">
        <v>Tithonia diversifolia</v>
      </c>
      <c r="GL70" s="4" t="str">
        <v>Uapaca kirkiana</v>
      </c>
      <c r="GM70" s="4" t="str">
        <v>Unspecified Tree</v>
      </c>
      <c r="GN70" s="4" t="str">
        <v>Vachellia karroo</v>
      </c>
      <c r="GO70" s="4" t="str">
        <v>Vachellia seyal</v>
      </c>
      <c r="GP70" s="4" t="str">
        <v>Vitellaria paradoxa</v>
      </c>
      <c r="GQ70" s="4" t="str">
        <v>Ziziphus mauritiana</v>
      </c>
    </row>
    <row r="71" spans="1:199" x14ac:dyDescent="0.35">
      <c r="A71" s="4" t="s">
        <v>3765</v>
      </c>
      <c r="B71" s="4" t="s">
        <v>3766</v>
      </c>
      <c r="C71" s="4" t="s">
        <v>3767</v>
      </c>
      <c r="D71" s="4" t="s">
        <v>109</v>
      </c>
      <c r="E71" s="4" t="s">
        <v>109</v>
      </c>
      <c r="G71" s="4" t="str">
        <f t="shared" si="2"/>
        <v>Senna siamea</v>
      </c>
      <c r="I71" s="4" t="str">
        <v>Desmodium discolor</v>
      </c>
      <c r="N71" s="4" t="str" cm="1">
        <f t="array" ref="N71:GQ71">TRANSPOSE(_xlfn._xlws.SORT(_xlfn.UNIQUE(_xlfn._xlws.FILTER($I$2:$I$500,ISNUMBER(SEARCH(AgFor!D49,$I$2:$I$500)),"Not Found"))))</f>
        <v>Acacia angustissima</v>
      </c>
      <c r="O71" s="4" t="str">
        <v>Acacia auriculiformis</v>
      </c>
      <c r="P71" s="4" t="str">
        <v>Acacia brevispica</v>
      </c>
      <c r="Q71" s="4" t="str">
        <v>Acacia caerulescens</v>
      </c>
      <c r="R71" s="4" t="str">
        <v>Acacia crassicarpa</v>
      </c>
      <c r="S71" s="4" t="str">
        <v>Acacia cyanophylla</v>
      </c>
      <c r="T71" s="4" t="str">
        <v>Acacia decurrens</v>
      </c>
      <c r="U71" s="4" t="str">
        <v>Acacia etbaica</v>
      </c>
      <c r="V71" s="4" t="str">
        <v>Acacia ferruginea</v>
      </c>
      <c r="W71" s="4" t="str">
        <v>Acacia holosericea</v>
      </c>
      <c r="X71" s="4" t="str">
        <v>Acacia karroo</v>
      </c>
      <c r="Y71" s="4" t="str">
        <v>Acacia leptocarpa</v>
      </c>
      <c r="Z71" s="4" t="str">
        <v>Acacia mangium</v>
      </c>
      <c r="AA71" s="4" t="str">
        <v>Acacia nilotica</v>
      </c>
      <c r="AB71" s="4" t="str">
        <v>Acacia polyacantha</v>
      </c>
      <c r="AC71" s="4" t="str">
        <v>Acacia saligna</v>
      </c>
      <c r="AD71" s="4" t="str">
        <v>Acacia senegal</v>
      </c>
      <c r="AE71" s="4" t="str">
        <v>Acacia sieberiana</v>
      </c>
      <c r="AF71" s="4" t="str">
        <v>Acacia sp</v>
      </c>
      <c r="AG71" s="4" t="str">
        <v>Acacia tortilis</v>
      </c>
      <c r="AH71" s="4" t="str">
        <v>Acacia toxicaria</v>
      </c>
      <c r="AI71" s="4" t="str">
        <v>Acacia tumida</v>
      </c>
      <c r="AJ71" s="4" t="str">
        <v>Acrocarpus fraxinifolius</v>
      </c>
      <c r="AK71" s="4" t="str">
        <v>Adansonia digitata</v>
      </c>
      <c r="AL71" s="4" t="str">
        <v>Afzelia africana</v>
      </c>
      <c r="AM71" s="4" t="str">
        <v>Albizia chinensis</v>
      </c>
      <c r="AN71" s="4" t="str">
        <v>Albizia coriaria</v>
      </c>
      <c r="AO71" s="4" t="str">
        <v>Albizia gummifera</v>
      </c>
      <c r="AP71" s="4" t="str">
        <v>Albizia lebbeck</v>
      </c>
      <c r="AQ71" s="4" t="str">
        <v>Albizia zygia</v>
      </c>
      <c r="AR71" s="4" t="str">
        <v>Alchornea cordifolia</v>
      </c>
      <c r="AS71" s="4" t="str">
        <v>Alnus acuminata</v>
      </c>
      <c r="AT71" s="4" t="str">
        <v>Antiaris toxicaria</v>
      </c>
      <c r="AU71" s="4" t="str">
        <v>Argyrolobium uniflorum</v>
      </c>
      <c r="AV71" s="4" t="str">
        <v>Artocarpus altilis</v>
      </c>
      <c r="AW71" s="4" t="str">
        <v>Artocarpus heterophyllus</v>
      </c>
      <c r="AX71" s="4" t="str">
        <v>Atriplex nummularia</v>
      </c>
      <c r="AY71" s="4" t="str">
        <v>Azadirachta indica</v>
      </c>
      <c r="AZ71" s="4" t="str">
        <v>Balanites aegyptiaca</v>
      </c>
      <c r="BA71" s="4" t="str">
        <v>Bauhinia reticulata</v>
      </c>
      <c r="BB71" s="4" t="str">
        <v>Bauhinia rufescens</v>
      </c>
      <c r="BC71" s="4" t="str">
        <v>Berchemia discolor</v>
      </c>
      <c r="BD71" s="4" t="str">
        <v>Brachystegia spiciformis</v>
      </c>
      <c r="BE71" s="4" t="str">
        <v>Cajanus cajan</v>
      </c>
      <c r="BF71" s="4" t="str">
        <v>Calliandra calothyrsus</v>
      </c>
      <c r="BG71" s="4" t="str">
        <v>Calopogonium mucunoides</v>
      </c>
      <c r="BH71" s="4" t="str">
        <v>Carissa spinarum</v>
      </c>
      <c r="BI71" s="4" t="str">
        <v>Casuarina equisetifolia</v>
      </c>
      <c r="BJ71" s="4" t="str">
        <v>Casuarina glauca</v>
      </c>
      <c r="BK71" s="4" t="str">
        <v>Catha edulis</v>
      </c>
      <c r="BL71" s="4" t="str">
        <v>Cedrela odorata</v>
      </c>
      <c r="BM71" s="4" t="str">
        <v>Cedrela serrata</v>
      </c>
      <c r="BN71" s="4" t="str">
        <v>Celtis mildbraedii</v>
      </c>
      <c r="BO71" s="4" t="str">
        <v>Centrosema pubescens</v>
      </c>
      <c r="BP71" s="4" t="str">
        <v>Chromolaena odorata</v>
      </c>
      <c r="BQ71" s="4" t="str">
        <v>Cinnamomum cassia</v>
      </c>
      <c r="BR71" s="4" t="str">
        <v>Combretum apiculatum</v>
      </c>
      <c r="BS71" s="4" t="str">
        <v>Cordia africana</v>
      </c>
      <c r="BT71" s="4" t="str">
        <v>Crotalaria agatiflora</v>
      </c>
      <c r="BU71" s="4" t="str">
        <v>Crotalaria grahamiana</v>
      </c>
      <c r="BV71" s="4" t="str">
        <v>Crotalaria juncea</v>
      </c>
      <c r="BW71" s="4" t="str">
        <v>Crotalaria ochrolueca</v>
      </c>
      <c r="BX71" s="4" t="str">
        <v>Crotalaria sp</v>
      </c>
      <c r="BY71" s="4" t="str">
        <v>Crotalaria trichotoma</v>
      </c>
      <c r="BZ71" s="4" t="str">
        <v>Croton macrostachyus</v>
      </c>
      <c r="CA71" s="4" t="str">
        <v>Croton megalocarpus</v>
      </c>
      <c r="CB71" s="4" t="str">
        <v>Cupressus lusitanica</v>
      </c>
      <c r="CC71" s="4" t="str">
        <v>Cytisus proliferus</v>
      </c>
      <c r="CD71" s="4" t="str">
        <v>Dactyladenia barteri</v>
      </c>
      <c r="CE71" s="4" t="str">
        <v>Desmodium discolor</v>
      </c>
      <c r="CF71" s="4" t="str">
        <v>Desmodium distortum</v>
      </c>
      <c r="CG71" s="4" t="str">
        <v>Desmodium intortum</v>
      </c>
      <c r="CH71" s="4" t="str">
        <v>Desmodium uncinatum</v>
      </c>
      <c r="CI71" s="4" t="str">
        <v>Dodonaea viscosa</v>
      </c>
      <c r="CJ71" s="4" t="str">
        <v>Elaeis guineensis</v>
      </c>
      <c r="CK71" s="4" t="str">
        <v>Entada abyssinica</v>
      </c>
      <c r="CL71" s="4" t="str">
        <v>Entandrophragma angolense</v>
      </c>
      <c r="CM71" s="4" t="str">
        <v>Entandrophragma cylindricum</v>
      </c>
      <c r="CN71" s="4" t="str">
        <v>Eriosema ellipticum</v>
      </c>
      <c r="CO71" s="4" t="str">
        <v>Erythrina abyssinica</v>
      </c>
      <c r="CP71" s="4" t="str">
        <v>Erythrina poeppigiana</v>
      </c>
      <c r="CQ71" s="4" t="str">
        <v>Eucalpytus sp</v>
      </c>
      <c r="CR71" s="4" t="str">
        <v>Eucalyptus alba</v>
      </c>
      <c r="CS71" s="4" t="str">
        <v>Eucalyptus camaldulensis</v>
      </c>
      <c r="CT71" s="4" t="str">
        <v>Eucalyptus globulus</v>
      </c>
      <c r="CU71" s="4" t="str">
        <v>Eucalyptus saligna</v>
      </c>
      <c r="CV71" s="4" t="str">
        <v>Euclea racemosa</v>
      </c>
      <c r="CW71" s="4" t="str">
        <v>Faidherbia albida</v>
      </c>
      <c r="CX71" s="4" t="str">
        <v>Fernandoa madagascariensis</v>
      </c>
      <c r="CY71" s="4" t="str">
        <v>Ficus exasperata</v>
      </c>
      <c r="CZ71" s="4" t="str">
        <v>Ficus laurifolia</v>
      </c>
      <c r="DA71" s="4" t="str">
        <v>Ficus natalensis</v>
      </c>
      <c r="DB71" s="4" t="str">
        <v>Ficus polita</v>
      </c>
      <c r="DC71" s="4" t="str">
        <v>Ficus sur</v>
      </c>
      <c r="DD71" s="4" t="str">
        <v>Flemingia macrophylla</v>
      </c>
      <c r="DE71" s="4" t="str">
        <v>Flemingia sp</v>
      </c>
      <c r="DF71" s="4" t="str">
        <v>Gliricida sepium</v>
      </c>
      <c r="DG71" s="4" t="str">
        <v>Gliricidia</v>
      </c>
      <c r="DH71" s="4" t="str">
        <v>Gliricidia maculata</v>
      </c>
      <c r="DI71" s="4" t="str">
        <v>Gliricidia sepium</v>
      </c>
      <c r="DJ71" s="4" t="str">
        <v>Gmelina arborea</v>
      </c>
      <c r="DK71" s="4" t="str">
        <v>Grevillea robusta</v>
      </c>
      <c r="DL71" s="4" t="str">
        <v>Guiera senegalensis</v>
      </c>
      <c r="DM71" s="4" t="str">
        <v>Harrisonia abyssinica</v>
      </c>
      <c r="DN71" s="4" t="str">
        <v>Indigofera sp</v>
      </c>
      <c r="DO71" s="4" t="str">
        <v>Jatropha curcas</v>
      </c>
      <c r="DP71" s="4" t="str">
        <v>Julbernardia globiflora</v>
      </c>
      <c r="DQ71" s="4" t="str">
        <v>Juniperus procera</v>
      </c>
      <c r="DR71" s="4" t="str">
        <v>Khaya senegalensis</v>
      </c>
      <c r="DS71" s="4" t="str">
        <v>Lablab purpureus</v>
      </c>
      <c r="DT71" s="4" t="str">
        <v>Leucaena diversifolia</v>
      </c>
      <c r="DU71" s="4" t="str">
        <v>Leucaena leucocephala</v>
      </c>
      <c r="DV71" s="4" t="str">
        <v>Leucaena pallida</v>
      </c>
      <c r="DW71" s="4" t="str">
        <v>Leucaena trichandra</v>
      </c>
      <c r="DX71" s="4" t="str">
        <v>Lippia javanica</v>
      </c>
      <c r="DY71" s="4" t="str">
        <v>Macroptilium atropurpureum</v>
      </c>
      <c r="DZ71" s="4" t="str">
        <v>Macrotyloma axillare</v>
      </c>
      <c r="EA71" s="4" t="str">
        <v>Macrotyloma daltonii</v>
      </c>
      <c r="EB71" s="4" t="str">
        <v>Maesopsis eminii</v>
      </c>
      <c r="EC71" s="4" t="str">
        <v>Mangifera indica</v>
      </c>
      <c r="ED71" s="4" t="str">
        <v>Markhamia lutea</v>
      </c>
      <c r="EE71" s="4" t="str">
        <v>Melia azedarach</v>
      </c>
      <c r="EF71" s="4" t="str">
        <v>Melia volkensii</v>
      </c>
      <c r="EG71" s="4" t="str">
        <v>Milicia excelsa</v>
      </c>
      <c r="EH71" s="4" t="str">
        <v>Milletia ferruginea</v>
      </c>
      <c r="EI71" s="4" t="str">
        <v>Millettia thonningii</v>
      </c>
      <c r="EJ71" s="4" t="str">
        <v>Moringa oleifera</v>
      </c>
      <c r="EK71" s="4" t="str">
        <v>Moringa stenopetala</v>
      </c>
      <c r="EL71" s="4" t="str">
        <v>Neonotonia wightii</v>
      </c>
      <c r="EM71" s="4" t="str">
        <v>Newbouldia laevis</v>
      </c>
      <c r="EN71" s="4" t="str">
        <v>Olea europaea</v>
      </c>
      <c r="EO71" s="4" t="str">
        <v>Opuntia ficus-indica</v>
      </c>
      <c r="EP71" s="4" t="str">
        <v>Palm</v>
      </c>
      <c r="EQ71" s="4" t="str">
        <v>Parkia biglobosa</v>
      </c>
      <c r="ER71" s="4" t="str">
        <v>Paulownia fortunei</v>
      </c>
      <c r="ES71" s="4" t="str">
        <v>Pinus patula</v>
      </c>
      <c r="ET71" s="4" t="str">
        <v>Pithecellobium dulce</v>
      </c>
      <c r="EU71" s="4" t="str">
        <v>Plukenetia conophora</v>
      </c>
      <c r="EV71" s="4" t="str">
        <v>Podocarpus falcatus</v>
      </c>
      <c r="EW71" s="4" t="str">
        <v>Poupartia silvatica</v>
      </c>
      <c r="EX71" s="4" t="str">
        <v>Prosopis africana</v>
      </c>
      <c r="EY71" s="4" t="str">
        <v>Prosopis juliflora</v>
      </c>
      <c r="EZ71" s="4" t="str">
        <v>Prunus africana</v>
      </c>
      <c r="FA71" s="4" t="str">
        <v>Prunus persica</v>
      </c>
      <c r="FB71" s="4" t="str">
        <v>Pterocarpus erinaceus</v>
      </c>
      <c r="FC71" s="4" t="str">
        <v>Pterocarpus lucens</v>
      </c>
      <c r="FD71" s="4" t="str">
        <v>Pterocarpus santalinoides</v>
      </c>
      <c r="FE71" s="4" t="str">
        <v>Pueraria phaseoloides</v>
      </c>
      <c r="FF71" s="4" t="str">
        <v>Quillaja saponaria</v>
      </c>
      <c r="FG71" s="4" t="str">
        <v>Ricinodendron heudelotii</v>
      </c>
      <c r="FH71" s="4" t="str">
        <v>Rosmarinus officinalis</v>
      </c>
      <c r="FI71" s="4" t="str">
        <v>Schefflera abyssinica</v>
      </c>
      <c r="FJ71" s="4" t="str">
        <v>Searsia pyroides</v>
      </c>
      <c r="FK71" s="4" t="str">
        <v>Senna didymobotrya</v>
      </c>
      <c r="FL71" s="4" t="str">
        <v>Senna occidentalis</v>
      </c>
      <c r="FM71" s="4" t="str">
        <v>Senna siamea</v>
      </c>
      <c r="FN71" s="4" t="str">
        <v>Senna singueana</v>
      </c>
      <c r="FO71" s="4" t="str">
        <v>Senna spectabilis</v>
      </c>
      <c r="FP71" s="4" t="str">
        <v>Sesbania cinerascens</v>
      </c>
      <c r="FQ71" s="4" t="str">
        <v>Sesbania goetzei</v>
      </c>
      <c r="FR71" s="4" t="str">
        <v>Sesbania macrantha</v>
      </c>
      <c r="FS71" s="4" t="str">
        <v>Sesbania rostrata</v>
      </c>
      <c r="FT71" s="4" t="str">
        <v>Sesbania sesban</v>
      </c>
      <c r="FU71" s="4" t="str">
        <v>Spathodea campanulata</v>
      </c>
      <c r="FV71" s="4" t="str">
        <v>Spondias mombin</v>
      </c>
      <c r="FW71" s="4" t="str">
        <v>Stereospermum kunthianum</v>
      </c>
      <c r="FX71" s="4" t="str">
        <v>Stylosanthes guianensis</v>
      </c>
      <c r="FY71" s="4" t="str">
        <v>Stylosanthes hamata</v>
      </c>
      <c r="FZ71" s="4" t="str">
        <v>Syzygium guineense</v>
      </c>
      <c r="GA71" s="4" t="str">
        <v>Tamarindus indica</v>
      </c>
      <c r="GB71" s="4" t="str">
        <v>Tarenna sp</v>
      </c>
      <c r="GC71" s="4" t="str">
        <v>Tephrosia candida</v>
      </c>
      <c r="GD71" s="4" t="str">
        <v>Tephrosia diversifolia</v>
      </c>
      <c r="GE71" s="4" t="str">
        <v>Tephrosia sp</v>
      </c>
      <c r="GF71" s="4" t="str">
        <v>Tephrosia vogelii</v>
      </c>
      <c r="GG71" s="4" t="str">
        <v>Terminalia brownii</v>
      </c>
      <c r="GH71" s="4" t="str">
        <v>Terminalia ivoresensis</v>
      </c>
      <c r="GI71" s="4" t="str">
        <v>Terminalia sericea</v>
      </c>
      <c r="GJ71" s="4" t="str">
        <v>Terminalia superba</v>
      </c>
      <c r="GK71" s="4" t="str">
        <v>Tithonia diversifolia</v>
      </c>
      <c r="GL71" s="4" t="str">
        <v>Uapaca kirkiana</v>
      </c>
      <c r="GM71" s="4" t="str">
        <v>Unspecified Tree</v>
      </c>
      <c r="GN71" s="4" t="str">
        <v>Vachellia karroo</v>
      </c>
      <c r="GO71" s="4" t="str">
        <v>Vachellia seyal</v>
      </c>
      <c r="GP71" s="4" t="str">
        <v>Vitellaria paradoxa</v>
      </c>
      <c r="GQ71" s="4" t="str">
        <v>Ziziphus mauritiana</v>
      </c>
    </row>
    <row r="72" spans="1:199" x14ac:dyDescent="0.35">
      <c r="A72" s="4" t="s">
        <v>3768</v>
      </c>
      <c r="B72" s="4" t="s">
        <v>3769</v>
      </c>
      <c r="C72" s="4" t="s">
        <v>3770</v>
      </c>
      <c r="D72" s="4" t="s">
        <v>109</v>
      </c>
      <c r="E72" s="4" t="s">
        <v>3771</v>
      </c>
      <c r="G72" s="4" t="str">
        <f t="shared" si="2"/>
        <v>Senna spectabilis</v>
      </c>
      <c r="I72" s="4" t="str">
        <v>Desmodium distortum</v>
      </c>
      <c r="N72" s="4" t="str" cm="1">
        <f t="array" ref="N72:GQ72">TRANSPOSE(_xlfn._xlws.SORT(_xlfn.UNIQUE(_xlfn._xlws.FILTER($I$2:$I$500,ISNUMBER(SEARCH(AgFor!D50,$I$2:$I$500)),"Not Found"))))</f>
        <v>Acacia angustissima</v>
      </c>
      <c r="O72" s="4" t="str">
        <v>Acacia auriculiformis</v>
      </c>
      <c r="P72" s="4" t="str">
        <v>Acacia brevispica</v>
      </c>
      <c r="Q72" s="4" t="str">
        <v>Acacia caerulescens</v>
      </c>
      <c r="R72" s="4" t="str">
        <v>Acacia crassicarpa</v>
      </c>
      <c r="S72" s="4" t="str">
        <v>Acacia cyanophylla</v>
      </c>
      <c r="T72" s="4" t="str">
        <v>Acacia decurrens</v>
      </c>
      <c r="U72" s="4" t="str">
        <v>Acacia etbaica</v>
      </c>
      <c r="V72" s="4" t="str">
        <v>Acacia ferruginea</v>
      </c>
      <c r="W72" s="4" t="str">
        <v>Acacia holosericea</v>
      </c>
      <c r="X72" s="4" t="str">
        <v>Acacia karroo</v>
      </c>
      <c r="Y72" s="4" t="str">
        <v>Acacia leptocarpa</v>
      </c>
      <c r="Z72" s="4" t="str">
        <v>Acacia mangium</v>
      </c>
      <c r="AA72" s="4" t="str">
        <v>Acacia nilotica</v>
      </c>
      <c r="AB72" s="4" t="str">
        <v>Acacia polyacantha</v>
      </c>
      <c r="AC72" s="4" t="str">
        <v>Acacia saligna</v>
      </c>
      <c r="AD72" s="4" t="str">
        <v>Acacia senegal</v>
      </c>
      <c r="AE72" s="4" t="str">
        <v>Acacia sieberiana</v>
      </c>
      <c r="AF72" s="4" t="str">
        <v>Acacia sp</v>
      </c>
      <c r="AG72" s="4" t="str">
        <v>Acacia tortilis</v>
      </c>
      <c r="AH72" s="4" t="str">
        <v>Acacia toxicaria</v>
      </c>
      <c r="AI72" s="4" t="str">
        <v>Acacia tumida</v>
      </c>
      <c r="AJ72" s="4" t="str">
        <v>Acrocarpus fraxinifolius</v>
      </c>
      <c r="AK72" s="4" t="str">
        <v>Adansonia digitata</v>
      </c>
      <c r="AL72" s="4" t="str">
        <v>Afzelia africana</v>
      </c>
      <c r="AM72" s="4" t="str">
        <v>Albizia chinensis</v>
      </c>
      <c r="AN72" s="4" t="str">
        <v>Albizia coriaria</v>
      </c>
      <c r="AO72" s="4" t="str">
        <v>Albizia gummifera</v>
      </c>
      <c r="AP72" s="4" t="str">
        <v>Albizia lebbeck</v>
      </c>
      <c r="AQ72" s="4" t="str">
        <v>Albizia zygia</v>
      </c>
      <c r="AR72" s="4" t="str">
        <v>Alchornea cordifolia</v>
      </c>
      <c r="AS72" s="4" t="str">
        <v>Alnus acuminata</v>
      </c>
      <c r="AT72" s="4" t="str">
        <v>Antiaris toxicaria</v>
      </c>
      <c r="AU72" s="4" t="str">
        <v>Argyrolobium uniflorum</v>
      </c>
      <c r="AV72" s="4" t="str">
        <v>Artocarpus altilis</v>
      </c>
      <c r="AW72" s="4" t="str">
        <v>Artocarpus heterophyllus</v>
      </c>
      <c r="AX72" s="4" t="str">
        <v>Atriplex nummularia</v>
      </c>
      <c r="AY72" s="4" t="str">
        <v>Azadirachta indica</v>
      </c>
      <c r="AZ72" s="4" t="str">
        <v>Balanites aegyptiaca</v>
      </c>
      <c r="BA72" s="4" t="str">
        <v>Bauhinia reticulata</v>
      </c>
      <c r="BB72" s="4" t="str">
        <v>Bauhinia rufescens</v>
      </c>
      <c r="BC72" s="4" t="str">
        <v>Berchemia discolor</v>
      </c>
      <c r="BD72" s="4" t="str">
        <v>Brachystegia spiciformis</v>
      </c>
      <c r="BE72" s="4" t="str">
        <v>Cajanus cajan</v>
      </c>
      <c r="BF72" s="4" t="str">
        <v>Calliandra calothyrsus</v>
      </c>
      <c r="BG72" s="4" t="str">
        <v>Calopogonium mucunoides</v>
      </c>
      <c r="BH72" s="4" t="str">
        <v>Carissa spinarum</v>
      </c>
      <c r="BI72" s="4" t="str">
        <v>Casuarina equisetifolia</v>
      </c>
      <c r="BJ72" s="4" t="str">
        <v>Casuarina glauca</v>
      </c>
      <c r="BK72" s="4" t="str">
        <v>Catha edulis</v>
      </c>
      <c r="BL72" s="4" t="str">
        <v>Cedrela odorata</v>
      </c>
      <c r="BM72" s="4" t="str">
        <v>Cedrela serrata</v>
      </c>
      <c r="BN72" s="4" t="str">
        <v>Celtis mildbraedii</v>
      </c>
      <c r="BO72" s="4" t="str">
        <v>Centrosema pubescens</v>
      </c>
      <c r="BP72" s="4" t="str">
        <v>Chromolaena odorata</v>
      </c>
      <c r="BQ72" s="4" t="str">
        <v>Cinnamomum cassia</v>
      </c>
      <c r="BR72" s="4" t="str">
        <v>Combretum apiculatum</v>
      </c>
      <c r="BS72" s="4" t="str">
        <v>Cordia africana</v>
      </c>
      <c r="BT72" s="4" t="str">
        <v>Crotalaria agatiflora</v>
      </c>
      <c r="BU72" s="4" t="str">
        <v>Crotalaria grahamiana</v>
      </c>
      <c r="BV72" s="4" t="str">
        <v>Crotalaria juncea</v>
      </c>
      <c r="BW72" s="4" t="str">
        <v>Crotalaria ochrolueca</v>
      </c>
      <c r="BX72" s="4" t="str">
        <v>Crotalaria sp</v>
      </c>
      <c r="BY72" s="4" t="str">
        <v>Crotalaria trichotoma</v>
      </c>
      <c r="BZ72" s="4" t="str">
        <v>Croton macrostachyus</v>
      </c>
      <c r="CA72" s="4" t="str">
        <v>Croton megalocarpus</v>
      </c>
      <c r="CB72" s="4" t="str">
        <v>Cupressus lusitanica</v>
      </c>
      <c r="CC72" s="4" t="str">
        <v>Cytisus proliferus</v>
      </c>
      <c r="CD72" s="4" t="str">
        <v>Dactyladenia barteri</v>
      </c>
      <c r="CE72" s="4" t="str">
        <v>Desmodium discolor</v>
      </c>
      <c r="CF72" s="4" t="str">
        <v>Desmodium distortum</v>
      </c>
      <c r="CG72" s="4" t="str">
        <v>Desmodium intortum</v>
      </c>
      <c r="CH72" s="4" t="str">
        <v>Desmodium uncinatum</v>
      </c>
      <c r="CI72" s="4" t="str">
        <v>Dodonaea viscosa</v>
      </c>
      <c r="CJ72" s="4" t="str">
        <v>Elaeis guineensis</v>
      </c>
      <c r="CK72" s="4" t="str">
        <v>Entada abyssinica</v>
      </c>
      <c r="CL72" s="4" t="str">
        <v>Entandrophragma angolense</v>
      </c>
      <c r="CM72" s="4" t="str">
        <v>Entandrophragma cylindricum</v>
      </c>
      <c r="CN72" s="4" t="str">
        <v>Eriosema ellipticum</v>
      </c>
      <c r="CO72" s="4" t="str">
        <v>Erythrina abyssinica</v>
      </c>
      <c r="CP72" s="4" t="str">
        <v>Erythrina poeppigiana</v>
      </c>
      <c r="CQ72" s="4" t="str">
        <v>Eucalpytus sp</v>
      </c>
      <c r="CR72" s="4" t="str">
        <v>Eucalyptus alba</v>
      </c>
      <c r="CS72" s="4" t="str">
        <v>Eucalyptus camaldulensis</v>
      </c>
      <c r="CT72" s="4" t="str">
        <v>Eucalyptus globulus</v>
      </c>
      <c r="CU72" s="4" t="str">
        <v>Eucalyptus saligna</v>
      </c>
      <c r="CV72" s="4" t="str">
        <v>Euclea racemosa</v>
      </c>
      <c r="CW72" s="4" t="str">
        <v>Faidherbia albida</v>
      </c>
      <c r="CX72" s="4" t="str">
        <v>Fernandoa madagascariensis</v>
      </c>
      <c r="CY72" s="4" t="str">
        <v>Ficus exasperata</v>
      </c>
      <c r="CZ72" s="4" t="str">
        <v>Ficus laurifolia</v>
      </c>
      <c r="DA72" s="4" t="str">
        <v>Ficus natalensis</v>
      </c>
      <c r="DB72" s="4" t="str">
        <v>Ficus polita</v>
      </c>
      <c r="DC72" s="4" t="str">
        <v>Ficus sur</v>
      </c>
      <c r="DD72" s="4" t="str">
        <v>Flemingia macrophylla</v>
      </c>
      <c r="DE72" s="4" t="str">
        <v>Flemingia sp</v>
      </c>
      <c r="DF72" s="4" t="str">
        <v>Gliricida sepium</v>
      </c>
      <c r="DG72" s="4" t="str">
        <v>Gliricidia</v>
      </c>
      <c r="DH72" s="4" t="str">
        <v>Gliricidia maculata</v>
      </c>
      <c r="DI72" s="4" t="str">
        <v>Gliricidia sepium</v>
      </c>
      <c r="DJ72" s="4" t="str">
        <v>Gmelina arborea</v>
      </c>
      <c r="DK72" s="4" t="str">
        <v>Grevillea robusta</v>
      </c>
      <c r="DL72" s="4" t="str">
        <v>Guiera senegalensis</v>
      </c>
      <c r="DM72" s="4" t="str">
        <v>Harrisonia abyssinica</v>
      </c>
      <c r="DN72" s="4" t="str">
        <v>Indigofera sp</v>
      </c>
      <c r="DO72" s="4" t="str">
        <v>Jatropha curcas</v>
      </c>
      <c r="DP72" s="4" t="str">
        <v>Julbernardia globiflora</v>
      </c>
      <c r="DQ72" s="4" t="str">
        <v>Juniperus procera</v>
      </c>
      <c r="DR72" s="4" t="str">
        <v>Khaya senegalensis</v>
      </c>
      <c r="DS72" s="4" t="str">
        <v>Lablab purpureus</v>
      </c>
      <c r="DT72" s="4" t="str">
        <v>Leucaena diversifolia</v>
      </c>
      <c r="DU72" s="4" t="str">
        <v>Leucaena leucocephala</v>
      </c>
      <c r="DV72" s="4" t="str">
        <v>Leucaena pallida</v>
      </c>
      <c r="DW72" s="4" t="str">
        <v>Leucaena trichandra</v>
      </c>
      <c r="DX72" s="4" t="str">
        <v>Lippia javanica</v>
      </c>
      <c r="DY72" s="4" t="str">
        <v>Macroptilium atropurpureum</v>
      </c>
      <c r="DZ72" s="4" t="str">
        <v>Macrotyloma axillare</v>
      </c>
      <c r="EA72" s="4" t="str">
        <v>Macrotyloma daltonii</v>
      </c>
      <c r="EB72" s="4" t="str">
        <v>Maesopsis eminii</v>
      </c>
      <c r="EC72" s="4" t="str">
        <v>Mangifera indica</v>
      </c>
      <c r="ED72" s="4" t="str">
        <v>Markhamia lutea</v>
      </c>
      <c r="EE72" s="4" t="str">
        <v>Melia azedarach</v>
      </c>
      <c r="EF72" s="4" t="str">
        <v>Melia volkensii</v>
      </c>
      <c r="EG72" s="4" t="str">
        <v>Milicia excelsa</v>
      </c>
      <c r="EH72" s="4" t="str">
        <v>Milletia ferruginea</v>
      </c>
      <c r="EI72" s="4" t="str">
        <v>Millettia thonningii</v>
      </c>
      <c r="EJ72" s="4" t="str">
        <v>Moringa oleifera</v>
      </c>
      <c r="EK72" s="4" t="str">
        <v>Moringa stenopetala</v>
      </c>
      <c r="EL72" s="4" t="str">
        <v>Neonotonia wightii</v>
      </c>
      <c r="EM72" s="4" t="str">
        <v>Newbouldia laevis</v>
      </c>
      <c r="EN72" s="4" t="str">
        <v>Olea europaea</v>
      </c>
      <c r="EO72" s="4" t="str">
        <v>Opuntia ficus-indica</v>
      </c>
      <c r="EP72" s="4" t="str">
        <v>Palm</v>
      </c>
      <c r="EQ72" s="4" t="str">
        <v>Parkia biglobosa</v>
      </c>
      <c r="ER72" s="4" t="str">
        <v>Paulownia fortunei</v>
      </c>
      <c r="ES72" s="4" t="str">
        <v>Pinus patula</v>
      </c>
      <c r="ET72" s="4" t="str">
        <v>Pithecellobium dulce</v>
      </c>
      <c r="EU72" s="4" t="str">
        <v>Plukenetia conophora</v>
      </c>
      <c r="EV72" s="4" t="str">
        <v>Podocarpus falcatus</v>
      </c>
      <c r="EW72" s="4" t="str">
        <v>Poupartia silvatica</v>
      </c>
      <c r="EX72" s="4" t="str">
        <v>Prosopis africana</v>
      </c>
      <c r="EY72" s="4" t="str">
        <v>Prosopis juliflora</v>
      </c>
      <c r="EZ72" s="4" t="str">
        <v>Prunus africana</v>
      </c>
      <c r="FA72" s="4" t="str">
        <v>Prunus persica</v>
      </c>
      <c r="FB72" s="4" t="str">
        <v>Pterocarpus erinaceus</v>
      </c>
      <c r="FC72" s="4" t="str">
        <v>Pterocarpus lucens</v>
      </c>
      <c r="FD72" s="4" t="str">
        <v>Pterocarpus santalinoides</v>
      </c>
      <c r="FE72" s="4" t="str">
        <v>Pueraria phaseoloides</v>
      </c>
      <c r="FF72" s="4" t="str">
        <v>Quillaja saponaria</v>
      </c>
      <c r="FG72" s="4" t="str">
        <v>Ricinodendron heudelotii</v>
      </c>
      <c r="FH72" s="4" t="str">
        <v>Rosmarinus officinalis</v>
      </c>
      <c r="FI72" s="4" t="str">
        <v>Schefflera abyssinica</v>
      </c>
      <c r="FJ72" s="4" t="str">
        <v>Searsia pyroides</v>
      </c>
      <c r="FK72" s="4" t="str">
        <v>Senna didymobotrya</v>
      </c>
      <c r="FL72" s="4" t="str">
        <v>Senna occidentalis</v>
      </c>
      <c r="FM72" s="4" t="str">
        <v>Senna siamea</v>
      </c>
      <c r="FN72" s="4" t="str">
        <v>Senna singueana</v>
      </c>
      <c r="FO72" s="4" t="str">
        <v>Senna spectabilis</v>
      </c>
      <c r="FP72" s="4" t="str">
        <v>Sesbania cinerascens</v>
      </c>
      <c r="FQ72" s="4" t="str">
        <v>Sesbania goetzei</v>
      </c>
      <c r="FR72" s="4" t="str">
        <v>Sesbania macrantha</v>
      </c>
      <c r="FS72" s="4" t="str">
        <v>Sesbania rostrata</v>
      </c>
      <c r="FT72" s="4" t="str">
        <v>Sesbania sesban</v>
      </c>
      <c r="FU72" s="4" t="str">
        <v>Spathodea campanulata</v>
      </c>
      <c r="FV72" s="4" t="str">
        <v>Spondias mombin</v>
      </c>
      <c r="FW72" s="4" t="str">
        <v>Stereospermum kunthianum</v>
      </c>
      <c r="FX72" s="4" t="str">
        <v>Stylosanthes guianensis</v>
      </c>
      <c r="FY72" s="4" t="str">
        <v>Stylosanthes hamata</v>
      </c>
      <c r="FZ72" s="4" t="str">
        <v>Syzygium guineense</v>
      </c>
      <c r="GA72" s="4" t="str">
        <v>Tamarindus indica</v>
      </c>
      <c r="GB72" s="4" t="str">
        <v>Tarenna sp</v>
      </c>
      <c r="GC72" s="4" t="str">
        <v>Tephrosia candida</v>
      </c>
      <c r="GD72" s="4" t="str">
        <v>Tephrosia diversifolia</v>
      </c>
      <c r="GE72" s="4" t="str">
        <v>Tephrosia sp</v>
      </c>
      <c r="GF72" s="4" t="str">
        <v>Tephrosia vogelii</v>
      </c>
      <c r="GG72" s="4" t="str">
        <v>Terminalia brownii</v>
      </c>
      <c r="GH72" s="4" t="str">
        <v>Terminalia ivoresensis</v>
      </c>
      <c r="GI72" s="4" t="str">
        <v>Terminalia sericea</v>
      </c>
      <c r="GJ72" s="4" t="str">
        <v>Terminalia superba</v>
      </c>
      <c r="GK72" s="4" t="str">
        <v>Tithonia diversifolia</v>
      </c>
      <c r="GL72" s="4" t="str">
        <v>Uapaca kirkiana</v>
      </c>
      <c r="GM72" s="4" t="str">
        <v>Unspecified Tree</v>
      </c>
      <c r="GN72" s="4" t="str">
        <v>Vachellia karroo</v>
      </c>
      <c r="GO72" s="4" t="str">
        <v>Vachellia seyal</v>
      </c>
      <c r="GP72" s="4" t="str">
        <v>Vitellaria paradoxa</v>
      </c>
      <c r="GQ72" s="4" t="str">
        <v>Ziziphus mauritiana</v>
      </c>
    </row>
    <row r="73" spans="1:199" x14ac:dyDescent="0.35">
      <c r="A73" s="4" t="s">
        <v>3772</v>
      </c>
      <c r="C73" s="4" t="s">
        <v>3773</v>
      </c>
      <c r="D73" s="4" t="s">
        <v>3774</v>
      </c>
      <c r="E73" s="4" t="s">
        <v>109</v>
      </c>
      <c r="G73" s="4" t="str">
        <f t="shared" si="2"/>
        <v>Casuarina equisetifolia</v>
      </c>
      <c r="I73" s="4" t="str">
        <v>Desmodium intortum</v>
      </c>
      <c r="N73" s="4" t="str" cm="1">
        <f t="array" ref="N73:GQ73">TRANSPOSE(_xlfn._xlws.SORT(_xlfn.UNIQUE(_xlfn._xlws.FILTER($I$2:$I$500,ISNUMBER(SEARCH(AgFor!D51,$I$2:$I$500)),"Not Found"))))</f>
        <v>Acacia angustissima</v>
      </c>
      <c r="O73" s="4" t="str">
        <v>Acacia auriculiformis</v>
      </c>
      <c r="P73" s="4" t="str">
        <v>Acacia brevispica</v>
      </c>
      <c r="Q73" s="4" t="str">
        <v>Acacia caerulescens</v>
      </c>
      <c r="R73" s="4" t="str">
        <v>Acacia crassicarpa</v>
      </c>
      <c r="S73" s="4" t="str">
        <v>Acacia cyanophylla</v>
      </c>
      <c r="T73" s="4" t="str">
        <v>Acacia decurrens</v>
      </c>
      <c r="U73" s="4" t="str">
        <v>Acacia etbaica</v>
      </c>
      <c r="V73" s="4" t="str">
        <v>Acacia ferruginea</v>
      </c>
      <c r="W73" s="4" t="str">
        <v>Acacia holosericea</v>
      </c>
      <c r="X73" s="4" t="str">
        <v>Acacia karroo</v>
      </c>
      <c r="Y73" s="4" t="str">
        <v>Acacia leptocarpa</v>
      </c>
      <c r="Z73" s="4" t="str">
        <v>Acacia mangium</v>
      </c>
      <c r="AA73" s="4" t="str">
        <v>Acacia nilotica</v>
      </c>
      <c r="AB73" s="4" t="str">
        <v>Acacia polyacantha</v>
      </c>
      <c r="AC73" s="4" t="str">
        <v>Acacia saligna</v>
      </c>
      <c r="AD73" s="4" t="str">
        <v>Acacia senegal</v>
      </c>
      <c r="AE73" s="4" t="str">
        <v>Acacia sieberiana</v>
      </c>
      <c r="AF73" s="4" t="str">
        <v>Acacia sp</v>
      </c>
      <c r="AG73" s="4" t="str">
        <v>Acacia tortilis</v>
      </c>
      <c r="AH73" s="4" t="str">
        <v>Acacia toxicaria</v>
      </c>
      <c r="AI73" s="4" t="str">
        <v>Acacia tumida</v>
      </c>
      <c r="AJ73" s="4" t="str">
        <v>Acrocarpus fraxinifolius</v>
      </c>
      <c r="AK73" s="4" t="str">
        <v>Adansonia digitata</v>
      </c>
      <c r="AL73" s="4" t="str">
        <v>Afzelia africana</v>
      </c>
      <c r="AM73" s="4" t="str">
        <v>Albizia chinensis</v>
      </c>
      <c r="AN73" s="4" t="str">
        <v>Albizia coriaria</v>
      </c>
      <c r="AO73" s="4" t="str">
        <v>Albizia gummifera</v>
      </c>
      <c r="AP73" s="4" t="str">
        <v>Albizia lebbeck</v>
      </c>
      <c r="AQ73" s="4" t="str">
        <v>Albizia zygia</v>
      </c>
      <c r="AR73" s="4" t="str">
        <v>Alchornea cordifolia</v>
      </c>
      <c r="AS73" s="4" t="str">
        <v>Alnus acuminata</v>
      </c>
      <c r="AT73" s="4" t="str">
        <v>Antiaris toxicaria</v>
      </c>
      <c r="AU73" s="4" t="str">
        <v>Argyrolobium uniflorum</v>
      </c>
      <c r="AV73" s="4" t="str">
        <v>Artocarpus altilis</v>
      </c>
      <c r="AW73" s="4" t="str">
        <v>Artocarpus heterophyllus</v>
      </c>
      <c r="AX73" s="4" t="str">
        <v>Atriplex nummularia</v>
      </c>
      <c r="AY73" s="4" t="str">
        <v>Azadirachta indica</v>
      </c>
      <c r="AZ73" s="4" t="str">
        <v>Balanites aegyptiaca</v>
      </c>
      <c r="BA73" s="4" t="str">
        <v>Bauhinia reticulata</v>
      </c>
      <c r="BB73" s="4" t="str">
        <v>Bauhinia rufescens</v>
      </c>
      <c r="BC73" s="4" t="str">
        <v>Berchemia discolor</v>
      </c>
      <c r="BD73" s="4" t="str">
        <v>Brachystegia spiciformis</v>
      </c>
      <c r="BE73" s="4" t="str">
        <v>Cajanus cajan</v>
      </c>
      <c r="BF73" s="4" t="str">
        <v>Calliandra calothyrsus</v>
      </c>
      <c r="BG73" s="4" t="str">
        <v>Calopogonium mucunoides</v>
      </c>
      <c r="BH73" s="4" t="str">
        <v>Carissa spinarum</v>
      </c>
      <c r="BI73" s="4" t="str">
        <v>Casuarina equisetifolia</v>
      </c>
      <c r="BJ73" s="4" t="str">
        <v>Casuarina glauca</v>
      </c>
      <c r="BK73" s="4" t="str">
        <v>Catha edulis</v>
      </c>
      <c r="BL73" s="4" t="str">
        <v>Cedrela odorata</v>
      </c>
      <c r="BM73" s="4" t="str">
        <v>Cedrela serrata</v>
      </c>
      <c r="BN73" s="4" t="str">
        <v>Celtis mildbraedii</v>
      </c>
      <c r="BO73" s="4" t="str">
        <v>Centrosema pubescens</v>
      </c>
      <c r="BP73" s="4" t="str">
        <v>Chromolaena odorata</v>
      </c>
      <c r="BQ73" s="4" t="str">
        <v>Cinnamomum cassia</v>
      </c>
      <c r="BR73" s="4" t="str">
        <v>Combretum apiculatum</v>
      </c>
      <c r="BS73" s="4" t="str">
        <v>Cordia africana</v>
      </c>
      <c r="BT73" s="4" t="str">
        <v>Crotalaria agatiflora</v>
      </c>
      <c r="BU73" s="4" t="str">
        <v>Crotalaria grahamiana</v>
      </c>
      <c r="BV73" s="4" t="str">
        <v>Crotalaria juncea</v>
      </c>
      <c r="BW73" s="4" t="str">
        <v>Crotalaria ochrolueca</v>
      </c>
      <c r="BX73" s="4" t="str">
        <v>Crotalaria sp</v>
      </c>
      <c r="BY73" s="4" t="str">
        <v>Crotalaria trichotoma</v>
      </c>
      <c r="BZ73" s="4" t="str">
        <v>Croton macrostachyus</v>
      </c>
      <c r="CA73" s="4" t="str">
        <v>Croton megalocarpus</v>
      </c>
      <c r="CB73" s="4" t="str">
        <v>Cupressus lusitanica</v>
      </c>
      <c r="CC73" s="4" t="str">
        <v>Cytisus proliferus</v>
      </c>
      <c r="CD73" s="4" t="str">
        <v>Dactyladenia barteri</v>
      </c>
      <c r="CE73" s="4" t="str">
        <v>Desmodium discolor</v>
      </c>
      <c r="CF73" s="4" t="str">
        <v>Desmodium distortum</v>
      </c>
      <c r="CG73" s="4" t="str">
        <v>Desmodium intortum</v>
      </c>
      <c r="CH73" s="4" t="str">
        <v>Desmodium uncinatum</v>
      </c>
      <c r="CI73" s="4" t="str">
        <v>Dodonaea viscosa</v>
      </c>
      <c r="CJ73" s="4" t="str">
        <v>Elaeis guineensis</v>
      </c>
      <c r="CK73" s="4" t="str">
        <v>Entada abyssinica</v>
      </c>
      <c r="CL73" s="4" t="str">
        <v>Entandrophragma angolense</v>
      </c>
      <c r="CM73" s="4" t="str">
        <v>Entandrophragma cylindricum</v>
      </c>
      <c r="CN73" s="4" t="str">
        <v>Eriosema ellipticum</v>
      </c>
      <c r="CO73" s="4" t="str">
        <v>Erythrina abyssinica</v>
      </c>
      <c r="CP73" s="4" t="str">
        <v>Erythrina poeppigiana</v>
      </c>
      <c r="CQ73" s="4" t="str">
        <v>Eucalpytus sp</v>
      </c>
      <c r="CR73" s="4" t="str">
        <v>Eucalyptus alba</v>
      </c>
      <c r="CS73" s="4" t="str">
        <v>Eucalyptus camaldulensis</v>
      </c>
      <c r="CT73" s="4" t="str">
        <v>Eucalyptus globulus</v>
      </c>
      <c r="CU73" s="4" t="str">
        <v>Eucalyptus saligna</v>
      </c>
      <c r="CV73" s="4" t="str">
        <v>Euclea racemosa</v>
      </c>
      <c r="CW73" s="4" t="str">
        <v>Faidherbia albida</v>
      </c>
      <c r="CX73" s="4" t="str">
        <v>Fernandoa madagascariensis</v>
      </c>
      <c r="CY73" s="4" t="str">
        <v>Ficus exasperata</v>
      </c>
      <c r="CZ73" s="4" t="str">
        <v>Ficus laurifolia</v>
      </c>
      <c r="DA73" s="4" t="str">
        <v>Ficus natalensis</v>
      </c>
      <c r="DB73" s="4" t="str">
        <v>Ficus polita</v>
      </c>
      <c r="DC73" s="4" t="str">
        <v>Ficus sur</v>
      </c>
      <c r="DD73" s="4" t="str">
        <v>Flemingia macrophylla</v>
      </c>
      <c r="DE73" s="4" t="str">
        <v>Flemingia sp</v>
      </c>
      <c r="DF73" s="4" t="str">
        <v>Gliricida sepium</v>
      </c>
      <c r="DG73" s="4" t="str">
        <v>Gliricidia</v>
      </c>
      <c r="DH73" s="4" t="str">
        <v>Gliricidia maculata</v>
      </c>
      <c r="DI73" s="4" t="str">
        <v>Gliricidia sepium</v>
      </c>
      <c r="DJ73" s="4" t="str">
        <v>Gmelina arborea</v>
      </c>
      <c r="DK73" s="4" t="str">
        <v>Grevillea robusta</v>
      </c>
      <c r="DL73" s="4" t="str">
        <v>Guiera senegalensis</v>
      </c>
      <c r="DM73" s="4" t="str">
        <v>Harrisonia abyssinica</v>
      </c>
      <c r="DN73" s="4" t="str">
        <v>Indigofera sp</v>
      </c>
      <c r="DO73" s="4" t="str">
        <v>Jatropha curcas</v>
      </c>
      <c r="DP73" s="4" t="str">
        <v>Julbernardia globiflora</v>
      </c>
      <c r="DQ73" s="4" t="str">
        <v>Juniperus procera</v>
      </c>
      <c r="DR73" s="4" t="str">
        <v>Khaya senegalensis</v>
      </c>
      <c r="DS73" s="4" t="str">
        <v>Lablab purpureus</v>
      </c>
      <c r="DT73" s="4" t="str">
        <v>Leucaena diversifolia</v>
      </c>
      <c r="DU73" s="4" t="str">
        <v>Leucaena leucocephala</v>
      </c>
      <c r="DV73" s="4" t="str">
        <v>Leucaena pallida</v>
      </c>
      <c r="DW73" s="4" t="str">
        <v>Leucaena trichandra</v>
      </c>
      <c r="DX73" s="4" t="str">
        <v>Lippia javanica</v>
      </c>
      <c r="DY73" s="4" t="str">
        <v>Macroptilium atropurpureum</v>
      </c>
      <c r="DZ73" s="4" t="str">
        <v>Macrotyloma axillare</v>
      </c>
      <c r="EA73" s="4" t="str">
        <v>Macrotyloma daltonii</v>
      </c>
      <c r="EB73" s="4" t="str">
        <v>Maesopsis eminii</v>
      </c>
      <c r="EC73" s="4" t="str">
        <v>Mangifera indica</v>
      </c>
      <c r="ED73" s="4" t="str">
        <v>Markhamia lutea</v>
      </c>
      <c r="EE73" s="4" t="str">
        <v>Melia azedarach</v>
      </c>
      <c r="EF73" s="4" t="str">
        <v>Melia volkensii</v>
      </c>
      <c r="EG73" s="4" t="str">
        <v>Milicia excelsa</v>
      </c>
      <c r="EH73" s="4" t="str">
        <v>Milletia ferruginea</v>
      </c>
      <c r="EI73" s="4" t="str">
        <v>Millettia thonningii</v>
      </c>
      <c r="EJ73" s="4" t="str">
        <v>Moringa oleifera</v>
      </c>
      <c r="EK73" s="4" t="str">
        <v>Moringa stenopetala</v>
      </c>
      <c r="EL73" s="4" t="str">
        <v>Neonotonia wightii</v>
      </c>
      <c r="EM73" s="4" t="str">
        <v>Newbouldia laevis</v>
      </c>
      <c r="EN73" s="4" t="str">
        <v>Olea europaea</v>
      </c>
      <c r="EO73" s="4" t="str">
        <v>Opuntia ficus-indica</v>
      </c>
      <c r="EP73" s="4" t="str">
        <v>Palm</v>
      </c>
      <c r="EQ73" s="4" t="str">
        <v>Parkia biglobosa</v>
      </c>
      <c r="ER73" s="4" t="str">
        <v>Paulownia fortunei</v>
      </c>
      <c r="ES73" s="4" t="str">
        <v>Pinus patula</v>
      </c>
      <c r="ET73" s="4" t="str">
        <v>Pithecellobium dulce</v>
      </c>
      <c r="EU73" s="4" t="str">
        <v>Plukenetia conophora</v>
      </c>
      <c r="EV73" s="4" t="str">
        <v>Podocarpus falcatus</v>
      </c>
      <c r="EW73" s="4" t="str">
        <v>Poupartia silvatica</v>
      </c>
      <c r="EX73" s="4" t="str">
        <v>Prosopis africana</v>
      </c>
      <c r="EY73" s="4" t="str">
        <v>Prosopis juliflora</v>
      </c>
      <c r="EZ73" s="4" t="str">
        <v>Prunus africana</v>
      </c>
      <c r="FA73" s="4" t="str">
        <v>Prunus persica</v>
      </c>
      <c r="FB73" s="4" t="str">
        <v>Pterocarpus erinaceus</v>
      </c>
      <c r="FC73" s="4" t="str">
        <v>Pterocarpus lucens</v>
      </c>
      <c r="FD73" s="4" t="str">
        <v>Pterocarpus santalinoides</v>
      </c>
      <c r="FE73" s="4" t="str">
        <v>Pueraria phaseoloides</v>
      </c>
      <c r="FF73" s="4" t="str">
        <v>Quillaja saponaria</v>
      </c>
      <c r="FG73" s="4" t="str">
        <v>Ricinodendron heudelotii</v>
      </c>
      <c r="FH73" s="4" t="str">
        <v>Rosmarinus officinalis</v>
      </c>
      <c r="FI73" s="4" t="str">
        <v>Schefflera abyssinica</v>
      </c>
      <c r="FJ73" s="4" t="str">
        <v>Searsia pyroides</v>
      </c>
      <c r="FK73" s="4" t="str">
        <v>Senna didymobotrya</v>
      </c>
      <c r="FL73" s="4" t="str">
        <v>Senna occidentalis</v>
      </c>
      <c r="FM73" s="4" t="str">
        <v>Senna siamea</v>
      </c>
      <c r="FN73" s="4" t="str">
        <v>Senna singueana</v>
      </c>
      <c r="FO73" s="4" t="str">
        <v>Senna spectabilis</v>
      </c>
      <c r="FP73" s="4" t="str">
        <v>Sesbania cinerascens</v>
      </c>
      <c r="FQ73" s="4" t="str">
        <v>Sesbania goetzei</v>
      </c>
      <c r="FR73" s="4" t="str">
        <v>Sesbania macrantha</v>
      </c>
      <c r="FS73" s="4" t="str">
        <v>Sesbania rostrata</v>
      </c>
      <c r="FT73" s="4" t="str">
        <v>Sesbania sesban</v>
      </c>
      <c r="FU73" s="4" t="str">
        <v>Spathodea campanulata</v>
      </c>
      <c r="FV73" s="4" t="str">
        <v>Spondias mombin</v>
      </c>
      <c r="FW73" s="4" t="str">
        <v>Stereospermum kunthianum</v>
      </c>
      <c r="FX73" s="4" t="str">
        <v>Stylosanthes guianensis</v>
      </c>
      <c r="FY73" s="4" t="str">
        <v>Stylosanthes hamata</v>
      </c>
      <c r="FZ73" s="4" t="str">
        <v>Syzygium guineense</v>
      </c>
      <c r="GA73" s="4" t="str">
        <v>Tamarindus indica</v>
      </c>
      <c r="GB73" s="4" t="str">
        <v>Tarenna sp</v>
      </c>
      <c r="GC73" s="4" t="str">
        <v>Tephrosia candida</v>
      </c>
      <c r="GD73" s="4" t="str">
        <v>Tephrosia diversifolia</v>
      </c>
      <c r="GE73" s="4" t="str">
        <v>Tephrosia sp</v>
      </c>
      <c r="GF73" s="4" t="str">
        <v>Tephrosia vogelii</v>
      </c>
      <c r="GG73" s="4" t="str">
        <v>Terminalia brownii</v>
      </c>
      <c r="GH73" s="4" t="str">
        <v>Terminalia ivoresensis</v>
      </c>
      <c r="GI73" s="4" t="str">
        <v>Terminalia sericea</v>
      </c>
      <c r="GJ73" s="4" t="str">
        <v>Terminalia superba</v>
      </c>
      <c r="GK73" s="4" t="str">
        <v>Tithonia diversifolia</v>
      </c>
      <c r="GL73" s="4" t="str">
        <v>Uapaca kirkiana</v>
      </c>
      <c r="GM73" s="4" t="str">
        <v>Unspecified Tree</v>
      </c>
      <c r="GN73" s="4" t="str">
        <v>Vachellia karroo</v>
      </c>
      <c r="GO73" s="4" t="str">
        <v>Vachellia seyal</v>
      </c>
      <c r="GP73" s="4" t="str">
        <v>Vitellaria paradoxa</v>
      </c>
      <c r="GQ73" s="4" t="str">
        <v>Ziziphus mauritiana</v>
      </c>
    </row>
    <row r="74" spans="1:199" x14ac:dyDescent="0.35">
      <c r="A74" s="4" t="s">
        <v>3775</v>
      </c>
      <c r="C74" s="4" t="s">
        <v>3776</v>
      </c>
      <c r="D74" s="4" t="s">
        <v>109</v>
      </c>
      <c r="E74" s="4" t="s">
        <v>109</v>
      </c>
      <c r="G74" s="4" t="str">
        <f t="shared" si="2"/>
        <v>Casuarina glauca</v>
      </c>
      <c r="I74" s="4" t="str">
        <v>Desmodium uncinatum</v>
      </c>
    </row>
    <row r="75" spans="1:199" x14ac:dyDescent="0.35">
      <c r="A75" s="4" t="s">
        <v>3777</v>
      </c>
      <c r="C75" s="4" t="s">
        <v>3778</v>
      </c>
      <c r="D75" s="4" t="s">
        <v>109</v>
      </c>
      <c r="E75" s="4" t="s">
        <v>109</v>
      </c>
      <c r="G75" s="4" t="str">
        <f t="shared" si="2"/>
        <v>Catha edulis</v>
      </c>
      <c r="I75" s="4" t="str">
        <v>Dodonaea viscosa</v>
      </c>
      <c r="N75" s="3" t="s">
        <v>3779</v>
      </c>
    </row>
    <row r="76" spans="1:199" x14ac:dyDescent="0.35">
      <c r="A76" s="4" t="s">
        <v>3780</v>
      </c>
      <c r="C76" s="4" t="s">
        <v>3781</v>
      </c>
      <c r="D76" s="4" t="s">
        <v>109</v>
      </c>
      <c r="E76" s="4" t="s">
        <v>109</v>
      </c>
      <c r="G76" s="4" t="str">
        <f t="shared" si="2"/>
        <v>Cedrela odorata</v>
      </c>
      <c r="I76" s="4" t="str">
        <v>Elaeis guineensis</v>
      </c>
      <c r="N76" s="88" t="str" cm="1">
        <f t="array" ref="N76:BE76">IFERROR(TRANSPOSE(_xlfn.UNIQUE(_xlfn._xlws.FILTER(E$2:E$10003,(E$2:E$10003&lt;&gt;"")*ISNUMBER(SEARCH(AgFor!C15,G$2:G$10003))))),"")</f>
        <v>cuspidata</v>
      </c>
      <c r="O76" s="4" t="str">
        <v>hirta</v>
      </c>
      <c r="P76" s="4" t="str">
        <v>leucothrix</v>
      </c>
      <c r="Q76" s="4" t="str">
        <v>shrevei</v>
      </c>
      <c r="R76" s="4" t="str">
        <v>smithi</v>
      </c>
      <c r="S76" s="4" t="str">
        <v>suffrutescens</v>
      </c>
      <c r="T76" s="4" t="str">
        <v>texensis</v>
      </c>
      <c r="U76" s="4" t="str">
        <v>dregeana</v>
      </c>
      <c r="V76" s="4" t="str">
        <v>transvaalensis</v>
      </c>
      <c r="W76" s="4" t="str">
        <v>samoryana</v>
      </c>
      <c r="X76" s="4" t="str">
        <v>woodii</v>
      </c>
      <c r="Y76" s="4" t="str">
        <v>guangxiensis</v>
      </c>
      <c r="Z76" s="4" t="str">
        <v>smithiana</v>
      </c>
      <c r="AA76" s="4" t="str">
        <v>latifoliolata</v>
      </c>
      <c r="AB76" s="4" t="str">
        <v>mpalensis</v>
      </c>
      <c r="AC76" s="4" t="str">
        <v>excelsa</v>
      </c>
      <c r="AD76" s="4" t="str">
        <v>benthamii</v>
      </c>
      <c r="AE76" s="4" t="str">
        <v>palmensis</v>
      </c>
      <c r="AF76" s="4" t="str">
        <v>villosum</v>
      </c>
      <c r="AG76" s="4" t="str">
        <v>pabulare</v>
      </c>
      <c r="AH76" s="4" t="str">
        <v>gracile</v>
      </c>
      <c r="AI76" s="4" t="str">
        <v>uncinatum</v>
      </c>
      <c r="AJ76" s="4" t="str">
        <v>ugoensis</v>
      </c>
      <c r="AK76" s="4" t="str">
        <v>australasica</v>
      </c>
      <c r="AL76" s="4" t="str">
        <v>protrusa</v>
      </c>
      <c r="AM76" s="4" t="str">
        <v>pallidivalvis</v>
      </c>
      <c r="AN76" s="4" t="str">
        <v>nana</v>
      </c>
      <c r="AO76" s="4" t="str">
        <v>canascens</v>
      </c>
      <c r="AP76" s="4" t="str">
        <v>glaucescens</v>
      </c>
      <c r="AQ76" s="4" t="str">
        <v>compacta</v>
      </c>
      <c r="AR76" s="4" t="str">
        <v>forsteri</v>
      </c>
      <c r="AS76" s="4" t="str">
        <v>k28</v>
      </c>
      <c r="AT76" s="4" t="str">
        <v>glabrum</v>
      </c>
      <c r="AU76" s="4" t="str">
        <v>macranthum</v>
      </c>
      <c r="AV76" s="4" t="str">
        <v>gymnocarpa</v>
      </c>
      <c r="AW76" s="4" t="str">
        <v>longipedunculata</v>
      </c>
      <c r="AX76" s="4" t="str">
        <v>horrida</v>
      </c>
      <c r="AY76" s="4" t="str">
        <v>inermis</v>
      </c>
      <c r="AZ76" s="4" t="str">
        <v>javanica</v>
      </c>
      <c r="BA76" s="4" t="str">
        <v>subspicta</v>
      </c>
      <c r="BB76" s="4" t="str">
        <v>tomentellum</v>
      </c>
      <c r="BC76" s="4" t="str">
        <v>macrantha</v>
      </c>
      <c r="BD76" s="4" t="str">
        <v>bicolor</v>
      </c>
      <c r="BE76" s="4" t="str">
        <v>littorale</v>
      </c>
    </row>
    <row r="77" spans="1:199" x14ac:dyDescent="0.35">
      <c r="A77" s="4" t="s">
        <v>3782</v>
      </c>
      <c r="C77" s="4" t="s">
        <v>3783</v>
      </c>
      <c r="D77" s="4" t="s">
        <v>109</v>
      </c>
      <c r="E77" s="4" t="s">
        <v>109</v>
      </c>
      <c r="G77" s="4" t="str">
        <f t="shared" si="2"/>
        <v>Cedrela serrata</v>
      </c>
      <c r="I77" s="4" t="str">
        <v>Entada abyssinica</v>
      </c>
      <c r="N77" s="88" t="str" cm="1">
        <f t="array" ref="N77:BE77">IFERROR(TRANSPOSE(_xlfn.UNIQUE(_xlfn._xlws.FILTER(E$2:E$10003,(E$2:E$10003&lt;&gt;"")*ISNUMBER(SEARCH(AgFor!C16,G$2:G$10003))))),"")</f>
        <v>cuspidata</v>
      </c>
      <c r="O77" s="4" t="str">
        <v>hirta</v>
      </c>
      <c r="P77" s="4" t="str">
        <v>leucothrix</v>
      </c>
      <c r="Q77" s="4" t="str">
        <v>shrevei</v>
      </c>
      <c r="R77" s="4" t="str">
        <v>smithi</v>
      </c>
      <c r="S77" s="4" t="str">
        <v>suffrutescens</v>
      </c>
      <c r="T77" s="4" t="str">
        <v>texensis</v>
      </c>
      <c r="U77" s="4" t="str">
        <v>dregeana</v>
      </c>
      <c r="V77" s="4" t="str">
        <v>transvaalensis</v>
      </c>
      <c r="W77" s="4" t="str">
        <v>samoryana</v>
      </c>
      <c r="X77" s="4" t="str">
        <v>woodii</v>
      </c>
      <c r="Y77" s="4" t="str">
        <v>guangxiensis</v>
      </c>
      <c r="Z77" s="4" t="str">
        <v>smithiana</v>
      </c>
      <c r="AA77" s="4" t="str">
        <v>latifoliolata</v>
      </c>
      <c r="AB77" s="4" t="str">
        <v>mpalensis</v>
      </c>
      <c r="AC77" s="4" t="str">
        <v>excelsa</v>
      </c>
      <c r="AD77" s="4" t="str">
        <v>benthamii</v>
      </c>
      <c r="AE77" s="4" t="str">
        <v>palmensis</v>
      </c>
      <c r="AF77" s="4" t="str">
        <v>villosum</v>
      </c>
      <c r="AG77" s="4" t="str">
        <v>pabulare</v>
      </c>
      <c r="AH77" s="4" t="str">
        <v>gracile</v>
      </c>
      <c r="AI77" s="4" t="str">
        <v>uncinatum</v>
      </c>
      <c r="AJ77" s="4" t="str">
        <v>ugoensis</v>
      </c>
      <c r="AK77" s="4" t="str">
        <v>australasica</v>
      </c>
      <c r="AL77" s="4" t="str">
        <v>protrusa</v>
      </c>
      <c r="AM77" s="4" t="str">
        <v>pallidivalvis</v>
      </c>
      <c r="AN77" s="4" t="str">
        <v>nana</v>
      </c>
      <c r="AO77" s="4" t="str">
        <v>canascens</v>
      </c>
      <c r="AP77" s="4" t="str">
        <v>glaucescens</v>
      </c>
      <c r="AQ77" s="4" t="str">
        <v>compacta</v>
      </c>
      <c r="AR77" s="4" t="str">
        <v>forsteri</v>
      </c>
      <c r="AS77" s="4" t="str">
        <v>k28</v>
      </c>
      <c r="AT77" s="4" t="str">
        <v>glabrum</v>
      </c>
      <c r="AU77" s="4" t="str">
        <v>macranthum</v>
      </c>
      <c r="AV77" s="4" t="str">
        <v>gymnocarpa</v>
      </c>
      <c r="AW77" s="4" t="str">
        <v>longipedunculata</v>
      </c>
      <c r="AX77" s="4" t="str">
        <v>horrida</v>
      </c>
      <c r="AY77" s="4" t="str">
        <v>inermis</v>
      </c>
      <c r="AZ77" s="4" t="str">
        <v>javanica</v>
      </c>
      <c r="BA77" s="4" t="str">
        <v>subspicta</v>
      </c>
      <c r="BB77" s="4" t="str">
        <v>tomentellum</v>
      </c>
      <c r="BC77" s="4" t="str">
        <v>macrantha</v>
      </c>
      <c r="BD77" s="4" t="str">
        <v>bicolor</v>
      </c>
      <c r="BE77" s="4" t="str">
        <v>littorale</v>
      </c>
    </row>
    <row r="78" spans="1:199" x14ac:dyDescent="0.35">
      <c r="A78" s="4" t="s">
        <v>3784</v>
      </c>
      <c r="C78" s="4" t="s">
        <v>3785</v>
      </c>
      <c r="G78" s="4" t="str">
        <f t="shared" si="2"/>
        <v>Celtis mildbraedii</v>
      </c>
      <c r="I78" s="4" t="str">
        <v>Entandrophragma angolense</v>
      </c>
      <c r="N78" s="88" t="str" cm="1">
        <f t="array" ref="N78:BE78">IFERROR(TRANSPOSE(_xlfn.UNIQUE(_xlfn._xlws.FILTER(E$2:E$10003,(E$2:E$10003&lt;&gt;"")*ISNUMBER(SEARCH(AgFor!C17,G$2:G$10003))))),"")</f>
        <v>cuspidata</v>
      </c>
      <c r="O78" s="4" t="str">
        <v>hirta</v>
      </c>
      <c r="P78" s="4" t="str">
        <v>leucothrix</v>
      </c>
      <c r="Q78" s="4" t="str">
        <v>shrevei</v>
      </c>
      <c r="R78" s="4" t="str">
        <v>smithi</v>
      </c>
      <c r="S78" s="4" t="str">
        <v>suffrutescens</v>
      </c>
      <c r="T78" s="4" t="str">
        <v>texensis</v>
      </c>
      <c r="U78" s="4" t="str">
        <v>dregeana</v>
      </c>
      <c r="V78" s="4" t="str">
        <v>transvaalensis</v>
      </c>
      <c r="W78" s="4" t="str">
        <v>samoryana</v>
      </c>
      <c r="X78" s="4" t="str">
        <v>woodii</v>
      </c>
      <c r="Y78" s="4" t="str">
        <v>guangxiensis</v>
      </c>
      <c r="Z78" s="4" t="str">
        <v>smithiana</v>
      </c>
      <c r="AA78" s="4" t="str">
        <v>latifoliolata</v>
      </c>
      <c r="AB78" s="4" t="str">
        <v>mpalensis</v>
      </c>
      <c r="AC78" s="4" t="str">
        <v>excelsa</v>
      </c>
      <c r="AD78" s="4" t="str">
        <v>benthamii</v>
      </c>
      <c r="AE78" s="4" t="str">
        <v>palmensis</v>
      </c>
      <c r="AF78" s="4" t="str">
        <v>villosum</v>
      </c>
      <c r="AG78" s="4" t="str">
        <v>pabulare</v>
      </c>
      <c r="AH78" s="4" t="str">
        <v>gracile</v>
      </c>
      <c r="AI78" s="4" t="str">
        <v>uncinatum</v>
      </c>
      <c r="AJ78" s="4" t="str">
        <v>ugoensis</v>
      </c>
      <c r="AK78" s="4" t="str">
        <v>australasica</v>
      </c>
      <c r="AL78" s="4" t="str">
        <v>protrusa</v>
      </c>
      <c r="AM78" s="4" t="str">
        <v>pallidivalvis</v>
      </c>
      <c r="AN78" s="4" t="str">
        <v>nana</v>
      </c>
      <c r="AO78" s="4" t="str">
        <v>canascens</v>
      </c>
      <c r="AP78" s="4" t="str">
        <v>glaucescens</v>
      </c>
      <c r="AQ78" s="4" t="str">
        <v>compacta</v>
      </c>
      <c r="AR78" s="4" t="str">
        <v>forsteri</v>
      </c>
      <c r="AS78" s="4" t="str">
        <v>k28</v>
      </c>
      <c r="AT78" s="4" t="str">
        <v>glabrum</v>
      </c>
      <c r="AU78" s="4" t="str">
        <v>macranthum</v>
      </c>
      <c r="AV78" s="4" t="str">
        <v>gymnocarpa</v>
      </c>
      <c r="AW78" s="4" t="str">
        <v>longipedunculata</v>
      </c>
      <c r="AX78" s="4" t="str">
        <v>horrida</v>
      </c>
      <c r="AY78" s="4" t="str">
        <v>inermis</v>
      </c>
      <c r="AZ78" s="4" t="str">
        <v>javanica</v>
      </c>
      <c r="BA78" s="4" t="str">
        <v>subspicta</v>
      </c>
      <c r="BB78" s="4" t="str">
        <v>tomentellum</v>
      </c>
      <c r="BC78" s="4" t="str">
        <v>macrantha</v>
      </c>
      <c r="BD78" s="4" t="str">
        <v>bicolor</v>
      </c>
      <c r="BE78" s="4" t="str">
        <v>littorale</v>
      </c>
    </row>
    <row r="79" spans="1:199" x14ac:dyDescent="0.35">
      <c r="A79" s="4" t="s">
        <v>3786</v>
      </c>
      <c r="C79" s="4" t="s">
        <v>3787</v>
      </c>
      <c r="D79" s="4" t="s">
        <v>109</v>
      </c>
      <c r="E79" s="4" t="s">
        <v>109</v>
      </c>
      <c r="G79" s="4" t="str">
        <f t="shared" si="2"/>
        <v>Centrosema pubescens</v>
      </c>
      <c r="I79" s="4" t="str">
        <v>Entandrophragma cylindricum</v>
      </c>
      <c r="N79" s="88" t="str" cm="1">
        <f t="array" ref="N79:BE79">IFERROR(TRANSPOSE(_xlfn.UNIQUE(_xlfn._xlws.FILTER(E$2:E$10003,(E$2:E$10003&lt;&gt;"")*ISNUMBER(SEARCH(AgFor!C18,G$2:G$10003))))),"")</f>
        <v>cuspidata</v>
      </c>
      <c r="O79" s="4" t="str">
        <v>hirta</v>
      </c>
      <c r="P79" s="4" t="str">
        <v>leucothrix</v>
      </c>
      <c r="Q79" s="4" t="str">
        <v>shrevei</v>
      </c>
      <c r="R79" s="4" t="str">
        <v>smithi</v>
      </c>
      <c r="S79" s="4" t="str">
        <v>suffrutescens</v>
      </c>
      <c r="T79" s="4" t="str">
        <v>texensis</v>
      </c>
      <c r="U79" s="4" t="str">
        <v>dregeana</v>
      </c>
      <c r="V79" s="4" t="str">
        <v>transvaalensis</v>
      </c>
      <c r="W79" s="4" t="str">
        <v>samoryana</v>
      </c>
      <c r="X79" s="4" t="str">
        <v>woodii</v>
      </c>
      <c r="Y79" s="4" t="str">
        <v>guangxiensis</v>
      </c>
      <c r="Z79" s="4" t="str">
        <v>smithiana</v>
      </c>
      <c r="AA79" s="4" t="str">
        <v>latifoliolata</v>
      </c>
      <c r="AB79" s="4" t="str">
        <v>mpalensis</v>
      </c>
      <c r="AC79" s="4" t="str">
        <v>excelsa</v>
      </c>
      <c r="AD79" s="4" t="str">
        <v>benthamii</v>
      </c>
      <c r="AE79" s="4" t="str">
        <v>palmensis</v>
      </c>
      <c r="AF79" s="4" t="str">
        <v>villosum</v>
      </c>
      <c r="AG79" s="4" t="str">
        <v>pabulare</v>
      </c>
      <c r="AH79" s="4" t="str">
        <v>gracile</v>
      </c>
      <c r="AI79" s="4" t="str">
        <v>uncinatum</v>
      </c>
      <c r="AJ79" s="4" t="str">
        <v>ugoensis</v>
      </c>
      <c r="AK79" s="4" t="str">
        <v>australasica</v>
      </c>
      <c r="AL79" s="4" t="str">
        <v>protrusa</v>
      </c>
      <c r="AM79" s="4" t="str">
        <v>pallidivalvis</v>
      </c>
      <c r="AN79" s="4" t="str">
        <v>nana</v>
      </c>
      <c r="AO79" s="4" t="str">
        <v>canascens</v>
      </c>
      <c r="AP79" s="4" t="str">
        <v>glaucescens</v>
      </c>
      <c r="AQ79" s="4" t="str">
        <v>compacta</v>
      </c>
      <c r="AR79" s="4" t="str">
        <v>forsteri</v>
      </c>
      <c r="AS79" s="4" t="str">
        <v>k28</v>
      </c>
      <c r="AT79" s="4" t="str">
        <v>glabrum</v>
      </c>
      <c r="AU79" s="4" t="str">
        <v>macranthum</v>
      </c>
      <c r="AV79" s="4" t="str">
        <v>gymnocarpa</v>
      </c>
      <c r="AW79" s="4" t="str">
        <v>longipedunculata</v>
      </c>
      <c r="AX79" s="4" t="str">
        <v>horrida</v>
      </c>
      <c r="AY79" s="4" t="str">
        <v>inermis</v>
      </c>
      <c r="AZ79" s="4" t="str">
        <v>javanica</v>
      </c>
      <c r="BA79" s="4" t="str">
        <v>subspicta</v>
      </c>
      <c r="BB79" s="4" t="str">
        <v>tomentellum</v>
      </c>
      <c r="BC79" s="4" t="str">
        <v>macrantha</v>
      </c>
      <c r="BD79" s="4" t="str">
        <v>bicolor</v>
      </c>
      <c r="BE79" s="4" t="str">
        <v>littorale</v>
      </c>
    </row>
    <row r="80" spans="1:199" x14ac:dyDescent="0.35">
      <c r="A80" s="4" t="s">
        <v>3788</v>
      </c>
      <c r="B80" s="4" t="s">
        <v>3789</v>
      </c>
      <c r="C80" s="4" t="s">
        <v>3790</v>
      </c>
      <c r="D80" s="4" t="s">
        <v>109</v>
      </c>
      <c r="E80" s="4" t="s">
        <v>109</v>
      </c>
      <c r="G80" s="4" t="str">
        <f t="shared" si="2"/>
        <v>Cytisus proliferus</v>
      </c>
      <c r="I80" s="4" t="str">
        <v>Eriosema ellipticum</v>
      </c>
      <c r="N80" s="88" t="str" cm="1">
        <f t="array" ref="N80:BE80">IFERROR(TRANSPOSE(_xlfn.UNIQUE(_xlfn._xlws.FILTER(E$2:E$10003,(E$2:E$10003&lt;&gt;"")*ISNUMBER(SEARCH(AgFor!C19,G$2:G$10003))))),"")</f>
        <v>cuspidata</v>
      </c>
      <c r="O80" s="4" t="str">
        <v>hirta</v>
      </c>
      <c r="P80" s="4" t="str">
        <v>leucothrix</v>
      </c>
      <c r="Q80" s="4" t="str">
        <v>shrevei</v>
      </c>
      <c r="R80" s="4" t="str">
        <v>smithi</v>
      </c>
      <c r="S80" s="4" t="str">
        <v>suffrutescens</v>
      </c>
      <c r="T80" s="4" t="str">
        <v>texensis</v>
      </c>
      <c r="U80" s="4" t="str">
        <v>dregeana</v>
      </c>
      <c r="V80" s="4" t="str">
        <v>transvaalensis</v>
      </c>
      <c r="W80" s="4" t="str">
        <v>samoryana</v>
      </c>
      <c r="X80" s="4" t="str">
        <v>woodii</v>
      </c>
      <c r="Y80" s="4" t="str">
        <v>guangxiensis</v>
      </c>
      <c r="Z80" s="4" t="str">
        <v>smithiana</v>
      </c>
      <c r="AA80" s="4" t="str">
        <v>latifoliolata</v>
      </c>
      <c r="AB80" s="4" t="str">
        <v>mpalensis</v>
      </c>
      <c r="AC80" s="4" t="str">
        <v>excelsa</v>
      </c>
      <c r="AD80" s="4" t="str">
        <v>benthamii</v>
      </c>
      <c r="AE80" s="4" t="str">
        <v>palmensis</v>
      </c>
      <c r="AF80" s="4" t="str">
        <v>villosum</v>
      </c>
      <c r="AG80" s="4" t="str">
        <v>pabulare</v>
      </c>
      <c r="AH80" s="4" t="str">
        <v>gracile</v>
      </c>
      <c r="AI80" s="4" t="str">
        <v>uncinatum</v>
      </c>
      <c r="AJ80" s="4" t="str">
        <v>ugoensis</v>
      </c>
      <c r="AK80" s="4" t="str">
        <v>australasica</v>
      </c>
      <c r="AL80" s="4" t="str">
        <v>protrusa</v>
      </c>
      <c r="AM80" s="4" t="str">
        <v>pallidivalvis</v>
      </c>
      <c r="AN80" s="4" t="str">
        <v>nana</v>
      </c>
      <c r="AO80" s="4" t="str">
        <v>canascens</v>
      </c>
      <c r="AP80" s="4" t="str">
        <v>glaucescens</v>
      </c>
      <c r="AQ80" s="4" t="str">
        <v>compacta</v>
      </c>
      <c r="AR80" s="4" t="str">
        <v>forsteri</v>
      </c>
      <c r="AS80" s="4" t="str">
        <v>k28</v>
      </c>
      <c r="AT80" s="4" t="str">
        <v>glabrum</v>
      </c>
      <c r="AU80" s="4" t="str">
        <v>macranthum</v>
      </c>
      <c r="AV80" s="4" t="str">
        <v>gymnocarpa</v>
      </c>
      <c r="AW80" s="4" t="str">
        <v>longipedunculata</v>
      </c>
      <c r="AX80" s="4" t="str">
        <v>horrida</v>
      </c>
      <c r="AY80" s="4" t="str">
        <v>inermis</v>
      </c>
      <c r="AZ80" s="4" t="str">
        <v>javanica</v>
      </c>
      <c r="BA80" s="4" t="str">
        <v>subspicta</v>
      </c>
      <c r="BB80" s="4" t="str">
        <v>tomentellum</v>
      </c>
      <c r="BC80" s="4" t="str">
        <v>macrantha</v>
      </c>
      <c r="BD80" s="4" t="str">
        <v>bicolor</v>
      </c>
      <c r="BE80" s="4" t="str">
        <v>littorale</v>
      </c>
    </row>
    <row r="81" spans="1:57" x14ac:dyDescent="0.35">
      <c r="A81" s="4" t="s">
        <v>3791</v>
      </c>
      <c r="C81" s="4" t="s">
        <v>3792</v>
      </c>
      <c r="D81" s="4" t="s">
        <v>109</v>
      </c>
      <c r="E81" s="4" t="s">
        <v>109</v>
      </c>
      <c r="G81" s="4" t="str">
        <f t="shared" si="2"/>
        <v>Chromolaena odorata</v>
      </c>
      <c r="I81" s="4" t="str">
        <v>Erythrina abyssinica</v>
      </c>
      <c r="N81" s="88" t="str" cm="1">
        <f t="array" ref="N81:BE81">IFERROR(TRANSPOSE(_xlfn.UNIQUE(_xlfn._xlws.FILTER(E$2:E$10003,(E$2:E$10003&lt;&gt;"")*ISNUMBER(SEARCH(AgFor!C20,G$2:G$10003))))),"")</f>
        <v>cuspidata</v>
      </c>
      <c r="O81" s="4" t="str">
        <v>hirta</v>
      </c>
      <c r="P81" s="4" t="str">
        <v>leucothrix</v>
      </c>
      <c r="Q81" s="4" t="str">
        <v>shrevei</v>
      </c>
      <c r="R81" s="4" t="str">
        <v>smithi</v>
      </c>
      <c r="S81" s="4" t="str">
        <v>suffrutescens</v>
      </c>
      <c r="T81" s="4" t="str">
        <v>texensis</v>
      </c>
      <c r="U81" s="4" t="str">
        <v>dregeana</v>
      </c>
      <c r="V81" s="4" t="str">
        <v>transvaalensis</v>
      </c>
      <c r="W81" s="4" t="str">
        <v>samoryana</v>
      </c>
      <c r="X81" s="4" t="str">
        <v>woodii</v>
      </c>
      <c r="Y81" s="4" t="str">
        <v>guangxiensis</v>
      </c>
      <c r="Z81" s="4" t="str">
        <v>smithiana</v>
      </c>
      <c r="AA81" s="4" t="str">
        <v>latifoliolata</v>
      </c>
      <c r="AB81" s="4" t="str">
        <v>mpalensis</v>
      </c>
      <c r="AC81" s="4" t="str">
        <v>excelsa</v>
      </c>
      <c r="AD81" s="4" t="str">
        <v>benthamii</v>
      </c>
      <c r="AE81" s="4" t="str">
        <v>palmensis</v>
      </c>
      <c r="AF81" s="4" t="str">
        <v>villosum</v>
      </c>
      <c r="AG81" s="4" t="str">
        <v>pabulare</v>
      </c>
      <c r="AH81" s="4" t="str">
        <v>gracile</v>
      </c>
      <c r="AI81" s="4" t="str">
        <v>uncinatum</v>
      </c>
      <c r="AJ81" s="4" t="str">
        <v>ugoensis</v>
      </c>
      <c r="AK81" s="4" t="str">
        <v>australasica</v>
      </c>
      <c r="AL81" s="4" t="str">
        <v>protrusa</v>
      </c>
      <c r="AM81" s="4" t="str">
        <v>pallidivalvis</v>
      </c>
      <c r="AN81" s="4" t="str">
        <v>nana</v>
      </c>
      <c r="AO81" s="4" t="str">
        <v>canascens</v>
      </c>
      <c r="AP81" s="4" t="str">
        <v>glaucescens</v>
      </c>
      <c r="AQ81" s="4" t="str">
        <v>compacta</v>
      </c>
      <c r="AR81" s="4" t="str">
        <v>forsteri</v>
      </c>
      <c r="AS81" s="4" t="str">
        <v>k28</v>
      </c>
      <c r="AT81" s="4" t="str">
        <v>glabrum</v>
      </c>
      <c r="AU81" s="4" t="str">
        <v>macranthum</v>
      </c>
      <c r="AV81" s="4" t="str">
        <v>gymnocarpa</v>
      </c>
      <c r="AW81" s="4" t="str">
        <v>longipedunculata</v>
      </c>
      <c r="AX81" s="4" t="str">
        <v>horrida</v>
      </c>
      <c r="AY81" s="4" t="str">
        <v>inermis</v>
      </c>
      <c r="AZ81" s="4" t="str">
        <v>javanica</v>
      </c>
      <c r="BA81" s="4" t="str">
        <v>subspicta</v>
      </c>
      <c r="BB81" s="4" t="str">
        <v>tomentellum</v>
      </c>
      <c r="BC81" s="4" t="str">
        <v>macrantha</v>
      </c>
      <c r="BD81" s="4" t="str">
        <v>bicolor</v>
      </c>
      <c r="BE81" s="4" t="str">
        <v>littorale</v>
      </c>
    </row>
    <row r="82" spans="1:57" x14ac:dyDescent="0.35">
      <c r="A82" s="4" t="s">
        <v>3793</v>
      </c>
      <c r="C82" s="4" t="s">
        <v>3794</v>
      </c>
      <c r="D82" s="4" t="s">
        <v>109</v>
      </c>
      <c r="E82" s="4" t="s">
        <v>109</v>
      </c>
      <c r="G82" s="4" t="str">
        <f t="shared" si="2"/>
        <v>Cinnamomum cassia</v>
      </c>
      <c r="I82" s="4" t="str">
        <v>Erythrina poeppigiana</v>
      </c>
      <c r="N82" s="88" t="str" cm="1">
        <f t="array" ref="N82:BE82">IFERROR(TRANSPOSE(_xlfn.UNIQUE(_xlfn._xlws.FILTER(E$2:E$10003,(E$2:E$10003&lt;&gt;"")*ISNUMBER(SEARCH(AgFor!C21,G$2:G$10003))))),"")</f>
        <v>cuspidata</v>
      </c>
      <c r="O82" s="4" t="str">
        <v>hirta</v>
      </c>
      <c r="P82" s="4" t="str">
        <v>leucothrix</v>
      </c>
      <c r="Q82" s="4" t="str">
        <v>shrevei</v>
      </c>
      <c r="R82" s="4" t="str">
        <v>smithi</v>
      </c>
      <c r="S82" s="4" t="str">
        <v>suffrutescens</v>
      </c>
      <c r="T82" s="4" t="str">
        <v>texensis</v>
      </c>
      <c r="U82" s="4" t="str">
        <v>dregeana</v>
      </c>
      <c r="V82" s="4" t="str">
        <v>transvaalensis</v>
      </c>
      <c r="W82" s="4" t="str">
        <v>samoryana</v>
      </c>
      <c r="X82" s="4" t="str">
        <v>woodii</v>
      </c>
      <c r="Y82" s="4" t="str">
        <v>guangxiensis</v>
      </c>
      <c r="Z82" s="4" t="str">
        <v>smithiana</v>
      </c>
      <c r="AA82" s="4" t="str">
        <v>latifoliolata</v>
      </c>
      <c r="AB82" s="4" t="str">
        <v>mpalensis</v>
      </c>
      <c r="AC82" s="4" t="str">
        <v>excelsa</v>
      </c>
      <c r="AD82" s="4" t="str">
        <v>benthamii</v>
      </c>
      <c r="AE82" s="4" t="str">
        <v>palmensis</v>
      </c>
      <c r="AF82" s="4" t="str">
        <v>villosum</v>
      </c>
      <c r="AG82" s="4" t="str">
        <v>pabulare</v>
      </c>
      <c r="AH82" s="4" t="str">
        <v>gracile</v>
      </c>
      <c r="AI82" s="4" t="str">
        <v>uncinatum</v>
      </c>
      <c r="AJ82" s="4" t="str">
        <v>ugoensis</v>
      </c>
      <c r="AK82" s="4" t="str">
        <v>australasica</v>
      </c>
      <c r="AL82" s="4" t="str">
        <v>protrusa</v>
      </c>
      <c r="AM82" s="4" t="str">
        <v>pallidivalvis</v>
      </c>
      <c r="AN82" s="4" t="str">
        <v>nana</v>
      </c>
      <c r="AO82" s="4" t="str">
        <v>canascens</v>
      </c>
      <c r="AP82" s="4" t="str">
        <v>glaucescens</v>
      </c>
      <c r="AQ82" s="4" t="str">
        <v>compacta</v>
      </c>
      <c r="AR82" s="4" t="str">
        <v>forsteri</v>
      </c>
      <c r="AS82" s="4" t="str">
        <v>k28</v>
      </c>
      <c r="AT82" s="4" t="str">
        <v>glabrum</v>
      </c>
      <c r="AU82" s="4" t="str">
        <v>macranthum</v>
      </c>
      <c r="AV82" s="4" t="str">
        <v>gymnocarpa</v>
      </c>
      <c r="AW82" s="4" t="str">
        <v>longipedunculata</v>
      </c>
      <c r="AX82" s="4" t="str">
        <v>horrida</v>
      </c>
      <c r="AY82" s="4" t="str">
        <v>inermis</v>
      </c>
      <c r="AZ82" s="4" t="str">
        <v>javanica</v>
      </c>
      <c r="BA82" s="4" t="str">
        <v>subspicta</v>
      </c>
      <c r="BB82" s="4" t="str">
        <v>tomentellum</v>
      </c>
      <c r="BC82" s="4" t="str">
        <v>macrantha</v>
      </c>
      <c r="BD82" s="4" t="str">
        <v>bicolor</v>
      </c>
      <c r="BE82" s="4" t="str">
        <v>littorale</v>
      </c>
    </row>
    <row r="83" spans="1:57" x14ac:dyDescent="0.35">
      <c r="A83" s="4" t="s">
        <v>3795</v>
      </c>
      <c r="C83" s="4" t="s">
        <v>3796</v>
      </c>
      <c r="D83" s="4" t="s">
        <v>3797</v>
      </c>
      <c r="E83" s="4" t="s">
        <v>109</v>
      </c>
      <c r="G83" s="4" t="str">
        <f t="shared" si="2"/>
        <v>Combretum apiculatum</v>
      </c>
      <c r="I83" s="4" t="str">
        <v>Eucalpytus sp</v>
      </c>
      <c r="N83" s="88" t="str" cm="1">
        <f t="array" ref="N83:BE83">IFERROR(TRANSPOSE(_xlfn.UNIQUE(_xlfn._xlws.FILTER(E$2:E$10003,(E$2:E$10003&lt;&gt;"")*ISNUMBER(SEARCH(AgFor!C22,G$2:G$10003))))),"")</f>
        <v>cuspidata</v>
      </c>
      <c r="O83" s="4" t="str">
        <v>hirta</v>
      </c>
      <c r="P83" s="4" t="str">
        <v>leucothrix</v>
      </c>
      <c r="Q83" s="4" t="str">
        <v>shrevei</v>
      </c>
      <c r="R83" s="4" t="str">
        <v>smithi</v>
      </c>
      <c r="S83" s="4" t="str">
        <v>suffrutescens</v>
      </c>
      <c r="T83" s="4" t="str">
        <v>texensis</v>
      </c>
      <c r="U83" s="4" t="str">
        <v>dregeana</v>
      </c>
      <c r="V83" s="4" t="str">
        <v>transvaalensis</v>
      </c>
      <c r="W83" s="4" t="str">
        <v>samoryana</v>
      </c>
      <c r="X83" s="4" t="str">
        <v>woodii</v>
      </c>
      <c r="Y83" s="4" t="str">
        <v>guangxiensis</v>
      </c>
      <c r="Z83" s="4" t="str">
        <v>smithiana</v>
      </c>
      <c r="AA83" s="4" t="str">
        <v>latifoliolata</v>
      </c>
      <c r="AB83" s="4" t="str">
        <v>mpalensis</v>
      </c>
      <c r="AC83" s="4" t="str">
        <v>excelsa</v>
      </c>
      <c r="AD83" s="4" t="str">
        <v>benthamii</v>
      </c>
      <c r="AE83" s="4" t="str">
        <v>palmensis</v>
      </c>
      <c r="AF83" s="4" t="str">
        <v>villosum</v>
      </c>
      <c r="AG83" s="4" t="str">
        <v>pabulare</v>
      </c>
      <c r="AH83" s="4" t="str">
        <v>gracile</v>
      </c>
      <c r="AI83" s="4" t="str">
        <v>uncinatum</v>
      </c>
      <c r="AJ83" s="4" t="str">
        <v>ugoensis</v>
      </c>
      <c r="AK83" s="4" t="str">
        <v>australasica</v>
      </c>
      <c r="AL83" s="4" t="str">
        <v>protrusa</v>
      </c>
      <c r="AM83" s="4" t="str">
        <v>pallidivalvis</v>
      </c>
      <c r="AN83" s="4" t="str">
        <v>nana</v>
      </c>
      <c r="AO83" s="4" t="str">
        <v>canascens</v>
      </c>
      <c r="AP83" s="4" t="str">
        <v>glaucescens</v>
      </c>
      <c r="AQ83" s="4" t="str">
        <v>compacta</v>
      </c>
      <c r="AR83" s="4" t="str">
        <v>forsteri</v>
      </c>
      <c r="AS83" s="4" t="str">
        <v>k28</v>
      </c>
      <c r="AT83" s="4" t="str">
        <v>glabrum</v>
      </c>
      <c r="AU83" s="4" t="str">
        <v>macranthum</v>
      </c>
      <c r="AV83" s="4" t="str">
        <v>gymnocarpa</v>
      </c>
      <c r="AW83" s="4" t="str">
        <v>longipedunculata</v>
      </c>
      <c r="AX83" s="4" t="str">
        <v>horrida</v>
      </c>
      <c r="AY83" s="4" t="str">
        <v>inermis</v>
      </c>
      <c r="AZ83" s="4" t="str">
        <v>javanica</v>
      </c>
      <c r="BA83" s="4" t="str">
        <v>subspicta</v>
      </c>
      <c r="BB83" s="4" t="str">
        <v>tomentellum</v>
      </c>
      <c r="BC83" s="4" t="str">
        <v>macrantha</v>
      </c>
      <c r="BD83" s="4" t="str">
        <v>bicolor</v>
      </c>
      <c r="BE83" s="4" t="str">
        <v>littorale</v>
      </c>
    </row>
    <row r="84" spans="1:57" x14ac:dyDescent="0.35">
      <c r="A84" s="4" t="s">
        <v>3798</v>
      </c>
      <c r="B84" s="4" t="s">
        <v>3799</v>
      </c>
      <c r="C84" s="4" t="s">
        <v>3800</v>
      </c>
      <c r="D84" s="4" t="s">
        <v>109</v>
      </c>
      <c r="E84" s="4" t="s">
        <v>109</v>
      </c>
      <c r="G84" s="4" t="str">
        <f t="shared" si="2"/>
        <v>Cordia africana</v>
      </c>
      <c r="I84" s="4" t="str">
        <v>Eucalyptus alba</v>
      </c>
      <c r="N84" s="88" t="str" cm="1">
        <f t="array" ref="N84:BE84">IFERROR(TRANSPOSE(_xlfn.UNIQUE(_xlfn._xlws.FILTER(E$2:E$10003,(E$2:E$10003&lt;&gt;"")*ISNUMBER(SEARCH(AgFor!C23,G$2:G$10003))))),"")</f>
        <v>cuspidata</v>
      </c>
      <c r="O84" s="4" t="str">
        <v>hirta</v>
      </c>
      <c r="P84" s="4" t="str">
        <v>leucothrix</v>
      </c>
      <c r="Q84" s="4" t="str">
        <v>shrevei</v>
      </c>
      <c r="R84" s="4" t="str">
        <v>smithi</v>
      </c>
      <c r="S84" s="4" t="str">
        <v>suffrutescens</v>
      </c>
      <c r="T84" s="4" t="str">
        <v>texensis</v>
      </c>
      <c r="U84" s="4" t="str">
        <v>dregeana</v>
      </c>
      <c r="V84" s="4" t="str">
        <v>transvaalensis</v>
      </c>
      <c r="W84" s="4" t="str">
        <v>samoryana</v>
      </c>
      <c r="X84" s="4" t="str">
        <v>woodii</v>
      </c>
      <c r="Y84" s="4" t="str">
        <v>guangxiensis</v>
      </c>
      <c r="Z84" s="4" t="str">
        <v>smithiana</v>
      </c>
      <c r="AA84" s="4" t="str">
        <v>latifoliolata</v>
      </c>
      <c r="AB84" s="4" t="str">
        <v>mpalensis</v>
      </c>
      <c r="AC84" s="4" t="str">
        <v>excelsa</v>
      </c>
      <c r="AD84" s="4" t="str">
        <v>benthamii</v>
      </c>
      <c r="AE84" s="4" t="str">
        <v>palmensis</v>
      </c>
      <c r="AF84" s="4" t="str">
        <v>villosum</v>
      </c>
      <c r="AG84" s="4" t="str">
        <v>pabulare</v>
      </c>
      <c r="AH84" s="4" t="str">
        <v>gracile</v>
      </c>
      <c r="AI84" s="4" t="str">
        <v>uncinatum</v>
      </c>
      <c r="AJ84" s="4" t="str">
        <v>ugoensis</v>
      </c>
      <c r="AK84" s="4" t="str">
        <v>australasica</v>
      </c>
      <c r="AL84" s="4" t="str">
        <v>protrusa</v>
      </c>
      <c r="AM84" s="4" t="str">
        <v>pallidivalvis</v>
      </c>
      <c r="AN84" s="4" t="str">
        <v>nana</v>
      </c>
      <c r="AO84" s="4" t="str">
        <v>canascens</v>
      </c>
      <c r="AP84" s="4" t="str">
        <v>glaucescens</v>
      </c>
      <c r="AQ84" s="4" t="str">
        <v>compacta</v>
      </c>
      <c r="AR84" s="4" t="str">
        <v>forsteri</v>
      </c>
      <c r="AS84" s="4" t="str">
        <v>k28</v>
      </c>
      <c r="AT84" s="4" t="str">
        <v>glabrum</v>
      </c>
      <c r="AU84" s="4" t="str">
        <v>macranthum</v>
      </c>
      <c r="AV84" s="4" t="str">
        <v>gymnocarpa</v>
      </c>
      <c r="AW84" s="4" t="str">
        <v>longipedunculata</v>
      </c>
      <c r="AX84" s="4" t="str">
        <v>horrida</v>
      </c>
      <c r="AY84" s="4" t="str">
        <v>inermis</v>
      </c>
      <c r="AZ84" s="4" t="str">
        <v>javanica</v>
      </c>
      <c r="BA84" s="4" t="str">
        <v>subspicta</v>
      </c>
      <c r="BB84" s="4" t="str">
        <v>tomentellum</v>
      </c>
      <c r="BC84" s="4" t="str">
        <v>macrantha</v>
      </c>
      <c r="BD84" s="4" t="str">
        <v>bicolor</v>
      </c>
      <c r="BE84" s="4" t="str">
        <v>littorale</v>
      </c>
    </row>
    <row r="85" spans="1:57" x14ac:dyDescent="0.35">
      <c r="A85" s="4" t="s">
        <v>3799</v>
      </c>
      <c r="C85" s="4" t="s">
        <v>3800</v>
      </c>
      <c r="D85" s="4" t="s">
        <v>109</v>
      </c>
      <c r="E85" s="4" t="s">
        <v>109</v>
      </c>
      <c r="G85" s="4" t="str">
        <f t="shared" si="2"/>
        <v>Cordia africana</v>
      </c>
      <c r="I85" s="4" t="str">
        <v>Eucalyptus camaldulensis</v>
      </c>
      <c r="N85" s="88" t="str" cm="1">
        <f t="array" ref="N85:BE85">IFERROR(TRANSPOSE(_xlfn.UNIQUE(_xlfn._xlws.FILTER(E$2:E$10003,(E$2:E$10003&lt;&gt;"")*ISNUMBER(SEARCH(AgFor!C24,G$2:G$10003))))),"")</f>
        <v>cuspidata</v>
      </c>
      <c r="O85" s="4" t="str">
        <v>hirta</v>
      </c>
      <c r="P85" s="4" t="str">
        <v>leucothrix</v>
      </c>
      <c r="Q85" s="4" t="str">
        <v>shrevei</v>
      </c>
      <c r="R85" s="4" t="str">
        <v>smithi</v>
      </c>
      <c r="S85" s="4" t="str">
        <v>suffrutescens</v>
      </c>
      <c r="T85" s="4" t="str">
        <v>texensis</v>
      </c>
      <c r="U85" s="4" t="str">
        <v>dregeana</v>
      </c>
      <c r="V85" s="4" t="str">
        <v>transvaalensis</v>
      </c>
      <c r="W85" s="4" t="str">
        <v>samoryana</v>
      </c>
      <c r="X85" s="4" t="str">
        <v>woodii</v>
      </c>
      <c r="Y85" s="4" t="str">
        <v>guangxiensis</v>
      </c>
      <c r="Z85" s="4" t="str">
        <v>smithiana</v>
      </c>
      <c r="AA85" s="4" t="str">
        <v>latifoliolata</v>
      </c>
      <c r="AB85" s="4" t="str">
        <v>mpalensis</v>
      </c>
      <c r="AC85" s="4" t="str">
        <v>excelsa</v>
      </c>
      <c r="AD85" s="4" t="str">
        <v>benthamii</v>
      </c>
      <c r="AE85" s="4" t="str">
        <v>palmensis</v>
      </c>
      <c r="AF85" s="4" t="str">
        <v>villosum</v>
      </c>
      <c r="AG85" s="4" t="str">
        <v>pabulare</v>
      </c>
      <c r="AH85" s="4" t="str">
        <v>gracile</v>
      </c>
      <c r="AI85" s="4" t="str">
        <v>uncinatum</v>
      </c>
      <c r="AJ85" s="4" t="str">
        <v>ugoensis</v>
      </c>
      <c r="AK85" s="4" t="str">
        <v>australasica</v>
      </c>
      <c r="AL85" s="4" t="str">
        <v>protrusa</v>
      </c>
      <c r="AM85" s="4" t="str">
        <v>pallidivalvis</v>
      </c>
      <c r="AN85" s="4" t="str">
        <v>nana</v>
      </c>
      <c r="AO85" s="4" t="str">
        <v>canascens</v>
      </c>
      <c r="AP85" s="4" t="str">
        <v>glaucescens</v>
      </c>
      <c r="AQ85" s="4" t="str">
        <v>compacta</v>
      </c>
      <c r="AR85" s="4" t="str">
        <v>forsteri</v>
      </c>
      <c r="AS85" s="4" t="str">
        <v>k28</v>
      </c>
      <c r="AT85" s="4" t="str">
        <v>glabrum</v>
      </c>
      <c r="AU85" s="4" t="str">
        <v>macranthum</v>
      </c>
      <c r="AV85" s="4" t="str">
        <v>gymnocarpa</v>
      </c>
      <c r="AW85" s="4" t="str">
        <v>longipedunculata</v>
      </c>
      <c r="AX85" s="4" t="str">
        <v>horrida</v>
      </c>
      <c r="AY85" s="4" t="str">
        <v>inermis</v>
      </c>
      <c r="AZ85" s="4" t="str">
        <v>javanica</v>
      </c>
      <c r="BA85" s="4" t="str">
        <v>subspicta</v>
      </c>
      <c r="BB85" s="4" t="str">
        <v>tomentellum</v>
      </c>
      <c r="BC85" s="4" t="str">
        <v>macrantha</v>
      </c>
      <c r="BD85" s="4" t="str">
        <v>bicolor</v>
      </c>
      <c r="BE85" s="4" t="str">
        <v>littorale</v>
      </c>
    </row>
    <row r="86" spans="1:57" x14ac:dyDescent="0.35">
      <c r="A86" s="4" t="s">
        <v>3801</v>
      </c>
      <c r="C86" s="4" t="s">
        <v>3802</v>
      </c>
      <c r="D86" s="4" t="s">
        <v>3803</v>
      </c>
      <c r="E86" s="4" t="s">
        <v>109</v>
      </c>
      <c r="G86" s="4" t="str">
        <f t="shared" si="2"/>
        <v>Crotalaria agatiflora</v>
      </c>
      <c r="I86" s="4" t="str">
        <v>Eucalyptus globulus</v>
      </c>
      <c r="N86" s="88" t="str" cm="1">
        <f t="array" ref="N86:BE86">IFERROR(TRANSPOSE(_xlfn.UNIQUE(_xlfn._xlws.FILTER(E$2:E$10003,(E$2:E$10003&lt;&gt;"")*ISNUMBER(SEARCH(AgFor!C25,G$2:G$10003))))),"")</f>
        <v>cuspidata</v>
      </c>
      <c r="O86" s="4" t="str">
        <v>hirta</v>
      </c>
      <c r="P86" s="4" t="str">
        <v>leucothrix</v>
      </c>
      <c r="Q86" s="4" t="str">
        <v>shrevei</v>
      </c>
      <c r="R86" s="4" t="str">
        <v>smithi</v>
      </c>
      <c r="S86" s="4" t="str">
        <v>suffrutescens</v>
      </c>
      <c r="T86" s="4" t="str">
        <v>texensis</v>
      </c>
      <c r="U86" s="4" t="str">
        <v>dregeana</v>
      </c>
      <c r="V86" s="4" t="str">
        <v>transvaalensis</v>
      </c>
      <c r="W86" s="4" t="str">
        <v>samoryana</v>
      </c>
      <c r="X86" s="4" t="str">
        <v>woodii</v>
      </c>
      <c r="Y86" s="4" t="str">
        <v>guangxiensis</v>
      </c>
      <c r="Z86" s="4" t="str">
        <v>smithiana</v>
      </c>
      <c r="AA86" s="4" t="str">
        <v>latifoliolata</v>
      </c>
      <c r="AB86" s="4" t="str">
        <v>mpalensis</v>
      </c>
      <c r="AC86" s="4" t="str">
        <v>excelsa</v>
      </c>
      <c r="AD86" s="4" t="str">
        <v>benthamii</v>
      </c>
      <c r="AE86" s="4" t="str">
        <v>palmensis</v>
      </c>
      <c r="AF86" s="4" t="str">
        <v>villosum</v>
      </c>
      <c r="AG86" s="4" t="str">
        <v>pabulare</v>
      </c>
      <c r="AH86" s="4" t="str">
        <v>gracile</v>
      </c>
      <c r="AI86" s="4" t="str">
        <v>uncinatum</v>
      </c>
      <c r="AJ86" s="4" t="str">
        <v>ugoensis</v>
      </c>
      <c r="AK86" s="4" t="str">
        <v>australasica</v>
      </c>
      <c r="AL86" s="4" t="str">
        <v>protrusa</v>
      </c>
      <c r="AM86" s="4" t="str">
        <v>pallidivalvis</v>
      </c>
      <c r="AN86" s="4" t="str">
        <v>nana</v>
      </c>
      <c r="AO86" s="4" t="str">
        <v>canascens</v>
      </c>
      <c r="AP86" s="4" t="str">
        <v>glaucescens</v>
      </c>
      <c r="AQ86" s="4" t="str">
        <v>compacta</v>
      </c>
      <c r="AR86" s="4" t="str">
        <v>forsteri</v>
      </c>
      <c r="AS86" s="4" t="str">
        <v>k28</v>
      </c>
      <c r="AT86" s="4" t="str">
        <v>glabrum</v>
      </c>
      <c r="AU86" s="4" t="str">
        <v>macranthum</v>
      </c>
      <c r="AV86" s="4" t="str">
        <v>gymnocarpa</v>
      </c>
      <c r="AW86" s="4" t="str">
        <v>longipedunculata</v>
      </c>
      <c r="AX86" s="4" t="str">
        <v>horrida</v>
      </c>
      <c r="AY86" s="4" t="str">
        <v>inermis</v>
      </c>
      <c r="AZ86" s="4" t="str">
        <v>javanica</v>
      </c>
      <c r="BA86" s="4" t="str">
        <v>subspicta</v>
      </c>
      <c r="BB86" s="4" t="str">
        <v>tomentellum</v>
      </c>
      <c r="BC86" s="4" t="str">
        <v>macrantha</v>
      </c>
      <c r="BD86" s="4" t="str">
        <v>bicolor</v>
      </c>
      <c r="BE86" s="4" t="str">
        <v>littorale</v>
      </c>
    </row>
    <row r="87" spans="1:57" x14ac:dyDescent="0.35">
      <c r="A87" s="4" t="s">
        <v>3801</v>
      </c>
      <c r="C87" s="4" t="s">
        <v>3802</v>
      </c>
      <c r="D87" s="4" t="s">
        <v>3804</v>
      </c>
      <c r="E87" s="4" t="s">
        <v>109</v>
      </c>
      <c r="G87" s="4" t="str">
        <f t="shared" si="2"/>
        <v>Crotalaria agatiflora</v>
      </c>
      <c r="I87" s="4" t="str">
        <v>Eucalyptus saligna</v>
      </c>
      <c r="N87" s="88" t="str" cm="1">
        <f t="array" ref="N87:BE87">IFERROR(TRANSPOSE(_xlfn.UNIQUE(_xlfn._xlws.FILTER(E$2:E$10003,(E$2:E$10003&lt;&gt;"")*ISNUMBER(SEARCH(AgFor!C26,G$2:G$10003))))),"")</f>
        <v>cuspidata</v>
      </c>
      <c r="O87" s="4" t="str">
        <v>hirta</v>
      </c>
      <c r="P87" s="4" t="str">
        <v>leucothrix</v>
      </c>
      <c r="Q87" s="4" t="str">
        <v>shrevei</v>
      </c>
      <c r="R87" s="4" t="str">
        <v>smithi</v>
      </c>
      <c r="S87" s="4" t="str">
        <v>suffrutescens</v>
      </c>
      <c r="T87" s="4" t="str">
        <v>texensis</v>
      </c>
      <c r="U87" s="4" t="str">
        <v>dregeana</v>
      </c>
      <c r="V87" s="4" t="str">
        <v>transvaalensis</v>
      </c>
      <c r="W87" s="4" t="str">
        <v>samoryana</v>
      </c>
      <c r="X87" s="4" t="str">
        <v>woodii</v>
      </c>
      <c r="Y87" s="4" t="str">
        <v>guangxiensis</v>
      </c>
      <c r="Z87" s="4" t="str">
        <v>smithiana</v>
      </c>
      <c r="AA87" s="4" t="str">
        <v>latifoliolata</v>
      </c>
      <c r="AB87" s="4" t="str">
        <v>mpalensis</v>
      </c>
      <c r="AC87" s="4" t="str">
        <v>excelsa</v>
      </c>
      <c r="AD87" s="4" t="str">
        <v>benthamii</v>
      </c>
      <c r="AE87" s="4" t="str">
        <v>palmensis</v>
      </c>
      <c r="AF87" s="4" t="str">
        <v>villosum</v>
      </c>
      <c r="AG87" s="4" t="str">
        <v>pabulare</v>
      </c>
      <c r="AH87" s="4" t="str">
        <v>gracile</v>
      </c>
      <c r="AI87" s="4" t="str">
        <v>uncinatum</v>
      </c>
      <c r="AJ87" s="4" t="str">
        <v>ugoensis</v>
      </c>
      <c r="AK87" s="4" t="str">
        <v>australasica</v>
      </c>
      <c r="AL87" s="4" t="str">
        <v>protrusa</v>
      </c>
      <c r="AM87" s="4" t="str">
        <v>pallidivalvis</v>
      </c>
      <c r="AN87" s="4" t="str">
        <v>nana</v>
      </c>
      <c r="AO87" s="4" t="str">
        <v>canascens</v>
      </c>
      <c r="AP87" s="4" t="str">
        <v>glaucescens</v>
      </c>
      <c r="AQ87" s="4" t="str">
        <v>compacta</v>
      </c>
      <c r="AR87" s="4" t="str">
        <v>forsteri</v>
      </c>
      <c r="AS87" s="4" t="str">
        <v>k28</v>
      </c>
      <c r="AT87" s="4" t="str">
        <v>glabrum</v>
      </c>
      <c r="AU87" s="4" t="str">
        <v>macranthum</v>
      </c>
      <c r="AV87" s="4" t="str">
        <v>gymnocarpa</v>
      </c>
      <c r="AW87" s="4" t="str">
        <v>longipedunculata</v>
      </c>
      <c r="AX87" s="4" t="str">
        <v>horrida</v>
      </c>
      <c r="AY87" s="4" t="str">
        <v>inermis</v>
      </c>
      <c r="AZ87" s="4" t="str">
        <v>javanica</v>
      </c>
      <c r="BA87" s="4" t="str">
        <v>subspicta</v>
      </c>
      <c r="BB87" s="4" t="str">
        <v>tomentellum</v>
      </c>
      <c r="BC87" s="4" t="str">
        <v>macrantha</v>
      </c>
      <c r="BD87" s="4" t="str">
        <v>bicolor</v>
      </c>
      <c r="BE87" s="4" t="str">
        <v>littorale</v>
      </c>
    </row>
    <row r="88" spans="1:57" x14ac:dyDescent="0.35">
      <c r="A88" s="4" t="s">
        <v>3801</v>
      </c>
      <c r="C88" s="4" t="s">
        <v>3802</v>
      </c>
      <c r="D88" s="4" t="s">
        <v>3805</v>
      </c>
      <c r="E88" s="4" t="s">
        <v>109</v>
      </c>
      <c r="G88" s="4" t="str">
        <f t="shared" si="2"/>
        <v>Crotalaria agatiflora</v>
      </c>
      <c r="I88" s="4" t="str">
        <v>Euclea racemosa</v>
      </c>
      <c r="N88" s="88" t="str" cm="1">
        <f t="array" ref="N88:BE88">IFERROR(TRANSPOSE(_xlfn.UNIQUE(_xlfn._xlws.FILTER(E$2:E$10003,(E$2:E$10003&lt;&gt;"")*ISNUMBER(SEARCH(AgFor!C27,G$2:G$10003))))),"")</f>
        <v>cuspidata</v>
      </c>
      <c r="O88" s="4" t="str">
        <v>hirta</v>
      </c>
      <c r="P88" s="4" t="str">
        <v>leucothrix</v>
      </c>
      <c r="Q88" s="4" t="str">
        <v>shrevei</v>
      </c>
      <c r="R88" s="4" t="str">
        <v>smithi</v>
      </c>
      <c r="S88" s="4" t="str">
        <v>suffrutescens</v>
      </c>
      <c r="T88" s="4" t="str">
        <v>texensis</v>
      </c>
      <c r="U88" s="4" t="str">
        <v>dregeana</v>
      </c>
      <c r="V88" s="4" t="str">
        <v>transvaalensis</v>
      </c>
      <c r="W88" s="4" t="str">
        <v>samoryana</v>
      </c>
      <c r="X88" s="4" t="str">
        <v>woodii</v>
      </c>
      <c r="Y88" s="4" t="str">
        <v>guangxiensis</v>
      </c>
      <c r="Z88" s="4" t="str">
        <v>smithiana</v>
      </c>
      <c r="AA88" s="4" t="str">
        <v>latifoliolata</v>
      </c>
      <c r="AB88" s="4" t="str">
        <v>mpalensis</v>
      </c>
      <c r="AC88" s="4" t="str">
        <v>excelsa</v>
      </c>
      <c r="AD88" s="4" t="str">
        <v>benthamii</v>
      </c>
      <c r="AE88" s="4" t="str">
        <v>palmensis</v>
      </c>
      <c r="AF88" s="4" t="str">
        <v>villosum</v>
      </c>
      <c r="AG88" s="4" t="str">
        <v>pabulare</v>
      </c>
      <c r="AH88" s="4" t="str">
        <v>gracile</v>
      </c>
      <c r="AI88" s="4" t="str">
        <v>uncinatum</v>
      </c>
      <c r="AJ88" s="4" t="str">
        <v>ugoensis</v>
      </c>
      <c r="AK88" s="4" t="str">
        <v>australasica</v>
      </c>
      <c r="AL88" s="4" t="str">
        <v>protrusa</v>
      </c>
      <c r="AM88" s="4" t="str">
        <v>pallidivalvis</v>
      </c>
      <c r="AN88" s="4" t="str">
        <v>nana</v>
      </c>
      <c r="AO88" s="4" t="str">
        <v>canascens</v>
      </c>
      <c r="AP88" s="4" t="str">
        <v>glaucescens</v>
      </c>
      <c r="AQ88" s="4" t="str">
        <v>compacta</v>
      </c>
      <c r="AR88" s="4" t="str">
        <v>forsteri</v>
      </c>
      <c r="AS88" s="4" t="str">
        <v>k28</v>
      </c>
      <c r="AT88" s="4" t="str">
        <v>glabrum</v>
      </c>
      <c r="AU88" s="4" t="str">
        <v>macranthum</v>
      </c>
      <c r="AV88" s="4" t="str">
        <v>gymnocarpa</v>
      </c>
      <c r="AW88" s="4" t="str">
        <v>longipedunculata</v>
      </c>
      <c r="AX88" s="4" t="str">
        <v>horrida</v>
      </c>
      <c r="AY88" s="4" t="str">
        <v>inermis</v>
      </c>
      <c r="AZ88" s="4" t="str">
        <v>javanica</v>
      </c>
      <c r="BA88" s="4" t="str">
        <v>subspicta</v>
      </c>
      <c r="BB88" s="4" t="str">
        <v>tomentellum</v>
      </c>
      <c r="BC88" s="4" t="str">
        <v>macrantha</v>
      </c>
      <c r="BD88" s="4" t="str">
        <v>bicolor</v>
      </c>
      <c r="BE88" s="4" t="str">
        <v>littorale</v>
      </c>
    </row>
    <row r="89" spans="1:57" x14ac:dyDescent="0.35">
      <c r="A89" s="4" t="s">
        <v>3806</v>
      </c>
      <c r="C89" s="4" t="s">
        <v>3807</v>
      </c>
      <c r="D89" s="4" t="s">
        <v>109</v>
      </c>
      <c r="E89" s="4" t="s">
        <v>109</v>
      </c>
      <c r="G89" s="4" t="str">
        <f t="shared" si="2"/>
        <v>Crotalaria grahamiana</v>
      </c>
      <c r="I89" s="4" t="str">
        <v>Faidherbia albida</v>
      </c>
      <c r="N89" s="88" t="str" cm="1">
        <f t="array" ref="N89:BE89">IFERROR(TRANSPOSE(_xlfn.UNIQUE(_xlfn._xlws.FILTER(E$2:E$10003,(E$2:E$10003&lt;&gt;"")*ISNUMBER(SEARCH(AgFor!C28,G$2:G$10003))))),"")</f>
        <v>cuspidata</v>
      </c>
      <c r="O89" s="4" t="str">
        <v>hirta</v>
      </c>
      <c r="P89" s="4" t="str">
        <v>leucothrix</v>
      </c>
      <c r="Q89" s="4" t="str">
        <v>shrevei</v>
      </c>
      <c r="R89" s="4" t="str">
        <v>smithi</v>
      </c>
      <c r="S89" s="4" t="str">
        <v>suffrutescens</v>
      </c>
      <c r="T89" s="4" t="str">
        <v>texensis</v>
      </c>
      <c r="U89" s="4" t="str">
        <v>dregeana</v>
      </c>
      <c r="V89" s="4" t="str">
        <v>transvaalensis</v>
      </c>
      <c r="W89" s="4" t="str">
        <v>samoryana</v>
      </c>
      <c r="X89" s="4" t="str">
        <v>woodii</v>
      </c>
      <c r="Y89" s="4" t="str">
        <v>guangxiensis</v>
      </c>
      <c r="Z89" s="4" t="str">
        <v>smithiana</v>
      </c>
      <c r="AA89" s="4" t="str">
        <v>latifoliolata</v>
      </c>
      <c r="AB89" s="4" t="str">
        <v>mpalensis</v>
      </c>
      <c r="AC89" s="4" t="str">
        <v>excelsa</v>
      </c>
      <c r="AD89" s="4" t="str">
        <v>benthamii</v>
      </c>
      <c r="AE89" s="4" t="str">
        <v>palmensis</v>
      </c>
      <c r="AF89" s="4" t="str">
        <v>villosum</v>
      </c>
      <c r="AG89" s="4" t="str">
        <v>pabulare</v>
      </c>
      <c r="AH89" s="4" t="str">
        <v>gracile</v>
      </c>
      <c r="AI89" s="4" t="str">
        <v>uncinatum</v>
      </c>
      <c r="AJ89" s="4" t="str">
        <v>ugoensis</v>
      </c>
      <c r="AK89" s="4" t="str">
        <v>australasica</v>
      </c>
      <c r="AL89" s="4" t="str">
        <v>protrusa</v>
      </c>
      <c r="AM89" s="4" t="str">
        <v>pallidivalvis</v>
      </c>
      <c r="AN89" s="4" t="str">
        <v>nana</v>
      </c>
      <c r="AO89" s="4" t="str">
        <v>canascens</v>
      </c>
      <c r="AP89" s="4" t="str">
        <v>glaucescens</v>
      </c>
      <c r="AQ89" s="4" t="str">
        <v>compacta</v>
      </c>
      <c r="AR89" s="4" t="str">
        <v>forsteri</v>
      </c>
      <c r="AS89" s="4" t="str">
        <v>k28</v>
      </c>
      <c r="AT89" s="4" t="str">
        <v>glabrum</v>
      </c>
      <c r="AU89" s="4" t="str">
        <v>macranthum</v>
      </c>
      <c r="AV89" s="4" t="str">
        <v>gymnocarpa</v>
      </c>
      <c r="AW89" s="4" t="str">
        <v>longipedunculata</v>
      </c>
      <c r="AX89" s="4" t="str">
        <v>horrida</v>
      </c>
      <c r="AY89" s="4" t="str">
        <v>inermis</v>
      </c>
      <c r="AZ89" s="4" t="str">
        <v>javanica</v>
      </c>
      <c r="BA89" s="4" t="str">
        <v>subspicta</v>
      </c>
      <c r="BB89" s="4" t="str">
        <v>tomentellum</v>
      </c>
      <c r="BC89" s="4" t="str">
        <v>macrantha</v>
      </c>
      <c r="BD89" s="4" t="str">
        <v>bicolor</v>
      </c>
      <c r="BE89" s="4" t="str">
        <v>littorale</v>
      </c>
    </row>
    <row r="90" spans="1:57" x14ac:dyDescent="0.35">
      <c r="A90" s="4" t="s">
        <v>2416</v>
      </c>
      <c r="C90" s="4" t="s">
        <v>3808</v>
      </c>
      <c r="D90" s="4" t="s">
        <v>109</v>
      </c>
      <c r="E90" s="4" t="s">
        <v>109</v>
      </c>
      <c r="G90" s="4" t="str">
        <f t="shared" si="2"/>
        <v>Crotalaria juncea</v>
      </c>
      <c r="I90" s="4" t="str">
        <v>Fernandoa madagascariensis</v>
      </c>
      <c r="N90" s="88" t="str" cm="1">
        <f t="array" ref="N90:BE90">IFERROR(TRANSPOSE(_xlfn.UNIQUE(_xlfn._xlws.FILTER(E$2:E$10003,(E$2:E$10003&lt;&gt;"")*ISNUMBER(SEARCH(AgFor!C29,G$2:G$10003))))),"")</f>
        <v>cuspidata</v>
      </c>
      <c r="O90" s="4" t="str">
        <v>hirta</v>
      </c>
      <c r="P90" s="4" t="str">
        <v>leucothrix</v>
      </c>
      <c r="Q90" s="4" t="str">
        <v>shrevei</v>
      </c>
      <c r="R90" s="4" t="str">
        <v>smithi</v>
      </c>
      <c r="S90" s="4" t="str">
        <v>suffrutescens</v>
      </c>
      <c r="T90" s="4" t="str">
        <v>texensis</v>
      </c>
      <c r="U90" s="4" t="str">
        <v>dregeana</v>
      </c>
      <c r="V90" s="4" t="str">
        <v>transvaalensis</v>
      </c>
      <c r="W90" s="4" t="str">
        <v>samoryana</v>
      </c>
      <c r="X90" s="4" t="str">
        <v>woodii</v>
      </c>
      <c r="Y90" s="4" t="str">
        <v>guangxiensis</v>
      </c>
      <c r="Z90" s="4" t="str">
        <v>smithiana</v>
      </c>
      <c r="AA90" s="4" t="str">
        <v>latifoliolata</v>
      </c>
      <c r="AB90" s="4" t="str">
        <v>mpalensis</v>
      </c>
      <c r="AC90" s="4" t="str">
        <v>excelsa</v>
      </c>
      <c r="AD90" s="4" t="str">
        <v>benthamii</v>
      </c>
      <c r="AE90" s="4" t="str">
        <v>palmensis</v>
      </c>
      <c r="AF90" s="4" t="str">
        <v>villosum</v>
      </c>
      <c r="AG90" s="4" t="str">
        <v>pabulare</v>
      </c>
      <c r="AH90" s="4" t="str">
        <v>gracile</v>
      </c>
      <c r="AI90" s="4" t="str">
        <v>uncinatum</v>
      </c>
      <c r="AJ90" s="4" t="str">
        <v>ugoensis</v>
      </c>
      <c r="AK90" s="4" t="str">
        <v>australasica</v>
      </c>
      <c r="AL90" s="4" t="str">
        <v>protrusa</v>
      </c>
      <c r="AM90" s="4" t="str">
        <v>pallidivalvis</v>
      </c>
      <c r="AN90" s="4" t="str">
        <v>nana</v>
      </c>
      <c r="AO90" s="4" t="str">
        <v>canascens</v>
      </c>
      <c r="AP90" s="4" t="str">
        <v>glaucescens</v>
      </c>
      <c r="AQ90" s="4" t="str">
        <v>compacta</v>
      </c>
      <c r="AR90" s="4" t="str">
        <v>forsteri</v>
      </c>
      <c r="AS90" s="4" t="str">
        <v>k28</v>
      </c>
      <c r="AT90" s="4" t="str">
        <v>glabrum</v>
      </c>
      <c r="AU90" s="4" t="str">
        <v>macranthum</v>
      </c>
      <c r="AV90" s="4" t="str">
        <v>gymnocarpa</v>
      </c>
      <c r="AW90" s="4" t="str">
        <v>longipedunculata</v>
      </c>
      <c r="AX90" s="4" t="str">
        <v>horrida</v>
      </c>
      <c r="AY90" s="4" t="str">
        <v>inermis</v>
      </c>
      <c r="AZ90" s="4" t="str">
        <v>javanica</v>
      </c>
      <c r="BA90" s="4" t="str">
        <v>subspicta</v>
      </c>
      <c r="BB90" s="4" t="str">
        <v>tomentellum</v>
      </c>
      <c r="BC90" s="4" t="str">
        <v>macrantha</v>
      </c>
      <c r="BD90" s="4" t="str">
        <v>bicolor</v>
      </c>
      <c r="BE90" s="4" t="str">
        <v>littorale</v>
      </c>
    </row>
    <row r="91" spans="1:57" x14ac:dyDescent="0.35">
      <c r="A91" s="607" t="s">
        <v>3809</v>
      </c>
      <c r="C91" s="4" t="s">
        <v>3810</v>
      </c>
      <c r="D91" s="4" t="s">
        <v>109</v>
      </c>
      <c r="E91" s="4" t="s">
        <v>109</v>
      </c>
      <c r="G91" s="4" t="str">
        <f t="shared" si="2"/>
        <v>Crotalaria ochrolueca</v>
      </c>
      <c r="I91" s="4" t="str">
        <v>Ficus exasperata</v>
      </c>
      <c r="N91" s="88" t="str" cm="1">
        <f t="array" ref="N91:BE91">IFERROR(TRANSPOSE(_xlfn.UNIQUE(_xlfn._xlws.FILTER(E$2:E$10003,(E$2:E$10003&lt;&gt;"")*ISNUMBER(SEARCH(AgFor!C30,G$2:G$10003))))),"")</f>
        <v>cuspidata</v>
      </c>
      <c r="O91" s="4" t="str">
        <v>hirta</v>
      </c>
      <c r="P91" s="4" t="str">
        <v>leucothrix</v>
      </c>
      <c r="Q91" s="4" t="str">
        <v>shrevei</v>
      </c>
      <c r="R91" s="4" t="str">
        <v>smithi</v>
      </c>
      <c r="S91" s="4" t="str">
        <v>suffrutescens</v>
      </c>
      <c r="T91" s="4" t="str">
        <v>texensis</v>
      </c>
      <c r="U91" s="4" t="str">
        <v>dregeana</v>
      </c>
      <c r="V91" s="4" t="str">
        <v>transvaalensis</v>
      </c>
      <c r="W91" s="4" t="str">
        <v>samoryana</v>
      </c>
      <c r="X91" s="4" t="str">
        <v>woodii</v>
      </c>
      <c r="Y91" s="4" t="str">
        <v>guangxiensis</v>
      </c>
      <c r="Z91" s="4" t="str">
        <v>smithiana</v>
      </c>
      <c r="AA91" s="4" t="str">
        <v>latifoliolata</v>
      </c>
      <c r="AB91" s="4" t="str">
        <v>mpalensis</v>
      </c>
      <c r="AC91" s="4" t="str">
        <v>excelsa</v>
      </c>
      <c r="AD91" s="4" t="str">
        <v>benthamii</v>
      </c>
      <c r="AE91" s="4" t="str">
        <v>palmensis</v>
      </c>
      <c r="AF91" s="4" t="str">
        <v>villosum</v>
      </c>
      <c r="AG91" s="4" t="str">
        <v>pabulare</v>
      </c>
      <c r="AH91" s="4" t="str">
        <v>gracile</v>
      </c>
      <c r="AI91" s="4" t="str">
        <v>uncinatum</v>
      </c>
      <c r="AJ91" s="4" t="str">
        <v>ugoensis</v>
      </c>
      <c r="AK91" s="4" t="str">
        <v>australasica</v>
      </c>
      <c r="AL91" s="4" t="str">
        <v>protrusa</v>
      </c>
      <c r="AM91" s="4" t="str">
        <v>pallidivalvis</v>
      </c>
      <c r="AN91" s="4" t="str">
        <v>nana</v>
      </c>
      <c r="AO91" s="4" t="str">
        <v>canascens</v>
      </c>
      <c r="AP91" s="4" t="str">
        <v>glaucescens</v>
      </c>
      <c r="AQ91" s="4" t="str">
        <v>compacta</v>
      </c>
      <c r="AR91" s="4" t="str">
        <v>forsteri</v>
      </c>
      <c r="AS91" s="4" t="str">
        <v>k28</v>
      </c>
      <c r="AT91" s="4" t="str">
        <v>glabrum</v>
      </c>
      <c r="AU91" s="4" t="str">
        <v>macranthum</v>
      </c>
      <c r="AV91" s="4" t="str">
        <v>gymnocarpa</v>
      </c>
      <c r="AW91" s="4" t="str">
        <v>longipedunculata</v>
      </c>
      <c r="AX91" s="4" t="str">
        <v>horrida</v>
      </c>
      <c r="AY91" s="4" t="str">
        <v>inermis</v>
      </c>
      <c r="AZ91" s="4" t="str">
        <v>javanica</v>
      </c>
      <c r="BA91" s="4" t="str">
        <v>subspicta</v>
      </c>
      <c r="BB91" s="4" t="str">
        <v>tomentellum</v>
      </c>
      <c r="BC91" s="4" t="str">
        <v>macrantha</v>
      </c>
      <c r="BD91" s="4" t="str">
        <v>bicolor</v>
      </c>
      <c r="BE91" s="4" t="str">
        <v>littorale</v>
      </c>
    </row>
    <row r="92" spans="1:57" x14ac:dyDescent="0.35">
      <c r="A92" s="4" t="s">
        <v>3811</v>
      </c>
      <c r="C92" s="4" t="s">
        <v>3812</v>
      </c>
      <c r="D92" s="4" t="s">
        <v>109</v>
      </c>
      <c r="E92" s="4" t="s">
        <v>109</v>
      </c>
      <c r="G92" s="4" t="str">
        <f t="shared" si="2"/>
        <v>Crotalaria sp</v>
      </c>
      <c r="I92" s="4" t="str">
        <v>Ficus laurifolia</v>
      </c>
      <c r="N92" s="88" t="str" cm="1">
        <f t="array" ref="N92:BE92">IFERROR(TRANSPOSE(_xlfn.UNIQUE(_xlfn._xlws.FILTER(E$2:E$10003,(E$2:E$10003&lt;&gt;"")*ISNUMBER(SEARCH(AgFor!C31,G$2:G$10003))))),"")</f>
        <v>cuspidata</v>
      </c>
      <c r="O92" s="4" t="str">
        <v>hirta</v>
      </c>
      <c r="P92" s="4" t="str">
        <v>leucothrix</v>
      </c>
      <c r="Q92" s="4" t="str">
        <v>shrevei</v>
      </c>
      <c r="R92" s="4" t="str">
        <v>smithi</v>
      </c>
      <c r="S92" s="4" t="str">
        <v>suffrutescens</v>
      </c>
      <c r="T92" s="4" t="str">
        <v>texensis</v>
      </c>
      <c r="U92" s="4" t="str">
        <v>dregeana</v>
      </c>
      <c r="V92" s="4" t="str">
        <v>transvaalensis</v>
      </c>
      <c r="W92" s="4" t="str">
        <v>samoryana</v>
      </c>
      <c r="X92" s="4" t="str">
        <v>woodii</v>
      </c>
      <c r="Y92" s="4" t="str">
        <v>guangxiensis</v>
      </c>
      <c r="Z92" s="4" t="str">
        <v>smithiana</v>
      </c>
      <c r="AA92" s="4" t="str">
        <v>latifoliolata</v>
      </c>
      <c r="AB92" s="4" t="str">
        <v>mpalensis</v>
      </c>
      <c r="AC92" s="4" t="str">
        <v>excelsa</v>
      </c>
      <c r="AD92" s="4" t="str">
        <v>benthamii</v>
      </c>
      <c r="AE92" s="4" t="str">
        <v>palmensis</v>
      </c>
      <c r="AF92" s="4" t="str">
        <v>villosum</v>
      </c>
      <c r="AG92" s="4" t="str">
        <v>pabulare</v>
      </c>
      <c r="AH92" s="4" t="str">
        <v>gracile</v>
      </c>
      <c r="AI92" s="4" t="str">
        <v>uncinatum</v>
      </c>
      <c r="AJ92" s="4" t="str">
        <v>ugoensis</v>
      </c>
      <c r="AK92" s="4" t="str">
        <v>australasica</v>
      </c>
      <c r="AL92" s="4" t="str">
        <v>protrusa</v>
      </c>
      <c r="AM92" s="4" t="str">
        <v>pallidivalvis</v>
      </c>
      <c r="AN92" s="4" t="str">
        <v>nana</v>
      </c>
      <c r="AO92" s="4" t="str">
        <v>canascens</v>
      </c>
      <c r="AP92" s="4" t="str">
        <v>glaucescens</v>
      </c>
      <c r="AQ92" s="4" t="str">
        <v>compacta</v>
      </c>
      <c r="AR92" s="4" t="str">
        <v>forsteri</v>
      </c>
      <c r="AS92" s="4" t="str">
        <v>k28</v>
      </c>
      <c r="AT92" s="4" t="str">
        <v>glabrum</v>
      </c>
      <c r="AU92" s="4" t="str">
        <v>macranthum</v>
      </c>
      <c r="AV92" s="4" t="str">
        <v>gymnocarpa</v>
      </c>
      <c r="AW92" s="4" t="str">
        <v>longipedunculata</v>
      </c>
      <c r="AX92" s="4" t="str">
        <v>horrida</v>
      </c>
      <c r="AY92" s="4" t="str">
        <v>inermis</v>
      </c>
      <c r="AZ92" s="4" t="str">
        <v>javanica</v>
      </c>
      <c r="BA92" s="4" t="str">
        <v>subspicta</v>
      </c>
      <c r="BB92" s="4" t="str">
        <v>tomentellum</v>
      </c>
      <c r="BC92" s="4" t="str">
        <v>macrantha</v>
      </c>
      <c r="BD92" s="4" t="str">
        <v>bicolor</v>
      </c>
      <c r="BE92" s="4" t="str">
        <v>littorale</v>
      </c>
    </row>
    <row r="93" spans="1:57" x14ac:dyDescent="0.35">
      <c r="A93" s="4" t="s">
        <v>3813</v>
      </c>
      <c r="B93" s="4" t="s">
        <v>3814</v>
      </c>
      <c r="C93" s="4" t="s">
        <v>3815</v>
      </c>
      <c r="D93" s="4" t="s">
        <v>109</v>
      </c>
      <c r="E93" s="4" t="s">
        <v>109</v>
      </c>
      <c r="G93" s="4" t="str">
        <f t="shared" si="2"/>
        <v>Crotalaria trichotoma</v>
      </c>
      <c r="I93" s="4" t="str">
        <v>Ficus natalensis</v>
      </c>
      <c r="N93" s="88" t="str" cm="1">
        <f t="array" ref="N93:BE93">IFERROR(TRANSPOSE(_xlfn.UNIQUE(_xlfn._xlws.FILTER(E$2:E$10003,(E$2:E$10003&lt;&gt;"")*ISNUMBER(SEARCH(AgFor!C32,G$2:G$10003))))),"")</f>
        <v>cuspidata</v>
      </c>
      <c r="O93" s="4" t="str">
        <v>hirta</v>
      </c>
      <c r="P93" s="4" t="str">
        <v>leucothrix</v>
      </c>
      <c r="Q93" s="4" t="str">
        <v>shrevei</v>
      </c>
      <c r="R93" s="4" t="str">
        <v>smithi</v>
      </c>
      <c r="S93" s="4" t="str">
        <v>suffrutescens</v>
      </c>
      <c r="T93" s="4" t="str">
        <v>texensis</v>
      </c>
      <c r="U93" s="4" t="str">
        <v>dregeana</v>
      </c>
      <c r="V93" s="4" t="str">
        <v>transvaalensis</v>
      </c>
      <c r="W93" s="4" t="str">
        <v>samoryana</v>
      </c>
      <c r="X93" s="4" t="str">
        <v>woodii</v>
      </c>
      <c r="Y93" s="4" t="str">
        <v>guangxiensis</v>
      </c>
      <c r="Z93" s="4" t="str">
        <v>smithiana</v>
      </c>
      <c r="AA93" s="4" t="str">
        <v>latifoliolata</v>
      </c>
      <c r="AB93" s="4" t="str">
        <v>mpalensis</v>
      </c>
      <c r="AC93" s="4" t="str">
        <v>excelsa</v>
      </c>
      <c r="AD93" s="4" t="str">
        <v>benthamii</v>
      </c>
      <c r="AE93" s="4" t="str">
        <v>palmensis</v>
      </c>
      <c r="AF93" s="4" t="str">
        <v>villosum</v>
      </c>
      <c r="AG93" s="4" t="str">
        <v>pabulare</v>
      </c>
      <c r="AH93" s="4" t="str">
        <v>gracile</v>
      </c>
      <c r="AI93" s="4" t="str">
        <v>uncinatum</v>
      </c>
      <c r="AJ93" s="4" t="str">
        <v>ugoensis</v>
      </c>
      <c r="AK93" s="4" t="str">
        <v>australasica</v>
      </c>
      <c r="AL93" s="4" t="str">
        <v>protrusa</v>
      </c>
      <c r="AM93" s="4" t="str">
        <v>pallidivalvis</v>
      </c>
      <c r="AN93" s="4" t="str">
        <v>nana</v>
      </c>
      <c r="AO93" s="4" t="str">
        <v>canascens</v>
      </c>
      <c r="AP93" s="4" t="str">
        <v>glaucescens</v>
      </c>
      <c r="AQ93" s="4" t="str">
        <v>compacta</v>
      </c>
      <c r="AR93" s="4" t="str">
        <v>forsteri</v>
      </c>
      <c r="AS93" s="4" t="str">
        <v>k28</v>
      </c>
      <c r="AT93" s="4" t="str">
        <v>glabrum</v>
      </c>
      <c r="AU93" s="4" t="str">
        <v>macranthum</v>
      </c>
      <c r="AV93" s="4" t="str">
        <v>gymnocarpa</v>
      </c>
      <c r="AW93" s="4" t="str">
        <v>longipedunculata</v>
      </c>
      <c r="AX93" s="4" t="str">
        <v>horrida</v>
      </c>
      <c r="AY93" s="4" t="str">
        <v>inermis</v>
      </c>
      <c r="AZ93" s="4" t="str">
        <v>javanica</v>
      </c>
      <c r="BA93" s="4" t="str">
        <v>subspicta</v>
      </c>
      <c r="BB93" s="4" t="str">
        <v>tomentellum</v>
      </c>
      <c r="BC93" s="4" t="str">
        <v>macrantha</v>
      </c>
      <c r="BD93" s="4" t="str">
        <v>bicolor</v>
      </c>
      <c r="BE93" s="4" t="str">
        <v>littorale</v>
      </c>
    </row>
    <row r="94" spans="1:57" x14ac:dyDescent="0.35">
      <c r="A94" s="4" t="s">
        <v>3816</v>
      </c>
      <c r="C94" s="4" t="s">
        <v>3817</v>
      </c>
      <c r="D94" s="4" t="s">
        <v>109</v>
      </c>
      <c r="E94" s="4" t="s">
        <v>109</v>
      </c>
      <c r="G94" s="4" t="str">
        <f t="shared" si="2"/>
        <v>Croton macrostachyus</v>
      </c>
      <c r="I94" s="4" t="str">
        <v>Ficus polita</v>
      </c>
      <c r="N94" s="88" t="str" cm="1">
        <f t="array" ref="N94:BE94">IFERROR(TRANSPOSE(_xlfn.UNIQUE(_xlfn._xlws.FILTER(E$2:E$10003,(E$2:E$10003&lt;&gt;"")*ISNUMBER(SEARCH(AgFor!C33,G$2:G$10003))))),"")</f>
        <v>cuspidata</v>
      </c>
      <c r="O94" s="4" t="str">
        <v>hirta</v>
      </c>
      <c r="P94" s="4" t="str">
        <v>leucothrix</v>
      </c>
      <c r="Q94" s="4" t="str">
        <v>shrevei</v>
      </c>
      <c r="R94" s="4" t="str">
        <v>smithi</v>
      </c>
      <c r="S94" s="4" t="str">
        <v>suffrutescens</v>
      </c>
      <c r="T94" s="4" t="str">
        <v>texensis</v>
      </c>
      <c r="U94" s="4" t="str">
        <v>dregeana</v>
      </c>
      <c r="V94" s="4" t="str">
        <v>transvaalensis</v>
      </c>
      <c r="W94" s="4" t="str">
        <v>samoryana</v>
      </c>
      <c r="X94" s="4" t="str">
        <v>woodii</v>
      </c>
      <c r="Y94" s="4" t="str">
        <v>guangxiensis</v>
      </c>
      <c r="Z94" s="4" t="str">
        <v>smithiana</v>
      </c>
      <c r="AA94" s="4" t="str">
        <v>latifoliolata</v>
      </c>
      <c r="AB94" s="4" t="str">
        <v>mpalensis</v>
      </c>
      <c r="AC94" s="4" t="str">
        <v>excelsa</v>
      </c>
      <c r="AD94" s="4" t="str">
        <v>benthamii</v>
      </c>
      <c r="AE94" s="4" t="str">
        <v>palmensis</v>
      </c>
      <c r="AF94" s="4" t="str">
        <v>villosum</v>
      </c>
      <c r="AG94" s="4" t="str">
        <v>pabulare</v>
      </c>
      <c r="AH94" s="4" t="str">
        <v>gracile</v>
      </c>
      <c r="AI94" s="4" t="str">
        <v>uncinatum</v>
      </c>
      <c r="AJ94" s="4" t="str">
        <v>ugoensis</v>
      </c>
      <c r="AK94" s="4" t="str">
        <v>australasica</v>
      </c>
      <c r="AL94" s="4" t="str">
        <v>protrusa</v>
      </c>
      <c r="AM94" s="4" t="str">
        <v>pallidivalvis</v>
      </c>
      <c r="AN94" s="4" t="str">
        <v>nana</v>
      </c>
      <c r="AO94" s="4" t="str">
        <v>canascens</v>
      </c>
      <c r="AP94" s="4" t="str">
        <v>glaucescens</v>
      </c>
      <c r="AQ94" s="4" t="str">
        <v>compacta</v>
      </c>
      <c r="AR94" s="4" t="str">
        <v>forsteri</v>
      </c>
      <c r="AS94" s="4" t="str">
        <v>k28</v>
      </c>
      <c r="AT94" s="4" t="str">
        <v>glabrum</v>
      </c>
      <c r="AU94" s="4" t="str">
        <v>macranthum</v>
      </c>
      <c r="AV94" s="4" t="str">
        <v>gymnocarpa</v>
      </c>
      <c r="AW94" s="4" t="str">
        <v>longipedunculata</v>
      </c>
      <c r="AX94" s="4" t="str">
        <v>horrida</v>
      </c>
      <c r="AY94" s="4" t="str">
        <v>inermis</v>
      </c>
      <c r="AZ94" s="4" t="str">
        <v>javanica</v>
      </c>
      <c r="BA94" s="4" t="str">
        <v>subspicta</v>
      </c>
      <c r="BB94" s="4" t="str">
        <v>tomentellum</v>
      </c>
      <c r="BC94" s="4" t="str">
        <v>macrantha</v>
      </c>
      <c r="BD94" s="4" t="str">
        <v>bicolor</v>
      </c>
      <c r="BE94" s="4" t="str">
        <v>littorale</v>
      </c>
    </row>
    <row r="95" spans="1:57" x14ac:dyDescent="0.35">
      <c r="A95" s="4" t="s">
        <v>3818</v>
      </c>
      <c r="C95" s="4" t="s">
        <v>3819</v>
      </c>
      <c r="D95" s="4" t="s">
        <v>109</v>
      </c>
      <c r="E95" s="4" t="s">
        <v>109</v>
      </c>
      <c r="G95" s="4" t="str">
        <f t="shared" si="2"/>
        <v>Croton megalocarpus</v>
      </c>
      <c r="I95" s="4" t="str">
        <v>Ficus sur</v>
      </c>
      <c r="N95" s="88" t="str" cm="1">
        <f t="array" ref="N95:BE95">IFERROR(TRANSPOSE(_xlfn.UNIQUE(_xlfn._xlws.FILTER(E$2:E$10003,(E$2:E$10003&lt;&gt;"")*ISNUMBER(SEARCH(AgFor!C34,G$2:G$10003))))),"")</f>
        <v>cuspidata</v>
      </c>
      <c r="O95" s="4" t="str">
        <v>hirta</v>
      </c>
      <c r="P95" s="4" t="str">
        <v>leucothrix</v>
      </c>
      <c r="Q95" s="4" t="str">
        <v>shrevei</v>
      </c>
      <c r="R95" s="4" t="str">
        <v>smithi</v>
      </c>
      <c r="S95" s="4" t="str">
        <v>suffrutescens</v>
      </c>
      <c r="T95" s="4" t="str">
        <v>texensis</v>
      </c>
      <c r="U95" s="4" t="str">
        <v>dregeana</v>
      </c>
      <c r="V95" s="4" t="str">
        <v>transvaalensis</v>
      </c>
      <c r="W95" s="4" t="str">
        <v>samoryana</v>
      </c>
      <c r="X95" s="4" t="str">
        <v>woodii</v>
      </c>
      <c r="Y95" s="4" t="str">
        <v>guangxiensis</v>
      </c>
      <c r="Z95" s="4" t="str">
        <v>smithiana</v>
      </c>
      <c r="AA95" s="4" t="str">
        <v>latifoliolata</v>
      </c>
      <c r="AB95" s="4" t="str">
        <v>mpalensis</v>
      </c>
      <c r="AC95" s="4" t="str">
        <v>excelsa</v>
      </c>
      <c r="AD95" s="4" t="str">
        <v>benthamii</v>
      </c>
      <c r="AE95" s="4" t="str">
        <v>palmensis</v>
      </c>
      <c r="AF95" s="4" t="str">
        <v>villosum</v>
      </c>
      <c r="AG95" s="4" t="str">
        <v>pabulare</v>
      </c>
      <c r="AH95" s="4" t="str">
        <v>gracile</v>
      </c>
      <c r="AI95" s="4" t="str">
        <v>uncinatum</v>
      </c>
      <c r="AJ95" s="4" t="str">
        <v>ugoensis</v>
      </c>
      <c r="AK95" s="4" t="str">
        <v>australasica</v>
      </c>
      <c r="AL95" s="4" t="str">
        <v>protrusa</v>
      </c>
      <c r="AM95" s="4" t="str">
        <v>pallidivalvis</v>
      </c>
      <c r="AN95" s="4" t="str">
        <v>nana</v>
      </c>
      <c r="AO95" s="4" t="str">
        <v>canascens</v>
      </c>
      <c r="AP95" s="4" t="str">
        <v>glaucescens</v>
      </c>
      <c r="AQ95" s="4" t="str">
        <v>compacta</v>
      </c>
      <c r="AR95" s="4" t="str">
        <v>forsteri</v>
      </c>
      <c r="AS95" s="4" t="str">
        <v>k28</v>
      </c>
      <c r="AT95" s="4" t="str">
        <v>glabrum</v>
      </c>
      <c r="AU95" s="4" t="str">
        <v>macranthum</v>
      </c>
      <c r="AV95" s="4" t="str">
        <v>gymnocarpa</v>
      </c>
      <c r="AW95" s="4" t="str">
        <v>longipedunculata</v>
      </c>
      <c r="AX95" s="4" t="str">
        <v>horrida</v>
      </c>
      <c r="AY95" s="4" t="str">
        <v>inermis</v>
      </c>
      <c r="AZ95" s="4" t="str">
        <v>javanica</v>
      </c>
      <c r="BA95" s="4" t="str">
        <v>subspicta</v>
      </c>
      <c r="BB95" s="4" t="str">
        <v>tomentellum</v>
      </c>
      <c r="BC95" s="4" t="str">
        <v>macrantha</v>
      </c>
      <c r="BD95" s="4" t="str">
        <v>bicolor</v>
      </c>
      <c r="BE95" s="4" t="str">
        <v>littorale</v>
      </c>
    </row>
    <row r="96" spans="1:57" x14ac:dyDescent="0.35">
      <c r="A96" s="4" t="s">
        <v>3820</v>
      </c>
      <c r="C96" s="4" t="s">
        <v>3821</v>
      </c>
      <c r="D96" s="4" t="s">
        <v>109</v>
      </c>
      <c r="E96" s="4" t="s">
        <v>3822</v>
      </c>
      <c r="G96" s="4" t="str">
        <f t="shared" si="2"/>
        <v>Cupressus lusitanica</v>
      </c>
      <c r="I96" s="4" t="str">
        <v>Flemingia macrophylla</v>
      </c>
      <c r="N96" s="88" t="str" cm="1">
        <f t="array" ref="N96:BE96">IFERROR(TRANSPOSE(_xlfn.UNIQUE(_xlfn._xlws.FILTER(E$2:E$10003,(E$2:E$10003&lt;&gt;"")*ISNUMBER(SEARCH(AgFor!C35,G$2:G$10003))))),"")</f>
        <v>cuspidata</v>
      </c>
      <c r="O96" s="4" t="str">
        <v>hirta</v>
      </c>
      <c r="P96" s="4" t="str">
        <v>leucothrix</v>
      </c>
      <c r="Q96" s="4" t="str">
        <v>shrevei</v>
      </c>
      <c r="R96" s="4" t="str">
        <v>smithi</v>
      </c>
      <c r="S96" s="4" t="str">
        <v>suffrutescens</v>
      </c>
      <c r="T96" s="4" t="str">
        <v>texensis</v>
      </c>
      <c r="U96" s="4" t="str">
        <v>dregeana</v>
      </c>
      <c r="V96" s="4" t="str">
        <v>transvaalensis</v>
      </c>
      <c r="W96" s="4" t="str">
        <v>samoryana</v>
      </c>
      <c r="X96" s="4" t="str">
        <v>woodii</v>
      </c>
      <c r="Y96" s="4" t="str">
        <v>guangxiensis</v>
      </c>
      <c r="Z96" s="4" t="str">
        <v>smithiana</v>
      </c>
      <c r="AA96" s="4" t="str">
        <v>latifoliolata</v>
      </c>
      <c r="AB96" s="4" t="str">
        <v>mpalensis</v>
      </c>
      <c r="AC96" s="4" t="str">
        <v>excelsa</v>
      </c>
      <c r="AD96" s="4" t="str">
        <v>benthamii</v>
      </c>
      <c r="AE96" s="4" t="str">
        <v>palmensis</v>
      </c>
      <c r="AF96" s="4" t="str">
        <v>villosum</v>
      </c>
      <c r="AG96" s="4" t="str">
        <v>pabulare</v>
      </c>
      <c r="AH96" s="4" t="str">
        <v>gracile</v>
      </c>
      <c r="AI96" s="4" t="str">
        <v>uncinatum</v>
      </c>
      <c r="AJ96" s="4" t="str">
        <v>ugoensis</v>
      </c>
      <c r="AK96" s="4" t="str">
        <v>australasica</v>
      </c>
      <c r="AL96" s="4" t="str">
        <v>protrusa</v>
      </c>
      <c r="AM96" s="4" t="str">
        <v>pallidivalvis</v>
      </c>
      <c r="AN96" s="4" t="str">
        <v>nana</v>
      </c>
      <c r="AO96" s="4" t="str">
        <v>canascens</v>
      </c>
      <c r="AP96" s="4" t="str">
        <v>glaucescens</v>
      </c>
      <c r="AQ96" s="4" t="str">
        <v>compacta</v>
      </c>
      <c r="AR96" s="4" t="str">
        <v>forsteri</v>
      </c>
      <c r="AS96" s="4" t="str">
        <v>k28</v>
      </c>
      <c r="AT96" s="4" t="str">
        <v>glabrum</v>
      </c>
      <c r="AU96" s="4" t="str">
        <v>macranthum</v>
      </c>
      <c r="AV96" s="4" t="str">
        <v>gymnocarpa</v>
      </c>
      <c r="AW96" s="4" t="str">
        <v>longipedunculata</v>
      </c>
      <c r="AX96" s="4" t="str">
        <v>horrida</v>
      </c>
      <c r="AY96" s="4" t="str">
        <v>inermis</v>
      </c>
      <c r="AZ96" s="4" t="str">
        <v>javanica</v>
      </c>
      <c r="BA96" s="4" t="str">
        <v>subspicta</v>
      </c>
      <c r="BB96" s="4" t="str">
        <v>tomentellum</v>
      </c>
      <c r="BC96" s="4" t="str">
        <v>macrantha</v>
      </c>
      <c r="BD96" s="4" t="str">
        <v>bicolor</v>
      </c>
      <c r="BE96" s="4" t="str">
        <v>littorale</v>
      </c>
    </row>
    <row r="97" spans="1:65" x14ac:dyDescent="0.35">
      <c r="A97" s="4" t="s">
        <v>3789</v>
      </c>
      <c r="C97" s="4" t="s">
        <v>3790</v>
      </c>
      <c r="D97" s="4" t="s">
        <v>109</v>
      </c>
      <c r="E97" s="4" t="s">
        <v>3823</v>
      </c>
      <c r="G97" s="4" t="str">
        <f t="shared" si="2"/>
        <v>Cytisus proliferus</v>
      </c>
      <c r="I97" s="4" t="str">
        <v>Flemingia sp</v>
      </c>
      <c r="N97" s="88" t="str" cm="1">
        <f t="array" ref="N97:BE97">IFERROR(TRANSPOSE(_xlfn.UNIQUE(_xlfn._xlws.FILTER(E$2:E$10003,(E$2:E$10003&lt;&gt;"")*ISNUMBER(SEARCH(AgFor!C36,G$2:G$10003))))),"")</f>
        <v>cuspidata</v>
      </c>
      <c r="O97" s="4" t="str">
        <v>hirta</v>
      </c>
      <c r="P97" s="4" t="str">
        <v>leucothrix</v>
      </c>
      <c r="Q97" s="4" t="str">
        <v>shrevei</v>
      </c>
      <c r="R97" s="4" t="str">
        <v>smithi</v>
      </c>
      <c r="S97" s="4" t="str">
        <v>suffrutescens</v>
      </c>
      <c r="T97" s="4" t="str">
        <v>texensis</v>
      </c>
      <c r="U97" s="4" t="str">
        <v>dregeana</v>
      </c>
      <c r="V97" s="4" t="str">
        <v>transvaalensis</v>
      </c>
      <c r="W97" s="4" t="str">
        <v>samoryana</v>
      </c>
      <c r="X97" s="4" t="str">
        <v>woodii</v>
      </c>
      <c r="Y97" s="4" t="str">
        <v>guangxiensis</v>
      </c>
      <c r="Z97" s="4" t="str">
        <v>smithiana</v>
      </c>
      <c r="AA97" s="4" t="str">
        <v>latifoliolata</v>
      </c>
      <c r="AB97" s="4" t="str">
        <v>mpalensis</v>
      </c>
      <c r="AC97" s="4" t="str">
        <v>excelsa</v>
      </c>
      <c r="AD97" s="4" t="str">
        <v>benthamii</v>
      </c>
      <c r="AE97" s="4" t="str">
        <v>palmensis</v>
      </c>
      <c r="AF97" s="4" t="str">
        <v>villosum</v>
      </c>
      <c r="AG97" s="4" t="str">
        <v>pabulare</v>
      </c>
      <c r="AH97" s="4" t="str">
        <v>gracile</v>
      </c>
      <c r="AI97" s="4" t="str">
        <v>uncinatum</v>
      </c>
      <c r="AJ97" s="4" t="str">
        <v>ugoensis</v>
      </c>
      <c r="AK97" s="4" t="str">
        <v>australasica</v>
      </c>
      <c r="AL97" s="4" t="str">
        <v>protrusa</v>
      </c>
      <c r="AM97" s="4" t="str">
        <v>pallidivalvis</v>
      </c>
      <c r="AN97" s="4" t="str">
        <v>nana</v>
      </c>
      <c r="AO97" s="4" t="str">
        <v>canascens</v>
      </c>
      <c r="AP97" s="4" t="str">
        <v>glaucescens</v>
      </c>
      <c r="AQ97" s="4" t="str">
        <v>compacta</v>
      </c>
      <c r="AR97" s="4" t="str">
        <v>forsteri</v>
      </c>
      <c r="AS97" s="4" t="str">
        <v>k28</v>
      </c>
      <c r="AT97" s="4" t="str">
        <v>glabrum</v>
      </c>
      <c r="AU97" s="4" t="str">
        <v>macranthum</v>
      </c>
      <c r="AV97" s="4" t="str">
        <v>gymnocarpa</v>
      </c>
      <c r="AW97" s="4" t="str">
        <v>longipedunculata</v>
      </c>
      <c r="AX97" s="4" t="str">
        <v>horrida</v>
      </c>
      <c r="AY97" s="4" t="str">
        <v>inermis</v>
      </c>
      <c r="AZ97" s="4" t="str">
        <v>javanica</v>
      </c>
      <c r="BA97" s="4" t="str">
        <v>subspicta</v>
      </c>
      <c r="BB97" s="4" t="str">
        <v>tomentellum</v>
      </c>
      <c r="BC97" s="4" t="str">
        <v>macrantha</v>
      </c>
      <c r="BD97" s="4" t="str">
        <v>bicolor</v>
      </c>
      <c r="BE97" s="4" t="str">
        <v>littorale</v>
      </c>
    </row>
    <row r="98" spans="1:65" x14ac:dyDescent="0.35">
      <c r="A98" s="4" t="s">
        <v>3706</v>
      </c>
      <c r="C98" s="4" t="s">
        <v>3707</v>
      </c>
      <c r="D98" s="4" t="s">
        <v>109</v>
      </c>
      <c r="E98" s="4" t="s">
        <v>109</v>
      </c>
      <c r="G98" s="4" t="str">
        <f t="shared" ref="G98:G110" si="3">IF(B98&lt;&gt;"",B98,A98)</f>
        <v>Dactyladenia barteri</v>
      </c>
      <c r="I98" s="4" t="str">
        <v>Gliricida sepium</v>
      </c>
      <c r="N98" s="88" t="str" cm="1">
        <f t="array" ref="N98:BE98">IFERROR(TRANSPOSE(_xlfn.UNIQUE(_xlfn._xlws.FILTER(E$2:E$10003,(E$2:E$10003&lt;&gt;"")*ISNUMBER(SEARCH(AgFor!C37,G$2:G$10003))))),"")</f>
        <v>cuspidata</v>
      </c>
      <c r="O98" s="4" t="str">
        <v>hirta</v>
      </c>
      <c r="P98" s="4" t="str">
        <v>leucothrix</v>
      </c>
      <c r="Q98" s="4" t="str">
        <v>shrevei</v>
      </c>
      <c r="R98" s="4" t="str">
        <v>smithi</v>
      </c>
      <c r="S98" s="4" t="str">
        <v>suffrutescens</v>
      </c>
      <c r="T98" s="4" t="str">
        <v>texensis</v>
      </c>
      <c r="U98" s="4" t="str">
        <v>dregeana</v>
      </c>
      <c r="V98" s="4" t="str">
        <v>transvaalensis</v>
      </c>
      <c r="W98" s="4" t="str">
        <v>samoryana</v>
      </c>
      <c r="X98" s="4" t="str">
        <v>woodii</v>
      </c>
      <c r="Y98" s="4" t="str">
        <v>guangxiensis</v>
      </c>
      <c r="Z98" s="4" t="str">
        <v>smithiana</v>
      </c>
      <c r="AA98" s="4" t="str">
        <v>latifoliolata</v>
      </c>
      <c r="AB98" s="4" t="str">
        <v>mpalensis</v>
      </c>
      <c r="AC98" s="4" t="str">
        <v>excelsa</v>
      </c>
      <c r="AD98" s="4" t="str">
        <v>benthamii</v>
      </c>
      <c r="AE98" s="4" t="str">
        <v>palmensis</v>
      </c>
      <c r="AF98" s="4" t="str">
        <v>villosum</v>
      </c>
      <c r="AG98" s="4" t="str">
        <v>pabulare</v>
      </c>
      <c r="AH98" s="4" t="str">
        <v>gracile</v>
      </c>
      <c r="AI98" s="4" t="str">
        <v>uncinatum</v>
      </c>
      <c r="AJ98" s="4" t="str">
        <v>ugoensis</v>
      </c>
      <c r="AK98" s="4" t="str">
        <v>australasica</v>
      </c>
      <c r="AL98" s="4" t="str">
        <v>protrusa</v>
      </c>
      <c r="AM98" s="4" t="str">
        <v>pallidivalvis</v>
      </c>
      <c r="AN98" s="4" t="str">
        <v>nana</v>
      </c>
      <c r="AO98" s="4" t="str">
        <v>canascens</v>
      </c>
      <c r="AP98" s="4" t="str">
        <v>glaucescens</v>
      </c>
      <c r="AQ98" s="4" t="str">
        <v>compacta</v>
      </c>
      <c r="AR98" s="4" t="str">
        <v>forsteri</v>
      </c>
      <c r="AS98" s="4" t="str">
        <v>k28</v>
      </c>
      <c r="AT98" s="4" t="str">
        <v>glabrum</v>
      </c>
      <c r="AU98" s="4" t="str">
        <v>macranthum</v>
      </c>
      <c r="AV98" s="4" t="str">
        <v>gymnocarpa</v>
      </c>
      <c r="AW98" s="4" t="str">
        <v>longipedunculata</v>
      </c>
      <c r="AX98" s="4" t="str">
        <v>horrida</v>
      </c>
      <c r="AY98" s="4" t="str">
        <v>inermis</v>
      </c>
      <c r="AZ98" s="4" t="str">
        <v>javanica</v>
      </c>
      <c r="BA98" s="4" t="str">
        <v>subspicta</v>
      </c>
      <c r="BB98" s="4" t="str">
        <v>tomentellum</v>
      </c>
      <c r="BC98" s="4" t="str">
        <v>macrantha</v>
      </c>
      <c r="BD98" s="4" t="str">
        <v>bicolor</v>
      </c>
      <c r="BE98" s="4" t="str">
        <v>littorale</v>
      </c>
    </row>
    <row r="99" spans="1:65" x14ac:dyDescent="0.35">
      <c r="A99" s="4" t="s">
        <v>3824</v>
      </c>
      <c r="C99" s="4" t="s">
        <v>3825</v>
      </c>
      <c r="D99" s="4" t="s">
        <v>109</v>
      </c>
      <c r="E99" s="4" t="s">
        <v>3826</v>
      </c>
      <c r="G99" s="4" t="str">
        <f t="shared" si="3"/>
        <v>Desmodium discolor</v>
      </c>
      <c r="I99" s="4" t="str">
        <v>Gliricidia</v>
      </c>
      <c r="N99" s="88" t="str" cm="1">
        <f t="array" ref="N99:BE99">IFERROR(TRANSPOSE(_xlfn.UNIQUE(_xlfn._xlws.FILTER(E$2:E$10003,(E$2:E$10003&lt;&gt;"")*ISNUMBER(SEARCH(AgFor!C38,G$2:G$10003))))),"")</f>
        <v>cuspidata</v>
      </c>
      <c r="O99" s="4" t="str">
        <v>hirta</v>
      </c>
      <c r="P99" s="4" t="str">
        <v>leucothrix</v>
      </c>
      <c r="Q99" s="4" t="str">
        <v>shrevei</v>
      </c>
      <c r="R99" s="4" t="str">
        <v>smithi</v>
      </c>
      <c r="S99" s="4" t="str">
        <v>suffrutescens</v>
      </c>
      <c r="T99" s="4" t="str">
        <v>texensis</v>
      </c>
      <c r="U99" s="4" t="str">
        <v>dregeana</v>
      </c>
      <c r="V99" s="4" t="str">
        <v>transvaalensis</v>
      </c>
      <c r="W99" s="4" t="str">
        <v>samoryana</v>
      </c>
      <c r="X99" s="4" t="str">
        <v>woodii</v>
      </c>
      <c r="Y99" s="4" t="str">
        <v>guangxiensis</v>
      </c>
      <c r="Z99" s="4" t="str">
        <v>smithiana</v>
      </c>
      <c r="AA99" s="4" t="str">
        <v>latifoliolata</v>
      </c>
      <c r="AB99" s="4" t="str">
        <v>mpalensis</v>
      </c>
      <c r="AC99" s="4" t="str">
        <v>excelsa</v>
      </c>
      <c r="AD99" s="4" t="str">
        <v>benthamii</v>
      </c>
      <c r="AE99" s="4" t="str">
        <v>palmensis</v>
      </c>
      <c r="AF99" s="4" t="str">
        <v>villosum</v>
      </c>
      <c r="AG99" s="4" t="str">
        <v>pabulare</v>
      </c>
      <c r="AH99" s="4" t="str">
        <v>gracile</v>
      </c>
      <c r="AI99" s="4" t="str">
        <v>uncinatum</v>
      </c>
      <c r="AJ99" s="4" t="str">
        <v>ugoensis</v>
      </c>
      <c r="AK99" s="4" t="str">
        <v>australasica</v>
      </c>
      <c r="AL99" s="4" t="str">
        <v>protrusa</v>
      </c>
      <c r="AM99" s="4" t="str">
        <v>pallidivalvis</v>
      </c>
      <c r="AN99" s="4" t="str">
        <v>nana</v>
      </c>
      <c r="AO99" s="4" t="str">
        <v>canascens</v>
      </c>
      <c r="AP99" s="4" t="str">
        <v>glaucescens</v>
      </c>
      <c r="AQ99" s="4" t="str">
        <v>compacta</v>
      </c>
      <c r="AR99" s="4" t="str">
        <v>forsteri</v>
      </c>
      <c r="AS99" s="4" t="str">
        <v>k28</v>
      </c>
      <c r="AT99" s="4" t="str">
        <v>glabrum</v>
      </c>
      <c r="AU99" s="4" t="str">
        <v>macranthum</v>
      </c>
      <c r="AV99" s="4" t="str">
        <v>gymnocarpa</v>
      </c>
      <c r="AW99" s="4" t="str">
        <v>longipedunculata</v>
      </c>
      <c r="AX99" s="4" t="str">
        <v>horrida</v>
      </c>
      <c r="AY99" s="4" t="str">
        <v>inermis</v>
      </c>
      <c r="AZ99" s="4" t="str">
        <v>javanica</v>
      </c>
      <c r="BA99" s="4" t="str">
        <v>subspicta</v>
      </c>
      <c r="BB99" s="4" t="str">
        <v>tomentellum</v>
      </c>
      <c r="BC99" s="4" t="str">
        <v>macrantha</v>
      </c>
      <c r="BD99" s="4" t="str">
        <v>bicolor</v>
      </c>
      <c r="BE99" s="4" t="str">
        <v>littorale</v>
      </c>
    </row>
    <row r="100" spans="1:65" x14ac:dyDescent="0.35">
      <c r="A100" s="4" t="s">
        <v>3827</v>
      </c>
      <c r="C100" s="4" t="s">
        <v>3828</v>
      </c>
      <c r="D100" s="4" t="s">
        <v>109</v>
      </c>
      <c r="E100" s="4" t="s">
        <v>3829</v>
      </c>
      <c r="G100" s="4" t="str">
        <f t="shared" si="3"/>
        <v>Desmodium distortum</v>
      </c>
      <c r="I100" s="4" t="str">
        <v>Gliricidia maculata</v>
      </c>
      <c r="N100" s="88" t="str" cm="1">
        <f t="array" ref="N100:BE100">IFERROR(TRANSPOSE(_xlfn.UNIQUE(_xlfn._xlws.FILTER(E$2:E$10003,(E$2:E$10003&lt;&gt;"")*ISNUMBER(SEARCH(AgFor!C39,G$2:G$10003))))),"")</f>
        <v>cuspidata</v>
      </c>
      <c r="O100" s="4" t="str">
        <v>hirta</v>
      </c>
      <c r="P100" s="4" t="str">
        <v>leucothrix</v>
      </c>
      <c r="Q100" s="4" t="str">
        <v>shrevei</v>
      </c>
      <c r="R100" s="4" t="str">
        <v>smithi</v>
      </c>
      <c r="S100" s="4" t="str">
        <v>suffrutescens</v>
      </c>
      <c r="T100" s="4" t="str">
        <v>texensis</v>
      </c>
      <c r="U100" s="4" t="str">
        <v>dregeana</v>
      </c>
      <c r="V100" s="4" t="str">
        <v>transvaalensis</v>
      </c>
      <c r="W100" s="4" t="str">
        <v>samoryana</v>
      </c>
      <c r="X100" s="4" t="str">
        <v>woodii</v>
      </c>
      <c r="Y100" s="4" t="str">
        <v>guangxiensis</v>
      </c>
      <c r="Z100" s="4" t="str">
        <v>smithiana</v>
      </c>
      <c r="AA100" s="4" t="str">
        <v>latifoliolata</v>
      </c>
      <c r="AB100" s="4" t="str">
        <v>mpalensis</v>
      </c>
      <c r="AC100" s="4" t="str">
        <v>excelsa</v>
      </c>
      <c r="AD100" s="4" t="str">
        <v>benthamii</v>
      </c>
      <c r="AE100" s="4" t="str">
        <v>palmensis</v>
      </c>
      <c r="AF100" s="4" t="str">
        <v>villosum</v>
      </c>
      <c r="AG100" s="4" t="str">
        <v>pabulare</v>
      </c>
      <c r="AH100" s="4" t="str">
        <v>gracile</v>
      </c>
      <c r="AI100" s="4" t="str">
        <v>uncinatum</v>
      </c>
      <c r="AJ100" s="4" t="str">
        <v>ugoensis</v>
      </c>
      <c r="AK100" s="4" t="str">
        <v>australasica</v>
      </c>
      <c r="AL100" s="4" t="str">
        <v>protrusa</v>
      </c>
      <c r="AM100" s="4" t="str">
        <v>pallidivalvis</v>
      </c>
      <c r="AN100" s="4" t="str">
        <v>nana</v>
      </c>
      <c r="AO100" s="4" t="str">
        <v>canascens</v>
      </c>
      <c r="AP100" s="4" t="str">
        <v>glaucescens</v>
      </c>
      <c r="AQ100" s="4" t="str">
        <v>compacta</v>
      </c>
      <c r="AR100" s="4" t="str">
        <v>forsteri</v>
      </c>
      <c r="AS100" s="4" t="str">
        <v>k28</v>
      </c>
      <c r="AT100" s="4" t="str">
        <v>glabrum</v>
      </c>
      <c r="AU100" s="4" t="str">
        <v>macranthum</v>
      </c>
      <c r="AV100" s="4" t="str">
        <v>gymnocarpa</v>
      </c>
      <c r="AW100" s="4" t="str">
        <v>longipedunculata</v>
      </c>
      <c r="AX100" s="4" t="str">
        <v>horrida</v>
      </c>
      <c r="AY100" s="4" t="str">
        <v>inermis</v>
      </c>
      <c r="AZ100" s="4" t="str">
        <v>javanica</v>
      </c>
      <c r="BA100" s="4" t="str">
        <v>subspicta</v>
      </c>
      <c r="BB100" s="4" t="str">
        <v>tomentellum</v>
      </c>
      <c r="BC100" s="4" t="str">
        <v>macrantha</v>
      </c>
      <c r="BD100" s="4" t="str">
        <v>bicolor</v>
      </c>
      <c r="BE100" s="4" t="str">
        <v>littorale</v>
      </c>
    </row>
    <row r="101" spans="1:65" x14ac:dyDescent="0.35">
      <c r="A101" s="4" t="s">
        <v>3830</v>
      </c>
      <c r="C101" s="4" t="s">
        <v>3831</v>
      </c>
      <c r="D101" s="4" t="s">
        <v>109</v>
      </c>
      <c r="E101" s="4" t="s">
        <v>109</v>
      </c>
      <c r="G101" s="4" t="str">
        <f t="shared" si="3"/>
        <v>Desmodium intortum</v>
      </c>
      <c r="I101" s="4" t="str">
        <v>Gliricidia sepium</v>
      </c>
      <c r="N101" s="88" t="str" cm="1">
        <f t="array" ref="N101:BE101">IFERROR(TRANSPOSE(_xlfn.UNIQUE(_xlfn._xlws.FILTER(E$2:E$10003,(E$2:E$10003&lt;&gt;"")*ISNUMBER(SEARCH(AgFor!C40,G$2:G$10003))))),"")</f>
        <v>cuspidata</v>
      </c>
      <c r="O101" s="4" t="str">
        <v>hirta</v>
      </c>
      <c r="P101" s="4" t="str">
        <v>leucothrix</v>
      </c>
      <c r="Q101" s="4" t="str">
        <v>shrevei</v>
      </c>
      <c r="R101" s="4" t="str">
        <v>smithi</v>
      </c>
      <c r="S101" s="4" t="str">
        <v>suffrutescens</v>
      </c>
      <c r="T101" s="4" t="str">
        <v>texensis</v>
      </c>
      <c r="U101" s="4" t="str">
        <v>dregeana</v>
      </c>
      <c r="V101" s="4" t="str">
        <v>transvaalensis</v>
      </c>
      <c r="W101" s="4" t="str">
        <v>samoryana</v>
      </c>
      <c r="X101" s="4" t="str">
        <v>woodii</v>
      </c>
      <c r="Y101" s="4" t="str">
        <v>guangxiensis</v>
      </c>
      <c r="Z101" s="4" t="str">
        <v>smithiana</v>
      </c>
      <c r="AA101" s="4" t="str">
        <v>latifoliolata</v>
      </c>
      <c r="AB101" s="4" t="str">
        <v>mpalensis</v>
      </c>
      <c r="AC101" s="4" t="str">
        <v>excelsa</v>
      </c>
      <c r="AD101" s="4" t="str">
        <v>benthamii</v>
      </c>
      <c r="AE101" s="4" t="str">
        <v>palmensis</v>
      </c>
      <c r="AF101" s="4" t="str">
        <v>villosum</v>
      </c>
      <c r="AG101" s="4" t="str">
        <v>pabulare</v>
      </c>
      <c r="AH101" s="4" t="str">
        <v>gracile</v>
      </c>
      <c r="AI101" s="4" t="str">
        <v>uncinatum</v>
      </c>
      <c r="AJ101" s="4" t="str">
        <v>ugoensis</v>
      </c>
      <c r="AK101" s="4" t="str">
        <v>australasica</v>
      </c>
      <c r="AL101" s="4" t="str">
        <v>protrusa</v>
      </c>
      <c r="AM101" s="4" t="str">
        <v>pallidivalvis</v>
      </c>
      <c r="AN101" s="4" t="str">
        <v>nana</v>
      </c>
      <c r="AO101" s="4" t="str">
        <v>canascens</v>
      </c>
      <c r="AP101" s="4" t="str">
        <v>glaucescens</v>
      </c>
      <c r="AQ101" s="4" t="str">
        <v>compacta</v>
      </c>
      <c r="AR101" s="4" t="str">
        <v>forsteri</v>
      </c>
      <c r="AS101" s="4" t="str">
        <v>k28</v>
      </c>
      <c r="AT101" s="4" t="str">
        <v>glabrum</v>
      </c>
      <c r="AU101" s="4" t="str">
        <v>macranthum</v>
      </c>
      <c r="AV101" s="4" t="str">
        <v>gymnocarpa</v>
      </c>
      <c r="AW101" s="4" t="str">
        <v>longipedunculata</v>
      </c>
      <c r="AX101" s="4" t="str">
        <v>horrida</v>
      </c>
      <c r="AY101" s="4" t="str">
        <v>inermis</v>
      </c>
      <c r="AZ101" s="4" t="str">
        <v>javanica</v>
      </c>
      <c r="BA101" s="4" t="str">
        <v>subspicta</v>
      </c>
      <c r="BB101" s="4" t="str">
        <v>tomentellum</v>
      </c>
      <c r="BC101" s="4" t="str">
        <v>macrantha</v>
      </c>
      <c r="BD101" s="4" t="str">
        <v>bicolor</v>
      </c>
      <c r="BE101" s="4" t="str">
        <v>littorale</v>
      </c>
    </row>
    <row r="102" spans="1:65" x14ac:dyDescent="0.35">
      <c r="A102" s="4" t="s">
        <v>3832</v>
      </c>
      <c r="C102" s="4" t="s">
        <v>3833</v>
      </c>
      <c r="D102" s="4" t="s">
        <v>109</v>
      </c>
      <c r="E102" s="4" t="s">
        <v>3834</v>
      </c>
      <c r="G102" s="4" t="str">
        <f t="shared" si="3"/>
        <v>Desmodium uncinatum</v>
      </c>
      <c r="I102" s="4" t="str">
        <v>Gmelina arborea</v>
      </c>
      <c r="N102" s="88" t="str" cm="1">
        <f t="array" ref="N102:BE102">IFERROR(TRANSPOSE(_xlfn.UNIQUE(_xlfn._xlws.FILTER(E$2:E$10003,(E$2:E$10003&lt;&gt;"")*ISNUMBER(SEARCH(AgFor!C41,G$2:G$10003))))),"")</f>
        <v>cuspidata</v>
      </c>
      <c r="O102" s="4" t="str">
        <v>hirta</v>
      </c>
      <c r="P102" s="4" t="str">
        <v>leucothrix</v>
      </c>
      <c r="Q102" s="4" t="str">
        <v>shrevei</v>
      </c>
      <c r="R102" s="4" t="str">
        <v>smithi</v>
      </c>
      <c r="S102" s="4" t="str">
        <v>suffrutescens</v>
      </c>
      <c r="T102" s="4" t="str">
        <v>texensis</v>
      </c>
      <c r="U102" s="4" t="str">
        <v>dregeana</v>
      </c>
      <c r="V102" s="4" t="str">
        <v>transvaalensis</v>
      </c>
      <c r="W102" s="4" t="str">
        <v>samoryana</v>
      </c>
      <c r="X102" s="4" t="str">
        <v>woodii</v>
      </c>
      <c r="Y102" s="4" t="str">
        <v>guangxiensis</v>
      </c>
      <c r="Z102" s="4" t="str">
        <v>smithiana</v>
      </c>
      <c r="AA102" s="4" t="str">
        <v>latifoliolata</v>
      </c>
      <c r="AB102" s="4" t="str">
        <v>mpalensis</v>
      </c>
      <c r="AC102" s="4" t="str">
        <v>excelsa</v>
      </c>
      <c r="AD102" s="4" t="str">
        <v>benthamii</v>
      </c>
      <c r="AE102" s="4" t="str">
        <v>palmensis</v>
      </c>
      <c r="AF102" s="4" t="str">
        <v>villosum</v>
      </c>
      <c r="AG102" s="4" t="str">
        <v>pabulare</v>
      </c>
      <c r="AH102" s="4" t="str">
        <v>gracile</v>
      </c>
      <c r="AI102" s="4" t="str">
        <v>uncinatum</v>
      </c>
      <c r="AJ102" s="4" t="str">
        <v>ugoensis</v>
      </c>
      <c r="AK102" s="4" t="str">
        <v>australasica</v>
      </c>
      <c r="AL102" s="4" t="str">
        <v>protrusa</v>
      </c>
      <c r="AM102" s="4" t="str">
        <v>pallidivalvis</v>
      </c>
      <c r="AN102" s="4" t="str">
        <v>nana</v>
      </c>
      <c r="AO102" s="4" t="str">
        <v>canascens</v>
      </c>
      <c r="AP102" s="4" t="str">
        <v>glaucescens</v>
      </c>
      <c r="AQ102" s="4" t="str">
        <v>compacta</v>
      </c>
      <c r="AR102" s="4" t="str">
        <v>forsteri</v>
      </c>
      <c r="AS102" s="4" t="str">
        <v>k28</v>
      </c>
      <c r="AT102" s="4" t="str">
        <v>glabrum</v>
      </c>
      <c r="AU102" s="4" t="str">
        <v>macranthum</v>
      </c>
      <c r="AV102" s="4" t="str">
        <v>gymnocarpa</v>
      </c>
      <c r="AW102" s="4" t="str">
        <v>longipedunculata</v>
      </c>
      <c r="AX102" s="4" t="str">
        <v>horrida</v>
      </c>
      <c r="AY102" s="4" t="str">
        <v>inermis</v>
      </c>
      <c r="AZ102" s="4" t="str">
        <v>javanica</v>
      </c>
      <c r="BA102" s="4" t="str">
        <v>subspicta</v>
      </c>
      <c r="BB102" s="4" t="str">
        <v>tomentellum</v>
      </c>
      <c r="BC102" s="4" t="str">
        <v>macrantha</v>
      </c>
      <c r="BD102" s="4" t="str">
        <v>bicolor</v>
      </c>
      <c r="BE102" s="4" t="str">
        <v>littorale</v>
      </c>
    </row>
    <row r="103" spans="1:65" x14ac:dyDescent="0.35">
      <c r="A103" s="4" t="s">
        <v>3835</v>
      </c>
      <c r="C103" s="4" t="s">
        <v>3833</v>
      </c>
      <c r="D103" s="4" t="s">
        <v>109</v>
      </c>
      <c r="E103" s="4" t="s">
        <v>3836</v>
      </c>
      <c r="G103" s="4" t="str">
        <f t="shared" si="3"/>
        <v>Dodonaea viscosa</v>
      </c>
      <c r="I103" s="4" t="str">
        <v>Grevillea robusta</v>
      </c>
      <c r="N103" s="88" t="str" cm="1">
        <f t="array" ref="N103:BE103">IFERROR(TRANSPOSE(_xlfn.UNIQUE(_xlfn._xlws.FILTER(E$2:E$10003,(E$2:E$10003&lt;&gt;"")*ISNUMBER(SEARCH(AgFor!C42,G$2:G$10003))))),"")</f>
        <v>cuspidata</v>
      </c>
      <c r="O103" s="4" t="str">
        <v>hirta</v>
      </c>
      <c r="P103" s="4" t="str">
        <v>leucothrix</v>
      </c>
      <c r="Q103" s="4" t="str">
        <v>shrevei</v>
      </c>
      <c r="R103" s="4" t="str">
        <v>smithi</v>
      </c>
      <c r="S103" s="4" t="str">
        <v>suffrutescens</v>
      </c>
      <c r="T103" s="4" t="str">
        <v>texensis</v>
      </c>
      <c r="U103" s="4" t="str">
        <v>dregeana</v>
      </c>
      <c r="V103" s="4" t="str">
        <v>transvaalensis</v>
      </c>
      <c r="W103" s="4" t="str">
        <v>samoryana</v>
      </c>
      <c r="X103" s="4" t="str">
        <v>woodii</v>
      </c>
      <c r="Y103" s="4" t="str">
        <v>guangxiensis</v>
      </c>
      <c r="Z103" s="4" t="str">
        <v>smithiana</v>
      </c>
      <c r="AA103" s="4" t="str">
        <v>latifoliolata</v>
      </c>
      <c r="AB103" s="4" t="str">
        <v>mpalensis</v>
      </c>
      <c r="AC103" s="4" t="str">
        <v>excelsa</v>
      </c>
      <c r="AD103" s="4" t="str">
        <v>benthamii</v>
      </c>
      <c r="AE103" s="4" t="str">
        <v>palmensis</v>
      </c>
      <c r="AF103" s="4" t="str">
        <v>villosum</v>
      </c>
      <c r="AG103" s="4" t="str">
        <v>pabulare</v>
      </c>
      <c r="AH103" s="4" t="str">
        <v>gracile</v>
      </c>
      <c r="AI103" s="4" t="str">
        <v>uncinatum</v>
      </c>
      <c r="AJ103" s="4" t="str">
        <v>ugoensis</v>
      </c>
      <c r="AK103" s="4" t="str">
        <v>australasica</v>
      </c>
      <c r="AL103" s="4" t="str">
        <v>protrusa</v>
      </c>
      <c r="AM103" s="4" t="str">
        <v>pallidivalvis</v>
      </c>
      <c r="AN103" s="4" t="str">
        <v>nana</v>
      </c>
      <c r="AO103" s="4" t="str">
        <v>canascens</v>
      </c>
      <c r="AP103" s="4" t="str">
        <v>glaucescens</v>
      </c>
      <c r="AQ103" s="4" t="str">
        <v>compacta</v>
      </c>
      <c r="AR103" s="4" t="str">
        <v>forsteri</v>
      </c>
      <c r="AS103" s="4" t="str">
        <v>k28</v>
      </c>
      <c r="AT103" s="4" t="str">
        <v>glabrum</v>
      </c>
      <c r="AU103" s="4" t="str">
        <v>macranthum</v>
      </c>
      <c r="AV103" s="4" t="str">
        <v>gymnocarpa</v>
      </c>
      <c r="AW103" s="4" t="str">
        <v>longipedunculata</v>
      </c>
      <c r="AX103" s="4" t="str">
        <v>horrida</v>
      </c>
      <c r="AY103" s="4" t="str">
        <v>inermis</v>
      </c>
      <c r="AZ103" s="4" t="str">
        <v>javanica</v>
      </c>
      <c r="BA103" s="4" t="str">
        <v>subspicta</v>
      </c>
      <c r="BB103" s="4" t="str">
        <v>tomentellum</v>
      </c>
      <c r="BC103" s="4" t="str">
        <v>macrantha</v>
      </c>
      <c r="BD103" s="4" t="str">
        <v>bicolor</v>
      </c>
      <c r="BE103" s="4" t="str">
        <v>littorale</v>
      </c>
    </row>
    <row r="104" spans="1:65" x14ac:dyDescent="0.35">
      <c r="A104" s="4" t="s">
        <v>1962</v>
      </c>
      <c r="C104" s="4" t="s">
        <v>3837</v>
      </c>
      <c r="D104" s="4" t="s">
        <v>3838</v>
      </c>
      <c r="E104" s="4" t="s">
        <v>109</v>
      </c>
      <c r="G104" s="4" t="str">
        <f t="shared" si="3"/>
        <v>Elaeis guineensis</v>
      </c>
      <c r="I104" s="4" t="str">
        <v>Guiera senegalensis</v>
      </c>
      <c r="N104" s="88" t="str" cm="1">
        <f t="array" ref="N104:BE104">IFERROR(TRANSPOSE(_xlfn.UNIQUE(_xlfn._xlws.FILTER(E$2:E$10003,(E$2:E$10003&lt;&gt;"")*ISNUMBER(SEARCH(AgFor!C43,G$2:G$10003))))),"")</f>
        <v>cuspidata</v>
      </c>
      <c r="O104" s="4" t="str">
        <v>hirta</v>
      </c>
      <c r="P104" s="4" t="str">
        <v>leucothrix</v>
      </c>
      <c r="Q104" s="4" t="str">
        <v>shrevei</v>
      </c>
      <c r="R104" s="4" t="str">
        <v>smithi</v>
      </c>
      <c r="S104" s="4" t="str">
        <v>suffrutescens</v>
      </c>
      <c r="T104" s="4" t="str">
        <v>texensis</v>
      </c>
      <c r="U104" s="4" t="str">
        <v>dregeana</v>
      </c>
      <c r="V104" s="4" t="str">
        <v>transvaalensis</v>
      </c>
      <c r="W104" s="4" t="str">
        <v>samoryana</v>
      </c>
      <c r="X104" s="4" t="str">
        <v>woodii</v>
      </c>
      <c r="Y104" s="4" t="str">
        <v>guangxiensis</v>
      </c>
      <c r="Z104" s="4" t="str">
        <v>smithiana</v>
      </c>
      <c r="AA104" s="4" t="str">
        <v>latifoliolata</v>
      </c>
      <c r="AB104" s="4" t="str">
        <v>mpalensis</v>
      </c>
      <c r="AC104" s="4" t="str">
        <v>excelsa</v>
      </c>
      <c r="AD104" s="4" t="str">
        <v>benthamii</v>
      </c>
      <c r="AE104" s="4" t="str">
        <v>palmensis</v>
      </c>
      <c r="AF104" s="4" t="str">
        <v>villosum</v>
      </c>
      <c r="AG104" s="4" t="str">
        <v>pabulare</v>
      </c>
      <c r="AH104" s="4" t="str">
        <v>gracile</v>
      </c>
      <c r="AI104" s="4" t="str">
        <v>uncinatum</v>
      </c>
      <c r="AJ104" s="4" t="str">
        <v>ugoensis</v>
      </c>
      <c r="AK104" s="4" t="str">
        <v>australasica</v>
      </c>
      <c r="AL104" s="4" t="str">
        <v>protrusa</v>
      </c>
      <c r="AM104" s="4" t="str">
        <v>pallidivalvis</v>
      </c>
      <c r="AN104" s="4" t="str">
        <v>nana</v>
      </c>
      <c r="AO104" s="4" t="str">
        <v>canascens</v>
      </c>
      <c r="AP104" s="4" t="str">
        <v>glaucescens</v>
      </c>
      <c r="AQ104" s="4" t="str">
        <v>compacta</v>
      </c>
      <c r="AR104" s="4" t="str">
        <v>forsteri</v>
      </c>
      <c r="AS104" s="4" t="str">
        <v>k28</v>
      </c>
      <c r="AT104" s="4" t="str">
        <v>glabrum</v>
      </c>
      <c r="AU104" s="4" t="str">
        <v>macranthum</v>
      </c>
      <c r="AV104" s="4" t="str">
        <v>gymnocarpa</v>
      </c>
      <c r="AW104" s="4" t="str">
        <v>longipedunculata</v>
      </c>
      <c r="AX104" s="4" t="str">
        <v>horrida</v>
      </c>
      <c r="AY104" s="4" t="str">
        <v>inermis</v>
      </c>
      <c r="AZ104" s="4" t="str">
        <v>javanica</v>
      </c>
      <c r="BA104" s="4" t="str">
        <v>subspicta</v>
      </c>
      <c r="BB104" s="4" t="str">
        <v>tomentellum</v>
      </c>
      <c r="BC104" s="4" t="str">
        <v>macrantha</v>
      </c>
      <c r="BD104" s="4" t="str">
        <v>bicolor</v>
      </c>
      <c r="BE104" s="4" t="str">
        <v>littorale</v>
      </c>
    </row>
    <row r="105" spans="1:65" x14ac:dyDescent="0.35">
      <c r="A105" s="4" t="s">
        <v>1962</v>
      </c>
      <c r="C105" s="4" t="s">
        <v>3837</v>
      </c>
      <c r="D105" s="4" t="s">
        <v>3839</v>
      </c>
      <c r="E105" s="4" t="s">
        <v>109</v>
      </c>
      <c r="G105" s="4" t="str">
        <f t="shared" si="3"/>
        <v>Elaeis guineensis</v>
      </c>
      <c r="I105" s="4" t="str">
        <v>Harrisonia abyssinica</v>
      </c>
      <c r="N105" s="88" t="str" cm="1">
        <f t="array" ref="N105:BE105">IFERROR(TRANSPOSE(_xlfn.UNIQUE(_xlfn._xlws.FILTER(E$2:E$10003,(E$2:E$10003&lt;&gt;"")*ISNUMBER(SEARCH(AgFor!C44,G$2:G$10003))))),"")</f>
        <v>cuspidata</v>
      </c>
      <c r="O105" s="4" t="str">
        <v>hirta</v>
      </c>
      <c r="P105" s="4" t="str">
        <v>leucothrix</v>
      </c>
      <c r="Q105" s="4" t="str">
        <v>shrevei</v>
      </c>
      <c r="R105" s="4" t="str">
        <v>smithi</v>
      </c>
      <c r="S105" s="4" t="str">
        <v>suffrutescens</v>
      </c>
      <c r="T105" s="4" t="str">
        <v>texensis</v>
      </c>
      <c r="U105" s="4" t="str">
        <v>dregeana</v>
      </c>
      <c r="V105" s="4" t="str">
        <v>transvaalensis</v>
      </c>
      <c r="W105" s="4" t="str">
        <v>samoryana</v>
      </c>
      <c r="X105" s="4" t="str">
        <v>woodii</v>
      </c>
      <c r="Y105" s="4" t="str">
        <v>guangxiensis</v>
      </c>
      <c r="Z105" s="4" t="str">
        <v>smithiana</v>
      </c>
      <c r="AA105" s="4" t="str">
        <v>latifoliolata</v>
      </c>
      <c r="AB105" s="4" t="str">
        <v>mpalensis</v>
      </c>
      <c r="AC105" s="4" t="str">
        <v>excelsa</v>
      </c>
      <c r="AD105" s="4" t="str">
        <v>benthamii</v>
      </c>
      <c r="AE105" s="4" t="str">
        <v>palmensis</v>
      </c>
      <c r="AF105" s="4" t="str">
        <v>villosum</v>
      </c>
      <c r="AG105" s="4" t="str">
        <v>pabulare</v>
      </c>
      <c r="AH105" s="4" t="str">
        <v>gracile</v>
      </c>
      <c r="AI105" s="4" t="str">
        <v>uncinatum</v>
      </c>
      <c r="AJ105" s="4" t="str">
        <v>ugoensis</v>
      </c>
      <c r="AK105" s="4" t="str">
        <v>australasica</v>
      </c>
      <c r="AL105" s="4" t="str">
        <v>protrusa</v>
      </c>
      <c r="AM105" s="4" t="str">
        <v>pallidivalvis</v>
      </c>
      <c r="AN105" s="4" t="str">
        <v>nana</v>
      </c>
      <c r="AO105" s="4" t="str">
        <v>canascens</v>
      </c>
      <c r="AP105" s="4" t="str">
        <v>glaucescens</v>
      </c>
      <c r="AQ105" s="4" t="str">
        <v>compacta</v>
      </c>
      <c r="AR105" s="4" t="str">
        <v>forsteri</v>
      </c>
      <c r="AS105" s="4" t="str">
        <v>k28</v>
      </c>
      <c r="AT105" s="4" t="str">
        <v>glabrum</v>
      </c>
      <c r="AU105" s="4" t="str">
        <v>macranthum</v>
      </c>
      <c r="AV105" s="4" t="str">
        <v>gymnocarpa</v>
      </c>
      <c r="AW105" s="4" t="str">
        <v>longipedunculata</v>
      </c>
      <c r="AX105" s="4" t="str">
        <v>horrida</v>
      </c>
      <c r="AY105" s="4" t="str">
        <v>inermis</v>
      </c>
      <c r="AZ105" s="4" t="str">
        <v>javanica</v>
      </c>
      <c r="BA105" s="4" t="str">
        <v>subspicta</v>
      </c>
      <c r="BB105" s="4" t="str">
        <v>tomentellum</v>
      </c>
      <c r="BC105" s="4" t="str">
        <v>macrantha</v>
      </c>
      <c r="BD105" s="4" t="str">
        <v>bicolor</v>
      </c>
      <c r="BE105" s="4" t="str">
        <v>littorale</v>
      </c>
    </row>
    <row r="106" spans="1:65" x14ac:dyDescent="0.35">
      <c r="A106" s="4" t="s">
        <v>1962</v>
      </c>
      <c r="C106" s="4" t="s">
        <v>3837</v>
      </c>
      <c r="D106" s="4" t="s">
        <v>3840</v>
      </c>
      <c r="E106" s="4" t="s">
        <v>109</v>
      </c>
      <c r="G106" s="4" t="str">
        <f t="shared" si="3"/>
        <v>Elaeis guineensis</v>
      </c>
      <c r="I106" s="4" t="str">
        <v>Indigofera sp</v>
      </c>
      <c r="N106" s="88" t="str" cm="1">
        <f t="array" ref="N106:BE106">IFERROR(TRANSPOSE(_xlfn.UNIQUE(_xlfn._xlws.FILTER(E$2:E$10003,(E$2:E$10003&lt;&gt;"")*ISNUMBER(SEARCH(AgFor!C45,G$2:G$10003))))),"")</f>
        <v>cuspidata</v>
      </c>
      <c r="O106" s="4" t="str">
        <v>hirta</v>
      </c>
      <c r="P106" s="4" t="str">
        <v>leucothrix</v>
      </c>
      <c r="Q106" s="4" t="str">
        <v>shrevei</v>
      </c>
      <c r="R106" s="4" t="str">
        <v>smithi</v>
      </c>
      <c r="S106" s="4" t="str">
        <v>suffrutescens</v>
      </c>
      <c r="T106" s="4" t="str">
        <v>texensis</v>
      </c>
      <c r="U106" s="4" t="str">
        <v>dregeana</v>
      </c>
      <c r="V106" s="4" t="str">
        <v>transvaalensis</v>
      </c>
      <c r="W106" s="4" t="str">
        <v>samoryana</v>
      </c>
      <c r="X106" s="4" t="str">
        <v>woodii</v>
      </c>
      <c r="Y106" s="4" t="str">
        <v>guangxiensis</v>
      </c>
      <c r="Z106" s="4" t="str">
        <v>smithiana</v>
      </c>
      <c r="AA106" s="4" t="str">
        <v>latifoliolata</v>
      </c>
      <c r="AB106" s="4" t="str">
        <v>mpalensis</v>
      </c>
      <c r="AC106" s="4" t="str">
        <v>excelsa</v>
      </c>
      <c r="AD106" s="4" t="str">
        <v>benthamii</v>
      </c>
      <c r="AE106" s="4" t="str">
        <v>palmensis</v>
      </c>
      <c r="AF106" s="4" t="str">
        <v>villosum</v>
      </c>
      <c r="AG106" s="4" t="str">
        <v>pabulare</v>
      </c>
      <c r="AH106" s="4" t="str">
        <v>gracile</v>
      </c>
      <c r="AI106" s="4" t="str">
        <v>uncinatum</v>
      </c>
      <c r="AJ106" s="4" t="str">
        <v>ugoensis</v>
      </c>
      <c r="AK106" s="4" t="str">
        <v>australasica</v>
      </c>
      <c r="AL106" s="4" t="str">
        <v>protrusa</v>
      </c>
      <c r="AM106" s="4" t="str">
        <v>pallidivalvis</v>
      </c>
      <c r="AN106" s="4" t="str">
        <v>nana</v>
      </c>
      <c r="AO106" s="4" t="str">
        <v>canascens</v>
      </c>
      <c r="AP106" s="4" t="str">
        <v>glaucescens</v>
      </c>
      <c r="AQ106" s="4" t="str">
        <v>compacta</v>
      </c>
      <c r="AR106" s="4" t="str">
        <v>forsteri</v>
      </c>
      <c r="AS106" s="4" t="str">
        <v>k28</v>
      </c>
      <c r="AT106" s="4" t="str">
        <v>glabrum</v>
      </c>
      <c r="AU106" s="4" t="str">
        <v>macranthum</v>
      </c>
      <c r="AV106" s="4" t="str">
        <v>gymnocarpa</v>
      </c>
      <c r="AW106" s="4" t="str">
        <v>longipedunculata</v>
      </c>
      <c r="AX106" s="4" t="str">
        <v>horrida</v>
      </c>
      <c r="AY106" s="4" t="str">
        <v>inermis</v>
      </c>
      <c r="AZ106" s="4" t="str">
        <v>javanica</v>
      </c>
      <c r="BA106" s="4" t="str">
        <v>subspicta</v>
      </c>
      <c r="BB106" s="4" t="str">
        <v>tomentellum</v>
      </c>
      <c r="BC106" s="4" t="str">
        <v>macrantha</v>
      </c>
      <c r="BD106" s="4" t="str">
        <v>bicolor</v>
      </c>
      <c r="BE106" s="4" t="str">
        <v>littorale</v>
      </c>
    </row>
    <row r="107" spans="1:65" x14ac:dyDescent="0.35">
      <c r="A107" s="4" t="s">
        <v>1962</v>
      </c>
      <c r="C107" s="4" t="s">
        <v>3837</v>
      </c>
      <c r="D107" s="4" t="s">
        <v>3841</v>
      </c>
      <c r="E107" s="4" t="s">
        <v>109</v>
      </c>
      <c r="G107" s="4" t="str">
        <f t="shared" si="3"/>
        <v>Elaeis guineensis</v>
      </c>
      <c r="I107" s="4" t="str">
        <v>Jatropha curcas</v>
      </c>
      <c r="N107" s="88" t="str" cm="1">
        <f t="array" ref="N107:BE107">IFERROR(TRANSPOSE(_xlfn.UNIQUE(_xlfn._xlws.FILTER(E$2:E$10003,(E$2:E$10003&lt;&gt;"")*ISNUMBER(SEARCH(AgFor!C46,G$2:G$10003))))),"")</f>
        <v>cuspidata</v>
      </c>
      <c r="O107" s="4" t="str">
        <v>hirta</v>
      </c>
      <c r="P107" s="4" t="str">
        <v>leucothrix</v>
      </c>
      <c r="Q107" s="4" t="str">
        <v>shrevei</v>
      </c>
      <c r="R107" s="4" t="str">
        <v>smithi</v>
      </c>
      <c r="S107" s="4" t="str">
        <v>suffrutescens</v>
      </c>
      <c r="T107" s="4" t="str">
        <v>texensis</v>
      </c>
      <c r="U107" s="4" t="str">
        <v>dregeana</v>
      </c>
      <c r="V107" s="4" t="str">
        <v>transvaalensis</v>
      </c>
      <c r="W107" s="4" t="str">
        <v>samoryana</v>
      </c>
      <c r="X107" s="4" t="str">
        <v>woodii</v>
      </c>
      <c r="Y107" s="4" t="str">
        <v>guangxiensis</v>
      </c>
      <c r="Z107" s="4" t="str">
        <v>smithiana</v>
      </c>
      <c r="AA107" s="4" t="str">
        <v>latifoliolata</v>
      </c>
      <c r="AB107" s="4" t="str">
        <v>mpalensis</v>
      </c>
      <c r="AC107" s="4" t="str">
        <v>excelsa</v>
      </c>
      <c r="AD107" s="4" t="str">
        <v>benthamii</v>
      </c>
      <c r="AE107" s="4" t="str">
        <v>palmensis</v>
      </c>
      <c r="AF107" s="4" t="str">
        <v>villosum</v>
      </c>
      <c r="AG107" s="4" t="str">
        <v>pabulare</v>
      </c>
      <c r="AH107" s="4" t="str">
        <v>gracile</v>
      </c>
      <c r="AI107" s="4" t="str">
        <v>uncinatum</v>
      </c>
      <c r="AJ107" s="4" t="str">
        <v>ugoensis</v>
      </c>
      <c r="AK107" s="4" t="str">
        <v>australasica</v>
      </c>
      <c r="AL107" s="4" t="str">
        <v>protrusa</v>
      </c>
      <c r="AM107" s="4" t="str">
        <v>pallidivalvis</v>
      </c>
      <c r="AN107" s="4" t="str">
        <v>nana</v>
      </c>
      <c r="AO107" s="4" t="str">
        <v>canascens</v>
      </c>
      <c r="AP107" s="4" t="str">
        <v>glaucescens</v>
      </c>
      <c r="AQ107" s="4" t="str">
        <v>compacta</v>
      </c>
      <c r="AR107" s="4" t="str">
        <v>forsteri</v>
      </c>
      <c r="AS107" s="4" t="str">
        <v>k28</v>
      </c>
      <c r="AT107" s="4" t="str">
        <v>glabrum</v>
      </c>
      <c r="AU107" s="4" t="str">
        <v>macranthum</v>
      </c>
      <c r="AV107" s="4" t="str">
        <v>gymnocarpa</v>
      </c>
      <c r="AW107" s="4" t="str">
        <v>longipedunculata</v>
      </c>
      <c r="AX107" s="4" t="str">
        <v>horrida</v>
      </c>
      <c r="AY107" s="4" t="str">
        <v>inermis</v>
      </c>
      <c r="AZ107" s="4" t="str">
        <v>javanica</v>
      </c>
      <c r="BA107" s="4" t="str">
        <v>subspicta</v>
      </c>
      <c r="BB107" s="4" t="str">
        <v>tomentellum</v>
      </c>
      <c r="BC107" s="4" t="str">
        <v>macrantha</v>
      </c>
      <c r="BD107" s="4" t="str">
        <v>bicolor</v>
      </c>
      <c r="BE107" s="4" t="str">
        <v>littorale</v>
      </c>
    </row>
    <row r="108" spans="1:65" x14ac:dyDescent="0.35">
      <c r="A108" s="4" t="s">
        <v>3842</v>
      </c>
      <c r="C108" s="4" t="s">
        <v>3843</v>
      </c>
      <c r="D108" s="4" t="s">
        <v>109</v>
      </c>
      <c r="E108" s="4" t="s">
        <v>109</v>
      </c>
      <c r="G108" s="4" t="str">
        <f t="shared" si="3"/>
        <v>Entada abyssinica</v>
      </c>
      <c r="I108" s="4" t="str">
        <v>Julbernardia globiflora</v>
      </c>
    </row>
    <row r="109" spans="1:65" x14ac:dyDescent="0.35">
      <c r="A109" s="4" t="s">
        <v>3844</v>
      </c>
      <c r="C109" s="4" t="s">
        <v>3845</v>
      </c>
      <c r="G109" s="4" t="str">
        <f t="shared" si="3"/>
        <v>Entandrophragma angolense</v>
      </c>
      <c r="I109" s="4" t="str">
        <v>Juniperus procera</v>
      </c>
      <c r="N109" s="3" t="s">
        <v>3846</v>
      </c>
    </row>
    <row r="110" spans="1:65" x14ac:dyDescent="0.35">
      <c r="A110" s="4" t="s">
        <v>3847</v>
      </c>
      <c r="C110" s="4" t="s">
        <v>3848</v>
      </c>
      <c r="E110" s="4" t="s">
        <v>3849</v>
      </c>
      <c r="G110" s="4" t="str">
        <f t="shared" si="3"/>
        <v>Entandrophragma cylindricum</v>
      </c>
      <c r="I110" s="4" t="str">
        <v>Khaya senegalensis</v>
      </c>
      <c r="N110" s="4" t="str" cm="1">
        <f t="array" ref="N110:BM110">IFERROR(TRANSPOSE(_xlfn.UNIQUE(_xlfn._xlws.FILTER(D$2:D$10003,(D$2:D$10003&lt;&gt;"")*ISNUMBER(SEARCH(AgFor!C15,G$2:G$10003))))),"")</f>
        <v>adstringens</v>
      </c>
      <c r="O110" s="4" t="str">
        <v>cupressiformis</v>
      </c>
      <c r="P110" s="4" t="str">
        <v>indica</v>
      </c>
      <c r="Q110" s="4" t="str">
        <v>krauddiana</v>
      </c>
      <c r="R110" s="4" t="str">
        <v>subalata</v>
      </c>
      <c r="S110" s="4" t="str">
        <v>tomentosa</v>
      </c>
      <c r="T110" s="4" t="str">
        <v>adansoniana</v>
      </c>
      <c r="U110" s="4" t="str">
        <v>campylacantha</v>
      </c>
      <c r="V110" s="4" t="str">
        <v>trispinosa</v>
      </c>
      <c r="W110" s="4" t="str">
        <v>heteracantha</v>
      </c>
      <c r="X110" s="4" t="str">
        <v>raddiana</v>
      </c>
      <c r="Y110" s="4" t="str">
        <v>spirocarpa</v>
      </c>
      <c r="Z110" s="4" t="str">
        <v>welwitschii</v>
      </c>
      <c r="AA110" s="4" t="str">
        <v>arguta</v>
      </c>
      <c r="AB110" s="4" t="str">
        <v>glabrata</v>
      </c>
      <c r="AC110" s="4" t="str">
        <v>humbertii</v>
      </c>
      <c r="AD110" s="4" t="str">
        <v>macrophylla</v>
      </c>
      <c r="AE110" s="4" t="str">
        <v>madagascariensis</v>
      </c>
      <c r="AF110" s="4" t="str">
        <v>africana</v>
      </c>
      <c r="AG110" s="4" t="str">
        <v>usambarensis</v>
      </c>
      <c r="AH110" s="4" t="str">
        <v>incana</v>
      </c>
      <c r="AI110" s="4" t="str">
        <v>leutweinii</v>
      </c>
      <c r="AJ110" s="4" t="str">
        <v>engleri</v>
      </c>
      <c r="AK110" s="4" t="str">
        <v>erlangeri</v>
      </c>
      <c r="AL110" s="4" t="str">
        <v>imperialis</v>
      </c>
      <c r="AM110" s="4" t="str">
        <v>angustifolia</v>
      </c>
      <c r="AN110" s="4" t="str">
        <v>angustissima</v>
      </c>
      <c r="AO110" s="4" t="str">
        <v>arizonica</v>
      </c>
      <c r="AP110" s="4" t="str">
        <v>cuneata</v>
      </c>
      <c r="AQ110" s="4" t="str">
        <v>abyssinica</v>
      </c>
      <c r="AR110" s="4" t="str">
        <v>obtusa</v>
      </c>
      <c r="AS110" s="4" t="str">
        <v>bicostata</v>
      </c>
      <c r="AT110" s="4" t="str">
        <v>maidenii</v>
      </c>
      <c r="AU110" s="4" t="str">
        <v>pseudoglobulus</v>
      </c>
      <c r="AV110" s="4" t="str">
        <v>leprieurii</v>
      </c>
      <c r="AW110" s="4" t="str">
        <v>uncinatus</v>
      </c>
      <c r="AX110" s="4" t="str">
        <v>benglensis</v>
      </c>
      <c r="AY110" s="4" t="str">
        <v>eminii</v>
      </c>
      <c r="AZ110" s="4" t="str">
        <v>cuspidata</v>
      </c>
      <c r="BA110" s="4" t="str">
        <v>guanchica</v>
      </c>
      <c r="BB110" s="4" t="str">
        <v>laperrinei</v>
      </c>
      <c r="BC110" s="4" t="str">
        <v>maroccana</v>
      </c>
      <c r="BD110" s="4" t="str">
        <v>cersiformis</v>
      </c>
      <c r="BE110" s="4" t="str">
        <v>antunesii</v>
      </c>
      <c r="BF110" s="4" t="str">
        <v>africanum</v>
      </c>
      <c r="BG110" s="4" t="str">
        <v>goetzei</v>
      </c>
      <c r="BH110" s="4" t="str">
        <v>punctata</v>
      </c>
      <c r="BI110" s="4" t="str">
        <v>huillense</v>
      </c>
      <c r="BJ110" s="4" t="str">
        <v>urophyllum</v>
      </c>
      <c r="BK110" s="4" t="str">
        <v>sphaerocarpum</v>
      </c>
      <c r="BL110" s="4" t="str">
        <v>nilotica</v>
      </c>
      <c r="BM110" s="4" t="str">
        <v xml:space="preserve">angustifolia </v>
      </c>
    </row>
    <row r="111" spans="1:65" x14ac:dyDescent="0.35">
      <c r="A111" s="4" t="s">
        <v>3850</v>
      </c>
      <c r="C111" s="4" t="s">
        <v>3851</v>
      </c>
      <c r="F111" s="4" t="s">
        <v>1437</v>
      </c>
      <c r="G111" s="4" t="s">
        <v>3850</v>
      </c>
      <c r="I111" s="4" t="str">
        <v>Lablab purpureus</v>
      </c>
      <c r="N111" s="4" t="str" cm="1">
        <f t="array" ref="N111:BM111">IFERROR(TRANSPOSE(_xlfn.UNIQUE(_xlfn._xlws.FILTER(D$2:D$10003,(D$2:D$10003&lt;&gt;"")*ISNUMBER(SEARCH(AgFor!C16,G$2:G$10003))))),"")</f>
        <v>adstringens</v>
      </c>
      <c r="O111" s="4" t="str">
        <v>cupressiformis</v>
      </c>
      <c r="P111" s="4" t="str">
        <v>indica</v>
      </c>
      <c r="Q111" s="4" t="str">
        <v>krauddiana</v>
      </c>
      <c r="R111" s="4" t="str">
        <v>subalata</v>
      </c>
      <c r="S111" s="4" t="str">
        <v>tomentosa</v>
      </c>
      <c r="T111" s="4" t="str">
        <v>adansoniana</v>
      </c>
      <c r="U111" s="4" t="str">
        <v>campylacantha</v>
      </c>
      <c r="V111" s="4" t="str">
        <v>trispinosa</v>
      </c>
      <c r="W111" s="4" t="str">
        <v>heteracantha</v>
      </c>
      <c r="X111" s="4" t="str">
        <v>raddiana</v>
      </c>
      <c r="Y111" s="4" t="str">
        <v>spirocarpa</v>
      </c>
      <c r="Z111" s="4" t="str">
        <v>welwitschii</v>
      </c>
      <c r="AA111" s="4" t="str">
        <v>arguta</v>
      </c>
      <c r="AB111" s="4" t="str">
        <v>glabrata</v>
      </c>
      <c r="AC111" s="4" t="str">
        <v>humbertii</v>
      </c>
      <c r="AD111" s="4" t="str">
        <v>macrophylla</v>
      </c>
      <c r="AE111" s="4" t="str">
        <v>madagascariensis</v>
      </c>
      <c r="AF111" s="4" t="str">
        <v>africana</v>
      </c>
      <c r="AG111" s="4" t="str">
        <v>usambarensis</v>
      </c>
      <c r="AH111" s="4" t="str">
        <v>incana</v>
      </c>
      <c r="AI111" s="4" t="str">
        <v>leutweinii</v>
      </c>
      <c r="AJ111" s="4" t="str">
        <v>engleri</v>
      </c>
      <c r="AK111" s="4" t="str">
        <v>erlangeri</v>
      </c>
      <c r="AL111" s="4" t="str">
        <v>imperialis</v>
      </c>
      <c r="AM111" s="4" t="str">
        <v>angustifolia</v>
      </c>
      <c r="AN111" s="4" t="str">
        <v>angustissima</v>
      </c>
      <c r="AO111" s="4" t="str">
        <v>arizonica</v>
      </c>
      <c r="AP111" s="4" t="str">
        <v>cuneata</v>
      </c>
      <c r="AQ111" s="4" t="str">
        <v>abyssinica</v>
      </c>
      <c r="AR111" s="4" t="str">
        <v>obtusa</v>
      </c>
      <c r="AS111" s="4" t="str">
        <v>bicostata</v>
      </c>
      <c r="AT111" s="4" t="str">
        <v>maidenii</v>
      </c>
      <c r="AU111" s="4" t="str">
        <v>pseudoglobulus</v>
      </c>
      <c r="AV111" s="4" t="str">
        <v>leprieurii</v>
      </c>
      <c r="AW111" s="4" t="str">
        <v>uncinatus</v>
      </c>
      <c r="AX111" s="4" t="str">
        <v>benglensis</v>
      </c>
      <c r="AY111" s="4" t="str">
        <v>eminii</v>
      </c>
      <c r="AZ111" s="4" t="str">
        <v>cuspidata</v>
      </c>
      <c r="BA111" s="4" t="str">
        <v>guanchica</v>
      </c>
      <c r="BB111" s="4" t="str">
        <v>laperrinei</v>
      </c>
      <c r="BC111" s="4" t="str">
        <v>maroccana</v>
      </c>
      <c r="BD111" s="4" t="str">
        <v>cersiformis</v>
      </c>
      <c r="BE111" s="4" t="str">
        <v>antunesii</v>
      </c>
      <c r="BF111" s="4" t="str">
        <v>africanum</v>
      </c>
      <c r="BG111" s="4" t="str">
        <v>goetzei</v>
      </c>
      <c r="BH111" s="4" t="str">
        <v>punctata</v>
      </c>
      <c r="BI111" s="4" t="str">
        <v>huillense</v>
      </c>
      <c r="BJ111" s="4" t="str">
        <v>urophyllum</v>
      </c>
      <c r="BK111" s="4" t="str">
        <v>sphaerocarpum</v>
      </c>
      <c r="BL111" s="4" t="str">
        <v>nilotica</v>
      </c>
      <c r="BM111" s="4" t="str">
        <v xml:space="preserve">angustifolia </v>
      </c>
    </row>
    <row r="112" spans="1:65" x14ac:dyDescent="0.35">
      <c r="A112" s="4" t="s">
        <v>3852</v>
      </c>
      <c r="C112" s="4" t="s">
        <v>3853</v>
      </c>
      <c r="D112" s="4" t="s">
        <v>109</v>
      </c>
      <c r="E112" s="4" t="s">
        <v>109</v>
      </c>
      <c r="G112" s="4" t="str">
        <f t="shared" ref="G112:G144" si="4">IF(B112&lt;&gt;"",B112,A112)</f>
        <v>Erythrina abyssinica</v>
      </c>
      <c r="I112" s="4" t="str">
        <v>Leucaena diversifolia</v>
      </c>
      <c r="N112" s="4" t="str" cm="1">
        <f t="array" ref="N112:BM112">IFERROR(TRANSPOSE(_xlfn.UNIQUE(_xlfn._xlws.FILTER(D$2:D$10003,(D$2:D$10003&lt;&gt;"")*ISNUMBER(SEARCH(AgFor!C17,G$2:G$10003))))),"")</f>
        <v>adstringens</v>
      </c>
      <c r="O112" s="4" t="str">
        <v>cupressiformis</v>
      </c>
      <c r="P112" s="4" t="str">
        <v>indica</v>
      </c>
      <c r="Q112" s="4" t="str">
        <v>krauddiana</v>
      </c>
      <c r="R112" s="4" t="str">
        <v>subalata</v>
      </c>
      <c r="S112" s="4" t="str">
        <v>tomentosa</v>
      </c>
      <c r="T112" s="4" t="str">
        <v>adansoniana</v>
      </c>
      <c r="U112" s="4" t="str">
        <v>campylacantha</v>
      </c>
      <c r="V112" s="4" t="str">
        <v>trispinosa</v>
      </c>
      <c r="W112" s="4" t="str">
        <v>heteracantha</v>
      </c>
      <c r="X112" s="4" t="str">
        <v>raddiana</v>
      </c>
      <c r="Y112" s="4" t="str">
        <v>spirocarpa</v>
      </c>
      <c r="Z112" s="4" t="str">
        <v>welwitschii</v>
      </c>
      <c r="AA112" s="4" t="str">
        <v>arguta</v>
      </c>
      <c r="AB112" s="4" t="str">
        <v>glabrata</v>
      </c>
      <c r="AC112" s="4" t="str">
        <v>humbertii</v>
      </c>
      <c r="AD112" s="4" t="str">
        <v>macrophylla</v>
      </c>
      <c r="AE112" s="4" t="str">
        <v>madagascariensis</v>
      </c>
      <c r="AF112" s="4" t="str">
        <v>africana</v>
      </c>
      <c r="AG112" s="4" t="str">
        <v>usambarensis</v>
      </c>
      <c r="AH112" s="4" t="str">
        <v>incana</v>
      </c>
      <c r="AI112" s="4" t="str">
        <v>leutweinii</v>
      </c>
      <c r="AJ112" s="4" t="str">
        <v>engleri</v>
      </c>
      <c r="AK112" s="4" t="str">
        <v>erlangeri</v>
      </c>
      <c r="AL112" s="4" t="str">
        <v>imperialis</v>
      </c>
      <c r="AM112" s="4" t="str">
        <v>angustifolia</v>
      </c>
      <c r="AN112" s="4" t="str">
        <v>angustissima</v>
      </c>
      <c r="AO112" s="4" t="str">
        <v>arizonica</v>
      </c>
      <c r="AP112" s="4" t="str">
        <v>cuneata</v>
      </c>
      <c r="AQ112" s="4" t="str">
        <v>abyssinica</v>
      </c>
      <c r="AR112" s="4" t="str">
        <v>obtusa</v>
      </c>
      <c r="AS112" s="4" t="str">
        <v>bicostata</v>
      </c>
      <c r="AT112" s="4" t="str">
        <v>maidenii</v>
      </c>
      <c r="AU112" s="4" t="str">
        <v>pseudoglobulus</v>
      </c>
      <c r="AV112" s="4" t="str">
        <v>leprieurii</v>
      </c>
      <c r="AW112" s="4" t="str">
        <v>uncinatus</v>
      </c>
      <c r="AX112" s="4" t="str">
        <v>benglensis</v>
      </c>
      <c r="AY112" s="4" t="str">
        <v>eminii</v>
      </c>
      <c r="AZ112" s="4" t="str">
        <v>cuspidata</v>
      </c>
      <c r="BA112" s="4" t="str">
        <v>guanchica</v>
      </c>
      <c r="BB112" s="4" t="str">
        <v>laperrinei</v>
      </c>
      <c r="BC112" s="4" t="str">
        <v>maroccana</v>
      </c>
      <c r="BD112" s="4" t="str">
        <v>cersiformis</v>
      </c>
      <c r="BE112" s="4" t="str">
        <v>antunesii</v>
      </c>
      <c r="BF112" s="4" t="str">
        <v>africanum</v>
      </c>
      <c r="BG112" s="4" t="str">
        <v>goetzei</v>
      </c>
      <c r="BH112" s="4" t="str">
        <v>punctata</v>
      </c>
      <c r="BI112" s="4" t="str">
        <v>huillense</v>
      </c>
      <c r="BJ112" s="4" t="str">
        <v>urophyllum</v>
      </c>
      <c r="BK112" s="4" t="str">
        <v>sphaerocarpum</v>
      </c>
      <c r="BL112" s="4" t="str">
        <v>nilotica</v>
      </c>
      <c r="BM112" s="4" t="str">
        <v xml:space="preserve">angustifolia </v>
      </c>
    </row>
    <row r="113" spans="1:65" x14ac:dyDescent="0.35">
      <c r="A113" s="4" t="s">
        <v>3854</v>
      </c>
      <c r="C113" s="4" t="s">
        <v>3855</v>
      </c>
      <c r="D113" s="4" t="s">
        <v>3856</v>
      </c>
      <c r="E113" s="4" t="s">
        <v>109</v>
      </c>
      <c r="G113" s="4" t="str">
        <f t="shared" si="4"/>
        <v>Erythrina poeppigiana</v>
      </c>
      <c r="I113" s="4" t="str">
        <v>Leucaena leucocephala</v>
      </c>
      <c r="N113" s="4" t="str" cm="1">
        <f t="array" ref="N113:BM113">IFERROR(TRANSPOSE(_xlfn.UNIQUE(_xlfn._xlws.FILTER(D$2:D$10003,(D$2:D$10003&lt;&gt;"")*ISNUMBER(SEARCH(AgFor!C18,G$2:G$10003))))),"")</f>
        <v>adstringens</v>
      </c>
      <c r="O113" s="4" t="str">
        <v>cupressiformis</v>
      </c>
      <c r="P113" s="4" t="str">
        <v>indica</v>
      </c>
      <c r="Q113" s="4" t="str">
        <v>krauddiana</v>
      </c>
      <c r="R113" s="4" t="str">
        <v>subalata</v>
      </c>
      <c r="S113" s="4" t="str">
        <v>tomentosa</v>
      </c>
      <c r="T113" s="4" t="str">
        <v>adansoniana</v>
      </c>
      <c r="U113" s="4" t="str">
        <v>campylacantha</v>
      </c>
      <c r="V113" s="4" t="str">
        <v>trispinosa</v>
      </c>
      <c r="W113" s="4" t="str">
        <v>heteracantha</v>
      </c>
      <c r="X113" s="4" t="str">
        <v>raddiana</v>
      </c>
      <c r="Y113" s="4" t="str">
        <v>spirocarpa</v>
      </c>
      <c r="Z113" s="4" t="str">
        <v>welwitschii</v>
      </c>
      <c r="AA113" s="4" t="str">
        <v>arguta</v>
      </c>
      <c r="AB113" s="4" t="str">
        <v>glabrata</v>
      </c>
      <c r="AC113" s="4" t="str">
        <v>humbertii</v>
      </c>
      <c r="AD113" s="4" t="str">
        <v>macrophylla</v>
      </c>
      <c r="AE113" s="4" t="str">
        <v>madagascariensis</v>
      </c>
      <c r="AF113" s="4" t="str">
        <v>africana</v>
      </c>
      <c r="AG113" s="4" t="str">
        <v>usambarensis</v>
      </c>
      <c r="AH113" s="4" t="str">
        <v>incana</v>
      </c>
      <c r="AI113" s="4" t="str">
        <v>leutweinii</v>
      </c>
      <c r="AJ113" s="4" t="str">
        <v>engleri</v>
      </c>
      <c r="AK113" s="4" t="str">
        <v>erlangeri</v>
      </c>
      <c r="AL113" s="4" t="str">
        <v>imperialis</v>
      </c>
      <c r="AM113" s="4" t="str">
        <v>angustifolia</v>
      </c>
      <c r="AN113" s="4" t="str">
        <v>angustissima</v>
      </c>
      <c r="AO113" s="4" t="str">
        <v>arizonica</v>
      </c>
      <c r="AP113" s="4" t="str">
        <v>cuneata</v>
      </c>
      <c r="AQ113" s="4" t="str">
        <v>abyssinica</v>
      </c>
      <c r="AR113" s="4" t="str">
        <v>obtusa</v>
      </c>
      <c r="AS113" s="4" t="str">
        <v>bicostata</v>
      </c>
      <c r="AT113" s="4" t="str">
        <v>maidenii</v>
      </c>
      <c r="AU113" s="4" t="str">
        <v>pseudoglobulus</v>
      </c>
      <c r="AV113" s="4" t="str">
        <v>leprieurii</v>
      </c>
      <c r="AW113" s="4" t="str">
        <v>uncinatus</v>
      </c>
      <c r="AX113" s="4" t="str">
        <v>benglensis</v>
      </c>
      <c r="AY113" s="4" t="str">
        <v>eminii</v>
      </c>
      <c r="AZ113" s="4" t="str">
        <v>cuspidata</v>
      </c>
      <c r="BA113" s="4" t="str">
        <v>guanchica</v>
      </c>
      <c r="BB113" s="4" t="str">
        <v>laperrinei</v>
      </c>
      <c r="BC113" s="4" t="str">
        <v>maroccana</v>
      </c>
      <c r="BD113" s="4" t="str">
        <v>cersiformis</v>
      </c>
      <c r="BE113" s="4" t="str">
        <v>antunesii</v>
      </c>
      <c r="BF113" s="4" t="str">
        <v>africanum</v>
      </c>
      <c r="BG113" s="4" t="str">
        <v>goetzei</v>
      </c>
      <c r="BH113" s="4" t="str">
        <v>punctata</v>
      </c>
      <c r="BI113" s="4" t="str">
        <v>huillense</v>
      </c>
      <c r="BJ113" s="4" t="str">
        <v>urophyllum</v>
      </c>
      <c r="BK113" s="4" t="str">
        <v>sphaerocarpum</v>
      </c>
      <c r="BL113" s="4" t="str">
        <v>nilotica</v>
      </c>
      <c r="BM113" s="4" t="str">
        <v xml:space="preserve">angustifolia </v>
      </c>
    </row>
    <row r="114" spans="1:65" x14ac:dyDescent="0.35">
      <c r="A114" s="4" t="s">
        <v>3857</v>
      </c>
      <c r="C114" s="4" t="s">
        <v>3858</v>
      </c>
      <c r="G114" s="4" t="str">
        <f t="shared" si="4"/>
        <v>Eucalpytus sp</v>
      </c>
      <c r="I114" s="4" t="str">
        <v>Leucaena pallida</v>
      </c>
      <c r="N114" s="4" t="str" cm="1">
        <f t="array" ref="N114:BM114">IFERROR(TRANSPOSE(_xlfn.UNIQUE(_xlfn._xlws.FILTER(D$2:D$10003,(D$2:D$10003&lt;&gt;"")*ISNUMBER(SEARCH(AgFor!C19,G$2:G$10003))))),"")</f>
        <v>adstringens</v>
      </c>
      <c r="O114" s="4" t="str">
        <v>cupressiformis</v>
      </c>
      <c r="P114" s="4" t="str">
        <v>indica</v>
      </c>
      <c r="Q114" s="4" t="str">
        <v>krauddiana</v>
      </c>
      <c r="R114" s="4" t="str">
        <v>subalata</v>
      </c>
      <c r="S114" s="4" t="str">
        <v>tomentosa</v>
      </c>
      <c r="T114" s="4" t="str">
        <v>adansoniana</v>
      </c>
      <c r="U114" s="4" t="str">
        <v>campylacantha</v>
      </c>
      <c r="V114" s="4" t="str">
        <v>trispinosa</v>
      </c>
      <c r="W114" s="4" t="str">
        <v>heteracantha</v>
      </c>
      <c r="X114" s="4" t="str">
        <v>raddiana</v>
      </c>
      <c r="Y114" s="4" t="str">
        <v>spirocarpa</v>
      </c>
      <c r="Z114" s="4" t="str">
        <v>welwitschii</v>
      </c>
      <c r="AA114" s="4" t="str">
        <v>arguta</v>
      </c>
      <c r="AB114" s="4" t="str">
        <v>glabrata</v>
      </c>
      <c r="AC114" s="4" t="str">
        <v>humbertii</v>
      </c>
      <c r="AD114" s="4" t="str">
        <v>macrophylla</v>
      </c>
      <c r="AE114" s="4" t="str">
        <v>madagascariensis</v>
      </c>
      <c r="AF114" s="4" t="str">
        <v>africana</v>
      </c>
      <c r="AG114" s="4" t="str">
        <v>usambarensis</v>
      </c>
      <c r="AH114" s="4" t="str">
        <v>incana</v>
      </c>
      <c r="AI114" s="4" t="str">
        <v>leutweinii</v>
      </c>
      <c r="AJ114" s="4" t="str">
        <v>engleri</v>
      </c>
      <c r="AK114" s="4" t="str">
        <v>erlangeri</v>
      </c>
      <c r="AL114" s="4" t="str">
        <v>imperialis</v>
      </c>
      <c r="AM114" s="4" t="str">
        <v>angustifolia</v>
      </c>
      <c r="AN114" s="4" t="str">
        <v>angustissima</v>
      </c>
      <c r="AO114" s="4" t="str">
        <v>arizonica</v>
      </c>
      <c r="AP114" s="4" t="str">
        <v>cuneata</v>
      </c>
      <c r="AQ114" s="4" t="str">
        <v>abyssinica</v>
      </c>
      <c r="AR114" s="4" t="str">
        <v>obtusa</v>
      </c>
      <c r="AS114" s="4" t="str">
        <v>bicostata</v>
      </c>
      <c r="AT114" s="4" t="str">
        <v>maidenii</v>
      </c>
      <c r="AU114" s="4" t="str">
        <v>pseudoglobulus</v>
      </c>
      <c r="AV114" s="4" t="str">
        <v>leprieurii</v>
      </c>
      <c r="AW114" s="4" t="str">
        <v>uncinatus</v>
      </c>
      <c r="AX114" s="4" t="str">
        <v>benglensis</v>
      </c>
      <c r="AY114" s="4" t="str">
        <v>eminii</v>
      </c>
      <c r="AZ114" s="4" t="str">
        <v>cuspidata</v>
      </c>
      <c r="BA114" s="4" t="str">
        <v>guanchica</v>
      </c>
      <c r="BB114" s="4" t="str">
        <v>laperrinei</v>
      </c>
      <c r="BC114" s="4" t="str">
        <v>maroccana</v>
      </c>
      <c r="BD114" s="4" t="str">
        <v>cersiformis</v>
      </c>
      <c r="BE114" s="4" t="str">
        <v>antunesii</v>
      </c>
      <c r="BF114" s="4" t="str">
        <v>africanum</v>
      </c>
      <c r="BG114" s="4" t="str">
        <v>goetzei</v>
      </c>
      <c r="BH114" s="4" t="str">
        <v>punctata</v>
      </c>
      <c r="BI114" s="4" t="str">
        <v>huillense</v>
      </c>
      <c r="BJ114" s="4" t="str">
        <v>urophyllum</v>
      </c>
      <c r="BK114" s="4" t="str">
        <v>sphaerocarpum</v>
      </c>
      <c r="BL114" s="4" t="str">
        <v>nilotica</v>
      </c>
      <c r="BM114" s="4" t="str">
        <v xml:space="preserve">angustifolia </v>
      </c>
    </row>
    <row r="115" spans="1:65" x14ac:dyDescent="0.35">
      <c r="A115" s="4" t="s">
        <v>3859</v>
      </c>
      <c r="C115" s="4" t="s">
        <v>3860</v>
      </c>
      <c r="D115" s="4" t="s">
        <v>109</v>
      </c>
      <c r="E115" s="4" t="s">
        <v>109</v>
      </c>
      <c r="G115" s="4" t="str">
        <f t="shared" si="4"/>
        <v>Eucalyptus alba</v>
      </c>
      <c r="I115" s="4" t="str">
        <v>Leucaena trichandra</v>
      </c>
      <c r="N115" s="4" t="str" cm="1">
        <f t="array" ref="N115:BM115">IFERROR(TRANSPOSE(_xlfn.UNIQUE(_xlfn._xlws.FILTER(D$2:D$10003,(D$2:D$10003&lt;&gt;"")*ISNUMBER(SEARCH(AgFor!C20,G$2:G$10003))))),"")</f>
        <v>adstringens</v>
      </c>
      <c r="O115" s="4" t="str">
        <v>cupressiformis</v>
      </c>
      <c r="P115" s="4" t="str">
        <v>indica</v>
      </c>
      <c r="Q115" s="4" t="str">
        <v>krauddiana</v>
      </c>
      <c r="R115" s="4" t="str">
        <v>subalata</v>
      </c>
      <c r="S115" s="4" t="str">
        <v>tomentosa</v>
      </c>
      <c r="T115" s="4" t="str">
        <v>adansoniana</v>
      </c>
      <c r="U115" s="4" t="str">
        <v>campylacantha</v>
      </c>
      <c r="V115" s="4" t="str">
        <v>trispinosa</v>
      </c>
      <c r="W115" s="4" t="str">
        <v>heteracantha</v>
      </c>
      <c r="X115" s="4" t="str">
        <v>raddiana</v>
      </c>
      <c r="Y115" s="4" t="str">
        <v>spirocarpa</v>
      </c>
      <c r="Z115" s="4" t="str">
        <v>welwitschii</v>
      </c>
      <c r="AA115" s="4" t="str">
        <v>arguta</v>
      </c>
      <c r="AB115" s="4" t="str">
        <v>glabrata</v>
      </c>
      <c r="AC115" s="4" t="str">
        <v>humbertii</v>
      </c>
      <c r="AD115" s="4" t="str">
        <v>macrophylla</v>
      </c>
      <c r="AE115" s="4" t="str">
        <v>madagascariensis</v>
      </c>
      <c r="AF115" s="4" t="str">
        <v>africana</v>
      </c>
      <c r="AG115" s="4" t="str">
        <v>usambarensis</v>
      </c>
      <c r="AH115" s="4" t="str">
        <v>incana</v>
      </c>
      <c r="AI115" s="4" t="str">
        <v>leutweinii</v>
      </c>
      <c r="AJ115" s="4" t="str">
        <v>engleri</v>
      </c>
      <c r="AK115" s="4" t="str">
        <v>erlangeri</v>
      </c>
      <c r="AL115" s="4" t="str">
        <v>imperialis</v>
      </c>
      <c r="AM115" s="4" t="str">
        <v>angustifolia</v>
      </c>
      <c r="AN115" s="4" t="str">
        <v>angustissima</v>
      </c>
      <c r="AO115" s="4" t="str">
        <v>arizonica</v>
      </c>
      <c r="AP115" s="4" t="str">
        <v>cuneata</v>
      </c>
      <c r="AQ115" s="4" t="str">
        <v>abyssinica</v>
      </c>
      <c r="AR115" s="4" t="str">
        <v>obtusa</v>
      </c>
      <c r="AS115" s="4" t="str">
        <v>bicostata</v>
      </c>
      <c r="AT115" s="4" t="str">
        <v>maidenii</v>
      </c>
      <c r="AU115" s="4" t="str">
        <v>pseudoglobulus</v>
      </c>
      <c r="AV115" s="4" t="str">
        <v>leprieurii</v>
      </c>
      <c r="AW115" s="4" t="str">
        <v>uncinatus</v>
      </c>
      <c r="AX115" s="4" t="str">
        <v>benglensis</v>
      </c>
      <c r="AY115" s="4" t="str">
        <v>eminii</v>
      </c>
      <c r="AZ115" s="4" t="str">
        <v>cuspidata</v>
      </c>
      <c r="BA115" s="4" t="str">
        <v>guanchica</v>
      </c>
      <c r="BB115" s="4" t="str">
        <v>laperrinei</v>
      </c>
      <c r="BC115" s="4" t="str">
        <v>maroccana</v>
      </c>
      <c r="BD115" s="4" t="str">
        <v>cersiformis</v>
      </c>
      <c r="BE115" s="4" t="str">
        <v>antunesii</v>
      </c>
      <c r="BF115" s="4" t="str">
        <v>africanum</v>
      </c>
      <c r="BG115" s="4" t="str">
        <v>goetzei</v>
      </c>
      <c r="BH115" s="4" t="str">
        <v>punctata</v>
      </c>
      <c r="BI115" s="4" t="str">
        <v>huillense</v>
      </c>
      <c r="BJ115" s="4" t="str">
        <v>urophyllum</v>
      </c>
      <c r="BK115" s="4" t="str">
        <v>sphaerocarpum</v>
      </c>
      <c r="BL115" s="4" t="str">
        <v>nilotica</v>
      </c>
      <c r="BM115" s="4" t="str">
        <v xml:space="preserve">angustifolia </v>
      </c>
    </row>
    <row r="116" spans="1:65" x14ac:dyDescent="0.35">
      <c r="A116" s="4" t="s">
        <v>3861</v>
      </c>
      <c r="C116" s="4" t="s">
        <v>3862</v>
      </c>
      <c r="D116" s="4" t="s">
        <v>109</v>
      </c>
      <c r="E116" s="4" t="s">
        <v>3863</v>
      </c>
      <c r="G116" s="4" t="str">
        <f t="shared" si="4"/>
        <v>Eucalyptus camaldulensis</v>
      </c>
      <c r="I116" s="4" t="str">
        <v>Lippia javanica</v>
      </c>
      <c r="N116" s="4" t="str" cm="1">
        <f t="array" ref="N116:BM116">IFERROR(TRANSPOSE(_xlfn.UNIQUE(_xlfn._xlws.FILTER(D$2:D$10003,(D$2:D$10003&lt;&gt;"")*ISNUMBER(SEARCH(AgFor!C21,G$2:G$10003))))),"")</f>
        <v>adstringens</v>
      </c>
      <c r="O116" s="4" t="str">
        <v>cupressiformis</v>
      </c>
      <c r="P116" s="4" t="str">
        <v>indica</v>
      </c>
      <c r="Q116" s="4" t="str">
        <v>krauddiana</v>
      </c>
      <c r="R116" s="4" t="str">
        <v>subalata</v>
      </c>
      <c r="S116" s="4" t="str">
        <v>tomentosa</v>
      </c>
      <c r="T116" s="4" t="str">
        <v>adansoniana</v>
      </c>
      <c r="U116" s="4" t="str">
        <v>campylacantha</v>
      </c>
      <c r="V116" s="4" t="str">
        <v>trispinosa</v>
      </c>
      <c r="W116" s="4" t="str">
        <v>heteracantha</v>
      </c>
      <c r="X116" s="4" t="str">
        <v>raddiana</v>
      </c>
      <c r="Y116" s="4" t="str">
        <v>spirocarpa</v>
      </c>
      <c r="Z116" s="4" t="str">
        <v>welwitschii</v>
      </c>
      <c r="AA116" s="4" t="str">
        <v>arguta</v>
      </c>
      <c r="AB116" s="4" t="str">
        <v>glabrata</v>
      </c>
      <c r="AC116" s="4" t="str">
        <v>humbertii</v>
      </c>
      <c r="AD116" s="4" t="str">
        <v>macrophylla</v>
      </c>
      <c r="AE116" s="4" t="str">
        <v>madagascariensis</v>
      </c>
      <c r="AF116" s="4" t="str">
        <v>africana</v>
      </c>
      <c r="AG116" s="4" t="str">
        <v>usambarensis</v>
      </c>
      <c r="AH116" s="4" t="str">
        <v>incana</v>
      </c>
      <c r="AI116" s="4" t="str">
        <v>leutweinii</v>
      </c>
      <c r="AJ116" s="4" t="str">
        <v>engleri</v>
      </c>
      <c r="AK116" s="4" t="str">
        <v>erlangeri</v>
      </c>
      <c r="AL116" s="4" t="str">
        <v>imperialis</v>
      </c>
      <c r="AM116" s="4" t="str">
        <v>angustifolia</v>
      </c>
      <c r="AN116" s="4" t="str">
        <v>angustissima</v>
      </c>
      <c r="AO116" s="4" t="str">
        <v>arizonica</v>
      </c>
      <c r="AP116" s="4" t="str">
        <v>cuneata</v>
      </c>
      <c r="AQ116" s="4" t="str">
        <v>abyssinica</v>
      </c>
      <c r="AR116" s="4" t="str">
        <v>obtusa</v>
      </c>
      <c r="AS116" s="4" t="str">
        <v>bicostata</v>
      </c>
      <c r="AT116" s="4" t="str">
        <v>maidenii</v>
      </c>
      <c r="AU116" s="4" t="str">
        <v>pseudoglobulus</v>
      </c>
      <c r="AV116" s="4" t="str">
        <v>leprieurii</v>
      </c>
      <c r="AW116" s="4" t="str">
        <v>uncinatus</v>
      </c>
      <c r="AX116" s="4" t="str">
        <v>benglensis</v>
      </c>
      <c r="AY116" s="4" t="str">
        <v>eminii</v>
      </c>
      <c r="AZ116" s="4" t="str">
        <v>cuspidata</v>
      </c>
      <c r="BA116" s="4" t="str">
        <v>guanchica</v>
      </c>
      <c r="BB116" s="4" t="str">
        <v>laperrinei</v>
      </c>
      <c r="BC116" s="4" t="str">
        <v>maroccana</v>
      </c>
      <c r="BD116" s="4" t="str">
        <v>cersiformis</v>
      </c>
      <c r="BE116" s="4" t="str">
        <v>antunesii</v>
      </c>
      <c r="BF116" s="4" t="str">
        <v>africanum</v>
      </c>
      <c r="BG116" s="4" t="str">
        <v>goetzei</v>
      </c>
      <c r="BH116" s="4" t="str">
        <v>punctata</v>
      </c>
      <c r="BI116" s="4" t="str">
        <v>huillense</v>
      </c>
      <c r="BJ116" s="4" t="str">
        <v>urophyllum</v>
      </c>
      <c r="BK116" s="4" t="str">
        <v>sphaerocarpum</v>
      </c>
      <c r="BL116" s="4" t="str">
        <v>nilotica</v>
      </c>
      <c r="BM116" s="4" t="str">
        <v xml:space="preserve">angustifolia </v>
      </c>
    </row>
    <row r="117" spans="1:65" x14ac:dyDescent="0.35">
      <c r="A117" s="4" t="s">
        <v>3864</v>
      </c>
      <c r="C117" s="4" t="s">
        <v>3865</v>
      </c>
      <c r="D117" s="4" t="s">
        <v>3866</v>
      </c>
      <c r="E117" s="4" t="s">
        <v>109</v>
      </c>
      <c r="G117" s="4" t="str">
        <f t="shared" si="4"/>
        <v>Eucalyptus globulus</v>
      </c>
      <c r="I117" s="4" t="str">
        <v>Macroptilium atropurpureum</v>
      </c>
      <c r="N117" s="4" t="str" cm="1">
        <f t="array" ref="N117:BM117">IFERROR(TRANSPOSE(_xlfn.UNIQUE(_xlfn._xlws.FILTER(D$2:D$10003,(D$2:D$10003&lt;&gt;"")*ISNUMBER(SEARCH(AgFor!C22,G$2:G$10003))))),"")</f>
        <v>adstringens</v>
      </c>
      <c r="O117" s="4" t="str">
        <v>cupressiformis</v>
      </c>
      <c r="P117" s="4" t="str">
        <v>indica</v>
      </c>
      <c r="Q117" s="4" t="str">
        <v>krauddiana</v>
      </c>
      <c r="R117" s="4" t="str">
        <v>subalata</v>
      </c>
      <c r="S117" s="4" t="str">
        <v>tomentosa</v>
      </c>
      <c r="T117" s="4" t="str">
        <v>adansoniana</v>
      </c>
      <c r="U117" s="4" t="str">
        <v>campylacantha</v>
      </c>
      <c r="V117" s="4" t="str">
        <v>trispinosa</v>
      </c>
      <c r="W117" s="4" t="str">
        <v>heteracantha</v>
      </c>
      <c r="X117" s="4" t="str">
        <v>raddiana</v>
      </c>
      <c r="Y117" s="4" t="str">
        <v>spirocarpa</v>
      </c>
      <c r="Z117" s="4" t="str">
        <v>welwitschii</v>
      </c>
      <c r="AA117" s="4" t="str">
        <v>arguta</v>
      </c>
      <c r="AB117" s="4" t="str">
        <v>glabrata</v>
      </c>
      <c r="AC117" s="4" t="str">
        <v>humbertii</v>
      </c>
      <c r="AD117" s="4" t="str">
        <v>macrophylla</v>
      </c>
      <c r="AE117" s="4" t="str">
        <v>madagascariensis</v>
      </c>
      <c r="AF117" s="4" t="str">
        <v>africana</v>
      </c>
      <c r="AG117" s="4" t="str">
        <v>usambarensis</v>
      </c>
      <c r="AH117" s="4" t="str">
        <v>incana</v>
      </c>
      <c r="AI117" s="4" t="str">
        <v>leutweinii</v>
      </c>
      <c r="AJ117" s="4" t="str">
        <v>engleri</v>
      </c>
      <c r="AK117" s="4" t="str">
        <v>erlangeri</v>
      </c>
      <c r="AL117" s="4" t="str">
        <v>imperialis</v>
      </c>
      <c r="AM117" s="4" t="str">
        <v>angustifolia</v>
      </c>
      <c r="AN117" s="4" t="str">
        <v>angustissima</v>
      </c>
      <c r="AO117" s="4" t="str">
        <v>arizonica</v>
      </c>
      <c r="AP117" s="4" t="str">
        <v>cuneata</v>
      </c>
      <c r="AQ117" s="4" t="str">
        <v>abyssinica</v>
      </c>
      <c r="AR117" s="4" t="str">
        <v>obtusa</v>
      </c>
      <c r="AS117" s="4" t="str">
        <v>bicostata</v>
      </c>
      <c r="AT117" s="4" t="str">
        <v>maidenii</v>
      </c>
      <c r="AU117" s="4" t="str">
        <v>pseudoglobulus</v>
      </c>
      <c r="AV117" s="4" t="str">
        <v>leprieurii</v>
      </c>
      <c r="AW117" s="4" t="str">
        <v>uncinatus</v>
      </c>
      <c r="AX117" s="4" t="str">
        <v>benglensis</v>
      </c>
      <c r="AY117" s="4" t="str">
        <v>eminii</v>
      </c>
      <c r="AZ117" s="4" t="str">
        <v>cuspidata</v>
      </c>
      <c r="BA117" s="4" t="str">
        <v>guanchica</v>
      </c>
      <c r="BB117" s="4" t="str">
        <v>laperrinei</v>
      </c>
      <c r="BC117" s="4" t="str">
        <v>maroccana</v>
      </c>
      <c r="BD117" s="4" t="str">
        <v>cersiformis</v>
      </c>
      <c r="BE117" s="4" t="str">
        <v>antunesii</v>
      </c>
      <c r="BF117" s="4" t="str">
        <v>africanum</v>
      </c>
      <c r="BG117" s="4" t="str">
        <v>goetzei</v>
      </c>
      <c r="BH117" s="4" t="str">
        <v>punctata</v>
      </c>
      <c r="BI117" s="4" t="str">
        <v>huillense</v>
      </c>
      <c r="BJ117" s="4" t="str">
        <v>urophyllum</v>
      </c>
      <c r="BK117" s="4" t="str">
        <v>sphaerocarpum</v>
      </c>
      <c r="BL117" s="4" t="str">
        <v>nilotica</v>
      </c>
      <c r="BM117" s="4" t="str">
        <v xml:space="preserve">angustifolia </v>
      </c>
    </row>
    <row r="118" spans="1:65" x14ac:dyDescent="0.35">
      <c r="A118" s="4" t="s">
        <v>3867</v>
      </c>
      <c r="C118" s="4" t="s">
        <v>3868</v>
      </c>
      <c r="D118" s="4" t="s">
        <v>3869</v>
      </c>
      <c r="E118" s="4" t="s">
        <v>109</v>
      </c>
      <c r="G118" s="4" t="str">
        <f t="shared" si="4"/>
        <v>Eucalyptus saligna</v>
      </c>
      <c r="I118" s="4" t="str">
        <v>Macrotyloma axillare</v>
      </c>
      <c r="N118" s="4" t="str" cm="1">
        <f t="array" ref="N118:BM118">IFERROR(TRANSPOSE(_xlfn.UNIQUE(_xlfn._xlws.FILTER(D$2:D$10003,(D$2:D$10003&lt;&gt;"")*ISNUMBER(SEARCH(AgFor!C23,G$2:G$10003))))),"")</f>
        <v>adstringens</v>
      </c>
      <c r="O118" s="4" t="str">
        <v>cupressiformis</v>
      </c>
      <c r="P118" s="4" t="str">
        <v>indica</v>
      </c>
      <c r="Q118" s="4" t="str">
        <v>krauddiana</v>
      </c>
      <c r="R118" s="4" t="str">
        <v>subalata</v>
      </c>
      <c r="S118" s="4" t="str">
        <v>tomentosa</v>
      </c>
      <c r="T118" s="4" t="str">
        <v>adansoniana</v>
      </c>
      <c r="U118" s="4" t="str">
        <v>campylacantha</v>
      </c>
      <c r="V118" s="4" t="str">
        <v>trispinosa</v>
      </c>
      <c r="W118" s="4" t="str">
        <v>heteracantha</v>
      </c>
      <c r="X118" s="4" t="str">
        <v>raddiana</v>
      </c>
      <c r="Y118" s="4" t="str">
        <v>spirocarpa</v>
      </c>
      <c r="Z118" s="4" t="str">
        <v>welwitschii</v>
      </c>
      <c r="AA118" s="4" t="str">
        <v>arguta</v>
      </c>
      <c r="AB118" s="4" t="str">
        <v>glabrata</v>
      </c>
      <c r="AC118" s="4" t="str">
        <v>humbertii</v>
      </c>
      <c r="AD118" s="4" t="str">
        <v>macrophylla</v>
      </c>
      <c r="AE118" s="4" t="str">
        <v>madagascariensis</v>
      </c>
      <c r="AF118" s="4" t="str">
        <v>africana</v>
      </c>
      <c r="AG118" s="4" t="str">
        <v>usambarensis</v>
      </c>
      <c r="AH118" s="4" t="str">
        <v>incana</v>
      </c>
      <c r="AI118" s="4" t="str">
        <v>leutweinii</v>
      </c>
      <c r="AJ118" s="4" t="str">
        <v>engleri</v>
      </c>
      <c r="AK118" s="4" t="str">
        <v>erlangeri</v>
      </c>
      <c r="AL118" s="4" t="str">
        <v>imperialis</v>
      </c>
      <c r="AM118" s="4" t="str">
        <v>angustifolia</v>
      </c>
      <c r="AN118" s="4" t="str">
        <v>angustissima</v>
      </c>
      <c r="AO118" s="4" t="str">
        <v>arizonica</v>
      </c>
      <c r="AP118" s="4" t="str">
        <v>cuneata</v>
      </c>
      <c r="AQ118" s="4" t="str">
        <v>abyssinica</v>
      </c>
      <c r="AR118" s="4" t="str">
        <v>obtusa</v>
      </c>
      <c r="AS118" s="4" t="str">
        <v>bicostata</v>
      </c>
      <c r="AT118" s="4" t="str">
        <v>maidenii</v>
      </c>
      <c r="AU118" s="4" t="str">
        <v>pseudoglobulus</v>
      </c>
      <c r="AV118" s="4" t="str">
        <v>leprieurii</v>
      </c>
      <c r="AW118" s="4" t="str">
        <v>uncinatus</v>
      </c>
      <c r="AX118" s="4" t="str">
        <v>benglensis</v>
      </c>
      <c r="AY118" s="4" t="str">
        <v>eminii</v>
      </c>
      <c r="AZ118" s="4" t="str">
        <v>cuspidata</v>
      </c>
      <c r="BA118" s="4" t="str">
        <v>guanchica</v>
      </c>
      <c r="BB118" s="4" t="str">
        <v>laperrinei</v>
      </c>
      <c r="BC118" s="4" t="str">
        <v>maroccana</v>
      </c>
      <c r="BD118" s="4" t="str">
        <v>cersiformis</v>
      </c>
      <c r="BE118" s="4" t="str">
        <v>antunesii</v>
      </c>
      <c r="BF118" s="4" t="str">
        <v>africanum</v>
      </c>
      <c r="BG118" s="4" t="str">
        <v>goetzei</v>
      </c>
      <c r="BH118" s="4" t="str">
        <v>punctata</v>
      </c>
      <c r="BI118" s="4" t="str">
        <v>huillense</v>
      </c>
      <c r="BJ118" s="4" t="str">
        <v>urophyllum</v>
      </c>
      <c r="BK118" s="4" t="str">
        <v>sphaerocarpum</v>
      </c>
      <c r="BL118" s="4" t="str">
        <v>nilotica</v>
      </c>
      <c r="BM118" s="4" t="str">
        <v xml:space="preserve">angustifolia </v>
      </c>
    </row>
    <row r="119" spans="1:65" x14ac:dyDescent="0.35">
      <c r="A119" s="4" t="s">
        <v>3867</v>
      </c>
      <c r="C119" s="4" t="s">
        <v>3868</v>
      </c>
      <c r="D119" s="4" t="s">
        <v>3870</v>
      </c>
      <c r="E119" s="4" t="s">
        <v>109</v>
      </c>
      <c r="G119" s="4" t="str">
        <f t="shared" si="4"/>
        <v>Eucalyptus saligna</v>
      </c>
      <c r="I119" s="4" t="str">
        <v>Macrotyloma daltonii</v>
      </c>
      <c r="N119" s="4" t="str" cm="1">
        <f t="array" ref="N119:BM119">IFERROR(TRANSPOSE(_xlfn.UNIQUE(_xlfn._xlws.FILTER(D$2:D$10003,(D$2:D$10003&lt;&gt;"")*ISNUMBER(SEARCH(AgFor!C24,G$2:G$10003))))),"")</f>
        <v>adstringens</v>
      </c>
      <c r="O119" s="4" t="str">
        <v>cupressiformis</v>
      </c>
      <c r="P119" s="4" t="str">
        <v>indica</v>
      </c>
      <c r="Q119" s="4" t="str">
        <v>krauddiana</v>
      </c>
      <c r="R119" s="4" t="str">
        <v>subalata</v>
      </c>
      <c r="S119" s="4" t="str">
        <v>tomentosa</v>
      </c>
      <c r="T119" s="4" t="str">
        <v>adansoniana</v>
      </c>
      <c r="U119" s="4" t="str">
        <v>campylacantha</v>
      </c>
      <c r="V119" s="4" t="str">
        <v>trispinosa</v>
      </c>
      <c r="W119" s="4" t="str">
        <v>heteracantha</v>
      </c>
      <c r="X119" s="4" t="str">
        <v>raddiana</v>
      </c>
      <c r="Y119" s="4" t="str">
        <v>spirocarpa</v>
      </c>
      <c r="Z119" s="4" t="str">
        <v>welwitschii</v>
      </c>
      <c r="AA119" s="4" t="str">
        <v>arguta</v>
      </c>
      <c r="AB119" s="4" t="str">
        <v>glabrata</v>
      </c>
      <c r="AC119" s="4" t="str">
        <v>humbertii</v>
      </c>
      <c r="AD119" s="4" t="str">
        <v>macrophylla</v>
      </c>
      <c r="AE119" s="4" t="str">
        <v>madagascariensis</v>
      </c>
      <c r="AF119" s="4" t="str">
        <v>africana</v>
      </c>
      <c r="AG119" s="4" t="str">
        <v>usambarensis</v>
      </c>
      <c r="AH119" s="4" t="str">
        <v>incana</v>
      </c>
      <c r="AI119" s="4" t="str">
        <v>leutweinii</v>
      </c>
      <c r="AJ119" s="4" t="str">
        <v>engleri</v>
      </c>
      <c r="AK119" s="4" t="str">
        <v>erlangeri</v>
      </c>
      <c r="AL119" s="4" t="str">
        <v>imperialis</v>
      </c>
      <c r="AM119" s="4" t="str">
        <v>angustifolia</v>
      </c>
      <c r="AN119" s="4" t="str">
        <v>angustissima</v>
      </c>
      <c r="AO119" s="4" t="str">
        <v>arizonica</v>
      </c>
      <c r="AP119" s="4" t="str">
        <v>cuneata</v>
      </c>
      <c r="AQ119" s="4" t="str">
        <v>abyssinica</v>
      </c>
      <c r="AR119" s="4" t="str">
        <v>obtusa</v>
      </c>
      <c r="AS119" s="4" t="str">
        <v>bicostata</v>
      </c>
      <c r="AT119" s="4" t="str">
        <v>maidenii</v>
      </c>
      <c r="AU119" s="4" t="str">
        <v>pseudoglobulus</v>
      </c>
      <c r="AV119" s="4" t="str">
        <v>leprieurii</v>
      </c>
      <c r="AW119" s="4" t="str">
        <v>uncinatus</v>
      </c>
      <c r="AX119" s="4" t="str">
        <v>benglensis</v>
      </c>
      <c r="AY119" s="4" t="str">
        <v>eminii</v>
      </c>
      <c r="AZ119" s="4" t="str">
        <v>cuspidata</v>
      </c>
      <c r="BA119" s="4" t="str">
        <v>guanchica</v>
      </c>
      <c r="BB119" s="4" t="str">
        <v>laperrinei</v>
      </c>
      <c r="BC119" s="4" t="str">
        <v>maroccana</v>
      </c>
      <c r="BD119" s="4" t="str">
        <v>cersiformis</v>
      </c>
      <c r="BE119" s="4" t="str">
        <v>antunesii</v>
      </c>
      <c r="BF119" s="4" t="str">
        <v>africanum</v>
      </c>
      <c r="BG119" s="4" t="str">
        <v>goetzei</v>
      </c>
      <c r="BH119" s="4" t="str">
        <v>punctata</v>
      </c>
      <c r="BI119" s="4" t="str">
        <v>huillense</v>
      </c>
      <c r="BJ119" s="4" t="str">
        <v>urophyllum</v>
      </c>
      <c r="BK119" s="4" t="str">
        <v>sphaerocarpum</v>
      </c>
      <c r="BL119" s="4" t="str">
        <v>nilotica</v>
      </c>
      <c r="BM119" s="4" t="str">
        <v xml:space="preserve">angustifolia </v>
      </c>
    </row>
    <row r="120" spans="1:65" x14ac:dyDescent="0.35">
      <c r="A120" s="4" t="s">
        <v>3867</v>
      </c>
      <c r="C120" s="4" t="s">
        <v>3868</v>
      </c>
      <c r="D120" s="4" t="s">
        <v>3871</v>
      </c>
      <c r="E120" s="4" t="s">
        <v>109</v>
      </c>
      <c r="G120" s="4" t="str">
        <f t="shared" si="4"/>
        <v>Eucalyptus saligna</v>
      </c>
      <c r="I120" s="4" t="str">
        <v>Maesopsis eminii</v>
      </c>
      <c r="N120" s="4" t="str" cm="1">
        <f t="array" ref="N120:BM120">IFERROR(TRANSPOSE(_xlfn.UNIQUE(_xlfn._xlws.FILTER(D$2:D$10003,(D$2:D$10003&lt;&gt;"")*ISNUMBER(SEARCH(AgFor!C25,G$2:G$10003))))),"")</f>
        <v>adstringens</v>
      </c>
      <c r="O120" s="4" t="str">
        <v>cupressiformis</v>
      </c>
      <c r="P120" s="4" t="str">
        <v>indica</v>
      </c>
      <c r="Q120" s="4" t="str">
        <v>krauddiana</v>
      </c>
      <c r="R120" s="4" t="str">
        <v>subalata</v>
      </c>
      <c r="S120" s="4" t="str">
        <v>tomentosa</v>
      </c>
      <c r="T120" s="4" t="str">
        <v>adansoniana</v>
      </c>
      <c r="U120" s="4" t="str">
        <v>campylacantha</v>
      </c>
      <c r="V120" s="4" t="str">
        <v>trispinosa</v>
      </c>
      <c r="W120" s="4" t="str">
        <v>heteracantha</v>
      </c>
      <c r="X120" s="4" t="str">
        <v>raddiana</v>
      </c>
      <c r="Y120" s="4" t="str">
        <v>spirocarpa</v>
      </c>
      <c r="Z120" s="4" t="str">
        <v>welwitschii</v>
      </c>
      <c r="AA120" s="4" t="str">
        <v>arguta</v>
      </c>
      <c r="AB120" s="4" t="str">
        <v>glabrata</v>
      </c>
      <c r="AC120" s="4" t="str">
        <v>humbertii</v>
      </c>
      <c r="AD120" s="4" t="str">
        <v>macrophylla</v>
      </c>
      <c r="AE120" s="4" t="str">
        <v>madagascariensis</v>
      </c>
      <c r="AF120" s="4" t="str">
        <v>africana</v>
      </c>
      <c r="AG120" s="4" t="str">
        <v>usambarensis</v>
      </c>
      <c r="AH120" s="4" t="str">
        <v>incana</v>
      </c>
      <c r="AI120" s="4" t="str">
        <v>leutweinii</v>
      </c>
      <c r="AJ120" s="4" t="str">
        <v>engleri</v>
      </c>
      <c r="AK120" s="4" t="str">
        <v>erlangeri</v>
      </c>
      <c r="AL120" s="4" t="str">
        <v>imperialis</v>
      </c>
      <c r="AM120" s="4" t="str">
        <v>angustifolia</v>
      </c>
      <c r="AN120" s="4" t="str">
        <v>angustissima</v>
      </c>
      <c r="AO120" s="4" t="str">
        <v>arizonica</v>
      </c>
      <c r="AP120" s="4" t="str">
        <v>cuneata</v>
      </c>
      <c r="AQ120" s="4" t="str">
        <v>abyssinica</v>
      </c>
      <c r="AR120" s="4" t="str">
        <v>obtusa</v>
      </c>
      <c r="AS120" s="4" t="str">
        <v>bicostata</v>
      </c>
      <c r="AT120" s="4" t="str">
        <v>maidenii</v>
      </c>
      <c r="AU120" s="4" t="str">
        <v>pseudoglobulus</v>
      </c>
      <c r="AV120" s="4" t="str">
        <v>leprieurii</v>
      </c>
      <c r="AW120" s="4" t="str">
        <v>uncinatus</v>
      </c>
      <c r="AX120" s="4" t="str">
        <v>benglensis</v>
      </c>
      <c r="AY120" s="4" t="str">
        <v>eminii</v>
      </c>
      <c r="AZ120" s="4" t="str">
        <v>cuspidata</v>
      </c>
      <c r="BA120" s="4" t="str">
        <v>guanchica</v>
      </c>
      <c r="BB120" s="4" t="str">
        <v>laperrinei</v>
      </c>
      <c r="BC120" s="4" t="str">
        <v>maroccana</v>
      </c>
      <c r="BD120" s="4" t="str">
        <v>cersiformis</v>
      </c>
      <c r="BE120" s="4" t="str">
        <v>antunesii</v>
      </c>
      <c r="BF120" s="4" t="str">
        <v>africanum</v>
      </c>
      <c r="BG120" s="4" t="str">
        <v>goetzei</v>
      </c>
      <c r="BH120" s="4" t="str">
        <v>punctata</v>
      </c>
      <c r="BI120" s="4" t="str">
        <v>huillense</v>
      </c>
      <c r="BJ120" s="4" t="str">
        <v>urophyllum</v>
      </c>
      <c r="BK120" s="4" t="str">
        <v>sphaerocarpum</v>
      </c>
      <c r="BL120" s="4" t="str">
        <v>nilotica</v>
      </c>
      <c r="BM120" s="4" t="str">
        <v xml:space="preserve">angustifolia </v>
      </c>
    </row>
    <row r="121" spans="1:65" x14ac:dyDescent="0.35">
      <c r="A121" s="4" t="s">
        <v>3872</v>
      </c>
      <c r="B121" s="4" t="s">
        <v>3873</v>
      </c>
      <c r="C121" s="4" t="s">
        <v>3874</v>
      </c>
      <c r="D121" s="4" t="s">
        <v>109</v>
      </c>
      <c r="E121" s="4" t="s">
        <v>3875</v>
      </c>
      <c r="G121" s="4" t="str">
        <f t="shared" si="4"/>
        <v>Euclea racemosa</v>
      </c>
      <c r="I121" s="4" t="str">
        <v>Mangifera indica</v>
      </c>
      <c r="N121" s="4" t="str" cm="1">
        <f t="array" ref="N121:BM121">IFERROR(TRANSPOSE(_xlfn.UNIQUE(_xlfn._xlws.FILTER(D$2:D$10003,(D$2:D$10003&lt;&gt;"")*ISNUMBER(SEARCH(AgFor!C26,G$2:G$10003))))),"")</f>
        <v>adstringens</v>
      </c>
      <c r="O121" s="4" t="str">
        <v>cupressiformis</v>
      </c>
      <c r="P121" s="4" t="str">
        <v>indica</v>
      </c>
      <c r="Q121" s="4" t="str">
        <v>krauddiana</v>
      </c>
      <c r="R121" s="4" t="str">
        <v>subalata</v>
      </c>
      <c r="S121" s="4" t="str">
        <v>tomentosa</v>
      </c>
      <c r="T121" s="4" t="str">
        <v>adansoniana</v>
      </c>
      <c r="U121" s="4" t="str">
        <v>campylacantha</v>
      </c>
      <c r="V121" s="4" t="str">
        <v>trispinosa</v>
      </c>
      <c r="W121" s="4" t="str">
        <v>heteracantha</v>
      </c>
      <c r="X121" s="4" t="str">
        <v>raddiana</v>
      </c>
      <c r="Y121" s="4" t="str">
        <v>spirocarpa</v>
      </c>
      <c r="Z121" s="4" t="str">
        <v>welwitschii</v>
      </c>
      <c r="AA121" s="4" t="str">
        <v>arguta</v>
      </c>
      <c r="AB121" s="4" t="str">
        <v>glabrata</v>
      </c>
      <c r="AC121" s="4" t="str">
        <v>humbertii</v>
      </c>
      <c r="AD121" s="4" t="str">
        <v>macrophylla</v>
      </c>
      <c r="AE121" s="4" t="str">
        <v>madagascariensis</v>
      </c>
      <c r="AF121" s="4" t="str">
        <v>africana</v>
      </c>
      <c r="AG121" s="4" t="str">
        <v>usambarensis</v>
      </c>
      <c r="AH121" s="4" t="str">
        <v>incana</v>
      </c>
      <c r="AI121" s="4" t="str">
        <v>leutweinii</v>
      </c>
      <c r="AJ121" s="4" t="str">
        <v>engleri</v>
      </c>
      <c r="AK121" s="4" t="str">
        <v>erlangeri</v>
      </c>
      <c r="AL121" s="4" t="str">
        <v>imperialis</v>
      </c>
      <c r="AM121" s="4" t="str">
        <v>angustifolia</v>
      </c>
      <c r="AN121" s="4" t="str">
        <v>angustissima</v>
      </c>
      <c r="AO121" s="4" t="str">
        <v>arizonica</v>
      </c>
      <c r="AP121" s="4" t="str">
        <v>cuneata</v>
      </c>
      <c r="AQ121" s="4" t="str">
        <v>abyssinica</v>
      </c>
      <c r="AR121" s="4" t="str">
        <v>obtusa</v>
      </c>
      <c r="AS121" s="4" t="str">
        <v>bicostata</v>
      </c>
      <c r="AT121" s="4" t="str">
        <v>maidenii</v>
      </c>
      <c r="AU121" s="4" t="str">
        <v>pseudoglobulus</v>
      </c>
      <c r="AV121" s="4" t="str">
        <v>leprieurii</v>
      </c>
      <c r="AW121" s="4" t="str">
        <v>uncinatus</v>
      </c>
      <c r="AX121" s="4" t="str">
        <v>benglensis</v>
      </c>
      <c r="AY121" s="4" t="str">
        <v>eminii</v>
      </c>
      <c r="AZ121" s="4" t="str">
        <v>cuspidata</v>
      </c>
      <c r="BA121" s="4" t="str">
        <v>guanchica</v>
      </c>
      <c r="BB121" s="4" t="str">
        <v>laperrinei</v>
      </c>
      <c r="BC121" s="4" t="str">
        <v>maroccana</v>
      </c>
      <c r="BD121" s="4" t="str">
        <v>cersiformis</v>
      </c>
      <c r="BE121" s="4" t="str">
        <v>antunesii</v>
      </c>
      <c r="BF121" s="4" t="str">
        <v>africanum</v>
      </c>
      <c r="BG121" s="4" t="str">
        <v>goetzei</v>
      </c>
      <c r="BH121" s="4" t="str">
        <v>punctata</v>
      </c>
      <c r="BI121" s="4" t="str">
        <v>huillense</v>
      </c>
      <c r="BJ121" s="4" t="str">
        <v>urophyllum</v>
      </c>
      <c r="BK121" s="4" t="str">
        <v>sphaerocarpum</v>
      </c>
      <c r="BL121" s="4" t="str">
        <v>nilotica</v>
      </c>
      <c r="BM121" s="4" t="str">
        <v xml:space="preserve">angustifolia </v>
      </c>
    </row>
    <row r="122" spans="1:65" x14ac:dyDescent="0.35">
      <c r="A122" s="4" t="s">
        <v>3872</v>
      </c>
      <c r="B122" s="4" t="s">
        <v>3873</v>
      </c>
      <c r="C122" s="4" t="s">
        <v>3874</v>
      </c>
      <c r="D122" s="4" t="s">
        <v>109</v>
      </c>
      <c r="E122" s="4" t="s">
        <v>3876</v>
      </c>
      <c r="G122" s="4" t="str">
        <f t="shared" si="4"/>
        <v>Euclea racemosa</v>
      </c>
      <c r="I122" s="4" t="str">
        <v>Markhamia lutea</v>
      </c>
      <c r="N122" s="4" t="str" cm="1">
        <f t="array" ref="N122:BM122">IFERROR(TRANSPOSE(_xlfn.UNIQUE(_xlfn._xlws.FILTER(D$2:D$10003,(D$2:D$10003&lt;&gt;"")*ISNUMBER(SEARCH(AgFor!C27,G$2:G$10003))))),"")</f>
        <v>adstringens</v>
      </c>
      <c r="O122" s="4" t="str">
        <v>cupressiformis</v>
      </c>
      <c r="P122" s="4" t="str">
        <v>indica</v>
      </c>
      <c r="Q122" s="4" t="str">
        <v>krauddiana</v>
      </c>
      <c r="R122" s="4" t="str">
        <v>subalata</v>
      </c>
      <c r="S122" s="4" t="str">
        <v>tomentosa</v>
      </c>
      <c r="T122" s="4" t="str">
        <v>adansoniana</v>
      </c>
      <c r="U122" s="4" t="str">
        <v>campylacantha</v>
      </c>
      <c r="V122" s="4" t="str">
        <v>trispinosa</v>
      </c>
      <c r="W122" s="4" t="str">
        <v>heteracantha</v>
      </c>
      <c r="X122" s="4" t="str">
        <v>raddiana</v>
      </c>
      <c r="Y122" s="4" t="str">
        <v>spirocarpa</v>
      </c>
      <c r="Z122" s="4" t="str">
        <v>welwitschii</v>
      </c>
      <c r="AA122" s="4" t="str">
        <v>arguta</v>
      </c>
      <c r="AB122" s="4" t="str">
        <v>glabrata</v>
      </c>
      <c r="AC122" s="4" t="str">
        <v>humbertii</v>
      </c>
      <c r="AD122" s="4" t="str">
        <v>macrophylla</v>
      </c>
      <c r="AE122" s="4" t="str">
        <v>madagascariensis</v>
      </c>
      <c r="AF122" s="4" t="str">
        <v>africana</v>
      </c>
      <c r="AG122" s="4" t="str">
        <v>usambarensis</v>
      </c>
      <c r="AH122" s="4" t="str">
        <v>incana</v>
      </c>
      <c r="AI122" s="4" t="str">
        <v>leutweinii</v>
      </c>
      <c r="AJ122" s="4" t="str">
        <v>engleri</v>
      </c>
      <c r="AK122" s="4" t="str">
        <v>erlangeri</v>
      </c>
      <c r="AL122" s="4" t="str">
        <v>imperialis</v>
      </c>
      <c r="AM122" s="4" t="str">
        <v>angustifolia</v>
      </c>
      <c r="AN122" s="4" t="str">
        <v>angustissima</v>
      </c>
      <c r="AO122" s="4" t="str">
        <v>arizonica</v>
      </c>
      <c r="AP122" s="4" t="str">
        <v>cuneata</v>
      </c>
      <c r="AQ122" s="4" t="str">
        <v>abyssinica</v>
      </c>
      <c r="AR122" s="4" t="str">
        <v>obtusa</v>
      </c>
      <c r="AS122" s="4" t="str">
        <v>bicostata</v>
      </c>
      <c r="AT122" s="4" t="str">
        <v>maidenii</v>
      </c>
      <c r="AU122" s="4" t="str">
        <v>pseudoglobulus</v>
      </c>
      <c r="AV122" s="4" t="str">
        <v>leprieurii</v>
      </c>
      <c r="AW122" s="4" t="str">
        <v>uncinatus</v>
      </c>
      <c r="AX122" s="4" t="str">
        <v>benglensis</v>
      </c>
      <c r="AY122" s="4" t="str">
        <v>eminii</v>
      </c>
      <c r="AZ122" s="4" t="str">
        <v>cuspidata</v>
      </c>
      <c r="BA122" s="4" t="str">
        <v>guanchica</v>
      </c>
      <c r="BB122" s="4" t="str">
        <v>laperrinei</v>
      </c>
      <c r="BC122" s="4" t="str">
        <v>maroccana</v>
      </c>
      <c r="BD122" s="4" t="str">
        <v>cersiformis</v>
      </c>
      <c r="BE122" s="4" t="str">
        <v>antunesii</v>
      </c>
      <c r="BF122" s="4" t="str">
        <v>africanum</v>
      </c>
      <c r="BG122" s="4" t="str">
        <v>goetzei</v>
      </c>
      <c r="BH122" s="4" t="str">
        <v>punctata</v>
      </c>
      <c r="BI122" s="4" t="str">
        <v>huillense</v>
      </c>
      <c r="BJ122" s="4" t="str">
        <v>urophyllum</v>
      </c>
      <c r="BK122" s="4" t="str">
        <v>sphaerocarpum</v>
      </c>
      <c r="BL122" s="4" t="str">
        <v>nilotica</v>
      </c>
      <c r="BM122" s="4" t="str">
        <v xml:space="preserve">angustifolia </v>
      </c>
    </row>
    <row r="123" spans="1:65" x14ac:dyDescent="0.35">
      <c r="A123" s="4" t="s">
        <v>3623</v>
      </c>
      <c r="C123" s="4" t="s">
        <v>3877</v>
      </c>
      <c r="D123" s="4" t="s">
        <v>109</v>
      </c>
      <c r="E123" s="4" t="s">
        <v>109</v>
      </c>
      <c r="G123" s="4" t="str">
        <f t="shared" si="4"/>
        <v>Faidherbia albida</v>
      </c>
      <c r="I123" s="4" t="str">
        <v>Melia azedarach</v>
      </c>
      <c r="N123" s="4" t="str" cm="1">
        <f t="array" ref="N123:BM123">IFERROR(TRANSPOSE(_xlfn.UNIQUE(_xlfn._xlws.FILTER(D$2:D$10003,(D$2:D$10003&lt;&gt;"")*ISNUMBER(SEARCH(AgFor!C28,G$2:G$10003))))),"")</f>
        <v>adstringens</v>
      </c>
      <c r="O123" s="4" t="str">
        <v>cupressiformis</v>
      </c>
      <c r="P123" s="4" t="str">
        <v>indica</v>
      </c>
      <c r="Q123" s="4" t="str">
        <v>krauddiana</v>
      </c>
      <c r="R123" s="4" t="str">
        <v>subalata</v>
      </c>
      <c r="S123" s="4" t="str">
        <v>tomentosa</v>
      </c>
      <c r="T123" s="4" t="str">
        <v>adansoniana</v>
      </c>
      <c r="U123" s="4" t="str">
        <v>campylacantha</v>
      </c>
      <c r="V123" s="4" t="str">
        <v>trispinosa</v>
      </c>
      <c r="W123" s="4" t="str">
        <v>heteracantha</v>
      </c>
      <c r="X123" s="4" t="str">
        <v>raddiana</v>
      </c>
      <c r="Y123" s="4" t="str">
        <v>spirocarpa</v>
      </c>
      <c r="Z123" s="4" t="str">
        <v>welwitschii</v>
      </c>
      <c r="AA123" s="4" t="str">
        <v>arguta</v>
      </c>
      <c r="AB123" s="4" t="str">
        <v>glabrata</v>
      </c>
      <c r="AC123" s="4" t="str">
        <v>humbertii</v>
      </c>
      <c r="AD123" s="4" t="str">
        <v>macrophylla</v>
      </c>
      <c r="AE123" s="4" t="str">
        <v>madagascariensis</v>
      </c>
      <c r="AF123" s="4" t="str">
        <v>africana</v>
      </c>
      <c r="AG123" s="4" t="str">
        <v>usambarensis</v>
      </c>
      <c r="AH123" s="4" t="str">
        <v>incana</v>
      </c>
      <c r="AI123" s="4" t="str">
        <v>leutweinii</v>
      </c>
      <c r="AJ123" s="4" t="str">
        <v>engleri</v>
      </c>
      <c r="AK123" s="4" t="str">
        <v>erlangeri</v>
      </c>
      <c r="AL123" s="4" t="str">
        <v>imperialis</v>
      </c>
      <c r="AM123" s="4" t="str">
        <v>angustifolia</v>
      </c>
      <c r="AN123" s="4" t="str">
        <v>angustissima</v>
      </c>
      <c r="AO123" s="4" t="str">
        <v>arizonica</v>
      </c>
      <c r="AP123" s="4" t="str">
        <v>cuneata</v>
      </c>
      <c r="AQ123" s="4" t="str">
        <v>abyssinica</v>
      </c>
      <c r="AR123" s="4" t="str">
        <v>obtusa</v>
      </c>
      <c r="AS123" s="4" t="str">
        <v>bicostata</v>
      </c>
      <c r="AT123" s="4" t="str">
        <v>maidenii</v>
      </c>
      <c r="AU123" s="4" t="str">
        <v>pseudoglobulus</v>
      </c>
      <c r="AV123" s="4" t="str">
        <v>leprieurii</v>
      </c>
      <c r="AW123" s="4" t="str">
        <v>uncinatus</v>
      </c>
      <c r="AX123" s="4" t="str">
        <v>benglensis</v>
      </c>
      <c r="AY123" s="4" t="str">
        <v>eminii</v>
      </c>
      <c r="AZ123" s="4" t="str">
        <v>cuspidata</v>
      </c>
      <c r="BA123" s="4" t="str">
        <v>guanchica</v>
      </c>
      <c r="BB123" s="4" t="str">
        <v>laperrinei</v>
      </c>
      <c r="BC123" s="4" t="str">
        <v>maroccana</v>
      </c>
      <c r="BD123" s="4" t="str">
        <v>cersiformis</v>
      </c>
      <c r="BE123" s="4" t="str">
        <v>antunesii</v>
      </c>
      <c r="BF123" s="4" t="str">
        <v>africanum</v>
      </c>
      <c r="BG123" s="4" t="str">
        <v>goetzei</v>
      </c>
      <c r="BH123" s="4" t="str">
        <v>punctata</v>
      </c>
      <c r="BI123" s="4" t="str">
        <v>huillense</v>
      </c>
      <c r="BJ123" s="4" t="str">
        <v>urophyllum</v>
      </c>
      <c r="BK123" s="4" t="str">
        <v>sphaerocarpum</v>
      </c>
      <c r="BL123" s="4" t="str">
        <v>nilotica</v>
      </c>
      <c r="BM123" s="4" t="str">
        <v xml:space="preserve">angustifolia </v>
      </c>
    </row>
    <row r="124" spans="1:65" x14ac:dyDescent="0.35">
      <c r="A124" s="754" t="s">
        <v>3878</v>
      </c>
      <c r="C124" s="755" t="s">
        <v>3879</v>
      </c>
      <c r="F124" s="4" t="s">
        <v>1427</v>
      </c>
      <c r="G124" s="4" t="str">
        <f t="shared" si="4"/>
        <v>Fernandoa madagascariensis</v>
      </c>
      <c r="I124" s="4" t="str">
        <v>Melia volkensii</v>
      </c>
      <c r="N124" s="4" t="str" cm="1">
        <f t="array" ref="N124:BM124">IFERROR(TRANSPOSE(_xlfn.UNIQUE(_xlfn._xlws.FILTER(D$2:D$10003,(D$2:D$10003&lt;&gt;"")*ISNUMBER(SEARCH(AgFor!C29,G$2:G$10003))))),"")</f>
        <v>adstringens</v>
      </c>
      <c r="O124" s="4" t="str">
        <v>cupressiformis</v>
      </c>
      <c r="P124" s="4" t="str">
        <v>indica</v>
      </c>
      <c r="Q124" s="4" t="str">
        <v>krauddiana</v>
      </c>
      <c r="R124" s="4" t="str">
        <v>subalata</v>
      </c>
      <c r="S124" s="4" t="str">
        <v>tomentosa</v>
      </c>
      <c r="T124" s="4" t="str">
        <v>adansoniana</v>
      </c>
      <c r="U124" s="4" t="str">
        <v>campylacantha</v>
      </c>
      <c r="V124" s="4" t="str">
        <v>trispinosa</v>
      </c>
      <c r="W124" s="4" t="str">
        <v>heteracantha</v>
      </c>
      <c r="X124" s="4" t="str">
        <v>raddiana</v>
      </c>
      <c r="Y124" s="4" t="str">
        <v>spirocarpa</v>
      </c>
      <c r="Z124" s="4" t="str">
        <v>welwitschii</v>
      </c>
      <c r="AA124" s="4" t="str">
        <v>arguta</v>
      </c>
      <c r="AB124" s="4" t="str">
        <v>glabrata</v>
      </c>
      <c r="AC124" s="4" t="str">
        <v>humbertii</v>
      </c>
      <c r="AD124" s="4" t="str">
        <v>macrophylla</v>
      </c>
      <c r="AE124" s="4" t="str">
        <v>madagascariensis</v>
      </c>
      <c r="AF124" s="4" t="str">
        <v>africana</v>
      </c>
      <c r="AG124" s="4" t="str">
        <v>usambarensis</v>
      </c>
      <c r="AH124" s="4" t="str">
        <v>incana</v>
      </c>
      <c r="AI124" s="4" t="str">
        <v>leutweinii</v>
      </c>
      <c r="AJ124" s="4" t="str">
        <v>engleri</v>
      </c>
      <c r="AK124" s="4" t="str">
        <v>erlangeri</v>
      </c>
      <c r="AL124" s="4" t="str">
        <v>imperialis</v>
      </c>
      <c r="AM124" s="4" t="str">
        <v>angustifolia</v>
      </c>
      <c r="AN124" s="4" t="str">
        <v>angustissima</v>
      </c>
      <c r="AO124" s="4" t="str">
        <v>arizonica</v>
      </c>
      <c r="AP124" s="4" t="str">
        <v>cuneata</v>
      </c>
      <c r="AQ124" s="4" t="str">
        <v>abyssinica</v>
      </c>
      <c r="AR124" s="4" t="str">
        <v>obtusa</v>
      </c>
      <c r="AS124" s="4" t="str">
        <v>bicostata</v>
      </c>
      <c r="AT124" s="4" t="str">
        <v>maidenii</v>
      </c>
      <c r="AU124" s="4" t="str">
        <v>pseudoglobulus</v>
      </c>
      <c r="AV124" s="4" t="str">
        <v>leprieurii</v>
      </c>
      <c r="AW124" s="4" t="str">
        <v>uncinatus</v>
      </c>
      <c r="AX124" s="4" t="str">
        <v>benglensis</v>
      </c>
      <c r="AY124" s="4" t="str">
        <v>eminii</v>
      </c>
      <c r="AZ124" s="4" t="str">
        <v>cuspidata</v>
      </c>
      <c r="BA124" s="4" t="str">
        <v>guanchica</v>
      </c>
      <c r="BB124" s="4" t="str">
        <v>laperrinei</v>
      </c>
      <c r="BC124" s="4" t="str">
        <v>maroccana</v>
      </c>
      <c r="BD124" s="4" t="str">
        <v>cersiformis</v>
      </c>
      <c r="BE124" s="4" t="str">
        <v>antunesii</v>
      </c>
      <c r="BF124" s="4" t="str">
        <v>africanum</v>
      </c>
      <c r="BG124" s="4" t="str">
        <v>goetzei</v>
      </c>
      <c r="BH124" s="4" t="str">
        <v>punctata</v>
      </c>
      <c r="BI124" s="4" t="str">
        <v>huillense</v>
      </c>
      <c r="BJ124" s="4" t="str">
        <v>urophyllum</v>
      </c>
      <c r="BK124" s="4" t="str">
        <v>sphaerocarpum</v>
      </c>
      <c r="BL124" s="4" t="str">
        <v>nilotica</v>
      </c>
      <c r="BM124" s="4" t="str">
        <v xml:space="preserve">angustifolia </v>
      </c>
    </row>
    <row r="125" spans="1:65" x14ac:dyDescent="0.35">
      <c r="A125" s="4" t="s">
        <v>3880</v>
      </c>
      <c r="C125" s="4" t="s">
        <v>3881</v>
      </c>
      <c r="G125" s="4" t="str">
        <f t="shared" si="4"/>
        <v>Ficus exasperata</v>
      </c>
      <c r="I125" s="4" t="str">
        <v>Milicia excelsa</v>
      </c>
      <c r="N125" s="4" t="str" cm="1">
        <f t="array" ref="N125:BM125">IFERROR(TRANSPOSE(_xlfn.UNIQUE(_xlfn._xlws.FILTER(D$2:D$10003,(D$2:D$10003&lt;&gt;"")*ISNUMBER(SEARCH(AgFor!C30,G$2:G$10003))))),"")</f>
        <v>adstringens</v>
      </c>
      <c r="O125" s="4" t="str">
        <v>cupressiformis</v>
      </c>
      <c r="P125" s="4" t="str">
        <v>indica</v>
      </c>
      <c r="Q125" s="4" t="str">
        <v>krauddiana</v>
      </c>
      <c r="R125" s="4" t="str">
        <v>subalata</v>
      </c>
      <c r="S125" s="4" t="str">
        <v>tomentosa</v>
      </c>
      <c r="T125" s="4" t="str">
        <v>adansoniana</v>
      </c>
      <c r="U125" s="4" t="str">
        <v>campylacantha</v>
      </c>
      <c r="V125" s="4" t="str">
        <v>trispinosa</v>
      </c>
      <c r="W125" s="4" t="str">
        <v>heteracantha</v>
      </c>
      <c r="X125" s="4" t="str">
        <v>raddiana</v>
      </c>
      <c r="Y125" s="4" t="str">
        <v>spirocarpa</v>
      </c>
      <c r="Z125" s="4" t="str">
        <v>welwitschii</v>
      </c>
      <c r="AA125" s="4" t="str">
        <v>arguta</v>
      </c>
      <c r="AB125" s="4" t="str">
        <v>glabrata</v>
      </c>
      <c r="AC125" s="4" t="str">
        <v>humbertii</v>
      </c>
      <c r="AD125" s="4" t="str">
        <v>macrophylla</v>
      </c>
      <c r="AE125" s="4" t="str">
        <v>madagascariensis</v>
      </c>
      <c r="AF125" s="4" t="str">
        <v>africana</v>
      </c>
      <c r="AG125" s="4" t="str">
        <v>usambarensis</v>
      </c>
      <c r="AH125" s="4" t="str">
        <v>incana</v>
      </c>
      <c r="AI125" s="4" t="str">
        <v>leutweinii</v>
      </c>
      <c r="AJ125" s="4" t="str">
        <v>engleri</v>
      </c>
      <c r="AK125" s="4" t="str">
        <v>erlangeri</v>
      </c>
      <c r="AL125" s="4" t="str">
        <v>imperialis</v>
      </c>
      <c r="AM125" s="4" t="str">
        <v>angustifolia</v>
      </c>
      <c r="AN125" s="4" t="str">
        <v>angustissima</v>
      </c>
      <c r="AO125" s="4" t="str">
        <v>arizonica</v>
      </c>
      <c r="AP125" s="4" t="str">
        <v>cuneata</v>
      </c>
      <c r="AQ125" s="4" t="str">
        <v>abyssinica</v>
      </c>
      <c r="AR125" s="4" t="str">
        <v>obtusa</v>
      </c>
      <c r="AS125" s="4" t="str">
        <v>bicostata</v>
      </c>
      <c r="AT125" s="4" t="str">
        <v>maidenii</v>
      </c>
      <c r="AU125" s="4" t="str">
        <v>pseudoglobulus</v>
      </c>
      <c r="AV125" s="4" t="str">
        <v>leprieurii</v>
      </c>
      <c r="AW125" s="4" t="str">
        <v>uncinatus</v>
      </c>
      <c r="AX125" s="4" t="str">
        <v>benglensis</v>
      </c>
      <c r="AY125" s="4" t="str">
        <v>eminii</v>
      </c>
      <c r="AZ125" s="4" t="str">
        <v>cuspidata</v>
      </c>
      <c r="BA125" s="4" t="str">
        <v>guanchica</v>
      </c>
      <c r="BB125" s="4" t="str">
        <v>laperrinei</v>
      </c>
      <c r="BC125" s="4" t="str">
        <v>maroccana</v>
      </c>
      <c r="BD125" s="4" t="str">
        <v>cersiformis</v>
      </c>
      <c r="BE125" s="4" t="str">
        <v>antunesii</v>
      </c>
      <c r="BF125" s="4" t="str">
        <v>africanum</v>
      </c>
      <c r="BG125" s="4" t="str">
        <v>goetzei</v>
      </c>
      <c r="BH125" s="4" t="str">
        <v>punctata</v>
      </c>
      <c r="BI125" s="4" t="str">
        <v>huillense</v>
      </c>
      <c r="BJ125" s="4" t="str">
        <v>urophyllum</v>
      </c>
      <c r="BK125" s="4" t="str">
        <v>sphaerocarpum</v>
      </c>
      <c r="BL125" s="4" t="str">
        <v>nilotica</v>
      </c>
      <c r="BM125" s="4" t="str">
        <v xml:space="preserve">angustifolia </v>
      </c>
    </row>
    <row r="126" spans="1:65" x14ac:dyDescent="0.35">
      <c r="A126" s="4" t="s">
        <v>3882</v>
      </c>
      <c r="C126" s="4" t="s">
        <v>3624</v>
      </c>
      <c r="D126" s="4" t="s">
        <v>109</v>
      </c>
      <c r="E126" s="4" t="s">
        <v>109</v>
      </c>
      <c r="F126" s="4" t="s">
        <v>1437</v>
      </c>
      <c r="G126" s="4" t="str">
        <f t="shared" si="4"/>
        <v>Ficus natalensis</v>
      </c>
      <c r="I126" s="4" t="str">
        <v>Milletia ferruginea</v>
      </c>
      <c r="N126" s="4" t="str" cm="1">
        <f t="array" ref="N126:BM126">IFERROR(TRANSPOSE(_xlfn.UNIQUE(_xlfn._xlws.FILTER(D$2:D$10003,(D$2:D$10003&lt;&gt;"")*ISNUMBER(SEARCH(AgFor!C31,G$2:G$10003))))),"")</f>
        <v>adstringens</v>
      </c>
      <c r="O126" s="4" t="str">
        <v>cupressiformis</v>
      </c>
      <c r="P126" s="4" t="str">
        <v>indica</v>
      </c>
      <c r="Q126" s="4" t="str">
        <v>krauddiana</v>
      </c>
      <c r="R126" s="4" t="str">
        <v>subalata</v>
      </c>
      <c r="S126" s="4" t="str">
        <v>tomentosa</v>
      </c>
      <c r="T126" s="4" t="str">
        <v>adansoniana</v>
      </c>
      <c r="U126" s="4" t="str">
        <v>campylacantha</v>
      </c>
      <c r="V126" s="4" t="str">
        <v>trispinosa</v>
      </c>
      <c r="W126" s="4" t="str">
        <v>heteracantha</v>
      </c>
      <c r="X126" s="4" t="str">
        <v>raddiana</v>
      </c>
      <c r="Y126" s="4" t="str">
        <v>spirocarpa</v>
      </c>
      <c r="Z126" s="4" t="str">
        <v>welwitschii</v>
      </c>
      <c r="AA126" s="4" t="str">
        <v>arguta</v>
      </c>
      <c r="AB126" s="4" t="str">
        <v>glabrata</v>
      </c>
      <c r="AC126" s="4" t="str">
        <v>humbertii</v>
      </c>
      <c r="AD126" s="4" t="str">
        <v>macrophylla</v>
      </c>
      <c r="AE126" s="4" t="str">
        <v>madagascariensis</v>
      </c>
      <c r="AF126" s="4" t="str">
        <v>africana</v>
      </c>
      <c r="AG126" s="4" t="str">
        <v>usambarensis</v>
      </c>
      <c r="AH126" s="4" t="str">
        <v>incana</v>
      </c>
      <c r="AI126" s="4" t="str">
        <v>leutweinii</v>
      </c>
      <c r="AJ126" s="4" t="str">
        <v>engleri</v>
      </c>
      <c r="AK126" s="4" t="str">
        <v>erlangeri</v>
      </c>
      <c r="AL126" s="4" t="str">
        <v>imperialis</v>
      </c>
      <c r="AM126" s="4" t="str">
        <v>angustifolia</v>
      </c>
      <c r="AN126" s="4" t="str">
        <v>angustissima</v>
      </c>
      <c r="AO126" s="4" t="str">
        <v>arizonica</v>
      </c>
      <c r="AP126" s="4" t="str">
        <v>cuneata</v>
      </c>
      <c r="AQ126" s="4" t="str">
        <v>abyssinica</v>
      </c>
      <c r="AR126" s="4" t="str">
        <v>obtusa</v>
      </c>
      <c r="AS126" s="4" t="str">
        <v>bicostata</v>
      </c>
      <c r="AT126" s="4" t="str">
        <v>maidenii</v>
      </c>
      <c r="AU126" s="4" t="str">
        <v>pseudoglobulus</v>
      </c>
      <c r="AV126" s="4" t="str">
        <v>leprieurii</v>
      </c>
      <c r="AW126" s="4" t="str">
        <v>uncinatus</v>
      </c>
      <c r="AX126" s="4" t="str">
        <v>benglensis</v>
      </c>
      <c r="AY126" s="4" t="str">
        <v>eminii</v>
      </c>
      <c r="AZ126" s="4" t="str">
        <v>cuspidata</v>
      </c>
      <c r="BA126" s="4" t="str">
        <v>guanchica</v>
      </c>
      <c r="BB126" s="4" t="str">
        <v>laperrinei</v>
      </c>
      <c r="BC126" s="4" t="str">
        <v>maroccana</v>
      </c>
      <c r="BD126" s="4" t="str">
        <v>cersiformis</v>
      </c>
      <c r="BE126" s="4" t="str">
        <v>antunesii</v>
      </c>
      <c r="BF126" s="4" t="str">
        <v>africanum</v>
      </c>
      <c r="BG126" s="4" t="str">
        <v>goetzei</v>
      </c>
      <c r="BH126" s="4" t="str">
        <v>punctata</v>
      </c>
      <c r="BI126" s="4" t="str">
        <v>huillense</v>
      </c>
      <c r="BJ126" s="4" t="str">
        <v>urophyllum</v>
      </c>
      <c r="BK126" s="4" t="str">
        <v>sphaerocarpum</v>
      </c>
      <c r="BL126" s="4" t="str">
        <v>nilotica</v>
      </c>
      <c r="BM126" s="4" t="str">
        <v xml:space="preserve">angustifolia </v>
      </c>
    </row>
    <row r="127" spans="1:65" x14ac:dyDescent="0.35">
      <c r="A127" s="607" t="s">
        <v>3883</v>
      </c>
      <c r="B127" s="607" t="s">
        <v>3884</v>
      </c>
      <c r="C127" s="607" t="s">
        <v>3885</v>
      </c>
      <c r="D127" s="4" t="s">
        <v>3886</v>
      </c>
      <c r="E127" s="4" t="s">
        <v>109</v>
      </c>
      <c r="G127" s="4" t="str">
        <f t="shared" si="4"/>
        <v>Ficus laurifolia</v>
      </c>
      <c r="I127" s="4" t="str">
        <v>Millettia thonningii</v>
      </c>
      <c r="N127" s="4" t="str" cm="1">
        <f t="array" ref="N127:BM127">IFERROR(TRANSPOSE(_xlfn.UNIQUE(_xlfn._xlws.FILTER(D$2:D$10003,(D$2:D$10003&lt;&gt;"")*ISNUMBER(SEARCH(AgFor!C32,G$2:G$10003))))),"")</f>
        <v>adstringens</v>
      </c>
      <c r="O127" s="4" t="str">
        <v>cupressiformis</v>
      </c>
      <c r="P127" s="4" t="str">
        <v>indica</v>
      </c>
      <c r="Q127" s="4" t="str">
        <v>krauddiana</v>
      </c>
      <c r="R127" s="4" t="str">
        <v>subalata</v>
      </c>
      <c r="S127" s="4" t="str">
        <v>tomentosa</v>
      </c>
      <c r="T127" s="4" t="str">
        <v>adansoniana</v>
      </c>
      <c r="U127" s="4" t="str">
        <v>campylacantha</v>
      </c>
      <c r="V127" s="4" t="str">
        <v>trispinosa</v>
      </c>
      <c r="W127" s="4" t="str">
        <v>heteracantha</v>
      </c>
      <c r="X127" s="4" t="str">
        <v>raddiana</v>
      </c>
      <c r="Y127" s="4" t="str">
        <v>spirocarpa</v>
      </c>
      <c r="Z127" s="4" t="str">
        <v>welwitschii</v>
      </c>
      <c r="AA127" s="4" t="str">
        <v>arguta</v>
      </c>
      <c r="AB127" s="4" t="str">
        <v>glabrata</v>
      </c>
      <c r="AC127" s="4" t="str">
        <v>humbertii</v>
      </c>
      <c r="AD127" s="4" t="str">
        <v>macrophylla</v>
      </c>
      <c r="AE127" s="4" t="str">
        <v>madagascariensis</v>
      </c>
      <c r="AF127" s="4" t="str">
        <v>africana</v>
      </c>
      <c r="AG127" s="4" t="str">
        <v>usambarensis</v>
      </c>
      <c r="AH127" s="4" t="str">
        <v>incana</v>
      </c>
      <c r="AI127" s="4" t="str">
        <v>leutweinii</v>
      </c>
      <c r="AJ127" s="4" t="str">
        <v>engleri</v>
      </c>
      <c r="AK127" s="4" t="str">
        <v>erlangeri</v>
      </c>
      <c r="AL127" s="4" t="str">
        <v>imperialis</v>
      </c>
      <c r="AM127" s="4" t="str">
        <v>angustifolia</v>
      </c>
      <c r="AN127" s="4" t="str">
        <v>angustissima</v>
      </c>
      <c r="AO127" s="4" t="str">
        <v>arizonica</v>
      </c>
      <c r="AP127" s="4" t="str">
        <v>cuneata</v>
      </c>
      <c r="AQ127" s="4" t="str">
        <v>abyssinica</v>
      </c>
      <c r="AR127" s="4" t="str">
        <v>obtusa</v>
      </c>
      <c r="AS127" s="4" t="str">
        <v>bicostata</v>
      </c>
      <c r="AT127" s="4" t="str">
        <v>maidenii</v>
      </c>
      <c r="AU127" s="4" t="str">
        <v>pseudoglobulus</v>
      </c>
      <c r="AV127" s="4" t="str">
        <v>leprieurii</v>
      </c>
      <c r="AW127" s="4" t="str">
        <v>uncinatus</v>
      </c>
      <c r="AX127" s="4" t="str">
        <v>benglensis</v>
      </c>
      <c r="AY127" s="4" t="str">
        <v>eminii</v>
      </c>
      <c r="AZ127" s="4" t="str">
        <v>cuspidata</v>
      </c>
      <c r="BA127" s="4" t="str">
        <v>guanchica</v>
      </c>
      <c r="BB127" s="4" t="str">
        <v>laperrinei</v>
      </c>
      <c r="BC127" s="4" t="str">
        <v>maroccana</v>
      </c>
      <c r="BD127" s="4" t="str">
        <v>cersiformis</v>
      </c>
      <c r="BE127" s="4" t="str">
        <v>antunesii</v>
      </c>
      <c r="BF127" s="4" t="str">
        <v>africanum</v>
      </c>
      <c r="BG127" s="4" t="str">
        <v>goetzei</v>
      </c>
      <c r="BH127" s="4" t="str">
        <v>punctata</v>
      </c>
      <c r="BI127" s="4" t="str">
        <v>huillense</v>
      </c>
      <c r="BJ127" s="4" t="str">
        <v>urophyllum</v>
      </c>
      <c r="BK127" s="4" t="str">
        <v>sphaerocarpum</v>
      </c>
      <c r="BL127" s="4" t="str">
        <v>nilotica</v>
      </c>
      <c r="BM127" s="4" t="str">
        <v xml:space="preserve">angustifolia </v>
      </c>
    </row>
    <row r="128" spans="1:65" x14ac:dyDescent="0.35">
      <c r="A128" s="4" t="s">
        <v>3887</v>
      </c>
      <c r="C128" s="4" t="s">
        <v>3888</v>
      </c>
      <c r="D128" s="4" t="s">
        <v>109</v>
      </c>
      <c r="E128" s="4" t="s">
        <v>109</v>
      </c>
      <c r="G128" s="4" t="str">
        <f t="shared" si="4"/>
        <v>Ficus polita</v>
      </c>
      <c r="I128" s="4" t="str">
        <v>Moringa oleifera</v>
      </c>
      <c r="N128" s="4" t="str" cm="1">
        <f t="array" ref="N128:BM128">IFERROR(TRANSPOSE(_xlfn.UNIQUE(_xlfn._xlws.FILTER(D$2:D$10003,(D$2:D$10003&lt;&gt;"")*ISNUMBER(SEARCH(AgFor!C33,G$2:G$10003))))),"")</f>
        <v>adstringens</v>
      </c>
      <c r="O128" s="4" t="str">
        <v>cupressiformis</v>
      </c>
      <c r="P128" s="4" t="str">
        <v>indica</v>
      </c>
      <c r="Q128" s="4" t="str">
        <v>krauddiana</v>
      </c>
      <c r="R128" s="4" t="str">
        <v>subalata</v>
      </c>
      <c r="S128" s="4" t="str">
        <v>tomentosa</v>
      </c>
      <c r="T128" s="4" t="str">
        <v>adansoniana</v>
      </c>
      <c r="U128" s="4" t="str">
        <v>campylacantha</v>
      </c>
      <c r="V128" s="4" t="str">
        <v>trispinosa</v>
      </c>
      <c r="W128" s="4" t="str">
        <v>heteracantha</v>
      </c>
      <c r="X128" s="4" t="str">
        <v>raddiana</v>
      </c>
      <c r="Y128" s="4" t="str">
        <v>spirocarpa</v>
      </c>
      <c r="Z128" s="4" t="str">
        <v>welwitschii</v>
      </c>
      <c r="AA128" s="4" t="str">
        <v>arguta</v>
      </c>
      <c r="AB128" s="4" t="str">
        <v>glabrata</v>
      </c>
      <c r="AC128" s="4" t="str">
        <v>humbertii</v>
      </c>
      <c r="AD128" s="4" t="str">
        <v>macrophylla</v>
      </c>
      <c r="AE128" s="4" t="str">
        <v>madagascariensis</v>
      </c>
      <c r="AF128" s="4" t="str">
        <v>africana</v>
      </c>
      <c r="AG128" s="4" t="str">
        <v>usambarensis</v>
      </c>
      <c r="AH128" s="4" t="str">
        <v>incana</v>
      </c>
      <c r="AI128" s="4" t="str">
        <v>leutweinii</v>
      </c>
      <c r="AJ128" s="4" t="str">
        <v>engleri</v>
      </c>
      <c r="AK128" s="4" t="str">
        <v>erlangeri</v>
      </c>
      <c r="AL128" s="4" t="str">
        <v>imperialis</v>
      </c>
      <c r="AM128" s="4" t="str">
        <v>angustifolia</v>
      </c>
      <c r="AN128" s="4" t="str">
        <v>angustissima</v>
      </c>
      <c r="AO128" s="4" t="str">
        <v>arizonica</v>
      </c>
      <c r="AP128" s="4" t="str">
        <v>cuneata</v>
      </c>
      <c r="AQ128" s="4" t="str">
        <v>abyssinica</v>
      </c>
      <c r="AR128" s="4" t="str">
        <v>obtusa</v>
      </c>
      <c r="AS128" s="4" t="str">
        <v>bicostata</v>
      </c>
      <c r="AT128" s="4" t="str">
        <v>maidenii</v>
      </c>
      <c r="AU128" s="4" t="str">
        <v>pseudoglobulus</v>
      </c>
      <c r="AV128" s="4" t="str">
        <v>leprieurii</v>
      </c>
      <c r="AW128" s="4" t="str">
        <v>uncinatus</v>
      </c>
      <c r="AX128" s="4" t="str">
        <v>benglensis</v>
      </c>
      <c r="AY128" s="4" t="str">
        <v>eminii</v>
      </c>
      <c r="AZ128" s="4" t="str">
        <v>cuspidata</v>
      </c>
      <c r="BA128" s="4" t="str">
        <v>guanchica</v>
      </c>
      <c r="BB128" s="4" t="str">
        <v>laperrinei</v>
      </c>
      <c r="BC128" s="4" t="str">
        <v>maroccana</v>
      </c>
      <c r="BD128" s="4" t="str">
        <v>cersiformis</v>
      </c>
      <c r="BE128" s="4" t="str">
        <v>antunesii</v>
      </c>
      <c r="BF128" s="4" t="str">
        <v>africanum</v>
      </c>
      <c r="BG128" s="4" t="str">
        <v>goetzei</v>
      </c>
      <c r="BH128" s="4" t="str">
        <v>punctata</v>
      </c>
      <c r="BI128" s="4" t="str">
        <v>huillense</v>
      </c>
      <c r="BJ128" s="4" t="str">
        <v>urophyllum</v>
      </c>
      <c r="BK128" s="4" t="str">
        <v>sphaerocarpum</v>
      </c>
      <c r="BL128" s="4" t="str">
        <v>nilotica</v>
      </c>
      <c r="BM128" s="4" t="str">
        <v xml:space="preserve">angustifolia </v>
      </c>
    </row>
    <row r="129" spans="1:76" x14ac:dyDescent="0.35">
      <c r="A129" s="4" t="s">
        <v>3889</v>
      </c>
      <c r="C129" s="4" t="s">
        <v>3890</v>
      </c>
      <c r="D129" s="4" t="s">
        <v>109</v>
      </c>
      <c r="E129" s="4" t="s">
        <v>109</v>
      </c>
      <c r="G129" s="4" t="str">
        <f t="shared" si="4"/>
        <v>Ficus sur</v>
      </c>
      <c r="I129" s="4" t="str">
        <v>Moringa stenopetala</v>
      </c>
      <c r="N129" s="4" t="str" cm="1">
        <f t="array" ref="N129:BM129">IFERROR(TRANSPOSE(_xlfn.UNIQUE(_xlfn._xlws.FILTER(D$2:D$10003,(D$2:D$10003&lt;&gt;"")*ISNUMBER(SEARCH(AgFor!C34,G$2:G$10003))))),"")</f>
        <v>adstringens</v>
      </c>
      <c r="O129" s="4" t="str">
        <v>cupressiformis</v>
      </c>
      <c r="P129" s="4" t="str">
        <v>indica</v>
      </c>
      <c r="Q129" s="4" t="str">
        <v>krauddiana</v>
      </c>
      <c r="R129" s="4" t="str">
        <v>subalata</v>
      </c>
      <c r="S129" s="4" t="str">
        <v>tomentosa</v>
      </c>
      <c r="T129" s="4" t="str">
        <v>adansoniana</v>
      </c>
      <c r="U129" s="4" t="str">
        <v>campylacantha</v>
      </c>
      <c r="V129" s="4" t="str">
        <v>trispinosa</v>
      </c>
      <c r="W129" s="4" t="str">
        <v>heteracantha</v>
      </c>
      <c r="X129" s="4" t="str">
        <v>raddiana</v>
      </c>
      <c r="Y129" s="4" t="str">
        <v>spirocarpa</v>
      </c>
      <c r="Z129" s="4" t="str">
        <v>welwitschii</v>
      </c>
      <c r="AA129" s="4" t="str">
        <v>arguta</v>
      </c>
      <c r="AB129" s="4" t="str">
        <v>glabrata</v>
      </c>
      <c r="AC129" s="4" t="str">
        <v>humbertii</v>
      </c>
      <c r="AD129" s="4" t="str">
        <v>macrophylla</v>
      </c>
      <c r="AE129" s="4" t="str">
        <v>madagascariensis</v>
      </c>
      <c r="AF129" s="4" t="str">
        <v>africana</v>
      </c>
      <c r="AG129" s="4" t="str">
        <v>usambarensis</v>
      </c>
      <c r="AH129" s="4" t="str">
        <v>incana</v>
      </c>
      <c r="AI129" s="4" t="str">
        <v>leutweinii</v>
      </c>
      <c r="AJ129" s="4" t="str">
        <v>engleri</v>
      </c>
      <c r="AK129" s="4" t="str">
        <v>erlangeri</v>
      </c>
      <c r="AL129" s="4" t="str">
        <v>imperialis</v>
      </c>
      <c r="AM129" s="4" t="str">
        <v>angustifolia</v>
      </c>
      <c r="AN129" s="4" t="str">
        <v>angustissima</v>
      </c>
      <c r="AO129" s="4" t="str">
        <v>arizonica</v>
      </c>
      <c r="AP129" s="4" t="str">
        <v>cuneata</v>
      </c>
      <c r="AQ129" s="4" t="str">
        <v>abyssinica</v>
      </c>
      <c r="AR129" s="4" t="str">
        <v>obtusa</v>
      </c>
      <c r="AS129" s="4" t="str">
        <v>bicostata</v>
      </c>
      <c r="AT129" s="4" t="str">
        <v>maidenii</v>
      </c>
      <c r="AU129" s="4" t="str">
        <v>pseudoglobulus</v>
      </c>
      <c r="AV129" s="4" t="str">
        <v>leprieurii</v>
      </c>
      <c r="AW129" s="4" t="str">
        <v>uncinatus</v>
      </c>
      <c r="AX129" s="4" t="str">
        <v>benglensis</v>
      </c>
      <c r="AY129" s="4" t="str">
        <v>eminii</v>
      </c>
      <c r="AZ129" s="4" t="str">
        <v>cuspidata</v>
      </c>
      <c r="BA129" s="4" t="str">
        <v>guanchica</v>
      </c>
      <c r="BB129" s="4" t="str">
        <v>laperrinei</v>
      </c>
      <c r="BC129" s="4" t="str">
        <v>maroccana</v>
      </c>
      <c r="BD129" s="4" t="str">
        <v>cersiformis</v>
      </c>
      <c r="BE129" s="4" t="str">
        <v>antunesii</v>
      </c>
      <c r="BF129" s="4" t="str">
        <v>africanum</v>
      </c>
      <c r="BG129" s="4" t="str">
        <v>goetzei</v>
      </c>
      <c r="BH129" s="4" t="str">
        <v>punctata</v>
      </c>
      <c r="BI129" s="4" t="str">
        <v>huillense</v>
      </c>
      <c r="BJ129" s="4" t="str">
        <v>urophyllum</v>
      </c>
      <c r="BK129" s="4" t="str">
        <v>sphaerocarpum</v>
      </c>
      <c r="BL129" s="4" t="str">
        <v>nilotica</v>
      </c>
      <c r="BM129" s="4" t="str">
        <v xml:space="preserve">angustifolia </v>
      </c>
    </row>
    <row r="130" spans="1:76" x14ac:dyDescent="0.35">
      <c r="A130" s="4" t="s">
        <v>3891</v>
      </c>
      <c r="B130" s="4" t="s">
        <v>3892</v>
      </c>
      <c r="C130" s="4" t="s">
        <v>3893</v>
      </c>
      <c r="D130" s="4" t="s">
        <v>109</v>
      </c>
      <c r="E130" s="4" t="s">
        <v>109</v>
      </c>
      <c r="G130" s="4" t="str">
        <f t="shared" si="4"/>
        <v>Flemingia macrophylla</v>
      </c>
      <c r="I130" s="4" t="str">
        <v>Neonotonia wightii</v>
      </c>
      <c r="N130" s="4" t="str" cm="1">
        <f t="array" ref="N130:BM130">IFERROR(TRANSPOSE(_xlfn.UNIQUE(_xlfn._xlws.FILTER(D$2:D$10003,(D$2:D$10003&lt;&gt;"")*ISNUMBER(SEARCH(AgFor!C35,G$2:G$10003))))),"")</f>
        <v>adstringens</v>
      </c>
      <c r="O130" s="4" t="str">
        <v>cupressiformis</v>
      </c>
      <c r="P130" s="4" t="str">
        <v>indica</v>
      </c>
      <c r="Q130" s="4" t="str">
        <v>krauddiana</v>
      </c>
      <c r="R130" s="4" t="str">
        <v>subalata</v>
      </c>
      <c r="S130" s="4" t="str">
        <v>tomentosa</v>
      </c>
      <c r="T130" s="4" t="str">
        <v>adansoniana</v>
      </c>
      <c r="U130" s="4" t="str">
        <v>campylacantha</v>
      </c>
      <c r="V130" s="4" t="str">
        <v>trispinosa</v>
      </c>
      <c r="W130" s="4" t="str">
        <v>heteracantha</v>
      </c>
      <c r="X130" s="4" t="str">
        <v>raddiana</v>
      </c>
      <c r="Y130" s="4" t="str">
        <v>spirocarpa</v>
      </c>
      <c r="Z130" s="4" t="str">
        <v>welwitschii</v>
      </c>
      <c r="AA130" s="4" t="str">
        <v>arguta</v>
      </c>
      <c r="AB130" s="4" t="str">
        <v>glabrata</v>
      </c>
      <c r="AC130" s="4" t="str">
        <v>humbertii</v>
      </c>
      <c r="AD130" s="4" t="str">
        <v>macrophylla</v>
      </c>
      <c r="AE130" s="4" t="str">
        <v>madagascariensis</v>
      </c>
      <c r="AF130" s="4" t="str">
        <v>africana</v>
      </c>
      <c r="AG130" s="4" t="str">
        <v>usambarensis</v>
      </c>
      <c r="AH130" s="4" t="str">
        <v>incana</v>
      </c>
      <c r="AI130" s="4" t="str">
        <v>leutweinii</v>
      </c>
      <c r="AJ130" s="4" t="str">
        <v>engleri</v>
      </c>
      <c r="AK130" s="4" t="str">
        <v>erlangeri</v>
      </c>
      <c r="AL130" s="4" t="str">
        <v>imperialis</v>
      </c>
      <c r="AM130" s="4" t="str">
        <v>angustifolia</v>
      </c>
      <c r="AN130" s="4" t="str">
        <v>angustissima</v>
      </c>
      <c r="AO130" s="4" t="str">
        <v>arizonica</v>
      </c>
      <c r="AP130" s="4" t="str">
        <v>cuneata</v>
      </c>
      <c r="AQ130" s="4" t="str">
        <v>abyssinica</v>
      </c>
      <c r="AR130" s="4" t="str">
        <v>obtusa</v>
      </c>
      <c r="AS130" s="4" t="str">
        <v>bicostata</v>
      </c>
      <c r="AT130" s="4" t="str">
        <v>maidenii</v>
      </c>
      <c r="AU130" s="4" t="str">
        <v>pseudoglobulus</v>
      </c>
      <c r="AV130" s="4" t="str">
        <v>leprieurii</v>
      </c>
      <c r="AW130" s="4" t="str">
        <v>uncinatus</v>
      </c>
      <c r="AX130" s="4" t="str">
        <v>benglensis</v>
      </c>
      <c r="AY130" s="4" t="str">
        <v>eminii</v>
      </c>
      <c r="AZ130" s="4" t="str">
        <v>cuspidata</v>
      </c>
      <c r="BA130" s="4" t="str">
        <v>guanchica</v>
      </c>
      <c r="BB130" s="4" t="str">
        <v>laperrinei</v>
      </c>
      <c r="BC130" s="4" t="str">
        <v>maroccana</v>
      </c>
      <c r="BD130" s="4" t="str">
        <v>cersiformis</v>
      </c>
      <c r="BE130" s="4" t="str">
        <v>antunesii</v>
      </c>
      <c r="BF130" s="4" t="str">
        <v>africanum</v>
      </c>
      <c r="BG130" s="4" t="str">
        <v>goetzei</v>
      </c>
      <c r="BH130" s="4" t="str">
        <v>punctata</v>
      </c>
      <c r="BI130" s="4" t="str">
        <v>huillense</v>
      </c>
      <c r="BJ130" s="4" t="str">
        <v>urophyllum</v>
      </c>
      <c r="BK130" s="4" t="str">
        <v>sphaerocarpum</v>
      </c>
      <c r="BL130" s="4" t="str">
        <v>nilotica</v>
      </c>
      <c r="BM130" s="4" t="str">
        <v xml:space="preserve">angustifolia </v>
      </c>
    </row>
    <row r="131" spans="1:76" x14ac:dyDescent="0.35">
      <c r="A131" s="4" t="s">
        <v>3892</v>
      </c>
      <c r="C131" s="4" t="s">
        <v>3893</v>
      </c>
      <c r="D131" s="4" t="s">
        <v>109</v>
      </c>
      <c r="E131" s="4" t="s">
        <v>3894</v>
      </c>
      <c r="G131" s="4" t="str">
        <f t="shared" si="4"/>
        <v>Flemingia macrophylla</v>
      </c>
      <c r="I131" s="4" t="str">
        <v>Newbouldia laevis</v>
      </c>
      <c r="N131" s="4" t="str" cm="1">
        <f t="array" ref="N131:BM131">IFERROR(TRANSPOSE(_xlfn.UNIQUE(_xlfn._xlws.FILTER(D$2:D$10003,(D$2:D$10003&lt;&gt;"")*ISNUMBER(SEARCH(AgFor!C36,G$2:G$10003))))),"")</f>
        <v>adstringens</v>
      </c>
      <c r="O131" s="4" t="str">
        <v>cupressiformis</v>
      </c>
      <c r="P131" s="4" t="str">
        <v>indica</v>
      </c>
      <c r="Q131" s="4" t="str">
        <v>krauddiana</v>
      </c>
      <c r="R131" s="4" t="str">
        <v>subalata</v>
      </c>
      <c r="S131" s="4" t="str">
        <v>tomentosa</v>
      </c>
      <c r="T131" s="4" t="str">
        <v>adansoniana</v>
      </c>
      <c r="U131" s="4" t="str">
        <v>campylacantha</v>
      </c>
      <c r="V131" s="4" t="str">
        <v>trispinosa</v>
      </c>
      <c r="W131" s="4" t="str">
        <v>heteracantha</v>
      </c>
      <c r="X131" s="4" t="str">
        <v>raddiana</v>
      </c>
      <c r="Y131" s="4" t="str">
        <v>spirocarpa</v>
      </c>
      <c r="Z131" s="4" t="str">
        <v>welwitschii</v>
      </c>
      <c r="AA131" s="4" t="str">
        <v>arguta</v>
      </c>
      <c r="AB131" s="4" t="str">
        <v>glabrata</v>
      </c>
      <c r="AC131" s="4" t="str">
        <v>humbertii</v>
      </c>
      <c r="AD131" s="4" t="str">
        <v>macrophylla</v>
      </c>
      <c r="AE131" s="4" t="str">
        <v>madagascariensis</v>
      </c>
      <c r="AF131" s="4" t="str">
        <v>africana</v>
      </c>
      <c r="AG131" s="4" t="str">
        <v>usambarensis</v>
      </c>
      <c r="AH131" s="4" t="str">
        <v>incana</v>
      </c>
      <c r="AI131" s="4" t="str">
        <v>leutweinii</v>
      </c>
      <c r="AJ131" s="4" t="str">
        <v>engleri</v>
      </c>
      <c r="AK131" s="4" t="str">
        <v>erlangeri</v>
      </c>
      <c r="AL131" s="4" t="str">
        <v>imperialis</v>
      </c>
      <c r="AM131" s="4" t="str">
        <v>angustifolia</v>
      </c>
      <c r="AN131" s="4" t="str">
        <v>angustissima</v>
      </c>
      <c r="AO131" s="4" t="str">
        <v>arizonica</v>
      </c>
      <c r="AP131" s="4" t="str">
        <v>cuneata</v>
      </c>
      <c r="AQ131" s="4" t="str">
        <v>abyssinica</v>
      </c>
      <c r="AR131" s="4" t="str">
        <v>obtusa</v>
      </c>
      <c r="AS131" s="4" t="str">
        <v>bicostata</v>
      </c>
      <c r="AT131" s="4" t="str">
        <v>maidenii</v>
      </c>
      <c r="AU131" s="4" t="str">
        <v>pseudoglobulus</v>
      </c>
      <c r="AV131" s="4" t="str">
        <v>leprieurii</v>
      </c>
      <c r="AW131" s="4" t="str">
        <v>uncinatus</v>
      </c>
      <c r="AX131" s="4" t="str">
        <v>benglensis</v>
      </c>
      <c r="AY131" s="4" t="str">
        <v>eminii</v>
      </c>
      <c r="AZ131" s="4" t="str">
        <v>cuspidata</v>
      </c>
      <c r="BA131" s="4" t="str">
        <v>guanchica</v>
      </c>
      <c r="BB131" s="4" t="str">
        <v>laperrinei</v>
      </c>
      <c r="BC131" s="4" t="str">
        <v>maroccana</v>
      </c>
      <c r="BD131" s="4" t="str">
        <v>cersiformis</v>
      </c>
      <c r="BE131" s="4" t="str">
        <v>antunesii</v>
      </c>
      <c r="BF131" s="4" t="str">
        <v>africanum</v>
      </c>
      <c r="BG131" s="4" t="str">
        <v>goetzei</v>
      </c>
      <c r="BH131" s="4" t="str">
        <v>punctata</v>
      </c>
      <c r="BI131" s="4" t="str">
        <v>huillense</v>
      </c>
      <c r="BJ131" s="4" t="str">
        <v>urophyllum</v>
      </c>
      <c r="BK131" s="4" t="str">
        <v>sphaerocarpum</v>
      </c>
      <c r="BL131" s="4" t="str">
        <v>nilotica</v>
      </c>
      <c r="BM131" s="4" t="str">
        <v xml:space="preserve">angustifolia </v>
      </c>
    </row>
    <row r="132" spans="1:76" x14ac:dyDescent="0.35">
      <c r="A132" s="4" t="s">
        <v>3895</v>
      </c>
      <c r="C132" s="4" t="s">
        <v>3896</v>
      </c>
      <c r="D132" s="4" t="s">
        <v>109</v>
      </c>
      <c r="E132" s="4" t="s">
        <v>109</v>
      </c>
      <c r="G132" s="4" t="str">
        <f t="shared" si="4"/>
        <v>Flemingia sp</v>
      </c>
      <c r="I132" s="4" t="str">
        <v>Olea europaea</v>
      </c>
      <c r="N132" s="4" t="str" cm="1">
        <f t="array" ref="N132:BM132">IFERROR(TRANSPOSE(_xlfn.UNIQUE(_xlfn._xlws.FILTER(D$2:D$10003,(D$2:D$10003&lt;&gt;"")*ISNUMBER(SEARCH(AgFor!C37,G$2:G$10003))))),"")</f>
        <v>adstringens</v>
      </c>
      <c r="O132" s="4" t="str">
        <v>cupressiformis</v>
      </c>
      <c r="P132" s="4" t="str">
        <v>indica</v>
      </c>
      <c r="Q132" s="4" t="str">
        <v>krauddiana</v>
      </c>
      <c r="R132" s="4" t="str">
        <v>subalata</v>
      </c>
      <c r="S132" s="4" t="str">
        <v>tomentosa</v>
      </c>
      <c r="T132" s="4" t="str">
        <v>adansoniana</v>
      </c>
      <c r="U132" s="4" t="str">
        <v>campylacantha</v>
      </c>
      <c r="V132" s="4" t="str">
        <v>trispinosa</v>
      </c>
      <c r="W132" s="4" t="str">
        <v>heteracantha</v>
      </c>
      <c r="X132" s="4" t="str">
        <v>raddiana</v>
      </c>
      <c r="Y132" s="4" t="str">
        <v>spirocarpa</v>
      </c>
      <c r="Z132" s="4" t="str">
        <v>welwitschii</v>
      </c>
      <c r="AA132" s="4" t="str">
        <v>arguta</v>
      </c>
      <c r="AB132" s="4" t="str">
        <v>glabrata</v>
      </c>
      <c r="AC132" s="4" t="str">
        <v>humbertii</v>
      </c>
      <c r="AD132" s="4" t="str">
        <v>macrophylla</v>
      </c>
      <c r="AE132" s="4" t="str">
        <v>madagascariensis</v>
      </c>
      <c r="AF132" s="4" t="str">
        <v>africana</v>
      </c>
      <c r="AG132" s="4" t="str">
        <v>usambarensis</v>
      </c>
      <c r="AH132" s="4" t="str">
        <v>incana</v>
      </c>
      <c r="AI132" s="4" t="str">
        <v>leutweinii</v>
      </c>
      <c r="AJ132" s="4" t="str">
        <v>engleri</v>
      </c>
      <c r="AK132" s="4" t="str">
        <v>erlangeri</v>
      </c>
      <c r="AL132" s="4" t="str">
        <v>imperialis</v>
      </c>
      <c r="AM132" s="4" t="str">
        <v>angustifolia</v>
      </c>
      <c r="AN132" s="4" t="str">
        <v>angustissima</v>
      </c>
      <c r="AO132" s="4" t="str">
        <v>arizonica</v>
      </c>
      <c r="AP132" s="4" t="str">
        <v>cuneata</v>
      </c>
      <c r="AQ132" s="4" t="str">
        <v>abyssinica</v>
      </c>
      <c r="AR132" s="4" t="str">
        <v>obtusa</v>
      </c>
      <c r="AS132" s="4" t="str">
        <v>bicostata</v>
      </c>
      <c r="AT132" s="4" t="str">
        <v>maidenii</v>
      </c>
      <c r="AU132" s="4" t="str">
        <v>pseudoglobulus</v>
      </c>
      <c r="AV132" s="4" t="str">
        <v>leprieurii</v>
      </c>
      <c r="AW132" s="4" t="str">
        <v>uncinatus</v>
      </c>
      <c r="AX132" s="4" t="str">
        <v>benglensis</v>
      </c>
      <c r="AY132" s="4" t="str">
        <v>eminii</v>
      </c>
      <c r="AZ132" s="4" t="str">
        <v>cuspidata</v>
      </c>
      <c r="BA132" s="4" t="str">
        <v>guanchica</v>
      </c>
      <c r="BB132" s="4" t="str">
        <v>laperrinei</v>
      </c>
      <c r="BC132" s="4" t="str">
        <v>maroccana</v>
      </c>
      <c r="BD132" s="4" t="str">
        <v>cersiformis</v>
      </c>
      <c r="BE132" s="4" t="str">
        <v>antunesii</v>
      </c>
      <c r="BF132" s="4" t="str">
        <v>africanum</v>
      </c>
      <c r="BG132" s="4" t="str">
        <v>goetzei</v>
      </c>
      <c r="BH132" s="4" t="str">
        <v>punctata</v>
      </c>
      <c r="BI132" s="4" t="str">
        <v>huillense</v>
      </c>
      <c r="BJ132" s="4" t="str">
        <v>urophyllum</v>
      </c>
      <c r="BK132" s="4" t="str">
        <v>sphaerocarpum</v>
      </c>
      <c r="BL132" s="4" t="str">
        <v>nilotica</v>
      </c>
      <c r="BM132" s="4" t="str">
        <v xml:space="preserve">angustifolia </v>
      </c>
    </row>
    <row r="133" spans="1:76" x14ac:dyDescent="0.35">
      <c r="A133" s="4" t="s">
        <v>3897</v>
      </c>
      <c r="C133" s="4" t="s">
        <v>3893</v>
      </c>
      <c r="D133" s="4" t="s">
        <v>109</v>
      </c>
      <c r="E133" s="4" t="s">
        <v>3894</v>
      </c>
      <c r="G133" s="4" t="str">
        <f t="shared" si="4"/>
        <v>Gliricida sepium</v>
      </c>
      <c r="I133" s="4" t="str">
        <v>Opuntia ficus-indica</v>
      </c>
      <c r="N133" s="4" t="str" cm="1">
        <f t="array" ref="N133:BM133">IFERROR(TRANSPOSE(_xlfn.UNIQUE(_xlfn._xlws.FILTER(D$2:D$10003,(D$2:D$10003&lt;&gt;"")*ISNUMBER(SEARCH(AgFor!C38,G$2:G$10003))))),"")</f>
        <v>adstringens</v>
      </c>
      <c r="O133" s="4" t="str">
        <v>cupressiformis</v>
      </c>
      <c r="P133" s="4" t="str">
        <v>indica</v>
      </c>
      <c r="Q133" s="4" t="str">
        <v>krauddiana</v>
      </c>
      <c r="R133" s="4" t="str">
        <v>subalata</v>
      </c>
      <c r="S133" s="4" t="str">
        <v>tomentosa</v>
      </c>
      <c r="T133" s="4" t="str">
        <v>adansoniana</v>
      </c>
      <c r="U133" s="4" t="str">
        <v>campylacantha</v>
      </c>
      <c r="V133" s="4" t="str">
        <v>trispinosa</v>
      </c>
      <c r="W133" s="4" t="str">
        <v>heteracantha</v>
      </c>
      <c r="X133" s="4" t="str">
        <v>raddiana</v>
      </c>
      <c r="Y133" s="4" t="str">
        <v>spirocarpa</v>
      </c>
      <c r="Z133" s="4" t="str">
        <v>welwitschii</v>
      </c>
      <c r="AA133" s="4" t="str">
        <v>arguta</v>
      </c>
      <c r="AB133" s="4" t="str">
        <v>glabrata</v>
      </c>
      <c r="AC133" s="4" t="str">
        <v>humbertii</v>
      </c>
      <c r="AD133" s="4" t="str">
        <v>macrophylla</v>
      </c>
      <c r="AE133" s="4" t="str">
        <v>madagascariensis</v>
      </c>
      <c r="AF133" s="4" t="str">
        <v>africana</v>
      </c>
      <c r="AG133" s="4" t="str">
        <v>usambarensis</v>
      </c>
      <c r="AH133" s="4" t="str">
        <v>incana</v>
      </c>
      <c r="AI133" s="4" t="str">
        <v>leutweinii</v>
      </c>
      <c r="AJ133" s="4" t="str">
        <v>engleri</v>
      </c>
      <c r="AK133" s="4" t="str">
        <v>erlangeri</v>
      </c>
      <c r="AL133" s="4" t="str">
        <v>imperialis</v>
      </c>
      <c r="AM133" s="4" t="str">
        <v>angustifolia</v>
      </c>
      <c r="AN133" s="4" t="str">
        <v>angustissima</v>
      </c>
      <c r="AO133" s="4" t="str">
        <v>arizonica</v>
      </c>
      <c r="AP133" s="4" t="str">
        <v>cuneata</v>
      </c>
      <c r="AQ133" s="4" t="str">
        <v>abyssinica</v>
      </c>
      <c r="AR133" s="4" t="str">
        <v>obtusa</v>
      </c>
      <c r="AS133" s="4" t="str">
        <v>bicostata</v>
      </c>
      <c r="AT133" s="4" t="str">
        <v>maidenii</v>
      </c>
      <c r="AU133" s="4" t="str">
        <v>pseudoglobulus</v>
      </c>
      <c r="AV133" s="4" t="str">
        <v>leprieurii</v>
      </c>
      <c r="AW133" s="4" t="str">
        <v>uncinatus</v>
      </c>
      <c r="AX133" s="4" t="str">
        <v>benglensis</v>
      </c>
      <c r="AY133" s="4" t="str">
        <v>eminii</v>
      </c>
      <c r="AZ133" s="4" t="str">
        <v>cuspidata</v>
      </c>
      <c r="BA133" s="4" t="str">
        <v>guanchica</v>
      </c>
      <c r="BB133" s="4" t="str">
        <v>laperrinei</v>
      </c>
      <c r="BC133" s="4" t="str">
        <v>maroccana</v>
      </c>
      <c r="BD133" s="4" t="str">
        <v>cersiformis</v>
      </c>
      <c r="BE133" s="4" t="str">
        <v>antunesii</v>
      </c>
      <c r="BF133" s="4" t="str">
        <v>africanum</v>
      </c>
      <c r="BG133" s="4" t="str">
        <v>goetzei</v>
      </c>
      <c r="BH133" s="4" t="str">
        <v>punctata</v>
      </c>
      <c r="BI133" s="4" t="str">
        <v>huillense</v>
      </c>
      <c r="BJ133" s="4" t="str">
        <v>urophyllum</v>
      </c>
      <c r="BK133" s="4" t="str">
        <v>sphaerocarpum</v>
      </c>
      <c r="BL133" s="4" t="str">
        <v>nilotica</v>
      </c>
      <c r="BM133" s="4" t="str">
        <v xml:space="preserve">angustifolia </v>
      </c>
    </row>
    <row r="134" spans="1:76" x14ac:dyDescent="0.35">
      <c r="A134" s="4" t="s">
        <v>3898</v>
      </c>
      <c r="C134" s="4" t="s">
        <v>3899</v>
      </c>
      <c r="D134" s="4" t="s">
        <v>109</v>
      </c>
      <c r="E134" s="4" t="s">
        <v>109</v>
      </c>
      <c r="G134" s="4" t="str">
        <f t="shared" si="4"/>
        <v>Gliricidia</v>
      </c>
      <c r="I134" s="4" t="str">
        <v>Palm</v>
      </c>
      <c r="N134" s="4" t="str" cm="1">
        <f t="array" ref="N134:BM134">IFERROR(TRANSPOSE(_xlfn.UNIQUE(_xlfn._xlws.FILTER(D$2:D$10003,(D$2:D$10003&lt;&gt;"")*ISNUMBER(SEARCH(AgFor!C39,G$2:G$10003))))),"")</f>
        <v>adstringens</v>
      </c>
      <c r="O134" s="4" t="str">
        <v>cupressiformis</v>
      </c>
      <c r="P134" s="4" t="str">
        <v>indica</v>
      </c>
      <c r="Q134" s="4" t="str">
        <v>krauddiana</v>
      </c>
      <c r="R134" s="4" t="str">
        <v>subalata</v>
      </c>
      <c r="S134" s="4" t="str">
        <v>tomentosa</v>
      </c>
      <c r="T134" s="4" t="str">
        <v>adansoniana</v>
      </c>
      <c r="U134" s="4" t="str">
        <v>campylacantha</v>
      </c>
      <c r="V134" s="4" t="str">
        <v>trispinosa</v>
      </c>
      <c r="W134" s="4" t="str">
        <v>heteracantha</v>
      </c>
      <c r="X134" s="4" t="str">
        <v>raddiana</v>
      </c>
      <c r="Y134" s="4" t="str">
        <v>spirocarpa</v>
      </c>
      <c r="Z134" s="4" t="str">
        <v>welwitschii</v>
      </c>
      <c r="AA134" s="4" t="str">
        <v>arguta</v>
      </c>
      <c r="AB134" s="4" t="str">
        <v>glabrata</v>
      </c>
      <c r="AC134" s="4" t="str">
        <v>humbertii</v>
      </c>
      <c r="AD134" s="4" t="str">
        <v>macrophylla</v>
      </c>
      <c r="AE134" s="4" t="str">
        <v>madagascariensis</v>
      </c>
      <c r="AF134" s="4" t="str">
        <v>africana</v>
      </c>
      <c r="AG134" s="4" t="str">
        <v>usambarensis</v>
      </c>
      <c r="AH134" s="4" t="str">
        <v>incana</v>
      </c>
      <c r="AI134" s="4" t="str">
        <v>leutweinii</v>
      </c>
      <c r="AJ134" s="4" t="str">
        <v>engleri</v>
      </c>
      <c r="AK134" s="4" t="str">
        <v>erlangeri</v>
      </c>
      <c r="AL134" s="4" t="str">
        <v>imperialis</v>
      </c>
      <c r="AM134" s="4" t="str">
        <v>angustifolia</v>
      </c>
      <c r="AN134" s="4" t="str">
        <v>angustissima</v>
      </c>
      <c r="AO134" s="4" t="str">
        <v>arizonica</v>
      </c>
      <c r="AP134" s="4" t="str">
        <v>cuneata</v>
      </c>
      <c r="AQ134" s="4" t="str">
        <v>abyssinica</v>
      </c>
      <c r="AR134" s="4" t="str">
        <v>obtusa</v>
      </c>
      <c r="AS134" s="4" t="str">
        <v>bicostata</v>
      </c>
      <c r="AT134" s="4" t="str">
        <v>maidenii</v>
      </c>
      <c r="AU134" s="4" t="str">
        <v>pseudoglobulus</v>
      </c>
      <c r="AV134" s="4" t="str">
        <v>leprieurii</v>
      </c>
      <c r="AW134" s="4" t="str">
        <v>uncinatus</v>
      </c>
      <c r="AX134" s="4" t="str">
        <v>benglensis</v>
      </c>
      <c r="AY134" s="4" t="str">
        <v>eminii</v>
      </c>
      <c r="AZ134" s="4" t="str">
        <v>cuspidata</v>
      </c>
      <c r="BA134" s="4" t="str">
        <v>guanchica</v>
      </c>
      <c r="BB134" s="4" t="str">
        <v>laperrinei</v>
      </c>
      <c r="BC134" s="4" t="str">
        <v>maroccana</v>
      </c>
      <c r="BD134" s="4" t="str">
        <v>cersiformis</v>
      </c>
      <c r="BE134" s="4" t="str">
        <v>antunesii</v>
      </c>
      <c r="BF134" s="4" t="str">
        <v>africanum</v>
      </c>
      <c r="BG134" s="4" t="str">
        <v>goetzei</v>
      </c>
      <c r="BH134" s="4" t="str">
        <v>punctata</v>
      </c>
      <c r="BI134" s="4" t="str">
        <v>huillense</v>
      </c>
      <c r="BJ134" s="4" t="str">
        <v>urophyllum</v>
      </c>
      <c r="BK134" s="4" t="str">
        <v>sphaerocarpum</v>
      </c>
      <c r="BL134" s="4" t="str">
        <v>nilotica</v>
      </c>
      <c r="BM134" s="4" t="str">
        <v xml:space="preserve">angustifolia </v>
      </c>
    </row>
    <row r="135" spans="1:76" x14ac:dyDescent="0.35">
      <c r="A135" s="4" t="s">
        <v>3900</v>
      </c>
      <c r="C135" s="4" t="s">
        <v>3901</v>
      </c>
      <c r="D135" s="4" t="s">
        <v>109</v>
      </c>
      <c r="E135" s="4" t="s">
        <v>109</v>
      </c>
      <c r="G135" s="4" t="str">
        <f t="shared" si="4"/>
        <v>Gliricidia maculata</v>
      </c>
      <c r="I135" s="4" t="str">
        <v>Parkia biglobosa</v>
      </c>
      <c r="N135" s="4" t="str" cm="1">
        <f t="array" ref="N135:BM135">IFERROR(TRANSPOSE(_xlfn.UNIQUE(_xlfn._xlws.FILTER(D$2:D$10003,(D$2:D$10003&lt;&gt;"")*ISNUMBER(SEARCH(AgFor!C40,G$2:G$10003))))),"")</f>
        <v>adstringens</v>
      </c>
      <c r="O135" s="4" t="str">
        <v>cupressiformis</v>
      </c>
      <c r="P135" s="4" t="str">
        <v>indica</v>
      </c>
      <c r="Q135" s="4" t="str">
        <v>krauddiana</v>
      </c>
      <c r="R135" s="4" t="str">
        <v>subalata</v>
      </c>
      <c r="S135" s="4" t="str">
        <v>tomentosa</v>
      </c>
      <c r="T135" s="4" t="str">
        <v>adansoniana</v>
      </c>
      <c r="U135" s="4" t="str">
        <v>campylacantha</v>
      </c>
      <c r="V135" s="4" t="str">
        <v>trispinosa</v>
      </c>
      <c r="W135" s="4" t="str">
        <v>heteracantha</v>
      </c>
      <c r="X135" s="4" t="str">
        <v>raddiana</v>
      </c>
      <c r="Y135" s="4" t="str">
        <v>spirocarpa</v>
      </c>
      <c r="Z135" s="4" t="str">
        <v>welwitschii</v>
      </c>
      <c r="AA135" s="4" t="str">
        <v>arguta</v>
      </c>
      <c r="AB135" s="4" t="str">
        <v>glabrata</v>
      </c>
      <c r="AC135" s="4" t="str">
        <v>humbertii</v>
      </c>
      <c r="AD135" s="4" t="str">
        <v>macrophylla</v>
      </c>
      <c r="AE135" s="4" t="str">
        <v>madagascariensis</v>
      </c>
      <c r="AF135" s="4" t="str">
        <v>africana</v>
      </c>
      <c r="AG135" s="4" t="str">
        <v>usambarensis</v>
      </c>
      <c r="AH135" s="4" t="str">
        <v>incana</v>
      </c>
      <c r="AI135" s="4" t="str">
        <v>leutweinii</v>
      </c>
      <c r="AJ135" s="4" t="str">
        <v>engleri</v>
      </c>
      <c r="AK135" s="4" t="str">
        <v>erlangeri</v>
      </c>
      <c r="AL135" s="4" t="str">
        <v>imperialis</v>
      </c>
      <c r="AM135" s="4" t="str">
        <v>angustifolia</v>
      </c>
      <c r="AN135" s="4" t="str">
        <v>angustissima</v>
      </c>
      <c r="AO135" s="4" t="str">
        <v>arizonica</v>
      </c>
      <c r="AP135" s="4" t="str">
        <v>cuneata</v>
      </c>
      <c r="AQ135" s="4" t="str">
        <v>abyssinica</v>
      </c>
      <c r="AR135" s="4" t="str">
        <v>obtusa</v>
      </c>
      <c r="AS135" s="4" t="str">
        <v>bicostata</v>
      </c>
      <c r="AT135" s="4" t="str">
        <v>maidenii</v>
      </c>
      <c r="AU135" s="4" t="str">
        <v>pseudoglobulus</v>
      </c>
      <c r="AV135" s="4" t="str">
        <v>leprieurii</v>
      </c>
      <c r="AW135" s="4" t="str">
        <v>uncinatus</v>
      </c>
      <c r="AX135" s="4" t="str">
        <v>benglensis</v>
      </c>
      <c r="AY135" s="4" t="str">
        <v>eminii</v>
      </c>
      <c r="AZ135" s="4" t="str">
        <v>cuspidata</v>
      </c>
      <c r="BA135" s="4" t="str">
        <v>guanchica</v>
      </c>
      <c r="BB135" s="4" t="str">
        <v>laperrinei</v>
      </c>
      <c r="BC135" s="4" t="str">
        <v>maroccana</v>
      </c>
      <c r="BD135" s="4" t="str">
        <v>cersiformis</v>
      </c>
      <c r="BE135" s="4" t="str">
        <v>antunesii</v>
      </c>
      <c r="BF135" s="4" t="str">
        <v>africanum</v>
      </c>
      <c r="BG135" s="4" t="str">
        <v>goetzei</v>
      </c>
      <c r="BH135" s="4" t="str">
        <v>punctata</v>
      </c>
      <c r="BI135" s="4" t="str">
        <v>huillense</v>
      </c>
      <c r="BJ135" s="4" t="str">
        <v>urophyllum</v>
      </c>
      <c r="BK135" s="4" t="str">
        <v>sphaerocarpum</v>
      </c>
      <c r="BL135" s="4" t="str">
        <v>nilotica</v>
      </c>
      <c r="BM135" s="4" t="str">
        <v xml:space="preserve">angustifolia </v>
      </c>
    </row>
    <row r="136" spans="1:76" x14ac:dyDescent="0.35">
      <c r="A136" s="4" t="s">
        <v>3902</v>
      </c>
      <c r="C136" s="4" t="s">
        <v>3901</v>
      </c>
      <c r="D136" s="4" t="s">
        <v>109</v>
      </c>
      <c r="E136" s="4" t="s">
        <v>109</v>
      </c>
      <c r="G136" s="4" t="str">
        <f t="shared" si="4"/>
        <v>Gliricidia sepium</v>
      </c>
      <c r="I136" s="4" t="str">
        <v>Paulownia fortunei</v>
      </c>
      <c r="N136" s="4" t="str" cm="1">
        <f t="array" ref="N136:BM136">IFERROR(TRANSPOSE(_xlfn.UNIQUE(_xlfn._xlws.FILTER(D$2:D$10003,(D$2:D$10003&lt;&gt;"")*ISNUMBER(SEARCH(AgFor!C41,G$2:G$10003))))),"")</f>
        <v>adstringens</v>
      </c>
      <c r="O136" s="4" t="str">
        <v>cupressiformis</v>
      </c>
      <c r="P136" s="4" t="str">
        <v>indica</v>
      </c>
      <c r="Q136" s="4" t="str">
        <v>krauddiana</v>
      </c>
      <c r="R136" s="4" t="str">
        <v>subalata</v>
      </c>
      <c r="S136" s="4" t="str">
        <v>tomentosa</v>
      </c>
      <c r="T136" s="4" t="str">
        <v>adansoniana</v>
      </c>
      <c r="U136" s="4" t="str">
        <v>campylacantha</v>
      </c>
      <c r="V136" s="4" t="str">
        <v>trispinosa</v>
      </c>
      <c r="W136" s="4" t="str">
        <v>heteracantha</v>
      </c>
      <c r="X136" s="4" t="str">
        <v>raddiana</v>
      </c>
      <c r="Y136" s="4" t="str">
        <v>spirocarpa</v>
      </c>
      <c r="Z136" s="4" t="str">
        <v>welwitschii</v>
      </c>
      <c r="AA136" s="4" t="str">
        <v>arguta</v>
      </c>
      <c r="AB136" s="4" t="str">
        <v>glabrata</v>
      </c>
      <c r="AC136" s="4" t="str">
        <v>humbertii</v>
      </c>
      <c r="AD136" s="4" t="str">
        <v>macrophylla</v>
      </c>
      <c r="AE136" s="4" t="str">
        <v>madagascariensis</v>
      </c>
      <c r="AF136" s="4" t="str">
        <v>africana</v>
      </c>
      <c r="AG136" s="4" t="str">
        <v>usambarensis</v>
      </c>
      <c r="AH136" s="4" t="str">
        <v>incana</v>
      </c>
      <c r="AI136" s="4" t="str">
        <v>leutweinii</v>
      </c>
      <c r="AJ136" s="4" t="str">
        <v>engleri</v>
      </c>
      <c r="AK136" s="4" t="str">
        <v>erlangeri</v>
      </c>
      <c r="AL136" s="4" t="str">
        <v>imperialis</v>
      </c>
      <c r="AM136" s="4" t="str">
        <v>angustifolia</v>
      </c>
      <c r="AN136" s="4" t="str">
        <v>angustissima</v>
      </c>
      <c r="AO136" s="4" t="str">
        <v>arizonica</v>
      </c>
      <c r="AP136" s="4" t="str">
        <v>cuneata</v>
      </c>
      <c r="AQ136" s="4" t="str">
        <v>abyssinica</v>
      </c>
      <c r="AR136" s="4" t="str">
        <v>obtusa</v>
      </c>
      <c r="AS136" s="4" t="str">
        <v>bicostata</v>
      </c>
      <c r="AT136" s="4" t="str">
        <v>maidenii</v>
      </c>
      <c r="AU136" s="4" t="str">
        <v>pseudoglobulus</v>
      </c>
      <c r="AV136" s="4" t="str">
        <v>leprieurii</v>
      </c>
      <c r="AW136" s="4" t="str">
        <v>uncinatus</v>
      </c>
      <c r="AX136" s="4" t="str">
        <v>benglensis</v>
      </c>
      <c r="AY136" s="4" t="str">
        <v>eminii</v>
      </c>
      <c r="AZ136" s="4" t="str">
        <v>cuspidata</v>
      </c>
      <c r="BA136" s="4" t="str">
        <v>guanchica</v>
      </c>
      <c r="BB136" s="4" t="str">
        <v>laperrinei</v>
      </c>
      <c r="BC136" s="4" t="str">
        <v>maroccana</v>
      </c>
      <c r="BD136" s="4" t="str">
        <v>cersiformis</v>
      </c>
      <c r="BE136" s="4" t="str">
        <v>antunesii</v>
      </c>
      <c r="BF136" s="4" t="str">
        <v>africanum</v>
      </c>
      <c r="BG136" s="4" t="str">
        <v>goetzei</v>
      </c>
      <c r="BH136" s="4" t="str">
        <v>punctata</v>
      </c>
      <c r="BI136" s="4" t="str">
        <v>huillense</v>
      </c>
      <c r="BJ136" s="4" t="str">
        <v>urophyllum</v>
      </c>
      <c r="BK136" s="4" t="str">
        <v>sphaerocarpum</v>
      </c>
      <c r="BL136" s="4" t="str">
        <v>nilotica</v>
      </c>
      <c r="BM136" s="4" t="str">
        <v xml:space="preserve">angustifolia </v>
      </c>
    </row>
    <row r="137" spans="1:76" x14ac:dyDescent="0.35">
      <c r="A137" s="4" t="s">
        <v>3903</v>
      </c>
      <c r="B137" s="4" t="s">
        <v>3904</v>
      </c>
      <c r="C137" s="4" t="s">
        <v>3905</v>
      </c>
      <c r="D137" s="4" t="s">
        <v>109</v>
      </c>
      <c r="E137" s="4" t="s">
        <v>109</v>
      </c>
      <c r="G137" s="4" t="str">
        <f t="shared" si="4"/>
        <v>Neonotonia wightii</v>
      </c>
      <c r="I137" s="4" t="str">
        <v>Pinus patula</v>
      </c>
      <c r="N137" s="4" t="str" cm="1">
        <f t="array" ref="N137:BM137">IFERROR(TRANSPOSE(_xlfn.UNIQUE(_xlfn._xlws.FILTER(D$2:D$10003,(D$2:D$10003&lt;&gt;"")*ISNUMBER(SEARCH(AgFor!C42,G$2:G$10003))))),"")</f>
        <v>adstringens</v>
      </c>
      <c r="O137" s="4" t="str">
        <v>cupressiformis</v>
      </c>
      <c r="P137" s="4" t="str">
        <v>indica</v>
      </c>
      <c r="Q137" s="4" t="str">
        <v>krauddiana</v>
      </c>
      <c r="R137" s="4" t="str">
        <v>subalata</v>
      </c>
      <c r="S137" s="4" t="str">
        <v>tomentosa</v>
      </c>
      <c r="T137" s="4" t="str">
        <v>adansoniana</v>
      </c>
      <c r="U137" s="4" t="str">
        <v>campylacantha</v>
      </c>
      <c r="V137" s="4" t="str">
        <v>trispinosa</v>
      </c>
      <c r="W137" s="4" t="str">
        <v>heteracantha</v>
      </c>
      <c r="X137" s="4" t="str">
        <v>raddiana</v>
      </c>
      <c r="Y137" s="4" t="str">
        <v>spirocarpa</v>
      </c>
      <c r="Z137" s="4" t="str">
        <v>welwitschii</v>
      </c>
      <c r="AA137" s="4" t="str">
        <v>arguta</v>
      </c>
      <c r="AB137" s="4" t="str">
        <v>glabrata</v>
      </c>
      <c r="AC137" s="4" t="str">
        <v>humbertii</v>
      </c>
      <c r="AD137" s="4" t="str">
        <v>macrophylla</v>
      </c>
      <c r="AE137" s="4" t="str">
        <v>madagascariensis</v>
      </c>
      <c r="AF137" s="4" t="str">
        <v>africana</v>
      </c>
      <c r="AG137" s="4" t="str">
        <v>usambarensis</v>
      </c>
      <c r="AH137" s="4" t="str">
        <v>incana</v>
      </c>
      <c r="AI137" s="4" t="str">
        <v>leutweinii</v>
      </c>
      <c r="AJ137" s="4" t="str">
        <v>engleri</v>
      </c>
      <c r="AK137" s="4" t="str">
        <v>erlangeri</v>
      </c>
      <c r="AL137" s="4" t="str">
        <v>imperialis</v>
      </c>
      <c r="AM137" s="4" t="str">
        <v>angustifolia</v>
      </c>
      <c r="AN137" s="4" t="str">
        <v>angustissima</v>
      </c>
      <c r="AO137" s="4" t="str">
        <v>arizonica</v>
      </c>
      <c r="AP137" s="4" t="str">
        <v>cuneata</v>
      </c>
      <c r="AQ137" s="4" t="str">
        <v>abyssinica</v>
      </c>
      <c r="AR137" s="4" t="str">
        <v>obtusa</v>
      </c>
      <c r="AS137" s="4" t="str">
        <v>bicostata</v>
      </c>
      <c r="AT137" s="4" t="str">
        <v>maidenii</v>
      </c>
      <c r="AU137" s="4" t="str">
        <v>pseudoglobulus</v>
      </c>
      <c r="AV137" s="4" t="str">
        <v>leprieurii</v>
      </c>
      <c r="AW137" s="4" t="str">
        <v>uncinatus</v>
      </c>
      <c r="AX137" s="4" t="str">
        <v>benglensis</v>
      </c>
      <c r="AY137" s="4" t="str">
        <v>eminii</v>
      </c>
      <c r="AZ137" s="4" t="str">
        <v>cuspidata</v>
      </c>
      <c r="BA137" s="4" t="str">
        <v>guanchica</v>
      </c>
      <c r="BB137" s="4" t="str">
        <v>laperrinei</v>
      </c>
      <c r="BC137" s="4" t="str">
        <v>maroccana</v>
      </c>
      <c r="BD137" s="4" t="str">
        <v>cersiformis</v>
      </c>
      <c r="BE137" s="4" t="str">
        <v>antunesii</v>
      </c>
      <c r="BF137" s="4" t="str">
        <v>africanum</v>
      </c>
      <c r="BG137" s="4" t="str">
        <v>goetzei</v>
      </c>
      <c r="BH137" s="4" t="str">
        <v>punctata</v>
      </c>
      <c r="BI137" s="4" t="str">
        <v>huillense</v>
      </c>
      <c r="BJ137" s="4" t="str">
        <v>urophyllum</v>
      </c>
      <c r="BK137" s="4" t="str">
        <v>sphaerocarpum</v>
      </c>
      <c r="BL137" s="4" t="str">
        <v>nilotica</v>
      </c>
      <c r="BM137" s="4" t="str">
        <v xml:space="preserve">angustifolia </v>
      </c>
    </row>
    <row r="138" spans="1:76" x14ac:dyDescent="0.35">
      <c r="A138" s="4" t="s">
        <v>3906</v>
      </c>
      <c r="C138" s="4" t="s">
        <v>3907</v>
      </c>
      <c r="D138" s="4" t="s">
        <v>109</v>
      </c>
      <c r="E138" s="4" t="s">
        <v>3908</v>
      </c>
      <c r="G138" s="4" t="str">
        <f t="shared" si="4"/>
        <v>Gmelina arborea</v>
      </c>
      <c r="I138" s="4" t="str">
        <v>Pithecellobium dulce</v>
      </c>
      <c r="N138" s="4" t="str" cm="1">
        <f t="array" ref="N138:BM138">IFERROR(TRANSPOSE(_xlfn.UNIQUE(_xlfn._xlws.FILTER(D$2:D$10003,(D$2:D$10003&lt;&gt;"")*ISNUMBER(SEARCH(AgFor!C43,G$2:G$10003))))),"")</f>
        <v>adstringens</v>
      </c>
      <c r="O138" s="4" t="str">
        <v>cupressiformis</v>
      </c>
      <c r="P138" s="4" t="str">
        <v>indica</v>
      </c>
      <c r="Q138" s="4" t="str">
        <v>krauddiana</v>
      </c>
      <c r="R138" s="4" t="str">
        <v>subalata</v>
      </c>
      <c r="S138" s="4" t="str">
        <v>tomentosa</v>
      </c>
      <c r="T138" s="4" t="str">
        <v>adansoniana</v>
      </c>
      <c r="U138" s="4" t="str">
        <v>campylacantha</v>
      </c>
      <c r="V138" s="4" t="str">
        <v>trispinosa</v>
      </c>
      <c r="W138" s="4" t="str">
        <v>heteracantha</v>
      </c>
      <c r="X138" s="4" t="str">
        <v>raddiana</v>
      </c>
      <c r="Y138" s="4" t="str">
        <v>spirocarpa</v>
      </c>
      <c r="Z138" s="4" t="str">
        <v>welwitschii</v>
      </c>
      <c r="AA138" s="4" t="str">
        <v>arguta</v>
      </c>
      <c r="AB138" s="4" t="str">
        <v>glabrata</v>
      </c>
      <c r="AC138" s="4" t="str">
        <v>humbertii</v>
      </c>
      <c r="AD138" s="4" t="str">
        <v>macrophylla</v>
      </c>
      <c r="AE138" s="4" t="str">
        <v>madagascariensis</v>
      </c>
      <c r="AF138" s="4" t="str">
        <v>africana</v>
      </c>
      <c r="AG138" s="4" t="str">
        <v>usambarensis</v>
      </c>
      <c r="AH138" s="4" t="str">
        <v>incana</v>
      </c>
      <c r="AI138" s="4" t="str">
        <v>leutweinii</v>
      </c>
      <c r="AJ138" s="4" t="str">
        <v>engleri</v>
      </c>
      <c r="AK138" s="4" t="str">
        <v>erlangeri</v>
      </c>
      <c r="AL138" s="4" t="str">
        <v>imperialis</v>
      </c>
      <c r="AM138" s="4" t="str">
        <v>angustifolia</v>
      </c>
      <c r="AN138" s="4" t="str">
        <v>angustissima</v>
      </c>
      <c r="AO138" s="4" t="str">
        <v>arizonica</v>
      </c>
      <c r="AP138" s="4" t="str">
        <v>cuneata</v>
      </c>
      <c r="AQ138" s="4" t="str">
        <v>abyssinica</v>
      </c>
      <c r="AR138" s="4" t="str">
        <v>obtusa</v>
      </c>
      <c r="AS138" s="4" t="str">
        <v>bicostata</v>
      </c>
      <c r="AT138" s="4" t="str">
        <v>maidenii</v>
      </c>
      <c r="AU138" s="4" t="str">
        <v>pseudoglobulus</v>
      </c>
      <c r="AV138" s="4" t="str">
        <v>leprieurii</v>
      </c>
      <c r="AW138" s="4" t="str">
        <v>uncinatus</v>
      </c>
      <c r="AX138" s="4" t="str">
        <v>benglensis</v>
      </c>
      <c r="AY138" s="4" t="str">
        <v>eminii</v>
      </c>
      <c r="AZ138" s="4" t="str">
        <v>cuspidata</v>
      </c>
      <c r="BA138" s="4" t="str">
        <v>guanchica</v>
      </c>
      <c r="BB138" s="4" t="str">
        <v>laperrinei</v>
      </c>
      <c r="BC138" s="4" t="str">
        <v>maroccana</v>
      </c>
      <c r="BD138" s="4" t="str">
        <v>cersiformis</v>
      </c>
      <c r="BE138" s="4" t="str">
        <v>antunesii</v>
      </c>
      <c r="BF138" s="4" t="str">
        <v>africanum</v>
      </c>
      <c r="BG138" s="4" t="str">
        <v>goetzei</v>
      </c>
      <c r="BH138" s="4" t="str">
        <v>punctata</v>
      </c>
      <c r="BI138" s="4" t="str">
        <v>huillense</v>
      </c>
      <c r="BJ138" s="4" t="str">
        <v>urophyllum</v>
      </c>
      <c r="BK138" s="4" t="str">
        <v>sphaerocarpum</v>
      </c>
      <c r="BL138" s="4" t="str">
        <v>nilotica</v>
      </c>
      <c r="BM138" s="4" t="str">
        <v xml:space="preserve">angustifolia </v>
      </c>
    </row>
    <row r="139" spans="1:76" x14ac:dyDescent="0.35">
      <c r="A139" s="4" t="s">
        <v>3906</v>
      </c>
      <c r="C139" s="4" t="s">
        <v>3907</v>
      </c>
      <c r="D139" s="4" t="s">
        <v>109</v>
      </c>
      <c r="E139" s="4" t="s">
        <v>3909</v>
      </c>
      <c r="G139" s="4" t="str">
        <f t="shared" si="4"/>
        <v>Gmelina arborea</v>
      </c>
      <c r="I139" s="4" t="str">
        <v>Plukenetia conophora</v>
      </c>
    </row>
    <row r="140" spans="1:76" x14ac:dyDescent="0.35">
      <c r="A140" s="4" t="s">
        <v>3910</v>
      </c>
      <c r="C140" s="4" t="s">
        <v>3911</v>
      </c>
      <c r="D140" s="4" t="s">
        <v>109</v>
      </c>
      <c r="E140" s="4" t="s">
        <v>3912</v>
      </c>
      <c r="G140" s="4" t="str">
        <f t="shared" si="4"/>
        <v>Grevillea robusta</v>
      </c>
      <c r="I140" s="4" t="str">
        <v>Podocarpus falcatus</v>
      </c>
    </row>
    <row r="141" spans="1:76" x14ac:dyDescent="0.35">
      <c r="A141" s="4" t="s">
        <v>3910</v>
      </c>
      <c r="C141" s="4" t="s">
        <v>3911</v>
      </c>
      <c r="D141" s="4" t="s">
        <v>109</v>
      </c>
      <c r="E141" s="4" t="s">
        <v>3913</v>
      </c>
      <c r="G141" s="4" t="str">
        <f t="shared" si="4"/>
        <v>Grevillea robusta</v>
      </c>
      <c r="I141" s="4" t="str">
        <v>Poupartia silvatica</v>
      </c>
    </row>
    <row r="142" spans="1:76" x14ac:dyDescent="0.35">
      <c r="A142" s="4" t="s">
        <v>3914</v>
      </c>
      <c r="C142" s="4" t="s">
        <v>3915</v>
      </c>
      <c r="D142" s="4" t="s">
        <v>109</v>
      </c>
      <c r="E142" s="4" t="s">
        <v>109</v>
      </c>
      <c r="G142" s="4" t="str">
        <f t="shared" si="4"/>
        <v>Guiera senegalensis</v>
      </c>
      <c r="I142" s="4" t="str">
        <v>Prosopis africana</v>
      </c>
    </row>
    <row r="143" spans="1:76" x14ac:dyDescent="0.35">
      <c r="A143" s="4" t="s">
        <v>3914</v>
      </c>
      <c r="C143" s="4" t="s">
        <v>3915</v>
      </c>
      <c r="D143" s="4" t="s">
        <v>109</v>
      </c>
      <c r="E143" s="4" t="s">
        <v>109</v>
      </c>
      <c r="G143" s="4" t="str">
        <f t="shared" si="4"/>
        <v>Guiera senegalensis</v>
      </c>
      <c r="I143" s="4" t="str">
        <v>Prosopis juliflora</v>
      </c>
    </row>
    <row r="144" spans="1:76" x14ac:dyDescent="0.35">
      <c r="A144" s="4" t="s">
        <v>3916</v>
      </c>
      <c r="C144" s="4" t="s">
        <v>3917</v>
      </c>
      <c r="D144" s="4" t="s">
        <v>109</v>
      </c>
      <c r="E144" s="4" t="s">
        <v>109</v>
      </c>
      <c r="G144" s="4" t="str">
        <f t="shared" si="4"/>
        <v>Harrisonia abyssinica</v>
      </c>
      <c r="I144" s="4" t="str">
        <v>Prunus africana</v>
      </c>
      <c r="N144" s="3" t="s">
        <v>3918</v>
      </c>
      <c r="AS144" s="3" t="s">
        <v>3919</v>
      </c>
      <c r="BX144" s="3" t="s">
        <v>3918</v>
      </c>
    </row>
    <row r="145" spans="1:105" x14ac:dyDescent="0.35">
      <c r="A145" s="4" t="s">
        <v>3920</v>
      </c>
      <c r="C145" s="4" t="s">
        <v>3921</v>
      </c>
      <c r="F145" s="4" t="s">
        <v>1437</v>
      </c>
      <c r="G145" s="4" t="s">
        <v>3920</v>
      </c>
      <c r="I145" s="4" t="str">
        <v>Prunus persica</v>
      </c>
      <c r="N145" s="4" t="str" cm="1">
        <f t="array" ref="N145:N190">_xlfn._xlws.SORT(_xlfn.UNIQUE(_xlfn._xlws.FILTER($E$2:$E$5000,ISNUMBER(SEARCH(Variety!C5,$G$2:$G$5000)),"")))</f>
        <v/>
      </c>
      <c r="O145" s="4" t="str" cm="1">
        <f t="array" ref="O145:O190">_xlfn._xlws.SORT(_xlfn.UNIQUE(_xlfn._xlws.FILTER($E$2:$E$5000,ISNUMBER(SEARCH(Variety!D5,$G$2:$G$5000)),"")))</f>
        <v/>
      </c>
      <c r="P145" s="4" t="str" cm="1">
        <f t="array" ref="P145:P190">_xlfn._xlws.SORT(_xlfn.UNIQUE(_xlfn._xlws.FILTER($E$2:$E$5000,ISNUMBER(SEARCH(Variety!E5,$G$2:$G$5000)),"")))</f>
        <v/>
      </c>
      <c r="Q145" s="4" t="str" cm="1">
        <f t="array" ref="Q145:Q190">_xlfn._xlws.SORT(_xlfn.UNIQUE(_xlfn._xlws.FILTER($E$2:$E$5000,ISNUMBER(SEARCH(Variety!F5,$G$2:$G$5000)),"")))</f>
        <v/>
      </c>
      <c r="R145" s="4" t="str" cm="1">
        <f t="array" ref="R145:R190">_xlfn._xlws.SORT(_xlfn.UNIQUE(_xlfn._xlws.FILTER($E$2:$E$5000,ISNUMBER(SEARCH(Variety!G5,$G$2:$G$5000)),"")))</f>
        <v/>
      </c>
      <c r="S145" s="4" t="str" cm="1">
        <f t="array" ref="S145:S190">_xlfn._xlws.SORT(_xlfn.UNIQUE(_xlfn._xlws.FILTER($E$2:$E$5000,ISNUMBER(SEARCH(Variety!H5,$G$2:$G$5000)),"")))</f>
        <v/>
      </c>
      <c r="T145" s="4" t="str" cm="1">
        <f t="array" ref="T145:T190">_xlfn._xlws.SORT(_xlfn.UNIQUE(_xlfn._xlws.FILTER($E$2:$E$5000,ISNUMBER(SEARCH(Variety!I5,$G$2:$G$5000)),"")))</f>
        <v/>
      </c>
      <c r="U145" s="4" t="str" cm="1">
        <f t="array" ref="U145:U190">_xlfn._xlws.SORT(_xlfn.UNIQUE(_xlfn._xlws.FILTER($E$2:$E$5000,ISNUMBER(SEARCH(Variety!J5,$G$2:$G$5000)),"")))</f>
        <v/>
      </c>
      <c r="V145" s="4" t="str" cm="1">
        <f t="array" ref="V145:V190">_xlfn._xlws.SORT(_xlfn.UNIQUE(_xlfn._xlws.FILTER($E$2:$E$5000,ISNUMBER(SEARCH(Variety!K5,$G$2:$G$5000)),"")))</f>
        <v/>
      </c>
      <c r="W145" s="4" t="str" cm="1">
        <f t="array" ref="W145:W190">_xlfn._xlws.SORT(_xlfn.UNIQUE(_xlfn._xlws.FILTER($E$2:$E$5000,ISNUMBER(SEARCH(Variety!L5,$G$2:$G$5000)),"")))</f>
        <v/>
      </c>
      <c r="X145" s="4" t="str" cm="1">
        <f t="array" ref="X145:X190">_xlfn._xlws.SORT(_xlfn.UNIQUE(_xlfn._xlws.FILTER($E$2:$E$5000,ISNUMBER(SEARCH(Variety!M5,$G$2:$G$5000)),"")))</f>
        <v/>
      </c>
      <c r="Y145" s="4" t="str" cm="1">
        <f t="array" ref="Y145:Y190">_xlfn._xlws.SORT(_xlfn.UNIQUE(_xlfn._xlws.FILTER($E$2:$E$5000,ISNUMBER(SEARCH(Variety!N5,$G$2:$G$5000)),"")))</f>
        <v/>
      </c>
      <c r="Z145" s="4" t="str" cm="1">
        <f t="array" ref="Z145:Z190">_xlfn._xlws.SORT(_xlfn.UNIQUE(_xlfn._xlws.FILTER($E$2:$E$5000,ISNUMBER(SEARCH(Variety!O5,$G$2:$G$5000)),"")))</f>
        <v/>
      </c>
      <c r="AA145" s="4" t="str" cm="1">
        <f t="array" ref="AA145:AA190">_xlfn._xlws.SORT(_xlfn.UNIQUE(_xlfn._xlws.FILTER($E$2:$E$5000,ISNUMBER(SEARCH(Variety!P5,$G$2:$G$5000)),"")))</f>
        <v/>
      </c>
      <c r="AB145" s="4" t="str" cm="1">
        <f t="array" ref="AB145:AB190">_xlfn._xlws.SORT(_xlfn.UNIQUE(_xlfn._xlws.FILTER($E$2:$E$5000,ISNUMBER(SEARCH(Variety!Q5,$G$2:$G$5000)),"")))</f>
        <v/>
      </c>
      <c r="AC145" s="4" t="str" cm="1">
        <f t="array" ref="AC145:AC190">_xlfn._xlws.SORT(_xlfn.UNIQUE(_xlfn._xlws.FILTER($E$2:$E$5000,ISNUMBER(SEARCH(Variety!R5,$G$2:$G$5000)),"")))</f>
        <v/>
      </c>
      <c r="AD145" s="4" t="str" cm="1">
        <f t="array" ref="AD145:AD190">_xlfn._xlws.SORT(_xlfn.UNIQUE(_xlfn._xlws.FILTER($E$2:$E$5000,ISNUMBER(SEARCH(Variety!S5,$G$2:$G$5000)),"")))</f>
        <v/>
      </c>
      <c r="AE145" s="4" t="str" cm="1">
        <f t="array" ref="AE145:AE190">_xlfn._xlws.SORT(_xlfn.UNIQUE(_xlfn._xlws.FILTER($E$2:$E$5000,ISNUMBER(SEARCH(Variety!T5,$G$2:$G$5000)),"")))</f>
        <v/>
      </c>
      <c r="AF145" s="4" t="str" cm="1">
        <f t="array" ref="AF145:AF190">_xlfn._xlws.SORT(_xlfn.UNIQUE(_xlfn._xlws.FILTER($E$2:$E$5000,ISNUMBER(SEARCH(Variety!U5,$G$2:$G$5000)),"")))</f>
        <v/>
      </c>
      <c r="AG145" s="4" t="str" cm="1">
        <f t="array" ref="AG145:AG190">_xlfn._xlws.SORT(_xlfn.UNIQUE(_xlfn._xlws.FILTER($E$2:$E$5000,ISNUMBER(SEARCH(Variety!V5,$G$2:$G$5000)),"")))</f>
        <v/>
      </c>
      <c r="AH145" s="4" t="str" cm="1">
        <f t="array" ref="AH145:AH190">_xlfn._xlws.SORT(_xlfn.UNIQUE(_xlfn._xlws.FILTER($E$2:$E$5000,ISNUMBER(SEARCH(Variety!W5,$G$2:$G$5000)),"")))</f>
        <v/>
      </c>
      <c r="AI145" s="4" t="str" cm="1">
        <f t="array" ref="AI145:AI190">_xlfn._xlws.SORT(_xlfn.UNIQUE(_xlfn._xlws.FILTER($E$2:$E$5000,ISNUMBER(SEARCH(Variety!X5,$G$2:$G$5000)),"")))</f>
        <v/>
      </c>
      <c r="AJ145" s="4" t="str" cm="1">
        <f t="array" ref="AJ145:AJ190">_xlfn._xlws.SORT(_xlfn.UNIQUE(_xlfn._xlws.FILTER($E$2:$E$5000,ISNUMBER(SEARCH(Variety!Y5,$G$2:$G$5000)),"")))</f>
        <v/>
      </c>
      <c r="AK145" s="4" t="str" cm="1">
        <f t="array" ref="AK145:AK190">_xlfn._xlws.SORT(_xlfn.UNIQUE(_xlfn._xlws.FILTER($E$2:$E$5000,ISNUMBER(SEARCH(Variety!Z5,$G$2:$G$5000)),"")))</f>
        <v/>
      </c>
      <c r="AL145" s="4" t="str" cm="1">
        <f t="array" ref="AL145:AL190">_xlfn._xlws.SORT(_xlfn.UNIQUE(_xlfn._xlws.FILTER($E$2:$E$5000,ISNUMBER(SEARCH(Variety!AA5,$G$2:$G$5000)),"")))</f>
        <v/>
      </c>
      <c r="AM145" s="4" t="str" cm="1">
        <f t="array" ref="AM145:AM190">_xlfn._xlws.SORT(_xlfn.UNIQUE(_xlfn._xlws.FILTER($E$2:$E$5000,ISNUMBER(SEARCH(Variety!AB5,$G$2:$G$5000)),"")))</f>
        <v/>
      </c>
      <c r="AN145" s="4" t="str" cm="1">
        <f t="array" ref="AN145:AN190">_xlfn._xlws.SORT(_xlfn.UNIQUE(_xlfn._xlws.FILTER($E$2:$E$5000,ISNUMBER(SEARCH(Variety!AW5,$G$2:$G$5000)),"")))</f>
        <v/>
      </c>
      <c r="AO145" s="4" t="str" cm="1">
        <f t="array" ref="AO145:AO190">_xlfn._xlws.SORT(_xlfn.UNIQUE(_xlfn._xlws.FILTER($E$2:$E$5000,ISNUMBER(SEARCH(Variety!AX5,$G$2:$G$5000)),"")))</f>
        <v/>
      </c>
      <c r="AP145" s="4" t="str" cm="1">
        <f t="array" ref="AP145:AP190">_xlfn._xlws.SORT(_xlfn.UNIQUE(_xlfn._xlws.FILTER($E$2:$E$5000,ISNUMBER(SEARCH(Variety!AY5,$G$2:$G$5000)),"")))</f>
        <v/>
      </c>
      <c r="AQ145" s="4" t="str" cm="1">
        <f t="array" ref="AQ145:AQ190">_xlfn._xlws.SORT(_xlfn.UNIQUE(_xlfn._xlws.FILTER($E$2:$E$5000,ISNUMBER(SEARCH(Variety!AZ5,$G$2:$G$5000)),"")))</f>
        <v/>
      </c>
      <c r="AS145" s="4" t="str" cm="1">
        <f t="array" ref="AS145:AS330">_xlfn._xlws.SORT(_xlfn.UNIQUE(_xlfn._xlws.FILTER($I$2:$I$5000,ISNUMBER(SEARCH(Products!C4,$I$2:$I$5000)),"Not Found")))</f>
        <v>Acacia angustissima</v>
      </c>
      <c r="AT145" s="4" t="str" cm="1">
        <f t="array" ref="AT145:AT330">_xlfn._xlws.SORT(_xlfn.UNIQUE(_xlfn._xlws.FILTER($I$2:$I$5000,ISNUMBER(SEARCH(Products!D4,$I$2:$I$5000)),"Not Found")))</f>
        <v>Acacia angustissima</v>
      </c>
      <c r="AU145" s="4" t="str" cm="1">
        <f t="array" ref="AU145:AU330">_xlfn._xlws.SORT(_xlfn.UNIQUE(_xlfn._xlws.FILTER($I$2:$I$5000,ISNUMBER(SEARCH(Products!E4,$I$2:$I$5000)),"Not Found")))</f>
        <v>Acacia angustissima</v>
      </c>
      <c r="AV145" s="4" t="str" cm="1">
        <f t="array" ref="AV145:AV330">_xlfn._xlws.SORT(_xlfn.UNIQUE(_xlfn._xlws.FILTER($I$2:$I$5000,ISNUMBER(SEARCH(Products!F4,$I$2:$I$5000)),"Not Found")))</f>
        <v>Acacia angustissima</v>
      </c>
      <c r="AW145" s="4" t="str" cm="1">
        <f t="array" ref="AW145:AW330">_xlfn._xlws.SORT(_xlfn.UNIQUE(_xlfn._xlws.FILTER($I$2:$I$5000,ISNUMBER(SEARCH(Products!G4,$I$2:$I$5000)),"Not Found")))</f>
        <v>Acacia angustissima</v>
      </c>
      <c r="AX145" s="4" t="str" cm="1">
        <f t="array" ref="AX145:AX330">_xlfn._xlws.SORT(_xlfn.UNIQUE(_xlfn._xlws.FILTER($I$2:$I$5000,ISNUMBER(SEARCH(Products!H4,$I$2:$I$5000)),"Not Found")))</f>
        <v>Acacia angustissima</v>
      </c>
      <c r="AY145" s="4" t="str" cm="1">
        <f t="array" ref="AY145:AY330">_xlfn._xlws.SORT(_xlfn.UNIQUE(_xlfn._xlws.FILTER($I$2:$I$5000,ISNUMBER(SEARCH(Products!I4,$I$2:$I$5000)),"Not Found")))</f>
        <v>Acacia angustissima</v>
      </c>
      <c r="AZ145" s="4" t="str" cm="1">
        <f t="array" ref="AZ145:AZ330">_xlfn._xlws.SORT(_xlfn.UNIQUE(_xlfn._xlws.FILTER($I$2:$I$5000,ISNUMBER(SEARCH(Products!J4,$I$2:$I$5000)),"Not Found")))</f>
        <v>Acacia angustissima</v>
      </c>
      <c r="BA145" s="4" t="str" cm="1">
        <f t="array" ref="BA145:BA330">_xlfn._xlws.SORT(_xlfn.UNIQUE(_xlfn._xlws.FILTER($I$2:$I$5000,ISNUMBER(SEARCH(Products!K4,$I$2:$I$5000)),"Not Found")))</f>
        <v>Acacia angustissima</v>
      </c>
      <c r="BB145" s="4" t="str" cm="1">
        <f t="array" ref="BB145:BB330">_xlfn._xlws.SORT(_xlfn.UNIQUE(_xlfn._xlws.FILTER($I$2:$I$5000,ISNUMBER(SEARCH(Products!L4,$I$2:$I$5000)),"Not Found")))</f>
        <v>Acacia angustissima</v>
      </c>
      <c r="BC145" s="4" t="str" cm="1">
        <f t="array" ref="BC145:BC330">_xlfn._xlws.SORT(_xlfn.UNIQUE(_xlfn._xlws.FILTER($I$2:$I$5000,ISNUMBER(SEARCH(Products!M4,$I$2:$I$5000)),"Not Found")))</f>
        <v>Acacia angustissima</v>
      </c>
      <c r="BD145" s="4" t="str" cm="1">
        <f t="array" ref="BD145:BD330">_xlfn._xlws.SORT(_xlfn.UNIQUE(_xlfn._xlws.FILTER($I$2:$I$5000,ISNUMBER(SEARCH(Products!Z4,$I$2:$I$5000)),"Not Found")))</f>
        <v>Acacia angustissima</v>
      </c>
      <c r="BE145" s="4" t="str" cm="1">
        <f t="array" ref="BE145:BE330">_xlfn._xlws.SORT(_xlfn.UNIQUE(_xlfn._xlws.FILTER($I$2:$I$5000,ISNUMBER(SEARCH(Products!AA4,$I$2:$I$5000)),"Not Found")))</f>
        <v>Acacia angustissima</v>
      </c>
      <c r="BF145" s="4" t="str" cm="1">
        <f t="array" ref="BF145:BF330">_xlfn._xlws.SORT(_xlfn.UNIQUE(_xlfn._xlws.FILTER($I$2:$I$5000,ISNUMBER(SEARCH(Products!AB4,$I$2:$I$5000)),"Not Found")))</f>
        <v>Acacia angustissima</v>
      </c>
      <c r="BG145" s="4" t="str" cm="1">
        <f t="array" ref="BG145:BG330">_xlfn._xlws.SORT(_xlfn.UNIQUE(_xlfn._xlws.FILTER($I$2:$I$5000,ISNUMBER(SEARCH(Products!AC4,$I$2:$I$5000)),"Not Found")))</f>
        <v>Acacia angustissima</v>
      </c>
      <c r="BH145" s="4" t="str" cm="1">
        <f t="array" ref="BH145:BH330">_xlfn._xlws.SORT(_xlfn.UNIQUE(_xlfn._xlws.FILTER($I$2:$I$5000,ISNUMBER(SEARCH(Products!AD4,$I$2:$I$5000)),"Not Found")))</f>
        <v>Acacia angustissima</v>
      </c>
      <c r="BI145" s="4" t="str" cm="1">
        <f t="array" ref="BI145:BI330">_xlfn._xlws.SORT(_xlfn.UNIQUE(_xlfn._xlws.FILTER($I$2:$I$5000,ISNUMBER(SEARCH(Products!AE4,$I$2:$I$5000)),"Not Found")))</f>
        <v>Acacia angustissima</v>
      </c>
      <c r="BJ145" s="4" t="str" cm="1">
        <f t="array" ref="BJ145:BJ330">_xlfn._xlws.SORT(_xlfn.UNIQUE(_xlfn._xlws.FILTER($I$2:$I$5000,ISNUMBER(SEARCH(Products!AF4,$I$2:$I$5000)),"Not Found")))</f>
        <v>Acacia angustissima</v>
      </c>
      <c r="BK145" s="4" t="str" cm="1">
        <f t="array" ref="BK145:BK330">_xlfn._xlws.SORT(_xlfn.UNIQUE(_xlfn._xlws.FILTER($I$2:$I$5000,ISNUMBER(SEARCH(Products!AG4,$I$2:$I$5000)),"Not Found")))</f>
        <v>Acacia angustissima</v>
      </c>
      <c r="BL145" s="4" t="str" cm="1">
        <f t="array" ref="BL145:BL330">_xlfn._xlws.SORT(_xlfn.UNIQUE(_xlfn._xlws.FILTER($I$2:$I$5000,ISNUMBER(SEARCH(Products!AH4,$I$2:$I$5000)),"Not Found")))</f>
        <v>Acacia angustissima</v>
      </c>
      <c r="BM145" s="4" t="str" cm="1">
        <f t="array" ref="BM145:BM330">_xlfn._xlws.SORT(_xlfn.UNIQUE(_xlfn._xlws.FILTER($I$2:$I$5000,ISNUMBER(SEARCH(Products!AI4,$I$2:$I$5000)),"Not Found")))</f>
        <v>Acacia angustissima</v>
      </c>
      <c r="BN145" s="4" t="str" cm="1">
        <f t="array" ref="BN145:BN330">_xlfn._xlws.SORT(_xlfn.UNIQUE(_xlfn._xlws.FILTER($I$2:$I$5000,ISNUMBER(SEARCH(Products!AJ4,$I$2:$I$5000)),"Not Found")))</f>
        <v>Acacia angustissima</v>
      </c>
      <c r="BO145" s="4" t="str" cm="1">
        <f t="array" ref="BO145:BO330">_xlfn._xlws.SORT(_xlfn.UNIQUE(_xlfn._xlws.FILTER($I$2:$I$5000,ISNUMBER(SEARCH(Products!AK4,$I$2:$I$5000)),"Not Found")))</f>
        <v>Acacia angustissima</v>
      </c>
      <c r="BP145" s="4" t="str" cm="1">
        <f t="array" ref="BP145:BP330">_xlfn._xlws.SORT(_xlfn.UNIQUE(_xlfn._xlws.FILTER($I$2:$I$5000,ISNUMBER(SEARCH(Products!AL4,$I$2:$I$5000)),"Not Found")))</f>
        <v>Acacia angustissima</v>
      </c>
      <c r="BQ145" s="4" t="str" cm="1">
        <f t="array" ref="BQ145:BQ330">_xlfn._xlws.SORT(_xlfn.UNIQUE(_xlfn._xlws.FILTER($I$2:$I$5000,ISNUMBER(SEARCH(Products!AM4,$I$2:$I$5000)),"Not Found")))</f>
        <v>Acacia angustissima</v>
      </c>
      <c r="BR145" s="4" t="str" cm="1">
        <f t="array" ref="BR145:BR330">_xlfn._xlws.SORT(_xlfn.UNIQUE(_xlfn._xlws.FILTER($I$2:$I$5000,ISNUMBER(SEARCH(Products!AN4,$I$2:$I$5000)),"Not Found")))</f>
        <v>Acacia angustissima</v>
      </c>
      <c r="BS145" s="4" t="str" cm="1">
        <f t="array" ref="BS145:BS330">_xlfn._xlws.SORT(_xlfn.UNIQUE(_xlfn._xlws.FILTER($I$2:$I$5000,ISNUMBER(SEARCH(Products!AO4,$I$2:$I$5000)),"Not Found")))</f>
        <v>Acacia angustissima</v>
      </c>
      <c r="BT145" s="4" t="str" cm="1">
        <f t="array" ref="BT145:BT330">_xlfn._xlws.SORT(_xlfn.UNIQUE(_xlfn._xlws.FILTER($I$2:$I$5000,ISNUMBER(SEARCH(Products!AP4,$I$2:$I$5000)),"Not Found")))</f>
        <v>Acacia angustissima</v>
      </c>
      <c r="BU145" s="4" t="str" cm="1">
        <f t="array" ref="BU145:BU330">_xlfn._xlws.SORT(_xlfn.UNIQUE(_xlfn._xlws.FILTER($I$2:$I$5000,ISNUMBER(SEARCH(Products!AQ4,$I$2:$I$5000)),"Not Found")))</f>
        <v>Acacia angustissima</v>
      </c>
      <c r="BV145" s="4" t="str" cm="1">
        <f t="array" ref="BV145:BV330">_xlfn._xlws.SORT(_xlfn.UNIQUE(_xlfn._xlws.FILTER($I$2:$I$5000,ISNUMBER(SEARCH(Products!AR4,$I$2:$I$5000)),"Not Found")))</f>
        <v>Acacia angustissima</v>
      </c>
      <c r="BX145" s="4" t="str" cm="1">
        <f t="array" ref="BX145:BX190">_xlfn._xlws.SORT(_xlfn.UNIQUE(_xlfn._xlws.FILTER($E$2:$E$5000,ISNUMBER(SEARCH(Products!C4,$G$2:$G$5000)),"Not Found")))</f>
        <v/>
      </c>
      <c r="BY145" s="4" t="str" cm="1">
        <f t="array" ref="BY145:BY190">_xlfn._xlws.SORT(_xlfn.UNIQUE(_xlfn._xlws.FILTER($E$2:$E$5000,ISNUMBER(SEARCH(Products!D4,$G$2:$G$5000)),"Not Found")))</f>
        <v/>
      </c>
      <c r="BZ145" s="4" t="str" cm="1">
        <f t="array" ref="BZ145:BZ190">_xlfn._xlws.SORT(_xlfn.UNIQUE(_xlfn._xlws.FILTER($E$2:$E$5000,ISNUMBER(SEARCH(Products!E4,$G$2:$G$5000)),"Not Found")))</f>
        <v/>
      </c>
      <c r="CA145" s="4" t="str" cm="1">
        <f t="array" ref="CA145:CA190">_xlfn._xlws.SORT(_xlfn.UNIQUE(_xlfn._xlws.FILTER($E$2:$E$5000,ISNUMBER(SEARCH(Products!F4,$G$2:$G$5000)),"Not Found")))</f>
        <v/>
      </c>
      <c r="CB145" s="4" t="str" cm="1">
        <f t="array" ref="CB145:CB190">_xlfn._xlws.SORT(_xlfn.UNIQUE(_xlfn._xlws.FILTER($E$2:$E$5000,ISNUMBER(SEARCH(Products!G4,$G$2:$G$5000)),"Not Found")))</f>
        <v/>
      </c>
      <c r="CC145" s="4" t="str" cm="1">
        <f t="array" ref="CC145:CC190">_xlfn._xlws.SORT(_xlfn.UNIQUE(_xlfn._xlws.FILTER($E$2:$E$5000,ISNUMBER(SEARCH(Products!H4,$G$2:$G$5000)),"Not Found")))</f>
        <v/>
      </c>
      <c r="CD145" s="4" t="str" cm="1">
        <f t="array" ref="CD145:CD190">_xlfn._xlws.SORT(_xlfn.UNIQUE(_xlfn._xlws.FILTER($E$2:$E$5000,ISNUMBER(SEARCH(Products!I4,$G$2:$G$5000)),"Not Found")))</f>
        <v/>
      </c>
      <c r="CE145" s="4" t="str" cm="1">
        <f t="array" ref="CE145:CE190">_xlfn._xlws.SORT(_xlfn.UNIQUE(_xlfn._xlws.FILTER($E$2:$E$5000,ISNUMBER(SEARCH(Products!J4,$G$2:$G$5000)),"Not Found")))</f>
        <v/>
      </c>
      <c r="CF145" s="4" t="str" cm="1">
        <f t="array" ref="CF145:CF190">_xlfn._xlws.SORT(_xlfn.UNIQUE(_xlfn._xlws.FILTER($E$2:$E$5000,ISNUMBER(SEARCH(Products!K4,$G$2:$G$5000)),"Not Found")))</f>
        <v/>
      </c>
      <c r="CG145" s="4" t="str" cm="1">
        <f t="array" ref="CG145:CG190">_xlfn._xlws.SORT(_xlfn.UNIQUE(_xlfn._xlws.FILTER($E$2:$E$5000,ISNUMBER(SEARCH(Products!L4,$G$2:$G$5000)),"Not Found")))</f>
        <v/>
      </c>
      <c r="CH145" s="4" t="str" cm="1">
        <f t="array" ref="CH145:CH190">_xlfn._xlws.SORT(_xlfn.UNIQUE(_xlfn._xlws.FILTER($E$2:$E$5000,ISNUMBER(SEARCH(Products!M4,$G$2:$G$5000)),"Not Found")))</f>
        <v/>
      </c>
      <c r="CI145" s="4" t="str" cm="1">
        <f t="array" ref="CI145:CI190">_xlfn._xlws.SORT(_xlfn.UNIQUE(_xlfn._xlws.FILTER($E$2:$E$5000,ISNUMBER(SEARCH(Products!Z4,$G$2:$G$5000)),"Not Found")))</f>
        <v/>
      </c>
      <c r="CJ145" s="4" t="str" cm="1">
        <f t="array" ref="CJ145:CJ190">_xlfn._xlws.SORT(_xlfn.UNIQUE(_xlfn._xlws.FILTER($E$2:$E$5000,ISNUMBER(SEARCH(Products!AA4,$G$2:$G$5000)),"Not Found")))</f>
        <v/>
      </c>
      <c r="CK145" s="4" t="str" cm="1">
        <f t="array" ref="CK145:CK190">_xlfn._xlws.SORT(_xlfn.UNIQUE(_xlfn._xlws.FILTER($E$2:$E$5000,ISNUMBER(SEARCH(Products!AB4,$G$2:$G$5000)),"Not Found")))</f>
        <v/>
      </c>
      <c r="CL145" s="4" t="str" cm="1">
        <f t="array" ref="CL145:CL190">_xlfn._xlws.SORT(_xlfn.UNIQUE(_xlfn._xlws.FILTER($E$2:$E$5000,ISNUMBER(SEARCH(Products!AC4,$G$2:$G$5000)),"Not Found")))</f>
        <v/>
      </c>
      <c r="CM145" s="4" t="str" cm="1">
        <f t="array" ref="CM145:CM190">_xlfn._xlws.SORT(_xlfn.UNIQUE(_xlfn._xlws.FILTER($E$2:$E$5000,ISNUMBER(SEARCH(Products!AD4,$G$2:$G$5000)),"Not Found")))</f>
        <v/>
      </c>
      <c r="CN145" s="4" t="str" cm="1">
        <f t="array" ref="CN145:CN190">_xlfn._xlws.SORT(_xlfn.UNIQUE(_xlfn._xlws.FILTER($E$2:$E$5000,ISNUMBER(SEARCH(Products!AE4,$G$2:$G$5000)),"Not Found")))</f>
        <v/>
      </c>
      <c r="CO145" s="4" t="str" cm="1">
        <f t="array" ref="CO145:CO190">_xlfn._xlws.SORT(_xlfn.UNIQUE(_xlfn._xlws.FILTER($E$2:$E$5000,ISNUMBER(SEARCH(Products!AF4,$G$2:$G$5000)),"Not Found")))</f>
        <v/>
      </c>
      <c r="CP145" s="4" t="str" cm="1">
        <f t="array" ref="CP145:CP190">_xlfn._xlws.SORT(_xlfn.UNIQUE(_xlfn._xlws.FILTER($E$2:$E$5000,ISNUMBER(SEARCH(Products!AG4,$G$2:$G$5000)),"Not Found")))</f>
        <v/>
      </c>
      <c r="CQ145" s="4" t="str" cm="1">
        <f t="array" ref="CQ145:CQ190">_xlfn._xlws.SORT(_xlfn.UNIQUE(_xlfn._xlws.FILTER($E$2:$E$5000,ISNUMBER(SEARCH(Products!AH4,$G$2:$G$5000)),"Not Found")))</f>
        <v/>
      </c>
      <c r="CR145" s="4" t="str" cm="1">
        <f t="array" ref="CR145:CR190">_xlfn._xlws.SORT(_xlfn.UNIQUE(_xlfn._xlws.FILTER($E$2:$E$5000,ISNUMBER(SEARCH(Products!AI4,$G$2:$G$5000)),"Not Found")))</f>
        <v/>
      </c>
      <c r="CS145" s="4" t="str" cm="1">
        <f t="array" ref="CS145:CS190">_xlfn._xlws.SORT(_xlfn.UNIQUE(_xlfn._xlws.FILTER($E$2:$E$5000,ISNUMBER(SEARCH(Products!AJ4,$G$2:$G$5000)),"Not Found")))</f>
        <v/>
      </c>
      <c r="CT145" s="4" t="str" cm="1">
        <f t="array" ref="CT145:CT190">_xlfn._xlws.SORT(_xlfn.UNIQUE(_xlfn._xlws.FILTER($E$2:$E$5000,ISNUMBER(SEARCH(Products!AK4,$G$2:$G$5000)),"Not Found")))</f>
        <v/>
      </c>
      <c r="CU145" s="4" t="str" cm="1">
        <f t="array" ref="CU145:CU190">_xlfn._xlws.SORT(_xlfn.UNIQUE(_xlfn._xlws.FILTER($E$2:$E$5000,ISNUMBER(SEARCH(Products!AL4,$G$2:$G$5000)),"Not Found")))</f>
        <v/>
      </c>
      <c r="CV145" s="4" t="str" cm="1">
        <f t="array" ref="CV145:CV190">_xlfn._xlws.SORT(_xlfn.UNIQUE(_xlfn._xlws.FILTER($E$2:$E$5000,ISNUMBER(SEARCH(Products!AM4,$G$2:$G$5000)),"Not Found")))</f>
        <v/>
      </c>
      <c r="CW145" s="4" t="str" cm="1">
        <f t="array" ref="CW145:CW190">_xlfn._xlws.SORT(_xlfn.UNIQUE(_xlfn._xlws.FILTER($E$2:$E$5000,ISNUMBER(SEARCH(Products!AN4,$G$2:$G$5000)),"Not Found")))</f>
        <v/>
      </c>
      <c r="CX145" s="4" t="str" cm="1">
        <f t="array" ref="CX145:CX190">_xlfn._xlws.SORT(_xlfn.UNIQUE(_xlfn._xlws.FILTER($E$2:$E$5000,ISNUMBER(SEARCH(Products!AO4,$G$2:$G$5000)),"Not Found")))</f>
        <v/>
      </c>
      <c r="CY145" s="4" t="str" cm="1">
        <f t="array" ref="CY145:CY190">_xlfn._xlws.SORT(_xlfn.UNIQUE(_xlfn._xlws.FILTER($E$2:$E$5000,ISNUMBER(SEARCH(Products!AP4,$G$2:$G$5000)),"Not Found")))</f>
        <v/>
      </c>
      <c r="CZ145" s="4" t="str" cm="1">
        <f t="array" ref="CZ145:CZ190">_xlfn._xlws.SORT(_xlfn.UNIQUE(_xlfn._xlws.FILTER($E$2:$E$5000,ISNUMBER(SEARCH(Products!AQ4,$G$2:$G$5000)),"Not Found")))</f>
        <v/>
      </c>
      <c r="DA145" s="4" t="str" cm="1">
        <f t="array" ref="DA145:DA190">_xlfn._xlws.SORT(_xlfn.UNIQUE(_xlfn._xlws.FILTER($E$2:$E$5000,ISNUMBER(SEARCH(Products!AR4,$G$2:$G$5000)),"Not Found")))</f>
        <v/>
      </c>
    </row>
    <row r="146" spans="1:105" x14ac:dyDescent="0.35">
      <c r="A146" s="4" t="s">
        <v>2011</v>
      </c>
      <c r="C146" s="4" t="s">
        <v>3922</v>
      </c>
      <c r="D146" s="4" t="s">
        <v>109</v>
      </c>
      <c r="E146" s="4" t="s">
        <v>109</v>
      </c>
      <c r="G146" s="4" t="str">
        <f t="shared" ref="G146:G177" si="5">IF(B146&lt;&gt;"",B146,A146)</f>
        <v>Jatropha curcas</v>
      </c>
      <c r="I146" s="4" t="str">
        <v>Pterocarpus erinaceus</v>
      </c>
      <c r="N146" s="4" t="str">
        <v>australasica</v>
      </c>
      <c r="O146" s="4" t="str">
        <v>australasica</v>
      </c>
      <c r="P146" s="4" t="str">
        <v>australasica</v>
      </c>
      <c r="Q146" s="4" t="str">
        <v>australasica</v>
      </c>
      <c r="R146" s="4" t="str">
        <v>australasica</v>
      </c>
      <c r="S146" s="4" t="str">
        <v>australasica</v>
      </c>
      <c r="T146" s="4" t="str">
        <v>australasica</v>
      </c>
      <c r="U146" s="4" t="str">
        <v>australasica</v>
      </c>
      <c r="V146" s="4" t="str">
        <v>australasica</v>
      </c>
      <c r="W146" s="4" t="str">
        <v>australasica</v>
      </c>
      <c r="X146" s="4" t="str">
        <v>australasica</v>
      </c>
      <c r="Y146" s="4" t="str">
        <v>australasica</v>
      </c>
      <c r="Z146" s="4" t="str">
        <v>australasica</v>
      </c>
      <c r="AA146" s="4" t="str">
        <v>australasica</v>
      </c>
      <c r="AB146" s="4" t="str">
        <v>australasica</v>
      </c>
      <c r="AC146" s="4" t="str">
        <v>australasica</v>
      </c>
      <c r="AD146" s="4" t="str">
        <v>australasica</v>
      </c>
      <c r="AE146" s="4" t="str">
        <v>australasica</v>
      </c>
      <c r="AF146" s="4" t="str">
        <v>australasica</v>
      </c>
      <c r="AG146" s="4" t="str">
        <v>australasica</v>
      </c>
      <c r="AH146" s="4" t="str">
        <v>australasica</v>
      </c>
      <c r="AI146" s="4" t="str">
        <v>australasica</v>
      </c>
      <c r="AJ146" s="4" t="str">
        <v>australasica</v>
      </c>
      <c r="AK146" s="4" t="str">
        <v>australasica</v>
      </c>
      <c r="AL146" s="4" t="str">
        <v>australasica</v>
      </c>
      <c r="AM146" s="4" t="str">
        <v>australasica</v>
      </c>
      <c r="AN146" s="4" t="str">
        <v>australasica</v>
      </c>
      <c r="AO146" s="4" t="str">
        <v>australasica</v>
      </c>
      <c r="AP146" s="4" t="str">
        <v>australasica</v>
      </c>
      <c r="AQ146" s="4" t="str">
        <v>australasica</v>
      </c>
      <c r="AS146" s="4" t="str">
        <v>Acacia auriculiformis</v>
      </c>
      <c r="AT146" s="4" t="str">
        <v>Acacia auriculiformis</v>
      </c>
      <c r="AU146" s="4" t="str">
        <v>Acacia auriculiformis</v>
      </c>
      <c r="AV146" s="4" t="str">
        <v>Acacia auriculiformis</v>
      </c>
      <c r="AW146" s="4" t="str">
        <v>Acacia auriculiformis</v>
      </c>
      <c r="AX146" s="4" t="str">
        <v>Acacia auriculiformis</v>
      </c>
      <c r="AY146" s="4" t="str">
        <v>Acacia auriculiformis</v>
      </c>
      <c r="AZ146" s="4" t="str">
        <v>Acacia auriculiformis</v>
      </c>
      <c r="BA146" s="4" t="str">
        <v>Acacia auriculiformis</v>
      </c>
      <c r="BB146" s="4" t="str">
        <v>Acacia auriculiformis</v>
      </c>
      <c r="BC146" s="4" t="str">
        <v>Acacia auriculiformis</v>
      </c>
      <c r="BD146" s="4" t="str">
        <v>Acacia auriculiformis</v>
      </c>
      <c r="BE146" s="4" t="str">
        <v>Acacia auriculiformis</v>
      </c>
      <c r="BF146" s="4" t="str">
        <v>Acacia auriculiformis</v>
      </c>
      <c r="BG146" s="4" t="str">
        <v>Acacia auriculiformis</v>
      </c>
      <c r="BH146" s="4" t="str">
        <v>Acacia auriculiformis</v>
      </c>
      <c r="BI146" s="4" t="str">
        <v>Acacia auriculiformis</v>
      </c>
      <c r="BJ146" s="4" t="str">
        <v>Acacia auriculiformis</v>
      </c>
      <c r="BK146" s="4" t="str">
        <v>Acacia auriculiformis</v>
      </c>
      <c r="BL146" s="4" t="str">
        <v>Acacia auriculiformis</v>
      </c>
      <c r="BM146" s="4" t="str">
        <v>Acacia auriculiformis</v>
      </c>
      <c r="BN146" s="4" t="str">
        <v>Acacia auriculiformis</v>
      </c>
      <c r="BO146" s="4" t="str">
        <v>Acacia auriculiformis</v>
      </c>
      <c r="BP146" s="4" t="str">
        <v>Acacia auriculiformis</v>
      </c>
      <c r="BQ146" s="4" t="str">
        <v>Acacia auriculiformis</v>
      </c>
      <c r="BR146" s="4" t="str">
        <v>Acacia auriculiformis</v>
      </c>
      <c r="BS146" s="4" t="str">
        <v>Acacia auriculiformis</v>
      </c>
      <c r="BT146" s="4" t="str">
        <v>Acacia auriculiformis</v>
      </c>
      <c r="BU146" s="4" t="str">
        <v>Acacia auriculiformis</v>
      </c>
      <c r="BV146" s="4" t="str">
        <v>Acacia auriculiformis</v>
      </c>
      <c r="BX146" s="4" t="str">
        <v>australasica</v>
      </c>
      <c r="BY146" s="4" t="str">
        <v>australasica</v>
      </c>
      <c r="BZ146" s="4" t="str">
        <v>australasica</v>
      </c>
      <c r="CA146" s="4" t="str">
        <v>australasica</v>
      </c>
      <c r="CB146" s="4" t="str">
        <v>australasica</v>
      </c>
      <c r="CC146" s="4" t="str">
        <v>australasica</v>
      </c>
      <c r="CD146" s="4" t="str">
        <v>australasica</v>
      </c>
      <c r="CE146" s="4" t="str">
        <v>australasica</v>
      </c>
      <c r="CF146" s="4" t="str">
        <v>australasica</v>
      </c>
      <c r="CG146" s="4" t="str">
        <v>australasica</v>
      </c>
      <c r="CH146" s="4" t="str">
        <v>australasica</v>
      </c>
      <c r="CI146" s="4" t="str">
        <v>australasica</v>
      </c>
      <c r="CJ146" s="4" t="str">
        <v>australasica</v>
      </c>
      <c r="CK146" s="4" t="str">
        <v>australasica</v>
      </c>
      <c r="CL146" s="4" t="str">
        <v>australasica</v>
      </c>
      <c r="CM146" s="4" t="str">
        <v>australasica</v>
      </c>
      <c r="CN146" s="4" t="str">
        <v>australasica</v>
      </c>
      <c r="CO146" s="4" t="str">
        <v>australasica</v>
      </c>
      <c r="CP146" s="4" t="str">
        <v>australasica</v>
      </c>
      <c r="CQ146" s="4" t="str">
        <v>australasica</v>
      </c>
      <c r="CR146" s="4" t="str">
        <v>australasica</v>
      </c>
      <c r="CS146" s="4" t="str">
        <v>australasica</v>
      </c>
      <c r="CT146" s="4" t="str">
        <v>australasica</v>
      </c>
      <c r="CU146" s="4" t="str">
        <v>australasica</v>
      </c>
      <c r="CV146" s="4" t="str">
        <v>australasica</v>
      </c>
      <c r="CW146" s="4" t="str">
        <v>australasica</v>
      </c>
      <c r="CX146" s="4" t="str">
        <v>australasica</v>
      </c>
      <c r="CY146" s="4" t="str">
        <v>australasica</v>
      </c>
      <c r="CZ146" s="4" t="str">
        <v>australasica</v>
      </c>
      <c r="DA146" s="4" t="str">
        <v>australasica</v>
      </c>
    </row>
    <row r="147" spans="1:105" x14ac:dyDescent="0.35">
      <c r="A147" s="4" t="s">
        <v>3923</v>
      </c>
      <c r="C147" s="4" t="s">
        <v>3924</v>
      </c>
      <c r="D147" s="4" t="s">
        <v>109</v>
      </c>
      <c r="E147" s="4" t="s">
        <v>109</v>
      </c>
      <c r="G147" s="4" t="str">
        <f t="shared" si="5"/>
        <v>Julbernardia globiflora</v>
      </c>
      <c r="I147" s="4" t="str">
        <v>Pterocarpus lucens</v>
      </c>
      <c r="N147" s="4" t="str">
        <v>benthamii</v>
      </c>
      <c r="O147" s="4" t="str">
        <v>benthamii</v>
      </c>
      <c r="P147" s="4" t="str">
        <v>benthamii</v>
      </c>
      <c r="Q147" s="4" t="str">
        <v>benthamii</v>
      </c>
      <c r="R147" s="4" t="str">
        <v>benthamii</v>
      </c>
      <c r="S147" s="4" t="str">
        <v>benthamii</v>
      </c>
      <c r="T147" s="4" t="str">
        <v>benthamii</v>
      </c>
      <c r="U147" s="4" t="str">
        <v>benthamii</v>
      </c>
      <c r="V147" s="4" t="str">
        <v>benthamii</v>
      </c>
      <c r="W147" s="4" t="str">
        <v>benthamii</v>
      </c>
      <c r="X147" s="4" t="str">
        <v>benthamii</v>
      </c>
      <c r="Y147" s="4" t="str">
        <v>benthamii</v>
      </c>
      <c r="Z147" s="4" t="str">
        <v>benthamii</v>
      </c>
      <c r="AA147" s="4" t="str">
        <v>benthamii</v>
      </c>
      <c r="AB147" s="4" t="str">
        <v>benthamii</v>
      </c>
      <c r="AC147" s="4" t="str">
        <v>benthamii</v>
      </c>
      <c r="AD147" s="4" t="str">
        <v>benthamii</v>
      </c>
      <c r="AE147" s="4" t="str">
        <v>benthamii</v>
      </c>
      <c r="AF147" s="4" t="str">
        <v>benthamii</v>
      </c>
      <c r="AG147" s="4" t="str">
        <v>benthamii</v>
      </c>
      <c r="AH147" s="4" t="str">
        <v>benthamii</v>
      </c>
      <c r="AI147" s="4" t="str">
        <v>benthamii</v>
      </c>
      <c r="AJ147" s="4" t="str">
        <v>benthamii</v>
      </c>
      <c r="AK147" s="4" t="str">
        <v>benthamii</v>
      </c>
      <c r="AL147" s="4" t="str">
        <v>benthamii</v>
      </c>
      <c r="AM147" s="4" t="str">
        <v>benthamii</v>
      </c>
      <c r="AN147" s="4" t="str">
        <v>benthamii</v>
      </c>
      <c r="AO147" s="4" t="str">
        <v>benthamii</v>
      </c>
      <c r="AP147" s="4" t="str">
        <v>benthamii</v>
      </c>
      <c r="AQ147" s="4" t="str">
        <v>benthamii</v>
      </c>
      <c r="AS147" s="4" t="str">
        <v>Acacia brevispica</v>
      </c>
      <c r="AT147" s="4" t="str">
        <v>Acacia brevispica</v>
      </c>
      <c r="AU147" s="4" t="str">
        <v>Acacia brevispica</v>
      </c>
      <c r="AV147" s="4" t="str">
        <v>Acacia brevispica</v>
      </c>
      <c r="AW147" s="4" t="str">
        <v>Acacia brevispica</v>
      </c>
      <c r="AX147" s="4" t="str">
        <v>Acacia brevispica</v>
      </c>
      <c r="AY147" s="4" t="str">
        <v>Acacia brevispica</v>
      </c>
      <c r="AZ147" s="4" t="str">
        <v>Acacia brevispica</v>
      </c>
      <c r="BA147" s="4" t="str">
        <v>Acacia brevispica</v>
      </c>
      <c r="BB147" s="4" t="str">
        <v>Acacia brevispica</v>
      </c>
      <c r="BC147" s="4" t="str">
        <v>Acacia brevispica</v>
      </c>
      <c r="BD147" s="4" t="str">
        <v>Acacia brevispica</v>
      </c>
      <c r="BE147" s="4" t="str">
        <v>Acacia brevispica</v>
      </c>
      <c r="BF147" s="4" t="str">
        <v>Acacia brevispica</v>
      </c>
      <c r="BG147" s="4" t="str">
        <v>Acacia brevispica</v>
      </c>
      <c r="BH147" s="4" t="str">
        <v>Acacia brevispica</v>
      </c>
      <c r="BI147" s="4" t="str">
        <v>Acacia brevispica</v>
      </c>
      <c r="BJ147" s="4" t="str">
        <v>Acacia brevispica</v>
      </c>
      <c r="BK147" s="4" t="str">
        <v>Acacia brevispica</v>
      </c>
      <c r="BL147" s="4" t="str">
        <v>Acacia brevispica</v>
      </c>
      <c r="BM147" s="4" t="str">
        <v>Acacia brevispica</v>
      </c>
      <c r="BN147" s="4" t="str">
        <v>Acacia brevispica</v>
      </c>
      <c r="BO147" s="4" t="str">
        <v>Acacia brevispica</v>
      </c>
      <c r="BP147" s="4" t="str">
        <v>Acacia brevispica</v>
      </c>
      <c r="BQ147" s="4" t="str">
        <v>Acacia brevispica</v>
      </c>
      <c r="BR147" s="4" t="str">
        <v>Acacia brevispica</v>
      </c>
      <c r="BS147" s="4" t="str">
        <v>Acacia brevispica</v>
      </c>
      <c r="BT147" s="4" t="str">
        <v>Acacia brevispica</v>
      </c>
      <c r="BU147" s="4" t="str">
        <v>Acacia brevispica</v>
      </c>
      <c r="BV147" s="4" t="str">
        <v>Acacia brevispica</v>
      </c>
      <c r="BX147" s="4" t="str">
        <v>benthamii</v>
      </c>
      <c r="BY147" s="4" t="str">
        <v>benthamii</v>
      </c>
      <c r="BZ147" s="4" t="str">
        <v>benthamii</v>
      </c>
      <c r="CA147" s="4" t="str">
        <v>benthamii</v>
      </c>
      <c r="CB147" s="4" t="str">
        <v>benthamii</v>
      </c>
      <c r="CC147" s="4" t="str">
        <v>benthamii</v>
      </c>
      <c r="CD147" s="4" t="str">
        <v>benthamii</v>
      </c>
      <c r="CE147" s="4" t="str">
        <v>benthamii</v>
      </c>
      <c r="CF147" s="4" t="str">
        <v>benthamii</v>
      </c>
      <c r="CG147" s="4" t="str">
        <v>benthamii</v>
      </c>
      <c r="CH147" s="4" t="str">
        <v>benthamii</v>
      </c>
      <c r="CI147" s="4" t="str">
        <v>benthamii</v>
      </c>
      <c r="CJ147" s="4" t="str">
        <v>benthamii</v>
      </c>
      <c r="CK147" s="4" t="str">
        <v>benthamii</v>
      </c>
      <c r="CL147" s="4" t="str">
        <v>benthamii</v>
      </c>
      <c r="CM147" s="4" t="str">
        <v>benthamii</v>
      </c>
      <c r="CN147" s="4" t="str">
        <v>benthamii</v>
      </c>
      <c r="CO147" s="4" t="str">
        <v>benthamii</v>
      </c>
      <c r="CP147" s="4" t="str">
        <v>benthamii</v>
      </c>
      <c r="CQ147" s="4" t="str">
        <v>benthamii</v>
      </c>
      <c r="CR147" s="4" t="str">
        <v>benthamii</v>
      </c>
      <c r="CS147" s="4" t="str">
        <v>benthamii</v>
      </c>
      <c r="CT147" s="4" t="str">
        <v>benthamii</v>
      </c>
      <c r="CU147" s="4" t="str">
        <v>benthamii</v>
      </c>
      <c r="CV147" s="4" t="str">
        <v>benthamii</v>
      </c>
      <c r="CW147" s="4" t="str">
        <v>benthamii</v>
      </c>
      <c r="CX147" s="4" t="str">
        <v>benthamii</v>
      </c>
      <c r="CY147" s="4" t="str">
        <v>benthamii</v>
      </c>
      <c r="CZ147" s="4" t="str">
        <v>benthamii</v>
      </c>
      <c r="DA147" s="4" t="str">
        <v>benthamii</v>
      </c>
    </row>
    <row r="148" spans="1:105" x14ac:dyDescent="0.35">
      <c r="A148" s="4" t="s">
        <v>3925</v>
      </c>
      <c r="C148" s="4" t="s">
        <v>3926</v>
      </c>
      <c r="G148" s="4" t="str">
        <f t="shared" si="5"/>
        <v>Juniperus procera</v>
      </c>
      <c r="I148" s="4" t="str">
        <v>Pterocarpus santalinoides</v>
      </c>
      <c r="N148" s="4" t="str">
        <v>bicolor</v>
      </c>
      <c r="O148" s="4" t="str">
        <v>bicolor</v>
      </c>
      <c r="P148" s="4" t="str">
        <v>bicolor</v>
      </c>
      <c r="Q148" s="4" t="str">
        <v>bicolor</v>
      </c>
      <c r="R148" s="4" t="str">
        <v>bicolor</v>
      </c>
      <c r="S148" s="4" t="str">
        <v>bicolor</v>
      </c>
      <c r="T148" s="4" t="str">
        <v>bicolor</v>
      </c>
      <c r="U148" s="4" t="str">
        <v>bicolor</v>
      </c>
      <c r="V148" s="4" t="str">
        <v>bicolor</v>
      </c>
      <c r="W148" s="4" t="str">
        <v>bicolor</v>
      </c>
      <c r="X148" s="4" t="str">
        <v>bicolor</v>
      </c>
      <c r="Y148" s="4" t="str">
        <v>bicolor</v>
      </c>
      <c r="Z148" s="4" t="str">
        <v>bicolor</v>
      </c>
      <c r="AA148" s="4" t="str">
        <v>bicolor</v>
      </c>
      <c r="AB148" s="4" t="str">
        <v>bicolor</v>
      </c>
      <c r="AC148" s="4" t="str">
        <v>bicolor</v>
      </c>
      <c r="AD148" s="4" t="str">
        <v>bicolor</v>
      </c>
      <c r="AE148" s="4" t="str">
        <v>bicolor</v>
      </c>
      <c r="AF148" s="4" t="str">
        <v>bicolor</v>
      </c>
      <c r="AG148" s="4" t="str">
        <v>bicolor</v>
      </c>
      <c r="AH148" s="4" t="str">
        <v>bicolor</v>
      </c>
      <c r="AI148" s="4" t="str">
        <v>bicolor</v>
      </c>
      <c r="AJ148" s="4" t="str">
        <v>bicolor</v>
      </c>
      <c r="AK148" s="4" t="str">
        <v>bicolor</v>
      </c>
      <c r="AL148" s="4" t="str">
        <v>bicolor</v>
      </c>
      <c r="AM148" s="4" t="str">
        <v>bicolor</v>
      </c>
      <c r="AN148" s="4" t="str">
        <v>bicolor</v>
      </c>
      <c r="AO148" s="4" t="str">
        <v>bicolor</v>
      </c>
      <c r="AP148" s="4" t="str">
        <v>bicolor</v>
      </c>
      <c r="AQ148" s="4" t="str">
        <v>bicolor</v>
      </c>
      <c r="AS148" s="4" t="str">
        <v>Acacia caerulescens</v>
      </c>
      <c r="AT148" s="4" t="str">
        <v>Acacia caerulescens</v>
      </c>
      <c r="AU148" s="4" t="str">
        <v>Acacia caerulescens</v>
      </c>
      <c r="AV148" s="4" t="str">
        <v>Acacia caerulescens</v>
      </c>
      <c r="AW148" s="4" t="str">
        <v>Acacia caerulescens</v>
      </c>
      <c r="AX148" s="4" t="str">
        <v>Acacia caerulescens</v>
      </c>
      <c r="AY148" s="4" t="str">
        <v>Acacia caerulescens</v>
      </c>
      <c r="AZ148" s="4" t="str">
        <v>Acacia caerulescens</v>
      </c>
      <c r="BA148" s="4" t="str">
        <v>Acacia caerulescens</v>
      </c>
      <c r="BB148" s="4" t="str">
        <v>Acacia caerulescens</v>
      </c>
      <c r="BC148" s="4" t="str">
        <v>Acacia caerulescens</v>
      </c>
      <c r="BD148" s="4" t="str">
        <v>Acacia caerulescens</v>
      </c>
      <c r="BE148" s="4" t="str">
        <v>Acacia caerulescens</v>
      </c>
      <c r="BF148" s="4" t="str">
        <v>Acacia caerulescens</v>
      </c>
      <c r="BG148" s="4" t="str">
        <v>Acacia caerulescens</v>
      </c>
      <c r="BH148" s="4" t="str">
        <v>Acacia caerulescens</v>
      </c>
      <c r="BI148" s="4" t="str">
        <v>Acacia caerulescens</v>
      </c>
      <c r="BJ148" s="4" t="str">
        <v>Acacia caerulescens</v>
      </c>
      <c r="BK148" s="4" t="str">
        <v>Acacia caerulescens</v>
      </c>
      <c r="BL148" s="4" t="str">
        <v>Acacia caerulescens</v>
      </c>
      <c r="BM148" s="4" t="str">
        <v>Acacia caerulescens</v>
      </c>
      <c r="BN148" s="4" t="str">
        <v>Acacia caerulescens</v>
      </c>
      <c r="BO148" s="4" t="str">
        <v>Acacia caerulescens</v>
      </c>
      <c r="BP148" s="4" t="str">
        <v>Acacia caerulescens</v>
      </c>
      <c r="BQ148" s="4" t="str">
        <v>Acacia caerulescens</v>
      </c>
      <c r="BR148" s="4" t="str">
        <v>Acacia caerulescens</v>
      </c>
      <c r="BS148" s="4" t="str">
        <v>Acacia caerulescens</v>
      </c>
      <c r="BT148" s="4" t="str">
        <v>Acacia caerulescens</v>
      </c>
      <c r="BU148" s="4" t="str">
        <v>Acacia caerulescens</v>
      </c>
      <c r="BV148" s="4" t="str">
        <v>Acacia caerulescens</v>
      </c>
      <c r="BX148" s="4" t="str">
        <v>bicolor</v>
      </c>
      <c r="BY148" s="4" t="str">
        <v>bicolor</v>
      </c>
      <c r="BZ148" s="4" t="str">
        <v>bicolor</v>
      </c>
      <c r="CA148" s="4" t="str">
        <v>bicolor</v>
      </c>
      <c r="CB148" s="4" t="str">
        <v>bicolor</v>
      </c>
      <c r="CC148" s="4" t="str">
        <v>bicolor</v>
      </c>
      <c r="CD148" s="4" t="str">
        <v>bicolor</v>
      </c>
      <c r="CE148" s="4" t="str">
        <v>bicolor</v>
      </c>
      <c r="CF148" s="4" t="str">
        <v>bicolor</v>
      </c>
      <c r="CG148" s="4" t="str">
        <v>bicolor</v>
      </c>
      <c r="CH148" s="4" t="str">
        <v>bicolor</v>
      </c>
      <c r="CI148" s="4" t="str">
        <v>bicolor</v>
      </c>
      <c r="CJ148" s="4" t="str">
        <v>bicolor</v>
      </c>
      <c r="CK148" s="4" t="str">
        <v>bicolor</v>
      </c>
      <c r="CL148" s="4" t="str">
        <v>bicolor</v>
      </c>
      <c r="CM148" s="4" t="str">
        <v>bicolor</v>
      </c>
      <c r="CN148" s="4" t="str">
        <v>bicolor</v>
      </c>
      <c r="CO148" s="4" t="str">
        <v>bicolor</v>
      </c>
      <c r="CP148" s="4" t="str">
        <v>bicolor</v>
      </c>
      <c r="CQ148" s="4" t="str">
        <v>bicolor</v>
      </c>
      <c r="CR148" s="4" t="str">
        <v>bicolor</v>
      </c>
      <c r="CS148" s="4" t="str">
        <v>bicolor</v>
      </c>
      <c r="CT148" s="4" t="str">
        <v>bicolor</v>
      </c>
      <c r="CU148" s="4" t="str">
        <v>bicolor</v>
      </c>
      <c r="CV148" s="4" t="str">
        <v>bicolor</v>
      </c>
      <c r="CW148" s="4" t="str">
        <v>bicolor</v>
      </c>
      <c r="CX148" s="4" t="str">
        <v>bicolor</v>
      </c>
      <c r="CY148" s="4" t="str">
        <v>bicolor</v>
      </c>
      <c r="CZ148" s="4" t="str">
        <v>bicolor</v>
      </c>
      <c r="DA148" s="4" t="str">
        <v>bicolor</v>
      </c>
    </row>
    <row r="149" spans="1:105" x14ac:dyDescent="0.35">
      <c r="A149" s="4" t="s">
        <v>3927</v>
      </c>
      <c r="C149" s="4" t="s">
        <v>3928</v>
      </c>
      <c r="E149" s="4" t="s">
        <v>109</v>
      </c>
      <c r="G149" s="4" t="str">
        <f t="shared" si="5"/>
        <v>Khaya senegalensis</v>
      </c>
      <c r="I149" s="4" t="str">
        <v>Pueraria phaseoloides</v>
      </c>
      <c r="N149" s="4" t="str">
        <v>canascens</v>
      </c>
      <c r="O149" s="4" t="str">
        <v>canascens</v>
      </c>
      <c r="P149" s="4" t="str">
        <v>canascens</v>
      </c>
      <c r="Q149" s="4" t="str">
        <v>canascens</v>
      </c>
      <c r="R149" s="4" t="str">
        <v>canascens</v>
      </c>
      <c r="S149" s="4" t="str">
        <v>canascens</v>
      </c>
      <c r="T149" s="4" t="str">
        <v>canascens</v>
      </c>
      <c r="U149" s="4" t="str">
        <v>canascens</v>
      </c>
      <c r="V149" s="4" t="str">
        <v>canascens</v>
      </c>
      <c r="W149" s="4" t="str">
        <v>canascens</v>
      </c>
      <c r="X149" s="4" t="str">
        <v>canascens</v>
      </c>
      <c r="Y149" s="4" t="str">
        <v>canascens</v>
      </c>
      <c r="Z149" s="4" t="str">
        <v>canascens</v>
      </c>
      <c r="AA149" s="4" t="str">
        <v>canascens</v>
      </c>
      <c r="AB149" s="4" t="str">
        <v>canascens</v>
      </c>
      <c r="AC149" s="4" t="str">
        <v>canascens</v>
      </c>
      <c r="AD149" s="4" t="str">
        <v>canascens</v>
      </c>
      <c r="AE149" s="4" t="str">
        <v>canascens</v>
      </c>
      <c r="AF149" s="4" t="str">
        <v>canascens</v>
      </c>
      <c r="AG149" s="4" t="str">
        <v>canascens</v>
      </c>
      <c r="AH149" s="4" t="str">
        <v>canascens</v>
      </c>
      <c r="AI149" s="4" t="str">
        <v>canascens</v>
      </c>
      <c r="AJ149" s="4" t="str">
        <v>canascens</v>
      </c>
      <c r="AK149" s="4" t="str">
        <v>canascens</v>
      </c>
      <c r="AL149" s="4" t="str">
        <v>canascens</v>
      </c>
      <c r="AM149" s="4" t="str">
        <v>canascens</v>
      </c>
      <c r="AN149" s="4" t="str">
        <v>canascens</v>
      </c>
      <c r="AO149" s="4" t="str">
        <v>canascens</v>
      </c>
      <c r="AP149" s="4" t="str">
        <v>canascens</v>
      </c>
      <c r="AQ149" s="4" t="str">
        <v>canascens</v>
      </c>
      <c r="AS149" s="4" t="str">
        <v>Acacia crassicarpa</v>
      </c>
      <c r="AT149" s="4" t="str">
        <v>Acacia crassicarpa</v>
      </c>
      <c r="AU149" s="4" t="str">
        <v>Acacia crassicarpa</v>
      </c>
      <c r="AV149" s="4" t="str">
        <v>Acacia crassicarpa</v>
      </c>
      <c r="AW149" s="4" t="str">
        <v>Acacia crassicarpa</v>
      </c>
      <c r="AX149" s="4" t="str">
        <v>Acacia crassicarpa</v>
      </c>
      <c r="AY149" s="4" t="str">
        <v>Acacia crassicarpa</v>
      </c>
      <c r="AZ149" s="4" t="str">
        <v>Acacia crassicarpa</v>
      </c>
      <c r="BA149" s="4" t="str">
        <v>Acacia crassicarpa</v>
      </c>
      <c r="BB149" s="4" t="str">
        <v>Acacia crassicarpa</v>
      </c>
      <c r="BC149" s="4" t="str">
        <v>Acacia crassicarpa</v>
      </c>
      <c r="BD149" s="4" t="str">
        <v>Acacia crassicarpa</v>
      </c>
      <c r="BE149" s="4" t="str">
        <v>Acacia crassicarpa</v>
      </c>
      <c r="BF149" s="4" t="str">
        <v>Acacia crassicarpa</v>
      </c>
      <c r="BG149" s="4" t="str">
        <v>Acacia crassicarpa</v>
      </c>
      <c r="BH149" s="4" t="str">
        <v>Acacia crassicarpa</v>
      </c>
      <c r="BI149" s="4" t="str">
        <v>Acacia crassicarpa</v>
      </c>
      <c r="BJ149" s="4" t="str">
        <v>Acacia crassicarpa</v>
      </c>
      <c r="BK149" s="4" t="str">
        <v>Acacia crassicarpa</v>
      </c>
      <c r="BL149" s="4" t="str">
        <v>Acacia crassicarpa</v>
      </c>
      <c r="BM149" s="4" t="str">
        <v>Acacia crassicarpa</v>
      </c>
      <c r="BN149" s="4" t="str">
        <v>Acacia crassicarpa</v>
      </c>
      <c r="BO149" s="4" t="str">
        <v>Acacia crassicarpa</v>
      </c>
      <c r="BP149" s="4" t="str">
        <v>Acacia crassicarpa</v>
      </c>
      <c r="BQ149" s="4" t="str">
        <v>Acacia crassicarpa</v>
      </c>
      <c r="BR149" s="4" t="str">
        <v>Acacia crassicarpa</v>
      </c>
      <c r="BS149" s="4" t="str">
        <v>Acacia crassicarpa</v>
      </c>
      <c r="BT149" s="4" t="str">
        <v>Acacia crassicarpa</v>
      </c>
      <c r="BU149" s="4" t="str">
        <v>Acacia crassicarpa</v>
      </c>
      <c r="BV149" s="4" t="str">
        <v>Acacia crassicarpa</v>
      </c>
      <c r="BX149" s="4" t="str">
        <v>canascens</v>
      </c>
      <c r="BY149" s="4" t="str">
        <v>canascens</v>
      </c>
      <c r="BZ149" s="4" t="str">
        <v>canascens</v>
      </c>
      <c r="CA149" s="4" t="str">
        <v>canascens</v>
      </c>
      <c r="CB149" s="4" t="str">
        <v>canascens</v>
      </c>
      <c r="CC149" s="4" t="str">
        <v>canascens</v>
      </c>
      <c r="CD149" s="4" t="str">
        <v>canascens</v>
      </c>
      <c r="CE149" s="4" t="str">
        <v>canascens</v>
      </c>
      <c r="CF149" s="4" t="str">
        <v>canascens</v>
      </c>
      <c r="CG149" s="4" t="str">
        <v>canascens</v>
      </c>
      <c r="CH149" s="4" t="str">
        <v>canascens</v>
      </c>
      <c r="CI149" s="4" t="str">
        <v>canascens</v>
      </c>
      <c r="CJ149" s="4" t="str">
        <v>canascens</v>
      </c>
      <c r="CK149" s="4" t="str">
        <v>canascens</v>
      </c>
      <c r="CL149" s="4" t="str">
        <v>canascens</v>
      </c>
      <c r="CM149" s="4" t="str">
        <v>canascens</v>
      </c>
      <c r="CN149" s="4" t="str">
        <v>canascens</v>
      </c>
      <c r="CO149" s="4" t="str">
        <v>canascens</v>
      </c>
      <c r="CP149" s="4" t="str">
        <v>canascens</v>
      </c>
      <c r="CQ149" s="4" t="str">
        <v>canascens</v>
      </c>
      <c r="CR149" s="4" t="str">
        <v>canascens</v>
      </c>
      <c r="CS149" s="4" t="str">
        <v>canascens</v>
      </c>
      <c r="CT149" s="4" t="str">
        <v>canascens</v>
      </c>
      <c r="CU149" s="4" t="str">
        <v>canascens</v>
      </c>
      <c r="CV149" s="4" t="str">
        <v>canascens</v>
      </c>
      <c r="CW149" s="4" t="str">
        <v>canascens</v>
      </c>
      <c r="CX149" s="4" t="str">
        <v>canascens</v>
      </c>
      <c r="CY149" s="4" t="str">
        <v>canascens</v>
      </c>
      <c r="CZ149" s="4" t="str">
        <v>canascens</v>
      </c>
      <c r="DA149" s="4" t="str">
        <v>canascens</v>
      </c>
    </row>
    <row r="150" spans="1:105" x14ac:dyDescent="0.35">
      <c r="A150" s="4" t="s">
        <v>3929</v>
      </c>
      <c r="C150" s="4" t="s">
        <v>3930</v>
      </c>
      <c r="D150" s="4" t="s">
        <v>3931</v>
      </c>
      <c r="E150" s="4" t="s">
        <v>109</v>
      </c>
      <c r="G150" s="4" t="str">
        <f t="shared" si="5"/>
        <v>Lablab purpureus</v>
      </c>
      <c r="I150" s="4" t="str">
        <v>Quillaja saponaria</v>
      </c>
      <c r="N150" s="4" t="str">
        <v>compacta</v>
      </c>
      <c r="O150" s="4" t="str">
        <v>compacta</v>
      </c>
      <c r="P150" s="4" t="str">
        <v>compacta</v>
      </c>
      <c r="Q150" s="4" t="str">
        <v>compacta</v>
      </c>
      <c r="R150" s="4" t="str">
        <v>compacta</v>
      </c>
      <c r="S150" s="4" t="str">
        <v>compacta</v>
      </c>
      <c r="T150" s="4" t="str">
        <v>compacta</v>
      </c>
      <c r="U150" s="4" t="str">
        <v>compacta</v>
      </c>
      <c r="V150" s="4" t="str">
        <v>compacta</v>
      </c>
      <c r="W150" s="4" t="str">
        <v>compacta</v>
      </c>
      <c r="X150" s="4" t="str">
        <v>compacta</v>
      </c>
      <c r="Y150" s="4" t="str">
        <v>compacta</v>
      </c>
      <c r="Z150" s="4" t="str">
        <v>compacta</v>
      </c>
      <c r="AA150" s="4" t="str">
        <v>compacta</v>
      </c>
      <c r="AB150" s="4" t="str">
        <v>compacta</v>
      </c>
      <c r="AC150" s="4" t="str">
        <v>compacta</v>
      </c>
      <c r="AD150" s="4" t="str">
        <v>compacta</v>
      </c>
      <c r="AE150" s="4" t="str">
        <v>compacta</v>
      </c>
      <c r="AF150" s="4" t="str">
        <v>compacta</v>
      </c>
      <c r="AG150" s="4" t="str">
        <v>compacta</v>
      </c>
      <c r="AH150" s="4" t="str">
        <v>compacta</v>
      </c>
      <c r="AI150" s="4" t="str">
        <v>compacta</v>
      </c>
      <c r="AJ150" s="4" t="str">
        <v>compacta</v>
      </c>
      <c r="AK150" s="4" t="str">
        <v>compacta</v>
      </c>
      <c r="AL150" s="4" t="str">
        <v>compacta</v>
      </c>
      <c r="AM150" s="4" t="str">
        <v>compacta</v>
      </c>
      <c r="AN150" s="4" t="str">
        <v>compacta</v>
      </c>
      <c r="AO150" s="4" t="str">
        <v>compacta</v>
      </c>
      <c r="AP150" s="4" t="str">
        <v>compacta</v>
      </c>
      <c r="AQ150" s="4" t="str">
        <v>compacta</v>
      </c>
      <c r="AS150" s="4" t="str">
        <v>Acacia cyanophylla</v>
      </c>
      <c r="AT150" s="4" t="str">
        <v>Acacia cyanophylla</v>
      </c>
      <c r="AU150" s="4" t="str">
        <v>Acacia cyanophylla</v>
      </c>
      <c r="AV150" s="4" t="str">
        <v>Acacia cyanophylla</v>
      </c>
      <c r="AW150" s="4" t="str">
        <v>Acacia cyanophylla</v>
      </c>
      <c r="AX150" s="4" t="str">
        <v>Acacia cyanophylla</v>
      </c>
      <c r="AY150" s="4" t="str">
        <v>Acacia cyanophylla</v>
      </c>
      <c r="AZ150" s="4" t="str">
        <v>Acacia cyanophylla</v>
      </c>
      <c r="BA150" s="4" t="str">
        <v>Acacia cyanophylla</v>
      </c>
      <c r="BB150" s="4" t="str">
        <v>Acacia cyanophylla</v>
      </c>
      <c r="BC150" s="4" t="str">
        <v>Acacia cyanophylla</v>
      </c>
      <c r="BD150" s="4" t="str">
        <v>Acacia cyanophylla</v>
      </c>
      <c r="BE150" s="4" t="str">
        <v>Acacia cyanophylla</v>
      </c>
      <c r="BF150" s="4" t="str">
        <v>Acacia cyanophylla</v>
      </c>
      <c r="BG150" s="4" t="str">
        <v>Acacia cyanophylla</v>
      </c>
      <c r="BH150" s="4" t="str">
        <v>Acacia cyanophylla</v>
      </c>
      <c r="BI150" s="4" t="str">
        <v>Acacia cyanophylla</v>
      </c>
      <c r="BJ150" s="4" t="str">
        <v>Acacia cyanophylla</v>
      </c>
      <c r="BK150" s="4" t="str">
        <v>Acacia cyanophylla</v>
      </c>
      <c r="BL150" s="4" t="str">
        <v>Acacia cyanophylla</v>
      </c>
      <c r="BM150" s="4" t="str">
        <v>Acacia cyanophylla</v>
      </c>
      <c r="BN150" s="4" t="str">
        <v>Acacia cyanophylla</v>
      </c>
      <c r="BO150" s="4" t="str">
        <v>Acacia cyanophylla</v>
      </c>
      <c r="BP150" s="4" t="str">
        <v>Acacia cyanophylla</v>
      </c>
      <c r="BQ150" s="4" t="str">
        <v>Acacia cyanophylla</v>
      </c>
      <c r="BR150" s="4" t="str">
        <v>Acacia cyanophylla</v>
      </c>
      <c r="BS150" s="4" t="str">
        <v>Acacia cyanophylla</v>
      </c>
      <c r="BT150" s="4" t="str">
        <v>Acacia cyanophylla</v>
      </c>
      <c r="BU150" s="4" t="str">
        <v>Acacia cyanophylla</v>
      </c>
      <c r="BV150" s="4" t="str">
        <v>Acacia cyanophylla</v>
      </c>
      <c r="BX150" s="4" t="str">
        <v>compacta</v>
      </c>
      <c r="BY150" s="4" t="str">
        <v>compacta</v>
      </c>
      <c r="BZ150" s="4" t="str">
        <v>compacta</v>
      </c>
      <c r="CA150" s="4" t="str">
        <v>compacta</v>
      </c>
      <c r="CB150" s="4" t="str">
        <v>compacta</v>
      </c>
      <c r="CC150" s="4" t="str">
        <v>compacta</v>
      </c>
      <c r="CD150" s="4" t="str">
        <v>compacta</v>
      </c>
      <c r="CE150" s="4" t="str">
        <v>compacta</v>
      </c>
      <c r="CF150" s="4" t="str">
        <v>compacta</v>
      </c>
      <c r="CG150" s="4" t="str">
        <v>compacta</v>
      </c>
      <c r="CH150" s="4" t="str">
        <v>compacta</v>
      </c>
      <c r="CI150" s="4" t="str">
        <v>compacta</v>
      </c>
      <c r="CJ150" s="4" t="str">
        <v>compacta</v>
      </c>
      <c r="CK150" s="4" t="str">
        <v>compacta</v>
      </c>
      <c r="CL150" s="4" t="str">
        <v>compacta</v>
      </c>
      <c r="CM150" s="4" t="str">
        <v>compacta</v>
      </c>
      <c r="CN150" s="4" t="str">
        <v>compacta</v>
      </c>
      <c r="CO150" s="4" t="str">
        <v>compacta</v>
      </c>
      <c r="CP150" s="4" t="str">
        <v>compacta</v>
      </c>
      <c r="CQ150" s="4" t="str">
        <v>compacta</v>
      </c>
      <c r="CR150" s="4" t="str">
        <v>compacta</v>
      </c>
      <c r="CS150" s="4" t="str">
        <v>compacta</v>
      </c>
      <c r="CT150" s="4" t="str">
        <v>compacta</v>
      </c>
      <c r="CU150" s="4" t="str">
        <v>compacta</v>
      </c>
      <c r="CV150" s="4" t="str">
        <v>compacta</v>
      </c>
      <c r="CW150" s="4" t="str">
        <v>compacta</v>
      </c>
      <c r="CX150" s="4" t="str">
        <v>compacta</v>
      </c>
      <c r="CY150" s="4" t="str">
        <v>compacta</v>
      </c>
      <c r="CZ150" s="4" t="str">
        <v>compacta</v>
      </c>
      <c r="DA150" s="4" t="str">
        <v>compacta</v>
      </c>
    </row>
    <row r="151" spans="1:105" x14ac:dyDescent="0.35">
      <c r="A151" s="4" t="s">
        <v>3929</v>
      </c>
      <c r="C151" s="4" t="s">
        <v>3930</v>
      </c>
      <c r="D151" s="4" t="s">
        <v>3932</v>
      </c>
      <c r="E151" s="4" t="s">
        <v>109</v>
      </c>
      <c r="G151" s="4" t="str">
        <f t="shared" si="5"/>
        <v>Lablab purpureus</v>
      </c>
      <c r="I151" s="4" t="str">
        <v>Ricinodendron heudelotii</v>
      </c>
      <c r="N151" s="4" t="str">
        <v>cuspidata</v>
      </c>
      <c r="O151" s="4" t="str">
        <v>cuspidata</v>
      </c>
      <c r="P151" s="4" t="str">
        <v>cuspidata</v>
      </c>
      <c r="Q151" s="4" t="str">
        <v>cuspidata</v>
      </c>
      <c r="R151" s="4" t="str">
        <v>cuspidata</v>
      </c>
      <c r="S151" s="4" t="str">
        <v>cuspidata</v>
      </c>
      <c r="T151" s="4" t="str">
        <v>cuspidata</v>
      </c>
      <c r="U151" s="4" t="str">
        <v>cuspidata</v>
      </c>
      <c r="V151" s="4" t="str">
        <v>cuspidata</v>
      </c>
      <c r="W151" s="4" t="str">
        <v>cuspidata</v>
      </c>
      <c r="X151" s="4" t="str">
        <v>cuspidata</v>
      </c>
      <c r="Y151" s="4" t="str">
        <v>cuspidata</v>
      </c>
      <c r="Z151" s="4" t="str">
        <v>cuspidata</v>
      </c>
      <c r="AA151" s="4" t="str">
        <v>cuspidata</v>
      </c>
      <c r="AB151" s="4" t="str">
        <v>cuspidata</v>
      </c>
      <c r="AC151" s="4" t="str">
        <v>cuspidata</v>
      </c>
      <c r="AD151" s="4" t="str">
        <v>cuspidata</v>
      </c>
      <c r="AE151" s="4" t="str">
        <v>cuspidata</v>
      </c>
      <c r="AF151" s="4" t="str">
        <v>cuspidata</v>
      </c>
      <c r="AG151" s="4" t="str">
        <v>cuspidata</v>
      </c>
      <c r="AH151" s="4" t="str">
        <v>cuspidata</v>
      </c>
      <c r="AI151" s="4" t="str">
        <v>cuspidata</v>
      </c>
      <c r="AJ151" s="4" t="str">
        <v>cuspidata</v>
      </c>
      <c r="AK151" s="4" t="str">
        <v>cuspidata</v>
      </c>
      <c r="AL151" s="4" t="str">
        <v>cuspidata</v>
      </c>
      <c r="AM151" s="4" t="str">
        <v>cuspidata</v>
      </c>
      <c r="AN151" s="4" t="str">
        <v>cuspidata</v>
      </c>
      <c r="AO151" s="4" t="str">
        <v>cuspidata</v>
      </c>
      <c r="AP151" s="4" t="str">
        <v>cuspidata</v>
      </c>
      <c r="AQ151" s="4" t="str">
        <v>cuspidata</v>
      </c>
      <c r="AS151" s="4" t="str">
        <v>Acacia decurrens</v>
      </c>
      <c r="AT151" s="4" t="str">
        <v>Acacia decurrens</v>
      </c>
      <c r="AU151" s="4" t="str">
        <v>Acacia decurrens</v>
      </c>
      <c r="AV151" s="4" t="str">
        <v>Acacia decurrens</v>
      </c>
      <c r="AW151" s="4" t="str">
        <v>Acacia decurrens</v>
      </c>
      <c r="AX151" s="4" t="str">
        <v>Acacia decurrens</v>
      </c>
      <c r="AY151" s="4" t="str">
        <v>Acacia decurrens</v>
      </c>
      <c r="AZ151" s="4" t="str">
        <v>Acacia decurrens</v>
      </c>
      <c r="BA151" s="4" t="str">
        <v>Acacia decurrens</v>
      </c>
      <c r="BB151" s="4" t="str">
        <v>Acacia decurrens</v>
      </c>
      <c r="BC151" s="4" t="str">
        <v>Acacia decurrens</v>
      </c>
      <c r="BD151" s="4" t="str">
        <v>Acacia decurrens</v>
      </c>
      <c r="BE151" s="4" t="str">
        <v>Acacia decurrens</v>
      </c>
      <c r="BF151" s="4" t="str">
        <v>Acacia decurrens</v>
      </c>
      <c r="BG151" s="4" t="str">
        <v>Acacia decurrens</v>
      </c>
      <c r="BH151" s="4" t="str">
        <v>Acacia decurrens</v>
      </c>
      <c r="BI151" s="4" t="str">
        <v>Acacia decurrens</v>
      </c>
      <c r="BJ151" s="4" t="str">
        <v>Acacia decurrens</v>
      </c>
      <c r="BK151" s="4" t="str">
        <v>Acacia decurrens</v>
      </c>
      <c r="BL151" s="4" t="str">
        <v>Acacia decurrens</v>
      </c>
      <c r="BM151" s="4" t="str">
        <v>Acacia decurrens</v>
      </c>
      <c r="BN151" s="4" t="str">
        <v>Acacia decurrens</v>
      </c>
      <c r="BO151" s="4" t="str">
        <v>Acacia decurrens</v>
      </c>
      <c r="BP151" s="4" t="str">
        <v>Acacia decurrens</v>
      </c>
      <c r="BQ151" s="4" t="str">
        <v>Acacia decurrens</v>
      </c>
      <c r="BR151" s="4" t="str">
        <v>Acacia decurrens</v>
      </c>
      <c r="BS151" s="4" t="str">
        <v>Acacia decurrens</v>
      </c>
      <c r="BT151" s="4" t="str">
        <v>Acacia decurrens</v>
      </c>
      <c r="BU151" s="4" t="str">
        <v>Acacia decurrens</v>
      </c>
      <c r="BV151" s="4" t="str">
        <v>Acacia decurrens</v>
      </c>
      <c r="BX151" s="4" t="str">
        <v>cuspidata</v>
      </c>
      <c r="BY151" s="4" t="str">
        <v>cuspidata</v>
      </c>
      <c r="BZ151" s="4" t="str">
        <v>cuspidata</v>
      </c>
      <c r="CA151" s="4" t="str">
        <v>cuspidata</v>
      </c>
      <c r="CB151" s="4" t="str">
        <v>cuspidata</v>
      </c>
      <c r="CC151" s="4" t="str">
        <v>cuspidata</v>
      </c>
      <c r="CD151" s="4" t="str">
        <v>cuspidata</v>
      </c>
      <c r="CE151" s="4" t="str">
        <v>cuspidata</v>
      </c>
      <c r="CF151" s="4" t="str">
        <v>cuspidata</v>
      </c>
      <c r="CG151" s="4" t="str">
        <v>cuspidata</v>
      </c>
      <c r="CH151" s="4" t="str">
        <v>cuspidata</v>
      </c>
      <c r="CI151" s="4" t="str">
        <v>cuspidata</v>
      </c>
      <c r="CJ151" s="4" t="str">
        <v>cuspidata</v>
      </c>
      <c r="CK151" s="4" t="str">
        <v>cuspidata</v>
      </c>
      <c r="CL151" s="4" t="str">
        <v>cuspidata</v>
      </c>
      <c r="CM151" s="4" t="str">
        <v>cuspidata</v>
      </c>
      <c r="CN151" s="4" t="str">
        <v>cuspidata</v>
      </c>
      <c r="CO151" s="4" t="str">
        <v>cuspidata</v>
      </c>
      <c r="CP151" s="4" t="str">
        <v>cuspidata</v>
      </c>
      <c r="CQ151" s="4" t="str">
        <v>cuspidata</v>
      </c>
      <c r="CR151" s="4" t="str">
        <v>cuspidata</v>
      </c>
      <c r="CS151" s="4" t="str">
        <v>cuspidata</v>
      </c>
      <c r="CT151" s="4" t="str">
        <v>cuspidata</v>
      </c>
      <c r="CU151" s="4" t="str">
        <v>cuspidata</v>
      </c>
      <c r="CV151" s="4" t="str">
        <v>cuspidata</v>
      </c>
      <c r="CW151" s="4" t="str">
        <v>cuspidata</v>
      </c>
      <c r="CX151" s="4" t="str">
        <v>cuspidata</v>
      </c>
      <c r="CY151" s="4" t="str">
        <v>cuspidata</v>
      </c>
      <c r="CZ151" s="4" t="str">
        <v>cuspidata</v>
      </c>
      <c r="DA151" s="4" t="str">
        <v>cuspidata</v>
      </c>
    </row>
    <row r="152" spans="1:105" x14ac:dyDescent="0.35">
      <c r="A152" s="4" t="s">
        <v>3933</v>
      </c>
      <c r="C152" s="4" t="s">
        <v>3934</v>
      </c>
      <c r="D152" s="4" t="s">
        <v>109</v>
      </c>
      <c r="E152" s="4" t="s">
        <v>109</v>
      </c>
      <c r="G152" s="4" t="str">
        <f t="shared" si="5"/>
        <v>Leucaena diversifolia</v>
      </c>
      <c r="I152" s="4" t="str">
        <v>Rosmarinus officinalis</v>
      </c>
      <c r="N152" s="4" t="str">
        <v>dregeana</v>
      </c>
      <c r="O152" s="4" t="str">
        <v>dregeana</v>
      </c>
      <c r="P152" s="4" t="str">
        <v>dregeana</v>
      </c>
      <c r="Q152" s="4" t="str">
        <v>dregeana</v>
      </c>
      <c r="R152" s="4" t="str">
        <v>dregeana</v>
      </c>
      <c r="S152" s="4" t="str">
        <v>dregeana</v>
      </c>
      <c r="T152" s="4" t="str">
        <v>dregeana</v>
      </c>
      <c r="U152" s="4" t="str">
        <v>dregeana</v>
      </c>
      <c r="V152" s="4" t="str">
        <v>dregeana</v>
      </c>
      <c r="W152" s="4" t="str">
        <v>dregeana</v>
      </c>
      <c r="X152" s="4" t="str">
        <v>dregeana</v>
      </c>
      <c r="Y152" s="4" t="str">
        <v>dregeana</v>
      </c>
      <c r="Z152" s="4" t="str">
        <v>dregeana</v>
      </c>
      <c r="AA152" s="4" t="str">
        <v>dregeana</v>
      </c>
      <c r="AB152" s="4" t="str">
        <v>dregeana</v>
      </c>
      <c r="AC152" s="4" t="str">
        <v>dregeana</v>
      </c>
      <c r="AD152" s="4" t="str">
        <v>dregeana</v>
      </c>
      <c r="AE152" s="4" t="str">
        <v>dregeana</v>
      </c>
      <c r="AF152" s="4" t="str">
        <v>dregeana</v>
      </c>
      <c r="AG152" s="4" t="str">
        <v>dregeana</v>
      </c>
      <c r="AH152" s="4" t="str">
        <v>dregeana</v>
      </c>
      <c r="AI152" s="4" t="str">
        <v>dregeana</v>
      </c>
      <c r="AJ152" s="4" t="str">
        <v>dregeana</v>
      </c>
      <c r="AK152" s="4" t="str">
        <v>dregeana</v>
      </c>
      <c r="AL152" s="4" t="str">
        <v>dregeana</v>
      </c>
      <c r="AM152" s="4" t="str">
        <v>dregeana</v>
      </c>
      <c r="AN152" s="4" t="str">
        <v>dregeana</v>
      </c>
      <c r="AO152" s="4" t="str">
        <v>dregeana</v>
      </c>
      <c r="AP152" s="4" t="str">
        <v>dregeana</v>
      </c>
      <c r="AQ152" s="4" t="str">
        <v>dregeana</v>
      </c>
      <c r="AS152" s="4" t="str">
        <v>Acacia etbaica</v>
      </c>
      <c r="AT152" s="4" t="str">
        <v>Acacia etbaica</v>
      </c>
      <c r="AU152" s="4" t="str">
        <v>Acacia etbaica</v>
      </c>
      <c r="AV152" s="4" t="str">
        <v>Acacia etbaica</v>
      </c>
      <c r="AW152" s="4" t="str">
        <v>Acacia etbaica</v>
      </c>
      <c r="AX152" s="4" t="str">
        <v>Acacia etbaica</v>
      </c>
      <c r="AY152" s="4" t="str">
        <v>Acacia etbaica</v>
      </c>
      <c r="AZ152" s="4" t="str">
        <v>Acacia etbaica</v>
      </c>
      <c r="BA152" s="4" t="str">
        <v>Acacia etbaica</v>
      </c>
      <c r="BB152" s="4" t="str">
        <v>Acacia etbaica</v>
      </c>
      <c r="BC152" s="4" t="str">
        <v>Acacia etbaica</v>
      </c>
      <c r="BD152" s="4" t="str">
        <v>Acacia etbaica</v>
      </c>
      <c r="BE152" s="4" t="str">
        <v>Acacia etbaica</v>
      </c>
      <c r="BF152" s="4" t="str">
        <v>Acacia etbaica</v>
      </c>
      <c r="BG152" s="4" t="str">
        <v>Acacia etbaica</v>
      </c>
      <c r="BH152" s="4" t="str">
        <v>Acacia etbaica</v>
      </c>
      <c r="BI152" s="4" t="str">
        <v>Acacia etbaica</v>
      </c>
      <c r="BJ152" s="4" t="str">
        <v>Acacia etbaica</v>
      </c>
      <c r="BK152" s="4" t="str">
        <v>Acacia etbaica</v>
      </c>
      <c r="BL152" s="4" t="str">
        <v>Acacia etbaica</v>
      </c>
      <c r="BM152" s="4" t="str">
        <v>Acacia etbaica</v>
      </c>
      <c r="BN152" s="4" t="str">
        <v>Acacia etbaica</v>
      </c>
      <c r="BO152" s="4" t="str">
        <v>Acacia etbaica</v>
      </c>
      <c r="BP152" s="4" t="str">
        <v>Acacia etbaica</v>
      </c>
      <c r="BQ152" s="4" t="str">
        <v>Acacia etbaica</v>
      </c>
      <c r="BR152" s="4" t="str">
        <v>Acacia etbaica</v>
      </c>
      <c r="BS152" s="4" t="str">
        <v>Acacia etbaica</v>
      </c>
      <c r="BT152" s="4" t="str">
        <v>Acacia etbaica</v>
      </c>
      <c r="BU152" s="4" t="str">
        <v>Acacia etbaica</v>
      </c>
      <c r="BV152" s="4" t="str">
        <v>Acacia etbaica</v>
      </c>
      <c r="BX152" s="4" t="str">
        <v>dregeana</v>
      </c>
      <c r="BY152" s="4" t="str">
        <v>dregeana</v>
      </c>
      <c r="BZ152" s="4" t="str">
        <v>dregeana</v>
      </c>
      <c r="CA152" s="4" t="str">
        <v>dregeana</v>
      </c>
      <c r="CB152" s="4" t="str">
        <v>dregeana</v>
      </c>
      <c r="CC152" s="4" t="str">
        <v>dregeana</v>
      </c>
      <c r="CD152" s="4" t="str">
        <v>dregeana</v>
      </c>
      <c r="CE152" s="4" t="str">
        <v>dregeana</v>
      </c>
      <c r="CF152" s="4" t="str">
        <v>dregeana</v>
      </c>
      <c r="CG152" s="4" t="str">
        <v>dregeana</v>
      </c>
      <c r="CH152" s="4" t="str">
        <v>dregeana</v>
      </c>
      <c r="CI152" s="4" t="str">
        <v>dregeana</v>
      </c>
      <c r="CJ152" s="4" t="str">
        <v>dregeana</v>
      </c>
      <c r="CK152" s="4" t="str">
        <v>dregeana</v>
      </c>
      <c r="CL152" s="4" t="str">
        <v>dregeana</v>
      </c>
      <c r="CM152" s="4" t="str">
        <v>dregeana</v>
      </c>
      <c r="CN152" s="4" t="str">
        <v>dregeana</v>
      </c>
      <c r="CO152" s="4" t="str">
        <v>dregeana</v>
      </c>
      <c r="CP152" s="4" t="str">
        <v>dregeana</v>
      </c>
      <c r="CQ152" s="4" t="str">
        <v>dregeana</v>
      </c>
      <c r="CR152" s="4" t="str">
        <v>dregeana</v>
      </c>
      <c r="CS152" s="4" t="str">
        <v>dregeana</v>
      </c>
      <c r="CT152" s="4" t="str">
        <v>dregeana</v>
      </c>
      <c r="CU152" s="4" t="str">
        <v>dregeana</v>
      </c>
      <c r="CV152" s="4" t="str">
        <v>dregeana</v>
      </c>
      <c r="CW152" s="4" t="str">
        <v>dregeana</v>
      </c>
      <c r="CX152" s="4" t="str">
        <v>dregeana</v>
      </c>
      <c r="CY152" s="4" t="str">
        <v>dregeana</v>
      </c>
      <c r="CZ152" s="4" t="str">
        <v>dregeana</v>
      </c>
      <c r="DA152" s="4" t="str">
        <v>dregeana</v>
      </c>
    </row>
    <row r="153" spans="1:105" x14ac:dyDescent="0.35">
      <c r="A153" s="4" t="s">
        <v>3933</v>
      </c>
      <c r="C153" s="4" t="s">
        <v>3934</v>
      </c>
      <c r="D153" s="4" t="s">
        <v>3733</v>
      </c>
      <c r="E153" s="4" t="s">
        <v>109</v>
      </c>
      <c r="G153" s="4" t="str">
        <f t="shared" si="5"/>
        <v>Leucaena diversifolia</v>
      </c>
      <c r="I153" s="4" t="str">
        <v>Schefflera abyssinica</v>
      </c>
      <c r="N153" s="4" t="str">
        <v>excelsa</v>
      </c>
      <c r="O153" s="4" t="str">
        <v>excelsa</v>
      </c>
      <c r="P153" s="4" t="str">
        <v>excelsa</v>
      </c>
      <c r="Q153" s="4" t="str">
        <v>excelsa</v>
      </c>
      <c r="R153" s="4" t="str">
        <v>excelsa</v>
      </c>
      <c r="S153" s="4" t="str">
        <v>excelsa</v>
      </c>
      <c r="T153" s="4" t="str">
        <v>excelsa</v>
      </c>
      <c r="U153" s="4" t="str">
        <v>excelsa</v>
      </c>
      <c r="V153" s="4" t="str">
        <v>excelsa</v>
      </c>
      <c r="W153" s="4" t="str">
        <v>excelsa</v>
      </c>
      <c r="X153" s="4" t="str">
        <v>excelsa</v>
      </c>
      <c r="Y153" s="4" t="str">
        <v>excelsa</v>
      </c>
      <c r="Z153" s="4" t="str">
        <v>excelsa</v>
      </c>
      <c r="AA153" s="4" t="str">
        <v>excelsa</v>
      </c>
      <c r="AB153" s="4" t="str">
        <v>excelsa</v>
      </c>
      <c r="AC153" s="4" t="str">
        <v>excelsa</v>
      </c>
      <c r="AD153" s="4" t="str">
        <v>excelsa</v>
      </c>
      <c r="AE153" s="4" t="str">
        <v>excelsa</v>
      </c>
      <c r="AF153" s="4" t="str">
        <v>excelsa</v>
      </c>
      <c r="AG153" s="4" t="str">
        <v>excelsa</v>
      </c>
      <c r="AH153" s="4" t="str">
        <v>excelsa</v>
      </c>
      <c r="AI153" s="4" t="str">
        <v>excelsa</v>
      </c>
      <c r="AJ153" s="4" t="str">
        <v>excelsa</v>
      </c>
      <c r="AK153" s="4" t="str">
        <v>excelsa</v>
      </c>
      <c r="AL153" s="4" t="str">
        <v>excelsa</v>
      </c>
      <c r="AM153" s="4" t="str">
        <v>excelsa</v>
      </c>
      <c r="AN153" s="4" t="str">
        <v>excelsa</v>
      </c>
      <c r="AO153" s="4" t="str">
        <v>excelsa</v>
      </c>
      <c r="AP153" s="4" t="str">
        <v>excelsa</v>
      </c>
      <c r="AQ153" s="4" t="str">
        <v>excelsa</v>
      </c>
      <c r="AS153" s="4" t="str">
        <v>Acacia ferruginea</v>
      </c>
      <c r="AT153" s="4" t="str">
        <v>Acacia ferruginea</v>
      </c>
      <c r="AU153" s="4" t="str">
        <v>Acacia ferruginea</v>
      </c>
      <c r="AV153" s="4" t="str">
        <v>Acacia ferruginea</v>
      </c>
      <c r="AW153" s="4" t="str">
        <v>Acacia ferruginea</v>
      </c>
      <c r="AX153" s="4" t="str">
        <v>Acacia ferruginea</v>
      </c>
      <c r="AY153" s="4" t="str">
        <v>Acacia ferruginea</v>
      </c>
      <c r="AZ153" s="4" t="str">
        <v>Acacia ferruginea</v>
      </c>
      <c r="BA153" s="4" t="str">
        <v>Acacia ferruginea</v>
      </c>
      <c r="BB153" s="4" t="str">
        <v>Acacia ferruginea</v>
      </c>
      <c r="BC153" s="4" t="str">
        <v>Acacia ferruginea</v>
      </c>
      <c r="BD153" s="4" t="str">
        <v>Acacia ferruginea</v>
      </c>
      <c r="BE153" s="4" t="str">
        <v>Acacia ferruginea</v>
      </c>
      <c r="BF153" s="4" t="str">
        <v>Acacia ferruginea</v>
      </c>
      <c r="BG153" s="4" t="str">
        <v>Acacia ferruginea</v>
      </c>
      <c r="BH153" s="4" t="str">
        <v>Acacia ferruginea</v>
      </c>
      <c r="BI153" s="4" t="str">
        <v>Acacia ferruginea</v>
      </c>
      <c r="BJ153" s="4" t="str">
        <v>Acacia ferruginea</v>
      </c>
      <c r="BK153" s="4" t="str">
        <v>Acacia ferruginea</v>
      </c>
      <c r="BL153" s="4" t="str">
        <v>Acacia ferruginea</v>
      </c>
      <c r="BM153" s="4" t="str">
        <v>Acacia ferruginea</v>
      </c>
      <c r="BN153" s="4" t="str">
        <v>Acacia ferruginea</v>
      </c>
      <c r="BO153" s="4" t="str">
        <v>Acacia ferruginea</v>
      </c>
      <c r="BP153" s="4" t="str">
        <v>Acacia ferruginea</v>
      </c>
      <c r="BQ153" s="4" t="str">
        <v>Acacia ferruginea</v>
      </c>
      <c r="BR153" s="4" t="str">
        <v>Acacia ferruginea</v>
      </c>
      <c r="BS153" s="4" t="str">
        <v>Acacia ferruginea</v>
      </c>
      <c r="BT153" s="4" t="str">
        <v>Acacia ferruginea</v>
      </c>
      <c r="BU153" s="4" t="str">
        <v>Acacia ferruginea</v>
      </c>
      <c r="BV153" s="4" t="str">
        <v>Acacia ferruginea</v>
      </c>
      <c r="BX153" s="4" t="str">
        <v>excelsa</v>
      </c>
      <c r="BY153" s="4" t="str">
        <v>excelsa</v>
      </c>
      <c r="BZ153" s="4" t="str">
        <v>excelsa</v>
      </c>
      <c r="CA153" s="4" t="str">
        <v>excelsa</v>
      </c>
      <c r="CB153" s="4" t="str">
        <v>excelsa</v>
      </c>
      <c r="CC153" s="4" t="str">
        <v>excelsa</v>
      </c>
      <c r="CD153" s="4" t="str">
        <v>excelsa</v>
      </c>
      <c r="CE153" s="4" t="str">
        <v>excelsa</v>
      </c>
      <c r="CF153" s="4" t="str">
        <v>excelsa</v>
      </c>
      <c r="CG153" s="4" t="str">
        <v>excelsa</v>
      </c>
      <c r="CH153" s="4" t="str">
        <v>excelsa</v>
      </c>
      <c r="CI153" s="4" t="str">
        <v>excelsa</v>
      </c>
      <c r="CJ153" s="4" t="str">
        <v>excelsa</v>
      </c>
      <c r="CK153" s="4" t="str">
        <v>excelsa</v>
      </c>
      <c r="CL153" s="4" t="str">
        <v>excelsa</v>
      </c>
      <c r="CM153" s="4" t="str">
        <v>excelsa</v>
      </c>
      <c r="CN153" s="4" t="str">
        <v>excelsa</v>
      </c>
      <c r="CO153" s="4" t="str">
        <v>excelsa</v>
      </c>
      <c r="CP153" s="4" t="str">
        <v>excelsa</v>
      </c>
      <c r="CQ153" s="4" t="str">
        <v>excelsa</v>
      </c>
      <c r="CR153" s="4" t="str">
        <v>excelsa</v>
      </c>
      <c r="CS153" s="4" t="str">
        <v>excelsa</v>
      </c>
      <c r="CT153" s="4" t="str">
        <v>excelsa</v>
      </c>
      <c r="CU153" s="4" t="str">
        <v>excelsa</v>
      </c>
      <c r="CV153" s="4" t="str">
        <v>excelsa</v>
      </c>
      <c r="CW153" s="4" t="str">
        <v>excelsa</v>
      </c>
      <c r="CX153" s="4" t="str">
        <v>excelsa</v>
      </c>
      <c r="CY153" s="4" t="str">
        <v>excelsa</v>
      </c>
      <c r="CZ153" s="4" t="str">
        <v>excelsa</v>
      </c>
      <c r="DA153" s="4" t="str">
        <v>excelsa</v>
      </c>
    </row>
    <row r="154" spans="1:105" x14ac:dyDescent="0.35">
      <c r="A154" s="4" t="s">
        <v>3935</v>
      </c>
      <c r="C154" s="4" t="s">
        <v>3936</v>
      </c>
      <c r="D154" s="4" t="s">
        <v>109</v>
      </c>
      <c r="E154" s="4" t="s">
        <v>2195</v>
      </c>
      <c r="G154" s="4" t="str">
        <f t="shared" si="5"/>
        <v>Leucaena leucocephala</v>
      </c>
      <c r="I154" s="4" t="str">
        <v>Searsia pyroides</v>
      </c>
      <c r="N154" s="4" t="str">
        <v>forsteri</v>
      </c>
      <c r="O154" s="4" t="str">
        <v>forsteri</v>
      </c>
      <c r="P154" s="4" t="str">
        <v>forsteri</v>
      </c>
      <c r="Q154" s="4" t="str">
        <v>forsteri</v>
      </c>
      <c r="R154" s="4" t="str">
        <v>forsteri</v>
      </c>
      <c r="S154" s="4" t="str">
        <v>forsteri</v>
      </c>
      <c r="T154" s="4" t="str">
        <v>forsteri</v>
      </c>
      <c r="U154" s="4" t="str">
        <v>forsteri</v>
      </c>
      <c r="V154" s="4" t="str">
        <v>forsteri</v>
      </c>
      <c r="W154" s="4" t="str">
        <v>forsteri</v>
      </c>
      <c r="X154" s="4" t="str">
        <v>forsteri</v>
      </c>
      <c r="Y154" s="4" t="str">
        <v>forsteri</v>
      </c>
      <c r="Z154" s="4" t="str">
        <v>forsteri</v>
      </c>
      <c r="AA154" s="4" t="str">
        <v>forsteri</v>
      </c>
      <c r="AB154" s="4" t="str">
        <v>forsteri</v>
      </c>
      <c r="AC154" s="4" t="str">
        <v>forsteri</v>
      </c>
      <c r="AD154" s="4" t="str">
        <v>forsteri</v>
      </c>
      <c r="AE154" s="4" t="str">
        <v>forsteri</v>
      </c>
      <c r="AF154" s="4" t="str">
        <v>forsteri</v>
      </c>
      <c r="AG154" s="4" t="str">
        <v>forsteri</v>
      </c>
      <c r="AH154" s="4" t="str">
        <v>forsteri</v>
      </c>
      <c r="AI154" s="4" t="str">
        <v>forsteri</v>
      </c>
      <c r="AJ154" s="4" t="str">
        <v>forsteri</v>
      </c>
      <c r="AK154" s="4" t="str">
        <v>forsteri</v>
      </c>
      <c r="AL154" s="4" t="str">
        <v>forsteri</v>
      </c>
      <c r="AM154" s="4" t="str">
        <v>forsteri</v>
      </c>
      <c r="AN154" s="4" t="str">
        <v>forsteri</v>
      </c>
      <c r="AO154" s="4" t="str">
        <v>forsteri</v>
      </c>
      <c r="AP154" s="4" t="str">
        <v>forsteri</v>
      </c>
      <c r="AQ154" s="4" t="str">
        <v>forsteri</v>
      </c>
      <c r="AS154" s="4" t="str">
        <v>Acacia holosericea</v>
      </c>
      <c r="AT154" s="4" t="str">
        <v>Acacia holosericea</v>
      </c>
      <c r="AU154" s="4" t="str">
        <v>Acacia holosericea</v>
      </c>
      <c r="AV154" s="4" t="str">
        <v>Acacia holosericea</v>
      </c>
      <c r="AW154" s="4" t="str">
        <v>Acacia holosericea</v>
      </c>
      <c r="AX154" s="4" t="str">
        <v>Acacia holosericea</v>
      </c>
      <c r="AY154" s="4" t="str">
        <v>Acacia holosericea</v>
      </c>
      <c r="AZ154" s="4" t="str">
        <v>Acacia holosericea</v>
      </c>
      <c r="BA154" s="4" t="str">
        <v>Acacia holosericea</v>
      </c>
      <c r="BB154" s="4" t="str">
        <v>Acacia holosericea</v>
      </c>
      <c r="BC154" s="4" t="str">
        <v>Acacia holosericea</v>
      </c>
      <c r="BD154" s="4" t="str">
        <v>Acacia holosericea</v>
      </c>
      <c r="BE154" s="4" t="str">
        <v>Acacia holosericea</v>
      </c>
      <c r="BF154" s="4" t="str">
        <v>Acacia holosericea</v>
      </c>
      <c r="BG154" s="4" t="str">
        <v>Acacia holosericea</v>
      </c>
      <c r="BH154" s="4" t="str">
        <v>Acacia holosericea</v>
      </c>
      <c r="BI154" s="4" t="str">
        <v>Acacia holosericea</v>
      </c>
      <c r="BJ154" s="4" t="str">
        <v>Acacia holosericea</v>
      </c>
      <c r="BK154" s="4" t="str">
        <v>Acacia holosericea</v>
      </c>
      <c r="BL154" s="4" t="str">
        <v>Acacia holosericea</v>
      </c>
      <c r="BM154" s="4" t="str">
        <v>Acacia holosericea</v>
      </c>
      <c r="BN154" s="4" t="str">
        <v>Acacia holosericea</v>
      </c>
      <c r="BO154" s="4" t="str">
        <v>Acacia holosericea</v>
      </c>
      <c r="BP154" s="4" t="str">
        <v>Acacia holosericea</v>
      </c>
      <c r="BQ154" s="4" t="str">
        <v>Acacia holosericea</v>
      </c>
      <c r="BR154" s="4" t="str">
        <v>Acacia holosericea</v>
      </c>
      <c r="BS154" s="4" t="str">
        <v>Acacia holosericea</v>
      </c>
      <c r="BT154" s="4" t="str">
        <v>Acacia holosericea</v>
      </c>
      <c r="BU154" s="4" t="str">
        <v>Acacia holosericea</v>
      </c>
      <c r="BV154" s="4" t="str">
        <v>Acacia holosericea</v>
      </c>
      <c r="BX154" s="4" t="str">
        <v>forsteri</v>
      </c>
      <c r="BY154" s="4" t="str">
        <v>forsteri</v>
      </c>
      <c r="BZ154" s="4" t="str">
        <v>forsteri</v>
      </c>
      <c r="CA154" s="4" t="str">
        <v>forsteri</v>
      </c>
      <c r="CB154" s="4" t="str">
        <v>forsteri</v>
      </c>
      <c r="CC154" s="4" t="str">
        <v>forsteri</v>
      </c>
      <c r="CD154" s="4" t="str">
        <v>forsteri</v>
      </c>
      <c r="CE154" s="4" t="str">
        <v>forsteri</v>
      </c>
      <c r="CF154" s="4" t="str">
        <v>forsteri</v>
      </c>
      <c r="CG154" s="4" t="str">
        <v>forsteri</v>
      </c>
      <c r="CH154" s="4" t="str">
        <v>forsteri</v>
      </c>
      <c r="CI154" s="4" t="str">
        <v>forsteri</v>
      </c>
      <c r="CJ154" s="4" t="str">
        <v>forsteri</v>
      </c>
      <c r="CK154" s="4" t="str">
        <v>forsteri</v>
      </c>
      <c r="CL154" s="4" t="str">
        <v>forsteri</v>
      </c>
      <c r="CM154" s="4" t="str">
        <v>forsteri</v>
      </c>
      <c r="CN154" s="4" t="str">
        <v>forsteri</v>
      </c>
      <c r="CO154" s="4" t="str">
        <v>forsteri</v>
      </c>
      <c r="CP154" s="4" t="str">
        <v>forsteri</v>
      </c>
      <c r="CQ154" s="4" t="str">
        <v>forsteri</v>
      </c>
      <c r="CR154" s="4" t="str">
        <v>forsteri</v>
      </c>
      <c r="CS154" s="4" t="str">
        <v>forsteri</v>
      </c>
      <c r="CT154" s="4" t="str">
        <v>forsteri</v>
      </c>
      <c r="CU154" s="4" t="str">
        <v>forsteri</v>
      </c>
      <c r="CV154" s="4" t="str">
        <v>forsteri</v>
      </c>
      <c r="CW154" s="4" t="str">
        <v>forsteri</v>
      </c>
      <c r="CX154" s="4" t="str">
        <v>forsteri</v>
      </c>
      <c r="CY154" s="4" t="str">
        <v>forsteri</v>
      </c>
      <c r="CZ154" s="4" t="str">
        <v>forsteri</v>
      </c>
      <c r="DA154" s="4" t="str">
        <v>forsteri</v>
      </c>
    </row>
    <row r="155" spans="1:105" x14ac:dyDescent="0.35">
      <c r="A155" s="4" t="s">
        <v>3935</v>
      </c>
      <c r="C155" s="4" t="s">
        <v>3937</v>
      </c>
      <c r="D155" s="4" t="s">
        <v>109</v>
      </c>
      <c r="E155" s="4" t="s">
        <v>109</v>
      </c>
      <c r="G155" s="4" t="str">
        <f t="shared" si="5"/>
        <v>Leucaena leucocephala</v>
      </c>
      <c r="I155" s="4" t="str">
        <v>Senna didymobotrya</v>
      </c>
      <c r="N155" s="4" t="str">
        <v>glabrum</v>
      </c>
      <c r="O155" s="4" t="str">
        <v>glabrum</v>
      </c>
      <c r="P155" s="4" t="str">
        <v>glabrum</v>
      </c>
      <c r="Q155" s="4" t="str">
        <v>glabrum</v>
      </c>
      <c r="R155" s="4" t="str">
        <v>glabrum</v>
      </c>
      <c r="S155" s="4" t="str">
        <v>glabrum</v>
      </c>
      <c r="T155" s="4" t="str">
        <v>glabrum</v>
      </c>
      <c r="U155" s="4" t="str">
        <v>glabrum</v>
      </c>
      <c r="V155" s="4" t="str">
        <v>glabrum</v>
      </c>
      <c r="W155" s="4" t="str">
        <v>glabrum</v>
      </c>
      <c r="X155" s="4" t="str">
        <v>glabrum</v>
      </c>
      <c r="Y155" s="4" t="str">
        <v>glabrum</v>
      </c>
      <c r="Z155" s="4" t="str">
        <v>glabrum</v>
      </c>
      <c r="AA155" s="4" t="str">
        <v>glabrum</v>
      </c>
      <c r="AB155" s="4" t="str">
        <v>glabrum</v>
      </c>
      <c r="AC155" s="4" t="str">
        <v>glabrum</v>
      </c>
      <c r="AD155" s="4" t="str">
        <v>glabrum</v>
      </c>
      <c r="AE155" s="4" t="str">
        <v>glabrum</v>
      </c>
      <c r="AF155" s="4" t="str">
        <v>glabrum</v>
      </c>
      <c r="AG155" s="4" t="str">
        <v>glabrum</v>
      </c>
      <c r="AH155" s="4" t="str">
        <v>glabrum</v>
      </c>
      <c r="AI155" s="4" t="str">
        <v>glabrum</v>
      </c>
      <c r="AJ155" s="4" t="str">
        <v>glabrum</v>
      </c>
      <c r="AK155" s="4" t="str">
        <v>glabrum</v>
      </c>
      <c r="AL155" s="4" t="str">
        <v>glabrum</v>
      </c>
      <c r="AM155" s="4" t="str">
        <v>glabrum</v>
      </c>
      <c r="AN155" s="4" t="str">
        <v>glabrum</v>
      </c>
      <c r="AO155" s="4" t="str">
        <v>glabrum</v>
      </c>
      <c r="AP155" s="4" t="str">
        <v>glabrum</v>
      </c>
      <c r="AQ155" s="4" t="str">
        <v>glabrum</v>
      </c>
      <c r="AS155" s="4" t="str">
        <v>Acacia karroo</v>
      </c>
      <c r="AT155" s="4" t="str">
        <v>Acacia karroo</v>
      </c>
      <c r="AU155" s="4" t="str">
        <v>Acacia karroo</v>
      </c>
      <c r="AV155" s="4" t="str">
        <v>Acacia karroo</v>
      </c>
      <c r="AW155" s="4" t="str">
        <v>Acacia karroo</v>
      </c>
      <c r="AX155" s="4" t="str">
        <v>Acacia karroo</v>
      </c>
      <c r="AY155" s="4" t="str">
        <v>Acacia karroo</v>
      </c>
      <c r="AZ155" s="4" t="str">
        <v>Acacia karroo</v>
      </c>
      <c r="BA155" s="4" t="str">
        <v>Acacia karroo</v>
      </c>
      <c r="BB155" s="4" t="str">
        <v>Acacia karroo</v>
      </c>
      <c r="BC155" s="4" t="str">
        <v>Acacia karroo</v>
      </c>
      <c r="BD155" s="4" t="str">
        <v>Acacia karroo</v>
      </c>
      <c r="BE155" s="4" t="str">
        <v>Acacia karroo</v>
      </c>
      <c r="BF155" s="4" t="str">
        <v>Acacia karroo</v>
      </c>
      <c r="BG155" s="4" t="str">
        <v>Acacia karroo</v>
      </c>
      <c r="BH155" s="4" t="str">
        <v>Acacia karroo</v>
      </c>
      <c r="BI155" s="4" t="str">
        <v>Acacia karroo</v>
      </c>
      <c r="BJ155" s="4" t="str">
        <v>Acacia karroo</v>
      </c>
      <c r="BK155" s="4" t="str">
        <v>Acacia karroo</v>
      </c>
      <c r="BL155" s="4" t="str">
        <v>Acacia karroo</v>
      </c>
      <c r="BM155" s="4" t="str">
        <v>Acacia karroo</v>
      </c>
      <c r="BN155" s="4" t="str">
        <v>Acacia karroo</v>
      </c>
      <c r="BO155" s="4" t="str">
        <v>Acacia karroo</v>
      </c>
      <c r="BP155" s="4" t="str">
        <v>Acacia karroo</v>
      </c>
      <c r="BQ155" s="4" t="str">
        <v>Acacia karroo</v>
      </c>
      <c r="BR155" s="4" t="str">
        <v>Acacia karroo</v>
      </c>
      <c r="BS155" s="4" t="str">
        <v>Acacia karroo</v>
      </c>
      <c r="BT155" s="4" t="str">
        <v>Acacia karroo</v>
      </c>
      <c r="BU155" s="4" t="str">
        <v>Acacia karroo</v>
      </c>
      <c r="BV155" s="4" t="str">
        <v>Acacia karroo</v>
      </c>
      <c r="BX155" s="4" t="str">
        <v>glabrum</v>
      </c>
      <c r="BY155" s="4" t="str">
        <v>glabrum</v>
      </c>
      <c r="BZ155" s="4" t="str">
        <v>glabrum</v>
      </c>
      <c r="CA155" s="4" t="str">
        <v>glabrum</v>
      </c>
      <c r="CB155" s="4" t="str">
        <v>glabrum</v>
      </c>
      <c r="CC155" s="4" t="str">
        <v>glabrum</v>
      </c>
      <c r="CD155" s="4" t="str">
        <v>glabrum</v>
      </c>
      <c r="CE155" s="4" t="str">
        <v>glabrum</v>
      </c>
      <c r="CF155" s="4" t="str">
        <v>glabrum</v>
      </c>
      <c r="CG155" s="4" t="str">
        <v>glabrum</v>
      </c>
      <c r="CH155" s="4" t="str">
        <v>glabrum</v>
      </c>
      <c r="CI155" s="4" t="str">
        <v>glabrum</v>
      </c>
      <c r="CJ155" s="4" t="str">
        <v>glabrum</v>
      </c>
      <c r="CK155" s="4" t="str">
        <v>glabrum</v>
      </c>
      <c r="CL155" s="4" t="str">
        <v>glabrum</v>
      </c>
      <c r="CM155" s="4" t="str">
        <v>glabrum</v>
      </c>
      <c r="CN155" s="4" t="str">
        <v>glabrum</v>
      </c>
      <c r="CO155" s="4" t="str">
        <v>glabrum</v>
      </c>
      <c r="CP155" s="4" t="str">
        <v>glabrum</v>
      </c>
      <c r="CQ155" s="4" t="str">
        <v>glabrum</v>
      </c>
      <c r="CR155" s="4" t="str">
        <v>glabrum</v>
      </c>
      <c r="CS155" s="4" t="str">
        <v>glabrum</v>
      </c>
      <c r="CT155" s="4" t="str">
        <v>glabrum</v>
      </c>
      <c r="CU155" s="4" t="str">
        <v>glabrum</v>
      </c>
      <c r="CV155" s="4" t="str">
        <v>glabrum</v>
      </c>
      <c r="CW155" s="4" t="str">
        <v>glabrum</v>
      </c>
      <c r="CX155" s="4" t="str">
        <v>glabrum</v>
      </c>
      <c r="CY155" s="4" t="str">
        <v>glabrum</v>
      </c>
      <c r="CZ155" s="4" t="str">
        <v>glabrum</v>
      </c>
      <c r="DA155" s="4" t="str">
        <v>glabrum</v>
      </c>
    </row>
    <row r="156" spans="1:105" x14ac:dyDescent="0.35">
      <c r="A156" s="4" t="s">
        <v>3938</v>
      </c>
      <c r="C156" s="4" t="s">
        <v>3937</v>
      </c>
      <c r="D156" s="4" t="s">
        <v>109</v>
      </c>
      <c r="E156" s="4" t="s">
        <v>109</v>
      </c>
      <c r="G156" s="4" t="str">
        <f t="shared" si="5"/>
        <v>Leucaena pallida</v>
      </c>
      <c r="I156" s="4" t="str">
        <v>Senna occidentalis</v>
      </c>
      <c r="N156" s="4" t="str">
        <v>glaucescens</v>
      </c>
      <c r="O156" s="4" t="str">
        <v>glaucescens</v>
      </c>
      <c r="P156" s="4" t="str">
        <v>glaucescens</v>
      </c>
      <c r="Q156" s="4" t="str">
        <v>glaucescens</v>
      </c>
      <c r="R156" s="4" t="str">
        <v>glaucescens</v>
      </c>
      <c r="S156" s="4" t="str">
        <v>glaucescens</v>
      </c>
      <c r="T156" s="4" t="str">
        <v>glaucescens</v>
      </c>
      <c r="U156" s="4" t="str">
        <v>glaucescens</v>
      </c>
      <c r="V156" s="4" t="str">
        <v>glaucescens</v>
      </c>
      <c r="W156" s="4" t="str">
        <v>glaucescens</v>
      </c>
      <c r="X156" s="4" t="str">
        <v>glaucescens</v>
      </c>
      <c r="Y156" s="4" t="str">
        <v>glaucescens</v>
      </c>
      <c r="Z156" s="4" t="str">
        <v>glaucescens</v>
      </c>
      <c r="AA156" s="4" t="str">
        <v>glaucescens</v>
      </c>
      <c r="AB156" s="4" t="str">
        <v>glaucescens</v>
      </c>
      <c r="AC156" s="4" t="str">
        <v>glaucescens</v>
      </c>
      <c r="AD156" s="4" t="str">
        <v>glaucescens</v>
      </c>
      <c r="AE156" s="4" t="str">
        <v>glaucescens</v>
      </c>
      <c r="AF156" s="4" t="str">
        <v>glaucescens</v>
      </c>
      <c r="AG156" s="4" t="str">
        <v>glaucescens</v>
      </c>
      <c r="AH156" s="4" t="str">
        <v>glaucescens</v>
      </c>
      <c r="AI156" s="4" t="str">
        <v>glaucescens</v>
      </c>
      <c r="AJ156" s="4" t="str">
        <v>glaucescens</v>
      </c>
      <c r="AK156" s="4" t="str">
        <v>glaucescens</v>
      </c>
      <c r="AL156" s="4" t="str">
        <v>glaucescens</v>
      </c>
      <c r="AM156" s="4" t="str">
        <v>glaucescens</v>
      </c>
      <c r="AN156" s="4" t="str">
        <v>glaucescens</v>
      </c>
      <c r="AO156" s="4" t="str">
        <v>glaucescens</v>
      </c>
      <c r="AP156" s="4" t="str">
        <v>glaucescens</v>
      </c>
      <c r="AQ156" s="4" t="str">
        <v>glaucescens</v>
      </c>
      <c r="AS156" s="4" t="str">
        <v>Acacia leptocarpa</v>
      </c>
      <c r="AT156" s="4" t="str">
        <v>Acacia leptocarpa</v>
      </c>
      <c r="AU156" s="4" t="str">
        <v>Acacia leptocarpa</v>
      </c>
      <c r="AV156" s="4" t="str">
        <v>Acacia leptocarpa</v>
      </c>
      <c r="AW156" s="4" t="str">
        <v>Acacia leptocarpa</v>
      </c>
      <c r="AX156" s="4" t="str">
        <v>Acacia leptocarpa</v>
      </c>
      <c r="AY156" s="4" t="str">
        <v>Acacia leptocarpa</v>
      </c>
      <c r="AZ156" s="4" t="str">
        <v>Acacia leptocarpa</v>
      </c>
      <c r="BA156" s="4" t="str">
        <v>Acacia leptocarpa</v>
      </c>
      <c r="BB156" s="4" t="str">
        <v>Acacia leptocarpa</v>
      </c>
      <c r="BC156" s="4" t="str">
        <v>Acacia leptocarpa</v>
      </c>
      <c r="BD156" s="4" t="str">
        <v>Acacia leptocarpa</v>
      </c>
      <c r="BE156" s="4" t="str">
        <v>Acacia leptocarpa</v>
      </c>
      <c r="BF156" s="4" t="str">
        <v>Acacia leptocarpa</v>
      </c>
      <c r="BG156" s="4" t="str">
        <v>Acacia leptocarpa</v>
      </c>
      <c r="BH156" s="4" t="str">
        <v>Acacia leptocarpa</v>
      </c>
      <c r="BI156" s="4" t="str">
        <v>Acacia leptocarpa</v>
      </c>
      <c r="BJ156" s="4" t="str">
        <v>Acacia leptocarpa</v>
      </c>
      <c r="BK156" s="4" t="str">
        <v>Acacia leptocarpa</v>
      </c>
      <c r="BL156" s="4" t="str">
        <v>Acacia leptocarpa</v>
      </c>
      <c r="BM156" s="4" t="str">
        <v>Acacia leptocarpa</v>
      </c>
      <c r="BN156" s="4" t="str">
        <v>Acacia leptocarpa</v>
      </c>
      <c r="BO156" s="4" t="str">
        <v>Acacia leptocarpa</v>
      </c>
      <c r="BP156" s="4" t="str">
        <v>Acacia leptocarpa</v>
      </c>
      <c r="BQ156" s="4" t="str">
        <v>Acacia leptocarpa</v>
      </c>
      <c r="BR156" s="4" t="str">
        <v>Acacia leptocarpa</v>
      </c>
      <c r="BS156" s="4" t="str">
        <v>Acacia leptocarpa</v>
      </c>
      <c r="BT156" s="4" t="str">
        <v>Acacia leptocarpa</v>
      </c>
      <c r="BU156" s="4" t="str">
        <v>Acacia leptocarpa</v>
      </c>
      <c r="BV156" s="4" t="str">
        <v>Acacia leptocarpa</v>
      </c>
      <c r="BX156" s="4" t="str">
        <v>glaucescens</v>
      </c>
      <c r="BY156" s="4" t="str">
        <v>glaucescens</v>
      </c>
      <c r="BZ156" s="4" t="str">
        <v>glaucescens</v>
      </c>
      <c r="CA156" s="4" t="str">
        <v>glaucescens</v>
      </c>
      <c r="CB156" s="4" t="str">
        <v>glaucescens</v>
      </c>
      <c r="CC156" s="4" t="str">
        <v>glaucescens</v>
      </c>
      <c r="CD156" s="4" t="str">
        <v>glaucescens</v>
      </c>
      <c r="CE156" s="4" t="str">
        <v>glaucescens</v>
      </c>
      <c r="CF156" s="4" t="str">
        <v>glaucescens</v>
      </c>
      <c r="CG156" s="4" t="str">
        <v>glaucescens</v>
      </c>
      <c r="CH156" s="4" t="str">
        <v>glaucescens</v>
      </c>
      <c r="CI156" s="4" t="str">
        <v>glaucescens</v>
      </c>
      <c r="CJ156" s="4" t="str">
        <v>glaucescens</v>
      </c>
      <c r="CK156" s="4" t="str">
        <v>glaucescens</v>
      </c>
      <c r="CL156" s="4" t="str">
        <v>glaucescens</v>
      </c>
      <c r="CM156" s="4" t="str">
        <v>glaucescens</v>
      </c>
      <c r="CN156" s="4" t="str">
        <v>glaucescens</v>
      </c>
      <c r="CO156" s="4" t="str">
        <v>glaucescens</v>
      </c>
      <c r="CP156" s="4" t="str">
        <v>glaucescens</v>
      </c>
      <c r="CQ156" s="4" t="str">
        <v>glaucescens</v>
      </c>
      <c r="CR156" s="4" t="str">
        <v>glaucescens</v>
      </c>
      <c r="CS156" s="4" t="str">
        <v>glaucescens</v>
      </c>
      <c r="CT156" s="4" t="str">
        <v>glaucescens</v>
      </c>
      <c r="CU156" s="4" t="str">
        <v>glaucescens</v>
      </c>
      <c r="CV156" s="4" t="str">
        <v>glaucescens</v>
      </c>
      <c r="CW156" s="4" t="str">
        <v>glaucescens</v>
      </c>
      <c r="CX156" s="4" t="str">
        <v>glaucescens</v>
      </c>
      <c r="CY156" s="4" t="str">
        <v>glaucescens</v>
      </c>
      <c r="CZ156" s="4" t="str">
        <v>glaucescens</v>
      </c>
      <c r="DA156" s="4" t="str">
        <v>glaucescens</v>
      </c>
    </row>
    <row r="157" spans="1:105" x14ac:dyDescent="0.35">
      <c r="A157" s="4" t="s">
        <v>3939</v>
      </c>
      <c r="C157" s="4" t="s">
        <v>3940</v>
      </c>
      <c r="D157" s="4" t="s">
        <v>109</v>
      </c>
      <c r="E157" s="4" t="s">
        <v>109</v>
      </c>
      <c r="G157" s="4" t="str">
        <f t="shared" si="5"/>
        <v>Leucaena trichandra</v>
      </c>
      <c r="I157" s="4" t="str">
        <v>Senna siamea</v>
      </c>
      <c r="N157" s="4" t="str">
        <v>gracile</v>
      </c>
      <c r="O157" s="4" t="str">
        <v>gracile</v>
      </c>
      <c r="P157" s="4" t="str">
        <v>gracile</v>
      </c>
      <c r="Q157" s="4" t="str">
        <v>gracile</v>
      </c>
      <c r="R157" s="4" t="str">
        <v>gracile</v>
      </c>
      <c r="S157" s="4" t="str">
        <v>gracile</v>
      </c>
      <c r="T157" s="4" t="str">
        <v>gracile</v>
      </c>
      <c r="U157" s="4" t="str">
        <v>gracile</v>
      </c>
      <c r="V157" s="4" t="str">
        <v>gracile</v>
      </c>
      <c r="W157" s="4" t="str">
        <v>gracile</v>
      </c>
      <c r="X157" s="4" t="str">
        <v>gracile</v>
      </c>
      <c r="Y157" s="4" t="str">
        <v>gracile</v>
      </c>
      <c r="Z157" s="4" t="str">
        <v>gracile</v>
      </c>
      <c r="AA157" s="4" t="str">
        <v>gracile</v>
      </c>
      <c r="AB157" s="4" t="str">
        <v>gracile</v>
      </c>
      <c r="AC157" s="4" t="str">
        <v>gracile</v>
      </c>
      <c r="AD157" s="4" t="str">
        <v>gracile</v>
      </c>
      <c r="AE157" s="4" t="str">
        <v>gracile</v>
      </c>
      <c r="AF157" s="4" t="str">
        <v>gracile</v>
      </c>
      <c r="AG157" s="4" t="str">
        <v>gracile</v>
      </c>
      <c r="AH157" s="4" t="str">
        <v>gracile</v>
      </c>
      <c r="AI157" s="4" t="str">
        <v>gracile</v>
      </c>
      <c r="AJ157" s="4" t="str">
        <v>gracile</v>
      </c>
      <c r="AK157" s="4" t="str">
        <v>gracile</v>
      </c>
      <c r="AL157" s="4" t="str">
        <v>gracile</v>
      </c>
      <c r="AM157" s="4" t="str">
        <v>gracile</v>
      </c>
      <c r="AN157" s="4" t="str">
        <v>gracile</v>
      </c>
      <c r="AO157" s="4" t="str">
        <v>gracile</v>
      </c>
      <c r="AP157" s="4" t="str">
        <v>gracile</v>
      </c>
      <c r="AQ157" s="4" t="str">
        <v>gracile</v>
      </c>
      <c r="AS157" s="4" t="str">
        <v>Acacia mangium</v>
      </c>
      <c r="AT157" s="4" t="str">
        <v>Acacia mangium</v>
      </c>
      <c r="AU157" s="4" t="str">
        <v>Acacia mangium</v>
      </c>
      <c r="AV157" s="4" t="str">
        <v>Acacia mangium</v>
      </c>
      <c r="AW157" s="4" t="str">
        <v>Acacia mangium</v>
      </c>
      <c r="AX157" s="4" t="str">
        <v>Acacia mangium</v>
      </c>
      <c r="AY157" s="4" t="str">
        <v>Acacia mangium</v>
      </c>
      <c r="AZ157" s="4" t="str">
        <v>Acacia mangium</v>
      </c>
      <c r="BA157" s="4" t="str">
        <v>Acacia mangium</v>
      </c>
      <c r="BB157" s="4" t="str">
        <v>Acacia mangium</v>
      </c>
      <c r="BC157" s="4" t="str">
        <v>Acacia mangium</v>
      </c>
      <c r="BD157" s="4" t="str">
        <v>Acacia mangium</v>
      </c>
      <c r="BE157" s="4" t="str">
        <v>Acacia mangium</v>
      </c>
      <c r="BF157" s="4" t="str">
        <v>Acacia mangium</v>
      </c>
      <c r="BG157" s="4" t="str">
        <v>Acacia mangium</v>
      </c>
      <c r="BH157" s="4" t="str">
        <v>Acacia mangium</v>
      </c>
      <c r="BI157" s="4" t="str">
        <v>Acacia mangium</v>
      </c>
      <c r="BJ157" s="4" t="str">
        <v>Acacia mangium</v>
      </c>
      <c r="BK157" s="4" t="str">
        <v>Acacia mangium</v>
      </c>
      <c r="BL157" s="4" t="str">
        <v>Acacia mangium</v>
      </c>
      <c r="BM157" s="4" t="str">
        <v>Acacia mangium</v>
      </c>
      <c r="BN157" s="4" t="str">
        <v>Acacia mangium</v>
      </c>
      <c r="BO157" s="4" t="str">
        <v>Acacia mangium</v>
      </c>
      <c r="BP157" s="4" t="str">
        <v>Acacia mangium</v>
      </c>
      <c r="BQ157" s="4" t="str">
        <v>Acacia mangium</v>
      </c>
      <c r="BR157" s="4" t="str">
        <v>Acacia mangium</v>
      </c>
      <c r="BS157" s="4" t="str">
        <v>Acacia mangium</v>
      </c>
      <c r="BT157" s="4" t="str">
        <v>Acacia mangium</v>
      </c>
      <c r="BU157" s="4" t="str">
        <v>Acacia mangium</v>
      </c>
      <c r="BV157" s="4" t="str">
        <v>Acacia mangium</v>
      </c>
      <c r="BX157" s="4" t="str">
        <v>gracile</v>
      </c>
      <c r="BY157" s="4" t="str">
        <v>gracile</v>
      </c>
      <c r="BZ157" s="4" t="str">
        <v>gracile</v>
      </c>
      <c r="CA157" s="4" t="str">
        <v>gracile</v>
      </c>
      <c r="CB157" s="4" t="str">
        <v>gracile</v>
      </c>
      <c r="CC157" s="4" t="str">
        <v>gracile</v>
      </c>
      <c r="CD157" s="4" t="str">
        <v>gracile</v>
      </c>
      <c r="CE157" s="4" t="str">
        <v>gracile</v>
      </c>
      <c r="CF157" s="4" t="str">
        <v>gracile</v>
      </c>
      <c r="CG157" s="4" t="str">
        <v>gracile</v>
      </c>
      <c r="CH157" s="4" t="str">
        <v>gracile</v>
      </c>
      <c r="CI157" s="4" t="str">
        <v>gracile</v>
      </c>
      <c r="CJ157" s="4" t="str">
        <v>gracile</v>
      </c>
      <c r="CK157" s="4" t="str">
        <v>gracile</v>
      </c>
      <c r="CL157" s="4" t="str">
        <v>gracile</v>
      </c>
      <c r="CM157" s="4" t="str">
        <v>gracile</v>
      </c>
      <c r="CN157" s="4" t="str">
        <v>gracile</v>
      </c>
      <c r="CO157" s="4" t="str">
        <v>gracile</v>
      </c>
      <c r="CP157" s="4" t="str">
        <v>gracile</v>
      </c>
      <c r="CQ157" s="4" t="str">
        <v>gracile</v>
      </c>
      <c r="CR157" s="4" t="str">
        <v>gracile</v>
      </c>
      <c r="CS157" s="4" t="str">
        <v>gracile</v>
      </c>
      <c r="CT157" s="4" t="str">
        <v>gracile</v>
      </c>
      <c r="CU157" s="4" t="str">
        <v>gracile</v>
      </c>
      <c r="CV157" s="4" t="str">
        <v>gracile</v>
      </c>
      <c r="CW157" s="4" t="str">
        <v>gracile</v>
      </c>
      <c r="CX157" s="4" t="str">
        <v>gracile</v>
      </c>
      <c r="CY157" s="4" t="str">
        <v>gracile</v>
      </c>
      <c r="CZ157" s="4" t="str">
        <v>gracile</v>
      </c>
      <c r="DA157" s="4" t="str">
        <v>gracile</v>
      </c>
    </row>
    <row r="158" spans="1:105" x14ac:dyDescent="0.35">
      <c r="A158" s="4" t="s">
        <v>3941</v>
      </c>
      <c r="C158" s="4" t="s">
        <v>3942</v>
      </c>
      <c r="D158" s="4" t="s">
        <v>109</v>
      </c>
      <c r="E158" s="4" t="s">
        <v>109</v>
      </c>
      <c r="G158" s="4" t="str">
        <f t="shared" si="5"/>
        <v>Lippia javanica</v>
      </c>
      <c r="I158" s="4" t="str">
        <v>Senna singueana</v>
      </c>
      <c r="N158" s="4" t="str">
        <v>guangxiensis</v>
      </c>
      <c r="O158" s="4" t="str">
        <v>guangxiensis</v>
      </c>
      <c r="P158" s="4" t="str">
        <v>guangxiensis</v>
      </c>
      <c r="Q158" s="4" t="str">
        <v>guangxiensis</v>
      </c>
      <c r="R158" s="4" t="str">
        <v>guangxiensis</v>
      </c>
      <c r="S158" s="4" t="str">
        <v>guangxiensis</v>
      </c>
      <c r="T158" s="4" t="str">
        <v>guangxiensis</v>
      </c>
      <c r="U158" s="4" t="str">
        <v>guangxiensis</v>
      </c>
      <c r="V158" s="4" t="str">
        <v>guangxiensis</v>
      </c>
      <c r="W158" s="4" t="str">
        <v>guangxiensis</v>
      </c>
      <c r="X158" s="4" t="str">
        <v>guangxiensis</v>
      </c>
      <c r="Y158" s="4" t="str">
        <v>guangxiensis</v>
      </c>
      <c r="Z158" s="4" t="str">
        <v>guangxiensis</v>
      </c>
      <c r="AA158" s="4" t="str">
        <v>guangxiensis</v>
      </c>
      <c r="AB158" s="4" t="str">
        <v>guangxiensis</v>
      </c>
      <c r="AC158" s="4" t="str">
        <v>guangxiensis</v>
      </c>
      <c r="AD158" s="4" t="str">
        <v>guangxiensis</v>
      </c>
      <c r="AE158" s="4" t="str">
        <v>guangxiensis</v>
      </c>
      <c r="AF158" s="4" t="str">
        <v>guangxiensis</v>
      </c>
      <c r="AG158" s="4" t="str">
        <v>guangxiensis</v>
      </c>
      <c r="AH158" s="4" t="str">
        <v>guangxiensis</v>
      </c>
      <c r="AI158" s="4" t="str">
        <v>guangxiensis</v>
      </c>
      <c r="AJ158" s="4" t="str">
        <v>guangxiensis</v>
      </c>
      <c r="AK158" s="4" t="str">
        <v>guangxiensis</v>
      </c>
      <c r="AL158" s="4" t="str">
        <v>guangxiensis</v>
      </c>
      <c r="AM158" s="4" t="str">
        <v>guangxiensis</v>
      </c>
      <c r="AN158" s="4" t="str">
        <v>guangxiensis</v>
      </c>
      <c r="AO158" s="4" t="str">
        <v>guangxiensis</v>
      </c>
      <c r="AP158" s="4" t="str">
        <v>guangxiensis</v>
      </c>
      <c r="AQ158" s="4" t="str">
        <v>guangxiensis</v>
      </c>
      <c r="AS158" s="4" t="str">
        <v>Acacia nilotica</v>
      </c>
      <c r="AT158" s="4" t="str">
        <v>Acacia nilotica</v>
      </c>
      <c r="AU158" s="4" t="str">
        <v>Acacia nilotica</v>
      </c>
      <c r="AV158" s="4" t="str">
        <v>Acacia nilotica</v>
      </c>
      <c r="AW158" s="4" t="str">
        <v>Acacia nilotica</v>
      </c>
      <c r="AX158" s="4" t="str">
        <v>Acacia nilotica</v>
      </c>
      <c r="AY158" s="4" t="str">
        <v>Acacia nilotica</v>
      </c>
      <c r="AZ158" s="4" t="str">
        <v>Acacia nilotica</v>
      </c>
      <c r="BA158" s="4" t="str">
        <v>Acacia nilotica</v>
      </c>
      <c r="BB158" s="4" t="str">
        <v>Acacia nilotica</v>
      </c>
      <c r="BC158" s="4" t="str">
        <v>Acacia nilotica</v>
      </c>
      <c r="BD158" s="4" t="str">
        <v>Acacia nilotica</v>
      </c>
      <c r="BE158" s="4" t="str">
        <v>Acacia nilotica</v>
      </c>
      <c r="BF158" s="4" t="str">
        <v>Acacia nilotica</v>
      </c>
      <c r="BG158" s="4" t="str">
        <v>Acacia nilotica</v>
      </c>
      <c r="BH158" s="4" t="str">
        <v>Acacia nilotica</v>
      </c>
      <c r="BI158" s="4" t="str">
        <v>Acacia nilotica</v>
      </c>
      <c r="BJ158" s="4" t="str">
        <v>Acacia nilotica</v>
      </c>
      <c r="BK158" s="4" t="str">
        <v>Acacia nilotica</v>
      </c>
      <c r="BL158" s="4" t="str">
        <v>Acacia nilotica</v>
      </c>
      <c r="BM158" s="4" t="str">
        <v>Acacia nilotica</v>
      </c>
      <c r="BN158" s="4" t="str">
        <v>Acacia nilotica</v>
      </c>
      <c r="BO158" s="4" t="str">
        <v>Acacia nilotica</v>
      </c>
      <c r="BP158" s="4" t="str">
        <v>Acacia nilotica</v>
      </c>
      <c r="BQ158" s="4" t="str">
        <v>Acacia nilotica</v>
      </c>
      <c r="BR158" s="4" t="str">
        <v>Acacia nilotica</v>
      </c>
      <c r="BS158" s="4" t="str">
        <v>Acacia nilotica</v>
      </c>
      <c r="BT158" s="4" t="str">
        <v>Acacia nilotica</v>
      </c>
      <c r="BU158" s="4" t="str">
        <v>Acacia nilotica</v>
      </c>
      <c r="BV158" s="4" t="str">
        <v>Acacia nilotica</v>
      </c>
      <c r="BX158" s="4" t="str">
        <v>guangxiensis</v>
      </c>
      <c r="BY158" s="4" t="str">
        <v>guangxiensis</v>
      </c>
      <c r="BZ158" s="4" t="str">
        <v>guangxiensis</v>
      </c>
      <c r="CA158" s="4" t="str">
        <v>guangxiensis</v>
      </c>
      <c r="CB158" s="4" t="str">
        <v>guangxiensis</v>
      </c>
      <c r="CC158" s="4" t="str">
        <v>guangxiensis</v>
      </c>
      <c r="CD158" s="4" t="str">
        <v>guangxiensis</v>
      </c>
      <c r="CE158" s="4" t="str">
        <v>guangxiensis</v>
      </c>
      <c r="CF158" s="4" t="str">
        <v>guangxiensis</v>
      </c>
      <c r="CG158" s="4" t="str">
        <v>guangxiensis</v>
      </c>
      <c r="CH158" s="4" t="str">
        <v>guangxiensis</v>
      </c>
      <c r="CI158" s="4" t="str">
        <v>guangxiensis</v>
      </c>
      <c r="CJ158" s="4" t="str">
        <v>guangxiensis</v>
      </c>
      <c r="CK158" s="4" t="str">
        <v>guangxiensis</v>
      </c>
      <c r="CL158" s="4" t="str">
        <v>guangxiensis</v>
      </c>
      <c r="CM158" s="4" t="str">
        <v>guangxiensis</v>
      </c>
      <c r="CN158" s="4" t="str">
        <v>guangxiensis</v>
      </c>
      <c r="CO158" s="4" t="str">
        <v>guangxiensis</v>
      </c>
      <c r="CP158" s="4" t="str">
        <v>guangxiensis</v>
      </c>
      <c r="CQ158" s="4" t="str">
        <v>guangxiensis</v>
      </c>
      <c r="CR158" s="4" t="str">
        <v>guangxiensis</v>
      </c>
      <c r="CS158" s="4" t="str">
        <v>guangxiensis</v>
      </c>
      <c r="CT158" s="4" t="str">
        <v>guangxiensis</v>
      </c>
      <c r="CU158" s="4" t="str">
        <v>guangxiensis</v>
      </c>
      <c r="CV158" s="4" t="str">
        <v>guangxiensis</v>
      </c>
      <c r="CW158" s="4" t="str">
        <v>guangxiensis</v>
      </c>
      <c r="CX158" s="4" t="str">
        <v>guangxiensis</v>
      </c>
      <c r="CY158" s="4" t="str">
        <v>guangxiensis</v>
      </c>
      <c r="CZ158" s="4" t="str">
        <v>guangxiensis</v>
      </c>
      <c r="DA158" s="4" t="str">
        <v>guangxiensis</v>
      </c>
    </row>
    <row r="159" spans="1:105" x14ac:dyDescent="0.35">
      <c r="A159" s="4" t="s">
        <v>3943</v>
      </c>
      <c r="C159" s="4" t="s">
        <v>3944</v>
      </c>
      <c r="D159" s="4" t="s">
        <v>109</v>
      </c>
      <c r="E159" s="4" t="s">
        <v>3945</v>
      </c>
      <c r="G159" s="4" t="str">
        <f t="shared" si="5"/>
        <v>Macroptilium atropurpureum</v>
      </c>
      <c r="I159" s="4" t="str">
        <v>Senna spectabilis</v>
      </c>
      <c r="N159" s="4" t="str">
        <v>gymnocarpa</v>
      </c>
      <c r="O159" s="4" t="str">
        <v>gymnocarpa</v>
      </c>
      <c r="P159" s="4" t="str">
        <v>gymnocarpa</v>
      </c>
      <c r="Q159" s="4" t="str">
        <v>gymnocarpa</v>
      </c>
      <c r="R159" s="4" t="str">
        <v>gymnocarpa</v>
      </c>
      <c r="S159" s="4" t="str">
        <v>gymnocarpa</v>
      </c>
      <c r="T159" s="4" t="str">
        <v>gymnocarpa</v>
      </c>
      <c r="U159" s="4" t="str">
        <v>gymnocarpa</v>
      </c>
      <c r="V159" s="4" t="str">
        <v>gymnocarpa</v>
      </c>
      <c r="W159" s="4" t="str">
        <v>gymnocarpa</v>
      </c>
      <c r="X159" s="4" t="str">
        <v>gymnocarpa</v>
      </c>
      <c r="Y159" s="4" t="str">
        <v>gymnocarpa</v>
      </c>
      <c r="Z159" s="4" t="str">
        <v>gymnocarpa</v>
      </c>
      <c r="AA159" s="4" t="str">
        <v>gymnocarpa</v>
      </c>
      <c r="AB159" s="4" t="str">
        <v>gymnocarpa</v>
      </c>
      <c r="AC159" s="4" t="str">
        <v>gymnocarpa</v>
      </c>
      <c r="AD159" s="4" t="str">
        <v>gymnocarpa</v>
      </c>
      <c r="AE159" s="4" t="str">
        <v>gymnocarpa</v>
      </c>
      <c r="AF159" s="4" t="str">
        <v>gymnocarpa</v>
      </c>
      <c r="AG159" s="4" t="str">
        <v>gymnocarpa</v>
      </c>
      <c r="AH159" s="4" t="str">
        <v>gymnocarpa</v>
      </c>
      <c r="AI159" s="4" t="str">
        <v>gymnocarpa</v>
      </c>
      <c r="AJ159" s="4" t="str">
        <v>gymnocarpa</v>
      </c>
      <c r="AK159" s="4" t="str">
        <v>gymnocarpa</v>
      </c>
      <c r="AL159" s="4" t="str">
        <v>gymnocarpa</v>
      </c>
      <c r="AM159" s="4" t="str">
        <v>gymnocarpa</v>
      </c>
      <c r="AN159" s="4" t="str">
        <v>gymnocarpa</v>
      </c>
      <c r="AO159" s="4" t="str">
        <v>gymnocarpa</v>
      </c>
      <c r="AP159" s="4" t="str">
        <v>gymnocarpa</v>
      </c>
      <c r="AQ159" s="4" t="str">
        <v>gymnocarpa</v>
      </c>
      <c r="AS159" s="4" t="str">
        <v>Acacia polyacantha</v>
      </c>
      <c r="AT159" s="4" t="str">
        <v>Acacia polyacantha</v>
      </c>
      <c r="AU159" s="4" t="str">
        <v>Acacia polyacantha</v>
      </c>
      <c r="AV159" s="4" t="str">
        <v>Acacia polyacantha</v>
      </c>
      <c r="AW159" s="4" t="str">
        <v>Acacia polyacantha</v>
      </c>
      <c r="AX159" s="4" t="str">
        <v>Acacia polyacantha</v>
      </c>
      <c r="AY159" s="4" t="str">
        <v>Acacia polyacantha</v>
      </c>
      <c r="AZ159" s="4" t="str">
        <v>Acacia polyacantha</v>
      </c>
      <c r="BA159" s="4" t="str">
        <v>Acacia polyacantha</v>
      </c>
      <c r="BB159" s="4" t="str">
        <v>Acacia polyacantha</v>
      </c>
      <c r="BC159" s="4" t="str">
        <v>Acacia polyacantha</v>
      </c>
      <c r="BD159" s="4" t="str">
        <v>Acacia polyacantha</v>
      </c>
      <c r="BE159" s="4" t="str">
        <v>Acacia polyacantha</v>
      </c>
      <c r="BF159" s="4" t="str">
        <v>Acacia polyacantha</v>
      </c>
      <c r="BG159" s="4" t="str">
        <v>Acacia polyacantha</v>
      </c>
      <c r="BH159" s="4" t="str">
        <v>Acacia polyacantha</v>
      </c>
      <c r="BI159" s="4" t="str">
        <v>Acacia polyacantha</v>
      </c>
      <c r="BJ159" s="4" t="str">
        <v>Acacia polyacantha</v>
      </c>
      <c r="BK159" s="4" t="str">
        <v>Acacia polyacantha</v>
      </c>
      <c r="BL159" s="4" t="str">
        <v>Acacia polyacantha</v>
      </c>
      <c r="BM159" s="4" t="str">
        <v>Acacia polyacantha</v>
      </c>
      <c r="BN159" s="4" t="str">
        <v>Acacia polyacantha</v>
      </c>
      <c r="BO159" s="4" t="str">
        <v>Acacia polyacantha</v>
      </c>
      <c r="BP159" s="4" t="str">
        <v>Acacia polyacantha</v>
      </c>
      <c r="BQ159" s="4" t="str">
        <v>Acacia polyacantha</v>
      </c>
      <c r="BR159" s="4" t="str">
        <v>Acacia polyacantha</v>
      </c>
      <c r="BS159" s="4" t="str">
        <v>Acacia polyacantha</v>
      </c>
      <c r="BT159" s="4" t="str">
        <v>Acacia polyacantha</v>
      </c>
      <c r="BU159" s="4" t="str">
        <v>Acacia polyacantha</v>
      </c>
      <c r="BV159" s="4" t="str">
        <v>Acacia polyacantha</v>
      </c>
      <c r="BX159" s="4" t="str">
        <v>gymnocarpa</v>
      </c>
      <c r="BY159" s="4" t="str">
        <v>gymnocarpa</v>
      </c>
      <c r="BZ159" s="4" t="str">
        <v>gymnocarpa</v>
      </c>
      <c r="CA159" s="4" t="str">
        <v>gymnocarpa</v>
      </c>
      <c r="CB159" s="4" t="str">
        <v>gymnocarpa</v>
      </c>
      <c r="CC159" s="4" t="str">
        <v>gymnocarpa</v>
      </c>
      <c r="CD159" s="4" t="str">
        <v>gymnocarpa</v>
      </c>
      <c r="CE159" s="4" t="str">
        <v>gymnocarpa</v>
      </c>
      <c r="CF159" s="4" t="str">
        <v>gymnocarpa</v>
      </c>
      <c r="CG159" s="4" t="str">
        <v>gymnocarpa</v>
      </c>
      <c r="CH159" s="4" t="str">
        <v>gymnocarpa</v>
      </c>
      <c r="CI159" s="4" t="str">
        <v>gymnocarpa</v>
      </c>
      <c r="CJ159" s="4" t="str">
        <v>gymnocarpa</v>
      </c>
      <c r="CK159" s="4" t="str">
        <v>gymnocarpa</v>
      </c>
      <c r="CL159" s="4" t="str">
        <v>gymnocarpa</v>
      </c>
      <c r="CM159" s="4" t="str">
        <v>gymnocarpa</v>
      </c>
      <c r="CN159" s="4" t="str">
        <v>gymnocarpa</v>
      </c>
      <c r="CO159" s="4" t="str">
        <v>gymnocarpa</v>
      </c>
      <c r="CP159" s="4" t="str">
        <v>gymnocarpa</v>
      </c>
      <c r="CQ159" s="4" t="str">
        <v>gymnocarpa</v>
      </c>
      <c r="CR159" s="4" t="str">
        <v>gymnocarpa</v>
      </c>
      <c r="CS159" s="4" t="str">
        <v>gymnocarpa</v>
      </c>
      <c r="CT159" s="4" t="str">
        <v>gymnocarpa</v>
      </c>
      <c r="CU159" s="4" t="str">
        <v>gymnocarpa</v>
      </c>
      <c r="CV159" s="4" t="str">
        <v>gymnocarpa</v>
      </c>
      <c r="CW159" s="4" t="str">
        <v>gymnocarpa</v>
      </c>
      <c r="CX159" s="4" t="str">
        <v>gymnocarpa</v>
      </c>
      <c r="CY159" s="4" t="str">
        <v>gymnocarpa</v>
      </c>
      <c r="CZ159" s="4" t="str">
        <v>gymnocarpa</v>
      </c>
      <c r="DA159" s="4" t="str">
        <v>gymnocarpa</v>
      </c>
    </row>
    <row r="160" spans="1:105" x14ac:dyDescent="0.35">
      <c r="A160" s="4" t="s">
        <v>3943</v>
      </c>
      <c r="C160" s="4" t="s">
        <v>3944</v>
      </c>
      <c r="D160" s="4" t="s">
        <v>109</v>
      </c>
      <c r="E160" s="4" t="s">
        <v>3946</v>
      </c>
      <c r="G160" s="4" t="str">
        <f t="shared" si="5"/>
        <v>Macroptilium atropurpureum</v>
      </c>
      <c r="I160" s="4" t="str">
        <v>Sesbania cinerascens</v>
      </c>
      <c r="N160" s="4" t="str">
        <v>hirta</v>
      </c>
      <c r="O160" s="4" t="str">
        <v>hirta</v>
      </c>
      <c r="P160" s="4" t="str">
        <v>hirta</v>
      </c>
      <c r="Q160" s="4" t="str">
        <v>hirta</v>
      </c>
      <c r="R160" s="4" t="str">
        <v>hirta</v>
      </c>
      <c r="S160" s="4" t="str">
        <v>hirta</v>
      </c>
      <c r="T160" s="4" t="str">
        <v>hirta</v>
      </c>
      <c r="U160" s="4" t="str">
        <v>hirta</v>
      </c>
      <c r="V160" s="4" t="str">
        <v>hirta</v>
      </c>
      <c r="W160" s="4" t="str">
        <v>hirta</v>
      </c>
      <c r="X160" s="4" t="str">
        <v>hirta</v>
      </c>
      <c r="Y160" s="4" t="str">
        <v>hirta</v>
      </c>
      <c r="Z160" s="4" t="str">
        <v>hirta</v>
      </c>
      <c r="AA160" s="4" t="str">
        <v>hirta</v>
      </c>
      <c r="AB160" s="4" t="str">
        <v>hirta</v>
      </c>
      <c r="AC160" s="4" t="str">
        <v>hirta</v>
      </c>
      <c r="AD160" s="4" t="str">
        <v>hirta</v>
      </c>
      <c r="AE160" s="4" t="str">
        <v>hirta</v>
      </c>
      <c r="AF160" s="4" t="str">
        <v>hirta</v>
      </c>
      <c r="AG160" s="4" t="str">
        <v>hirta</v>
      </c>
      <c r="AH160" s="4" t="str">
        <v>hirta</v>
      </c>
      <c r="AI160" s="4" t="str">
        <v>hirta</v>
      </c>
      <c r="AJ160" s="4" t="str">
        <v>hirta</v>
      </c>
      <c r="AK160" s="4" t="str">
        <v>hirta</v>
      </c>
      <c r="AL160" s="4" t="str">
        <v>hirta</v>
      </c>
      <c r="AM160" s="4" t="str">
        <v>hirta</v>
      </c>
      <c r="AN160" s="4" t="str">
        <v>hirta</v>
      </c>
      <c r="AO160" s="4" t="str">
        <v>hirta</v>
      </c>
      <c r="AP160" s="4" t="str">
        <v>hirta</v>
      </c>
      <c r="AQ160" s="4" t="str">
        <v>hirta</v>
      </c>
      <c r="AS160" s="4" t="str">
        <v>Acacia saligna</v>
      </c>
      <c r="AT160" s="4" t="str">
        <v>Acacia saligna</v>
      </c>
      <c r="AU160" s="4" t="str">
        <v>Acacia saligna</v>
      </c>
      <c r="AV160" s="4" t="str">
        <v>Acacia saligna</v>
      </c>
      <c r="AW160" s="4" t="str">
        <v>Acacia saligna</v>
      </c>
      <c r="AX160" s="4" t="str">
        <v>Acacia saligna</v>
      </c>
      <c r="AY160" s="4" t="str">
        <v>Acacia saligna</v>
      </c>
      <c r="AZ160" s="4" t="str">
        <v>Acacia saligna</v>
      </c>
      <c r="BA160" s="4" t="str">
        <v>Acacia saligna</v>
      </c>
      <c r="BB160" s="4" t="str">
        <v>Acacia saligna</v>
      </c>
      <c r="BC160" s="4" t="str">
        <v>Acacia saligna</v>
      </c>
      <c r="BD160" s="4" t="str">
        <v>Acacia saligna</v>
      </c>
      <c r="BE160" s="4" t="str">
        <v>Acacia saligna</v>
      </c>
      <c r="BF160" s="4" t="str">
        <v>Acacia saligna</v>
      </c>
      <c r="BG160" s="4" t="str">
        <v>Acacia saligna</v>
      </c>
      <c r="BH160" s="4" t="str">
        <v>Acacia saligna</v>
      </c>
      <c r="BI160" s="4" t="str">
        <v>Acacia saligna</v>
      </c>
      <c r="BJ160" s="4" t="str">
        <v>Acacia saligna</v>
      </c>
      <c r="BK160" s="4" t="str">
        <v>Acacia saligna</v>
      </c>
      <c r="BL160" s="4" t="str">
        <v>Acacia saligna</v>
      </c>
      <c r="BM160" s="4" t="str">
        <v>Acacia saligna</v>
      </c>
      <c r="BN160" s="4" t="str">
        <v>Acacia saligna</v>
      </c>
      <c r="BO160" s="4" t="str">
        <v>Acacia saligna</v>
      </c>
      <c r="BP160" s="4" t="str">
        <v>Acacia saligna</v>
      </c>
      <c r="BQ160" s="4" t="str">
        <v>Acacia saligna</v>
      </c>
      <c r="BR160" s="4" t="str">
        <v>Acacia saligna</v>
      </c>
      <c r="BS160" s="4" t="str">
        <v>Acacia saligna</v>
      </c>
      <c r="BT160" s="4" t="str">
        <v>Acacia saligna</v>
      </c>
      <c r="BU160" s="4" t="str">
        <v>Acacia saligna</v>
      </c>
      <c r="BV160" s="4" t="str">
        <v>Acacia saligna</v>
      </c>
      <c r="BX160" s="4" t="str">
        <v>hirta</v>
      </c>
      <c r="BY160" s="4" t="str">
        <v>hirta</v>
      </c>
      <c r="BZ160" s="4" t="str">
        <v>hirta</v>
      </c>
      <c r="CA160" s="4" t="str">
        <v>hirta</v>
      </c>
      <c r="CB160" s="4" t="str">
        <v>hirta</v>
      </c>
      <c r="CC160" s="4" t="str">
        <v>hirta</v>
      </c>
      <c r="CD160" s="4" t="str">
        <v>hirta</v>
      </c>
      <c r="CE160" s="4" t="str">
        <v>hirta</v>
      </c>
      <c r="CF160" s="4" t="str">
        <v>hirta</v>
      </c>
      <c r="CG160" s="4" t="str">
        <v>hirta</v>
      </c>
      <c r="CH160" s="4" t="str">
        <v>hirta</v>
      </c>
      <c r="CI160" s="4" t="str">
        <v>hirta</v>
      </c>
      <c r="CJ160" s="4" t="str">
        <v>hirta</v>
      </c>
      <c r="CK160" s="4" t="str">
        <v>hirta</v>
      </c>
      <c r="CL160" s="4" t="str">
        <v>hirta</v>
      </c>
      <c r="CM160" s="4" t="str">
        <v>hirta</v>
      </c>
      <c r="CN160" s="4" t="str">
        <v>hirta</v>
      </c>
      <c r="CO160" s="4" t="str">
        <v>hirta</v>
      </c>
      <c r="CP160" s="4" t="str">
        <v>hirta</v>
      </c>
      <c r="CQ160" s="4" t="str">
        <v>hirta</v>
      </c>
      <c r="CR160" s="4" t="str">
        <v>hirta</v>
      </c>
      <c r="CS160" s="4" t="str">
        <v>hirta</v>
      </c>
      <c r="CT160" s="4" t="str">
        <v>hirta</v>
      </c>
      <c r="CU160" s="4" t="str">
        <v>hirta</v>
      </c>
      <c r="CV160" s="4" t="str">
        <v>hirta</v>
      </c>
      <c r="CW160" s="4" t="str">
        <v>hirta</v>
      </c>
      <c r="CX160" s="4" t="str">
        <v>hirta</v>
      </c>
      <c r="CY160" s="4" t="str">
        <v>hirta</v>
      </c>
      <c r="CZ160" s="4" t="str">
        <v>hirta</v>
      </c>
      <c r="DA160" s="4" t="str">
        <v>hirta</v>
      </c>
    </row>
    <row r="161" spans="1:105" x14ac:dyDescent="0.35">
      <c r="A161" s="4" t="s">
        <v>3947</v>
      </c>
      <c r="C161" s="4" t="s">
        <v>3948</v>
      </c>
      <c r="D161" s="4" t="s">
        <v>109</v>
      </c>
      <c r="G161" s="4" t="str">
        <f t="shared" si="5"/>
        <v>Macrotyloma axillare</v>
      </c>
      <c r="I161" s="4" t="str">
        <v>Sesbania goetzei</v>
      </c>
      <c r="N161" s="4" t="str">
        <v>horrida</v>
      </c>
      <c r="O161" s="4" t="str">
        <v>horrida</v>
      </c>
      <c r="P161" s="4" t="str">
        <v>horrida</v>
      </c>
      <c r="Q161" s="4" t="str">
        <v>horrida</v>
      </c>
      <c r="R161" s="4" t="str">
        <v>horrida</v>
      </c>
      <c r="S161" s="4" t="str">
        <v>horrida</v>
      </c>
      <c r="T161" s="4" t="str">
        <v>horrida</v>
      </c>
      <c r="U161" s="4" t="str">
        <v>horrida</v>
      </c>
      <c r="V161" s="4" t="str">
        <v>horrida</v>
      </c>
      <c r="W161" s="4" t="str">
        <v>horrida</v>
      </c>
      <c r="X161" s="4" t="str">
        <v>horrida</v>
      </c>
      <c r="Y161" s="4" t="str">
        <v>horrida</v>
      </c>
      <c r="Z161" s="4" t="str">
        <v>horrida</v>
      </c>
      <c r="AA161" s="4" t="str">
        <v>horrida</v>
      </c>
      <c r="AB161" s="4" t="str">
        <v>horrida</v>
      </c>
      <c r="AC161" s="4" t="str">
        <v>horrida</v>
      </c>
      <c r="AD161" s="4" t="str">
        <v>horrida</v>
      </c>
      <c r="AE161" s="4" t="str">
        <v>horrida</v>
      </c>
      <c r="AF161" s="4" t="str">
        <v>horrida</v>
      </c>
      <c r="AG161" s="4" t="str">
        <v>horrida</v>
      </c>
      <c r="AH161" s="4" t="str">
        <v>horrida</v>
      </c>
      <c r="AI161" s="4" t="str">
        <v>horrida</v>
      </c>
      <c r="AJ161" s="4" t="str">
        <v>horrida</v>
      </c>
      <c r="AK161" s="4" t="str">
        <v>horrida</v>
      </c>
      <c r="AL161" s="4" t="str">
        <v>horrida</v>
      </c>
      <c r="AM161" s="4" t="str">
        <v>horrida</v>
      </c>
      <c r="AN161" s="4" t="str">
        <v>horrida</v>
      </c>
      <c r="AO161" s="4" t="str">
        <v>horrida</v>
      </c>
      <c r="AP161" s="4" t="str">
        <v>horrida</v>
      </c>
      <c r="AQ161" s="4" t="str">
        <v>horrida</v>
      </c>
      <c r="AS161" s="4" t="str">
        <v>Acacia senegal</v>
      </c>
      <c r="AT161" s="4" t="str">
        <v>Acacia senegal</v>
      </c>
      <c r="AU161" s="4" t="str">
        <v>Acacia senegal</v>
      </c>
      <c r="AV161" s="4" t="str">
        <v>Acacia senegal</v>
      </c>
      <c r="AW161" s="4" t="str">
        <v>Acacia senegal</v>
      </c>
      <c r="AX161" s="4" t="str">
        <v>Acacia senegal</v>
      </c>
      <c r="AY161" s="4" t="str">
        <v>Acacia senegal</v>
      </c>
      <c r="AZ161" s="4" t="str">
        <v>Acacia senegal</v>
      </c>
      <c r="BA161" s="4" t="str">
        <v>Acacia senegal</v>
      </c>
      <c r="BB161" s="4" t="str">
        <v>Acacia senegal</v>
      </c>
      <c r="BC161" s="4" t="str">
        <v>Acacia senegal</v>
      </c>
      <c r="BD161" s="4" t="str">
        <v>Acacia senegal</v>
      </c>
      <c r="BE161" s="4" t="str">
        <v>Acacia senegal</v>
      </c>
      <c r="BF161" s="4" t="str">
        <v>Acacia senegal</v>
      </c>
      <c r="BG161" s="4" t="str">
        <v>Acacia senegal</v>
      </c>
      <c r="BH161" s="4" t="str">
        <v>Acacia senegal</v>
      </c>
      <c r="BI161" s="4" t="str">
        <v>Acacia senegal</v>
      </c>
      <c r="BJ161" s="4" t="str">
        <v>Acacia senegal</v>
      </c>
      <c r="BK161" s="4" t="str">
        <v>Acacia senegal</v>
      </c>
      <c r="BL161" s="4" t="str">
        <v>Acacia senegal</v>
      </c>
      <c r="BM161" s="4" t="str">
        <v>Acacia senegal</v>
      </c>
      <c r="BN161" s="4" t="str">
        <v>Acacia senegal</v>
      </c>
      <c r="BO161" s="4" t="str">
        <v>Acacia senegal</v>
      </c>
      <c r="BP161" s="4" t="str">
        <v>Acacia senegal</v>
      </c>
      <c r="BQ161" s="4" t="str">
        <v>Acacia senegal</v>
      </c>
      <c r="BR161" s="4" t="str">
        <v>Acacia senegal</v>
      </c>
      <c r="BS161" s="4" t="str">
        <v>Acacia senegal</v>
      </c>
      <c r="BT161" s="4" t="str">
        <v>Acacia senegal</v>
      </c>
      <c r="BU161" s="4" t="str">
        <v>Acacia senegal</v>
      </c>
      <c r="BV161" s="4" t="str">
        <v>Acacia senegal</v>
      </c>
      <c r="BX161" s="4" t="str">
        <v>horrida</v>
      </c>
      <c r="BY161" s="4" t="str">
        <v>horrida</v>
      </c>
      <c r="BZ161" s="4" t="str">
        <v>horrida</v>
      </c>
      <c r="CA161" s="4" t="str">
        <v>horrida</v>
      </c>
      <c r="CB161" s="4" t="str">
        <v>horrida</v>
      </c>
      <c r="CC161" s="4" t="str">
        <v>horrida</v>
      </c>
      <c r="CD161" s="4" t="str">
        <v>horrida</v>
      </c>
      <c r="CE161" s="4" t="str">
        <v>horrida</v>
      </c>
      <c r="CF161" s="4" t="str">
        <v>horrida</v>
      </c>
      <c r="CG161" s="4" t="str">
        <v>horrida</v>
      </c>
      <c r="CH161" s="4" t="str">
        <v>horrida</v>
      </c>
      <c r="CI161" s="4" t="str">
        <v>horrida</v>
      </c>
      <c r="CJ161" s="4" t="str">
        <v>horrida</v>
      </c>
      <c r="CK161" s="4" t="str">
        <v>horrida</v>
      </c>
      <c r="CL161" s="4" t="str">
        <v>horrida</v>
      </c>
      <c r="CM161" s="4" t="str">
        <v>horrida</v>
      </c>
      <c r="CN161" s="4" t="str">
        <v>horrida</v>
      </c>
      <c r="CO161" s="4" t="str">
        <v>horrida</v>
      </c>
      <c r="CP161" s="4" t="str">
        <v>horrida</v>
      </c>
      <c r="CQ161" s="4" t="str">
        <v>horrida</v>
      </c>
      <c r="CR161" s="4" t="str">
        <v>horrida</v>
      </c>
      <c r="CS161" s="4" t="str">
        <v>horrida</v>
      </c>
      <c r="CT161" s="4" t="str">
        <v>horrida</v>
      </c>
      <c r="CU161" s="4" t="str">
        <v>horrida</v>
      </c>
      <c r="CV161" s="4" t="str">
        <v>horrida</v>
      </c>
      <c r="CW161" s="4" t="str">
        <v>horrida</v>
      </c>
      <c r="CX161" s="4" t="str">
        <v>horrida</v>
      </c>
      <c r="CY161" s="4" t="str">
        <v>horrida</v>
      </c>
      <c r="CZ161" s="4" t="str">
        <v>horrida</v>
      </c>
      <c r="DA161" s="4" t="str">
        <v>horrida</v>
      </c>
    </row>
    <row r="162" spans="1:105" x14ac:dyDescent="0.35">
      <c r="A162" s="4" t="s">
        <v>3949</v>
      </c>
      <c r="C162" s="4" t="s">
        <v>3950</v>
      </c>
      <c r="F162" s="4" t="s">
        <v>1437</v>
      </c>
      <c r="G162" s="4" t="str">
        <f t="shared" si="5"/>
        <v>Macrotyloma daltonii</v>
      </c>
      <c r="I162" s="4" t="str">
        <v>Sesbania macrantha</v>
      </c>
      <c r="N162" s="4" t="str">
        <v>inermis</v>
      </c>
      <c r="O162" s="4" t="str">
        <v>inermis</v>
      </c>
      <c r="P162" s="4" t="str">
        <v>inermis</v>
      </c>
      <c r="Q162" s="4" t="str">
        <v>inermis</v>
      </c>
      <c r="R162" s="4" t="str">
        <v>inermis</v>
      </c>
      <c r="S162" s="4" t="str">
        <v>inermis</v>
      </c>
      <c r="T162" s="4" t="str">
        <v>inermis</v>
      </c>
      <c r="U162" s="4" t="str">
        <v>inermis</v>
      </c>
      <c r="V162" s="4" t="str">
        <v>inermis</v>
      </c>
      <c r="W162" s="4" t="str">
        <v>inermis</v>
      </c>
      <c r="X162" s="4" t="str">
        <v>inermis</v>
      </c>
      <c r="Y162" s="4" t="str">
        <v>inermis</v>
      </c>
      <c r="Z162" s="4" t="str">
        <v>inermis</v>
      </c>
      <c r="AA162" s="4" t="str">
        <v>inermis</v>
      </c>
      <c r="AB162" s="4" t="str">
        <v>inermis</v>
      </c>
      <c r="AC162" s="4" t="str">
        <v>inermis</v>
      </c>
      <c r="AD162" s="4" t="str">
        <v>inermis</v>
      </c>
      <c r="AE162" s="4" t="str">
        <v>inermis</v>
      </c>
      <c r="AF162" s="4" t="str">
        <v>inermis</v>
      </c>
      <c r="AG162" s="4" t="str">
        <v>inermis</v>
      </c>
      <c r="AH162" s="4" t="str">
        <v>inermis</v>
      </c>
      <c r="AI162" s="4" t="str">
        <v>inermis</v>
      </c>
      <c r="AJ162" s="4" t="str">
        <v>inermis</v>
      </c>
      <c r="AK162" s="4" t="str">
        <v>inermis</v>
      </c>
      <c r="AL162" s="4" t="str">
        <v>inermis</v>
      </c>
      <c r="AM162" s="4" t="str">
        <v>inermis</v>
      </c>
      <c r="AN162" s="4" t="str">
        <v>inermis</v>
      </c>
      <c r="AO162" s="4" t="str">
        <v>inermis</v>
      </c>
      <c r="AP162" s="4" t="str">
        <v>inermis</v>
      </c>
      <c r="AQ162" s="4" t="str">
        <v>inermis</v>
      </c>
      <c r="AS162" s="4" t="str">
        <v>Acacia sieberiana</v>
      </c>
      <c r="AT162" s="4" t="str">
        <v>Acacia sieberiana</v>
      </c>
      <c r="AU162" s="4" t="str">
        <v>Acacia sieberiana</v>
      </c>
      <c r="AV162" s="4" t="str">
        <v>Acacia sieberiana</v>
      </c>
      <c r="AW162" s="4" t="str">
        <v>Acacia sieberiana</v>
      </c>
      <c r="AX162" s="4" t="str">
        <v>Acacia sieberiana</v>
      </c>
      <c r="AY162" s="4" t="str">
        <v>Acacia sieberiana</v>
      </c>
      <c r="AZ162" s="4" t="str">
        <v>Acacia sieberiana</v>
      </c>
      <c r="BA162" s="4" t="str">
        <v>Acacia sieberiana</v>
      </c>
      <c r="BB162" s="4" t="str">
        <v>Acacia sieberiana</v>
      </c>
      <c r="BC162" s="4" t="str">
        <v>Acacia sieberiana</v>
      </c>
      <c r="BD162" s="4" t="str">
        <v>Acacia sieberiana</v>
      </c>
      <c r="BE162" s="4" t="str">
        <v>Acacia sieberiana</v>
      </c>
      <c r="BF162" s="4" t="str">
        <v>Acacia sieberiana</v>
      </c>
      <c r="BG162" s="4" t="str">
        <v>Acacia sieberiana</v>
      </c>
      <c r="BH162" s="4" t="str">
        <v>Acacia sieberiana</v>
      </c>
      <c r="BI162" s="4" t="str">
        <v>Acacia sieberiana</v>
      </c>
      <c r="BJ162" s="4" t="str">
        <v>Acacia sieberiana</v>
      </c>
      <c r="BK162" s="4" t="str">
        <v>Acacia sieberiana</v>
      </c>
      <c r="BL162" s="4" t="str">
        <v>Acacia sieberiana</v>
      </c>
      <c r="BM162" s="4" t="str">
        <v>Acacia sieberiana</v>
      </c>
      <c r="BN162" s="4" t="str">
        <v>Acacia sieberiana</v>
      </c>
      <c r="BO162" s="4" t="str">
        <v>Acacia sieberiana</v>
      </c>
      <c r="BP162" s="4" t="str">
        <v>Acacia sieberiana</v>
      </c>
      <c r="BQ162" s="4" t="str">
        <v>Acacia sieberiana</v>
      </c>
      <c r="BR162" s="4" t="str">
        <v>Acacia sieberiana</v>
      </c>
      <c r="BS162" s="4" t="str">
        <v>Acacia sieberiana</v>
      </c>
      <c r="BT162" s="4" t="str">
        <v>Acacia sieberiana</v>
      </c>
      <c r="BU162" s="4" t="str">
        <v>Acacia sieberiana</v>
      </c>
      <c r="BV162" s="4" t="str">
        <v>Acacia sieberiana</v>
      </c>
      <c r="BX162" s="4" t="str">
        <v>inermis</v>
      </c>
      <c r="BY162" s="4" t="str">
        <v>inermis</v>
      </c>
      <c r="BZ162" s="4" t="str">
        <v>inermis</v>
      </c>
      <c r="CA162" s="4" t="str">
        <v>inermis</v>
      </c>
      <c r="CB162" s="4" t="str">
        <v>inermis</v>
      </c>
      <c r="CC162" s="4" t="str">
        <v>inermis</v>
      </c>
      <c r="CD162" s="4" t="str">
        <v>inermis</v>
      </c>
      <c r="CE162" s="4" t="str">
        <v>inermis</v>
      </c>
      <c r="CF162" s="4" t="str">
        <v>inermis</v>
      </c>
      <c r="CG162" s="4" t="str">
        <v>inermis</v>
      </c>
      <c r="CH162" s="4" t="str">
        <v>inermis</v>
      </c>
      <c r="CI162" s="4" t="str">
        <v>inermis</v>
      </c>
      <c r="CJ162" s="4" t="str">
        <v>inermis</v>
      </c>
      <c r="CK162" s="4" t="str">
        <v>inermis</v>
      </c>
      <c r="CL162" s="4" t="str">
        <v>inermis</v>
      </c>
      <c r="CM162" s="4" t="str">
        <v>inermis</v>
      </c>
      <c r="CN162" s="4" t="str">
        <v>inermis</v>
      </c>
      <c r="CO162" s="4" t="str">
        <v>inermis</v>
      </c>
      <c r="CP162" s="4" t="str">
        <v>inermis</v>
      </c>
      <c r="CQ162" s="4" t="str">
        <v>inermis</v>
      </c>
      <c r="CR162" s="4" t="str">
        <v>inermis</v>
      </c>
      <c r="CS162" s="4" t="str">
        <v>inermis</v>
      </c>
      <c r="CT162" s="4" t="str">
        <v>inermis</v>
      </c>
      <c r="CU162" s="4" t="str">
        <v>inermis</v>
      </c>
      <c r="CV162" s="4" t="str">
        <v>inermis</v>
      </c>
      <c r="CW162" s="4" t="str">
        <v>inermis</v>
      </c>
      <c r="CX162" s="4" t="str">
        <v>inermis</v>
      </c>
      <c r="CY162" s="4" t="str">
        <v>inermis</v>
      </c>
      <c r="CZ162" s="4" t="str">
        <v>inermis</v>
      </c>
      <c r="DA162" s="4" t="str">
        <v>inermis</v>
      </c>
    </row>
    <row r="163" spans="1:105" x14ac:dyDescent="0.35">
      <c r="A163" s="4" t="s">
        <v>3951</v>
      </c>
      <c r="C163" s="4" t="s">
        <v>3952</v>
      </c>
      <c r="D163" s="4" t="s">
        <v>3953</v>
      </c>
      <c r="E163" s="4" t="s">
        <v>109</v>
      </c>
      <c r="G163" s="4" t="str">
        <f t="shared" si="5"/>
        <v>Maesopsis eminii</v>
      </c>
      <c r="I163" s="4" t="str">
        <v>Sesbania rostrata</v>
      </c>
      <c r="N163" s="4" t="str">
        <v>javanica</v>
      </c>
      <c r="O163" s="4" t="str">
        <v>javanica</v>
      </c>
      <c r="P163" s="4" t="str">
        <v>javanica</v>
      </c>
      <c r="Q163" s="4" t="str">
        <v>javanica</v>
      </c>
      <c r="R163" s="4" t="str">
        <v>javanica</v>
      </c>
      <c r="S163" s="4" t="str">
        <v>javanica</v>
      </c>
      <c r="T163" s="4" t="str">
        <v>javanica</v>
      </c>
      <c r="U163" s="4" t="str">
        <v>javanica</v>
      </c>
      <c r="V163" s="4" t="str">
        <v>javanica</v>
      </c>
      <c r="W163" s="4" t="str">
        <v>javanica</v>
      </c>
      <c r="X163" s="4" t="str">
        <v>javanica</v>
      </c>
      <c r="Y163" s="4" t="str">
        <v>javanica</v>
      </c>
      <c r="Z163" s="4" t="str">
        <v>javanica</v>
      </c>
      <c r="AA163" s="4" t="str">
        <v>javanica</v>
      </c>
      <c r="AB163" s="4" t="str">
        <v>javanica</v>
      </c>
      <c r="AC163" s="4" t="str">
        <v>javanica</v>
      </c>
      <c r="AD163" s="4" t="str">
        <v>javanica</v>
      </c>
      <c r="AE163" s="4" t="str">
        <v>javanica</v>
      </c>
      <c r="AF163" s="4" t="str">
        <v>javanica</v>
      </c>
      <c r="AG163" s="4" t="str">
        <v>javanica</v>
      </c>
      <c r="AH163" s="4" t="str">
        <v>javanica</v>
      </c>
      <c r="AI163" s="4" t="str">
        <v>javanica</v>
      </c>
      <c r="AJ163" s="4" t="str">
        <v>javanica</v>
      </c>
      <c r="AK163" s="4" t="str">
        <v>javanica</v>
      </c>
      <c r="AL163" s="4" t="str">
        <v>javanica</v>
      </c>
      <c r="AM163" s="4" t="str">
        <v>javanica</v>
      </c>
      <c r="AN163" s="4" t="str">
        <v>javanica</v>
      </c>
      <c r="AO163" s="4" t="str">
        <v>javanica</v>
      </c>
      <c r="AP163" s="4" t="str">
        <v>javanica</v>
      </c>
      <c r="AQ163" s="4" t="str">
        <v>javanica</v>
      </c>
      <c r="AS163" s="4" t="str">
        <v>Acacia sp</v>
      </c>
      <c r="AT163" s="4" t="str">
        <v>Acacia sp</v>
      </c>
      <c r="AU163" s="4" t="str">
        <v>Acacia sp</v>
      </c>
      <c r="AV163" s="4" t="str">
        <v>Acacia sp</v>
      </c>
      <c r="AW163" s="4" t="str">
        <v>Acacia sp</v>
      </c>
      <c r="AX163" s="4" t="str">
        <v>Acacia sp</v>
      </c>
      <c r="AY163" s="4" t="str">
        <v>Acacia sp</v>
      </c>
      <c r="AZ163" s="4" t="str">
        <v>Acacia sp</v>
      </c>
      <c r="BA163" s="4" t="str">
        <v>Acacia sp</v>
      </c>
      <c r="BB163" s="4" t="str">
        <v>Acacia sp</v>
      </c>
      <c r="BC163" s="4" t="str">
        <v>Acacia sp</v>
      </c>
      <c r="BD163" s="4" t="str">
        <v>Acacia sp</v>
      </c>
      <c r="BE163" s="4" t="str">
        <v>Acacia sp</v>
      </c>
      <c r="BF163" s="4" t="str">
        <v>Acacia sp</v>
      </c>
      <c r="BG163" s="4" t="str">
        <v>Acacia sp</v>
      </c>
      <c r="BH163" s="4" t="str">
        <v>Acacia sp</v>
      </c>
      <c r="BI163" s="4" t="str">
        <v>Acacia sp</v>
      </c>
      <c r="BJ163" s="4" t="str">
        <v>Acacia sp</v>
      </c>
      <c r="BK163" s="4" t="str">
        <v>Acacia sp</v>
      </c>
      <c r="BL163" s="4" t="str">
        <v>Acacia sp</v>
      </c>
      <c r="BM163" s="4" t="str">
        <v>Acacia sp</v>
      </c>
      <c r="BN163" s="4" t="str">
        <v>Acacia sp</v>
      </c>
      <c r="BO163" s="4" t="str">
        <v>Acacia sp</v>
      </c>
      <c r="BP163" s="4" t="str">
        <v>Acacia sp</v>
      </c>
      <c r="BQ163" s="4" t="str">
        <v>Acacia sp</v>
      </c>
      <c r="BR163" s="4" t="str">
        <v>Acacia sp</v>
      </c>
      <c r="BS163" s="4" t="str">
        <v>Acacia sp</v>
      </c>
      <c r="BT163" s="4" t="str">
        <v>Acacia sp</v>
      </c>
      <c r="BU163" s="4" t="str">
        <v>Acacia sp</v>
      </c>
      <c r="BV163" s="4" t="str">
        <v>Acacia sp</v>
      </c>
      <c r="BX163" s="4" t="str">
        <v>javanica</v>
      </c>
      <c r="BY163" s="4" t="str">
        <v>javanica</v>
      </c>
      <c r="BZ163" s="4" t="str">
        <v>javanica</v>
      </c>
      <c r="CA163" s="4" t="str">
        <v>javanica</v>
      </c>
      <c r="CB163" s="4" t="str">
        <v>javanica</v>
      </c>
      <c r="CC163" s="4" t="str">
        <v>javanica</v>
      </c>
      <c r="CD163" s="4" t="str">
        <v>javanica</v>
      </c>
      <c r="CE163" s="4" t="str">
        <v>javanica</v>
      </c>
      <c r="CF163" s="4" t="str">
        <v>javanica</v>
      </c>
      <c r="CG163" s="4" t="str">
        <v>javanica</v>
      </c>
      <c r="CH163" s="4" t="str">
        <v>javanica</v>
      </c>
      <c r="CI163" s="4" t="str">
        <v>javanica</v>
      </c>
      <c r="CJ163" s="4" t="str">
        <v>javanica</v>
      </c>
      <c r="CK163" s="4" t="str">
        <v>javanica</v>
      </c>
      <c r="CL163" s="4" t="str">
        <v>javanica</v>
      </c>
      <c r="CM163" s="4" t="str">
        <v>javanica</v>
      </c>
      <c r="CN163" s="4" t="str">
        <v>javanica</v>
      </c>
      <c r="CO163" s="4" t="str">
        <v>javanica</v>
      </c>
      <c r="CP163" s="4" t="str">
        <v>javanica</v>
      </c>
      <c r="CQ163" s="4" t="str">
        <v>javanica</v>
      </c>
      <c r="CR163" s="4" t="str">
        <v>javanica</v>
      </c>
      <c r="CS163" s="4" t="str">
        <v>javanica</v>
      </c>
      <c r="CT163" s="4" t="str">
        <v>javanica</v>
      </c>
      <c r="CU163" s="4" t="str">
        <v>javanica</v>
      </c>
      <c r="CV163" s="4" t="str">
        <v>javanica</v>
      </c>
      <c r="CW163" s="4" t="str">
        <v>javanica</v>
      </c>
      <c r="CX163" s="4" t="str">
        <v>javanica</v>
      </c>
      <c r="CY163" s="4" t="str">
        <v>javanica</v>
      </c>
      <c r="CZ163" s="4" t="str">
        <v>javanica</v>
      </c>
      <c r="DA163" s="4" t="str">
        <v>javanica</v>
      </c>
    </row>
    <row r="164" spans="1:105" x14ac:dyDescent="0.35">
      <c r="A164" s="4" t="s">
        <v>3951</v>
      </c>
      <c r="C164" s="4" t="s">
        <v>3952</v>
      </c>
      <c r="D164" s="4" t="s">
        <v>109</v>
      </c>
      <c r="E164" s="4" t="s">
        <v>109</v>
      </c>
      <c r="G164" s="4" t="str">
        <f t="shared" si="5"/>
        <v>Maesopsis eminii</v>
      </c>
      <c r="I164" s="4" t="str">
        <v>Sesbania sesban</v>
      </c>
      <c r="N164" s="4" t="str">
        <v>k28</v>
      </c>
      <c r="O164" s="4" t="str">
        <v>k28</v>
      </c>
      <c r="P164" s="4" t="str">
        <v>k28</v>
      </c>
      <c r="Q164" s="4" t="str">
        <v>k28</v>
      </c>
      <c r="R164" s="4" t="str">
        <v>k28</v>
      </c>
      <c r="S164" s="4" t="str">
        <v>k28</v>
      </c>
      <c r="T164" s="4" t="str">
        <v>k28</v>
      </c>
      <c r="U164" s="4" t="str">
        <v>k28</v>
      </c>
      <c r="V164" s="4" t="str">
        <v>k28</v>
      </c>
      <c r="W164" s="4" t="str">
        <v>k28</v>
      </c>
      <c r="X164" s="4" t="str">
        <v>k28</v>
      </c>
      <c r="Y164" s="4" t="str">
        <v>k28</v>
      </c>
      <c r="Z164" s="4" t="str">
        <v>k28</v>
      </c>
      <c r="AA164" s="4" t="str">
        <v>k28</v>
      </c>
      <c r="AB164" s="4" t="str">
        <v>k28</v>
      </c>
      <c r="AC164" s="4" t="str">
        <v>k28</v>
      </c>
      <c r="AD164" s="4" t="str">
        <v>k28</v>
      </c>
      <c r="AE164" s="4" t="str">
        <v>k28</v>
      </c>
      <c r="AF164" s="4" t="str">
        <v>k28</v>
      </c>
      <c r="AG164" s="4" t="str">
        <v>k28</v>
      </c>
      <c r="AH164" s="4" t="str">
        <v>k28</v>
      </c>
      <c r="AI164" s="4" t="str">
        <v>k28</v>
      </c>
      <c r="AJ164" s="4" t="str">
        <v>k28</v>
      </c>
      <c r="AK164" s="4" t="str">
        <v>k28</v>
      </c>
      <c r="AL164" s="4" t="str">
        <v>k28</v>
      </c>
      <c r="AM164" s="4" t="str">
        <v>k28</v>
      </c>
      <c r="AN164" s="4" t="str">
        <v>k28</v>
      </c>
      <c r="AO164" s="4" t="str">
        <v>k28</v>
      </c>
      <c r="AP164" s="4" t="str">
        <v>k28</v>
      </c>
      <c r="AQ164" s="4" t="str">
        <v>k28</v>
      </c>
      <c r="AS164" s="4" t="str">
        <v>Acacia tortilis</v>
      </c>
      <c r="AT164" s="4" t="str">
        <v>Acacia tortilis</v>
      </c>
      <c r="AU164" s="4" t="str">
        <v>Acacia tortilis</v>
      </c>
      <c r="AV164" s="4" t="str">
        <v>Acacia tortilis</v>
      </c>
      <c r="AW164" s="4" t="str">
        <v>Acacia tortilis</v>
      </c>
      <c r="AX164" s="4" t="str">
        <v>Acacia tortilis</v>
      </c>
      <c r="AY164" s="4" t="str">
        <v>Acacia tortilis</v>
      </c>
      <c r="AZ164" s="4" t="str">
        <v>Acacia tortilis</v>
      </c>
      <c r="BA164" s="4" t="str">
        <v>Acacia tortilis</v>
      </c>
      <c r="BB164" s="4" t="str">
        <v>Acacia tortilis</v>
      </c>
      <c r="BC164" s="4" t="str">
        <v>Acacia tortilis</v>
      </c>
      <c r="BD164" s="4" t="str">
        <v>Acacia tortilis</v>
      </c>
      <c r="BE164" s="4" t="str">
        <v>Acacia tortilis</v>
      </c>
      <c r="BF164" s="4" t="str">
        <v>Acacia tortilis</v>
      </c>
      <c r="BG164" s="4" t="str">
        <v>Acacia tortilis</v>
      </c>
      <c r="BH164" s="4" t="str">
        <v>Acacia tortilis</v>
      </c>
      <c r="BI164" s="4" t="str">
        <v>Acacia tortilis</v>
      </c>
      <c r="BJ164" s="4" t="str">
        <v>Acacia tortilis</v>
      </c>
      <c r="BK164" s="4" t="str">
        <v>Acacia tortilis</v>
      </c>
      <c r="BL164" s="4" t="str">
        <v>Acacia tortilis</v>
      </c>
      <c r="BM164" s="4" t="str">
        <v>Acacia tortilis</v>
      </c>
      <c r="BN164" s="4" t="str">
        <v>Acacia tortilis</v>
      </c>
      <c r="BO164" s="4" t="str">
        <v>Acacia tortilis</v>
      </c>
      <c r="BP164" s="4" t="str">
        <v>Acacia tortilis</v>
      </c>
      <c r="BQ164" s="4" t="str">
        <v>Acacia tortilis</v>
      </c>
      <c r="BR164" s="4" t="str">
        <v>Acacia tortilis</v>
      </c>
      <c r="BS164" s="4" t="str">
        <v>Acacia tortilis</v>
      </c>
      <c r="BT164" s="4" t="str">
        <v>Acacia tortilis</v>
      </c>
      <c r="BU164" s="4" t="str">
        <v>Acacia tortilis</v>
      </c>
      <c r="BV164" s="4" t="str">
        <v>Acacia tortilis</v>
      </c>
      <c r="BX164" s="4" t="str">
        <v>k28</v>
      </c>
      <c r="BY164" s="4" t="str">
        <v>k28</v>
      </c>
      <c r="BZ164" s="4" t="str">
        <v>k28</v>
      </c>
      <c r="CA164" s="4" t="str">
        <v>k28</v>
      </c>
      <c r="CB164" s="4" t="str">
        <v>k28</v>
      </c>
      <c r="CC164" s="4" t="str">
        <v>k28</v>
      </c>
      <c r="CD164" s="4" t="str">
        <v>k28</v>
      </c>
      <c r="CE164" s="4" t="str">
        <v>k28</v>
      </c>
      <c r="CF164" s="4" t="str">
        <v>k28</v>
      </c>
      <c r="CG164" s="4" t="str">
        <v>k28</v>
      </c>
      <c r="CH164" s="4" t="str">
        <v>k28</v>
      </c>
      <c r="CI164" s="4" t="str">
        <v>k28</v>
      </c>
      <c r="CJ164" s="4" t="str">
        <v>k28</v>
      </c>
      <c r="CK164" s="4" t="str">
        <v>k28</v>
      </c>
      <c r="CL164" s="4" t="str">
        <v>k28</v>
      </c>
      <c r="CM164" s="4" t="str">
        <v>k28</v>
      </c>
      <c r="CN164" s="4" t="str">
        <v>k28</v>
      </c>
      <c r="CO164" s="4" t="str">
        <v>k28</v>
      </c>
      <c r="CP164" s="4" t="str">
        <v>k28</v>
      </c>
      <c r="CQ164" s="4" t="str">
        <v>k28</v>
      </c>
      <c r="CR164" s="4" t="str">
        <v>k28</v>
      </c>
      <c r="CS164" s="4" t="str">
        <v>k28</v>
      </c>
      <c r="CT164" s="4" t="str">
        <v>k28</v>
      </c>
      <c r="CU164" s="4" t="str">
        <v>k28</v>
      </c>
      <c r="CV164" s="4" t="str">
        <v>k28</v>
      </c>
      <c r="CW164" s="4" t="str">
        <v>k28</v>
      </c>
      <c r="CX164" s="4" t="str">
        <v>k28</v>
      </c>
      <c r="CY164" s="4" t="str">
        <v>k28</v>
      </c>
      <c r="CZ164" s="4" t="str">
        <v>k28</v>
      </c>
      <c r="DA164" s="4" t="str">
        <v>k28</v>
      </c>
    </row>
    <row r="165" spans="1:105" x14ac:dyDescent="0.35">
      <c r="A165" s="4" t="s">
        <v>1731</v>
      </c>
      <c r="C165" s="4" t="s">
        <v>3954</v>
      </c>
      <c r="D165" s="4" t="s">
        <v>109</v>
      </c>
      <c r="E165" s="4" t="s">
        <v>109</v>
      </c>
      <c r="G165" s="4" t="str">
        <f t="shared" si="5"/>
        <v>Mangifera indica</v>
      </c>
      <c r="I165" s="4" t="str">
        <v>Spathodea campanulata</v>
      </c>
      <c r="N165" s="4" t="str">
        <v>latifoliolata</v>
      </c>
      <c r="O165" s="4" t="str">
        <v>latifoliolata</v>
      </c>
      <c r="P165" s="4" t="str">
        <v>latifoliolata</v>
      </c>
      <c r="Q165" s="4" t="str">
        <v>latifoliolata</v>
      </c>
      <c r="R165" s="4" t="str">
        <v>latifoliolata</v>
      </c>
      <c r="S165" s="4" t="str">
        <v>latifoliolata</v>
      </c>
      <c r="T165" s="4" t="str">
        <v>latifoliolata</v>
      </c>
      <c r="U165" s="4" t="str">
        <v>latifoliolata</v>
      </c>
      <c r="V165" s="4" t="str">
        <v>latifoliolata</v>
      </c>
      <c r="W165" s="4" t="str">
        <v>latifoliolata</v>
      </c>
      <c r="X165" s="4" t="str">
        <v>latifoliolata</v>
      </c>
      <c r="Y165" s="4" t="str">
        <v>latifoliolata</v>
      </c>
      <c r="Z165" s="4" t="str">
        <v>latifoliolata</v>
      </c>
      <c r="AA165" s="4" t="str">
        <v>latifoliolata</v>
      </c>
      <c r="AB165" s="4" t="str">
        <v>latifoliolata</v>
      </c>
      <c r="AC165" s="4" t="str">
        <v>latifoliolata</v>
      </c>
      <c r="AD165" s="4" t="str">
        <v>latifoliolata</v>
      </c>
      <c r="AE165" s="4" t="str">
        <v>latifoliolata</v>
      </c>
      <c r="AF165" s="4" t="str">
        <v>latifoliolata</v>
      </c>
      <c r="AG165" s="4" t="str">
        <v>latifoliolata</v>
      </c>
      <c r="AH165" s="4" t="str">
        <v>latifoliolata</v>
      </c>
      <c r="AI165" s="4" t="str">
        <v>latifoliolata</v>
      </c>
      <c r="AJ165" s="4" t="str">
        <v>latifoliolata</v>
      </c>
      <c r="AK165" s="4" t="str">
        <v>latifoliolata</v>
      </c>
      <c r="AL165" s="4" t="str">
        <v>latifoliolata</v>
      </c>
      <c r="AM165" s="4" t="str">
        <v>latifoliolata</v>
      </c>
      <c r="AN165" s="4" t="str">
        <v>latifoliolata</v>
      </c>
      <c r="AO165" s="4" t="str">
        <v>latifoliolata</v>
      </c>
      <c r="AP165" s="4" t="str">
        <v>latifoliolata</v>
      </c>
      <c r="AQ165" s="4" t="str">
        <v>latifoliolata</v>
      </c>
      <c r="AS165" s="4" t="str">
        <v>Acacia toxicaria</v>
      </c>
      <c r="AT165" s="4" t="str">
        <v>Acacia toxicaria</v>
      </c>
      <c r="AU165" s="4" t="str">
        <v>Acacia toxicaria</v>
      </c>
      <c r="AV165" s="4" t="str">
        <v>Acacia toxicaria</v>
      </c>
      <c r="AW165" s="4" t="str">
        <v>Acacia toxicaria</v>
      </c>
      <c r="AX165" s="4" t="str">
        <v>Acacia toxicaria</v>
      </c>
      <c r="AY165" s="4" t="str">
        <v>Acacia toxicaria</v>
      </c>
      <c r="AZ165" s="4" t="str">
        <v>Acacia toxicaria</v>
      </c>
      <c r="BA165" s="4" t="str">
        <v>Acacia toxicaria</v>
      </c>
      <c r="BB165" s="4" t="str">
        <v>Acacia toxicaria</v>
      </c>
      <c r="BC165" s="4" t="str">
        <v>Acacia toxicaria</v>
      </c>
      <c r="BD165" s="4" t="str">
        <v>Acacia toxicaria</v>
      </c>
      <c r="BE165" s="4" t="str">
        <v>Acacia toxicaria</v>
      </c>
      <c r="BF165" s="4" t="str">
        <v>Acacia toxicaria</v>
      </c>
      <c r="BG165" s="4" t="str">
        <v>Acacia toxicaria</v>
      </c>
      <c r="BH165" s="4" t="str">
        <v>Acacia toxicaria</v>
      </c>
      <c r="BI165" s="4" t="str">
        <v>Acacia toxicaria</v>
      </c>
      <c r="BJ165" s="4" t="str">
        <v>Acacia toxicaria</v>
      </c>
      <c r="BK165" s="4" t="str">
        <v>Acacia toxicaria</v>
      </c>
      <c r="BL165" s="4" t="str">
        <v>Acacia toxicaria</v>
      </c>
      <c r="BM165" s="4" t="str">
        <v>Acacia toxicaria</v>
      </c>
      <c r="BN165" s="4" t="str">
        <v>Acacia toxicaria</v>
      </c>
      <c r="BO165" s="4" t="str">
        <v>Acacia toxicaria</v>
      </c>
      <c r="BP165" s="4" t="str">
        <v>Acacia toxicaria</v>
      </c>
      <c r="BQ165" s="4" t="str">
        <v>Acacia toxicaria</v>
      </c>
      <c r="BR165" s="4" t="str">
        <v>Acacia toxicaria</v>
      </c>
      <c r="BS165" s="4" t="str">
        <v>Acacia toxicaria</v>
      </c>
      <c r="BT165" s="4" t="str">
        <v>Acacia toxicaria</v>
      </c>
      <c r="BU165" s="4" t="str">
        <v>Acacia toxicaria</v>
      </c>
      <c r="BV165" s="4" t="str">
        <v>Acacia toxicaria</v>
      </c>
      <c r="BX165" s="4" t="str">
        <v>latifoliolata</v>
      </c>
      <c r="BY165" s="4" t="str">
        <v>latifoliolata</v>
      </c>
      <c r="BZ165" s="4" t="str">
        <v>latifoliolata</v>
      </c>
      <c r="CA165" s="4" t="str">
        <v>latifoliolata</v>
      </c>
      <c r="CB165" s="4" t="str">
        <v>latifoliolata</v>
      </c>
      <c r="CC165" s="4" t="str">
        <v>latifoliolata</v>
      </c>
      <c r="CD165" s="4" t="str">
        <v>latifoliolata</v>
      </c>
      <c r="CE165" s="4" t="str">
        <v>latifoliolata</v>
      </c>
      <c r="CF165" s="4" t="str">
        <v>latifoliolata</v>
      </c>
      <c r="CG165" s="4" t="str">
        <v>latifoliolata</v>
      </c>
      <c r="CH165" s="4" t="str">
        <v>latifoliolata</v>
      </c>
      <c r="CI165" s="4" t="str">
        <v>latifoliolata</v>
      </c>
      <c r="CJ165" s="4" t="str">
        <v>latifoliolata</v>
      </c>
      <c r="CK165" s="4" t="str">
        <v>latifoliolata</v>
      </c>
      <c r="CL165" s="4" t="str">
        <v>latifoliolata</v>
      </c>
      <c r="CM165" s="4" t="str">
        <v>latifoliolata</v>
      </c>
      <c r="CN165" s="4" t="str">
        <v>latifoliolata</v>
      </c>
      <c r="CO165" s="4" t="str">
        <v>latifoliolata</v>
      </c>
      <c r="CP165" s="4" t="str">
        <v>latifoliolata</v>
      </c>
      <c r="CQ165" s="4" t="str">
        <v>latifoliolata</v>
      </c>
      <c r="CR165" s="4" t="str">
        <v>latifoliolata</v>
      </c>
      <c r="CS165" s="4" t="str">
        <v>latifoliolata</v>
      </c>
      <c r="CT165" s="4" t="str">
        <v>latifoliolata</v>
      </c>
      <c r="CU165" s="4" t="str">
        <v>latifoliolata</v>
      </c>
      <c r="CV165" s="4" t="str">
        <v>latifoliolata</v>
      </c>
      <c r="CW165" s="4" t="str">
        <v>latifoliolata</v>
      </c>
      <c r="CX165" s="4" t="str">
        <v>latifoliolata</v>
      </c>
      <c r="CY165" s="4" t="str">
        <v>latifoliolata</v>
      </c>
      <c r="CZ165" s="4" t="str">
        <v>latifoliolata</v>
      </c>
      <c r="DA165" s="4" t="str">
        <v>latifoliolata</v>
      </c>
    </row>
    <row r="166" spans="1:105" x14ac:dyDescent="0.35">
      <c r="A166" s="4" t="s">
        <v>3955</v>
      </c>
      <c r="C166" s="4" t="s">
        <v>3956</v>
      </c>
      <c r="D166" s="4" t="s">
        <v>109</v>
      </c>
      <c r="E166" s="4" t="s">
        <v>109</v>
      </c>
      <c r="G166" s="4" t="str">
        <f t="shared" si="5"/>
        <v>Markhamia lutea</v>
      </c>
      <c r="I166" s="4" t="str">
        <v>Spondias mombin</v>
      </c>
      <c r="N166" s="4" t="str">
        <v>leucothrix</v>
      </c>
      <c r="O166" s="4" t="str">
        <v>leucothrix</v>
      </c>
      <c r="P166" s="4" t="str">
        <v>leucothrix</v>
      </c>
      <c r="Q166" s="4" t="str">
        <v>leucothrix</v>
      </c>
      <c r="R166" s="4" t="str">
        <v>leucothrix</v>
      </c>
      <c r="S166" s="4" t="str">
        <v>leucothrix</v>
      </c>
      <c r="T166" s="4" t="str">
        <v>leucothrix</v>
      </c>
      <c r="U166" s="4" t="str">
        <v>leucothrix</v>
      </c>
      <c r="V166" s="4" t="str">
        <v>leucothrix</v>
      </c>
      <c r="W166" s="4" t="str">
        <v>leucothrix</v>
      </c>
      <c r="X166" s="4" t="str">
        <v>leucothrix</v>
      </c>
      <c r="Y166" s="4" t="str">
        <v>leucothrix</v>
      </c>
      <c r="Z166" s="4" t="str">
        <v>leucothrix</v>
      </c>
      <c r="AA166" s="4" t="str">
        <v>leucothrix</v>
      </c>
      <c r="AB166" s="4" t="str">
        <v>leucothrix</v>
      </c>
      <c r="AC166" s="4" t="str">
        <v>leucothrix</v>
      </c>
      <c r="AD166" s="4" t="str">
        <v>leucothrix</v>
      </c>
      <c r="AE166" s="4" t="str">
        <v>leucothrix</v>
      </c>
      <c r="AF166" s="4" t="str">
        <v>leucothrix</v>
      </c>
      <c r="AG166" s="4" t="str">
        <v>leucothrix</v>
      </c>
      <c r="AH166" s="4" t="str">
        <v>leucothrix</v>
      </c>
      <c r="AI166" s="4" t="str">
        <v>leucothrix</v>
      </c>
      <c r="AJ166" s="4" t="str">
        <v>leucothrix</v>
      </c>
      <c r="AK166" s="4" t="str">
        <v>leucothrix</v>
      </c>
      <c r="AL166" s="4" t="str">
        <v>leucothrix</v>
      </c>
      <c r="AM166" s="4" t="str">
        <v>leucothrix</v>
      </c>
      <c r="AN166" s="4" t="str">
        <v>leucothrix</v>
      </c>
      <c r="AO166" s="4" t="str">
        <v>leucothrix</v>
      </c>
      <c r="AP166" s="4" t="str">
        <v>leucothrix</v>
      </c>
      <c r="AQ166" s="4" t="str">
        <v>leucothrix</v>
      </c>
      <c r="AS166" s="4" t="str">
        <v>Acacia tumida</v>
      </c>
      <c r="AT166" s="4" t="str">
        <v>Acacia tumida</v>
      </c>
      <c r="AU166" s="4" t="str">
        <v>Acacia tumida</v>
      </c>
      <c r="AV166" s="4" t="str">
        <v>Acacia tumida</v>
      </c>
      <c r="AW166" s="4" t="str">
        <v>Acacia tumida</v>
      </c>
      <c r="AX166" s="4" t="str">
        <v>Acacia tumida</v>
      </c>
      <c r="AY166" s="4" t="str">
        <v>Acacia tumida</v>
      </c>
      <c r="AZ166" s="4" t="str">
        <v>Acacia tumida</v>
      </c>
      <c r="BA166" s="4" t="str">
        <v>Acacia tumida</v>
      </c>
      <c r="BB166" s="4" t="str">
        <v>Acacia tumida</v>
      </c>
      <c r="BC166" s="4" t="str">
        <v>Acacia tumida</v>
      </c>
      <c r="BD166" s="4" t="str">
        <v>Acacia tumida</v>
      </c>
      <c r="BE166" s="4" t="str">
        <v>Acacia tumida</v>
      </c>
      <c r="BF166" s="4" t="str">
        <v>Acacia tumida</v>
      </c>
      <c r="BG166" s="4" t="str">
        <v>Acacia tumida</v>
      </c>
      <c r="BH166" s="4" t="str">
        <v>Acacia tumida</v>
      </c>
      <c r="BI166" s="4" t="str">
        <v>Acacia tumida</v>
      </c>
      <c r="BJ166" s="4" t="str">
        <v>Acacia tumida</v>
      </c>
      <c r="BK166" s="4" t="str">
        <v>Acacia tumida</v>
      </c>
      <c r="BL166" s="4" t="str">
        <v>Acacia tumida</v>
      </c>
      <c r="BM166" s="4" t="str">
        <v>Acacia tumida</v>
      </c>
      <c r="BN166" s="4" t="str">
        <v>Acacia tumida</v>
      </c>
      <c r="BO166" s="4" t="str">
        <v>Acacia tumida</v>
      </c>
      <c r="BP166" s="4" t="str">
        <v>Acacia tumida</v>
      </c>
      <c r="BQ166" s="4" t="str">
        <v>Acacia tumida</v>
      </c>
      <c r="BR166" s="4" t="str">
        <v>Acacia tumida</v>
      </c>
      <c r="BS166" s="4" t="str">
        <v>Acacia tumida</v>
      </c>
      <c r="BT166" s="4" t="str">
        <v>Acacia tumida</v>
      </c>
      <c r="BU166" s="4" t="str">
        <v>Acacia tumida</v>
      </c>
      <c r="BV166" s="4" t="str">
        <v>Acacia tumida</v>
      </c>
      <c r="BX166" s="4" t="str">
        <v>leucothrix</v>
      </c>
      <c r="BY166" s="4" t="str">
        <v>leucothrix</v>
      </c>
      <c r="BZ166" s="4" t="str">
        <v>leucothrix</v>
      </c>
      <c r="CA166" s="4" t="str">
        <v>leucothrix</v>
      </c>
      <c r="CB166" s="4" t="str">
        <v>leucothrix</v>
      </c>
      <c r="CC166" s="4" t="str">
        <v>leucothrix</v>
      </c>
      <c r="CD166" s="4" t="str">
        <v>leucothrix</v>
      </c>
      <c r="CE166" s="4" t="str">
        <v>leucothrix</v>
      </c>
      <c r="CF166" s="4" t="str">
        <v>leucothrix</v>
      </c>
      <c r="CG166" s="4" t="str">
        <v>leucothrix</v>
      </c>
      <c r="CH166" s="4" t="str">
        <v>leucothrix</v>
      </c>
      <c r="CI166" s="4" t="str">
        <v>leucothrix</v>
      </c>
      <c r="CJ166" s="4" t="str">
        <v>leucothrix</v>
      </c>
      <c r="CK166" s="4" t="str">
        <v>leucothrix</v>
      </c>
      <c r="CL166" s="4" t="str">
        <v>leucothrix</v>
      </c>
      <c r="CM166" s="4" t="str">
        <v>leucothrix</v>
      </c>
      <c r="CN166" s="4" t="str">
        <v>leucothrix</v>
      </c>
      <c r="CO166" s="4" t="str">
        <v>leucothrix</v>
      </c>
      <c r="CP166" s="4" t="str">
        <v>leucothrix</v>
      </c>
      <c r="CQ166" s="4" t="str">
        <v>leucothrix</v>
      </c>
      <c r="CR166" s="4" t="str">
        <v>leucothrix</v>
      </c>
      <c r="CS166" s="4" t="str">
        <v>leucothrix</v>
      </c>
      <c r="CT166" s="4" t="str">
        <v>leucothrix</v>
      </c>
      <c r="CU166" s="4" t="str">
        <v>leucothrix</v>
      </c>
      <c r="CV166" s="4" t="str">
        <v>leucothrix</v>
      </c>
      <c r="CW166" s="4" t="str">
        <v>leucothrix</v>
      </c>
      <c r="CX166" s="4" t="str">
        <v>leucothrix</v>
      </c>
      <c r="CY166" s="4" t="str">
        <v>leucothrix</v>
      </c>
      <c r="CZ166" s="4" t="str">
        <v>leucothrix</v>
      </c>
      <c r="DA166" s="4" t="str">
        <v>leucothrix</v>
      </c>
    </row>
    <row r="167" spans="1:105" x14ac:dyDescent="0.35">
      <c r="A167" s="4" t="s">
        <v>3957</v>
      </c>
      <c r="C167" s="4" t="s">
        <v>3958</v>
      </c>
      <c r="D167" s="4" t="s">
        <v>109</v>
      </c>
      <c r="E167" s="4" t="s">
        <v>109</v>
      </c>
      <c r="G167" s="4" t="str">
        <f t="shared" si="5"/>
        <v>Melia azedarach</v>
      </c>
      <c r="I167" s="4" t="str">
        <v>Stereospermum kunthianum</v>
      </c>
      <c r="N167" s="4" t="str">
        <v>littorale</v>
      </c>
      <c r="O167" s="4" t="str">
        <v>littorale</v>
      </c>
      <c r="P167" s="4" t="str">
        <v>littorale</v>
      </c>
      <c r="Q167" s="4" t="str">
        <v>littorale</v>
      </c>
      <c r="R167" s="4" t="str">
        <v>littorale</v>
      </c>
      <c r="S167" s="4" t="str">
        <v>littorale</v>
      </c>
      <c r="T167" s="4" t="str">
        <v>littorale</v>
      </c>
      <c r="U167" s="4" t="str">
        <v>littorale</v>
      </c>
      <c r="V167" s="4" t="str">
        <v>littorale</v>
      </c>
      <c r="W167" s="4" t="str">
        <v>littorale</v>
      </c>
      <c r="X167" s="4" t="str">
        <v>littorale</v>
      </c>
      <c r="Y167" s="4" t="str">
        <v>littorale</v>
      </c>
      <c r="Z167" s="4" t="str">
        <v>littorale</v>
      </c>
      <c r="AA167" s="4" t="str">
        <v>littorale</v>
      </c>
      <c r="AB167" s="4" t="str">
        <v>littorale</v>
      </c>
      <c r="AC167" s="4" t="str">
        <v>littorale</v>
      </c>
      <c r="AD167" s="4" t="str">
        <v>littorale</v>
      </c>
      <c r="AE167" s="4" t="str">
        <v>littorale</v>
      </c>
      <c r="AF167" s="4" t="str">
        <v>littorale</v>
      </c>
      <c r="AG167" s="4" t="str">
        <v>littorale</v>
      </c>
      <c r="AH167" s="4" t="str">
        <v>littorale</v>
      </c>
      <c r="AI167" s="4" t="str">
        <v>littorale</v>
      </c>
      <c r="AJ167" s="4" t="str">
        <v>littorale</v>
      </c>
      <c r="AK167" s="4" t="str">
        <v>littorale</v>
      </c>
      <c r="AL167" s="4" t="str">
        <v>littorale</v>
      </c>
      <c r="AM167" s="4" t="str">
        <v>littorale</v>
      </c>
      <c r="AN167" s="4" t="str">
        <v>littorale</v>
      </c>
      <c r="AO167" s="4" t="str">
        <v>littorale</v>
      </c>
      <c r="AP167" s="4" t="str">
        <v>littorale</v>
      </c>
      <c r="AQ167" s="4" t="str">
        <v>littorale</v>
      </c>
      <c r="AS167" s="4" t="str">
        <v>Acrocarpus fraxinifolius</v>
      </c>
      <c r="AT167" s="4" t="str">
        <v>Acrocarpus fraxinifolius</v>
      </c>
      <c r="AU167" s="4" t="str">
        <v>Acrocarpus fraxinifolius</v>
      </c>
      <c r="AV167" s="4" t="str">
        <v>Acrocarpus fraxinifolius</v>
      </c>
      <c r="AW167" s="4" t="str">
        <v>Acrocarpus fraxinifolius</v>
      </c>
      <c r="AX167" s="4" t="str">
        <v>Acrocarpus fraxinifolius</v>
      </c>
      <c r="AY167" s="4" t="str">
        <v>Acrocarpus fraxinifolius</v>
      </c>
      <c r="AZ167" s="4" t="str">
        <v>Acrocarpus fraxinifolius</v>
      </c>
      <c r="BA167" s="4" t="str">
        <v>Acrocarpus fraxinifolius</v>
      </c>
      <c r="BB167" s="4" t="str">
        <v>Acrocarpus fraxinifolius</v>
      </c>
      <c r="BC167" s="4" t="str">
        <v>Acrocarpus fraxinifolius</v>
      </c>
      <c r="BD167" s="4" t="str">
        <v>Acrocarpus fraxinifolius</v>
      </c>
      <c r="BE167" s="4" t="str">
        <v>Acrocarpus fraxinifolius</v>
      </c>
      <c r="BF167" s="4" t="str">
        <v>Acrocarpus fraxinifolius</v>
      </c>
      <c r="BG167" s="4" t="str">
        <v>Acrocarpus fraxinifolius</v>
      </c>
      <c r="BH167" s="4" t="str">
        <v>Acrocarpus fraxinifolius</v>
      </c>
      <c r="BI167" s="4" t="str">
        <v>Acrocarpus fraxinifolius</v>
      </c>
      <c r="BJ167" s="4" t="str">
        <v>Acrocarpus fraxinifolius</v>
      </c>
      <c r="BK167" s="4" t="str">
        <v>Acrocarpus fraxinifolius</v>
      </c>
      <c r="BL167" s="4" t="str">
        <v>Acrocarpus fraxinifolius</v>
      </c>
      <c r="BM167" s="4" t="str">
        <v>Acrocarpus fraxinifolius</v>
      </c>
      <c r="BN167" s="4" t="str">
        <v>Acrocarpus fraxinifolius</v>
      </c>
      <c r="BO167" s="4" t="str">
        <v>Acrocarpus fraxinifolius</v>
      </c>
      <c r="BP167" s="4" t="str">
        <v>Acrocarpus fraxinifolius</v>
      </c>
      <c r="BQ167" s="4" t="str">
        <v>Acrocarpus fraxinifolius</v>
      </c>
      <c r="BR167" s="4" t="str">
        <v>Acrocarpus fraxinifolius</v>
      </c>
      <c r="BS167" s="4" t="str">
        <v>Acrocarpus fraxinifolius</v>
      </c>
      <c r="BT167" s="4" t="str">
        <v>Acrocarpus fraxinifolius</v>
      </c>
      <c r="BU167" s="4" t="str">
        <v>Acrocarpus fraxinifolius</v>
      </c>
      <c r="BV167" s="4" t="str">
        <v>Acrocarpus fraxinifolius</v>
      </c>
      <c r="BX167" s="4" t="str">
        <v>littorale</v>
      </c>
      <c r="BY167" s="4" t="str">
        <v>littorale</v>
      </c>
      <c r="BZ167" s="4" t="str">
        <v>littorale</v>
      </c>
      <c r="CA167" s="4" t="str">
        <v>littorale</v>
      </c>
      <c r="CB167" s="4" t="str">
        <v>littorale</v>
      </c>
      <c r="CC167" s="4" t="str">
        <v>littorale</v>
      </c>
      <c r="CD167" s="4" t="str">
        <v>littorale</v>
      </c>
      <c r="CE167" s="4" t="str">
        <v>littorale</v>
      </c>
      <c r="CF167" s="4" t="str">
        <v>littorale</v>
      </c>
      <c r="CG167" s="4" t="str">
        <v>littorale</v>
      </c>
      <c r="CH167" s="4" t="str">
        <v>littorale</v>
      </c>
      <c r="CI167" s="4" t="str">
        <v>littorale</v>
      </c>
      <c r="CJ167" s="4" t="str">
        <v>littorale</v>
      </c>
      <c r="CK167" s="4" t="str">
        <v>littorale</v>
      </c>
      <c r="CL167" s="4" t="str">
        <v>littorale</v>
      </c>
      <c r="CM167" s="4" t="str">
        <v>littorale</v>
      </c>
      <c r="CN167" s="4" t="str">
        <v>littorale</v>
      </c>
      <c r="CO167" s="4" t="str">
        <v>littorale</v>
      </c>
      <c r="CP167" s="4" t="str">
        <v>littorale</v>
      </c>
      <c r="CQ167" s="4" t="str">
        <v>littorale</v>
      </c>
      <c r="CR167" s="4" t="str">
        <v>littorale</v>
      </c>
      <c r="CS167" s="4" t="str">
        <v>littorale</v>
      </c>
      <c r="CT167" s="4" t="str">
        <v>littorale</v>
      </c>
      <c r="CU167" s="4" t="str">
        <v>littorale</v>
      </c>
      <c r="CV167" s="4" t="str">
        <v>littorale</v>
      </c>
      <c r="CW167" s="4" t="str">
        <v>littorale</v>
      </c>
      <c r="CX167" s="4" t="str">
        <v>littorale</v>
      </c>
      <c r="CY167" s="4" t="str">
        <v>littorale</v>
      </c>
      <c r="CZ167" s="4" t="str">
        <v>littorale</v>
      </c>
      <c r="DA167" s="4" t="str">
        <v>littorale</v>
      </c>
    </row>
    <row r="168" spans="1:105" x14ac:dyDescent="0.35">
      <c r="A168" s="4" t="s">
        <v>3959</v>
      </c>
      <c r="C168" s="4" t="s">
        <v>3960</v>
      </c>
      <c r="D168" s="4" t="s">
        <v>109</v>
      </c>
      <c r="E168" s="4" t="s">
        <v>109</v>
      </c>
      <c r="G168" s="4" t="str">
        <f t="shared" si="5"/>
        <v>Melia volkensii</v>
      </c>
      <c r="I168" s="4" t="str">
        <v>Stylosanthes guianensis</v>
      </c>
      <c r="N168" s="4" t="str">
        <v>longipedunculata</v>
      </c>
      <c r="O168" s="4" t="str">
        <v>longipedunculata</v>
      </c>
      <c r="P168" s="4" t="str">
        <v>longipedunculata</v>
      </c>
      <c r="Q168" s="4" t="str">
        <v>longipedunculata</v>
      </c>
      <c r="R168" s="4" t="str">
        <v>longipedunculata</v>
      </c>
      <c r="S168" s="4" t="str">
        <v>longipedunculata</v>
      </c>
      <c r="T168" s="4" t="str">
        <v>longipedunculata</v>
      </c>
      <c r="U168" s="4" t="str">
        <v>longipedunculata</v>
      </c>
      <c r="V168" s="4" t="str">
        <v>longipedunculata</v>
      </c>
      <c r="W168" s="4" t="str">
        <v>longipedunculata</v>
      </c>
      <c r="X168" s="4" t="str">
        <v>longipedunculata</v>
      </c>
      <c r="Y168" s="4" t="str">
        <v>longipedunculata</v>
      </c>
      <c r="Z168" s="4" t="str">
        <v>longipedunculata</v>
      </c>
      <c r="AA168" s="4" t="str">
        <v>longipedunculata</v>
      </c>
      <c r="AB168" s="4" t="str">
        <v>longipedunculata</v>
      </c>
      <c r="AC168" s="4" t="str">
        <v>longipedunculata</v>
      </c>
      <c r="AD168" s="4" t="str">
        <v>longipedunculata</v>
      </c>
      <c r="AE168" s="4" t="str">
        <v>longipedunculata</v>
      </c>
      <c r="AF168" s="4" t="str">
        <v>longipedunculata</v>
      </c>
      <c r="AG168" s="4" t="str">
        <v>longipedunculata</v>
      </c>
      <c r="AH168" s="4" t="str">
        <v>longipedunculata</v>
      </c>
      <c r="AI168" s="4" t="str">
        <v>longipedunculata</v>
      </c>
      <c r="AJ168" s="4" t="str">
        <v>longipedunculata</v>
      </c>
      <c r="AK168" s="4" t="str">
        <v>longipedunculata</v>
      </c>
      <c r="AL168" s="4" t="str">
        <v>longipedunculata</v>
      </c>
      <c r="AM168" s="4" t="str">
        <v>longipedunculata</v>
      </c>
      <c r="AN168" s="4" t="str">
        <v>longipedunculata</v>
      </c>
      <c r="AO168" s="4" t="str">
        <v>longipedunculata</v>
      </c>
      <c r="AP168" s="4" t="str">
        <v>longipedunculata</v>
      </c>
      <c r="AQ168" s="4" t="str">
        <v>longipedunculata</v>
      </c>
      <c r="AS168" s="4" t="str">
        <v>Adansonia digitata</v>
      </c>
      <c r="AT168" s="4" t="str">
        <v>Adansonia digitata</v>
      </c>
      <c r="AU168" s="4" t="str">
        <v>Adansonia digitata</v>
      </c>
      <c r="AV168" s="4" t="str">
        <v>Adansonia digitata</v>
      </c>
      <c r="AW168" s="4" t="str">
        <v>Adansonia digitata</v>
      </c>
      <c r="AX168" s="4" t="str">
        <v>Adansonia digitata</v>
      </c>
      <c r="AY168" s="4" t="str">
        <v>Adansonia digitata</v>
      </c>
      <c r="AZ168" s="4" t="str">
        <v>Adansonia digitata</v>
      </c>
      <c r="BA168" s="4" t="str">
        <v>Adansonia digitata</v>
      </c>
      <c r="BB168" s="4" t="str">
        <v>Adansonia digitata</v>
      </c>
      <c r="BC168" s="4" t="str">
        <v>Adansonia digitata</v>
      </c>
      <c r="BD168" s="4" t="str">
        <v>Adansonia digitata</v>
      </c>
      <c r="BE168" s="4" t="str">
        <v>Adansonia digitata</v>
      </c>
      <c r="BF168" s="4" t="str">
        <v>Adansonia digitata</v>
      </c>
      <c r="BG168" s="4" t="str">
        <v>Adansonia digitata</v>
      </c>
      <c r="BH168" s="4" t="str">
        <v>Adansonia digitata</v>
      </c>
      <c r="BI168" s="4" t="str">
        <v>Adansonia digitata</v>
      </c>
      <c r="BJ168" s="4" t="str">
        <v>Adansonia digitata</v>
      </c>
      <c r="BK168" s="4" t="str">
        <v>Adansonia digitata</v>
      </c>
      <c r="BL168" s="4" t="str">
        <v>Adansonia digitata</v>
      </c>
      <c r="BM168" s="4" t="str">
        <v>Adansonia digitata</v>
      </c>
      <c r="BN168" s="4" t="str">
        <v>Adansonia digitata</v>
      </c>
      <c r="BO168" s="4" t="str">
        <v>Adansonia digitata</v>
      </c>
      <c r="BP168" s="4" t="str">
        <v>Adansonia digitata</v>
      </c>
      <c r="BQ168" s="4" t="str">
        <v>Adansonia digitata</v>
      </c>
      <c r="BR168" s="4" t="str">
        <v>Adansonia digitata</v>
      </c>
      <c r="BS168" s="4" t="str">
        <v>Adansonia digitata</v>
      </c>
      <c r="BT168" s="4" t="str">
        <v>Adansonia digitata</v>
      </c>
      <c r="BU168" s="4" t="str">
        <v>Adansonia digitata</v>
      </c>
      <c r="BV168" s="4" t="str">
        <v>Adansonia digitata</v>
      </c>
      <c r="BX168" s="4" t="str">
        <v>longipedunculata</v>
      </c>
      <c r="BY168" s="4" t="str">
        <v>longipedunculata</v>
      </c>
      <c r="BZ168" s="4" t="str">
        <v>longipedunculata</v>
      </c>
      <c r="CA168" s="4" t="str">
        <v>longipedunculata</v>
      </c>
      <c r="CB168" s="4" t="str">
        <v>longipedunculata</v>
      </c>
      <c r="CC168" s="4" t="str">
        <v>longipedunculata</v>
      </c>
      <c r="CD168" s="4" t="str">
        <v>longipedunculata</v>
      </c>
      <c r="CE168" s="4" t="str">
        <v>longipedunculata</v>
      </c>
      <c r="CF168" s="4" t="str">
        <v>longipedunculata</v>
      </c>
      <c r="CG168" s="4" t="str">
        <v>longipedunculata</v>
      </c>
      <c r="CH168" s="4" t="str">
        <v>longipedunculata</v>
      </c>
      <c r="CI168" s="4" t="str">
        <v>longipedunculata</v>
      </c>
      <c r="CJ168" s="4" t="str">
        <v>longipedunculata</v>
      </c>
      <c r="CK168" s="4" t="str">
        <v>longipedunculata</v>
      </c>
      <c r="CL168" s="4" t="str">
        <v>longipedunculata</v>
      </c>
      <c r="CM168" s="4" t="str">
        <v>longipedunculata</v>
      </c>
      <c r="CN168" s="4" t="str">
        <v>longipedunculata</v>
      </c>
      <c r="CO168" s="4" t="str">
        <v>longipedunculata</v>
      </c>
      <c r="CP168" s="4" t="str">
        <v>longipedunculata</v>
      </c>
      <c r="CQ168" s="4" t="str">
        <v>longipedunculata</v>
      </c>
      <c r="CR168" s="4" t="str">
        <v>longipedunculata</v>
      </c>
      <c r="CS168" s="4" t="str">
        <v>longipedunculata</v>
      </c>
      <c r="CT168" s="4" t="str">
        <v>longipedunculata</v>
      </c>
      <c r="CU168" s="4" t="str">
        <v>longipedunculata</v>
      </c>
      <c r="CV168" s="4" t="str">
        <v>longipedunculata</v>
      </c>
      <c r="CW168" s="4" t="str">
        <v>longipedunculata</v>
      </c>
      <c r="CX168" s="4" t="str">
        <v>longipedunculata</v>
      </c>
      <c r="CY168" s="4" t="str">
        <v>longipedunculata</v>
      </c>
      <c r="CZ168" s="4" t="str">
        <v>longipedunculata</v>
      </c>
      <c r="DA168" s="4" t="str">
        <v>longipedunculata</v>
      </c>
    </row>
    <row r="169" spans="1:105" x14ac:dyDescent="0.35">
      <c r="A169" s="4" t="s">
        <v>3961</v>
      </c>
      <c r="C169" s="4" t="s">
        <v>3962</v>
      </c>
      <c r="D169" s="4" t="s">
        <v>109</v>
      </c>
      <c r="E169" s="4" t="s">
        <v>109</v>
      </c>
      <c r="G169" s="4" t="str">
        <f t="shared" si="5"/>
        <v>Milicia excelsa</v>
      </c>
      <c r="I169" s="4" t="str">
        <v>Stylosanthes hamata</v>
      </c>
      <c r="N169" s="4" t="str">
        <v>macrantha</v>
      </c>
      <c r="O169" s="4" t="str">
        <v>macrantha</v>
      </c>
      <c r="P169" s="4" t="str">
        <v>macrantha</v>
      </c>
      <c r="Q169" s="4" t="str">
        <v>macrantha</v>
      </c>
      <c r="R169" s="4" t="str">
        <v>macrantha</v>
      </c>
      <c r="S169" s="4" t="str">
        <v>macrantha</v>
      </c>
      <c r="T169" s="4" t="str">
        <v>macrantha</v>
      </c>
      <c r="U169" s="4" t="str">
        <v>macrantha</v>
      </c>
      <c r="V169" s="4" t="str">
        <v>macrantha</v>
      </c>
      <c r="W169" s="4" t="str">
        <v>macrantha</v>
      </c>
      <c r="X169" s="4" t="str">
        <v>macrantha</v>
      </c>
      <c r="Y169" s="4" t="str">
        <v>macrantha</v>
      </c>
      <c r="Z169" s="4" t="str">
        <v>macrantha</v>
      </c>
      <c r="AA169" s="4" t="str">
        <v>macrantha</v>
      </c>
      <c r="AB169" s="4" t="str">
        <v>macrantha</v>
      </c>
      <c r="AC169" s="4" t="str">
        <v>macrantha</v>
      </c>
      <c r="AD169" s="4" t="str">
        <v>macrantha</v>
      </c>
      <c r="AE169" s="4" t="str">
        <v>macrantha</v>
      </c>
      <c r="AF169" s="4" t="str">
        <v>macrantha</v>
      </c>
      <c r="AG169" s="4" t="str">
        <v>macrantha</v>
      </c>
      <c r="AH169" s="4" t="str">
        <v>macrantha</v>
      </c>
      <c r="AI169" s="4" t="str">
        <v>macrantha</v>
      </c>
      <c r="AJ169" s="4" t="str">
        <v>macrantha</v>
      </c>
      <c r="AK169" s="4" t="str">
        <v>macrantha</v>
      </c>
      <c r="AL169" s="4" t="str">
        <v>macrantha</v>
      </c>
      <c r="AM169" s="4" t="str">
        <v>macrantha</v>
      </c>
      <c r="AN169" s="4" t="str">
        <v>macrantha</v>
      </c>
      <c r="AO169" s="4" t="str">
        <v>macrantha</v>
      </c>
      <c r="AP169" s="4" t="str">
        <v>macrantha</v>
      </c>
      <c r="AQ169" s="4" t="str">
        <v>macrantha</v>
      </c>
      <c r="AS169" s="4" t="str">
        <v>Afzelia africana</v>
      </c>
      <c r="AT169" s="4" t="str">
        <v>Afzelia africana</v>
      </c>
      <c r="AU169" s="4" t="str">
        <v>Afzelia africana</v>
      </c>
      <c r="AV169" s="4" t="str">
        <v>Afzelia africana</v>
      </c>
      <c r="AW169" s="4" t="str">
        <v>Afzelia africana</v>
      </c>
      <c r="AX169" s="4" t="str">
        <v>Afzelia africana</v>
      </c>
      <c r="AY169" s="4" t="str">
        <v>Afzelia africana</v>
      </c>
      <c r="AZ169" s="4" t="str">
        <v>Afzelia africana</v>
      </c>
      <c r="BA169" s="4" t="str">
        <v>Afzelia africana</v>
      </c>
      <c r="BB169" s="4" t="str">
        <v>Afzelia africana</v>
      </c>
      <c r="BC169" s="4" t="str">
        <v>Afzelia africana</v>
      </c>
      <c r="BD169" s="4" t="str">
        <v>Afzelia africana</v>
      </c>
      <c r="BE169" s="4" t="str">
        <v>Afzelia africana</v>
      </c>
      <c r="BF169" s="4" t="str">
        <v>Afzelia africana</v>
      </c>
      <c r="BG169" s="4" t="str">
        <v>Afzelia africana</v>
      </c>
      <c r="BH169" s="4" t="str">
        <v>Afzelia africana</v>
      </c>
      <c r="BI169" s="4" t="str">
        <v>Afzelia africana</v>
      </c>
      <c r="BJ169" s="4" t="str">
        <v>Afzelia africana</v>
      </c>
      <c r="BK169" s="4" t="str">
        <v>Afzelia africana</v>
      </c>
      <c r="BL169" s="4" t="str">
        <v>Afzelia africana</v>
      </c>
      <c r="BM169" s="4" t="str">
        <v>Afzelia africana</v>
      </c>
      <c r="BN169" s="4" t="str">
        <v>Afzelia africana</v>
      </c>
      <c r="BO169" s="4" t="str">
        <v>Afzelia africana</v>
      </c>
      <c r="BP169" s="4" t="str">
        <v>Afzelia africana</v>
      </c>
      <c r="BQ169" s="4" t="str">
        <v>Afzelia africana</v>
      </c>
      <c r="BR169" s="4" t="str">
        <v>Afzelia africana</v>
      </c>
      <c r="BS169" s="4" t="str">
        <v>Afzelia africana</v>
      </c>
      <c r="BT169" s="4" t="str">
        <v>Afzelia africana</v>
      </c>
      <c r="BU169" s="4" t="str">
        <v>Afzelia africana</v>
      </c>
      <c r="BV169" s="4" t="str">
        <v>Afzelia africana</v>
      </c>
      <c r="BX169" s="4" t="str">
        <v>macrantha</v>
      </c>
      <c r="BY169" s="4" t="str">
        <v>macrantha</v>
      </c>
      <c r="BZ169" s="4" t="str">
        <v>macrantha</v>
      </c>
      <c r="CA169" s="4" t="str">
        <v>macrantha</v>
      </c>
      <c r="CB169" s="4" t="str">
        <v>macrantha</v>
      </c>
      <c r="CC169" s="4" t="str">
        <v>macrantha</v>
      </c>
      <c r="CD169" s="4" t="str">
        <v>macrantha</v>
      </c>
      <c r="CE169" s="4" t="str">
        <v>macrantha</v>
      </c>
      <c r="CF169" s="4" t="str">
        <v>macrantha</v>
      </c>
      <c r="CG169" s="4" t="str">
        <v>macrantha</v>
      </c>
      <c r="CH169" s="4" t="str">
        <v>macrantha</v>
      </c>
      <c r="CI169" s="4" t="str">
        <v>macrantha</v>
      </c>
      <c r="CJ169" s="4" t="str">
        <v>macrantha</v>
      </c>
      <c r="CK169" s="4" t="str">
        <v>macrantha</v>
      </c>
      <c r="CL169" s="4" t="str">
        <v>macrantha</v>
      </c>
      <c r="CM169" s="4" t="str">
        <v>macrantha</v>
      </c>
      <c r="CN169" s="4" t="str">
        <v>macrantha</v>
      </c>
      <c r="CO169" s="4" t="str">
        <v>macrantha</v>
      </c>
      <c r="CP169" s="4" t="str">
        <v>macrantha</v>
      </c>
      <c r="CQ169" s="4" t="str">
        <v>macrantha</v>
      </c>
      <c r="CR169" s="4" t="str">
        <v>macrantha</v>
      </c>
      <c r="CS169" s="4" t="str">
        <v>macrantha</v>
      </c>
      <c r="CT169" s="4" t="str">
        <v>macrantha</v>
      </c>
      <c r="CU169" s="4" t="str">
        <v>macrantha</v>
      </c>
      <c r="CV169" s="4" t="str">
        <v>macrantha</v>
      </c>
      <c r="CW169" s="4" t="str">
        <v>macrantha</v>
      </c>
      <c r="CX169" s="4" t="str">
        <v>macrantha</v>
      </c>
      <c r="CY169" s="4" t="str">
        <v>macrantha</v>
      </c>
      <c r="CZ169" s="4" t="str">
        <v>macrantha</v>
      </c>
      <c r="DA169" s="4" t="str">
        <v>macrantha</v>
      </c>
    </row>
    <row r="170" spans="1:105" x14ac:dyDescent="0.35">
      <c r="A170" s="4" t="s">
        <v>3963</v>
      </c>
      <c r="C170" s="4" t="s">
        <v>3964</v>
      </c>
      <c r="D170" s="4" t="s">
        <v>109</v>
      </c>
      <c r="E170" s="4" t="s">
        <v>109</v>
      </c>
      <c r="G170" s="4" t="str">
        <f t="shared" si="5"/>
        <v>Milletia ferruginea</v>
      </c>
      <c r="I170" s="4" t="str">
        <v>Syzygium guineense</v>
      </c>
      <c r="N170" s="4" t="str">
        <v>macranthum</v>
      </c>
      <c r="O170" s="4" t="str">
        <v>macranthum</v>
      </c>
      <c r="P170" s="4" t="str">
        <v>macranthum</v>
      </c>
      <c r="Q170" s="4" t="str">
        <v>macranthum</v>
      </c>
      <c r="R170" s="4" t="str">
        <v>macranthum</v>
      </c>
      <c r="S170" s="4" t="str">
        <v>macranthum</v>
      </c>
      <c r="T170" s="4" t="str">
        <v>macranthum</v>
      </c>
      <c r="U170" s="4" t="str">
        <v>macranthum</v>
      </c>
      <c r="V170" s="4" t="str">
        <v>macranthum</v>
      </c>
      <c r="W170" s="4" t="str">
        <v>macranthum</v>
      </c>
      <c r="X170" s="4" t="str">
        <v>macranthum</v>
      </c>
      <c r="Y170" s="4" t="str">
        <v>macranthum</v>
      </c>
      <c r="Z170" s="4" t="str">
        <v>macranthum</v>
      </c>
      <c r="AA170" s="4" t="str">
        <v>macranthum</v>
      </c>
      <c r="AB170" s="4" t="str">
        <v>macranthum</v>
      </c>
      <c r="AC170" s="4" t="str">
        <v>macranthum</v>
      </c>
      <c r="AD170" s="4" t="str">
        <v>macranthum</v>
      </c>
      <c r="AE170" s="4" t="str">
        <v>macranthum</v>
      </c>
      <c r="AF170" s="4" t="str">
        <v>macranthum</v>
      </c>
      <c r="AG170" s="4" t="str">
        <v>macranthum</v>
      </c>
      <c r="AH170" s="4" t="str">
        <v>macranthum</v>
      </c>
      <c r="AI170" s="4" t="str">
        <v>macranthum</v>
      </c>
      <c r="AJ170" s="4" t="str">
        <v>macranthum</v>
      </c>
      <c r="AK170" s="4" t="str">
        <v>macranthum</v>
      </c>
      <c r="AL170" s="4" t="str">
        <v>macranthum</v>
      </c>
      <c r="AM170" s="4" t="str">
        <v>macranthum</v>
      </c>
      <c r="AN170" s="4" t="str">
        <v>macranthum</v>
      </c>
      <c r="AO170" s="4" t="str">
        <v>macranthum</v>
      </c>
      <c r="AP170" s="4" t="str">
        <v>macranthum</v>
      </c>
      <c r="AQ170" s="4" t="str">
        <v>macranthum</v>
      </c>
      <c r="AS170" s="4" t="str">
        <v>Albizia chinensis</v>
      </c>
      <c r="AT170" s="4" t="str">
        <v>Albizia chinensis</v>
      </c>
      <c r="AU170" s="4" t="str">
        <v>Albizia chinensis</v>
      </c>
      <c r="AV170" s="4" t="str">
        <v>Albizia chinensis</v>
      </c>
      <c r="AW170" s="4" t="str">
        <v>Albizia chinensis</v>
      </c>
      <c r="AX170" s="4" t="str">
        <v>Albizia chinensis</v>
      </c>
      <c r="AY170" s="4" t="str">
        <v>Albizia chinensis</v>
      </c>
      <c r="AZ170" s="4" t="str">
        <v>Albizia chinensis</v>
      </c>
      <c r="BA170" s="4" t="str">
        <v>Albizia chinensis</v>
      </c>
      <c r="BB170" s="4" t="str">
        <v>Albizia chinensis</v>
      </c>
      <c r="BC170" s="4" t="str">
        <v>Albizia chinensis</v>
      </c>
      <c r="BD170" s="4" t="str">
        <v>Albizia chinensis</v>
      </c>
      <c r="BE170" s="4" t="str">
        <v>Albizia chinensis</v>
      </c>
      <c r="BF170" s="4" t="str">
        <v>Albizia chinensis</v>
      </c>
      <c r="BG170" s="4" t="str">
        <v>Albizia chinensis</v>
      </c>
      <c r="BH170" s="4" t="str">
        <v>Albizia chinensis</v>
      </c>
      <c r="BI170" s="4" t="str">
        <v>Albizia chinensis</v>
      </c>
      <c r="BJ170" s="4" t="str">
        <v>Albizia chinensis</v>
      </c>
      <c r="BK170" s="4" t="str">
        <v>Albizia chinensis</v>
      </c>
      <c r="BL170" s="4" t="str">
        <v>Albizia chinensis</v>
      </c>
      <c r="BM170" s="4" t="str">
        <v>Albizia chinensis</v>
      </c>
      <c r="BN170" s="4" t="str">
        <v>Albizia chinensis</v>
      </c>
      <c r="BO170" s="4" t="str">
        <v>Albizia chinensis</v>
      </c>
      <c r="BP170" s="4" t="str">
        <v>Albizia chinensis</v>
      </c>
      <c r="BQ170" s="4" t="str">
        <v>Albizia chinensis</v>
      </c>
      <c r="BR170" s="4" t="str">
        <v>Albizia chinensis</v>
      </c>
      <c r="BS170" s="4" t="str">
        <v>Albizia chinensis</v>
      </c>
      <c r="BT170" s="4" t="str">
        <v>Albizia chinensis</v>
      </c>
      <c r="BU170" s="4" t="str">
        <v>Albizia chinensis</v>
      </c>
      <c r="BV170" s="4" t="str">
        <v>Albizia chinensis</v>
      </c>
      <c r="BX170" s="4" t="str">
        <v>macranthum</v>
      </c>
      <c r="BY170" s="4" t="str">
        <v>macranthum</v>
      </c>
      <c r="BZ170" s="4" t="str">
        <v>macranthum</v>
      </c>
      <c r="CA170" s="4" t="str">
        <v>macranthum</v>
      </c>
      <c r="CB170" s="4" t="str">
        <v>macranthum</v>
      </c>
      <c r="CC170" s="4" t="str">
        <v>macranthum</v>
      </c>
      <c r="CD170" s="4" t="str">
        <v>macranthum</v>
      </c>
      <c r="CE170" s="4" t="str">
        <v>macranthum</v>
      </c>
      <c r="CF170" s="4" t="str">
        <v>macranthum</v>
      </c>
      <c r="CG170" s="4" t="str">
        <v>macranthum</v>
      </c>
      <c r="CH170" s="4" t="str">
        <v>macranthum</v>
      </c>
      <c r="CI170" s="4" t="str">
        <v>macranthum</v>
      </c>
      <c r="CJ170" s="4" t="str">
        <v>macranthum</v>
      </c>
      <c r="CK170" s="4" t="str">
        <v>macranthum</v>
      </c>
      <c r="CL170" s="4" t="str">
        <v>macranthum</v>
      </c>
      <c r="CM170" s="4" t="str">
        <v>macranthum</v>
      </c>
      <c r="CN170" s="4" t="str">
        <v>macranthum</v>
      </c>
      <c r="CO170" s="4" t="str">
        <v>macranthum</v>
      </c>
      <c r="CP170" s="4" t="str">
        <v>macranthum</v>
      </c>
      <c r="CQ170" s="4" t="str">
        <v>macranthum</v>
      </c>
      <c r="CR170" s="4" t="str">
        <v>macranthum</v>
      </c>
      <c r="CS170" s="4" t="str">
        <v>macranthum</v>
      </c>
      <c r="CT170" s="4" t="str">
        <v>macranthum</v>
      </c>
      <c r="CU170" s="4" t="str">
        <v>macranthum</v>
      </c>
      <c r="CV170" s="4" t="str">
        <v>macranthum</v>
      </c>
      <c r="CW170" s="4" t="str">
        <v>macranthum</v>
      </c>
      <c r="CX170" s="4" t="str">
        <v>macranthum</v>
      </c>
      <c r="CY170" s="4" t="str">
        <v>macranthum</v>
      </c>
      <c r="CZ170" s="4" t="str">
        <v>macranthum</v>
      </c>
      <c r="DA170" s="4" t="str">
        <v>macranthum</v>
      </c>
    </row>
    <row r="171" spans="1:105" x14ac:dyDescent="0.35">
      <c r="A171" s="4" t="s">
        <v>3965</v>
      </c>
      <c r="C171" s="4" t="s">
        <v>3966</v>
      </c>
      <c r="D171" s="4" t="s">
        <v>109</v>
      </c>
      <c r="E171" s="4" t="s">
        <v>109</v>
      </c>
      <c r="G171" s="4" t="str">
        <f t="shared" si="5"/>
        <v>Millettia thonningii</v>
      </c>
      <c r="I171" s="4" t="str">
        <v>Tamarindus indica</v>
      </c>
      <c r="N171" s="4" t="str">
        <v>mpalensis</v>
      </c>
      <c r="O171" s="4" t="str">
        <v>mpalensis</v>
      </c>
      <c r="P171" s="4" t="str">
        <v>mpalensis</v>
      </c>
      <c r="Q171" s="4" t="str">
        <v>mpalensis</v>
      </c>
      <c r="R171" s="4" t="str">
        <v>mpalensis</v>
      </c>
      <c r="S171" s="4" t="str">
        <v>mpalensis</v>
      </c>
      <c r="T171" s="4" t="str">
        <v>mpalensis</v>
      </c>
      <c r="U171" s="4" t="str">
        <v>mpalensis</v>
      </c>
      <c r="V171" s="4" t="str">
        <v>mpalensis</v>
      </c>
      <c r="W171" s="4" t="str">
        <v>mpalensis</v>
      </c>
      <c r="X171" s="4" t="str">
        <v>mpalensis</v>
      </c>
      <c r="Y171" s="4" t="str">
        <v>mpalensis</v>
      </c>
      <c r="Z171" s="4" t="str">
        <v>mpalensis</v>
      </c>
      <c r="AA171" s="4" t="str">
        <v>mpalensis</v>
      </c>
      <c r="AB171" s="4" t="str">
        <v>mpalensis</v>
      </c>
      <c r="AC171" s="4" t="str">
        <v>mpalensis</v>
      </c>
      <c r="AD171" s="4" t="str">
        <v>mpalensis</v>
      </c>
      <c r="AE171" s="4" t="str">
        <v>mpalensis</v>
      </c>
      <c r="AF171" s="4" t="str">
        <v>mpalensis</v>
      </c>
      <c r="AG171" s="4" t="str">
        <v>mpalensis</v>
      </c>
      <c r="AH171" s="4" t="str">
        <v>mpalensis</v>
      </c>
      <c r="AI171" s="4" t="str">
        <v>mpalensis</v>
      </c>
      <c r="AJ171" s="4" t="str">
        <v>mpalensis</v>
      </c>
      <c r="AK171" s="4" t="str">
        <v>mpalensis</v>
      </c>
      <c r="AL171" s="4" t="str">
        <v>mpalensis</v>
      </c>
      <c r="AM171" s="4" t="str">
        <v>mpalensis</v>
      </c>
      <c r="AN171" s="4" t="str">
        <v>mpalensis</v>
      </c>
      <c r="AO171" s="4" t="str">
        <v>mpalensis</v>
      </c>
      <c r="AP171" s="4" t="str">
        <v>mpalensis</v>
      </c>
      <c r="AQ171" s="4" t="str">
        <v>mpalensis</v>
      </c>
      <c r="AS171" s="4" t="str">
        <v>Albizia coriaria</v>
      </c>
      <c r="AT171" s="4" t="str">
        <v>Albizia coriaria</v>
      </c>
      <c r="AU171" s="4" t="str">
        <v>Albizia coriaria</v>
      </c>
      <c r="AV171" s="4" t="str">
        <v>Albizia coriaria</v>
      </c>
      <c r="AW171" s="4" t="str">
        <v>Albizia coriaria</v>
      </c>
      <c r="AX171" s="4" t="str">
        <v>Albizia coriaria</v>
      </c>
      <c r="AY171" s="4" t="str">
        <v>Albizia coriaria</v>
      </c>
      <c r="AZ171" s="4" t="str">
        <v>Albizia coriaria</v>
      </c>
      <c r="BA171" s="4" t="str">
        <v>Albizia coriaria</v>
      </c>
      <c r="BB171" s="4" t="str">
        <v>Albizia coriaria</v>
      </c>
      <c r="BC171" s="4" t="str">
        <v>Albizia coriaria</v>
      </c>
      <c r="BD171" s="4" t="str">
        <v>Albizia coriaria</v>
      </c>
      <c r="BE171" s="4" t="str">
        <v>Albizia coriaria</v>
      </c>
      <c r="BF171" s="4" t="str">
        <v>Albizia coriaria</v>
      </c>
      <c r="BG171" s="4" t="str">
        <v>Albizia coriaria</v>
      </c>
      <c r="BH171" s="4" t="str">
        <v>Albizia coriaria</v>
      </c>
      <c r="BI171" s="4" t="str">
        <v>Albizia coriaria</v>
      </c>
      <c r="BJ171" s="4" t="str">
        <v>Albizia coriaria</v>
      </c>
      <c r="BK171" s="4" t="str">
        <v>Albizia coriaria</v>
      </c>
      <c r="BL171" s="4" t="str">
        <v>Albizia coriaria</v>
      </c>
      <c r="BM171" s="4" t="str">
        <v>Albizia coriaria</v>
      </c>
      <c r="BN171" s="4" t="str">
        <v>Albizia coriaria</v>
      </c>
      <c r="BO171" s="4" t="str">
        <v>Albizia coriaria</v>
      </c>
      <c r="BP171" s="4" t="str">
        <v>Albizia coriaria</v>
      </c>
      <c r="BQ171" s="4" t="str">
        <v>Albizia coriaria</v>
      </c>
      <c r="BR171" s="4" t="str">
        <v>Albizia coriaria</v>
      </c>
      <c r="BS171" s="4" t="str">
        <v>Albizia coriaria</v>
      </c>
      <c r="BT171" s="4" t="str">
        <v>Albizia coriaria</v>
      </c>
      <c r="BU171" s="4" t="str">
        <v>Albizia coriaria</v>
      </c>
      <c r="BV171" s="4" t="str">
        <v>Albizia coriaria</v>
      </c>
      <c r="BX171" s="4" t="str">
        <v>mpalensis</v>
      </c>
      <c r="BY171" s="4" t="str">
        <v>mpalensis</v>
      </c>
      <c r="BZ171" s="4" t="str">
        <v>mpalensis</v>
      </c>
      <c r="CA171" s="4" t="str">
        <v>mpalensis</v>
      </c>
      <c r="CB171" s="4" t="str">
        <v>mpalensis</v>
      </c>
      <c r="CC171" s="4" t="str">
        <v>mpalensis</v>
      </c>
      <c r="CD171" s="4" t="str">
        <v>mpalensis</v>
      </c>
      <c r="CE171" s="4" t="str">
        <v>mpalensis</v>
      </c>
      <c r="CF171" s="4" t="str">
        <v>mpalensis</v>
      </c>
      <c r="CG171" s="4" t="str">
        <v>mpalensis</v>
      </c>
      <c r="CH171" s="4" t="str">
        <v>mpalensis</v>
      </c>
      <c r="CI171" s="4" t="str">
        <v>mpalensis</v>
      </c>
      <c r="CJ171" s="4" t="str">
        <v>mpalensis</v>
      </c>
      <c r="CK171" s="4" t="str">
        <v>mpalensis</v>
      </c>
      <c r="CL171" s="4" t="str">
        <v>mpalensis</v>
      </c>
      <c r="CM171" s="4" t="str">
        <v>mpalensis</v>
      </c>
      <c r="CN171" s="4" t="str">
        <v>mpalensis</v>
      </c>
      <c r="CO171" s="4" t="str">
        <v>mpalensis</v>
      </c>
      <c r="CP171" s="4" t="str">
        <v>mpalensis</v>
      </c>
      <c r="CQ171" s="4" t="str">
        <v>mpalensis</v>
      </c>
      <c r="CR171" s="4" t="str">
        <v>mpalensis</v>
      </c>
      <c r="CS171" s="4" t="str">
        <v>mpalensis</v>
      </c>
      <c r="CT171" s="4" t="str">
        <v>mpalensis</v>
      </c>
      <c r="CU171" s="4" t="str">
        <v>mpalensis</v>
      </c>
      <c r="CV171" s="4" t="str">
        <v>mpalensis</v>
      </c>
      <c r="CW171" s="4" t="str">
        <v>mpalensis</v>
      </c>
      <c r="CX171" s="4" t="str">
        <v>mpalensis</v>
      </c>
      <c r="CY171" s="4" t="str">
        <v>mpalensis</v>
      </c>
      <c r="CZ171" s="4" t="str">
        <v>mpalensis</v>
      </c>
      <c r="DA171" s="4" t="str">
        <v>mpalensis</v>
      </c>
    </row>
    <row r="172" spans="1:105" x14ac:dyDescent="0.35">
      <c r="A172" s="4" t="s">
        <v>3967</v>
      </c>
      <c r="C172" s="4" t="s">
        <v>3966</v>
      </c>
      <c r="D172" s="4" t="s">
        <v>109</v>
      </c>
      <c r="E172" s="4" t="s">
        <v>109</v>
      </c>
      <c r="G172" s="4" t="str">
        <f t="shared" si="5"/>
        <v>Moringa oleifera</v>
      </c>
      <c r="I172" s="4" t="str">
        <v>Tarenna sp</v>
      </c>
      <c r="N172" s="4" t="str">
        <v>nana</v>
      </c>
      <c r="O172" s="4" t="str">
        <v>nana</v>
      </c>
      <c r="P172" s="4" t="str">
        <v>nana</v>
      </c>
      <c r="Q172" s="4" t="str">
        <v>nana</v>
      </c>
      <c r="R172" s="4" t="str">
        <v>nana</v>
      </c>
      <c r="S172" s="4" t="str">
        <v>nana</v>
      </c>
      <c r="T172" s="4" t="str">
        <v>nana</v>
      </c>
      <c r="U172" s="4" t="str">
        <v>nana</v>
      </c>
      <c r="V172" s="4" t="str">
        <v>nana</v>
      </c>
      <c r="W172" s="4" t="str">
        <v>nana</v>
      </c>
      <c r="X172" s="4" t="str">
        <v>nana</v>
      </c>
      <c r="Y172" s="4" t="str">
        <v>nana</v>
      </c>
      <c r="Z172" s="4" t="str">
        <v>nana</v>
      </c>
      <c r="AA172" s="4" t="str">
        <v>nana</v>
      </c>
      <c r="AB172" s="4" t="str">
        <v>nana</v>
      </c>
      <c r="AC172" s="4" t="str">
        <v>nana</v>
      </c>
      <c r="AD172" s="4" t="str">
        <v>nana</v>
      </c>
      <c r="AE172" s="4" t="str">
        <v>nana</v>
      </c>
      <c r="AF172" s="4" t="str">
        <v>nana</v>
      </c>
      <c r="AG172" s="4" t="str">
        <v>nana</v>
      </c>
      <c r="AH172" s="4" t="str">
        <v>nana</v>
      </c>
      <c r="AI172" s="4" t="str">
        <v>nana</v>
      </c>
      <c r="AJ172" s="4" t="str">
        <v>nana</v>
      </c>
      <c r="AK172" s="4" t="str">
        <v>nana</v>
      </c>
      <c r="AL172" s="4" t="str">
        <v>nana</v>
      </c>
      <c r="AM172" s="4" t="str">
        <v>nana</v>
      </c>
      <c r="AN172" s="4" t="str">
        <v>nana</v>
      </c>
      <c r="AO172" s="4" t="str">
        <v>nana</v>
      </c>
      <c r="AP172" s="4" t="str">
        <v>nana</v>
      </c>
      <c r="AQ172" s="4" t="str">
        <v>nana</v>
      </c>
      <c r="AS172" s="4" t="str">
        <v>Albizia gummifera</v>
      </c>
      <c r="AT172" s="4" t="str">
        <v>Albizia gummifera</v>
      </c>
      <c r="AU172" s="4" t="str">
        <v>Albizia gummifera</v>
      </c>
      <c r="AV172" s="4" t="str">
        <v>Albizia gummifera</v>
      </c>
      <c r="AW172" s="4" t="str">
        <v>Albizia gummifera</v>
      </c>
      <c r="AX172" s="4" t="str">
        <v>Albizia gummifera</v>
      </c>
      <c r="AY172" s="4" t="str">
        <v>Albizia gummifera</v>
      </c>
      <c r="AZ172" s="4" t="str">
        <v>Albizia gummifera</v>
      </c>
      <c r="BA172" s="4" t="str">
        <v>Albizia gummifera</v>
      </c>
      <c r="BB172" s="4" t="str">
        <v>Albizia gummifera</v>
      </c>
      <c r="BC172" s="4" t="str">
        <v>Albizia gummifera</v>
      </c>
      <c r="BD172" s="4" t="str">
        <v>Albizia gummifera</v>
      </c>
      <c r="BE172" s="4" t="str">
        <v>Albizia gummifera</v>
      </c>
      <c r="BF172" s="4" t="str">
        <v>Albizia gummifera</v>
      </c>
      <c r="BG172" s="4" t="str">
        <v>Albizia gummifera</v>
      </c>
      <c r="BH172" s="4" t="str">
        <v>Albizia gummifera</v>
      </c>
      <c r="BI172" s="4" t="str">
        <v>Albizia gummifera</v>
      </c>
      <c r="BJ172" s="4" t="str">
        <v>Albizia gummifera</v>
      </c>
      <c r="BK172" s="4" t="str">
        <v>Albizia gummifera</v>
      </c>
      <c r="BL172" s="4" t="str">
        <v>Albizia gummifera</v>
      </c>
      <c r="BM172" s="4" t="str">
        <v>Albizia gummifera</v>
      </c>
      <c r="BN172" s="4" t="str">
        <v>Albizia gummifera</v>
      </c>
      <c r="BO172" s="4" t="str">
        <v>Albizia gummifera</v>
      </c>
      <c r="BP172" s="4" t="str">
        <v>Albizia gummifera</v>
      </c>
      <c r="BQ172" s="4" t="str">
        <v>Albizia gummifera</v>
      </c>
      <c r="BR172" s="4" t="str">
        <v>Albizia gummifera</v>
      </c>
      <c r="BS172" s="4" t="str">
        <v>Albizia gummifera</v>
      </c>
      <c r="BT172" s="4" t="str">
        <v>Albizia gummifera</v>
      </c>
      <c r="BU172" s="4" t="str">
        <v>Albizia gummifera</v>
      </c>
      <c r="BV172" s="4" t="str">
        <v>Albizia gummifera</v>
      </c>
      <c r="BX172" s="4" t="str">
        <v>nana</v>
      </c>
      <c r="BY172" s="4" t="str">
        <v>nana</v>
      </c>
      <c r="BZ172" s="4" t="str">
        <v>nana</v>
      </c>
      <c r="CA172" s="4" t="str">
        <v>nana</v>
      </c>
      <c r="CB172" s="4" t="str">
        <v>nana</v>
      </c>
      <c r="CC172" s="4" t="str">
        <v>nana</v>
      </c>
      <c r="CD172" s="4" t="str">
        <v>nana</v>
      </c>
      <c r="CE172" s="4" t="str">
        <v>nana</v>
      </c>
      <c r="CF172" s="4" t="str">
        <v>nana</v>
      </c>
      <c r="CG172" s="4" t="str">
        <v>nana</v>
      </c>
      <c r="CH172" s="4" t="str">
        <v>nana</v>
      </c>
      <c r="CI172" s="4" t="str">
        <v>nana</v>
      </c>
      <c r="CJ172" s="4" t="str">
        <v>nana</v>
      </c>
      <c r="CK172" s="4" t="str">
        <v>nana</v>
      </c>
      <c r="CL172" s="4" t="str">
        <v>nana</v>
      </c>
      <c r="CM172" s="4" t="str">
        <v>nana</v>
      </c>
      <c r="CN172" s="4" t="str">
        <v>nana</v>
      </c>
      <c r="CO172" s="4" t="str">
        <v>nana</v>
      </c>
      <c r="CP172" s="4" t="str">
        <v>nana</v>
      </c>
      <c r="CQ172" s="4" t="str">
        <v>nana</v>
      </c>
      <c r="CR172" s="4" t="str">
        <v>nana</v>
      </c>
      <c r="CS172" s="4" t="str">
        <v>nana</v>
      </c>
      <c r="CT172" s="4" t="str">
        <v>nana</v>
      </c>
      <c r="CU172" s="4" t="str">
        <v>nana</v>
      </c>
      <c r="CV172" s="4" t="str">
        <v>nana</v>
      </c>
      <c r="CW172" s="4" t="str">
        <v>nana</v>
      </c>
      <c r="CX172" s="4" t="str">
        <v>nana</v>
      </c>
      <c r="CY172" s="4" t="str">
        <v>nana</v>
      </c>
      <c r="CZ172" s="4" t="str">
        <v>nana</v>
      </c>
      <c r="DA172" s="4" t="str">
        <v>nana</v>
      </c>
    </row>
    <row r="173" spans="1:105" x14ac:dyDescent="0.35">
      <c r="A173" s="4" t="s">
        <v>3968</v>
      </c>
      <c r="C173" s="4" t="s">
        <v>3969</v>
      </c>
      <c r="D173" s="4" t="s">
        <v>109</v>
      </c>
      <c r="E173" s="4" t="s">
        <v>109</v>
      </c>
      <c r="G173" s="4" t="str">
        <f t="shared" si="5"/>
        <v>Moringa stenopetala</v>
      </c>
      <c r="I173" s="4" t="str">
        <v>Tephrosia candida</v>
      </c>
      <c r="N173" s="4" t="str">
        <v>pabulare</v>
      </c>
      <c r="O173" s="4" t="str">
        <v>pabulare</v>
      </c>
      <c r="P173" s="4" t="str">
        <v>pabulare</v>
      </c>
      <c r="Q173" s="4" t="str">
        <v>pabulare</v>
      </c>
      <c r="R173" s="4" t="str">
        <v>pabulare</v>
      </c>
      <c r="S173" s="4" t="str">
        <v>pabulare</v>
      </c>
      <c r="T173" s="4" t="str">
        <v>pabulare</v>
      </c>
      <c r="U173" s="4" t="str">
        <v>pabulare</v>
      </c>
      <c r="V173" s="4" t="str">
        <v>pabulare</v>
      </c>
      <c r="W173" s="4" t="str">
        <v>pabulare</v>
      </c>
      <c r="X173" s="4" t="str">
        <v>pabulare</v>
      </c>
      <c r="Y173" s="4" t="str">
        <v>pabulare</v>
      </c>
      <c r="Z173" s="4" t="str">
        <v>pabulare</v>
      </c>
      <c r="AA173" s="4" t="str">
        <v>pabulare</v>
      </c>
      <c r="AB173" s="4" t="str">
        <v>pabulare</v>
      </c>
      <c r="AC173" s="4" t="str">
        <v>pabulare</v>
      </c>
      <c r="AD173" s="4" t="str">
        <v>pabulare</v>
      </c>
      <c r="AE173" s="4" t="str">
        <v>pabulare</v>
      </c>
      <c r="AF173" s="4" t="str">
        <v>pabulare</v>
      </c>
      <c r="AG173" s="4" t="str">
        <v>pabulare</v>
      </c>
      <c r="AH173" s="4" t="str">
        <v>pabulare</v>
      </c>
      <c r="AI173" s="4" t="str">
        <v>pabulare</v>
      </c>
      <c r="AJ173" s="4" t="str">
        <v>pabulare</v>
      </c>
      <c r="AK173" s="4" t="str">
        <v>pabulare</v>
      </c>
      <c r="AL173" s="4" t="str">
        <v>pabulare</v>
      </c>
      <c r="AM173" s="4" t="str">
        <v>pabulare</v>
      </c>
      <c r="AN173" s="4" t="str">
        <v>pabulare</v>
      </c>
      <c r="AO173" s="4" t="str">
        <v>pabulare</v>
      </c>
      <c r="AP173" s="4" t="str">
        <v>pabulare</v>
      </c>
      <c r="AQ173" s="4" t="str">
        <v>pabulare</v>
      </c>
      <c r="AS173" s="4" t="str">
        <v>Albizia lebbeck</v>
      </c>
      <c r="AT173" s="4" t="str">
        <v>Albizia lebbeck</v>
      </c>
      <c r="AU173" s="4" t="str">
        <v>Albizia lebbeck</v>
      </c>
      <c r="AV173" s="4" t="str">
        <v>Albizia lebbeck</v>
      </c>
      <c r="AW173" s="4" t="str">
        <v>Albizia lebbeck</v>
      </c>
      <c r="AX173" s="4" t="str">
        <v>Albizia lebbeck</v>
      </c>
      <c r="AY173" s="4" t="str">
        <v>Albizia lebbeck</v>
      </c>
      <c r="AZ173" s="4" t="str">
        <v>Albizia lebbeck</v>
      </c>
      <c r="BA173" s="4" t="str">
        <v>Albizia lebbeck</v>
      </c>
      <c r="BB173" s="4" t="str">
        <v>Albizia lebbeck</v>
      </c>
      <c r="BC173" s="4" t="str">
        <v>Albizia lebbeck</v>
      </c>
      <c r="BD173" s="4" t="str">
        <v>Albizia lebbeck</v>
      </c>
      <c r="BE173" s="4" t="str">
        <v>Albizia lebbeck</v>
      </c>
      <c r="BF173" s="4" t="str">
        <v>Albizia lebbeck</v>
      </c>
      <c r="BG173" s="4" t="str">
        <v>Albizia lebbeck</v>
      </c>
      <c r="BH173" s="4" t="str">
        <v>Albizia lebbeck</v>
      </c>
      <c r="BI173" s="4" t="str">
        <v>Albizia lebbeck</v>
      </c>
      <c r="BJ173" s="4" t="str">
        <v>Albizia lebbeck</v>
      </c>
      <c r="BK173" s="4" t="str">
        <v>Albizia lebbeck</v>
      </c>
      <c r="BL173" s="4" t="str">
        <v>Albizia lebbeck</v>
      </c>
      <c r="BM173" s="4" t="str">
        <v>Albizia lebbeck</v>
      </c>
      <c r="BN173" s="4" t="str">
        <v>Albizia lebbeck</v>
      </c>
      <c r="BO173" s="4" t="str">
        <v>Albizia lebbeck</v>
      </c>
      <c r="BP173" s="4" t="str">
        <v>Albizia lebbeck</v>
      </c>
      <c r="BQ173" s="4" t="str">
        <v>Albizia lebbeck</v>
      </c>
      <c r="BR173" s="4" t="str">
        <v>Albizia lebbeck</v>
      </c>
      <c r="BS173" s="4" t="str">
        <v>Albizia lebbeck</v>
      </c>
      <c r="BT173" s="4" t="str">
        <v>Albizia lebbeck</v>
      </c>
      <c r="BU173" s="4" t="str">
        <v>Albizia lebbeck</v>
      </c>
      <c r="BV173" s="4" t="str">
        <v>Albizia lebbeck</v>
      </c>
      <c r="BX173" s="4" t="str">
        <v>pabulare</v>
      </c>
      <c r="BY173" s="4" t="str">
        <v>pabulare</v>
      </c>
      <c r="BZ173" s="4" t="str">
        <v>pabulare</v>
      </c>
      <c r="CA173" s="4" t="str">
        <v>pabulare</v>
      </c>
      <c r="CB173" s="4" t="str">
        <v>pabulare</v>
      </c>
      <c r="CC173" s="4" t="str">
        <v>pabulare</v>
      </c>
      <c r="CD173" s="4" t="str">
        <v>pabulare</v>
      </c>
      <c r="CE173" s="4" t="str">
        <v>pabulare</v>
      </c>
      <c r="CF173" s="4" t="str">
        <v>pabulare</v>
      </c>
      <c r="CG173" s="4" t="str">
        <v>pabulare</v>
      </c>
      <c r="CH173" s="4" t="str">
        <v>pabulare</v>
      </c>
      <c r="CI173" s="4" t="str">
        <v>pabulare</v>
      </c>
      <c r="CJ173" s="4" t="str">
        <v>pabulare</v>
      </c>
      <c r="CK173" s="4" t="str">
        <v>pabulare</v>
      </c>
      <c r="CL173" s="4" t="str">
        <v>pabulare</v>
      </c>
      <c r="CM173" s="4" t="str">
        <v>pabulare</v>
      </c>
      <c r="CN173" s="4" t="str">
        <v>pabulare</v>
      </c>
      <c r="CO173" s="4" t="str">
        <v>pabulare</v>
      </c>
      <c r="CP173" s="4" t="str">
        <v>pabulare</v>
      </c>
      <c r="CQ173" s="4" t="str">
        <v>pabulare</v>
      </c>
      <c r="CR173" s="4" t="str">
        <v>pabulare</v>
      </c>
      <c r="CS173" s="4" t="str">
        <v>pabulare</v>
      </c>
      <c r="CT173" s="4" t="str">
        <v>pabulare</v>
      </c>
      <c r="CU173" s="4" t="str">
        <v>pabulare</v>
      </c>
      <c r="CV173" s="4" t="str">
        <v>pabulare</v>
      </c>
      <c r="CW173" s="4" t="str">
        <v>pabulare</v>
      </c>
      <c r="CX173" s="4" t="str">
        <v>pabulare</v>
      </c>
      <c r="CY173" s="4" t="str">
        <v>pabulare</v>
      </c>
      <c r="CZ173" s="4" t="str">
        <v>pabulare</v>
      </c>
      <c r="DA173" s="4" t="str">
        <v>pabulare</v>
      </c>
    </row>
    <row r="174" spans="1:105" x14ac:dyDescent="0.35">
      <c r="A174" s="4" t="s">
        <v>3904</v>
      </c>
      <c r="C174" s="4" t="s">
        <v>3905</v>
      </c>
      <c r="F174" s="4" t="s">
        <v>1437</v>
      </c>
      <c r="G174" s="4" t="str">
        <f t="shared" si="5"/>
        <v>Neonotonia wightii</v>
      </c>
      <c r="I174" s="4" t="str">
        <v>Tephrosia diversifolia</v>
      </c>
      <c r="N174" s="4" t="str">
        <v>pallidivalvis</v>
      </c>
      <c r="O174" s="4" t="str">
        <v>pallidivalvis</v>
      </c>
      <c r="P174" s="4" t="str">
        <v>pallidivalvis</v>
      </c>
      <c r="Q174" s="4" t="str">
        <v>pallidivalvis</v>
      </c>
      <c r="R174" s="4" t="str">
        <v>pallidivalvis</v>
      </c>
      <c r="S174" s="4" t="str">
        <v>pallidivalvis</v>
      </c>
      <c r="T174" s="4" t="str">
        <v>pallidivalvis</v>
      </c>
      <c r="U174" s="4" t="str">
        <v>pallidivalvis</v>
      </c>
      <c r="V174" s="4" t="str">
        <v>pallidivalvis</v>
      </c>
      <c r="W174" s="4" t="str">
        <v>pallidivalvis</v>
      </c>
      <c r="X174" s="4" t="str">
        <v>pallidivalvis</v>
      </c>
      <c r="Y174" s="4" t="str">
        <v>pallidivalvis</v>
      </c>
      <c r="Z174" s="4" t="str">
        <v>pallidivalvis</v>
      </c>
      <c r="AA174" s="4" t="str">
        <v>pallidivalvis</v>
      </c>
      <c r="AB174" s="4" t="str">
        <v>pallidivalvis</v>
      </c>
      <c r="AC174" s="4" t="str">
        <v>pallidivalvis</v>
      </c>
      <c r="AD174" s="4" t="str">
        <v>pallidivalvis</v>
      </c>
      <c r="AE174" s="4" t="str">
        <v>pallidivalvis</v>
      </c>
      <c r="AF174" s="4" t="str">
        <v>pallidivalvis</v>
      </c>
      <c r="AG174" s="4" t="str">
        <v>pallidivalvis</v>
      </c>
      <c r="AH174" s="4" t="str">
        <v>pallidivalvis</v>
      </c>
      <c r="AI174" s="4" t="str">
        <v>pallidivalvis</v>
      </c>
      <c r="AJ174" s="4" t="str">
        <v>pallidivalvis</v>
      </c>
      <c r="AK174" s="4" t="str">
        <v>pallidivalvis</v>
      </c>
      <c r="AL174" s="4" t="str">
        <v>pallidivalvis</v>
      </c>
      <c r="AM174" s="4" t="str">
        <v>pallidivalvis</v>
      </c>
      <c r="AN174" s="4" t="str">
        <v>pallidivalvis</v>
      </c>
      <c r="AO174" s="4" t="str">
        <v>pallidivalvis</v>
      </c>
      <c r="AP174" s="4" t="str">
        <v>pallidivalvis</v>
      </c>
      <c r="AQ174" s="4" t="str">
        <v>pallidivalvis</v>
      </c>
      <c r="AS174" s="4" t="str">
        <v>Albizia zygia</v>
      </c>
      <c r="AT174" s="4" t="str">
        <v>Albizia zygia</v>
      </c>
      <c r="AU174" s="4" t="str">
        <v>Albizia zygia</v>
      </c>
      <c r="AV174" s="4" t="str">
        <v>Albizia zygia</v>
      </c>
      <c r="AW174" s="4" t="str">
        <v>Albizia zygia</v>
      </c>
      <c r="AX174" s="4" t="str">
        <v>Albizia zygia</v>
      </c>
      <c r="AY174" s="4" t="str">
        <v>Albizia zygia</v>
      </c>
      <c r="AZ174" s="4" t="str">
        <v>Albizia zygia</v>
      </c>
      <c r="BA174" s="4" t="str">
        <v>Albizia zygia</v>
      </c>
      <c r="BB174" s="4" t="str">
        <v>Albizia zygia</v>
      </c>
      <c r="BC174" s="4" t="str">
        <v>Albizia zygia</v>
      </c>
      <c r="BD174" s="4" t="str">
        <v>Albizia zygia</v>
      </c>
      <c r="BE174" s="4" t="str">
        <v>Albizia zygia</v>
      </c>
      <c r="BF174" s="4" t="str">
        <v>Albizia zygia</v>
      </c>
      <c r="BG174" s="4" t="str">
        <v>Albizia zygia</v>
      </c>
      <c r="BH174" s="4" t="str">
        <v>Albizia zygia</v>
      </c>
      <c r="BI174" s="4" t="str">
        <v>Albizia zygia</v>
      </c>
      <c r="BJ174" s="4" t="str">
        <v>Albizia zygia</v>
      </c>
      <c r="BK174" s="4" t="str">
        <v>Albizia zygia</v>
      </c>
      <c r="BL174" s="4" t="str">
        <v>Albizia zygia</v>
      </c>
      <c r="BM174" s="4" t="str">
        <v>Albizia zygia</v>
      </c>
      <c r="BN174" s="4" t="str">
        <v>Albizia zygia</v>
      </c>
      <c r="BO174" s="4" t="str">
        <v>Albizia zygia</v>
      </c>
      <c r="BP174" s="4" t="str">
        <v>Albizia zygia</v>
      </c>
      <c r="BQ174" s="4" t="str">
        <v>Albizia zygia</v>
      </c>
      <c r="BR174" s="4" t="str">
        <v>Albizia zygia</v>
      </c>
      <c r="BS174" s="4" t="str">
        <v>Albizia zygia</v>
      </c>
      <c r="BT174" s="4" t="str">
        <v>Albizia zygia</v>
      </c>
      <c r="BU174" s="4" t="str">
        <v>Albizia zygia</v>
      </c>
      <c r="BV174" s="4" t="str">
        <v>Albizia zygia</v>
      </c>
      <c r="BX174" s="4" t="str">
        <v>pallidivalvis</v>
      </c>
      <c r="BY174" s="4" t="str">
        <v>pallidivalvis</v>
      </c>
      <c r="BZ174" s="4" t="str">
        <v>pallidivalvis</v>
      </c>
      <c r="CA174" s="4" t="str">
        <v>pallidivalvis</v>
      </c>
      <c r="CB174" s="4" t="str">
        <v>pallidivalvis</v>
      </c>
      <c r="CC174" s="4" t="str">
        <v>pallidivalvis</v>
      </c>
      <c r="CD174" s="4" t="str">
        <v>pallidivalvis</v>
      </c>
      <c r="CE174" s="4" t="str">
        <v>pallidivalvis</v>
      </c>
      <c r="CF174" s="4" t="str">
        <v>pallidivalvis</v>
      </c>
      <c r="CG174" s="4" t="str">
        <v>pallidivalvis</v>
      </c>
      <c r="CH174" s="4" t="str">
        <v>pallidivalvis</v>
      </c>
      <c r="CI174" s="4" t="str">
        <v>pallidivalvis</v>
      </c>
      <c r="CJ174" s="4" t="str">
        <v>pallidivalvis</v>
      </c>
      <c r="CK174" s="4" t="str">
        <v>pallidivalvis</v>
      </c>
      <c r="CL174" s="4" t="str">
        <v>pallidivalvis</v>
      </c>
      <c r="CM174" s="4" t="str">
        <v>pallidivalvis</v>
      </c>
      <c r="CN174" s="4" t="str">
        <v>pallidivalvis</v>
      </c>
      <c r="CO174" s="4" t="str">
        <v>pallidivalvis</v>
      </c>
      <c r="CP174" s="4" t="str">
        <v>pallidivalvis</v>
      </c>
      <c r="CQ174" s="4" t="str">
        <v>pallidivalvis</v>
      </c>
      <c r="CR174" s="4" t="str">
        <v>pallidivalvis</v>
      </c>
      <c r="CS174" s="4" t="str">
        <v>pallidivalvis</v>
      </c>
      <c r="CT174" s="4" t="str">
        <v>pallidivalvis</v>
      </c>
      <c r="CU174" s="4" t="str">
        <v>pallidivalvis</v>
      </c>
      <c r="CV174" s="4" t="str">
        <v>pallidivalvis</v>
      </c>
      <c r="CW174" s="4" t="str">
        <v>pallidivalvis</v>
      </c>
      <c r="CX174" s="4" t="str">
        <v>pallidivalvis</v>
      </c>
      <c r="CY174" s="4" t="str">
        <v>pallidivalvis</v>
      </c>
      <c r="CZ174" s="4" t="str">
        <v>pallidivalvis</v>
      </c>
      <c r="DA174" s="4" t="str">
        <v>pallidivalvis</v>
      </c>
    </row>
    <row r="175" spans="1:105" x14ac:dyDescent="0.35">
      <c r="A175" s="4" t="s">
        <v>3970</v>
      </c>
      <c r="C175" s="4" t="s">
        <v>3971</v>
      </c>
      <c r="E175" s="4" t="s">
        <v>109</v>
      </c>
      <c r="G175" s="4" t="str">
        <f t="shared" si="5"/>
        <v>Newbouldia laevis</v>
      </c>
      <c r="I175" s="4" t="str">
        <v>Tephrosia sp</v>
      </c>
      <c r="N175" s="4" t="str">
        <v>palmensis</v>
      </c>
      <c r="O175" s="4" t="str">
        <v>palmensis</v>
      </c>
      <c r="P175" s="4" t="str">
        <v>palmensis</v>
      </c>
      <c r="Q175" s="4" t="str">
        <v>palmensis</v>
      </c>
      <c r="R175" s="4" t="str">
        <v>palmensis</v>
      </c>
      <c r="S175" s="4" t="str">
        <v>palmensis</v>
      </c>
      <c r="T175" s="4" t="str">
        <v>palmensis</v>
      </c>
      <c r="U175" s="4" t="str">
        <v>palmensis</v>
      </c>
      <c r="V175" s="4" t="str">
        <v>palmensis</v>
      </c>
      <c r="W175" s="4" t="str">
        <v>palmensis</v>
      </c>
      <c r="X175" s="4" t="str">
        <v>palmensis</v>
      </c>
      <c r="Y175" s="4" t="str">
        <v>palmensis</v>
      </c>
      <c r="Z175" s="4" t="str">
        <v>palmensis</v>
      </c>
      <c r="AA175" s="4" t="str">
        <v>palmensis</v>
      </c>
      <c r="AB175" s="4" t="str">
        <v>palmensis</v>
      </c>
      <c r="AC175" s="4" t="str">
        <v>palmensis</v>
      </c>
      <c r="AD175" s="4" t="str">
        <v>palmensis</v>
      </c>
      <c r="AE175" s="4" t="str">
        <v>palmensis</v>
      </c>
      <c r="AF175" s="4" t="str">
        <v>palmensis</v>
      </c>
      <c r="AG175" s="4" t="str">
        <v>palmensis</v>
      </c>
      <c r="AH175" s="4" t="str">
        <v>palmensis</v>
      </c>
      <c r="AI175" s="4" t="str">
        <v>palmensis</v>
      </c>
      <c r="AJ175" s="4" t="str">
        <v>palmensis</v>
      </c>
      <c r="AK175" s="4" t="str">
        <v>palmensis</v>
      </c>
      <c r="AL175" s="4" t="str">
        <v>palmensis</v>
      </c>
      <c r="AM175" s="4" t="str">
        <v>palmensis</v>
      </c>
      <c r="AN175" s="4" t="str">
        <v>palmensis</v>
      </c>
      <c r="AO175" s="4" t="str">
        <v>palmensis</v>
      </c>
      <c r="AP175" s="4" t="str">
        <v>palmensis</v>
      </c>
      <c r="AQ175" s="4" t="str">
        <v>palmensis</v>
      </c>
      <c r="AS175" s="4" t="str">
        <v>Alchornea cordifolia</v>
      </c>
      <c r="AT175" s="4" t="str">
        <v>Alchornea cordifolia</v>
      </c>
      <c r="AU175" s="4" t="str">
        <v>Alchornea cordifolia</v>
      </c>
      <c r="AV175" s="4" t="str">
        <v>Alchornea cordifolia</v>
      </c>
      <c r="AW175" s="4" t="str">
        <v>Alchornea cordifolia</v>
      </c>
      <c r="AX175" s="4" t="str">
        <v>Alchornea cordifolia</v>
      </c>
      <c r="AY175" s="4" t="str">
        <v>Alchornea cordifolia</v>
      </c>
      <c r="AZ175" s="4" t="str">
        <v>Alchornea cordifolia</v>
      </c>
      <c r="BA175" s="4" t="str">
        <v>Alchornea cordifolia</v>
      </c>
      <c r="BB175" s="4" t="str">
        <v>Alchornea cordifolia</v>
      </c>
      <c r="BC175" s="4" t="str">
        <v>Alchornea cordifolia</v>
      </c>
      <c r="BD175" s="4" t="str">
        <v>Alchornea cordifolia</v>
      </c>
      <c r="BE175" s="4" t="str">
        <v>Alchornea cordifolia</v>
      </c>
      <c r="BF175" s="4" t="str">
        <v>Alchornea cordifolia</v>
      </c>
      <c r="BG175" s="4" t="str">
        <v>Alchornea cordifolia</v>
      </c>
      <c r="BH175" s="4" t="str">
        <v>Alchornea cordifolia</v>
      </c>
      <c r="BI175" s="4" t="str">
        <v>Alchornea cordifolia</v>
      </c>
      <c r="BJ175" s="4" t="str">
        <v>Alchornea cordifolia</v>
      </c>
      <c r="BK175" s="4" t="str">
        <v>Alchornea cordifolia</v>
      </c>
      <c r="BL175" s="4" t="str">
        <v>Alchornea cordifolia</v>
      </c>
      <c r="BM175" s="4" t="str">
        <v>Alchornea cordifolia</v>
      </c>
      <c r="BN175" s="4" t="str">
        <v>Alchornea cordifolia</v>
      </c>
      <c r="BO175" s="4" t="str">
        <v>Alchornea cordifolia</v>
      </c>
      <c r="BP175" s="4" t="str">
        <v>Alchornea cordifolia</v>
      </c>
      <c r="BQ175" s="4" t="str">
        <v>Alchornea cordifolia</v>
      </c>
      <c r="BR175" s="4" t="str">
        <v>Alchornea cordifolia</v>
      </c>
      <c r="BS175" s="4" t="str">
        <v>Alchornea cordifolia</v>
      </c>
      <c r="BT175" s="4" t="str">
        <v>Alchornea cordifolia</v>
      </c>
      <c r="BU175" s="4" t="str">
        <v>Alchornea cordifolia</v>
      </c>
      <c r="BV175" s="4" t="str">
        <v>Alchornea cordifolia</v>
      </c>
      <c r="BX175" s="4" t="str">
        <v>palmensis</v>
      </c>
      <c r="BY175" s="4" t="str">
        <v>palmensis</v>
      </c>
      <c r="BZ175" s="4" t="str">
        <v>palmensis</v>
      </c>
      <c r="CA175" s="4" t="str">
        <v>palmensis</v>
      </c>
      <c r="CB175" s="4" t="str">
        <v>palmensis</v>
      </c>
      <c r="CC175" s="4" t="str">
        <v>palmensis</v>
      </c>
      <c r="CD175" s="4" t="str">
        <v>palmensis</v>
      </c>
      <c r="CE175" s="4" t="str">
        <v>palmensis</v>
      </c>
      <c r="CF175" s="4" t="str">
        <v>palmensis</v>
      </c>
      <c r="CG175" s="4" t="str">
        <v>palmensis</v>
      </c>
      <c r="CH175" s="4" t="str">
        <v>palmensis</v>
      </c>
      <c r="CI175" s="4" t="str">
        <v>palmensis</v>
      </c>
      <c r="CJ175" s="4" t="str">
        <v>palmensis</v>
      </c>
      <c r="CK175" s="4" t="str">
        <v>palmensis</v>
      </c>
      <c r="CL175" s="4" t="str">
        <v>palmensis</v>
      </c>
      <c r="CM175" s="4" t="str">
        <v>palmensis</v>
      </c>
      <c r="CN175" s="4" t="str">
        <v>palmensis</v>
      </c>
      <c r="CO175" s="4" t="str">
        <v>palmensis</v>
      </c>
      <c r="CP175" s="4" t="str">
        <v>palmensis</v>
      </c>
      <c r="CQ175" s="4" t="str">
        <v>palmensis</v>
      </c>
      <c r="CR175" s="4" t="str">
        <v>palmensis</v>
      </c>
      <c r="CS175" s="4" t="str">
        <v>palmensis</v>
      </c>
      <c r="CT175" s="4" t="str">
        <v>palmensis</v>
      </c>
      <c r="CU175" s="4" t="str">
        <v>palmensis</v>
      </c>
      <c r="CV175" s="4" t="str">
        <v>palmensis</v>
      </c>
      <c r="CW175" s="4" t="str">
        <v>palmensis</v>
      </c>
      <c r="CX175" s="4" t="str">
        <v>palmensis</v>
      </c>
      <c r="CY175" s="4" t="str">
        <v>palmensis</v>
      </c>
      <c r="CZ175" s="4" t="str">
        <v>palmensis</v>
      </c>
      <c r="DA175" s="4" t="str">
        <v>palmensis</v>
      </c>
    </row>
    <row r="176" spans="1:105" x14ac:dyDescent="0.35">
      <c r="A176" s="4" t="s">
        <v>1741</v>
      </c>
      <c r="C176" s="4" t="s">
        <v>3972</v>
      </c>
      <c r="D176" s="4" t="s">
        <v>3629</v>
      </c>
      <c r="E176" s="4" t="s">
        <v>109</v>
      </c>
      <c r="G176" s="4" t="str">
        <f t="shared" si="5"/>
        <v>Olea europaea</v>
      </c>
      <c r="I176" s="4" t="str">
        <v>Tephrosia vogelii</v>
      </c>
      <c r="N176" s="4" t="str">
        <v>protrusa</v>
      </c>
      <c r="O176" s="4" t="str">
        <v>protrusa</v>
      </c>
      <c r="P176" s="4" t="str">
        <v>protrusa</v>
      </c>
      <c r="Q176" s="4" t="str">
        <v>protrusa</v>
      </c>
      <c r="R176" s="4" t="str">
        <v>protrusa</v>
      </c>
      <c r="S176" s="4" t="str">
        <v>protrusa</v>
      </c>
      <c r="T176" s="4" t="str">
        <v>protrusa</v>
      </c>
      <c r="U176" s="4" t="str">
        <v>protrusa</v>
      </c>
      <c r="V176" s="4" t="str">
        <v>protrusa</v>
      </c>
      <c r="W176" s="4" t="str">
        <v>protrusa</v>
      </c>
      <c r="X176" s="4" t="str">
        <v>protrusa</v>
      </c>
      <c r="Y176" s="4" t="str">
        <v>protrusa</v>
      </c>
      <c r="Z176" s="4" t="str">
        <v>protrusa</v>
      </c>
      <c r="AA176" s="4" t="str">
        <v>protrusa</v>
      </c>
      <c r="AB176" s="4" t="str">
        <v>protrusa</v>
      </c>
      <c r="AC176" s="4" t="str">
        <v>protrusa</v>
      </c>
      <c r="AD176" s="4" t="str">
        <v>protrusa</v>
      </c>
      <c r="AE176" s="4" t="str">
        <v>protrusa</v>
      </c>
      <c r="AF176" s="4" t="str">
        <v>protrusa</v>
      </c>
      <c r="AG176" s="4" t="str">
        <v>protrusa</v>
      </c>
      <c r="AH176" s="4" t="str">
        <v>protrusa</v>
      </c>
      <c r="AI176" s="4" t="str">
        <v>protrusa</v>
      </c>
      <c r="AJ176" s="4" t="str">
        <v>protrusa</v>
      </c>
      <c r="AK176" s="4" t="str">
        <v>protrusa</v>
      </c>
      <c r="AL176" s="4" t="str">
        <v>protrusa</v>
      </c>
      <c r="AM176" s="4" t="str">
        <v>protrusa</v>
      </c>
      <c r="AN176" s="4" t="str">
        <v>protrusa</v>
      </c>
      <c r="AO176" s="4" t="str">
        <v>protrusa</v>
      </c>
      <c r="AP176" s="4" t="str">
        <v>protrusa</v>
      </c>
      <c r="AQ176" s="4" t="str">
        <v>protrusa</v>
      </c>
      <c r="AS176" s="4" t="str">
        <v>Alnus acuminata</v>
      </c>
      <c r="AT176" s="4" t="str">
        <v>Alnus acuminata</v>
      </c>
      <c r="AU176" s="4" t="str">
        <v>Alnus acuminata</v>
      </c>
      <c r="AV176" s="4" t="str">
        <v>Alnus acuminata</v>
      </c>
      <c r="AW176" s="4" t="str">
        <v>Alnus acuminata</v>
      </c>
      <c r="AX176" s="4" t="str">
        <v>Alnus acuminata</v>
      </c>
      <c r="AY176" s="4" t="str">
        <v>Alnus acuminata</v>
      </c>
      <c r="AZ176" s="4" t="str">
        <v>Alnus acuminata</v>
      </c>
      <c r="BA176" s="4" t="str">
        <v>Alnus acuminata</v>
      </c>
      <c r="BB176" s="4" t="str">
        <v>Alnus acuminata</v>
      </c>
      <c r="BC176" s="4" t="str">
        <v>Alnus acuminata</v>
      </c>
      <c r="BD176" s="4" t="str">
        <v>Alnus acuminata</v>
      </c>
      <c r="BE176" s="4" t="str">
        <v>Alnus acuminata</v>
      </c>
      <c r="BF176" s="4" t="str">
        <v>Alnus acuminata</v>
      </c>
      <c r="BG176" s="4" t="str">
        <v>Alnus acuminata</v>
      </c>
      <c r="BH176" s="4" t="str">
        <v>Alnus acuminata</v>
      </c>
      <c r="BI176" s="4" t="str">
        <v>Alnus acuminata</v>
      </c>
      <c r="BJ176" s="4" t="str">
        <v>Alnus acuminata</v>
      </c>
      <c r="BK176" s="4" t="str">
        <v>Alnus acuminata</v>
      </c>
      <c r="BL176" s="4" t="str">
        <v>Alnus acuminata</v>
      </c>
      <c r="BM176" s="4" t="str">
        <v>Alnus acuminata</v>
      </c>
      <c r="BN176" s="4" t="str">
        <v>Alnus acuminata</v>
      </c>
      <c r="BO176" s="4" t="str">
        <v>Alnus acuminata</v>
      </c>
      <c r="BP176" s="4" t="str">
        <v>Alnus acuminata</v>
      </c>
      <c r="BQ176" s="4" t="str">
        <v>Alnus acuminata</v>
      </c>
      <c r="BR176" s="4" t="str">
        <v>Alnus acuminata</v>
      </c>
      <c r="BS176" s="4" t="str">
        <v>Alnus acuminata</v>
      </c>
      <c r="BT176" s="4" t="str">
        <v>Alnus acuminata</v>
      </c>
      <c r="BU176" s="4" t="str">
        <v>Alnus acuminata</v>
      </c>
      <c r="BV176" s="4" t="str">
        <v>Alnus acuminata</v>
      </c>
      <c r="BX176" s="4" t="str">
        <v>protrusa</v>
      </c>
      <c r="BY176" s="4" t="str">
        <v>protrusa</v>
      </c>
      <c r="BZ176" s="4" t="str">
        <v>protrusa</v>
      </c>
      <c r="CA176" s="4" t="str">
        <v>protrusa</v>
      </c>
      <c r="CB176" s="4" t="str">
        <v>protrusa</v>
      </c>
      <c r="CC176" s="4" t="str">
        <v>protrusa</v>
      </c>
      <c r="CD176" s="4" t="str">
        <v>protrusa</v>
      </c>
      <c r="CE176" s="4" t="str">
        <v>protrusa</v>
      </c>
      <c r="CF176" s="4" t="str">
        <v>protrusa</v>
      </c>
      <c r="CG176" s="4" t="str">
        <v>protrusa</v>
      </c>
      <c r="CH176" s="4" t="str">
        <v>protrusa</v>
      </c>
      <c r="CI176" s="4" t="str">
        <v>protrusa</v>
      </c>
      <c r="CJ176" s="4" t="str">
        <v>protrusa</v>
      </c>
      <c r="CK176" s="4" t="str">
        <v>protrusa</v>
      </c>
      <c r="CL176" s="4" t="str">
        <v>protrusa</v>
      </c>
      <c r="CM176" s="4" t="str">
        <v>protrusa</v>
      </c>
      <c r="CN176" s="4" t="str">
        <v>protrusa</v>
      </c>
      <c r="CO176" s="4" t="str">
        <v>protrusa</v>
      </c>
      <c r="CP176" s="4" t="str">
        <v>protrusa</v>
      </c>
      <c r="CQ176" s="4" t="str">
        <v>protrusa</v>
      </c>
      <c r="CR176" s="4" t="str">
        <v>protrusa</v>
      </c>
      <c r="CS176" s="4" t="str">
        <v>protrusa</v>
      </c>
      <c r="CT176" s="4" t="str">
        <v>protrusa</v>
      </c>
      <c r="CU176" s="4" t="str">
        <v>protrusa</v>
      </c>
      <c r="CV176" s="4" t="str">
        <v>protrusa</v>
      </c>
      <c r="CW176" s="4" t="str">
        <v>protrusa</v>
      </c>
      <c r="CX176" s="4" t="str">
        <v>protrusa</v>
      </c>
      <c r="CY176" s="4" t="str">
        <v>protrusa</v>
      </c>
      <c r="CZ176" s="4" t="str">
        <v>protrusa</v>
      </c>
      <c r="DA176" s="4" t="str">
        <v>protrusa</v>
      </c>
    </row>
    <row r="177" spans="1:105" x14ac:dyDescent="0.35">
      <c r="A177" s="4" t="s">
        <v>1741</v>
      </c>
      <c r="C177" s="4" t="s">
        <v>3973</v>
      </c>
      <c r="D177" s="4" t="s">
        <v>3974</v>
      </c>
      <c r="E177" s="4" t="s">
        <v>109</v>
      </c>
      <c r="G177" s="4" t="str">
        <f t="shared" si="5"/>
        <v>Olea europaea</v>
      </c>
      <c r="I177" s="4" t="str">
        <v>Terminalia brownii</v>
      </c>
      <c r="N177" s="4" t="str">
        <v>samoryana</v>
      </c>
      <c r="O177" s="4" t="str">
        <v>samoryana</v>
      </c>
      <c r="P177" s="4" t="str">
        <v>samoryana</v>
      </c>
      <c r="Q177" s="4" t="str">
        <v>samoryana</v>
      </c>
      <c r="R177" s="4" t="str">
        <v>samoryana</v>
      </c>
      <c r="S177" s="4" t="str">
        <v>samoryana</v>
      </c>
      <c r="T177" s="4" t="str">
        <v>samoryana</v>
      </c>
      <c r="U177" s="4" t="str">
        <v>samoryana</v>
      </c>
      <c r="V177" s="4" t="str">
        <v>samoryana</v>
      </c>
      <c r="W177" s="4" t="str">
        <v>samoryana</v>
      </c>
      <c r="X177" s="4" t="str">
        <v>samoryana</v>
      </c>
      <c r="Y177" s="4" t="str">
        <v>samoryana</v>
      </c>
      <c r="Z177" s="4" t="str">
        <v>samoryana</v>
      </c>
      <c r="AA177" s="4" t="str">
        <v>samoryana</v>
      </c>
      <c r="AB177" s="4" t="str">
        <v>samoryana</v>
      </c>
      <c r="AC177" s="4" t="str">
        <v>samoryana</v>
      </c>
      <c r="AD177" s="4" t="str">
        <v>samoryana</v>
      </c>
      <c r="AE177" s="4" t="str">
        <v>samoryana</v>
      </c>
      <c r="AF177" s="4" t="str">
        <v>samoryana</v>
      </c>
      <c r="AG177" s="4" t="str">
        <v>samoryana</v>
      </c>
      <c r="AH177" s="4" t="str">
        <v>samoryana</v>
      </c>
      <c r="AI177" s="4" t="str">
        <v>samoryana</v>
      </c>
      <c r="AJ177" s="4" t="str">
        <v>samoryana</v>
      </c>
      <c r="AK177" s="4" t="str">
        <v>samoryana</v>
      </c>
      <c r="AL177" s="4" t="str">
        <v>samoryana</v>
      </c>
      <c r="AM177" s="4" t="str">
        <v>samoryana</v>
      </c>
      <c r="AN177" s="4" t="str">
        <v>samoryana</v>
      </c>
      <c r="AO177" s="4" t="str">
        <v>samoryana</v>
      </c>
      <c r="AP177" s="4" t="str">
        <v>samoryana</v>
      </c>
      <c r="AQ177" s="4" t="str">
        <v>samoryana</v>
      </c>
      <c r="AS177" s="4" t="str">
        <v>Antiaris toxicaria</v>
      </c>
      <c r="AT177" s="4" t="str">
        <v>Antiaris toxicaria</v>
      </c>
      <c r="AU177" s="4" t="str">
        <v>Antiaris toxicaria</v>
      </c>
      <c r="AV177" s="4" t="str">
        <v>Antiaris toxicaria</v>
      </c>
      <c r="AW177" s="4" t="str">
        <v>Antiaris toxicaria</v>
      </c>
      <c r="AX177" s="4" t="str">
        <v>Antiaris toxicaria</v>
      </c>
      <c r="AY177" s="4" t="str">
        <v>Antiaris toxicaria</v>
      </c>
      <c r="AZ177" s="4" t="str">
        <v>Antiaris toxicaria</v>
      </c>
      <c r="BA177" s="4" t="str">
        <v>Antiaris toxicaria</v>
      </c>
      <c r="BB177" s="4" t="str">
        <v>Antiaris toxicaria</v>
      </c>
      <c r="BC177" s="4" t="str">
        <v>Antiaris toxicaria</v>
      </c>
      <c r="BD177" s="4" t="str">
        <v>Antiaris toxicaria</v>
      </c>
      <c r="BE177" s="4" t="str">
        <v>Antiaris toxicaria</v>
      </c>
      <c r="BF177" s="4" t="str">
        <v>Antiaris toxicaria</v>
      </c>
      <c r="BG177" s="4" t="str">
        <v>Antiaris toxicaria</v>
      </c>
      <c r="BH177" s="4" t="str">
        <v>Antiaris toxicaria</v>
      </c>
      <c r="BI177" s="4" t="str">
        <v>Antiaris toxicaria</v>
      </c>
      <c r="BJ177" s="4" t="str">
        <v>Antiaris toxicaria</v>
      </c>
      <c r="BK177" s="4" t="str">
        <v>Antiaris toxicaria</v>
      </c>
      <c r="BL177" s="4" t="str">
        <v>Antiaris toxicaria</v>
      </c>
      <c r="BM177" s="4" t="str">
        <v>Antiaris toxicaria</v>
      </c>
      <c r="BN177" s="4" t="str">
        <v>Antiaris toxicaria</v>
      </c>
      <c r="BO177" s="4" t="str">
        <v>Antiaris toxicaria</v>
      </c>
      <c r="BP177" s="4" t="str">
        <v>Antiaris toxicaria</v>
      </c>
      <c r="BQ177" s="4" t="str">
        <v>Antiaris toxicaria</v>
      </c>
      <c r="BR177" s="4" t="str">
        <v>Antiaris toxicaria</v>
      </c>
      <c r="BS177" s="4" t="str">
        <v>Antiaris toxicaria</v>
      </c>
      <c r="BT177" s="4" t="str">
        <v>Antiaris toxicaria</v>
      </c>
      <c r="BU177" s="4" t="str">
        <v>Antiaris toxicaria</v>
      </c>
      <c r="BV177" s="4" t="str">
        <v>Antiaris toxicaria</v>
      </c>
      <c r="BX177" s="4" t="str">
        <v>samoryana</v>
      </c>
      <c r="BY177" s="4" t="str">
        <v>samoryana</v>
      </c>
      <c r="BZ177" s="4" t="str">
        <v>samoryana</v>
      </c>
      <c r="CA177" s="4" t="str">
        <v>samoryana</v>
      </c>
      <c r="CB177" s="4" t="str">
        <v>samoryana</v>
      </c>
      <c r="CC177" s="4" t="str">
        <v>samoryana</v>
      </c>
      <c r="CD177" s="4" t="str">
        <v>samoryana</v>
      </c>
      <c r="CE177" s="4" t="str">
        <v>samoryana</v>
      </c>
      <c r="CF177" s="4" t="str">
        <v>samoryana</v>
      </c>
      <c r="CG177" s="4" t="str">
        <v>samoryana</v>
      </c>
      <c r="CH177" s="4" t="str">
        <v>samoryana</v>
      </c>
      <c r="CI177" s="4" t="str">
        <v>samoryana</v>
      </c>
      <c r="CJ177" s="4" t="str">
        <v>samoryana</v>
      </c>
      <c r="CK177" s="4" t="str">
        <v>samoryana</v>
      </c>
      <c r="CL177" s="4" t="str">
        <v>samoryana</v>
      </c>
      <c r="CM177" s="4" t="str">
        <v>samoryana</v>
      </c>
      <c r="CN177" s="4" t="str">
        <v>samoryana</v>
      </c>
      <c r="CO177" s="4" t="str">
        <v>samoryana</v>
      </c>
      <c r="CP177" s="4" t="str">
        <v>samoryana</v>
      </c>
      <c r="CQ177" s="4" t="str">
        <v>samoryana</v>
      </c>
      <c r="CR177" s="4" t="str">
        <v>samoryana</v>
      </c>
      <c r="CS177" s="4" t="str">
        <v>samoryana</v>
      </c>
      <c r="CT177" s="4" t="str">
        <v>samoryana</v>
      </c>
      <c r="CU177" s="4" t="str">
        <v>samoryana</v>
      </c>
      <c r="CV177" s="4" t="str">
        <v>samoryana</v>
      </c>
      <c r="CW177" s="4" t="str">
        <v>samoryana</v>
      </c>
      <c r="CX177" s="4" t="str">
        <v>samoryana</v>
      </c>
      <c r="CY177" s="4" t="str">
        <v>samoryana</v>
      </c>
      <c r="CZ177" s="4" t="str">
        <v>samoryana</v>
      </c>
      <c r="DA177" s="4" t="str">
        <v>samoryana</v>
      </c>
    </row>
    <row r="178" spans="1:105" x14ac:dyDescent="0.35">
      <c r="A178" s="4" t="s">
        <v>1741</v>
      </c>
      <c r="C178" s="4" t="s">
        <v>3973</v>
      </c>
      <c r="D178" s="4" t="s">
        <v>3975</v>
      </c>
      <c r="E178" s="4" t="s">
        <v>109</v>
      </c>
      <c r="G178" s="4" t="str">
        <f t="shared" ref="G178:G209" si="6">IF(B178&lt;&gt;"",B178,A178)</f>
        <v>Olea europaea</v>
      </c>
      <c r="I178" s="4" t="str">
        <v>Terminalia ivoresensis</v>
      </c>
      <c r="N178" s="4" t="str">
        <v>shrevei</v>
      </c>
      <c r="O178" s="4" t="str">
        <v>shrevei</v>
      </c>
      <c r="P178" s="4" t="str">
        <v>shrevei</v>
      </c>
      <c r="Q178" s="4" t="str">
        <v>shrevei</v>
      </c>
      <c r="R178" s="4" t="str">
        <v>shrevei</v>
      </c>
      <c r="S178" s="4" t="str">
        <v>shrevei</v>
      </c>
      <c r="T178" s="4" t="str">
        <v>shrevei</v>
      </c>
      <c r="U178" s="4" t="str">
        <v>shrevei</v>
      </c>
      <c r="V178" s="4" t="str">
        <v>shrevei</v>
      </c>
      <c r="W178" s="4" t="str">
        <v>shrevei</v>
      </c>
      <c r="X178" s="4" t="str">
        <v>shrevei</v>
      </c>
      <c r="Y178" s="4" t="str">
        <v>shrevei</v>
      </c>
      <c r="Z178" s="4" t="str">
        <v>shrevei</v>
      </c>
      <c r="AA178" s="4" t="str">
        <v>shrevei</v>
      </c>
      <c r="AB178" s="4" t="str">
        <v>shrevei</v>
      </c>
      <c r="AC178" s="4" t="str">
        <v>shrevei</v>
      </c>
      <c r="AD178" s="4" t="str">
        <v>shrevei</v>
      </c>
      <c r="AE178" s="4" t="str">
        <v>shrevei</v>
      </c>
      <c r="AF178" s="4" t="str">
        <v>shrevei</v>
      </c>
      <c r="AG178" s="4" t="str">
        <v>shrevei</v>
      </c>
      <c r="AH178" s="4" t="str">
        <v>shrevei</v>
      </c>
      <c r="AI178" s="4" t="str">
        <v>shrevei</v>
      </c>
      <c r="AJ178" s="4" t="str">
        <v>shrevei</v>
      </c>
      <c r="AK178" s="4" t="str">
        <v>shrevei</v>
      </c>
      <c r="AL178" s="4" t="str">
        <v>shrevei</v>
      </c>
      <c r="AM178" s="4" t="str">
        <v>shrevei</v>
      </c>
      <c r="AN178" s="4" t="str">
        <v>shrevei</v>
      </c>
      <c r="AO178" s="4" t="str">
        <v>shrevei</v>
      </c>
      <c r="AP178" s="4" t="str">
        <v>shrevei</v>
      </c>
      <c r="AQ178" s="4" t="str">
        <v>shrevei</v>
      </c>
      <c r="AS178" s="4" t="str">
        <v>Argyrolobium uniflorum</v>
      </c>
      <c r="AT178" s="4" t="str">
        <v>Argyrolobium uniflorum</v>
      </c>
      <c r="AU178" s="4" t="str">
        <v>Argyrolobium uniflorum</v>
      </c>
      <c r="AV178" s="4" t="str">
        <v>Argyrolobium uniflorum</v>
      </c>
      <c r="AW178" s="4" t="str">
        <v>Argyrolobium uniflorum</v>
      </c>
      <c r="AX178" s="4" t="str">
        <v>Argyrolobium uniflorum</v>
      </c>
      <c r="AY178" s="4" t="str">
        <v>Argyrolobium uniflorum</v>
      </c>
      <c r="AZ178" s="4" t="str">
        <v>Argyrolobium uniflorum</v>
      </c>
      <c r="BA178" s="4" t="str">
        <v>Argyrolobium uniflorum</v>
      </c>
      <c r="BB178" s="4" t="str">
        <v>Argyrolobium uniflorum</v>
      </c>
      <c r="BC178" s="4" t="str">
        <v>Argyrolobium uniflorum</v>
      </c>
      <c r="BD178" s="4" t="str">
        <v>Argyrolobium uniflorum</v>
      </c>
      <c r="BE178" s="4" t="str">
        <v>Argyrolobium uniflorum</v>
      </c>
      <c r="BF178" s="4" t="str">
        <v>Argyrolobium uniflorum</v>
      </c>
      <c r="BG178" s="4" t="str">
        <v>Argyrolobium uniflorum</v>
      </c>
      <c r="BH178" s="4" t="str">
        <v>Argyrolobium uniflorum</v>
      </c>
      <c r="BI178" s="4" t="str">
        <v>Argyrolobium uniflorum</v>
      </c>
      <c r="BJ178" s="4" t="str">
        <v>Argyrolobium uniflorum</v>
      </c>
      <c r="BK178" s="4" t="str">
        <v>Argyrolobium uniflorum</v>
      </c>
      <c r="BL178" s="4" t="str">
        <v>Argyrolobium uniflorum</v>
      </c>
      <c r="BM178" s="4" t="str">
        <v>Argyrolobium uniflorum</v>
      </c>
      <c r="BN178" s="4" t="str">
        <v>Argyrolobium uniflorum</v>
      </c>
      <c r="BO178" s="4" t="str">
        <v>Argyrolobium uniflorum</v>
      </c>
      <c r="BP178" s="4" t="str">
        <v>Argyrolobium uniflorum</v>
      </c>
      <c r="BQ178" s="4" t="str">
        <v>Argyrolobium uniflorum</v>
      </c>
      <c r="BR178" s="4" t="str">
        <v>Argyrolobium uniflorum</v>
      </c>
      <c r="BS178" s="4" t="str">
        <v>Argyrolobium uniflorum</v>
      </c>
      <c r="BT178" s="4" t="str">
        <v>Argyrolobium uniflorum</v>
      </c>
      <c r="BU178" s="4" t="str">
        <v>Argyrolobium uniflorum</v>
      </c>
      <c r="BV178" s="4" t="str">
        <v>Argyrolobium uniflorum</v>
      </c>
      <c r="BX178" s="4" t="str">
        <v>shrevei</v>
      </c>
      <c r="BY178" s="4" t="str">
        <v>shrevei</v>
      </c>
      <c r="BZ178" s="4" t="str">
        <v>shrevei</v>
      </c>
      <c r="CA178" s="4" t="str">
        <v>shrevei</v>
      </c>
      <c r="CB178" s="4" t="str">
        <v>shrevei</v>
      </c>
      <c r="CC178" s="4" t="str">
        <v>shrevei</v>
      </c>
      <c r="CD178" s="4" t="str">
        <v>shrevei</v>
      </c>
      <c r="CE178" s="4" t="str">
        <v>shrevei</v>
      </c>
      <c r="CF178" s="4" t="str">
        <v>shrevei</v>
      </c>
      <c r="CG178" s="4" t="str">
        <v>shrevei</v>
      </c>
      <c r="CH178" s="4" t="str">
        <v>shrevei</v>
      </c>
      <c r="CI178" s="4" t="str">
        <v>shrevei</v>
      </c>
      <c r="CJ178" s="4" t="str">
        <v>shrevei</v>
      </c>
      <c r="CK178" s="4" t="str">
        <v>shrevei</v>
      </c>
      <c r="CL178" s="4" t="str">
        <v>shrevei</v>
      </c>
      <c r="CM178" s="4" t="str">
        <v>shrevei</v>
      </c>
      <c r="CN178" s="4" t="str">
        <v>shrevei</v>
      </c>
      <c r="CO178" s="4" t="str">
        <v>shrevei</v>
      </c>
      <c r="CP178" s="4" t="str">
        <v>shrevei</v>
      </c>
      <c r="CQ178" s="4" t="str">
        <v>shrevei</v>
      </c>
      <c r="CR178" s="4" t="str">
        <v>shrevei</v>
      </c>
      <c r="CS178" s="4" t="str">
        <v>shrevei</v>
      </c>
      <c r="CT178" s="4" t="str">
        <v>shrevei</v>
      </c>
      <c r="CU178" s="4" t="str">
        <v>shrevei</v>
      </c>
      <c r="CV178" s="4" t="str">
        <v>shrevei</v>
      </c>
      <c r="CW178" s="4" t="str">
        <v>shrevei</v>
      </c>
      <c r="CX178" s="4" t="str">
        <v>shrevei</v>
      </c>
      <c r="CY178" s="4" t="str">
        <v>shrevei</v>
      </c>
      <c r="CZ178" s="4" t="str">
        <v>shrevei</v>
      </c>
      <c r="DA178" s="4" t="str">
        <v>shrevei</v>
      </c>
    </row>
    <row r="179" spans="1:105" x14ac:dyDescent="0.35">
      <c r="A179" s="4" t="s">
        <v>1741</v>
      </c>
      <c r="C179" s="4" t="s">
        <v>3973</v>
      </c>
      <c r="D179" s="4" t="s">
        <v>3976</v>
      </c>
      <c r="E179" s="4" t="s">
        <v>109</v>
      </c>
      <c r="G179" s="4" t="str">
        <f t="shared" si="6"/>
        <v>Olea europaea</v>
      </c>
      <c r="I179" s="4" t="str">
        <v>Terminalia sericea</v>
      </c>
      <c r="N179" s="4" t="str">
        <v>smithi</v>
      </c>
      <c r="O179" s="4" t="str">
        <v>smithi</v>
      </c>
      <c r="P179" s="4" t="str">
        <v>smithi</v>
      </c>
      <c r="Q179" s="4" t="str">
        <v>smithi</v>
      </c>
      <c r="R179" s="4" t="str">
        <v>smithi</v>
      </c>
      <c r="S179" s="4" t="str">
        <v>smithi</v>
      </c>
      <c r="T179" s="4" t="str">
        <v>smithi</v>
      </c>
      <c r="U179" s="4" t="str">
        <v>smithi</v>
      </c>
      <c r="V179" s="4" t="str">
        <v>smithi</v>
      </c>
      <c r="W179" s="4" t="str">
        <v>smithi</v>
      </c>
      <c r="X179" s="4" t="str">
        <v>smithi</v>
      </c>
      <c r="Y179" s="4" t="str">
        <v>smithi</v>
      </c>
      <c r="Z179" s="4" t="str">
        <v>smithi</v>
      </c>
      <c r="AA179" s="4" t="str">
        <v>smithi</v>
      </c>
      <c r="AB179" s="4" t="str">
        <v>smithi</v>
      </c>
      <c r="AC179" s="4" t="str">
        <v>smithi</v>
      </c>
      <c r="AD179" s="4" t="str">
        <v>smithi</v>
      </c>
      <c r="AE179" s="4" t="str">
        <v>smithi</v>
      </c>
      <c r="AF179" s="4" t="str">
        <v>smithi</v>
      </c>
      <c r="AG179" s="4" t="str">
        <v>smithi</v>
      </c>
      <c r="AH179" s="4" t="str">
        <v>smithi</v>
      </c>
      <c r="AI179" s="4" t="str">
        <v>smithi</v>
      </c>
      <c r="AJ179" s="4" t="str">
        <v>smithi</v>
      </c>
      <c r="AK179" s="4" t="str">
        <v>smithi</v>
      </c>
      <c r="AL179" s="4" t="str">
        <v>smithi</v>
      </c>
      <c r="AM179" s="4" t="str">
        <v>smithi</v>
      </c>
      <c r="AN179" s="4" t="str">
        <v>smithi</v>
      </c>
      <c r="AO179" s="4" t="str">
        <v>smithi</v>
      </c>
      <c r="AP179" s="4" t="str">
        <v>smithi</v>
      </c>
      <c r="AQ179" s="4" t="str">
        <v>smithi</v>
      </c>
      <c r="AS179" s="4" t="str">
        <v>Artocarpus altilis</v>
      </c>
      <c r="AT179" s="4" t="str">
        <v>Artocarpus altilis</v>
      </c>
      <c r="AU179" s="4" t="str">
        <v>Artocarpus altilis</v>
      </c>
      <c r="AV179" s="4" t="str">
        <v>Artocarpus altilis</v>
      </c>
      <c r="AW179" s="4" t="str">
        <v>Artocarpus altilis</v>
      </c>
      <c r="AX179" s="4" t="str">
        <v>Artocarpus altilis</v>
      </c>
      <c r="AY179" s="4" t="str">
        <v>Artocarpus altilis</v>
      </c>
      <c r="AZ179" s="4" t="str">
        <v>Artocarpus altilis</v>
      </c>
      <c r="BA179" s="4" t="str">
        <v>Artocarpus altilis</v>
      </c>
      <c r="BB179" s="4" t="str">
        <v>Artocarpus altilis</v>
      </c>
      <c r="BC179" s="4" t="str">
        <v>Artocarpus altilis</v>
      </c>
      <c r="BD179" s="4" t="str">
        <v>Artocarpus altilis</v>
      </c>
      <c r="BE179" s="4" t="str">
        <v>Artocarpus altilis</v>
      </c>
      <c r="BF179" s="4" t="str">
        <v>Artocarpus altilis</v>
      </c>
      <c r="BG179" s="4" t="str">
        <v>Artocarpus altilis</v>
      </c>
      <c r="BH179" s="4" t="str">
        <v>Artocarpus altilis</v>
      </c>
      <c r="BI179" s="4" t="str">
        <v>Artocarpus altilis</v>
      </c>
      <c r="BJ179" s="4" t="str">
        <v>Artocarpus altilis</v>
      </c>
      <c r="BK179" s="4" t="str">
        <v>Artocarpus altilis</v>
      </c>
      <c r="BL179" s="4" t="str">
        <v>Artocarpus altilis</v>
      </c>
      <c r="BM179" s="4" t="str">
        <v>Artocarpus altilis</v>
      </c>
      <c r="BN179" s="4" t="str">
        <v>Artocarpus altilis</v>
      </c>
      <c r="BO179" s="4" t="str">
        <v>Artocarpus altilis</v>
      </c>
      <c r="BP179" s="4" t="str">
        <v>Artocarpus altilis</v>
      </c>
      <c r="BQ179" s="4" t="str">
        <v>Artocarpus altilis</v>
      </c>
      <c r="BR179" s="4" t="str">
        <v>Artocarpus altilis</v>
      </c>
      <c r="BS179" s="4" t="str">
        <v>Artocarpus altilis</v>
      </c>
      <c r="BT179" s="4" t="str">
        <v>Artocarpus altilis</v>
      </c>
      <c r="BU179" s="4" t="str">
        <v>Artocarpus altilis</v>
      </c>
      <c r="BV179" s="4" t="str">
        <v>Artocarpus altilis</v>
      </c>
      <c r="BX179" s="4" t="str">
        <v>smithi</v>
      </c>
      <c r="BY179" s="4" t="str">
        <v>smithi</v>
      </c>
      <c r="BZ179" s="4" t="str">
        <v>smithi</v>
      </c>
      <c r="CA179" s="4" t="str">
        <v>smithi</v>
      </c>
      <c r="CB179" s="4" t="str">
        <v>smithi</v>
      </c>
      <c r="CC179" s="4" t="str">
        <v>smithi</v>
      </c>
      <c r="CD179" s="4" t="str">
        <v>smithi</v>
      </c>
      <c r="CE179" s="4" t="str">
        <v>smithi</v>
      </c>
      <c r="CF179" s="4" t="str">
        <v>smithi</v>
      </c>
      <c r="CG179" s="4" t="str">
        <v>smithi</v>
      </c>
      <c r="CH179" s="4" t="str">
        <v>smithi</v>
      </c>
      <c r="CI179" s="4" t="str">
        <v>smithi</v>
      </c>
      <c r="CJ179" s="4" t="str">
        <v>smithi</v>
      </c>
      <c r="CK179" s="4" t="str">
        <v>smithi</v>
      </c>
      <c r="CL179" s="4" t="str">
        <v>smithi</v>
      </c>
      <c r="CM179" s="4" t="str">
        <v>smithi</v>
      </c>
      <c r="CN179" s="4" t="str">
        <v>smithi</v>
      </c>
      <c r="CO179" s="4" t="str">
        <v>smithi</v>
      </c>
      <c r="CP179" s="4" t="str">
        <v>smithi</v>
      </c>
      <c r="CQ179" s="4" t="str">
        <v>smithi</v>
      </c>
      <c r="CR179" s="4" t="str">
        <v>smithi</v>
      </c>
      <c r="CS179" s="4" t="str">
        <v>smithi</v>
      </c>
      <c r="CT179" s="4" t="str">
        <v>smithi</v>
      </c>
      <c r="CU179" s="4" t="str">
        <v>smithi</v>
      </c>
      <c r="CV179" s="4" t="str">
        <v>smithi</v>
      </c>
      <c r="CW179" s="4" t="str">
        <v>smithi</v>
      </c>
      <c r="CX179" s="4" t="str">
        <v>smithi</v>
      </c>
      <c r="CY179" s="4" t="str">
        <v>smithi</v>
      </c>
      <c r="CZ179" s="4" t="str">
        <v>smithi</v>
      </c>
      <c r="DA179" s="4" t="str">
        <v>smithi</v>
      </c>
    </row>
    <row r="180" spans="1:105" x14ac:dyDescent="0.35">
      <c r="A180" s="4" t="s">
        <v>1741</v>
      </c>
      <c r="C180" s="4" t="s">
        <v>3973</v>
      </c>
      <c r="D180" s="4" t="s">
        <v>3977</v>
      </c>
      <c r="G180" s="4" t="str">
        <f t="shared" si="6"/>
        <v>Olea europaea</v>
      </c>
      <c r="I180" s="4" t="str">
        <v>Terminalia superba</v>
      </c>
      <c r="N180" s="4" t="str">
        <v>smithiana</v>
      </c>
      <c r="O180" s="4" t="str">
        <v>smithiana</v>
      </c>
      <c r="P180" s="4" t="str">
        <v>smithiana</v>
      </c>
      <c r="Q180" s="4" t="str">
        <v>smithiana</v>
      </c>
      <c r="R180" s="4" t="str">
        <v>smithiana</v>
      </c>
      <c r="S180" s="4" t="str">
        <v>smithiana</v>
      </c>
      <c r="T180" s="4" t="str">
        <v>smithiana</v>
      </c>
      <c r="U180" s="4" t="str">
        <v>smithiana</v>
      </c>
      <c r="V180" s="4" t="str">
        <v>smithiana</v>
      </c>
      <c r="W180" s="4" t="str">
        <v>smithiana</v>
      </c>
      <c r="X180" s="4" t="str">
        <v>smithiana</v>
      </c>
      <c r="Y180" s="4" t="str">
        <v>smithiana</v>
      </c>
      <c r="Z180" s="4" t="str">
        <v>smithiana</v>
      </c>
      <c r="AA180" s="4" t="str">
        <v>smithiana</v>
      </c>
      <c r="AB180" s="4" t="str">
        <v>smithiana</v>
      </c>
      <c r="AC180" s="4" t="str">
        <v>smithiana</v>
      </c>
      <c r="AD180" s="4" t="str">
        <v>smithiana</v>
      </c>
      <c r="AE180" s="4" t="str">
        <v>smithiana</v>
      </c>
      <c r="AF180" s="4" t="str">
        <v>smithiana</v>
      </c>
      <c r="AG180" s="4" t="str">
        <v>smithiana</v>
      </c>
      <c r="AH180" s="4" t="str">
        <v>smithiana</v>
      </c>
      <c r="AI180" s="4" t="str">
        <v>smithiana</v>
      </c>
      <c r="AJ180" s="4" t="str">
        <v>smithiana</v>
      </c>
      <c r="AK180" s="4" t="str">
        <v>smithiana</v>
      </c>
      <c r="AL180" s="4" t="str">
        <v>smithiana</v>
      </c>
      <c r="AM180" s="4" t="str">
        <v>smithiana</v>
      </c>
      <c r="AN180" s="4" t="str">
        <v>smithiana</v>
      </c>
      <c r="AO180" s="4" t="str">
        <v>smithiana</v>
      </c>
      <c r="AP180" s="4" t="str">
        <v>smithiana</v>
      </c>
      <c r="AQ180" s="4" t="str">
        <v>smithiana</v>
      </c>
      <c r="AS180" s="4" t="str">
        <v>Artocarpus heterophyllus</v>
      </c>
      <c r="AT180" s="4" t="str">
        <v>Artocarpus heterophyllus</v>
      </c>
      <c r="AU180" s="4" t="str">
        <v>Artocarpus heterophyllus</v>
      </c>
      <c r="AV180" s="4" t="str">
        <v>Artocarpus heterophyllus</v>
      </c>
      <c r="AW180" s="4" t="str">
        <v>Artocarpus heterophyllus</v>
      </c>
      <c r="AX180" s="4" t="str">
        <v>Artocarpus heterophyllus</v>
      </c>
      <c r="AY180" s="4" t="str">
        <v>Artocarpus heterophyllus</v>
      </c>
      <c r="AZ180" s="4" t="str">
        <v>Artocarpus heterophyllus</v>
      </c>
      <c r="BA180" s="4" t="str">
        <v>Artocarpus heterophyllus</v>
      </c>
      <c r="BB180" s="4" t="str">
        <v>Artocarpus heterophyllus</v>
      </c>
      <c r="BC180" s="4" t="str">
        <v>Artocarpus heterophyllus</v>
      </c>
      <c r="BD180" s="4" t="str">
        <v>Artocarpus heterophyllus</v>
      </c>
      <c r="BE180" s="4" t="str">
        <v>Artocarpus heterophyllus</v>
      </c>
      <c r="BF180" s="4" t="str">
        <v>Artocarpus heterophyllus</v>
      </c>
      <c r="BG180" s="4" t="str">
        <v>Artocarpus heterophyllus</v>
      </c>
      <c r="BH180" s="4" t="str">
        <v>Artocarpus heterophyllus</v>
      </c>
      <c r="BI180" s="4" t="str">
        <v>Artocarpus heterophyllus</v>
      </c>
      <c r="BJ180" s="4" t="str">
        <v>Artocarpus heterophyllus</v>
      </c>
      <c r="BK180" s="4" t="str">
        <v>Artocarpus heterophyllus</v>
      </c>
      <c r="BL180" s="4" t="str">
        <v>Artocarpus heterophyllus</v>
      </c>
      <c r="BM180" s="4" t="str">
        <v>Artocarpus heterophyllus</v>
      </c>
      <c r="BN180" s="4" t="str">
        <v>Artocarpus heterophyllus</v>
      </c>
      <c r="BO180" s="4" t="str">
        <v>Artocarpus heterophyllus</v>
      </c>
      <c r="BP180" s="4" t="str">
        <v>Artocarpus heterophyllus</v>
      </c>
      <c r="BQ180" s="4" t="str">
        <v>Artocarpus heterophyllus</v>
      </c>
      <c r="BR180" s="4" t="str">
        <v>Artocarpus heterophyllus</v>
      </c>
      <c r="BS180" s="4" t="str">
        <v>Artocarpus heterophyllus</v>
      </c>
      <c r="BT180" s="4" t="str">
        <v>Artocarpus heterophyllus</v>
      </c>
      <c r="BU180" s="4" t="str">
        <v>Artocarpus heterophyllus</v>
      </c>
      <c r="BV180" s="4" t="str">
        <v>Artocarpus heterophyllus</v>
      </c>
      <c r="BX180" s="4" t="str">
        <v>smithiana</v>
      </c>
      <c r="BY180" s="4" t="str">
        <v>smithiana</v>
      </c>
      <c r="BZ180" s="4" t="str">
        <v>smithiana</v>
      </c>
      <c r="CA180" s="4" t="str">
        <v>smithiana</v>
      </c>
      <c r="CB180" s="4" t="str">
        <v>smithiana</v>
      </c>
      <c r="CC180" s="4" t="str">
        <v>smithiana</v>
      </c>
      <c r="CD180" s="4" t="str">
        <v>smithiana</v>
      </c>
      <c r="CE180" s="4" t="str">
        <v>smithiana</v>
      </c>
      <c r="CF180" s="4" t="str">
        <v>smithiana</v>
      </c>
      <c r="CG180" s="4" t="str">
        <v>smithiana</v>
      </c>
      <c r="CH180" s="4" t="str">
        <v>smithiana</v>
      </c>
      <c r="CI180" s="4" t="str">
        <v>smithiana</v>
      </c>
      <c r="CJ180" s="4" t="str">
        <v>smithiana</v>
      </c>
      <c r="CK180" s="4" t="str">
        <v>smithiana</v>
      </c>
      <c r="CL180" s="4" t="str">
        <v>smithiana</v>
      </c>
      <c r="CM180" s="4" t="str">
        <v>smithiana</v>
      </c>
      <c r="CN180" s="4" t="str">
        <v>smithiana</v>
      </c>
      <c r="CO180" s="4" t="str">
        <v>smithiana</v>
      </c>
      <c r="CP180" s="4" t="str">
        <v>smithiana</v>
      </c>
      <c r="CQ180" s="4" t="str">
        <v>smithiana</v>
      </c>
      <c r="CR180" s="4" t="str">
        <v>smithiana</v>
      </c>
      <c r="CS180" s="4" t="str">
        <v>smithiana</v>
      </c>
      <c r="CT180" s="4" t="str">
        <v>smithiana</v>
      </c>
      <c r="CU180" s="4" t="str">
        <v>smithiana</v>
      </c>
      <c r="CV180" s="4" t="str">
        <v>smithiana</v>
      </c>
      <c r="CW180" s="4" t="str">
        <v>smithiana</v>
      </c>
      <c r="CX180" s="4" t="str">
        <v>smithiana</v>
      </c>
      <c r="CY180" s="4" t="str">
        <v>smithiana</v>
      </c>
      <c r="CZ180" s="4" t="str">
        <v>smithiana</v>
      </c>
      <c r="DA180" s="4" t="str">
        <v>smithiana</v>
      </c>
    </row>
    <row r="181" spans="1:105" x14ac:dyDescent="0.35">
      <c r="A181" s="4" t="s">
        <v>3978</v>
      </c>
      <c r="C181" s="4" t="s">
        <v>3973</v>
      </c>
      <c r="D181" s="4" t="s">
        <v>109</v>
      </c>
      <c r="E181" s="4" t="s">
        <v>3979</v>
      </c>
      <c r="G181" s="4" t="str">
        <f t="shared" si="6"/>
        <v>Opuntia ficus-indica</v>
      </c>
      <c r="I181" s="4" t="str">
        <v>Tithonia diversifolia</v>
      </c>
      <c r="N181" s="4" t="str">
        <v>subspicta</v>
      </c>
      <c r="O181" s="4" t="str">
        <v>subspicta</v>
      </c>
      <c r="P181" s="4" t="str">
        <v>subspicta</v>
      </c>
      <c r="Q181" s="4" t="str">
        <v>subspicta</v>
      </c>
      <c r="R181" s="4" t="str">
        <v>subspicta</v>
      </c>
      <c r="S181" s="4" t="str">
        <v>subspicta</v>
      </c>
      <c r="T181" s="4" t="str">
        <v>subspicta</v>
      </c>
      <c r="U181" s="4" t="str">
        <v>subspicta</v>
      </c>
      <c r="V181" s="4" t="str">
        <v>subspicta</v>
      </c>
      <c r="W181" s="4" t="str">
        <v>subspicta</v>
      </c>
      <c r="X181" s="4" t="str">
        <v>subspicta</v>
      </c>
      <c r="Y181" s="4" t="str">
        <v>subspicta</v>
      </c>
      <c r="Z181" s="4" t="str">
        <v>subspicta</v>
      </c>
      <c r="AA181" s="4" t="str">
        <v>subspicta</v>
      </c>
      <c r="AB181" s="4" t="str">
        <v>subspicta</v>
      </c>
      <c r="AC181" s="4" t="str">
        <v>subspicta</v>
      </c>
      <c r="AD181" s="4" t="str">
        <v>subspicta</v>
      </c>
      <c r="AE181" s="4" t="str">
        <v>subspicta</v>
      </c>
      <c r="AF181" s="4" t="str">
        <v>subspicta</v>
      </c>
      <c r="AG181" s="4" t="str">
        <v>subspicta</v>
      </c>
      <c r="AH181" s="4" t="str">
        <v>subspicta</v>
      </c>
      <c r="AI181" s="4" t="str">
        <v>subspicta</v>
      </c>
      <c r="AJ181" s="4" t="str">
        <v>subspicta</v>
      </c>
      <c r="AK181" s="4" t="str">
        <v>subspicta</v>
      </c>
      <c r="AL181" s="4" t="str">
        <v>subspicta</v>
      </c>
      <c r="AM181" s="4" t="str">
        <v>subspicta</v>
      </c>
      <c r="AN181" s="4" t="str">
        <v>subspicta</v>
      </c>
      <c r="AO181" s="4" t="str">
        <v>subspicta</v>
      </c>
      <c r="AP181" s="4" t="str">
        <v>subspicta</v>
      </c>
      <c r="AQ181" s="4" t="str">
        <v>subspicta</v>
      </c>
      <c r="AS181" s="4" t="str">
        <v>Atriplex nummularia</v>
      </c>
      <c r="AT181" s="4" t="str">
        <v>Atriplex nummularia</v>
      </c>
      <c r="AU181" s="4" t="str">
        <v>Atriplex nummularia</v>
      </c>
      <c r="AV181" s="4" t="str">
        <v>Atriplex nummularia</v>
      </c>
      <c r="AW181" s="4" t="str">
        <v>Atriplex nummularia</v>
      </c>
      <c r="AX181" s="4" t="str">
        <v>Atriplex nummularia</v>
      </c>
      <c r="AY181" s="4" t="str">
        <v>Atriplex nummularia</v>
      </c>
      <c r="AZ181" s="4" t="str">
        <v>Atriplex nummularia</v>
      </c>
      <c r="BA181" s="4" t="str">
        <v>Atriplex nummularia</v>
      </c>
      <c r="BB181" s="4" t="str">
        <v>Atriplex nummularia</v>
      </c>
      <c r="BC181" s="4" t="str">
        <v>Atriplex nummularia</v>
      </c>
      <c r="BD181" s="4" t="str">
        <v>Atriplex nummularia</v>
      </c>
      <c r="BE181" s="4" t="str">
        <v>Atriplex nummularia</v>
      </c>
      <c r="BF181" s="4" t="str">
        <v>Atriplex nummularia</v>
      </c>
      <c r="BG181" s="4" t="str">
        <v>Atriplex nummularia</v>
      </c>
      <c r="BH181" s="4" t="str">
        <v>Atriplex nummularia</v>
      </c>
      <c r="BI181" s="4" t="str">
        <v>Atriplex nummularia</v>
      </c>
      <c r="BJ181" s="4" t="str">
        <v>Atriplex nummularia</v>
      </c>
      <c r="BK181" s="4" t="str">
        <v>Atriplex nummularia</v>
      </c>
      <c r="BL181" s="4" t="str">
        <v>Atriplex nummularia</v>
      </c>
      <c r="BM181" s="4" t="str">
        <v>Atriplex nummularia</v>
      </c>
      <c r="BN181" s="4" t="str">
        <v>Atriplex nummularia</v>
      </c>
      <c r="BO181" s="4" t="str">
        <v>Atriplex nummularia</v>
      </c>
      <c r="BP181" s="4" t="str">
        <v>Atriplex nummularia</v>
      </c>
      <c r="BQ181" s="4" t="str">
        <v>Atriplex nummularia</v>
      </c>
      <c r="BR181" s="4" t="str">
        <v>Atriplex nummularia</v>
      </c>
      <c r="BS181" s="4" t="str">
        <v>Atriplex nummularia</v>
      </c>
      <c r="BT181" s="4" t="str">
        <v>Atriplex nummularia</v>
      </c>
      <c r="BU181" s="4" t="str">
        <v>Atriplex nummularia</v>
      </c>
      <c r="BV181" s="4" t="str">
        <v>Atriplex nummularia</v>
      </c>
      <c r="BX181" s="4" t="str">
        <v>subspicta</v>
      </c>
      <c r="BY181" s="4" t="str">
        <v>subspicta</v>
      </c>
      <c r="BZ181" s="4" t="str">
        <v>subspicta</v>
      </c>
      <c r="CA181" s="4" t="str">
        <v>subspicta</v>
      </c>
      <c r="CB181" s="4" t="str">
        <v>subspicta</v>
      </c>
      <c r="CC181" s="4" t="str">
        <v>subspicta</v>
      </c>
      <c r="CD181" s="4" t="str">
        <v>subspicta</v>
      </c>
      <c r="CE181" s="4" t="str">
        <v>subspicta</v>
      </c>
      <c r="CF181" s="4" t="str">
        <v>subspicta</v>
      </c>
      <c r="CG181" s="4" t="str">
        <v>subspicta</v>
      </c>
      <c r="CH181" s="4" t="str">
        <v>subspicta</v>
      </c>
      <c r="CI181" s="4" t="str">
        <v>subspicta</v>
      </c>
      <c r="CJ181" s="4" t="str">
        <v>subspicta</v>
      </c>
      <c r="CK181" s="4" t="str">
        <v>subspicta</v>
      </c>
      <c r="CL181" s="4" t="str">
        <v>subspicta</v>
      </c>
      <c r="CM181" s="4" t="str">
        <v>subspicta</v>
      </c>
      <c r="CN181" s="4" t="str">
        <v>subspicta</v>
      </c>
      <c r="CO181" s="4" t="str">
        <v>subspicta</v>
      </c>
      <c r="CP181" s="4" t="str">
        <v>subspicta</v>
      </c>
      <c r="CQ181" s="4" t="str">
        <v>subspicta</v>
      </c>
      <c r="CR181" s="4" t="str">
        <v>subspicta</v>
      </c>
      <c r="CS181" s="4" t="str">
        <v>subspicta</v>
      </c>
      <c r="CT181" s="4" t="str">
        <v>subspicta</v>
      </c>
      <c r="CU181" s="4" t="str">
        <v>subspicta</v>
      </c>
      <c r="CV181" s="4" t="str">
        <v>subspicta</v>
      </c>
      <c r="CW181" s="4" t="str">
        <v>subspicta</v>
      </c>
      <c r="CX181" s="4" t="str">
        <v>subspicta</v>
      </c>
      <c r="CY181" s="4" t="str">
        <v>subspicta</v>
      </c>
      <c r="CZ181" s="4" t="str">
        <v>subspicta</v>
      </c>
      <c r="DA181" s="4" t="str">
        <v>subspicta</v>
      </c>
    </row>
    <row r="182" spans="1:105" x14ac:dyDescent="0.35">
      <c r="A182" s="4" t="s">
        <v>3980</v>
      </c>
      <c r="C182" s="4" t="s">
        <v>3981</v>
      </c>
      <c r="D182" s="4" t="s">
        <v>109</v>
      </c>
      <c r="E182" s="4" t="s">
        <v>109</v>
      </c>
      <c r="G182" s="4" t="str">
        <f t="shared" si="6"/>
        <v>Palm</v>
      </c>
      <c r="I182" s="4" t="str">
        <v>Uapaca kirkiana</v>
      </c>
      <c r="N182" s="4" t="str">
        <v>suffrutescens</v>
      </c>
      <c r="O182" s="4" t="str">
        <v>suffrutescens</v>
      </c>
      <c r="P182" s="4" t="str">
        <v>suffrutescens</v>
      </c>
      <c r="Q182" s="4" t="str">
        <v>suffrutescens</v>
      </c>
      <c r="R182" s="4" t="str">
        <v>suffrutescens</v>
      </c>
      <c r="S182" s="4" t="str">
        <v>suffrutescens</v>
      </c>
      <c r="T182" s="4" t="str">
        <v>suffrutescens</v>
      </c>
      <c r="U182" s="4" t="str">
        <v>suffrutescens</v>
      </c>
      <c r="V182" s="4" t="str">
        <v>suffrutescens</v>
      </c>
      <c r="W182" s="4" t="str">
        <v>suffrutescens</v>
      </c>
      <c r="X182" s="4" t="str">
        <v>suffrutescens</v>
      </c>
      <c r="Y182" s="4" t="str">
        <v>suffrutescens</v>
      </c>
      <c r="Z182" s="4" t="str">
        <v>suffrutescens</v>
      </c>
      <c r="AA182" s="4" t="str">
        <v>suffrutescens</v>
      </c>
      <c r="AB182" s="4" t="str">
        <v>suffrutescens</v>
      </c>
      <c r="AC182" s="4" t="str">
        <v>suffrutescens</v>
      </c>
      <c r="AD182" s="4" t="str">
        <v>suffrutescens</v>
      </c>
      <c r="AE182" s="4" t="str">
        <v>suffrutescens</v>
      </c>
      <c r="AF182" s="4" t="str">
        <v>suffrutescens</v>
      </c>
      <c r="AG182" s="4" t="str">
        <v>suffrutescens</v>
      </c>
      <c r="AH182" s="4" t="str">
        <v>suffrutescens</v>
      </c>
      <c r="AI182" s="4" t="str">
        <v>suffrutescens</v>
      </c>
      <c r="AJ182" s="4" t="str">
        <v>suffrutescens</v>
      </c>
      <c r="AK182" s="4" t="str">
        <v>suffrutescens</v>
      </c>
      <c r="AL182" s="4" t="str">
        <v>suffrutescens</v>
      </c>
      <c r="AM182" s="4" t="str">
        <v>suffrutescens</v>
      </c>
      <c r="AN182" s="4" t="str">
        <v>suffrutescens</v>
      </c>
      <c r="AO182" s="4" t="str">
        <v>suffrutescens</v>
      </c>
      <c r="AP182" s="4" t="str">
        <v>suffrutescens</v>
      </c>
      <c r="AQ182" s="4" t="str">
        <v>suffrutescens</v>
      </c>
      <c r="AS182" s="4" t="str">
        <v>Azadirachta indica</v>
      </c>
      <c r="AT182" s="4" t="str">
        <v>Azadirachta indica</v>
      </c>
      <c r="AU182" s="4" t="str">
        <v>Azadirachta indica</v>
      </c>
      <c r="AV182" s="4" t="str">
        <v>Azadirachta indica</v>
      </c>
      <c r="AW182" s="4" t="str">
        <v>Azadirachta indica</v>
      </c>
      <c r="AX182" s="4" t="str">
        <v>Azadirachta indica</v>
      </c>
      <c r="AY182" s="4" t="str">
        <v>Azadirachta indica</v>
      </c>
      <c r="AZ182" s="4" t="str">
        <v>Azadirachta indica</v>
      </c>
      <c r="BA182" s="4" t="str">
        <v>Azadirachta indica</v>
      </c>
      <c r="BB182" s="4" t="str">
        <v>Azadirachta indica</v>
      </c>
      <c r="BC182" s="4" t="str">
        <v>Azadirachta indica</v>
      </c>
      <c r="BD182" s="4" t="str">
        <v>Azadirachta indica</v>
      </c>
      <c r="BE182" s="4" t="str">
        <v>Azadirachta indica</v>
      </c>
      <c r="BF182" s="4" t="str">
        <v>Azadirachta indica</v>
      </c>
      <c r="BG182" s="4" t="str">
        <v>Azadirachta indica</v>
      </c>
      <c r="BH182" s="4" t="str">
        <v>Azadirachta indica</v>
      </c>
      <c r="BI182" s="4" t="str">
        <v>Azadirachta indica</v>
      </c>
      <c r="BJ182" s="4" t="str">
        <v>Azadirachta indica</v>
      </c>
      <c r="BK182" s="4" t="str">
        <v>Azadirachta indica</v>
      </c>
      <c r="BL182" s="4" t="str">
        <v>Azadirachta indica</v>
      </c>
      <c r="BM182" s="4" t="str">
        <v>Azadirachta indica</v>
      </c>
      <c r="BN182" s="4" t="str">
        <v>Azadirachta indica</v>
      </c>
      <c r="BO182" s="4" t="str">
        <v>Azadirachta indica</v>
      </c>
      <c r="BP182" s="4" t="str">
        <v>Azadirachta indica</v>
      </c>
      <c r="BQ182" s="4" t="str">
        <v>Azadirachta indica</v>
      </c>
      <c r="BR182" s="4" t="str">
        <v>Azadirachta indica</v>
      </c>
      <c r="BS182" s="4" t="str">
        <v>Azadirachta indica</v>
      </c>
      <c r="BT182" s="4" t="str">
        <v>Azadirachta indica</v>
      </c>
      <c r="BU182" s="4" t="str">
        <v>Azadirachta indica</v>
      </c>
      <c r="BV182" s="4" t="str">
        <v>Azadirachta indica</v>
      </c>
      <c r="BX182" s="4" t="str">
        <v>suffrutescens</v>
      </c>
      <c r="BY182" s="4" t="str">
        <v>suffrutescens</v>
      </c>
      <c r="BZ182" s="4" t="str">
        <v>suffrutescens</v>
      </c>
      <c r="CA182" s="4" t="str">
        <v>suffrutescens</v>
      </c>
      <c r="CB182" s="4" t="str">
        <v>suffrutescens</v>
      </c>
      <c r="CC182" s="4" t="str">
        <v>suffrutescens</v>
      </c>
      <c r="CD182" s="4" t="str">
        <v>suffrutescens</v>
      </c>
      <c r="CE182" s="4" t="str">
        <v>suffrutescens</v>
      </c>
      <c r="CF182" s="4" t="str">
        <v>suffrutescens</v>
      </c>
      <c r="CG182" s="4" t="str">
        <v>suffrutescens</v>
      </c>
      <c r="CH182" s="4" t="str">
        <v>suffrutescens</v>
      </c>
      <c r="CI182" s="4" t="str">
        <v>suffrutescens</v>
      </c>
      <c r="CJ182" s="4" t="str">
        <v>suffrutescens</v>
      </c>
      <c r="CK182" s="4" t="str">
        <v>suffrutescens</v>
      </c>
      <c r="CL182" s="4" t="str">
        <v>suffrutescens</v>
      </c>
      <c r="CM182" s="4" t="str">
        <v>suffrutescens</v>
      </c>
      <c r="CN182" s="4" t="str">
        <v>suffrutescens</v>
      </c>
      <c r="CO182" s="4" t="str">
        <v>suffrutescens</v>
      </c>
      <c r="CP182" s="4" t="str">
        <v>suffrutescens</v>
      </c>
      <c r="CQ182" s="4" t="str">
        <v>suffrutescens</v>
      </c>
      <c r="CR182" s="4" t="str">
        <v>suffrutescens</v>
      </c>
      <c r="CS182" s="4" t="str">
        <v>suffrutescens</v>
      </c>
      <c r="CT182" s="4" t="str">
        <v>suffrutescens</v>
      </c>
      <c r="CU182" s="4" t="str">
        <v>suffrutescens</v>
      </c>
      <c r="CV182" s="4" t="str">
        <v>suffrutescens</v>
      </c>
      <c r="CW182" s="4" t="str">
        <v>suffrutescens</v>
      </c>
      <c r="CX182" s="4" t="str">
        <v>suffrutescens</v>
      </c>
      <c r="CY182" s="4" t="str">
        <v>suffrutescens</v>
      </c>
      <c r="CZ182" s="4" t="str">
        <v>suffrutescens</v>
      </c>
      <c r="DA182" s="4" t="str">
        <v>suffrutescens</v>
      </c>
    </row>
    <row r="183" spans="1:105" x14ac:dyDescent="0.35">
      <c r="A183" s="4" t="s">
        <v>3982</v>
      </c>
      <c r="C183" s="4" t="s">
        <v>3983</v>
      </c>
      <c r="D183" s="4" t="s">
        <v>109</v>
      </c>
      <c r="E183" s="4" t="s">
        <v>109</v>
      </c>
      <c r="G183" s="4" t="str">
        <f t="shared" si="6"/>
        <v>Parkia biglobosa</v>
      </c>
      <c r="I183" s="4" t="str">
        <v>Unspecified Tree</v>
      </c>
      <c r="N183" s="4" t="str">
        <v>texensis</v>
      </c>
      <c r="O183" s="4" t="str">
        <v>texensis</v>
      </c>
      <c r="P183" s="4" t="str">
        <v>texensis</v>
      </c>
      <c r="Q183" s="4" t="str">
        <v>texensis</v>
      </c>
      <c r="R183" s="4" t="str">
        <v>texensis</v>
      </c>
      <c r="S183" s="4" t="str">
        <v>texensis</v>
      </c>
      <c r="T183" s="4" t="str">
        <v>texensis</v>
      </c>
      <c r="U183" s="4" t="str">
        <v>texensis</v>
      </c>
      <c r="V183" s="4" t="str">
        <v>texensis</v>
      </c>
      <c r="W183" s="4" t="str">
        <v>texensis</v>
      </c>
      <c r="X183" s="4" t="str">
        <v>texensis</v>
      </c>
      <c r="Y183" s="4" t="str">
        <v>texensis</v>
      </c>
      <c r="Z183" s="4" t="str">
        <v>texensis</v>
      </c>
      <c r="AA183" s="4" t="str">
        <v>texensis</v>
      </c>
      <c r="AB183" s="4" t="str">
        <v>texensis</v>
      </c>
      <c r="AC183" s="4" t="str">
        <v>texensis</v>
      </c>
      <c r="AD183" s="4" t="str">
        <v>texensis</v>
      </c>
      <c r="AE183" s="4" t="str">
        <v>texensis</v>
      </c>
      <c r="AF183" s="4" t="str">
        <v>texensis</v>
      </c>
      <c r="AG183" s="4" t="str">
        <v>texensis</v>
      </c>
      <c r="AH183" s="4" t="str">
        <v>texensis</v>
      </c>
      <c r="AI183" s="4" t="str">
        <v>texensis</v>
      </c>
      <c r="AJ183" s="4" t="str">
        <v>texensis</v>
      </c>
      <c r="AK183" s="4" t="str">
        <v>texensis</v>
      </c>
      <c r="AL183" s="4" t="str">
        <v>texensis</v>
      </c>
      <c r="AM183" s="4" t="str">
        <v>texensis</v>
      </c>
      <c r="AN183" s="4" t="str">
        <v>texensis</v>
      </c>
      <c r="AO183" s="4" t="str">
        <v>texensis</v>
      </c>
      <c r="AP183" s="4" t="str">
        <v>texensis</v>
      </c>
      <c r="AQ183" s="4" t="str">
        <v>texensis</v>
      </c>
      <c r="AS183" s="4" t="str">
        <v>Balanites aegyptiaca</v>
      </c>
      <c r="AT183" s="4" t="str">
        <v>Balanites aegyptiaca</v>
      </c>
      <c r="AU183" s="4" t="str">
        <v>Balanites aegyptiaca</v>
      </c>
      <c r="AV183" s="4" t="str">
        <v>Balanites aegyptiaca</v>
      </c>
      <c r="AW183" s="4" t="str">
        <v>Balanites aegyptiaca</v>
      </c>
      <c r="AX183" s="4" t="str">
        <v>Balanites aegyptiaca</v>
      </c>
      <c r="AY183" s="4" t="str">
        <v>Balanites aegyptiaca</v>
      </c>
      <c r="AZ183" s="4" t="str">
        <v>Balanites aegyptiaca</v>
      </c>
      <c r="BA183" s="4" t="str">
        <v>Balanites aegyptiaca</v>
      </c>
      <c r="BB183" s="4" t="str">
        <v>Balanites aegyptiaca</v>
      </c>
      <c r="BC183" s="4" t="str">
        <v>Balanites aegyptiaca</v>
      </c>
      <c r="BD183" s="4" t="str">
        <v>Balanites aegyptiaca</v>
      </c>
      <c r="BE183" s="4" t="str">
        <v>Balanites aegyptiaca</v>
      </c>
      <c r="BF183" s="4" t="str">
        <v>Balanites aegyptiaca</v>
      </c>
      <c r="BG183" s="4" t="str">
        <v>Balanites aegyptiaca</v>
      </c>
      <c r="BH183" s="4" t="str">
        <v>Balanites aegyptiaca</v>
      </c>
      <c r="BI183" s="4" t="str">
        <v>Balanites aegyptiaca</v>
      </c>
      <c r="BJ183" s="4" t="str">
        <v>Balanites aegyptiaca</v>
      </c>
      <c r="BK183" s="4" t="str">
        <v>Balanites aegyptiaca</v>
      </c>
      <c r="BL183" s="4" t="str">
        <v>Balanites aegyptiaca</v>
      </c>
      <c r="BM183" s="4" t="str">
        <v>Balanites aegyptiaca</v>
      </c>
      <c r="BN183" s="4" t="str">
        <v>Balanites aegyptiaca</v>
      </c>
      <c r="BO183" s="4" t="str">
        <v>Balanites aegyptiaca</v>
      </c>
      <c r="BP183" s="4" t="str">
        <v>Balanites aegyptiaca</v>
      </c>
      <c r="BQ183" s="4" t="str">
        <v>Balanites aegyptiaca</v>
      </c>
      <c r="BR183" s="4" t="str">
        <v>Balanites aegyptiaca</v>
      </c>
      <c r="BS183" s="4" t="str">
        <v>Balanites aegyptiaca</v>
      </c>
      <c r="BT183" s="4" t="str">
        <v>Balanites aegyptiaca</v>
      </c>
      <c r="BU183" s="4" t="str">
        <v>Balanites aegyptiaca</v>
      </c>
      <c r="BV183" s="4" t="str">
        <v>Balanites aegyptiaca</v>
      </c>
      <c r="BX183" s="4" t="str">
        <v>texensis</v>
      </c>
      <c r="BY183" s="4" t="str">
        <v>texensis</v>
      </c>
      <c r="BZ183" s="4" t="str">
        <v>texensis</v>
      </c>
      <c r="CA183" s="4" t="str">
        <v>texensis</v>
      </c>
      <c r="CB183" s="4" t="str">
        <v>texensis</v>
      </c>
      <c r="CC183" s="4" t="str">
        <v>texensis</v>
      </c>
      <c r="CD183" s="4" t="str">
        <v>texensis</v>
      </c>
      <c r="CE183" s="4" t="str">
        <v>texensis</v>
      </c>
      <c r="CF183" s="4" t="str">
        <v>texensis</v>
      </c>
      <c r="CG183" s="4" t="str">
        <v>texensis</v>
      </c>
      <c r="CH183" s="4" t="str">
        <v>texensis</v>
      </c>
      <c r="CI183" s="4" t="str">
        <v>texensis</v>
      </c>
      <c r="CJ183" s="4" t="str">
        <v>texensis</v>
      </c>
      <c r="CK183" s="4" t="str">
        <v>texensis</v>
      </c>
      <c r="CL183" s="4" t="str">
        <v>texensis</v>
      </c>
      <c r="CM183" s="4" t="str">
        <v>texensis</v>
      </c>
      <c r="CN183" s="4" t="str">
        <v>texensis</v>
      </c>
      <c r="CO183" s="4" t="str">
        <v>texensis</v>
      </c>
      <c r="CP183" s="4" t="str">
        <v>texensis</v>
      </c>
      <c r="CQ183" s="4" t="str">
        <v>texensis</v>
      </c>
      <c r="CR183" s="4" t="str">
        <v>texensis</v>
      </c>
      <c r="CS183" s="4" t="str">
        <v>texensis</v>
      </c>
      <c r="CT183" s="4" t="str">
        <v>texensis</v>
      </c>
      <c r="CU183" s="4" t="str">
        <v>texensis</v>
      </c>
      <c r="CV183" s="4" t="str">
        <v>texensis</v>
      </c>
      <c r="CW183" s="4" t="str">
        <v>texensis</v>
      </c>
      <c r="CX183" s="4" t="str">
        <v>texensis</v>
      </c>
      <c r="CY183" s="4" t="str">
        <v>texensis</v>
      </c>
      <c r="CZ183" s="4" t="str">
        <v>texensis</v>
      </c>
      <c r="DA183" s="4" t="str">
        <v>texensis</v>
      </c>
    </row>
    <row r="184" spans="1:105" x14ac:dyDescent="0.35">
      <c r="A184" s="4" t="s">
        <v>3984</v>
      </c>
      <c r="C184" s="4" t="s">
        <v>3983</v>
      </c>
      <c r="D184" s="4" t="s">
        <v>109</v>
      </c>
      <c r="E184" s="4" t="s">
        <v>109</v>
      </c>
      <c r="G184" s="4" t="str">
        <f t="shared" si="6"/>
        <v>Paulownia fortunei</v>
      </c>
      <c r="I184" s="4" t="str">
        <v>Vachellia karroo</v>
      </c>
      <c r="N184" s="4" t="str">
        <v>tomentellum</v>
      </c>
      <c r="O184" s="4" t="str">
        <v>tomentellum</v>
      </c>
      <c r="P184" s="4" t="str">
        <v>tomentellum</v>
      </c>
      <c r="Q184" s="4" t="str">
        <v>tomentellum</v>
      </c>
      <c r="R184" s="4" t="str">
        <v>tomentellum</v>
      </c>
      <c r="S184" s="4" t="str">
        <v>tomentellum</v>
      </c>
      <c r="T184" s="4" t="str">
        <v>tomentellum</v>
      </c>
      <c r="U184" s="4" t="str">
        <v>tomentellum</v>
      </c>
      <c r="V184" s="4" t="str">
        <v>tomentellum</v>
      </c>
      <c r="W184" s="4" t="str">
        <v>tomentellum</v>
      </c>
      <c r="X184" s="4" t="str">
        <v>tomentellum</v>
      </c>
      <c r="Y184" s="4" t="str">
        <v>tomentellum</v>
      </c>
      <c r="Z184" s="4" t="str">
        <v>tomentellum</v>
      </c>
      <c r="AA184" s="4" t="str">
        <v>tomentellum</v>
      </c>
      <c r="AB184" s="4" t="str">
        <v>tomentellum</v>
      </c>
      <c r="AC184" s="4" t="str">
        <v>tomentellum</v>
      </c>
      <c r="AD184" s="4" t="str">
        <v>tomentellum</v>
      </c>
      <c r="AE184" s="4" t="str">
        <v>tomentellum</v>
      </c>
      <c r="AF184" s="4" t="str">
        <v>tomentellum</v>
      </c>
      <c r="AG184" s="4" t="str">
        <v>tomentellum</v>
      </c>
      <c r="AH184" s="4" t="str">
        <v>tomentellum</v>
      </c>
      <c r="AI184" s="4" t="str">
        <v>tomentellum</v>
      </c>
      <c r="AJ184" s="4" t="str">
        <v>tomentellum</v>
      </c>
      <c r="AK184" s="4" t="str">
        <v>tomentellum</v>
      </c>
      <c r="AL184" s="4" t="str">
        <v>tomentellum</v>
      </c>
      <c r="AM184" s="4" t="str">
        <v>tomentellum</v>
      </c>
      <c r="AN184" s="4" t="str">
        <v>tomentellum</v>
      </c>
      <c r="AO184" s="4" t="str">
        <v>tomentellum</v>
      </c>
      <c r="AP184" s="4" t="str">
        <v>tomentellum</v>
      </c>
      <c r="AQ184" s="4" t="str">
        <v>tomentellum</v>
      </c>
      <c r="AS184" s="4" t="str">
        <v>Bauhinia reticulata</v>
      </c>
      <c r="AT184" s="4" t="str">
        <v>Bauhinia reticulata</v>
      </c>
      <c r="AU184" s="4" t="str">
        <v>Bauhinia reticulata</v>
      </c>
      <c r="AV184" s="4" t="str">
        <v>Bauhinia reticulata</v>
      </c>
      <c r="AW184" s="4" t="str">
        <v>Bauhinia reticulata</v>
      </c>
      <c r="AX184" s="4" t="str">
        <v>Bauhinia reticulata</v>
      </c>
      <c r="AY184" s="4" t="str">
        <v>Bauhinia reticulata</v>
      </c>
      <c r="AZ184" s="4" t="str">
        <v>Bauhinia reticulata</v>
      </c>
      <c r="BA184" s="4" t="str">
        <v>Bauhinia reticulata</v>
      </c>
      <c r="BB184" s="4" t="str">
        <v>Bauhinia reticulata</v>
      </c>
      <c r="BC184" s="4" t="str">
        <v>Bauhinia reticulata</v>
      </c>
      <c r="BD184" s="4" t="str">
        <v>Bauhinia reticulata</v>
      </c>
      <c r="BE184" s="4" t="str">
        <v>Bauhinia reticulata</v>
      </c>
      <c r="BF184" s="4" t="str">
        <v>Bauhinia reticulata</v>
      </c>
      <c r="BG184" s="4" t="str">
        <v>Bauhinia reticulata</v>
      </c>
      <c r="BH184" s="4" t="str">
        <v>Bauhinia reticulata</v>
      </c>
      <c r="BI184" s="4" t="str">
        <v>Bauhinia reticulata</v>
      </c>
      <c r="BJ184" s="4" t="str">
        <v>Bauhinia reticulata</v>
      </c>
      <c r="BK184" s="4" t="str">
        <v>Bauhinia reticulata</v>
      </c>
      <c r="BL184" s="4" t="str">
        <v>Bauhinia reticulata</v>
      </c>
      <c r="BM184" s="4" t="str">
        <v>Bauhinia reticulata</v>
      </c>
      <c r="BN184" s="4" t="str">
        <v>Bauhinia reticulata</v>
      </c>
      <c r="BO184" s="4" t="str">
        <v>Bauhinia reticulata</v>
      </c>
      <c r="BP184" s="4" t="str">
        <v>Bauhinia reticulata</v>
      </c>
      <c r="BQ184" s="4" t="str">
        <v>Bauhinia reticulata</v>
      </c>
      <c r="BR184" s="4" t="str">
        <v>Bauhinia reticulata</v>
      </c>
      <c r="BS184" s="4" t="str">
        <v>Bauhinia reticulata</v>
      </c>
      <c r="BT184" s="4" t="str">
        <v>Bauhinia reticulata</v>
      </c>
      <c r="BU184" s="4" t="str">
        <v>Bauhinia reticulata</v>
      </c>
      <c r="BV184" s="4" t="str">
        <v>Bauhinia reticulata</v>
      </c>
      <c r="BX184" s="4" t="str">
        <v>tomentellum</v>
      </c>
      <c r="BY184" s="4" t="str">
        <v>tomentellum</v>
      </c>
      <c r="BZ184" s="4" t="str">
        <v>tomentellum</v>
      </c>
      <c r="CA184" s="4" t="str">
        <v>tomentellum</v>
      </c>
      <c r="CB184" s="4" t="str">
        <v>tomentellum</v>
      </c>
      <c r="CC184" s="4" t="str">
        <v>tomentellum</v>
      </c>
      <c r="CD184" s="4" t="str">
        <v>tomentellum</v>
      </c>
      <c r="CE184" s="4" t="str">
        <v>tomentellum</v>
      </c>
      <c r="CF184" s="4" t="str">
        <v>tomentellum</v>
      </c>
      <c r="CG184" s="4" t="str">
        <v>tomentellum</v>
      </c>
      <c r="CH184" s="4" t="str">
        <v>tomentellum</v>
      </c>
      <c r="CI184" s="4" t="str">
        <v>tomentellum</v>
      </c>
      <c r="CJ184" s="4" t="str">
        <v>tomentellum</v>
      </c>
      <c r="CK184" s="4" t="str">
        <v>tomentellum</v>
      </c>
      <c r="CL184" s="4" t="str">
        <v>tomentellum</v>
      </c>
      <c r="CM184" s="4" t="str">
        <v>tomentellum</v>
      </c>
      <c r="CN184" s="4" t="str">
        <v>tomentellum</v>
      </c>
      <c r="CO184" s="4" t="str">
        <v>tomentellum</v>
      </c>
      <c r="CP184" s="4" t="str">
        <v>tomentellum</v>
      </c>
      <c r="CQ184" s="4" t="str">
        <v>tomentellum</v>
      </c>
      <c r="CR184" s="4" t="str">
        <v>tomentellum</v>
      </c>
      <c r="CS184" s="4" t="str">
        <v>tomentellum</v>
      </c>
      <c r="CT184" s="4" t="str">
        <v>tomentellum</v>
      </c>
      <c r="CU184" s="4" t="str">
        <v>tomentellum</v>
      </c>
      <c r="CV184" s="4" t="str">
        <v>tomentellum</v>
      </c>
      <c r="CW184" s="4" t="str">
        <v>tomentellum</v>
      </c>
      <c r="CX184" s="4" t="str">
        <v>tomentellum</v>
      </c>
      <c r="CY184" s="4" t="str">
        <v>tomentellum</v>
      </c>
      <c r="CZ184" s="4" t="str">
        <v>tomentellum</v>
      </c>
      <c r="DA184" s="4" t="str">
        <v>tomentellum</v>
      </c>
    </row>
    <row r="185" spans="1:105" x14ac:dyDescent="0.35">
      <c r="A185" s="4" t="s">
        <v>3985</v>
      </c>
      <c r="B185" s="4" t="s">
        <v>3986</v>
      </c>
      <c r="C185" s="4" t="s">
        <v>3987</v>
      </c>
      <c r="D185" s="4" t="s">
        <v>109</v>
      </c>
      <c r="G185" s="4" t="str">
        <f t="shared" si="6"/>
        <v>Bauhinia reticulata</v>
      </c>
      <c r="I185" s="4" t="str">
        <v>Vachellia seyal</v>
      </c>
      <c r="N185" s="4" t="str">
        <v>transvaalensis</v>
      </c>
      <c r="O185" s="4" t="str">
        <v>transvaalensis</v>
      </c>
      <c r="P185" s="4" t="str">
        <v>transvaalensis</v>
      </c>
      <c r="Q185" s="4" t="str">
        <v>transvaalensis</v>
      </c>
      <c r="R185" s="4" t="str">
        <v>transvaalensis</v>
      </c>
      <c r="S185" s="4" t="str">
        <v>transvaalensis</v>
      </c>
      <c r="T185" s="4" t="str">
        <v>transvaalensis</v>
      </c>
      <c r="U185" s="4" t="str">
        <v>transvaalensis</v>
      </c>
      <c r="V185" s="4" t="str">
        <v>transvaalensis</v>
      </c>
      <c r="W185" s="4" t="str">
        <v>transvaalensis</v>
      </c>
      <c r="X185" s="4" t="str">
        <v>transvaalensis</v>
      </c>
      <c r="Y185" s="4" t="str">
        <v>transvaalensis</v>
      </c>
      <c r="Z185" s="4" t="str">
        <v>transvaalensis</v>
      </c>
      <c r="AA185" s="4" t="str">
        <v>transvaalensis</v>
      </c>
      <c r="AB185" s="4" t="str">
        <v>transvaalensis</v>
      </c>
      <c r="AC185" s="4" t="str">
        <v>transvaalensis</v>
      </c>
      <c r="AD185" s="4" t="str">
        <v>transvaalensis</v>
      </c>
      <c r="AE185" s="4" t="str">
        <v>transvaalensis</v>
      </c>
      <c r="AF185" s="4" t="str">
        <v>transvaalensis</v>
      </c>
      <c r="AG185" s="4" t="str">
        <v>transvaalensis</v>
      </c>
      <c r="AH185" s="4" t="str">
        <v>transvaalensis</v>
      </c>
      <c r="AI185" s="4" t="str">
        <v>transvaalensis</v>
      </c>
      <c r="AJ185" s="4" t="str">
        <v>transvaalensis</v>
      </c>
      <c r="AK185" s="4" t="str">
        <v>transvaalensis</v>
      </c>
      <c r="AL185" s="4" t="str">
        <v>transvaalensis</v>
      </c>
      <c r="AM185" s="4" t="str">
        <v>transvaalensis</v>
      </c>
      <c r="AN185" s="4" t="str">
        <v>transvaalensis</v>
      </c>
      <c r="AO185" s="4" t="str">
        <v>transvaalensis</v>
      </c>
      <c r="AP185" s="4" t="str">
        <v>transvaalensis</v>
      </c>
      <c r="AQ185" s="4" t="str">
        <v>transvaalensis</v>
      </c>
      <c r="AS185" s="4" t="str">
        <v>Bauhinia rufescens</v>
      </c>
      <c r="AT185" s="4" t="str">
        <v>Bauhinia rufescens</v>
      </c>
      <c r="AU185" s="4" t="str">
        <v>Bauhinia rufescens</v>
      </c>
      <c r="AV185" s="4" t="str">
        <v>Bauhinia rufescens</v>
      </c>
      <c r="AW185" s="4" t="str">
        <v>Bauhinia rufescens</v>
      </c>
      <c r="AX185" s="4" t="str">
        <v>Bauhinia rufescens</v>
      </c>
      <c r="AY185" s="4" t="str">
        <v>Bauhinia rufescens</v>
      </c>
      <c r="AZ185" s="4" t="str">
        <v>Bauhinia rufescens</v>
      </c>
      <c r="BA185" s="4" t="str">
        <v>Bauhinia rufescens</v>
      </c>
      <c r="BB185" s="4" t="str">
        <v>Bauhinia rufescens</v>
      </c>
      <c r="BC185" s="4" t="str">
        <v>Bauhinia rufescens</v>
      </c>
      <c r="BD185" s="4" t="str">
        <v>Bauhinia rufescens</v>
      </c>
      <c r="BE185" s="4" t="str">
        <v>Bauhinia rufescens</v>
      </c>
      <c r="BF185" s="4" t="str">
        <v>Bauhinia rufescens</v>
      </c>
      <c r="BG185" s="4" t="str">
        <v>Bauhinia rufescens</v>
      </c>
      <c r="BH185" s="4" t="str">
        <v>Bauhinia rufescens</v>
      </c>
      <c r="BI185" s="4" t="str">
        <v>Bauhinia rufescens</v>
      </c>
      <c r="BJ185" s="4" t="str">
        <v>Bauhinia rufescens</v>
      </c>
      <c r="BK185" s="4" t="str">
        <v>Bauhinia rufescens</v>
      </c>
      <c r="BL185" s="4" t="str">
        <v>Bauhinia rufescens</v>
      </c>
      <c r="BM185" s="4" t="str">
        <v>Bauhinia rufescens</v>
      </c>
      <c r="BN185" s="4" t="str">
        <v>Bauhinia rufescens</v>
      </c>
      <c r="BO185" s="4" t="str">
        <v>Bauhinia rufescens</v>
      </c>
      <c r="BP185" s="4" t="str">
        <v>Bauhinia rufescens</v>
      </c>
      <c r="BQ185" s="4" t="str">
        <v>Bauhinia rufescens</v>
      </c>
      <c r="BR185" s="4" t="str">
        <v>Bauhinia rufescens</v>
      </c>
      <c r="BS185" s="4" t="str">
        <v>Bauhinia rufescens</v>
      </c>
      <c r="BT185" s="4" t="str">
        <v>Bauhinia rufescens</v>
      </c>
      <c r="BU185" s="4" t="str">
        <v>Bauhinia rufescens</v>
      </c>
      <c r="BV185" s="4" t="str">
        <v>Bauhinia rufescens</v>
      </c>
      <c r="BX185" s="4" t="str">
        <v>transvaalensis</v>
      </c>
      <c r="BY185" s="4" t="str">
        <v>transvaalensis</v>
      </c>
      <c r="BZ185" s="4" t="str">
        <v>transvaalensis</v>
      </c>
      <c r="CA185" s="4" t="str">
        <v>transvaalensis</v>
      </c>
      <c r="CB185" s="4" t="str">
        <v>transvaalensis</v>
      </c>
      <c r="CC185" s="4" t="str">
        <v>transvaalensis</v>
      </c>
      <c r="CD185" s="4" t="str">
        <v>transvaalensis</v>
      </c>
      <c r="CE185" s="4" t="str">
        <v>transvaalensis</v>
      </c>
      <c r="CF185" s="4" t="str">
        <v>transvaalensis</v>
      </c>
      <c r="CG185" s="4" t="str">
        <v>transvaalensis</v>
      </c>
      <c r="CH185" s="4" t="str">
        <v>transvaalensis</v>
      </c>
      <c r="CI185" s="4" t="str">
        <v>transvaalensis</v>
      </c>
      <c r="CJ185" s="4" t="str">
        <v>transvaalensis</v>
      </c>
      <c r="CK185" s="4" t="str">
        <v>transvaalensis</v>
      </c>
      <c r="CL185" s="4" t="str">
        <v>transvaalensis</v>
      </c>
      <c r="CM185" s="4" t="str">
        <v>transvaalensis</v>
      </c>
      <c r="CN185" s="4" t="str">
        <v>transvaalensis</v>
      </c>
      <c r="CO185" s="4" t="str">
        <v>transvaalensis</v>
      </c>
      <c r="CP185" s="4" t="str">
        <v>transvaalensis</v>
      </c>
      <c r="CQ185" s="4" t="str">
        <v>transvaalensis</v>
      </c>
      <c r="CR185" s="4" t="str">
        <v>transvaalensis</v>
      </c>
      <c r="CS185" s="4" t="str">
        <v>transvaalensis</v>
      </c>
      <c r="CT185" s="4" t="str">
        <v>transvaalensis</v>
      </c>
      <c r="CU185" s="4" t="str">
        <v>transvaalensis</v>
      </c>
      <c r="CV185" s="4" t="str">
        <v>transvaalensis</v>
      </c>
      <c r="CW185" s="4" t="str">
        <v>transvaalensis</v>
      </c>
      <c r="CX185" s="4" t="str">
        <v>transvaalensis</v>
      </c>
      <c r="CY185" s="4" t="str">
        <v>transvaalensis</v>
      </c>
      <c r="CZ185" s="4" t="str">
        <v>transvaalensis</v>
      </c>
      <c r="DA185" s="4" t="str">
        <v>transvaalensis</v>
      </c>
    </row>
    <row r="186" spans="1:105" x14ac:dyDescent="0.35">
      <c r="A186" s="4" t="s">
        <v>2411</v>
      </c>
      <c r="C186" s="4" t="s">
        <v>3988</v>
      </c>
      <c r="D186" s="4" t="s">
        <v>109</v>
      </c>
      <c r="E186" s="4" t="s">
        <v>3989</v>
      </c>
      <c r="G186" s="4" t="str">
        <f t="shared" si="6"/>
        <v>Pinus patula</v>
      </c>
      <c r="I186" s="4" t="str">
        <v>Vitellaria paradoxa</v>
      </c>
      <c r="N186" s="4" t="str">
        <v>ugoensis</v>
      </c>
      <c r="O186" s="4" t="str">
        <v>ugoensis</v>
      </c>
      <c r="P186" s="4" t="str">
        <v>ugoensis</v>
      </c>
      <c r="Q186" s="4" t="str">
        <v>ugoensis</v>
      </c>
      <c r="R186" s="4" t="str">
        <v>ugoensis</v>
      </c>
      <c r="S186" s="4" t="str">
        <v>ugoensis</v>
      </c>
      <c r="T186" s="4" t="str">
        <v>ugoensis</v>
      </c>
      <c r="U186" s="4" t="str">
        <v>ugoensis</v>
      </c>
      <c r="V186" s="4" t="str">
        <v>ugoensis</v>
      </c>
      <c r="W186" s="4" t="str">
        <v>ugoensis</v>
      </c>
      <c r="X186" s="4" t="str">
        <v>ugoensis</v>
      </c>
      <c r="Y186" s="4" t="str">
        <v>ugoensis</v>
      </c>
      <c r="Z186" s="4" t="str">
        <v>ugoensis</v>
      </c>
      <c r="AA186" s="4" t="str">
        <v>ugoensis</v>
      </c>
      <c r="AB186" s="4" t="str">
        <v>ugoensis</v>
      </c>
      <c r="AC186" s="4" t="str">
        <v>ugoensis</v>
      </c>
      <c r="AD186" s="4" t="str">
        <v>ugoensis</v>
      </c>
      <c r="AE186" s="4" t="str">
        <v>ugoensis</v>
      </c>
      <c r="AF186" s="4" t="str">
        <v>ugoensis</v>
      </c>
      <c r="AG186" s="4" t="str">
        <v>ugoensis</v>
      </c>
      <c r="AH186" s="4" t="str">
        <v>ugoensis</v>
      </c>
      <c r="AI186" s="4" t="str">
        <v>ugoensis</v>
      </c>
      <c r="AJ186" s="4" t="str">
        <v>ugoensis</v>
      </c>
      <c r="AK186" s="4" t="str">
        <v>ugoensis</v>
      </c>
      <c r="AL186" s="4" t="str">
        <v>ugoensis</v>
      </c>
      <c r="AM186" s="4" t="str">
        <v>ugoensis</v>
      </c>
      <c r="AN186" s="4" t="str">
        <v>ugoensis</v>
      </c>
      <c r="AO186" s="4" t="str">
        <v>ugoensis</v>
      </c>
      <c r="AP186" s="4" t="str">
        <v>ugoensis</v>
      </c>
      <c r="AQ186" s="4" t="str">
        <v>ugoensis</v>
      </c>
      <c r="AS186" s="4" t="str">
        <v>Berchemia discolor</v>
      </c>
      <c r="AT186" s="4" t="str">
        <v>Berchemia discolor</v>
      </c>
      <c r="AU186" s="4" t="str">
        <v>Berchemia discolor</v>
      </c>
      <c r="AV186" s="4" t="str">
        <v>Berchemia discolor</v>
      </c>
      <c r="AW186" s="4" t="str">
        <v>Berchemia discolor</v>
      </c>
      <c r="AX186" s="4" t="str">
        <v>Berchemia discolor</v>
      </c>
      <c r="AY186" s="4" t="str">
        <v>Berchemia discolor</v>
      </c>
      <c r="AZ186" s="4" t="str">
        <v>Berchemia discolor</v>
      </c>
      <c r="BA186" s="4" t="str">
        <v>Berchemia discolor</v>
      </c>
      <c r="BB186" s="4" t="str">
        <v>Berchemia discolor</v>
      </c>
      <c r="BC186" s="4" t="str">
        <v>Berchemia discolor</v>
      </c>
      <c r="BD186" s="4" t="str">
        <v>Berchemia discolor</v>
      </c>
      <c r="BE186" s="4" t="str">
        <v>Berchemia discolor</v>
      </c>
      <c r="BF186" s="4" t="str">
        <v>Berchemia discolor</v>
      </c>
      <c r="BG186" s="4" t="str">
        <v>Berchemia discolor</v>
      </c>
      <c r="BH186" s="4" t="str">
        <v>Berchemia discolor</v>
      </c>
      <c r="BI186" s="4" t="str">
        <v>Berchemia discolor</v>
      </c>
      <c r="BJ186" s="4" t="str">
        <v>Berchemia discolor</v>
      </c>
      <c r="BK186" s="4" t="str">
        <v>Berchemia discolor</v>
      </c>
      <c r="BL186" s="4" t="str">
        <v>Berchemia discolor</v>
      </c>
      <c r="BM186" s="4" t="str">
        <v>Berchemia discolor</v>
      </c>
      <c r="BN186" s="4" t="str">
        <v>Berchemia discolor</v>
      </c>
      <c r="BO186" s="4" t="str">
        <v>Berchemia discolor</v>
      </c>
      <c r="BP186" s="4" t="str">
        <v>Berchemia discolor</v>
      </c>
      <c r="BQ186" s="4" t="str">
        <v>Berchemia discolor</v>
      </c>
      <c r="BR186" s="4" t="str">
        <v>Berchemia discolor</v>
      </c>
      <c r="BS186" s="4" t="str">
        <v>Berchemia discolor</v>
      </c>
      <c r="BT186" s="4" t="str">
        <v>Berchemia discolor</v>
      </c>
      <c r="BU186" s="4" t="str">
        <v>Berchemia discolor</v>
      </c>
      <c r="BV186" s="4" t="str">
        <v>Berchemia discolor</v>
      </c>
      <c r="BX186" s="4" t="str">
        <v>ugoensis</v>
      </c>
      <c r="BY186" s="4" t="str">
        <v>ugoensis</v>
      </c>
      <c r="BZ186" s="4" t="str">
        <v>ugoensis</v>
      </c>
      <c r="CA186" s="4" t="str">
        <v>ugoensis</v>
      </c>
      <c r="CB186" s="4" t="str">
        <v>ugoensis</v>
      </c>
      <c r="CC186" s="4" t="str">
        <v>ugoensis</v>
      </c>
      <c r="CD186" s="4" t="str">
        <v>ugoensis</v>
      </c>
      <c r="CE186" s="4" t="str">
        <v>ugoensis</v>
      </c>
      <c r="CF186" s="4" t="str">
        <v>ugoensis</v>
      </c>
      <c r="CG186" s="4" t="str">
        <v>ugoensis</v>
      </c>
      <c r="CH186" s="4" t="str">
        <v>ugoensis</v>
      </c>
      <c r="CI186" s="4" t="str">
        <v>ugoensis</v>
      </c>
      <c r="CJ186" s="4" t="str">
        <v>ugoensis</v>
      </c>
      <c r="CK186" s="4" t="str">
        <v>ugoensis</v>
      </c>
      <c r="CL186" s="4" t="str">
        <v>ugoensis</v>
      </c>
      <c r="CM186" s="4" t="str">
        <v>ugoensis</v>
      </c>
      <c r="CN186" s="4" t="str">
        <v>ugoensis</v>
      </c>
      <c r="CO186" s="4" t="str">
        <v>ugoensis</v>
      </c>
      <c r="CP186" s="4" t="str">
        <v>ugoensis</v>
      </c>
      <c r="CQ186" s="4" t="str">
        <v>ugoensis</v>
      </c>
      <c r="CR186" s="4" t="str">
        <v>ugoensis</v>
      </c>
      <c r="CS186" s="4" t="str">
        <v>ugoensis</v>
      </c>
      <c r="CT186" s="4" t="str">
        <v>ugoensis</v>
      </c>
      <c r="CU186" s="4" t="str">
        <v>ugoensis</v>
      </c>
      <c r="CV186" s="4" t="str">
        <v>ugoensis</v>
      </c>
      <c r="CW186" s="4" t="str">
        <v>ugoensis</v>
      </c>
      <c r="CX186" s="4" t="str">
        <v>ugoensis</v>
      </c>
      <c r="CY186" s="4" t="str">
        <v>ugoensis</v>
      </c>
      <c r="CZ186" s="4" t="str">
        <v>ugoensis</v>
      </c>
      <c r="DA186" s="4" t="str">
        <v>ugoensis</v>
      </c>
    </row>
    <row r="187" spans="1:105" x14ac:dyDescent="0.35">
      <c r="A187" s="4" t="s">
        <v>3990</v>
      </c>
      <c r="C187" s="4" t="s">
        <v>3991</v>
      </c>
      <c r="D187" s="4" t="s">
        <v>109</v>
      </c>
      <c r="E187" s="4" t="s">
        <v>109</v>
      </c>
      <c r="G187" s="4" t="str">
        <f t="shared" si="6"/>
        <v>Pithecellobium dulce</v>
      </c>
      <c r="I187" s="4" t="str">
        <v>Ziziphus mauritiana</v>
      </c>
      <c r="N187" s="4" t="str">
        <v>uncinatum</v>
      </c>
      <c r="O187" s="4" t="str">
        <v>uncinatum</v>
      </c>
      <c r="P187" s="4" t="str">
        <v>uncinatum</v>
      </c>
      <c r="Q187" s="4" t="str">
        <v>uncinatum</v>
      </c>
      <c r="R187" s="4" t="str">
        <v>uncinatum</v>
      </c>
      <c r="S187" s="4" t="str">
        <v>uncinatum</v>
      </c>
      <c r="T187" s="4" t="str">
        <v>uncinatum</v>
      </c>
      <c r="U187" s="4" t="str">
        <v>uncinatum</v>
      </c>
      <c r="V187" s="4" t="str">
        <v>uncinatum</v>
      </c>
      <c r="W187" s="4" t="str">
        <v>uncinatum</v>
      </c>
      <c r="X187" s="4" t="str">
        <v>uncinatum</v>
      </c>
      <c r="Y187" s="4" t="str">
        <v>uncinatum</v>
      </c>
      <c r="Z187" s="4" t="str">
        <v>uncinatum</v>
      </c>
      <c r="AA187" s="4" t="str">
        <v>uncinatum</v>
      </c>
      <c r="AB187" s="4" t="str">
        <v>uncinatum</v>
      </c>
      <c r="AC187" s="4" t="str">
        <v>uncinatum</v>
      </c>
      <c r="AD187" s="4" t="str">
        <v>uncinatum</v>
      </c>
      <c r="AE187" s="4" t="str">
        <v>uncinatum</v>
      </c>
      <c r="AF187" s="4" t="str">
        <v>uncinatum</v>
      </c>
      <c r="AG187" s="4" t="str">
        <v>uncinatum</v>
      </c>
      <c r="AH187" s="4" t="str">
        <v>uncinatum</v>
      </c>
      <c r="AI187" s="4" t="str">
        <v>uncinatum</v>
      </c>
      <c r="AJ187" s="4" t="str">
        <v>uncinatum</v>
      </c>
      <c r="AK187" s="4" t="str">
        <v>uncinatum</v>
      </c>
      <c r="AL187" s="4" t="str">
        <v>uncinatum</v>
      </c>
      <c r="AM187" s="4" t="str">
        <v>uncinatum</v>
      </c>
      <c r="AN187" s="4" t="str">
        <v>uncinatum</v>
      </c>
      <c r="AO187" s="4" t="str">
        <v>uncinatum</v>
      </c>
      <c r="AP187" s="4" t="str">
        <v>uncinatum</v>
      </c>
      <c r="AQ187" s="4" t="str">
        <v>uncinatum</v>
      </c>
      <c r="AS187" s="4" t="str">
        <v>Brachystegia spiciformis</v>
      </c>
      <c r="AT187" s="4" t="str">
        <v>Brachystegia spiciformis</v>
      </c>
      <c r="AU187" s="4" t="str">
        <v>Brachystegia spiciformis</v>
      </c>
      <c r="AV187" s="4" t="str">
        <v>Brachystegia spiciformis</v>
      </c>
      <c r="AW187" s="4" t="str">
        <v>Brachystegia spiciformis</v>
      </c>
      <c r="AX187" s="4" t="str">
        <v>Brachystegia spiciformis</v>
      </c>
      <c r="AY187" s="4" t="str">
        <v>Brachystegia spiciformis</v>
      </c>
      <c r="AZ187" s="4" t="str">
        <v>Brachystegia spiciformis</v>
      </c>
      <c r="BA187" s="4" t="str">
        <v>Brachystegia spiciformis</v>
      </c>
      <c r="BB187" s="4" t="str">
        <v>Brachystegia spiciformis</v>
      </c>
      <c r="BC187" s="4" t="str">
        <v>Brachystegia spiciformis</v>
      </c>
      <c r="BD187" s="4" t="str">
        <v>Brachystegia spiciformis</v>
      </c>
      <c r="BE187" s="4" t="str">
        <v>Brachystegia spiciformis</v>
      </c>
      <c r="BF187" s="4" t="str">
        <v>Brachystegia spiciformis</v>
      </c>
      <c r="BG187" s="4" t="str">
        <v>Brachystegia spiciformis</v>
      </c>
      <c r="BH187" s="4" t="str">
        <v>Brachystegia spiciformis</v>
      </c>
      <c r="BI187" s="4" t="str">
        <v>Brachystegia spiciformis</v>
      </c>
      <c r="BJ187" s="4" t="str">
        <v>Brachystegia spiciformis</v>
      </c>
      <c r="BK187" s="4" t="str">
        <v>Brachystegia spiciformis</v>
      </c>
      <c r="BL187" s="4" t="str">
        <v>Brachystegia spiciformis</v>
      </c>
      <c r="BM187" s="4" t="str">
        <v>Brachystegia spiciformis</v>
      </c>
      <c r="BN187" s="4" t="str">
        <v>Brachystegia spiciformis</v>
      </c>
      <c r="BO187" s="4" t="str">
        <v>Brachystegia spiciformis</v>
      </c>
      <c r="BP187" s="4" t="str">
        <v>Brachystegia spiciformis</v>
      </c>
      <c r="BQ187" s="4" t="str">
        <v>Brachystegia spiciformis</v>
      </c>
      <c r="BR187" s="4" t="str">
        <v>Brachystegia spiciformis</v>
      </c>
      <c r="BS187" s="4" t="str">
        <v>Brachystegia spiciformis</v>
      </c>
      <c r="BT187" s="4" t="str">
        <v>Brachystegia spiciformis</v>
      </c>
      <c r="BU187" s="4" t="str">
        <v>Brachystegia spiciformis</v>
      </c>
      <c r="BV187" s="4" t="str">
        <v>Brachystegia spiciformis</v>
      </c>
      <c r="BX187" s="4" t="str">
        <v>uncinatum</v>
      </c>
      <c r="BY187" s="4" t="str">
        <v>uncinatum</v>
      </c>
      <c r="BZ187" s="4" t="str">
        <v>uncinatum</v>
      </c>
      <c r="CA187" s="4" t="str">
        <v>uncinatum</v>
      </c>
      <c r="CB187" s="4" t="str">
        <v>uncinatum</v>
      </c>
      <c r="CC187" s="4" t="str">
        <v>uncinatum</v>
      </c>
      <c r="CD187" s="4" t="str">
        <v>uncinatum</v>
      </c>
      <c r="CE187" s="4" t="str">
        <v>uncinatum</v>
      </c>
      <c r="CF187" s="4" t="str">
        <v>uncinatum</v>
      </c>
      <c r="CG187" s="4" t="str">
        <v>uncinatum</v>
      </c>
      <c r="CH187" s="4" t="str">
        <v>uncinatum</v>
      </c>
      <c r="CI187" s="4" t="str">
        <v>uncinatum</v>
      </c>
      <c r="CJ187" s="4" t="str">
        <v>uncinatum</v>
      </c>
      <c r="CK187" s="4" t="str">
        <v>uncinatum</v>
      </c>
      <c r="CL187" s="4" t="str">
        <v>uncinatum</v>
      </c>
      <c r="CM187" s="4" t="str">
        <v>uncinatum</v>
      </c>
      <c r="CN187" s="4" t="str">
        <v>uncinatum</v>
      </c>
      <c r="CO187" s="4" t="str">
        <v>uncinatum</v>
      </c>
      <c r="CP187" s="4" t="str">
        <v>uncinatum</v>
      </c>
      <c r="CQ187" s="4" t="str">
        <v>uncinatum</v>
      </c>
      <c r="CR187" s="4" t="str">
        <v>uncinatum</v>
      </c>
      <c r="CS187" s="4" t="str">
        <v>uncinatum</v>
      </c>
      <c r="CT187" s="4" t="str">
        <v>uncinatum</v>
      </c>
      <c r="CU187" s="4" t="str">
        <v>uncinatum</v>
      </c>
      <c r="CV187" s="4" t="str">
        <v>uncinatum</v>
      </c>
      <c r="CW187" s="4" t="str">
        <v>uncinatum</v>
      </c>
      <c r="CX187" s="4" t="str">
        <v>uncinatum</v>
      </c>
      <c r="CY187" s="4" t="str">
        <v>uncinatum</v>
      </c>
      <c r="CZ187" s="4" t="str">
        <v>uncinatum</v>
      </c>
      <c r="DA187" s="4" t="str">
        <v>uncinatum</v>
      </c>
    </row>
    <row r="188" spans="1:105" x14ac:dyDescent="0.35">
      <c r="A188" s="4" t="s">
        <v>3992</v>
      </c>
      <c r="C188" s="4" t="s">
        <v>3993</v>
      </c>
      <c r="D188" s="4" t="s">
        <v>109</v>
      </c>
      <c r="E188" s="4" t="s">
        <v>109</v>
      </c>
      <c r="G188" s="4" t="str">
        <f t="shared" si="6"/>
        <v>Podocarpus falcatus</v>
      </c>
      <c r="N188" s="4" t="str">
        <v>villosum</v>
      </c>
      <c r="O188" s="4" t="str">
        <v>villosum</v>
      </c>
      <c r="P188" s="4" t="str">
        <v>villosum</v>
      </c>
      <c r="Q188" s="4" t="str">
        <v>villosum</v>
      </c>
      <c r="R188" s="4" t="str">
        <v>villosum</v>
      </c>
      <c r="S188" s="4" t="str">
        <v>villosum</v>
      </c>
      <c r="T188" s="4" t="str">
        <v>villosum</v>
      </c>
      <c r="U188" s="4" t="str">
        <v>villosum</v>
      </c>
      <c r="V188" s="4" t="str">
        <v>villosum</v>
      </c>
      <c r="W188" s="4" t="str">
        <v>villosum</v>
      </c>
      <c r="X188" s="4" t="str">
        <v>villosum</v>
      </c>
      <c r="Y188" s="4" t="str">
        <v>villosum</v>
      </c>
      <c r="Z188" s="4" t="str">
        <v>villosum</v>
      </c>
      <c r="AA188" s="4" t="str">
        <v>villosum</v>
      </c>
      <c r="AB188" s="4" t="str">
        <v>villosum</v>
      </c>
      <c r="AC188" s="4" t="str">
        <v>villosum</v>
      </c>
      <c r="AD188" s="4" t="str">
        <v>villosum</v>
      </c>
      <c r="AE188" s="4" t="str">
        <v>villosum</v>
      </c>
      <c r="AF188" s="4" t="str">
        <v>villosum</v>
      </c>
      <c r="AG188" s="4" t="str">
        <v>villosum</v>
      </c>
      <c r="AH188" s="4" t="str">
        <v>villosum</v>
      </c>
      <c r="AI188" s="4" t="str">
        <v>villosum</v>
      </c>
      <c r="AJ188" s="4" t="str">
        <v>villosum</v>
      </c>
      <c r="AK188" s="4" t="str">
        <v>villosum</v>
      </c>
      <c r="AL188" s="4" t="str">
        <v>villosum</v>
      </c>
      <c r="AM188" s="4" t="str">
        <v>villosum</v>
      </c>
      <c r="AN188" s="4" t="str">
        <v>villosum</v>
      </c>
      <c r="AO188" s="4" t="str">
        <v>villosum</v>
      </c>
      <c r="AP188" s="4" t="str">
        <v>villosum</v>
      </c>
      <c r="AQ188" s="4" t="str">
        <v>villosum</v>
      </c>
      <c r="AS188" s="4" t="str">
        <v>Cajanus cajan</v>
      </c>
      <c r="AT188" s="4" t="str">
        <v>Cajanus cajan</v>
      </c>
      <c r="AU188" s="4" t="str">
        <v>Cajanus cajan</v>
      </c>
      <c r="AV188" s="4" t="str">
        <v>Cajanus cajan</v>
      </c>
      <c r="AW188" s="4" t="str">
        <v>Cajanus cajan</v>
      </c>
      <c r="AX188" s="4" t="str">
        <v>Cajanus cajan</v>
      </c>
      <c r="AY188" s="4" t="str">
        <v>Cajanus cajan</v>
      </c>
      <c r="AZ188" s="4" t="str">
        <v>Cajanus cajan</v>
      </c>
      <c r="BA188" s="4" t="str">
        <v>Cajanus cajan</v>
      </c>
      <c r="BB188" s="4" t="str">
        <v>Cajanus cajan</v>
      </c>
      <c r="BC188" s="4" t="str">
        <v>Cajanus cajan</v>
      </c>
      <c r="BD188" s="4" t="str">
        <v>Cajanus cajan</v>
      </c>
      <c r="BE188" s="4" t="str">
        <v>Cajanus cajan</v>
      </c>
      <c r="BF188" s="4" t="str">
        <v>Cajanus cajan</v>
      </c>
      <c r="BG188" s="4" t="str">
        <v>Cajanus cajan</v>
      </c>
      <c r="BH188" s="4" t="str">
        <v>Cajanus cajan</v>
      </c>
      <c r="BI188" s="4" t="str">
        <v>Cajanus cajan</v>
      </c>
      <c r="BJ188" s="4" t="str">
        <v>Cajanus cajan</v>
      </c>
      <c r="BK188" s="4" t="str">
        <v>Cajanus cajan</v>
      </c>
      <c r="BL188" s="4" t="str">
        <v>Cajanus cajan</v>
      </c>
      <c r="BM188" s="4" t="str">
        <v>Cajanus cajan</v>
      </c>
      <c r="BN188" s="4" t="str">
        <v>Cajanus cajan</v>
      </c>
      <c r="BO188" s="4" t="str">
        <v>Cajanus cajan</v>
      </c>
      <c r="BP188" s="4" t="str">
        <v>Cajanus cajan</v>
      </c>
      <c r="BQ188" s="4" t="str">
        <v>Cajanus cajan</v>
      </c>
      <c r="BR188" s="4" t="str">
        <v>Cajanus cajan</v>
      </c>
      <c r="BS188" s="4" t="str">
        <v>Cajanus cajan</v>
      </c>
      <c r="BT188" s="4" t="str">
        <v>Cajanus cajan</v>
      </c>
      <c r="BU188" s="4" t="str">
        <v>Cajanus cajan</v>
      </c>
      <c r="BV188" s="4" t="str">
        <v>Cajanus cajan</v>
      </c>
      <c r="BX188" s="4" t="str">
        <v>villosum</v>
      </c>
      <c r="BY188" s="4" t="str">
        <v>villosum</v>
      </c>
      <c r="BZ188" s="4" t="str">
        <v>villosum</v>
      </c>
      <c r="CA188" s="4" t="str">
        <v>villosum</v>
      </c>
      <c r="CB188" s="4" t="str">
        <v>villosum</v>
      </c>
      <c r="CC188" s="4" t="str">
        <v>villosum</v>
      </c>
      <c r="CD188" s="4" t="str">
        <v>villosum</v>
      </c>
      <c r="CE188" s="4" t="str">
        <v>villosum</v>
      </c>
      <c r="CF188" s="4" t="str">
        <v>villosum</v>
      </c>
      <c r="CG188" s="4" t="str">
        <v>villosum</v>
      </c>
      <c r="CH188" s="4" t="str">
        <v>villosum</v>
      </c>
      <c r="CI188" s="4" t="str">
        <v>villosum</v>
      </c>
      <c r="CJ188" s="4" t="str">
        <v>villosum</v>
      </c>
      <c r="CK188" s="4" t="str">
        <v>villosum</v>
      </c>
      <c r="CL188" s="4" t="str">
        <v>villosum</v>
      </c>
      <c r="CM188" s="4" t="str">
        <v>villosum</v>
      </c>
      <c r="CN188" s="4" t="str">
        <v>villosum</v>
      </c>
      <c r="CO188" s="4" t="str">
        <v>villosum</v>
      </c>
      <c r="CP188" s="4" t="str">
        <v>villosum</v>
      </c>
      <c r="CQ188" s="4" t="str">
        <v>villosum</v>
      </c>
      <c r="CR188" s="4" t="str">
        <v>villosum</v>
      </c>
      <c r="CS188" s="4" t="str">
        <v>villosum</v>
      </c>
      <c r="CT188" s="4" t="str">
        <v>villosum</v>
      </c>
      <c r="CU188" s="4" t="str">
        <v>villosum</v>
      </c>
      <c r="CV188" s="4" t="str">
        <v>villosum</v>
      </c>
      <c r="CW188" s="4" t="str">
        <v>villosum</v>
      </c>
      <c r="CX188" s="4" t="str">
        <v>villosum</v>
      </c>
      <c r="CY188" s="4" t="str">
        <v>villosum</v>
      </c>
      <c r="CZ188" s="4" t="str">
        <v>villosum</v>
      </c>
      <c r="DA188" s="4" t="str">
        <v>villosum</v>
      </c>
    </row>
    <row r="189" spans="1:105" x14ac:dyDescent="0.35">
      <c r="A189" s="754" t="s">
        <v>3994</v>
      </c>
      <c r="C189" s="755" t="s">
        <v>3995</v>
      </c>
      <c r="F189" s="4" t="s">
        <v>1427</v>
      </c>
      <c r="G189" s="4" t="str">
        <f t="shared" si="6"/>
        <v>Poupartia silvatica</v>
      </c>
      <c r="N189" s="4" t="str">
        <v>woodii</v>
      </c>
      <c r="O189" s="4" t="str">
        <v>woodii</v>
      </c>
      <c r="P189" s="4" t="str">
        <v>woodii</v>
      </c>
      <c r="Q189" s="4" t="str">
        <v>woodii</v>
      </c>
      <c r="R189" s="4" t="str">
        <v>woodii</v>
      </c>
      <c r="S189" s="4" t="str">
        <v>woodii</v>
      </c>
      <c r="T189" s="4" t="str">
        <v>woodii</v>
      </c>
      <c r="U189" s="4" t="str">
        <v>woodii</v>
      </c>
      <c r="V189" s="4" t="str">
        <v>woodii</v>
      </c>
      <c r="W189" s="4" t="str">
        <v>woodii</v>
      </c>
      <c r="X189" s="4" t="str">
        <v>woodii</v>
      </c>
      <c r="Y189" s="4" t="str">
        <v>woodii</v>
      </c>
      <c r="Z189" s="4" t="str">
        <v>woodii</v>
      </c>
      <c r="AA189" s="4" t="str">
        <v>woodii</v>
      </c>
      <c r="AB189" s="4" t="str">
        <v>woodii</v>
      </c>
      <c r="AC189" s="4" t="str">
        <v>woodii</v>
      </c>
      <c r="AD189" s="4" t="str">
        <v>woodii</v>
      </c>
      <c r="AE189" s="4" t="str">
        <v>woodii</v>
      </c>
      <c r="AF189" s="4" t="str">
        <v>woodii</v>
      </c>
      <c r="AG189" s="4" t="str">
        <v>woodii</v>
      </c>
      <c r="AH189" s="4" t="str">
        <v>woodii</v>
      </c>
      <c r="AI189" s="4" t="str">
        <v>woodii</v>
      </c>
      <c r="AJ189" s="4" t="str">
        <v>woodii</v>
      </c>
      <c r="AK189" s="4" t="str">
        <v>woodii</v>
      </c>
      <c r="AL189" s="4" t="str">
        <v>woodii</v>
      </c>
      <c r="AM189" s="4" t="str">
        <v>woodii</v>
      </c>
      <c r="AN189" s="4" t="str">
        <v>woodii</v>
      </c>
      <c r="AO189" s="4" t="str">
        <v>woodii</v>
      </c>
      <c r="AP189" s="4" t="str">
        <v>woodii</v>
      </c>
      <c r="AQ189" s="4" t="str">
        <v>woodii</v>
      </c>
      <c r="AS189" s="4" t="str">
        <v>Calliandra calothyrsus</v>
      </c>
      <c r="AT189" s="4" t="str">
        <v>Calliandra calothyrsus</v>
      </c>
      <c r="AU189" s="4" t="str">
        <v>Calliandra calothyrsus</v>
      </c>
      <c r="AV189" s="4" t="str">
        <v>Calliandra calothyrsus</v>
      </c>
      <c r="AW189" s="4" t="str">
        <v>Calliandra calothyrsus</v>
      </c>
      <c r="AX189" s="4" t="str">
        <v>Calliandra calothyrsus</v>
      </c>
      <c r="AY189" s="4" t="str">
        <v>Calliandra calothyrsus</v>
      </c>
      <c r="AZ189" s="4" t="str">
        <v>Calliandra calothyrsus</v>
      </c>
      <c r="BA189" s="4" t="str">
        <v>Calliandra calothyrsus</v>
      </c>
      <c r="BB189" s="4" t="str">
        <v>Calliandra calothyrsus</v>
      </c>
      <c r="BC189" s="4" t="str">
        <v>Calliandra calothyrsus</v>
      </c>
      <c r="BD189" s="4" t="str">
        <v>Calliandra calothyrsus</v>
      </c>
      <c r="BE189" s="4" t="str">
        <v>Calliandra calothyrsus</v>
      </c>
      <c r="BF189" s="4" t="str">
        <v>Calliandra calothyrsus</v>
      </c>
      <c r="BG189" s="4" t="str">
        <v>Calliandra calothyrsus</v>
      </c>
      <c r="BH189" s="4" t="str">
        <v>Calliandra calothyrsus</v>
      </c>
      <c r="BI189" s="4" t="str">
        <v>Calliandra calothyrsus</v>
      </c>
      <c r="BJ189" s="4" t="str">
        <v>Calliandra calothyrsus</v>
      </c>
      <c r="BK189" s="4" t="str">
        <v>Calliandra calothyrsus</v>
      </c>
      <c r="BL189" s="4" t="str">
        <v>Calliandra calothyrsus</v>
      </c>
      <c r="BM189" s="4" t="str">
        <v>Calliandra calothyrsus</v>
      </c>
      <c r="BN189" s="4" t="str">
        <v>Calliandra calothyrsus</v>
      </c>
      <c r="BO189" s="4" t="str">
        <v>Calliandra calothyrsus</v>
      </c>
      <c r="BP189" s="4" t="str">
        <v>Calliandra calothyrsus</v>
      </c>
      <c r="BQ189" s="4" t="str">
        <v>Calliandra calothyrsus</v>
      </c>
      <c r="BR189" s="4" t="str">
        <v>Calliandra calothyrsus</v>
      </c>
      <c r="BS189" s="4" t="str">
        <v>Calliandra calothyrsus</v>
      </c>
      <c r="BT189" s="4" t="str">
        <v>Calliandra calothyrsus</v>
      </c>
      <c r="BU189" s="4" t="str">
        <v>Calliandra calothyrsus</v>
      </c>
      <c r="BV189" s="4" t="str">
        <v>Calliandra calothyrsus</v>
      </c>
      <c r="BX189" s="4" t="str">
        <v>woodii</v>
      </c>
      <c r="BY189" s="4" t="str">
        <v>woodii</v>
      </c>
      <c r="BZ189" s="4" t="str">
        <v>woodii</v>
      </c>
      <c r="CA189" s="4" t="str">
        <v>woodii</v>
      </c>
      <c r="CB189" s="4" t="str">
        <v>woodii</v>
      </c>
      <c r="CC189" s="4" t="str">
        <v>woodii</v>
      </c>
      <c r="CD189" s="4" t="str">
        <v>woodii</v>
      </c>
      <c r="CE189" s="4" t="str">
        <v>woodii</v>
      </c>
      <c r="CF189" s="4" t="str">
        <v>woodii</v>
      </c>
      <c r="CG189" s="4" t="str">
        <v>woodii</v>
      </c>
      <c r="CH189" s="4" t="str">
        <v>woodii</v>
      </c>
      <c r="CI189" s="4" t="str">
        <v>woodii</v>
      </c>
      <c r="CJ189" s="4" t="str">
        <v>woodii</v>
      </c>
      <c r="CK189" s="4" t="str">
        <v>woodii</v>
      </c>
      <c r="CL189" s="4" t="str">
        <v>woodii</v>
      </c>
      <c r="CM189" s="4" t="str">
        <v>woodii</v>
      </c>
      <c r="CN189" s="4" t="str">
        <v>woodii</v>
      </c>
      <c r="CO189" s="4" t="str">
        <v>woodii</v>
      </c>
      <c r="CP189" s="4" t="str">
        <v>woodii</v>
      </c>
      <c r="CQ189" s="4" t="str">
        <v>woodii</v>
      </c>
      <c r="CR189" s="4" t="str">
        <v>woodii</v>
      </c>
      <c r="CS189" s="4" t="str">
        <v>woodii</v>
      </c>
      <c r="CT189" s="4" t="str">
        <v>woodii</v>
      </c>
      <c r="CU189" s="4" t="str">
        <v>woodii</v>
      </c>
      <c r="CV189" s="4" t="str">
        <v>woodii</v>
      </c>
      <c r="CW189" s="4" t="str">
        <v>woodii</v>
      </c>
      <c r="CX189" s="4" t="str">
        <v>woodii</v>
      </c>
      <c r="CY189" s="4" t="str">
        <v>woodii</v>
      </c>
      <c r="CZ189" s="4" t="str">
        <v>woodii</v>
      </c>
      <c r="DA189" s="4" t="str">
        <v>woodii</v>
      </c>
    </row>
    <row r="190" spans="1:105" x14ac:dyDescent="0.35">
      <c r="A190" s="4" t="s">
        <v>3996</v>
      </c>
      <c r="C190" s="4" t="s">
        <v>3997</v>
      </c>
      <c r="D190" s="4" t="s">
        <v>109</v>
      </c>
      <c r="G190" s="4" t="str">
        <f t="shared" si="6"/>
        <v>Prosopis africana</v>
      </c>
      <c r="N190" s="4">
        <v>0</v>
      </c>
      <c r="O190" s="4">
        <v>0</v>
      </c>
      <c r="P190" s="4">
        <v>0</v>
      </c>
      <c r="Q190" s="4">
        <v>0</v>
      </c>
      <c r="R190" s="4">
        <v>0</v>
      </c>
      <c r="S190" s="4">
        <v>0</v>
      </c>
      <c r="T190" s="4">
        <v>0</v>
      </c>
      <c r="U190" s="4">
        <v>0</v>
      </c>
      <c r="V190" s="4">
        <v>0</v>
      </c>
      <c r="W190" s="4">
        <v>0</v>
      </c>
      <c r="X190" s="4">
        <v>0</v>
      </c>
      <c r="Y190" s="4">
        <v>0</v>
      </c>
      <c r="Z190" s="4">
        <v>0</v>
      </c>
      <c r="AA190" s="4">
        <v>0</v>
      </c>
      <c r="AB190" s="4">
        <v>0</v>
      </c>
      <c r="AC190" s="4">
        <v>0</v>
      </c>
      <c r="AD190" s="4">
        <v>0</v>
      </c>
      <c r="AE190" s="4">
        <v>0</v>
      </c>
      <c r="AF190" s="4">
        <v>0</v>
      </c>
      <c r="AG190" s="4">
        <v>0</v>
      </c>
      <c r="AH190" s="4">
        <v>0</v>
      </c>
      <c r="AI190" s="4">
        <v>0</v>
      </c>
      <c r="AJ190" s="4">
        <v>0</v>
      </c>
      <c r="AK190" s="4">
        <v>0</v>
      </c>
      <c r="AL190" s="4">
        <v>0</v>
      </c>
      <c r="AM190" s="4">
        <v>0</v>
      </c>
      <c r="AN190" s="4">
        <v>0</v>
      </c>
      <c r="AO190" s="4">
        <v>0</v>
      </c>
      <c r="AP190" s="4">
        <v>0</v>
      </c>
      <c r="AQ190" s="4">
        <v>0</v>
      </c>
      <c r="AS190" s="4" t="str">
        <v>Calopogonium mucunoides</v>
      </c>
      <c r="AT190" s="4" t="str">
        <v>Calopogonium mucunoides</v>
      </c>
      <c r="AU190" s="4" t="str">
        <v>Calopogonium mucunoides</v>
      </c>
      <c r="AV190" s="4" t="str">
        <v>Calopogonium mucunoides</v>
      </c>
      <c r="AW190" s="4" t="str">
        <v>Calopogonium mucunoides</v>
      </c>
      <c r="AX190" s="4" t="str">
        <v>Calopogonium mucunoides</v>
      </c>
      <c r="AY190" s="4" t="str">
        <v>Calopogonium mucunoides</v>
      </c>
      <c r="AZ190" s="4" t="str">
        <v>Calopogonium mucunoides</v>
      </c>
      <c r="BA190" s="4" t="str">
        <v>Calopogonium mucunoides</v>
      </c>
      <c r="BB190" s="4" t="str">
        <v>Calopogonium mucunoides</v>
      </c>
      <c r="BC190" s="4" t="str">
        <v>Calopogonium mucunoides</v>
      </c>
      <c r="BD190" s="4" t="str">
        <v>Calopogonium mucunoides</v>
      </c>
      <c r="BE190" s="4" t="str">
        <v>Calopogonium mucunoides</v>
      </c>
      <c r="BF190" s="4" t="str">
        <v>Calopogonium mucunoides</v>
      </c>
      <c r="BG190" s="4" t="str">
        <v>Calopogonium mucunoides</v>
      </c>
      <c r="BH190" s="4" t="str">
        <v>Calopogonium mucunoides</v>
      </c>
      <c r="BI190" s="4" t="str">
        <v>Calopogonium mucunoides</v>
      </c>
      <c r="BJ190" s="4" t="str">
        <v>Calopogonium mucunoides</v>
      </c>
      <c r="BK190" s="4" t="str">
        <v>Calopogonium mucunoides</v>
      </c>
      <c r="BL190" s="4" t="str">
        <v>Calopogonium mucunoides</v>
      </c>
      <c r="BM190" s="4" t="str">
        <v>Calopogonium mucunoides</v>
      </c>
      <c r="BN190" s="4" t="str">
        <v>Calopogonium mucunoides</v>
      </c>
      <c r="BO190" s="4" t="str">
        <v>Calopogonium mucunoides</v>
      </c>
      <c r="BP190" s="4" t="str">
        <v>Calopogonium mucunoides</v>
      </c>
      <c r="BQ190" s="4" t="str">
        <v>Calopogonium mucunoides</v>
      </c>
      <c r="BR190" s="4" t="str">
        <v>Calopogonium mucunoides</v>
      </c>
      <c r="BS190" s="4" t="str">
        <v>Calopogonium mucunoides</v>
      </c>
      <c r="BT190" s="4" t="str">
        <v>Calopogonium mucunoides</v>
      </c>
      <c r="BU190" s="4" t="str">
        <v>Calopogonium mucunoides</v>
      </c>
      <c r="BV190" s="4" t="str">
        <v>Calopogonium mucunoides</v>
      </c>
      <c r="BX190" s="4">
        <v>0</v>
      </c>
      <c r="BY190" s="4">
        <v>0</v>
      </c>
      <c r="BZ190" s="4">
        <v>0</v>
      </c>
      <c r="CA190" s="4">
        <v>0</v>
      </c>
      <c r="CB190" s="4">
        <v>0</v>
      </c>
      <c r="CC190" s="4">
        <v>0</v>
      </c>
      <c r="CD190" s="4">
        <v>0</v>
      </c>
      <c r="CE190" s="4">
        <v>0</v>
      </c>
      <c r="CF190" s="4">
        <v>0</v>
      </c>
      <c r="CG190" s="4">
        <v>0</v>
      </c>
      <c r="CH190" s="4">
        <v>0</v>
      </c>
      <c r="CI190" s="4">
        <v>0</v>
      </c>
      <c r="CJ190" s="4">
        <v>0</v>
      </c>
      <c r="CK190" s="4">
        <v>0</v>
      </c>
      <c r="CL190" s="4">
        <v>0</v>
      </c>
      <c r="CM190" s="4">
        <v>0</v>
      </c>
      <c r="CN190" s="4">
        <v>0</v>
      </c>
      <c r="CO190" s="4">
        <v>0</v>
      </c>
      <c r="CP190" s="4">
        <v>0</v>
      </c>
      <c r="CQ190" s="4">
        <v>0</v>
      </c>
      <c r="CR190" s="4">
        <v>0</v>
      </c>
      <c r="CS190" s="4">
        <v>0</v>
      </c>
      <c r="CT190" s="4">
        <v>0</v>
      </c>
      <c r="CU190" s="4">
        <v>0</v>
      </c>
      <c r="CV190" s="4">
        <v>0</v>
      </c>
      <c r="CW190" s="4">
        <v>0</v>
      </c>
      <c r="CX190" s="4">
        <v>0</v>
      </c>
      <c r="CY190" s="4">
        <v>0</v>
      </c>
      <c r="CZ190" s="4">
        <v>0</v>
      </c>
      <c r="DA190" s="4">
        <v>0</v>
      </c>
    </row>
    <row r="191" spans="1:105" x14ac:dyDescent="0.35">
      <c r="A191" s="4" t="s">
        <v>3998</v>
      </c>
      <c r="C191" s="4" t="s">
        <v>3999</v>
      </c>
      <c r="D191" s="4" t="s">
        <v>109</v>
      </c>
      <c r="E191" s="4" t="s">
        <v>4000</v>
      </c>
      <c r="G191" s="4" t="str">
        <f t="shared" si="6"/>
        <v>Prosopis juliflora</v>
      </c>
      <c r="AS191" s="4" t="str">
        <v>Carissa spinarum</v>
      </c>
      <c r="AT191" s="4" t="str">
        <v>Carissa spinarum</v>
      </c>
      <c r="AU191" s="4" t="str">
        <v>Carissa spinarum</v>
      </c>
      <c r="AV191" s="4" t="str">
        <v>Carissa spinarum</v>
      </c>
      <c r="AW191" s="4" t="str">
        <v>Carissa spinarum</v>
      </c>
      <c r="AX191" s="4" t="str">
        <v>Carissa spinarum</v>
      </c>
      <c r="AY191" s="4" t="str">
        <v>Carissa spinarum</v>
      </c>
      <c r="AZ191" s="4" t="str">
        <v>Carissa spinarum</v>
      </c>
      <c r="BA191" s="4" t="str">
        <v>Carissa spinarum</v>
      </c>
      <c r="BB191" s="4" t="str">
        <v>Carissa spinarum</v>
      </c>
      <c r="BC191" s="4" t="str">
        <v>Carissa spinarum</v>
      </c>
      <c r="BD191" s="4" t="str">
        <v>Carissa spinarum</v>
      </c>
      <c r="BE191" s="4" t="str">
        <v>Carissa spinarum</v>
      </c>
      <c r="BF191" s="4" t="str">
        <v>Carissa spinarum</v>
      </c>
      <c r="BG191" s="4" t="str">
        <v>Carissa spinarum</v>
      </c>
      <c r="BH191" s="4" t="str">
        <v>Carissa spinarum</v>
      </c>
      <c r="BI191" s="4" t="str">
        <v>Carissa spinarum</v>
      </c>
      <c r="BJ191" s="4" t="str">
        <v>Carissa spinarum</v>
      </c>
      <c r="BK191" s="4" t="str">
        <v>Carissa spinarum</v>
      </c>
      <c r="BL191" s="4" t="str">
        <v>Carissa spinarum</v>
      </c>
      <c r="BM191" s="4" t="str">
        <v>Carissa spinarum</v>
      </c>
      <c r="BN191" s="4" t="str">
        <v>Carissa spinarum</v>
      </c>
      <c r="BO191" s="4" t="str">
        <v>Carissa spinarum</v>
      </c>
      <c r="BP191" s="4" t="str">
        <v>Carissa spinarum</v>
      </c>
      <c r="BQ191" s="4" t="str">
        <v>Carissa spinarum</v>
      </c>
      <c r="BR191" s="4" t="str">
        <v>Carissa spinarum</v>
      </c>
      <c r="BS191" s="4" t="str">
        <v>Carissa spinarum</v>
      </c>
      <c r="BT191" s="4" t="str">
        <v>Carissa spinarum</v>
      </c>
      <c r="BU191" s="4" t="str">
        <v>Carissa spinarum</v>
      </c>
      <c r="BV191" s="4" t="str">
        <v>Carissa spinarum</v>
      </c>
    </row>
    <row r="192" spans="1:105" x14ac:dyDescent="0.35">
      <c r="A192" s="4" t="s">
        <v>3998</v>
      </c>
      <c r="C192" s="4" t="s">
        <v>3999</v>
      </c>
      <c r="D192" s="4" t="s">
        <v>109</v>
      </c>
      <c r="E192" s="4" t="s">
        <v>4001</v>
      </c>
      <c r="G192" s="4" t="str">
        <f t="shared" si="6"/>
        <v>Prosopis juliflora</v>
      </c>
      <c r="AS192" s="4" t="str">
        <v>Casuarina equisetifolia</v>
      </c>
      <c r="AT192" s="4" t="str">
        <v>Casuarina equisetifolia</v>
      </c>
      <c r="AU192" s="4" t="str">
        <v>Casuarina equisetifolia</v>
      </c>
      <c r="AV192" s="4" t="str">
        <v>Casuarina equisetifolia</v>
      </c>
      <c r="AW192" s="4" t="str">
        <v>Casuarina equisetifolia</v>
      </c>
      <c r="AX192" s="4" t="str">
        <v>Casuarina equisetifolia</v>
      </c>
      <c r="AY192" s="4" t="str">
        <v>Casuarina equisetifolia</v>
      </c>
      <c r="AZ192" s="4" t="str">
        <v>Casuarina equisetifolia</v>
      </c>
      <c r="BA192" s="4" t="str">
        <v>Casuarina equisetifolia</v>
      </c>
      <c r="BB192" s="4" t="str">
        <v>Casuarina equisetifolia</v>
      </c>
      <c r="BC192" s="4" t="str">
        <v>Casuarina equisetifolia</v>
      </c>
      <c r="BD192" s="4" t="str">
        <v>Casuarina equisetifolia</v>
      </c>
      <c r="BE192" s="4" t="str">
        <v>Casuarina equisetifolia</v>
      </c>
      <c r="BF192" s="4" t="str">
        <v>Casuarina equisetifolia</v>
      </c>
      <c r="BG192" s="4" t="str">
        <v>Casuarina equisetifolia</v>
      </c>
      <c r="BH192" s="4" t="str">
        <v>Casuarina equisetifolia</v>
      </c>
      <c r="BI192" s="4" t="str">
        <v>Casuarina equisetifolia</v>
      </c>
      <c r="BJ192" s="4" t="str">
        <v>Casuarina equisetifolia</v>
      </c>
      <c r="BK192" s="4" t="str">
        <v>Casuarina equisetifolia</v>
      </c>
      <c r="BL192" s="4" t="str">
        <v>Casuarina equisetifolia</v>
      </c>
      <c r="BM192" s="4" t="str">
        <v>Casuarina equisetifolia</v>
      </c>
      <c r="BN192" s="4" t="str">
        <v>Casuarina equisetifolia</v>
      </c>
      <c r="BO192" s="4" t="str">
        <v>Casuarina equisetifolia</v>
      </c>
      <c r="BP192" s="4" t="str">
        <v>Casuarina equisetifolia</v>
      </c>
      <c r="BQ192" s="4" t="str">
        <v>Casuarina equisetifolia</v>
      </c>
      <c r="BR192" s="4" t="str">
        <v>Casuarina equisetifolia</v>
      </c>
      <c r="BS192" s="4" t="str">
        <v>Casuarina equisetifolia</v>
      </c>
      <c r="BT192" s="4" t="str">
        <v>Casuarina equisetifolia</v>
      </c>
      <c r="BU192" s="4" t="str">
        <v>Casuarina equisetifolia</v>
      </c>
      <c r="BV192" s="4" t="str">
        <v>Casuarina equisetifolia</v>
      </c>
    </row>
    <row r="193" spans="1:74" x14ac:dyDescent="0.35">
      <c r="A193" s="4" t="s">
        <v>4002</v>
      </c>
      <c r="C193" s="4" t="s">
        <v>4003</v>
      </c>
      <c r="D193" s="4" t="s">
        <v>109</v>
      </c>
      <c r="E193" s="4" t="s">
        <v>109</v>
      </c>
      <c r="G193" s="4" t="str">
        <f t="shared" si="6"/>
        <v>Prunus africana</v>
      </c>
      <c r="AS193" s="4" t="str">
        <v>Casuarina glauca</v>
      </c>
      <c r="AT193" s="4" t="str">
        <v>Casuarina glauca</v>
      </c>
      <c r="AU193" s="4" t="str">
        <v>Casuarina glauca</v>
      </c>
      <c r="AV193" s="4" t="str">
        <v>Casuarina glauca</v>
      </c>
      <c r="AW193" s="4" t="str">
        <v>Casuarina glauca</v>
      </c>
      <c r="AX193" s="4" t="str">
        <v>Casuarina glauca</v>
      </c>
      <c r="AY193" s="4" t="str">
        <v>Casuarina glauca</v>
      </c>
      <c r="AZ193" s="4" t="str">
        <v>Casuarina glauca</v>
      </c>
      <c r="BA193" s="4" t="str">
        <v>Casuarina glauca</v>
      </c>
      <c r="BB193" s="4" t="str">
        <v>Casuarina glauca</v>
      </c>
      <c r="BC193" s="4" t="str">
        <v>Casuarina glauca</v>
      </c>
      <c r="BD193" s="4" t="str">
        <v>Casuarina glauca</v>
      </c>
      <c r="BE193" s="4" t="str">
        <v>Casuarina glauca</v>
      </c>
      <c r="BF193" s="4" t="str">
        <v>Casuarina glauca</v>
      </c>
      <c r="BG193" s="4" t="str">
        <v>Casuarina glauca</v>
      </c>
      <c r="BH193" s="4" t="str">
        <v>Casuarina glauca</v>
      </c>
      <c r="BI193" s="4" t="str">
        <v>Casuarina glauca</v>
      </c>
      <c r="BJ193" s="4" t="str">
        <v>Casuarina glauca</v>
      </c>
      <c r="BK193" s="4" t="str">
        <v>Casuarina glauca</v>
      </c>
      <c r="BL193" s="4" t="str">
        <v>Casuarina glauca</v>
      </c>
      <c r="BM193" s="4" t="str">
        <v>Casuarina glauca</v>
      </c>
      <c r="BN193" s="4" t="str">
        <v>Casuarina glauca</v>
      </c>
      <c r="BO193" s="4" t="str">
        <v>Casuarina glauca</v>
      </c>
      <c r="BP193" s="4" t="str">
        <v>Casuarina glauca</v>
      </c>
      <c r="BQ193" s="4" t="str">
        <v>Casuarina glauca</v>
      </c>
      <c r="BR193" s="4" t="str">
        <v>Casuarina glauca</v>
      </c>
      <c r="BS193" s="4" t="str">
        <v>Casuarina glauca</v>
      </c>
      <c r="BT193" s="4" t="str">
        <v>Casuarina glauca</v>
      </c>
      <c r="BU193" s="4" t="str">
        <v>Casuarina glauca</v>
      </c>
      <c r="BV193" s="4" t="str">
        <v>Casuarina glauca</v>
      </c>
    </row>
    <row r="194" spans="1:74" x14ac:dyDescent="0.35">
      <c r="A194" s="4" t="s">
        <v>1751</v>
      </c>
      <c r="C194" s="4" t="s">
        <v>4004</v>
      </c>
      <c r="D194" s="4" t="s">
        <v>109</v>
      </c>
      <c r="E194" s="4" t="s">
        <v>109</v>
      </c>
      <c r="G194" s="4" t="str">
        <f t="shared" si="6"/>
        <v>Prunus persica</v>
      </c>
      <c r="AS194" s="4" t="str">
        <v>Catha edulis</v>
      </c>
      <c r="AT194" s="4" t="str">
        <v>Catha edulis</v>
      </c>
      <c r="AU194" s="4" t="str">
        <v>Catha edulis</v>
      </c>
      <c r="AV194" s="4" t="str">
        <v>Catha edulis</v>
      </c>
      <c r="AW194" s="4" t="str">
        <v>Catha edulis</v>
      </c>
      <c r="AX194" s="4" t="str">
        <v>Catha edulis</v>
      </c>
      <c r="AY194" s="4" t="str">
        <v>Catha edulis</v>
      </c>
      <c r="AZ194" s="4" t="str">
        <v>Catha edulis</v>
      </c>
      <c r="BA194" s="4" t="str">
        <v>Catha edulis</v>
      </c>
      <c r="BB194" s="4" t="str">
        <v>Catha edulis</v>
      </c>
      <c r="BC194" s="4" t="str">
        <v>Catha edulis</v>
      </c>
      <c r="BD194" s="4" t="str">
        <v>Catha edulis</v>
      </c>
      <c r="BE194" s="4" t="str">
        <v>Catha edulis</v>
      </c>
      <c r="BF194" s="4" t="str">
        <v>Catha edulis</v>
      </c>
      <c r="BG194" s="4" t="str">
        <v>Catha edulis</v>
      </c>
      <c r="BH194" s="4" t="str">
        <v>Catha edulis</v>
      </c>
      <c r="BI194" s="4" t="str">
        <v>Catha edulis</v>
      </c>
      <c r="BJ194" s="4" t="str">
        <v>Catha edulis</v>
      </c>
      <c r="BK194" s="4" t="str">
        <v>Catha edulis</v>
      </c>
      <c r="BL194" s="4" t="str">
        <v>Catha edulis</v>
      </c>
      <c r="BM194" s="4" t="str">
        <v>Catha edulis</v>
      </c>
      <c r="BN194" s="4" t="str">
        <v>Catha edulis</v>
      </c>
      <c r="BO194" s="4" t="str">
        <v>Catha edulis</v>
      </c>
      <c r="BP194" s="4" t="str">
        <v>Catha edulis</v>
      </c>
      <c r="BQ194" s="4" t="str">
        <v>Catha edulis</v>
      </c>
      <c r="BR194" s="4" t="str">
        <v>Catha edulis</v>
      </c>
      <c r="BS194" s="4" t="str">
        <v>Catha edulis</v>
      </c>
      <c r="BT194" s="4" t="str">
        <v>Catha edulis</v>
      </c>
      <c r="BU194" s="4" t="str">
        <v>Catha edulis</v>
      </c>
      <c r="BV194" s="4" t="str">
        <v>Catha edulis</v>
      </c>
    </row>
    <row r="195" spans="1:74" x14ac:dyDescent="0.35">
      <c r="A195" s="4" t="s">
        <v>4005</v>
      </c>
      <c r="C195" s="4" t="s">
        <v>4006</v>
      </c>
      <c r="E195" s="4" t="s">
        <v>109</v>
      </c>
      <c r="G195" s="4" t="str">
        <f t="shared" si="6"/>
        <v>Pterocarpus erinaceus</v>
      </c>
      <c r="AS195" s="4" t="str">
        <v>Cedrela odorata</v>
      </c>
      <c r="AT195" s="4" t="str">
        <v>Cedrela odorata</v>
      </c>
      <c r="AU195" s="4" t="str">
        <v>Cedrela odorata</v>
      </c>
      <c r="AV195" s="4" t="str">
        <v>Cedrela odorata</v>
      </c>
      <c r="AW195" s="4" t="str">
        <v>Cedrela odorata</v>
      </c>
      <c r="AX195" s="4" t="str">
        <v>Cedrela odorata</v>
      </c>
      <c r="AY195" s="4" t="str">
        <v>Cedrela odorata</v>
      </c>
      <c r="AZ195" s="4" t="str">
        <v>Cedrela odorata</v>
      </c>
      <c r="BA195" s="4" t="str">
        <v>Cedrela odorata</v>
      </c>
      <c r="BB195" s="4" t="str">
        <v>Cedrela odorata</v>
      </c>
      <c r="BC195" s="4" t="str">
        <v>Cedrela odorata</v>
      </c>
      <c r="BD195" s="4" t="str">
        <v>Cedrela odorata</v>
      </c>
      <c r="BE195" s="4" t="str">
        <v>Cedrela odorata</v>
      </c>
      <c r="BF195" s="4" t="str">
        <v>Cedrela odorata</v>
      </c>
      <c r="BG195" s="4" t="str">
        <v>Cedrela odorata</v>
      </c>
      <c r="BH195" s="4" t="str">
        <v>Cedrela odorata</v>
      </c>
      <c r="BI195" s="4" t="str">
        <v>Cedrela odorata</v>
      </c>
      <c r="BJ195" s="4" t="str">
        <v>Cedrela odorata</v>
      </c>
      <c r="BK195" s="4" t="str">
        <v>Cedrela odorata</v>
      </c>
      <c r="BL195" s="4" t="str">
        <v>Cedrela odorata</v>
      </c>
      <c r="BM195" s="4" t="str">
        <v>Cedrela odorata</v>
      </c>
      <c r="BN195" s="4" t="str">
        <v>Cedrela odorata</v>
      </c>
      <c r="BO195" s="4" t="str">
        <v>Cedrela odorata</v>
      </c>
      <c r="BP195" s="4" t="str">
        <v>Cedrela odorata</v>
      </c>
      <c r="BQ195" s="4" t="str">
        <v>Cedrela odorata</v>
      </c>
      <c r="BR195" s="4" t="str">
        <v>Cedrela odorata</v>
      </c>
      <c r="BS195" s="4" t="str">
        <v>Cedrela odorata</v>
      </c>
      <c r="BT195" s="4" t="str">
        <v>Cedrela odorata</v>
      </c>
      <c r="BU195" s="4" t="str">
        <v>Cedrela odorata</v>
      </c>
      <c r="BV195" s="4" t="str">
        <v>Cedrela odorata</v>
      </c>
    </row>
    <row r="196" spans="1:74" x14ac:dyDescent="0.35">
      <c r="A196" s="4" t="s">
        <v>4007</v>
      </c>
      <c r="C196" s="4" t="s">
        <v>4008</v>
      </c>
      <c r="D196" s="4" t="s">
        <v>4009</v>
      </c>
      <c r="E196" s="4" t="s">
        <v>109</v>
      </c>
      <c r="G196" s="4" t="str">
        <f t="shared" si="6"/>
        <v>Pterocarpus lucens</v>
      </c>
      <c r="AS196" s="4" t="str">
        <v>Cedrela serrata</v>
      </c>
      <c r="AT196" s="4" t="str">
        <v>Cedrela serrata</v>
      </c>
      <c r="AU196" s="4" t="str">
        <v>Cedrela serrata</v>
      </c>
      <c r="AV196" s="4" t="str">
        <v>Cedrela serrata</v>
      </c>
      <c r="AW196" s="4" t="str">
        <v>Cedrela serrata</v>
      </c>
      <c r="AX196" s="4" t="str">
        <v>Cedrela serrata</v>
      </c>
      <c r="AY196" s="4" t="str">
        <v>Cedrela serrata</v>
      </c>
      <c r="AZ196" s="4" t="str">
        <v>Cedrela serrata</v>
      </c>
      <c r="BA196" s="4" t="str">
        <v>Cedrela serrata</v>
      </c>
      <c r="BB196" s="4" t="str">
        <v>Cedrela serrata</v>
      </c>
      <c r="BC196" s="4" t="str">
        <v>Cedrela serrata</v>
      </c>
      <c r="BD196" s="4" t="str">
        <v>Cedrela serrata</v>
      </c>
      <c r="BE196" s="4" t="str">
        <v>Cedrela serrata</v>
      </c>
      <c r="BF196" s="4" t="str">
        <v>Cedrela serrata</v>
      </c>
      <c r="BG196" s="4" t="str">
        <v>Cedrela serrata</v>
      </c>
      <c r="BH196" s="4" t="str">
        <v>Cedrela serrata</v>
      </c>
      <c r="BI196" s="4" t="str">
        <v>Cedrela serrata</v>
      </c>
      <c r="BJ196" s="4" t="str">
        <v>Cedrela serrata</v>
      </c>
      <c r="BK196" s="4" t="str">
        <v>Cedrela serrata</v>
      </c>
      <c r="BL196" s="4" t="str">
        <v>Cedrela serrata</v>
      </c>
      <c r="BM196" s="4" t="str">
        <v>Cedrela serrata</v>
      </c>
      <c r="BN196" s="4" t="str">
        <v>Cedrela serrata</v>
      </c>
      <c r="BO196" s="4" t="str">
        <v>Cedrela serrata</v>
      </c>
      <c r="BP196" s="4" t="str">
        <v>Cedrela serrata</v>
      </c>
      <c r="BQ196" s="4" t="str">
        <v>Cedrela serrata</v>
      </c>
      <c r="BR196" s="4" t="str">
        <v>Cedrela serrata</v>
      </c>
      <c r="BS196" s="4" t="str">
        <v>Cedrela serrata</v>
      </c>
      <c r="BT196" s="4" t="str">
        <v>Cedrela serrata</v>
      </c>
      <c r="BU196" s="4" t="str">
        <v>Cedrela serrata</v>
      </c>
      <c r="BV196" s="4" t="str">
        <v>Cedrela serrata</v>
      </c>
    </row>
    <row r="197" spans="1:74" x14ac:dyDescent="0.35">
      <c r="A197" s="4" t="s">
        <v>4010</v>
      </c>
      <c r="C197" s="4" t="s">
        <v>4011</v>
      </c>
      <c r="D197" s="4" t="s">
        <v>109</v>
      </c>
      <c r="E197" s="4" t="s">
        <v>109</v>
      </c>
      <c r="G197" s="4" t="str">
        <f t="shared" si="6"/>
        <v>Pterocarpus santalinoides</v>
      </c>
      <c r="AS197" s="4" t="str">
        <v>Celtis mildbraedii</v>
      </c>
      <c r="AT197" s="4" t="str">
        <v>Celtis mildbraedii</v>
      </c>
      <c r="AU197" s="4" t="str">
        <v>Celtis mildbraedii</v>
      </c>
      <c r="AV197" s="4" t="str">
        <v>Celtis mildbraedii</v>
      </c>
      <c r="AW197" s="4" t="str">
        <v>Celtis mildbraedii</v>
      </c>
      <c r="AX197" s="4" t="str">
        <v>Celtis mildbraedii</v>
      </c>
      <c r="AY197" s="4" t="str">
        <v>Celtis mildbraedii</v>
      </c>
      <c r="AZ197" s="4" t="str">
        <v>Celtis mildbraedii</v>
      </c>
      <c r="BA197" s="4" t="str">
        <v>Celtis mildbraedii</v>
      </c>
      <c r="BB197" s="4" t="str">
        <v>Celtis mildbraedii</v>
      </c>
      <c r="BC197" s="4" t="str">
        <v>Celtis mildbraedii</v>
      </c>
      <c r="BD197" s="4" t="str">
        <v>Celtis mildbraedii</v>
      </c>
      <c r="BE197" s="4" t="str">
        <v>Celtis mildbraedii</v>
      </c>
      <c r="BF197" s="4" t="str">
        <v>Celtis mildbraedii</v>
      </c>
      <c r="BG197" s="4" t="str">
        <v>Celtis mildbraedii</v>
      </c>
      <c r="BH197" s="4" t="str">
        <v>Celtis mildbraedii</v>
      </c>
      <c r="BI197" s="4" t="str">
        <v>Celtis mildbraedii</v>
      </c>
      <c r="BJ197" s="4" t="str">
        <v>Celtis mildbraedii</v>
      </c>
      <c r="BK197" s="4" t="str">
        <v>Celtis mildbraedii</v>
      </c>
      <c r="BL197" s="4" t="str">
        <v>Celtis mildbraedii</v>
      </c>
      <c r="BM197" s="4" t="str">
        <v>Celtis mildbraedii</v>
      </c>
      <c r="BN197" s="4" t="str">
        <v>Celtis mildbraedii</v>
      </c>
      <c r="BO197" s="4" t="str">
        <v>Celtis mildbraedii</v>
      </c>
      <c r="BP197" s="4" t="str">
        <v>Celtis mildbraedii</v>
      </c>
      <c r="BQ197" s="4" t="str">
        <v>Celtis mildbraedii</v>
      </c>
      <c r="BR197" s="4" t="str">
        <v>Celtis mildbraedii</v>
      </c>
      <c r="BS197" s="4" t="str">
        <v>Celtis mildbraedii</v>
      </c>
      <c r="BT197" s="4" t="str">
        <v>Celtis mildbraedii</v>
      </c>
      <c r="BU197" s="4" t="str">
        <v>Celtis mildbraedii</v>
      </c>
      <c r="BV197" s="4" t="str">
        <v>Celtis mildbraedii</v>
      </c>
    </row>
    <row r="198" spans="1:74" x14ac:dyDescent="0.35">
      <c r="A198" s="4" t="s">
        <v>4012</v>
      </c>
      <c r="C198" s="4" t="s">
        <v>4013</v>
      </c>
      <c r="D198" s="4" t="s">
        <v>109</v>
      </c>
      <c r="E198" s="4" t="s">
        <v>4014</v>
      </c>
      <c r="G198" s="4" t="str">
        <f t="shared" si="6"/>
        <v>Pueraria phaseoloides</v>
      </c>
      <c r="AS198" s="4" t="str">
        <v>Centrosema pubescens</v>
      </c>
      <c r="AT198" s="4" t="str">
        <v>Centrosema pubescens</v>
      </c>
      <c r="AU198" s="4" t="str">
        <v>Centrosema pubescens</v>
      </c>
      <c r="AV198" s="4" t="str">
        <v>Centrosema pubescens</v>
      </c>
      <c r="AW198" s="4" t="str">
        <v>Centrosema pubescens</v>
      </c>
      <c r="AX198" s="4" t="str">
        <v>Centrosema pubescens</v>
      </c>
      <c r="AY198" s="4" t="str">
        <v>Centrosema pubescens</v>
      </c>
      <c r="AZ198" s="4" t="str">
        <v>Centrosema pubescens</v>
      </c>
      <c r="BA198" s="4" t="str">
        <v>Centrosema pubescens</v>
      </c>
      <c r="BB198" s="4" t="str">
        <v>Centrosema pubescens</v>
      </c>
      <c r="BC198" s="4" t="str">
        <v>Centrosema pubescens</v>
      </c>
      <c r="BD198" s="4" t="str">
        <v>Centrosema pubescens</v>
      </c>
      <c r="BE198" s="4" t="str">
        <v>Centrosema pubescens</v>
      </c>
      <c r="BF198" s="4" t="str">
        <v>Centrosema pubescens</v>
      </c>
      <c r="BG198" s="4" t="str">
        <v>Centrosema pubescens</v>
      </c>
      <c r="BH198" s="4" t="str">
        <v>Centrosema pubescens</v>
      </c>
      <c r="BI198" s="4" t="str">
        <v>Centrosema pubescens</v>
      </c>
      <c r="BJ198" s="4" t="str">
        <v>Centrosema pubescens</v>
      </c>
      <c r="BK198" s="4" t="str">
        <v>Centrosema pubescens</v>
      </c>
      <c r="BL198" s="4" t="str">
        <v>Centrosema pubescens</v>
      </c>
      <c r="BM198" s="4" t="str">
        <v>Centrosema pubescens</v>
      </c>
      <c r="BN198" s="4" t="str">
        <v>Centrosema pubescens</v>
      </c>
      <c r="BO198" s="4" t="str">
        <v>Centrosema pubescens</v>
      </c>
      <c r="BP198" s="4" t="str">
        <v>Centrosema pubescens</v>
      </c>
      <c r="BQ198" s="4" t="str">
        <v>Centrosema pubescens</v>
      </c>
      <c r="BR198" s="4" t="str">
        <v>Centrosema pubescens</v>
      </c>
      <c r="BS198" s="4" t="str">
        <v>Centrosema pubescens</v>
      </c>
      <c r="BT198" s="4" t="str">
        <v>Centrosema pubescens</v>
      </c>
      <c r="BU198" s="4" t="str">
        <v>Centrosema pubescens</v>
      </c>
      <c r="BV198" s="4" t="str">
        <v>Centrosema pubescens</v>
      </c>
    </row>
    <row r="199" spans="1:74" x14ac:dyDescent="0.35">
      <c r="A199" s="4" t="s">
        <v>4012</v>
      </c>
      <c r="C199" s="4" t="s">
        <v>4013</v>
      </c>
      <c r="D199" s="4" t="s">
        <v>109</v>
      </c>
      <c r="E199" s="4" t="s">
        <v>4015</v>
      </c>
      <c r="G199" s="4" t="str">
        <f t="shared" si="6"/>
        <v>Pueraria phaseoloides</v>
      </c>
      <c r="AS199" s="4" t="str">
        <v>Chromolaena odorata</v>
      </c>
      <c r="AT199" s="4" t="str">
        <v>Chromolaena odorata</v>
      </c>
      <c r="AU199" s="4" t="str">
        <v>Chromolaena odorata</v>
      </c>
      <c r="AV199" s="4" t="str">
        <v>Chromolaena odorata</v>
      </c>
      <c r="AW199" s="4" t="str">
        <v>Chromolaena odorata</v>
      </c>
      <c r="AX199" s="4" t="str">
        <v>Chromolaena odorata</v>
      </c>
      <c r="AY199" s="4" t="str">
        <v>Chromolaena odorata</v>
      </c>
      <c r="AZ199" s="4" t="str">
        <v>Chromolaena odorata</v>
      </c>
      <c r="BA199" s="4" t="str">
        <v>Chromolaena odorata</v>
      </c>
      <c r="BB199" s="4" t="str">
        <v>Chromolaena odorata</v>
      </c>
      <c r="BC199" s="4" t="str">
        <v>Chromolaena odorata</v>
      </c>
      <c r="BD199" s="4" t="str">
        <v>Chromolaena odorata</v>
      </c>
      <c r="BE199" s="4" t="str">
        <v>Chromolaena odorata</v>
      </c>
      <c r="BF199" s="4" t="str">
        <v>Chromolaena odorata</v>
      </c>
      <c r="BG199" s="4" t="str">
        <v>Chromolaena odorata</v>
      </c>
      <c r="BH199" s="4" t="str">
        <v>Chromolaena odorata</v>
      </c>
      <c r="BI199" s="4" t="str">
        <v>Chromolaena odorata</v>
      </c>
      <c r="BJ199" s="4" t="str">
        <v>Chromolaena odorata</v>
      </c>
      <c r="BK199" s="4" t="str">
        <v>Chromolaena odorata</v>
      </c>
      <c r="BL199" s="4" t="str">
        <v>Chromolaena odorata</v>
      </c>
      <c r="BM199" s="4" t="str">
        <v>Chromolaena odorata</v>
      </c>
      <c r="BN199" s="4" t="str">
        <v>Chromolaena odorata</v>
      </c>
      <c r="BO199" s="4" t="str">
        <v>Chromolaena odorata</v>
      </c>
      <c r="BP199" s="4" t="str">
        <v>Chromolaena odorata</v>
      </c>
      <c r="BQ199" s="4" t="str">
        <v>Chromolaena odorata</v>
      </c>
      <c r="BR199" s="4" t="str">
        <v>Chromolaena odorata</v>
      </c>
      <c r="BS199" s="4" t="str">
        <v>Chromolaena odorata</v>
      </c>
      <c r="BT199" s="4" t="str">
        <v>Chromolaena odorata</v>
      </c>
      <c r="BU199" s="4" t="str">
        <v>Chromolaena odorata</v>
      </c>
      <c r="BV199" s="4" t="str">
        <v>Chromolaena odorata</v>
      </c>
    </row>
    <row r="200" spans="1:74" x14ac:dyDescent="0.35">
      <c r="A200" s="4" t="s">
        <v>4016</v>
      </c>
      <c r="C200" s="4" t="s">
        <v>4017</v>
      </c>
      <c r="D200" s="4" t="s">
        <v>109</v>
      </c>
      <c r="G200" s="4" t="str">
        <f t="shared" si="6"/>
        <v>Quillaja saponaria</v>
      </c>
      <c r="AS200" s="4" t="str">
        <v>Cinnamomum cassia</v>
      </c>
      <c r="AT200" s="4" t="str">
        <v>Cinnamomum cassia</v>
      </c>
      <c r="AU200" s="4" t="str">
        <v>Cinnamomum cassia</v>
      </c>
      <c r="AV200" s="4" t="str">
        <v>Cinnamomum cassia</v>
      </c>
      <c r="AW200" s="4" t="str">
        <v>Cinnamomum cassia</v>
      </c>
      <c r="AX200" s="4" t="str">
        <v>Cinnamomum cassia</v>
      </c>
      <c r="AY200" s="4" t="str">
        <v>Cinnamomum cassia</v>
      </c>
      <c r="AZ200" s="4" t="str">
        <v>Cinnamomum cassia</v>
      </c>
      <c r="BA200" s="4" t="str">
        <v>Cinnamomum cassia</v>
      </c>
      <c r="BB200" s="4" t="str">
        <v>Cinnamomum cassia</v>
      </c>
      <c r="BC200" s="4" t="str">
        <v>Cinnamomum cassia</v>
      </c>
      <c r="BD200" s="4" t="str">
        <v>Cinnamomum cassia</v>
      </c>
      <c r="BE200" s="4" t="str">
        <v>Cinnamomum cassia</v>
      </c>
      <c r="BF200" s="4" t="str">
        <v>Cinnamomum cassia</v>
      </c>
      <c r="BG200" s="4" t="str">
        <v>Cinnamomum cassia</v>
      </c>
      <c r="BH200" s="4" t="str">
        <v>Cinnamomum cassia</v>
      </c>
      <c r="BI200" s="4" t="str">
        <v>Cinnamomum cassia</v>
      </c>
      <c r="BJ200" s="4" t="str">
        <v>Cinnamomum cassia</v>
      </c>
      <c r="BK200" s="4" t="str">
        <v>Cinnamomum cassia</v>
      </c>
      <c r="BL200" s="4" t="str">
        <v>Cinnamomum cassia</v>
      </c>
      <c r="BM200" s="4" t="str">
        <v>Cinnamomum cassia</v>
      </c>
      <c r="BN200" s="4" t="str">
        <v>Cinnamomum cassia</v>
      </c>
      <c r="BO200" s="4" t="str">
        <v>Cinnamomum cassia</v>
      </c>
      <c r="BP200" s="4" t="str">
        <v>Cinnamomum cassia</v>
      </c>
      <c r="BQ200" s="4" t="str">
        <v>Cinnamomum cassia</v>
      </c>
      <c r="BR200" s="4" t="str">
        <v>Cinnamomum cassia</v>
      </c>
      <c r="BS200" s="4" t="str">
        <v>Cinnamomum cassia</v>
      </c>
      <c r="BT200" s="4" t="str">
        <v>Cinnamomum cassia</v>
      </c>
      <c r="BU200" s="4" t="str">
        <v>Cinnamomum cassia</v>
      </c>
      <c r="BV200" s="4" t="str">
        <v>Cinnamomum cassia</v>
      </c>
    </row>
    <row r="201" spans="1:74" x14ac:dyDescent="0.35">
      <c r="A201" s="4" t="s">
        <v>4018</v>
      </c>
      <c r="C201" s="4" t="s">
        <v>4019</v>
      </c>
      <c r="D201" s="4" t="s">
        <v>4020</v>
      </c>
      <c r="E201" s="4" t="s">
        <v>4021</v>
      </c>
      <c r="G201" s="4" t="str">
        <f t="shared" si="6"/>
        <v>Ricinodendron heudelotii</v>
      </c>
      <c r="AS201" s="4" t="str">
        <v>Combretum apiculatum</v>
      </c>
      <c r="AT201" s="4" t="str">
        <v>Combretum apiculatum</v>
      </c>
      <c r="AU201" s="4" t="str">
        <v>Combretum apiculatum</v>
      </c>
      <c r="AV201" s="4" t="str">
        <v>Combretum apiculatum</v>
      </c>
      <c r="AW201" s="4" t="str">
        <v>Combretum apiculatum</v>
      </c>
      <c r="AX201" s="4" t="str">
        <v>Combretum apiculatum</v>
      </c>
      <c r="AY201" s="4" t="str">
        <v>Combretum apiculatum</v>
      </c>
      <c r="AZ201" s="4" t="str">
        <v>Combretum apiculatum</v>
      </c>
      <c r="BA201" s="4" t="str">
        <v>Combretum apiculatum</v>
      </c>
      <c r="BB201" s="4" t="str">
        <v>Combretum apiculatum</v>
      </c>
      <c r="BC201" s="4" t="str">
        <v>Combretum apiculatum</v>
      </c>
      <c r="BD201" s="4" t="str">
        <v>Combretum apiculatum</v>
      </c>
      <c r="BE201" s="4" t="str">
        <v>Combretum apiculatum</v>
      </c>
      <c r="BF201" s="4" t="str">
        <v>Combretum apiculatum</v>
      </c>
      <c r="BG201" s="4" t="str">
        <v>Combretum apiculatum</v>
      </c>
      <c r="BH201" s="4" t="str">
        <v>Combretum apiculatum</v>
      </c>
      <c r="BI201" s="4" t="str">
        <v>Combretum apiculatum</v>
      </c>
      <c r="BJ201" s="4" t="str">
        <v>Combretum apiculatum</v>
      </c>
      <c r="BK201" s="4" t="str">
        <v>Combretum apiculatum</v>
      </c>
      <c r="BL201" s="4" t="str">
        <v>Combretum apiculatum</v>
      </c>
      <c r="BM201" s="4" t="str">
        <v>Combretum apiculatum</v>
      </c>
      <c r="BN201" s="4" t="str">
        <v>Combretum apiculatum</v>
      </c>
      <c r="BO201" s="4" t="str">
        <v>Combretum apiculatum</v>
      </c>
      <c r="BP201" s="4" t="str">
        <v>Combretum apiculatum</v>
      </c>
      <c r="BQ201" s="4" t="str">
        <v>Combretum apiculatum</v>
      </c>
      <c r="BR201" s="4" t="str">
        <v>Combretum apiculatum</v>
      </c>
      <c r="BS201" s="4" t="str">
        <v>Combretum apiculatum</v>
      </c>
      <c r="BT201" s="4" t="str">
        <v>Combretum apiculatum</v>
      </c>
      <c r="BU201" s="4" t="str">
        <v>Combretum apiculatum</v>
      </c>
      <c r="BV201" s="4" t="str">
        <v>Combretum apiculatum</v>
      </c>
    </row>
    <row r="202" spans="1:74" x14ac:dyDescent="0.35">
      <c r="A202" s="4" t="s">
        <v>4022</v>
      </c>
      <c r="C202" s="4" t="s">
        <v>4023</v>
      </c>
      <c r="D202" s="4" t="s">
        <v>109</v>
      </c>
      <c r="E202" s="4" t="s">
        <v>109</v>
      </c>
      <c r="G202" s="4" t="str">
        <f t="shared" si="6"/>
        <v>Rosmarinus officinalis</v>
      </c>
      <c r="AS202" s="4" t="str">
        <v>Cordia africana</v>
      </c>
      <c r="AT202" s="4" t="str">
        <v>Cordia africana</v>
      </c>
      <c r="AU202" s="4" t="str">
        <v>Cordia africana</v>
      </c>
      <c r="AV202" s="4" t="str">
        <v>Cordia africana</v>
      </c>
      <c r="AW202" s="4" t="str">
        <v>Cordia africana</v>
      </c>
      <c r="AX202" s="4" t="str">
        <v>Cordia africana</v>
      </c>
      <c r="AY202" s="4" t="str">
        <v>Cordia africana</v>
      </c>
      <c r="AZ202" s="4" t="str">
        <v>Cordia africana</v>
      </c>
      <c r="BA202" s="4" t="str">
        <v>Cordia africana</v>
      </c>
      <c r="BB202" s="4" t="str">
        <v>Cordia africana</v>
      </c>
      <c r="BC202" s="4" t="str">
        <v>Cordia africana</v>
      </c>
      <c r="BD202" s="4" t="str">
        <v>Cordia africana</v>
      </c>
      <c r="BE202" s="4" t="str">
        <v>Cordia africana</v>
      </c>
      <c r="BF202" s="4" t="str">
        <v>Cordia africana</v>
      </c>
      <c r="BG202" s="4" t="str">
        <v>Cordia africana</v>
      </c>
      <c r="BH202" s="4" t="str">
        <v>Cordia africana</v>
      </c>
      <c r="BI202" s="4" t="str">
        <v>Cordia africana</v>
      </c>
      <c r="BJ202" s="4" t="str">
        <v>Cordia africana</v>
      </c>
      <c r="BK202" s="4" t="str">
        <v>Cordia africana</v>
      </c>
      <c r="BL202" s="4" t="str">
        <v>Cordia africana</v>
      </c>
      <c r="BM202" s="4" t="str">
        <v>Cordia africana</v>
      </c>
      <c r="BN202" s="4" t="str">
        <v>Cordia africana</v>
      </c>
      <c r="BO202" s="4" t="str">
        <v>Cordia africana</v>
      </c>
      <c r="BP202" s="4" t="str">
        <v>Cordia africana</v>
      </c>
      <c r="BQ202" s="4" t="str">
        <v>Cordia africana</v>
      </c>
      <c r="BR202" s="4" t="str">
        <v>Cordia africana</v>
      </c>
      <c r="BS202" s="4" t="str">
        <v>Cordia africana</v>
      </c>
      <c r="BT202" s="4" t="str">
        <v>Cordia africana</v>
      </c>
      <c r="BU202" s="4" t="str">
        <v>Cordia africana</v>
      </c>
      <c r="BV202" s="4" t="str">
        <v>Cordia africana</v>
      </c>
    </row>
    <row r="203" spans="1:74" x14ac:dyDescent="0.35">
      <c r="A203" s="4" t="s">
        <v>4024</v>
      </c>
      <c r="C203" s="4" t="s">
        <v>4025</v>
      </c>
      <c r="D203" s="4" t="s">
        <v>109</v>
      </c>
      <c r="E203" s="4" t="s">
        <v>109</v>
      </c>
      <c r="G203" s="4" t="str">
        <f t="shared" si="6"/>
        <v>Schefflera abyssinica</v>
      </c>
      <c r="AS203" s="4" t="str">
        <v>Crotalaria agatiflora</v>
      </c>
      <c r="AT203" s="4" t="str">
        <v>Crotalaria agatiflora</v>
      </c>
      <c r="AU203" s="4" t="str">
        <v>Crotalaria agatiflora</v>
      </c>
      <c r="AV203" s="4" t="str">
        <v>Crotalaria agatiflora</v>
      </c>
      <c r="AW203" s="4" t="str">
        <v>Crotalaria agatiflora</v>
      </c>
      <c r="AX203" s="4" t="str">
        <v>Crotalaria agatiflora</v>
      </c>
      <c r="AY203" s="4" t="str">
        <v>Crotalaria agatiflora</v>
      </c>
      <c r="AZ203" s="4" t="str">
        <v>Crotalaria agatiflora</v>
      </c>
      <c r="BA203" s="4" t="str">
        <v>Crotalaria agatiflora</v>
      </c>
      <c r="BB203" s="4" t="str">
        <v>Crotalaria agatiflora</v>
      </c>
      <c r="BC203" s="4" t="str">
        <v>Crotalaria agatiflora</v>
      </c>
      <c r="BD203" s="4" t="str">
        <v>Crotalaria agatiflora</v>
      </c>
      <c r="BE203" s="4" t="str">
        <v>Crotalaria agatiflora</v>
      </c>
      <c r="BF203" s="4" t="str">
        <v>Crotalaria agatiflora</v>
      </c>
      <c r="BG203" s="4" t="str">
        <v>Crotalaria agatiflora</v>
      </c>
      <c r="BH203" s="4" t="str">
        <v>Crotalaria agatiflora</v>
      </c>
      <c r="BI203" s="4" t="str">
        <v>Crotalaria agatiflora</v>
      </c>
      <c r="BJ203" s="4" t="str">
        <v>Crotalaria agatiflora</v>
      </c>
      <c r="BK203" s="4" t="str">
        <v>Crotalaria agatiflora</v>
      </c>
      <c r="BL203" s="4" t="str">
        <v>Crotalaria agatiflora</v>
      </c>
      <c r="BM203" s="4" t="str">
        <v>Crotalaria agatiflora</v>
      </c>
      <c r="BN203" s="4" t="str">
        <v>Crotalaria agatiflora</v>
      </c>
      <c r="BO203" s="4" t="str">
        <v>Crotalaria agatiflora</v>
      </c>
      <c r="BP203" s="4" t="str">
        <v>Crotalaria agatiflora</v>
      </c>
      <c r="BQ203" s="4" t="str">
        <v>Crotalaria agatiflora</v>
      </c>
      <c r="BR203" s="4" t="str">
        <v>Crotalaria agatiflora</v>
      </c>
      <c r="BS203" s="4" t="str">
        <v>Crotalaria agatiflora</v>
      </c>
      <c r="BT203" s="4" t="str">
        <v>Crotalaria agatiflora</v>
      </c>
      <c r="BU203" s="4" t="str">
        <v>Crotalaria agatiflora</v>
      </c>
      <c r="BV203" s="4" t="str">
        <v>Crotalaria agatiflora</v>
      </c>
    </row>
    <row r="204" spans="1:74" x14ac:dyDescent="0.35">
      <c r="A204" s="4" t="s">
        <v>4026</v>
      </c>
      <c r="C204" s="4" t="s">
        <v>4027</v>
      </c>
      <c r="D204" s="4" t="s">
        <v>109</v>
      </c>
      <c r="E204" s="4" t="s">
        <v>109</v>
      </c>
      <c r="G204" s="4" t="str">
        <f t="shared" si="6"/>
        <v>Senna didymobotrya</v>
      </c>
      <c r="AS204" s="4" t="str">
        <v>Crotalaria grahamiana</v>
      </c>
      <c r="AT204" s="4" t="str">
        <v>Crotalaria grahamiana</v>
      </c>
      <c r="AU204" s="4" t="str">
        <v>Crotalaria grahamiana</v>
      </c>
      <c r="AV204" s="4" t="str">
        <v>Crotalaria grahamiana</v>
      </c>
      <c r="AW204" s="4" t="str">
        <v>Crotalaria grahamiana</v>
      </c>
      <c r="AX204" s="4" t="str">
        <v>Crotalaria grahamiana</v>
      </c>
      <c r="AY204" s="4" t="str">
        <v>Crotalaria grahamiana</v>
      </c>
      <c r="AZ204" s="4" t="str">
        <v>Crotalaria grahamiana</v>
      </c>
      <c r="BA204" s="4" t="str">
        <v>Crotalaria grahamiana</v>
      </c>
      <c r="BB204" s="4" t="str">
        <v>Crotalaria grahamiana</v>
      </c>
      <c r="BC204" s="4" t="str">
        <v>Crotalaria grahamiana</v>
      </c>
      <c r="BD204" s="4" t="str">
        <v>Crotalaria grahamiana</v>
      </c>
      <c r="BE204" s="4" t="str">
        <v>Crotalaria grahamiana</v>
      </c>
      <c r="BF204" s="4" t="str">
        <v>Crotalaria grahamiana</v>
      </c>
      <c r="BG204" s="4" t="str">
        <v>Crotalaria grahamiana</v>
      </c>
      <c r="BH204" s="4" t="str">
        <v>Crotalaria grahamiana</v>
      </c>
      <c r="BI204" s="4" t="str">
        <v>Crotalaria grahamiana</v>
      </c>
      <c r="BJ204" s="4" t="str">
        <v>Crotalaria grahamiana</v>
      </c>
      <c r="BK204" s="4" t="str">
        <v>Crotalaria grahamiana</v>
      </c>
      <c r="BL204" s="4" t="str">
        <v>Crotalaria grahamiana</v>
      </c>
      <c r="BM204" s="4" t="str">
        <v>Crotalaria grahamiana</v>
      </c>
      <c r="BN204" s="4" t="str">
        <v>Crotalaria grahamiana</v>
      </c>
      <c r="BO204" s="4" t="str">
        <v>Crotalaria grahamiana</v>
      </c>
      <c r="BP204" s="4" t="str">
        <v>Crotalaria grahamiana</v>
      </c>
      <c r="BQ204" s="4" t="str">
        <v>Crotalaria grahamiana</v>
      </c>
      <c r="BR204" s="4" t="str">
        <v>Crotalaria grahamiana</v>
      </c>
      <c r="BS204" s="4" t="str">
        <v>Crotalaria grahamiana</v>
      </c>
      <c r="BT204" s="4" t="str">
        <v>Crotalaria grahamiana</v>
      </c>
      <c r="BU204" s="4" t="str">
        <v>Crotalaria grahamiana</v>
      </c>
      <c r="BV204" s="4" t="str">
        <v>Crotalaria grahamiana</v>
      </c>
    </row>
    <row r="205" spans="1:74" x14ac:dyDescent="0.35">
      <c r="A205" s="4" t="s">
        <v>4028</v>
      </c>
      <c r="C205" s="4" t="s">
        <v>4029</v>
      </c>
      <c r="D205" s="4" t="s">
        <v>109</v>
      </c>
      <c r="E205" s="4" t="s">
        <v>109</v>
      </c>
      <c r="G205" s="4" t="str">
        <f t="shared" si="6"/>
        <v>Senna occidentalis</v>
      </c>
      <c r="AS205" s="4" t="str">
        <v>Crotalaria juncea</v>
      </c>
      <c r="AT205" s="4" t="str">
        <v>Crotalaria juncea</v>
      </c>
      <c r="AU205" s="4" t="str">
        <v>Crotalaria juncea</v>
      </c>
      <c r="AV205" s="4" t="str">
        <v>Crotalaria juncea</v>
      </c>
      <c r="AW205" s="4" t="str">
        <v>Crotalaria juncea</v>
      </c>
      <c r="AX205" s="4" t="str">
        <v>Crotalaria juncea</v>
      </c>
      <c r="AY205" s="4" t="str">
        <v>Crotalaria juncea</v>
      </c>
      <c r="AZ205" s="4" t="str">
        <v>Crotalaria juncea</v>
      </c>
      <c r="BA205" s="4" t="str">
        <v>Crotalaria juncea</v>
      </c>
      <c r="BB205" s="4" t="str">
        <v>Crotalaria juncea</v>
      </c>
      <c r="BC205" s="4" t="str">
        <v>Crotalaria juncea</v>
      </c>
      <c r="BD205" s="4" t="str">
        <v>Crotalaria juncea</v>
      </c>
      <c r="BE205" s="4" t="str">
        <v>Crotalaria juncea</v>
      </c>
      <c r="BF205" s="4" t="str">
        <v>Crotalaria juncea</v>
      </c>
      <c r="BG205" s="4" t="str">
        <v>Crotalaria juncea</v>
      </c>
      <c r="BH205" s="4" t="str">
        <v>Crotalaria juncea</v>
      </c>
      <c r="BI205" s="4" t="str">
        <v>Crotalaria juncea</v>
      </c>
      <c r="BJ205" s="4" t="str">
        <v>Crotalaria juncea</v>
      </c>
      <c r="BK205" s="4" t="str">
        <v>Crotalaria juncea</v>
      </c>
      <c r="BL205" s="4" t="str">
        <v>Crotalaria juncea</v>
      </c>
      <c r="BM205" s="4" t="str">
        <v>Crotalaria juncea</v>
      </c>
      <c r="BN205" s="4" t="str">
        <v>Crotalaria juncea</v>
      </c>
      <c r="BO205" s="4" t="str">
        <v>Crotalaria juncea</v>
      </c>
      <c r="BP205" s="4" t="str">
        <v>Crotalaria juncea</v>
      </c>
      <c r="BQ205" s="4" t="str">
        <v>Crotalaria juncea</v>
      </c>
      <c r="BR205" s="4" t="str">
        <v>Crotalaria juncea</v>
      </c>
      <c r="BS205" s="4" t="str">
        <v>Crotalaria juncea</v>
      </c>
      <c r="BT205" s="4" t="str">
        <v>Crotalaria juncea</v>
      </c>
      <c r="BU205" s="4" t="str">
        <v>Crotalaria juncea</v>
      </c>
      <c r="BV205" s="4" t="str">
        <v>Crotalaria juncea</v>
      </c>
    </row>
    <row r="206" spans="1:74" x14ac:dyDescent="0.35">
      <c r="A206" s="4" t="s">
        <v>3766</v>
      </c>
      <c r="C206" s="4" t="s">
        <v>4030</v>
      </c>
      <c r="D206" s="4" t="s">
        <v>109</v>
      </c>
      <c r="E206" s="4" t="s">
        <v>109</v>
      </c>
      <c r="G206" s="4" t="str">
        <f t="shared" si="6"/>
        <v>Senna siamea</v>
      </c>
      <c r="AS206" s="4" t="str">
        <v>Crotalaria ochrolueca</v>
      </c>
      <c r="AT206" s="4" t="str">
        <v>Crotalaria ochrolueca</v>
      </c>
      <c r="AU206" s="4" t="str">
        <v>Crotalaria ochrolueca</v>
      </c>
      <c r="AV206" s="4" t="str">
        <v>Crotalaria ochrolueca</v>
      </c>
      <c r="AW206" s="4" t="str">
        <v>Crotalaria ochrolueca</v>
      </c>
      <c r="AX206" s="4" t="str">
        <v>Crotalaria ochrolueca</v>
      </c>
      <c r="AY206" s="4" t="str">
        <v>Crotalaria ochrolueca</v>
      </c>
      <c r="AZ206" s="4" t="str">
        <v>Crotalaria ochrolueca</v>
      </c>
      <c r="BA206" s="4" t="str">
        <v>Crotalaria ochrolueca</v>
      </c>
      <c r="BB206" s="4" t="str">
        <v>Crotalaria ochrolueca</v>
      </c>
      <c r="BC206" s="4" t="str">
        <v>Crotalaria ochrolueca</v>
      </c>
      <c r="BD206" s="4" t="str">
        <v>Crotalaria ochrolueca</v>
      </c>
      <c r="BE206" s="4" t="str">
        <v>Crotalaria ochrolueca</v>
      </c>
      <c r="BF206" s="4" t="str">
        <v>Crotalaria ochrolueca</v>
      </c>
      <c r="BG206" s="4" t="str">
        <v>Crotalaria ochrolueca</v>
      </c>
      <c r="BH206" s="4" t="str">
        <v>Crotalaria ochrolueca</v>
      </c>
      <c r="BI206" s="4" t="str">
        <v>Crotalaria ochrolueca</v>
      </c>
      <c r="BJ206" s="4" t="str">
        <v>Crotalaria ochrolueca</v>
      </c>
      <c r="BK206" s="4" t="str">
        <v>Crotalaria ochrolueca</v>
      </c>
      <c r="BL206" s="4" t="str">
        <v>Crotalaria ochrolueca</v>
      </c>
      <c r="BM206" s="4" t="str">
        <v>Crotalaria ochrolueca</v>
      </c>
      <c r="BN206" s="4" t="str">
        <v>Crotalaria ochrolueca</v>
      </c>
      <c r="BO206" s="4" t="str">
        <v>Crotalaria ochrolueca</v>
      </c>
      <c r="BP206" s="4" t="str">
        <v>Crotalaria ochrolueca</v>
      </c>
      <c r="BQ206" s="4" t="str">
        <v>Crotalaria ochrolueca</v>
      </c>
      <c r="BR206" s="4" t="str">
        <v>Crotalaria ochrolueca</v>
      </c>
      <c r="BS206" s="4" t="str">
        <v>Crotalaria ochrolueca</v>
      </c>
      <c r="BT206" s="4" t="str">
        <v>Crotalaria ochrolueca</v>
      </c>
      <c r="BU206" s="4" t="str">
        <v>Crotalaria ochrolueca</v>
      </c>
      <c r="BV206" s="4" t="str">
        <v>Crotalaria ochrolueca</v>
      </c>
    </row>
    <row r="207" spans="1:74" x14ac:dyDescent="0.35">
      <c r="A207" s="4" t="s">
        <v>3769</v>
      </c>
      <c r="C207" s="4" t="s">
        <v>3767</v>
      </c>
      <c r="D207" s="4" t="s">
        <v>109</v>
      </c>
      <c r="E207" s="4" t="s">
        <v>3771</v>
      </c>
      <c r="G207" s="4" t="str">
        <f t="shared" si="6"/>
        <v>Senna spectabilis</v>
      </c>
      <c r="AS207" s="4" t="str">
        <v>Crotalaria sp</v>
      </c>
      <c r="AT207" s="4" t="str">
        <v>Crotalaria sp</v>
      </c>
      <c r="AU207" s="4" t="str">
        <v>Crotalaria sp</v>
      </c>
      <c r="AV207" s="4" t="str">
        <v>Crotalaria sp</v>
      </c>
      <c r="AW207" s="4" t="str">
        <v>Crotalaria sp</v>
      </c>
      <c r="AX207" s="4" t="str">
        <v>Crotalaria sp</v>
      </c>
      <c r="AY207" s="4" t="str">
        <v>Crotalaria sp</v>
      </c>
      <c r="AZ207" s="4" t="str">
        <v>Crotalaria sp</v>
      </c>
      <c r="BA207" s="4" t="str">
        <v>Crotalaria sp</v>
      </c>
      <c r="BB207" s="4" t="str">
        <v>Crotalaria sp</v>
      </c>
      <c r="BC207" s="4" t="str">
        <v>Crotalaria sp</v>
      </c>
      <c r="BD207" s="4" t="str">
        <v>Crotalaria sp</v>
      </c>
      <c r="BE207" s="4" t="str">
        <v>Crotalaria sp</v>
      </c>
      <c r="BF207" s="4" t="str">
        <v>Crotalaria sp</v>
      </c>
      <c r="BG207" s="4" t="str">
        <v>Crotalaria sp</v>
      </c>
      <c r="BH207" s="4" t="str">
        <v>Crotalaria sp</v>
      </c>
      <c r="BI207" s="4" t="str">
        <v>Crotalaria sp</v>
      </c>
      <c r="BJ207" s="4" t="str">
        <v>Crotalaria sp</v>
      </c>
      <c r="BK207" s="4" t="str">
        <v>Crotalaria sp</v>
      </c>
      <c r="BL207" s="4" t="str">
        <v>Crotalaria sp</v>
      </c>
      <c r="BM207" s="4" t="str">
        <v>Crotalaria sp</v>
      </c>
      <c r="BN207" s="4" t="str">
        <v>Crotalaria sp</v>
      </c>
      <c r="BO207" s="4" t="str">
        <v>Crotalaria sp</v>
      </c>
      <c r="BP207" s="4" t="str">
        <v>Crotalaria sp</v>
      </c>
      <c r="BQ207" s="4" t="str">
        <v>Crotalaria sp</v>
      </c>
      <c r="BR207" s="4" t="str">
        <v>Crotalaria sp</v>
      </c>
      <c r="BS207" s="4" t="str">
        <v>Crotalaria sp</v>
      </c>
      <c r="BT207" s="4" t="str">
        <v>Crotalaria sp</v>
      </c>
      <c r="BU207" s="4" t="str">
        <v>Crotalaria sp</v>
      </c>
      <c r="BV207" s="4" t="str">
        <v>Crotalaria sp</v>
      </c>
    </row>
    <row r="208" spans="1:74" x14ac:dyDescent="0.35">
      <c r="A208" s="4" t="s">
        <v>4031</v>
      </c>
      <c r="C208" s="4" t="s">
        <v>3770</v>
      </c>
      <c r="D208" s="4" t="s">
        <v>109</v>
      </c>
      <c r="E208" s="4" t="s">
        <v>109</v>
      </c>
      <c r="G208" s="4" t="str">
        <f t="shared" si="6"/>
        <v>Sesbania cinerascens</v>
      </c>
      <c r="AS208" s="4" t="str">
        <v>Crotalaria trichotoma</v>
      </c>
      <c r="AT208" s="4" t="str">
        <v>Crotalaria trichotoma</v>
      </c>
      <c r="AU208" s="4" t="str">
        <v>Crotalaria trichotoma</v>
      </c>
      <c r="AV208" s="4" t="str">
        <v>Crotalaria trichotoma</v>
      </c>
      <c r="AW208" s="4" t="str">
        <v>Crotalaria trichotoma</v>
      </c>
      <c r="AX208" s="4" t="str">
        <v>Crotalaria trichotoma</v>
      </c>
      <c r="AY208" s="4" t="str">
        <v>Crotalaria trichotoma</v>
      </c>
      <c r="AZ208" s="4" t="str">
        <v>Crotalaria trichotoma</v>
      </c>
      <c r="BA208" s="4" t="str">
        <v>Crotalaria trichotoma</v>
      </c>
      <c r="BB208" s="4" t="str">
        <v>Crotalaria trichotoma</v>
      </c>
      <c r="BC208" s="4" t="str">
        <v>Crotalaria trichotoma</v>
      </c>
      <c r="BD208" s="4" t="str">
        <v>Crotalaria trichotoma</v>
      </c>
      <c r="BE208" s="4" t="str">
        <v>Crotalaria trichotoma</v>
      </c>
      <c r="BF208" s="4" t="str">
        <v>Crotalaria trichotoma</v>
      </c>
      <c r="BG208" s="4" t="str">
        <v>Crotalaria trichotoma</v>
      </c>
      <c r="BH208" s="4" t="str">
        <v>Crotalaria trichotoma</v>
      </c>
      <c r="BI208" s="4" t="str">
        <v>Crotalaria trichotoma</v>
      </c>
      <c r="BJ208" s="4" t="str">
        <v>Crotalaria trichotoma</v>
      </c>
      <c r="BK208" s="4" t="str">
        <v>Crotalaria trichotoma</v>
      </c>
      <c r="BL208" s="4" t="str">
        <v>Crotalaria trichotoma</v>
      </c>
      <c r="BM208" s="4" t="str">
        <v>Crotalaria trichotoma</v>
      </c>
      <c r="BN208" s="4" t="str">
        <v>Crotalaria trichotoma</v>
      </c>
      <c r="BO208" s="4" t="str">
        <v>Crotalaria trichotoma</v>
      </c>
      <c r="BP208" s="4" t="str">
        <v>Crotalaria trichotoma</v>
      </c>
      <c r="BQ208" s="4" t="str">
        <v>Crotalaria trichotoma</v>
      </c>
      <c r="BR208" s="4" t="str">
        <v>Crotalaria trichotoma</v>
      </c>
      <c r="BS208" s="4" t="str">
        <v>Crotalaria trichotoma</v>
      </c>
      <c r="BT208" s="4" t="str">
        <v>Crotalaria trichotoma</v>
      </c>
      <c r="BU208" s="4" t="str">
        <v>Crotalaria trichotoma</v>
      </c>
      <c r="BV208" s="4" t="str">
        <v>Crotalaria trichotoma</v>
      </c>
    </row>
    <row r="209" spans="1:74" x14ac:dyDescent="0.35">
      <c r="A209" s="4" t="s">
        <v>4032</v>
      </c>
      <c r="C209" s="4" t="s">
        <v>4033</v>
      </c>
      <c r="D209" s="4" t="s">
        <v>4034</v>
      </c>
      <c r="E209" s="4" t="s">
        <v>109</v>
      </c>
      <c r="G209" s="4" t="str">
        <f t="shared" si="6"/>
        <v>Sesbania goetzei</v>
      </c>
      <c r="AS209" s="4" t="str">
        <v>Croton macrostachyus</v>
      </c>
      <c r="AT209" s="4" t="str">
        <v>Croton macrostachyus</v>
      </c>
      <c r="AU209" s="4" t="str">
        <v>Croton macrostachyus</v>
      </c>
      <c r="AV209" s="4" t="str">
        <v>Croton macrostachyus</v>
      </c>
      <c r="AW209" s="4" t="str">
        <v>Croton macrostachyus</v>
      </c>
      <c r="AX209" s="4" t="str">
        <v>Croton macrostachyus</v>
      </c>
      <c r="AY209" s="4" t="str">
        <v>Croton macrostachyus</v>
      </c>
      <c r="AZ209" s="4" t="str">
        <v>Croton macrostachyus</v>
      </c>
      <c r="BA209" s="4" t="str">
        <v>Croton macrostachyus</v>
      </c>
      <c r="BB209" s="4" t="str">
        <v>Croton macrostachyus</v>
      </c>
      <c r="BC209" s="4" t="str">
        <v>Croton macrostachyus</v>
      </c>
      <c r="BD209" s="4" t="str">
        <v>Croton macrostachyus</v>
      </c>
      <c r="BE209" s="4" t="str">
        <v>Croton macrostachyus</v>
      </c>
      <c r="BF209" s="4" t="str">
        <v>Croton macrostachyus</v>
      </c>
      <c r="BG209" s="4" t="str">
        <v>Croton macrostachyus</v>
      </c>
      <c r="BH209" s="4" t="str">
        <v>Croton macrostachyus</v>
      </c>
      <c r="BI209" s="4" t="str">
        <v>Croton macrostachyus</v>
      </c>
      <c r="BJ209" s="4" t="str">
        <v>Croton macrostachyus</v>
      </c>
      <c r="BK209" s="4" t="str">
        <v>Croton macrostachyus</v>
      </c>
      <c r="BL209" s="4" t="str">
        <v>Croton macrostachyus</v>
      </c>
      <c r="BM209" s="4" t="str">
        <v>Croton macrostachyus</v>
      </c>
      <c r="BN209" s="4" t="str">
        <v>Croton macrostachyus</v>
      </c>
      <c r="BO209" s="4" t="str">
        <v>Croton macrostachyus</v>
      </c>
      <c r="BP209" s="4" t="str">
        <v>Croton macrostachyus</v>
      </c>
      <c r="BQ209" s="4" t="str">
        <v>Croton macrostachyus</v>
      </c>
      <c r="BR209" s="4" t="str">
        <v>Croton macrostachyus</v>
      </c>
      <c r="BS209" s="4" t="str">
        <v>Croton macrostachyus</v>
      </c>
      <c r="BT209" s="4" t="str">
        <v>Croton macrostachyus</v>
      </c>
      <c r="BU209" s="4" t="str">
        <v>Croton macrostachyus</v>
      </c>
      <c r="BV209" s="4" t="str">
        <v>Croton macrostachyus</v>
      </c>
    </row>
    <row r="210" spans="1:74" x14ac:dyDescent="0.35">
      <c r="A210" s="4" t="s">
        <v>4035</v>
      </c>
      <c r="C210" s="4" t="s">
        <v>4036</v>
      </c>
      <c r="D210" s="4" t="s">
        <v>109</v>
      </c>
      <c r="E210" s="4" t="s">
        <v>4037</v>
      </c>
      <c r="G210" s="4" t="str">
        <f t="shared" ref="G210:G245" si="7">IF(B210&lt;&gt;"",B210,A210)</f>
        <v>Sesbania macrantha</v>
      </c>
      <c r="AS210" s="4" t="str">
        <v>Croton megalocarpus</v>
      </c>
      <c r="AT210" s="4" t="str">
        <v>Croton megalocarpus</v>
      </c>
      <c r="AU210" s="4" t="str">
        <v>Croton megalocarpus</v>
      </c>
      <c r="AV210" s="4" t="str">
        <v>Croton megalocarpus</v>
      </c>
      <c r="AW210" s="4" t="str">
        <v>Croton megalocarpus</v>
      </c>
      <c r="AX210" s="4" t="str">
        <v>Croton megalocarpus</v>
      </c>
      <c r="AY210" s="4" t="str">
        <v>Croton megalocarpus</v>
      </c>
      <c r="AZ210" s="4" t="str">
        <v>Croton megalocarpus</v>
      </c>
      <c r="BA210" s="4" t="str">
        <v>Croton megalocarpus</v>
      </c>
      <c r="BB210" s="4" t="str">
        <v>Croton megalocarpus</v>
      </c>
      <c r="BC210" s="4" t="str">
        <v>Croton megalocarpus</v>
      </c>
      <c r="BD210" s="4" t="str">
        <v>Croton megalocarpus</v>
      </c>
      <c r="BE210" s="4" t="str">
        <v>Croton megalocarpus</v>
      </c>
      <c r="BF210" s="4" t="str">
        <v>Croton megalocarpus</v>
      </c>
      <c r="BG210" s="4" t="str">
        <v>Croton megalocarpus</v>
      </c>
      <c r="BH210" s="4" t="str">
        <v>Croton megalocarpus</v>
      </c>
      <c r="BI210" s="4" t="str">
        <v>Croton megalocarpus</v>
      </c>
      <c r="BJ210" s="4" t="str">
        <v>Croton megalocarpus</v>
      </c>
      <c r="BK210" s="4" t="str">
        <v>Croton megalocarpus</v>
      </c>
      <c r="BL210" s="4" t="str">
        <v>Croton megalocarpus</v>
      </c>
      <c r="BM210" s="4" t="str">
        <v>Croton megalocarpus</v>
      </c>
      <c r="BN210" s="4" t="str">
        <v>Croton megalocarpus</v>
      </c>
      <c r="BO210" s="4" t="str">
        <v>Croton megalocarpus</v>
      </c>
      <c r="BP210" s="4" t="str">
        <v>Croton megalocarpus</v>
      </c>
      <c r="BQ210" s="4" t="str">
        <v>Croton megalocarpus</v>
      </c>
      <c r="BR210" s="4" t="str">
        <v>Croton megalocarpus</v>
      </c>
      <c r="BS210" s="4" t="str">
        <v>Croton megalocarpus</v>
      </c>
      <c r="BT210" s="4" t="str">
        <v>Croton megalocarpus</v>
      </c>
      <c r="BU210" s="4" t="str">
        <v>Croton megalocarpus</v>
      </c>
      <c r="BV210" s="4" t="str">
        <v>Croton megalocarpus</v>
      </c>
    </row>
    <row r="211" spans="1:74" x14ac:dyDescent="0.35">
      <c r="A211" s="4" t="s">
        <v>4038</v>
      </c>
      <c r="C211" s="4" t="s">
        <v>4039</v>
      </c>
      <c r="D211" s="4" t="s">
        <v>109</v>
      </c>
      <c r="E211" s="4" t="s">
        <v>109</v>
      </c>
      <c r="G211" s="4" t="str">
        <f t="shared" si="7"/>
        <v>Sesbania rostrata</v>
      </c>
      <c r="AS211" s="4" t="str">
        <v>Cupressus lusitanica</v>
      </c>
      <c r="AT211" s="4" t="str">
        <v>Cupressus lusitanica</v>
      </c>
      <c r="AU211" s="4" t="str">
        <v>Cupressus lusitanica</v>
      </c>
      <c r="AV211" s="4" t="str">
        <v>Cupressus lusitanica</v>
      </c>
      <c r="AW211" s="4" t="str">
        <v>Cupressus lusitanica</v>
      </c>
      <c r="AX211" s="4" t="str">
        <v>Cupressus lusitanica</v>
      </c>
      <c r="AY211" s="4" t="str">
        <v>Cupressus lusitanica</v>
      </c>
      <c r="AZ211" s="4" t="str">
        <v>Cupressus lusitanica</v>
      </c>
      <c r="BA211" s="4" t="str">
        <v>Cupressus lusitanica</v>
      </c>
      <c r="BB211" s="4" t="str">
        <v>Cupressus lusitanica</v>
      </c>
      <c r="BC211" s="4" t="str">
        <v>Cupressus lusitanica</v>
      </c>
      <c r="BD211" s="4" t="str">
        <v>Cupressus lusitanica</v>
      </c>
      <c r="BE211" s="4" t="str">
        <v>Cupressus lusitanica</v>
      </c>
      <c r="BF211" s="4" t="str">
        <v>Cupressus lusitanica</v>
      </c>
      <c r="BG211" s="4" t="str">
        <v>Cupressus lusitanica</v>
      </c>
      <c r="BH211" s="4" t="str">
        <v>Cupressus lusitanica</v>
      </c>
      <c r="BI211" s="4" t="str">
        <v>Cupressus lusitanica</v>
      </c>
      <c r="BJ211" s="4" t="str">
        <v>Cupressus lusitanica</v>
      </c>
      <c r="BK211" s="4" t="str">
        <v>Cupressus lusitanica</v>
      </c>
      <c r="BL211" s="4" t="str">
        <v>Cupressus lusitanica</v>
      </c>
      <c r="BM211" s="4" t="str">
        <v>Cupressus lusitanica</v>
      </c>
      <c r="BN211" s="4" t="str">
        <v>Cupressus lusitanica</v>
      </c>
      <c r="BO211" s="4" t="str">
        <v>Cupressus lusitanica</v>
      </c>
      <c r="BP211" s="4" t="str">
        <v>Cupressus lusitanica</v>
      </c>
      <c r="BQ211" s="4" t="str">
        <v>Cupressus lusitanica</v>
      </c>
      <c r="BR211" s="4" t="str">
        <v>Cupressus lusitanica</v>
      </c>
      <c r="BS211" s="4" t="str">
        <v>Cupressus lusitanica</v>
      </c>
      <c r="BT211" s="4" t="str">
        <v>Cupressus lusitanica</v>
      </c>
      <c r="BU211" s="4" t="str">
        <v>Cupressus lusitanica</v>
      </c>
      <c r="BV211" s="4" t="str">
        <v>Cupressus lusitanica</v>
      </c>
    </row>
    <row r="212" spans="1:74" x14ac:dyDescent="0.35">
      <c r="A212" s="4" t="s">
        <v>4040</v>
      </c>
      <c r="C212" s="4" t="s">
        <v>4041</v>
      </c>
      <c r="D212" s="4" t="s">
        <v>4042</v>
      </c>
      <c r="E212" s="4" t="s">
        <v>4043</v>
      </c>
      <c r="G212" s="4" t="str">
        <f t="shared" si="7"/>
        <v>Sesbania sesban</v>
      </c>
      <c r="AS212" s="4" t="str">
        <v>Cytisus proliferus</v>
      </c>
      <c r="AT212" s="4" t="str">
        <v>Cytisus proliferus</v>
      </c>
      <c r="AU212" s="4" t="str">
        <v>Cytisus proliferus</v>
      </c>
      <c r="AV212" s="4" t="str">
        <v>Cytisus proliferus</v>
      </c>
      <c r="AW212" s="4" t="str">
        <v>Cytisus proliferus</v>
      </c>
      <c r="AX212" s="4" t="str">
        <v>Cytisus proliferus</v>
      </c>
      <c r="AY212" s="4" t="str">
        <v>Cytisus proliferus</v>
      </c>
      <c r="AZ212" s="4" t="str">
        <v>Cytisus proliferus</v>
      </c>
      <c r="BA212" s="4" t="str">
        <v>Cytisus proliferus</v>
      </c>
      <c r="BB212" s="4" t="str">
        <v>Cytisus proliferus</v>
      </c>
      <c r="BC212" s="4" t="str">
        <v>Cytisus proliferus</v>
      </c>
      <c r="BD212" s="4" t="str">
        <v>Cytisus proliferus</v>
      </c>
      <c r="BE212" s="4" t="str">
        <v>Cytisus proliferus</v>
      </c>
      <c r="BF212" s="4" t="str">
        <v>Cytisus proliferus</v>
      </c>
      <c r="BG212" s="4" t="str">
        <v>Cytisus proliferus</v>
      </c>
      <c r="BH212" s="4" t="str">
        <v>Cytisus proliferus</v>
      </c>
      <c r="BI212" s="4" t="str">
        <v>Cytisus proliferus</v>
      </c>
      <c r="BJ212" s="4" t="str">
        <v>Cytisus proliferus</v>
      </c>
      <c r="BK212" s="4" t="str">
        <v>Cytisus proliferus</v>
      </c>
      <c r="BL212" s="4" t="str">
        <v>Cytisus proliferus</v>
      </c>
      <c r="BM212" s="4" t="str">
        <v>Cytisus proliferus</v>
      </c>
      <c r="BN212" s="4" t="str">
        <v>Cytisus proliferus</v>
      </c>
      <c r="BO212" s="4" t="str">
        <v>Cytisus proliferus</v>
      </c>
      <c r="BP212" s="4" t="str">
        <v>Cytisus proliferus</v>
      </c>
      <c r="BQ212" s="4" t="str">
        <v>Cytisus proliferus</v>
      </c>
      <c r="BR212" s="4" t="str">
        <v>Cytisus proliferus</v>
      </c>
      <c r="BS212" s="4" t="str">
        <v>Cytisus proliferus</v>
      </c>
      <c r="BT212" s="4" t="str">
        <v>Cytisus proliferus</v>
      </c>
      <c r="BU212" s="4" t="str">
        <v>Cytisus proliferus</v>
      </c>
      <c r="BV212" s="4" t="str">
        <v>Cytisus proliferus</v>
      </c>
    </row>
    <row r="213" spans="1:74" x14ac:dyDescent="0.35">
      <c r="A213" s="4" t="s">
        <v>4044</v>
      </c>
      <c r="C213" s="4" t="s">
        <v>4045</v>
      </c>
      <c r="D213" s="4" t="s">
        <v>109</v>
      </c>
      <c r="E213" s="4" t="s">
        <v>109</v>
      </c>
      <c r="G213" s="4" t="str">
        <f t="shared" si="7"/>
        <v>Spathodea campanulata</v>
      </c>
      <c r="AS213" s="4" t="str">
        <v>Dactyladenia barteri</v>
      </c>
      <c r="AT213" s="4" t="str">
        <v>Dactyladenia barteri</v>
      </c>
      <c r="AU213" s="4" t="str">
        <v>Dactyladenia barteri</v>
      </c>
      <c r="AV213" s="4" t="str">
        <v>Dactyladenia barteri</v>
      </c>
      <c r="AW213" s="4" t="str">
        <v>Dactyladenia barteri</v>
      </c>
      <c r="AX213" s="4" t="str">
        <v>Dactyladenia barteri</v>
      </c>
      <c r="AY213" s="4" t="str">
        <v>Dactyladenia barteri</v>
      </c>
      <c r="AZ213" s="4" t="str">
        <v>Dactyladenia barteri</v>
      </c>
      <c r="BA213" s="4" t="str">
        <v>Dactyladenia barteri</v>
      </c>
      <c r="BB213" s="4" t="str">
        <v>Dactyladenia barteri</v>
      </c>
      <c r="BC213" s="4" t="str">
        <v>Dactyladenia barteri</v>
      </c>
      <c r="BD213" s="4" t="str">
        <v>Dactyladenia barteri</v>
      </c>
      <c r="BE213" s="4" t="str">
        <v>Dactyladenia barteri</v>
      </c>
      <c r="BF213" s="4" t="str">
        <v>Dactyladenia barteri</v>
      </c>
      <c r="BG213" s="4" t="str">
        <v>Dactyladenia barteri</v>
      </c>
      <c r="BH213" s="4" t="str">
        <v>Dactyladenia barteri</v>
      </c>
      <c r="BI213" s="4" t="str">
        <v>Dactyladenia barteri</v>
      </c>
      <c r="BJ213" s="4" t="str">
        <v>Dactyladenia barteri</v>
      </c>
      <c r="BK213" s="4" t="str">
        <v>Dactyladenia barteri</v>
      </c>
      <c r="BL213" s="4" t="str">
        <v>Dactyladenia barteri</v>
      </c>
      <c r="BM213" s="4" t="str">
        <v>Dactyladenia barteri</v>
      </c>
      <c r="BN213" s="4" t="str">
        <v>Dactyladenia barteri</v>
      </c>
      <c r="BO213" s="4" t="str">
        <v>Dactyladenia barteri</v>
      </c>
      <c r="BP213" s="4" t="str">
        <v>Dactyladenia barteri</v>
      </c>
      <c r="BQ213" s="4" t="str">
        <v>Dactyladenia barteri</v>
      </c>
      <c r="BR213" s="4" t="str">
        <v>Dactyladenia barteri</v>
      </c>
      <c r="BS213" s="4" t="str">
        <v>Dactyladenia barteri</v>
      </c>
      <c r="BT213" s="4" t="str">
        <v>Dactyladenia barteri</v>
      </c>
      <c r="BU213" s="4" t="str">
        <v>Dactyladenia barteri</v>
      </c>
      <c r="BV213" s="4" t="str">
        <v>Dactyladenia barteri</v>
      </c>
    </row>
    <row r="214" spans="1:74" x14ac:dyDescent="0.35">
      <c r="A214" s="4" t="s">
        <v>4046</v>
      </c>
      <c r="C214" s="4" t="s">
        <v>4047</v>
      </c>
      <c r="G214" s="4" t="str">
        <f t="shared" si="7"/>
        <v>Spondias mombin</v>
      </c>
      <c r="AS214" s="4" t="str">
        <v>Desmodium discolor</v>
      </c>
      <c r="AT214" s="4" t="str">
        <v>Desmodium discolor</v>
      </c>
      <c r="AU214" s="4" t="str">
        <v>Desmodium discolor</v>
      </c>
      <c r="AV214" s="4" t="str">
        <v>Desmodium discolor</v>
      </c>
      <c r="AW214" s="4" t="str">
        <v>Desmodium discolor</v>
      </c>
      <c r="AX214" s="4" t="str">
        <v>Desmodium discolor</v>
      </c>
      <c r="AY214" s="4" t="str">
        <v>Desmodium discolor</v>
      </c>
      <c r="AZ214" s="4" t="str">
        <v>Desmodium discolor</v>
      </c>
      <c r="BA214" s="4" t="str">
        <v>Desmodium discolor</v>
      </c>
      <c r="BB214" s="4" t="str">
        <v>Desmodium discolor</v>
      </c>
      <c r="BC214" s="4" t="str">
        <v>Desmodium discolor</v>
      </c>
      <c r="BD214" s="4" t="str">
        <v>Desmodium discolor</v>
      </c>
      <c r="BE214" s="4" t="str">
        <v>Desmodium discolor</v>
      </c>
      <c r="BF214" s="4" t="str">
        <v>Desmodium discolor</v>
      </c>
      <c r="BG214" s="4" t="str">
        <v>Desmodium discolor</v>
      </c>
      <c r="BH214" s="4" t="str">
        <v>Desmodium discolor</v>
      </c>
      <c r="BI214" s="4" t="str">
        <v>Desmodium discolor</v>
      </c>
      <c r="BJ214" s="4" t="str">
        <v>Desmodium discolor</v>
      </c>
      <c r="BK214" s="4" t="str">
        <v>Desmodium discolor</v>
      </c>
      <c r="BL214" s="4" t="str">
        <v>Desmodium discolor</v>
      </c>
      <c r="BM214" s="4" t="str">
        <v>Desmodium discolor</v>
      </c>
      <c r="BN214" s="4" t="str">
        <v>Desmodium discolor</v>
      </c>
      <c r="BO214" s="4" t="str">
        <v>Desmodium discolor</v>
      </c>
      <c r="BP214" s="4" t="str">
        <v>Desmodium discolor</v>
      </c>
      <c r="BQ214" s="4" t="str">
        <v>Desmodium discolor</v>
      </c>
      <c r="BR214" s="4" t="str">
        <v>Desmodium discolor</v>
      </c>
      <c r="BS214" s="4" t="str">
        <v>Desmodium discolor</v>
      </c>
      <c r="BT214" s="4" t="str">
        <v>Desmodium discolor</v>
      </c>
      <c r="BU214" s="4" t="str">
        <v>Desmodium discolor</v>
      </c>
      <c r="BV214" s="4" t="str">
        <v>Desmodium discolor</v>
      </c>
    </row>
    <row r="215" spans="1:74" x14ac:dyDescent="0.35">
      <c r="A215" s="4" t="s">
        <v>2418</v>
      </c>
      <c r="C215" s="4" t="s">
        <v>4048</v>
      </c>
      <c r="D215" s="4" t="s">
        <v>109</v>
      </c>
      <c r="E215" s="4" t="s">
        <v>109</v>
      </c>
      <c r="G215" s="4" t="str">
        <f t="shared" si="7"/>
        <v>Stylosanthes guianensis</v>
      </c>
      <c r="AS215" s="4" t="str">
        <v>Desmodium distortum</v>
      </c>
      <c r="AT215" s="4" t="str">
        <v>Desmodium distortum</v>
      </c>
      <c r="AU215" s="4" t="str">
        <v>Desmodium distortum</v>
      </c>
      <c r="AV215" s="4" t="str">
        <v>Desmodium distortum</v>
      </c>
      <c r="AW215" s="4" t="str">
        <v>Desmodium distortum</v>
      </c>
      <c r="AX215" s="4" t="str">
        <v>Desmodium distortum</v>
      </c>
      <c r="AY215" s="4" t="str">
        <v>Desmodium distortum</v>
      </c>
      <c r="AZ215" s="4" t="str">
        <v>Desmodium distortum</v>
      </c>
      <c r="BA215" s="4" t="str">
        <v>Desmodium distortum</v>
      </c>
      <c r="BB215" s="4" t="str">
        <v>Desmodium distortum</v>
      </c>
      <c r="BC215" s="4" t="str">
        <v>Desmodium distortum</v>
      </c>
      <c r="BD215" s="4" t="str">
        <v>Desmodium distortum</v>
      </c>
      <c r="BE215" s="4" t="str">
        <v>Desmodium distortum</v>
      </c>
      <c r="BF215" s="4" t="str">
        <v>Desmodium distortum</v>
      </c>
      <c r="BG215" s="4" t="str">
        <v>Desmodium distortum</v>
      </c>
      <c r="BH215" s="4" t="str">
        <v>Desmodium distortum</v>
      </c>
      <c r="BI215" s="4" t="str">
        <v>Desmodium distortum</v>
      </c>
      <c r="BJ215" s="4" t="str">
        <v>Desmodium distortum</v>
      </c>
      <c r="BK215" s="4" t="str">
        <v>Desmodium distortum</v>
      </c>
      <c r="BL215" s="4" t="str">
        <v>Desmodium distortum</v>
      </c>
      <c r="BM215" s="4" t="str">
        <v>Desmodium distortum</v>
      </c>
      <c r="BN215" s="4" t="str">
        <v>Desmodium distortum</v>
      </c>
      <c r="BO215" s="4" t="str">
        <v>Desmodium distortum</v>
      </c>
      <c r="BP215" s="4" t="str">
        <v>Desmodium distortum</v>
      </c>
      <c r="BQ215" s="4" t="str">
        <v>Desmodium distortum</v>
      </c>
      <c r="BR215" s="4" t="str">
        <v>Desmodium distortum</v>
      </c>
      <c r="BS215" s="4" t="str">
        <v>Desmodium distortum</v>
      </c>
      <c r="BT215" s="4" t="str">
        <v>Desmodium distortum</v>
      </c>
      <c r="BU215" s="4" t="str">
        <v>Desmodium distortum</v>
      </c>
      <c r="BV215" s="4" t="str">
        <v>Desmodium distortum</v>
      </c>
    </row>
    <row r="216" spans="1:74" x14ac:dyDescent="0.35">
      <c r="A216" s="4" t="s">
        <v>2413</v>
      </c>
      <c r="C216" s="4" t="s">
        <v>4049</v>
      </c>
      <c r="D216" s="4" t="s">
        <v>109</v>
      </c>
      <c r="E216" s="4" t="s">
        <v>109</v>
      </c>
      <c r="G216" s="4" t="str">
        <f t="shared" si="7"/>
        <v>Stylosanthes hamata</v>
      </c>
      <c r="AS216" s="4" t="str">
        <v>Desmodium intortum</v>
      </c>
      <c r="AT216" s="4" t="str">
        <v>Desmodium intortum</v>
      </c>
      <c r="AU216" s="4" t="str">
        <v>Desmodium intortum</v>
      </c>
      <c r="AV216" s="4" t="str">
        <v>Desmodium intortum</v>
      </c>
      <c r="AW216" s="4" t="str">
        <v>Desmodium intortum</v>
      </c>
      <c r="AX216" s="4" t="str">
        <v>Desmodium intortum</v>
      </c>
      <c r="AY216" s="4" t="str">
        <v>Desmodium intortum</v>
      </c>
      <c r="AZ216" s="4" t="str">
        <v>Desmodium intortum</v>
      </c>
      <c r="BA216" s="4" t="str">
        <v>Desmodium intortum</v>
      </c>
      <c r="BB216" s="4" t="str">
        <v>Desmodium intortum</v>
      </c>
      <c r="BC216" s="4" t="str">
        <v>Desmodium intortum</v>
      </c>
      <c r="BD216" s="4" t="str">
        <v>Desmodium intortum</v>
      </c>
      <c r="BE216" s="4" t="str">
        <v>Desmodium intortum</v>
      </c>
      <c r="BF216" s="4" t="str">
        <v>Desmodium intortum</v>
      </c>
      <c r="BG216" s="4" t="str">
        <v>Desmodium intortum</v>
      </c>
      <c r="BH216" s="4" t="str">
        <v>Desmodium intortum</v>
      </c>
      <c r="BI216" s="4" t="str">
        <v>Desmodium intortum</v>
      </c>
      <c r="BJ216" s="4" t="str">
        <v>Desmodium intortum</v>
      </c>
      <c r="BK216" s="4" t="str">
        <v>Desmodium intortum</v>
      </c>
      <c r="BL216" s="4" t="str">
        <v>Desmodium intortum</v>
      </c>
      <c r="BM216" s="4" t="str">
        <v>Desmodium intortum</v>
      </c>
      <c r="BN216" s="4" t="str">
        <v>Desmodium intortum</v>
      </c>
      <c r="BO216" s="4" t="str">
        <v>Desmodium intortum</v>
      </c>
      <c r="BP216" s="4" t="str">
        <v>Desmodium intortum</v>
      </c>
      <c r="BQ216" s="4" t="str">
        <v>Desmodium intortum</v>
      </c>
      <c r="BR216" s="4" t="str">
        <v>Desmodium intortum</v>
      </c>
      <c r="BS216" s="4" t="str">
        <v>Desmodium intortum</v>
      </c>
      <c r="BT216" s="4" t="str">
        <v>Desmodium intortum</v>
      </c>
      <c r="BU216" s="4" t="str">
        <v>Desmodium intortum</v>
      </c>
      <c r="BV216" s="4" t="str">
        <v>Desmodium intortum</v>
      </c>
    </row>
    <row r="217" spans="1:74" x14ac:dyDescent="0.35">
      <c r="A217" s="4" t="s">
        <v>4050</v>
      </c>
      <c r="C217" s="4" t="s">
        <v>4051</v>
      </c>
      <c r="D217" s="4" t="s">
        <v>4052</v>
      </c>
      <c r="E217" s="4" t="s">
        <v>109</v>
      </c>
      <c r="G217" s="4" t="str">
        <f t="shared" si="7"/>
        <v>Syzygium guineense</v>
      </c>
      <c r="AS217" s="4" t="str">
        <v>Desmodium uncinatum</v>
      </c>
      <c r="AT217" s="4" t="str">
        <v>Desmodium uncinatum</v>
      </c>
      <c r="AU217" s="4" t="str">
        <v>Desmodium uncinatum</v>
      </c>
      <c r="AV217" s="4" t="str">
        <v>Desmodium uncinatum</v>
      </c>
      <c r="AW217" s="4" t="str">
        <v>Desmodium uncinatum</v>
      </c>
      <c r="AX217" s="4" t="str">
        <v>Desmodium uncinatum</v>
      </c>
      <c r="AY217" s="4" t="str">
        <v>Desmodium uncinatum</v>
      </c>
      <c r="AZ217" s="4" t="str">
        <v>Desmodium uncinatum</v>
      </c>
      <c r="BA217" s="4" t="str">
        <v>Desmodium uncinatum</v>
      </c>
      <c r="BB217" s="4" t="str">
        <v>Desmodium uncinatum</v>
      </c>
      <c r="BC217" s="4" t="str">
        <v>Desmodium uncinatum</v>
      </c>
      <c r="BD217" s="4" t="str">
        <v>Desmodium uncinatum</v>
      </c>
      <c r="BE217" s="4" t="str">
        <v>Desmodium uncinatum</v>
      </c>
      <c r="BF217" s="4" t="str">
        <v>Desmodium uncinatum</v>
      </c>
      <c r="BG217" s="4" t="str">
        <v>Desmodium uncinatum</v>
      </c>
      <c r="BH217" s="4" t="str">
        <v>Desmodium uncinatum</v>
      </c>
      <c r="BI217" s="4" t="str">
        <v>Desmodium uncinatum</v>
      </c>
      <c r="BJ217" s="4" t="str">
        <v>Desmodium uncinatum</v>
      </c>
      <c r="BK217" s="4" t="str">
        <v>Desmodium uncinatum</v>
      </c>
      <c r="BL217" s="4" t="str">
        <v>Desmodium uncinatum</v>
      </c>
      <c r="BM217" s="4" t="str">
        <v>Desmodium uncinatum</v>
      </c>
      <c r="BN217" s="4" t="str">
        <v>Desmodium uncinatum</v>
      </c>
      <c r="BO217" s="4" t="str">
        <v>Desmodium uncinatum</v>
      </c>
      <c r="BP217" s="4" t="str">
        <v>Desmodium uncinatum</v>
      </c>
      <c r="BQ217" s="4" t="str">
        <v>Desmodium uncinatum</v>
      </c>
      <c r="BR217" s="4" t="str">
        <v>Desmodium uncinatum</v>
      </c>
      <c r="BS217" s="4" t="str">
        <v>Desmodium uncinatum</v>
      </c>
      <c r="BT217" s="4" t="str">
        <v>Desmodium uncinatum</v>
      </c>
      <c r="BU217" s="4" t="str">
        <v>Desmodium uncinatum</v>
      </c>
      <c r="BV217" s="4" t="str">
        <v>Desmodium uncinatum</v>
      </c>
    </row>
    <row r="218" spans="1:74" x14ac:dyDescent="0.35">
      <c r="A218" s="4" t="s">
        <v>4050</v>
      </c>
      <c r="C218" s="4" t="s">
        <v>4053</v>
      </c>
      <c r="D218" s="4" t="s">
        <v>4054</v>
      </c>
      <c r="G218" s="4" t="str">
        <f t="shared" si="7"/>
        <v>Syzygium guineense</v>
      </c>
      <c r="AS218" s="4" t="str">
        <v>Dodonaea viscosa</v>
      </c>
      <c r="AT218" s="4" t="str">
        <v>Dodonaea viscosa</v>
      </c>
      <c r="AU218" s="4" t="str">
        <v>Dodonaea viscosa</v>
      </c>
      <c r="AV218" s="4" t="str">
        <v>Dodonaea viscosa</v>
      </c>
      <c r="AW218" s="4" t="str">
        <v>Dodonaea viscosa</v>
      </c>
      <c r="AX218" s="4" t="str">
        <v>Dodonaea viscosa</v>
      </c>
      <c r="AY218" s="4" t="str">
        <v>Dodonaea viscosa</v>
      </c>
      <c r="AZ218" s="4" t="str">
        <v>Dodonaea viscosa</v>
      </c>
      <c r="BA218" s="4" t="str">
        <v>Dodonaea viscosa</v>
      </c>
      <c r="BB218" s="4" t="str">
        <v>Dodonaea viscosa</v>
      </c>
      <c r="BC218" s="4" t="str">
        <v>Dodonaea viscosa</v>
      </c>
      <c r="BD218" s="4" t="str">
        <v>Dodonaea viscosa</v>
      </c>
      <c r="BE218" s="4" t="str">
        <v>Dodonaea viscosa</v>
      </c>
      <c r="BF218" s="4" t="str">
        <v>Dodonaea viscosa</v>
      </c>
      <c r="BG218" s="4" t="str">
        <v>Dodonaea viscosa</v>
      </c>
      <c r="BH218" s="4" t="str">
        <v>Dodonaea viscosa</v>
      </c>
      <c r="BI218" s="4" t="str">
        <v>Dodonaea viscosa</v>
      </c>
      <c r="BJ218" s="4" t="str">
        <v>Dodonaea viscosa</v>
      </c>
      <c r="BK218" s="4" t="str">
        <v>Dodonaea viscosa</v>
      </c>
      <c r="BL218" s="4" t="str">
        <v>Dodonaea viscosa</v>
      </c>
      <c r="BM218" s="4" t="str">
        <v>Dodonaea viscosa</v>
      </c>
      <c r="BN218" s="4" t="str">
        <v>Dodonaea viscosa</v>
      </c>
      <c r="BO218" s="4" t="str">
        <v>Dodonaea viscosa</v>
      </c>
      <c r="BP218" s="4" t="str">
        <v>Dodonaea viscosa</v>
      </c>
      <c r="BQ218" s="4" t="str">
        <v>Dodonaea viscosa</v>
      </c>
      <c r="BR218" s="4" t="str">
        <v>Dodonaea viscosa</v>
      </c>
      <c r="BS218" s="4" t="str">
        <v>Dodonaea viscosa</v>
      </c>
      <c r="BT218" s="4" t="str">
        <v>Dodonaea viscosa</v>
      </c>
      <c r="BU218" s="4" t="str">
        <v>Dodonaea viscosa</v>
      </c>
      <c r="BV218" s="4" t="str">
        <v>Dodonaea viscosa</v>
      </c>
    </row>
    <row r="219" spans="1:74" x14ac:dyDescent="0.35">
      <c r="A219" s="4" t="s">
        <v>4050</v>
      </c>
      <c r="C219" s="4" t="s">
        <v>4053</v>
      </c>
      <c r="D219" s="4" t="s">
        <v>109</v>
      </c>
      <c r="E219" s="4" t="s">
        <v>4055</v>
      </c>
      <c r="G219" s="4" t="str">
        <f t="shared" si="7"/>
        <v>Syzygium guineense</v>
      </c>
      <c r="AS219" s="4" t="str">
        <v>Elaeis guineensis</v>
      </c>
      <c r="AT219" s="4" t="str">
        <v>Elaeis guineensis</v>
      </c>
      <c r="AU219" s="4" t="str">
        <v>Elaeis guineensis</v>
      </c>
      <c r="AV219" s="4" t="str">
        <v>Elaeis guineensis</v>
      </c>
      <c r="AW219" s="4" t="str">
        <v>Elaeis guineensis</v>
      </c>
      <c r="AX219" s="4" t="str">
        <v>Elaeis guineensis</v>
      </c>
      <c r="AY219" s="4" t="str">
        <v>Elaeis guineensis</v>
      </c>
      <c r="AZ219" s="4" t="str">
        <v>Elaeis guineensis</v>
      </c>
      <c r="BA219" s="4" t="str">
        <v>Elaeis guineensis</v>
      </c>
      <c r="BB219" s="4" t="str">
        <v>Elaeis guineensis</v>
      </c>
      <c r="BC219" s="4" t="str">
        <v>Elaeis guineensis</v>
      </c>
      <c r="BD219" s="4" t="str">
        <v>Elaeis guineensis</v>
      </c>
      <c r="BE219" s="4" t="str">
        <v>Elaeis guineensis</v>
      </c>
      <c r="BF219" s="4" t="str">
        <v>Elaeis guineensis</v>
      </c>
      <c r="BG219" s="4" t="str">
        <v>Elaeis guineensis</v>
      </c>
      <c r="BH219" s="4" t="str">
        <v>Elaeis guineensis</v>
      </c>
      <c r="BI219" s="4" t="str">
        <v>Elaeis guineensis</v>
      </c>
      <c r="BJ219" s="4" t="str">
        <v>Elaeis guineensis</v>
      </c>
      <c r="BK219" s="4" t="str">
        <v>Elaeis guineensis</v>
      </c>
      <c r="BL219" s="4" t="str">
        <v>Elaeis guineensis</v>
      </c>
      <c r="BM219" s="4" t="str">
        <v>Elaeis guineensis</v>
      </c>
      <c r="BN219" s="4" t="str">
        <v>Elaeis guineensis</v>
      </c>
      <c r="BO219" s="4" t="str">
        <v>Elaeis guineensis</v>
      </c>
      <c r="BP219" s="4" t="str">
        <v>Elaeis guineensis</v>
      </c>
      <c r="BQ219" s="4" t="str">
        <v>Elaeis guineensis</v>
      </c>
      <c r="BR219" s="4" t="str">
        <v>Elaeis guineensis</v>
      </c>
      <c r="BS219" s="4" t="str">
        <v>Elaeis guineensis</v>
      </c>
      <c r="BT219" s="4" t="str">
        <v>Elaeis guineensis</v>
      </c>
      <c r="BU219" s="4" t="str">
        <v>Elaeis guineensis</v>
      </c>
      <c r="BV219" s="4" t="str">
        <v>Elaeis guineensis</v>
      </c>
    </row>
    <row r="220" spans="1:74" x14ac:dyDescent="0.35">
      <c r="A220" s="4" t="s">
        <v>1782</v>
      </c>
      <c r="C220" s="4" t="s">
        <v>4056</v>
      </c>
      <c r="E220" s="4" t="s">
        <v>109</v>
      </c>
      <c r="G220" s="4" t="str">
        <f t="shared" si="7"/>
        <v>Tamarindus indica</v>
      </c>
      <c r="AS220" s="4" t="str">
        <v>Entada abyssinica</v>
      </c>
      <c r="AT220" s="4" t="str">
        <v>Entada abyssinica</v>
      </c>
      <c r="AU220" s="4" t="str">
        <v>Entada abyssinica</v>
      </c>
      <c r="AV220" s="4" t="str">
        <v>Entada abyssinica</v>
      </c>
      <c r="AW220" s="4" t="str">
        <v>Entada abyssinica</v>
      </c>
      <c r="AX220" s="4" t="str">
        <v>Entada abyssinica</v>
      </c>
      <c r="AY220" s="4" t="str">
        <v>Entada abyssinica</v>
      </c>
      <c r="AZ220" s="4" t="str">
        <v>Entada abyssinica</v>
      </c>
      <c r="BA220" s="4" t="str">
        <v>Entada abyssinica</v>
      </c>
      <c r="BB220" s="4" t="str">
        <v>Entada abyssinica</v>
      </c>
      <c r="BC220" s="4" t="str">
        <v>Entada abyssinica</v>
      </c>
      <c r="BD220" s="4" t="str">
        <v>Entada abyssinica</v>
      </c>
      <c r="BE220" s="4" t="str">
        <v>Entada abyssinica</v>
      </c>
      <c r="BF220" s="4" t="str">
        <v>Entada abyssinica</v>
      </c>
      <c r="BG220" s="4" t="str">
        <v>Entada abyssinica</v>
      </c>
      <c r="BH220" s="4" t="str">
        <v>Entada abyssinica</v>
      </c>
      <c r="BI220" s="4" t="str">
        <v>Entada abyssinica</v>
      </c>
      <c r="BJ220" s="4" t="str">
        <v>Entada abyssinica</v>
      </c>
      <c r="BK220" s="4" t="str">
        <v>Entada abyssinica</v>
      </c>
      <c r="BL220" s="4" t="str">
        <v>Entada abyssinica</v>
      </c>
      <c r="BM220" s="4" t="str">
        <v>Entada abyssinica</v>
      </c>
      <c r="BN220" s="4" t="str">
        <v>Entada abyssinica</v>
      </c>
      <c r="BO220" s="4" t="str">
        <v>Entada abyssinica</v>
      </c>
      <c r="BP220" s="4" t="str">
        <v>Entada abyssinica</v>
      </c>
      <c r="BQ220" s="4" t="str">
        <v>Entada abyssinica</v>
      </c>
      <c r="BR220" s="4" t="str">
        <v>Entada abyssinica</v>
      </c>
      <c r="BS220" s="4" t="str">
        <v>Entada abyssinica</v>
      </c>
      <c r="BT220" s="4" t="str">
        <v>Entada abyssinica</v>
      </c>
      <c r="BU220" s="4" t="str">
        <v>Entada abyssinica</v>
      </c>
      <c r="BV220" s="4" t="str">
        <v>Entada abyssinica</v>
      </c>
    </row>
    <row r="221" spans="1:74" x14ac:dyDescent="0.35">
      <c r="A221" s="754" t="s">
        <v>4057</v>
      </c>
      <c r="C221" s="755" t="s">
        <v>4058</v>
      </c>
      <c r="F221" s="4" t="s">
        <v>1427</v>
      </c>
      <c r="G221" s="4" t="str">
        <f t="shared" si="7"/>
        <v>Tarenna sp</v>
      </c>
      <c r="AS221" s="4" t="str">
        <v>Entandrophragma angolense</v>
      </c>
      <c r="AT221" s="4" t="str">
        <v>Entandrophragma angolense</v>
      </c>
      <c r="AU221" s="4" t="str">
        <v>Entandrophragma angolense</v>
      </c>
      <c r="AV221" s="4" t="str">
        <v>Entandrophragma angolense</v>
      </c>
      <c r="AW221" s="4" t="str">
        <v>Entandrophragma angolense</v>
      </c>
      <c r="AX221" s="4" t="str">
        <v>Entandrophragma angolense</v>
      </c>
      <c r="AY221" s="4" t="str">
        <v>Entandrophragma angolense</v>
      </c>
      <c r="AZ221" s="4" t="str">
        <v>Entandrophragma angolense</v>
      </c>
      <c r="BA221" s="4" t="str">
        <v>Entandrophragma angolense</v>
      </c>
      <c r="BB221" s="4" t="str">
        <v>Entandrophragma angolense</v>
      </c>
      <c r="BC221" s="4" t="str">
        <v>Entandrophragma angolense</v>
      </c>
      <c r="BD221" s="4" t="str">
        <v>Entandrophragma angolense</v>
      </c>
      <c r="BE221" s="4" t="str">
        <v>Entandrophragma angolense</v>
      </c>
      <c r="BF221" s="4" t="str">
        <v>Entandrophragma angolense</v>
      </c>
      <c r="BG221" s="4" t="str">
        <v>Entandrophragma angolense</v>
      </c>
      <c r="BH221" s="4" t="str">
        <v>Entandrophragma angolense</v>
      </c>
      <c r="BI221" s="4" t="str">
        <v>Entandrophragma angolense</v>
      </c>
      <c r="BJ221" s="4" t="str">
        <v>Entandrophragma angolense</v>
      </c>
      <c r="BK221" s="4" t="str">
        <v>Entandrophragma angolense</v>
      </c>
      <c r="BL221" s="4" t="str">
        <v>Entandrophragma angolense</v>
      </c>
      <c r="BM221" s="4" t="str">
        <v>Entandrophragma angolense</v>
      </c>
      <c r="BN221" s="4" t="str">
        <v>Entandrophragma angolense</v>
      </c>
      <c r="BO221" s="4" t="str">
        <v>Entandrophragma angolense</v>
      </c>
      <c r="BP221" s="4" t="str">
        <v>Entandrophragma angolense</v>
      </c>
      <c r="BQ221" s="4" t="str">
        <v>Entandrophragma angolense</v>
      </c>
      <c r="BR221" s="4" t="str">
        <v>Entandrophragma angolense</v>
      </c>
      <c r="BS221" s="4" t="str">
        <v>Entandrophragma angolense</v>
      </c>
      <c r="BT221" s="4" t="str">
        <v>Entandrophragma angolense</v>
      </c>
      <c r="BU221" s="4" t="str">
        <v>Entandrophragma angolense</v>
      </c>
      <c r="BV221" s="4" t="str">
        <v>Entandrophragma angolense</v>
      </c>
    </row>
    <row r="222" spans="1:74" x14ac:dyDescent="0.35">
      <c r="A222" s="4" t="s">
        <v>4059</v>
      </c>
      <c r="C222" s="4" t="s">
        <v>4053</v>
      </c>
      <c r="D222" s="4" t="s">
        <v>109</v>
      </c>
      <c r="E222" s="4" t="s">
        <v>109</v>
      </c>
      <c r="G222" s="4" t="str">
        <f t="shared" si="7"/>
        <v>Tephrosia candida</v>
      </c>
      <c r="AS222" s="4" t="str">
        <v>Entandrophragma cylindricum</v>
      </c>
      <c r="AT222" s="4" t="str">
        <v>Entandrophragma cylindricum</v>
      </c>
      <c r="AU222" s="4" t="str">
        <v>Entandrophragma cylindricum</v>
      </c>
      <c r="AV222" s="4" t="str">
        <v>Entandrophragma cylindricum</v>
      </c>
      <c r="AW222" s="4" t="str">
        <v>Entandrophragma cylindricum</v>
      </c>
      <c r="AX222" s="4" t="str">
        <v>Entandrophragma cylindricum</v>
      </c>
      <c r="AY222" s="4" t="str">
        <v>Entandrophragma cylindricum</v>
      </c>
      <c r="AZ222" s="4" t="str">
        <v>Entandrophragma cylindricum</v>
      </c>
      <c r="BA222" s="4" t="str">
        <v>Entandrophragma cylindricum</v>
      </c>
      <c r="BB222" s="4" t="str">
        <v>Entandrophragma cylindricum</v>
      </c>
      <c r="BC222" s="4" t="str">
        <v>Entandrophragma cylindricum</v>
      </c>
      <c r="BD222" s="4" t="str">
        <v>Entandrophragma cylindricum</v>
      </c>
      <c r="BE222" s="4" t="str">
        <v>Entandrophragma cylindricum</v>
      </c>
      <c r="BF222" s="4" t="str">
        <v>Entandrophragma cylindricum</v>
      </c>
      <c r="BG222" s="4" t="str">
        <v>Entandrophragma cylindricum</v>
      </c>
      <c r="BH222" s="4" t="str">
        <v>Entandrophragma cylindricum</v>
      </c>
      <c r="BI222" s="4" t="str">
        <v>Entandrophragma cylindricum</v>
      </c>
      <c r="BJ222" s="4" t="str">
        <v>Entandrophragma cylindricum</v>
      </c>
      <c r="BK222" s="4" t="str">
        <v>Entandrophragma cylindricum</v>
      </c>
      <c r="BL222" s="4" t="str">
        <v>Entandrophragma cylindricum</v>
      </c>
      <c r="BM222" s="4" t="str">
        <v>Entandrophragma cylindricum</v>
      </c>
      <c r="BN222" s="4" t="str">
        <v>Entandrophragma cylindricum</v>
      </c>
      <c r="BO222" s="4" t="str">
        <v>Entandrophragma cylindricum</v>
      </c>
      <c r="BP222" s="4" t="str">
        <v>Entandrophragma cylindricum</v>
      </c>
      <c r="BQ222" s="4" t="str">
        <v>Entandrophragma cylindricum</v>
      </c>
      <c r="BR222" s="4" t="str">
        <v>Entandrophragma cylindricum</v>
      </c>
      <c r="BS222" s="4" t="str">
        <v>Entandrophragma cylindricum</v>
      </c>
      <c r="BT222" s="4" t="str">
        <v>Entandrophragma cylindricum</v>
      </c>
      <c r="BU222" s="4" t="str">
        <v>Entandrophragma cylindricum</v>
      </c>
      <c r="BV222" s="4" t="str">
        <v>Entandrophragma cylindricum</v>
      </c>
    </row>
    <row r="223" spans="1:74" x14ac:dyDescent="0.35">
      <c r="A223" s="4" t="s">
        <v>4060</v>
      </c>
      <c r="C223" s="4" t="s">
        <v>4061</v>
      </c>
      <c r="D223" s="4" t="s">
        <v>109</v>
      </c>
      <c r="E223" s="4" t="s">
        <v>109</v>
      </c>
      <c r="G223" s="4" t="str">
        <f t="shared" si="7"/>
        <v>Tephrosia diversifolia</v>
      </c>
      <c r="AS223" s="4" t="str">
        <v>Eriosema ellipticum</v>
      </c>
      <c r="AT223" s="4" t="str">
        <v>Eriosema ellipticum</v>
      </c>
      <c r="AU223" s="4" t="str">
        <v>Eriosema ellipticum</v>
      </c>
      <c r="AV223" s="4" t="str">
        <v>Eriosema ellipticum</v>
      </c>
      <c r="AW223" s="4" t="str">
        <v>Eriosema ellipticum</v>
      </c>
      <c r="AX223" s="4" t="str">
        <v>Eriosema ellipticum</v>
      </c>
      <c r="AY223" s="4" t="str">
        <v>Eriosema ellipticum</v>
      </c>
      <c r="AZ223" s="4" t="str">
        <v>Eriosema ellipticum</v>
      </c>
      <c r="BA223" s="4" t="str">
        <v>Eriosema ellipticum</v>
      </c>
      <c r="BB223" s="4" t="str">
        <v>Eriosema ellipticum</v>
      </c>
      <c r="BC223" s="4" t="str">
        <v>Eriosema ellipticum</v>
      </c>
      <c r="BD223" s="4" t="str">
        <v>Eriosema ellipticum</v>
      </c>
      <c r="BE223" s="4" t="str">
        <v>Eriosema ellipticum</v>
      </c>
      <c r="BF223" s="4" t="str">
        <v>Eriosema ellipticum</v>
      </c>
      <c r="BG223" s="4" t="str">
        <v>Eriosema ellipticum</v>
      </c>
      <c r="BH223" s="4" t="str">
        <v>Eriosema ellipticum</v>
      </c>
      <c r="BI223" s="4" t="str">
        <v>Eriosema ellipticum</v>
      </c>
      <c r="BJ223" s="4" t="str">
        <v>Eriosema ellipticum</v>
      </c>
      <c r="BK223" s="4" t="str">
        <v>Eriosema ellipticum</v>
      </c>
      <c r="BL223" s="4" t="str">
        <v>Eriosema ellipticum</v>
      </c>
      <c r="BM223" s="4" t="str">
        <v>Eriosema ellipticum</v>
      </c>
      <c r="BN223" s="4" t="str">
        <v>Eriosema ellipticum</v>
      </c>
      <c r="BO223" s="4" t="str">
        <v>Eriosema ellipticum</v>
      </c>
      <c r="BP223" s="4" t="str">
        <v>Eriosema ellipticum</v>
      </c>
      <c r="BQ223" s="4" t="str">
        <v>Eriosema ellipticum</v>
      </c>
      <c r="BR223" s="4" t="str">
        <v>Eriosema ellipticum</v>
      </c>
      <c r="BS223" s="4" t="str">
        <v>Eriosema ellipticum</v>
      </c>
      <c r="BT223" s="4" t="str">
        <v>Eriosema ellipticum</v>
      </c>
      <c r="BU223" s="4" t="str">
        <v>Eriosema ellipticum</v>
      </c>
      <c r="BV223" s="4" t="str">
        <v>Eriosema ellipticum</v>
      </c>
    </row>
    <row r="224" spans="1:74" x14ac:dyDescent="0.35">
      <c r="A224" s="4" t="s">
        <v>4062</v>
      </c>
      <c r="C224" s="4" t="s">
        <v>4063</v>
      </c>
      <c r="F224" s="4" t="s">
        <v>1437</v>
      </c>
      <c r="G224" s="4" t="str">
        <f t="shared" si="7"/>
        <v>Tephrosia sp</v>
      </c>
      <c r="AS224" s="4" t="str">
        <v>Erythrina abyssinica</v>
      </c>
      <c r="AT224" s="4" t="str">
        <v>Erythrina abyssinica</v>
      </c>
      <c r="AU224" s="4" t="str">
        <v>Erythrina abyssinica</v>
      </c>
      <c r="AV224" s="4" t="str">
        <v>Erythrina abyssinica</v>
      </c>
      <c r="AW224" s="4" t="str">
        <v>Erythrina abyssinica</v>
      </c>
      <c r="AX224" s="4" t="str">
        <v>Erythrina abyssinica</v>
      </c>
      <c r="AY224" s="4" t="str">
        <v>Erythrina abyssinica</v>
      </c>
      <c r="AZ224" s="4" t="str">
        <v>Erythrina abyssinica</v>
      </c>
      <c r="BA224" s="4" t="str">
        <v>Erythrina abyssinica</v>
      </c>
      <c r="BB224" s="4" t="str">
        <v>Erythrina abyssinica</v>
      </c>
      <c r="BC224" s="4" t="str">
        <v>Erythrina abyssinica</v>
      </c>
      <c r="BD224" s="4" t="str">
        <v>Erythrina abyssinica</v>
      </c>
      <c r="BE224" s="4" t="str">
        <v>Erythrina abyssinica</v>
      </c>
      <c r="BF224" s="4" t="str">
        <v>Erythrina abyssinica</v>
      </c>
      <c r="BG224" s="4" t="str">
        <v>Erythrina abyssinica</v>
      </c>
      <c r="BH224" s="4" t="str">
        <v>Erythrina abyssinica</v>
      </c>
      <c r="BI224" s="4" t="str">
        <v>Erythrina abyssinica</v>
      </c>
      <c r="BJ224" s="4" t="str">
        <v>Erythrina abyssinica</v>
      </c>
      <c r="BK224" s="4" t="str">
        <v>Erythrina abyssinica</v>
      </c>
      <c r="BL224" s="4" t="str">
        <v>Erythrina abyssinica</v>
      </c>
      <c r="BM224" s="4" t="str">
        <v>Erythrina abyssinica</v>
      </c>
      <c r="BN224" s="4" t="str">
        <v>Erythrina abyssinica</v>
      </c>
      <c r="BO224" s="4" t="str">
        <v>Erythrina abyssinica</v>
      </c>
      <c r="BP224" s="4" t="str">
        <v>Erythrina abyssinica</v>
      </c>
      <c r="BQ224" s="4" t="str">
        <v>Erythrina abyssinica</v>
      </c>
      <c r="BR224" s="4" t="str">
        <v>Erythrina abyssinica</v>
      </c>
      <c r="BS224" s="4" t="str">
        <v>Erythrina abyssinica</v>
      </c>
      <c r="BT224" s="4" t="str">
        <v>Erythrina abyssinica</v>
      </c>
      <c r="BU224" s="4" t="str">
        <v>Erythrina abyssinica</v>
      </c>
      <c r="BV224" s="4" t="str">
        <v>Erythrina abyssinica</v>
      </c>
    </row>
    <row r="225" spans="1:74" x14ac:dyDescent="0.35">
      <c r="A225" s="4" t="s">
        <v>4064</v>
      </c>
      <c r="C225" s="4" t="s">
        <v>4065</v>
      </c>
      <c r="D225" s="4" t="s">
        <v>109</v>
      </c>
      <c r="E225" s="4" t="s">
        <v>109</v>
      </c>
      <c r="G225" s="4" t="str">
        <f t="shared" si="7"/>
        <v>Tephrosia vogelii</v>
      </c>
      <c r="AS225" s="4" t="str">
        <v>Erythrina poeppigiana</v>
      </c>
      <c r="AT225" s="4" t="str">
        <v>Erythrina poeppigiana</v>
      </c>
      <c r="AU225" s="4" t="str">
        <v>Erythrina poeppigiana</v>
      </c>
      <c r="AV225" s="4" t="str">
        <v>Erythrina poeppigiana</v>
      </c>
      <c r="AW225" s="4" t="str">
        <v>Erythrina poeppigiana</v>
      </c>
      <c r="AX225" s="4" t="str">
        <v>Erythrina poeppigiana</v>
      </c>
      <c r="AY225" s="4" t="str">
        <v>Erythrina poeppigiana</v>
      </c>
      <c r="AZ225" s="4" t="str">
        <v>Erythrina poeppigiana</v>
      </c>
      <c r="BA225" s="4" t="str">
        <v>Erythrina poeppigiana</v>
      </c>
      <c r="BB225" s="4" t="str">
        <v>Erythrina poeppigiana</v>
      </c>
      <c r="BC225" s="4" t="str">
        <v>Erythrina poeppigiana</v>
      </c>
      <c r="BD225" s="4" t="str">
        <v>Erythrina poeppigiana</v>
      </c>
      <c r="BE225" s="4" t="str">
        <v>Erythrina poeppigiana</v>
      </c>
      <c r="BF225" s="4" t="str">
        <v>Erythrina poeppigiana</v>
      </c>
      <c r="BG225" s="4" t="str">
        <v>Erythrina poeppigiana</v>
      </c>
      <c r="BH225" s="4" t="str">
        <v>Erythrina poeppigiana</v>
      </c>
      <c r="BI225" s="4" t="str">
        <v>Erythrina poeppigiana</v>
      </c>
      <c r="BJ225" s="4" t="str">
        <v>Erythrina poeppigiana</v>
      </c>
      <c r="BK225" s="4" t="str">
        <v>Erythrina poeppigiana</v>
      </c>
      <c r="BL225" s="4" t="str">
        <v>Erythrina poeppigiana</v>
      </c>
      <c r="BM225" s="4" t="str">
        <v>Erythrina poeppigiana</v>
      </c>
      <c r="BN225" s="4" t="str">
        <v>Erythrina poeppigiana</v>
      </c>
      <c r="BO225" s="4" t="str">
        <v>Erythrina poeppigiana</v>
      </c>
      <c r="BP225" s="4" t="str">
        <v>Erythrina poeppigiana</v>
      </c>
      <c r="BQ225" s="4" t="str">
        <v>Erythrina poeppigiana</v>
      </c>
      <c r="BR225" s="4" t="str">
        <v>Erythrina poeppigiana</v>
      </c>
      <c r="BS225" s="4" t="str">
        <v>Erythrina poeppigiana</v>
      </c>
      <c r="BT225" s="4" t="str">
        <v>Erythrina poeppigiana</v>
      </c>
      <c r="BU225" s="4" t="str">
        <v>Erythrina poeppigiana</v>
      </c>
      <c r="BV225" s="4" t="str">
        <v>Erythrina poeppigiana</v>
      </c>
    </row>
    <row r="226" spans="1:74" x14ac:dyDescent="0.35">
      <c r="A226" s="4" t="s">
        <v>4066</v>
      </c>
      <c r="C226" s="4" t="s">
        <v>4067</v>
      </c>
      <c r="D226" s="4" t="s">
        <v>109</v>
      </c>
      <c r="E226" s="4" t="s">
        <v>109</v>
      </c>
      <c r="G226" s="4" t="str">
        <f t="shared" si="7"/>
        <v>Terminalia brownii</v>
      </c>
      <c r="AS226" s="4" t="str">
        <v>Eucalpytus sp</v>
      </c>
      <c r="AT226" s="4" t="str">
        <v>Eucalpytus sp</v>
      </c>
      <c r="AU226" s="4" t="str">
        <v>Eucalpytus sp</v>
      </c>
      <c r="AV226" s="4" t="str">
        <v>Eucalpytus sp</v>
      </c>
      <c r="AW226" s="4" t="str">
        <v>Eucalpytus sp</v>
      </c>
      <c r="AX226" s="4" t="str">
        <v>Eucalpytus sp</v>
      </c>
      <c r="AY226" s="4" t="str">
        <v>Eucalpytus sp</v>
      </c>
      <c r="AZ226" s="4" t="str">
        <v>Eucalpytus sp</v>
      </c>
      <c r="BA226" s="4" t="str">
        <v>Eucalpytus sp</v>
      </c>
      <c r="BB226" s="4" t="str">
        <v>Eucalpytus sp</v>
      </c>
      <c r="BC226" s="4" t="str">
        <v>Eucalpytus sp</v>
      </c>
      <c r="BD226" s="4" t="str">
        <v>Eucalpytus sp</v>
      </c>
      <c r="BE226" s="4" t="str">
        <v>Eucalpytus sp</v>
      </c>
      <c r="BF226" s="4" t="str">
        <v>Eucalpytus sp</v>
      </c>
      <c r="BG226" s="4" t="str">
        <v>Eucalpytus sp</v>
      </c>
      <c r="BH226" s="4" t="str">
        <v>Eucalpytus sp</v>
      </c>
      <c r="BI226" s="4" t="str">
        <v>Eucalpytus sp</v>
      </c>
      <c r="BJ226" s="4" t="str">
        <v>Eucalpytus sp</v>
      </c>
      <c r="BK226" s="4" t="str">
        <v>Eucalpytus sp</v>
      </c>
      <c r="BL226" s="4" t="str">
        <v>Eucalpytus sp</v>
      </c>
      <c r="BM226" s="4" t="str">
        <v>Eucalpytus sp</v>
      </c>
      <c r="BN226" s="4" t="str">
        <v>Eucalpytus sp</v>
      </c>
      <c r="BO226" s="4" t="str">
        <v>Eucalpytus sp</v>
      </c>
      <c r="BP226" s="4" t="str">
        <v>Eucalpytus sp</v>
      </c>
      <c r="BQ226" s="4" t="str">
        <v>Eucalpytus sp</v>
      </c>
      <c r="BR226" s="4" t="str">
        <v>Eucalpytus sp</v>
      </c>
      <c r="BS226" s="4" t="str">
        <v>Eucalpytus sp</v>
      </c>
      <c r="BT226" s="4" t="str">
        <v>Eucalpytus sp</v>
      </c>
      <c r="BU226" s="4" t="str">
        <v>Eucalpytus sp</v>
      </c>
      <c r="BV226" s="4" t="str">
        <v>Eucalpytus sp</v>
      </c>
    </row>
    <row r="227" spans="1:74" x14ac:dyDescent="0.35">
      <c r="A227" s="4" t="s">
        <v>4068</v>
      </c>
      <c r="C227" s="4" t="s">
        <v>4069</v>
      </c>
      <c r="D227" s="4" t="s">
        <v>109</v>
      </c>
      <c r="E227" s="4" t="s">
        <v>109</v>
      </c>
      <c r="G227" s="4" t="str">
        <f t="shared" si="7"/>
        <v>Terminalia ivoresensis</v>
      </c>
      <c r="AS227" s="4" t="str">
        <v>Eucalyptus alba</v>
      </c>
      <c r="AT227" s="4" t="str">
        <v>Eucalyptus alba</v>
      </c>
      <c r="AU227" s="4" t="str">
        <v>Eucalyptus alba</v>
      </c>
      <c r="AV227" s="4" t="str">
        <v>Eucalyptus alba</v>
      </c>
      <c r="AW227" s="4" t="str">
        <v>Eucalyptus alba</v>
      </c>
      <c r="AX227" s="4" t="str">
        <v>Eucalyptus alba</v>
      </c>
      <c r="AY227" s="4" t="str">
        <v>Eucalyptus alba</v>
      </c>
      <c r="AZ227" s="4" t="str">
        <v>Eucalyptus alba</v>
      </c>
      <c r="BA227" s="4" t="str">
        <v>Eucalyptus alba</v>
      </c>
      <c r="BB227" s="4" t="str">
        <v>Eucalyptus alba</v>
      </c>
      <c r="BC227" s="4" t="str">
        <v>Eucalyptus alba</v>
      </c>
      <c r="BD227" s="4" t="str">
        <v>Eucalyptus alba</v>
      </c>
      <c r="BE227" s="4" t="str">
        <v>Eucalyptus alba</v>
      </c>
      <c r="BF227" s="4" t="str">
        <v>Eucalyptus alba</v>
      </c>
      <c r="BG227" s="4" t="str">
        <v>Eucalyptus alba</v>
      </c>
      <c r="BH227" s="4" t="str">
        <v>Eucalyptus alba</v>
      </c>
      <c r="BI227" s="4" t="str">
        <v>Eucalyptus alba</v>
      </c>
      <c r="BJ227" s="4" t="str">
        <v>Eucalyptus alba</v>
      </c>
      <c r="BK227" s="4" t="str">
        <v>Eucalyptus alba</v>
      </c>
      <c r="BL227" s="4" t="str">
        <v>Eucalyptus alba</v>
      </c>
      <c r="BM227" s="4" t="str">
        <v>Eucalyptus alba</v>
      </c>
      <c r="BN227" s="4" t="str">
        <v>Eucalyptus alba</v>
      </c>
      <c r="BO227" s="4" t="str">
        <v>Eucalyptus alba</v>
      </c>
      <c r="BP227" s="4" t="str">
        <v>Eucalyptus alba</v>
      </c>
      <c r="BQ227" s="4" t="str">
        <v>Eucalyptus alba</v>
      </c>
      <c r="BR227" s="4" t="str">
        <v>Eucalyptus alba</v>
      </c>
      <c r="BS227" s="4" t="str">
        <v>Eucalyptus alba</v>
      </c>
      <c r="BT227" s="4" t="str">
        <v>Eucalyptus alba</v>
      </c>
      <c r="BU227" s="4" t="str">
        <v>Eucalyptus alba</v>
      </c>
      <c r="BV227" s="4" t="str">
        <v>Eucalyptus alba</v>
      </c>
    </row>
    <row r="228" spans="1:74" x14ac:dyDescent="0.35">
      <c r="A228" s="4" t="s">
        <v>4070</v>
      </c>
      <c r="C228" s="4" t="s">
        <v>4071</v>
      </c>
      <c r="D228" s="4" t="s">
        <v>109</v>
      </c>
      <c r="E228" s="4" t="s">
        <v>109</v>
      </c>
      <c r="G228" s="4" t="str">
        <f t="shared" si="7"/>
        <v>Terminalia sericea</v>
      </c>
      <c r="AS228" s="4" t="str">
        <v>Eucalyptus camaldulensis</v>
      </c>
      <c r="AT228" s="4" t="str">
        <v>Eucalyptus camaldulensis</v>
      </c>
      <c r="AU228" s="4" t="str">
        <v>Eucalyptus camaldulensis</v>
      </c>
      <c r="AV228" s="4" t="str">
        <v>Eucalyptus camaldulensis</v>
      </c>
      <c r="AW228" s="4" t="str">
        <v>Eucalyptus camaldulensis</v>
      </c>
      <c r="AX228" s="4" t="str">
        <v>Eucalyptus camaldulensis</v>
      </c>
      <c r="AY228" s="4" t="str">
        <v>Eucalyptus camaldulensis</v>
      </c>
      <c r="AZ228" s="4" t="str">
        <v>Eucalyptus camaldulensis</v>
      </c>
      <c r="BA228" s="4" t="str">
        <v>Eucalyptus camaldulensis</v>
      </c>
      <c r="BB228" s="4" t="str">
        <v>Eucalyptus camaldulensis</v>
      </c>
      <c r="BC228" s="4" t="str">
        <v>Eucalyptus camaldulensis</v>
      </c>
      <c r="BD228" s="4" t="str">
        <v>Eucalyptus camaldulensis</v>
      </c>
      <c r="BE228" s="4" t="str">
        <v>Eucalyptus camaldulensis</v>
      </c>
      <c r="BF228" s="4" t="str">
        <v>Eucalyptus camaldulensis</v>
      </c>
      <c r="BG228" s="4" t="str">
        <v>Eucalyptus camaldulensis</v>
      </c>
      <c r="BH228" s="4" t="str">
        <v>Eucalyptus camaldulensis</v>
      </c>
      <c r="BI228" s="4" t="str">
        <v>Eucalyptus camaldulensis</v>
      </c>
      <c r="BJ228" s="4" t="str">
        <v>Eucalyptus camaldulensis</v>
      </c>
      <c r="BK228" s="4" t="str">
        <v>Eucalyptus camaldulensis</v>
      </c>
      <c r="BL228" s="4" t="str">
        <v>Eucalyptus camaldulensis</v>
      </c>
      <c r="BM228" s="4" t="str">
        <v>Eucalyptus camaldulensis</v>
      </c>
      <c r="BN228" s="4" t="str">
        <v>Eucalyptus camaldulensis</v>
      </c>
      <c r="BO228" s="4" t="str">
        <v>Eucalyptus camaldulensis</v>
      </c>
      <c r="BP228" s="4" t="str">
        <v>Eucalyptus camaldulensis</v>
      </c>
      <c r="BQ228" s="4" t="str">
        <v>Eucalyptus camaldulensis</v>
      </c>
      <c r="BR228" s="4" t="str">
        <v>Eucalyptus camaldulensis</v>
      </c>
      <c r="BS228" s="4" t="str">
        <v>Eucalyptus camaldulensis</v>
      </c>
      <c r="BT228" s="4" t="str">
        <v>Eucalyptus camaldulensis</v>
      </c>
      <c r="BU228" s="4" t="str">
        <v>Eucalyptus camaldulensis</v>
      </c>
      <c r="BV228" s="4" t="str">
        <v>Eucalyptus camaldulensis</v>
      </c>
    </row>
    <row r="229" spans="1:74" x14ac:dyDescent="0.35">
      <c r="A229" s="4" t="s">
        <v>4072</v>
      </c>
      <c r="C229" s="4" t="s">
        <v>4073</v>
      </c>
      <c r="D229" s="4" t="s">
        <v>109</v>
      </c>
      <c r="E229" s="4" t="s">
        <v>109</v>
      </c>
      <c r="G229" s="4" t="str">
        <f t="shared" si="7"/>
        <v>Terminalia superba</v>
      </c>
      <c r="AS229" s="4" t="str">
        <v>Eucalyptus globulus</v>
      </c>
      <c r="AT229" s="4" t="str">
        <v>Eucalyptus globulus</v>
      </c>
      <c r="AU229" s="4" t="str">
        <v>Eucalyptus globulus</v>
      </c>
      <c r="AV229" s="4" t="str">
        <v>Eucalyptus globulus</v>
      </c>
      <c r="AW229" s="4" t="str">
        <v>Eucalyptus globulus</v>
      </c>
      <c r="AX229" s="4" t="str">
        <v>Eucalyptus globulus</v>
      </c>
      <c r="AY229" s="4" t="str">
        <v>Eucalyptus globulus</v>
      </c>
      <c r="AZ229" s="4" t="str">
        <v>Eucalyptus globulus</v>
      </c>
      <c r="BA229" s="4" t="str">
        <v>Eucalyptus globulus</v>
      </c>
      <c r="BB229" s="4" t="str">
        <v>Eucalyptus globulus</v>
      </c>
      <c r="BC229" s="4" t="str">
        <v>Eucalyptus globulus</v>
      </c>
      <c r="BD229" s="4" t="str">
        <v>Eucalyptus globulus</v>
      </c>
      <c r="BE229" s="4" t="str">
        <v>Eucalyptus globulus</v>
      </c>
      <c r="BF229" s="4" t="str">
        <v>Eucalyptus globulus</v>
      </c>
      <c r="BG229" s="4" t="str">
        <v>Eucalyptus globulus</v>
      </c>
      <c r="BH229" s="4" t="str">
        <v>Eucalyptus globulus</v>
      </c>
      <c r="BI229" s="4" t="str">
        <v>Eucalyptus globulus</v>
      </c>
      <c r="BJ229" s="4" t="str">
        <v>Eucalyptus globulus</v>
      </c>
      <c r="BK229" s="4" t="str">
        <v>Eucalyptus globulus</v>
      </c>
      <c r="BL229" s="4" t="str">
        <v>Eucalyptus globulus</v>
      </c>
      <c r="BM229" s="4" t="str">
        <v>Eucalyptus globulus</v>
      </c>
      <c r="BN229" s="4" t="str">
        <v>Eucalyptus globulus</v>
      </c>
      <c r="BO229" s="4" t="str">
        <v>Eucalyptus globulus</v>
      </c>
      <c r="BP229" s="4" t="str">
        <v>Eucalyptus globulus</v>
      </c>
      <c r="BQ229" s="4" t="str">
        <v>Eucalyptus globulus</v>
      </c>
      <c r="BR229" s="4" t="str">
        <v>Eucalyptus globulus</v>
      </c>
      <c r="BS229" s="4" t="str">
        <v>Eucalyptus globulus</v>
      </c>
      <c r="BT229" s="4" t="str">
        <v>Eucalyptus globulus</v>
      </c>
      <c r="BU229" s="4" t="str">
        <v>Eucalyptus globulus</v>
      </c>
      <c r="BV229" s="4" t="str">
        <v>Eucalyptus globulus</v>
      </c>
    </row>
    <row r="230" spans="1:74" x14ac:dyDescent="0.35">
      <c r="A230" s="4" t="s">
        <v>4074</v>
      </c>
      <c r="B230" s="4" t="s">
        <v>4075</v>
      </c>
      <c r="C230" s="4" t="s">
        <v>4076</v>
      </c>
      <c r="D230" s="4" t="s">
        <v>109</v>
      </c>
      <c r="E230" s="4" t="s">
        <v>109</v>
      </c>
      <c r="G230" s="4" t="str">
        <f t="shared" si="7"/>
        <v>Plukenetia conophora</v>
      </c>
      <c r="AS230" s="4" t="str">
        <v>Eucalyptus saligna</v>
      </c>
      <c r="AT230" s="4" t="str">
        <v>Eucalyptus saligna</v>
      </c>
      <c r="AU230" s="4" t="str">
        <v>Eucalyptus saligna</v>
      </c>
      <c r="AV230" s="4" t="str">
        <v>Eucalyptus saligna</v>
      </c>
      <c r="AW230" s="4" t="str">
        <v>Eucalyptus saligna</v>
      </c>
      <c r="AX230" s="4" t="str">
        <v>Eucalyptus saligna</v>
      </c>
      <c r="AY230" s="4" t="str">
        <v>Eucalyptus saligna</v>
      </c>
      <c r="AZ230" s="4" t="str">
        <v>Eucalyptus saligna</v>
      </c>
      <c r="BA230" s="4" t="str">
        <v>Eucalyptus saligna</v>
      </c>
      <c r="BB230" s="4" t="str">
        <v>Eucalyptus saligna</v>
      </c>
      <c r="BC230" s="4" t="str">
        <v>Eucalyptus saligna</v>
      </c>
      <c r="BD230" s="4" t="str">
        <v>Eucalyptus saligna</v>
      </c>
      <c r="BE230" s="4" t="str">
        <v>Eucalyptus saligna</v>
      </c>
      <c r="BF230" s="4" t="str">
        <v>Eucalyptus saligna</v>
      </c>
      <c r="BG230" s="4" t="str">
        <v>Eucalyptus saligna</v>
      </c>
      <c r="BH230" s="4" t="str">
        <v>Eucalyptus saligna</v>
      </c>
      <c r="BI230" s="4" t="str">
        <v>Eucalyptus saligna</v>
      </c>
      <c r="BJ230" s="4" t="str">
        <v>Eucalyptus saligna</v>
      </c>
      <c r="BK230" s="4" t="str">
        <v>Eucalyptus saligna</v>
      </c>
      <c r="BL230" s="4" t="str">
        <v>Eucalyptus saligna</v>
      </c>
      <c r="BM230" s="4" t="str">
        <v>Eucalyptus saligna</v>
      </c>
      <c r="BN230" s="4" t="str">
        <v>Eucalyptus saligna</v>
      </c>
      <c r="BO230" s="4" t="str">
        <v>Eucalyptus saligna</v>
      </c>
      <c r="BP230" s="4" t="str">
        <v>Eucalyptus saligna</v>
      </c>
      <c r="BQ230" s="4" t="str">
        <v>Eucalyptus saligna</v>
      </c>
      <c r="BR230" s="4" t="str">
        <v>Eucalyptus saligna</v>
      </c>
      <c r="BS230" s="4" t="str">
        <v>Eucalyptus saligna</v>
      </c>
      <c r="BT230" s="4" t="str">
        <v>Eucalyptus saligna</v>
      </c>
      <c r="BU230" s="4" t="str">
        <v>Eucalyptus saligna</v>
      </c>
      <c r="BV230" s="4" t="str">
        <v>Eucalyptus saligna</v>
      </c>
    </row>
    <row r="231" spans="1:74" x14ac:dyDescent="0.35">
      <c r="A231" s="4" t="s">
        <v>1436</v>
      </c>
      <c r="B231" s="4" t="s">
        <v>4075</v>
      </c>
      <c r="C231" s="4" t="s">
        <v>4077</v>
      </c>
      <c r="D231" s="4" t="s">
        <v>4078</v>
      </c>
      <c r="E231" s="4" t="s">
        <v>109</v>
      </c>
      <c r="G231" s="4" t="str">
        <f t="shared" si="7"/>
        <v>Plukenetia conophora</v>
      </c>
      <c r="AS231" s="4" t="str">
        <v>Euclea racemosa</v>
      </c>
      <c r="AT231" s="4" t="str">
        <v>Euclea racemosa</v>
      </c>
      <c r="AU231" s="4" t="str">
        <v>Euclea racemosa</v>
      </c>
      <c r="AV231" s="4" t="str">
        <v>Euclea racemosa</v>
      </c>
      <c r="AW231" s="4" t="str">
        <v>Euclea racemosa</v>
      </c>
      <c r="AX231" s="4" t="str">
        <v>Euclea racemosa</v>
      </c>
      <c r="AY231" s="4" t="str">
        <v>Euclea racemosa</v>
      </c>
      <c r="AZ231" s="4" t="str">
        <v>Euclea racemosa</v>
      </c>
      <c r="BA231" s="4" t="str">
        <v>Euclea racemosa</v>
      </c>
      <c r="BB231" s="4" t="str">
        <v>Euclea racemosa</v>
      </c>
      <c r="BC231" s="4" t="str">
        <v>Euclea racemosa</v>
      </c>
      <c r="BD231" s="4" t="str">
        <v>Euclea racemosa</v>
      </c>
      <c r="BE231" s="4" t="str">
        <v>Euclea racemosa</v>
      </c>
      <c r="BF231" s="4" t="str">
        <v>Euclea racemosa</v>
      </c>
      <c r="BG231" s="4" t="str">
        <v>Euclea racemosa</v>
      </c>
      <c r="BH231" s="4" t="str">
        <v>Euclea racemosa</v>
      </c>
      <c r="BI231" s="4" t="str">
        <v>Euclea racemosa</v>
      </c>
      <c r="BJ231" s="4" t="str">
        <v>Euclea racemosa</v>
      </c>
      <c r="BK231" s="4" t="str">
        <v>Euclea racemosa</v>
      </c>
      <c r="BL231" s="4" t="str">
        <v>Euclea racemosa</v>
      </c>
      <c r="BM231" s="4" t="str">
        <v>Euclea racemosa</v>
      </c>
      <c r="BN231" s="4" t="str">
        <v>Euclea racemosa</v>
      </c>
      <c r="BO231" s="4" t="str">
        <v>Euclea racemosa</v>
      </c>
      <c r="BP231" s="4" t="str">
        <v>Euclea racemosa</v>
      </c>
      <c r="BQ231" s="4" t="str">
        <v>Euclea racemosa</v>
      </c>
      <c r="BR231" s="4" t="str">
        <v>Euclea racemosa</v>
      </c>
      <c r="BS231" s="4" t="str">
        <v>Euclea racemosa</v>
      </c>
      <c r="BT231" s="4" t="str">
        <v>Euclea racemosa</v>
      </c>
      <c r="BU231" s="4" t="str">
        <v>Euclea racemosa</v>
      </c>
      <c r="BV231" s="4" t="str">
        <v>Euclea racemosa</v>
      </c>
    </row>
    <row r="232" spans="1:74" x14ac:dyDescent="0.35">
      <c r="A232" s="4" t="s">
        <v>4079</v>
      </c>
      <c r="C232" s="4" t="s">
        <v>4080</v>
      </c>
      <c r="D232" s="4" t="s">
        <v>109</v>
      </c>
      <c r="E232" s="4" t="s">
        <v>109</v>
      </c>
      <c r="G232" s="4" t="str">
        <f t="shared" si="7"/>
        <v>Tithonia diversifolia</v>
      </c>
      <c r="AS232" s="4" t="str">
        <v>Faidherbia albida</v>
      </c>
      <c r="AT232" s="4" t="str">
        <v>Faidherbia albida</v>
      </c>
      <c r="AU232" s="4" t="str">
        <v>Faidherbia albida</v>
      </c>
      <c r="AV232" s="4" t="str">
        <v>Faidherbia albida</v>
      </c>
      <c r="AW232" s="4" t="str">
        <v>Faidherbia albida</v>
      </c>
      <c r="AX232" s="4" t="str">
        <v>Faidherbia albida</v>
      </c>
      <c r="AY232" s="4" t="str">
        <v>Faidherbia albida</v>
      </c>
      <c r="AZ232" s="4" t="str">
        <v>Faidherbia albida</v>
      </c>
      <c r="BA232" s="4" t="str">
        <v>Faidherbia albida</v>
      </c>
      <c r="BB232" s="4" t="str">
        <v>Faidherbia albida</v>
      </c>
      <c r="BC232" s="4" t="str">
        <v>Faidherbia albida</v>
      </c>
      <c r="BD232" s="4" t="str">
        <v>Faidherbia albida</v>
      </c>
      <c r="BE232" s="4" t="str">
        <v>Faidherbia albida</v>
      </c>
      <c r="BF232" s="4" t="str">
        <v>Faidherbia albida</v>
      </c>
      <c r="BG232" s="4" t="str">
        <v>Faidherbia albida</v>
      </c>
      <c r="BH232" s="4" t="str">
        <v>Faidherbia albida</v>
      </c>
      <c r="BI232" s="4" t="str">
        <v>Faidherbia albida</v>
      </c>
      <c r="BJ232" s="4" t="str">
        <v>Faidherbia albida</v>
      </c>
      <c r="BK232" s="4" t="str">
        <v>Faidherbia albida</v>
      </c>
      <c r="BL232" s="4" t="str">
        <v>Faidherbia albida</v>
      </c>
      <c r="BM232" s="4" t="str">
        <v>Faidherbia albida</v>
      </c>
      <c r="BN232" s="4" t="str">
        <v>Faidherbia albida</v>
      </c>
      <c r="BO232" s="4" t="str">
        <v>Faidherbia albida</v>
      </c>
      <c r="BP232" s="4" t="str">
        <v>Faidherbia albida</v>
      </c>
      <c r="BQ232" s="4" t="str">
        <v>Faidherbia albida</v>
      </c>
      <c r="BR232" s="4" t="str">
        <v>Faidherbia albida</v>
      </c>
      <c r="BS232" s="4" t="str">
        <v>Faidherbia albida</v>
      </c>
      <c r="BT232" s="4" t="str">
        <v>Faidherbia albida</v>
      </c>
      <c r="BU232" s="4" t="str">
        <v>Faidherbia albida</v>
      </c>
      <c r="BV232" s="4" t="str">
        <v>Faidherbia albida</v>
      </c>
    </row>
    <row r="233" spans="1:74" x14ac:dyDescent="0.35">
      <c r="A233" s="4" t="s">
        <v>4081</v>
      </c>
      <c r="C233" s="4" t="s">
        <v>4082</v>
      </c>
      <c r="D233" s="4" t="s">
        <v>109</v>
      </c>
      <c r="E233" s="4" t="s">
        <v>109</v>
      </c>
      <c r="G233" s="4" t="str">
        <f t="shared" si="7"/>
        <v>Uapaca kirkiana</v>
      </c>
      <c r="AS233" s="4" t="str">
        <v>Fernandoa madagascariensis</v>
      </c>
      <c r="AT233" s="4" t="str">
        <v>Fernandoa madagascariensis</v>
      </c>
      <c r="AU233" s="4" t="str">
        <v>Fernandoa madagascariensis</v>
      </c>
      <c r="AV233" s="4" t="str">
        <v>Fernandoa madagascariensis</v>
      </c>
      <c r="AW233" s="4" t="str">
        <v>Fernandoa madagascariensis</v>
      </c>
      <c r="AX233" s="4" t="str">
        <v>Fernandoa madagascariensis</v>
      </c>
      <c r="AY233" s="4" t="str">
        <v>Fernandoa madagascariensis</v>
      </c>
      <c r="AZ233" s="4" t="str">
        <v>Fernandoa madagascariensis</v>
      </c>
      <c r="BA233" s="4" t="str">
        <v>Fernandoa madagascariensis</v>
      </c>
      <c r="BB233" s="4" t="str">
        <v>Fernandoa madagascariensis</v>
      </c>
      <c r="BC233" s="4" t="str">
        <v>Fernandoa madagascariensis</v>
      </c>
      <c r="BD233" s="4" t="str">
        <v>Fernandoa madagascariensis</v>
      </c>
      <c r="BE233" s="4" t="str">
        <v>Fernandoa madagascariensis</v>
      </c>
      <c r="BF233" s="4" t="str">
        <v>Fernandoa madagascariensis</v>
      </c>
      <c r="BG233" s="4" t="str">
        <v>Fernandoa madagascariensis</v>
      </c>
      <c r="BH233" s="4" t="str">
        <v>Fernandoa madagascariensis</v>
      </c>
      <c r="BI233" s="4" t="str">
        <v>Fernandoa madagascariensis</v>
      </c>
      <c r="BJ233" s="4" t="str">
        <v>Fernandoa madagascariensis</v>
      </c>
      <c r="BK233" s="4" t="str">
        <v>Fernandoa madagascariensis</v>
      </c>
      <c r="BL233" s="4" t="str">
        <v>Fernandoa madagascariensis</v>
      </c>
      <c r="BM233" s="4" t="str">
        <v>Fernandoa madagascariensis</v>
      </c>
      <c r="BN233" s="4" t="str">
        <v>Fernandoa madagascariensis</v>
      </c>
      <c r="BO233" s="4" t="str">
        <v>Fernandoa madagascariensis</v>
      </c>
      <c r="BP233" s="4" t="str">
        <v>Fernandoa madagascariensis</v>
      </c>
      <c r="BQ233" s="4" t="str">
        <v>Fernandoa madagascariensis</v>
      </c>
      <c r="BR233" s="4" t="str">
        <v>Fernandoa madagascariensis</v>
      </c>
      <c r="BS233" s="4" t="str">
        <v>Fernandoa madagascariensis</v>
      </c>
      <c r="BT233" s="4" t="str">
        <v>Fernandoa madagascariensis</v>
      </c>
      <c r="BU233" s="4" t="str">
        <v>Fernandoa madagascariensis</v>
      </c>
      <c r="BV233" s="4" t="str">
        <v>Fernandoa madagascariensis</v>
      </c>
    </row>
    <row r="234" spans="1:74" x14ac:dyDescent="0.35">
      <c r="A234" s="756" t="s">
        <v>4083</v>
      </c>
      <c r="C234" s="4" t="s">
        <v>1356</v>
      </c>
      <c r="F234" s="4" t="s">
        <v>1356</v>
      </c>
      <c r="G234" s="4" t="str">
        <f t="shared" si="7"/>
        <v>Unspecified Tree</v>
      </c>
      <c r="AS234" s="4" t="str">
        <v>Ficus exasperata</v>
      </c>
      <c r="AT234" s="4" t="str">
        <v>Ficus exasperata</v>
      </c>
      <c r="AU234" s="4" t="str">
        <v>Ficus exasperata</v>
      </c>
      <c r="AV234" s="4" t="str">
        <v>Ficus exasperata</v>
      </c>
      <c r="AW234" s="4" t="str">
        <v>Ficus exasperata</v>
      </c>
      <c r="AX234" s="4" t="str">
        <v>Ficus exasperata</v>
      </c>
      <c r="AY234" s="4" t="str">
        <v>Ficus exasperata</v>
      </c>
      <c r="AZ234" s="4" t="str">
        <v>Ficus exasperata</v>
      </c>
      <c r="BA234" s="4" t="str">
        <v>Ficus exasperata</v>
      </c>
      <c r="BB234" s="4" t="str">
        <v>Ficus exasperata</v>
      </c>
      <c r="BC234" s="4" t="str">
        <v>Ficus exasperata</v>
      </c>
      <c r="BD234" s="4" t="str">
        <v>Ficus exasperata</v>
      </c>
      <c r="BE234" s="4" t="str">
        <v>Ficus exasperata</v>
      </c>
      <c r="BF234" s="4" t="str">
        <v>Ficus exasperata</v>
      </c>
      <c r="BG234" s="4" t="str">
        <v>Ficus exasperata</v>
      </c>
      <c r="BH234" s="4" t="str">
        <v>Ficus exasperata</v>
      </c>
      <c r="BI234" s="4" t="str">
        <v>Ficus exasperata</v>
      </c>
      <c r="BJ234" s="4" t="str">
        <v>Ficus exasperata</v>
      </c>
      <c r="BK234" s="4" t="str">
        <v>Ficus exasperata</v>
      </c>
      <c r="BL234" s="4" t="str">
        <v>Ficus exasperata</v>
      </c>
      <c r="BM234" s="4" t="str">
        <v>Ficus exasperata</v>
      </c>
      <c r="BN234" s="4" t="str">
        <v>Ficus exasperata</v>
      </c>
      <c r="BO234" s="4" t="str">
        <v>Ficus exasperata</v>
      </c>
      <c r="BP234" s="4" t="str">
        <v>Ficus exasperata</v>
      </c>
      <c r="BQ234" s="4" t="str">
        <v>Ficus exasperata</v>
      </c>
      <c r="BR234" s="4" t="str">
        <v>Ficus exasperata</v>
      </c>
      <c r="BS234" s="4" t="str">
        <v>Ficus exasperata</v>
      </c>
      <c r="BT234" s="4" t="str">
        <v>Ficus exasperata</v>
      </c>
      <c r="BU234" s="4" t="str">
        <v>Ficus exasperata</v>
      </c>
      <c r="BV234" s="4" t="str">
        <v>Ficus exasperata</v>
      </c>
    </row>
    <row r="235" spans="1:74" x14ac:dyDescent="0.35">
      <c r="A235" s="4" t="s">
        <v>3660</v>
      </c>
      <c r="C235" s="4" t="s">
        <v>3661</v>
      </c>
      <c r="G235" s="4" t="str">
        <f t="shared" si="7"/>
        <v>Vachellia karroo</v>
      </c>
      <c r="AS235" s="4" t="str">
        <v>Ficus laurifolia</v>
      </c>
      <c r="AT235" s="4" t="str">
        <v>Ficus laurifolia</v>
      </c>
      <c r="AU235" s="4" t="str">
        <v>Ficus laurifolia</v>
      </c>
      <c r="AV235" s="4" t="str">
        <v>Ficus laurifolia</v>
      </c>
      <c r="AW235" s="4" t="str">
        <v>Ficus laurifolia</v>
      </c>
      <c r="AX235" s="4" t="str">
        <v>Ficus laurifolia</v>
      </c>
      <c r="AY235" s="4" t="str">
        <v>Ficus laurifolia</v>
      </c>
      <c r="AZ235" s="4" t="str">
        <v>Ficus laurifolia</v>
      </c>
      <c r="BA235" s="4" t="str">
        <v>Ficus laurifolia</v>
      </c>
      <c r="BB235" s="4" t="str">
        <v>Ficus laurifolia</v>
      </c>
      <c r="BC235" s="4" t="str">
        <v>Ficus laurifolia</v>
      </c>
      <c r="BD235" s="4" t="str">
        <v>Ficus laurifolia</v>
      </c>
      <c r="BE235" s="4" t="str">
        <v>Ficus laurifolia</v>
      </c>
      <c r="BF235" s="4" t="str">
        <v>Ficus laurifolia</v>
      </c>
      <c r="BG235" s="4" t="str">
        <v>Ficus laurifolia</v>
      </c>
      <c r="BH235" s="4" t="str">
        <v>Ficus laurifolia</v>
      </c>
      <c r="BI235" s="4" t="str">
        <v>Ficus laurifolia</v>
      </c>
      <c r="BJ235" s="4" t="str">
        <v>Ficus laurifolia</v>
      </c>
      <c r="BK235" s="4" t="str">
        <v>Ficus laurifolia</v>
      </c>
      <c r="BL235" s="4" t="str">
        <v>Ficus laurifolia</v>
      </c>
      <c r="BM235" s="4" t="str">
        <v>Ficus laurifolia</v>
      </c>
      <c r="BN235" s="4" t="str">
        <v>Ficus laurifolia</v>
      </c>
      <c r="BO235" s="4" t="str">
        <v>Ficus laurifolia</v>
      </c>
      <c r="BP235" s="4" t="str">
        <v>Ficus laurifolia</v>
      </c>
      <c r="BQ235" s="4" t="str">
        <v>Ficus laurifolia</v>
      </c>
      <c r="BR235" s="4" t="str">
        <v>Ficus laurifolia</v>
      </c>
      <c r="BS235" s="4" t="str">
        <v>Ficus laurifolia</v>
      </c>
      <c r="BT235" s="4" t="str">
        <v>Ficus laurifolia</v>
      </c>
      <c r="BU235" s="4" t="str">
        <v>Ficus laurifolia</v>
      </c>
      <c r="BV235" s="4" t="str">
        <v>Ficus laurifolia</v>
      </c>
    </row>
    <row r="236" spans="1:74" x14ac:dyDescent="0.35">
      <c r="A236" s="4" t="s">
        <v>3689</v>
      </c>
      <c r="C236" s="4" t="s">
        <v>3690</v>
      </c>
      <c r="G236" s="4" t="str">
        <f t="shared" si="7"/>
        <v>Vachellia seyal</v>
      </c>
      <c r="AS236" s="4" t="str">
        <v>Ficus natalensis</v>
      </c>
      <c r="AT236" s="4" t="str">
        <v>Ficus natalensis</v>
      </c>
      <c r="AU236" s="4" t="str">
        <v>Ficus natalensis</v>
      </c>
      <c r="AV236" s="4" t="str">
        <v>Ficus natalensis</v>
      </c>
      <c r="AW236" s="4" t="str">
        <v>Ficus natalensis</v>
      </c>
      <c r="AX236" s="4" t="str">
        <v>Ficus natalensis</v>
      </c>
      <c r="AY236" s="4" t="str">
        <v>Ficus natalensis</v>
      </c>
      <c r="AZ236" s="4" t="str">
        <v>Ficus natalensis</v>
      </c>
      <c r="BA236" s="4" t="str">
        <v>Ficus natalensis</v>
      </c>
      <c r="BB236" s="4" t="str">
        <v>Ficus natalensis</v>
      </c>
      <c r="BC236" s="4" t="str">
        <v>Ficus natalensis</v>
      </c>
      <c r="BD236" s="4" t="str">
        <v>Ficus natalensis</v>
      </c>
      <c r="BE236" s="4" t="str">
        <v>Ficus natalensis</v>
      </c>
      <c r="BF236" s="4" t="str">
        <v>Ficus natalensis</v>
      </c>
      <c r="BG236" s="4" t="str">
        <v>Ficus natalensis</v>
      </c>
      <c r="BH236" s="4" t="str">
        <v>Ficus natalensis</v>
      </c>
      <c r="BI236" s="4" t="str">
        <v>Ficus natalensis</v>
      </c>
      <c r="BJ236" s="4" t="str">
        <v>Ficus natalensis</v>
      </c>
      <c r="BK236" s="4" t="str">
        <v>Ficus natalensis</v>
      </c>
      <c r="BL236" s="4" t="str">
        <v>Ficus natalensis</v>
      </c>
      <c r="BM236" s="4" t="str">
        <v>Ficus natalensis</v>
      </c>
      <c r="BN236" s="4" t="str">
        <v>Ficus natalensis</v>
      </c>
      <c r="BO236" s="4" t="str">
        <v>Ficus natalensis</v>
      </c>
      <c r="BP236" s="4" t="str">
        <v>Ficus natalensis</v>
      </c>
      <c r="BQ236" s="4" t="str">
        <v>Ficus natalensis</v>
      </c>
      <c r="BR236" s="4" t="str">
        <v>Ficus natalensis</v>
      </c>
      <c r="BS236" s="4" t="str">
        <v>Ficus natalensis</v>
      </c>
      <c r="BT236" s="4" t="str">
        <v>Ficus natalensis</v>
      </c>
      <c r="BU236" s="4" t="str">
        <v>Ficus natalensis</v>
      </c>
      <c r="BV236" s="4" t="str">
        <v>Ficus natalensis</v>
      </c>
    </row>
    <row r="237" spans="1:74" x14ac:dyDescent="0.35">
      <c r="A237" s="4" t="s">
        <v>1926</v>
      </c>
      <c r="C237" s="4" t="s">
        <v>4084</v>
      </c>
      <c r="D237" s="4" t="s">
        <v>4085</v>
      </c>
      <c r="E237" s="4" t="s">
        <v>109</v>
      </c>
      <c r="G237" s="4" t="str">
        <f t="shared" si="7"/>
        <v>Vitellaria paradoxa</v>
      </c>
      <c r="AS237" s="4" t="str">
        <v>Ficus polita</v>
      </c>
      <c r="AT237" s="4" t="str">
        <v>Ficus polita</v>
      </c>
      <c r="AU237" s="4" t="str">
        <v>Ficus polita</v>
      </c>
      <c r="AV237" s="4" t="str">
        <v>Ficus polita</v>
      </c>
      <c r="AW237" s="4" t="str">
        <v>Ficus polita</v>
      </c>
      <c r="AX237" s="4" t="str">
        <v>Ficus polita</v>
      </c>
      <c r="AY237" s="4" t="str">
        <v>Ficus polita</v>
      </c>
      <c r="AZ237" s="4" t="str">
        <v>Ficus polita</v>
      </c>
      <c r="BA237" s="4" t="str">
        <v>Ficus polita</v>
      </c>
      <c r="BB237" s="4" t="str">
        <v>Ficus polita</v>
      </c>
      <c r="BC237" s="4" t="str">
        <v>Ficus polita</v>
      </c>
      <c r="BD237" s="4" t="str">
        <v>Ficus polita</v>
      </c>
      <c r="BE237" s="4" t="str">
        <v>Ficus polita</v>
      </c>
      <c r="BF237" s="4" t="str">
        <v>Ficus polita</v>
      </c>
      <c r="BG237" s="4" t="str">
        <v>Ficus polita</v>
      </c>
      <c r="BH237" s="4" t="str">
        <v>Ficus polita</v>
      </c>
      <c r="BI237" s="4" t="str">
        <v>Ficus polita</v>
      </c>
      <c r="BJ237" s="4" t="str">
        <v>Ficus polita</v>
      </c>
      <c r="BK237" s="4" t="str">
        <v>Ficus polita</v>
      </c>
      <c r="BL237" s="4" t="str">
        <v>Ficus polita</v>
      </c>
      <c r="BM237" s="4" t="str">
        <v>Ficus polita</v>
      </c>
      <c r="BN237" s="4" t="str">
        <v>Ficus polita</v>
      </c>
      <c r="BO237" s="4" t="str">
        <v>Ficus polita</v>
      </c>
      <c r="BP237" s="4" t="str">
        <v>Ficus polita</v>
      </c>
      <c r="BQ237" s="4" t="str">
        <v>Ficus polita</v>
      </c>
      <c r="BR237" s="4" t="str">
        <v>Ficus polita</v>
      </c>
      <c r="BS237" s="4" t="str">
        <v>Ficus polita</v>
      </c>
      <c r="BT237" s="4" t="str">
        <v>Ficus polita</v>
      </c>
      <c r="BU237" s="4" t="str">
        <v>Ficus polita</v>
      </c>
      <c r="BV237" s="4" t="str">
        <v>Ficus polita</v>
      </c>
    </row>
    <row r="238" spans="1:74" x14ac:dyDescent="0.35">
      <c r="A238" s="4" t="s">
        <v>4086</v>
      </c>
      <c r="C238" s="4" t="s">
        <v>4087</v>
      </c>
      <c r="D238" s="4" t="s">
        <v>109</v>
      </c>
      <c r="E238" s="4" t="s">
        <v>109</v>
      </c>
      <c r="G238" s="4" t="str">
        <f t="shared" si="7"/>
        <v>Ziziphus mauritiana</v>
      </c>
      <c r="AS238" s="4" t="str">
        <v>Ficus sur</v>
      </c>
      <c r="AT238" s="4" t="str">
        <v>Ficus sur</v>
      </c>
      <c r="AU238" s="4" t="str">
        <v>Ficus sur</v>
      </c>
      <c r="AV238" s="4" t="str">
        <v>Ficus sur</v>
      </c>
      <c r="AW238" s="4" t="str">
        <v>Ficus sur</v>
      </c>
      <c r="AX238" s="4" t="str">
        <v>Ficus sur</v>
      </c>
      <c r="AY238" s="4" t="str">
        <v>Ficus sur</v>
      </c>
      <c r="AZ238" s="4" t="str">
        <v>Ficus sur</v>
      </c>
      <c r="BA238" s="4" t="str">
        <v>Ficus sur</v>
      </c>
      <c r="BB238" s="4" t="str">
        <v>Ficus sur</v>
      </c>
      <c r="BC238" s="4" t="str">
        <v>Ficus sur</v>
      </c>
      <c r="BD238" s="4" t="str">
        <v>Ficus sur</v>
      </c>
      <c r="BE238" s="4" t="str">
        <v>Ficus sur</v>
      </c>
      <c r="BF238" s="4" t="str">
        <v>Ficus sur</v>
      </c>
      <c r="BG238" s="4" t="str">
        <v>Ficus sur</v>
      </c>
      <c r="BH238" s="4" t="str">
        <v>Ficus sur</v>
      </c>
      <c r="BI238" s="4" t="str">
        <v>Ficus sur</v>
      </c>
      <c r="BJ238" s="4" t="str">
        <v>Ficus sur</v>
      </c>
      <c r="BK238" s="4" t="str">
        <v>Ficus sur</v>
      </c>
      <c r="BL238" s="4" t="str">
        <v>Ficus sur</v>
      </c>
      <c r="BM238" s="4" t="str">
        <v>Ficus sur</v>
      </c>
      <c r="BN238" s="4" t="str">
        <v>Ficus sur</v>
      </c>
      <c r="BO238" s="4" t="str">
        <v>Ficus sur</v>
      </c>
      <c r="BP238" s="4" t="str">
        <v>Ficus sur</v>
      </c>
      <c r="BQ238" s="4" t="str">
        <v>Ficus sur</v>
      </c>
      <c r="BR238" s="4" t="str">
        <v>Ficus sur</v>
      </c>
      <c r="BS238" s="4" t="str">
        <v>Ficus sur</v>
      </c>
      <c r="BT238" s="4" t="str">
        <v>Ficus sur</v>
      </c>
      <c r="BU238" s="4" t="str">
        <v>Ficus sur</v>
      </c>
      <c r="BV238" s="4" t="str">
        <v>Ficus sur</v>
      </c>
    </row>
    <row r="239" spans="1:74" x14ac:dyDescent="0.35">
      <c r="A239" s="4" t="s">
        <v>4088</v>
      </c>
      <c r="C239" s="4" t="s">
        <v>4089</v>
      </c>
      <c r="F239" s="4" t="s">
        <v>1437</v>
      </c>
      <c r="G239" s="4" t="str">
        <f t="shared" si="7"/>
        <v>Acacia etbaica</v>
      </c>
      <c r="AS239" s="4" t="str">
        <v>Flemingia macrophylla</v>
      </c>
      <c r="AT239" s="4" t="str">
        <v>Flemingia macrophylla</v>
      </c>
      <c r="AU239" s="4" t="str">
        <v>Flemingia macrophylla</v>
      </c>
      <c r="AV239" s="4" t="str">
        <v>Flemingia macrophylla</v>
      </c>
      <c r="AW239" s="4" t="str">
        <v>Flemingia macrophylla</v>
      </c>
      <c r="AX239" s="4" t="str">
        <v>Flemingia macrophylla</v>
      </c>
      <c r="AY239" s="4" t="str">
        <v>Flemingia macrophylla</v>
      </c>
      <c r="AZ239" s="4" t="str">
        <v>Flemingia macrophylla</v>
      </c>
      <c r="BA239" s="4" t="str">
        <v>Flemingia macrophylla</v>
      </c>
      <c r="BB239" s="4" t="str">
        <v>Flemingia macrophylla</v>
      </c>
      <c r="BC239" s="4" t="str">
        <v>Flemingia macrophylla</v>
      </c>
      <c r="BD239" s="4" t="str">
        <v>Flemingia macrophylla</v>
      </c>
      <c r="BE239" s="4" t="str">
        <v>Flemingia macrophylla</v>
      </c>
      <c r="BF239" s="4" t="str">
        <v>Flemingia macrophylla</v>
      </c>
      <c r="BG239" s="4" t="str">
        <v>Flemingia macrophylla</v>
      </c>
      <c r="BH239" s="4" t="str">
        <v>Flemingia macrophylla</v>
      </c>
      <c r="BI239" s="4" t="str">
        <v>Flemingia macrophylla</v>
      </c>
      <c r="BJ239" s="4" t="str">
        <v>Flemingia macrophylla</v>
      </c>
      <c r="BK239" s="4" t="str">
        <v>Flemingia macrophylla</v>
      </c>
      <c r="BL239" s="4" t="str">
        <v>Flemingia macrophylla</v>
      </c>
      <c r="BM239" s="4" t="str">
        <v>Flemingia macrophylla</v>
      </c>
      <c r="BN239" s="4" t="str">
        <v>Flemingia macrophylla</v>
      </c>
      <c r="BO239" s="4" t="str">
        <v>Flemingia macrophylla</v>
      </c>
      <c r="BP239" s="4" t="str">
        <v>Flemingia macrophylla</v>
      </c>
      <c r="BQ239" s="4" t="str">
        <v>Flemingia macrophylla</v>
      </c>
      <c r="BR239" s="4" t="str">
        <v>Flemingia macrophylla</v>
      </c>
      <c r="BS239" s="4" t="str">
        <v>Flemingia macrophylla</v>
      </c>
      <c r="BT239" s="4" t="str">
        <v>Flemingia macrophylla</v>
      </c>
      <c r="BU239" s="4" t="str">
        <v>Flemingia macrophylla</v>
      </c>
      <c r="BV239" s="4" t="str">
        <v>Flemingia macrophylla</v>
      </c>
    </row>
    <row r="240" spans="1:74" x14ac:dyDescent="0.35">
      <c r="A240" s="4" t="s">
        <v>3835</v>
      </c>
      <c r="C240" s="4" t="s">
        <v>4090</v>
      </c>
      <c r="D240" s="4" t="s">
        <v>4091</v>
      </c>
      <c r="F240" s="4" t="s">
        <v>1427</v>
      </c>
      <c r="G240" s="4" t="str">
        <f t="shared" si="7"/>
        <v>Dodonaea viscosa</v>
      </c>
      <c r="AS240" s="4" t="str">
        <v>Flemingia sp</v>
      </c>
      <c r="AT240" s="4" t="str">
        <v>Flemingia sp</v>
      </c>
      <c r="AU240" s="4" t="str">
        <v>Flemingia sp</v>
      </c>
      <c r="AV240" s="4" t="str">
        <v>Flemingia sp</v>
      </c>
      <c r="AW240" s="4" t="str">
        <v>Flemingia sp</v>
      </c>
      <c r="AX240" s="4" t="str">
        <v>Flemingia sp</v>
      </c>
      <c r="AY240" s="4" t="str">
        <v>Flemingia sp</v>
      </c>
      <c r="AZ240" s="4" t="str">
        <v>Flemingia sp</v>
      </c>
      <c r="BA240" s="4" t="str">
        <v>Flemingia sp</v>
      </c>
      <c r="BB240" s="4" t="str">
        <v>Flemingia sp</v>
      </c>
      <c r="BC240" s="4" t="str">
        <v>Flemingia sp</v>
      </c>
      <c r="BD240" s="4" t="str">
        <v>Flemingia sp</v>
      </c>
      <c r="BE240" s="4" t="str">
        <v>Flemingia sp</v>
      </c>
      <c r="BF240" s="4" t="str">
        <v>Flemingia sp</v>
      </c>
      <c r="BG240" s="4" t="str">
        <v>Flemingia sp</v>
      </c>
      <c r="BH240" s="4" t="str">
        <v>Flemingia sp</v>
      </c>
      <c r="BI240" s="4" t="str">
        <v>Flemingia sp</v>
      </c>
      <c r="BJ240" s="4" t="str">
        <v>Flemingia sp</v>
      </c>
      <c r="BK240" s="4" t="str">
        <v>Flemingia sp</v>
      </c>
      <c r="BL240" s="4" t="str">
        <v>Flemingia sp</v>
      </c>
      <c r="BM240" s="4" t="str">
        <v>Flemingia sp</v>
      </c>
      <c r="BN240" s="4" t="str">
        <v>Flemingia sp</v>
      </c>
      <c r="BO240" s="4" t="str">
        <v>Flemingia sp</v>
      </c>
      <c r="BP240" s="4" t="str">
        <v>Flemingia sp</v>
      </c>
      <c r="BQ240" s="4" t="str">
        <v>Flemingia sp</v>
      </c>
      <c r="BR240" s="4" t="str">
        <v>Flemingia sp</v>
      </c>
      <c r="BS240" s="4" t="str">
        <v>Flemingia sp</v>
      </c>
      <c r="BT240" s="4" t="str">
        <v>Flemingia sp</v>
      </c>
      <c r="BU240" s="4" t="str">
        <v>Flemingia sp</v>
      </c>
      <c r="BV240" s="4" t="str">
        <v>Flemingia sp</v>
      </c>
    </row>
    <row r="241" spans="1:74" x14ac:dyDescent="0.35">
      <c r="A241" s="4" t="s">
        <v>4092</v>
      </c>
      <c r="C241" s="4" t="s">
        <v>4093</v>
      </c>
      <c r="F241" s="4" t="s">
        <v>1427</v>
      </c>
      <c r="G241" s="4" t="str">
        <f t="shared" si="7"/>
        <v>Carissa spinarum</v>
      </c>
      <c r="AS241" s="4" t="str">
        <v>Gliricida sepium</v>
      </c>
      <c r="AT241" s="4" t="str">
        <v>Gliricida sepium</v>
      </c>
      <c r="AU241" s="4" t="str">
        <v>Gliricida sepium</v>
      </c>
      <c r="AV241" s="4" t="str">
        <v>Gliricida sepium</v>
      </c>
      <c r="AW241" s="4" t="str">
        <v>Gliricida sepium</v>
      </c>
      <c r="AX241" s="4" t="str">
        <v>Gliricida sepium</v>
      </c>
      <c r="AY241" s="4" t="str">
        <v>Gliricida sepium</v>
      </c>
      <c r="AZ241" s="4" t="str">
        <v>Gliricida sepium</v>
      </c>
      <c r="BA241" s="4" t="str">
        <v>Gliricida sepium</v>
      </c>
      <c r="BB241" s="4" t="str">
        <v>Gliricida sepium</v>
      </c>
      <c r="BC241" s="4" t="str">
        <v>Gliricida sepium</v>
      </c>
      <c r="BD241" s="4" t="str">
        <v>Gliricida sepium</v>
      </c>
      <c r="BE241" s="4" t="str">
        <v>Gliricida sepium</v>
      </c>
      <c r="BF241" s="4" t="str">
        <v>Gliricida sepium</v>
      </c>
      <c r="BG241" s="4" t="str">
        <v>Gliricida sepium</v>
      </c>
      <c r="BH241" s="4" t="str">
        <v>Gliricida sepium</v>
      </c>
      <c r="BI241" s="4" t="str">
        <v>Gliricida sepium</v>
      </c>
      <c r="BJ241" s="4" t="str">
        <v>Gliricida sepium</v>
      </c>
      <c r="BK241" s="4" t="str">
        <v>Gliricida sepium</v>
      </c>
      <c r="BL241" s="4" t="str">
        <v>Gliricida sepium</v>
      </c>
      <c r="BM241" s="4" t="str">
        <v>Gliricida sepium</v>
      </c>
      <c r="BN241" s="4" t="str">
        <v>Gliricida sepium</v>
      </c>
      <c r="BO241" s="4" t="str">
        <v>Gliricida sepium</v>
      </c>
      <c r="BP241" s="4" t="str">
        <v>Gliricida sepium</v>
      </c>
      <c r="BQ241" s="4" t="str">
        <v>Gliricida sepium</v>
      </c>
      <c r="BR241" s="4" t="str">
        <v>Gliricida sepium</v>
      </c>
      <c r="BS241" s="4" t="str">
        <v>Gliricida sepium</v>
      </c>
      <c r="BT241" s="4" t="str">
        <v>Gliricida sepium</v>
      </c>
      <c r="BU241" s="4" t="str">
        <v>Gliricida sepium</v>
      </c>
      <c r="BV241" s="4" t="str">
        <v>Gliricida sepium</v>
      </c>
    </row>
    <row r="242" spans="1:74" x14ac:dyDescent="0.35">
      <c r="A242" s="4" t="s">
        <v>4094</v>
      </c>
      <c r="C242" s="4" t="s">
        <v>4095</v>
      </c>
      <c r="F242" s="4" t="s">
        <v>1427</v>
      </c>
      <c r="G242" s="4" t="str">
        <f t="shared" si="7"/>
        <v>Stereospermum kunthianum</v>
      </c>
      <c r="AS242" s="4" t="str">
        <v>Gliricidia</v>
      </c>
      <c r="AT242" s="4" t="str">
        <v>Gliricidia</v>
      </c>
      <c r="AU242" s="4" t="str">
        <v>Gliricidia</v>
      </c>
      <c r="AV242" s="4" t="str">
        <v>Gliricidia</v>
      </c>
      <c r="AW242" s="4" t="str">
        <v>Gliricidia</v>
      </c>
      <c r="AX242" s="4" t="str">
        <v>Gliricidia</v>
      </c>
      <c r="AY242" s="4" t="str">
        <v>Gliricidia</v>
      </c>
      <c r="AZ242" s="4" t="str">
        <v>Gliricidia</v>
      </c>
      <c r="BA242" s="4" t="str">
        <v>Gliricidia</v>
      </c>
      <c r="BB242" s="4" t="str">
        <v>Gliricidia</v>
      </c>
      <c r="BC242" s="4" t="str">
        <v>Gliricidia</v>
      </c>
      <c r="BD242" s="4" t="str">
        <v>Gliricidia</v>
      </c>
      <c r="BE242" s="4" t="str">
        <v>Gliricidia</v>
      </c>
      <c r="BF242" s="4" t="str">
        <v>Gliricidia</v>
      </c>
      <c r="BG242" s="4" t="str">
        <v>Gliricidia</v>
      </c>
      <c r="BH242" s="4" t="str">
        <v>Gliricidia</v>
      </c>
      <c r="BI242" s="4" t="str">
        <v>Gliricidia</v>
      </c>
      <c r="BJ242" s="4" t="str">
        <v>Gliricidia</v>
      </c>
      <c r="BK242" s="4" t="str">
        <v>Gliricidia</v>
      </c>
      <c r="BL242" s="4" t="str">
        <v>Gliricidia</v>
      </c>
      <c r="BM242" s="4" t="str">
        <v>Gliricidia</v>
      </c>
      <c r="BN242" s="4" t="str">
        <v>Gliricidia</v>
      </c>
      <c r="BO242" s="4" t="str">
        <v>Gliricidia</v>
      </c>
      <c r="BP242" s="4" t="str">
        <v>Gliricidia</v>
      </c>
      <c r="BQ242" s="4" t="str">
        <v>Gliricidia</v>
      </c>
      <c r="BR242" s="4" t="str">
        <v>Gliricidia</v>
      </c>
      <c r="BS242" s="4" t="str">
        <v>Gliricidia</v>
      </c>
      <c r="BT242" s="4" t="str">
        <v>Gliricidia</v>
      </c>
      <c r="BU242" s="4" t="str">
        <v>Gliricidia</v>
      </c>
      <c r="BV242" s="4" t="str">
        <v>Gliricidia</v>
      </c>
    </row>
    <row r="243" spans="1:74" x14ac:dyDescent="0.35">
      <c r="A243" s="754" t="s">
        <v>4096</v>
      </c>
      <c r="C243" s="755" t="s">
        <v>4097</v>
      </c>
      <c r="F243" s="4" t="s">
        <v>1427</v>
      </c>
      <c r="G243" s="4" t="str">
        <f t="shared" si="7"/>
        <v>Searsia pyroides</v>
      </c>
      <c r="AS243" s="4" t="str">
        <v>Gliricidia maculata</v>
      </c>
      <c r="AT243" s="4" t="str">
        <v>Gliricidia maculata</v>
      </c>
      <c r="AU243" s="4" t="str">
        <v>Gliricidia maculata</v>
      </c>
      <c r="AV243" s="4" t="str">
        <v>Gliricidia maculata</v>
      </c>
      <c r="AW243" s="4" t="str">
        <v>Gliricidia maculata</v>
      </c>
      <c r="AX243" s="4" t="str">
        <v>Gliricidia maculata</v>
      </c>
      <c r="AY243" s="4" t="str">
        <v>Gliricidia maculata</v>
      </c>
      <c r="AZ243" s="4" t="str">
        <v>Gliricidia maculata</v>
      </c>
      <c r="BA243" s="4" t="str">
        <v>Gliricidia maculata</v>
      </c>
      <c r="BB243" s="4" t="str">
        <v>Gliricidia maculata</v>
      </c>
      <c r="BC243" s="4" t="str">
        <v>Gliricidia maculata</v>
      </c>
      <c r="BD243" s="4" t="str">
        <v>Gliricidia maculata</v>
      </c>
      <c r="BE243" s="4" t="str">
        <v>Gliricidia maculata</v>
      </c>
      <c r="BF243" s="4" t="str">
        <v>Gliricidia maculata</v>
      </c>
      <c r="BG243" s="4" t="str">
        <v>Gliricidia maculata</v>
      </c>
      <c r="BH243" s="4" t="str">
        <v>Gliricidia maculata</v>
      </c>
      <c r="BI243" s="4" t="str">
        <v>Gliricidia maculata</v>
      </c>
      <c r="BJ243" s="4" t="str">
        <v>Gliricidia maculata</v>
      </c>
      <c r="BK243" s="4" t="str">
        <v>Gliricidia maculata</v>
      </c>
      <c r="BL243" s="4" t="str">
        <v>Gliricidia maculata</v>
      </c>
      <c r="BM243" s="4" t="str">
        <v>Gliricidia maculata</v>
      </c>
      <c r="BN243" s="4" t="str">
        <v>Gliricidia maculata</v>
      </c>
      <c r="BO243" s="4" t="str">
        <v>Gliricidia maculata</v>
      </c>
      <c r="BP243" s="4" t="str">
        <v>Gliricidia maculata</v>
      </c>
      <c r="BQ243" s="4" t="str">
        <v>Gliricidia maculata</v>
      </c>
      <c r="BR243" s="4" t="str">
        <v>Gliricidia maculata</v>
      </c>
      <c r="BS243" s="4" t="str">
        <v>Gliricidia maculata</v>
      </c>
      <c r="BT243" s="4" t="str">
        <v>Gliricidia maculata</v>
      </c>
      <c r="BU243" s="4" t="str">
        <v>Gliricidia maculata</v>
      </c>
      <c r="BV243" s="4" t="str">
        <v>Gliricidia maculata</v>
      </c>
    </row>
    <row r="244" spans="1:74" ht="12.7" x14ac:dyDescent="0.4">
      <c r="A244" s="755" t="s">
        <v>4098</v>
      </c>
      <c r="B244" s="746"/>
      <c r="C244" s="755" t="s">
        <v>4099</v>
      </c>
      <c r="F244" s="4" t="s">
        <v>1437</v>
      </c>
      <c r="G244" s="4" t="str">
        <f t="shared" si="7"/>
        <v>Senna singueana</v>
      </c>
      <c r="AS244" s="4" t="str">
        <v>Gliricidia sepium</v>
      </c>
      <c r="AT244" s="4" t="str">
        <v>Gliricidia sepium</v>
      </c>
      <c r="AU244" s="4" t="str">
        <v>Gliricidia sepium</v>
      </c>
      <c r="AV244" s="4" t="str">
        <v>Gliricidia sepium</v>
      </c>
      <c r="AW244" s="4" t="str">
        <v>Gliricidia sepium</v>
      </c>
      <c r="AX244" s="4" t="str">
        <v>Gliricidia sepium</v>
      </c>
      <c r="AY244" s="4" t="str">
        <v>Gliricidia sepium</v>
      </c>
      <c r="AZ244" s="4" t="str">
        <v>Gliricidia sepium</v>
      </c>
      <c r="BA244" s="4" t="str">
        <v>Gliricidia sepium</v>
      </c>
      <c r="BB244" s="4" t="str">
        <v>Gliricidia sepium</v>
      </c>
      <c r="BC244" s="4" t="str">
        <v>Gliricidia sepium</v>
      </c>
      <c r="BD244" s="4" t="str">
        <v>Gliricidia sepium</v>
      </c>
      <c r="BE244" s="4" t="str">
        <v>Gliricidia sepium</v>
      </c>
      <c r="BF244" s="4" t="str">
        <v>Gliricidia sepium</v>
      </c>
      <c r="BG244" s="4" t="str">
        <v>Gliricidia sepium</v>
      </c>
      <c r="BH244" s="4" t="str">
        <v>Gliricidia sepium</v>
      </c>
      <c r="BI244" s="4" t="str">
        <v>Gliricidia sepium</v>
      </c>
      <c r="BJ244" s="4" t="str">
        <v>Gliricidia sepium</v>
      </c>
      <c r="BK244" s="4" t="str">
        <v>Gliricidia sepium</v>
      </c>
      <c r="BL244" s="4" t="str">
        <v>Gliricidia sepium</v>
      </c>
      <c r="BM244" s="4" t="str">
        <v>Gliricidia sepium</v>
      </c>
      <c r="BN244" s="4" t="str">
        <v>Gliricidia sepium</v>
      </c>
      <c r="BO244" s="4" t="str">
        <v>Gliricidia sepium</v>
      </c>
      <c r="BP244" s="4" t="str">
        <v>Gliricidia sepium</v>
      </c>
      <c r="BQ244" s="4" t="str">
        <v>Gliricidia sepium</v>
      </c>
      <c r="BR244" s="4" t="str">
        <v>Gliricidia sepium</v>
      </c>
      <c r="BS244" s="4" t="str">
        <v>Gliricidia sepium</v>
      </c>
      <c r="BT244" s="4" t="str">
        <v>Gliricidia sepium</v>
      </c>
      <c r="BU244" s="4" t="str">
        <v>Gliricidia sepium</v>
      </c>
      <c r="BV244" s="4" t="str">
        <v>Gliricidia sepium</v>
      </c>
    </row>
    <row r="245" spans="1:74" x14ac:dyDescent="0.35">
      <c r="A245" s="4" t="s">
        <v>4100</v>
      </c>
      <c r="C245" s="4" t="s">
        <v>4101</v>
      </c>
      <c r="F245" s="4" t="s">
        <v>1427</v>
      </c>
      <c r="G245" s="4" t="str">
        <f t="shared" si="7"/>
        <v>Balanites aegyptiaca</v>
      </c>
      <c r="AS245" s="4" t="str">
        <v>Gmelina arborea</v>
      </c>
      <c r="AT245" s="4" t="str">
        <v>Gmelina arborea</v>
      </c>
      <c r="AU245" s="4" t="str">
        <v>Gmelina arborea</v>
      </c>
      <c r="AV245" s="4" t="str">
        <v>Gmelina arborea</v>
      </c>
      <c r="AW245" s="4" t="str">
        <v>Gmelina arborea</v>
      </c>
      <c r="AX245" s="4" t="str">
        <v>Gmelina arborea</v>
      </c>
      <c r="AY245" s="4" t="str">
        <v>Gmelina arborea</v>
      </c>
      <c r="AZ245" s="4" t="str">
        <v>Gmelina arborea</v>
      </c>
      <c r="BA245" s="4" t="str">
        <v>Gmelina arborea</v>
      </c>
      <c r="BB245" s="4" t="str">
        <v>Gmelina arborea</v>
      </c>
      <c r="BC245" s="4" t="str">
        <v>Gmelina arborea</v>
      </c>
      <c r="BD245" s="4" t="str">
        <v>Gmelina arborea</v>
      </c>
      <c r="BE245" s="4" t="str">
        <v>Gmelina arborea</v>
      </c>
      <c r="BF245" s="4" t="str">
        <v>Gmelina arborea</v>
      </c>
      <c r="BG245" s="4" t="str">
        <v>Gmelina arborea</v>
      </c>
      <c r="BH245" s="4" t="str">
        <v>Gmelina arborea</v>
      </c>
      <c r="BI245" s="4" t="str">
        <v>Gmelina arborea</v>
      </c>
      <c r="BJ245" s="4" t="str">
        <v>Gmelina arborea</v>
      </c>
      <c r="BK245" s="4" t="str">
        <v>Gmelina arborea</v>
      </c>
      <c r="BL245" s="4" t="str">
        <v>Gmelina arborea</v>
      </c>
      <c r="BM245" s="4" t="str">
        <v>Gmelina arborea</v>
      </c>
      <c r="BN245" s="4" t="str">
        <v>Gmelina arborea</v>
      </c>
      <c r="BO245" s="4" t="str">
        <v>Gmelina arborea</v>
      </c>
      <c r="BP245" s="4" t="str">
        <v>Gmelina arborea</v>
      </c>
      <c r="BQ245" s="4" t="str">
        <v>Gmelina arborea</v>
      </c>
      <c r="BR245" s="4" t="str">
        <v>Gmelina arborea</v>
      </c>
      <c r="BS245" s="4" t="str">
        <v>Gmelina arborea</v>
      </c>
      <c r="BT245" s="4" t="str">
        <v>Gmelina arborea</v>
      </c>
      <c r="BU245" s="4" t="str">
        <v>Gmelina arborea</v>
      </c>
      <c r="BV245" s="4" t="str">
        <v>Gmelina arborea</v>
      </c>
    </row>
    <row r="246" spans="1:74" x14ac:dyDescent="0.35">
      <c r="AS246" s="4" t="str">
        <v>Grevillea robusta</v>
      </c>
      <c r="AT246" s="4" t="str">
        <v>Grevillea robusta</v>
      </c>
      <c r="AU246" s="4" t="str">
        <v>Grevillea robusta</v>
      </c>
      <c r="AV246" s="4" t="str">
        <v>Grevillea robusta</v>
      </c>
      <c r="AW246" s="4" t="str">
        <v>Grevillea robusta</v>
      </c>
      <c r="AX246" s="4" t="str">
        <v>Grevillea robusta</v>
      </c>
      <c r="AY246" s="4" t="str">
        <v>Grevillea robusta</v>
      </c>
      <c r="AZ246" s="4" t="str">
        <v>Grevillea robusta</v>
      </c>
      <c r="BA246" s="4" t="str">
        <v>Grevillea robusta</v>
      </c>
      <c r="BB246" s="4" t="str">
        <v>Grevillea robusta</v>
      </c>
      <c r="BC246" s="4" t="str">
        <v>Grevillea robusta</v>
      </c>
      <c r="BD246" s="4" t="str">
        <v>Grevillea robusta</v>
      </c>
      <c r="BE246" s="4" t="str">
        <v>Grevillea robusta</v>
      </c>
      <c r="BF246" s="4" t="str">
        <v>Grevillea robusta</v>
      </c>
      <c r="BG246" s="4" t="str">
        <v>Grevillea robusta</v>
      </c>
      <c r="BH246" s="4" t="str">
        <v>Grevillea robusta</v>
      </c>
      <c r="BI246" s="4" t="str">
        <v>Grevillea robusta</v>
      </c>
      <c r="BJ246" s="4" t="str">
        <v>Grevillea robusta</v>
      </c>
      <c r="BK246" s="4" t="str">
        <v>Grevillea robusta</v>
      </c>
      <c r="BL246" s="4" t="str">
        <v>Grevillea robusta</v>
      </c>
      <c r="BM246" s="4" t="str">
        <v>Grevillea robusta</v>
      </c>
      <c r="BN246" s="4" t="str">
        <v>Grevillea robusta</v>
      </c>
      <c r="BO246" s="4" t="str">
        <v>Grevillea robusta</v>
      </c>
      <c r="BP246" s="4" t="str">
        <v>Grevillea robusta</v>
      </c>
      <c r="BQ246" s="4" t="str">
        <v>Grevillea robusta</v>
      </c>
      <c r="BR246" s="4" t="str">
        <v>Grevillea robusta</v>
      </c>
      <c r="BS246" s="4" t="str">
        <v>Grevillea robusta</v>
      </c>
      <c r="BT246" s="4" t="str">
        <v>Grevillea robusta</v>
      </c>
      <c r="BU246" s="4" t="str">
        <v>Grevillea robusta</v>
      </c>
      <c r="BV246" s="4" t="str">
        <v>Grevillea robusta</v>
      </c>
    </row>
    <row r="247" spans="1:74" x14ac:dyDescent="0.35">
      <c r="AS247" s="4" t="str">
        <v>Guiera senegalensis</v>
      </c>
      <c r="AT247" s="4" t="str">
        <v>Guiera senegalensis</v>
      </c>
      <c r="AU247" s="4" t="str">
        <v>Guiera senegalensis</v>
      </c>
      <c r="AV247" s="4" t="str">
        <v>Guiera senegalensis</v>
      </c>
      <c r="AW247" s="4" t="str">
        <v>Guiera senegalensis</v>
      </c>
      <c r="AX247" s="4" t="str">
        <v>Guiera senegalensis</v>
      </c>
      <c r="AY247" s="4" t="str">
        <v>Guiera senegalensis</v>
      </c>
      <c r="AZ247" s="4" t="str">
        <v>Guiera senegalensis</v>
      </c>
      <c r="BA247" s="4" t="str">
        <v>Guiera senegalensis</v>
      </c>
      <c r="BB247" s="4" t="str">
        <v>Guiera senegalensis</v>
      </c>
      <c r="BC247" s="4" t="str">
        <v>Guiera senegalensis</v>
      </c>
      <c r="BD247" s="4" t="str">
        <v>Guiera senegalensis</v>
      </c>
      <c r="BE247" s="4" t="str">
        <v>Guiera senegalensis</v>
      </c>
      <c r="BF247" s="4" t="str">
        <v>Guiera senegalensis</v>
      </c>
      <c r="BG247" s="4" t="str">
        <v>Guiera senegalensis</v>
      </c>
      <c r="BH247" s="4" t="str">
        <v>Guiera senegalensis</v>
      </c>
      <c r="BI247" s="4" t="str">
        <v>Guiera senegalensis</v>
      </c>
      <c r="BJ247" s="4" t="str">
        <v>Guiera senegalensis</v>
      </c>
      <c r="BK247" s="4" t="str">
        <v>Guiera senegalensis</v>
      </c>
      <c r="BL247" s="4" t="str">
        <v>Guiera senegalensis</v>
      </c>
      <c r="BM247" s="4" t="str">
        <v>Guiera senegalensis</v>
      </c>
      <c r="BN247" s="4" t="str">
        <v>Guiera senegalensis</v>
      </c>
      <c r="BO247" s="4" t="str">
        <v>Guiera senegalensis</v>
      </c>
      <c r="BP247" s="4" t="str">
        <v>Guiera senegalensis</v>
      </c>
      <c r="BQ247" s="4" t="str">
        <v>Guiera senegalensis</v>
      </c>
      <c r="BR247" s="4" t="str">
        <v>Guiera senegalensis</v>
      </c>
      <c r="BS247" s="4" t="str">
        <v>Guiera senegalensis</v>
      </c>
      <c r="BT247" s="4" t="str">
        <v>Guiera senegalensis</v>
      </c>
      <c r="BU247" s="4" t="str">
        <v>Guiera senegalensis</v>
      </c>
      <c r="BV247" s="4" t="str">
        <v>Guiera senegalensis</v>
      </c>
    </row>
    <row r="248" spans="1:74" x14ac:dyDescent="0.35">
      <c r="AS248" s="4" t="str">
        <v>Harrisonia abyssinica</v>
      </c>
      <c r="AT248" s="4" t="str">
        <v>Harrisonia abyssinica</v>
      </c>
      <c r="AU248" s="4" t="str">
        <v>Harrisonia abyssinica</v>
      </c>
      <c r="AV248" s="4" t="str">
        <v>Harrisonia abyssinica</v>
      </c>
      <c r="AW248" s="4" t="str">
        <v>Harrisonia abyssinica</v>
      </c>
      <c r="AX248" s="4" t="str">
        <v>Harrisonia abyssinica</v>
      </c>
      <c r="AY248" s="4" t="str">
        <v>Harrisonia abyssinica</v>
      </c>
      <c r="AZ248" s="4" t="str">
        <v>Harrisonia abyssinica</v>
      </c>
      <c r="BA248" s="4" t="str">
        <v>Harrisonia abyssinica</v>
      </c>
      <c r="BB248" s="4" t="str">
        <v>Harrisonia abyssinica</v>
      </c>
      <c r="BC248" s="4" t="str">
        <v>Harrisonia abyssinica</v>
      </c>
      <c r="BD248" s="4" t="str">
        <v>Harrisonia abyssinica</v>
      </c>
      <c r="BE248" s="4" t="str">
        <v>Harrisonia abyssinica</v>
      </c>
      <c r="BF248" s="4" t="str">
        <v>Harrisonia abyssinica</v>
      </c>
      <c r="BG248" s="4" t="str">
        <v>Harrisonia abyssinica</v>
      </c>
      <c r="BH248" s="4" t="str">
        <v>Harrisonia abyssinica</v>
      </c>
      <c r="BI248" s="4" t="str">
        <v>Harrisonia abyssinica</v>
      </c>
      <c r="BJ248" s="4" t="str">
        <v>Harrisonia abyssinica</v>
      </c>
      <c r="BK248" s="4" t="str">
        <v>Harrisonia abyssinica</v>
      </c>
      <c r="BL248" s="4" t="str">
        <v>Harrisonia abyssinica</v>
      </c>
      <c r="BM248" s="4" t="str">
        <v>Harrisonia abyssinica</v>
      </c>
      <c r="BN248" s="4" t="str">
        <v>Harrisonia abyssinica</v>
      </c>
      <c r="BO248" s="4" t="str">
        <v>Harrisonia abyssinica</v>
      </c>
      <c r="BP248" s="4" t="str">
        <v>Harrisonia abyssinica</v>
      </c>
      <c r="BQ248" s="4" t="str">
        <v>Harrisonia abyssinica</v>
      </c>
      <c r="BR248" s="4" t="str">
        <v>Harrisonia abyssinica</v>
      </c>
      <c r="BS248" s="4" t="str">
        <v>Harrisonia abyssinica</v>
      </c>
      <c r="BT248" s="4" t="str">
        <v>Harrisonia abyssinica</v>
      </c>
      <c r="BU248" s="4" t="str">
        <v>Harrisonia abyssinica</v>
      </c>
      <c r="BV248" s="4" t="str">
        <v>Harrisonia abyssinica</v>
      </c>
    </row>
    <row r="249" spans="1:74" x14ac:dyDescent="0.35">
      <c r="AS249" s="4" t="str">
        <v>Indigofera sp</v>
      </c>
      <c r="AT249" s="4" t="str">
        <v>Indigofera sp</v>
      </c>
      <c r="AU249" s="4" t="str">
        <v>Indigofera sp</v>
      </c>
      <c r="AV249" s="4" t="str">
        <v>Indigofera sp</v>
      </c>
      <c r="AW249" s="4" t="str">
        <v>Indigofera sp</v>
      </c>
      <c r="AX249" s="4" t="str">
        <v>Indigofera sp</v>
      </c>
      <c r="AY249" s="4" t="str">
        <v>Indigofera sp</v>
      </c>
      <c r="AZ249" s="4" t="str">
        <v>Indigofera sp</v>
      </c>
      <c r="BA249" s="4" t="str">
        <v>Indigofera sp</v>
      </c>
      <c r="BB249" s="4" t="str">
        <v>Indigofera sp</v>
      </c>
      <c r="BC249" s="4" t="str">
        <v>Indigofera sp</v>
      </c>
      <c r="BD249" s="4" t="str">
        <v>Indigofera sp</v>
      </c>
      <c r="BE249" s="4" t="str">
        <v>Indigofera sp</v>
      </c>
      <c r="BF249" s="4" t="str">
        <v>Indigofera sp</v>
      </c>
      <c r="BG249" s="4" t="str">
        <v>Indigofera sp</v>
      </c>
      <c r="BH249" s="4" t="str">
        <v>Indigofera sp</v>
      </c>
      <c r="BI249" s="4" t="str">
        <v>Indigofera sp</v>
      </c>
      <c r="BJ249" s="4" t="str">
        <v>Indigofera sp</v>
      </c>
      <c r="BK249" s="4" t="str">
        <v>Indigofera sp</v>
      </c>
      <c r="BL249" s="4" t="str">
        <v>Indigofera sp</v>
      </c>
      <c r="BM249" s="4" t="str">
        <v>Indigofera sp</v>
      </c>
      <c r="BN249" s="4" t="str">
        <v>Indigofera sp</v>
      </c>
      <c r="BO249" s="4" t="str">
        <v>Indigofera sp</v>
      </c>
      <c r="BP249" s="4" t="str">
        <v>Indigofera sp</v>
      </c>
      <c r="BQ249" s="4" t="str">
        <v>Indigofera sp</v>
      </c>
      <c r="BR249" s="4" t="str">
        <v>Indigofera sp</v>
      </c>
      <c r="BS249" s="4" t="str">
        <v>Indigofera sp</v>
      </c>
      <c r="BT249" s="4" t="str">
        <v>Indigofera sp</v>
      </c>
      <c r="BU249" s="4" t="str">
        <v>Indigofera sp</v>
      </c>
      <c r="BV249" s="4" t="str">
        <v>Indigofera sp</v>
      </c>
    </row>
    <row r="250" spans="1:74" x14ac:dyDescent="0.35">
      <c r="AS250" s="4" t="str">
        <v>Jatropha curcas</v>
      </c>
      <c r="AT250" s="4" t="str">
        <v>Jatropha curcas</v>
      </c>
      <c r="AU250" s="4" t="str">
        <v>Jatropha curcas</v>
      </c>
      <c r="AV250" s="4" t="str">
        <v>Jatropha curcas</v>
      </c>
      <c r="AW250" s="4" t="str">
        <v>Jatropha curcas</v>
      </c>
      <c r="AX250" s="4" t="str">
        <v>Jatropha curcas</v>
      </c>
      <c r="AY250" s="4" t="str">
        <v>Jatropha curcas</v>
      </c>
      <c r="AZ250" s="4" t="str">
        <v>Jatropha curcas</v>
      </c>
      <c r="BA250" s="4" t="str">
        <v>Jatropha curcas</v>
      </c>
      <c r="BB250" s="4" t="str">
        <v>Jatropha curcas</v>
      </c>
      <c r="BC250" s="4" t="str">
        <v>Jatropha curcas</v>
      </c>
      <c r="BD250" s="4" t="str">
        <v>Jatropha curcas</v>
      </c>
      <c r="BE250" s="4" t="str">
        <v>Jatropha curcas</v>
      </c>
      <c r="BF250" s="4" t="str">
        <v>Jatropha curcas</v>
      </c>
      <c r="BG250" s="4" t="str">
        <v>Jatropha curcas</v>
      </c>
      <c r="BH250" s="4" t="str">
        <v>Jatropha curcas</v>
      </c>
      <c r="BI250" s="4" t="str">
        <v>Jatropha curcas</v>
      </c>
      <c r="BJ250" s="4" t="str">
        <v>Jatropha curcas</v>
      </c>
      <c r="BK250" s="4" t="str">
        <v>Jatropha curcas</v>
      </c>
      <c r="BL250" s="4" t="str">
        <v>Jatropha curcas</v>
      </c>
      <c r="BM250" s="4" t="str">
        <v>Jatropha curcas</v>
      </c>
      <c r="BN250" s="4" t="str">
        <v>Jatropha curcas</v>
      </c>
      <c r="BO250" s="4" t="str">
        <v>Jatropha curcas</v>
      </c>
      <c r="BP250" s="4" t="str">
        <v>Jatropha curcas</v>
      </c>
      <c r="BQ250" s="4" t="str">
        <v>Jatropha curcas</v>
      </c>
      <c r="BR250" s="4" t="str">
        <v>Jatropha curcas</v>
      </c>
      <c r="BS250" s="4" t="str">
        <v>Jatropha curcas</v>
      </c>
      <c r="BT250" s="4" t="str">
        <v>Jatropha curcas</v>
      </c>
      <c r="BU250" s="4" t="str">
        <v>Jatropha curcas</v>
      </c>
      <c r="BV250" s="4" t="str">
        <v>Jatropha curcas</v>
      </c>
    </row>
    <row r="251" spans="1:74" x14ac:dyDescent="0.35">
      <c r="AS251" s="4" t="str">
        <v>Julbernardia globiflora</v>
      </c>
      <c r="AT251" s="4" t="str">
        <v>Julbernardia globiflora</v>
      </c>
      <c r="AU251" s="4" t="str">
        <v>Julbernardia globiflora</v>
      </c>
      <c r="AV251" s="4" t="str">
        <v>Julbernardia globiflora</v>
      </c>
      <c r="AW251" s="4" t="str">
        <v>Julbernardia globiflora</v>
      </c>
      <c r="AX251" s="4" t="str">
        <v>Julbernardia globiflora</v>
      </c>
      <c r="AY251" s="4" t="str">
        <v>Julbernardia globiflora</v>
      </c>
      <c r="AZ251" s="4" t="str">
        <v>Julbernardia globiflora</v>
      </c>
      <c r="BA251" s="4" t="str">
        <v>Julbernardia globiflora</v>
      </c>
      <c r="BB251" s="4" t="str">
        <v>Julbernardia globiflora</v>
      </c>
      <c r="BC251" s="4" t="str">
        <v>Julbernardia globiflora</v>
      </c>
      <c r="BD251" s="4" t="str">
        <v>Julbernardia globiflora</v>
      </c>
      <c r="BE251" s="4" t="str">
        <v>Julbernardia globiflora</v>
      </c>
      <c r="BF251" s="4" t="str">
        <v>Julbernardia globiflora</v>
      </c>
      <c r="BG251" s="4" t="str">
        <v>Julbernardia globiflora</v>
      </c>
      <c r="BH251" s="4" t="str">
        <v>Julbernardia globiflora</v>
      </c>
      <c r="BI251" s="4" t="str">
        <v>Julbernardia globiflora</v>
      </c>
      <c r="BJ251" s="4" t="str">
        <v>Julbernardia globiflora</v>
      </c>
      <c r="BK251" s="4" t="str">
        <v>Julbernardia globiflora</v>
      </c>
      <c r="BL251" s="4" t="str">
        <v>Julbernardia globiflora</v>
      </c>
      <c r="BM251" s="4" t="str">
        <v>Julbernardia globiflora</v>
      </c>
      <c r="BN251" s="4" t="str">
        <v>Julbernardia globiflora</v>
      </c>
      <c r="BO251" s="4" t="str">
        <v>Julbernardia globiflora</v>
      </c>
      <c r="BP251" s="4" t="str">
        <v>Julbernardia globiflora</v>
      </c>
      <c r="BQ251" s="4" t="str">
        <v>Julbernardia globiflora</v>
      </c>
      <c r="BR251" s="4" t="str">
        <v>Julbernardia globiflora</v>
      </c>
      <c r="BS251" s="4" t="str">
        <v>Julbernardia globiflora</v>
      </c>
      <c r="BT251" s="4" t="str">
        <v>Julbernardia globiflora</v>
      </c>
      <c r="BU251" s="4" t="str">
        <v>Julbernardia globiflora</v>
      </c>
      <c r="BV251" s="4" t="str">
        <v>Julbernardia globiflora</v>
      </c>
    </row>
    <row r="252" spans="1:74" x14ac:dyDescent="0.35">
      <c r="AS252" s="4" t="str">
        <v>Juniperus procera</v>
      </c>
      <c r="AT252" s="4" t="str">
        <v>Juniperus procera</v>
      </c>
      <c r="AU252" s="4" t="str">
        <v>Juniperus procera</v>
      </c>
      <c r="AV252" s="4" t="str">
        <v>Juniperus procera</v>
      </c>
      <c r="AW252" s="4" t="str">
        <v>Juniperus procera</v>
      </c>
      <c r="AX252" s="4" t="str">
        <v>Juniperus procera</v>
      </c>
      <c r="AY252" s="4" t="str">
        <v>Juniperus procera</v>
      </c>
      <c r="AZ252" s="4" t="str">
        <v>Juniperus procera</v>
      </c>
      <c r="BA252" s="4" t="str">
        <v>Juniperus procera</v>
      </c>
      <c r="BB252" s="4" t="str">
        <v>Juniperus procera</v>
      </c>
      <c r="BC252" s="4" t="str">
        <v>Juniperus procera</v>
      </c>
      <c r="BD252" s="4" t="str">
        <v>Juniperus procera</v>
      </c>
      <c r="BE252" s="4" t="str">
        <v>Juniperus procera</v>
      </c>
      <c r="BF252" s="4" t="str">
        <v>Juniperus procera</v>
      </c>
      <c r="BG252" s="4" t="str">
        <v>Juniperus procera</v>
      </c>
      <c r="BH252" s="4" t="str">
        <v>Juniperus procera</v>
      </c>
      <c r="BI252" s="4" t="str">
        <v>Juniperus procera</v>
      </c>
      <c r="BJ252" s="4" t="str">
        <v>Juniperus procera</v>
      </c>
      <c r="BK252" s="4" t="str">
        <v>Juniperus procera</v>
      </c>
      <c r="BL252" s="4" t="str">
        <v>Juniperus procera</v>
      </c>
      <c r="BM252" s="4" t="str">
        <v>Juniperus procera</v>
      </c>
      <c r="BN252" s="4" t="str">
        <v>Juniperus procera</v>
      </c>
      <c r="BO252" s="4" t="str">
        <v>Juniperus procera</v>
      </c>
      <c r="BP252" s="4" t="str">
        <v>Juniperus procera</v>
      </c>
      <c r="BQ252" s="4" t="str">
        <v>Juniperus procera</v>
      </c>
      <c r="BR252" s="4" t="str">
        <v>Juniperus procera</v>
      </c>
      <c r="BS252" s="4" t="str">
        <v>Juniperus procera</v>
      </c>
      <c r="BT252" s="4" t="str">
        <v>Juniperus procera</v>
      </c>
      <c r="BU252" s="4" t="str">
        <v>Juniperus procera</v>
      </c>
      <c r="BV252" s="4" t="str">
        <v>Juniperus procera</v>
      </c>
    </row>
    <row r="253" spans="1:74" x14ac:dyDescent="0.35">
      <c r="AS253" s="4" t="str">
        <v>Khaya senegalensis</v>
      </c>
      <c r="AT253" s="4" t="str">
        <v>Khaya senegalensis</v>
      </c>
      <c r="AU253" s="4" t="str">
        <v>Khaya senegalensis</v>
      </c>
      <c r="AV253" s="4" t="str">
        <v>Khaya senegalensis</v>
      </c>
      <c r="AW253" s="4" t="str">
        <v>Khaya senegalensis</v>
      </c>
      <c r="AX253" s="4" t="str">
        <v>Khaya senegalensis</v>
      </c>
      <c r="AY253" s="4" t="str">
        <v>Khaya senegalensis</v>
      </c>
      <c r="AZ253" s="4" t="str">
        <v>Khaya senegalensis</v>
      </c>
      <c r="BA253" s="4" t="str">
        <v>Khaya senegalensis</v>
      </c>
      <c r="BB253" s="4" t="str">
        <v>Khaya senegalensis</v>
      </c>
      <c r="BC253" s="4" t="str">
        <v>Khaya senegalensis</v>
      </c>
      <c r="BD253" s="4" t="str">
        <v>Khaya senegalensis</v>
      </c>
      <c r="BE253" s="4" t="str">
        <v>Khaya senegalensis</v>
      </c>
      <c r="BF253" s="4" t="str">
        <v>Khaya senegalensis</v>
      </c>
      <c r="BG253" s="4" t="str">
        <v>Khaya senegalensis</v>
      </c>
      <c r="BH253" s="4" t="str">
        <v>Khaya senegalensis</v>
      </c>
      <c r="BI253" s="4" t="str">
        <v>Khaya senegalensis</v>
      </c>
      <c r="BJ253" s="4" t="str">
        <v>Khaya senegalensis</v>
      </c>
      <c r="BK253" s="4" t="str">
        <v>Khaya senegalensis</v>
      </c>
      <c r="BL253" s="4" t="str">
        <v>Khaya senegalensis</v>
      </c>
      <c r="BM253" s="4" t="str">
        <v>Khaya senegalensis</v>
      </c>
      <c r="BN253" s="4" t="str">
        <v>Khaya senegalensis</v>
      </c>
      <c r="BO253" s="4" t="str">
        <v>Khaya senegalensis</v>
      </c>
      <c r="BP253" s="4" t="str">
        <v>Khaya senegalensis</v>
      </c>
      <c r="BQ253" s="4" t="str">
        <v>Khaya senegalensis</v>
      </c>
      <c r="BR253" s="4" t="str">
        <v>Khaya senegalensis</v>
      </c>
      <c r="BS253" s="4" t="str">
        <v>Khaya senegalensis</v>
      </c>
      <c r="BT253" s="4" t="str">
        <v>Khaya senegalensis</v>
      </c>
      <c r="BU253" s="4" t="str">
        <v>Khaya senegalensis</v>
      </c>
      <c r="BV253" s="4" t="str">
        <v>Khaya senegalensis</v>
      </c>
    </row>
    <row r="254" spans="1:74" x14ac:dyDescent="0.35">
      <c r="AS254" s="4" t="str">
        <v>Lablab purpureus</v>
      </c>
      <c r="AT254" s="4" t="str">
        <v>Lablab purpureus</v>
      </c>
      <c r="AU254" s="4" t="str">
        <v>Lablab purpureus</v>
      </c>
      <c r="AV254" s="4" t="str">
        <v>Lablab purpureus</v>
      </c>
      <c r="AW254" s="4" t="str">
        <v>Lablab purpureus</v>
      </c>
      <c r="AX254" s="4" t="str">
        <v>Lablab purpureus</v>
      </c>
      <c r="AY254" s="4" t="str">
        <v>Lablab purpureus</v>
      </c>
      <c r="AZ254" s="4" t="str">
        <v>Lablab purpureus</v>
      </c>
      <c r="BA254" s="4" t="str">
        <v>Lablab purpureus</v>
      </c>
      <c r="BB254" s="4" t="str">
        <v>Lablab purpureus</v>
      </c>
      <c r="BC254" s="4" t="str">
        <v>Lablab purpureus</v>
      </c>
      <c r="BD254" s="4" t="str">
        <v>Lablab purpureus</v>
      </c>
      <c r="BE254" s="4" t="str">
        <v>Lablab purpureus</v>
      </c>
      <c r="BF254" s="4" t="str">
        <v>Lablab purpureus</v>
      </c>
      <c r="BG254" s="4" t="str">
        <v>Lablab purpureus</v>
      </c>
      <c r="BH254" s="4" t="str">
        <v>Lablab purpureus</v>
      </c>
      <c r="BI254" s="4" t="str">
        <v>Lablab purpureus</v>
      </c>
      <c r="BJ254" s="4" t="str">
        <v>Lablab purpureus</v>
      </c>
      <c r="BK254" s="4" t="str">
        <v>Lablab purpureus</v>
      </c>
      <c r="BL254" s="4" t="str">
        <v>Lablab purpureus</v>
      </c>
      <c r="BM254" s="4" t="str">
        <v>Lablab purpureus</v>
      </c>
      <c r="BN254" s="4" t="str">
        <v>Lablab purpureus</v>
      </c>
      <c r="BO254" s="4" t="str">
        <v>Lablab purpureus</v>
      </c>
      <c r="BP254" s="4" t="str">
        <v>Lablab purpureus</v>
      </c>
      <c r="BQ254" s="4" t="str">
        <v>Lablab purpureus</v>
      </c>
      <c r="BR254" s="4" t="str">
        <v>Lablab purpureus</v>
      </c>
      <c r="BS254" s="4" t="str">
        <v>Lablab purpureus</v>
      </c>
      <c r="BT254" s="4" t="str">
        <v>Lablab purpureus</v>
      </c>
      <c r="BU254" s="4" t="str">
        <v>Lablab purpureus</v>
      </c>
      <c r="BV254" s="4" t="str">
        <v>Lablab purpureus</v>
      </c>
    </row>
    <row r="255" spans="1:74" x14ac:dyDescent="0.35">
      <c r="AS255" s="4" t="str">
        <v>Leucaena diversifolia</v>
      </c>
      <c r="AT255" s="4" t="str">
        <v>Leucaena diversifolia</v>
      </c>
      <c r="AU255" s="4" t="str">
        <v>Leucaena diversifolia</v>
      </c>
      <c r="AV255" s="4" t="str">
        <v>Leucaena diversifolia</v>
      </c>
      <c r="AW255" s="4" t="str">
        <v>Leucaena diversifolia</v>
      </c>
      <c r="AX255" s="4" t="str">
        <v>Leucaena diversifolia</v>
      </c>
      <c r="AY255" s="4" t="str">
        <v>Leucaena diversifolia</v>
      </c>
      <c r="AZ255" s="4" t="str">
        <v>Leucaena diversifolia</v>
      </c>
      <c r="BA255" s="4" t="str">
        <v>Leucaena diversifolia</v>
      </c>
      <c r="BB255" s="4" t="str">
        <v>Leucaena diversifolia</v>
      </c>
      <c r="BC255" s="4" t="str">
        <v>Leucaena diversifolia</v>
      </c>
      <c r="BD255" s="4" t="str">
        <v>Leucaena diversifolia</v>
      </c>
      <c r="BE255" s="4" t="str">
        <v>Leucaena diversifolia</v>
      </c>
      <c r="BF255" s="4" t="str">
        <v>Leucaena diversifolia</v>
      </c>
      <c r="BG255" s="4" t="str">
        <v>Leucaena diversifolia</v>
      </c>
      <c r="BH255" s="4" t="str">
        <v>Leucaena diversifolia</v>
      </c>
      <c r="BI255" s="4" t="str">
        <v>Leucaena diversifolia</v>
      </c>
      <c r="BJ255" s="4" t="str">
        <v>Leucaena diversifolia</v>
      </c>
      <c r="BK255" s="4" t="str">
        <v>Leucaena diversifolia</v>
      </c>
      <c r="BL255" s="4" t="str">
        <v>Leucaena diversifolia</v>
      </c>
      <c r="BM255" s="4" t="str">
        <v>Leucaena diversifolia</v>
      </c>
      <c r="BN255" s="4" t="str">
        <v>Leucaena diversifolia</v>
      </c>
      <c r="BO255" s="4" t="str">
        <v>Leucaena diversifolia</v>
      </c>
      <c r="BP255" s="4" t="str">
        <v>Leucaena diversifolia</v>
      </c>
      <c r="BQ255" s="4" t="str">
        <v>Leucaena diversifolia</v>
      </c>
      <c r="BR255" s="4" t="str">
        <v>Leucaena diversifolia</v>
      </c>
      <c r="BS255" s="4" t="str">
        <v>Leucaena diversifolia</v>
      </c>
      <c r="BT255" s="4" t="str">
        <v>Leucaena diversifolia</v>
      </c>
      <c r="BU255" s="4" t="str">
        <v>Leucaena diversifolia</v>
      </c>
      <c r="BV255" s="4" t="str">
        <v>Leucaena diversifolia</v>
      </c>
    </row>
    <row r="256" spans="1:74" x14ac:dyDescent="0.35">
      <c r="AS256" s="4" t="str">
        <v>Leucaena leucocephala</v>
      </c>
      <c r="AT256" s="4" t="str">
        <v>Leucaena leucocephala</v>
      </c>
      <c r="AU256" s="4" t="str">
        <v>Leucaena leucocephala</v>
      </c>
      <c r="AV256" s="4" t="str">
        <v>Leucaena leucocephala</v>
      </c>
      <c r="AW256" s="4" t="str">
        <v>Leucaena leucocephala</v>
      </c>
      <c r="AX256" s="4" t="str">
        <v>Leucaena leucocephala</v>
      </c>
      <c r="AY256" s="4" t="str">
        <v>Leucaena leucocephala</v>
      </c>
      <c r="AZ256" s="4" t="str">
        <v>Leucaena leucocephala</v>
      </c>
      <c r="BA256" s="4" t="str">
        <v>Leucaena leucocephala</v>
      </c>
      <c r="BB256" s="4" t="str">
        <v>Leucaena leucocephala</v>
      </c>
      <c r="BC256" s="4" t="str">
        <v>Leucaena leucocephala</v>
      </c>
      <c r="BD256" s="4" t="str">
        <v>Leucaena leucocephala</v>
      </c>
      <c r="BE256" s="4" t="str">
        <v>Leucaena leucocephala</v>
      </c>
      <c r="BF256" s="4" t="str">
        <v>Leucaena leucocephala</v>
      </c>
      <c r="BG256" s="4" t="str">
        <v>Leucaena leucocephala</v>
      </c>
      <c r="BH256" s="4" t="str">
        <v>Leucaena leucocephala</v>
      </c>
      <c r="BI256" s="4" t="str">
        <v>Leucaena leucocephala</v>
      </c>
      <c r="BJ256" s="4" t="str">
        <v>Leucaena leucocephala</v>
      </c>
      <c r="BK256" s="4" t="str">
        <v>Leucaena leucocephala</v>
      </c>
      <c r="BL256" s="4" t="str">
        <v>Leucaena leucocephala</v>
      </c>
      <c r="BM256" s="4" t="str">
        <v>Leucaena leucocephala</v>
      </c>
      <c r="BN256" s="4" t="str">
        <v>Leucaena leucocephala</v>
      </c>
      <c r="BO256" s="4" t="str">
        <v>Leucaena leucocephala</v>
      </c>
      <c r="BP256" s="4" t="str">
        <v>Leucaena leucocephala</v>
      </c>
      <c r="BQ256" s="4" t="str">
        <v>Leucaena leucocephala</v>
      </c>
      <c r="BR256" s="4" t="str">
        <v>Leucaena leucocephala</v>
      </c>
      <c r="BS256" s="4" t="str">
        <v>Leucaena leucocephala</v>
      </c>
      <c r="BT256" s="4" t="str">
        <v>Leucaena leucocephala</v>
      </c>
      <c r="BU256" s="4" t="str">
        <v>Leucaena leucocephala</v>
      </c>
      <c r="BV256" s="4" t="str">
        <v>Leucaena leucocephala</v>
      </c>
    </row>
    <row r="257" spans="45:74" x14ac:dyDescent="0.35">
      <c r="AS257" s="4" t="str">
        <v>Leucaena pallida</v>
      </c>
      <c r="AT257" s="4" t="str">
        <v>Leucaena pallida</v>
      </c>
      <c r="AU257" s="4" t="str">
        <v>Leucaena pallida</v>
      </c>
      <c r="AV257" s="4" t="str">
        <v>Leucaena pallida</v>
      </c>
      <c r="AW257" s="4" t="str">
        <v>Leucaena pallida</v>
      </c>
      <c r="AX257" s="4" t="str">
        <v>Leucaena pallida</v>
      </c>
      <c r="AY257" s="4" t="str">
        <v>Leucaena pallida</v>
      </c>
      <c r="AZ257" s="4" t="str">
        <v>Leucaena pallida</v>
      </c>
      <c r="BA257" s="4" t="str">
        <v>Leucaena pallida</v>
      </c>
      <c r="BB257" s="4" t="str">
        <v>Leucaena pallida</v>
      </c>
      <c r="BC257" s="4" t="str">
        <v>Leucaena pallida</v>
      </c>
      <c r="BD257" s="4" t="str">
        <v>Leucaena pallida</v>
      </c>
      <c r="BE257" s="4" t="str">
        <v>Leucaena pallida</v>
      </c>
      <c r="BF257" s="4" t="str">
        <v>Leucaena pallida</v>
      </c>
      <c r="BG257" s="4" t="str">
        <v>Leucaena pallida</v>
      </c>
      <c r="BH257" s="4" t="str">
        <v>Leucaena pallida</v>
      </c>
      <c r="BI257" s="4" t="str">
        <v>Leucaena pallida</v>
      </c>
      <c r="BJ257" s="4" t="str">
        <v>Leucaena pallida</v>
      </c>
      <c r="BK257" s="4" t="str">
        <v>Leucaena pallida</v>
      </c>
      <c r="BL257" s="4" t="str">
        <v>Leucaena pallida</v>
      </c>
      <c r="BM257" s="4" t="str">
        <v>Leucaena pallida</v>
      </c>
      <c r="BN257" s="4" t="str">
        <v>Leucaena pallida</v>
      </c>
      <c r="BO257" s="4" t="str">
        <v>Leucaena pallida</v>
      </c>
      <c r="BP257" s="4" t="str">
        <v>Leucaena pallida</v>
      </c>
      <c r="BQ257" s="4" t="str">
        <v>Leucaena pallida</v>
      </c>
      <c r="BR257" s="4" t="str">
        <v>Leucaena pallida</v>
      </c>
      <c r="BS257" s="4" t="str">
        <v>Leucaena pallida</v>
      </c>
      <c r="BT257" s="4" t="str">
        <v>Leucaena pallida</v>
      </c>
      <c r="BU257" s="4" t="str">
        <v>Leucaena pallida</v>
      </c>
      <c r="BV257" s="4" t="str">
        <v>Leucaena pallida</v>
      </c>
    </row>
    <row r="258" spans="45:74" x14ac:dyDescent="0.35">
      <c r="AS258" s="4" t="str">
        <v>Leucaena trichandra</v>
      </c>
      <c r="AT258" s="4" t="str">
        <v>Leucaena trichandra</v>
      </c>
      <c r="AU258" s="4" t="str">
        <v>Leucaena trichandra</v>
      </c>
      <c r="AV258" s="4" t="str">
        <v>Leucaena trichandra</v>
      </c>
      <c r="AW258" s="4" t="str">
        <v>Leucaena trichandra</v>
      </c>
      <c r="AX258" s="4" t="str">
        <v>Leucaena trichandra</v>
      </c>
      <c r="AY258" s="4" t="str">
        <v>Leucaena trichandra</v>
      </c>
      <c r="AZ258" s="4" t="str">
        <v>Leucaena trichandra</v>
      </c>
      <c r="BA258" s="4" t="str">
        <v>Leucaena trichandra</v>
      </c>
      <c r="BB258" s="4" t="str">
        <v>Leucaena trichandra</v>
      </c>
      <c r="BC258" s="4" t="str">
        <v>Leucaena trichandra</v>
      </c>
      <c r="BD258" s="4" t="str">
        <v>Leucaena trichandra</v>
      </c>
      <c r="BE258" s="4" t="str">
        <v>Leucaena trichandra</v>
      </c>
      <c r="BF258" s="4" t="str">
        <v>Leucaena trichandra</v>
      </c>
      <c r="BG258" s="4" t="str">
        <v>Leucaena trichandra</v>
      </c>
      <c r="BH258" s="4" t="str">
        <v>Leucaena trichandra</v>
      </c>
      <c r="BI258" s="4" t="str">
        <v>Leucaena trichandra</v>
      </c>
      <c r="BJ258" s="4" t="str">
        <v>Leucaena trichandra</v>
      </c>
      <c r="BK258" s="4" t="str">
        <v>Leucaena trichandra</v>
      </c>
      <c r="BL258" s="4" t="str">
        <v>Leucaena trichandra</v>
      </c>
      <c r="BM258" s="4" t="str">
        <v>Leucaena trichandra</v>
      </c>
      <c r="BN258" s="4" t="str">
        <v>Leucaena trichandra</v>
      </c>
      <c r="BO258" s="4" t="str">
        <v>Leucaena trichandra</v>
      </c>
      <c r="BP258" s="4" t="str">
        <v>Leucaena trichandra</v>
      </c>
      <c r="BQ258" s="4" t="str">
        <v>Leucaena trichandra</v>
      </c>
      <c r="BR258" s="4" t="str">
        <v>Leucaena trichandra</v>
      </c>
      <c r="BS258" s="4" t="str">
        <v>Leucaena trichandra</v>
      </c>
      <c r="BT258" s="4" t="str">
        <v>Leucaena trichandra</v>
      </c>
      <c r="BU258" s="4" t="str">
        <v>Leucaena trichandra</v>
      </c>
      <c r="BV258" s="4" t="str">
        <v>Leucaena trichandra</v>
      </c>
    </row>
    <row r="259" spans="45:74" x14ac:dyDescent="0.35">
      <c r="AS259" s="4" t="str">
        <v>Lippia javanica</v>
      </c>
      <c r="AT259" s="4" t="str">
        <v>Lippia javanica</v>
      </c>
      <c r="AU259" s="4" t="str">
        <v>Lippia javanica</v>
      </c>
      <c r="AV259" s="4" t="str">
        <v>Lippia javanica</v>
      </c>
      <c r="AW259" s="4" t="str">
        <v>Lippia javanica</v>
      </c>
      <c r="AX259" s="4" t="str">
        <v>Lippia javanica</v>
      </c>
      <c r="AY259" s="4" t="str">
        <v>Lippia javanica</v>
      </c>
      <c r="AZ259" s="4" t="str">
        <v>Lippia javanica</v>
      </c>
      <c r="BA259" s="4" t="str">
        <v>Lippia javanica</v>
      </c>
      <c r="BB259" s="4" t="str">
        <v>Lippia javanica</v>
      </c>
      <c r="BC259" s="4" t="str">
        <v>Lippia javanica</v>
      </c>
      <c r="BD259" s="4" t="str">
        <v>Lippia javanica</v>
      </c>
      <c r="BE259" s="4" t="str">
        <v>Lippia javanica</v>
      </c>
      <c r="BF259" s="4" t="str">
        <v>Lippia javanica</v>
      </c>
      <c r="BG259" s="4" t="str">
        <v>Lippia javanica</v>
      </c>
      <c r="BH259" s="4" t="str">
        <v>Lippia javanica</v>
      </c>
      <c r="BI259" s="4" t="str">
        <v>Lippia javanica</v>
      </c>
      <c r="BJ259" s="4" t="str">
        <v>Lippia javanica</v>
      </c>
      <c r="BK259" s="4" t="str">
        <v>Lippia javanica</v>
      </c>
      <c r="BL259" s="4" t="str">
        <v>Lippia javanica</v>
      </c>
      <c r="BM259" s="4" t="str">
        <v>Lippia javanica</v>
      </c>
      <c r="BN259" s="4" t="str">
        <v>Lippia javanica</v>
      </c>
      <c r="BO259" s="4" t="str">
        <v>Lippia javanica</v>
      </c>
      <c r="BP259" s="4" t="str">
        <v>Lippia javanica</v>
      </c>
      <c r="BQ259" s="4" t="str">
        <v>Lippia javanica</v>
      </c>
      <c r="BR259" s="4" t="str">
        <v>Lippia javanica</v>
      </c>
      <c r="BS259" s="4" t="str">
        <v>Lippia javanica</v>
      </c>
      <c r="BT259" s="4" t="str">
        <v>Lippia javanica</v>
      </c>
      <c r="BU259" s="4" t="str">
        <v>Lippia javanica</v>
      </c>
      <c r="BV259" s="4" t="str">
        <v>Lippia javanica</v>
      </c>
    </row>
    <row r="260" spans="45:74" x14ac:dyDescent="0.35">
      <c r="AS260" s="4" t="str">
        <v>Macroptilium atropurpureum</v>
      </c>
      <c r="AT260" s="4" t="str">
        <v>Macroptilium atropurpureum</v>
      </c>
      <c r="AU260" s="4" t="str">
        <v>Macroptilium atropurpureum</v>
      </c>
      <c r="AV260" s="4" t="str">
        <v>Macroptilium atropurpureum</v>
      </c>
      <c r="AW260" s="4" t="str">
        <v>Macroptilium atropurpureum</v>
      </c>
      <c r="AX260" s="4" t="str">
        <v>Macroptilium atropurpureum</v>
      </c>
      <c r="AY260" s="4" t="str">
        <v>Macroptilium atropurpureum</v>
      </c>
      <c r="AZ260" s="4" t="str">
        <v>Macroptilium atropurpureum</v>
      </c>
      <c r="BA260" s="4" t="str">
        <v>Macroptilium atropurpureum</v>
      </c>
      <c r="BB260" s="4" t="str">
        <v>Macroptilium atropurpureum</v>
      </c>
      <c r="BC260" s="4" t="str">
        <v>Macroptilium atropurpureum</v>
      </c>
      <c r="BD260" s="4" t="str">
        <v>Macroptilium atropurpureum</v>
      </c>
      <c r="BE260" s="4" t="str">
        <v>Macroptilium atropurpureum</v>
      </c>
      <c r="BF260" s="4" t="str">
        <v>Macroptilium atropurpureum</v>
      </c>
      <c r="BG260" s="4" t="str">
        <v>Macroptilium atropurpureum</v>
      </c>
      <c r="BH260" s="4" t="str">
        <v>Macroptilium atropurpureum</v>
      </c>
      <c r="BI260" s="4" t="str">
        <v>Macroptilium atropurpureum</v>
      </c>
      <c r="BJ260" s="4" t="str">
        <v>Macroptilium atropurpureum</v>
      </c>
      <c r="BK260" s="4" t="str">
        <v>Macroptilium atropurpureum</v>
      </c>
      <c r="BL260" s="4" t="str">
        <v>Macroptilium atropurpureum</v>
      </c>
      <c r="BM260" s="4" t="str">
        <v>Macroptilium atropurpureum</v>
      </c>
      <c r="BN260" s="4" t="str">
        <v>Macroptilium atropurpureum</v>
      </c>
      <c r="BO260" s="4" t="str">
        <v>Macroptilium atropurpureum</v>
      </c>
      <c r="BP260" s="4" t="str">
        <v>Macroptilium atropurpureum</v>
      </c>
      <c r="BQ260" s="4" t="str">
        <v>Macroptilium atropurpureum</v>
      </c>
      <c r="BR260" s="4" t="str">
        <v>Macroptilium atropurpureum</v>
      </c>
      <c r="BS260" s="4" t="str">
        <v>Macroptilium atropurpureum</v>
      </c>
      <c r="BT260" s="4" t="str">
        <v>Macroptilium atropurpureum</v>
      </c>
      <c r="BU260" s="4" t="str">
        <v>Macroptilium atropurpureum</v>
      </c>
      <c r="BV260" s="4" t="str">
        <v>Macroptilium atropurpureum</v>
      </c>
    </row>
    <row r="261" spans="45:74" x14ac:dyDescent="0.35">
      <c r="AS261" s="4" t="str">
        <v>Macrotyloma axillare</v>
      </c>
      <c r="AT261" s="4" t="str">
        <v>Macrotyloma axillare</v>
      </c>
      <c r="AU261" s="4" t="str">
        <v>Macrotyloma axillare</v>
      </c>
      <c r="AV261" s="4" t="str">
        <v>Macrotyloma axillare</v>
      </c>
      <c r="AW261" s="4" t="str">
        <v>Macrotyloma axillare</v>
      </c>
      <c r="AX261" s="4" t="str">
        <v>Macrotyloma axillare</v>
      </c>
      <c r="AY261" s="4" t="str">
        <v>Macrotyloma axillare</v>
      </c>
      <c r="AZ261" s="4" t="str">
        <v>Macrotyloma axillare</v>
      </c>
      <c r="BA261" s="4" t="str">
        <v>Macrotyloma axillare</v>
      </c>
      <c r="BB261" s="4" t="str">
        <v>Macrotyloma axillare</v>
      </c>
      <c r="BC261" s="4" t="str">
        <v>Macrotyloma axillare</v>
      </c>
      <c r="BD261" s="4" t="str">
        <v>Macrotyloma axillare</v>
      </c>
      <c r="BE261" s="4" t="str">
        <v>Macrotyloma axillare</v>
      </c>
      <c r="BF261" s="4" t="str">
        <v>Macrotyloma axillare</v>
      </c>
      <c r="BG261" s="4" t="str">
        <v>Macrotyloma axillare</v>
      </c>
      <c r="BH261" s="4" t="str">
        <v>Macrotyloma axillare</v>
      </c>
      <c r="BI261" s="4" t="str">
        <v>Macrotyloma axillare</v>
      </c>
      <c r="BJ261" s="4" t="str">
        <v>Macrotyloma axillare</v>
      </c>
      <c r="BK261" s="4" t="str">
        <v>Macrotyloma axillare</v>
      </c>
      <c r="BL261" s="4" t="str">
        <v>Macrotyloma axillare</v>
      </c>
      <c r="BM261" s="4" t="str">
        <v>Macrotyloma axillare</v>
      </c>
      <c r="BN261" s="4" t="str">
        <v>Macrotyloma axillare</v>
      </c>
      <c r="BO261" s="4" t="str">
        <v>Macrotyloma axillare</v>
      </c>
      <c r="BP261" s="4" t="str">
        <v>Macrotyloma axillare</v>
      </c>
      <c r="BQ261" s="4" t="str">
        <v>Macrotyloma axillare</v>
      </c>
      <c r="BR261" s="4" t="str">
        <v>Macrotyloma axillare</v>
      </c>
      <c r="BS261" s="4" t="str">
        <v>Macrotyloma axillare</v>
      </c>
      <c r="BT261" s="4" t="str">
        <v>Macrotyloma axillare</v>
      </c>
      <c r="BU261" s="4" t="str">
        <v>Macrotyloma axillare</v>
      </c>
      <c r="BV261" s="4" t="str">
        <v>Macrotyloma axillare</v>
      </c>
    </row>
    <row r="262" spans="45:74" x14ac:dyDescent="0.35">
      <c r="AS262" s="4" t="str">
        <v>Macrotyloma daltonii</v>
      </c>
      <c r="AT262" s="4" t="str">
        <v>Macrotyloma daltonii</v>
      </c>
      <c r="AU262" s="4" t="str">
        <v>Macrotyloma daltonii</v>
      </c>
      <c r="AV262" s="4" t="str">
        <v>Macrotyloma daltonii</v>
      </c>
      <c r="AW262" s="4" t="str">
        <v>Macrotyloma daltonii</v>
      </c>
      <c r="AX262" s="4" t="str">
        <v>Macrotyloma daltonii</v>
      </c>
      <c r="AY262" s="4" t="str">
        <v>Macrotyloma daltonii</v>
      </c>
      <c r="AZ262" s="4" t="str">
        <v>Macrotyloma daltonii</v>
      </c>
      <c r="BA262" s="4" t="str">
        <v>Macrotyloma daltonii</v>
      </c>
      <c r="BB262" s="4" t="str">
        <v>Macrotyloma daltonii</v>
      </c>
      <c r="BC262" s="4" t="str">
        <v>Macrotyloma daltonii</v>
      </c>
      <c r="BD262" s="4" t="str">
        <v>Macrotyloma daltonii</v>
      </c>
      <c r="BE262" s="4" t="str">
        <v>Macrotyloma daltonii</v>
      </c>
      <c r="BF262" s="4" t="str">
        <v>Macrotyloma daltonii</v>
      </c>
      <c r="BG262" s="4" t="str">
        <v>Macrotyloma daltonii</v>
      </c>
      <c r="BH262" s="4" t="str">
        <v>Macrotyloma daltonii</v>
      </c>
      <c r="BI262" s="4" t="str">
        <v>Macrotyloma daltonii</v>
      </c>
      <c r="BJ262" s="4" t="str">
        <v>Macrotyloma daltonii</v>
      </c>
      <c r="BK262" s="4" t="str">
        <v>Macrotyloma daltonii</v>
      </c>
      <c r="BL262" s="4" t="str">
        <v>Macrotyloma daltonii</v>
      </c>
      <c r="BM262" s="4" t="str">
        <v>Macrotyloma daltonii</v>
      </c>
      <c r="BN262" s="4" t="str">
        <v>Macrotyloma daltonii</v>
      </c>
      <c r="BO262" s="4" t="str">
        <v>Macrotyloma daltonii</v>
      </c>
      <c r="BP262" s="4" t="str">
        <v>Macrotyloma daltonii</v>
      </c>
      <c r="BQ262" s="4" t="str">
        <v>Macrotyloma daltonii</v>
      </c>
      <c r="BR262" s="4" t="str">
        <v>Macrotyloma daltonii</v>
      </c>
      <c r="BS262" s="4" t="str">
        <v>Macrotyloma daltonii</v>
      </c>
      <c r="BT262" s="4" t="str">
        <v>Macrotyloma daltonii</v>
      </c>
      <c r="BU262" s="4" t="str">
        <v>Macrotyloma daltonii</v>
      </c>
      <c r="BV262" s="4" t="str">
        <v>Macrotyloma daltonii</v>
      </c>
    </row>
    <row r="263" spans="45:74" x14ac:dyDescent="0.35">
      <c r="AS263" s="4" t="str">
        <v>Maesopsis eminii</v>
      </c>
      <c r="AT263" s="4" t="str">
        <v>Maesopsis eminii</v>
      </c>
      <c r="AU263" s="4" t="str">
        <v>Maesopsis eminii</v>
      </c>
      <c r="AV263" s="4" t="str">
        <v>Maesopsis eminii</v>
      </c>
      <c r="AW263" s="4" t="str">
        <v>Maesopsis eminii</v>
      </c>
      <c r="AX263" s="4" t="str">
        <v>Maesopsis eminii</v>
      </c>
      <c r="AY263" s="4" t="str">
        <v>Maesopsis eminii</v>
      </c>
      <c r="AZ263" s="4" t="str">
        <v>Maesopsis eminii</v>
      </c>
      <c r="BA263" s="4" t="str">
        <v>Maesopsis eminii</v>
      </c>
      <c r="BB263" s="4" t="str">
        <v>Maesopsis eminii</v>
      </c>
      <c r="BC263" s="4" t="str">
        <v>Maesopsis eminii</v>
      </c>
      <c r="BD263" s="4" t="str">
        <v>Maesopsis eminii</v>
      </c>
      <c r="BE263" s="4" t="str">
        <v>Maesopsis eminii</v>
      </c>
      <c r="BF263" s="4" t="str">
        <v>Maesopsis eminii</v>
      </c>
      <c r="BG263" s="4" t="str">
        <v>Maesopsis eminii</v>
      </c>
      <c r="BH263" s="4" t="str">
        <v>Maesopsis eminii</v>
      </c>
      <c r="BI263" s="4" t="str">
        <v>Maesopsis eminii</v>
      </c>
      <c r="BJ263" s="4" t="str">
        <v>Maesopsis eminii</v>
      </c>
      <c r="BK263" s="4" t="str">
        <v>Maesopsis eminii</v>
      </c>
      <c r="BL263" s="4" t="str">
        <v>Maesopsis eminii</v>
      </c>
      <c r="BM263" s="4" t="str">
        <v>Maesopsis eminii</v>
      </c>
      <c r="BN263" s="4" t="str">
        <v>Maesopsis eminii</v>
      </c>
      <c r="BO263" s="4" t="str">
        <v>Maesopsis eminii</v>
      </c>
      <c r="BP263" s="4" t="str">
        <v>Maesopsis eminii</v>
      </c>
      <c r="BQ263" s="4" t="str">
        <v>Maesopsis eminii</v>
      </c>
      <c r="BR263" s="4" t="str">
        <v>Maesopsis eminii</v>
      </c>
      <c r="BS263" s="4" t="str">
        <v>Maesopsis eminii</v>
      </c>
      <c r="BT263" s="4" t="str">
        <v>Maesopsis eminii</v>
      </c>
      <c r="BU263" s="4" t="str">
        <v>Maesopsis eminii</v>
      </c>
      <c r="BV263" s="4" t="str">
        <v>Maesopsis eminii</v>
      </c>
    </row>
    <row r="264" spans="45:74" x14ac:dyDescent="0.35">
      <c r="AS264" s="4" t="str">
        <v>Mangifera indica</v>
      </c>
      <c r="AT264" s="4" t="str">
        <v>Mangifera indica</v>
      </c>
      <c r="AU264" s="4" t="str">
        <v>Mangifera indica</v>
      </c>
      <c r="AV264" s="4" t="str">
        <v>Mangifera indica</v>
      </c>
      <c r="AW264" s="4" t="str">
        <v>Mangifera indica</v>
      </c>
      <c r="AX264" s="4" t="str">
        <v>Mangifera indica</v>
      </c>
      <c r="AY264" s="4" t="str">
        <v>Mangifera indica</v>
      </c>
      <c r="AZ264" s="4" t="str">
        <v>Mangifera indica</v>
      </c>
      <c r="BA264" s="4" t="str">
        <v>Mangifera indica</v>
      </c>
      <c r="BB264" s="4" t="str">
        <v>Mangifera indica</v>
      </c>
      <c r="BC264" s="4" t="str">
        <v>Mangifera indica</v>
      </c>
      <c r="BD264" s="4" t="str">
        <v>Mangifera indica</v>
      </c>
      <c r="BE264" s="4" t="str">
        <v>Mangifera indica</v>
      </c>
      <c r="BF264" s="4" t="str">
        <v>Mangifera indica</v>
      </c>
      <c r="BG264" s="4" t="str">
        <v>Mangifera indica</v>
      </c>
      <c r="BH264" s="4" t="str">
        <v>Mangifera indica</v>
      </c>
      <c r="BI264" s="4" t="str">
        <v>Mangifera indica</v>
      </c>
      <c r="BJ264" s="4" t="str">
        <v>Mangifera indica</v>
      </c>
      <c r="BK264" s="4" t="str">
        <v>Mangifera indica</v>
      </c>
      <c r="BL264" s="4" t="str">
        <v>Mangifera indica</v>
      </c>
      <c r="BM264" s="4" t="str">
        <v>Mangifera indica</v>
      </c>
      <c r="BN264" s="4" t="str">
        <v>Mangifera indica</v>
      </c>
      <c r="BO264" s="4" t="str">
        <v>Mangifera indica</v>
      </c>
      <c r="BP264" s="4" t="str">
        <v>Mangifera indica</v>
      </c>
      <c r="BQ264" s="4" t="str">
        <v>Mangifera indica</v>
      </c>
      <c r="BR264" s="4" t="str">
        <v>Mangifera indica</v>
      </c>
      <c r="BS264" s="4" t="str">
        <v>Mangifera indica</v>
      </c>
      <c r="BT264" s="4" t="str">
        <v>Mangifera indica</v>
      </c>
      <c r="BU264" s="4" t="str">
        <v>Mangifera indica</v>
      </c>
      <c r="BV264" s="4" t="str">
        <v>Mangifera indica</v>
      </c>
    </row>
    <row r="265" spans="45:74" x14ac:dyDescent="0.35">
      <c r="AS265" s="4" t="str">
        <v>Markhamia lutea</v>
      </c>
      <c r="AT265" s="4" t="str">
        <v>Markhamia lutea</v>
      </c>
      <c r="AU265" s="4" t="str">
        <v>Markhamia lutea</v>
      </c>
      <c r="AV265" s="4" t="str">
        <v>Markhamia lutea</v>
      </c>
      <c r="AW265" s="4" t="str">
        <v>Markhamia lutea</v>
      </c>
      <c r="AX265" s="4" t="str">
        <v>Markhamia lutea</v>
      </c>
      <c r="AY265" s="4" t="str">
        <v>Markhamia lutea</v>
      </c>
      <c r="AZ265" s="4" t="str">
        <v>Markhamia lutea</v>
      </c>
      <c r="BA265" s="4" t="str">
        <v>Markhamia lutea</v>
      </c>
      <c r="BB265" s="4" t="str">
        <v>Markhamia lutea</v>
      </c>
      <c r="BC265" s="4" t="str">
        <v>Markhamia lutea</v>
      </c>
      <c r="BD265" s="4" t="str">
        <v>Markhamia lutea</v>
      </c>
      <c r="BE265" s="4" t="str">
        <v>Markhamia lutea</v>
      </c>
      <c r="BF265" s="4" t="str">
        <v>Markhamia lutea</v>
      </c>
      <c r="BG265" s="4" t="str">
        <v>Markhamia lutea</v>
      </c>
      <c r="BH265" s="4" t="str">
        <v>Markhamia lutea</v>
      </c>
      <c r="BI265" s="4" t="str">
        <v>Markhamia lutea</v>
      </c>
      <c r="BJ265" s="4" t="str">
        <v>Markhamia lutea</v>
      </c>
      <c r="BK265" s="4" t="str">
        <v>Markhamia lutea</v>
      </c>
      <c r="BL265" s="4" t="str">
        <v>Markhamia lutea</v>
      </c>
      <c r="BM265" s="4" t="str">
        <v>Markhamia lutea</v>
      </c>
      <c r="BN265" s="4" t="str">
        <v>Markhamia lutea</v>
      </c>
      <c r="BO265" s="4" t="str">
        <v>Markhamia lutea</v>
      </c>
      <c r="BP265" s="4" t="str">
        <v>Markhamia lutea</v>
      </c>
      <c r="BQ265" s="4" t="str">
        <v>Markhamia lutea</v>
      </c>
      <c r="BR265" s="4" t="str">
        <v>Markhamia lutea</v>
      </c>
      <c r="BS265" s="4" t="str">
        <v>Markhamia lutea</v>
      </c>
      <c r="BT265" s="4" t="str">
        <v>Markhamia lutea</v>
      </c>
      <c r="BU265" s="4" t="str">
        <v>Markhamia lutea</v>
      </c>
      <c r="BV265" s="4" t="str">
        <v>Markhamia lutea</v>
      </c>
    </row>
    <row r="266" spans="45:74" x14ac:dyDescent="0.35">
      <c r="AS266" s="4" t="str">
        <v>Melia azedarach</v>
      </c>
      <c r="AT266" s="4" t="str">
        <v>Melia azedarach</v>
      </c>
      <c r="AU266" s="4" t="str">
        <v>Melia azedarach</v>
      </c>
      <c r="AV266" s="4" t="str">
        <v>Melia azedarach</v>
      </c>
      <c r="AW266" s="4" t="str">
        <v>Melia azedarach</v>
      </c>
      <c r="AX266" s="4" t="str">
        <v>Melia azedarach</v>
      </c>
      <c r="AY266" s="4" t="str">
        <v>Melia azedarach</v>
      </c>
      <c r="AZ266" s="4" t="str">
        <v>Melia azedarach</v>
      </c>
      <c r="BA266" s="4" t="str">
        <v>Melia azedarach</v>
      </c>
      <c r="BB266" s="4" t="str">
        <v>Melia azedarach</v>
      </c>
      <c r="BC266" s="4" t="str">
        <v>Melia azedarach</v>
      </c>
      <c r="BD266" s="4" t="str">
        <v>Melia azedarach</v>
      </c>
      <c r="BE266" s="4" t="str">
        <v>Melia azedarach</v>
      </c>
      <c r="BF266" s="4" t="str">
        <v>Melia azedarach</v>
      </c>
      <c r="BG266" s="4" t="str">
        <v>Melia azedarach</v>
      </c>
      <c r="BH266" s="4" t="str">
        <v>Melia azedarach</v>
      </c>
      <c r="BI266" s="4" t="str">
        <v>Melia azedarach</v>
      </c>
      <c r="BJ266" s="4" t="str">
        <v>Melia azedarach</v>
      </c>
      <c r="BK266" s="4" t="str">
        <v>Melia azedarach</v>
      </c>
      <c r="BL266" s="4" t="str">
        <v>Melia azedarach</v>
      </c>
      <c r="BM266" s="4" t="str">
        <v>Melia azedarach</v>
      </c>
      <c r="BN266" s="4" t="str">
        <v>Melia azedarach</v>
      </c>
      <c r="BO266" s="4" t="str">
        <v>Melia azedarach</v>
      </c>
      <c r="BP266" s="4" t="str">
        <v>Melia azedarach</v>
      </c>
      <c r="BQ266" s="4" t="str">
        <v>Melia azedarach</v>
      </c>
      <c r="BR266" s="4" t="str">
        <v>Melia azedarach</v>
      </c>
      <c r="BS266" s="4" t="str">
        <v>Melia azedarach</v>
      </c>
      <c r="BT266" s="4" t="str">
        <v>Melia azedarach</v>
      </c>
      <c r="BU266" s="4" t="str">
        <v>Melia azedarach</v>
      </c>
      <c r="BV266" s="4" t="str">
        <v>Melia azedarach</v>
      </c>
    </row>
    <row r="267" spans="45:74" x14ac:dyDescent="0.35">
      <c r="AS267" s="4" t="str">
        <v>Melia volkensii</v>
      </c>
      <c r="AT267" s="4" t="str">
        <v>Melia volkensii</v>
      </c>
      <c r="AU267" s="4" t="str">
        <v>Melia volkensii</v>
      </c>
      <c r="AV267" s="4" t="str">
        <v>Melia volkensii</v>
      </c>
      <c r="AW267" s="4" t="str">
        <v>Melia volkensii</v>
      </c>
      <c r="AX267" s="4" t="str">
        <v>Melia volkensii</v>
      </c>
      <c r="AY267" s="4" t="str">
        <v>Melia volkensii</v>
      </c>
      <c r="AZ267" s="4" t="str">
        <v>Melia volkensii</v>
      </c>
      <c r="BA267" s="4" t="str">
        <v>Melia volkensii</v>
      </c>
      <c r="BB267" s="4" t="str">
        <v>Melia volkensii</v>
      </c>
      <c r="BC267" s="4" t="str">
        <v>Melia volkensii</v>
      </c>
      <c r="BD267" s="4" t="str">
        <v>Melia volkensii</v>
      </c>
      <c r="BE267" s="4" t="str">
        <v>Melia volkensii</v>
      </c>
      <c r="BF267" s="4" t="str">
        <v>Melia volkensii</v>
      </c>
      <c r="BG267" s="4" t="str">
        <v>Melia volkensii</v>
      </c>
      <c r="BH267" s="4" t="str">
        <v>Melia volkensii</v>
      </c>
      <c r="BI267" s="4" t="str">
        <v>Melia volkensii</v>
      </c>
      <c r="BJ267" s="4" t="str">
        <v>Melia volkensii</v>
      </c>
      <c r="BK267" s="4" t="str">
        <v>Melia volkensii</v>
      </c>
      <c r="BL267" s="4" t="str">
        <v>Melia volkensii</v>
      </c>
      <c r="BM267" s="4" t="str">
        <v>Melia volkensii</v>
      </c>
      <c r="BN267" s="4" t="str">
        <v>Melia volkensii</v>
      </c>
      <c r="BO267" s="4" t="str">
        <v>Melia volkensii</v>
      </c>
      <c r="BP267" s="4" t="str">
        <v>Melia volkensii</v>
      </c>
      <c r="BQ267" s="4" t="str">
        <v>Melia volkensii</v>
      </c>
      <c r="BR267" s="4" t="str">
        <v>Melia volkensii</v>
      </c>
      <c r="BS267" s="4" t="str">
        <v>Melia volkensii</v>
      </c>
      <c r="BT267" s="4" t="str">
        <v>Melia volkensii</v>
      </c>
      <c r="BU267" s="4" t="str">
        <v>Melia volkensii</v>
      </c>
      <c r="BV267" s="4" t="str">
        <v>Melia volkensii</v>
      </c>
    </row>
    <row r="268" spans="45:74" x14ac:dyDescent="0.35">
      <c r="AS268" s="4" t="str">
        <v>Milicia excelsa</v>
      </c>
      <c r="AT268" s="4" t="str">
        <v>Milicia excelsa</v>
      </c>
      <c r="AU268" s="4" t="str">
        <v>Milicia excelsa</v>
      </c>
      <c r="AV268" s="4" t="str">
        <v>Milicia excelsa</v>
      </c>
      <c r="AW268" s="4" t="str">
        <v>Milicia excelsa</v>
      </c>
      <c r="AX268" s="4" t="str">
        <v>Milicia excelsa</v>
      </c>
      <c r="AY268" s="4" t="str">
        <v>Milicia excelsa</v>
      </c>
      <c r="AZ268" s="4" t="str">
        <v>Milicia excelsa</v>
      </c>
      <c r="BA268" s="4" t="str">
        <v>Milicia excelsa</v>
      </c>
      <c r="BB268" s="4" t="str">
        <v>Milicia excelsa</v>
      </c>
      <c r="BC268" s="4" t="str">
        <v>Milicia excelsa</v>
      </c>
      <c r="BD268" s="4" t="str">
        <v>Milicia excelsa</v>
      </c>
      <c r="BE268" s="4" t="str">
        <v>Milicia excelsa</v>
      </c>
      <c r="BF268" s="4" t="str">
        <v>Milicia excelsa</v>
      </c>
      <c r="BG268" s="4" t="str">
        <v>Milicia excelsa</v>
      </c>
      <c r="BH268" s="4" t="str">
        <v>Milicia excelsa</v>
      </c>
      <c r="BI268" s="4" t="str">
        <v>Milicia excelsa</v>
      </c>
      <c r="BJ268" s="4" t="str">
        <v>Milicia excelsa</v>
      </c>
      <c r="BK268" s="4" t="str">
        <v>Milicia excelsa</v>
      </c>
      <c r="BL268" s="4" t="str">
        <v>Milicia excelsa</v>
      </c>
      <c r="BM268" s="4" t="str">
        <v>Milicia excelsa</v>
      </c>
      <c r="BN268" s="4" t="str">
        <v>Milicia excelsa</v>
      </c>
      <c r="BO268" s="4" t="str">
        <v>Milicia excelsa</v>
      </c>
      <c r="BP268" s="4" t="str">
        <v>Milicia excelsa</v>
      </c>
      <c r="BQ268" s="4" t="str">
        <v>Milicia excelsa</v>
      </c>
      <c r="BR268" s="4" t="str">
        <v>Milicia excelsa</v>
      </c>
      <c r="BS268" s="4" t="str">
        <v>Milicia excelsa</v>
      </c>
      <c r="BT268" s="4" t="str">
        <v>Milicia excelsa</v>
      </c>
      <c r="BU268" s="4" t="str">
        <v>Milicia excelsa</v>
      </c>
      <c r="BV268" s="4" t="str">
        <v>Milicia excelsa</v>
      </c>
    </row>
    <row r="269" spans="45:74" x14ac:dyDescent="0.35">
      <c r="AS269" s="4" t="str">
        <v>Milletia ferruginea</v>
      </c>
      <c r="AT269" s="4" t="str">
        <v>Milletia ferruginea</v>
      </c>
      <c r="AU269" s="4" t="str">
        <v>Milletia ferruginea</v>
      </c>
      <c r="AV269" s="4" t="str">
        <v>Milletia ferruginea</v>
      </c>
      <c r="AW269" s="4" t="str">
        <v>Milletia ferruginea</v>
      </c>
      <c r="AX269" s="4" t="str">
        <v>Milletia ferruginea</v>
      </c>
      <c r="AY269" s="4" t="str">
        <v>Milletia ferruginea</v>
      </c>
      <c r="AZ269" s="4" t="str">
        <v>Milletia ferruginea</v>
      </c>
      <c r="BA269" s="4" t="str">
        <v>Milletia ferruginea</v>
      </c>
      <c r="BB269" s="4" t="str">
        <v>Milletia ferruginea</v>
      </c>
      <c r="BC269" s="4" t="str">
        <v>Milletia ferruginea</v>
      </c>
      <c r="BD269" s="4" t="str">
        <v>Milletia ferruginea</v>
      </c>
      <c r="BE269" s="4" t="str">
        <v>Milletia ferruginea</v>
      </c>
      <c r="BF269" s="4" t="str">
        <v>Milletia ferruginea</v>
      </c>
      <c r="BG269" s="4" t="str">
        <v>Milletia ferruginea</v>
      </c>
      <c r="BH269" s="4" t="str">
        <v>Milletia ferruginea</v>
      </c>
      <c r="BI269" s="4" t="str">
        <v>Milletia ferruginea</v>
      </c>
      <c r="BJ269" s="4" t="str">
        <v>Milletia ferruginea</v>
      </c>
      <c r="BK269" s="4" t="str">
        <v>Milletia ferruginea</v>
      </c>
      <c r="BL269" s="4" t="str">
        <v>Milletia ferruginea</v>
      </c>
      <c r="BM269" s="4" t="str">
        <v>Milletia ferruginea</v>
      </c>
      <c r="BN269" s="4" t="str">
        <v>Milletia ferruginea</v>
      </c>
      <c r="BO269" s="4" t="str">
        <v>Milletia ferruginea</v>
      </c>
      <c r="BP269" s="4" t="str">
        <v>Milletia ferruginea</v>
      </c>
      <c r="BQ269" s="4" t="str">
        <v>Milletia ferruginea</v>
      </c>
      <c r="BR269" s="4" t="str">
        <v>Milletia ferruginea</v>
      </c>
      <c r="BS269" s="4" t="str">
        <v>Milletia ferruginea</v>
      </c>
      <c r="BT269" s="4" t="str">
        <v>Milletia ferruginea</v>
      </c>
      <c r="BU269" s="4" t="str">
        <v>Milletia ferruginea</v>
      </c>
      <c r="BV269" s="4" t="str">
        <v>Milletia ferruginea</v>
      </c>
    </row>
    <row r="270" spans="45:74" x14ac:dyDescent="0.35">
      <c r="AS270" s="4" t="str">
        <v>Millettia thonningii</v>
      </c>
      <c r="AT270" s="4" t="str">
        <v>Millettia thonningii</v>
      </c>
      <c r="AU270" s="4" t="str">
        <v>Millettia thonningii</v>
      </c>
      <c r="AV270" s="4" t="str">
        <v>Millettia thonningii</v>
      </c>
      <c r="AW270" s="4" t="str">
        <v>Millettia thonningii</v>
      </c>
      <c r="AX270" s="4" t="str">
        <v>Millettia thonningii</v>
      </c>
      <c r="AY270" s="4" t="str">
        <v>Millettia thonningii</v>
      </c>
      <c r="AZ270" s="4" t="str">
        <v>Millettia thonningii</v>
      </c>
      <c r="BA270" s="4" t="str">
        <v>Millettia thonningii</v>
      </c>
      <c r="BB270" s="4" t="str">
        <v>Millettia thonningii</v>
      </c>
      <c r="BC270" s="4" t="str">
        <v>Millettia thonningii</v>
      </c>
      <c r="BD270" s="4" t="str">
        <v>Millettia thonningii</v>
      </c>
      <c r="BE270" s="4" t="str">
        <v>Millettia thonningii</v>
      </c>
      <c r="BF270" s="4" t="str">
        <v>Millettia thonningii</v>
      </c>
      <c r="BG270" s="4" t="str">
        <v>Millettia thonningii</v>
      </c>
      <c r="BH270" s="4" t="str">
        <v>Millettia thonningii</v>
      </c>
      <c r="BI270" s="4" t="str">
        <v>Millettia thonningii</v>
      </c>
      <c r="BJ270" s="4" t="str">
        <v>Millettia thonningii</v>
      </c>
      <c r="BK270" s="4" t="str">
        <v>Millettia thonningii</v>
      </c>
      <c r="BL270" s="4" t="str">
        <v>Millettia thonningii</v>
      </c>
      <c r="BM270" s="4" t="str">
        <v>Millettia thonningii</v>
      </c>
      <c r="BN270" s="4" t="str">
        <v>Millettia thonningii</v>
      </c>
      <c r="BO270" s="4" t="str">
        <v>Millettia thonningii</v>
      </c>
      <c r="BP270" s="4" t="str">
        <v>Millettia thonningii</v>
      </c>
      <c r="BQ270" s="4" t="str">
        <v>Millettia thonningii</v>
      </c>
      <c r="BR270" s="4" t="str">
        <v>Millettia thonningii</v>
      </c>
      <c r="BS270" s="4" t="str">
        <v>Millettia thonningii</v>
      </c>
      <c r="BT270" s="4" t="str">
        <v>Millettia thonningii</v>
      </c>
      <c r="BU270" s="4" t="str">
        <v>Millettia thonningii</v>
      </c>
      <c r="BV270" s="4" t="str">
        <v>Millettia thonningii</v>
      </c>
    </row>
    <row r="271" spans="45:74" x14ac:dyDescent="0.35">
      <c r="AS271" s="4" t="str">
        <v>Moringa oleifera</v>
      </c>
      <c r="AT271" s="4" t="str">
        <v>Moringa oleifera</v>
      </c>
      <c r="AU271" s="4" t="str">
        <v>Moringa oleifera</v>
      </c>
      <c r="AV271" s="4" t="str">
        <v>Moringa oleifera</v>
      </c>
      <c r="AW271" s="4" t="str">
        <v>Moringa oleifera</v>
      </c>
      <c r="AX271" s="4" t="str">
        <v>Moringa oleifera</v>
      </c>
      <c r="AY271" s="4" t="str">
        <v>Moringa oleifera</v>
      </c>
      <c r="AZ271" s="4" t="str">
        <v>Moringa oleifera</v>
      </c>
      <c r="BA271" s="4" t="str">
        <v>Moringa oleifera</v>
      </c>
      <c r="BB271" s="4" t="str">
        <v>Moringa oleifera</v>
      </c>
      <c r="BC271" s="4" t="str">
        <v>Moringa oleifera</v>
      </c>
      <c r="BD271" s="4" t="str">
        <v>Moringa oleifera</v>
      </c>
      <c r="BE271" s="4" t="str">
        <v>Moringa oleifera</v>
      </c>
      <c r="BF271" s="4" t="str">
        <v>Moringa oleifera</v>
      </c>
      <c r="BG271" s="4" t="str">
        <v>Moringa oleifera</v>
      </c>
      <c r="BH271" s="4" t="str">
        <v>Moringa oleifera</v>
      </c>
      <c r="BI271" s="4" t="str">
        <v>Moringa oleifera</v>
      </c>
      <c r="BJ271" s="4" t="str">
        <v>Moringa oleifera</v>
      </c>
      <c r="BK271" s="4" t="str">
        <v>Moringa oleifera</v>
      </c>
      <c r="BL271" s="4" t="str">
        <v>Moringa oleifera</v>
      </c>
      <c r="BM271" s="4" t="str">
        <v>Moringa oleifera</v>
      </c>
      <c r="BN271" s="4" t="str">
        <v>Moringa oleifera</v>
      </c>
      <c r="BO271" s="4" t="str">
        <v>Moringa oleifera</v>
      </c>
      <c r="BP271" s="4" t="str">
        <v>Moringa oleifera</v>
      </c>
      <c r="BQ271" s="4" t="str">
        <v>Moringa oleifera</v>
      </c>
      <c r="BR271" s="4" t="str">
        <v>Moringa oleifera</v>
      </c>
      <c r="BS271" s="4" t="str">
        <v>Moringa oleifera</v>
      </c>
      <c r="BT271" s="4" t="str">
        <v>Moringa oleifera</v>
      </c>
      <c r="BU271" s="4" t="str">
        <v>Moringa oleifera</v>
      </c>
      <c r="BV271" s="4" t="str">
        <v>Moringa oleifera</v>
      </c>
    </row>
    <row r="272" spans="45:74" x14ac:dyDescent="0.35">
      <c r="AS272" s="4" t="str">
        <v>Moringa stenopetala</v>
      </c>
      <c r="AT272" s="4" t="str">
        <v>Moringa stenopetala</v>
      </c>
      <c r="AU272" s="4" t="str">
        <v>Moringa stenopetala</v>
      </c>
      <c r="AV272" s="4" t="str">
        <v>Moringa stenopetala</v>
      </c>
      <c r="AW272" s="4" t="str">
        <v>Moringa stenopetala</v>
      </c>
      <c r="AX272" s="4" t="str">
        <v>Moringa stenopetala</v>
      </c>
      <c r="AY272" s="4" t="str">
        <v>Moringa stenopetala</v>
      </c>
      <c r="AZ272" s="4" t="str">
        <v>Moringa stenopetala</v>
      </c>
      <c r="BA272" s="4" t="str">
        <v>Moringa stenopetala</v>
      </c>
      <c r="BB272" s="4" t="str">
        <v>Moringa stenopetala</v>
      </c>
      <c r="BC272" s="4" t="str">
        <v>Moringa stenopetala</v>
      </c>
      <c r="BD272" s="4" t="str">
        <v>Moringa stenopetala</v>
      </c>
      <c r="BE272" s="4" t="str">
        <v>Moringa stenopetala</v>
      </c>
      <c r="BF272" s="4" t="str">
        <v>Moringa stenopetala</v>
      </c>
      <c r="BG272" s="4" t="str">
        <v>Moringa stenopetala</v>
      </c>
      <c r="BH272" s="4" t="str">
        <v>Moringa stenopetala</v>
      </c>
      <c r="BI272" s="4" t="str">
        <v>Moringa stenopetala</v>
      </c>
      <c r="BJ272" s="4" t="str">
        <v>Moringa stenopetala</v>
      </c>
      <c r="BK272" s="4" t="str">
        <v>Moringa stenopetala</v>
      </c>
      <c r="BL272" s="4" t="str">
        <v>Moringa stenopetala</v>
      </c>
      <c r="BM272" s="4" t="str">
        <v>Moringa stenopetala</v>
      </c>
      <c r="BN272" s="4" t="str">
        <v>Moringa stenopetala</v>
      </c>
      <c r="BO272" s="4" t="str">
        <v>Moringa stenopetala</v>
      </c>
      <c r="BP272" s="4" t="str">
        <v>Moringa stenopetala</v>
      </c>
      <c r="BQ272" s="4" t="str">
        <v>Moringa stenopetala</v>
      </c>
      <c r="BR272" s="4" t="str">
        <v>Moringa stenopetala</v>
      </c>
      <c r="BS272" s="4" t="str">
        <v>Moringa stenopetala</v>
      </c>
      <c r="BT272" s="4" t="str">
        <v>Moringa stenopetala</v>
      </c>
      <c r="BU272" s="4" t="str">
        <v>Moringa stenopetala</v>
      </c>
      <c r="BV272" s="4" t="str">
        <v>Moringa stenopetala</v>
      </c>
    </row>
    <row r="273" spans="45:74" x14ac:dyDescent="0.35">
      <c r="AS273" s="4" t="str">
        <v>Neonotonia wightii</v>
      </c>
      <c r="AT273" s="4" t="str">
        <v>Neonotonia wightii</v>
      </c>
      <c r="AU273" s="4" t="str">
        <v>Neonotonia wightii</v>
      </c>
      <c r="AV273" s="4" t="str">
        <v>Neonotonia wightii</v>
      </c>
      <c r="AW273" s="4" t="str">
        <v>Neonotonia wightii</v>
      </c>
      <c r="AX273" s="4" t="str">
        <v>Neonotonia wightii</v>
      </c>
      <c r="AY273" s="4" t="str">
        <v>Neonotonia wightii</v>
      </c>
      <c r="AZ273" s="4" t="str">
        <v>Neonotonia wightii</v>
      </c>
      <c r="BA273" s="4" t="str">
        <v>Neonotonia wightii</v>
      </c>
      <c r="BB273" s="4" t="str">
        <v>Neonotonia wightii</v>
      </c>
      <c r="BC273" s="4" t="str">
        <v>Neonotonia wightii</v>
      </c>
      <c r="BD273" s="4" t="str">
        <v>Neonotonia wightii</v>
      </c>
      <c r="BE273" s="4" t="str">
        <v>Neonotonia wightii</v>
      </c>
      <c r="BF273" s="4" t="str">
        <v>Neonotonia wightii</v>
      </c>
      <c r="BG273" s="4" t="str">
        <v>Neonotonia wightii</v>
      </c>
      <c r="BH273" s="4" t="str">
        <v>Neonotonia wightii</v>
      </c>
      <c r="BI273" s="4" t="str">
        <v>Neonotonia wightii</v>
      </c>
      <c r="BJ273" s="4" t="str">
        <v>Neonotonia wightii</v>
      </c>
      <c r="BK273" s="4" t="str">
        <v>Neonotonia wightii</v>
      </c>
      <c r="BL273" s="4" t="str">
        <v>Neonotonia wightii</v>
      </c>
      <c r="BM273" s="4" t="str">
        <v>Neonotonia wightii</v>
      </c>
      <c r="BN273" s="4" t="str">
        <v>Neonotonia wightii</v>
      </c>
      <c r="BO273" s="4" t="str">
        <v>Neonotonia wightii</v>
      </c>
      <c r="BP273" s="4" t="str">
        <v>Neonotonia wightii</v>
      </c>
      <c r="BQ273" s="4" t="str">
        <v>Neonotonia wightii</v>
      </c>
      <c r="BR273" s="4" t="str">
        <v>Neonotonia wightii</v>
      </c>
      <c r="BS273" s="4" t="str">
        <v>Neonotonia wightii</v>
      </c>
      <c r="BT273" s="4" t="str">
        <v>Neonotonia wightii</v>
      </c>
      <c r="BU273" s="4" t="str">
        <v>Neonotonia wightii</v>
      </c>
      <c r="BV273" s="4" t="str">
        <v>Neonotonia wightii</v>
      </c>
    </row>
    <row r="274" spans="45:74" x14ac:dyDescent="0.35">
      <c r="AS274" s="4" t="str">
        <v>Newbouldia laevis</v>
      </c>
      <c r="AT274" s="4" t="str">
        <v>Newbouldia laevis</v>
      </c>
      <c r="AU274" s="4" t="str">
        <v>Newbouldia laevis</v>
      </c>
      <c r="AV274" s="4" t="str">
        <v>Newbouldia laevis</v>
      </c>
      <c r="AW274" s="4" t="str">
        <v>Newbouldia laevis</v>
      </c>
      <c r="AX274" s="4" t="str">
        <v>Newbouldia laevis</v>
      </c>
      <c r="AY274" s="4" t="str">
        <v>Newbouldia laevis</v>
      </c>
      <c r="AZ274" s="4" t="str">
        <v>Newbouldia laevis</v>
      </c>
      <c r="BA274" s="4" t="str">
        <v>Newbouldia laevis</v>
      </c>
      <c r="BB274" s="4" t="str">
        <v>Newbouldia laevis</v>
      </c>
      <c r="BC274" s="4" t="str">
        <v>Newbouldia laevis</v>
      </c>
      <c r="BD274" s="4" t="str">
        <v>Newbouldia laevis</v>
      </c>
      <c r="BE274" s="4" t="str">
        <v>Newbouldia laevis</v>
      </c>
      <c r="BF274" s="4" t="str">
        <v>Newbouldia laevis</v>
      </c>
      <c r="BG274" s="4" t="str">
        <v>Newbouldia laevis</v>
      </c>
      <c r="BH274" s="4" t="str">
        <v>Newbouldia laevis</v>
      </c>
      <c r="BI274" s="4" t="str">
        <v>Newbouldia laevis</v>
      </c>
      <c r="BJ274" s="4" t="str">
        <v>Newbouldia laevis</v>
      </c>
      <c r="BK274" s="4" t="str">
        <v>Newbouldia laevis</v>
      </c>
      <c r="BL274" s="4" t="str">
        <v>Newbouldia laevis</v>
      </c>
      <c r="BM274" s="4" t="str">
        <v>Newbouldia laevis</v>
      </c>
      <c r="BN274" s="4" t="str">
        <v>Newbouldia laevis</v>
      </c>
      <c r="BO274" s="4" t="str">
        <v>Newbouldia laevis</v>
      </c>
      <c r="BP274" s="4" t="str">
        <v>Newbouldia laevis</v>
      </c>
      <c r="BQ274" s="4" t="str">
        <v>Newbouldia laevis</v>
      </c>
      <c r="BR274" s="4" t="str">
        <v>Newbouldia laevis</v>
      </c>
      <c r="BS274" s="4" t="str">
        <v>Newbouldia laevis</v>
      </c>
      <c r="BT274" s="4" t="str">
        <v>Newbouldia laevis</v>
      </c>
      <c r="BU274" s="4" t="str">
        <v>Newbouldia laevis</v>
      </c>
      <c r="BV274" s="4" t="str">
        <v>Newbouldia laevis</v>
      </c>
    </row>
    <row r="275" spans="45:74" x14ac:dyDescent="0.35">
      <c r="AS275" s="4" t="str">
        <v>Olea europaea</v>
      </c>
      <c r="AT275" s="4" t="str">
        <v>Olea europaea</v>
      </c>
      <c r="AU275" s="4" t="str">
        <v>Olea europaea</v>
      </c>
      <c r="AV275" s="4" t="str">
        <v>Olea europaea</v>
      </c>
      <c r="AW275" s="4" t="str">
        <v>Olea europaea</v>
      </c>
      <c r="AX275" s="4" t="str">
        <v>Olea europaea</v>
      </c>
      <c r="AY275" s="4" t="str">
        <v>Olea europaea</v>
      </c>
      <c r="AZ275" s="4" t="str">
        <v>Olea europaea</v>
      </c>
      <c r="BA275" s="4" t="str">
        <v>Olea europaea</v>
      </c>
      <c r="BB275" s="4" t="str">
        <v>Olea europaea</v>
      </c>
      <c r="BC275" s="4" t="str">
        <v>Olea europaea</v>
      </c>
      <c r="BD275" s="4" t="str">
        <v>Olea europaea</v>
      </c>
      <c r="BE275" s="4" t="str">
        <v>Olea europaea</v>
      </c>
      <c r="BF275" s="4" t="str">
        <v>Olea europaea</v>
      </c>
      <c r="BG275" s="4" t="str">
        <v>Olea europaea</v>
      </c>
      <c r="BH275" s="4" t="str">
        <v>Olea europaea</v>
      </c>
      <c r="BI275" s="4" t="str">
        <v>Olea europaea</v>
      </c>
      <c r="BJ275" s="4" t="str">
        <v>Olea europaea</v>
      </c>
      <c r="BK275" s="4" t="str">
        <v>Olea europaea</v>
      </c>
      <c r="BL275" s="4" t="str">
        <v>Olea europaea</v>
      </c>
      <c r="BM275" s="4" t="str">
        <v>Olea europaea</v>
      </c>
      <c r="BN275" s="4" t="str">
        <v>Olea europaea</v>
      </c>
      <c r="BO275" s="4" t="str">
        <v>Olea europaea</v>
      </c>
      <c r="BP275" s="4" t="str">
        <v>Olea europaea</v>
      </c>
      <c r="BQ275" s="4" t="str">
        <v>Olea europaea</v>
      </c>
      <c r="BR275" s="4" t="str">
        <v>Olea europaea</v>
      </c>
      <c r="BS275" s="4" t="str">
        <v>Olea europaea</v>
      </c>
      <c r="BT275" s="4" t="str">
        <v>Olea europaea</v>
      </c>
      <c r="BU275" s="4" t="str">
        <v>Olea europaea</v>
      </c>
      <c r="BV275" s="4" t="str">
        <v>Olea europaea</v>
      </c>
    </row>
    <row r="276" spans="45:74" x14ac:dyDescent="0.35">
      <c r="AS276" s="4" t="str">
        <v>Opuntia ficus-indica</v>
      </c>
      <c r="AT276" s="4" t="str">
        <v>Opuntia ficus-indica</v>
      </c>
      <c r="AU276" s="4" t="str">
        <v>Opuntia ficus-indica</v>
      </c>
      <c r="AV276" s="4" t="str">
        <v>Opuntia ficus-indica</v>
      </c>
      <c r="AW276" s="4" t="str">
        <v>Opuntia ficus-indica</v>
      </c>
      <c r="AX276" s="4" t="str">
        <v>Opuntia ficus-indica</v>
      </c>
      <c r="AY276" s="4" t="str">
        <v>Opuntia ficus-indica</v>
      </c>
      <c r="AZ276" s="4" t="str">
        <v>Opuntia ficus-indica</v>
      </c>
      <c r="BA276" s="4" t="str">
        <v>Opuntia ficus-indica</v>
      </c>
      <c r="BB276" s="4" t="str">
        <v>Opuntia ficus-indica</v>
      </c>
      <c r="BC276" s="4" t="str">
        <v>Opuntia ficus-indica</v>
      </c>
      <c r="BD276" s="4" t="str">
        <v>Opuntia ficus-indica</v>
      </c>
      <c r="BE276" s="4" t="str">
        <v>Opuntia ficus-indica</v>
      </c>
      <c r="BF276" s="4" t="str">
        <v>Opuntia ficus-indica</v>
      </c>
      <c r="BG276" s="4" t="str">
        <v>Opuntia ficus-indica</v>
      </c>
      <c r="BH276" s="4" t="str">
        <v>Opuntia ficus-indica</v>
      </c>
      <c r="BI276" s="4" t="str">
        <v>Opuntia ficus-indica</v>
      </c>
      <c r="BJ276" s="4" t="str">
        <v>Opuntia ficus-indica</v>
      </c>
      <c r="BK276" s="4" t="str">
        <v>Opuntia ficus-indica</v>
      </c>
      <c r="BL276" s="4" t="str">
        <v>Opuntia ficus-indica</v>
      </c>
      <c r="BM276" s="4" t="str">
        <v>Opuntia ficus-indica</v>
      </c>
      <c r="BN276" s="4" t="str">
        <v>Opuntia ficus-indica</v>
      </c>
      <c r="BO276" s="4" t="str">
        <v>Opuntia ficus-indica</v>
      </c>
      <c r="BP276" s="4" t="str">
        <v>Opuntia ficus-indica</v>
      </c>
      <c r="BQ276" s="4" t="str">
        <v>Opuntia ficus-indica</v>
      </c>
      <c r="BR276" s="4" t="str">
        <v>Opuntia ficus-indica</v>
      </c>
      <c r="BS276" s="4" t="str">
        <v>Opuntia ficus-indica</v>
      </c>
      <c r="BT276" s="4" t="str">
        <v>Opuntia ficus-indica</v>
      </c>
      <c r="BU276" s="4" t="str">
        <v>Opuntia ficus-indica</v>
      </c>
      <c r="BV276" s="4" t="str">
        <v>Opuntia ficus-indica</v>
      </c>
    </row>
    <row r="277" spans="45:74" x14ac:dyDescent="0.35">
      <c r="AS277" s="4" t="str">
        <v>Palm</v>
      </c>
      <c r="AT277" s="4" t="str">
        <v>Palm</v>
      </c>
      <c r="AU277" s="4" t="str">
        <v>Palm</v>
      </c>
      <c r="AV277" s="4" t="str">
        <v>Palm</v>
      </c>
      <c r="AW277" s="4" t="str">
        <v>Palm</v>
      </c>
      <c r="AX277" s="4" t="str">
        <v>Palm</v>
      </c>
      <c r="AY277" s="4" t="str">
        <v>Palm</v>
      </c>
      <c r="AZ277" s="4" t="str">
        <v>Palm</v>
      </c>
      <c r="BA277" s="4" t="str">
        <v>Palm</v>
      </c>
      <c r="BB277" s="4" t="str">
        <v>Palm</v>
      </c>
      <c r="BC277" s="4" t="str">
        <v>Palm</v>
      </c>
      <c r="BD277" s="4" t="str">
        <v>Palm</v>
      </c>
      <c r="BE277" s="4" t="str">
        <v>Palm</v>
      </c>
      <c r="BF277" s="4" t="str">
        <v>Palm</v>
      </c>
      <c r="BG277" s="4" t="str">
        <v>Palm</v>
      </c>
      <c r="BH277" s="4" t="str">
        <v>Palm</v>
      </c>
      <c r="BI277" s="4" t="str">
        <v>Palm</v>
      </c>
      <c r="BJ277" s="4" t="str">
        <v>Palm</v>
      </c>
      <c r="BK277" s="4" t="str">
        <v>Palm</v>
      </c>
      <c r="BL277" s="4" t="str">
        <v>Palm</v>
      </c>
      <c r="BM277" s="4" t="str">
        <v>Palm</v>
      </c>
      <c r="BN277" s="4" t="str">
        <v>Palm</v>
      </c>
      <c r="BO277" s="4" t="str">
        <v>Palm</v>
      </c>
      <c r="BP277" s="4" t="str">
        <v>Palm</v>
      </c>
      <c r="BQ277" s="4" t="str">
        <v>Palm</v>
      </c>
      <c r="BR277" s="4" t="str">
        <v>Palm</v>
      </c>
      <c r="BS277" s="4" t="str">
        <v>Palm</v>
      </c>
      <c r="BT277" s="4" t="str">
        <v>Palm</v>
      </c>
      <c r="BU277" s="4" t="str">
        <v>Palm</v>
      </c>
      <c r="BV277" s="4" t="str">
        <v>Palm</v>
      </c>
    </row>
    <row r="278" spans="45:74" x14ac:dyDescent="0.35">
      <c r="AS278" s="4" t="str">
        <v>Parkia biglobosa</v>
      </c>
      <c r="AT278" s="4" t="str">
        <v>Parkia biglobosa</v>
      </c>
      <c r="AU278" s="4" t="str">
        <v>Parkia biglobosa</v>
      </c>
      <c r="AV278" s="4" t="str">
        <v>Parkia biglobosa</v>
      </c>
      <c r="AW278" s="4" t="str">
        <v>Parkia biglobosa</v>
      </c>
      <c r="AX278" s="4" t="str">
        <v>Parkia biglobosa</v>
      </c>
      <c r="AY278" s="4" t="str">
        <v>Parkia biglobosa</v>
      </c>
      <c r="AZ278" s="4" t="str">
        <v>Parkia biglobosa</v>
      </c>
      <c r="BA278" s="4" t="str">
        <v>Parkia biglobosa</v>
      </c>
      <c r="BB278" s="4" t="str">
        <v>Parkia biglobosa</v>
      </c>
      <c r="BC278" s="4" t="str">
        <v>Parkia biglobosa</v>
      </c>
      <c r="BD278" s="4" t="str">
        <v>Parkia biglobosa</v>
      </c>
      <c r="BE278" s="4" t="str">
        <v>Parkia biglobosa</v>
      </c>
      <c r="BF278" s="4" t="str">
        <v>Parkia biglobosa</v>
      </c>
      <c r="BG278" s="4" t="str">
        <v>Parkia biglobosa</v>
      </c>
      <c r="BH278" s="4" t="str">
        <v>Parkia biglobosa</v>
      </c>
      <c r="BI278" s="4" t="str">
        <v>Parkia biglobosa</v>
      </c>
      <c r="BJ278" s="4" t="str">
        <v>Parkia biglobosa</v>
      </c>
      <c r="BK278" s="4" t="str">
        <v>Parkia biglobosa</v>
      </c>
      <c r="BL278" s="4" t="str">
        <v>Parkia biglobosa</v>
      </c>
      <c r="BM278" s="4" t="str">
        <v>Parkia biglobosa</v>
      </c>
      <c r="BN278" s="4" t="str">
        <v>Parkia biglobosa</v>
      </c>
      <c r="BO278" s="4" t="str">
        <v>Parkia biglobosa</v>
      </c>
      <c r="BP278" s="4" t="str">
        <v>Parkia biglobosa</v>
      </c>
      <c r="BQ278" s="4" t="str">
        <v>Parkia biglobosa</v>
      </c>
      <c r="BR278" s="4" t="str">
        <v>Parkia biglobosa</v>
      </c>
      <c r="BS278" s="4" t="str">
        <v>Parkia biglobosa</v>
      </c>
      <c r="BT278" s="4" t="str">
        <v>Parkia biglobosa</v>
      </c>
      <c r="BU278" s="4" t="str">
        <v>Parkia biglobosa</v>
      </c>
      <c r="BV278" s="4" t="str">
        <v>Parkia biglobosa</v>
      </c>
    </row>
    <row r="279" spans="45:74" x14ac:dyDescent="0.35">
      <c r="AS279" s="4" t="str">
        <v>Paulownia fortunei</v>
      </c>
      <c r="AT279" s="4" t="str">
        <v>Paulownia fortunei</v>
      </c>
      <c r="AU279" s="4" t="str">
        <v>Paulownia fortunei</v>
      </c>
      <c r="AV279" s="4" t="str">
        <v>Paulownia fortunei</v>
      </c>
      <c r="AW279" s="4" t="str">
        <v>Paulownia fortunei</v>
      </c>
      <c r="AX279" s="4" t="str">
        <v>Paulownia fortunei</v>
      </c>
      <c r="AY279" s="4" t="str">
        <v>Paulownia fortunei</v>
      </c>
      <c r="AZ279" s="4" t="str">
        <v>Paulownia fortunei</v>
      </c>
      <c r="BA279" s="4" t="str">
        <v>Paulownia fortunei</v>
      </c>
      <c r="BB279" s="4" t="str">
        <v>Paulownia fortunei</v>
      </c>
      <c r="BC279" s="4" t="str">
        <v>Paulownia fortunei</v>
      </c>
      <c r="BD279" s="4" t="str">
        <v>Paulownia fortunei</v>
      </c>
      <c r="BE279" s="4" t="str">
        <v>Paulownia fortunei</v>
      </c>
      <c r="BF279" s="4" t="str">
        <v>Paulownia fortunei</v>
      </c>
      <c r="BG279" s="4" t="str">
        <v>Paulownia fortunei</v>
      </c>
      <c r="BH279" s="4" t="str">
        <v>Paulownia fortunei</v>
      </c>
      <c r="BI279" s="4" t="str">
        <v>Paulownia fortunei</v>
      </c>
      <c r="BJ279" s="4" t="str">
        <v>Paulownia fortunei</v>
      </c>
      <c r="BK279" s="4" t="str">
        <v>Paulownia fortunei</v>
      </c>
      <c r="BL279" s="4" t="str">
        <v>Paulownia fortunei</v>
      </c>
      <c r="BM279" s="4" t="str">
        <v>Paulownia fortunei</v>
      </c>
      <c r="BN279" s="4" t="str">
        <v>Paulownia fortunei</v>
      </c>
      <c r="BO279" s="4" t="str">
        <v>Paulownia fortunei</v>
      </c>
      <c r="BP279" s="4" t="str">
        <v>Paulownia fortunei</v>
      </c>
      <c r="BQ279" s="4" t="str">
        <v>Paulownia fortunei</v>
      </c>
      <c r="BR279" s="4" t="str">
        <v>Paulownia fortunei</v>
      </c>
      <c r="BS279" s="4" t="str">
        <v>Paulownia fortunei</v>
      </c>
      <c r="BT279" s="4" t="str">
        <v>Paulownia fortunei</v>
      </c>
      <c r="BU279" s="4" t="str">
        <v>Paulownia fortunei</v>
      </c>
      <c r="BV279" s="4" t="str">
        <v>Paulownia fortunei</v>
      </c>
    </row>
    <row r="280" spans="45:74" x14ac:dyDescent="0.35">
      <c r="AS280" s="4" t="str">
        <v>Pinus patula</v>
      </c>
      <c r="AT280" s="4" t="str">
        <v>Pinus patula</v>
      </c>
      <c r="AU280" s="4" t="str">
        <v>Pinus patula</v>
      </c>
      <c r="AV280" s="4" t="str">
        <v>Pinus patula</v>
      </c>
      <c r="AW280" s="4" t="str">
        <v>Pinus patula</v>
      </c>
      <c r="AX280" s="4" t="str">
        <v>Pinus patula</v>
      </c>
      <c r="AY280" s="4" t="str">
        <v>Pinus patula</v>
      </c>
      <c r="AZ280" s="4" t="str">
        <v>Pinus patula</v>
      </c>
      <c r="BA280" s="4" t="str">
        <v>Pinus patula</v>
      </c>
      <c r="BB280" s="4" t="str">
        <v>Pinus patula</v>
      </c>
      <c r="BC280" s="4" t="str">
        <v>Pinus patula</v>
      </c>
      <c r="BD280" s="4" t="str">
        <v>Pinus patula</v>
      </c>
      <c r="BE280" s="4" t="str">
        <v>Pinus patula</v>
      </c>
      <c r="BF280" s="4" t="str">
        <v>Pinus patula</v>
      </c>
      <c r="BG280" s="4" t="str">
        <v>Pinus patula</v>
      </c>
      <c r="BH280" s="4" t="str">
        <v>Pinus patula</v>
      </c>
      <c r="BI280" s="4" t="str">
        <v>Pinus patula</v>
      </c>
      <c r="BJ280" s="4" t="str">
        <v>Pinus patula</v>
      </c>
      <c r="BK280" s="4" t="str">
        <v>Pinus patula</v>
      </c>
      <c r="BL280" s="4" t="str">
        <v>Pinus patula</v>
      </c>
      <c r="BM280" s="4" t="str">
        <v>Pinus patula</v>
      </c>
      <c r="BN280" s="4" t="str">
        <v>Pinus patula</v>
      </c>
      <c r="BO280" s="4" t="str">
        <v>Pinus patula</v>
      </c>
      <c r="BP280" s="4" t="str">
        <v>Pinus patula</v>
      </c>
      <c r="BQ280" s="4" t="str">
        <v>Pinus patula</v>
      </c>
      <c r="BR280" s="4" t="str">
        <v>Pinus patula</v>
      </c>
      <c r="BS280" s="4" t="str">
        <v>Pinus patula</v>
      </c>
      <c r="BT280" s="4" t="str">
        <v>Pinus patula</v>
      </c>
      <c r="BU280" s="4" t="str">
        <v>Pinus patula</v>
      </c>
      <c r="BV280" s="4" t="str">
        <v>Pinus patula</v>
      </c>
    </row>
    <row r="281" spans="45:74" x14ac:dyDescent="0.35">
      <c r="AS281" s="4" t="str">
        <v>Pithecellobium dulce</v>
      </c>
      <c r="AT281" s="4" t="str">
        <v>Pithecellobium dulce</v>
      </c>
      <c r="AU281" s="4" t="str">
        <v>Pithecellobium dulce</v>
      </c>
      <c r="AV281" s="4" t="str">
        <v>Pithecellobium dulce</v>
      </c>
      <c r="AW281" s="4" t="str">
        <v>Pithecellobium dulce</v>
      </c>
      <c r="AX281" s="4" t="str">
        <v>Pithecellobium dulce</v>
      </c>
      <c r="AY281" s="4" t="str">
        <v>Pithecellobium dulce</v>
      </c>
      <c r="AZ281" s="4" t="str">
        <v>Pithecellobium dulce</v>
      </c>
      <c r="BA281" s="4" t="str">
        <v>Pithecellobium dulce</v>
      </c>
      <c r="BB281" s="4" t="str">
        <v>Pithecellobium dulce</v>
      </c>
      <c r="BC281" s="4" t="str">
        <v>Pithecellobium dulce</v>
      </c>
      <c r="BD281" s="4" t="str">
        <v>Pithecellobium dulce</v>
      </c>
      <c r="BE281" s="4" t="str">
        <v>Pithecellobium dulce</v>
      </c>
      <c r="BF281" s="4" t="str">
        <v>Pithecellobium dulce</v>
      </c>
      <c r="BG281" s="4" t="str">
        <v>Pithecellobium dulce</v>
      </c>
      <c r="BH281" s="4" t="str">
        <v>Pithecellobium dulce</v>
      </c>
      <c r="BI281" s="4" t="str">
        <v>Pithecellobium dulce</v>
      </c>
      <c r="BJ281" s="4" t="str">
        <v>Pithecellobium dulce</v>
      </c>
      <c r="BK281" s="4" t="str">
        <v>Pithecellobium dulce</v>
      </c>
      <c r="BL281" s="4" t="str">
        <v>Pithecellobium dulce</v>
      </c>
      <c r="BM281" s="4" t="str">
        <v>Pithecellobium dulce</v>
      </c>
      <c r="BN281" s="4" t="str">
        <v>Pithecellobium dulce</v>
      </c>
      <c r="BO281" s="4" t="str">
        <v>Pithecellobium dulce</v>
      </c>
      <c r="BP281" s="4" t="str">
        <v>Pithecellobium dulce</v>
      </c>
      <c r="BQ281" s="4" t="str">
        <v>Pithecellobium dulce</v>
      </c>
      <c r="BR281" s="4" t="str">
        <v>Pithecellobium dulce</v>
      </c>
      <c r="BS281" s="4" t="str">
        <v>Pithecellobium dulce</v>
      </c>
      <c r="BT281" s="4" t="str">
        <v>Pithecellobium dulce</v>
      </c>
      <c r="BU281" s="4" t="str">
        <v>Pithecellobium dulce</v>
      </c>
      <c r="BV281" s="4" t="str">
        <v>Pithecellobium dulce</v>
      </c>
    </row>
    <row r="282" spans="45:74" x14ac:dyDescent="0.35">
      <c r="AS282" s="4" t="str">
        <v>Plukenetia conophora</v>
      </c>
      <c r="AT282" s="4" t="str">
        <v>Plukenetia conophora</v>
      </c>
      <c r="AU282" s="4" t="str">
        <v>Plukenetia conophora</v>
      </c>
      <c r="AV282" s="4" t="str">
        <v>Plukenetia conophora</v>
      </c>
      <c r="AW282" s="4" t="str">
        <v>Plukenetia conophora</v>
      </c>
      <c r="AX282" s="4" t="str">
        <v>Plukenetia conophora</v>
      </c>
      <c r="AY282" s="4" t="str">
        <v>Plukenetia conophora</v>
      </c>
      <c r="AZ282" s="4" t="str">
        <v>Plukenetia conophora</v>
      </c>
      <c r="BA282" s="4" t="str">
        <v>Plukenetia conophora</v>
      </c>
      <c r="BB282" s="4" t="str">
        <v>Plukenetia conophora</v>
      </c>
      <c r="BC282" s="4" t="str">
        <v>Plukenetia conophora</v>
      </c>
      <c r="BD282" s="4" t="str">
        <v>Plukenetia conophora</v>
      </c>
      <c r="BE282" s="4" t="str">
        <v>Plukenetia conophora</v>
      </c>
      <c r="BF282" s="4" t="str">
        <v>Plukenetia conophora</v>
      </c>
      <c r="BG282" s="4" t="str">
        <v>Plukenetia conophora</v>
      </c>
      <c r="BH282" s="4" t="str">
        <v>Plukenetia conophora</v>
      </c>
      <c r="BI282" s="4" t="str">
        <v>Plukenetia conophora</v>
      </c>
      <c r="BJ282" s="4" t="str">
        <v>Plukenetia conophora</v>
      </c>
      <c r="BK282" s="4" t="str">
        <v>Plukenetia conophora</v>
      </c>
      <c r="BL282" s="4" t="str">
        <v>Plukenetia conophora</v>
      </c>
      <c r="BM282" s="4" t="str">
        <v>Plukenetia conophora</v>
      </c>
      <c r="BN282" s="4" t="str">
        <v>Plukenetia conophora</v>
      </c>
      <c r="BO282" s="4" t="str">
        <v>Plukenetia conophora</v>
      </c>
      <c r="BP282" s="4" t="str">
        <v>Plukenetia conophora</v>
      </c>
      <c r="BQ282" s="4" t="str">
        <v>Plukenetia conophora</v>
      </c>
      <c r="BR282" s="4" t="str">
        <v>Plukenetia conophora</v>
      </c>
      <c r="BS282" s="4" t="str">
        <v>Plukenetia conophora</v>
      </c>
      <c r="BT282" s="4" t="str">
        <v>Plukenetia conophora</v>
      </c>
      <c r="BU282" s="4" t="str">
        <v>Plukenetia conophora</v>
      </c>
      <c r="BV282" s="4" t="str">
        <v>Plukenetia conophora</v>
      </c>
    </row>
    <row r="283" spans="45:74" x14ac:dyDescent="0.35">
      <c r="AS283" s="4" t="str">
        <v>Podocarpus falcatus</v>
      </c>
      <c r="AT283" s="4" t="str">
        <v>Podocarpus falcatus</v>
      </c>
      <c r="AU283" s="4" t="str">
        <v>Podocarpus falcatus</v>
      </c>
      <c r="AV283" s="4" t="str">
        <v>Podocarpus falcatus</v>
      </c>
      <c r="AW283" s="4" t="str">
        <v>Podocarpus falcatus</v>
      </c>
      <c r="AX283" s="4" t="str">
        <v>Podocarpus falcatus</v>
      </c>
      <c r="AY283" s="4" t="str">
        <v>Podocarpus falcatus</v>
      </c>
      <c r="AZ283" s="4" t="str">
        <v>Podocarpus falcatus</v>
      </c>
      <c r="BA283" s="4" t="str">
        <v>Podocarpus falcatus</v>
      </c>
      <c r="BB283" s="4" t="str">
        <v>Podocarpus falcatus</v>
      </c>
      <c r="BC283" s="4" t="str">
        <v>Podocarpus falcatus</v>
      </c>
      <c r="BD283" s="4" t="str">
        <v>Podocarpus falcatus</v>
      </c>
      <c r="BE283" s="4" t="str">
        <v>Podocarpus falcatus</v>
      </c>
      <c r="BF283" s="4" t="str">
        <v>Podocarpus falcatus</v>
      </c>
      <c r="BG283" s="4" t="str">
        <v>Podocarpus falcatus</v>
      </c>
      <c r="BH283" s="4" t="str">
        <v>Podocarpus falcatus</v>
      </c>
      <c r="BI283" s="4" t="str">
        <v>Podocarpus falcatus</v>
      </c>
      <c r="BJ283" s="4" t="str">
        <v>Podocarpus falcatus</v>
      </c>
      <c r="BK283" s="4" t="str">
        <v>Podocarpus falcatus</v>
      </c>
      <c r="BL283" s="4" t="str">
        <v>Podocarpus falcatus</v>
      </c>
      <c r="BM283" s="4" t="str">
        <v>Podocarpus falcatus</v>
      </c>
      <c r="BN283" s="4" t="str">
        <v>Podocarpus falcatus</v>
      </c>
      <c r="BO283" s="4" t="str">
        <v>Podocarpus falcatus</v>
      </c>
      <c r="BP283" s="4" t="str">
        <v>Podocarpus falcatus</v>
      </c>
      <c r="BQ283" s="4" t="str">
        <v>Podocarpus falcatus</v>
      </c>
      <c r="BR283" s="4" t="str">
        <v>Podocarpus falcatus</v>
      </c>
      <c r="BS283" s="4" t="str">
        <v>Podocarpus falcatus</v>
      </c>
      <c r="BT283" s="4" t="str">
        <v>Podocarpus falcatus</v>
      </c>
      <c r="BU283" s="4" t="str">
        <v>Podocarpus falcatus</v>
      </c>
      <c r="BV283" s="4" t="str">
        <v>Podocarpus falcatus</v>
      </c>
    </row>
    <row r="284" spans="45:74" x14ac:dyDescent="0.35">
      <c r="AS284" s="4" t="str">
        <v>Poupartia silvatica</v>
      </c>
      <c r="AT284" s="4" t="str">
        <v>Poupartia silvatica</v>
      </c>
      <c r="AU284" s="4" t="str">
        <v>Poupartia silvatica</v>
      </c>
      <c r="AV284" s="4" t="str">
        <v>Poupartia silvatica</v>
      </c>
      <c r="AW284" s="4" t="str">
        <v>Poupartia silvatica</v>
      </c>
      <c r="AX284" s="4" t="str">
        <v>Poupartia silvatica</v>
      </c>
      <c r="AY284" s="4" t="str">
        <v>Poupartia silvatica</v>
      </c>
      <c r="AZ284" s="4" t="str">
        <v>Poupartia silvatica</v>
      </c>
      <c r="BA284" s="4" t="str">
        <v>Poupartia silvatica</v>
      </c>
      <c r="BB284" s="4" t="str">
        <v>Poupartia silvatica</v>
      </c>
      <c r="BC284" s="4" t="str">
        <v>Poupartia silvatica</v>
      </c>
      <c r="BD284" s="4" t="str">
        <v>Poupartia silvatica</v>
      </c>
      <c r="BE284" s="4" t="str">
        <v>Poupartia silvatica</v>
      </c>
      <c r="BF284" s="4" t="str">
        <v>Poupartia silvatica</v>
      </c>
      <c r="BG284" s="4" t="str">
        <v>Poupartia silvatica</v>
      </c>
      <c r="BH284" s="4" t="str">
        <v>Poupartia silvatica</v>
      </c>
      <c r="BI284" s="4" t="str">
        <v>Poupartia silvatica</v>
      </c>
      <c r="BJ284" s="4" t="str">
        <v>Poupartia silvatica</v>
      </c>
      <c r="BK284" s="4" t="str">
        <v>Poupartia silvatica</v>
      </c>
      <c r="BL284" s="4" t="str">
        <v>Poupartia silvatica</v>
      </c>
      <c r="BM284" s="4" t="str">
        <v>Poupartia silvatica</v>
      </c>
      <c r="BN284" s="4" t="str">
        <v>Poupartia silvatica</v>
      </c>
      <c r="BO284" s="4" t="str">
        <v>Poupartia silvatica</v>
      </c>
      <c r="BP284" s="4" t="str">
        <v>Poupartia silvatica</v>
      </c>
      <c r="BQ284" s="4" t="str">
        <v>Poupartia silvatica</v>
      </c>
      <c r="BR284" s="4" t="str">
        <v>Poupartia silvatica</v>
      </c>
      <c r="BS284" s="4" t="str">
        <v>Poupartia silvatica</v>
      </c>
      <c r="BT284" s="4" t="str">
        <v>Poupartia silvatica</v>
      </c>
      <c r="BU284" s="4" t="str">
        <v>Poupartia silvatica</v>
      </c>
      <c r="BV284" s="4" t="str">
        <v>Poupartia silvatica</v>
      </c>
    </row>
    <row r="285" spans="45:74" x14ac:dyDescent="0.35">
      <c r="AS285" s="4" t="str">
        <v>Prosopis africana</v>
      </c>
      <c r="AT285" s="4" t="str">
        <v>Prosopis africana</v>
      </c>
      <c r="AU285" s="4" t="str">
        <v>Prosopis africana</v>
      </c>
      <c r="AV285" s="4" t="str">
        <v>Prosopis africana</v>
      </c>
      <c r="AW285" s="4" t="str">
        <v>Prosopis africana</v>
      </c>
      <c r="AX285" s="4" t="str">
        <v>Prosopis africana</v>
      </c>
      <c r="AY285" s="4" t="str">
        <v>Prosopis africana</v>
      </c>
      <c r="AZ285" s="4" t="str">
        <v>Prosopis africana</v>
      </c>
      <c r="BA285" s="4" t="str">
        <v>Prosopis africana</v>
      </c>
      <c r="BB285" s="4" t="str">
        <v>Prosopis africana</v>
      </c>
      <c r="BC285" s="4" t="str">
        <v>Prosopis africana</v>
      </c>
      <c r="BD285" s="4" t="str">
        <v>Prosopis africana</v>
      </c>
      <c r="BE285" s="4" t="str">
        <v>Prosopis africana</v>
      </c>
      <c r="BF285" s="4" t="str">
        <v>Prosopis africana</v>
      </c>
      <c r="BG285" s="4" t="str">
        <v>Prosopis africana</v>
      </c>
      <c r="BH285" s="4" t="str">
        <v>Prosopis africana</v>
      </c>
      <c r="BI285" s="4" t="str">
        <v>Prosopis africana</v>
      </c>
      <c r="BJ285" s="4" t="str">
        <v>Prosopis africana</v>
      </c>
      <c r="BK285" s="4" t="str">
        <v>Prosopis africana</v>
      </c>
      <c r="BL285" s="4" t="str">
        <v>Prosopis africana</v>
      </c>
      <c r="BM285" s="4" t="str">
        <v>Prosopis africana</v>
      </c>
      <c r="BN285" s="4" t="str">
        <v>Prosopis africana</v>
      </c>
      <c r="BO285" s="4" t="str">
        <v>Prosopis africana</v>
      </c>
      <c r="BP285" s="4" t="str">
        <v>Prosopis africana</v>
      </c>
      <c r="BQ285" s="4" t="str">
        <v>Prosopis africana</v>
      </c>
      <c r="BR285" s="4" t="str">
        <v>Prosopis africana</v>
      </c>
      <c r="BS285" s="4" t="str">
        <v>Prosopis africana</v>
      </c>
      <c r="BT285" s="4" t="str">
        <v>Prosopis africana</v>
      </c>
      <c r="BU285" s="4" t="str">
        <v>Prosopis africana</v>
      </c>
      <c r="BV285" s="4" t="str">
        <v>Prosopis africana</v>
      </c>
    </row>
    <row r="286" spans="45:74" x14ac:dyDescent="0.35">
      <c r="AS286" s="4" t="str">
        <v>Prosopis juliflora</v>
      </c>
      <c r="AT286" s="4" t="str">
        <v>Prosopis juliflora</v>
      </c>
      <c r="AU286" s="4" t="str">
        <v>Prosopis juliflora</v>
      </c>
      <c r="AV286" s="4" t="str">
        <v>Prosopis juliflora</v>
      </c>
      <c r="AW286" s="4" t="str">
        <v>Prosopis juliflora</v>
      </c>
      <c r="AX286" s="4" t="str">
        <v>Prosopis juliflora</v>
      </c>
      <c r="AY286" s="4" t="str">
        <v>Prosopis juliflora</v>
      </c>
      <c r="AZ286" s="4" t="str">
        <v>Prosopis juliflora</v>
      </c>
      <c r="BA286" s="4" t="str">
        <v>Prosopis juliflora</v>
      </c>
      <c r="BB286" s="4" t="str">
        <v>Prosopis juliflora</v>
      </c>
      <c r="BC286" s="4" t="str">
        <v>Prosopis juliflora</v>
      </c>
      <c r="BD286" s="4" t="str">
        <v>Prosopis juliflora</v>
      </c>
      <c r="BE286" s="4" t="str">
        <v>Prosopis juliflora</v>
      </c>
      <c r="BF286" s="4" t="str">
        <v>Prosopis juliflora</v>
      </c>
      <c r="BG286" s="4" t="str">
        <v>Prosopis juliflora</v>
      </c>
      <c r="BH286" s="4" t="str">
        <v>Prosopis juliflora</v>
      </c>
      <c r="BI286" s="4" t="str">
        <v>Prosopis juliflora</v>
      </c>
      <c r="BJ286" s="4" t="str">
        <v>Prosopis juliflora</v>
      </c>
      <c r="BK286" s="4" t="str">
        <v>Prosopis juliflora</v>
      </c>
      <c r="BL286" s="4" t="str">
        <v>Prosopis juliflora</v>
      </c>
      <c r="BM286" s="4" t="str">
        <v>Prosopis juliflora</v>
      </c>
      <c r="BN286" s="4" t="str">
        <v>Prosopis juliflora</v>
      </c>
      <c r="BO286" s="4" t="str">
        <v>Prosopis juliflora</v>
      </c>
      <c r="BP286" s="4" t="str">
        <v>Prosopis juliflora</v>
      </c>
      <c r="BQ286" s="4" t="str">
        <v>Prosopis juliflora</v>
      </c>
      <c r="BR286" s="4" t="str">
        <v>Prosopis juliflora</v>
      </c>
      <c r="BS286" s="4" t="str">
        <v>Prosopis juliflora</v>
      </c>
      <c r="BT286" s="4" t="str">
        <v>Prosopis juliflora</v>
      </c>
      <c r="BU286" s="4" t="str">
        <v>Prosopis juliflora</v>
      </c>
      <c r="BV286" s="4" t="str">
        <v>Prosopis juliflora</v>
      </c>
    </row>
    <row r="287" spans="45:74" x14ac:dyDescent="0.35">
      <c r="AS287" s="4" t="str">
        <v>Prunus africana</v>
      </c>
      <c r="AT287" s="4" t="str">
        <v>Prunus africana</v>
      </c>
      <c r="AU287" s="4" t="str">
        <v>Prunus africana</v>
      </c>
      <c r="AV287" s="4" t="str">
        <v>Prunus africana</v>
      </c>
      <c r="AW287" s="4" t="str">
        <v>Prunus africana</v>
      </c>
      <c r="AX287" s="4" t="str">
        <v>Prunus africana</v>
      </c>
      <c r="AY287" s="4" t="str">
        <v>Prunus africana</v>
      </c>
      <c r="AZ287" s="4" t="str">
        <v>Prunus africana</v>
      </c>
      <c r="BA287" s="4" t="str">
        <v>Prunus africana</v>
      </c>
      <c r="BB287" s="4" t="str">
        <v>Prunus africana</v>
      </c>
      <c r="BC287" s="4" t="str">
        <v>Prunus africana</v>
      </c>
      <c r="BD287" s="4" t="str">
        <v>Prunus africana</v>
      </c>
      <c r="BE287" s="4" t="str">
        <v>Prunus africana</v>
      </c>
      <c r="BF287" s="4" t="str">
        <v>Prunus africana</v>
      </c>
      <c r="BG287" s="4" t="str">
        <v>Prunus africana</v>
      </c>
      <c r="BH287" s="4" t="str">
        <v>Prunus africana</v>
      </c>
      <c r="BI287" s="4" t="str">
        <v>Prunus africana</v>
      </c>
      <c r="BJ287" s="4" t="str">
        <v>Prunus africana</v>
      </c>
      <c r="BK287" s="4" t="str">
        <v>Prunus africana</v>
      </c>
      <c r="BL287" s="4" t="str">
        <v>Prunus africana</v>
      </c>
      <c r="BM287" s="4" t="str">
        <v>Prunus africana</v>
      </c>
      <c r="BN287" s="4" t="str">
        <v>Prunus africana</v>
      </c>
      <c r="BO287" s="4" t="str">
        <v>Prunus africana</v>
      </c>
      <c r="BP287" s="4" t="str">
        <v>Prunus africana</v>
      </c>
      <c r="BQ287" s="4" t="str">
        <v>Prunus africana</v>
      </c>
      <c r="BR287" s="4" t="str">
        <v>Prunus africana</v>
      </c>
      <c r="BS287" s="4" t="str">
        <v>Prunus africana</v>
      </c>
      <c r="BT287" s="4" t="str">
        <v>Prunus africana</v>
      </c>
      <c r="BU287" s="4" t="str">
        <v>Prunus africana</v>
      </c>
      <c r="BV287" s="4" t="str">
        <v>Prunus africana</v>
      </c>
    </row>
    <row r="288" spans="45:74" x14ac:dyDescent="0.35">
      <c r="AS288" s="4" t="str">
        <v>Prunus persica</v>
      </c>
      <c r="AT288" s="4" t="str">
        <v>Prunus persica</v>
      </c>
      <c r="AU288" s="4" t="str">
        <v>Prunus persica</v>
      </c>
      <c r="AV288" s="4" t="str">
        <v>Prunus persica</v>
      </c>
      <c r="AW288" s="4" t="str">
        <v>Prunus persica</v>
      </c>
      <c r="AX288" s="4" t="str">
        <v>Prunus persica</v>
      </c>
      <c r="AY288" s="4" t="str">
        <v>Prunus persica</v>
      </c>
      <c r="AZ288" s="4" t="str">
        <v>Prunus persica</v>
      </c>
      <c r="BA288" s="4" t="str">
        <v>Prunus persica</v>
      </c>
      <c r="BB288" s="4" t="str">
        <v>Prunus persica</v>
      </c>
      <c r="BC288" s="4" t="str">
        <v>Prunus persica</v>
      </c>
      <c r="BD288" s="4" t="str">
        <v>Prunus persica</v>
      </c>
      <c r="BE288" s="4" t="str">
        <v>Prunus persica</v>
      </c>
      <c r="BF288" s="4" t="str">
        <v>Prunus persica</v>
      </c>
      <c r="BG288" s="4" t="str">
        <v>Prunus persica</v>
      </c>
      <c r="BH288" s="4" t="str">
        <v>Prunus persica</v>
      </c>
      <c r="BI288" s="4" t="str">
        <v>Prunus persica</v>
      </c>
      <c r="BJ288" s="4" t="str">
        <v>Prunus persica</v>
      </c>
      <c r="BK288" s="4" t="str">
        <v>Prunus persica</v>
      </c>
      <c r="BL288" s="4" t="str">
        <v>Prunus persica</v>
      </c>
      <c r="BM288" s="4" t="str">
        <v>Prunus persica</v>
      </c>
      <c r="BN288" s="4" t="str">
        <v>Prunus persica</v>
      </c>
      <c r="BO288" s="4" t="str">
        <v>Prunus persica</v>
      </c>
      <c r="BP288" s="4" t="str">
        <v>Prunus persica</v>
      </c>
      <c r="BQ288" s="4" t="str">
        <v>Prunus persica</v>
      </c>
      <c r="BR288" s="4" t="str">
        <v>Prunus persica</v>
      </c>
      <c r="BS288" s="4" t="str">
        <v>Prunus persica</v>
      </c>
      <c r="BT288" s="4" t="str">
        <v>Prunus persica</v>
      </c>
      <c r="BU288" s="4" t="str">
        <v>Prunus persica</v>
      </c>
      <c r="BV288" s="4" t="str">
        <v>Prunus persica</v>
      </c>
    </row>
    <row r="289" spans="45:74" x14ac:dyDescent="0.35">
      <c r="AS289" s="4" t="str">
        <v>Pterocarpus erinaceus</v>
      </c>
      <c r="AT289" s="4" t="str">
        <v>Pterocarpus erinaceus</v>
      </c>
      <c r="AU289" s="4" t="str">
        <v>Pterocarpus erinaceus</v>
      </c>
      <c r="AV289" s="4" t="str">
        <v>Pterocarpus erinaceus</v>
      </c>
      <c r="AW289" s="4" t="str">
        <v>Pterocarpus erinaceus</v>
      </c>
      <c r="AX289" s="4" t="str">
        <v>Pterocarpus erinaceus</v>
      </c>
      <c r="AY289" s="4" t="str">
        <v>Pterocarpus erinaceus</v>
      </c>
      <c r="AZ289" s="4" t="str">
        <v>Pterocarpus erinaceus</v>
      </c>
      <c r="BA289" s="4" t="str">
        <v>Pterocarpus erinaceus</v>
      </c>
      <c r="BB289" s="4" t="str">
        <v>Pterocarpus erinaceus</v>
      </c>
      <c r="BC289" s="4" t="str">
        <v>Pterocarpus erinaceus</v>
      </c>
      <c r="BD289" s="4" t="str">
        <v>Pterocarpus erinaceus</v>
      </c>
      <c r="BE289" s="4" t="str">
        <v>Pterocarpus erinaceus</v>
      </c>
      <c r="BF289" s="4" t="str">
        <v>Pterocarpus erinaceus</v>
      </c>
      <c r="BG289" s="4" t="str">
        <v>Pterocarpus erinaceus</v>
      </c>
      <c r="BH289" s="4" t="str">
        <v>Pterocarpus erinaceus</v>
      </c>
      <c r="BI289" s="4" t="str">
        <v>Pterocarpus erinaceus</v>
      </c>
      <c r="BJ289" s="4" t="str">
        <v>Pterocarpus erinaceus</v>
      </c>
      <c r="BK289" s="4" t="str">
        <v>Pterocarpus erinaceus</v>
      </c>
      <c r="BL289" s="4" t="str">
        <v>Pterocarpus erinaceus</v>
      </c>
      <c r="BM289" s="4" t="str">
        <v>Pterocarpus erinaceus</v>
      </c>
      <c r="BN289" s="4" t="str">
        <v>Pterocarpus erinaceus</v>
      </c>
      <c r="BO289" s="4" t="str">
        <v>Pterocarpus erinaceus</v>
      </c>
      <c r="BP289" s="4" t="str">
        <v>Pterocarpus erinaceus</v>
      </c>
      <c r="BQ289" s="4" t="str">
        <v>Pterocarpus erinaceus</v>
      </c>
      <c r="BR289" s="4" t="str">
        <v>Pterocarpus erinaceus</v>
      </c>
      <c r="BS289" s="4" t="str">
        <v>Pterocarpus erinaceus</v>
      </c>
      <c r="BT289" s="4" t="str">
        <v>Pterocarpus erinaceus</v>
      </c>
      <c r="BU289" s="4" t="str">
        <v>Pterocarpus erinaceus</v>
      </c>
      <c r="BV289" s="4" t="str">
        <v>Pterocarpus erinaceus</v>
      </c>
    </row>
    <row r="290" spans="45:74" x14ac:dyDescent="0.35">
      <c r="AS290" s="4" t="str">
        <v>Pterocarpus lucens</v>
      </c>
      <c r="AT290" s="4" t="str">
        <v>Pterocarpus lucens</v>
      </c>
      <c r="AU290" s="4" t="str">
        <v>Pterocarpus lucens</v>
      </c>
      <c r="AV290" s="4" t="str">
        <v>Pterocarpus lucens</v>
      </c>
      <c r="AW290" s="4" t="str">
        <v>Pterocarpus lucens</v>
      </c>
      <c r="AX290" s="4" t="str">
        <v>Pterocarpus lucens</v>
      </c>
      <c r="AY290" s="4" t="str">
        <v>Pterocarpus lucens</v>
      </c>
      <c r="AZ290" s="4" t="str">
        <v>Pterocarpus lucens</v>
      </c>
      <c r="BA290" s="4" t="str">
        <v>Pterocarpus lucens</v>
      </c>
      <c r="BB290" s="4" t="str">
        <v>Pterocarpus lucens</v>
      </c>
      <c r="BC290" s="4" t="str">
        <v>Pterocarpus lucens</v>
      </c>
      <c r="BD290" s="4" t="str">
        <v>Pterocarpus lucens</v>
      </c>
      <c r="BE290" s="4" t="str">
        <v>Pterocarpus lucens</v>
      </c>
      <c r="BF290" s="4" t="str">
        <v>Pterocarpus lucens</v>
      </c>
      <c r="BG290" s="4" t="str">
        <v>Pterocarpus lucens</v>
      </c>
      <c r="BH290" s="4" t="str">
        <v>Pterocarpus lucens</v>
      </c>
      <c r="BI290" s="4" t="str">
        <v>Pterocarpus lucens</v>
      </c>
      <c r="BJ290" s="4" t="str">
        <v>Pterocarpus lucens</v>
      </c>
      <c r="BK290" s="4" t="str">
        <v>Pterocarpus lucens</v>
      </c>
      <c r="BL290" s="4" t="str">
        <v>Pterocarpus lucens</v>
      </c>
      <c r="BM290" s="4" t="str">
        <v>Pterocarpus lucens</v>
      </c>
      <c r="BN290" s="4" t="str">
        <v>Pterocarpus lucens</v>
      </c>
      <c r="BO290" s="4" t="str">
        <v>Pterocarpus lucens</v>
      </c>
      <c r="BP290" s="4" t="str">
        <v>Pterocarpus lucens</v>
      </c>
      <c r="BQ290" s="4" t="str">
        <v>Pterocarpus lucens</v>
      </c>
      <c r="BR290" s="4" t="str">
        <v>Pterocarpus lucens</v>
      </c>
      <c r="BS290" s="4" t="str">
        <v>Pterocarpus lucens</v>
      </c>
      <c r="BT290" s="4" t="str">
        <v>Pterocarpus lucens</v>
      </c>
      <c r="BU290" s="4" t="str">
        <v>Pterocarpus lucens</v>
      </c>
      <c r="BV290" s="4" t="str">
        <v>Pterocarpus lucens</v>
      </c>
    </row>
    <row r="291" spans="45:74" x14ac:dyDescent="0.35">
      <c r="AS291" s="4" t="str">
        <v>Pterocarpus santalinoides</v>
      </c>
      <c r="AT291" s="4" t="str">
        <v>Pterocarpus santalinoides</v>
      </c>
      <c r="AU291" s="4" t="str">
        <v>Pterocarpus santalinoides</v>
      </c>
      <c r="AV291" s="4" t="str">
        <v>Pterocarpus santalinoides</v>
      </c>
      <c r="AW291" s="4" t="str">
        <v>Pterocarpus santalinoides</v>
      </c>
      <c r="AX291" s="4" t="str">
        <v>Pterocarpus santalinoides</v>
      </c>
      <c r="AY291" s="4" t="str">
        <v>Pterocarpus santalinoides</v>
      </c>
      <c r="AZ291" s="4" t="str">
        <v>Pterocarpus santalinoides</v>
      </c>
      <c r="BA291" s="4" t="str">
        <v>Pterocarpus santalinoides</v>
      </c>
      <c r="BB291" s="4" t="str">
        <v>Pterocarpus santalinoides</v>
      </c>
      <c r="BC291" s="4" t="str">
        <v>Pterocarpus santalinoides</v>
      </c>
      <c r="BD291" s="4" t="str">
        <v>Pterocarpus santalinoides</v>
      </c>
      <c r="BE291" s="4" t="str">
        <v>Pterocarpus santalinoides</v>
      </c>
      <c r="BF291" s="4" t="str">
        <v>Pterocarpus santalinoides</v>
      </c>
      <c r="BG291" s="4" t="str">
        <v>Pterocarpus santalinoides</v>
      </c>
      <c r="BH291" s="4" t="str">
        <v>Pterocarpus santalinoides</v>
      </c>
      <c r="BI291" s="4" t="str">
        <v>Pterocarpus santalinoides</v>
      </c>
      <c r="BJ291" s="4" t="str">
        <v>Pterocarpus santalinoides</v>
      </c>
      <c r="BK291" s="4" t="str">
        <v>Pterocarpus santalinoides</v>
      </c>
      <c r="BL291" s="4" t="str">
        <v>Pterocarpus santalinoides</v>
      </c>
      <c r="BM291" s="4" t="str">
        <v>Pterocarpus santalinoides</v>
      </c>
      <c r="BN291" s="4" t="str">
        <v>Pterocarpus santalinoides</v>
      </c>
      <c r="BO291" s="4" t="str">
        <v>Pterocarpus santalinoides</v>
      </c>
      <c r="BP291" s="4" t="str">
        <v>Pterocarpus santalinoides</v>
      </c>
      <c r="BQ291" s="4" t="str">
        <v>Pterocarpus santalinoides</v>
      </c>
      <c r="BR291" s="4" t="str">
        <v>Pterocarpus santalinoides</v>
      </c>
      <c r="BS291" s="4" t="str">
        <v>Pterocarpus santalinoides</v>
      </c>
      <c r="BT291" s="4" t="str">
        <v>Pterocarpus santalinoides</v>
      </c>
      <c r="BU291" s="4" t="str">
        <v>Pterocarpus santalinoides</v>
      </c>
      <c r="BV291" s="4" t="str">
        <v>Pterocarpus santalinoides</v>
      </c>
    </row>
    <row r="292" spans="45:74" x14ac:dyDescent="0.35">
      <c r="AS292" s="4" t="str">
        <v>Pueraria phaseoloides</v>
      </c>
      <c r="AT292" s="4" t="str">
        <v>Pueraria phaseoloides</v>
      </c>
      <c r="AU292" s="4" t="str">
        <v>Pueraria phaseoloides</v>
      </c>
      <c r="AV292" s="4" t="str">
        <v>Pueraria phaseoloides</v>
      </c>
      <c r="AW292" s="4" t="str">
        <v>Pueraria phaseoloides</v>
      </c>
      <c r="AX292" s="4" t="str">
        <v>Pueraria phaseoloides</v>
      </c>
      <c r="AY292" s="4" t="str">
        <v>Pueraria phaseoloides</v>
      </c>
      <c r="AZ292" s="4" t="str">
        <v>Pueraria phaseoloides</v>
      </c>
      <c r="BA292" s="4" t="str">
        <v>Pueraria phaseoloides</v>
      </c>
      <c r="BB292" s="4" t="str">
        <v>Pueraria phaseoloides</v>
      </c>
      <c r="BC292" s="4" t="str">
        <v>Pueraria phaseoloides</v>
      </c>
      <c r="BD292" s="4" t="str">
        <v>Pueraria phaseoloides</v>
      </c>
      <c r="BE292" s="4" t="str">
        <v>Pueraria phaseoloides</v>
      </c>
      <c r="BF292" s="4" t="str">
        <v>Pueraria phaseoloides</v>
      </c>
      <c r="BG292" s="4" t="str">
        <v>Pueraria phaseoloides</v>
      </c>
      <c r="BH292" s="4" t="str">
        <v>Pueraria phaseoloides</v>
      </c>
      <c r="BI292" s="4" t="str">
        <v>Pueraria phaseoloides</v>
      </c>
      <c r="BJ292" s="4" t="str">
        <v>Pueraria phaseoloides</v>
      </c>
      <c r="BK292" s="4" t="str">
        <v>Pueraria phaseoloides</v>
      </c>
      <c r="BL292" s="4" t="str">
        <v>Pueraria phaseoloides</v>
      </c>
      <c r="BM292" s="4" t="str">
        <v>Pueraria phaseoloides</v>
      </c>
      <c r="BN292" s="4" t="str">
        <v>Pueraria phaseoloides</v>
      </c>
      <c r="BO292" s="4" t="str">
        <v>Pueraria phaseoloides</v>
      </c>
      <c r="BP292" s="4" t="str">
        <v>Pueraria phaseoloides</v>
      </c>
      <c r="BQ292" s="4" t="str">
        <v>Pueraria phaseoloides</v>
      </c>
      <c r="BR292" s="4" t="str">
        <v>Pueraria phaseoloides</v>
      </c>
      <c r="BS292" s="4" t="str">
        <v>Pueraria phaseoloides</v>
      </c>
      <c r="BT292" s="4" t="str">
        <v>Pueraria phaseoloides</v>
      </c>
      <c r="BU292" s="4" t="str">
        <v>Pueraria phaseoloides</v>
      </c>
      <c r="BV292" s="4" t="str">
        <v>Pueraria phaseoloides</v>
      </c>
    </row>
    <row r="293" spans="45:74" x14ac:dyDescent="0.35">
      <c r="AS293" s="4" t="str">
        <v>Quillaja saponaria</v>
      </c>
      <c r="AT293" s="4" t="str">
        <v>Quillaja saponaria</v>
      </c>
      <c r="AU293" s="4" t="str">
        <v>Quillaja saponaria</v>
      </c>
      <c r="AV293" s="4" t="str">
        <v>Quillaja saponaria</v>
      </c>
      <c r="AW293" s="4" t="str">
        <v>Quillaja saponaria</v>
      </c>
      <c r="AX293" s="4" t="str">
        <v>Quillaja saponaria</v>
      </c>
      <c r="AY293" s="4" t="str">
        <v>Quillaja saponaria</v>
      </c>
      <c r="AZ293" s="4" t="str">
        <v>Quillaja saponaria</v>
      </c>
      <c r="BA293" s="4" t="str">
        <v>Quillaja saponaria</v>
      </c>
      <c r="BB293" s="4" t="str">
        <v>Quillaja saponaria</v>
      </c>
      <c r="BC293" s="4" t="str">
        <v>Quillaja saponaria</v>
      </c>
      <c r="BD293" s="4" t="str">
        <v>Quillaja saponaria</v>
      </c>
      <c r="BE293" s="4" t="str">
        <v>Quillaja saponaria</v>
      </c>
      <c r="BF293" s="4" t="str">
        <v>Quillaja saponaria</v>
      </c>
      <c r="BG293" s="4" t="str">
        <v>Quillaja saponaria</v>
      </c>
      <c r="BH293" s="4" t="str">
        <v>Quillaja saponaria</v>
      </c>
      <c r="BI293" s="4" t="str">
        <v>Quillaja saponaria</v>
      </c>
      <c r="BJ293" s="4" t="str">
        <v>Quillaja saponaria</v>
      </c>
      <c r="BK293" s="4" t="str">
        <v>Quillaja saponaria</v>
      </c>
      <c r="BL293" s="4" t="str">
        <v>Quillaja saponaria</v>
      </c>
      <c r="BM293" s="4" t="str">
        <v>Quillaja saponaria</v>
      </c>
      <c r="BN293" s="4" t="str">
        <v>Quillaja saponaria</v>
      </c>
      <c r="BO293" s="4" t="str">
        <v>Quillaja saponaria</v>
      </c>
      <c r="BP293" s="4" t="str">
        <v>Quillaja saponaria</v>
      </c>
      <c r="BQ293" s="4" t="str">
        <v>Quillaja saponaria</v>
      </c>
      <c r="BR293" s="4" t="str">
        <v>Quillaja saponaria</v>
      </c>
      <c r="BS293" s="4" t="str">
        <v>Quillaja saponaria</v>
      </c>
      <c r="BT293" s="4" t="str">
        <v>Quillaja saponaria</v>
      </c>
      <c r="BU293" s="4" t="str">
        <v>Quillaja saponaria</v>
      </c>
      <c r="BV293" s="4" t="str">
        <v>Quillaja saponaria</v>
      </c>
    </row>
    <row r="294" spans="45:74" x14ac:dyDescent="0.35">
      <c r="AS294" s="4" t="str">
        <v>Ricinodendron heudelotii</v>
      </c>
      <c r="AT294" s="4" t="str">
        <v>Ricinodendron heudelotii</v>
      </c>
      <c r="AU294" s="4" t="str">
        <v>Ricinodendron heudelotii</v>
      </c>
      <c r="AV294" s="4" t="str">
        <v>Ricinodendron heudelotii</v>
      </c>
      <c r="AW294" s="4" t="str">
        <v>Ricinodendron heudelotii</v>
      </c>
      <c r="AX294" s="4" t="str">
        <v>Ricinodendron heudelotii</v>
      </c>
      <c r="AY294" s="4" t="str">
        <v>Ricinodendron heudelotii</v>
      </c>
      <c r="AZ294" s="4" t="str">
        <v>Ricinodendron heudelotii</v>
      </c>
      <c r="BA294" s="4" t="str">
        <v>Ricinodendron heudelotii</v>
      </c>
      <c r="BB294" s="4" t="str">
        <v>Ricinodendron heudelotii</v>
      </c>
      <c r="BC294" s="4" t="str">
        <v>Ricinodendron heudelotii</v>
      </c>
      <c r="BD294" s="4" t="str">
        <v>Ricinodendron heudelotii</v>
      </c>
      <c r="BE294" s="4" t="str">
        <v>Ricinodendron heudelotii</v>
      </c>
      <c r="BF294" s="4" t="str">
        <v>Ricinodendron heudelotii</v>
      </c>
      <c r="BG294" s="4" t="str">
        <v>Ricinodendron heudelotii</v>
      </c>
      <c r="BH294" s="4" t="str">
        <v>Ricinodendron heudelotii</v>
      </c>
      <c r="BI294" s="4" t="str">
        <v>Ricinodendron heudelotii</v>
      </c>
      <c r="BJ294" s="4" t="str">
        <v>Ricinodendron heudelotii</v>
      </c>
      <c r="BK294" s="4" t="str">
        <v>Ricinodendron heudelotii</v>
      </c>
      <c r="BL294" s="4" t="str">
        <v>Ricinodendron heudelotii</v>
      </c>
      <c r="BM294" s="4" t="str">
        <v>Ricinodendron heudelotii</v>
      </c>
      <c r="BN294" s="4" t="str">
        <v>Ricinodendron heudelotii</v>
      </c>
      <c r="BO294" s="4" t="str">
        <v>Ricinodendron heudelotii</v>
      </c>
      <c r="BP294" s="4" t="str">
        <v>Ricinodendron heudelotii</v>
      </c>
      <c r="BQ294" s="4" t="str">
        <v>Ricinodendron heudelotii</v>
      </c>
      <c r="BR294" s="4" t="str">
        <v>Ricinodendron heudelotii</v>
      </c>
      <c r="BS294" s="4" t="str">
        <v>Ricinodendron heudelotii</v>
      </c>
      <c r="BT294" s="4" t="str">
        <v>Ricinodendron heudelotii</v>
      </c>
      <c r="BU294" s="4" t="str">
        <v>Ricinodendron heudelotii</v>
      </c>
      <c r="BV294" s="4" t="str">
        <v>Ricinodendron heudelotii</v>
      </c>
    </row>
    <row r="295" spans="45:74" x14ac:dyDescent="0.35">
      <c r="AS295" s="4" t="str">
        <v>Rosmarinus officinalis</v>
      </c>
      <c r="AT295" s="4" t="str">
        <v>Rosmarinus officinalis</v>
      </c>
      <c r="AU295" s="4" t="str">
        <v>Rosmarinus officinalis</v>
      </c>
      <c r="AV295" s="4" t="str">
        <v>Rosmarinus officinalis</v>
      </c>
      <c r="AW295" s="4" t="str">
        <v>Rosmarinus officinalis</v>
      </c>
      <c r="AX295" s="4" t="str">
        <v>Rosmarinus officinalis</v>
      </c>
      <c r="AY295" s="4" t="str">
        <v>Rosmarinus officinalis</v>
      </c>
      <c r="AZ295" s="4" t="str">
        <v>Rosmarinus officinalis</v>
      </c>
      <c r="BA295" s="4" t="str">
        <v>Rosmarinus officinalis</v>
      </c>
      <c r="BB295" s="4" t="str">
        <v>Rosmarinus officinalis</v>
      </c>
      <c r="BC295" s="4" t="str">
        <v>Rosmarinus officinalis</v>
      </c>
      <c r="BD295" s="4" t="str">
        <v>Rosmarinus officinalis</v>
      </c>
      <c r="BE295" s="4" t="str">
        <v>Rosmarinus officinalis</v>
      </c>
      <c r="BF295" s="4" t="str">
        <v>Rosmarinus officinalis</v>
      </c>
      <c r="BG295" s="4" t="str">
        <v>Rosmarinus officinalis</v>
      </c>
      <c r="BH295" s="4" t="str">
        <v>Rosmarinus officinalis</v>
      </c>
      <c r="BI295" s="4" t="str">
        <v>Rosmarinus officinalis</v>
      </c>
      <c r="BJ295" s="4" t="str">
        <v>Rosmarinus officinalis</v>
      </c>
      <c r="BK295" s="4" t="str">
        <v>Rosmarinus officinalis</v>
      </c>
      <c r="BL295" s="4" t="str">
        <v>Rosmarinus officinalis</v>
      </c>
      <c r="BM295" s="4" t="str">
        <v>Rosmarinus officinalis</v>
      </c>
      <c r="BN295" s="4" t="str">
        <v>Rosmarinus officinalis</v>
      </c>
      <c r="BO295" s="4" t="str">
        <v>Rosmarinus officinalis</v>
      </c>
      <c r="BP295" s="4" t="str">
        <v>Rosmarinus officinalis</v>
      </c>
      <c r="BQ295" s="4" t="str">
        <v>Rosmarinus officinalis</v>
      </c>
      <c r="BR295" s="4" t="str">
        <v>Rosmarinus officinalis</v>
      </c>
      <c r="BS295" s="4" t="str">
        <v>Rosmarinus officinalis</v>
      </c>
      <c r="BT295" s="4" t="str">
        <v>Rosmarinus officinalis</v>
      </c>
      <c r="BU295" s="4" t="str">
        <v>Rosmarinus officinalis</v>
      </c>
      <c r="BV295" s="4" t="str">
        <v>Rosmarinus officinalis</v>
      </c>
    </row>
    <row r="296" spans="45:74" x14ac:dyDescent="0.35">
      <c r="AS296" s="4" t="str">
        <v>Schefflera abyssinica</v>
      </c>
      <c r="AT296" s="4" t="str">
        <v>Schefflera abyssinica</v>
      </c>
      <c r="AU296" s="4" t="str">
        <v>Schefflera abyssinica</v>
      </c>
      <c r="AV296" s="4" t="str">
        <v>Schefflera abyssinica</v>
      </c>
      <c r="AW296" s="4" t="str">
        <v>Schefflera abyssinica</v>
      </c>
      <c r="AX296" s="4" t="str">
        <v>Schefflera abyssinica</v>
      </c>
      <c r="AY296" s="4" t="str">
        <v>Schefflera abyssinica</v>
      </c>
      <c r="AZ296" s="4" t="str">
        <v>Schefflera abyssinica</v>
      </c>
      <c r="BA296" s="4" t="str">
        <v>Schefflera abyssinica</v>
      </c>
      <c r="BB296" s="4" t="str">
        <v>Schefflera abyssinica</v>
      </c>
      <c r="BC296" s="4" t="str">
        <v>Schefflera abyssinica</v>
      </c>
      <c r="BD296" s="4" t="str">
        <v>Schefflera abyssinica</v>
      </c>
      <c r="BE296" s="4" t="str">
        <v>Schefflera abyssinica</v>
      </c>
      <c r="BF296" s="4" t="str">
        <v>Schefflera abyssinica</v>
      </c>
      <c r="BG296" s="4" t="str">
        <v>Schefflera abyssinica</v>
      </c>
      <c r="BH296" s="4" t="str">
        <v>Schefflera abyssinica</v>
      </c>
      <c r="BI296" s="4" t="str">
        <v>Schefflera abyssinica</v>
      </c>
      <c r="BJ296" s="4" t="str">
        <v>Schefflera abyssinica</v>
      </c>
      <c r="BK296" s="4" t="str">
        <v>Schefflera abyssinica</v>
      </c>
      <c r="BL296" s="4" t="str">
        <v>Schefflera abyssinica</v>
      </c>
      <c r="BM296" s="4" t="str">
        <v>Schefflera abyssinica</v>
      </c>
      <c r="BN296" s="4" t="str">
        <v>Schefflera abyssinica</v>
      </c>
      <c r="BO296" s="4" t="str">
        <v>Schefflera abyssinica</v>
      </c>
      <c r="BP296" s="4" t="str">
        <v>Schefflera abyssinica</v>
      </c>
      <c r="BQ296" s="4" t="str">
        <v>Schefflera abyssinica</v>
      </c>
      <c r="BR296" s="4" t="str">
        <v>Schefflera abyssinica</v>
      </c>
      <c r="BS296" s="4" t="str">
        <v>Schefflera abyssinica</v>
      </c>
      <c r="BT296" s="4" t="str">
        <v>Schefflera abyssinica</v>
      </c>
      <c r="BU296" s="4" t="str">
        <v>Schefflera abyssinica</v>
      </c>
      <c r="BV296" s="4" t="str">
        <v>Schefflera abyssinica</v>
      </c>
    </row>
    <row r="297" spans="45:74" x14ac:dyDescent="0.35">
      <c r="AS297" s="4" t="str">
        <v>Searsia pyroides</v>
      </c>
      <c r="AT297" s="4" t="str">
        <v>Searsia pyroides</v>
      </c>
      <c r="AU297" s="4" t="str">
        <v>Searsia pyroides</v>
      </c>
      <c r="AV297" s="4" t="str">
        <v>Searsia pyroides</v>
      </c>
      <c r="AW297" s="4" t="str">
        <v>Searsia pyroides</v>
      </c>
      <c r="AX297" s="4" t="str">
        <v>Searsia pyroides</v>
      </c>
      <c r="AY297" s="4" t="str">
        <v>Searsia pyroides</v>
      </c>
      <c r="AZ297" s="4" t="str">
        <v>Searsia pyroides</v>
      </c>
      <c r="BA297" s="4" t="str">
        <v>Searsia pyroides</v>
      </c>
      <c r="BB297" s="4" t="str">
        <v>Searsia pyroides</v>
      </c>
      <c r="BC297" s="4" t="str">
        <v>Searsia pyroides</v>
      </c>
      <c r="BD297" s="4" t="str">
        <v>Searsia pyroides</v>
      </c>
      <c r="BE297" s="4" t="str">
        <v>Searsia pyroides</v>
      </c>
      <c r="BF297" s="4" t="str">
        <v>Searsia pyroides</v>
      </c>
      <c r="BG297" s="4" t="str">
        <v>Searsia pyroides</v>
      </c>
      <c r="BH297" s="4" t="str">
        <v>Searsia pyroides</v>
      </c>
      <c r="BI297" s="4" t="str">
        <v>Searsia pyroides</v>
      </c>
      <c r="BJ297" s="4" t="str">
        <v>Searsia pyroides</v>
      </c>
      <c r="BK297" s="4" t="str">
        <v>Searsia pyroides</v>
      </c>
      <c r="BL297" s="4" t="str">
        <v>Searsia pyroides</v>
      </c>
      <c r="BM297" s="4" t="str">
        <v>Searsia pyroides</v>
      </c>
      <c r="BN297" s="4" t="str">
        <v>Searsia pyroides</v>
      </c>
      <c r="BO297" s="4" t="str">
        <v>Searsia pyroides</v>
      </c>
      <c r="BP297" s="4" t="str">
        <v>Searsia pyroides</v>
      </c>
      <c r="BQ297" s="4" t="str">
        <v>Searsia pyroides</v>
      </c>
      <c r="BR297" s="4" t="str">
        <v>Searsia pyroides</v>
      </c>
      <c r="BS297" s="4" t="str">
        <v>Searsia pyroides</v>
      </c>
      <c r="BT297" s="4" t="str">
        <v>Searsia pyroides</v>
      </c>
      <c r="BU297" s="4" t="str">
        <v>Searsia pyroides</v>
      </c>
      <c r="BV297" s="4" t="str">
        <v>Searsia pyroides</v>
      </c>
    </row>
    <row r="298" spans="45:74" x14ac:dyDescent="0.35">
      <c r="AS298" s="4" t="str">
        <v>Senna didymobotrya</v>
      </c>
      <c r="AT298" s="4" t="str">
        <v>Senna didymobotrya</v>
      </c>
      <c r="AU298" s="4" t="str">
        <v>Senna didymobotrya</v>
      </c>
      <c r="AV298" s="4" t="str">
        <v>Senna didymobotrya</v>
      </c>
      <c r="AW298" s="4" t="str">
        <v>Senna didymobotrya</v>
      </c>
      <c r="AX298" s="4" t="str">
        <v>Senna didymobotrya</v>
      </c>
      <c r="AY298" s="4" t="str">
        <v>Senna didymobotrya</v>
      </c>
      <c r="AZ298" s="4" t="str">
        <v>Senna didymobotrya</v>
      </c>
      <c r="BA298" s="4" t="str">
        <v>Senna didymobotrya</v>
      </c>
      <c r="BB298" s="4" t="str">
        <v>Senna didymobotrya</v>
      </c>
      <c r="BC298" s="4" t="str">
        <v>Senna didymobotrya</v>
      </c>
      <c r="BD298" s="4" t="str">
        <v>Senna didymobotrya</v>
      </c>
      <c r="BE298" s="4" t="str">
        <v>Senna didymobotrya</v>
      </c>
      <c r="BF298" s="4" t="str">
        <v>Senna didymobotrya</v>
      </c>
      <c r="BG298" s="4" t="str">
        <v>Senna didymobotrya</v>
      </c>
      <c r="BH298" s="4" t="str">
        <v>Senna didymobotrya</v>
      </c>
      <c r="BI298" s="4" t="str">
        <v>Senna didymobotrya</v>
      </c>
      <c r="BJ298" s="4" t="str">
        <v>Senna didymobotrya</v>
      </c>
      <c r="BK298" s="4" t="str">
        <v>Senna didymobotrya</v>
      </c>
      <c r="BL298" s="4" t="str">
        <v>Senna didymobotrya</v>
      </c>
      <c r="BM298" s="4" t="str">
        <v>Senna didymobotrya</v>
      </c>
      <c r="BN298" s="4" t="str">
        <v>Senna didymobotrya</v>
      </c>
      <c r="BO298" s="4" t="str">
        <v>Senna didymobotrya</v>
      </c>
      <c r="BP298" s="4" t="str">
        <v>Senna didymobotrya</v>
      </c>
      <c r="BQ298" s="4" t="str">
        <v>Senna didymobotrya</v>
      </c>
      <c r="BR298" s="4" t="str">
        <v>Senna didymobotrya</v>
      </c>
      <c r="BS298" s="4" t="str">
        <v>Senna didymobotrya</v>
      </c>
      <c r="BT298" s="4" t="str">
        <v>Senna didymobotrya</v>
      </c>
      <c r="BU298" s="4" t="str">
        <v>Senna didymobotrya</v>
      </c>
      <c r="BV298" s="4" t="str">
        <v>Senna didymobotrya</v>
      </c>
    </row>
    <row r="299" spans="45:74" x14ac:dyDescent="0.35">
      <c r="AS299" s="4" t="str">
        <v>Senna occidentalis</v>
      </c>
      <c r="AT299" s="4" t="str">
        <v>Senna occidentalis</v>
      </c>
      <c r="AU299" s="4" t="str">
        <v>Senna occidentalis</v>
      </c>
      <c r="AV299" s="4" t="str">
        <v>Senna occidentalis</v>
      </c>
      <c r="AW299" s="4" t="str">
        <v>Senna occidentalis</v>
      </c>
      <c r="AX299" s="4" t="str">
        <v>Senna occidentalis</v>
      </c>
      <c r="AY299" s="4" t="str">
        <v>Senna occidentalis</v>
      </c>
      <c r="AZ299" s="4" t="str">
        <v>Senna occidentalis</v>
      </c>
      <c r="BA299" s="4" t="str">
        <v>Senna occidentalis</v>
      </c>
      <c r="BB299" s="4" t="str">
        <v>Senna occidentalis</v>
      </c>
      <c r="BC299" s="4" t="str">
        <v>Senna occidentalis</v>
      </c>
      <c r="BD299" s="4" t="str">
        <v>Senna occidentalis</v>
      </c>
      <c r="BE299" s="4" t="str">
        <v>Senna occidentalis</v>
      </c>
      <c r="BF299" s="4" t="str">
        <v>Senna occidentalis</v>
      </c>
      <c r="BG299" s="4" t="str">
        <v>Senna occidentalis</v>
      </c>
      <c r="BH299" s="4" t="str">
        <v>Senna occidentalis</v>
      </c>
      <c r="BI299" s="4" t="str">
        <v>Senna occidentalis</v>
      </c>
      <c r="BJ299" s="4" t="str">
        <v>Senna occidentalis</v>
      </c>
      <c r="BK299" s="4" t="str">
        <v>Senna occidentalis</v>
      </c>
      <c r="BL299" s="4" t="str">
        <v>Senna occidentalis</v>
      </c>
      <c r="BM299" s="4" t="str">
        <v>Senna occidentalis</v>
      </c>
      <c r="BN299" s="4" t="str">
        <v>Senna occidentalis</v>
      </c>
      <c r="BO299" s="4" t="str">
        <v>Senna occidentalis</v>
      </c>
      <c r="BP299" s="4" t="str">
        <v>Senna occidentalis</v>
      </c>
      <c r="BQ299" s="4" t="str">
        <v>Senna occidentalis</v>
      </c>
      <c r="BR299" s="4" t="str">
        <v>Senna occidentalis</v>
      </c>
      <c r="BS299" s="4" t="str">
        <v>Senna occidentalis</v>
      </c>
      <c r="BT299" s="4" t="str">
        <v>Senna occidentalis</v>
      </c>
      <c r="BU299" s="4" t="str">
        <v>Senna occidentalis</v>
      </c>
      <c r="BV299" s="4" t="str">
        <v>Senna occidentalis</v>
      </c>
    </row>
    <row r="300" spans="45:74" x14ac:dyDescent="0.35">
      <c r="AS300" s="4" t="str">
        <v>Senna siamea</v>
      </c>
      <c r="AT300" s="4" t="str">
        <v>Senna siamea</v>
      </c>
      <c r="AU300" s="4" t="str">
        <v>Senna siamea</v>
      </c>
      <c r="AV300" s="4" t="str">
        <v>Senna siamea</v>
      </c>
      <c r="AW300" s="4" t="str">
        <v>Senna siamea</v>
      </c>
      <c r="AX300" s="4" t="str">
        <v>Senna siamea</v>
      </c>
      <c r="AY300" s="4" t="str">
        <v>Senna siamea</v>
      </c>
      <c r="AZ300" s="4" t="str">
        <v>Senna siamea</v>
      </c>
      <c r="BA300" s="4" t="str">
        <v>Senna siamea</v>
      </c>
      <c r="BB300" s="4" t="str">
        <v>Senna siamea</v>
      </c>
      <c r="BC300" s="4" t="str">
        <v>Senna siamea</v>
      </c>
      <c r="BD300" s="4" t="str">
        <v>Senna siamea</v>
      </c>
      <c r="BE300" s="4" t="str">
        <v>Senna siamea</v>
      </c>
      <c r="BF300" s="4" t="str">
        <v>Senna siamea</v>
      </c>
      <c r="BG300" s="4" t="str">
        <v>Senna siamea</v>
      </c>
      <c r="BH300" s="4" t="str">
        <v>Senna siamea</v>
      </c>
      <c r="BI300" s="4" t="str">
        <v>Senna siamea</v>
      </c>
      <c r="BJ300" s="4" t="str">
        <v>Senna siamea</v>
      </c>
      <c r="BK300" s="4" t="str">
        <v>Senna siamea</v>
      </c>
      <c r="BL300" s="4" t="str">
        <v>Senna siamea</v>
      </c>
      <c r="BM300" s="4" t="str">
        <v>Senna siamea</v>
      </c>
      <c r="BN300" s="4" t="str">
        <v>Senna siamea</v>
      </c>
      <c r="BO300" s="4" t="str">
        <v>Senna siamea</v>
      </c>
      <c r="BP300" s="4" t="str">
        <v>Senna siamea</v>
      </c>
      <c r="BQ300" s="4" t="str">
        <v>Senna siamea</v>
      </c>
      <c r="BR300" s="4" t="str">
        <v>Senna siamea</v>
      </c>
      <c r="BS300" s="4" t="str">
        <v>Senna siamea</v>
      </c>
      <c r="BT300" s="4" t="str">
        <v>Senna siamea</v>
      </c>
      <c r="BU300" s="4" t="str">
        <v>Senna siamea</v>
      </c>
      <c r="BV300" s="4" t="str">
        <v>Senna siamea</v>
      </c>
    </row>
    <row r="301" spans="45:74" x14ac:dyDescent="0.35">
      <c r="AS301" s="4" t="str">
        <v>Senna singueana</v>
      </c>
      <c r="AT301" s="4" t="str">
        <v>Senna singueana</v>
      </c>
      <c r="AU301" s="4" t="str">
        <v>Senna singueana</v>
      </c>
      <c r="AV301" s="4" t="str">
        <v>Senna singueana</v>
      </c>
      <c r="AW301" s="4" t="str">
        <v>Senna singueana</v>
      </c>
      <c r="AX301" s="4" t="str">
        <v>Senna singueana</v>
      </c>
      <c r="AY301" s="4" t="str">
        <v>Senna singueana</v>
      </c>
      <c r="AZ301" s="4" t="str">
        <v>Senna singueana</v>
      </c>
      <c r="BA301" s="4" t="str">
        <v>Senna singueana</v>
      </c>
      <c r="BB301" s="4" t="str">
        <v>Senna singueana</v>
      </c>
      <c r="BC301" s="4" t="str">
        <v>Senna singueana</v>
      </c>
      <c r="BD301" s="4" t="str">
        <v>Senna singueana</v>
      </c>
      <c r="BE301" s="4" t="str">
        <v>Senna singueana</v>
      </c>
      <c r="BF301" s="4" t="str">
        <v>Senna singueana</v>
      </c>
      <c r="BG301" s="4" t="str">
        <v>Senna singueana</v>
      </c>
      <c r="BH301" s="4" t="str">
        <v>Senna singueana</v>
      </c>
      <c r="BI301" s="4" t="str">
        <v>Senna singueana</v>
      </c>
      <c r="BJ301" s="4" t="str">
        <v>Senna singueana</v>
      </c>
      <c r="BK301" s="4" t="str">
        <v>Senna singueana</v>
      </c>
      <c r="BL301" s="4" t="str">
        <v>Senna singueana</v>
      </c>
      <c r="BM301" s="4" t="str">
        <v>Senna singueana</v>
      </c>
      <c r="BN301" s="4" t="str">
        <v>Senna singueana</v>
      </c>
      <c r="BO301" s="4" t="str">
        <v>Senna singueana</v>
      </c>
      <c r="BP301" s="4" t="str">
        <v>Senna singueana</v>
      </c>
      <c r="BQ301" s="4" t="str">
        <v>Senna singueana</v>
      </c>
      <c r="BR301" s="4" t="str">
        <v>Senna singueana</v>
      </c>
      <c r="BS301" s="4" t="str">
        <v>Senna singueana</v>
      </c>
      <c r="BT301" s="4" t="str">
        <v>Senna singueana</v>
      </c>
      <c r="BU301" s="4" t="str">
        <v>Senna singueana</v>
      </c>
      <c r="BV301" s="4" t="str">
        <v>Senna singueana</v>
      </c>
    </row>
    <row r="302" spans="45:74" x14ac:dyDescent="0.35">
      <c r="AS302" s="4" t="str">
        <v>Senna spectabilis</v>
      </c>
      <c r="AT302" s="4" t="str">
        <v>Senna spectabilis</v>
      </c>
      <c r="AU302" s="4" t="str">
        <v>Senna spectabilis</v>
      </c>
      <c r="AV302" s="4" t="str">
        <v>Senna spectabilis</v>
      </c>
      <c r="AW302" s="4" t="str">
        <v>Senna spectabilis</v>
      </c>
      <c r="AX302" s="4" t="str">
        <v>Senna spectabilis</v>
      </c>
      <c r="AY302" s="4" t="str">
        <v>Senna spectabilis</v>
      </c>
      <c r="AZ302" s="4" t="str">
        <v>Senna spectabilis</v>
      </c>
      <c r="BA302" s="4" t="str">
        <v>Senna spectabilis</v>
      </c>
      <c r="BB302" s="4" t="str">
        <v>Senna spectabilis</v>
      </c>
      <c r="BC302" s="4" t="str">
        <v>Senna spectabilis</v>
      </c>
      <c r="BD302" s="4" t="str">
        <v>Senna spectabilis</v>
      </c>
      <c r="BE302" s="4" t="str">
        <v>Senna spectabilis</v>
      </c>
      <c r="BF302" s="4" t="str">
        <v>Senna spectabilis</v>
      </c>
      <c r="BG302" s="4" t="str">
        <v>Senna spectabilis</v>
      </c>
      <c r="BH302" s="4" t="str">
        <v>Senna spectabilis</v>
      </c>
      <c r="BI302" s="4" t="str">
        <v>Senna spectabilis</v>
      </c>
      <c r="BJ302" s="4" t="str">
        <v>Senna spectabilis</v>
      </c>
      <c r="BK302" s="4" t="str">
        <v>Senna spectabilis</v>
      </c>
      <c r="BL302" s="4" t="str">
        <v>Senna spectabilis</v>
      </c>
      <c r="BM302" s="4" t="str">
        <v>Senna spectabilis</v>
      </c>
      <c r="BN302" s="4" t="str">
        <v>Senna spectabilis</v>
      </c>
      <c r="BO302" s="4" t="str">
        <v>Senna spectabilis</v>
      </c>
      <c r="BP302" s="4" t="str">
        <v>Senna spectabilis</v>
      </c>
      <c r="BQ302" s="4" t="str">
        <v>Senna spectabilis</v>
      </c>
      <c r="BR302" s="4" t="str">
        <v>Senna spectabilis</v>
      </c>
      <c r="BS302" s="4" t="str">
        <v>Senna spectabilis</v>
      </c>
      <c r="BT302" s="4" t="str">
        <v>Senna spectabilis</v>
      </c>
      <c r="BU302" s="4" t="str">
        <v>Senna spectabilis</v>
      </c>
      <c r="BV302" s="4" t="str">
        <v>Senna spectabilis</v>
      </c>
    </row>
    <row r="303" spans="45:74" x14ac:dyDescent="0.35">
      <c r="AS303" s="4" t="str">
        <v>Sesbania cinerascens</v>
      </c>
      <c r="AT303" s="4" t="str">
        <v>Sesbania cinerascens</v>
      </c>
      <c r="AU303" s="4" t="str">
        <v>Sesbania cinerascens</v>
      </c>
      <c r="AV303" s="4" t="str">
        <v>Sesbania cinerascens</v>
      </c>
      <c r="AW303" s="4" t="str">
        <v>Sesbania cinerascens</v>
      </c>
      <c r="AX303" s="4" t="str">
        <v>Sesbania cinerascens</v>
      </c>
      <c r="AY303" s="4" t="str">
        <v>Sesbania cinerascens</v>
      </c>
      <c r="AZ303" s="4" t="str">
        <v>Sesbania cinerascens</v>
      </c>
      <c r="BA303" s="4" t="str">
        <v>Sesbania cinerascens</v>
      </c>
      <c r="BB303" s="4" t="str">
        <v>Sesbania cinerascens</v>
      </c>
      <c r="BC303" s="4" t="str">
        <v>Sesbania cinerascens</v>
      </c>
      <c r="BD303" s="4" t="str">
        <v>Sesbania cinerascens</v>
      </c>
      <c r="BE303" s="4" t="str">
        <v>Sesbania cinerascens</v>
      </c>
      <c r="BF303" s="4" t="str">
        <v>Sesbania cinerascens</v>
      </c>
      <c r="BG303" s="4" t="str">
        <v>Sesbania cinerascens</v>
      </c>
      <c r="BH303" s="4" t="str">
        <v>Sesbania cinerascens</v>
      </c>
      <c r="BI303" s="4" t="str">
        <v>Sesbania cinerascens</v>
      </c>
      <c r="BJ303" s="4" t="str">
        <v>Sesbania cinerascens</v>
      </c>
      <c r="BK303" s="4" t="str">
        <v>Sesbania cinerascens</v>
      </c>
      <c r="BL303" s="4" t="str">
        <v>Sesbania cinerascens</v>
      </c>
      <c r="BM303" s="4" t="str">
        <v>Sesbania cinerascens</v>
      </c>
      <c r="BN303" s="4" t="str">
        <v>Sesbania cinerascens</v>
      </c>
      <c r="BO303" s="4" t="str">
        <v>Sesbania cinerascens</v>
      </c>
      <c r="BP303" s="4" t="str">
        <v>Sesbania cinerascens</v>
      </c>
      <c r="BQ303" s="4" t="str">
        <v>Sesbania cinerascens</v>
      </c>
      <c r="BR303" s="4" t="str">
        <v>Sesbania cinerascens</v>
      </c>
      <c r="BS303" s="4" t="str">
        <v>Sesbania cinerascens</v>
      </c>
      <c r="BT303" s="4" t="str">
        <v>Sesbania cinerascens</v>
      </c>
      <c r="BU303" s="4" t="str">
        <v>Sesbania cinerascens</v>
      </c>
      <c r="BV303" s="4" t="str">
        <v>Sesbania cinerascens</v>
      </c>
    </row>
    <row r="304" spans="45:74" x14ac:dyDescent="0.35">
      <c r="AS304" s="4" t="str">
        <v>Sesbania goetzei</v>
      </c>
      <c r="AT304" s="4" t="str">
        <v>Sesbania goetzei</v>
      </c>
      <c r="AU304" s="4" t="str">
        <v>Sesbania goetzei</v>
      </c>
      <c r="AV304" s="4" t="str">
        <v>Sesbania goetzei</v>
      </c>
      <c r="AW304" s="4" t="str">
        <v>Sesbania goetzei</v>
      </c>
      <c r="AX304" s="4" t="str">
        <v>Sesbania goetzei</v>
      </c>
      <c r="AY304" s="4" t="str">
        <v>Sesbania goetzei</v>
      </c>
      <c r="AZ304" s="4" t="str">
        <v>Sesbania goetzei</v>
      </c>
      <c r="BA304" s="4" t="str">
        <v>Sesbania goetzei</v>
      </c>
      <c r="BB304" s="4" t="str">
        <v>Sesbania goetzei</v>
      </c>
      <c r="BC304" s="4" t="str">
        <v>Sesbania goetzei</v>
      </c>
      <c r="BD304" s="4" t="str">
        <v>Sesbania goetzei</v>
      </c>
      <c r="BE304" s="4" t="str">
        <v>Sesbania goetzei</v>
      </c>
      <c r="BF304" s="4" t="str">
        <v>Sesbania goetzei</v>
      </c>
      <c r="BG304" s="4" t="str">
        <v>Sesbania goetzei</v>
      </c>
      <c r="BH304" s="4" t="str">
        <v>Sesbania goetzei</v>
      </c>
      <c r="BI304" s="4" t="str">
        <v>Sesbania goetzei</v>
      </c>
      <c r="BJ304" s="4" t="str">
        <v>Sesbania goetzei</v>
      </c>
      <c r="BK304" s="4" t="str">
        <v>Sesbania goetzei</v>
      </c>
      <c r="BL304" s="4" t="str">
        <v>Sesbania goetzei</v>
      </c>
      <c r="BM304" s="4" t="str">
        <v>Sesbania goetzei</v>
      </c>
      <c r="BN304" s="4" t="str">
        <v>Sesbania goetzei</v>
      </c>
      <c r="BO304" s="4" t="str">
        <v>Sesbania goetzei</v>
      </c>
      <c r="BP304" s="4" t="str">
        <v>Sesbania goetzei</v>
      </c>
      <c r="BQ304" s="4" t="str">
        <v>Sesbania goetzei</v>
      </c>
      <c r="BR304" s="4" t="str">
        <v>Sesbania goetzei</v>
      </c>
      <c r="BS304" s="4" t="str">
        <v>Sesbania goetzei</v>
      </c>
      <c r="BT304" s="4" t="str">
        <v>Sesbania goetzei</v>
      </c>
      <c r="BU304" s="4" t="str">
        <v>Sesbania goetzei</v>
      </c>
      <c r="BV304" s="4" t="str">
        <v>Sesbania goetzei</v>
      </c>
    </row>
    <row r="305" spans="45:74" x14ac:dyDescent="0.35">
      <c r="AS305" s="4" t="str">
        <v>Sesbania macrantha</v>
      </c>
      <c r="AT305" s="4" t="str">
        <v>Sesbania macrantha</v>
      </c>
      <c r="AU305" s="4" t="str">
        <v>Sesbania macrantha</v>
      </c>
      <c r="AV305" s="4" t="str">
        <v>Sesbania macrantha</v>
      </c>
      <c r="AW305" s="4" t="str">
        <v>Sesbania macrantha</v>
      </c>
      <c r="AX305" s="4" t="str">
        <v>Sesbania macrantha</v>
      </c>
      <c r="AY305" s="4" t="str">
        <v>Sesbania macrantha</v>
      </c>
      <c r="AZ305" s="4" t="str">
        <v>Sesbania macrantha</v>
      </c>
      <c r="BA305" s="4" t="str">
        <v>Sesbania macrantha</v>
      </c>
      <c r="BB305" s="4" t="str">
        <v>Sesbania macrantha</v>
      </c>
      <c r="BC305" s="4" t="str">
        <v>Sesbania macrantha</v>
      </c>
      <c r="BD305" s="4" t="str">
        <v>Sesbania macrantha</v>
      </c>
      <c r="BE305" s="4" t="str">
        <v>Sesbania macrantha</v>
      </c>
      <c r="BF305" s="4" t="str">
        <v>Sesbania macrantha</v>
      </c>
      <c r="BG305" s="4" t="str">
        <v>Sesbania macrantha</v>
      </c>
      <c r="BH305" s="4" t="str">
        <v>Sesbania macrantha</v>
      </c>
      <c r="BI305" s="4" t="str">
        <v>Sesbania macrantha</v>
      </c>
      <c r="BJ305" s="4" t="str">
        <v>Sesbania macrantha</v>
      </c>
      <c r="BK305" s="4" t="str">
        <v>Sesbania macrantha</v>
      </c>
      <c r="BL305" s="4" t="str">
        <v>Sesbania macrantha</v>
      </c>
      <c r="BM305" s="4" t="str">
        <v>Sesbania macrantha</v>
      </c>
      <c r="BN305" s="4" t="str">
        <v>Sesbania macrantha</v>
      </c>
      <c r="BO305" s="4" t="str">
        <v>Sesbania macrantha</v>
      </c>
      <c r="BP305" s="4" t="str">
        <v>Sesbania macrantha</v>
      </c>
      <c r="BQ305" s="4" t="str">
        <v>Sesbania macrantha</v>
      </c>
      <c r="BR305" s="4" t="str">
        <v>Sesbania macrantha</v>
      </c>
      <c r="BS305" s="4" t="str">
        <v>Sesbania macrantha</v>
      </c>
      <c r="BT305" s="4" t="str">
        <v>Sesbania macrantha</v>
      </c>
      <c r="BU305" s="4" t="str">
        <v>Sesbania macrantha</v>
      </c>
      <c r="BV305" s="4" t="str">
        <v>Sesbania macrantha</v>
      </c>
    </row>
    <row r="306" spans="45:74" x14ac:dyDescent="0.35">
      <c r="AS306" s="4" t="str">
        <v>Sesbania rostrata</v>
      </c>
      <c r="AT306" s="4" t="str">
        <v>Sesbania rostrata</v>
      </c>
      <c r="AU306" s="4" t="str">
        <v>Sesbania rostrata</v>
      </c>
      <c r="AV306" s="4" t="str">
        <v>Sesbania rostrata</v>
      </c>
      <c r="AW306" s="4" t="str">
        <v>Sesbania rostrata</v>
      </c>
      <c r="AX306" s="4" t="str">
        <v>Sesbania rostrata</v>
      </c>
      <c r="AY306" s="4" t="str">
        <v>Sesbania rostrata</v>
      </c>
      <c r="AZ306" s="4" t="str">
        <v>Sesbania rostrata</v>
      </c>
      <c r="BA306" s="4" t="str">
        <v>Sesbania rostrata</v>
      </c>
      <c r="BB306" s="4" t="str">
        <v>Sesbania rostrata</v>
      </c>
      <c r="BC306" s="4" t="str">
        <v>Sesbania rostrata</v>
      </c>
      <c r="BD306" s="4" t="str">
        <v>Sesbania rostrata</v>
      </c>
      <c r="BE306" s="4" t="str">
        <v>Sesbania rostrata</v>
      </c>
      <c r="BF306" s="4" t="str">
        <v>Sesbania rostrata</v>
      </c>
      <c r="BG306" s="4" t="str">
        <v>Sesbania rostrata</v>
      </c>
      <c r="BH306" s="4" t="str">
        <v>Sesbania rostrata</v>
      </c>
      <c r="BI306" s="4" t="str">
        <v>Sesbania rostrata</v>
      </c>
      <c r="BJ306" s="4" t="str">
        <v>Sesbania rostrata</v>
      </c>
      <c r="BK306" s="4" t="str">
        <v>Sesbania rostrata</v>
      </c>
      <c r="BL306" s="4" t="str">
        <v>Sesbania rostrata</v>
      </c>
      <c r="BM306" s="4" t="str">
        <v>Sesbania rostrata</v>
      </c>
      <c r="BN306" s="4" t="str">
        <v>Sesbania rostrata</v>
      </c>
      <c r="BO306" s="4" t="str">
        <v>Sesbania rostrata</v>
      </c>
      <c r="BP306" s="4" t="str">
        <v>Sesbania rostrata</v>
      </c>
      <c r="BQ306" s="4" t="str">
        <v>Sesbania rostrata</v>
      </c>
      <c r="BR306" s="4" t="str">
        <v>Sesbania rostrata</v>
      </c>
      <c r="BS306" s="4" t="str">
        <v>Sesbania rostrata</v>
      </c>
      <c r="BT306" s="4" t="str">
        <v>Sesbania rostrata</v>
      </c>
      <c r="BU306" s="4" t="str">
        <v>Sesbania rostrata</v>
      </c>
      <c r="BV306" s="4" t="str">
        <v>Sesbania rostrata</v>
      </c>
    </row>
    <row r="307" spans="45:74" x14ac:dyDescent="0.35">
      <c r="AS307" s="4" t="str">
        <v>Sesbania sesban</v>
      </c>
      <c r="AT307" s="4" t="str">
        <v>Sesbania sesban</v>
      </c>
      <c r="AU307" s="4" t="str">
        <v>Sesbania sesban</v>
      </c>
      <c r="AV307" s="4" t="str">
        <v>Sesbania sesban</v>
      </c>
      <c r="AW307" s="4" t="str">
        <v>Sesbania sesban</v>
      </c>
      <c r="AX307" s="4" t="str">
        <v>Sesbania sesban</v>
      </c>
      <c r="AY307" s="4" t="str">
        <v>Sesbania sesban</v>
      </c>
      <c r="AZ307" s="4" t="str">
        <v>Sesbania sesban</v>
      </c>
      <c r="BA307" s="4" t="str">
        <v>Sesbania sesban</v>
      </c>
      <c r="BB307" s="4" t="str">
        <v>Sesbania sesban</v>
      </c>
      <c r="BC307" s="4" t="str">
        <v>Sesbania sesban</v>
      </c>
      <c r="BD307" s="4" t="str">
        <v>Sesbania sesban</v>
      </c>
      <c r="BE307" s="4" t="str">
        <v>Sesbania sesban</v>
      </c>
      <c r="BF307" s="4" t="str">
        <v>Sesbania sesban</v>
      </c>
      <c r="BG307" s="4" t="str">
        <v>Sesbania sesban</v>
      </c>
      <c r="BH307" s="4" t="str">
        <v>Sesbania sesban</v>
      </c>
      <c r="BI307" s="4" t="str">
        <v>Sesbania sesban</v>
      </c>
      <c r="BJ307" s="4" t="str">
        <v>Sesbania sesban</v>
      </c>
      <c r="BK307" s="4" t="str">
        <v>Sesbania sesban</v>
      </c>
      <c r="BL307" s="4" t="str">
        <v>Sesbania sesban</v>
      </c>
      <c r="BM307" s="4" t="str">
        <v>Sesbania sesban</v>
      </c>
      <c r="BN307" s="4" t="str">
        <v>Sesbania sesban</v>
      </c>
      <c r="BO307" s="4" t="str">
        <v>Sesbania sesban</v>
      </c>
      <c r="BP307" s="4" t="str">
        <v>Sesbania sesban</v>
      </c>
      <c r="BQ307" s="4" t="str">
        <v>Sesbania sesban</v>
      </c>
      <c r="BR307" s="4" t="str">
        <v>Sesbania sesban</v>
      </c>
      <c r="BS307" s="4" t="str">
        <v>Sesbania sesban</v>
      </c>
      <c r="BT307" s="4" t="str">
        <v>Sesbania sesban</v>
      </c>
      <c r="BU307" s="4" t="str">
        <v>Sesbania sesban</v>
      </c>
      <c r="BV307" s="4" t="str">
        <v>Sesbania sesban</v>
      </c>
    </row>
    <row r="308" spans="45:74" x14ac:dyDescent="0.35">
      <c r="AS308" s="4" t="str">
        <v>Spathodea campanulata</v>
      </c>
      <c r="AT308" s="4" t="str">
        <v>Spathodea campanulata</v>
      </c>
      <c r="AU308" s="4" t="str">
        <v>Spathodea campanulata</v>
      </c>
      <c r="AV308" s="4" t="str">
        <v>Spathodea campanulata</v>
      </c>
      <c r="AW308" s="4" t="str">
        <v>Spathodea campanulata</v>
      </c>
      <c r="AX308" s="4" t="str">
        <v>Spathodea campanulata</v>
      </c>
      <c r="AY308" s="4" t="str">
        <v>Spathodea campanulata</v>
      </c>
      <c r="AZ308" s="4" t="str">
        <v>Spathodea campanulata</v>
      </c>
      <c r="BA308" s="4" t="str">
        <v>Spathodea campanulata</v>
      </c>
      <c r="BB308" s="4" t="str">
        <v>Spathodea campanulata</v>
      </c>
      <c r="BC308" s="4" t="str">
        <v>Spathodea campanulata</v>
      </c>
      <c r="BD308" s="4" t="str">
        <v>Spathodea campanulata</v>
      </c>
      <c r="BE308" s="4" t="str">
        <v>Spathodea campanulata</v>
      </c>
      <c r="BF308" s="4" t="str">
        <v>Spathodea campanulata</v>
      </c>
      <c r="BG308" s="4" t="str">
        <v>Spathodea campanulata</v>
      </c>
      <c r="BH308" s="4" t="str">
        <v>Spathodea campanulata</v>
      </c>
      <c r="BI308" s="4" t="str">
        <v>Spathodea campanulata</v>
      </c>
      <c r="BJ308" s="4" t="str">
        <v>Spathodea campanulata</v>
      </c>
      <c r="BK308" s="4" t="str">
        <v>Spathodea campanulata</v>
      </c>
      <c r="BL308" s="4" t="str">
        <v>Spathodea campanulata</v>
      </c>
      <c r="BM308" s="4" t="str">
        <v>Spathodea campanulata</v>
      </c>
      <c r="BN308" s="4" t="str">
        <v>Spathodea campanulata</v>
      </c>
      <c r="BO308" s="4" t="str">
        <v>Spathodea campanulata</v>
      </c>
      <c r="BP308" s="4" t="str">
        <v>Spathodea campanulata</v>
      </c>
      <c r="BQ308" s="4" t="str">
        <v>Spathodea campanulata</v>
      </c>
      <c r="BR308" s="4" t="str">
        <v>Spathodea campanulata</v>
      </c>
      <c r="BS308" s="4" t="str">
        <v>Spathodea campanulata</v>
      </c>
      <c r="BT308" s="4" t="str">
        <v>Spathodea campanulata</v>
      </c>
      <c r="BU308" s="4" t="str">
        <v>Spathodea campanulata</v>
      </c>
      <c r="BV308" s="4" t="str">
        <v>Spathodea campanulata</v>
      </c>
    </row>
    <row r="309" spans="45:74" x14ac:dyDescent="0.35">
      <c r="AS309" s="4" t="str">
        <v>Spondias mombin</v>
      </c>
      <c r="AT309" s="4" t="str">
        <v>Spondias mombin</v>
      </c>
      <c r="AU309" s="4" t="str">
        <v>Spondias mombin</v>
      </c>
      <c r="AV309" s="4" t="str">
        <v>Spondias mombin</v>
      </c>
      <c r="AW309" s="4" t="str">
        <v>Spondias mombin</v>
      </c>
      <c r="AX309" s="4" t="str">
        <v>Spondias mombin</v>
      </c>
      <c r="AY309" s="4" t="str">
        <v>Spondias mombin</v>
      </c>
      <c r="AZ309" s="4" t="str">
        <v>Spondias mombin</v>
      </c>
      <c r="BA309" s="4" t="str">
        <v>Spondias mombin</v>
      </c>
      <c r="BB309" s="4" t="str">
        <v>Spondias mombin</v>
      </c>
      <c r="BC309" s="4" t="str">
        <v>Spondias mombin</v>
      </c>
      <c r="BD309" s="4" t="str">
        <v>Spondias mombin</v>
      </c>
      <c r="BE309" s="4" t="str">
        <v>Spondias mombin</v>
      </c>
      <c r="BF309" s="4" t="str">
        <v>Spondias mombin</v>
      </c>
      <c r="BG309" s="4" t="str">
        <v>Spondias mombin</v>
      </c>
      <c r="BH309" s="4" t="str">
        <v>Spondias mombin</v>
      </c>
      <c r="BI309" s="4" t="str">
        <v>Spondias mombin</v>
      </c>
      <c r="BJ309" s="4" t="str">
        <v>Spondias mombin</v>
      </c>
      <c r="BK309" s="4" t="str">
        <v>Spondias mombin</v>
      </c>
      <c r="BL309" s="4" t="str">
        <v>Spondias mombin</v>
      </c>
      <c r="BM309" s="4" t="str">
        <v>Spondias mombin</v>
      </c>
      <c r="BN309" s="4" t="str">
        <v>Spondias mombin</v>
      </c>
      <c r="BO309" s="4" t="str">
        <v>Spondias mombin</v>
      </c>
      <c r="BP309" s="4" t="str">
        <v>Spondias mombin</v>
      </c>
      <c r="BQ309" s="4" t="str">
        <v>Spondias mombin</v>
      </c>
      <c r="BR309" s="4" t="str">
        <v>Spondias mombin</v>
      </c>
      <c r="BS309" s="4" t="str">
        <v>Spondias mombin</v>
      </c>
      <c r="BT309" s="4" t="str">
        <v>Spondias mombin</v>
      </c>
      <c r="BU309" s="4" t="str">
        <v>Spondias mombin</v>
      </c>
      <c r="BV309" s="4" t="str">
        <v>Spondias mombin</v>
      </c>
    </row>
    <row r="310" spans="45:74" x14ac:dyDescent="0.35">
      <c r="AS310" s="4" t="str">
        <v>Stereospermum kunthianum</v>
      </c>
      <c r="AT310" s="4" t="str">
        <v>Stereospermum kunthianum</v>
      </c>
      <c r="AU310" s="4" t="str">
        <v>Stereospermum kunthianum</v>
      </c>
      <c r="AV310" s="4" t="str">
        <v>Stereospermum kunthianum</v>
      </c>
      <c r="AW310" s="4" t="str">
        <v>Stereospermum kunthianum</v>
      </c>
      <c r="AX310" s="4" t="str">
        <v>Stereospermum kunthianum</v>
      </c>
      <c r="AY310" s="4" t="str">
        <v>Stereospermum kunthianum</v>
      </c>
      <c r="AZ310" s="4" t="str">
        <v>Stereospermum kunthianum</v>
      </c>
      <c r="BA310" s="4" t="str">
        <v>Stereospermum kunthianum</v>
      </c>
      <c r="BB310" s="4" t="str">
        <v>Stereospermum kunthianum</v>
      </c>
      <c r="BC310" s="4" t="str">
        <v>Stereospermum kunthianum</v>
      </c>
      <c r="BD310" s="4" t="str">
        <v>Stereospermum kunthianum</v>
      </c>
      <c r="BE310" s="4" t="str">
        <v>Stereospermum kunthianum</v>
      </c>
      <c r="BF310" s="4" t="str">
        <v>Stereospermum kunthianum</v>
      </c>
      <c r="BG310" s="4" t="str">
        <v>Stereospermum kunthianum</v>
      </c>
      <c r="BH310" s="4" t="str">
        <v>Stereospermum kunthianum</v>
      </c>
      <c r="BI310" s="4" t="str">
        <v>Stereospermum kunthianum</v>
      </c>
      <c r="BJ310" s="4" t="str">
        <v>Stereospermum kunthianum</v>
      </c>
      <c r="BK310" s="4" t="str">
        <v>Stereospermum kunthianum</v>
      </c>
      <c r="BL310" s="4" t="str">
        <v>Stereospermum kunthianum</v>
      </c>
      <c r="BM310" s="4" t="str">
        <v>Stereospermum kunthianum</v>
      </c>
      <c r="BN310" s="4" t="str">
        <v>Stereospermum kunthianum</v>
      </c>
      <c r="BO310" s="4" t="str">
        <v>Stereospermum kunthianum</v>
      </c>
      <c r="BP310" s="4" t="str">
        <v>Stereospermum kunthianum</v>
      </c>
      <c r="BQ310" s="4" t="str">
        <v>Stereospermum kunthianum</v>
      </c>
      <c r="BR310" s="4" t="str">
        <v>Stereospermum kunthianum</v>
      </c>
      <c r="BS310" s="4" t="str">
        <v>Stereospermum kunthianum</v>
      </c>
      <c r="BT310" s="4" t="str">
        <v>Stereospermum kunthianum</v>
      </c>
      <c r="BU310" s="4" t="str">
        <v>Stereospermum kunthianum</v>
      </c>
      <c r="BV310" s="4" t="str">
        <v>Stereospermum kunthianum</v>
      </c>
    </row>
    <row r="311" spans="45:74" x14ac:dyDescent="0.35">
      <c r="AS311" s="4" t="str">
        <v>Stylosanthes guianensis</v>
      </c>
      <c r="AT311" s="4" t="str">
        <v>Stylosanthes guianensis</v>
      </c>
      <c r="AU311" s="4" t="str">
        <v>Stylosanthes guianensis</v>
      </c>
      <c r="AV311" s="4" t="str">
        <v>Stylosanthes guianensis</v>
      </c>
      <c r="AW311" s="4" t="str">
        <v>Stylosanthes guianensis</v>
      </c>
      <c r="AX311" s="4" t="str">
        <v>Stylosanthes guianensis</v>
      </c>
      <c r="AY311" s="4" t="str">
        <v>Stylosanthes guianensis</v>
      </c>
      <c r="AZ311" s="4" t="str">
        <v>Stylosanthes guianensis</v>
      </c>
      <c r="BA311" s="4" t="str">
        <v>Stylosanthes guianensis</v>
      </c>
      <c r="BB311" s="4" t="str">
        <v>Stylosanthes guianensis</v>
      </c>
      <c r="BC311" s="4" t="str">
        <v>Stylosanthes guianensis</v>
      </c>
      <c r="BD311" s="4" t="str">
        <v>Stylosanthes guianensis</v>
      </c>
      <c r="BE311" s="4" t="str">
        <v>Stylosanthes guianensis</v>
      </c>
      <c r="BF311" s="4" t="str">
        <v>Stylosanthes guianensis</v>
      </c>
      <c r="BG311" s="4" t="str">
        <v>Stylosanthes guianensis</v>
      </c>
      <c r="BH311" s="4" t="str">
        <v>Stylosanthes guianensis</v>
      </c>
      <c r="BI311" s="4" t="str">
        <v>Stylosanthes guianensis</v>
      </c>
      <c r="BJ311" s="4" t="str">
        <v>Stylosanthes guianensis</v>
      </c>
      <c r="BK311" s="4" t="str">
        <v>Stylosanthes guianensis</v>
      </c>
      <c r="BL311" s="4" t="str">
        <v>Stylosanthes guianensis</v>
      </c>
      <c r="BM311" s="4" t="str">
        <v>Stylosanthes guianensis</v>
      </c>
      <c r="BN311" s="4" t="str">
        <v>Stylosanthes guianensis</v>
      </c>
      <c r="BO311" s="4" t="str">
        <v>Stylosanthes guianensis</v>
      </c>
      <c r="BP311" s="4" t="str">
        <v>Stylosanthes guianensis</v>
      </c>
      <c r="BQ311" s="4" t="str">
        <v>Stylosanthes guianensis</v>
      </c>
      <c r="BR311" s="4" t="str">
        <v>Stylosanthes guianensis</v>
      </c>
      <c r="BS311" s="4" t="str">
        <v>Stylosanthes guianensis</v>
      </c>
      <c r="BT311" s="4" t="str">
        <v>Stylosanthes guianensis</v>
      </c>
      <c r="BU311" s="4" t="str">
        <v>Stylosanthes guianensis</v>
      </c>
      <c r="BV311" s="4" t="str">
        <v>Stylosanthes guianensis</v>
      </c>
    </row>
    <row r="312" spans="45:74" x14ac:dyDescent="0.35">
      <c r="AS312" s="4" t="str">
        <v>Stylosanthes hamata</v>
      </c>
      <c r="AT312" s="4" t="str">
        <v>Stylosanthes hamata</v>
      </c>
      <c r="AU312" s="4" t="str">
        <v>Stylosanthes hamata</v>
      </c>
      <c r="AV312" s="4" t="str">
        <v>Stylosanthes hamata</v>
      </c>
      <c r="AW312" s="4" t="str">
        <v>Stylosanthes hamata</v>
      </c>
      <c r="AX312" s="4" t="str">
        <v>Stylosanthes hamata</v>
      </c>
      <c r="AY312" s="4" t="str">
        <v>Stylosanthes hamata</v>
      </c>
      <c r="AZ312" s="4" t="str">
        <v>Stylosanthes hamata</v>
      </c>
      <c r="BA312" s="4" t="str">
        <v>Stylosanthes hamata</v>
      </c>
      <c r="BB312" s="4" t="str">
        <v>Stylosanthes hamata</v>
      </c>
      <c r="BC312" s="4" t="str">
        <v>Stylosanthes hamata</v>
      </c>
      <c r="BD312" s="4" t="str">
        <v>Stylosanthes hamata</v>
      </c>
      <c r="BE312" s="4" t="str">
        <v>Stylosanthes hamata</v>
      </c>
      <c r="BF312" s="4" t="str">
        <v>Stylosanthes hamata</v>
      </c>
      <c r="BG312" s="4" t="str">
        <v>Stylosanthes hamata</v>
      </c>
      <c r="BH312" s="4" t="str">
        <v>Stylosanthes hamata</v>
      </c>
      <c r="BI312" s="4" t="str">
        <v>Stylosanthes hamata</v>
      </c>
      <c r="BJ312" s="4" t="str">
        <v>Stylosanthes hamata</v>
      </c>
      <c r="BK312" s="4" t="str">
        <v>Stylosanthes hamata</v>
      </c>
      <c r="BL312" s="4" t="str">
        <v>Stylosanthes hamata</v>
      </c>
      <c r="BM312" s="4" t="str">
        <v>Stylosanthes hamata</v>
      </c>
      <c r="BN312" s="4" t="str">
        <v>Stylosanthes hamata</v>
      </c>
      <c r="BO312" s="4" t="str">
        <v>Stylosanthes hamata</v>
      </c>
      <c r="BP312" s="4" t="str">
        <v>Stylosanthes hamata</v>
      </c>
      <c r="BQ312" s="4" t="str">
        <v>Stylosanthes hamata</v>
      </c>
      <c r="BR312" s="4" t="str">
        <v>Stylosanthes hamata</v>
      </c>
      <c r="BS312" s="4" t="str">
        <v>Stylosanthes hamata</v>
      </c>
      <c r="BT312" s="4" t="str">
        <v>Stylosanthes hamata</v>
      </c>
      <c r="BU312" s="4" t="str">
        <v>Stylosanthes hamata</v>
      </c>
      <c r="BV312" s="4" t="str">
        <v>Stylosanthes hamata</v>
      </c>
    </row>
    <row r="313" spans="45:74" x14ac:dyDescent="0.35">
      <c r="AS313" s="4" t="str">
        <v>Syzygium guineense</v>
      </c>
      <c r="AT313" s="4" t="str">
        <v>Syzygium guineense</v>
      </c>
      <c r="AU313" s="4" t="str">
        <v>Syzygium guineense</v>
      </c>
      <c r="AV313" s="4" t="str">
        <v>Syzygium guineense</v>
      </c>
      <c r="AW313" s="4" t="str">
        <v>Syzygium guineense</v>
      </c>
      <c r="AX313" s="4" t="str">
        <v>Syzygium guineense</v>
      </c>
      <c r="AY313" s="4" t="str">
        <v>Syzygium guineense</v>
      </c>
      <c r="AZ313" s="4" t="str">
        <v>Syzygium guineense</v>
      </c>
      <c r="BA313" s="4" t="str">
        <v>Syzygium guineense</v>
      </c>
      <c r="BB313" s="4" t="str">
        <v>Syzygium guineense</v>
      </c>
      <c r="BC313" s="4" t="str">
        <v>Syzygium guineense</v>
      </c>
      <c r="BD313" s="4" t="str">
        <v>Syzygium guineense</v>
      </c>
      <c r="BE313" s="4" t="str">
        <v>Syzygium guineense</v>
      </c>
      <c r="BF313" s="4" t="str">
        <v>Syzygium guineense</v>
      </c>
      <c r="BG313" s="4" t="str">
        <v>Syzygium guineense</v>
      </c>
      <c r="BH313" s="4" t="str">
        <v>Syzygium guineense</v>
      </c>
      <c r="BI313" s="4" t="str">
        <v>Syzygium guineense</v>
      </c>
      <c r="BJ313" s="4" t="str">
        <v>Syzygium guineense</v>
      </c>
      <c r="BK313" s="4" t="str">
        <v>Syzygium guineense</v>
      </c>
      <c r="BL313" s="4" t="str">
        <v>Syzygium guineense</v>
      </c>
      <c r="BM313" s="4" t="str">
        <v>Syzygium guineense</v>
      </c>
      <c r="BN313" s="4" t="str">
        <v>Syzygium guineense</v>
      </c>
      <c r="BO313" s="4" t="str">
        <v>Syzygium guineense</v>
      </c>
      <c r="BP313" s="4" t="str">
        <v>Syzygium guineense</v>
      </c>
      <c r="BQ313" s="4" t="str">
        <v>Syzygium guineense</v>
      </c>
      <c r="BR313" s="4" t="str">
        <v>Syzygium guineense</v>
      </c>
      <c r="BS313" s="4" t="str">
        <v>Syzygium guineense</v>
      </c>
      <c r="BT313" s="4" t="str">
        <v>Syzygium guineense</v>
      </c>
      <c r="BU313" s="4" t="str">
        <v>Syzygium guineense</v>
      </c>
      <c r="BV313" s="4" t="str">
        <v>Syzygium guineense</v>
      </c>
    </row>
    <row r="314" spans="45:74" x14ac:dyDescent="0.35">
      <c r="AS314" s="4" t="str">
        <v>Tamarindus indica</v>
      </c>
      <c r="AT314" s="4" t="str">
        <v>Tamarindus indica</v>
      </c>
      <c r="AU314" s="4" t="str">
        <v>Tamarindus indica</v>
      </c>
      <c r="AV314" s="4" t="str">
        <v>Tamarindus indica</v>
      </c>
      <c r="AW314" s="4" t="str">
        <v>Tamarindus indica</v>
      </c>
      <c r="AX314" s="4" t="str">
        <v>Tamarindus indica</v>
      </c>
      <c r="AY314" s="4" t="str">
        <v>Tamarindus indica</v>
      </c>
      <c r="AZ314" s="4" t="str">
        <v>Tamarindus indica</v>
      </c>
      <c r="BA314" s="4" t="str">
        <v>Tamarindus indica</v>
      </c>
      <c r="BB314" s="4" t="str">
        <v>Tamarindus indica</v>
      </c>
      <c r="BC314" s="4" t="str">
        <v>Tamarindus indica</v>
      </c>
      <c r="BD314" s="4" t="str">
        <v>Tamarindus indica</v>
      </c>
      <c r="BE314" s="4" t="str">
        <v>Tamarindus indica</v>
      </c>
      <c r="BF314" s="4" t="str">
        <v>Tamarindus indica</v>
      </c>
      <c r="BG314" s="4" t="str">
        <v>Tamarindus indica</v>
      </c>
      <c r="BH314" s="4" t="str">
        <v>Tamarindus indica</v>
      </c>
      <c r="BI314" s="4" t="str">
        <v>Tamarindus indica</v>
      </c>
      <c r="BJ314" s="4" t="str">
        <v>Tamarindus indica</v>
      </c>
      <c r="BK314" s="4" t="str">
        <v>Tamarindus indica</v>
      </c>
      <c r="BL314" s="4" t="str">
        <v>Tamarindus indica</v>
      </c>
      <c r="BM314" s="4" t="str">
        <v>Tamarindus indica</v>
      </c>
      <c r="BN314" s="4" t="str">
        <v>Tamarindus indica</v>
      </c>
      <c r="BO314" s="4" t="str">
        <v>Tamarindus indica</v>
      </c>
      <c r="BP314" s="4" t="str">
        <v>Tamarindus indica</v>
      </c>
      <c r="BQ314" s="4" t="str">
        <v>Tamarindus indica</v>
      </c>
      <c r="BR314" s="4" t="str">
        <v>Tamarindus indica</v>
      </c>
      <c r="BS314" s="4" t="str">
        <v>Tamarindus indica</v>
      </c>
      <c r="BT314" s="4" t="str">
        <v>Tamarindus indica</v>
      </c>
      <c r="BU314" s="4" t="str">
        <v>Tamarindus indica</v>
      </c>
      <c r="BV314" s="4" t="str">
        <v>Tamarindus indica</v>
      </c>
    </row>
    <row r="315" spans="45:74" x14ac:dyDescent="0.35">
      <c r="AS315" s="4" t="str">
        <v>Tarenna sp</v>
      </c>
      <c r="AT315" s="4" t="str">
        <v>Tarenna sp</v>
      </c>
      <c r="AU315" s="4" t="str">
        <v>Tarenna sp</v>
      </c>
      <c r="AV315" s="4" t="str">
        <v>Tarenna sp</v>
      </c>
      <c r="AW315" s="4" t="str">
        <v>Tarenna sp</v>
      </c>
      <c r="AX315" s="4" t="str">
        <v>Tarenna sp</v>
      </c>
      <c r="AY315" s="4" t="str">
        <v>Tarenna sp</v>
      </c>
      <c r="AZ315" s="4" t="str">
        <v>Tarenna sp</v>
      </c>
      <c r="BA315" s="4" t="str">
        <v>Tarenna sp</v>
      </c>
      <c r="BB315" s="4" t="str">
        <v>Tarenna sp</v>
      </c>
      <c r="BC315" s="4" t="str">
        <v>Tarenna sp</v>
      </c>
      <c r="BD315" s="4" t="str">
        <v>Tarenna sp</v>
      </c>
      <c r="BE315" s="4" t="str">
        <v>Tarenna sp</v>
      </c>
      <c r="BF315" s="4" t="str">
        <v>Tarenna sp</v>
      </c>
      <c r="BG315" s="4" t="str">
        <v>Tarenna sp</v>
      </c>
      <c r="BH315" s="4" t="str">
        <v>Tarenna sp</v>
      </c>
      <c r="BI315" s="4" t="str">
        <v>Tarenna sp</v>
      </c>
      <c r="BJ315" s="4" t="str">
        <v>Tarenna sp</v>
      </c>
      <c r="BK315" s="4" t="str">
        <v>Tarenna sp</v>
      </c>
      <c r="BL315" s="4" t="str">
        <v>Tarenna sp</v>
      </c>
      <c r="BM315" s="4" t="str">
        <v>Tarenna sp</v>
      </c>
      <c r="BN315" s="4" t="str">
        <v>Tarenna sp</v>
      </c>
      <c r="BO315" s="4" t="str">
        <v>Tarenna sp</v>
      </c>
      <c r="BP315" s="4" t="str">
        <v>Tarenna sp</v>
      </c>
      <c r="BQ315" s="4" t="str">
        <v>Tarenna sp</v>
      </c>
      <c r="BR315" s="4" t="str">
        <v>Tarenna sp</v>
      </c>
      <c r="BS315" s="4" t="str">
        <v>Tarenna sp</v>
      </c>
      <c r="BT315" s="4" t="str">
        <v>Tarenna sp</v>
      </c>
      <c r="BU315" s="4" t="str">
        <v>Tarenna sp</v>
      </c>
      <c r="BV315" s="4" t="str">
        <v>Tarenna sp</v>
      </c>
    </row>
    <row r="316" spans="45:74" x14ac:dyDescent="0.35">
      <c r="AS316" s="4" t="str">
        <v>Tephrosia candida</v>
      </c>
      <c r="AT316" s="4" t="str">
        <v>Tephrosia candida</v>
      </c>
      <c r="AU316" s="4" t="str">
        <v>Tephrosia candida</v>
      </c>
      <c r="AV316" s="4" t="str">
        <v>Tephrosia candida</v>
      </c>
      <c r="AW316" s="4" t="str">
        <v>Tephrosia candida</v>
      </c>
      <c r="AX316" s="4" t="str">
        <v>Tephrosia candida</v>
      </c>
      <c r="AY316" s="4" t="str">
        <v>Tephrosia candida</v>
      </c>
      <c r="AZ316" s="4" t="str">
        <v>Tephrosia candida</v>
      </c>
      <c r="BA316" s="4" t="str">
        <v>Tephrosia candida</v>
      </c>
      <c r="BB316" s="4" t="str">
        <v>Tephrosia candida</v>
      </c>
      <c r="BC316" s="4" t="str">
        <v>Tephrosia candida</v>
      </c>
      <c r="BD316" s="4" t="str">
        <v>Tephrosia candida</v>
      </c>
      <c r="BE316" s="4" t="str">
        <v>Tephrosia candida</v>
      </c>
      <c r="BF316" s="4" t="str">
        <v>Tephrosia candida</v>
      </c>
      <c r="BG316" s="4" t="str">
        <v>Tephrosia candida</v>
      </c>
      <c r="BH316" s="4" t="str">
        <v>Tephrosia candida</v>
      </c>
      <c r="BI316" s="4" t="str">
        <v>Tephrosia candida</v>
      </c>
      <c r="BJ316" s="4" t="str">
        <v>Tephrosia candida</v>
      </c>
      <c r="BK316" s="4" t="str">
        <v>Tephrosia candida</v>
      </c>
      <c r="BL316" s="4" t="str">
        <v>Tephrosia candida</v>
      </c>
      <c r="BM316" s="4" t="str">
        <v>Tephrosia candida</v>
      </c>
      <c r="BN316" s="4" t="str">
        <v>Tephrosia candida</v>
      </c>
      <c r="BO316" s="4" t="str">
        <v>Tephrosia candida</v>
      </c>
      <c r="BP316" s="4" t="str">
        <v>Tephrosia candida</v>
      </c>
      <c r="BQ316" s="4" t="str">
        <v>Tephrosia candida</v>
      </c>
      <c r="BR316" s="4" t="str">
        <v>Tephrosia candida</v>
      </c>
      <c r="BS316" s="4" t="str">
        <v>Tephrosia candida</v>
      </c>
      <c r="BT316" s="4" t="str">
        <v>Tephrosia candida</v>
      </c>
      <c r="BU316" s="4" t="str">
        <v>Tephrosia candida</v>
      </c>
      <c r="BV316" s="4" t="str">
        <v>Tephrosia candida</v>
      </c>
    </row>
    <row r="317" spans="45:74" x14ac:dyDescent="0.35">
      <c r="AS317" s="4" t="str">
        <v>Tephrosia diversifolia</v>
      </c>
      <c r="AT317" s="4" t="str">
        <v>Tephrosia diversifolia</v>
      </c>
      <c r="AU317" s="4" t="str">
        <v>Tephrosia diversifolia</v>
      </c>
      <c r="AV317" s="4" t="str">
        <v>Tephrosia diversifolia</v>
      </c>
      <c r="AW317" s="4" t="str">
        <v>Tephrosia diversifolia</v>
      </c>
      <c r="AX317" s="4" t="str">
        <v>Tephrosia diversifolia</v>
      </c>
      <c r="AY317" s="4" t="str">
        <v>Tephrosia diversifolia</v>
      </c>
      <c r="AZ317" s="4" t="str">
        <v>Tephrosia diversifolia</v>
      </c>
      <c r="BA317" s="4" t="str">
        <v>Tephrosia diversifolia</v>
      </c>
      <c r="BB317" s="4" t="str">
        <v>Tephrosia diversifolia</v>
      </c>
      <c r="BC317" s="4" t="str">
        <v>Tephrosia diversifolia</v>
      </c>
      <c r="BD317" s="4" t="str">
        <v>Tephrosia diversifolia</v>
      </c>
      <c r="BE317" s="4" t="str">
        <v>Tephrosia diversifolia</v>
      </c>
      <c r="BF317" s="4" t="str">
        <v>Tephrosia diversifolia</v>
      </c>
      <c r="BG317" s="4" t="str">
        <v>Tephrosia diversifolia</v>
      </c>
      <c r="BH317" s="4" t="str">
        <v>Tephrosia diversifolia</v>
      </c>
      <c r="BI317" s="4" t="str">
        <v>Tephrosia diversifolia</v>
      </c>
      <c r="BJ317" s="4" t="str">
        <v>Tephrosia diversifolia</v>
      </c>
      <c r="BK317" s="4" t="str">
        <v>Tephrosia diversifolia</v>
      </c>
      <c r="BL317" s="4" t="str">
        <v>Tephrosia diversifolia</v>
      </c>
      <c r="BM317" s="4" t="str">
        <v>Tephrosia diversifolia</v>
      </c>
      <c r="BN317" s="4" t="str">
        <v>Tephrosia diversifolia</v>
      </c>
      <c r="BO317" s="4" t="str">
        <v>Tephrosia diversifolia</v>
      </c>
      <c r="BP317" s="4" t="str">
        <v>Tephrosia diversifolia</v>
      </c>
      <c r="BQ317" s="4" t="str">
        <v>Tephrosia diversifolia</v>
      </c>
      <c r="BR317" s="4" t="str">
        <v>Tephrosia diversifolia</v>
      </c>
      <c r="BS317" s="4" t="str">
        <v>Tephrosia diversifolia</v>
      </c>
      <c r="BT317" s="4" t="str">
        <v>Tephrosia diversifolia</v>
      </c>
      <c r="BU317" s="4" t="str">
        <v>Tephrosia diversifolia</v>
      </c>
      <c r="BV317" s="4" t="str">
        <v>Tephrosia diversifolia</v>
      </c>
    </row>
    <row r="318" spans="45:74" x14ac:dyDescent="0.35">
      <c r="AS318" s="4" t="str">
        <v>Tephrosia sp</v>
      </c>
      <c r="AT318" s="4" t="str">
        <v>Tephrosia sp</v>
      </c>
      <c r="AU318" s="4" t="str">
        <v>Tephrosia sp</v>
      </c>
      <c r="AV318" s="4" t="str">
        <v>Tephrosia sp</v>
      </c>
      <c r="AW318" s="4" t="str">
        <v>Tephrosia sp</v>
      </c>
      <c r="AX318" s="4" t="str">
        <v>Tephrosia sp</v>
      </c>
      <c r="AY318" s="4" t="str">
        <v>Tephrosia sp</v>
      </c>
      <c r="AZ318" s="4" t="str">
        <v>Tephrosia sp</v>
      </c>
      <c r="BA318" s="4" t="str">
        <v>Tephrosia sp</v>
      </c>
      <c r="BB318" s="4" t="str">
        <v>Tephrosia sp</v>
      </c>
      <c r="BC318" s="4" t="str">
        <v>Tephrosia sp</v>
      </c>
      <c r="BD318" s="4" t="str">
        <v>Tephrosia sp</v>
      </c>
      <c r="BE318" s="4" t="str">
        <v>Tephrosia sp</v>
      </c>
      <c r="BF318" s="4" t="str">
        <v>Tephrosia sp</v>
      </c>
      <c r="BG318" s="4" t="str">
        <v>Tephrosia sp</v>
      </c>
      <c r="BH318" s="4" t="str">
        <v>Tephrosia sp</v>
      </c>
      <c r="BI318" s="4" t="str">
        <v>Tephrosia sp</v>
      </c>
      <c r="BJ318" s="4" t="str">
        <v>Tephrosia sp</v>
      </c>
      <c r="BK318" s="4" t="str">
        <v>Tephrosia sp</v>
      </c>
      <c r="BL318" s="4" t="str">
        <v>Tephrosia sp</v>
      </c>
      <c r="BM318" s="4" t="str">
        <v>Tephrosia sp</v>
      </c>
      <c r="BN318" s="4" t="str">
        <v>Tephrosia sp</v>
      </c>
      <c r="BO318" s="4" t="str">
        <v>Tephrosia sp</v>
      </c>
      <c r="BP318" s="4" t="str">
        <v>Tephrosia sp</v>
      </c>
      <c r="BQ318" s="4" t="str">
        <v>Tephrosia sp</v>
      </c>
      <c r="BR318" s="4" t="str">
        <v>Tephrosia sp</v>
      </c>
      <c r="BS318" s="4" t="str">
        <v>Tephrosia sp</v>
      </c>
      <c r="BT318" s="4" t="str">
        <v>Tephrosia sp</v>
      </c>
      <c r="BU318" s="4" t="str">
        <v>Tephrosia sp</v>
      </c>
      <c r="BV318" s="4" t="str">
        <v>Tephrosia sp</v>
      </c>
    </row>
    <row r="319" spans="45:74" x14ac:dyDescent="0.35">
      <c r="AS319" s="4" t="str">
        <v>Tephrosia vogelii</v>
      </c>
      <c r="AT319" s="4" t="str">
        <v>Tephrosia vogelii</v>
      </c>
      <c r="AU319" s="4" t="str">
        <v>Tephrosia vogelii</v>
      </c>
      <c r="AV319" s="4" t="str">
        <v>Tephrosia vogelii</v>
      </c>
      <c r="AW319" s="4" t="str">
        <v>Tephrosia vogelii</v>
      </c>
      <c r="AX319" s="4" t="str">
        <v>Tephrosia vogelii</v>
      </c>
      <c r="AY319" s="4" t="str">
        <v>Tephrosia vogelii</v>
      </c>
      <c r="AZ319" s="4" t="str">
        <v>Tephrosia vogelii</v>
      </c>
      <c r="BA319" s="4" t="str">
        <v>Tephrosia vogelii</v>
      </c>
      <c r="BB319" s="4" t="str">
        <v>Tephrosia vogelii</v>
      </c>
      <c r="BC319" s="4" t="str">
        <v>Tephrosia vogelii</v>
      </c>
      <c r="BD319" s="4" t="str">
        <v>Tephrosia vogelii</v>
      </c>
      <c r="BE319" s="4" t="str">
        <v>Tephrosia vogelii</v>
      </c>
      <c r="BF319" s="4" t="str">
        <v>Tephrosia vogelii</v>
      </c>
      <c r="BG319" s="4" t="str">
        <v>Tephrosia vogelii</v>
      </c>
      <c r="BH319" s="4" t="str">
        <v>Tephrosia vogelii</v>
      </c>
      <c r="BI319" s="4" t="str">
        <v>Tephrosia vogelii</v>
      </c>
      <c r="BJ319" s="4" t="str">
        <v>Tephrosia vogelii</v>
      </c>
      <c r="BK319" s="4" t="str">
        <v>Tephrosia vogelii</v>
      </c>
      <c r="BL319" s="4" t="str">
        <v>Tephrosia vogelii</v>
      </c>
      <c r="BM319" s="4" t="str">
        <v>Tephrosia vogelii</v>
      </c>
      <c r="BN319" s="4" t="str">
        <v>Tephrosia vogelii</v>
      </c>
      <c r="BO319" s="4" t="str">
        <v>Tephrosia vogelii</v>
      </c>
      <c r="BP319" s="4" t="str">
        <v>Tephrosia vogelii</v>
      </c>
      <c r="BQ319" s="4" t="str">
        <v>Tephrosia vogelii</v>
      </c>
      <c r="BR319" s="4" t="str">
        <v>Tephrosia vogelii</v>
      </c>
      <c r="BS319" s="4" t="str">
        <v>Tephrosia vogelii</v>
      </c>
      <c r="BT319" s="4" t="str">
        <v>Tephrosia vogelii</v>
      </c>
      <c r="BU319" s="4" t="str">
        <v>Tephrosia vogelii</v>
      </c>
      <c r="BV319" s="4" t="str">
        <v>Tephrosia vogelii</v>
      </c>
    </row>
    <row r="320" spans="45:74" x14ac:dyDescent="0.35">
      <c r="AS320" s="4" t="str">
        <v>Terminalia brownii</v>
      </c>
      <c r="AT320" s="4" t="str">
        <v>Terminalia brownii</v>
      </c>
      <c r="AU320" s="4" t="str">
        <v>Terminalia brownii</v>
      </c>
      <c r="AV320" s="4" t="str">
        <v>Terminalia brownii</v>
      </c>
      <c r="AW320" s="4" t="str">
        <v>Terminalia brownii</v>
      </c>
      <c r="AX320" s="4" t="str">
        <v>Terminalia brownii</v>
      </c>
      <c r="AY320" s="4" t="str">
        <v>Terminalia brownii</v>
      </c>
      <c r="AZ320" s="4" t="str">
        <v>Terminalia brownii</v>
      </c>
      <c r="BA320" s="4" t="str">
        <v>Terminalia brownii</v>
      </c>
      <c r="BB320" s="4" t="str">
        <v>Terminalia brownii</v>
      </c>
      <c r="BC320" s="4" t="str">
        <v>Terminalia brownii</v>
      </c>
      <c r="BD320" s="4" t="str">
        <v>Terminalia brownii</v>
      </c>
      <c r="BE320" s="4" t="str">
        <v>Terminalia brownii</v>
      </c>
      <c r="BF320" s="4" t="str">
        <v>Terminalia brownii</v>
      </c>
      <c r="BG320" s="4" t="str">
        <v>Terminalia brownii</v>
      </c>
      <c r="BH320" s="4" t="str">
        <v>Terminalia brownii</v>
      </c>
      <c r="BI320" s="4" t="str">
        <v>Terminalia brownii</v>
      </c>
      <c r="BJ320" s="4" t="str">
        <v>Terminalia brownii</v>
      </c>
      <c r="BK320" s="4" t="str">
        <v>Terminalia brownii</v>
      </c>
      <c r="BL320" s="4" t="str">
        <v>Terminalia brownii</v>
      </c>
      <c r="BM320" s="4" t="str">
        <v>Terminalia brownii</v>
      </c>
      <c r="BN320" s="4" t="str">
        <v>Terminalia brownii</v>
      </c>
      <c r="BO320" s="4" t="str">
        <v>Terminalia brownii</v>
      </c>
      <c r="BP320" s="4" t="str">
        <v>Terminalia brownii</v>
      </c>
      <c r="BQ320" s="4" t="str">
        <v>Terminalia brownii</v>
      </c>
      <c r="BR320" s="4" t="str">
        <v>Terminalia brownii</v>
      </c>
      <c r="BS320" s="4" t="str">
        <v>Terminalia brownii</v>
      </c>
      <c r="BT320" s="4" t="str">
        <v>Terminalia brownii</v>
      </c>
      <c r="BU320" s="4" t="str">
        <v>Terminalia brownii</v>
      </c>
      <c r="BV320" s="4" t="str">
        <v>Terminalia brownii</v>
      </c>
    </row>
    <row r="321" spans="45:74" x14ac:dyDescent="0.35">
      <c r="AS321" s="4" t="str">
        <v>Terminalia ivoresensis</v>
      </c>
      <c r="AT321" s="4" t="str">
        <v>Terminalia ivoresensis</v>
      </c>
      <c r="AU321" s="4" t="str">
        <v>Terminalia ivoresensis</v>
      </c>
      <c r="AV321" s="4" t="str">
        <v>Terminalia ivoresensis</v>
      </c>
      <c r="AW321" s="4" t="str">
        <v>Terminalia ivoresensis</v>
      </c>
      <c r="AX321" s="4" t="str">
        <v>Terminalia ivoresensis</v>
      </c>
      <c r="AY321" s="4" t="str">
        <v>Terminalia ivoresensis</v>
      </c>
      <c r="AZ321" s="4" t="str">
        <v>Terminalia ivoresensis</v>
      </c>
      <c r="BA321" s="4" t="str">
        <v>Terminalia ivoresensis</v>
      </c>
      <c r="BB321" s="4" t="str">
        <v>Terminalia ivoresensis</v>
      </c>
      <c r="BC321" s="4" t="str">
        <v>Terminalia ivoresensis</v>
      </c>
      <c r="BD321" s="4" t="str">
        <v>Terminalia ivoresensis</v>
      </c>
      <c r="BE321" s="4" t="str">
        <v>Terminalia ivoresensis</v>
      </c>
      <c r="BF321" s="4" t="str">
        <v>Terminalia ivoresensis</v>
      </c>
      <c r="BG321" s="4" t="str">
        <v>Terminalia ivoresensis</v>
      </c>
      <c r="BH321" s="4" t="str">
        <v>Terminalia ivoresensis</v>
      </c>
      <c r="BI321" s="4" t="str">
        <v>Terminalia ivoresensis</v>
      </c>
      <c r="BJ321" s="4" t="str">
        <v>Terminalia ivoresensis</v>
      </c>
      <c r="BK321" s="4" t="str">
        <v>Terminalia ivoresensis</v>
      </c>
      <c r="BL321" s="4" t="str">
        <v>Terminalia ivoresensis</v>
      </c>
      <c r="BM321" s="4" t="str">
        <v>Terminalia ivoresensis</v>
      </c>
      <c r="BN321" s="4" t="str">
        <v>Terminalia ivoresensis</v>
      </c>
      <c r="BO321" s="4" t="str">
        <v>Terminalia ivoresensis</v>
      </c>
      <c r="BP321" s="4" t="str">
        <v>Terminalia ivoresensis</v>
      </c>
      <c r="BQ321" s="4" t="str">
        <v>Terminalia ivoresensis</v>
      </c>
      <c r="BR321" s="4" t="str">
        <v>Terminalia ivoresensis</v>
      </c>
      <c r="BS321" s="4" t="str">
        <v>Terminalia ivoresensis</v>
      </c>
      <c r="BT321" s="4" t="str">
        <v>Terminalia ivoresensis</v>
      </c>
      <c r="BU321" s="4" t="str">
        <v>Terminalia ivoresensis</v>
      </c>
      <c r="BV321" s="4" t="str">
        <v>Terminalia ivoresensis</v>
      </c>
    </row>
    <row r="322" spans="45:74" x14ac:dyDescent="0.35">
      <c r="AS322" s="4" t="str">
        <v>Terminalia sericea</v>
      </c>
      <c r="AT322" s="4" t="str">
        <v>Terminalia sericea</v>
      </c>
      <c r="AU322" s="4" t="str">
        <v>Terminalia sericea</v>
      </c>
      <c r="AV322" s="4" t="str">
        <v>Terminalia sericea</v>
      </c>
      <c r="AW322" s="4" t="str">
        <v>Terminalia sericea</v>
      </c>
      <c r="AX322" s="4" t="str">
        <v>Terminalia sericea</v>
      </c>
      <c r="AY322" s="4" t="str">
        <v>Terminalia sericea</v>
      </c>
      <c r="AZ322" s="4" t="str">
        <v>Terminalia sericea</v>
      </c>
      <c r="BA322" s="4" t="str">
        <v>Terminalia sericea</v>
      </c>
      <c r="BB322" s="4" t="str">
        <v>Terminalia sericea</v>
      </c>
      <c r="BC322" s="4" t="str">
        <v>Terminalia sericea</v>
      </c>
      <c r="BD322" s="4" t="str">
        <v>Terminalia sericea</v>
      </c>
      <c r="BE322" s="4" t="str">
        <v>Terminalia sericea</v>
      </c>
      <c r="BF322" s="4" t="str">
        <v>Terminalia sericea</v>
      </c>
      <c r="BG322" s="4" t="str">
        <v>Terminalia sericea</v>
      </c>
      <c r="BH322" s="4" t="str">
        <v>Terminalia sericea</v>
      </c>
      <c r="BI322" s="4" t="str">
        <v>Terminalia sericea</v>
      </c>
      <c r="BJ322" s="4" t="str">
        <v>Terminalia sericea</v>
      </c>
      <c r="BK322" s="4" t="str">
        <v>Terminalia sericea</v>
      </c>
      <c r="BL322" s="4" t="str">
        <v>Terminalia sericea</v>
      </c>
      <c r="BM322" s="4" t="str">
        <v>Terminalia sericea</v>
      </c>
      <c r="BN322" s="4" t="str">
        <v>Terminalia sericea</v>
      </c>
      <c r="BO322" s="4" t="str">
        <v>Terminalia sericea</v>
      </c>
      <c r="BP322" s="4" t="str">
        <v>Terminalia sericea</v>
      </c>
      <c r="BQ322" s="4" t="str">
        <v>Terminalia sericea</v>
      </c>
      <c r="BR322" s="4" t="str">
        <v>Terminalia sericea</v>
      </c>
      <c r="BS322" s="4" t="str">
        <v>Terminalia sericea</v>
      </c>
      <c r="BT322" s="4" t="str">
        <v>Terminalia sericea</v>
      </c>
      <c r="BU322" s="4" t="str">
        <v>Terminalia sericea</v>
      </c>
      <c r="BV322" s="4" t="str">
        <v>Terminalia sericea</v>
      </c>
    </row>
    <row r="323" spans="45:74" x14ac:dyDescent="0.35">
      <c r="AS323" s="4" t="str">
        <v>Terminalia superba</v>
      </c>
      <c r="AT323" s="4" t="str">
        <v>Terminalia superba</v>
      </c>
      <c r="AU323" s="4" t="str">
        <v>Terminalia superba</v>
      </c>
      <c r="AV323" s="4" t="str">
        <v>Terminalia superba</v>
      </c>
      <c r="AW323" s="4" t="str">
        <v>Terminalia superba</v>
      </c>
      <c r="AX323" s="4" t="str">
        <v>Terminalia superba</v>
      </c>
      <c r="AY323" s="4" t="str">
        <v>Terminalia superba</v>
      </c>
      <c r="AZ323" s="4" t="str">
        <v>Terminalia superba</v>
      </c>
      <c r="BA323" s="4" t="str">
        <v>Terminalia superba</v>
      </c>
      <c r="BB323" s="4" t="str">
        <v>Terminalia superba</v>
      </c>
      <c r="BC323" s="4" t="str">
        <v>Terminalia superba</v>
      </c>
      <c r="BD323" s="4" t="str">
        <v>Terminalia superba</v>
      </c>
      <c r="BE323" s="4" t="str">
        <v>Terminalia superba</v>
      </c>
      <c r="BF323" s="4" t="str">
        <v>Terminalia superba</v>
      </c>
      <c r="BG323" s="4" t="str">
        <v>Terminalia superba</v>
      </c>
      <c r="BH323" s="4" t="str">
        <v>Terminalia superba</v>
      </c>
      <c r="BI323" s="4" t="str">
        <v>Terminalia superba</v>
      </c>
      <c r="BJ323" s="4" t="str">
        <v>Terminalia superba</v>
      </c>
      <c r="BK323" s="4" t="str">
        <v>Terminalia superba</v>
      </c>
      <c r="BL323" s="4" t="str">
        <v>Terminalia superba</v>
      </c>
      <c r="BM323" s="4" t="str">
        <v>Terminalia superba</v>
      </c>
      <c r="BN323" s="4" t="str">
        <v>Terminalia superba</v>
      </c>
      <c r="BO323" s="4" t="str">
        <v>Terminalia superba</v>
      </c>
      <c r="BP323" s="4" t="str">
        <v>Terminalia superba</v>
      </c>
      <c r="BQ323" s="4" t="str">
        <v>Terminalia superba</v>
      </c>
      <c r="BR323" s="4" t="str">
        <v>Terminalia superba</v>
      </c>
      <c r="BS323" s="4" t="str">
        <v>Terminalia superba</v>
      </c>
      <c r="BT323" s="4" t="str">
        <v>Terminalia superba</v>
      </c>
      <c r="BU323" s="4" t="str">
        <v>Terminalia superba</v>
      </c>
      <c r="BV323" s="4" t="str">
        <v>Terminalia superba</v>
      </c>
    </row>
    <row r="324" spans="45:74" x14ac:dyDescent="0.35">
      <c r="AS324" s="4" t="str">
        <v>Tithonia diversifolia</v>
      </c>
      <c r="AT324" s="4" t="str">
        <v>Tithonia diversifolia</v>
      </c>
      <c r="AU324" s="4" t="str">
        <v>Tithonia diversifolia</v>
      </c>
      <c r="AV324" s="4" t="str">
        <v>Tithonia diversifolia</v>
      </c>
      <c r="AW324" s="4" t="str">
        <v>Tithonia diversifolia</v>
      </c>
      <c r="AX324" s="4" t="str">
        <v>Tithonia diversifolia</v>
      </c>
      <c r="AY324" s="4" t="str">
        <v>Tithonia diversifolia</v>
      </c>
      <c r="AZ324" s="4" t="str">
        <v>Tithonia diversifolia</v>
      </c>
      <c r="BA324" s="4" t="str">
        <v>Tithonia diversifolia</v>
      </c>
      <c r="BB324" s="4" t="str">
        <v>Tithonia diversifolia</v>
      </c>
      <c r="BC324" s="4" t="str">
        <v>Tithonia diversifolia</v>
      </c>
      <c r="BD324" s="4" t="str">
        <v>Tithonia diversifolia</v>
      </c>
      <c r="BE324" s="4" t="str">
        <v>Tithonia diversifolia</v>
      </c>
      <c r="BF324" s="4" t="str">
        <v>Tithonia diversifolia</v>
      </c>
      <c r="BG324" s="4" t="str">
        <v>Tithonia diversifolia</v>
      </c>
      <c r="BH324" s="4" t="str">
        <v>Tithonia diversifolia</v>
      </c>
      <c r="BI324" s="4" t="str">
        <v>Tithonia diversifolia</v>
      </c>
      <c r="BJ324" s="4" t="str">
        <v>Tithonia diversifolia</v>
      </c>
      <c r="BK324" s="4" t="str">
        <v>Tithonia diversifolia</v>
      </c>
      <c r="BL324" s="4" t="str">
        <v>Tithonia diversifolia</v>
      </c>
      <c r="BM324" s="4" t="str">
        <v>Tithonia diversifolia</v>
      </c>
      <c r="BN324" s="4" t="str">
        <v>Tithonia diversifolia</v>
      </c>
      <c r="BO324" s="4" t="str">
        <v>Tithonia diversifolia</v>
      </c>
      <c r="BP324" s="4" t="str">
        <v>Tithonia diversifolia</v>
      </c>
      <c r="BQ324" s="4" t="str">
        <v>Tithonia diversifolia</v>
      </c>
      <c r="BR324" s="4" t="str">
        <v>Tithonia diversifolia</v>
      </c>
      <c r="BS324" s="4" t="str">
        <v>Tithonia diversifolia</v>
      </c>
      <c r="BT324" s="4" t="str">
        <v>Tithonia diversifolia</v>
      </c>
      <c r="BU324" s="4" t="str">
        <v>Tithonia diversifolia</v>
      </c>
      <c r="BV324" s="4" t="str">
        <v>Tithonia diversifolia</v>
      </c>
    </row>
    <row r="325" spans="45:74" x14ac:dyDescent="0.35">
      <c r="AS325" s="4" t="str">
        <v>Uapaca kirkiana</v>
      </c>
      <c r="AT325" s="4" t="str">
        <v>Uapaca kirkiana</v>
      </c>
      <c r="AU325" s="4" t="str">
        <v>Uapaca kirkiana</v>
      </c>
      <c r="AV325" s="4" t="str">
        <v>Uapaca kirkiana</v>
      </c>
      <c r="AW325" s="4" t="str">
        <v>Uapaca kirkiana</v>
      </c>
      <c r="AX325" s="4" t="str">
        <v>Uapaca kirkiana</v>
      </c>
      <c r="AY325" s="4" t="str">
        <v>Uapaca kirkiana</v>
      </c>
      <c r="AZ325" s="4" t="str">
        <v>Uapaca kirkiana</v>
      </c>
      <c r="BA325" s="4" t="str">
        <v>Uapaca kirkiana</v>
      </c>
      <c r="BB325" s="4" t="str">
        <v>Uapaca kirkiana</v>
      </c>
      <c r="BC325" s="4" t="str">
        <v>Uapaca kirkiana</v>
      </c>
      <c r="BD325" s="4" t="str">
        <v>Uapaca kirkiana</v>
      </c>
      <c r="BE325" s="4" t="str">
        <v>Uapaca kirkiana</v>
      </c>
      <c r="BF325" s="4" t="str">
        <v>Uapaca kirkiana</v>
      </c>
      <c r="BG325" s="4" t="str">
        <v>Uapaca kirkiana</v>
      </c>
      <c r="BH325" s="4" t="str">
        <v>Uapaca kirkiana</v>
      </c>
      <c r="BI325" s="4" t="str">
        <v>Uapaca kirkiana</v>
      </c>
      <c r="BJ325" s="4" t="str">
        <v>Uapaca kirkiana</v>
      </c>
      <c r="BK325" s="4" t="str">
        <v>Uapaca kirkiana</v>
      </c>
      <c r="BL325" s="4" t="str">
        <v>Uapaca kirkiana</v>
      </c>
      <c r="BM325" s="4" t="str">
        <v>Uapaca kirkiana</v>
      </c>
      <c r="BN325" s="4" t="str">
        <v>Uapaca kirkiana</v>
      </c>
      <c r="BO325" s="4" t="str">
        <v>Uapaca kirkiana</v>
      </c>
      <c r="BP325" s="4" t="str">
        <v>Uapaca kirkiana</v>
      </c>
      <c r="BQ325" s="4" t="str">
        <v>Uapaca kirkiana</v>
      </c>
      <c r="BR325" s="4" t="str">
        <v>Uapaca kirkiana</v>
      </c>
      <c r="BS325" s="4" t="str">
        <v>Uapaca kirkiana</v>
      </c>
      <c r="BT325" s="4" t="str">
        <v>Uapaca kirkiana</v>
      </c>
      <c r="BU325" s="4" t="str">
        <v>Uapaca kirkiana</v>
      </c>
      <c r="BV325" s="4" t="str">
        <v>Uapaca kirkiana</v>
      </c>
    </row>
    <row r="326" spans="45:74" x14ac:dyDescent="0.35">
      <c r="AS326" s="4" t="str">
        <v>Unspecified Tree</v>
      </c>
      <c r="AT326" s="4" t="str">
        <v>Unspecified Tree</v>
      </c>
      <c r="AU326" s="4" t="str">
        <v>Unspecified Tree</v>
      </c>
      <c r="AV326" s="4" t="str">
        <v>Unspecified Tree</v>
      </c>
      <c r="AW326" s="4" t="str">
        <v>Unspecified Tree</v>
      </c>
      <c r="AX326" s="4" t="str">
        <v>Unspecified Tree</v>
      </c>
      <c r="AY326" s="4" t="str">
        <v>Unspecified Tree</v>
      </c>
      <c r="AZ326" s="4" t="str">
        <v>Unspecified Tree</v>
      </c>
      <c r="BA326" s="4" t="str">
        <v>Unspecified Tree</v>
      </c>
      <c r="BB326" s="4" t="str">
        <v>Unspecified Tree</v>
      </c>
      <c r="BC326" s="4" t="str">
        <v>Unspecified Tree</v>
      </c>
      <c r="BD326" s="4" t="str">
        <v>Unspecified Tree</v>
      </c>
      <c r="BE326" s="4" t="str">
        <v>Unspecified Tree</v>
      </c>
      <c r="BF326" s="4" t="str">
        <v>Unspecified Tree</v>
      </c>
      <c r="BG326" s="4" t="str">
        <v>Unspecified Tree</v>
      </c>
      <c r="BH326" s="4" t="str">
        <v>Unspecified Tree</v>
      </c>
      <c r="BI326" s="4" t="str">
        <v>Unspecified Tree</v>
      </c>
      <c r="BJ326" s="4" t="str">
        <v>Unspecified Tree</v>
      </c>
      <c r="BK326" s="4" t="str">
        <v>Unspecified Tree</v>
      </c>
      <c r="BL326" s="4" t="str">
        <v>Unspecified Tree</v>
      </c>
      <c r="BM326" s="4" t="str">
        <v>Unspecified Tree</v>
      </c>
      <c r="BN326" s="4" t="str">
        <v>Unspecified Tree</v>
      </c>
      <c r="BO326" s="4" t="str">
        <v>Unspecified Tree</v>
      </c>
      <c r="BP326" s="4" t="str">
        <v>Unspecified Tree</v>
      </c>
      <c r="BQ326" s="4" t="str">
        <v>Unspecified Tree</v>
      </c>
      <c r="BR326" s="4" t="str">
        <v>Unspecified Tree</v>
      </c>
      <c r="BS326" s="4" t="str">
        <v>Unspecified Tree</v>
      </c>
      <c r="BT326" s="4" t="str">
        <v>Unspecified Tree</v>
      </c>
      <c r="BU326" s="4" t="str">
        <v>Unspecified Tree</v>
      </c>
      <c r="BV326" s="4" t="str">
        <v>Unspecified Tree</v>
      </c>
    </row>
    <row r="327" spans="45:74" x14ac:dyDescent="0.35">
      <c r="AS327" s="4" t="str">
        <v>Vachellia karroo</v>
      </c>
      <c r="AT327" s="4" t="str">
        <v>Vachellia karroo</v>
      </c>
      <c r="AU327" s="4" t="str">
        <v>Vachellia karroo</v>
      </c>
      <c r="AV327" s="4" t="str">
        <v>Vachellia karroo</v>
      </c>
      <c r="AW327" s="4" t="str">
        <v>Vachellia karroo</v>
      </c>
      <c r="AX327" s="4" t="str">
        <v>Vachellia karroo</v>
      </c>
      <c r="AY327" s="4" t="str">
        <v>Vachellia karroo</v>
      </c>
      <c r="AZ327" s="4" t="str">
        <v>Vachellia karroo</v>
      </c>
      <c r="BA327" s="4" t="str">
        <v>Vachellia karroo</v>
      </c>
      <c r="BB327" s="4" t="str">
        <v>Vachellia karroo</v>
      </c>
      <c r="BC327" s="4" t="str">
        <v>Vachellia karroo</v>
      </c>
      <c r="BD327" s="4" t="str">
        <v>Vachellia karroo</v>
      </c>
      <c r="BE327" s="4" t="str">
        <v>Vachellia karroo</v>
      </c>
      <c r="BF327" s="4" t="str">
        <v>Vachellia karroo</v>
      </c>
      <c r="BG327" s="4" t="str">
        <v>Vachellia karroo</v>
      </c>
      <c r="BH327" s="4" t="str">
        <v>Vachellia karroo</v>
      </c>
      <c r="BI327" s="4" t="str">
        <v>Vachellia karroo</v>
      </c>
      <c r="BJ327" s="4" t="str">
        <v>Vachellia karroo</v>
      </c>
      <c r="BK327" s="4" t="str">
        <v>Vachellia karroo</v>
      </c>
      <c r="BL327" s="4" t="str">
        <v>Vachellia karroo</v>
      </c>
      <c r="BM327" s="4" t="str">
        <v>Vachellia karroo</v>
      </c>
      <c r="BN327" s="4" t="str">
        <v>Vachellia karroo</v>
      </c>
      <c r="BO327" s="4" t="str">
        <v>Vachellia karroo</v>
      </c>
      <c r="BP327" s="4" t="str">
        <v>Vachellia karroo</v>
      </c>
      <c r="BQ327" s="4" t="str">
        <v>Vachellia karroo</v>
      </c>
      <c r="BR327" s="4" t="str">
        <v>Vachellia karroo</v>
      </c>
      <c r="BS327" s="4" t="str">
        <v>Vachellia karroo</v>
      </c>
      <c r="BT327" s="4" t="str">
        <v>Vachellia karroo</v>
      </c>
      <c r="BU327" s="4" t="str">
        <v>Vachellia karroo</v>
      </c>
      <c r="BV327" s="4" t="str">
        <v>Vachellia karroo</v>
      </c>
    </row>
    <row r="328" spans="45:74" x14ac:dyDescent="0.35">
      <c r="AS328" s="4" t="str">
        <v>Vachellia seyal</v>
      </c>
      <c r="AT328" s="4" t="str">
        <v>Vachellia seyal</v>
      </c>
      <c r="AU328" s="4" t="str">
        <v>Vachellia seyal</v>
      </c>
      <c r="AV328" s="4" t="str">
        <v>Vachellia seyal</v>
      </c>
      <c r="AW328" s="4" t="str">
        <v>Vachellia seyal</v>
      </c>
      <c r="AX328" s="4" t="str">
        <v>Vachellia seyal</v>
      </c>
      <c r="AY328" s="4" t="str">
        <v>Vachellia seyal</v>
      </c>
      <c r="AZ328" s="4" t="str">
        <v>Vachellia seyal</v>
      </c>
      <c r="BA328" s="4" t="str">
        <v>Vachellia seyal</v>
      </c>
      <c r="BB328" s="4" t="str">
        <v>Vachellia seyal</v>
      </c>
      <c r="BC328" s="4" t="str">
        <v>Vachellia seyal</v>
      </c>
      <c r="BD328" s="4" t="str">
        <v>Vachellia seyal</v>
      </c>
      <c r="BE328" s="4" t="str">
        <v>Vachellia seyal</v>
      </c>
      <c r="BF328" s="4" t="str">
        <v>Vachellia seyal</v>
      </c>
      <c r="BG328" s="4" t="str">
        <v>Vachellia seyal</v>
      </c>
      <c r="BH328" s="4" t="str">
        <v>Vachellia seyal</v>
      </c>
      <c r="BI328" s="4" t="str">
        <v>Vachellia seyal</v>
      </c>
      <c r="BJ328" s="4" t="str">
        <v>Vachellia seyal</v>
      </c>
      <c r="BK328" s="4" t="str">
        <v>Vachellia seyal</v>
      </c>
      <c r="BL328" s="4" t="str">
        <v>Vachellia seyal</v>
      </c>
      <c r="BM328" s="4" t="str">
        <v>Vachellia seyal</v>
      </c>
      <c r="BN328" s="4" t="str">
        <v>Vachellia seyal</v>
      </c>
      <c r="BO328" s="4" t="str">
        <v>Vachellia seyal</v>
      </c>
      <c r="BP328" s="4" t="str">
        <v>Vachellia seyal</v>
      </c>
      <c r="BQ328" s="4" t="str">
        <v>Vachellia seyal</v>
      </c>
      <c r="BR328" s="4" t="str">
        <v>Vachellia seyal</v>
      </c>
      <c r="BS328" s="4" t="str">
        <v>Vachellia seyal</v>
      </c>
      <c r="BT328" s="4" t="str">
        <v>Vachellia seyal</v>
      </c>
      <c r="BU328" s="4" t="str">
        <v>Vachellia seyal</v>
      </c>
      <c r="BV328" s="4" t="str">
        <v>Vachellia seyal</v>
      </c>
    </row>
    <row r="329" spans="45:74" x14ac:dyDescent="0.35">
      <c r="AS329" s="4" t="str">
        <v>Vitellaria paradoxa</v>
      </c>
      <c r="AT329" s="4" t="str">
        <v>Vitellaria paradoxa</v>
      </c>
      <c r="AU329" s="4" t="str">
        <v>Vitellaria paradoxa</v>
      </c>
      <c r="AV329" s="4" t="str">
        <v>Vitellaria paradoxa</v>
      </c>
      <c r="AW329" s="4" t="str">
        <v>Vitellaria paradoxa</v>
      </c>
      <c r="AX329" s="4" t="str">
        <v>Vitellaria paradoxa</v>
      </c>
      <c r="AY329" s="4" t="str">
        <v>Vitellaria paradoxa</v>
      </c>
      <c r="AZ329" s="4" t="str">
        <v>Vitellaria paradoxa</v>
      </c>
      <c r="BA329" s="4" t="str">
        <v>Vitellaria paradoxa</v>
      </c>
      <c r="BB329" s="4" t="str">
        <v>Vitellaria paradoxa</v>
      </c>
      <c r="BC329" s="4" t="str">
        <v>Vitellaria paradoxa</v>
      </c>
      <c r="BD329" s="4" t="str">
        <v>Vitellaria paradoxa</v>
      </c>
      <c r="BE329" s="4" t="str">
        <v>Vitellaria paradoxa</v>
      </c>
      <c r="BF329" s="4" t="str">
        <v>Vitellaria paradoxa</v>
      </c>
      <c r="BG329" s="4" t="str">
        <v>Vitellaria paradoxa</v>
      </c>
      <c r="BH329" s="4" t="str">
        <v>Vitellaria paradoxa</v>
      </c>
      <c r="BI329" s="4" t="str">
        <v>Vitellaria paradoxa</v>
      </c>
      <c r="BJ329" s="4" t="str">
        <v>Vitellaria paradoxa</v>
      </c>
      <c r="BK329" s="4" t="str">
        <v>Vitellaria paradoxa</v>
      </c>
      <c r="BL329" s="4" t="str">
        <v>Vitellaria paradoxa</v>
      </c>
      <c r="BM329" s="4" t="str">
        <v>Vitellaria paradoxa</v>
      </c>
      <c r="BN329" s="4" t="str">
        <v>Vitellaria paradoxa</v>
      </c>
      <c r="BO329" s="4" t="str">
        <v>Vitellaria paradoxa</v>
      </c>
      <c r="BP329" s="4" t="str">
        <v>Vitellaria paradoxa</v>
      </c>
      <c r="BQ329" s="4" t="str">
        <v>Vitellaria paradoxa</v>
      </c>
      <c r="BR329" s="4" t="str">
        <v>Vitellaria paradoxa</v>
      </c>
      <c r="BS329" s="4" t="str">
        <v>Vitellaria paradoxa</v>
      </c>
      <c r="BT329" s="4" t="str">
        <v>Vitellaria paradoxa</v>
      </c>
      <c r="BU329" s="4" t="str">
        <v>Vitellaria paradoxa</v>
      </c>
      <c r="BV329" s="4" t="str">
        <v>Vitellaria paradoxa</v>
      </c>
    </row>
    <row r="330" spans="45:74" x14ac:dyDescent="0.35">
      <c r="AS330" s="4" t="str">
        <v>Ziziphus mauritiana</v>
      </c>
      <c r="AT330" s="4" t="str">
        <v>Ziziphus mauritiana</v>
      </c>
      <c r="AU330" s="4" t="str">
        <v>Ziziphus mauritiana</v>
      </c>
      <c r="AV330" s="4" t="str">
        <v>Ziziphus mauritiana</v>
      </c>
      <c r="AW330" s="4" t="str">
        <v>Ziziphus mauritiana</v>
      </c>
      <c r="AX330" s="4" t="str">
        <v>Ziziphus mauritiana</v>
      </c>
      <c r="AY330" s="4" t="str">
        <v>Ziziphus mauritiana</v>
      </c>
      <c r="AZ330" s="4" t="str">
        <v>Ziziphus mauritiana</v>
      </c>
      <c r="BA330" s="4" t="str">
        <v>Ziziphus mauritiana</v>
      </c>
      <c r="BB330" s="4" t="str">
        <v>Ziziphus mauritiana</v>
      </c>
      <c r="BC330" s="4" t="str">
        <v>Ziziphus mauritiana</v>
      </c>
      <c r="BD330" s="4" t="str">
        <v>Ziziphus mauritiana</v>
      </c>
      <c r="BE330" s="4" t="str">
        <v>Ziziphus mauritiana</v>
      </c>
      <c r="BF330" s="4" t="str">
        <v>Ziziphus mauritiana</v>
      </c>
      <c r="BG330" s="4" t="str">
        <v>Ziziphus mauritiana</v>
      </c>
      <c r="BH330" s="4" t="str">
        <v>Ziziphus mauritiana</v>
      </c>
      <c r="BI330" s="4" t="str">
        <v>Ziziphus mauritiana</v>
      </c>
      <c r="BJ330" s="4" t="str">
        <v>Ziziphus mauritiana</v>
      </c>
      <c r="BK330" s="4" t="str">
        <v>Ziziphus mauritiana</v>
      </c>
      <c r="BL330" s="4" t="str">
        <v>Ziziphus mauritiana</v>
      </c>
      <c r="BM330" s="4" t="str">
        <v>Ziziphus mauritiana</v>
      </c>
      <c r="BN330" s="4" t="str">
        <v>Ziziphus mauritiana</v>
      </c>
      <c r="BO330" s="4" t="str">
        <v>Ziziphus mauritiana</v>
      </c>
      <c r="BP330" s="4" t="str">
        <v>Ziziphus mauritiana</v>
      </c>
      <c r="BQ330" s="4" t="str">
        <v>Ziziphus mauritiana</v>
      </c>
      <c r="BR330" s="4" t="str">
        <v>Ziziphus mauritiana</v>
      </c>
      <c r="BS330" s="4" t="str">
        <v>Ziziphus mauritiana</v>
      </c>
      <c r="BT330" s="4" t="str">
        <v>Ziziphus mauritiana</v>
      </c>
      <c r="BU330" s="4" t="str">
        <v>Ziziphus mauritiana</v>
      </c>
      <c r="BV330" s="4" t="str">
        <v>Ziziphus mauritiana</v>
      </c>
    </row>
  </sheetData>
  <autoFilter ref="A1:G324" xr:uid="{51E51413-0337-4B2D-832A-BB44DC65F643}">
    <sortState xmlns:xlrd2="http://schemas.microsoft.com/office/spreadsheetml/2017/richdata2" ref="A2:G324">
      <sortCondition ref="A1:A324"/>
    </sortState>
  </autoFilter>
  <sortState xmlns:xlrd2="http://schemas.microsoft.com/office/spreadsheetml/2017/richdata2" ref="R2:R14">
    <sortCondition ref="R2"/>
  </sortState>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98EFB-F22B-4031-A079-4FAF8293ADF6}">
  <sheetPr codeName="Sheet5">
    <tabColor theme="7" tint="0.59999389629810485"/>
  </sheetPr>
  <dimension ref="A1:Y95"/>
  <sheetViews>
    <sheetView zoomScale="85" zoomScaleNormal="85" workbookViewId="0">
      <selection activeCell="C10" sqref="C10:L10"/>
    </sheetView>
  </sheetViews>
  <sheetFormatPr defaultRowHeight="14.35" x14ac:dyDescent="0.5"/>
  <cols>
    <col min="1" max="1" width="1.8203125" customWidth="1"/>
    <col min="2" max="2" width="11.52734375" bestFit="1" customWidth="1"/>
    <col min="3" max="16" width="18.52734375" customWidth="1"/>
    <col min="17" max="17" width="2.46875" customWidth="1"/>
    <col min="19" max="20" width="9" style="97"/>
  </cols>
  <sheetData>
    <row r="1" spans="1:25" ht="37.5" customHeight="1" thickBot="1" x14ac:dyDescent="0.55000000000000004">
      <c r="A1" s="469"/>
      <c r="B1" s="244"/>
      <c r="C1" s="784" t="s">
        <v>4102</v>
      </c>
      <c r="D1" s="792"/>
      <c r="E1" s="792"/>
      <c r="F1" s="792"/>
      <c r="G1" s="792"/>
      <c r="H1" s="792"/>
      <c r="I1" s="792"/>
      <c r="J1" s="792"/>
      <c r="K1" s="792"/>
      <c r="L1" s="792"/>
      <c r="M1" s="244"/>
      <c r="N1" s="244"/>
      <c r="O1" s="244"/>
      <c r="P1" s="244"/>
      <c r="Q1" s="245"/>
      <c r="R1" s="7"/>
      <c r="S1" s="96" t="s">
        <v>3547</v>
      </c>
      <c r="T1" s="96" t="s">
        <v>4103</v>
      </c>
      <c r="U1" s="7"/>
      <c r="V1" s="7"/>
      <c r="W1" s="7"/>
      <c r="X1" s="7"/>
    </row>
    <row r="2" spans="1:25" ht="5.25" customHeight="1" x14ac:dyDescent="0.5">
      <c r="A2" s="64"/>
      <c r="B2" s="100"/>
      <c r="C2" s="100"/>
      <c r="D2" s="100"/>
      <c r="E2" s="100"/>
      <c r="F2" s="100"/>
      <c r="G2" s="100"/>
      <c r="H2" s="100"/>
      <c r="I2" s="100"/>
      <c r="J2" s="100"/>
      <c r="K2" s="100"/>
      <c r="L2" s="100"/>
      <c r="M2" s="100"/>
      <c r="N2" s="100"/>
      <c r="O2" s="100"/>
      <c r="P2" s="100"/>
      <c r="Q2" s="66"/>
      <c r="R2" s="7"/>
      <c r="S2" s="96" t="str" cm="1">
        <f t="array" ref="S2">IFERROR(TRANSPOSE(_xlfn.UNIQUE(_xlfn._xlws.FILTER(D8:P8,D8:P8&lt;&gt;""))),"None")</f>
        <v>None</v>
      </c>
      <c r="T2" s="96" t="str" cm="1">
        <f t="array" ref="T2">IFERROR(TRANSPOSE(_xlfn.UNIQUE(_xlfn._xlws.FILTER(C8:P8,C8:P8&lt;&gt;""))),"None")</f>
        <v>Base</v>
      </c>
      <c r="U2" s="7"/>
      <c r="V2" s="7"/>
      <c r="W2" s="7"/>
      <c r="X2" s="7"/>
    </row>
    <row r="3" spans="1:25" x14ac:dyDescent="0.5">
      <c r="A3" s="8"/>
      <c r="B3" s="57"/>
      <c r="C3" s="388" t="s">
        <v>4104</v>
      </c>
      <c r="D3" s="823" t="s">
        <v>3594</v>
      </c>
      <c r="E3" s="823"/>
      <c r="F3" s="823"/>
      <c r="G3" s="823"/>
      <c r="H3" s="823"/>
      <c r="I3" s="823"/>
      <c r="J3" s="823"/>
      <c r="K3" s="823"/>
      <c r="L3" s="823"/>
      <c r="M3" s="823"/>
      <c r="N3" s="823"/>
      <c r="O3" s="823"/>
      <c r="P3" s="823"/>
      <c r="Q3" s="9"/>
      <c r="R3" s="7"/>
      <c r="S3" s="96"/>
      <c r="T3" s="96"/>
      <c r="U3" s="7"/>
      <c r="V3" s="7"/>
      <c r="W3" s="7"/>
      <c r="X3" s="7"/>
    </row>
    <row r="4" spans="1:25" x14ac:dyDescent="0.5">
      <c r="A4" s="8"/>
      <c r="B4" s="196" t="s">
        <v>4105</v>
      </c>
      <c r="C4" s="218"/>
      <c r="D4" s="218"/>
      <c r="E4" s="218"/>
      <c r="F4" s="218"/>
      <c r="G4" s="218"/>
      <c r="H4" s="218"/>
      <c r="I4" s="218"/>
      <c r="J4" s="218"/>
      <c r="K4" s="218"/>
      <c r="L4" s="218"/>
      <c r="M4" s="218"/>
      <c r="N4" s="218"/>
      <c r="O4" s="218"/>
      <c r="P4" s="218"/>
      <c r="Q4" s="9"/>
      <c r="R4" s="7"/>
      <c r="S4" s="96"/>
      <c r="T4" s="96"/>
      <c r="U4" s="7"/>
      <c r="V4" s="7"/>
      <c r="W4" s="7"/>
      <c r="X4" s="7"/>
    </row>
    <row r="5" spans="1:25" ht="5.25" customHeight="1" x14ac:dyDescent="0.5">
      <c r="A5" s="8"/>
      <c r="B5" s="7"/>
      <c r="C5" s="7"/>
      <c r="D5" s="23"/>
      <c r="E5" s="23"/>
      <c r="F5" s="23"/>
      <c r="G5" s="23"/>
      <c r="H5" s="23"/>
      <c r="I5" s="23"/>
      <c r="J5" s="23"/>
      <c r="K5" s="23"/>
      <c r="L5" s="23"/>
      <c r="M5" s="23"/>
      <c r="N5" s="23"/>
      <c r="O5" s="23"/>
      <c r="P5" s="23"/>
      <c r="Q5" s="9"/>
      <c r="R5" s="7"/>
      <c r="S5" s="96"/>
      <c r="T5" s="96"/>
      <c r="U5" s="7"/>
      <c r="V5" s="7"/>
      <c r="W5" s="7"/>
      <c r="X5" s="7"/>
    </row>
    <row r="6" spans="1:25" ht="75.75" customHeight="1" x14ac:dyDescent="0.5">
      <c r="A6" s="8"/>
      <c r="B6" s="173" t="s">
        <v>4106</v>
      </c>
      <c r="C6" s="223" t="str">
        <f>IFERROR(INDEX(Prac.L!$C:$C,MATCH(Tillage!C$4,Prac.L!$A:$A,0)),"")</f>
        <v/>
      </c>
      <c r="D6" s="223" t="str">
        <f>IFERROR(INDEX(Prac.L!$C:$C,MATCH(Tillage!D$4,Prac.L!$A:$A,0)),"")</f>
        <v/>
      </c>
      <c r="E6" s="223" t="str">
        <f>IFERROR(INDEX(Prac.L!$C:$C,MATCH(Tillage!E$4,Prac.L!$A:$A,0)),"")</f>
        <v/>
      </c>
      <c r="F6" s="223" t="str">
        <f>IFERROR(INDEX(Prac.L!$C:$C,MATCH(Tillage!F$4,Prac.L!$A:$A,0)),"")</f>
        <v/>
      </c>
      <c r="G6" s="223" t="str">
        <f>IFERROR(INDEX(Prac.L!$C:$C,MATCH(Tillage!G$4,Prac.L!$A:$A,0)),"")</f>
        <v/>
      </c>
      <c r="H6" s="223" t="str">
        <f>IFERROR(INDEX(Prac.L!$C:$C,MATCH(Tillage!H$4,Prac.L!$A:$A,0)),"")</f>
        <v/>
      </c>
      <c r="I6" s="223" t="str">
        <f>IFERROR(INDEX(Prac.L!$C:$C,MATCH(Tillage!I$4,Prac.L!$A:$A,0)),"")</f>
        <v/>
      </c>
      <c r="J6" s="223" t="str">
        <f>IFERROR(INDEX(Prac.L!$C:$C,MATCH(Tillage!J$4,Prac.L!$A:$A,0)),"")</f>
        <v/>
      </c>
      <c r="K6" s="223" t="str">
        <f>IFERROR(INDEX(Prac.L!$C:$C,MATCH(Tillage!K$4,Prac.L!$A:$A,0)),"")</f>
        <v/>
      </c>
      <c r="L6" s="223" t="str">
        <f>IFERROR(INDEX(Prac.L!$C:$C,MATCH(Tillage!L$4,Prac.L!$A:$A,0)),"")</f>
        <v/>
      </c>
      <c r="M6" s="223" t="str">
        <f>IFERROR(INDEX(Prac.L!$C:$C,MATCH(Tillage!M$4,Prac.L!$A:$A,0)),"")</f>
        <v/>
      </c>
      <c r="N6" s="223" t="str">
        <f>IFERROR(INDEX(Prac.L!$C:$C,MATCH(Tillage!N$4,Prac.L!$A:$A,0)),"")</f>
        <v/>
      </c>
      <c r="O6" s="223" t="str">
        <f>IFERROR(INDEX(Prac.L!$C:$C,MATCH(Tillage!O$4,Prac.L!$A:$A,0)),"")</f>
        <v/>
      </c>
      <c r="P6" s="223" t="str">
        <f>IFERROR(INDEX(Prac.L!$C:$C,MATCH(Tillage!P$4,Prac.L!$A:$A,0)),"")</f>
        <v/>
      </c>
      <c r="Q6" s="9"/>
      <c r="R6" s="7"/>
      <c r="S6" s="96"/>
      <c r="T6" s="96"/>
      <c r="U6" s="7"/>
      <c r="V6" s="7"/>
      <c r="W6" s="7"/>
      <c r="X6" s="7"/>
    </row>
    <row r="7" spans="1:25" s="7" customFormat="1" ht="5.25" customHeight="1" x14ac:dyDescent="0.5">
      <c r="A7" s="8"/>
      <c r="B7" s="164"/>
      <c r="C7" s="57"/>
      <c r="D7" s="26"/>
      <c r="E7" s="26"/>
      <c r="F7" s="26"/>
      <c r="G7" s="26"/>
      <c r="H7" s="26"/>
      <c r="I7" s="26"/>
      <c r="J7" s="26"/>
      <c r="K7" s="26"/>
      <c r="L7" s="26"/>
      <c r="M7" s="26"/>
      <c r="N7" s="26"/>
      <c r="O7" s="26"/>
      <c r="P7" s="26"/>
      <c r="Q7" s="9"/>
      <c r="S7" s="96"/>
      <c r="T7" s="96"/>
    </row>
    <row r="8" spans="1:25" x14ac:dyDescent="0.5">
      <c r="A8" s="8"/>
      <c r="B8" s="196" t="s">
        <v>3550</v>
      </c>
      <c r="C8" s="443" t="s">
        <v>3551</v>
      </c>
      <c r="D8" s="218" t="str">
        <f>IFERROR(INDEX(Prac.L!$D:$D,MATCH(Tillage!D$4,Prac.L!$A:$A,0)),"")</f>
        <v/>
      </c>
      <c r="E8" s="218" t="str">
        <f>IFERROR(INDEX(Prac.L!$D:$D,MATCH(Tillage!E$4,Prac.L!$A:$A,0)),"")</f>
        <v/>
      </c>
      <c r="F8" s="218" t="str">
        <f>IFERROR(INDEX(Prac.L!$D:$D,MATCH(Tillage!F$4,Prac.L!$A:$A,0)),"")</f>
        <v/>
      </c>
      <c r="G8" s="218" t="str">
        <f>IFERROR(INDEX(Prac.L!$D:$D,MATCH(Tillage!G$4,Prac.L!$A:$A,0)),"")</f>
        <v/>
      </c>
      <c r="H8" s="218" t="str">
        <f>IFERROR(INDEX(Prac.L!$D:$D,MATCH(Tillage!H$4,Prac.L!$A:$A,0)),"")</f>
        <v/>
      </c>
      <c r="I8" s="218" t="str">
        <f>IFERROR(INDEX(Prac.L!$D:$D,MATCH(Tillage!I$4,Prac.L!$A:$A,0)),"")</f>
        <v/>
      </c>
      <c r="J8" s="218" t="str">
        <f>IFERROR(INDEX(Prac.L!$D:$D,MATCH(Tillage!J$4,Prac.L!$A:$A,0)),"")</f>
        <v/>
      </c>
      <c r="K8" s="218" t="str">
        <f>IFERROR(INDEX(Prac.L!$D:$D,MATCH(Tillage!K$4,Prac.L!$A:$A,0)),"")</f>
        <v/>
      </c>
      <c r="L8" s="218" t="str">
        <f>IFERROR(INDEX(Prac.L!$D:$D,MATCH(Tillage!L$4,Prac.L!$A:$A,0)),"")</f>
        <v/>
      </c>
      <c r="M8" s="218" t="str">
        <f>IFERROR(INDEX(Prac.L!$D:$D,MATCH(Tillage!M$4,Prac.L!$A:$A,0)),"")</f>
        <v/>
      </c>
      <c r="N8" s="218" t="str">
        <f>IFERROR(INDEX(Prac.L!$D:$D,MATCH(Tillage!N$4,Prac.L!$A:$A,0)),"")</f>
        <v/>
      </c>
      <c r="O8" s="218" t="str">
        <f>IFERROR(INDEX(Prac.L!$D:$D,MATCH(Tillage!O$4,Prac.L!$A:$A,0)),"")</f>
        <v/>
      </c>
      <c r="P8" s="218" t="str">
        <f>IFERROR(INDEX(Prac.L!$D:$D,MATCH(Tillage!P$4,Prac.L!$A:$A,0)),"")</f>
        <v/>
      </c>
      <c r="Q8" s="9"/>
      <c r="R8" s="7"/>
      <c r="S8" s="96"/>
      <c r="T8" s="96"/>
      <c r="U8" s="7"/>
      <c r="V8" s="7"/>
      <c r="W8" s="7"/>
      <c r="X8" s="7"/>
    </row>
    <row r="9" spans="1:25" s="7" customFormat="1" ht="5.25" customHeight="1" thickBot="1" x14ac:dyDescent="0.55000000000000004">
      <c r="A9" s="19"/>
      <c r="B9" s="226"/>
      <c r="C9" s="67"/>
      <c r="D9" s="227"/>
      <c r="E9" s="227"/>
      <c r="F9" s="227"/>
      <c r="G9" s="227"/>
      <c r="H9" s="227"/>
      <c r="I9" s="227"/>
      <c r="J9" s="227"/>
      <c r="K9" s="227"/>
      <c r="L9" s="227"/>
      <c r="M9" s="227"/>
      <c r="N9" s="227"/>
      <c r="O9" s="227"/>
      <c r="P9" s="227"/>
      <c r="Q9" s="18"/>
      <c r="S9" s="96"/>
      <c r="T9" s="96"/>
    </row>
    <row r="10" spans="1:25" ht="14.7" thickBot="1" x14ac:dyDescent="0.55000000000000004">
      <c r="A10" s="469"/>
      <c r="B10" s="244"/>
      <c r="C10" s="792" t="s">
        <v>4107</v>
      </c>
      <c r="D10" s="792"/>
      <c r="E10" s="792"/>
      <c r="F10" s="792"/>
      <c r="G10" s="792"/>
      <c r="H10" s="792"/>
      <c r="I10" s="792"/>
      <c r="J10" s="792"/>
      <c r="K10" s="792"/>
      <c r="L10" s="792"/>
      <c r="M10" s="244"/>
      <c r="N10" s="244"/>
      <c r="O10" s="244"/>
      <c r="P10" s="244"/>
      <c r="Q10" s="245"/>
      <c r="R10" s="7"/>
      <c r="S10" s="96"/>
      <c r="T10" s="96"/>
      <c r="U10" s="7"/>
      <c r="V10" s="7"/>
      <c r="W10" s="7"/>
      <c r="X10" s="7"/>
    </row>
    <row r="11" spans="1:25" s="80" customFormat="1" ht="7.75" customHeight="1" x14ac:dyDescent="0.5">
      <c r="A11" s="77"/>
      <c r="B11" s="128" t="s">
        <v>4108</v>
      </c>
      <c r="C11" s="128" t="s">
        <v>4109</v>
      </c>
      <c r="D11" s="128" t="s">
        <v>4110</v>
      </c>
      <c r="E11" s="128" t="s">
        <v>4111</v>
      </c>
      <c r="F11" s="128" t="s">
        <v>4112</v>
      </c>
      <c r="G11" s="128" t="s">
        <v>4113</v>
      </c>
      <c r="H11" s="128" t="s">
        <v>4114</v>
      </c>
      <c r="I11" s="128" t="s">
        <v>4115</v>
      </c>
      <c r="J11" s="77"/>
      <c r="K11" s="77"/>
      <c r="L11" s="77"/>
      <c r="M11" s="77"/>
      <c r="N11" s="77"/>
      <c r="O11" s="77"/>
      <c r="P11" s="77"/>
      <c r="Q11" s="77"/>
      <c r="R11" s="150"/>
      <c r="S11" s="77"/>
      <c r="T11" s="96"/>
      <c r="U11" s="96"/>
      <c r="V11" s="77"/>
      <c r="W11" s="77"/>
      <c r="X11" s="77"/>
      <c r="Y11" s="77"/>
    </row>
    <row r="12" spans="1:25" x14ac:dyDescent="0.5">
      <c r="A12" s="7"/>
      <c r="B12" s="235" t="s">
        <v>2475</v>
      </c>
      <c r="C12" s="228" t="s">
        <v>4116</v>
      </c>
      <c r="D12" s="235" t="s">
        <v>4117</v>
      </c>
      <c r="E12" s="235" t="s">
        <v>4118</v>
      </c>
      <c r="F12" s="235" t="s">
        <v>4119</v>
      </c>
      <c r="G12" s="235" t="s">
        <v>4120</v>
      </c>
      <c r="H12" s="235" t="s">
        <v>4121</v>
      </c>
      <c r="I12" s="235" t="s">
        <v>4122</v>
      </c>
      <c r="J12" s="7"/>
      <c r="K12" s="113" t="s">
        <v>4123</v>
      </c>
      <c r="L12" s="7"/>
      <c r="M12" s="7"/>
      <c r="N12" s="7"/>
      <c r="O12" s="7"/>
      <c r="P12" s="7"/>
      <c r="Q12" s="7"/>
      <c r="R12" s="10"/>
      <c r="S12" s="7"/>
      <c r="T12" s="96"/>
      <c r="U12" s="96"/>
      <c r="V12" s="7"/>
      <c r="W12" s="7"/>
      <c r="X12" s="7"/>
      <c r="Y12" s="7"/>
    </row>
    <row r="13" spans="1:25" x14ac:dyDescent="0.5">
      <c r="A13" s="7"/>
      <c r="B13" s="218"/>
      <c r="C13" s="218"/>
      <c r="D13" s="218"/>
      <c r="E13" s="218"/>
      <c r="F13" s="218"/>
      <c r="G13" s="218"/>
      <c r="H13" s="218"/>
      <c r="I13" s="218"/>
      <c r="J13" s="7"/>
      <c r="K13" s="221" t="str">
        <f t="shared" ref="K13:K34" si="0">IF(ISBLANK(C13),"",IFERROR(IF(MATCH(C13,T.Method,0)&gt;0,"No",""),"Yes"))</f>
        <v/>
      </c>
      <c r="L13" s="7"/>
      <c r="M13" s="7"/>
      <c r="N13" s="7"/>
      <c r="O13" s="7"/>
      <c r="P13" s="7"/>
      <c r="Q13" s="7"/>
      <c r="R13" s="10"/>
      <c r="S13" s="7"/>
      <c r="T13" s="96"/>
      <c r="U13" s="96"/>
      <c r="V13" s="7"/>
      <c r="W13" s="7"/>
      <c r="X13" s="7"/>
      <c r="Y13" s="7"/>
    </row>
    <row r="14" spans="1:25" x14ac:dyDescent="0.5">
      <c r="A14" s="7"/>
      <c r="B14" s="218"/>
      <c r="C14" s="218"/>
      <c r="D14" s="218"/>
      <c r="E14" s="218"/>
      <c r="F14" s="218"/>
      <c r="G14" s="218"/>
      <c r="H14" s="218"/>
      <c r="I14" s="218"/>
      <c r="J14" s="7"/>
      <c r="K14" s="221" t="str">
        <f t="shared" si="0"/>
        <v/>
      </c>
      <c r="L14" s="7"/>
      <c r="M14" s="7"/>
      <c r="N14" s="7"/>
      <c r="O14" s="7"/>
      <c r="P14" s="7"/>
      <c r="Q14" s="7"/>
      <c r="R14" s="10"/>
      <c r="S14" s="7"/>
      <c r="T14" s="96"/>
      <c r="U14" s="96"/>
      <c r="V14" s="7"/>
      <c r="W14" s="7"/>
      <c r="X14" s="7"/>
      <c r="Y14" s="7"/>
    </row>
    <row r="15" spans="1:25" x14ac:dyDescent="0.5">
      <c r="A15" s="7"/>
      <c r="B15" s="218"/>
      <c r="C15" s="218"/>
      <c r="D15" s="218"/>
      <c r="E15" s="218"/>
      <c r="F15" s="218"/>
      <c r="G15" s="218"/>
      <c r="H15" s="218"/>
      <c r="I15" s="218"/>
      <c r="J15" s="7"/>
      <c r="K15" s="221" t="str">
        <f t="shared" si="0"/>
        <v/>
      </c>
      <c r="L15" s="7"/>
      <c r="M15" s="7"/>
      <c r="N15" s="7"/>
      <c r="O15" s="7"/>
      <c r="P15" s="7"/>
      <c r="Q15" s="7"/>
      <c r="R15" s="10"/>
      <c r="S15" s="7"/>
      <c r="T15" s="96"/>
      <c r="U15" s="96"/>
      <c r="V15" s="7"/>
      <c r="W15" s="7"/>
      <c r="X15" s="7"/>
      <c r="Y15" s="7"/>
    </row>
    <row r="16" spans="1:25" x14ac:dyDescent="0.5">
      <c r="A16" s="7"/>
      <c r="B16" s="218"/>
      <c r="C16" s="218"/>
      <c r="D16" s="218"/>
      <c r="E16" s="218"/>
      <c r="F16" s="218"/>
      <c r="G16" s="218"/>
      <c r="H16" s="218"/>
      <c r="I16" s="218"/>
      <c r="J16" s="7"/>
      <c r="K16" s="221" t="str">
        <f t="shared" si="0"/>
        <v/>
      </c>
      <c r="L16" s="7"/>
      <c r="M16" s="7"/>
      <c r="N16" s="7"/>
      <c r="O16" s="7"/>
      <c r="P16" s="7"/>
      <c r="Q16" s="7"/>
      <c r="R16" s="10"/>
      <c r="S16" s="7"/>
      <c r="T16" s="96"/>
      <c r="U16" s="96"/>
      <c r="V16" s="7"/>
      <c r="W16" s="7"/>
      <c r="X16" s="7"/>
      <c r="Y16" s="7"/>
    </row>
    <row r="17" spans="1:25" x14ac:dyDescent="0.5">
      <c r="A17" s="7"/>
      <c r="B17" s="218"/>
      <c r="C17" s="218"/>
      <c r="D17" s="218"/>
      <c r="E17" s="218"/>
      <c r="F17" s="218"/>
      <c r="G17" s="218"/>
      <c r="H17" s="218"/>
      <c r="I17" s="218"/>
      <c r="J17" s="7"/>
      <c r="K17" s="221" t="str">
        <f t="shared" si="0"/>
        <v/>
      </c>
      <c r="L17" s="7"/>
      <c r="M17" s="7"/>
      <c r="N17" s="7"/>
      <c r="O17" s="7"/>
      <c r="P17" s="7"/>
      <c r="Q17" s="7"/>
      <c r="R17" s="10"/>
      <c r="S17" s="7"/>
      <c r="T17" s="96"/>
      <c r="U17" s="96"/>
      <c r="V17" s="7"/>
      <c r="W17" s="7"/>
      <c r="X17" s="7"/>
      <c r="Y17" s="7"/>
    </row>
    <row r="18" spans="1:25" x14ac:dyDescent="0.5">
      <c r="A18" s="7"/>
      <c r="B18" s="218"/>
      <c r="C18" s="218"/>
      <c r="D18" s="218"/>
      <c r="E18" s="218"/>
      <c r="F18" s="218"/>
      <c r="G18" s="218"/>
      <c r="H18" s="218"/>
      <c r="I18" s="218"/>
      <c r="J18" s="7"/>
      <c r="K18" s="221" t="str">
        <f t="shared" si="0"/>
        <v/>
      </c>
      <c r="L18" s="7"/>
      <c r="M18" s="7"/>
      <c r="N18" s="7"/>
      <c r="O18" s="7"/>
      <c r="P18" s="7"/>
      <c r="Q18" s="7"/>
      <c r="R18" s="10"/>
      <c r="S18" s="7"/>
      <c r="T18" s="96"/>
      <c r="U18" s="96"/>
      <c r="V18" s="7"/>
      <c r="W18" s="7"/>
      <c r="X18" s="7"/>
      <c r="Y18" s="7"/>
    </row>
    <row r="19" spans="1:25" x14ac:dyDescent="0.5">
      <c r="A19" s="7"/>
      <c r="B19" s="218"/>
      <c r="C19" s="218"/>
      <c r="D19" s="218"/>
      <c r="E19" s="218"/>
      <c r="F19" s="218"/>
      <c r="G19" s="218"/>
      <c r="H19" s="218"/>
      <c r="I19" s="218"/>
      <c r="J19" s="7"/>
      <c r="K19" s="221" t="str">
        <f t="shared" si="0"/>
        <v/>
      </c>
      <c r="L19" s="7"/>
      <c r="M19" s="7"/>
      <c r="N19" s="7"/>
      <c r="O19" s="7"/>
      <c r="P19" s="7"/>
      <c r="Q19" s="7"/>
      <c r="R19" s="10"/>
      <c r="S19" s="7"/>
      <c r="T19" s="96"/>
      <c r="U19" s="96"/>
      <c r="V19" s="7"/>
      <c r="W19" s="7"/>
      <c r="X19" s="7"/>
      <c r="Y19" s="7"/>
    </row>
    <row r="20" spans="1:25" x14ac:dyDescent="0.5">
      <c r="A20" s="7"/>
      <c r="B20" s="218"/>
      <c r="C20" s="218"/>
      <c r="D20" s="218"/>
      <c r="E20" s="218"/>
      <c r="F20" s="218"/>
      <c r="G20" s="218"/>
      <c r="H20" s="218"/>
      <c r="I20" s="218"/>
      <c r="J20" s="7"/>
      <c r="K20" s="221" t="str">
        <f t="shared" si="0"/>
        <v/>
      </c>
      <c r="L20" s="7"/>
      <c r="M20" s="7"/>
      <c r="N20" s="7"/>
      <c r="O20" s="7"/>
      <c r="P20" s="7"/>
      <c r="Q20" s="7"/>
      <c r="R20" s="10"/>
      <c r="S20" s="7"/>
      <c r="T20" s="96"/>
      <c r="U20" s="96"/>
      <c r="V20" s="7"/>
      <c r="W20" s="7"/>
      <c r="X20" s="7"/>
      <c r="Y20" s="7"/>
    </row>
    <row r="21" spans="1:25" x14ac:dyDescent="0.5">
      <c r="A21" s="7"/>
      <c r="B21" s="218"/>
      <c r="C21" s="218"/>
      <c r="D21" s="218"/>
      <c r="E21" s="218"/>
      <c r="F21" s="218"/>
      <c r="G21" s="218"/>
      <c r="H21" s="218"/>
      <c r="I21" s="218"/>
      <c r="J21" s="7"/>
      <c r="K21" s="221" t="str">
        <f t="shared" si="0"/>
        <v/>
      </c>
      <c r="L21" s="7"/>
      <c r="M21" s="7"/>
      <c r="N21" s="7"/>
      <c r="O21" s="7"/>
      <c r="P21" s="7"/>
      <c r="Q21" s="7"/>
      <c r="R21" s="10"/>
      <c r="S21" s="7"/>
      <c r="T21" s="96"/>
      <c r="U21" s="96"/>
      <c r="V21" s="7"/>
      <c r="W21" s="7"/>
      <c r="X21" s="7"/>
      <c r="Y21" s="7"/>
    </row>
    <row r="22" spans="1:25" x14ac:dyDescent="0.5">
      <c r="A22" s="7"/>
      <c r="B22" s="218"/>
      <c r="C22" s="218"/>
      <c r="D22" s="218"/>
      <c r="E22" s="218"/>
      <c r="F22" s="218"/>
      <c r="G22" s="218"/>
      <c r="H22" s="218"/>
      <c r="I22" s="218"/>
      <c r="J22" s="7"/>
      <c r="K22" s="221" t="str">
        <f t="shared" si="0"/>
        <v/>
      </c>
      <c r="L22" s="7"/>
      <c r="M22" s="7"/>
      <c r="N22" s="7"/>
      <c r="O22" s="7"/>
      <c r="P22" s="7"/>
      <c r="Q22" s="7"/>
      <c r="R22" s="10"/>
      <c r="S22" s="7"/>
      <c r="T22" s="96"/>
      <c r="U22" s="96"/>
      <c r="V22" s="7"/>
      <c r="W22" s="7"/>
      <c r="X22" s="7"/>
      <c r="Y22" s="7"/>
    </row>
    <row r="23" spans="1:25" x14ac:dyDescent="0.5">
      <c r="A23" s="7"/>
      <c r="B23" s="218"/>
      <c r="C23" s="218"/>
      <c r="D23" s="218"/>
      <c r="E23" s="218"/>
      <c r="F23" s="218"/>
      <c r="G23" s="218"/>
      <c r="H23" s="218"/>
      <c r="I23" s="218"/>
      <c r="J23" s="7"/>
      <c r="K23" s="221" t="str">
        <f t="shared" si="0"/>
        <v/>
      </c>
      <c r="L23" s="7"/>
      <c r="M23" s="7"/>
      <c r="N23" s="7"/>
      <c r="O23" s="7"/>
      <c r="P23" s="7"/>
      <c r="Q23" s="7"/>
      <c r="R23" s="10"/>
      <c r="S23" s="7"/>
      <c r="T23" s="96"/>
      <c r="U23" s="96"/>
      <c r="V23" s="7"/>
      <c r="W23" s="7"/>
      <c r="X23" s="7"/>
      <c r="Y23" s="7"/>
    </row>
    <row r="24" spans="1:25" x14ac:dyDescent="0.5">
      <c r="A24" s="7"/>
      <c r="B24" s="218"/>
      <c r="C24" s="218"/>
      <c r="D24" s="218"/>
      <c r="E24" s="218"/>
      <c r="F24" s="218"/>
      <c r="G24" s="218"/>
      <c r="H24" s="218"/>
      <c r="I24" s="218"/>
      <c r="J24" s="7"/>
      <c r="K24" s="221" t="str">
        <f t="shared" si="0"/>
        <v/>
      </c>
      <c r="L24" s="7"/>
      <c r="M24" s="7"/>
      <c r="N24" s="7"/>
      <c r="O24" s="7"/>
      <c r="P24" s="7"/>
      <c r="Q24" s="7"/>
      <c r="R24" s="10"/>
      <c r="S24" s="7"/>
      <c r="T24" s="96"/>
      <c r="U24" s="96"/>
      <c r="V24" s="7"/>
      <c r="W24" s="7"/>
      <c r="X24" s="7"/>
      <c r="Y24" s="7"/>
    </row>
    <row r="25" spans="1:25" x14ac:dyDescent="0.5">
      <c r="A25" s="7"/>
      <c r="B25" s="218"/>
      <c r="C25" s="218"/>
      <c r="D25" s="218"/>
      <c r="E25" s="218"/>
      <c r="F25" s="218"/>
      <c r="G25" s="218"/>
      <c r="H25" s="218"/>
      <c r="I25" s="218"/>
      <c r="J25" s="7"/>
      <c r="K25" s="221" t="str">
        <f t="shared" si="0"/>
        <v/>
      </c>
      <c r="L25" s="7"/>
      <c r="M25" s="7"/>
      <c r="N25" s="7"/>
      <c r="O25" s="7"/>
      <c r="P25" s="7"/>
      <c r="Q25" s="7"/>
      <c r="R25" s="10"/>
      <c r="S25" s="7"/>
      <c r="T25" s="96"/>
      <c r="U25" s="96"/>
      <c r="V25" s="7"/>
      <c r="W25" s="7"/>
      <c r="X25" s="7"/>
      <c r="Y25" s="7"/>
    </row>
    <row r="26" spans="1:25" x14ac:dyDescent="0.5">
      <c r="A26" s="7"/>
      <c r="B26" s="218"/>
      <c r="C26" s="218"/>
      <c r="D26" s="218"/>
      <c r="E26" s="218"/>
      <c r="F26" s="218"/>
      <c r="G26" s="218"/>
      <c r="H26" s="218"/>
      <c r="I26" s="218"/>
      <c r="J26" s="7"/>
      <c r="K26" s="221" t="str">
        <f t="shared" si="0"/>
        <v/>
      </c>
      <c r="L26" s="7"/>
      <c r="M26" s="7"/>
      <c r="N26" s="7"/>
      <c r="O26" s="7"/>
      <c r="P26" s="7"/>
      <c r="Q26" s="7"/>
      <c r="R26" s="10"/>
      <c r="S26" s="7"/>
      <c r="T26" s="96"/>
      <c r="U26" s="96"/>
      <c r="V26" s="7"/>
      <c r="W26" s="7"/>
      <c r="X26" s="7"/>
      <c r="Y26" s="7"/>
    </row>
    <row r="27" spans="1:25" x14ac:dyDescent="0.5">
      <c r="A27" s="7"/>
      <c r="B27" s="218"/>
      <c r="C27" s="218"/>
      <c r="D27" s="218"/>
      <c r="E27" s="218"/>
      <c r="F27" s="218"/>
      <c r="G27" s="218"/>
      <c r="H27" s="218"/>
      <c r="I27" s="218"/>
      <c r="J27" s="7"/>
      <c r="K27" s="221" t="str">
        <f t="shared" si="0"/>
        <v/>
      </c>
      <c r="L27" s="7"/>
      <c r="M27" s="7"/>
      <c r="N27" s="7"/>
      <c r="O27" s="7"/>
      <c r="P27" s="7"/>
      <c r="Q27" s="7"/>
      <c r="R27" s="10"/>
      <c r="S27" s="7"/>
      <c r="T27" s="96"/>
      <c r="U27" s="96"/>
      <c r="V27" s="7"/>
      <c r="W27" s="7"/>
      <c r="X27" s="7"/>
      <c r="Y27" s="7"/>
    </row>
    <row r="28" spans="1:25" x14ac:dyDescent="0.5">
      <c r="A28" s="7"/>
      <c r="B28" s="218"/>
      <c r="C28" s="218"/>
      <c r="D28" s="218"/>
      <c r="E28" s="218"/>
      <c r="F28" s="218"/>
      <c r="G28" s="218"/>
      <c r="H28" s="218"/>
      <c r="I28" s="218"/>
      <c r="J28" s="7"/>
      <c r="K28" s="221" t="str">
        <f t="shared" si="0"/>
        <v/>
      </c>
      <c r="L28" s="7"/>
      <c r="M28" s="7"/>
      <c r="N28" s="7"/>
      <c r="O28" s="7"/>
      <c r="P28" s="7"/>
      <c r="Q28" s="7"/>
      <c r="R28" s="10"/>
      <c r="S28" s="7"/>
      <c r="T28" s="96"/>
      <c r="U28" s="96"/>
      <c r="V28" s="7"/>
      <c r="W28" s="7"/>
      <c r="X28" s="7"/>
      <c r="Y28" s="7"/>
    </row>
    <row r="29" spans="1:25" x14ac:dyDescent="0.5">
      <c r="A29" s="7"/>
      <c r="B29" s="218"/>
      <c r="C29" s="218"/>
      <c r="D29" s="218"/>
      <c r="E29" s="218"/>
      <c r="F29" s="218"/>
      <c r="G29" s="218"/>
      <c r="H29" s="218"/>
      <c r="I29" s="218"/>
      <c r="J29" s="7"/>
      <c r="K29" s="221" t="str">
        <f t="shared" si="0"/>
        <v/>
      </c>
      <c r="L29" s="7"/>
      <c r="M29" s="7"/>
      <c r="N29" s="7"/>
      <c r="O29" s="7"/>
      <c r="P29" s="7"/>
      <c r="Q29" s="7"/>
      <c r="R29" s="10"/>
      <c r="S29" s="7"/>
      <c r="T29" s="96"/>
      <c r="U29" s="96"/>
      <c r="V29" s="7"/>
      <c r="W29" s="7"/>
      <c r="X29" s="7"/>
      <c r="Y29" s="7"/>
    </row>
    <row r="30" spans="1:25" x14ac:dyDescent="0.5">
      <c r="A30" s="7"/>
      <c r="B30" s="218"/>
      <c r="C30" s="218"/>
      <c r="D30" s="218"/>
      <c r="E30" s="218"/>
      <c r="F30" s="218"/>
      <c r="G30" s="218"/>
      <c r="H30" s="218"/>
      <c r="I30" s="218"/>
      <c r="J30" s="7"/>
      <c r="K30" s="221" t="str">
        <f t="shared" si="0"/>
        <v/>
      </c>
      <c r="L30" s="7"/>
      <c r="M30" s="7"/>
      <c r="N30" s="7"/>
      <c r="O30" s="7"/>
      <c r="P30" s="7"/>
      <c r="Q30" s="7"/>
      <c r="R30" s="10"/>
      <c r="S30" s="7"/>
      <c r="T30" s="96"/>
      <c r="U30" s="96"/>
      <c r="V30" s="7"/>
      <c r="W30" s="7"/>
      <c r="X30" s="7"/>
      <c r="Y30" s="7"/>
    </row>
    <row r="31" spans="1:25" x14ac:dyDescent="0.5">
      <c r="A31" s="7"/>
      <c r="B31" s="218"/>
      <c r="C31" s="218"/>
      <c r="D31" s="218"/>
      <c r="E31" s="218"/>
      <c r="F31" s="218"/>
      <c r="G31" s="218"/>
      <c r="H31" s="218"/>
      <c r="I31" s="218"/>
      <c r="J31" s="7"/>
      <c r="K31" s="221" t="str">
        <f t="shared" si="0"/>
        <v/>
      </c>
      <c r="L31" s="7"/>
      <c r="M31" s="7"/>
      <c r="N31" s="7"/>
      <c r="O31" s="7"/>
      <c r="P31" s="7"/>
      <c r="Q31" s="7"/>
      <c r="R31" s="10"/>
      <c r="S31" s="7"/>
      <c r="T31" s="96"/>
      <c r="U31" s="96"/>
      <c r="V31" s="7"/>
      <c r="W31" s="7"/>
      <c r="X31" s="7"/>
      <c r="Y31" s="7"/>
    </row>
    <row r="32" spans="1:25" x14ac:dyDescent="0.5">
      <c r="A32" s="7"/>
      <c r="B32" s="218"/>
      <c r="C32" s="218"/>
      <c r="D32" s="218"/>
      <c r="E32" s="218"/>
      <c r="F32" s="218"/>
      <c r="G32" s="218"/>
      <c r="H32" s="218"/>
      <c r="I32" s="218"/>
      <c r="J32" s="7"/>
      <c r="K32" s="221" t="str">
        <f t="shared" si="0"/>
        <v/>
      </c>
      <c r="L32" s="7"/>
      <c r="M32" s="7"/>
      <c r="N32" s="7"/>
      <c r="O32" s="7"/>
      <c r="P32" s="7"/>
      <c r="Q32" s="7"/>
      <c r="R32" s="10"/>
      <c r="S32" s="7"/>
      <c r="T32" s="96"/>
      <c r="U32" s="96"/>
      <c r="V32" s="7"/>
      <c r="W32" s="7"/>
      <c r="X32" s="7"/>
      <c r="Y32" s="7"/>
    </row>
    <row r="33" spans="1:25" x14ac:dyDescent="0.5">
      <c r="A33" s="7"/>
      <c r="B33" s="218"/>
      <c r="C33" s="218"/>
      <c r="D33" s="218"/>
      <c r="E33" s="218"/>
      <c r="F33" s="218"/>
      <c r="G33" s="218"/>
      <c r="H33" s="218"/>
      <c r="I33" s="218"/>
      <c r="J33" s="7"/>
      <c r="K33" s="221" t="str">
        <f t="shared" si="0"/>
        <v/>
      </c>
      <c r="L33" s="7"/>
      <c r="M33" s="7"/>
      <c r="N33" s="7"/>
      <c r="O33" s="7"/>
      <c r="P33" s="7"/>
      <c r="Q33" s="7"/>
      <c r="R33" s="10"/>
      <c r="S33" s="7"/>
      <c r="T33" s="96"/>
      <c r="U33" s="96"/>
      <c r="V33" s="7"/>
      <c r="W33" s="7"/>
      <c r="X33" s="7"/>
      <c r="Y33" s="7"/>
    </row>
    <row r="34" spans="1:25" x14ac:dyDescent="0.5">
      <c r="A34" s="7"/>
      <c r="B34" s="218"/>
      <c r="C34" s="218"/>
      <c r="D34" s="218"/>
      <c r="E34" s="218"/>
      <c r="F34" s="218"/>
      <c r="G34" s="218"/>
      <c r="H34" s="218"/>
      <c r="I34" s="218"/>
      <c r="J34" s="7"/>
      <c r="K34" s="221" t="str">
        <f t="shared" si="0"/>
        <v/>
      </c>
      <c r="L34" s="7"/>
      <c r="M34" s="7"/>
      <c r="N34" s="7"/>
      <c r="O34" s="7"/>
      <c r="P34" s="7"/>
      <c r="Q34" s="7"/>
      <c r="R34" s="10"/>
      <c r="S34" s="7"/>
      <c r="T34" s="96"/>
      <c r="U34" s="96"/>
      <c r="V34" s="7"/>
      <c r="W34" s="7"/>
      <c r="X34" s="7"/>
    </row>
    <row r="35" spans="1:25" x14ac:dyDescent="0.5">
      <c r="A35" s="7"/>
      <c r="B35" s="11"/>
      <c r="C35" s="7"/>
      <c r="D35" s="7"/>
      <c r="E35" s="7"/>
      <c r="F35" s="7"/>
      <c r="G35" s="7"/>
      <c r="H35" s="7"/>
      <c r="I35" s="7"/>
      <c r="J35" s="7"/>
      <c r="K35" s="7"/>
      <c r="L35" s="7"/>
      <c r="M35" s="7"/>
      <c r="N35" s="7"/>
      <c r="O35" s="7"/>
      <c r="P35" s="7"/>
      <c r="Q35" s="7"/>
      <c r="R35" s="10"/>
      <c r="S35" s="7"/>
      <c r="T35" s="96"/>
      <c r="U35" s="96"/>
      <c r="V35" s="7"/>
      <c r="W35" s="7"/>
      <c r="X35" s="7"/>
    </row>
    <row r="36" spans="1:25" x14ac:dyDescent="0.5">
      <c r="A36" s="7"/>
      <c r="B36" s="11"/>
      <c r="C36" s="7"/>
      <c r="D36" s="7"/>
      <c r="E36" s="7"/>
      <c r="F36" s="7"/>
      <c r="G36" s="7"/>
      <c r="H36" s="7"/>
      <c r="I36" s="7"/>
      <c r="J36" s="7"/>
      <c r="K36" s="7"/>
      <c r="L36" s="7"/>
      <c r="M36" s="7"/>
      <c r="N36" s="7"/>
      <c r="O36" s="7"/>
      <c r="P36" s="7"/>
      <c r="Q36" s="7"/>
      <c r="R36" s="10"/>
      <c r="S36" s="7"/>
      <c r="T36" s="96"/>
      <c r="U36" s="96"/>
      <c r="V36" s="7"/>
      <c r="W36" s="7"/>
      <c r="X36" s="7"/>
    </row>
    <row r="37" spans="1:25" x14ac:dyDescent="0.5">
      <c r="A37" s="7"/>
      <c r="B37" s="11"/>
      <c r="C37" s="7"/>
      <c r="D37" s="7"/>
      <c r="E37" s="7"/>
      <c r="F37" s="7"/>
      <c r="G37" s="7"/>
      <c r="H37" s="7"/>
      <c r="I37" s="7"/>
      <c r="J37" s="7"/>
      <c r="K37" s="7"/>
      <c r="L37" s="7"/>
      <c r="M37" s="7"/>
      <c r="N37" s="7"/>
      <c r="O37" s="7"/>
      <c r="P37" s="7"/>
      <c r="Q37" s="7"/>
      <c r="R37" s="10"/>
      <c r="S37" s="7"/>
      <c r="T37" s="96"/>
      <c r="U37" s="96"/>
      <c r="V37" s="7"/>
      <c r="W37" s="7"/>
      <c r="X37" s="7"/>
    </row>
    <row r="38" spans="1:25" x14ac:dyDescent="0.5">
      <c r="A38" s="7"/>
      <c r="B38" s="12"/>
      <c r="C38" s="13"/>
      <c r="D38" s="13"/>
      <c r="E38" s="13"/>
      <c r="F38" s="13"/>
      <c r="G38" s="13"/>
      <c r="H38" s="13"/>
      <c r="I38" s="13"/>
      <c r="J38" s="13"/>
      <c r="K38" s="13"/>
      <c r="L38" s="13"/>
      <c r="M38" s="13"/>
      <c r="N38" s="13"/>
      <c r="O38" s="13"/>
      <c r="P38" s="13"/>
      <c r="Q38" s="13"/>
      <c r="R38" s="14"/>
      <c r="S38" s="7"/>
      <c r="T38" s="96"/>
      <c r="U38" s="96"/>
      <c r="V38" s="7"/>
      <c r="W38" s="7"/>
      <c r="X38" s="7"/>
    </row>
    <row r="39" spans="1:25" x14ac:dyDescent="0.5">
      <c r="A39" s="7"/>
      <c r="B39" s="7"/>
      <c r="C39" s="7"/>
      <c r="D39" s="7"/>
      <c r="E39" s="7"/>
      <c r="F39" s="7"/>
      <c r="G39" s="7"/>
      <c r="H39" s="7"/>
      <c r="I39" s="7"/>
      <c r="J39" s="7"/>
      <c r="K39" s="7"/>
      <c r="L39" s="7"/>
      <c r="M39" s="7"/>
      <c r="N39" s="7"/>
      <c r="O39" s="7"/>
      <c r="P39" s="7"/>
      <c r="Q39" s="7"/>
      <c r="R39" s="7"/>
      <c r="S39" s="96"/>
      <c r="T39" s="96"/>
      <c r="U39" s="7"/>
      <c r="V39" s="7"/>
      <c r="W39" s="7"/>
    </row>
    <row r="40" spans="1:25" x14ac:dyDescent="0.5">
      <c r="A40" s="7"/>
      <c r="B40" s="7"/>
      <c r="C40" s="7"/>
      <c r="D40" s="7"/>
      <c r="E40" s="7"/>
      <c r="F40" s="7"/>
      <c r="G40" s="7"/>
      <c r="H40" s="7"/>
      <c r="I40" s="7"/>
      <c r="J40" s="7"/>
      <c r="K40" s="7"/>
      <c r="L40" s="7"/>
      <c r="M40" s="7"/>
      <c r="N40" s="7"/>
      <c r="O40" s="7"/>
      <c r="P40" s="7"/>
      <c r="Q40" s="7"/>
      <c r="R40" s="7"/>
      <c r="S40" s="96"/>
      <c r="T40" s="96"/>
      <c r="U40" s="7"/>
      <c r="V40" s="7"/>
      <c r="W40" s="7"/>
    </row>
    <row r="41" spans="1:25" x14ac:dyDescent="0.5">
      <c r="A41" s="7"/>
      <c r="B41" s="7"/>
      <c r="C41" s="7"/>
      <c r="D41" s="7"/>
      <c r="E41" s="7"/>
      <c r="F41" s="7"/>
      <c r="G41" s="7"/>
      <c r="H41" s="7"/>
      <c r="I41" s="7"/>
      <c r="J41" s="7"/>
      <c r="K41" s="7"/>
      <c r="L41" s="7"/>
      <c r="M41" s="7"/>
      <c r="N41" s="7"/>
      <c r="O41" s="7"/>
      <c r="P41" s="7"/>
      <c r="Q41" s="7"/>
      <c r="R41" s="7"/>
      <c r="S41" s="96"/>
      <c r="T41" s="96"/>
      <c r="U41" s="7"/>
      <c r="V41" s="7"/>
      <c r="W41" s="7"/>
    </row>
    <row r="42" spans="1:25" x14ac:dyDescent="0.5">
      <c r="A42" s="7"/>
      <c r="B42" s="7"/>
      <c r="C42" s="7"/>
      <c r="D42" s="7"/>
      <c r="E42" s="7"/>
      <c r="F42" s="7"/>
      <c r="G42" s="7"/>
      <c r="H42" s="7"/>
      <c r="I42" s="7"/>
      <c r="J42" s="7"/>
      <c r="K42" s="7"/>
      <c r="L42" s="7"/>
      <c r="M42" s="7"/>
      <c r="N42" s="7"/>
      <c r="O42" s="7"/>
      <c r="P42" s="7"/>
      <c r="Q42" s="7"/>
      <c r="R42" s="7"/>
      <c r="S42" s="96"/>
      <c r="T42" s="96"/>
      <c r="U42" s="7"/>
      <c r="V42" s="7"/>
      <c r="W42" s="7"/>
    </row>
    <row r="43" spans="1:25" x14ac:dyDescent="0.5">
      <c r="A43" s="7"/>
      <c r="B43" s="7"/>
      <c r="C43" s="7"/>
      <c r="D43" s="7"/>
      <c r="E43" s="7"/>
      <c r="F43" s="7"/>
      <c r="G43" s="7"/>
      <c r="H43" s="7"/>
      <c r="I43" s="7"/>
      <c r="J43" s="7"/>
      <c r="K43" s="7"/>
      <c r="L43" s="7"/>
      <c r="M43" s="7"/>
      <c r="N43" s="7"/>
      <c r="O43" s="7"/>
      <c r="P43" s="7"/>
      <c r="Q43" s="7"/>
      <c r="R43" s="7"/>
      <c r="S43" s="96"/>
      <c r="T43" s="96"/>
      <c r="U43" s="7"/>
      <c r="V43" s="7"/>
      <c r="W43" s="7"/>
    </row>
    <row r="44" spans="1:25" x14ac:dyDescent="0.5">
      <c r="A44" s="7"/>
      <c r="B44" s="7"/>
      <c r="C44" s="7"/>
      <c r="D44" s="7"/>
      <c r="E44" s="7"/>
      <c r="F44" s="7"/>
      <c r="G44" s="7"/>
      <c r="H44" s="7"/>
      <c r="I44" s="7"/>
      <c r="J44" s="7"/>
      <c r="K44" s="7"/>
      <c r="L44" s="7"/>
      <c r="M44" s="7"/>
      <c r="N44" s="7"/>
      <c r="O44" s="7"/>
      <c r="P44" s="7"/>
      <c r="Q44" s="7"/>
      <c r="R44" s="7"/>
      <c r="S44" s="96"/>
      <c r="T44" s="96"/>
      <c r="U44" s="7"/>
      <c r="V44" s="7"/>
      <c r="W44" s="7"/>
    </row>
    <row r="45" spans="1:25" x14ac:dyDescent="0.5">
      <c r="A45" s="7"/>
      <c r="B45" s="7"/>
      <c r="C45" s="7"/>
      <c r="D45" s="7"/>
      <c r="E45" s="7"/>
      <c r="F45" s="7"/>
      <c r="G45" s="7"/>
      <c r="H45" s="7"/>
      <c r="I45" s="7"/>
      <c r="J45" s="7"/>
      <c r="K45" s="7"/>
      <c r="L45" s="7"/>
      <c r="M45" s="7"/>
      <c r="N45" s="7"/>
      <c r="O45" s="7"/>
      <c r="P45" s="7"/>
      <c r="Q45" s="7"/>
      <c r="R45" s="7"/>
      <c r="S45" s="96"/>
      <c r="T45" s="96"/>
      <c r="U45" s="7"/>
      <c r="V45" s="7"/>
      <c r="W45" s="7"/>
    </row>
    <row r="46" spans="1:25" x14ac:dyDescent="0.5">
      <c r="A46" s="7"/>
      <c r="B46" s="7"/>
      <c r="C46" s="7"/>
      <c r="D46" s="7"/>
      <c r="E46" s="7"/>
      <c r="F46" s="7"/>
      <c r="G46" s="7"/>
      <c r="H46" s="7"/>
      <c r="I46" s="7"/>
      <c r="J46" s="7"/>
      <c r="K46" s="7"/>
      <c r="L46" s="7"/>
      <c r="M46" s="7"/>
      <c r="N46" s="7"/>
      <c r="O46" s="7"/>
      <c r="P46" s="7"/>
      <c r="Q46" s="7"/>
      <c r="R46" s="7"/>
      <c r="S46" s="96"/>
      <c r="T46" s="96"/>
      <c r="U46" s="7"/>
      <c r="V46" s="7"/>
      <c r="W46" s="7"/>
    </row>
    <row r="47" spans="1:25" x14ac:dyDescent="0.5">
      <c r="A47" s="7"/>
      <c r="B47" s="7"/>
      <c r="C47" s="7"/>
      <c r="D47" s="7"/>
      <c r="E47" s="7"/>
      <c r="F47" s="7"/>
      <c r="G47" s="7"/>
      <c r="H47" s="7"/>
      <c r="I47" s="7"/>
      <c r="J47" s="7"/>
      <c r="K47" s="7"/>
      <c r="L47" s="7"/>
      <c r="M47" s="7"/>
      <c r="N47" s="7"/>
      <c r="O47" s="7"/>
      <c r="P47" s="7"/>
      <c r="Q47" s="7"/>
      <c r="R47" s="7"/>
      <c r="S47" s="96"/>
      <c r="T47" s="96"/>
      <c r="U47" s="7"/>
      <c r="V47" s="7"/>
      <c r="W47" s="7"/>
    </row>
    <row r="48" spans="1:25" x14ac:dyDescent="0.5">
      <c r="A48" s="7"/>
      <c r="B48" s="7"/>
      <c r="C48" s="7"/>
      <c r="D48" s="7"/>
      <c r="E48" s="7"/>
      <c r="F48" s="7"/>
      <c r="G48" s="7"/>
      <c r="H48" s="7"/>
      <c r="I48" s="7"/>
      <c r="J48" s="7"/>
      <c r="K48" s="7"/>
      <c r="L48" s="7"/>
      <c r="M48" s="7"/>
      <c r="N48" s="7"/>
      <c r="O48" s="7"/>
      <c r="P48" s="7"/>
      <c r="Q48" s="7"/>
      <c r="R48" s="7"/>
      <c r="S48" s="96"/>
      <c r="T48" s="96"/>
      <c r="U48" s="7"/>
      <c r="V48" s="7"/>
      <c r="W48" s="7"/>
    </row>
    <row r="49" spans="1:23" x14ac:dyDescent="0.5">
      <c r="A49" s="7"/>
      <c r="B49" s="7"/>
      <c r="C49" s="7"/>
      <c r="D49" s="7"/>
      <c r="E49" s="7"/>
      <c r="F49" s="7"/>
      <c r="G49" s="7"/>
      <c r="H49" s="7"/>
      <c r="I49" s="7"/>
      <c r="J49" s="7"/>
      <c r="K49" s="7"/>
      <c r="L49" s="7"/>
      <c r="M49" s="7"/>
      <c r="N49" s="7"/>
      <c r="O49" s="7"/>
      <c r="P49" s="7"/>
      <c r="Q49" s="7"/>
      <c r="R49" s="7"/>
      <c r="S49" s="96"/>
      <c r="T49" s="96"/>
      <c r="U49" s="7"/>
      <c r="V49" s="7"/>
      <c r="W49" s="7"/>
    </row>
    <row r="50" spans="1:23" x14ac:dyDescent="0.5">
      <c r="A50" s="7"/>
      <c r="B50" s="7"/>
      <c r="C50" s="7"/>
      <c r="D50" s="7"/>
      <c r="E50" s="7"/>
      <c r="F50" s="7"/>
      <c r="G50" s="7"/>
      <c r="H50" s="7"/>
      <c r="I50" s="7"/>
      <c r="J50" s="7"/>
      <c r="K50" s="7"/>
      <c r="L50" s="7"/>
      <c r="M50" s="7"/>
      <c r="N50" s="7"/>
      <c r="O50" s="7"/>
      <c r="P50" s="7"/>
      <c r="Q50" s="7"/>
      <c r="R50" s="7"/>
      <c r="S50" s="96"/>
    </row>
    <row r="51" spans="1:23" x14ac:dyDescent="0.5">
      <c r="A51" s="7"/>
      <c r="B51" s="7"/>
      <c r="C51" s="7"/>
      <c r="D51" s="7"/>
      <c r="E51" s="7"/>
      <c r="F51" s="7"/>
      <c r="G51" s="7"/>
      <c r="H51" s="7"/>
      <c r="I51" s="7"/>
      <c r="J51" s="7"/>
      <c r="K51" s="7"/>
      <c r="L51" s="7"/>
      <c r="M51" s="7"/>
      <c r="N51" s="7"/>
      <c r="O51" s="7"/>
      <c r="P51" s="7"/>
      <c r="Q51" s="7"/>
      <c r="R51" s="7"/>
      <c r="S51" s="96"/>
    </row>
    <row r="52" spans="1:23" x14ac:dyDescent="0.5">
      <c r="A52" s="7"/>
      <c r="B52" s="7"/>
      <c r="C52" s="7"/>
      <c r="D52" s="7"/>
      <c r="E52" s="7"/>
      <c r="F52" s="7"/>
      <c r="G52" s="7"/>
      <c r="H52" s="7"/>
      <c r="I52" s="7"/>
      <c r="J52" s="7"/>
      <c r="K52" s="7"/>
      <c r="L52" s="7"/>
      <c r="M52" s="7"/>
      <c r="N52" s="7"/>
      <c r="O52" s="7"/>
      <c r="P52" s="7"/>
      <c r="Q52" s="7"/>
      <c r="R52" s="7"/>
      <c r="S52" s="96"/>
    </row>
    <row r="53" spans="1:23" x14ac:dyDescent="0.5">
      <c r="A53" s="7"/>
      <c r="B53" s="7"/>
      <c r="C53" s="7"/>
      <c r="D53" s="7"/>
      <c r="E53" s="7"/>
      <c r="F53" s="7"/>
      <c r="G53" s="7"/>
      <c r="H53" s="7"/>
      <c r="I53" s="7"/>
      <c r="J53" s="7"/>
      <c r="K53" s="7"/>
      <c r="L53" s="7"/>
      <c r="M53" s="7"/>
      <c r="N53" s="7"/>
      <c r="O53" s="7"/>
      <c r="P53" s="7"/>
      <c r="Q53" s="7"/>
      <c r="R53" s="7"/>
      <c r="S53" s="96"/>
    </row>
    <row r="54" spans="1:23" x14ac:dyDescent="0.5">
      <c r="A54" s="7"/>
      <c r="B54" s="7"/>
      <c r="C54" s="7"/>
      <c r="D54" s="7"/>
      <c r="E54" s="7"/>
      <c r="F54" s="7"/>
      <c r="G54" s="7"/>
      <c r="H54" s="7"/>
      <c r="I54" s="7"/>
      <c r="J54" s="7"/>
      <c r="K54" s="7"/>
      <c r="L54" s="7"/>
      <c r="M54" s="7"/>
      <c r="N54" s="7"/>
      <c r="O54" s="7"/>
      <c r="P54" s="7"/>
      <c r="Q54" s="7"/>
      <c r="R54" s="7"/>
      <c r="S54" s="96"/>
    </row>
    <row r="55" spans="1:23" x14ac:dyDescent="0.5">
      <c r="A55" s="7"/>
      <c r="B55" s="7"/>
      <c r="C55" s="7"/>
      <c r="D55" s="7"/>
      <c r="E55" s="7"/>
      <c r="F55" s="7"/>
      <c r="G55" s="7"/>
      <c r="H55" s="7"/>
      <c r="I55" s="7"/>
      <c r="J55" s="7"/>
      <c r="K55" s="7"/>
      <c r="L55" s="7"/>
      <c r="M55" s="7"/>
      <c r="N55" s="7"/>
      <c r="O55" s="7"/>
      <c r="P55" s="7"/>
      <c r="Q55" s="7"/>
      <c r="R55" s="7"/>
      <c r="S55" s="96"/>
    </row>
    <row r="56" spans="1:23" x14ac:dyDescent="0.5">
      <c r="A56" s="7"/>
      <c r="B56" s="7"/>
      <c r="C56" s="7"/>
      <c r="D56" s="7"/>
      <c r="E56" s="7"/>
      <c r="F56" s="7"/>
      <c r="G56" s="7"/>
      <c r="H56" s="7"/>
      <c r="I56" s="7"/>
      <c r="J56" s="7"/>
      <c r="K56" s="7"/>
      <c r="L56" s="7"/>
      <c r="M56" s="7"/>
      <c r="N56" s="7"/>
      <c r="O56" s="7"/>
      <c r="P56" s="7"/>
      <c r="Q56" s="7"/>
      <c r="R56" s="7"/>
      <c r="S56" s="96"/>
    </row>
    <row r="57" spans="1:23" x14ac:dyDescent="0.5">
      <c r="A57" s="7"/>
      <c r="B57" s="7"/>
      <c r="C57" s="7"/>
      <c r="D57" s="7"/>
      <c r="E57" s="7"/>
      <c r="F57" s="7"/>
      <c r="G57" s="7"/>
      <c r="H57" s="7"/>
      <c r="I57" s="7"/>
      <c r="J57" s="7"/>
      <c r="K57" s="7"/>
      <c r="L57" s="7"/>
      <c r="M57" s="7"/>
      <c r="N57" s="7"/>
      <c r="O57" s="7"/>
      <c r="P57" s="7"/>
      <c r="Q57" s="7"/>
      <c r="R57" s="7"/>
      <c r="S57" s="96"/>
    </row>
    <row r="58" spans="1:23" x14ac:dyDescent="0.5">
      <c r="A58" s="7"/>
      <c r="B58" s="7"/>
      <c r="C58" s="7"/>
      <c r="D58" s="7"/>
      <c r="E58" s="7"/>
      <c r="F58" s="7"/>
      <c r="G58" s="7"/>
      <c r="H58" s="7"/>
      <c r="I58" s="7"/>
      <c r="J58" s="7"/>
      <c r="K58" s="7"/>
      <c r="L58" s="7"/>
      <c r="M58" s="7"/>
      <c r="N58" s="7"/>
      <c r="O58" s="7"/>
      <c r="P58" s="7"/>
      <c r="Q58" s="7"/>
      <c r="R58" s="7"/>
      <c r="S58" s="96"/>
    </row>
    <row r="59" spans="1:23" x14ac:dyDescent="0.5">
      <c r="A59" s="7"/>
      <c r="B59" s="7"/>
      <c r="C59" s="7"/>
      <c r="D59" s="7"/>
      <c r="E59" s="7"/>
      <c r="F59" s="7"/>
      <c r="G59" s="7"/>
      <c r="H59" s="7"/>
      <c r="I59" s="7"/>
      <c r="J59" s="7"/>
      <c r="K59" s="7"/>
      <c r="L59" s="7"/>
      <c r="M59" s="7"/>
      <c r="N59" s="7"/>
      <c r="O59" s="7"/>
      <c r="P59" s="7"/>
      <c r="Q59" s="7"/>
      <c r="R59" s="7"/>
      <c r="S59" s="96"/>
    </row>
    <row r="60" spans="1:23" x14ac:dyDescent="0.5">
      <c r="A60" s="7"/>
      <c r="B60" s="7"/>
      <c r="C60" s="7"/>
      <c r="D60" s="7"/>
      <c r="E60" s="7"/>
      <c r="F60" s="7"/>
      <c r="G60" s="7"/>
      <c r="H60" s="7"/>
      <c r="I60" s="7"/>
      <c r="J60" s="7"/>
      <c r="K60" s="7"/>
      <c r="L60" s="7"/>
      <c r="M60" s="7"/>
      <c r="N60" s="7"/>
      <c r="O60" s="7"/>
      <c r="P60" s="7"/>
      <c r="Q60" s="7"/>
      <c r="R60" s="7"/>
      <c r="S60" s="96"/>
    </row>
    <row r="61" spans="1:23" x14ac:dyDescent="0.5">
      <c r="A61" s="7"/>
      <c r="B61" s="7"/>
      <c r="C61" s="7"/>
      <c r="D61" s="7"/>
      <c r="E61" s="7"/>
      <c r="F61" s="7"/>
      <c r="G61" s="7"/>
      <c r="H61" s="7"/>
      <c r="I61" s="7"/>
      <c r="J61" s="7"/>
      <c r="K61" s="7"/>
      <c r="L61" s="7"/>
      <c r="M61" s="7"/>
      <c r="N61" s="7"/>
      <c r="O61" s="7"/>
      <c r="P61" s="7"/>
      <c r="Q61" s="7"/>
      <c r="R61" s="7"/>
      <c r="S61" s="96"/>
    </row>
    <row r="62" spans="1:23" x14ac:dyDescent="0.5">
      <c r="A62" s="7"/>
      <c r="B62" s="7"/>
      <c r="C62" s="7"/>
      <c r="D62" s="7"/>
      <c r="E62" s="7"/>
      <c r="F62" s="7"/>
      <c r="G62" s="7"/>
      <c r="H62" s="7"/>
      <c r="I62" s="7"/>
      <c r="J62" s="7"/>
      <c r="K62" s="7"/>
      <c r="L62" s="7"/>
      <c r="M62" s="7"/>
      <c r="N62" s="7"/>
      <c r="O62" s="7"/>
      <c r="P62" s="7"/>
      <c r="Q62" s="7"/>
      <c r="R62" s="7"/>
      <c r="S62" s="96"/>
    </row>
    <row r="63" spans="1:23" x14ac:dyDescent="0.5">
      <c r="A63" s="7"/>
      <c r="B63" s="7"/>
      <c r="C63" s="7"/>
      <c r="D63" s="7"/>
      <c r="E63" s="7"/>
      <c r="F63" s="7"/>
      <c r="G63" s="7"/>
      <c r="H63" s="7"/>
      <c r="I63" s="7"/>
      <c r="J63" s="7"/>
      <c r="K63" s="7"/>
      <c r="L63" s="7"/>
      <c r="M63" s="7"/>
      <c r="N63" s="7"/>
      <c r="O63" s="7"/>
      <c r="P63" s="7"/>
      <c r="Q63" s="7"/>
      <c r="R63" s="7"/>
      <c r="S63" s="96"/>
    </row>
    <row r="64" spans="1:23" x14ac:dyDescent="0.5">
      <c r="A64" s="7"/>
      <c r="B64" s="7"/>
      <c r="C64" s="7"/>
      <c r="D64" s="7"/>
      <c r="E64" s="7"/>
      <c r="F64" s="7"/>
      <c r="G64" s="7"/>
      <c r="H64" s="7"/>
      <c r="I64" s="7"/>
      <c r="J64" s="7"/>
      <c r="K64" s="7"/>
      <c r="L64" s="7"/>
      <c r="M64" s="7"/>
      <c r="N64" s="7"/>
      <c r="O64" s="7"/>
      <c r="P64" s="7"/>
      <c r="Q64" s="7"/>
      <c r="R64" s="7"/>
      <c r="S64" s="96"/>
    </row>
    <row r="65" spans="1:19" x14ac:dyDescent="0.5">
      <c r="A65" s="7"/>
      <c r="B65" s="7"/>
      <c r="C65" s="7"/>
      <c r="D65" s="7"/>
      <c r="E65" s="7"/>
      <c r="F65" s="7"/>
      <c r="G65" s="7"/>
      <c r="H65" s="7"/>
      <c r="I65" s="7"/>
      <c r="J65" s="7"/>
      <c r="K65" s="7"/>
      <c r="L65" s="7"/>
      <c r="M65" s="7"/>
      <c r="N65" s="7"/>
      <c r="O65" s="7"/>
      <c r="P65" s="7"/>
      <c r="Q65" s="7"/>
      <c r="R65" s="7"/>
      <c r="S65" s="96"/>
    </row>
    <row r="66" spans="1:19" x14ac:dyDescent="0.5">
      <c r="A66" s="7"/>
      <c r="B66" s="7"/>
      <c r="C66" s="7"/>
      <c r="D66" s="7"/>
      <c r="E66" s="7"/>
      <c r="F66" s="7"/>
      <c r="G66" s="7"/>
      <c r="H66" s="7"/>
      <c r="I66" s="7"/>
      <c r="J66" s="7"/>
      <c r="K66" s="7"/>
      <c r="L66" s="7"/>
      <c r="M66" s="7"/>
      <c r="N66" s="7"/>
      <c r="O66" s="7"/>
      <c r="P66" s="7"/>
      <c r="Q66" s="7"/>
      <c r="R66" s="7"/>
      <c r="S66" s="96"/>
    </row>
    <row r="67" spans="1:19" x14ac:dyDescent="0.5">
      <c r="A67" s="7"/>
      <c r="B67" s="7"/>
      <c r="C67" s="7"/>
      <c r="D67" s="7"/>
      <c r="E67" s="7"/>
      <c r="F67" s="7"/>
      <c r="G67" s="7"/>
      <c r="H67" s="7"/>
      <c r="I67" s="7"/>
      <c r="J67" s="7"/>
      <c r="K67" s="7"/>
      <c r="L67" s="7"/>
      <c r="M67" s="7"/>
      <c r="N67" s="7"/>
      <c r="O67" s="7"/>
      <c r="P67" s="7"/>
      <c r="Q67" s="7"/>
      <c r="R67" s="7"/>
      <c r="S67" s="96"/>
    </row>
    <row r="68" spans="1:19" x14ac:dyDescent="0.5">
      <c r="A68" s="7"/>
      <c r="B68" s="7"/>
      <c r="C68" s="7"/>
      <c r="D68" s="7"/>
      <c r="E68" s="7"/>
      <c r="F68" s="7"/>
      <c r="G68" s="7"/>
      <c r="H68" s="7"/>
      <c r="I68" s="7"/>
      <c r="J68" s="7"/>
      <c r="K68" s="7"/>
      <c r="L68" s="7"/>
      <c r="M68" s="7"/>
      <c r="N68" s="7"/>
      <c r="O68" s="7"/>
      <c r="P68" s="7"/>
      <c r="Q68" s="7"/>
      <c r="R68" s="7"/>
      <c r="S68" s="96"/>
    </row>
    <row r="69" spans="1:19" x14ac:dyDescent="0.5">
      <c r="A69" s="7"/>
      <c r="B69" s="7"/>
      <c r="C69" s="7"/>
      <c r="D69" s="7"/>
      <c r="E69" s="7"/>
      <c r="F69" s="7"/>
      <c r="G69" s="7"/>
      <c r="H69" s="7"/>
      <c r="I69" s="7"/>
      <c r="J69" s="7"/>
      <c r="K69" s="7"/>
      <c r="L69" s="7"/>
      <c r="M69" s="7"/>
      <c r="N69" s="7"/>
      <c r="O69" s="7"/>
      <c r="P69" s="7"/>
      <c r="Q69" s="7"/>
      <c r="R69" s="7"/>
      <c r="S69" s="96"/>
    </row>
    <row r="70" spans="1:19" x14ac:dyDescent="0.5">
      <c r="A70" s="7"/>
      <c r="B70" s="7"/>
      <c r="C70" s="7"/>
      <c r="D70" s="7"/>
      <c r="E70" s="7"/>
      <c r="F70" s="7"/>
      <c r="G70" s="7"/>
      <c r="H70" s="7"/>
      <c r="I70" s="7"/>
      <c r="J70" s="7"/>
      <c r="K70" s="7"/>
      <c r="L70" s="7"/>
      <c r="M70" s="7"/>
      <c r="N70" s="7"/>
      <c r="O70" s="7"/>
      <c r="P70" s="7"/>
      <c r="Q70" s="7"/>
      <c r="R70" s="7"/>
      <c r="S70" s="96"/>
    </row>
    <row r="71" spans="1:19" x14ac:dyDescent="0.5">
      <c r="A71" s="7"/>
      <c r="B71" s="7"/>
      <c r="C71" s="7"/>
      <c r="D71" s="7"/>
      <c r="E71" s="7"/>
      <c r="F71" s="7"/>
      <c r="G71" s="7"/>
      <c r="H71" s="7"/>
      <c r="I71" s="7"/>
      <c r="J71" s="7"/>
      <c r="K71" s="7"/>
      <c r="L71" s="7"/>
      <c r="M71" s="7"/>
      <c r="N71" s="7"/>
      <c r="O71" s="7"/>
      <c r="P71" s="7"/>
      <c r="Q71" s="7"/>
      <c r="R71" s="7"/>
      <c r="S71" s="96"/>
    </row>
    <row r="72" spans="1:19" x14ac:dyDescent="0.5">
      <c r="A72" s="7"/>
      <c r="B72" s="7"/>
      <c r="C72" s="7"/>
      <c r="D72" s="7"/>
      <c r="E72" s="7"/>
      <c r="F72" s="7"/>
      <c r="G72" s="7"/>
      <c r="H72" s="7"/>
      <c r="I72" s="7"/>
      <c r="J72" s="7"/>
      <c r="K72" s="7"/>
      <c r="L72" s="7"/>
      <c r="M72" s="7"/>
      <c r="N72" s="7"/>
      <c r="O72" s="7"/>
      <c r="P72" s="7"/>
      <c r="Q72" s="7"/>
      <c r="R72" s="7"/>
      <c r="S72" s="96"/>
    </row>
    <row r="73" spans="1:19" x14ac:dyDescent="0.5">
      <c r="A73" s="7"/>
      <c r="B73" s="7"/>
      <c r="C73" s="7"/>
      <c r="D73" s="7"/>
      <c r="E73" s="7"/>
      <c r="F73" s="7"/>
      <c r="G73" s="7"/>
      <c r="H73" s="7"/>
      <c r="I73" s="7"/>
      <c r="J73" s="7"/>
      <c r="K73" s="7"/>
      <c r="L73" s="7"/>
      <c r="M73" s="7"/>
      <c r="N73" s="7"/>
      <c r="O73" s="7"/>
      <c r="P73" s="7"/>
      <c r="Q73" s="7"/>
      <c r="R73" s="7"/>
      <c r="S73" s="96"/>
    </row>
    <row r="74" spans="1:19" x14ac:dyDescent="0.5">
      <c r="A74" s="7"/>
      <c r="B74" s="7"/>
      <c r="C74" s="7"/>
      <c r="D74" s="7"/>
      <c r="E74" s="7"/>
      <c r="F74" s="7"/>
      <c r="G74" s="7"/>
      <c r="H74" s="7"/>
      <c r="I74" s="7"/>
      <c r="J74" s="7"/>
      <c r="K74" s="7"/>
      <c r="L74" s="7"/>
      <c r="M74" s="7"/>
      <c r="N74" s="7"/>
      <c r="O74" s="7"/>
      <c r="P74" s="7"/>
      <c r="Q74" s="7"/>
      <c r="R74" s="7"/>
      <c r="S74" s="96"/>
    </row>
    <row r="75" spans="1:19" x14ac:dyDescent="0.5">
      <c r="A75" s="7"/>
      <c r="B75" s="7"/>
      <c r="C75" s="7"/>
      <c r="D75" s="7"/>
      <c r="E75" s="7"/>
      <c r="F75" s="7"/>
      <c r="G75" s="7"/>
      <c r="H75" s="7"/>
      <c r="I75" s="7"/>
      <c r="J75" s="7"/>
      <c r="K75" s="7"/>
      <c r="L75" s="7"/>
      <c r="M75" s="7"/>
      <c r="N75" s="7"/>
      <c r="O75" s="7"/>
      <c r="P75" s="7"/>
      <c r="Q75" s="7"/>
      <c r="R75" s="7"/>
      <c r="S75" s="96"/>
    </row>
    <row r="76" spans="1:19" x14ac:dyDescent="0.5">
      <c r="A76" s="7"/>
      <c r="B76" s="7"/>
      <c r="C76" s="7"/>
      <c r="D76" s="7"/>
      <c r="E76" s="7"/>
      <c r="F76" s="7"/>
      <c r="G76" s="7"/>
      <c r="H76" s="7"/>
      <c r="I76" s="7"/>
      <c r="J76" s="7"/>
      <c r="K76" s="7"/>
      <c r="L76" s="7"/>
      <c r="M76" s="7"/>
      <c r="N76" s="7"/>
      <c r="O76" s="7"/>
      <c r="P76" s="7"/>
      <c r="Q76" s="7"/>
      <c r="R76" s="7"/>
      <c r="S76" s="96"/>
    </row>
    <row r="77" spans="1:19" x14ac:dyDescent="0.5">
      <c r="A77" s="7"/>
      <c r="B77" s="7"/>
      <c r="C77" s="7"/>
      <c r="D77" s="7"/>
      <c r="E77" s="7"/>
      <c r="F77" s="7"/>
      <c r="G77" s="7"/>
      <c r="H77" s="7"/>
      <c r="I77" s="7"/>
      <c r="J77" s="7"/>
      <c r="K77" s="7"/>
      <c r="L77" s="7"/>
      <c r="M77" s="7"/>
      <c r="N77" s="7"/>
      <c r="O77" s="7"/>
      <c r="P77" s="7"/>
      <c r="Q77" s="7"/>
      <c r="R77" s="7"/>
      <c r="S77" s="96"/>
    </row>
    <row r="78" spans="1:19" x14ac:dyDescent="0.5">
      <c r="A78" s="7"/>
      <c r="B78" s="7"/>
      <c r="C78" s="7"/>
      <c r="D78" s="7"/>
      <c r="E78" s="7"/>
      <c r="F78" s="7"/>
      <c r="G78" s="7"/>
      <c r="H78" s="7"/>
      <c r="I78" s="7"/>
      <c r="J78" s="7"/>
      <c r="K78" s="7"/>
      <c r="L78" s="7"/>
      <c r="M78" s="7"/>
      <c r="N78" s="7"/>
      <c r="O78" s="7"/>
      <c r="P78" s="7"/>
      <c r="Q78" s="7"/>
      <c r="R78" s="7"/>
      <c r="S78" s="96"/>
    </row>
    <row r="79" spans="1:19" x14ac:dyDescent="0.5">
      <c r="A79" s="7"/>
      <c r="B79" s="7"/>
      <c r="C79" s="7"/>
      <c r="D79" s="7"/>
      <c r="E79" s="7"/>
      <c r="F79" s="7"/>
      <c r="G79" s="7"/>
      <c r="H79" s="7"/>
      <c r="I79" s="7"/>
      <c r="J79" s="7"/>
      <c r="K79" s="7"/>
      <c r="L79" s="7"/>
      <c r="M79" s="7"/>
      <c r="N79" s="7"/>
      <c r="O79" s="7"/>
      <c r="P79" s="7"/>
      <c r="Q79" s="7"/>
      <c r="R79" s="7"/>
      <c r="S79" s="96"/>
    </row>
    <row r="80" spans="1:19" x14ac:dyDescent="0.5">
      <c r="A80" s="7"/>
      <c r="B80" s="7"/>
      <c r="C80" s="7"/>
      <c r="D80" s="7"/>
      <c r="E80" s="7"/>
      <c r="F80" s="7"/>
      <c r="G80" s="7"/>
      <c r="H80" s="7"/>
      <c r="I80" s="7"/>
      <c r="J80" s="7"/>
      <c r="K80" s="7"/>
      <c r="L80" s="7"/>
      <c r="M80" s="7"/>
      <c r="N80" s="7"/>
      <c r="O80" s="7"/>
      <c r="P80" s="7"/>
      <c r="Q80" s="7"/>
      <c r="R80" s="7"/>
      <c r="S80" s="96"/>
    </row>
    <row r="81" spans="1:19" x14ac:dyDescent="0.5">
      <c r="A81" s="7"/>
      <c r="B81" s="7"/>
      <c r="C81" s="7"/>
      <c r="D81" s="7"/>
      <c r="E81" s="7"/>
      <c r="F81" s="7"/>
      <c r="G81" s="7"/>
      <c r="H81" s="7"/>
      <c r="I81" s="7"/>
      <c r="J81" s="7"/>
      <c r="K81" s="7"/>
      <c r="L81" s="7"/>
      <c r="M81" s="7"/>
      <c r="N81" s="7"/>
      <c r="O81" s="7"/>
      <c r="P81" s="7"/>
      <c r="Q81" s="7"/>
      <c r="R81" s="7"/>
      <c r="S81" s="96"/>
    </row>
    <row r="82" spans="1:19" x14ac:dyDescent="0.5">
      <c r="A82" s="7"/>
      <c r="B82" s="7"/>
      <c r="C82" s="7"/>
      <c r="D82" s="7"/>
      <c r="E82" s="7"/>
      <c r="F82" s="7"/>
      <c r="G82" s="7"/>
      <c r="H82" s="7"/>
      <c r="I82" s="7"/>
      <c r="J82" s="7"/>
      <c r="K82" s="7"/>
      <c r="L82" s="7"/>
      <c r="M82" s="7"/>
      <c r="N82" s="7"/>
      <c r="O82" s="7"/>
      <c r="P82" s="7"/>
      <c r="Q82" s="7"/>
      <c r="R82" s="7"/>
      <c r="S82" s="96"/>
    </row>
    <row r="83" spans="1:19" x14ac:dyDescent="0.5">
      <c r="A83" s="7"/>
      <c r="B83" s="7"/>
      <c r="C83" s="7"/>
      <c r="D83" s="7"/>
      <c r="E83" s="7"/>
      <c r="F83" s="7"/>
      <c r="G83" s="7"/>
      <c r="H83" s="7"/>
      <c r="I83" s="7"/>
      <c r="J83" s="7"/>
      <c r="K83" s="7"/>
      <c r="L83" s="7"/>
      <c r="M83" s="7"/>
      <c r="N83" s="7"/>
      <c r="O83" s="7"/>
      <c r="P83" s="7"/>
      <c r="Q83" s="7"/>
      <c r="R83" s="7"/>
      <c r="S83" s="96"/>
    </row>
    <row r="84" spans="1:19" x14ac:dyDescent="0.5">
      <c r="A84" s="7"/>
      <c r="B84" s="7"/>
      <c r="C84" s="7"/>
      <c r="D84" s="7"/>
      <c r="E84" s="7"/>
      <c r="F84" s="7"/>
      <c r="G84" s="7"/>
      <c r="H84" s="7"/>
      <c r="I84" s="7"/>
      <c r="J84" s="7"/>
      <c r="K84" s="7"/>
      <c r="L84" s="7"/>
      <c r="M84" s="7"/>
      <c r="N84" s="7"/>
      <c r="O84" s="7"/>
      <c r="P84" s="7"/>
      <c r="Q84" s="7"/>
      <c r="R84" s="7"/>
      <c r="S84" s="96"/>
    </row>
    <row r="85" spans="1:19" x14ac:dyDescent="0.5">
      <c r="A85" s="7"/>
      <c r="B85" s="7"/>
      <c r="C85" s="7"/>
      <c r="D85" s="7"/>
      <c r="E85" s="7"/>
      <c r="F85" s="7"/>
      <c r="G85" s="7"/>
      <c r="H85" s="7"/>
      <c r="I85" s="7"/>
      <c r="J85" s="7"/>
      <c r="K85" s="7"/>
      <c r="L85" s="7"/>
      <c r="M85" s="7"/>
      <c r="N85" s="7"/>
      <c r="O85" s="7"/>
      <c r="P85" s="7"/>
      <c r="Q85" s="7"/>
      <c r="R85" s="7"/>
      <c r="S85" s="96"/>
    </row>
    <row r="86" spans="1:19" x14ac:dyDescent="0.5">
      <c r="A86" s="7"/>
      <c r="B86" s="7"/>
      <c r="C86" s="7"/>
      <c r="D86" s="7"/>
      <c r="E86" s="7"/>
      <c r="F86" s="7"/>
      <c r="G86" s="7"/>
      <c r="H86" s="7"/>
      <c r="I86" s="7"/>
      <c r="J86" s="7"/>
      <c r="K86" s="7"/>
      <c r="L86" s="7"/>
      <c r="M86" s="7"/>
      <c r="N86" s="7"/>
      <c r="O86" s="7"/>
      <c r="P86" s="7"/>
      <c r="Q86" s="7"/>
      <c r="R86" s="7"/>
      <c r="S86" s="96"/>
    </row>
    <row r="87" spans="1:19" x14ac:dyDescent="0.5">
      <c r="A87" s="7"/>
      <c r="B87" s="7"/>
      <c r="C87" s="7"/>
      <c r="D87" s="7"/>
      <c r="E87" s="7"/>
      <c r="F87" s="7"/>
      <c r="G87" s="7"/>
      <c r="H87" s="7"/>
      <c r="I87" s="7"/>
      <c r="J87" s="7"/>
      <c r="K87" s="7"/>
      <c r="L87" s="7"/>
      <c r="M87" s="7"/>
      <c r="N87" s="7"/>
      <c r="O87" s="7"/>
      <c r="P87" s="7"/>
      <c r="Q87" s="7"/>
      <c r="R87" s="7"/>
      <c r="S87" s="96"/>
    </row>
    <row r="88" spans="1:19" x14ac:dyDescent="0.5">
      <c r="A88" s="7"/>
      <c r="B88" s="7"/>
      <c r="C88" s="7"/>
      <c r="D88" s="7"/>
      <c r="E88" s="7"/>
      <c r="F88" s="7"/>
      <c r="G88" s="7"/>
      <c r="H88" s="7"/>
      <c r="I88" s="7"/>
      <c r="J88" s="7"/>
      <c r="K88" s="7"/>
      <c r="L88" s="7"/>
      <c r="M88" s="7"/>
      <c r="N88" s="7"/>
      <c r="O88" s="7"/>
      <c r="P88" s="7"/>
      <c r="Q88" s="7"/>
      <c r="R88" s="7"/>
      <c r="S88" s="96"/>
    </row>
    <row r="89" spans="1:19" x14ac:dyDescent="0.5">
      <c r="A89" s="7"/>
      <c r="B89" s="7"/>
      <c r="C89" s="7"/>
      <c r="D89" s="7"/>
      <c r="E89" s="7"/>
      <c r="F89" s="7"/>
      <c r="G89" s="7"/>
      <c r="H89" s="7"/>
      <c r="I89" s="7"/>
      <c r="J89" s="7"/>
      <c r="K89" s="7"/>
      <c r="L89" s="7"/>
      <c r="M89" s="7"/>
      <c r="N89" s="7"/>
      <c r="O89" s="7"/>
      <c r="P89" s="7"/>
      <c r="Q89" s="7"/>
      <c r="R89" s="7"/>
      <c r="S89" s="96"/>
    </row>
    <row r="90" spans="1:19" x14ac:dyDescent="0.5">
      <c r="A90" s="7"/>
      <c r="B90" s="7"/>
      <c r="C90" s="7"/>
      <c r="D90" s="7"/>
      <c r="E90" s="7"/>
      <c r="F90" s="7"/>
      <c r="G90" s="7"/>
      <c r="H90" s="7"/>
      <c r="I90" s="7"/>
      <c r="J90" s="7"/>
      <c r="K90" s="7"/>
      <c r="L90" s="7"/>
      <c r="M90" s="7"/>
      <c r="N90" s="7"/>
      <c r="O90" s="7"/>
      <c r="P90" s="7"/>
      <c r="Q90" s="7"/>
      <c r="R90" s="7"/>
      <c r="S90" s="96"/>
    </row>
    <row r="91" spans="1:19" x14ac:dyDescent="0.5">
      <c r="A91" s="7"/>
      <c r="B91" s="7"/>
      <c r="C91" s="7"/>
      <c r="D91" s="7"/>
      <c r="E91" s="7"/>
      <c r="F91" s="7"/>
      <c r="G91" s="7"/>
      <c r="H91" s="7"/>
      <c r="I91" s="7"/>
      <c r="J91" s="7"/>
      <c r="K91" s="7"/>
      <c r="L91" s="7"/>
      <c r="M91" s="7"/>
      <c r="N91" s="7"/>
      <c r="O91" s="7"/>
      <c r="P91" s="7"/>
      <c r="Q91" s="7"/>
      <c r="R91" s="7"/>
      <c r="S91" s="96"/>
    </row>
    <row r="92" spans="1:19" x14ac:dyDescent="0.5">
      <c r="A92" s="7"/>
      <c r="B92" s="7"/>
      <c r="C92" s="7"/>
      <c r="D92" s="7"/>
      <c r="E92" s="7"/>
      <c r="F92" s="7"/>
      <c r="G92" s="7"/>
      <c r="H92" s="7"/>
      <c r="I92" s="7"/>
      <c r="J92" s="7"/>
      <c r="K92" s="7"/>
      <c r="L92" s="7"/>
      <c r="M92" s="7"/>
      <c r="N92" s="7"/>
      <c r="O92" s="7"/>
      <c r="P92" s="7"/>
      <c r="Q92" s="7"/>
      <c r="R92" s="7"/>
      <c r="S92" s="96"/>
    </row>
    <row r="93" spans="1:19" x14ac:dyDescent="0.5">
      <c r="A93" s="7"/>
      <c r="B93" s="7"/>
      <c r="C93" s="7"/>
      <c r="D93" s="7"/>
      <c r="E93" s="7"/>
      <c r="F93" s="7"/>
      <c r="G93" s="7"/>
      <c r="H93" s="7"/>
      <c r="I93" s="7"/>
      <c r="J93" s="7"/>
      <c r="K93" s="7"/>
      <c r="L93" s="7"/>
      <c r="M93" s="7"/>
      <c r="N93" s="7"/>
      <c r="O93" s="7"/>
      <c r="P93" s="7"/>
      <c r="Q93" s="7"/>
      <c r="R93" s="7"/>
      <c r="S93" s="96"/>
    </row>
    <row r="94" spans="1:19" x14ac:dyDescent="0.5">
      <c r="A94" s="7"/>
      <c r="B94" s="7"/>
      <c r="C94" s="7"/>
      <c r="D94" s="7"/>
      <c r="E94" s="7"/>
      <c r="F94" s="7"/>
      <c r="G94" s="7"/>
      <c r="H94" s="7"/>
      <c r="I94" s="7"/>
      <c r="J94" s="7"/>
      <c r="K94" s="7"/>
      <c r="L94" s="7"/>
      <c r="M94" s="7"/>
      <c r="N94" s="7"/>
      <c r="O94" s="7"/>
      <c r="P94" s="7"/>
      <c r="Q94" s="7"/>
      <c r="R94" s="7"/>
      <c r="S94" s="96"/>
    </row>
    <row r="95" spans="1:19" x14ac:dyDescent="0.5">
      <c r="A95" s="7"/>
      <c r="B95" s="7"/>
      <c r="C95" s="7"/>
      <c r="D95" s="7"/>
      <c r="E95" s="7"/>
      <c r="F95" s="7"/>
      <c r="G95" s="7"/>
      <c r="H95" s="7"/>
      <c r="I95" s="7"/>
      <c r="J95" s="7"/>
      <c r="K95" s="7"/>
      <c r="L95" s="7"/>
      <c r="M95" s="7"/>
      <c r="N95" s="7"/>
      <c r="O95" s="7"/>
      <c r="P95" s="7"/>
      <c r="Q95" s="7"/>
      <c r="R95" s="7"/>
      <c r="S95" s="96"/>
    </row>
  </sheetData>
  <sheetProtection sheet="1" formatColumns="0" formatRows="0" selectLockedCells="1"/>
  <mergeCells count="3">
    <mergeCell ref="D3:P3"/>
    <mergeCell ref="C1:L1"/>
    <mergeCell ref="C10:L10"/>
  </mergeCells>
  <conditionalFormatting sqref="M8:P8 D8:I8">
    <cfRule type="expression" dxfId="622" priority="10">
      <formula>IF(AND(D8&lt;&gt;"",COUNTIF($D8:$P8,D8)&gt;1),TRUE(),FALSE())</formula>
    </cfRule>
  </conditionalFormatting>
  <conditionalFormatting sqref="L8">
    <cfRule type="expression" dxfId="621" priority="9">
      <formula>IF(AND(L8&lt;&gt;"",COUNTIF($D8:$P8,L8)&gt;1),TRUE(),FALSE())</formula>
    </cfRule>
  </conditionalFormatting>
  <conditionalFormatting sqref="K8">
    <cfRule type="expression" dxfId="620" priority="8">
      <formula>IF(AND(K8&lt;&gt;"",COUNTIF($D8:$P8,K8)&gt;1),TRUE(),FALSE())</formula>
    </cfRule>
  </conditionalFormatting>
  <conditionalFormatting sqref="J8">
    <cfRule type="expression" dxfId="619" priority="7">
      <formula>IF(AND(J8&lt;&gt;"",COUNTIF($D8:$P8,J8)&gt;1),TRUE(),FALSE())</formula>
    </cfRule>
  </conditionalFormatting>
  <conditionalFormatting sqref="B13:B34">
    <cfRule type="expression" dxfId="618" priority="4">
      <formula>B13="NoTill"</formula>
    </cfRule>
    <cfRule type="expression" dxfId="617" priority="6">
      <formula>IF(NOT(ISBLANK(B13)),IFERROR(IF(MATCH(B13,$C$8:$P$8,0)&gt;0,FALSE(),TRUE()),TRUE()),FALSE())</formula>
    </cfRule>
  </conditionalFormatting>
  <conditionalFormatting sqref="D4:P4">
    <cfRule type="expression" dxfId="616" priority="5">
      <formula>AND(ISBLANK(D4),D8&lt;&gt;"")</formula>
    </cfRule>
  </conditionalFormatting>
  <conditionalFormatting sqref="C4">
    <cfRule type="expression" dxfId="615" priority="1">
      <formula>AND($C$4="Reduced (b39)",COUNTIF($D$4:$P$4,"Conventional (h6)")&gt;0,COUNTIF($D$4:$P$4,"No/Zero Tillage (b38)")&gt;0)</formula>
    </cfRule>
    <cfRule type="expression" dxfId="614" priority="2">
      <formula>AND($C$4="Conventional (h6)",COUNTIF($D$4:$P$4,"No/Zero Tillage (b38)")&gt;0,COUNTIF($D$4:$P$4,"Reduced (b39)")&gt;0)</formula>
    </cfRule>
    <cfRule type="expression" dxfId="613" priority="3">
      <formula>AND($C$4="No/Zero Tillage (b38)",COUNTIF($D$4:$P$4,"Conventional (h6)")&gt;0,COUNTIF($D$4:$P$4,"Reduced (b39)")&gt;0)</formula>
    </cfRule>
  </conditionalFormatting>
  <dataValidations count="5">
    <dataValidation type="custom" allowBlank="1" showInputMessage="1" showErrorMessage="1" error="Name already used." prompt="Record a short memorable name for this tillage practice. Try to keep it to 10 characters or less." sqref="D8:P8" xr:uid="{07A17BB9-524B-40E9-AF00-830BE8557FF1}">
      <formula1>IF(COUNTIF($D8:$P8,D8)&gt;1,FALSE(),TRUE())</formula1>
    </dataValidation>
    <dataValidation type="list" allowBlank="1" showInputMessage="1" showErrorMessage="1" sqref="D4:P4" xr:uid="{8491EC9E-799B-4C00-85DD-CB5368AF95D4}">
      <formula1>Till.Code</formula1>
    </dataValidation>
    <dataValidation type="list" allowBlank="1" showInputMessage="1" showErrorMessage="1" sqref="B13:B34" xr:uid="{382C8E1F-C763-4C56-B3DA-B4A5357F51D6}">
      <formula1>_xlfn.ANCHORARRAY($T$2)</formula1>
    </dataValidation>
    <dataValidation type="list" allowBlank="1" showInputMessage="1" showErrorMessage="1" sqref="C4" xr:uid="{41C09376-4A90-4FD7-BBB7-7125DA073036}">
      <formula1>Till.Code.Base</formula1>
    </dataValidation>
    <dataValidation type="list" allowBlank="1" showInputMessage="1" sqref="D13:D34" xr:uid="{1E432EE5-400D-4BA6-BB18-F865B50D493F}">
      <formula1>Till.Other</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F244E26-3E1E-4857-B3F6-31C07D2FC9B9}">
          <x14:formula1>
            <xm:f>Prac.L!$A$2:$A$20</xm:f>
          </x14:formula1>
          <xm:sqref>C9:P9 C7:P7</xm:sqref>
        </x14:dataValidation>
        <x14:dataValidation type="list" allowBlank="1" showInputMessage="1" xr:uid="{6E344F00-D667-44FB-9C6F-AE72A1C6538A}">
          <x14:formula1>
            <xm:f>_xlfn.ANCHORARRAY(T.List!$B1)</xm:f>
          </x14:formula1>
          <xm:sqref>C13:C34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E4C32-F543-4ADA-917A-69913F91D572}">
  <sheetPr codeName="Sheet18">
    <tabColor theme="0" tint="-4.9989318521683403E-2"/>
  </sheetPr>
  <dimension ref="A1:L25"/>
  <sheetViews>
    <sheetView workbookViewId="0">
      <selection activeCell="E1" sqref="E1"/>
    </sheetView>
  </sheetViews>
  <sheetFormatPr defaultColWidth="8.8203125" defaultRowHeight="10.35" x14ac:dyDescent="0.35"/>
  <cols>
    <col min="1" max="1" width="7.17578125" style="4" bestFit="1" customWidth="1"/>
    <col min="2" max="2" width="11.17578125" style="4" customWidth="1"/>
    <col min="3" max="16384" width="8.8203125" style="4"/>
  </cols>
  <sheetData>
    <row r="1" spans="1:12" x14ac:dyDescent="0.35">
      <c r="A1" s="527" t="s">
        <v>4124</v>
      </c>
      <c r="B1" s="527" t="s">
        <v>4108</v>
      </c>
      <c r="C1" s="527" t="s">
        <v>4125</v>
      </c>
      <c r="E1" s="527" t="str" cm="1">
        <f t="array" ref="E1:L1">Tillage!B11:I11</f>
        <v>T.Level.Name</v>
      </c>
      <c r="F1" s="527" t="str">
        <v>T.Method</v>
      </c>
      <c r="G1" s="527" t="str">
        <v>T.Method.Other</v>
      </c>
      <c r="H1" s="527" t="str">
        <v>T.Depth</v>
      </c>
      <c r="I1" s="527" t="str">
        <v>T.Freq</v>
      </c>
      <c r="J1" s="527" t="str">
        <v>T.Strip.P</v>
      </c>
      <c r="K1" s="527" t="str">
        <v>T.Strip.WT</v>
      </c>
      <c r="L1" s="527" t="str">
        <v>T.Strip.WU</v>
      </c>
    </row>
    <row r="2" spans="1:12" x14ac:dyDescent="0.35">
      <c r="A2" s="4" t="str" cm="1">
        <f t="array" ref="A2">IFERROR(TRANSPOSE(_xlfn._xlws.FILTER(Tillage!C4:P4,Tillage!C4:P4&lt;&gt;"")),"")</f>
        <v/>
      </c>
      <c r="B2" s="4" t="str" cm="1">
        <f t="array" ref="B2">IFERROR(TRANSPOSE(_xlfn._xlws.FILTER(Tillage!C8:P8,Tillage!C4:P4&lt;&gt;"")),"")</f>
        <v/>
      </c>
      <c r="C2" s="4" t="str">
        <f>IF(OR(ISBLANK(A2),A2=""),"",INDEX(Till.Code1[Code],MATCH(A2,Till.Code1[Tillage Codes],0)))</f>
        <v/>
      </c>
      <c r="E2" s="4" t="str" cm="1">
        <f t="array" ref="E2">IFERROR(_xlfn._xlws.FILTER(Tillage!B13:I34,Tillage!B13:B34&lt;&gt;""),"")</f>
        <v/>
      </c>
    </row>
    <row r="3" spans="1:12" x14ac:dyDescent="0.35">
      <c r="C3" s="4" t="str">
        <f>IF(OR(ISBLANK(A3),A3=""),"",INDEX(Till.Code1[Code],MATCH(A3,Till.Code1[Tillage Codes],0)))</f>
        <v/>
      </c>
    </row>
    <row r="4" spans="1:12" x14ac:dyDescent="0.35">
      <c r="C4" s="4" t="str">
        <f>IF(OR(ISBLANK(A4),A4=""),"",INDEX(Till.Code1[Code],MATCH(A4,Till.Code1[Tillage Codes],0)))</f>
        <v/>
      </c>
    </row>
    <row r="5" spans="1:12" x14ac:dyDescent="0.35">
      <c r="C5" s="4" t="str">
        <f>IF(OR(ISBLANK(A5),A5=""),"",INDEX(Till.Code1[Code],MATCH(A5,Till.Code1[Tillage Codes],0)))</f>
        <v/>
      </c>
    </row>
    <row r="6" spans="1:12" x14ac:dyDescent="0.35">
      <c r="C6" s="4" t="str">
        <f>IF(OR(ISBLANK(A6),A6=""),"",INDEX(Till.Code1[Code],MATCH(A6,Till.Code1[Tillage Codes],0)))</f>
        <v/>
      </c>
    </row>
    <row r="7" spans="1:12" x14ac:dyDescent="0.35">
      <c r="C7" s="4" t="str">
        <f>IF(OR(ISBLANK(A7),A7=""),"",INDEX(Till.Code1[Code],MATCH(A7,Till.Code1[Tillage Codes],0)))</f>
        <v/>
      </c>
    </row>
    <row r="8" spans="1:12" x14ac:dyDescent="0.35">
      <c r="C8" s="4" t="str">
        <f>IF(OR(ISBLANK(A8),A8=""),"",INDEX(Till.Code1[Code],MATCH(A8,Till.Code1[Tillage Codes],0)))</f>
        <v/>
      </c>
    </row>
    <row r="9" spans="1:12" x14ac:dyDescent="0.35">
      <c r="C9" s="4" t="str">
        <f>IF(OR(ISBLANK(A9),A9=""),"",INDEX(Till.Code1[Code],MATCH(A9,Till.Code1[Tillage Codes],0)))</f>
        <v/>
      </c>
    </row>
    <row r="10" spans="1:12" x14ac:dyDescent="0.35">
      <c r="C10" s="4" t="str">
        <f>IF(OR(ISBLANK(A10),A10=""),"",INDEX(Till.Code1[Code],MATCH(A10,Till.Code1[Tillage Codes],0)))</f>
        <v/>
      </c>
    </row>
    <row r="11" spans="1:12" x14ac:dyDescent="0.35">
      <c r="C11" s="4" t="str">
        <f>IF(OR(ISBLANK(A11),A11=""),"",INDEX(Till.Code1[Code],MATCH(A11,Till.Code1[Tillage Codes],0)))</f>
        <v/>
      </c>
    </row>
    <row r="12" spans="1:12" x14ac:dyDescent="0.35">
      <c r="C12" s="4" t="str">
        <f>IF(OR(ISBLANK(A12),A12=""),"",INDEX(Till.Code1[Code],MATCH(A12,Till.Code1[Tillage Codes],0)))</f>
        <v/>
      </c>
    </row>
    <row r="13" spans="1:12" x14ac:dyDescent="0.35">
      <c r="C13" s="4" t="str">
        <f>IF(OR(ISBLANK(A13),A13=""),"",INDEX(Till.Code1[Code],MATCH(A13,Till.Code1[Tillage Codes],0)))</f>
        <v/>
      </c>
    </row>
    <row r="14" spans="1:12" x14ac:dyDescent="0.35">
      <c r="C14" s="4" t="str">
        <f>IF(OR(ISBLANK(A14),A14=""),"",INDEX(Till.Code1[Code],MATCH(A14,Till.Code1[Tillage Codes],0)))</f>
        <v/>
      </c>
    </row>
    <row r="15" spans="1:12" x14ac:dyDescent="0.35">
      <c r="C15" s="4" t="str">
        <f>IF(OR(ISBLANK(A15),A15=""),"",INDEX(Till.Code1[Code],MATCH(A15,Till.Code1[Tillage Codes],0)))</f>
        <v/>
      </c>
    </row>
    <row r="25" spans="10:10" x14ac:dyDescent="0.35">
      <c r="J25" s="3"/>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6ECC1-76AE-497C-90F9-931A159D9C1C}">
  <sheetPr codeName="Sheet20">
    <tabColor theme="0" tint="-4.9989318521683403E-2"/>
  </sheetPr>
  <dimension ref="A1:P32"/>
  <sheetViews>
    <sheetView workbookViewId="0">
      <selection activeCell="D8" sqref="D8"/>
    </sheetView>
  </sheetViews>
  <sheetFormatPr defaultColWidth="8.8203125" defaultRowHeight="10.35" x14ac:dyDescent="0.35"/>
  <cols>
    <col min="1" max="2" width="9" style="4" bestFit="1" customWidth="1"/>
    <col min="3" max="3" width="9" style="4" customWidth="1"/>
    <col min="4" max="4" width="8" style="4" customWidth="1"/>
    <col min="5" max="16384" width="8.8203125" style="4"/>
  </cols>
  <sheetData>
    <row r="1" spans="1:16" s="527" customFormat="1" x14ac:dyDescent="0.35">
      <c r="A1" s="527" t="s">
        <v>1400</v>
      </c>
      <c r="B1" s="527" t="s">
        <v>3555</v>
      </c>
      <c r="C1" s="527" t="s">
        <v>4126</v>
      </c>
      <c r="D1" s="527" t="str" cm="1">
        <f t="array" ref="D1">Plant!C12:C12</f>
        <v>P.Method</v>
      </c>
      <c r="E1" s="527" t="str" cm="1">
        <f t="array" ref="E1:P1">Plant!E12:P12</f>
        <v>Plant.Density</v>
      </c>
      <c r="F1" s="527" t="str">
        <v>Plant.Density.Unit</v>
      </c>
      <c r="G1" s="527" t="str">
        <v>Plant.Row</v>
      </c>
      <c r="H1" s="527" t="str">
        <v>Plant.Station</v>
      </c>
      <c r="I1" s="527" t="str">
        <v>Plant.Seeds</v>
      </c>
      <c r="J1" s="527" t="str">
        <v>Plant.Thin</v>
      </c>
      <c r="K1" s="527" t="str">
        <v>Plant.Tram.Row</v>
      </c>
      <c r="L1" s="527" t="str">
        <v>Plant.Tram.N</v>
      </c>
      <c r="M1" s="527" t="str">
        <v>Plant.Intercrop</v>
      </c>
      <c r="N1" s="527" t="str">
        <v>Plant.Block.Rows</v>
      </c>
      <c r="O1" s="527" t="str">
        <v>Plant.Block.Perc</v>
      </c>
      <c r="P1" s="527" t="str">
        <v>Plant.Block.Width</v>
      </c>
    </row>
    <row r="2" spans="1:16" x14ac:dyDescent="0.35">
      <c r="A2" s="4" t="str" cm="1">
        <f t="array" ref="A2">IFERROR(TRANSPOSE(_xlfn._xlws.FILTER(Plant!C3:AG3,Plant!C3:AG3&lt;&gt;"")),"")</f>
        <v/>
      </c>
      <c r="B2" s="4" t="str" cm="1">
        <f t="array" ref="B2">IFERROR(TRANSPOSE(_xlfn._xlws.FILTER(Plant!C5:AG5,Plant!C3:AG3&lt;&gt;"")),"")</f>
        <v/>
      </c>
      <c r="C2" s="4" t="str" cm="1">
        <f t="array" ref="C2">IFERROR(TRANSPOSE(_xlfn._xlws.FILTER(Plant!C7:AG7,Plant!C3:AG3&lt;&gt;"")),"")</f>
        <v/>
      </c>
      <c r="D2" s="4" t="str" cm="1">
        <f t="array" ref="D2">IF(OR(ISBLANK(B2),B2=""),"",IF(ISBLANK(B2),"",IFERROR(_xlfn._xlws.FILTER(Plant!C$14:C$45,Plant!B$14:B$45=B2),"")))</f>
        <v/>
      </c>
      <c r="E2" s="4" t="str" cm="1">
        <f t="array" ref="E2">IF(OR(ISBLANK(B2),B2=""),"",IFERROR(_xlfn._xlws.FILTER(Plant!E$14:P$45,Plant!B$14:B$45=B2),""))</f>
        <v/>
      </c>
    </row>
    <row r="3" spans="1:16" x14ac:dyDescent="0.35">
      <c r="D3" s="4" t="str" cm="1">
        <f t="array" ref="D3">IF(OR(ISBLANK(B3),B3=""),"",IF(ISBLANK(B3),"",IFERROR(_xlfn._xlws.FILTER(Plant!C$14:C$45,Plant!B$14:B$45=B3),"")))</f>
        <v/>
      </c>
      <c r="E3" s="4" t="str" cm="1">
        <f t="array" ref="E3">IF(OR(ISBLANK(B3),B3=""),"",IFERROR(_xlfn._xlws.FILTER(Plant!E$14:P$45,Plant!B$14:B$45=B3),""))</f>
        <v/>
      </c>
    </row>
    <row r="4" spans="1:16" x14ac:dyDescent="0.35">
      <c r="D4" s="4" t="str" cm="1">
        <f t="array" ref="D4">IF(OR(ISBLANK(B4),B4=""),"",IF(ISBLANK(B4),"",IFERROR(_xlfn._xlws.FILTER(Plant!C$14:C$45,Plant!B$14:B$45=B4),"")))</f>
        <v/>
      </c>
      <c r="E4" s="4" t="str" cm="1">
        <f t="array" ref="E4">IF(OR(ISBLANK(B4),B4=""),"",IFERROR(_xlfn._xlws.FILTER(Plant!E$14:P$45,Plant!B$14:B$45=B4),""))</f>
        <v/>
      </c>
    </row>
    <row r="5" spans="1:16" x14ac:dyDescent="0.35">
      <c r="D5" s="4" t="str" cm="1">
        <f t="array" ref="D5">IF(OR(ISBLANK(B5),B5=""),"",IF(ISBLANK(B5),"",IFERROR(_xlfn._xlws.FILTER(Plant!C$14:C$45,Plant!B$14:B$45=B5),"")))</f>
        <v/>
      </c>
      <c r="E5" s="4" t="str" cm="1">
        <f t="array" ref="E5">IF(OR(ISBLANK(B5),B5=""),"",IFERROR(_xlfn._xlws.FILTER(Plant!E$14:P$45,Plant!B$14:B$45=B5),""))</f>
        <v/>
      </c>
    </row>
    <row r="6" spans="1:16" x14ac:dyDescent="0.35">
      <c r="D6" s="4" t="str" cm="1">
        <f t="array" ref="D6">IF(OR(ISBLANK(B6),B6=""),"",IF(ISBLANK(B6),"",IFERROR(_xlfn._xlws.FILTER(Plant!C$14:C$45,Plant!B$14:B$45=B6),"")))</f>
        <v/>
      </c>
      <c r="E6" s="4" t="str" cm="1">
        <f t="array" ref="E6">IF(OR(ISBLANK(B6),B6=""),"",IFERROR(_xlfn._xlws.FILTER(Plant!E$14:P$45,Plant!B$14:B$45=B6),""))</f>
        <v/>
      </c>
    </row>
    <row r="7" spans="1:16" x14ac:dyDescent="0.35">
      <c r="D7" s="4" t="str" cm="1">
        <f t="array" ref="D7">IF(OR(ISBLANK(B7),B7=""),"",IF(ISBLANK(B7),"",IFERROR(_xlfn._xlws.FILTER(Plant!C$14:C$45,Plant!B$14:B$45=B7),"")))</f>
        <v/>
      </c>
      <c r="E7" s="4" t="str" cm="1">
        <f t="array" ref="E7">IF(OR(ISBLANK(B7),B7=""),"",IFERROR(_xlfn._xlws.FILTER(Plant!E$14:P$45,Plant!B$14:B$45=B7),""))</f>
        <v/>
      </c>
    </row>
    <row r="8" spans="1:16" x14ac:dyDescent="0.35">
      <c r="D8" s="4" t="str" cm="1">
        <f t="array" ref="D8">IF(OR(ISBLANK(B8),B8=""),"",IF(ISBLANK(B8),"",IFERROR(_xlfn._xlws.FILTER(Plant!C$14:C$45,Plant!B$14:B$45=B8),"")))</f>
        <v/>
      </c>
      <c r="E8" s="4" t="str" cm="1">
        <f t="array" ref="E8">IF(OR(ISBLANK(B8),B8=""),"",IFERROR(_xlfn._xlws.FILTER(Plant!E$14:P$45,Plant!B$14:B$45=B8),""))</f>
        <v/>
      </c>
    </row>
    <row r="9" spans="1:16" x14ac:dyDescent="0.35">
      <c r="D9" s="4" t="str" cm="1">
        <f t="array" ref="D9">IF(OR(ISBLANK(B9),B9=""),"",IF(ISBLANK(B9),"",IFERROR(_xlfn._xlws.FILTER(Plant!C$14:C$45,Plant!B$14:B$45=B9),"")))</f>
        <v/>
      </c>
      <c r="E9" s="4" t="str" cm="1">
        <f t="array" ref="E9">IF(OR(ISBLANK(B9),B9=""),"",IFERROR(_xlfn._xlws.FILTER(Plant!E$14:P$45,Plant!B$14:B$45=B9),""))</f>
        <v/>
      </c>
    </row>
    <row r="10" spans="1:16" x14ac:dyDescent="0.35">
      <c r="D10" s="4" t="str" cm="1">
        <f t="array" ref="D10">IF(OR(ISBLANK(B10),B10=""),"",IF(ISBLANK(B10),"",IFERROR(_xlfn._xlws.FILTER(Plant!C$14:C$45,Plant!B$14:B$45=B10),"")))</f>
        <v/>
      </c>
      <c r="E10" s="4" t="str" cm="1">
        <f t="array" ref="E10">IF(OR(ISBLANK(B10),B10=""),"",IFERROR(_xlfn._xlws.FILTER(Plant!E$14:P$45,Plant!B$14:B$45=B10),""))</f>
        <v/>
      </c>
    </row>
    <row r="11" spans="1:16" x14ac:dyDescent="0.35">
      <c r="D11" s="4" t="str" cm="1">
        <f t="array" ref="D11">IF(OR(ISBLANK(B11),B11=""),"",IF(ISBLANK(B11),"",IFERROR(_xlfn._xlws.FILTER(Plant!C$14:C$45,Plant!B$14:B$45=B11),"")))</f>
        <v/>
      </c>
      <c r="E11" s="4" t="str" cm="1">
        <f t="array" ref="E11">IF(OR(ISBLANK(B11),B11=""),"",IFERROR(_xlfn._xlws.FILTER(Plant!E$14:P$45,Plant!B$14:B$45=B11),""))</f>
        <v/>
      </c>
    </row>
    <row r="12" spans="1:16" x14ac:dyDescent="0.35">
      <c r="D12" s="4" t="str" cm="1">
        <f t="array" ref="D12">IF(OR(ISBLANK(B12),B12=""),"",IF(ISBLANK(B12),"",IFERROR(_xlfn._xlws.FILTER(Plant!C$14:C$45,Plant!B$14:B$45=B12),"")))</f>
        <v/>
      </c>
      <c r="E12" s="4" t="str" cm="1">
        <f t="array" ref="E12">IF(OR(ISBLANK(B12),B12=""),"",IFERROR(_xlfn._xlws.FILTER(Plant!E$14:P$45,Plant!B$14:B$45=B12),""))</f>
        <v/>
      </c>
    </row>
    <row r="13" spans="1:16" x14ac:dyDescent="0.35">
      <c r="D13" s="4" t="str" cm="1">
        <f t="array" ref="D13">IF(OR(ISBLANK(B13),B13=""),"",IF(ISBLANK(B13),"",IFERROR(_xlfn._xlws.FILTER(Plant!C$14:C$45,Plant!B$14:B$45=B13),"")))</f>
        <v/>
      </c>
      <c r="E13" s="4" t="str" cm="1">
        <f t="array" ref="E13">IF(OR(ISBLANK(B13),B13=""),"",IFERROR(_xlfn._xlws.FILTER(Plant!E$14:P$45,Plant!B$14:B$45=B13),""))</f>
        <v/>
      </c>
    </row>
    <row r="14" spans="1:16" x14ac:dyDescent="0.35">
      <c r="D14" s="4" t="str" cm="1">
        <f t="array" ref="D14">IF(OR(ISBLANK(B14),B14=""),"",IF(ISBLANK(B14),"",IFERROR(_xlfn._xlws.FILTER(Plant!C$14:C$45,Plant!B$14:B$45=B14),"")))</f>
        <v/>
      </c>
      <c r="E14" s="4" t="str" cm="1">
        <f t="array" ref="E14">IF(OR(ISBLANK(B14),B14=""),"",IFERROR(_xlfn._xlws.FILTER(Plant!E$14:P$45,Plant!B$14:B$45=B14),""))</f>
        <v/>
      </c>
    </row>
    <row r="15" spans="1:16" x14ac:dyDescent="0.35">
      <c r="D15" s="4" t="str" cm="1">
        <f t="array" ref="D15">IF(OR(ISBLANK(B15),B15=""),"",IF(ISBLANK(B15),"",IFERROR(_xlfn._xlws.FILTER(Plant!C$14:C$45,Plant!B$14:B$45=B15),"")))</f>
        <v/>
      </c>
      <c r="E15" s="4" t="str" cm="1">
        <f t="array" ref="E15">IF(OR(ISBLANK(B15),B15=""),"",IFERROR(_xlfn._xlws.FILTER(Plant!E$14:P$45,Plant!B$14:B$45=B15),""))</f>
        <v/>
      </c>
    </row>
    <row r="16" spans="1:16" x14ac:dyDescent="0.35">
      <c r="D16" s="4" t="str" cm="1">
        <f t="array" ref="D16">IF(OR(ISBLANK(B16),B16=""),"",IF(ISBLANK(B16),"",IFERROR(_xlfn._xlws.FILTER(Plant!C$14:C$45,Plant!B$14:B$45=B16),"")))</f>
        <v/>
      </c>
      <c r="E16" s="4" t="str" cm="1">
        <f t="array" ref="E16">IF(OR(ISBLANK(B16),B16=""),"",IFERROR(_xlfn._xlws.FILTER(Plant!E$14:P$45,Plant!B$14:B$45=B16),""))</f>
        <v/>
      </c>
    </row>
    <row r="17" spans="4:5" x14ac:dyDescent="0.35">
      <c r="D17" s="4" t="str" cm="1">
        <f t="array" ref="D17">IF(OR(ISBLANK(B17),B17=""),"",IF(ISBLANK(B17),"",IFERROR(_xlfn._xlws.FILTER(Plant!C$14:C$45,Plant!B$14:B$45=B17),"")))</f>
        <v/>
      </c>
      <c r="E17" s="4" t="str" cm="1">
        <f t="array" ref="E17">IF(OR(ISBLANK(B17),B17=""),"",IFERROR(_xlfn._xlws.FILTER(Plant!E$14:P$45,Plant!B$14:B$45=B17),""))</f>
        <v/>
      </c>
    </row>
    <row r="18" spans="4:5" x14ac:dyDescent="0.35">
      <c r="D18" s="4" t="str" cm="1">
        <f t="array" ref="D18">IF(OR(ISBLANK(B18),B18=""),"",IF(ISBLANK(B18),"",IFERROR(_xlfn._xlws.FILTER(Plant!C$14:C$45,Plant!B$14:B$45=B18),"")))</f>
        <v/>
      </c>
      <c r="E18" s="4" t="str" cm="1">
        <f t="array" ref="E18">IF(OR(ISBLANK(B18),B18=""),"",IFERROR(_xlfn._xlws.FILTER(Plant!E$14:P$45,Plant!B$14:B$45=B18),""))</f>
        <v/>
      </c>
    </row>
    <row r="19" spans="4:5" x14ac:dyDescent="0.35">
      <c r="D19" s="4" t="str" cm="1">
        <f t="array" ref="D19">IF(OR(ISBLANK(B19),B19=""),"",IF(ISBLANK(B19),"",IFERROR(_xlfn._xlws.FILTER(Plant!C$14:C$45,Plant!B$14:B$45=B19),"")))</f>
        <v/>
      </c>
      <c r="E19" s="4" t="str" cm="1">
        <f t="array" ref="E19">IF(OR(ISBLANK(B19),B19=""),"",IFERROR(_xlfn._xlws.FILTER(Plant!E$14:P$45,Plant!B$14:B$45=B19),""))</f>
        <v/>
      </c>
    </row>
    <row r="20" spans="4:5" x14ac:dyDescent="0.35">
      <c r="D20" s="4" t="str" cm="1">
        <f t="array" ref="D20">IF(OR(ISBLANK(B20),B20=""),"",IF(ISBLANK(B20),"",IFERROR(_xlfn._xlws.FILTER(Plant!C$14:C$45,Plant!B$14:B$45=B20),"")))</f>
        <v/>
      </c>
      <c r="E20" s="4" t="str" cm="1">
        <f t="array" ref="E20">IF(OR(ISBLANK(B20),B20=""),"",IFERROR(_xlfn._xlws.FILTER(Plant!E$14:P$45,Plant!B$14:B$45=B20),""))</f>
        <v/>
      </c>
    </row>
    <row r="21" spans="4:5" x14ac:dyDescent="0.35">
      <c r="D21" s="4" t="str" cm="1">
        <f t="array" ref="D21">IF(OR(ISBLANK(B21),B21=""),"",IF(ISBLANK(B21),"",IFERROR(_xlfn._xlws.FILTER(Plant!C$14:C$45,Plant!B$14:B$45=B21),"")))</f>
        <v/>
      </c>
      <c r="E21" s="4" t="str" cm="1">
        <f t="array" ref="E21">IF(OR(ISBLANK(B21),B21=""),"",IFERROR(_xlfn._xlws.FILTER(Plant!E$14:P$45,Plant!B$14:B$45=B21),""))</f>
        <v/>
      </c>
    </row>
    <row r="22" spans="4:5" x14ac:dyDescent="0.35">
      <c r="D22" s="4" t="str" cm="1">
        <f t="array" ref="D22">IF(OR(ISBLANK(B22),B22=""),"",IF(ISBLANK(B22),"",IFERROR(_xlfn._xlws.FILTER(Plant!C$14:C$45,Plant!B$14:B$45=B22),"")))</f>
        <v/>
      </c>
      <c r="E22" s="4" t="str" cm="1">
        <f t="array" ref="E22">IF(OR(ISBLANK(B22),B22=""),"",IFERROR(_xlfn._xlws.FILTER(Plant!E$14:P$45,Plant!B$14:B$45=B22),""))</f>
        <v/>
      </c>
    </row>
    <row r="23" spans="4:5" x14ac:dyDescent="0.35">
      <c r="D23" s="4" t="str" cm="1">
        <f t="array" ref="D23">IF(OR(ISBLANK(B23),B23=""),"",IF(ISBLANK(B23),"",IFERROR(_xlfn._xlws.FILTER(Plant!C$14:C$45,Plant!B$14:B$45=B23),"")))</f>
        <v/>
      </c>
      <c r="E23" s="4" t="str" cm="1">
        <f t="array" ref="E23">IF(OR(ISBLANK(B23),B23=""),"",IFERROR(_xlfn._xlws.FILTER(Plant!E$14:P$45,Plant!B$14:B$45=B23),""))</f>
        <v/>
      </c>
    </row>
    <row r="24" spans="4:5" x14ac:dyDescent="0.35">
      <c r="D24" s="4" t="str" cm="1">
        <f t="array" ref="D24">IF(OR(ISBLANK(B24),B24=""),"",IF(ISBLANK(B24),"",IFERROR(_xlfn._xlws.FILTER(Plant!C$14:C$45,Plant!B$14:B$45=B24),"")))</f>
        <v/>
      </c>
      <c r="E24" s="4" t="str" cm="1">
        <f t="array" ref="E24">IF(OR(ISBLANK(B24),B24=""),"",IFERROR(_xlfn._xlws.FILTER(Plant!E$14:P$45,Plant!B$14:B$45=B24),""))</f>
        <v/>
      </c>
    </row>
    <row r="25" spans="4:5" x14ac:dyDescent="0.35">
      <c r="D25" s="4" t="str" cm="1">
        <f t="array" ref="D25">IF(OR(ISBLANK(B25),B25=""),"",IF(ISBLANK(B25),"",IFERROR(_xlfn._xlws.FILTER(Plant!C$14:C$45,Plant!B$14:B$45=B25),"")))</f>
        <v/>
      </c>
      <c r="E25" s="4" t="str" cm="1">
        <f t="array" ref="E25">IF(OR(ISBLANK(B25),B25=""),"",IFERROR(_xlfn._xlws.FILTER(Plant!E$14:P$45,Plant!B$14:B$45=B25),""))</f>
        <v/>
      </c>
    </row>
    <row r="26" spans="4:5" x14ac:dyDescent="0.35">
      <c r="D26" s="4" t="str" cm="1">
        <f t="array" ref="D26">IF(OR(ISBLANK(B26),B26=""),"",IF(ISBLANK(B26),"",IFERROR(_xlfn._xlws.FILTER(Plant!C$14:C$45,Plant!B$14:B$45=B26),"")))</f>
        <v/>
      </c>
      <c r="E26" s="4" t="str" cm="1">
        <f t="array" ref="E26">IF(OR(ISBLANK(B26),B26=""),"",IFERROR(_xlfn._xlws.FILTER(Plant!E$14:P$45,Plant!B$14:B$45=B26),""))</f>
        <v/>
      </c>
    </row>
    <row r="27" spans="4:5" x14ac:dyDescent="0.35">
      <c r="D27" s="4" t="str" cm="1">
        <f t="array" ref="D27">IF(OR(ISBLANK(B27),B27=""),"",IF(ISBLANK(B27),"",IFERROR(_xlfn._xlws.FILTER(Plant!C$14:C$45,Plant!B$14:B$45=B27),"")))</f>
        <v/>
      </c>
      <c r="E27" s="4" t="str" cm="1">
        <f t="array" ref="E27">IF(OR(ISBLANK(B27),B27=""),"",IFERROR(_xlfn._xlws.FILTER(Plant!E$14:P$45,Plant!B$14:B$45=B27),""))</f>
        <v/>
      </c>
    </row>
    <row r="28" spans="4:5" x14ac:dyDescent="0.35">
      <c r="D28" s="4" t="str" cm="1">
        <f t="array" ref="D28">IF(OR(ISBLANK(B28),B28=""),"",IF(ISBLANK(B28),"",IFERROR(_xlfn._xlws.FILTER(Plant!C$14:C$45,Plant!B$14:B$45=B28),"")))</f>
        <v/>
      </c>
      <c r="E28" s="4" t="str" cm="1">
        <f t="array" ref="E28">IF(OR(ISBLANK(B28),B28=""),"",IFERROR(_xlfn._xlws.FILTER(Plant!E$14:P$45,Plant!B$14:B$45=B28),""))</f>
        <v/>
      </c>
    </row>
    <row r="29" spans="4:5" x14ac:dyDescent="0.35">
      <c r="D29" s="4" t="str" cm="1">
        <f t="array" ref="D29">IF(OR(ISBLANK(B29),B29=""),"",IF(ISBLANK(B29),"",IFERROR(_xlfn._xlws.FILTER(Plant!C$14:C$45,Plant!B$14:B$45=B29),"")))</f>
        <v/>
      </c>
      <c r="E29" s="4" t="str" cm="1">
        <f t="array" ref="E29">IF(OR(ISBLANK(B29),B29=""),"",IFERROR(_xlfn._xlws.FILTER(Plant!E$14:P$45,Plant!B$14:B$45=B29),""))</f>
        <v/>
      </c>
    </row>
    <row r="30" spans="4:5" x14ac:dyDescent="0.35">
      <c r="D30" s="4" t="str" cm="1">
        <f t="array" ref="D30">IF(OR(ISBLANK(B30),B30=""),"",IF(ISBLANK(B30),"",IFERROR(_xlfn._xlws.FILTER(Plant!C$14:C$45,Plant!B$14:B$45=B30),"")))</f>
        <v/>
      </c>
      <c r="E30" s="4" t="str" cm="1">
        <f t="array" ref="E30">IF(OR(ISBLANK(B30),B30=""),"",IFERROR(_xlfn._xlws.FILTER(Plant!E$14:P$45,Plant!B$14:B$45=B30),""))</f>
        <v/>
      </c>
    </row>
    <row r="31" spans="4:5" x14ac:dyDescent="0.35">
      <c r="D31" s="4" t="str" cm="1">
        <f t="array" ref="D31">IF(OR(ISBLANK(B31),B31=""),"",IF(ISBLANK(B31),"",IFERROR(_xlfn._xlws.FILTER(Plant!C$14:C$45,Plant!B$14:B$45=B31),"")))</f>
        <v/>
      </c>
      <c r="E31" s="4" t="str" cm="1">
        <f t="array" ref="E31">IF(OR(ISBLANK(B31),B31=""),"",IFERROR(_xlfn._xlws.FILTER(Plant!E$14:P$45,Plant!B$14:B$45=B31),""))</f>
        <v/>
      </c>
    </row>
    <row r="32" spans="4:5" x14ac:dyDescent="0.35">
      <c r="D32" s="4" t="str" cm="1">
        <f t="array" ref="D32">IF(OR(ISBLANK(B32),B32=""),"",IF(ISBLANK(B32),"",IFERROR(_xlfn._xlws.FILTER(Plant!C$14:C$45,Plant!B$14:B$45=B32),"")))</f>
        <v/>
      </c>
      <c r="E32" s="4" t="str" cm="1">
        <f t="array" ref="E32">IF(OR(ISBLANK(B32),B32=""),"",IFERROR(_xlfn._xlws.FILTER(Plant!E$14:P$45,Plant!B$14:B$45=B32),""))</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67005-F1D2-4CEE-AAFC-2D4823C7C351}">
  <sheetPr codeName="Sheet26">
    <tabColor theme="0" tint="-4.9989318521683403E-2"/>
  </sheetPr>
  <dimension ref="A1:BG33"/>
  <sheetViews>
    <sheetView showFormulas="1" topLeftCell="I1" workbookViewId="0">
      <selection activeCell="N11" sqref="N11"/>
    </sheetView>
  </sheetViews>
  <sheetFormatPr defaultColWidth="8.8203125" defaultRowHeight="10.35" x14ac:dyDescent="0.35"/>
  <cols>
    <col min="1" max="1" width="11.46875" style="4" bestFit="1" customWidth="1"/>
    <col min="2" max="11" width="8.8203125" style="4"/>
    <col min="12" max="12" width="10.8203125" style="4" bestFit="1" customWidth="1"/>
    <col min="13" max="14" width="10.8203125" style="4" customWidth="1"/>
    <col min="15" max="16384" width="8.8203125" style="4"/>
  </cols>
  <sheetData>
    <row r="1" spans="1:59" x14ac:dyDescent="0.35">
      <c r="A1" s="4" t="s">
        <v>4127</v>
      </c>
      <c r="B1" s="4" t="s">
        <v>4128</v>
      </c>
      <c r="C1" s="4" t="s">
        <v>4129</v>
      </c>
      <c r="D1" s="4" t="s">
        <v>4130</v>
      </c>
      <c r="E1" s="4" t="s">
        <v>4131</v>
      </c>
      <c r="F1" s="4" t="s">
        <v>4132</v>
      </c>
      <c r="G1" s="4" t="s">
        <v>4133</v>
      </c>
      <c r="H1" s="4" t="s">
        <v>4134</v>
      </c>
      <c r="I1" s="4" t="s">
        <v>4135</v>
      </c>
      <c r="J1" s="4" t="s">
        <v>4136</v>
      </c>
      <c r="K1" s="4" t="s">
        <v>4137</v>
      </c>
      <c r="L1" s="4" t="s">
        <v>4138</v>
      </c>
      <c r="M1" s="4" t="s">
        <v>4139</v>
      </c>
      <c r="N1" s="4" t="s">
        <v>4140</v>
      </c>
      <c r="O1" s="4" t="s">
        <v>4141</v>
      </c>
      <c r="P1" s="4" t="s">
        <v>4142</v>
      </c>
      <c r="Q1" s="4" t="s">
        <v>4143</v>
      </c>
      <c r="R1" s="4" t="s">
        <v>4144</v>
      </c>
      <c r="S1" s="4" t="s">
        <v>4145</v>
      </c>
      <c r="T1" s="4" t="s">
        <v>4146</v>
      </c>
      <c r="V1" s="4" t="str" cm="1">
        <f t="array" ref="V1:AI1">Fertilizer!B23:O23</f>
        <v>F.Name</v>
      </c>
      <c r="W1" s="4" t="str">
        <v>F.Category</v>
      </c>
      <c r="X1" s="4" t="str">
        <v>F.Type</v>
      </c>
      <c r="Y1" s="4" t="str">
        <v>F.NPK</v>
      </c>
      <c r="Z1" s="4" t="str">
        <v>F.Amount</v>
      </c>
      <c r="AA1" s="4" t="str">
        <v>F.Unit</v>
      </c>
      <c r="AB1" s="4" t="str">
        <v>F.Method</v>
      </c>
      <c r="AC1" s="4" t="str">
        <v>F.Source</v>
      </c>
      <c r="AD1" s="4" t="str">
        <v>F.Fate</v>
      </c>
      <c r="AE1" s="4" t="str">
        <v>F.Date</v>
      </c>
      <c r="AF1" s="4" t="str">
        <v>F.Date.Stage</v>
      </c>
      <c r="AG1" s="4" t="str">
        <v>F.Date.DAP</v>
      </c>
      <c r="AH1" s="4" t="str">
        <v>F.Date.DAE</v>
      </c>
      <c r="AI1" s="4" t="str">
        <v>F.Date.Text</v>
      </c>
      <c r="AK1" s="4" t="str" cm="1">
        <f t="array" ref="AK1:AW1">Fertilizer!B113:N113</f>
        <v>F.Type</v>
      </c>
      <c r="AL1" s="4" t="str">
        <v>F.DW</v>
      </c>
      <c r="AM1" s="4" t="str">
        <v>F.DM</v>
      </c>
      <c r="AN1" s="4" t="str">
        <v>F.OC</v>
      </c>
      <c r="AO1" s="4" t="str">
        <v>F.N</v>
      </c>
      <c r="AP1" s="4" t="str">
        <v>F.TN</v>
      </c>
      <c r="AQ1" s="4" t="str">
        <v>F.AN</v>
      </c>
      <c r="AR1" s="4" t="str">
        <v>F.CN</v>
      </c>
      <c r="AS1" s="4" t="str">
        <v>F.P</v>
      </c>
      <c r="AT1" s="4" t="str">
        <v>F.TP</v>
      </c>
      <c r="AU1" s="4" t="str">
        <v>F.AP</v>
      </c>
      <c r="AV1" s="4" t="str">
        <v>F.K</v>
      </c>
      <c r="AW1" s="4" t="str">
        <v>F.pH</v>
      </c>
      <c r="AX1" s="4" t="str" cm="1">
        <f t="array" ref="AX1:BG1">_xlfn._xlws.FILTER(Fertilizer!D139:N139,Fertilizer!D139:N139&lt;&gt;"")</f>
        <v>F.DM.Unit</v>
      </c>
      <c r="AY1" s="4" t="str">
        <v>F.OC.Unit</v>
      </c>
      <c r="AZ1" s="4" t="str">
        <v>F.N.Unit</v>
      </c>
      <c r="BA1" s="4" t="str">
        <v>F.TN.Unit</v>
      </c>
      <c r="BB1" s="4" t="str">
        <v>F.AN.Unit</v>
      </c>
      <c r="BC1" s="4" t="str">
        <v>F.P.Unit</v>
      </c>
      <c r="BD1" s="4" t="str">
        <v>F.TP.Unit</v>
      </c>
      <c r="BE1" s="4" t="str">
        <v>F.AP.Unit</v>
      </c>
      <c r="BF1" s="4" t="str">
        <v>F.K.Unit</v>
      </c>
      <c r="BG1" s="4" t="str">
        <v>F.pH.Method</v>
      </c>
    </row>
    <row r="2" spans="1:59" x14ac:dyDescent="0.35">
      <c r="A2" s="4" t="str" cm="1">
        <f t="array" ref="A2">TRANSPOSE(_xlfn._xlws.FILTER(Fertilizer!D7:AG7,Fertilizer!D7:AG7&lt;&gt;""))</f>
        <v>Base</v>
      </c>
      <c r="B2" s="4" cm="1">
        <f t="array" ref="B2:D2">TRANSPOSE(_xlfn._xlws.FILTER(Fertilizer!D11:AG13,Fertilizer!D7:AG7&lt;&gt;""))</f>
        <v>0</v>
      </c>
      <c r="C2" s="4" t="str">
        <v/>
      </c>
      <c r="D2" s="4" t="str">
        <v/>
      </c>
      <c r="E2" s="4" cm="1">
        <f t="array" ref="E2:I2">TRANSPOSE(_xlfn._xlws.FILTER(Fertilizer!D15:AG19,Fertilizer!D7:AG7&lt;&gt;""))</f>
        <v>0</v>
      </c>
      <c r="F2" s="4">
        <v>0</v>
      </c>
      <c r="G2" s="4">
        <v>0</v>
      </c>
      <c r="H2" s="4">
        <v>0</v>
      </c>
      <c r="I2" s="4">
        <v>0</v>
      </c>
      <c r="J2" s="4">
        <f>IF(COUNT(B2:G2)&gt;0,Fertilizer!$C$14,"")</f>
        <v>0</v>
      </c>
      <c r="K2" s="4">
        <f>IF(COUNT(B2:G2)&gt;0,Fertilizer!$C$20,"")</f>
        <v>0</v>
      </c>
      <c r="L2" s="4" t="str">
        <f>IF(E2="","",IF(E2&gt;0,"b17",""))</f>
        <v/>
      </c>
      <c r="M2" s="4" t="str">
        <f>IF((_xlfn.NUMBERVALUE(F2)+_xlfn.NUMBERVALUE(G2))&gt;0,"b21","")</f>
        <v/>
      </c>
      <c r="N2" s="4" t="str">
        <f>IF((_xlfn.NUMBERVALUE(H2)+_xlfn.NUMBERVALUE(I2))&gt;0,"b16","")</f>
        <v/>
      </c>
      <c r="O2" s="4" t="str" cm="1">
        <f t="array" ref="O2">IFERROR(IF(OR(LEN(_xlfn.UNIQUE(_xlfn._xlws.FILTER(Fertilizer!$D$26:$D$81,(Fertilizer!$B$26:$B$81=A2)*(Fertilizer!$D$26:$D$81="Urea (CH4N2O, 46-0-0)"))))&gt;0),"b23"),"")</f>
        <v/>
      </c>
      <c r="P2" s="4" t="str" cm="1">
        <f t="array" ref="P2">IFERROR(IF(OR(LEN(_xlfn.UNIQUE(_xlfn._xlws.FILTER(Fertilizer!$D$26:$D$81,(Fertilizer!$B$26:$B$81=$A2)*(Fertilizer!$C$26:$C$81="Compost"))))&gt;0),"b29"),"")</f>
        <v/>
      </c>
      <c r="Q2" s="4" t="str" cm="1">
        <f t="array" ref="Q2">IFERROR(IF(OR(LEN(_xlfn.UNIQUE(_xlfn._xlws.FILTER(Fertilizer!$C$26:$C$81,(Fertilizer!$B$26:$B$81=$A2)*(Fertilizer!$C$26:$C$81="Manure"))))&gt;0),"b30"),"")</f>
        <v/>
      </c>
      <c r="R2" s="4" t="str" cm="1">
        <f t="array" ref="R2">IFERROR(IF(OR(LEN(_xlfn.UNIQUE(_xlfn._xlws.FILTER(Fertilizer!$C$26:$C$81,(Fertilizer!$B$26:$B$81=$A2)*(Fertilizer!$C$26:$C$81="Biosolid"))))&gt;0),"b67"),"")</f>
        <v/>
      </c>
      <c r="S2" s="4" t="str" cm="1">
        <f t="array" ref="S2">IFERROR(IF(OR(LEN(_xlfn.UNIQUE(_xlfn._xlws.FILTER(Fertilizer!$C$26:$C$81,(Fertilizer!$B$26:$B$81=$A2)*(Fertilizer!$C$26:$C$81="MicroNutrient"))))&gt;0),"b64"),"")</f>
        <v/>
      </c>
      <c r="T2" s="4" t="str">
        <f>_xlfn.TEXTJOIN("-",TRUE,_xlfn._xlws.SORT(L2:S2))</f>
        <v/>
      </c>
      <c r="V2" s="4" t="str" cm="1">
        <f t="array" ref="V2">IFERROR(_xlfn._xlws.FILTER(Fertilizer!B26:O81,Fertilizer!B26:B81&lt;&gt;""),"")</f>
        <v/>
      </c>
      <c r="AK2" s="4" t="str" cm="1">
        <f t="array" ref="AK2">IFERROR(_xlfn._xlws.FILTER(Fertilizer!B115:N138,Fertilizer!B115:B138&lt;&gt;""),"")</f>
        <v/>
      </c>
      <c r="AX2" s="4" cm="1">
        <f t="array" ref="AX2:BG2">IF(ISBLANK(AK2),"",_xlfn._xlws.FILTER(Fertilizer!D$140:N$140,Fertilizer!D$139:N$139&lt;&gt;""))</f>
        <v>0</v>
      </c>
      <c r="AY2" s="4">
        <v>0</v>
      </c>
      <c r="AZ2" s="4">
        <v>0</v>
      </c>
      <c r="BA2" s="4">
        <v>0</v>
      </c>
      <c r="BB2" s="4">
        <v>0</v>
      </c>
      <c r="BC2" s="4">
        <v>0</v>
      </c>
      <c r="BD2" s="4">
        <v>0</v>
      </c>
      <c r="BE2" s="4">
        <v>0</v>
      </c>
      <c r="BF2" s="4">
        <v>0</v>
      </c>
      <c r="BG2" s="4">
        <v>0</v>
      </c>
    </row>
    <row r="3" spans="1:59" x14ac:dyDescent="0.35">
      <c r="J3" s="4" t="str">
        <f>IF(COUNT(B3:G3)&gt;0,Fertilizer!$C$14,"")</f>
        <v/>
      </c>
      <c r="K3" s="4" t="str">
        <f>IF(COUNT(B3:G3)&gt;0,Fertilizer!$C$20,"")</f>
        <v/>
      </c>
      <c r="L3" s="4" t="str">
        <f t="shared" ref="L3:L31" si="0">IF(E3="","",IF(E3&gt;0,"b17",""))</f>
        <v/>
      </c>
      <c r="M3" s="4" t="str">
        <f t="shared" ref="M3:M31" si="1">IF((_xlfn.NUMBERVALUE(F3)+_xlfn.NUMBERVALUE(G3))&gt;0,"b21","")</f>
        <v/>
      </c>
      <c r="N3" s="4" t="str">
        <f t="shared" ref="N3:N31" si="2">IF((_xlfn.NUMBERVALUE(H3)+_xlfn.NUMBERVALUE(I3))&gt;0,"b16","")</f>
        <v/>
      </c>
      <c r="O3" s="4" t="str" cm="1">
        <f t="array" ref="O3">IFERROR(IF(OR(LEN(_xlfn.UNIQUE(_xlfn._xlws.FILTER(Fertilizer!$D$26:$D$81,(Fertilizer!$B$26:$B$81=A3)*(Fertilizer!$D$26:$D$81="Urea (CH4N2O, 46-0-0)"))))&gt;0),"b23"),"")</f>
        <v/>
      </c>
      <c r="P3" s="4" t="str" cm="1">
        <f t="array" ref="P3">IFERROR(IF(OR(LEN(_xlfn.UNIQUE(_xlfn._xlws.FILTER(Fertilizer!$D$26:$D$81,(Fertilizer!$B$26:$B$81=$A3)*(Fertilizer!$C$26:$C$81="Compost"))))&gt;0),"b29"),"")</f>
        <v/>
      </c>
      <c r="Q3" s="4" t="str" cm="1">
        <f t="array" ref="Q3">IFERROR(IF(OR(LEN(_xlfn.UNIQUE(_xlfn._xlws.FILTER(Fertilizer!$C$26:$C$81,(Fertilizer!$B$26:$B$81=$A3)*(Fertilizer!$C$26:$C$81="Manure"))))&gt;0),"b30"),"")</f>
        <v/>
      </c>
      <c r="R3" s="4" t="str" cm="1">
        <f t="array" ref="R3">IFERROR(IF(OR(LEN(_xlfn.UNIQUE(_xlfn._xlws.FILTER(Fertilizer!$C$26:$C$81,(Fertilizer!$B$26:$B$81=$A3)*(Fertilizer!$C$26:$C$81="Biosolid"))))&gt;0),"b67"),"")</f>
        <v/>
      </c>
      <c r="S3" s="4" t="str" cm="1">
        <f t="array" ref="S3">IFERROR(IF(OR(LEN(_xlfn.UNIQUE(_xlfn._xlws.FILTER(Fertilizer!$C$26:$C$81,(Fertilizer!$B$26:$B$81=$A3)*(Fertilizer!$C$26:$C$81="MicroNutrient"))))&gt;0),"b64"),"")</f>
        <v/>
      </c>
      <c r="T3" s="4" t="str">
        <f t="shared" ref="T3:T31" si="3">_xlfn.TEXTJOIN("-",TRUE,_xlfn._xlws.SORT(L3:S3))</f>
        <v/>
      </c>
      <c r="AX3" s="4" t="str" cm="1">
        <f t="array" ref="AX3">IF(ISBLANK(AK3),"",_xlfn._xlws.FILTER(Fertilizer!D$140:N$140,Fertilizer!D$139:N$139&lt;&gt;""))</f>
        <v/>
      </c>
    </row>
    <row r="4" spans="1:59" x14ac:dyDescent="0.35">
      <c r="J4" s="4" t="str">
        <f>IF(COUNT(B4:G4)&gt;0,Fertilizer!$C$14,"")</f>
        <v/>
      </c>
      <c r="K4" s="4" t="str">
        <f>IF(COUNT(B4:G4)&gt;0,Fertilizer!$C$20,"")</f>
        <v/>
      </c>
      <c r="L4" s="4" t="str">
        <f t="shared" si="0"/>
        <v/>
      </c>
      <c r="M4" s="4" t="str">
        <f t="shared" si="1"/>
        <v/>
      </c>
      <c r="N4" s="4" t="str">
        <f t="shared" si="2"/>
        <v/>
      </c>
      <c r="O4" s="4" t="str" cm="1">
        <f t="array" ref="O4">IFERROR(IF(OR(LEN(_xlfn.UNIQUE(_xlfn._xlws.FILTER(Fertilizer!$D$26:$D$81,(Fertilizer!$B$26:$B$81=A4)*(Fertilizer!$D$26:$D$81="Urea (CH4N2O, 46-0-0)"))))&gt;0),"b23"),"")</f>
        <v/>
      </c>
      <c r="P4" s="4" t="str" cm="1">
        <f t="array" ref="P4">IFERROR(IF(OR(LEN(_xlfn.UNIQUE(_xlfn._xlws.FILTER(Fertilizer!$D$26:$D$81,(Fertilizer!$B$26:$B$81=$A4)*(Fertilizer!$C$26:$C$81="Compost"))))&gt;0),"b29"),"")</f>
        <v/>
      </c>
      <c r="Q4" s="4" t="str" cm="1">
        <f t="array" ref="Q4">IFERROR(IF(OR(LEN(_xlfn.UNIQUE(_xlfn._xlws.FILTER(Fertilizer!$C$26:$C$81,(Fertilizer!$B$26:$B$81=$A4)*(Fertilizer!$C$26:$C$81="Manure"))))&gt;0),"b30"),"")</f>
        <v/>
      </c>
      <c r="R4" s="4" t="str" cm="1">
        <f t="array" ref="R4">IFERROR(IF(OR(LEN(_xlfn.UNIQUE(_xlfn._xlws.FILTER(Fertilizer!$C$26:$C$81,(Fertilizer!$B$26:$B$81=$A4)*(Fertilizer!$C$26:$C$81="Biosolid"))))&gt;0),"b67"),"")</f>
        <v/>
      </c>
      <c r="S4" s="4" t="str" cm="1">
        <f t="array" ref="S4">IFERROR(IF(OR(LEN(_xlfn.UNIQUE(_xlfn._xlws.FILTER(Fertilizer!$C$26:$C$81,(Fertilizer!$B$26:$B$81=$A4)*(Fertilizer!$C$26:$C$81="MicroNutrient"))))&gt;0),"b64"),"")</f>
        <v/>
      </c>
      <c r="T4" s="4" t="str">
        <f t="shared" si="3"/>
        <v/>
      </c>
      <c r="AX4" s="4" t="str" cm="1">
        <f t="array" ref="AX4">IF(ISBLANK(AK4),"",_xlfn._xlws.FILTER(Fertilizer!D$140:N$140,Fertilizer!D$139:N$139&lt;&gt;""))</f>
        <v/>
      </c>
    </row>
    <row r="5" spans="1:59" x14ac:dyDescent="0.35">
      <c r="J5" s="4" t="str">
        <f>IF(COUNT(B5:G5)&gt;0,Fertilizer!$C$14,"")</f>
        <v/>
      </c>
      <c r="K5" s="4" t="str">
        <f>IF(COUNT(B5:G5)&gt;0,Fertilizer!$C$20,"")</f>
        <v/>
      </c>
      <c r="L5" s="4" t="str">
        <f t="shared" si="0"/>
        <v/>
      </c>
      <c r="M5" s="4" t="str">
        <f t="shared" si="1"/>
        <v/>
      </c>
      <c r="N5" s="4" t="str">
        <f t="shared" si="2"/>
        <v/>
      </c>
      <c r="O5" s="4" t="str" cm="1">
        <f t="array" ref="O5">IFERROR(IF(OR(LEN(_xlfn.UNIQUE(_xlfn._xlws.FILTER(Fertilizer!$D$26:$D$81,(Fertilizer!$B$26:$B$81=A5)*(Fertilizer!$D$26:$D$81="Urea (CH4N2O, 46-0-0)"))))&gt;0),"b23"),"")</f>
        <v/>
      </c>
      <c r="P5" s="4" t="str" cm="1">
        <f t="array" ref="P5">IFERROR(IF(OR(LEN(_xlfn.UNIQUE(_xlfn._xlws.FILTER(Fertilizer!$D$26:$D$81,(Fertilizer!$B$26:$B$81=$A5)*(Fertilizer!$C$26:$C$81="Compost"))))&gt;0),"b29"),"")</f>
        <v/>
      </c>
      <c r="Q5" s="4" t="str" cm="1">
        <f t="array" ref="Q5">IFERROR(IF(OR(LEN(_xlfn.UNIQUE(_xlfn._xlws.FILTER(Fertilizer!$C$26:$C$81,(Fertilizer!$B$26:$B$81=$A5)*(Fertilizer!$C$26:$C$81="Manure"))))&gt;0),"b30"),"")</f>
        <v/>
      </c>
      <c r="R5" s="4" t="str" cm="1">
        <f t="array" ref="R5">IFERROR(IF(OR(LEN(_xlfn.UNIQUE(_xlfn._xlws.FILTER(Fertilizer!$C$26:$C$81,(Fertilizer!$B$26:$B$81=$A5)*(Fertilizer!$C$26:$C$81="Biosolid"))))&gt;0),"b67"),"")</f>
        <v/>
      </c>
      <c r="S5" s="4" t="str" cm="1">
        <f t="array" ref="S5">IFERROR(IF(OR(LEN(_xlfn.UNIQUE(_xlfn._xlws.FILTER(Fertilizer!$C$26:$C$81,(Fertilizer!$B$26:$B$81=$A5)*(Fertilizer!$C$26:$C$81="MicroNutrient"))))&gt;0),"b64"),"")</f>
        <v/>
      </c>
      <c r="T5" s="4" t="str">
        <f t="shared" si="3"/>
        <v/>
      </c>
      <c r="AX5" s="4" t="str" cm="1">
        <f t="array" ref="AX5">IF(ISBLANK(AK5),"",_xlfn._xlws.FILTER(Fertilizer!D$140:N$140,Fertilizer!D$139:N$139&lt;&gt;""))</f>
        <v/>
      </c>
    </row>
    <row r="6" spans="1:59" x14ac:dyDescent="0.35">
      <c r="J6" s="4" t="str">
        <f>IF(COUNT(B6:G6)&gt;0,Fertilizer!$C$14,"")</f>
        <v/>
      </c>
      <c r="K6" s="4" t="str">
        <f>IF(COUNT(B6:G6)&gt;0,Fertilizer!$C$20,"")</f>
        <v/>
      </c>
      <c r="L6" s="4" t="str">
        <f t="shared" si="0"/>
        <v/>
      </c>
      <c r="M6" s="4" t="str">
        <f t="shared" si="1"/>
        <v/>
      </c>
      <c r="N6" s="4" t="str">
        <f t="shared" si="2"/>
        <v/>
      </c>
      <c r="O6" s="4" t="str" cm="1">
        <f t="array" ref="O6">IFERROR(IF(OR(LEN(_xlfn.UNIQUE(_xlfn._xlws.FILTER(Fertilizer!$D$26:$D$81,(Fertilizer!$B$26:$B$81=A6)*(Fertilizer!$D$26:$D$81="Urea (CH4N2O, 46-0-0)"))))&gt;0),"b23"),"")</f>
        <v/>
      </c>
      <c r="P6" s="4" t="str" cm="1">
        <f t="array" ref="P6">IFERROR(IF(OR(LEN(_xlfn.UNIQUE(_xlfn._xlws.FILTER(Fertilizer!$D$26:$D$81,(Fertilizer!$B$26:$B$81=$A6)*(Fertilizer!$C$26:$C$81="Compost"))))&gt;0),"b29"),"")</f>
        <v/>
      </c>
      <c r="Q6" s="4" t="str" cm="1">
        <f t="array" ref="Q6">IFERROR(IF(OR(LEN(_xlfn.UNIQUE(_xlfn._xlws.FILTER(Fertilizer!$C$26:$C$81,(Fertilizer!$B$26:$B$81=$A6)*(Fertilizer!$C$26:$C$81="Manure"))))&gt;0),"b30"),"")</f>
        <v/>
      </c>
      <c r="R6" s="4" t="str" cm="1">
        <f t="array" ref="R6">IFERROR(IF(OR(LEN(_xlfn.UNIQUE(_xlfn._xlws.FILTER(Fertilizer!$C$26:$C$81,(Fertilizer!$B$26:$B$81=$A6)*(Fertilizer!$C$26:$C$81="Biosolid"))))&gt;0),"b67"),"")</f>
        <v/>
      </c>
      <c r="S6" s="4" t="str" cm="1">
        <f t="array" ref="S6">IFERROR(IF(OR(LEN(_xlfn.UNIQUE(_xlfn._xlws.FILTER(Fertilizer!$C$26:$C$81,(Fertilizer!$B$26:$B$81=$A6)*(Fertilizer!$C$26:$C$81="MicroNutrient"))))&gt;0),"b64"),"")</f>
        <v/>
      </c>
      <c r="T6" s="4" t="str">
        <f t="shared" si="3"/>
        <v/>
      </c>
      <c r="AX6" s="4" t="str" cm="1">
        <f t="array" ref="AX6">IF(ISBLANK(AK6),"",_xlfn._xlws.FILTER(Fertilizer!D$140:N$140,Fertilizer!D$139:N$139&lt;&gt;""))</f>
        <v/>
      </c>
    </row>
    <row r="7" spans="1:59" x14ac:dyDescent="0.35">
      <c r="J7" s="4" t="str">
        <f>IF(COUNT(B7:G7)&gt;0,Fertilizer!$C$14,"")</f>
        <v/>
      </c>
      <c r="K7" s="4" t="str">
        <f>IF(COUNT(B7:G7)&gt;0,Fertilizer!$C$20,"")</f>
        <v/>
      </c>
      <c r="L7" s="4" t="str">
        <f t="shared" si="0"/>
        <v/>
      </c>
      <c r="M7" s="4" t="str">
        <f t="shared" si="1"/>
        <v/>
      </c>
      <c r="N7" s="4" t="str">
        <f t="shared" si="2"/>
        <v/>
      </c>
      <c r="O7" s="4" t="str" cm="1">
        <f t="array" ref="O7">IFERROR(IF(OR(LEN(_xlfn.UNIQUE(_xlfn._xlws.FILTER(Fertilizer!$D$26:$D$81,(Fertilizer!$B$26:$B$81=A7)*(Fertilizer!$D$26:$D$81="Urea (CH4N2O, 46-0-0)"))))&gt;0),"b23"),"")</f>
        <v/>
      </c>
      <c r="P7" s="4" t="str" cm="1">
        <f t="array" ref="P7">IFERROR(IF(OR(LEN(_xlfn.UNIQUE(_xlfn._xlws.FILTER(Fertilizer!$D$26:$D$81,(Fertilizer!$B$26:$B$81=$A7)*(Fertilizer!$C$26:$C$81="Compost"))))&gt;0),"b29"),"")</f>
        <v/>
      </c>
      <c r="Q7" s="4" t="str" cm="1">
        <f t="array" ref="Q7">IFERROR(IF(OR(LEN(_xlfn.UNIQUE(_xlfn._xlws.FILTER(Fertilizer!$C$26:$C$81,(Fertilizer!$B$26:$B$81=$A7)*(Fertilizer!$C$26:$C$81="Manure"))))&gt;0),"b30"),"")</f>
        <v/>
      </c>
      <c r="R7" s="4" t="str" cm="1">
        <f t="array" ref="R7">IFERROR(IF(OR(LEN(_xlfn.UNIQUE(_xlfn._xlws.FILTER(Fertilizer!$C$26:$C$81,(Fertilizer!$B$26:$B$81=$A7)*(Fertilizer!$C$26:$C$81="Biosolid"))))&gt;0),"b67"),"")</f>
        <v/>
      </c>
      <c r="S7" s="4" t="str" cm="1">
        <f t="array" ref="S7">IFERROR(IF(OR(LEN(_xlfn.UNIQUE(_xlfn._xlws.FILTER(Fertilizer!$C$26:$C$81,(Fertilizer!$B$26:$B$81=$A7)*(Fertilizer!$C$26:$C$81="MicroNutrient"))))&gt;0),"b64"),"")</f>
        <v/>
      </c>
      <c r="T7" s="4" t="str">
        <f t="shared" si="3"/>
        <v/>
      </c>
      <c r="AX7" s="4" t="str" cm="1">
        <f t="array" ref="AX7">IF(ISBLANK(AK7),"",_xlfn._xlws.FILTER(Fertilizer!D$140:N$140,Fertilizer!D$139:N$139&lt;&gt;""))</f>
        <v/>
      </c>
    </row>
    <row r="8" spans="1:59" x14ac:dyDescent="0.35">
      <c r="J8" s="4" t="str">
        <f>IF(COUNT(B8:G8)&gt;0,Fertilizer!$C$14,"")</f>
        <v/>
      </c>
      <c r="K8" s="4" t="str">
        <f>IF(COUNT(B8:G8)&gt;0,Fertilizer!$C$20,"")</f>
        <v/>
      </c>
      <c r="L8" s="4" t="str">
        <f t="shared" si="0"/>
        <v/>
      </c>
      <c r="M8" s="4" t="str">
        <f t="shared" si="1"/>
        <v/>
      </c>
      <c r="N8" s="4" t="str">
        <f t="shared" si="2"/>
        <v/>
      </c>
      <c r="O8" s="4" t="str" cm="1">
        <f t="array" ref="O8">IFERROR(IF(OR(LEN(_xlfn.UNIQUE(_xlfn._xlws.FILTER(Fertilizer!$D$26:$D$81,(Fertilizer!$B$26:$B$81=A8)*(Fertilizer!$D$26:$D$81="Urea (CH4N2O, 46-0-0)"))))&gt;0),"b23"),"")</f>
        <v/>
      </c>
      <c r="P8" s="4" t="str" cm="1">
        <f t="array" ref="P8">IFERROR(IF(OR(LEN(_xlfn.UNIQUE(_xlfn._xlws.FILTER(Fertilizer!$D$26:$D$81,(Fertilizer!$B$26:$B$81=$A8)*(Fertilizer!$C$26:$C$81="Compost"))))&gt;0),"b29"),"")</f>
        <v/>
      </c>
      <c r="Q8" s="4" t="str" cm="1">
        <f t="array" ref="Q8">IFERROR(IF(OR(LEN(_xlfn.UNIQUE(_xlfn._xlws.FILTER(Fertilizer!$C$26:$C$81,(Fertilizer!$B$26:$B$81=$A8)*(Fertilizer!$C$26:$C$81="Manure"))))&gt;0),"b30"),"")</f>
        <v/>
      </c>
      <c r="R8" s="4" t="str" cm="1">
        <f t="array" ref="R8">IFERROR(IF(OR(LEN(_xlfn.UNIQUE(_xlfn._xlws.FILTER(Fertilizer!$C$26:$C$81,(Fertilizer!$B$26:$B$81=$A8)*(Fertilizer!$C$26:$C$81="Biosolid"))))&gt;0),"b67"),"")</f>
        <v/>
      </c>
      <c r="S8" s="4" t="str" cm="1">
        <f t="array" ref="S8">IFERROR(IF(OR(LEN(_xlfn.UNIQUE(_xlfn._xlws.FILTER(Fertilizer!$C$26:$C$81,(Fertilizer!$B$26:$B$81=$A8)*(Fertilizer!$C$26:$C$81="MicroNutrient"))))&gt;0),"b64"),"")</f>
        <v/>
      </c>
      <c r="T8" s="4" t="str">
        <f t="shared" si="3"/>
        <v/>
      </c>
      <c r="AX8" s="4" t="str" cm="1">
        <f t="array" ref="AX8">IF(ISBLANK(AK8),"",_xlfn._xlws.FILTER(Fertilizer!D$140:N$140,Fertilizer!D$139:N$139&lt;&gt;""))</f>
        <v/>
      </c>
    </row>
    <row r="9" spans="1:59" x14ac:dyDescent="0.35">
      <c r="J9" s="4" t="str">
        <f>IF(COUNT(B9:G9)&gt;0,Fertilizer!$C$14,"")</f>
        <v/>
      </c>
      <c r="K9" s="4" t="str">
        <f>IF(COUNT(B9:G9)&gt;0,Fertilizer!$C$20,"")</f>
        <v/>
      </c>
      <c r="L9" s="4" t="str">
        <f t="shared" si="0"/>
        <v/>
      </c>
      <c r="M9" s="4" t="str">
        <f t="shared" si="1"/>
        <v/>
      </c>
      <c r="N9" s="4" t="str">
        <f t="shared" si="2"/>
        <v/>
      </c>
      <c r="O9" s="4" t="str" cm="1">
        <f t="array" ref="O9">IFERROR(IF(OR(LEN(_xlfn.UNIQUE(_xlfn._xlws.FILTER(Fertilizer!$D$26:$D$81,(Fertilizer!$B$26:$B$81=A9)*(Fertilizer!$D$26:$D$81="Urea (CH4N2O, 46-0-0)"))))&gt;0),"b23"),"")</f>
        <v/>
      </c>
      <c r="P9" s="4" t="str" cm="1">
        <f t="array" ref="P9">IFERROR(IF(OR(LEN(_xlfn.UNIQUE(_xlfn._xlws.FILTER(Fertilizer!$D$26:$D$81,(Fertilizer!$B$26:$B$81=$A9)*(Fertilizer!$C$26:$C$81="Compost"))))&gt;0),"b29"),"")</f>
        <v/>
      </c>
      <c r="Q9" s="4" t="str" cm="1">
        <f t="array" ref="Q9">IFERROR(IF(OR(LEN(_xlfn.UNIQUE(_xlfn._xlws.FILTER(Fertilizer!$C$26:$C$81,(Fertilizer!$B$26:$B$81=$A9)*(Fertilizer!$C$26:$C$81="Manure"))))&gt;0),"b30"),"")</f>
        <v/>
      </c>
      <c r="R9" s="4" t="str" cm="1">
        <f t="array" ref="R9">IFERROR(IF(OR(LEN(_xlfn.UNIQUE(_xlfn._xlws.FILTER(Fertilizer!$C$26:$C$81,(Fertilizer!$B$26:$B$81=$A9)*(Fertilizer!$C$26:$C$81="Biosolid"))))&gt;0),"b67"),"")</f>
        <v/>
      </c>
      <c r="S9" s="4" t="str" cm="1">
        <f t="array" ref="S9">IFERROR(IF(OR(LEN(_xlfn.UNIQUE(_xlfn._xlws.FILTER(Fertilizer!$C$26:$C$81,(Fertilizer!$B$26:$B$81=$A9)*(Fertilizer!$C$26:$C$81="MicroNutrient"))))&gt;0),"b64"),"")</f>
        <v/>
      </c>
      <c r="T9" s="4" t="str">
        <f t="shared" si="3"/>
        <v/>
      </c>
      <c r="AX9" s="4" t="str" cm="1">
        <f t="array" ref="AX9">IF(ISBLANK(AK9),"",_xlfn._xlws.FILTER(Fertilizer!D$140:N$140,Fertilizer!D$139:N$139&lt;&gt;""))</f>
        <v/>
      </c>
    </row>
    <row r="10" spans="1:59" x14ac:dyDescent="0.35">
      <c r="J10" s="4" t="str">
        <f>IF(COUNT(B10:G10)&gt;0,Fertilizer!$C$14,"")</f>
        <v/>
      </c>
      <c r="K10" s="4" t="str">
        <f>IF(COUNT(B10:G10)&gt;0,Fertilizer!$C$20,"")</f>
        <v/>
      </c>
      <c r="L10" s="4" t="str">
        <f t="shared" si="0"/>
        <v/>
      </c>
      <c r="M10" s="4" t="str">
        <f t="shared" si="1"/>
        <v/>
      </c>
      <c r="N10" s="4" t="str">
        <f t="shared" si="2"/>
        <v/>
      </c>
      <c r="O10" s="4" t="str" cm="1">
        <f t="array" ref="O10">IFERROR(IF(OR(LEN(_xlfn.UNIQUE(_xlfn._xlws.FILTER(Fertilizer!$D$26:$D$81,(Fertilizer!$B$26:$B$81=A10)*(Fertilizer!$D$26:$D$81="Urea (CH4N2O, 46-0-0)"))))&gt;0),"b23"),"")</f>
        <v/>
      </c>
      <c r="P10" s="4" t="str" cm="1">
        <f t="array" ref="P10">IFERROR(IF(OR(LEN(_xlfn.UNIQUE(_xlfn._xlws.FILTER(Fertilizer!$D$26:$D$81,(Fertilizer!$B$26:$B$81=$A10)*(Fertilizer!$C$26:$C$81="Compost"))))&gt;0),"b29"),"")</f>
        <v/>
      </c>
      <c r="Q10" s="4" t="str" cm="1">
        <f t="array" ref="Q10">IFERROR(IF(OR(LEN(_xlfn.UNIQUE(_xlfn._xlws.FILTER(Fertilizer!$C$26:$C$81,(Fertilizer!$B$26:$B$81=$A10)*(Fertilizer!$C$26:$C$81="Manure"))))&gt;0),"b30"),"")</f>
        <v/>
      </c>
      <c r="R10" s="4" t="str" cm="1">
        <f t="array" ref="R10">IFERROR(IF(OR(LEN(_xlfn.UNIQUE(_xlfn._xlws.FILTER(Fertilizer!$C$26:$C$81,(Fertilizer!$B$26:$B$81=$A10)*(Fertilizer!$C$26:$C$81="Biosolid"))))&gt;0),"b67"),"")</f>
        <v/>
      </c>
      <c r="S10" s="4" t="str" cm="1">
        <f t="array" ref="S10">IFERROR(IF(OR(LEN(_xlfn.UNIQUE(_xlfn._xlws.FILTER(Fertilizer!$C$26:$C$81,(Fertilizer!$B$26:$B$81=$A10)*(Fertilizer!$C$26:$C$81="MicroNutrient"))))&gt;0),"b64"),"")</f>
        <v/>
      </c>
      <c r="T10" s="4" t="str">
        <f t="shared" si="3"/>
        <v/>
      </c>
      <c r="AX10" s="4" t="str" cm="1">
        <f t="array" ref="AX10">IF(ISBLANK(AK10),"",_xlfn._xlws.FILTER(Fertilizer!D$140:N$140,Fertilizer!D$139:N$139&lt;&gt;""))</f>
        <v/>
      </c>
    </row>
    <row r="11" spans="1:59" x14ac:dyDescent="0.35">
      <c r="J11" s="4" t="str">
        <f>IF(COUNT(B11:G11)&gt;0,Fertilizer!$C$14,"")</f>
        <v/>
      </c>
      <c r="K11" s="4" t="str">
        <f>IF(COUNT(B11:G11)&gt;0,Fertilizer!$C$20,"")</f>
        <v/>
      </c>
      <c r="L11" s="4" t="str">
        <f t="shared" si="0"/>
        <v/>
      </c>
      <c r="M11" s="4" t="str">
        <f t="shared" si="1"/>
        <v/>
      </c>
      <c r="N11" s="4" t="str">
        <f t="shared" si="2"/>
        <v/>
      </c>
      <c r="O11" s="4" t="str" cm="1">
        <f t="array" ref="O11">IFERROR(IF(OR(LEN(_xlfn.UNIQUE(_xlfn._xlws.FILTER(Fertilizer!$D$26:$D$81,(Fertilizer!$B$26:$B$81=A11)*(Fertilizer!$D$26:$D$81="Urea (CH4N2O, 46-0-0)"))))&gt;0),"b23"),"")</f>
        <v/>
      </c>
      <c r="P11" s="4" t="str" cm="1">
        <f t="array" ref="P11">IFERROR(IF(OR(LEN(_xlfn.UNIQUE(_xlfn._xlws.FILTER(Fertilizer!$D$26:$D$81,(Fertilizer!$B$26:$B$81=$A11)*(Fertilizer!$C$26:$C$81="Compost"))))&gt;0),"b29"),"")</f>
        <v/>
      </c>
      <c r="Q11" s="4" t="str" cm="1">
        <f t="array" ref="Q11">IFERROR(IF(OR(LEN(_xlfn.UNIQUE(_xlfn._xlws.FILTER(Fertilizer!$C$26:$C$81,(Fertilizer!$B$26:$B$81=$A11)*(Fertilizer!$C$26:$C$81="Manure"))))&gt;0),"b30"),"")</f>
        <v/>
      </c>
      <c r="R11" s="4" t="str" cm="1">
        <f t="array" ref="R11">IFERROR(IF(OR(LEN(_xlfn.UNIQUE(_xlfn._xlws.FILTER(Fertilizer!$C$26:$C$81,(Fertilizer!$B$26:$B$81=$A11)*(Fertilizer!$C$26:$C$81="Biosolid"))))&gt;0),"b67"),"")</f>
        <v/>
      </c>
      <c r="S11" s="4" t="str" cm="1">
        <f t="array" ref="S11">IFERROR(IF(OR(LEN(_xlfn.UNIQUE(_xlfn._xlws.FILTER(Fertilizer!$C$26:$C$81,(Fertilizer!$B$26:$B$81=$A11)*(Fertilizer!$C$26:$C$81="MicroNutrient"))))&gt;0),"b64"),"")</f>
        <v/>
      </c>
      <c r="T11" s="4" t="str">
        <f t="shared" si="3"/>
        <v/>
      </c>
      <c r="AX11" s="4" t="str" cm="1">
        <f t="array" ref="AX11">IF(ISBLANK(AK11),"",_xlfn._xlws.FILTER(Fertilizer!D$140:N$140,Fertilizer!D$139:N$139&lt;&gt;""))</f>
        <v/>
      </c>
    </row>
    <row r="12" spans="1:59" x14ac:dyDescent="0.35">
      <c r="J12" s="4" t="str">
        <f>IF(COUNT(B12:G12)&gt;0,Fertilizer!$C$14,"")</f>
        <v/>
      </c>
      <c r="K12" s="4" t="str">
        <f>IF(COUNT(B12:G12)&gt;0,Fertilizer!$C$20,"")</f>
        <v/>
      </c>
      <c r="L12" s="4" t="str">
        <f t="shared" si="0"/>
        <v/>
      </c>
      <c r="M12" s="4" t="str">
        <f t="shared" si="1"/>
        <v/>
      </c>
      <c r="N12" s="4" t="str">
        <f t="shared" si="2"/>
        <v/>
      </c>
      <c r="O12" s="4" t="str" cm="1">
        <f t="array" ref="O12">IFERROR(IF(OR(LEN(_xlfn.UNIQUE(_xlfn._xlws.FILTER(Fertilizer!$D$26:$D$81,(Fertilizer!$B$26:$B$81=A12)*(Fertilizer!$D$26:$D$81="Urea (CH4N2O, 46-0-0)"))))&gt;0),"b23"),"")</f>
        <v/>
      </c>
      <c r="P12" s="4" t="str" cm="1">
        <f t="array" ref="P12">IFERROR(IF(OR(LEN(_xlfn.UNIQUE(_xlfn._xlws.FILTER(Fertilizer!$D$26:$D$81,(Fertilizer!$B$26:$B$81=$A12)*(Fertilizer!$C$26:$C$81="Compost"))))&gt;0),"b29"),"")</f>
        <v/>
      </c>
      <c r="Q12" s="4" t="str" cm="1">
        <f t="array" ref="Q12">IFERROR(IF(OR(LEN(_xlfn.UNIQUE(_xlfn._xlws.FILTER(Fertilizer!$C$26:$C$81,(Fertilizer!$B$26:$B$81=$A12)*(Fertilizer!$C$26:$C$81="Manure"))))&gt;0),"b30"),"")</f>
        <v/>
      </c>
      <c r="R12" s="4" t="str" cm="1">
        <f t="array" ref="R12">IFERROR(IF(OR(LEN(_xlfn.UNIQUE(_xlfn._xlws.FILTER(Fertilizer!$C$26:$C$81,(Fertilizer!$B$26:$B$81=$A12)*(Fertilizer!$C$26:$C$81="Biosolid"))))&gt;0),"b67"),"")</f>
        <v/>
      </c>
      <c r="S12" s="4" t="str" cm="1">
        <f t="array" ref="S12">IFERROR(IF(OR(LEN(_xlfn.UNIQUE(_xlfn._xlws.FILTER(Fertilizer!$C$26:$C$81,(Fertilizer!$B$26:$B$81=$A12)*(Fertilizer!$C$26:$C$81="MicroNutrient"))))&gt;0),"b64"),"")</f>
        <v/>
      </c>
      <c r="T12" s="4" t="str">
        <f t="shared" si="3"/>
        <v/>
      </c>
      <c r="AX12" s="4" t="str" cm="1">
        <f t="array" ref="AX12">IF(ISBLANK(AK12),"",_xlfn._xlws.FILTER(Fertilizer!D$140:N$140,Fertilizer!D$139:N$139&lt;&gt;""))</f>
        <v/>
      </c>
    </row>
    <row r="13" spans="1:59" x14ac:dyDescent="0.35">
      <c r="J13" s="4" t="str">
        <f>IF(COUNT(B13:G13)&gt;0,Fertilizer!$C$14,"")</f>
        <v/>
      </c>
      <c r="K13" s="4" t="str">
        <f>IF(COUNT(B13:G13)&gt;0,Fertilizer!$C$20,"")</f>
        <v/>
      </c>
      <c r="L13" s="4" t="str">
        <f t="shared" si="0"/>
        <v/>
      </c>
      <c r="M13" s="4" t="str">
        <f t="shared" si="1"/>
        <v/>
      </c>
      <c r="N13" s="4" t="str">
        <f t="shared" si="2"/>
        <v/>
      </c>
      <c r="O13" s="4" t="str" cm="1">
        <f t="array" ref="O13">IFERROR(IF(OR(LEN(_xlfn.UNIQUE(_xlfn._xlws.FILTER(Fertilizer!$D$26:$D$81,(Fertilizer!$B$26:$B$81=A13)*(Fertilizer!$D$26:$D$81="Urea (CH4N2O, 46-0-0)"))))&gt;0),"b23"),"")</f>
        <v/>
      </c>
      <c r="P13" s="4" t="str" cm="1">
        <f t="array" ref="P13">IFERROR(IF(OR(LEN(_xlfn.UNIQUE(_xlfn._xlws.FILTER(Fertilizer!$D$26:$D$81,(Fertilizer!$B$26:$B$81=$A13)*(Fertilizer!$C$26:$C$81="Compost"))))&gt;0),"b29"),"")</f>
        <v/>
      </c>
      <c r="Q13" s="4" t="str" cm="1">
        <f t="array" ref="Q13">IFERROR(IF(OR(LEN(_xlfn.UNIQUE(_xlfn._xlws.FILTER(Fertilizer!$C$26:$C$81,(Fertilizer!$B$26:$B$81=$A13)*(Fertilizer!$C$26:$C$81="Manure"))))&gt;0),"b30"),"")</f>
        <v/>
      </c>
      <c r="R13" s="4" t="str" cm="1">
        <f t="array" ref="R13">IFERROR(IF(OR(LEN(_xlfn.UNIQUE(_xlfn._xlws.FILTER(Fertilizer!$C$26:$C$81,(Fertilizer!$B$26:$B$81=$A13)*(Fertilizer!$C$26:$C$81="Biosolid"))))&gt;0),"b67"),"")</f>
        <v/>
      </c>
      <c r="S13" s="4" t="str" cm="1">
        <f t="array" ref="S13">IFERROR(IF(OR(LEN(_xlfn.UNIQUE(_xlfn._xlws.FILTER(Fertilizer!$C$26:$C$81,(Fertilizer!$B$26:$B$81=$A13)*(Fertilizer!$C$26:$C$81="MicroNutrient"))))&gt;0),"b64"),"")</f>
        <v/>
      </c>
      <c r="T13" s="4" t="str">
        <f t="shared" si="3"/>
        <v/>
      </c>
      <c r="AX13" s="4" t="str" cm="1">
        <f t="array" ref="AX13">IF(ISBLANK(AK13),"",_xlfn._xlws.FILTER(Fertilizer!D$140:N$140,Fertilizer!D$139:N$139&lt;&gt;""))</f>
        <v/>
      </c>
    </row>
    <row r="14" spans="1:59" x14ac:dyDescent="0.35">
      <c r="J14" s="4" t="str">
        <f>IF(COUNT(B14:G14)&gt;0,Fertilizer!$C$14,"")</f>
        <v/>
      </c>
      <c r="K14" s="4" t="str">
        <f>IF(COUNT(B14:G14)&gt;0,Fertilizer!$C$20,"")</f>
        <v/>
      </c>
      <c r="L14" s="4" t="str">
        <f t="shared" si="0"/>
        <v/>
      </c>
      <c r="M14" s="4" t="str">
        <f t="shared" si="1"/>
        <v/>
      </c>
      <c r="N14" s="4" t="str">
        <f t="shared" si="2"/>
        <v/>
      </c>
      <c r="O14" s="4" t="str" cm="1">
        <f t="array" ref="O14">IFERROR(IF(OR(LEN(_xlfn.UNIQUE(_xlfn._xlws.FILTER(Fertilizer!$D$26:$D$81,(Fertilizer!$B$26:$B$81=A14)*(Fertilizer!$D$26:$D$81="Urea (CH4N2O, 46-0-0)"))))&gt;0),"b23"),"")</f>
        <v/>
      </c>
      <c r="P14" s="4" t="str" cm="1">
        <f t="array" ref="P14">IFERROR(IF(OR(LEN(_xlfn.UNIQUE(_xlfn._xlws.FILTER(Fertilizer!$D$26:$D$81,(Fertilizer!$B$26:$B$81=$A14)*(Fertilizer!$C$26:$C$81="Compost"))))&gt;0),"b29"),"")</f>
        <v/>
      </c>
      <c r="Q14" s="4" t="str" cm="1">
        <f t="array" ref="Q14">IFERROR(IF(OR(LEN(_xlfn.UNIQUE(_xlfn._xlws.FILTER(Fertilizer!$C$26:$C$81,(Fertilizer!$B$26:$B$81=$A14)*(Fertilizer!$C$26:$C$81="Manure"))))&gt;0),"b30"),"")</f>
        <v/>
      </c>
      <c r="R14" s="4" t="str" cm="1">
        <f t="array" ref="R14">IFERROR(IF(OR(LEN(_xlfn.UNIQUE(_xlfn._xlws.FILTER(Fertilizer!$C$26:$C$81,(Fertilizer!$B$26:$B$81=$A14)*(Fertilizer!$C$26:$C$81="Biosolid"))))&gt;0),"b67"),"")</f>
        <v/>
      </c>
      <c r="S14" s="4" t="str" cm="1">
        <f t="array" ref="S14">IFERROR(IF(OR(LEN(_xlfn.UNIQUE(_xlfn._xlws.FILTER(Fertilizer!$C$26:$C$81,(Fertilizer!$B$26:$B$81=$A14)*(Fertilizer!$C$26:$C$81="MicroNutrient"))))&gt;0),"b64"),"")</f>
        <v/>
      </c>
      <c r="T14" s="4" t="str">
        <f t="shared" si="3"/>
        <v/>
      </c>
      <c r="AX14" s="4" t="str" cm="1">
        <f t="array" ref="AX14">IF(ISBLANK(AK14),"",_xlfn._xlws.FILTER(Fertilizer!D$140:N$140,Fertilizer!D$139:N$139&lt;&gt;""))</f>
        <v/>
      </c>
    </row>
    <row r="15" spans="1:59" x14ac:dyDescent="0.35">
      <c r="J15" s="4" t="str">
        <f>IF(COUNT(B15:G15)&gt;0,Fertilizer!$C$14,"")</f>
        <v/>
      </c>
      <c r="K15" s="4" t="str">
        <f>IF(COUNT(B15:G15)&gt;0,Fertilizer!$C$20,"")</f>
        <v/>
      </c>
      <c r="L15" s="4" t="str">
        <f t="shared" si="0"/>
        <v/>
      </c>
      <c r="M15" s="4" t="str">
        <f t="shared" si="1"/>
        <v/>
      </c>
      <c r="N15" s="4" t="str">
        <f t="shared" si="2"/>
        <v/>
      </c>
      <c r="O15" s="4" t="str" cm="1">
        <f t="array" ref="O15">IFERROR(IF(OR(LEN(_xlfn.UNIQUE(_xlfn._xlws.FILTER(Fertilizer!$D$26:$D$81,(Fertilizer!$B$26:$B$81=A15)*(Fertilizer!$D$26:$D$81="Urea (CH4N2O, 46-0-0)"))))&gt;0),"b23"),"")</f>
        <v/>
      </c>
      <c r="P15" s="4" t="str" cm="1">
        <f t="array" ref="P15">IFERROR(IF(OR(LEN(_xlfn.UNIQUE(_xlfn._xlws.FILTER(Fertilizer!$D$26:$D$81,(Fertilizer!$B$26:$B$81=$A15)*(Fertilizer!$C$26:$C$81="Compost"))))&gt;0),"b29"),"")</f>
        <v/>
      </c>
      <c r="Q15" s="4" t="str" cm="1">
        <f t="array" ref="Q15">IFERROR(IF(OR(LEN(_xlfn.UNIQUE(_xlfn._xlws.FILTER(Fertilizer!$C$26:$C$81,(Fertilizer!$B$26:$B$81=$A15)*(Fertilizer!$C$26:$C$81="Manure"))))&gt;0),"b30"),"")</f>
        <v/>
      </c>
      <c r="R15" s="4" t="str" cm="1">
        <f t="array" ref="R15">IFERROR(IF(OR(LEN(_xlfn.UNIQUE(_xlfn._xlws.FILTER(Fertilizer!$C$26:$C$81,(Fertilizer!$B$26:$B$81=$A15)*(Fertilizer!$C$26:$C$81="Biosolid"))))&gt;0),"b67"),"")</f>
        <v/>
      </c>
      <c r="S15" s="4" t="str" cm="1">
        <f t="array" ref="S15">IFERROR(IF(OR(LEN(_xlfn.UNIQUE(_xlfn._xlws.FILTER(Fertilizer!$C$26:$C$81,(Fertilizer!$B$26:$B$81=$A15)*(Fertilizer!$C$26:$C$81="MicroNutrient"))))&gt;0),"b64"),"")</f>
        <v/>
      </c>
      <c r="T15" s="4" t="str">
        <f t="shared" si="3"/>
        <v/>
      </c>
      <c r="AX15" s="4" t="str" cm="1">
        <f t="array" ref="AX15">IF(ISBLANK(AK15),"",_xlfn._xlws.FILTER(Fertilizer!D$140:N$140,Fertilizer!D$139:N$139&lt;&gt;""))</f>
        <v/>
      </c>
    </row>
    <row r="16" spans="1:59" x14ac:dyDescent="0.35">
      <c r="J16" s="4" t="str">
        <f>IF(COUNT(B16:G16)&gt;0,Fertilizer!$C$14,"")</f>
        <v/>
      </c>
      <c r="K16" s="4" t="str">
        <f>IF(COUNT(B16:G16)&gt;0,Fertilizer!$C$20,"")</f>
        <v/>
      </c>
      <c r="L16" s="4" t="str">
        <f t="shared" si="0"/>
        <v/>
      </c>
      <c r="M16" s="4" t="str">
        <f t="shared" si="1"/>
        <v/>
      </c>
      <c r="N16" s="4" t="str">
        <f t="shared" si="2"/>
        <v/>
      </c>
      <c r="O16" s="4" t="str" cm="1">
        <f t="array" ref="O16">IFERROR(IF(OR(LEN(_xlfn.UNIQUE(_xlfn._xlws.FILTER(Fertilizer!$D$26:$D$81,(Fertilizer!$B$26:$B$81=A16)*(Fertilizer!$D$26:$D$81="Urea (CH4N2O, 46-0-0)"))))&gt;0),"b23"),"")</f>
        <v/>
      </c>
      <c r="P16" s="4" t="str" cm="1">
        <f t="array" ref="P16">IFERROR(IF(OR(LEN(_xlfn.UNIQUE(_xlfn._xlws.FILTER(Fertilizer!$D$26:$D$81,(Fertilizer!$B$26:$B$81=$A16)*(Fertilizer!$C$26:$C$81="Compost"))))&gt;0),"b29"),"")</f>
        <v/>
      </c>
      <c r="Q16" s="4" t="str" cm="1">
        <f t="array" ref="Q16">IFERROR(IF(OR(LEN(_xlfn.UNIQUE(_xlfn._xlws.FILTER(Fertilizer!$C$26:$C$81,(Fertilizer!$B$26:$B$81=$A16)*(Fertilizer!$C$26:$C$81="Manure"))))&gt;0),"b30"),"")</f>
        <v/>
      </c>
      <c r="R16" s="4" t="str" cm="1">
        <f t="array" ref="R16">IFERROR(IF(OR(LEN(_xlfn.UNIQUE(_xlfn._xlws.FILTER(Fertilizer!$C$26:$C$81,(Fertilizer!$B$26:$B$81=$A16)*(Fertilizer!$C$26:$C$81="Biosolid"))))&gt;0),"b67"),"")</f>
        <v/>
      </c>
      <c r="S16" s="4" t="str" cm="1">
        <f t="array" ref="S16">IFERROR(IF(OR(LEN(_xlfn.UNIQUE(_xlfn._xlws.FILTER(Fertilizer!$C$26:$C$81,(Fertilizer!$B$26:$B$81=$A16)*(Fertilizer!$C$26:$C$81="MicroNutrient"))))&gt;0),"b64"),"")</f>
        <v/>
      </c>
      <c r="T16" s="4" t="str">
        <f t="shared" si="3"/>
        <v/>
      </c>
      <c r="AX16" s="4" t="str" cm="1">
        <f t="array" ref="AX16">IF(ISBLANK(AK16),"",_xlfn._xlws.FILTER(Fertilizer!D$140:N$140,Fertilizer!D$139:N$139&lt;&gt;""))</f>
        <v/>
      </c>
    </row>
    <row r="17" spans="10:50" x14ac:dyDescent="0.35">
      <c r="J17" s="4" t="str">
        <f>IF(COUNT(B17:G17)&gt;0,Fertilizer!$C$14,"")</f>
        <v/>
      </c>
      <c r="K17" s="4" t="str">
        <f>IF(COUNT(B17:G17)&gt;0,Fertilizer!$C$20,"")</f>
        <v/>
      </c>
      <c r="L17" s="4" t="str">
        <f t="shared" si="0"/>
        <v/>
      </c>
      <c r="M17" s="4" t="str">
        <f t="shared" si="1"/>
        <v/>
      </c>
      <c r="N17" s="4" t="str">
        <f t="shared" si="2"/>
        <v/>
      </c>
      <c r="O17" s="4" t="str" cm="1">
        <f t="array" ref="O17">IFERROR(IF(OR(LEN(_xlfn.UNIQUE(_xlfn._xlws.FILTER(Fertilizer!$D$26:$D$81,(Fertilizer!$B$26:$B$81=A17)*(Fertilizer!$D$26:$D$81="Urea (CH4N2O, 46-0-0)"))))&gt;0),"b23"),"")</f>
        <v/>
      </c>
      <c r="P17" s="4" t="str" cm="1">
        <f t="array" ref="P17">IFERROR(IF(OR(LEN(_xlfn.UNIQUE(_xlfn._xlws.FILTER(Fertilizer!$D$26:$D$81,(Fertilizer!$B$26:$B$81=$A17)*(Fertilizer!$C$26:$C$81="Compost"))))&gt;0),"b29"),"")</f>
        <v/>
      </c>
      <c r="Q17" s="4" t="str" cm="1">
        <f t="array" ref="Q17">IFERROR(IF(OR(LEN(_xlfn.UNIQUE(_xlfn._xlws.FILTER(Fertilizer!$C$26:$C$81,(Fertilizer!$B$26:$B$81=$A17)*(Fertilizer!$C$26:$C$81="Manure"))))&gt;0),"b30"),"")</f>
        <v/>
      </c>
      <c r="R17" s="4" t="str" cm="1">
        <f t="array" ref="R17">IFERROR(IF(OR(LEN(_xlfn.UNIQUE(_xlfn._xlws.FILTER(Fertilizer!$C$26:$C$81,(Fertilizer!$B$26:$B$81=$A17)*(Fertilizer!$C$26:$C$81="Biosolid"))))&gt;0),"b67"),"")</f>
        <v/>
      </c>
      <c r="S17" s="4" t="str" cm="1">
        <f t="array" ref="S17">IFERROR(IF(OR(LEN(_xlfn.UNIQUE(_xlfn._xlws.FILTER(Fertilizer!$C$26:$C$81,(Fertilizer!$B$26:$B$81=$A17)*(Fertilizer!$C$26:$C$81="MicroNutrient"))))&gt;0),"b64"),"")</f>
        <v/>
      </c>
      <c r="T17" s="4" t="str">
        <f t="shared" si="3"/>
        <v/>
      </c>
      <c r="AX17" s="4" t="str" cm="1">
        <f t="array" ref="AX17">IF(ISBLANK(AK17),"",_xlfn._xlws.FILTER(Fertilizer!D$140:N$140,Fertilizer!D$139:N$139&lt;&gt;""))</f>
        <v/>
      </c>
    </row>
    <row r="18" spans="10:50" x14ac:dyDescent="0.35">
      <c r="J18" s="4" t="str">
        <f>IF(COUNT(B18:G18)&gt;0,Fertilizer!$C$14,"")</f>
        <v/>
      </c>
      <c r="K18" s="4" t="str">
        <f>IF(COUNT(B18:G18)&gt;0,Fertilizer!$C$20,"")</f>
        <v/>
      </c>
      <c r="L18" s="4" t="str">
        <f t="shared" si="0"/>
        <v/>
      </c>
      <c r="M18" s="4" t="str">
        <f t="shared" si="1"/>
        <v/>
      </c>
      <c r="N18" s="4" t="str">
        <f t="shared" si="2"/>
        <v/>
      </c>
      <c r="O18" s="4" t="str" cm="1">
        <f t="array" ref="O18">IFERROR(IF(OR(LEN(_xlfn.UNIQUE(_xlfn._xlws.FILTER(Fertilizer!$D$26:$D$81,(Fertilizer!$B$26:$B$81=A18)*(Fertilizer!$D$26:$D$81="Urea (CH4N2O, 46-0-0)"))))&gt;0),"b23"),"")</f>
        <v/>
      </c>
      <c r="P18" s="4" t="str" cm="1">
        <f t="array" ref="P18">IFERROR(IF(OR(LEN(_xlfn.UNIQUE(_xlfn._xlws.FILTER(Fertilizer!$D$26:$D$81,(Fertilizer!$B$26:$B$81=$A18)*(Fertilizer!$C$26:$C$81="Compost"))))&gt;0),"b29"),"")</f>
        <v/>
      </c>
      <c r="Q18" s="4" t="str" cm="1">
        <f t="array" ref="Q18">IFERROR(IF(OR(LEN(_xlfn.UNIQUE(_xlfn._xlws.FILTER(Fertilizer!$C$26:$C$81,(Fertilizer!$B$26:$B$81=$A18)*(Fertilizer!$C$26:$C$81="Manure"))))&gt;0),"b30"),"")</f>
        <v/>
      </c>
      <c r="R18" s="4" t="str" cm="1">
        <f t="array" ref="R18">IFERROR(IF(OR(LEN(_xlfn.UNIQUE(_xlfn._xlws.FILTER(Fertilizer!$C$26:$C$81,(Fertilizer!$B$26:$B$81=$A18)*(Fertilizer!$C$26:$C$81="Biosolid"))))&gt;0),"b67"),"")</f>
        <v/>
      </c>
      <c r="S18" s="4" t="str" cm="1">
        <f t="array" ref="S18">IFERROR(IF(OR(LEN(_xlfn.UNIQUE(_xlfn._xlws.FILTER(Fertilizer!$C$26:$C$81,(Fertilizer!$B$26:$B$81=$A18)*(Fertilizer!$C$26:$C$81="MicroNutrient"))))&gt;0),"b64"),"")</f>
        <v/>
      </c>
      <c r="T18" s="4" t="str">
        <f t="shared" si="3"/>
        <v/>
      </c>
      <c r="AX18" s="4" t="str" cm="1">
        <f t="array" ref="AX18">IF(ISBLANK(AK18),"",_xlfn._xlws.FILTER(Fertilizer!D$140:N$140,Fertilizer!D$139:N$139&lt;&gt;""))</f>
        <v/>
      </c>
    </row>
    <row r="19" spans="10:50" x14ac:dyDescent="0.35">
      <c r="J19" s="4" t="str">
        <f>IF(COUNT(B19:G19)&gt;0,Fertilizer!$C$14,"")</f>
        <v/>
      </c>
      <c r="K19" s="4" t="str">
        <f>IF(COUNT(B19:G19)&gt;0,Fertilizer!$C$20,"")</f>
        <v/>
      </c>
      <c r="L19" s="4" t="str">
        <f t="shared" si="0"/>
        <v/>
      </c>
      <c r="M19" s="4" t="str">
        <f t="shared" si="1"/>
        <v/>
      </c>
      <c r="N19" s="4" t="str">
        <f t="shared" si="2"/>
        <v/>
      </c>
      <c r="O19" s="4" t="str" cm="1">
        <f t="array" ref="O19">IFERROR(IF(OR(LEN(_xlfn.UNIQUE(_xlfn._xlws.FILTER(Fertilizer!$D$26:$D$81,(Fertilizer!$B$26:$B$81=A19)*(Fertilizer!$D$26:$D$81="Urea (CH4N2O, 46-0-0)"))))&gt;0),"b23"),"")</f>
        <v/>
      </c>
      <c r="P19" s="4" t="str" cm="1">
        <f t="array" ref="P19">IFERROR(IF(OR(LEN(_xlfn.UNIQUE(_xlfn._xlws.FILTER(Fertilizer!$D$26:$D$81,(Fertilizer!$B$26:$B$81=$A19)*(Fertilizer!$C$26:$C$81="Compost"))))&gt;0),"b29"),"")</f>
        <v/>
      </c>
      <c r="Q19" s="4" t="str" cm="1">
        <f t="array" ref="Q19">IFERROR(IF(OR(LEN(_xlfn.UNIQUE(_xlfn._xlws.FILTER(Fertilizer!$C$26:$C$81,(Fertilizer!$B$26:$B$81=$A19)*(Fertilizer!$C$26:$C$81="Manure"))))&gt;0),"b30"),"")</f>
        <v/>
      </c>
      <c r="R19" s="4" t="str" cm="1">
        <f t="array" ref="R19">IFERROR(IF(OR(LEN(_xlfn.UNIQUE(_xlfn._xlws.FILTER(Fertilizer!$C$26:$C$81,(Fertilizer!$B$26:$B$81=$A19)*(Fertilizer!$C$26:$C$81="Biosolid"))))&gt;0),"b67"),"")</f>
        <v/>
      </c>
      <c r="S19" s="4" t="str" cm="1">
        <f t="array" ref="S19">IFERROR(IF(OR(LEN(_xlfn.UNIQUE(_xlfn._xlws.FILTER(Fertilizer!$C$26:$C$81,(Fertilizer!$B$26:$B$81=$A19)*(Fertilizer!$C$26:$C$81="MicroNutrient"))))&gt;0),"b64"),"")</f>
        <v/>
      </c>
      <c r="T19" s="4" t="str">
        <f t="shared" si="3"/>
        <v/>
      </c>
      <c r="AX19" s="4" t="str" cm="1">
        <f t="array" ref="AX19">IF(ISBLANK(AK19),"",_xlfn._xlws.FILTER(Fertilizer!D$140:N$140,Fertilizer!D$139:N$139&lt;&gt;""))</f>
        <v/>
      </c>
    </row>
    <row r="20" spans="10:50" x14ac:dyDescent="0.35">
      <c r="J20" s="4" t="str">
        <f>IF(COUNT(B20:G20)&gt;0,Fertilizer!$C$14,"")</f>
        <v/>
      </c>
      <c r="K20" s="4" t="str">
        <f>IF(COUNT(B20:G20)&gt;0,Fertilizer!$C$20,"")</f>
        <v/>
      </c>
      <c r="L20" s="4" t="str">
        <f t="shared" si="0"/>
        <v/>
      </c>
      <c r="M20" s="4" t="str">
        <f t="shared" si="1"/>
        <v/>
      </c>
      <c r="N20" s="4" t="str">
        <f t="shared" si="2"/>
        <v/>
      </c>
      <c r="O20" s="4" t="str" cm="1">
        <f t="array" ref="O20">IFERROR(IF(OR(LEN(_xlfn.UNIQUE(_xlfn._xlws.FILTER(Fertilizer!$D$26:$D$81,(Fertilizer!$B$26:$B$81=A20)*(Fertilizer!$D$26:$D$81="Urea (CH4N2O, 46-0-0)"))))&gt;0),"b23"),"")</f>
        <v/>
      </c>
      <c r="P20" s="4" t="str" cm="1">
        <f t="array" ref="P20">IFERROR(IF(OR(LEN(_xlfn.UNIQUE(_xlfn._xlws.FILTER(Fertilizer!$D$26:$D$81,(Fertilizer!$B$26:$B$81=$A20)*(Fertilizer!$C$26:$C$81="Compost"))))&gt;0),"b29"),"")</f>
        <v/>
      </c>
      <c r="Q20" s="4" t="str" cm="1">
        <f t="array" ref="Q20">IFERROR(IF(OR(LEN(_xlfn.UNIQUE(_xlfn._xlws.FILTER(Fertilizer!$C$26:$C$81,(Fertilizer!$B$26:$B$81=$A20)*(Fertilizer!$C$26:$C$81="Manure"))))&gt;0),"b30"),"")</f>
        <v/>
      </c>
      <c r="R20" s="4" t="str" cm="1">
        <f t="array" ref="R20">IFERROR(IF(OR(LEN(_xlfn.UNIQUE(_xlfn._xlws.FILTER(Fertilizer!$C$26:$C$81,(Fertilizer!$B$26:$B$81=$A20)*(Fertilizer!$C$26:$C$81="Biosolid"))))&gt;0),"b67"),"")</f>
        <v/>
      </c>
      <c r="S20" s="4" t="str" cm="1">
        <f t="array" ref="S20">IFERROR(IF(OR(LEN(_xlfn.UNIQUE(_xlfn._xlws.FILTER(Fertilizer!$C$26:$C$81,(Fertilizer!$B$26:$B$81=$A20)*(Fertilizer!$C$26:$C$81="MicroNutrient"))))&gt;0),"b64"),"")</f>
        <v/>
      </c>
      <c r="T20" s="4" t="str">
        <f t="shared" si="3"/>
        <v/>
      </c>
      <c r="AX20" s="4" t="str" cm="1">
        <f t="array" ref="AX20">IF(ISBLANK(AK20),"",_xlfn._xlws.FILTER(Fertilizer!D$140:N$140,Fertilizer!D$139:N$139&lt;&gt;""))</f>
        <v/>
      </c>
    </row>
    <row r="21" spans="10:50" x14ac:dyDescent="0.35">
      <c r="J21" s="4" t="str">
        <f>IF(COUNT(B21:G21)&gt;0,Fertilizer!$C$14,"")</f>
        <v/>
      </c>
      <c r="K21" s="4" t="str">
        <f>IF(COUNT(B21:G21)&gt;0,Fertilizer!$C$20,"")</f>
        <v/>
      </c>
      <c r="L21" s="4" t="str">
        <f t="shared" si="0"/>
        <v/>
      </c>
      <c r="M21" s="4" t="str">
        <f t="shared" si="1"/>
        <v/>
      </c>
      <c r="N21" s="4" t="str">
        <f t="shared" si="2"/>
        <v/>
      </c>
      <c r="O21" s="4" t="str" cm="1">
        <f t="array" ref="O21">IFERROR(IF(OR(LEN(_xlfn.UNIQUE(_xlfn._xlws.FILTER(Fertilizer!$D$26:$D$81,(Fertilizer!$B$26:$B$81=A21)*(Fertilizer!$D$26:$D$81="Urea (CH4N2O, 46-0-0)"))))&gt;0),"b23"),"")</f>
        <v/>
      </c>
      <c r="P21" s="4" t="str" cm="1">
        <f t="array" ref="P21">IFERROR(IF(OR(LEN(_xlfn.UNIQUE(_xlfn._xlws.FILTER(Fertilizer!$D$26:$D$81,(Fertilizer!$B$26:$B$81=$A21)*(Fertilizer!$C$26:$C$81="Compost"))))&gt;0),"b29"),"")</f>
        <v/>
      </c>
      <c r="Q21" s="4" t="str" cm="1">
        <f t="array" ref="Q21">IFERROR(IF(OR(LEN(_xlfn.UNIQUE(_xlfn._xlws.FILTER(Fertilizer!$C$26:$C$81,(Fertilizer!$B$26:$B$81=$A21)*(Fertilizer!$C$26:$C$81="Manure"))))&gt;0),"b30"),"")</f>
        <v/>
      </c>
      <c r="R21" s="4" t="str" cm="1">
        <f t="array" ref="R21">IFERROR(IF(OR(LEN(_xlfn.UNIQUE(_xlfn._xlws.FILTER(Fertilizer!$C$26:$C$81,(Fertilizer!$B$26:$B$81=$A21)*(Fertilizer!$C$26:$C$81="Biosolid"))))&gt;0),"b67"),"")</f>
        <v/>
      </c>
      <c r="S21" s="4" t="str" cm="1">
        <f t="array" ref="S21">IFERROR(IF(OR(LEN(_xlfn.UNIQUE(_xlfn._xlws.FILTER(Fertilizer!$C$26:$C$81,(Fertilizer!$B$26:$B$81=$A21)*(Fertilizer!$C$26:$C$81="MicroNutrient"))))&gt;0),"b64"),"")</f>
        <v/>
      </c>
      <c r="T21" s="4" t="str">
        <f t="shared" si="3"/>
        <v/>
      </c>
      <c r="AX21" s="4" t="str" cm="1">
        <f t="array" ref="AX21">IF(ISBLANK(AK21),"",_xlfn._xlws.FILTER(Fertilizer!D$140:N$140,Fertilizer!D$139:N$139&lt;&gt;""))</f>
        <v/>
      </c>
    </row>
    <row r="22" spans="10:50" x14ac:dyDescent="0.35">
      <c r="J22" s="4" t="str">
        <f>IF(COUNT(B22:G22)&gt;0,Fertilizer!$C$14,"")</f>
        <v/>
      </c>
      <c r="K22" s="4" t="str">
        <f>IF(COUNT(B22:G22)&gt;0,Fertilizer!$C$20,"")</f>
        <v/>
      </c>
      <c r="L22" s="4" t="str">
        <f t="shared" si="0"/>
        <v/>
      </c>
      <c r="M22" s="4" t="str">
        <f t="shared" si="1"/>
        <v/>
      </c>
      <c r="N22" s="4" t="str">
        <f t="shared" si="2"/>
        <v/>
      </c>
      <c r="O22" s="4" t="str" cm="1">
        <f t="array" ref="O22">IFERROR(IF(OR(LEN(_xlfn.UNIQUE(_xlfn._xlws.FILTER(Fertilizer!$D$26:$D$81,(Fertilizer!$B$26:$B$81=A22)*(Fertilizer!$D$26:$D$81="Urea (CH4N2O, 46-0-0)"))))&gt;0),"b23"),"")</f>
        <v/>
      </c>
      <c r="P22" s="4" t="str" cm="1">
        <f t="array" ref="P22">IFERROR(IF(OR(LEN(_xlfn.UNIQUE(_xlfn._xlws.FILTER(Fertilizer!$D$26:$D$81,(Fertilizer!$B$26:$B$81=$A22)*(Fertilizer!$C$26:$C$81="Compost"))))&gt;0),"b29"),"")</f>
        <v/>
      </c>
      <c r="Q22" s="4" t="str" cm="1">
        <f t="array" ref="Q22">IFERROR(IF(OR(LEN(_xlfn.UNIQUE(_xlfn._xlws.FILTER(Fertilizer!$C$26:$C$81,(Fertilizer!$B$26:$B$81=$A22)*(Fertilizer!$C$26:$C$81="Manure"))))&gt;0),"b30"),"")</f>
        <v/>
      </c>
      <c r="R22" s="4" t="str" cm="1">
        <f t="array" ref="R22">IFERROR(IF(OR(LEN(_xlfn.UNIQUE(_xlfn._xlws.FILTER(Fertilizer!$C$26:$C$81,(Fertilizer!$B$26:$B$81=$A22)*(Fertilizer!$C$26:$C$81="Biosolid"))))&gt;0),"b67"),"")</f>
        <v/>
      </c>
      <c r="S22" s="4" t="str" cm="1">
        <f t="array" ref="S22">IFERROR(IF(OR(LEN(_xlfn.UNIQUE(_xlfn._xlws.FILTER(Fertilizer!$C$26:$C$81,(Fertilizer!$B$26:$B$81=$A22)*(Fertilizer!$C$26:$C$81="MicroNutrient"))))&gt;0),"b64"),"")</f>
        <v/>
      </c>
      <c r="T22" s="4" t="str">
        <f t="shared" si="3"/>
        <v/>
      </c>
      <c r="AX22" s="4" t="str" cm="1">
        <f t="array" ref="AX22">IF(ISBLANK(AK22),"",_xlfn._xlws.FILTER(Fertilizer!D$140:N$140,Fertilizer!D$139:N$139&lt;&gt;""))</f>
        <v/>
      </c>
    </row>
    <row r="23" spans="10:50" x14ac:dyDescent="0.35">
      <c r="J23" s="4" t="str">
        <f>IF(COUNT(B23:G23)&gt;0,Fertilizer!$C$14,"")</f>
        <v/>
      </c>
      <c r="K23" s="4" t="str">
        <f>IF(COUNT(B23:G23)&gt;0,Fertilizer!$C$20,"")</f>
        <v/>
      </c>
      <c r="L23" s="4" t="str">
        <f t="shared" si="0"/>
        <v/>
      </c>
      <c r="M23" s="4" t="str">
        <f t="shared" si="1"/>
        <v/>
      </c>
      <c r="N23" s="4" t="str">
        <f t="shared" si="2"/>
        <v/>
      </c>
      <c r="O23" s="4" t="str" cm="1">
        <f t="array" ref="O23">IFERROR(IF(OR(LEN(_xlfn.UNIQUE(_xlfn._xlws.FILTER(Fertilizer!$D$26:$D$81,(Fertilizer!$B$26:$B$81=A23)*(Fertilizer!$D$26:$D$81="Urea (CH4N2O, 46-0-0)"))))&gt;0),"b23"),"")</f>
        <v/>
      </c>
      <c r="P23" s="4" t="str" cm="1">
        <f t="array" ref="P23">IFERROR(IF(OR(LEN(_xlfn.UNIQUE(_xlfn._xlws.FILTER(Fertilizer!$D$26:$D$81,(Fertilizer!$B$26:$B$81=$A23)*(Fertilizer!$C$26:$C$81="Compost"))))&gt;0),"b29"),"")</f>
        <v/>
      </c>
      <c r="Q23" s="4" t="str" cm="1">
        <f t="array" ref="Q23">IFERROR(IF(OR(LEN(_xlfn.UNIQUE(_xlfn._xlws.FILTER(Fertilizer!$C$26:$C$81,(Fertilizer!$B$26:$B$81=$A23)*(Fertilizer!$C$26:$C$81="Manure"))))&gt;0),"b30"),"")</f>
        <v/>
      </c>
      <c r="R23" s="4" t="str" cm="1">
        <f t="array" ref="R23">IFERROR(IF(OR(LEN(_xlfn.UNIQUE(_xlfn._xlws.FILTER(Fertilizer!$C$26:$C$81,(Fertilizer!$B$26:$B$81=$A23)*(Fertilizer!$C$26:$C$81="Biosolid"))))&gt;0),"b67"),"")</f>
        <v/>
      </c>
      <c r="S23" s="4" t="str" cm="1">
        <f t="array" ref="S23">IFERROR(IF(OR(LEN(_xlfn.UNIQUE(_xlfn._xlws.FILTER(Fertilizer!$C$26:$C$81,(Fertilizer!$B$26:$B$81=$A23)*(Fertilizer!$C$26:$C$81="MicroNutrient"))))&gt;0),"b64"),"")</f>
        <v/>
      </c>
      <c r="T23" s="4" t="str">
        <f t="shared" si="3"/>
        <v/>
      </c>
      <c r="AX23" s="4" t="str" cm="1">
        <f t="array" ref="AX23">IF(ISBLANK(AK23),"",_xlfn._xlws.FILTER(Fertilizer!D$140:N$140,Fertilizer!D$139:N$139&lt;&gt;""))</f>
        <v/>
      </c>
    </row>
    <row r="24" spans="10:50" x14ac:dyDescent="0.35">
      <c r="J24" s="4" t="str">
        <f>IF(COUNT(B24:G24)&gt;0,Fertilizer!$C$14,"")</f>
        <v/>
      </c>
      <c r="K24" s="4" t="str">
        <f>IF(COUNT(B24:G24)&gt;0,Fertilizer!$C$20,"")</f>
        <v/>
      </c>
      <c r="L24" s="4" t="str">
        <f t="shared" si="0"/>
        <v/>
      </c>
      <c r="M24" s="4" t="str">
        <f t="shared" si="1"/>
        <v/>
      </c>
      <c r="N24" s="4" t="str">
        <f t="shared" si="2"/>
        <v/>
      </c>
      <c r="O24" s="4" t="str" cm="1">
        <f t="array" ref="O24">IFERROR(IF(OR(LEN(_xlfn.UNIQUE(_xlfn._xlws.FILTER(Fertilizer!$D$26:$D$81,(Fertilizer!$B$26:$B$81=A24)*(Fertilizer!$D$26:$D$81="Urea (CH4N2O, 46-0-0)"))))&gt;0),"b23"),"")</f>
        <v/>
      </c>
      <c r="P24" s="4" t="str" cm="1">
        <f t="array" ref="P24">IFERROR(IF(OR(LEN(_xlfn.UNIQUE(_xlfn._xlws.FILTER(Fertilizer!$D$26:$D$81,(Fertilizer!$B$26:$B$81=$A24)*(Fertilizer!$C$26:$C$81="Compost"))))&gt;0),"b29"),"")</f>
        <v/>
      </c>
      <c r="Q24" s="4" t="str" cm="1">
        <f t="array" ref="Q24">IFERROR(IF(OR(LEN(_xlfn.UNIQUE(_xlfn._xlws.FILTER(Fertilizer!$C$26:$C$81,(Fertilizer!$B$26:$B$81=$A24)*(Fertilizer!$C$26:$C$81="Manure"))))&gt;0),"b30"),"")</f>
        <v/>
      </c>
      <c r="R24" s="4" t="str" cm="1">
        <f t="array" ref="R24">IFERROR(IF(OR(LEN(_xlfn.UNIQUE(_xlfn._xlws.FILTER(Fertilizer!$C$26:$C$81,(Fertilizer!$B$26:$B$81=$A24)*(Fertilizer!$C$26:$C$81="Biosolid"))))&gt;0),"b67"),"")</f>
        <v/>
      </c>
      <c r="S24" s="4" t="str" cm="1">
        <f t="array" ref="S24">IFERROR(IF(OR(LEN(_xlfn.UNIQUE(_xlfn._xlws.FILTER(Fertilizer!$C$26:$C$81,(Fertilizer!$B$26:$B$81=$A24)*(Fertilizer!$C$26:$C$81="MicroNutrient"))))&gt;0),"b64"),"")</f>
        <v/>
      </c>
      <c r="T24" s="4" t="str">
        <f t="shared" si="3"/>
        <v/>
      </c>
      <c r="AX24" s="4" t="str" cm="1">
        <f t="array" ref="AX24">IF(ISBLANK(AK24),"",_xlfn._xlws.FILTER(Fertilizer!D$140:N$140,Fertilizer!D$139:N$139&lt;&gt;""))</f>
        <v/>
      </c>
    </row>
    <row r="25" spans="10:50" x14ac:dyDescent="0.35">
      <c r="J25" s="4" t="str">
        <f>IF(COUNT(B25:G25)&gt;0,Fertilizer!$C$14,"")</f>
        <v/>
      </c>
      <c r="K25" s="4" t="str">
        <f>IF(COUNT(B25:G25)&gt;0,Fertilizer!$C$20,"")</f>
        <v/>
      </c>
      <c r="L25" s="4" t="str">
        <f t="shared" si="0"/>
        <v/>
      </c>
      <c r="M25" s="4" t="str">
        <f t="shared" si="1"/>
        <v/>
      </c>
      <c r="N25" s="4" t="str">
        <f t="shared" si="2"/>
        <v/>
      </c>
      <c r="O25" s="4" t="str" cm="1">
        <f t="array" ref="O25">IFERROR(IF(OR(LEN(_xlfn.UNIQUE(_xlfn._xlws.FILTER(Fertilizer!$D$26:$D$81,(Fertilizer!$B$26:$B$81=A25)*(Fertilizer!$D$26:$D$81="Urea (CH4N2O, 46-0-0)"))))&gt;0),"b23"),"")</f>
        <v/>
      </c>
      <c r="P25" s="4" t="str" cm="1">
        <f t="array" ref="P25">IFERROR(IF(OR(LEN(_xlfn.UNIQUE(_xlfn._xlws.FILTER(Fertilizer!$D$26:$D$81,(Fertilizer!$B$26:$B$81=$A25)*(Fertilizer!$C$26:$C$81="Compost"))))&gt;0),"b29"),"")</f>
        <v/>
      </c>
      <c r="Q25" s="4" t="str" cm="1">
        <f t="array" ref="Q25">IFERROR(IF(OR(LEN(_xlfn.UNIQUE(_xlfn._xlws.FILTER(Fertilizer!$C$26:$C$81,(Fertilizer!$B$26:$B$81=$A25)*(Fertilizer!$C$26:$C$81="Manure"))))&gt;0),"b30"),"")</f>
        <v/>
      </c>
      <c r="R25" s="4" t="str" cm="1">
        <f t="array" ref="R25">IFERROR(IF(OR(LEN(_xlfn.UNIQUE(_xlfn._xlws.FILTER(Fertilizer!$C$26:$C$81,(Fertilizer!$B$26:$B$81=$A25)*(Fertilizer!$C$26:$C$81="Biosolid"))))&gt;0),"b67"),"")</f>
        <v/>
      </c>
      <c r="S25" s="4" t="str" cm="1">
        <f t="array" ref="S25">IFERROR(IF(OR(LEN(_xlfn.UNIQUE(_xlfn._xlws.FILTER(Fertilizer!$C$26:$C$81,(Fertilizer!$B$26:$B$81=$A25)*(Fertilizer!$C$26:$C$81="MicroNutrient"))))&gt;0),"b64"),"")</f>
        <v/>
      </c>
      <c r="T25" s="4" t="str">
        <f t="shared" si="3"/>
        <v/>
      </c>
      <c r="AX25" s="4" t="str" cm="1">
        <f t="array" ref="AX25">IF(ISBLANK(AK25),"",_xlfn._xlws.FILTER(Fertilizer!D$140:N$140,Fertilizer!D$139:N$139&lt;&gt;""))</f>
        <v/>
      </c>
    </row>
    <row r="26" spans="10:50" x14ac:dyDescent="0.35">
      <c r="J26" s="4" t="str">
        <f>IF(COUNT(B26:G26)&gt;0,Fertilizer!$C$14,"")</f>
        <v/>
      </c>
      <c r="K26" s="4" t="str">
        <f>IF(COUNT(B26:G26)&gt;0,Fertilizer!$C$20,"")</f>
        <v/>
      </c>
      <c r="L26" s="4" t="str">
        <f t="shared" si="0"/>
        <v/>
      </c>
      <c r="M26" s="4" t="str">
        <f t="shared" si="1"/>
        <v/>
      </c>
      <c r="N26" s="4" t="str">
        <f t="shared" si="2"/>
        <v/>
      </c>
      <c r="O26" s="4" t="str" cm="1">
        <f t="array" ref="O26">IFERROR(IF(OR(LEN(_xlfn.UNIQUE(_xlfn._xlws.FILTER(Fertilizer!$D$26:$D$81,(Fertilizer!$B$26:$B$81=A26)*(Fertilizer!$D$26:$D$81="Urea (CH4N2O, 46-0-0)"))))&gt;0),"b23"),"")</f>
        <v/>
      </c>
      <c r="P26" s="4" t="str" cm="1">
        <f t="array" ref="P26">IFERROR(IF(OR(LEN(_xlfn.UNIQUE(_xlfn._xlws.FILTER(Fertilizer!$D$26:$D$81,(Fertilizer!$B$26:$B$81=$A26)*(Fertilizer!$C$26:$C$81="Compost"))))&gt;0),"b29"),"")</f>
        <v/>
      </c>
      <c r="Q26" s="4" t="str" cm="1">
        <f t="array" ref="Q26">IFERROR(IF(OR(LEN(_xlfn.UNIQUE(_xlfn._xlws.FILTER(Fertilizer!$C$26:$C$81,(Fertilizer!$B$26:$B$81=$A26)*(Fertilizer!$C$26:$C$81="Manure"))))&gt;0),"b30"),"")</f>
        <v/>
      </c>
      <c r="R26" s="4" t="str" cm="1">
        <f t="array" ref="R26">IFERROR(IF(OR(LEN(_xlfn.UNIQUE(_xlfn._xlws.FILTER(Fertilizer!$C$26:$C$81,(Fertilizer!$B$26:$B$81=$A26)*(Fertilizer!$C$26:$C$81="Biosolid"))))&gt;0),"b67"),"")</f>
        <v/>
      </c>
      <c r="S26" s="4" t="str" cm="1">
        <f t="array" ref="S26">IFERROR(IF(OR(LEN(_xlfn.UNIQUE(_xlfn._xlws.FILTER(Fertilizer!$C$26:$C$81,(Fertilizer!$B$26:$B$81=$A26)*(Fertilizer!$C$26:$C$81="MicroNutrient"))))&gt;0),"b64"),"")</f>
        <v/>
      </c>
      <c r="T26" s="4" t="str">
        <f t="shared" si="3"/>
        <v/>
      </c>
    </row>
    <row r="27" spans="10:50" x14ac:dyDescent="0.35">
      <c r="J27" s="4" t="str">
        <f>IF(COUNT(B27:G27)&gt;0,Fertilizer!$C$14,"")</f>
        <v/>
      </c>
      <c r="K27" s="4" t="str">
        <f>IF(COUNT(B27:G27)&gt;0,Fertilizer!$C$20,"")</f>
        <v/>
      </c>
      <c r="L27" s="4" t="str">
        <f t="shared" si="0"/>
        <v/>
      </c>
      <c r="M27" s="4" t="str">
        <f t="shared" si="1"/>
        <v/>
      </c>
      <c r="N27" s="4" t="str">
        <f t="shared" si="2"/>
        <v/>
      </c>
      <c r="O27" s="4" t="str" cm="1">
        <f t="array" ref="O27">IFERROR(IF(OR(LEN(_xlfn.UNIQUE(_xlfn._xlws.FILTER(Fertilizer!$D$26:$D$81,(Fertilizer!$B$26:$B$81=A27)*(Fertilizer!$D$26:$D$81="Urea (CH4N2O, 46-0-0)"))))&gt;0),"b23"),"")</f>
        <v/>
      </c>
      <c r="P27" s="4" t="str" cm="1">
        <f t="array" ref="P27">IFERROR(IF(OR(LEN(_xlfn.UNIQUE(_xlfn._xlws.FILTER(Fertilizer!$D$26:$D$81,(Fertilizer!$B$26:$B$81=$A27)*(Fertilizer!$C$26:$C$81="Compost"))))&gt;0),"b29"),"")</f>
        <v/>
      </c>
      <c r="Q27" s="4" t="str" cm="1">
        <f t="array" ref="Q27">IFERROR(IF(OR(LEN(_xlfn.UNIQUE(_xlfn._xlws.FILTER(Fertilizer!$C$26:$C$81,(Fertilizer!$B$26:$B$81=$A27)*(Fertilizer!$C$26:$C$81="Manure"))))&gt;0),"b30"),"")</f>
        <v/>
      </c>
      <c r="R27" s="4" t="str" cm="1">
        <f t="array" ref="R27">IFERROR(IF(OR(LEN(_xlfn.UNIQUE(_xlfn._xlws.FILTER(Fertilizer!$C$26:$C$81,(Fertilizer!$B$26:$B$81=$A27)*(Fertilizer!$C$26:$C$81="Biosolid"))))&gt;0),"b67"),"")</f>
        <v/>
      </c>
      <c r="S27" s="4" t="str" cm="1">
        <f t="array" ref="S27">IFERROR(IF(OR(LEN(_xlfn.UNIQUE(_xlfn._xlws.FILTER(Fertilizer!$C$26:$C$81,(Fertilizer!$B$26:$B$81=$A27)*(Fertilizer!$C$26:$C$81="MicroNutrient"))))&gt;0),"b64"),"")</f>
        <v/>
      </c>
      <c r="T27" s="4" t="str">
        <f t="shared" si="3"/>
        <v/>
      </c>
    </row>
    <row r="28" spans="10:50" x14ac:dyDescent="0.35">
      <c r="J28" s="4" t="str">
        <f>IF(COUNT(B28:G28)&gt;0,Fertilizer!$C$14,"")</f>
        <v/>
      </c>
      <c r="K28" s="4" t="str">
        <f>IF(COUNT(B28:G28)&gt;0,Fertilizer!$C$20,"")</f>
        <v/>
      </c>
      <c r="L28" s="4" t="str">
        <f t="shared" si="0"/>
        <v/>
      </c>
      <c r="M28" s="4" t="str">
        <f t="shared" si="1"/>
        <v/>
      </c>
      <c r="N28" s="4" t="str">
        <f t="shared" si="2"/>
        <v/>
      </c>
      <c r="O28" s="4" t="str" cm="1">
        <f t="array" ref="O28">IFERROR(IF(OR(LEN(_xlfn.UNIQUE(_xlfn._xlws.FILTER(Fertilizer!$D$26:$D$81,(Fertilizer!$B$26:$B$81=A28)*(Fertilizer!$D$26:$D$81="Urea (CH4N2O, 46-0-0)"))))&gt;0),"b23"),"")</f>
        <v/>
      </c>
      <c r="P28" s="4" t="str" cm="1">
        <f t="array" ref="P28">IFERROR(IF(OR(LEN(_xlfn.UNIQUE(_xlfn._xlws.FILTER(Fertilizer!$D$26:$D$81,(Fertilizer!$B$26:$B$81=$A28)*(Fertilizer!$C$26:$C$81="Compost"))))&gt;0),"b29"),"")</f>
        <v/>
      </c>
      <c r="Q28" s="4" t="str" cm="1">
        <f t="array" ref="Q28">IFERROR(IF(OR(LEN(_xlfn.UNIQUE(_xlfn._xlws.FILTER(Fertilizer!$C$26:$C$81,(Fertilizer!$B$26:$B$81=$A28)*(Fertilizer!$C$26:$C$81="Manure"))))&gt;0),"b30"),"")</f>
        <v/>
      </c>
      <c r="R28" s="4" t="str" cm="1">
        <f t="array" ref="R28">IFERROR(IF(OR(LEN(_xlfn.UNIQUE(_xlfn._xlws.FILTER(Fertilizer!$C$26:$C$81,(Fertilizer!$B$26:$B$81=$A28)*(Fertilizer!$C$26:$C$81="Biosolid"))))&gt;0),"b67"),"")</f>
        <v/>
      </c>
      <c r="S28" s="4" t="str" cm="1">
        <f t="array" ref="S28">IFERROR(IF(OR(LEN(_xlfn.UNIQUE(_xlfn._xlws.FILTER(Fertilizer!$C$26:$C$81,(Fertilizer!$B$26:$B$81=$A28)*(Fertilizer!$C$26:$C$81="MicroNutrient"))))&gt;0),"b64"),"")</f>
        <v/>
      </c>
      <c r="T28" s="4" t="str">
        <f t="shared" si="3"/>
        <v/>
      </c>
    </row>
    <row r="29" spans="10:50" x14ac:dyDescent="0.35">
      <c r="J29" s="4" t="str">
        <f>IF(COUNT(B29:G29)&gt;0,Fertilizer!$C$14,"")</f>
        <v/>
      </c>
      <c r="K29" s="4" t="str">
        <f>IF(COUNT(B29:G29)&gt;0,Fertilizer!$C$20,"")</f>
        <v/>
      </c>
      <c r="L29" s="4" t="str">
        <f t="shared" si="0"/>
        <v/>
      </c>
      <c r="M29" s="4" t="str">
        <f t="shared" si="1"/>
        <v/>
      </c>
      <c r="N29" s="4" t="str">
        <f t="shared" si="2"/>
        <v/>
      </c>
      <c r="O29" s="4" t="str" cm="1">
        <f t="array" ref="O29">IFERROR(IF(OR(LEN(_xlfn.UNIQUE(_xlfn._xlws.FILTER(Fertilizer!$D$26:$D$81,(Fertilizer!$B$26:$B$81=A29)*(Fertilizer!$D$26:$D$81="Urea (CH4N2O, 46-0-0)"))))&gt;0),"b23"),"")</f>
        <v/>
      </c>
      <c r="P29" s="4" t="str" cm="1">
        <f t="array" ref="P29">IFERROR(IF(OR(LEN(_xlfn.UNIQUE(_xlfn._xlws.FILTER(Fertilizer!$D$26:$D$81,(Fertilizer!$B$26:$B$81=$A29)*(Fertilizer!$C$26:$C$81="Compost"))))&gt;0),"b29"),"")</f>
        <v/>
      </c>
      <c r="Q29" s="4" t="str" cm="1">
        <f t="array" ref="Q29">IFERROR(IF(OR(LEN(_xlfn.UNIQUE(_xlfn._xlws.FILTER(Fertilizer!$C$26:$C$81,(Fertilizer!$B$26:$B$81=$A29)*(Fertilizer!$C$26:$C$81="Manure"))))&gt;0),"b30"),"")</f>
        <v/>
      </c>
      <c r="R29" s="4" t="str" cm="1">
        <f t="array" ref="R29">IFERROR(IF(OR(LEN(_xlfn.UNIQUE(_xlfn._xlws.FILTER(Fertilizer!$C$26:$C$81,(Fertilizer!$B$26:$B$81=$A29)*(Fertilizer!$C$26:$C$81="Biosolid"))))&gt;0),"b67"),"")</f>
        <v/>
      </c>
      <c r="S29" s="4" t="str" cm="1">
        <f t="array" ref="S29">IFERROR(IF(OR(LEN(_xlfn.UNIQUE(_xlfn._xlws.FILTER(Fertilizer!$C$26:$C$81,(Fertilizer!$B$26:$B$81=$A29)*(Fertilizer!$C$26:$C$81="MicroNutrient"))))&gt;0),"b64"),"")</f>
        <v/>
      </c>
      <c r="T29" s="4" t="str">
        <f t="shared" si="3"/>
        <v/>
      </c>
    </row>
    <row r="30" spans="10:50" x14ac:dyDescent="0.35">
      <c r="J30" s="4" t="str">
        <f>IF(COUNT(B30:G30)&gt;0,Fertilizer!$C$14,"")</f>
        <v/>
      </c>
      <c r="K30" s="4" t="str">
        <f>IF(COUNT(B30:G30)&gt;0,Fertilizer!$C$20,"")</f>
        <v/>
      </c>
      <c r="L30" s="4" t="str">
        <f t="shared" si="0"/>
        <v/>
      </c>
      <c r="M30" s="4" t="str">
        <f t="shared" si="1"/>
        <v/>
      </c>
      <c r="N30" s="4" t="str">
        <f t="shared" si="2"/>
        <v/>
      </c>
      <c r="O30" s="4" t="str" cm="1">
        <f t="array" ref="O30">IFERROR(IF(OR(LEN(_xlfn.UNIQUE(_xlfn._xlws.FILTER(Fertilizer!$D$26:$D$81,(Fertilizer!$B$26:$B$81=A30)*(Fertilizer!$D$26:$D$81="Urea (CH4N2O, 46-0-0)"))))&gt;0),"b23"),"")</f>
        <v/>
      </c>
      <c r="P30" s="4" t="str" cm="1">
        <f t="array" ref="P30">IFERROR(IF(OR(LEN(_xlfn.UNIQUE(_xlfn._xlws.FILTER(Fertilizer!$D$26:$D$81,(Fertilizer!$B$26:$B$81=$A30)*(Fertilizer!$C$26:$C$81="Compost"))))&gt;0),"b29"),"")</f>
        <v/>
      </c>
      <c r="Q30" s="4" t="str" cm="1">
        <f t="array" ref="Q30">IFERROR(IF(OR(LEN(_xlfn.UNIQUE(_xlfn._xlws.FILTER(Fertilizer!$C$26:$C$81,(Fertilizer!$B$26:$B$81=$A30)*(Fertilizer!$C$26:$C$81="Manure"))))&gt;0),"b30"),"")</f>
        <v/>
      </c>
      <c r="R30" s="4" t="str" cm="1">
        <f t="array" ref="R30">IFERROR(IF(OR(LEN(_xlfn.UNIQUE(_xlfn._xlws.FILTER(Fertilizer!$C$26:$C$81,(Fertilizer!$B$26:$B$81=$A30)*(Fertilizer!$C$26:$C$81="Biosolid"))))&gt;0),"b67"),"")</f>
        <v/>
      </c>
      <c r="S30" s="4" t="str" cm="1">
        <f t="array" ref="S30">IFERROR(IF(OR(LEN(_xlfn.UNIQUE(_xlfn._xlws.FILTER(Fertilizer!$C$26:$C$81,(Fertilizer!$B$26:$B$81=$A30)*(Fertilizer!$C$26:$C$81="MicroNutrient"))))&gt;0),"b64"),"")</f>
        <v/>
      </c>
      <c r="T30" s="4" t="str">
        <f t="shared" si="3"/>
        <v/>
      </c>
    </row>
    <row r="31" spans="10:50" x14ac:dyDescent="0.35">
      <c r="J31" s="4" t="str">
        <f>IF(COUNT(B31:G31)&gt;0,Fertilizer!$C$14,"")</f>
        <v/>
      </c>
      <c r="K31" s="4" t="str">
        <f>IF(COUNT(B31:G31)&gt;0,Fertilizer!$C$20,"")</f>
        <v/>
      </c>
      <c r="L31" s="4" t="str">
        <f t="shared" si="0"/>
        <v/>
      </c>
      <c r="M31" s="4" t="str">
        <f t="shared" si="1"/>
        <v/>
      </c>
      <c r="N31" s="4" t="str">
        <f t="shared" si="2"/>
        <v/>
      </c>
      <c r="O31" s="4" t="str" cm="1">
        <f t="array" ref="O31">IFERROR(IF(OR(LEN(_xlfn.UNIQUE(_xlfn._xlws.FILTER(Fertilizer!$D$26:$D$81,(Fertilizer!$B$26:$B$81=A31)*(Fertilizer!$D$26:$D$81="Urea (CH4N2O, 46-0-0)"))))&gt;0),"b23"),"")</f>
        <v/>
      </c>
      <c r="P31" s="4" t="str" cm="1">
        <f t="array" ref="P31">IFERROR(IF(OR(LEN(_xlfn.UNIQUE(_xlfn._xlws.FILTER(Fertilizer!$D$26:$D$81,(Fertilizer!$B$26:$B$81=$A31)*(Fertilizer!$C$26:$C$81="Compost"))))&gt;0),"b29"),"")</f>
        <v/>
      </c>
      <c r="Q31" s="4" t="str" cm="1">
        <f t="array" ref="Q31">IFERROR(IF(OR(LEN(_xlfn.UNIQUE(_xlfn._xlws.FILTER(Fertilizer!$C$26:$C$81,(Fertilizer!$B$26:$B$81=$A31)*(Fertilizer!$C$26:$C$81="Manure"))))&gt;0),"b30"),"")</f>
        <v/>
      </c>
      <c r="R31" s="4" t="str" cm="1">
        <f t="array" ref="R31">IFERROR(IF(OR(LEN(_xlfn.UNIQUE(_xlfn._xlws.FILTER(Fertilizer!$C$26:$C$81,(Fertilizer!$B$26:$B$81=$A31)*(Fertilizer!$C$26:$C$81="Biosolid"))))&gt;0),"b67"),"")</f>
        <v/>
      </c>
      <c r="S31" s="4" t="str" cm="1">
        <f t="array" ref="S31">IFERROR(IF(OR(LEN(_xlfn.UNIQUE(_xlfn._xlws.FILTER(Fertilizer!$C$26:$C$81,(Fertilizer!$B$26:$B$81=$A31)*(Fertilizer!$C$26:$C$81="MicroNutrient"))))&gt;0),"b64"),"")</f>
        <v/>
      </c>
      <c r="T31" s="4" t="str">
        <f t="shared" si="3"/>
        <v/>
      </c>
    </row>
    <row r="33" spans="1:20" x14ac:dyDescent="0.35">
      <c r="A33" s="4" t="str" cm="1">
        <f t="array" ref="A33">IFERROR(_xlfn._xlws.FILTER(Fertilizer!B86:B110,Fertilizer!$B86:$B110&lt;&gt;""),"")</f>
        <v/>
      </c>
      <c r="B33" s="4" t="str" cm="1">
        <f t="array" ref="B33">IFERROR(IF(SUM(B2:B31)=0,"",_xlfn._xlws.FILTER(Fertilizer!J86:J110,Fertilizer!$B86:$B110&lt;&gt;"")),"")</f>
        <v/>
      </c>
      <c r="C33" s="4" t="str" cm="1">
        <f t="array" ref="C33">IFERROR(IF(SUM(C2:C31)=0,"",_xlfn._xlws.FILTER(Fertilizer!K86:K110,Fertilizer!$B86:$B110&lt;&gt;"")),"")</f>
        <v/>
      </c>
      <c r="D33" s="4" t="str" cm="1">
        <f t="array" ref="D33">IFERROR(IF(SUM(D2:D31)=0,"",_xlfn._xlws.FILTER(Fertilizer!L86:L110,Fertilizer!$B86:$B110&lt;&gt;"")),"")</f>
        <v/>
      </c>
      <c r="E33" s="4" t="str" cm="1">
        <f t="array" ref="E33">IFERROR(IF(SUM(E2:E31)=0,"",_xlfn._xlws.FILTER(Fertilizer!M86:M110,Fertilizer!$B86:$B110&lt;&gt;"")),"")</f>
        <v/>
      </c>
      <c r="F33" s="4" t="str" cm="1">
        <f t="array" ref="F33">IFERROR(IF(SUM(F2:F31)=0,"",_xlfn._xlws.FILTER(Fertilizer!N86:N110,Fertilizer!$B86:$B110&lt;&gt;"")),"")</f>
        <v/>
      </c>
      <c r="G33" s="4" t="str" cm="1">
        <f t="array" ref="G33">IFERROR(IF(SUM(G2:G31)=0,"",_xlfn._xlws.FILTER(Fertilizer!O86:O110,Fertilizer!$B86:$B110&lt;&gt;"")),"")</f>
        <v/>
      </c>
      <c r="H33" s="4" t="str" cm="1">
        <f t="array" ref="H33">IFERROR(IF(SUM(H2:H31)=0,"",_xlfn._xlws.FILTER(Fertilizer!P86:P110,Fertilizer!$B86:$B110&lt;&gt;"")),"")</f>
        <v/>
      </c>
      <c r="I33" s="4" t="str" cm="1">
        <f t="array" ref="I33">IFERROR(IF(SUM(I2:I31)=0,"",_xlfn._xlws.FILTER(Fertilizer!Q86:Q110,Fertilizer!$B86:$B110&lt;&gt;"")),"")</f>
        <v/>
      </c>
      <c r="T33" s="4" t="str" cm="1">
        <f t="array" ref="T33">IFERROR(_xlfn._xlws.FILTER(Fertilizer!I86:I110,Fertilizer!B86:B110&lt;&gt;""),"")</f>
        <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E2241-BFD8-4BF8-8682-1E19E6A94227}">
  <sheetPr codeName="Sheet45"/>
  <dimension ref="A1:AD71"/>
  <sheetViews>
    <sheetView workbookViewId="0">
      <selection activeCell="X17" sqref="X17"/>
    </sheetView>
  </sheetViews>
  <sheetFormatPr defaultColWidth="9" defaultRowHeight="10.35" x14ac:dyDescent="0.35"/>
  <cols>
    <col min="1" max="2" width="9" style="161"/>
    <col min="3" max="3" width="9" style="4"/>
    <col min="4" max="4" width="11.17578125" style="4" customWidth="1"/>
    <col min="5" max="5" width="2.52734375" style="4" customWidth="1"/>
    <col min="6" max="6" width="10.46875" style="4" customWidth="1"/>
    <col min="7" max="7" width="2.52734375" style="4" customWidth="1"/>
    <col min="8" max="8" width="9" style="4"/>
    <col min="9" max="9" width="2.52734375" style="4" customWidth="1"/>
    <col min="10" max="10" width="9.52734375" style="4" customWidth="1"/>
    <col min="11" max="11" width="2.52734375" style="4" customWidth="1"/>
    <col min="12" max="12" width="9.8203125" style="4" customWidth="1"/>
    <col min="13" max="13" width="2.52734375" style="4" customWidth="1"/>
    <col min="14" max="14" width="9" style="4"/>
    <col min="15" max="15" width="2.52734375" style="4" customWidth="1"/>
    <col min="16" max="16" width="12.46875" style="4" customWidth="1"/>
    <col min="17" max="17" width="2.52734375" style="4" customWidth="1"/>
    <col min="18" max="18" width="14.17578125" style="4" customWidth="1"/>
    <col min="19" max="19" width="2.52734375" style="4" customWidth="1"/>
    <col min="20" max="20" width="9" style="4"/>
    <col min="21" max="21" width="2.52734375" style="4" customWidth="1"/>
    <col min="22" max="22" width="9" style="4"/>
    <col min="23" max="23" width="2.52734375" style="4" customWidth="1"/>
    <col min="24" max="16384" width="9" style="4"/>
  </cols>
  <sheetData>
    <row r="1" spans="1:30" ht="19.5" customHeight="1" x14ac:dyDescent="0.35">
      <c r="A1" s="160" t="s">
        <v>4147</v>
      </c>
      <c r="B1" s="160" t="s">
        <v>2465</v>
      </c>
      <c r="D1" s="3" t="s">
        <v>4148</v>
      </c>
      <c r="F1" s="3" t="s">
        <v>4149</v>
      </c>
      <c r="H1" s="4" t="s">
        <v>4150</v>
      </c>
      <c r="J1" s="4" t="s">
        <v>4151</v>
      </c>
      <c r="L1" s="4" t="s">
        <v>4152</v>
      </c>
      <c r="N1" s="4" t="s">
        <v>4153</v>
      </c>
      <c r="P1" s="4" t="s">
        <v>4154</v>
      </c>
      <c r="R1" s="4" t="s">
        <v>4155</v>
      </c>
      <c r="T1" s="4" t="s">
        <v>4156</v>
      </c>
      <c r="V1" s="4" t="s">
        <v>4157</v>
      </c>
      <c r="X1" s="3" t="s">
        <v>4158</v>
      </c>
    </row>
    <row r="2" spans="1:30" x14ac:dyDescent="0.35">
      <c r="A2" s="161" t="s">
        <v>4159</v>
      </c>
      <c r="B2" s="162" t="s">
        <v>4150</v>
      </c>
      <c r="D2" s="4" t="s">
        <v>4157</v>
      </c>
      <c r="F2" s="4" t="s">
        <v>4160</v>
      </c>
      <c r="H2" s="4" t="s">
        <v>4161</v>
      </c>
      <c r="J2" s="4" t="s">
        <v>4162</v>
      </c>
      <c r="L2" s="4" t="s">
        <v>4163</v>
      </c>
      <c r="N2" s="4" t="s">
        <v>4164</v>
      </c>
      <c r="P2" s="4" t="s">
        <v>4165</v>
      </c>
      <c r="R2" s="4" t="s">
        <v>4166</v>
      </c>
      <c r="T2" s="4" t="s">
        <v>4167</v>
      </c>
      <c r="V2" s="4" t="s">
        <v>4168</v>
      </c>
      <c r="X2" s="4" t="s">
        <v>4169</v>
      </c>
    </row>
    <row r="3" spans="1:30" x14ac:dyDescent="0.35">
      <c r="A3" s="161" t="s">
        <v>4170</v>
      </c>
      <c r="B3" s="162" t="s">
        <v>4150</v>
      </c>
      <c r="D3" s="4" t="s">
        <v>4156</v>
      </c>
      <c r="F3" s="4" t="s">
        <v>4171</v>
      </c>
      <c r="H3" s="4" t="s">
        <v>4172</v>
      </c>
      <c r="J3" s="4" t="s">
        <v>4173</v>
      </c>
      <c r="L3" s="4" t="s">
        <v>4174</v>
      </c>
      <c r="N3" s="4" t="s">
        <v>4175</v>
      </c>
      <c r="P3" s="4" t="s">
        <v>4176</v>
      </c>
      <c r="R3" s="4" t="s">
        <v>4177</v>
      </c>
      <c r="T3" s="4" t="s">
        <v>4178</v>
      </c>
      <c r="V3" s="4" t="s">
        <v>4179</v>
      </c>
      <c r="X3" s="4" t="s">
        <v>4180</v>
      </c>
    </row>
    <row r="4" spans="1:30" x14ac:dyDescent="0.35">
      <c r="A4" s="161" t="s">
        <v>4181</v>
      </c>
      <c r="B4" s="162" t="s">
        <v>4150</v>
      </c>
      <c r="D4" s="4" t="s">
        <v>4151</v>
      </c>
      <c r="F4" s="4" t="s">
        <v>4182</v>
      </c>
      <c r="H4" s="4" t="s">
        <v>4159</v>
      </c>
      <c r="J4" s="4" t="s">
        <v>4183</v>
      </c>
      <c r="L4" s="4" t="s">
        <v>4184</v>
      </c>
      <c r="N4" s="4" t="s">
        <v>4185</v>
      </c>
      <c r="R4" s="4" t="s">
        <v>4186</v>
      </c>
      <c r="V4" s="4" t="s">
        <v>4173</v>
      </c>
      <c r="X4" s="4" t="s">
        <v>4187</v>
      </c>
    </row>
    <row r="5" spans="1:30" x14ac:dyDescent="0.35">
      <c r="A5" s="161" t="s">
        <v>4188</v>
      </c>
      <c r="B5" s="162" t="s">
        <v>4150</v>
      </c>
      <c r="D5" s="4" t="s">
        <v>4152</v>
      </c>
      <c r="F5" s="4" t="s">
        <v>4189</v>
      </c>
      <c r="H5" s="4" t="s">
        <v>4170</v>
      </c>
      <c r="J5" s="4" t="s">
        <v>4190</v>
      </c>
      <c r="L5" s="4" t="s">
        <v>4191</v>
      </c>
      <c r="N5" s="4" t="s">
        <v>4192</v>
      </c>
      <c r="R5" s="4" t="s">
        <v>4193</v>
      </c>
      <c r="V5" s="4" t="s">
        <v>1659</v>
      </c>
      <c r="X5" s="4" t="s">
        <v>4194</v>
      </c>
    </row>
    <row r="6" spans="1:30" x14ac:dyDescent="0.35">
      <c r="A6" s="161" t="s">
        <v>4195</v>
      </c>
      <c r="B6" s="162" t="s">
        <v>4150</v>
      </c>
      <c r="D6" s="4" t="s">
        <v>4150</v>
      </c>
      <c r="F6" s="4" t="s">
        <v>4196</v>
      </c>
      <c r="H6" s="4" t="s">
        <v>4197</v>
      </c>
      <c r="J6" s="4" t="s">
        <v>4198</v>
      </c>
      <c r="L6" s="4" t="s">
        <v>4199</v>
      </c>
      <c r="N6" s="4" t="s">
        <v>4200</v>
      </c>
      <c r="R6" s="4" t="s">
        <v>4201</v>
      </c>
      <c r="V6" s="4" t="s">
        <v>4202</v>
      </c>
      <c r="X6" s="4" t="s">
        <v>4203</v>
      </c>
    </row>
    <row r="7" spans="1:30" x14ac:dyDescent="0.35">
      <c r="A7" s="161" t="s">
        <v>4204</v>
      </c>
      <c r="B7" s="162" t="s">
        <v>4150</v>
      </c>
      <c r="D7" s="4" t="s">
        <v>4155</v>
      </c>
      <c r="F7" s="4" t="s">
        <v>4205</v>
      </c>
      <c r="H7" s="752" t="s">
        <v>4206</v>
      </c>
      <c r="J7" s="4" t="s">
        <v>4207</v>
      </c>
      <c r="L7" s="4" t="s">
        <v>4208</v>
      </c>
      <c r="N7" s="4" t="s">
        <v>4209</v>
      </c>
      <c r="R7" s="4" t="s">
        <v>4210</v>
      </c>
      <c r="V7" s="4" t="s">
        <v>4211</v>
      </c>
      <c r="X7" s="4" t="s">
        <v>4212</v>
      </c>
    </row>
    <row r="8" spans="1:30" x14ac:dyDescent="0.35">
      <c r="A8" s="161" t="s">
        <v>4213</v>
      </c>
      <c r="B8" s="162" t="s">
        <v>4150</v>
      </c>
      <c r="D8" s="4" t="s">
        <v>4214</v>
      </c>
      <c r="F8" s="4" t="s">
        <v>4215</v>
      </c>
      <c r="H8" s="752" t="s">
        <v>4216</v>
      </c>
      <c r="J8" s="4" t="s">
        <v>4217</v>
      </c>
      <c r="L8" s="4" t="s">
        <v>4218</v>
      </c>
      <c r="N8" s="4" t="s">
        <v>4219</v>
      </c>
      <c r="R8" s="4" t="s">
        <v>4220</v>
      </c>
      <c r="V8" s="4" t="s">
        <v>4221</v>
      </c>
      <c r="X8" s="4" t="s">
        <v>4222</v>
      </c>
    </row>
    <row r="9" spans="1:30" x14ac:dyDescent="0.35">
      <c r="A9" s="161" t="s">
        <v>4223</v>
      </c>
      <c r="B9" s="162" t="s">
        <v>4150</v>
      </c>
      <c r="F9" s="4" t="s">
        <v>4224</v>
      </c>
      <c r="H9" s="4" t="s">
        <v>4225</v>
      </c>
      <c r="J9" s="4" t="s">
        <v>4226</v>
      </c>
      <c r="L9" s="4" t="s">
        <v>4227</v>
      </c>
      <c r="N9" s="4" t="s">
        <v>4228</v>
      </c>
      <c r="R9" s="4" t="s">
        <v>4229</v>
      </c>
      <c r="V9" s="4" t="s">
        <v>4230</v>
      </c>
      <c r="X9" s="4" t="s">
        <v>4231</v>
      </c>
    </row>
    <row r="10" spans="1:30" x14ac:dyDescent="0.35">
      <c r="A10" s="161" t="s">
        <v>4232</v>
      </c>
      <c r="B10" s="162" t="s">
        <v>4150</v>
      </c>
      <c r="F10" s="4" t="s">
        <v>4233</v>
      </c>
      <c r="H10" s="4" t="s">
        <v>4234</v>
      </c>
      <c r="J10" s="4" t="s">
        <v>4235</v>
      </c>
      <c r="L10" s="4" t="s">
        <v>4236</v>
      </c>
      <c r="N10" s="4" t="s">
        <v>4237</v>
      </c>
      <c r="R10" s="4" t="s">
        <v>4238</v>
      </c>
      <c r="V10" s="4" t="s">
        <v>3864</v>
      </c>
      <c r="X10" s="4" t="s">
        <v>4239</v>
      </c>
    </row>
    <row r="11" spans="1:30" x14ac:dyDescent="0.35">
      <c r="A11" s="161" t="s">
        <v>4240</v>
      </c>
      <c r="B11" s="162" t="s">
        <v>4150</v>
      </c>
      <c r="F11" s="4" t="s">
        <v>4241</v>
      </c>
      <c r="H11" s="4" t="s">
        <v>4242</v>
      </c>
      <c r="J11" s="4" t="s">
        <v>4243</v>
      </c>
      <c r="L11" s="4" t="s">
        <v>4244</v>
      </c>
      <c r="N11" s="4" t="s">
        <v>4245</v>
      </c>
      <c r="R11" s="4" t="s">
        <v>4246</v>
      </c>
      <c r="V11" s="4" t="s">
        <v>4247</v>
      </c>
      <c r="X11" s="4" t="s">
        <v>4248</v>
      </c>
    </row>
    <row r="12" spans="1:30" x14ac:dyDescent="0.35">
      <c r="A12" s="161" t="s">
        <v>4249</v>
      </c>
      <c r="B12" s="162" t="s">
        <v>4150</v>
      </c>
      <c r="F12" s="4" t="s">
        <v>4250</v>
      </c>
      <c r="H12" s="4" t="s">
        <v>4251</v>
      </c>
      <c r="J12" s="4" t="s">
        <v>4252</v>
      </c>
      <c r="L12" s="4" t="s">
        <v>4253</v>
      </c>
      <c r="N12" s="4" t="s">
        <v>4254</v>
      </c>
      <c r="R12" s="4" t="s">
        <v>4255</v>
      </c>
      <c r="V12" s="4" t="s">
        <v>4256</v>
      </c>
      <c r="X12" s="4" t="s">
        <v>4257</v>
      </c>
    </row>
    <row r="13" spans="1:30" x14ac:dyDescent="0.35">
      <c r="A13" s="161" t="s">
        <v>4258</v>
      </c>
      <c r="B13" s="162" t="s">
        <v>4150</v>
      </c>
      <c r="F13" s="4" t="s">
        <v>4259</v>
      </c>
      <c r="H13" s="4" t="s">
        <v>4188</v>
      </c>
      <c r="J13" s="4" t="s">
        <v>4260</v>
      </c>
      <c r="L13" s="4" t="s">
        <v>4261</v>
      </c>
      <c r="N13" s="4" t="s">
        <v>4262</v>
      </c>
      <c r="R13" s="4" t="s">
        <v>4263</v>
      </c>
      <c r="V13" s="4" t="s">
        <v>4264</v>
      </c>
      <c r="X13" s="4" t="s">
        <v>4265</v>
      </c>
    </row>
    <row r="14" spans="1:30" x14ac:dyDescent="0.35">
      <c r="A14" s="161" t="s">
        <v>4266</v>
      </c>
      <c r="B14" s="162" t="s">
        <v>4150</v>
      </c>
      <c r="F14" s="4" t="s">
        <v>4267</v>
      </c>
      <c r="H14" s="4" t="s">
        <v>4195</v>
      </c>
      <c r="J14" s="4" t="s">
        <v>4268</v>
      </c>
      <c r="L14" s="4" t="s">
        <v>4269</v>
      </c>
      <c r="N14" s="4" t="s">
        <v>4270</v>
      </c>
      <c r="R14" s="4" t="s">
        <v>4271</v>
      </c>
      <c r="V14" s="4" t="s">
        <v>4272</v>
      </c>
      <c r="X14" s="4" t="s">
        <v>4273</v>
      </c>
      <c r="AD14" s="751"/>
    </row>
    <row r="15" spans="1:30" x14ac:dyDescent="0.35">
      <c r="A15" s="161" t="s">
        <v>4274</v>
      </c>
      <c r="B15" s="162" t="s">
        <v>4150</v>
      </c>
      <c r="F15" s="4" t="s">
        <v>4275</v>
      </c>
      <c r="H15" s="4" t="s">
        <v>4276</v>
      </c>
      <c r="J15" s="4" t="s">
        <v>4277</v>
      </c>
      <c r="L15" s="4" t="s">
        <v>4278</v>
      </c>
      <c r="N15" s="4" t="s">
        <v>4279</v>
      </c>
      <c r="R15" s="4" t="s">
        <v>4280</v>
      </c>
      <c r="V15" s="4" t="s">
        <v>4281</v>
      </c>
      <c r="X15" s="4" t="s">
        <v>4282</v>
      </c>
      <c r="AD15" s="751"/>
    </row>
    <row r="16" spans="1:30" x14ac:dyDescent="0.35">
      <c r="A16" s="161" t="s">
        <v>4283</v>
      </c>
      <c r="B16" s="162" t="s">
        <v>4150</v>
      </c>
      <c r="F16" s="4" t="s">
        <v>4284</v>
      </c>
      <c r="H16" s="4" t="s">
        <v>4285</v>
      </c>
      <c r="J16" s="4" t="s">
        <v>4286</v>
      </c>
      <c r="L16" s="4" t="s">
        <v>4287</v>
      </c>
      <c r="N16" s="4" t="s">
        <v>4288</v>
      </c>
      <c r="R16" s="4" t="s">
        <v>4289</v>
      </c>
      <c r="V16" s="4" t="s">
        <v>4290</v>
      </c>
      <c r="X16" s="4" t="s">
        <v>4291</v>
      </c>
    </row>
    <row r="17" spans="1:24" x14ac:dyDescent="0.35">
      <c r="A17" s="161" t="s">
        <v>4292</v>
      </c>
      <c r="B17" s="162" t="s">
        <v>4150</v>
      </c>
      <c r="F17" s="4" t="s">
        <v>4293</v>
      </c>
      <c r="H17" s="4" t="s">
        <v>4294</v>
      </c>
      <c r="J17" s="4" t="s">
        <v>4295</v>
      </c>
      <c r="L17" s="4" t="s">
        <v>4296</v>
      </c>
      <c r="N17" s="4" t="s">
        <v>4079</v>
      </c>
      <c r="R17" s="4" t="s">
        <v>4297</v>
      </c>
      <c r="V17" s="4" t="s">
        <v>4298</v>
      </c>
      <c r="X17" s="4" t="s">
        <v>4299</v>
      </c>
    </row>
    <row r="18" spans="1:24" x14ac:dyDescent="0.35">
      <c r="A18" s="161" t="s">
        <v>4300</v>
      </c>
      <c r="B18" s="162" t="s">
        <v>4150</v>
      </c>
      <c r="F18" s="4" t="s">
        <v>4301</v>
      </c>
      <c r="H18" s="4" t="s">
        <v>4204</v>
      </c>
      <c r="J18" s="4" t="s">
        <v>4302</v>
      </c>
      <c r="L18" s="4" t="s">
        <v>4303</v>
      </c>
      <c r="N18" s="4" t="s">
        <v>4304</v>
      </c>
      <c r="V18" s="4" t="s">
        <v>4305</v>
      </c>
    </row>
    <row r="19" spans="1:24" x14ac:dyDescent="0.35">
      <c r="A19" s="161" t="s">
        <v>4190</v>
      </c>
      <c r="B19" s="162" t="s">
        <v>4151</v>
      </c>
      <c r="F19" s="4" t="s">
        <v>4306</v>
      </c>
      <c r="H19" s="4" t="s">
        <v>4213</v>
      </c>
      <c r="J19" s="4" t="s">
        <v>4307</v>
      </c>
      <c r="L19" s="4" t="s">
        <v>4308</v>
      </c>
      <c r="N19" s="4" t="s">
        <v>4309</v>
      </c>
      <c r="V19" s="4" t="s">
        <v>4310</v>
      </c>
    </row>
    <row r="20" spans="1:24" x14ac:dyDescent="0.35">
      <c r="A20" s="161" t="s">
        <v>4311</v>
      </c>
      <c r="B20" s="162" t="s">
        <v>4151</v>
      </c>
      <c r="F20" s="4" t="s">
        <v>172</v>
      </c>
      <c r="H20" s="4" t="s">
        <v>4312</v>
      </c>
      <c r="J20" s="4" t="s">
        <v>4313</v>
      </c>
      <c r="L20" s="4" t="s">
        <v>4314</v>
      </c>
      <c r="N20" s="4" t="s">
        <v>4315</v>
      </c>
      <c r="V20" s="4" t="s">
        <v>4279</v>
      </c>
    </row>
    <row r="21" spans="1:24" x14ac:dyDescent="0.35">
      <c r="A21" s="161" t="s">
        <v>4316</v>
      </c>
      <c r="B21" s="162" t="s">
        <v>4151</v>
      </c>
      <c r="F21" s="4" t="s">
        <v>4317</v>
      </c>
      <c r="H21" s="4" t="s">
        <v>4318</v>
      </c>
      <c r="J21" s="4" t="s">
        <v>4319</v>
      </c>
      <c r="L21" s="4" t="s">
        <v>4320</v>
      </c>
      <c r="N21" s="4" t="s">
        <v>4321</v>
      </c>
      <c r="V21" s="4" t="s">
        <v>4178</v>
      </c>
    </row>
    <row r="22" spans="1:24" x14ac:dyDescent="0.35">
      <c r="A22" s="161" t="s">
        <v>4174</v>
      </c>
      <c r="B22" s="162" t="s">
        <v>4152</v>
      </c>
      <c r="H22" s="4" t="s">
        <v>4223</v>
      </c>
      <c r="J22" s="4" t="s">
        <v>4322</v>
      </c>
      <c r="L22" s="4" t="s">
        <v>4323</v>
      </c>
      <c r="V22" s="4" t="s">
        <v>4324</v>
      </c>
    </row>
    <row r="23" spans="1:24" x14ac:dyDescent="0.35">
      <c r="A23" s="161" t="s">
        <v>4191</v>
      </c>
      <c r="B23" s="162" t="s">
        <v>4152</v>
      </c>
      <c r="H23" s="4" t="s">
        <v>4232</v>
      </c>
      <c r="J23" s="4" t="s">
        <v>4325</v>
      </c>
      <c r="L23" s="4" t="s">
        <v>4326</v>
      </c>
      <c r="V23" s="4" t="s">
        <v>4327</v>
      </c>
    </row>
    <row r="24" spans="1:24" x14ac:dyDescent="0.35">
      <c r="A24" s="161" t="s">
        <v>4199</v>
      </c>
      <c r="B24" s="162" t="s">
        <v>4152</v>
      </c>
      <c r="H24" s="4" t="s">
        <v>4328</v>
      </c>
      <c r="J24" s="4" t="s">
        <v>4316</v>
      </c>
      <c r="L24" s="4" t="s">
        <v>4329</v>
      </c>
      <c r="V24" s="4" t="s">
        <v>4330</v>
      </c>
    </row>
    <row r="25" spans="1:24" x14ac:dyDescent="0.35">
      <c r="A25" s="161" t="s">
        <v>4208</v>
      </c>
      <c r="B25" s="162" t="s">
        <v>4152</v>
      </c>
      <c r="H25" s="4" t="s">
        <v>4331</v>
      </c>
      <c r="J25" s="4" t="s">
        <v>4332</v>
      </c>
      <c r="L25" s="4" t="s">
        <v>4333</v>
      </c>
      <c r="V25" s="4" t="s">
        <v>4334</v>
      </c>
    </row>
    <row r="26" spans="1:24" x14ac:dyDescent="0.35">
      <c r="A26" s="161" t="s">
        <v>4227</v>
      </c>
      <c r="B26" s="162" t="s">
        <v>4152</v>
      </c>
      <c r="H26" s="4" t="s">
        <v>4240</v>
      </c>
      <c r="J26" s="4" t="s">
        <v>4335</v>
      </c>
      <c r="L26" s="4" t="s">
        <v>4336</v>
      </c>
    </row>
    <row r="27" spans="1:24" x14ac:dyDescent="0.35">
      <c r="A27" s="161" t="s">
        <v>4236</v>
      </c>
      <c r="B27" s="162" t="s">
        <v>4152</v>
      </c>
      <c r="H27" s="4" t="s">
        <v>4249</v>
      </c>
      <c r="L27" s="4" t="s">
        <v>4337</v>
      </c>
    </row>
    <row r="28" spans="1:24" x14ac:dyDescent="0.35">
      <c r="A28" s="161" t="s">
        <v>4338</v>
      </c>
      <c r="B28" s="162" t="s">
        <v>4152</v>
      </c>
      <c r="H28" s="4" t="s">
        <v>4258</v>
      </c>
      <c r="L28" s="4" t="s">
        <v>4339</v>
      </c>
    </row>
    <row r="29" spans="1:24" x14ac:dyDescent="0.35">
      <c r="A29" s="161" t="s">
        <v>4278</v>
      </c>
      <c r="B29" s="162" t="s">
        <v>4152</v>
      </c>
      <c r="H29" s="4" t="s">
        <v>4266</v>
      </c>
      <c r="L29" s="4" t="s">
        <v>4340</v>
      </c>
    </row>
    <row r="30" spans="1:24" x14ac:dyDescent="0.35">
      <c r="A30" s="161" t="s">
        <v>4287</v>
      </c>
      <c r="B30" s="162" t="s">
        <v>4152</v>
      </c>
      <c r="H30" s="4" t="s">
        <v>4274</v>
      </c>
      <c r="L30" s="4" t="s">
        <v>4341</v>
      </c>
    </row>
    <row r="31" spans="1:24" x14ac:dyDescent="0.35">
      <c r="A31" s="161" t="s">
        <v>4333</v>
      </c>
      <c r="B31" s="162" t="s">
        <v>4152</v>
      </c>
      <c r="H31" s="4" t="s">
        <v>4283</v>
      </c>
      <c r="L31" s="4" t="s">
        <v>4342</v>
      </c>
    </row>
    <row r="32" spans="1:24" x14ac:dyDescent="0.35">
      <c r="A32" s="161" t="s">
        <v>4341</v>
      </c>
      <c r="B32" s="162" t="s">
        <v>4152</v>
      </c>
      <c r="H32" s="4" t="s">
        <v>4300</v>
      </c>
      <c r="L32" s="4" t="s">
        <v>4343</v>
      </c>
    </row>
    <row r="33" spans="1:12" x14ac:dyDescent="0.35">
      <c r="A33" s="161" t="s">
        <v>4344</v>
      </c>
      <c r="B33" s="162" t="s">
        <v>4152</v>
      </c>
      <c r="L33" s="4" t="s">
        <v>4344</v>
      </c>
    </row>
    <row r="34" spans="1:12" x14ac:dyDescent="0.35">
      <c r="A34" s="161" t="s">
        <v>4345</v>
      </c>
      <c r="B34" s="162" t="s">
        <v>4152</v>
      </c>
      <c r="L34" s="4" t="s">
        <v>4345</v>
      </c>
    </row>
    <row r="35" spans="1:12" x14ac:dyDescent="0.35">
      <c r="A35" s="161" t="s">
        <v>4346</v>
      </c>
      <c r="B35" s="162" t="s">
        <v>4152</v>
      </c>
      <c r="L35" s="4" t="s">
        <v>4347</v>
      </c>
    </row>
    <row r="36" spans="1:12" x14ac:dyDescent="0.35">
      <c r="A36" s="161" t="s">
        <v>4348</v>
      </c>
      <c r="B36" s="162" t="s">
        <v>4152</v>
      </c>
      <c r="L36" s="4" t="s">
        <v>4346</v>
      </c>
    </row>
    <row r="37" spans="1:12" x14ac:dyDescent="0.35">
      <c r="A37" s="161" t="s">
        <v>4349</v>
      </c>
      <c r="B37" s="162" t="s">
        <v>4152</v>
      </c>
      <c r="L37" s="4" t="s">
        <v>4350</v>
      </c>
    </row>
    <row r="38" spans="1:12" x14ac:dyDescent="0.35">
      <c r="A38" s="161" t="s">
        <v>4351</v>
      </c>
      <c r="B38" s="162" t="s">
        <v>4152</v>
      </c>
      <c r="L38" s="4" t="s">
        <v>4352</v>
      </c>
    </row>
    <row r="39" spans="1:12" x14ac:dyDescent="0.35">
      <c r="A39" s="161" t="s">
        <v>4353</v>
      </c>
      <c r="B39" s="162" t="s">
        <v>4152</v>
      </c>
      <c r="L39" s="4" t="s">
        <v>4354</v>
      </c>
    </row>
    <row r="40" spans="1:12" x14ac:dyDescent="0.35">
      <c r="A40" s="161" t="s">
        <v>4355</v>
      </c>
      <c r="B40" s="162" t="s">
        <v>4152</v>
      </c>
      <c r="L40" s="4" t="s">
        <v>4356</v>
      </c>
    </row>
    <row r="41" spans="1:12" x14ac:dyDescent="0.35">
      <c r="A41" s="161" t="s">
        <v>4357</v>
      </c>
      <c r="B41" s="162" t="s">
        <v>4152</v>
      </c>
      <c r="L41" s="4" t="s">
        <v>4358</v>
      </c>
    </row>
    <row r="42" spans="1:12" x14ac:dyDescent="0.35">
      <c r="A42" s="161" t="s">
        <v>4359</v>
      </c>
      <c r="B42" s="162" t="s">
        <v>4152</v>
      </c>
      <c r="L42" s="4" t="s">
        <v>4360</v>
      </c>
    </row>
    <row r="43" spans="1:12" x14ac:dyDescent="0.35">
      <c r="A43" s="161" t="s">
        <v>4361</v>
      </c>
      <c r="B43" s="162" t="s">
        <v>4152</v>
      </c>
      <c r="L43" s="4" t="s">
        <v>4362</v>
      </c>
    </row>
    <row r="44" spans="1:12" x14ac:dyDescent="0.35">
      <c r="A44" s="161" t="s">
        <v>4262</v>
      </c>
      <c r="B44" s="162" t="s">
        <v>4363</v>
      </c>
      <c r="L44" s="4" t="s">
        <v>4349</v>
      </c>
    </row>
    <row r="45" spans="1:12" x14ac:dyDescent="0.35">
      <c r="A45" s="161" t="s">
        <v>4165</v>
      </c>
      <c r="B45" s="162" t="s">
        <v>4154</v>
      </c>
      <c r="L45" s="4" t="s">
        <v>4351</v>
      </c>
    </row>
    <row r="46" spans="1:12" x14ac:dyDescent="0.35">
      <c r="A46" s="161" t="s">
        <v>4176</v>
      </c>
      <c r="B46" s="162" t="s">
        <v>4154</v>
      </c>
      <c r="L46" s="4" t="s">
        <v>4364</v>
      </c>
    </row>
    <row r="47" spans="1:12" x14ac:dyDescent="0.35">
      <c r="A47" s="161" t="s">
        <v>4186</v>
      </c>
      <c r="B47" s="162" t="s">
        <v>4155</v>
      </c>
      <c r="L47" s="4" t="s">
        <v>4353</v>
      </c>
    </row>
    <row r="48" spans="1:12" x14ac:dyDescent="0.35">
      <c r="A48" s="161" t="s">
        <v>4201</v>
      </c>
      <c r="B48" s="162" t="s">
        <v>4155</v>
      </c>
      <c r="L48" s="4" t="s">
        <v>4365</v>
      </c>
    </row>
    <row r="49" spans="1:12" x14ac:dyDescent="0.35">
      <c r="A49" s="161" t="s">
        <v>4210</v>
      </c>
      <c r="B49" s="162" t="s">
        <v>4155</v>
      </c>
      <c r="L49" s="4" t="s">
        <v>4355</v>
      </c>
    </row>
    <row r="50" spans="1:12" x14ac:dyDescent="0.35">
      <c r="A50" s="161" t="s">
        <v>4220</v>
      </c>
      <c r="B50" s="162" t="s">
        <v>4155</v>
      </c>
      <c r="L50" s="4" t="s">
        <v>4366</v>
      </c>
    </row>
    <row r="51" spans="1:12" x14ac:dyDescent="0.35">
      <c r="A51" s="161" t="s">
        <v>4229</v>
      </c>
      <c r="B51" s="162" t="s">
        <v>4155</v>
      </c>
      <c r="L51" s="4" t="s">
        <v>172</v>
      </c>
    </row>
    <row r="52" spans="1:12" x14ac:dyDescent="0.35">
      <c r="A52" s="161" t="s">
        <v>4255</v>
      </c>
      <c r="B52" s="162" t="s">
        <v>4155</v>
      </c>
      <c r="L52" s="4" t="s">
        <v>4359</v>
      </c>
    </row>
    <row r="53" spans="1:12" x14ac:dyDescent="0.35">
      <c r="A53" s="161" t="s">
        <v>4263</v>
      </c>
      <c r="B53" s="162" t="s">
        <v>4155</v>
      </c>
      <c r="L53" s="4" t="s">
        <v>4367</v>
      </c>
    </row>
    <row r="54" spans="1:12" x14ac:dyDescent="0.35">
      <c r="A54" s="161" t="s">
        <v>4271</v>
      </c>
      <c r="B54" s="162" t="s">
        <v>4155</v>
      </c>
      <c r="L54" s="4" t="s">
        <v>4368</v>
      </c>
    </row>
    <row r="55" spans="1:12" x14ac:dyDescent="0.35">
      <c r="A55" s="161" t="s">
        <v>4289</v>
      </c>
      <c r="B55" s="162" t="s">
        <v>4155</v>
      </c>
      <c r="L55" s="4" t="s">
        <v>4369</v>
      </c>
    </row>
    <row r="56" spans="1:12" x14ac:dyDescent="0.35">
      <c r="A56" s="161" t="s">
        <v>4178</v>
      </c>
      <c r="B56" s="162" t="s">
        <v>4156</v>
      </c>
    </row>
    <row r="57" spans="1:12" x14ac:dyDescent="0.35">
      <c r="A57" s="161" t="s">
        <v>4173</v>
      </c>
      <c r="B57" s="162" t="s">
        <v>4157</v>
      </c>
    </row>
    <row r="58" spans="1:12" x14ac:dyDescent="0.35">
      <c r="A58" s="161" t="s">
        <v>1659</v>
      </c>
      <c r="B58" s="162" t="s">
        <v>4157</v>
      </c>
    </row>
    <row r="59" spans="1:12" x14ac:dyDescent="0.35">
      <c r="A59" s="161" t="s">
        <v>4230</v>
      </c>
      <c r="B59" s="162" t="s">
        <v>4157</v>
      </c>
    </row>
    <row r="60" spans="1:12" x14ac:dyDescent="0.35">
      <c r="A60" s="161" t="s">
        <v>4256</v>
      </c>
      <c r="B60" s="162" t="s">
        <v>4157</v>
      </c>
    </row>
    <row r="61" spans="1:12" x14ac:dyDescent="0.35">
      <c r="A61" s="161" t="s">
        <v>4281</v>
      </c>
      <c r="B61" s="162" t="s">
        <v>4157</v>
      </c>
    </row>
    <row r="62" spans="1:12" x14ac:dyDescent="0.35">
      <c r="A62" s="161" t="s">
        <v>4290</v>
      </c>
      <c r="B62" s="162" t="s">
        <v>4157</v>
      </c>
    </row>
    <row r="63" spans="1:12" x14ac:dyDescent="0.35">
      <c r="A63" s="161" t="s">
        <v>4298</v>
      </c>
      <c r="B63" s="162" t="s">
        <v>4157</v>
      </c>
    </row>
    <row r="64" spans="1:12" x14ac:dyDescent="0.35">
      <c r="A64" s="161" t="s">
        <v>4305</v>
      </c>
      <c r="B64" s="162" t="s">
        <v>4157</v>
      </c>
    </row>
    <row r="65" spans="1:2" x14ac:dyDescent="0.35">
      <c r="A65" s="161" t="s">
        <v>4370</v>
      </c>
      <c r="B65" s="162" t="s">
        <v>4157</v>
      </c>
    </row>
    <row r="66" spans="1:2" x14ac:dyDescent="0.35">
      <c r="A66" s="161" t="s">
        <v>4279</v>
      </c>
      <c r="B66" s="162" t="s">
        <v>4157</v>
      </c>
    </row>
    <row r="67" spans="1:2" x14ac:dyDescent="0.35">
      <c r="A67" s="161" t="s">
        <v>4178</v>
      </c>
      <c r="B67" s="162" t="s">
        <v>4157</v>
      </c>
    </row>
    <row r="68" spans="1:2" x14ac:dyDescent="0.35">
      <c r="A68" s="161" t="s">
        <v>4324</v>
      </c>
      <c r="B68" s="162" t="s">
        <v>4157</v>
      </c>
    </row>
    <row r="69" spans="1:2" x14ac:dyDescent="0.35">
      <c r="A69" s="161" t="s">
        <v>4327</v>
      </c>
      <c r="B69" s="162" t="s">
        <v>4157</v>
      </c>
    </row>
    <row r="70" spans="1:2" x14ac:dyDescent="0.35">
      <c r="A70" s="161" t="s">
        <v>4334</v>
      </c>
      <c r="B70" s="162" t="s">
        <v>4157</v>
      </c>
    </row>
    <row r="71" spans="1:2" x14ac:dyDescent="0.35">
      <c r="A71" s="161" t="s">
        <v>4272</v>
      </c>
      <c r="B71" s="162" t="s">
        <v>4157</v>
      </c>
    </row>
  </sheetData>
  <dataValidations count="1">
    <dataValidation type="list" allowBlank="1" showInputMessage="1" sqref="AD14:AD15" xr:uid="{C6E62108-F21A-4B36-A5C4-A795ADEED320}">
      <formula1>INDIRECT(AC14)</formula1>
    </dataValidation>
  </dataValidations>
  <pageMargins left="0.7" right="0.7" top="0.75" bottom="0.75" header="0.3" footer="0.3"/>
  <pageSetup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9F387-9D68-4E29-B099-06442CF299DC}">
  <sheetPr codeName="Sheet25">
    <tabColor theme="7" tint="0.59999389629810485"/>
  </sheetPr>
  <dimension ref="A1:AQ178"/>
  <sheetViews>
    <sheetView zoomScale="70" zoomScaleNormal="70" workbookViewId="0">
      <selection activeCell="H27" sqref="H27"/>
    </sheetView>
  </sheetViews>
  <sheetFormatPr defaultColWidth="9" defaultRowHeight="14.35" x14ac:dyDescent="0.5"/>
  <cols>
    <col min="1" max="1" width="2.52734375" customWidth="1"/>
    <col min="2" max="2" width="25.8203125" bestFit="1" customWidth="1"/>
    <col min="3" max="3" width="24.52734375" customWidth="1"/>
    <col min="4" max="14" width="18.52734375" customWidth="1"/>
    <col min="15" max="16" width="16.52734375" customWidth="1"/>
    <col min="17" max="17" width="16.52734375" style="97" customWidth="1"/>
    <col min="18" max="18" width="16.52734375" style="4" customWidth="1"/>
    <col min="19" max="19" width="16.52734375" style="97" customWidth="1"/>
    <col min="20" max="22" width="16.52734375" style="4" customWidth="1"/>
    <col min="23" max="23" width="16.52734375" style="97" customWidth="1"/>
    <col min="24" max="25" width="16.52734375" style="4" customWidth="1"/>
    <col min="26" max="26" width="16.52734375" style="97" customWidth="1"/>
    <col min="27" max="29" width="16.52734375" style="4" customWidth="1"/>
    <col min="30" max="30" width="16.52734375" style="97" customWidth="1"/>
    <col min="31" max="32" width="16.52734375" style="4" customWidth="1"/>
    <col min="33" max="33" width="16.52734375" customWidth="1"/>
    <col min="35" max="35" width="16.52734375" customWidth="1"/>
    <col min="36" max="36" width="9" style="97"/>
    <col min="37" max="37" width="9" style="97" customWidth="1"/>
    <col min="38" max="39" width="9" style="97"/>
    <col min="40" max="40" width="9" style="97" customWidth="1"/>
    <col min="41" max="41" width="9.17578125" customWidth="1"/>
    <col min="42" max="43" width="9" style="97"/>
  </cols>
  <sheetData>
    <row r="1" spans="1:43" ht="20.5" customHeight="1" x14ac:dyDescent="0.5">
      <c r="A1" s="610"/>
      <c r="B1" s="824" t="s">
        <v>4371</v>
      </c>
      <c r="C1" s="824"/>
      <c r="D1" s="824"/>
      <c r="E1" s="824"/>
      <c r="F1" s="824"/>
      <c r="G1" s="824"/>
      <c r="H1" s="824"/>
      <c r="I1" s="824"/>
      <c r="J1" s="824"/>
      <c r="K1" s="824"/>
      <c r="L1" s="824"/>
      <c r="M1" s="824"/>
      <c r="N1" s="824"/>
      <c r="O1" s="376"/>
      <c r="P1" s="376"/>
      <c r="Q1" s="376"/>
      <c r="R1" s="376"/>
      <c r="S1" s="376"/>
      <c r="T1" s="376"/>
      <c r="U1" s="376"/>
      <c r="V1" s="376"/>
      <c r="W1" s="376"/>
      <c r="X1" s="376"/>
      <c r="Y1" s="376"/>
      <c r="Z1" s="376"/>
      <c r="AA1" s="376"/>
      <c r="AB1" s="376"/>
      <c r="AC1" s="376"/>
      <c r="AD1" s="376"/>
      <c r="AE1" s="376"/>
      <c r="AF1" s="376"/>
      <c r="AG1" s="376"/>
      <c r="AH1" s="377"/>
      <c r="AI1" s="7"/>
      <c r="AJ1" s="96" t="s">
        <v>4372</v>
      </c>
      <c r="AK1" s="96" t="s">
        <v>4373</v>
      </c>
      <c r="AL1" s="96"/>
      <c r="AM1" s="96" t="s">
        <v>4374</v>
      </c>
      <c r="AN1" s="96" t="str" cm="1">
        <f t="array" ref="AN1">IFERROR(_xlfn.UNIQUE(_xlfn._xlws.SORT(_xlfn._xlws.FILTER(D26:D81,(D26:D81&lt;&gt;"")*(C26:C81&lt;&gt;"Inorganic")*(C26:C81&lt;&gt;"MicroNutrient")))),"None")</f>
        <v>None</v>
      </c>
      <c r="AO1" s="7"/>
      <c r="AP1" s="96" t="str" cm="1">
        <f t="array" ref="AP1">_xlfn.ANCHORARRAY(AN1)</f>
        <v>None</v>
      </c>
      <c r="AQ1" s="96" t="str" cm="1">
        <f t="array" ref="AQ1:AQ2">IFERROR(_xlfn._xlws.FILTER(AP:AP,AP:AP&lt;&gt;""),"")</f>
        <v>None</v>
      </c>
    </row>
    <row r="2" spans="1:43" ht="45" customHeight="1" thickBot="1" x14ac:dyDescent="0.55000000000000004">
      <c r="A2" s="611"/>
      <c r="B2" s="828" t="s">
        <v>4375</v>
      </c>
      <c r="C2" s="828"/>
      <c r="D2" s="828"/>
      <c r="E2" s="828"/>
      <c r="F2" s="828"/>
      <c r="G2" s="828"/>
      <c r="H2" s="828"/>
      <c r="I2" s="828"/>
      <c r="J2" s="828"/>
      <c r="K2" s="828"/>
      <c r="L2" s="828"/>
      <c r="M2" s="828"/>
      <c r="N2" s="828"/>
      <c r="O2" s="374"/>
      <c r="P2" s="374"/>
      <c r="Q2" s="374"/>
      <c r="R2" s="374"/>
      <c r="S2" s="374"/>
      <c r="T2" s="374"/>
      <c r="U2" s="374"/>
      <c r="V2" s="374"/>
      <c r="W2" s="374"/>
      <c r="X2" s="374"/>
      <c r="Y2" s="374"/>
      <c r="Z2" s="374"/>
      <c r="AA2" s="374"/>
      <c r="AB2" s="374"/>
      <c r="AC2" s="374"/>
      <c r="AD2" s="374"/>
      <c r="AE2" s="374"/>
      <c r="AF2" s="374"/>
      <c r="AG2" s="374"/>
      <c r="AH2" s="375"/>
      <c r="AI2" s="7"/>
      <c r="AJ2" s="96" t="str" cm="1">
        <f t="array" ref="AJ2">IFERROR(TRANSPOSE(_xlfn.UNIQUE(_xlfn._xlws.SORT(_xlfn._xlws.FILTER(D7:AG7,D7:AG7&lt;&gt;"")))),"None")</f>
        <v>Base</v>
      </c>
      <c r="AK2" s="96" t="str" cm="1">
        <f t="array" ref="AK2">IFERROR(TRANSPOSE(_xlfn.UNIQUE(_xlfn._xlws.SORT(_xlfn._xlws.FILTER(E7:AG7,E7:AG7&lt;&gt;"")))),"None")</f>
        <v>None</v>
      </c>
      <c r="AL2" s="96" t="str" cm="1">
        <f t="array" ref="AL2">IFERROR(_xlfn.UNIQUE(_xlfn._xlws.SORT(_xlfn._xlws.FILTER(B86:B110,B86:B110&lt;&gt;""))),"")</f>
        <v/>
      </c>
      <c r="AM2" s="96" t="str" cm="1">
        <f t="array" ref="AM2">IFERROR(_xlfn.UNIQUE(_xlfn._xlws.SORT(_xlfn._xlws.FILTER(AL:AL,AL:AL&lt;&gt;""))),"None")</f>
        <v>None</v>
      </c>
      <c r="AN2" s="96"/>
      <c r="AO2" s="7"/>
      <c r="AP2" s="96"/>
      <c r="AQ2" s="96" t="str">
        <v>Base</v>
      </c>
    </row>
    <row r="3" spans="1:43" ht="4.5" customHeight="1" thickBot="1" x14ac:dyDescent="0.55000000000000004">
      <c r="A3" s="8"/>
      <c r="B3" s="13"/>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9"/>
      <c r="AI3" s="7"/>
      <c r="AJ3" s="96"/>
      <c r="AK3" s="96"/>
      <c r="AL3" s="96"/>
      <c r="AM3" s="96"/>
      <c r="AN3" s="96"/>
      <c r="AO3" s="7"/>
      <c r="AP3" s="96"/>
      <c r="AQ3" s="96"/>
    </row>
    <row r="4" spans="1:43" ht="18" customHeight="1" thickBot="1" x14ac:dyDescent="0.55000000000000004">
      <c r="A4" s="506"/>
      <c r="B4" s="814" t="s">
        <v>4376</v>
      </c>
      <c r="C4" s="814"/>
      <c r="D4" s="814"/>
      <c r="E4" s="814"/>
      <c r="F4" s="814"/>
      <c r="G4" s="814"/>
      <c r="H4" s="814"/>
      <c r="I4" s="814"/>
      <c r="J4" s="814"/>
      <c r="K4" s="814"/>
      <c r="L4" s="814"/>
      <c r="M4" s="814"/>
      <c r="N4" s="814"/>
      <c r="O4" s="814"/>
      <c r="P4" s="814"/>
      <c r="Q4" s="814"/>
      <c r="R4" s="372"/>
      <c r="S4" s="372"/>
      <c r="T4" s="372"/>
      <c r="U4" s="372"/>
      <c r="V4" s="372"/>
      <c r="W4" s="372"/>
      <c r="X4" s="372"/>
      <c r="Y4" s="372"/>
      <c r="Z4" s="372"/>
      <c r="AA4" s="372"/>
      <c r="AB4" s="372"/>
      <c r="AC4" s="372"/>
      <c r="AD4" s="814"/>
      <c r="AE4" s="814"/>
      <c r="AF4" s="814"/>
      <c r="AG4" s="814"/>
      <c r="AH4" s="814"/>
      <c r="AI4" s="7"/>
      <c r="AJ4" s="96"/>
      <c r="AK4" s="96"/>
      <c r="AL4" s="96"/>
      <c r="AM4" s="96"/>
      <c r="AN4" s="96"/>
      <c r="AO4" s="7"/>
      <c r="AP4" s="96"/>
      <c r="AQ4" s="96"/>
    </row>
    <row r="5" spans="1:43" ht="4.5" customHeight="1" x14ac:dyDescent="0.5">
      <c r="A5" s="8"/>
      <c r="B5" s="7"/>
      <c r="C5" s="7"/>
      <c r="D5" s="7"/>
      <c r="E5" s="7"/>
      <c r="F5" s="7"/>
      <c r="G5" s="7"/>
      <c r="H5" s="7"/>
      <c r="I5" s="7"/>
      <c r="J5" s="7"/>
      <c r="K5" s="7"/>
      <c r="L5" s="7"/>
      <c r="M5" s="7"/>
      <c r="N5" s="100"/>
      <c r="O5" s="7"/>
      <c r="P5" s="7"/>
      <c r="Q5" s="7"/>
      <c r="R5" s="7"/>
      <c r="S5" s="7"/>
      <c r="T5" s="7"/>
      <c r="U5" s="7"/>
      <c r="V5" s="7"/>
      <c r="W5" s="7"/>
      <c r="X5" s="7"/>
      <c r="Y5" s="7"/>
      <c r="Z5" s="7"/>
      <c r="AA5" s="7"/>
      <c r="AB5" s="7"/>
      <c r="AC5" s="7"/>
      <c r="AD5" s="7"/>
      <c r="AE5" s="7"/>
      <c r="AF5" s="7"/>
      <c r="AG5" s="7"/>
      <c r="AH5" s="9"/>
      <c r="AI5" s="7"/>
      <c r="AJ5" s="96"/>
      <c r="AK5" s="96"/>
      <c r="AL5" s="96"/>
      <c r="AM5" s="96"/>
      <c r="AN5" s="96"/>
      <c r="AO5" s="7"/>
      <c r="AP5" s="96"/>
      <c r="AQ5" s="96"/>
    </row>
    <row r="6" spans="1:43" x14ac:dyDescent="0.5">
      <c r="A6" s="8"/>
      <c r="B6" s="7"/>
      <c r="C6" s="7"/>
      <c r="D6" s="452" t="s">
        <v>4104</v>
      </c>
      <c r="E6" s="829" t="s">
        <v>3594</v>
      </c>
      <c r="F6" s="829"/>
      <c r="G6" s="829"/>
      <c r="H6" s="829"/>
      <c r="I6" s="829"/>
      <c r="J6" s="829"/>
      <c r="K6" s="829"/>
      <c r="L6" s="829"/>
      <c r="M6" s="829"/>
      <c r="N6" s="829"/>
      <c r="O6" s="829"/>
      <c r="P6" s="829"/>
      <c r="Q6" s="829"/>
      <c r="R6" s="829"/>
      <c r="S6" s="829"/>
      <c r="T6" s="829"/>
      <c r="U6" s="829"/>
      <c r="V6" s="829"/>
      <c r="W6" s="829"/>
      <c r="X6" s="829"/>
      <c r="Y6" s="829"/>
      <c r="Z6" s="829"/>
      <c r="AA6" s="829"/>
      <c r="AB6" s="829"/>
      <c r="AC6" s="829"/>
      <c r="AD6" s="829"/>
      <c r="AE6" s="829"/>
      <c r="AF6" s="829"/>
      <c r="AG6" s="829"/>
      <c r="AH6" s="9"/>
      <c r="AI6" s="7"/>
      <c r="AJ6" s="96"/>
      <c r="AK6" s="96"/>
      <c r="AL6" s="96"/>
      <c r="AM6" s="96"/>
      <c r="AN6" s="96"/>
      <c r="AO6" s="7"/>
      <c r="AP6" s="96"/>
      <c r="AQ6" s="96"/>
    </row>
    <row r="7" spans="1:43" x14ac:dyDescent="0.5">
      <c r="A7" s="8"/>
      <c r="B7" s="22"/>
      <c r="C7" s="362" t="s">
        <v>3550</v>
      </c>
      <c r="D7" s="441" t="s">
        <v>3551</v>
      </c>
      <c r="E7" s="743"/>
      <c r="F7" s="218"/>
      <c r="G7" s="218"/>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9"/>
      <c r="AI7" s="7"/>
      <c r="AJ7" s="96"/>
      <c r="AK7" s="96"/>
      <c r="AL7" s="96"/>
      <c r="AM7" s="96"/>
      <c r="AN7" s="96"/>
      <c r="AO7" s="7"/>
      <c r="AP7" s="96"/>
      <c r="AQ7" s="96"/>
    </row>
    <row r="8" spans="1:43" ht="5.25" customHeight="1" thickBot="1" x14ac:dyDescent="0.55000000000000004">
      <c r="A8" s="8"/>
      <c r="B8" s="379"/>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9"/>
      <c r="AI8" s="7"/>
      <c r="AJ8" s="96"/>
      <c r="AK8" s="96"/>
      <c r="AL8" s="96"/>
      <c r="AM8" s="96"/>
      <c r="AN8" s="96"/>
      <c r="AO8" s="7"/>
      <c r="AP8" s="96"/>
      <c r="AQ8" s="96"/>
    </row>
    <row r="9" spans="1:43" ht="35.5" customHeight="1" thickBot="1" x14ac:dyDescent="0.55000000000000004">
      <c r="A9" s="476"/>
      <c r="B9" s="816" t="s">
        <v>4377</v>
      </c>
      <c r="C9" s="816"/>
      <c r="D9" s="816"/>
      <c r="E9" s="816"/>
      <c r="F9" s="816"/>
      <c r="G9" s="816"/>
      <c r="H9" s="816"/>
      <c r="I9" s="816"/>
      <c r="J9" s="816"/>
      <c r="K9" s="816"/>
      <c r="L9" s="816"/>
      <c r="M9" s="816"/>
      <c r="N9" s="816"/>
      <c r="O9" s="816"/>
      <c r="P9" s="269"/>
      <c r="Q9" s="269"/>
      <c r="R9" s="269"/>
      <c r="S9" s="269"/>
      <c r="T9" s="269"/>
      <c r="U9" s="269"/>
      <c r="V9" s="269"/>
      <c r="W9" s="269"/>
      <c r="X9" s="269"/>
      <c r="Y9" s="269"/>
      <c r="Z9" s="269"/>
      <c r="AA9" s="269"/>
      <c r="AB9" s="269"/>
      <c r="AC9" s="269"/>
      <c r="AD9" s="372"/>
      <c r="AE9" s="372"/>
      <c r="AF9" s="372"/>
      <c r="AG9" s="372"/>
      <c r="AH9" s="373"/>
      <c r="AI9" s="7"/>
      <c r="AJ9" s="96"/>
      <c r="AK9" s="96"/>
      <c r="AL9" s="96"/>
      <c r="AM9" s="96"/>
      <c r="AN9" s="96"/>
      <c r="AO9" s="7"/>
      <c r="AP9" s="96"/>
      <c r="AQ9" s="96"/>
    </row>
    <row r="10" spans="1:43" ht="4.5" customHeight="1" x14ac:dyDescent="0.5">
      <c r="A10" s="8"/>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9"/>
      <c r="AI10" s="7"/>
      <c r="AJ10" s="96"/>
      <c r="AK10" s="96"/>
      <c r="AL10" s="96"/>
      <c r="AM10" s="96"/>
      <c r="AN10" s="96"/>
      <c r="AO10" s="7"/>
      <c r="AP10" s="96"/>
      <c r="AQ10" s="96"/>
    </row>
    <row r="11" spans="1:43" x14ac:dyDescent="0.5">
      <c r="A11" s="8"/>
      <c r="B11" s="833" t="s">
        <v>4378</v>
      </c>
      <c r="C11" s="414" t="s">
        <v>4379</v>
      </c>
      <c r="D11" s="132"/>
      <c r="E11" s="132"/>
      <c r="F11" s="132"/>
      <c r="G11" s="132" t="s">
        <v>109</v>
      </c>
      <c r="H11" s="132" t="s">
        <v>109</v>
      </c>
      <c r="I11" s="132" t="s">
        <v>109</v>
      </c>
      <c r="J11" s="132" t="s">
        <v>109</v>
      </c>
      <c r="K11" s="132" t="s">
        <v>109</v>
      </c>
      <c r="L11" s="132" t="s">
        <v>109</v>
      </c>
      <c r="M11" s="132" t="s">
        <v>109</v>
      </c>
      <c r="N11" s="132" t="s">
        <v>109</v>
      </c>
      <c r="O11" s="132" t="s">
        <v>109</v>
      </c>
      <c r="P11" s="132" t="s">
        <v>109</v>
      </c>
      <c r="Q11" s="132" t="s">
        <v>109</v>
      </c>
      <c r="R11" s="132" t="s">
        <v>109</v>
      </c>
      <c r="S11" s="132" t="s">
        <v>109</v>
      </c>
      <c r="T11" s="132" t="s">
        <v>109</v>
      </c>
      <c r="U11" s="132" t="s">
        <v>109</v>
      </c>
      <c r="V11" s="132" t="s">
        <v>109</v>
      </c>
      <c r="W11" s="132" t="s">
        <v>109</v>
      </c>
      <c r="X11" s="132" t="s">
        <v>109</v>
      </c>
      <c r="Y11" s="132" t="s">
        <v>109</v>
      </c>
      <c r="Z11" s="132" t="s">
        <v>109</v>
      </c>
      <c r="AA11" s="132" t="s">
        <v>109</v>
      </c>
      <c r="AB11" s="132" t="s">
        <v>109</v>
      </c>
      <c r="AC11" s="132" t="s">
        <v>109</v>
      </c>
      <c r="AD11" s="132" t="s">
        <v>109</v>
      </c>
      <c r="AE11" s="132" t="s">
        <v>109</v>
      </c>
      <c r="AF11" s="132" t="s">
        <v>109</v>
      </c>
      <c r="AG11" s="132" t="s">
        <v>109</v>
      </c>
      <c r="AH11" s="9"/>
      <c r="AI11" s="7"/>
      <c r="AJ11" s="96"/>
      <c r="AK11" s="96"/>
      <c r="AL11" s="96"/>
      <c r="AM11" s="96"/>
      <c r="AN11" s="96"/>
      <c r="AO11" s="7"/>
      <c r="AP11" s="96"/>
      <c r="AQ11" s="96"/>
    </row>
    <row r="12" spans="1:43" x14ac:dyDescent="0.5">
      <c r="A12" s="8"/>
      <c r="B12" s="834"/>
      <c r="C12" s="414" t="s">
        <v>4380</v>
      </c>
      <c r="D12" s="132" t="s">
        <v>109</v>
      </c>
      <c r="E12" s="132" t="s">
        <v>109</v>
      </c>
      <c r="F12" s="132" t="s">
        <v>109</v>
      </c>
      <c r="G12" s="132" t="s">
        <v>109</v>
      </c>
      <c r="H12" s="132" t="s">
        <v>109</v>
      </c>
      <c r="I12" s="132" t="s">
        <v>109</v>
      </c>
      <c r="J12" s="132" t="s">
        <v>109</v>
      </c>
      <c r="K12" s="132" t="s">
        <v>109</v>
      </c>
      <c r="L12" s="132" t="s">
        <v>109</v>
      </c>
      <c r="M12" s="132" t="s">
        <v>109</v>
      </c>
      <c r="N12" s="132" t="s">
        <v>109</v>
      </c>
      <c r="O12" s="132" t="s">
        <v>109</v>
      </c>
      <c r="P12" s="132" t="s">
        <v>109</v>
      </c>
      <c r="Q12" s="132" t="s">
        <v>109</v>
      </c>
      <c r="R12" s="132" t="s">
        <v>109</v>
      </c>
      <c r="S12" s="132" t="s">
        <v>109</v>
      </c>
      <c r="T12" s="132" t="s">
        <v>109</v>
      </c>
      <c r="U12" s="132" t="s">
        <v>109</v>
      </c>
      <c r="V12" s="132" t="s">
        <v>109</v>
      </c>
      <c r="W12" s="132" t="s">
        <v>109</v>
      </c>
      <c r="X12" s="132" t="s">
        <v>109</v>
      </c>
      <c r="Y12" s="132" t="s">
        <v>109</v>
      </c>
      <c r="Z12" s="132" t="s">
        <v>109</v>
      </c>
      <c r="AA12" s="132" t="s">
        <v>109</v>
      </c>
      <c r="AB12" s="132" t="s">
        <v>109</v>
      </c>
      <c r="AC12" s="132" t="s">
        <v>109</v>
      </c>
      <c r="AD12" s="132" t="s">
        <v>109</v>
      </c>
      <c r="AE12" s="132" t="s">
        <v>109</v>
      </c>
      <c r="AF12" s="132" t="s">
        <v>109</v>
      </c>
      <c r="AG12" s="132" t="s">
        <v>109</v>
      </c>
      <c r="AH12" s="9"/>
      <c r="AI12" s="7"/>
      <c r="AJ12" s="96"/>
      <c r="AK12" s="96"/>
      <c r="AL12" s="96"/>
      <c r="AM12" s="96"/>
      <c r="AN12" s="96"/>
      <c r="AO12" s="7"/>
      <c r="AP12" s="96"/>
      <c r="AQ12" s="96"/>
    </row>
    <row r="13" spans="1:43" x14ac:dyDescent="0.5">
      <c r="A13" s="8"/>
      <c r="B13" s="834"/>
      <c r="C13" s="414" t="s">
        <v>4381</v>
      </c>
      <c r="D13" s="132" t="s">
        <v>109</v>
      </c>
      <c r="E13" s="132" t="s">
        <v>109</v>
      </c>
      <c r="F13" s="132" t="s">
        <v>109</v>
      </c>
      <c r="G13" s="132" t="s">
        <v>109</v>
      </c>
      <c r="H13" s="132" t="s">
        <v>109</v>
      </c>
      <c r="I13" s="132" t="s">
        <v>109</v>
      </c>
      <c r="J13" s="132" t="s">
        <v>109</v>
      </c>
      <c r="K13" s="132" t="s">
        <v>109</v>
      </c>
      <c r="L13" s="132" t="s">
        <v>109</v>
      </c>
      <c r="M13" s="132" t="s">
        <v>109</v>
      </c>
      <c r="N13" s="132" t="s">
        <v>109</v>
      </c>
      <c r="O13" s="132" t="s">
        <v>109</v>
      </c>
      <c r="P13" s="132" t="s">
        <v>109</v>
      </c>
      <c r="Q13" s="132" t="s">
        <v>109</v>
      </c>
      <c r="R13" s="132" t="s">
        <v>109</v>
      </c>
      <c r="S13" s="132" t="s">
        <v>109</v>
      </c>
      <c r="T13" s="132" t="s">
        <v>109</v>
      </c>
      <c r="U13" s="132" t="s">
        <v>109</v>
      </c>
      <c r="V13" s="132" t="s">
        <v>109</v>
      </c>
      <c r="W13" s="132" t="s">
        <v>109</v>
      </c>
      <c r="X13" s="132" t="s">
        <v>109</v>
      </c>
      <c r="Y13" s="132" t="s">
        <v>109</v>
      </c>
      <c r="Z13" s="132" t="s">
        <v>109</v>
      </c>
      <c r="AA13" s="132" t="s">
        <v>109</v>
      </c>
      <c r="AB13" s="132" t="s">
        <v>109</v>
      </c>
      <c r="AC13" s="132" t="s">
        <v>109</v>
      </c>
      <c r="AD13" s="132" t="s">
        <v>109</v>
      </c>
      <c r="AE13" s="132" t="s">
        <v>109</v>
      </c>
      <c r="AF13" s="132" t="s">
        <v>109</v>
      </c>
      <c r="AG13" s="132" t="s">
        <v>109</v>
      </c>
      <c r="AH13" s="9"/>
      <c r="AI13" s="7"/>
      <c r="AJ13" s="96"/>
      <c r="AK13" s="96"/>
      <c r="AL13" s="96"/>
      <c r="AM13" s="96"/>
      <c r="AN13" s="96"/>
      <c r="AO13" s="7"/>
      <c r="AP13" s="96"/>
      <c r="AQ13" s="96"/>
    </row>
    <row r="14" spans="1:43" x14ac:dyDescent="0.5">
      <c r="A14" s="8"/>
      <c r="B14" s="107" t="s">
        <v>4382</v>
      </c>
      <c r="C14" s="274"/>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c r="AB14" s="267"/>
      <c r="AC14" s="267"/>
      <c r="AD14" s="267"/>
      <c r="AE14" s="267"/>
      <c r="AF14" s="267"/>
      <c r="AG14" s="267"/>
      <c r="AH14" s="9"/>
      <c r="AI14" s="7"/>
      <c r="AJ14" s="96"/>
      <c r="AK14" s="96"/>
      <c r="AL14" s="96"/>
      <c r="AM14" s="96"/>
      <c r="AN14" s="96"/>
      <c r="AO14" s="7"/>
      <c r="AP14" s="96"/>
      <c r="AQ14" s="96"/>
    </row>
    <row r="15" spans="1:43" x14ac:dyDescent="0.5">
      <c r="A15" s="8"/>
      <c r="B15" s="825" t="s">
        <v>4383</v>
      </c>
      <c r="C15" s="416" t="s">
        <v>4379</v>
      </c>
      <c r="D15" s="132"/>
      <c r="E15" s="132"/>
      <c r="F15" s="132" t="s">
        <v>109</v>
      </c>
      <c r="G15" s="132" t="s">
        <v>109</v>
      </c>
      <c r="H15" s="132" t="s">
        <v>109</v>
      </c>
      <c r="I15" s="132" t="s">
        <v>109</v>
      </c>
      <c r="J15" s="132" t="s">
        <v>109</v>
      </c>
      <c r="K15" s="132" t="s">
        <v>109</v>
      </c>
      <c r="L15" s="132" t="s">
        <v>109</v>
      </c>
      <c r="M15" s="132" t="s">
        <v>109</v>
      </c>
      <c r="N15" s="132" t="s">
        <v>109</v>
      </c>
      <c r="O15" s="132" t="s">
        <v>109</v>
      </c>
      <c r="P15" s="132" t="s">
        <v>109</v>
      </c>
      <c r="Q15" s="132" t="s">
        <v>109</v>
      </c>
      <c r="R15" s="132" t="s">
        <v>109</v>
      </c>
      <c r="S15" s="132" t="s">
        <v>109</v>
      </c>
      <c r="T15" s="132" t="s">
        <v>109</v>
      </c>
      <c r="U15" s="132" t="s">
        <v>109</v>
      </c>
      <c r="V15" s="132" t="s">
        <v>109</v>
      </c>
      <c r="W15" s="132" t="s">
        <v>109</v>
      </c>
      <c r="X15" s="132" t="s">
        <v>109</v>
      </c>
      <c r="Y15" s="132" t="s">
        <v>109</v>
      </c>
      <c r="Z15" s="132" t="s">
        <v>109</v>
      </c>
      <c r="AA15" s="132" t="s">
        <v>109</v>
      </c>
      <c r="AB15" s="132" t="s">
        <v>109</v>
      </c>
      <c r="AC15" s="132" t="s">
        <v>109</v>
      </c>
      <c r="AD15" s="132" t="s">
        <v>109</v>
      </c>
      <c r="AE15" s="132" t="s">
        <v>109</v>
      </c>
      <c r="AF15" s="132" t="s">
        <v>109</v>
      </c>
      <c r="AG15" s="132" t="s">
        <v>109</v>
      </c>
      <c r="AH15" s="9"/>
      <c r="AI15" s="7"/>
      <c r="AJ15" s="96"/>
      <c r="AK15" s="96"/>
      <c r="AL15" s="96"/>
      <c r="AM15" s="96"/>
      <c r="AN15" s="96"/>
      <c r="AO15" s="7"/>
      <c r="AP15" s="96"/>
      <c r="AQ15" s="96"/>
    </row>
    <row r="16" spans="1:43" x14ac:dyDescent="0.5">
      <c r="A16" s="8"/>
      <c r="B16" s="826"/>
      <c r="C16" s="416" t="s">
        <v>4380</v>
      </c>
      <c r="D16" s="132"/>
      <c r="E16" s="132"/>
      <c r="F16" s="132" t="s">
        <v>109</v>
      </c>
      <c r="G16" s="132" t="s">
        <v>109</v>
      </c>
      <c r="H16" s="132" t="s">
        <v>109</v>
      </c>
      <c r="I16" s="132" t="s">
        <v>109</v>
      </c>
      <c r="J16" s="132" t="s">
        <v>109</v>
      </c>
      <c r="K16" s="132" t="s">
        <v>109</v>
      </c>
      <c r="L16" s="132" t="s">
        <v>109</v>
      </c>
      <c r="M16" s="132" t="s">
        <v>109</v>
      </c>
      <c r="N16" s="132" t="s">
        <v>109</v>
      </c>
      <c r="O16" s="132" t="s">
        <v>109</v>
      </c>
      <c r="P16" s="132" t="s">
        <v>109</v>
      </c>
      <c r="Q16" s="132" t="s">
        <v>109</v>
      </c>
      <c r="R16" s="132" t="s">
        <v>109</v>
      </c>
      <c r="S16" s="132" t="s">
        <v>109</v>
      </c>
      <c r="T16" s="132" t="s">
        <v>109</v>
      </c>
      <c r="U16" s="132" t="s">
        <v>109</v>
      </c>
      <c r="V16" s="132" t="s">
        <v>109</v>
      </c>
      <c r="W16" s="132" t="s">
        <v>109</v>
      </c>
      <c r="X16" s="132" t="s">
        <v>109</v>
      </c>
      <c r="Y16" s="132" t="s">
        <v>109</v>
      </c>
      <c r="Z16" s="132" t="s">
        <v>109</v>
      </c>
      <c r="AA16" s="132" t="s">
        <v>109</v>
      </c>
      <c r="AB16" s="132" t="s">
        <v>109</v>
      </c>
      <c r="AC16" s="132" t="s">
        <v>109</v>
      </c>
      <c r="AD16" s="132" t="s">
        <v>109</v>
      </c>
      <c r="AE16" s="132" t="s">
        <v>109</v>
      </c>
      <c r="AF16" s="132" t="s">
        <v>109</v>
      </c>
      <c r="AG16" s="132" t="s">
        <v>109</v>
      </c>
      <c r="AH16" s="9"/>
      <c r="AI16" s="7"/>
      <c r="AJ16" s="96"/>
      <c r="AK16" s="96"/>
      <c r="AL16" s="96"/>
      <c r="AM16" s="96"/>
      <c r="AN16" s="96"/>
      <c r="AO16" s="7"/>
      <c r="AP16" s="96"/>
      <c r="AQ16" s="96"/>
    </row>
    <row r="17" spans="1:43" x14ac:dyDescent="0.5">
      <c r="A17" s="8"/>
      <c r="B17" s="826"/>
      <c r="C17" s="416" t="s">
        <v>4384</v>
      </c>
      <c r="D17" s="132"/>
      <c r="E17" s="132"/>
      <c r="F17" s="132" t="s">
        <v>109</v>
      </c>
      <c r="G17" s="132" t="s">
        <v>109</v>
      </c>
      <c r="H17" s="132" t="s">
        <v>109</v>
      </c>
      <c r="I17" s="132" t="s">
        <v>109</v>
      </c>
      <c r="J17" s="132" t="s">
        <v>109</v>
      </c>
      <c r="K17" s="132" t="s">
        <v>109</v>
      </c>
      <c r="L17" s="132" t="s">
        <v>109</v>
      </c>
      <c r="M17" s="132" t="s">
        <v>109</v>
      </c>
      <c r="N17" s="132" t="s">
        <v>109</v>
      </c>
      <c r="O17" s="132" t="s">
        <v>109</v>
      </c>
      <c r="P17" s="132" t="s">
        <v>109</v>
      </c>
      <c r="Q17" s="132" t="s">
        <v>109</v>
      </c>
      <c r="R17" s="132" t="s">
        <v>109</v>
      </c>
      <c r="S17" s="132" t="s">
        <v>109</v>
      </c>
      <c r="T17" s="132" t="s">
        <v>109</v>
      </c>
      <c r="U17" s="132" t="s">
        <v>109</v>
      </c>
      <c r="V17" s="132" t="s">
        <v>109</v>
      </c>
      <c r="W17" s="132" t="s">
        <v>109</v>
      </c>
      <c r="X17" s="132" t="s">
        <v>109</v>
      </c>
      <c r="Y17" s="132" t="s">
        <v>109</v>
      </c>
      <c r="Z17" s="132" t="s">
        <v>109</v>
      </c>
      <c r="AA17" s="132" t="s">
        <v>109</v>
      </c>
      <c r="AB17" s="132" t="s">
        <v>109</v>
      </c>
      <c r="AC17" s="132" t="s">
        <v>109</v>
      </c>
      <c r="AD17" s="132" t="s">
        <v>109</v>
      </c>
      <c r="AE17" s="132" t="s">
        <v>109</v>
      </c>
      <c r="AF17" s="132" t="s">
        <v>109</v>
      </c>
      <c r="AG17" s="132" t="s">
        <v>109</v>
      </c>
      <c r="AH17" s="9"/>
      <c r="AI17" s="7"/>
      <c r="AJ17" s="96"/>
      <c r="AK17" s="96"/>
      <c r="AL17" s="96"/>
      <c r="AM17" s="96"/>
      <c r="AN17" s="96"/>
      <c r="AO17" s="7"/>
      <c r="AP17" s="96"/>
      <c r="AQ17" s="96"/>
    </row>
    <row r="18" spans="1:43" x14ac:dyDescent="0.5">
      <c r="A18" s="8"/>
      <c r="B18" s="826"/>
      <c r="C18" s="416" t="s">
        <v>4381</v>
      </c>
      <c r="D18" s="132"/>
      <c r="E18" s="132"/>
      <c r="F18" s="132" t="s">
        <v>109</v>
      </c>
      <c r="G18" s="132" t="s">
        <v>109</v>
      </c>
      <c r="H18" s="132" t="s">
        <v>109</v>
      </c>
      <c r="I18" s="132" t="s">
        <v>109</v>
      </c>
      <c r="J18" s="132" t="s">
        <v>109</v>
      </c>
      <c r="K18" s="132" t="s">
        <v>109</v>
      </c>
      <c r="L18" s="132" t="s">
        <v>109</v>
      </c>
      <c r="M18" s="132" t="s">
        <v>109</v>
      </c>
      <c r="N18" s="132" t="s">
        <v>109</v>
      </c>
      <c r="O18" s="132" t="s">
        <v>109</v>
      </c>
      <c r="P18" s="132" t="s">
        <v>109</v>
      </c>
      <c r="Q18" s="132" t="s">
        <v>109</v>
      </c>
      <c r="R18" s="132" t="s">
        <v>109</v>
      </c>
      <c r="S18" s="132" t="s">
        <v>109</v>
      </c>
      <c r="T18" s="132" t="s">
        <v>109</v>
      </c>
      <c r="U18" s="132" t="s">
        <v>109</v>
      </c>
      <c r="V18" s="132" t="s">
        <v>109</v>
      </c>
      <c r="W18" s="132" t="s">
        <v>109</v>
      </c>
      <c r="X18" s="132" t="s">
        <v>109</v>
      </c>
      <c r="Y18" s="132" t="s">
        <v>109</v>
      </c>
      <c r="Z18" s="132" t="s">
        <v>109</v>
      </c>
      <c r="AA18" s="132" t="s">
        <v>109</v>
      </c>
      <c r="AB18" s="132" t="s">
        <v>109</v>
      </c>
      <c r="AC18" s="132" t="s">
        <v>109</v>
      </c>
      <c r="AD18" s="132" t="s">
        <v>109</v>
      </c>
      <c r="AE18" s="132" t="s">
        <v>109</v>
      </c>
      <c r="AF18" s="132" t="s">
        <v>109</v>
      </c>
      <c r="AG18" s="132" t="s">
        <v>109</v>
      </c>
      <c r="AH18" s="9"/>
      <c r="AI18" s="7"/>
      <c r="AJ18" s="96"/>
      <c r="AK18" s="96"/>
      <c r="AL18" s="96"/>
      <c r="AM18" s="96"/>
      <c r="AN18" s="96"/>
      <c r="AO18" s="7"/>
      <c r="AP18" s="96"/>
      <c r="AQ18" s="96"/>
    </row>
    <row r="19" spans="1:43" x14ac:dyDescent="0.5">
      <c r="A19" s="8"/>
      <c r="B19" s="827"/>
      <c r="C19" s="616" t="s">
        <v>4385</v>
      </c>
      <c r="D19" s="132"/>
      <c r="E19" s="132"/>
      <c r="F19" s="132" t="s">
        <v>109</v>
      </c>
      <c r="G19" s="132" t="s">
        <v>109</v>
      </c>
      <c r="H19" s="132" t="s">
        <v>109</v>
      </c>
      <c r="I19" s="132" t="s">
        <v>109</v>
      </c>
      <c r="J19" s="132" t="s">
        <v>109</v>
      </c>
      <c r="K19" s="132" t="s">
        <v>109</v>
      </c>
      <c r="L19" s="132" t="s">
        <v>109</v>
      </c>
      <c r="M19" s="132" t="s">
        <v>109</v>
      </c>
      <c r="N19" s="132" t="s">
        <v>109</v>
      </c>
      <c r="O19" s="132" t="s">
        <v>109</v>
      </c>
      <c r="P19" s="132" t="s">
        <v>109</v>
      </c>
      <c r="Q19" s="132" t="s">
        <v>109</v>
      </c>
      <c r="R19" s="132" t="s">
        <v>109</v>
      </c>
      <c r="S19" s="132" t="s">
        <v>109</v>
      </c>
      <c r="T19" s="132" t="s">
        <v>109</v>
      </c>
      <c r="U19" s="132" t="s">
        <v>109</v>
      </c>
      <c r="V19" s="132" t="s">
        <v>109</v>
      </c>
      <c r="W19" s="132" t="s">
        <v>109</v>
      </c>
      <c r="X19" s="132" t="s">
        <v>109</v>
      </c>
      <c r="Y19" s="132" t="s">
        <v>109</v>
      </c>
      <c r="Z19" s="132" t="s">
        <v>109</v>
      </c>
      <c r="AA19" s="132" t="s">
        <v>109</v>
      </c>
      <c r="AB19" s="132" t="s">
        <v>109</v>
      </c>
      <c r="AC19" s="132" t="s">
        <v>109</v>
      </c>
      <c r="AD19" s="132" t="s">
        <v>109</v>
      </c>
      <c r="AE19" s="132" t="s">
        <v>109</v>
      </c>
      <c r="AF19" s="132" t="s">
        <v>109</v>
      </c>
      <c r="AG19" s="132" t="s">
        <v>109</v>
      </c>
      <c r="AH19" s="9"/>
      <c r="AI19" s="7"/>
      <c r="AJ19" s="96"/>
      <c r="AK19" s="96"/>
      <c r="AL19" s="96"/>
      <c r="AM19" s="96"/>
      <c r="AN19" s="96"/>
      <c r="AO19" s="7"/>
      <c r="AP19" s="96"/>
      <c r="AQ19" s="96"/>
    </row>
    <row r="20" spans="1:43" x14ac:dyDescent="0.5">
      <c r="A20" s="8"/>
      <c r="B20" s="107" t="s">
        <v>4386</v>
      </c>
      <c r="C20" s="415"/>
      <c r="D20" s="267"/>
      <c r="E20" s="267"/>
      <c r="F20" s="267"/>
      <c r="G20" s="267"/>
      <c r="H20" s="267"/>
      <c r="I20" s="267"/>
      <c r="J20" s="267"/>
      <c r="K20" s="267"/>
      <c r="L20" s="267"/>
      <c r="M20" s="267"/>
      <c r="N20" s="267"/>
      <c r="O20" s="267"/>
      <c r="P20" s="267"/>
      <c r="Q20" s="267"/>
      <c r="R20" s="267"/>
      <c r="S20" s="267"/>
      <c r="T20" s="267"/>
      <c r="U20" s="267"/>
      <c r="V20" s="267"/>
      <c r="W20" s="267"/>
      <c r="X20" s="267"/>
      <c r="Y20" s="267"/>
      <c r="Z20" s="267"/>
      <c r="AA20" s="267"/>
      <c r="AB20" s="267"/>
      <c r="AC20" s="267"/>
      <c r="AD20" s="267"/>
      <c r="AE20" s="267"/>
      <c r="AF20" s="267"/>
      <c r="AG20" s="267"/>
      <c r="AH20" s="9"/>
      <c r="AI20" s="7"/>
      <c r="AJ20" s="96"/>
      <c r="AK20" s="96"/>
      <c r="AL20" s="96"/>
      <c r="AM20" s="96"/>
      <c r="AN20" s="96"/>
      <c r="AO20" s="7"/>
      <c r="AP20" s="96"/>
      <c r="AQ20" s="96"/>
    </row>
    <row r="21" spans="1:43" ht="4.5" customHeight="1" thickBot="1" x14ac:dyDescent="0.55000000000000004">
      <c r="A21" s="19"/>
      <c r="B21" s="17"/>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8"/>
      <c r="AI21" s="7"/>
      <c r="AJ21" s="96"/>
      <c r="AK21" s="96"/>
      <c r="AL21" s="96"/>
      <c r="AM21" s="96"/>
      <c r="AN21" s="96"/>
      <c r="AO21" s="7"/>
      <c r="AP21" s="96"/>
      <c r="AQ21" s="96"/>
    </row>
    <row r="22" spans="1:43" ht="14.7" thickBot="1" x14ac:dyDescent="0.55000000000000004">
      <c r="A22" s="378"/>
      <c r="B22" s="814" t="s">
        <v>4387</v>
      </c>
      <c r="C22" s="814"/>
      <c r="D22" s="814"/>
      <c r="E22" s="814"/>
      <c r="F22" s="814"/>
      <c r="G22" s="814"/>
      <c r="H22" s="814"/>
      <c r="I22" s="814"/>
      <c r="J22" s="814"/>
      <c r="K22" s="814"/>
      <c r="L22" s="814"/>
      <c r="M22" s="814"/>
      <c r="N22" s="814"/>
      <c r="O22" s="815"/>
      <c r="P22" s="7"/>
      <c r="Q22" s="96"/>
      <c r="R22" s="96"/>
      <c r="S22" s="96"/>
      <c r="T22" s="96"/>
      <c r="U22" s="20"/>
      <c r="V22" s="96"/>
      <c r="W22" s="96"/>
      <c r="X22" s="96"/>
      <c r="Y22" s="20"/>
      <c r="Z22" s="96"/>
      <c r="AA22" s="96"/>
      <c r="AB22" s="20"/>
      <c r="AC22" s="96"/>
      <c r="AD22" s="96"/>
      <c r="AE22" s="96"/>
      <c r="AF22" s="20"/>
      <c r="AG22" s="7"/>
      <c r="AH22" s="7"/>
      <c r="AI22" s="7"/>
      <c r="AJ22" s="96"/>
      <c r="AK22" s="96"/>
      <c r="AL22" s="96"/>
      <c r="AM22" s="96"/>
      <c r="AN22" s="96"/>
      <c r="AO22" s="7"/>
      <c r="AP22" s="96"/>
      <c r="AQ22" s="96"/>
    </row>
    <row r="23" spans="1:43" ht="8.25" customHeight="1" x14ac:dyDescent="0.5">
      <c r="A23" s="64"/>
      <c r="B23" s="533" t="s">
        <v>4388</v>
      </c>
      <c r="C23" s="533" t="s">
        <v>4148</v>
      </c>
      <c r="D23" s="533" t="s">
        <v>4389</v>
      </c>
      <c r="E23" s="533" t="s">
        <v>4390</v>
      </c>
      <c r="F23" s="533" t="s">
        <v>4391</v>
      </c>
      <c r="G23" s="533" t="s">
        <v>4158</v>
      </c>
      <c r="H23" s="533" t="s">
        <v>4149</v>
      </c>
      <c r="I23" s="533" t="s">
        <v>4392</v>
      </c>
      <c r="J23" s="533" t="s">
        <v>4393</v>
      </c>
      <c r="K23" s="533" t="s">
        <v>4394</v>
      </c>
      <c r="L23" s="533" t="s">
        <v>4395</v>
      </c>
      <c r="M23" s="533" t="s">
        <v>4396</v>
      </c>
      <c r="N23" s="533" t="s">
        <v>4397</v>
      </c>
      <c r="O23" s="533" t="s">
        <v>4398</v>
      </c>
      <c r="P23" s="7"/>
      <c r="Q23" s="96"/>
      <c r="R23" s="96"/>
      <c r="S23" s="96"/>
      <c r="T23" s="96"/>
      <c r="U23" s="20"/>
      <c r="V23" s="96"/>
      <c r="W23" s="96"/>
      <c r="X23" s="96"/>
      <c r="Y23" s="20"/>
      <c r="Z23" s="96"/>
      <c r="AA23" s="96"/>
      <c r="AB23" s="20"/>
      <c r="AC23" s="96"/>
      <c r="AD23" s="96"/>
      <c r="AE23" s="96"/>
      <c r="AF23" s="20"/>
      <c r="AG23" s="7"/>
      <c r="AH23" s="7"/>
      <c r="AI23" s="7"/>
      <c r="AJ23" s="96"/>
      <c r="AK23" s="96"/>
      <c r="AL23" s="96"/>
      <c r="AM23" s="96"/>
      <c r="AN23" s="96"/>
      <c r="AO23" s="7"/>
      <c r="AP23" s="96"/>
      <c r="AQ23" s="96"/>
    </row>
    <row r="24" spans="1:43" ht="26.5" customHeight="1" x14ac:dyDescent="0.5">
      <c r="A24" s="8"/>
      <c r="B24" s="26"/>
      <c r="C24" s="149"/>
      <c r="D24" s="149"/>
      <c r="E24" s="25"/>
      <c r="F24" s="25"/>
      <c r="G24" s="26"/>
      <c r="H24" s="148"/>
      <c r="I24" s="149"/>
      <c r="J24" s="149"/>
      <c r="K24" s="536"/>
      <c r="L24" s="670"/>
      <c r="M24" s="637" t="s">
        <v>4399</v>
      </c>
      <c r="N24" s="670"/>
      <c r="O24" s="538"/>
      <c r="P24" s="7"/>
      <c r="Q24" s="96"/>
      <c r="R24" s="96"/>
      <c r="S24" s="96"/>
      <c r="T24" s="20"/>
      <c r="U24" s="20"/>
      <c r="V24" s="96"/>
      <c r="W24" s="96"/>
      <c r="X24" s="20"/>
      <c r="Y24" s="20"/>
      <c r="Z24" s="96"/>
      <c r="AA24" s="20"/>
      <c r="AB24" s="20"/>
      <c r="AC24" s="96"/>
      <c r="AD24" s="96"/>
      <c r="AE24" s="20"/>
      <c r="AF24" s="20"/>
      <c r="AG24" s="7"/>
      <c r="AH24" s="7"/>
      <c r="AI24" s="7"/>
      <c r="AJ24" s="96"/>
      <c r="AK24" s="96"/>
      <c r="AL24" s="96"/>
      <c r="AM24" s="96"/>
      <c r="AN24" s="96"/>
      <c r="AO24" s="7"/>
      <c r="AP24" s="96"/>
      <c r="AQ24" s="96"/>
    </row>
    <row r="25" spans="1:43" s="16" customFormat="1" ht="23.35" x14ac:dyDescent="0.5">
      <c r="A25" s="116"/>
      <c r="B25" s="28" t="s">
        <v>2475</v>
      </c>
      <c r="C25" s="28" t="s">
        <v>4400</v>
      </c>
      <c r="D25" s="413" t="s">
        <v>4401</v>
      </c>
      <c r="E25" s="28" t="s">
        <v>4402</v>
      </c>
      <c r="F25" s="28" t="s">
        <v>4403</v>
      </c>
      <c r="G25" s="28" t="s">
        <v>4404</v>
      </c>
      <c r="H25" s="28" t="s">
        <v>4405</v>
      </c>
      <c r="I25" s="526" t="s">
        <v>4406</v>
      </c>
      <c r="J25" s="28" t="s">
        <v>4407</v>
      </c>
      <c r="K25" s="28" t="s">
        <v>4408</v>
      </c>
      <c r="L25" s="28" t="s">
        <v>4409</v>
      </c>
      <c r="M25" s="28" t="s">
        <v>4410</v>
      </c>
      <c r="N25" s="28" t="s">
        <v>4411</v>
      </c>
      <c r="O25" s="28" t="s">
        <v>4412</v>
      </c>
      <c r="P25" s="113" t="s">
        <v>4413</v>
      </c>
      <c r="Q25" s="113" t="s">
        <v>4414</v>
      </c>
      <c r="R25" s="233"/>
      <c r="S25" s="320"/>
      <c r="T25" s="233"/>
      <c r="U25" s="233"/>
      <c r="V25" s="233"/>
      <c r="W25" s="320"/>
      <c r="X25" s="233"/>
      <c r="Y25" s="233"/>
      <c r="Z25" s="320"/>
      <c r="AA25" s="233"/>
      <c r="AB25" s="233"/>
      <c r="AC25" s="233"/>
      <c r="AD25" s="320"/>
      <c r="AE25" s="233"/>
      <c r="AF25" s="233"/>
      <c r="AG25" s="24"/>
      <c r="AH25" s="24"/>
      <c r="AI25" s="24"/>
      <c r="AJ25" s="320"/>
      <c r="AK25" s="320"/>
      <c r="AL25" s="320"/>
      <c r="AM25" s="320"/>
      <c r="AN25" s="320"/>
      <c r="AO25" s="24"/>
      <c r="AP25" s="320"/>
      <c r="AQ25" s="320"/>
    </row>
    <row r="26" spans="1:43" x14ac:dyDescent="0.5">
      <c r="A26" s="412"/>
      <c r="B26" s="218"/>
      <c r="C26" s="218"/>
      <c r="D26" s="218"/>
      <c r="E26" s="532"/>
      <c r="F26" s="218"/>
      <c r="G26" s="218"/>
      <c r="H26" s="218"/>
      <c r="I26" s="218"/>
      <c r="J26" s="218" t="s">
        <v>109</v>
      </c>
      <c r="K26" s="218" t="s">
        <v>109</v>
      </c>
      <c r="L26" s="218" t="s">
        <v>109</v>
      </c>
      <c r="M26" s="218" t="s">
        <v>109</v>
      </c>
      <c r="N26" s="218" t="s">
        <v>109</v>
      </c>
      <c r="O26" s="218" t="s">
        <v>109</v>
      </c>
      <c r="P26" s="221" t="str">
        <f>IF(ISBLANK(D26),"",IFERROR(IF(MATCH(D26,Fert.L!A:A,0)&gt;0,"No",""),"Yes"))</f>
        <v/>
      </c>
      <c r="Q26" s="221" t="str">
        <f t="shared" ref="Q26:Q81" si="0">IF(ISBLANK(H26),"",IFERROR(IF(MATCH(H26,F.Method,0)&gt;0,"No",""),"Yes"))</f>
        <v/>
      </c>
      <c r="R26" s="20"/>
      <c r="S26" s="96"/>
      <c r="T26" s="20"/>
      <c r="U26" s="20"/>
      <c r="V26" s="20"/>
      <c r="W26" s="96"/>
      <c r="X26" s="20"/>
      <c r="Y26" s="20"/>
      <c r="Z26" s="96"/>
      <c r="AA26" s="20"/>
      <c r="AB26" s="20"/>
      <c r="AC26" s="20"/>
      <c r="AD26" s="96"/>
      <c r="AE26" s="20"/>
      <c r="AF26" s="20"/>
      <c r="AG26" s="7"/>
      <c r="AH26" s="7"/>
      <c r="AI26" s="7"/>
      <c r="AJ26" s="96"/>
      <c r="AK26" s="96"/>
      <c r="AL26" s="96"/>
      <c r="AM26" s="96"/>
      <c r="AN26" s="96"/>
      <c r="AO26" s="7"/>
      <c r="AP26" s="96"/>
      <c r="AQ26" s="96"/>
    </row>
    <row r="27" spans="1:43" x14ac:dyDescent="0.5">
      <c r="A27" s="412"/>
      <c r="B27" s="218"/>
      <c r="C27" s="218"/>
      <c r="D27" s="218"/>
      <c r="E27" s="532"/>
      <c r="F27" s="218"/>
      <c r="G27" s="218"/>
      <c r="H27" s="218"/>
      <c r="I27" s="218"/>
      <c r="J27" s="218" t="s">
        <v>109</v>
      </c>
      <c r="K27" s="218" t="s">
        <v>109</v>
      </c>
      <c r="L27" s="218" t="s">
        <v>109</v>
      </c>
      <c r="M27" s="218" t="s">
        <v>109</v>
      </c>
      <c r="N27" s="218" t="s">
        <v>109</v>
      </c>
      <c r="O27" s="218" t="s">
        <v>109</v>
      </c>
      <c r="P27" s="221" t="str">
        <f>IF(ISBLANK(D27),"",IFERROR(IF(MATCH(D27,Fert.L!A:A,0)&gt;0,"No",""),"Yes"))</f>
        <v/>
      </c>
      <c r="Q27" s="221" t="str">
        <f t="shared" si="0"/>
        <v/>
      </c>
      <c r="R27" s="20"/>
      <c r="S27" s="96"/>
      <c r="T27" s="20"/>
      <c r="U27" s="20"/>
      <c r="V27" s="20"/>
      <c r="W27" s="96"/>
      <c r="X27" s="20"/>
      <c r="Y27" s="20"/>
      <c r="Z27" s="96"/>
      <c r="AA27" s="20"/>
      <c r="AB27" s="20"/>
      <c r="AC27" s="20"/>
      <c r="AD27" s="96"/>
      <c r="AE27" s="20"/>
      <c r="AF27" s="20"/>
      <c r="AG27" s="7"/>
      <c r="AH27" s="7"/>
      <c r="AI27" s="7"/>
      <c r="AJ27" s="96"/>
      <c r="AK27" s="96"/>
      <c r="AL27" s="96"/>
      <c r="AM27" s="96"/>
      <c r="AN27" s="96"/>
      <c r="AO27" s="7"/>
      <c r="AP27" s="96"/>
      <c r="AQ27" s="96"/>
    </row>
    <row r="28" spans="1:43" x14ac:dyDescent="0.5">
      <c r="A28" s="412"/>
      <c r="B28" s="218"/>
      <c r="C28" s="218"/>
      <c r="D28" s="218"/>
      <c r="E28" s="532"/>
      <c r="F28" s="218"/>
      <c r="G28" s="218"/>
      <c r="H28" s="218"/>
      <c r="I28" s="218"/>
      <c r="J28" s="218" t="s">
        <v>109</v>
      </c>
      <c r="K28" s="218" t="s">
        <v>109</v>
      </c>
      <c r="L28" s="218" t="s">
        <v>109</v>
      </c>
      <c r="M28" s="218" t="s">
        <v>109</v>
      </c>
      <c r="N28" s="218" t="s">
        <v>109</v>
      </c>
      <c r="O28" s="218" t="s">
        <v>109</v>
      </c>
      <c r="P28" s="221" t="str">
        <f>IF(ISBLANK(D28),"",IFERROR(IF(MATCH(D28,Fert.L!A:A,0)&gt;0,"No",""),"Yes"))</f>
        <v/>
      </c>
      <c r="Q28" s="221" t="str">
        <f t="shared" si="0"/>
        <v/>
      </c>
      <c r="R28" s="20"/>
      <c r="S28" s="96"/>
      <c r="T28" s="20"/>
      <c r="U28" s="20"/>
      <c r="V28" s="20"/>
      <c r="W28" s="96"/>
      <c r="X28" s="20"/>
      <c r="Y28" s="20"/>
      <c r="Z28" s="96"/>
      <c r="AA28" s="20"/>
      <c r="AB28" s="20"/>
      <c r="AC28" s="20"/>
      <c r="AD28" s="96"/>
      <c r="AE28" s="20"/>
      <c r="AF28" s="20"/>
      <c r="AG28" s="7"/>
      <c r="AH28" s="7"/>
      <c r="AI28" s="7"/>
      <c r="AJ28" s="96"/>
      <c r="AK28" s="96"/>
      <c r="AL28" s="96"/>
      <c r="AM28" s="96"/>
      <c r="AN28" s="96"/>
      <c r="AO28" s="7"/>
      <c r="AP28" s="96"/>
      <c r="AQ28" s="96"/>
    </row>
    <row r="29" spans="1:43" x14ac:dyDescent="0.5">
      <c r="A29" s="412"/>
      <c r="B29" s="218"/>
      <c r="C29" s="218"/>
      <c r="D29" s="218"/>
      <c r="E29" s="532"/>
      <c r="F29" s="218"/>
      <c r="G29" s="218"/>
      <c r="H29" s="218"/>
      <c r="I29" s="218"/>
      <c r="J29" s="218" t="s">
        <v>109</v>
      </c>
      <c r="K29" s="218" t="s">
        <v>109</v>
      </c>
      <c r="L29" s="218" t="s">
        <v>109</v>
      </c>
      <c r="M29" s="218" t="s">
        <v>109</v>
      </c>
      <c r="N29" s="218" t="s">
        <v>109</v>
      </c>
      <c r="O29" s="218" t="s">
        <v>109</v>
      </c>
      <c r="P29" s="221" t="str">
        <f>IF(ISBLANK(D29),"",IFERROR(IF(MATCH(D29,Fert.L!A:A,0)&gt;0,"No",""),"Yes"))</f>
        <v/>
      </c>
      <c r="Q29" s="221" t="str">
        <f t="shared" si="0"/>
        <v/>
      </c>
      <c r="R29" s="20"/>
      <c r="S29" s="96"/>
      <c r="T29" s="20"/>
      <c r="U29" s="20"/>
      <c r="V29" s="20"/>
      <c r="W29" s="96"/>
      <c r="X29" s="20"/>
      <c r="Y29" s="20"/>
      <c r="Z29" s="96"/>
      <c r="AA29" s="20"/>
      <c r="AB29" s="20"/>
      <c r="AC29" s="20"/>
      <c r="AD29" s="96"/>
      <c r="AE29" s="20"/>
      <c r="AF29" s="20"/>
      <c r="AG29" s="7"/>
      <c r="AH29" s="7"/>
      <c r="AI29" s="7"/>
      <c r="AJ29" s="96"/>
      <c r="AK29" s="96"/>
      <c r="AL29" s="96"/>
      <c r="AM29" s="96"/>
      <c r="AN29" s="96"/>
      <c r="AO29" s="7"/>
      <c r="AP29" s="96"/>
      <c r="AQ29" s="96"/>
    </row>
    <row r="30" spans="1:43" x14ac:dyDescent="0.5">
      <c r="A30" s="412"/>
      <c r="B30" s="218"/>
      <c r="C30" s="218"/>
      <c r="D30" s="218"/>
      <c r="E30" s="532"/>
      <c r="F30" s="218"/>
      <c r="G30" s="218"/>
      <c r="H30" s="218"/>
      <c r="I30" s="218"/>
      <c r="J30" s="218" t="s">
        <v>109</v>
      </c>
      <c r="K30" s="218" t="s">
        <v>109</v>
      </c>
      <c r="L30" s="218" t="s">
        <v>109</v>
      </c>
      <c r="M30" s="218" t="s">
        <v>109</v>
      </c>
      <c r="N30" s="218" t="s">
        <v>109</v>
      </c>
      <c r="O30" s="218" t="s">
        <v>109</v>
      </c>
      <c r="P30" s="221" t="str">
        <f>IF(ISBLANK(D30),"",IFERROR(IF(MATCH(D30,Fert.L!A:A,0)&gt;0,"No",""),"Yes"))</f>
        <v/>
      </c>
      <c r="Q30" s="221" t="str">
        <f t="shared" si="0"/>
        <v/>
      </c>
      <c r="R30" s="20"/>
      <c r="S30" s="96"/>
      <c r="T30" s="20"/>
      <c r="U30" s="20"/>
      <c r="V30" s="20"/>
      <c r="W30" s="96"/>
      <c r="X30" s="20"/>
      <c r="Y30" s="20"/>
      <c r="Z30" s="96"/>
      <c r="AA30" s="20"/>
      <c r="AB30" s="20"/>
      <c r="AC30" s="20"/>
      <c r="AD30" s="96"/>
      <c r="AE30" s="20"/>
      <c r="AF30" s="20"/>
      <c r="AG30" s="7"/>
      <c r="AH30" s="7"/>
      <c r="AI30" s="7"/>
      <c r="AJ30" s="96"/>
      <c r="AK30" s="96"/>
      <c r="AL30" s="96"/>
      <c r="AM30" s="96"/>
      <c r="AN30" s="96"/>
      <c r="AO30" s="7"/>
      <c r="AP30" s="96"/>
      <c r="AQ30" s="96"/>
    </row>
    <row r="31" spans="1:43" x14ac:dyDescent="0.5">
      <c r="A31" s="412"/>
      <c r="B31" s="218"/>
      <c r="C31" s="218"/>
      <c r="D31" s="218"/>
      <c r="E31" s="532"/>
      <c r="F31" s="218"/>
      <c r="G31" s="218"/>
      <c r="H31" s="218"/>
      <c r="I31" s="218"/>
      <c r="J31" s="218" t="s">
        <v>109</v>
      </c>
      <c r="K31" s="218" t="s">
        <v>109</v>
      </c>
      <c r="L31" s="218" t="s">
        <v>109</v>
      </c>
      <c r="M31" s="218" t="s">
        <v>109</v>
      </c>
      <c r="N31" s="218" t="s">
        <v>109</v>
      </c>
      <c r="O31" s="218" t="s">
        <v>109</v>
      </c>
      <c r="P31" s="221" t="str">
        <f>IF(ISBLANK(D31),"",IFERROR(IF(MATCH(D31,Fert.L!A:A,0)&gt;0,"No",""),"Yes"))</f>
        <v/>
      </c>
      <c r="Q31" s="221" t="str">
        <f t="shared" si="0"/>
        <v/>
      </c>
      <c r="R31" s="20"/>
      <c r="S31" s="96"/>
      <c r="T31" s="20"/>
      <c r="U31" s="20"/>
      <c r="V31" s="20"/>
      <c r="W31" s="96"/>
      <c r="X31" s="20"/>
      <c r="Y31" s="20"/>
      <c r="Z31" s="96"/>
      <c r="AA31" s="20"/>
      <c r="AB31" s="20"/>
      <c r="AC31" s="20"/>
      <c r="AD31" s="96"/>
      <c r="AE31" s="20"/>
      <c r="AF31" s="20"/>
      <c r="AG31" s="7"/>
      <c r="AH31" s="7"/>
      <c r="AI31" s="7"/>
      <c r="AJ31" s="96"/>
      <c r="AK31" s="96"/>
      <c r="AL31" s="96"/>
      <c r="AM31" s="96"/>
      <c r="AN31" s="96"/>
      <c r="AO31" s="7"/>
      <c r="AP31" s="96"/>
      <c r="AQ31" s="96"/>
    </row>
    <row r="32" spans="1:43" x14ac:dyDescent="0.5">
      <c r="A32" s="412"/>
      <c r="B32" s="218"/>
      <c r="C32" s="218"/>
      <c r="D32" s="218"/>
      <c r="E32" s="532" t="s">
        <v>109</v>
      </c>
      <c r="F32" s="218" t="s">
        <v>109</v>
      </c>
      <c r="G32" s="218" t="s">
        <v>109</v>
      </c>
      <c r="H32" s="218" t="s">
        <v>109</v>
      </c>
      <c r="I32" s="218" t="s">
        <v>109</v>
      </c>
      <c r="J32" s="218" t="s">
        <v>109</v>
      </c>
      <c r="K32" s="218" t="s">
        <v>109</v>
      </c>
      <c r="L32" s="218" t="s">
        <v>109</v>
      </c>
      <c r="M32" s="218" t="s">
        <v>109</v>
      </c>
      <c r="N32" s="218" t="s">
        <v>109</v>
      </c>
      <c r="O32" s="218" t="s">
        <v>109</v>
      </c>
      <c r="P32" s="221" t="str">
        <f>IF(ISBLANK(D32),"",IFERROR(IF(MATCH(D32,Fert.L!A:A,0)&gt;0,"No",""),"Yes"))</f>
        <v/>
      </c>
      <c r="Q32" s="221" t="str">
        <f t="shared" si="0"/>
        <v>Yes</v>
      </c>
      <c r="R32" s="20"/>
      <c r="S32" s="96"/>
      <c r="T32" s="20"/>
      <c r="U32" s="20"/>
      <c r="V32" s="20"/>
      <c r="W32" s="96"/>
      <c r="X32" s="20"/>
      <c r="Y32" s="20"/>
      <c r="Z32" s="96"/>
      <c r="AA32" s="20"/>
      <c r="AB32" s="20"/>
      <c r="AC32" s="20"/>
      <c r="AD32" s="96"/>
      <c r="AE32" s="20"/>
      <c r="AF32" s="20"/>
      <c r="AG32" s="7"/>
      <c r="AH32" s="7"/>
      <c r="AI32" s="7"/>
      <c r="AJ32" s="96"/>
      <c r="AK32" s="96"/>
      <c r="AL32" s="96"/>
      <c r="AM32" s="96"/>
      <c r="AN32" s="96"/>
      <c r="AO32" s="7"/>
      <c r="AP32" s="96"/>
      <c r="AQ32" s="96"/>
    </row>
    <row r="33" spans="1:43" x14ac:dyDescent="0.5">
      <c r="A33" s="412"/>
      <c r="B33" s="218"/>
      <c r="C33" s="218"/>
      <c r="D33" s="218"/>
      <c r="E33" s="532" t="s">
        <v>109</v>
      </c>
      <c r="F33" s="218" t="s">
        <v>109</v>
      </c>
      <c r="G33" s="218" t="s">
        <v>109</v>
      </c>
      <c r="H33" s="218" t="s">
        <v>109</v>
      </c>
      <c r="I33" s="218" t="s">
        <v>109</v>
      </c>
      <c r="J33" s="218" t="s">
        <v>109</v>
      </c>
      <c r="K33" s="218" t="s">
        <v>109</v>
      </c>
      <c r="L33" s="218" t="s">
        <v>109</v>
      </c>
      <c r="M33" s="218" t="s">
        <v>109</v>
      </c>
      <c r="N33" s="218" t="s">
        <v>109</v>
      </c>
      <c r="O33" s="218" t="s">
        <v>109</v>
      </c>
      <c r="P33" s="221" t="str">
        <f>IF(ISBLANK(D33),"",IFERROR(IF(MATCH(D33,Fert.L!A:A,0)&gt;0,"No",""),"Yes"))</f>
        <v/>
      </c>
      <c r="Q33" s="221" t="str">
        <f t="shared" si="0"/>
        <v>Yes</v>
      </c>
      <c r="R33" s="20"/>
      <c r="S33" s="96"/>
      <c r="T33" s="20"/>
      <c r="U33" s="20"/>
      <c r="V33" s="20"/>
      <c r="W33" s="96"/>
      <c r="X33" s="20"/>
      <c r="Y33" s="20"/>
      <c r="Z33" s="96"/>
      <c r="AA33" s="20"/>
      <c r="AB33" s="20"/>
      <c r="AC33" s="20"/>
      <c r="AD33" s="96"/>
      <c r="AE33" s="20"/>
      <c r="AF33" s="20"/>
      <c r="AG33" s="7"/>
      <c r="AH33" s="7"/>
      <c r="AI33" s="7"/>
      <c r="AJ33" s="96"/>
      <c r="AK33" s="96"/>
      <c r="AL33" s="96"/>
      <c r="AM33" s="96"/>
      <c r="AN33" s="96"/>
      <c r="AO33" s="7"/>
      <c r="AP33" s="96"/>
      <c r="AQ33" s="96"/>
    </row>
    <row r="34" spans="1:43" x14ac:dyDescent="0.5">
      <c r="A34" s="412"/>
      <c r="B34" s="218"/>
      <c r="C34" s="218"/>
      <c r="D34" s="218"/>
      <c r="E34" s="532" t="s">
        <v>109</v>
      </c>
      <c r="F34" s="218" t="s">
        <v>109</v>
      </c>
      <c r="G34" s="218" t="s">
        <v>109</v>
      </c>
      <c r="H34" s="218" t="s">
        <v>109</v>
      </c>
      <c r="I34" s="218" t="s">
        <v>109</v>
      </c>
      <c r="J34" s="218" t="s">
        <v>109</v>
      </c>
      <c r="K34" s="218" t="s">
        <v>109</v>
      </c>
      <c r="L34" s="218" t="s">
        <v>109</v>
      </c>
      <c r="M34" s="218" t="s">
        <v>109</v>
      </c>
      <c r="N34" s="218" t="s">
        <v>109</v>
      </c>
      <c r="O34" s="218" t="s">
        <v>109</v>
      </c>
      <c r="P34" s="221" t="str">
        <f>IF(ISBLANK(D34),"",IFERROR(IF(MATCH(D34,Fert.L!A:A,0)&gt;0,"No",""),"Yes"))</f>
        <v/>
      </c>
      <c r="Q34" s="221" t="str">
        <f t="shared" si="0"/>
        <v>Yes</v>
      </c>
      <c r="R34" s="20"/>
      <c r="S34" s="96"/>
      <c r="T34" s="20"/>
      <c r="U34" s="20"/>
      <c r="V34" s="20"/>
      <c r="W34" s="96"/>
      <c r="X34" s="20"/>
      <c r="Y34" s="20"/>
      <c r="Z34" s="96"/>
      <c r="AA34" s="20"/>
      <c r="AB34" s="20"/>
      <c r="AC34" s="20"/>
      <c r="AD34" s="96"/>
      <c r="AE34" s="20"/>
      <c r="AF34" s="20"/>
      <c r="AG34" s="7"/>
      <c r="AH34" s="7"/>
      <c r="AI34" s="7"/>
      <c r="AJ34" s="96"/>
      <c r="AK34" s="96"/>
      <c r="AL34" s="96"/>
      <c r="AM34" s="96"/>
      <c r="AN34" s="96"/>
      <c r="AO34" s="7"/>
      <c r="AP34" s="96"/>
      <c r="AQ34" s="96"/>
    </row>
    <row r="35" spans="1:43" x14ac:dyDescent="0.5">
      <c r="A35" s="412"/>
      <c r="B35" s="218"/>
      <c r="C35" s="218"/>
      <c r="D35" s="218"/>
      <c r="E35" s="532" t="s">
        <v>109</v>
      </c>
      <c r="F35" s="218" t="s">
        <v>109</v>
      </c>
      <c r="G35" s="218" t="s">
        <v>109</v>
      </c>
      <c r="H35" s="218" t="s">
        <v>109</v>
      </c>
      <c r="I35" s="218" t="s">
        <v>109</v>
      </c>
      <c r="J35" s="218" t="s">
        <v>109</v>
      </c>
      <c r="K35" s="218" t="s">
        <v>109</v>
      </c>
      <c r="L35" s="218" t="s">
        <v>109</v>
      </c>
      <c r="M35" s="218" t="s">
        <v>109</v>
      </c>
      <c r="N35" s="218" t="s">
        <v>109</v>
      </c>
      <c r="O35" s="218" t="s">
        <v>109</v>
      </c>
      <c r="P35" s="221" t="str">
        <f>IF(ISBLANK(D35),"",IFERROR(IF(MATCH(D35,Fert.L!A:A,0)&gt;0,"No",""),"Yes"))</f>
        <v/>
      </c>
      <c r="Q35" s="221" t="str">
        <f t="shared" si="0"/>
        <v>Yes</v>
      </c>
      <c r="R35" s="20"/>
      <c r="S35" s="96"/>
      <c r="T35" s="20"/>
      <c r="U35" s="20"/>
      <c r="V35" s="20"/>
      <c r="W35" s="96"/>
      <c r="X35" s="20"/>
      <c r="Y35" s="20"/>
      <c r="Z35" s="96"/>
      <c r="AA35" s="20"/>
      <c r="AB35" s="20"/>
      <c r="AC35" s="20"/>
      <c r="AD35" s="96"/>
      <c r="AE35" s="20"/>
      <c r="AF35" s="20"/>
      <c r="AG35" s="7"/>
      <c r="AH35" s="7"/>
      <c r="AI35" s="7"/>
      <c r="AJ35" s="96"/>
      <c r="AK35" s="96"/>
      <c r="AL35" s="96"/>
      <c r="AM35" s="96"/>
      <c r="AN35" s="96"/>
      <c r="AO35" s="7"/>
      <c r="AP35" s="96"/>
      <c r="AQ35" s="96"/>
    </row>
    <row r="36" spans="1:43" x14ac:dyDescent="0.5">
      <c r="A36" s="412"/>
      <c r="B36" s="218"/>
      <c r="C36" s="218"/>
      <c r="D36" s="218"/>
      <c r="E36" s="532" t="s">
        <v>109</v>
      </c>
      <c r="F36" s="218" t="s">
        <v>109</v>
      </c>
      <c r="G36" s="218" t="s">
        <v>109</v>
      </c>
      <c r="H36" s="218" t="s">
        <v>109</v>
      </c>
      <c r="I36" s="218" t="s">
        <v>109</v>
      </c>
      <c r="J36" s="218" t="s">
        <v>109</v>
      </c>
      <c r="K36" s="218" t="s">
        <v>109</v>
      </c>
      <c r="L36" s="218" t="s">
        <v>109</v>
      </c>
      <c r="M36" s="218" t="s">
        <v>109</v>
      </c>
      <c r="N36" s="218" t="s">
        <v>109</v>
      </c>
      <c r="O36" s="218" t="s">
        <v>109</v>
      </c>
      <c r="P36" s="221" t="str">
        <f>IF(ISBLANK(D36),"",IFERROR(IF(MATCH(D36,Fert.L!A:A,0)&gt;0,"No",""),"Yes"))</f>
        <v/>
      </c>
      <c r="Q36" s="221" t="str">
        <f t="shared" si="0"/>
        <v>Yes</v>
      </c>
      <c r="R36" s="20"/>
      <c r="S36" s="96"/>
      <c r="T36" s="20"/>
      <c r="U36" s="20"/>
      <c r="V36" s="20"/>
      <c r="W36" s="96"/>
      <c r="X36" s="20"/>
      <c r="Y36" s="20"/>
      <c r="Z36" s="96"/>
      <c r="AA36" s="20"/>
      <c r="AB36" s="20"/>
      <c r="AC36" s="20"/>
      <c r="AD36" s="96"/>
      <c r="AE36" s="20"/>
      <c r="AF36" s="20"/>
      <c r="AG36" s="7"/>
      <c r="AH36" s="7"/>
      <c r="AI36" s="7"/>
      <c r="AJ36" s="96"/>
      <c r="AK36" s="96"/>
      <c r="AL36" s="96"/>
      <c r="AM36" s="96"/>
      <c r="AN36" s="96"/>
      <c r="AO36" s="7"/>
      <c r="AP36" s="96"/>
      <c r="AQ36" s="96"/>
    </row>
    <row r="37" spans="1:43" x14ac:dyDescent="0.5">
      <c r="A37" s="412"/>
      <c r="B37" s="218"/>
      <c r="C37" s="218"/>
      <c r="D37" s="218"/>
      <c r="E37" s="532" t="s">
        <v>109</v>
      </c>
      <c r="F37" s="218" t="s">
        <v>109</v>
      </c>
      <c r="G37" s="218" t="s">
        <v>109</v>
      </c>
      <c r="H37" s="218" t="s">
        <v>109</v>
      </c>
      <c r="I37" s="218" t="s">
        <v>109</v>
      </c>
      <c r="J37" s="218" t="s">
        <v>109</v>
      </c>
      <c r="K37" s="218" t="s">
        <v>109</v>
      </c>
      <c r="L37" s="218" t="s">
        <v>109</v>
      </c>
      <c r="M37" s="218" t="s">
        <v>109</v>
      </c>
      <c r="N37" s="218" t="s">
        <v>109</v>
      </c>
      <c r="O37" s="218" t="s">
        <v>109</v>
      </c>
      <c r="P37" s="221" t="str">
        <f>IF(ISBLANK(D37),"",IFERROR(IF(MATCH(D37,Fert.L!A:A,0)&gt;0,"No",""),"Yes"))</f>
        <v/>
      </c>
      <c r="Q37" s="221" t="str">
        <f t="shared" si="0"/>
        <v>Yes</v>
      </c>
      <c r="R37" s="20"/>
      <c r="S37" s="96"/>
      <c r="T37" s="20"/>
      <c r="U37" s="20"/>
      <c r="V37" s="20"/>
      <c r="W37" s="96"/>
      <c r="X37" s="20"/>
      <c r="Y37" s="20"/>
      <c r="Z37" s="96"/>
      <c r="AA37" s="20"/>
      <c r="AB37" s="20"/>
      <c r="AC37" s="20"/>
      <c r="AD37" s="96"/>
      <c r="AE37" s="20"/>
      <c r="AF37" s="20"/>
      <c r="AG37" s="7"/>
      <c r="AH37" s="7"/>
      <c r="AI37" s="7"/>
      <c r="AJ37" s="96"/>
      <c r="AK37" s="96"/>
      <c r="AL37" s="96"/>
      <c r="AM37" s="96"/>
      <c r="AN37" s="96"/>
      <c r="AO37" s="7"/>
      <c r="AP37" s="96"/>
      <c r="AQ37" s="96"/>
    </row>
    <row r="38" spans="1:43" x14ac:dyDescent="0.5">
      <c r="A38" s="412"/>
      <c r="B38" s="218"/>
      <c r="C38" s="218"/>
      <c r="D38" s="218"/>
      <c r="E38" s="532" t="s">
        <v>109</v>
      </c>
      <c r="F38" s="218" t="s">
        <v>109</v>
      </c>
      <c r="G38" s="218" t="s">
        <v>109</v>
      </c>
      <c r="H38" s="218" t="s">
        <v>109</v>
      </c>
      <c r="I38" s="218" t="s">
        <v>109</v>
      </c>
      <c r="J38" s="218" t="s">
        <v>109</v>
      </c>
      <c r="K38" s="218" t="s">
        <v>109</v>
      </c>
      <c r="L38" s="218" t="s">
        <v>109</v>
      </c>
      <c r="M38" s="218" t="s">
        <v>109</v>
      </c>
      <c r="N38" s="218" t="s">
        <v>109</v>
      </c>
      <c r="O38" s="218" t="s">
        <v>109</v>
      </c>
      <c r="P38" s="221" t="str">
        <f>IF(ISBLANK(D38),"",IFERROR(IF(MATCH(D38,Fert.L!A:A,0)&gt;0,"No",""),"Yes"))</f>
        <v/>
      </c>
      <c r="Q38" s="221" t="str">
        <f t="shared" si="0"/>
        <v>Yes</v>
      </c>
      <c r="R38" s="20"/>
      <c r="S38" s="96"/>
      <c r="T38" s="20"/>
      <c r="U38" s="20"/>
      <c r="V38" s="20"/>
      <c r="W38" s="96"/>
      <c r="X38" s="20"/>
      <c r="Y38" s="20"/>
      <c r="Z38" s="96"/>
      <c r="AA38" s="20"/>
      <c r="AB38" s="20"/>
      <c r="AC38" s="20"/>
      <c r="AD38" s="96"/>
      <c r="AE38" s="20"/>
      <c r="AF38" s="20"/>
      <c r="AG38" s="7"/>
      <c r="AH38" s="7"/>
      <c r="AI38" s="7"/>
      <c r="AJ38" s="96"/>
      <c r="AK38" s="96"/>
      <c r="AL38" s="96"/>
      <c r="AM38" s="96"/>
      <c r="AN38" s="96"/>
      <c r="AO38" s="7"/>
      <c r="AP38" s="96"/>
      <c r="AQ38" s="96"/>
    </row>
    <row r="39" spans="1:43" x14ac:dyDescent="0.5">
      <c r="A39" s="412"/>
      <c r="B39" s="218"/>
      <c r="C39" s="218"/>
      <c r="D39" s="218"/>
      <c r="E39" s="532" t="s">
        <v>109</v>
      </c>
      <c r="F39" s="218" t="s">
        <v>109</v>
      </c>
      <c r="G39" s="218" t="s">
        <v>109</v>
      </c>
      <c r="H39" s="218" t="s">
        <v>109</v>
      </c>
      <c r="I39" s="218" t="s">
        <v>109</v>
      </c>
      <c r="J39" s="218" t="s">
        <v>109</v>
      </c>
      <c r="K39" s="218" t="s">
        <v>109</v>
      </c>
      <c r="L39" s="218" t="s">
        <v>109</v>
      </c>
      <c r="M39" s="218" t="s">
        <v>109</v>
      </c>
      <c r="N39" s="218" t="s">
        <v>109</v>
      </c>
      <c r="O39" s="218" t="s">
        <v>109</v>
      </c>
      <c r="P39" s="221" t="str">
        <f>IF(ISBLANK(D39),"",IFERROR(IF(MATCH(D39,Fert.L!A:A,0)&gt;0,"No",""),"Yes"))</f>
        <v/>
      </c>
      <c r="Q39" s="221" t="str">
        <f t="shared" si="0"/>
        <v>Yes</v>
      </c>
      <c r="R39" s="20"/>
      <c r="S39" s="96"/>
      <c r="T39" s="20"/>
      <c r="U39" s="20"/>
      <c r="V39" s="20"/>
      <c r="W39" s="96"/>
      <c r="X39" s="20"/>
      <c r="Y39" s="20"/>
      <c r="Z39" s="96"/>
      <c r="AA39" s="20"/>
      <c r="AB39" s="20"/>
      <c r="AC39" s="20"/>
      <c r="AD39" s="96"/>
      <c r="AE39" s="20"/>
      <c r="AF39" s="20"/>
      <c r="AG39" s="7"/>
      <c r="AH39" s="7"/>
      <c r="AI39" s="7"/>
      <c r="AJ39" s="96"/>
      <c r="AK39" s="96"/>
      <c r="AL39" s="96"/>
      <c r="AM39" s="96"/>
      <c r="AN39" s="96"/>
      <c r="AO39" s="7"/>
      <c r="AP39" s="96"/>
      <c r="AQ39" s="96"/>
    </row>
    <row r="40" spans="1:43" x14ac:dyDescent="0.5">
      <c r="A40" s="412"/>
      <c r="B40" s="218"/>
      <c r="C40" s="218"/>
      <c r="D40" s="218"/>
      <c r="E40" s="532" t="s">
        <v>109</v>
      </c>
      <c r="F40" s="218" t="s">
        <v>109</v>
      </c>
      <c r="G40" s="218" t="s">
        <v>109</v>
      </c>
      <c r="H40" s="218" t="s">
        <v>109</v>
      </c>
      <c r="I40" s="218" t="s">
        <v>109</v>
      </c>
      <c r="J40" s="218" t="s">
        <v>109</v>
      </c>
      <c r="K40" s="218" t="s">
        <v>109</v>
      </c>
      <c r="L40" s="218" t="s">
        <v>109</v>
      </c>
      <c r="M40" s="218" t="s">
        <v>109</v>
      </c>
      <c r="N40" s="218" t="s">
        <v>109</v>
      </c>
      <c r="O40" s="218" t="s">
        <v>109</v>
      </c>
      <c r="P40" s="221" t="str">
        <f>IF(ISBLANK(D40),"",IFERROR(IF(MATCH(D40,Fert.L!A:A,0)&gt;0,"No",""),"Yes"))</f>
        <v/>
      </c>
      <c r="Q40" s="221" t="str">
        <f t="shared" si="0"/>
        <v>Yes</v>
      </c>
      <c r="R40" s="20"/>
      <c r="S40" s="96"/>
      <c r="T40" s="20"/>
      <c r="U40" s="20"/>
      <c r="V40" s="20"/>
      <c r="W40" s="96"/>
      <c r="X40" s="20"/>
      <c r="Y40" s="20"/>
      <c r="Z40" s="96"/>
      <c r="AA40" s="20"/>
      <c r="AB40" s="20"/>
      <c r="AC40" s="20"/>
      <c r="AD40" s="96"/>
      <c r="AE40" s="20"/>
      <c r="AF40" s="20"/>
      <c r="AG40" s="7"/>
      <c r="AH40" s="7"/>
      <c r="AI40" s="7"/>
      <c r="AJ40" s="96"/>
      <c r="AK40" s="96"/>
      <c r="AL40" s="96"/>
      <c r="AM40" s="96"/>
      <c r="AN40" s="96"/>
      <c r="AO40" s="7"/>
      <c r="AP40" s="96" t="str" cm="1">
        <f t="array" ref="AP40">_xlfn.ANCHORARRAY(AJ2)</f>
        <v>Base</v>
      </c>
      <c r="AQ40" s="96"/>
    </row>
    <row r="41" spans="1:43" x14ac:dyDescent="0.5">
      <c r="A41" s="412"/>
      <c r="B41" s="218"/>
      <c r="C41" s="218"/>
      <c r="D41" s="218"/>
      <c r="E41" s="532" t="s">
        <v>109</v>
      </c>
      <c r="F41" s="218" t="s">
        <v>109</v>
      </c>
      <c r="G41" s="218" t="s">
        <v>109</v>
      </c>
      <c r="H41" s="218" t="s">
        <v>109</v>
      </c>
      <c r="I41" s="218" t="s">
        <v>109</v>
      </c>
      <c r="J41" s="218" t="s">
        <v>109</v>
      </c>
      <c r="K41" s="218" t="s">
        <v>109</v>
      </c>
      <c r="L41" s="218" t="s">
        <v>109</v>
      </c>
      <c r="M41" s="218" t="s">
        <v>109</v>
      </c>
      <c r="N41" s="218" t="s">
        <v>109</v>
      </c>
      <c r="O41" s="218" t="s">
        <v>109</v>
      </c>
      <c r="P41" s="221" t="str">
        <f>IF(ISBLANK(D41),"",IFERROR(IF(MATCH(D41,Fert.L!A:A,0)&gt;0,"No",""),"Yes"))</f>
        <v/>
      </c>
      <c r="Q41" s="221" t="str">
        <f t="shared" si="0"/>
        <v>Yes</v>
      </c>
      <c r="R41" s="20"/>
      <c r="S41" s="96"/>
      <c r="T41" s="20"/>
      <c r="U41" s="20"/>
      <c r="V41" s="20"/>
      <c r="W41" s="96"/>
      <c r="X41" s="20"/>
      <c r="Y41" s="20"/>
      <c r="Z41" s="96"/>
      <c r="AA41" s="20"/>
      <c r="AB41" s="20"/>
      <c r="AC41" s="20"/>
      <c r="AD41" s="96"/>
      <c r="AE41" s="20"/>
      <c r="AF41" s="20"/>
      <c r="AG41" s="7"/>
      <c r="AH41" s="7"/>
      <c r="AI41" s="7"/>
      <c r="AJ41" s="96"/>
      <c r="AK41" s="96"/>
      <c r="AL41" s="96"/>
      <c r="AM41" s="96"/>
      <c r="AN41" s="96"/>
      <c r="AO41" s="7"/>
      <c r="AP41" s="96"/>
      <c r="AQ41" s="96"/>
    </row>
    <row r="42" spans="1:43" x14ac:dyDescent="0.5">
      <c r="A42" s="412"/>
      <c r="B42" s="218"/>
      <c r="C42" s="218"/>
      <c r="D42" s="218"/>
      <c r="E42" s="532" t="s">
        <v>109</v>
      </c>
      <c r="F42" s="218" t="s">
        <v>109</v>
      </c>
      <c r="G42" s="218" t="s">
        <v>109</v>
      </c>
      <c r="H42" s="218" t="s">
        <v>109</v>
      </c>
      <c r="I42" s="218" t="s">
        <v>109</v>
      </c>
      <c r="J42" s="218" t="s">
        <v>109</v>
      </c>
      <c r="K42" s="218" t="s">
        <v>109</v>
      </c>
      <c r="L42" s="218" t="s">
        <v>109</v>
      </c>
      <c r="M42" s="218" t="s">
        <v>109</v>
      </c>
      <c r="N42" s="218" t="s">
        <v>109</v>
      </c>
      <c r="O42" s="218" t="s">
        <v>109</v>
      </c>
      <c r="P42" s="221" t="str">
        <f>IF(ISBLANK(D42),"",IFERROR(IF(MATCH(D42,Fert.L!A:A,0)&gt;0,"No",""),"Yes"))</f>
        <v/>
      </c>
      <c r="Q42" s="221" t="str">
        <f t="shared" ref="Q42:Q61" si="1">IF(ISBLANK(H42),"",IFERROR(IF(MATCH(H42,F.Method,0)&gt;0,"No",""),"Yes"))</f>
        <v>Yes</v>
      </c>
      <c r="R42" s="20"/>
      <c r="S42" s="96"/>
      <c r="T42" s="20"/>
      <c r="U42" s="20"/>
      <c r="V42" s="20"/>
      <c r="W42" s="96"/>
      <c r="X42" s="20"/>
      <c r="Y42" s="20"/>
      <c r="Z42" s="96"/>
      <c r="AA42" s="20"/>
      <c r="AB42" s="20"/>
      <c r="AC42" s="20"/>
      <c r="AD42" s="96"/>
      <c r="AE42" s="20"/>
      <c r="AF42" s="20"/>
      <c r="AG42" s="7"/>
      <c r="AH42" s="7"/>
      <c r="AI42" s="7"/>
      <c r="AJ42" s="96"/>
      <c r="AK42" s="96"/>
      <c r="AL42" s="96"/>
      <c r="AM42" s="96"/>
      <c r="AN42" s="96"/>
      <c r="AO42" s="7"/>
      <c r="AP42" s="96"/>
      <c r="AQ42" s="96"/>
    </row>
    <row r="43" spans="1:43" x14ac:dyDescent="0.5">
      <c r="A43" s="412"/>
      <c r="B43" s="218"/>
      <c r="C43" s="218"/>
      <c r="D43" s="218"/>
      <c r="E43" s="532" t="s">
        <v>109</v>
      </c>
      <c r="F43" s="218" t="s">
        <v>109</v>
      </c>
      <c r="G43" s="218" t="s">
        <v>109</v>
      </c>
      <c r="H43" s="218" t="s">
        <v>109</v>
      </c>
      <c r="I43" s="218" t="s">
        <v>109</v>
      </c>
      <c r="J43" s="218" t="s">
        <v>109</v>
      </c>
      <c r="K43" s="218" t="s">
        <v>109</v>
      </c>
      <c r="L43" s="218" t="s">
        <v>109</v>
      </c>
      <c r="M43" s="218" t="s">
        <v>109</v>
      </c>
      <c r="N43" s="218" t="s">
        <v>109</v>
      </c>
      <c r="O43" s="218" t="s">
        <v>109</v>
      </c>
      <c r="P43" s="221" t="str">
        <f>IF(ISBLANK(D43),"",IFERROR(IF(MATCH(D43,Fert.L!A:A,0)&gt;0,"No",""),"Yes"))</f>
        <v/>
      </c>
      <c r="Q43" s="221" t="str">
        <f t="shared" si="1"/>
        <v>Yes</v>
      </c>
      <c r="R43" s="20"/>
      <c r="S43" s="96"/>
      <c r="T43" s="20"/>
      <c r="U43" s="20"/>
      <c r="V43" s="20"/>
      <c r="W43" s="96"/>
      <c r="X43" s="20"/>
      <c r="Y43" s="20"/>
      <c r="Z43" s="96"/>
      <c r="AA43" s="20"/>
      <c r="AB43" s="20"/>
      <c r="AC43" s="20"/>
      <c r="AD43" s="96"/>
      <c r="AE43" s="20"/>
      <c r="AF43" s="20"/>
      <c r="AG43" s="7"/>
      <c r="AH43" s="7"/>
      <c r="AI43" s="7"/>
      <c r="AJ43" s="96"/>
      <c r="AK43" s="96"/>
      <c r="AL43" s="96"/>
      <c r="AM43" s="96"/>
      <c r="AN43" s="96"/>
      <c r="AO43" s="7"/>
      <c r="AP43" s="96"/>
      <c r="AQ43" s="96"/>
    </row>
    <row r="44" spans="1:43" x14ac:dyDescent="0.5">
      <c r="A44" s="412"/>
      <c r="B44" s="218"/>
      <c r="C44" s="218"/>
      <c r="D44" s="218"/>
      <c r="E44" s="532" t="s">
        <v>109</v>
      </c>
      <c r="F44" s="218" t="s">
        <v>109</v>
      </c>
      <c r="G44" s="218" t="s">
        <v>109</v>
      </c>
      <c r="H44" s="218" t="s">
        <v>109</v>
      </c>
      <c r="I44" s="218" t="s">
        <v>109</v>
      </c>
      <c r="J44" s="218" t="s">
        <v>109</v>
      </c>
      <c r="K44" s="218" t="s">
        <v>109</v>
      </c>
      <c r="L44" s="218" t="s">
        <v>109</v>
      </c>
      <c r="M44" s="218" t="s">
        <v>109</v>
      </c>
      <c r="N44" s="218" t="s">
        <v>109</v>
      </c>
      <c r="O44" s="218" t="s">
        <v>109</v>
      </c>
      <c r="P44" s="221" t="str">
        <f>IF(ISBLANK(D44),"",IFERROR(IF(MATCH(D44,Fert.L!A:A,0)&gt;0,"No",""),"Yes"))</f>
        <v/>
      </c>
      <c r="Q44" s="221" t="str">
        <f t="shared" si="1"/>
        <v>Yes</v>
      </c>
      <c r="R44" s="20"/>
      <c r="S44" s="96"/>
      <c r="T44" s="20"/>
      <c r="U44" s="20"/>
      <c r="V44" s="20"/>
      <c r="W44" s="96"/>
      <c r="X44" s="20"/>
      <c r="Y44" s="20"/>
      <c r="Z44" s="96"/>
      <c r="AA44" s="20"/>
      <c r="AB44" s="20"/>
      <c r="AC44" s="20"/>
      <c r="AD44" s="96"/>
      <c r="AE44" s="20"/>
      <c r="AF44" s="20"/>
      <c r="AG44" s="7"/>
      <c r="AH44" s="7"/>
      <c r="AI44" s="7"/>
      <c r="AJ44" s="96"/>
      <c r="AK44" s="96"/>
      <c r="AL44" s="96"/>
      <c r="AM44" s="96"/>
      <c r="AN44" s="96"/>
      <c r="AO44" s="7"/>
      <c r="AP44" s="96"/>
      <c r="AQ44" s="96"/>
    </row>
    <row r="45" spans="1:43" x14ac:dyDescent="0.5">
      <c r="A45" s="412"/>
      <c r="B45" s="218"/>
      <c r="C45" s="218"/>
      <c r="D45" s="218"/>
      <c r="E45" s="532" t="s">
        <v>109</v>
      </c>
      <c r="F45" s="218" t="s">
        <v>109</v>
      </c>
      <c r="G45" s="218" t="s">
        <v>109</v>
      </c>
      <c r="H45" s="218" t="s">
        <v>109</v>
      </c>
      <c r="I45" s="218" t="s">
        <v>109</v>
      </c>
      <c r="J45" s="218" t="s">
        <v>109</v>
      </c>
      <c r="K45" s="218" t="s">
        <v>109</v>
      </c>
      <c r="L45" s="218" t="s">
        <v>109</v>
      </c>
      <c r="M45" s="218" t="s">
        <v>109</v>
      </c>
      <c r="N45" s="218" t="s">
        <v>109</v>
      </c>
      <c r="O45" s="218" t="s">
        <v>109</v>
      </c>
      <c r="P45" s="221" t="str">
        <f>IF(ISBLANK(D45),"",IFERROR(IF(MATCH(D45,Fert.L!A:A,0)&gt;0,"No",""),"Yes"))</f>
        <v/>
      </c>
      <c r="Q45" s="221" t="str">
        <f t="shared" si="1"/>
        <v>Yes</v>
      </c>
      <c r="R45" s="20"/>
      <c r="S45" s="96"/>
      <c r="T45" s="20"/>
      <c r="U45" s="20"/>
      <c r="V45" s="20"/>
      <c r="W45" s="96"/>
      <c r="X45" s="20"/>
      <c r="Y45" s="20"/>
      <c r="Z45" s="96"/>
      <c r="AA45" s="20"/>
      <c r="AB45" s="20"/>
      <c r="AC45" s="20"/>
      <c r="AD45" s="96"/>
      <c r="AE45" s="20"/>
      <c r="AF45" s="20"/>
      <c r="AG45" s="7"/>
      <c r="AH45" s="7"/>
      <c r="AI45" s="7"/>
      <c r="AJ45" s="96"/>
      <c r="AK45" s="96"/>
      <c r="AL45" s="96"/>
      <c r="AM45" s="96"/>
      <c r="AN45" s="96"/>
      <c r="AO45" s="7"/>
      <c r="AP45" s="96"/>
      <c r="AQ45" s="96"/>
    </row>
    <row r="46" spans="1:43" x14ac:dyDescent="0.5">
      <c r="A46" s="412"/>
      <c r="B46" s="218"/>
      <c r="C46" s="218"/>
      <c r="D46" s="218"/>
      <c r="E46" s="532" t="s">
        <v>109</v>
      </c>
      <c r="F46" s="218" t="s">
        <v>109</v>
      </c>
      <c r="G46" s="218" t="s">
        <v>109</v>
      </c>
      <c r="H46" s="218" t="s">
        <v>109</v>
      </c>
      <c r="I46" s="218" t="s">
        <v>109</v>
      </c>
      <c r="J46" s="218" t="s">
        <v>109</v>
      </c>
      <c r="K46" s="218" t="s">
        <v>109</v>
      </c>
      <c r="L46" s="218" t="s">
        <v>109</v>
      </c>
      <c r="M46" s="218" t="s">
        <v>109</v>
      </c>
      <c r="N46" s="218" t="s">
        <v>109</v>
      </c>
      <c r="O46" s="218" t="s">
        <v>109</v>
      </c>
      <c r="P46" s="221" t="str">
        <f>IF(ISBLANK(D46),"",IFERROR(IF(MATCH(D46,Fert.L!A:A,0)&gt;0,"No",""),"Yes"))</f>
        <v/>
      </c>
      <c r="Q46" s="221" t="str">
        <f t="shared" si="1"/>
        <v>Yes</v>
      </c>
      <c r="R46" s="20"/>
      <c r="S46" s="96"/>
      <c r="T46" s="20"/>
      <c r="U46" s="20"/>
      <c r="V46" s="20"/>
      <c r="W46" s="96"/>
      <c r="X46" s="20"/>
      <c r="Y46" s="20"/>
      <c r="Z46" s="96"/>
      <c r="AA46" s="20"/>
      <c r="AB46" s="20"/>
      <c r="AC46" s="20"/>
      <c r="AD46" s="96"/>
      <c r="AE46" s="20"/>
      <c r="AF46" s="20"/>
      <c r="AG46" s="7"/>
      <c r="AH46" s="7"/>
      <c r="AI46" s="7"/>
      <c r="AJ46" s="96"/>
      <c r="AK46" s="96"/>
      <c r="AL46" s="96"/>
      <c r="AM46" s="96"/>
      <c r="AN46" s="96"/>
      <c r="AO46" s="7"/>
      <c r="AP46" s="96"/>
      <c r="AQ46" s="96"/>
    </row>
    <row r="47" spans="1:43" x14ac:dyDescent="0.5">
      <c r="A47" s="412"/>
      <c r="B47" s="218"/>
      <c r="C47" s="218"/>
      <c r="D47" s="218"/>
      <c r="E47" s="532" t="s">
        <v>109</v>
      </c>
      <c r="F47" s="218" t="s">
        <v>109</v>
      </c>
      <c r="G47" s="218" t="s">
        <v>109</v>
      </c>
      <c r="H47" s="218" t="s">
        <v>109</v>
      </c>
      <c r="I47" s="218" t="s">
        <v>109</v>
      </c>
      <c r="J47" s="218" t="s">
        <v>109</v>
      </c>
      <c r="K47" s="218" t="s">
        <v>109</v>
      </c>
      <c r="L47" s="218" t="s">
        <v>109</v>
      </c>
      <c r="M47" s="218" t="s">
        <v>109</v>
      </c>
      <c r="N47" s="218" t="s">
        <v>109</v>
      </c>
      <c r="O47" s="218" t="s">
        <v>109</v>
      </c>
      <c r="P47" s="221" t="str">
        <f>IF(ISBLANK(D47),"",IFERROR(IF(MATCH(D47,Fert.L!A:A,0)&gt;0,"No",""),"Yes"))</f>
        <v/>
      </c>
      <c r="Q47" s="221" t="str">
        <f t="shared" si="1"/>
        <v>Yes</v>
      </c>
      <c r="R47" s="20"/>
      <c r="S47" s="96"/>
      <c r="T47" s="20"/>
      <c r="U47" s="20"/>
      <c r="V47" s="20"/>
      <c r="W47" s="96"/>
      <c r="X47" s="20"/>
      <c r="Y47" s="20"/>
      <c r="Z47" s="96"/>
      <c r="AA47" s="20"/>
      <c r="AB47" s="20"/>
      <c r="AC47" s="20"/>
      <c r="AD47" s="96"/>
      <c r="AE47" s="20"/>
      <c r="AF47" s="20"/>
      <c r="AG47" s="7"/>
      <c r="AH47" s="7"/>
      <c r="AI47" s="7"/>
      <c r="AJ47" s="96"/>
      <c r="AK47" s="96"/>
      <c r="AL47" s="96"/>
      <c r="AM47" s="96"/>
      <c r="AN47" s="96"/>
      <c r="AO47" s="7"/>
      <c r="AP47" s="96"/>
      <c r="AQ47" s="96"/>
    </row>
    <row r="48" spans="1:43" x14ac:dyDescent="0.5">
      <c r="A48" s="412"/>
      <c r="B48" s="218"/>
      <c r="C48" s="218"/>
      <c r="D48" s="218"/>
      <c r="E48" s="532" t="s">
        <v>109</v>
      </c>
      <c r="F48" s="218" t="s">
        <v>109</v>
      </c>
      <c r="G48" s="218" t="s">
        <v>109</v>
      </c>
      <c r="H48" s="218" t="s">
        <v>109</v>
      </c>
      <c r="I48" s="218" t="s">
        <v>109</v>
      </c>
      <c r="J48" s="218" t="s">
        <v>109</v>
      </c>
      <c r="K48" s="218" t="s">
        <v>109</v>
      </c>
      <c r="L48" s="218" t="s">
        <v>109</v>
      </c>
      <c r="M48" s="218" t="s">
        <v>109</v>
      </c>
      <c r="N48" s="218" t="s">
        <v>109</v>
      </c>
      <c r="O48" s="218" t="s">
        <v>109</v>
      </c>
      <c r="P48" s="221" t="str">
        <f>IF(ISBLANK(D48),"",IFERROR(IF(MATCH(D48,Fert.L!A:A,0)&gt;0,"No",""),"Yes"))</f>
        <v/>
      </c>
      <c r="Q48" s="221" t="str">
        <f t="shared" si="1"/>
        <v>Yes</v>
      </c>
      <c r="R48" s="20"/>
      <c r="S48" s="96"/>
      <c r="T48" s="20"/>
      <c r="U48" s="20"/>
      <c r="V48" s="20"/>
      <c r="W48" s="96"/>
      <c r="X48" s="20"/>
      <c r="Y48" s="20"/>
      <c r="Z48" s="96"/>
      <c r="AA48" s="20"/>
      <c r="AB48" s="20"/>
      <c r="AC48" s="20"/>
      <c r="AD48" s="96"/>
      <c r="AE48" s="20"/>
      <c r="AF48" s="20"/>
      <c r="AG48" s="7"/>
      <c r="AH48" s="7"/>
      <c r="AI48" s="7"/>
      <c r="AJ48" s="96"/>
      <c r="AK48" s="96"/>
      <c r="AL48" s="96"/>
      <c r="AM48" s="96"/>
      <c r="AN48" s="96"/>
      <c r="AO48" s="7"/>
      <c r="AP48" s="96"/>
      <c r="AQ48" s="96"/>
    </row>
    <row r="49" spans="1:43" x14ac:dyDescent="0.5">
      <c r="A49" s="412"/>
      <c r="B49" s="218"/>
      <c r="C49" s="218"/>
      <c r="D49" s="218"/>
      <c r="E49" s="532" t="s">
        <v>109</v>
      </c>
      <c r="F49" s="218" t="s">
        <v>109</v>
      </c>
      <c r="G49" s="218" t="s">
        <v>109</v>
      </c>
      <c r="H49" s="218" t="s">
        <v>109</v>
      </c>
      <c r="I49" s="218" t="s">
        <v>109</v>
      </c>
      <c r="J49" s="218" t="s">
        <v>109</v>
      </c>
      <c r="K49" s="218" t="s">
        <v>109</v>
      </c>
      <c r="L49" s="218" t="s">
        <v>109</v>
      </c>
      <c r="M49" s="218" t="s">
        <v>109</v>
      </c>
      <c r="N49" s="218" t="s">
        <v>109</v>
      </c>
      <c r="O49" s="218" t="s">
        <v>109</v>
      </c>
      <c r="P49" s="221" t="str">
        <f>IF(ISBLANK(D49),"",IFERROR(IF(MATCH(D49,Fert.L!A:A,0)&gt;0,"No",""),"Yes"))</f>
        <v/>
      </c>
      <c r="Q49" s="221" t="str">
        <f t="shared" si="1"/>
        <v>Yes</v>
      </c>
      <c r="R49" s="20"/>
      <c r="S49" s="96"/>
      <c r="T49" s="20"/>
      <c r="U49" s="20"/>
      <c r="V49" s="20"/>
      <c r="W49" s="96"/>
      <c r="X49" s="20"/>
      <c r="Y49" s="20"/>
      <c r="Z49" s="96"/>
      <c r="AA49" s="20"/>
      <c r="AB49" s="20"/>
      <c r="AC49" s="20"/>
      <c r="AD49" s="96"/>
      <c r="AE49" s="20"/>
      <c r="AF49" s="20"/>
      <c r="AG49" s="7"/>
      <c r="AH49" s="7"/>
      <c r="AI49" s="7"/>
      <c r="AJ49" s="96"/>
      <c r="AK49" s="96"/>
      <c r="AL49" s="96"/>
      <c r="AM49" s="96"/>
      <c r="AN49" s="96"/>
      <c r="AO49" s="7"/>
      <c r="AP49" s="96"/>
      <c r="AQ49" s="96"/>
    </row>
    <row r="50" spans="1:43" x14ac:dyDescent="0.5">
      <c r="A50" s="412"/>
      <c r="B50" s="218"/>
      <c r="C50" s="218"/>
      <c r="D50" s="218"/>
      <c r="E50" s="532" t="s">
        <v>109</v>
      </c>
      <c r="F50" s="218" t="s">
        <v>109</v>
      </c>
      <c r="G50" s="218" t="s">
        <v>109</v>
      </c>
      <c r="H50" s="218" t="s">
        <v>109</v>
      </c>
      <c r="I50" s="218" t="s">
        <v>109</v>
      </c>
      <c r="J50" s="218" t="s">
        <v>109</v>
      </c>
      <c r="K50" s="218" t="s">
        <v>109</v>
      </c>
      <c r="L50" s="218" t="s">
        <v>109</v>
      </c>
      <c r="M50" s="218" t="s">
        <v>109</v>
      </c>
      <c r="N50" s="218" t="s">
        <v>109</v>
      </c>
      <c r="O50" s="218" t="s">
        <v>109</v>
      </c>
      <c r="P50" s="221" t="str">
        <f>IF(ISBLANK(D50),"",IFERROR(IF(MATCH(D50,Fert.L!A:A,0)&gt;0,"No",""),"Yes"))</f>
        <v/>
      </c>
      <c r="Q50" s="221" t="str">
        <f t="shared" si="1"/>
        <v>Yes</v>
      </c>
      <c r="R50" s="20"/>
      <c r="S50" s="96"/>
      <c r="T50" s="20"/>
      <c r="U50" s="20"/>
      <c r="V50" s="20"/>
      <c r="W50" s="96"/>
      <c r="X50" s="20"/>
      <c r="Y50" s="20"/>
      <c r="Z50" s="96"/>
      <c r="AA50" s="20"/>
      <c r="AB50" s="20"/>
      <c r="AC50" s="20"/>
      <c r="AD50" s="96"/>
      <c r="AE50" s="20"/>
      <c r="AF50" s="20"/>
      <c r="AG50" s="7"/>
      <c r="AH50" s="7"/>
      <c r="AI50" s="7"/>
      <c r="AJ50" s="96"/>
      <c r="AK50" s="96"/>
      <c r="AL50" s="96"/>
      <c r="AM50" s="96"/>
      <c r="AN50" s="96"/>
      <c r="AO50" s="7"/>
      <c r="AP50" s="96"/>
      <c r="AQ50" s="96"/>
    </row>
    <row r="51" spans="1:43" x14ac:dyDescent="0.5">
      <c r="A51" s="412"/>
      <c r="B51" s="218"/>
      <c r="C51" s="218"/>
      <c r="D51" s="218"/>
      <c r="E51" s="532" t="s">
        <v>109</v>
      </c>
      <c r="F51" s="218" t="s">
        <v>109</v>
      </c>
      <c r="G51" s="218" t="s">
        <v>109</v>
      </c>
      <c r="H51" s="218" t="s">
        <v>109</v>
      </c>
      <c r="I51" s="218" t="s">
        <v>109</v>
      </c>
      <c r="J51" s="218" t="s">
        <v>109</v>
      </c>
      <c r="K51" s="218" t="s">
        <v>109</v>
      </c>
      <c r="L51" s="218" t="s">
        <v>109</v>
      </c>
      <c r="M51" s="218" t="s">
        <v>109</v>
      </c>
      <c r="N51" s="218" t="s">
        <v>109</v>
      </c>
      <c r="O51" s="218" t="s">
        <v>109</v>
      </c>
      <c r="P51" s="221" t="str">
        <f>IF(ISBLANK(D51),"",IFERROR(IF(MATCH(D51,Fert.L!A:A,0)&gt;0,"No",""),"Yes"))</f>
        <v/>
      </c>
      <c r="Q51" s="221" t="str">
        <f t="shared" si="1"/>
        <v>Yes</v>
      </c>
      <c r="R51" s="20"/>
      <c r="S51" s="96"/>
      <c r="T51" s="20"/>
      <c r="U51" s="20"/>
      <c r="V51" s="20"/>
      <c r="W51" s="96"/>
      <c r="X51" s="20"/>
      <c r="Y51" s="20"/>
      <c r="Z51" s="96"/>
      <c r="AA51" s="20"/>
      <c r="AB51" s="20"/>
      <c r="AC51" s="20"/>
      <c r="AD51" s="96"/>
      <c r="AE51" s="20"/>
      <c r="AF51" s="20"/>
      <c r="AG51" s="7"/>
      <c r="AH51" s="7"/>
      <c r="AI51" s="7"/>
      <c r="AJ51" s="96"/>
      <c r="AK51" s="96"/>
      <c r="AL51" s="96"/>
      <c r="AM51" s="96"/>
      <c r="AN51" s="96"/>
      <c r="AO51" s="7"/>
      <c r="AP51" s="96"/>
      <c r="AQ51" s="96"/>
    </row>
    <row r="52" spans="1:43" x14ac:dyDescent="0.5">
      <c r="A52" s="412"/>
      <c r="B52" s="218"/>
      <c r="C52" s="218"/>
      <c r="D52" s="218"/>
      <c r="E52" s="532" t="s">
        <v>109</v>
      </c>
      <c r="F52" s="218" t="s">
        <v>109</v>
      </c>
      <c r="G52" s="218" t="s">
        <v>109</v>
      </c>
      <c r="H52" s="218" t="s">
        <v>109</v>
      </c>
      <c r="I52" s="218" t="s">
        <v>109</v>
      </c>
      <c r="J52" s="218" t="s">
        <v>109</v>
      </c>
      <c r="K52" s="218" t="s">
        <v>109</v>
      </c>
      <c r="L52" s="218" t="s">
        <v>109</v>
      </c>
      <c r="M52" s="218" t="s">
        <v>109</v>
      </c>
      <c r="N52" s="218" t="s">
        <v>109</v>
      </c>
      <c r="O52" s="218" t="s">
        <v>109</v>
      </c>
      <c r="P52" s="221" t="str">
        <f>IF(ISBLANK(D52),"",IFERROR(IF(MATCH(D52,Fert.L!A:A,0)&gt;0,"No",""),"Yes"))</f>
        <v/>
      </c>
      <c r="Q52" s="221" t="str">
        <f t="shared" si="1"/>
        <v>Yes</v>
      </c>
      <c r="R52" s="20"/>
      <c r="S52" s="96"/>
      <c r="T52" s="20"/>
      <c r="U52" s="20"/>
      <c r="V52" s="20"/>
      <c r="W52" s="96"/>
      <c r="X52" s="20"/>
      <c r="Y52" s="20"/>
      <c r="Z52" s="96"/>
      <c r="AA52" s="20"/>
      <c r="AB52" s="20"/>
      <c r="AC52" s="20"/>
      <c r="AD52" s="96"/>
      <c r="AE52" s="20"/>
      <c r="AF52" s="20"/>
      <c r="AG52" s="7"/>
      <c r="AH52" s="7"/>
      <c r="AI52" s="7"/>
      <c r="AJ52" s="96"/>
      <c r="AK52" s="96"/>
      <c r="AL52" s="96"/>
      <c r="AM52" s="96"/>
      <c r="AN52" s="96"/>
      <c r="AO52" s="7"/>
      <c r="AP52" s="96"/>
      <c r="AQ52" s="96"/>
    </row>
    <row r="53" spans="1:43" x14ac:dyDescent="0.5">
      <c r="A53" s="412"/>
      <c r="B53" s="218"/>
      <c r="C53" s="218"/>
      <c r="D53" s="218"/>
      <c r="E53" s="532" t="s">
        <v>109</v>
      </c>
      <c r="F53" s="218" t="s">
        <v>109</v>
      </c>
      <c r="G53" s="218" t="s">
        <v>109</v>
      </c>
      <c r="H53" s="218" t="s">
        <v>109</v>
      </c>
      <c r="I53" s="218" t="s">
        <v>109</v>
      </c>
      <c r="J53" s="218" t="s">
        <v>109</v>
      </c>
      <c r="K53" s="218" t="s">
        <v>109</v>
      </c>
      <c r="L53" s="218" t="s">
        <v>109</v>
      </c>
      <c r="M53" s="218" t="s">
        <v>109</v>
      </c>
      <c r="N53" s="218" t="s">
        <v>109</v>
      </c>
      <c r="O53" s="218" t="s">
        <v>109</v>
      </c>
      <c r="P53" s="221" t="str">
        <f>IF(ISBLANK(D53),"",IFERROR(IF(MATCH(D53,Fert.L!A:A,0)&gt;0,"No",""),"Yes"))</f>
        <v/>
      </c>
      <c r="Q53" s="221" t="str">
        <f t="shared" si="1"/>
        <v>Yes</v>
      </c>
      <c r="R53" s="20"/>
      <c r="S53" s="96"/>
      <c r="T53" s="20"/>
      <c r="U53" s="20"/>
      <c r="V53" s="20"/>
      <c r="W53" s="96"/>
      <c r="X53" s="20"/>
      <c r="Y53" s="20"/>
      <c r="Z53" s="96"/>
      <c r="AA53" s="20"/>
      <c r="AB53" s="20"/>
      <c r="AC53" s="20"/>
      <c r="AD53" s="96"/>
      <c r="AE53" s="20"/>
      <c r="AF53" s="20"/>
      <c r="AG53" s="7"/>
      <c r="AH53" s="7"/>
      <c r="AI53" s="7"/>
      <c r="AJ53" s="96"/>
      <c r="AK53" s="96"/>
      <c r="AL53" s="96"/>
      <c r="AM53" s="96"/>
      <c r="AN53" s="96"/>
      <c r="AO53" s="7"/>
      <c r="AP53" s="96"/>
      <c r="AQ53" s="96"/>
    </row>
    <row r="54" spans="1:43" x14ac:dyDescent="0.5">
      <c r="A54" s="412"/>
      <c r="B54" s="218"/>
      <c r="C54" s="218"/>
      <c r="D54" s="218"/>
      <c r="E54" s="532" t="s">
        <v>109</v>
      </c>
      <c r="F54" s="218" t="s">
        <v>109</v>
      </c>
      <c r="G54" s="218" t="s">
        <v>109</v>
      </c>
      <c r="H54" s="218" t="s">
        <v>109</v>
      </c>
      <c r="I54" s="218" t="s">
        <v>109</v>
      </c>
      <c r="J54" s="218" t="s">
        <v>109</v>
      </c>
      <c r="K54" s="218" t="s">
        <v>109</v>
      </c>
      <c r="L54" s="218" t="s">
        <v>109</v>
      </c>
      <c r="M54" s="218" t="s">
        <v>109</v>
      </c>
      <c r="N54" s="218" t="s">
        <v>109</v>
      </c>
      <c r="O54" s="218" t="s">
        <v>109</v>
      </c>
      <c r="P54" s="221" t="str">
        <f>IF(ISBLANK(D54),"",IFERROR(IF(MATCH(D54,Fert.L!A:A,0)&gt;0,"No",""),"Yes"))</f>
        <v/>
      </c>
      <c r="Q54" s="221" t="str">
        <f t="shared" si="1"/>
        <v>Yes</v>
      </c>
      <c r="R54" s="20"/>
      <c r="S54" s="96"/>
      <c r="T54" s="20"/>
      <c r="U54" s="20"/>
      <c r="V54" s="20"/>
      <c r="W54" s="96"/>
      <c r="X54" s="20"/>
      <c r="Y54" s="20"/>
      <c r="Z54" s="96"/>
      <c r="AA54" s="20"/>
      <c r="AB54" s="20"/>
      <c r="AC54" s="20"/>
      <c r="AD54" s="96"/>
      <c r="AE54" s="20"/>
      <c r="AF54" s="20"/>
      <c r="AG54" s="7"/>
      <c r="AH54" s="7"/>
      <c r="AI54" s="7"/>
      <c r="AJ54" s="96"/>
      <c r="AK54" s="96"/>
      <c r="AL54" s="96"/>
      <c r="AM54" s="96"/>
      <c r="AN54" s="96"/>
      <c r="AO54" s="7"/>
      <c r="AP54" s="96"/>
      <c r="AQ54" s="96"/>
    </row>
    <row r="55" spans="1:43" x14ac:dyDescent="0.5">
      <c r="A55" s="412"/>
      <c r="B55" s="218"/>
      <c r="C55" s="218"/>
      <c r="D55" s="218"/>
      <c r="E55" s="532" t="s">
        <v>109</v>
      </c>
      <c r="F55" s="218" t="s">
        <v>109</v>
      </c>
      <c r="G55" s="218" t="s">
        <v>109</v>
      </c>
      <c r="H55" s="218" t="s">
        <v>109</v>
      </c>
      <c r="I55" s="218" t="s">
        <v>109</v>
      </c>
      <c r="J55" s="218" t="s">
        <v>109</v>
      </c>
      <c r="K55" s="218" t="s">
        <v>109</v>
      </c>
      <c r="L55" s="218" t="s">
        <v>109</v>
      </c>
      <c r="M55" s="218" t="s">
        <v>109</v>
      </c>
      <c r="N55" s="218" t="s">
        <v>109</v>
      </c>
      <c r="O55" s="218" t="s">
        <v>109</v>
      </c>
      <c r="P55" s="221" t="str">
        <f>IF(ISBLANK(D55),"",IFERROR(IF(MATCH(D55,Fert.L!A:A,0)&gt;0,"No",""),"Yes"))</f>
        <v/>
      </c>
      <c r="Q55" s="221" t="str">
        <f t="shared" si="1"/>
        <v>Yes</v>
      </c>
      <c r="R55" s="20"/>
      <c r="S55" s="96"/>
      <c r="T55" s="20"/>
      <c r="U55" s="20"/>
      <c r="V55" s="20"/>
      <c r="W55" s="96"/>
      <c r="X55" s="20"/>
      <c r="Y55" s="20"/>
      <c r="Z55" s="96"/>
      <c r="AA55" s="20"/>
      <c r="AB55" s="20"/>
      <c r="AC55" s="20"/>
      <c r="AD55" s="96"/>
      <c r="AE55" s="20"/>
      <c r="AF55" s="20"/>
      <c r="AG55" s="7"/>
      <c r="AH55" s="7"/>
      <c r="AI55" s="7"/>
      <c r="AJ55" s="96"/>
      <c r="AK55" s="96"/>
      <c r="AL55" s="96"/>
      <c r="AM55" s="96"/>
      <c r="AN55" s="96"/>
      <c r="AO55" s="7"/>
      <c r="AP55" s="96"/>
      <c r="AQ55" s="96"/>
    </row>
    <row r="56" spans="1:43" x14ac:dyDescent="0.5">
      <c r="A56" s="412"/>
      <c r="B56" s="218"/>
      <c r="C56" s="218"/>
      <c r="D56" s="218"/>
      <c r="E56" s="532" t="s">
        <v>109</v>
      </c>
      <c r="F56" s="218" t="s">
        <v>109</v>
      </c>
      <c r="G56" s="218" t="s">
        <v>109</v>
      </c>
      <c r="H56" s="218" t="s">
        <v>109</v>
      </c>
      <c r="I56" s="218" t="s">
        <v>109</v>
      </c>
      <c r="J56" s="218" t="s">
        <v>109</v>
      </c>
      <c r="K56" s="218" t="s">
        <v>109</v>
      </c>
      <c r="L56" s="218" t="s">
        <v>109</v>
      </c>
      <c r="M56" s="218" t="s">
        <v>109</v>
      </c>
      <c r="N56" s="218" t="s">
        <v>109</v>
      </c>
      <c r="O56" s="218" t="s">
        <v>109</v>
      </c>
      <c r="P56" s="221" t="str">
        <f>IF(ISBLANK(D56),"",IFERROR(IF(MATCH(D56,Fert.L!A:A,0)&gt;0,"No",""),"Yes"))</f>
        <v/>
      </c>
      <c r="Q56" s="221" t="str">
        <f t="shared" si="1"/>
        <v>Yes</v>
      </c>
      <c r="R56" s="20"/>
      <c r="S56" s="96"/>
      <c r="T56" s="20"/>
      <c r="U56" s="20"/>
      <c r="V56" s="20"/>
      <c r="W56" s="96"/>
      <c r="X56" s="20"/>
      <c r="Y56" s="20"/>
      <c r="Z56" s="96"/>
      <c r="AA56" s="20"/>
      <c r="AB56" s="20"/>
      <c r="AC56" s="20"/>
      <c r="AD56" s="96"/>
      <c r="AE56" s="20"/>
      <c r="AF56" s="20"/>
      <c r="AG56" s="7"/>
      <c r="AH56" s="7"/>
      <c r="AI56" s="7"/>
      <c r="AJ56" s="96"/>
      <c r="AK56" s="96"/>
      <c r="AL56" s="96"/>
      <c r="AM56" s="96"/>
      <c r="AN56" s="96"/>
      <c r="AO56" s="7"/>
      <c r="AP56" s="96"/>
      <c r="AQ56" s="96"/>
    </row>
    <row r="57" spans="1:43" x14ac:dyDescent="0.5">
      <c r="A57" s="412"/>
      <c r="B57" s="218"/>
      <c r="C57" s="218"/>
      <c r="D57" s="218"/>
      <c r="E57" s="532" t="s">
        <v>109</v>
      </c>
      <c r="F57" s="218" t="s">
        <v>109</v>
      </c>
      <c r="G57" s="218" t="s">
        <v>109</v>
      </c>
      <c r="H57" s="218" t="s">
        <v>109</v>
      </c>
      <c r="I57" s="218" t="s">
        <v>109</v>
      </c>
      <c r="J57" s="218" t="s">
        <v>109</v>
      </c>
      <c r="K57" s="218" t="s">
        <v>109</v>
      </c>
      <c r="L57" s="218" t="s">
        <v>109</v>
      </c>
      <c r="M57" s="218" t="s">
        <v>109</v>
      </c>
      <c r="N57" s="218" t="s">
        <v>109</v>
      </c>
      <c r="O57" s="218" t="s">
        <v>109</v>
      </c>
      <c r="P57" s="221" t="str">
        <f>IF(ISBLANK(D57),"",IFERROR(IF(MATCH(D57,Fert.L!A:A,0)&gt;0,"No",""),"Yes"))</f>
        <v/>
      </c>
      <c r="Q57" s="221" t="str">
        <f t="shared" si="1"/>
        <v>Yes</v>
      </c>
      <c r="R57" s="20"/>
      <c r="S57" s="96"/>
      <c r="T57" s="20"/>
      <c r="U57" s="20"/>
      <c r="V57" s="20"/>
      <c r="W57" s="96"/>
      <c r="X57" s="20"/>
      <c r="Y57" s="20"/>
      <c r="Z57" s="96"/>
      <c r="AA57" s="20"/>
      <c r="AB57" s="20"/>
      <c r="AC57" s="20"/>
      <c r="AD57" s="96"/>
      <c r="AE57" s="20"/>
      <c r="AF57" s="20"/>
      <c r="AG57" s="7"/>
      <c r="AH57" s="7"/>
      <c r="AI57" s="7"/>
      <c r="AJ57" s="96"/>
      <c r="AK57" s="96"/>
      <c r="AL57" s="96"/>
      <c r="AM57" s="96"/>
      <c r="AN57" s="96"/>
      <c r="AO57" s="7"/>
      <c r="AP57" s="96"/>
      <c r="AQ57" s="96"/>
    </row>
    <row r="58" spans="1:43" x14ac:dyDescent="0.5">
      <c r="A58" s="412"/>
      <c r="B58" s="218"/>
      <c r="C58" s="218"/>
      <c r="D58" s="218"/>
      <c r="E58" s="532" t="s">
        <v>109</v>
      </c>
      <c r="F58" s="218" t="s">
        <v>109</v>
      </c>
      <c r="G58" s="218" t="s">
        <v>109</v>
      </c>
      <c r="H58" s="218" t="s">
        <v>109</v>
      </c>
      <c r="I58" s="218" t="s">
        <v>109</v>
      </c>
      <c r="J58" s="218" t="s">
        <v>109</v>
      </c>
      <c r="K58" s="218" t="s">
        <v>109</v>
      </c>
      <c r="L58" s="218" t="s">
        <v>109</v>
      </c>
      <c r="M58" s="218" t="s">
        <v>109</v>
      </c>
      <c r="N58" s="218" t="s">
        <v>109</v>
      </c>
      <c r="O58" s="218" t="s">
        <v>109</v>
      </c>
      <c r="P58" s="221" t="str">
        <f>IF(ISBLANK(D58),"",IFERROR(IF(MATCH(D58,Fert.L!A:A,0)&gt;0,"No",""),"Yes"))</f>
        <v/>
      </c>
      <c r="Q58" s="221" t="str">
        <f t="shared" si="1"/>
        <v>Yes</v>
      </c>
      <c r="R58" s="20"/>
      <c r="S58" s="96"/>
      <c r="T58" s="20"/>
      <c r="U58" s="20"/>
      <c r="V58" s="20"/>
      <c r="W58" s="96"/>
      <c r="X58" s="20"/>
      <c r="Y58" s="20"/>
      <c r="Z58" s="96"/>
      <c r="AA58" s="20"/>
      <c r="AB58" s="20"/>
      <c r="AC58" s="20"/>
      <c r="AD58" s="96"/>
      <c r="AE58" s="20"/>
      <c r="AF58" s="20"/>
      <c r="AG58" s="7"/>
      <c r="AH58" s="7"/>
      <c r="AI58" s="7"/>
      <c r="AJ58" s="96"/>
      <c r="AK58" s="96"/>
      <c r="AL58" s="96"/>
      <c r="AM58" s="96"/>
      <c r="AN58" s="96"/>
      <c r="AO58" s="7"/>
      <c r="AP58" s="96"/>
      <c r="AQ58" s="96"/>
    </row>
    <row r="59" spans="1:43" x14ac:dyDescent="0.5">
      <c r="A59" s="412"/>
      <c r="B59" s="218"/>
      <c r="C59" s="218"/>
      <c r="D59" s="218"/>
      <c r="E59" s="532" t="s">
        <v>109</v>
      </c>
      <c r="F59" s="218" t="s">
        <v>109</v>
      </c>
      <c r="G59" s="218" t="s">
        <v>109</v>
      </c>
      <c r="H59" s="218" t="s">
        <v>109</v>
      </c>
      <c r="I59" s="218" t="s">
        <v>109</v>
      </c>
      <c r="J59" s="218" t="s">
        <v>109</v>
      </c>
      <c r="K59" s="218" t="s">
        <v>109</v>
      </c>
      <c r="L59" s="218" t="s">
        <v>109</v>
      </c>
      <c r="M59" s="218" t="s">
        <v>109</v>
      </c>
      <c r="N59" s="218" t="s">
        <v>109</v>
      </c>
      <c r="O59" s="218" t="s">
        <v>109</v>
      </c>
      <c r="P59" s="221" t="str">
        <f>IF(ISBLANK(D59),"",IFERROR(IF(MATCH(D59,Fert.L!A:A,0)&gt;0,"No",""),"Yes"))</f>
        <v/>
      </c>
      <c r="Q59" s="221" t="str">
        <f t="shared" si="1"/>
        <v>Yes</v>
      </c>
      <c r="R59" s="20"/>
      <c r="S59" s="96"/>
      <c r="T59" s="20"/>
      <c r="U59" s="20"/>
      <c r="V59" s="20"/>
      <c r="W59" s="96"/>
      <c r="X59" s="20"/>
      <c r="Y59" s="20"/>
      <c r="Z59" s="96"/>
      <c r="AA59" s="20"/>
      <c r="AB59" s="20"/>
      <c r="AC59" s="20"/>
      <c r="AD59" s="96"/>
      <c r="AE59" s="20"/>
      <c r="AF59" s="20"/>
      <c r="AG59" s="7"/>
      <c r="AH59" s="7"/>
      <c r="AI59" s="7"/>
      <c r="AJ59" s="96"/>
      <c r="AK59" s="96"/>
      <c r="AL59" s="96"/>
      <c r="AM59" s="96"/>
      <c r="AN59" s="96"/>
      <c r="AO59" s="7"/>
      <c r="AP59" s="96"/>
      <c r="AQ59" s="96"/>
    </row>
    <row r="60" spans="1:43" x14ac:dyDescent="0.5">
      <c r="A60" s="412"/>
      <c r="B60" s="218"/>
      <c r="C60" s="218"/>
      <c r="D60" s="218"/>
      <c r="E60" s="532" t="s">
        <v>109</v>
      </c>
      <c r="F60" s="218" t="s">
        <v>109</v>
      </c>
      <c r="G60" s="218" t="s">
        <v>109</v>
      </c>
      <c r="H60" s="218" t="s">
        <v>109</v>
      </c>
      <c r="I60" s="218" t="s">
        <v>109</v>
      </c>
      <c r="J60" s="218" t="s">
        <v>109</v>
      </c>
      <c r="K60" s="218" t="s">
        <v>109</v>
      </c>
      <c r="L60" s="218" t="s">
        <v>109</v>
      </c>
      <c r="M60" s="218" t="s">
        <v>109</v>
      </c>
      <c r="N60" s="218" t="s">
        <v>109</v>
      </c>
      <c r="O60" s="218" t="s">
        <v>109</v>
      </c>
      <c r="P60" s="221" t="str">
        <f>IF(ISBLANK(D60),"",IFERROR(IF(MATCH(D60,Fert.L!A:A,0)&gt;0,"No",""),"Yes"))</f>
        <v/>
      </c>
      <c r="Q60" s="221" t="str">
        <f t="shared" si="1"/>
        <v>Yes</v>
      </c>
      <c r="R60" s="20"/>
      <c r="S60" s="96"/>
      <c r="T60" s="20"/>
      <c r="U60" s="20"/>
      <c r="V60" s="20"/>
      <c r="W60" s="96"/>
      <c r="X60" s="20"/>
      <c r="Y60" s="20"/>
      <c r="Z60" s="96"/>
      <c r="AA60" s="20"/>
      <c r="AB60" s="20"/>
      <c r="AC60" s="20"/>
      <c r="AD60" s="96"/>
      <c r="AE60" s="20"/>
      <c r="AF60" s="20"/>
      <c r="AG60" s="7"/>
      <c r="AH60" s="7"/>
      <c r="AI60" s="7"/>
      <c r="AJ60" s="96"/>
      <c r="AK60" s="96"/>
      <c r="AL60" s="96"/>
      <c r="AM60" s="96"/>
      <c r="AN60" s="96"/>
      <c r="AO60" s="7"/>
      <c r="AP60" s="96"/>
      <c r="AQ60" s="96"/>
    </row>
    <row r="61" spans="1:43" x14ac:dyDescent="0.5">
      <c r="A61" s="412"/>
      <c r="B61" s="218"/>
      <c r="C61" s="218"/>
      <c r="D61" s="218"/>
      <c r="E61" s="532" t="s">
        <v>109</v>
      </c>
      <c r="F61" s="218" t="s">
        <v>109</v>
      </c>
      <c r="G61" s="218" t="s">
        <v>109</v>
      </c>
      <c r="H61" s="218" t="s">
        <v>109</v>
      </c>
      <c r="I61" s="218" t="s">
        <v>109</v>
      </c>
      <c r="J61" s="218" t="s">
        <v>109</v>
      </c>
      <c r="K61" s="218" t="s">
        <v>109</v>
      </c>
      <c r="L61" s="218" t="s">
        <v>109</v>
      </c>
      <c r="M61" s="218" t="s">
        <v>109</v>
      </c>
      <c r="N61" s="218" t="s">
        <v>109</v>
      </c>
      <c r="O61" s="218" t="s">
        <v>109</v>
      </c>
      <c r="P61" s="221" t="str">
        <f>IF(ISBLANK(D61),"",IFERROR(IF(MATCH(D61,Fert.L!A:A,0)&gt;0,"No",""),"Yes"))</f>
        <v/>
      </c>
      <c r="Q61" s="221" t="str">
        <f t="shared" si="1"/>
        <v>Yes</v>
      </c>
      <c r="R61" s="20"/>
      <c r="S61" s="96"/>
      <c r="T61" s="20"/>
      <c r="U61" s="20"/>
      <c r="V61" s="20"/>
      <c r="W61" s="96"/>
      <c r="X61" s="20"/>
      <c r="Y61" s="20"/>
      <c r="Z61" s="96"/>
      <c r="AA61" s="20"/>
      <c r="AB61" s="20"/>
      <c r="AC61" s="20"/>
      <c r="AD61" s="96"/>
      <c r="AE61" s="20"/>
      <c r="AF61" s="20"/>
      <c r="AG61" s="7"/>
      <c r="AH61" s="7"/>
      <c r="AI61" s="7"/>
      <c r="AJ61" s="96"/>
      <c r="AK61" s="96"/>
      <c r="AL61" s="96"/>
      <c r="AM61" s="96"/>
      <c r="AN61" s="96"/>
      <c r="AO61" s="7"/>
      <c r="AP61" s="96"/>
      <c r="AQ61" s="96"/>
    </row>
    <row r="62" spans="1:43" x14ac:dyDescent="0.5">
      <c r="A62" s="412"/>
      <c r="B62" s="218"/>
      <c r="C62" s="218"/>
      <c r="D62" s="218"/>
      <c r="E62" s="532" t="s">
        <v>109</v>
      </c>
      <c r="F62" s="218" t="s">
        <v>109</v>
      </c>
      <c r="G62" s="218" t="s">
        <v>109</v>
      </c>
      <c r="H62" s="218" t="s">
        <v>109</v>
      </c>
      <c r="I62" s="218" t="s">
        <v>109</v>
      </c>
      <c r="J62" s="218" t="s">
        <v>109</v>
      </c>
      <c r="K62" s="218" t="s">
        <v>109</v>
      </c>
      <c r="L62" s="218" t="s">
        <v>109</v>
      </c>
      <c r="M62" s="218" t="s">
        <v>109</v>
      </c>
      <c r="N62" s="218" t="s">
        <v>109</v>
      </c>
      <c r="O62" s="218" t="s">
        <v>109</v>
      </c>
      <c r="P62" s="221" t="str">
        <f>IF(ISBLANK(D62),"",IFERROR(IF(MATCH(D62,Fert.L!A:A,0)&gt;0,"No",""),"Yes"))</f>
        <v/>
      </c>
      <c r="Q62" s="221" t="str">
        <f t="shared" si="0"/>
        <v>Yes</v>
      </c>
      <c r="R62" s="20"/>
      <c r="S62" s="96"/>
      <c r="T62" s="20"/>
      <c r="U62" s="20"/>
      <c r="V62" s="20"/>
      <c r="W62" s="96"/>
      <c r="X62" s="20"/>
      <c r="Y62" s="20"/>
      <c r="Z62" s="96"/>
      <c r="AA62" s="20"/>
      <c r="AB62" s="20"/>
      <c r="AC62" s="20"/>
      <c r="AD62" s="96"/>
      <c r="AE62" s="20"/>
      <c r="AF62" s="20"/>
      <c r="AG62" s="7"/>
      <c r="AH62" s="7"/>
      <c r="AI62" s="7"/>
      <c r="AJ62" s="96"/>
      <c r="AK62" s="96"/>
      <c r="AL62" s="96"/>
      <c r="AM62" s="96"/>
      <c r="AN62" s="96"/>
      <c r="AO62" s="7"/>
      <c r="AP62" s="96"/>
      <c r="AQ62" s="96"/>
    </row>
    <row r="63" spans="1:43" x14ac:dyDescent="0.5">
      <c r="A63" s="412"/>
      <c r="B63" s="218"/>
      <c r="C63" s="218"/>
      <c r="D63" s="218"/>
      <c r="E63" s="532" t="s">
        <v>109</v>
      </c>
      <c r="F63" s="218" t="s">
        <v>109</v>
      </c>
      <c r="G63" s="218" t="s">
        <v>109</v>
      </c>
      <c r="H63" s="218" t="s">
        <v>109</v>
      </c>
      <c r="I63" s="218" t="s">
        <v>109</v>
      </c>
      <c r="J63" s="218" t="s">
        <v>109</v>
      </c>
      <c r="K63" s="218" t="s">
        <v>109</v>
      </c>
      <c r="L63" s="218" t="s">
        <v>109</v>
      </c>
      <c r="M63" s="218" t="s">
        <v>109</v>
      </c>
      <c r="N63" s="218" t="s">
        <v>109</v>
      </c>
      <c r="O63" s="218" t="s">
        <v>109</v>
      </c>
      <c r="P63" s="221" t="str">
        <f>IF(ISBLANK(D63),"",IFERROR(IF(MATCH(D63,Fert.L!A:A,0)&gt;0,"No",""),"Yes"))</f>
        <v/>
      </c>
      <c r="Q63" s="221" t="str">
        <f t="shared" si="0"/>
        <v>Yes</v>
      </c>
      <c r="R63" s="20"/>
      <c r="S63" s="96"/>
      <c r="T63" s="20"/>
      <c r="U63" s="20"/>
      <c r="V63" s="20"/>
      <c r="W63" s="96"/>
      <c r="X63" s="20"/>
      <c r="Y63" s="20"/>
      <c r="Z63" s="96"/>
      <c r="AA63" s="20"/>
      <c r="AB63" s="20"/>
      <c r="AC63" s="20"/>
      <c r="AD63" s="96"/>
      <c r="AE63" s="20"/>
      <c r="AF63" s="20"/>
      <c r="AG63" s="7"/>
      <c r="AH63" s="7"/>
      <c r="AI63" s="7"/>
      <c r="AJ63" s="96"/>
      <c r="AK63" s="96"/>
      <c r="AL63" s="96"/>
      <c r="AM63" s="96"/>
      <c r="AN63" s="96"/>
      <c r="AO63" s="7"/>
      <c r="AP63" s="96"/>
      <c r="AQ63" s="96"/>
    </row>
    <row r="64" spans="1:43" x14ac:dyDescent="0.5">
      <c r="A64" s="412"/>
      <c r="B64" s="218"/>
      <c r="C64" s="218"/>
      <c r="D64" s="218"/>
      <c r="E64" s="532" t="s">
        <v>109</v>
      </c>
      <c r="F64" s="218" t="s">
        <v>109</v>
      </c>
      <c r="G64" s="218" t="s">
        <v>109</v>
      </c>
      <c r="H64" s="218" t="s">
        <v>109</v>
      </c>
      <c r="I64" s="218" t="s">
        <v>109</v>
      </c>
      <c r="J64" s="218" t="s">
        <v>109</v>
      </c>
      <c r="K64" s="218" t="s">
        <v>109</v>
      </c>
      <c r="L64" s="218" t="s">
        <v>109</v>
      </c>
      <c r="M64" s="218" t="s">
        <v>109</v>
      </c>
      <c r="N64" s="218" t="s">
        <v>109</v>
      </c>
      <c r="O64" s="218" t="s">
        <v>109</v>
      </c>
      <c r="P64" s="221" t="str">
        <f>IF(ISBLANK(D64),"",IFERROR(IF(MATCH(D64,Fert.L!A:A,0)&gt;0,"No",""),"Yes"))</f>
        <v/>
      </c>
      <c r="Q64" s="221" t="str">
        <f t="shared" si="0"/>
        <v>Yes</v>
      </c>
      <c r="R64" s="20"/>
      <c r="S64" s="96"/>
      <c r="T64" s="20"/>
      <c r="U64" s="20"/>
      <c r="V64" s="20"/>
      <c r="W64" s="96"/>
      <c r="X64" s="20"/>
      <c r="Y64" s="20"/>
      <c r="Z64" s="96"/>
      <c r="AA64" s="20"/>
      <c r="AB64" s="20"/>
      <c r="AC64" s="20"/>
      <c r="AD64" s="96"/>
      <c r="AE64" s="20"/>
      <c r="AF64" s="20"/>
      <c r="AG64" s="7"/>
      <c r="AH64" s="7"/>
      <c r="AI64" s="7"/>
      <c r="AJ64" s="96"/>
      <c r="AK64" s="96"/>
      <c r="AL64" s="96"/>
      <c r="AM64" s="96"/>
      <c r="AN64" s="96"/>
      <c r="AO64" s="7"/>
      <c r="AP64" s="96"/>
      <c r="AQ64" s="96"/>
    </row>
    <row r="65" spans="1:43" x14ac:dyDescent="0.5">
      <c r="A65" s="412"/>
      <c r="B65" s="218"/>
      <c r="C65" s="218"/>
      <c r="D65" s="218"/>
      <c r="E65" s="532" t="s">
        <v>109</v>
      </c>
      <c r="F65" s="218" t="s">
        <v>109</v>
      </c>
      <c r="G65" s="218" t="s">
        <v>109</v>
      </c>
      <c r="H65" s="218" t="s">
        <v>109</v>
      </c>
      <c r="I65" s="218" t="s">
        <v>109</v>
      </c>
      <c r="J65" s="218" t="s">
        <v>109</v>
      </c>
      <c r="K65" s="218" t="s">
        <v>109</v>
      </c>
      <c r="L65" s="218" t="s">
        <v>109</v>
      </c>
      <c r="M65" s="218" t="s">
        <v>109</v>
      </c>
      <c r="N65" s="218" t="s">
        <v>109</v>
      </c>
      <c r="O65" s="218" t="s">
        <v>109</v>
      </c>
      <c r="P65" s="221" t="str">
        <f>IF(ISBLANK(D65),"",IFERROR(IF(MATCH(D65,Fert.L!A:A,0)&gt;0,"No",""),"Yes"))</f>
        <v/>
      </c>
      <c r="Q65" s="221" t="str">
        <f t="shared" si="0"/>
        <v>Yes</v>
      </c>
      <c r="R65" s="20"/>
      <c r="S65" s="96"/>
      <c r="T65" s="20"/>
      <c r="U65" s="20"/>
      <c r="V65" s="20"/>
      <c r="W65" s="96"/>
      <c r="X65" s="20"/>
      <c r="Y65" s="20"/>
      <c r="Z65" s="96"/>
      <c r="AA65" s="20"/>
      <c r="AB65" s="20"/>
      <c r="AC65" s="20"/>
      <c r="AD65" s="96"/>
      <c r="AE65" s="20"/>
      <c r="AF65" s="20"/>
      <c r="AG65" s="7"/>
      <c r="AH65" s="7"/>
      <c r="AI65" s="7"/>
      <c r="AJ65" s="96"/>
      <c r="AK65" s="96"/>
      <c r="AL65" s="96"/>
      <c r="AM65" s="96"/>
      <c r="AN65" s="96"/>
      <c r="AO65" s="7"/>
      <c r="AP65" s="96"/>
      <c r="AQ65" s="96"/>
    </row>
    <row r="66" spans="1:43" x14ac:dyDescent="0.5">
      <c r="A66" s="412"/>
      <c r="B66" s="218"/>
      <c r="C66" s="218"/>
      <c r="D66" s="218"/>
      <c r="E66" s="532" t="s">
        <v>109</v>
      </c>
      <c r="F66" s="218" t="s">
        <v>109</v>
      </c>
      <c r="G66" s="218" t="s">
        <v>109</v>
      </c>
      <c r="H66" s="218" t="s">
        <v>109</v>
      </c>
      <c r="I66" s="218" t="s">
        <v>109</v>
      </c>
      <c r="J66" s="218" t="s">
        <v>109</v>
      </c>
      <c r="K66" s="218" t="s">
        <v>109</v>
      </c>
      <c r="L66" s="218" t="s">
        <v>109</v>
      </c>
      <c r="M66" s="218" t="s">
        <v>109</v>
      </c>
      <c r="N66" s="218" t="s">
        <v>109</v>
      </c>
      <c r="O66" s="218" t="s">
        <v>109</v>
      </c>
      <c r="P66" s="221" t="str">
        <f>IF(ISBLANK(D66),"",IFERROR(IF(MATCH(D66,Fert.L!A:A,0)&gt;0,"No",""),"Yes"))</f>
        <v/>
      </c>
      <c r="Q66" s="221" t="str">
        <f t="shared" si="0"/>
        <v>Yes</v>
      </c>
      <c r="R66" s="20"/>
      <c r="S66" s="96"/>
      <c r="T66" s="20"/>
      <c r="U66" s="20"/>
      <c r="V66" s="20"/>
      <c r="W66" s="96"/>
      <c r="X66" s="20"/>
      <c r="Y66" s="20"/>
      <c r="Z66" s="96"/>
      <c r="AA66" s="20"/>
      <c r="AB66" s="20"/>
      <c r="AC66" s="20"/>
      <c r="AD66" s="96"/>
      <c r="AE66" s="20"/>
      <c r="AF66" s="20"/>
      <c r="AG66" s="7"/>
      <c r="AH66" s="7"/>
      <c r="AI66" s="7"/>
      <c r="AJ66" s="96"/>
      <c r="AK66" s="96"/>
      <c r="AL66" s="96"/>
      <c r="AM66" s="96"/>
      <c r="AN66" s="96"/>
      <c r="AO66" s="7"/>
      <c r="AP66" s="96"/>
      <c r="AQ66" s="96"/>
    </row>
    <row r="67" spans="1:43" x14ac:dyDescent="0.5">
      <c r="A67" s="412"/>
      <c r="B67" s="218"/>
      <c r="C67" s="218"/>
      <c r="D67" s="218"/>
      <c r="E67" s="532" t="s">
        <v>109</v>
      </c>
      <c r="F67" s="218" t="s">
        <v>109</v>
      </c>
      <c r="G67" s="218" t="s">
        <v>109</v>
      </c>
      <c r="H67" s="218" t="s">
        <v>109</v>
      </c>
      <c r="I67" s="218" t="s">
        <v>109</v>
      </c>
      <c r="J67" s="218" t="s">
        <v>109</v>
      </c>
      <c r="K67" s="218" t="s">
        <v>109</v>
      </c>
      <c r="L67" s="218" t="s">
        <v>109</v>
      </c>
      <c r="M67" s="218" t="s">
        <v>109</v>
      </c>
      <c r="N67" s="218" t="s">
        <v>109</v>
      </c>
      <c r="O67" s="218" t="s">
        <v>109</v>
      </c>
      <c r="P67" s="221" t="str">
        <f>IF(ISBLANK(D67),"",IFERROR(IF(MATCH(D67,Fert.L!A:A,0)&gt;0,"No",""),"Yes"))</f>
        <v/>
      </c>
      <c r="Q67" s="221" t="str">
        <f t="shared" si="0"/>
        <v>Yes</v>
      </c>
      <c r="R67" s="20"/>
      <c r="S67" s="96"/>
      <c r="T67" s="20"/>
      <c r="U67" s="20"/>
      <c r="V67" s="20"/>
      <c r="W67" s="96"/>
      <c r="X67" s="20"/>
      <c r="Y67" s="20"/>
      <c r="Z67" s="96"/>
      <c r="AA67" s="20"/>
      <c r="AB67" s="20"/>
      <c r="AC67" s="20"/>
      <c r="AD67" s="96"/>
      <c r="AE67" s="20"/>
      <c r="AF67" s="20"/>
      <c r="AG67" s="7"/>
      <c r="AH67" s="7"/>
      <c r="AI67" s="7"/>
      <c r="AJ67" s="96"/>
      <c r="AK67" s="96"/>
      <c r="AL67" s="96"/>
      <c r="AM67" s="96"/>
      <c r="AN67" s="96"/>
      <c r="AO67" s="7"/>
      <c r="AP67" s="96"/>
      <c r="AQ67" s="96"/>
    </row>
    <row r="68" spans="1:43" x14ac:dyDescent="0.5">
      <c r="A68" s="412"/>
      <c r="B68" s="218"/>
      <c r="C68" s="218"/>
      <c r="D68" s="218"/>
      <c r="E68" s="532" t="s">
        <v>109</v>
      </c>
      <c r="F68" s="218" t="s">
        <v>109</v>
      </c>
      <c r="G68" s="218" t="s">
        <v>109</v>
      </c>
      <c r="H68" s="218" t="s">
        <v>109</v>
      </c>
      <c r="I68" s="218" t="s">
        <v>109</v>
      </c>
      <c r="J68" s="218" t="s">
        <v>109</v>
      </c>
      <c r="K68" s="218" t="s">
        <v>109</v>
      </c>
      <c r="L68" s="218" t="s">
        <v>109</v>
      </c>
      <c r="M68" s="218" t="s">
        <v>109</v>
      </c>
      <c r="N68" s="218" t="s">
        <v>109</v>
      </c>
      <c r="O68" s="218" t="s">
        <v>109</v>
      </c>
      <c r="P68" s="221" t="str">
        <f>IF(ISBLANK(D68),"",IFERROR(IF(MATCH(D68,Fert.L!A:A,0)&gt;0,"No",""),"Yes"))</f>
        <v/>
      </c>
      <c r="Q68" s="221" t="str">
        <f t="shared" si="0"/>
        <v>Yes</v>
      </c>
      <c r="R68" s="20"/>
      <c r="S68" s="96"/>
      <c r="T68" s="20"/>
      <c r="U68" s="20"/>
      <c r="V68" s="20"/>
      <c r="W68" s="96"/>
      <c r="X68" s="20"/>
      <c r="Y68" s="20"/>
      <c r="Z68" s="96"/>
      <c r="AA68" s="20"/>
      <c r="AB68" s="20"/>
      <c r="AC68" s="20"/>
      <c r="AD68" s="96"/>
      <c r="AE68" s="20"/>
      <c r="AF68" s="20"/>
      <c r="AG68" s="7"/>
      <c r="AH68" s="7"/>
      <c r="AI68" s="7"/>
      <c r="AJ68" s="96"/>
      <c r="AK68" s="96"/>
      <c r="AL68" s="96"/>
      <c r="AM68" s="96"/>
      <c r="AN68" s="96"/>
      <c r="AO68" s="7"/>
      <c r="AP68" s="96"/>
      <c r="AQ68" s="96"/>
    </row>
    <row r="69" spans="1:43" x14ac:dyDescent="0.5">
      <c r="A69" s="412"/>
      <c r="B69" s="218"/>
      <c r="C69" s="218"/>
      <c r="D69" s="218"/>
      <c r="E69" s="532" t="s">
        <v>109</v>
      </c>
      <c r="F69" s="218" t="s">
        <v>109</v>
      </c>
      <c r="G69" s="218" t="s">
        <v>109</v>
      </c>
      <c r="H69" s="218" t="s">
        <v>109</v>
      </c>
      <c r="I69" s="218" t="s">
        <v>109</v>
      </c>
      <c r="J69" s="218" t="s">
        <v>109</v>
      </c>
      <c r="K69" s="218" t="s">
        <v>109</v>
      </c>
      <c r="L69" s="218" t="s">
        <v>109</v>
      </c>
      <c r="M69" s="218" t="s">
        <v>109</v>
      </c>
      <c r="N69" s="218" t="s">
        <v>109</v>
      </c>
      <c r="O69" s="218" t="s">
        <v>109</v>
      </c>
      <c r="P69" s="221" t="str">
        <f>IF(ISBLANK(D69),"",IFERROR(IF(MATCH(D69,Fert.L!A:A,0)&gt;0,"No",""),"Yes"))</f>
        <v/>
      </c>
      <c r="Q69" s="221" t="str">
        <f t="shared" si="0"/>
        <v>Yes</v>
      </c>
      <c r="R69" s="20"/>
      <c r="S69" s="96"/>
      <c r="T69" s="20"/>
      <c r="U69" s="20"/>
      <c r="V69" s="20"/>
      <c r="W69" s="96"/>
      <c r="X69" s="20"/>
      <c r="Y69" s="20"/>
      <c r="Z69" s="96"/>
      <c r="AA69" s="20"/>
      <c r="AB69" s="20"/>
      <c r="AC69" s="20"/>
      <c r="AD69" s="96"/>
      <c r="AE69" s="20"/>
      <c r="AF69" s="20"/>
      <c r="AG69" s="7"/>
      <c r="AH69" s="7"/>
      <c r="AI69" s="7"/>
      <c r="AJ69" s="96"/>
      <c r="AK69" s="96"/>
      <c r="AL69" s="96"/>
      <c r="AM69" s="96"/>
      <c r="AN69" s="96"/>
      <c r="AO69" s="7"/>
      <c r="AP69" s="96"/>
      <c r="AQ69" s="96"/>
    </row>
    <row r="70" spans="1:43" x14ac:dyDescent="0.5">
      <c r="A70" s="412"/>
      <c r="B70" s="218"/>
      <c r="C70" s="218"/>
      <c r="D70" s="218"/>
      <c r="E70" s="532" t="s">
        <v>109</v>
      </c>
      <c r="F70" s="218" t="s">
        <v>109</v>
      </c>
      <c r="G70" s="218" t="s">
        <v>109</v>
      </c>
      <c r="H70" s="218" t="s">
        <v>109</v>
      </c>
      <c r="I70" s="218" t="s">
        <v>109</v>
      </c>
      <c r="J70" s="218" t="s">
        <v>109</v>
      </c>
      <c r="K70" s="218" t="s">
        <v>109</v>
      </c>
      <c r="L70" s="218" t="s">
        <v>109</v>
      </c>
      <c r="M70" s="218" t="s">
        <v>109</v>
      </c>
      <c r="N70" s="218" t="s">
        <v>109</v>
      </c>
      <c r="O70" s="218" t="s">
        <v>109</v>
      </c>
      <c r="P70" s="221" t="str">
        <f>IF(ISBLANK(D70),"",IFERROR(IF(MATCH(D70,Fert.L!A:A,0)&gt;0,"No",""),"Yes"))</f>
        <v/>
      </c>
      <c r="Q70" s="221" t="str">
        <f t="shared" si="0"/>
        <v>Yes</v>
      </c>
      <c r="R70" s="20"/>
      <c r="S70" s="96"/>
      <c r="T70" s="20"/>
      <c r="U70" s="20"/>
      <c r="V70" s="20"/>
      <c r="W70" s="96"/>
      <c r="X70" s="20"/>
      <c r="Y70" s="20"/>
      <c r="Z70" s="96"/>
      <c r="AA70" s="20"/>
      <c r="AB70" s="20"/>
      <c r="AC70" s="20"/>
      <c r="AD70" s="96"/>
      <c r="AE70" s="20"/>
      <c r="AF70" s="20"/>
      <c r="AG70" s="7"/>
      <c r="AH70" s="7"/>
      <c r="AI70" s="7"/>
      <c r="AJ70" s="96"/>
      <c r="AK70" s="96"/>
      <c r="AL70" s="96"/>
      <c r="AM70" s="96"/>
      <c r="AN70" s="96"/>
      <c r="AO70" s="7"/>
      <c r="AP70" s="96"/>
      <c r="AQ70" s="96"/>
    </row>
    <row r="71" spans="1:43" x14ac:dyDescent="0.5">
      <c r="A71" s="412"/>
      <c r="B71" s="218"/>
      <c r="C71" s="218"/>
      <c r="D71" s="218"/>
      <c r="E71" s="532" t="s">
        <v>109</v>
      </c>
      <c r="F71" s="218" t="s">
        <v>109</v>
      </c>
      <c r="G71" s="218" t="s">
        <v>109</v>
      </c>
      <c r="H71" s="218" t="s">
        <v>109</v>
      </c>
      <c r="I71" s="218" t="s">
        <v>109</v>
      </c>
      <c r="J71" s="218" t="s">
        <v>109</v>
      </c>
      <c r="K71" s="218" t="s">
        <v>109</v>
      </c>
      <c r="L71" s="218" t="s">
        <v>109</v>
      </c>
      <c r="M71" s="218" t="s">
        <v>109</v>
      </c>
      <c r="N71" s="218" t="s">
        <v>109</v>
      </c>
      <c r="O71" s="218" t="s">
        <v>109</v>
      </c>
      <c r="P71" s="221" t="str">
        <f>IF(ISBLANK(D71),"",IFERROR(IF(MATCH(D71,Fert.L!A:A,0)&gt;0,"No",""),"Yes"))</f>
        <v/>
      </c>
      <c r="Q71" s="221" t="str">
        <f t="shared" si="0"/>
        <v>Yes</v>
      </c>
      <c r="R71" s="20"/>
      <c r="S71" s="96"/>
      <c r="T71" s="20"/>
      <c r="U71" s="20"/>
      <c r="V71" s="20"/>
      <c r="W71" s="96"/>
      <c r="X71" s="20"/>
      <c r="Y71" s="20"/>
      <c r="Z71" s="96"/>
      <c r="AA71" s="20"/>
      <c r="AB71" s="20"/>
      <c r="AC71" s="20"/>
      <c r="AD71" s="96"/>
      <c r="AE71" s="20"/>
      <c r="AF71" s="20"/>
      <c r="AG71" s="7"/>
      <c r="AH71" s="7"/>
      <c r="AI71" s="7"/>
      <c r="AJ71" s="96"/>
      <c r="AK71" s="96"/>
      <c r="AL71" s="96"/>
      <c r="AM71" s="96"/>
      <c r="AN71" s="96"/>
      <c r="AO71" s="7"/>
      <c r="AP71" s="96"/>
      <c r="AQ71" s="96"/>
    </row>
    <row r="72" spans="1:43" x14ac:dyDescent="0.5">
      <c r="A72" s="412"/>
      <c r="B72" s="218"/>
      <c r="C72" s="218"/>
      <c r="D72" s="218"/>
      <c r="E72" s="532" t="s">
        <v>109</v>
      </c>
      <c r="F72" s="218" t="s">
        <v>109</v>
      </c>
      <c r="G72" s="218" t="s">
        <v>109</v>
      </c>
      <c r="H72" s="218" t="s">
        <v>109</v>
      </c>
      <c r="I72" s="218" t="s">
        <v>109</v>
      </c>
      <c r="J72" s="218" t="s">
        <v>109</v>
      </c>
      <c r="K72" s="218" t="s">
        <v>109</v>
      </c>
      <c r="L72" s="218" t="s">
        <v>109</v>
      </c>
      <c r="M72" s="218" t="s">
        <v>109</v>
      </c>
      <c r="N72" s="218" t="s">
        <v>109</v>
      </c>
      <c r="O72" s="218" t="s">
        <v>109</v>
      </c>
      <c r="P72" s="221" t="str">
        <f>IF(ISBLANK(D72),"",IFERROR(IF(MATCH(D72,Fert.L!A:A,0)&gt;0,"No",""),"Yes"))</f>
        <v/>
      </c>
      <c r="Q72" s="221" t="str">
        <f t="shared" si="0"/>
        <v>Yes</v>
      </c>
      <c r="R72" s="20"/>
      <c r="S72" s="96"/>
      <c r="T72" s="20"/>
      <c r="U72" s="20"/>
      <c r="V72" s="20"/>
      <c r="W72" s="96"/>
      <c r="X72" s="20"/>
      <c r="Y72" s="20"/>
      <c r="Z72" s="96"/>
      <c r="AA72" s="20"/>
      <c r="AB72" s="20"/>
      <c r="AC72" s="20"/>
      <c r="AD72" s="96"/>
      <c r="AE72" s="20"/>
      <c r="AF72" s="20"/>
      <c r="AG72" s="7"/>
      <c r="AH72" s="7"/>
      <c r="AI72" s="7"/>
      <c r="AJ72" s="96"/>
      <c r="AK72" s="96"/>
      <c r="AL72" s="96"/>
      <c r="AM72" s="96"/>
      <c r="AN72" s="96"/>
      <c r="AO72" s="7"/>
      <c r="AP72" s="96"/>
      <c r="AQ72" s="96"/>
    </row>
    <row r="73" spans="1:43" x14ac:dyDescent="0.5">
      <c r="A73" s="412"/>
      <c r="B73" s="218"/>
      <c r="C73" s="218"/>
      <c r="D73" s="218"/>
      <c r="E73" s="532" t="s">
        <v>109</v>
      </c>
      <c r="F73" s="218" t="s">
        <v>109</v>
      </c>
      <c r="G73" s="218" t="s">
        <v>109</v>
      </c>
      <c r="H73" s="218" t="s">
        <v>109</v>
      </c>
      <c r="I73" s="218" t="s">
        <v>109</v>
      </c>
      <c r="J73" s="218" t="s">
        <v>109</v>
      </c>
      <c r="K73" s="218" t="s">
        <v>109</v>
      </c>
      <c r="L73" s="218" t="s">
        <v>109</v>
      </c>
      <c r="M73" s="218" t="s">
        <v>109</v>
      </c>
      <c r="N73" s="218" t="s">
        <v>109</v>
      </c>
      <c r="O73" s="218" t="s">
        <v>109</v>
      </c>
      <c r="P73" s="221" t="str">
        <f>IF(ISBLANK(D73),"",IFERROR(IF(MATCH(D73,Fert.L!A:A,0)&gt;0,"No",""),"Yes"))</f>
        <v/>
      </c>
      <c r="Q73" s="221" t="str">
        <f t="shared" si="0"/>
        <v>Yes</v>
      </c>
      <c r="R73" s="20"/>
      <c r="S73" s="96"/>
      <c r="T73" s="20"/>
      <c r="U73" s="20"/>
      <c r="V73" s="20"/>
      <c r="W73" s="96"/>
      <c r="X73" s="20"/>
      <c r="Y73" s="20"/>
      <c r="Z73" s="96"/>
      <c r="AA73" s="20"/>
      <c r="AB73" s="20"/>
      <c r="AC73" s="20"/>
      <c r="AD73" s="96"/>
      <c r="AE73" s="20"/>
      <c r="AF73" s="20"/>
      <c r="AG73" s="7"/>
      <c r="AH73" s="7"/>
      <c r="AI73" s="7"/>
      <c r="AJ73" s="96"/>
      <c r="AK73" s="96"/>
      <c r="AL73" s="96"/>
      <c r="AM73" s="96"/>
      <c r="AN73" s="96"/>
      <c r="AO73" s="7"/>
      <c r="AP73" s="96"/>
      <c r="AQ73" s="96"/>
    </row>
    <row r="74" spans="1:43" x14ac:dyDescent="0.5">
      <c r="A74" s="412"/>
      <c r="B74" s="218"/>
      <c r="C74" s="218"/>
      <c r="D74" s="218"/>
      <c r="E74" s="532" t="s">
        <v>109</v>
      </c>
      <c r="F74" s="218" t="s">
        <v>109</v>
      </c>
      <c r="G74" s="218" t="s">
        <v>109</v>
      </c>
      <c r="H74" s="218" t="s">
        <v>109</v>
      </c>
      <c r="I74" s="218" t="s">
        <v>109</v>
      </c>
      <c r="J74" s="218" t="s">
        <v>109</v>
      </c>
      <c r="K74" s="218" t="s">
        <v>109</v>
      </c>
      <c r="L74" s="218" t="s">
        <v>109</v>
      </c>
      <c r="M74" s="218" t="s">
        <v>109</v>
      </c>
      <c r="N74" s="218" t="s">
        <v>109</v>
      </c>
      <c r="O74" s="218" t="s">
        <v>109</v>
      </c>
      <c r="P74" s="221" t="str">
        <f>IF(ISBLANK(D74),"",IFERROR(IF(MATCH(D74,Fert.L!A:A,0)&gt;0,"No",""),"Yes"))</f>
        <v/>
      </c>
      <c r="Q74" s="221" t="str">
        <f t="shared" si="0"/>
        <v>Yes</v>
      </c>
      <c r="R74" s="20"/>
      <c r="S74" s="96"/>
      <c r="T74" s="20"/>
      <c r="U74" s="20"/>
      <c r="V74" s="20"/>
      <c r="W74" s="96"/>
      <c r="X74" s="20"/>
      <c r="Y74" s="20"/>
      <c r="Z74" s="96"/>
      <c r="AA74" s="20"/>
      <c r="AB74" s="20"/>
      <c r="AC74" s="20"/>
      <c r="AD74" s="96"/>
      <c r="AE74" s="20"/>
      <c r="AF74" s="20"/>
      <c r="AG74" s="7"/>
      <c r="AH74" s="7"/>
      <c r="AI74" s="7"/>
      <c r="AJ74" s="96"/>
      <c r="AK74" s="96"/>
      <c r="AL74" s="96"/>
      <c r="AM74" s="96"/>
      <c r="AN74" s="96"/>
      <c r="AO74" s="7"/>
      <c r="AP74" s="96"/>
      <c r="AQ74" s="96"/>
    </row>
    <row r="75" spans="1:43" x14ac:dyDescent="0.5">
      <c r="A75" s="412"/>
      <c r="B75" s="218"/>
      <c r="C75" s="218"/>
      <c r="D75" s="218"/>
      <c r="E75" s="532" t="s">
        <v>109</v>
      </c>
      <c r="F75" s="218" t="s">
        <v>109</v>
      </c>
      <c r="G75" s="218" t="s">
        <v>109</v>
      </c>
      <c r="H75" s="218" t="s">
        <v>109</v>
      </c>
      <c r="I75" s="218" t="s">
        <v>109</v>
      </c>
      <c r="J75" s="218" t="s">
        <v>109</v>
      </c>
      <c r="K75" s="218" t="s">
        <v>109</v>
      </c>
      <c r="L75" s="218" t="s">
        <v>109</v>
      </c>
      <c r="M75" s="218" t="s">
        <v>109</v>
      </c>
      <c r="N75" s="218" t="s">
        <v>109</v>
      </c>
      <c r="O75" s="218" t="s">
        <v>109</v>
      </c>
      <c r="P75" s="221" t="str">
        <f>IF(ISBLANK(D75),"",IFERROR(IF(MATCH(D75,Fert.L!A:A,0)&gt;0,"No",""),"Yes"))</f>
        <v/>
      </c>
      <c r="Q75" s="221" t="str">
        <f t="shared" si="0"/>
        <v>Yes</v>
      </c>
      <c r="R75" s="20"/>
      <c r="S75" s="96"/>
      <c r="T75" s="20"/>
      <c r="U75" s="20"/>
      <c r="V75" s="20"/>
      <c r="W75" s="96"/>
      <c r="X75" s="20"/>
      <c r="Y75" s="20"/>
      <c r="Z75" s="96"/>
      <c r="AA75" s="20"/>
      <c r="AB75" s="20"/>
      <c r="AC75" s="20"/>
      <c r="AD75" s="96"/>
      <c r="AE75" s="20"/>
      <c r="AF75" s="20"/>
      <c r="AG75" s="7"/>
      <c r="AH75" s="7"/>
      <c r="AI75" s="7"/>
      <c r="AJ75" s="96"/>
      <c r="AK75" s="96"/>
      <c r="AL75" s="96"/>
      <c r="AM75" s="96"/>
      <c r="AN75" s="96"/>
      <c r="AO75" s="7"/>
      <c r="AP75" s="96"/>
      <c r="AQ75" s="96"/>
    </row>
    <row r="76" spans="1:43" x14ac:dyDescent="0.5">
      <c r="A76" s="412"/>
      <c r="B76" s="218"/>
      <c r="C76" s="218"/>
      <c r="D76" s="218"/>
      <c r="E76" s="532" t="s">
        <v>109</v>
      </c>
      <c r="F76" s="218" t="s">
        <v>109</v>
      </c>
      <c r="G76" s="218" t="s">
        <v>109</v>
      </c>
      <c r="H76" s="218" t="s">
        <v>109</v>
      </c>
      <c r="I76" s="218" t="s">
        <v>109</v>
      </c>
      <c r="J76" s="218" t="s">
        <v>109</v>
      </c>
      <c r="K76" s="218" t="s">
        <v>109</v>
      </c>
      <c r="L76" s="218" t="s">
        <v>109</v>
      </c>
      <c r="M76" s="218" t="s">
        <v>109</v>
      </c>
      <c r="N76" s="218" t="s">
        <v>109</v>
      </c>
      <c r="O76" s="218" t="s">
        <v>109</v>
      </c>
      <c r="P76" s="221" t="str">
        <f>IF(ISBLANK(D76),"",IFERROR(IF(MATCH(D76,Fert.L!A:A,0)&gt;0,"No",""),"Yes"))</f>
        <v/>
      </c>
      <c r="Q76" s="221" t="str">
        <f t="shared" si="0"/>
        <v>Yes</v>
      </c>
      <c r="R76" s="20"/>
      <c r="S76" s="96"/>
      <c r="T76" s="20"/>
      <c r="U76" s="20"/>
      <c r="V76" s="20"/>
      <c r="W76" s="96"/>
      <c r="X76" s="20"/>
      <c r="Y76" s="20"/>
      <c r="Z76" s="96"/>
      <c r="AA76" s="20"/>
      <c r="AB76" s="20"/>
      <c r="AC76" s="20"/>
      <c r="AD76" s="96"/>
      <c r="AE76" s="20"/>
      <c r="AF76" s="20"/>
      <c r="AG76" s="7"/>
      <c r="AH76" s="7"/>
      <c r="AI76" s="7"/>
      <c r="AJ76" s="96"/>
      <c r="AK76" s="96"/>
      <c r="AL76" s="96"/>
      <c r="AM76" s="96"/>
      <c r="AN76" s="96"/>
      <c r="AO76" s="7"/>
      <c r="AP76" s="96"/>
      <c r="AQ76" s="96"/>
    </row>
    <row r="77" spans="1:43" x14ac:dyDescent="0.5">
      <c r="A77" s="412"/>
      <c r="B77" s="218"/>
      <c r="C77" s="218"/>
      <c r="D77" s="218"/>
      <c r="E77" s="532" t="s">
        <v>109</v>
      </c>
      <c r="F77" s="218" t="s">
        <v>109</v>
      </c>
      <c r="G77" s="218" t="s">
        <v>109</v>
      </c>
      <c r="H77" s="218" t="s">
        <v>109</v>
      </c>
      <c r="I77" s="218" t="s">
        <v>109</v>
      </c>
      <c r="J77" s="218" t="s">
        <v>109</v>
      </c>
      <c r="K77" s="218" t="s">
        <v>109</v>
      </c>
      <c r="L77" s="218" t="s">
        <v>109</v>
      </c>
      <c r="M77" s="218" t="s">
        <v>109</v>
      </c>
      <c r="N77" s="218" t="s">
        <v>109</v>
      </c>
      <c r="O77" s="218" t="s">
        <v>109</v>
      </c>
      <c r="P77" s="221" t="str">
        <f>IF(ISBLANK(D77),"",IFERROR(IF(MATCH(D77,Fert.L!A:A,0)&gt;0,"No",""),"Yes"))</f>
        <v/>
      </c>
      <c r="Q77" s="221" t="str">
        <f t="shared" si="0"/>
        <v>Yes</v>
      </c>
      <c r="R77" s="20"/>
      <c r="S77" s="96"/>
      <c r="T77" s="20"/>
      <c r="U77" s="20"/>
      <c r="V77" s="20"/>
      <c r="W77" s="96"/>
      <c r="X77" s="20"/>
      <c r="Y77" s="20"/>
      <c r="Z77" s="96"/>
      <c r="AA77" s="20"/>
      <c r="AB77" s="20"/>
      <c r="AC77" s="20"/>
      <c r="AD77" s="96"/>
      <c r="AE77" s="20"/>
      <c r="AF77" s="20"/>
      <c r="AG77" s="7"/>
      <c r="AH77" s="7"/>
      <c r="AI77" s="7"/>
      <c r="AJ77" s="96"/>
      <c r="AK77" s="96"/>
      <c r="AL77" s="96"/>
      <c r="AM77" s="96"/>
      <c r="AN77" s="96"/>
      <c r="AO77" s="7"/>
      <c r="AP77" s="96"/>
      <c r="AQ77" s="96"/>
    </row>
    <row r="78" spans="1:43" x14ac:dyDescent="0.5">
      <c r="A78" s="412"/>
      <c r="B78" s="218"/>
      <c r="C78" s="218"/>
      <c r="D78" s="218"/>
      <c r="E78" s="532" t="s">
        <v>109</v>
      </c>
      <c r="F78" s="218" t="s">
        <v>109</v>
      </c>
      <c r="G78" s="218" t="s">
        <v>109</v>
      </c>
      <c r="H78" s="218" t="s">
        <v>109</v>
      </c>
      <c r="I78" s="218" t="s">
        <v>109</v>
      </c>
      <c r="J78" s="218" t="s">
        <v>109</v>
      </c>
      <c r="K78" s="218" t="s">
        <v>109</v>
      </c>
      <c r="L78" s="218" t="s">
        <v>109</v>
      </c>
      <c r="M78" s="218" t="s">
        <v>109</v>
      </c>
      <c r="N78" s="218" t="s">
        <v>109</v>
      </c>
      <c r="O78" s="218" t="s">
        <v>109</v>
      </c>
      <c r="P78" s="221" t="str">
        <f>IF(ISBLANK(D78),"",IFERROR(IF(MATCH(D78,Fert.L!A:A,0)&gt;0,"No",""),"Yes"))</f>
        <v/>
      </c>
      <c r="Q78" s="221" t="str">
        <f t="shared" si="0"/>
        <v>Yes</v>
      </c>
      <c r="R78" s="20"/>
      <c r="S78" s="96"/>
      <c r="T78" s="20"/>
      <c r="U78" s="20"/>
      <c r="V78" s="20"/>
      <c r="W78" s="96"/>
      <c r="X78" s="20"/>
      <c r="Y78" s="20"/>
      <c r="Z78" s="96"/>
      <c r="AA78" s="20"/>
      <c r="AB78" s="20"/>
      <c r="AC78" s="20"/>
      <c r="AD78" s="96"/>
      <c r="AE78" s="20"/>
      <c r="AF78" s="20"/>
      <c r="AG78" s="7"/>
      <c r="AH78" s="7"/>
      <c r="AI78" s="7"/>
      <c r="AJ78" s="96"/>
      <c r="AK78" s="96"/>
      <c r="AL78" s="96"/>
      <c r="AM78" s="96"/>
      <c r="AN78" s="96"/>
      <c r="AO78" s="7"/>
      <c r="AP78" s="96"/>
      <c r="AQ78" s="96"/>
    </row>
    <row r="79" spans="1:43" x14ac:dyDescent="0.5">
      <c r="A79" s="412"/>
      <c r="B79" s="218"/>
      <c r="C79" s="218"/>
      <c r="D79" s="218"/>
      <c r="E79" s="532" t="s">
        <v>109</v>
      </c>
      <c r="F79" s="218" t="s">
        <v>109</v>
      </c>
      <c r="G79" s="218" t="s">
        <v>109</v>
      </c>
      <c r="H79" s="218" t="s">
        <v>109</v>
      </c>
      <c r="I79" s="218" t="s">
        <v>109</v>
      </c>
      <c r="J79" s="218" t="s">
        <v>109</v>
      </c>
      <c r="K79" s="218" t="s">
        <v>109</v>
      </c>
      <c r="L79" s="218" t="s">
        <v>109</v>
      </c>
      <c r="M79" s="218" t="s">
        <v>109</v>
      </c>
      <c r="N79" s="218" t="s">
        <v>109</v>
      </c>
      <c r="O79" s="218" t="s">
        <v>109</v>
      </c>
      <c r="P79" s="221" t="str">
        <f>IF(ISBLANK(D79),"",IFERROR(IF(MATCH(D79,Fert.L!A:A,0)&gt;0,"No",""),"Yes"))</f>
        <v/>
      </c>
      <c r="Q79" s="221" t="str">
        <f t="shared" si="0"/>
        <v>Yes</v>
      </c>
      <c r="R79" s="20"/>
      <c r="S79" s="96"/>
      <c r="T79" s="20"/>
      <c r="U79" s="20"/>
      <c r="V79" s="20"/>
      <c r="W79" s="96"/>
      <c r="X79" s="20"/>
      <c r="Y79" s="20"/>
      <c r="Z79" s="96"/>
      <c r="AA79" s="20"/>
      <c r="AB79" s="20"/>
      <c r="AC79" s="20"/>
      <c r="AD79" s="96"/>
      <c r="AE79" s="20"/>
      <c r="AF79" s="20"/>
      <c r="AG79" s="7"/>
      <c r="AH79" s="7"/>
      <c r="AI79" s="7"/>
      <c r="AJ79" s="96"/>
      <c r="AK79" s="96"/>
      <c r="AL79" s="96"/>
      <c r="AM79" s="96"/>
      <c r="AN79" s="96"/>
      <c r="AO79" s="7"/>
      <c r="AP79" s="96"/>
      <c r="AQ79" s="96"/>
    </row>
    <row r="80" spans="1:43" x14ac:dyDescent="0.5">
      <c r="A80" s="412"/>
      <c r="B80" s="218"/>
      <c r="C80" s="218"/>
      <c r="D80" s="218"/>
      <c r="E80" s="532" t="s">
        <v>109</v>
      </c>
      <c r="F80" s="218" t="s">
        <v>109</v>
      </c>
      <c r="G80" s="218" t="s">
        <v>109</v>
      </c>
      <c r="H80" s="218" t="s">
        <v>109</v>
      </c>
      <c r="I80" s="218" t="s">
        <v>109</v>
      </c>
      <c r="J80" s="218" t="s">
        <v>109</v>
      </c>
      <c r="K80" s="218" t="s">
        <v>109</v>
      </c>
      <c r="L80" s="218" t="s">
        <v>109</v>
      </c>
      <c r="M80" s="218" t="s">
        <v>109</v>
      </c>
      <c r="N80" s="218" t="s">
        <v>109</v>
      </c>
      <c r="O80" s="218" t="s">
        <v>109</v>
      </c>
      <c r="P80" s="221" t="str">
        <f>IF(ISBLANK(D80),"",IFERROR(IF(MATCH(D80,Fert.L!A:A,0)&gt;0,"No",""),"Yes"))</f>
        <v/>
      </c>
      <c r="Q80" s="221" t="str">
        <f t="shared" si="0"/>
        <v>Yes</v>
      </c>
      <c r="R80" s="20"/>
      <c r="S80" s="96"/>
      <c r="T80" s="20"/>
      <c r="U80" s="20"/>
      <c r="V80" s="20"/>
      <c r="W80" s="96"/>
      <c r="X80" s="20"/>
      <c r="Y80" s="20"/>
      <c r="Z80" s="96"/>
      <c r="AA80" s="20"/>
      <c r="AB80" s="20"/>
      <c r="AC80" s="20"/>
      <c r="AD80" s="96"/>
      <c r="AE80" s="20"/>
      <c r="AF80" s="20"/>
      <c r="AG80" s="7"/>
      <c r="AH80" s="7"/>
      <c r="AI80" s="7"/>
      <c r="AJ80" s="96"/>
      <c r="AK80" s="96"/>
      <c r="AL80" s="96"/>
      <c r="AM80" s="96"/>
      <c r="AN80" s="96"/>
      <c r="AO80" s="7"/>
      <c r="AP80" s="96"/>
      <c r="AQ80" s="96"/>
    </row>
    <row r="81" spans="1:43" x14ac:dyDescent="0.5">
      <c r="A81" s="412"/>
      <c r="B81" s="218"/>
      <c r="C81" s="218"/>
      <c r="D81" s="218"/>
      <c r="E81" s="532" t="s">
        <v>109</v>
      </c>
      <c r="F81" s="218" t="s">
        <v>109</v>
      </c>
      <c r="G81" s="218" t="s">
        <v>109</v>
      </c>
      <c r="H81" s="218" t="s">
        <v>109</v>
      </c>
      <c r="I81" s="218" t="s">
        <v>109</v>
      </c>
      <c r="J81" s="218" t="s">
        <v>109</v>
      </c>
      <c r="K81" s="218" t="s">
        <v>109</v>
      </c>
      <c r="L81" s="218" t="s">
        <v>109</v>
      </c>
      <c r="M81" s="218" t="s">
        <v>109</v>
      </c>
      <c r="N81" s="218" t="s">
        <v>109</v>
      </c>
      <c r="O81" s="218" t="s">
        <v>109</v>
      </c>
      <c r="P81" s="221" t="str">
        <f>IF(ISBLANK(D81),"",IFERROR(IF(MATCH(D81,Fert.L!A:A,0)&gt;0,"No",""),"Yes"))</f>
        <v/>
      </c>
      <c r="Q81" s="221" t="str">
        <f t="shared" si="0"/>
        <v>Yes</v>
      </c>
      <c r="R81" s="20"/>
      <c r="S81" s="96"/>
      <c r="T81" s="20"/>
      <c r="U81" s="20"/>
      <c r="V81" s="20"/>
      <c r="W81" s="96"/>
      <c r="X81" s="20"/>
      <c r="Y81" s="20"/>
      <c r="Z81" s="96"/>
      <c r="AA81" s="20"/>
      <c r="AB81" s="20"/>
      <c r="AC81" s="20"/>
      <c r="AD81" s="96"/>
      <c r="AE81" s="20"/>
      <c r="AF81" s="20"/>
      <c r="AG81" s="7"/>
      <c r="AH81" s="7"/>
      <c r="AI81" s="7"/>
      <c r="AJ81" s="96"/>
      <c r="AK81" s="96"/>
      <c r="AL81" s="96"/>
      <c r="AM81" s="96"/>
      <c r="AN81" s="96"/>
      <c r="AO81" s="7"/>
      <c r="AP81" s="96"/>
      <c r="AQ81" s="96"/>
    </row>
    <row r="82" spans="1:43" ht="4.5" customHeight="1" thickBot="1" x14ac:dyDescent="0.55000000000000004">
      <c r="A82" s="19"/>
      <c r="B82" s="17"/>
      <c r="C82" s="17"/>
      <c r="D82" s="17"/>
      <c r="E82" s="17"/>
      <c r="F82" s="17"/>
      <c r="G82" s="17"/>
      <c r="H82" s="17"/>
      <c r="I82" s="17"/>
      <c r="J82" s="17"/>
      <c r="K82" s="17"/>
      <c r="L82" s="17"/>
      <c r="M82" s="17"/>
      <c r="N82" s="17"/>
      <c r="O82" s="18"/>
      <c r="P82" s="7"/>
      <c r="Q82" s="96"/>
      <c r="R82" s="20"/>
      <c r="S82" s="96"/>
      <c r="T82" s="20"/>
      <c r="U82" s="20"/>
      <c r="V82" s="20"/>
      <c r="W82" s="96"/>
      <c r="X82" s="20"/>
      <c r="Y82" s="20"/>
      <c r="Z82" s="96"/>
      <c r="AA82" s="20"/>
      <c r="AB82" s="20"/>
      <c r="AC82" s="20"/>
      <c r="AD82" s="96"/>
      <c r="AE82" s="20"/>
      <c r="AF82" s="20"/>
      <c r="AG82" s="7"/>
      <c r="AH82" s="7"/>
      <c r="AI82" s="7"/>
      <c r="AJ82" s="96"/>
      <c r="AK82" s="96"/>
      <c r="AL82" s="96"/>
      <c r="AM82" s="96"/>
      <c r="AN82" s="96"/>
      <c r="AO82" s="7"/>
      <c r="AP82" s="96"/>
      <c r="AQ82" s="96"/>
    </row>
    <row r="83" spans="1:43" ht="29.5" customHeight="1" thickBot="1" x14ac:dyDescent="0.55000000000000004">
      <c r="A83" s="813" t="s">
        <v>4415</v>
      </c>
      <c r="B83" s="814"/>
      <c r="C83" s="814"/>
      <c r="D83" s="814"/>
      <c r="E83" s="814"/>
      <c r="F83" s="814"/>
      <c r="G83" s="814"/>
      <c r="H83" s="814"/>
      <c r="I83" s="814"/>
      <c r="J83" s="814"/>
      <c r="K83" s="814"/>
      <c r="L83" s="814"/>
      <c r="M83" s="814"/>
      <c r="N83" s="814"/>
      <c r="O83" s="815"/>
      <c r="P83" s="7"/>
      <c r="Q83" s="96"/>
      <c r="R83" s="20"/>
      <c r="S83" s="96"/>
      <c r="T83" s="20"/>
      <c r="U83" s="20"/>
      <c r="V83" s="20"/>
      <c r="W83" s="96"/>
      <c r="X83" s="20"/>
      <c r="Y83" s="20"/>
      <c r="Z83" s="96"/>
      <c r="AA83" s="20"/>
      <c r="AB83" s="20"/>
      <c r="AC83" s="20"/>
      <c r="AD83" s="96"/>
      <c r="AE83" s="20"/>
      <c r="AF83" s="20"/>
      <c r="AG83" s="7"/>
      <c r="AH83" s="7"/>
      <c r="AI83" s="7"/>
      <c r="AJ83" s="96"/>
      <c r="AK83" s="96"/>
      <c r="AL83" s="96"/>
      <c r="AM83" s="96"/>
      <c r="AN83" s="96"/>
      <c r="AO83" s="7"/>
      <c r="AP83" s="96"/>
      <c r="AQ83" s="96"/>
    </row>
    <row r="84" spans="1:43" ht="5.25" customHeight="1" x14ac:dyDescent="0.5">
      <c r="A84" s="64"/>
      <c r="B84" s="100"/>
      <c r="C84" s="100"/>
      <c r="D84" s="100"/>
      <c r="E84" s="100"/>
      <c r="F84" s="100"/>
      <c r="G84" s="100"/>
      <c r="H84" s="100"/>
      <c r="I84" s="100"/>
      <c r="J84" s="100"/>
      <c r="K84" s="100"/>
      <c r="L84" s="100"/>
      <c r="M84" s="100"/>
      <c r="N84" s="100"/>
      <c r="O84" s="66"/>
      <c r="P84" s="7"/>
      <c r="Q84" s="96"/>
      <c r="R84" s="20"/>
      <c r="S84" s="96"/>
      <c r="T84" s="20"/>
      <c r="U84" s="20"/>
      <c r="V84" s="20"/>
      <c r="W84" s="96"/>
      <c r="X84" s="20"/>
      <c r="Y84" s="20"/>
      <c r="Z84" s="96"/>
      <c r="AA84" s="20"/>
      <c r="AB84" s="20"/>
      <c r="AC84" s="20"/>
      <c r="AD84" s="96"/>
      <c r="AE84" s="20"/>
      <c r="AF84" s="20"/>
      <c r="AG84" s="7"/>
      <c r="AH84" s="7"/>
      <c r="AI84" s="7"/>
      <c r="AJ84" s="96"/>
      <c r="AK84" s="96"/>
      <c r="AL84" s="96"/>
      <c r="AM84" s="96"/>
      <c r="AN84" s="96"/>
      <c r="AO84" s="7"/>
      <c r="AP84" s="96"/>
      <c r="AQ84" s="96"/>
    </row>
    <row r="85" spans="1:43" x14ac:dyDescent="0.5">
      <c r="A85" s="8"/>
      <c r="B85" s="196" t="s">
        <v>2475</v>
      </c>
      <c r="C85" s="196" t="s">
        <v>4416</v>
      </c>
      <c r="D85" s="196" t="s">
        <v>4417</v>
      </c>
      <c r="E85" s="196" t="s">
        <v>4418</v>
      </c>
      <c r="F85" s="196" t="s">
        <v>4419</v>
      </c>
      <c r="G85" s="196" t="s">
        <v>4420</v>
      </c>
      <c r="H85" s="7"/>
      <c r="I85" s="221" t="s">
        <v>4421</v>
      </c>
      <c r="J85" s="221" t="s">
        <v>4128</v>
      </c>
      <c r="K85" s="221" t="s">
        <v>4129</v>
      </c>
      <c r="L85" s="221" t="s">
        <v>4130</v>
      </c>
      <c r="M85" s="221" t="s">
        <v>4131</v>
      </c>
      <c r="N85" s="221" t="s">
        <v>4132</v>
      </c>
      <c r="O85" s="549" t="s">
        <v>4133</v>
      </c>
      <c r="P85" s="221" t="s">
        <v>4134</v>
      </c>
      <c r="Q85" s="221" t="s">
        <v>4135</v>
      </c>
      <c r="R85" s="20"/>
      <c r="S85" s="96"/>
      <c r="T85" s="20"/>
      <c r="U85" s="20"/>
      <c r="V85" s="20"/>
      <c r="W85" s="96"/>
      <c r="X85" s="20"/>
      <c r="Y85" s="20"/>
      <c r="Z85" s="96"/>
      <c r="AA85" s="20"/>
      <c r="AB85" s="20"/>
      <c r="AC85" s="20"/>
      <c r="AD85" s="96"/>
      <c r="AE85" s="20"/>
      <c r="AF85" s="20"/>
      <c r="AG85" s="7"/>
      <c r="AH85" s="7"/>
      <c r="AI85" s="7"/>
      <c r="AJ85" s="96"/>
      <c r="AK85" s="96"/>
      <c r="AL85" s="96" t="str" cm="1">
        <f t="array" ref="AL85">_xlfn.ANCHORARRAY(AK2)</f>
        <v>None</v>
      </c>
      <c r="AM85" s="96"/>
      <c r="AN85" s="96"/>
      <c r="AO85" s="7"/>
      <c r="AP85" s="96"/>
      <c r="AQ85" s="96"/>
    </row>
    <row r="86" spans="1:43" x14ac:dyDescent="0.5">
      <c r="A86" s="8"/>
      <c r="B86" s="129" t="str">
        <f t="shared" ref="B86:B109" si="2">_xlfn.TEXTJOIN("..",TRUE,C86:G86)</f>
        <v/>
      </c>
      <c r="C86" s="129"/>
      <c r="D86" s="129"/>
      <c r="E86" s="129"/>
      <c r="F86" s="129"/>
      <c r="G86" s="129"/>
      <c r="H86" s="7"/>
      <c r="I86" s="221" t="str" cm="1">
        <f t="array" ref="I86">_xlfn.TEXTJOIN("-",TRUE,IF(ISBLANK($C86),,_xlfn._xlws.FILTER(Fert.Out!T$2:T$31,F.Level.Name=$C86)),IF(ISBLANK($D86),,_xlfn._xlws.FILTER(Fert.Out!T$2:T$31,F.Level.Name=$D86)),IF(ISBLANK($E86),,_xlfn._xlws.FILTER(Fert.Out!T$2:T$31,F.Level.Name=$E86)),IF(ISBLANK($F86),,_xlfn._xlws.FILTER(Fert.Out!T$2:T$31,F.Level.Name=$F86)),IF(ISBLANK($G86),,_xlfn._xlws.FILTER(Fert.Out!T$2:T$31,F.Level.Name=$G86)))</f>
        <v/>
      </c>
      <c r="J86" s="221" cm="1">
        <f t="array" ref="J86">_xlfn.NUMBERVALUE(IF(ISBLANK($C86),"",_xlfn._xlws.FILTER(Fert.Out!B$2:B$31,F.Level.Name=$C86)))+_xlfn.NUMBERVALUE(IF(ISBLANK($D86),0,_xlfn._xlws.FILTER(Fert.Out!B$2:B$31,F.Level.Name=$D86)))+_xlfn.NUMBERVALUE(IF(ISBLANK($E86),0,_xlfn._xlws.FILTER(Fert.Out!B$2:B$31,F.Level.Name=$E86)))+_xlfn.NUMBERVALUE(IF(ISBLANK($F86),0,_xlfn._xlws.FILTER(Fert.Out!B$2:B$31,F.Level.Name=$F86)))+_xlfn.NUMBERVALUE(IF(ISBLANK($G86),0,_xlfn._xlws.FILTER(Fert.Out!B$2:B$31,F.Level.Name=$G86)))</f>
        <v>0</v>
      </c>
      <c r="K86" s="221" cm="1">
        <f t="array" ref="K86">_xlfn.NUMBERVALUE(IF(ISBLANK($C86),"",_xlfn._xlws.FILTER(Fert.Out!C$2:C$31,F.Level.Name=$C86)))+_xlfn.NUMBERVALUE(IF(ISBLANK($D86),0,_xlfn._xlws.FILTER(Fert.Out!C$2:C$31,F.Level.Name=$D86)))+_xlfn.NUMBERVALUE(IF(ISBLANK($E86),0,_xlfn._xlws.FILTER(Fert.Out!C$2:C$31,F.Level.Name=$E86)))+_xlfn.NUMBERVALUE(IF(ISBLANK($F86),0,_xlfn._xlws.FILTER(Fert.Out!C$2:C$31,F.Level.Name=$F86)))+_xlfn.NUMBERVALUE(IF(ISBLANK($G86),0,_xlfn._xlws.FILTER(Fert.Out!C$2:C$31,F.Level.Name=$G86)))</f>
        <v>0</v>
      </c>
      <c r="L86" s="221" cm="1">
        <f t="array" ref="L86">_xlfn.NUMBERVALUE(IF(ISBLANK($C86),"",_xlfn._xlws.FILTER(Fert.Out!D$2:D$31,F.Level.Name=$C86)))+_xlfn.NUMBERVALUE(IF(ISBLANK($D86),0,_xlfn._xlws.FILTER(Fert.Out!D$2:D$31,F.Level.Name=$D86)))+_xlfn.NUMBERVALUE(IF(ISBLANK($E86),0,_xlfn._xlws.FILTER(Fert.Out!D$2:D$31,F.Level.Name=$E86)))+_xlfn.NUMBERVALUE(IF(ISBLANK($F86),0,_xlfn._xlws.FILTER(Fert.Out!D$2:D$31,F.Level.Name=$F86)))+_xlfn.NUMBERVALUE(IF(ISBLANK($G86),0,_xlfn._xlws.FILTER(Fert.Out!D$2:D$31,F.Level.Name=$G86)))</f>
        <v>0</v>
      </c>
      <c r="M86" s="221" cm="1">
        <f t="array" ref="M86">_xlfn.NUMBERVALUE(IF(ISBLANK($C86),"",_xlfn._xlws.FILTER(Fert.Out!E$2:E$31,F.Level.Name=$C86)))+_xlfn.NUMBERVALUE(IF(ISBLANK($D86),0,_xlfn._xlws.FILTER(Fert.Out!E$2:E$31,F.Level.Name=$D86)))+_xlfn.NUMBERVALUE(IF(ISBLANK($E86),0,_xlfn._xlws.FILTER(Fert.Out!E$2:E$31,F.Level.Name=$E86)))+_xlfn.NUMBERVALUE(IF(ISBLANK($F86),0,_xlfn._xlws.FILTER(Fert.Out!E$2:E$31,F.Level.Name=$F86)))+_xlfn.NUMBERVALUE(IF(ISBLANK($G86),0,_xlfn._xlws.FILTER(Fert.Out!E$2:E$31,F.Level.Name=$G86)))</f>
        <v>0</v>
      </c>
      <c r="N86" s="221" cm="1">
        <f t="array" ref="N86">_xlfn.NUMBERVALUE(IF(ISBLANK($C86),"",_xlfn._xlws.FILTER(Fert.Out!F$2:F$31,F.Level.Name=$C86)))+_xlfn.NUMBERVALUE(IF(ISBLANK($D86),0,_xlfn._xlws.FILTER(Fert.Out!F$2:F$31,F.Level.Name=$D86)))+_xlfn.NUMBERVALUE(IF(ISBLANK($E86),0,_xlfn._xlws.FILTER(Fert.Out!F$2:F$31,F.Level.Name=$E86)))+_xlfn.NUMBERVALUE(IF(ISBLANK($F86),0,_xlfn._xlws.FILTER(Fert.Out!F$2:F$31,F.Level.Name=$F86)))+_xlfn.NUMBERVALUE(IF(ISBLANK($G86),0,_xlfn._xlws.FILTER(Fert.Out!F$2:F$31,F.Level.Name=$G86)))</f>
        <v>0</v>
      </c>
      <c r="O86" s="549" cm="1">
        <f t="array" ref="O86">_xlfn.NUMBERVALUE(IF(ISBLANK($C86),"",_xlfn._xlws.FILTER(Fert.Out!G$2:G$31,F.Level.Name=$C86)))+_xlfn.NUMBERVALUE(IF(ISBLANK($D86),0,_xlfn._xlws.FILTER(Fert.Out!G$2:G$31,F.Level.Name=$D86)))+_xlfn.NUMBERVALUE(IF(ISBLANK($E86),0,_xlfn._xlws.FILTER(Fert.Out!G$2:G$31,F.Level.Name=$E86)))+_xlfn.NUMBERVALUE(IF(ISBLANK($F86),0,_xlfn._xlws.FILTER(Fert.Out!G$2:G$31,F.Level.Name=$F86)))+_xlfn.NUMBERVALUE(IF(ISBLANK($G86),0,_xlfn._xlws.FILTER(Fert.Out!G$2:G$31,F.Level.Name=$G86)))</f>
        <v>0</v>
      </c>
      <c r="P86" s="221" cm="1">
        <f t="array" ref="P86">_xlfn.NUMBERVALUE(IF(ISBLANK($C86),"",_xlfn._xlws.FILTER(Fert.Out!H$2:H$31,F.Level.Name=$C86)))+_xlfn.NUMBERVALUE(IF(ISBLANK($D86),0,_xlfn._xlws.FILTER(Fert.Out!H$2:H$31,F.Level.Name=$D86)))+_xlfn.NUMBERVALUE(IF(ISBLANK($E86),0,_xlfn._xlws.FILTER(Fert.Out!H$2:H$31,F.Level.Name=$E86)))+_xlfn.NUMBERVALUE(IF(ISBLANK($F86),0,_xlfn._xlws.FILTER(Fert.Out!H$2:H$31,F.Level.Name=$F86)))+_xlfn.NUMBERVALUE(IF(ISBLANK($G86),0,_xlfn._xlws.FILTER(Fert.Out!H$2:H$31,F.Level.Name=$G86)))</f>
        <v>0</v>
      </c>
      <c r="Q86" s="221" cm="1">
        <f t="array" ref="Q86">_xlfn.NUMBERVALUE(IF(ISBLANK($C86),"",_xlfn._xlws.FILTER(Fert.Out!I$2:I$31,F.Level.Name=$C86)))+_xlfn.NUMBERVALUE(IF(ISBLANK($D86),0,_xlfn._xlws.FILTER(Fert.Out!I$2:I$31,F.Level.Name=$D86)))+_xlfn.NUMBERVALUE(IF(ISBLANK($E86),0,_xlfn._xlws.FILTER(Fert.Out!I$2:I$31,F.Level.Name=$E86)))+_xlfn.NUMBERVALUE(IF(ISBLANK($F86),0,_xlfn._xlws.FILTER(Fert.Out!I$2:I$31,F.Level.Name=$F86)))+_xlfn.NUMBERVALUE(IF(ISBLANK($G86),0,_xlfn._xlws.FILTER(Fert.Out!I$2:I$31,F.Level.Name=$G86)))</f>
        <v>0</v>
      </c>
      <c r="R86" s="20"/>
      <c r="S86" s="96"/>
      <c r="T86" s="20"/>
      <c r="U86" s="20"/>
      <c r="V86" s="20"/>
      <c r="W86" s="96"/>
      <c r="X86" s="20"/>
      <c r="Y86" s="20"/>
      <c r="Z86" s="96"/>
      <c r="AA86" s="20"/>
      <c r="AB86" s="20"/>
      <c r="AC86" s="20"/>
      <c r="AD86" s="96"/>
      <c r="AE86" s="20"/>
      <c r="AF86" s="20"/>
      <c r="AG86" s="7"/>
      <c r="AH86" s="7"/>
      <c r="AI86" s="7"/>
      <c r="AJ86" s="96"/>
      <c r="AK86" s="96"/>
      <c r="AL86" s="96"/>
      <c r="AM86" s="96"/>
      <c r="AN86" s="96"/>
      <c r="AO86" s="7"/>
      <c r="AP86" s="96"/>
      <c r="AQ86" s="96"/>
    </row>
    <row r="87" spans="1:43" x14ac:dyDescent="0.5">
      <c r="A87" s="8"/>
      <c r="B87" s="129" t="str">
        <f t="shared" si="2"/>
        <v/>
      </c>
      <c r="C87" s="129"/>
      <c r="D87" s="129"/>
      <c r="E87" s="129"/>
      <c r="F87" s="129"/>
      <c r="G87" s="129"/>
      <c r="H87" s="7"/>
      <c r="I87" s="221" t="str" cm="1">
        <f t="array" ref="I87">_xlfn.TEXTJOIN("-",TRUE,IF(ISBLANK($C87),,_xlfn._xlws.FILTER(Fert.Out!T$2:T$31,F.Level.Name=$C87)),IF(ISBLANK($D87),,_xlfn._xlws.FILTER(Fert.Out!T$2:T$31,F.Level.Name=$D87)),IF(ISBLANK($E87),,_xlfn._xlws.FILTER(Fert.Out!T$2:T$31,F.Level.Name=$E87)),IF(ISBLANK($F87),,_xlfn._xlws.FILTER(Fert.Out!T$2:T$31,F.Level.Name=$F87)),IF(ISBLANK($G87),,_xlfn._xlws.FILTER(Fert.Out!T$2:T$31,F.Level.Name=$G87)))</f>
        <v/>
      </c>
      <c r="J87" s="221" cm="1">
        <f t="array" ref="J87">_xlfn.NUMBERVALUE(IF(ISBLANK($C87),"",_xlfn._xlws.FILTER(Fert.Out!B$2:B$31,F.Level.Name=$C87)))+_xlfn.NUMBERVALUE(IF(ISBLANK($D87),0,_xlfn._xlws.FILTER(Fert.Out!B$2:B$31,F.Level.Name=$D87)))+_xlfn.NUMBERVALUE(IF(ISBLANK($E87),0,_xlfn._xlws.FILTER(Fert.Out!B$2:B$31,F.Level.Name=$E87)))+_xlfn.NUMBERVALUE(IF(ISBLANK($F87),0,_xlfn._xlws.FILTER(Fert.Out!B$2:B$31,F.Level.Name=$F87)))+_xlfn.NUMBERVALUE(IF(ISBLANK($G87),0,_xlfn._xlws.FILTER(Fert.Out!B$2:B$31,F.Level.Name=$G87)))</f>
        <v>0</v>
      </c>
      <c r="K87" s="221" cm="1">
        <f t="array" ref="K87">_xlfn.NUMBERVALUE(IF(ISBLANK($C87),"",_xlfn._xlws.FILTER(Fert.Out!C$2:C$31,F.Level.Name=$C87)))+_xlfn.NUMBERVALUE(IF(ISBLANK($D87),0,_xlfn._xlws.FILTER(Fert.Out!C$2:C$31,F.Level.Name=$D87)))+_xlfn.NUMBERVALUE(IF(ISBLANK($E87),0,_xlfn._xlws.FILTER(Fert.Out!C$2:C$31,F.Level.Name=$E87)))+_xlfn.NUMBERVALUE(IF(ISBLANK($F87),0,_xlfn._xlws.FILTER(Fert.Out!C$2:C$31,F.Level.Name=$F87)))+_xlfn.NUMBERVALUE(IF(ISBLANK($G87),0,_xlfn._xlws.FILTER(Fert.Out!C$2:C$31,F.Level.Name=$G87)))</f>
        <v>0</v>
      </c>
      <c r="L87" s="221" cm="1">
        <f t="array" ref="L87">_xlfn.NUMBERVALUE(IF(ISBLANK($C87),"",_xlfn._xlws.FILTER(Fert.Out!D$2:D$31,F.Level.Name=$C87)))+_xlfn.NUMBERVALUE(IF(ISBLANK($D87),0,_xlfn._xlws.FILTER(Fert.Out!D$2:D$31,F.Level.Name=$D87)))+_xlfn.NUMBERVALUE(IF(ISBLANK($E87),0,_xlfn._xlws.FILTER(Fert.Out!D$2:D$31,F.Level.Name=$E87)))+_xlfn.NUMBERVALUE(IF(ISBLANK($F87),0,_xlfn._xlws.FILTER(Fert.Out!D$2:D$31,F.Level.Name=$F87)))+_xlfn.NUMBERVALUE(IF(ISBLANK($G87),0,_xlfn._xlws.FILTER(Fert.Out!D$2:D$31,F.Level.Name=$G87)))</f>
        <v>0</v>
      </c>
      <c r="M87" s="221" cm="1">
        <f t="array" ref="M87">_xlfn.NUMBERVALUE(IF(ISBLANK($C87),"",_xlfn._xlws.FILTER(Fert.Out!E$2:E$31,F.Level.Name=$C87)))+_xlfn.NUMBERVALUE(IF(ISBLANK($D87),0,_xlfn._xlws.FILTER(Fert.Out!E$2:E$31,F.Level.Name=$D87)))+_xlfn.NUMBERVALUE(IF(ISBLANK($E87),0,_xlfn._xlws.FILTER(Fert.Out!E$2:E$31,F.Level.Name=$E87)))+_xlfn.NUMBERVALUE(IF(ISBLANK($F87),0,_xlfn._xlws.FILTER(Fert.Out!E$2:E$31,F.Level.Name=$F87)))+_xlfn.NUMBERVALUE(IF(ISBLANK($G87),0,_xlfn._xlws.FILTER(Fert.Out!E$2:E$31,F.Level.Name=$G87)))</f>
        <v>0</v>
      </c>
      <c r="N87" s="221" cm="1">
        <f t="array" ref="N87">_xlfn.NUMBERVALUE(IF(ISBLANK($C87),"",_xlfn._xlws.FILTER(Fert.Out!F$2:F$31,F.Level.Name=$C87)))+_xlfn.NUMBERVALUE(IF(ISBLANK($D87),0,_xlfn._xlws.FILTER(Fert.Out!F$2:F$31,F.Level.Name=$D87)))+_xlfn.NUMBERVALUE(IF(ISBLANK($E87),0,_xlfn._xlws.FILTER(Fert.Out!F$2:F$31,F.Level.Name=$E87)))+_xlfn.NUMBERVALUE(IF(ISBLANK($F87),0,_xlfn._xlws.FILTER(Fert.Out!F$2:F$31,F.Level.Name=$F87)))+_xlfn.NUMBERVALUE(IF(ISBLANK($G87),0,_xlfn._xlws.FILTER(Fert.Out!F$2:F$31,F.Level.Name=$G87)))</f>
        <v>0</v>
      </c>
      <c r="O87" s="549" cm="1">
        <f t="array" ref="O87">_xlfn.NUMBERVALUE(IF(ISBLANK($C87),"",_xlfn._xlws.FILTER(Fert.Out!G$2:G$31,F.Level.Name=$C87)))+_xlfn.NUMBERVALUE(IF(ISBLANK($D87),0,_xlfn._xlws.FILTER(Fert.Out!G$2:G$31,F.Level.Name=$D87)))+_xlfn.NUMBERVALUE(IF(ISBLANK($E87),0,_xlfn._xlws.FILTER(Fert.Out!G$2:G$31,F.Level.Name=$E87)))+_xlfn.NUMBERVALUE(IF(ISBLANK($F87),0,_xlfn._xlws.FILTER(Fert.Out!G$2:G$31,F.Level.Name=$F87)))+_xlfn.NUMBERVALUE(IF(ISBLANK($G87),0,_xlfn._xlws.FILTER(Fert.Out!G$2:G$31,F.Level.Name=$G87)))</f>
        <v>0</v>
      </c>
      <c r="P87" s="221" cm="1">
        <f t="array" ref="P87">_xlfn.NUMBERVALUE(IF(ISBLANK($C87),"",_xlfn._xlws.FILTER(Fert.Out!H$2:H$31,F.Level.Name=$C87)))+_xlfn.NUMBERVALUE(IF(ISBLANK($D87),0,_xlfn._xlws.FILTER(Fert.Out!H$2:H$31,F.Level.Name=$D87)))+_xlfn.NUMBERVALUE(IF(ISBLANK($E87),0,_xlfn._xlws.FILTER(Fert.Out!H$2:H$31,F.Level.Name=$E87)))+_xlfn.NUMBERVALUE(IF(ISBLANK($F87),0,_xlfn._xlws.FILTER(Fert.Out!H$2:H$31,F.Level.Name=$F87)))+_xlfn.NUMBERVALUE(IF(ISBLANK($G87),0,_xlfn._xlws.FILTER(Fert.Out!H$2:H$31,F.Level.Name=$G87)))</f>
        <v>0</v>
      </c>
      <c r="Q87" s="221" cm="1">
        <f t="array" ref="Q87">_xlfn.NUMBERVALUE(IF(ISBLANK($C87),"",_xlfn._xlws.FILTER(Fert.Out!I$2:I$31,F.Level.Name=$C87)))+_xlfn.NUMBERVALUE(IF(ISBLANK($D87),0,_xlfn._xlws.FILTER(Fert.Out!I$2:I$31,F.Level.Name=$D87)))+_xlfn.NUMBERVALUE(IF(ISBLANK($E87),0,_xlfn._xlws.FILTER(Fert.Out!I$2:I$31,F.Level.Name=$E87)))+_xlfn.NUMBERVALUE(IF(ISBLANK($F87),0,_xlfn._xlws.FILTER(Fert.Out!I$2:I$31,F.Level.Name=$F87)))+_xlfn.NUMBERVALUE(IF(ISBLANK($G87),0,_xlfn._xlws.FILTER(Fert.Out!I$2:I$31,F.Level.Name=$G87)))</f>
        <v>0</v>
      </c>
      <c r="R87" s="20"/>
      <c r="S87" s="96"/>
      <c r="T87" s="20"/>
      <c r="U87" s="20"/>
      <c r="V87" s="20"/>
      <c r="W87" s="96"/>
      <c r="X87" s="20"/>
      <c r="Y87" s="20"/>
      <c r="Z87" s="96"/>
      <c r="AA87" s="20"/>
      <c r="AB87" s="20"/>
      <c r="AC87" s="20"/>
      <c r="AD87" s="96"/>
      <c r="AE87" s="20"/>
      <c r="AF87" s="20"/>
      <c r="AG87" s="7"/>
      <c r="AH87" s="7"/>
      <c r="AI87" s="7"/>
      <c r="AJ87" s="96"/>
      <c r="AK87" s="96"/>
      <c r="AL87" s="96"/>
      <c r="AM87" s="96"/>
      <c r="AN87" s="96"/>
      <c r="AO87" s="7"/>
      <c r="AP87" s="96"/>
      <c r="AQ87" s="96"/>
    </row>
    <row r="88" spans="1:43" x14ac:dyDescent="0.5">
      <c r="A88" s="8"/>
      <c r="B88" s="129" t="str">
        <f t="shared" si="2"/>
        <v/>
      </c>
      <c r="C88" s="129"/>
      <c r="D88" s="129"/>
      <c r="E88" s="129"/>
      <c r="F88" s="129"/>
      <c r="G88" s="129"/>
      <c r="H88" s="7"/>
      <c r="I88" s="221" t="str" cm="1">
        <f t="array" ref="I88">_xlfn.TEXTJOIN("-",TRUE,IF(ISBLANK($C88),,_xlfn._xlws.FILTER(Fert.Out!T$2:T$31,F.Level.Name=$C88)),IF(ISBLANK($D88),,_xlfn._xlws.FILTER(Fert.Out!T$2:T$31,F.Level.Name=$D88)),IF(ISBLANK($E88),,_xlfn._xlws.FILTER(Fert.Out!T$2:T$31,F.Level.Name=$E88)),IF(ISBLANK($F88),,_xlfn._xlws.FILTER(Fert.Out!T$2:T$31,F.Level.Name=$F88)),IF(ISBLANK($G88),,_xlfn._xlws.FILTER(Fert.Out!T$2:T$31,F.Level.Name=$G88)))</f>
        <v/>
      </c>
      <c r="J88" s="221" cm="1">
        <f t="array" ref="J88">_xlfn.NUMBERVALUE(IF(ISBLANK($C88),"",_xlfn._xlws.FILTER(Fert.Out!B$2:B$31,F.Level.Name=$C88)))+_xlfn.NUMBERVALUE(IF(ISBLANK($D88),0,_xlfn._xlws.FILTER(Fert.Out!B$2:B$31,F.Level.Name=$D88)))+_xlfn.NUMBERVALUE(IF(ISBLANK($E88),0,_xlfn._xlws.FILTER(Fert.Out!B$2:B$31,F.Level.Name=$E88)))+_xlfn.NUMBERVALUE(IF(ISBLANK($F88),0,_xlfn._xlws.FILTER(Fert.Out!B$2:B$31,F.Level.Name=$F88)))+_xlfn.NUMBERVALUE(IF(ISBLANK($G88),0,_xlfn._xlws.FILTER(Fert.Out!B$2:B$31,F.Level.Name=$G88)))</f>
        <v>0</v>
      </c>
      <c r="K88" s="221" cm="1">
        <f t="array" ref="K88">_xlfn.NUMBERVALUE(IF(ISBLANK($C88),"",_xlfn._xlws.FILTER(Fert.Out!C$2:C$31,F.Level.Name=$C88)))+_xlfn.NUMBERVALUE(IF(ISBLANK($D88),0,_xlfn._xlws.FILTER(Fert.Out!C$2:C$31,F.Level.Name=$D88)))+_xlfn.NUMBERVALUE(IF(ISBLANK($E88),0,_xlfn._xlws.FILTER(Fert.Out!C$2:C$31,F.Level.Name=$E88)))+_xlfn.NUMBERVALUE(IF(ISBLANK($F88),0,_xlfn._xlws.FILTER(Fert.Out!C$2:C$31,F.Level.Name=$F88)))+_xlfn.NUMBERVALUE(IF(ISBLANK($G88),0,_xlfn._xlws.FILTER(Fert.Out!C$2:C$31,F.Level.Name=$G88)))</f>
        <v>0</v>
      </c>
      <c r="L88" s="221" cm="1">
        <f t="array" ref="L88">_xlfn.NUMBERVALUE(IF(ISBLANK($C88),"",_xlfn._xlws.FILTER(Fert.Out!D$2:D$31,F.Level.Name=$C88)))+_xlfn.NUMBERVALUE(IF(ISBLANK($D88),0,_xlfn._xlws.FILTER(Fert.Out!D$2:D$31,F.Level.Name=$D88)))+_xlfn.NUMBERVALUE(IF(ISBLANK($E88),0,_xlfn._xlws.FILTER(Fert.Out!D$2:D$31,F.Level.Name=$E88)))+_xlfn.NUMBERVALUE(IF(ISBLANK($F88),0,_xlfn._xlws.FILTER(Fert.Out!D$2:D$31,F.Level.Name=$F88)))+_xlfn.NUMBERVALUE(IF(ISBLANK($G88),0,_xlfn._xlws.FILTER(Fert.Out!D$2:D$31,F.Level.Name=$G88)))</f>
        <v>0</v>
      </c>
      <c r="M88" s="221" cm="1">
        <f t="array" ref="M88">_xlfn.NUMBERVALUE(IF(ISBLANK($C88),"",_xlfn._xlws.FILTER(Fert.Out!E$2:E$31,F.Level.Name=$C88)))+_xlfn.NUMBERVALUE(IF(ISBLANK($D88),0,_xlfn._xlws.FILTER(Fert.Out!E$2:E$31,F.Level.Name=$D88)))+_xlfn.NUMBERVALUE(IF(ISBLANK($E88),0,_xlfn._xlws.FILTER(Fert.Out!E$2:E$31,F.Level.Name=$E88)))+_xlfn.NUMBERVALUE(IF(ISBLANK($F88),0,_xlfn._xlws.FILTER(Fert.Out!E$2:E$31,F.Level.Name=$F88)))+_xlfn.NUMBERVALUE(IF(ISBLANK($G88),0,_xlfn._xlws.FILTER(Fert.Out!E$2:E$31,F.Level.Name=$G88)))</f>
        <v>0</v>
      </c>
      <c r="N88" s="221" cm="1">
        <f t="array" ref="N88">_xlfn.NUMBERVALUE(IF(ISBLANK($C88),"",_xlfn._xlws.FILTER(Fert.Out!F$2:F$31,F.Level.Name=$C88)))+_xlfn.NUMBERVALUE(IF(ISBLANK($D88),0,_xlfn._xlws.FILTER(Fert.Out!F$2:F$31,F.Level.Name=$D88)))+_xlfn.NUMBERVALUE(IF(ISBLANK($E88),0,_xlfn._xlws.FILTER(Fert.Out!F$2:F$31,F.Level.Name=$E88)))+_xlfn.NUMBERVALUE(IF(ISBLANK($F88),0,_xlfn._xlws.FILTER(Fert.Out!F$2:F$31,F.Level.Name=$F88)))+_xlfn.NUMBERVALUE(IF(ISBLANK($G88),0,_xlfn._xlws.FILTER(Fert.Out!F$2:F$31,F.Level.Name=$G88)))</f>
        <v>0</v>
      </c>
      <c r="O88" s="549" cm="1">
        <f t="array" ref="O88">_xlfn.NUMBERVALUE(IF(ISBLANK($C88),"",_xlfn._xlws.FILTER(Fert.Out!G$2:G$31,F.Level.Name=$C88)))+_xlfn.NUMBERVALUE(IF(ISBLANK($D88),0,_xlfn._xlws.FILTER(Fert.Out!G$2:G$31,F.Level.Name=$D88)))+_xlfn.NUMBERVALUE(IF(ISBLANK($E88),0,_xlfn._xlws.FILTER(Fert.Out!G$2:G$31,F.Level.Name=$E88)))+_xlfn.NUMBERVALUE(IF(ISBLANK($F88),0,_xlfn._xlws.FILTER(Fert.Out!G$2:G$31,F.Level.Name=$F88)))+_xlfn.NUMBERVALUE(IF(ISBLANK($G88),0,_xlfn._xlws.FILTER(Fert.Out!G$2:G$31,F.Level.Name=$G88)))</f>
        <v>0</v>
      </c>
      <c r="P88" s="221" cm="1">
        <f t="array" ref="P88">_xlfn.NUMBERVALUE(IF(ISBLANK($C88),"",_xlfn._xlws.FILTER(Fert.Out!H$2:H$31,F.Level.Name=$C88)))+_xlfn.NUMBERVALUE(IF(ISBLANK($D88),0,_xlfn._xlws.FILTER(Fert.Out!H$2:H$31,F.Level.Name=$D88)))+_xlfn.NUMBERVALUE(IF(ISBLANK($E88),0,_xlfn._xlws.FILTER(Fert.Out!H$2:H$31,F.Level.Name=$E88)))+_xlfn.NUMBERVALUE(IF(ISBLANK($F88),0,_xlfn._xlws.FILTER(Fert.Out!H$2:H$31,F.Level.Name=$F88)))+_xlfn.NUMBERVALUE(IF(ISBLANK($G88),0,_xlfn._xlws.FILTER(Fert.Out!H$2:H$31,F.Level.Name=$G88)))</f>
        <v>0</v>
      </c>
      <c r="Q88" s="221" cm="1">
        <f t="array" ref="Q88">_xlfn.NUMBERVALUE(IF(ISBLANK($C88),"",_xlfn._xlws.FILTER(Fert.Out!I$2:I$31,F.Level.Name=$C88)))+_xlfn.NUMBERVALUE(IF(ISBLANK($D88),0,_xlfn._xlws.FILTER(Fert.Out!I$2:I$31,F.Level.Name=$D88)))+_xlfn.NUMBERVALUE(IF(ISBLANK($E88),0,_xlfn._xlws.FILTER(Fert.Out!I$2:I$31,F.Level.Name=$E88)))+_xlfn.NUMBERVALUE(IF(ISBLANK($F88),0,_xlfn._xlws.FILTER(Fert.Out!I$2:I$31,F.Level.Name=$F88)))+_xlfn.NUMBERVALUE(IF(ISBLANK($G88),0,_xlfn._xlws.FILTER(Fert.Out!I$2:I$31,F.Level.Name=$G88)))</f>
        <v>0</v>
      </c>
      <c r="R88" s="20"/>
      <c r="S88" s="96"/>
      <c r="T88" s="20"/>
      <c r="U88" s="20"/>
      <c r="V88" s="20"/>
      <c r="W88" s="96"/>
      <c r="X88" s="20"/>
      <c r="Y88" s="20"/>
      <c r="Z88" s="96"/>
      <c r="AA88" s="20"/>
      <c r="AB88" s="20"/>
      <c r="AC88" s="20"/>
      <c r="AD88" s="96"/>
      <c r="AE88" s="20"/>
      <c r="AF88" s="20"/>
      <c r="AG88" s="7"/>
      <c r="AH88" s="7"/>
      <c r="AI88" s="7"/>
      <c r="AJ88" s="96"/>
      <c r="AK88" s="96"/>
      <c r="AL88" s="96"/>
      <c r="AM88" s="96"/>
      <c r="AN88" s="96"/>
      <c r="AO88" s="7"/>
      <c r="AP88" s="96"/>
      <c r="AQ88" s="96"/>
    </row>
    <row r="89" spans="1:43" x14ac:dyDescent="0.5">
      <c r="A89" s="8"/>
      <c r="B89" s="129" t="str">
        <f t="shared" si="2"/>
        <v/>
      </c>
      <c r="C89" s="129"/>
      <c r="D89" s="129"/>
      <c r="E89" s="129"/>
      <c r="F89" s="129"/>
      <c r="G89" s="129"/>
      <c r="H89" s="7"/>
      <c r="I89" s="221" t="str" cm="1">
        <f t="array" ref="I89">_xlfn.TEXTJOIN("-",TRUE,IF(ISBLANK($C89),,_xlfn._xlws.FILTER(Fert.Out!T$2:T$31,F.Level.Name=$C89)),IF(ISBLANK($D89),,_xlfn._xlws.FILTER(Fert.Out!T$2:T$31,F.Level.Name=$D89)),IF(ISBLANK($E89),,_xlfn._xlws.FILTER(Fert.Out!T$2:T$31,F.Level.Name=$E89)),IF(ISBLANK($F89),,_xlfn._xlws.FILTER(Fert.Out!T$2:T$31,F.Level.Name=$F89)),IF(ISBLANK($G89),,_xlfn._xlws.FILTER(Fert.Out!T$2:T$31,F.Level.Name=$G89)))</f>
        <v/>
      </c>
      <c r="J89" s="221" cm="1">
        <f t="array" ref="J89">_xlfn.NUMBERVALUE(IF(ISBLANK($C89),"",_xlfn._xlws.FILTER(Fert.Out!B$2:B$31,F.Level.Name=$C89)))+_xlfn.NUMBERVALUE(IF(ISBLANK($D89),0,_xlfn._xlws.FILTER(Fert.Out!B$2:B$31,F.Level.Name=$D89)))+_xlfn.NUMBERVALUE(IF(ISBLANK($E89),0,_xlfn._xlws.FILTER(Fert.Out!B$2:B$31,F.Level.Name=$E89)))+_xlfn.NUMBERVALUE(IF(ISBLANK($F89),0,_xlfn._xlws.FILTER(Fert.Out!B$2:B$31,F.Level.Name=$F89)))+_xlfn.NUMBERVALUE(IF(ISBLANK($G89),0,_xlfn._xlws.FILTER(Fert.Out!B$2:B$31,F.Level.Name=$G89)))</f>
        <v>0</v>
      </c>
      <c r="K89" s="221" cm="1">
        <f t="array" ref="K89">_xlfn.NUMBERVALUE(IF(ISBLANK($C89),"",_xlfn._xlws.FILTER(Fert.Out!C$2:C$31,F.Level.Name=$C89)))+_xlfn.NUMBERVALUE(IF(ISBLANK($D89),0,_xlfn._xlws.FILTER(Fert.Out!C$2:C$31,F.Level.Name=$D89)))+_xlfn.NUMBERVALUE(IF(ISBLANK($E89),0,_xlfn._xlws.FILTER(Fert.Out!C$2:C$31,F.Level.Name=$E89)))+_xlfn.NUMBERVALUE(IF(ISBLANK($F89),0,_xlfn._xlws.FILTER(Fert.Out!C$2:C$31,F.Level.Name=$F89)))+_xlfn.NUMBERVALUE(IF(ISBLANK($G89),0,_xlfn._xlws.FILTER(Fert.Out!C$2:C$31,F.Level.Name=$G89)))</f>
        <v>0</v>
      </c>
      <c r="L89" s="221" cm="1">
        <f t="array" ref="L89">_xlfn.NUMBERVALUE(IF(ISBLANK($C89),"",_xlfn._xlws.FILTER(Fert.Out!D$2:D$31,F.Level.Name=$C89)))+_xlfn.NUMBERVALUE(IF(ISBLANK($D89),0,_xlfn._xlws.FILTER(Fert.Out!D$2:D$31,F.Level.Name=$D89)))+_xlfn.NUMBERVALUE(IF(ISBLANK($E89),0,_xlfn._xlws.FILTER(Fert.Out!D$2:D$31,F.Level.Name=$E89)))+_xlfn.NUMBERVALUE(IF(ISBLANK($F89),0,_xlfn._xlws.FILTER(Fert.Out!D$2:D$31,F.Level.Name=$F89)))+_xlfn.NUMBERVALUE(IF(ISBLANK($G89),0,_xlfn._xlws.FILTER(Fert.Out!D$2:D$31,F.Level.Name=$G89)))</f>
        <v>0</v>
      </c>
      <c r="M89" s="221" cm="1">
        <f t="array" ref="M89">_xlfn.NUMBERVALUE(IF(ISBLANK($C89),"",_xlfn._xlws.FILTER(Fert.Out!E$2:E$31,F.Level.Name=$C89)))+_xlfn.NUMBERVALUE(IF(ISBLANK($D89),0,_xlfn._xlws.FILTER(Fert.Out!E$2:E$31,F.Level.Name=$D89)))+_xlfn.NUMBERVALUE(IF(ISBLANK($E89),0,_xlfn._xlws.FILTER(Fert.Out!E$2:E$31,F.Level.Name=$E89)))+_xlfn.NUMBERVALUE(IF(ISBLANK($F89),0,_xlfn._xlws.FILTER(Fert.Out!E$2:E$31,F.Level.Name=$F89)))+_xlfn.NUMBERVALUE(IF(ISBLANK($G89),0,_xlfn._xlws.FILTER(Fert.Out!E$2:E$31,F.Level.Name=$G89)))</f>
        <v>0</v>
      </c>
      <c r="N89" s="221" cm="1">
        <f t="array" ref="N89">_xlfn.NUMBERVALUE(IF(ISBLANK($C89),"",_xlfn._xlws.FILTER(Fert.Out!F$2:F$31,F.Level.Name=$C89)))+_xlfn.NUMBERVALUE(IF(ISBLANK($D89),0,_xlfn._xlws.FILTER(Fert.Out!F$2:F$31,F.Level.Name=$D89)))+_xlfn.NUMBERVALUE(IF(ISBLANK($E89),0,_xlfn._xlws.FILTER(Fert.Out!F$2:F$31,F.Level.Name=$E89)))+_xlfn.NUMBERVALUE(IF(ISBLANK($F89),0,_xlfn._xlws.FILTER(Fert.Out!F$2:F$31,F.Level.Name=$F89)))+_xlfn.NUMBERVALUE(IF(ISBLANK($G89),0,_xlfn._xlws.FILTER(Fert.Out!F$2:F$31,F.Level.Name=$G89)))</f>
        <v>0</v>
      </c>
      <c r="O89" s="549" cm="1">
        <f t="array" ref="O89">_xlfn.NUMBERVALUE(IF(ISBLANK($C89),"",_xlfn._xlws.FILTER(Fert.Out!G$2:G$31,F.Level.Name=$C89)))+_xlfn.NUMBERVALUE(IF(ISBLANK($D89),0,_xlfn._xlws.FILTER(Fert.Out!G$2:G$31,F.Level.Name=$D89)))+_xlfn.NUMBERVALUE(IF(ISBLANK($E89),0,_xlfn._xlws.FILTER(Fert.Out!G$2:G$31,F.Level.Name=$E89)))+_xlfn.NUMBERVALUE(IF(ISBLANK($F89),0,_xlfn._xlws.FILTER(Fert.Out!G$2:G$31,F.Level.Name=$F89)))+_xlfn.NUMBERVALUE(IF(ISBLANK($G89),0,_xlfn._xlws.FILTER(Fert.Out!G$2:G$31,F.Level.Name=$G89)))</f>
        <v>0</v>
      </c>
      <c r="P89" s="221" cm="1">
        <f t="array" ref="P89">_xlfn.NUMBERVALUE(IF(ISBLANK($C89),"",_xlfn._xlws.FILTER(Fert.Out!H$2:H$31,F.Level.Name=$C89)))+_xlfn.NUMBERVALUE(IF(ISBLANK($D89),0,_xlfn._xlws.FILTER(Fert.Out!H$2:H$31,F.Level.Name=$D89)))+_xlfn.NUMBERVALUE(IF(ISBLANK($E89),0,_xlfn._xlws.FILTER(Fert.Out!H$2:H$31,F.Level.Name=$E89)))+_xlfn.NUMBERVALUE(IF(ISBLANK($F89),0,_xlfn._xlws.FILTER(Fert.Out!H$2:H$31,F.Level.Name=$F89)))+_xlfn.NUMBERVALUE(IF(ISBLANK($G89),0,_xlfn._xlws.FILTER(Fert.Out!H$2:H$31,F.Level.Name=$G89)))</f>
        <v>0</v>
      </c>
      <c r="Q89" s="221" cm="1">
        <f t="array" ref="Q89">_xlfn.NUMBERVALUE(IF(ISBLANK($C89),"",_xlfn._xlws.FILTER(Fert.Out!I$2:I$31,F.Level.Name=$C89)))+_xlfn.NUMBERVALUE(IF(ISBLANK($D89),0,_xlfn._xlws.FILTER(Fert.Out!I$2:I$31,F.Level.Name=$D89)))+_xlfn.NUMBERVALUE(IF(ISBLANK($E89),0,_xlfn._xlws.FILTER(Fert.Out!I$2:I$31,F.Level.Name=$E89)))+_xlfn.NUMBERVALUE(IF(ISBLANK($F89),0,_xlfn._xlws.FILTER(Fert.Out!I$2:I$31,F.Level.Name=$F89)))+_xlfn.NUMBERVALUE(IF(ISBLANK($G89),0,_xlfn._xlws.FILTER(Fert.Out!I$2:I$31,F.Level.Name=$G89)))</f>
        <v>0</v>
      </c>
      <c r="R89" s="20"/>
      <c r="S89" s="96"/>
      <c r="T89" s="20"/>
      <c r="U89" s="20"/>
      <c r="V89" s="20"/>
      <c r="W89" s="96"/>
      <c r="X89" s="20"/>
      <c r="Y89" s="20"/>
      <c r="Z89" s="96"/>
      <c r="AA89" s="20"/>
      <c r="AB89" s="20"/>
      <c r="AC89" s="20"/>
      <c r="AD89" s="96"/>
      <c r="AE89" s="20"/>
      <c r="AF89" s="20"/>
      <c r="AG89" s="7"/>
      <c r="AH89" s="7"/>
      <c r="AI89" s="7"/>
      <c r="AJ89" s="96"/>
      <c r="AK89" s="96"/>
      <c r="AL89" s="96"/>
      <c r="AM89" s="96"/>
      <c r="AN89" s="96"/>
      <c r="AO89" s="7"/>
      <c r="AP89" s="96"/>
      <c r="AQ89" s="96"/>
    </row>
    <row r="90" spans="1:43" x14ac:dyDescent="0.5">
      <c r="A90" s="8"/>
      <c r="B90" s="129" t="str">
        <f t="shared" si="2"/>
        <v/>
      </c>
      <c r="C90" s="129"/>
      <c r="D90" s="129"/>
      <c r="E90" s="129"/>
      <c r="F90" s="129"/>
      <c r="G90" s="129"/>
      <c r="H90" s="7"/>
      <c r="I90" s="221" t="str" cm="1">
        <f t="array" ref="I90">_xlfn.TEXTJOIN("-",TRUE,IF(ISBLANK($C90),,_xlfn._xlws.FILTER(Fert.Out!T$2:T$31,F.Level.Name=$C90)),IF(ISBLANK($D90),,_xlfn._xlws.FILTER(Fert.Out!T$2:T$31,F.Level.Name=$D90)),IF(ISBLANK($E90),,_xlfn._xlws.FILTER(Fert.Out!T$2:T$31,F.Level.Name=$E90)),IF(ISBLANK($F90),,_xlfn._xlws.FILTER(Fert.Out!T$2:T$31,F.Level.Name=$F90)),IF(ISBLANK($G90),,_xlfn._xlws.FILTER(Fert.Out!T$2:T$31,F.Level.Name=$G90)))</f>
        <v/>
      </c>
      <c r="J90" s="221" cm="1">
        <f t="array" ref="J90">_xlfn.NUMBERVALUE(IF(ISBLANK($C90),"",_xlfn._xlws.FILTER(Fert.Out!B$2:B$31,F.Level.Name=$C90)))+_xlfn.NUMBERVALUE(IF(ISBLANK($D90),0,_xlfn._xlws.FILTER(Fert.Out!B$2:B$31,F.Level.Name=$D90)))+_xlfn.NUMBERVALUE(IF(ISBLANK($E90),0,_xlfn._xlws.FILTER(Fert.Out!B$2:B$31,F.Level.Name=$E90)))+_xlfn.NUMBERVALUE(IF(ISBLANK($F90),0,_xlfn._xlws.FILTER(Fert.Out!B$2:B$31,F.Level.Name=$F90)))+_xlfn.NUMBERVALUE(IF(ISBLANK($G90),0,_xlfn._xlws.FILTER(Fert.Out!B$2:B$31,F.Level.Name=$G90)))</f>
        <v>0</v>
      </c>
      <c r="K90" s="221" cm="1">
        <f t="array" ref="K90">_xlfn.NUMBERVALUE(IF(ISBLANK($C90),"",_xlfn._xlws.FILTER(Fert.Out!C$2:C$31,F.Level.Name=$C90)))+_xlfn.NUMBERVALUE(IF(ISBLANK($D90),0,_xlfn._xlws.FILTER(Fert.Out!C$2:C$31,F.Level.Name=$D90)))+_xlfn.NUMBERVALUE(IF(ISBLANK($E90),0,_xlfn._xlws.FILTER(Fert.Out!C$2:C$31,F.Level.Name=$E90)))+_xlfn.NUMBERVALUE(IF(ISBLANK($F90),0,_xlfn._xlws.FILTER(Fert.Out!C$2:C$31,F.Level.Name=$F90)))+_xlfn.NUMBERVALUE(IF(ISBLANK($G90),0,_xlfn._xlws.FILTER(Fert.Out!C$2:C$31,F.Level.Name=$G90)))</f>
        <v>0</v>
      </c>
      <c r="L90" s="221" cm="1">
        <f t="array" ref="L90">_xlfn.NUMBERVALUE(IF(ISBLANK($C90),"",_xlfn._xlws.FILTER(Fert.Out!D$2:D$31,F.Level.Name=$C90)))+_xlfn.NUMBERVALUE(IF(ISBLANK($D90),0,_xlfn._xlws.FILTER(Fert.Out!D$2:D$31,F.Level.Name=$D90)))+_xlfn.NUMBERVALUE(IF(ISBLANK($E90),0,_xlfn._xlws.FILTER(Fert.Out!D$2:D$31,F.Level.Name=$E90)))+_xlfn.NUMBERVALUE(IF(ISBLANK($F90),0,_xlfn._xlws.FILTER(Fert.Out!D$2:D$31,F.Level.Name=$F90)))+_xlfn.NUMBERVALUE(IF(ISBLANK($G90),0,_xlfn._xlws.FILTER(Fert.Out!D$2:D$31,F.Level.Name=$G90)))</f>
        <v>0</v>
      </c>
      <c r="M90" s="221" cm="1">
        <f t="array" ref="M90">_xlfn.NUMBERVALUE(IF(ISBLANK($C90),"",_xlfn._xlws.FILTER(Fert.Out!E$2:E$31,F.Level.Name=$C90)))+_xlfn.NUMBERVALUE(IF(ISBLANK($D90),0,_xlfn._xlws.FILTER(Fert.Out!E$2:E$31,F.Level.Name=$D90)))+_xlfn.NUMBERVALUE(IF(ISBLANK($E90),0,_xlfn._xlws.FILTER(Fert.Out!E$2:E$31,F.Level.Name=$E90)))+_xlfn.NUMBERVALUE(IF(ISBLANK($F90),0,_xlfn._xlws.FILTER(Fert.Out!E$2:E$31,F.Level.Name=$F90)))+_xlfn.NUMBERVALUE(IF(ISBLANK($G90),0,_xlfn._xlws.FILTER(Fert.Out!E$2:E$31,F.Level.Name=$G90)))</f>
        <v>0</v>
      </c>
      <c r="N90" s="221" cm="1">
        <f t="array" ref="N90">_xlfn.NUMBERVALUE(IF(ISBLANK($C90),"",_xlfn._xlws.FILTER(Fert.Out!F$2:F$31,F.Level.Name=$C90)))+_xlfn.NUMBERVALUE(IF(ISBLANK($D90),0,_xlfn._xlws.FILTER(Fert.Out!F$2:F$31,F.Level.Name=$D90)))+_xlfn.NUMBERVALUE(IF(ISBLANK($E90),0,_xlfn._xlws.FILTER(Fert.Out!F$2:F$31,F.Level.Name=$E90)))+_xlfn.NUMBERVALUE(IF(ISBLANK($F90),0,_xlfn._xlws.FILTER(Fert.Out!F$2:F$31,F.Level.Name=$F90)))+_xlfn.NUMBERVALUE(IF(ISBLANK($G90),0,_xlfn._xlws.FILTER(Fert.Out!F$2:F$31,F.Level.Name=$G90)))</f>
        <v>0</v>
      </c>
      <c r="O90" s="549" cm="1">
        <f t="array" ref="O90">_xlfn.NUMBERVALUE(IF(ISBLANK($C90),"",_xlfn._xlws.FILTER(Fert.Out!G$2:G$31,F.Level.Name=$C90)))+_xlfn.NUMBERVALUE(IF(ISBLANK($D90),0,_xlfn._xlws.FILTER(Fert.Out!G$2:G$31,F.Level.Name=$D90)))+_xlfn.NUMBERVALUE(IF(ISBLANK($E90),0,_xlfn._xlws.FILTER(Fert.Out!G$2:G$31,F.Level.Name=$E90)))+_xlfn.NUMBERVALUE(IF(ISBLANK($F90),0,_xlfn._xlws.FILTER(Fert.Out!G$2:G$31,F.Level.Name=$F90)))+_xlfn.NUMBERVALUE(IF(ISBLANK($G90),0,_xlfn._xlws.FILTER(Fert.Out!G$2:G$31,F.Level.Name=$G90)))</f>
        <v>0</v>
      </c>
      <c r="P90" s="221" cm="1">
        <f t="array" ref="P90">_xlfn.NUMBERVALUE(IF(ISBLANK($C90),"",_xlfn._xlws.FILTER(Fert.Out!H$2:H$31,F.Level.Name=$C90)))+_xlfn.NUMBERVALUE(IF(ISBLANK($D90),0,_xlfn._xlws.FILTER(Fert.Out!H$2:H$31,F.Level.Name=$D90)))+_xlfn.NUMBERVALUE(IF(ISBLANK($E90),0,_xlfn._xlws.FILTER(Fert.Out!H$2:H$31,F.Level.Name=$E90)))+_xlfn.NUMBERVALUE(IF(ISBLANK($F90),0,_xlfn._xlws.FILTER(Fert.Out!H$2:H$31,F.Level.Name=$F90)))+_xlfn.NUMBERVALUE(IF(ISBLANK($G90),0,_xlfn._xlws.FILTER(Fert.Out!H$2:H$31,F.Level.Name=$G90)))</f>
        <v>0</v>
      </c>
      <c r="Q90" s="221" cm="1">
        <f t="array" ref="Q90">_xlfn.NUMBERVALUE(IF(ISBLANK($C90),"",_xlfn._xlws.FILTER(Fert.Out!I$2:I$31,F.Level.Name=$C90)))+_xlfn.NUMBERVALUE(IF(ISBLANK($D90),0,_xlfn._xlws.FILTER(Fert.Out!I$2:I$31,F.Level.Name=$D90)))+_xlfn.NUMBERVALUE(IF(ISBLANK($E90),0,_xlfn._xlws.FILTER(Fert.Out!I$2:I$31,F.Level.Name=$E90)))+_xlfn.NUMBERVALUE(IF(ISBLANK($F90),0,_xlfn._xlws.FILTER(Fert.Out!I$2:I$31,F.Level.Name=$F90)))+_xlfn.NUMBERVALUE(IF(ISBLANK($G90),0,_xlfn._xlws.FILTER(Fert.Out!I$2:I$31,F.Level.Name=$G90)))</f>
        <v>0</v>
      </c>
      <c r="R90" s="20"/>
      <c r="S90" s="96"/>
      <c r="T90" s="20"/>
      <c r="U90" s="20"/>
      <c r="V90" s="20"/>
      <c r="W90" s="96"/>
      <c r="X90" s="20"/>
      <c r="Y90" s="20"/>
      <c r="Z90" s="96"/>
      <c r="AA90" s="20"/>
      <c r="AB90" s="20"/>
      <c r="AC90" s="20"/>
      <c r="AD90" s="96"/>
      <c r="AE90" s="20"/>
      <c r="AF90" s="20"/>
      <c r="AG90" s="7"/>
      <c r="AH90" s="7"/>
      <c r="AI90" s="7"/>
      <c r="AJ90" s="96"/>
      <c r="AK90" s="96"/>
      <c r="AL90" s="96"/>
      <c r="AM90" s="96"/>
      <c r="AN90" s="96"/>
      <c r="AO90" s="7"/>
      <c r="AP90" s="96"/>
      <c r="AQ90" s="96"/>
    </row>
    <row r="91" spans="1:43" x14ac:dyDescent="0.5">
      <c r="A91" s="8"/>
      <c r="B91" s="129" t="str">
        <f t="shared" si="2"/>
        <v/>
      </c>
      <c r="C91" s="129"/>
      <c r="D91" s="129"/>
      <c r="E91" s="129"/>
      <c r="F91" s="129"/>
      <c r="G91" s="129"/>
      <c r="H91" s="7"/>
      <c r="I91" s="221" t="str" cm="1">
        <f t="array" ref="I91">_xlfn.TEXTJOIN("-",TRUE,IF(ISBLANK($C91),,_xlfn._xlws.FILTER(Fert.Out!T$2:T$31,F.Level.Name=$C91)),IF(ISBLANK($D91),,_xlfn._xlws.FILTER(Fert.Out!T$2:T$31,F.Level.Name=$D91)),IF(ISBLANK($E91),,_xlfn._xlws.FILTER(Fert.Out!T$2:T$31,F.Level.Name=$E91)),IF(ISBLANK($F91),,_xlfn._xlws.FILTER(Fert.Out!T$2:T$31,F.Level.Name=$F91)),IF(ISBLANK($G91),,_xlfn._xlws.FILTER(Fert.Out!T$2:T$31,F.Level.Name=$G91)))</f>
        <v/>
      </c>
      <c r="J91" s="221" cm="1">
        <f t="array" ref="J91">_xlfn.NUMBERVALUE(IF(ISBLANK($C91),"",_xlfn._xlws.FILTER(Fert.Out!B$2:B$31,F.Level.Name=$C91)))+_xlfn.NUMBERVALUE(IF(ISBLANK($D91),0,_xlfn._xlws.FILTER(Fert.Out!B$2:B$31,F.Level.Name=$D91)))+_xlfn.NUMBERVALUE(IF(ISBLANK($E91),0,_xlfn._xlws.FILTER(Fert.Out!B$2:B$31,F.Level.Name=$E91)))+_xlfn.NUMBERVALUE(IF(ISBLANK($F91),0,_xlfn._xlws.FILTER(Fert.Out!B$2:B$31,F.Level.Name=$F91)))+_xlfn.NUMBERVALUE(IF(ISBLANK($G91),0,_xlfn._xlws.FILTER(Fert.Out!B$2:B$31,F.Level.Name=$G91)))</f>
        <v>0</v>
      </c>
      <c r="K91" s="221" cm="1">
        <f t="array" ref="K91">_xlfn.NUMBERVALUE(IF(ISBLANK($C91),"",_xlfn._xlws.FILTER(Fert.Out!C$2:C$31,F.Level.Name=$C91)))+_xlfn.NUMBERVALUE(IF(ISBLANK($D91),0,_xlfn._xlws.FILTER(Fert.Out!C$2:C$31,F.Level.Name=$D91)))+_xlfn.NUMBERVALUE(IF(ISBLANK($E91),0,_xlfn._xlws.FILTER(Fert.Out!C$2:C$31,F.Level.Name=$E91)))+_xlfn.NUMBERVALUE(IF(ISBLANK($F91),0,_xlfn._xlws.FILTER(Fert.Out!C$2:C$31,F.Level.Name=$F91)))+_xlfn.NUMBERVALUE(IF(ISBLANK($G91),0,_xlfn._xlws.FILTER(Fert.Out!C$2:C$31,F.Level.Name=$G91)))</f>
        <v>0</v>
      </c>
      <c r="L91" s="221" cm="1">
        <f t="array" ref="L91">_xlfn.NUMBERVALUE(IF(ISBLANK($C91),"",_xlfn._xlws.FILTER(Fert.Out!D$2:D$31,F.Level.Name=$C91)))+_xlfn.NUMBERVALUE(IF(ISBLANK($D91),0,_xlfn._xlws.FILTER(Fert.Out!D$2:D$31,F.Level.Name=$D91)))+_xlfn.NUMBERVALUE(IF(ISBLANK($E91),0,_xlfn._xlws.FILTER(Fert.Out!D$2:D$31,F.Level.Name=$E91)))+_xlfn.NUMBERVALUE(IF(ISBLANK($F91),0,_xlfn._xlws.FILTER(Fert.Out!D$2:D$31,F.Level.Name=$F91)))+_xlfn.NUMBERVALUE(IF(ISBLANK($G91),0,_xlfn._xlws.FILTER(Fert.Out!D$2:D$31,F.Level.Name=$G91)))</f>
        <v>0</v>
      </c>
      <c r="M91" s="221" cm="1">
        <f t="array" ref="M91">_xlfn.NUMBERVALUE(IF(ISBLANK($C91),"",_xlfn._xlws.FILTER(Fert.Out!E$2:E$31,F.Level.Name=$C91)))+_xlfn.NUMBERVALUE(IF(ISBLANK($D91),0,_xlfn._xlws.FILTER(Fert.Out!E$2:E$31,F.Level.Name=$D91)))+_xlfn.NUMBERVALUE(IF(ISBLANK($E91),0,_xlfn._xlws.FILTER(Fert.Out!E$2:E$31,F.Level.Name=$E91)))+_xlfn.NUMBERVALUE(IF(ISBLANK($F91),0,_xlfn._xlws.FILTER(Fert.Out!E$2:E$31,F.Level.Name=$F91)))+_xlfn.NUMBERVALUE(IF(ISBLANK($G91),0,_xlfn._xlws.FILTER(Fert.Out!E$2:E$31,F.Level.Name=$G91)))</f>
        <v>0</v>
      </c>
      <c r="N91" s="221" cm="1">
        <f t="array" ref="N91">_xlfn.NUMBERVALUE(IF(ISBLANK($C91),"",_xlfn._xlws.FILTER(Fert.Out!F$2:F$31,F.Level.Name=$C91)))+_xlfn.NUMBERVALUE(IF(ISBLANK($D91),0,_xlfn._xlws.FILTER(Fert.Out!F$2:F$31,F.Level.Name=$D91)))+_xlfn.NUMBERVALUE(IF(ISBLANK($E91),0,_xlfn._xlws.FILTER(Fert.Out!F$2:F$31,F.Level.Name=$E91)))+_xlfn.NUMBERVALUE(IF(ISBLANK($F91),0,_xlfn._xlws.FILTER(Fert.Out!F$2:F$31,F.Level.Name=$F91)))+_xlfn.NUMBERVALUE(IF(ISBLANK($G91),0,_xlfn._xlws.FILTER(Fert.Out!F$2:F$31,F.Level.Name=$G91)))</f>
        <v>0</v>
      </c>
      <c r="O91" s="549" cm="1">
        <f t="array" ref="O91">_xlfn.NUMBERVALUE(IF(ISBLANK($C91),"",_xlfn._xlws.FILTER(Fert.Out!G$2:G$31,F.Level.Name=$C91)))+_xlfn.NUMBERVALUE(IF(ISBLANK($D91),0,_xlfn._xlws.FILTER(Fert.Out!G$2:G$31,F.Level.Name=$D91)))+_xlfn.NUMBERVALUE(IF(ISBLANK($E91),0,_xlfn._xlws.FILTER(Fert.Out!G$2:G$31,F.Level.Name=$E91)))+_xlfn.NUMBERVALUE(IF(ISBLANK($F91),0,_xlfn._xlws.FILTER(Fert.Out!G$2:G$31,F.Level.Name=$F91)))+_xlfn.NUMBERVALUE(IF(ISBLANK($G91),0,_xlfn._xlws.FILTER(Fert.Out!G$2:G$31,F.Level.Name=$G91)))</f>
        <v>0</v>
      </c>
      <c r="P91" s="221" cm="1">
        <f t="array" ref="P91">_xlfn.NUMBERVALUE(IF(ISBLANK($C91),"",_xlfn._xlws.FILTER(Fert.Out!H$2:H$31,F.Level.Name=$C91)))+_xlfn.NUMBERVALUE(IF(ISBLANK($D91),0,_xlfn._xlws.FILTER(Fert.Out!H$2:H$31,F.Level.Name=$D91)))+_xlfn.NUMBERVALUE(IF(ISBLANK($E91),0,_xlfn._xlws.FILTER(Fert.Out!H$2:H$31,F.Level.Name=$E91)))+_xlfn.NUMBERVALUE(IF(ISBLANK($F91),0,_xlfn._xlws.FILTER(Fert.Out!H$2:H$31,F.Level.Name=$F91)))+_xlfn.NUMBERVALUE(IF(ISBLANK($G91),0,_xlfn._xlws.FILTER(Fert.Out!H$2:H$31,F.Level.Name=$G91)))</f>
        <v>0</v>
      </c>
      <c r="Q91" s="221" cm="1">
        <f t="array" ref="Q91">_xlfn.NUMBERVALUE(IF(ISBLANK($C91),"",_xlfn._xlws.FILTER(Fert.Out!I$2:I$31,F.Level.Name=$C91)))+_xlfn.NUMBERVALUE(IF(ISBLANK($D91),0,_xlfn._xlws.FILTER(Fert.Out!I$2:I$31,F.Level.Name=$D91)))+_xlfn.NUMBERVALUE(IF(ISBLANK($E91),0,_xlfn._xlws.FILTER(Fert.Out!I$2:I$31,F.Level.Name=$E91)))+_xlfn.NUMBERVALUE(IF(ISBLANK($F91),0,_xlfn._xlws.FILTER(Fert.Out!I$2:I$31,F.Level.Name=$F91)))+_xlfn.NUMBERVALUE(IF(ISBLANK($G91),0,_xlfn._xlws.FILTER(Fert.Out!I$2:I$31,F.Level.Name=$G91)))</f>
        <v>0</v>
      </c>
      <c r="R91" s="20"/>
      <c r="S91" s="96"/>
      <c r="T91" s="20"/>
      <c r="U91" s="20"/>
      <c r="V91" s="20"/>
      <c r="W91" s="96"/>
      <c r="X91" s="20"/>
      <c r="Y91" s="20"/>
      <c r="Z91" s="96"/>
      <c r="AA91" s="20"/>
      <c r="AB91" s="20"/>
      <c r="AC91" s="20"/>
      <c r="AD91" s="96"/>
      <c r="AE91" s="20"/>
      <c r="AF91" s="20"/>
      <c r="AG91" s="7"/>
      <c r="AH91" s="7"/>
      <c r="AI91" s="7"/>
      <c r="AJ91" s="96"/>
      <c r="AK91" s="96"/>
      <c r="AL91" s="96"/>
      <c r="AM91" s="96"/>
      <c r="AN91" s="96"/>
      <c r="AO91" s="7"/>
      <c r="AP91" s="96"/>
      <c r="AQ91" s="96"/>
    </row>
    <row r="92" spans="1:43" x14ac:dyDescent="0.5">
      <c r="A92" s="8"/>
      <c r="B92" s="129" t="str">
        <f t="shared" si="2"/>
        <v/>
      </c>
      <c r="C92" s="129"/>
      <c r="D92" s="129"/>
      <c r="E92" s="129"/>
      <c r="F92" s="129"/>
      <c r="G92" s="129"/>
      <c r="H92" s="7"/>
      <c r="I92" s="221" t="str" cm="1">
        <f t="array" ref="I92">_xlfn.TEXTJOIN("-",TRUE,IF(ISBLANK($C92),,_xlfn._xlws.FILTER(Fert.Out!T$2:T$31,F.Level.Name=$C92)),IF(ISBLANK($D92),,_xlfn._xlws.FILTER(Fert.Out!T$2:T$31,F.Level.Name=$D92)),IF(ISBLANK($E92),,_xlfn._xlws.FILTER(Fert.Out!T$2:T$31,F.Level.Name=$E92)),IF(ISBLANK($F92),,_xlfn._xlws.FILTER(Fert.Out!T$2:T$31,F.Level.Name=$F92)),IF(ISBLANK($G92),,_xlfn._xlws.FILTER(Fert.Out!T$2:T$31,F.Level.Name=$G92)))</f>
        <v/>
      </c>
      <c r="J92" s="221" cm="1">
        <f t="array" ref="J92">_xlfn.NUMBERVALUE(IF(ISBLANK($C92),"",_xlfn._xlws.FILTER(Fert.Out!B$2:B$31,F.Level.Name=$C92)))+_xlfn.NUMBERVALUE(IF(ISBLANK($D92),0,_xlfn._xlws.FILTER(Fert.Out!B$2:B$31,F.Level.Name=$D92)))+_xlfn.NUMBERVALUE(IF(ISBLANK($E92),0,_xlfn._xlws.FILTER(Fert.Out!B$2:B$31,F.Level.Name=$E92)))+_xlfn.NUMBERVALUE(IF(ISBLANK($F92),0,_xlfn._xlws.FILTER(Fert.Out!B$2:B$31,F.Level.Name=$F92)))+_xlfn.NUMBERVALUE(IF(ISBLANK($G92),0,_xlfn._xlws.FILTER(Fert.Out!B$2:B$31,F.Level.Name=$G92)))</f>
        <v>0</v>
      </c>
      <c r="K92" s="221" cm="1">
        <f t="array" ref="K92">_xlfn.NUMBERVALUE(IF(ISBLANK($C92),"",_xlfn._xlws.FILTER(Fert.Out!C$2:C$31,F.Level.Name=$C92)))+_xlfn.NUMBERVALUE(IF(ISBLANK($D92),0,_xlfn._xlws.FILTER(Fert.Out!C$2:C$31,F.Level.Name=$D92)))+_xlfn.NUMBERVALUE(IF(ISBLANK($E92),0,_xlfn._xlws.FILTER(Fert.Out!C$2:C$31,F.Level.Name=$E92)))+_xlfn.NUMBERVALUE(IF(ISBLANK($F92),0,_xlfn._xlws.FILTER(Fert.Out!C$2:C$31,F.Level.Name=$F92)))+_xlfn.NUMBERVALUE(IF(ISBLANK($G92),0,_xlfn._xlws.FILTER(Fert.Out!C$2:C$31,F.Level.Name=$G92)))</f>
        <v>0</v>
      </c>
      <c r="L92" s="221" cm="1">
        <f t="array" ref="L92">_xlfn.NUMBERVALUE(IF(ISBLANK($C92),"",_xlfn._xlws.FILTER(Fert.Out!D$2:D$31,F.Level.Name=$C92)))+_xlfn.NUMBERVALUE(IF(ISBLANK($D92),0,_xlfn._xlws.FILTER(Fert.Out!D$2:D$31,F.Level.Name=$D92)))+_xlfn.NUMBERVALUE(IF(ISBLANK($E92),0,_xlfn._xlws.FILTER(Fert.Out!D$2:D$31,F.Level.Name=$E92)))+_xlfn.NUMBERVALUE(IF(ISBLANK($F92),0,_xlfn._xlws.FILTER(Fert.Out!D$2:D$31,F.Level.Name=$F92)))+_xlfn.NUMBERVALUE(IF(ISBLANK($G92),0,_xlfn._xlws.FILTER(Fert.Out!D$2:D$31,F.Level.Name=$G92)))</f>
        <v>0</v>
      </c>
      <c r="M92" s="221" cm="1">
        <f t="array" ref="M92">_xlfn.NUMBERVALUE(IF(ISBLANK($C92),"",_xlfn._xlws.FILTER(Fert.Out!E$2:E$31,F.Level.Name=$C92)))+_xlfn.NUMBERVALUE(IF(ISBLANK($D92),0,_xlfn._xlws.FILTER(Fert.Out!E$2:E$31,F.Level.Name=$D92)))+_xlfn.NUMBERVALUE(IF(ISBLANK($E92),0,_xlfn._xlws.FILTER(Fert.Out!E$2:E$31,F.Level.Name=$E92)))+_xlfn.NUMBERVALUE(IF(ISBLANK($F92),0,_xlfn._xlws.FILTER(Fert.Out!E$2:E$31,F.Level.Name=$F92)))+_xlfn.NUMBERVALUE(IF(ISBLANK($G92),0,_xlfn._xlws.FILTER(Fert.Out!E$2:E$31,F.Level.Name=$G92)))</f>
        <v>0</v>
      </c>
      <c r="N92" s="221" cm="1">
        <f t="array" ref="N92">_xlfn.NUMBERVALUE(IF(ISBLANK($C92),"",_xlfn._xlws.FILTER(Fert.Out!F$2:F$31,F.Level.Name=$C92)))+_xlfn.NUMBERVALUE(IF(ISBLANK($D92),0,_xlfn._xlws.FILTER(Fert.Out!F$2:F$31,F.Level.Name=$D92)))+_xlfn.NUMBERVALUE(IF(ISBLANK($E92),0,_xlfn._xlws.FILTER(Fert.Out!F$2:F$31,F.Level.Name=$E92)))+_xlfn.NUMBERVALUE(IF(ISBLANK($F92),0,_xlfn._xlws.FILTER(Fert.Out!F$2:F$31,F.Level.Name=$F92)))+_xlfn.NUMBERVALUE(IF(ISBLANK($G92),0,_xlfn._xlws.FILTER(Fert.Out!F$2:F$31,F.Level.Name=$G92)))</f>
        <v>0</v>
      </c>
      <c r="O92" s="549" cm="1">
        <f t="array" ref="O92">_xlfn.NUMBERVALUE(IF(ISBLANK($C92),"",_xlfn._xlws.FILTER(Fert.Out!G$2:G$31,F.Level.Name=$C92)))+_xlfn.NUMBERVALUE(IF(ISBLANK($D92),0,_xlfn._xlws.FILTER(Fert.Out!G$2:G$31,F.Level.Name=$D92)))+_xlfn.NUMBERVALUE(IF(ISBLANK($E92),0,_xlfn._xlws.FILTER(Fert.Out!G$2:G$31,F.Level.Name=$E92)))+_xlfn.NUMBERVALUE(IF(ISBLANK($F92),0,_xlfn._xlws.FILTER(Fert.Out!G$2:G$31,F.Level.Name=$F92)))+_xlfn.NUMBERVALUE(IF(ISBLANK($G92),0,_xlfn._xlws.FILTER(Fert.Out!G$2:G$31,F.Level.Name=$G92)))</f>
        <v>0</v>
      </c>
      <c r="P92" s="221" cm="1">
        <f t="array" ref="P92">_xlfn.NUMBERVALUE(IF(ISBLANK($C92),"",_xlfn._xlws.FILTER(Fert.Out!H$2:H$31,F.Level.Name=$C92)))+_xlfn.NUMBERVALUE(IF(ISBLANK($D92),0,_xlfn._xlws.FILTER(Fert.Out!H$2:H$31,F.Level.Name=$D92)))+_xlfn.NUMBERVALUE(IF(ISBLANK($E92),0,_xlfn._xlws.FILTER(Fert.Out!H$2:H$31,F.Level.Name=$E92)))+_xlfn.NUMBERVALUE(IF(ISBLANK($F92),0,_xlfn._xlws.FILTER(Fert.Out!H$2:H$31,F.Level.Name=$F92)))+_xlfn.NUMBERVALUE(IF(ISBLANK($G92),0,_xlfn._xlws.FILTER(Fert.Out!H$2:H$31,F.Level.Name=$G92)))</f>
        <v>0</v>
      </c>
      <c r="Q92" s="221" cm="1">
        <f t="array" ref="Q92">_xlfn.NUMBERVALUE(IF(ISBLANK($C92),"",_xlfn._xlws.FILTER(Fert.Out!I$2:I$31,F.Level.Name=$C92)))+_xlfn.NUMBERVALUE(IF(ISBLANK($D92),0,_xlfn._xlws.FILTER(Fert.Out!I$2:I$31,F.Level.Name=$D92)))+_xlfn.NUMBERVALUE(IF(ISBLANK($E92),0,_xlfn._xlws.FILTER(Fert.Out!I$2:I$31,F.Level.Name=$E92)))+_xlfn.NUMBERVALUE(IF(ISBLANK($F92),0,_xlfn._xlws.FILTER(Fert.Out!I$2:I$31,F.Level.Name=$F92)))+_xlfn.NUMBERVALUE(IF(ISBLANK($G92),0,_xlfn._xlws.FILTER(Fert.Out!I$2:I$31,F.Level.Name=$G92)))</f>
        <v>0</v>
      </c>
      <c r="R92" s="20"/>
      <c r="S92" s="96"/>
      <c r="T92" s="20"/>
      <c r="U92" s="20"/>
      <c r="V92" s="20"/>
      <c r="W92" s="96"/>
      <c r="X92" s="20"/>
      <c r="Y92" s="20"/>
      <c r="Z92" s="96"/>
      <c r="AA92" s="20"/>
      <c r="AB92" s="20"/>
      <c r="AC92" s="20"/>
      <c r="AD92" s="96"/>
      <c r="AE92" s="20"/>
      <c r="AF92" s="20"/>
      <c r="AG92" s="7"/>
      <c r="AH92" s="7"/>
      <c r="AI92" s="7"/>
      <c r="AJ92" s="96"/>
      <c r="AK92" s="96"/>
      <c r="AL92" s="96"/>
      <c r="AM92" s="96"/>
      <c r="AN92" s="96"/>
      <c r="AO92" s="7"/>
      <c r="AP92" s="96"/>
      <c r="AQ92" s="96"/>
    </row>
    <row r="93" spans="1:43" x14ac:dyDescent="0.5">
      <c r="A93" s="8"/>
      <c r="B93" s="129" t="str">
        <f t="shared" si="2"/>
        <v/>
      </c>
      <c r="C93" s="129"/>
      <c r="D93" s="129"/>
      <c r="E93" s="129"/>
      <c r="F93" s="129"/>
      <c r="G93" s="129"/>
      <c r="H93" s="7"/>
      <c r="I93" s="221" t="str" cm="1">
        <f t="array" ref="I93">_xlfn.TEXTJOIN("-",TRUE,IF(ISBLANK($C93),,_xlfn._xlws.FILTER(Fert.Out!T$2:T$31,F.Level.Name=$C93)),IF(ISBLANK($D93),,_xlfn._xlws.FILTER(Fert.Out!T$2:T$31,F.Level.Name=$D93)),IF(ISBLANK($E93),,_xlfn._xlws.FILTER(Fert.Out!T$2:T$31,F.Level.Name=$E93)),IF(ISBLANK($F93),,_xlfn._xlws.FILTER(Fert.Out!T$2:T$31,F.Level.Name=$F93)),IF(ISBLANK($G93),,_xlfn._xlws.FILTER(Fert.Out!T$2:T$31,F.Level.Name=$G93)))</f>
        <v/>
      </c>
      <c r="J93" s="221" cm="1">
        <f t="array" ref="J93">_xlfn.NUMBERVALUE(IF(ISBLANK($C93),"",_xlfn._xlws.FILTER(Fert.Out!B$2:B$31,F.Level.Name=$C93)))+_xlfn.NUMBERVALUE(IF(ISBLANK($D93),0,_xlfn._xlws.FILTER(Fert.Out!B$2:B$31,F.Level.Name=$D93)))+_xlfn.NUMBERVALUE(IF(ISBLANK($E93),0,_xlfn._xlws.FILTER(Fert.Out!B$2:B$31,F.Level.Name=$E93)))+_xlfn.NUMBERVALUE(IF(ISBLANK($F93),0,_xlfn._xlws.FILTER(Fert.Out!B$2:B$31,F.Level.Name=$F93)))+_xlfn.NUMBERVALUE(IF(ISBLANK($G93),0,_xlfn._xlws.FILTER(Fert.Out!B$2:B$31,F.Level.Name=$G93)))</f>
        <v>0</v>
      </c>
      <c r="K93" s="221" cm="1">
        <f t="array" ref="K93">_xlfn.NUMBERVALUE(IF(ISBLANK($C93),"",_xlfn._xlws.FILTER(Fert.Out!C$2:C$31,F.Level.Name=$C93)))+_xlfn.NUMBERVALUE(IF(ISBLANK($D93),0,_xlfn._xlws.FILTER(Fert.Out!C$2:C$31,F.Level.Name=$D93)))+_xlfn.NUMBERVALUE(IF(ISBLANK($E93),0,_xlfn._xlws.FILTER(Fert.Out!C$2:C$31,F.Level.Name=$E93)))+_xlfn.NUMBERVALUE(IF(ISBLANK($F93),0,_xlfn._xlws.FILTER(Fert.Out!C$2:C$31,F.Level.Name=$F93)))+_xlfn.NUMBERVALUE(IF(ISBLANK($G93),0,_xlfn._xlws.FILTER(Fert.Out!C$2:C$31,F.Level.Name=$G93)))</f>
        <v>0</v>
      </c>
      <c r="L93" s="221" cm="1">
        <f t="array" ref="L93">_xlfn.NUMBERVALUE(IF(ISBLANK($C93),"",_xlfn._xlws.FILTER(Fert.Out!D$2:D$31,F.Level.Name=$C93)))+_xlfn.NUMBERVALUE(IF(ISBLANK($D93),0,_xlfn._xlws.FILTER(Fert.Out!D$2:D$31,F.Level.Name=$D93)))+_xlfn.NUMBERVALUE(IF(ISBLANK($E93),0,_xlfn._xlws.FILTER(Fert.Out!D$2:D$31,F.Level.Name=$E93)))+_xlfn.NUMBERVALUE(IF(ISBLANK($F93),0,_xlfn._xlws.FILTER(Fert.Out!D$2:D$31,F.Level.Name=$F93)))+_xlfn.NUMBERVALUE(IF(ISBLANK($G93),0,_xlfn._xlws.FILTER(Fert.Out!D$2:D$31,F.Level.Name=$G93)))</f>
        <v>0</v>
      </c>
      <c r="M93" s="221" cm="1">
        <f t="array" ref="M93">_xlfn.NUMBERVALUE(IF(ISBLANK($C93),"",_xlfn._xlws.FILTER(Fert.Out!E$2:E$31,F.Level.Name=$C93)))+_xlfn.NUMBERVALUE(IF(ISBLANK($D93),0,_xlfn._xlws.FILTER(Fert.Out!E$2:E$31,F.Level.Name=$D93)))+_xlfn.NUMBERVALUE(IF(ISBLANK($E93),0,_xlfn._xlws.FILTER(Fert.Out!E$2:E$31,F.Level.Name=$E93)))+_xlfn.NUMBERVALUE(IF(ISBLANK($F93),0,_xlfn._xlws.FILTER(Fert.Out!E$2:E$31,F.Level.Name=$F93)))+_xlfn.NUMBERVALUE(IF(ISBLANK($G93),0,_xlfn._xlws.FILTER(Fert.Out!E$2:E$31,F.Level.Name=$G93)))</f>
        <v>0</v>
      </c>
      <c r="N93" s="221" cm="1">
        <f t="array" ref="N93">_xlfn.NUMBERVALUE(IF(ISBLANK($C93),"",_xlfn._xlws.FILTER(Fert.Out!F$2:F$31,F.Level.Name=$C93)))+_xlfn.NUMBERVALUE(IF(ISBLANK($D93),0,_xlfn._xlws.FILTER(Fert.Out!F$2:F$31,F.Level.Name=$D93)))+_xlfn.NUMBERVALUE(IF(ISBLANK($E93),0,_xlfn._xlws.FILTER(Fert.Out!F$2:F$31,F.Level.Name=$E93)))+_xlfn.NUMBERVALUE(IF(ISBLANK($F93),0,_xlfn._xlws.FILTER(Fert.Out!F$2:F$31,F.Level.Name=$F93)))+_xlfn.NUMBERVALUE(IF(ISBLANK($G93),0,_xlfn._xlws.FILTER(Fert.Out!F$2:F$31,F.Level.Name=$G93)))</f>
        <v>0</v>
      </c>
      <c r="O93" s="549" cm="1">
        <f t="array" ref="O93">_xlfn.NUMBERVALUE(IF(ISBLANK($C93),"",_xlfn._xlws.FILTER(Fert.Out!G$2:G$31,F.Level.Name=$C93)))+_xlfn.NUMBERVALUE(IF(ISBLANK($D93),0,_xlfn._xlws.FILTER(Fert.Out!G$2:G$31,F.Level.Name=$D93)))+_xlfn.NUMBERVALUE(IF(ISBLANK($E93),0,_xlfn._xlws.FILTER(Fert.Out!G$2:G$31,F.Level.Name=$E93)))+_xlfn.NUMBERVALUE(IF(ISBLANK($F93),0,_xlfn._xlws.FILTER(Fert.Out!G$2:G$31,F.Level.Name=$F93)))+_xlfn.NUMBERVALUE(IF(ISBLANK($G93),0,_xlfn._xlws.FILTER(Fert.Out!G$2:G$31,F.Level.Name=$G93)))</f>
        <v>0</v>
      </c>
      <c r="P93" s="221" cm="1">
        <f t="array" ref="P93">_xlfn.NUMBERVALUE(IF(ISBLANK($C93),"",_xlfn._xlws.FILTER(Fert.Out!H$2:H$31,F.Level.Name=$C93)))+_xlfn.NUMBERVALUE(IF(ISBLANK($D93),0,_xlfn._xlws.FILTER(Fert.Out!H$2:H$31,F.Level.Name=$D93)))+_xlfn.NUMBERVALUE(IF(ISBLANK($E93),0,_xlfn._xlws.FILTER(Fert.Out!H$2:H$31,F.Level.Name=$E93)))+_xlfn.NUMBERVALUE(IF(ISBLANK($F93),0,_xlfn._xlws.FILTER(Fert.Out!H$2:H$31,F.Level.Name=$F93)))+_xlfn.NUMBERVALUE(IF(ISBLANK($G93),0,_xlfn._xlws.FILTER(Fert.Out!H$2:H$31,F.Level.Name=$G93)))</f>
        <v>0</v>
      </c>
      <c r="Q93" s="221" cm="1">
        <f t="array" ref="Q93">_xlfn.NUMBERVALUE(IF(ISBLANK($C93),"",_xlfn._xlws.FILTER(Fert.Out!I$2:I$31,F.Level.Name=$C93)))+_xlfn.NUMBERVALUE(IF(ISBLANK($D93),0,_xlfn._xlws.FILTER(Fert.Out!I$2:I$31,F.Level.Name=$D93)))+_xlfn.NUMBERVALUE(IF(ISBLANK($E93),0,_xlfn._xlws.FILTER(Fert.Out!I$2:I$31,F.Level.Name=$E93)))+_xlfn.NUMBERVALUE(IF(ISBLANK($F93),0,_xlfn._xlws.FILTER(Fert.Out!I$2:I$31,F.Level.Name=$F93)))+_xlfn.NUMBERVALUE(IF(ISBLANK($G93),0,_xlfn._xlws.FILTER(Fert.Out!I$2:I$31,F.Level.Name=$G93)))</f>
        <v>0</v>
      </c>
      <c r="R93" s="20"/>
      <c r="S93" s="96"/>
      <c r="T93" s="20"/>
      <c r="U93" s="20"/>
      <c r="V93" s="20"/>
      <c r="W93" s="96"/>
      <c r="X93" s="20"/>
      <c r="Y93" s="20"/>
      <c r="Z93" s="96"/>
      <c r="AA93" s="20"/>
      <c r="AB93" s="20"/>
      <c r="AC93" s="20"/>
      <c r="AD93" s="96"/>
      <c r="AE93" s="20"/>
      <c r="AF93" s="20"/>
      <c r="AG93" s="7"/>
      <c r="AH93" s="7"/>
      <c r="AI93" s="7"/>
      <c r="AJ93" s="96"/>
      <c r="AK93" s="96"/>
      <c r="AL93" s="96"/>
      <c r="AM93" s="96"/>
      <c r="AN93" s="96"/>
      <c r="AO93" s="7"/>
      <c r="AP93" s="96"/>
      <c r="AQ93" s="96"/>
    </row>
    <row r="94" spans="1:43" x14ac:dyDescent="0.5">
      <c r="A94" s="8"/>
      <c r="B94" s="129" t="str">
        <f t="shared" si="2"/>
        <v/>
      </c>
      <c r="C94" s="129"/>
      <c r="D94" s="129"/>
      <c r="E94" s="129"/>
      <c r="F94" s="129"/>
      <c r="G94" s="129"/>
      <c r="H94" s="7"/>
      <c r="I94" s="221" t="str" cm="1">
        <f t="array" ref="I94">_xlfn.TEXTJOIN("-",TRUE,IF(ISBLANK($C94),,_xlfn._xlws.FILTER(Fert.Out!T$2:T$31,F.Level.Name=$C94)),IF(ISBLANK($D94),,_xlfn._xlws.FILTER(Fert.Out!T$2:T$31,F.Level.Name=$D94)),IF(ISBLANK($E94),,_xlfn._xlws.FILTER(Fert.Out!T$2:T$31,F.Level.Name=$E94)),IF(ISBLANK($F94),,_xlfn._xlws.FILTER(Fert.Out!T$2:T$31,F.Level.Name=$F94)),IF(ISBLANK($G94),,_xlfn._xlws.FILTER(Fert.Out!T$2:T$31,F.Level.Name=$G94)))</f>
        <v/>
      </c>
      <c r="J94" s="221" cm="1">
        <f t="array" ref="J94">_xlfn.NUMBERVALUE(IF(ISBLANK($C94),"",_xlfn._xlws.FILTER(Fert.Out!B$2:B$31,F.Level.Name=$C94)))+_xlfn.NUMBERVALUE(IF(ISBLANK($D94),0,_xlfn._xlws.FILTER(Fert.Out!B$2:B$31,F.Level.Name=$D94)))+_xlfn.NUMBERVALUE(IF(ISBLANK($E94),0,_xlfn._xlws.FILTER(Fert.Out!B$2:B$31,F.Level.Name=$E94)))+_xlfn.NUMBERVALUE(IF(ISBLANK($F94),0,_xlfn._xlws.FILTER(Fert.Out!B$2:B$31,F.Level.Name=$F94)))+_xlfn.NUMBERVALUE(IF(ISBLANK($G94),0,_xlfn._xlws.FILTER(Fert.Out!B$2:B$31,F.Level.Name=$G94)))</f>
        <v>0</v>
      </c>
      <c r="K94" s="221" cm="1">
        <f t="array" ref="K94">_xlfn.NUMBERVALUE(IF(ISBLANK($C94),"",_xlfn._xlws.FILTER(Fert.Out!C$2:C$31,F.Level.Name=$C94)))+_xlfn.NUMBERVALUE(IF(ISBLANK($D94),0,_xlfn._xlws.FILTER(Fert.Out!C$2:C$31,F.Level.Name=$D94)))+_xlfn.NUMBERVALUE(IF(ISBLANK($E94),0,_xlfn._xlws.FILTER(Fert.Out!C$2:C$31,F.Level.Name=$E94)))+_xlfn.NUMBERVALUE(IF(ISBLANK($F94),0,_xlfn._xlws.FILTER(Fert.Out!C$2:C$31,F.Level.Name=$F94)))+_xlfn.NUMBERVALUE(IF(ISBLANK($G94),0,_xlfn._xlws.FILTER(Fert.Out!C$2:C$31,F.Level.Name=$G94)))</f>
        <v>0</v>
      </c>
      <c r="L94" s="221" cm="1">
        <f t="array" ref="L94">_xlfn.NUMBERVALUE(IF(ISBLANK($C94),"",_xlfn._xlws.FILTER(Fert.Out!D$2:D$31,F.Level.Name=$C94)))+_xlfn.NUMBERVALUE(IF(ISBLANK($D94),0,_xlfn._xlws.FILTER(Fert.Out!D$2:D$31,F.Level.Name=$D94)))+_xlfn.NUMBERVALUE(IF(ISBLANK($E94),0,_xlfn._xlws.FILTER(Fert.Out!D$2:D$31,F.Level.Name=$E94)))+_xlfn.NUMBERVALUE(IF(ISBLANK($F94),0,_xlfn._xlws.FILTER(Fert.Out!D$2:D$31,F.Level.Name=$F94)))+_xlfn.NUMBERVALUE(IF(ISBLANK($G94),0,_xlfn._xlws.FILTER(Fert.Out!D$2:D$31,F.Level.Name=$G94)))</f>
        <v>0</v>
      </c>
      <c r="M94" s="221" cm="1">
        <f t="array" ref="M94">_xlfn.NUMBERVALUE(IF(ISBLANK($C94),"",_xlfn._xlws.FILTER(Fert.Out!E$2:E$31,F.Level.Name=$C94)))+_xlfn.NUMBERVALUE(IF(ISBLANK($D94),0,_xlfn._xlws.FILTER(Fert.Out!E$2:E$31,F.Level.Name=$D94)))+_xlfn.NUMBERVALUE(IF(ISBLANK($E94),0,_xlfn._xlws.FILTER(Fert.Out!E$2:E$31,F.Level.Name=$E94)))+_xlfn.NUMBERVALUE(IF(ISBLANK($F94),0,_xlfn._xlws.FILTER(Fert.Out!E$2:E$31,F.Level.Name=$F94)))+_xlfn.NUMBERVALUE(IF(ISBLANK($G94),0,_xlfn._xlws.FILTER(Fert.Out!E$2:E$31,F.Level.Name=$G94)))</f>
        <v>0</v>
      </c>
      <c r="N94" s="221" cm="1">
        <f t="array" ref="N94">_xlfn.NUMBERVALUE(IF(ISBLANK($C94),"",_xlfn._xlws.FILTER(Fert.Out!F$2:F$31,F.Level.Name=$C94)))+_xlfn.NUMBERVALUE(IF(ISBLANK($D94),0,_xlfn._xlws.FILTER(Fert.Out!F$2:F$31,F.Level.Name=$D94)))+_xlfn.NUMBERVALUE(IF(ISBLANK($E94),0,_xlfn._xlws.FILTER(Fert.Out!F$2:F$31,F.Level.Name=$E94)))+_xlfn.NUMBERVALUE(IF(ISBLANK($F94),0,_xlfn._xlws.FILTER(Fert.Out!F$2:F$31,F.Level.Name=$F94)))+_xlfn.NUMBERVALUE(IF(ISBLANK($G94),0,_xlfn._xlws.FILTER(Fert.Out!F$2:F$31,F.Level.Name=$G94)))</f>
        <v>0</v>
      </c>
      <c r="O94" s="549" cm="1">
        <f t="array" ref="O94">_xlfn.NUMBERVALUE(IF(ISBLANK($C94),"",_xlfn._xlws.FILTER(Fert.Out!G$2:G$31,F.Level.Name=$C94)))+_xlfn.NUMBERVALUE(IF(ISBLANK($D94),0,_xlfn._xlws.FILTER(Fert.Out!G$2:G$31,F.Level.Name=$D94)))+_xlfn.NUMBERVALUE(IF(ISBLANK($E94),0,_xlfn._xlws.FILTER(Fert.Out!G$2:G$31,F.Level.Name=$E94)))+_xlfn.NUMBERVALUE(IF(ISBLANK($F94),0,_xlfn._xlws.FILTER(Fert.Out!G$2:G$31,F.Level.Name=$F94)))+_xlfn.NUMBERVALUE(IF(ISBLANK($G94),0,_xlfn._xlws.FILTER(Fert.Out!G$2:G$31,F.Level.Name=$G94)))</f>
        <v>0</v>
      </c>
      <c r="P94" s="221" cm="1">
        <f t="array" ref="P94">_xlfn.NUMBERVALUE(IF(ISBLANK($C94),"",_xlfn._xlws.FILTER(Fert.Out!H$2:H$31,F.Level.Name=$C94)))+_xlfn.NUMBERVALUE(IF(ISBLANK($D94),0,_xlfn._xlws.FILTER(Fert.Out!H$2:H$31,F.Level.Name=$D94)))+_xlfn.NUMBERVALUE(IF(ISBLANK($E94),0,_xlfn._xlws.FILTER(Fert.Out!H$2:H$31,F.Level.Name=$E94)))+_xlfn.NUMBERVALUE(IF(ISBLANK($F94),0,_xlfn._xlws.FILTER(Fert.Out!H$2:H$31,F.Level.Name=$F94)))+_xlfn.NUMBERVALUE(IF(ISBLANK($G94),0,_xlfn._xlws.FILTER(Fert.Out!H$2:H$31,F.Level.Name=$G94)))</f>
        <v>0</v>
      </c>
      <c r="Q94" s="221" cm="1">
        <f t="array" ref="Q94">_xlfn.NUMBERVALUE(IF(ISBLANK($C94),"",_xlfn._xlws.FILTER(Fert.Out!I$2:I$31,F.Level.Name=$C94)))+_xlfn.NUMBERVALUE(IF(ISBLANK($D94),0,_xlfn._xlws.FILTER(Fert.Out!I$2:I$31,F.Level.Name=$D94)))+_xlfn.NUMBERVALUE(IF(ISBLANK($E94),0,_xlfn._xlws.FILTER(Fert.Out!I$2:I$31,F.Level.Name=$E94)))+_xlfn.NUMBERVALUE(IF(ISBLANK($F94),0,_xlfn._xlws.FILTER(Fert.Out!I$2:I$31,F.Level.Name=$F94)))+_xlfn.NUMBERVALUE(IF(ISBLANK($G94),0,_xlfn._xlws.FILTER(Fert.Out!I$2:I$31,F.Level.Name=$G94)))</f>
        <v>0</v>
      </c>
      <c r="R94" s="20"/>
      <c r="S94" s="96"/>
      <c r="T94" s="20"/>
      <c r="U94" s="20"/>
      <c r="V94" s="20"/>
      <c r="W94" s="96"/>
      <c r="X94" s="20"/>
      <c r="Y94" s="20"/>
      <c r="Z94" s="96"/>
      <c r="AA94" s="20"/>
      <c r="AB94" s="20"/>
      <c r="AC94" s="20"/>
      <c r="AD94" s="96"/>
      <c r="AE94" s="20"/>
      <c r="AF94" s="20"/>
      <c r="AG94" s="7"/>
      <c r="AH94" s="7"/>
      <c r="AI94" s="7"/>
      <c r="AJ94" s="96"/>
      <c r="AK94" s="96"/>
      <c r="AL94" s="96"/>
      <c r="AM94" s="96"/>
      <c r="AN94" s="96"/>
      <c r="AO94" s="7"/>
      <c r="AP94" s="96"/>
      <c r="AQ94" s="96"/>
    </row>
    <row r="95" spans="1:43" x14ac:dyDescent="0.5">
      <c r="A95" s="8"/>
      <c r="B95" s="129" t="str">
        <f t="shared" si="2"/>
        <v/>
      </c>
      <c r="C95" s="129"/>
      <c r="D95" s="129"/>
      <c r="E95" s="129"/>
      <c r="F95" s="129"/>
      <c r="G95" s="129"/>
      <c r="H95" s="7"/>
      <c r="I95" s="221" t="str" cm="1">
        <f t="array" ref="I95">_xlfn.TEXTJOIN("-",TRUE,IF(ISBLANK($C95),,_xlfn._xlws.FILTER(Fert.Out!T$2:T$31,F.Level.Name=$C95)),IF(ISBLANK($D95),,_xlfn._xlws.FILTER(Fert.Out!T$2:T$31,F.Level.Name=$D95)),IF(ISBLANK($E95),,_xlfn._xlws.FILTER(Fert.Out!T$2:T$31,F.Level.Name=$E95)),IF(ISBLANK($F95),,_xlfn._xlws.FILTER(Fert.Out!T$2:T$31,F.Level.Name=$F95)),IF(ISBLANK($G95),,_xlfn._xlws.FILTER(Fert.Out!T$2:T$31,F.Level.Name=$G95)))</f>
        <v/>
      </c>
      <c r="J95" s="221" cm="1">
        <f t="array" ref="J95">_xlfn.NUMBERVALUE(IF(ISBLANK($C95),"",_xlfn._xlws.FILTER(Fert.Out!B$2:B$31,F.Level.Name=$C95)))+_xlfn.NUMBERVALUE(IF(ISBLANK($D95),0,_xlfn._xlws.FILTER(Fert.Out!B$2:B$31,F.Level.Name=$D95)))+_xlfn.NUMBERVALUE(IF(ISBLANK($E95),0,_xlfn._xlws.FILTER(Fert.Out!B$2:B$31,F.Level.Name=$E95)))+_xlfn.NUMBERVALUE(IF(ISBLANK($F95),0,_xlfn._xlws.FILTER(Fert.Out!B$2:B$31,F.Level.Name=$F95)))+_xlfn.NUMBERVALUE(IF(ISBLANK($G95),0,_xlfn._xlws.FILTER(Fert.Out!B$2:B$31,F.Level.Name=$G95)))</f>
        <v>0</v>
      </c>
      <c r="K95" s="221" cm="1">
        <f t="array" ref="K95">_xlfn.NUMBERVALUE(IF(ISBLANK($C95),"",_xlfn._xlws.FILTER(Fert.Out!C$2:C$31,F.Level.Name=$C95)))+_xlfn.NUMBERVALUE(IF(ISBLANK($D95),0,_xlfn._xlws.FILTER(Fert.Out!C$2:C$31,F.Level.Name=$D95)))+_xlfn.NUMBERVALUE(IF(ISBLANK($E95),0,_xlfn._xlws.FILTER(Fert.Out!C$2:C$31,F.Level.Name=$E95)))+_xlfn.NUMBERVALUE(IF(ISBLANK($F95),0,_xlfn._xlws.FILTER(Fert.Out!C$2:C$31,F.Level.Name=$F95)))+_xlfn.NUMBERVALUE(IF(ISBLANK($G95),0,_xlfn._xlws.FILTER(Fert.Out!C$2:C$31,F.Level.Name=$G95)))</f>
        <v>0</v>
      </c>
      <c r="L95" s="221" cm="1">
        <f t="array" ref="L95">_xlfn.NUMBERVALUE(IF(ISBLANK($C95),"",_xlfn._xlws.FILTER(Fert.Out!D$2:D$31,F.Level.Name=$C95)))+_xlfn.NUMBERVALUE(IF(ISBLANK($D95),0,_xlfn._xlws.FILTER(Fert.Out!D$2:D$31,F.Level.Name=$D95)))+_xlfn.NUMBERVALUE(IF(ISBLANK($E95),0,_xlfn._xlws.FILTER(Fert.Out!D$2:D$31,F.Level.Name=$E95)))+_xlfn.NUMBERVALUE(IF(ISBLANK($F95),0,_xlfn._xlws.FILTER(Fert.Out!D$2:D$31,F.Level.Name=$F95)))+_xlfn.NUMBERVALUE(IF(ISBLANK($G95),0,_xlfn._xlws.FILTER(Fert.Out!D$2:D$31,F.Level.Name=$G95)))</f>
        <v>0</v>
      </c>
      <c r="M95" s="221" cm="1">
        <f t="array" ref="M95">_xlfn.NUMBERVALUE(IF(ISBLANK($C95),"",_xlfn._xlws.FILTER(Fert.Out!E$2:E$31,F.Level.Name=$C95)))+_xlfn.NUMBERVALUE(IF(ISBLANK($D95),0,_xlfn._xlws.FILTER(Fert.Out!E$2:E$31,F.Level.Name=$D95)))+_xlfn.NUMBERVALUE(IF(ISBLANK($E95),0,_xlfn._xlws.FILTER(Fert.Out!E$2:E$31,F.Level.Name=$E95)))+_xlfn.NUMBERVALUE(IF(ISBLANK($F95),0,_xlfn._xlws.FILTER(Fert.Out!E$2:E$31,F.Level.Name=$F95)))+_xlfn.NUMBERVALUE(IF(ISBLANK($G95),0,_xlfn._xlws.FILTER(Fert.Out!E$2:E$31,F.Level.Name=$G95)))</f>
        <v>0</v>
      </c>
      <c r="N95" s="221" cm="1">
        <f t="array" ref="N95">_xlfn.NUMBERVALUE(IF(ISBLANK($C95),"",_xlfn._xlws.FILTER(Fert.Out!F$2:F$31,F.Level.Name=$C95)))+_xlfn.NUMBERVALUE(IF(ISBLANK($D95),0,_xlfn._xlws.FILTER(Fert.Out!F$2:F$31,F.Level.Name=$D95)))+_xlfn.NUMBERVALUE(IF(ISBLANK($E95),0,_xlfn._xlws.FILTER(Fert.Out!F$2:F$31,F.Level.Name=$E95)))+_xlfn.NUMBERVALUE(IF(ISBLANK($F95),0,_xlfn._xlws.FILTER(Fert.Out!F$2:F$31,F.Level.Name=$F95)))+_xlfn.NUMBERVALUE(IF(ISBLANK($G95),0,_xlfn._xlws.FILTER(Fert.Out!F$2:F$31,F.Level.Name=$G95)))</f>
        <v>0</v>
      </c>
      <c r="O95" s="549" cm="1">
        <f t="array" ref="O95">_xlfn.NUMBERVALUE(IF(ISBLANK($C95),"",_xlfn._xlws.FILTER(Fert.Out!G$2:G$31,F.Level.Name=$C95)))+_xlfn.NUMBERVALUE(IF(ISBLANK($D95),0,_xlfn._xlws.FILTER(Fert.Out!G$2:G$31,F.Level.Name=$D95)))+_xlfn.NUMBERVALUE(IF(ISBLANK($E95),0,_xlfn._xlws.FILTER(Fert.Out!G$2:G$31,F.Level.Name=$E95)))+_xlfn.NUMBERVALUE(IF(ISBLANK($F95),0,_xlfn._xlws.FILTER(Fert.Out!G$2:G$31,F.Level.Name=$F95)))+_xlfn.NUMBERVALUE(IF(ISBLANK($G95),0,_xlfn._xlws.FILTER(Fert.Out!G$2:G$31,F.Level.Name=$G95)))</f>
        <v>0</v>
      </c>
      <c r="P95" s="221" cm="1">
        <f t="array" ref="P95">_xlfn.NUMBERVALUE(IF(ISBLANK($C95),"",_xlfn._xlws.FILTER(Fert.Out!H$2:H$31,F.Level.Name=$C95)))+_xlfn.NUMBERVALUE(IF(ISBLANK($D95),0,_xlfn._xlws.FILTER(Fert.Out!H$2:H$31,F.Level.Name=$D95)))+_xlfn.NUMBERVALUE(IF(ISBLANK($E95),0,_xlfn._xlws.FILTER(Fert.Out!H$2:H$31,F.Level.Name=$E95)))+_xlfn.NUMBERVALUE(IF(ISBLANK($F95),0,_xlfn._xlws.FILTER(Fert.Out!H$2:H$31,F.Level.Name=$F95)))+_xlfn.NUMBERVALUE(IF(ISBLANK($G95),0,_xlfn._xlws.FILTER(Fert.Out!H$2:H$31,F.Level.Name=$G95)))</f>
        <v>0</v>
      </c>
      <c r="Q95" s="221" cm="1">
        <f t="array" ref="Q95">_xlfn.NUMBERVALUE(IF(ISBLANK($C95),"",_xlfn._xlws.FILTER(Fert.Out!I$2:I$31,F.Level.Name=$C95)))+_xlfn.NUMBERVALUE(IF(ISBLANK($D95),0,_xlfn._xlws.FILTER(Fert.Out!I$2:I$31,F.Level.Name=$D95)))+_xlfn.NUMBERVALUE(IF(ISBLANK($E95),0,_xlfn._xlws.FILTER(Fert.Out!I$2:I$31,F.Level.Name=$E95)))+_xlfn.NUMBERVALUE(IF(ISBLANK($F95),0,_xlfn._xlws.FILTER(Fert.Out!I$2:I$31,F.Level.Name=$F95)))+_xlfn.NUMBERVALUE(IF(ISBLANK($G95),0,_xlfn._xlws.FILTER(Fert.Out!I$2:I$31,F.Level.Name=$G95)))</f>
        <v>0</v>
      </c>
      <c r="R95" s="20"/>
      <c r="S95" s="96"/>
      <c r="T95" s="20"/>
      <c r="U95" s="20"/>
      <c r="V95" s="20"/>
      <c r="W95" s="96"/>
      <c r="X95" s="20"/>
      <c r="Y95" s="20"/>
      <c r="Z95" s="96"/>
      <c r="AA95" s="20"/>
      <c r="AB95" s="20"/>
      <c r="AC95" s="20"/>
      <c r="AD95" s="96"/>
      <c r="AE95" s="20"/>
      <c r="AF95" s="20"/>
      <c r="AG95" s="7"/>
      <c r="AH95" s="7"/>
      <c r="AI95" s="7"/>
      <c r="AJ95" s="96"/>
      <c r="AK95" s="96"/>
      <c r="AL95" s="96"/>
      <c r="AM95" s="96"/>
      <c r="AN95" s="96"/>
      <c r="AO95" s="7"/>
      <c r="AP95" s="96"/>
      <c r="AQ95" s="96"/>
    </row>
    <row r="96" spans="1:43" x14ac:dyDescent="0.5">
      <c r="A96" s="8"/>
      <c r="B96" s="129" t="str">
        <f t="shared" si="2"/>
        <v/>
      </c>
      <c r="C96" s="129"/>
      <c r="D96" s="129"/>
      <c r="E96" s="129"/>
      <c r="F96" s="129"/>
      <c r="G96" s="129"/>
      <c r="H96" s="7"/>
      <c r="I96" s="221" t="str" cm="1">
        <f t="array" ref="I96">_xlfn.TEXTJOIN("-",TRUE,IF(ISBLANK($C96),,_xlfn._xlws.FILTER(Fert.Out!T$2:T$31,F.Level.Name=$C96)),IF(ISBLANK($D96),,_xlfn._xlws.FILTER(Fert.Out!T$2:T$31,F.Level.Name=$D96)),IF(ISBLANK($E96),,_xlfn._xlws.FILTER(Fert.Out!T$2:T$31,F.Level.Name=$E96)),IF(ISBLANK($F96),,_xlfn._xlws.FILTER(Fert.Out!T$2:T$31,F.Level.Name=$F96)),IF(ISBLANK($G96),,_xlfn._xlws.FILTER(Fert.Out!T$2:T$31,F.Level.Name=$G96)))</f>
        <v/>
      </c>
      <c r="J96" s="221" cm="1">
        <f t="array" ref="J96">_xlfn.NUMBERVALUE(IF(ISBLANK($C96),"",_xlfn._xlws.FILTER(Fert.Out!B$2:B$31,F.Level.Name=$C96)))+_xlfn.NUMBERVALUE(IF(ISBLANK($D96),0,_xlfn._xlws.FILTER(Fert.Out!B$2:B$31,F.Level.Name=$D96)))+_xlfn.NUMBERVALUE(IF(ISBLANK($E96),0,_xlfn._xlws.FILTER(Fert.Out!B$2:B$31,F.Level.Name=$E96)))+_xlfn.NUMBERVALUE(IF(ISBLANK($F96),0,_xlfn._xlws.FILTER(Fert.Out!B$2:B$31,F.Level.Name=$F96)))+_xlfn.NUMBERVALUE(IF(ISBLANK($G96),0,_xlfn._xlws.FILTER(Fert.Out!B$2:B$31,F.Level.Name=$G96)))</f>
        <v>0</v>
      </c>
      <c r="K96" s="221" cm="1">
        <f t="array" ref="K96">_xlfn.NUMBERVALUE(IF(ISBLANK($C96),"",_xlfn._xlws.FILTER(Fert.Out!C$2:C$31,F.Level.Name=$C96)))+_xlfn.NUMBERVALUE(IF(ISBLANK($D96),0,_xlfn._xlws.FILTER(Fert.Out!C$2:C$31,F.Level.Name=$D96)))+_xlfn.NUMBERVALUE(IF(ISBLANK($E96),0,_xlfn._xlws.FILTER(Fert.Out!C$2:C$31,F.Level.Name=$E96)))+_xlfn.NUMBERVALUE(IF(ISBLANK($F96),0,_xlfn._xlws.FILTER(Fert.Out!C$2:C$31,F.Level.Name=$F96)))+_xlfn.NUMBERVALUE(IF(ISBLANK($G96),0,_xlfn._xlws.FILTER(Fert.Out!C$2:C$31,F.Level.Name=$G96)))</f>
        <v>0</v>
      </c>
      <c r="L96" s="221" cm="1">
        <f t="array" ref="L96">_xlfn.NUMBERVALUE(IF(ISBLANK($C96),"",_xlfn._xlws.FILTER(Fert.Out!D$2:D$31,F.Level.Name=$C96)))+_xlfn.NUMBERVALUE(IF(ISBLANK($D96),0,_xlfn._xlws.FILTER(Fert.Out!D$2:D$31,F.Level.Name=$D96)))+_xlfn.NUMBERVALUE(IF(ISBLANK($E96),0,_xlfn._xlws.FILTER(Fert.Out!D$2:D$31,F.Level.Name=$E96)))+_xlfn.NUMBERVALUE(IF(ISBLANK($F96),0,_xlfn._xlws.FILTER(Fert.Out!D$2:D$31,F.Level.Name=$F96)))+_xlfn.NUMBERVALUE(IF(ISBLANK($G96),0,_xlfn._xlws.FILTER(Fert.Out!D$2:D$31,F.Level.Name=$G96)))</f>
        <v>0</v>
      </c>
      <c r="M96" s="221" cm="1">
        <f t="array" ref="M96">_xlfn.NUMBERVALUE(IF(ISBLANK($C96),"",_xlfn._xlws.FILTER(Fert.Out!E$2:E$31,F.Level.Name=$C96)))+_xlfn.NUMBERVALUE(IF(ISBLANK($D96),0,_xlfn._xlws.FILTER(Fert.Out!E$2:E$31,F.Level.Name=$D96)))+_xlfn.NUMBERVALUE(IF(ISBLANK($E96),0,_xlfn._xlws.FILTER(Fert.Out!E$2:E$31,F.Level.Name=$E96)))+_xlfn.NUMBERVALUE(IF(ISBLANK($F96),0,_xlfn._xlws.FILTER(Fert.Out!E$2:E$31,F.Level.Name=$F96)))+_xlfn.NUMBERVALUE(IF(ISBLANK($G96),0,_xlfn._xlws.FILTER(Fert.Out!E$2:E$31,F.Level.Name=$G96)))</f>
        <v>0</v>
      </c>
      <c r="N96" s="221" cm="1">
        <f t="array" ref="N96">_xlfn.NUMBERVALUE(IF(ISBLANK($C96),"",_xlfn._xlws.FILTER(Fert.Out!F$2:F$31,F.Level.Name=$C96)))+_xlfn.NUMBERVALUE(IF(ISBLANK($D96),0,_xlfn._xlws.FILTER(Fert.Out!F$2:F$31,F.Level.Name=$D96)))+_xlfn.NUMBERVALUE(IF(ISBLANK($E96),0,_xlfn._xlws.FILTER(Fert.Out!F$2:F$31,F.Level.Name=$E96)))+_xlfn.NUMBERVALUE(IF(ISBLANK($F96),0,_xlfn._xlws.FILTER(Fert.Out!F$2:F$31,F.Level.Name=$F96)))+_xlfn.NUMBERVALUE(IF(ISBLANK($G96),0,_xlfn._xlws.FILTER(Fert.Out!F$2:F$31,F.Level.Name=$G96)))</f>
        <v>0</v>
      </c>
      <c r="O96" s="549" cm="1">
        <f t="array" ref="O96">_xlfn.NUMBERVALUE(IF(ISBLANK($C96),"",_xlfn._xlws.FILTER(Fert.Out!G$2:G$31,F.Level.Name=$C96)))+_xlfn.NUMBERVALUE(IF(ISBLANK($D96),0,_xlfn._xlws.FILTER(Fert.Out!G$2:G$31,F.Level.Name=$D96)))+_xlfn.NUMBERVALUE(IF(ISBLANK($E96),0,_xlfn._xlws.FILTER(Fert.Out!G$2:G$31,F.Level.Name=$E96)))+_xlfn.NUMBERVALUE(IF(ISBLANK($F96),0,_xlfn._xlws.FILTER(Fert.Out!G$2:G$31,F.Level.Name=$F96)))+_xlfn.NUMBERVALUE(IF(ISBLANK($G96),0,_xlfn._xlws.FILTER(Fert.Out!G$2:G$31,F.Level.Name=$G96)))</f>
        <v>0</v>
      </c>
      <c r="P96" s="221" cm="1">
        <f t="array" ref="P96">_xlfn.NUMBERVALUE(IF(ISBLANK($C96),"",_xlfn._xlws.FILTER(Fert.Out!H$2:H$31,F.Level.Name=$C96)))+_xlfn.NUMBERVALUE(IF(ISBLANK($D96),0,_xlfn._xlws.FILTER(Fert.Out!H$2:H$31,F.Level.Name=$D96)))+_xlfn.NUMBERVALUE(IF(ISBLANK($E96),0,_xlfn._xlws.FILTER(Fert.Out!H$2:H$31,F.Level.Name=$E96)))+_xlfn.NUMBERVALUE(IF(ISBLANK($F96),0,_xlfn._xlws.FILTER(Fert.Out!H$2:H$31,F.Level.Name=$F96)))+_xlfn.NUMBERVALUE(IF(ISBLANK($G96),0,_xlfn._xlws.FILTER(Fert.Out!H$2:H$31,F.Level.Name=$G96)))</f>
        <v>0</v>
      </c>
      <c r="Q96" s="221" cm="1">
        <f t="array" ref="Q96">_xlfn.NUMBERVALUE(IF(ISBLANK($C96),"",_xlfn._xlws.FILTER(Fert.Out!I$2:I$31,F.Level.Name=$C96)))+_xlfn.NUMBERVALUE(IF(ISBLANK($D96),0,_xlfn._xlws.FILTER(Fert.Out!I$2:I$31,F.Level.Name=$D96)))+_xlfn.NUMBERVALUE(IF(ISBLANK($E96),0,_xlfn._xlws.FILTER(Fert.Out!I$2:I$31,F.Level.Name=$E96)))+_xlfn.NUMBERVALUE(IF(ISBLANK($F96),0,_xlfn._xlws.FILTER(Fert.Out!I$2:I$31,F.Level.Name=$F96)))+_xlfn.NUMBERVALUE(IF(ISBLANK($G96),0,_xlfn._xlws.FILTER(Fert.Out!I$2:I$31,F.Level.Name=$G96)))</f>
        <v>0</v>
      </c>
      <c r="R96" s="20"/>
      <c r="S96" s="96"/>
      <c r="T96" s="20"/>
      <c r="U96" s="20"/>
      <c r="V96" s="20"/>
      <c r="W96" s="96"/>
      <c r="X96" s="20"/>
      <c r="Y96" s="20"/>
      <c r="Z96" s="96"/>
      <c r="AA96" s="20"/>
      <c r="AB96" s="20"/>
      <c r="AC96" s="20"/>
      <c r="AD96" s="96"/>
      <c r="AE96" s="20"/>
      <c r="AF96" s="20"/>
      <c r="AG96" s="7"/>
      <c r="AH96" s="7"/>
      <c r="AI96" s="7"/>
      <c r="AJ96" s="96"/>
      <c r="AK96" s="96"/>
      <c r="AL96" s="96"/>
      <c r="AM96" s="96"/>
      <c r="AN96" s="96"/>
      <c r="AO96" s="7"/>
      <c r="AP96" s="96"/>
      <c r="AQ96" s="96"/>
    </row>
    <row r="97" spans="1:43" x14ac:dyDescent="0.5">
      <c r="A97" s="8"/>
      <c r="B97" s="129" t="str">
        <f t="shared" si="2"/>
        <v/>
      </c>
      <c r="C97" s="129"/>
      <c r="D97" s="129"/>
      <c r="E97" s="129"/>
      <c r="F97" s="129"/>
      <c r="G97" s="129"/>
      <c r="H97" s="7"/>
      <c r="I97" s="221" t="str" cm="1">
        <f t="array" ref="I97">_xlfn.TEXTJOIN("-",TRUE,IF(ISBLANK($C97),,_xlfn._xlws.FILTER(Fert.Out!T$2:T$31,F.Level.Name=$C97)),IF(ISBLANK($D97),,_xlfn._xlws.FILTER(Fert.Out!T$2:T$31,F.Level.Name=$D97)),IF(ISBLANK($E97),,_xlfn._xlws.FILTER(Fert.Out!T$2:T$31,F.Level.Name=$E97)),IF(ISBLANK($F97),,_xlfn._xlws.FILTER(Fert.Out!T$2:T$31,F.Level.Name=$F97)),IF(ISBLANK($G97),,_xlfn._xlws.FILTER(Fert.Out!T$2:T$31,F.Level.Name=$G97)))</f>
        <v/>
      </c>
      <c r="J97" s="221" cm="1">
        <f t="array" ref="J97">_xlfn.NUMBERVALUE(IF(ISBLANK($C97),"",_xlfn._xlws.FILTER(Fert.Out!B$2:B$31,F.Level.Name=$C97)))+_xlfn.NUMBERVALUE(IF(ISBLANK($D97),0,_xlfn._xlws.FILTER(Fert.Out!B$2:B$31,F.Level.Name=$D97)))+_xlfn.NUMBERVALUE(IF(ISBLANK($E97),0,_xlfn._xlws.FILTER(Fert.Out!B$2:B$31,F.Level.Name=$E97)))+_xlfn.NUMBERVALUE(IF(ISBLANK($F97),0,_xlfn._xlws.FILTER(Fert.Out!B$2:B$31,F.Level.Name=$F97)))+_xlfn.NUMBERVALUE(IF(ISBLANK($G97),0,_xlfn._xlws.FILTER(Fert.Out!B$2:B$31,F.Level.Name=$G97)))</f>
        <v>0</v>
      </c>
      <c r="K97" s="221" cm="1">
        <f t="array" ref="K97">_xlfn.NUMBERVALUE(IF(ISBLANK($C97),"",_xlfn._xlws.FILTER(Fert.Out!C$2:C$31,F.Level.Name=$C97)))+_xlfn.NUMBERVALUE(IF(ISBLANK($D97),0,_xlfn._xlws.FILTER(Fert.Out!C$2:C$31,F.Level.Name=$D97)))+_xlfn.NUMBERVALUE(IF(ISBLANK($E97),0,_xlfn._xlws.FILTER(Fert.Out!C$2:C$31,F.Level.Name=$E97)))+_xlfn.NUMBERVALUE(IF(ISBLANK($F97),0,_xlfn._xlws.FILTER(Fert.Out!C$2:C$31,F.Level.Name=$F97)))+_xlfn.NUMBERVALUE(IF(ISBLANK($G97),0,_xlfn._xlws.FILTER(Fert.Out!C$2:C$31,F.Level.Name=$G97)))</f>
        <v>0</v>
      </c>
      <c r="L97" s="221" cm="1">
        <f t="array" ref="L97">_xlfn.NUMBERVALUE(IF(ISBLANK($C97),"",_xlfn._xlws.FILTER(Fert.Out!D$2:D$31,F.Level.Name=$C97)))+_xlfn.NUMBERVALUE(IF(ISBLANK($D97),0,_xlfn._xlws.FILTER(Fert.Out!D$2:D$31,F.Level.Name=$D97)))+_xlfn.NUMBERVALUE(IF(ISBLANK($E97),0,_xlfn._xlws.FILTER(Fert.Out!D$2:D$31,F.Level.Name=$E97)))+_xlfn.NUMBERVALUE(IF(ISBLANK($F97),0,_xlfn._xlws.FILTER(Fert.Out!D$2:D$31,F.Level.Name=$F97)))+_xlfn.NUMBERVALUE(IF(ISBLANK($G97),0,_xlfn._xlws.FILTER(Fert.Out!D$2:D$31,F.Level.Name=$G97)))</f>
        <v>0</v>
      </c>
      <c r="M97" s="221" cm="1">
        <f t="array" ref="M97">_xlfn.NUMBERVALUE(IF(ISBLANK($C97),"",_xlfn._xlws.FILTER(Fert.Out!E$2:E$31,F.Level.Name=$C97)))+_xlfn.NUMBERVALUE(IF(ISBLANK($D97),0,_xlfn._xlws.FILTER(Fert.Out!E$2:E$31,F.Level.Name=$D97)))+_xlfn.NUMBERVALUE(IF(ISBLANK($E97),0,_xlfn._xlws.FILTER(Fert.Out!E$2:E$31,F.Level.Name=$E97)))+_xlfn.NUMBERVALUE(IF(ISBLANK($F97),0,_xlfn._xlws.FILTER(Fert.Out!E$2:E$31,F.Level.Name=$F97)))+_xlfn.NUMBERVALUE(IF(ISBLANK($G97),0,_xlfn._xlws.FILTER(Fert.Out!E$2:E$31,F.Level.Name=$G97)))</f>
        <v>0</v>
      </c>
      <c r="N97" s="221" cm="1">
        <f t="array" ref="N97">_xlfn.NUMBERVALUE(IF(ISBLANK($C97),"",_xlfn._xlws.FILTER(Fert.Out!F$2:F$31,F.Level.Name=$C97)))+_xlfn.NUMBERVALUE(IF(ISBLANK($D97),0,_xlfn._xlws.FILTER(Fert.Out!F$2:F$31,F.Level.Name=$D97)))+_xlfn.NUMBERVALUE(IF(ISBLANK($E97),0,_xlfn._xlws.FILTER(Fert.Out!F$2:F$31,F.Level.Name=$E97)))+_xlfn.NUMBERVALUE(IF(ISBLANK($F97),0,_xlfn._xlws.FILTER(Fert.Out!F$2:F$31,F.Level.Name=$F97)))+_xlfn.NUMBERVALUE(IF(ISBLANK($G97),0,_xlfn._xlws.FILTER(Fert.Out!F$2:F$31,F.Level.Name=$G97)))</f>
        <v>0</v>
      </c>
      <c r="O97" s="549" cm="1">
        <f t="array" ref="O97">_xlfn.NUMBERVALUE(IF(ISBLANK($C97),"",_xlfn._xlws.FILTER(Fert.Out!G$2:G$31,F.Level.Name=$C97)))+_xlfn.NUMBERVALUE(IF(ISBLANK($D97),0,_xlfn._xlws.FILTER(Fert.Out!G$2:G$31,F.Level.Name=$D97)))+_xlfn.NUMBERVALUE(IF(ISBLANK($E97),0,_xlfn._xlws.FILTER(Fert.Out!G$2:G$31,F.Level.Name=$E97)))+_xlfn.NUMBERVALUE(IF(ISBLANK($F97),0,_xlfn._xlws.FILTER(Fert.Out!G$2:G$31,F.Level.Name=$F97)))+_xlfn.NUMBERVALUE(IF(ISBLANK($G97),0,_xlfn._xlws.FILTER(Fert.Out!G$2:G$31,F.Level.Name=$G97)))</f>
        <v>0</v>
      </c>
      <c r="P97" s="221" cm="1">
        <f t="array" ref="P97">_xlfn.NUMBERVALUE(IF(ISBLANK($C97),"",_xlfn._xlws.FILTER(Fert.Out!H$2:H$31,F.Level.Name=$C97)))+_xlfn.NUMBERVALUE(IF(ISBLANK($D97),0,_xlfn._xlws.FILTER(Fert.Out!H$2:H$31,F.Level.Name=$D97)))+_xlfn.NUMBERVALUE(IF(ISBLANK($E97),0,_xlfn._xlws.FILTER(Fert.Out!H$2:H$31,F.Level.Name=$E97)))+_xlfn.NUMBERVALUE(IF(ISBLANK($F97),0,_xlfn._xlws.FILTER(Fert.Out!H$2:H$31,F.Level.Name=$F97)))+_xlfn.NUMBERVALUE(IF(ISBLANK($G97),0,_xlfn._xlws.FILTER(Fert.Out!H$2:H$31,F.Level.Name=$G97)))</f>
        <v>0</v>
      </c>
      <c r="Q97" s="221" cm="1">
        <f t="array" ref="Q97">_xlfn.NUMBERVALUE(IF(ISBLANK($C97),"",_xlfn._xlws.FILTER(Fert.Out!I$2:I$31,F.Level.Name=$C97)))+_xlfn.NUMBERVALUE(IF(ISBLANK($D97),0,_xlfn._xlws.FILTER(Fert.Out!I$2:I$31,F.Level.Name=$D97)))+_xlfn.NUMBERVALUE(IF(ISBLANK($E97),0,_xlfn._xlws.FILTER(Fert.Out!I$2:I$31,F.Level.Name=$E97)))+_xlfn.NUMBERVALUE(IF(ISBLANK($F97),0,_xlfn._xlws.FILTER(Fert.Out!I$2:I$31,F.Level.Name=$F97)))+_xlfn.NUMBERVALUE(IF(ISBLANK($G97),0,_xlfn._xlws.FILTER(Fert.Out!I$2:I$31,F.Level.Name=$G97)))</f>
        <v>0</v>
      </c>
      <c r="R97" s="20"/>
      <c r="S97" s="96"/>
      <c r="T97" s="20"/>
      <c r="U97" s="20"/>
      <c r="V97" s="20"/>
      <c r="W97" s="96"/>
      <c r="X97" s="20"/>
      <c r="Y97" s="20"/>
      <c r="Z97" s="96"/>
      <c r="AA97" s="20"/>
      <c r="AB97" s="20"/>
      <c r="AC97" s="20"/>
      <c r="AD97" s="96"/>
      <c r="AE97" s="20"/>
      <c r="AF97" s="20"/>
      <c r="AG97" s="7"/>
      <c r="AH97" s="7"/>
      <c r="AI97" s="7"/>
      <c r="AJ97" s="96"/>
      <c r="AK97" s="96"/>
      <c r="AL97" s="96"/>
      <c r="AM97" s="96"/>
      <c r="AN97" s="96"/>
      <c r="AO97" s="7"/>
      <c r="AP97" s="96"/>
      <c r="AQ97" s="96"/>
    </row>
    <row r="98" spans="1:43" x14ac:dyDescent="0.5">
      <c r="A98" s="8"/>
      <c r="B98" s="129" t="str">
        <f t="shared" si="2"/>
        <v/>
      </c>
      <c r="C98" s="129"/>
      <c r="D98" s="129"/>
      <c r="E98" s="129"/>
      <c r="F98" s="129"/>
      <c r="G98" s="129"/>
      <c r="H98" s="7"/>
      <c r="I98" s="221" t="str" cm="1">
        <f t="array" ref="I98">_xlfn.TEXTJOIN("-",TRUE,IF(ISBLANK($C98),,_xlfn._xlws.FILTER(Fert.Out!T$2:T$31,F.Level.Name=$C98)),IF(ISBLANK($D98),,_xlfn._xlws.FILTER(Fert.Out!T$2:T$31,F.Level.Name=$D98)),IF(ISBLANK($E98),,_xlfn._xlws.FILTER(Fert.Out!T$2:T$31,F.Level.Name=$E98)),IF(ISBLANK($F98),,_xlfn._xlws.FILTER(Fert.Out!T$2:T$31,F.Level.Name=$F98)),IF(ISBLANK($G98),,_xlfn._xlws.FILTER(Fert.Out!T$2:T$31,F.Level.Name=$G98)))</f>
        <v/>
      </c>
      <c r="J98" s="221" cm="1">
        <f t="array" ref="J98">_xlfn.NUMBERVALUE(IF(ISBLANK($C98),"",_xlfn._xlws.FILTER(Fert.Out!B$2:B$31,F.Level.Name=$C98)))+_xlfn.NUMBERVALUE(IF(ISBLANK($D98),0,_xlfn._xlws.FILTER(Fert.Out!B$2:B$31,F.Level.Name=$D98)))+_xlfn.NUMBERVALUE(IF(ISBLANK($E98),0,_xlfn._xlws.FILTER(Fert.Out!B$2:B$31,F.Level.Name=$E98)))+_xlfn.NUMBERVALUE(IF(ISBLANK($F98),0,_xlfn._xlws.FILTER(Fert.Out!B$2:B$31,F.Level.Name=$F98)))+_xlfn.NUMBERVALUE(IF(ISBLANK($G98),0,_xlfn._xlws.FILTER(Fert.Out!B$2:B$31,F.Level.Name=$G98)))</f>
        <v>0</v>
      </c>
      <c r="K98" s="221" cm="1">
        <f t="array" ref="K98">_xlfn.NUMBERVALUE(IF(ISBLANK($C98),"",_xlfn._xlws.FILTER(Fert.Out!C$2:C$31,F.Level.Name=$C98)))+_xlfn.NUMBERVALUE(IF(ISBLANK($D98),0,_xlfn._xlws.FILTER(Fert.Out!C$2:C$31,F.Level.Name=$D98)))+_xlfn.NUMBERVALUE(IF(ISBLANK($E98),0,_xlfn._xlws.FILTER(Fert.Out!C$2:C$31,F.Level.Name=$E98)))+_xlfn.NUMBERVALUE(IF(ISBLANK($F98),0,_xlfn._xlws.FILTER(Fert.Out!C$2:C$31,F.Level.Name=$F98)))+_xlfn.NUMBERVALUE(IF(ISBLANK($G98),0,_xlfn._xlws.FILTER(Fert.Out!C$2:C$31,F.Level.Name=$G98)))</f>
        <v>0</v>
      </c>
      <c r="L98" s="221" cm="1">
        <f t="array" ref="L98">_xlfn.NUMBERVALUE(IF(ISBLANK($C98),"",_xlfn._xlws.FILTER(Fert.Out!D$2:D$31,F.Level.Name=$C98)))+_xlfn.NUMBERVALUE(IF(ISBLANK($D98),0,_xlfn._xlws.FILTER(Fert.Out!D$2:D$31,F.Level.Name=$D98)))+_xlfn.NUMBERVALUE(IF(ISBLANK($E98),0,_xlfn._xlws.FILTER(Fert.Out!D$2:D$31,F.Level.Name=$E98)))+_xlfn.NUMBERVALUE(IF(ISBLANK($F98),0,_xlfn._xlws.FILTER(Fert.Out!D$2:D$31,F.Level.Name=$F98)))+_xlfn.NUMBERVALUE(IF(ISBLANK($G98),0,_xlfn._xlws.FILTER(Fert.Out!D$2:D$31,F.Level.Name=$G98)))</f>
        <v>0</v>
      </c>
      <c r="M98" s="221" cm="1">
        <f t="array" ref="M98">_xlfn.NUMBERVALUE(IF(ISBLANK($C98),"",_xlfn._xlws.FILTER(Fert.Out!E$2:E$31,F.Level.Name=$C98)))+_xlfn.NUMBERVALUE(IF(ISBLANK($D98),0,_xlfn._xlws.FILTER(Fert.Out!E$2:E$31,F.Level.Name=$D98)))+_xlfn.NUMBERVALUE(IF(ISBLANK($E98),0,_xlfn._xlws.FILTER(Fert.Out!E$2:E$31,F.Level.Name=$E98)))+_xlfn.NUMBERVALUE(IF(ISBLANK($F98),0,_xlfn._xlws.FILTER(Fert.Out!E$2:E$31,F.Level.Name=$F98)))+_xlfn.NUMBERVALUE(IF(ISBLANK($G98),0,_xlfn._xlws.FILTER(Fert.Out!E$2:E$31,F.Level.Name=$G98)))</f>
        <v>0</v>
      </c>
      <c r="N98" s="221" cm="1">
        <f t="array" ref="N98">_xlfn.NUMBERVALUE(IF(ISBLANK($C98),"",_xlfn._xlws.FILTER(Fert.Out!F$2:F$31,F.Level.Name=$C98)))+_xlfn.NUMBERVALUE(IF(ISBLANK($D98),0,_xlfn._xlws.FILTER(Fert.Out!F$2:F$31,F.Level.Name=$D98)))+_xlfn.NUMBERVALUE(IF(ISBLANK($E98),0,_xlfn._xlws.FILTER(Fert.Out!F$2:F$31,F.Level.Name=$E98)))+_xlfn.NUMBERVALUE(IF(ISBLANK($F98),0,_xlfn._xlws.FILTER(Fert.Out!F$2:F$31,F.Level.Name=$F98)))+_xlfn.NUMBERVALUE(IF(ISBLANK($G98),0,_xlfn._xlws.FILTER(Fert.Out!F$2:F$31,F.Level.Name=$G98)))</f>
        <v>0</v>
      </c>
      <c r="O98" s="549" cm="1">
        <f t="array" ref="O98">_xlfn.NUMBERVALUE(IF(ISBLANK($C98),"",_xlfn._xlws.FILTER(Fert.Out!G$2:G$31,F.Level.Name=$C98)))+_xlfn.NUMBERVALUE(IF(ISBLANK($D98),0,_xlfn._xlws.FILTER(Fert.Out!G$2:G$31,F.Level.Name=$D98)))+_xlfn.NUMBERVALUE(IF(ISBLANK($E98),0,_xlfn._xlws.FILTER(Fert.Out!G$2:G$31,F.Level.Name=$E98)))+_xlfn.NUMBERVALUE(IF(ISBLANK($F98),0,_xlfn._xlws.FILTER(Fert.Out!G$2:G$31,F.Level.Name=$F98)))+_xlfn.NUMBERVALUE(IF(ISBLANK($G98),0,_xlfn._xlws.FILTER(Fert.Out!G$2:G$31,F.Level.Name=$G98)))</f>
        <v>0</v>
      </c>
      <c r="P98" s="221" cm="1">
        <f t="array" ref="P98">_xlfn.NUMBERVALUE(IF(ISBLANK($C98),"",_xlfn._xlws.FILTER(Fert.Out!H$2:H$31,F.Level.Name=$C98)))+_xlfn.NUMBERVALUE(IF(ISBLANK($D98),0,_xlfn._xlws.FILTER(Fert.Out!H$2:H$31,F.Level.Name=$D98)))+_xlfn.NUMBERVALUE(IF(ISBLANK($E98),0,_xlfn._xlws.FILTER(Fert.Out!H$2:H$31,F.Level.Name=$E98)))+_xlfn.NUMBERVALUE(IF(ISBLANK($F98),0,_xlfn._xlws.FILTER(Fert.Out!H$2:H$31,F.Level.Name=$F98)))+_xlfn.NUMBERVALUE(IF(ISBLANK($G98),0,_xlfn._xlws.FILTER(Fert.Out!H$2:H$31,F.Level.Name=$G98)))</f>
        <v>0</v>
      </c>
      <c r="Q98" s="221" cm="1">
        <f t="array" ref="Q98">_xlfn.NUMBERVALUE(IF(ISBLANK($C98),"",_xlfn._xlws.FILTER(Fert.Out!I$2:I$31,F.Level.Name=$C98)))+_xlfn.NUMBERVALUE(IF(ISBLANK($D98),0,_xlfn._xlws.FILTER(Fert.Out!I$2:I$31,F.Level.Name=$D98)))+_xlfn.NUMBERVALUE(IF(ISBLANK($E98),0,_xlfn._xlws.FILTER(Fert.Out!I$2:I$31,F.Level.Name=$E98)))+_xlfn.NUMBERVALUE(IF(ISBLANK($F98),0,_xlfn._xlws.FILTER(Fert.Out!I$2:I$31,F.Level.Name=$F98)))+_xlfn.NUMBERVALUE(IF(ISBLANK($G98),0,_xlfn._xlws.FILTER(Fert.Out!I$2:I$31,F.Level.Name=$G98)))</f>
        <v>0</v>
      </c>
      <c r="R98" s="20"/>
      <c r="S98" s="96"/>
      <c r="T98" s="20"/>
      <c r="U98" s="20"/>
      <c r="V98" s="20"/>
      <c r="W98" s="96"/>
      <c r="X98" s="20"/>
      <c r="Y98" s="20"/>
      <c r="Z98" s="96"/>
      <c r="AA98" s="20"/>
      <c r="AB98" s="20"/>
      <c r="AC98" s="20"/>
      <c r="AD98" s="96"/>
      <c r="AE98" s="20"/>
      <c r="AF98" s="20"/>
      <c r="AG98" s="7"/>
      <c r="AH98" s="7"/>
      <c r="AI98" s="7"/>
      <c r="AJ98" s="96"/>
      <c r="AK98" s="96"/>
      <c r="AL98" s="96"/>
      <c r="AM98" s="96"/>
      <c r="AN98" s="96"/>
      <c r="AO98" s="7"/>
      <c r="AP98" s="96"/>
      <c r="AQ98" s="96"/>
    </row>
    <row r="99" spans="1:43" x14ac:dyDescent="0.5">
      <c r="A99" s="8"/>
      <c r="B99" s="129" t="str">
        <f t="shared" si="2"/>
        <v/>
      </c>
      <c r="C99" s="129"/>
      <c r="D99" s="129"/>
      <c r="E99" s="129"/>
      <c r="F99" s="129"/>
      <c r="G99" s="129"/>
      <c r="H99" s="7"/>
      <c r="I99" s="221" t="str" cm="1">
        <f t="array" ref="I99">_xlfn.TEXTJOIN("-",TRUE,IF(ISBLANK($C99),,_xlfn._xlws.FILTER(Fert.Out!T$2:T$31,F.Level.Name=$C99)),IF(ISBLANK($D99),,_xlfn._xlws.FILTER(Fert.Out!T$2:T$31,F.Level.Name=$D99)),IF(ISBLANK($E99),,_xlfn._xlws.FILTER(Fert.Out!T$2:T$31,F.Level.Name=$E99)),IF(ISBLANK($F99),,_xlfn._xlws.FILTER(Fert.Out!T$2:T$31,F.Level.Name=$F99)),IF(ISBLANK($G99),,_xlfn._xlws.FILTER(Fert.Out!T$2:T$31,F.Level.Name=$G99)))</f>
        <v/>
      </c>
      <c r="J99" s="221" cm="1">
        <f t="array" ref="J99">_xlfn.NUMBERVALUE(IF(ISBLANK($C99),"",_xlfn._xlws.FILTER(Fert.Out!B$2:B$31,F.Level.Name=$C99)))+_xlfn.NUMBERVALUE(IF(ISBLANK($D99),0,_xlfn._xlws.FILTER(Fert.Out!B$2:B$31,F.Level.Name=$D99)))+_xlfn.NUMBERVALUE(IF(ISBLANK($E99),0,_xlfn._xlws.FILTER(Fert.Out!B$2:B$31,F.Level.Name=$E99)))+_xlfn.NUMBERVALUE(IF(ISBLANK($F99),0,_xlfn._xlws.FILTER(Fert.Out!B$2:B$31,F.Level.Name=$F99)))+_xlfn.NUMBERVALUE(IF(ISBLANK($G99),0,_xlfn._xlws.FILTER(Fert.Out!B$2:B$31,F.Level.Name=$G99)))</f>
        <v>0</v>
      </c>
      <c r="K99" s="221" cm="1">
        <f t="array" ref="K99">_xlfn.NUMBERVALUE(IF(ISBLANK($C99),"",_xlfn._xlws.FILTER(Fert.Out!C$2:C$31,F.Level.Name=$C99)))+_xlfn.NUMBERVALUE(IF(ISBLANK($D99),0,_xlfn._xlws.FILTER(Fert.Out!C$2:C$31,F.Level.Name=$D99)))+_xlfn.NUMBERVALUE(IF(ISBLANK($E99),0,_xlfn._xlws.FILTER(Fert.Out!C$2:C$31,F.Level.Name=$E99)))+_xlfn.NUMBERVALUE(IF(ISBLANK($F99),0,_xlfn._xlws.FILTER(Fert.Out!C$2:C$31,F.Level.Name=$F99)))+_xlfn.NUMBERVALUE(IF(ISBLANK($G99),0,_xlfn._xlws.FILTER(Fert.Out!C$2:C$31,F.Level.Name=$G99)))</f>
        <v>0</v>
      </c>
      <c r="L99" s="221" cm="1">
        <f t="array" ref="L99">_xlfn.NUMBERVALUE(IF(ISBLANK($C99),"",_xlfn._xlws.FILTER(Fert.Out!D$2:D$31,F.Level.Name=$C99)))+_xlfn.NUMBERVALUE(IF(ISBLANK($D99),0,_xlfn._xlws.FILTER(Fert.Out!D$2:D$31,F.Level.Name=$D99)))+_xlfn.NUMBERVALUE(IF(ISBLANK($E99),0,_xlfn._xlws.FILTER(Fert.Out!D$2:D$31,F.Level.Name=$E99)))+_xlfn.NUMBERVALUE(IF(ISBLANK($F99),0,_xlfn._xlws.FILTER(Fert.Out!D$2:D$31,F.Level.Name=$F99)))+_xlfn.NUMBERVALUE(IF(ISBLANK($G99),0,_xlfn._xlws.FILTER(Fert.Out!D$2:D$31,F.Level.Name=$G99)))</f>
        <v>0</v>
      </c>
      <c r="M99" s="221" cm="1">
        <f t="array" ref="M99">_xlfn.NUMBERVALUE(IF(ISBLANK($C99),"",_xlfn._xlws.FILTER(Fert.Out!E$2:E$31,F.Level.Name=$C99)))+_xlfn.NUMBERVALUE(IF(ISBLANK($D99),0,_xlfn._xlws.FILTER(Fert.Out!E$2:E$31,F.Level.Name=$D99)))+_xlfn.NUMBERVALUE(IF(ISBLANK($E99),0,_xlfn._xlws.FILTER(Fert.Out!E$2:E$31,F.Level.Name=$E99)))+_xlfn.NUMBERVALUE(IF(ISBLANK($F99),0,_xlfn._xlws.FILTER(Fert.Out!E$2:E$31,F.Level.Name=$F99)))+_xlfn.NUMBERVALUE(IF(ISBLANK($G99),0,_xlfn._xlws.FILTER(Fert.Out!E$2:E$31,F.Level.Name=$G99)))</f>
        <v>0</v>
      </c>
      <c r="N99" s="221" cm="1">
        <f t="array" ref="N99">_xlfn.NUMBERVALUE(IF(ISBLANK($C99),"",_xlfn._xlws.FILTER(Fert.Out!F$2:F$31,F.Level.Name=$C99)))+_xlfn.NUMBERVALUE(IF(ISBLANK($D99),0,_xlfn._xlws.FILTER(Fert.Out!F$2:F$31,F.Level.Name=$D99)))+_xlfn.NUMBERVALUE(IF(ISBLANK($E99),0,_xlfn._xlws.FILTER(Fert.Out!F$2:F$31,F.Level.Name=$E99)))+_xlfn.NUMBERVALUE(IF(ISBLANK($F99),0,_xlfn._xlws.FILTER(Fert.Out!F$2:F$31,F.Level.Name=$F99)))+_xlfn.NUMBERVALUE(IF(ISBLANK($G99),0,_xlfn._xlws.FILTER(Fert.Out!F$2:F$31,F.Level.Name=$G99)))</f>
        <v>0</v>
      </c>
      <c r="O99" s="549" cm="1">
        <f t="array" ref="O99">_xlfn.NUMBERVALUE(IF(ISBLANK($C99),"",_xlfn._xlws.FILTER(Fert.Out!G$2:G$31,F.Level.Name=$C99)))+_xlfn.NUMBERVALUE(IF(ISBLANK($D99),0,_xlfn._xlws.FILTER(Fert.Out!G$2:G$31,F.Level.Name=$D99)))+_xlfn.NUMBERVALUE(IF(ISBLANK($E99),0,_xlfn._xlws.FILTER(Fert.Out!G$2:G$31,F.Level.Name=$E99)))+_xlfn.NUMBERVALUE(IF(ISBLANK($F99),0,_xlfn._xlws.FILTER(Fert.Out!G$2:G$31,F.Level.Name=$F99)))+_xlfn.NUMBERVALUE(IF(ISBLANK($G99),0,_xlfn._xlws.FILTER(Fert.Out!G$2:G$31,F.Level.Name=$G99)))</f>
        <v>0</v>
      </c>
      <c r="P99" s="221" cm="1">
        <f t="array" ref="P99">_xlfn.NUMBERVALUE(IF(ISBLANK($C99),"",_xlfn._xlws.FILTER(Fert.Out!H$2:H$31,F.Level.Name=$C99)))+_xlfn.NUMBERVALUE(IF(ISBLANK($D99),0,_xlfn._xlws.FILTER(Fert.Out!H$2:H$31,F.Level.Name=$D99)))+_xlfn.NUMBERVALUE(IF(ISBLANK($E99),0,_xlfn._xlws.FILTER(Fert.Out!H$2:H$31,F.Level.Name=$E99)))+_xlfn.NUMBERVALUE(IF(ISBLANK($F99),0,_xlfn._xlws.FILTER(Fert.Out!H$2:H$31,F.Level.Name=$F99)))+_xlfn.NUMBERVALUE(IF(ISBLANK($G99),0,_xlfn._xlws.FILTER(Fert.Out!H$2:H$31,F.Level.Name=$G99)))</f>
        <v>0</v>
      </c>
      <c r="Q99" s="221" cm="1">
        <f t="array" ref="Q99">_xlfn.NUMBERVALUE(IF(ISBLANK($C99),"",_xlfn._xlws.FILTER(Fert.Out!I$2:I$31,F.Level.Name=$C99)))+_xlfn.NUMBERVALUE(IF(ISBLANK($D99),0,_xlfn._xlws.FILTER(Fert.Out!I$2:I$31,F.Level.Name=$D99)))+_xlfn.NUMBERVALUE(IF(ISBLANK($E99),0,_xlfn._xlws.FILTER(Fert.Out!I$2:I$31,F.Level.Name=$E99)))+_xlfn.NUMBERVALUE(IF(ISBLANK($F99),0,_xlfn._xlws.FILTER(Fert.Out!I$2:I$31,F.Level.Name=$F99)))+_xlfn.NUMBERVALUE(IF(ISBLANK($G99),0,_xlfn._xlws.FILTER(Fert.Out!I$2:I$31,F.Level.Name=$G99)))</f>
        <v>0</v>
      </c>
      <c r="R99" s="20"/>
      <c r="S99" s="96"/>
      <c r="T99" s="20"/>
      <c r="U99" s="20"/>
      <c r="V99" s="20"/>
      <c r="W99" s="96"/>
      <c r="X99" s="20"/>
      <c r="Y99" s="20"/>
      <c r="Z99" s="96"/>
      <c r="AA99" s="20"/>
      <c r="AB99" s="20"/>
      <c r="AC99" s="20"/>
      <c r="AD99" s="96"/>
      <c r="AE99" s="20"/>
      <c r="AF99" s="20"/>
      <c r="AG99" s="7"/>
      <c r="AH99" s="7"/>
      <c r="AI99" s="7"/>
      <c r="AJ99" s="96"/>
      <c r="AK99" s="96"/>
      <c r="AL99" s="96"/>
      <c r="AM99" s="96"/>
      <c r="AN99" s="96"/>
      <c r="AO99" s="7"/>
      <c r="AP99" s="96"/>
      <c r="AQ99" s="96"/>
    </row>
    <row r="100" spans="1:43" x14ac:dyDescent="0.5">
      <c r="A100" s="8"/>
      <c r="B100" s="129" t="str">
        <f t="shared" si="2"/>
        <v/>
      </c>
      <c r="C100" s="129"/>
      <c r="D100" s="129"/>
      <c r="E100" s="129"/>
      <c r="F100" s="129"/>
      <c r="G100" s="129"/>
      <c r="H100" s="7"/>
      <c r="I100" s="221" t="str" cm="1">
        <f t="array" ref="I100">_xlfn.TEXTJOIN("-",TRUE,IF(ISBLANK($C100),,_xlfn._xlws.FILTER(Fert.Out!T$2:T$31,F.Level.Name=$C100)),IF(ISBLANK($D100),,_xlfn._xlws.FILTER(Fert.Out!T$2:T$31,F.Level.Name=$D100)),IF(ISBLANK($E100),,_xlfn._xlws.FILTER(Fert.Out!T$2:T$31,F.Level.Name=$E100)),IF(ISBLANK($F100),,_xlfn._xlws.FILTER(Fert.Out!T$2:T$31,F.Level.Name=$F100)),IF(ISBLANK($G100),,_xlfn._xlws.FILTER(Fert.Out!T$2:T$31,F.Level.Name=$G100)))</f>
        <v/>
      </c>
      <c r="J100" s="221" cm="1">
        <f t="array" ref="J100">_xlfn.NUMBERVALUE(IF(ISBLANK($C100),"",_xlfn._xlws.FILTER(Fert.Out!B$2:B$31,F.Level.Name=$C100)))+_xlfn.NUMBERVALUE(IF(ISBLANK($D100),0,_xlfn._xlws.FILTER(Fert.Out!B$2:B$31,F.Level.Name=$D100)))+_xlfn.NUMBERVALUE(IF(ISBLANK($E100),0,_xlfn._xlws.FILTER(Fert.Out!B$2:B$31,F.Level.Name=$E100)))+_xlfn.NUMBERVALUE(IF(ISBLANK($F100),0,_xlfn._xlws.FILTER(Fert.Out!B$2:B$31,F.Level.Name=$F100)))+_xlfn.NUMBERVALUE(IF(ISBLANK($G100),0,_xlfn._xlws.FILTER(Fert.Out!B$2:B$31,F.Level.Name=$G100)))</f>
        <v>0</v>
      </c>
      <c r="K100" s="221" cm="1">
        <f t="array" ref="K100">_xlfn.NUMBERVALUE(IF(ISBLANK($C100),"",_xlfn._xlws.FILTER(Fert.Out!C$2:C$31,F.Level.Name=$C100)))+_xlfn.NUMBERVALUE(IF(ISBLANK($D100),0,_xlfn._xlws.FILTER(Fert.Out!C$2:C$31,F.Level.Name=$D100)))+_xlfn.NUMBERVALUE(IF(ISBLANK($E100),0,_xlfn._xlws.FILTER(Fert.Out!C$2:C$31,F.Level.Name=$E100)))+_xlfn.NUMBERVALUE(IF(ISBLANK($F100),0,_xlfn._xlws.FILTER(Fert.Out!C$2:C$31,F.Level.Name=$F100)))+_xlfn.NUMBERVALUE(IF(ISBLANK($G100),0,_xlfn._xlws.FILTER(Fert.Out!C$2:C$31,F.Level.Name=$G100)))</f>
        <v>0</v>
      </c>
      <c r="L100" s="221" cm="1">
        <f t="array" ref="L100">_xlfn.NUMBERVALUE(IF(ISBLANK($C100),"",_xlfn._xlws.FILTER(Fert.Out!D$2:D$31,F.Level.Name=$C100)))+_xlfn.NUMBERVALUE(IF(ISBLANK($D100),0,_xlfn._xlws.FILTER(Fert.Out!D$2:D$31,F.Level.Name=$D100)))+_xlfn.NUMBERVALUE(IF(ISBLANK($E100),0,_xlfn._xlws.FILTER(Fert.Out!D$2:D$31,F.Level.Name=$E100)))+_xlfn.NUMBERVALUE(IF(ISBLANK($F100),0,_xlfn._xlws.FILTER(Fert.Out!D$2:D$31,F.Level.Name=$F100)))+_xlfn.NUMBERVALUE(IF(ISBLANK($G100),0,_xlfn._xlws.FILTER(Fert.Out!D$2:D$31,F.Level.Name=$G100)))</f>
        <v>0</v>
      </c>
      <c r="M100" s="221" cm="1">
        <f t="array" ref="M100">_xlfn.NUMBERVALUE(IF(ISBLANK($C100),"",_xlfn._xlws.FILTER(Fert.Out!E$2:E$31,F.Level.Name=$C100)))+_xlfn.NUMBERVALUE(IF(ISBLANK($D100),0,_xlfn._xlws.FILTER(Fert.Out!E$2:E$31,F.Level.Name=$D100)))+_xlfn.NUMBERVALUE(IF(ISBLANK($E100),0,_xlfn._xlws.FILTER(Fert.Out!E$2:E$31,F.Level.Name=$E100)))+_xlfn.NUMBERVALUE(IF(ISBLANK($F100),0,_xlfn._xlws.FILTER(Fert.Out!E$2:E$31,F.Level.Name=$F100)))+_xlfn.NUMBERVALUE(IF(ISBLANK($G100),0,_xlfn._xlws.FILTER(Fert.Out!E$2:E$31,F.Level.Name=$G100)))</f>
        <v>0</v>
      </c>
      <c r="N100" s="221" cm="1">
        <f t="array" ref="N100">_xlfn.NUMBERVALUE(IF(ISBLANK($C100),"",_xlfn._xlws.FILTER(Fert.Out!F$2:F$31,F.Level.Name=$C100)))+_xlfn.NUMBERVALUE(IF(ISBLANK($D100),0,_xlfn._xlws.FILTER(Fert.Out!F$2:F$31,F.Level.Name=$D100)))+_xlfn.NUMBERVALUE(IF(ISBLANK($E100),0,_xlfn._xlws.FILTER(Fert.Out!F$2:F$31,F.Level.Name=$E100)))+_xlfn.NUMBERVALUE(IF(ISBLANK($F100),0,_xlfn._xlws.FILTER(Fert.Out!F$2:F$31,F.Level.Name=$F100)))+_xlfn.NUMBERVALUE(IF(ISBLANK($G100),0,_xlfn._xlws.FILTER(Fert.Out!F$2:F$31,F.Level.Name=$G100)))</f>
        <v>0</v>
      </c>
      <c r="O100" s="549" cm="1">
        <f t="array" ref="O100">_xlfn.NUMBERVALUE(IF(ISBLANK($C100),"",_xlfn._xlws.FILTER(Fert.Out!G$2:G$31,F.Level.Name=$C100)))+_xlfn.NUMBERVALUE(IF(ISBLANK($D100),0,_xlfn._xlws.FILTER(Fert.Out!G$2:G$31,F.Level.Name=$D100)))+_xlfn.NUMBERVALUE(IF(ISBLANK($E100),0,_xlfn._xlws.FILTER(Fert.Out!G$2:G$31,F.Level.Name=$E100)))+_xlfn.NUMBERVALUE(IF(ISBLANK($F100),0,_xlfn._xlws.FILTER(Fert.Out!G$2:G$31,F.Level.Name=$F100)))+_xlfn.NUMBERVALUE(IF(ISBLANK($G100),0,_xlfn._xlws.FILTER(Fert.Out!G$2:G$31,F.Level.Name=$G100)))</f>
        <v>0</v>
      </c>
      <c r="P100" s="221" cm="1">
        <f t="array" ref="P100">_xlfn.NUMBERVALUE(IF(ISBLANK($C100),"",_xlfn._xlws.FILTER(Fert.Out!H$2:H$31,F.Level.Name=$C100)))+_xlfn.NUMBERVALUE(IF(ISBLANK($D100),0,_xlfn._xlws.FILTER(Fert.Out!H$2:H$31,F.Level.Name=$D100)))+_xlfn.NUMBERVALUE(IF(ISBLANK($E100),0,_xlfn._xlws.FILTER(Fert.Out!H$2:H$31,F.Level.Name=$E100)))+_xlfn.NUMBERVALUE(IF(ISBLANK($F100),0,_xlfn._xlws.FILTER(Fert.Out!H$2:H$31,F.Level.Name=$F100)))+_xlfn.NUMBERVALUE(IF(ISBLANK($G100),0,_xlfn._xlws.FILTER(Fert.Out!H$2:H$31,F.Level.Name=$G100)))</f>
        <v>0</v>
      </c>
      <c r="Q100" s="221" cm="1">
        <f t="array" ref="Q100">_xlfn.NUMBERVALUE(IF(ISBLANK($C100),"",_xlfn._xlws.FILTER(Fert.Out!I$2:I$31,F.Level.Name=$C100)))+_xlfn.NUMBERVALUE(IF(ISBLANK($D100),0,_xlfn._xlws.FILTER(Fert.Out!I$2:I$31,F.Level.Name=$D100)))+_xlfn.NUMBERVALUE(IF(ISBLANK($E100),0,_xlfn._xlws.FILTER(Fert.Out!I$2:I$31,F.Level.Name=$E100)))+_xlfn.NUMBERVALUE(IF(ISBLANK($F100),0,_xlfn._xlws.FILTER(Fert.Out!I$2:I$31,F.Level.Name=$F100)))+_xlfn.NUMBERVALUE(IF(ISBLANK($G100),0,_xlfn._xlws.FILTER(Fert.Out!I$2:I$31,F.Level.Name=$G100)))</f>
        <v>0</v>
      </c>
      <c r="R100" s="20"/>
      <c r="S100" s="96"/>
      <c r="T100" s="20"/>
      <c r="U100" s="20"/>
      <c r="V100" s="20"/>
      <c r="W100" s="96"/>
      <c r="X100" s="20"/>
      <c r="Y100" s="20"/>
      <c r="Z100" s="96"/>
      <c r="AA100" s="20"/>
      <c r="AB100" s="20"/>
      <c r="AC100" s="20"/>
      <c r="AD100" s="96"/>
      <c r="AE100" s="20"/>
      <c r="AF100" s="20"/>
      <c r="AG100" s="7"/>
      <c r="AH100" s="7"/>
      <c r="AI100" s="7"/>
      <c r="AJ100" s="96"/>
      <c r="AK100" s="96"/>
      <c r="AL100" s="96"/>
      <c r="AM100" s="96"/>
      <c r="AN100" s="96"/>
      <c r="AO100" s="7"/>
      <c r="AP100" s="96"/>
      <c r="AQ100" s="96"/>
    </row>
    <row r="101" spans="1:43" x14ac:dyDescent="0.5">
      <c r="A101" s="8"/>
      <c r="B101" s="129" t="str">
        <f t="shared" si="2"/>
        <v/>
      </c>
      <c r="C101" s="129"/>
      <c r="D101" s="129"/>
      <c r="E101" s="129"/>
      <c r="F101" s="129"/>
      <c r="G101" s="129"/>
      <c r="H101" s="7"/>
      <c r="I101" s="221" t="str" cm="1">
        <f t="array" ref="I101">_xlfn.TEXTJOIN("-",TRUE,IF(ISBLANK($C101),,_xlfn._xlws.FILTER(Fert.Out!T$2:T$31,F.Level.Name=$C101)),IF(ISBLANK($D101),,_xlfn._xlws.FILTER(Fert.Out!T$2:T$31,F.Level.Name=$D101)),IF(ISBLANK($E101),,_xlfn._xlws.FILTER(Fert.Out!T$2:T$31,F.Level.Name=$E101)),IF(ISBLANK($F101),,_xlfn._xlws.FILTER(Fert.Out!T$2:T$31,F.Level.Name=$F101)),IF(ISBLANK($G101),,_xlfn._xlws.FILTER(Fert.Out!T$2:T$31,F.Level.Name=$G101)))</f>
        <v/>
      </c>
      <c r="J101" s="221" cm="1">
        <f t="array" ref="J101">_xlfn.NUMBERVALUE(IF(ISBLANK($C101),"",_xlfn._xlws.FILTER(Fert.Out!B$2:B$31,F.Level.Name=$C101)))+_xlfn.NUMBERVALUE(IF(ISBLANK($D101),0,_xlfn._xlws.FILTER(Fert.Out!B$2:B$31,F.Level.Name=$D101)))+_xlfn.NUMBERVALUE(IF(ISBLANK($E101),0,_xlfn._xlws.FILTER(Fert.Out!B$2:B$31,F.Level.Name=$E101)))+_xlfn.NUMBERVALUE(IF(ISBLANK($F101),0,_xlfn._xlws.FILTER(Fert.Out!B$2:B$31,F.Level.Name=$F101)))+_xlfn.NUMBERVALUE(IF(ISBLANK($G101),0,_xlfn._xlws.FILTER(Fert.Out!B$2:B$31,F.Level.Name=$G101)))</f>
        <v>0</v>
      </c>
      <c r="K101" s="221" cm="1">
        <f t="array" ref="K101">_xlfn.NUMBERVALUE(IF(ISBLANK($C101),"",_xlfn._xlws.FILTER(Fert.Out!C$2:C$31,F.Level.Name=$C101)))+_xlfn.NUMBERVALUE(IF(ISBLANK($D101),0,_xlfn._xlws.FILTER(Fert.Out!C$2:C$31,F.Level.Name=$D101)))+_xlfn.NUMBERVALUE(IF(ISBLANK($E101),0,_xlfn._xlws.FILTER(Fert.Out!C$2:C$31,F.Level.Name=$E101)))+_xlfn.NUMBERVALUE(IF(ISBLANK($F101),0,_xlfn._xlws.FILTER(Fert.Out!C$2:C$31,F.Level.Name=$F101)))+_xlfn.NUMBERVALUE(IF(ISBLANK($G101),0,_xlfn._xlws.FILTER(Fert.Out!C$2:C$31,F.Level.Name=$G101)))</f>
        <v>0</v>
      </c>
      <c r="L101" s="221" cm="1">
        <f t="array" ref="L101">_xlfn.NUMBERVALUE(IF(ISBLANK($C101),"",_xlfn._xlws.FILTER(Fert.Out!D$2:D$31,F.Level.Name=$C101)))+_xlfn.NUMBERVALUE(IF(ISBLANK($D101),0,_xlfn._xlws.FILTER(Fert.Out!D$2:D$31,F.Level.Name=$D101)))+_xlfn.NUMBERVALUE(IF(ISBLANK($E101),0,_xlfn._xlws.FILTER(Fert.Out!D$2:D$31,F.Level.Name=$E101)))+_xlfn.NUMBERVALUE(IF(ISBLANK($F101),0,_xlfn._xlws.FILTER(Fert.Out!D$2:D$31,F.Level.Name=$F101)))+_xlfn.NUMBERVALUE(IF(ISBLANK($G101),0,_xlfn._xlws.FILTER(Fert.Out!D$2:D$31,F.Level.Name=$G101)))</f>
        <v>0</v>
      </c>
      <c r="M101" s="221" cm="1">
        <f t="array" ref="M101">_xlfn.NUMBERVALUE(IF(ISBLANK($C101),"",_xlfn._xlws.FILTER(Fert.Out!E$2:E$31,F.Level.Name=$C101)))+_xlfn.NUMBERVALUE(IF(ISBLANK($D101),0,_xlfn._xlws.FILTER(Fert.Out!E$2:E$31,F.Level.Name=$D101)))+_xlfn.NUMBERVALUE(IF(ISBLANK($E101),0,_xlfn._xlws.FILTER(Fert.Out!E$2:E$31,F.Level.Name=$E101)))+_xlfn.NUMBERVALUE(IF(ISBLANK($F101),0,_xlfn._xlws.FILTER(Fert.Out!E$2:E$31,F.Level.Name=$F101)))+_xlfn.NUMBERVALUE(IF(ISBLANK($G101),0,_xlfn._xlws.FILTER(Fert.Out!E$2:E$31,F.Level.Name=$G101)))</f>
        <v>0</v>
      </c>
      <c r="N101" s="221" cm="1">
        <f t="array" ref="N101">_xlfn.NUMBERVALUE(IF(ISBLANK($C101),"",_xlfn._xlws.FILTER(Fert.Out!F$2:F$31,F.Level.Name=$C101)))+_xlfn.NUMBERVALUE(IF(ISBLANK($D101),0,_xlfn._xlws.FILTER(Fert.Out!F$2:F$31,F.Level.Name=$D101)))+_xlfn.NUMBERVALUE(IF(ISBLANK($E101),0,_xlfn._xlws.FILTER(Fert.Out!F$2:F$31,F.Level.Name=$E101)))+_xlfn.NUMBERVALUE(IF(ISBLANK($F101),0,_xlfn._xlws.FILTER(Fert.Out!F$2:F$31,F.Level.Name=$F101)))+_xlfn.NUMBERVALUE(IF(ISBLANK($G101),0,_xlfn._xlws.FILTER(Fert.Out!F$2:F$31,F.Level.Name=$G101)))</f>
        <v>0</v>
      </c>
      <c r="O101" s="549" cm="1">
        <f t="array" ref="O101">_xlfn.NUMBERVALUE(IF(ISBLANK($C101),"",_xlfn._xlws.FILTER(Fert.Out!G$2:G$31,F.Level.Name=$C101)))+_xlfn.NUMBERVALUE(IF(ISBLANK($D101),0,_xlfn._xlws.FILTER(Fert.Out!G$2:G$31,F.Level.Name=$D101)))+_xlfn.NUMBERVALUE(IF(ISBLANK($E101),0,_xlfn._xlws.FILTER(Fert.Out!G$2:G$31,F.Level.Name=$E101)))+_xlfn.NUMBERVALUE(IF(ISBLANK($F101),0,_xlfn._xlws.FILTER(Fert.Out!G$2:G$31,F.Level.Name=$F101)))+_xlfn.NUMBERVALUE(IF(ISBLANK($G101),0,_xlfn._xlws.FILTER(Fert.Out!G$2:G$31,F.Level.Name=$G101)))</f>
        <v>0</v>
      </c>
      <c r="P101" s="221" cm="1">
        <f t="array" ref="P101">_xlfn.NUMBERVALUE(IF(ISBLANK($C101),"",_xlfn._xlws.FILTER(Fert.Out!H$2:H$31,F.Level.Name=$C101)))+_xlfn.NUMBERVALUE(IF(ISBLANK($D101),0,_xlfn._xlws.FILTER(Fert.Out!H$2:H$31,F.Level.Name=$D101)))+_xlfn.NUMBERVALUE(IF(ISBLANK($E101),0,_xlfn._xlws.FILTER(Fert.Out!H$2:H$31,F.Level.Name=$E101)))+_xlfn.NUMBERVALUE(IF(ISBLANK($F101),0,_xlfn._xlws.FILTER(Fert.Out!H$2:H$31,F.Level.Name=$F101)))+_xlfn.NUMBERVALUE(IF(ISBLANK($G101),0,_xlfn._xlws.FILTER(Fert.Out!H$2:H$31,F.Level.Name=$G101)))</f>
        <v>0</v>
      </c>
      <c r="Q101" s="221" cm="1">
        <f t="array" ref="Q101">_xlfn.NUMBERVALUE(IF(ISBLANK($C101),"",_xlfn._xlws.FILTER(Fert.Out!I$2:I$31,F.Level.Name=$C101)))+_xlfn.NUMBERVALUE(IF(ISBLANK($D101),0,_xlfn._xlws.FILTER(Fert.Out!I$2:I$31,F.Level.Name=$D101)))+_xlfn.NUMBERVALUE(IF(ISBLANK($E101),0,_xlfn._xlws.FILTER(Fert.Out!I$2:I$31,F.Level.Name=$E101)))+_xlfn.NUMBERVALUE(IF(ISBLANK($F101),0,_xlfn._xlws.FILTER(Fert.Out!I$2:I$31,F.Level.Name=$F101)))+_xlfn.NUMBERVALUE(IF(ISBLANK($G101),0,_xlfn._xlws.FILTER(Fert.Out!I$2:I$31,F.Level.Name=$G101)))</f>
        <v>0</v>
      </c>
      <c r="R101" s="20"/>
      <c r="S101" s="96"/>
      <c r="T101" s="20"/>
      <c r="U101" s="20"/>
      <c r="V101" s="20"/>
      <c r="W101" s="96"/>
      <c r="X101" s="20"/>
      <c r="Y101" s="20"/>
      <c r="Z101" s="96"/>
      <c r="AA101" s="20"/>
      <c r="AB101" s="20"/>
      <c r="AC101" s="20"/>
      <c r="AD101" s="96"/>
      <c r="AE101" s="20"/>
      <c r="AF101" s="20"/>
      <c r="AG101" s="7"/>
      <c r="AH101" s="7"/>
      <c r="AI101" s="7"/>
      <c r="AJ101" s="96"/>
      <c r="AK101" s="96"/>
      <c r="AL101" s="96"/>
      <c r="AM101" s="96"/>
      <c r="AN101" s="96"/>
      <c r="AO101" s="7"/>
      <c r="AP101" s="96"/>
      <c r="AQ101" s="96"/>
    </row>
    <row r="102" spans="1:43" x14ac:dyDescent="0.5">
      <c r="A102" s="8"/>
      <c r="B102" s="129" t="str">
        <f t="shared" si="2"/>
        <v/>
      </c>
      <c r="C102" s="129"/>
      <c r="D102" s="129"/>
      <c r="E102" s="129"/>
      <c r="F102" s="129"/>
      <c r="G102" s="129"/>
      <c r="H102" s="7"/>
      <c r="I102" s="221" t="str" cm="1">
        <f t="array" ref="I102">_xlfn.TEXTJOIN("-",TRUE,IF(ISBLANK($C102),,_xlfn._xlws.FILTER(Fert.Out!T$2:T$31,F.Level.Name=$C102)),IF(ISBLANK($D102),,_xlfn._xlws.FILTER(Fert.Out!T$2:T$31,F.Level.Name=$D102)),IF(ISBLANK($E102),,_xlfn._xlws.FILTER(Fert.Out!T$2:T$31,F.Level.Name=$E102)),IF(ISBLANK($F102),,_xlfn._xlws.FILTER(Fert.Out!T$2:T$31,F.Level.Name=$F102)),IF(ISBLANK($G102),,_xlfn._xlws.FILTER(Fert.Out!T$2:T$31,F.Level.Name=$G102)))</f>
        <v/>
      </c>
      <c r="J102" s="221" cm="1">
        <f t="array" ref="J102">_xlfn.NUMBERVALUE(IF(ISBLANK($C102),"",_xlfn._xlws.FILTER(Fert.Out!B$2:B$31,F.Level.Name=$C102)))+_xlfn.NUMBERVALUE(IF(ISBLANK($D102),0,_xlfn._xlws.FILTER(Fert.Out!B$2:B$31,F.Level.Name=$D102)))+_xlfn.NUMBERVALUE(IF(ISBLANK($E102),0,_xlfn._xlws.FILTER(Fert.Out!B$2:B$31,F.Level.Name=$E102)))+_xlfn.NUMBERVALUE(IF(ISBLANK($F102),0,_xlfn._xlws.FILTER(Fert.Out!B$2:B$31,F.Level.Name=$F102)))+_xlfn.NUMBERVALUE(IF(ISBLANK($G102),0,_xlfn._xlws.FILTER(Fert.Out!B$2:B$31,F.Level.Name=$G102)))</f>
        <v>0</v>
      </c>
      <c r="K102" s="221" cm="1">
        <f t="array" ref="K102">_xlfn.NUMBERVALUE(IF(ISBLANK($C102),"",_xlfn._xlws.FILTER(Fert.Out!C$2:C$31,F.Level.Name=$C102)))+_xlfn.NUMBERVALUE(IF(ISBLANK($D102),0,_xlfn._xlws.FILTER(Fert.Out!C$2:C$31,F.Level.Name=$D102)))+_xlfn.NUMBERVALUE(IF(ISBLANK($E102),0,_xlfn._xlws.FILTER(Fert.Out!C$2:C$31,F.Level.Name=$E102)))+_xlfn.NUMBERVALUE(IF(ISBLANK($F102),0,_xlfn._xlws.FILTER(Fert.Out!C$2:C$31,F.Level.Name=$F102)))+_xlfn.NUMBERVALUE(IF(ISBLANK($G102),0,_xlfn._xlws.FILTER(Fert.Out!C$2:C$31,F.Level.Name=$G102)))</f>
        <v>0</v>
      </c>
      <c r="L102" s="221" cm="1">
        <f t="array" ref="L102">_xlfn.NUMBERVALUE(IF(ISBLANK($C102),"",_xlfn._xlws.FILTER(Fert.Out!D$2:D$31,F.Level.Name=$C102)))+_xlfn.NUMBERVALUE(IF(ISBLANK($D102),0,_xlfn._xlws.FILTER(Fert.Out!D$2:D$31,F.Level.Name=$D102)))+_xlfn.NUMBERVALUE(IF(ISBLANK($E102),0,_xlfn._xlws.FILTER(Fert.Out!D$2:D$31,F.Level.Name=$E102)))+_xlfn.NUMBERVALUE(IF(ISBLANK($F102),0,_xlfn._xlws.FILTER(Fert.Out!D$2:D$31,F.Level.Name=$F102)))+_xlfn.NUMBERVALUE(IF(ISBLANK($G102),0,_xlfn._xlws.FILTER(Fert.Out!D$2:D$31,F.Level.Name=$G102)))</f>
        <v>0</v>
      </c>
      <c r="M102" s="221" cm="1">
        <f t="array" ref="M102">_xlfn.NUMBERVALUE(IF(ISBLANK($C102),"",_xlfn._xlws.FILTER(Fert.Out!E$2:E$31,F.Level.Name=$C102)))+_xlfn.NUMBERVALUE(IF(ISBLANK($D102),0,_xlfn._xlws.FILTER(Fert.Out!E$2:E$31,F.Level.Name=$D102)))+_xlfn.NUMBERVALUE(IF(ISBLANK($E102),0,_xlfn._xlws.FILTER(Fert.Out!E$2:E$31,F.Level.Name=$E102)))+_xlfn.NUMBERVALUE(IF(ISBLANK($F102),0,_xlfn._xlws.FILTER(Fert.Out!E$2:E$31,F.Level.Name=$F102)))+_xlfn.NUMBERVALUE(IF(ISBLANK($G102),0,_xlfn._xlws.FILTER(Fert.Out!E$2:E$31,F.Level.Name=$G102)))</f>
        <v>0</v>
      </c>
      <c r="N102" s="221" cm="1">
        <f t="array" ref="N102">_xlfn.NUMBERVALUE(IF(ISBLANK($C102),"",_xlfn._xlws.FILTER(Fert.Out!F$2:F$31,F.Level.Name=$C102)))+_xlfn.NUMBERVALUE(IF(ISBLANK($D102),0,_xlfn._xlws.FILTER(Fert.Out!F$2:F$31,F.Level.Name=$D102)))+_xlfn.NUMBERVALUE(IF(ISBLANK($E102),0,_xlfn._xlws.FILTER(Fert.Out!F$2:F$31,F.Level.Name=$E102)))+_xlfn.NUMBERVALUE(IF(ISBLANK($F102),0,_xlfn._xlws.FILTER(Fert.Out!F$2:F$31,F.Level.Name=$F102)))+_xlfn.NUMBERVALUE(IF(ISBLANK($G102),0,_xlfn._xlws.FILTER(Fert.Out!F$2:F$31,F.Level.Name=$G102)))</f>
        <v>0</v>
      </c>
      <c r="O102" s="549" cm="1">
        <f t="array" ref="O102">_xlfn.NUMBERVALUE(IF(ISBLANK($C102),"",_xlfn._xlws.FILTER(Fert.Out!G$2:G$31,F.Level.Name=$C102)))+_xlfn.NUMBERVALUE(IF(ISBLANK($D102),0,_xlfn._xlws.FILTER(Fert.Out!G$2:G$31,F.Level.Name=$D102)))+_xlfn.NUMBERVALUE(IF(ISBLANK($E102),0,_xlfn._xlws.FILTER(Fert.Out!G$2:G$31,F.Level.Name=$E102)))+_xlfn.NUMBERVALUE(IF(ISBLANK($F102),0,_xlfn._xlws.FILTER(Fert.Out!G$2:G$31,F.Level.Name=$F102)))+_xlfn.NUMBERVALUE(IF(ISBLANK($G102),0,_xlfn._xlws.FILTER(Fert.Out!G$2:G$31,F.Level.Name=$G102)))</f>
        <v>0</v>
      </c>
      <c r="P102" s="221" cm="1">
        <f t="array" ref="P102">_xlfn.NUMBERVALUE(IF(ISBLANK($C102),"",_xlfn._xlws.FILTER(Fert.Out!H$2:H$31,F.Level.Name=$C102)))+_xlfn.NUMBERVALUE(IF(ISBLANK($D102),0,_xlfn._xlws.FILTER(Fert.Out!H$2:H$31,F.Level.Name=$D102)))+_xlfn.NUMBERVALUE(IF(ISBLANK($E102),0,_xlfn._xlws.FILTER(Fert.Out!H$2:H$31,F.Level.Name=$E102)))+_xlfn.NUMBERVALUE(IF(ISBLANK($F102),0,_xlfn._xlws.FILTER(Fert.Out!H$2:H$31,F.Level.Name=$F102)))+_xlfn.NUMBERVALUE(IF(ISBLANK($G102),0,_xlfn._xlws.FILTER(Fert.Out!H$2:H$31,F.Level.Name=$G102)))</f>
        <v>0</v>
      </c>
      <c r="Q102" s="221" cm="1">
        <f t="array" ref="Q102">_xlfn.NUMBERVALUE(IF(ISBLANK($C102),"",_xlfn._xlws.FILTER(Fert.Out!I$2:I$31,F.Level.Name=$C102)))+_xlfn.NUMBERVALUE(IF(ISBLANK($D102),0,_xlfn._xlws.FILTER(Fert.Out!I$2:I$31,F.Level.Name=$D102)))+_xlfn.NUMBERVALUE(IF(ISBLANK($E102),0,_xlfn._xlws.FILTER(Fert.Out!I$2:I$31,F.Level.Name=$E102)))+_xlfn.NUMBERVALUE(IF(ISBLANK($F102),0,_xlfn._xlws.FILTER(Fert.Out!I$2:I$31,F.Level.Name=$F102)))+_xlfn.NUMBERVALUE(IF(ISBLANK($G102),0,_xlfn._xlws.FILTER(Fert.Out!I$2:I$31,F.Level.Name=$G102)))</f>
        <v>0</v>
      </c>
      <c r="R102" s="20"/>
      <c r="S102" s="96"/>
      <c r="T102" s="20"/>
      <c r="U102" s="20"/>
      <c r="V102" s="20"/>
      <c r="W102" s="96"/>
      <c r="X102" s="20"/>
      <c r="Y102" s="20"/>
      <c r="Z102" s="96"/>
      <c r="AA102" s="20"/>
      <c r="AB102" s="20"/>
      <c r="AC102" s="20"/>
      <c r="AD102" s="96"/>
      <c r="AE102" s="20"/>
      <c r="AF102" s="20"/>
      <c r="AG102" s="7"/>
      <c r="AH102" s="7"/>
      <c r="AI102" s="7"/>
      <c r="AJ102" s="96"/>
      <c r="AK102" s="96"/>
      <c r="AL102" s="96"/>
      <c r="AM102" s="96"/>
      <c r="AN102" s="96"/>
      <c r="AO102" s="7"/>
      <c r="AP102" s="96"/>
      <c r="AQ102" s="96"/>
    </row>
    <row r="103" spans="1:43" x14ac:dyDescent="0.5">
      <c r="A103" s="8"/>
      <c r="B103" s="129" t="str">
        <f t="shared" si="2"/>
        <v/>
      </c>
      <c r="C103" s="129"/>
      <c r="D103" s="129"/>
      <c r="E103" s="129"/>
      <c r="F103" s="129"/>
      <c r="G103" s="129"/>
      <c r="H103" s="7"/>
      <c r="I103" s="221" t="str" cm="1">
        <f t="array" ref="I103">_xlfn.TEXTJOIN("-",TRUE,IF(ISBLANK($C103),,_xlfn._xlws.FILTER(Fert.Out!T$2:T$31,F.Level.Name=$C103)),IF(ISBLANK($D103),,_xlfn._xlws.FILTER(Fert.Out!T$2:T$31,F.Level.Name=$D103)),IF(ISBLANK($E103),,_xlfn._xlws.FILTER(Fert.Out!T$2:T$31,F.Level.Name=$E103)),IF(ISBLANK($F103),,_xlfn._xlws.FILTER(Fert.Out!T$2:T$31,F.Level.Name=$F103)),IF(ISBLANK($G103),,_xlfn._xlws.FILTER(Fert.Out!T$2:T$31,F.Level.Name=$G103)))</f>
        <v/>
      </c>
      <c r="J103" s="221" cm="1">
        <f t="array" ref="J103">_xlfn.NUMBERVALUE(IF(ISBLANK($C103),"",_xlfn._xlws.FILTER(Fert.Out!B$2:B$31,F.Level.Name=$C103)))+_xlfn.NUMBERVALUE(IF(ISBLANK($D103),0,_xlfn._xlws.FILTER(Fert.Out!B$2:B$31,F.Level.Name=$D103)))+_xlfn.NUMBERVALUE(IF(ISBLANK($E103),0,_xlfn._xlws.FILTER(Fert.Out!B$2:B$31,F.Level.Name=$E103)))+_xlfn.NUMBERVALUE(IF(ISBLANK($F103),0,_xlfn._xlws.FILTER(Fert.Out!B$2:B$31,F.Level.Name=$F103)))+_xlfn.NUMBERVALUE(IF(ISBLANK($G103),0,_xlfn._xlws.FILTER(Fert.Out!B$2:B$31,F.Level.Name=$G103)))</f>
        <v>0</v>
      </c>
      <c r="K103" s="221" cm="1">
        <f t="array" ref="K103">_xlfn.NUMBERVALUE(IF(ISBLANK($C103),"",_xlfn._xlws.FILTER(Fert.Out!C$2:C$31,F.Level.Name=$C103)))+_xlfn.NUMBERVALUE(IF(ISBLANK($D103),0,_xlfn._xlws.FILTER(Fert.Out!C$2:C$31,F.Level.Name=$D103)))+_xlfn.NUMBERVALUE(IF(ISBLANK($E103),0,_xlfn._xlws.FILTER(Fert.Out!C$2:C$31,F.Level.Name=$E103)))+_xlfn.NUMBERVALUE(IF(ISBLANK($F103),0,_xlfn._xlws.FILTER(Fert.Out!C$2:C$31,F.Level.Name=$F103)))+_xlfn.NUMBERVALUE(IF(ISBLANK($G103),0,_xlfn._xlws.FILTER(Fert.Out!C$2:C$31,F.Level.Name=$G103)))</f>
        <v>0</v>
      </c>
      <c r="L103" s="221" cm="1">
        <f t="array" ref="L103">_xlfn.NUMBERVALUE(IF(ISBLANK($C103),"",_xlfn._xlws.FILTER(Fert.Out!D$2:D$31,F.Level.Name=$C103)))+_xlfn.NUMBERVALUE(IF(ISBLANK($D103),0,_xlfn._xlws.FILTER(Fert.Out!D$2:D$31,F.Level.Name=$D103)))+_xlfn.NUMBERVALUE(IF(ISBLANK($E103),0,_xlfn._xlws.FILTER(Fert.Out!D$2:D$31,F.Level.Name=$E103)))+_xlfn.NUMBERVALUE(IF(ISBLANK($F103),0,_xlfn._xlws.FILTER(Fert.Out!D$2:D$31,F.Level.Name=$F103)))+_xlfn.NUMBERVALUE(IF(ISBLANK($G103),0,_xlfn._xlws.FILTER(Fert.Out!D$2:D$31,F.Level.Name=$G103)))</f>
        <v>0</v>
      </c>
      <c r="M103" s="221" cm="1">
        <f t="array" ref="M103">_xlfn.NUMBERVALUE(IF(ISBLANK($C103),"",_xlfn._xlws.FILTER(Fert.Out!E$2:E$31,F.Level.Name=$C103)))+_xlfn.NUMBERVALUE(IF(ISBLANK($D103),0,_xlfn._xlws.FILTER(Fert.Out!E$2:E$31,F.Level.Name=$D103)))+_xlfn.NUMBERVALUE(IF(ISBLANK($E103),0,_xlfn._xlws.FILTER(Fert.Out!E$2:E$31,F.Level.Name=$E103)))+_xlfn.NUMBERVALUE(IF(ISBLANK($F103),0,_xlfn._xlws.FILTER(Fert.Out!E$2:E$31,F.Level.Name=$F103)))+_xlfn.NUMBERVALUE(IF(ISBLANK($G103),0,_xlfn._xlws.FILTER(Fert.Out!E$2:E$31,F.Level.Name=$G103)))</f>
        <v>0</v>
      </c>
      <c r="N103" s="221" cm="1">
        <f t="array" ref="N103">_xlfn.NUMBERVALUE(IF(ISBLANK($C103),"",_xlfn._xlws.FILTER(Fert.Out!F$2:F$31,F.Level.Name=$C103)))+_xlfn.NUMBERVALUE(IF(ISBLANK($D103),0,_xlfn._xlws.FILTER(Fert.Out!F$2:F$31,F.Level.Name=$D103)))+_xlfn.NUMBERVALUE(IF(ISBLANK($E103),0,_xlfn._xlws.FILTER(Fert.Out!F$2:F$31,F.Level.Name=$E103)))+_xlfn.NUMBERVALUE(IF(ISBLANK($F103),0,_xlfn._xlws.FILTER(Fert.Out!F$2:F$31,F.Level.Name=$F103)))+_xlfn.NUMBERVALUE(IF(ISBLANK($G103),0,_xlfn._xlws.FILTER(Fert.Out!F$2:F$31,F.Level.Name=$G103)))</f>
        <v>0</v>
      </c>
      <c r="O103" s="549" cm="1">
        <f t="array" ref="O103">_xlfn.NUMBERVALUE(IF(ISBLANK($C103),"",_xlfn._xlws.FILTER(Fert.Out!G$2:G$31,F.Level.Name=$C103)))+_xlfn.NUMBERVALUE(IF(ISBLANK($D103),0,_xlfn._xlws.FILTER(Fert.Out!G$2:G$31,F.Level.Name=$D103)))+_xlfn.NUMBERVALUE(IF(ISBLANK($E103),0,_xlfn._xlws.FILTER(Fert.Out!G$2:G$31,F.Level.Name=$E103)))+_xlfn.NUMBERVALUE(IF(ISBLANK($F103),0,_xlfn._xlws.FILTER(Fert.Out!G$2:G$31,F.Level.Name=$F103)))+_xlfn.NUMBERVALUE(IF(ISBLANK($G103),0,_xlfn._xlws.FILTER(Fert.Out!G$2:G$31,F.Level.Name=$G103)))</f>
        <v>0</v>
      </c>
      <c r="P103" s="221" cm="1">
        <f t="array" ref="P103">_xlfn.NUMBERVALUE(IF(ISBLANK($C103),"",_xlfn._xlws.FILTER(Fert.Out!H$2:H$31,F.Level.Name=$C103)))+_xlfn.NUMBERVALUE(IF(ISBLANK($D103),0,_xlfn._xlws.FILTER(Fert.Out!H$2:H$31,F.Level.Name=$D103)))+_xlfn.NUMBERVALUE(IF(ISBLANK($E103),0,_xlfn._xlws.FILTER(Fert.Out!H$2:H$31,F.Level.Name=$E103)))+_xlfn.NUMBERVALUE(IF(ISBLANK($F103),0,_xlfn._xlws.FILTER(Fert.Out!H$2:H$31,F.Level.Name=$F103)))+_xlfn.NUMBERVALUE(IF(ISBLANK($G103),0,_xlfn._xlws.FILTER(Fert.Out!H$2:H$31,F.Level.Name=$G103)))</f>
        <v>0</v>
      </c>
      <c r="Q103" s="221" cm="1">
        <f t="array" ref="Q103">_xlfn.NUMBERVALUE(IF(ISBLANK($C103),"",_xlfn._xlws.FILTER(Fert.Out!I$2:I$31,F.Level.Name=$C103)))+_xlfn.NUMBERVALUE(IF(ISBLANK($D103),0,_xlfn._xlws.FILTER(Fert.Out!I$2:I$31,F.Level.Name=$D103)))+_xlfn.NUMBERVALUE(IF(ISBLANK($E103),0,_xlfn._xlws.FILTER(Fert.Out!I$2:I$31,F.Level.Name=$E103)))+_xlfn.NUMBERVALUE(IF(ISBLANK($F103),0,_xlfn._xlws.FILTER(Fert.Out!I$2:I$31,F.Level.Name=$F103)))+_xlfn.NUMBERVALUE(IF(ISBLANK($G103),0,_xlfn._xlws.FILTER(Fert.Out!I$2:I$31,F.Level.Name=$G103)))</f>
        <v>0</v>
      </c>
      <c r="R103" s="20"/>
      <c r="S103" s="96"/>
      <c r="T103" s="20"/>
      <c r="U103" s="20"/>
      <c r="V103" s="20"/>
      <c r="W103" s="96"/>
      <c r="X103" s="20"/>
      <c r="Y103" s="20"/>
      <c r="Z103" s="96"/>
      <c r="AA103" s="20"/>
      <c r="AB103" s="20"/>
      <c r="AC103" s="20"/>
      <c r="AD103" s="96"/>
      <c r="AE103" s="20"/>
      <c r="AF103" s="20"/>
      <c r="AG103" s="7"/>
      <c r="AH103" s="7"/>
      <c r="AI103" s="7"/>
      <c r="AJ103" s="96"/>
      <c r="AK103" s="96"/>
      <c r="AL103" s="96"/>
      <c r="AM103" s="96"/>
      <c r="AN103" s="96"/>
      <c r="AO103" s="7"/>
      <c r="AP103" s="96"/>
      <c r="AQ103" s="96"/>
    </row>
    <row r="104" spans="1:43" x14ac:dyDescent="0.5">
      <c r="A104" s="8"/>
      <c r="B104" s="129" t="str">
        <f t="shared" si="2"/>
        <v/>
      </c>
      <c r="C104" s="129"/>
      <c r="D104" s="129"/>
      <c r="E104" s="129"/>
      <c r="F104" s="129"/>
      <c r="G104" s="129"/>
      <c r="H104" s="7"/>
      <c r="I104" s="221" t="str" cm="1">
        <f t="array" ref="I104">_xlfn.TEXTJOIN("-",TRUE,IF(ISBLANK($C104),,_xlfn._xlws.FILTER(Fert.Out!T$2:T$31,F.Level.Name=$C104)),IF(ISBLANK($D104),,_xlfn._xlws.FILTER(Fert.Out!T$2:T$31,F.Level.Name=$D104)),IF(ISBLANK($E104),,_xlfn._xlws.FILTER(Fert.Out!T$2:T$31,F.Level.Name=$E104)),IF(ISBLANK($F104),,_xlfn._xlws.FILTER(Fert.Out!T$2:T$31,F.Level.Name=$F104)),IF(ISBLANK($G104),,_xlfn._xlws.FILTER(Fert.Out!T$2:T$31,F.Level.Name=$G104)))</f>
        <v/>
      </c>
      <c r="J104" s="221" cm="1">
        <f t="array" ref="J104">_xlfn.NUMBERVALUE(IF(ISBLANK($C104),"",_xlfn._xlws.FILTER(Fert.Out!B$2:B$31,F.Level.Name=$C104)))+_xlfn.NUMBERVALUE(IF(ISBLANK($D104),0,_xlfn._xlws.FILTER(Fert.Out!B$2:B$31,F.Level.Name=$D104)))+_xlfn.NUMBERVALUE(IF(ISBLANK($E104),0,_xlfn._xlws.FILTER(Fert.Out!B$2:B$31,F.Level.Name=$E104)))+_xlfn.NUMBERVALUE(IF(ISBLANK($F104),0,_xlfn._xlws.FILTER(Fert.Out!B$2:B$31,F.Level.Name=$F104)))+_xlfn.NUMBERVALUE(IF(ISBLANK($G104),0,_xlfn._xlws.FILTER(Fert.Out!B$2:B$31,F.Level.Name=$G104)))</f>
        <v>0</v>
      </c>
      <c r="K104" s="221" cm="1">
        <f t="array" ref="K104">_xlfn.NUMBERVALUE(IF(ISBLANK($C104),"",_xlfn._xlws.FILTER(Fert.Out!C$2:C$31,F.Level.Name=$C104)))+_xlfn.NUMBERVALUE(IF(ISBLANK($D104),0,_xlfn._xlws.FILTER(Fert.Out!C$2:C$31,F.Level.Name=$D104)))+_xlfn.NUMBERVALUE(IF(ISBLANK($E104),0,_xlfn._xlws.FILTER(Fert.Out!C$2:C$31,F.Level.Name=$E104)))+_xlfn.NUMBERVALUE(IF(ISBLANK($F104),0,_xlfn._xlws.FILTER(Fert.Out!C$2:C$31,F.Level.Name=$F104)))+_xlfn.NUMBERVALUE(IF(ISBLANK($G104),0,_xlfn._xlws.FILTER(Fert.Out!C$2:C$31,F.Level.Name=$G104)))</f>
        <v>0</v>
      </c>
      <c r="L104" s="221" cm="1">
        <f t="array" ref="L104">_xlfn.NUMBERVALUE(IF(ISBLANK($C104),"",_xlfn._xlws.FILTER(Fert.Out!D$2:D$31,F.Level.Name=$C104)))+_xlfn.NUMBERVALUE(IF(ISBLANK($D104),0,_xlfn._xlws.FILTER(Fert.Out!D$2:D$31,F.Level.Name=$D104)))+_xlfn.NUMBERVALUE(IF(ISBLANK($E104),0,_xlfn._xlws.FILTER(Fert.Out!D$2:D$31,F.Level.Name=$E104)))+_xlfn.NUMBERVALUE(IF(ISBLANK($F104),0,_xlfn._xlws.FILTER(Fert.Out!D$2:D$31,F.Level.Name=$F104)))+_xlfn.NUMBERVALUE(IF(ISBLANK($G104),0,_xlfn._xlws.FILTER(Fert.Out!D$2:D$31,F.Level.Name=$G104)))</f>
        <v>0</v>
      </c>
      <c r="M104" s="221" cm="1">
        <f t="array" ref="M104">_xlfn.NUMBERVALUE(IF(ISBLANK($C104),"",_xlfn._xlws.FILTER(Fert.Out!E$2:E$31,F.Level.Name=$C104)))+_xlfn.NUMBERVALUE(IF(ISBLANK($D104),0,_xlfn._xlws.FILTER(Fert.Out!E$2:E$31,F.Level.Name=$D104)))+_xlfn.NUMBERVALUE(IF(ISBLANK($E104),0,_xlfn._xlws.FILTER(Fert.Out!E$2:E$31,F.Level.Name=$E104)))+_xlfn.NUMBERVALUE(IF(ISBLANK($F104),0,_xlfn._xlws.FILTER(Fert.Out!E$2:E$31,F.Level.Name=$F104)))+_xlfn.NUMBERVALUE(IF(ISBLANK($G104),0,_xlfn._xlws.FILTER(Fert.Out!E$2:E$31,F.Level.Name=$G104)))</f>
        <v>0</v>
      </c>
      <c r="N104" s="221" cm="1">
        <f t="array" ref="N104">_xlfn.NUMBERVALUE(IF(ISBLANK($C104),"",_xlfn._xlws.FILTER(Fert.Out!F$2:F$31,F.Level.Name=$C104)))+_xlfn.NUMBERVALUE(IF(ISBLANK($D104),0,_xlfn._xlws.FILTER(Fert.Out!F$2:F$31,F.Level.Name=$D104)))+_xlfn.NUMBERVALUE(IF(ISBLANK($E104),0,_xlfn._xlws.FILTER(Fert.Out!F$2:F$31,F.Level.Name=$E104)))+_xlfn.NUMBERVALUE(IF(ISBLANK($F104),0,_xlfn._xlws.FILTER(Fert.Out!F$2:F$31,F.Level.Name=$F104)))+_xlfn.NUMBERVALUE(IF(ISBLANK($G104),0,_xlfn._xlws.FILTER(Fert.Out!F$2:F$31,F.Level.Name=$G104)))</f>
        <v>0</v>
      </c>
      <c r="O104" s="549" cm="1">
        <f t="array" ref="O104">_xlfn.NUMBERVALUE(IF(ISBLANK($C104),"",_xlfn._xlws.FILTER(Fert.Out!G$2:G$31,F.Level.Name=$C104)))+_xlfn.NUMBERVALUE(IF(ISBLANK($D104),0,_xlfn._xlws.FILTER(Fert.Out!G$2:G$31,F.Level.Name=$D104)))+_xlfn.NUMBERVALUE(IF(ISBLANK($E104),0,_xlfn._xlws.FILTER(Fert.Out!G$2:G$31,F.Level.Name=$E104)))+_xlfn.NUMBERVALUE(IF(ISBLANK($F104),0,_xlfn._xlws.FILTER(Fert.Out!G$2:G$31,F.Level.Name=$F104)))+_xlfn.NUMBERVALUE(IF(ISBLANK($G104),0,_xlfn._xlws.FILTER(Fert.Out!G$2:G$31,F.Level.Name=$G104)))</f>
        <v>0</v>
      </c>
      <c r="P104" s="221" cm="1">
        <f t="array" ref="P104">_xlfn.NUMBERVALUE(IF(ISBLANK($C104),"",_xlfn._xlws.FILTER(Fert.Out!H$2:H$31,F.Level.Name=$C104)))+_xlfn.NUMBERVALUE(IF(ISBLANK($D104),0,_xlfn._xlws.FILTER(Fert.Out!H$2:H$31,F.Level.Name=$D104)))+_xlfn.NUMBERVALUE(IF(ISBLANK($E104),0,_xlfn._xlws.FILTER(Fert.Out!H$2:H$31,F.Level.Name=$E104)))+_xlfn.NUMBERVALUE(IF(ISBLANK($F104),0,_xlfn._xlws.FILTER(Fert.Out!H$2:H$31,F.Level.Name=$F104)))+_xlfn.NUMBERVALUE(IF(ISBLANK($G104),0,_xlfn._xlws.FILTER(Fert.Out!H$2:H$31,F.Level.Name=$G104)))</f>
        <v>0</v>
      </c>
      <c r="Q104" s="221" cm="1">
        <f t="array" ref="Q104">_xlfn.NUMBERVALUE(IF(ISBLANK($C104),"",_xlfn._xlws.FILTER(Fert.Out!I$2:I$31,F.Level.Name=$C104)))+_xlfn.NUMBERVALUE(IF(ISBLANK($D104),0,_xlfn._xlws.FILTER(Fert.Out!I$2:I$31,F.Level.Name=$D104)))+_xlfn.NUMBERVALUE(IF(ISBLANK($E104),0,_xlfn._xlws.FILTER(Fert.Out!I$2:I$31,F.Level.Name=$E104)))+_xlfn.NUMBERVALUE(IF(ISBLANK($F104),0,_xlfn._xlws.FILTER(Fert.Out!I$2:I$31,F.Level.Name=$F104)))+_xlfn.NUMBERVALUE(IF(ISBLANK($G104),0,_xlfn._xlws.FILTER(Fert.Out!I$2:I$31,F.Level.Name=$G104)))</f>
        <v>0</v>
      </c>
      <c r="R104" s="20"/>
      <c r="S104" s="96"/>
      <c r="T104" s="20"/>
      <c r="U104" s="20"/>
      <c r="V104" s="20"/>
      <c r="W104" s="96"/>
      <c r="X104" s="20"/>
      <c r="Y104" s="20"/>
      <c r="Z104" s="96"/>
      <c r="AA104" s="20"/>
      <c r="AB104" s="20"/>
      <c r="AC104" s="20"/>
      <c r="AD104" s="96"/>
      <c r="AE104" s="20"/>
      <c r="AF104" s="20"/>
      <c r="AG104" s="7"/>
      <c r="AH104" s="7"/>
      <c r="AI104" s="7"/>
      <c r="AJ104" s="96"/>
      <c r="AK104" s="96"/>
      <c r="AL104" s="96"/>
      <c r="AM104" s="96"/>
      <c r="AN104" s="96"/>
      <c r="AO104" s="7"/>
      <c r="AP104" s="96"/>
      <c r="AQ104" s="96"/>
    </row>
    <row r="105" spans="1:43" x14ac:dyDescent="0.5">
      <c r="A105" s="8"/>
      <c r="B105" s="129" t="str">
        <f t="shared" si="2"/>
        <v/>
      </c>
      <c r="C105" s="129"/>
      <c r="D105" s="129"/>
      <c r="E105" s="129"/>
      <c r="F105" s="129"/>
      <c r="G105" s="129"/>
      <c r="H105" s="7"/>
      <c r="I105" s="221" t="str" cm="1">
        <f t="array" ref="I105">_xlfn.TEXTJOIN("-",TRUE,IF(ISBLANK($C105),,_xlfn._xlws.FILTER(Fert.Out!T$2:T$31,F.Level.Name=$C105)),IF(ISBLANK($D105),,_xlfn._xlws.FILTER(Fert.Out!T$2:T$31,F.Level.Name=$D105)),IF(ISBLANK($E105),,_xlfn._xlws.FILTER(Fert.Out!T$2:T$31,F.Level.Name=$E105)),IF(ISBLANK($F105),,_xlfn._xlws.FILTER(Fert.Out!T$2:T$31,F.Level.Name=$F105)),IF(ISBLANK($G105),,_xlfn._xlws.FILTER(Fert.Out!T$2:T$31,F.Level.Name=$G105)))</f>
        <v/>
      </c>
      <c r="J105" s="221" cm="1">
        <f t="array" ref="J105">_xlfn.NUMBERVALUE(IF(ISBLANK($C105),"",_xlfn._xlws.FILTER(Fert.Out!B$2:B$31,F.Level.Name=$C105)))+_xlfn.NUMBERVALUE(IF(ISBLANK($D105),0,_xlfn._xlws.FILTER(Fert.Out!B$2:B$31,F.Level.Name=$D105)))+_xlfn.NUMBERVALUE(IF(ISBLANK($E105),0,_xlfn._xlws.FILTER(Fert.Out!B$2:B$31,F.Level.Name=$E105)))+_xlfn.NUMBERVALUE(IF(ISBLANK($F105),0,_xlfn._xlws.FILTER(Fert.Out!B$2:B$31,F.Level.Name=$F105)))+_xlfn.NUMBERVALUE(IF(ISBLANK($G105),0,_xlfn._xlws.FILTER(Fert.Out!B$2:B$31,F.Level.Name=$G105)))</f>
        <v>0</v>
      </c>
      <c r="K105" s="221" cm="1">
        <f t="array" ref="K105">_xlfn.NUMBERVALUE(IF(ISBLANK($C105),"",_xlfn._xlws.FILTER(Fert.Out!C$2:C$31,F.Level.Name=$C105)))+_xlfn.NUMBERVALUE(IF(ISBLANK($D105),0,_xlfn._xlws.FILTER(Fert.Out!C$2:C$31,F.Level.Name=$D105)))+_xlfn.NUMBERVALUE(IF(ISBLANK($E105),0,_xlfn._xlws.FILTER(Fert.Out!C$2:C$31,F.Level.Name=$E105)))+_xlfn.NUMBERVALUE(IF(ISBLANK($F105),0,_xlfn._xlws.FILTER(Fert.Out!C$2:C$31,F.Level.Name=$F105)))+_xlfn.NUMBERVALUE(IF(ISBLANK($G105),0,_xlfn._xlws.FILTER(Fert.Out!C$2:C$31,F.Level.Name=$G105)))</f>
        <v>0</v>
      </c>
      <c r="L105" s="221" cm="1">
        <f t="array" ref="L105">_xlfn.NUMBERVALUE(IF(ISBLANK($C105),"",_xlfn._xlws.FILTER(Fert.Out!D$2:D$31,F.Level.Name=$C105)))+_xlfn.NUMBERVALUE(IF(ISBLANK($D105),0,_xlfn._xlws.FILTER(Fert.Out!D$2:D$31,F.Level.Name=$D105)))+_xlfn.NUMBERVALUE(IF(ISBLANK($E105),0,_xlfn._xlws.FILTER(Fert.Out!D$2:D$31,F.Level.Name=$E105)))+_xlfn.NUMBERVALUE(IF(ISBLANK($F105),0,_xlfn._xlws.FILTER(Fert.Out!D$2:D$31,F.Level.Name=$F105)))+_xlfn.NUMBERVALUE(IF(ISBLANK($G105),0,_xlfn._xlws.FILTER(Fert.Out!D$2:D$31,F.Level.Name=$G105)))</f>
        <v>0</v>
      </c>
      <c r="M105" s="221" cm="1">
        <f t="array" ref="M105">_xlfn.NUMBERVALUE(IF(ISBLANK($C105),"",_xlfn._xlws.FILTER(Fert.Out!E$2:E$31,F.Level.Name=$C105)))+_xlfn.NUMBERVALUE(IF(ISBLANK($D105),0,_xlfn._xlws.FILTER(Fert.Out!E$2:E$31,F.Level.Name=$D105)))+_xlfn.NUMBERVALUE(IF(ISBLANK($E105),0,_xlfn._xlws.FILTER(Fert.Out!E$2:E$31,F.Level.Name=$E105)))+_xlfn.NUMBERVALUE(IF(ISBLANK($F105),0,_xlfn._xlws.FILTER(Fert.Out!E$2:E$31,F.Level.Name=$F105)))+_xlfn.NUMBERVALUE(IF(ISBLANK($G105),0,_xlfn._xlws.FILTER(Fert.Out!E$2:E$31,F.Level.Name=$G105)))</f>
        <v>0</v>
      </c>
      <c r="N105" s="221" cm="1">
        <f t="array" ref="N105">_xlfn.NUMBERVALUE(IF(ISBLANK($C105),"",_xlfn._xlws.FILTER(Fert.Out!F$2:F$31,F.Level.Name=$C105)))+_xlfn.NUMBERVALUE(IF(ISBLANK($D105),0,_xlfn._xlws.FILTER(Fert.Out!F$2:F$31,F.Level.Name=$D105)))+_xlfn.NUMBERVALUE(IF(ISBLANK($E105),0,_xlfn._xlws.FILTER(Fert.Out!F$2:F$31,F.Level.Name=$E105)))+_xlfn.NUMBERVALUE(IF(ISBLANK($F105),0,_xlfn._xlws.FILTER(Fert.Out!F$2:F$31,F.Level.Name=$F105)))+_xlfn.NUMBERVALUE(IF(ISBLANK($G105),0,_xlfn._xlws.FILTER(Fert.Out!F$2:F$31,F.Level.Name=$G105)))</f>
        <v>0</v>
      </c>
      <c r="O105" s="549" cm="1">
        <f t="array" ref="O105">_xlfn.NUMBERVALUE(IF(ISBLANK($C105),"",_xlfn._xlws.FILTER(Fert.Out!G$2:G$31,F.Level.Name=$C105)))+_xlfn.NUMBERVALUE(IF(ISBLANK($D105),0,_xlfn._xlws.FILTER(Fert.Out!G$2:G$31,F.Level.Name=$D105)))+_xlfn.NUMBERVALUE(IF(ISBLANK($E105),0,_xlfn._xlws.FILTER(Fert.Out!G$2:G$31,F.Level.Name=$E105)))+_xlfn.NUMBERVALUE(IF(ISBLANK($F105),0,_xlfn._xlws.FILTER(Fert.Out!G$2:G$31,F.Level.Name=$F105)))+_xlfn.NUMBERVALUE(IF(ISBLANK($G105),0,_xlfn._xlws.FILTER(Fert.Out!G$2:G$31,F.Level.Name=$G105)))</f>
        <v>0</v>
      </c>
      <c r="P105" s="221" cm="1">
        <f t="array" ref="P105">_xlfn.NUMBERVALUE(IF(ISBLANK($C105),"",_xlfn._xlws.FILTER(Fert.Out!H$2:H$31,F.Level.Name=$C105)))+_xlfn.NUMBERVALUE(IF(ISBLANK($D105),0,_xlfn._xlws.FILTER(Fert.Out!H$2:H$31,F.Level.Name=$D105)))+_xlfn.NUMBERVALUE(IF(ISBLANK($E105),0,_xlfn._xlws.FILTER(Fert.Out!H$2:H$31,F.Level.Name=$E105)))+_xlfn.NUMBERVALUE(IF(ISBLANK($F105),0,_xlfn._xlws.FILTER(Fert.Out!H$2:H$31,F.Level.Name=$F105)))+_xlfn.NUMBERVALUE(IF(ISBLANK($G105),0,_xlfn._xlws.FILTER(Fert.Out!H$2:H$31,F.Level.Name=$G105)))</f>
        <v>0</v>
      </c>
      <c r="Q105" s="221" cm="1">
        <f t="array" ref="Q105">_xlfn.NUMBERVALUE(IF(ISBLANK($C105),"",_xlfn._xlws.FILTER(Fert.Out!I$2:I$31,F.Level.Name=$C105)))+_xlfn.NUMBERVALUE(IF(ISBLANK($D105),0,_xlfn._xlws.FILTER(Fert.Out!I$2:I$31,F.Level.Name=$D105)))+_xlfn.NUMBERVALUE(IF(ISBLANK($E105),0,_xlfn._xlws.FILTER(Fert.Out!I$2:I$31,F.Level.Name=$E105)))+_xlfn.NUMBERVALUE(IF(ISBLANK($F105),0,_xlfn._xlws.FILTER(Fert.Out!I$2:I$31,F.Level.Name=$F105)))+_xlfn.NUMBERVALUE(IF(ISBLANK($G105),0,_xlfn._xlws.FILTER(Fert.Out!I$2:I$31,F.Level.Name=$G105)))</f>
        <v>0</v>
      </c>
      <c r="R105" s="20"/>
      <c r="S105" s="96"/>
      <c r="T105" s="20"/>
      <c r="U105" s="20"/>
      <c r="V105" s="20"/>
      <c r="W105" s="96"/>
      <c r="X105" s="20"/>
      <c r="Y105" s="20"/>
      <c r="Z105" s="96"/>
      <c r="AA105" s="20"/>
      <c r="AB105" s="20"/>
      <c r="AC105" s="20"/>
      <c r="AD105" s="96"/>
      <c r="AE105" s="20"/>
      <c r="AF105" s="20"/>
      <c r="AG105" s="7"/>
      <c r="AH105" s="7"/>
      <c r="AI105" s="7"/>
      <c r="AJ105" s="96"/>
      <c r="AK105" s="96"/>
      <c r="AL105" s="96"/>
      <c r="AM105" s="96"/>
      <c r="AN105" s="96"/>
      <c r="AO105" s="7"/>
      <c r="AP105" s="96"/>
      <c r="AQ105" s="96"/>
    </row>
    <row r="106" spans="1:43" x14ac:dyDescent="0.5">
      <c r="A106" s="8"/>
      <c r="B106" s="129" t="str">
        <f t="shared" si="2"/>
        <v/>
      </c>
      <c r="C106" s="129"/>
      <c r="D106" s="129"/>
      <c r="E106" s="129"/>
      <c r="F106" s="129"/>
      <c r="G106" s="129"/>
      <c r="H106" s="7"/>
      <c r="I106" s="221" t="str" cm="1">
        <f t="array" ref="I106">_xlfn.TEXTJOIN("-",TRUE,IF(ISBLANK($C106),,_xlfn._xlws.FILTER(Fert.Out!T$2:T$31,F.Level.Name=$C106)),IF(ISBLANK($D106),,_xlfn._xlws.FILTER(Fert.Out!T$2:T$31,F.Level.Name=$D106)),IF(ISBLANK($E106),,_xlfn._xlws.FILTER(Fert.Out!T$2:T$31,F.Level.Name=$E106)),IF(ISBLANK($F106),,_xlfn._xlws.FILTER(Fert.Out!T$2:T$31,F.Level.Name=$F106)),IF(ISBLANK($G106),,_xlfn._xlws.FILTER(Fert.Out!T$2:T$31,F.Level.Name=$G106)))</f>
        <v/>
      </c>
      <c r="J106" s="221" cm="1">
        <f t="array" ref="J106">_xlfn.NUMBERVALUE(IF(ISBLANK($C106),"",_xlfn._xlws.FILTER(Fert.Out!B$2:B$31,F.Level.Name=$C106)))+_xlfn.NUMBERVALUE(IF(ISBLANK($D106),0,_xlfn._xlws.FILTER(Fert.Out!B$2:B$31,F.Level.Name=$D106)))+_xlfn.NUMBERVALUE(IF(ISBLANK($E106),0,_xlfn._xlws.FILTER(Fert.Out!B$2:B$31,F.Level.Name=$E106)))+_xlfn.NUMBERVALUE(IF(ISBLANK($F106),0,_xlfn._xlws.FILTER(Fert.Out!B$2:B$31,F.Level.Name=$F106)))+_xlfn.NUMBERVALUE(IF(ISBLANK($G106),0,_xlfn._xlws.FILTER(Fert.Out!B$2:B$31,F.Level.Name=$G106)))</f>
        <v>0</v>
      </c>
      <c r="K106" s="221" cm="1">
        <f t="array" ref="K106">_xlfn.NUMBERVALUE(IF(ISBLANK($C106),"",_xlfn._xlws.FILTER(Fert.Out!C$2:C$31,F.Level.Name=$C106)))+_xlfn.NUMBERVALUE(IF(ISBLANK($D106),0,_xlfn._xlws.FILTER(Fert.Out!C$2:C$31,F.Level.Name=$D106)))+_xlfn.NUMBERVALUE(IF(ISBLANK($E106),0,_xlfn._xlws.FILTER(Fert.Out!C$2:C$31,F.Level.Name=$E106)))+_xlfn.NUMBERVALUE(IF(ISBLANK($F106),0,_xlfn._xlws.FILTER(Fert.Out!C$2:C$31,F.Level.Name=$F106)))+_xlfn.NUMBERVALUE(IF(ISBLANK($G106),0,_xlfn._xlws.FILTER(Fert.Out!C$2:C$31,F.Level.Name=$G106)))</f>
        <v>0</v>
      </c>
      <c r="L106" s="221" cm="1">
        <f t="array" ref="L106">_xlfn.NUMBERVALUE(IF(ISBLANK($C106),"",_xlfn._xlws.FILTER(Fert.Out!D$2:D$31,F.Level.Name=$C106)))+_xlfn.NUMBERVALUE(IF(ISBLANK($D106),0,_xlfn._xlws.FILTER(Fert.Out!D$2:D$31,F.Level.Name=$D106)))+_xlfn.NUMBERVALUE(IF(ISBLANK($E106),0,_xlfn._xlws.FILTER(Fert.Out!D$2:D$31,F.Level.Name=$E106)))+_xlfn.NUMBERVALUE(IF(ISBLANK($F106),0,_xlfn._xlws.FILTER(Fert.Out!D$2:D$31,F.Level.Name=$F106)))+_xlfn.NUMBERVALUE(IF(ISBLANK($G106),0,_xlfn._xlws.FILTER(Fert.Out!D$2:D$31,F.Level.Name=$G106)))</f>
        <v>0</v>
      </c>
      <c r="M106" s="221" cm="1">
        <f t="array" ref="M106">_xlfn.NUMBERVALUE(IF(ISBLANK($C106),"",_xlfn._xlws.FILTER(Fert.Out!E$2:E$31,F.Level.Name=$C106)))+_xlfn.NUMBERVALUE(IF(ISBLANK($D106),0,_xlfn._xlws.FILTER(Fert.Out!E$2:E$31,F.Level.Name=$D106)))+_xlfn.NUMBERVALUE(IF(ISBLANK($E106),0,_xlfn._xlws.FILTER(Fert.Out!E$2:E$31,F.Level.Name=$E106)))+_xlfn.NUMBERVALUE(IF(ISBLANK($F106),0,_xlfn._xlws.FILTER(Fert.Out!E$2:E$31,F.Level.Name=$F106)))+_xlfn.NUMBERVALUE(IF(ISBLANK($G106),0,_xlfn._xlws.FILTER(Fert.Out!E$2:E$31,F.Level.Name=$G106)))</f>
        <v>0</v>
      </c>
      <c r="N106" s="221" cm="1">
        <f t="array" ref="N106">_xlfn.NUMBERVALUE(IF(ISBLANK($C106),"",_xlfn._xlws.FILTER(Fert.Out!F$2:F$31,F.Level.Name=$C106)))+_xlfn.NUMBERVALUE(IF(ISBLANK($D106),0,_xlfn._xlws.FILTER(Fert.Out!F$2:F$31,F.Level.Name=$D106)))+_xlfn.NUMBERVALUE(IF(ISBLANK($E106),0,_xlfn._xlws.FILTER(Fert.Out!F$2:F$31,F.Level.Name=$E106)))+_xlfn.NUMBERVALUE(IF(ISBLANK($F106),0,_xlfn._xlws.FILTER(Fert.Out!F$2:F$31,F.Level.Name=$F106)))+_xlfn.NUMBERVALUE(IF(ISBLANK($G106),0,_xlfn._xlws.FILTER(Fert.Out!F$2:F$31,F.Level.Name=$G106)))</f>
        <v>0</v>
      </c>
      <c r="O106" s="549" cm="1">
        <f t="array" ref="O106">_xlfn.NUMBERVALUE(IF(ISBLANK($C106),"",_xlfn._xlws.FILTER(Fert.Out!G$2:G$31,F.Level.Name=$C106)))+_xlfn.NUMBERVALUE(IF(ISBLANK($D106),0,_xlfn._xlws.FILTER(Fert.Out!G$2:G$31,F.Level.Name=$D106)))+_xlfn.NUMBERVALUE(IF(ISBLANK($E106),0,_xlfn._xlws.FILTER(Fert.Out!G$2:G$31,F.Level.Name=$E106)))+_xlfn.NUMBERVALUE(IF(ISBLANK($F106),0,_xlfn._xlws.FILTER(Fert.Out!G$2:G$31,F.Level.Name=$F106)))+_xlfn.NUMBERVALUE(IF(ISBLANK($G106),0,_xlfn._xlws.FILTER(Fert.Out!G$2:G$31,F.Level.Name=$G106)))</f>
        <v>0</v>
      </c>
      <c r="P106" s="221" cm="1">
        <f t="array" ref="P106">_xlfn.NUMBERVALUE(IF(ISBLANK($C106),"",_xlfn._xlws.FILTER(Fert.Out!H$2:H$31,F.Level.Name=$C106)))+_xlfn.NUMBERVALUE(IF(ISBLANK($D106),0,_xlfn._xlws.FILTER(Fert.Out!H$2:H$31,F.Level.Name=$D106)))+_xlfn.NUMBERVALUE(IF(ISBLANK($E106),0,_xlfn._xlws.FILTER(Fert.Out!H$2:H$31,F.Level.Name=$E106)))+_xlfn.NUMBERVALUE(IF(ISBLANK($F106),0,_xlfn._xlws.FILTER(Fert.Out!H$2:H$31,F.Level.Name=$F106)))+_xlfn.NUMBERVALUE(IF(ISBLANK($G106),0,_xlfn._xlws.FILTER(Fert.Out!H$2:H$31,F.Level.Name=$G106)))</f>
        <v>0</v>
      </c>
      <c r="Q106" s="221" cm="1">
        <f t="array" ref="Q106">_xlfn.NUMBERVALUE(IF(ISBLANK($C106),"",_xlfn._xlws.FILTER(Fert.Out!I$2:I$31,F.Level.Name=$C106)))+_xlfn.NUMBERVALUE(IF(ISBLANK($D106),0,_xlfn._xlws.FILTER(Fert.Out!I$2:I$31,F.Level.Name=$D106)))+_xlfn.NUMBERVALUE(IF(ISBLANK($E106),0,_xlfn._xlws.FILTER(Fert.Out!I$2:I$31,F.Level.Name=$E106)))+_xlfn.NUMBERVALUE(IF(ISBLANK($F106),0,_xlfn._xlws.FILTER(Fert.Out!I$2:I$31,F.Level.Name=$F106)))+_xlfn.NUMBERVALUE(IF(ISBLANK($G106),0,_xlfn._xlws.FILTER(Fert.Out!I$2:I$31,F.Level.Name=$G106)))</f>
        <v>0</v>
      </c>
      <c r="R106" s="20"/>
      <c r="S106" s="96"/>
      <c r="T106" s="20"/>
      <c r="U106" s="20"/>
      <c r="V106" s="20"/>
      <c r="W106" s="96"/>
      <c r="X106" s="20"/>
      <c r="Y106" s="20"/>
      <c r="Z106" s="96"/>
      <c r="AA106" s="20"/>
      <c r="AB106" s="20"/>
      <c r="AC106" s="20"/>
      <c r="AD106" s="96"/>
      <c r="AE106" s="20"/>
      <c r="AF106" s="20"/>
      <c r="AG106" s="7"/>
      <c r="AH106" s="7"/>
      <c r="AI106" s="7"/>
      <c r="AJ106" s="96"/>
      <c r="AK106" s="96"/>
      <c r="AL106" s="96"/>
      <c r="AM106" s="96"/>
      <c r="AN106" s="96"/>
      <c r="AO106" s="7"/>
      <c r="AP106" s="96"/>
      <c r="AQ106" s="96"/>
    </row>
    <row r="107" spans="1:43" x14ac:dyDescent="0.5">
      <c r="A107" s="8"/>
      <c r="B107" s="129" t="str">
        <f t="shared" si="2"/>
        <v/>
      </c>
      <c r="C107" s="129"/>
      <c r="D107" s="129"/>
      <c r="E107" s="129"/>
      <c r="F107" s="129"/>
      <c r="G107" s="129"/>
      <c r="H107" s="7"/>
      <c r="I107" s="221" t="str" cm="1">
        <f t="array" ref="I107">_xlfn.TEXTJOIN("-",TRUE,IF(ISBLANK($C107),,_xlfn._xlws.FILTER(Fert.Out!T$2:T$31,F.Level.Name=$C107)),IF(ISBLANK($D107),,_xlfn._xlws.FILTER(Fert.Out!T$2:T$31,F.Level.Name=$D107)),IF(ISBLANK($E107),,_xlfn._xlws.FILTER(Fert.Out!T$2:T$31,F.Level.Name=$E107)),IF(ISBLANK($F107),,_xlfn._xlws.FILTER(Fert.Out!T$2:T$31,F.Level.Name=$F107)),IF(ISBLANK($G107),,_xlfn._xlws.FILTER(Fert.Out!T$2:T$31,F.Level.Name=$G107)))</f>
        <v/>
      </c>
      <c r="J107" s="221" cm="1">
        <f t="array" ref="J107">_xlfn.NUMBERVALUE(IF(ISBLANK($C107),"",_xlfn._xlws.FILTER(Fert.Out!B$2:B$31,F.Level.Name=$C107)))+_xlfn.NUMBERVALUE(IF(ISBLANK($D107),0,_xlfn._xlws.FILTER(Fert.Out!B$2:B$31,F.Level.Name=$D107)))+_xlfn.NUMBERVALUE(IF(ISBLANK($E107),0,_xlfn._xlws.FILTER(Fert.Out!B$2:B$31,F.Level.Name=$E107)))+_xlfn.NUMBERVALUE(IF(ISBLANK($F107),0,_xlfn._xlws.FILTER(Fert.Out!B$2:B$31,F.Level.Name=$F107)))+_xlfn.NUMBERVALUE(IF(ISBLANK($G107),0,_xlfn._xlws.FILTER(Fert.Out!B$2:B$31,F.Level.Name=$G107)))</f>
        <v>0</v>
      </c>
      <c r="K107" s="221" cm="1">
        <f t="array" ref="K107">_xlfn.NUMBERVALUE(IF(ISBLANK($C107),"",_xlfn._xlws.FILTER(Fert.Out!C$2:C$31,F.Level.Name=$C107)))+_xlfn.NUMBERVALUE(IF(ISBLANK($D107),0,_xlfn._xlws.FILTER(Fert.Out!C$2:C$31,F.Level.Name=$D107)))+_xlfn.NUMBERVALUE(IF(ISBLANK($E107),0,_xlfn._xlws.FILTER(Fert.Out!C$2:C$31,F.Level.Name=$E107)))+_xlfn.NUMBERVALUE(IF(ISBLANK($F107),0,_xlfn._xlws.FILTER(Fert.Out!C$2:C$31,F.Level.Name=$F107)))+_xlfn.NUMBERVALUE(IF(ISBLANK($G107),0,_xlfn._xlws.FILTER(Fert.Out!C$2:C$31,F.Level.Name=$G107)))</f>
        <v>0</v>
      </c>
      <c r="L107" s="221" cm="1">
        <f t="array" ref="L107">_xlfn.NUMBERVALUE(IF(ISBLANK($C107),"",_xlfn._xlws.FILTER(Fert.Out!D$2:D$31,F.Level.Name=$C107)))+_xlfn.NUMBERVALUE(IF(ISBLANK($D107),0,_xlfn._xlws.FILTER(Fert.Out!D$2:D$31,F.Level.Name=$D107)))+_xlfn.NUMBERVALUE(IF(ISBLANK($E107),0,_xlfn._xlws.FILTER(Fert.Out!D$2:D$31,F.Level.Name=$E107)))+_xlfn.NUMBERVALUE(IF(ISBLANK($F107),0,_xlfn._xlws.FILTER(Fert.Out!D$2:D$31,F.Level.Name=$F107)))+_xlfn.NUMBERVALUE(IF(ISBLANK($G107),0,_xlfn._xlws.FILTER(Fert.Out!D$2:D$31,F.Level.Name=$G107)))</f>
        <v>0</v>
      </c>
      <c r="M107" s="221" cm="1">
        <f t="array" ref="M107">_xlfn.NUMBERVALUE(IF(ISBLANK($C107),"",_xlfn._xlws.FILTER(Fert.Out!E$2:E$31,F.Level.Name=$C107)))+_xlfn.NUMBERVALUE(IF(ISBLANK($D107),0,_xlfn._xlws.FILTER(Fert.Out!E$2:E$31,F.Level.Name=$D107)))+_xlfn.NUMBERVALUE(IF(ISBLANK($E107),0,_xlfn._xlws.FILTER(Fert.Out!E$2:E$31,F.Level.Name=$E107)))+_xlfn.NUMBERVALUE(IF(ISBLANK($F107),0,_xlfn._xlws.FILTER(Fert.Out!E$2:E$31,F.Level.Name=$F107)))+_xlfn.NUMBERVALUE(IF(ISBLANK($G107),0,_xlfn._xlws.FILTER(Fert.Out!E$2:E$31,F.Level.Name=$G107)))</f>
        <v>0</v>
      </c>
      <c r="N107" s="221" cm="1">
        <f t="array" ref="N107">_xlfn.NUMBERVALUE(IF(ISBLANK($C107),"",_xlfn._xlws.FILTER(Fert.Out!F$2:F$31,F.Level.Name=$C107)))+_xlfn.NUMBERVALUE(IF(ISBLANK($D107),0,_xlfn._xlws.FILTER(Fert.Out!F$2:F$31,F.Level.Name=$D107)))+_xlfn.NUMBERVALUE(IF(ISBLANK($E107),0,_xlfn._xlws.FILTER(Fert.Out!F$2:F$31,F.Level.Name=$E107)))+_xlfn.NUMBERVALUE(IF(ISBLANK($F107),0,_xlfn._xlws.FILTER(Fert.Out!F$2:F$31,F.Level.Name=$F107)))+_xlfn.NUMBERVALUE(IF(ISBLANK($G107),0,_xlfn._xlws.FILTER(Fert.Out!F$2:F$31,F.Level.Name=$G107)))</f>
        <v>0</v>
      </c>
      <c r="O107" s="549" cm="1">
        <f t="array" ref="O107">_xlfn.NUMBERVALUE(IF(ISBLANK($C107),"",_xlfn._xlws.FILTER(Fert.Out!G$2:G$31,F.Level.Name=$C107)))+_xlfn.NUMBERVALUE(IF(ISBLANK($D107),0,_xlfn._xlws.FILTER(Fert.Out!G$2:G$31,F.Level.Name=$D107)))+_xlfn.NUMBERVALUE(IF(ISBLANK($E107),0,_xlfn._xlws.FILTER(Fert.Out!G$2:G$31,F.Level.Name=$E107)))+_xlfn.NUMBERVALUE(IF(ISBLANK($F107),0,_xlfn._xlws.FILTER(Fert.Out!G$2:G$31,F.Level.Name=$F107)))+_xlfn.NUMBERVALUE(IF(ISBLANK($G107),0,_xlfn._xlws.FILTER(Fert.Out!G$2:G$31,F.Level.Name=$G107)))</f>
        <v>0</v>
      </c>
      <c r="P107" s="221" cm="1">
        <f t="array" ref="P107">_xlfn.NUMBERVALUE(IF(ISBLANK($C107),"",_xlfn._xlws.FILTER(Fert.Out!H$2:H$31,F.Level.Name=$C107)))+_xlfn.NUMBERVALUE(IF(ISBLANK($D107),0,_xlfn._xlws.FILTER(Fert.Out!H$2:H$31,F.Level.Name=$D107)))+_xlfn.NUMBERVALUE(IF(ISBLANK($E107),0,_xlfn._xlws.FILTER(Fert.Out!H$2:H$31,F.Level.Name=$E107)))+_xlfn.NUMBERVALUE(IF(ISBLANK($F107),0,_xlfn._xlws.FILTER(Fert.Out!H$2:H$31,F.Level.Name=$F107)))+_xlfn.NUMBERVALUE(IF(ISBLANK($G107),0,_xlfn._xlws.FILTER(Fert.Out!H$2:H$31,F.Level.Name=$G107)))</f>
        <v>0</v>
      </c>
      <c r="Q107" s="221" cm="1">
        <f t="array" ref="Q107">_xlfn.NUMBERVALUE(IF(ISBLANK($C107),"",_xlfn._xlws.FILTER(Fert.Out!I$2:I$31,F.Level.Name=$C107)))+_xlfn.NUMBERVALUE(IF(ISBLANK($D107),0,_xlfn._xlws.FILTER(Fert.Out!I$2:I$31,F.Level.Name=$D107)))+_xlfn.NUMBERVALUE(IF(ISBLANK($E107),0,_xlfn._xlws.FILTER(Fert.Out!I$2:I$31,F.Level.Name=$E107)))+_xlfn.NUMBERVALUE(IF(ISBLANK($F107),0,_xlfn._xlws.FILTER(Fert.Out!I$2:I$31,F.Level.Name=$F107)))+_xlfn.NUMBERVALUE(IF(ISBLANK($G107),0,_xlfn._xlws.FILTER(Fert.Out!I$2:I$31,F.Level.Name=$G107)))</f>
        <v>0</v>
      </c>
      <c r="R107" s="20"/>
      <c r="S107" s="96"/>
      <c r="T107" s="20"/>
      <c r="U107" s="20"/>
      <c r="V107" s="20"/>
      <c r="W107" s="96"/>
      <c r="X107" s="20"/>
      <c r="Y107" s="20"/>
      <c r="Z107" s="96"/>
      <c r="AA107" s="20"/>
      <c r="AB107" s="20"/>
      <c r="AC107" s="20"/>
      <c r="AD107" s="96"/>
      <c r="AE107" s="20"/>
      <c r="AF107" s="20"/>
      <c r="AG107" s="7"/>
      <c r="AH107" s="7"/>
      <c r="AI107" s="7"/>
      <c r="AJ107" s="96"/>
      <c r="AK107" s="96"/>
      <c r="AL107" s="96"/>
      <c r="AM107" s="96"/>
      <c r="AN107" s="96"/>
      <c r="AO107" s="7"/>
      <c r="AP107" s="96"/>
      <c r="AQ107" s="96"/>
    </row>
    <row r="108" spans="1:43" x14ac:dyDescent="0.5">
      <c r="A108" s="8"/>
      <c r="B108" s="129" t="str">
        <f t="shared" si="2"/>
        <v/>
      </c>
      <c r="C108" s="129"/>
      <c r="D108" s="129"/>
      <c r="E108" s="129"/>
      <c r="F108" s="129"/>
      <c r="G108" s="129"/>
      <c r="H108" s="7"/>
      <c r="I108" s="221" t="str" cm="1">
        <f t="array" ref="I108">_xlfn.TEXTJOIN("-",TRUE,IF(ISBLANK($C108),,_xlfn._xlws.FILTER(Fert.Out!T$2:T$31,F.Level.Name=$C108)),IF(ISBLANK($D108),,_xlfn._xlws.FILTER(Fert.Out!T$2:T$31,F.Level.Name=$D108)),IF(ISBLANK($E108),,_xlfn._xlws.FILTER(Fert.Out!T$2:T$31,F.Level.Name=$E108)),IF(ISBLANK($F108),,_xlfn._xlws.FILTER(Fert.Out!T$2:T$31,F.Level.Name=$F108)),IF(ISBLANK($G108),,_xlfn._xlws.FILTER(Fert.Out!T$2:T$31,F.Level.Name=$G108)))</f>
        <v/>
      </c>
      <c r="J108" s="221" cm="1">
        <f t="array" ref="J108">_xlfn.NUMBERVALUE(IF(ISBLANK($C108),"",_xlfn._xlws.FILTER(Fert.Out!B$2:B$31,F.Level.Name=$C108)))+_xlfn.NUMBERVALUE(IF(ISBLANK($D108),0,_xlfn._xlws.FILTER(Fert.Out!B$2:B$31,F.Level.Name=$D108)))+_xlfn.NUMBERVALUE(IF(ISBLANK($E108),0,_xlfn._xlws.FILTER(Fert.Out!B$2:B$31,F.Level.Name=$E108)))+_xlfn.NUMBERVALUE(IF(ISBLANK($F108),0,_xlfn._xlws.FILTER(Fert.Out!B$2:B$31,F.Level.Name=$F108)))+_xlfn.NUMBERVALUE(IF(ISBLANK($G108),0,_xlfn._xlws.FILTER(Fert.Out!B$2:B$31,F.Level.Name=$G108)))</f>
        <v>0</v>
      </c>
      <c r="K108" s="221" cm="1">
        <f t="array" ref="K108">_xlfn.NUMBERVALUE(IF(ISBLANK($C108),"",_xlfn._xlws.FILTER(Fert.Out!C$2:C$31,F.Level.Name=$C108)))+_xlfn.NUMBERVALUE(IF(ISBLANK($D108),0,_xlfn._xlws.FILTER(Fert.Out!C$2:C$31,F.Level.Name=$D108)))+_xlfn.NUMBERVALUE(IF(ISBLANK($E108),0,_xlfn._xlws.FILTER(Fert.Out!C$2:C$31,F.Level.Name=$E108)))+_xlfn.NUMBERVALUE(IF(ISBLANK($F108),0,_xlfn._xlws.FILTER(Fert.Out!C$2:C$31,F.Level.Name=$F108)))+_xlfn.NUMBERVALUE(IF(ISBLANK($G108),0,_xlfn._xlws.FILTER(Fert.Out!C$2:C$31,F.Level.Name=$G108)))</f>
        <v>0</v>
      </c>
      <c r="L108" s="221" cm="1">
        <f t="array" ref="L108">_xlfn.NUMBERVALUE(IF(ISBLANK($C108),"",_xlfn._xlws.FILTER(Fert.Out!D$2:D$31,F.Level.Name=$C108)))+_xlfn.NUMBERVALUE(IF(ISBLANK($D108),0,_xlfn._xlws.FILTER(Fert.Out!D$2:D$31,F.Level.Name=$D108)))+_xlfn.NUMBERVALUE(IF(ISBLANK($E108),0,_xlfn._xlws.FILTER(Fert.Out!D$2:D$31,F.Level.Name=$E108)))+_xlfn.NUMBERVALUE(IF(ISBLANK($F108),0,_xlfn._xlws.FILTER(Fert.Out!D$2:D$31,F.Level.Name=$F108)))+_xlfn.NUMBERVALUE(IF(ISBLANK($G108),0,_xlfn._xlws.FILTER(Fert.Out!D$2:D$31,F.Level.Name=$G108)))</f>
        <v>0</v>
      </c>
      <c r="M108" s="221" cm="1">
        <f t="array" ref="M108">_xlfn.NUMBERVALUE(IF(ISBLANK($C108),"",_xlfn._xlws.FILTER(Fert.Out!E$2:E$31,F.Level.Name=$C108)))+_xlfn.NUMBERVALUE(IF(ISBLANK($D108),0,_xlfn._xlws.FILTER(Fert.Out!E$2:E$31,F.Level.Name=$D108)))+_xlfn.NUMBERVALUE(IF(ISBLANK($E108),0,_xlfn._xlws.FILTER(Fert.Out!E$2:E$31,F.Level.Name=$E108)))+_xlfn.NUMBERVALUE(IF(ISBLANK($F108),0,_xlfn._xlws.FILTER(Fert.Out!E$2:E$31,F.Level.Name=$F108)))+_xlfn.NUMBERVALUE(IF(ISBLANK($G108),0,_xlfn._xlws.FILTER(Fert.Out!E$2:E$31,F.Level.Name=$G108)))</f>
        <v>0</v>
      </c>
      <c r="N108" s="221" cm="1">
        <f t="array" ref="N108">_xlfn.NUMBERVALUE(IF(ISBLANK($C108),"",_xlfn._xlws.FILTER(Fert.Out!F$2:F$31,F.Level.Name=$C108)))+_xlfn.NUMBERVALUE(IF(ISBLANK($D108),0,_xlfn._xlws.FILTER(Fert.Out!F$2:F$31,F.Level.Name=$D108)))+_xlfn.NUMBERVALUE(IF(ISBLANK($E108),0,_xlfn._xlws.FILTER(Fert.Out!F$2:F$31,F.Level.Name=$E108)))+_xlfn.NUMBERVALUE(IF(ISBLANK($F108),0,_xlfn._xlws.FILTER(Fert.Out!F$2:F$31,F.Level.Name=$F108)))+_xlfn.NUMBERVALUE(IF(ISBLANK($G108),0,_xlfn._xlws.FILTER(Fert.Out!F$2:F$31,F.Level.Name=$G108)))</f>
        <v>0</v>
      </c>
      <c r="O108" s="549" cm="1">
        <f t="array" ref="O108">_xlfn.NUMBERVALUE(IF(ISBLANK($C108),"",_xlfn._xlws.FILTER(Fert.Out!G$2:G$31,F.Level.Name=$C108)))+_xlfn.NUMBERVALUE(IF(ISBLANK($D108),0,_xlfn._xlws.FILTER(Fert.Out!G$2:G$31,F.Level.Name=$D108)))+_xlfn.NUMBERVALUE(IF(ISBLANK($E108),0,_xlfn._xlws.FILTER(Fert.Out!G$2:G$31,F.Level.Name=$E108)))+_xlfn.NUMBERVALUE(IF(ISBLANK($F108),0,_xlfn._xlws.FILTER(Fert.Out!G$2:G$31,F.Level.Name=$F108)))+_xlfn.NUMBERVALUE(IF(ISBLANK($G108),0,_xlfn._xlws.FILTER(Fert.Out!G$2:G$31,F.Level.Name=$G108)))</f>
        <v>0</v>
      </c>
      <c r="P108" s="221" cm="1">
        <f t="array" ref="P108">_xlfn.NUMBERVALUE(IF(ISBLANK($C108),"",_xlfn._xlws.FILTER(Fert.Out!H$2:H$31,F.Level.Name=$C108)))+_xlfn.NUMBERVALUE(IF(ISBLANK($D108),0,_xlfn._xlws.FILTER(Fert.Out!H$2:H$31,F.Level.Name=$D108)))+_xlfn.NUMBERVALUE(IF(ISBLANK($E108),0,_xlfn._xlws.FILTER(Fert.Out!H$2:H$31,F.Level.Name=$E108)))+_xlfn.NUMBERVALUE(IF(ISBLANK($F108),0,_xlfn._xlws.FILTER(Fert.Out!H$2:H$31,F.Level.Name=$F108)))+_xlfn.NUMBERVALUE(IF(ISBLANK($G108),0,_xlfn._xlws.FILTER(Fert.Out!H$2:H$31,F.Level.Name=$G108)))</f>
        <v>0</v>
      </c>
      <c r="Q108" s="221" cm="1">
        <f t="array" ref="Q108">_xlfn.NUMBERVALUE(IF(ISBLANK($C108),"",_xlfn._xlws.FILTER(Fert.Out!I$2:I$31,F.Level.Name=$C108)))+_xlfn.NUMBERVALUE(IF(ISBLANK($D108),0,_xlfn._xlws.FILTER(Fert.Out!I$2:I$31,F.Level.Name=$D108)))+_xlfn.NUMBERVALUE(IF(ISBLANK($E108),0,_xlfn._xlws.FILTER(Fert.Out!I$2:I$31,F.Level.Name=$E108)))+_xlfn.NUMBERVALUE(IF(ISBLANK($F108),0,_xlfn._xlws.FILTER(Fert.Out!I$2:I$31,F.Level.Name=$F108)))+_xlfn.NUMBERVALUE(IF(ISBLANK($G108),0,_xlfn._xlws.FILTER(Fert.Out!I$2:I$31,F.Level.Name=$G108)))</f>
        <v>0</v>
      </c>
      <c r="R108" s="20"/>
      <c r="S108" s="96"/>
      <c r="T108" s="20"/>
      <c r="U108" s="20"/>
      <c r="V108" s="20"/>
      <c r="W108" s="96"/>
      <c r="X108" s="20"/>
      <c r="Y108" s="20"/>
      <c r="Z108" s="96"/>
      <c r="AA108" s="20"/>
      <c r="AB108" s="20"/>
      <c r="AC108" s="20"/>
      <c r="AD108" s="96"/>
      <c r="AE108" s="20"/>
      <c r="AF108" s="20"/>
      <c r="AG108" s="7"/>
      <c r="AH108" s="7"/>
      <c r="AI108" s="7"/>
      <c r="AJ108" s="96"/>
      <c r="AK108" s="96"/>
      <c r="AL108" s="96"/>
      <c r="AM108" s="96"/>
      <c r="AN108" s="96"/>
      <c r="AO108" s="7"/>
      <c r="AP108" s="96"/>
      <c r="AQ108" s="96"/>
    </row>
    <row r="109" spans="1:43" x14ac:dyDescent="0.5">
      <c r="A109" s="8"/>
      <c r="B109" s="129" t="str">
        <f t="shared" si="2"/>
        <v/>
      </c>
      <c r="C109" s="129"/>
      <c r="D109" s="129"/>
      <c r="E109" s="129"/>
      <c r="F109" s="129"/>
      <c r="G109" s="129"/>
      <c r="H109" s="7"/>
      <c r="I109" s="221" t="str" cm="1">
        <f t="array" ref="I109">_xlfn.TEXTJOIN("-",TRUE,IF(ISBLANK($C109),,_xlfn._xlws.FILTER(Fert.Out!T$2:T$31,F.Level.Name=$C109)),IF(ISBLANK($D109),,_xlfn._xlws.FILTER(Fert.Out!T$2:T$31,F.Level.Name=$D109)),IF(ISBLANK($E109),,_xlfn._xlws.FILTER(Fert.Out!T$2:T$31,F.Level.Name=$E109)),IF(ISBLANK($F109),,_xlfn._xlws.FILTER(Fert.Out!T$2:T$31,F.Level.Name=$F109)),IF(ISBLANK($G109),,_xlfn._xlws.FILTER(Fert.Out!T$2:T$31,F.Level.Name=$G109)))</f>
        <v/>
      </c>
      <c r="J109" s="221" cm="1">
        <f t="array" ref="J109">_xlfn.NUMBERVALUE(IF(ISBLANK($C109),"",_xlfn._xlws.FILTER(Fert.Out!B$2:B$31,F.Level.Name=$C109)))+_xlfn.NUMBERVALUE(IF(ISBLANK($D109),0,_xlfn._xlws.FILTER(Fert.Out!B$2:B$31,F.Level.Name=$D109)))+_xlfn.NUMBERVALUE(IF(ISBLANK($E109),0,_xlfn._xlws.FILTER(Fert.Out!B$2:B$31,F.Level.Name=$E109)))+_xlfn.NUMBERVALUE(IF(ISBLANK($F109),0,_xlfn._xlws.FILTER(Fert.Out!B$2:B$31,F.Level.Name=$F109)))+_xlfn.NUMBERVALUE(IF(ISBLANK($G109),0,_xlfn._xlws.FILTER(Fert.Out!B$2:B$31,F.Level.Name=$G109)))</f>
        <v>0</v>
      </c>
      <c r="K109" s="221" cm="1">
        <f t="array" ref="K109">_xlfn.NUMBERVALUE(IF(ISBLANK($C109),"",_xlfn._xlws.FILTER(Fert.Out!C$2:C$31,F.Level.Name=$C109)))+_xlfn.NUMBERVALUE(IF(ISBLANK($D109),0,_xlfn._xlws.FILTER(Fert.Out!C$2:C$31,F.Level.Name=$D109)))+_xlfn.NUMBERVALUE(IF(ISBLANK($E109),0,_xlfn._xlws.FILTER(Fert.Out!C$2:C$31,F.Level.Name=$E109)))+_xlfn.NUMBERVALUE(IF(ISBLANK($F109),0,_xlfn._xlws.FILTER(Fert.Out!C$2:C$31,F.Level.Name=$F109)))+_xlfn.NUMBERVALUE(IF(ISBLANK($G109),0,_xlfn._xlws.FILTER(Fert.Out!C$2:C$31,F.Level.Name=$G109)))</f>
        <v>0</v>
      </c>
      <c r="L109" s="221" cm="1">
        <f t="array" ref="L109">_xlfn.NUMBERVALUE(IF(ISBLANK($C109),"",_xlfn._xlws.FILTER(Fert.Out!D$2:D$31,F.Level.Name=$C109)))+_xlfn.NUMBERVALUE(IF(ISBLANK($D109),0,_xlfn._xlws.FILTER(Fert.Out!D$2:D$31,F.Level.Name=$D109)))+_xlfn.NUMBERVALUE(IF(ISBLANK($E109),0,_xlfn._xlws.FILTER(Fert.Out!D$2:D$31,F.Level.Name=$E109)))+_xlfn.NUMBERVALUE(IF(ISBLANK($F109),0,_xlfn._xlws.FILTER(Fert.Out!D$2:D$31,F.Level.Name=$F109)))+_xlfn.NUMBERVALUE(IF(ISBLANK($G109),0,_xlfn._xlws.FILTER(Fert.Out!D$2:D$31,F.Level.Name=$G109)))</f>
        <v>0</v>
      </c>
      <c r="M109" s="221" cm="1">
        <f t="array" ref="M109">_xlfn.NUMBERVALUE(IF(ISBLANK($C109),"",_xlfn._xlws.FILTER(Fert.Out!E$2:E$31,F.Level.Name=$C109)))+_xlfn.NUMBERVALUE(IF(ISBLANK($D109),0,_xlfn._xlws.FILTER(Fert.Out!E$2:E$31,F.Level.Name=$D109)))+_xlfn.NUMBERVALUE(IF(ISBLANK($E109),0,_xlfn._xlws.FILTER(Fert.Out!E$2:E$31,F.Level.Name=$E109)))+_xlfn.NUMBERVALUE(IF(ISBLANK($F109),0,_xlfn._xlws.FILTER(Fert.Out!E$2:E$31,F.Level.Name=$F109)))+_xlfn.NUMBERVALUE(IF(ISBLANK($G109),0,_xlfn._xlws.FILTER(Fert.Out!E$2:E$31,F.Level.Name=$G109)))</f>
        <v>0</v>
      </c>
      <c r="N109" s="221" cm="1">
        <f t="array" ref="N109">_xlfn.NUMBERVALUE(IF(ISBLANK($C109),"",_xlfn._xlws.FILTER(Fert.Out!F$2:F$31,F.Level.Name=$C109)))+_xlfn.NUMBERVALUE(IF(ISBLANK($D109),0,_xlfn._xlws.FILTER(Fert.Out!F$2:F$31,F.Level.Name=$D109)))+_xlfn.NUMBERVALUE(IF(ISBLANK($E109),0,_xlfn._xlws.FILTER(Fert.Out!F$2:F$31,F.Level.Name=$E109)))+_xlfn.NUMBERVALUE(IF(ISBLANK($F109),0,_xlfn._xlws.FILTER(Fert.Out!F$2:F$31,F.Level.Name=$F109)))+_xlfn.NUMBERVALUE(IF(ISBLANK($G109),0,_xlfn._xlws.FILTER(Fert.Out!F$2:F$31,F.Level.Name=$G109)))</f>
        <v>0</v>
      </c>
      <c r="O109" s="549" cm="1">
        <f t="array" ref="O109">_xlfn.NUMBERVALUE(IF(ISBLANK($C109),"",_xlfn._xlws.FILTER(Fert.Out!G$2:G$31,F.Level.Name=$C109)))+_xlfn.NUMBERVALUE(IF(ISBLANK($D109),0,_xlfn._xlws.FILTER(Fert.Out!G$2:G$31,F.Level.Name=$D109)))+_xlfn.NUMBERVALUE(IF(ISBLANK($E109),0,_xlfn._xlws.FILTER(Fert.Out!G$2:G$31,F.Level.Name=$E109)))+_xlfn.NUMBERVALUE(IF(ISBLANK($F109),0,_xlfn._xlws.FILTER(Fert.Out!G$2:G$31,F.Level.Name=$F109)))+_xlfn.NUMBERVALUE(IF(ISBLANK($G109),0,_xlfn._xlws.FILTER(Fert.Out!G$2:G$31,F.Level.Name=$G109)))</f>
        <v>0</v>
      </c>
      <c r="P109" s="221" cm="1">
        <f t="array" ref="P109">_xlfn.NUMBERVALUE(IF(ISBLANK($C109),"",_xlfn._xlws.FILTER(Fert.Out!H$2:H$31,F.Level.Name=$C109)))+_xlfn.NUMBERVALUE(IF(ISBLANK($D109),0,_xlfn._xlws.FILTER(Fert.Out!H$2:H$31,F.Level.Name=$D109)))+_xlfn.NUMBERVALUE(IF(ISBLANK($E109),0,_xlfn._xlws.FILTER(Fert.Out!H$2:H$31,F.Level.Name=$E109)))+_xlfn.NUMBERVALUE(IF(ISBLANK($F109),0,_xlfn._xlws.FILTER(Fert.Out!H$2:H$31,F.Level.Name=$F109)))+_xlfn.NUMBERVALUE(IF(ISBLANK($G109),0,_xlfn._xlws.FILTER(Fert.Out!H$2:H$31,F.Level.Name=$G109)))</f>
        <v>0</v>
      </c>
      <c r="Q109" s="221" cm="1">
        <f t="array" ref="Q109">_xlfn.NUMBERVALUE(IF(ISBLANK($C109),"",_xlfn._xlws.FILTER(Fert.Out!I$2:I$31,F.Level.Name=$C109)))+_xlfn.NUMBERVALUE(IF(ISBLANK($D109),0,_xlfn._xlws.FILTER(Fert.Out!I$2:I$31,F.Level.Name=$D109)))+_xlfn.NUMBERVALUE(IF(ISBLANK($E109),0,_xlfn._xlws.FILTER(Fert.Out!I$2:I$31,F.Level.Name=$E109)))+_xlfn.NUMBERVALUE(IF(ISBLANK($F109),0,_xlfn._xlws.FILTER(Fert.Out!I$2:I$31,F.Level.Name=$F109)))+_xlfn.NUMBERVALUE(IF(ISBLANK($G109),0,_xlfn._xlws.FILTER(Fert.Out!I$2:I$31,F.Level.Name=$G109)))</f>
        <v>0</v>
      </c>
      <c r="R109" s="20"/>
      <c r="S109" s="96"/>
      <c r="T109" s="20"/>
      <c r="U109" s="20"/>
      <c r="V109" s="20"/>
      <c r="W109" s="96"/>
      <c r="X109" s="20"/>
      <c r="Y109" s="20"/>
      <c r="Z109" s="96"/>
      <c r="AA109" s="20"/>
      <c r="AB109" s="20"/>
      <c r="AC109" s="20"/>
      <c r="AD109" s="96"/>
      <c r="AE109" s="20"/>
      <c r="AF109" s="20"/>
      <c r="AG109" s="7"/>
      <c r="AH109" s="7"/>
      <c r="AI109" s="7"/>
      <c r="AJ109" s="96"/>
      <c r="AK109" s="96"/>
      <c r="AL109" s="96"/>
      <c r="AM109" s="96"/>
      <c r="AN109" s="96"/>
      <c r="AO109" s="7"/>
      <c r="AP109" s="96"/>
      <c r="AQ109" s="96"/>
    </row>
    <row r="110" spans="1:43" x14ac:dyDescent="0.5">
      <c r="A110" s="8"/>
      <c r="B110" s="129"/>
      <c r="C110" s="129"/>
      <c r="D110" s="129"/>
      <c r="E110" s="129"/>
      <c r="F110" s="129"/>
      <c r="G110" s="129"/>
      <c r="H110" s="7"/>
      <c r="I110" s="221" t="str" cm="1">
        <f t="array" ref="I110">_xlfn.TEXTJOIN("-",TRUE,IF(ISBLANK($C110),,_xlfn._xlws.FILTER(Fert.Out!T$2:T$31,F.Level.Name=$C110)),IF(ISBLANK($D110),,_xlfn._xlws.FILTER(Fert.Out!T$2:T$31,F.Level.Name=$D110)),IF(ISBLANK($E110),,_xlfn._xlws.FILTER(Fert.Out!T$2:T$31,F.Level.Name=$E110)),IF(ISBLANK($F110),,_xlfn._xlws.FILTER(Fert.Out!T$2:T$31,F.Level.Name=$F110)),IF(ISBLANK($G110),,_xlfn._xlws.FILTER(Fert.Out!T$2:T$31,F.Level.Name=$G110)))</f>
        <v/>
      </c>
      <c r="J110" s="221" cm="1">
        <f t="array" ref="J110">_xlfn.NUMBERVALUE(IF(ISBLANK($C110),"",_xlfn._xlws.FILTER(Fert.Out!B$2:B$31,F.Level.Name=$C110)))+_xlfn.NUMBERVALUE(IF(ISBLANK($D110),0,_xlfn._xlws.FILTER(Fert.Out!B$2:B$31,F.Level.Name=$D110)))+_xlfn.NUMBERVALUE(IF(ISBLANK($E110),0,_xlfn._xlws.FILTER(Fert.Out!B$2:B$31,F.Level.Name=$E110)))+_xlfn.NUMBERVALUE(IF(ISBLANK($F110),0,_xlfn._xlws.FILTER(Fert.Out!B$2:B$31,F.Level.Name=$F110)))+_xlfn.NUMBERVALUE(IF(ISBLANK($G110),0,_xlfn._xlws.FILTER(Fert.Out!B$2:B$31,F.Level.Name=$G110)))</f>
        <v>0</v>
      </c>
      <c r="K110" s="221" cm="1">
        <f t="array" ref="K110">_xlfn.NUMBERVALUE(IF(ISBLANK($C110),"",_xlfn._xlws.FILTER(Fert.Out!C$2:C$31,F.Level.Name=$C110)))+_xlfn.NUMBERVALUE(IF(ISBLANK($D110),0,_xlfn._xlws.FILTER(Fert.Out!C$2:C$31,F.Level.Name=$D110)))+_xlfn.NUMBERVALUE(IF(ISBLANK($E110),0,_xlfn._xlws.FILTER(Fert.Out!C$2:C$31,F.Level.Name=$E110)))+_xlfn.NUMBERVALUE(IF(ISBLANK($F110),0,_xlfn._xlws.FILTER(Fert.Out!C$2:C$31,F.Level.Name=$F110)))+_xlfn.NUMBERVALUE(IF(ISBLANK($G110),0,_xlfn._xlws.FILTER(Fert.Out!C$2:C$31,F.Level.Name=$G110)))</f>
        <v>0</v>
      </c>
      <c r="L110" s="221" cm="1">
        <f t="array" ref="L110">_xlfn.NUMBERVALUE(IF(ISBLANK($C110),"",_xlfn._xlws.FILTER(Fert.Out!D$2:D$31,F.Level.Name=$C110)))+_xlfn.NUMBERVALUE(IF(ISBLANK($D110),0,_xlfn._xlws.FILTER(Fert.Out!D$2:D$31,F.Level.Name=$D110)))+_xlfn.NUMBERVALUE(IF(ISBLANK($E110),0,_xlfn._xlws.FILTER(Fert.Out!D$2:D$31,F.Level.Name=$E110)))+_xlfn.NUMBERVALUE(IF(ISBLANK($F110),0,_xlfn._xlws.FILTER(Fert.Out!D$2:D$31,F.Level.Name=$F110)))+_xlfn.NUMBERVALUE(IF(ISBLANK($G110),0,_xlfn._xlws.FILTER(Fert.Out!D$2:D$31,F.Level.Name=$G110)))</f>
        <v>0</v>
      </c>
      <c r="M110" s="221" cm="1">
        <f t="array" ref="M110">_xlfn.NUMBERVALUE(IF(ISBLANK($C110),"",_xlfn._xlws.FILTER(Fert.Out!E$2:E$31,F.Level.Name=$C110)))+_xlfn.NUMBERVALUE(IF(ISBLANK($D110),0,_xlfn._xlws.FILTER(Fert.Out!E$2:E$31,F.Level.Name=$D110)))+_xlfn.NUMBERVALUE(IF(ISBLANK($E110),0,_xlfn._xlws.FILTER(Fert.Out!E$2:E$31,F.Level.Name=$E110)))+_xlfn.NUMBERVALUE(IF(ISBLANK($F110),0,_xlfn._xlws.FILTER(Fert.Out!E$2:E$31,F.Level.Name=$F110)))+_xlfn.NUMBERVALUE(IF(ISBLANK($G110),0,_xlfn._xlws.FILTER(Fert.Out!E$2:E$31,F.Level.Name=$G110)))</f>
        <v>0</v>
      </c>
      <c r="N110" s="221" cm="1">
        <f t="array" ref="N110">_xlfn.NUMBERVALUE(IF(ISBLANK($C110),"",_xlfn._xlws.FILTER(Fert.Out!F$2:F$31,F.Level.Name=$C110)))+_xlfn.NUMBERVALUE(IF(ISBLANK($D110),0,_xlfn._xlws.FILTER(Fert.Out!F$2:F$31,F.Level.Name=$D110)))+_xlfn.NUMBERVALUE(IF(ISBLANK($E110),0,_xlfn._xlws.FILTER(Fert.Out!F$2:F$31,F.Level.Name=$E110)))+_xlfn.NUMBERVALUE(IF(ISBLANK($F110),0,_xlfn._xlws.FILTER(Fert.Out!F$2:F$31,F.Level.Name=$F110)))+_xlfn.NUMBERVALUE(IF(ISBLANK($G110),0,_xlfn._xlws.FILTER(Fert.Out!F$2:F$31,F.Level.Name=$G110)))</f>
        <v>0</v>
      </c>
      <c r="O110" s="549" cm="1">
        <f t="array" ref="O110">_xlfn.NUMBERVALUE(IF(ISBLANK($C110),"",_xlfn._xlws.FILTER(Fert.Out!G$2:G$31,F.Level.Name=$C110)))+_xlfn.NUMBERVALUE(IF(ISBLANK($D110),0,_xlfn._xlws.FILTER(Fert.Out!G$2:G$31,F.Level.Name=$D110)))+_xlfn.NUMBERVALUE(IF(ISBLANK($E110),0,_xlfn._xlws.FILTER(Fert.Out!G$2:G$31,F.Level.Name=$E110)))+_xlfn.NUMBERVALUE(IF(ISBLANK($F110),0,_xlfn._xlws.FILTER(Fert.Out!G$2:G$31,F.Level.Name=$F110)))+_xlfn.NUMBERVALUE(IF(ISBLANK($G110),0,_xlfn._xlws.FILTER(Fert.Out!G$2:G$31,F.Level.Name=$G110)))</f>
        <v>0</v>
      </c>
      <c r="P110" s="221" cm="1">
        <f t="array" ref="P110">_xlfn.NUMBERVALUE(IF(ISBLANK($C110),"",_xlfn._xlws.FILTER(Fert.Out!H$2:H$31,F.Level.Name=$C110)))+_xlfn.NUMBERVALUE(IF(ISBLANK($D110),0,_xlfn._xlws.FILTER(Fert.Out!H$2:H$31,F.Level.Name=$D110)))+_xlfn.NUMBERVALUE(IF(ISBLANK($E110),0,_xlfn._xlws.FILTER(Fert.Out!H$2:H$31,F.Level.Name=$E110)))+_xlfn.NUMBERVALUE(IF(ISBLANK($F110),0,_xlfn._xlws.FILTER(Fert.Out!H$2:H$31,F.Level.Name=$F110)))+_xlfn.NUMBERVALUE(IF(ISBLANK($G110),0,_xlfn._xlws.FILTER(Fert.Out!H$2:H$31,F.Level.Name=$G110)))</f>
        <v>0</v>
      </c>
      <c r="Q110" s="221" cm="1">
        <f t="array" ref="Q110">_xlfn.NUMBERVALUE(IF(ISBLANK($C110),"",_xlfn._xlws.FILTER(Fert.Out!I$2:I$31,F.Level.Name=$C110)))+_xlfn.NUMBERVALUE(IF(ISBLANK($D110),0,_xlfn._xlws.FILTER(Fert.Out!I$2:I$31,F.Level.Name=$D110)))+_xlfn.NUMBERVALUE(IF(ISBLANK($E110),0,_xlfn._xlws.FILTER(Fert.Out!I$2:I$31,F.Level.Name=$E110)))+_xlfn.NUMBERVALUE(IF(ISBLANK($F110),0,_xlfn._xlws.FILTER(Fert.Out!I$2:I$31,F.Level.Name=$F110)))+_xlfn.NUMBERVALUE(IF(ISBLANK($G110),0,_xlfn._xlws.FILTER(Fert.Out!I$2:I$31,F.Level.Name=$G110)))</f>
        <v>0</v>
      </c>
      <c r="R110" s="20"/>
      <c r="S110" s="96"/>
      <c r="T110" s="20"/>
      <c r="U110" s="20"/>
      <c r="V110" s="20"/>
      <c r="W110" s="96"/>
      <c r="X110" s="20"/>
      <c r="Y110" s="20"/>
      <c r="Z110" s="96"/>
      <c r="AA110" s="20"/>
      <c r="AB110" s="20"/>
      <c r="AC110" s="20"/>
      <c r="AD110" s="96"/>
      <c r="AE110" s="20"/>
      <c r="AF110" s="20"/>
      <c r="AG110" s="7"/>
      <c r="AH110" s="7"/>
      <c r="AI110" s="7"/>
      <c r="AJ110" s="96"/>
      <c r="AK110" s="96"/>
      <c r="AL110" s="96"/>
      <c r="AM110" s="96"/>
      <c r="AN110" s="96"/>
      <c r="AO110" s="7"/>
      <c r="AP110" s="96"/>
      <c r="AQ110" s="96"/>
    </row>
    <row r="111" spans="1:43" ht="5.25" customHeight="1" thickBot="1" x14ac:dyDescent="0.55000000000000004">
      <c r="A111" s="19"/>
      <c r="B111" s="17"/>
      <c r="C111" s="17"/>
      <c r="D111" s="17"/>
      <c r="E111" s="17"/>
      <c r="F111" s="17"/>
      <c r="G111" s="17"/>
      <c r="H111" s="17"/>
      <c r="I111" s="17"/>
      <c r="J111" s="17"/>
      <c r="K111" s="17"/>
      <c r="L111" s="17"/>
      <c r="M111" s="17"/>
      <c r="N111" s="17"/>
      <c r="O111" s="18"/>
      <c r="P111" s="7"/>
      <c r="Q111" s="96"/>
      <c r="R111" s="20"/>
      <c r="S111" s="96"/>
      <c r="T111" s="20"/>
      <c r="U111" s="20"/>
      <c r="V111" s="20"/>
      <c r="W111" s="96"/>
      <c r="X111" s="20"/>
      <c r="Y111" s="20"/>
      <c r="Z111" s="96"/>
      <c r="AA111" s="20"/>
      <c r="AB111" s="20"/>
      <c r="AC111" s="20"/>
      <c r="AD111" s="96"/>
      <c r="AE111" s="20"/>
      <c r="AF111" s="20"/>
      <c r="AG111" s="7"/>
      <c r="AH111" s="7"/>
      <c r="AI111" s="7"/>
      <c r="AJ111" s="96"/>
      <c r="AK111" s="96"/>
      <c r="AL111" s="96"/>
      <c r="AM111" s="96"/>
      <c r="AN111" s="96"/>
      <c r="AO111" s="7"/>
      <c r="AP111" s="96"/>
      <c r="AQ111" s="96"/>
    </row>
    <row r="112" spans="1:43" ht="27" customHeight="1" thickBot="1" x14ac:dyDescent="0.55000000000000004">
      <c r="A112" s="476"/>
      <c r="B112" s="816" t="s">
        <v>4422</v>
      </c>
      <c r="C112" s="816"/>
      <c r="D112" s="816"/>
      <c r="E112" s="816"/>
      <c r="F112" s="816"/>
      <c r="G112" s="816"/>
      <c r="H112" s="816"/>
      <c r="I112" s="816"/>
      <c r="J112" s="816"/>
      <c r="K112" s="816"/>
      <c r="L112" s="816"/>
      <c r="M112" s="816"/>
      <c r="N112" s="816"/>
      <c r="O112" s="270"/>
      <c r="P112" s="403"/>
      <c r="Q112" s="7"/>
      <c r="R112" s="96"/>
      <c r="S112" s="20"/>
      <c r="T112" s="96"/>
      <c r="U112" s="20"/>
      <c r="V112" s="20"/>
      <c r="W112" s="20"/>
      <c r="X112" s="96"/>
      <c r="Y112" s="20"/>
      <c r="Z112" s="20"/>
      <c r="AA112" s="96"/>
      <c r="AB112" s="20"/>
      <c r="AC112" s="20"/>
      <c r="AD112" s="20"/>
      <c r="AE112" s="96"/>
      <c r="AF112" s="20"/>
      <c r="AG112" s="20"/>
      <c r="AH112" s="7"/>
      <c r="AI112" s="7"/>
      <c r="AJ112" s="96"/>
      <c r="AK112" s="96"/>
      <c r="AL112" s="96"/>
      <c r="AM112" s="96"/>
      <c r="AN112" s="96"/>
      <c r="AO112" s="7"/>
      <c r="AP112" s="96"/>
      <c r="AQ112" s="96"/>
    </row>
    <row r="113" spans="1:43" s="97" customFormat="1" ht="5.25" customHeight="1" thickBot="1" x14ac:dyDescent="0.4">
      <c r="A113" s="552"/>
      <c r="B113" s="551" t="s">
        <v>4389</v>
      </c>
      <c r="C113" s="96" t="s">
        <v>4423</v>
      </c>
      <c r="D113" s="96" t="s">
        <v>4424</v>
      </c>
      <c r="E113" s="96" t="s">
        <v>4425</v>
      </c>
      <c r="F113" s="96" t="s">
        <v>4426</v>
      </c>
      <c r="G113" s="96" t="s">
        <v>4427</v>
      </c>
      <c r="H113" s="96" t="s">
        <v>4428</v>
      </c>
      <c r="I113" s="96" t="s">
        <v>4429</v>
      </c>
      <c r="J113" s="96" t="s">
        <v>4430</v>
      </c>
      <c r="K113" s="96" t="s">
        <v>4431</v>
      </c>
      <c r="L113" s="96" t="s">
        <v>4432</v>
      </c>
      <c r="M113" s="96" t="s">
        <v>4433</v>
      </c>
      <c r="N113" s="96" t="s">
        <v>4434</v>
      </c>
      <c r="O113" s="553"/>
      <c r="P113" s="96"/>
      <c r="Q113" s="96"/>
      <c r="R113" s="96"/>
      <c r="S113" s="96"/>
      <c r="T113" s="96"/>
      <c r="U113" s="96"/>
      <c r="V113" s="96"/>
      <c r="W113" s="96"/>
      <c r="X113" s="96"/>
      <c r="Y113" s="96"/>
      <c r="Z113" s="96"/>
      <c r="AA113" s="96"/>
      <c r="AB113" s="96"/>
      <c r="AC113" s="96"/>
      <c r="AD113" s="96"/>
      <c r="AE113" s="96"/>
      <c r="AF113" s="96"/>
      <c r="AG113" s="96"/>
      <c r="AH113" s="96"/>
      <c r="AI113" s="96"/>
      <c r="AJ113" s="96"/>
      <c r="AK113" s="96"/>
      <c r="AL113" s="96"/>
      <c r="AM113" s="96"/>
      <c r="AN113" s="96"/>
      <c r="AO113" s="96"/>
      <c r="AP113" s="96"/>
      <c r="AQ113" s="96"/>
    </row>
    <row r="114" spans="1:43" ht="22.75" customHeight="1" x14ac:dyDescent="0.5">
      <c r="A114" s="550"/>
      <c r="B114" s="28" t="s">
        <v>4435</v>
      </c>
      <c r="C114" s="28" t="s">
        <v>4436</v>
      </c>
      <c r="D114" s="28" t="s">
        <v>4437</v>
      </c>
      <c r="E114" s="28" t="s">
        <v>4438</v>
      </c>
      <c r="F114" s="28" t="s">
        <v>4439</v>
      </c>
      <c r="G114" s="28" t="s">
        <v>1349</v>
      </c>
      <c r="H114" s="28" t="s">
        <v>1352</v>
      </c>
      <c r="I114" s="28" t="s">
        <v>4440</v>
      </c>
      <c r="J114" s="28" t="s">
        <v>4441</v>
      </c>
      <c r="K114" s="28" t="s">
        <v>4442</v>
      </c>
      <c r="L114" s="28" t="s">
        <v>4443</v>
      </c>
      <c r="M114" s="28" t="s">
        <v>4444</v>
      </c>
      <c r="N114" s="28" t="s">
        <v>4445</v>
      </c>
      <c r="O114" s="66"/>
      <c r="P114" s="7"/>
      <c r="Q114" s="7"/>
      <c r="R114" s="7"/>
      <c r="S114" s="7"/>
      <c r="T114" s="96"/>
      <c r="U114" s="20"/>
      <c r="V114" s="96"/>
      <c r="W114" s="20"/>
      <c r="X114" s="96"/>
      <c r="Y114" s="20"/>
      <c r="Z114" s="7"/>
      <c r="AA114" s="96"/>
      <c r="AB114" s="20"/>
      <c r="AC114" s="96"/>
      <c r="AD114" s="20"/>
      <c r="AE114" s="96"/>
      <c r="AF114" s="20"/>
      <c r="AG114" s="96"/>
      <c r="AH114" s="20"/>
      <c r="AI114" s="20"/>
      <c r="AJ114" s="96"/>
      <c r="AK114" s="96"/>
      <c r="AL114" s="96"/>
      <c r="AM114" s="96"/>
      <c r="AN114" s="96"/>
      <c r="AO114" s="7"/>
      <c r="AP114" s="96"/>
      <c r="AQ114" s="96"/>
    </row>
    <row r="115" spans="1:43" ht="15" customHeight="1" x14ac:dyDescent="0.5">
      <c r="A115" s="8"/>
      <c r="B115" s="218"/>
      <c r="C115" s="218"/>
      <c r="D115" s="218"/>
      <c r="E115" s="218"/>
      <c r="F115" s="218"/>
      <c r="G115" s="218"/>
      <c r="H115" s="218"/>
      <c r="I115" s="218"/>
      <c r="J115" s="218"/>
      <c r="K115" s="218" t="s">
        <v>109</v>
      </c>
      <c r="L115" s="218" t="s">
        <v>109</v>
      </c>
      <c r="M115" s="218" t="s">
        <v>109</v>
      </c>
      <c r="N115" s="218" t="s">
        <v>109</v>
      </c>
      <c r="O115" s="9"/>
      <c r="P115" s="7"/>
      <c r="Q115" s="7"/>
      <c r="R115" s="7"/>
      <c r="S115" s="7"/>
      <c r="T115" s="96"/>
      <c r="U115" s="20"/>
      <c r="V115" s="96"/>
      <c r="W115" s="20"/>
      <c r="X115" s="96"/>
      <c r="Y115" s="20"/>
      <c r="Z115" s="7"/>
      <c r="AA115" s="96"/>
      <c r="AB115" s="20"/>
      <c r="AC115" s="96"/>
      <c r="AD115" s="20"/>
      <c r="AE115" s="96"/>
      <c r="AF115" s="20"/>
      <c r="AG115" s="96"/>
      <c r="AH115" s="20"/>
      <c r="AI115" s="20"/>
      <c r="AJ115" s="96"/>
      <c r="AK115" s="96"/>
      <c r="AL115" s="96"/>
      <c r="AM115" s="96"/>
      <c r="AN115" s="96"/>
      <c r="AO115" s="7"/>
      <c r="AP115" s="96"/>
      <c r="AQ115" s="96"/>
    </row>
    <row r="116" spans="1:43" ht="15" customHeight="1" x14ac:dyDescent="0.5">
      <c r="A116" s="8"/>
      <c r="B116" s="127"/>
      <c r="C116" s="127"/>
      <c r="D116" s="127"/>
      <c r="E116" s="127"/>
      <c r="F116" s="127"/>
      <c r="G116" s="127"/>
      <c r="H116" s="127"/>
      <c r="I116" s="127"/>
      <c r="J116" s="127"/>
      <c r="K116" s="127" t="s">
        <v>109</v>
      </c>
      <c r="L116" s="127" t="s">
        <v>109</v>
      </c>
      <c r="M116" s="127" t="s">
        <v>109</v>
      </c>
      <c r="N116" s="127" t="s">
        <v>109</v>
      </c>
      <c r="O116" s="9"/>
      <c r="P116" s="7"/>
      <c r="Q116" s="7"/>
      <c r="R116" s="7"/>
      <c r="S116" s="7"/>
      <c r="T116" s="96"/>
      <c r="U116" s="20"/>
      <c r="V116" s="96"/>
      <c r="W116" s="20"/>
      <c r="X116" s="96"/>
      <c r="Y116" s="20"/>
      <c r="Z116" s="7"/>
      <c r="AA116" s="96"/>
      <c r="AB116" s="20"/>
      <c r="AC116" s="96"/>
      <c r="AD116" s="20"/>
      <c r="AE116" s="96"/>
      <c r="AF116" s="20"/>
      <c r="AG116" s="96"/>
      <c r="AH116" s="20"/>
      <c r="AI116" s="20"/>
      <c r="AJ116" s="96"/>
      <c r="AK116" s="96"/>
      <c r="AL116" s="96"/>
      <c r="AM116" s="96"/>
      <c r="AN116" s="96"/>
      <c r="AO116" s="7"/>
      <c r="AP116" s="96"/>
      <c r="AQ116" s="96"/>
    </row>
    <row r="117" spans="1:43" ht="15" customHeight="1" x14ac:dyDescent="0.5">
      <c r="A117" s="8"/>
      <c r="B117" s="127"/>
      <c r="C117" s="127" t="s">
        <v>109</v>
      </c>
      <c r="D117" s="127" t="s">
        <v>109</v>
      </c>
      <c r="E117" s="127" t="s">
        <v>109</v>
      </c>
      <c r="F117" s="127" t="s">
        <v>109</v>
      </c>
      <c r="G117" s="127" t="s">
        <v>109</v>
      </c>
      <c r="H117" s="127" t="s">
        <v>109</v>
      </c>
      <c r="I117" s="127" t="s">
        <v>109</v>
      </c>
      <c r="J117" s="127" t="s">
        <v>109</v>
      </c>
      <c r="K117" s="127" t="s">
        <v>109</v>
      </c>
      <c r="L117" s="127" t="s">
        <v>109</v>
      </c>
      <c r="M117" s="127" t="s">
        <v>109</v>
      </c>
      <c r="N117" s="127" t="s">
        <v>109</v>
      </c>
      <c r="O117" s="9"/>
      <c r="P117" s="7"/>
      <c r="Q117" s="7"/>
      <c r="R117" s="7"/>
      <c r="S117" s="7"/>
      <c r="T117" s="96"/>
      <c r="U117" s="20"/>
      <c r="V117" s="96"/>
      <c r="W117" s="20"/>
      <c r="X117" s="96"/>
      <c r="Y117" s="20"/>
      <c r="Z117" s="7"/>
      <c r="AA117" s="96"/>
      <c r="AB117" s="20"/>
      <c r="AC117" s="96"/>
      <c r="AD117" s="20"/>
      <c r="AE117" s="96"/>
      <c r="AF117" s="20"/>
      <c r="AG117" s="96"/>
      <c r="AH117" s="20"/>
      <c r="AI117" s="20"/>
      <c r="AJ117" s="96"/>
      <c r="AK117" s="96"/>
      <c r="AL117" s="96"/>
      <c r="AM117" s="96"/>
      <c r="AN117" s="96"/>
      <c r="AO117" s="7"/>
      <c r="AP117" s="96"/>
      <c r="AQ117" s="96"/>
    </row>
    <row r="118" spans="1:43" ht="15" customHeight="1" x14ac:dyDescent="0.5">
      <c r="A118" s="8"/>
      <c r="B118" s="127"/>
      <c r="C118" s="127" t="s">
        <v>109</v>
      </c>
      <c r="D118" s="127" t="s">
        <v>109</v>
      </c>
      <c r="E118" s="127" t="s">
        <v>109</v>
      </c>
      <c r="F118" s="127" t="s">
        <v>109</v>
      </c>
      <c r="G118" s="127" t="s">
        <v>109</v>
      </c>
      <c r="H118" s="127" t="s">
        <v>109</v>
      </c>
      <c r="I118" s="127" t="s">
        <v>109</v>
      </c>
      <c r="J118" s="127" t="s">
        <v>109</v>
      </c>
      <c r="K118" s="127" t="s">
        <v>109</v>
      </c>
      <c r="L118" s="127" t="s">
        <v>109</v>
      </c>
      <c r="M118" s="127" t="s">
        <v>109</v>
      </c>
      <c r="N118" s="127" t="s">
        <v>109</v>
      </c>
      <c r="O118" s="9"/>
      <c r="P118" s="7"/>
      <c r="Q118" s="7"/>
      <c r="R118" s="7"/>
      <c r="S118" s="7"/>
      <c r="T118" s="96"/>
      <c r="U118" s="20"/>
      <c r="V118" s="96"/>
      <c r="W118" s="20"/>
      <c r="X118" s="96"/>
      <c r="Y118" s="20"/>
      <c r="Z118" s="7"/>
      <c r="AA118" s="96"/>
      <c r="AB118" s="20"/>
      <c r="AC118" s="96"/>
      <c r="AD118" s="20"/>
      <c r="AE118" s="96"/>
      <c r="AF118" s="20"/>
      <c r="AG118" s="96"/>
      <c r="AH118" s="20"/>
      <c r="AI118" s="20"/>
      <c r="AJ118" s="96"/>
      <c r="AK118" s="96"/>
      <c r="AL118" s="96"/>
      <c r="AM118" s="96"/>
      <c r="AN118" s="96"/>
      <c r="AO118" s="7"/>
      <c r="AP118" s="96"/>
      <c r="AQ118" s="96"/>
    </row>
    <row r="119" spans="1:43" ht="15" customHeight="1" x14ac:dyDescent="0.5">
      <c r="A119" s="8"/>
      <c r="B119" s="127"/>
      <c r="C119" s="127" t="s">
        <v>109</v>
      </c>
      <c r="D119" s="127" t="s">
        <v>109</v>
      </c>
      <c r="E119" s="127" t="s">
        <v>109</v>
      </c>
      <c r="F119" s="127" t="s">
        <v>109</v>
      </c>
      <c r="G119" s="127" t="s">
        <v>109</v>
      </c>
      <c r="H119" s="127" t="s">
        <v>109</v>
      </c>
      <c r="I119" s="127" t="s">
        <v>109</v>
      </c>
      <c r="J119" s="127" t="s">
        <v>109</v>
      </c>
      <c r="K119" s="127" t="s">
        <v>109</v>
      </c>
      <c r="L119" s="127" t="s">
        <v>109</v>
      </c>
      <c r="M119" s="127" t="s">
        <v>109</v>
      </c>
      <c r="N119" s="127" t="s">
        <v>109</v>
      </c>
      <c r="O119" s="9"/>
      <c r="P119" s="7"/>
      <c r="Q119" s="7"/>
      <c r="R119" s="7"/>
      <c r="S119" s="7"/>
      <c r="T119" s="96"/>
      <c r="U119" s="20"/>
      <c r="V119" s="96"/>
      <c r="W119" s="20"/>
      <c r="X119" s="96"/>
      <c r="Y119" s="20"/>
      <c r="Z119" s="7"/>
      <c r="AA119" s="96"/>
      <c r="AB119" s="20"/>
      <c r="AC119" s="96"/>
      <c r="AD119" s="20"/>
      <c r="AE119" s="96"/>
      <c r="AF119" s="20"/>
      <c r="AG119" s="96"/>
      <c r="AH119" s="20"/>
      <c r="AI119" s="20"/>
      <c r="AJ119" s="96"/>
      <c r="AK119" s="96"/>
      <c r="AL119" s="96"/>
      <c r="AM119" s="96"/>
      <c r="AN119" s="96"/>
      <c r="AO119" s="7"/>
      <c r="AP119" s="96"/>
      <c r="AQ119" s="96"/>
    </row>
    <row r="120" spans="1:43" ht="15" customHeight="1" x14ac:dyDescent="0.5">
      <c r="A120" s="8"/>
      <c r="B120" s="127"/>
      <c r="C120" s="127" t="s">
        <v>109</v>
      </c>
      <c r="D120" s="127" t="s">
        <v>109</v>
      </c>
      <c r="E120" s="127" t="s">
        <v>109</v>
      </c>
      <c r="F120" s="127" t="s">
        <v>109</v>
      </c>
      <c r="G120" s="127" t="s">
        <v>109</v>
      </c>
      <c r="H120" s="127" t="s">
        <v>109</v>
      </c>
      <c r="I120" s="127" t="s">
        <v>109</v>
      </c>
      <c r="J120" s="127" t="s">
        <v>109</v>
      </c>
      <c r="K120" s="127" t="s">
        <v>109</v>
      </c>
      <c r="L120" s="127" t="s">
        <v>109</v>
      </c>
      <c r="M120" s="127" t="s">
        <v>109</v>
      </c>
      <c r="N120" s="127" t="s">
        <v>109</v>
      </c>
      <c r="O120" s="9"/>
      <c r="P120" s="7"/>
      <c r="Q120" s="7"/>
      <c r="R120" s="7"/>
      <c r="S120" s="7"/>
      <c r="T120" s="96"/>
      <c r="U120" s="20"/>
      <c r="V120" s="96"/>
      <c r="W120" s="20"/>
      <c r="X120" s="96"/>
      <c r="Y120" s="20"/>
      <c r="Z120" s="7"/>
      <c r="AA120" s="96"/>
      <c r="AB120" s="20"/>
      <c r="AC120" s="96"/>
      <c r="AD120" s="20"/>
      <c r="AE120" s="96"/>
      <c r="AF120" s="20"/>
      <c r="AG120" s="96"/>
      <c r="AH120" s="20"/>
      <c r="AI120" s="20"/>
      <c r="AJ120" s="96"/>
      <c r="AK120" s="96"/>
      <c r="AL120" s="96"/>
      <c r="AM120" s="96"/>
      <c r="AN120" s="96"/>
      <c r="AO120" s="7"/>
      <c r="AP120" s="96"/>
      <c r="AQ120" s="96"/>
    </row>
    <row r="121" spans="1:43" ht="15" customHeight="1" x14ac:dyDescent="0.5">
      <c r="A121" s="8"/>
      <c r="B121" s="127"/>
      <c r="C121" s="127" t="s">
        <v>109</v>
      </c>
      <c r="D121" s="127" t="s">
        <v>109</v>
      </c>
      <c r="E121" s="127" t="s">
        <v>109</v>
      </c>
      <c r="F121" s="127" t="s">
        <v>109</v>
      </c>
      <c r="G121" s="127" t="s">
        <v>109</v>
      </c>
      <c r="H121" s="127" t="s">
        <v>109</v>
      </c>
      <c r="I121" s="127" t="s">
        <v>109</v>
      </c>
      <c r="J121" s="127" t="s">
        <v>109</v>
      </c>
      <c r="K121" s="127" t="s">
        <v>109</v>
      </c>
      <c r="L121" s="127" t="s">
        <v>109</v>
      </c>
      <c r="M121" s="127" t="s">
        <v>109</v>
      </c>
      <c r="N121" s="127" t="s">
        <v>109</v>
      </c>
      <c r="O121" s="9"/>
      <c r="P121" s="7"/>
      <c r="Q121" s="7"/>
      <c r="R121" s="7"/>
      <c r="S121" s="7"/>
      <c r="T121" s="96"/>
      <c r="U121" s="20"/>
      <c r="V121" s="96"/>
      <c r="W121" s="20"/>
      <c r="X121" s="96"/>
      <c r="Y121" s="20"/>
      <c r="Z121" s="7"/>
      <c r="AA121" s="96"/>
      <c r="AB121" s="20"/>
      <c r="AC121" s="96"/>
      <c r="AD121" s="20"/>
      <c r="AE121" s="96"/>
      <c r="AF121" s="20"/>
      <c r="AG121" s="96"/>
      <c r="AH121" s="20"/>
      <c r="AI121" s="20"/>
      <c r="AJ121" s="96"/>
      <c r="AK121" s="96"/>
      <c r="AL121" s="96"/>
      <c r="AM121" s="96"/>
      <c r="AN121" s="96"/>
      <c r="AO121" s="7"/>
      <c r="AP121" s="96"/>
      <c r="AQ121" s="96"/>
    </row>
    <row r="122" spans="1:43" ht="15" customHeight="1" x14ac:dyDescent="0.5">
      <c r="A122" s="8"/>
      <c r="B122" s="127"/>
      <c r="C122" s="127" t="s">
        <v>109</v>
      </c>
      <c r="D122" s="127" t="s">
        <v>109</v>
      </c>
      <c r="E122" s="127" t="s">
        <v>109</v>
      </c>
      <c r="F122" s="127" t="s">
        <v>109</v>
      </c>
      <c r="G122" s="127" t="s">
        <v>109</v>
      </c>
      <c r="H122" s="127" t="s">
        <v>109</v>
      </c>
      <c r="I122" s="127" t="s">
        <v>109</v>
      </c>
      <c r="J122" s="127" t="s">
        <v>109</v>
      </c>
      <c r="K122" s="127" t="s">
        <v>109</v>
      </c>
      <c r="L122" s="127" t="s">
        <v>109</v>
      </c>
      <c r="M122" s="127" t="s">
        <v>109</v>
      </c>
      <c r="N122" s="127" t="s">
        <v>109</v>
      </c>
      <c r="O122" s="9"/>
      <c r="P122" s="7"/>
      <c r="Q122" s="7"/>
      <c r="R122" s="7"/>
      <c r="S122" s="7"/>
      <c r="T122" s="96"/>
      <c r="U122" s="20"/>
      <c r="V122" s="96"/>
      <c r="W122" s="20"/>
      <c r="X122" s="96"/>
      <c r="Y122" s="20"/>
      <c r="Z122" s="7"/>
      <c r="AA122" s="96"/>
      <c r="AB122" s="20"/>
      <c r="AC122" s="96"/>
      <c r="AD122" s="20"/>
      <c r="AE122" s="96"/>
      <c r="AF122" s="20"/>
      <c r="AG122" s="96"/>
      <c r="AH122" s="20"/>
      <c r="AI122" s="20"/>
      <c r="AJ122" s="96"/>
      <c r="AK122" s="96"/>
      <c r="AL122" s="96"/>
      <c r="AM122" s="96"/>
      <c r="AN122" s="96"/>
      <c r="AO122" s="7"/>
      <c r="AP122" s="96"/>
      <c r="AQ122" s="96"/>
    </row>
    <row r="123" spans="1:43" ht="15" customHeight="1" x14ac:dyDescent="0.5">
      <c r="A123" s="8"/>
      <c r="B123" s="127"/>
      <c r="C123" s="127" t="s">
        <v>109</v>
      </c>
      <c r="D123" s="127" t="s">
        <v>109</v>
      </c>
      <c r="E123" s="127" t="s">
        <v>109</v>
      </c>
      <c r="F123" s="127" t="s">
        <v>109</v>
      </c>
      <c r="G123" s="127" t="s">
        <v>109</v>
      </c>
      <c r="H123" s="127" t="s">
        <v>109</v>
      </c>
      <c r="I123" s="127" t="s">
        <v>109</v>
      </c>
      <c r="J123" s="127" t="s">
        <v>109</v>
      </c>
      <c r="K123" s="127" t="s">
        <v>109</v>
      </c>
      <c r="L123" s="127" t="s">
        <v>109</v>
      </c>
      <c r="M123" s="127" t="s">
        <v>109</v>
      </c>
      <c r="N123" s="127" t="s">
        <v>109</v>
      </c>
      <c r="O123" s="9"/>
      <c r="P123" s="7"/>
      <c r="Q123" s="7"/>
      <c r="R123" s="7"/>
      <c r="S123" s="7"/>
      <c r="T123" s="96"/>
      <c r="U123" s="20"/>
      <c r="V123" s="96"/>
      <c r="W123" s="20"/>
      <c r="X123" s="96"/>
      <c r="Y123" s="20"/>
      <c r="Z123" s="7"/>
      <c r="AA123" s="96"/>
      <c r="AB123" s="20"/>
      <c r="AC123" s="96"/>
      <c r="AD123" s="20"/>
      <c r="AE123" s="96"/>
      <c r="AF123" s="20"/>
      <c r="AG123" s="96"/>
      <c r="AH123" s="20"/>
      <c r="AI123" s="20"/>
      <c r="AJ123" s="96"/>
      <c r="AK123" s="96"/>
      <c r="AL123" s="96"/>
      <c r="AM123" s="96"/>
      <c r="AN123" s="96"/>
      <c r="AO123" s="7"/>
      <c r="AP123" s="96"/>
      <c r="AQ123" s="96"/>
    </row>
    <row r="124" spans="1:43" ht="15" customHeight="1" x14ac:dyDescent="0.5">
      <c r="A124" s="8"/>
      <c r="B124" s="127"/>
      <c r="C124" s="127" t="s">
        <v>109</v>
      </c>
      <c r="D124" s="127" t="s">
        <v>109</v>
      </c>
      <c r="E124" s="127" t="s">
        <v>109</v>
      </c>
      <c r="F124" s="127" t="s">
        <v>109</v>
      </c>
      <c r="G124" s="127" t="s">
        <v>109</v>
      </c>
      <c r="H124" s="127" t="s">
        <v>109</v>
      </c>
      <c r="I124" s="127" t="s">
        <v>109</v>
      </c>
      <c r="J124" s="127" t="s">
        <v>109</v>
      </c>
      <c r="K124" s="127" t="s">
        <v>109</v>
      </c>
      <c r="L124" s="127" t="s">
        <v>109</v>
      </c>
      <c r="M124" s="127" t="s">
        <v>109</v>
      </c>
      <c r="N124" s="127" t="s">
        <v>109</v>
      </c>
      <c r="O124" s="9"/>
      <c r="P124" s="7"/>
      <c r="Q124" s="7"/>
      <c r="R124" s="7"/>
      <c r="S124" s="7"/>
      <c r="T124" s="96"/>
      <c r="U124" s="20"/>
      <c r="V124" s="96"/>
      <c r="W124" s="20"/>
      <c r="X124" s="96"/>
      <c r="Y124" s="20"/>
      <c r="Z124" s="7"/>
      <c r="AA124" s="96"/>
      <c r="AB124" s="20"/>
      <c r="AC124" s="96"/>
      <c r="AD124" s="20"/>
      <c r="AE124" s="96"/>
      <c r="AF124" s="20"/>
      <c r="AG124" s="96"/>
      <c r="AH124" s="20"/>
      <c r="AI124" s="20"/>
      <c r="AJ124" s="96"/>
      <c r="AK124" s="96"/>
      <c r="AL124" s="96"/>
      <c r="AM124" s="96"/>
      <c r="AN124" s="96"/>
      <c r="AO124" s="7"/>
      <c r="AP124" s="96"/>
      <c r="AQ124" s="96"/>
    </row>
    <row r="125" spans="1:43" ht="15" customHeight="1" x14ac:dyDescent="0.5">
      <c r="A125" s="8"/>
      <c r="B125" s="127"/>
      <c r="C125" s="127" t="s">
        <v>109</v>
      </c>
      <c r="D125" s="127" t="s">
        <v>109</v>
      </c>
      <c r="E125" s="127" t="s">
        <v>109</v>
      </c>
      <c r="F125" s="127" t="s">
        <v>109</v>
      </c>
      <c r="G125" s="127" t="s">
        <v>109</v>
      </c>
      <c r="H125" s="127" t="s">
        <v>109</v>
      </c>
      <c r="I125" s="127" t="s">
        <v>109</v>
      </c>
      <c r="J125" s="127" t="s">
        <v>109</v>
      </c>
      <c r="K125" s="127" t="s">
        <v>109</v>
      </c>
      <c r="L125" s="127" t="s">
        <v>109</v>
      </c>
      <c r="M125" s="127" t="s">
        <v>109</v>
      </c>
      <c r="N125" s="127" t="s">
        <v>109</v>
      </c>
      <c r="O125" s="9"/>
      <c r="P125" s="7"/>
      <c r="Q125" s="7"/>
      <c r="R125" s="7"/>
      <c r="S125" s="7"/>
      <c r="T125" s="96"/>
      <c r="U125" s="20"/>
      <c r="V125" s="96"/>
      <c r="W125" s="20"/>
      <c r="X125" s="96"/>
      <c r="Y125" s="20"/>
      <c r="Z125" s="7"/>
      <c r="AA125" s="96"/>
      <c r="AB125" s="20"/>
      <c r="AC125" s="96"/>
      <c r="AD125" s="20"/>
      <c r="AE125" s="96"/>
      <c r="AF125" s="20"/>
      <c r="AG125" s="96"/>
      <c r="AH125" s="20"/>
      <c r="AI125" s="20"/>
      <c r="AJ125" s="96"/>
      <c r="AK125" s="96"/>
      <c r="AL125" s="96"/>
      <c r="AM125" s="96"/>
      <c r="AN125" s="96"/>
      <c r="AO125" s="7"/>
      <c r="AP125" s="96"/>
      <c r="AQ125" s="96"/>
    </row>
    <row r="126" spans="1:43" ht="15" customHeight="1" x14ac:dyDescent="0.5">
      <c r="A126" s="8"/>
      <c r="B126" s="127"/>
      <c r="C126" s="127" t="s">
        <v>109</v>
      </c>
      <c r="D126" s="127" t="s">
        <v>109</v>
      </c>
      <c r="E126" s="127" t="s">
        <v>109</v>
      </c>
      <c r="F126" s="127" t="s">
        <v>109</v>
      </c>
      <c r="G126" s="127" t="s">
        <v>109</v>
      </c>
      <c r="H126" s="127" t="s">
        <v>109</v>
      </c>
      <c r="I126" s="127" t="s">
        <v>109</v>
      </c>
      <c r="J126" s="127" t="s">
        <v>109</v>
      </c>
      <c r="K126" s="127" t="s">
        <v>109</v>
      </c>
      <c r="L126" s="127" t="s">
        <v>109</v>
      </c>
      <c r="M126" s="127" t="s">
        <v>109</v>
      </c>
      <c r="N126" s="127" t="s">
        <v>109</v>
      </c>
      <c r="O126" s="9"/>
      <c r="P126" s="7"/>
      <c r="Q126" s="7"/>
      <c r="R126" s="7"/>
      <c r="S126" s="7"/>
      <c r="T126" s="96"/>
      <c r="U126" s="20"/>
      <c r="V126" s="96"/>
      <c r="W126" s="20"/>
      <c r="X126" s="96"/>
      <c r="Y126" s="20"/>
      <c r="Z126" s="7"/>
      <c r="AA126" s="96"/>
      <c r="AB126" s="20"/>
      <c r="AC126" s="96"/>
      <c r="AD126" s="20"/>
      <c r="AE126" s="96"/>
      <c r="AF126" s="20"/>
      <c r="AG126" s="96"/>
      <c r="AH126" s="20"/>
      <c r="AI126" s="20"/>
      <c r="AJ126" s="96"/>
      <c r="AK126" s="96"/>
      <c r="AL126" s="96"/>
      <c r="AM126" s="96"/>
      <c r="AN126" s="96"/>
      <c r="AO126" s="7"/>
      <c r="AP126" s="96"/>
      <c r="AQ126" s="96"/>
    </row>
    <row r="127" spans="1:43" ht="15" customHeight="1" x14ac:dyDescent="0.5">
      <c r="A127" s="8"/>
      <c r="B127" s="127"/>
      <c r="C127" s="127" t="s">
        <v>109</v>
      </c>
      <c r="D127" s="127" t="s">
        <v>109</v>
      </c>
      <c r="E127" s="127" t="s">
        <v>109</v>
      </c>
      <c r="F127" s="127" t="s">
        <v>109</v>
      </c>
      <c r="G127" s="127" t="s">
        <v>109</v>
      </c>
      <c r="H127" s="127" t="s">
        <v>109</v>
      </c>
      <c r="I127" s="127" t="s">
        <v>109</v>
      </c>
      <c r="J127" s="127" t="s">
        <v>109</v>
      </c>
      <c r="K127" s="127" t="s">
        <v>109</v>
      </c>
      <c r="L127" s="127" t="s">
        <v>109</v>
      </c>
      <c r="M127" s="127" t="s">
        <v>109</v>
      </c>
      <c r="N127" s="127" t="s">
        <v>109</v>
      </c>
      <c r="O127" s="9"/>
      <c r="P127" s="7"/>
      <c r="Q127" s="7"/>
      <c r="R127" s="7"/>
      <c r="S127" s="7"/>
      <c r="T127" s="96"/>
      <c r="U127" s="20"/>
      <c r="V127" s="96"/>
      <c r="W127" s="20"/>
      <c r="X127" s="96"/>
      <c r="Y127" s="20"/>
      <c r="Z127" s="7"/>
      <c r="AA127" s="96"/>
      <c r="AB127" s="20"/>
      <c r="AC127" s="96"/>
      <c r="AD127" s="20"/>
      <c r="AE127" s="96"/>
      <c r="AF127" s="20"/>
      <c r="AG127" s="96"/>
      <c r="AH127" s="20"/>
      <c r="AI127" s="20"/>
      <c r="AJ127" s="96"/>
      <c r="AK127" s="96"/>
      <c r="AL127" s="96"/>
      <c r="AM127" s="96"/>
      <c r="AN127" s="96"/>
      <c r="AO127" s="7"/>
      <c r="AP127" s="96"/>
      <c r="AQ127" s="96"/>
    </row>
    <row r="128" spans="1:43" ht="15" customHeight="1" x14ac:dyDescent="0.5">
      <c r="A128" s="8"/>
      <c r="B128" s="127"/>
      <c r="C128" s="127" t="s">
        <v>109</v>
      </c>
      <c r="D128" s="127" t="s">
        <v>109</v>
      </c>
      <c r="E128" s="127" t="s">
        <v>109</v>
      </c>
      <c r="F128" s="127" t="s">
        <v>109</v>
      </c>
      <c r="G128" s="127" t="s">
        <v>109</v>
      </c>
      <c r="H128" s="127" t="s">
        <v>109</v>
      </c>
      <c r="I128" s="127" t="s">
        <v>109</v>
      </c>
      <c r="J128" s="127" t="s">
        <v>109</v>
      </c>
      <c r="K128" s="127" t="s">
        <v>109</v>
      </c>
      <c r="L128" s="127" t="s">
        <v>109</v>
      </c>
      <c r="M128" s="127" t="s">
        <v>109</v>
      </c>
      <c r="N128" s="127" t="s">
        <v>109</v>
      </c>
      <c r="O128" s="9"/>
      <c r="P128" s="7"/>
      <c r="Q128" s="7"/>
      <c r="R128" s="7"/>
      <c r="S128" s="7"/>
      <c r="T128" s="96"/>
      <c r="U128" s="20"/>
      <c r="V128" s="96"/>
      <c r="W128" s="20"/>
      <c r="X128" s="96"/>
      <c r="Y128" s="20"/>
      <c r="Z128" s="7"/>
      <c r="AA128" s="96"/>
      <c r="AB128" s="20"/>
      <c r="AC128" s="96"/>
      <c r="AD128" s="20"/>
      <c r="AE128" s="96"/>
      <c r="AF128" s="20"/>
      <c r="AG128" s="96"/>
      <c r="AH128" s="20"/>
      <c r="AI128" s="20"/>
      <c r="AJ128" s="96"/>
      <c r="AK128" s="96"/>
      <c r="AL128" s="96"/>
      <c r="AM128" s="96"/>
      <c r="AN128" s="96"/>
      <c r="AO128" s="7"/>
      <c r="AP128" s="96"/>
      <c r="AQ128" s="96"/>
    </row>
    <row r="129" spans="1:43" ht="15" customHeight="1" x14ac:dyDescent="0.5">
      <c r="A129" s="8"/>
      <c r="B129" s="127"/>
      <c r="C129" s="127" t="s">
        <v>109</v>
      </c>
      <c r="D129" s="127" t="s">
        <v>109</v>
      </c>
      <c r="E129" s="127" t="s">
        <v>109</v>
      </c>
      <c r="F129" s="127" t="s">
        <v>109</v>
      </c>
      <c r="G129" s="127" t="s">
        <v>109</v>
      </c>
      <c r="H129" s="127" t="s">
        <v>109</v>
      </c>
      <c r="I129" s="127" t="s">
        <v>109</v>
      </c>
      <c r="J129" s="127" t="s">
        <v>109</v>
      </c>
      <c r="K129" s="127" t="s">
        <v>109</v>
      </c>
      <c r="L129" s="127" t="s">
        <v>109</v>
      </c>
      <c r="M129" s="127" t="s">
        <v>109</v>
      </c>
      <c r="N129" s="127" t="s">
        <v>109</v>
      </c>
      <c r="O129" s="9"/>
      <c r="P129" s="7"/>
      <c r="Q129" s="7"/>
      <c r="R129" s="7"/>
      <c r="S129" s="7"/>
      <c r="T129" s="96"/>
      <c r="U129" s="20"/>
      <c r="V129" s="96"/>
      <c r="W129" s="20"/>
      <c r="X129" s="96"/>
      <c r="Y129" s="20"/>
      <c r="Z129" s="7"/>
      <c r="AA129" s="96"/>
      <c r="AB129" s="20"/>
      <c r="AC129" s="96"/>
      <c r="AD129" s="20"/>
      <c r="AE129" s="96"/>
      <c r="AF129" s="20"/>
      <c r="AG129" s="96"/>
      <c r="AH129" s="20"/>
      <c r="AI129" s="20"/>
      <c r="AJ129" s="96"/>
      <c r="AK129" s="96"/>
      <c r="AL129" s="96"/>
      <c r="AM129" s="96"/>
      <c r="AN129" s="96"/>
      <c r="AO129" s="7"/>
      <c r="AP129" s="96"/>
      <c r="AQ129" s="96"/>
    </row>
    <row r="130" spans="1:43" ht="15" customHeight="1" x14ac:dyDescent="0.5">
      <c r="A130" s="8"/>
      <c r="B130" s="127"/>
      <c r="C130" s="127" t="s">
        <v>109</v>
      </c>
      <c r="D130" s="127" t="s">
        <v>109</v>
      </c>
      <c r="E130" s="127" t="s">
        <v>109</v>
      </c>
      <c r="F130" s="127" t="s">
        <v>109</v>
      </c>
      <c r="G130" s="127" t="s">
        <v>109</v>
      </c>
      <c r="H130" s="127" t="s">
        <v>109</v>
      </c>
      <c r="I130" s="127" t="s">
        <v>109</v>
      </c>
      <c r="J130" s="127" t="s">
        <v>109</v>
      </c>
      <c r="K130" s="127" t="s">
        <v>109</v>
      </c>
      <c r="L130" s="127" t="s">
        <v>109</v>
      </c>
      <c r="M130" s="127" t="s">
        <v>109</v>
      </c>
      <c r="N130" s="127" t="s">
        <v>109</v>
      </c>
      <c r="O130" s="9"/>
      <c r="P130" s="7"/>
      <c r="Q130" s="7"/>
      <c r="R130" s="7"/>
      <c r="S130" s="7"/>
      <c r="T130" s="96"/>
      <c r="U130" s="20"/>
      <c r="V130" s="96"/>
      <c r="W130" s="20"/>
      <c r="X130" s="96"/>
      <c r="Y130" s="20"/>
      <c r="Z130" s="7"/>
      <c r="AA130" s="96"/>
      <c r="AB130" s="20"/>
      <c r="AC130" s="96"/>
      <c r="AD130" s="20"/>
      <c r="AE130" s="96"/>
      <c r="AF130" s="20"/>
      <c r="AG130" s="96"/>
      <c r="AH130" s="20"/>
      <c r="AI130" s="20"/>
      <c r="AJ130" s="96"/>
      <c r="AK130" s="96"/>
      <c r="AL130" s="96"/>
      <c r="AM130" s="96"/>
      <c r="AN130" s="96"/>
      <c r="AO130" s="7"/>
      <c r="AP130" s="96"/>
      <c r="AQ130" s="96"/>
    </row>
    <row r="131" spans="1:43" ht="15" customHeight="1" x14ac:dyDescent="0.5">
      <c r="A131" s="8"/>
      <c r="B131" s="127"/>
      <c r="C131" s="127" t="s">
        <v>109</v>
      </c>
      <c r="D131" s="127" t="s">
        <v>109</v>
      </c>
      <c r="E131" s="127" t="s">
        <v>109</v>
      </c>
      <c r="F131" s="127" t="s">
        <v>109</v>
      </c>
      <c r="G131" s="127" t="s">
        <v>109</v>
      </c>
      <c r="H131" s="127" t="s">
        <v>109</v>
      </c>
      <c r="I131" s="127" t="s">
        <v>109</v>
      </c>
      <c r="J131" s="127" t="s">
        <v>109</v>
      </c>
      <c r="K131" s="127" t="s">
        <v>109</v>
      </c>
      <c r="L131" s="127" t="s">
        <v>109</v>
      </c>
      <c r="M131" s="127" t="s">
        <v>109</v>
      </c>
      <c r="N131" s="127" t="s">
        <v>109</v>
      </c>
      <c r="O131" s="9"/>
      <c r="P131" s="7"/>
      <c r="Q131" s="7"/>
      <c r="R131" s="7"/>
      <c r="S131" s="7"/>
      <c r="T131" s="96"/>
      <c r="U131" s="20"/>
      <c r="V131" s="96"/>
      <c r="W131" s="20"/>
      <c r="X131" s="96"/>
      <c r="Y131" s="20"/>
      <c r="Z131" s="7"/>
      <c r="AA131" s="96"/>
      <c r="AB131" s="20"/>
      <c r="AC131" s="96"/>
      <c r="AD131" s="20"/>
      <c r="AE131" s="96"/>
      <c r="AF131" s="20"/>
      <c r="AG131" s="96"/>
      <c r="AH131" s="20"/>
      <c r="AI131" s="20"/>
      <c r="AJ131" s="96"/>
      <c r="AK131" s="96"/>
      <c r="AL131" s="96"/>
      <c r="AM131" s="96"/>
      <c r="AN131" s="96"/>
      <c r="AO131" s="7"/>
      <c r="AP131" s="96"/>
      <c r="AQ131" s="96"/>
    </row>
    <row r="132" spans="1:43" ht="15" customHeight="1" x14ac:dyDescent="0.5">
      <c r="A132" s="8"/>
      <c r="B132" s="127"/>
      <c r="C132" s="127" t="s">
        <v>109</v>
      </c>
      <c r="D132" s="127" t="s">
        <v>109</v>
      </c>
      <c r="E132" s="127" t="s">
        <v>109</v>
      </c>
      <c r="F132" s="127" t="s">
        <v>109</v>
      </c>
      <c r="G132" s="127" t="s">
        <v>109</v>
      </c>
      <c r="H132" s="127" t="s">
        <v>109</v>
      </c>
      <c r="I132" s="127" t="s">
        <v>109</v>
      </c>
      <c r="J132" s="127" t="s">
        <v>109</v>
      </c>
      <c r="K132" s="127" t="s">
        <v>109</v>
      </c>
      <c r="L132" s="127" t="s">
        <v>109</v>
      </c>
      <c r="M132" s="127" t="s">
        <v>109</v>
      </c>
      <c r="N132" s="127" t="s">
        <v>109</v>
      </c>
      <c r="O132" s="9"/>
      <c r="P132" s="7"/>
      <c r="Q132" s="7"/>
      <c r="R132" s="7"/>
      <c r="S132" s="7"/>
      <c r="T132" s="96"/>
      <c r="U132" s="20"/>
      <c r="V132" s="96"/>
      <c r="W132" s="20"/>
      <c r="X132" s="96"/>
      <c r="Y132" s="20"/>
      <c r="Z132" s="7"/>
      <c r="AA132" s="96"/>
      <c r="AB132" s="20"/>
      <c r="AC132" s="96"/>
      <c r="AD132" s="20"/>
      <c r="AE132" s="96"/>
      <c r="AF132" s="20"/>
      <c r="AG132" s="96"/>
      <c r="AH132" s="20"/>
      <c r="AI132" s="20"/>
      <c r="AJ132" s="96"/>
      <c r="AK132" s="96"/>
      <c r="AL132" s="96"/>
      <c r="AM132" s="96"/>
      <c r="AN132" s="96"/>
      <c r="AO132" s="7"/>
      <c r="AP132" s="96"/>
      <c r="AQ132" s="96"/>
    </row>
    <row r="133" spans="1:43" ht="15" customHeight="1" x14ac:dyDescent="0.5">
      <c r="A133" s="8"/>
      <c r="B133" s="127"/>
      <c r="C133" s="127" t="s">
        <v>109</v>
      </c>
      <c r="D133" s="127" t="s">
        <v>109</v>
      </c>
      <c r="E133" s="127" t="s">
        <v>109</v>
      </c>
      <c r="F133" s="127" t="s">
        <v>109</v>
      </c>
      <c r="G133" s="127" t="s">
        <v>109</v>
      </c>
      <c r="H133" s="127" t="s">
        <v>109</v>
      </c>
      <c r="I133" s="127" t="s">
        <v>109</v>
      </c>
      <c r="J133" s="127" t="s">
        <v>109</v>
      </c>
      <c r="K133" s="127" t="s">
        <v>109</v>
      </c>
      <c r="L133" s="127" t="s">
        <v>109</v>
      </c>
      <c r="M133" s="127" t="s">
        <v>109</v>
      </c>
      <c r="N133" s="127" t="s">
        <v>109</v>
      </c>
      <c r="O133" s="9"/>
      <c r="P133" s="7"/>
      <c r="Q133" s="7"/>
      <c r="R133" s="7"/>
      <c r="S133" s="7"/>
      <c r="T133" s="96"/>
      <c r="U133" s="20"/>
      <c r="V133" s="96"/>
      <c r="W133" s="20"/>
      <c r="X133" s="96"/>
      <c r="Y133" s="20"/>
      <c r="Z133" s="7"/>
      <c r="AA133" s="96"/>
      <c r="AB133" s="20"/>
      <c r="AC133" s="96"/>
      <c r="AD133" s="20"/>
      <c r="AE133" s="96"/>
      <c r="AF133" s="20"/>
      <c r="AG133" s="96"/>
      <c r="AH133" s="20"/>
      <c r="AI133" s="20"/>
      <c r="AJ133" s="96"/>
      <c r="AK133" s="96"/>
      <c r="AL133" s="96"/>
      <c r="AM133" s="96"/>
      <c r="AN133" s="96"/>
      <c r="AO133" s="7"/>
      <c r="AP133" s="96"/>
      <c r="AQ133" s="96"/>
    </row>
    <row r="134" spans="1:43" ht="15" customHeight="1" x14ac:dyDescent="0.5">
      <c r="A134" s="8"/>
      <c r="B134" s="127"/>
      <c r="C134" s="127" t="s">
        <v>109</v>
      </c>
      <c r="D134" s="127" t="s">
        <v>109</v>
      </c>
      <c r="E134" s="127" t="s">
        <v>109</v>
      </c>
      <c r="F134" s="127" t="s">
        <v>109</v>
      </c>
      <c r="G134" s="127" t="s">
        <v>109</v>
      </c>
      <c r="H134" s="127" t="s">
        <v>109</v>
      </c>
      <c r="I134" s="127" t="s">
        <v>109</v>
      </c>
      <c r="J134" s="127" t="s">
        <v>109</v>
      </c>
      <c r="K134" s="127" t="s">
        <v>109</v>
      </c>
      <c r="L134" s="127" t="s">
        <v>109</v>
      </c>
      <c r="M134" s="127" t="s">
        <v>109</v>
      </c>
      <c r="N134" s="127" t="s">
        <v>109</v>
      </c>
      <c r="O134" s="9"/>
      <c r="P134" s="7"/>
      <c r="Q134" s="7"/>
      <c r="R134" s="7"/>
      <c r="S134" s="7"/>
      <c r="T134" s="96"/>
      <c r="U134" s="20"/>
      <c r="V134" s="96"/>
      <c r="W134" s="20"/>
      <c r="X134" s="96"/>
      <c r="Y134" s="20"/>
      <c r="Z134" s="7"/>
      <c r="AA134" s="96"/>
      <c r="AB134" s="20"/>
      <c r="AC134" s="96"/>
      <c r="AD134" s="20"/>
      <c r="AE134" s="96"/>
      <c r="AF134" s="20"/>
      <c r="AG134" s="96"/>
      <c r="AH134" s="20"/>
      <c r="AI134" s="20"/>
      <c r="AJ134" s="96"/>
      <c r="AK134" s="96"/>
      <c r="AL134" s="96"/>
      <c r="AM134" s="96"/>
      <c r="AN134" s="96"/>
      <c r="AO134" s="7"/>
      <c r="AP134" s="96"/>
      <c r="AQ134" s="96"/>
    </row>
    <row r="135" spans="1:43" ht="15" customHeight="1" x14ac:dyDescent="0.5">
      <c r="A135" s="8"/>
      <c r="B135" s="127"/>
      <c r="C135" s="127" t="s">
        <v>109</v>
      </c>
      <c r="D135" s="127" t="s">
        <v>109</v>
      </c>
      <c r="E135" s="127" t="s">
        <v>109</v>
      </c>
      <c r="F135" s="127" t="s">
        <v>109</v>
      </c>
      <c r="G135" s="127" t="s">
        <v>109</v>
      </c>
      <c r="H135" s="127" t="s">
        <v>109</v>
      </c>
      <c r="I135" s="127" t="s">
        <v>109</v>
      </c>
      <c r="J135" s="127" t="s">
        <v>109</v>
      </c>
      <c r="K135" s="127" t="s">
        <v>109</v>
      </c>
      <c r="L135" s="127" t="s">
        <v>109</v>
      </c>
      <c r="M135" s="127" t="s">
        <v>109</v>
      </c>
      <c r="N135" s="127" t="s">
        <v>109</v>
      </c>
      <c r="O135" s="9"/>
      <c r="P135" s="7"/>
      <c r="Q135" s="7"/>
      <c r="R135" s="7"/>
      <c r="S135" s="7"/>
      <c r="T135" s="96"/>
      <c r="U135" s="20"/>
      <c r="V135" s="96"/>
      <c r="W135" s="20"/>
      <c r="X135" s="96"/>
      <c r="Y135" s="20"/>
      <c r="Z135" s="7"/>
      <c r="AA135" s="96"/>
      <c r="AB135" s="20"/>
      <c r="AC135" s="96"/>
      <c r="AD135" s="20"/>
      <c r="AE135" s="96"/>
      <c r="AF135" s="20"/>
      <c r="AG135" s="96"/>
      <c r="AH135" s="20"/>
      <c r="AI135" s="20"/>
      <c r="AJ135" s="96"/>
      <c r="AK135" s="96"/>
      <c r="AL135" s="96"/>
      <c r="AM135" s="96"/>
      <c r="AN135" s="96"/>
      <c r="AO135" s="7"/>
      <c r="AP135" s="96"/>
      <c r="AQ135" s="96"/>
    </row>
    <row r="136" spans="1:43" ht="15" customHeight="1" x14ac:dyDescent="0.5">
      <c r="A136" s="8"/>
      <c r="B136" s="127"/>
      <c r="C136" s="127" t="s">
        <v>109</v>
      </c>
      <c r="D136" s="127" t="s">
        <v>109</v>
      </c>
      <c r="E136" s="127" t="s">
        <v>109</v>
      </c>
      <c r="F136" s="127" t="s">
        <v>109</v>
      </c>
      <c r="G136" s="127" t="s">
        <v>109</v>
      </c>
      <c r="H136" s="127" t="s">
        <v>109</v>
      </c>
      <c r="I136" s="127" t="s">
        <v>109</v>
      </c>
      <c r="J136" s="127" t="s">
        <v>109</v>
      </c>
      <c r="K136" s="127" t="s">
        <v>109</v>
      </c>
      <c r="L136" s="127" t="s">
        <v>109</v>
      </c>
      <c r="M136" s="127" t="s">
        <v>109</v>
      </c>
      <c r="N136" s="127" t="s">
        <v>109</v>
      </c>
      <c r="O136" s="9"/>
      <c r="P136" s="7"/>
      <c r="Q136" s="7"/>
      <c r="R136" s="7"/>
      <c r="S136" s="7"/>
      <c r="T136" s="96"/>
      <c r="U136" s="20"/>
      <c r="V136" s="96"/>
      <c r="W136" s="20"/>
      <c r="X136" s="96"/>
      <c r="Y136" s="20"/>
      <c r="Z136" s="7"/>
      <c r="AA136" s="96"/>
      <c r="AB136" s="20"/>
      <c r="AC136" s="96"/>
      <c r="AD136" s="20"/>
      <c r="AE136" s="96"/>
      <c r="AF136" s="20"/>
      <c r="AG136" s="96"/>
      <c r="AH136" s="20"/>
      <c r="AI136" s="20"/>
      <c r="AJ136" s="96"/>
      <c r="AK136" s="96"/>
      <c r="AL136" s="96"/>
      <c r="AM136" s="96"/>
      <c r="AN136" s="96"/>
      <c r="AO136" s="7"/>
      <c r="AP136" s="96"/>
      <c r="AQ136" s="96"/>
    </row>
    <row r="137" spans="1:43" ht="15" customHeight="1" x14ac:dyDescent="0.5">
      <c r="A137" s="8"/>
      <c r="B137" s="127"/>
      <c r="C137" s="127" t="s">
        <v>109</v>
      </c>
      <c r="D137" s="127" t="s">
        <v>109</v>
      </c>
      <c r="E137" s="127" t="s">
        <v>109</v>
      </c>
      <c r="F137" s="127" t="s">
        <v>109</v>
      </c>
      <c r="G137" s="127" t="s">
        <v>109</v>
      </c>
      <c r="H137" s="127" t="s">
        <v>109</v>
      </c>
      <c r="I137" s="127" t="s">
        <v>109</v>
      </c>
      <c r="J137" s="127" t="s">
        <v>109</v>
      </c>
      <c r="K137" s="127" t="s">
        <v>109</v>
      </c>
      <c r="L137" s="127" t="s">
        <v>109</v>
      </c>
      <c r="M137" s="127" t="s">
        <v>109</v>
      </c>
      <c r="N137" s="127" t="s">
        <v>109</v>
      </c>
      <c r="O137" s="9"/>
      <c r="P137" s="7"/>
      <c r="Q137" s="7"/>
      <c r="R137" s="7"/>
      <c r="S137" s="7"/>
      <c r="T137" s="96"/>
      <c r="U137" s="20"/>
      <c r="V137" s="96"/>
      <c r="W137" s="20"/>
      <c r="X137" s="96"/>
      <c r="Y137" s="20"/>
      <c r="Z137" s="7"/>
      <c r="AA137" s="96"/>
      <c r="AB137" s="20"/>
      <c r="AC137" s="96"/>
      <c r="AD137" s="20"/>
      <c r="AE137" s="96"/>
      <c r="AF137" s="20"/>
      <c r="AG137" s="96"/>
      <c r="AH137" s="20"/>
      <c r="AI137" s="20"/>
      <c r="AJ137" s="96"/>
      <c r="AK137" s="96"/>
      <c r="AL137" s="96"/>
      <c r="AM137" s="96"/>
      <c r="AN137" s="96"/>
      <c r="AO137" s="7"/>
      <c r="AP137" s="96"/>
      <c r="AQ137" s="96"/>
    </row>
    <row r="138" spans="1:43" ht="15" customHeight="1" x14ac:dyDescent="0.5">
      <c r="A138" s="8"/>
      <c r="B138" s="127"/>
      <c r="C138" s="127" t="s">
        <v>109</v>
      </c>
      <c r="D138" s="127" t="s">
        <v>109</v>
      </c>
      <c r="E138" s="127" t="s">
        <v>109</v>
      </c>
      <c r="F138" s="127" t="s">
        <v>109</v>
      </c>
      <c r="G138" s="127" t="s">
        <v>109</v>
      </c>
      <c r="H138" s="127" t="s">
        <v>109</v>
      </c>
      <c r="I138" s="127" t="s">
        <v>109</v>
      </c>
      <c r="J138" s="127" t="s">
        <v>109</v>
      </c>
      <c r="K138" s="127" t="s">
        <v>109</v>
      </c>
      <c r="L138" s="127" t="s">
        <v>109</v>
      </c>
      <c r="M138" s="127" t="s">
        <v>109</v>
      </c>
      <c r="N138" s="127" t="s">
        <v>109</v>
      </c>
      <c r="O138" s="9"/>
      <c r="P138" s="7"/>
      <c r="Q138" s="7"/>
      <c r="R138" s="7"/>
      <c r="S138" s="7"/>
      <c r="T138" s="96"/>
      <c r="U138" s="20"/>
      <c r="V138" s="96"/>
      <c r="W138" s="20"/>
      <c r="X138" s="96"/>
      <c r="Y138" s="20"/>
      <c r="Z138" s="7"/>
      <c r="AA138" s="96"/>
      <c r="AB138" s="20"/>
      <c r="AC138" s="96"/>
      <c r="AD138" s="20"/>
      <c r="AE138" s="96"/>
      <c r="AF138" s="20"/>
      <c r="AG138" s="96"/>
      <c r="AH138" s="20"/>
      <c r="AI138" s="20"/>
      <c r="AJ138" s="96"/>
      <c r="AK138" s="96"/>
      <c r="AL138" s="96"/>
      <c r="AM138" s="96"/>
      <c r="AN138" s="96"/>
      <c r="AO138" s="7"/>
      <c r="AP138" s="96"/>
      <c r="AQ138" s="96"/>
    </row>
    <row r="139" spans="1:43" ht="5.25" customHeight="1" x14ac:dyDescent="0.5">
      <c r="A139" s="8"/>
      <c r="B139" s="131"/>
      <c r="C139" s="7"/>
      <c r="D139" s="131" t="str">
        <f>CONCATENATE(D113,".Unit")</f>
        <v>F.DM.Unit</v>
      </c>
      <c r="E139" s="131" t="str">
        <f>CONCATENATE(E113,".Unit")</f>
        <v>F.OC.Unit</v>
      </c>
      <c r="F139" s="131" t="str">
        <f>CONCATENATE(F113,".Unit")</f>
        <v>F.N.Unit</v>
      </c>
      <c r="G139" s="131" t="str">
        <f>CONCATENATE(G113,".Unit")</f>
        <v>F.TN.Unit</v>
      </c>
      <c r="H139" s="131" t="str">
        <f>CONCATENATE(H113,".Unit")</f>
        <v>F.AN.Unit</v>
      </c>
      <c r="I139" s="131"/>
      <c r="J139" s="131" t="str">
        <f>CONCATENATE(J113,".Unit")</f>
        <v>F.P.Unit</v>
      </c>
      <c r="K139" s="131" t="str">
        <f>CONCATENATE(K113,".Unit")</f>
        <v>F.TP.Unit</v>
      </c>
      <c r="L139" s="131" t="str">
        <f>CONCATENATE(L113,".Unit")</f>
        <v>F.AP.Unit</v>
      </c>
      <c r="M139" s="131" t="str">
        <f>CONCATENATE(M113,".Unit")</f>
        <v>F.K.Unit</v>
      </c>
      <c r="N139" s="279" t="s">
        <v>4446</v>
      </c>
      <c r="O139" s="9"/>
      <c r="P139" s="7"/>
      <c r="Q139" s="7"/>
      <c r="R139" s="7"/>
      <c r="S139" s="7"/>
      <c r="T139" s="96"/>
      <c r="U139" s="20"/>
      <c r="V139" s="96"/>
      <c r="W139" s="20"/>
      <c r="X139" s="96"/>
      <c r="Y139" s="20"/>
      <c r="Z139" s="7"/>
      <c r="AA139" s="96"/>
      <c r="AB139" s="20"/>
      <c r="AC139" s="96"/>
      <c r="AD139" s="20"/>
      <c r="AE139" s="96"/>
      <c r="AF139" s="20"/>
      <c r="AG139" s="96"/>
      <c r="AH139" s="20"/>
      <c r="AI139" s="20"/>
      <c r="AJ139" s="96"/>
      <c r="AK139" s="96"/>
      <c r="AL139" s="96"/>
      <c r="AM139" s="96"/>
      <c r="AN139" s="96"/>
      <c r="AO139" s="7"/>
      <c r="AP139" s="96"/>
      <c r="AQ139" s="96"/>
    </row>
    <row r="140" spans="1:43" ht="15" customHeight="1" x14ac:dyDescent="0.5">
      <c r="A140" s="8"/>
      <c r="B140" s="28" t="s">
        <v>4447</v>
      </c>
      <c r="C140" s="417" t="s">
        <v>1356</v>
      </c>
      <c r="D140" s="129"/>
      <c r="E140" s="129"/>
      <c r="F140" s="129"/>
      <c r="G140" s="129"/>
      <c r="H140" s="129"/>
      <c r="I140" s="417" t="s">
        <v>1356</v>
      </c>
      <c r="J140" s="129"/>
      <c r="K140" s="129"/>
      <c r="L140" s="129"/>
      <c r="M140" s="129"/>
      <c r="N140" s="129"/>
      <c r="O140" s="509"/>
      <c r="P140" s="7"/>
      <c r="Q140" s="7"/>
      <c r="R140" s="7"/>
      <c r="S140" s="7"/>
      <c r="T140" s="96"/>
      <c r="U140" s="20"/>
      <c r="V140" s="96"/>
      <c r="W140" s="20"/>
      <c r="X140" s="96"/>
      <c r="Y140" s="20"/>
      <c r="Z140" s="7"/>
      <c r="AA140" s="96"/>
      <c r="AB140" s="20"/>
      <c r="AC140" s="96"/>
      <c r="AD140" s="20"/>
      <c r="AE140" s="96"/>
      <c r="AF140" s="20"/>
      <c r="AG140" s="96"/>
      <c r="AH140" s="20"/>
      <c r="AI140" s="20"/>
      <c r="AJ140" s="96"/>
      <c r="AK140" s="96"/>
      <c r="AL140" s="96"/>
      <c r="AM140" s="96"/>
      <c r="AN140" s="96"/>
      <c r="AO140" s="7"/>
      <c r="AP140" s="96"/>
      <c r="AQ140" s="96"/>
    </row>
    <row r="141" spans="1:43" ht="5.25" customHeight="1" thickBot="1" x14ac:dyDescent="0.55000000000000004">
      <c r="A141" s="19"/>
      <c r="B141" s="17"/>
      <c r="C141" s="17"/>
      <c r="D141" s="17"/>
      <c r="E141" s="17"/>
      <c r="F141" s="17"/>
      <c r="G141" s="17"/>
      <c r="H141" s="17"/>
      <c r="I141" s="17"/>
      <c r="J141" s="17"/>
      <c r="K141" s="17"/>
      <c r="L141" s="17"/>
      <c r="M141" s="17"/>
      <c r="N141" s="481"/>
      <c r="O141" s="18"/>
      <c r="P141" s="7"/>
      <c r="Q141" s="7"/>
      <c r="R141" s="7"/>
      <c r="S141" s="96"/>
      <c r="T141" s="20"/>
      <c r="U141" s="96"/>
      <c r="V141" s="20"/>
      <c r="W141" s="20"/>
      <c r="X141" s="20"/>
      <c r="Y141" s="96"/>
      <c r="Z141" s="96"/>
      <c r="AA141" s="20"/>
      <c r="AB141" s="96"/>
      <c r="AC141" s="20"/>
      <c r="AD141" s="20"/>
      <c r="AE141" s="20"/>
      <c r="AF141" s="96"/>
      <c r="AG141" s="20"/>
      <c r="AH141" s="20"/>
      <c r="AI141" s="7"/>
      <c r="AJ141" s="96"/>
      <c r="AK141" s="96"/>
      <c r="AL141" s="96"/>
      <c r="AM141" s="96"/>
      <c r="AN141" s="96"/>
      <c r="AO141" s="7"/>
      <c r="AP141" s="96"/>
      <c r="AQ141" s="96"/>
    </row>
    <row r="142" spans="1:43" ht="5.25" customHeight="1" thickBot="1" x14ac:dyDescent="0.55000000000000004">
      <c r="A142" s="7"/>
      <c r="B142" s="7"/>
      <c r="C142" s="7"/>
      <c r="D142" s="7"/>
      <c r="E142" s="7"/>
      <c r="F142" s="7"/>
      <c r="G142" s="7"/>
      <c r="H142" s="7"/>
      <c r="I142" s="7"/>
      <c r="J142" s="7"/>
      <c r="K142" s="7"/>
      <c r="L142" s="7"/>
      <c r="M142" s="7"/>
      <c r="N142" s="7"/>
      <c r="O142" s="7"/>
      <c r="P142" s="7"/>
      <c r="Q142" s="96"/>
      <c r="R142" s="20"/>
      <c r="S142" s="96"/>
      <c r="T142" s="20"/>
      <c r="U142" s="20"/>
      <c r="V142" s="20"/>
      <c r="W142" s="96"/>
      <c r="X142" s="20"/>
      <c r="Y142" s="20"/>
      <c r="Z142" s="96"/>
      <c r="AA142" s="20"/>
      <c r="AB142" s="20"/>
      <c r="AC142" s="20"/>
      <c r="AD142" s="96"/>
      <c r="AE142" s="20"/>
      <c r="AF142" s="20"/>
      <c r="AG142" s="7"/>
      <c r="AH142" s="7"/>
      <c r="AI142" s="7"/>
      <c r="AJ142" s="96"/>
      <c r="AK142" s="96"/>
      <c r="AL142" s="96"/>
      <c r="AM142" s="96"/>
      <c r="AN142" s="96"/>
      <c r="AO142" s="7"/>
      <c r="AP142" s="96"/>
      <c r="AQ142" s="96"/>
    </row>
    <row r="143" spans="1:43" ht="104.25" customHeight="1" thickBot="1" x14ac:dyDescent="0.55000000000000004">
      <c r="A143" s="7"/>
      <c r="B143" s="510" t="s">
        <v>4448</v>
      </c>
      <c r="C143" s="830"/>
      <c r="D143" s="831"/>
      <c r="E143" s="831"/>
      <c r="F143" s="831"/>
      <c r="G143" s="831"/>
      <c r="H143" s="832"/>
      <c r="I143" s="7"/>
      <c r="J143" s="7" t="str">
        <f>""</f>
        <v/>
      </c>
      <c r="K143" s="7"/>
      <c r="L143" s="7"/>
      <c r="M143" s="7"/>
      <c r="N143" s="7"/>
      <c r="O143" s="7"/>
      <c r="P143" s="7"/>
      <c r="Q143" s="96"/>
      <c r="R143" s="20"/>
      <c r="S143" s="96"/>
      <c r="T143" s="20"/>
      <c r="U143" s="20"/>
      <c r="V143" s="20"/>
      <c r="W143" s="96"/>
      <c r="X143" s="20"/>
      <c r="Y143" s="20"/>
      <c r="Z143" s="96"/>
      <c r="AA143" s="20"/>
      <c r="AB143" s="20"/>
      <c r="AC143" s="20"/>
      <c r="AD143" s="96"/>
      <c r="AE143" s="20"/>
      <c r="AF143" s="20"/>
      <c r="AG143" s="7"/>
      <c r="AH143" s="7"/>
      <c r="AI143" s="7"/>
      <c r="AJ143" s="96"/>
      <c r="AK143" s="96"/>
      <c r="AL143" s="96"/>
      <c r="AM143" s="96"/>
      <c r="AN143" s="96"/>
      <c r="AO143" s="7"/>
      <c r="AP143" s="96"/>
      <c r="AQ143" s="96"/>
    </row>
    <row r="144" spans="1:43" ht="5.25" customHeight="1" x14ac:dyDescent="0.5">
      <c r="A144" s="7"/>
      <c r="B144" s="7"/>
      <c r="C144" s="7"/>
      <c r="D144" s="7"/>
      <c r="E144" s="7"/>
      <c r="F144" s="7"/>
      <c r="G144" s="7"/>
      <c r="H144" s="7"/>
      <c r="I144" s="7"/>
      <c r="J144" s="7"/>
      <c r="K144" s="7"/>
      <c r="L144" s="7"/>
      <c r="M144" s="7"/>
      <c r="N144" s="7"/>
      <c r="O144" s="7"/>
      <c r="P144" s="7"/>
      <c r="Q144" s="96"/>
      <c r="R144" s="20"/>
      <c r="S144" s="96"/>
      <c r="T144" s="20"/>
      <c r="U144" s="20"/>
      <c r="V144" s="20"/>
      <c r="W144" s="96"/>
      <c r="X144" s="20"/>
      <c r="Y144" s="20"/>
      <c r="Z144" s="96"/>
      <c r="AA144" s="20"/>
      <c r="AB144" s="20"/>
      <c r="AC144" s="20"/>
      <c r="AD144" s="96"/>
      <c r="AE144" s="20"/>
      <c r="AF144" s="20"/>
      <c r="AG144" s="7"/>
      <c r="AH144" s="7"/>
      <c r="AI144" s="7"/>
      <c r="AJ144" s="96"/>
      <c r="AK144" s="96"/>
      <c r="AL144" s="96"/>
      <c r="AM144" s="96"/>
      <c r="AN144" s="96"/>
      <c r="AO144" s="7"/>
      <c r="AP144" s="96"/>
      <c r="AQ144" s="96"/>
    </row>
    <row r="145" spans="1:43" x14ac:dyDescent="0.5">
      <c r="A145" s="7"/>
      <c r="B145" s="7"/>
      <c r="C145" s="7"/>
      <c r="D145" s="7"/>
      <c r="E145" s="7"/>
      <c r="F145" s="7"/>
      <c r="G145" s="7"/>
      <c r="H145" s="7"/>
      <c r="I145" s="7"/>
      <c r="J145" s="7"/>
      <c r="K145" s="7"/>
      <c r="L145" s="7"/>
      <c r="M145" s="7"/>
      <c r="N145" s="7"/>
      <c r="O145" s="7"/>
      <c r="P145" s="7"/>
      <c r="Q145" s="96"/>
      <c r="R145" s="20"/>
      <c r="S145" s="96"/>
      <c r="T145" s="20"/>
      <c r="U145" s="20"/>
      <c r="V145" s="20"/>
      <c r="W145" s="96"/>
      <c r="X145" s="20"/>
      <c r="Y145" s="20"/>
      <c r="Z145" s="96"/>
      <c r="AA145" s="20"/>
      <c r="AB145" s="20"/>
      <c r="AC145" s="20"/>
      <c r="AD145" s="96"/>
      <c r="AE145" s="20"/>
      <c r="AF145" s="20"/>
      <c r="AG145" s="7"/>
      <c r="AH145" s="7"/>
      <c r="AI145" s="7"/>
      <c r="AJ145" s="96"/>
      <c r="AK145" s="96"/>
      <c r="AL145" s="96"/>
      <c r="AM145" s="96"/>
      <c r="AN145" s="96"/>
      <c r="AO145" s="7"/>
      <c r="AP145" s="96"/>
      <c r="AQ145" s="96"/>
    </row>
    <row r="146" spans="1:43" x14ac:dyDescent="0.5">
      <c r="A146" s="7"/>
      <c r="B146" s="7"/>
      <c r="C146" s="7"/>
      <c r="D146" s="7"/>
      <c r="E146" s="7"/>
      <c r="F146" s="7"/>
      <c r="G146" s="7"/>
      <c r="H146" s="7"/>
      <c r="I146" s="7"/>
      <c r="J146" s="7"/>
      <c r="K146" s="7"/>
      <c r="L146" s="7"/>
      <c r="M146" s="7"/>
      <c r="N146" s="7"/>
      <c r="O146" s="7"/>
      <c r="P146" s="7"/>
      <c r="Q146" s="96"/>
      <c r="R146" s="20"/>
      <c r="S146" s="96"/>
      <c r="T146" s="20"/>
      <c r="U146" s="20"/>
      <c r="V146" s="20"/>
      <c r="W146" s="96"/>
      <c r="X146" s="20"/>
      <c r="Y146" s="20"/>
      <c r="Z146" s="96"/>
      <c r="AA146" s="20"/>
      <c r="AB146" s="20"/>
      <c r="AC146" s="20"/>
      <c r="AD146" s="96"/>
      <c r="AE146" s="20"/>
      <c r="AF146" s="20"/>
      <c r="AG146" s="7"/>
      <c r="AH146" s="7"/>
      <c r="AI146" s="7"/>
      <c r="AJ146" s="96"/>
      <c r="AK146" s="96"/>
      <c r="AL146" s="96"/>
      <c r="AM146" s="96"/>
      <c r="AN146" s="96"/>
      <c r="AO146" s="7"/>
      <c r="AP146" s="96"/>
      <c r="AQ146" s="96"/>
    </row>
    <row r="147" spans="1:43" x14ac:dyDescent="0.5">
      <c r="A147" s="7"/>
      <c r="B147" s="7"/>
      <c r="C147" s="7"/>
      <c r="D147" s="7"/>
      <c r="E147" s="7"/>
      <c r="F147" s="7"/>
      <c r="G147" s="7"/>
      <c r="H147" s="7"/>
      <c r="I147" s="7"/>
      <c r="J147" s="7"/>
      <c r="K147" s="7"/>
      <c r="L147" s="7"/>
      <c r="M147" s="7"/>
      <c r="N147" s="7"/>
      <c r="O147" s="7"/>
      <c r="P147" s="7"/>
      <c r="Q147" s="96"/>
      <c r="R147" s="20"/>
      <c r="S147" s="96"/>
      <c r="T147" s="20"/>
      <c r="U147" s="20"/>
      <c r="V147" s="20"/>
      <c r="W147" s="96"/>
      <c r="X147" s="20"/>
      <c r="Y147" s="20"/>
      <c r="Z147" s="96"/>
      <c r="AA147" s="20"/>
      <c r="AB147" s="20"/>
      <c r="AC147" s="20"/>
      <c r="AD147" s="96"/>
      <c r="AE147" s="20"/>
      <c r="AF147" s="20"/>
      <c r="AG147" s="7"/>
      <c r="AH147" s="7"/>
      <c r="AI147" s="7"/>
      <c r="AJ147" s="96"/>
      <c r="AK147" s="96"/>
      <c r="AL147" s="96"/>
      <c r="AM147" s="96"/>
      <c r="AN147" s="96"/>
      <c r="AO147" s="7"/>
      <c r="AP147" s="96"/>
      <c r="AQ147" s="96"/>
    </row>
    <row r="148" spans="1:43" x14ac:dyDescent="0.5">
      <c r="A148" s="7"/>
      <c r="B148" s="7"/>
      <c r="C148" s="7"/>
      <c r="D148" s="7"/>
      <c r="E148" s="7"/>
      <c r="F148" s="7"/>
      <c r="G148" s="7"/>
      <c r="H148" s="7"/>
      <c r="I148" s="7"/>
      <c r="J148" s="7"/>
      <c r="K148" s="7"/>
      <c r="L148" s="7"/>
      <c r="M148" s="7"/>
      <c r="N148" s="7"/>
      <c r="O148" s="7"/>
      <c r="P148" s="7"/>
      <c r="Q148" s="96"/>
      <c r="R148" s="20"/>
      <c r="S148" s="96"/>
      <c r="T148" s="20"/>
      <c r="U148" s="20"/>
      <c r="V148" s="20"/>
      <c r="W148" s="96"/>
      <c r="X148" s="20"/>
      <c r="Y148" s="20"/>
      <c r="Z148" s="96"/>
      <c r="AA148" s="20"/>
      <c r="AB148" s="20"/>
      <c r="AC148" s="20"/>
      <c r="AD148" s="96"/>
      <c r="AE148" s="20"/>
      <c r="AF148" s="20"/>
      <c r="AG148" s="7"/>
      <c r="AH148" s="7"/>
      <c r="AI148" s="7"/>
      <c r="AJ148" s="96"/>
      <c r="AK148" s="96"/>
      <c r="AL148" s="96"/>
      <c r="AM148" s="96"/>
      <c r="AN148" s="96"/>
      <c r="AO148" s="7"/>
      <c r="AP148" s="96"/>
      <c r="AQ148" s="96"/>
    </row>
    <row r="149" spans="1:43" x14ac:dyDescent="0.5">
      <c r="A149" s="7"/>
      <c r="B149" s="7"/>
      <c r="C149" s="7"/>
      <c r="D149" s="7"/>
      <c r="E149" s="7"/>
      <c r="F149" s="7"/>
      <c r="G149" s="7"/>
      <c r="H149" s="7"/>
      <c r="I149" s="7"/>
      <c r="J149" s="7"/>
      <c r="K149" s="7"/>
      <c r="L149" s="7"/>
      <c r="M149" s="7"/>
      <c r="N149" s="7"/>
      <c r="O149" s="7"/>
      <c r="P149" s="7"/>
      <c r="Q149" s="96"/>
      <c r="R149" s="20"/>
      <c r="S149" s="96"/>
      <c r="T149" s="20"/>
      <c r="U149" s="20"/>
      <c r="V149" s="20"/>
      <c r="W149" s="96"/>
      <c r="X149" s="20"/>
      <c r="Y149" s="20"/>
      <c r="Z149" s="96"/>
      <c r="AA149" s="20"/>
      <c r="AB149" s="20"/>
      <c r="AC149" s="20"/>
      <c r="AD149" s="96"/>
      <c r="AE149" s="20"/>
      <c r="AF149" s="20"/>
      <c r="AG149" s="7"/>
      <c r="AH149" s="7"/>
      <c r="AI149" s="7"/>
      <c r="AJ149" s="96"/>
      <c r="AK149" s="96"/>
      <c r="AL149" s="96"/>
      <c r="AM149" s="96"/>
      <c r="AN149" s="96"/>
      <c r="AO149" s="7"/>
      <c r="AP149" s="96"/>
      <c r="AQ149" s="96"/>
    </row>
    <row r="150" spans="1:43" x14ac:dyDescent="0.5">
      <c r="A150" s="7"/>
      <c r="B150" s="7"/>
      <c r="C150" s="7"/>
      <c r="D150" s="7"/>
      <c r="E150" s="7"/>
      <c r="F150" s="7"/>
      <c r="G150" s="7"/>
      <c r="H150" s="7"/>
      <c r="I150" s="7"/>
      <c r="J150" s="7"/>
      <c r="K150" s="7"/>
      <c r="L150" s="7"/>
      <c r="M150" s="7"/>
      <c r="N150" s="7"/>
      <c r="O150" s="7"/>
      <c r="P150" s="7"/>
      <c r="Q150" s="96"/>
      <c r="R150" s="20"/>
      <c r="S150" s="96"/>
      <c r="T150" s="20"/>
      <c r="U150" s="20"/>
      <c r="V150" s="20"/>
      <c r="W150" s="96"/>
      <c r="X150" s="20"/>
      <c r="Y150" s="20"/>
      <c r="Z150" s="96"/>
      <c r="AA150" s="20"/>
      <c r="AB150" s="20"/>
      <c r="AC150" s="20"/>
      <c r="AD150" s="96"/>
      <c r="AE150" s="20"/>
      <c r="AF150" s="20"/>
      <c r="AG150" s="7"/>
      <c r="AH150" s="7"/>
      <c r="AI150" s="7"/>
      <c r="AJ150" s="96"/>
      <c r="AK150" s="96"/>
      <c r="AL150" s="96"/>
      <c r="AM150" s="96"/>
      <c r="AN150" s="96"/>
      <c r="AO150" s="7"/>
      <c r="AP150" s="96"/>
      <c r="AQ150" s="96"/>
    </row>
    <row r="151" spans="1:43" x14ac:dyDescent="0.5">
      <c r="A151" s="7"/>
      <c r="B151" s="7"/>
      <c r="C151" s="7"/>
      <c r="D151" s="7"/>
      <c r="E151" s="7"/>
      <c r="F151" s="7"/>
      <c r="G151" s="7"/>
      <c r="H151" s="7"/>
      <c r="I151" s="7"/>
      <c r="J151" s="7"/>
      <c r="K151" s="7"/>
      <c r="L151" s="7"/>
      <c r="M151" s="7"/>
      <c r="N151" s="7"/>
      <c r="O151" s="7"/>
      <c r="P151" s="7"/>
      <c r="Q151" s="96"/>
      <c r="R151" s="20"/>
      <c r="S151" s="96"/>
      <c r="T151" s="20"/>
      <c r="U151" s="20"/>
      <c r="V151" s="20"/>
      <c r="W151" s="96"/>
      <c r="X151" s="20"/>
      <c r="Y151" s="20"/>
      <c r="Z151" s="96"/>
      <c r="AA151" s="20"/>
      <c r="AB151" s="20"/>
      <c r="AC151" s="20"/>
      <c r="AD151" s="96"/>
      <c r="AE151" s="20"/>
      <c r="AF151" s="20"/>
      <c r="AG151" s="7"/>
      <c r="AH151" s="7"/>
      <c r="AI151" s="7"/>
      <c r="AJ151" s="96"/>
      <c r="AK151" s="96"/>
      <c r="AL151" s="96"/>
      <c r="AM151" s="96"/>
      <c r="AN151" s="96"/>
      <c r="AO151" s="7"/>
      <c r="AP151" s="96"/>
      <c r="AQ151" s="96"/>
    </row>
    <row r="152" spans="1:43" x14ac:dyDescent="0.5">
      <c r="A152" s="7"/>
      <c r="B152" s="7"/>
      <c r="C152" s="7"/>
      <c r="D152" s="7"/>
      <c r="E152" s="7"/>
      <c r="F152" s="7"/>
      <c r="G152" s="7"/>
      <c r="H152" s="7"/>
      <c r="I152" s="7"/>
      <c r="J152" s="7"/>
      <c r="K152" s="7"/>
      <c r="L152" s="7"/>
      <c r="M152" s="7"/>
      <c r="N152" s="7"/>
      <c r="O152" s="7"/>
      <c r="P152" s="7"/>
      <c r="Q152" s="96"/>
      <c r="R152" s="20"/>
      <c r="S152" s="96"/>
      <c r="T152" s="20"/>
      <c r="U152" s="20"/>
      <c r="V152" s="20"/>
      <c r="W152" s="96"/>
      <c r="X152" s="20"/>
      <c r="Y152" s="20"/>
      <c r="Z152" s="96"/>
      <c r="AA152" s="20"/>
      <c r="AB152" s="20"/>
      <c r="AC152" s="20"/>
      <c r="AD152" s="96"/>
      <c r="AE152" s="20"/>
      <c r="AF152" s="20"/>
      <c r="AG152" s="7"/>
      <c r="AH152" s="7"/>
      <c r="AI152" s="7"/>
      <c r="AJ152" s="96"/>
      <c r="AK152" s="96"/>
      <c r="AL152" s="96"/>
      <c r="AM152" s="96"/>
      <c r="AN152" s="96"/>
      <c r="AO152" s="7"/>
      <c r="AP152" s="96"/>
      <c r="AQ152" s="96"/>
    </row>
    <row r="153" spans="1:43" x14ac:dyDescent="0.5">
      <c r="A153" s="89"/>
      <c r="B153" s="89"/>
      <c r="C153" s="89" t="s">
        <v>4416</v>
      </c>
      <c r="D153" s="89"/>
      <c r="E153" s="89"/>
      <c r="F153" s="89"/>
      <c r="G153" s="89"/>
      <c r="H153" s="89"/>
      <c r="I153" s="89"/>
      <c r="J153" s="89" t="s">
        <v>4417</v>
      </c>
      <c r="K153" s="89"/>
      <c r="L153" s="89"/>
      <c r="M153" s="89"/>
      <c r="N153" s="89"/>
      <c r="O153" s="89"/>
      <c r="P153" s="89"/>
      <c r="Q153" s="89" t="s">
        <v>4418</v>
      </c>
      <c r="R153" s="541"/>
      <c r="S153" s="89"/>
      <c r="T153" s="541"/>
      <c r="U153" s="89"/>
      <c r="V153" s="89"/>
      <c r="W153" s="89"/>
      <c r="X153" s="89" t="s">
        <v>4419</v>
      </c>
      <c r="Y153" s="89"/>
      <c r="Z153" s="89"/>
      <c r="AA153" s="541"/>
      <c r="AB153" s="89"/>
      <c r="AC153" s="89"/>
      <c r="AD153" s="89"/>
      <c r="AE153" s="89" t="s">
        <v>4420</v>
      </c>
      <c r="AF153" s="89"/>
      <c r="AG153" s="89"/>
      <c r="AH153" s="89"/>
      <c r="AI153" s="89"/>
      <c r="AJ153" s="89"/>
      <c r="AK153" s="541"/>
      <c r="AL153" s="541"/>
      <c r="AM153" s="541"/>
      <c r="AN153" s="541"/>
      <c r="AO153" s="97"/>
    </row>
    <row r="154" spans="1:43" x14ac:dyDescent="0.5">
      <c r="A154" s="89"/>
      <c r="B154" s="89" t="str" cm="1">
        <f t="array" ref="B154">IFERROR(_xlfn.TEXTJOIN("-",TRUE,_xlfn._xlws.SORT(_xlfn.UNIQUE(TRANSPOSE(_xlfn._xlws.FILTER(C154:AK154,C154:AK154&lt;&gt;""))))),"")</f>
        <v/>
      </c>
      <c r="C154" s="89" t="str" cm="1">
        <f t="array" ref="C154">IF(ISBLANK(C86),"",_xlfn._xlws.FILTER(_xlfn._xlws.FILTER(F.Codes,F.Level.Name=C86),_xlfn._xlws.FILTER(F.Codes,F.Level.Name=6)&lt;&gt;""))</f>
        <v/>
      </c>
      <c r="D154" s="89"/>
      <c r="E154" s="89"/>
      <c r="F154" s="89"/>
      <c r="G154" s="89"/>
      <c r="H154" s="89"/>
      <c r="I154" s="89"/>
      <c r="J154" s="89" t="str" cm="1">
        <f t="array" ref="J154">IF(ISBLANK(D86),"",_xlfn._xlws.FILTER(_xlfn._xlws.FILTER(F.Codes,F.Level.Name=D86),_xlfn._xlws.FILTER(F.Codes,F.Level.Name=6)&lt;&gt;""))</f>
        <v/>
      </c>
      <c r="K154" s="89"/>
      <c r="L154" s="89"/>
      <c r="M154" s="89"/>
      <c r="N154" s="89"/>
      <c r="O154" s="89"/>
      <c r="P154" s="89"/>
      <c r="Q154" s="89" t="str" cm="1">
        <f t="array" ref="Q154">IF(ISBLANK(E86),"",_xlfn._xlws.FILTER(_xlfn._xlws.FILTER(F.Codes,F.Level.Name=E86),_xlfn._xlws.FILTER(F.Codes,F.Level.Name=6)&lt;&gt;""))</f>
        <v/>
      </c>
      <c r="R154" s="541"/>
      <c r="S154" s="89"/>
      <c r="T154" s="541"/>
      <c r="U154" s="89"/>
      <c r="V154" s="89"/>
      <c r="W154" s="89"/>
      <c r="X154" s="89" t="str" cm="1">
        <f t="array" ref="X154">IF(ISBLANK(F86),"",_xlfn._xlws.FILTER(_xlfn._xlws.FILTER(F.Codes,F.Level.Name=F86),_xlfn._xlws.FILTER(F.Codes,F.Level.Name=6)&lt;&gt;""))</f>
        <v/>
      </c>
      <c r="Y154" s="89"/>
      <c r="Z154" s="89"/>
      <c r="AA154" s="541"/>
      <c r="AB154" s="89"/>
      <c r="AC154" s="89"/>
      <c r="AD154" s="89"/>
      <c r="AE154" s="89" t="str" cm="1">
        <f t="array" ref="AE154">IF(ISBLANK(G86),"",_xlfn._xlws.FILTER(_xlfn._xlws.FILTER(F.Codes,F.Level.Name=G86),_xlfn._xlws.FILTER(F.Codes,F.Level.Name=6)&lt;&gt;""))</f>
        <v/>
      </c>
      <c r="AF154" s="89"/>
      <c r="AG154" s="89"/>
      <c r="AH154" s="89"/>
      <c r="AI154" s="89"/>
      <c r="AJ154" s="89"/>
      <c r="AK154" s="541"/>
      <c r="AL154" s="541"/>
      <c r="AM154" s="541"/>
      <c r="AN154" s="541"/>
      <c r="AO154" s="97"/>
    </row>
    <row r="155" spans="1:43" x14ac:dyDescent="0.5">
      <c r="A155" s="89"/>
      <c r="B155" s="89" t="str" cm="1">
        <f t="array" ref="B155">IFERROR(_xlfn.TEXTJOIN("-",TRUE,_xlfn._xlws.SORT(_xlfn.UNIQUE(TRANSPOSE(_xlfn._xlws.FILTER(C155:AK155,C155:AK155&lt;&gt;""))))),"")</f>
        <v/>
      </c>
      <c r="C155" s="89" t="str" cm="1">
        <f t="array" ref="C155">IF(ISBLANK(C87),"",_xlfn._xlws.FILTER(_xlfn._xlws.FILTER(F.Codes,F.Level.Name=C87),_xlfn._xlws.FILTER(F.Codes,F.Level.Name=6)&lt;&gt;""))</f>
        <v/>
      </c>
      <c r="D155" s="89"/>
      <c r="E155" s="89"/>
      <c r="F155" s="89"/>
      <c r="G155" s="89"/>
      <c r="H155" s="89"/>
      <c r="I155" s="89"/>
      <c r="J155" s="89" t="str" cm="1">
        <f t="array" ref="J155">IF(ISBLANK(D87),"",_xlfn._xlws.FILTER(_xlfn._xlws.FILTER(F.Codes,F.Level.Name=D87),_xlfn._xlws.FILTER(F.Codes,F.Level.Name=6)&lt;&gt;""))</f>
        <v/>
      </c>
      <c r="K155" s="89"/>
      <c r="L155" s="89"/>
      <c r="M155" s="89"/>
      <c r="N155" s="89"/>
      <c r="O155" s="89"/>
      <c r="P155" s="89"/>
      <c r="Q155" s="89" t="str" cm="1">
        <f t="array" ref="Q155">IF(ISBLANK(E87),"",_xlfn._xlws.FILTER(_xlfn._xlws.FILTER(F.Codes,F.Level.Name=E87),_xlfn._xlws.FILTER(F.Codes,F.Level.Name=6)&lt;&gt;""))</f>
        <v/>
      </c>
      <c r="R155" s="541"/>
      <c r="S155" s="89"/>
      <c r="T155" s="541"/>
      <c r="U155" s="89"/>
      <c r="V155" s="89"/>
      <c r="W155" s="89"/>
      <c r="X155" s="89" t="str" cm="1">
        <f t="array" ref="X155">IF(ISBLANK(F87),"",_xlfn._xlws.FILTER(_xlfn._xlws.FILTER(F.Codes,F.Level.Name=F87),_xlfn._xlws.FILTER(F.Codes,F.Level.Name=6)&lt;&gt;""))</f>
        <v/>
      </c>
      <c r="Y155" s="89"/>
      <c r="Z155" s="89"/>
      <c r="AA155" s="541"/>
      <c r="AB155" s="89"/>
      <c r="AC155" s="89"/>
      <c r="AD155" s="89"/>
      <c r="AE155" s="89" t="str" cm="1">
        <f t="array" ref="AE155">IF(ISBLANK(G87),"",_xlfn._xlws.FILTER(_xlfn._xlws.FILTER(F.Codes,F.Level.Name=G87),_xlfn._xlws.FILTER(F.Codes,F.Level.Name=6)&lt;&gt;""))</f>
        <v/>
      </c>
      <c r="AF155" s="89"/>
      <c r="AG155" s="89"/>
      <c r="AH155" s="89"/>
      <c r="AI155" s="89"/>
      <c r="AJ155" s="541"/>
      <c r="AK155" s="541"/>
      <c r="AL155" s="541"/>
      <c r="AM155" s="541"/>
      <c r="AN155" s="541"/>
    </row>
    <row r="156" spans="1:43" x14ac:dyDescent="0.5">
      <c r="A156" s="89"/>
      <c r="B156" s="89" t="str" cm="1">
        <f t="array" ref="B156">IFERROR(_xlfn.TEXTJOIN("-",TRUE,_xlfn._xlws.SORT(_xlfn.UNIQUE(TRANSPOSE(_xlfn._xlws.FILTER(C156:AK156,C156:AK156&lt;&gt;""))))),"")</f>
        <v/>
      </c>
      <c r="C156" s="89" t="str" cm="1">
        <f t="array" ref="C156">IF(ISBLANK(C88),"",_xlfn._xlws.FILTER(_xlfn._xlws.FILTER(F.Codes,F.Level.Name=C88),_xlfn._xlws.FILTER(F.Codes,F.Level.Name=6)&lt;&gt;""))</f>
        <v/>
      </c>
      <c r="D156" s="89"/>
      <c r="E156" s="89"/>
      <c r="F156" s="89"/>
      <c r="G156" s="89"/>
      <c r="H156" s="89"/>
      <c r="I156" s="89"/>
      <c r="J156" s="89" t="str" cm="1">
        <f t="array" ref="J156">IF(ISBLANK(D88),"",_xlfn._xlws.FILTER(_xlfn._xlws.FILTER(F.Codes,F.Level.Name=D88),_xlfn._xlws.FILTER(F.Codes,F.Level.Name=6)&lt;&gt;""))</f>
        <v/>
      </c>
      <c r="K156" s="89"/>
      <c r="L156" s="89"/>
      <c r="M156" s="89"/>
      <c r="N156" s="89"/>
      <c r="O156" s="89"/>
      <c r="P156" s="89"/>
      <c r="Q156" s="89" t="str" cm="1">
        <f t="array" ref="Q156">IF(ISBLANK(E88),"",_xlfn._xlws.FILTER(_xlfn._xlws.FILTER(F.Codes,F.Level.Name=E88),_xlfn._xlws.FILTER(F.Codes,F.Level.Name=6)&lt;&gt;""))</f>
        <v/>
      </c>
      <c r="R156" s="541"/>
      <c r="S156" s="89"/>
      <c r="T156" s="541"/>
      <c r="U156" s="89"/>
      <c r="V156" s="89"/>
      <c r="W156" s="89"/>
      <c r="X156" s="89" t="str" cm="1">
        <f t="array" ref="X156">IF(ISBLANK(F88),"",_xlfn._xlws.FILTER(_xlfn._xlws.FILTER(F.Codes,F.Level.Name=F88),_xlfn._xlws.FILTER(F.Codes,F.Level.Name=6)&lt;&gt;""))</f>
        <v/>
      </c>
      <c r="Y156" s="89"/>
      <c r="Z156" s="89"/>
      <c r="AA156" s="541"/>
      <c r="AB156" s="89"/>
      <c r="AC156" s="89"/>
      <c r="AD156" s="89"/>
      <c r="AE156" s="89" t="str" cm="1">
        <f t="array" ref="AE156">IF(ISBLANK(G88),"",_xlfn._xlws.FILTER(_xlfn._xlws.FILTER(F.Codes,F.Level.Name=G88),_xlfn._xlws.FILTER(F.Codes,F.Level.Name=6)&lt;&gt;""))</f>
        <v/>
      </c>
      <c r="AF156" s="89"/>
      <c r="AG156" s="89"/>
      <c r="AH156" s="89"/>
      <c r="AI156" s="89"/>
      <c r="AJ156" s="541"/>
      <c r="AK156" s="541"/>
      <c r="AL156" s="541"/>
      <c r="AM156" s="541"/>
      <c r="AN156" s="541"/>
    </row>
    <row r="157" spans="1:43" x14ac:dyDescent="0.5">
      <c r="A157" s="89"/>
      <c r="B157" s="89" t="str" cm="1">
        <f t="array" ref="B157">IFERROR(_xlfn.TEXTJOIN("-",TRUE,_xlfn._xlws.SORT(_xlfn.UNIQUE(TRANSPOSE(_xlfn._xlws.FILTER(C157:AK157,C157:AK157&lt;&gt;""))))),"")</f>
        <v/>
      </c>
      <c r="C157" s="89" t="str" cm="1">
        <f t="array" ref="C157">IF(ISBLANK(C89),"",_xlfn._xlws.FILTER(_xlfn._xlws.FILTER(F.Codes,F.Level.Name=C89),_xlfn._xlws.FILTER(F.Codes,F.Level.Name=6)&lt;&gt;""))</f>
        <v/>
      </c>
      <c r="D157" s="89"/>
      <c r="E157" s="89"/>
      <c r="F157" s="89"/>
      <c r="G157" s="89"/>
      <c r="H157" s="89"/>
      <c r="I157" s="89"/>
      <c r="J157" s="89" t="str" cm="1">
        <f t="array" ref="J157">IF(ISBLANK(D89),"",_xlfn._xlws.FILTER(_xlfn._xlws.FILTER(F.Codes,F.Level.Name=D89),_xlfn._xlws.FILTER(F.Codes,F.Level.Name=6)&lt;&gt;""))</f>
        <v/>
      </c>
      <c r="K157" s="89"/>
      <c r="L157" s="89"/>
      <c r="M157" s="89"/>
      <c r="N157" s="89"/>
      <c r="O157" s="89"/>
      <c r="P157" s="89"/>
      <c r="Q157" s="89" t="str" cm="1">
        <f t="array" ref="Q157">IF(ISBLANK(E89),"",_xlfn._xlws.FILTER(_xlfn._xlws.FILTER(F.Codes,F.Level.Name=E89),_xlfn._xlws.FILTER(F.Codes,F.Level.Name=6)&lt;&gt;""))</f>
        <v/>
      </c>
      <c r="R157" s="541"/>
      <c r="S157" s="89"/>
      <c r="T157" s="541"/>
      <c r="U157" s="89"/>
      <c r="V157" s="89"/>
      <c r="W157" s="89"/>
      <c r="X157" s="89" t="str" cm="1">
        <f t="array" ref="X157">IF(ISBLANK(F89),"",_xlfn._xlws.FILTER(_xlfn._xlws.FILTER(F.Codes,F.Level.Name=F89),_xlfn._xlws.FILTER(F.Codes,F.Level.Name=6)&lt;&gt;""))</f>
        <v/>
      </c>
      <c r="Y157" s="89"/>
      <c r="Z157" s="89"/>
      <c r="AA157" s="541"/>
      <c r="AB157" s="89"/>
      <c r="AC157" s="89"/>
      <c r="AD157" s="89"/>
      <c r="AE157" s="89" t="str" cm="1">
        <f t="array" ref="AE157">IF(ISBLANK(G89),"",_xlfn._xlws.FILTER(_xlfn._xlws.FILTER(F.Codes,F.Level.Name=G89),_xlfn._xlws.FILTER(F.Codes,F.Level.Name=6)&lt;&gt;""))</f>
        <v/>
      </c>
      <c r="AF157" s="89"/>
      <c r="AG157" s="89"/>
      <c r="AH157" s="89"/>
      <c r="AI157" s="89"/>
      <c r="AJ157" s="541"/>
      <c r="AK157" s="541"/>
      <c r="AL157" s="541"/>
      <c r="AM157" s="541"/>
      <c r="AN157" s="541"/>
    </row>
    <row r="158" spans="1:43" x14ac:dyDescent="0.5">
      <c r="A158" s="89"/>
      <c r="B158" s="89" t="str" cm="1">
        <f t="array" ref="B158">IFERROR(_xlfn.TEXTJOIN("-",TRUE,_xlfn._xlws.SORT(_xlfn.UNIQUE(TRANSPOSE(_xlfn._xlws.FILTER(C158:AK158,C158:AK158&lt;&gt;""))))),"")</f>
        <v/>
      </c>
      <c r="C158" s="89" t="str" cm="1">
        <f t="array" ref="C158">IF(ISBLANK(C90),"",_xlfn._xlws.FILTER(_xlfn._xlws.FILTER(F.Codes,F.Level.Name=C90),_xlfn._xlws.FILTER(F.Codes,F.Level.Name=6)&lt;&gt;""))</f>
        <v/>
      </c>
      <c r="D158" s="89"/>
      <c r="E158" s="89"/>
      <c r="F158" s="89"/>
      <c r="G158" s="89"/>
      <c r="H158" s="89"/>
      <c r="I158" s="89"/>
      <c r="J158" s="89" t="str" cm="1">
        <f t="array" ref="J158">IF(ISBLANK(D90),"",_xlfn._xlws.FILTER(_xlfn._xlws.FILTER(F.Codes,F.Level.Name=D90),_xlfn._xlws.FILTER(F.Codes,F.Level.Name=6)&lt;&gt;""))</f>
        <v/>
      </c>
      <c r="K158" s="89"/>
      <c r="L158" s="89"/>
      <c r="M158" s="89"/>
      <c r="N158" s="89"/>
      <c r="O158" s="89"/>
      <c r="P158" s="89"/>
      <c r="Q158" s="89" t="str" cm="1">
        <f t="array" ref="Q158">IF(ISBLANK(E90),"",_xlfn._xlws.FILTER(_xlfn._xlws.FILTER(F.Codes,F.Level.Name=E90),_xlfn._xlws.FILTER(F.Codes,F.Level.Name=6)&lt;&gt;""))</f>
        <v/>
      </c>
      <c r="R158" s="541"/>
      <c r="S158" s="89"/>
      <c r="T158" s="541"/>
      <c r="U158" s="89"/>
      <c r="V158" s="89"/>
      <c r="W158" s="89"/>
      <c r="X158" s="89" t="str" cm="1">
        <f t="array" ref="X158">IF(ISBLANK(F90),"",_xlfn._xlws.FILTER(_xlfn._xlws.FILTER(F.Codes,F.Level.Name=F90),_xlfn._xlws.FILTER(F.Codes,F.Level.Name=6)&lt;&gt;""))</f>
        <v/>
      </c>
      <c r="Y158" s="89"/>
      <c r="Z158" s="89"/>
      <c r="AA158" s="541"/>
      <c r="AB158" s="89"/>
      <c r="AC158" s="89"/>
      <c r="AD158" s="89"/>
      <c r="AE158" s="89" t="str" cm="1">
        <f t="array" ref="AE158">IF(ISBLANK(G90),"",_xlfn._xlws.FILTER(_xlfn._xlws.FILTER(F.Codes,F.Level.Name=G90),_xlfn._xlws.FILTER(F.Codes,F.Level.Name=6)&lt;&gt;""))</f>
        <v/>
      </c>
      <c r="AF158" s="89"/>
      <c r="AG158" s="89"/>
      <c r="AH158" s="89"/>
      <c r="AI158" s="89"/>
      <c r="AJ158" s="541"/>
      <c r="AK158" s="541"/>
      <c r="AL158" s="541"/>
      <c r="AM158" s="541"/>
      <c r="AN158" s="541"/>
    </row>
    <row r="159" spans="1:43" x14ac:dyDescent="0.5">
      <c r="A159" s="89"/>
      <c r="B159" s="89" t="str" cm="1">
        <f t="array" ref="B159">IFERROR(_xlfn.TEXTJOIN("-",TRUE,_xlfn._xlws.SORT(_xlfn.UNIQUE(TRANSPOSE(_xlfn._xlws.FILTER(C159:AK159,C159:AK159&lt;&gt;""))))),"")</f>
        <v/>
      </c>
      <c r="C159" s="89" t="str" cm="1">
        <f t="array" ref="C159">IF(ISBLANK(C91),"",_xlfn._xlws.FILTER(_xlfn._xlws.FILTER(F.Codes,F.Level.Name=C91),_xlfn._xlws.FILTER(F.Codes,F.Level.Name=6)&lt;&gt;""))</f>
        <v/>
      </c>
      <c r="D159" s="89"/>
      <c r="E159" s="89"/>
      <c r="F159" s="89"/>
      <c r="G159" s="89"/>
      <c r="H159" s="89"/>
      <c r="I159" s="89"/>
      <c r="J159" s="89" t="str" cm="1">
        <f t="array" ref="J159">IF(ISBLANK(D91),"",_xlfn._xlws.FILTER(_xlfn._xlws.FILTER(F.Codes,F.Level.Name=D91),_xlfn._xlws.FILTER(F.Codes,F.Level.Name=6)&lt;&gt;""))</f>
        <v/>
      </c>
      <c r="K159" s="89"/>
      <c r="L159" s="89"/>
      <c r="M159" s="89"/>
      <c r="N159" s="89"/>
      <c r="O159" s="89"/>
      <c r="P159" s="89"/>
      <c r="Q159" s="89" t="str" cm="1">
        <f t="array" ref="Q159">IF(ISBLANK(E91),"",_xlfn._xlws.FILTER(_xlfn._xlws.FILTER(F.Codes,F.Level.Name=E91),_xlfn._xlws.FILTER(F.Codes,F.Level.Name=6)&lt;&gt;""))</f>
        <v/>
      </c>
      <c r="R159" s="541"/>
      <c r="S159" s="89"/>
      <c r="T159" s="541"/>
      <c r="U159" s="89"/>
      <c r="V159" s="89"/>
      <c r="W159" s="89"/>
      <c r="X159" s="89" t="str" cm="1">
        <f t="array" ref="X159">IF(ISBLANK(F91),"",_xlfn._xlws.FILTER(_xlfn._xlws.FILTER(F.Codes,F.Level.Name=F91),_xlfn._xlws.FILTER(F.Codes,F.Level.Name=6)&lt;&gt;""))</f>
        <v/>
      </c>
      <c r="Y159" s="89"/>
      <c r="Z159" s="89"/>
      <c r="AA159" s="541"/>
      <c r="AB159" s="89"/>
      <c r="AC159" s="89"/>
      <c r="AD159" s="89"/>
      <c r="AE159" s="89" t="str" cm="1">
        <f t="array" ref="AE159">IF(ISBLANK(G91),"",_xlfn._xlws.FILTER(_xlfn._xlws.FILTER(F.Codes,F.Level.Name=G91),_xlfn._xlws.FILTER(F.Codes,F.Level.Name=6)&lt;&gt;""))</f>
        <v/>
      </c>
      <c r="AF159" s="89"/>
      <c r="AG159" s="89"/>
      <c r="AH159" s="89"/>
      <c r="AI159" s="89"/>
      <c r="AJ159" s="541"/>
      <c r="AK159" s="541"/>
      <c r="AL159" s="541"/>
      <c r="AM159" s="541"/>
      <c r="AN159" s="541"/>
    </row>
    <row r="160" spans="1:43" x14ac:dyDescent="0.5">
      <c r="A160" s="89"/>
      <c r="B160" s="89" t="str" cm="1">
        <f t="array" ref="B160">IFERROR(_xlfn.TEXTJOIN("-",TRUE,_xlfn._xlws.SORT(_xlfn.UNIQUE(TRANSPOSE(_xlfn._xlws.FILTER(C160:AK160,C160:AK160&lt;&gt;""))))),"")</f>
        <v/>
      </c>
      <c r="C160" s="89" t="str" cm="1">
        <f t="array" ref="C160">IF(ISBLANK(C92),"",_xlfn._xlws.FILTER(_xlfn._xlws.FILTER(F.Codes,F.Level.Name=C92),_xlfn._xlws.FILTER(F.Codes,F.Level.Name=6)&lt;&gt;""))</f>
        <v/>
      </c>
      <c r="D160" s="89"/>
      <c r="E160" s="89"/>
      <c r="F160" s="89"/>
      <c r="G160" s="89"/>
      <c r="H160" s="89"/>
      <c r="I160" s="89"/>
      <c r="J160" s="89" t="str" cm="1">
        <f t="array" ref="J160">IF(ISBLANK(D92),"",_xlfn._xlws.FILTER(_xlfn._xlws.FILTER(F.Codes,F.Level.Name=D92),_xlfn._xlws.FILTER(F.Codes,F.Level.Name=6)&lt;&gt;""))</f>
        <v/>
      </c>
      <c r="K160" s="89"/>
      <c r="L160" s="89"/>
      <c r="M160" s="89"/>
      <c r="N160" s="89"/>
      <c r="O160" s="89"/>
      <c r="P160" s="89"/>
      <c r="Q160" s="89" t="str" cm="1">
        <f t="array" ref="Q160">IF(ISBLANK(E92),"",_xlfn._xlws.FILTER(_xlfn._xlws.FILTER(F.Codes,F.Level.Name=E92),_xlfn._xlws.FILTER(F.Codes,F.Level.Name=6)&lt;&gt;""))</f>
        <v/>
      </c>
      <c r="R160" s="541"/>
      <c r="S160" s="89"/>
      <c r="T160" s="541"/>
      <c r="U160" s="89"/>
      <c r="V160" s="89"/>
      <c r="W160" s="89"/>
      <c r="X160" s="89" t="str" cm="1">
        <f t="array" ref="X160">IF(ISBLANK(F92),"",_xlfn._xlws.FILTER(_xlfn._xlws.FILTER(F.Codes,F.Level.Name=F92),_xlfn._xlws.FILTER(F.Codes,F.Level.Name=6)&lt;&gt;""))</f>
        <v/>
      </c>
      <c r="Y160" s="89"/>
      <c r="Z160" s="89"/>
      <c r="AA160" s="541"/>
      <c r="AB160" s="89"/>
      <c r="AC160" s="89"/>
      <c r="AD160" s="89"/>
      <c r="AE160" s="89" t="str" cm="1">
        <f t="array" ref="AE160">IF(ISBLANK(G92),"",_xlfn._xlws.FILTER(_xlfn._xlws.FILTER(F.Codes,F.Level.Name=G92),_xlfn._xlws.FILTER(F.Codes,F.Level.Name=6)&lt;&gt;""))</f>
        <v/>
      </c>
      <c r="AF160" s="89"/>
      <c r="AG160" s="89"/>
      <c r="AH160" s="89"/>
      <c r="AI160" s="89"/>
      <c r="AJ160" s="541"/>
      <c r="AK160" s="541"/>
      <c r="AL160" s="541"/>
      <c r="AM160" s="541"/>
      <c r="AN160" s="541"/>
    </row>
    <row r="161" spans="1:40" x14ac:dyDescent="0.5">
      <c r="A161" s="89"/>
      <c r="B161" s="89" t="str" cm="1">
        <f t="array" ref="B161">IFERROR(_xlfn.TEXTJOIN("-",TRUE,_xlfn._xlws.SORT(_xlfn.UNIQUE(TRANSPOSE(_xlfn._xlws.FILTER(C161:AK161,C161:AK161&lt;&gt;""))))),"")</f>
        <v/>
      </c>
      <c r="C161" s="89" t="str" cm="1">
        <f t="array" ref="C161">IF(ISBLANK(C93),"",_xlfn._xlws.FILTER(_xlfn._xlws.FILTER(F.Codes,F.Level.Name=C93),_xlfn._xlws.FILTER(F.Codes,F.Level.Name=6)&lt;&gt;""))</f>
        <v/>
      </c>
      <c r="D161" s="89"/>
      <c r="E161" s="89"/>
      <c r="F161" s="89"/>
      <c r="G161" s="89"/>
      <c r="H161" s="89"/>
      <c r="I161" s="89"/>
      <c r="J161" s="89" t="str" cm="1">
        <f t="array" ref="J161">IF(ISBLANK(D93),"",_xlfn._xlws.FILTER(_xlfn._xlws.FILTER(F.Codes,F.Level.Name=D93),_xlfn._xlws.FILTER(F.Codes,F.Level.Name=6)&lt;&gt;""))</f>
        <v/>
      </c>
      <c r="K161" s="89"/>
      <c r="L161" s="89"/>
      <c r="M161" s="89"/>
      <c r="N161" s="89"/>
      <c r="O161" s="89"/>
      <c r="P161" s="89"/>
      <c r="Q161" s="89" t="str" cm="1">
        <f t="array" ref="Q161">IF(ISBLANK(E93),"",_xlfn._xlws.FILTER(_xlfn._xlws.FILTER(F.Codes,F.Level.Name=E93),_xlfn._xlws.FILTER(F.Codes,F.Level.Name=6)&lt;&gt;""))</f>
        <v/>
      </c>
      <c r="R161" s="541"/>
      <c r="S161" s="89"/>
      <c r="T161" s="541"/>
      <c r="U161" s="89"/>
      <c r="V161" s="89"/>
      <c r="W161" s="89"/>
      <c r="X161" s="89" t="str" cm="1">
        <f t="array" ref="X161">IF(ISBLANK(F93),"",_xlfn._xlws.FILTER(_xlfn._xlws.FILTER(F.Codes,F.Level.Name=F93),_xlfn._xlws.FILTER(F.Codes,F.Level.Name=6)&lt;&gt;""))</f>
        <v/>
      </c>
      <c r="Y161" s="89"/>
      <c r="Z161" s="89"/>
      <c r="AA161" s="541"/>
      <c r="AB161" s="89"/>
      <c r="AC161" s="89"/>
      <c r="AD161" s="89"/>
      <c r="AE161" s="89" t="str" cm="1">
        <f t="array" ref="AE161">IF(ISBLANK(G93),"",_xlfn._xlws.FILTER(_xlfn._xlws.FILTER(F.Codes,F.Level.Name=G93),_xlfn._xlws.FILTER(F.Codes,F.Level.Name=6)&lt;&gt;""))</f>
        <v/>
      </c>
      <c r="AF161" s="89"/>
      <c r="AG161" s="89"/>
      <c r="AH161" s="89"/>
      <c r="AI161" s="89"/>
      <c r="AJ161" s="541"/>
      <c r="AK161" s="541"/>
      <c r="AL161" s="541"/>
      <c r="AM161" s="541"/>
      <c r="AN161" s="541"/>
    </row>
    <row r="162" spans="1:40" x14ac:dyDescent="0.5">
      <c r="A162" s="89"/>
      <c r="B162" s="89" t="str" cm="1">
        <f t="array" ref="B162">IFERROR(_xlfn.TEXTJOIN("-",TRUE,_xlfn._xlws.SORT(_xlfn.UNIQUE(TRANSPOSE(_xlfn._xlws.FILTER(C162:AK162,C162:AK162&lt;&gt;""))))),"")</f>
        <v/>
      </c>
      <c r="C162" s="89" t="str" cm="1">
        <f t="array" ref="C162">IF(ISBLANK(C94),"",_xlfn._xlws.FILTER(_xlfn._xlws.FILTER(F.Codes,F.Level.Name=C94),_xlfn._xlws.FILTER(F.Codes,F.Level.Name=6)&lt;&gt;""))</f>
        <v/>
      </c>
      <c r="D162" s="89"/>
      <c r="E162" s="89"/>
      <c r="F162" s="89"/>
      <c r="G162" s="89"/>
      <c r="H162" s="89"/>
      <c r="I162" s="89"/>
      <c r="J162" s="89" t="str" cm="1">
        <f t="array" ref="J162">IF(ISBLANK(D94),"",_xlfn._xlws.FILTER(_xlfn._xlws.FILTER(F.Codes,F.Level.Name=D94),_xlfn._xlws.FILTER(F.Codes,F.Level.Name=6)&lt;&gt;""))</f>
        <v/>
      </c>
      <c r="K162" s="89"/>
      <c r="L162" s="89"/>
      <c r="M162" s="89"/>
      <c r="N162" s="89"/>
      <c r="O162" s="89"/>
      <c r="P162" s="89"/>
      <c r="Q162" s="89" t="str" cm="1">
        <f t="array" ref="Q162">IF(ISBLANK(E94),"",_xlfn._xlws.FILTER(_xlfn._xlws.FILTER(F.Codes,F.Level.Name=E94),_xlfn._xlws.FILTER(F.Codes,F.Level.Name=6)&lt;&gt;""))</f>
        <v/>
      </c>
      <c r="R162" s="541"/>
      <c r="S162" s="89"/>
      <c r="T162" s="541"/>
      <c r="U162" s="89"/>
      <c r="V162" s="89"/>
      <c r="W162" s="89"/>
      <c r="X162" s="89" t="str" cm="1">
        <f t="array" ref="X162">IF(ISBLANK(F94),"",_xlfn._xlws.FILTER(_xlfn._xlws.FILTER(F.Codes,F.Level.Name=F94),_xlfn._xlws.FILTER(F.Codes,F.Level.Name=6)&lt;&gt;""))</f>
        <v/>
      </c>
      <c r="Y162" s="89"/>
      <c r="Z162" s="89"/>
      <c r="AA162" s="541"/>
      <c r="AB162" s="89"/>
      <c r="AC162" s="89"/>
      <c r="AD162" s="89"/>
      <c r="AE162" s="89" t="str" cm="1">
        <f t="array" ref="AE162">IF(ISBLANK(G94),"",_xlfn._xlws.FILTER(_xlfn._xlws.FILTER(F.Codes,F.Level.Name=G94),_xlfn._xlws.FILTER(F.Codes,F.Level.Name=6)&lt;&gt;""))</f>
        <v/>
      </c>
      <c r="AF162" s="89"/>
      <c r="AG162" s="89"/>
      <c r="AH162" s="89"/>
      <c r="AI162" s="89"/>
      <c r="AJ162" s="541"/>
      <c r="AK162" s="541"/>
      <c r="AL162" s="541"/>
      <c r="AM162" s="541"/>
      <c r="AN162" s="541"/>
    </row>
    <row r="163" spans="1:40" x14ac:dyDescent="0.5">
      <c r="A163" s="89"/>
      <c r="B163" s="89" t="str" cm="1">
        <f t="array" ref="B163">IFERROR(_xlfn.TEXTJOIN("-",TRUE,_xlfn._xlws.SORT(_xlfn.UNIQUE(TRANSPOSE(_xlfn._xlws.FILTER(C163:AK163,C163:AK163&lt;&gt;""))))),"")</f>
        <v/>
      </c>
      <c r="C163" s="89" t="str" cm="1">
        <f t="array" ref="C163">IF(ISBLANK(C95),"",_xlfn._xlws.FILTER(_xlfn._xlws.FILTER(F.Codes,F.Level.Name=C95),_xlfn._xlws.FILTER(F.Codes,F.Level.Name=6)&lt;&gt;""))</f>
        <v/>
      </c>
      <c r="D163" s="89"/>
      <c r="E163" s="89"/>
      <c r="F163" s="89"/>
      <c r="G163" s="89"/>
      <c r="H163" s="89"/>
      <c r="I163" s="89"/>
      <c r="J163" s="89" t="str" cm="1">
        <f t="array" ref="J163">IF(ISBLANK(D95),"",_xlfn._xlws.FILTER(_xlfn._xlws.FILTER(F.Codes,F.Level.Name=D95),_xlfn._xlws.FILTER(F.Codes,F.Level.Name=6)&lt;&gt;""))</f>
        <v/>
      </c>
      <c r="K163" s="89"/>
      <c r="L163" s="89"/>
      <c r="M163" s="89"/>
      <c r="N163" s="89"/>
      <c r="O163" s="89"/>
      <c r="P163" s="89"/>
      <c r="Q163" s="89" t="str" cm="1">
        <f t="array" ref="Q163">IF(ISBLANK(E95),"",_xlfn._xlws.FILTER(_xlfn._xlws.FILTER(F.Codes,F.Level.Name=E95),_xlfn._xlws.FILTER(F.Codes,F.Level.Name=6)&lt;&gt;""))</f>
        <v/>
      </c>
      <c r="R163" s="541"/>
      <c r="S163" s="89"/>
      <c r="T163" s="541"/>
      <c r="U163" s="89"/>
      <c r="V163" s="89"/>
      <c r="W163" s="89"/>
      <c r="X163" s="89" t="str" cm="1">
        <f t="array" ref="X163">IF(ISBLANK(F95),"",_xlfn._xlws.FILTER(_xlfn._xlws.FILTER(F.Codes,F.Level.Name=F95),_xlfn._xlws.FILTER(F.Codes,F.Level.Name=6)&lt;&gt;""))</f>
        <v/>
      </c>
      <c r="Y163" s="89"/>
      <c r="Z163" s="89"/>
      <c r="AA163" s="541"/>
      <c r="AB163" s="89"/>
      <c r="AC163" s="89"/>
      <c r="AD163" s="89"/>
      <c r="AE163" s="89" t="str" cm="1">
        <f t="array" ref="AE163">IF(ISBLANK(G95),"",_xlfn._xlws.FILTER(_xlfn._xlws.FILTER(F.Codes,F.Level.Name=G95),_xlfn._xlws.FILTER(F.Codes,F.Level.Name=6)&lt;&gt;""))</f>
        <v/>
      </c>
      <c r="AF163" s="89"/>
      <c r="AG163" s="89"/>
      <c r="AH163" s="89"/>
      <c r="AI163" s="89"/>
      <c r="AJ163" s="541"/>
      <c r="AK163" s="541"/>
      <c r="AL163" s="541"/>
      <c r="AM163" s="541"/>
      <c r="AN163" s="541"/>
    </row>
    <row r="164" spans="1:40" x14ac:dyDescent="0.5">
      <c r="A164" s="89"/>
      <c r="B164" s="89" t="str" cm="1">
        <f t="array" ref="B164">IFERROR(_xlfn.TEXTJOIN("-",TRUE,_xlfn._xlws.SORT(_xlfn.UNIQUE(TRANSPOSE(_xlfn._xlws.FILTER(C164:AK164,C164:AK164&lt;&gt;""))))),"")</f>
        <v/>
      </c>
      <c r="C164" s="89" t="str" cm="1">
        <f t="array" ref="C164">IF(ISBLANK(C96),"",_xlfn._xlws.FILTER(_xlfn._xlws.FILTER(F.Codes,F.Level.Name=C96),_xlfn._xlws.FILTER(F.Codes,F.Level.Name=6)&lt;&gt;""))</f>
        <v/>
      </c>
      <c r="D164" s="89"/>
      <c r="E164" s="89"/>
      <c r="F164" s="89"/>
      <c r="G164" s="89"/>
      <c r="H164" s="89"/>
      <c r="I164" s="89"/>
      <c r="J164" s="89" t="str" cm="1">
        <f t="array" ref="J164">IF(ISBLANK(D96),"",_xlfn._xlws.FILTER(_xlfn._xlws.FILTER(F.Codes,F.Level.Name=D96),_xlfn._xlws.FILTER(F.Codes,F.Level.Name=6)&lt;&gt;""))</f>
        <v/>
      </c>
      <c r="K164" s="89"/>
      <c r="L164" s="89"/>
      <c r="M164" s="89"/>
      <c r="N164" s="89"/>
      <c r="O164" s="89"/>
      <c r="P164" s="89"/>
      <c r="Q164" s="89" t="str" cm="1">
        <f t="array" ref="Q164">IF(ISBLANK(E96),"",_xlfn._xlws.FILTER(_xlfn._xlws.FILTER(F.Codes,F.Level.Name=E96),_xlfn._xlws.FILTER(F.Codes,F.Level.Name=6)&lt;&gt;""))</f>
        <v/>
      </c>
      <c r="R164" s="541"/>
      <c r="S164" s="89"/>
      <c r="T164" s="541"/>
      <c r="U164" s="89"/>
      <c r="V164" s="89"/>
      <c r="W164" s="89"/>
      <c r="X164" s="89" t="str" cm="1">
        <f t="array" ref="X164">IF(ISBLANK(F96),"",_xlfn._xlws.FILTER(_xlfn._xlws.FILTER(F.Codes,F.Level.Name=F96),_xlfn._xlws.FILTER(F.Codes,F.Level.Name=6)&lt;&gt;""))</f>
        <v/>
      </c>
      <c r="Y164" s="89"/>
      <c r="Z164" s="89"/>
      <c r="AA164" s="541"/>
      <c r="AB164" s="89"/>
      <c r="AC164" s="89"/>
      <c r="AD164" s="89"/>
      <c r="AE164" s="89" t="str" cm="1">
        <f t="array" ref="AE164">IF(ISBLANK(G96),"",_xlfn._xlws.FILTER(_xlfn._xlws.FILTER(F.Codes,F.Level.Name=G96),_xlfn._xlws.FILTER(F.Codes,F.Level.Name=6)&lt;&gt;""))</f>
        <v/>
      </c>
      <c r="AF164" s="89"/>
      <c r="AG164" s="89"/>
      <c r="AH164" s="89"/>
      <c r="AI164" s="89"/>
      <c r="AJ164" s="541"/>
      <c r="AK164" s="541"/>
      <c r="AL164" s="541"/>
      <c r="AM164" s="541"/>
      <c r="AN164" s="541"/>
    </row>
    <row r="165" spans="1:40" x14ac:dyDescent="0.5">
      <c r="A165" s="89"/>
      <c r="B165" s="89" t="str" cm="1">
        <f t="array" ref="B165">IFERROR(_xlfn.TEXTJOIN("-",TRUE,_xlfn._xlws.SORT(_xlfn.UNIQUE(TRANSPOSE(_xlfn._xlws.FILTER(C165:AK165,C165:AK165&lt;&gt;""))))),"")</f>
        <v/>
      </c>
      <c r="C165" s="89" t="str" cm="1">
        <f t="array" ref="C165">IF(ISBLANK(C97),"",_xlfn._xlws.FILTER(_xlfn._xlws.FILTER(F.Codes,F.Level.Name=C97),_xlfn._xlws.FILTER(F.Codes,F.Level.Name=6)&lt;&gt;""))</f>
        <v/>
      </c>
      <c r="D165" s="89"/>
      <c r="E165" s="89"/>
      <c r="F165" s="89"/>
      <c r="G165" s="89"/>
      <c r="H165" s="89"/>
      <c r="I165" s="89"/>
      <c r="J165" s="89" t="str" cm="1">
        <f t="array" ref="J165">IF(ISBLANK(D97),"",_xlfn._xlws.FILTER(_xlfn._xlws.FILTER(F.Codes,F.Level.Name=D97),_xlfn._xlws.FILTER(F.Codes,F.Level.Name=6)&lt;&gt;""))</f>
        <v/>
      </c>
      <c r="K165" s="89"/>
      <c r="L165" s="89"/>
      <c r="M165" s="89"/>
      <c r="N165" s="89"/>
      <c r="O165" s="89"/>
      <c r="P165" s="89"/>
      <c r="Q165" s="89" t="str" cm="1">
        <f t="array" ref="Q165">IF(ISBLANK(E97),"",_xlfn._xlws.FILTER(_xlfn._xlws.FILTER(F.Codes,F.Level.Name=E97),_xlfn._xlws.FILTER(F.Codes,F.Level.Name=6)&lt;&gt;""))</f>
        <v/>
      </c>
      <c r="R165" s="541"/>
      <c r="S165" s="89"/>
      <c r="T165" s="541"/>
      <c r="U165" s="89"/>
      <c r="V165" s="89"/>
      <c r="W165" s="89"/>
      <c r="X165" s="89" t="str" cm="1">
        <f t="array" ref="X165">IF(ISBLANK(F97),"",_xlfn._xlws.FILTER(_xlfn._xlws.FILTER(F.Codes,F.Level.Name=F97),_xlfn._xlws.FILTER(F.Codes,F.Level.Name=6)&lt;&gt;""))</f>
        <v/>
      </c>
      <c r="Y165" s="89"/>
      <c r="Z165" s="89"/>
      <c r="AA165" s="541"/>
      <c r="AB165" s="89"/>
      <c r="AC165" s="89"/>
      <c r="AD165" s="89"/>
      <c r="AE165" s="89" t="str" cm="1">
        <f t="array" ref="AE165">IF(ISBLANK(G97),"",_xlfn._xlws.FILTER(_xlfn._xlws.FILTER(F.Codes,F.Level.Name=G97),_xlfn._xlws.FILTER(F.Codes,F.Level.Name=6)&lt;&gt;""))</f>
        <v/>
      </c>
      <c r="AF165" s="89"/>
      <c r="AG165" s="89"/>
      <c r="AH165" s="89"/>
      <c r="AI165" s="89"/>
      <c r="AJ165" s="541"/>
      <c r="AK165" s="541"/>
      <c r="AL165" s="541"/>
      <c r="AM165" s="541"/>
      <c r="AN165" s="541"/>
    </row>
    <row r="166" spans="1:40" x14ac:dyDescent="0.5">
      <c r="A166" s="89"/>
      <c r="B166" s="89" t="str" cm="1">
        <f t="array" ref="B166">IFERROR(_xlfn.TEXTJOIN("-",TRUE,_xlfn._xlws.SORT(_xlfn.UNIQUE(TRANSPOSE(_xlfn._xlws.FILTER(C166:AK166,C166:AK166&lt;&gt;""))))),"")</f>
        <v/>
      </c>
      <c r="C166" s="89" t="str" cm="1">
        <f t="array" ref="C166">IF(ISBLANK(C98),"",_xlfn._xlws.FILTER(_xlfn._xlws.FILTER(F.Codes,F.Level.Name=C98),_xlfn._xlws.FILTER(F.Codes,F.Level.Name=6)&lt;&gt;""))</f>
        <v/>
      </c>
      <c r="D166" s="89"/>
      <c r="E166" s="89"/>
      <c r="F166" s="89"/>
      <c r="G166" s="89"/>
      <c r="H166" s="89"/>
      <c r="I166" s="89"/>
      <c r="J166" s="89" t="str" cm="1">
        <f t="array" ref="J166">IF(ISBLANK(D98),"",_xlfn._xlws.FILTER(_xlfn._xlws.FILTER(F.Codes,F.Level.Name=D98),_xlfn._xlws.FILTER(F.Codes,F.Level.Name=6)&lt;&gt;""))</f>
        <v/>
      </c>
      <c r="K166" s="89"/>
      <c r="L166" s="89"/>
      <c r="M166" s="89"/>
      <c r="N166" s="89"/>
      <c r="O166" s="89"/>
      <c r="P166" s="89"/>
      <c r="Q166" s="89" t="str" cm="1">
        <f t="array" ref="Q166">IF(ISBLANK(E98),"",_xlfn._xlws.FILTER(_xlfn._xlws.FILTER(F.Codes,F.Level.Name=E98),_xlfn._xlws.FILTER(F.Codes,F.Level.Name=6)&lt;&gt;""))</f>
        <v/>
      </c>
      <c r="R166" s="541"/>
      <c r="S166" s="89"/>
      <c r="T166" s="541"/>
      <c r="U166" s="89"/>
      <c r="V166" s="89"/>
      <c r="W166" s="89"/>
      <c r="X166" s="89" t="str" cm="1">
        <f t="array" ref="X166">IF(ISBLANK(F98),"",_xlfn._xlws.FILTER(_xlfn._xlws.FILTER(F.Codes,F.Level.Name=F98),_xlfn._xlws.FILTER(F.Codes,F.Level.Name=6)&lt;&gt;""))</f>
        <v/>
      </c>
      <c r="Y166" s="89"/>
      <c r="Z166" s="89"/>
      <c r="AA166" s="541"/>
      <c r="AB166" s="89"/>
      <c r="AC166" s="89"/>
      <c r="AD166" s="89"/>
      <c r="AE166" s="89" t="str" cm="1">
        <f t="array" ref="AE166">IF(ISBLANK(G98),"",_xlfn._xlws.FILTER(_xlfn._xlws.FILTER(F.Codes,F.Level.Name=G98),_xlfn._xlws.FILTER(F.Codes,F.Level.Name=6)&lt;&gt;""))</f>
        <v/>
      </c>
      <c r="AF166" s="89"/>
      <c r="AG166" s="89"/>
      <c r="AH166" s="89"/>
      <c r="AI166" s="89"/>
      <c r="AJ166" s="541"/>
      <c r="AK166" s="541"/>
      <c r="AL166" s="541"/>
      <c r="AM166" s="541"/>
      <c r="AN166" s="541"/>
    </row>
    <row r="167" spans="1:40" x14ac:dyDescent="0.5">
      <c r="A167" s="89"/>
      <c r="B167" s="89" t="str" cm="1">
        <f t="array" ref="B167">IFERROR(_xlfn.TEXTJOIN("-",TRUE,_xlfn._xlws.SORT(_xlfn.UNIQUE(TRANSPOSE(_xlfn._xlws.FILTER(C167:AK167,C167:AK167&lt;&gt;""))))),"")</f>
        <v/>
      </c>
      <c r="C167" s="89" t="str" cm="1">
        <f t="array" ref="C167">IF(ISBLANK(C99),"",_xlfn._xlws.FILTER(_xlfn._xlws.FILTER(F.Codes,F.Level.Name=C99),_xlfn._xlws.FILTER(F.Codes,F.Level.Name=6)&lt;&gt;""))</f>
        <v/>
      </c>
      <c r="D167" s="89"/>
      <c r="E167" s="89"/>
      <c r="F167" s="89"/>
      <c r="G167" s="89"/>
      <c r="H167" s="89"/>
      <c r="I167" s="89"/>
      <c r="J167" s="89" t="str" cm="1">
        <f t="array" ref="J167">IF(ISBLANK(D99),"",_xlfn._xlws.FILTER(_xlfn._xlws.FILTER(F.Codes,F.Level.Name=D99),_xlfn._xlws.FILTER(F.Codes,F.Level.Name=6)&lt;&gt;""))</f>
        <v/>
      </c>
      <c r="K167" s="89"/>
      <c r="L167" s="89"/>
      <c r="M167" s="89"/>
      <c r="N167" s="89"/>
      <c r="O167" s="89"/>
      <c r="P167" s="89"/>
      <c r="Q167" s="89" t="str" cm="1">
        <f t="array" ref="Q167">IF(ISBLANK(E99),"",_xlfn._xlws.FILTER(_xlfn._xlws.FILTER(F.Codes,F.Level.Name=E99),_xlfn._xlws.FILTER(F.Codes,F.Level.Name=6)&lt;&gt;""))</f>
        <v/>
      </c>
      <c r="R167" s="541"/>
      <c r="S167" s="89"/>
      <c r="T167" s="541"/>
      <c r="U167" s="89"/>
      <c r="V167" s="89"/>
      <c r="W167" s="89"/>
      <c r="X167" s="89" t="str" cm="1">
        <f t="array" ref="X167">IF(ISBLANK(F99),"",_xlfn._xlws.FILTER(_xlfn._xlws.FILTER(F.Codes,F.Level.Name=F99),_xlfn._xlws.FILTER(F.Codes,F.Level.Name=6)&lt;&gt;""))</f>
        <v/>
      </c>
      <c r="Y167" s="89"/>
      <c r="Z167" s="89"/>
      <c r="AA167" s="541"/>
      <c r="AB167" s="89"/>
      <c r="AC167" s="89"/>
      <c r="AD167" s="89"/>
      <c r="AE167" s="89" t="str" cm="1">
        <f t="array" ref="AE167">IF(ISBLANK(G99),"",_xlfn._xlws.FILTER(_xlfn._xlws.FILTER(F.Codes,F.Level.Name=G99),_xlfn._xlws.FILTER(F.Codes,F.Level.Name=6)&lt;&gt;""))</f>
        <v/>
      </c>
      <c r="AF167" s="89"/>
      <c r="AG167" s="89"/>
      <c r="AH167" s="89"/>
      <c r="AI167" s="89"/>
      <c r="AJ167" s="541"/>
      <c r="AK167" s="541"/>
      <c r="AL167" s="541"/>
      <c r="AM167" s="541"/>
      <c r="AN167" s="541"/>
    </row>
    <row r="168" spans="1:40" x14ac:dyDescent="0.5">
      <c r="A168" s="89"/>
      <c r="B168" s="89" t="str" cm="1">
        <f t="array" ref="B168">IFERROR(_xlfn.TEXTJOIN("-",TRUE,_xlfn._xlws.SORT(_xlfn.UNIQUE(TRANSPOSE(_xlfn._xlws.FILTER(C168:AK168,C168:AK168&lt;&gt;""))))),"")</f>
        <v/>
      </c>
      <c r="C168" s="89" t="str" cm="1">
        <f t="array" ref="C168">IF(ISBLANK(C100),"",_xlfn._xlws.FILTER(_xlfn._xlws.FILTER(F.Codes,F.Level.Name=C100),_xlfn._xlws.FILTER(F.Codes,F.Level.Name=6)&lt;&gt;""))</f>
        <v/>
      </c>
      <c r="D168" s="89"/>
      <c r="E168" s="89"/>
      <c r="F168" s="89"/>
      <c r="G168" s="89"/>
      <c r="H168" s="89"/>
      <c r="I168" s="89"/>
      <c r="J168" s="89" t="str" cm="1">
        <f t="array" ref="J168">IF(ISBLANK(D100),"",_xlfn._xlws.FILTER(_xlfn._xlws.FILTER(F.Codes,F.Level.Name=D100),_xlfn._xlws.FILTER(F.Codes,F.Level.Name=6)&lt;&gt;""))</f>
        <v/>
      </c>
      <c r="K168" s="89"/>
      <c r="L168" s="89"/>
      <c r="M168" s="89"/>
      <c r="N168" s="89"/>
      <c r="O168" s="89"/>
      <c r="P168" s="89"/>
      <c r="Q168" s="89" t="str" cm="1">
        <f t="array" ref="Q168">IF(ISBLANK(E100),"",_xlfn._xlws.FILTER(_xlfn._xlws.FILTER(F.Codes,F.Level.Name=E100),_xlfn._xlws.FILTER(F.Codes,F.Level.Name=6)&lt;&gt;""))</f>
        <v/>
      </c>
      <c r="R168" s="541"/>
      <c r="S168" s="89"/>
      <c r="T168" s="541"/>
      <c r="U168" s="89"/>
      <c r="V168" s="89"/>
      <c r="W168" s="89"/>
      <c r="X168" s="89" t="str" cm="1">
        <f t="array" ref="X168">IF(ISBLANK(F100),"",_xlfn._xlws.FILTER(_xlfn._xlws.FILTER(F.Codes,F.Level.Name=F100),_xlfn._xlws.FILTER(F.Codes,F.Level.Name=6)&lt;&gt;""))</f>
        <v/>
      </c>
      <c r="Y168" s="89"/>
      <c r="Z168" s="89"/>
      <c r="AA168" s="541"/>
      <c r="AB168" s="89"/>
      <c r="AC168" s="89"/>
      <c r="AD168" s="89"/>
      <c r="AE168" s="89" t="str" cm="1">
        <f t="array" ref="AE168">IF(ISBLANK(G100),"",_xlfn._xlws.FILTER(_xlfn._xlws.FILTER(F.Codes,F.Level.Name=G100),_xlfn._xlws.FILTER(F.Codes,F.Level.Name=6)&lt;&gt;""))</f>
        <v/>
      </c>
      <c r="AF168" s="89"/>
      <c r="AG168" s="89"/>
      <c r="AH168" s="89"/>
      <c r="AI168" s="89"/>
      <c r="AJ168" s="541"/>
      <c r="AK168" s="541"/>
      <c r="AL168" s="541"/>
      <c r="AM168" s="541"/>
      <c r="AN168" s="541"/>
    </row>
    <row r="169" spans="1:40" x14ac:dyDescent="0.5">
      <c r="A169" s="89"/>
      <c r="B169" s="89" t="str" cm="1">
        <f t="array" ref="B169">IFERROR(_xlfn.TEXTJOIN("-",TRUE,_xlfn._xlws.SORT(_xlfn.UNIQUE(TRANSPOSE(_xlfn._xlws.FILTER(C169:AK169,C169:AK169&lt;&gt;""))))),"")</f>
        <v/>
      </c>
      <c r="C169" s="89" t="str" cm="1">
        <f t="array" ref="C169">IF(ISBLANK(C101),"",_xlfn._xlws.FILTER(_xlfn._xlws.FILTER(F.Codes,F.Level.Name=C101),_xlfn._xlws.FILTER(F.Codes,F.Level.Name=6)&lt;&gt;""))</f>
        <v/>
      </c>
      <c r="D169" s="89"/>
      <c r="E169" s="89"/>
      <c r="F169" s="89"/>
      <c r="G169" s="89"/>
      <c r="H169" s="89"/>
      <c r="I169" s="89"/>
      <c r="J169" s="89" t="str" cm="1">
        <f t="array" ref="J169">IF(ISBLANK(D101),"",_xlfn._xlws.FILTER(_xlfn._xlws.FILTER(F.Codes,F.Level.Name=D101),_xlfn._xlws.FILTER(F.Codes,F.Level.Name=6)&lt;&gt;""))</f>
        <v/>
      </c>
      <c r="K169" s="89"/>
      <c r="L169" s="89"/>
      <c r="M169" s="89"/>
      <c r="N169" s="89"/>
      <c r="O169" s="89"/>
      <c r="P169" s="89"/>
      <c r="Q169" s="89" t="str" cm="1">
        <f t="array" ref="Q169">IF(ISBLANK(E101),"",_xlfn._xlws.FILTER(_xlfn._xlws.FILTER(F.Codes,F.Level.Name=E101),_xlfn._xlws.FILTER(F.Codes,F.Level.Name=6)&lt;&gt;""))</f>
        <v/>
      </c>
      <c r="R169" s="541"/>
      <c r="S169" s="89"/>
      <c r="T169" s="541"/>
      <c r="U169" s="89"/>
      <c r="V169" s="89"/>
      <c r="W169" s="89"/>
      <c r="X169" s="89" t="str" cm="1">
        <f t="array" ref="X169">IF(ISBLANK(F101),"",_xlfn._xlws.FILTER(_xlfn._xlws.FILTER(F.Codes,F.Level.Name=F101),_xlfn._xlws.FILTER(F.Codes,F.Level.Name=6)&lt;&gt;""))</f>
        <v/>
      </c>
      <c r="Y169" s="89"/>
      <c r="Z169" s="89"/>
      <c r="AA169" s="541"/>
      <c r="AB169" s="89"/>
      <c r="AC169" s="89"/>
      <c r="AD169" s="89"/>
      <c r="AE169" s="89" t="str" cm="1">
        <f t="array" ref="AE169">IF(ISBLANK(G101),"",_xlfn._xlws.FILTER(_xlfn._xlws.FILTER(F.Codes,F.Level.Name=G101),_xlfn._xlws.FILTER(F.Codes,F.Level.Name=6)&lt;&gt;""))</f>
        <v/>
      </c>
      <c r="AF169" s="89"/>
      <c r="AG169" s="89"/>
      <c r="AH169" s="89"/>
      <c r="AI169" s="89"/>
      <c r="AJ169" s="541"/>
      <c r="AK169" s="541"/>
      <c r="AL169" s="541"/>
      <c r="AM169" s="541"/>
      <c r="AN169" s="541"/>
    </row>
    <row r="170" spans="1:40" x14ac:dyDescent="0.5">
      <c r="A170" s="89"/>
      <c r="B170" s="89" t="str" cm="1">
        <f t="array" ref="B170">IFERROR(_xlfn.TEXTJOIN("-",TRUE,_xlfn._xlws.SORT(_xlfn.UNIQUE(TRANSPOSE(_xlfn._xlws.FILTER(C170:AK170,C170:AK170&lt;&gt;""))))),"")</f>
        <v/>
      </c>
      <c r="C170" s="89" t="str" cm="1">
        <f t="array" ref="C170">IF(ISBLANK(C102),"",_xlfn._xlws.FILTER(_xlfn._xlws.FILTER(F.Codes,F.Level.Name=C102),_xlfn._xlws.FILTER(F.Codes,F.Level.Name=6)&lt;&gt;""))</f>
        <v/>
      </c>
      <c r="D170" s="89"/>
      <c r="E170" s="89"/>
      <c r="F170" s="89"/>
      <c r="G170" s="89"/>
      <c r="H170" s="89"/>
      <c r="I170" s="89"/>
      <c r="J170" s="89" t="str" cm="1">
        <f t="array" ref="J170">IF(ISBLANK(D102),"",_xlfn._xlws.FILTER(_xlfn._xlws.FILTER(F.Codes,F.Level.Name=D102),_xlfn._xlws.FILTER(F.Codes,F.Level.Name=6)&lt;&gt;""))</f>
        <v/>
      </c>
      <c r="K170" s="89"/>
      <c r="L170" s="89"/>
      <c r="M170" s="89"/>
      <c r="N170" s="89"/>
      <c r="O170" s="89"/>
      <c r="P170" s="89"/>
      <c r="Q170" s="89" t="str" cm="1">
        <f t="array" ref="Q170">IF(ISBLANK(E102),"",_xlfn._xlws.FILTER(_xlfn._xlws.FILTER(F.Codes,F.Level.Name=E102),_xlfn._xlws.FILTER(F.Codes,F.Level.Name=6)&lt;&gt;""))</f>
        <v/>
      </c>
      <c r="R170" s="541"/>
      <c r="S170" s="89"/>
      <c r="T170" s="541"/>
      <c r="U170" s="89"/>
      <c r="V170" s="89"/>
      <c r="W170" s="89"/>
      <c r="X170" s="89" t="str" cm="1">
        <f t="array" ref="X170">IF(ISBLANK(F102),"",_xlfn._xlws.FILTER(_xlfn._xlws.FILTER(F.Codes,F.Level.Name=F102),_xlfn._xlws.FILTER(F.Codes,F.Level.Name=6)&lt;&gt;""))</f>
        <v/>
      </c>
      <c r="Y170" s="89"/>
      <c r="Z170" s="89"/>
      <c r="AA170" s="541"/>
      <c r="AB170" s="89"/>
      <c r="AC170" s="89"/>
      <c r="AD170" s="89"/>
      <c r="AE170" s="89" t="str" cm="1">
        <f t="array" ref="AE170">IF(ISBLANK(G102),"",_xlfn._xlws.FILTER(_xlfn._xlws.FILTER(F.Codes,F.Level.Name=G102),_xlfn._xlws.FILTER(F.Codes,F.Level.Name=6)&lt;&gt;""))</f>
        <v/>
      </c>
      <c r="AF170" s="89"/>
      <c r="AG170" s="89"/>
      <c r="AH170" s="89"/>
      <c r="AI170" s="89"/>
      <c r="AJ170" s="541"/>
      <c r="AK170" s="541"/>
      <c r="AL170" s="541"/>
      <c r="AM170" s="541"/>
      <c r="AN170" s="541"/>
    </row>
    <row r="171" spans="1:40" x14ac:dyDescent="0.5">
      <c r="A171" s="89"/>
      <c r="B171" s="89" t="str" cm="1">
        <f t="array" ref="B171">IFERROR(_xlfn.TEXTJOIN("-",TRUE,_xlfn._xlws.SORT(_xlfn.UNIQUE(TRANSPOSE(_xlfn._xlws.FILTER(C171:AK171,C171:AK171&lt;&gt;""))))),"")</f>
        <v/>
      </c>
      <c r="C171" s="89" t="str" cm="1">
        <f t="array" ref="C171">IF(ISBLANK(C103),"",_xlfn._xlws.FILTER(_xlfn._xlws.FILTER(F.Codes,F.Level.Name=C103),_xlfn._xlws.FILTER(F.Codes,F.Level.Name=6)&lt;&gt;""))</f>
        <v/>
      </c>
      <c r="D171" s="89"/>
      <c r="E171" s="89"/>
      <c r="F171" s="89"/>
      <c r="G171" s="89"/>
      <c r="H171" s="89"/>
      <c r="I171" s="89"/>
      <c r="J171" s="89" t="str" cm="1">
        <f t="array" ref="J171">IF(ISBLANK(D103),"",_xlfn._xlws.FILTER(_xlfn._xlws.FILTER(F.Codes,F.Level.Name=D103),_xlfn._xlws.FILTER(F.Codes,F.Level.Name=6)&lt;&gt;""))</f>
        <v/>
      </c>
      <c r="K171" s="89"/>
      <c r="L171" s="89"/>
      <c r="M171" s="89"/>
      <c r="N171" s="89"/>
      <c r="O171" s="89"/>
      <c r="P171" s="89"/>
      <c r="Q171" s="89" t="str" cm="1">
        <f t="array" ref="Q171">IF(ISBLANK(E103),"",_xlfn._xlws.FILTER(_xlfn._xlws.FILTER(F.Codes,F.Level.Name=E103),_xlfn._xlws.FILTER(F.Codes,F.Level.Name=6)&lt;&gt;""))</f>
        <v/>
      </c>
      <c r="R171" s="541"/>
      <c r="S171" s="89"/>
      <c r="T171" s="541"/>
      <c r="U171" s="89"/>
      <c r="V171" s="89"/>
      <c r="W171" s="89"/>
      <c r="X171" s="89" t="str" cm="1">
        <f t="array" ref="X171">IF(ISBLANK(F103),"",_xlfn._xlws.FILTER(_xlfn._xlws.FILTER(F.Codes,F.Level.Name=F103),_xlfn._xlws.FILTER(F.Codes,F.Level.Name=6)&lt;&gt;""))</f>
        <v/>
      </c>
      <c r="Y171" s="89"/>
      <c r="Z171" s="89"/>
      <c r="AA171" s="541"/>
      <c r="AB171" s="89"/>
      <c r="AC171" s="89"/>
      <c r="AD171" s="89"/>
      <c r="AE171" s="89" t="str" cm="1">
        <f t="array" ref="AE171">IF(ISBLANK(G103),"",_xlfn._xlws.FILTER(_xlfn._xlws.FILTER(F.Codes,F.Level.Name=G103),_xlfn._xlws.FILTER(F.Codes,F.Level.Name=6)&lt;&gt;""))</f>
        <v/>
      </c>
      <c r="AF171" s="89"/>
      <c r="AG171" s="89"/>
      <c r="AH171" s="89"/>
      <c r="AI171" s="89"/>
      <c r="AJ171" s="541"/>
      <c r="AK171" s="541"/>
      <c r="AL171" s="541"/>
      <c r="AM171" s="541"/>
      <c r="AN171" s="541"/>
    </row>
    <row r="172" spans="1:40" x14ac:dyDescent="0.5">
      <c r="A172" s="89"/>
      <c r="B172" s="89" t="str" cm="1">
        <f t="array" ref="B172">IFERROR(_xlfn.TEXTJOIN("-",TRUE,_xlfn._xlws.SORT(_xlfn.UNIQUE(TRANSPOSE(_xlfn._xlws.FILTER(C172:AK172,C172:AK172&lt;&gt;""))))),"")</f>
        <v/>
      </c>
      <c r="C172" s="89" t="str" cm="1">
        <f t="array" ref="C172">IF(ISBLANK(C104),"",_xlfn._xlws.FILTER(_xlfn._xlws.FILTER(F.Codes,F.Level.Name=C104),_xlfn._xlws.FILTER(F.Codes,F.Level.Name=6)&lt;&gt;""))</f>
        <v/>
      </c>
      <c r="D172" s="89"/>
      <c r="E172" s="89"/>
      <c r="F172" s="89"/>
      <c r="G172" s="89"/>
      <c r="H172" s="89"/>
      <c r="I172" s="89"/>
      <c r="J172" s="89" t="str" cm="1">
        <f t="array" ref="J172">IF(ISBLANK(D104),"",_xlfn._xlws.FILTER(_xlfn._xlws.FILTER(F.Codes,F.Level.Name=D104),_xlfn._xlws.FILTER(F.Codes,F.Level.Name=6)&lt;&gt;""))</f>
        <v/>
      </c>
      <c r="K172" s="89"/>
      <c r="L172" s="89"/>
      <c r="M172" s="89"/>
      <c r="N172" s="89"/>
      <c r="O172" s="89"/>
      <c r="P172" s="89"/>
      <c r="Q172" s="89" t="str" cm="1">
        <f t="array" ref="Q172">IF(ISBLANK(E104),"",_xlfn._xlws.FILTER(_xlfn._xlws.FILTER(F.Codes,F.Level.Name=E104),_xlfn._xlws.FILTER(F.Codes,F.Level.Name=6)&lt;&gt;""))</f>
        <v/>
      </c>
      <c r="R172" s="541"/>
      <c r="S172" s="89"/>
      <c r="T172" s="541"/>
      <c r="U172" s="89"/>
      <c r="V172" s="89"/>
      <c r="W172" s="89"/>
      <c r="X172" s="89" t="str" cm="1">
        <f t="array" ref="X172">IF(ISBLANK(F104),"",_xlfn._xlws.FILTER(_xlfn._xlws.FILTER(F.Codes,F.Level.Name=F104),_xlfn._xlws.FILTER(F.Codes,F.Level.Name=6)&lt;&gt;""))</f>
        <v/>
      </c>
      <c r="Y172" s="89"/>
      <c r="Z172" s="89"/>
      <c r="AA172" s="541"/>
      <c r="AB172" s="89"/>
      <c r="AC172" s="89"/>
      <c r="AD172" s="89"/>
      <c r="AE172" s="89" t="str" cm="1">
        <f t="array" ref="AE172">IF(ISBLANK(G104),"",_xlfn._xlws.FILTER(_xlfn._xlws.FILTER(F.Codes,F.Level.Name=G104),_xlfn._xlws.FILTER(F.Codes,F.Level.Name=6)&lt;&gt;""))</f>
        <v/>
      </c>
      <c r="AF172" s="89"/>
      <c r="AG172" s="89"/>
      <c r="AH172" s="89"/>
      <c r="AI172" s="89"/>
      <c r="AJ172" s="541"/>
      <c r="AK172" s="541"/>
      <c r="AL172" s="541"/>
      <c r="AM172" s="541"/>
      <c r="AN172" s="541"/>
    </row>
    <row r="173" spans="1:40" x14ac:dyDescent="0.5">
      <c r="A173" s="89"/>
      <c r="B173" s="89" t="str" cm="1">
        <f t="array" ref="B173">IFERROR(_xlfn.TEXTJOIN("-",TRUE,_xlfn._xlws.SORT(_xlfn.UNIQUE(TRANSPOSE(_xlfn._xlws.FILTER(C173:AK173,C173:AK173&lt;&gt;""))))),"")</f>
        <v/>
      </c>
      <c r="C173" s="89" t="str" cm="1">
        <f t="array" ref="C173">IF(ISBLANK(C105),"",_xlfn._xlws.FILTER(_xlfn._xlws.FILTER(F.Codes,F.Level.Name=C105),_xlfn._xlws.FILTER(F.Codes,F.Level.Name=6)&lt;&gt;""))</f>
        <v/>
      </c>
      <c r="D173" s="89"/>
      <c r="E173" s="89"/>
      <c r="F173" s="89"/>
      <c r="G173" s="89"/>
      <c r="H173" s="89"/>
      <c r="I173" s="89"/>
      <c r="J173" s="89" t="str" cm="1">
        <f t="array" ref="J173">IF(ISBLANK(D105),"",_xlfn._xlws.FILTER(_xlfn._xlws.FILTER(F.Codes,F.Level.Name=D105),_xlfn._xlws.FILTER(F.Codes,F.Level.Name=6)&lt;&gt;""))</f>
        <v/>
      </c>
      <c r="K173" s="89"/>
      <c r="L173" s="89"/>
      <c r="M173" s="89"/>
      <c r="N173" s="89"/>
      <c r="O173" s="89"/>
      <c r="P173" s="89"/>
      <c r="Q173" s="89" t="str" cm="1">
        <f t="array" ref="Q173">IF(ISBLANK(E105),"",_xlfn._xlws.FILTER(_xlfn._xlws.FILTER(F.Codes,F.Level.Name=E105),_xlfn._xlws.FILTER(F.Codes,F.Level.Name=6)&lt;&gt;""))</f>
        <v/>
      </c>
      <c r="R173" s="541"/>
      <c r="S173" s="89"/>
      <c r="T173" s="541"/>
      <c r="U173" s="89"/>
      <c r="V173" s="89"/>
      <c r="W173" s="89"/>
      <c r="X173" s="89" t="str" cm="1">
        <f t="array" ref="X173">IF(ISBLANK(F105),"",_xlfn._xlws.FILTER(_xlfn._xlws.FILTER(F.Codes,F.Level.Name=F105),_xlfn._xlws.FILTER(F.Codes,F.Level.Name=6)&lt;&gt;""))</f>
        <v/>
      </c>
      <c r="Y173" s="89"/>
      <c r="Z173" s="89"/>
      <c r="AA173" s="541"/>
      <c r="AB173" s="89"/>
      <c r="AC173" s="89"/>
      <c r="AD173" s="89"/>
      <c r="AE173" s="89" t="str" cm="1">
        <f t="array" ref="AE173">IF(ISBLANK(G105),"",_xlfn._xlws.FILTER(_xlfn._xlws.FILTER(F.Codes,F.Level.Name=G105),_xlfn._xlws.FILTER(F.Codes,F.Level.Name=6)&lt;&gt;""))</f>
        <v/>
      </c>
      <c r="AF173" s="89"/>
      <c r="AG173" s="89"/>
      <c r="AH173" s="89"/>
      <c r="AI173" s="89"/>
      <c r="AJ173" s="541"/>
      <c r="AK173" s="541"/>
      <c r="AL173" s="541"/>
      <c r="AM173" s="541"/>
      <c r="AN173" s="541"/>
    </row>
    <row r="174" spans="1:40" x14ac:dyDescent="0.5">
      <c r="A174" s="89"/>
      <c r="B174" s="89" t="str" cm="1">
        <f t="array" ref="B174">IFERROR(_xlfn.TEXTJOIN("-",TRUE,_xlfn._xlws.SORT(_xlfn.UNIQUE(TRANSPOSE(_xlfn._xlws.FILTER(C174:AK174,C174:AK174&lt;&gt;""))))),"")</f>
        <v/>
      </c>
      <c r="C174" s="89" t="str" cm="1">
        <f t="array" ref="C174">IF(ISBLANK(C106),"",_xlfn._xlws.FILTER(_xlfn._xlws.FILTER(F.Codes,F.Level.Name=C106),_xlfn._xlws.FILTER(F.Codes,F.Level.Name=6)&lt;&gt;""))</f>
        <v/>
      </c>
      <c r="D174" s="89"/>
      <c r="E174" s="89"/>
      <c r="F174" s="89"/>
      <c r="G174" s="89"/>
      <c r="H174" s="89"/>
      <c r="I174" s="89"/>
      <c r="J174" s="89" t="str" cm="1">
        <f t="array" ref="J174">IF(ISBLANK(D106),"",_xlfn._xlws.FILTER(_xlfn._xlws.FILTER(F.Codes,F.Level.Name=D106),_xlfn._xlws.FILTER(F.Codes,F.Level.Name=6)&lt;&gt;""))</f>
        <v/>
      </c>
      <c r="K174" s="89"/>
      <c r="L174" s="89"/>
      <c r="M174" s="89"/>
      <c r="N174" s="89"/>
      <c r="O174" s="89"/>
      <c r="P174" s="89"/>
      <c r="Q174" s="89" t="str" cm="1">
        <f t="array" ref="Q174">IF(ISBLANK(E106),"",_xlfn._xlws.FILTER(_xlfn._xlws.FILTER(F.Codes,F.Level.Name=E106),_xlfn._xlws.FILTER(F.Codes,F.Level.Name=6)&lt;&gt;""))</f>
        <v/>
      </c>
      <c r="R174" s="541"/>
      <c r="S174" s="89"/>
      <c r="T174" s="541"/>
      <c r="U174" s="89"/>
      <c r="V174" s="89"/>
      <c r="W174" s="89"/>
      <c r="X174" s="89" t="str" cm="1">
        <f t="array" ref="X174">IF(ISBLANK(F106),"",_xlfn._xlws.FILTER(_xlfn._xlws.FILTER(F.Codes,F.Level.Name=F106),_xlfn._xlws.FILTER(F.Codes,F.Level.Name=6)&lt;&gt;""))</f>
        <v/>
      </c>
      <c r="Y174" s="89"/>
      <c r="Z174" s="89"/>
      <c r="AA174" s="541"/>
      <c r="AB174" s="89"/>
      <c r="AC174" s="89"/>
      <c r="AD174" s="89"/>
      <c r="AE174" s="89" t="str" cm="1">
        <f t="array" ref="AE174">IF(ISBLANK(G106),"",_xlfn._xlws.FILTER(_xlfn._xlws.FILTER(F.Codes,F.Level.Name=G106),_xlfn._xlws.FILTER(F.Codes,F.Level.Name=6)&lt;&gt;""))</f>
        <v/>
      </c>
      <c r="AF174" s="89"/>
      <c r="AG174" s="89"/>
      <c r="AH174" s="89"/>
      <c r="AI174" s="89"/>
      <c r="AJ174" s="541"/>
      <c r="AK174" s="541"/>
      <c r="AL174" s="541"/>
      <c r="AM174" s="541"/>
      <c r="AN174" s="541"/>
    </row>
    <row r="175" spans="1:40" x14ac:dyDescent="0.5">
      <c r="A175" s="89"/>
      <c r="B175" s="89" t="str" cm="1">
        <f t="array" ref="B175">IFERROR(_xlfn.TEXTJOIN("-",TRUE,_xlfn._xlws.SORT(_xlfn.UNIQUE(TRANSPOSE(_xlfn._xlws.FILTER(C175:AK175,C175:AK175&lt;&gt;""))))),"")</f>
        <v/>
      </c>
      <c r="C175" s="89" t="str" cm="1">
        <f t="array" ref="C175">IF(ISBLANK(C107),"",_xlfn._xlws.FILTER(_xlfn._xlws.FILTER(F.Codes,F.Level.Name=C107),_xlfn._xlws.FILTER(F.Codes,F.Level.Name=6)&lt;&gt;""))</f>
        <v/>
      </c>
      <c r="D175" s="89"/>
      <c r="E175" s="89"/>
      <c r="F175" s="89"/>
      <c r="G175" s="89"/>
      <c r="H175" s="89"/>
      <c r="I175" s="89"/>
      <c r="J175" s="89" t="str" cm="1">
        <f t="array" ref="J175">IF(ISBLANK(D107),"",_xlfn._xlws.FILTER(_xlfn._xlws.FILTER(F.Codes,F.Level.Name=D107),_xlfn._xlws.FILTER(F.Codes,F.Level.Name=6)&lt;&gt;""))</f>
        <v/>
      </c>
      <c r="K175" s="89"/>
      <c r="L175" s="89"/>
      <c r="M175" s="89"/>
      <c r="N175" s="89"/>
      <c r="O175" s="89"/>
      <c r="P175" s="89"/>
      <c r="Q175" s="89" t="str" cm="1">
        <f t="array" ref="Q175">IF(ISBLANK(E107),"",_xlfn._xlws.FILTER(_xlfn._xlws.FILTER(F.Codes,F.Level.Name=E107),_xlfn._xlws.FILTER(F.Codes,F.Level.Name=6)&lt;&gt;""))</f>
        <v/>
      </c>
      <c r="R175" s="541"/>
      <c r="S175" s="89"/>
      <c r="T175" s="541"/>
      <c r="U175" s="89"/>
      <c r="V175" s="89"/>
      <c r="W175" s="89"/>
      <c r="X175" s="89" t="str" cm="1">
        <f t="array" ref="X175">IF(ISBLANK(F107),"",_xlfn._xlws.FILTER(_xlfn._xlws.FILTER(F.Codes,F.Level.Name=F107),_xlfn._xlws.FILTER(F.Codes,F.Level.Name=6)&lt;&gt;""))</f>
        <v/>
      </c>
      <c r="Y175" s="89"/>
      <c r="Z175" s="89"/>
      <c r="AA175" s="541"/>
      <c r="AB175" s="89"/>
      <c r="AC175" s="89"/>
      <c r="AD175" s="89"/>
      <c r="AE175" s="89" t="str" cm="1">
        <f t="array" ref="AE175">IF(ISBLANK(G107),"",_xlfn._xlws.FILTER(_xlfn._xlws.FILTER(F.Codes,F.Level.Name=G107),_xlfn._xlws.FILTER(F.Codes,F.Level.Name=6)&lt;&gt;""))</f>
        <v/>
      </c>
      <c r="AF175" s="89"/>
      <c r="AG175" s="89"/>
      <c r="AH175" s="89"/>
      <c r="AI175" s="89"/>
      <c r="AJ175" s="541"/>
      <c r="AK175" s="541"/>
      <c r="AL175" s="541"/>
      <c r="AM175" s="541"/>
      <c r="AN175" s="541"/>
    </row>
    <row r="176" spans="1:40" x14ac:dyDescent="0.5">
      <c r="A176" s="89"/>
      <c r="B176" s="89" t="str" cm="1">
        <f t="array" ref="B176">IFERROR(_xlfn.TEXTJOIN("-",TRUE,_xlfn._xlws.SORT(_xlfn.UNIQUE(TRANSPOSE(_xlfn._xlws.FILTER(C176:AK176,C176:AK176&lt;&gt;""))))),"")</f>
        <v/>
      </c>
      <c r="C176" s="89" t="str" cm="1">
        <f t="array" ref="C176">IF(ISBLANK(C108),"",_xlfn._xlws.FILTER(_xlfn._xlws.FILTER(F.Codes,F.Level.Name=C108),_xlfn._xlws.FILTER(F.Codes,F.Level.Name=6)&lt;&gt;""))</f>
        <v/>
      </c>
      <c r="D176" s="89"/>
      <c r="E176" s="89"/>
      <c r="F176" s="89"/>
      <c r="G176" s="89"/>
      <c r="H176" s="89"/>
      <c r="I176" s="89"/>
      <c r="J176" s="89" t="str" cm="1">
        <f t="array" ref="J176">IF(ISBLANK(D108),"",_xlfn._xlws.FILTER(_xlfn._xlws.FILTER(F.Codes,F.Level.Name=D108),_xlfn._xlws.FILTER(F.Codes,F.Level.Name=6)&lt;&gt;""))</f>
        <v/>
      </c>
      <c r="K176" s="89"/>
      <c r="L176" s="89"/>
      <c r="M176" s="89"/>
      <c r="N176" s="89"/>
      <c r="O176" s="89"/>
      <c r="P176" s="89"/>
      <c r="Q176" s="89" t="str" cm="1">
        <f t="array" ref="Q176">IF(ISBLANK(E108),"",_xlfn._xlws.FILTER(_xlfn._xlws.FILTER(F.Codes,F.Level.Name=E108),_xlfn._xlws.FILTER(F.Codes,F.Level.Name=6)&lt;&gt;""))</f>
        <v/>
      </c>
      <c r="R176" s="541"/>
      <c r="S176" s="89"/>
      <c r="T176" s="541"/>
      <c r="U176" s="89"/>
      <c r="V176" s="89"/>
      <c r="W176" s="89"/>
      <c r="X176" s="89" t="str" cm="1">
        <f t="array" ref="X176">IF(ISBLANK(F108),"",_xlfn._xlws.FILTER(_xlfn._xlws.FILTER(F.Codes,F.Level.Name=F108),_xlfn._xlws.FILTER(F.Codes,F.Level.Name=6)&lt;&gt;""))</f>
        <v/>
      </c>
      <c r="Y176" s="89"/>
      <c r="Z176" s="89"/>
      <c r="AA176" s="541"/>
      <c r="AB176" s="89"/>
      <c r="AC176" s="89"/>
      <c r="AD176" s="89"/>
      <c r="AE176" s="89" t="str" cm="1">
        <f t="array" ref="AE176">IF(ISBLANK(G108),"",_xlfn._xlws.FILTER(_xlfn._xlws.FILTER(F.Codes,F.Level.Name=G108),_xlfn._xlws.FILTER(F.Codes,F.Level.Name=6)&lt;&gt;""))</f>
        <v/>
      </c>
      <c r="AF176" s="89"/>
      <c r="AG176" s="89"/>
      <c r="AH176" s="89"/>
      <c r="AI176" s="89"/>
      <c r="AJ176" s="541"/>
      <c r="AK176" s="541"/>
      <c r="AL176" s="541"/>
      <c r="AM176" s="541"/>
      <c r="AN176" s="541"/>
    </row>
    <row r="177" spans="1:40" x14ac:dyDescent="0.5">
      <c r="A177" s="89"/>
      <c r="B177" s="89" t="str" cm="1">
        <f t="array" ref="B177">IFERROR(_xlfn.TEXTJOIN("-",TRUE,_xlfn._xlws.SORT(_xlfn.UNIQUE(TRANSPOSE(_xlfn._xlws.FILTER(C177:AK177,C177:AK177&lt;&gt;""))))),"")</f>
        <v/>
      </c>
      <c r="C177" s="89" t="str" cm="1">
        <f t="array" ref="C177">IF(ISBLANK(C109),"",_xlfn._xlws.FILTER(_xlfn._xlws.FILTER(F.Codes,F.Level.Name=C109),_xlfn._xlws.FILTER(F.Codes,F.Level.Name=6)&lt;&gt;""))</f>
        <v/>
      </c>
      <c r="D177" s="89"/>
      <c r="E177" s="89"/>
      <c r="F177" s="89"/>
      <c r="G177" s="89"/>
      <c r="H177" s="89"/>
      <c r="I177" s="89"/>
      <c r="J177" s="89" t="str" cm="1">
        <f t="array" ref="J177">IF(ISBLANK(D109),"",_xlfn._xlws.FILTER(_xlfn._xlws.FILTER(F.Codes,F.Level.Name=D109),_xlfn._xlws.FILTER(F.Codes,F.Level.Name=6)&lt;&gt;""))</f>
        <v/>
      </c>
      <c r="K177" s="89"/>
      <c r="L177" s="89"/>
      <c r="M177" s="89"/>
      <c r="N177" s="89"/>
      <c r="O177" s="89"/>
      <c r="P177" s="89"/>
      <c r="Q177" s="89" t="str" cm="1">
        <f t="array" ref="Q177">IF(ISBLANK(E109),"",_xlfn._xlws.FILTER(_xlfn._xlws.FILTER(F.Codes,F.Level.Name=E109),_xlfn._xlws.FILTER(F.Codes,F.Level.Name=6)&lt;&gt;""))</f>
        <v/>
      </c>
      <c r="R177" s="541"/>
      <c r="S177" s="89"/>
      <c r="T177" s="541"/>
      <c r="U177" s="89"/>
      <c r="V177" s="89"/>
      <c r="W177" s="89"/>
      <c r="X177" s="89" t="str" cm="1">
        <f t="array" ref="X177">IF(ISBLANK(F109),"",_xlfn._xlws.FILTER(_xlfn._xlws.FILTER(F.Codes,F.Level.Name=F109),_xlfn._xlws.FILTER(F.Codes,F.Level.Name=6)&lt;&gt;""))</f>
        <v/>
      </c>
      <c r="Y177" s="89"/>
      <c r="Z177" s="89"/>
      <c r="AA177" s="541"/>
      <c r="AB177" s="89"/>
      <c r="AC177" s="89"/>
      <c r="AD177" s="89"/>
      <c r="AE177" s="89" t="str" cm="1">
        <f t="array" ref="AE177">IF(ISBLANK(G109),"",_xlfn._xlws.FILTER(_xlfn._xlws.FILTER(F.Codes,F.Level.Name=G109),_xlfn._xlws.FILTER(F.Codes,F.Level.Name=6)&lt;&gt;""))</f>
        <v/>
      </c>
      <c r="AF177" s="89"/>
      <c r="AG177" s="89"/>
      <c r="AH177" s="89"/>
      <c r="AI177" s="89"/>
      <c r="AJ177" s="541"/>
      <c r="AK177" s="541"/>
      <c r="AL177" s="541"/>
      <c r="AM177" s="541"/>
      <c r="AN177" s="541"/>
    </row>
    <row r="178" spans="1:40" x14ac:dyDescent="0.5">
      <c r="A178" s="89"/>
      <c r="B178" s="89" t="str" cm="1">
        <f t="array" ref="B178">IFERROR(_xlfn.TEXTJOIN("-",TRUE,_xlfn._xlws.SORT(_xlfn.UNIQUE(TRANSPOSE(_xlfn._xlws.FILTER(C178:AK178,C178:AK178&lt;&gt;""))))),"")</f>
        <v/>
      </c>
      <c r="C178" s="89" t="str" cm="1">
        <f t="array" ref="C178">IF(ISBLANK(C110),"",_xlfn._xlws.FILTER(_xlfn._xlws.FILTER(F.Codes,F.Level.Name=C110),_xlfn._xlws.FILTER(F.Codes,F.Level.Name=6)&lt;&gt;""))</f>
        <v/>
      </c>
      <c r="D178" s="89"/>
      <c r="E178" s="89"/>
      <c r="F178" s="89"/>
      <c r="G178" s="89"/>
      <c r="H178" s="89"/>
      <c r="I178" s="89"/>
      <c r="J178" s="89" t="str" cm="1">
        <f t="array" ref="J178">IF(ISBLANK(D110),"",_xlfn._xlws.FILTER(_xlfn._xlws.FILTER(F.Codes,F.Level.Name=D110),_xlfn._xlws.FILTER(F.Codes,F.Level.Name=6)&lt;&gt;""))</f>
        <v/>
      </c>
      <c r="K178" s="89"/>
      <c r="L178" s="89"/>
      <c r="M178" s="89"/>
      <c r="N178" s="89"/>
      <c r="O178" s="89"/>
      <c r="P178" s="89"/>
      <c r="Q178" s="89" t="str" cm="1">
        <f t="array" ref="Q178">IF(ISBLANK(E110),"",_xlfn._xlws.FILTER(_xlfn._xlws.FILTER(F.Codes,F.Level.Name=E110),_xlfn._xlws.FILTER(F.Codes,F.Level.Name=6)&lt;&gt;""))</f>
        <v/>
      </c>
      <c r="R178" s="541"/>
      <c r="S178" s="89"/>
      <c r="T178" s="541"/>
      <c r="U178" s="89"/>
      <c r="V178" s="89"/>
      <c r="W178" s="89"/>
      <c r="X178" s="89" t="str" cm="1">
        <f t="array" ref="X178">IF(ISBLANK(F110),"",_xlfn._xlws.FILTER(_xlfn._xlws.FILTER(F.Codes,F.Level.Name=F110),_xlfn._xlws.FILTER(F.Codes,F.Level.Name=6)&lt;&gt;""))</f>
        <v/>
      </c>
      <c r="Y178" s="89"/>
      <c r="Z178" s="89"/>
      <c r="AA178" s="541"/>
      <c r="AB178" s="89"/>
      <c r="AC178" s="89"/>
      <c r="AD178" s="89"/>
      <c r="AE178" s="89" t="str" cm="1">
        <f t="array" ref="AE178">IF(ISBLANK(G110),"",_xlfn._xlws.FILTER(_xlfn._xlws.FILTER(F.Codes,F.Level.Name=G110),_xlfn._xlws.FILTER(F.Codes,F.Level.Name=6)&lt;&gt;""))</f>
        <v/>
      </c>
      <c r="AF178" s="89"/>
      <c r="AG178" s="89"/>
      <c r="AH178" s="89"/>
      <c r="AI178" s="89"/>
      <c r="AJ178" s="541"/>
      <c r="AK178" s="541"/>
      <c r="AL178" s="541"/>
      <c r="AM178" s="541"/>
      <c r="AN178" s="541"/>
    </row>
  </sheetData>
  <sheetProtection formatColumns="0" formatRows="0" selectLockedCells="1"/>
  <mergeCells count="13">
    <mergeCell ref="B22:O22"/>
    <mergeCell ref="B9:O9"/>
    <mergeCell ref="C143:H143"/>
    <mergeCell ref="B112:N112"/>
    <mergeCell ref="A83:O83"/>
    <mergeCell ref="B11:B13"/>
    <mergeCell ref="B1:N1"/>
    <mergeCell ref="B15:B19"/>
    <mergeCell ref="B2:N2"/>
    <mergeCell ref="O6:AG6"/>
    <mergeCell ref="AD4:AH4"/>
    <mergeCell ref="B4:Q4"/>
    <mergeCell ref="E6:N6"/>
  </mergeCells>
  <conditionalFormatting sqref="C14">
    <cfRule type="expression" dxfId="579" priority="129">
      <formula>AND(ISBLANK($C$14),COUNT($D$11:$AG$13)&gt;0)</formula>
    </cfRule>
  </conditionalFormatting>
  <conditionalFormatting sqref="C20">
    <cfRule type="expression" dxfId="578" priority="76">
      <formula>AND(ISBLANK($C$20),COUNT($D$15:$AG$18)&gt;0)</formula>
    </cfRule>
  </conditionalFormatting>
  <conditionalFormatting sqref="B26:B41 B62:B81">
    <cfRule type="expression" dxfId="577" priority="46">
      <formula>IF(NOT(ISBLANK(B26)),IFERROR(IF(MATCH(B26,$D$7:$AG$7,0)&gt;0,FALSE(),TRUE()),TRUE()),FALSE())</formula>
    </cfRule>
  </conditionalFormatting>
  <conditionalFormatting sqref="G26:G41 G62:G81">
    <cfRule type="expression" dxfId="576" priority="48">
      <formula>AND(ISBLANK(G26),NOT(ISBLANK(F26)))</formula>
    </cfRule>
  </conditionalFormatting>
  <conditionalFormatting sqref="B86:B110">
    <cfRule type="expression" dxfId="575" priority="8">
      <formula>LEN(B86)&gt;255</formula>
    </cfRule>
    <cfRule type="expression" dxfId="574" priority="40">
      <formula>AND(B86&lt;&gt;"",COUNTIF($E$7:$AG$7,B86)&gt;0)</formula>
    </cfRule>
    <cfRule type="expression" dxfId="573" priority="43">
      <formula>AND(B86&lt;&gt;"",COUNTIF($B$86:$B$110,B86)&gt;1)</formula>
    </cfRule>
  </conditionalFormatting>
  <conditionalFormatting sqref="E7:AG7">
    <cfRule type="expression" dxfId="572" priority="34">
      <formula>IF(AND(E7&lt;&gt;"",COUNTIF($E7:$AG7,E7)&gt;1),TRUE(),FALSE())</formula>
    </cfRule>
  </conditionalFormatting>
  <conditionalFormatting sqref="D140:H140 J140:N140">
    <cfRule type="expression" dxfId="571" priority="26">
      <formula>AND(ISBLANK(D140),COUNT(D115:D138)&gt;0)</formula>
    </cfRule>
  </conditionalFormatting>
  <conditionalFormatting sqref="J26:J41 J62:J81">
    <cfRule type="expression" dxfId="570" priority="283">
      <formula>AND(NOT(OR($C26="Manure",$C26="Compost")),$J26="Mulched (left on surface)")</formula>
    </cfRule>
  </conditionalFormatting>
  <conditionalFormatting sqref="B42:B61">
    <cfRule type="expression" dxfId="569" priority="3">
      <formula>IF(NOT(ISBLANK(B42)),IFERROR(IF(MATCH(B42,$D$7:$AG$7,0)&gt;0,FALSE(),TRUE()),TRUE()),FALSE())</formula>
    </cfRule>
  </conditionalFormatting>
  <conditionalFormatting sqref="G42:G61">
    <cfRule type="expression" dxfId="568" priority="4">
      <formula>AND(ISBLANK(G42),NOT(ISBLANK(F42)))</formula>
    </cfRule>
  </conditionalFormatting>
  <conditionalFormatting sqref="J42:J61">
    <cfRule type="expression" dxfId="567" priority="5">
      <formula>AND(NOT(OR($C42="Manure",$C42="Compost")),$J42="Mulched (left on surface)")</formula>
    </cfRule>
  </conditionalFormatting>
  <conditionalFormatting sqref="D26:D81">
    <cfRule type="expression" dxfId="566" priority="2">
      <formula>AND(ISBLANK(D26),NOT(ISBLANK(C26)))</formula>
    </cfRule>
  </conditionalFormatting>
  <conditionalFormatting sqref="C26:C81">
    <cfRule type="expression" dxfId="565" priority="1">
      <formula>AND(ISBLANK(C26),NOT(ISBLANK(B26)))</formula>
    </cfRule>
  </conditionalFormatting>
  <dataValidations xWindow="2247" yWindow="849" count="29">
    <dataValidation type="list" allowBlank="1" showInputMessage="1" showErrorMessage="1" sqref="C14 C20" xr:uid="{170E8AB0-533A-469F-917E-D539DE799C1D}">
      <formula1>F.Unit</formula1>
    </dataValidation>
    <dataValidation type="list" allowBlank="1" showInputMessage="1" showErrorMessage="1" sqref="C26:C81" xr:uid="{D53A0744-3DBB-4663-B5EE-A40554EF46B5}">
      <formula1>F.Category</formula1>
    </dataValidation>
    <dataValidation type="list" allowBlank="1" showInputMessage="1" sqref="H26:H81" xr:uid="{8012D0C5-9833-4F48-A974-DDB833BC573F}">
      <formula1>F.Method</formula1>
    </dataValidation>
    <dataValidation type="list" allowBlank="1" showInputMessage="1" showErrorMessage="1" sqref="J27:J81" xr:uid="{3F140FB5-9E30-4527-9220-A49734E0216F}">
      <formula1>M.Fate</formula1>
    </dataValidation>
    <dataValidation type="list" errorStyle="warning" allowBlank="1" showInputMessage="1" showErrorMessage="1" errorTitle="Application Unit" error="You are adding a new unit value, are you sure?" sqref="G26:G81" xr:uid="{DC45387C-21C6-4E59-B7A2-0D440D228720}">
      <formula1>F.Unit</formula1>
    </dataValidation>
    <dataValidation type="list" allowBlank="1" showInputMessage="1" showErrorMessage="1" sqref="C86:G110" xr:uid="{0937CC27-3409-41EC-880D-E36DA31519E3}">
      <formula1>_xlfn.ANCHORARRAY($AK$2)</formula1>
    </dataValidation>
    <dataValidation type="list" allowBlank="1" showInputMessage="1" showErrorMessage="1" promptTitle="Fate" prompt="What happened to the material? In this tab the mulched fate can only be used with manures or composts. Other mulched organic materials should be recorded in the CropResidues&amp;Mulch tab." sqref="J26" xr:uid="{19151BC4-585B-4173-897E-3D7EFC301B49}">
      <formula1>M.Fate</formula1>
    </dataValidation>
    <dataValidation allowBlank="1" showInputMessage="1" showErrorMessage="1" promptTitle="N-P-K Rating" prompt="For compound inorganic fertilizers that are mixture of several chemicals you can specify the N-P-K rating here. Please use a dash &quot;-&quot; to separate the numbers. If the components are well described then please enter these instead of the compound fertilizer" sqref="E26" xr:uid="{E61E6B94-A878-4ED1-8711-D4DE413027DE}"/>
    <dataValidation type="list" allowBlank="1" showInputMessage="1" showErrorMessage="1" sqref="N140" xr:uid="{02F9A236-6489-4C2F-9C8C-80F05E25B2E7}">
      <formula1>pH.Method</formula1>
    </dataValidation>
    <dataValidation type="list" allowBlank="1" showInputMessage="1" showErrorMessage="1" sqref="J140:L140" xr:uid="{5FDD9CE6-F085-43C7-BEC9-6BBDBC82D269}">
      <formula1>P.Unit</formula1>
    </dataValidation>
    <dataValidation type="list" allowBlank="1" showInputMessage="1" showErrorMessage="1" sqref="F140:H140" xr:uid="{D6F192EB-57F3-4D21-B9A4-3302C9B4957E}">
      <formula1>N.Unit</formula1>
    </dataValidation>
    <dataValidation type="list" allowBlank="1" showInputMessage="1" showErrorMessage="1" sqref="D140:E140" xr:uid="{5C7962C4-126E-414D-976D-12BE47F97865}">
      <formula1>SOC.Unit</formula1>
    </dataValidation>
    <dataValidation type="list" allowBlank="1" showInputMessage="1" showErrorMessage="1" sqref="B115:B138" xr:uid="{F74CD0AA-C3D0-49EC-80E7-AD736ABF36C0}">
      <formula1>_xlfn.ANCHORARRAY($AQ$1)</formula1>
    </dataValidation>
    <dataValidation type="list" allowBlank="1" showInputMessage="1" showErrorMessage="1" sqref="C20 C7:C8 C14 C5 G5" xr:uid="{5FEF3532-55DA-4EED-9CE7-90065FEC6A5D}">
      <formula1>"Yes,No"</formula1>
    </dataValidation>
    <dataValidation type="list" allowBlank="1" showInputMessage="1" showErrorMessage="1" prompt="This is typically for manure or mulching practices (often on-farm) where the application rate or nutrient content of the material applied varies somewhat between sites, but the overall practice is the same." sqref="J5" xr:uid="{DE27D2AA-EB4E-41FF-AA28-0703CD8EF9DC}">
      <formula1>"Yes,No"</formula1>
    </dataValidation>
    <dataValidation type="list" allowBlank="1" showInputMessage="1" showErrorMessage="1" prompt="These are effects (outcomes) recorded after the season of application." sqref="L5" xr:uid="{E880BA4E-CE43-4F3F-AFFF-F05B4A473B36}">
      <formula1>"Yes,No"</formula1>
    </dataValidation>
    <dataValidation type="list" allowBlank="1" showInputMessage="1" showErrorMessage="1" sqref="B26:B81" xr:uid="{AFF6C9B2-824A-4BAA-AB48-3D21DAA4A3BA}">
      <formula1>_xlfn.ANCHORARRAY($AJ$2)</formula1>
    </dataValidation>
    <dataValidation type="list" allowBlank="1" showInputMessage="1" showErrorMessage="1" prompt="Only required for organic materials like compost, manure or residues._x000a_In-field: From inside the experimental field_x000a_On-farm: From outside the experimental field within the same landholding._x000a_Off-farm: From outside the farm" sqref="I26" xr:uid="{6C91487B-6849-46E6-A34A-BE8A47194686}">
      <formula1>M.Source</formula1>
    </dataValidation>
    <dataValidation type="list" allowBlank="1" showErrorMessage="1" prompt="In-field: From inside the experimental field_x000a_On-farm: From outside the experimental field within the same landholding._x000a_Off-farm: From outside the farm" sqref="I27:I81" xr:uid="{07865F04-0D92-4C35-BE50-0336693A0CD8}">
      <formula1>M.Source</formula1>
    </dataValidation>
    <dataValidation type="list" allowBlank="1" showInputMessage="1" showErrorMessage="1" sqref="C116:C138" xr:uid="{C0842A60-D1C6-4C67-9C74-A22001F92E33}">
      <formula1>"Yes,No,NA,Unspecified"</formula1>
    </dataValidation>
    <dataValidation type="decimal" errorStyle="warning" allowBlank="1" showInputMessage="1" showErrorMessage="1" error="Value is greater than 10000?" sqref="D11:AG13 D15:AG19" xr:uid="{48E2E6B6-E98E-4B2E-887C-19B6AA0B30F6}">
      <formula1>0</formula1>
      <formula2>10000</formula2>
    </dataValidation>
    <dataValidation type="custom" allowBlank="1" showInputMessage="1" showErrorMessage="1" error="Name already used._x000a_" sqref="E7:AG7" xr:uid="{F64F83C7-6394-4EF5-961D-0BB9786B7872}">
      <formula1>IF(COUNTIF($E7:$AG7,E7)&gt;1,FALSE(),TRUE())</formula1>
    </dataValidation>
    <dataValidation type="decimal" errorStyle="warning" allowBlank="1" showInputMessage="1" showErrorMessage="1" error="Ph is &lt;3 or &gt;12?" sqref="N115:N138" xr:uid="{0A321359-6B28-495A-8822-FF0667ADB130}">
      <formula1>3</formula1>
      <formula2>12</formula2>
    </dataValidation>
    <dataValidation type="decimal" errorStyle="warning" allowBlank="1" showInputMessage="1" showErrorMessage="1" error="Should be a positive number." sqref="E115:M138 F26:F60 F62:F80" xr:uid="{AA759F61-BFFA-4FCC-9378-5F0E9EE31005}">
      <formula1>0</formula1>
      <formula2>1000000</formula2>
    </dataValidation>
    <dataValidation type="list" allowBlank="1" showInputMessage="1" showErrorMessage="1" prompt="Are composition details (other than dry matter) for wet or dry weight of material?" sqref="C115" xr:uid="{EF958193-0F55-4B40-A6E3-415A8852F835}">
      <formula1>"Yes,No,NA,Unspecified"</formula1>
    </dataValidation>
    <dataValidation type="decimal" errorStyle="warning" allowBlank="1" showInputMessage="1" showErrorMessage="1" error="1) Should be a number._x000a_2) &gt;100 days after or &lt;-100 days before planting?" prompt="Enter days before planting as a minus number._x000a_If activity is done at planting then enter &quot;0&quot;." sqref="M26:N81" xr:uid="{13292EAD-DFFD-45D3-828B-8E0CFCF6B5EF}">
      <formula1>-100</formula1>
      <formula2>100</formula2>
    </dataValidation>
    <dataValidation type="list" errorStyle="warning" allowBlank="1" showInputMessage="1" showErrorMessage="1" error="Please Request New Value" sqref="D26:D81" xr:uid="{C60FFED4-73B8-46B8-9181-DAC4525FB498}">
      <formula1>INDIRECT(C26)</formula1>
    </dataValidation>
    <dataValidation type="custom" allowBlank="1" showInputMessage="1" showErrorMessage="1" error="Name already used." sqref="B86:B110" xr:uid="{E2E486B3-6BFE-4FC5-8CCB-FFC8BDD42DA5}">
      <formula1>IF(B86="",TRUE(),IF(OR(COUNTIF(B$86:B$110,B86)&gt;1,COUNTIF($E$7:$N$7,B86)&gt;0),FALSE(),TRUE()))</formula1>
    </dataValidation>
    <dataValidation type="list" allowBlank="1" showInputMessage="1" showErrorMessage="1" sqref="M140" xr:uid="{9DCCE065-C666-4C7F-8919-35550D741392}">
      <formula1>K.Unit</formula1>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A24D1-9505-4433-9996-99645EDC46B9}">
  <sheetPr codeName="Sheet23">
    <tabColor theme="7" tint="0.59999389629810485"/>
  </sheetPr>
  <dimension ref="A1:X42"/>
  <sheetViews>
    <sheetView topLeftCell="A13" zoomScale="85" zoomScaleNormal="85" workbookViewId="0">
      <selection activeCell="C10" sqref="C10"/>
    </sheetView>
  </sheetViews>
  <sheetFormatPr defaultRowHeight="14.35" x14ac:dyDescent="0.5"/>
  <cols>
    <col min="1" max="1" width="2.52734375" customWidth="1"/>
    <col min="2" max="2" width="16.8203125" customWidth="1"/>
    <col min="3" max="3" width="15.46875" bestFit="1" customWidth="1"/>
    <col min="4" max="4" width="30.8203125" customWidth="1"/>
    <col min="5" max="5" width="30.17578125" customWidth="1"/>
    <col min="6" max="14" width="15.52734375" customWidth="1"/>
    <col min="15" max="15" width="2.52734375" customWidth="1"/>
    <col min="16" max="16" width="9" style="97"/>
    <col min="17" max="17" width="9" style="80"/>
    <col min="22" max="23" width="9" style="7"/>
  </cols>
  <sheetData>
    <row r="1" spans="1:24" ht="14.7" thickBot="1" x14ac:dyDescent="0.55000000000000004">
      <c r="A1" s="791" t="s">
        <v>4449</v>
      </c>
      <c r="B1" s="792"/>
      <c r="C1" s="792"/>
      <c r="D1" s="792"/>
      <c r="E1" s="792"/>
      <c r="F1" s="792"/>
      <c r="G1" s="792"/>
      <c r="H1" s="792"/>
      <c r="I1" s="792"/>
      <c r="J1" s="792"/>
      <c r="K1" s="792"/>
      <c r="L1" s="792"/>
      <c r="M1" s="792"/>
      <c r="N1" s="793"/>
      <c r="O1" s="7"/>
      <c r="P1" s="96" t="s">
        <v>3547</v>
      </c>
      <c r="Q1" s="96" t="s">
        <v>4103</v>
      </c>
      <c r="R1" s="7"/>
      <c r="S1" s="7"/>
      <c r="T1" s="7"/>
      <c r="U1" s="7"/>
    </row>
    <row r="2" spans="1:24" ht="4.75" customHeight="1" x14ac:dyDescent="0.5">
      <c r="A2" s="8"/>
      <c r="B2" s="7"/>
      <c r="C2" s="7"/>
      <c r="D2" s="7"/>
      <c r="E2" s="7"/>
      <c r="F2" s="7"/>
      <c r="G2" s="7"/>
      <c r="H2" s="7"/>
      <c r="I2" s="7"/>
      <c r="J2" s="7"/>
      <c r="K2" s="7"/>
      <c r="L2" s="7"/>
      <c r="M2" s="7"/>
      <c r="N2" s="9"/>
      <c r="O2" s="7"/>
      <c r="P2" s="96" t="str" cm="1">
        <f t="array" ref="P2">TRANSPOSE(_xlfn.UNIQUE(_xlfn._xlws.FILTER(C4:N4,C4:N4&lt;&gt;"")))</f>
        <v>Base</v>
      </c>
      <c r="Q2" s="96" t="str" cm="1">
        <f t="array" ref="Q2">IFERROR(_xlfn.UNIQUE(_xlfn._xlws.FILTER(_xlfn.ANCHORARRAY(P2),_xlfn.ANCHORARRAY(P2)&lt;&gt;"Base")),"None")</f>
        <v>None</v>
      </c>
      <c r="R2" s="7"/>
      <c r="S2" s="7"/>
      <c r="T2" s="7"/>
      <c r="U2" s="7"/>
    </row>
    <row r="3" spans="1:24" x14ac:dyDescent="0.5">
      <c r="A3" s="62"/>
      <c r="B3" s="22"/>
      <c r="C3" s="430" t="s">
        <v>4104</v>
      </c>
      <c r="D3" s="835" t="s">
        <v>3594</v>
      </c>
      <c r="E3" s="835"/>
      <c r="F3" s="835"/>
      <c r="G3" s="835"/>
      <c r="H3" s="835"/>
      <c r="I3" s="835"/>
      <c r="J3" s="835"/>
      <c r="K3" s="835"/>
      <c r="L3" s="835"/>
      <c r="M3" s="835"/>
      <c r="N3" s="835"/>
      <c r="O3" s="7"/>
      <c r="P3" s="96"/>
      <c r="Q3" s="77"/>
      <c r="R3" s="7"/>
      <c r="S3" s="7"/>
      <c r="T3" s="7"/>
      <c r="U3" s="7"/>
    </row>
    <row r="4" spans="1:24" x14ac:dyDescent="0.5">
      <c r="A4" s="62"/>
      <c r="B4" s="356" t="s">
        <v>4450</v>
      </c>
      <c r="C4" s="614" t="s">
        <v>3551</v>
      </c>
      <c r="D4" s="615"/>
      <c r="E4" s="615"/>
      <c r="F4" s="615"/>
      <c r="G4" s="615"/>
      <c r="H4" s="615"/>
      <c r="I4" s="615"/>
      <c r="J4" s="615"/>
      <c r="K4" s="615"/>
      <c r="L4" s="615"/>
      <c r="M4" s="615"/>
      <c r="N4" s="615"/>
      <c r="O4" s="7"/>
      <c r="P4" s="96"/>
      <c r="Q4" s="77"/>
      <c r="R4" s="7"/>
      <c r="S4" s="7"/>
      <c r="T4" s="7"/>
      <c r="U4" s="7"/>
    </row>
    <row r="5" spans="1:24" ht="4.75" customHeight="1" x14ac:dyDescent="0.5">
      <c r="A5" s="8"/>
      <c r="B5" s="7"/>
      <c r="C5" s="7"/>
      <c r="D5" s="7"/>
      <c r="E5" s="7"/>
      <c r="F5" s="7"/>
      <c r="G5" s="7"/>
      <c r="H5" s="7"/>
      <c r="I5" s="7"/>
      <c r="J5" s="7"/>
      <c r="K5" s="7"/>
      <c r="L5" s="7"/>
      <c r="M5" s="7"/>
      <c r="N5" s="9"/>
      <c r="O5" s="7"/>
      <c r="P5" s="96"/>
      <c r="Q5" s="96"/>
      <c r="R5" s="7"/>
      <c r="S5" s="7"/>
      <c r="T5" s="7"/>
      <c r="U5" s="7"/>
    </row>
    <row r="6" spans="1:24" ht="25.5" customHeight="1" x14ac:dyDescent="0.5">
      <c r="A6" s="62"/>
      <c r="B6" s="28" t="s">
        <v>3552</v>
      </c>
      <c r="C6" s="499" t="s">
        <v>1427</v>
      </c>
      <c r="D6" s="615"/>
      <c r="E6" s="615"/>
      <c r="F6" s="615"/>
      <c r="G6" s="615"/>
      <c r="H6" s="615"/>
      <c r="I6" s="615"/>
      <c r="J6" s="615"/>
      <c r="K6" s="615"/>
      <c r="L6" s="615"/>
      <c r="M6" s="615"/>
      <c r="N6" s="615"/>
      <c r="O6" s="7"/>
      <c r="P6" s="96"/>
      <c r="Q6" s="77"/>
      <c r="R6" s="7"/>
      <c r="S6" s="7"/>
      <c r="T6" s="7"/>
      <c r="U6" s="7"/>
    </row>
    <row r="7" spans="1:24" ht="5.25" customHeight="1" thickBot="1" x14ac:dyDescent="0.55000000000000004">
      <c r="A7" s="8"/>
      <c r="B7" s="7"/>
      <c r="C7" s="7"/>
      <c r="D7" s="7"/>
      <c r="E7" s="7"/>
      <c r="F7" s="7"/>
      <c r="G7" s="7"/>
      <c r="H7" s="7"/>
      <c r="I7" s="7"/>
      <c r="J7" s="7"/>
      <c r="K7" s="7"/>
      <c r="L7" s="7"/>
      <c r="M7" s="7"/>
      <c r="N7" s="9"/>
      <c r="O7" s="7"/>
      <c r="P7" s="96"/>
      <c r="Q7" s="77"/>
      <c r="R7" s="7"/>
      <c r="S7" s="7"/>
      <c r="T7" s="7"/>
      <c r="U7" s="7"/>
    </row>
    <row r="8" spans="1:24" ht="14.7" thickBot="1" x14ac:dyDescent="0.55000000000000004">
      <c r="A8" s="791" t="s">
        <v>4451</v>
      </c>
      <c r="B8" s="792"/>
      <c r="C8" s="792"/>
      <c r="D8" s="792"/>
      <c r="E8" s="792"/>
      <c r="F8" s="792"/>
      <c r="G8" s="792"/>
      <c r="H8" s="792"/>
      <c r="I8" s="792"/>
      <c r="J8" s="792"/>
      <c r="K8" s="792"/>
      <c r="L8" s="792"/>
      <c r="M8" s="792"/>
      <c r="N8" s="793"/>
      <c r="O8" s="8"/>
      <c r="P8" s="96"/>
      <c r="Q8" s="77"/>
      <c r="R8" s="7"/>
      <c r="S8" s="7"/>
      <c r="T8" s="7"/>
      <c r="U8" s="7"/>
    </row>
    <row r="9" spans="1:24" s="42" customFormat="1" ht="8.25" customHeight="1" x14ac:dyDescent="0.5">
      <c r="A9" s="165"/>
      <c r="B9" s="351" t="s">
        <v>4452</v>
      </c>
      <c r="C9" s="351" t="s">
        <v>4453</v>
      </c>
      <c r="D9" s="351" t="s">
        <v>4454</v>
      </c>
      <c r="E9" s="351" t="s">
        <v>4455</v>
      </c>
      <c r="F9" s="351" t="s">
        <v>4456</v>
      </c>
      <c r="G9" s="351" t="s">
        <v>4457</v>
      </c>
      <c r="H9" s="351" t="s">
        <v>4458</v>
      </c>
      <c r="I9" s="351" t="s">
        <v>4459</v>
      </c>
      <c r="J9" s="351" t="s">
        <v>4460</v>
      </c>
      <c r="K9" s="351" t="s">
        <v>4461</v>
      </c>
      <c r="L9" s="351" t="s">
        <v>4462</v>
      </c>
      <c r="M9" s="351" t="s">
        <v>4463</v>
      </c>
      <c r="N9" s="354" t="s">
        <v>4464</v>
      </c>
      <c r="O9" s="41"/>
      <c r="P9" s="7"/>
      <c r="Q9" s="96"/>
      <c r="R9" s="78"/>
      <c r="S9" s="41"/>
      <c r="T9" s="41"/>
      <c r="U9" s="41"/>
      <c r="V9" s="41"/>
      <c r="W9" s="41"/>
      <c r="X9" s="41"/>
    </row>
    <row r="10" spans="1:24" ht="23.5" customHeight="1" x14ac:dyDescent="0.5">
      <c r="A10" s="8"/>
      <c r="B10" s="65"/>
      <c r="C10" s="65"/>
      <c r="D10" s="65"/>
      <c r="E10" s="65"/>
      <c r="F10" s="65"/>
      <c r="G10" s="65"/>
      <c r="H10" s="65"/>
      <c r="I10" s="65"/>
      <c r="J10" s="7"/>
      <c r="K10" s="836" t="s">
        <v>4465</v>
      </c>
      <c r="L10" s="837"/>
      <c r="M10" s="837"/>
      <c r="N10" s="838"/>
      <c r="O10" s="7"/>
      <c r="P10" s="7"/>
      <c r="Q10" s="96"/>
      <c r="R10" s="77"/>
      <c r="S10" s="7"/>
      <c r="T10" s="7"/>
      <c r="U10" s="7"/>
      <c r="X10" s="7"/>
    </row>
    <row r="11" spans="1:24" ht="46.75" customHeight="1" x14ac:dyDescent="0.5">
      <c r="A11" s="8"/>
      <c r="B11" s="63" t="s">
        <v>2475</v>
      </c>
      <c r="C11" s="63" t="s">
        <v>4466</v>
      </c>
      <c r="D11" s="219" t="s">
        <v>4467</v>
      </c>
      <c r="E11" s="219" t="s">
        <v>4468</v>
      </c>
      <c r="F11" s="63" t="s">
        <v>4469</v>
      </c>
      <c r="G11" s="63" t="s">
        <v>4470</v>
      </c>
      <c r="H11" s="63" t="s">
        <v>4471</v>
      </c>
      <c r="I11" s="63" t="s">
        <v>4404</v>
      </c>
      <c r="J11" s="63" t="s">
        <v>4472</v>
      </c>
      <c r="K11" s="63" t="s">
        <v>4408</v>
      </c>
      <c r="L11" s="63" t="s">
        <v>4409</v>
      </c>
      <c r="M11" s="63" t="s">
        <v>4473</v>
      </c>
      <c r="N11" s="63" t="s">
        <v>4412</v>
      </c>
      <c r="O11" s="7"/>
      <c r="P11" s="7"/>
      <c r="Q11" s="96"/>
      <c r="R11" s="77"/>
      <c r="S11" s="355" t="s">
        <v>3590</v>
      </c>
      <c r="T11" s="355" t="s">
        <v>4474</v>
      </c>
      <c r="U11" s="355" t="s">
        <v>4475</v>
      </c>
      <c r="V11" s="355" t="s">
        <v>4476</v>
      </c>
      <c r="X11" s="7"/>
    </row>
    <row r="12" spans="1:24" s="58" customFormat="1" x14ac:dyDescent="0.5">
      <c r="A12" s="39"/>
      <c r="B12" s="529"/>
      <c r="C12" s="529"/>
      <c r="D12" s="529"/>
      <c r="E12" s="287"/>
      <c r="F12" s="287"/>
      <c r="G12" s="287"/>
      <c r="H12" s="287"/>
      <c r="I12" s="287"/>
      <c r="J12" s="287"/>
      <c r="K12" s="529"/>
      <c r="L12" s="529"/>
      <c r="M12" s="530"/>
      <c r="N12" s="529"/>
      <c r="O12" s="57"/>
      <c r="P12" s="7"/>
      <c r="Q12" s="96"/>
      <c r="R12" s="98"/>
      <c r="S12" s="120" t="str">
        <f>IFERROR(INDEX('Chem.L'!A:A,MATCH(Chems!D12,'Chem.L'!C:C,0)),"")</f>
        <v/>
      </c>
      <c r="T12" s="120" t="str">
        <f>IF(ISBLANK(D12),"",IFERROR(IF(MATCH(D12,'Chem.L'!C:C,0)&gt;0,"No",""),"Yes"))</f>
        <v/>
      </c>
      <c r="U12" s="120" t="str">
        <f>IF(ISBLANK(G12),"",IFERROR(IF(MATCH(G12,Chem.AI.Unit,0)&gt;0,"No",""),"Yes"))</f>
        <v/>
      </c>
      <c r="V12" s="120" t="str">
        <f>IF(ISBLANK(I12),"",IFERROR(IF(MATCH(I12,Chem.Unit,0)&gt;0,"No",""),"Yes"))</f>
        <v/>
      </c>
      <c r="W12" s="57"/>
      <c r="X12" s="57"/>
    </row>
    <row r="13" spans="1:24" s="58" customFormat="1" ht="14.5" customHeight="1" x14ac:dyDescent="0.5">
      <c r="A13" s="39"/>
      <c r="B13" s="529"/>
      <c r="C13" s="529"/>
      <c r="D13" s="529"/>
      <c r="E13" s="287"/>
      <c r="F13" s="287"/>
      <c r="G13" s="287"/>
      <c r="H13" s="287"/>
      <c r="I13" s="287"/>
      <c r="J13" s="287"/>
      <c r="K13" s="529"/>
      <c r="L13" s="529"/>
      <c r="M13" s="530"/>
      <c r="N13" s="529"/>
      <c r="O13" s="57"/>
      <c r="P13" s="7"/>
      <c r="Q13" s="96"/>
      <c r="R13" s="98"/>
      <c r="S13" s="120" t="str">
        <f>IFERROR(INDEX('Chem.L'!A:A,MATCH(Chems!D13,'Chem.L'!C:C,0)),"")</f>
        <v/>
      </c>
      <c r="T13" s="120" t="str">
        <f>IF(ISBLANK(D13),"",IFERROR(IF(MATCH(D13,'Chem.L'!C:C,0)&gt;0,"No",""),"Yes"))</f>
        <v/>
      </c>
      <c r="U13" s="120"/>
      <c r="V13" s="120"/>
      <c r="W13" s="57"/>
      <c r="X13" s="57"/>
    </row>
    <row r="14" spans="1:24" s="58" customFormat="1" ht="14.5" customHeight="1" x14ac:dyDescent="0.5">
      <c r="A14" s="39"/>
      <c r="B14" s="529"/>
      <c r="C14" s="529"/>
      <c r="D14" s="529"/>
      <c r="E14" s="287"/>
      <c r="F14" s="287"/>
      <c r="G14" s="287"/>
      <c r="H14" s="287"/>
      <c r="I14" s="287"/>
      <c r="J14" s="287"/>
      <c r="K14" s="529"/>
      <c r="L14" s="529"/>
      <c r="M14" s="530"/>
      <c r="N14" s="529"/>
      <c r="O14" s="57"/>
      <c r="P14" s="7"/>
      <c r="Q14" s="96"/>
      <c r="R14" s="98"/>
      <c r="S14" s="120" t="str">
        <f>IFERROR(INDEX('Chem.L'!A:A,MATCH(Chems!D14,'Chem.L'!C:C,0)),"")</f>
        <v/>
      </c>
      <c r="T14" s="120" t="str">
        <f>IF(ISBLANK(D14),"",IFERROR(IF(MATCH(D14,'Chem.L'!C:C,0)&gt;0,"No",""),"Yes"))</f>
        <v/>
      </c>
      <c r="U14" s="120"/>
      <c r="V14" s="120"/>
      <c r="W14" s="57"/>
      <c r="X14" s="57"/>
    </row>
    <row r="15" spans="1:24" s="58" customFormat="1" ht="14.5" customHeight="1" x14ac:dyDescent="0.5">
      <c r="A15" s="39"/>
      <c r="B15" s="529"/>
      <c r="C15" s="531"/>
      <c r="D15" s="531"/>
      <c r="E15" s="287"/>
      <c r="F15" s="287"/>
      <c r="G15" s="287"/>
      <c r="H15" s="287"/>
      <c r="I15" s="287"/>
      <c r="J15" s="287"/>
      <c r="K15" s="529"/>
      <c r="L15" s="529"/>
      <c r="M15" s="530"/>
      <c r="N15" s="529"/>
      <c r="O15" s="57"/>
      <c r="P15" s="7"/>
      <c r="Q15" s="96"/>
      <c r="R15" s="98"/>
      <c r="S15" s="120" t="str">
        <f>IFERROR(INDEX('Chem.L'!A:A,MATCH(Chems!D15,'Chem.L'!C:C,0)),"")</f>
        <v/>
      </c>
      <c r="T15" s="120" t="str">
        <f>IF(ISBLANK(D15),"",IFERROR(IF(MATCH(D15,'Chem.L'!C:C,0)&gt;0,"No",""),"Yes"))</f>
        <v/>
      </c>
      <c r="U15" s="120"/>
      <c r="V15" s="120"/>
      <c r="W15" s="57"/>
      <c r="X15" s="57"/>
    </row>
    <row r="16" spans="1:24" s="58" customFormat="1" ht="14.5" customHeight="1" x14ac:dyDescent="0.5">
      <c r="A16" s="39"/>
      <c r="B16" s="529"/>
      <c r="C16" s="531"/>
      <c r="D16" s="531"/>
      <c r="E16" s="287"/>
      <c r="F16" s="287"/>
      <c r="G16" s="287"/>
      <c r="H16" s="287"/>
      <c r="I16" s="287"/>
      <c r="J16" s="287"/>
      <c r="K16" s="529"/>
      <c r="L16" s="529"/>
      <c r="M16" s="530"/>
      <c r="N16" s="529"/>
      <c r="O16" s="57"/>
      <c r="P16" s="7"/>
      <c r="Q16" s="96"/>
      <c r="R16" s="98"/>
      <c r="S16" s="120" t="str">
        <f>IFERROR(INDEX('Chem.L'!A:A,MATCH(Chems!D16,'Chem.L'!C:C,0)),"")</f>
        <v/>
      </c>
      <c r="T16" s="120" t="str">
        <f>IF(ISBLANK(D16),"",IFERROR(IF(MATCH(D16,'Chem.L'!C:C,0)&gt;0,"No",""),"Yes"))</f>
        <v/>
      </c>
      <c r="U16" s="120"/>
      <c r="V16" s="120"/>
      <c r="W16" s="57"/>
      <c r="X16" s="57"/>
    </row>
    <row r="17" spans="1:24" s="58" customFormat="1" ht="14.5" customHeight="1" x14ac:dyDescent="0.5">
      <c r="A17" s="39"/>
      <c r="B17" s="529"/>
      <c r="C17" s="531"/>
      <c r="D17" s="531"/>
      <c r="E17" s="287"/>
      <c r="F17" s="287"/>
      <c r="G17" s="287"/>
      <c r="H17" s="287"/>
      <c r="I17" s="287"/>
      <c r="J17" s="287"/>
      <c r="K17" s="529"/>
      <c r="L17" s="529"/>
      <c r="M17" s="530"/>
      <c r="N17" s="529"/>
      <c r="O17" s="57"/>
      <c r="P17" s="7"/>
      <c r="Q17" s="96"/>
      <c r="R17" s="98"/>
      <c r="S17" s="120" t="str">
        <f>IFERROR(INDEX('Chem.L'!A:A,MATCH(Chems!D17,'Chem.L'!C:C,0)),"")</f>
        <v/>
      </c>
      <c r="T17" s="120" t="str">
        <f>IF(ISBLANK(D17),"",IFERROR(IF(MATCH(D17,'Chem.L'!C:C,0)&gt;0,"No",""),"Yes"))</f>
        <v/>
      </c>
      <c r="U17" s="120"/>
      <c r="V17" s="120"/>
      <c r="W17" s="57"/>
      <c r="X17" s="57"/>
    </row>
    <row r="18" spans="1:24" s="58" customFormat="1" ht="14.5" customHeight="1" x14ac:dyDescent="0.5">
      <c r="A18" s="39"/>
      <c r="B18" s="529"/>
      <c r="C18" s="531"/>
      <c r="D18" s="531"/>
      <c r="E18" s="287"/>
      <c r="F18" s="287"/>
      <c r="G18" s="287"/>
      <c r="H18" s="287"/>
      <c r="I18" s="287"/>
      <c r="J18" s="287"/>
      <c r="K18" s="529"/>
      <c r="L18" s="529"/>
      <c r="M18" s="530"/>
      <c r="N18" s="529"/>
      <c r="O18" s="57"/>
      <c r="P18" s="7"/>
      <c r="Q18" s="96"/>
      <c r="R18" s="98"/>
      <c r="S18" s="120" t="str">
        <f>IFERROR(INDEX('Chem.L'!A:A,MATCH(Chems!D18,'Chem.L'!C:C,0)),"")</f>
        <v/>
      </c>
      <c r="T18" s="120" t="str">
        <f>IF(ISBLANK(D18),"",IFERROR(IF(MATCH(D18,'Chem.L'!C:C,0)&gt;0,"No",""),"Yes"))</f>
        <v/>
      </c>
      <c r="U18" s="120"/>
      <c r="V18" s="120"/>
      <c r="W18" s="57"/>
      <c r="X18" s="57"/>
    </row>
    <row r="19" spans="1:24" s="58" customFormat="1" ht="14.5" customHeight="1" x14ac:dyDescent="0.5">
      <c r="A19" s="39"/>
      <c r="B19" s="529"/>
      <c r="C19" s="531"/>
      <c r="D19" s="531"/>
      <c r="E19" s="287"/>
      <c r="F19" s="287"/>
      <c r="G19" s="287"/>
      <c r="H19" s="287"/>
      <c r="I19" s="287"/>
      <c r="J19" s="287"/>
      <c r="K19" s="529"/>
      <c r="L19" s="529"/>
      <c r="M19" s="530"/>
      <c r="N19" s="529"/>
      <c r="O19" s="57"/>
      <c r="P19" s="7"/>
      <c r="Q19" s="96"/>
      <c r="R19" s="98"/>
      <c r="S19" s="120" t="str">
        <f>IFERROR(INDEX('Chem.L'!A:A,MATCH(Chems!D19,'Chem.L'!C:C,0)),"")</f>
        <v/>
      </c>
      <c r="T19" s="120" t="str">
        <f>IF(ISBLANK(D19),"",IFERROR(IF(MATCH(D19,'Chem.L'!C:C,0)&gt;0,"No",""),"Yes"))</f>
        <v/>
      </c>
      <c r="U19" s="120"/>
      <c r="V19" s="120"/>
      <c r="W19" s="57"/>
      <c r="X19" s="57"/>
    </row>
    <row r="20" spans="1:24" s="58" customFormat="1" ht="14.5" customHeight="1" x14ac:dyDescent="0.5">
      <c r="A20" s="39"/>
      <c r="B20" s="529"/>
      <c r="C20" s="531"/>
      <c r="D20" s="531"/>
      <c r="E20" s="287"/>
      <c r="F20" s="287"/>
      <c r="G20" s="287"/>
      <c r="H20" s="287"/>
      <c r="I20" s="287"/>
      <c r="J20" s="287"/>
      <c r="K20" s="529"/>
      <c r="L20" s="529"/>
      <c r="M20" s="530"/>
      <c r="N20" s="529"/>
      <c r="O20" s="57"/>
      <c r="P20" s="7"/>
      <c r="Q20" s="96"/>
      <c r="R20" s="98"/>
      <c r="S20" s="120" t="str">
        <f>IFERROR(INDEX('Chem.L'!A:A,MATCH(Chems!D20,'Chem.L'!C:C,0)),"")</f>
        <v/>
      </c>
      <c r="T20" s="120" t="str">
        <f>IF(ISBLANK(D20),"",IFERROR(IF(MATCH(D20,'Chem.L'!C:C,0)&gt;0,"No",""),"Yes"))</f>
        <v/>
      </c>
      <c r="U20" s="120"/>
      <c r="V20" s="120"/>
      <c r="W20" s="57"/>
      <c r="X20" s="57"/>
    </row>
    <row r="21" spans="1:24" s="58" customFormat="1" ht="14.5" customHeight="1" x14ac:dyDescent="0.5">
      <c r="A21" s="39"/>
      <c r="B21" s="529"/>
      <c r="C21" s="531"/>
      <c r="D21" s="531"/>
      <c r="E21" s="287"/>
      <c r="F21" s="287"/>
      <c r="G21" s="287"/>
      <c r="H21" s="287"/>
      <c r="I21" s="287"/>
      <c r="J21" s="287"/>
      <c r="K21" s="529"/>
      <c r="L21" s="529"/>
      <c r="M21" s="530"/>
      <c r="N21" s="529"/>
      <c r="O21" s="57"/>
      <c r="P21" s="7"/>
      <c r="Q21" s="96"/>
      <c r="R21" s="98"/>
      <c r="S21" s="120" t="str">
        <f>IFERROR(INDEX('Chem.L'!A:A,MATCH(Chems!D21,'Chem.L'!C:C,0)),"")</f>
        <v/>
      </c>
      <c r="T21" s="120" t="str">
        <f>IF(ISBLANK(D21),"",IFERROR(IF(MATCH(D21,'Chem.L'!C:C,0)&gt;0,"No",""),"Yes"))</f>
        <v/>
      </c>
      <c r="U21" s="120"/>
      <c r="V21" s="120"/>
      <c r="W21" s="57"/>
      <c r="X21" s="57"/>
    </row>
    <row r="22" spans="1:24" s="58" customFormat="1" ht="14.5" customHeight="1" x14ac:dyDescent="0.5">
      <c r="A22" s="39"/>
      <c r="B22" s="529"/>
      <c r="C22" s="531"/>
      <c r="D22" s="531"/>
      <c r="E22" s="287"/>
      <c r="F22" s="287"/>
      <c r="G22" s="287"/>
      <c r="H22" s="287"/>
      <c r="I22" s="287"/>
      <c r="J22" s="287"/>
      <c r="K22" s="529"/>
      <c r="L22" s="529"/>
      <c r="M22" s="530"/>
      <c r="N22" s="529"/>
      <c r="O22" s="57"/>
      <c r="P22" s="7"/>
      <c r="Q22" s="96"/>
      <c r="R22" s="98"/>
      <c r="S22" s="120" t="str">
        <f>IFERROR(INDEX('Chem.L'!A:A,MATCH(Chems!D22,'Chem.L'!C:C,0)),"")</f>
        <v/>
      </c>
      <c r="T22" s="120" t="str">
        <f>IF(ISBLANK(D22),"",IFERROR(IF(MATCH(D22,'Chem.L'!C:C,0)&gt;0,"No",""),"Yes"))</f>
        <v/>
      </c>
      <c r="U22" s="120"/>
      <c r="V22" s="120"/>
      <c r="W22" s="57"/>
      <c r="X22" s="57"/>
    </row>
    <row r="23" spans="1:24" s="58" customFormat="1" ht="14.5" customHeight="1" x14ac:dyDescent="0.5">
      <c r="A23" s="39"/>
      <c r="B23" s="529"/>
      <c r="C23" s="531"/>
      <c r="D23" s="531"/>
      <c r="E23" s="287"/>
      <c r="F23" s="287"/>
      <c r="G23" s="287"/>
      <c r="H23" s="287"/>
      <c r="I23" s="287"/>
      <c r="J23" s="287"/>
      <c r="K23" s="529"/>
      <c r="L23" s="529"/>
      <c r="M23" s="530"/>
      <c r="N23" s="529"/>
      <c r="O23" s="57"/>
      <c r="P23" s="7"/>
      <c r="Q23" s="96"/>
      <c r="R23" s="98"/>
      <c r="S23" s="120" t="str">
        <f>IFERROR(INDEX('Chem.L'!A:A,MATCH(Chems!D23,'Chem.L'!C:C,0)),"")</f>
        <v/>
      </c>
      <c r="T23" s="120" t="str">
        <f>IF(ISBLANK(D23),"",IFERROR(IF(MATCH(D23,'Chem.L'!C:C,0)&gt;0,"No",""),"Yes"))</f>
        <v/>
      </c>
      <c r="U23" s="120"/>
      <c r="V23" s="120"/>
      <c r="W23" s="57"/>
      <c r="X23" s="57"/>
    </row>
    <row r="24" spans="1:24" s="58" customFormat="1" ht="14.5" customHeight="1" x14ac:dyDescent="0.5">
      <c r="A24" s="39"/>
      <c r="B24" s="529"/>
      <c r="C24" s="531"/>
      <c r="D24" s="531"/>
      <c r="E24" s="287"/>
      <c r="F24" s="287"/>
      <c r="G24" s="287"/>
      <c r="H24" s="287"/>
      <c r="I24" s="287"/>
      <c r="J24" s="287"/>
      <c r="K24" s="529"/>
      <c r="L24" s="529"/>
      <c r="M24" s="530"/>
      <c r="N24" s="529"/>
      <c r="O24" s="57"/>
      <c r="P24" s="7"/>
      <c r="Q24" s="96"/>
      <c r="R24" s="98"/>
      <c r="S24" s="120" t="str">
        <f>IFERROR(INDEX('Chem.L'!A:A,MATCH(Chems!D24,'Chem.L'!C:C,0)),"")</f>
        <v/>
      </c>
      <c r="T24" s="120" t="str">
        <f>IF(ISBLANK(D24),"",IFERROR(IF(MATCH(D24,'Chem.L'!C:C,0)&gt;0,"No",""),"Yes"))</f>
        <v/>
      </c>
      <c r="U24" s="120"/>
      <c r="V24" s="120"/>
      <c r="W24" s="57"/>
      <c r="X24" s="57"/>
    </row>
    <row r="25" spans="1:24" s="58" customFormat="1" ht="14.5" customHeight="1" x14ac:dyDescent="0.5">
      <c r="A25" s="39"/>
      <c r="B25" s="529"/>
      <c r="C25" s="531"/>
      <c r="D25" s="531"/>
      <c r="E25" s="287"/>
      <c r="F25" s="287"/>
      <c r="G25" s="287"/>
      <c r="H25" s="287"/>
      <c r="I25" s="287"/>
      <c r="J25" s="287"/>
      <c r="K25" s="529"/>
      <c r="L25" s="529"/>
      <c r="M25" s="530"/>
      <c r="N25" s="529"/>
      <c r="O25" s="57"/>
      <c r="P25" s="7"/>
      <c r="Q25" s="96"/>
      <c r="R25" s="98"/>
      <c r="S25" s="120" t="str">
        <f>IFERROR(INDEX('Chem.L'!A:A,MATCH(Chems!D25,'Chem.L'!C:C,0)),"")</f>
        <v/>
      </c>
      <c r="T25" s="120" t="str">
        <f>IF(ISBLANK(D25),"",IFERROR(IF(MATCH(D25,'Chem.L'!C:C,0)&gt;0,"No",""),"Yes"))</f>
        <v/>
      </c>
      <c r="U25" s="120"/>
      <c r="V25" s="120"/>
      <c r="W25" s="57"/>
      <c r="X25" s="57"/>
    </row>
    <row r="26" spans="1:24" s="58" customFormat="1" ht="14.5" customHeight="1" x14ac:dyDescent="0.5">
      <c r="A26" s="39"/>
      <c r="B26" s="529"/>
      <c r="C26" s="531"/>
      <c r="D26" s="531"/>
      <c r="E26" s="287"/>
      <c r="F26" s="287"/>
      <c r="G26" s="287"/>
      <c r="H26" s="287"/>
      <c r="I26" s="287"/>
      <c r="J26" s="287"/>
      <c r="K26" s="529"/>
      <c r="L26" s="529"/>
      <c r="M26" s="530"/>
      <c r="N26" s="529"/>
      <c r="O26" s="57"/>
      <c r="P26" s="7"/>
      <c r="Q26" s="96"/>
      <c r="R26" s="98"/>
      <c r="S26" s="120" t="str">
        <f>IFERROR(INDEX('Chem.L'!A:A,MATCH(Chems!D26,'Chem.L'!C:C,0)),"")</f>
        <v/>
      </c>
      <c r="T26" s="120" t="str">
        <f>IF(ISBLANK(D26),"",IFERROR(IF(MATCH(D26,'Chem.L'!C:C,0)&gt;0,"No",""),"Yes"))</f>
        <v/>
      </c>
      <c r="U26" s="120"/>
      <c r="V26" s="120"/>
      <c r="W26" s="57"/>
      <c r="X26" s="57"/>
    </row>
    <row r="27" spans="1:24" s="58" customFormat="1" ht="14.5" customHeight="1" x14ac:dyDescent="0.5">
      <c r="A27" s="39"/>
      <c r="B27" s="529"/>
      <c r="C27" s="531"/>
      <c r="D27" s="531"/>
      <c r="E27" s="287"/>
      <c r="F27" s="287"/>
      <c r="G27" s="287"/>
      <c r="H27" s="287"/>
      <c r="I27" s="287"/>
      <c r="J27" s="287"/>
      <c r="K27" s="529"/>
      <c r="L27" s="529"/>
      <c r="M27" s="530"/>
      <c r="N27" s="529"/>
      <c r="O27" s="57"/>
      <c r="P27" s="7"/>
      <c r="Q27" s="96"/>
      <c r="R27" s="98"/>
      <c r="S27" s="120" t="str">
        <f>IFERROR(INDEX('Chem.L'!A:A,MATCH(Chems!D27,'Chem.L'!C:C,0)),"")</f>
        <v/>
      </c>
      <c r="T27" s="120" t="str">
        <f>IF(ISBLANK(D27),"",IFERROR(IF(MATCH(D27,'Chem.L'!C:C,0)&gt;0,"No",""),"Yes"))</f>
        <v/>
      </c>
      <c r="U27" s="120"/>
      <c r="V27" s="120"/>
      <c r="W27" s="57"/>
      <c r="X27" s="57"/>
    </row>
    <row r="28" spans="1:24" s="58" customFormat="1" ht="11.7" x14ac:dyDescent="0.4">
      <c r="A28" s="39"/>
      <c r="B28" s="529"/>
      <c r="C28" s="531"/>
      <c r="D28" s="531"/>
      <c r="E28" s="287"/>
      <c r="F28" s="287"/>
      <c r="G28" s="287"/>
      <c r="H28" s="287"/>
      <c r="I28" s="287"/>
      <c r="J28" s="287"/>
      <c r="K28" s="529"/>
      <c r="L28" s="529"/>
      <c r="M28" s="530"/>
      <c r="N28" s="529"/>
      <c r="O28" s="57"/>
      <c r="P28" s="57"/>
      <c r="Q28" s="96"/>
      <c r="R28" s="98"/>
      <c r="S28" s="120" t="str">
        <f>IFERROR(INDEX('Chem.L'!A:A,MATCH(Chems!D28,'Chem.L'!C:C,0)),"")</f>
        <v/>
      </c>
      <c r="T28" s="120" t="str">
        <f>IF(ISBLANK(D28),"",IFERROR(IF(MATCH(D28,'Chem.L'!C:C,0)&gt;0,"No",""),"Yes"))</f>
        <v/>
      </c>
      <c r="U28" s="120"/>
      <c r="V28" s="120"/>
      <c r="W28" s="57"/>
      <c r="X28" s="57"/>
    </row>
    <row r="29" spans="1:24" s="58" customFormat="1" ht="11.7" x14ac:dyDescent="0.4">
      <c r="A29" s="39"/>
      <c r="B29" s="529"/>
      <c r="C29" s="531"/>
      <c r="D29" s="531"/>
      <c r="E29" s="287"/>
      <c r="F29" s="287"/>
      <c r="G29" s="287"/>
      <c r="H29" s="287"/>
      <c r="I29" s="287"/>
      <c r="J29" s="287"/>
      <c r="K29" s="529"/>
      <c r="L29" s="529"/>
      <c r="M29" s="530"/>
      <c r="N29" s="529"/>
      <c r="O29" s="57"/>
      <c r="P29" s="57"/>
      <c r="Q29" s="96"/>
      <c r="R29" s="98"/>
      <c r="S29" s="120" t="str">
        <f>IFERROR(INDEX('Chem.L'!A:A,MATCH(Chems!D29,'Chem.L'!C:C,0)),"")</f>
        <v/>
      </c>
      <c r="T29" s="120" t="str">
        <f>IF(ISBLANK(D29),"",IFERROR(IF(MATCH(D29,'Chem.L'!C:C,0)&gt;0,"No",""),"Yes"))</f>
        <v/>
      </c>
      <c r="U29" s="120"/>
      <c r="V29" s="120"/>
      <c r="W29" s="57"/>
      <c r="X29" s="57"/>
    </row>
    <row r="30" spans="1:24" s="58" customFormat="1" ht="11.7" x14ac:dyDescent="0.4">
      <c r="A30" s="39"/>
      <c r="B30" s="529"/>
      <c r="C30" s="531"/>
      <c r="D30" s="531"/>
      <c r="E30" s="287"/>
      <c r="F30" s="287"/>
      <c r="G30" s="287"/>
      <c r="H30" s="287"/>
      <c r="I30" s="287"/>
      <c r="J30" s="287"/>
      <c r="K30" s="529"/>
      <c r="L30" s="529"/>
      <c r="M30" s="530"/>
      <c r="N30" s="529"/>
      <c r="O30" s="57"/>
      <c r="P30" s="57"/>
      <c r="Q30" s="96"/>
      <c r="R30" s="98"/>
      <c r="S30" s="120" t="str">
        <f>IFERROR(INDEX('Chem.L'!A:A,MATCH(Chems!D30,'Chem.L'!C:C,0)),"")</f>
        <v/>
      </c>
      <c r="T30" s="120" t="str">
        <f>IF(ISBLANK(D30),"",IFERROR(IF(MATCH(D30,'Chem.L'!C:C,0)&gt;0,"No",""),"Yes"))</f>
        <v/>
      </c>
      <c r="U30" s="120"/>
      <c r="V30" s="120"/>
      <c r="W30" s="57"/>
      <c r="X30" s="57"/>
    </row>
    <row r="31" spans="1:24" s="58" customFormat="1" ht="11.7" x14ac:dyDescent="0.4">
      <c r="A31" s="39"/>
      <c r="B31" s="529"/>
      <c r="C31" s="531"/>
      <c r="D31" s="531"/>
      <c r="E31" s="287"/>
      <c r="F31" s="287"/>
      <c r="G31" s="287"/>
      <c r="H31" s="287"/>
      <c r="I31" s="287"/>
      <c r="J31" s="287"/>
      <c r="K31" s="529"/>
      <c r="L31" s="529"/>
      <c r="M31" s="530"/>
      <c r="N31" s="529"/>
      <c r="O31" s="57"/>
      <c r="P31" s="57"/>
      <c r="Q31" s="96"/>
      <c r="R31" s="98"/>
      <c r="S31" s="120" t="str">
        <f>IFERROR(INDEX('Chem.L'!A:A,MATCH(Chems!D31,'Chem.L'!C:C,0)),"")</f>
        <v/>
      </c>
      <c r="T31" s="120" t="str">
        <f>IF(ISBLANK(D31),"",IFERROR(IF(MATCH(D31,'Chem.L'!C:C,0)&gt;0,"No",""),"Yes"))</f>
        <v/>
      </c>
      <c r="U31" s="120"/>
      <c r="V31" s="120"/>
      <c r="W31" s="57"/>
      <c r="X31" s="57"/>
    </row>
    <row r="32" spans="1:24" s="58" customFormat="1" ht="11.7" x14ac:dyDescent="0.4">
      <c r="A32" s="39"/>
      <c r="B32" s="529"/>
      <c r="C32" s="531"/>
      <c r="D32" s="531"/>
      <c r="E32" s="287"/>
      <c r="F32" s="287"/>
      <c r="G32" s="287"/>
      <c r="H32" s="287"/>
      <c r="I32" s="287"/>
      <c r="J32" s="287"/>
      <c r="K32" s="529"/>
      <c r="L32" s="529"/>
      <c r="M32" s="530"/>
      <c r="N32" s="529"/>
      <c r="O32" s="57"/>
      <c r="P32" s="57"/>
      <c r="Q32" s="96"/>
      <c r="R32" s="98"/>
      <c r="S32" s="120" t="str">
        <f>IFERROR(INDEX('Chem.L'!A:A,MATCH(Chems!D32,'Chem.L'!C:C,0)),"")</f>
        <v/>
      </c>
      <c r="T32" s="120" t="str">
        <f>IF(ISBLANK(D32),"",IFERROR(IF(MATCH(D32,'Chem.L'!C:C,0)&gt;0,"No",""),"Yes"))</f>
        <v/>
      </c>
      <c r="U32" s="120"/>
      <c r="V32" s="120"/>
      <c r="W32" s="57"/>
      <c r="X32" s="57"/>
    </row>
    <row r="33" spans="1:24" s="58" customFormat="1" ht="11.7" x14ac:dyDescent="0.4">
      <c r="A33" s="39"/>
      <c r="B33" s="529"/>
      <c r="C33" s="531"/>
      <c r="D33" s="531"/>
      <c r="E33" s="287"/>
      <c r="F33" s="287"/>
      <c r="G33" s="287"/>
      <c r="H33" s="287"/>
      <c r="I33" s="287"/>
      <c r="J33" s="287"/>
      <c r="K33" s="529"/>
      <c r="L33" s="529"/>
      <c r="M33" s="530"/>
      <c r="N33" s="529"/>
      <c r="O33" s="57"/>
      <c r="P33" s="57"/>
      <c r="Q33" s="96"/>
      <c r="R33" s="98"/>
      <c r="S33" s="120" t="str">
        <f>IFERROR(INDEX('Chem.L'!A:A,MATCH(Chems!D33,'Chem.L'!C:C,0)),"")</f>
        <v/>
      </c>
      <c r="T33" s="120" t="str">
        <f>IF(ISBLANK(D33),"",IFERROR(IF(MATCH(D33,'Chem.L'!C:C,0)&gt;0,"No",""),"Yes"))</f>
        <v/>
      </c>
      <c r="U33" s="120"/>
      <c r="V33" s="120"/>
      <c r="W33" s="57"/>
      <c r="X33" s="57"/>
    </row>
    <row r="34" spans="1:24" ht="5.25" customHeight="1" thickBot="1" x14ac:dyDescent="0.55000000000000004">
      <c r="A34" s="19"/>
      <c r="B34" s="17"/>
      <c r="C34" s="17"/>
      <c r="D34" s="17"/>
      <c r="E34" s="17"/>
      <c r="F34" s="17"/>
      <c r="G34" s="17"/>
      <c r="H34" s="17"/>
      <c r="I34" s="17"/>
      <c r="J34" s="17"/>
      <c r="K34" s="17"/>
      <c r="L34" s="17"/>
      <c r="M34" s="17"/>
      <c r="N34" s="18"/>
      <c r="O34" s="7"/>
      <c r="P34" s="96"/>
      <c r="Q34" s="77"/>
      <c r="R34" s="7"/>
      <c r="S34" s="7"/>
      <c r="T34" s="7"/>
      <c r="U34" s="7"/>
    </row>
    <row r="35" spans="1:24" x14ac:dyDescent="0.5">
      <c r="A35" s="7"/>
      <c r="B35" s="7"/>
      <c r="C35" s="7"/>
      <c r="D35" s="7"/>
      <c r="E35" s="7"/>
      <c r="F35" s="7"/>
      <c r="G35" s="7"/>
      <c r="H35" s="7"/>
      <c r="I35" s="7"/>
      <c r="J35" s="7"/>
      <c r="K35" s="7"/>
      <c r="L35" s="7"/>
      <c r="M35" s="7"/>
      <c r="N35" s="7"/>
      <c r="O35" s="7"/>
      <c r="P35" s="96"/>
      <c r="Q35" s="77"/>
      <c r="R35" s="7"/>
      <c r="S35" s="7"/>
      <c r="T35" s="7"/>
      <c r="U35" s="7"/>
    </row>
    <row r="36" spans="1:24" x14ac:dyDescent="0.5">
      <c r="A36" s="7"/>
      <c r="B36" s="7"/>
      <c r="C36" s="7"/>
      <c r="D36" s="7"/>
      <c r="E36" s="7"/>
      <c r="F36" s="7"/>
      <c r="G36" s="7"/>
      <c r="H36" s="7"/>
      <c r="I36" s="7"/>
      <c r="J36" s="7"/>
      <c r="K36" s="7"/>
      <c r="L36" s="7"/>
      <c r="M36" s="7"/>
      <c r="N36" s="7"/>
      <c r="O36" s="7"/>
      <c r="P36" s="96"/>
      <c r="Q36" s="77"/>
      <c r="R36" s="7"/>
      <c r="S36" s="7"/>
      <c r="T36" s="7"/>
      <c r="U36" s="7"/>
    </row>
    <row r="37" spans="1:24" x14ac:dyDescent="0.5">
      <c r="A37" s="7"/>
      <c r="B37" s="7"/>
      <c r="C37" s="7"/>
      <c r="D37" s="7"/>
      <c r="E37" s="7"/>
      <c r="F37" s="7"/>
      <c r="G37" s="7"/>
      <c r="H37" s="7"/>
      <c r="I37" s="7"/>
      <c r="J37" s="7"/>
      <c r="K37" s="7"/>
      <c r="L37" s="7"/>
      <c r="M37" s="7"/>
      <c r="N37" s="7"/>
      <c r="O37" s="7"/>
      <c r="P37" s="96"/>
      <c r="Q37" s="77"/>
      <c r="R37" s="7"/>
      <c r="S37" s="7"/>
      <c r="T37" s="7"/>
      <c r="U37" s="7"/>
    </row>
    <row r="38" spans="1:24" x14ac:dyDescent="0.5">
      <c r="A38" s="7"/>
      <c r="B38" s="7"/>
      <c r="C38" s="7"/>
      <c r="D38" s="7"/>
      <c r="E38" s="7"/>
      <c r="F38" s="7"/>
      <c r="G38" s="7"/>
      <c r="H38" s="7"/>
      <c r="I38" s="7"/>
      <c r="J38" s="7"/>
      <c r="K38" s="7"/>
      <c r="L38" s="7"/>
      <c r="M38" s="7"/>
      <c r="N38" s="7"/>
      <c r="O38" s="7"/>
      <c r="P38" s="96"/>
      <c r="Q38" s="77"/>
      <c r="R38" s="7"/>
      <c r="S38" s="7"/>
      <c r="T38" s="7"/>
      <c r="U38" s="7"/>
    </row>
    <row r="39" spans="1:24" s="7" customFormat="1" x14ac:dyDescent="0.5">
      <c r="P39" s="96"/>
      <c r="Q39" s="77"/>
    </row>
    <row r="40" spans="1:24" s="7" customFormat="1" x14ac:dyDescent="0.5">
      <c r="P40" s="96"/>
      <c r="Q40" s="77"/>
    </row>
    <row r="41" spans="1:24" s="7" customFormat="1" x14ac:dyDescent="0.5">
      <c r="P41" s="96"/>
      <c r="Q41" s="77"/>
    </row>
    <row r="42" spans="1:24" s="7" customFormat="1" x14ac:dyDescent="0.5">
      <c r="P42" s="96"/>
      <c r="Q42" s="77"/>
    </row>
  </sheetData>
  <sheetProtection sheet="1" formatColumns="0" formatRows="0" selectLockedCells="1"/>
  <mergeCells count="4">
    <mergeCell ref="A1:N1"/>
    <mergeCell ref="D3:N3"/>
    <mergeCell ref="A8:N8"/>
    <mergeCell ref="K10:N10"/>
  </mergeCells>
  <conditionalFormatting sqref="G12:G33">
    <cfRule type="expression" dxfId="564" priority="13">
      <formula>AND(ISBLANK(G12),NOT(ISBLANK(F12)))</formula>
    </cfRule>
  </conditionalFormatting>
  <conditionalFormatting sqref="I12 I15:I33">
    <cfRule type="expression" dxfId="563" priority="199">
      <formula>AND(ISBLANK($I12),NOT(ISBLANK($H12)))</formula>
    </cfRule>
  </conditionalFormatting>
  <conditionalFormatting sqref="J12:J33">
    <cfRule type="expression" dxfId="562" priority="11">
      <formula>AND(ISBLANK($I12),NOT(ISBLANK($H12)))</formula>
    </cfRule>
  </conditionalFormatting>
  <conditionalFormatting sqref="B12 B15:B33">
    <cfRule type="expression" dxfId="561" priority="10">
      <formula>IF(NOT(ISBLANK(B12)),IFERROR(IF(MATCH(B12,$C$4:$N$4,0)&gt;0,FALSE(),TRUE()),TRUE()),FALSE())</formula>
    </cfRule>
  </conditionalFormatting>
  <conditionalFormatting sqref="C12:D12 C15:D33">
    <cfRule type="expression" dxfId="560" priority="9">
      <formula>AND(ISBLANK(C12),NOT(ISBLANK($B12)))</formula>
    </cfRule>
  </conditionalFormatting>
  <conditionalFormatting sqref="B13">
    <cfRule type="expression" dxfId="559" priority="7">
      <formula>IF(NOT(ISBLANK(B13)),IFERROR(IF(MATCH(B13,$C$4:$N$4,0)&gt;0,FALSE(),TRUE()),TRUE()),FALSE())</formula>
    </cfRule>
  </conditionalFormatting>
  <conditionalFormatting sqref="C13:D13">
    <cfRule type="expression" dxfId="558" priority="6">
      <formula>AND(ISBLANK(C13),NOT(ISBLANK($B13)))</formula>
    </cfRule>
  </conditionalFormatting>
  <conditionalFormatting sqref="B14">
    <cfRule type="expression" dxfId="557" priority="5">
      <formula>IF(NOT(ISBLANK(B14)),IFERROR(IF(MATCH(B14,$C$4:$N$4,0)&gt;0,FALSE(),TRUE()),TRUE()),FALSE())</formula>
    </cfRule>
  </conditionalFormatting>
  <conditionalFormatting sqref="C14:D14">
    <cfRule type="expression" dxfId="556" priority="4">
      <formula>AND(ISBLANK(C14),NOT(ISBLANK($B14)))</formula>
    </cfRule>
  </conditionalFormatting>
  <conditionalFormatting sqref="I13">
    <cfRule type="expression" dxfId="555" priority="3">
      <formula>AND(ISBLANK($I13),NOT(ISBLANK($H13)))</formula>
    </cfRule>
  </conditionalFormatting>
  <conditionalFormatting sqref="I14">
    <cfRule type="expression" dxfId="554" priority="2">
      <formula>AND(ISBLANK($I14),NOT(ISBLANK($H14)))</formula>
    </cfRule>
  </conditionalFormatting>
  <conditionalFormatting sqref="D6:N6">
    <cfRule type="expression" dxfId="553" priority="1">
      <formula>AND(ISBLANK(D6),NOT(ISBLANK(D4)))</formula>
    </cfRule>
  </conditionalFormatting>
  <dataValidations xWindow="1927" yWindow="1105" count="11">
    <dataValidation type="list" allowBlank="1" showInputMessage="1" showErrorMessage="1" errorTitle="Do Not Edit" error="The text in this cell is fixed" promptTitle="Base Practices" prompt="These are practices that are the same across all experimental treatments." sqref="C3" xr:uid="{AF3B7183-1B2E-44BA-9601-91888369B0B2}">
      <formula1>"Base Practice"</formula1>
    </dataValidation>
    <dataValidation type="list" errorStyle="warning" allowBlank="1" showInputMessage="1" showErrorMessage="1" error="You are adding a new unit?" sqref="G12:G33" xr:uid="{2C8B0741-BCBB-4B7F-B6C3-2D78F7EF03E1}">
      <formula1>Chem.AI.Unit</formula1>
    </dataValidation>
    <dataValidation type="list" errorStyle="warning" allowBlank="1" showInputMessage="1" showErrorMessage="1" error="You are adding a new unit?" sqref="I12:I33" xr:uid="{3F87E298-C2AD-4ECC-90E6-66257315B0D9}">
      <formula1>Chem.Unit</formula1>
    </dataValidation>
    <dataValidation type="custom" allowBlank="1" showInputMessage="1" showErrorMessage="1" sqref="D4:N5" xr:uid="{55AED504-59C5-4F79-AA36-3DBA412CE480}">
      <formula1>IF(COUNTIF($D4:$N4,D4)&gt;1,FALSE(),TRUE())</formula1>
    </dataValidation>
    <dataValidation type="whole" errorStyle="warning" allowBlank="1" showInputMessage="1" showErrorMessage="1" error="More than 50 sprays?" prompt="Use when dates are not provided, but a total number of sprays is." sqref="J12" xr:uid="{AB4A2200-AD88-4BFF-97F5-4C0228EABC9F}">
      <formula1>1</formula1>
      <formula2>50</formula2>
    </dataValidation>
    <dataValidation type="whole" errorStyle="warning" allowBlank="1" showErrorMessage="1" error="More than 50 sprays?" prompt="Use when dates are not provided, but a total number of sprays is." sqref="J13:J33" xr:uid="{3463359E-B32F-45A4-A285-B1E26FA44819}">
      <formula1>1</formula1>
      <formula2>50</formula2>
    </dataValidation>
    <dataValidation type="list" allowBlank="1" showInputMessage="1" showErrorMessage="1" sqref="B12:B33" xr:uid="{F253C712-4AC5-4768-B8B3-D76057E69E14}">
      <formula1>_xlfn.ANCHORARRAY($P$2)</formula1>
    </dataValidation>
    <dataValidation type="decimal" errorStyle="warning" allowBlank="1" showInputMessage="1" showErrorMessage="1" error="1) Should be a number._x000a_2) &gt;150 days after or &lt;-150 days before planting?" prompt="Enter days before planting as a minus number._x000a_If activity is done at planting then enter &quot;0&quot;." sqref="M12:M33" xr:uid="{C18971BE-C84D-45D1-9A7A-75FC106CA1A1}">
      <formula1>-150</formula1>
      <formula2>150</formula2>
    </dataValidation>
    <dataValidation type="decimal" errorStyle="warning" allowBlank="1" showInputMessage="1" showErrorMessage="1" error="Should be a positive number." sqref="H12:H33" xr:uid="{57000FED-E9AC-4FA2-BD41-F60218720CD1}">
      <formula1>0</formula1>
      <formula2>1000000</formula2>
    </dataValidation>
    <dataValidation type="decimal" errorStyle="warning" allowBlank="1" showInputMessage="1" showErrorMessage="1" error="Should be a positive number._x000a_" sqref="F12:F33" xr:uid="{FAEFD317-3500-4B84-8469-415F9A2E9333}">
      <formula1>0</formula1>
      <formula2>1000000</formula2>
    </dataValidation>
    <dataValidation type="list" allowBlank="1" showInputMessage="1" showErrorMessage="1" prompt="Is this practice a focus of the experiment? Does it structure the outcomes? e.g. a factorial design of Fertilizer A &amp; B and Insecticide A,B &amp; C. Where chems are used to control pests or weeds in certain treatments, but are not a focus, record &quot;No&quot;." sqref="D6:N6" xr:uid="{B5F065B5-F008-4BE7-B663-75398F21C172}">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1927" yWindow="1105" count="4">
        <x14:dataValidation type="list" errorStyle="warning" allowBlank="1" errorTitle="Adding New Chemical?" error="You are adding a new chemical name, are you sure?" xr:uid="{C142C3E4-6553-4F55-8496-529C370BCA44}">
          <x14:formula1>
            <xm:f>_xlfn.ANCHORARRAY('Chem.L'!$FQ3)</xm:f>
          </x14:formula1>
          <xm:sqref>D13:D33</xm:sqref>
        </x14:dataValidation>
        <x14:dataValidation type="list" errorStyle="warning" allowBlank="1" showInputMessage="1" errorTitle="Adding New Chemical?" error="You are adding a new chemical name, are you sure?" prompt="Please use active ingredient name over trade-name of product, unless the  product contains multiple active ingredients then it is acceptible to use the product name." xr:uid="{5C0D8813-8E20-4934-A12C-DAD3AC0F2997}">
          <x14:formula1>
            <xm:f>_xlfn.ANCHORARRAY('Chem.L'!$FQ2)</xm:f>
          </x14:formula1>
          <xm:sqref>D12</xm:sqref>
        </x14:dataValidation>
        <x14:dataValidation type="list" allowBlank="1" showInputMessage="1" showErrorMessage="1" xr:uid="{769E987B-6B76-4E4B-A6BD-84D059B7571E}">
          <x14:formula1>
            <xm:f>_xlfn.ANCHORARRAY('Chem.L'!$AA43)</xm:f>
          </x14:formula1>
          <xm:sqref>E12:E33</xm:sqref>
        </x14:dataValidation>
        <x14:dataValidation type="list" allowBlank="1" showInputMessage="1" xr:uid="{6DF02106-0ABD-4D73-8F8C-8878B5EB574D}">
          <x14:formula1>
            <xm:f>_xlfn.ANCHORARRAY('Chem.L'!$F2)</xm:f>
          </x14:formula1>
          <xm:sqref>C12:C33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01640-93F8-441F-9C5C-0B561EF60C1A}">
  <sheetPr codeName="Sheet24">
    <tabColor theme="0" tint="-4.9989318521683403E-2"/>
  </sheetPr>
  <dimension ref="A1:P2"/>
  <sheetViews>
    <sheetView workbookViewId="0"/>
  </sheetViews>
  <sheetFormatPr defaultColWidth="8.8203125" defaultRowHeight="10.35" x14ac:dyDescent="0.35"/>
  <cols>
    <col min="1" max="16384" width="8.8203125" style="4"/>
  </cols>
  <sheetData>
    <row r="1" spans="1:16" x14ac:dyDescent="0.35">
      <c r="A1" s="4" t="s">
        <v>4454</v>
      </c>
      <c r="B1" s="4" t="s">
        <v>4477</v>
      </c>
      <c r="D1" s="4" t="str" cm="1">
        <f t="array" ref="D1:P1">Chems!B9:N9</f>
        <v>C.Activity</v>
      </c>
      <c r="E1" s="4" t="str">
        <v>C.Type</v>
      </c>
      <c r="F1" s="4" t="str">
        <v>C.Name</v>
      </c>
      <c r="G1" s="4" t="str">
        <v>C.IUPAC</v>
      </c>
      <c r="H1" s="4" t="str">
        <v>C.AI.Amount</v>
      </c>
      <c r="I1" s="4" t="str">
        <v>C.AI.Unit</v>
      </c>
      <c r="J1" s="4" t="str">
        <v>C.Amount</v>
      </c>
      <c r="K1" s="4" t="str">
        <v>C.Unit</v>
      </c>
      <c r="L1" s="4" t="str">
        <v>C.Applications</v>
      </c>
      <c r="M1" s="4" t="str">
        <v>C.Date</v>
      </c>
      <c r="N1" s="4" t="str">
        <v>C.Date.Stage</v>
      </c>
      <c r="O1" s="4" t="str">
        <v>C.Date.DAP</v>
      </c>
      <c r="P1" s="4" t="str">
        <v>C.Date.Text</v>
      </c>
    </row>
    <row r="2" spans="1:16" x14ac:dyDescent="0.35">
      <c r="A2" s="4" t="str" cm="1">
        <f t="array" ref="A2">TRANSPOSE(_xlfn._xlws.FILTER(Chems!C4:N4,Chems!C4:N4&lt;&gt;""))</f>
        <v>Base</v>
      </c>
      <c r="B2" s="4" t="str" cm="1">
        <f t="array" ref="B2">TRANSPOSE(_xlfn._xlws.FILTER(Chems!C6:N6,Chems!C4:N4&lt;&gt;""))</f>
        <v>No</v>
      </c>
      <c r="D2" s="4" t="str" cm="1">
        <f t="array" ref="D2">IFERROR(_xlfn._xlws.FILTER(Chems!B12:N33,Chems!B12:B33&lt;&gt;""),"")</f>
        <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369AC-123E-4155-933A-58B4421A775D}">
  <sheetPr codeName="Sheet42"/>
  <dimension ref="A1:GH81"/>
  <sheetViews>
    <sheetView workbookViewId="0">
      <selection activeCell="G9" sqref="G9"/>
    </sheetView>
  </sheetViews>
  <sheetFormatPr defaultColWidth="9" defaultRowHeight="10.35" x14ac:dyDescent="0.35"/>
  <cols>
    <col min="1" max="2" width="9" style="4"/>
    <col min="3" max="3" width="32.52734375" style="4" customWidth="1"/>
    <col min="4" max="4" width="9" style="4"/>
    <col min="5" max="5" width="2.8203125" style="4" customWidth="1"/>
    <col min="6" max="7" width="9" style="4"/>
    <col min="8" max="8" width="2.8203125" style="4" customWidth="1"/>
    <col min="9" max="16384" width="9" style="4"/>
  </cols>
  <sheetData>
    <row r="1" spans="1:190" x14ac:dyDescent="0.35">
      <c r="A1" s="3" t="s">
        <v>4478</v>
      </c>
      <c r="B1" s="3" t="s">
        <v>4452</v>
      </c>
      <c r="C1" s="3" t="s">
        <v>4454</v>
      </c>
      <c r="D1" s="3" t="s">
        <v>4479</v>
      </c>
      <c r="F1" s="3" t="s">
        <v>4480</v>
      </c>
      <c r="AA1" s="3" t="s">
        <v>4481</v>
      </c>
      <c r="FQ1" s="3" t="s">
        <v>4481</v>
      </c>
    </row>
    <row r="2" spans="1:190" x14ac:dyDescent="0.35">
      <c r="A2" s="4" t="s">
        <v>4482</v>
      </c>
      <c r="B2" s="4" t="s">
        <v>4483</v>
      </c>
      <c r="C2" s="4" t="s">
        <v>4484</v>
      </c>
      <c r="D2" s="4" t="s">
        <v>4485</v>
      </c>
      <c r="F2" s="4" t="str" cm="1">
        <f t="array" ref="F2:Y2">TRANSPOSE(_xlfn._xlws.SORT(_xlfn.UNIQUE(_xlfn._xlws.FILTER($B$2:$B$500,ISNUMBER(SEARCH(Chems!$C12,$B$2:$B$500)),"Not Found"))))</f>
        <v>Animal - Acaricide</v>
      </c>
      <c r="G2" s="4" t="str">
        <v>Animal - Antibiotic</v>
      </c>
      <c r="H2" s="4" t="str">
        <v>Animal - Anticestodal</v>
      </c>
      <c r="I2" s="4" t="str">
        <v>Animal - Antifilarial</v>
      </c>
      <c r="J2" s="4" t="str">
        <v>Animal - Antihelmintic</v>
      </c>
      <c r="K2" s="4" t="str">
        <v>Animal - Antiinflammatory</v>
      </c>
      <c r="L2" s="4" t="str">
        <v>Animal - Antilung worm</v>
      </c>
      <c r="M2" s="4" t="str">
        <v>Animal - Antimicrobial</v>
      </c>
      <c r="N2" s="4" t="str">
        <v>Animal - Antinematodal</v>
      </c>
      <c r="O2" s="4" t="str">
        <v xml:space="preserve">Animal - Antiparasitic </v>
      </c>
      <c r="P2" s="4" t="str">
        <v>Animal - Antiprotozoal</v>
      </c>
      <c r="Q2" s="4" t="str">
        <v>Animal - Antitrematodal</v>
      </c>
      <c r="R2" s="4" t="str">
        <v>Animal - Growth Promotor</v>
      </c>
      <c r="S2" s="4" t="str">
        <v>Animal - Insecticide</v>
      </c>
      <c r="T2" s="4" t="str">
        <v>Animal - Vaccine</v>
      </c>
      <c r="U2" s="4" t="str">
        <v>Fungicide</v>
      </c>
      <c r="V2" s="4" t="str">
        <v>Herbicide</v>
      </c>
      <c r="W2" s="4" t="str">
        <v>Insecticide</v>
      </c>
      <c r="X2" s="4" t="str">
        <v>Seed Coating</v>
      </c>
      <c r="Y2" s="4" t="str">
        <v>Unspecified</v>
      </c>
      <c r="AA2" s="4" t="str" cm="1">
        <f t="array" ref="AA2:AR2">TRANSPOSE(_xlfn._xlws.SORT(_xlfn.UNIQUE(_xlfn._xlws.FILTER($C$2:$C$500,ISNUMBER(SEARCH(Chems!$C12,$B$2:$B$500)),"Not Found"))))</f>
        <v>Alachlor; Lasso; Lariat; Crop Star; Butachlor</v>
      </c>
      <c r="AB2" s="4" t="str">
        <v>Atrazine; G-30027; Aatrex; Aktikon; Alazine; Atred; Atranex; Atrataf; Atratol; Azinotox; Crisazina; Farmco Atrazine; Gesaprim; Giffex 4L; Malermais; Primatol; Simazat; Zeaphos</v>
      </c>
      <c r="AC2" s="4" t="str">
        <v>Carbofuran; Furadan; Bay 70143; Curaterr; D 1221; ENT 27164; Yaltox; Furacarb</v>
      </c>
      <c r="AD2" s="4" t="str">
        <v>Chlorosufluron; Glean</v>
      </c>
      <c r="AE2" s="4" t="str">
        <v>Diuron; Di-on; Crisuron; Diater; Karmex; Unidron</v>
      </c>
      <c r="AF2" s="4" t="str">
        <v>Glyphosate; Roundup; Rodeo; Pondmaster</v>
      </c>
      <c r="AG2" s="4" t="str">
        <v>Hexythiazox</v>
      </c>
      <c r="AH2" s="4" t="str">
        <v>Imazaquin; Ala-Scept; Scepter; Squadron; Tri-Scept; Partner</v>
      </c>
      <c r="AI2" s="4" t="str">
        <v>Mancozeb; Penncozeb; Trimanoc; Vondozeb; Dithane; Manzeb; Nemispot; Manzane</v>
      </c>
      <c r="AJ2" s="4" t="str">
        <v>Maneb</v>
      </c>
      <c r="AK2" s="4" t="str">
        <v>Metolachlor; Bicep; CGA-24705; Dual; Pennant; Pimagram</v>
      </c>
      <c r="AL2" s="4" t="str">
        <v>Paraquat; Paraquat dichloride; Methyl viologen dichloride; Crisquat; Dexuron; Esgram; Gramuron; Ortho Paraquat CL; Para-col; Pillarxone; Tota-col; Toxer Total; PP148; Cyclone; Gramixel; Gramoxone; Pathclear; AH 501</v>
      </c>
      <c r="AM2" s="4" t="str">
        <v>Phosphamidon; Dimecron</v>
      </c>
      <c r="AN2" s="4" t="str">
        <v>Primagram (Metolachlor + Atrazine)</v>
      </c>
      <c r="AO2" s="4" t="str">
        <v>Propanil; Tamarice; Bay 30130; Cekupropanil; Prop-Job; Chem-Rice; DPA; Strel; S 10145; Vertac; Dropaven; Propanilo; Supernox; Erban; FW-734; Herbax; Propanex; Riselect; Stampede; Stam-F-34; Stam M-4; Surcopur; Surpur and Wham EZ</v>
      </c>
      <c r="AP2" s="4" t="str">
        <v>Thiamethoxam; Actara</v>
      </c>
      <c r="AQ2" s="4" t="str">
        <v>Zineb</v>
      </c>
      <c r="AR2" s="4">
        <v>0</v>
      </c>
      <c r="FQ2" s="4" t="str" cm="1">
        <f t="array" ref="FQ2:GH2">_xlfn._xlws.SORT(_xlfn.UNIQUE(_xlfn._xlws.FILTER(_xlfn.ANCHORARRAY(AA2),ISNUMBER(SEARCH(Chems!$D12,_xlfn.ANCHORARRAY(AA2))),"Not Found")))</f>
        <v>Alachlor; Lasso; Lariat; Crop Star; Butachlor</v>
      </c>
      <c r="FR2" s="4" t="str">
        <v>Atrazine; G-30027; Aatrex; Aktikon; Alazine; Atred; Atranex; Atrataf; Atratol; Azinotox; Crisazina; Farmco Atrazine; Gesaprim; Giffex 4L; Malermais; Primatol; Simazat; Zeaphos</v>
      </c>
      <c r="FS2" s="4" t="str">
        <v>Carbofuran; Furadan; Bay 70143; Curaterr; D 1221; ENT 27164; Yaltox; Furacarb</v>
      </c>
      <c r="FT2" s="4" t="str">
        <v>Chlorosufluron; Glean</v>
      </c>
      <c r="FU2" s="4" t="str">
        <v>Diuron; Di-on; Crisuron; Diater; Karmex; Unidron</v>
      </c>
      <c r="FV2" s="4" t="str">
        <v>Glyphosate; Roundup; Rodeo; Pondmaster</v>
      </c>
      <c r="FW2" s="4" t="str">
        <v>Hexythiazox</v>
      </c>
      <c r="FX2" s="4" t="str">
        <v>Imazaquin; Ala-Scept; Scepter; Squadron; Tri-Scept; Partner</v>
      </c>
      <c r="FY2" s="4" t="str">
        <v>Mancozeb; Penncozeb; Trimanoc; Vondozeb; Dithane; Manzeb; Nemispot; Manzane</v>
      </c>
      <c r="FZ2" s="4" t="str">
        <v>Maneb</v>
      </c>
      <c r="GA2" s="4" t="str">
        <v>Metolachlor; Bicep; CGA-24705; Dual; Pennant; Pimagram</v>
      </c>
      <c r="GB2" s="4" t="str">
        <v>Paraquat; Paraquat dichloride; Methyl viologen dichloride; Crisquat; Dexuron; Esgram; Gramuron; Ortho Paraquat CL; Para-col; Pillarxone; Tota-col; Toxer Total; PP148; Cyclone; Gramixel; Gramoxone; Pathclear; AH 501</v>
      </c>
      <c r="GC2" s="4" t="str">
        <v>Phosphamidon; Dimecron</v>
      </c>
      <c r="GD2" s="4" t="str">
        <v>Primagram (Metolachlor + Atrazine)</v>
      </c>
      <c r="GE2" s="4" t="str">
        <v>Propanil; Tamarice; Bay 30130; Cekupropanil; Prop-Job; Chem-Rice; DPA; Strel; S 10145; Vertac; Dropaven; Propanilo; Supernox; Erban; FW-734; Herbax; Propanex; Riselect; Stampede; Stam-F-34; Stam M-4; Surcopur; Surpur and Wham EZ</v>
      </c>
      <c r="GF2" s="4" t="str">
        <v>Thiamethoxam; Actara</v>
      </c>
      <c r="GG2" s="4" t="str">
        <v>Zineb</v>
      </c>
      <c r="GH2" s="4">
        <v>0</v>
      </c>
    </row>
    <row r="3" spans="1:190" x14ac:dyDescent="0.35">
      <c r="A3" s="4" t="s">
        <v>4486</v>
      </c>
      <c r="B3" s="4" t="s">
        <v>4483</v>
      </c>
      <c r="C3" s="4" t="s">
        <v>4487</v>
      </c>
      <c r="D3" s="4" t="s">
        <v>4488</v>
      </c>
      <c r="F3" s="4" t="str" cm="1">
        <f t="array" ref="F3:Y3">TRANSPOSE(_xlfn._xlws.SORT(_xlfn.UNIQUE(_xlfn._xlws.FILTER($B$2:$B$500,ISNUMBER(SEARCH(Chems!$C13,$B$2:$B$500)),"Not Found"))))</f>
        <v>Animal - Acaricide</v>
      </c>
      <c r="G3" s="4" t="str">
        <v>Animal - Antibiotic</v>
      </c>
      <c r="H3" s="4" t="str">
        <v>Animal - Anticestodal</v>
      </c>
      <c r="I3" s="4" t="str">
        <v>Animal - Antifilarial</v>
      </c>
      <c r="J3" s="4" t="str">
        <v>Animal - Antihelmintic</v>
      </c>
      <c r="K3" s="4" t="str">
        <v>Animal - Antiinflammatory</v>
      </c>
      <c r="L3" s="4" t="str">
        <v>Animal - Antilung worm</v>
      </c>
      <c r="M3" s="4" t="str">
        <v>Animal - Antimicrobial</v>
      </c>
      <c r="N3" s="4" t="str">
        <v>Animal - Antinematodal</v>
      </c>
      <c r="O3" s="4" t="str">
        <v xml:space="preserve">Animal - Antiparasitic </v>
      </c>
      <c r="P3" s="4" t="str">
        <v>Animal - Antiprotozoal</v>
      </c>
      <c r="Q3" s="4" t="str">
        <v>Animal - Antitrematodal</v>
      </c>
      <c r="R3" s="4" t="str">
        <v>Animal - Growth Promotor</v>
      </c>
      <c r="S3" s="4" t="str">
        <v>Animal - Insecticide</v>
      </c>
      <c r="T3" s="4" t="str">
        <v>Animal - Vaccine</v>
      </c>
      <c r="U3" s="4" t="str">
        <v>Fungicide</v>
      </c>
      <c r="V3" s="4" t="str">
        <v>Herbicide</v>
      </c>
      <c r="W3" s="4" t="str">
        <v>Insecticide</v>
      </c>
      <c r="X3" s="4" t="str">
        <v>Seed Coating</v>
      </c>
      <c r="Y3" s="4" t="str">
        <v>Unspecified</v>
      </c>
      <c r="AA3" s="4" t="str" cm="1">
        <f t="array" ref="AA3:AR3">TRANSPOSE(_xlfn._xlws.SORT(_xlfn.UNIQUE(_xlfn._xlws.FILTER($C$2:$C$500,ISNUMBER(SEARCH(Chems!$C13,$B$2:$B$500)),"Not Found"))))</f>
        <v>Alachlor; Lasso; Lariat; Crop Star; Butachlor</v>
      </c>
      <c r="AB3" s="4" t="str">
        <v>Atrazine; G-30027; Aatrex; Aktikon; Alazine; Atred; Atranex; Atrataf; Atratol; Azinotox; Crisazina; Farmco Atrazine; Gesaprim; Giffex 4L; Malermais; Primatol; Simazat; Zeaphos</v>
      </c>
      <c r="AC3" s="4" t="str">
        <v>Carbofuran; Furadan; Bay 70143; Curaterr; D 1221; ENT 27164; Yaltox; Furacarb</v>
      </c>
      <c r="AD3" s="4" t="str">
        <v>Chlorosufluron; Glean</v>
      </c>
      <c r="AE3" s="4" t="str">
        <v>Diuron; Di-on; Crisuron; Diater; Karmex; Unidron</v>
      </c>
      <c r="AF3" s="4" t="str">
        <v>Glyphosate; Roundup; Rodeo; Pondmaster</v>
      </c>
      <c r="AG3" s="4" t="str">
        <v>Hexythiazox</v>
      </c>
      <c r="AH3" s="4" t="str">
        <v>Imazaquin; Ala-Scept; Scepter; Squadron; Tri-Scept; Partner</v>
      </c>
      <c r="AI3" s="4" t="str">
        <v>Mancozeb; Penncozeb; Trimanoc; Vondozeb; Dithane; Manzeb; Nemispot; Manzane</v>
      </c>
      <c r="AJ3" s="4" t="str">
        <v>Maneb</v>
      </c>
      <c r="AK3" s="4" t="str">
        <v>Metolachlor; Bicep; CGA-24705; Dual; Pennant; Pimagram</v>
      </c>
      <c r="AL3" s="4" t="str">
        <v>Paraquat; Paraquat dichloride; Methyl viologen dichloride; Crisquat; Dexuron; Esgram; Gramuron; Ortho Paraquat CL; Para-col; Pillarxone; Tota-col; Toxer Total; PP148; Cyclone; Gramixel; Gramoxone; Pathclear; AH 501</v>
      </c>
      <c r="AM3" s="4" t="str">
        <v>Phosphamidon; Dimecron</v>
      </c>
      <c r="AN3" s="4" t="str">
        <v>Primagram (Metolachlor + Atrazine)</v>
      </c>
      <c r="AO3" s="4" t="str">
        <v>Propanil; Tamarice; Bay 30130; Cekupropanil; Prop-Job; Chem-Rice; DPA; Strel; S 10145; Vertac; Dropaven; Propanilo; Supernox; Erban; FW-734; Herbax; Propanex; Riselect; Stampede; Stam-F-34; Stam M-4; Surcopur; Surpur and Wham EZ</v>
      </c>
      <c r="AP3" s="4" t="str">
        <v>Thiamethoxam; Actara</v>
      </c>
      <c r="AQ3" s="4" t="str">
        <v>Zineb</v>
      </c>
      <c r="AR3" s="4">
        <v>0</v>
      </c>
      <c r="FQ3" s="4" t="str" cm="1">
        <f t="array" ref="FQ3:GH3">_xlfn._xlws.SORT(_xlfn.UNIQUE(_xlfn._xlws.FILTER(_xlfn.ANCHORARRAY(AA3),ISNUMBER(SEARCH(Chems!$D13,_xlfn.ANCHORARRAY(AA3))),"Not Found")))</f>
        <v>Alachlor; Lasso; Lariat; Crop Star; Butachlor</v>
      </c>
      <c r="FR3" s="4" t="str">
        <v>Atrazine; G-30027; Aatrex; Aktikon; Alazine; Atred; Atranex; Atrataf; Atratol; Azinotox; Crisazina; Farmco Atrazine; Gesaprim; Giffex 4L; Malermais; Primatol; Simazat; Zeaphos</v>
      </c>
      <c r="FS3" s="4" t="str">
        <v>Carbofuran; Furadan; Bay 70143; Curaterr; D 1221; ENT 27164; Yaltox; Furacarb</v>
      </c>
      <c r="FT3" s="4" t="str">
        <v>Chlorosufluron; Glean</v>
      </c>
      <c r="FU3" s="4" t="str">
        <v>Diuron; Di-on; Crisuron; Diater; Karmex; Unidron</v>
      </c>
      <c r="FV3" s="4" t="str">
        <v>Glyphosate; Roundup; Rodeo; Pondmaster</v>
      </c>
      <c r="FW3" s="4" t="str">
        <v>Hexythiazox</v>
      </c>
      <c r="FX3" s="4" t="str">
        <v>Imazaquin; Ala-Scept; Scepter; Squadron; Tri-Scept; Partner</v>
      </c>
      <c r="FY3" s="4" t="str">
        <v>Mancozeb; Penncozeb; Trimanoc; Vondozeb; Dithane; Manzeb; Nemispot; Manzane</v>
      </c>
      <c r="FZ3" s="4" t="str">
        <v>Maneb</v>
      </c>
      <c r="GA3" s="4" t="str">
        <v>Metolachlor; Bicep; CGA-24705; Dual; Pennant; Pimagram</v>
      </c>
      <c r="GB3" s="4" t="str">
        <v>Paraquat; Paraquat dichloride; Methyl viologen dichloride; Crisquat; Dexuron; Esgram; Gramuron; Ortho Paraquat CL; Para-col; Pillarxone; Tota-col; Toxer Total; PP148; Cyclone; Gramixel; Gramoxone; Pathclear; AH 501</v>
      </c>
      <c r="GC3" s="4" t="str">
        <v>Phosphamidon; Dimecron</v>
      </c>
      <c r="GD3" s="4" t="str">
        <v>Primagram (Metolachlor + Atrazine)</v>
      </c>
      <c r="GE3" s="4" t="str">
        <v>Propanil; Tamarice; Bay 30130; Cekupropanil; Prop-Job; Chem-Rice; DPA; Strel; S 10145; Vertac; Dropaven; Propanilo; Supernox; Erban; FW-734; Herbax; Propanex; Riselect; Stampede; Stam-F-34; Stam M-4; Surcopur; Surpur and Wham EZ</v>
      </c>
      <c r="GF3" s="4" t="str">
        <v>Thiamethoxam; Actara</v>
      </c>
      <c r="GG3" s="4" t="str">
        <v>Zineb</v>
      </c>
      <c r="GH3" s="4">
        <v>0</v>
      </c>
    </row>
    <row r="4" spans="1:190" x14ac:dyDescent="0.35">
      <c r="A4" s="4" t="s">
        <v>4489</v>
      </c>
      <c r="B4" s="4" t="s">
        <v>4483</v>
      </c>
      <c r="C4" s="4" t="s">
        <v>4490</v>
      </c>
      <c r="D4" s="4" t="s">
        <v>4491</v>
      </c>
      <c r="F4" s="4" t="str" cm="1">
        <f t="array" ref="F4:Y4">TRANSPOSE(_xlfn._xlws.SORT(_xlfn.UNIQUE(_xlfn._xlws.FILTER($B$2:$B$500,ISNUMBER(SEARCH(Chems!$C14,$B$2:$B$500)),"Not Found"))))</f>
        <v>Animal - Acaricide</v>
      </c>
      <c r="G4" s="4" t="str">
        <v>Animal - Antibiotic</v>
      </c>
      <c r="H4" s="4" t="str">
        <v>Animal - Anticestodal</v>
      </c>
      <c r="I4" s="4" t="str">
        <v>Animal - Antifilarial</v>
      </c>
      <c r="J4" s="4" t="str">
        <v>Animal - Antihelmintic</v>
      </c>
      <c r="K4" s="4" t="str">
        <v>Animal - Antiinflammatory</v>
      </c>
      <c r="L4" s="4" t="str">
        <v>Animal - Antilung worm</v>
      </c>
      <c r="M4" s="4" t="str">
        <v>Animal - Antimicrobial</v>
      </c>
      <c r="N4" s="4" t="str">
        <v>Animal - Antinematodal</v>
      </c>
      <c r="O4" s="4" t="str">
        <v xml:space="preserve">Animal - Antiparasitic </v>
      </c>
      <c r="P4" s="4" t="str">
        <v>Animal - Antiprotozoal</v>
      </c>
      <c r="Q4" s="4" t="str">
        <v>Animal - Antitrematodal</v>
      </c>
      <c r="R4" s="4" t="str">
        <v>Animal - Growth Promotor</v>
      </c>
      <c r="S4" s="4" t="str">
        <v>Animal - Insecticide</v>
      </c>
      <c r="T4" s="4" t="str">
        <v>Animal - Vaccine</v>
      </c>
      <c r="U4" s="4" t="str">
        <v>Fungicide</v>
      </c>
      <c r="V4" s="4" t="str">
        <v>Herbicide</v>
      </c>
      <c r="W4" s="4" t="str">
        <v>Insecticide</v>
      </c>
      <c r="X4" s="4" t="str">
        <v>Seed Coating</v>
      </c>
      <c r="Y4" s="4" t="str">
        <v>Unspecified</v>
      </c>
      <c r="AA4" s="4" t="str" cm="1">
        <f t="array" ref="AA4:AR4">TRANSPOSE(_xlfn._xlws.SORT(_xlfn.UNIQUE(_xlfn._xlws.FILTER($C$2:$C$500,ISNUMBER(SEARCH(Chems!$C14,$B$2:$B$500)),"Not Found"))))</f>
        <v>Alachlor; Lasso; Lariat; Crop Star; Butachlor</v>
      </c>
      <c r="AB4" s="4" t="str">
        <v>Atrazine; G-30027; Aatrex; Aktikon; Alazine; Atred; Atranex; Atrataf; Atratol; Azinotox; Crisazina; Farmco Atrazine; Gesaprim; Giffex 4L; Malermais; Primatol; Simazat; Zeaphos</v>
      </c>
      <c r="AC4" s="4" t="str">
        <v>Carbofuran; Furadan; Bay 70143; Curaterr; D 1221; ENT 27164; Yaltox; Furacarb</v>
      </c>
      <c r="AD4" s="4" t="str">
        <v>Chlorosufluron; Glean</v>
      </c>
      <c r="AE4" s="4" t="str">
        <v>Diuron; Di-on; Crisuron; Diater; Karmex; Unidron</v>
      </c>
      <c r="AF4" s="4" t="str">
        <v>Glyphosate; Roundup; Rodeo; Pondmaster</v>
      </c>
      <c r="AG4" s="4" t="str">
        <v>Hexythiazox</v>
      </c>
      <c r="AH4" s="4" t="str">
        <v>Imazaquin; Ala-Scept; Scepter; Squadron; Tri-Scept; Partner</v>
      </c>
      <c r="AI4" s="4" t="str">
        <v>Mancozeb; Penncozeb; Trimanoc; Vondozeb; Dithane; Manzeb; Nemispot; Manzane</v>
      </c>
      <c r="AJ4" s="4" t="str">
        <v>Maneb</v>
      </c>
      <c r="AK4" s="4" t="str">
        <v>Metolachlor; Bicep; CGA-24705; Dual; Pennant; Pimagram</v>
      </c>
      <c r="AL4" s="4" t="str">
        <v>Paraquat; Paraquat dichloride; Methyl viologen dichloride; Crisquat; Dexuron; Esgram; Gramuron; Ortho Paraquat CL; Para-col; Pillarxone; Tota-col; Toxer Total; PP148; Cyclone; Gramixel; Gramoxone; Pathclear; AH 501</v>
      </c>
      <c r="AM4" s="4" t="str">
        <v>Phosphamidon; Dimecron</v>
      </c>
      <c r="AN4" s="4" t="str">
        <v>Primagram (Metolachlor + Atrazine)</v>
      </c>
      <c r="AO4" s="4" t="str">
        <v>Propanil; Tamarice; Bay 30130; Cekupropanil; Prop-Job; Chem-Rice; DPA; Strel; S 10145; Vertac; Dropaven; Propanilo; Supernox; Erban; FW-734; Herbax; Propanex; Riselect; Stampede; Stam-F-34; Stam M-4; Surcopur; Surpur and Wham EZ</v>
      </c>
      <c r="AP4" s="4" t="str">
        <v>Thiamethoxam; Actara</v>
      </c>
      <c r="AQ4" s="4" t="str">
        <v>Zineb</v>
      </c>
      <c r="AR4" s="4">
        <v>0</v>
      </c>
      <c r="FQ4" s="4" t="str" cm="1">
        <f t="array" ref="FQ4:GH4">_xlfn._xlws.SORT(_xlfn.UNIQUE(_xlfn._xlws.FILTER(_xlfn.ANCHORARRAY(AA4),ISNUMBER(SEARCH(Chems!$D14,_xlfn.ANCHORARRAY(AA4))),"Not Found")))</f>
        <v>Alachlor; Lasso; Lariat; Crop Star; Butachlor</v>
      </c>
      <c r="FR4" s="4" t="str">
        <v>Atrazine; G-30027; Aatrex; Aktikon; Alazine; Atred; Atranex; Atrataf; Atratol; Azinotox; Crisazina; Farmco Atrazine; Gesaprim; Giffex 4L; Malermais; Primatol; Simazat; Zeaphos</v>
      </c>
      <c r="FS4" s="4" t="str">
        <v>Carbofuran; Furadan; Bay 70143; Curaterr; D 1221; ENT 27164; Yaltox; Furacarb</v>
      </c>
      <c r="FT4" s="4" t="str">
        <v>Chlorosufluron; Glean</v>
      </c>
      <c r="FU4" s="4" t="str">
        <v>Diuron; Di-on; Crisuron; Diater; Karmex; Unidron</v>
      </c>
      <c r="FV4" s="4" t="str">
        <v>Glyphosate; Roundup; Rodeo; Pondmaster</v>
      </c>
      <c r="FW4" s="4" t="str">
        <v>Hexythiazox</v>
      </c>
      <c r="FX4" s="4" t="str">
        <v>Imazaquin; Ala-Scept; Scepter; Squadron; Tri-Scept; Partner</v>
      </c>
      <c r="FY4" s="4" t="str">
        <v>Mancozeb; Penncozeb; Trimanoc; Vondozeb; Dithane; Manzeb; Nemispot; Manzane</v>
      </c>
      <c r="FZ4" s="4" t="str">
        <v>Maneb</v>
      </c>
      <c r="GA4" s="4" t="str">
        <v>Metolachlor; Bicep; CGA-24705; Dual; Pennant; Pimagram</v>
      </c>
      <c r="GB4" s="4" t="str">
        <v>Paraquat; Paraquat dichloride; Methyl viologen dichloride; Crisquat; Dexuron; Esgram; Gramuron; Ortho Paraquat CL; Para-col; Pillarxone; Tota-col; Toxer Total; PP148; Cyclone; Gramixel; Gramoxone; Pathclear; AH 501</v>
      </c>
      <c r="GC4" s="4" t="str">
        <v>Phosphamidon; Dimecron</v>
      </c>
      <c r="GD4" s="4" t="str">
        <v>Primagram (Metolachlor + Atrazine)</v>
      </c>
      <c r="GE4" s="4" t="str">
        <v>Propanil; Tamarice; Bay 30130; Cekupropanil; Prop-Job; Chem-Rice; DPA; Strel; S 10145; Vertac; Dropaven; Propanilo; Supernox; Erban; FW-734; Herbax; Propanex; Riselect; Stampede; Stam-F-34; Stam M-4; Surcopur; Surpur and Wham EZ</v>
      </c>
      <c r="GF4" s="4" t="str">
        <v>Thiamethoxam; Actara</v>
      </c>
      <c r="GG4" s="4" t="str">
        <v>Zineb</v>
      </c>
      <c r="GH4" s="4">
        <v>0</v>
      </c>
    </row>
    <row r="5" spans="1:190" x14ac:dyDescent="0.35">
      <c r="A5" s="4" t="s">
        <v>4492</v>
      </c>
      <c r="B5" s="4" t="s">
        <v>4483</v>
      </c>
      <c r="C5" s="4" t="s">
        <v>4493</v>
      </c>
      <c r="D5" s="4" t="s">
        <v>4494</v>
      </c>
      <c r="F5" s="4" t="str" cm="1">
        <f t="array" ref="F5:Y5">TRANSPOSE(_xlfn._xlws.SORT(_xlfn.UNIQUE(_xlfn._xlws.FILTER($B$2:$B$500,ISNUMBER(SEARCH(Chems!$C15,$B$2:$B$500)),"Not Found"))))</f>
        <v>Animal - Acaricide</v>
      </c>
      <c r="G5" s="4" t="str">
        <v>Animal - Antibiotic</v>
      </c>
      <c r="H5" s="4" t="str">
        <v>Animal - Anticestodal</v>
      </c>
      <c r="I5" s="4" t="str">
        <v>Animal - Antifilarial</v>
      </c>
      <c r="J5" s="4" t="str">
        <v>Animal - Antihelmintic</v>
      </c>
      <c r="K5" s="4" t="str">
        <v>Animal - Antiinflammatory</v>
      </c>
      <c r="L5" s="4" t="str">
        <v>Animal - Antilung worm</v>
      </c>
      <c r="M5" s="4" t="str">
        <v>Animal - Antimicrobial</v>
      </c>
      <c r="N5" s="4" t="str">
        <v>Animal - Antinematodal</v>
      </c>
      <c r="O5" s="4" t="str">
        <v xml:space="preserve">Animal - Antiparasitic </v>
      </c>
      <c r="P5" s="4" t="str">
        <v>Animal - Antiprotozoal</v>
      </c>
      <c r="Q5" s="4" t="str">
        <v>Animal - Antitrematodal</v>
      </c>
      <c r="R5" s="4" t="str">
        <v>Animal - Growth Promotor</v>
      </c>
      <c r="S5" s="4" t="str">
        <v>Animal - Insecticide</v>
      </c>
      <c r="T5" s="4" t="str">
        <v>Animal - Vaccine</v>
      </c>
      <c r="U5" s="4" t="str">
        <v>Fungicide</v>
      </c>
      <c r="V5" s="4" t="str">
        <v>Herbicide</v>
      </c>
      <c r="W5" s="4" t="str">
        <v>Insecticide</v>
      </c>
      <c r="X5" s="4" t="str">
        <v>Seed Coating</v>
      </c>
      <c r="Y5" s="4" t="str">
        <v>Unspecified</v>
      </c>
      <c r="AA5" s="4" t="str" cm="1">
        <f t="array" ref="AA5:AR5">TRANSPOSE(_xlfn._xlws.SORT(_xlfn.UNIQUE(_xlfn._xlws.FILTER($C$2:$C$500,ISNUMBER(SEARCH(Chems!$C15,$B$2:$B$500)),"Not Found"))))</f>
        <v>Alachlor; Lasso; Lariat; Crop Star; Butachlor</v>
      </c>
      <c r="AB5" s="4" t="str">
        <v>Atrazine; G-30027; Aatrex; Aktikon; Alazine; Atred; Atranex; Atrataf; Atratol; Azinotox; Crisazina; Farmco Atrazine; Gesaprim; Giffex 4L; Malermais; Primatol; Simazat; Zeaphos</v>
      </c>
      <c r="AC5" s="4" t="str">
        <v>Carbofuran; Furadan; Bay 70143; Curaterr; D 1221; ENT 27164; Yaltox; Furacarb</v>
      </c>
      <c r="AD5" s="4" t="str">
        <v>Chlorosufluron; Glean</v>
      </c>
      <c r="AE5" s="4" t="str">
        <v>Diuron; Di-on; Crisuron; Diater; Karmex; Unidron</v>
      </c>
      <c r="AF5" s="4" t="str">
        <v>Glyphosate; Roundup; Rodeo; Pondmaster</v>
      </c>
      <c r="AG5" s="4" t="str">
        <v>Hexythiazox</v>
      </c>
      <c r="AH5" s="4" t="str">
        <v>Imazaquin; Ala-Scept; Scepter; Squadron; Tri-Scept; Partner</v>
      </c>
      <c r="AI5" s="4" t="str">
        <v>Mancozeb; Penncozeb; Trimanoc; Vondozeb; Dithane; Manzeb; Nemispot; Manzane</v>
      </c>
      <c r="AJ5" s="4" t="str">
        <v>Maneb</v>
      </c>
      <c r="AK5" s="4" t="str">
        <v>Metolachlor; Bicep; CGA-24705; Dual; Pennant; Pimagram</v>
      </c>
      <c r="AL5" s="4" t="str">
        <v>Paraquat; Paraquat dichloride; Methyl viologen dichloride; Crisquat; Dexuron; Esgram; Gramuron; Ortho Paraquat CL; Para-col; Pillarxone; Tota-col; Toxer Total; PP148; Cyclone; Gramixel; Gramoxone; Pathclear; AH 501</v>
      </c>
      <c r="AM5" s="4" t="str">
        <v>Phosphamidon; Dimecron</v>
      </c>
      <c r="AN5" s="4" t="str">
        <v>Primagram (Metolachlor + Atrazine)</v>
      </c>
      <c r="AO5" s="4" t="str">
        <v>Propanil; Tamarice; Bay 30130; Cekupropanil; Prop-Job; Chem-Rice; DPA; Strel; S 10145; Vertac; Dropaven; Propanilo; Supernox; Erban; FW-734; Herbax; Propanex; Riselect; Stampede; Stam-F-34; Stam M-4; Surcopur; Surpur and Wham EZ</v>
      </c>
      <c r="AP5" s="4" t="str">
        <v>Thiamethoxam; Actara</v>
      </c>
      <c r="AQ5" s="4" t="str">
        <v>Zineb</v>
      </c>
      <c r="AR5" s="4">
        <v>0</v>
      </c>
      <c r="FQ5" s="4" t="str" cm="1">
        <f t="array" ref="FQ5:GH5">_xlfn._xlws.SORT(_xlfn.UNIQUE(_xlfn._xlws.FILTER(_xlfn.ANCHORARRAY(AA5),ISNUMBER(SEARCH(Chems!$D15,_xlfn.ANCHORARRAY(AA5))),"Not Found")))</f>
        <v>Alachlor; Lasso; Lariat; Crop Star; Butachlor</v>
      </c>
      <c r="FR5" s="4" t="str">
        <v>Atrazine; G-30027; Aatrex; Aktikon; Alazine; Atred; Atranex; Atrataf; Atratol; Azinotox; Crisazina; Farmco Atrazine; Gesaprim; Giffex 4L; Malermais; Primatol; Simazat; Zeaphos</v>
      </c>
      <c r="FS5" s="4" t="str">
        <v>Carbofuran; Furadan; Bay 70143; Curaterr; D 1221; ENT 27164; Yaltox; Furacarb</v>
      </c>
      <c r="FT5" s="4" t="str">
        <v>Chlorosufluron; Glean</v>
      </c>
      <c r="FU5" s="4" t="str">
        <v>Diuron; Di-on; Crisuron; Diater; Karmex; Unidron</v>
      </c>
      <c r="FV5" s="4" t="str">
        <v>Glyphosate; Roundup; Rodeo; Pondmaster</v>
      </c>
      <c r="FW5" s="4" t="str">
        <v>Hexythiazox</v>
      </c>
      <c r="FX5" s="4" t="str">
        <v>Imazaquin; Ala-Scept; Scepter; Squadron; Tri-Scept; Partner</v>
      </c>
      <c r="FY5" s="4" t="str">
        <v>Mancozeb; Penncozeb; Trimanoc; Vondozeb; Dithane; Manzeb; Nemispot; Manzane</v>
      </c>
      <c r="FZ5" s="4" t="str">
        <v>Maneb</v>
      </c>
      <c r="GA5" s="4" t="str">
        <v>Metolachlor; Bicep; CGA-24705; Dual; Pennant; Pimagram</v>
      </c>
      <c r="GB5" s="4" t="str">
        <v>Paraquat; Paraquat dichloride; Methyl viologen dichloride; Crisquat; Dexuron; Esgram; Gramuron; Ortho Paraquat CL; Para-col; Pillarxone; Tota-col; Toxer Total; PP148; Cyclone; Gramixel; Gramoxone; Pathclear; AH 501</v>
      </c>
      <c r="GC5" s="4" t="str">
        <v>Phosphamidon; Dimecron</v>
      </c>
      <c r="GD5" s="4" t="str">
        <v>Primagram (Metolachlor + Atrazine)</v>
      </c>
      <c r="GE5" s="4" t="str">
        <v>Propanil; Tamarice; Bay 30130; Cekupropanil; Prop-Job; Chem-Rice; DPA; Strel; S 10145; Vertac; Dropaven; Propanilo; Supernox; Erban; FW-734; Herbax; Propanex; Riselect; Stampede; Stam-F-34; Stam M-4; Surcopur; Surpur and Wham EZ</v>
      </c>
      <c r="GF5" s="4" t="str">
        <v>Thiamethoxam; Actara</v>
      </c>
      <c r="GG5" s="4" t="str">
        <v>Zineb</v>
      </c>
      <c r="GH5" s="4">
        <v>0</v>
      </c>
    </row>
    <row r="6" spans="1:190" x14ac:dyDescent="0.35">
      <c r="A6" s="4" t="s">
        <v>4495</v>
      </c>
      <c r="B6" s="4" t="s">
        <v>4483</v>
      </c>
      <c r="C6" s="4" t="s">
        <v>4496</v>
      </c>
      <c r="D6" s="4" t="s">
        <v>4497</v>
      </c>
      <c r="F6" s="4" t="str" cm="1">
        <f t="array" ref="F6:Y6">TRANSPOSE(_xlfn._xlws.SORT(_xlfn.UNIQUE(_xlfn._xlws.FILTER($B$2:$B$500,ISNUMBER(SEARCH(Chems!$C16,$B$2:$B$500)),"Not Found"))))</f>
        <v>Animal - Acaricide</v>
      </c>
      <c r="G6" s="4" t="str">
        <v>Animal - Antibiotic</v>
      </c>
      <c r="H6" s="4" t="str">
        <v>Animal - Anticestodal</v>
      </c>
      <c r="I6" s="4" t="str">
        <v>Animal - Antifilarial</v>
      </c>
      <c r="J6" s="4" t="str">
        <v>Animal - Antihelmintic</v>
      </c>
      <c r="K6" s="4" t="str">
        <v>Animal - Antiinflammatory</v>
      </c>
      <c r="L6" s="4" t="str">
        <v>Animal - Antilung worm</v>
      </c>
      <c r="M6" s="4" t="str">
        <v>Animal - Antimicrobial</v>
      </c>
      <c r="N6" s="4" t="str">
        <v>Animal - Antinematodal</v>
      </c>
      <c r="O6" s="4" t="str">
        <v xml:space="preserve">Animal - Antiparasitic </v>
      </c>
      <c r="P6" s="4" t="str">
        <v>Animal - Antiprotozoal</v>
      </c>
      <c r="Q6" s="4" t="str">
        <v>Animal - Antitrematodal</v>
      </c>
      <c r="R6" s="4" t="str">
        <v>Animal - Growth Promotor</v>
      </c>
      <c r="S6" s="4" t="str">
        <v>Animal - Insecticide</v>
      </c>
      <c r="T6" s="4" t="str">
        <v>Animal - Vaccine</v>
      </c>
      <c r="U6" s="4" t="str">
        <v>Fungicide</v>
      </c>
      <c r="V6" s="4" t="str">
        <v>Herbicide</v>
      </c>
      <c r="W6" s="4" t="str">
        <v>Insecticide</v>
      </c>
      <c r="X6" s="4" t="str">
        <v>Seed Coating</v>
      </c>
      <c r="Y6" s="4" t="str">
        <v>Unspecified</v>
      </c>
      <c r="AA6" s="4" t="str" cm="1">
        <f t="array" ref="AA6:AR6">TRANSPOSE(_xlfn._xlws.SORT(_xlfn.UNIQUE(_xlfn._xlws.FILTER($C$2:$C$500,ISNUMBER(SEARCH(Chems!$C16,$B$2:$B$500)),"Not Found"))))</f>
        <v>Alachlor; Lasso; Lariat; Crop Star; Butachlor</v>
      </c>
      <c r="AB6" s="4" t="str">
        <v>Atrazine; G-30027; Aatrex; Aktikon; Alazine; Atred; Atranex; Atrataf; Atratol; Azinotox; Crisazina; Farmco Atrazine; Gesaprim; Giffex 4L; Malermais; Primatol; Simazat; Zeaphos</v>
      </c>
      <c r="AC6" s="4" t="str">
        <v>Carbofuran; Furadan; Bay 70143; Curaterr; D 1221; ENT 27164; Yaltox; Furacarb</v>
      </c>
      <c r="AD6" s="4" t="str">
        <v>Chlorosufluron; Glean</v>
      </c>
      <c r="AE6" s="4" t="str">
        <v>Diuron; Di-on; Crisuron; Diater; Karmex; Unidron</v>
      </c>
      <c r="AF6" s="4" t="str">
        <v>Glyphosate; Roundup; Rodeo; Pondmaster</v>
      </c>
      <c r="AG6" s="4" t="str">
        <v>Hexythiazox</v>
      </c>
      <c r="AH6" s="4" t="str">
        <v>Imazaquin; Ala-Scept; Scepter; Squadron; Tri-Scept; Partner</v>
      </c>
      <c r="AI6" s="4" t="str">
        <v>Mancozeb; Penncozeb; Trimanoc; Vondozeb; Dithane; Manzeb; Nemispot; Manzane</v>
      </c>
      <c r="AJ6" s="4" t="str">
        <v>Maneb</v>
      </c>
      <c r="AK6" s="4" t="str">
        <v>Metolachlor; Bicep; CGA-24705; Dual; Pennant; Pimagram</v>
      </c>
      <c r="AL6" s="4" t="str">
        <v>Paraquat; Paraquat dichloride; Methyl viologen dichloride; Crisquat; Dexuron; Esgram; Gramuron; Ortho Paraquat CL; Para-col; Pillarxone; Tota-col; Toxer Total; PP148; Cyclone; Gramixel; Gramoxone; Pathclear; AH 501</v>
      </c>
      <c r="AM6" s="4" t="str">
        <v>Phosphamidon; Dimecron</v>
      </c>
      <c r="AN6" s="4" t="str">
        <v>Primagram (Metolachlor + Atrazine)</v>
      </c>
      <c r="AO6" s="4" t="str">
        <v>Propanil; Tamarice; Bay 30130; Cekupropanil; Prop-Job; Chem-Rice; DPA; Strel; S 10145; Vertac; Dropaven; Propanilo; Supernox; Erban; FW-734; Herbax; Propanex; Riselect; Stampede; Stam-F-34; Stam M-4; Surcopur; Surpur and Wham EZ</v>
      </c>
      <c r="AP6" s="4" t="str">
        <v>Thiamethoxam; Actara</v>
      </c>
      <c r="AQ6" s="4" t="str">
        <v>Zineb</v>
      </c>
      <c r="AR6" s="4">
        <v>0</v>
      </c>
      <c r="FQ6" s="4" t="str" cm="1">
        <f t="array" ref="FQ6:GH6">_xlfn._xlws.SORT(_xlfn.UNIQUE(_xlfn._xlws.FILTER(_xlfn.ANCHORARRAY(AA6),ISNUMBER(SEARCH(Chems!$D16,_xlfn.ANCHORARRAY(AA6))),"Not Found")))</f>
        <v>Alachlor; Lasso; Lariat; Crop Star; Butachlor</v>
      </c>
      <c r="FR6" s="4" t="str">
        <v>Atrazine; G-30027; Aatrex; Aktikon; Alazine; Atred; Atranex; Atrataf; Atratol; Azinotox; Crisazina; Farmco Atrazine; Gesaprim; Giffex 4L; Malermais; Primatol; Simazat; Zeaphos</v>
      </c>
      <c r="FS6" s="4" t="str">
        <v>Carbofuran; Furadan; Bay 70143; Curaterr; D 1221; ENT 27164; Yaltox; Furacarb</v>
      </c>
      <c r="FT6" s="4" t="str">
        <v>Chlorosufluron; Glean</v>
      </c>
      <c r="FU6" s="4" t="str">
        <v>Diuron; Di-on; Crisuron; Diater; Karmex; Unidron</v>
      </c>
      <c r="FV6" s="4" t="str">
        <v>Glyphosate; Roundup; Rodeo; Pondmaster</v>
      </c>
      <c r="FW6" s="4" t="str">
        <v>Hexythiazox</v>
      </c>
      <c r="FX6" s="4" t="str">
        <v>Imazaquin; Ala-Scept; Scepter; Squadron; Tri-Scept; Partner</v>
      </c>
      <c r="FY6" s="4" t="str">
        <v>Mancozeb; Penncozeb; Trimanoc; Vondozeb; Dithane; Manzeb; Nemispot; Manzane</v>
      </c>
      <c r="FZ6" s="4" t="str">
        <v>Maneb</v>
      </c>
      <c r="GA6" s="4" t="str">
        <v>Metolachlor; Bicep; CGA-24705; Dual; Pennant; Pimagram</v>
      </c>
      <c r="GB6" s="4" t="str">
        <v>Paraquat; Paraquat dichloride; Methyl viologen dichloride; Crisquat; Dexuron; Esgram; Gramuron; Ortho Paraquat CL; Para-col; Pillarxone; Tota-col; Toxer Total; PP148; Cyclone; Gramixel; Gramoxone; Pathclear; AH 501</v>
      </c>
      <c r="GC6" s="4" t="str">
        <v>Phosphamidon; Dimecron</v>
      </c>
      <c r="GD6" s="4" t="str">
        <v>Primagram (Metolachlor + Atrazine)</v>
      </c>
      <c r="GE6" s="4" t="str">
        <v>Propanil; Tamarice; Bay 30130; Cekupropanil; Prop-Job; Chem-Rice; DPA; Strel; S 10145; Vertac; Dropaven; Propanilo; Supernox; Erban; FW-734; Herbax; Propanex; Riselect; Stampede; Stam-F-34; Stam M-4; Surcopur; Surpur and Wham EZ</v>
      </c>
      <c r="GF6" s="4" t="str">
        <v>Thiamethoxam; Actara</v>
      </c>
      <c r="GG6" s="4" t="str">
        <v>Zineb</v>
      </c>
      <c r="GH6" s="4">
        <v>0</v>
      </c>
    </row>
    <row r="7" spans="1:190" x14ac:dyDescent="0.35">
      <c r="A7" s="4" t="s">
        <v>4498</v>
      </c>
      <c r="B7" s="4" t="s">
        <v>4483</v>
      </c>
      <c r="C7" s="4" t="s">
        <v>4499</v>
      </c>
      <c r="D7" s="4" t="s">
        <v>4500</v>
      </c>
      <c r="F7" s="4" t="str" cm="1">
        <f t="array" ref="F7:Y7">TRANSPOSE(_xlfn._xlws.SORT(_xlfn.UNIQUE(_xlfn._xlws.FILTER($B$2:$B$500,ISNUMBER(SEARCH(Chems!$C17,$B$2:$B$500)),"Not Found"))))</f>
        <v>Animal - Acaricide</v>
      </c>
      <c r="G7" s="4" t="str">
        <v>Animal - Antibiotic</v>
      </c>
      <c r="H7" s="4" t="str">
        <v>Animal - Anticestodal</v>
      </c>
      <c r="I7" s="4" t="str">
        <v>Animal - Antifilarial</v>
      </c>
      <c r="J7" s="4" t="str">
        <v>Animal - Antihelmintic</v>
      </c>
      <c r="K7" s="4" t="str">
        <v>Animal - Antiinflammatory</v>
      </c>
      <c r="L7" s="4" t="str">
        <v>Animal - Antilung worm</v>
      </c>
      <c r="M7" s="4" t="str">
        <v>Animal - Antimicrobial</v>
      </c>
      <c r="N7" s="4" t="str">
        <v>Animal - Antinematodal</v>
      </c>
      <c r="O7" s="4" t="str">
        <v xml:space="preserve">Animal - Antiparasitic </v>
      </c>
      <c r="P7" s="4" t="str">
        <v>Animal - Antiprotozoal</v>
      </c>
      <c r="Q7" s="4" t="str">
        <v>Animal - Antitrematodal</v>
      </c>
      <c r="R7" s="4" t="str">
        <v>Animal - Growth Promotor</v>
      </c>
      <c r="S7" s="4" t="str">
        <v>Animal - Insecticide</v>
      </c>
      <c r="T7" s="4" t="str">
        <v>Animal - Vaccine</v>
      </c>
      <c r="U7" s="4" t="str">
        <v>Fungicide</v>
      </c>
      <c r="V7" s="4" t="str">
        <v>Herbicide</v>
      </c>
      <c r="W7" s="4" t="str">
        <v>Insecticide</v>
      </c>
      <c r="X7" s="4" t="str">
        <v>Seed Coating</v>
      </c>
      <c r="Y7" s="4" t="str">
        <v>Unspecified</v>
      </c>
      <c r="AA7" s="4" t="str" cm="1">
        <f t="array" ref="AA7:AR7">TRANSPOSE(_xlfn._xlws.SORT(_xlfn.UNIQUE(_xlfn._xlws.FILTER($C$2:$C$500,ISNUMBER(SEARCH(Chems!$C17,$B$2:$B$500)),"Not Found"))))</f>
        <v>Alachlor; Lasso; Lariat; Crop Star; Butachlor</v>
      </c>
      <c r="AB7" s="4" t="str">
        <v>Atrazine; G-30027; Aatrex; Aktikon; Alazine; Atred; Atranex; Atrataf; Atratol; Azinotox; Crisazina; Farmco Atrazine; Gesaprim; Giffex 4L; Malermais; Primatol; Simazat; Zeaphos</v>
      </c>
      <c r="AC7" s="4" t="str">
        <v>Carbofuran; Furadan; Bay 70143; Curaterr; D 1221; ENT 27164; Yaltox; Furacarb</v>
      </c>
      <c r="AD7" s="4" t="str">
        <v>Chlorosufluron; Glean</v>
      </c>
      <c r="AE7" s="4" t="str">
        <v>Diuron; Di-on; Crisuron; Diater; Karmex; Unidron</v>
      </c>
      <c r="AF7" s="4" t="str">
        <v>Glyphosate; Roundup; Rodeo; Pondmaster</v>
      </c>
      <c r="AG7" s="4" t="str">
        <v>Hexythiazox</v>
      </c>
      <c r="AH7" s="4" t="str">
        <v>Imazaquin; Ala-Scept; Scepter; Squadron; Tri-Scept; Partner</v>
      </c>
      <c r="AI7" s="4" t="str">
        <v>Mancozeb; Penncozeb; Trimanoc; Vondozeb; Dithane; Manzeb; Nemispot; Manzane</v>
      </c>
      <c r="AJ7" s="4" t="str">
        <v>Maneb</v>
      </c>
      <c r="AK7" s="4" t="str">
        <v>Metolachlor; Bicep; CGA-24705; Dual; Pennant; Pimagram</v>
      </c>
      <c r="AL7" s="4" t="str">
        <v>Paraquat; Paraquat dichloride; Methyl viologen dichloride; Crisquat; Dexuron; Esgram; Gramuron; Ortho Paraquat CL; Para-col; Pillarxone; Tota-col; Toxer Total; PP148; Cyclone; Gramixel; Gramoxone; Pathclear; AH 501</v>
      </c>
      <c r="AM7" s="4" t="str">
        <v>Phosphamidon; Dimecron</v>
      </c>
      <c r="AN7" s="4" t="str">
        <v>Primagram (Metolachlor + Atrazine)</v>
      </c>
      <c r="AO7" s="4" t="str">
        <v>Propanil; Tamarice; Bay 30130; Cekupropanil; Prop-Job; Chem-Rice; DPA; Strel; S 10145; Vertac; Dropaven; Propanilo; Supernox; Erban; FW-734; Herbax; Propanex; Riselect; Stampede; Stam-F-34; Stam M-4; Surcopur; Surpur and Wham EZ</v>
      </c>
      <c r="AP7" s="4" t="str">
        <v>Thiamethoxam; Actara</v>
      </c>
      <c r="AQ7" s="4" t="str">
        <v>Zineb</v>
      </c>
      <c r="AR7" s="4">
        <v>0</v>
      </c>
      <c r="FQ7" s="4" t="str" cm="1">
        <f t="array" ref="FQ7:GH7">_xlfn._xlws.SORT(_xlfn.UNIQUE(_xlfn._xlws.FILTER(_xlfn.ANCHORARRAY(AA7),ISNUMBER(SEARCH(Chems!$D17,_xlfn.ANCHORARRAY(AA7))),"Not Found")))</f>
        <v>Alachlor; Lasso; Lariat; Crop Star; Butachlor</v>
      </c>
      <c r="FR7" s="4" t="str">
        <v>Atrazine; G-30027; Aatrex; Aktikon; Alazine; Atred; Atranex; Atrataf; Atratol; Azinotox; Crisazina; Farmco Atrazine; Gesaprim; Giffex 4L; Malermais; Primatol; Simazat; Zeaphos</v>
      </c>
      <c r="FS7" s="4" t="str">
        <v>Carbofuran; Furadan; Bay 70143; Curaterr; D 1221; ENT 27164; Yaltox; Furacarb</v>
      </c>
      <c r="FT7" s="4" t="str">
        <v>Chlorosufluron; Glean</v>
      </c>
      <c r="FU7" s="4" t="str">
        <v>Diuron; Di-on; Crisuron; Diater; Karmex; Unidron</v>
      </c>
      <c r="FV7" s="4" t="str">
        <v>Glyphosate; Roundup; Rodeo; Pondmaster</v>
      </c>
      <c r="FW7" s="4" t="str">
        <v>Hexythiazox</v>
      </c>
      <c r="FX7" s="4" t="str">
        <v>Imazaquin; Ala-Scept; Scepter; Squadron; Tri-Scept; Partner</v>
      </c>
      <c r="FY7" s="4" t="str">
        <v>Mancozeb; Penncozeb; Trimanoc; Vondozeb; Dithane; Manzeb; Nemispot; Manzane</v>
      </c>
      <c r="FZ7" s="4" t="str">
        <v>Maneb</v>
      </c>
      <c r="GA7" s="4" t="str">
        <v>Metolachlor; Bicep; CGA-24705; Dual; Pennant; Pimagram</v>
      </c>
      <c r="GB7" s="4" t="str">
        <v>Paraquat; Paraquat dichloride; Methyl viologen dichloride; Crisquat; Dexuron; Esgram; Gramuron; Ortho Paraquat CL; Para-col; Pillarxone; Tota-col; Toxer Total; PP148; Cyclone; Gramixel; Gramoxone; Pathclear; AH 501</v>
      </c>
      <c r="GC7" s="4" t="str">
        <v>Phosphamidon; Dimecron</v>
      </c>
      <c r="GD7" s="4" t="str">
        <v>Primagram (Metolachlor + Atrazine)</v>
      </c>
      <c r="GE7" s="4" t="str">
        <v>Propanil; Tamarice; Bay 30130; Cekupropanil; Prop-Job; Chem-Rice; DPA; Strel; S 10145; Vertac; Dropaven; Propanilo; Supernox; Erban; FW-734; Herbax; Propanex; Riselect; Stampede; Stam-F-34; Stam M-4; Surcopur; Surpur and Wham EZ</v>
      </c>
      <c r="GF7" s="4" t="str">
        <v>Thiamethoxam; Actara</v>
      </c>
      <c r="GG7" s="4" t="str">
        <v>Zineb</v>
      </c>
      <c r="GH7" s="4">
        <v>0</v>
      </c>
    </row>
    <row r="8" spans="1:190" x14ac:dyDescent="0.35">
      <c r="A8" s="4" t="s">
        <v>4501</v>
      </c>
      <c r="B8" s="4" t="s">
        <v>4483</v>
      </c>
      <c r="C8" s="4" t="s">
        <v>4502</v>
      </c>
      <c r="D8" s="4" t="s">
        <v>4503</v>
      </c>
      <c r="F8" s="4" t="str" cm="1">
        <f t="array" ref="F8:Y8">TRANSPOSE(_xlfn._xlws.SORT(_xlfn.UNIQUE(_xlfn._xlws.FILTER($B$2:$B$500,ISNUMBER(SEARCH(Chems!$C18,$B$2:$B$500)),"Not Found"))))</f>
        <v>Animal - Acaricide</v>
      </c>
      <c r="G8" s="4" t="str">
        <v>Animal - Antibiotic</v>
      </c>
      <c r="H8" s="4" t="str">
        <v>Animal - Anticestodal</v>
      </c>
      <c r="I8" s="4" t="str">
        <v>Animal - Antifilarial</v>
      </c>
      <c r="J8" s="4" t="str">
        <v>Animal - Antihelmintic</v>
      </c>
      <c r="K8" s="4" t="str">
        <v>Animal - Antiinflammatory</v>
      </c>
      <c r="L8" s="4" t="str">
        <v>Animal - Antilung worm</v>
      </c>
      <c r="M8" s="4" t="str">
        <v>Animal - Antimicrobial</v>
      </c>
      <c r="N8" s="4" t="str">
        <v>Animal - Antinematodal</v>
      </c>
      <c r="O8" s="4" t="str">
        <v xml:space="preserve">Animal - Antiparasitic </v>
      </c>
      <c r="P8" s="4" t="str">
        <v>Animal - Antiprotozoal</v>
      </c>
      <c r="Q8" s="4" t="str">
        <v>Animal - Antitrematodal</v>
      </c>
      <c r="R8" s="4" t="str">
        <v>Animal - Growth Promotor</v>
      </c>
      <c r="S8" s="4" t="str">
        <v>Animal - Insecticide</v>
      </c>
      <c r="T8" s="4" t="str">
        <v>Animal - Vaccine</v>
      </c>
      <c r="U8" s="4" t="str">
        <v>Fungicide</v>
      </c>
      <c r="V8" s="4" t="str">
        <v>Herbicide</v>
      </c>
      <c r="W8" s="4" t="str">
        <v>Insecticide</v>
      </c>
      <c r="X8" s="4" t="str">
        <v>Seed Coating</v>
      </c>
      <c r="Y8" s="4" t="str">
        <v>Unspecified</v>
      </c>
      <c r="AA8" s="4" t="str" cm="1">
        <f t="array" ref="AA8:AR8">TRANSPOSE(_xlfn._xlws.SORT(_xlfn.UNIQUE(_xlfn._xlws.FILTER($C$2:$C$500,ISNUMBER(SEARCH(Chems!$C18,$B$2:$B$500)),"Not Found"))))</f>
        <v>Alachlor; Lasso; Lariat; Crop Star; Butachlor</v>
      </c>
      <c r="AB8" s="4" t="str">
        <v>Atrazine; G-30027; Aatrex; Aktikon; Alazine; Atred; Atranex; Atrataf; Atratol; Azinotox; Crisazina; Farmco Atrazine; Gesaprim; Giffex 4L; Malermais; Primatol; Simazat; Zeaphos</v>
      </c>
      <c r="AC8" s="4" t="str">
        <v>Carbofuran; Furadan; Bay 70143; Curaterr; D 1221; ENT 27164; Yaltox; Furacarb</v>
      </c>
      <c r="AD8" s="4" t="str">
        <v>Chlorosufluron; Glean</v>
      </c>
      <c r="AE8" s="4" t="str">
        <v>Diuron; Di-on; Crisuron; Diater; Karmex; Unidron</v>
      </c>
      <c r="AF8" s="4" t="str">
        <v>Glyphosate; Roundup; Rodeo; Pondmaster</v>
      </c>
      <c r="AG8" s="4" t="str">
        <v>Hexythiazox</v>
      </c>
      <c r="AH8" s="4" t="str">
        <v>Imazaquin; Ala-Scept; Scepter; Squadron; Tri-Scept; Partner</v>
      </c>
      <c r="AI8" s="4" t="str">
        <v>Mancozeb; Penncozeb; Trimanoc; Vondozeb; Dithane; Manzeb; Nemispot; Manzane</v>
      </c>
      <c r="AJ8" s="4" t="str">
        <v>Maneb</v>
      </c>
      <c r="AK8" s="4" t="str">
        <v>Metolachlor; Bicep; CGA-24705; Dual; Pennant; Pimagram</v>
      </c>
      <c r="AL8" s="4" t="str">
        <v>Paraquat; Paraquat dichloride; Methyl viologen dichloride; Crisquat; Dexuron; Esgram; Gramuron; Ortho Paraquat CL; Para-col; Pillarxone; Tota-col; Toxer Total; PP148; Cyclone; Gramixel; Gramoxone; Pathclear; AH 501</v>
      </c>
      <c r="AM8" s="4" t="str">
        <v>Phosphamidon; Dimecron</v>
      </c>
      <c r="AN8" s="4" t="str">
        <v>Primagram (Metolachlor + Atrazine)</v>
      </c>
      <c r="AO8" s="4" t="str">
        <v>Propanil; Tamarice; Bay 30130; Cekupropanil; Prop-Job; Chem-Rice; DPA; Strel; S 10145; Vertac; Dropaven; Propanilo; Supernox; Erban; FW-734; Herbax; Propanex; Riselect; Stampede; Stam-F-34; Stam M-4; Surcopur; Surpur and Wham EZ</v>
      </c>
      <c r="AP8" s="4" t="str">
        <v>Thiamethoxam; Actara</v>
      </c>
      <c r="AQ8" s="4" t="str">
        <v>Zineb</v>
      </c>
      <c r="AR8" s="4">
        <v>0</v>
      </c>
      <c r="FQ8" s="4" t="str" cm="1">
        <f t="array" ref="FQ8:GH8">_xlfn._xlws.SORT(_xlfn.UNIQUE(_xlfn._xlws.FILTER(_xlfn.ANCHORARRAY(AA8),ISNUMBER(SEARCH(Chems!$D18,_xlfn.ANCHORARRAY(AA8))),"Not Found")))</f>
        <v>Alachlor; Lasso; Lariat; Crop Star; Butachlor</v>
      </c>
      <c r="FR8" s="4" t="str">
        <v>Atrazine; G-30027; Aatrex; Aktikon; Alazine; Atred; Atranex; Atrataf; Atratol; Azinotox; Crisazina; Farmco Atrazine; Gesaprim; Giffex 4L; Malermais; Primatol; Simazat; Zeaphos</v>
      </c>
      <c r="FS8" s="4" t="str">
        <v>Carbofuran; Furadan; Bay 70143; Curaterr; D 1221; ENT 27164; Yaltox; Furacarb</v>
      </c>
      <c r="FT8" s="4" t="str">
        <v>Chlorosufluron; Glean</v>
      </c>
      <c r="FU8" s="4" t="str">
        <v>Diuron; Di-on; Crisuron; Diater; Karmex; Unidron</v>
      </c>
      <c r="FV8" s="4" t="str">
        <v>Glyphosate; Roundup; Rodeo; Pondmaster</v>
      </c>
      <c r="FW8" s="4" t="str">
        <v>Hexythiazox</v>
      </c>
      <c r="FX8" s="4" t="str">
        <v>Imazaquin; Ala-Scept; Scepter; Squadron; Tri-Scept; Partner</v>
      </c>
      <c r="FY8" s="4" t="str">
        <v>Mancozeb; Penncozeb; Trimanoc; Vondozeb; Dithane; Manzeb; Nemispot; Manzane</v>
      </c>
      <c r="FZ8" s="4" t="str">
        <v>Maneb</v>
      </c>
      <c r="GA8" s="4" t="str">
        <v>Metolachlor; Bicep; CGA-24705; Dual; Pennant; Pimagram</v>
      </c>
      <c r="GB8" s="4" t="str">
        <v>Paraquat; Paraquat dichloride; Methyl viologen dichloride; Crisquat; Dexuron; Esgram; Gramuron; Ortho Paraquat CL; Para-col; Pillarxone; Tota-col; Toxer Total; PP148; Cyclone; Gramixel; Gramoxone; Pathclear; AH 501</v>
      </c>
      <c r="GC8" s="4" t="str">
        <v>Phosphamidon; Dimecron</v>
      </c>
      <c r="GD8" s="4" t="str">
        <v>Primagram (Metolachlor + Atrazine)</v>
      </c>
      <c r="GE8" s="4" t="str">
        <v>Propanil; Tamarice; Bay 30130; Cekupropanil; Prop-Job; Chem-Rice; DPA; Strel; S 10145; Vertac; Dropaven; Propanilo; Supernox; Erban; FW-734; Herbax; Propanex; Riselect; Stampede; Stam-F-34; Stam M-4; Surcopur; Surpur and Wham EZ</v>
      </c>
      <c r="GF8" s="4" t="str">
        <v>Thiamethoxam; Actara</v>
      </c>
      <c r="GG8" s="4" t="str">
        <v>Zineb</v>
      </c>
      <c r="GH8" s="4">
        <v>0</v>
      </c>
    </row>
    <row r="9" spans="1:190" x14ac:dyDescent="0.35">
      <c r="A9" s="4" t="s">
        <v>4504</v>
      </c>
      <c r="B9" s="4" t="s">
        <v>4483</v>
      </c>
      <c r="C9" s="4" t="s">
        <v>4505</v>
      </c>
      <c r="D9" s="4" t="s">
        <v>4506</v>
      </c>
      <c r="F9" s="4" t="str" cm="1">
        <f t="array" ref="F9:Y9">TRANSPOSE(_xlfn._xlws.SORT(_xlfn.UNIQUE(_xlfn._xlws.FILTER($B$2:$B$500,ISNUMBER(SEARCH(Chems!$C19,$B$2:$B$500)),"Not Found"))))</f>
        <v>Animal - Acaricide</v>
      </c>
      <c r="G9" s="4" t="str">
        <v>Animal - Antibiotic</v>
      </c>
      <c r="H9" s="4" t="str">
        <v>Animal - Anticestodal</v>
      </c>
      <c r="I9" s="4" t="str">
        <v>Animal - Antifilarial</v>
      </c>
      <c r="J9" s="4" t="str">
        <v>Animal - Antihelmintic</v>
      </c>
      <c r="K9" s="4" t="str">
        <v>Animal - Antiinflammatory</v>
      </c>
      <c r="L9" s="4" t="str">
        <v>Animal - Antilung worm</v>
      </c>
      <c r="M9" s="4" t="str">
        <v>Animal - Antimicrobial</v>
      </c>
      <c r="N9" s="4" t="str">
        <v>Animal - Antinematodal</v>
      </c>
      <c r="O9" s="4" t="str">
        <v xml:space="preserve">Animal - Antiparasitic </v>
      </c>
      <c r="P9" s="4" t="str">
        <v>Animal - Antiprotozoal</v>
      </c>
      <c r="Q9" s="4" t="str">
        <v>Animal - Antitrematodal</v>
      </c>
      <c r="R9" s="4" t="str">
        <v>Animal - Growth Promotor</v>
      </c>
      <c r="S9" s="4" t="str">
        <v>Animal - Insecticide</v>
      </c>
      <c r="T9" s="4" t="str">
        <v>Animal - Vaccine</v>
      </c>
      <c r="U9" s="4" t="str">
        <v>Fungicide</v>
      </c>
      <c r="V9" s="4" t="str">
        <v>Herbicide</v>
      </c>
      <c r="W9" s="4" t="str">
        <v>Insecticide</v>
      </c>
      <c r="X9" s="4" t="str">
        <v>Seed Coating</v>
      </c>
      <c r="Y9" s="4" t="str">
        <v>Unspecified</v>
      </c>
      <c r="AA9" s="4" t="str" cm="1">
        <f t="array" ref="AA9:AR9">TRANSPOSE(_xlfn._xlws.SORT(_xlfn.UNIQUE(_xlfn._xlws.FILTER($C$2:$C$500,ISNUMBER(SEARCH(Chems!$C19,$B$2:$B$500)),"Not Found"))))</f>
        <v>Alachlor; Lasso; Lariat; Crop Star; Butachlor</v>
      </c>
      <c r="AB9" s="4" t="str">
        <v>Atrazine; G-30027; Aatrex; Aktikon; Alazine; Atred; Atranex; Atrataf; Atratol; Azinotox; Crisazina; Farmco Atrazine; Gesaprim; Giffex 4L; Malermais; Primatol; Simazat; Zeaphos</v>
      </c>
      <c r="AC9" s="4" t="str">
        <v>Carbofuran; Furadan; Bay 70143; Curaterr; D 1221; ENT 27164; Yaltox; Furacarb</v>
      </c>
      <c r="AD9" s="4" t="str">
        <v>Chlorosufluron; Glean</v>
      </c>
      <c r="AE9" s="4" t="str">
        <v>Diuron; Di-on; Crisuron; Diater; Karmex; Unidron</v>
      </c>
      <c r="AF9" s="4" t="str">
        <v>Glyphosate; Roundup; Rodeo; Pondmaster</v>
      </c>
      <c r="AG9" s="4" t="str">
        <v>Hexythiazox</v>
      </c>
      <c r="AH9" s="4" t="str">
        <v>Imazaquin; Ala-Scept; Scepter; Squadron; Tri-Scept; Partner</v>
      </c>
      <c r="AI9" s="4" t="str">
        <v>Mancozeb; Penncozeb; Trimanoc; Vondozeb; Dithane; Manzeb; Nemispot; Manzane</v>
      </c>
      <c r="AJ9" s="4" t="str">
        <v>Maneb</v>
      </c>
      <c r="AK9" s="4" t="str">
        <v>Metolachlor; Bicep; CGA-24705; Dual; Pennant; Pimagram</v>
      </c>
      <c r="AL9" s="4" t="str">
        <v>Paraquat; Paraquat dichloride; Methyl viologen dichloride; Crisquat; Dexuron; Esgram; Gramuron; Ortho Paraquat CL; Para-col; Pillarxone; Tota-col; Toxer Total; PP148; Cyclone; Gramixel; Gramoxone; Pathclear; AH 501</v>
      </c>
      <c r="AM9" s="4" t="str">
        <v>Phosphamidon; Dimecron</v>
      </c>
      <c r="AN9" s="4" t="str">
        <v>Primagram (Metolachlor + Atrazine)</v>
      </c>
      <c r="AO9" s="4" t="str">
        <v>Propanil; Tamarice; Bay 30130; Cekupropanil; Prop-Job; Chem-Rice; DPA; Strel; S 10145; Vertac; Dropaven; Propanilo; Supernox; Erban; FW-734; Herbax; Propanex; Riselect; Stampede; Stam-F-34; Stam M-4; Surcopur; Surpur and Wham EZ</v>
      </c>
      <c r="AP9" s="4" t="str">
        <v>Thiamethoxam; Actara</v>
      </c>
      <c r="AQ9" s="4" t="str">
        <v>Zineb</v>
      </c>
      <c r="AR9" s="4">
        <v>0</v>
      </c>
      <c r="FQ9" s="4" t="str" cm="1">
        <f t="array" ref="FQ9:GH9">_xlfn._xlws.SORT(_xlfn.UNIQUE(_xlfn._xlws.FILTER(_xlfn.ANCHORARRAY(AA9),ISNUMBER(SEARCH(Chems!$D19,_xlfn.ANCHORARRAY(AA9))),"Not Found")))</f>
        <v>Alachlor; Lasso; Lariat; Crop Star; Butachlor</v>
      </c>
      <c r="FR9" s="4" t="str">
        <v>Atrazine; G-30027; Aatrex; Aktikon; Alazine; Atred; Atranex; Atrataf; Atratol; Azinotox; Crisazina; Farmco Atrazine; Gesaprim; Giffex 4L; Malermais; Primatol; Simazat; Zeaphos</v>
      </c>
      <c r="FS9" s="4" t="str">
        <v>Carbofuran; Furadan; Bay 70143; Curaterr; D 1221; ENT 27164; Yaltox; Furacarb</v>
      </c>
      <c r="FT9" s="4" t="str">
        <v>Chlorosufluron; Glean</v>
      </c>
      <c r="FU9" s="4" t="str">
        <v>Diuron; Di-on; Crisuron; Diater; Karmex; Unidron</v>
      </c>
      <c r="FV9" s="4" t="str">
        <v>Glyphosate; Roundup; Rodeo; Pondmaster</v>
      </c>
      <c r="FW9" s="4" t="str">
        <v>Hexythiazox</v>
      </c>
      <c r="FX9" s="4" t="str">
        <v>Imazaquin; Ala-Scept; Scepter; Squadron; Tri-Scept; Partner</v>
      </c>
      <c r="FY9" s="4" t="str">
        <v>Mancozeb; Penncozeb; Trimanoc; Vondozeb; Dithane; Manzeb; Nemispot; Manzane</v>
      </c>
      <c r="FZ9" s="4" t="str">
        <v>Maneb</v>
      </c>
      <c r="GA9" s="4" t="str">
        <v>Metolachlor; Bicep; CGA-24705; Dual; Pennant; Pimagram</v>
      </c>
      <c r="GB9" s="4" t="str">
        <v>Paraquat; Paraquat dichloride; Methyl viologen dichloride; Crisquat; Dexuron; Esgram; Gramuron; Ortho Paraquat CL; Para-col; Pillarxone; Tota-col; Toxer Total; PP148; Cyclone; Gramixel; Gramoxone; Pathclear; AH 501</v>
      </c>
      <c r="GC9" s="4" t="str">
        <v>Phosphamidon; Dimecron</v>
      </c>
      <c r="GD9" s="4" t="str">
        <v>Primagram (Metolachlor + Atrazine)</v>
      </c>
      <c r="GE9" s="4" t="str">
        <v>Propanil; Tamarice; Bay 30130; Cekupropanil; Prop-Job; Chem-Rice; DPA; Strel; S 10145; Vertac; Dropaven; Propanilo; Supernox; Erban; FW-734; Herbax; Propanex; Riselect; Stampede; Stam-F-34; Stam M-4; Surcopur; Surpur and Wham EZ</v>
      </c>
      <c r="GF9" s="4" t="str">
        <v>Thiamethoxam; Actara</v>
      </c>
      <c r="GG9" s="4" t="str">
        <v>Zineb</v>
      </c>
      <c r="GH9" s="4">
        <v>0</v>
      </c>
    </row>
    <row r="10" spans="1:190" x14ac:dyDescent="0.35">
      <c r="A10" s="4" t="s">
        <v>4507</v>
      </c>
      <c r="B10" s="4" t="s">
        <v>4483</v>
      </c>
      <c r="C10" s="4" t="s">
        <v>4508</v>
      </c>
      <c r="D10" s="4" t="s">
        <v>4509</v>
      </c>
      <c r="F10" s="4" t="str" cm="1">
        <f t="array" ref="F10:Y10">TRANSPOSE(_xlfn._xlws.SORT(_xlfn.UNIQUE(_xlfn._xlws.FILTER($B$2:$B$500,ISNUMBER(SEARCH(Chems!$C20,$B$2:$B$500)),"Not Found"))))</f>
        <v>Animal - Acaricide</v>
      </c>
      <c r="G10" s="4" t="str">
        <v>Animal - Antibiotic</v>
      </c>
      <c r="H10" s="4" t="str">
        <v>Animal - Anticestodal</v>
      </c>
      <c r="I10" s="4" t="str">
        <v>Animal - Antifilarial</v>
      </c>
      <c r="J10" s="4" t="str">
        <v>Animal - Antihelmintic</v>
      </c>
      <c r="K10" s="4" t="str">
        <v>Animal - Antiinflammatory</v>
      </c>
      <c r="L10" s="4" t="str">
        <v>Animal - Antilung worm</v>
      </c>
      <c r="M10" s="4" t="str">
        <v>Animal - Antimicrobial</v>
      </c>
      <c r="N10" s="4" t="str">
        <v>Animal - Antinematodal</v>
      </c>
      <c r="O10" s="4" t="str">
        <v xml:space="preserve">Animal - Antiparasitic </v>
      </c>
      <c r="P10" s="4" t="str">
        <v>Animal - Antiprotozoal</v>
      </c>
      <c r="Q10" s="4" t="str">
        <v>Animal - Antitrematodal</v>
      </c>
      <c r="R10" s="4" t="str">
        <v>Animal - Growth Promotor</v>
      </c>
      <c r="S10" s="4" t="str">
        <v>Animal - Insecticide</v>
      </c>
      <c r="T10" s="4" t="str">
        <v>Animal - Vaccine</v>
      </c>
      <c r="U10" s="4" t="str">
        <v>Fungicide</v>
      </c>
      <c r="V10" s="4" t="str">
        <v>Herbicide</v>
      </c>
      <c r="W10" s="4" t="str">
        <v>Insecticide</v>
      </c>
      <c r="X10" s="4" t="str">
        <v>Seed Coating</v>
      </c>
      <c r="Y10" s="4" t="str">
        <v>Unspecified</v>
      </c>
      <c r="AA10" s="4" t="str" cm="1">
        <f t="array" ref="AA10:AR10">TRANSPOSE(_xlfn._xlws.SORT(_xlfn.UNIQUE(_xlfn._xlws.FILTER($C$2:$C$500,ISNUMBER(SEARCH(Chems!$C20,$B$2:$B$500)),"Not Found"))))</f>
        <v>Alachlor; Lasso; Lariat; Crop Star; Butachlor</v>
      </c>
      <c r="AB10" s="4" t="str">
        <v>Atrazine; G-30027; Aatrex; Aktikon; Alazine; Atred; Atranex; Atrataf; Atratol; Azinotox; Crisazina; Farmco Atrazine; Gesaprim; Giffex 4L; Malermais; Primatol; Simazat; Zeaphos</v>
      </c>
      <c r="AC10" s="4" t="str">
        <v>Carbofuran; Furadan; Bay 70143; Curaterr; D 1221; ENT 27164; Yaltox; Furacarb</v>
      </c>
      <c r="AD10" s="4" t="str">
        <v>Chlorosufluron; Glean</v>
      </c>
      <c r="AE10" s="4" t="str">
        <v>Diuron; Di-on; Crisuron; Diater; Karmex; Unidron</v>
      </c>
      <c r="AF10" s="4" t="str">
        <v>Glyphosate; Roundup; Rodeo; Pondmaster</v>
      </c>
      <c r="AG10" s="4" t="str">
        <v>Hexythiazox</v>
      </c>
      <c r="AH10" s="4" t="str">
        <v>Imazaquin; Ala-Scept; Scepter; Squadron; Tri-Scept; Partner</v>
      </c>
      <c r="AI10" s="4" t="str">
        <v>Mancozeb; Penncozeb; Trimanoc; Vondozeb; Dithane; Manzeb; Nemispot; Manzane</v>
      </c>
      <c r="AJ10" s="4" t="str">
        <v>Maneb</v>
      </c>
      <c r="AK10" s="4" t="str">
        <v>Metolachlor; Bicep; CGA-24705; Dual; Pennant; Pimagram</v>
      </c>
      <c r="AL10" s="4" t="str">
        <v>Paraquat; Paraquat dichloride; Methyl viologen dichloride; Crisquat; Dexuron; Esgram; Gramuron; Ortho Paraquat CL; Para-col; Pillarxone; Tota-col; Toxer Total; PP148; Cyclone; Gramixel; Gramoxone; Pathclear; AH 501</v>
      </c>
      <c r="AM10" s="4" t="str">
        <v>Phosphamidon; Dimecron</v>
      </c>
      <c r="AN10" s="4" t="str">
        <v>Primagram (Metolachlor + Atrazine)</v>
      </c>
      <c r="AO10" s="4" t="str">
        <v>Propanil; Tamarice; Bay 30130; Cekupropanil; Prop-Job; Chem-Rice; DPA; Strel; S 10145; Vertac; Dropaven; Propanilo; Supernox; Erban; FW-734; Herbax; Propanex; Riselect; Stampede; Stam-F-34; Stam M-4; Surcopur; Surpur and Wham EZ</v>
      </c>
      <c r="AP10" s="4" t="str">
        <v>Thiamethoxam; Actara</v>
      </c>
      <c r="AQ10" s="4" t="str">
        <v>Zineb</v>
      </c>
      <c r="AR10" s="4">
        <v>0</v>
      </c>
      <c r="FQ10" s="4" t="str" cm="1">
        <f t="array" ref="FQ10:GH10">_xlfn._xlws.SORT(_xlfn.UNIQUE(_xlfn._xlws.FILTER(_xlfn.ANCHORARRAY(AA10),ISNUMBER(SEARCH(Chems!$D20,_xlfn.ANCHORARRAY(AA10))),"Not Found")))</f>
        <v>Alachlor; Lasso; Lariat; Crop Star; Butachlor</v>
      </c>
      <c r="FR10" s="4" t="str">
        <v>Atrazine; G-30027; Aatrex; Aktikon; Alazine; Atred; Atranex; Atrataf; Atratol; Azinotox; Crisazina; Farmco Atrazine; Gesaprim; Giffex 4L; Malermais; Primatol; Simazat; Zeaphos</v>
      </c>
      <c r="FS10" s="4" t="str">
        <v>Carbofuran; Furadan; Bay 70143; Curaterr; D 1221; ENT 27164; Yaltox; Furacarb</v>
      </c>
      <c r="FT10" s="4" t="str">
        <v>Chlorosufluron; Glean</v>
      </c>
      <c r="FU10" s="4" t="str">
        <v>Diuron; Di-on; Crisuron; Diater; Karmex; Unidron</v>
      </c>
      <c r="FV10" s="4" t="str">
        <v>Glyphosate; Roundup; Rodeo; Pondmaster</v>
      </c>
      <c r="FW10" s="4" t="str">
        <v>Hexythiazox</v>
      </c>
      <c r="FX10" s="4" t="str">
        <v>Imazaquin; Ala-Scept; Scepter; Squadron; Tri-Scept; Partner</v>
      </c>
      <c r="FY10" s="4" t="str">
        <v>Mancozeb; Penncozeb; Trimanoc; Vondozeb; Dithane; Manzeb; Nemispot; Manzane</v>
      </c>
      <c r="FZ10" s="4" t="str">
        <v>Maneb</v>
      </c>
      <c r="GA10" s="4" t="str">
        <v>Metolachlor; Bicep; CGA-24705; Dual; Pennant; Pimagram</v>
      </c>
      <c r="GB10" s="4" t="str">
        <v>Paraquat; Paraquat dichloride; Methyl viologen dichloride; Crisquat; Dexuron; Esgram; Gramuron; Ortho Paraquat CL; Para-col; Pillarxone; Tota-col; Toxer Total; PP148; Cyclone; Gramixel; Gramoxone; Pathclear; AH 501</v>
      </c>
      <c r="GC10" s="4" t="str">
        <v>Phosphamidon; Dimecron</v>
      </c>
      <c r="GD10" s="4" t="str">
        <v>Primagram (Metolachlor + Atrazine)</v>
      </c>
      <c r="GE10" s="4" t="str">
        <v>Propanil; Tamarice; Bay 30130; Cekupropanil; Prop-Job; Chem-Rice; DPA; Strel; S 10145; Vertac; Dropaven; Propanilo; Supernox; Erban; FW-734; Herbax; Propanex; Riselect; Stampede; Stam-F-34; Stam M-4; Surcopur; Surpur and Wham EZ</v>
      </c>
      <c r="GF10" s="4" t="str">
        <v>Thiamethoxam; Actara</v>
      </c>
      <c r="GG10" s="4" t="str">
        <v>Zineb</v>
      </c>
      <c r="GH10" s="4">
        <v>0</v>
      </c>
    </row>
    <row r="11" spans="1:190" x14ac:dyDescent="0.35">
      <c r="A11" s="4" t="s">
        <v>4510</v>
      </c>
      <c r="B11" s="4" t="s">
        <v>4483</v>
      </c>
      <c r="C11" s="4" t="s">
        <v>4511</v>
      </c>
      <c r="D11" s="4" t="s">
        <v>4512</v>
      </c>
      <c r="F11" s="4" t="str" cm="1">
        <f t="array" ref="F11:Y11">TRANSPOSE(_xlfn._xlws.SORT(_xlfn.UNIQUE(_xlfn._xlws.FILTER($B$2:$B$500,ISNUMBER(SEARCH(Chems!$C21,$B$2:$B$500)),"Not Found"))))</f>
        <v>Animal - Acaricide</v>
      </c>
      <c r="G11" s="4" t="str">
        <v>Animal - Antibiotic</v>
      </c>
      <c r="H11" s="4" t="str">
        <v>Animal - Anticestodal</v>
      </c>
      <c r="I11" s="4" t="str">
        <v>Animal - Antifilarial</v>
      </c>
      <c r="J11" s="4" t="str">
        <v>Animal - Antihelmintic</v>
      </c>
      <c r="K11" s="4" t="str">
        <v>Animal - Antiinflammatory</v>
      </c>
      <c r="L11" s="4" t="str">
        <v>Animal - Antilung worm</v>
      </c>
      <c r="M11" s="4" t="str">
        <v>Animal - Antimicrobial</v>
      </c>
      <c r="N11" s="4" t="str">
        <v>Animal - Antinematodal</v>
      </c>
      <c r="O11" s="4" t="str">
        <v xml:space="preserve">Animal - Antiparasitic </v>
      </c>
      <c r="P11" s="4" t="str">
        <v>Animal - Antiprotozoal</v>
      </c>
      <c r="Q11" s="4" t="str">
        <v>Animal - Antitrematodal</v>
      </c>
      <c r="R11" s="4" t="str">
        <v>Animal - Growth Promotor</v>
      </c>
      <c r="S11" s="4" t="str">
        <v>Animal - Insecticide</v>
      </c>
      <c r="T11" s="4" t="str">
        <v>Animal - Vaccine</v>
      </c>
      <c r="U11" s="4" t="str">
        <v>Fungicide</v>
      </c>
      <c r="V11" s="4" t="str">
        <v>Herbicide</v>
      </c>
      <c r="W11" s="4" t="str">
        <v>Insecticide</v>
      </c>
      <c r="X11" s="4" t="str">
        <v>Seed Coating</v>
      </c>
      <c r="Y11" s="4" t="str">
        <v>Unspecified</v>
      </c>
      <c r="AA11" s="4" t="str" cm="1">
        <f t="array" ref="AA11:AR11">TRANSPOSE(_xlfn._xlws.SORT(_xlfn.UNIQUE(_xlfn._xlws.FILTER($C$2:$C$500,ISNUMBER(SEARCH(Chems!$C21,$B$2:$B$500)),"Not Found"))))</f>
        <v>Alachlor; Lasso; Lariat; Crop Star; Butachlor</v>
      </c>
      <c r="AB11" s="4" t="str">
        <v>Atrazine; G-30027; Aatrex; Aktikon; Alazine; Atred; Atranex; Atrataf; Atratol; Azinotox; Crisazina; Farmco Atrazine; Gesaprim; Giffex 4L; Malermais; Primatol; Simazat; Zeaphos</v>
      </c>
      <c r="AC11" s="4" t="str">
        <v>Carbofuran; Furadan; Bay 70143; Curaterr; D 1221; ENT 27164; Yaltox; Furacarb</v>
      </c>
      <c r="AD11" s="4" t="str">
        <v>Chlorosufluron; Glean</v>
      </c>
      <c r="AE11" s="4" t="str">
        <v>Diuron; Di-on; Crisuron; Diater; Karmex; Unidron</v>
      </c>
      <c r="AF11" s="4" t="str">
        <v>Glyphosate; Roundup; Rodeo; Pondmaster</v>
      </c>
      <c r="AG11" s="4" t="str">
        <v>Hexythiazox</v>
      </c>
      <c r="AH11" s="4" t="str">
        <v>Imazaquin; Ala-Scept; Scepter; Squadron; Tri-Scept; Partner</v>
      </c>
      <c r="AI11" s="4" t="str">
        <v>Mancozeb; Penncozeb; Trimanoc; Vondozeb; Dithane; Manzeb; Nemispot; Manzane</v>
      </c>
      <c r="AJ11" s="4" t="str">
        <v>Maneb</v>
      </c>
      <c r="AK11" s="4" t="str">
        <v>Metolachlor; Bicep; CGA-24705; Dual; Pennant; Pimagram</v>
      </c>
      <c r="AL11" s="4" t="str">
        <v>Paraquat; Paraquat dichloride; Methyl viologen dichloride; Crisquat; Dexuron; Esgram; Gramuron; Ortho Paraquat CL; Para-col; Pillarxone; Tota-col; Toxer Total; PP148; Cyclone; Gramixel; Gramoxone; Pathclear; AH 501</v>
      </c>
      <c r="AM11" s="4" t="str">
        <v>Phosphamidon; Dimecron</v>
      </c>
      <c r="AN11" s="4" t="str">
        <v>Primagram (Metolachlor + Atrazine)</v>
      </c>
      <c r="AO11" s="4" t="str">
        <v>Propanil; Tamarice; Bay 30130; Cekupropanil; Prop-Job; Chem-Rice; DPA; Strel; S 10145; Vertac; Dropaven; Propanilo; Supernox; Erban; FW-734; Herbax; Propanex; Riselect; Stampede; Stam-F-34; Stam M-4; Surcopur; Surpur and Wham EZ</v>
      </c>
      <c r="AP11" s="4" t="str">
        <v>Thiamethoxam; Actara</v>
      </c>
      <c r="AQ11" s="4" t="str">
        <v>Zineb</v>
      </c>
      <c r="AR11" s="4">
        <v>0</v>
      </c>
      <c r="FQ11" s="4" t="str" cm="1">
        <f t="array" ref="FQ11:GH11">_xlfn._xlws.SORT(_xlfn.UNIQUE(_xlfn._xlws.FILTER(_xlfn.ANCHORARRAY(AA11),ISNUMBER(SEARCH(Chems!$D21,_xlfn.ANCHORARRAY(AA11))),"Not Found")))</f>
        <v>Alachlor; Lasso; Lariat; Crop Star; Butachlor</v>
      </c>
      <c r="FR11" s="4" t="str">
        <v>Atrazine; G-30027; Aatrex; Aktikon; Alazine; Atred; Atranex; Atrataf; Atratol; Azinotox; Crisazina; Farmco Atrazine; Gesaprim; Giffex 4L; Malermais; Primatol; Simazat; Zeaphos</v>
      </c>
      <c r="FS11" s="4" t="str">
        <v>Carbofuran; Furadan; Bay 70143; Curaterr; D 1221; ENT 27164; Yaltox; Furacarb</v>
      </c>
      <c r="FT11" s="4" t="str">
        <v>Chlorosufluron; Glean</v>
      </c>
      <c r="FU11" s="4" t="str">
        <v>Diuron; Di-on; Crisuron; Diater; Karmex; Unidron</v>
      </c>
      <c r="FV11" s="4" t="str">
        <v>Glyphosate; Roundup; Rodeo; Pondmaster</v>
      </c>
      <c r="FW11" s="4" t="str">
        <v>Hexythiazox</v>
      </c>
      <c r="FX11" s="4" t="str">
        <v>Imazaquin; Ala-Scept; Scepter; Squadron; Tri-Scept; Partner</v>
      </c>
      <c r="FY11" s="4" t="str">
        <v>Mancozeb; Penncozeb; Trimanoc; Vondozeb; Dithane; Manzeb; Nemispot; Manzane</v>
      </c>
      <c r="FZ11" s="4" t="str">
        <v>Maneb</v>
      </c>
      <c r="GA11" s="4" t="str">
        <v>Metolachlor; Bicep; CGA-24705; Dual; Pennant; Pimagram</v>
      </c>
      <c r="GB11" s="4" t="str">
        <v>Paraquat; Paraquat dichloride; Methyl viologen dichloride; Crisquat; Dexuron; Esgram; Gramuron; Ortho Paraquat CL; Para-col; Pillarxone; Tota-col; Toxer Total; PP148; Cyclone; Gramixel; Gramoxone; Pathclear; AH 501</v>
      </c>
      <c r="GC11" s="4" t="str">
        <v>Phosphamidon; Dimecron</v>
      </c>
      <c r="GD11" s="4" t="str">
        <v>Primagram (Metolachlor + Atrazine)</v>
      </c>
      <c r="GE11" s="4" t="str">
        <v>Propanil; Tamarice; Bay 30130; Cekupropanil; Prop-Job; Chem-Rice; DPA; Strel; S 10145; Vertac; Dropaven; Propanilo; Supernox; Erban; FW-734; Herbax; Propanex; Riselect; Stampede; Stam-F-34; Stam M-4; Surcopur; Surpur and Wham EZ</v>
      </c>
      <c r="GF11" s="4" t="str">
        <v>Thiamethoxam; Actara</v>
      </c>
      <c r="GG11" s="4" t="str">
        <v>Zineb</v>
      </c>
      <c r="GH11" s="4">
        <v>0</v>
      </c>
    </row>
    <row r="12" spans="1:190" x14ac:dyDescent="0.35">
      <c r="A12" s="4" t="s">
        <v>4513</v>
      </c>
      <c r="B12" s="4" t="s">
        <v>4514</v>
      </c>
      <c r="C12" s="4" t="s">
        <v>4515</v>
      </c>
      <c r="D12" s="4" t="s">
        <v>4516</v>
      </c>
      <c r="F12" s="4" t="str" cm="1">
        <f t="array" ref="F12:Y12">TRANSPOSE(_xlfn._xlws.SORT(_xlfn.UNIQUE(_xlfn._xlws.FILTER($B$2:$B$500,ISNUMBER(SEARCH(Chems!$C22,$B$2:$B$500)),"Not Found"))))</f>
        <v>Animal - Acaricide</v>
      </c>
      <c r="G12" s="4" t="str">
        <v>Animal - Antibiotic</v>
      </c>
      <c r="H12" s="4" t="str">
        <v>Animal - Anticestodal</v>
      </c>
      <c r="I12" s="4" t="str">
        <v>Animal - Antifilarial</v>
      </c>
      <c r="J12" s="4" t="str">
        <v>Animal - Antihelmintic</v>
      </c>
      <c r="K12" s="4" t="str">
        <v>Animal - Antiinflammatory</v>
      </c>
      <c r="L12" s="4" t="str">
        <v>Animal - Antilung worm</v>
      </c>
      <c r="M12" s="4" t="str">
        <v>Animal - Antimicrobial</v>
      </c>
      <c r="N12" s="4" t="str">
        <v>Animal - Antinematodal</v>
      </c>
      <c r="O12" s="4" t="str">
        <v xml:space="preserve">Animal - Antiparasitic </v>
      </c>
      <c r="P12" s="4" t="str">
        <v>Animal - Antiprotozoal</v>
      </c>
      <c r="Q12" s="4" t="str">
        <v>Animal - Antitrematodal</v>
      </c>
      <c r="R12" s="4" t="str">
        <v>Animal - Growth Promotor</v>
      </c>
      <c r="S12" s="4" t="str">
        <v>Animal - Insecticide</v>
      </c>
      <c r="T12" s="4" t="str">
        <v>Animal - Vaccine</v>
      </c>
      <c r="U12" s="4" t="str">
        <v>Fungicide</v>
      </c>
      <c r="V12" s="4" t="str">
        <v>Herbicide</v>
      </c>
      <c r="W12" s="4" t="str">
        <v>Insecticide</v>
      </c>
      <c r="X12" s="4" t="str">
        <v>Seed Coating</v>
      </c>
      <c r="Y12" s="4" t="str">
        <v>Unspecified</v>
      </c>
      <c r="AA12" s="4" t="str" cm="1">
        <f t="array" ref="AA12:AR12">TRANSPOSE(_xlfn._xlws.SORT(_xlfn.UNIQUE(_xlfn._xlws.FILTER($C$2:$C$500,ISNUMBER(SEARCH(Chems!$C22,$B$2:$B$500)),"Not Found"))))</f>
        <v>Alachlor; Lasso; Lariat; Crop Star; Butachlor</v>
      </c>
      <c r="AB12" s="4" t="str">
        <v>Atrazine; G-30027; Aatrex; Aktikon; Alazine; Atred; Atranex; Atrataf; Atratol; Azinotox; Crisazina; Farmco Atrazine; Gesaprim; Giffex 4L; Malermais; Primatol; Simazat; Zeaphos</v>
      </c>
      <c r="AC12" s="4" t="str">
        <v>Carbofuran; Furadan; Bay 70143; Curaterr; D 1221; ENT 27164; Yaltox; Furacarb</v>
      </c>
      <c r="AD12" s="4" t="str">
        <v>Chlorosufluron; Glean</v>
      </c>
      <c r="AE12" s="4" t="str">
        <v>Diuron; Di-on; Crisuron; Diater; Karmex; Unidron</v>
      </c>
      <c r="AF12" s="4" t="str">
        <v>Glyphosate; Roundup; Rodeo; Pondmaster</v>
      </c>
      <c r="AG12" s="4" t="str">
        <v>Hexythiazox</v>
      </c>
      <c r="AH12" s="4" t="str">
        <v>Imazaquin; Ala-Scept; Scepter; Squadron; Tri-Scept; Partner</v>
      </c>
      <c r="AI12" s="4" t="str">
        <v>Mancozeb; Penncozeb; Trimanoc; Vondozeb; Dithane; Manzeb; Nemispot; Manzane</v>
      </c>
      <c r="AJ12" s="4" t="str">
        <v>Maneb</v>
      </c>
      <c r="AK12" s="4" t="str">
        <v>Metolachlor; Bicep; CGA-24705; Dual; Pennant; Pimagram</v>
      </c>
      <c r="AL12" s="4" t="str">
        <v>Paraquat; Paraquat dichloride; Methyl viologen dichloride; Crisquat; Dexuron; Esgram; Gramuron; Ortho Paraquat CL; Para-col; Pillarxone; Tota-col; Toxer Total; PP148; Cyclone; Gramixel; Gramoxone; Pathclear; AH 501</v>
      </c>
      <c r="AM12" s="4" t="str">
        <v>Phosphamidon; Dimecron</v>
      </c>
      <c r="AN12" s="4" t="str">
        <v>Primagram (Metolachlor + Atrazine)</v>
      </c>
      <c r="AO12" s="4" t="str">
        <v>Propanil; Tamarice; Bay 30130; Cekupropanil; Prop-Job; Chem-Rice; DPA; Strel; S 10145; Vertac; Dropaven; Propanilo; Supernox; Erban; FW-734; Herbax; Propanex; Riselect; Stampede; Stam-F-34; Stam M-4; Surcopur; Surpur and Wham EZ</v>
      </c>
      <c r="AP12" s="4" t="str">
        <v>Thiamethoxam; Actara</v>
      </c>
      <c r="AQ12" s="4" t="str">
        <v>Zineb</v>
      </c>
      <c r="AR12" s="4">
        <v>0</v>
      </c>
      <c r="FQ12" s="4" t="str" cm="1">
        <f t="array" ref="FQ12:GH12">_xlfn._xlws.SORT(_xlfn.UNIQUE(_xlfn._xlws.FILTER(_xlfn.ANCHORARRAY(AA12),ISNUMBER(SEARCH(Chems!$D22,_xlfn.ANCHORARRAY(AA12))),"Not Found")))</f>
        <v>Alachlor; Lasso; Lariat; Crop Star; Butachlor</v>
      </c>
      <c r="FR12" s="4" t="str">
        <v>Atrazine; G-30027; Aatrex; Aktikon; Alazine; Atred; Atranex; Atrataf; Atratol; Azinotox; Crisazina; Farmco Atrazine; Gesaprim; Giffex 4L; Malermais; Primatol; Simazat; Zeaphos</v>
      </c>
      <c r="FS12" s="4" t="str">
        <v>Carbofuran; Furadan; Bay 70143; Curaterr; D 1221; ENT 27164; Yaltox; Furacarb</v>
      </c>
      <c r="FT12" s="4" t="str">
        <v>Chlorosufluron; Glean</v>
      </c>
      <c r="FU12" s="4" t="str">
        <v>Diuron; Di-on; Crisuron; Diater; Karmex; Unidron</v>
      </c>
      <c r="FV12" s="4" t="str">
        <v>Glyphosate; Roundup; Rodeo; Pondmaster</v>
      </c>
      <c r="FW12" s="4" t="str">
        <v>Hexythiazox</v>
      </c>
      <c r="FX12" s="4" t="str">
        <v>Imazaquin; Ala-Scept; Scepter; Squadron; Tri-Scept; Partner</v>
      </c>
      <c r="FY12" s="4" t="str">
        <v>Mancozeb; Penncozeb; Trimanoc; Vondozeb; Dithane; Manzeb; Nemispot; Manzane</v>
      </c>
      <c r="FZ12" s="4" t="str">
        <v>Maneb</v>
      </c>
      <c r="GA12" s="4" t="str">
        <v>Metolachlor; Bicep; CGA-24705; Dual; Pennant; Pimagram</v>
      </c>
      <c r="GB12" s="4" t="str">
        <v>Paraquat; Paraquat dichloride; Methyl viologen dichloride; Crisquat; Dexuron; Esgram; Gramuron; Ortho Paraquat CL; Para-col; Pillarxone; Tota-col; Toxer Total; PP148; Cyclone; Gramixel; Gramoxone; Pathclear; AH 501</v>
      </c>
      <c r="GC12" s="4" t="str">
        <v>Phosphamidon; Dimecron</v>
      </c>
      <c r="GD12" s="4" t="str">
        <v>Primagram (Metolachlor + Atrazine)</v>
      </c>
      <c r="GE12" s="4" t="str">
        <v>Propanil; Tamarice; Bay 30130; Cekupropanil; Prop-Job; Chem-Rice; DPA; Strel; S 10145; Vertac; Dropaven; Propanilo; Supernox; Erban; FW-734; Herbax; Propanex; Riselect; Stampede; Stam-F-34; Stam M-4; Surcopur; Surpur and Wham EZ</v>
      </c>
      <c r="GF12" s="4" t="str">
        <v>Thiamethoxam; Actara</v>
      </c>
      <c r="GG12" s="4" t="str">
        <v>Zineb</v>
      </c>
      <c r="GH12" s="4">
        <v>0</v>
      </c>
    </row>
    <row r="13" spans="1:190" x14ac:dyDescent="0.35">
      <c r="A13" s="4" t="s">
        <v>4517</v>
      </c>
      <c r="B13" s="4" t="s">
        <v>4514</v>
      </c>
      <c r="C13" s="4" t="s">
        <v>4518</v>
      </c>
      <c r="D13" s="4" t="s">
        <v>4519</v>
      </c>
      <c r="F13" s="4" t="str" cm="1">
        <f t="array" ref="F13:Y13">TRANSPOSE(_xlfn._xlws.SORT(_xlfn.UNIQUE(_xlfn._xlws.FILTER($B$2:$B$500,ISNUMBER(SEARCH(Chems!$C23,$B$2:$B$500)),"Not Found"))))</f>
        <v>Animal - Acaricide</v>
      </c>
      <c r="G13" s="4" t="str">
        <v>Animal - Antibiotic</v>
      </c>
      <c r="H13" s="4" t="str">
        <v>Animal - Anticestodal</v>
      </c>
      <c r="I13" s="4" t="str">
        <v>Animal - Antifilarial</v>
      </c>
      <c r="J13" s="4" t="str">
        <v>Animal - Antihelmintic</v>
      </c>
      <c r="K13" s="4" t="str">
        <v>Animal - Antiinflammatory</v>
      </c>
      <c r="L13" s="4" t="str">
        <v>Animal - Antilung worm</v>
      </c>
      <c r="M13" s="4" t="str">
        <v>Animal - Antimicrobial</v>
      </c>
      <c r="N13" s="4" t="str">
        <v>Animal - Antinematodal</v>
      </c>
      <c r="O13" s="4" t="str">
        <v xml:space="preserve">Animal - Antiparasitic </v>
      </c>
      <c r="P13" s="4" t="str">
        <v>Animal - Antiprotozoal</v>
      </c>
      <c r="Q13" s="4" t="str">
        <v>Animal - Antitrematodal</v>
      </c>
      <c r="R13" s="4" t="str">
        <v>Animal - Growth Promotor</v>
      </c>
      <c r="S13" s="4" t="str">
        <v>Animal - Insecticide</v>
      </c>
      <c r="T13" s="4" t="str">
        <v>Animal - Vaccine</v>
      </c>
      <c r="U13" s="4" t="str">
        <v>Fungicide</v>
      </c>
      <c r="V13" s="4" t="str">
        <v>Herbicide</v>
      </c>
      <c r="W13" s="4" t="str">
        <v>Insecticide</v>
      </c>
      <c r="X13" s="4" t="str">
        <v>Seed Coating</v>
      </c>
      <c r="Y13" s="4" t="str">
        <v>Unspecified</v>
      </c>
      <c r="AA13" s="4" t="str" cm="1">
        <f t="array" ref="AA13:AR13">TRANSPOSE(_xlfn._xlws.SORT(_xlfn.UNIQUE(_xlfn._xlws.FILTER($C$2:$C$500,ISNUMBER(SEARCH(Chems!$C23,$B$2:$B$500)),"Not Found"))))</f>
        <v>Alachlor; Lasso; Lariat; Crop Star; Butachlor</v>
      </c>
      <c r="AB13" s="4" t="str">
        <v>Atrazine; G-30027; Aatrex; Aktikon; Alazine; Atred; Atranex; Atrataf; Atratol; Azinotox; Crisazina; Farmco Atrazine; Gesaprim; Giffex 4L; Malermais; Primatol; Simazat; Zeaphos</v>
      </c>
      <c r="AC13" s="4" t="str">
        <v>Carbofuran; Furadan; Bay 70143; Curaterr; D 1221; ENT 27164; Yaltox; Furacarb</v>
      </c>
      <c r="AD13" s="4" t="str">
        <v>Chlorosufluron; Glean</v>
      </c>
      <c r="AE13" s="4" t="str">
        <v>Diuron; Di-on; Crisuron; Diater; Karmex; Unidron</v>
      </c>
      <c r="AF13" s="4" t="str">
        <v>Glyphosate; Roundup; Rodeo; Pondmaster</v>
      </c>
      <c r="AG13" s="4" t="str">
        <v>Hexythiazox</v>
      </c>
      <c r="AH13" s="4" t="str">
        <v>Imazaquin; Ala-Scept; Scepter; Squadron; Tri-Scept; Partner</v>
      </c>
      <c r="AI13" s="4" t="str">
        <v>Mancozeb; Penncozeb; Trimanoc; Vondozeb; Dithane; Manzeb; Nemispot; Manzane</v>
      </c>
      <c r="AJ13" s="4" t="str">
        <v>Maneb</v>
      </c>
      <c r="AK13" s="4" t="str">
        <v>Metolachlor; Bicep; CGA-24705; Dual; Pennant; Pimagram</v>
      </c>
      <c r="AL13" s="4" t="str">
        <v>Paraquat; Paraquat dichloride; Methyl viologen dichloride; Crisquat; Dexuron; Esgram; Gramuron; Ortho Paraquat CL; Para-col; Pillarxone; Tota-col; Toxer Total; PP148; Cyclone; Gramixel; Gramoxone; Pathclear; AH 501</v>
      </c>
      <c r="AM13" s="4" t="str">
        <v>Phosphamidon; Dimecron</v>
      </c>
      <c r="AN13" s="4" t="str">
        <v>Primagram (Metolachlor + Atrazine)</v>
      </c>
      <c r="AO13" s="4" t="str">
        <v>Propanil; Tamarice; Bay 30130; Cekupropanil; Prop-Job; Chem-Rice; DPA; Strel; S 10145; Vertac; Dropaven; Propanilo; Supernox; Erban; FW-734; Herbax; Propanex; Riselect; Stampede; Stam-F-34; Stam M-4; Surcopur; Surpur and Wham EZ</v>
      </c>
      <c r="AP13" s="4" t="str">
        <v>Thiamethoxam; Actara</v>
      </c>
      <c r="AQ13" s="4" t="str">
        <v>Zineb</v>
      </c>
      <c r="AR13" s="4">
        <v>0</v>
      </c>
      <c r="FQ13" s="4" t="str" cm="1">
        <f t="array" ref="FQ13:GH13">_xlfn._xlws.SORT(_xlfn.UNIQUE(_xlfn._xlws.FILTER(_xlfn.ANCHORARRAY(AA13),ISNUMBER(SEARCH(Chems!$D23,_xlfn.ANCHORARRAY(AA13))),"Not Found")))</f>
        <v>Alachlor; Lasso; Lariat; Crop Star; Butachlor</v>
      </c>
      <c r="FR13" s="4" t="str">
        <v>Atrazine; G-30027; Aatrex; Aktikon; Alazine; Atred; Atranex; Atrataf; Atratol; Azinotox; Crisazina; Farmco Atrazine; Gesaprim; Giffex 4L; Malermais; Primatol; Simazat; Zeaphos</v>
      </c>
      <c r="FS13" s="4" t="str">
        <v>Carbofuran; Furadan; Bay 70143; Curaterr; D 1221; ENT 27164; Yaltox; Furacarb</v>
      </c>
      <c r="FT13" s="4" t="str">
        <v>Chlorosufluron; Glean</v>
      </c>
      <c r="FU13" s="4" t="str">
        <v>Diuron; Di-on; Crisuron; Diater; Karmex; Unidron</v>
      </c>
      <c r="FV13" s="4" t="str">
        <v>Glyphosate; Roundup; Rodeo; Pondmaster</v>
      </c>
      <c r="FW13" s="4" t="str">
        <v>Hexythiazox</v>
      </c>
      <c r="FX13" s="4" t="str">
        <v>Imazaquin; Ala-Scept; Scepter; Squadron; Tri-Scept; Partner</v>
      </c>
      <c r="FY13" s="4" t="str">
        <v>Mancozeb; Penncozeb; Trimanoc; Vondozeb; Dithane; Manzeb; Nemispot; Manzane</v>
      </c>
      <c r="FZ13" s="4" t="str">
        <v>Maneb</v>
      </c>
      <c r="GA13" s="4" t="str">
        <v>Metolachlor; Bicep; CGA-24705; Dual; Pennant; Pimagram</v>
      </c>
      <c r="GB13" s="4" t="str">
        <v>Paraquat; Paraquat dichloride; Methyl viologen dichloride; Crisquat; Dexuron; Esgram; Gramuron; Ortho Paraquat CL; Para-col; Pillarxone; Tota-col; Toxer Total; PP148; Cyclone; Gramixel; Gramoxone; Pathclear; AH 501</v>
      </c>
      <c r="GC13" s="4" t="str">
        <v>Phosphamidon; Dimecron</v>
      </c>
      <c r="GD13" s="4" t="str">
        <v>Primagram (Metolachlor + Atrazine)</v>
      </c>
      <c r="GE13" s="4" t="str">
        <v>Propanil; Tamarice; Bay 30130; Cekupropanil; Prop-Job; Chem-Rice; DPA; Strel; S 10145; Vertac; Dropaven; Propanilo; Supernox; Erban; FW-734; Herbax; Propanex; Riselect; Stampede; Stam-F-34; Stam M-4; Surcopur; Surpur and Wham EZ</v>
      </c>
      <c r="GF13" s="4" t="str">
        <v>Thiamethoxam; Actara</v>
      </c>
      <c r="GG13" s="4" t="str">
        <v>Zineb</v>
      </c>
      <c r="GH13" s="4">
        <v>0</v>
      </c>
    </row>
    <row r="14" spans="1:190" x14ac:dyDescent="0.35">
      <c r="A14" s="4" t="s">
        <v>4520</v>
      </c>
      <c r="B14" s="4" t="s">
        <v>4514</v>
      </c>
      <c r="C14" s="4" t="s">
        <v>4521</v>
      </c>
      <c r="D14" s="4" t="s">
        <v>4522</v>
      </c>
      <c r="F14" s="4" t="str" cm="1">
        <f t="array" ref="F14:Y14">TRANSPOSE(_xlfn._xlws.SORT(_xlfn.UNIQUE(_xlfn._xlws.FILTER($B$2:$B$500,ISNUMBER(SEARCH(Chems!$C24,$B$2:$B$500)),"Not Found"))))</f>
        <v>Animal - Acaricide</v>
      </c>
      <c r="G14" s="4" t="str">
        <v>Animal - Antibiotic</v>
      </c>
      <c r="H14" s="4" t="str">
        <v>Animal - Anticestodal</v>
      </c>
      <c r="I14" s="4" t="str">
        <v>Animal - Antifilarial</v>
      </c>
      <c r="J14" s="4" t="str">
        <v>Animal - Antihelmintic</v>
      </c>
      <c r="K14" s="4" t="str">
        <v>Animal - Antiinflammatory</v>
      </c>
      <c r="L14" s="4" t="str">
        <v>Animal - Antilung worm</v>
      </c>
      <c r="M14" s="4" t="str">
        <v>Animal - Antimicrobial</v>
      </c>
      <c r="N14" s="4" t="str">
        <v>Animal - Antinematodal</v>
      </c>
      <c r="O14" s="4" t="str">
        <v xml:space="preserve">Animal - Antiparasitic </v>
      </c>
      <c r="P14" s="4" t="str">
        <v>Animal - Antiprotozoal</v>
      </c>
      <c r="Q14" s="4" t="str">
        <v>Animal - Antitrematodal</v>
      </c>
      <c r="R14" s="4" t="str">
        <v>Animal - Growth Promotor</v>
      </c>
      <c r="S14" s="4" t="str">
        <v>Animal - Insecticide</v>
      </c>
      <c r="T14" s="4" t="str">
        <v>Animal - Vaccine</v>
      </c>
      <c r="U14" s="4" t="str">
        <v>Fungicide</v>
      </c>
      <c r="V14" s="4" t="str">
        <v>Herbicide</v>
      </c>
      <c r="W14" s="4" t="str">
        <v>Insecticide</v>
      </c>
      <c r="X14" s="4" t="str">
        <v>Seed Coating</v>
      </c>
      <c r="Y14" s="4" t="str">
        <v>Unspecified</v>
      </c>
      <c r="AA14" s="4" t="str" cm="1">
        <f t="array" ref="AA14:AR14">TRANSPOSE(_xlfn._xlws.SORT(_xlfn.UNIQUE(_xlfn._xlws.FILTER($C$2:$C$500,ISNUMBER(SEARCH(Chems!$C24,$B$2:$B$500)),"Not Found"))))</f>
        <v>Alachlor; Lasso; Lariat; Crop Star; Butachlor</v>
      </c>
      <c r="AB14" s="4" t="str">
        <v>Atrazine; G-30027; Aatrex; Aktikon; Alazine; Atred; Atranex; Atrataf; Atratol; Azinotox; Crisazina; Farmco Atrazine; Gesaprim; Giffex 4L; Malermais; Primatol; Simazat; Zeaphos</v>
      </c>
      <c r="AC14" s="4" t="str">
        <v>Carbofuran; Furadan; Bay 70143; Curaterr; D 1221; ENT 27164; Yaltox; Furacarb</v>
      </c>
      <c r="AD14" s="4" t="str">
        <v>Chlorosufluron; Glean</v>
      </c>
      <c r="AE14" s="4" t="str">
        <v>Diuron; Di-on; Crisuron; Diater; Karmex; Unidron</v>
      </c>
      <c r="AF14" s="4" t="str">
        <v>Glyphosate; Roundup; Rodeo; Pondmaster</v>
      </c>
      <c r="AG14" s="4" t="str">
        <v>Hexythiazox</v>
      </c>
      <c r="AH14" s="4" t="str">
        <v>Imazaquin; Ala-Scept; Scepter; Squadron; Tri-Scept; Partner</v>
      </c>
      <c r="AI14" s="4" t="str">
        <v>Mancozeb; Penncozeb; Trimanoc; Vondozeb; Dithane; Manzeb; Nemispot; Manzane</v>
      </c>
      <c r="AJ14" s="4" t="str">
        <v>Maneb</v>
      </c>
      <c r="AK14" s="4" t="str">
        <v>Metolachlor; Bicep; CGA-24705; Dual; Pennant; Pimagram</v>
      </c>
      <c r="AL14" s="4" t="str">
        <v>Paraquat; Paraquat dichloride; Methyl viologen dichloride; Crisquat; Dexuron; Esgram; Gramuron; Ortho Paraquat CL; Para-col; Pillarxone; Tota-col; Toxer Total; PP148; Cyclone; Gramixel; Gramoxone; Pathclear; AH 501</v>
      </c>
      <c r="AM14" s="4" t="str">
        <v>Phosphamidon; Dimecron</v>
      </c>
      <c r="AN14" s="4" t="str">
        <v>Primagram (Metolachlor + Atrazine)</v>
      </c>
      <c r="AO14" s="4" t="str">
        <v>Propanil; Tamarice; Bay 30130; Cekupropanil; Prop-Job; Chem-Rice; DPA; Strel; S 10145; Vertac; Dropaven; Propanilo; Supernox; Erban; FW-734; Herbax; Propanex; Riselect; Stampede; Stam-F-34; Stam M-4; Surcopur; Surpur and Wham EZ</v>
      </c>
      <c r="AP14" s="4" t="str">
        <v>Thiamethoxam; Actara</v>
      </c>
      <c r="AQ14" s="4" t="str">
        <v>Zineb</v>
      </c>
      <c r="AR14" s="4">
        <v>0</v>
      </c>
      <c r="FQ14" s="4" t="str" cm="1">
        <f t="array" ref="FQ14:GH14">_xlfn._xlws.SORT(_xlfn.UNIQUE(_xlfn._xlws.FILTER(_xlfn.ANCHORARRAY(AA14),ISNUMBER(SEARCH(Chems!$D24,_xlfn.ANCHORARRAY(AA14))),"Not Found")))</f>
        <v>Alachlor; Lasso; Lariat; Crop Star; Butachlor</v>
      </c>
      <c r="FR14" s="4" t="str">
        <v>Atrazine; G-30027; Aatrex; Aktikon; Alazine; Atred; Atranex; Atrataf; Atratol; Azinotox; Crisazina; Farmco Atrazine; Gesaprim; Giffex 4L; Malermais; Primatol; Simazat; Zeaphos</v>
      </c>
      <c r="FS14" s="4" t="str">
        <v>Carbofuran; Furadan; Bay 70143; Curaterr; D 1221; ENT 27164; Yaltox; Furacarb</v>
      </c>
      <c r="FT14" s="4" t="str">
        <v>Chlorosufluron; Glean</v>
      </c>
      <c r="FU14" s="4" t="str">
        <v>Diuron; Di-on; Crisuron; Diater; Karmex; Unidron</v>
      </c>
      <c r="FV14" s="4" t="str">
        <v>Glyphosate; Roundup; Rodeo; Pondmaster</v>
      </c>
      <c r="FW14" s="4" t="str">
        <v>Hexythiazox</v>
      </c>
      <c r="FX14" s="4" t="str">
        <v>Imazaquin; Ala-Scept; Scepter; Squadron; Tri-Scept; Partner</v>
      </c>
      <c r="FY14" s="4" t="str">
        <v>Mancozeb; Penncozeb; Trimanoc; Vondozeb; Dithane; Manzeb; Nemispot; Manzane</v>
      </c>
      <c r="FZ14" s="4" t="str">
        <v>Maneb</v>
      </c>
      <c r="GA14" s="4" t="str">
        <v>Metolachlor; Bicep; CGA-24705; Dual; Pennant; Pimagram</v>
      </c>
      <c r="GB14" s="4" t="str">
        <v>Paraquat; Paraquat dichloride; Methyl viologen dichloride; Crisquat; Dexuron; Esgram; Gramuron; Ortho Paraquat CL; Para-col; Pillarxone; Tota-col; Toxer Total; PP148; Cyclone; Gramixel; Gramoxone; Pathclear; AH 501</v>
      </c>
      <c r="GC14" s="4" t="str">
        <v>Phosphamidon; Dimecron</v>
      </c>
      <c r="GD14" s="4" t="str">
        <v>Primagram (Metolachlor + Atrazine)</v>
      </c>
      <c r="GE14" s="4" t="str">
        <v>Propanil; Tamarice; Bay 30130; Cekupropanil; Prop-Job; Chem-Rice; DPA; Strel; S 10145; Vertac; Dropaven; Propanilo; Supernox; Erban; FW-734; Herbax; Propanex; Riselect; Stampede; Stam-F-34; Stam M-4; Surcopur; Surpur and Wham EZ</v>
      </c>
      <c r="GF14" s="4" t="str">
        <v>Thiamethoxam; Actara</v>
      </c>
      <c r="GG14" s="4" t="str">
        <v>Zineb</v>
      </c>
      <c r="GH14" s="4">
        <v>0</v>
      </c>
    </row>
    <row r="15" spans="1:190" x14ac:dyDescent="0.35">
      <c r="A15" s="4" t="s">
        <v>4523</v>
      </c>
      <c r="B15" s="4" t="s">
        <v>4514</v>
      </c>
      <c r="C15" s="4" t="s">
        <v>4524</v>
      </c>
      <c r="D15" s="4" t="s">
        <v>4525</v>
      </c>
      <c r="F15" s="4" t="str" cm="1">
        <f t="array" ref="F15:Y15">TRANSPOSE(_xlfn._xlws.SORT(_xlfn.UNIQUE(_xlfn._xlws.FILTER($B$2:$B$500,ISNUMBER(SEARCH(Chems!$C25,$B$2:$B$500)),"Not Found"))))</f>
        <v>Animal - Acaricide</v>
      </c>
      <c r="G15" s="4" t="str">
        <v>Animal - Antibiotic</v>
      </c>
      <c r="H15" s="4" t="str">
        <v>Animal - Anticestodal</v>
      </c>
      <c r="I15" s="4" t="str">
        <v>Animal - Antifilarial</v>
      </c>
      <c r="J15" s="4" t="str">
        <v>Animal - Antihelmintic</v>
      </c>
      <c r="K15" s="4" t="str">
        <v>Animal - Antiinflammatory</v>
      </c>
      <c r="L15" s="4" t="str">
        <v>Animal - Antilung worm</v>
      </c>
      <c r="M15" s="4" t="str">
        <v>Animal - Antimicrobial</v>
      </c>
      <c r="N15" s="4" t="str">
        <v>Animal - Antinematodal</v>
      </c>
      <c r="O15" s="4" t="str">
        <v xml:space="preserve">Animal - Antiparasitic </v>
      </c>
      <c r="P15" s="4" t="str">
        <v>Animal - Antiprotozoal</v>
      </c>
      <c r="Q15" s="4" t="str">
        <v>Animal - Antitrematodal</v>
      </c>
      <c r="R15" s="4" t="str">
        <v>Animal - Growth Promotor</v>
      </c>
      <c r="S15" s="4" t="str">
        <v>Animal - Insecticide</v>
      </c>
      <c r="T15" s="4" t="str">
        <v>Animal - Vaccine</v>
      </c>
      <c r="U15" s="4" t="str">
        <v>Fungicide</v>
      </c>
      <c r="V15" s="4" t="str">
        <v>Herbicide</v>
      </c>
      <c r="W15" s="4" t="str">
        <v>Insecticide</v>
      </c>
      <c r="X15" s="4" t="str">
        <v>Seed Coating</v>
      </c>
      <c r="Y15" s="4" t="str">
        <v>Unspecified</v>
      </c>
      <c r="AA15" s="4" t="str" cm="1">
        <f t="array" ref="AA15:AR15">TRANSPOSE(_xlfn._xlws.SORT(_xlfn.UNIQUE(_xlfn._xlws.FILTER($C$2:$C$500,ISNUMBER(SEARCH(Chems!$C25,$B$2:$B$500)),"Not Found"))))</f>
        <v>Alachlor; Lasso; Lariat; Crop Star; Butachlor</v>
      </c>
      <c r="AB15" s="4" t="str">
        <v>Atrazine; G-30027; Aatrex; Aktikon; Alazine; Atred; Atranex; Atrataf; Atratol; Azinotox; Crisazina; Farmco Atrazine; Gesaprim; Giffex 4L; Malermais; Primatol; Simazat; Zeaphos</v>
      </c>
      <c r="AC15" s="4" t="str">
        <v>Carbofuran; Furadan; Bay 70143; Curaterr; D 1221; ENT 27164; Yaltox; Furacarb</v>
      </c>
      <c r="AD15" s="4" t="str">
        <v>Chlorosufluron; Glean</v>
      </c>
      <c r="AE15" s="4" t="str">
        <v>Diuron; Di-on; Crisuron; Diater; Karmex; Unidron</v>
      </c>
      <c r="AF15" s="4" t="str">
        <v>Glyphosate; Roundup; Rodeo; Pondmaster</v>
      </c>
      <c r="AG15" s="4" t="str">
        <v>Hexythiazox</v>
      </c>
      <c r="AH15" s="4" t="str">
        <v>Imazaquin; Ala-Scept; Scepter; Squadron; Tri-Scept; Partner</v>
      </c>
      <c r="AI15" s="4" t="str">
        <v>Mancozeb; Penncozeb; Trimanoc; Vondozeb; Dithane; Manzeb; Nemispot; Manzane</v>
      </c>
      <c r="AJ15" s="4" t="str">
        <v>Maneb</v>
      </c>
      <c r="AK15" s="4" t="str">
        <v>Metolachlor; Bicep; CGA-24705; Dual; Pennant; Pimagram</v>
      </c>
      <c r="AL15" s="4" t="str">
        <v>Paraquat; Paraquat dichloride; Methyl viologen dichloride; Crisquat; Dexuron; Esgram; Gramuron; Ortho Paraquat CL; Para-col; Pillarxone; Tota-col; Toxer Total; PP148; Cyclone; Gramixel; Gramoxone; Pathclear; AH 501</v>
      </c>
      <c r="AM15" s="4" t="str">
        <v>Phosphamidon; Dimecron</v>
      </c>
      <c r="AN15" s="4" t="str">
        <v>Primagram (Metolachlor + Atrazine)</v>
      </c>
      <c r="AO15" s="4" t="str">
        <v>Propanil; Tamarice; Bay 30130; Cekupropanil; Prop-Job; Chem-Rice; DPA; Strel; S 10145; Vertac; Dropaven; Propanilo; Supernox; Erban; FW-734; Herbax; Propanex; Riselect; Stampede; Stam-F-34; Stam M-4; Surcopur; Surpur and Wham EZ</v>
      </c>
      <c r="AP15" s="4" t="str">
        <v>Thiamethoxam; Actara</v>
      </c>
      <c r="AQ15" s="4" t="str">
        <v>Zineb</v>
      </c>
      <c r="AR15" s="4">
        <v>0</v>
      </c>
      <c r="FQ15" s="4" t="str" cm="1">
        <f t="array" ref="FQ15:GH15">_xlfn._xlws.SORT(_xlfn.UNIQUE(_xlfn._xlws.FILTER(_xlfn.ANCHORARRAY(AA15),ISNUMBER(SEARCH(Chems!$D25,_xlfn.ANCHORARRAY(AA15))),"Not Found")))</f>
        <v>Alachlor; Lasso; Lariat; Crop Star; Butachlor</v>
      </c>
      <c r="FR15" s="4" t="str">
        <v>Atrazine; G-30027; Aatrex; Aktikon; Alazine; Atred; Atranex; Atrataf; Atratol; Azinotox; Crisazina; Farmco Atrazine; Gesaprim; Giffex 4L; Malermais; Primatol; Simazat; Zeaphos</v>
      </c>
      <c r="FS15" s="4" t="str">
        <v>Carbofuran; Furadan; Bay 70143; Curaterr; D 1221; ENT 27164; Yaltox; Furacarb</v>
      </c>
      <c r="FT15" s="4" t="str">
        <v>Chlorosufluron; Glean</v>
      </c>
      <c r="FU15" s="4" t="str">
        <v>Diuron; Di-on; Crisuron; Diater; Karmex; Unidron</v>
      </c>
      <c r="FV15" s="4" t="str">
        <v>Glyphosate; Roundup; Rodeo; Pondmaster</v>
      </c>
      <c r="FW15" s="4" t="str">
        <v>Hexythiazox</v>
      </c>
      <c r="FX15" s="4" t="str">
        <v>Imazaquin; Ala-Scept; Scepter; Squadron; Tri-Scept; Partner</v>
      </c>
      <c r="FY15" s="4" t="str">
        <v>Mancozeb; Penncozeb; Trimanoc; Vondozeb; Dithane; Manzeb; Nemispot; Manzane</v>
      </c>
      <c r="FZ15" s="4" t="str">
        <v>Maneb</v>
      </c>
      <c r="GA15" s="4" t="str">
        <v>Metolachlor; Bicep; CGA-24705; Dual; Pennant; Pimagram</v>
      </c>
      <c r="GB15" s="4" t="str">
        <v>Paraquat; Paraquat dichloride; Methyl viologen dichloride; Crisquat; Dexuron; Esgram; Gramuron; Ortho Paraquat CL; Para-col; Pillarxone; Tota-col; Toxer Total; PP148; Cyclone; Gramixel; Gramoxone; Pathclear; AH 501</v>
      </c>
      <c r="GC15" s="4" t="str">
        <v>Phosphamidon; Dimecron</v>
      </c>
      <c r="GD15" s="4" t="str">
        <v>Primagram (Metolachlor + Atrazine)</v>
      </c>
      <c r="GE15" s="4" t="str">
        <v>Propanil; Tamarice; Bay 30130; Cekupropanil; Prop-Job; Chem-Rice; DPA; Strel; S 10145; Vertac; Dropaven; Propanilo; Supernox; Erban; FW-734; Herbax; Propanex; Riselect; Stampede; Stam-F-34; Stam M-4; Surcopur; Surpur and Wham EZ</v>
      </c>
      <c r="GF15" s="4" t="str">
        <v>Thiamethoxam; Actara</v>
      </c>
      <c r="GG15" s="4" t="str">
        <v>Zineb</v>
      </c>
      <c r="GH15" s="4">
        <v>0</v>
      </c>
    </row>
    <row r="16" spans="1:190" x14ac:dyDescent="0.35">
      <c r="A16" s="4" t="s">
        <v>4526</v>
      </c>
      <c r="B16" s="4" t="s">
        <v>4527</v>
      </c>
      <c r="C16" s="4" t="s">
        <v>4528</v>
      </c>
      <c r="D16" s="4" t="s">
        <v>4529</v>
      </c>
      <c r="F16" s="4" t="str" cm="1">
        <f t="array" ref="F16:Y16">TRANSPOSE(_xlfn._xlws.SORT(_xlfn.UNIQUE(_xlfn._xlws.FILTER($B$2:$B$500,ISNUMBER(SEARCH(Chems!$C26,$B$2:$B$500)),"Not Found"))))</f>
        <v>Animal - Acaricide</v>
      </c>
      <c r="G16" s="4" t="str">
        <v>Animal - Antibiotic</v>
      </c>
      <c r="H16" s="4" t="str">
        <v>Animal - Anticestodal</v>
      </c>
      <c r="I16" s="4" t="str">
        <v>Animal - Antifilarial</v>
      </c>
      <c r="J16" s="4" t="str">
        <v>Animal - Antihelmintic</v>
      </c>
      <c r="K16" s="4" t="str">
        <v>Animal - Antiinflammatory</v>
      </c>
      <c r="L16" s="4" t="str">
        <v>Animal - Antilung worm</v>
      </c>
      <c r="M16" s="4" t="str">
        <v>Animal - Antimicrobial</v>
      </c>
      <c r="N16" s="4" t="str">
        <v>Animal - Antinematodal</v>
      </c>
      <c r="O16" s="4" t="str">
        <v xml:space="preserve">Animal - Antiparasitic </v>
      </c>
      <c r="P16" s="4" t="str">
        <v>Animal - Antiprotozoal</v>
      </c>
      <c r="Q16" s="4" t="str">
        <v>Animal - Antitrematodal</v>
      </c>
      <c r="R16" s="4" t="str">
        <v>Animal - Growth Promotor</v>
      </c>
      <c r="S16" s="4" t="str">
        <v>Animal - Insecticide</v>
      </c>
      <c r="T16" s="4" t="str">
        <v>Animal - Vaccine</v>
      </c>
      <c r="U16" s="4" t="str">
        <v>Fungicide</v>
      </c>
      <c r="V16" s="4" t="str">
        <v>Herbicide</v>
      </c>
      <c r="W16" s="4" t="str">
        <v>Insecticide</v>
      </c>
      <c r="X16" s="4" t="str">
        <v>Seed Coating</v>
      </c>
      <c r="Y16" s="4" t="str">
        <v>Unspecified</v>
      </c>
      <c r="AA16" s="4" t="str" cm="1">
        <f t="array" ref="AA16:AR16">TRANSPOSE(_xlfn._xlws.SORT(_xlfn.UNIQUE(_xlfn._xlws.FILTER($C$2:$C$500,ISNUMBER(SEARCH(Chems!$C26,$B$2:$B$500)),"Not Found"))))</f>
        <v>Alachlor; Lasso; Lariat; Crop Star; Butachlor</v>
      </c>
      <c r="AB16" s="4" t="str">
        <v>Atrazine; G-30027; Aatrex; Aktikon; Alazine; Atred; Atranex; Atrataf; Atratol; Azinotox; Crisazina; Farmco Atrazine; Gesaprim; Giffex 4L; Malermais; Primatol; Simazat; Zeaphos</v>
      </c>
      <c r="AC16" s="4" t="str">
        <v>Carbofuran; Furadan; Bay 70143; Curaterr; D 1221; ENT 27164; Yaltox; Furacarb</v>
      </c>
      <c r="AD16" s="4" t="str">
        <v>Chlorosufluron; Glean</v>
      </c>
      <c r="AE16" s="4" t="str">
        <v>Diuron; Di-on; Crisuron; Diater; Karmex; Unidron</v>
      </c>
      <c r="AF16" s="4" t="str">
        <v>Glyphosate; Roundup; Rodeo; Pondmaster</v>
      </c>
      <c r="AG16" s="4" t="str">
        <v>Hexythiazox</v>
      </c>
      <c r="AH16" s="4" t="str">
        <v>Imazaquin; Ala-Scept; Scepter; Squadron; Tri-Scept; Partner</v>
      </c>
      <c r="AI16" s="4" t="str">
        <v>Mancozeb; Penncozeb; Trimanoc; Vondozeb; Dithane; Manzeb; Nemispot; Manzane</v>
      </c>
      <c r="AJ16" s="4" t="str">
        <v>Maneb</v>
      </c>
      <c r="AK16" s="4" t="str">
        <v>Metolachlor; Bicep; CGA-24705; Dual; Pennant; Pimagram</v>
      </c>
      <c r="AL16" s="4" t="str">
        <v>Paraquat; Paraquat dichloride; Methyl viologen dichloride; Crisquat; Dexuron; Esgram; Gramuron; Ortho Paraquat CL; Para-col; Pillarxone; Tota-col; Toxer Total; PP148; Cyclone; Gramixel; Gramoxone; Pathclear; AH 501</v>
      </c>
      <c r="AM16" s="4" t="str">
        <v>Phosphamidon; Dimecron</v>
      </c>
      <c r="AN16" s="4" t="str">
        <v>Primagram (Metolachlor + Atrazine)</v>
      </c>
      <c r="AO16" s="4" t="str">
        <v>Propanil; Tamarice; Bay 30130; Cekupropanil; Prop-Job; Chem-Rice; DPA; Strel; S 10145; Vertac; Dropaven; Propanilo; Supernox; Erban; FW-734; Herbax; Propanex; Riselect; Stampede; Stam-F-34; Stam M-4; Surcopur; Surpur and Wham EZ</v>
      </c>
      <c r="AP16" s="4" t="str">
        <v>Thiamethoxam; Actara</v>
      </c>
      <c r="AQ16" s="4" t="str">
        <v>Zineb</v>
      </c>
      <c r="AR16" s="4">
        <v>0</v>
      </c>
      <c r="FQ16" s="4" t="str" cm="1">
        <f t="array" ref="FQ16:GH16">_xlfn._xlws.SORT(_xlfn.UNIQUE(_xlfn._xlws.FILTER(_xlfn.ANCHORARRAY(AA16),ISNUMBER(SEARCH(Chems!$D26,_xlfn.ANCHORARRAY(AA16))),"Not Found")))</f>
        <v>Alachlor; Lasso; Lariat; Crop Star; Butachlor</v>
      </c>
      <c r="FR16" s="4" t="str">
        <v>Atrazine; G-30027; Aatrex; Aktikon; Alazine; Atred; Atranex; Atrataf; Atratol; Azinotox; Crisazina; Farmco Atrazine; Gesaprim; Giffex 4L; Malermais; Primatol; Simazat; Zeaphos</v>
      </c>
      <c r="FS16" s="4" t="str">
        <v>Carbofuran; Furadan; Bay 70143; Curaterr; D 1221; ENT 27164; Yaltox; Furacarb</v>
      </c>
      <c r="FT16" s="4" t="str">
        <v>Chlorosufluron; Glean</v>
      </c>
      <c r="FU16" s="4" t="str">
        <v>Diuron; Di-on; Crisuron; Diater; Karmex; Unidron</v>
      </c>
      <c r="FV16" s="4" t="str">
        <v>Glyphosate; Roundup; Rodeo; Pondmaster</v>
      </c>
      <c r="FW16" s="4" t="str">
        <v>Hexythiazox</v>
      </c>
      <c r="FX16" s="4" t="str">
        <v>Imazaquin; Ala-Scept; Scepter; Squadron; Tri-Scept; Partner</v>
      </c>
      <c r="FY16" s="4" t="str">
        <v>Mancozeb; Penncozeb; Trimanoc; Vondozeb; Dithane; Manzeb; Nemispot; Manzane</v>
      </c>
      <c r="FZ16" s="4" t="str">
        <v>Maneb</v>
      </c>
      <c r="GA16" s="4" t="str">
        <v>Metolachlor; Bicep; CGA-24705; Dual; Pennant; Pimagram</v>
      </c>
      <c r="GB16" s="4" t="str">
        <v>Paraquat; Paraquat dichloride; Methyl viologen dichloride; Crisquat; Dexuron; Esgram; Gramuron; Ortho Paraquat CL; Para-col; Pillarxone; Tota-col; Toxer Total; PP148; Cyclone; Gramixel; Gramoxone; Pathclear; AH 501</v>
      </c>
      <c r="GC16" s="4" t="str">
        <v>Phosphamidon; Dimecron</v>
      </c>
      <c r="GD16" s="4" t="str">
        <v>Primagram (Metolachlor + Atrazine)</v>
      </c>
      <c r="GE16" s="4" t="str">
        <v>Propanil; Tamarice; Bay 30130; Cekupropanil; Prop-Job; Chem-Rice; DPA; Strel; S 10145; Vertac; Dropaven; Propanilo; Supernox; Erban; FW-734; Herbax; Propanex; Riselect; Stampede; Stam-F-34; Stam M-4; Surcopur; Surpur and Wham EZ</v>
      </c>
      <c r="GF16" s="4" t="str">
        <v>Thiamethoxam; Actara</v>
      </c>
      <c r="GG16" s="4" t="str">
        <v>Zineb</v>
      </c>
      <c r="GH16" s="4">
        <v>0</v>
      </c>
    </row>
    <row r="17" spans="1:190" x14ac:dyDescent="0.35">
      <c r="A17" s="4" t="s">
        <v>4530</v>
      </c>
      <c r="B17" s="4" t="s">
        <v>4527</v>
      </c>
      <c r="C17" s="4" t="s">
        <v>4531</v>
      </c>
      <c r="D17" s="4" t="s">
        <v>4532</v>
      </c>
      <c r="F17" s="4" t="str" cm="1">
        <f t="array" ref="F17:Y17">TRANSPOSE(_xlfn._xlws.SORT(_xlfn.UNIQUE(_xlfn._xlws.FILTER($B$2:$B$500,ISNUMBER(SEARCH(Chems!$C27,$B$2:$B$500)),"Not Found"))))</f>
        <v>Animal - Acaricide</v>
      </c>
      <c r="G17" s="4" t="str">
        <v>Animal - Antibiotic</v>
      </c>
      <c r="H17" s="4" t="str">
        <v>Animal - Anticestodal</v>
      </c>
      <c r="I17" s="4" t="str">
        <v>Animal - Antifilarial</v>
      </c>
      <c r="J17" s="4" t="str">
        <v>Animal - Antihelmintic</v>
      </c>
      <c r="K17" s="4" t="str">
        <v>Animal - Antiinflammatory</v>
      </c>
      <c r="L17" s="4" t="str">
        <v>Animal - Antilung worm</v>
      </c>
      <c r="M17" s="4" t="str">
        <v>Animal - Antimicrobial</v>
      </c>
      <c r="N17" s="4" t="str">
        <v>Animal - Antinematodal</v>
      </c>
      <c r="O17" s="4" t="str">
        <v xml:space="preserve">Animal - Antiparasitic </v>
      </c>
      <c r="P17" s="4" t="str">
        <v>Animal - Antiprotozoal</v>
      </c>
      <c r="Q17" s="4" t="str">
        <v>Animal - Antitrematodal</v>
      </c>
      <c r="R17" s="4" t="str">
        <v>Animal - Growth Promotor</v>
      </c>
      <c r="S17" s="4" t="str">
        <v>Animal - Insecticide</v>
      </c>
      <c r="T17" s="4" t="str">
        <v>Animal - Vaccine</v>
      </c>
      <c r="U17" s="4" t="str">
        <v>Fungicide</v>
      </c>
      <c r="V17" s="4" t="str">
        <v>Herbicide</v>
      </c>
      <c r="W17" s="4" t="str">
        <v>Insecticide</v>
      </c>
      <c r="X17" s="4" t="str">
        <v>Seed Coating</v>
      </c>
      <c r="Y17" s="4" t="str">
        <v>Unspecified</v>
      </c>
      <c r="AA17" s="4" t="str" cm="1">
        <f t="array" ref="AA17:AR17">TRANSPOSE(_xlfn._xlws.SORT(_xlfn.UNIQUE(_xlfn._xlws.FILTER($C$2:$C$500,ISNUMBER(SEARCH(Chems!$C27,$B$2:$B$500)),"Not Found"))))</f>
        <v>Alachlor; Lasso; Lariat; Crop Star; Butachlor</v>
      </c>
      <c r="AB17" s="4" t="str">
        <v>Atrazine; G-30027; Aatrex; Aktikon; Alazine; Atred; Atranex; Atrataf; Atratol; Azinotox; Crisazina; Farmco Atrazine; Gesaprim; Giffex 4L; Malermais; Primatol; Simazat; Zeaphos</v>
      </c>
      <c r="AC17" s="4" t="str">
        <v>Carbofuran; Furadan; Bay 70143; Curaterr; D 1221; ENT 27164; Yaltox; Furacarb</v>
      </c>
      <c r="AD17" s="4" t="str">
        <v>Chlorosufluron; Glean</v>
      </c>
      <c r="AE17" s="4" t="str">
        <v>Diuron; Di-on; Crisuron; Diater; Karmex; Unidron</v>
      </c>
      <c r="AF17" s="4" t="str">
        <v>Glyphosate; Roundup; Rodeo; Pondmaster</v>
      </c>
      <c r="AG17" s="4" t="str">
        <v>Hexythiazox</v>
      </c>
      <c r="AH17" s="4" t="str">
        <v>Imazaquin; Ala-Scept; Scepter; Squadron; Tri-Scept; Partner</v>
      </c>
      <c r="AI17" s="4" t="str">
        <v>Mancozeb; Penncozeb; Trimanoc; Vondozeb; Dithane; Manzeb; Nemispot; Manzane</v>
      </c>
      <c r="AJ17" s="4" t="str">
        <v>Maneb</v>
      </c>
      <c r="AK17" s="4" t="str">
        <v>Metolachlor; Bicep; CGA-24705; Dual; Pennant; Pimagram</v>
      </c>
      <c r="AL17" s="4" t="str">
        <v>Paraquat; Paraquat dichloride; Methyl viologen dichloride; Crisquat; Dexuron; Esgram; Gramuron; Ortho Paraquat CL; Para-col; Pillarxone; Tota-col; Toxer Total; PP148; Cyclone; Gramixel; Gramoxone; Pathclear; AH 501</v>
      </c>
      <c r="AM17" s="4" t="str">
        <v>Phosphamidon; Dimecron</v>
      </c>
      <c r="AN17" s="4" t="str">
        <v>Primagram (Metolachlor + Atrazine)</v>
      </c>
      <c r="AO17" s="4" t="str">
        <v>Propanil; Tamarice; Bay 30130; Cekupropanil; Prop-Job; Chem-Rice; DPA; Strel; S 10145; Vertac; Dropaven; Propanilo; Supernox; Erban; FW-734; Herbax; Propanex; Riselect; Stampede; Stam-F-34; Stam M-4; Surcopur; Surpur and Wham EZ</v>
      </c>
      <c r="AP17" s="4" t="str">
        <v>Thiamethoxam; Actara</v>
      </c>
      <c r="AQ17" s="4" t="str">
        <v>Zineb</v>
      </c>
      <c r="AR17" s="4">
        <v>0</v>
      </c>
      <c r="FQ17" s="4" t="str" cm="1">
        <f t="array" ref="FQ17:GH17">_xlfn._xlws.SORT(_xlfn.UNIQUE(_xlfn._xlws.FILTER(_xlfn.ANCHORARRAY(AA17),ISNUMBER(SEARCH(Chems!$D27,_xlfn.ANCHORARRAY(AA17))),"Not Found")))</f>
        <v>Alachlor; Lasso; Lariat; Crop Star; Butachlor</v>
      </c>
      <c r="FR17" s="4" t="str">
        <v>Atrazine; G-30027; Aatrex; Aktikon; Alazine; Atred; Atranex; Atrataf; Atratol; Azinotox; Crisazina; Farmco Atrazine; Gesaprim; Giffex 4L; Malermais; Primatol; Simazat; Zeaphos</v>
      </c>
      <c r="FS17" s="4" t="str">
        <v>Carbofuran; Furadan; Bay 70143; Curaterr; D 1221; ENT 27164; Yaltox; Furacarb</v>
      </c>
      <c r="FT17" s="4" t="str">
        <v>Chlorosufluron; Glean</v>
      </c>
      <c r="FU17" s="4" t="str">
        <v>Diuron; Di-on; Crisuron; Diater; Karmex; Unidron</v>
      </c>
      <c r="FV17" s="4" t="str">
        <v>Glyphosate; Roundup; Rodeo; Pondmaster</v>
      </c>
      <c r="FW17" s="4" t="str">
        <v>Hexythiazox</v>
      </c>
      <c r="FX17" s="4" t="str">
        <v>Imazaquin; Ala-Scept; Scepter; Squadron; Tri-Scept; Partner</v>
      </c>
      <c r="FY17" s="4" t="str">
        <v>Mancozeb; Penncozeb; Trimanoc; Vondozeb; Dithane; Manzeb; Nemispot; Manzane</v>
      </c>
      <c r="FZ17" s="4" t="str">
        <v>Maneb</v>
      </c>
      <c r="GA17" s="4" t="str">
        <v>Metolachlor; Bicep; CGA-24705; Dual; Pennant; Pimagram</v>
      </c>
      <c r="GB17" s="4" t="str">
        <v>Paraquat; Paraquat dichloride; Methyl viologen dichloride; Crisquat; Dexuron; Esgram; Gramuron; Ortho Paraquat CL; Para-col; Pillarxone; Tota-col; Toxer Total; PP148; Cyclone; Gramixel; Gramoxone; Pathclear; AH 501</v>
      </c>
      <c r="GC17" s="4" t="str">
        <v>Phosphamidon; Dimecron</v>
      </c>
      <c r="GD17" s="4" t="str">
        <v>Primagram (Metolachlor + Atrazine)</v>
      </c>
      <c r="GE17" s="4" t="str">
        <v>Propanil; Tamarice; Bay 30130; Cekupropanil; Prop-Job; Chem-Rice; DPA; Strel; S 10145; Vertac; Dropaven; Propanilo; Supernox; Erban; FW-734; Herbax; Propanex; Riselect; Stampede; Stam-F-34; Stam M-4; Surcopur; Surpur and Wham EZ</v>
      </c>
      <c r="GF17" s="4" t="str">
        <v>Thiamethoxam; Actara</v>
      </c>
      <c r="GG17" s="4" t="str">
        <v>Zineb</v>
      </c>
      <c r="GH17" s="4">
        <v>0</v>
      </c>
    </row>
    <row r="18" spans="1:190" x14ac:dyDescent="0.35">
      <c r="A18" s="4" t="s">
        <v>4533</v>
      </c>
      <c r="B18" s="4" t="s">
        <v>4527</v>
      </c>
      <c r="C18" s="4" t="s">
        <v>4534</v>
      </c>
      <c r="D18" s="4" t="s">
        <v>4535</v>
      </c>
      <c r="F18" s="4" t="str" cm="1">
        <f t="array" ref="F18:Y18">TRANSPOSE(_xlfn._xlws.SORT(_xlfn.UNIQUE(_xlfn._xlws.FILTER($B$2:$B$500,ISNUMBER(SEARCH(Chems!$C28,$B$2:$B$500)),"Not Found"))))</f>
        <v>Animal - Acaricide</v>
      </c>
      <c r="G18" s="4" t="str">
        <v>Animal - Antibiotic</v>
      </c>
      <c r="H18" s="4" t="str">
        <v>Animal - Anticestodal</v>
      </c>
      <c r="I18" s="4" t="str">
        <v>Animal - Antifilarial</v>
      </c>
      <c r="J18" s="4" t="str">
        <v>Animal - Antihelmintic</v>
      </c>
      <c r="K18" s="4" t="str">
        <v>Animal - Antiinflammatory</v>
      </c>
      <c r="L18" s="4" t="str">
        <v>Animal - Antilung worm</v>
      </c>
      <c r="M18" s="4" t="str">
        <v>Animal - Antimicrobial</v>
      </c>
      <c r="N18" s="4" t="str">
        <v>Animal - Antinematodal</v>
      </c>
      <c r="O18" s="4" t="str">
        <v xml:space="preserve">Animal - Antiparasitic </v>
      </c>
      <c r="P18" s="4" t="str">
        <v>Animal - Antiprotozoal</v>
      </c>
      <c r="Q18" s="4" t="str">
        <v>Animal - Antitrematodal</v>
      </c>
      <c r="R18" s="4" t="str">
        <v>Animal - Growth Promotor</v>
      </c>
      <c r="S18" s="4" t="str">
        <v>Animal - Insecticide</v>
      </c>
      <c r="T18" s="4" t="str">
        <v>Animal - Vaccine</v>
      </c>
      <c r="U18" s="4" t="str">
        <v>Fungicide</v>
      </c>
      <c r="V18" s="4" t="str">
        <v>Herbicide</v>
      </c>
      <c r="W18" s="4" t="str">
        <v>Insecticide</v>
      </c>
      <c r="X18" s="4" t="str">
        <v>Seed Coating</v>
      </c>
      <c r="Y18" s="4" t="str">
        <v>Unspecified</v>
      </c>
      <c r="AA18" s="4" t="str" cm="1">
        <f t="array" ref="AA18:AR18">TRANSPOSE(_xlfn._xlws.SORT(_xlfn.UNIQUE(_xlfn._xlws.FILTER($C$2:$C$500,ISNUMBER(SEARCH(Chems!$C28,$B$2:$B$500)),"Not Found"))))</f>
        <v>Alachlor; Lasso; Lariat; Crop Star; Butachlor</v>
      </c>
      <c r="AB18" s="4" t="str">
        <v>Atrazine; G-30027; Aatrex; Aktikon; Alazine; Atred; Atranex; Atrataf; Atratol; Azinotox; Crisazina; Farmco Atrazine; Gesaprim; Giffex 4L; Malermais; Primatol; Simazat; Zeaphos</v>
      </c>
      <c r="AC18" s="4" t="str">
        <v>Carbofuran; Furadan; Bay 70143; Curaterr; D 1221; ENT 27164; Yaltox; Furacarb</v>
      </c>
      <c r="AD18" s="4" t="str">
        <v>Chlorosufluron; Glean</v>
      </c>
      <c r="AE18" s="4" t="str">
        <v>Diuron; Di-on; Crisuron; Diater; Karmex; Unidron</v>
      </c>
      <c r="AF18" s="4" t="str">
        <v>Glyphosate; Roundup; Rodeo; Pondmaster</v>
      </c>
      <c r="AG18" s="4" t="str">
        <v>Hexythiazox</v>
      </c>
      <c r="AH18" s="4" t="str">
        <v>Imazaquin; Ala-Scept; Scepter; Squadron; Tri-Scept; Partner</v>
      </c>
      <c r="AI18" s="4" t="str">
        <v>Mancozeb; Penncozeb; Trimanoc; Vondozeb; Dithane; Manzeb; Nemispot; Manzane</v>
      </c>
      <c r="AJ18" s="4" t="str">
        <v>Maneb</v>
      </c>
      <c r="AK18" s="4" t="str">
        <v>Metolachlor; Bicep; CGA-24705; Dual; Pennant; Pimagram</v>
      </c>
      <c r="AL18" s="4" t="str">
        <v>Paraquat; Paraquat dichloride; Methyl viologen dichloride; Crisquat; Dexuron; Esgram; Gramuron; Ortho Paraquat CL; Para-col; Pillarxone; Tota-col; Toxer Total; PP148; Cyclone; Gramixel; Gramoxone; Pathclear; AH 501</v>
      </c>
      <c r="AM18" s="4" t="str">
        <v>Phosphamidon; Dimecron</v>
      </c>
      <c r="AN18" s="4" t="str">
        <v>Primagram (Metolachlor + Atrazine)</v>
      </c>
      <c r="AO18" s="4" t="str">
        <v>Propanil; Tamarice; Bay 30130; Cekupropanil; Prop-Job; Chem-Rice; DPA; Strel; S 10145; Vertac; Dropaven; Propanilo; Supernox; Erban; FW-734; Herbax; Propanex; Riselect; Stampede; Stam-F-34; Stam M-4; Surcopur; Surpur and Wham EZ</v>
      </c>
      <c r="AP18" s="4" t="str">
        <v>Thiamethoxam; Actara</v>
      </c>
      <c r="AQ18" s="4" t="str">
        <v>Zineb</v>
      </c>
      <c r="AR18" s="4">
        <v>0</v>
      </c>
      <c r="FQ18" s="4" t="str" cm="1">
        <f t="array" ref="FQ18:GH18">_xlfn._xlws.SORT(_xlfn.UNIQUE(_xlfn._xlws.FILTER(_xlfn.ANCHORARRAY(AA18),ISNUMBER(SEARCH(Chems!$D28,_xlfn.ANCHORARRAY(AA18))),"Not Found")))</f>
        <v>Alachlor; Lasso; Lariat; Crop Star; Butachlor</v>
      </c>
      <c r="FR18" s="4" t="str">
        <v>Atrazine; G-30027; Aatrex; Aktikon; Alazine; Atred; Atranex; Atrataf; Atratol; Azinotox; Crisazina; Farmco Atrazine; Gesaprim; Giffex 4L; Malermais; Primatol; Simazat; Zeaphos</v>
      </c>
      <c r="FS18" s="4" t="str">
        <v>Carbofuran; Furadan; Bay 70143; Curaterr; D 1221; ENT 27164; Yaltox; Furacarb</v>
      </c>
      <c r="FT18" s="4" t="str">
        <v>Chlorosufluron; Glean</v>
      </c>
      <c r="FU18" s="4" t="str">
        <v>Diuron; Di-on; Crisuron; Diater; Karmex; Unidron</v>
      </c>
      <c r="FV18" s="4" t="str">
        <v>Glyphosate; Roundup; Rodeo; Pondmaster</v>
      </c>
      <c r="FW18" s="4" t="str">
        <v>Hexythiazox</v>
      </c>
      <c r="FX18" s="4" t="str">
        <v>Imazaquin; Ala-Scept; Scepter; Squadron; Tri-Scept; Partner</v>
      </c>
      <c r="FY18" s="4" t="str">
        <v>Mancozeb; Penncozeb; Trimanoc; Vondozeb; Dithane; Manzeb; Nemispot; Manzane</v>
      </c>
      <c r="FZ18" s="4" t="str">
        <v>Maneb</v>
      </c>
      <c r="GA18" s="4" t="str">
        <v>Metolachlor; Bicep; CGA-24705; Dual; Pennant; Pimagram</v>
      </c>
      <c r="GB18" s="4" t="str">
        <v>Paraquat; Paraquat dichloride; Methyl viologen dichloride; Crisquat; Dexuron; Esgram; Gramuron; Ortho Paraquat CL; Para-col; Pillarxone; Tota-col; Toxer Total; PP148; Cyclone; Gramixel; Gramoxone; Pathclear; AH 501</v>
      </c>
      <c r="GC18" s="4" t="str">
        <v>Phosphamidon; Dimecron</v>
      </c>
      <c r="GD18" s="4" t="str">
        <v>Primagram (Metolachlor + Atrazine)</v>
      </c>
      <c r="GE18" s="4" t="str">
        <v>Propanil; Tamarice; Bay 30130; Cekupropanil; Prop-Job; Chem-Rice; DPA; Strel; S 10145; Vertac; Dropaven; Propanilo; Supernox; Erban; FW-734; Herbax; Propanex; Riselect; Stampede; Stam-F-34; Stam M-4; Surcopur; Surpur and Wham EZ</v>
      </c>
      <c r="GF18" s="4" t="str">
        <v>Thiamethoxam; Actara</v>
      </c>
      <c r="GG18" s="4" t="str">
        <v>Zineb</v>
      </c>
      <c r="GH18" s="4">
        <v>0</v>
      </c>
    </row>
    <row r="19" spans="1:190" x14ac:dyDescent="0.35">
      <c r="B19" s="4" t="s">
        <v>172</v>
      </c>
      <c r="F19" s="4" t="str" cm="1">
        <f t="array" ref="F19:Y19">TRANSPOSE(_xlfn._xlws.SORT(_xlfn.UNIQUE(_xlfn._xlws.FILTER($B$2:$B$500,ISNUMBER(SEARCH(Chems!$C29,$B$2:$B$500)),"Not Found"))))</f>
        <v>Animal - Acaricide</v>
      </c>
      <c r="G19" s="4" t="str">
        <v>Animal - Antibiotic</v>
      </c>
      <c r="H19" s="4" t="str">
        <v>Animal - Anticestodal</v>
      </c>
      <c r="I19" s="4" t="str">
        <v>Animal - Antifilarial</v>
      </c>
      <c r="J19" s="4" t="str">
        <v>Animal - Antihelmintic</v>
      </c>
      <c r="K19" s="4" t="str">
        <v>Animal - Antiinflammatory</v>
      </c>
      <c r="L19" s="4" t="str">
        <v>Animal - Antilung worm</v>
      </c>
      <c r="M19" s="4" t="str">
        <v>Animal - Antimicrobial</v>
      </c>
      <c r="N19" s="4" t="str">
        <v>Animal - Antinematodal</v>
      </c>
      <c r="O19" s="4" t="str">
        <v xml:space="preserve">Animal - Antiparasitic </v>
      </c>
      <c r="P19" s="4" t="str">
        <v>Animal - Antiprotozoal</v>
      </c>
      <c r="Q19" s="4" t="str">
        <v>Animal - Antitrematodal</v>
      </c>
      <c r="R19" s="4" t="str">
        <v>Animal - Growth Promotor</v>
      </c>
      <c r="S19" s="4" t="str">
        <v>Animal - Insecticide</v>
      </c>
      <c r="T19" s="4" t="str">
        <v>Animal - Vaccine</v>
      </c>
      <c r="U19" s="4" t="str">
        <v>Fungicide</v>
      </c>
      <c r="V19" s="4" t="str">
        <v>Herbicide</v>
      </c>
      <c r="W19" s="4" t="str">
        <v>Insecticide</v>
      </c>
      <c r="X19" s="4" t="str">
        <v>Seed Coating</v>
      </c>
      <c r="Y19" s="4" t="str">
        <v>Unspecified</v>
      </c>
      <c r="AA19" s="4" t="str" cm="1">
        <f t="array" ref="AA19:AR19">TRANSPOSE(_xlfn._xlws.SORT(_xlfn.UNIQUE(_xlfn._xlws.FILTER($C$2:$C$500,ISNUMBER(SEARCH(Chems!$C29,$B$2:$B$500)),"Not Found"))))</f>
        <v>Alachlor; Lasso; Lariat; Crop Star; Butachlor</v>
      </c>
      <c r="AB19" s="4" t="str">
        <v>Atrazine; G-30027; Aatrex; Aktikon; Alazine; Atred; Atranex; Atrataf; Atratol; Azinotox; Crisazina; Farmco Atrazine; Gesaprim; Giffex 4L; Malermais; Primatol; Simazat; Zeaphos</v>
      </c>
      <c r="AC19" s="4" t="str">
        <v>Carbofuran; Furadan; Bay 70143; Curaterr; D 1221; ENT 27164; Yaltox; Furacarb</v>
      </c>
      <c r="AD19" s="4" t="str">
        <v>Chlorosufluron; Glean</v>
      </c>
      <c r="AE19" s="4" t="str">
        <v>Diuron; Di-on; Crisuron; Diater; Karmex; Unidron</v>
      </c>
      <c r="AF19" s="4" t="str">
        <v>Glyphosate; Roundup; Rodeo; Pondmaster</v>
      </c>
      <c r="AG19" s="4" t="str">
        <v>Hexythiazox</v>
      </c>
      <c r="AH19" s="4" t="str">
        <v>Imazaquin; Ala-Scept; Scepter; Squadron; Tri-Scept; Partner</v>
      </c>
      <c r="AI19" s="4" t="str">
        <v>Mancozeb; Penncozeb; Trimanoc; Vondozeb; Dithane; Manzeb; Nemispot; Manzane</v>
      </c>
      <c r="AJ19" s="4" t="str">
        <v>Maneb</v>
      </c>
      <c r="AK19" s="4" t="str">
        <v>Metolachlor; Bicep; CGA-24705; Dual; Pennant; Pimagram</v>
      </c>
      <c r="AL19" s="4" t="str">
        <v>Paraquat; Paraquat dichloride; Methyl viologen dichloride; Crisquat; Dexuron; Esgram; Gramuron; Ortho Paraquat CL; Para-col; Pillarxone; Tota-col; Toxer Total; PP148; Cyclone; Gramixel; Gramoxone; Pathclear; AH 501</v>
      </c>
      <c r="AM19" s="4" t="str">
        <v>Phosphamidon; Dimecron</v>
      </c>
      <c r="AN19" s="4" t="str">
        <v>Primagram (Metolachlor + Atrazine)</v>
      </c>
      <c r="AO19" s="4" t="str">
        <v>Propanil; Tamarice; Bay 30130; Cekupropanil; Prop-Job; Chem-Rice; DPA; Strel; S 10145; Vertac; Dropaven; Propanilo; Supernox; Erban; FW-734; Herbax; Propanex; Riselect; Stampede; Stam-F-34; Stam M-4; Surcopur; Surpur and Wham EZ</v>
      </c>
      <c r="AP19" s="4" t="str">
        <v>Thiamethoxam; Actara</v>
      </c>
      <c r="AQ19" s="4" t="str">
        <v>Zineb</v>
      </c>
      <c r="AR19" s="4">
        <v>0</v>
      </c>
      <c r="FQ19" s="4" t="str" cm="1">
        <f t="array" ref="FQ19:GH19">_xlfn._xlws.SORT(_xlfn.UNIQUE(_xlfn._xlws.FILTER(_xlfn.ANCHORARRAY(AA19),ISNUMBER(SEARCH(Chems!$D29,_xlfn.ANCHORARRAY(AA19))),"Not Found")))</f>
        <v>Alachlor; Lasso; Lariat; Crop Star; Butachlor</v>
      </c>
      <c r="FR19" s="4" t="str">
        <v>Atrazine; G-30027; Aatrex; Aktikon; Alazine; Atred; Atranex; Atrataf; Atratol; Azinotox; Crisazina; Farmco Atrazine; Gesaprim; Giffex 4L; Malermais; Primatol; Simazat; Zeaphos</v>
      </c>
      <c r="FS19" s="4" t="str">
        <v>Carbofuran; Furadan; Bay 70143; Curaterr; D 1221; ENT 27164; Yaltox; Furacarb</v>
      </c>
      <c r="FT19" s="4" t="str">
        <v>Chlorosufluron; Glean</v>
      </c>
      <c r="FU19" s="4" t="str">
        <v>Diuron; Di-on; Crisuron; Diater; Karmex; Unidron</v>
      </c>
      <c r="FV19" s="4" t="str">
        <v>Glyphosate; Roundup; Rodeo; Pondmaster</v>
      </c>
      <c r="FW19" s="4" t="str">
        <v>Hexythiazox</v>
      </c>
      <c r="FX19" s="4" t="str">
        <v>Imazaquin; Ala-Scept; Scepter; Squadron; Tri-Scept; Partner</v>
      </c>
      <c r="FY19" s="4" t="str">
        <v>Mancozeb; Penncozeb; Trimanoc; Vondozeb; Dithane; Manzeb; Nemispot; Manzane</v>
      </c>
      <c r="FZ19" s="4" t="str">
        <v>Maneb</v>
      </c>
      <c r="GA19" s="4" t="str">
        <v>Metolachlor; Bicep; CGA-24705; Dual; Pennant; Pimagram</v>
      </c>
      <c r="GB19" s="4" t="str">
        <v>Paraquat; Paraquat dichloride; Methyl viologen dichloride; Crisquat; Dexuron; Esgram; Gramuron; Ortho Paraquat CL; Para-col; Pillarxone; Tota-col; Toxer Total; PP148; Cyclone; Gramixel; Gramoxone; Pathclear; AH 501</v>
      </c>
      <c r="GC19" s="4" t="str">
        <v>Phosphamidon; Dimecron</v>
      </c>
      <c r="GD19" s="4" t="str">
        <v>Primagram (Metolachlor + Atrazine)</v>
      </c>
      <c r="GE19" s="4" t="str">
        <v>Propanil; Tamarice; Bay 30130; Cekupropanil; Prop-Job; Chem-Rice; DPA; Strel; S 10145; Vertac; Dropaven; Propanilo; Supernox; Erban; FW-734; Herbax; Propanex; Riselect; Stampede; Stam-F-34; Stam M-4; Surcopur; Surpur and Wham EZ</v>
      </c>
      <c r="GF19" s="4" t="str">
        <v>Thiamethoxam; Actara</v>
      </c>
      <c r="GG19" s="4" t="str">
        <v>Zineb</v>
      </c>
      <c r="GH19" s="4">
        <v>0</v>
      </c>
    </row>
    <row r="20" spans="1:190" x14ac:dyDescent="0.35">
      <c r="B20" s="4" t="s">
        <v>4536</v>
      </c>
      <c r="F20" s="4" t="str" cm="1">
        <f t="array" ref="F20:Y20">TRANSPOSE(_xlfn._xlws.SORT(_xlfn.UNIQUE(_xlfn._xlws.FILTER($B$2:$B$500,ISNUMBER(SEARCH(Chems!$C30,$B$2:$B$500)),"Not Found"))))</f>
        <v>Animal - Acaricide</v>
      </c>
      <c r="G20" s="4" t="str">
        <v>Animal - Antibiotic</v>
      </c>
      <c r="H20" s="4" t="str">
        <v>Animal - Anticestodal</v>
      </c>
      <c r="I20" s="4" t="str">
        <v>Animal - Antifilarial</v>
      </c>
      <c r="J20" s="4" t="str">
        <v>Animal - Antihelmintic</v>
      </c>
      <c r="K20" s="4" t="str">
        <v>Animal - Antiinflammatory</v>
      </c>
      <c r="L20" s="4" t="str">
        <v>Animal - Antilung worm</v>
      </c>
      <c r="M20" s="4" t="str">
        <v>Animal - Antimicrobial</v>
      </c>
      <c r="N20" s="4" t="str">
        <v>Animal - Antinematodal</v>
      </c>
      <c r="O20" s="4" t="str">
        <v xml:space="preserve">Animal - Antiparasitic </v>
      </c>
      <c r="P20" s="4" t="str">
        <v>Animal - Antiprotozoal</v>
      </c>
      <c r="Q20" s="4" t="str">
        <v>Animal - Antitrematodal</v>
      </c>
      <c r="R20" s="4" t="str">
        <v>Animal - Growth Promotor</v>
      </c>
      <c r="S20" s="4" t="str">
        <v>Animal - Insecticide</v>
      </c>
      <c r="T20" s="4" t="str">
        <v>Animal - Vaccine</v>
      </c>
      <c r="U20" s="4" t="str">
        <v>Fungicide</v>
      </c>
      <c r="V20" s="4" t="str">
        <v>Herbicide</v>
      </c>
      <c r="W20" s="4" t="str">
        <v>Insecticide</v>
      </c>
      <c r="X20" s="4" t="str">
        <v>Seed Coating</v>
      </c>
      <c r="Y20" s="4" t="str">
        <v>Unspecified</v>
      </c>
      <c r="AA20" s="4" t="str" cm="1">
        <f t="array" ref="AA20:AR20">TRANSPOSE(_xlfn._xlws.SORT(_xlfn.UNIQUE(_xlfn._xlws.FILTER($C$2:$C$500,ISNUMBER(SEARCH(Chems!$C30,$B$2:$B$500)),"Not Found"))))</f>
        <v>Alachlor; Lasso; Lariat; Crop Star; Butachlor</v>
      </c>
      <c r="AB20" s="4" t="str">
        <v>Atrazine; G-30027; Aatrex; Aktikon; Alazine; Atred; Atranex; Atrataf; Atratol; Azinotox; Crisazina; Farmco Atrazine; Gesaprim; Giffex 4L; Malermais; Primatol; Simazat; Zeaphos</v>
      </c>
      <c r="AC20" s="4" t="str">
        <v>Carbofuran; Furadan; Bay 70143; Curaterr; D 1221; ENT 27164; Yaltox; Furacarb</v>
      </c>
      <c r="AD20" s="4" t="str">
        <v>Chlorosufluron; Glean</v>
      </c>
      <c r="AE20" s="4" t="str">
        <v>Diuron; Di-on; Crisuron; Diater; Karmex; Unidron</v>
      </c>
      <c r="AF20" s="4" t="str">
        <v>Glyphosate; Roundup; Rodeo; Pondmaster</v>
      </c>
      <c r="AG20" s="4" t="str">
        <v>Hexythiazox</v>
      </c>
      <c r="AH20" s="4" t="str">
        <v>Imazaquin; Ala-Scept; Scepter; Squadron; Tri-Scept; Partner</v>
      </c>
      <c r="AI20" s="4" t="str">
        <v>Mancozeb; Penncozeb; Trimanoc; Vondozeb; Dithane; Manzeb; Nemispot; Manzane</v>
      </c>
      <c r="AJ20" s="4" t="str">
        <v>Maneb</v>
      </c>
      <c r="AK20" s="4" t="str">
        <v>Metolachlor; Bicep; CGA-24705; Dual; Pennant; Pimagram</v>
      </c>
      <c r="AL20" s="4" t="str">
        <v>Paraquat; Paraquat dichloride; Methyl viologen dichloride; Crisquat; Dexuron; Esgram; Gramuron; Ortho Paraquat CL; Para-col; Pillarxone; Tota-col; Toxer Total; PP148; Cyclone; Gramixel; Gramoxone; Pathclear; AH 501</v>
      </c>
      <c r="AM20" s="4" t="str">
        <v>Phosphamidon; Dimecron</v>
      </c>
      <c r="AN20" s="4" t="str">
        <v>Primagram (Metolachlor + Atrazine)</v>
      </c>
      <c r="AO20" s="4" t="str">
        <v>Propanil; Tamarice; Bay 30130; Cekupropanil; Prop-Job; Chem-Rice; DPA; Strel; S 10145; Vertac; Dropaven; Propanilo; Supernox; Erban; FW-734; Herbax; Propanex; Riselect; Stampede; Stam-F-34; Stam M-4; Surcopur; Surpur and Wham EZ</v>
      </c>
      <c r="AP20" s="4" t="str">
        <v>Thiamethoxam; Actara</v>
      </c>
      <c r="AQ20" s="4" t="str">
        <v>Zineb</v>
      </c>
      <c r="AR20" s="4">
        <v>0</v>
      </c>
      <c r="FQ20" s="4" t="str" cm="1">
        <f t="array" ref="FQ20:GH20">_xlfn._xlws.SORT(_xlfn.UNIQUE(_xlfn._xlws.FILTER(_xlfn.ANCHORARRAY(AA20),ISNUMBER(SEARCH(Chems!$D30,_xlfn.ANCHORARRAY(AA20))),"Not Found")))</f>
        <v>Alachlor; Lasso; Lariat; Crop Star; Butachlor</v>
      </c>
      <c r="FR20" s="4" t="str">
        <v>Atrazine; G-30027; Aatrex; Aktikon; Alazine; Atred; Atranex; Atrataf; Atratol; Azinotox; Crisazina; Farmco Atrazine; Gesaprim; Giffex 4L; Malermais; Primatol; Simazat; Zeaphos</v>
      </c>
      <c r="FS20" s="4" t="str">
        <v>Carbofuran; Furadan; Bay 70143; Curaterr; D 1221; ENT 27164; Yaltox; Furacarb</v>
      </c>
      <c r="FT20" s="4" t="str">
        <v>Chlorosufluron; Glean</v>
      </c>
      <c r="FU20" s="4" t="str">
        <v>Diuron; Di-on; Crisuron; Diater; Karmex; Unidron</v>
      </c>
      <c r="FV20" s="4" t="str">
        <v>Glyphosate; Roundup; Rodeo; Pondmaster</v>
      </c>
      <c r="FW20" s="4" t="str">
        <v>Hexythiazox</v>
      </c>
      <c r="FX20" s="4" t="str">
        <v>Imazaquin; Ala-Scept; Scepter; Squadron; Tri-Scept; Partner</v>
      </c>
      <c r="FY20" s="4" t="str">
        <v>Mancozeb; Penncozeb; Trimanoc; Vondozeb; Dithane; Manzeb; Nemispot; Manzane</v>
      </c>
      <c r="FZ20" s="4" t="str">
        <v>Maneb</v>
      </c>
      <c r="GA20" s="4" t="str">
        <v>Metolachlor; Bicep; CGA-24705; Dual; Pennant; Pimagram</v>
      </c>
      <c r="GB20" s="4" t="str">
        <v>Paraquat; Paraquat dichloride; Methyl viologen dichloride; Crisquat; Dexuron; Esgram; Gramuron; Ortho Paraquat CL; Para-col; Pillarxone; Tota-col; Toxer Total; PP148; Cyclone; Gramixel; Gramoxone; Pathclear; AH 501</v>
      </c>
      <c r="GC20" s="4" t="str">
        <v>Phosphamidon; Dimecron</v>
      </c>
      <c r="GD20" s="4" t="str">
        <v>Primagram (Metolachlor + Atrazine)</v>
      </c>
      <c r="GE20" s="4" t="str">
        <v>Propanil; Tamarice; Bay 30130; Cekupropanil; Prop-Job; Chem-Rice; DPA; Strel; S 10145; Vertac; Dropaven; Propanilo; Supernox; Erban; FW-734; Herbax; Propanex; Riselect; Stampede; Stam-F-34; Stam M-4; Surcopur; Surpur and Wham EZ</v>
      </c>
      <c r="GF20" s="4" t="str">
        <v>Thiamethoxam; Actara</v>
      </c>
      <c r="GG20" s="4" t="str">
        <v>Zineb</v>
      </c>
      <c r="GH20" s="4">
        <v>0</v>
      </c>
    </row>
    <row r="21" spans="1:190" x14ac:dyDescent="0.35">
      <c r="B21" s="4" t="s">
        <v>4537</v>
      </c>
      <c r="F21" s="4" t="str" cm="1">
        <f t="array" ref="F21:Y21">TRANSPOSE(_xlfn._xlws.SORT(_xlfn.UNIQUE(_xlfn._xlws.FILTER($B$2:$B$500,ISNUMBER(SEARCH(Chems!$C31,$B$2:$B$500)),"Not Found"))))</f>
        <v>Animal - Acaricide</v>
      </c>
      <c r="G21" s="4" t="str">
        <v>Animal - Antibiotic</v>
      </c>
      <c r="H21" s="4" t="str">
        <v>Animal - Anticestodal</v>
      </c>
      <c r="I21" s="4" t="str">
        <v>Animal - Antifilarial</v>
      </c>
      <c r="J21" s="4" t="str">
        <v>Animal - Antihelmintic</v>
      </c>
      <c r="K21" s="4" t="str">
        <v>Animal - Antiinflammatory</v>
      </c>
      <c r="L21" s="4" t="str">
        <v>Animal - Antilung worm</v>
      </c>
      <c r="M21" s="4" t="str">
        <v>Animal - Antimicrobial</v>
      </c>
      <c r="N21" s="4" t="str">
        <v>Animal - Antinematodal</v>
      </c>
      <c r="O21" s="4" t="str">
        <v xml:space="preserve">Animal - Antiparasitic </v>
      </c>
      <c r="P21" s="4" t="str">
        <v>Animal - Antiprotozoal</v>
      </c>
      <c r="Q21" s="4" t="str">
        <v>Animal - Antitrematodal</v>
      </c>
      <c r="R21" s="4" t="str">
        <v>Animal - Growth Promotor</v>
      </c>
      <c r="S21" s="4" t="str">
        <v>Animal - Insecticide</v>
      </c>
      <c r="T21" s="4" t="str">
        <v>Animal - Vaccine</v>
      </c>
      <c r="U21" s="4" t="str">
        <v>Fungicide</v>
      </c>
      <c r="V21" s="4" t="str">
        <v>Herbicide</v>
      </c>
      <c r="W21" s="4" t="str">
        <v>Insecticide</v>
      </c>
      <c r="X21" s="4" t="str">
        <v>Seed Coating</v>
      </c>
      <c r="Y21" s="4" t="str">
        <v>Unspecified</v>
      </c>
      <c r="AA21" s="4" t="str" cm="1">
        <f t="array" ref="AA21:AR21">TRANSPOSE(_xlfn._xlws.SORT(_xlfn.UNIQUE(_xlfn._xlws.FILTER($C$2:$C$500,ISNUMBER(SEARCH(Chems!$C31,$B$2:$B$500)),"Not Found"))))</f>
        <v>Alachlor; Lasso; Lariat; Crop Star; Butachlor</v>
      </c>
      <c r="AB21" s="4" t="str">
        <v>Atrazine; G-30027; Aatrex; Aktikon; Alazine; Atred; Atranex; Atrataf; Atratol; Azinotox; Crisazina; Farmco Atrazine; Gesaprim; Giffex 4L; Malermais; Primatol; Simazat; Zeaphos</v>
      </c>
      <c r="AC21" s="4" t="str">
        <v>Carbofuran; Furadan; Bay 70143; Curaterr; D 1221; ENT 27164; Yaltox; Furacarb</v>
      </c>
      <c r="AD21" s="4" t="str">
        <v>Chlorosufluron; Glean</v>
      </c>
      <c r="AE21" s="4" t="str">
        <v>Diuron; Di-on; Crisuron; Diater; Karmex; Unidron</v>
      </c>
      <c r="AF21" s="4" t="str">
        <v>Glyphosate; Roundup; Rodeo; Pondmaster</v>
      </c>
      <c r="AG21" s="4" t="str">
        <v>Hexythiazox</v>
      </c>
      <c r="AH21" s="4" t="str">
        <v>Imazaquin; Ala-Scept; Scepter; Squadron; Tri-Scept; Partner</v>
      </c>
      <c r="AI21" s="4" t="str">
        <v>Mancozeb; Penncozeb; Trimanoc; Vondozeb; Dithane; Manzeb; Nemispot; Manzane</v>
      </c>
      <c r="AJ21" s="4" t="str">
        <v>Maneb</v>
      </c>
      <c r="AK21" s="4" t="str">
        <v>Metolachlor; Bicep; CGA-24705; Dual; Pennant; Pimagram</v>
      </c>
      <c r="AL21" s="4" t="str">
        <v>Paraquat; Paraquat dichloride; Methyl viologen dichloride; Crisquat; Dexuron; Esgram; Gramuron; Ortho Paraquat CL; Para-col; Pillarxone; Tota-col; Toxer Total; PP148; Cyclone; Gramixel; Gramoxone; Pathclear; AH 501</v>
      </c>
      <c r="AM21" s="4" t="str">
        <v>Phosphamidon; Dimecron</v>
      </c>
      <c r="AN21" s="4" t="str">
        <v>Primagram (Metolachlor + Atrazine)</v>
      </c>
      <c r="AO21" s="4" t="str">
        <v>Propanil; Tamarice; Bay 30130; Cekupropanil; Prop-Job; Chem-Rice; DPA; Strel; S 10145; Vertac; Dropaven; Propanilo; Supernox; Erban; FW-734; Herbax; Propanex; Riselect; Stampede; Stam-F-34; Stam M-4; Surcopur; Surpur and Wham EZ</v>
      </c>
      <c r="AP21" s="4" t="str">
        <v>Thiamethoxam; Actara</v>
      </c>
      <c r="AQ21" s="4" t="str">
        <v>Zineb</v>
      </c>
      <c r="AR21" s="4">
        <v>0</v>
      </c>
      <c r="FQ21" s="4" t="str" cm="1">
        <f t="array" ref="FQ21:GH21">_xlfn._xlws.SORT(_xlfn.UNIQUE(_xlfn._xlws.FILTER(_xlfn.ANCHORARRAY(AA21),ISNUMBER(SEARCH(Chems!$D31,_xlfn.ANCHORARRAY(AA21))),"Not Found")))</f>
        <v>Alachlor; Lasso; Lariat; Crop Star; Butachlor</v>
      </c>
      <c r="FR21" s="4" t="str">
        <v>Atrazine; G-30027; Aatrex; Aktikon; Alazine; Atred; Atranex; Atrataf; Atratol; Azinotox; Crisazina; Farmco Atrazine; Gesaprim; Giffex 4L; Malermais; Primatol; Simazat; Zeaphos</v>
      </c>
      <c r="FS21" s="4" t="str">
        <v>Carbofuran; Furadan; Bay 70143; Curaterr; D 1221; ENT 27164; Yaltox; Furacarb</v>
      </c>
      <c r="FT21" s="4" t="str">
        <v>Chlorosufluron; Glean</v>
      </c>
      <c r="FU21" s="4" t="str">
        <v>Diuron; Di-on; Crisuron; Diater; Karmex; Unidron</v>
      </c>
      <c r="FV21" s="4" t="str">
        <v>Glyphosate; Roundup; Rodeo; Pondmaster</v>
      </c>
      <c r="FW21" s="4" t="str">
        <v>Hexythiazox</v>
      </c>
      <c r="FX21" s="4" t="str">
        <v>Imazaquin; Ala-Scept; Scepter; Squadron; Tri-Scept; Partner</v>
      </c>
      <c r="FY21" s="4" t="str">
        <v>Mancozeb; Penncozeb; Trimanoc; Vondozeb; Dithane; Manzeb; Nemispot; Manzane</v>
      </c>
      <c r="FZ21" s="4" t="str">
        <v>Maneb</v>
      </c>
      <c r="GA21" s="4" t="str">
        <v>Metolachlor; Bicep; CGA-24705; Dual; Pennant; Pimagram</v>
      </c>
      <c r="GB21" s="4" t="str">
        <v>Paraquat; Paraquat dichloride; Methyl viologen dichloride; Crisquat; Dexuron; Esgram; Gramuron; Ortho Paraquat CL; Para-col; Pillarxone; Tota-col; Toxer Total; PP148; Cyclone; Gramixel; Gramoxone; Pathclear; AH 501</v>
      </c>
      <c r="GC21" s="4" t="str">
        <v>Phosphamidon; Dimecron</v>
      </c>
      <c r="GD21" s="4" t="str">
        <v>Primagram (Metolachlor + Atrazine)</v>
      </c>
      <c r="GE21" s="4" t="str">
        <v>Propanil; Tamarice; Bay 30130; Cekupropanil; Prop-Job; Chem-Rice; DPA; Strel; S 10145; Vertac; Dropaven; Propanilo; Supernox; Erban; FW-734; Herbax; Propanex; Riselect; Stampede; Stam-F-34; Stam M-4; Surcopur; Surpur and Wham EZ</v>
      </c>
      <c r="GF21" s="4" t="str">
        <v>Thiamethoxam; Actara</v>
      </c>
      <c r="GG21" s="4" t="str">
        <v>Zineb</v>
      </c>
      <c r="GH21" s="4">
        <v>0</v>
      </c>
    </row>
    <row r="22" spans="1:190" x14ac:dyDescent="0.35">
      <c r="B22" s="4" t="s">
        <v>4538</v>
      </c>
      <c r="F22" s="4" t="str" cm="1">
        <f t="array" ref="F22:Y22">TRANSPOSE(_xlfn._xlws.SORT(_xlfn.UNIQUE(_xlfn._xlws.FILTER($B$2:$B$500,ISNUMBER(SEARCH(Chems!$C32,$B$2:$B$500)),"Not Found"))))</f>
        <v>Animal - Acaricide</v>
      </c>
      <c r="G22" s="4" t="str">
        <v>Animal - Antibiotic</v>
      </c>
      <c r="H22" s="4" t="str">
        <v>Animal - Anticestodal</v>
      </c>
      <c r="I22" s="4" t="str">
        <v>Animal - Antifilarial</v>
      </c>
      <c r="J22" s="4" t="str">
        <v>Animal - Antihelmintic</v>
      </c>
      <c r="K22" s="4" t="str">
        <v>Animal - Antiinflammatory</v>
      </c>
      <c r="L22" s="4" t="str">
        <v>Animal - Antilung worm</v>
      </c>
      <c r="M22" s="4" t="str">
        <v>Animal - Antimicrobial</v>
      </c>
      <c r="N22" s="4" t="str">
        <v>Animal - Antinematodal</v>
      </c>
      <c r="O22" s="4" t="str">
        <v xml:space="preserve">Animal - Antiparasitic </v>
      </c>
      <c r="P22" s="4" t="str">
        <v>Animal - Antiprotozoal</v>
      </c>
      <c r="Q22" s="4" t="str">
        <v>Animal - Antitrematodal</v>
      </c>
      <c r="R22" s="4" t="str">
        <v>Animal - Growth Promotor</v>
      </c>
      <c r="S22" s="4" t="str">
        <v>Animal - Insecticide</v>
      </c>
      <c r="T22" s="4" t="str">
        <v>Animal - Vaccine</v>
      </c>
      <c r="U22" s="4" t="str">
        <v>Fungicide</v>
      </c>
      <c r="V22" s="4" t="str">
        <v>Herbicide</v>
      </c>
      <c r="W22" s="4" t="str">
        <v>Insecticide</v>
      </c>
      <c r="X22" s="4" t="str">
        <v>Seed Coating</v>
      </c>
      <c r="Y22" s="4" t="str">
        <v>Unspecified</v>
      </c>
      <c r="AA22" s="4" t="str" cm="1">
        <f t="array" ref="AA22:AR22">TRANSPOSE(_xlfn._xlws.SORT(_xlfn.UNIQUE(_xlfn._xlws.FILTER($C$2:$C$500,ISNUMBER(SEARCH(Chems!$C32,$B$2:$B$500)),"Not Found"))))</f>
        <v>Alachlor; Lasso; Lariat; Crop Star; Butachlor</v>
      </c>
      <c r="AB22" s="4" t="str">
        <v>Atrazine; G-30027; Aatrex; Aktikon; Alazine; Atred; Atranex; Atrataf; Atratol; Azinotox; Crisazina; Farmco Atrazine; Gesaprim; Giffex 4L; Malermais; Primatol; Simazat; Zeaphos</v>
      </c>
      <c r="AC22" s="4" t="str">
        <v>Carbofuran; Furadan; Bay 70143; Curaterr; D 1221; ENT 27164; Yaltox; Furacarb</v>
      </c>
      <c r="AD22" s="4" t="str">
        <v>Chlorosufluron; Glean</v>
      </c>
      <c r="AE22" s="4" t="str">
        <v>Diuron; Di-on; Crisuron; Diater; Karmex; Unidron</v>
      </c>
      <c r="AF22" s="4" t="str">
        <v>Glyphosate; Roundup; Rodeo; Pondmaster</v>
      </c>
      <c r="AG22" s="4" t="str">
        <v>Hexythiazox</v>
      </c>
      <c r="AH22" s="4" t="str">
        <v>Imazaquin; Ala-Scept; Scepter; Squadron; Tri-Scept; Partner</v>
      </c>
      <c r="AI22" s="4" t="str">
        <v>Mancozeb; Penncozeb; Trimanoc; Vondozeb; Dithane; Manzeb; Nemispot; Manzane</v>
      </c>
      <c r="AJ22" s="4" t="str">
        <v>Maneb</v>
      </c>
      <c r="AK22" s="4" t="str">
        <v>Metolachlor; Bicep; CGA-24705; Dual; Pennant; Pimagram</v>
      </c>
      <c r="AL22" s="4" t="str">
        <v>Paraquat; Paraquat dichloride; Methyl viologen dichloride; Crisquat; Dexuron; Esgram; Gramuron; Ortho Paraquat CL; Para-col; Pillarxone; Tota-col; Toxer Total; PP148; Cyclone; Gramixel; Gramoxone; Pathclear; AH 501</v>
      </c>
      <c r="AM22" s="4" t="str">
        <v>Phosphamidon; Dimecron</v>
      </c>
      <c r="AN22" s="4" t="str">
        <v>Primagram (Metolachlor + Atrazine)</v>
      </c>
      <c r="AO22" s="4" t="str">
        <v>Propanil; Tamarice; Bay 30130; Cekupropanil; Prop-Job; Chem-Rice; DPA; Strel; S 10145; Vertac; Dropaven; Propanilo; Supernox; Erban; FW-734; Herbax; Propanex; Riselect; Stampede; Stam-F-34; Stam M-4; Surcopur; Surpur and Wham EZ</v>
      </c>
      <c r="AP22" s="4" t="str">
        <v>Thiamethoxam; Actara</v>
      </c>
      <c r="AQ22" s="4" t="str">
        <v>Zineb</v>
      </c>
      <c r="AR22" s="4">
        <v>0</v>
      </c>
      <c r="FQ22" s="4" t="str" cm="1">
        <f t="array" ref="FQ22:GH22">_xlfn._xlws.SORT(_xlfn.UNIQUE(_xlfn._xlws.FILTER(_xlfn.ANCHORARRAY(AA22),ISNUMBER(SEARCH(Chems!$D32,_xlfn.ANCHORARRAY(AA22))),"Not Found")))</f>
        <v>Alachlor; Lasso; Lariat; Crop Star; Butachlor</v>
      </c>
      <c r="FR22" s="4" t="str">
        <v>Atrazine; G-30027; Aatrex; Aktikon; Alazine; Atred; Atranex; Atrataf; Atratol; Azinotox; Crisazina; Farmco Atrazine; Gesaprim; Giffex 4L; Malermais; Primatol; Simazat; Zeaphos</v>
      </c>
      <c r="FS22" s="4" t="str">
        <v>Carbofuran; Furadan; Bay 70143; Curaterr; D 1221; ENT 27164; Yaltox; Furacarb</v>
      </c>
      <c r="FT22" s="4" t="str">
        <v>Chlorosufluron; Glean</v>
      </c>
      <c r="FU22" s="4" t="str">
        <v>Diuron; Di-on; Crisuron; Diater; Karmex; Unidron</v>
      </c>
      <c r="FV22" s="4" t="str">
        <v>Glyphosate; Roundup; Rodeo; Pondmaster</v>
      </c>
      <c r="FW22" s="4" t="str">
        <v>Hexythiazox</v>
      </c>
      <c r="FX22" s="4" t="str">
        <v>Imazaquin; Ala-Scept; Scepter; Squadron; Tri-Scept; Partner</v>
      </c>
      <c r="FY22" s="4" t="str">
        <v>Mancozeb; Penncozeb; Trimanoc; Vondozeb; Dithane; Manzeb; Nemispot; Manzane</v>
      </c>
      <c r="FZ22" s="4" t="str">
        <v>Maneb</v>
      </c>
      <c r="GA22" s="4" t="str">
        <v>Metolachlor; Bicep; CGA-24705; Dual; Pennant; Pimagram</v>
      </c>
      <c r="GB22" s="4" t="str">
        <v>Paraquat; Paraquat dichloride; Methyl viologen dichloride; Crisquat; Dexuron; Esgram; Gramuron; Ortho Paraquat CL; Para-col; Pillarxone; Tota-col; Toxer Total; PP148; Cyclone; Gramixel; Gramoxone; Pathclear; AH 501</v>
      </c>
      <c r="GC22" s="4" t="str">
        <v>Phosphamidon; Dimecron</v>
      </c>
      <c r="GD22" s="4" t="str">
        <v>Primagram (Metolachlor + Atrazine)</v>
      </c>
      <c r="GE22" s="4" t="str">
        <v>Propanil; Tamarice; Bay 30130; Cekupropanil; Prop-Job; Chem-Rice; DPA; Strel; S 10145; Vertac; Dropaven; Propanilo; Supernox; Erban; FW-734; Herbax; Propanex; Riselect; Stampede; Stam-F-34; Stam M-4; Surcopur; Surpur and Wham EZ</v>
      </c>
      <c r="GF22" s="4" t="str">
        <v>Thiamethoxam; Actara</v>
      </c>
      <c r="GG22" s="4" t="str">
        <v>Zineb</v>
      </c>
      <c r="GH22" s="4">
        <v>0</v>
      </c>
    </row>
    <row r="23" spans="1:190" x14ac:dyDescent="0.35">
      <c r="B23" s="4" t="s">
        <v>4539</v>
      </c>
      <c r="F23" s="4" t="str" cm="1">
        <f t="array" ref="F23:Y23">TRANSPOSE(_xlfn._xlws.SORT(_xlfn.UNIQUE(_xlfn._xlws.FILTER($B$2:$B$500,ISNUMBER(SEARCH(Chems!$C33,$B$2:$B$500)),"Not Found"))))</f>
        <v>Animal - Acaricide</v>
      </c>
      <c r="G23" s="4" t="str">
        <v>Animal - Antibiotic</v>
      </c>
      <c r="H23" s="4" t="str">
        <v>Animal - Anticestodal</v>
      </c>
      <c r="I23" s="4" t="str">
        <v>Animal - Antifilarial</v>
      </c>
      <c r="J23" s="4" t="str">
        <v>Animal - Antihelmintic</v>
      </c>
      <c r="K23" s="4" t="str">
        <v>Animal - Antiinflammatory</v>
      </c>
      <c r="L23" s="4" t="str">
        <v>Animal - Antilung worm</v>
      </c>
      <c r="M23" s="4" t="str">
        <v>Animal - Antimicrobial</v>
      </c>
      <c r="N23" s="4" t="str">
        <v>Animal - Antinematodal</v>
      </c>
      <c r="O23" s="4" t="str">
        <v xml:space="preserve">Animal - Antiparasitic </v>
      </c>
      <c r="P23" s="4" t="str">
        <v>Animal - Antiprotozoal</v>
      </c>
      <c r="Q23" s="4" t="str">
        <v>Animal - Antitrematodal</v>
      </c>
      <c r="R23" s="4" t="str">
        <v>Animal - Growth Promotor</v>
      </c>
      <c r="S23" s="4" t="str">
        <v>Animal - Insecticide</v>
      </c>
      <c r="T23" s="4" t="str">
        <v>Animal - Vaccine</v>
      </c>
      <c r="U23" s="4" t="str">
        <v>Fungicide</v>
      </c>
      <c r="V23" s="4" t="str">
        <v>Herbicide</v>
      </c>
      <c r="W23" s="4" t="str">
        <v>Insecticide</v>
      </c>
      <c r="X23" s="4" t="str">
        <v>Seed Coating</v>
      </c>
      <c r="Y23" s="4" t="str">
        <v>Unspecified</v>
      </c>
      <c r="AA23" s="4" t="str" cm="1">
        <f t="array" ref="AA23:AR23">TRANSPOSE(_xlfn._xlws.SORT(_xlfn.UNIQUE(_xlfn._xlws.FILTER($C$2:$C$500,ISNUMBER(SEARCH(Chems!$C33,$B$2:$B$500)),"Not Found"))))</f>
        <v>Alachlor; Lasso; Lariat; Crop Star; Butachlor</v>
      </c>
      <c r="AB23" s="4" t="str">
        <v>Atrazine; G-30027; Aatrex; Aktikon; Alazine; Atred; Atranex; Atrataf; Atratol; Azinotox; Crisazina; Farmco Atrazine; Gesaprim; Giffex 4L; Malermais; Primatol; Simazat; Zeaphos</v>
      </c>
      <c r="AC23" s="4" t="str">
        <v>Carbofuran; Furadan; Bay 70143; Curaterr; D 1221; ENT 27164; Yaltox; Furacarb</v>
      </c>
      <c r="AD23" s="4" t="str">
        <v>Chlorosufluron; Glean</v>
      </c>
      <c r="AE23" s="4" t="str">
        <v>Diuron; Di-on; Crisuron; Diater; Karmex; Unidron</v>
      </c>
      <c r="AF23" s="4" t="str">
        <v>Glyphosate; Roundup; Rodeo; Pondmaster</v>
      </c>
      <c r="AG23" s="4" t="str">
        <v>Hexythiazox</v>
      </c>
      <c r="AH23" s="4" t="str">
        <v>Imazaquin; Ala-Scept; Scepter; Squadron; Tri-Scept; Partner</v>
      </c>
      <c r="AI23" s="4" t="str">
        <v>Mancozeb; Penncozeb; Trimanoc; Vondozeb; Dithane; Manzeb; Nemispot; Manzane</v>
      </c>
      <c r="AJ23" s="4" t="str">
        <v>Maneb</v>
      </c>
      <c r="AK23" s="4" t="str">
        <v>Metolachlor; Bicep; CGA-24705; Dual; Pennant; Pimagram</v>
      </c>
      <c r="AL23" s="4" t="str">
        <v>Paraquat; Paraquat dichloride; Methyl viologen dichloride; Crisquat; Dexuron; Esgram; Gramuron; Ortho Paraquat CL; Para-col; Pillarxone; Tota-col; Toxer Total; PP148; Cyclone; Gramixel; Gramoxone; Pathclear; AH 501</v>
      </c>
      <c r="AM23" s="4" t="str">
        <v>Phosphamidon; Dimecron</v>
      </c>
      <c r="AN23" s="4" t="str">
        <v>Primagram (Metolachlor + Atrazine)</v>
      </c>
      <c r="AO23" s="4" t="str">
        <v>Propanil; Tamarice; Bay 30130; Cekupropanil; Prop-Job; Chem-Rice; DPA; Strel; S 10145; Vertac; Dropaven; Propanilo; Supernox; Erban; FW-734; Herbax; Propanex; Riselect; Stampede; Stam-F-34; Stam M-4; Surcopur; Surpur and Wham EZ</v>
      </c>
      <c r="AP23" s="4" t="str">
        <v>Thiamethoxam; Actara</v>
      </c>
      <c r="AQ23" s="4" t="str">
        <v>Zineb</v>
      </c>
      <c r="AR23" s="4">
        <v>0</v>
      </c>
      <c r="FQ23" s="4" t="str" cm="1">
        <f t="array" ref="FQ23:GH23">_xlfn._xlws.SORT(_xlfn.UNIQUE(_xlfn._xlws.FILTER(_xlfn.ANCHORARRAY(AA23),ISNUMBER(SEARCH(Chems!$D33,_xlfn.ANCHORARRAY(AA23))),"Not Found")))</f>
        <v>Alachlor; Lasso; Lariat; Crop Star; Butachlor</v>
      </c>
      <c r="FR23" s="4" t="str">
        <v>Atrazine; G-30027; Aatrex; Aktikon; Alazine; Atred; Atranex; Atrataf; Atratol; Azinotox; Crisazina; Farmco Atrazine; Gesaprim; Giffex 4L; Malermais; Primatol; Simazat; Zeaphos</v>
      </c>
      <c r="FS23" s="4" t="str">
        <v>Carbofuran; Furadan; Bay 70143; Curaterr; D 1221; ENT 27164; Yaltox; Furacarb</v>
      </c>
      <c r="FT23" s="4" t="str">
        <v>Chlorosufluron; Glean</v>
      </c>
      <c r="FU23" s="4" t="str">
        <v>Diuron; Di-on; Crisuron; Diater; Karmex; Unidron</v>
      </c>
      <c r="FV23" s="4" t="str">
        <v>Glyphosate; Roundup; Rodeo; Pondmaster</v>
      </c>
      <c r="FW23" s="4" t="str">
        <v>Hexythiazox</v>
      </c>
      <c r="FX23" s="4" t="str">
        <v>Imazaquin; Ala-Scept; Scepter; Squadron; Tri-Scept; Partner</v>
      </c>
      <c r="FY23" s="4" t="str">
        <v>Mancozeb; Penncozeb; Trimanoc; Vondozeb; Dithane; Manzeb; Nemispot; Manzane</v>
      </c>
      <c r="FZ23" s="4" t="str">
        <v>Maneb</v>
      </c>
      <c r="GA23" s="4" t="str">
        <v>Metolachlor; Bicep; CGA-24705; Dual; Pennant; Pimagram</v>
      </c>
      <c r="GB23" s="4" t="str">
        <v>Paraquat; Paraquat dichloride; Methyl viologen dichloride; Crisquat; Dexuron; Esgram; Gramuron; Ortho Paraquat CL; Para-col; Pillarxone; Tota-col; Toxer Total; PP148; Cyclone; Gramixel; Gramoxone; Pathclear; AH 501</v>
      </c>
      <c r="GC23" s="4" t="str">
        <v>Phosphamidon; Dimecron</v>
      </c>
      <c r="GD23" s="4" t="str">
        <v>Primagram (Metolachlor + Atrazine)</v>
      </c>
      <c r="GE23" s="4" t="str">
        <v>Propanil; Tamarice; Bay 30130; Cekupropanil; Prop-Job; Chem-Rice; DPA; Strel; S 10145; Vertac; Dropaven; Propanilo; Supernox; Erban; FW-734; Herbax; Propanex; Riselect; Stampede; Stam-F-34; Stam M-4; Surcopur; Surpur and Wham EZ</v>
      </c>
      <c r="GF23" s="4" t="str">
        <v>Thiamethoxam; Actara</v>
      </c>
      <c r="GG23" s="4" t="str">
        <v>Zineb</v>
      </c>
      <c r="GH23" s="4">
        <v>0</v>
      </c>
    </row>
    <row r="24" spans="1:190" x14ac:dyDescent="0.35">
      <c r="B24" s="4" t="s">
        <v>4540</v>
      </c>
      <c r="F24" s="4" t="str" cm="1">
        <f t="array" ref="F24:Y24">TRANSPOSE(_xlfn._xlws.SORT(_xlfn.UNIQUE(_xlfn._xlws.FILTER($B$2:$B$500,ISNUMBER(SEARCH(Chems!$C34,$B$2:$B$500)),"Not Found"))))</f>
        <v>Animal - Acaricide</v>
      </c>
      <c r="G24" s="4" t="str">
        <v>Animal - Antibiotic</v>
      </c>
      <c r="H24" s="4" t="str">
        <v>Animal - Anticestodal</v>
      </c>
      <c r="I24" s="4" t="str">
        <v>Animal - Antifilarial</v>
      </c>
      <c r="J24" s="4" t="str">
        <v>Animal - Antihelmintic</v>
      </c>
      <c r="K24" s="4" t="str">
        <v>Animal - Antiinflammatory</v>
      </c>
      <c r="L24" s="4" t="str">
        <v>Animal - Antilung worm</v>
      </c>
      <c r="M24" s="4" t="str">
        <v>Animal - Antimicrobial</v>
      </c>
      <c r="N24" s="4" t="str">
        <v>Animal - Antinematodal</v>
      </c>
      <c r="O24" s="4" t="str">
        <v xml:space="preserve">Animal - Antiparasitic </v>
      </c>
      <c r="P24" s="4" t="str">
        <v>Animal - Antiprotozoal</v>
      </c>
      <c r="Q24" s="4" t="str">
        <v>Animal - Antitrematodal</v>
      </c>
      <c r="R24" s="4" t="str">
        <v>Animal - Growth Promotor</v>
      </c>
      <c r="S24" s="4" t="str">
        <v>Animal - Insecticide</v>
      </c>
      <c r="T24" s="4" t="str">
        <v>Animal - Vaccine</v>
      </c>
      <c r="U24" s="4" t="str">
        <v>Fungicide</v>
      </c>
      <c r="V24" s="4" t="str">
        <v>Herbicide</v>
      </c>
      <c r="W24" s="4" t="str">
        <v>Insecticide</v>
      </c>
      <c r="X24" s="4" t="str">
        <v>Seed Coating</v>
      </c>
      <c r="Y24" s="4" t="str">
        <v>Unspecified</v>
      </c>
      <c r="AA24" s="4" t="str" cm="1">
        <f t="array" ref="AA24:AR24">TRANSPOSE(_xlfn._xlws.SORT(_xlfn.UNIQUE(_xlfn._xlws.FILTER($C$2:$C$500,ISNUMBER(SEARCH(Chems!$C34,$B$2:$B$500)),"Not Found"))))</f>
        <v>Alachlor; Lasso; Lariat; Crop Star; Butachlor</v>
      </c>
      <c r="AB24" s="4" t="str">
        <v>Atrazine; G-30027; Aatrex; Aktikon; Alazine; Atred; Atranex; Atrataf; Atratol; Azinotox; Crisazina; Farmco Atrazine; Gesaprim; Giffex 4L; Malermais; Primatol; Simazat; Zeaphos</v>
      </c>
      <c r="AC24" s="4" t="str">
        <v>Carbofuran; Furadan; Bay 70143; Curaterr; D 1221; ENT 27164; Yaltox; Furacarb</v>
      </c>
      <c r="AD24" s="4" t="str">
        <v>Chlorosufluron; Glean</v>
      </c>
      <c r="AE24" s="4" t="str">
        <v>Diuron; Di-on; Crisuron; Diater; Karmex; Unidron</v>
      </c>
      <c r="AF24" s="4" t="str">
        <v>Glyphosate; Roundup; Rodeo; Pondmaster</v>
      </c>
      <c r="AG24" s="4" t="str">
        <v>Hexythiazox</v>
      </c>
      <c r="AH24" s="4" t="str">
        <v>Imazaquin; Ala-Scept; Scepter; Squadron; Tri-Scept; Partner</v>
      </c>
      <c r="AI24" s="4" t="str">
        <v>Mancozeb; Penncozeb; Trimanoc; Vondozeb; Dithane; Manzeb; Nemispot; Manzane</v>
      </c>
      <c r="AJ24" s="4" t="str">
        <v>Maneb</v>
      </c>
      <c r="AK24" s="4" t="str">
        <v>Metolachlor; Bicep; CGA-24705; Dual; Pennant; Pimagram</v>
      </c>
      <c r="AL24" s="4" t="str">
        <v>Paraquat; Paraquat dichloride; Methyl viologen dichloride; Crisquat; Dexuron; Esgram; Gramuron; Ortho Paraquat CL; Para-col; Pillarxone; Tota-col; Toxer Total; PP148; Cyclone; Gramixel; Gramoxone; Pathclear; AH 501</v>
      </c>
      <c r="AM24" s="4" t="str">
        <v>Phosphamidon; Dimecron</v>
      </c>
      <c r="AN24" s="4" t="str">
        <v>Primagram (Metolachlor + Atrazine)</v>
      </c>
      <c r="AO24" s="4" t="str">
        <v>Propanil; Tamarice; Bay 30130; Cekupropanil; Prop-Job; Chem-Rice; DPA; Strel; S 10145; Vertac; Dropaven; Propanilo; Supernox; Erban; FW-734; Herbax; Propanex; Riselect; Stampede; Stam-F-34; Stam M-4; Surcopur; Surpur and Wham EZ</v>
      </c>
      <c r="AP24" s="4" t="str">
        <v>Thiamethoxam; Actara</v>
      </c>
      <c r="AQ24" s="4" t="str">
        <v>Zineb</v>
      </c>
      <c r="AR24" s="4">
        <v>0</v>
      </c>
      <c r="FQ24" s="4" t="str" cm="1">
        <f t="array" ref="FQ24:GH24">_xlfn._xlws.SORT(_xlfn.UNIQUE(_xlfn._xlws.FILTER(_xlfn.ANCHORARRAY(AA24),ISNUMBER(SEARCH(Chems!$D34,_xlfn.ANCHORARRAY(AA24))),"Not Found")))</f>
        <v>Alachlor; Lasso; Lariat; Crop Star; Butachlor</v>
      </c>
      <c r="FR24" s="4" t="str">
        <v>Atrazine; G-30027; Aatrex; Aktikon; Alazine; Atred; Atranex; Atrataf; Atratol; Azinotox; Crisazina; Farmco Atrazine; Gesaprim; Giffex 4L; Malermais; Primatol; Simazat; Zeaphos</v>
      </c>
      <c r="FS24" s="4" t="str">
        <v>Carbofuran; Furadan; Bay 70143; Curaterr; D 1221; ENT 27164; Yaltox; Furacarb</v>
      </c>
      <c r="FT24" s="4" t="str">
        <v>Chlorosufluron; Glean</v>
      </c>
      <c r="FU24" s="4" t="str">
        <v>Diuron; Di-on; Crisuron; Diater; Karmex; Unidron</v>
      </c>
      <c r="FV24" s="4" t="str">
        <v>Glyphosate; Roundup; Rodeo; Pondmaster</v>
      </c>
      <c r="FW24" s="4" t="str">
        <v>Hexythiazox</v>
      </c>
      <c r="FX24" s="4" t="str">
        <v>Imazaquin; Ala-Scept; Scepter; Squadron; Tri-Scept; Partner</v>
      </c>
      <c r="FY24" s="4" t="str">
        <v>Mancozeb; Penncozeb; Trimanoc; Vondozeb; Dithane; Manzeb; Nemispot; Manzane</v>
      </c>
      <c r="FZ24" s="4" t="str">
        <v>Maneb</v>
      </c>
      <c r="GA24" s="4" t="str">
        <v>Metolachlor; Bicep; CGA-24705; Dual; Pennant; Pimagram</v>
      </c>
      <c r="GB24" s="4" t="str">
        <v>Paraquat; Paraquat dichloride; Methyl viologen dichloride; Crisquat; Dexuron; Esgram; Gramuron; Ortho Paraquat CL; Para-col; Pillarxone; Tota-col; Toxer Total; PP148; Cyclone; Gramixel; Gramoxone; Pathclear; AH 501</v>
      </c>
      <c r="GC24" s="4" t="str">
        <v>Phosphamidon; Dimecron</v>
      </c>
      <c r="GD24" s="4" t="str">
        <v>Primagram (Metolachlor + Atrazine)</v>
      </c>
      <c r="GE24" s="4" t="str">
        <v>Propanil; Tamarice; Bay 30130; Cekupropanil; Prop-Job; Chem-Rice; DPA; Strel; S 10145; Vertac; Dropaven; Propanilo; Supernox; Erban; FW-734; Herbax; Propanex; Riselect; Stampede; Stam-F-34; Stam M-4; Surcopur; Surpur and Wham EZ</v>
      </c>
      <c r="GF24" s="4" t="str">
        <v>Thiamethoxam; Actara</v>
      </c>
      <c r="GG24" s="4" t="str">
        <v>Zineb</v>
      </c>
      <c r="GH24" s="4">
        <v>0</v>
      </c>
    </row>
    <row r="25" spans="1:190" x14ac:dyDescent="0.35">
      <c r="B25" s="4" t="s">
        <v>4541</v>
      </c>
      <c r="F25" s="4" t="str" cm="1">
        <f t="array" ref="F25:Y25">TRANSPOSE(_xlfn._xlws.SORT(_xlfn.UNIQUE(_xlfn._xlws.FILTER($B$2:$B$500,ISNUMBER(SEARCH(Chems!$C35,$B$2:$B$500)),"Not Found"))))</f>
        <v>Animal - Acaricide</v>
      </c>
      <c r="G25" s="4" t="str">
        <v>Animal - Antibiotic</v>
      </c>
      <c r="H25" s="4" t="str">
        <v>Animal - Anticestodal</v>
      </c>
      <c r="I25" s="4" t="str">
        <v>Animal - Antifilarial</v>
      </c>
      <c r="J25" s="4" t="str">
        <v>Animal - Antihelmintic</v>
      </c>
      <c r="K25" s="4" t="str">
        <v>Animal - Antiinflammatory</v>
      </c>
      <c r="L25" s="4" t="str">
        <v>Animal - Antilung worm</v>
      </c>
      <c r="M25" s="4" t="str">
        <v>Animal - Antimicrobial</v>
      </c>
      <c r="N25" s="4" t="str">
        <v>Animal - Antinematodal</v>
      </c>
      <c r="O25" s="4" t="str">
        <v xml:space="preserve">Animal - Antiparasitic </v>
      </c>
      <c r="P25" s="4" t="str">
        <v>Animal - Antiprotozoal</v>
      </c>
      <c r="Q25" s="4" t="str">
        <v>Animal - Antitrematodal</v>
      </c>
      <c r="R25" s="4" t="str">
        <v>Animal - Growth Promotor</v>
      </c>
      <c r="S25" s="4" t="str">
        <v>Animal - Insecticide</v>
      </c>
      <c r="T25" s="4" t="str">
        <v>Animal - Vaccine</v>
      </c>
      <c r="U25" s="4" t="str">
        <v>Fungicide</v>
      </c>
      <c r="V25" s="4" t="str">
        <v>Herbicide</v>
      </c>
      <c r="W25" s="4" t="str">
        <v>Insecticide</v>
      </c>
      <c r="X25" s="4" t="str">
        <v>Seed Coating</v>
      </c>
      <c r="Y25" s="4" t="str">
        <v>Unspecified</v>
      </c>
      <c r="AA25" s="4" t="str" cm="1">
        <f t="array" ref="AA25:AR25">TRANSPOSE(_xlfn._xlws.SORT(_xlfn.UNIQUE(_xlfn._xlws.FILTER($C$2:$C$500,ISNUMBER(SEARCH(Chems!$C35,$B$2:$B$500)),"Not Found"))))</f>
        <v>Alachlor; Lasso; Lariat; Crop Star; Butachlor</v>
      </c>
      <c r="AB25" s="4" t="str">
        <v>Atrazine; G-30027; Aatrex; Aktikon; Alazine; Atred; Atranex; Atrataf; Atratol; Azinotox; Crisazina; Farmco Atrazine; Gesaprim; Giffex 4L; Malermais; Primatol; Simazat; Zeaphos</v>
      </c>
      <c r="AC25" s="4" t="str">
        <v>Carbofuran; Furadan; Bay 70143; Curaterr; D 1221; ENT 27164; Yaltox; Furacarb</v>
      </c>
      <c r="AD25" s="4" t="str">
        <v>Chlorosufluron; Glean</v>
      </c>
      <c r="AE25" s="4" t="str">
        <v>Diuron; Di-on; Crisuron; Diater; Karmex; Unidron</v>
      </c>
      <c r="AF25" s="4" t="str">
        <v>Glyphosate; Roundup; Rodeo; Pondmaster</v>
      </c>
      <c r="AG25" s="4" t="str">
        <v>Hexythiazox</v>
      </c>
      <c r="AH25" s="4" t="str">
        <v>Imazaquin; Ala-Scept; Scepter; Squadron; Tri-Scept; Partner</v>
      </c>
      <c r="AI25" s="4" t="str">
        <v>Mancozeb; Penncozeb; Trimanoc; Vondozeb; Dithane; Manzeb; Nemispot; Manzane</v>
      </c>
      <c r="AJ25" s="4" t="str">
        <v>Maneb</v>
      </c>
      <c r="AK25" s="4" t="str">
        <v>Metolachlor; Bicep; CGA-24705; Dual; Pennant; Pimagram</v>
      </c>
      <c r="AL25" s="4" t="str">
        <v>Paraquat; Paraquat dichloride; Methyl viologen dichloride; Crisquat; Dexuron; Esgram; Gramuron; Ortho Paraquat CL; Para-col; Pillarxone; Tota-col; Toxer Total; PP148; Cyclone; Gramixel; Gramoxone; Pathclear; AH 501</v>
      </c>
      <c r="AM25" s="4" t="str">
        <v>Phosphamidon; Dimecron</v>
      </c>
      <c r="AN25" s="4" t="str">
        <v>Primagram (Metolachlor + Atrazine)</v>
      </c>
      <c r="AO25" s="4" t="str">
        <v>Propanil; Tamarice; Bay 30130; Cekupropanil; Prop-Job; Chem-Rice; DPA; Strel; S 10145; Vertac; Dropaven; Propanilo; Supernox; Erban; FW-734; Herbax; Propanex; Riselect; Stampede; Stam-F-34; Stam M-4; Surcopur; Surpur and Wham EZ</v>
      </c>
      <c r="AP25" s="4" t="str">
        <v>Thiamethoxam; Actara</v>
      </c>
      <c r="AQ25" s="4" t="str">
        <v>Zineb</v>
      </c>
      <c r="AR25" s="4">
        <v>0</v>
      </c>
      <c r="FQ25" s="4" t="str" cm="1">
        <f t="array" ref="FQ25:GH25">_xlfn._xlws.SORT(_xlfn.UNIQUE(_xlfn._xlws.FILTER(_xlfn.ANCHORARRAY(AA25),ISNUMBER(SEARCH(Chems!$D35,_xlfn.ANCHORARRAY(AA25))),"Not Found")))</f>
        <v>Alachlor; Lasso; Lariat; Crop Star; Butachlor</v>
      </c>
      <c r="FR25" s="4" t="str">
        <v>Atrazine; G-30027; Aatrex; Aktikon; Alazine; Atred; Atranex; Atrataf; Atratol; Azinotox; Crisazina; Farmco Atrazine; Gesaprim; Giffex 4L; Malermais; Primatol; Simazat; Zeaphos</v>
      </c>
      <c r="FS25" s="4" t="str">
        <v>Carbofuran; Furadan; Bay 70143; Curaterr; D 1221; ENT 27164; Yaltox; Furacarb</v>
      </c>
      <c r="FT25" s="4" t="str">
        <v>Chlorosufluron; Glean</v>
      </c>
      <c r="FU25" s="4" t="str">
        <v>Diuron; Di-on; Crisuron; Diater; Karmex; Unidron</v>
      </c>
      <c r="FV25" s="4" t="str">
        <v>Glyphosate; Roundup; Rodeo; Pondmaster</v>
      </c>
      <c r="FW25" s="4" t="str">
        <v>Hexythiazox</v>
      </c>
      <c r="FX25" s="4" t="str">
        <v>Imazaquin; Ala-Scept; Scepter; Squadron; Tri-Scept; Partner</v>
      </c>
      <c r="FY25" s="4" t="str">
        <v>Mancozeb; Penncozeb; Trimanoc; Vondozeb; Dithane; Manzeb; Nemispot; Manzane</v>
      </c>
      <c r="FZ25" s="4" t="str">
        <v>Maneb</v>
      </c>
      <c r="GA25" s="4" t="str">
        <v>Metolachlor; Bicep; CGA-24705; Dual; Pennant; Pimagram</v>
      </c>
      <c r="GB25" s="4" t="str">
        <v>Paraquat; Paraquat dichloride; Methyl viologen dichloride; Crisquat; Dexuron; Esgram; Gramuron; Ortho Paraquat CL; Para-col; Pillarxone; Tota-col; Toxer Total; PP148; Cyclone; Gramixel; Gramoxone; Pathclear; AH 501</v>
      </c>
      <c r="GC25" s="4" t="str">
        <v>Phosphamidon; Dimecron</v>
      </c>
      <c r="GD25" s="4" t="str">
        <v>Primagram (Metolachlor + Atrazine)</v>
      </c>
      <c r="GE25" s="4" t="str">
        <v>Propanil; Tamarice; Bay 30130; Cekupropanil; Prop-Job; Chem-Rice; DPA; Strel; S 10145; Vertac; Dropaven; Propanilo; Supernox; Erban; FW-734; Herbax; Propanex; Riselect; Stampede; Stam-F-34; Stam M-4; Surcopur; Surpur and Wham EZ</v>
      </c>
      <c r="GF25" s="4" t="str">
        <v>Thiamethoxam; Actara</v>
      </c>
      <c r="GG25" s="4" t="str">
        <v>Zineb</v>
      </c>
      <c r="GH25" s="4">
        <v>0</v>
      </c>
    </row>
    <row r="26" spans="1:190" x14ac:dyDescent="0.35">
      <c r="B26" s="4" t="s">
        <v>4542</v>
      </c>
      <c r="F26" s="4" t="str" cm="1">
        <f t="array" ref="F26:Y26">TRANSPOSE(_xlfn._xlws.SORT(_xlfn.UNIQUE(_xlfn._xlws.FILTER($B$2:$B$500,ISNUMBER(SEARCH(Chems!$C36,$B$2:$B$500)),"Not Found"))))</f>
        <v>Animal - Acaricide</v>
      </c>
      <c r="G26" s="4" t="str">
        <v>Animal - Antibiotic</v>
      </c>
      <c r="H26" s="4" t="str">
        <v>Animal - Anticestodal</v>
      </c>
      <c r="I26" s="4" t="str">
        <v>Animal - Antifilarial</v>
      </c>
      <c r="J26" s="4" t="str">
        <v>Animal - Antihelmintic</v>
      </c>
      <c r="K26" s="4" t="str">
        <v>Animal - Antiinflammatory</v>
      </c>
      <c r="L26" s="4" t="str">
        <v>Animal - Antilung worm</v>
      </c>
      <c r="M26" s="4" t="str">
        <v>Animal - Antimicrobial</v>
      </c>
      <c r="N26" s="4" t="str">
        <v>Animal - Antinematodal</v>
      </c>
      <c r="O26" s="4" t="str">
        <v xml:space="preserve">Animal - Antiparasitic </v>
      </c>
      <c r="P26" s="4" t="str">
        <v>Animal - Antiprotozoal</v>
      </c>
      <c r="Q26" s="4" t="str">
        <v>Animal - Antitrematodal</v>
      </c>
      <c r="R26" s="4" t="str">
        <v>Animal - Growth Promotor</v>
      </c>
      <c r="S26" s="4" t="str">
        <v>Animal - Insecticide</v>
      </c>
      <c r="T26" s="4" t="str">
        <v>Animal - Vaccine</v>
      </c>
      <c r="U26" s="4" t="str">
        <v>Fungicide</v>
      </c>
      <c r="V26" s="4" t="str">
        <v>Herbicide</v>
      </c>
      <c r="W26" s="4" t="str">
        <v>Insecticide</v>
      </c>
      <c r="X26" s="4" t="str">
        <v>Seed Coating</v>
      </c>
      <c r="Y26" s="4" t="str">
        <v>Unspecified</v>
      </c>
      <c r="AA26" s="4" t="str" cm="1">
        <f t="array" ref="AA26:AR26">TRANSPOSE(_xlfn._xlws.SORT(_xlfn.UNIQUE(_xlfn._xlws.FILTER($C$2:$C$500,ISNUMBER(SEARCH(Chems!$C36,$B$2:$B$500)),"Not Found"))))</f>
        <v>Alachlor; Lasso; Lariat; Crop Star; Butachlor</v>
      </c>
      <c r="AB26" s="4" t="str">
        <v>Atrazine; G-30027; Aatrex; Aktikon; Alazine; Atred; Atranex; Atrataf; Atratol; Azinotox; Crisazina; Farmco Atrazine; Gesaprim; Giffex 4L; Malermais; Primatol; Simazat; Zeaphos</v>
      </c>
      <c r="AC26" s="4" t="str">
        <v>Carbofuran; Furadan; Bay 70143; Curaterr; D 1221; ENT 27164; Yaltox; Furacarb</v>
      </c>
      <c r="AD26" s="4" t="str">
        <v>Chlorosufluron; Glean</v>
      </c>
      <c r="AE26" s="4" t="str">
        <v>Diuron; Di-on; Crisuron; Diater; Karmex; Unidron</v>
      </c>
      <c r="AF26" s="4" t="str">
        <v>Glyphosate; Roundup; Rodeo; Pondmaster</v>
      </c>
      <c r="AG26" s="4" t="str">
        <v>Hexythiazox</v>
      </c>
      <c r="AH26" s="4" t="str">
        <v>Imazaquin; Ala-Scept; Scepter; Squadron; Tri-Scept; Partner</v>
      </c>
      <c r="AI26" s="4" t="str">
        <v>Mancozeb; Penncozeb; Trimanoc; Vondozeb; Dithane; Manzeb; Nemispot; Manzane</v>
      </c>
      <c r="AJ26" s="4" t="str">
        <v>Maneb</v>
      </c>
      <c r="AK26" s="4" t="str">
        <v>Metolachlor; Bicep; CGA-24705; Dual; Pennant; Pimagram</v>
      </c>
      <c r="AL26" s="4" t="str">
        <v>Paraquat; Paraquat dichloride; Methyl viologen dichloride; Crisquat; Dexuron; Esgram; Gramuron; Ortho Paraquat CL; Para-col; Pillarxone; Tota-col; Toxer Total; PP148; Cyclone; Gramixel; Gramoxone; Pathclear; AH 501</v>
      </c>
      <c r="AM26" s="4" t="str">
        <v>Phosphamidon; Dimecron</v>
      </c>
      <c r="AN26" s="4" t="str">
        <v>Primagram (Metolachlor + Atrazine)</v>
      </c>
      <c r="AO26" s="4" t="str">
        <v>Propanil; Tamarice; Bay 30130; Cekupropanil; Prop-Job; Chem-Rice; DPA; Strel; S 10145; Vertac; Dropaven; Propanilo; Supernox; Erban; FW-734; Herbax; Propanex; Riselect; Stampede; Stam-F-34; Stam M-4; Surcopur; Surpur and Wham EZ</v>
      </c>
      <c r="AP26" s="4" t="str">
        <v>Thiamethoxam; Actara</v>
      </c>
      <c r="AQ26" s="4" t="str">
        <v>Zineb</v>
      </c>
      <c r="AR26" s="4">
        <v>0</v>
      </c>
      <c r="FQ26" s="4" t="str" cm="1">
        <f t="array" ref="FQ26:GH26">_xlfn._xlws.SORT(_xlfn.UNIQUE(_xlfn._xlws.FILTER(_xlfn.ANCHORARRAY(AA26),ISNUMBER(SEARCH(Chems!$D36,_xlfn.ANCHORARRAY(AA26))),"Not Found")))</f>
        <v>Alachlor; Lasso; Lariat; Crop Star; Butachlor</v>
      </c>
      <c r="FR26" s="4" t="str">
        <v>Atrazine; G-30027; Aatrex; Aktikon; Alazine; Atred; Atranex; Atrataf; Atratol; Azinotox; Crisazina; Farmco Atrazine; Gesaprim; Giffex 4L; Malermais; Primatol; Simazat; Zeaphos</v>
      </c>
      <c r="FS26" s="4" t="str">
        <v>Carbofuran; Furadan; Bay 70143; Curaterr; D 1221; ENT 27164; Yaltox; Furacarb</v>
      </c>
      <c r="FT26" s="4" t="str">
        <v>Chlorosufluron; Glean</v>
      </c>
      <c r="FU26" s="4" t="str">
        <v>Diuron; Di-on; Crisuron; Diater; Karmex; Unidron</v>
      </c>
      <c r="FV26" s="4" t="str">
        <v>Glyphosate; Roundup; Rodeo; Pondmaster</v>
      </c>
      <c r="FW26" s="4" t="str">
        <v>Hexythiazox</v>
      </c>
      <c r="FX26" s="4" t="str">
        <v>Imazaquin; Ala-Scept; Scepter; Squadron; Tri-Scept; Partner</v>
      </c>
      <c r="FY26" s="4" t="str">
        <v>Mancozeb; Penncozeb; Trimanoc; Vondozeb; Dithane; Manzeb; Nemispot; Manzane</v>
      </c>
      <c r="FZ26" s="4" t="str">
        <v>Maneb</v>
      </c>
      <c r="GA26" s="4" t="str">
        <v>Metolachlor; Bicep; CGA-24705; Dual; Pennant; Pimagram</v>
      </c>
      <c r="GB26" s="4" t="str">
        <v>Paraquat; Paraquat dichloride; Methyl viologen dichloride; Crisquat; Dexuron; Esgram; Gramuron; Ortho Paraquat CL; Para-col; Pillarxone; Tota-col; Toxer Total; PP148; Cyclone; Gramixel; Gramoxone; Pathclear; AH 501</v>
      </c>
      <c r="GC26" s="4" t="str">
        <v>Phosphamidon; Dimecron</v>
      </c>
      <c r="GD26" s="4" t="str">
        <v>Primagram (Metolachlor + Atrazine)</v>
      </c>
      <c r="GE26" s="4" t="str">
        <v>Propanil; Tamarice; Bay 30130; Cekupropanil; Prop-Job; Chem-Rice; DPA; Strel; S 10145; Vertac; Dropaven; Propanilo; Supernox; Erban; FW-734; Herbax; Propanex; Riselect; Stampede; Stam-F-34; Stam M-4; Surcopur; Surpur and Wham EZ</v>
      </c>
      <c r="GF26" s="4" t="str">
        <v>Thiamethoxam; Actara</v>
      </c>
      <c r="GG26" s="4" t="str">
        <v>Zineb</v>
      </c>
      <c r="GH26" s="4">
        <v>0</v>
      </c>
    </row>
    <row r="27" spans="1:190" x14ac:dyDescent="0.35">
      <c r="B27" s="4" t="s">
        <v>4543</v>
      </c>
      <c r="F27" s="4" t="str" cm="1">
        <f t="array" ref="F27:Y27">TRANSPOSE(_xlfn._xlws.SORT(_xlfn.UNIQUE(_xlfn._xlws.FILTER($B$2:$B$500,ISNUMBER(SEARCH(Chems!$C37,$B$2:$B$500)),"Not Found"))))</f>
        <v>Animal - Acaricide</v>
      </c>
      <c r="G27" s="4" t="str">
        <v>Animal - Antibiotic</v>
      </c>
      <c r="H27" s="4" t="str">
        <v>Animal - Anticestodal</v>
      </c>
      <c r="I27" s="4" t="str">
        <v>Animal - Antifilarial</v>
      </c>
      <c r="J27" s="4" t="str">
        <v>Animal - Antihelmintic</v>
      </c>
      <c r="K27" s="4" t="str">
        <v>Animal - Antiinflammatory</v>
      </c>
      <c r="L27" s="4" t="str">
        <v>Animal - Antilung worm</v>
      </c>
      <c r="M27" s="4" t="str">
        <v>Animal - Antimicrobial</v>
      </c>
      <c r="N27" s="4" t="str">
        <v>Animal - Antinematodal</v>
      </c>
      <c r="O27" s="4" t="str">
        <v xml:space="preserve">Animal - Antiparasitic </v>
      </c>
      <c r="P27" s="4" t="str">
        <v>Animal - Antiprotozoal</v>
      </c>
      <c r="Q27" s="4" t="str">
        <v>Animal - Antitrematodal</v>
      </c>
      <c r="R27" s="4" t="str">
        <v>Animal - Growth Promotor</v>
      </c>
      <c r="S27" s="4" t="str">
        <v>Animal - Insecticide</v>
      </c>
      <c r="T27" s="4" t="str">
        <v>Animal - Vaccine</v>
      </c>
      <c r="U27" s="4" t="str">
        <v>Fungicide</v>
      </c>
      <c r="V27" s="4" t="str">
        <v>Herbicide</v>
      </c>
      <c r="W27" s="4" t="str">
        <v>Insecticide</v>
      </c>
      <c r="X27" s="4" t="str">
        <v>Seed Coating</v>
      </c>
      <c r="Y27" s="4" t="str">
        <v>Unspecified</v>
      </c>
      <c r="AA27" s="4" t="str" cm="1">
        <f t="array" ref="AA27:AR27">TRANSPOSE(_xlfn._xlws.SORT(_xlfn.UNIQUE(_xlfn._xlws.FILTER($C$2:$C$500,ISNUMBER(SEARCH(Chems!$C37,$B$2:$B$500)),"Not Found"))))</f>
        <v>Alachlor; Lasso; Lariat; Crop Star; Butachlor</v>
      </c>
      <c r="AB27" s="4" t="str">
        <v>Atrazine; G-30027; Aatrex; Aktikon; Alazine; Atred; Atranex; Atrataf; Atratol; Azinotox; Crisazina; Farmco Atrazine; Gesaprim; Giffex 4L; Malermais; Primatol; Simazat; Zeaphos</v>
      </c>
      <c r="AC27" s="4" t="str">
        <v>Carbofuran; Furadan; Bay 70143; Curaterr; D 1221; ENT 27164; Yaltox; Furacarb</v>
      </c>
      <c r="AD27" s="4" t="str">
        <v>Chlorosufluron; Glean</v>
      </c>
      <c r="AE27" s="4" t="str">
        <v>Diuron; Di-on; Crisuron; Diater; Karmex; Unidron</v>
      </c>
      <c r="AF27" s="4" t="str">
        <v>Glyphosate; Roundup; Rodeo; Pondmaster</v>
      </c>
      <c r="AG27" s="4" t="str">
        <v>Hexythiazox</v>
      </c>
      <c r="AH27" s="4" t="str">
        <v>Imazaquin; Ala-Scept; Scepter; Squadron; Tri-Scept; Partner</v>
      </c>
      <c r="AI27" s="4" t="str">
        <v>Mancozeb; Penncozeb; Trimanoc; Vondozeb; Dithane; Manzeb; Nemispot; Manzane</v>
      </c>
      <c r="AJ27" s="4" t="str">
        <v>Maneb</v>
      </c>
      <c r="AK27" s="4" t="str">
        <v>Metolachlor; Bicep; CGA-24705; Dual; Pennant; Pimagram</v>
      </c>
      <c r="AL27" s="4" t="str">
        <v>Paraquat; Paraquat dichloride; Methyl viologen dichloride; Crisquat; Dexuron; Esgram; Gramuron; Ortho Paraquat CL; Para-col; Pillarxone; Tota-col; Toxer Total; PP148; Cyclone; Gramixel; Gramoxone; Pathclear; AH 501</v>
      </c>
      <c r="AM27" s="4" t="str">
        <v>Phosphamidon; Dimecron</v>
      </c>
      <c r="AN27" s="4" t="str">
        <v>Primagram (Metolachlor + Atrazine)</v>
      </c>
      <c r="AO27" s="4" t="str">
        <v>Propanil; Tamarice; Bay 30130; Cekupropanil; Prop-Job; Chem-Rice; DPA; Strel; S 10145; Vertac; Dropaven; Propanilo; Supernox; Erban; FW-734; Herbax; Propanex; Riselect; Stampede; Stam-F-34; Stam M-4; Surcopur; Surpur and Wham EZ</v>
      </c>
      <c r="AP27" s="4" t="str">
        <v>Thiamethoxam; Actara</v>
      </c>
      <c r="AQ27" s="4" t="str">
        <v>Zineb</v>
      </c>
      <c r="AR27" s="4">
        <v>0</v>
      </c>
      <c r="FQ27" s="4" t="str" cm="1">
        <f t="array" ref="FQ27:GH27">_xlfn._xlws.SORT(_xlfn.UNIQUE(_xlfn._xlws.FILTER(_xlfn.ANCHORARRAY(AA27),ISNUMBER(SEARCH(Chems!$D37,_xlfn.ANCHORARRAY(AA27))),"Not Found")))</f>
        <v>Alachlor; Lasso; Lariat; Crop Star; Butachlor</v>
      </c>
      <c r="FR27" s="4" t="str">
        <v>Atrazine; G-30027; Aatrex; Aktikon; Alazine; Atred; Atranex; Atrataf; Atratol; Azinotox; Crisazina; Farmco Atrazine; Gesaprim; Giffex 4L; Malermais; Primatol; Simazat; Zeaphos</v>
      </c>
      <c r="FS27" s="4" t="str">
        <v>Carbofuran; Furadan; Bay 70143; Curaterr; D 1221; ENT 27164; Yaltox; Furacarb</v>
      </c>
      <c r="FT27" s="4" t="str">
        <v>Chlorosufluron; Glean</v>
      </c>
      <c r="FU27" s="4" t="str">
        <v>Diuron; Di-on; Crisuron; Diater; Karmex; Unidron</v>
      </c>
      <c r="FV27" s="4" t="str">
        <v>Glyphosate; Roundup; Rodeo; Pondmaster</v>
      </c>
      <c r="FW27" s="4" t="str">
        <v>Hexythiazox</v>
      </c>
      <c r="FX27" s="4" t="str">
        <v>Imazaquin; Ala-Scept; Scepter; Squadron; Tri-Scept; Partner</v>
      </c>
      <c r="FY27" s="4" t="str">
        <v>Mancozeb; Penncozeb; Trimanoc; Vondozeb; Dithane; Manzeb; Nemispot; Manzane</v>
      </c>
      <c r="FZ27" s="4" t="str">
        <v>Maneb</v>
      </c>
      <c r="GA27" s="4" t="str">
        <v>Metolachlor; Bicep; CGA-24705; Dual; Pennant; Pimagram</v>
      </c>
      <c r="GB27" s="4" t="str">
        <v>Paraquat; Paraquat dichloride; Methyl viologen dichloride; Crisquat; Dexuron; Esgram; Gramuron; Ortho Paraquat CL; Para-col; Pillarxone; Tota-col; Toxer Total; PP148; Cyclone; Gramixel; Gramoxone; Pathclear; AH 501</v>
      </c>
      <c r="GC27" s="4" t="str">
        <v>Phosphamidon; Dimecron</v>
      </c>
      <c r="GD27" s="4" t="str">
        <v>Primagram (Metolachlor + Atrazine)</v>
      </c>
      <c r="GE27" s="4" t="str">
        <v>Propanil; Tamarice; Bay 30130; Cekupropanil; Prop-Job; Chem-Rice; DPA; Strel; S 10145; Vertac; Dropaven; Propanilo; Supernox; Erban; FW-734; Herbax; Propanex; Riselect; Stampede; Stam-F-34; Stam M-4; Surcopur; Surpur and Wham EZ</v>
      </c>
      <c r="GF27" s="4" t="str">
        <v>Thiamethoxam; Actara</v>
      </c>
      <c r="GG27" s="4" t="str">
        <v>Zineb</v>
      </c>
      <c r="GH27" s="4">
        <v>0</v>
      </c>
    </row>
    <row r="28" spans="1:190" x14ac:dyDescent="0.35">
      <c r="B28" s="4" t="s">
        <v>4544</v>
      </c>
      <c r="F28" s="4" t="str" cm="1">
        <f t="array" ref="F28:Y28">TRANSPOSE(_xlfn._xlws.SORT(_xlfn.UNIQUE(_xlfn._xlws.FILTER($B$2:$B$500,ISNUMBER(SEARCH(Chems!$C38,$B$2:$B$500)),"Not Found"))))</f>
        <v>Animal - Acaricide</v>
      </c>
      <c r="G28" s="4" t="str">
        <v>Animal - Antibiotic</v>
      </c>
      <c r="H28" s="4" t="str">
        <v>Animal - Anticestodal</v>
      </c>
      <c r="I28" s="4" t="str">
        <v>Animal - Antifilarial</v>
      </c>
      <c r="J28" s="4" t="str">
        <v>Animal - Antihelmintic</v>
      </c>
      <c r="K28" s="4" t="str">
        <v>Animal - Antiinflammatory</v>
      </c>
      <c r="L28" s="4" t="str">
        <v>Animal - Antilung worm</v>
      </c>
      <c r="M28" s="4" t="str">
        <v>Animal - Antimicrobial</v>
      </c>
      <c r="N28" s="4" t="str">
        <v>Animal - Antinematodal</v>
      </c>
      <c r="O28" s="4" t="str">
        <v xml:space="preserve">Animal - Antiparasitic </v>
      </c>
      <c r="P28" s="4" t="str">
        <v>Animal - Antiprotozoal</v>
      </c>
      <c r="Q28" s="4" t="str">
        <v>Animal - Antitrematodal</v>
      </c>
      <c r="R28" s="4" t="str">
        <v>Animal - Growth Promotor</v>
      </c>
      <c r="S28" s="4" t="str">
        <v>Animal - Insecticide</v>
      </c>
      <c r="T28" s="4" t="str">
        <v>Animal - Vaccine</v>
      </c>
      <c r="U28" s="4" t="str">
        <v>Fungicide</v>
      </c>
      <c r="V28" s="4" t="str">
        <v>Herbicide</v>
      </c>
      <c r="W28" s="4" t="str">
        <v>Insecticide</v>
      </c>
      <c r="X28" s="4" t="str">
        <v>Seed Coating</v>
      </c>
      <c r="Y28" s="4" t="str">
        <v>Unspecified</v>
      </c>
      <c r="AA28" s="4" t="str" cm="1">
        <f t="array" ref="AA28:AR28">TRANSPOSE(_xlfn._xlws.SORT(_xlfn.UNIQUE(_xlfn._xlws.FILTER($C$2:$C$500,ISNUMBER(SEARCH(Chems!$C38,$B$2:$B$500)),"Not Found"))))</f>
        <v>Alachlor; Lasso; Lariat; Crop Star; Butachlor</v>
      </c>
      <c r="AB28" s="4" t="str">
        <v>Atrazine; G-30027; Aatrex; Aktikon; Alazine; Atred; Atranex; Atrataf; Atratol; Azinotox; Crisazina; Farmco Atrazine; Gesaprim; Giffex 4L; Malermais; Primatol; Simazat; Zeaphos</v>
      </c>
      <c r="AC28" s="4" t="str">
        <v>Carbofuran; Furadan; Bay 70143; Curaterr; D 1221; ENT 27164; Yaltox; Furacarb</v>
      </c>
      <c r="AD28" s="4" t="str">
        <v>Chlorosufluron; Glean</v>
      </c>
      <c r="AE28" s="4" t="str">
        <v>Diuron; Di-on; Crisuron; Diater; Karmex; Unidron</v>
      </c>
      <c r="AF28" s="4" t="str">
        <v>Glyphosate; Roundup; Rodeo; Pondmaster</v>
      </c>
      <c r="AG28" s="4" t="str">
        <v>Hexythiazox</v>
      </c>
      <c r="AH28" s="4" t="str">
        <v>Imazaquin; Ala-Scept; Scepter; Squadron; Tri-Scept; Partner</v>
      </c>
      <c r="AI28" s="4" t="str">
        <v>Mancozeb; Penncozeb; Trimanoc; Vondozeb; Dithane; Manzeb; Nemispot; Manzane</v>
      </c>
      <c r="AJ28" s="4" t="str">
        <v>Maneb</v>
      </c>
      <c r="AK28" s="4" t="str">
        <v>Metolachlor; Bicep; CGA-24705; Dual; Pennant; Pimagram</v>
      </c>
      <c r="AL28" s="4" t="str">
        <v>Paraquat; Paraquat dichloride; Methyl viologen dichloride; Crisquat; Dexuron; Esgram; Gramuron; Ortho Paraquat CL; Para-col; Pillarxone; Tota-col; Toxer Total; PP148; Cyclone; Gramixel; Gramoxone; Pathclear; AH 501</v>
      </c>
      <c r="AM28" s="4" t="str">
        <v>Phosphamidon; Dimecron</v>
      </c>
      <c r="AN28" s="4" t="str">
        <v>Primagram (Metolachlor + Atrazine)</v>
      </c>
      <c r="AO28" s="4" t="str">
        <v>Propanil; Tamarice; Bay 30130; Cekupropanil; Prop-Job; Chem-Rice; DPA; Strel; S 10145; Vertac; Dropaven; Propanilo; Supernox; Erban; FW-734; Herbax; Propanex; Riselect; Stampede; Stam-F-34; Stam M-4; Surcopur; Surpur and Wham EZ</v>
      </c>
      <c r="AP28" s="4" t="str">
        <v>Thiamethoxam; Actara</v>
      </c>
      <c r="AQ28" s="4" t="str">
        <v>Zineb</v>
      </c>
      <c r="AR28" s="4">
        <v>0</v>
      </c>
      <c r="FQ28" s="4" t="str" cm="1">
        <f t="array" ref="FQ28:GH28">_xlfn._xlws.SORT(_xlfn.UNIQUE(_xlfn._xlws.FILTER(_xlfn.ANCHORARRAY(AA28),ISNUMBER(SEARCH(Chems!$D38,_xlfn.ANCHORARRAY(AA28))),"Not Found")))</f>
        <v>Alachlor; Lasso; Lariat; Crop Star; Butachlor</v>
      </c>
      <c r="FR28" s="4" t="str">
        <v>Atrazine; G-30027; Aatrex; Aktikon; Alazine; Atred; Atranex; Atrataf; Atratol; Azinotox; Crisazina; Farmco Atrazine; Gesaprim; Giffex 4L; Malermais; Primatol; Simazat; Zeaphos</v>
      </c>
      <c r="FS28" s="4" t="str">
        <v>Carbofuran; Furadan; Bay 70143; Curaterr; D 1221; ENT 27164; Yaltox; Furacarb</v>
      </c>
      <c r="FT28" s="4" t="str">
        <v>Chlorosufluron; Glean</v>
      </c>
      <c r="FU28" s="4" t="str">
        <v>Diuron; Di-on; Crisuron; Diater; Karmex; Unidron</v>
      </c>
      <c r="FV28" s="4" t="str">
        <v>Glyphosate; Roundup; Rodeo; Pondmaster</v>
      </c>
      <c r="FW28" s="4" t="str">
        <v>Hexythiazox</v>
      </c>
      <c r="FX28" s="4" t="str">
        <v>Imazaquin; Ala-Scept; Scepter; Squadron; Tri-Scept; Partner</v>
      </c>
      <c r="FY28" s="4" t="str">
        <v>Mancozeb; Penncozeb; Trimanoc; Vondozeb; Dithane; Manzeb; Nemispot; Manzane</v>
      </c>
      <c r="FZ28" s="4" t="str">
        <v>Maneb</v>
      </c>
      <c r="GA28" s="4" t="str">
        <v>Metolachlor; Bicep; CGA-24705; Dual; Pennant; Pimagram</v>
      </c>
      <c r="GB28" s="4" t="str">
        <v>Paraquat; Paraquat dichloride; Methyl viologen dichloride; Crisquat; Dexuron; Esgram; Gramuron; Ortho Paraquat CL; Para-col; Pillarxone; Tota-col; Toxer Total; PP148; Cyclone; Gramixel; Gramoxone; Pathclear; AH 501</v>
      </c>
      <c r="GC28" s="4" t="str">
        <v>Phosphamidon; Dimecron</v>
      </c>
      <c r="GD28" s="4" t="str">
        <v>Primagram (Metolachlor + Atrazine)</v>
      </c>
      <c r="GE28" s="4" t="str">
        <v>Propanil; Tamarice; Bay 30130; Cekupropanil; Prop-Job; Chem-Rice; DPA; Strel; S 10145; Vertac; Dropaven; Propanilo; Supernox; Erban; FW-734; Herbax; Propanex; Riselect; Stampede; Stam-F-34; Stam M-4; Surcopur; Surpur and Wham EZ</v>
      </c>
      <c r="GF28" s="4" t="str">
        <v>Thiamethoxam; Actara</v>
      </c>
      <c r="GG28" s="4" t="str">
        <v>Zineb</v>
      </c>
      <c r="GH28" s="4">
        <v>0</v>
      </c>
    </row>
    <row r="29" spans="1:190" x14ac:dyDescent="0.35">
      <c r="B29" s="4" t="s">
        <v>4545</v>
      </c>
      <c r="F29" s="4" t="str" cm="1">
        <f t="array" ref="F29:Y29">TRANSPOSE(_xlfn._xlws.SORT(_xlfn.UNIQUE(_xlfn._xlws.FILTER($B$2:$B$500,ISNUMBER(SEARCH(Chems!$C39,$B$2:$B$500)),"Not Found"))))</f>
        <v>Animal - Acaricide</v>
      </c>
      <c r="G29" s="4" t="str">
        <v>Animal - Antibiotic</v>
      </c>
      <c r="H29" s="4" t="str">
        <v>Animal - Anticestodal</v>
      </c>
      <c r="I29" s="4" t="str">
        <v>Animal - Antifilarial</v>
      </c>
      <c r="J29" s="4" t="str">
        <v>Animal - Antihelmintic</v>
      </c>
      <c r="K29" s="4" t="str">
        <v>Animal - Antiinflammatory</v>
      </c>
      <c r="L29" s="4" t="str">
        <v>Animal - Antilung worm</v>
      </c>
      <c r="M29" s="4" t="str">
        <v>Animal - Antimicrobial</v>
      </c>
      <c r="N29" s="4" t="str">
        <v>Animal - Antinematodal</v>
      </c>
      <c r="O29" s="4" t="str">
        <v xml:space="preserve">Animal - Antiparasitic </v>
      </c>
      <c r="P29" s="4" t="str">
        <v>Animal - Antiprotozoal</v>
      </c>
      <c r="Q29" s="4" t="str">
        <v>Animal - Antitrematodal</v>
      </c>
      <c r="R29" s="4" t="str">
        <v>Animal - Growth Promotor</v>
      </c>
      <c r="S29" s="4" t="str">
        <v>Animal - Insecticide</v>
      </c>
      <c r="T29" s="4" t="str">
        <v>Animal - Vaccine</v>
      </c>
      <c r="U29" s="4" t="str">
        <v>Fungicide</v>
      </c>
      <c r="V29" s="4" t="str">
        <v>Herbicide</v>
      </c>
      <c r="W29" s="4" t="str">
        <v>Insecticide</v>
      </c>
      <c r="X29" s="4" t="str">
        <v>Seed Coating</v>
      </c>
      <c r="Y29" s="4" t="str">
        <v>Unspecified</v>
      </c>
      <c r="AA29" s="4" t="str" cm="1">
        <f t="array" ref="AA29:AR29">TRANSPOSE(_xlfn._xlws.SORT(_xlfn.UNIQUE(_xlfn._xlws.FILTER($C$2:$C$500,ISNUMBER(SEARCH(Chems!$C39,$B$2:$B$500)),"Not Found"))))</f>
        <v>Alachlor; Lasso; Lariat; Crop Star; Butachlor</v>
      </c>
      <c r="AB29" s="4" t="str">
        <v>Atrazine; G-30027; Aatrex; Aktikon; Alazine; Atred; Atranex; Atrataf; Atratol; Azinotox; Crisazina; Farmco Atrazine; Gesaprim; Giffex 4L; Malermais; Primatol; Simazat; Zeaphos</v>
      </c>
      <c r="AC29" s="4" t="str">
        <v>Carbofuran; Furadan; Bay 70143; Curaterr; D 1221; ENT 27164; Yaltox; Furacarb</v>
      </c>
      <c r="AD29" s="4" t="str">
        <v>Chlorosufluron; Glean</v>
      </c>
      <c r="AE29" s="4" t="str">
        <v>Diuron; Di-on; Crisuron; Diater; Karmex; Unidron</v>
      </c>
      <c r="AF29" s="4" t="str">
        <v>Glyphosate; Roundup; Rodeo; Pondmaster</v>
      </c>
      <c r="AG29" s="4" t="str">
        <v>Hexythiazox</v>
      </c>
      <c r="AH29" s="4" t="str">
        <v>Imazaquin; Ala-Scept; Scepter; Squadron; Tri-Scept; Partner</v>
      </c>
      <c r="AI29" s="4" t="str">
        <v>Mancozeb; Penncozeb; Trimanoc; Vondozeb; Dithane; Manzeb; Nemispot; Manzane</v>
      </c>
      <c r="AJ29" s="4" t="str">
        <v>Maneb</v>
      </c>
      <c r="AK29" s="4" t="str">
        <v>Metolachlor; Bicep; CGA-24705; Dual; Pennant; Pimagram</v>
      </c>
      <c r="AL29" s="4" t="str">
        <v>Paraquat; Paraquat dichloride; Methyl viologen dichloride; Crisquat; Dexuron; Esgram; Gramuron; Ortho Paraquat CL; Para-col; Pillarxone; Tota-col; Toxer Total; PP148; Cyclone; Gramixel; Gramoxone; Pathclear; AH 501</v>
      </c>
      <c r="AM29" s="4" t="str">
        <v>Phosphamidon; Dimecron</v>
      </c>
      <c r="AN29" s="4" t="str">
        <v>Primagram (Metolachlor + Atrazine)</v>
      </c>
      <c r="AO29" s="4" t="str">
        <v>Propanil; Tamarice; Bay 30130; Cekupropanil; Prop-Job; Chem-Rice; DPA; Strel; S 10145; Vertac; Dropaven; Propanilo; Supernox; Erban; FW-734; Herbax; Propanex; Riselect; Stampede; Stam-F-34; Stam M-4; Surcopur; Surpur and Wham EZ</v>
      </c>
      <c r="AP29" s="4" t="str">
        <v>Thiamethoxam; Actara</v>
      </c>
      <c r="AQ29" s="4" t="str">
        <v>Zineb</v>
      </c>
      <c r="AR29" s="4">
        <v>0</v>
      </c>
      <c r="FQ29" s="4" t="str" cm="1">
        <f t="array" ref="FQ29:GH29">_xlfn._xlws.SORT(_xlfn.UNIQUE(_xlfn._xlws.FILTER(_xlfn.ANCHORARRAY(AA29),ISNUMBER(SEARCH(Chems!$D39,_xlfn.ANCHORARRAY(AA29))),"Not Found")))</f>
        <v>Alachlor; Lasso; Lariat; Crop Star; Butachlor</v>
      </c>
      <c r="FR29" s="4" t="str">
        <v>Atrazine; G-30027; Aatrex; Aktikon; Alazine; Atred; Atranex; Atrataf; Atratol; Azinotox; Crisazina; Farmco Atrazine; Gesaprim; Giffex 4L; Malermais; Primatol; Simazat; Zeaphos</v>
      </c>
      <c r="FS29" s="4" t="str">
        <v>Carbofuran; Furadan; Bay 70143; Curaterr; D 1221; ENT 27164; Yaltox; Furacarb</v>
      </c>
      <c r="FT29" s="4" t="str">
        <v>Chlorosufluron; Glean</v>
      </c>
      <c r="FU29" s="4" t="str">
        <v>Diuron; Di-on; Crisuron; Diater; Karmex; Unidron</v>
      </c>
      <c r="FV29" s="4" t="str">
        <v>Glyphosate; Roundup; Rodeo; Pondmaster</v>
      </c>
      <c r="FW29" s="4" t="str">
        <v>Hexythiazox</v>
      </c>
      <c r="FX29" s="4" t="str">
        <v>Imazaquin; Ala-Scept; Scepter; Squadron; Tri-Scept; Partner</v>
      </c>
      <c r="FY29" s="4" t="str">
        <v>Mancozeb; Penncozeb; Trimanoc; Vondozeb; Dithane; Manzeb; Nemispot; Manzane</v>
      </c>
      <c r="FZ29" s="4" t="str">
        <v>Maneb</v>
      </c>
      <c r="GA29" s="4" t="str">
        <v>Metolachlor; Bicep; CGA-24705; Dual; Pennant; Pimagram</v>
      </c>
      <c r="GB29" s="4" t="str">
        <v>Paraquat; Paraquat dichloride; Methyl viologen dichloride; Crisquat; Dexuron; Esgram; Gramuron; Ortho Paraquat CL; Para-col; Pillarxone; Tota-col; Toxer Total; PP148; Cyclone; Gramixel; Gramoxone; Pathclear; AH 501</v>
      </c>
      <c r="GC29" s="4" t="str">
        <v>Phosphamidon; Dimecron</v>
      </c>
      <c r="GD29" s="4" t="str">
        <v>Primagram (Metolachlor + Atrazine)</v>
      </c>
      <c r="GE29" s="4" t="str">
        <v>Propanil; Tamarice; Bay 30130; Cekupropanil; Prop-Job; Chem-Rice; DPA; Strel; S 10145; Vertac; Dropaven; Propanilo; Supernox; Erban; FW-734; Herbax; Propanex; Riselect; Stampede; Stam-F-34; Stam M-4; Surcopur; Surpur and Wham EZ</v>
      </c>
      <c r="GF29" s="4" t="str">
        <v>Thiamethoxam; Actara</v>
      </c>
      <c r="GG29" s="4" t="str">
        <v>Zineb</v>
      </c>
      <c r="GH29" s="4">
        <v>0</v>
      </c>
    </row>
    <row r="30" spans="1:190" x14ac:dyDescent="0.35">
      <c r="B30" s="4" t="s">
        <v>4546</v>
      </c>
      <c r="F30" s="4" t="str" cm="1">
        <f t="array" ref="F30:Y30">TRANSPOSE(_xlfn._xlws.SORT(_xlfn.UNIQUE(_xlfn._xlws.FILTER($B$2:$B$500,ISNUMBER(SEARCH(Chems!$C40,$B$2:$B$500)),"Not Found"))))</f>
        <v>Animal - Acaricide</v>
      </c>
      <c r="G30" s="4" t="str">
        <v>Animal - Antibiotic</v>
      </c>
      <c r="H30" s="4" t="str">
        <v>Animal - Anticestodal</v>
      </c>
      <c r="I30" s="4" t="str">
        <v>Animal - Antifilarial</v>
      </c>
      <c r="J30" s="4" t="str">
        <v>Animal - Antihelmintic</v>
      </c>
      <c r="K30" s="4" t="str">
        <v>Animal - Antiinflammatory</v>
      </c>
      <c r="L30" s="4" t="str">
        <v>Animal - Antilung worm</v>
      </c>
      <c r="M30" s="4" t="str">
        <v>Animal - Antimicrobial</v>
      </c>
      <c r="N30" s="4" t="str">
        <v>Animal - Antinematodal</v>
      </c>
      <c r="O30" s="4" t="str">
        <v xml:space="preserve">Animal - Antiparasitic </v>
      </c>
      <c r="P30" s="4" t="str">
        <v>Animal - Antiprotozoal</v>
      </c>
      <c r="Q30" s="4" t="str">
        <v>Animal - Antitrematodal</v>
      </c>
      <c r="R30" s="4" t="str">
        <v>Animal - Growth Promotor</v>
      </c>
      <c r="S30" s="4" t="str">
        <v>Animal - Insecticide</v>
      </c>
      <c r="T30" s="4" t="str">
        <v>Animal - Vaccine</v>
      </c>
      <c r="U30" s="4" t="str">
        <v>Fungicide</v>
      </c>
      <c r="V30" s="4" t="str">
        <v>Herbicide</v>
      </c>
      <c r="W30" s="4" t="str">
        <v>Insecticide</v>
      </c>
      <c r="X30" s="4" t="str">
        <v>Seed Coating</v>
      </c>
      <c r="Y30" s="4" t="str">
        <v>Unspecified</v>
      </c>
      <c r="AA30" s="4" t="str" cm="1">
        <f t="array" ref="AA30:AR30">TRANSPOSE(_xlfn._xlws.SORT(_xlfn.UNIQUE(_xlfn._xlws.FILTER($C$2:$C$500,ISNUMBER(SEARCH(Chems!$C40,$B$2:$B$500)),"Not Found"))))</f>
        <v>Alachlor; Lasso; Lariat; Crop Star; Butachlor</v>
      </c>
      <c r="AB30" s="4" t="str">
        <v>Atrazine; G-30027; Aatrex; Aktikon; Alazine; Atred; Atranex; Atrataf; Atratol; Azinotox; Crisazina; Farmco Atrazine; Gesaprim; Giffex 4L; Malermais; Primatol; Simazat; Zeaphos</v>
      </c>
      <c r="AC30" s="4" t="str">
        <v>Carbofuran; Furadan; Bay 70143; Curaterr; D 1221; ENT 27164; Yaltox; Furacarb</v>
      </c>
      <c r="AD30" s="4" t="str">
        <v>Chlorosufluron; Glean</v>
      </c>
      <c r="AE30" s="4" t="str">
        <v>Diuron; Di-on; Crisuron; Diater; Karmex; Unidron</v>
      </c>
      <c r="AF30" s="4" t="str">
        <v>Glyphosate; Roundup; Rodeo; Pondmaster</v>
      </c>
      <c r="AG30" s="4" t="str">
        <v>Hexythiazox</v>
      </c>
      <c r="AH30" s="4" t="str">
        <v>Imazaquin; Ala-Scept; Scepter; Squadron; Tri-Scept; Partner</v>
      </c>
      <c r="AI30" s="4" t="str">
        <v>Mancozeb; Penncozeb; Trimanoc; Vondozeb; Dithane; Manzeb; Nemispot; Manzane</v>
      </c>
      <c r="AJ30" s="4" t="str">
        <v>Maneb</v>
      </c>
      <c r="AK30" s="4" t="str">
        <v>Metolachlor; Bicep; CGA-24705; Dual; Pennant; Pimagram</v>
      </c>
      <c r="AL30" s="4" t="str">
        <v>Paraquat; Paraquat dichloride; Methyl viologen dichloride; Crisquat; Dexuron; Esgram; Gramuron; Ortho Paraquat CL; Para-col; Pillarxone; Tota-col; Toxer Total; PP148; Cyclone; Gramixel; Gramoxone; Pathclear; AH 501</v>
      </c>
      <c r="AM30" s="4" t="str">
        <v>Phosphamidon; Dimecron</v>
      </c>
      <c r="AN30" s="4" t="str">
        <v>Primagram (Metolachlor + Atrazine)</v>
      </c>
      <c r="AO30" s="4" t="str">
        <v>Propanil; Tamarice; Bay 30130; Cekupropanil; Prop-Job; Chem-Rice; DPA; Strel; S 10145; Vertac; Dropaven; Propanilo; Supernox; Erban; FW-734; Herbax; Propanex; Riselect; Stampede; Stam-F-34; Stam M-4; Surcopur; Surpur and Wham EZ</v>
      </c>
      <c r="AP30" s="4" t="str">
        <v>Thiamethoxam; Actara</v>
      </c>
      <c r="AQ30" s="4" t="str">
        <v>Zineb</v>
      </c>
      <c r="AR30" s="4">
        <v>0</v>
      </c>
      <c r="FQ30" s="4" t="str" cm="1">
        <f t="array" ref="FQ30:GH30">_xlfn._xlws.SORT(_xlfn.UNIQUE(_xlfn._xlws.FILTER(_xlfn.ANCHORARRAY(AA30),ISNUMBER(SEARCH(Chems!$D40,_xlfn.ANCHORARRAY(AA30))),"Not Found")))</f>
        <v>Alachlor; Lasso; Lariat; Crop Star; Butachlor</v>
      </c>
      <c r="FR30" s="4" t="str">
        <v>Atrazine; G-30027; Aatrex; Aktikon; Alazine; Atred; Atranex; Atrataf; Atratol; Azinotox; Crisazina; Farmco Atrazine; Gesaprim; Giffex 4L; Malermais; Primatol; Simazat; Zeaphos</v>
      </c>
      <c r="FS30" s="4" t="str">
        <v>Carbofuran; Furadan; Bay 70143; Curaterr; D 1221; ENT 27164; Yaltox; Furacarb</v>
      </c>
      <c r="FT30" s="4" t="str">
        <v>Chlorosufluron; Glean</v>
      </c>
      <c r="FU30" s="4" t="str">
        <v>Diuron; Di-on; Crisuron; Diater; Karmex; Unidron</v>
      </c>
      <c r="FV30" s="4" t="str">
        <v>Glyphosate; Roundup; Rodeo; Pondmaster</v>
      </c>
      <c r="FW30" s="4" t="str">
        <v>Hexythiazox</v>
      </c>
      <c r="FX30" s="4" t="str">
        <v>Imazaquin; Ala-Scept; Scepter; Squadron; Tri-Scept; Partner</v>
      </c>
      <c r="FY30" s="4" t="str">
        <v>Mancozeb; Penncozeb; Trimanoc; Vondozeb; Dithane; Manzeb; Nemispot; Manzane</v>
      </c>
      <c r="FZ30" s="4" t="str">
        <v>Maneb</v>
      </c>
      <c r="GA30" s="4" t="str">
        <v>Metolachlor; Bicep; CGA-24705; Dual; Pennant; Pimagram</v>
      </c>
      <c r="GB30" s="4" t="str">
        <v>Paraquat; Paraquat dichloride; Methyl viologen dichloride; Crisquat; Dexuron; Esgram; Gramuron; Ortho Paraquat CL; Para-col; Pillarxone; Tota-col; Toxer Total; PP148; Cyclone; Gramixel; Gramoxone; Pathclear; AH 501</v>
      </c>
      <c r="GC30" s="4" t="str">
        <v>Phosphamidon; Dimecron</v>
      </c>
      <c r="GD30" s="4" t="str">
        <v>Primagram (Metolachlor + Atrazine)</v>
      </c>
      <c r="GE30" s="4" t="str">
        <v>Propanil; Tamarice; Bay 30130; Cekupropanil; Prop-Job; Chem-Rice; DPA; Strel; S 10145; Vertac; Dropaven; Propanilo; Supernox; Erban; FW-734; Herbax; Propanex; Riselect; Stampede; Stam-F-34; Stam M-4; Surcopur; Surpur and Wham EZ</v>
      </c>
      <c r="GF30" s="4" t="str">
        <v>Thiamethoxam; Actara</v>
      </c>
      <c r="GG30" s="4" t="str">
        <v>Zineb</v>
      </c>
      <c r="GH30" s="4">
        <v>0</v>
      </c>
    </row>
    <row r="31" spans="1:190" x14ac:dyDescent="0.35">
      <c r="B31" s="4" t="s">
        <v>4547</v>
      </c>
      <c r="F31" s="4" t="str" cm="1">
        <f t="array" ref="F31:Y31">TRANSPOSE(_xlfn._xlws.SORT(_xlfn.UNIQUE(_xlfn._xlws.FILTER($B$2:$B$500,ISNUMBER(SEARCH(Chems!$C41,$B$2:$B$500)),"Not Found"))))</f>
        <v>Animal - Acaricide</v>
      </c>
      <c r="G31" s="4" t="str">
        <v>Animal - Antibiotic</v>
      </c>
      <c r="H31" s="4" t="str">
        <v>Animal - Anticestodal</v>
      </c>
      <c r="I31" s="4" t="str">
        <v>Animal - Antifilarial</v>
      </c>
      <c r="J31" s="4" t="str">
        <v>Animal - Antihelmintic</v>
      </c>
      <c r="K31" s="4" t="str">
        <v>Animal - Antiinflammatory</v>
      </c>
      <c r="L31" s="4" t="str">
        <v>Animal - Antilung worm</v>
      </c>
      <c r="M31" s="4" t="str">
        <v>Animal - Antimicrobial</v>
      </c>
      <c r="N31" s="4" t="str">
        <v>Animal - Antinematodal</v>
      </c>
      <c r="O31" s="4" t="str">
        <v xml:space="preserve">Animal - Antiparasitic </v>
      </c>
      <c r="P31" s="4" t="str">
        <v>Animal - Antiprotozoal</v>
      </c>
      <c r="Q31" s="4" t="str">
        <v>Animal - Antitrematodal</v>
      </c>
      <c r="R31" s="4" t="str">
        <v>Animal - Growth Promotor</v>
      </c>
      <c r="S31" s="4" t="str">
        <v>Animal - Insecticide</v>
      </c>
      <c r="T31" s="4" t="str">
        <v>Animal - Vaccine</v>
      </c>
      <c r="U31" s="4" t="str">
        <v>Fungicide</v>
      </c>
      <c r="V31" s="4" t="str">
        <v>Herbicide</v>
      </c>
      <c r="W31" s="4" t="str">
        <v>Insecticide</v>
      </c>
      <c r="X31" s="4" t="str">
        <v>Seed Coating</v>
      </c>
      <c r="Y31" s="4" t="str">
        <v>Unspecified</v>
      </c>
      <c r="AA31" s="4" t="str" cm="1">
        <f t="array" ref="AA31:AR31">TRANSPOSE(_xlfn._xlws.SORT(_xlfn.UNIQUE(_xlfn._xlws.FILTER($C$2:$C$500,ISNUMBER(SEARCH(Chems!$C41,$B$2:$B$500)),"Not Found"))))</f>
        <v>Alachlor; Lasso; Lariat; Crop Star; Butachlor</v>
      </c>
      <c r="AB31" s="4" t="str">
        <v>Atrazine; G-30027; Aatrex; Aktikon; Alazine; Atred; Atranex; Atrataf; Atratol; Azinotox; Crisazina; Farmco Atrazine; Gesaprim; Giffex 4L; Malermais; Primatol; Simazat; Zeaphos</v>
      </c>
      <c r="AC31" s="4" t="str">
        <v>Carbofuran; Furadan; Bay 70143; Curaterr; D 1221; ENT 27164; Yaltox; Furacarb</v>
      </c>
      <c r="AD31" s="4" t="str">
        <v>Chlorosufluron; Glean</v>
      </c>
      <c r="AE31" s="4" t="str">
        <v>Diuron; Di-on; Crisuron; Diater; Karmex; Unidron</v>
      </c>
      <c r="AF31" s="4" t="str">
        <v>Glyphosate; Roundup; Rodeo; Pondmaster</v>
      </c>
      <c r="AG31" s="4" t="str">
        <v>Hexythiazox</v>
      </c>
      <c r="AH31" s="4" t="str">
        <v>Imazaquin; Ala-Scept; Scepter; Squadron; Tri-Scept; Partner</v>
      </c>
      <c r="AI31" s="4" t="str">
        <v>Mancozeb; Penncozeb; Trimanoc; Vondozeb; Dithane; Manzeb; Nemispot; Manzane</v>
      </c>
      <c r="AJ31" s="4" t="str">
        <v>Maneb</v>
      </c>
      <c r="AK31" s="4" t="str">
        <v>Metolachlor; Bicep; CGA-24705; Dual; Pennant; Pimagram</v>
      </c>
      <c r="AL31" s="4" t="str">
        <v>Paraquat; Paraquat dichloride; Methyl viologen dichloride; Crisquat; Dexuron; Esgram; Gramuron; Ortho Paraquat CL; Para-col; Pillarxone; Tota-col; Toxer Total; PP148; Cyclone; Gramixel; Gramoxone; Pathclear; AH 501</v>
      </c>
      <c r="AM31" s="4" t="str">
        <v>Phosphamidon; Dimecron</v>
      </c>
      <c r="AN31" s="4" t="str">
        <v>Primagram (Metolachlor + Atrazine)</v>
      </c>
      <c r="AO31" s="4" t="str">
        <v>Propanil; Tamarice; Bay 30130; Cekupropanil; Prop-Job; Chem-Rice; DPA; Strel; S 10145; Vertac; Dropaven; Propanilo; Supernox; Erban; FW-734; Herbax; Propanex; Riselect; Stampede; Stam-F-34; Stam M-4; Surcopur; Surpur and Wham EZ</v>
      </c>
      <c r="AP31" s="4" t="str">
        <v>Thiamethoxam; Actara</v>
      </c>
      <c r="AQ31" s="4" t="str">
        <v>Zineb</v>
      </c>
      <c r="AR31" s="4">
        <v>0</v>
      </c>
      <c r="FQ31" s="4" t="str" cm="1">
        <f t="array" ref="FQ31:GH31">_xlfn._xlws.SORT(_xlfn.UNIQUE(_xlfn._xlws.FILTER(_xlfn.ANCHORARRAY(AA31),ISNUMBER(SEARCH(Chems!$D41,_xlfn.ANCHORARRAY(AA31))),"Not Found")))</f>
        <v>Alachlor; Lasso; Lariat; Crop Star; Butachlor</v>
      </c>
      <c r="FR31" s="4" t="str">
        <v>Atrazine; G-30027; Aatrex; Aktikon; Alazine; Atred; Atranex; Atrataf; Atratol; Azinotox; Crisazina; Farmco Atrazine; Gesaprim; Giffex 4L; Malermais; Primatol; Simazat; Zeaphos</v>
      </c>
      <c r="FS31" s="4" t="str">
        <v>Carbofuran; Furadan; Bay 70143; Curaterr; D 1221; ENT 27164; Yaltox; Furacarb</v>
      </c>
      <c r="FT31" s="4" t="str">
        <v>Chlorosufluron; Glean</v>
      </c>
      <c r="FU31" s="4" t="str">
        <v>Diuron; Di-on; Crisuron; Diater; Karmex; Unidron</v>
      </c>
      <c r="FV31" s="4" t="str">
        <v>Glyphosate; Roundup; Rodeo; Pondmaster</v>
      </c>
      <c r="FW31" s="4" t="str">
        <v>Hexythiazox</v>
      </c>
      <c r="FX31" s="4" t="str">
        <v>Imazaquin; Ala-Scept; Scepter; Squadron; Tri-Scept; Partner</v>
      </c>
      <c r="FY31" s="4" t="str">
        <v>Mancozeb; Penncozeb; Trimanoc; Vondozeb; Dithane; Manzeb; Nemispot; Manzane</v>
      </c>
      <c r="FZ31" s="4" t="str">
        <v>Maneb</v>
      </c>
      <c r="GA31" s="4" t="str">
        <v>Metolachlor; Bicep; CGA-24705; Dual; Pennant; Pimagram</v>
      </c>
      <c r="GB31" s="4" t="str">
        <v>Paraquat; Paraquat dichloride; Methyl viologen dichloride; Crisquat; Dexuron; Esgram; Gramuron; Ortho Paraquat CL; Para-col; Pillarxone; Tota-col; Toxer Total; PP148; Cyclone; Gramixel; Gramoxone; Pathclear; AH 501</v>
      </c>
      <c r="GC31" s="4" t="str">
        <v>Phosphamidon; Dimecron</v>
      </c>
      <c r="GD31" s="4" t="str">
        <v>Primagram (Metolachlor + Atrazine)</v>
      </c>
      <c r="GE31" s="4" t="str">
        <v>Propanil; Tamarice; Bay 30130; Cekupropanil; Prop-Job; Chem-Rice; DPA; Strel; S 10145; Vertac; Dropaven; Propanilo; Supernox; Erban; FW-734; Herbax; Propanex; Riselect; Stampede; Stam-F-34; Stam M-4; Surcopur; Surpur and Wham EZ</v>
      </c>
      <c r="GF31" s="4" t="str">
        <v>Thiamethoxam; Actara</v>
      </c>
      <c r="GG31" s="4" t="str">
        <v>Zineb</v>
      </c>
      <c r="GH31" s="4">
        <v>0</v>
      </c>
    </row>
    <row r="32" spans="1:190" x14ac:dyDescent="0.35">
      <c r="B32" s="4" t="s">
        <v>4548</v>
      </c>
      <c r="F32" s="4" t="str" cm="1">
        <f t="array" ref="F32:Y32">TRANSPOSE(_xlfn._xlws.SORT(_xlfn.UNIQUE(_xlfn._xlws.FILTER($B$2:$B$500,ISNUMBER(SEARCH(Chems!$C42,$B$2:$B$500)),"Not Found"))))</f>
        <v>Animal - Acaricide</v>
      </c>
      <c r="G32" s="4" t="str">
        <v>Animal - Antibiotic</v>
      </c>
      <c r="H32" s="4" t="str">
        <v>Animal - Anticestodal</v>
      </c>
      <c r="I32" s="4" t="str">
        <v>Animal - Antifilarial</v>
      </c>
      <c r="J32" s="4" t="str">
        <v>Animal - Antihelmintic</v>
      </c>
      <c r="K32" s="4" t="str">
        <v>Animal - Antiinflammatory</v>
      </c>
      <c r="L32" s="4" t="str">
        <v>Animal - Antilung worm</v>
      </c>
      <c r="M32" s="4" t="str">
        <v>Animal - Antimicrobial</v>
      </c>
      <c r="N32" s="4" t="str">
        <v>Animal - Antinematodal</v>
      </c>
      <c r="O32" s="4" t="str">
        <v xml:space="preserve">Animal - Antiparasitic </v>
      </c>
      <c r="P32" s="4" t="str">
        <v>Animal - Antiprotozoal</v>
      </c>
      <c r="Q32" s="4" t="str">
        <v>Animal - Antitrematodal</v>
      </c>
      <c r="R32" s="4" t="str">
        <v>Animal - Growth Promotor</v>
      </c>
      <c r="S32" s="4" t="str">
        <v>Animal - Insecticide</v>
      </c>
      <c r="T32" s="4" t="str">
        <v>Animal - Vaccine</v>
      </c>
      <c r="U32" s="4" t="str">
        <v>Fungicide</v>
      </c>
      <c r="V32" s="4" t="str">
        <v>Herbicide</v>
      </c>
      <c r="W32" s="4" t="str">
        <v>Insecticide</v>
      </c>
      <c r="X32" s="4" t="str">
        <v>Seed Coating</v>
      </c>
      <c r="Y32" s="4" t="str">
        <v>Unspecified</v>
      </c>
      <c r="AA32" s="4" t="str" cm="1">
        <f t="array" ref="AA32:AR32">TRANSPOSE(_xlfn._xlws.SORT(_xlfn.UNIQUE(_xlfn._xlws.FILTER($C$2:$C$500,ISNUMBER(SEARCH(Chems!$C42,$B$2:$B$500)),"Not Found"))))</f>
        <v>Alachlor; Lasso; Lariat; Crop Star; Butachlor</v>
      </c>
      <c r="AB32" s="4" t="str">
        <v>Atrazine; G-30027; Aatrex; Aktikon; Alazine; Atred; Atranex; Atrataf; Atratol; Azinotox; Crisazina; Farmco Atrazine; Gesaprim; Giffex 4L; Malermais; Primatol; Simazat; Zeaphos</v>
      </c>
      <c r="AC32" s="4" t="str">
        <v>Carbofuran; Furadan; Bay 70143; Curaterr; D 1221; ENT 27164; Yaltox; Furacarb</v>
      </c>
      <c r="AD32" s="4" t="str">
        <v>Chlorosufluron; Glean</v>
      </c>
      <c r="AE32" s="4" t="str">
        <v>Diuron; Di-on; Crisuron; Diater; Karmex; Unidron</v>
      </c>
      <c r="AF32" s="4" t="str">
        <v>Glyphosate; Roundup; Rodeo; Pondmaster</v>
      </c>
      <c r="AG32" s="4" t="str">
        <v>Hexythiazox</v>
      </c>
      <c r="AH32" s="4" t="str">
        <v>Imazaquin; Ala-Scept; Scepter; Squadron; Tri-Scept; Partner</v>
      </c>
      <c r="AI32" s="4" t="str">
        <v>Mancozeb; Penncozeb; Trimanoc; Vondozeb; Dithane; Manzeb; Nemispot; Manzane</v>
      </c>
      <c r="AJ32" s="4" t="str">
        <v>Maneb</v>
      </c>
      <c r="AK32" s="4" t="str">
        <v>Metolachlor; Bicep; CGA-24705; Dual; Pennant; Pimagram</v>
      </c>
      <c r="AL32" s="4" t="str">
        <v>Paraquat; Paraquat dichloride; Methyl viologen dichloride; Crisquat; Dexuron; Esgram; Gramuron; Ortho Paraquat CL; Para-col; Pillarxone; Tota-col; Toxer Total; PP148; Cyclone; Gramixel; Gramoxone; Pathclear; AH 501</v>
      </c>
      <c r="AM32" s="4" t="str">
        <v>Phosphamidon; Dimecron</v>
      </c>
      <c r="AN32" s="4" t="str">
        <v>Primagram (Metolachlor + Atrazine)</v>
      </c>
      <c r="AO32" s="4" t="str">
        <v>Propanil; Tamarice; Bay 30130; Cekupropanil; Prop-Job; Chem-Rice; DPA; Strel; S 10145; Vertac; Dropaven; Propanilo; Supernox; Erban; FW-734; Herbax; Propanex; Riselect; Stampede; Stam-F-34; Stam M-4; Surcopur; Surpur and Wham EZ</v>
      </c>
      <c r="AP32" s="4" t="str">
        <v>Thiamethoxam; Actara</v>
      </c>
      <c r="AQ32" s="4" t="str">
        <v>Zineb</v>
      </c>
      <c r="AR32" s="4">
        <v>0</v>
      </c>
      <c r="FQ32" s="4" t="str" cm="1">
        <f t="array" ref="FQ32:GH32">_xlfn._xlws.SORT(_xlfn.UNIQUE(_xlfn._xlws.FILTER(_xlfn.ANCHORARRAY(AA32),ISNUMBER(SEARCH(Chems!$D42,_xlfn.ANCHORARRAY(AA32))),"Not Found")))</f>
        <v>Alachlor; Lasso; Lariat; Crop Star; Butachlor</v>
      </c>
      <c r="FR32" s="4" t="str">
        <v>Atrazine; G-30027; Aatrex; Aktikon; Alazine; Atred; Atranex; Atrataf; Atratol; Azinotox; Crisazina; Farmco Atrazine; Gesaprim; Giffex 4L; Malermais; Primatol; Simazat; Zeaphos</v>
      </c>
      <c r="FS32" s="4" t="str">
        <v>Carbofuran; Furadan; Bay 70143; Curaterr; D 1221; ENT 27164; Yaltox; Furacarb</v>
      </c>
      <c r="FT32" s="4" t="str">
        <v>Chlorosufluron; Glean</v>
      </c>
      <c r="FU32" s="4" t="str">
        <v>Diuron; Di-on; Crisuron; Diater; Karmex; Unidron</v>
      </c>
      <c r="FV32" s="4" t="str">
        <v>Glyphosate; Roundup; Rodeo; Pondmaster</v>
      </c>
      <c r="FW32" s="4" t="str">
        <v>Hexythiazox</v>
      </c>
      <c r="FX32" s="4" t="str">
        <v>Imazaquin; Ala-Scept; Scepter; Squadron; Tri-Scept; Partner</v>
      </c>
      <c r="FY32" s="4" t="str">
        <v>Mancozeb; Penncozeb; Trimanoc; Vondozeb; Dithane; Manzeb; Nemispot; Manzane</v>
      </c>
      <c r="FZ32" s="4" t="str">
        <v>Maneb</v>
      </c>
      <c r="GA32" s="4" t="str">
        <v>Metolachlor; Bicep; CGA-24705; Dual; Pennant; Pimagram</v>
      </c>
      <c r="GB32" s="4" t="str">
        <v>Paraquat; Paraquat dichloride; Methyl viologen dichloride; Crisquat; Dexuron; Esgram; Gramuron; Ortho Paraquat CL; Para-col; Pillarxone; Tota-col; Toxer Total; PP148; Cyclone; Gramixel; Gramoxone; Pathclear; AH 501</v>
      </c>
      <c r="GC32" s="4" t="str">
        <v>Phosphamidon; Dimecron</v>
      </c>
      <c r="GD32" s="4" t="str">
        <v>Primagram (Metolachlor + Atrazine)</v>
      </c>
      <c r="GE32" s="4" t="str">
        <v>Propanil; Tamarice; Bay 30130; Cekupropanil; Prop-Job; Chem-Rice; DPA; Strel; S 10145; Vertac; Dropaven; Propanilo; Supernox; Erban; FW-734; Herbax; Propanex; Riselect; Stampede; Stam-F-34; Stam M-4; Surcopur; Surpur and Wham EZ</v>
      </c>
      <c r="GF32" s="4" t="str">
        <v>Thiamethoxam; Actara</v>
      </c>
      <c r="GG32" s="4" t="str">
        <v>Zineb</v>
      </c>
      <c r="GH32" s="4">
        <v>0</v>
      </c>
    </row>
    <row r="33" spans="2:190" x14ac:dyDescent="0.35">
      <c r="B33" s="4" t="s">
        <v>4549</v>
      </c>
      <c r="F33" s="4" t="str" cm="1">
        <f t="array" ref="F33:Y33">TRANSPOSE(_xlfn._xlws.SORT(_xlfn.UNIQUE(_xlfn._xlws.FILTER($B$2:$B$500,ISNUMBER(SEARCH(Chems!$C43,$B$2:$B$500)),"Not Found"))))</f>
        <v>Animal - Acaricide</v>
      </c>
      <c r="G33" s="4" t="str">
        <v>Animal - Antibiotic</v>
      </c>
      <c r="H33" s="4" t="str">
        <v>Animal - Anticestodal</v>
      </c>
      <c r="I33" s="4" t="str">
        <v>Animal - Antifilarial</v>
      </c>
      <c r="J33" s="4" t="str">
        <v>Animal - Antihelmintic</v>
      </c>
      <c r="K33" s="4" t="str">
        <v>Animal - Antiinflammatory</v>
      </c>
      <c r="L33" s="4" t="str">
        <v>Animal - Antilung worm</v>
      </c>
      <c r="M33" s="4" t="str">
        <v>Animal - Antimicrobial</v>
      </c>
      <c r="N33" s="4" t="str">
        <v>Animal - Antinematodal</v>
      </c>
      <c r="O33" s="4" t="str">
        <v xml:space="preserve">Animal - Antiparasitic </v>
      </c>
      <c r="P33" s="4" t="str">
        <v>Animal - Antiprotozoal</v>
      </c>
      <c r="Q33" s="4" t="str">
        <v>Animal - Antitrematodal</v>
      </c>
      <c r="R33" s="4" t="str">
        <v>Animal - Growth Promotor</v>
      </c>
      <c r="S33" s="4" t="str">
        <v>Animal - Insecticide</v>
      </c>
      <c r="T33" s="4" t="str">
        <v>Animal - Vaccine</v>
      </c>
      <c r="U33" s="4" t="str">
        <v>Fungicide</v>
      </c>
      <c r="V33" s="4" t="str">
        <v>Herbicide</v>
      </c>
      <c r="W33" s="4" t="str">
        <v>Insecticide</v>
      </c>
      <c r="X33" s="4" t="str">
        <v>Seed Coating</v>
      </c>
      <c r="Y33" s="4" t="str">
        <v>Unspecified</v>
      </c>
      <c r="AA33" s="4" t="str" cm="1">
        <f t="array" ref="AA33:AR33">TRANSPOSE(_xlfn._xlws.SORT(_xlfn.UNIQUE(_xlfn._xlws.FILTER($C$2:$C$500,ISNUMBER(SEARCH(Chems!$C43,$B$2:$B$500)),"Not Found"))))</f>
        <v>Alachlor; Lasso; Lariat; Crop Star; Butachlor</v>
      </c>
      <c r="AB33" s="4" t="str">
        <v>Atrazine; G-30027; Aatrex; Aktikon; Alazine; Atred; Atranex; Atrataf; Atratol; Azinotox; Crisazina; Farmco Atrazine; Gesaprim; Giffex 4L; Malermais; Primatol; Simazat; Zeaphos</v>
      </c>
      <c r="AC33" s="4" t="str">
        <v>Carbofuran; Furadan; Bay 70143; Curaterr; D 1221; ENT 27164; Yaltox; Furacarb</v>
      </c>
      <c r="AD33" s="4" t="str">
        <v>Chlorosufluron; Glean</v>
      </c>
      <c r="AE33" s="4" t="str">
        <v>Diuron; Di-on; Crisuron; Diater; Karmex; Unidron</v>
      </c>
      <c r="AF33" s="4" t="str">
        <v>Glyphosate; Roundup; Rodeo; Pondmaster</v>
      </c>
      <c r="AG33" s="4" t="str">
        <v>Hexythiazox</v>
      </c>
      <c r="AH33" s="4" t="str">
        <v>Imazaquin; Ala-Scept; Scepter; Squadron; Tri-Scept; Partner</v>
      </c>
      <c r="AI33" s="4" t="str">
        <v>Mancozeb; Penncozeb; Trimanoc; Vondozeb; Dithane; Manzeb; Nemispot; Manzane</v>
      </c>
      <c r="AJ33" s="4" t="str">
        <v>Maneb</v>
      </c>
      <c r="AK33" s="4" t="str">
        <v>Metolachlor; Bicep; CGA-24705; Dual; Pennant; Pimagram</v>
      </c>
      <c r="AL33" s="4" t="str">
        <v>Paraquat; Paraquat dichloride; Methyl viologen dichloride; Crisquat; Dexuron; Esgram; Gramuron; Ortho Paraquat CL; Para-col; Pillarxone; Tota-col; Toxer Total; PP148; Cyclone; Gramixel; Gramoxone; Pathclear; AH 501</v>
      </c>
      <c r="AM33" s="4" t="str">
        <v>Phosphamidon; Dimecron</v>
      </c>
      <c r="AN33" s="4" t="str">
        <v>Primagram (Metolachlor + Atrazine)</v>
      </c>
      <c r="AO33" s="4" t="str">
        <v>Propanil; Tamarice; Bay 30130; Cekupropanil; Prop-Job; Chem-Rice; DPA; Strel; S 10145; Vertac; Dropaven; Propanilo; Supernox; Erban; FW-734; Herbax; Propanex; Riselect; Stampede; Stam-F-34; Stam M-4; Surcopur; Surpur and Wham EZ</v>
      </c>
      <c r="AP33" s="4" t="str">
        <v>Thiamethoxam; Actara</v>
      </c>
      <c r="AQ33" s="4" t="str">
        <v>Zineb</v>
      </c>
      <c r="AR33" s="4">
        <v>0</v>
      </c>
      <c r="FQ33" s="4" t="str" cm="1">
        <f t="array" ref="FQ33:GH33">_xlfn._xlws.SORT(_xlfn.UNIQUE(_xlfn._xlws.FILTER(_xlfn.ANCHORARRAY(AA33),ISNUMBER(SEARCH(Chems!$D43,_xlfn.ANCHORARRAY(AA33))),"Not Found")))</f>
        <v>Alachlor; Lasso; Lariat; Crop Star; Butachlor</v>
      </c>
      <c r="FR33" s="4" t="str">
        <v>Atrazine; G-30027; Aatrex; Aktikon; Alazine; Atred; Atranex; Atrataf; Atratol; Azinotox; Crisazina; Farmco Atrazine; Gesaprim; Giffex 4L; Malermais; Primatol; Simazat; Zeaphos</v>
      </c>
      <c r="FS33" s="4" t="str">
        <v>Carbofuran; Furadan; Bay 70143; Curaterr; D 1221; ENT 27164; Yaltox; Furacarb</v>
      </c>
      <c r="FT33" s="4" t="str">
        <v>Chlorosufluron; Glean</v>
      </c>
      <c r="FU33" s="4" t="str">
        <v>Diuron; Di-on; Crisuron; Diater; Karmex; Unidron</v>
      </c>
      <c r="FV33" s="4" t="str">
        <v>Glyphosate; Roundup; Rodeo; Pondmaster</v>
      </c>
      <c r="FW33" s="4" t="str">
        <v>Hexythiazox</v>
      </c>
      <c r="FX33" s="4" t="str">
        <v>Imazaquin; Ala-Scept; Scepter; Squadron; Tri-Scept; Partner</v>
      </c>
      <c r="FY33" s="4" t="str">
        <v>Mancozeb; Penncozeb; Trimanoc; Vondozeb; Dithane; Manzeb; Nemispot; Manzane</v>
      </c>
      <c r="FZ33" s="4" t="str">
        <v>Maneb</v>
      </c>
      <c r="GA33" s="4" t="str">
        <v>Metolachlor; Bicep; CGA-24705; Dual; Pennant; Pimagram</v>
      </c>
      <c r="GB33" s="4" t="str">
        <v>Paraquat; Paraquat dichloride; Methyl viologen dichloride; Crisquat; Dexuron; Esgram; Gramuron; Ortho Paraquat CL; Para-col; Pillarxone; Tota-col; Toxer Total; PP148; Cyclone; Gramixel; Gramoxone; Pathclear; AH 501</v>
      </c>
      <c r="GC33" s="4" t="str">
        <v>Phosphamidon; Dimecron</v>
      </c>
      <c r="GD33" s="4" t="str">
        <v>Primagram (Metolachlor + Atrazine)</v>
      </c>
      <c r="GE33" s="4" t="str">
        <v>Propanil; Tamarice; Bay 30130; Cekupropanil; Prop-Job; Chem-Rice; DPA; Strel; S 10145; Vertac; Dropaven; Propanilo; Supernox; Erban; FW-734; Herbax; Propanex; Riselect; Stampede; Stam-F-34; Stam M-4; Surcopur; Surpur and Wham EZ</v>
      </c>
      <c r="GF33" s="4" t="str">
        <v>Thiamethoxam; Actara</v>
      </c>
      <c r="GG33" s="4" t="str">
        <v>Zineb</v>
      </c>
      <c r="GH33" s="4">
        <v>0</v>
      </c>
    </row>
    <row r="34" spans="2:190" x14ac:dyDescent="0.35">
      <c r="B34" s="4" t="s">
        <v>4550</v>
      </c>
      <c r="F34" s="4" t="str" cm="1">
        <f t="array" ref="F34:Y34">TRANSPOSE(_xlfn._xlws.SORT(_xlfn.UNIQUE(_xlfn._xlws.FILTER($B$2:$B$500,ISNUMBER(SEARCH(Chems!$C44,$B$2:$B$500)),"Not Found"))))</f>
        <v>Animal - Acaricide</v>
      </c>
      <c r="G34" s="4" t="str">
        <v>Animal - Antibiotic</v>
      </c>
      <c r="H34" s="4" t="str">
        <v>Animal - Anticestodal</v>
      </c>
      <c r="I34" s="4" t="str">
        <v>Animal - Antifilarial</v>
      </c>
      <c r="J34" s="4" t="str">
        <v>Animal - Antihelmintic</v>
      </c>
      <c r="K34" s="4" t="str">
        <v>Animal - Antiinflammatory</v>
      </c>
      <c r="L34" s="4" t="str">
        <v>Animal - Antilung worm</v>
      </c>
      <c r="M34" s="4" t="str">
        <v>Animal - Antimicrobial</v>
      </c>
      <c r="N34" s="4" t="str">
        <v>Animal - Antinematodal</v>
      </c>
      <c r="O34" s="4" t="str">
        <v xml:space="preserve">Animal - Antiparasitic </v>
      </c>
      <c r="P34" s="4" t="str">
        <v>Animal - Antiprotozoal</v>
      </c>
      <c r="Q34" s="4" t="str">
        <v>Animal - Antitrematodal</v>
      </c>
      <c r="R34" s="4" t="str">
        <v>Animal - Growth Promotor</v>
      </c>
      <c r="S34" s="4" t="str">
        <v>Animal - Insecticide</v>
      </c>
      <c r="T34" s="4" t="str">
        <v>Animal - Vaccine</v>
      </c>
      <c r="U34" s="4" t="str">
        <v>Fungicide</v>
      </c>
      <c r="V34" s="4" t="str">
        <v>Herbicide</v>
      </c>
      <c r="W34" s="4" t="str">
        <v>Insecticide</v>
      </c>
      <c r="X34" s="4" t="str">
        <v>Seed Coating</v>
      </c>
      <c r="Y34" s="4" t="str">
        <v>Unspecified</v>
      </c>
      <c r="AA34" s="4" t="str" cm="1">
        <f t="array" ref="AA34:AR34">TRANSPOSE(_xlfn._xlws.SORT(_xlfn.UNIQUE(_xlfn._xlws.FILTER($C$2:$C$500,ISNUMBER(SEARCH(Chems!$C44,$B$2:$B$500)),"Not Found"))))</f>
        <v>Alachlor; Lasso; Lariat; Crop Star; Butachlor</v>
      </c>
      <c r="AB34" s="4" t="str">
        <v>Atrazine; G-30027; Aatrex; Aktikon; Alazine; Atred; Atranex; Atrataf; Atratol; Azinotox; Crisazina; Farmco Atrazine; Gesaprim; Giffex 4L; Malermais; Primatol; Simazat; Zeaphos</v>
      </c>
      <c r="AC34" s="4" t="str">
        <v>Carbofuran; Furadan; Bay 70143; Curaterr; D 1221; ENT 27164; Yaltox; Furacarb</v>
      </c>
      <c r="AD34" s="4" t="str">
        <v>Chlorosufluron; Glean</v>
      </c>
      <c r="AE34" s="4" t="str">
        <v>Diuron; Di-on; Crisuron; Diater; Karmex; Unidron</v>
      </c>
      <c r="AF34" s="4" t="str">
        <v>Glyphosate; Roundup; Rodeo; Pondmaster</v>
      </c>
      <c r="AG34" s="4" t="str">
        <v>Hexythiazox</v>
      </c>
      <c r="AH34" s="4" t="str">
        <v>Imazaquin; Ala-Scept; Scepter; Squadron; Tri-Scept; Partner</v>
      </c>
      <c r="AI34" s="4" t="str">
        <v>Mancozeb; Penncozeb; Trimanoc; Vondozeb; Dithane; Manzeb; Nemispot; Manzane</v>
      </c>
      <c r="AJ34" s="4" t="str">
        <v>Maneb</v>
      </c>
      <c r="AK34" s="4" t="str">
        <v>Metolachlor; Bicep; CGA-24705; Dual; Pennant; Pimagram</v>
      </c>
      <c r="AL34" s="4" t="str">
        <v>Paraquat; Paraquat dichloride; Methyl viologen dichloride; Crisquat; Dexuron; Esgram; Gramuron; Ortho Paraquat CL; Para-col; Pillarxone; Tota-col; Toxer Total; PP148; Cyclone; Gramixel; Gramoxone; Pathclear; AH 501</v>
      </c>
      <c r="AM34" s="4" t="str">
        <v>Phosphamidon; Dimecron</v>
      </c>
      <c r="AN34" s="4" t="str">
        <v>Primagram (Metolachlor + Atrazine)</v>
      </c>
      <c r="AO34" s="4" t="str">
        <v>Propanil; Tamarice; Bay 30130; Cekupropanil; Prop-Job; Chem-Rice; DPA; Strel; S 10145; Vertac; Dropaven; Propanilo; Supernox; Erban; FW-734; Herbax; Propanex; Riselect; Stampede; Stam-F-34; Stam M-4; Surcopur; Surpur and Wham EZ</v>
      </c>
      <c r="AP34" s="4" t="str">
        <v>Thiamethoxam; Actara</v>
      </c>
      <c r="AQ34" s="4" t="str">
        <v>Zineb</v>
      </c>
      <c r="AR34" s="4">
        <v>0</v>
      </c>
    </row>
    <row r="35" spans="2:190" x14ac:dyDescent="0.35">
      <c r="B35" s="4" t="s">
        <v>4551</v>
      </c>
      <c r="F35" s="4" t="str" cm="1">
        <f t="array" ref="F35:Y35">TRANSPOSE(_xlfn._xlws.SORT(_xlfn.UNIQUE(_xlfn._xlws.FILTER($B$2:$B$500,ISNUMBER(SEARCH(Chems!$C45,$B$2:$B$500)),"Not Found"))))</f>
        <v>Animal - Acaricide</v>
      </c>
      <c r="G35" s="4" t="str">
        <v>Animal - Antibiotic</v>
      </c>
      <c r="H35" s="4" t="str">
        <v>Animal - Anticestodal</v>
      </c>
      <c r="I35" s="4" t="str">
        <v>Animal - Antifilarial</v>
      </c>
      <c r="J35" s="4" t="str">
        <v>Animal - Antihelmintic</v>
      </c>
      <c r="K35" s="4" t="str">
        <v>Animal - Antiinflammatory</v>
      </c>
      <c r="L35" s="4" t="str">
        <v>Animal - Antilung worm</v>
      </c>
      <c r="M35" s="4" t="str">
        <v>Animal - Antimicrobial</v>
      </c>
      <c r="N35" s="4" t="str">
        <v>Animal - Antinematodal</v>
      </c>
      <c r="O35" s="4" t="str">
        <v xml:space="preserve">Animal - Antiparasitic </v>
      </c>
      <c r="P35" s="4" t="str">
        <v>Animal - Antiprotozoal</v>
      </c>
      <c r="Q35" s="4" t="str">
        <v>Animal - Antitrematodal</v>
      </c>
      <c r="R35" s="4" t="str">
        <v>Animal - Growth Promotor</v>
      </c>
      <c r="S35" s="4" t="str">
        <v>Animal - Insecticide</v>
      </c>
      <c r="T35" s="4" t="str">
        <v>Animal - Vaccine</v>
      </c>
      <c r="U35" s="4" t="str">
        <v>Fungicide</v>
      </c>
      <c r="V35" s="4" t="str">
        <v>Herbicide</v>
      </c>
      <c r="W35" s="4" t="str">
        <v>Insecticide</v>
      </c>
      <c r="X35" s="4" t="str">
        <v>Seed Coating</v>
      </c>
      <c r="Y35" s="4" t="str">
        <v>Unspecified</v>
      </c>
      <c r="AA35" s="4" t="str" cm="1">
        <f t="array" ref="AA35:AR35">TRANSPOSE(_xlfn._xlws.SORT(_xlfn.UNIQUE(_xlfn._xlws.FILTER($C$2:$C$500,ISNUMBER(SEARCH(Chems!$C45,$B$2:$B$500)),"Not Found"))))</f>
        <v>Alachlor; Lasso; Lariat; Crop Star; Butachlor</v>
      </c>
      <c r="AB35" s="4" t="str">
        <v>Atrazine; G-30027; Aatrex; Aktikon; Alazine; Atred; Atranex; Atrataf; Atratol; Azinotox; Crisazina; Farmco Atrazine; Gesaprim; Giffex 4L; Malermais; Primatol; Simazat; Zeaphos</v>
      </c>
      <c r="AC35" s="4" t="str">
        <v>Carbofuran; Furadan; Bay 70143; Curaterr; D 1221; ENT 27164; Yaltox; Furacarb</v>
      </c>
      <c r="AD35" s="4" t="str">
        <v>Chlorosufluron; Glean</v>
      </c>
      <c r="AE35" s="4" t="str">
        <v>Diuron; Di-on; Crisuron; Diater; Karmex; Unidron</v>
      </c>
      <c r="AF35" s="4" t="str">
        <v>Glyphosate; Roundup; Rodeo; Pondmaster</v>
      </c>
      <c r="AG35" s="4" t="str">
        <v>Hexythiazox</v>
      </c>
      <c r="AH35" s="4" t="str">
        <v>Imazaquin; Ala-Scept; Scepter; Squadron; Tri-Scept; Partner</v>
      </c>
      <c r="AI35" s="4" t="str">
        <v>Mancozeb; Penncozeb; Trimanoc; Vondozeb; Dithane; Manzeb; Nemispot; Manzane</v>
      </c>
      <c r="AJ35" s="4" t="str">
        <v>Maneb</v>
      </c>
      <c r="AK35" s="4" t="str">
        <v>Metolachlor; Bicep; CGA-24705; Dual; Pennant; Pimagram</v>
      </c>
      <c r="AL35" s="4" t="str">
        <v>Paraquat; Paraquat dichloride; Methyl viologen dichloride; Crisquat; Dexuron; Esgram; Gramuron; Ortho Paraquat CL; Para-col; Pillarxone; Tota-col; Toxer Total; PP148; Cyclone; Gramixel; Gramoxone; Pathclear; AH 501</v>
      </c>
      <c r="AM35" s="4" t="str">
        <v>Phosphamidon; Dimecron</v>
      </c>
      <c r="AN35" s="4" t="str">
        <v>Primagram (Metolachlor + Atrazine)</v>
      </c>
      <c r="AO35" s="4" t="str">
        <v>Propanil; Tamarice; Bay 30130; Cekupropanil; Prop-Job; Chem-Rice; DPA; Strel; S 10145; Vertac; Dropaven; Propanilo; Supernox; Erban; FW-734; Herbax; Propanex; Riselect; Stampede; Stam-F-34; Stam M-4; Surcopur; Surpur and Wham EZ</v>
      </c>
      <c r="AP35" s="4" t="str">
        <v>Thiamethoxam; Actara</v>
      </c>
      <c r="AQ35" s="4" t="str">
        <v>Zineb</v>
      </c>
      <c r="AR35" s="4">
        <v>0</v>
      </c>
    </row>
    <row r="36" spans="2:190" x14ac:dyDescent="0.35">
      <c r="F36" s="4" t="str" cm="1">
        <f t="array" ref="F36:Y36">TRANSPOSE(_xlfn._xlws.SORT(_xlfn.UNIQUE(_xlfn._xlws.FILTER($B$2:$B$500,ISNUMBER(SEARCH(Chems!$C46,$B$2:$B$500)),"Not Found"))))</f>
        <v>Animal - Acaricide</v>
      </c>
      <c r="G36" s="4" t="str">
        <v>Animal - Antibiotic</v>
      </c>
      <c r="H36" s="4" t="str">
        <v>Animal - Anticestodal</v>
      </c>
      <c r="I36" s="4" t="str">
        <v>Animal - Antifilarial</v>
      </c>
      <c r="J36" s="4" t="str">
        <v>Animal - Antihelmintic</v>
      </c>
      <c r="K36" s="4" t="str">
        <v>Animal - Antiinflammatory</v>
      </c>
      <c r="L36" s="4" t="str">
        <v>Animal - Antilung worm</v>
      </c>
      <c r="M36" s="4" t="str">
        <v>Animal - Antimicrobial</v>
      </c>
      <c r="N36" s="4" t="str">
        <v>Animal - Antinematodal</v>
      </c>
      <c r="O36" s="4" t="str">
        <v xml:space="preserve">Animal - Antiparasitic </v>
      </c>
      <c r="P36" s="4" t="str">
        <v>Animal - Antiprotozoal</v>
      </c>
      <c r="Q36" s="4" t="str">
        <v>Animal - Antitrematodal</v>
      </c>
      <c r="R36" s="4" t="str">
        <v>Animal - Growth Promotor</v>
      </c>
      <c r="S36" s="4" t="str">
        <v>Animal - Insecticide</v>
      </c>
      <c r="T36" s="4" t="str">
        <v>Animal - Vaccine</v>
      </c>
      <c r="U36" s="4" t="str">
        <v>Fungicide</v>
      </c>
      <c r="V36" s="4" t="str">
        <v>Herbicide</v>
      </c>
      <c r="W36" s="4" t="str">
        <v>Insecticide</v>
      </c>
      <c r="X36" s="4" t="str">
        <v>Seed Coating</v>
      </c>
      <c r="Y36" s="4" t="str">
        <v>Unspecified</v>
      </c>
      <c r="AA36" s="4" t="str" cm="1">
        <f t="array" ref="AA36:AR36">TRANSPOSE(_xlfn._xlws.SORT(_xlfn.UNIQUE(_xlfn._xlws.FILTER($C$2:$C$500,ISNUMBER(SEARCH(Chems!$C46,$B$2:$B$500)),"Not Found"))))</f>
        <v>Alachlor; Lasso; Lariat; Crop Star; Butachlor</v>
      </c>
      <c r="AB36" s="4" t="str">
        <v>Atrazine; G-30027; Aatrex; Aktikon; Alazine; Atred; Atranex; Atrataf; Atratol; Azinotox; Crisazina; Farmco Atrazine; Gesaprim; Giffex 4L; Malermais; Primatol; Simazat; Zeaphos</v>
      </c>
      <c r="AC36" s="4" t="str">
        <v>Carbofuran; Furadan; Bay 70143; Curaterr; D 1221; ENT 27164; Yaltox; Furacarb</v>
      </c>
      <c r="AD36" s="4" t="str">
        <v>Chlorosufluron; Glean</v>
      </c>
      <c r="AE36" s="4" t="str">
        <v>Diuron; Di-on; Crisuron; Diater; Karmex; Unidron</v>
      </c>
      <c r="AF36" s="4" t="str">
        <v>Glyphosate; Roundup; Rodeo; Pondmaster</v>
      </c>
      <c r="AG36" s="4" t="str">
        <v>Hexythiazox</v>
      </c>
      <c r="AH36" s="4" t="str">
        <v>Imazaquin; Ala-Scept; Scepter; Squadron; Tri-Scept; Partner</v>
      </c>
      <c r="AI36" s="4" t="str">
        <v>Mancozeb; Penncozeb; Trimanoc; Vondozeb; Dithane; Manzeb; Nemispot; Manzane</v>
      </c>
      <c r="AJ36" s="4" t="str">
        <v>Maneb</v>
      </c>
      <c r="AK36" s="4" t="str">
        <v>Metolachlor; Bicep; CGA-24705; Dual; Pennant; Pimagram</v>
      </c>
      <c r="AL36" s="4" t="str">
        <v>Paraquat; Paraquat dichloride; Methyl viologen dichloride; Crisquat; Dexuron; Esgram; Gramuron; Ortho Paraquat CL; Para-col; Pillarxone; Tota-col; Toxer Total; PP148; Cyclone; Gramixel; Gramoxone; Pathclear; AH 501</v>
      </c>
      <c r="AM36" s="4" t="str">
        <v>Phosphamidon; Dimecron</v>
      </c>
      <c r="AN36" s="4" t="str">
        <v>Primagram (Metolachlor + Atrazine)</v>
      </c>
      <c r="AO36" s="4" t="str">
        <v>Propanil; Tamarice; Bay 30130; Cekupropanil; Prop-Job; Chem-Rice; DPA; Strel; S 10145; Vertac; Dropaven; Propanilo; Supernox; Erban; FW-734; Herbax; Propanex; Riselect; Stampede; Stam-F-34; Stam M-4; Surcopur; Surpur and Wham EZ</v>
      </c>
      <c r="AP36" s="4" t="str">
        <v>Thiamethoxam; Actara</v>
      </c>
      <c r="AQ36" s="4" t="str">
        <v>Zineb</v>
      </c>
      <c r="AR36" s="4">
        <v>0</v>
      </c>
    </row>
    <row r="37" spans="2:190" x14ac:dyDescent="0.35">
      <c r="F37" s="4" t="str" cm="1">
        <f t="array" ref="F37:Y37">TRANSPOSE(_xlfn._xlws.SORT(_xlfn.UNIQUE(_xlfn._xlws.FILTER($B$2:$B$500,ISNUMBER(SEARCH(Chems!$C47,$B$2:$B$500)),"Not Found"))))</f>
        <v>Animal - Acaricide</v>
      </c>
      <c r="G37" s="4" t="str">
        <v>Animal - Antibiotic</v>
      </c>
      <c r="H37" s="4" t="str">
        <v>Animal - Anticestodal</v>
      </c>
      <c r="I37" s="4" t="str">
        <v>Animal - Antifilarial</v>
      </c>
      <c r="J37" s="4" t="str">
        <v>Animal - Antihelmintic</v>
      </c>
      <c r="K37" s="4" t="str">
        <v>Animal - Antiinflammatory</v>
      </c>
      <c r="L37" s="4" t="str">
        <v>Animal - Antilung worm</v>
      </c>
      <c r="M37" s="4" t="str">
        <v>Animal - Antimicrobial</v>
      </c>
      <c r="N37" s="4" t="str">
        <v>Animal - Antinematodal</v>
      </c>
      <c r="O37" s="4" t="str">
        <v xml:space="preserve">Animal - Antiparasitic </v>
      </c>
      <c r="P37" s="4" t="str">
        <v>Animal - Antiprotozoal</v>
      </c>
      <c r="Q37" s="4" t="str">
        <v>Animal - Antitrematodal</v>
      </c>
      <c r="R37" s="4" t="str">
        <v>Animal - Growth Promotor</v>
      </c>
      <c r="S37" s="4" t="str">
        <v>Animal - Insecticide</v>
      </c>
      <c r="T37" s="4" t="str">
        <v>Animal - Vaccine</v>
      </c>
      <c r="U37" s="4" t="str">
        <v>Fungicide</v>
      </c>
      <c r="V37" s="4" t="str">
        <v>Herbicide</v>
      </c>
      <c r="W37" s="4" t="str">
        <v>Insecticide</v>
      </c>
      <c r="X37" s="4" t="str">
        <v>Seed Coating</v>
      </c>
      <c r="Y37" s="4" t="str">
        <v>Unspecified</v>
      </c>
      <c r="AA37" s="4" t="str" cm="1">
        <f t="array" ref="AA37:AR37">TRANSPOSE(_xlfn._xlws.SORT(_xlfn.UNIQUE(_xlfn._xlws.FILTER($C$2:$C$500,ISNUMBER(SEARCH(Chems!$C47,$B$2:$B$500)),"Not Found"))))</f>
        <v>Alachlor; Lasso; Lariat; Crop Star; Butachlor</v>
      </c>
      <c r="AB37" s="4" t="str">
        <v>Atrazine; G-30027; Aatrex; Aktikon; Alazine; Atred; Atranex; Atrataf; Atratol; Azinotox; Crisazina; Farmco Atrazine; Gesaprim; Giffex 4L; Malermais; Primatol; Simazat; Zeaphos</v>
      </c>
      <c r="AC37" s="4" t="str">
        <v>Carbofuran; Furadan; Bay 70143; Curaterr; D 1221; ENT 27164; Yaltox; Furacarb</v>
      </c>
      <c r="AD37" s="4" t="str">
        <v>Chlorosufluron; Glean</v>
      </c>
      <c r="AE37" s="4" t="str">
        <v>Diuron; Di-on; Crisuron; Diater; Karmex; Unidron</v>
      </c>
      <c r="AF37" s="4" t="str">
        <v>Glyphosate; Roundup; Rodeo; Pondmaster</v>
      </c>
      <c r="AG37" s="4" t="str">
        <v>Hexythiazox</v>
      </c>
      <c r="AH37" s="4" t="str">
        <v>Imazaquin; Ala-Scept; Scepter; Squadron; Tri-Scept; Partner</v>
      </c>
      <c r="AI37" s="4" t="str">
        <v>Mancozeb; Penncozeb; Trimanoc; Vondozeb; Dithane; Manzeb; Nemispot; Manzane</v>
      </c>
      <c r="AJ37" s="4" t="str">
        <v>Maneb</v>
      </c>
      <c r="AK37" s="4" t="str">
        <v>Metolachlor; Bicep; CGA-24705; Dual; Pennant; Pimagram</v>
      </c>
      <c r="AL37" s="4" t="str">
        <v>Paraquat; Paraquat dichloride; Methyl viologen dichloride; Crisquat; Dexuron; Esgram; Gramuron; Ortho Paraquat CL; Para-col; Pillarxone; Tota-col; Toxer Total; PP148; Cyclone; Gramixel; Gramoxone; Pathclear; AH 501</v>
      </c>
      <c r="AM37" s="4" t="str">
        <v>Phosphamidon; Dimecron</v>
      </c>
      <c r="AN37" s="4" t="str">
        <v>Primagram (Metolachlor + Atrazine)</v>
      </c>
      <c r="AO37" s="4" t="str">
        <v>Propanil; Tamarice; Bay 30130; Cekupropanil; Prop-Job; Chem-Rice; DPA; Strel; S 10145; Vertac; Dropaven; Propanilo; Supernox; Erban; FW-734; Herbax; Propanex; Riselect; Stampede; Stam-F-34; Stam M-4; Surcopur; Surpur and Wham EZ</v>
      </c>
      <c r="AP37" s="4" t="str">
        <v>Thiamethoxam; Actara</v>
      </c>
      <c r="AQ37" s="4" t="str">
        <v>Zineb</v>
      </c>
      <c r="AR37" s="4">
        <v>0</v>
      </c>
    </row>
    <row r="38" spans="2:190" x14ac:dyDescent="0.35">
      <c r="F38" s="4" t="str" cm="1">
        <f t="array" ref="F38:Y38">TRANSPOSE(_xlfn._xlws.SORT(_xlfn.UNIQUE(_xlfn._xlws.FILTER($B$2:$B$500,ISNUMBER(SEARCH(Chems!$C48,$B$2:$B$500)),"Not Found"))))</f>
        <v>Animal - Acaricide</v>
      </c>
      <c r="G38" s="4" t="str">
        <v>Animal - Antibiotic</v>
      </c>
      <c r="H38" s="4" t="str">
        <v>Animal - Anticestodal</v>
      </c>
      <c r="I38" s="4" t="str">
        <v>Animal - Antifilarial</v>
      </c>
      <c r="J38" s="4" t="str">
        <v>Animal - Antihelmintic</v>
      </c>
      <c r="K38" s="4" t="str">
        <v>Animal - Antiinflammatory</v>
      </c>
      <c r="L38" s="4" t="str">
        <v>Animal - Antilung worm</v>
      </c>
      <c r="M38" s="4" t="str">
        <v>Animal - Antimicrobial</v>
      </c>
      <c r="N38" s="4" t="str">
        <v>Animal - Antinematodal</v>
      </c>
      <c r="O38" s="4" t="str">
        <v xml:space="preserve">Animal - Antiparasitic </v>
      </c>
      <c r="P38" s="4" t="str">
        <v>Animal - Antiprotozoal</v>
      </c>
      <c r="Q38" s="4" t="str">
        <v>Animal - Antitrematodal</v>
      </c>
      <c r="R38" s="4" t="str">
        <v>Animal - Growth Promotor</v>
      </c>
      <c r="S38" s="4" t="str">
        <v>Animal - Insecticide</v>
      </c>
      <c r="T38" s="4" t="str">
        <v>Animal - Vaccine</v>
      </c>
      <c r="U38" s="4" t="str">
        <v>Fungicide</v>
      </c>
      <c r="V38" s="4" t="str">
        <v>Herbicide</v>
      </c>
      <c r="W38" s="4" t="str">
        <v>Insecticide</v>
      </c>
      <c r="X38" s="4" t="str">
        <v>Seed Coating</v>
      </c>
      <c r="Y38" s="4" t="str">
        <v>Unspecified</v>
      </c>
      <c r="AA38" s="4" t="str" cm="1">
        <f t="array" ref="AA38:AR38">TRANSPOSE(_xlfn._xlws.SORT(_xlfn.UNIQUE(_xlfn._xlws.FILTER($C$2:$C$500,ISNUMBER(SEARCH(Chems!$C48,$B$2:$B$500)),"Not Found"))))</f>
        <v>Alachlor; Lasso; Lariat; Crop Star; Butachlor</v>
      </c>
      <c r="AB38" s="4" t="str">
        <v>Atrazine; G-30027; Aatrex; Aktikon; Alazine; Atred; Atranex; Atrataf; Atratol; Azinotox; Crisazina; Farmco Atrazine; Gesaprim; Giffex 4L; Malermais; Primatol; Simazat; Zeaphos</v>
      </c>
      <c r="AC38" s="4" t="str">
        <v>Carbofuran; Furadan; Bay 70143; Curaterr; D 1221; ENT 27164; Yaltox; Furacarb</v>
      </c>
      <c r="AD38" s="4" t="str">
        <v>Chlorosufluron; Glean</v>
      </c>
      <c r="AE38" s="4" t="str">
        <v>Diuron; Di-on; Crisuron; Diater; Karmex; Unidron</v>
      </c>
      <c r="AF38" s="4" t="str">
        <v>Glyphosate; Roundup; Rodeo; Pondmaster</v>
      </c>
      <c r="AG38" s="4" t="str">
        <v>Hexythiazox</v>
      </c>
      <c r="AH38" s="4" t="str">
        <v>Imazaquin; Ala-Scept; Scepter; Squadron; Tri-Scept; Partner</v>
      </c>
      <c r="AI38" s="4" t="str">
        <v>Mancozeb; Penncozeb; Trimanoc; Vondozeb; Dithane; Manzeb; Nemispot; Manzane</v>
      </c>
      <c r="AJ38" s="4" t="str">
        <v>Maneb</v>
      </c>
      <c r="AK38" s="4" t="str">
        <v>Metolachlor; Bicep; CGA-24705; Dual; Pennant; Pimagram</v>
      </c>
      <c r="AL38" s="4" t="str">
        <v>Paraquat; Paraquat dichloride; Methyl viologen dichloride; Crisquat; Dexuron; Esgram; Gramuron; Ortho Paraquat CL; Para-col; Pillarxone; Tota-col; Toxer Total; PP148; Cyclone; Gramixel; Gramoxone; Pathclear; AH 501</v>
      </c>
      <c r="AM38" s="4" t="str">
        <v>Phosphamidon; Dimecron</v>
      </c>
      <c r="AN38" s="4" t="str">
        <v>Primagram (Metolachlor + Atrazine)</v>
      </c>
      <c r="AO38" s="4" t="str">
        <v>Propanil; Tamarice; Bay 30130; Cekupropanil; Prop-Job; Chem-Rice; DPA; Strel; S 10145; Vertac; Dropaven; Propanilo; Supernox; Erban; FW-734; Herbax; Propanex; Riselect; Stampede; Stam-F-34; Stam M-4; Surcopur; Surpur and Wham EZ</v>
      </c>
      <c r="AP38" s="4" t="str">
        <v>Thiamethoxam; Actara</v>
      </c>
      <c r="AQ38" s="4" t="str">
        <v>Zineb</v>
      </c>
      <c r="AR38" s="4">
        <v>0</v>
      </c>
    </row>
    <row r="39" spans="2:190" x14ac:dyDescent="0.35">
      <c r="F39" s="4" t="str" cm="1">
        <f t="array" ref="F39:Y39">TRANSPOSE(_xlfn._xlws.SORT(_xlfn.UNIQUE(_xlfn._xlws.FILTER($B$2:$B$500,ISNUMBER(SEARCH(Chems!$C49,$B$2:$B$500)),"Not Found"))))</f>
        <v>Animal - Acaricide</v>
      </c>
      <c r="G39" s="4" t="str">
        <v>Animal - Antibiotic</v>
      </c>
      <c r="H39" s="4" t="str">
        <v>Animal - Anticestodal</v>
      </c>
      <c r="I39" s="4" t="str">
        <v>Animal - Antifilarial</v>
      </c>
      <c r="J39" s="4" t="str">
        <v>Animal - Antihelmintic</v>
      </c>
      <c r="K39" s="4" t="str">
        <v>Animal - Antiinflammatory</v>
      </c>
      <c r="L39" s="4" t="str">
        <v>Animal - Antilung worm</v>
      </c>
      <c r="M39" s="4" t="str">
        <v>Animal - Antimicrobial</v>
      </c>
      <c r="N39" s="4" t="str">
        <v>Animal - Antinematodal</v>
      </c>
      <c r="O39" s="4" t="str">
        <v xml:space="preserve">Animal - Antiparasitic </v>
      </c>
      <c r="P39" s="4" t="str">
        <v>Animal - Antiprotozoal</v>
      </c>
      <c r="Q39" s="4" t="str">
        <v>Animal - Antitrematodal</v>
      </c>
      <c r="R39" s="4" t="str">
        <v>Animal - Growth Promotor</v>
      </c>
      <c r="S39" s="4" t="str">
        <v>Animal - Insecticide</v>
      </c>
      <c r="T39" s="4" t="str">
        <v>Animal - Vaccine</v>
      </c>
      <c r="U39" s="4" t="str">
        <v>Fungicide</v>
      </c>
      <c r="V39" s="4" t="str">
        <v>Herbicide</v>
      </c>
      <c r="W39" s="4" t="str">
        <v>Insecticide</v>
      </c>
      <c r="X39" s="4" t="str">
        <v>Seed Coating</v>
      </c>
      <c r="Y39" s="4" t="str">
        <v>Unspecified</v>
      </c>
      <c r="AA39" s="4" t="str" cm="1">
        <f t="array" ref="AA39:AR39">TRANSPOSE(_xlfn._xlws.SORT(_xlfn.UNIQUE(_xlfn._xlws.FILTER($C$2:$C$500,ISNUMBER(SEARCH(Chems!$C49,$B$2:$B$500)),"Not Found"))))</f>
        <v>Alachlor; Lasso; Lariat; Crop Star; Butachlor</v>
      </c>
      <c r="AB39" s="4" t="str">
        <v>Atrazine; G-30027; Aatrex; Aktikon; Alazine; Atred; Atranex; Atrataf; Atratol; Azinotox; Crisazina; Farmco Atrazine; Gesaprim; Giffex 4L; Malermais; Primatol; Simazat; Zeaphos</v>
      </c>
      <c r="AC39" s="4" t="str">
        <v>Carbofuran; Furadan; Bay 70143; Curaterr; D 1221; ENT 27164; Yaltox; Furacarb</v>
      </c>
      <c r="AD39" s="4" t="str">
        <v>Chlorosufluron; Glean</v>
      </c>
      <c r="AE39" s="4" t="str">
        <v>Diuron; Di-on; Crisuron; Diater; Karmex; Unidron</v>
      </c>
      <c r="AF39" s="4" t="str">
        <v>Glyphosate; Roundup; Rodeo; Pondmaster</v>
      </c>
      <c r="AG39" s="4" t="str">
        <v>Hexythiazox</v>
      </c>
      <c r="AH39" s="4" t="str">
        <v>Imazaquin; Ala-Scept; Scepter; Squadron; Tri-Scept; Partner</v>
      </c>
      <c r="AI39" s="4" t="str">
        <v>Mancozeb; Penncozeb; Trimanoc; Vondozeb; Dithane; Manzeb; Nemispot; Manzane</v>
      </c>
      <c r="AJ39" s="4" t="str">
        <v>Maneb</v>
      </c>
      <c r="AK39" s="4" t="str">
        <v>Metolachlor; Bicep; CGA-24705; Dual; Pennant; Pimagram</v>
      </c>
      <c r="AL39" s="4" t="str">
        <v>Paraquat; Paraquat dichloride; Methyl viologen dichloride; Crisquat; Dexuron; Esgram; Gramuron; Ortho Paraquat CL; Para-col; Pillarxone; Tota-col; Toxer Total; PP148; Cyclone; Gramixel; Gramoxone; Pathclear; AH 501</v>
      </c>
      <c r="AM39" s="4" t="str">
        <v>Phosphamidon; Dimecron</v>
      </c>
      <c r="AN39" s="4" t="str">
        <v>Primagram (Metolachlor + Atrazine)</v>
      </c>
      <c r="AO39" s="4" t="str">
        <v>Propanil; Tamarice; Bay 30130; Cekupropanil; Prop-Job; Chem-Rice; DPA; Strel; S 10145; Vertac; Dropaven; Propanilo; Supernox; Erban; FW-734; Herbax; Propanex; Riselect; Stampede; Stam-F-34; Stam M-4; Surcopur; Surpur and Wham EZ</v>
      </c>
      <c r="AP39" s="4" t="str">
        <v>Thiamethoxam; Actara</v>
      </c>
      <c r="AQ39" s="4" t="str">
        <v>Zineb</v>
      </c>
      <c r="AR39" s="4">
        <v>0</v>
      </c>
    </row>
    <row r="40" spans="2:190" x14ac:dyDescent="0.35">
      <c r="F40" s="4" t="str" cm="1">
        <f t="array" ref="F40:Y40">TRANSPOSE(_xlfn._xlws.SORT(_xlfn.UNIQUE(_xlfn._xlws.FILTER($B$2:$B$500,ISNUMBER(SEARCH(Chems!$C50,$B$2:$B$500)),"Not Found"))))</f>
        <v>Animal - Acaricide</v>
      </c>
      <c r="G40" s="4" t="str">
        <v>Animal - Antibiotic</v>
      </c>
      <c r="H40" s="4" t="str">
        <v>Animal - Anticestodal</v>
      </c>
      <c r="I40" s="4" t="str">
        <v>Animal - Antifilarial</v>
      </c>
      <c r="J40" s="4" t="str">
        <v>Animal - Antihelmintic</v>
      </c>
      <c r="K40" s="4" t="str">
        <v>Animal - Antiinflammatory</v>
      </c>
      <c r="L40" s="4" t="str">
        <v>Animal - Antilung worm</v>
      </c>
      <c r="M40" s="4" t="str">
        <v>Animal - Antimicrobial</v>
      </c>
      <c r="N40" s="4" t="str">
        <v>Animal - Antinematodal</v>
      </c>
      <c r="O40" s="4" t="str">
        <v xml:space="preserve">Animal - Antiparasitic </v>
      </c>
      <c r="P40" s="4" t="str">
        <v>Animal - Antiprotozoal</v>
      </c>
      <c r="Q40" s="4" t="str">
        <v>Animal - Antitrematodal</v>
      </c>
      <c r="R40" s="4" t="str">
        <v>Animal - Growth Promotor</v>
      </c>
      <c r="S40" s="4" t="str">
        <v>Animal - Insecticide</v>
      </c>
      <c r="T40" s="4" t="str">
        <v>Animal - Vaccine</v>
      </c>
      <c r="U40" s="4" t="str">
        <v>Fungicide</v>
      </c>
      <c r="V40" s="4" t="str">
        <v>Herbicide</v>
      </c>
      <c r="W40" s="4" t="str">
        <v>Insecticide</v>
      </c>
      <c r="X40" s="4" t="str">
        <v>Seed Coating</v>
      </c>
      <c r="Y40" s="4" t="str">
        <v>Unspecified</v>
      </c>
      <c r="AA40" s="4" t="str" cm="1">
        <f t="array" ref="AA40:AR40">TRANSPOSE(_xlfn._xlws.SORT(_xlfn.UNIQUE(_xlfn._xlws.FILTER($C$2:$C$500,ISNUMBER(SEARCH(Chems!$C50,$B$2:$B$500)),"Not Found"))))</f>
        <v>Alachlor; Lasso; Lariat; Crop Star; Butachlor</v>
      </c>
      <c r="AB40" s="4" t="str">
        <v>Atrazine; G-30027; Aatrex; Aktikon; Alazine; Atred; Atranex; Atrataf; Atratol; Azinotox; Crisazina; Farmco Atrazine; Gesaprim; Giffex 4L; Malermais; Primatol; Simazat; Zeaphos</v>
      </c>
      <c r="AC40" s="4" t="str">
        <v>Carbofuran; Furadan; Bay 70143; Curaterr; D 1221; ENT 27164; Yaltox; Furacarb</v>
      </c>
      <c r="AD40" s="4" t="str">
        <v>Chlorosufluron; Glean</v>
      </c>
      <c r="AE40" s="4" t="str">
        <v>Diuron; Di-on; Crisuron; Diater; Karmex; Unidron</v>
      </c>
      <c r="AF40" s="4" t="str">
        <v>Glyphosate; Roundup; Rodeo; Pondmaster</v>
      </c>
      <c r="AG40" s="4" t="str">
        <v>Hexythiazox</v>
      </c>
      <c r="AH40" s="4" t="str">
        <v>Imazaquin; Ala-Scept; Scepter; Squadron; Tri-Scept; Partner</v>
      </c>
      <c r="AI40" s="4" t="str">
        <v>Mancozeb; Penncozeb; Trimanoc; Vondozeb; Dithane; Manzeb; Nemispot; Manzane</v>
      </c>
      <c r="AJ40" s="4" t="str">
        <v>Maneb</v>
      </c>
      <c r="AK40" s="4" t="str">
        <v>Metolachlor; Bicep; CGA-24705; Dual; Pennant; Pimagram</v>
      </c>
      <c r="AL40" s="4" t="str">
        <v>Paraquat; Paraquat dichloride; Methyl viologen dichloride; Crisquat; Dexuron; Esgram; Gramuron; Ortho Paraquat CL; Para-col; Pillarxone; Tota-col; Toxer Total; PP148; Cyclone; Gramixel; Gramoxone; Pathclear; AH 501</v>
      </c>
      <c r="AM40" s="4" t="str">
        <v>Phosphamidon; Dimecron</v>
      </c>
      <c r="AN40" s="4" t="str">
        <v>Primagram (Metolachlor + Atrazine)</v>
      </c>
      <c r="AO40" s="4" t="str">
        <v>Propanil; Tamarice; Bay 30130; Cekupropanil; Prop-Job; Chem-Rice; DPA; Strel; S 10145; Vertac; Dropaven; Propanilo; Supernox; Erban; FW-734; Herbax; Propanex; Riselect; Stampede; Stam-F-34; Stam M-4; Surcopur; Surpur and Wham EZ</v>
      </c>
      <c r="AP40" s="4" t="str">
        <v>Thiamethoxam; Actara</v>
      </c>
      <c r="AQ40" s="4" t="str">
        <v>Zineb</v>
      </c>
      <c r="AR40" s="4">
        <v>0</v>
      </c>
    </row>
    <row r="42" spans="2:190" x14ac:dyDescent="0.35">
      <c r="AA42" s="3" t="s">
        <v>4552</v>
      </c>
    </row>
    <row r="43" spans="2:190" x14ac:dyDescent="0.35">
      <c r="F43" s="3"/>
      <c r="AA43" s="4" t="str" cm="1">
        <f t="array" ref="AA43:AR43">TRANSPOSE(_xlfn._xlws.SORT(_xlfn.UNIQUE(_xlfn._xlws.FILTER($D$2:$D$500,ISNUMBER(SEARCH(Chems!$C12,$B$2:$B$500)),"Not Found"))))</f>
        <v>(2-[ 4,5-dihydro-4-methyl-4-( l-methylethyl)-5-oxo-1H-imidazol2yl]-3-quinolinecarboxylic acid</v>
      </c>
      <c r="AB43" s="4" t="str">
        <v>(5-(4-chlorophenyl)-N-cyclohexyl-4-methyl-2-oxo-3-thiazolidenecarboxamide) (DPX-Y5893)</v>
      </c>
      <c r="AC43" s="4" t="str">
        <v>(RS)-2-Chloro-N-(2-ethyl-6-methyl-phenyl)-N-(1-methoxypropan-2-yl)acetamide</v>
      </c>
      <c r="AD43" s="4" t="str">
        <v>[[2-[(Dithiocarboxy)amino]ethyl]carbamodithioato]](2-)-kS,kS']manganese</v>
      </c>
      <c r="AE43" s="4" t="str">
        <v>1,1′-Dimethyl-4,4′-bipyridinium dichloride</v>
      </c>
      <c r="AF43" s="4" t="str">
        <v>2,2-Dimethyl-2,3-dihydro-1-benzofuran-7-yl methylcarbamate</v>
      </c>
      <c r="AG43" s="4" t="str">
        <v>2-chloro-N-(2,6-diethylphenyl)-N-(methoxymethyl) acetamide</v>
      </c>
      <c r="AH43" s="4" t="str">
        <v>2-chloro-N-[(4-methoxy-6-methyl-1,3,5-triazin-2-yl) aminocarbonyl]-benzenesulfonamide</v>
      </c>
      <c r="AI43" s="4" t="str">
        <v>3-(3,4-dichlorophenyl)-1,1-dimethylurea</v>
      </c>
      <c r="AJ43" s="4" t="str">
        <v>4H-1,3,5-oxadiazin-4-imine,3-[(2-chloro-5-thiazolyl)methyl] tetrahydro-5-methyl-N-nitro)</v>
      </c>
      <c r="AK43" s="4" t="str">
        <v>6-chloro-N2-ethyl-N4-(propan-2-yl)-1,3,5-triazine-2,4-diamine</v>
      </c>
      <c r="AL43" s="4" t="str">
        <v>Combination (Maneb and Zineb)</v>
      </c>
      <c r="AM43" s="4" t="str">
        <v>Combination (Metolachlor + Atrazine)</v>
      </c>
      <c r="AN43" s="4" t="str">
        <v>N-(3,4-Dichlorophenyl)propanamide</v>
      </c>
      <c r="AO43" s="4" t="str">
        <v>N-(phosphonomethyl)glycine</v>
      </c>
      <c r="AP43" s="4" t="str">
        <v>O,O-dimethyl-O-(2-chloro-2-diethyl carbamoyl-1-methyl-vinyl) phosphate</v>
      </c>
      <c r="AQ43" s="4" t="str">
        <v>zinc ethane-1,2-diylbis(dithiocarbamate)</v>
      </c>
      <c r="AR43" s="4">
        <v>0</v>
      </c>
    </row>
    <row r="44" spans="2:190" x14ac:dyDescent="0.35">
      <c r="AA44" s="4" t="str" cm="1">
        <f t="array" ref="AA44:AR44">TRANSPOSE(_xlfn._xlws.SORT(_xlfn.UNIQUE(_xlfn._xlws.FILTER($D$2:$D$500,ISNUMBER(SEARCH(Chems!$C13,$B$2:$B$500)),"Not Found"))))</f>
        <v>(2-[ 4,5-dihydro-4-methyl-4-( l-methylethyl)-5-oxo-1H-imidazol2yl]-3-quinolinecarboxylic acid</v>
      </c>
      <c r="AB44" s="4" t="str">
        <v>(5-(4-chlorophenyl)-N-cyclohexyl-4-methyl-2-oxo-3-thiazolidenecarboxamide) (DPX-Y5893)</v>
      </c>
      <c r="AC44" s="4" t="str">
        <v>(RS)-2-Chloro-N-(2-ethyl-6-methyl-phenyl)-N-(1-methoxypropan-2-yl)acetamide</v>
      </c>
      <c r="AD44" s="4" t="str">
        <v>[[2-[(Dithiocarboxy)amino]ethyl]carbamodithioato]](2-)-kS,kS']manganese</v>
      </c>
      <c r="AE44" s="4" t="str">
        <v>1,1′-Dimethyl-4,4′-bipyridinium dichloride</v>
      </c>
      <c r="AF44" s="4" t="str">
        <v>2,2-Dimethyl-2,3-dihydro-1-benzofuran-7-yl methylcarbamate</v>
      </c>
      <c r="AG44" s="4" t="str">
        <v>2-chloro-N-(2,6-diethylphenyl)-N-(methoxymethyl) acetamide</v>
      </c>
      <c r="AH44" s="4" t="str">
        <v>2-chloro-N-[(4-methoxy-6-methyl-1,3,5-triazin-2-yl) aminocarbonyl]-benzenesulfonamide</v>
      </c>
      <c r="AI44" s="4" t="str">
        <v>3-(3,4-dichlorophenyl)-1,1-dimethylurea</v>
      </c>
      <c r="AJ44" s="4" t="str">
        <v>4H-1,3,5-oxadiazin-4-imine,3-[(2-chloro-5-thiazolyl)methyl] tetrahydro-5-methyl-N-nitro)</v>
      </c>
      <c r="AK44" s="4" t="str">
        <v>6-chloro-N2-ethyl-N4-(propan-2-yl)-1,3,5-triazine-2,4-diamine</v>
      </c>
      <c r="AL44" s="4" t="str">
        <v>Combination (Maneb and Zineb)</v>
      </c>
      <c r="AM44" s="4" t="str">
        <v>Combination (Metolachlor + Atrazine)</v>
      </c>
      <c r="AN44" s="4" t="str">
        <v>N-(3,4-Dichlorophenyl)propanamide</v>
      </c>
      <c r="AO44" s="4" t="str">
        <v>N-(phosphonomethyl)glycine</v>
      </c>
      <c r="AP44" s="4" t="str">
        <v>O,O-dimethyl-O-(2-chloro-2-diethyl carbamoyl-1-methyl-vinyl) phosphate</v>
      </c>
      <c r="AQ44" s="4" t="str">
        <v>zinc ethane-1,2-diylbis(dithiocarbamate)</v>
      </c>
      <c r="AR44" s="4">
        <v>0</v>
      </c>
    </row>
    <row r="45" spans="2:190" x14ac:dyDescent="0.35">
      <c r="AA45" s="4" t="str" cm="1">
        <f t="array" ref="AA45:AR45">TRANSPOSE(_xlfn._xlws.SORT(_xlfn.UNIQUE(_xlfn._xlws.FILTER($D$2:$D$500,ISNUMBER(SEARCH(Chems!$C14,$B$2:$B$500)),"Not Found"))))</f>
        <v>(2-[ 4,5-dihydro-4-methyl-4-( l-methylethyl)-5-oxo-1H-imidazol2yl]-3-quinolinecarboxylic acid</v>
      </c>
      <c r="AB45" s="4" t="str">
        <v>(5-(4-chlorophenyl)-N-cyclohexyl-4-methyl-2-oxo-3-thiazolidenecarboxamide) (DPX-Y5893)</v>
      </c>
      <c r="AC45" s="4" t="str">
        <v>(RS)-2-Chloro-N-(2-ethyl-6-methyl-phenyl)-N-(1-methoxypropan-2-yl)acetamide</v>
      </c>
      <c r="AD45" s="4" t="str">
        <v>[[2-[(Dithiocarboxy)amino]ethyl]carbamodithioato]](2-)-kS,kS']manganese</v>
      </c>
      <c r="AE45" s="4" t="str">
        <v>1,1′-Dimethyl-4,4′-bipyridinium dichloride</v>
      </c>
      <c r="AF45" s="4" t="str">
        <v>2,2-Dimethyl-2,3-dihydro-1-benzofuran-7-yl methylcarbamate</v>
      </c>
      <c r="AG45" s="4" t="str">
        <v>2-chloro-N-(2,6-diethylphenyl)-N-(methoxymethyl) acetamide</v>
      </c>
      <c r="AH45" s="4" t="str">
        <v>2-chloro-N-[(4-methoxy-6-methyl-1,3,5-triazin-2-yl) aminocarbonyl]-benzenesulfonamide</v>
      </c>
      <c r="AI45" s="4" t="str">
        <v>3-(3,4-dichlorophenyl)-1,1-dimethylurea</v>
      </c>
      <c r="AJ45" s="4" t="str">
        <v>4H-1,3,5-oxadiazin-4-imine,3-[(2-chloro-5-thiazolyl)methyl] tetrahydro-5-methyl-N-nitro)</v>
      </c>
      <c r="AK45" s="4" t="str">
        <v>6-chloro-N2-ethyl-N4-(propan-2-yl)-1,3,5-triazine-2,4-diamine</v>
      </c>
      <c r="AL45" s="4" t="str">
        <v>Combination (Maneb and Zineb)</v>
      </c>
      <c r="AM45" s="4" t="str">
        <v>Combination (Metolachlor + Atrazine)</v>
      </c>
      <c r="AN45" s="4" t="str">
        <v>N-(3,4-Dichlorophenyl)propanamide</v>
      </c>
      <c r="AO45" s="4" t="str">
        <v>N-(phosphonomethyl)glycine</v>
      </c>
      <c r="AP45" s="4" t="str">
        <v>O,O-dimethyl-O-(2-chloro-2-diethyl carbamoyl-1-methyl-vinyl) phosphate</v>
      </c>
      <c r="AQ45" s="4" t="str">
        <v>zinc ethane-1,2-diylbis(dithiocarbamate)</v>
      </c>
      <c r="AR45" s="4">
        <v>0</v>
      </c>
    </row>
    <row r="46" spans="2:190" x14ac:dyDescent="0.35">
      <c r="AA46" s="4" t="str" cm="1">
        <f t="array" ref="AA46:AR46">TRANSPOSE(_xlfn._xlws.SORT(_xlfn.UNIQUE(_xlfn._xlws.FILTER($D$2:$D$500,ISNUMBER(SEARCH(Chems!$C15,$B$2:$B$500)),"Not Found"))))</f>
        <v>(2-[ 4,5-dihydro-4-methyl-4-( l-methylethyl)-5-oxo-1H-imidazol2yl]-3-quinolinecarboxylic acid</v>
      </c>
      <c r="AB46" s="4" t="str">
        <v>(5-(4-chlorophenyl)-N-cyclohexyl-4-methyl-2-oxo-3-thiazolidenecarboxamide) (DPX-Y5893)</v>
      </c>
      <c r="AC46" s="4" t="str">
        <v>(RS)-2-Chloro-N-(2-ethyl-6-methyl-phenyl)-N-(1-methoxypropan-2-yl)acetamide</v>
      </c>
      <c r="AD46" s="4" t="str">
        <v>[[2-[(Dithiocarboxy)amino]ethyl]carbamodithioato]](2-)-kS,kS']manganese</v>
      </c>
      <c r="AE46" s="4" t="str">
        <v>1,1′-Dimethyl-4,4′-bipyridinium dichloride</v>
      </c>
      <c r="AF46" s="4" t="str">
        <v>2,2-Dimethyl-2,3-dihydro-1-benzofuran-7-yl methylcarbamate</v>
      </c>
      <c r="AG46" s="4" t="str">
        <v>2-chloro-N-(2,6-diethylphenyl)-N-(methoxymethyl) acetamide</v>
      </c>
      <c r="AH46" s="4" t="str">
        <v>2-chloro-N-[(4-methoxy-6-methyl-1,3,5-triazin-2-yl) aminocarbonyl]-benzenesulfonamide</v>
      </c>
      <c r="AI46" s="4" t="str">
        <v>3-(3,4-dichlorophenyl)-1,1-dimethylurea</v>
      </c>
      <c r="AJ46" s="4" t="str">
        <v>4H-1,3,5-oxadiazin-4-imine,3-[(2-chloro-5-thiazolyl)methyl] tetrahydro-5-methyl-N-nitro)</v>
      </c>
      <c r="AK46" s="4" t="str">
        <v>6-chloro-N2-ethyl-N4-(propan-2-yl)-1,3,5-triazine-2,4-diamine</v>
      </c>
      <c r="AL46" s="4" t="str">
        <v>Combination (Maneb and Zineb)</v>
      </c>
      <c r="AM46" s="4" t="str">
        <v>Combination (Metolachlor + Atrazine)</v>
      </c>
      <c r="AN46" s="4" t="str">
        <v>N-(3,4-Dichlorophenyl)propanamide</v>
      </c>
      <c r="AO46" s="4" t="str">
        <v>N-(phosphonomethyl)glycine</v>
      </c>
      <c r="AP46" s="4" t="str">
        <v>O,O-dimethyl-O-(2-chloro-2-diethyl carbamoyl-1-methyl-vinyl) phosphate</v>
      </c>
      <c r="AQ46" s="4" t="str">
        <v>zinc ethane-1,2-diylbis(dithiocarbamate)</v>
      </c>
      <c r="AR46" s="4">
        <v>0</v>
      </c>
    </row>
    <row r="47" spans="2:190" x14ac:dyDescent="0.35">
      <c r="AA47" s="4" t="str" cm="1">
        <f t="array" ref="AA47:AR47">TRANSPOSE(_xlfn._xlws.SORT(_xlfn.UNIQUE(_xlfn._xlws.FILTER($D$2:$D$500,ISNUMBER(SEARCH(Chems!$C16,$B$2:$B$500)),"Not Found"))))</f>
        <v>(2-[ 4,5-dihydro-4-methyl-4-( l-methylethyl)-5-oxo-1H-imidazol2yl]-3-quinolinecarboxylic acid</v>
      </c>
      <c r="AB47" s="4" t="str">
        <v>(5-(4-chlorophenyl)-N-cyclohexyl-4-methyl-2-oxo-3-thiazolidenecarboxamide) (DPX-Y5893)</v>
      </c>
      <c r="AC47" s="4" t="str">
        <v>(RS)-2-Chloro-N-(2-ethyl-6-methyl-phenyl)-N-(1-methoxypropan-2-yl)acetamide</v>
      </c>
      <c r="AD47" s="4" t="str">
        <v>[[2-[(Dithiocarboxy)amino]ethyl]carbamodithioato]](2-)-kS,kS']manganese</v>
      </c>
      <c r="AE47" s="4" t="str">
        <v>1,1′-Dimethyl-4,4′-bipyridinium dichloride</v>
      </c>
      <c r="AF47" s="4" t="str">
        <v>2,2-Dimethyl-2,3-dihydro-1-benzofuran-7-yl methylcarbamate</v>
      </c>
      <c r="AG47" s="4" t="str">
        <v>2-chloro-N-(2,6-diethylphenyl)-N-(methoxymethyl) acetamide</v>
      </c>
      <c r="AH47" s="4" t="str">
        <v>2-chloro-N-[(4-methoxy-6-methyl-1,3,5-triazin-2-yl) aminocarbonyl]-benzenesulfonamide</v>
      </c>
      <c r="AI47" s="4" t="str">
        <v>3-(3,4-dichlorophenyl)-1,1-dimethylurea</v>
      </c>
      <c r="AJ47" s="4" t="str">
        <v>4H-1,3,5-oxadiazin-4-imine,3-[(2-chloro-5-thiazolyl)methyl] tetrahydro-5-methyl-N-nitro)</v>
      </c>
      <c r="AK47" s="4" t="str">
        <v>6-chloro-N2-ethyl-N4-(propan-2-yl)-1,3,5-triazine-2,4-diamine</v>
      </c>
      <c r="AL47" s="4" t="str">
        <v>Combination (Maneb and Zineb)</v>
      </c>
      <c r="AM47" s="4" t="str">
        <v>Combination (Metolachlor + Atrazine)</v>
      </c>
      <c r="AN47" s="4" t="str">
        <v>N-(3,4-Dichlorophenyl)propanamide</v>
      </c>
      <c r="AO47" s="4" t="str">
        <v>N-(phosphonomethyl)glycine</v>
      </c>
      <c r="AP47" s="4" t="str">
        <v>O,O-dimethyl-O-(2-chloro-2-diethyl carbamoyl-1-methyl-vinyl) phosphate</v>
      </c>
      <c r="AQ47" s="4" t="str">
        <v>zinc ethane-1,2-diylbis(dithiocarbamate)</v>
      </c>
      <c r="AR47" s="4">
        <v>0</v>
      </c>
    </row>
    <row r="48" spans="2:190" x14ac:dyDescent="0.35">
      <c r="AA48" s="4" t="str" cm="1">
        <f t="array" ref="AA48:AR48">TRANSPOSE(_xlfn._xlws.SORT(_xlfn.UNIQUE(_xlfn._xlws.FILTER($D$2:$D$500,ISNUMBER(SEARCH(Chems!$C17,$B$2:$B$500)),"Not Found"))))</f>
        <v>(2-[ 4,5-dihydro-4-methyl-4-( l-methylethyl)-5-oxo-1H-imidazol2yl]-3-quinolinecarboxylic acid</v>
      </c>
      <c r="AB48" s="4" t="str">
        <v>(5-(4-chlorophenyl)-N-cyclohexyl-4-methyl-2-oxo-3-thiazolidenecarboxamide) (DPX-Y5893)</v>
      </c>
      <c r="AC48" s="4" t="str">
        <v>(RS)-2-Chloro-N-(2-ethyl-6-methyl-phenyl)-N-(1-methoxypropan-2-yl)acetamide</v>
      </c>
      <c r="AD48" s="4" t="str">
        <v>[[2-[(Dithiocarboxy)amino]ethyl]carbamodithioato]](2-)-kS,kS']manganese</v>
      </c>
      <c r="AE48" s="4" t="str">
        <v>1,1′-Dimethyl-4,4′-bipyridinium dichloride</v>
      </c>
      <c r="AF48" s="4" t="str">
        <v>2,2-Dimethyl-2,3-dihydro-1-benzofuran-7-yl methylcarbamate</v>
      </c>
      <c r="AG48" s="4" t="str">
        <v>2-chloro-N-(2,6-diethylphenyl)-N-(methoxymethyl) acetamide</v>
      </c>
      <c r="AH48" s="4" t="str">
        <v>2-chloro-N-[(4-methoxy-6-methyl-1,3,5-triazin-2-yl) aminocarbonyl]-benzenesulfonamide</v>
      </c>
      <c r="AI48" s="4" t="str">
        <v>3-(3,4-dichlorophenyl)-1,1-dimethylurea</v>
      </c>
      <c r="AJ48" s="4" t="str">
        <v>4H-1,3,5-oxadiazin-4-imine,3-[(2-chloro-5-thiazolyl)methyl] tetrahydro-5-methyl-N-nitro)</v>
      </c>
      <c r="AK48" s="4" t="str">
        <v>6-chloro-N2-ethyl-N4-(propan-2-yl)-1,3,5-triazine-2,4-diamine</v>
      </c>
      <c r="AL48" s="4" t="str">
        <v>Combination (Maneb and Zineb)</v>
      </c>
      <c r="AM48" s="4" t="str">
        <v>Combination (Metolachlor + Atrazine)</v>
      </c>
      <c r="AN48" s="4" t="str">
        <v>N-(3,4-Dichlorophenyl)propanamide</v>
      </c>
      <c r="AO48" s="4" t="str">
        <v>N-(phosphonomethyl)glycine</v>
      </c>
      <c r="AP48" s="4" t="str">
        <v>O,O-dimethyl-O-(2-chloro-2-diethyl carbamoyl-1-methyl-vinyl) phosphate</v>
      </c>
      <c r="AQ48" s="4" t="str">
        <v>zinc ethane-1,2-diylbis(dithiocarbamate)</v>
      </c>
      <c r="AR48" s="4">
        <v>0</v>
      </c>
    </row>
    <row r="49" spans="27:44" x14ac:dyDescent="0.35">
      <c r="AA49" s="4" t="str" cm="1">
        <f t="array" ref="AA49:AR49">TRANSPOSE(_xlfn._xlws.SORT(_xlfn.UNIQUE(_xlfn._xlws.FILTER($D$2:$D$500,ISNUMBER(SEARCH(Chems!$C18,$B$2:$B$500)),"Not Found"))))</f>
        <v>(2-[ 4,5-dihydro-4-methyl-4-( l-methylethyl)-5-oxo-1H-imidazol2yl]-3-quinolinecarboxylic acid</v>
      </c>
      <c r="AB49" s="4" t="str">
        <v>(5-(4-chlorophenyl)-N-cyclohexyl-4-methyl-2-oxo-3-thiazolidenecarboxamide) (DPX-Y5893)</v>
      </c>
      <c r="AC49" s="4" t="str">
        <v>(RS)-2-Chloro-N-(2-ethyl-6-methyl-phenyl)-N-(1-methoxypropan-2-yl)acetamide</v>
      </c>
      <c r="AD49" s="4" t="str">
        <v>[[2-[(Dithiocarboxy)amino]ethyl]carbamodithioato]](2-)-kS,kS']manganese</v>
      </c>
      <c r="AE49" s="4" t="str">
        <v>1,1′-Dimethyl-4,4′-bipyridinium dichloride</v>
      </c>
      <c r="AF49" s="4" t="str">
        <v>2,2-Dimethyl-2,3-dihydro-1-benzofuran-7-yl methylcarbamate</v>
      </c>
      <c r="AG49" s="4" t="str">
        <v>2-chloro-N-(2,6-diethylphenyl)-N-(methoxymethyl) acetamide</v>
      </c>
      <c r="AH49" s="4" t="str">
        <v>2-chloro-N-[(4-methoxy-6-methyl-1,3,5-triazin-2-yl) aminocarbonyl]-benzenesulfonamide</v>
      </c>
      <c r="AI49" s="4" t="str">
        <v>3-(3,4-dichlorophenyl)-1,1-dimethylurea</v>
      </c>
      <c r="AJ49" s="4" t="str">
        <v>4H-1,3,5-oxadiazin-4-imine,3-[(2-chloro-5-thiazolyl)methyl] tetrahydro-5-methyl-N-nitro)</v>
      </c>
      <c r="AK49" s="4" t="str">
        <v>6-chloro-N2-ethyl-N4-(propan-2-yl)-1,3,5-triazine-2,4-diamine</v>
      </c>
      <c r="AL49" s="4" t="str">
        <v>Combination (Maneb and Zineb)</v>
      </c>
      <c r="AM49" s="4" t="str">
        <v>Combination (Metolachlor + Atrazine)</v>
      </c>
      <c r="AN49" s="4" t="str">
        <v>N-(3,4-Dichlorophenyl)propanamide</v>
      </c>
      <c r="AO49" s="4" t="str">
        <v>N-(phosphonomethyl)glycine</v>
      </c>
      <c r="AP49" s="4" t="str">
        <v>O,O-dimethyl-O-(2-chloro-2-diethyl carbamoyl-1-methyl-vinyl) phosphate</v>
      </c>
      <c r="AQ49" s="4" t="str">
        <v>zinc ethane-1,2-diylbis(dithiocarbamate)</v>
      </c>
      <c r="AR49" s="4">
        <v>0</v>
      </c>
    </row>
    <row r="50" spans="27:44" x14ac:dyDescent="0.35">
      <c r="AA50" s="4" t="str" cm="1">
        <f t="array" ref="AA50:AR50">TRANSPOSE(_xlfn._xlws.SORT(_xlfn.UNIQUE(_xlfn._xlws.FILTER($D$2:$D$500,ISNUMBER(SEARCH(Chems!$C19,$B$2:$B$500)),"Not Found"))))</f>
        <v>(2-[ 4,5-dihydro-4-methyl-4-( l-methylethyl)-5-oxo-1H-imidazol2yl]-3-quinolinecarboxylic acid</v>
      </c>
      <c r="AB50" s="4" t="str">
        <v>(5-(4-chlorophenyl)-N-cyclohexyl-4-methyl-2-oxo-3-thiazolidenecarboxamide) (DPX-Y5893)</v>
      </c>
      <c r="AC50" s="4" t="str">
        <v>(RS)-2-Chloro-N-(2-ethyl-6-methyl-phenyl)-N-(1-methoxypropan-2-yl)acetamide</v>
      </c>
      <c r="AD50" s="4" t="str">
        <v>[[2-[(Dithiocarboxy)amino]ethyl]carbamodithioato]](2-)-kS,kS']manganese</v>
      </c>
      <c r="AE50" s="4" t="str">
        <v>1,1′-Dimethyl-4,4′-bipyridinium dichloride</v>
      </c>
      <c r="AF50" s="4" t="str">
        <v>2,2-Dimethyl-2,3-dihydro-1-benzofuran-7-yl methylcarbamate</v>
      </c>
      <c r="AG50" s="4" t="str">
        <v>2-chloro-N-(2,6-diethylphenyl)-N-(methoxymethyl) acetamide</v>
      </c>
      <c r="AH50" s="4" t="str">
        <v>2-chloro-N-[(4-methoxy-6-methyl-1,3,5-triazin-2-yl) aminocarbonyl]-benzenesulfonamide</v>
      </c>
      <c r="AI50" s="4" t="str">
        <v>3-(3,4-dichlorophenyl)-1,1-dimethylurea</v>
      </c>
      <c r="AJ50" s="4" t="str">
        <v>4H-1,3,5-oxadiazin-4-imine,3-[(2-chloro-5-thiazolyl)methyl] tetrahydro-5-methyl-N-nitro)</v>
      </c>
      <c r="AK50" s="4" t="str">
        <v>6-chloro-N2-ethyl-N4-(propan-2-yl)-1,3,5-triazine-2,4-diamine</v>
      </c>
      <c r="AL50" s="4" t="str">
        <v>Combination (Maneb and Zineb)</v>
      </c>
      <c r="AM50" s="4" t="str">
        <v>Combination (Metolachlor + Atrazine)</v>
      </c>
      <c r="AN50" s="4" t="str">
        <v>N-(3,4-Dichlorophenyl)propanamide</v>
      </c>
      <c r="AO50" s="4" t="str">
        <v>N-(phosphonomethyl)glycine</v>
      </c>
      <c r="AP50" s="4" t="str">
        <v>O,O-dimethyl-O-(2-chloro-2-diethyl carbamoyl-1-methyl-vinyl) phosphate</v>
      </c>
      <c r="AQ50" s="4" t="str">
        <v>zinc ethane-1,2-diylbis(dithiocarbamate)</v>
      </c>
      <c r="AR50" s="4">
        <v>0</v>
      </c>
    </row>
    <row r="51" spans="27:44" x14ac:dyDescent="0.35">
      <c r="AA51" s="4" t="str" cm="1">
        <f t="array" ref="AA51:AR51">TRANSPOSE(_xlfn._xlws.SORT(_xlfn.UNIQUE(_xlfn._xlws.FILTER($D$2:$D$500,ISNUMBER(SEARCH(Chems!$C20,$B$2:$B$500)),"Not Found"))))</f>
        <v>(2-[ 4,5-dihydro-4-methyl-4-( l-methylethyl)-5-oxo-1H-imidazol2yl]-3-quinolinecarboxylic acid</v>
      </c>
      <c r="AB51" s="4" t="str">
        <v>(5-(4-chlorophenyl)-N-cyclohexyl-4-methyl-2-oxo-3-thiazolidenecarboxamide) (DPX-Y5893)</v>
      </c>
      <c r="AC51" s="4" t="str">
        <v>(RS)-2-Chloro-N-(2-ethyl-6-methyl-phenyl)-N-(1-methoxypropan-2-yl)acetamide</v>
      </c>
      <c r="AD51" s="4" t="str">
        <v>[[2-[(Dithiocarboxy)amino]ethyl]carbamodithioato]](2-)-kS,kS']manganese</v>
      </c>
      <c r="AE51" s="4" t="str">
        <v>1,1′-Dimethyl-4,4′-bipyridinium dichloride</v>
      </c>
      <c r="AF51" s="4" t="str">
        <v>2,2-Dimethyl-2,3-dihydro-1-benzofuran-7-yl methylcarbamate</v>
      </c>
      <c r="AG51" s="4" t="str">
        <v>2-chloro-N-(2,6-diethylphenyl)-N-(methoxymethyl) acetamide</v>
      </c>
      <c r="AH51" s="4" t="str">
        <v>2-chloro-N-[(4-methoxy-6-methyl-1,3,5-triazin-2-yl) aminocarbonyl]-benzenesulfonamide</v>
      </c>
      <c r="AI51" s="4" t="str">
        <v>3-(3,4-dichlorophenyl)-1,1-dimethylurea</v>
      </c>
      <c r="AJ51" s="4" t="str">
        <v>4H-1,3,5-oxadiazin-4-imine,3-[(2-chloro-5-thiazolyl)methyl] tetrahydro-5-methyl-N-nitro)</v>
      </c>
      <c r="AK51" s="4" t="str">
        <v>6-chloro-N2-ethyl-N4-(propan-2-yl)-1,3,5-triazine-2,4-diamine</v>
      </c>
      <c r="AL51" s="4" t="str">
        <v>Combination (Maneb and Zineb)</v>
      </c>
      <c r="AM51" s="4" t="str">
        <v>Combination (Metolachlor + Atrazine)</v>
      </c>
      <c r="AN51" s="4" t="str">
        <v>N-(3,4-Dichlorophenyl)propanamide</v>
      </c>
      <c r="AO51" s="4" t="str">
        <v>N-(phosphonomethyl)glycine</v>
      </c>
      <c r="AP51" s="4" t="str">
        <v>O,O-dimethyl-O-(2-chloro-2-diethyl carbamoyl-1-methyl-vinyl) phosphate</v>
      </c>
      <c r="AQ51" s="4" t="str">
        <v>zinc ethane-1,2-diylbis(dithiocarbamate)</v>
      </c>
      <c r="AR51" s="4">
        <v>0</v>
      </c>
    </row>
    <row r="52" spans="27:44" x14ac:dyDescent="0.35">
      <c r="AA52" s="4" t="str" cm="1">
        <f t="array" ref="AA52:AR52">TRANSPOSE(_xlfn._xlws.SORT(_xlfn.UNIQUE(_xlfn._xlws.FILTER($D$2:$D$500,ISNUMBER(SEARCH(Chems!$C21,$B$2:$B$500)),"Not Found"))))</f>
        <v>(2-[ 4,5-dihydro-4-methyl-4-( l-methylethyl)-5-oxo-1H-imidazol2yl]-3-quinolinecarboxylic acid</v>
      </c>
      <c r="AB52" s="4" t="str">
        <v>(5-(4-chlorophenyl)-N-cyclohexyl-4-methyl-2-oxo-3-thiazolidenecarboxamide) (DPX-Y5893)</v>
      </c>
      <c r="AC52" s="4" t="str">
        <v>(RS)-2-Chloro-N-(2-ethyl-6-methyl-phenyl)-N-(1-methoxypropan-2-yl)acetamide</v>
      </c>
      <c r="AD52" s="4" t="str">
        <v>[[2-[(Dithiocarboxy)amino]ethyl]carbamodithioato]](2-)-kS,kS']manganese</v>
      </c>
      <c r="AE52" s="4" t="str">
        <v>1,1′-Dimethyl-4,4′-bipyridinium dichloride</v>
      </c>
      <c r="AF52" s="4" t="str">
        <v>2,2-Dimethyl-2,3-dihydro-1-benzofuran-7-yl methylcarbamate</v>
      </c>
      <c r="AG52" s="4" t="str">
        <v>2-chloro-N-(2,6-diethylphenyl)-N-(methoxymethyl) acetamide</v>
      </c>
      <c r="AH52" s="4" t="str">
        <v>2-chloro-N-[(4-methoxy-6-methyl-1,3,5-triazin-2-yl) aminocarbonyl]-benzenesulfonamide</v>
      </c>
      <c r="AI52" s="4" t="str">
        <v>3-(3,4-dichlorophenyl)-1,1-dimethylurea</v>
      </c>
      <c r="AJ52" s="4" t="str">
        <v>4H-1,3,5-oxadiazin-4-imine,3-[(2-chloro-5-thiazolyl)methyl] tetrahydro-5-methyl-N-nitro)</v>
      </c>
      <c r="AK52" s="4" t="str">
        <v>6-chloro-N2-ethyl-N4-(propan-2-yl)-1,3,5-triazine-2,4-diamine</v>
      </c>
      <c r="AL52" s="4" t="str">
        <v>Combination (Maneb and Zineb)</v>
      </c>
      <c r="AM52" s="4" t="str">
        <v>Combination (Metolachlor + Atrazine)</v>
      </c>
      <c r="AN52" s="4" t="str">
        <v>N-(3,4-Dichlorophenyl)propanamide</v>
      </c>
      <c r="AO52" s="4" t="str">
        <v>N-(phosphonomethyl)glycine</v>
      </c>
      <c r="AP52" s="4" t="str">
        <v>O,O-dimethyl-O-(2-chloro-2-diethyl carbamoyl-1-methyl-vinyl) phosphate</v>
      </c>
      <c r="AQ52" s="4" t="str">
        <v>zinc ethane-1,2-diylbis(dithiocarbamate)</v>
      </c>
      <c r="AR52" s="4">
        <v>0</v>
      </c>
    </row>
    <row r="53" spans="27:44" x14ac:dyDescent="0.35">
      <c r="AA53" s="4" t="str" cm="1">
        <f t="array" ref="AA53:AR53">TRANSPOSE(_xlfn._xlws.SORT(_xlfn.UNIQUE(_xlfn._xlws.FILTER($D$2:$D$500,ISNUMBER(SEARCH(Chems!$C22,$B$2:$B$500)),"Not Found"))))</f>
        <v>(2-[ 4,5-dihydro-4-methyl-4-( l-methylethyl)-5-oxo-1H-imidazol2yl]-3-quinolinecarboxylic acid</v>
      </c>
      <c r="AB53" s="4" t="str">
        <v>(5-(4-chlorophenyl)-N-cyclohexyl-4-methyl-2-oxo-3-thiazolidenecarboxamide) (DPX-Y5893)</v>
      </c>
      <c r="AC53" s="4" t="str">
        <v>(RS)-2-Chloro-N-(2-ethyl-6-methyl-phenyl)-N-(1-methoxypropan-2-yl)acetamide</v>
      </c>
      <c r="AD53" s="4" t="str">
        <v>[[2-[(Dithiocarboxy)amino]ethyl]carbamodithioato]](2-)-kS,kS']manganese</v>
      </c>
      <c r="AE53" s="4" t="str">
        <v>1,1′-Dimethyl-4,4′-bipyridinium dichloride</v>
      </c>
      <c r="AF53" s="4" t="str">
        <v>2,2-Dimethyl-2,3-dihydro-1-benzofuran-7-yl methylcarbamate</v>
      </c>
      <c r="AG53" s="4" t="str">
        <v>2-chloro-N-(2,6-diethylphenyl)-N-(methoxymethyl) acetamide</v>
      </c>
      <c r="AH53" s="4" t="str">
        <v>2-chloro-N-[(4-methoxy-6-methyl-1,3,5-triazin-2-yl) aminocarbonyl]-benzenesulfonamide</v>
      </c>
      <c r="AI53" s="4" t="str">
        <v>3-(3,4-dichlorophenyl)-1,1-dimethylurea</v>
      </c>
      <c r="AJ53" s="4" t="str">
        <v>4H-1,3,5-oxadiazin-4-imine,3-[(2-chloro-5-thiazolyl)methyl] tetrahydro-5-methyl-N-nitro)</v>
      </c>
      <c r="AK53" s="4" t="str">
        <v>6-chloro-N2-ethyl-N4-(propan-2-yl)-1,3,5-triazine-2,4-diamine</v>
      </c>
      <c r="AL53" s="4" t="str">
        <v>Combination (Maneb and Zineb)</v>
      </c>
      <c r="AM53" s="4" t="str">
        <v>Combination (Metolachlor + Atrazine)</v>
      </c>
      <c r="AN53" s="4" t="str">
        <v>N-(3,4-Dichlorophenyl)propanamide</v>
      </c>
      <c r="AO53" s="4" t="str">
        <v>N-(phosphonomethyl)glycine</v>
      </c>
      <c r="AP53" s="4" t="str">
        <v>O,O-dimethyl-O-(2-chloro-2-diethyl carbamoyl-1-methyl-vinyl) phosphate</v>
      </c>
      <c r="AQ53" s="4" t="str">
        <v>zinc ethane-1,2-diylbis(dithiocarbamate)</v>
      </c>
      <c r="AR53" s="4">
        <v>0</v>
      </c>
    </row>
    <row r="54" spans="27:44" x14ac:dyDescent="0.35">
      <c r="AA54" s="4" t="str" cm="1">
        <f t="array" ref="AA54:AR54">TRANSPOSE(_xlfn._xlws.SORT(_xlfn.UNIQUE(_xlfn._xlws.FILTER($D$2:$D$500,ISNUMBER(SEARCH(Chems!$C23,$B$2:$B$500)),"Not Found"))))</f>
        <v>(2-[ 4,5-dihydro-4-methyl-4-( l-methylethyl)-5-oxo-1H-imidazol2yl]-3-quinolinecarboxylic acid</v>
      </c>
      <c r="AB54" s="4" t="str">
        <v>(5-(4-chlorophenyl)-N-cyclohexyl-4-methyl-2-oxo-3-thiazolidenecarboxamide) (DPX-Y5893)</v>
      </c>
      <c r="AC54" s="4" t="str">
        <v>(RS)-2-Chloro-N-(2-ethyl-6-methyl-phenyl)-N-(1-methoxypropan-2-yl)acetamide</v>
      </c>
      <c r="AD54" s="4" t="str">
        <v>[[2-[(Dithiocarboxy)amino]ethyl]carbamodithioato]](2-)-kS,kS']manganese</v>
      </c>
      <c r="AE54" s="4" t="str">
        <v>1,1′-Dimethyl-4,4′-bipyridinium dichloride</v>
      </c>
      <c r="AF54" s="4" t="str">
        <v>2,2-Dimethyl-2,3-dihydro-1-benzofuran-7-yl methylcarbamate</v>
      </c>
      <c r="AG54" s="4" t="str">
        <v>2-chloro-N-(2,6-diethylphenyl)-N-(methoxymethyl) acetamide</v>
      </c>
      <c r="AH54" s="4" t="str">
        <v>2-chloro-N-[(4-methoxy-6-methyl-1,3,5-triazin-2-yl) aminocarbonyl]-benzenesulfonamide</v>
      </c>
      <c r="AI54" s="4" t="str">
        <v>3-(3,4-dichlorophenyl)-1,1-dimethylurea</v>
      </c>
      <c r="AJ54" s="4" t="str">
        <v>4H-1,3,5-oxadiazin-4-imine,3-[(2-chloro-5-thiazolyl)methyl] tetrahydro-5-methyl-N-nitro)</v>
      </c>
      <c r="AK54" s="4" t="str">
        <v>6-chloro-N2-ethyl-N4-(propan-2-yl)-1,3,5-triazine-2,4-diamine</v>
      </c>
      <c r="AL54" s="4" t="str">
        <v>Combination (Maneb and Zineb)</v>
      </c>
      <c r="AM54" s="4" t="str">
        <v>Combination (Metolachlor + Atrazine)</v>
      </c>
      <c r="AN54" s="4" t="str">
        <v>N-(3,4-Dichlorophenyl)propanamide</v>
      </c>
      <c r="AO54" s="4" t="str">
        <v>N-(phosphonomethyl)glycine</v>
      </c>
      <c r="AP54" s="4" t="str">
        <v>O,O-dimethyl-O-(2-chloro-2-diethyl carbamoyl-1-methyl-vinyl) phosphate</v>
      </c>
      <c r="AQ54" s="4" t="str">
        <v>zinc ethane-1,2-diylbis(dithiocarbamate)</v>
      </c>
      <c r="AR54" s="4">
        <v>0</v>
      </c>
    </row>
    <row r="55" spans="27:44" x14ac:dyDescent="0.35">
      <c r="AA55" s="4" t="str" cm="1">
        <f t="array" ref="AA55:AR55">TRANSPOSE(_xlfn._xlws.SORT(_xlfn.UNIQUE(_xlfn._xlws.FILTER($D$2:$D$500,ISNUMBER(SEARCH(Chems!$C24,$B$2:$B$500)),"Not Found"))))</f>
        <v>(2-[ 4,5-dihydro-4-methyl-4-( l-methylethyl)-5-oxo-1H-imidazol2yl]-3-quinolinecarboxylic acid</v>
      </c>
      <c r="AB55" s="4" t="str">
        <v>(5-(4-chlorophenyl)-N-cyclohexyl-4-methyl-2-oxo-3-thiazolidenecarboxamide) (DPX-Y5893)</v>
      </c>
      <c r="AC55" s="4" t="str">
        <v>(RS)-2-Chloro-N-(2-ethyl-6-methyl-phenyl)-N-(1-methoxypropan-2-yl)acetamide</v>
      </c>
      <c r="AD55" s="4" t="str">
        <v>[[2-[(Dithiocarboxy)amino]ethyl]carbamodithioato]](2-)-kS,kS']manganese</v>
      </c>
      <c r="AE55" s="4" t="str">
        <v>1,1′-Dimethyl-4,4′-bipyridinium dichloride</v>
      </c>
      <c r="AF55" s="4" t="str">
        <v>2,2-Dimethyl-2,3-dihydro-1-benzofuran-7-yl methylcarbamate</v>
      </c>
      <c r="AG55" s="4" t="str">
        <v>2-chloro-N-(2,6-diethylphenyl)-N-(methoxymethyl) acetamide</v>
      </c>
      <c r="AH55" s="4" t="str">
        <v>2-chloro-N-[(4-methoxy-6-methyl-1,3,5-triazin-2-yl) aminocarbonyl]-benzenesulfonamide</v>
      </c>
      <c r="AI55" s="4" t="str">
        <v>3-(3,4-dichlorophenyl)-1,1-dimethylurea</v>
      </c>
      <c r="AJ55" s="4" t="str">
        <v>4H-1,3,5-oxadiazin-4-imine,3-[(2-chloro-5-thiazolyl)methyl] tetrahydro-5-methyl-N-nitro)</v>
      </c>
      <c r="AK55" s="4" t="str">
        <v>6-chloro-N2-ethyl-N4-(propan-2-yl)-1,3,5-triazine-2,4-diamine</v>
      </c>
      <c r="AL55" s="4" t="str">
        <v>Combination (Maneb and Zineb)</v>
      </c>
      <c r="AM55" s="4" t="str">
        <v>Combination (Metolachlor + Atrazine)</v>
      </c>
      <c r="AN55" s="4" t="str">
        <v>N-(3,4-Dichlorophenyl)propanamide</v>
      </c>
      <c r="AO55" s="4" t="str">
        <v>N-(phosphonomethyl)glycine</v>
      </c>
      <c r="AP55" s="4" t="str">
        <v>O,O-dimethyl-O-(2-chloro-2-diethyl carbamoyl-1-methyl-vinyl) phosphate</v>
      </c>
      <c r="AQ55" s="4" t="str">
        <v>zinc ethane-1,2-diylbis(dithiocarbamate)</v>
      </c>
      <c r="AR55" s="4">
        <v>0</v>
      </c>
    </row>
    <row r="56" spans="27:44" x14ac:dyDescent="0.35">
      <c r="AA56" s="4" t="str" cm="1">
        <f t="array" ref="AA56:AR56">TRANSPOSE(_xlfn._xlws.SORT(_xlfn.UNIQUE(_xlfn._xlws.FILTER($D$2:$D$500,ISNUMBER(SEARCH(Chems!$C25,$B$2:$B$500)),"Not Found"))))</f>
        <v>(2-[ 4,5-dihydro-4-methyl-4-( l-methylethyl)-5-oxo-1H-imidazol2yl]-3-quinolinecarboxylic acid</v>
      </c>
      <c r="AB56" s="4" t="str">
        <v>(5-(4-chlorophenyl)-N-cyclohexyl-4-methyl-2-oxo-3-thiazolidenecarboxamide) (DPX-Y5893)</v>
      </c>
      <c r="AC56" s="4" t="str">
        <v>(RS)-2-Chloro-N-(2-ethyl-6-methyl-phenyl)-N-(1-methoxypropan-2-yl)acetamide</v>
      </c>
      <c r="AD56" s="4" t="str">
        <v>[[2-[(Dithiocarboxy)amino]ethyl]carbamodithioato]](2-)-kS,kS']manganese</v>
      </c>
      <c r="AE56" s="4" t="str">
        <v>1,1′-Dimethyl-4,4′-bipyridinium dichloride</v>
      </c>
      <c r="AF56" s="4" t="str">
        <v>2,2-Dimethyl-2,3-dihydro-1-benzofuran-7-yl methylcarbamate</v>
      </c>
      <c r="AG56" s="4" t="str">
        <v>2-chloro-N-(2,6-diethylphenyl)-N-(methoxymethyl) acetamide</v>
      </c>
      <c r="AH56" s="4" t="str">
        <v>2-chloro-N-[(4-methoxy-6-methyl-1,3,5-triazin-2-yl) aminocarbonyl]-benzenesulfonamide</v>
      </c>
      <c r="AI56" s="4" t="str">
        <v>3-(3,4-dichlorophenyl)-1,1-dimethylurea</v>
      </c>
      <c r="AJ56" s="4" t="str">
        <v>4H-1,3,5-oxadiazin-4-imine,3-[(2-chloro-5-thiazolyl)methyl] tetrahydro-5-methyl-N-nitro)</v>
      </c>
      <c r="AK56" s="4" t="str">
        <v>6-chloro-N2-ethyl-N4-(propan-2-yl)-1,3,5-triazine-2,4-diamine</v>
      </c>
      <c r="AL56" s="4" t="str">
        <v>Combination (Maneb and Zineb)</v>
      </c>
      <c r="AM56" s="4" t="str">
        <v>Combination (Metolachlor + Atrazine)</v>
      </c>
      <c r="AN56" s="4" t="str">
        <v>N-(3,4-Dichlorophenyl)propanamide</v>
      </c>
      <c r="AO56" s="4" t="str">
        <v>N-(phosphonomethyl)glycine</v>
      </c>
      <c r="AP56" s="4" t="str">
        <v>O,O-dimethyl-O-(2-chloro-2-diethyl carbamoyl-1-methyl-vinyl) phosphate</v>
      </c>
      <c r="AQ56" s="4" t="str">
        <v>zinc ethane-1,2-diylbis(dithiocarbamate)</v>
      </c>
      <c r="AR56" s="4">
        <v>0</v>
      </c>
    </row>
    <row r="57" spans="27:44" x14ac:dyDescent="0.35">
      <c r="AA57" s="4" t="str" cm="1">
        <f t="array" ref="AA57:AR57">TRANSPOSE(_xlfn._xlws.SORT(_xlfn.UNIQUE(_xlfn._xlws.FILTER($D$2:$D$500,ISNUMBER(SEARCH(Chems!$C26,$B$2:$B$500)),"Not Found"))))</f>
        <v>(2-[ 4,5-dihydro-4-methyl-4-( l-methylethyl)-5-oxo-1H-imidazol2yl]-3-quinolinecarboxylic acid</v>
      </c>
      <c r="AB57" s="4" t="str">
        <v>(5-(4-chlorophenyl)-N-cyclohexyl-4-methyl-2-oxo-3-thiazolidenecarboxamide) (DPX-Y5893)</v>
      </c>
      <c r="AC57" s="4" t="str">
        <v>(RS)-2-Chloro-N-(2-ethyl-6-methyl-phenyl)-N-(1-methoxypropan-2-yl)acetamide</v>
      </c>
      <c r="AD57" s="4" t="str">
        <v>[[2-[(Dithiocarboxy)amino]ethyl]carbamodithioato]](2-)-kS,kS']manganese</v>
      </c>
      <c r="AE57" s="4" t="str">
        <v>1,1′-Dimethyl-4,4′-bipyridinium dichloride</v>
      </c>
      <c r="AF57" s="4" t="str">
        <v>2,2-Dimethyl-2,3-dihydro-1-benzofuran-7-yl methylcarbamate</v>
      </c>
      <c r="AG57" s="4" t="str">
        <v>2-chloro-N-(2,6-diethylphenyl)-N-(methoxymethyl) acetamide</v>
      </c>
      <c r="AH57" s="4" t="str">
        <v>2-chloro-N-[(4-methoxy-6-methyl-1,3,5-triazin-2-yl) aminocarbonyl]-benzenesulfonamide</v>
      </c>
      <c r="AI57" s="4" t="str">
        <v>3-(3,4-dichlorophenyl)-1,1-dimethylurea</v>
      </c>
      <c r="AJ57" s="4" t="str">
        <v>4H-1,3,5-oxadiazin-4-imine,3-[(2-chloro-5-thiazolyl)methyl] tetrahydro-5-methyl-N-nitro)</v>
      </c>
      <c r="AK57" s="4" t="str">
        <v>6-chloro-N2-ethyl-N4-(propan-2-yl)-1,3,5-triazine-2,4-diamine</v>
      </c>
      <c r="AL57" s="4" t="str">
        <v>Combination (Maneb and Zineb)</v>
      </c>
      <c r="AM57" s="4" t="str">
        <v>Combination (Metolachlor + Atrazine)</v>
      </c>
      <c r="AN57" s="4" t="str">
        <v>N-(3,4-Dichlorophenyl)propanamide</v>
      </c>
      <c r="AO57" s="4" t="str">
        <v>N-(phosphonomethyl)glycine</v>
      </c>
      <c r="AP57" s="4" t="str">
        <v>O,O-dimethyl-O-(2-chloro-2-diethyl carbamoyl-1-methyl-vinyl) phosphate</v>
      </c>
      <c r="AQ57" s="4" t="str">
        <v>zinc ethane-1,2-diylbis(dithiocarbamate)</v>
      </c>
      <c r="AR57" s="4">
        <v>0</v>
      </c>
    </row>
    <row r="58" spans="27:44" x14ac:dyDescent="0.35">
      <c r="AA58" s="4" t="str" cm="1">
        <f t="array" ref="AA58:AR58">TRANSPOSE(_xlfn._xlws.SORT(_xlfn.UNIQUE(_xlfn._xlws.FILTER($D$2:$D$500,ISNUMBER(SEARCH(Chems!$C27,$B$2:$B$500)),"Not Found"))))</f>
        <v>(2-[ 4,5-dihydro-4-methyl-4-( l-methylethyl)-5-oxo-1H-imidazol2yl]-3-quinolinecarboxylic acid</v>
      </c>
      <c r="AB58" s="4" t="str">
        <v>(5-(4-chlorophenyl)-N-cyclohexyl-4-methyl-2-oxo-3-thiazolidenecarboxamide) (DPX-Y5893)</v>
      </c>
      <c r="AC58" s="4" t="str">
        <v>(RS)-2-Chloro-N-(2-ethyl-6-methyl-phenyl)-N-(1-methoxypropan-2-yl)acetamide</v>
      </c>
      <c r="AD58" s="4" t="str">
        <v>[[2-[(Dithiocarboxy)amino]ethyl]carbamodithioato]](2-)-kS,kS']manganese</v>
      </c>
      <c r="AE58" s="4" t="str">
        <v>1,1′-Dimethyl-4,4′-bipyridinium dichloride</v>
      </c>
      <c r="AF58" s="4" t="str">
        <v>2,2-Dimethyl-2,3-dihydro-1-benzofuran-7-yl methylcarbamate</v>
      </c>
      <c r="AG58" s="4" t="str">
        <v>2-chloro-N-(2,6-diethylphenyl)-N-(methoxymethyl) acetamide</v>
      </c>
      <c r="AH58" s="4" t="str">
        <v>2-chloro-N-[(4-methoxy-6-methyl-1,3,5-triazin-2-yl) aminocarbonyl]-benzenesulfonamide</v>
      </c>
      <c r="AI58" s="4" t="str">
        <v>3-(3,4-dichlorophenyl)-1,1-dimethylurea</v>
      </c>
      <c r="AJ58" s="4" t="str">
        <v>4H-1,3,5-oxadiazin-4-imine,3-[(2-chloro-5-thiazolyl)methyl] tetrahydro-5-methyl-N-nitro)</v>
      </c>
      <c r="AK58" s="4" t="str">
        <v>6-chloro-N2-ethyl-N4-(propan-2-yl)-1,3,5-triazine-2,4-diamine</v>
      </c>
      <c r="AL58" s="4" t="str">
        <v>Combination (Maneb and Zineb)</v>
      </c>
      <c r="AM58" s="4" t="str">
        <v>Combination (Metolachlor + Atrazine)</v>
      </c>
      <c r="AN58" s="4" t="str">
        <v>N-(3,4-Dichlorophenyl)propanamide</v>
      </c>
      <c r="AO58" s="4" t="str">
        <v>N-(phosphonomethyl)glycine</v>
      </c>
      <c r="AP58" s="4" t="str">
        <v>O,O-dimethyl-O-(2-chloro-2-diethyl carbamoyl-1-methyl-vinyl) phosphate</v>
      </c>
      <c r="AQ58" s="4" t="str">
        <v>zinc ethane-1,2-diylbis(dithiocarbamate)</v>
      </c>
      <c r="AR58" s="4">
        <v>0</v>
      </c>
    </row>
    <row r="59" spans="27:44" x14ac:dyDescent="0.35">
      <c r="AA59" s="4" t="str" cm="1">
        <f t="array" ref="AA59:AR59">TRANSPOSE(_xlfn._xlws.SORT(_xlfn.UNIQUE(_xlfn._xlws.FILTER($D$2:$D$500,ISNUMBER(SEARCH(Chems!$C28,$B$2:$B$500)),"Not Found"))))</f>
        <v>(2-[ 4,5-dihydro-4-methyl-4-( l-methylethyl)-5-oxo-1H-imidazol2yl]-3-quinolinecarboxylic acid</v>
      </c>
      <c r="AB59" s="4" t="str">
        <v>(5-(4-chlorophenyl)-N-cyclohexyl-4-methyl-2-oxo-3-thiazolidenecarboxamide) (DPX-Y5893)</v>
      </c>
      <c r="AC59" s="4" t="str">
        <v>(RS)-2-Chloro-N-(2-ethyl-6-methyl-phenyl)-N-(1-methoxypropan-2-yl)acetamide</v>
      </c>
      <c r="AD59" s="4" t="str">
        <v>[[2-[(Dithiocarboxy)amino]ethyl]carbamodithioato]](2-)-kS,kS']manganese</v>
      </c>
      <c r="AE59" s="4" t="str">
        <v>1,1′-Dimethyl-4,4′-bipyridinium dichloride</v>
      </c>
      <c r="AF59" s="4" t="str">
        <v>2,2-Dimethyl-2,3-dihydro-1-benzofuran-7-yl methylcarbamate</v>
      </c>
      <c r="AG59" s="4" t="str">
        <v>2-chloro-N-(2,6-diethylphenyl)-N-(methoxymethyl) acetamide</v>
      </c>
      <c r="AH59" s="4" t="str">
        <v>2-chloro-N-[(4-methoxy-6-methyl-1,3,5-triazin-2-yl) aminocarbonyl]-benzenesulfonamide</v>
      </c>
      <c r="AI59" s="4" t="str">
        <v>3-(3,4-dichlorophenyl)-1,1-dimethylurea</v>
      </c>
      <c r="AJ59" s="4" t="str">
        <v>4H-1,3,5-oxadiazin-4-imine,3-[(2-chloro-5-thiazolyl)methyl] tetrahydro-5-methyl-N-nitro)</v>
      </c>
      <c r="AK59" s="4" t="str">
        <v>6-chloro-N2-ethyl-N4-(propan-2-yl)-1,3,5-triazine-2,4-diamine</v>
      </c>
      <c r="AL59" s="4" t="str">
        <v>Combination (Maneb and Zineb)</v>
      </c>
      <c r="AM59" s="4" t="str">
        <v>Combination (Metolachlor + Atrazine)</v>
      </c>
      <c r="AN59" s="4" t="str">
        <v>N-(3,4-Dichlorophenyl)propanamide</v>
      </c>
      <c r="AO59" s="4" t="str">
        <v>N-(phosphonomethyl)glycine</v>
      </c>
      <c r="AP59" s="4" t="str">
        <v>O,O-dimethyl-O-(2-chloro-2-diethyl carbamoyl-1-methyl-vinyl) phosphate</v>
      </c>
      <c r="AQ59" s="4" t="str">
        <v>zinc ethane-1,2-diylbis(dithiocarbamate)</v>
      </c>
      <c r="AR59" s="4">
        <v>0</v>
      </c>
    </row>
    <row r="60" spans="27:44" x14ac:dyDescent="0.35">
      <c r="AA60" s="4" t="str" cm="1">
        <f t="array" ref="AA60:AR60">TRANSPOSE(_xlfn._xlws.SORT(_xlfn.UNIQUE(_xlfn._xlws.FILTER($D$2:$D$500,ISNUMBER(SEARCH(Chems!$C29,$B$2:$B$500)),"Not Found"))))</f>
        <v>(2-[ 4,5-dihydro-4-methyl-4-( l-methylethyl)-5-oxo-1H-imidazol2yl]-3-quinolinecarboxylic acid</v>
      </c>
      <c r="AB60" s="4" t="str">
        <v>(5-(4-chlorophenyl)-N-cyclohexyl-4-methyl-2-oxo-3-thiazolidenecarboxamide) (DPX-Y5893)</v>
      </c>
      <c r="AC60" s="4" t="str">
        <v>(RS)-2-Chloro-N-(2-ethyl-6-methyl-phenyl)-N-(1-methoxypropan-2-yl)acetamide</v>
      </c>
      <c r="AD60" s="4" t="str">
        <v>[[2-[(Dithiocarboxy)amino]ethyl]carbamodithioato]](2-)-kS,kS']manganese</v>
      </c>
      <c r="AE60" s="4" t="str">
        <v>1,1′-Dimethyl-4,4′-bipyridinium dichloride</v>
      </c>
      <c r="AF60" s="4" t="str">
        <v>2,2-Dimethyl-2,3-dihydro-1-benzofuran-7-yl methylcarbamate</v>
      </c>
      <c r="AG60" s="4" t="str">
        <v>2-chloro-N-(2,6-diethylphenyl)-N-(methoxymethyl) acetamide</v>
      </c>
      <c r="AH60" s="4" t="str">
        <v>2-chloro-N-[(4-methoxy-6-methyl-1,3,5-triazin-2-yl) aminocarbonyl]-benzenesulfonamide</v>
      </c>
      <c r="AI60" s="4" t="str">
        <v>3-(3,4-dichlorophenyl)-1,1-dimethylurea</v>
      </c>
      <c r="AJ60" s="4" t="str">
        <v>4H-1,3,5-oxadiazin-4-imine,3-[(2-chloro-5-thiazolyl)methyl] tetrahydro-5-methyl-N-nitro)</v>
      </c>
      <c r="AK60" s="4" t="str">
        <v>6-chloro-N2-ethyl-N4-(propan-2-yl)-1,3,5-triazine-2,4-diamine</v>
      </c>
      <c r="AL60" s="4" t="str">
        <v>Combination (Maneb and Zineb)</v>
      </c>
      <c r="AM60" s="4" t="str">
        <v>Combination (Metolachlor + Atrazine)</v>
      </c>
      <c r="AN60" s="4" t="str">
        <v>N-(3,4-Dichlorophenyl)propanamide</v>
      </c>
      <c r="AO60" s="4" t="str">
        <v>N-(phosphonomethyl)glycine</v>
      </c>
      <c r="AP60" s="4" t="str">
        <v>O,O-dimethyl-O-(2-chloro-2-diethyl carbamoyl-1-methyl-vinyl) phosphate</v>
      </c>
      <c r="AQ60" s="4" t="str">
        <v>zinc ethane-1,2-diylbis(dithiocarbamate)</v>
      </c>
      <c r="AR60" s="4">
        <v>0</v>
      </c>
    </row>
    <row r="61" spans="27:44" x14ac:dyDescent="0.35">
      <c r="AA61" s="4" t="str" cm="1">
        <f t="array" ref="AA61:AR61">TRANSPOSE(_xlfn._xlws.SORT(_xlfn.UNIQUE(_xlfn._xlws.FILTER($D$2:$D$500,ISNUMBER(SEARCH(Chems!$C30,$B$2:$B$500)),"Not Found"))))</f>
        <v>(2-[ 4,5-dihydro-4-methyl-4-( l-methylethyl)-5-oxo-1H-imidazol2yl]-3-quinolinecarboxylic acid</v>
      </c>
      <c r="AB61" s="4" t="str">
        <v>(5-(4-chlorophenyl)-N-cyclohexyl-4-methyl-2-oxo-3-thiazolidenecarboxamide) (DPX-Y5893)</v>
      </c>
      <c r="AC61" s="4" t="str">
        <v>(RS)-2-Chloro-N-(2-ethyl-6-methyl-phenyl)-N-(1-methoxypropan-2-yl)acetamide</v>
      </c>
      <c r="AD61" s="4" t="str">
        <v>[[2-[(Dithiocarboxy)amino]ethyl]carbamodithioato]](2-)-kS,kS']manganese</v>
      </c>
      <c r="AE61" s="4" t="str">
        <v>1,1′-Dimethyl-4,4′-bipyridinium dichloride</v>
      </c>
      <c r="AF61" s="4" t="str">
        <v>2,2-Dimethyl-2,3-dihydro-1-benzofuran-7-yl methylcarbamate</v>
      </c>
      <c r="AG61" s="4" t="str">
        <v>2-chloro-N-(2,6-diethylphenyl)-N-(methoxymethyl) acetamide</v>
      </c>
      <c r="AH61" s="4" t="str">
        <v>2-chloro-N-[(4-methoxy-6-methyl-1,3,5-triazin-2-yl) aminocarbonyl]-benzenesulfonamide</v>
      </c>
      <c r="AI61" s="4" t="str">
        <v>3-(3,4-dichlorophenyl)-1,1-dimethylurea</v>
      </c>
      <c r="AJ61" s="4" t="str">
        <v>4H-1,3,5-oxadiazin-4-imine,3-[(2-chloro-5-thiazolyl)methyl] tetrahydro-5-methyl-N-nitro)</v>
      </c>
      <c r="AK61" s="4" t="str">
        <v>6-chloro-N2-ethyl-N4-(propan-2-yl)-1,3,5-triazine-2,4-diamine</v>
      </c>
      <c r="AL61" s="4" t="str">
        <v>Combination (Maneb and Zineb)</v>
      </c>
      <c r="AM61" s="4" t="str">
        <v>Combination (Metolachlor + Atrazine)</v>
      </c>
      <c r="AN61" s="4" t="str">
        <v>N-(3,4-Dichlorophenyl)propanamide</v>
      </c>
      <c r="AO61" s="4" t="str">
        <v>N-(phosphonomethyl)glycine</v>
      </c>
      <c r="AP61" s="4" t="str">
        <v>O,O-dimethyl-O-(2-chloro-2-diethyl carbamoyl-1-methyl-vinyl) phosphate</v>
      </c>
      <c r="AQ61" s="4" t="str">
        <v>zinc ethane-1,2-diylbis(dithiocarbamate)</v>
      </c>
      <c r="AR61" s="4">
        <v>0</v>
      </c>
    </row>
    <row r="62" spans="27:44" x14ac:dyDescent="0.35">
      <c r="AA62" s="4" t="str" cm="1">
        <f t="array" ref="AA62:AR62">TRANSPOSE(_xlfn._xlws.SORT(_xlfn.UNIQUE(_xlfn._xlws.FILTER($D$2:$D$500,ISNUMBER(SEARCH(Chems!$C31,$B$2:$B$500)),"Not Found"))))</f>
        <v>(2-[ 4,5-dihydro-4-methyl-4-( l-methylethyl)-5-oxo-1H-imidazol2yl]-3-quinolinecarboxylic acid</v>
      </c>
      <c r="AB62" s="4" t="str">
        <v>(5-(4-chlorophenyl)-N-cyclohexyl-4-methyl-2-oxo-3-thiazolidenecarboxamide) (DPX-Y5893)</v>
      </c>
      <c r="AC62" s="4" t="str">
        <v>(RS)-2-Chloro-N-(2-ethyl-6-methyl-phenyl)-N-(1-methoxypropan-2-yl)acetamide</v>
      </c>
      <c r="AD62" s="4" t="str">
        <v>[[2-[(Dithiocarboxy)amino]ethyl]carbamodithioato]](2-)-kS,kS']manganese</v>
      </c>
      <c r="AE62" s="4" t="str">
        <v>1,1′-Dimethyl-4,4′-bipyridinium dichloride</v>
      </c>
      <c r="AF62" s="4" t="str">
        <v>2,2-Dimethyl-2,3-dihydro-1-benzofuran-7-yl methylcarbamate</v>
      </c>
      <c r="AG62" s="4" t="str">
        <v>2-chloro-N-(2,6-diethylphenyl)-N-(methoxymethyl) acetamide</v>
      </c>
      <c r="AH62" s="4" t="str">
        <v>2-chloro-N-[(4-methoxy-6-methyl-1,3,5-triazin-2-yl) aminocarbonyl]-benzenesulfonamide</v>
      </c>
      <c r="AI62" s="4" t="str">
        <v>3-(3,4-dichlorophenyl)-1,1-dimethylurea</v>
      </c>
      <c r="AJ62" s="4" t="str">
        <v>4H-1,3,5-oxadiazin-4-imine,3-[(2-chloro-5-thiazolyl)methyl] tetrahydro-5-methyl-N-nitro)</v>
      </c>
      <c r="AK62" s="4" t="str">
        <v>6-chloro-N2-ethyl-N4-(propan-2-yl)-1,3,5-triazine-2,4-diamine</v>
      </c>
      <c r="AL62" s="4" t="str">
        <v>Combination (Maneb and Zineb)</v>
      </c>
      <c r="AM62" s="4" t="str">
        <v>Combination (Metolachlor + Atrazine)</v>
      </c>
      <c r="AN62" s="4" t="str">
        <v>N-(3,4-Dichlorophenyl)propanamide</v>
      </c>
      <c r="AO62" s="4" t="str">
        <v>N-(phosphonomethyl)glycine</v>
      </c>
      <c r="AP62" s="4" t="str">
        <v>O,O-dimethyl-O-(2-chloro-2-diethyl carbamoyl-1-methyl-vinyl) phosphate</v>
      </c>
      <c r="AQ62" s="4" t="str">
        <v>zinc ethane-1,2-diylbis(dithiocarbamate)</v>
      </c>
      <c r="AR62" s="4">
        <v>0</v>
      </c>
    </row>
    <row r="63" spans="27:44" x14ac:dyDescent="0.35">
      <c r="AA63" s="4" t="str" cm="1">
        <f t="array" ref="AA63:AR63">TRANSPOSE(_xlfn._xlws.SORT(_xlfn.UNIQUE(_xlfn._xlws.FILTER($D$2:$D$500,ISNUMBER(SEARCH(Chems!$C32,$B$2:$B$500)),"Not Found"))))</f>
        <v>(2-[ 4,5-dihydro-4-methyl-4-( l-methylethyl)-5-oxo-1H-imidazol2yl]-3-quinolinecarboxylic acid</v>
      </c>
      <c r="AB63" s="4" t="str">
        <v>(5-(4-chlorophenyl)-N-cyclohexyl-4-methyl-2-oxo-3-thiazolidenecarboxamide) (DPX-Y5893)</v>
      </c>
      <c r="AC63" s="4" t="str">
        <v>(RS)-2-Chloro-N-(2-ethyl-6-methyl-phenyl)-N-(1-methoxypropan-2-yl)acetamide</v>
      </c>
      <c r="AD63" s="4" t="str">
        <v>[[2-[(Dithiocarboxy)amino]ethyl]carbamodithioato]](2-)-kS,kS']manganese</v>
      </c>
      <c r="AE63" s="4" t="str">
        <v>1,1′-Dimethyl-4,4′-bipyridinium dichloride</v>
      </c>
      <c r="AF63" s="4" t="str">
        <v>2,2-Dimethyl-2,3-dihydro-1-benzofuran-7-yl methylcarbamate</v>
      </c>
      <c r="AG63" s="4" t="str">
        <v>2-chloro-N-(2,6-diethylphenyl)-N-(methoxymethyl) acetamide</v>
      </c>
      <c r="AH63" s="4" t="str">
        <v>2-chloro-N-[(4-methoxy-6-methyl-1,3,5-triazin-2-yl) aminocarbonyl]-benzenesulfonamide</v>
      </c>
      <c r="AI63" s="4" t="str">
        <v>3-(3,4-dichlorophenyl)-1,1-dimethylurea</v>
      </c>
      <c r="AJ63" s="4" t="str">
        <v>4H-1,3,5-oxadiazin-4-imine,3-[(2-chloro-5-thiazolyl)methyl] tetrahydro-5-methyl-N-nitro)</v>
      </c>
      <c r="AK63" s="4" t="str">
        <v>6-chloro-N2-ethyl-N4-(propan-2-yl)-1,3,5-triazine-2,4-diamine</v>
      </c>
      <c r="AL63" s="4" t="str">
        <v>Combination (Maneb and Zineb)</v>
      </c>
      <c r="AM63" s="4" t="str">
        <v>Combination (Metolachlor + Atrazine)</v>
      </c>
      <c r="AN63" s="4" t="str">
        <v>N-(3,4-Dichlorophenyl)propanamide</v>
      </c>
      <c r="AO63" s="4" t="str">
        <v>N-(phosphonomethyl)glycine</v>
      </c>
      <c r="AP63" s="4" t="str">
        <v>O,O-dimethyl-O-(2-chloro-2-diethyl carbamoyl-1-methyl-vinyl) phosphate</v>
      </c>
      <c r="AQ63" s="4" t="str">
        <v>zinc ethane-1,2-diylbis(dithiocarbamate)</v>
      </c>
      <c r="AR63" s="4">
        <v>0</v>
      </c>
    </row>
    <row r="64" spans="27:44" x14ac:dyDescent="0.35">
      <c r="AA64" s="4" t="str" cm="1">
        <f t="array" ref="AA64:AR64">TRANSPOSE(_xlfn._xlws.SORT(_xlfn.UNIQUE(_xlfn._xlws.FILTER($D$2:$D$500,ISNUMBER(SEARCH(Chems!$C33,$B$2:$B$500)),"Not Found"))))</f>
        <v>(2-[ 4,5-dihydro-4-methyl-4-( l-methylethyl)-5-oxo-1H-imidazol2yl]-3-quinolinecarboxylic acid</v>
      </c>
      <c r="AB64" s="4" t="str">
        <v>(5-(4-chlorophenyl)-N-cyclohexyl-4-methyl-2-oxo-3-thiazolidenecarboxamide) (DPX-Y5893)</v>
      </c>
      <c r="AC64" s="4" t="str">
        <v>(RS)-2-Chloro-N-(2-ethyl-6-methyl-phenyl)-N-(1-methoxypropan-2-yl)acetamide</v>
      </c>
      <c r="AD64" s="4" t="str">
        <v>[[2-[(Dithiocarboxy)amino]ethyl]carbamodithioato]](2-)-kS,kS']manganese</v>
      </c>
      <c r="AE64" s="4" t="str">
        <v>1,1′-Dimethyl-4,4′-bipyridinium dichloride</v>
      </c>
      <c r="AF64" s="4" t="str">
        <v>2,2-Dimethyl-2,3-dihydro-1-benzofuran-7-yl methylcarbamate</v>
      </c>
      <c r="AG64" s="4" t="str">
        <v>2-chloro-N-(2,6-diethylphenyl)-N-(methoxymethyl) acetamide</v>
      </c>
      <c r="AH64" s="4" t="str">
        <v>2-chloro-N-[(4-methoxy-6-methyl-1,3,5-triazin-2-yl) aminocarbonyl]-benzenesulfonamide</v>
      </c>
      <c r="AI64" s="4" t="str">
        <v>3-(3,4-dichlorophenyl)-1,1-dimethylurea</v>
      </c>
      <c r="AJ64" s="4" t="str">
        <v>4H-1,3,5-oxadiazin-4-imine,3-[(2-chloro-5-thiazolyl)methyl] tetrahydro-5-methyl-N-nitro)</v>
      </c>
      <c r="AK64" s="4" t="str">
        <v>6-chloro-N2-ethyl-N4-(propan-2-yl)-1,3,5-triazine-2,4-diamine</v>
      </c>
      <c r="AL64" s="4" t="str">
        <v>Combination (Maneb and Zineb)</v>
      </c>
      <c r="AM64" s="4" t="str">
        <v>Combination (Metolachlor + Atrazine)</v>
      </c>
      <c r="AN64" s="4" t="str">
        <v>N-(3,4-Dichlorophenyl)propanamide</v>
      </c>
      <c r="AO64" s="4" t="str">
        <v>N-(phosphonomethyl)glycine</v>
      </c>
      <c r="AP64" s="4" t="str">
        <v>O,O-dimethyl-O-(2-chloro-2-diethyl carbamoyl-1-methyl-vinyl) phosphate</v>
      </c>
      <c r="AQ64" s="4" t="str">
        <v>zinc ethane-1,2-diylbis(dithiocarbamate)</v>
      </c>
      <c r="AR64" s="4">
        <v>0</v>
      </c>
    </row>
    <row r="65" spans="27:44" x14ac:dyDescent="0.35">
      <c r="AA65" s="4" t="str" cm="1">
        <f t="array" ref="AA65:AR65">TRANSPOSE(_xlfn._xlws.SORT(_xlfn.UNIQUE(_xlfn._xlws.FILTER($D$2:$D$500,ISNUMBER(SEARCH(Chems!$C34,$B$2:$B$500)),"Not Found"))))</f>
        <v>(2-[ 4,5-dihydro-4-methyl-4-( l-methylethyl)-5-oxo-1H-imidazol2yl]-3-quinolinecarboxylic acid</v>
      </c>
      <c r="AB65" s="4" t="str">
        <v>(5-(4-chlorophenyl)-N-cyclohexyl-4-methyl-2-oxo-3-thiazolidenecarboxamide) (DPX-Y5893)</v>
      </c>
      <c r="AC65" s="4" t="str">
        <v>(RS)-2-Chloro-N-(2-ethyl-6-methyl-phenyl)-N-(1-methoxypropan-2-yl)acetamide</v>
      </c>
      <c r="AD65" s="4" t="str">
        <v>[[2-[(Dithiocarboxy)amino]ethyl]carbamodithioato]](2-)-kS,kS']manganese</v>
      </c>
      <c r="AE65" s="4" t="str">
        <v>1,1′-Dimethyl-4,4′-bipyridinium dichloride</v>
      </c>
      <c r="AF65" s="4" t="str">
        <v>2,2-Dimethyl-2,3-dihydro-1-benzofuran-7-yl methylcarbamate</v>
      </c>
      <c r="AG65" s="4" t="str">
        <v>2-chloro-N-(2,6-diethylphenyl)-N-(methoxymethyl) acetamide</v>
      </c>
      <c r="AH65" s="4" t="str">
        <v>2-chloro-N-[(4-methoxy-6-methyl-1,3,5-triazin-2-yl) aminocarbonyl]-benzenesulfonamide</v>
      </c>
      <c r="AI65" s="4" t="str">
        <v>3-(3,4-dichlorophenyl)-1,1-dimethylurea</v>
      </c>
      <c r="AJ65" s="4" t="str">
        <v>4H-1,3,5-oxadiazin-4-imine,3-[(2-chloro-5-thiazolyl)methyl] tetrahydro-5-methyl-N-nitro)</v>
      </c>
      <c r="AK65" s="4" t="str">
        <v>6-chloro-N2-ethyl-N4-(propan-2-yl)-1,3,5-triazine-2,4-diamine</v>
      </c>
      <c r="AL65" s="4" t="str">
        <v>Combination (Maneb and Zineb)</v>
      </c>
      <c r="AM65" s="4" t="str">
        <v>Combination (Metolachlor + Atrazine)</v>
      </c>
      <c r="AN65" s="4" t="str">
        <v>N-(3,4-Dichlorophenyl)propanamide</v>
      </c>
      <c r="AO65" s="4" t="str">
        <v>N-(phosphonomethyl)glycine</v>
      </c>
      <c r="AP65" s="4" t="str">
        <v>O,O-dimethyl-O-(2-chloro-2-diethyl carbamoyl-1-methyl-vinyl) phosphate</v>
      </c>
      <c r="AQ65" s="4" t="str">
        <v>zinc ethane-1,2-diylbis(dithiocarbamate)</v>
      </c>
      <c r="AR65" s="4">
        <v>0</v>
      </c>
    </row>
    <row r="66" spans="27:44" x14ac:dyDescent="0.35">
      <c r="AA66" s="4" t="str" cm="1">
        <f t="array" ref="AA66:AR66">TRANSPOSE(_xlfn._xlws.SORT(_xlfn.UNIQUE(_xlfn._xlws.FILTER($D$2:$D$500,ISNUMBER(SEARCH(Chems!$C35,$B$2:$B$500)),"Not Found"))))</f>
        <v>(2-[ 4,5-dihydro-4-methyl-4-( l-methylethyl)-5-oxo-1H-imidazol2yl]-3-quinolinecarboxylic acid</v>
      </c>
      <c r="AB66" s="4" t="str">
        <v>(5-(4-chlorophenyl)-N-cyclohexyl-4-methyl-2-oxo-3-thiazolidenecarboxamide) (DPX-Y5893)</v>
      </c>
      <c r="AC66" s="4" t="str">
        <v>(RS)-2-Chloro-N-(2-ethyl-6-methyl-phenyl)-N-(1-methoxypropan-2-yl)acetamide</v>
      </c>
      <c r="AD66" s="4" t="str">
        <v>[[2-[(Dithiocarboxy)amino]ethyl]carbamodithioato]](2-)-kS,kS']manganese</v>
      </c>
      <c r="AE66" s="4" t="str">
        <v>1,1′-Dimethyl-4,4′-bipyridinium dichloride</v>
      </c>
      <c r="AF66" s="4" t="str">
        <v>2,2-Dimethyl-2,3-dihydro-1-benzofuran-7-yl methylcarbamate</v>
      </c>
      <c r="AG66" s="4" t="str">
        <v>2-chloro-N-(2,6-diethylphenyl)-N-(methoxymethyl) acetamide</v>
      </c>
      <c r="AH66" s="4" t="str">
        <v>2-chloro-N-[(4-methoxy-6-methyl-1,3,5-triazin-2-yl) aminocarbonyl]-benzenesulfonamide</v>
      </c>
      <c r="AI66" s="4" t="str">
        <v>3-(3,4-dichlorophenyl)-1,1-dimethylurea</v>
      </c>
      <c r="AJ66" s="4" t="str">
        <v>4H-1,3,5-oxadiazin-4-imine,3-[(2-chloro-5-thiazolyl)methyl] tetrahydro-5-methyl-N-nitro)</v>
      </c>
      <c r="AK66" s="4" t="str">
        <v>6-chloro-N2-ethyl-N4-(propan-2-yl)-1,3,5-triazine-2,4-diamine</v>
      </c>
      <c r="AL66" s="4" t="str">
        <v>Combination (Maneb and Zineb)</v>
      </c>
      <c r="AM66" s="4" t="str">
        <v>Combination (Metolachlor + Atrazine)</v>
      </c>
      <c r="AN66" s="4" t="str">
        <v>N-(3,4-Dichlorophenyl)propanamide</v>
      </c>
      <c r="AO66" s="4" t="str">
        <v>N-(phosphonomethyl)glycine</v>
      </c>
      <c r="AP66" s="4" t="str">
        <v>O,O-dimethyl-O-(2-chloro-2-diethyl carbamoyl-1-methyl-vinyl) phosphate</v>
      </c>
      <c r="AQ66" s="4" t="str">
        <v>zinc ethane-1,2-diylbis(dithiocarbamate)</v>
      </c>
      <c r="AR66" s="4">
        <v>0</v>
      </c>
    </row>
    <row r="67" spans="27:44" x14ac:dyDescent="0.35">
      <c r="AA67" s="4" t="str" cm="1">
        <f t="array" ref="AA67:AR67">TRANSPOSE(_xlfn._xlws.SORT(_xlfn.UNIQUE(_xlfn._xlws.FILTER($D$2:$D$500,ISNUMBER(SEARCH(Chems!$C36,$B$2:$B$500)),"Not Found"))))</f>
        <v>(2-[ 4,5-dihydro-4-methyl-4-( l-methylethyl)-5-oxo-1H-imidazol2yl]-3-quinolinecarboxylic acid</v>
      </c>
      <c r="AB67" s="4" t="str">
        <v>(5-(4-chlorophenyl)-N-cyclohexyl-4-methyl-2-oxo-3-thiazolidenecarboxamide) (DPX-Y5893)</v>
      </c>
      <c r="AC67" s="4" t="str">
        <v>(RS)-2-Chloro-N-(2-ethyl-6-methyl-phenyl)-N-(1-methoxypropan-2-yl)acetamide</v>
      </c>
      <c r="AD67" s="4" t="str">
        <v>[[2-[(Dithiocarboxy)amino]ethyl]carbamodithioato]](2-)-kS,kS']manganese</v>
      </c>
      <c r="AE67" s="4" t="str">
        <v>1,1′-Dimethyl-4,4′-bipyridinium dichloride</v>
      </c>
      <c r="AF67" s="4" t="str">
        <v>2,2-Dimethyl-2,3-dihydro-1-benzofuran-7-yl methylcarbamate</v>
      </c>
      <c r="AG67" s="4" t="str">
        <v>2-chloro-N-(2,6-diethylphenyl)-N-(methoxymethyl) acetamide</v>
      </c>
      <c r="AH67" s="4" t="str">
        <v>2-chloro-N-[(4-methoxy-6-methyl-1,3,5-triazin-2-yl) aminocarbonyl]-benzenesulfonamide</v>
      </c>
      <c r="AI67" s="4" t="str">
        <v>3-(3,4-dichlorophenyl)-1,1-dimethylurea</v>
      </c>
      <c r="AJ67" s="4" t="str">
        <v>4H-1,3,5-oxadiazin-4-imine,3-[(2-chloro-5-thiazolyl)methyl] tetrahydro-5-methyl-N-nitro)</v>
      </c>
      <c r="AK67" s="4" t="str">
        <v>6-chloro-N2-ethyl-N4-(propan-2-yl)-1,3,5-triazine-2,4-diamine</v>
      </c>
      <c r="AL67" s="4" t="str">
        <v>Combination (Maneb and Zineb)</v>
      </c>
      <c r="AM67" s="4" t="str">
        <v>Combination (Metolachlor + Atrazine)</v>
      </c>
      <c r="AN67" s="4" t="str">
        <v>N-(3,4-Dichlorophenyl)propanamide</v>
      </c>
      <c r="AO67" s="4" t="str">
        <v>N-(phosphonomethyl)glycine</v>
      </c>
      <c r="AP67" s="4" t="str">
        <v>O,O-dimethyl-O-(2-chloro-2-diethyl carbamoyl-1-methyl-vinyl) phosphate</v>
      </c>
      <c r="AQ67" s="4" t="str">
        <v>zinc ethane-1,2-diylbis(dithiocarbamate)</v>
      </c>
      <c r="AR67" s="4">
        <v>0</v>
      </c>
    </row>
    <row r="68" spans="27:44" x14ac:dyDescent="0.35">
      <c r="AA68" s="4" t="str" cm="1">
        <f t="array" ref="AA68:AR68">TRANSPOSE(_xlfn._xlws.SORT(_xlfn.UNIQUE(_xlfn._xlws.FILTER($D$2:$D$500,ISNUMBER(SEARCH(Chems!$C37,$B$2:$B$500)),"Not Found"))))</f>
        <v>(2-[ 4,5-dihydro-4-methyl-4-( l-methylethyl)-5-oxo-1H-imidazol2yl]-3-quinolinecarboxylic acid</v>
      </c>
      <c r="AB68" s="4" t="str">
        <v>(5-(4-chlorophenyl)-N-cyclohexyl-4-methyl-2-oxo-3-thiazolidenecarboxamide) (DPX-Y5893)</v>
      </c>
      <c r="AC68" s="4" t="str">
        <v>(RS)-2-Chloro-N-(2-ethyl-6-methyl-phenyl)-N-(1-methoxypropan-2-yl)acetamide</v>
      </c>
      <c r="AD68" s="4" t="str">
        <v>[[2-[(Dithiocarboxy)amino]ethyl]carbamodithioato]](2-)-kS,kS']manganese</v>
      </c>
      <c r="AE68" s="4" t="str">
        <v>1,1′-Dimethyl-4,4′-bipyridinium dichloride</v>
      </c>
      <c r="AF68" s="4" t="str">
        <v>2,2-Dimethyl-2,3-dihydro-1-benzofuran-7-yl methylcarbamate</v>
      </c>
      <c r="AG68" s="4" t="str">
        <v>2-chloro-N-(2,6-diethylphenyl)-N-(methoxymethyl) acetamide</v>
      </c>
      <c r="AH68" s="4" t="str">
        <v>2-chloro-N-[(4-methoxy-6-methyl-1,3,5-triazin-2-yl) aminocarbonyl]-benzenesulfonamide</v>
      </c>
      <c r="AI68" s="4" t="str">
        <v>3-(3,4-dichlorophenyl)-1,1-dimethylurea</v>
      </c>
      <c r="AJ68" s="4" t="str">
        <v>4H-1,3,5-oxadiazin-4-imine,3-[(2-chloro-5-thiazolyl)methyl] tetrahydro-5-methyl-N-nitro)</v>
      </c>
      <c r="AK68" s="4" t="str">
        <v>6-chloro-N2-ethyl-N4-(propan-2-yl)-1,3,5-triazine-2,4-diamine</v>
      </c>
      <c r="AL68" s="4" t="str">
        <v>Combination (Maneb and Zineb)</v>
      </c>
      <c r="AM68" s="4" t="str">
        <v>Combination (Metolachlor + Atrazine)</v>
      </c>
      <c r="AN68" s="4" t="str">
        <v>N-(3,4-Dichlorophenyl)propanamide</v>
      </c>
      <c r="AO68" s="4" t="str">
        <v>N-(phosphonomethyl)glycine</v>
      </c>
      <c r="AP68" s="4" t="str">
        <v>O,O-dimethyl-O-(2-chloro-2-diethyl carbamoyl-1-methyl-vinyl) phosphate</v>
      </c>
      <c r="AQ68" s="4" t="str">
        <v>zinc ethane-1,2-diylbis(dithiocarbamate)</v>
      </c>
      <c r="AR68" s="4">
        <v>0</v>
      </c>
    </row>
    <row r="69" spans="27:44" x14ac:dyDescent="0.35">
      <c r="AA69" s="4" t="str" cm="1">
        <f t="array" ref="AA69:AR69">TRANSPOSE(_xlfn._xlws.SORT(_xlfn.UNIQUE(_xlfn._xlws.FILTER($D$2:$D$500,ISNUMBER(SEARCH(Chems!$C38,$B$2:$B$500)),"Not Found"))))</f>
        <v>(2-[ 4,5-dihydro-4-methyl-4-( l-methylethyl)-5-oxo-1H-imidazol2yl]-3-quinolinecarboxylic acid</v>
      </c>
      <c r="AB69" s="4" t="str">
        <v>(5-(4-chlorophenyl)-N-cyclohexyl-4-methyl-2-oxo-3-thiazolidenecarboxamide) (DPX-Y5893)</v>
      </c>
      <c r="AC69" s="4" t="str">
        <v>(RS)-2-Chloro-N-(2-ethyl-6-methyl-phenyl)-N-(1-methoxypropan-2-yl)acetamide</v>
      </c>
      <c r="AD69" s="4" t="str">
        <v>[[2-[(Dithiocarboxy)amino]ethyl]carbamodithioato]](2-)-kS,kS']manganese</v>
      </c>
      <c r="AE69" s="4" t="str">
        <v>1,1′-Dimethyl-4,4′-bipyridinium dichloride</v>
      </c>
      <c r="AF69" s="4" t="str">
        <v>2,2-Dimethyl-2,3-dihydro-1-benzofuran-7-yl methylcarbamate</v>
      </c>
      <c r="AG69" s="4" t="str">
        <v>2-chloro-N-(2,6-diethylphenyl)-N-(methoxymethyl) acetamide</v>
      </c>
      <c r="AH69" s="4" t="str">
        <v>2-chloro-N-[(4-methoxy-6-methyl-1,3,5-triazin-2-yl) aminocarbonyl]-benzenesulfonamide</v>
      </c>
      <c r="AI69" s="4" t="str">
        <v>3-(3,4-dichlorophenyl)-1,1-dimethylurea</v>
      </c>
      <c r="AJ69" s="4" t="str">
        <v>4H-1,3,5-oxadiazin-4-imine,3-[(2-chloro-5-thiazolyl)methyl] tetrahydro-5-methyl-N-nitro)</v>
      </c>
      <c r="AK69" s="4" t="str">
        <v>6-chloro-N2-ethyl-N4-(propan-2-yl)-1,3,5-triazine-2,4-diamine</v>
      </c>
      <c r="AL69" s="4" t="str">
        <v>Combination (Maneb and Zineb)</v>
      </c>
      <c r="AM69" s="4" t="str">
        <v>Combination (Metolachlor + Atrazine)</v>
      </c>
      <c r="AN69" s="4" t="str">
        <v>N-(3,4-Dichlorophenyl)propanamide</v>
      </c>
      <c r="AO69" s="4" t="str">
        <v>N-(phosphonomethyl)glycine</v>
      </c>
      <c r="AP69" s="4" t="str">
        <v>O,O-dimethyl-O-(2-chloro-2-diethyl carbamoyl-1-methyl-vinyl) phosphate</v>
      </c>
      <c r="AQ69" s="4" t="str">
        <v>zinc ethane-1,2-diylbis(dithiocarbamate)</v>
      </c>
      <c r="AR69" s="4">
        <v>0</v>
      </c>
    </row>
    <row r="70" spans="27:44" x14ac:dyDescent="0.35">
      <c r="AA70" s="4" t="str" cm="1">
        <f t="array" ref="AA70:AR70">TRANSPOSE(_xlfn._xlws.SORT(_xlfn.UNIQUE(_xlfn._xlws.FILTER($D$2:$D$500,ISNUMBER(SEARCH(Chems!$C39,$B$2:$B$500)),"Not Found"))))</f>
        <v>(2-[ 4,5-dihydro-4-methyl-4-( l-methylethyl)-5-oxo-1H-imidazol2yl]-3-quinolinecarboxylic acid</v>
      </c>
      <c r="AB70" s="4" t="str">
        <v>(5-(4-chlorophenyl)-N-cyclohexyl-4-methyl-2-oxo-3-thiazolidenecarboxamide) (DPX-Y5893)</v>
      </c>
      <c r="AC70" s="4" t="str">
        <v>(RS)-2-Chloro-N-(2-ethyl-6-methyl-phenyl)-N-(1-methoxypropan-2-yl)acetamide</v>
      </c>
      <c r="AD70" s="4" t="str">
        <v>[[2-[(Dithiocarboxy)amino]ethyl]carbamodithioato]](2-)-kS,kS']manganese</v>
      </c>
      <c r="AE70" s="4" t="str">
        <v>1,1′-Dimethyl-4,4′-bipyridinium dichloride</v>
      </c>
      <c r="AF70" s="4" t="str">
        <v>2,2-Dimethyl-2,3-dihydro-1-benzofuran-7-yl methylcarbamate</v>
      </c>
      <c r="AG70" s="4" t="str">
        <v>2-chloro-N-(2,6-diethylphenyl)-N-(methoxymethyl) acetamide</v>
      </c>
      <c r="AH70" s="4" t="str">
        <v>2-chloro-N-[(4-methoxy-6-methyl-1,3,5-triazin-2-yl) aminocarbonyl]-benzenesulfonamide</v>
      </c>
      <c r="AI70" s="4" t="str">
        <v>3-(3,4-dichlorophenyl)-1,1-dimethylurea</v>
      </c>
      <c r="AJ70" s="4" t="str">
        <v>4H-1,3,5-oxadiazin-4-imine,3-[(2-chloro-5-thiazolyl)methyl] tetrahydro-5-methyl-N-nitro)</v>
      </c>
      <c r="AK70" s="4" t="str">
        <v>6-chloro-N2-ethyl-N4-(propan-2-yl)-1,3,5-triazine-2,4-diamine</v>
      </c>
      <c r="AL70" s="4" t="str">
        <v>Combination (Maneb and Zineb)</v>
      </c>
      <c r="AM70" s="4" t="str">
        <v>Combination (Metolachlor + Atrazine)</v>
      </c>
      <c r="AN70" s="4" t="str">
        <v>N-(3,4-Dichlorophenyl)propanamide</v>
      </c>
      <c r="AO70" s="4" t="str">
        <v>N-(phosphonomethyl)glycine</v>
      </c>
      <c r="AP70" s="4" t="str">
        <v>O,O-dimethyl-O-(2-chloro-2-diethyl carbamoyl-1-methyl-vinyl) phosphate</v>
      </c>
      <c r="AQ70" s="4" t="str">
        <v>zinc ethane-1,2-diylbis(dithiocarbamate)</v>
      </c>
      <c r="AR70" s="4">
        <v>0</v>
      </c>
    </row>
    <row r="71" spans="27:44" x14ac:dyDescent="0.35">
      <c r="AA71" s="4" t="str" cm="1">
        <f t="array" ref="AA71:AR71">TRANSPOSE(_xlfn._xlws.SORT(_xlfn.UNIQUE(_xlfn._xlws.FILTER($D$2:$D$500,ISNUMBER(SEARCH(Chems!$C40,$B$2:$B$500)),"Not Found"))))</f>
        <v>(2-[ 4,5-dihydro-4-methyl-4-( l-methylethyl)-5-oxo-1H-imidazol2yl]-3-quinolinecarboxylic acid</v>
      </c>
      <c r="AB71" s="4" t="str">
        <v>(5-(4-chlorophenyl)-N-cyclohexyl-4-methyl-2-oxo-3-thiazolidenecarboxamide) (DPX-Y5893)</v>
      </c>
      <c r="AC71" s="4" t="str">
        <v>(RS)-2-Chloro-N-(2-ethyl-6-methyl-phenyl)-N-(1-methoxypropan-2-yl)acetamide</v>
      </c>
      <c r="AD71" s="4" t="str">
        <v>[[2-[(Dithiocarboxy)amino]ethyl]carbamodithioato]](2-)-kS,kS']manganese</v>
      </c>
      <c r="AE71" s="4" t="str">
        <v>1,1′-Dimethyl-4,4′-bipyridinium dichloride</v>
      </c>
      <c r="AF71" s="4" t="str">
        <v>2,2-Dimethyl-2,3-dihydro-1-benzofuran-7-yl methylcarbamate</v>
      </c>
      <c r="AG71" s="4" t="str">
        <v>2-chloro-N-(2,6-diethylphenyl)-N-(methoxymethyl) acetamide</v>
      </c>
      <c r="AH71" s="4" t="str">
        <v>2-chloro-N-[(4-methoxy-6-methyl-1,3,5-triazin-2-yl) aminocarbonyl]-benzenesulfonamide</v>
      </c>
      <c r="AI71" s="4" t="str">
        <v>3-(3,4-dichlorophenyl)-1,1-dimethylurea</v>
      </c>
      <c r="AJ71" s="4" t="str">
        <v>4H-1,3,5-oxadiazin-4-imine,3-[(2-chloro-5-thiazolyl)methyl] tetrahydro-5-methyl-N-nitro)</v>
      </c>
      <c r="AK71" s="4" t="str">
        <v>6-chloro-N2-ethyl-N4-(propan-2-yl)-1,3,5-triazine-2,4-diamine</v>
      </c>
      <c r="AL71" s="4" t="str">
        <v>Combination (Maneb and Zineb)</v>
      </c>
      <c r="AM71" s="4" t="str">
        <v>Combination (Metolachlor + Atrazine)</v>
      </c>
      <c r="AN71" s="4" t="str">
        <v>N-(3,4-Dichlorophenyl)propanamide</v>
      </c>
      <c r="AO71" s="4" t="str">
        <v>N-(phosphonomethyl)glycine</v>
      </c>
      <c r="AP71" s="4" t="str">
        <v>O,O-dimethyl-O-(2-chloro-2-diethyl carbamoyl-1-methyl-vinyl) phosphate</v>
      </c>
      <c r="AQ71" s="4" t="str">
        <v>zinc ethane-1,2-diylbis(dithiocarbamate)</v>
      </c>
      <c r="AR71" s="4">
        <v>0</v>
      </c>
    </row>
    <row r="72" spans="27:44" x14ac:dyDescent="0.35">
      <c r="AA72" s="4" t="str" cm="1">
        <f t="array" ref="AA72:AR72">TRANSPOSE(_xlfn._xlws.SORT(_xlfn.UNIQUE(_xlfn._xlws.FILTER($D$2:$D$500,ISNUMBER(SEARCH(Chems!$C41,$B$2:$B$500)),"Not Found"))))</f>
        <v>(2-[ 4,5-dihydro-4-methyl-4-( l-methylethyl)-5-oxo-1H-imidazol2yl]-3-quinolinecarboxylic acid</v>
      </c>
      <c r="AB72" s="4" t="str">
        <v>(5-(4-chlorophenyl)-N-cyclohexyl-4-methyl-2-oxo-3-thiazolidenecarboxamide) (DPX-Y5893)</v>
      </c>
      <c r="AC72" s="4" t="str">
        <v>(RS)-2-Chloro-N-(2-ethyl-6-methyl-phenyl)-N-(1-methoxypropan-2-yl)acetamide</v>
      </c>
      <c r="AD72" s="4" t="str">
        <v>[[2-[(Dithiocarboxy)amino]ethyl]carbamodithioato]](2-)-kS,kS']manganese</v>
      </c>
      <c r="AE72" s="4" t="str">
        <v>1,1′-Dimethyl-4,4′-bipyridinium dichloride</v>
      </c>
      <c r="AF72" s="4" t="str">
        <v>2,2-Dimethyl-2,3-dihydro-1-benzofuran-7-yl methylcarbamate</v>
      </c>
      <c r="AG72" s="4" t="str">
        <v>2-chloro-N-(2,6-diethylphenyl)-N-(methoxymethyl) acetamide</v>
      </c>
      <c r="AH72" s="4" t="str">
        <v>2-chloro-N-[(4-methoxy-6-methyl-1,3,5-triazin-2-yl) aminocarbonyl]-benzenesulfonamide</v>
      </c>
      <c r="AI72" s="4" t="str">
        <v>3-(3,4-dichlorophenyl)-1,1-dimethylurea</v>
      </c>
      <c r="AJ72" s="4" t="str">
        <v>4H-1,3,5-oxadiazin-4-imine,3-[(2-chloro-5-thiazolyl)methyl] tetrahydro-5-methyl-N-nitro)</v>
      </c>
      <c r="AK72" s="4" t="str">
        <v>6-chloro-N2-ethyl-N4-(propan-2-yl)-1,3,5-triazine-2,4-diamine</v>
      </c>
      <c r="AL72" s="4" t="str">
        <v>Combination (Maneb and Zineb)</v>
      </c>
      <c r="AM72" s="4" t="str">
        <v>Combination (Metolachlor + Atrazine)</v>
      </c>
      <c r="AN72" s="4" t="str">
        <v>N-(3,4-Dichlorophenyl)propanamide</v>
      </c>
      <c r="AO72" s="4" t="str">
        <v>N-(phosphonomethyl)glycine</v>
      </c>
      <c r="AP72" s="4" t="str">
        <v>O,O-dimethyl-O-(2-chloro-2-diethyl carbamoyl-1-methyl-vinyl) phosphate</v>
      </c>
      <c r="AQ72" s="4" t="str">
        <v>zinc ethane-1,2-diylbis(dithiocarbamate)</v>
      </c>
      <c r="AR72" s="4">
        <v>0</v>
      </c>
    </row>
    <row r="73" spans="27:44" x14ac:dyDescent="0.35">
      <c r="AA73" s="4" t="str" cm="1">
        <f t="array" ref="AA73:AR73">TRANSPOSE(_xlfn._xlws.SORT(_xlfn.UNIQUE(_xlfn._xlws.FILTER($D$2:$D$500,ISNUMBER(SEARCH(Chems!$C42,$B$2:$B$500)),"Not Found"))))</f>
        <v>(2-[ 4,5-dihydro-4-methyl-4-( l-methylethyl)-5-oxo-1H-imidazol2yl]-3-quinolinecarboxylic acid</v>
      </c>
      <c r="AB73" s="4" t="str">
        <v>(5-(4-chlorophenyl)-N-cyclohexyl-4-methyl-2-oxo-3-thiazolidenecarboxamide) (DPX-Y5893)</v>
      </c>
      <c r="AC73" s="4" t="str">
        <v>(RS)-2-Chloro-N-(2-ethyl-6-methyl-phenyl)-N-(1-methoxypropan-2-yl)acetamide</v>
      </c>
      <c r="AD73" s="4" t="str">
        <v>[[2-[(Dithiocarboxy)amino]ethyl]carbamodithioato]](2-)-kS,kS']manganese</v>
      </c>
      <c r="AE73" s="4" t="str">
        <v>1,1′-Dimethyl-4,4′-bipyridinium dichloride</v>
      </c>
      <c r="AF73" s="4" t="str">
        <v>2,2-Dimethyl-2,3-dihydro-1-benzofuran-7-yl methylcarbamate</v>
      </c>
      <c r="AG73" s="4" t="str">
        <v>2-chloro-N-(2,6-diethylphenyl)-N-(methoxymethyl) acetamide</v>
      </c>
      <c r="AH73" s="4" t="str">
        <v>2-chloro-N-[(4-methoxy-6-methyl-1,3,5-triazin-2-yl) aminocarbonyl]-benzenesulfonamide</v>
      </c>
      <c r="AI73" s="4" t="str">
        <v>3-(3,4-dichlorophenyl)-1,1-dimethylurea</v>
      </c>
      <c r="AJ73" s="4" t="str">
        <v>4H-1,3,5-oxadiazin-4-imine,3-[(2-chloro-5-thiazolyl)methyl] tetrahydro-5-methyl-N-nitro)</v>
      </c>
      <c r="AK73" s="4" t="str">
        <v>6-chloro-N2-ethyl-N4-(propan-2-yl)-1,3,5-triazine-2,4-diamine</v>
      </c>
      <c r="AL73" s="4" t="str">
        <v>Combination (Maneb and Zineb)</v>
      </c>
      <c r="AM73" s="4" t="str">
        <v>Combination (Metolachlor + Atrazine)</v>
      </c>
      <c r="AN73" s="4" t="str">
        <v>N-(3,4-Dichlorophenyl)propanamide</v>
      </c>
      <c r="AO73" s="4" t="str">
        <v>N-(phosphonomethyl)glycine</v>
      </c>
      <c r="AP73" s="4" t="str">
        <v>O,O-dimethyl-O-(2-chloro-2-diethyl carbamoyl-1-methyl-vinyl) phosphate</v>
      </c>
      <c r="AQ73" s="4" t="str">
        <v>zinc ethane-1,2-diylbis(dithiocarbamate)</v>
      </c>
      <c r="AR73" s="4">
        <v>0</v>
      </c>
    </row>
    <row r="74" spans="27:44" x14ac:dyDescent="0.35">
      <c r="AA74" s="4" t="str" cm="1">
        <f t="array" ref="AA74:AR74">TRANSPOSE(_xlfn._xlws.SORT(_xlfn.UNIQUE(_xlfn._xlws.FILTER($D$2:$D$500,ISNUMBER(SEARCH(Chems!$C43,$B$2:$B$500)),"Not Found"))))</f>
        <v>(2-[ 4,5-dihydro-4-methyl-4-( l-methylethyl)-5-oxo-1H-imidazol2yl]-3-quinolinecarboxylic acid</v>
      </c>
      <c r="AB74" s="4" t="str">
        <v>(5-(4-chlorophenyl)-N-cyclohexyl-4-methyl-2-oxo-3-thiazolidenecarboxamide) (DPX-Y5893)</v>
      </c>
      <c r="AC74" s="4" t="str">
        <v>(RS)-2-Chloro-N-(2-ethyl-6-methyl-phenyl)-N-(1-methoxypropan-2-yl)acetamide</v>
      </c>
      <c r="AD74" s="4" t="str">
        <v>[[2-[(Dithiocarboxy)amino]ethyl]carbamodithioato]](2-)-kS,kS']manganese</v>
      </c>
      <c r="AE74" s="4" t="str">
        <v>1,1′-Dimethyl-4,4′-bipyridinium dichloride</v>
      </c>
      <c r="AF74" s="4" t="str">
        <v>2,2-Dimethyl-2,3-dihydro-1-benzofuran-7-yl methylcarbamate</v>
      </c>
      <c r="AG74" s="4" t="str">
        <v>2-chloro-N-(2,6-diethylphenyl)-N-(methoxymethyl) acetamide</v>
      </c>
      <c r="AH74" s="4" t="str">
        <v>2-chloro-N-[(4-methoxy-6-methyl-1,3,5-triazin-2-yl) aminocarbonyl]-benzenesulfonamide</v>
      </c>
      <c r="AI74" s="4" t="str">
        <v>3-(3,4-dichlorophenyl)-1,1-dimethylurea</v>
      </c>
      <c r="AJ74" s="4" t="str">
        <v>4H-1,3,5-oxadiazin-4-imine,3-[(2-chloro-5-thiazolyl)methyl] tetrahydro-5-methyl-N-nitro)</v>
      </c>
      <c r="AK74" s="4" t="str">
        <v>6-chloro-N2-ethyl-N4-(propan-2-yl)-1,3,5-triazine-2,4-diamine</v>
      </c>
      <c r="AL74" s="4" t="str">
        <v>Combination (Maneb and Zineb)</v>
      </c>
      <c r="AM74" s="4" t="str">
        <v>Combination (Metolachlor + Atrazine)</v>
      </c>
      <c r="AN74" s="4" t="str">
        <v>N-(3,4-Dichlorophenyl)propanamide</v>
      </c>
      <c r="AO74" s="4" t="str">
        <v>N-(phosphonomethyl)glycine</v>
      </c>
      <c r="AP74" s="4" t="str">
        <v>O,O-dimethyl-O-(2-chloro-2-diethyl carbamoyl-1-methyl-vinyl) phosphate</v>
      </c>
      <c r="AQ74" s="4" t="str">
        <v>zinc ethane-1,2-diylbis(dithiocarbamate)</v>
      </c>
      <c r="AR74" s="4">
        <v>0</v>
      </c>
    </row>
    <row r="75" spans="27:44" x14ac:dyDescent="0.35">
      <c r="AA75" s="4" t="str" cm="1">
        <f t="array" ref="AA75:AR75">TRANSPOSE(_xlfn._xlws.SORT(_xlfn.UNIQUE(_xlfn._xlws.FILTER($D$2:$D$500,ISNUMBER(SEARCH(Chems!$C44,$B$2:$B$500)),"Not Found"))))</f>
        <v>(2-[ 4,5-dihydro-4-methyl-4-( l-methylethyl)-5-oxo-1H-imidazol2yl]-3-quinolinecarboxylic acid</v>
      </c>
      <c r="AB75" s="4" t="str">
        <v>(5-(4-chlorophenyl)-N-cyclohexyl-4-methyl-2-oxo-3-thiazolidenecarboxamide) (DPX-Y5893)</v>
      </c>
      <c r="AC75" s="4" t="str">
        <v>(RS)-2-Chloro-N-(2-ethyl-6-methyl-phenyl)-N-(1-methoxypropan-2-yl)acetamide</v>
      </c>
      <c r="AD75" s="4" t="str">
        <v>[[2-[(Dithiocarboxy)amino]ethyl]carbamodithioato]](2-)-kS,kS']manganese</v>
      </c>
      <c r="AE75" s="4" t="str">
        <v>1,1′-Dimethyl-4,4′-bipyridinium dichloride</v>
      </c>
      <c r="AF75" s="4" t="str">
        <v>2,2-Dimethyl-2,3-dihydro-1-benzofuran-7-yl methylcarbamate</v>
      </c>
      <c r="AG75" s="4" t="str">
        <v>2-chloro-N-(2,6-diethylphenyl)-N-(methoxymethyl) acetamide</v>
      </c>
      <c r="AH75" s="4" t="str">
        <v>2-chloro-N-[(4-methoxy-6-methyl-1,3,5-triazin-2-yl) aminocarbonyl]-benzenesulfonamide</v>
      </c>
      <c r="AI75" s="4" t="str">
        <v>3-(3,4-dichlorophenyl)-1,1-dimethylurea</v>
      </c>
      <c r="AJ75" s="4" t="str">
        <v>4H-1,3,5-oxadiazin-4-imine,3-[(2-chloro-5-thiazolyl)methyl] tetrahydro-5-methyl-N-nitro)</v>
      </c>
      <c r="AK75" s="4" t="str">
        <v>6-chloro-N2-ethyl-N4-(propan-2-yl)-1,3,5-triazine-2,4-diamine</v>
      </c>
      <c r="AL75" s="4" t="str">
        <v>Combination (Maneb and Zineb)</v>
      </c>
      <c r="AM75" s="4" t="str">
        <v>Combination (Metolachlor + Atrazine)</v>
      </c>
      <c r="AN75" s="4" t="str">
        <v>N-(3,4-Dichlorophenyl)propanamide</v>
      </c>
      <c r="AO75" s="4" t="str">
        <v>N-(phosphonomethyl)glycine</v>
      </c>
      <c r="AP75" s="4" t="str">
        <v>O,O-dimethyl-O-(2-chloro-2-diethyl carbamoyl-1-methyl-vinyl) phosphate</v>
      </c>
      <c r="AQ75" s="4" t="str">
        <v>zinc ethane-1,2-diylbis(dithiocarbamate)</v>
      </c>
      <c r="AR75" s="4">
        <v>0</v>
      </c>
    </row>
    <row r="76" spans="27:44" x14ac:dyDescent="0.35">
      <c r="AA76" s="4" t="str" cm="1">
        <f t="array" ref="AA76:AR76">TRANSPOSE(_xlfn._xlws.SORT(_xlfn.UNIQUE(_xlfn._xlws.FILTER($D$2:$D$500,ISNUMBER(SEARCH(Chems!$C45,$B$2:$B$500)),"Not Found"))))</f>
        <v>(2-[ 4,5-dihydro-4-methyl-4-( l-methylethyl)-5-oxo-1H-imidazol2yl]-3-quinolinecarboxylic acid</v>
      </c>
      <c r="AB76" s="4" t="str">
        <v>(5-(4-chlorophenyl)-N-cyclohexyl-4-methyl-2-oxo-3-thiazolidenecarboxamide) (DPX-Y5893)</v>
      </c>
      <c r="AC76" s="4" t="str">
        <v>(RS)-2-Chloro-N-(2-ethyl-6-methyl-phenyl)-N-(1-methoxypropan-2-yl)acetamide</v>
      </c>
      <c r="AD76" s="4" t="str">
        <v>[[2-[(Dithiocarboxy)amino]ethyl]carbamodithioato]](2-)-kS,kS']manganese</v>
      </c>
      <c r="AE76" s="4" t="str">
        <v>1,1′-Dimethyl-4,4′-bipyridinium dichloride</v>
      </c>
      <c r="AF76" s="4" t="str">
        <v>2,2-Dimethyl-2,3-dihydro-1-benzofuran-7-yl methylcarbamate</v>
      </c>
      <c r="AG76" s="4" t="str">
        <v>2-chloro-N-(2,6-diethylphenyl)-N-(methoxymethyl) acetamide</v>
      </c>
      <c r="AH76" s="4" t="str">
        <v>2-chloro-N-[(4-methoxy-6-methyl-1,3,5-triazin-2-yl) aminocarbonyl]-benzenesulfonamide</v>
      </c>
      <c r="AI76" s="4" t="str">
        <v>3-(3,4-dichlorophenyl)-1,1-dimethylurea</v>
      </c>
      <c r="AJ76" s="4" t="str">
        <v>4H-1,3,5-oxadiazin-4-imine,3-[(2-chloro-5-thiazolyl)methyl] tetrahydro-5-methyl-N-nitro)</v>
      </c>
      <c r="AK76" s="4" t="str">
        <v>6-chloro-N2-ethyl-N4-(propan-2-yl)-1,3,5-triazine-2,4-diamine</v>
      </c>
      <c r="AL76" s="4" t="str">
        <v>Combination (Maneb and Zineb)</v>
      </c>
      <c r="AM76" s="4" t="str">
        <v>Combination (Metolachlor + Atrazine)</v>
      </c>
      <c r="AN76" s="4" t="str">
        <v>N-(3,4-Dichlorophenyl)propanamide</v>
      </c>
      <c r="AO76" s="4" t="str">
        <v>N-(phosphonomethyl)glycine</v>
      </c>
      <c r="AP76" s="4" t="str">
        <v>O,O-dimethyl-O-(2-chloro-2-diethyl carbamoyl-1-methyl-vinyl) phosphate</v>
      </c>
      <c r="AQ76" s="4" t="str">
        <v>zinc ethane-1,2-diylbis(dithiocarbamate)</v>
      </c>
      <c r="AR76" s="4">
        <v>0</v>
      </c>
    </row>
    <row r="77" spans="27:44" x14ac:dyDescent="0.35">
      <c r="AA77" s="4" t="str" cm="1">
        <f t="array" ref="AA77:AR77">TRANSPOSE(_xlfn._xlws.SORT(_xlfn.UNIQUE(_xlfn._xlws.FILTER($D$2:$D$500,ISNUMBER(SEARCH(Chems!$C46,$B$2:$B$500)),"Not Found"))))</f>
        <v>(2-[ 4,5-dihydro-4-methyl-4-( l-methylethyl)-5-oxo-1H-imidazol2yl]-3-quinolinecarboxylic acid</v>
      </c>
      <c r="AB77" s="4" t="str">
        <v>(5-(4-chlorophenyl)-N-cyclohexyl-4-methyl-2-oxo-3-thiazolidenecarboxamide) (DPX-Y5893)</v>
      </c>
      <c r="AC77" s="4" t="str">
        <v>(RS)-2-Chloro-N-(2-ethyl-6-methyl-phenyl)-N-(1-methoxypropan-2-yl)acetamide</v>
      </c>
      <c r="AD77" s="4" t="str">
        <v>[[2-[(Dithiocarboxy)amino]ethyl]carbamodithioato]](2-)-kS,kS']manganese</v>
      </c>
      <c r="AE77" s="4" t="str">
        <v>1,1′-Dimethyl-4,4′-bipyridinium dichloride</v>
      </c>
      <c r="AF77" s="4" t="str">
        <v>2,2-Dimethyl-2,3-dihydro-1-benzofuran-7-yl methylcarbamate</v>
      </c>
      <c r="AG77" s="4" t="str">
        <v>2-chloro-N-(2,6-diethylphenyl)-N-(methoxymethyl) acetamide</v>
      </c>
      <c r="AH77" s="4" t="str">
        <v>2-chloro-N-[(4-methoxy-6-methyl-1,3,5-triazin-2-yl) aminocarbonyl]-benzenesulfonamide</v>
      </c>
      <c r="AI77" s="4" t="str">
        <v>3-(3,4-dichlorophenyl)-1,1-dimethylurea</v>
      </c>
      <c r="AJ77" s="4" t="str">
        <v>4H-1,3,5-oxadiazin-4-imine,3-[(2-chloro-5-thiazolyl)methyl] tetrahydro-5-methyl-N-nitro)</v>
      </c>
      <c r="AK77" s="4" t="str">
        <v>6-chloro-N2-ethyl-N4-(propan-2-yl)-1,3,5-triazine-2,4-diamine</v>
      </c>
      <c r="AL77" s="4" t="str">
        <v>Combination (Maneb and Zineb)</v>
      </c>
      <c r="AM77" s="4" t="str">
        <v>Combination (Metolachlor + Atrazine)</v>
      </c>
      <c r="AN77" s="4" t="str">
        <v>N-(3,4-Dichlorophenyl)propanamide</v>
      </c>
      <c r="AO77" s="4" t="str">
        <v>N-(phosphonomethyl)glycine</v>
      </c>
      <c r="AP77" s="4" t="str">
        <v>O,O-dimethyl-O-(2-chloro-2-diethyl carbamoyl-1-methyl-vinyl) phosphate</v>
      </c>
      <c r="AQ77" s="4" t="str">
        <v>zinc ethane-1,2-diylbis(dithiocarbamate)</v>
      </c>
      <c r="AR77" s="4">
        <v>0</v>
      </c>
    </row>
    <row r="78" spans="27:44" x14ac:dyDescent="0.35">
      <c r="AA78" s="4" t="str" cm="1">
        <f t="array" ref="AA78:AR78">TRANSPOSE(_xlfn._xlws.SORT(_xlfn.UNIQUE(_xlfn._xlws.FILTER($D$2:$D$500,ISNUMBER(SEARCH(Chems!$C47,$B$2:$B$500)),"Not Found"))))</f>
        <v>(2-[ 4,5-dihydro-4-methyl-4-( l-methylethyl)-5-oxo-1H-imidazol2yl]-3-quinolinecarboxylic acid</v>
      </c>
      <c r="AB78" s="4" t="str">
        <v>(5-(4-chlorophenyl)-N-cyclohexyl-4-methyl-2-oxo-3-thiazolidenecarboxamide) (DPX-Y5893)</v>
      </c>
      <c r="AC78" s="4" t="str">
        <v>(RS)-2-Chloro-N-(2-ethyl-6-methyl-phenyl)-N-(1-methoxypropan-2-yl)acetamide</v>
      </c>
      <c r="AD78" s="4" t="str">
        <v>[[2-[(Dithiocarboxy)amino]ethyl]carbamodithioato]](2-)-kS,kS']manganese</v>
      </c>
      <c r="AE78" s="4" t="str">
        <v>1,1′-Dimethyl-4,4′-bipyridinium dichloride</v>
      </c>
      <c r="AF78" s="4" t="str">
        <v>2,2-Dimethyl-2,3-dihydro-1-benzofuran-7-yl methylcarbamate</v>
      </c>
      <c r="AG78" s="4" t="str">
        <v>2-chloro-N-(2,6-diethylphenyl)-N-(methoxymethyl) acetamide</v>
      </c>
      <c r="AH78" s="4" t="str">
        <v>2-chloro-N-[(4-methoxy-6-methyl-1,3,5-triazin-2-yl) aminocarbonyl]-benzenesulfonamide</v>
      </c>
      <c r="AI78" s="4" t="str">
        <v>3-(3,4-dichlorophenyl)-1,1-dimethylurea</v>
      </c>
      <c r="AJ78" s="4" t="str">
        <v>4H-1,3,5-oxadiazin-4-imine,3-[(2-chloro-5-thiazolyl)methyl] tetrahydro-5-methyl-N-nitro)</v>
      </c>
      <c r="AK78" s="4" t="str">
        <v>6-chloro-N2-ethyl-N4-(propan-2-yl)-1,3,5-triazine-2,4-diamine</v>
      </c>
      <c r="AL78" s="4" t="str">
        <v>Combination (Maneb and Zineb)</v>
      </c>
      <c r="AM78" s="4" t="str">
        <v>Combination (Metolachlor + Atrazine)</v>
      </c>
      <c r="AN78" s="4" t="str">
        <v>N-(3,4-Dichlorophenyl)propanamide</v>
      </c>
      <c r="AO78" s="4" t="str">
        <v>N-(phosphonomethyl)glycine</v>
      </c>
      <c r="AP78" s="4" t="str">
        <v>O,O-dimethyl-O-(2-chloro-2-diethyl carbamoyl-1-methyl-vinyl) phosphate</v>
      </c>
      <c r="AQ78" s="4" t="str">
        <v>zinc ethane-1,2-diylbis(dithiocarbamate)</v>
      </c>
      <c r="AR78" s="4">
        <v>0</v>
      </c>
    </row>
    <row r="79" spans="27:44" x14ac:dyDescent="0.35">
      <c r="AA79" s="4" t="str" cm="1">
        <f t="array" ref="AA79:AR79">TRANSPOSE(_xlfn._xlws.SORT(_xlfn.UNIQUE(_xlfn._xlws.FILTER($D$2:$D$500,ISNUMBER(SEARCH(Chems!$C48,$B$2:$B$500)),"Not Found"))))</f>
        <v>(2-[ 4,5-dihydro-4-methyl-4-( l-methylethyl)-5-oxo-1H-imidazol2yl]-3-quinolinecarboxylic acid</v>
      </c>
      <c r="AB79" s="4" t="str">
        <v>(5-(4-chlorophenyl)-N-cyclohexyl-4-methyl-2-oxo-3-thiazolidenecarboxamide) (DPX-Y5893)</v>
      </c>
      <c r="AC79" s="4" t="str">
        <v>(RS)-2-Chloro-N-(2-ethyl-6-methyl-phenyl)-N-(1-methoxypropan-2-yl)acetamide</v>
      </c>
      <c r="AD79" s="4" t="str">
        <v>[[2-[(Dithiocarboxy)amino]ethyl]carbamodithioato]](2-)-kS,kS']manganese</v>
      </c>
      <c r="AE79" s="4" t="str">
        <v>1,1′-Dimethyl-4,4′-bipyridinium dichloride</v>
      </c>
      <c r="AF79" s="4" t="str">
        <v>2,2-Dimethyl-2,3-dihydro-1-benzofuran-7-yl methylcarbamate</v>
      </c>
      <c r="AG79" s="4" t="str">
        <v>2-chloro-N-(2,6-diethylphenyl)-N-(methoxymethyl) acetamide</v>
      </c>
      <c r="AH79" s="4" t="str">
        <v>2-chloro-N-[(4-methoxy-6-methyl-1,3,5-triazin-2-yl) aminocarbonyl]-benzenesulfonamide</v>
      </c>
      <c r="AI79" s="4" t="str">
        <v>3-(3,4-dichlorophenyl)-1,1-dimethylurea</v>
      </c>
      <c r="AJ79" s="4" t="str">
        <v>4H-1,3,5-oxadiazin-4-imine,3-[(2-chloro-5-thiazolyl)methyl] tetrahydro-5-methyl-N-nitro)</v>
      </c>
      <c r="AK79" s="4" t="str">
        <v>6-chloro-N2-ethyl-N4-(propan-2-yl)-1,3,5-triazine-2,4-diamine</v>
      </c>
      <c r="AL79" s="4" t="str">
        <v>Combination (Maneb and Zineb)</v>
      </c>
      <c r="AM79" s="4" t="str">
        <v>Combination (Metolachlor + Atrazine)</v>
      </c>
      <c r="AN79" s="4" t="str">
        <v>N-(3,4-Dichlorophenyl)propanamide</v>
      </c>
      <c r="AO79" s="4" t="str">
        <v>N-(phosphonomethyl)glycine</v>
      </c>
      <c r="AP79" s="4" t="str">
        <v>O,O-dimethyl-O-(2-chloro-2-diethyl carbamoyl-1-methyl-vinyl) phosphate</v>
      </c>
      <c r="AQ79" s="4" t="str">
        <v>zinc ethane-1,2-diylbis(dithiocarbamate)</v>
      </c>
      <c r="AR79" s="4">
        <v>0</v>
      </c>
    </row>
    <row r="80" spans="27:44" x14ac:dyDescent="0.35">
      <c r="AA80" s="4" t="str" cm="1">
        <f t="array" ref="AA80:AR80">TRANSPOSE(_xlfn._xlws.SORT(_xlfn.UNIQUE(_xlfn._xlws.FILTER($D$2:$D$500,ISNUMBER(SEARCH(Chems!$C49,$B$2:$B$500)),"Not Found"))))</f>
        <v>(2-[ 4,5-dihydro-4-methyl-4-( l-methylethyl)-5-oxo-1H-imidazol2yl]-3-quinolinecarboxylic acid</v>
      </c>
      <c r="AB80" s="4" t="str">
        <v>(5-(4-chlorophenyl)-N-cyclohexyl-4-methyl-2-oxo-3-thiazolidenecarboxamide) (DPX-Y5893)</v>
      </c>
      <c r="AC80" s="4" t="str">
        <v>(RS)-2-Chloro-N-(2-ethyl-6-methyl-phenyl)-N-(1-methoxypropan-2-yl)acetamide</v>
      </c>
      <c r="AD80" s="4" t="str">
        <v>[[2-[(Dithiocarboxy)amino]ethyl]carbamodithioato]](2-)-kS,kS']manganese</v>
      </c>
      <c r="AE80" s="4" t="str">
        <v>1,1′-Dimethyl-4,4′-bipyridinium dichloride</v>
      </c>
      <c r="AF80" s="4" t="str">
        <v>2,2-Dimethyl-2,3-dihydro-1-benzofuran-7-yl methylcarbamate</v>
      </c>
      <c r="AG80" s="4" t="str">
        <v>2-chloro-N-(2,6-diethylphenyl)-N-(methoxymethyl) acetamide</v>
      </c>
      <c r="AH80" s="4" t="str">
        <v>2-chloro-N-[(4-methoxy-6-methyl-1,3,5-triazin-2-yl) aminocarbonyl]-benzenesulfonamide</v>
      </c>
      <c r="AI80" s="4" t="str">
        <v>3-(3,4-dichlorophenyl)-1,1-dimethylurea</v>
      </c>
      <c r="AJ80" s="4" t="str">
        <v>4H-1,3,5-oxadiazin-4-imine,3-[(2-chloro-5-thiazolyl)methyl] tetrahydro-5-methyl-N-nitro)</v>
      </c>
      <c r="AK80" s="4" t="str">
        <v>6-chloro-N2-ethyl-N4-(propan-2-yl)-1,3,5-triazine-2,4-diamine</v>
      </c>
      <c r="AL80" s="4" t="str">
        <v>Combination (Maneb and Zineb)</v>
      </c>
      <c r="AM80" s="4" t="str">
        <v>Combination (Metolachlor + Atrazine)</v>
      </c>
      <c r="AN80" s="4" t="str">
        <v>N-(3,4-Dichlorophenyl)propanamide</v>
      </c>
      <c r="AO80" s="4" t="str">
        <v>N-(phosphonomethyl)glycine</v>
      </c>
      <c r="AP80" s="4" t="str">
        <v>O,O-dimethyl-O-(2-chloro-2-diethyl carbamoyl-1-methyl-vinyl) phosphate</v>
      </c>
      <c r="AQ80" s="4" t="str">
        <v>zinc ethane-1,2-diylbis(dithiocarbamate)</v>
      </c>
      <c r="AR80" s="4">
        <v>0</v>
      </c>
    </row>
    <row r="81" spans="27:44" x14ac:dyDescent="0.35">
      <c r="AA81" s="4" t="str" cm="1">
        <f t="array" ref="AA81:AR81">TRANSPOSE(_xlfn._xlws.SORT(_xlfn.UNIQUE(_xlfn._xlws.FILTER($D$2:$D$500,ISNUMBER(SEARCH(Chems!$C50,$B$2:$B$500)),"Not Found"))))</f>
        <v>(2-[ 4,5-dihydro-4-methyl-4-( l-methylethyl)-5-oxo-1H-imidazol2yl]-3-quinolinecarboxylic acid</v>
      </c>
      <c r="AB81" s="4" t="str">
        <v>(5-(4-chlorophenyl)-N-cyclohexyl-4-methyl-2-oxo-3-thiazolidenecarboxamide) (DPX-Y5893)</v>
      </c>
      <c r="AC81" s="4" t="str">
        <v>(RS)-2-Chloro-N-(2-ethyl-6-methyl-phenyl)-N-(1-methoxypropan-2-yl)acetamide</v>
      </c>
      <c r="AD81" s="4" t="str">
        <v>[[2-[(Dithiocarboxy)amino]ethyl]carbamodithioato]](2-)-kS,kS']manganese</v>
      </c>
      <c r="AE81" s="4" t="str">
        <v>1,1′-Dimethyl-4,4′-bipyridinium dichloride</v>
      </c>
      <c r="AF81" s="4" t="str">
        <v>2,2-Dimethyl-2,3-dihydro-1-benzofuran-7-yl methylcarbamate</v>
      </c>
      <c r="AG81" s="4" t="str">
        <v>2-chloro-N-(2,6-diethylphenyl)-N-(methoxymethyl) acetamide</v>
      </c>
      <c r="AH81" s="4" t="str">
        <v>2-chloro-N-[(4-methoxy-6-methyl-1,3,5-triazin-2-yl) aminocarbonyl]-benzenesulfonamide</v>
      </c>
      <c r="AI81" s="4" t="str">
        <v>3-(3,4-dichlorophenyl)-1,1-dimethylurea</v>
      </c>
      <c r="AJ81" s="4" t="str">
        <v>4H-1,3,5-oxadiazin-4-imine,3-[(2-chloro-5-thiazolyl)methyl] tetrahydro-5-methyl-N-nitro)</v>
      </c>
      <c r="AK81" s="4" t="str">
        <v>6-chloro-N2-ethyl-N4-(propan-2-yl)-1,3,5-triazine-2,4-diamine</v>
      </c>
      <c r="AL81" s="4" t="str">
        <v>Combination (Maneb and Zineb)</v>
      </c>
      <c r="AM81" s="4" t="str">
        <v>Combination (Metolachlor + Atrazine)</v>
      </c>
      <c r="AN81" s="4" t="str">
        <v>N-(3,4-Dichlorophenyl)propanamide</v>
      </c>
      <c r="AO81" s="4" t="str">
        <v>N-(phosphonomethyl)glycine</v>
      </c>
      <c r="AP81" s="4" t="str">
        <v>O,O-dimethyl-O-(2-chloro-2-diethyl carbamoyl-1-methyl-vinyl) phosphate</v>
      </c>
      <c r="AQ81" s="4" t="str">
        <v>zinc ethane-1,2-diylbis(dithiocarbamate)</v>
      </c>
      <c r="AR81" s="4">
        <v>0</v>
      </c>
    </row>
  </sheetData>
  <phoneticPr fontId="16" type="noConversion"/>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46578-087E-4A77-9E7E-42AE2519DB98}">
  <sheetPr codeName="Sheet7">
    <tabColor theme="7" tint="0.59999389629810485"/>
  </sheetPr>
  <dimension ref="A1:AQ126"/>
  <sheetViews>
    <sheetView topLeftCell="A16" zoomScale="70" zoomScaleNormal="70" workbookViewId="0">
      <selection activeCell="C10" sqref="C10"/>
    </sheetView>
  </sheetViews>
  <sheetFormatPr defaultRowHeight="14.35" x14ac:dyDescent="0.5"/>
  <cols>
    <col min="1" max="1" width="3.8203125" customWidth="1"/>
    <col min="2" max="2" width="20.52734375" customWidth="1"/>
    <col min="3" max="3" width="19.46875" bestFit="1" customWidth="1"/>
    <col min="4" max="28" width="17.52734375" customWidth="1"/>
    <col min="29" max="29" width="2" customWidth="1"/>
    <col min="30" max="30" width="8.52734375" style="97" customWidth="1"/>
    <col min="31" max="31" width="7.8203125" style="96" customWidth="1"/>
    <col min="32" max="32" width="8.46875" style="96" customWidth="1"/>
    <col min="33" max="33" width="15.17578125" style="96" customWidth="1"/>
    <col min="34" max="34" width="9" style="96"/>
    <col min="35" max="35" width="9" style="77"/>
    <col min="36" max="36" width="9" style="7"/>
  </cols>
  <sheetData>
    <row r="1" spans="1:43" ht="45.25" customHeight="1" x14ac:dyDescent="0.5">
      <c r="A1" s="602"/>
      <c r="B1" s="842" t="s">
        <v>4553</v>
      </c>
      <c r="C1" s="842"/>
      <c r="D1" s="842"/>
      <c r="E1" s="842"/>
      <c r="F1" s="842"/>
      <c r="G1" s="842"/>
      <c r="H1" s="842"/>
      <c r="I1" s="842"/>
      <c r="J1" s="842"/>
      <c r="K1" s="842"/>
      <c r="L1" s="842"/>
      <c r="M1" s="842"/>
      <c r="N1" s="605"/>
      <c r="O1" s="605"/>
      <c r="P1" s="605"/>
      <c r="Q1" s="605"/>
      <c r="R1" s="605"/>
      <c r="S1" s="605"/>
      <c r="T1" s="605"/>
      <c r="U1" s="605"/>
      <c r="V1" s="605"/>
      <c r="W1" s="605"/>
      <c r="X1" s="605"/>
      <c r="Y1" s="605"/>
      <c r="Z1" s="605"/>
      <c r="AA1" s="605"/>
      <c r="AB1" s="606"/>
      <c r="AC1" s="7"/>
      <c r="AD1" s="96" t="str" cm="1">
        <f t="array" ref="AD1">IFERROR(TRANSPOSE(_xlfn._xlws.FILTER(E13:AB13,E13:AB13&lt;&gt;"")),"None")</f>
        <v>None</v>
      </c>
      <c r="AE1" s="96" t="s">
        <v>1415</v>
      </c>
      <c r="AF1" s="96" t="s">
        <v>4554</v>
      </c>
      <c r="AH1" s="96" t="s">
        <v>4555</v>
      </c>
      <c r="AJ1" s="71"/>
      <c r="AK1" s="71"/>
      <c r="AL1" s="71"/>
      <c r="AM1" s="71"/>
      <c r="AN1" s="71"/>
      <c r="AO1" s="71"/>
      <c r="AP1" s="72"/>
      <c r="AQ1" s="72"/>
    </row>
    <row r="2" spans="1:43" s="7" customFormat="1" ht="5.25" customHeight="1" x14ac:dyDescent="0.5">
      <c r="A2" s="312"/>
      <c r="B2" s="45"/>
      <c r="C2" s="45"/>
      <c r="D2" s="45"/>
      <c r="E2" s="45"/>
      <c r="F2" s="45"/>
      <c r="G2" s="45"/>
      <c r="H2" s="45"/>
      <c r="I2" s="45"/>
      <c r="J2" s="45"/>
      <c r="K2" s="45"/>
      <c r="L2" s="45"/>
      <c r="AC2" s="77"/>
      <c r="AD2" s="96"/>
      <c r="AE2" s="96" t="str" cm="1">
        <f t="array" ref="AE2">IF(_xlfn.UNIQUE(C28:C51)=0,"",_xlfn.UNIQUE(C28:C51))</f>
        <v/>
      </c>
      <c r="AF2" s="96" t="str" cm="1">
        <f t="array" ref="AF2">IF(_xlfn.UNIQUE(D28:D51)=0,"",_xlfn.UNIQUE(D28:D51))</f>
        <v/>
      </c>
      <c r="AG2" s="96"/>
      <c r="AH2" s="96" t="str" cm="1">
        <f t="array" ref="AH2">TRANSPOSE(_xlfn._xlws.FILTER(D13:AB13,D13:AB13&lt;&gt;""))</f>
        <v>Base</v>
      </c>
    </row>
    <row r="3" spans="1:43" x14ac:dyDescent="0.5">
      <c r="A3" s="11"/>
      <c r="B3" s="7"/>
      <c r="C3" s="7"/>
      <c r="D3" s="430" t="s">
        <v>4104</v>
      </c>
      <c r="E3" s="848" t="s">
        <v>3594</v>
      </c>
      <c r="F3" s="849"/>
      <c r="G3" s="849"/>
      <c r="H3" s="849"/>
      <c r="I3" s="849"/>
      <c r="J3" s="849"/>
      <c r="K3" s="849"/>
      <c r="L3" s="849"/>
      <c r="M3" s="849"/>
      <c r="N3" s="849"/>
      <c r="O3" s="849"/>
      <c r="P3" s="849"/>
      <c r="Q3" s="849"/>
      <c r="R3" s="849"/>
      <c r="S3" s="849"/>
      <c r="T3" s="849"/>
      <c r="U3" s="849"/>
      <c r="V3" s="849"/>
      <c r="W3" s="849"/>
      <c r="X3" s="849"/>
      <c r="Y3" s="849"/>
      <c r="Z3" s="849"/>
      <c r="AA3" s="849"/>
      <c r="AB3" s="850"/>
      <c r="AC3" s="77"/>
      <c r="AD3" s="96"/>
      <c r="AI3" s="7"/>
      <c r="AK3" s="7"/>
      <c r="AL3" s="7"/>
      <c r="AM3" s="7"/>
      <c r="AN3" s="7"/>
      <c r="AO3" s="7"/>
    </row>
    <row r="4" spans="1:43" x14ac:dyDescent="0.5">
      <c r="A4" s="846"/>
      <c r="B4" s="10"/>
      <c r="C4" s="608" t="s">
        <v>4556</v>
      </c>
      <c r="D4" s="218"/>
      <c r="E4" s="218"/>
      <c r="F4" s="218"/>
      <c r="G4" s="218"/>
      <c r="H4" s="218"/>
      <c r="I4" s="218"/>
      <c r="J4" s="218"/>
      <c r="K4" s="218"/>
      <c r="L4" s="218"/>
      <c r="M4" s="218"/>
      <c r="N4" s="218"/>
      <c r="O4" s="218"/>
      <c r="P4" s="218"/>
      <c r="Q4" s="218"/>
      <c r="R4" s="218"/>
      <c r="S4" s="218"/>
      <c r="T4" s="218"/>
      <c r="U4" s="218"/>
      <c r="V4" s="218"/>
      <c r="W4" s="218"/>
      <c r="X4" s="218"/>
      <c r="Y4" s="218"/>
      <c r="Z4" s="218"/>
      <c r="AA4" s="218"/>
      <c r="AB4" s="218"/>
      <c r="AC4" s="7"/>
      <c r="AD4" s="96"/>
      <c r="AJ4" s="71"/>
      <c r="AK4" s="71"/>
      <c r="AL4" s="71"/>
      <c r="AM4" s="71"/>
      <c r="AN4" s="71"/>
      <c r="AO4" s="71"/>
      <c r="AP4" s="72"/>
      <c r="AQ4" s="72"/>
    </row>
    <row r="5" spans="1:43" x14ac:dyDescent="0.5">
      <c r="A5" s="846"/>
      <c r="B5" s="10"/>
      <c r="C5" s="608" t="s">
        <v>4557</v>
      </c>
      <c r="D5" s="218"/>
      <c r="E5" s="218"/>
      <c r="F5" s="218"/>
      <c r="G5" s="218"/>
      <c r="H5" s="218"/>
      <c r="I5" s="218"/>
      <c r="J5" s="218"/>
      <c r="K5" s="218"/>
      <c r="L5" s="218"/>
      <c r="M5" s="218"/>
      <c r="N5" s="218"/>
      <c r="O5" s="218"/>
      <c r="P5" s="218"/>
      <c r="Q5" s="218"/>
      <c r="R5" s="218"/>
      <c r="S5" s="218"/>
      <c r="T5" s="218"/>
      <c r="U5" s="218"/>
      <c r="V5" s="218"/>
      <c r="W5" s="218"/>
      <c r="X5" s="218"/>
      <c r="Y5" s="218"/>
      <c r="Z5" s="218"/>
      <c r="AA5" s="218"/>
      <c r="AB5" s="218"/>
      <c r="AC5" s="7"/>
      <c r="AD5" s="96"/>
      <c r="AJ5" s="71"/>
      <c r="AK5" s="71"/>
      <c r="AL5" s="71"/>
      <c r="AM5" s="71"/>
      <c r="AN5" s="71"/>
      <c r="AO5" s="71"/>
      <c r="AP5" s="72"/>
      <c r="AQ5" s="72"/>
    </row>
    <row r="6" spans="1:43" x14ac:dyDescent="0.5">
      <c r="A6" s="846"/>
      <c r="B6" s="10"/>
      <c r="C6" s="608" t="s">
        <v>4558</v>
      </c>
      <c r="D6" s="218"/>
      <c r="E6" s="218"/>
      <c r="F6" s="218"/>
      <c r="G6" s="218"/>
      <c r="H6" s="218"/>
      <c r="I6" s="218"/>
      <c r="J6" s="218"/>
      <c r="K6" s="218"/>
      <c r="L6" s="218"/>
      <c r="M6" s="218"/>
      <c r="N6" s="218"/>
      <c r="O6" s="218"/>
      <c r="P6" s="218"/>
      <c r="Q6" s="218"/>
      <c r="R6" s="218"/>
      <c r="S6" s="218"/>
      <c r="T6" s="218"/>
      <c r="U6" s="218"/>
      <c r="V6" s="218"/>
      <c r="W6" s="218"/>
      <c r="X6" s="218"/>
      <c r="Y6" s="218"/>
      <c r="Z6" s="218"/>
      <c r="AA6" s="218"/>
      <c r="AB6" s="218"/>
      <c r="AC6" s="7"/>
      <c r="AD6" s="96"/>
      <c r="AJ6" s="71"/>
      <c r="AK6" s="71"/>
      <c r="AL6" s="71"/>
      <c r="AM6" s="71"/>
      <c r="AN6" s="71"/>
      <c r="AO6" s="71"/>
      <c r="AP6" s="72"/>
      <c r="AQ6" s="72"/>
    </row>
    <row r="7" spans="1:43" x14ac:dyDescent="0.5">
      <c r="A7" s="846"/>
      <c r="B7" s="10"/>
      <c r="C7" s="609" t="s">
        <v>4559</v>
      </c>
      <c r="D7" s="464"/>
      <c r="E7" s="464"/>
      <c r="F7" s="464"/>
      <c r="G7" s="464"/>
      <c r="H7" s="464"/>
      <c r="I7" s="464"/>
      <c r="J7" s="464"/>
      <c r="K7" s="464"/>
      <c r="L7" s="464"/>
      <c r="M7" s="464"/>
      <c r="N7" s="464"/>
      <c r="O7" s="464"/>
      <c r="P7" s="464"/>
      <c r="Q7" s="464"/>
      <c r="R7" s="464"/>
      <c r="S7" s="464"/>
      <c r="T7" s="464"/>
      <c r="U7" s="464"/>
      <c r="V7" s="464"/>
      <c r="W7" s="464"/>
      <c r="X7" s="464"/>
      <c r="Y7" s="464"/>
      <c r="Z7" s="464"/>
      <c r="AA7" s="464"/>
      <c r="AB7" s="464"/>
      <c r="AC7" s="7"/>
      <c r="AD7" s="96"/>
      <c r="AJ7" s="71"/>
      <c r="AK7" s="71"/>
      <c r="AL7" s="71"/>
      <c r="AM7" s="71"/>
      <c r="AN7" s="71"/>
      <c r="AO7" s="71"/>
      <c r="AP7" s="72"/>
      <c r="AQ7" s="72"/>
    </row>
    <row r="8" spans="1:43" ht="5.25" customHeight="1" x14ac:dyDescent="0.5">
      <c r="A8" s="11"/>
      <c r="B8" s="7"/>
      <c r="C8" s="596"/>
      <c r="D8" s="596"/>
      <c r="E8" s="596"/>
      <c r="F8" s="596"/>
      <c r="G8" s="596"/>
      <c r="H8" s="596"/>
      <c r="I8" s="596"/>
      <c r="J8" s="596"/>
      <c r="K8" s="596"/>
      <c r="L8" s="596"/>
      <c r="M8" s="596"/>
      <c r="N8" s="596"/>
      <c r="O8" s="596"/>
      <c r="P8" s="596"/>
      <c r="Q8" s="596"/>
      <c r="R8" s="596"/>
      <c r="S8" s="596"/>
      <c r="T8" s="596"/>
      <c r="U8" s="596"/>
      <c r="V8" s="596"/>
      <c r="W8" s="596"/>
      <c r="X8" s="596"/>
      <c r="Y8" s="596"/>
      <c r="Z8" s="596"/>
      <c r="AA8" s="596"/>
      <c r="AB8" s="597"/>
      <c r="AC8" s="7"/>
      <c r="AD8" s="96"/>
      <c r="AJ8" s="71"/>
      <c r="AK8" s="71"/>
      <c r="AL8" s="71"/>
      <c r="AM8" s="71"/>
      <c r="AN8" s="71"/>
      <c r="AO8" s="71"/>
      <c r="AP8" s="72"/>
      <c r="AQ8" s="72"/>
    </row>
    <row r="9" spans="1:43" x14ac:dyDescent="0.5">
      <c r="A9" s="598"/>
      <c r="B9" s="483"/>
      <c r="C9" s="484" t="s">
        <v>4560</v>
      </c>
      <c r="D9" s="446" t="s">
        <v>1356</v>
      </c>
      <c r="E9" s="218"/>
      <c r="F9" s="218"/>
      <c r="G9" s="218"/>
      <c r="H9" s="218"/>
      <c r="I9" s="218"/>
      <c r="J9" s="218"/>
      <c r="K9" s="218"/>
      <c r="L9" s="218"/>
      <c r="M9" s="218"/>
      <c r="N9" s="218"/>
      <c r="O9" s="218"/>
      <c r="P9" s="218"/>
      <c r="Q9" s="218"/>
      <c r="R9" s="218"/>
      <c r="S9" s="218"/>
      <c r="T9" s="218"/>
      <c r="U9" s="218"/>
      <c r="V9" s="218"/>
      <c r="W9" s="218"/>
      <c r="X9" s="218"/>
      <c r="Y9" s="218"/>
      <c r="Z9" s="218"/>
      <c r="AA9" s="218"/>
      <c r="AB9" s="218"/>
      <c r="AC9" s="7"/>
      <c r="AD9" s="96"/>
      <c r="AJ9" s="71"/>
      <c r="AK9" s="71"/>
      <c r="AL9" s="71"/>
      <c r="AM9" s="71"/>
      <c r="AN9" s="71"/>
      <c r="AO9" s="71"/>
      <c r="AP9" s="72"/>
      <c r="AQ9" s="72"/>
    </row>
    <row r="10" spans="1:43" ht="5.25" customHeight="1" x14ac:dyDescent="0.5">
      <c r="A10" s="11"/>
      <c r="B10" s="7"/>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99"/>
      <c r="AC10" s="7"/>
      <c r="AD10" s="96"/>
      <c r="AJ10" s="71"/>
      <c r="AK10" s="71"/>
      <c r="AL10" s="71"/>
      <c r="AM10" s="71"/>
      <c r="AN10" s="71"/>
      <c r="AO10" s="71"/>
      <c r="AP10" s="72"/>
      <c r="AQ10" s="72"/>
    </row>
    <row r="11" spans="1:43" ht="117.75" customHeight="1" x14ac:dyDescent="0.5">
      <c r="A11" s="11"/>
      <c r="B11" s="7"/>
      <c r="C11" s="482" t="s">
        <v>4561</v>
      </c>
      <c r="D11" s="51" t="str">
        <f>IF(ISBLANK(D4),"",INDEX(Mulch.Pracs1[Description],MATCH(D4,Mulch.Pracs1[Mulches],0)))</f>
        <v/>
      </c>
      <c r="E11" s="51" t="str">
        <f>IF(ISBLANK(E4),"",INDEX(Mulch.Pracs1[Description],MATCH(E4,Mulch.Pracs1[Mulches],0)))</f>
        <v/>
      </c>
      <c r="F11" s="51" t="str">
        <f>IF(ISBLANK(F4),"",INDEX(Mulch.Pracs1[Description],MATCH(F4,Mulch.Pracs1[Mulches],0)))</f>
        <v/>
      </c>
      <c r="G11" s="51" t="str">
        <f>IF(ISBLANK(G4),"",INDEX(Mulch.Pracs1[Description],MATCH(G4,Mulch.Pracs1[Mulches],0)))</f>
        <v/>
      </c>
      <c r="H11" s="51" t="str">
        <f>IF(ISBLANK(H4),"",INDEX(Mulch.Pracs1[Description],MATCH(H4,Mulch.Pracs1[Mulches],0)))</f>
        <v/>
      </c>
      <c r="I11" s="51" t="str">
        <f>IF(ISBLANK(I4),"",INDEX(Mulch.Pracs1[Description],MATCH(I4,Mulch.Pracs1[Mulches],0)))</f>
        <v/>
      </c>
      <c r="J11" s="51" t="str">
        <f>IF(ISBLANK(J4),"",INDEX(Mulch.Pracs1[Description],MATCH(J4,Mulch.Pracs1[Mulches],0)))</f>
        <v/>
      </c>
      <c r="K11" s="51" t="str">
        <f>IF(ISBLANK(K4),"",INDEX(Mulch.Pracs1[Description],MATCH(K4,Mulch.Pracs1[Mulches],0)))</f>
        <v/>
      </c>
      <c r="L11" s="51" t="str">
        <f>IF(ISBLANK(L4),"",INDEX(Mulch.Pracs1[Description],MATCH(L4,Mulch.Pracs1[Mulches],0)))</f>
        <v/>
      </c>
      <c r="M11" s="51" t="str">
        <f>IF(ISBLANK(M4),"",INDEX(Mulch.Pracs1[Description],MATCH(M4,Mulch.Pracs1[Mulches],0)))</f>
        <v/>
      </c>
      <c r="N11" s="51" t="str">
        <f>IF(ISBLANK(N4),"",INDEX(Mulch.Pracs1[Description],MATCH(N4,Mulch.Pracs1[Mulches],0)))</f>
        <v/>
      </c>
      <c r="O11" s="51" t="str">
        <f>IF(ISBLANK(O4),"",INDEX(Mulch.Pracs1[Description],MATCH(O4,Mulch.Pracs1[Mulches],0)))</f>
        <v/>
      </c>
      <c r="P11" s="51" t="str">
        <f>IF(ISBLANK(P4),"",INDEX(Mulch.Pracs1[Description],MATCH(P4,Mulch.Pracs1[Mulches],0)))</f>
        <v/>
      </c>
      <c r="Q11" s="51" t="str">
        <f>IF(ISBLANK(Q4),"",INDEX(Mulch.Pracs1[Description],MATCH(Q4,Mulch.Pracs1[Mulches],0)))</f>
        <v/>
      </c>
      <c r="R11" s="51" t="str">
        <f>IF(ISBLANK(R4),"",INDEX(Mulch.Pracs1[Description],MATCH(R4,Mulch.Pracs1[Mulches],0)))</f>
        <v/>
      </c>
      <c r="S11" s="51" t="str">
        <f>IF(ISBLANK(S4),"",INDEX(Mulch.Pracs1[Description],MATCH(S4,Mulch.Pracs1[Mulches],0)))</f>
        <v/>
      </c>
      <c r="T11" s="51" t="str">
        <f>IF(ISBLANK(T4),"",INDEX(Mulch.Pracs1[Description],MATCH(T4,Mulch.Pracs1[Mulches],0)))</f>
        <v/>
      </c>
      <c r="U11" s="51" t="str">
        <f>IF(ISBLANK(U4),"",INDEX(Mulch.Pracs1[Description],MATCH(U4,Mulch.Pracs1[Mulches],0)))</f>
        <v/>
      </c>
      <c r="V11" s="51" t="str">
        <f>IF(ISBLANK(V4),"",INDEX(Mulch.Pracs1[Description],MATCH(V4,Mulch.Pracs1[Mulches],0)))</f>
        <v/>
      </c>
      <c r="W11" s="51" t="str">
        <f>IF(ISBLANK(W4),"",INDEX(Mulch.Pracs1[Description],MATCH(W4,Mulch.Pracs1[Mulches],0)))</f>
        <v/>
      </c>
      <c r="X11" s="51" t="str">
        <f>IF(ISBLANK(X4),"",INDEX(Mulch.Pracs1[Description],MATCH(X4,Mulch.Pracs1[Mulches],0)))</f>
        <v/>
      </c>
      <c r="Y11" s="51" t="str">
        <f>IF(ISBLANK(Y4),"",INDEX(Mulch.Pracs1[Description],MATCH(Y4,Mulch.Pracs1[Mulches],0)))</f>
        <v/>
      </c>
      <c r="Z11" s="51" t="str">
        <f>IF(ISBLANK(Z4),"",INDEX(Mulch.Pracs1[Description],MATCH(Z4,Mulch.Pracs1[Mulches],0)))</f>
        <v/>
      </c>
      <c r="AA11" s="51" t="str">
        <f>IF(ISBLANK(AA4),"",INDEX(Mulch.Pracs1[Description],MATCH(AA4,Mulch.Pracs1[Mulches],0)))</f>
        <v/>
      </c>
      <c r="AB11" s="556" t="str">
        <f>IF(ISBLANK(AB4),"",INDEX(Mulch.Pracs1[Description],MATCH(AB4,Mulch.Pracs1[Mulches],0)))</f>
        <v/>
      </c>
      <c r="AC11" s="7"/>
      <c r="AD11" s="96"/>
      <c r="AJ11" s="71"/>
      <c r="AK11" s="71"/>
      <c r="AL11" s="71"/>
      <c r="AM11" s="71"/>
      <c r="AN11" s="71"/>
      <c r="AO11" s="71"/>
      <c r="AP11" s="72"/>
      <c r="AQ11" s="72"/>
    </row>
    <row r="12" spans="1:43" ht="5.25" customHeight="1" x14ac:dyDescent="0.5">
      <c r="A12" s="11"/>
      <c r="B12" s="7"/>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99"/>
      <c r="AC12" s="7"/>
      <c r="AD12" s="96"/>
      <c r="AJ12" s="71"/>
      <c r="AK12" s="71"/>
      <c r="AL12" s="71"/>
      <c r="AM12" s="71"/>
      <c r="AN12" s="71"/>
      <c r="AO12" s="71"/>
      <c r="AP12" s="72"/>
      <c r="AQ12" s="72"/>
    </row>
    <row r="13" spans="1:43" x14ac:dyDescent="0.5">
      <c r="A13" s="11"/>
      <c r="B13" s="7"/>
      <c r="C13" s="447" t="s">
        <v>3550</v>
      </c>
      <c r="D13" s="443" t="s">
        <v>3551</v>
      </c>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7"/>
      <c r="AD13" s="96"/>
      <c r="AJ13" s="71"/>
      <c r="AK13" s="71"/>
      <c r="AL13" s="71"/>
      <c r="AM13" s="71"/>
      <c r="AN13" s="71"/>
      <c r="AO13" s="71"/>
      <c r="AP13" s="72"/>
      <c r="AQ13" s="72"/>
    </row>
    <row r="14" spans="1:43" ht="5.25" customHeight="1" x14ac:dyDescent="0.5">
      <c r="A14" s="11"/>
      <c r="B14" s="7"/>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99"/>
      <c r="AC14" s="7"/>
      <c r="AD14" s="96"/>
      <c r="AJ14" s="71"/>
      <c r="AK14" s="71"/>
      <c r="AL14" s="71"/>
      <c r="AM14" s="71"/>
      <c r="AN14" s="71"/>
      <c r="AO14" s="71"/>
      <c r="AP14" s="72"/>
      <c r="AQ14" s="72"/>
    </row>
    <row r="15" spans="1:43" ht="77.5" customHeight="1" x14ac:dyDescent="0.5">
      <c r="A15" s="11"/>
      <c r="B15" s="7"/>
      <c r="C15" s="447" t="s">
        <v>3553</v>
      </c>
      <c r="D15" s="448"/>
      <c r="E15" s="449"/>
      <c r="F15" s="449"/>
      <c r="G15" s="449"/>
      <c r="H15" s="449"/>
      <c r="I15" s="449"/>
      <c r="J15" s="449"/>
      <c r="K15" s="449"/>
      <c r="L15" s="449"/>
      <c r="M15" s="449"/>
      <c r="N15" s="449"/>
      <c r="O15" s="449"/>
      <c r="P15" s="449"/>
      <c r="Q15" s="449"/>
      <c r="R15" s="449"/>
      <c r="S15" s="449"/>
      <c r="T15" s="449"/>
      <c r="U15" s="449"/>
      <c r="V15" s="449"/>
      <c r="W15" s="449"/>
      <c r="X15" s="449"/>
      <c r="Y15" s="449"/>
      <c r="Z15" s="449"/>
      <c r="AA15" s="449"/>
      <c r="AB15" s="449"/>
      <c r="AC15" s="7"/>
      <c r="AD15" s="96"/>
      <c r="AI15" s="141"/>
      <c r="AJ15" s="141"/>
      <c r="AK15" s="71"/>
      <c r="AL15" s="71"/>
      <c r="AM15" s="71"/>
      <c r="AN15" s="71"/>
      <c r="AO15" s="71"/>
      <c r="AP15" s="72"/>
      <c r="AQ15" s="72"/>
    </row>
    <row r="16" spans="1:43" s="7" customFormat="1" ht="5.25" customHeight="1" x14ac:dyDescent="0.5">
      <c r="A16" s="11"/>
      <c r="C16" s="22"/>
      <c r="D16" s="582"/>
      <c r="E16" s="594"/>
      <c r="F16" s="594"/>
      <c r="G16" s="594"/>
      <c r="H16" s="594"/>
      <c r="I16" s="594"/>
      <c r="J16" s="594"/>
      <c r="K16" s="594"/>
      <c r="L16" s="594"/>
      <c r="M16" s="594"/>
      <c r="N16" s="594"/>
      <c r="O16" s="594"/>
      <c r="P16" s="594"/>
      <c r="Q16" s="594"/>
      <c r="R16" s="594"/>
      <c r="S16" s="594"/>
      <c r="T16" s="594"/>
      <c r="U16" s="594"/>
      <c r="V16" s="594"/>
      <c r="W16" s="594"/>
      <c r="X16" s="594"/>
      <c r="Y16" s="594"/>
      <c r="Z16" s="594"/>
      <c r="AA16" s="594"/>
      <c r="AB16" s="600"/>
      <c r="AD16" s="96"/>
      <c r="AE16" s="96"/>
      <c r="AF16" s="96"/>
      <c r="AG16" s="96"/>
      <c r="AH16" s="96"/>
      <c r="AI16" s="141"/>
      <c r="AJ16" s="141"/>
      <c r="AK16" s="71"/>
      <c r="AL16" s="71"/>
      <c r="AM16" s="71"/>
      <c r="AN16" s="71"/>
      <c r="AO16" s="71"/>
      <c r="AP16" s="71"/>
      <c r="AQ16" s="71"/>
    </row>
    <row r="17" spans="1:43" x14ac:dyDescent="0.5">
      <c r="A17" s="602"/>
      <c r="B17" s="842" t="s">
        <v>4562</v>
      </c>
      <c r="C17" s="842"/>
      <c r="D17" s="842"/>
      <c r="E17" s="842"/>
      <c r="F17" s="842"/>
      <c r="G17" s="842"/>
      <c r="H17" s="842"/>
      <c r="I17" s="842"/>
      <c r="J17" s="842"/>
      <c r="K17" s="842"/>
      <c r="L17" s="842"/>
      <c r="M17" s="842"/>
      <c r="N17" s="842"/>
      <c r="O17" s="842"/>
      <c r="P17" s="603"/>
      <c r="Q17" s="603"/>
      <c r="R17" s="603"/>
      <c r="S17" s="603"/>
      <c r="T17" s="603"/>
      <c r="U17" s="603"/>
      <c r="V17" s="603"/>
      <c r="W17" s="603"/>
      <c r="X17" s="603"/>
      <c r="Y17" s="603"/>
      <c r="Z17" s="603"/>
      <c r="AA17" s="603"/>
      <c r="AB17" s="604"/>
      <c r="AC17" s="7"/>
      <c r="AD17" s="96"/>
      <c r="AI17" s="141"/>
      <c r="AJ17" s="141"/>
      <c r="AK17" s="71"/>
      <c r="AL17" s="71"/>
      <c r="AM17" s="71"/>
      <c r="AN17" s="71"/>
      <c r="AO17" s="71"/>
      <c r="AP17" s="72"/>
      <c r="AQ17" s="72"/>
    </row>
    <row r="18" spans="1:43" s="7" customFormat="1" ht="5.25" customHeight="1" x14ac:dyDescent="0.5">
      <c r="A18" s="11"/>
      <c r="C18" s="22"/>
      <c r="D18" s="582"/>
      <c r="E18" s="594"/>
      <c r="F18" s="594"/>
      <c r="G18" s="594"/>
      <c r="H18" s="594"/>
      <c r="I18" s="594"/>
      <c r="J18" s="594"/>
      <c r="K18" s="594"/>
      <c r="L18" s="594"/>
      <c r="M18" s="594"/>
      <c r="N18" s="594"/>
      <c r="O18" s="594"/>
      <c r="P18" s="594"/>
      <c r="Q18" s="594"/>
      <c r="R18" s="594"/>
      <c r="S18" s="594"/>
      <c r="T18" s="594"/>
      <c r="U18" s="594"/>
      <c r="V18" s="594"/>
      <c r="W18" s="594"/>
      <c r="X18" s="594"/>
      <c r="Y18" s="594"/>
      <c r="Z18" s="594"/>
      <c r="AA18" s="594"/>
      <c r="AB18" s="600"/>
      <c r="AD18" s="96"/>
      <c r="AE18" s="96"/>
      <c r="AF18" s="96"/>
      <c r="AG18" s="96"/>
      <c r="AH18" s="96"/>
      <c r="AI18" s="141"/>
      <c r="AJ18" s="141"/>
      <c r="AK18" s="71"/>
      <c r="AL18" s="71"/>
      <c r="AM18" s="71"/>
      <c r="AN18" s="71"/>
      <c r="AO18" s="71"/>
      <c r="AP18" s="71"/>
      <c r="AQ18" s="71"/>
    </row>
    <row r="19" spans="1:43" ht="15" customHeight="1" x14ac:dyDescent="0.5">
      <c r="A19" s="11"/>
      <c r="B19" s="843" t="s">
        <v>4563</v>
      </c>
      <c r="C19" s="414" t="s">
        <v>4379</v>
      </c>
      <c r="D19" s="132"/>
      <c r="E19" s="132"/>
      <c r="F19" s="132"/>
      <c r="G19" s="132"/>
      <c r="H19" s="132"/>
      <c r="I19" s="132" t="str">
        <f>""</f>
        <v/>
      </c>
      <c r="J19" s="132" t="str">
        <f>""</f>
        <v/>
      </c>
      <c r="K19" s="132" t="str">
        <f>""</f>
        <v/>
      </c>
      <c r="L19" s="132" t="str">
        <f>""</f>
        <v/>
      </c>
      <c r="M19" s="132" t="str">
        <f>""</f>
        <v/>
      </c>
      <c r="N19" s="132" t="str">
        <f>""</f>
        <v/>
      </c>
      <c r="O19" s="132" t="str">
        <f>""</f>
        <v/>
      </c>
      <c r="P19" s="132" t="str">
        <f>""</f>
        <v/>
      </c>
      <c r="Q19" s="132" t="str">
        <f>""</f>
        <v/>
      </c>
      <c r="R19" s="132" t="str">
        <f>""</f>
        <v/>
      </c>
      <c r="S19" s="132" t="str">
        <f>""</f>
        <v/>
      </c>
      <c r="T19" s="132" t="str">
        <f>""</f>
        <v/>
      </c>
      <c r="U19" s="132" t="str">
        <f>""</f>
        <v/>
      </c>
      <c r="V19" s="132" t="str">
        <f>""</f>
        <v/>
      </c>
      <c r="W19" s="132" t="str">
        <f>""</f>
        <v/>
      </c>
      <c r="X19" s="132" t="str">
        <f>""</f>
        <v/>
      </c>
      <c r="Y19" s="132" t="str">
        <f>""</f>
        <v/>
      </c>
      <c r="Z19" s="132" t="str">
        <f>""</f>
        <v/>
      </c>
      <c r="AA19" s="132" t="str">
        <f>""</f>
        <v/>
      </c>
      <c r="AB19" s="132" t="str">
        <f>""</f>
        <v/>
      </c>
      <c r="AC19" s="7"/>
      <c r="AD19" s="96"/>
      <c r="AI19" s="141"/>
      <c r="AJ19" s="141"/>
      <c r="AK19" s="71"/>
      <c r="AL19" s="71"/>
      <c r="AM19" s="71"/>
      <c r="AN19" s="71"/>
      <c r="AO19" s="71"/>
      <c r="AP19" s="72"/>
      <c r="AQ19" s="72"/>
    </row>
    <row r="20" spans="1:43" ht="15" customHeight="1" x14ac:dyDescent="0.5">
      <c r="A20" s="11"/>
      <c r="B20" s="844"/>
      <c r="C20" s="414" t="s">
        <v>4380</v>
      </c>
      <c r="D20" s="132"/>
      <c r="E20" s="132"/>
      <c r="F20" s="132"/>
      <c r="G20" s="132"/>
      <c r="H20" s="132"/>
      <c r="I20" s="132" t="str">
        <f>""</f>
        <v/>
      </c>
      <c r="J20" s="132" t="str">
        <f>""</f>
        <v/>
      </c>
      <c r="K20" s="132" t="str">
        <f>""</f>
        <v/>
      </c>
      <c r="L20" s="132" t="str">
        <f>""</f>
        <v/>
      </c>
      <c r="M20" s="132" t="str">
        <f>""</f>
        <v/>
      </c>
      <c r="N20" s="132" t="str">
        <f>""</f>
        <v/>
      </c>
      <c r="O20" s="132" t="str">
        <f>""</f>
        <v/>
      </c>
      <c r="P20" s="132" t="str">
        <f>""</f>
        <v/>
      </c>
      <c r="Q20" s="132" t="str">
        <f>""</f>
        <v/>
      </c>
      <c r="R20" s="132" t="str">
        <f>""</f>
        <v/>
      </c>
      <c r="S20" s="132" t="str">
        <f>""</f>
        <v/>
      </c>
      <c r="T20" s="132" t="str">
        <f>""</f>
        <v/>
      </c>
      <c r="U20" s="132" t="str">
        <f>""</f>
        <v/>
      </c>
      <c r="V20" s="132" t="str">
        <f>""</f>
        <v/>
      </c>
      <c r="W20" s="132" t="str">
        <f>""</f>
        <v/>
      </c>
      <c r="X20" s="132" t="str">
        <f>""</f>
        <v/>
      </c>
      <c r="Y20" s="132" t="str">
        <f>""</f>
        <v/>
      </c>
      <c r="Z20" s="132" t="str">
        <f>""</f>
        <v/>
      </c>
      <c r="AA20" s="132" t="str">
        <f>""</f>
        <v/>
      </c>
      <c r="AB20" s="132" t="str">
        <f>""</f>
        <v/>
      </c>
      <c r="AC20" s="7"/>
      <c r="AD20" s="96"/>
      <c r="AI20" s="141"/>
      <c r="AJ20" s="141"/>
      <c r="AK20" s="71"/>
      <c r="AL20" s="71"/>
      <c r="AM20" s="71"/>
      <c r="AN20" s="71"/>
      <c r="AO20" s="71"/>
      <c r="AP20" s="72"/>
      <c r="AQ20" s="72"/>
    </row>
    <row r="21" spans="1:43" ht="15" customHeight="1" x14ac:dyDescent="0.5">
      <c r="A21" s="11"/>
      <c r="B21" s="845"/>
      <c r="C21" s="414" t="s">
        <v>4381</v>
      </c>
      <c r="D21" s="132"/>
      <c r="E21" s="132"/>
      <c r="F21" s="132"/>
      <c r="G21" s="132"/>
      <c r="H21" s="132"/>
      <c r="I21" s="132" t="str">
        <f>""</f>
        <v/>
      </c>
      <c r="J21" s="132" t="str">
        <f>""</f>
        <v/>
      </c>
      <c r="K21" s="132" t="str">
        <f>""</f>
        <v/>
      </c>
      <c r="L21" s="132" t="str">
        <f>""</f>
        <v/>
      </c>
      <c r="M21" s="132" t="str">
        <f>""</f>
        <v/>
      </c>
      <c r="N21" s="132" t="str">
        <f>""</f>
        <v/>
      </c>
      <c r="O21" s="132" t="str">
        <f>""</f>
        <v/>
      </c>
      <c r="P21" s="132" t="str">
        <f>""</f>
        <v/>
      </c>
      <c r="Q21" s="132" t="str">
        <f>""</f>
        <v/>
      </c>
      <c r="R21" s="132" t="str">
        <f>""</f>
        <v/>
      </c>
      <c r="S21" s="132" t="str">
        <f>""</f>
        <v/>
      </c>
      <c r="T21" s="132" t="str">
        <f>""</f>
        <v/>
      </c>
      <c r="U21" s="132" t="str">
        <f>""</f>
        <v/>
      </c>
      <c r="V21" s="132" t="str">
        <f>""</f>
        <v/>
      </c>
      <c r="W21" s="132" t="str">
        <f>""</f>
        <v/>
      </c>
      <c r="X21" s="132" t="str">
        <f>""</f>
        <v/>
      </c>
      <c r="Y21" s="132" t="str">
        <f>""</f>
        <v/>
      </c>
      <c r="Z21" s="132" t="str">
        <f>""</f>
        <v/>
      </c>
      <c r="AA21" s="132" t="str">
        <f>""</f>
        <v/>
      </c>
      <c r="AB21" s="132" t="str">
        <f>""</f>
        <v/>
      </c>
      <c r="AC21" s="7"/>
      <c r="AD21" s="96"/>
      <c r="AI21" s="141"/>
      <c r="AJ21" s="141"/>
      <c r="AK21" s="71"/>
      <c r="AL21" s="71"/>
      <c r="AM21" s="71"/>
      <c r="AN21" s="71"/>
      <c r="AO21" s="71"/>
      <c r="AP21" s="72"/>
      <c r="AQ21" s="72"/>
    </row>
    <row r="22" spans="1:43" ht="18" customHeight="1" x14ac:dyDescent="0.5">
      <c r="A22" s="11"/>
      <c r="B22" s="107" t="s">
        <v>4382</v>
      </c>
      <c r="C22" s="415"/>
      <c r="D22" s="267"/>
      <c r="E22" s="267"/>
      <c r="F22" s="267"/>
      <c r="G22" s="267"/>
      <c r="H22" s="267"/>
      <c r="I22" s="267"/>
      <c r="J22" s="267"/>
      <c r="K22" s="267"/>
      <c r="L22" s="267"/>
      <c r="M22" s="267"/>
      <c r="N22" s="267"/>
      <c r="O22" s="267"/>
      <c r="P22" s="267"/>
      <c r="Q22" s="267"/>
      <c r="R22" s="267"/>
      <c r="S22" s="267"/>
      <c r="T22" s="267"/>
      <c r="U22" s="267"/>
      <c r="V22" s="267"/>
      <c r="W22" s="267"/>
      <c r="X22" s="267"/>
      <c r="Y22" s="267"/>
      <c r="Z22" s="267"/>
      <c r="AA22" s="267"/>
      <c r="AB22" s="601"/>
      <c r="AC22" s="7"/>
      <c r="AD22" s="96"/>
      <c r="AI22" s="141"/>
      <c r="AJ22" s="141"/>
      <c r="AK22" s="71"/>
      <c r="AL22" s="71"/>
      <c r="AM22" s="71"/>
      <c r="AN22" s="71"/>
      <c r="AO22" s="71"/>
      <c r="AP22" s="72"/>
      <c r="AQ22" s="72"/>
    </row>
    <row r="23" spans="1:43" ht="5.25" customHeight="1" x14ac:dyDescent="0.5">
      <c r="A23" s="12"/>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4"/>
      <c r="AC23" s="7"/>
      <c r="AD23" s="96"/>
      <c r="AI23" s="141"/>
      <c r="AJ23" s="141"/>
      <c r="AK23" s="71"/>
      <c r="AL23" s="71"/>
      <c r="AM23" s="71"/>
      <c r="AN23" s="71"/>
      <c r="AO23" s="71"/>
      <c r="AP23" s="72"/>
      <c r="AQ23" s="72"/>
    </row>
    <row r="24" spans="1:43" ht="14.7" thickBot="1" x14ac:dyDescent="0.55000000000000004">
      <c r="A24" s="595"/>
      <c r="B24" s="852" t="s">
        <v>4564</v>
      </c>
      <c r="C24" s="852"/>
      <c r="D24" s="852"/>
      <c r="E24" s="852"/>
      <c r="F24" s="852"/>
      <c r="G24" s="852"/>
      <c r="H24" s="852"/>
      <c r="I24" s="852"/>
      <c r="J24" s="852"/>
      <c r="K24" s="852"/>
      <c r="L24" s="852"/>
      <c r="M24" s="852"/>
      <c r="N24" s="853"/>
      <c r="O24" s="6"/>
      <c r="P24" s="6"/>
      <c r="Q24" s="6"/>
      <c r="R24" s="6"/>
      <c r="S24" s="6"/>
      <c r="T24" s="6"/>
      <c r="U24" s="6"/>
      <c r="V24" s="6"/>
      <c r="W24" s="6"/>
      <c r="X24" s="6"/>
      <c r="Y24" s="6"/>
      <c r="Z24" s="6"/>
      <c r="AA24" s="6"/>
      <c r="AB24" s="6"/>
      <c r="AC24" s="7"/>
      <c r="AD24" s="96"/>
      <c r="AF24" s="275"/>
      <c r="AG24" s="275"/>
      <c r="AI24" s="141"/>
      <c r="AJ24" s="141"/>
      <c r="AK24" s="71"/>
      <c r="AL24" s="71"/>
      <c r="AM24" s="71"/>
      <c r="AN24" s="71"/>
      <c r="AO24" s="71"/>
      <c r="AP24" s="72"/>
      <c r="AQ24" s="72"/>
    </row>
    <row r="25" spans="1:43" s="42" customFormat="1" ht="6" customHeight="1" x14ac:dyDescent="0.35">
      <c r="A25" s="165"/>
      <c r="B25" s="557" t="s">
        <v>4565</v>
      </c>
      <c r="C25" s="131" t="s">
        <v>4566</v>
      </c>
      <c r="D25" s="131" t="s">
        <v>4567</v>
      </c>
      <c r="E25" s="131" t="s">
        <v>4568</v>
      </c>
      <c r="F25" s="131" t="s">
        <v>4569</v>
      </c>
      <c r="G25" s="131" t="s">
        <v>4570</v>
      </c>
      <c r="H25" s="131" t="s">
        <v>4571</v>
      </c>
      <c r="I25" s="131" t="s">
        <v>4572</v>
      </c>
      <c r="J25" s="131" t="s">
        <v>4573</v>
      </c>
      <c r="K25" s="131" t="s">
        <v>4574</v>
      </c>
      <c r="L25" s="131" t="s">
        <v>4575</v>
      </c>
      <c r="M25" s="131" t="s">
        <v>4576</v>
      </c>
      <c r="N25" s="473"/>
      <c r="O25" s="472"/>
      <c r="P25" s="472" t="s">
        <v>4577</v>
      </c>
      <c r="Q25" s="472" t="s">
        <v>4578</v>
      </c>
      <c r="R25" s="472" t="s">
        <v>4579</v>
      </c>
      <c r="S25" s="472" t="s">
        <v>4580</v>
      </c>
      <c r="T25" s="472"/>
      <c r="U25" s="472"/>
      <c r="V25" s="472"/>
      <c r="W25" s="472"/>
      <c r="X25" s="472"/>
      <c r="Y25" s="472"/>
      <c r="Z25" s="472"/>
      <c r="AA25" s="472"/>
      <c r="AB25" s="41"/>
      <c r="AC25" s="41"/>
      <c r="AD25" s="96"/>
      <c r="AE25" s="96"/>
      <c r="AF25" s="275"/>
      <c r="AG25" s="275"/>
      <c r="AH25" s="96"/>
      <c r="AI25" s="142"/>
      <c r="AJ25" s="142"/>
      <c r="AK25" s="73"/>
      <c r="AL25" s="73"/>
      <c r="AM25" s="73"/>
      <c r="AN25" s="73"/>
      <c r="AO25" s="73"/>
      <c r="AP25" s="74"/>
      <c r="AQ25" s="74"/>
    </row>
    <row r="26" spans="1:43" ht="26.25" customHeight="1" x14ac:dyDescent="0.5">
      <c r="A26" s="163"/>
      <c r="B26" s="477"/>
      <c r="C26" s="106"/>
      <c r="D26" s="106"/>
      <c r="E26" s="106"/>
      <c r="F26" s="106"/>
      <c r="G26" s="106"/>
      <c r="H26" s="106"/>
      <c r="I26" s="106"/>
      <c r="J26" s="851" t="s">
        <v>4581</v>
      </c>
      <c r="K26" s="851"/>
      <c r="L26" s="851"/>
      <c r="M26" s="851"/>
      <c r="N26" s="474"/>
      <c r="O26" s="352"/>
      <c r="P26" s="7"/>
      <c r="Q26" s="7"/>
      <c r="R26" s="7"/>
      <c r="S26" s="7"/>
      <c r="T26" s="7"/>
      <c r="U26" s="352"/>
      <c r="V26" s="7"/>
      <c r="W26" s="352"/>
      <c r="X26" s="7"/>
      <c r="Y26" s="352"/>
      <c r="Z26" s="7"/>
      <c r="AA26" s="352"/>
      <c r="AB26" s="7"/>
      <c r="AC26" s="7"/>
      <c r="AD26" s="322"/>
      <c r="AE26" s="323"/>
      <c r="AF26" s="324"/>
      <c r="AG26" s="324"/>
      <c r="AI26" s="141"/>
      <c r="AJ26" s="141"/>
      <c r="AK26" s="71"/>
      <c r="AL26" s="71"/>
      <c r="AM26" s="71"/>
      <c r="AN26" s="71"/>
      <c r="AO26" s="71"/>
      <c r="AP26" s="72"/>
      <c r="AQ26" s="72"/>
    </row>
    <row r="27" spans="1:43" ht="95.7" x14ac:dyDescent="0.5">
      <c r="A27" s="166" t="s">
        <v>4582</v>
      </c>
      <c r="B27" s="235" t="s">
        <v>2475</v>
      </c>
      <c r="C27" s="450" t="s">
        <v>4583</v>
      </c>
      <c r="D27" s="450" t="s">
        <v>4584</v>
      </c>
      <c r="E27" s="451" t="s">
        <v>4406</v>
      </c>
      <c r="F27" s="451" t="s">
        <v>4585</v>
      </c>
      <c r="G27" s="451" t="s">
        <v>4586</v>
      </c>
      <c r="H27" s="451" t="s">
        <v>4587</v>
      </c>
      <c r="I27" s="451" t="s">
        <v>4588</v>
      </c>
      <c r="J27" s="451" t="s">
        <v>4408</v>
      </c>
      <c r="K27" s="451" t="s">
        <v>4409</v>
      </c>
      <c r="L27" s="451" t="s">
        <v>4473</v>
      </c>
      <c r="M27" s="451" t="s">
        <v>4589</v>
      </c>
      <c r="N27" s="474"/>
      <c r="O27" s="352"/>
      <c r="P27" s="325" t="s">
        <v>4590</v>
      </c>
      <c r="Q27" s="325" t="s">
        <v>4591</v>
      </c>
      <c r="R27" s="326" t="s">
        <v>4592</v>
      </c>
      <c r="S27" s="325" t="s">
        <v>4593</v>
      </c>
      <c r="T27" s="7"/>
      <c r="U27" s="352"/>
      <c r="V27" s="7"/>
      <c r="W27" s="352"/>
      <c r="X27" s="7"/>
      <c r="Y27" s="352"/>
      <c r="Z27" s="7"/>
      <c r="AA27" s="352"/>
      <c r="AB27" s="7"/>
      <c r="AC27" s="7"/>
      <c r="AD27" s="96"/>
      <c r="AI27" s="144"/>
      <c r="AJ27" s="143"/>
      <c r="AK27" s="71"/>
      <c r="AL27" s="71"/>
      <c r="AM27" s="71"/>
      <c r="AN27" s="71"/>
      <c r="AO27" s="71"/>
      <c r="AP27" s="72"/>
      <c r="AQ27" s="72"/>
    </row>
    <row r="28" spans="1:43" x14ac:dyDescent="0.5">
      <c r="A28" s="167"/>
      <c r="B28" s="218"/>
      <c r="C28" s="329"/>
      <c r="D28" s="218"/>
      <c r="E28" s="218"/>
      <c r="F28" s="218"/>
      <c r="G28" s="218"/>
      <c r="H28" s="218"/>
      <c r="I28" s="218"/>
      <c r="J28" s="532"/>
      <c r="K28" s="218"/>
      <c r="L28" s="218" t="s">
        <v>109</v>
      </c>
      <c r="M28" s="218"/>
      <c r="N28" s="475"/>
      <c r="O28" s="353"/>
      <c r="P28" s="295" t="str">
        <f>IF(ISBLANK(C28),"",IFERROR(IF(MATCH(C28,Tree.L!G:G,0)&gt;0,"No",""),"Yes"))</f>
        <v/>
      </c>
      <c r="Q28" s="327" t="str">
        <f t="shared" ref="Q28:Q51" si="0">IF(C28&lt;&gt;"","",IF(ISBLANK(D28),"",IFERROR(IF(MATCH(D28,M.Name,0)&gt;0,"No",""),"Yes")))</f>
        <v/>
      </c>
      <c r="R28" s="328"/>
      <c r="S28" s="327" t="str">
        <f>IF(ISBLANK(R28),"",IFERROR(IF(MATCH(R28,'Residue.L'!E:E,0)&gt;0,"No",""),"Yes"))</f>
        <v/>
      </c>
      <c r="T28" s="7"/>
      <c r="U28" s="353"/>
      <c r="V28" s="7"/>
      <c r="W28" s="353"/>
      <c r="X28" s="7"/>
      <c r="Y28" s="353"/>
      <c r="Z28" s="7"/>
      <c r="AA28" s="353"/>
      <c r="AB28" s="7"/>
      <c r="AC28" s="7"/>
      <c r="AD28" s="96"/>
      <c r="AI28" s="144"/>
      <c r="AJ28" s="143"/>
      <c r="AK28" s="71"/>
      <c r="AL28" s="71"/>
      <c r="AM28" s="71"/>
      <c r="AN28" s="71"/>
      <c r="AO28" s="71"/>
      <c r="AP28" s="72"/>
      <c r="AQ28" s="72"/>
    </row>
    <row r="29" spans="1:43" x14ac:dyDescent="0.5">
      <c r="A29" s="167"/>
      <c r="B29" s="218"/>
      <c r="C29" s="329"/>
      <c r="D29" s="218"/>
      <c r="E29" s="218"/>
      <c r="F29" s="218"/>
      <c r="G29" s="218"/>
      <c r="H29" s="218"/>
      <c r="I29" s="218"/>
      <c r="J29" s="532"/>
      <c r="K29" s="218"/>
      <c r="L29" s="218" t="s">
        <v>109</v>
      </c>
      <c r="M29" s="218"/>
      <c r="N29" s="475"/>
      <c r="O29" s="353"/>
      <c r="P29" s="295" t="str">
        <f>IF(ISBLANK(C29),"",IFERROR(IF(MATCH(C29,Tree.L!G:G,0)&gt;0,"No",""),"Yes"))</f>
        <v/>
      </c>
      <c r="Q29" s="327" t="str">
        <f t="shared" si="0"/>
        <v/>
      </c>
      <c r="R29" s="328"/>
      <c r="S29" s="327" t="str">
        <f>IF(ISBLANK(R29),"",IFERROR(IF(MATCH(R29,'Residue.L'!E:E,0)&gt;0,"No",""),"Yes"))</f>
        <v/>
      </c>
      <c r="T29" s="7"/>
      <c r="U29" s="353"/>
      <c r="V29" s="7"/>
      <c r="W29" s="353"/>
      <c r="X29" s="7"/>
      <c r="Y29" s="353"/>
      <c r="Z29" s="7"/>
      <c r="AA29" s="353"/>
      <c r="AB29" s="7"/>
      <c r="AC29" s="7"/>
      <c r="AD29" s="96"/>
      <c r="AI29" s="144"/>
      <c r="AJ29" s="143"/>
      <c r="AK29" s="71"/>
      <c r="AL29" s="71"/>
      <c r="AM29" s="71"/>
      <c r="AN29" s="71"/>
      <c r="AO29" s="71"/>
      <c r="AP29" s="72"/>
      <c r="AQ29" s="72"/>
    </row>
    <row r="30" spans="1:43" x14ac:dyDescent="0.5">
      <c r="A30" s="167"/>
      <c r="B30" s="218"/>
      <c r="C30" s="329"/>
      <c r="D30" s="218"/>
      <c r="E30" s="218"/>
      <c r="F30" s="218"/>
      <c r="G30" s="218"/>
      <c r="H30" s="218"/>
      <c r="I30" s="218"/>
      <c r="J30" s="532"/>
      <c r="K30" s="218"/>
      <c r="L30" s="218" t="s">
        <v>109</v>
      </c>
      <c r="M30" s="218"/>
      <c r="N30" s="475"/>
      <c r="O30" s="353"/>
      <c r="P30" s="295" t="str">
        <f>IF(ISBLANK(C30),"",IFERROR(IF(MATCH(C30,Tree.L!G:G,0)&gt;0,"No",""),"Yes"))</f>
        <v/>
      </c>
      <c r="Q30" s="327" t="str">
        <f t="shared" si="0"/>
        <v/>
      </c>
      <c r="R30" s="328"/>
      <c r="S30" s="327" t="str">
        <f>IF(ISBLANK(R30),"",IFERROR(IF(MATCH(R30,'Residue.L'!E:E,0)&gt;0,"No",""),"Yes"))</f>
        <v/>
      </c>
      <c r="T30" s="7"/>
      <c r="U30" s="353"/>
      <c r="V30" s="7"/>
      <c r="W30" s="353"/>
      <c r="X30" s="7"/>
      <c r="Y30" s="353"/>
      <c r="Z30" s="7"/>
      <c r="AA30" s="353"/>
      <c r="AB30" s="7"/>
      <c r="AC30" s="7"/>
      <c r="AD30" s="96"/>
      <c r="AI30" s="144"/>
      <c r="AJ30" s="143"/>
      <c r="AK30" s="71"/>
      <c r="AL30" s="71"/>
      <c r="AM30" s="71"/>
      <c r="AN30" s="71"/>
      <c r="AO30" s="71"/>
      <c r="AP30" s="72"/>
      <c r="AQ30" s="72"/>
    </row>
    <row r="31" spans="1:43" x14ac:dyDescent="0.5">
      <c r="A31" s="167"/>
      <c r="B31" s="218"/>
      <c r="C31" s="329"/>
      <c r="D31" s="218"/>
      <c r="E31" s="218"/>
      <c r="F31" s="218"/>
      <c r="G31" s="218"/>
      <c r="H31" s="218"/>
      <c r="I31" s="218"/>
      <c r="J31" s="532"/>
      <c r="K31" s="218"/>
      <c r="L31" s="218" t="s">
        <v>109</v>
      </c>
      <c r="M31" s="218"/>
      <c r="N31" s="475"/>
      <c r="O31" s="353"/>
      <c r="P31" s="295" t="str">
        <f>IF(ISBLANK(C31),"",IFERROR(IF(MATCH(C31,Tree.L!G:G,0)&gt;0,"No",""),"Yes"))</f>
        <v/>
      </c>
      <c r="Q31" s="327" t="str">
        <f t="shared" si="0"/>
        <v/>
      </c>
      <c r="R31" s="328"/>
      <c r="S31" s="327" t="str">
        <f>IF(ISBLANK(R31),"",IFERROR(IF(MATCH(R31,'Residue.L'!E:E,0)&gt;0,"No",""),"Yes"))</f>
        <v/>
      </c>
      <c r="T31" s="7"/>
      <c r="U31" s="353"/>
      <c r="V31" s="7"/>
      <c r="W31" s="353"/>
      <c r="X31" s="7"/>
      <c r="Y31" s="353"/>
      <c r="Z31" s="7"/>
      <c r="AA31" s="353"/>
      <c r="AB31" s="7"/>
      <c r="AC31" s="7"/>
      <c r="AD31" s="96"/>
      <c r="AI31" s="144"/>
      <c r="AJ31" s="143"/>
      <c r="AK31" s="71"/>
      <c r="AL31" s="71"/>
      <c r="AM31" s="71"/>
      <c r="AN31" s="71"/>
      <c r="AO31" s="71"/>
      <c r="AP31" s="72"/>
      <c r="AQ31" s="72"/>
    </row>
    <row r="32" spans="1:43" x14ac:dyDescent="0.5">
      <c r="A32" s="167"/>
      <c r="B32" s="218"/>
      <c r="C32" s="329"/>
      <c r="D32" s="218"/>
      <c r="E32" s="218"/>
      <c r="F32" s="218"/>
      <c r="G32" s="218"/>
      <c r="H32" s="218"/>
      <c r="I32" s="218"/>
      <c r="J32" s="532"/>
      <c r="K32" s="218"/>
      <c r="L32" s="218" t="s">
        <v>109</v>
      </c>
      <c r="M32" s="218"/>
      <c r="N32" s="475"/>
      <c r="O32" s="353"/>
      <c r="P32" s="295" t="str">
        <f>IF(ISBLANK(C32),"",IFERROR(IF(MATCH(C32,Tree.L!G:G,0)&gt;0,"No",""),"Yes"))</f>
        <v/>
      </c>
      <c r="Q32" s="327" t="str">
        <f t="shared" si="0"/>
        <v/>
      </c>
      <c r="R32" s="328"/>
      <c r="S32" s="327" t="str">
        <f>IF(ISBLANK(R32),"",IFERROR(IF(MATCH(R32,'Residue.L'!E:E,0)&gt;0,"No",""),"Yes"))</f>
        <v/>
      </c>
      <c r="T32" s="7"/>
      <c r="U32" s="353"/>
      <c r="V32" s="7"/>
      <c r="W32" s="353"/>
      <c r="X32" s="7"/>
      <c r="Y32" s="353"/>
      <c r="Z32" s="7"/>
      <c r="AA32" s="353"/>
      <c r="AB32" s="7"/>
      <c r="AC32" s="7"/>
      <c r="AD32" s="96"/>
      <c r="AI32" s="144"/>
      <c r="AJ32" s="141"/>
      <c r="AK32" s="71"/>
      <c r="AL32" s="71"/>
      <c r="AM32" s="71"/>
      <c r="AN32" s="71"/>
      <c r="AO32" s="71"/>
      <c r="AP32" s="72"/>
      <c r="AQ32" s="72"/>
    </row>
    <row r="33" spans="1:43" x14ac:dyDescent="0.5">
      <c r="A33" s="167"/>
      <c r="B33" s="218"/>
      <c r="C33" s="329"/>
      <c r="D33" s="218"/>
      <c r="E33" s="218"/>
      <c r="F33" s="218"/>
      <c r="G33" s="218"/>
      <c r="H33" s="218"/>
      <c r="I33" s="218"/>
      <c r="J33" s="532"/>
      <c r="K33" s="218"/>
      <c r="L33" s="218" t="s">
        <v>109</v>
      </c>
      <c r="M33" s="218"/>
      <c r="N33" s="475"/>
      <c r="O33" s="353"/>
      <c r="P33" s="295" t="str">
        <f>IF(ISBLANK(C33),"",IFERROR(IF(MATCH(C33,Tree.L!G:G,0)&gt;0,"No",""),"Yes"))</f>
        <v/>
      </c>
      <c r="Q33" s="327" t="str">
        <f t="shared" si="0"/>
        <v/>
      </c>
      <c r="R33" s="328"/>
      <c r="S33" s="327" t="str">
        <f>IF(ISBLANK(R33),"",IFERROR(IF(MATCH(R33,'Residue.L'!E:E,0)&gt;0,"No",""),"Yes"))</f>
        <v/>
      </c>
      <c r="T33" s="7"/>
      <c r="U33" s="353"/>
      <c r="V33" s="7"/>
      <c r="W33" s="353"/>
      <c r="X33" s="7"/>
      <c r="Y33" s="353"/>
      <c r="Z33" s="7"/>
      <c r="AA33" s="353"/>
      <c r="AB33" s="7"/>
      <c r="AC33" s="7"/>
      <c r="AD33" s="96"/>
      <c r="AI33" s="144"/>
      <c r="AJ33" s="141"/>
      <c r="AK33" s="71"/>
      <c r="AL33" s="71"/>
      <c r="AM33" s="71"/>
      <c r="AN33" s="71"/>
      <c r="AO33" s="71"/>
      <c r="AP33" s="72"/>
      <c r="AQ33" s="72"/>
    </row>
    <row r="34" spans="1:43" x14ac:dyDescent="0.5">
      <c r="A34" s="167"/>
      <c r="B34" s="218"/>
      <c r="C34" s="329"/>
      <c r="D34" s="218"/>
      <c r="E34" s="218"/>
      <c r="F34" s="218"/>
      <c r="G34" s="218"/>
      <c r="H34" s="218"/>
      <c r="I34" s="218"/>
      <c r="J34" s="532"/>
      <c r="K34" s="218"/>
      <c r="L34" s="218" t="s">
        <v>109</v>
      </c>
      <c r="M34" s="218"/>
      <c r="N34" s="475"/>
      <c r="O34" s="353"/>
      <c r="P34" s="295" t="str">
        <f>IF(ISBLANK(C34),"",IFERROR(IF(MATCH(C34,Tree.L!G:G,0)&gt;0,"No",""),"Yes"))</f>
        <v/>
      </c>
      <c r="Q34" s="327" t="str">
        <f t="shared" si="0"/>
        <v/>
      </c>
      <c r="R34" s="328"/>
      <c r="S34" s="327" t="str">
        <f>IF(ISBLANK(R34),"",IFERROR(IF(MATCH(R34,'Residue.L'!E:E,0)&gt;0,"No",""),"Yes"))</f>
        <v/>
      </c>
      <c r="T34" s="7"/>
      <c r="U34" s="353"/>
      <c r="V34" s="7"/>
      <c r="W34" s="353"/>
      <c r="X34" s="7"/>
      <c r="Y34" s="353"/>
      <c r="Z34" s="7"/>
      <c r="AA34" s="353"/>
      <c r="AB34" s="7"/>
      <c r="AC34" s="7"/>
      <c r="AD34" s="96"/>
      <c r="AI34" s="144"/>
      <c r="AJ34" s="141"/>
      <c r="AK34" s="71"/>
      <c r="AL34" s="71"/>
      <c r="AM34" s="71"/>
      <c r="AN34" s="71"/>
      <c r="AO34" s="71"/>
      <c r="AP34" s="72"/>
      <c r="AQ34" s="72"/>
    </row>
    <row r="35" spans="1:43" x14ac:dyDescent="0.5">
      <c r="A35" s="167"/>
      <c r="B35" s="218"/>
      <c r="C35" s="329"/>
      <c r="D35" s="218"/>
      <c r="E35" s="218"/>
      <c r="F35" s="218"/>
      <c r="G35" s="218"/>
      <c r="H35" s="218"/>
      <c r="I35" s="218"/>
      <c r="J35" s="532"/>
      <c r="K35" s="218"/>
      <c r="L35" s="218" t="s">
        <v>109</v>
      </c>
      <c r="M35" s="218"/>
      <c r="N35" s="475"/>
      <c r="O35" s="353"/>
      <c r="P35" s="295" t="str">
        <f>IF(ISBLANK(C35),"",IFERROR(IF(MATCH(C35,Tree.L!G:G,0)&gt;0,"No",""),"Yes"))</f>
        <v/>
      </c>
      <c r="Q35" s="327" t="str">
        <f t="shared" si="0"/>
        <v/>
      </c>
      <c r="R35" s="328"/>
      <c r="S35" s="327" t="str">
        <f>IF(ISBLANK(R35),"",IFERROR(IF(MATCH(R35,'Residue.L'!E:E,0)&gt;0,"No",""),"Yes"))</f>
        <v/>
      </c>
      <c r="T35" s="7"/>
      <c r="U35" s="353"/>
      <c r="V35" s="7"/>
      <c r="W35" s="353"/>
      <c r="X35" s="7"/>
      <c r="Y35" s="353"/>
      <c r="Z35" s="7"/>
      <c r="AA35" s="353"/>
      <c r="AB35" s="7"/>
      <c r="AC35" s="7"/>
      <c r="AD35" s="96"/>
      <c r="AI35" s="144"/>
      <c r="AJ35" s="141"/>
      <c r="AK35" s="71"/>
      <c r="AL35" s="71"/>
      <c r="AM35" s="71"/>
      <c r="AN35" s="71"/>
      <c r="AO35" s="71"/>
      <c r="AP35" s="72"/>
      <c r="AQ35" s="72"/>
    </row>
    <row r="36" spans="1:43" x14ac:dyDescent="0.5">
      <c r="A36" s="167"/>
      <c r="B36" s="218"/>
      <c r="C36" s="329"/>
      <c r="D36" s="218"/>
      <c r="E36" s="218"/>
      <c r="F36" s="218"/>
      <c r="G36" s="218"/>
      <c r="H36" s="218"/>
      <c r="I36" s="218"/>
      <c r="J36" s="532"/>
      <c r="K36" s="218"/>
      <c r="L36" s="218" t="s">
        <v>109</v>
      </c>
      <c r="M36" s="218"/>
      <c r="N36" s="475"/>
      <c r="O36" s="353"/>
      <c r="P36" s="295" t="str">
        <f>IF(ISBLANK(C36),"",IFERROR(IF(MATCH(C36,Tree.L!G:G,0)&gt;0,"No",""),"Yes"))</f>
        <v/>
      </c>
      <c r="Q36" s="327" t="str">
        <f t="shared" si="0"/>
        <v/>
      </c>
      <c r="R36" s="328"/>
      <c r="S36" s="327" t="str">
        <f>IF(ISBLANK(R36),"",IFERROR(IF(MATCH(R36,'Residue.L'!E:E,0)&gt;0,"No",""),"Yes"))</f>
        <v/>
      </c>
      <c r="T36" s="7"/>
      <c r="U36" s="353"/>
      <c r="V36" s="7"/>
      <c r="W36" s="353"/>
      <c r="X36" s="7"/>
      <c r="Y36" s="353"/>
      <c r="Z36" s="7"/>
      <c r="AA36" s="353"/>
      <c r="AB36" s="7"/>
      <c r="AC36" s="7"/>
      <c r="AD36" s="96"/>
      <c r="AI36" s="144"/>
      <c r="AJ36" s="141"/>
      <c r="AK36" s="71"/>
      <c r="AL36" s="71"/>
      <c r="AM36" s="71"/>
      <c r="AN36" s="71"/>
      <c r="AO36" s="71"/>
      <c r="AP36" s="72"/>
      <c r="AQ36" s="72"/>
    </row>
    <row r="37" spans="1:43" x14ac:dyDescent="0.5">
      <c r="A37" s="167"/>
      <c r="B37" s="218"/>
      <c r="C37" s="329"/>
      <c r="D37" s="218"/>
      <c r="E37" s="218"/>
      <c r="F37" s="218"/>
      <c r="G37" s="218"/>
      <c r="H37" s="218"/>
      <c r="I37" s="218"/>
      <c r="J37" s="532"/>
      <c r="K37" s="218"/>
      <c r="L37" s="218" t="s">
        <v>109</v>
      </c>
      <c r="M37" s="218"/>
      <c r="N37" s="475"/>
      <c r="O37" s="353"/>
      <c r="P37" s="295" t="str">
        <f>IF(ISBLANK(C37),"",IFERROR(IF(MATCH(C37,Tree.L!G:G,0)&gt;0,"No",""),"Yes"))</f>
        <v/>
      </c>
      <c r="Q37" s="327" t="str">
        <f t="shared" si="0"/>
        <v/>
      </c>
      <c r="R37" s="328"/>
      <c r="S37" s="327" t="str">
        <f>IF(ISBLANK(R37),"",IFERROR(IF(MATCH(R37,'Residue.L'!E:E,0)&gt;0,"No",""),"Yes"))</f>
        <v/>
      </c>
      <c r="T37" s="7"/>
      <c r="U37" s="353"/>
      <c r="V37" s="7"/>
      <c r="W37" s="353"/>
      <c r="X37" s="7"/>
      <c r="Y37" s="353"/>
      <c r="Z37" s="7"/>
      <c r="AA37" s="353"/>
      <c r="AB37" s="7"/>
      <c r="AC37" s="7"/>
      <c r="AD37" s="96"/>
      <c r="AI37" s="144"/>
      <c r="AJ37" s="141"/>
      <c r="AK37" s="71"/>
      <c r="AL37" s="71"/>
      <c r="AM37" s="71"/>
      <c r="AN37" s="71"/>
      <c r="AO37" s="71"/>
      <c r="AP37" s="72"/>
      <c r="AQ37" s="72"/>
    </row>
    <row r="38" spans="1:43" x14ac:dyDescent="0.5">
      <c r="A38" s="167"/>
      <c r="B38" s="218"/>
      <c r="C38" s="329"/>
      <c r="D38" s="218"/>
      <c r="E38" s="218"/>
      <c r="F38" s="218"/>
      <c r="G38" s="218"/>
      <c r="H38" s="218"/>
      <c r="I38" s="218"/>
      <c r="J38" s="532"/>
      <c r="K38" s="218"/>
      <c r="L38" s="218" t="s">
        <v>109</v>
      </c>
      <c r="M38" s="218"/>
      <c r="N38" s="475"/>
      <c r="O38" s="353"/>
      <c r="P38" s="295" t="str">
        <f>IF(ISBLANK(C38),"",IFERROR(IF(MATCH(C38,Tree.L!G:G,0)&gt;0,"No",""),"Yes"))</f>
        <v/>
      </c>
      <c r="Q38" s="327" t="str">
        <f t="shared" si="0"/>
        <v/>
      </c>
      <c r="R38" s="328"/>
      <c r="S38" s="327"/>
      <c r="T38" s="7"/>
      <c r="U38" s="353"/>
      <c r="V38" s="7"/>
      <c r="W38" s="353"/>
      <c r="X38" s="7"/>
      <c r="Y38" s="353"/>
      <c r="Z38" s="7"/>
      <c r="AA38" s="353"/>
      <c r="AB38" s="7"/>
      <c r="AC38" s="7"/>
      <c r="AD38" s="96"/>
      <c r="AI38" s="144"/>
      <c r="AJ38" s="141"/>
      <c r="AK38" s="71"/>
      <c r="AL38" s="71"/>
      <c r="AM38" s="71"/>
      <c r="AN38" s="71"/>
      <c r="AO38" s="71"/>
      <c r="AP38" s="72"/>
      <c r="AQ38" s="72"/>
    </row>
    <row r="39" spans="1:43" x14ac:dyDescent="0.5">
      <c r="A39" s="167"/>
      <c r="B39" s="218"/>
      <c r="C39" s="329"/>
      <c r="D39" s="218"/>
      <c r="E39" s="218"/>
      <c r="F39" s="218"/>
      <c r="G39" s="218"/>
      <c r="H39" s="218"/>
      <c r="I39" s="218"/>
      <c r="J39" s="532"/>
      <c r="K39" s="218"/>
      <c r="L39" s="218" t="s">
        <v>109</v>
      </c>
      <c r="M39" s="218"/>
      <c r="N39" s="475"/>
      <c r="O39" s="353"/>
      <c r="P39" s="295" t="str">
        <f>IF(ISBLANK(C39),"",IFERROR(IF(MATCH(C39,Tree.L!G:G,0)&gt;0,"No",""),"Yes"))</f>
        <v/>
      </c>
      <c r="Q39" s="327" t="str">
        <f t="shared" si="0"/>
        <v/>
      </c>
      <c r="R39" s="328"/>
      <c r="S39" s="327"/>
      <c r="T39" s="7"/>
      <c r="U39" s="353"/>
      <c r="V39" s="7"/>
      <c r="W39" s="353"/>
      <c r="X39" s="7"/>
      <c r="Y39" s="353"/>
      <c r="Z39" s="7"/>
      <c r="AA39" s="353"/>
      <c r="AB39" s="7"/>
      <c r="AC39" s="7"/>
      <c r="AD39" s="96"/>
      <c r="AI39" s="144"/>
      <c r="AJ39" s="141"/>
      <c r="AK39" s="71"/>
      <c r="AL39" s="71"/>
      <c r="AM39" s="71"/>
      <c r="AN39" s="71"/>
      <c r="AO39" s="71"/>
      <c r="AP39" s="72"/>
      <c r="AQ39" s="72"/>
    </row>
    <row r="40" spans="1:43" x14ac:dyDescent="0.5">
      <c r="A40" s="167"/>
      <c r="B40" s="218"/>
      <c r="C40" s="329"/>
      <c r="D40" s="218"/>
      <c r="E40" s="218"/>
      <c r="F40" s="218"/>
      <c r="G40" s="218"/>
      <c r="H40" s="218"/>
      <c r="I40" s="218"/>
      <c r="J40" s="532"/>
      <c r="K40" s="218"/>
      <c r="L40" s="218" t="s">
        <v>109</v>
      </c>
      <c r="M40" s="218"/>
      <c r="N40" s="475"/>
      <c r="O40" s="353"/>
      <c r="P40" s="295" t="str">
        <f>IF(ISBLANK(C40),"",IFERROR(IF(MATCH(C40,Tree.L!G:G,0)&gt;0,"No",""),"Yes"))</f>
        <v/>
      </c>
      <c r="Q40" s="327" t="str">
        <f t="shared" si="0"/>
        <v/>
      </c>
      <c r="R40" s="328"/>
      <c r="S40" s="327"/>
      <c r="T40" s="7"/>
      <c r="U40" s="353"/>
      <c r="V40" s="7"/>
      <c r="W40" s="353"/>
      <c r="X40" s="7"/>
      <c r="Y40" s="353"/>
      <c r="Z40" s="7"/>
      <c r="AA40" s="353"/>
      <c r="AB40" s="7"/>
      <c r="AC40" s="7"/>
      <c r="AD40" s="96"/>
      <c r="AI40" s="144"/>
      <c r="AJ40" s="141"/>
      <c r="AK40" s="71"/>
      <c r="AL40" s="71"/>
      <c r="AM40" s="71"/>
      <c r="AN40" s="71"/>
      <c r="AO40" s="71"/>
      <c r="AP40" s="72"/>
      <c r="AQ40" s="72"/>
    </row>
    <row r="41" spans="1:43" x14ac:dyDescent="0.5">
      <c r="A41" s="167"/>
      <c r="B41" s="218"/>
      <c r="C41" s="329"/>
      <c r="D41" s="218"/>
      <c r="E41" s="218"/>
      <c r="F41" s="218"/>
      <c r="G41" s="218"/>
      <c r="H41" s="218"/>
      <c r="I41" s="218"/>
      <c r="J41" s="532"/>
      <c r="K41" s="218"/>
      <c r="L41" s="218" t="s">
        <v>109</v>
      </c>
      <c r="M41" s="218"/>
      <c r="N41" s="475"/>
      <c r="O41" s="353"/>
      <c r="P41" s="295" t="str">
        <f>IF(ISBLANK(C41),"",IFERROR(IF(MATCH(C41,Tree.L!G:G,0)&gt;0,"No",""),"Yes"))</f>
        <v/>
      </c>
      <c r="Q41" s="327" t="str">
        <f t="shared" si="0"/>
        <v/>
      </c>
      <c r="R41" s="328"/>
      <c r="S41" s="327"/>
      <c r="T41" s="7"/>
      <c r="U41" s="353"/>
      <c r="V41" s="7"/>
      <c r="W41" s="353"/>
      <c r="X41" s="7"/>
      <c r="Y41" s="353"/>
      <c r="Z41" s="7"/>
      <c r="AA41" s="353"/>
      <c r="AB41" s="7"/>
      <c r="AC41" s="7"/>
      <c r="AD41" s="96"/>
      <c r="AI41" s="145"/>
      <c r="AJ41" s="71"/>
      <c r="AK41" s="71"/>
      <c r="AL41" s="71"/>
      <c r="AM41" s="71"/>
      <c r="AN41" s="71"/>
      <c r="AO41" s="71"/>
      <c r="AP41" s="72"/>
      <c r="AQ41" s="72"/>
    </row>
    <row r="42" spans="1:43" x14ac:dyDescent="0.5">
      <c r="A42" s="167"/>
      <c r="B42" s="218"/>
      <c r="C42" s="329"/>
      <c r="D42" s="218"/>
      <c r="E42" s="218"/>
      <c r="F42" s="218"/>
      <c r="G42" s="218"/>
      <c r="H42" s="218"/>
      <c r="I42" s="218"/>
      <c r="J42" s="532"/>
      <c r="K42" s="218"/>
      <c r="L42" s="218" t="s">
        <v>109</v>
      </c>
      <c r="M42" s="218"/>
      <c r="N42" s="475"/>
      <c r="O42" s="353"/>
      <c r="P42" s="295" t="str">
        <f>IF(ISBLANK(C42),"",IFERROR(IF(MATCH(C42,Tree.L!G:G,0)&gt;0,"No",""),"Yes"))</f>
        <v/>
      </c>
      <c r="Q42" s="327" t="str">
        <f t="shared" si="0"/>
        <v/>
      </c>
      <c r="R42" s="328"/>
      <c r="S42" s="327" t="str">
        <f>IF(ISBLANK(R42),"",IFERROR(IF(MATCH(R42,'Residue.L'!E:E,0)&gt;0,"No",""),"Yes"))</f>
        <v/>
      </c>
      <c r="T42" s="7"/>
      <c r="U42" s="353"/>
      <c r="V42" s="7"/>
      <c r="W42" s="353"/>
      <c r="X42" s="7"/>
      <c r="Y42" s="353"/>
      <c r="Z42" s="7"/>
      <c r="AA42" s="353"/>
      <c r="AB42" s="7"/>
      <c r="AC42" s="7"/>
      <c r="AD42" s="96"/>
      <c r="AI42" s="144"/>
      <c r="AJ42" s="141"/>
      <c r="AK42" s="71"/>
      <c r="AL42" s="71"/>
      <c r="AM42" s="71"/>
      <c r="AN42" s="71"/>
      <c r="AO42" s="71"/>
      <c r="AP42" s="72"/>
      <c r="AQ42" s="72"/>
    </row>
    <row r="43" spans="1:43" x14ac:dyDescent="0.5">
      <c r="A43" s="167"/>
      <c r="B43" s="218"/>
      <c r="C43" s="329"/>
      <c r="D43" s="218"/>
      <c r="E43" s="218"/>
      <c r="F43" s="218"/>
      <c r="G43" s="218"/>
      <c r="H43" s="218"/>
      <c r="I43" s="218"/>
      <c r="J43" s="532"/>
      <c r="K43" s="218"/>
      <c r="L43" s="218" t="s">
        <v>109</v>
      </c>
      <c r="M43" s="218"/>
      <c r="N43" s="475"/>
      <c r="O43" s="353"/>
      <c r="P43" s="295" t="str">
        <f>IF(ISBLANK(C43),"",IFERROR(IF(MATCH(C43,Tree.L!G:G,0)&gt;0,"No",""),"Yes"))</f>
        <v/>
      </c>
      <c r="Q43" s="327" t="str">
        <f t="shared" si="0"/>
        <v/>
      </c>
      <c r="R43" s="328"/>
      <c r="S43" s="327" t="str">
        <f>IF(ISBLANK(R43),"",IFERROR(IF(MATCH(R43,'Residue.L'!E:E,0)&gt;0,"No",""),"Yes"))</f>
        <v/>
      </c>
      <c r="T43" s="7"/>
      <c r="U43" s="353"/>
      <c r="V43" s="7"/>
      <c r="W43" s="353"/>
      <c r="X43" s="7"/>
      <c r="Y43" s="353"/>
      <c r="Z43" s="7"/>
      <c r="AA43" s="353"/>
      <c r="AB43" s="7"/>
      <c r="AC43" s="7"/>
      <c r="AD43" s="96"/>
      <c r="AI43" s="144"/>
      <c r="AJ43" s="141"/>
      <c r="AK43" s="71"/>
      <c r="AL43" s="71"/>
      <c r="AM43" s="71"/>
      <c r="AN43" s="71"/>
      <c r="AO43" s="71"/>
      <c r="AP43" s="72"/>
      <c r="AQ43" s="72"/>
    </row>
    <row r="44" spans="1:43" x14ac:dyDescent="0.5">
      <c r="A44" s="167"/>
      <c r="B44" s="218"/>
      <c r="C44" s="329"/>
      <c r="D44" s="218"/>
      <c r="E44" s="218"/>
      <c r="F44" s="218"/>
      <c r="G44" s="218"/>
      <c r="H44" s="218"/>
      <c r="I44" s="218"/>
      <c r="J44" s="532"/>
      <c r="K44" s="218"/>
      <c r="L44" s="218" t="s">
        <v>109</v>
      </c>
      <c r="M44" s="218"/>
      <c r="N44" s="475"/>
      <c r="O44" s="353"/>
      <c r="P44" s="295" t="str">
        <f>IF(ISBLANK(C44),"",IFERROR(IF(MATCH(C44,Tree.L!G:G,0)&gt;0,"No",""),"Yes"))</f>
        <v/>
      </c>
      <c r="Q44" s="327" t="str">
        <f t="shared" si="0"/>
        <v/>
      </c>
      <c r="R44" s="328"/>
      <c r="S44" s="327" t="str">
        <f>IF(ISBLANK(R44),"",IFERROR(IF(MATCH(R44,'Residue.L'!E:E,0)&gt;0,"No",""),"Yes"))</f>
        <v/>
      </c>
      <c r="T44" s="7"/>
      <c r="U44" s="353"/>
      <c r="V44" s="7"/>
      <c r="W44" s="353"/>
      <c r="X44" s="7"/>
      <c r="Y44" s="353"/>
      <c r="Z44" s="7"/>
      <c r="AA44" s="353"/>
      <c r="AB44" s="7"/>
      <c r="AC44" s="7"/>
      <c r="AD44" s="96"/>
      <c r="AI44" s="144"/>
      <c r="AJ44" s="141"/>
      <c r="AK44" s="71"/>
      <c r="AL44" s="71"/>
      <c r="AM44" s="71"/>
      <c r="AN44" s="71"/>
      <c r="AO44" s="71"/>
      <c r="AP44" s="72"/>
      <c r="AQ44" s="72"/>
    </row>
    <row r="45" spans="1:43" x14ac:dyDescent="0.5">
      <c r="A45" s="167"/>
      <c r="B45" s="218"/>
      <c r="C45" s="329"/>
      <c r="D45" s="218"/>
      <c r="E45" s="218"/>
      <c r="F45" s="218"/>
      <c r="G45" s="218"/>
      <c r="H45" s="218"/>
      <c r="I45" s="218"/>
      <c r="J45" s="532"/>
      <c r="K45" s="218"/>
      <c r="L45" s="218" t="s">
        <v>109</v>
      </c>
      <c r="M45" s="218"/>
      <c r="N45" s="475"/>
      <c r="O45" s="353"/>
      <c r="P45" s="295" t="str">
        <f>IF(ISBLANK(C45),"",IFERROR(IF(MATCH(C45,Tree.L!G:G,0)&gt;0,"No",""),"Yes"))</f>
        <v/>
      </c>
      <c r="Q45" s="327" t="str">
        <f t="shared" si="0"/>
        <v/>
      </c>
      <c r="R45" s="328"/>
      <c r="S45" s="327" t="str">
        <f>IF(ISBLANK(R45),"",IFERROR(IF(MATCH(R45,'Residue.L'!E:E,0)&gt;0,"No",""),"Yes"))</f>
        <v/>
      </c>
      <c r="T45" s="7"/>
      <c r="U45" s="353"/>
      <c r="V45" s="7"/>
      <c r="W45" s="353"/>
      <c r="X45" s="7"/>
      <c r="Y45" s="353"/>
      <c r="Z45" s="7"/>
      <c r="AA45" s="353"/>
      <c r="AB45" s="7"/>
      <c r="AC45" s="7"/>
      <c r="AD45" s="96"/>
      <c r="AI45" s="144"/>
      <c r="AJ45" s="141"/>
      <c r="AK45" s="71"/>
      <c r="AL45" s="71"/>
      <c r="AM45" s="71"/>
      <c r="AN45" s="71"/>
      <c r="AO45" s="71"/>
      <c r="AP45" s="72"/>
      <c r="AQ45" s="72"/>
    </row>
    <row r="46" spans="1:43" x14ac:dyDescent="0.5">
      <c r="A46" s="167"/>
      <c r="B46" s="218"/>
      <c r="C46" s="329"/>
      <c r="D46" s="218"/>
      <c r="E46" s="218"/>
      <c r="F46" s="218"/>
      <c r="G46" s="218"/>
      <c r="H46" s="218"/>
      <c r="I46" s="218"/>
      <c r="J46" s="532"/>
      <c r="K46" s="218"/>
      <c r="L46" s="218" t="s">
        <v>109</v>
      </c>
      <c r="M46" s="218"/>
      <c r="N46" s="475"/>
      <c r="O46" s="353"/>
      <c r="P46" s="295" t="str">
        <f>IF(ISBLANK(C46),"",IFERROR(IF(MATCH(C46,Tree.L!G:G,0)&gt;0,"No",""),"Yes"))</f>
        <v/>
      </c>
      <c r="Q46" s="327" t="str">
        <f t="shared" si="0"/>
        <v/>
      </c>
      <c r="R46" s="328"/>
      <c r="S46" s="327"/>
      <c r="T46" s="7"/>
      <c r="U46" s="353"/>
      <c r="V46" s="7"/>
      <c r="W46" s="353"/>
      <c r="X46" s="7"/>
      <c r="Y46" s="353"/>
      <c r="Z46" s="7"/>
      <c r="AA46" s="353"/>
      <c r="AB46" s="7"/>
      <c r="AC46" s="7"/>
      <c r="AD46" s="96"/>
      <c r="AI46" s="144"/>
      <c r="AJ46" s="141"/>
      <c r="AK46" s="71"/>
      <c r="AL46" s="71"/>
      <c r="AM46" s="71"/>
      <c r="AN46" s="71"/>
      <c r="AO46" s="71"/>
      <c r="AP46" s="72"/>
      <c r="AQ46" s="72"/>
    </row>
    <row r="47" spans="1:43" x14ac:dyDescent="0.5">
      <c r="A47" s="167"/>
      <c r="B47" s="218"/>
      <c r="C47" s="329"/>
      <c r="D47" s="218"/>
      <c r="E47" s="218"/>
      <c r="F47" s="218"/>
      <c r="G47" s="218"/>
      <c r="H47" s="218"/>
      <c r="I47" s="218"/>
      <c r="J47" s="532"/>
      <c r="K47" s="218"/>
      <c r="L47" s="218" t="s">
        <v>109</v>
      </c>
      <c r="M47" s="218"/>
      <c r="N47" s="475"/>
      <c r="O47" s="353"/>
      <c r="P47" s="295" t="str">
        <f>IF(ISBLANK(C47),"",IFERROR(IF(MATCH(C47,Tree.L!G:G,0)&gt;0,"No",""),"Yes"))</f>
        <v/>
      </c>
      <c r="Q47" s="327" t="str">
        <f t="shared" si="0"/>
        <v/>
      </c>
      <c r="R47" s="328"/>
      <c r="S47" s="327"/>
      <c r="T47" s="7"/>
      <c r="U47" s="353"/>
      <c r="V47" s="7"/>
      <c r="W47" s="353"/>
      <c r="X47" s="7"/>
      <c r="Y47" s="353"/>
      <c r="Z47" s="7"/>
      <c r="AA47" s="353"/>
      <c r="AB47" s="7"/>
      <c r="AC47" s="7"/>
      <c r="AD47" s="96"/>
      <c r="AI47" s="144"/>
      <c r="AJ47" s="141"/>
      <c r="AK47" s="71"/>
      <c r="AL47" s="71"/>
      <c r="AM47" s="71"/>
      <c r="AN47" s="71"/>
      <c r="AO47" s="71"/>
      <c r="AP47" s="72"/>
      <c r="AQ47" s="72"/>
    </row>
    <row r="48" spans="1:43" x14ac:dyDescent="0.5">
      <c r="A48" s="167"/>
      <c r="B48" s="218"/>
      <c r="C48" s="329"/>
      <c r="D48" s="218"/>
      <c r="E48" s="218"/>
      <c r="F48" s="218"/>
      <c r="G48" s="218"/>
      <c r="H48" s="218"/>
      <c r="I48" s="218"/>
      <c r="J48" s="532"/>
      <c r="K48" s="218"/>
      <c r="L48" s="218" t="s">
        <v>109</v>
      </c>
      <c r="M48" s="218"/>
      <c r="N48" s="475"/>
      <c r="O48" s="353"/>
      <c r="P48" s="295" t="str">
        <f>IF(ISBLANK(C48),"",IFERROR(IF(MATCH(C48,Tree.L!G:G,0)&gt;0,"No",""),"Yes"))</f>
        <v/>
      </c>
      <c r="Q48" s="327" t="str">
        <f t="shared" si="0"/>
        <v/>
      </c>
      <c r="R48" s="328"/>
      <c r="S48" s="327"/>
      <c r="T48" s="7"/>
      <c r="U48" s="353"/>
      <c r="V48" s="7"/>
      <c r="W48" s="353"/>
      <c r="X48" s="7"/>
      <c r="Y48" s="353"/>
      <c r="Z48" s="7"/>
      <c r="AA48" s="353"/>
      <c r="AB48" s="7"/>
      <c r="AC48" s="7"/>
      <c r="AD48" s="96"/>
      <c r="AI48" s="144"/>
      <c r="AJ48" s="141"/>
      <c r="AK48" s="71"/>
      <c r="AL48" s="71"/>
      <c r="AM48" s="71"/>
      <c r="AN48" s="71"/>
      <c r="AO48" s="71"/>
      <c r="AP48" s="72"/>
      <c r="AQ48" s="72"/>
    </row>
    <row r="49" spans="1:43" x14ac:dyDescent="0.5">
      <c r="A49" s="167"/>
      <c r="B49" s="218"/>
      <c r="C49" s="329"/>
      <c r="D49" s="218"/>
      <c r="E49" s="218"/>
      <c r="F49" s="218"/>
      <c r="G49" s="218"/>
      <c r="H49" s="218"/>
      <c r="I49" s="218"/>
      <c r="J49" s="532"/>
      <c r="K49" s="218"/>
      <c r="L49" s="218" t="s">
        <v>109</v>
      </c>
      <c r="M49" s="218"/>
      <c r="N49" s="475"/>
      <c r="O49" s="353"/>
      <c r="P49" s="295" t="str">
        <f>IF(ISBLANK(C49),"",IFERROR(IF(MATCH(C49,Tree.L!G:G,0)&gt;0,"No",""),"Yes"))</f>
        <v/>
      </c>
      <c r="Q49" s="327" t="str">
        <f t="shared" si="0"/>
        <v/>
      </c>
      <c r="R49" s="328"/>
      <c r="S49" s="327"/>
      <c r="T49" s="7"/>
      <c r="U49" s="353"/>
      <c r="V49" s="7"/>
      <c r="W49" s="353"/>
      <c r="X49" s="7"/>
      <c r="Y49" s="353"/>
      <c r="Z49" s="7"/>
      <c r="AA49" s="353"/>
      <c r="AB49" s="7"/>
      <c r="AC49" s="7"/>
      <c r="AD49" s="96"/>
      <c r="AI49" s="145"/>
      <c r="AJ49" s="71"/>
      <c r="AK49" s="71"/>
      <c r="AL49" s="71"/>
      <c r="AM49" s="71"/>
      <c r="AN49" s="71"/>
      <c r="AO49" s="71"/>
      <c r="AP49" s="72"/>
      <c r="AQ49" s="72"/>
    </row>
    <row r="50" spans="1:43" x14ac:dyDescent="0.5">
      <c r="A50" s="167"/>
      <c r="B50" s="218"/>
      <c r="C50" s="329"/>
      <c r="D50" s="218"/>
      <c r="E50" s="218"/>
      <c r="F50" s="218"/>
      <c r="G50" s="218"/>
      <c r="H50" s="218"/>
      <c r="I50" s="218"/>
      <c r="J50" s="532"/>
      <c r="K50" s="218"/>
      <c r="L50" s="218" t="s">
        <v>109</v>
      </c>
      <c r="M50" s="218"/>
      <c r="N50" s="475"/>
      <c r="O50" s="353"/>
      <c r="P50" s="295" t="str">
        <f>IF(ISBLANK(C50),"",IFERROR(IF(MATCH(C50,Tree.L!G:G,0)&gt;0,"No",""),"Yes"))</f>
        <v/>
      </c>
      <c r="Q50" s="327" t="str">
        <f t="shared" si="0"/>
        <v/>
      </c>
      <c r="R50" s="328"/>
      <c r="S50" s="327"/>
      <c r="T50" s="7"/>
      <c r="U50" s="353"/>
      <c r="V50" s="7"/>
      <c r="W50" s="353"/>
      <c r="X50" s="7"/>
      <c r="Y50" s="353"/>
      <c r="Z50" s="7"/>
      <c r="AA50" s="353"/>
      <c r="AB50" s="7"/>
      <c r="AC50" s="7"/>
      <c r="AD50" s="96"/>
      <c r="AI50" s="145"/>
      <c r="AJ50" s="71"/>
      <c r="AK50" s="71"/>
      <c r="AL50" s="71"/>
      <c r="AM50" s="71"/>
      <c r="AN50" s="71"/>
      <c r="AO50" s="71"/>
      <c r="AP50" s="72"/>
      <c r="AQ50" s="72"/>
    </row>
    <row r="51" spans="1:43" x14ac:dyDescent="0.5">
      <c r="A51" s="167"/>
      <c r="B51" s="218"/>
      <c r="C51" s="329"/>
      <c r="D51" s="218"/>
      <c r="E51" s="218"/>
      <c r="F51" s="218"/>
      <c r="G51" s="218"/>
      <c r="H51" s="218"/>
      <c r="I51" s="218"/>
      <c r="J51" s="532"/>
      <c r="K51" s="218"/>
      <c r="L51" s="218" t="s">
        <v>109</v>
      </c>
      <c r="M51" s="218"/>
      <c r="N51" s="475"/>
      <c r="O51" s="353"/>
      <c r="P51" s="295" t="str">
        <f>IF(ISBLANK(C51),"",IFERROR(IF(MATCH(C51,Tree.L!G:G,0)&gt;0,"No",""),"Yes"))</f>
        <v/>
      </c>
      <c r="Q51" s="327" t="str">
        <f t="shared" si="0"/>
        <v/>
      </c>
      <c r="R51" s="328"/>
      <c r="S51" s="327"/>
      <c r="T51" s="7"/>
      <c r="U51" s="353"/>
      <c r="V51" s="7"/>
      <c r="W51" s="353"/>
      <c r="X51" s="7"/>
      <c r="Y51" s="353"/>
      <c r="Z51" s="7"/>
      <c r="AA51" s="353"/>
      <c r="AB51" s="7"/>
      <c r="AC51" s="7"/>
      <c r="AD51" s="96"/>
      <c r="AI51" s="145"/>
      <c r="AJ51" s="71"/>
      <c r="AK51" s="71"/>
      <c r="AL51" s="71"/>
      <c r="AM51" s="71"/>
      <c r="AN51" s="71"/>
      <c r="AO51" s="71"/>
      <c r="AP51" s="72"/>
      <c r="AQ51" s="72"/>
    </row>
    <row r="52" spans="1:43" ht="5.25" customHeight="1" thickBot="1" x14ac:dyDescent="0.55000000000000004">
      <c r="A52" s="19"/>
      <c r="B52" s="481"/>
      <c r="C52" s="17"/>
      <c r="D52" s="17"/>
      <c r="E52" s="17"/>
      <c r="F52" s="17"/>
      <c r="G52" s="17"/>
      <c r="H52" s="17"/>
      <c r="I52" s="17"/>
      <c r="J52" s="17"/>
      <c r="K52" s="17"/>
      <c r="L52" s="17"/>
      <c r="M52" s="17"/>
      <c r="N52" s="18"/>
      <c r="O52" s="7"/>
      <c r="P52" s="96"/>
      <c r="Q52" s="96"/>
      <c r="R52" s="96"/>
      <c r="S52" s="96"/>
      <c r="T52" s="96"/>
      <c r="U52" s="7"/>
      <c r="V52" s="96"/>
      <c r="W52" s="7"/>
      <c r="X52" s="96"/>
      <c r="Y52" s="7"/>
      <c r="Z52" s="96"/>
      <c r="AA52" s="7"/>
      <c r="AB52" s="7"/>
      <c r="AC52" s="7"/>
      <c r="AD52" s="96"/>
      <c r="AJ52" s="71"/>
      <c r="AK52" s="71"/>
      <c r="AL52" s="71"/>
      <c r="AM52" s="71"/>
      <c r="AN52" s="71"/>
      <c r="AO52" s="71"/>
      <c r="AP52" s="72"/>
      <c r="AQ52" s="72"/>
    </row>
    <row r="53" spans="1:43" ht="31.5" customHeight="1" x14ac:dyDescent="0.5">
      <c r="A53" s="563"/>
      <c r="B53" s="847" t="s">
        <v>4594</v>
      </c>
      <c r="C53" s="847"/>
      <c r="D53" s="847"/>
      <c r="E53" s="847"/>
      <c r="F53" s="847"/>
      <c r="G53" s="847"/>
      <c r="H53" s="847"/>
      <c r="I53" s="847"/>
      <c r="J53" s="847"/>
      <c r="K53" s="847"/>
      <c r="L53" s="847"/>
      <c r="M53" s="847"/>
      <c r="N53" s="564"/>
      <c r="O53" s="564"/>
      <c r="P53" s="564"/>
      <c r="Q53" s="565"/>
      <c r="R53" s="7"/>
      <c r="S53" s="7"/>
      <c r="T53" s="7"/>
      <c r="U53" s="213"/>
      <c r="V53" s="7"/>
      <c r="W53" s="213"/>
      <c r="X53" s="7"/>
      <c r="Y53" s="213"/>
      <c r="Z53" s="7"/>
      <c r="AA53" s="213"/>
      <c r="AB53" s="213"/>
      <c r="AC53" s="470"/>
      <c r="AD53" s="471"/>
      <c r="AE53" s="471"/>
      <c r="AJ53" s="71"/>
      <c r="AK53" s="71"/>
      <c r="AL53" s="71"/>
      <c r="AM53" s="71"/>
      <c r="AN53" s="71"/>
      <c r="AO53" s="71"/>
      <c r="AP53" s="72"/>
      <c r="AQ53" s="72"/>
    </row>
    <row r="54" spans="1:43" s="42" customFormat="1" ht="6" customHeight="1" x14ac:dyDescent="0.35">
      <c r="A54" s="566"/>
      <c r="B54" s="567" t="str">
        <f>C25</f>
        <v>M.Tree</v>
      </c>
      <c r="C54" s="568" t="str">
        <f>D25</f>
        <v>M.Material</v>
      </c>
      <c r="D54" s="568" t="s">
        <v>4595</v>
      </c>
      <c r="E54" s="568" t="s">
        <v>4596</v>
      </c>
      <c r="F54" s="568" t="s">
        <v>4597</v>
      </c>
      <c r="G54" s="568" t="s">
        <v>4598</v>
      </c>
      <c r="H54" s="568" t="s">
        <v>4599</v>
      </c>
      <c r="I54" s="568" t="s">
        <v>4600</v>
      </c>
      <c r="J54" s="568" t="s">
        <v>4601</v>
      </c>
      <c r="K54" s="568" t="s">
        <v>4602</v>
      </c>
      <c r="L54" s="568" t="s">
        <v>4603</v>
      </c>
      <c r="M54" s="568" t="s">
        <v>4604</v>
      </c>
      <c r="N54" s="569" t="s">
        <v>4605</v>
      </c>
      <c r="O54" s="570" t="s">
        <v>4606</v>
      </c>
      <c r="P54" s="570"/>
      <c r="Q54" s="571"/>
      <c r="R54" s="472"/>
      <c r="S54" s="472"/>
      <c r="T54" s="472"/>
      <c r="U54" s="472"/>
      <c r="V54" s="472"/>
      <c r="W54" s="472"/>
      <c r="X54" s="472"/>
      <c r="Y54" s="472"/>
      <c r="Z54" s="472"/>
      <c r="AA54" s="472"/>
      <c r="AB54" s="41"/>
      <c r="AC54" s="41"/>
      <c r="AD54" s="96"/>
      <c r="AE54" s="96"/>
      <c r="AF54" s="275"/>
      <c r="AG54" s="275"/>
      <c r="AH54" s="96"/>
      <c r="AI54" s="142"/>
      <c r="AJ54" s="142"/>
      <c r="AK54" s="73"/>
      <c r="AL54" s="73"/>
      <c r="AM54" s="73"/>
      <c r="AN54" s="73"/>
      <c r="AO54" s="73"/>
      <c r="AP54" s="74"/>
      <c r="AQ54" s="74"/>
    </row>
    <row r="55" spans="1:43" ht="23.25" customHeight="1" x14ac:dyDescent="0.5">
      <c r="A55" s="11"/>
      <c r="B55" s="235" t="s">
        <v>4607</v>
      </c>
      <c r="C55" s="235" t="s">
        <v>4608</v>
      </c>
      <c r="D55" s="235" t="s">
        <v>4436</v>
      </c>
      <c r="E55" s="235" t="s">
        <v>4437</v>
      </c>
      <c r="F55" s="235" t="s">
        <v>4438</v>
      </c>
      <c r="G55" s="235" t="s">
        <v>4439</v>
      </c>
      <c r="H55" s="235" t="s">
        <v>1349</v>
      </c>
      <c r="I55" s="235" t="s">
        <v>1352</v>
      </c>
      <c r="J55" s="235" t="s">
        <v>4440</v>
      </c>
      <c r="K55" s="235" t="s">
        <v>4441</v>
      </c>
      <c r="L55" s="235" t="s">
        <v>4442</v>
      </c>
      <c r="M55" s="235" t="s">
        <v>4443</v>
      </c>
      <c r="N55" s="235" t="s">
        <v>4444</v>
      </c>
      <c r="O55" s="507" t="s">
        <v>4445</v>
      </c>
      <c r="P55" s="8"/>
      <c r="Q55" s="10"/>
      <c r="R55" s="7"/>
      <c r="S55" s="7"/>
      <c r="T55" s="7"/>
      <c r="U55" s="7"/>
      <c r="V55" s="7"/>
      <c r="W55" s="7"/>
      <c r="X55" s="7"/>
      <c r="Y55" s="7"/>
      <c r="Z55" s="7"/>
      <c r="AA55" s="7"/>
      <c r="AB55" s="7"/>
      <c r="AC55" s="7"/>
      <c r="AD55" s="96"/>
      <c r="AI55" s="71"/>
      <c r="AJ55" s="71"/>
      <c r="AK55" s="71"/>
      <c r="AL55" s="72"/>
      <c r="AM55" s="72"/>
    </row>
    <row r="56" spans="1:43" ht="14.5" customHeight="1" x14ac:dyDescent="0.5">
      <c r="A56" s="577" t="str">
        <f>IF(ISBLANK(B56),IF(ISBLANK(C56),"",C56),B56)</f>
        <v/>
      </c>
      <c r="B56" s="218"/>
      <c r="C56" s="218"/>
      <c r="D56" s="218"/>
      <c r="E56" s="218"/>
      <c r="F56" s="218"/>
      <c r="G56" s="218"/>
      <c r="H56" s="218"/>
      <c r="I56" s="218"/>
      <c r="J56" s="218"/>
      <c r="K56" s="218"/>
      <c r="L56" s="218"/>
      <c r="M56" s="218"/>
      <c r="N56" s="218"/>
      <c r="O56" s="462"/>
      <c r="P56" s="8"/>
      <c r="Q56" s="10"/>
      <c r="R56" s="7"/>
      <c r="S56" s="7"/>
      <c r="T56" s="7"/>
      <c r="U56" s="7"/>
      <c r="V56" s="7"/>
      <c r="W56" s="7"/>
      <c r="X56" s="7"/>
      <c r="Y56" s="7"/>
      <c r="Z56" s="7"/>
      <c r="AA56" s="7"/>
      <c r="AB56" s="7"/>
      <c r="AC56" s="7"/>
      <c r="AD56" s="96"/>
      <c r="AI56" s="71"/>
      <c r="AJ56" s="71"/>
      <c r="AK56" s="71"/>
      <c r="AL56" s="72"/>
      <c r="AM56" s="72"/>
    </row>
    <row r="57" spans="1:43" ht="14.5" customHeight="1" x14ac:dyDescent="0.5">
      <c r="A57" s="577" t="str">
        <f t="shared" ref="A57:A71" si="1">IF(ISBLANK(B57),IF(ISBLANK(C57),"",C57),B57)</f>
        <v/>
      </c>
      <c r="B57" s="127"/>
      <c r="C57" s="127"/>
      <c r="D57" s="127"/>
      <c r="E57" s="127"/>
      <c r="F57" s="127"/>
      <c r="G57" s="127"/>
      <c r="H57" s="127"/>
      <c r="I57" s="127"/>
      <c r="J57" s="127"/>
      <c r="K57" s="127"/>
      <c r="L57" s="127"/>
      <c r="M57" s="127"/>
      <c r="N57" s="127"/>
      <c r="O57" s="508"/>
      <c r="P57" s="8"/>
      <c r="Q57" s="10"/>
      <c r="R57" s="7"/>
      <c r="S57" s="7"/>
      <c r="T57" s="7"/>
      <c r="U57" s="7"/>
      <c r="V57" s="7"/>
      <c r="W57" s="7"/>
      <c r="X57" s="7"/>
      <c r="Y57" s="7"/>
      <c r="Z57" s="7"/>
      <c r="AA57" s="7"/>
      <c r="AB57" s="7"/>
      <c r="AC57" s="7"/>
      <c r="AD57" s="96"/>
      <c r="AI57" s="71"/>
      <c r="AJ57" s="71"/>
      <c r="AK57" s="71"/>
      <c r="AL57" s="72"/>
      <c r="AM57" s="72"/>
    </row>
    <row r="58" spans="1:43" ht="14.5" customHeight="1" x14ac:dyDescent="0.5">
      <c r="A58" s="577" t="str">
        <f t="shared" si="1"/>
        <v/>
      </c>
      <c r="B58" s="127"/>
      <c r="C58" s="127"/>
      <c r="D58" s="127"/>
      <c r="E58" s="127"/>
      <c r="F58" s="127"/>
      <c r="G58" s="127"/>
      <c r="H58" s="127"/>
      <c r="I58" s="127"/>
      <c r="J58" s="127"/>
      <c r="K58" s="127"/>
      <c r="L58" s="127"/>
      <c r="M58" s="127"/>
      <c r="N58" s="127"/>
      <c r="O58" s="508"/>
      <c r="P58" s="8"/>
      <c r="Q58" s="10"/>
      <c r="R58" s="7"/>
      <c r="S58" s="7"/>
      <c r="T58" s="7"/>
      <c r="U58" s="7"/>
      <c r="V58" s="7"/>
      <c r="W58" s="7"/>
      <c r="X58" s="7"/>
      <c r="Y58" s="7"/>
      <c r="Z58" s="7"/>
      <c r="AA58" s="7"/>
      <c r="AB58" s="7"/>
      <c r="AC58" s="7"/>
      <c r="AD58" s="96"/>
      <c r="AI58" s="71"/>
      <c r="AJ58" s="71"/>
      <c r="AK58" s="71"/>
      <c r="AL58" s="72"/>
      <c r="AM58" s="72"/>
    </row>
    <row r="59" spans="1:43" ht="14.5" customHeight="1" x14ac:dyDescent="0.5">
      <c r="A59" s="577" t="str">
        <f t="shared" si="1"/>
        <v/>
      </c>
      <c r="B59" s="127"/>
      <c r="C59" s="127"/>
      <c r="D59" s="127"/>
      <c r="E59" s="127"/>
      <c r="F59" s="127"/>
      <c r="G59" s="127"/>
      <c r="H59" s="127"/>
      <c r="I59" s="127"/>
      <c r="J59" s="127"/>
      <c r="K59" s="127"/>
      <c r="L59" s="127"/>
      <c r="M59" s="127"/>
      <c r="N59" s="127"/>
      <c r="O59" s="508"/>
      <c r="P59" s="8"/>
      <c r="Q59" s="10"/>
      <c r="R59" s="7"/>
      <c r="S59" s="7"/>
      <c r="T59" s="7"/>
      <c r="U59" s="7"/>
      <c r="V59" s="7"/>
      <c r="W59" s="7"/>
      <c r="X59" s="7"/>
      <c r="Y59" s="7"/>
      <c r="Z59" s="7"/>
      <c r="AA59" s="7"/>
      <c r="AB59" s="7"/>
      <c r="AC59" s="7"/>
      <c r="AD59" s="96"/>
      <c r="AI59" s="71"/>
      <c r="AJ59" s="71"/>
      <c r="AK59" s="71"/>
      <c r="AL59" s="72"/>
      <c r="AM59" s="72"/>
    </row>
    <row r="60" spans="1:43" ht="14.5" customHeight="1" x14ac:dyDescent="0.5">
      <c r="A60" s="577" t="str">
        <f t="shared" si="1"/>
        <v/>
      </c>
      <c r="B60" s="127"/>
      <c r="C60" s="127"/>
      <c r="D60" s="127"/>
      <c r="E60" s="127"/>
      <c r="F60" s="127"/>
      <c r="G60" s="127"/>
      <c r="H60" s="127"/>
      <c r="I60" s="127"/>
      <c r="J60" s="127"/>
      <c r="K60" s="127"/>
      <c r="L60" s="127"/>
      <c r="M60" s="127"/>
      <c r="N60" s="127"/>
      <c r="O60" s="508"/>
      <c r="P60" s="8"/>
      <c r="Q60" s="10"/>
      <c r="R60" s="7"/>
      <c r="S60" s="7"/>
      <c r="T60" s="7"/>
      <c r="U60" s="7"/>
      <c r="V60" s="7"/>
      <c r="W60" s="7"/>
      <c r="X60" s="7"/>
      <c r="Y60" s="7"/>
      <c r="Z60" s="7"/>
      <c r="AA60" s="7"/>
      <c r="AB60" s="7"/>
      <c r="AC60" s="7"/>
      <c r="AD60" s="96"/>
      <c r="AI60" s="71"/>
      <c r="AJ60" s="71"/>
      <c r="AK60" s="71"/>
      <c r="AL60" s="72"/>
      <c r="AM60" s="72"/>
    </row>
    <row r="61" spans="1:43" ht="14.5" customHeight="1" x14ac:dyDescent="0.5">
      <c r="A61" s="577" t="str">
        <f t="shared" si="1"/>
        <v/>
      </c>
      <c r="B61" s="127"/>
      <c r="C61" s="127"/>
      <c r="D61" s="127"/>
      <c r="E61" s="127"/>
      <c r="F61" s="127"/>
      <c r="G61" s="127"/>
      <c r="H61" s="127"/>
      <c r="I61" s="127"/>
      <c r="J61" s="127"/>
      <c r="K61" s="127"/>
      <c r="L61" s="127"/>
      <c r="M61" s="127"/>
      <c r="N61" s="127"/>
      <c r="O61" s="508"/>
      <c r="P61" s="8"/>
      <c r="Q61" s="10"/>
      <c r="R61" s="7"/>
      <c r="S61" s="7"/>
      <c r="T61" s="7"/>
      <c r="U61" s="7"/>
      <c r="V61" s="7"/>
      <c r="W61" s="7"/>
      <c r="X61" s="7"/>
      <c r="Y61" s="7"/>
      <c r="Z61" s="7"/>
      <c r="AA61" s="7"/>
      <c r="AB61" s="7"/>
      <c r="AC61" s="7"/>
      <c r="AD61" s="96"/>
      <c r="AI61" s="71"/>
      <c r="AJ61" s="71"/>
      <c r="AK61" s="71"/>
      <c r="AL61" s="72"/>
      <c r="AM61" s="72"/>
    </row>
    <row r="62" spans="1:43" ht="14.5" customHeight="1" x14ac:dyDescent="0.5">
      <c r="A62" s="577" t="str">
        <f t="shared" si="1"/>
        <v/>
      </c>
      <c r="B62" s="127"/>
      <c r="C62" s="127"/>
      <c r="D62" s="127"/>
      <c r="E62" s="127"/>
      <c r="F62" s="127"/>
      <c r="G62" s="127"/>
      <c r="H62" s="127"/>
      <c r="I62" s="127"/>
      <c r="J62" s="127"/>
      <c r="K62" s="127"/>
      <c r="L62" s="127"/>
      <c r="M62" s="127"/>
      <c r="N62" s="127"/>
      <c r="O62" s="508"/>
      <c r="P62" s="8"/>
      <c r="Q62" s="10"/>
      <c r="R62" s="7"/>
      <c r="S62" s="7"/>
      <c r="T62" s="7"/>
      <c r="U62" s="7"/>
      <c r="V62" s="7"/>
      <c r="W62" s="7"/>
      <c r="X62" s="7"/>
      <c r="Y62" s="7"/>
      <c r="Z62" s="7"/>
      <c r="AA62" s="7"/>
      <c r="AB62" s="7"/>
      <c r="AC62" s="7"/>
      <c r="AD62" s="96"/>
      <c r="AI62" s="71"/>
      <c r="AJ62" s="71"/>
      <c r="AK62" s="71"/>
      <c r="AL62" s="72"/>
      <c r="AM62" s="72"/>
    </row>
    <row r="63" spans="1:43" ht="14.5" customHeight="1" x14ac:dyDescent="0.5">
      <c r="A63" s="577" t="str">
        <f t="shared" si="1"/>
        <v/>
      </c>
      <c r="B63" s="127"/>
      <c r="C63" s="127"/>
      <c r="D63" s="127"/>
      <c r="E63" s="127"/>
      <c r="F63" s="127"/>
      <c r="G63" s="127"/>
      <c r="H63" s="127"/>
      <c r="I63" s="127"/>
      <c r="J63" s="127"/>
      <c r="K63" s="127"/>
      <c r="L63" s="127"/>
      <c r="M63" s="127"/>
      <c r="N63" s="127"/>
      <c r="O63" s="508"/>
      <c r="P63" s="8"/>
      <c r="Q63" s="10"/>
      <c r="R63" s="7"/>
      <c r="S63" s="7"/>
      <c r="T63" s="7"/>
      <c r="U63" s="7"/>
      <c r="V63" s="7"/>
      <c r="W63" s="7"/>
      <c r="X63" s="7"/>
      <c r="Y63" s="7"/>
      <c r="Z63" s="7"/>
      <c r="AA63" s="7"/>
      <c r="AB63" s="7"/>
      <c r="AC63" s="7"/>
      <c r="AD63" s="96"/>
      <c r="AI63" s="71"/>
      <c r="AJ63" s="71"/>
      <c r="AK63" s="71"/>
      <c r="AL63" s="72"/>
      <c r="AM63" s="72"/>
    </row>
    <row r="64" spans="1:43" ht="14.5" customHeight="1" x14ac:dyDescent="0.5">
      <c r="A64" s="577" t="str">
        <f t="shared" si="1"/>
        <v/>
      </c>
      <c r="B64" s="127"/>
      <c r="C64" s="127"/>
      <c r="D64" s="127"/>
      <c r="E64" s="127"/>
      <c r="F64" s="127"/>
      <c r="G64" s="127"/>
      <c r="H64" s="127"/>
      <c r="I64" s="127"/>
      <c r="J64" s="127"/>
      <c r="K64" s="127"/>
      <c r="L64" s="127"/>
      <c r="M64" s="127"/>
      <c r="N64" s="127"/>
      <c r="O64" s="508"/>
      <c r="P64" s="8"/>
      <c r="Q64" s="10"/>
      <c r="R64" s="7"/>
      <c r="S64" s="7"/>
      <c r="T64" s="7"/>
      <c r="U64" s="7"/>
      <c r="V64" s="7"/>
      <c r="W64" s="7"/>
      <c r="X64" s="7"/>
      <c r="Y64" s="7"/>
      <c r="Z64" s="7"/>
      <c r="AA64" s="7"/>
      <c r="AB64" s="7"/>
      <c r="AC64" s="7"/>
      <c r="AD64" s="96"/>
      <c r="AI64" s="71"/>
      <c r="AJ64" s="71"/>
      <c r="AK64" s="71"/>
      <c r="AL64" s="72"/>
      <c r="AM64" s="72"/>
    </row>
    <row r="65" spans="1:43" ht="14.5" customHeight="1" x14ac:dyDescent="0.5">
      <c r="A65" s="577" t="str">
        <f t="shared" si="1"/>
        <v/>
      </c>
      <c r="B65" s="127"/>
      <c r="C65" s="127"/>
      <c r="D65" s="127"/>
      <c r="E65" s="127"/>
      <c r="F65" s="127"/>
      <c r="G65" s="127"/>
      <c r="H65" s="127"/>
      <c r="I65" s="127"/>
      <c r="J65" s="127"/>
      <c r="K65" s="127"/>
      <c r="L65" s="127"/>
      <c r="M65" s="127"/>
      <c r="N65" s="127"/>
      <c r="O65" s="508"/>
      <c r="P65" s="8"/>
      <c r="Q65" s="10"/>
      <c r="R65" s="7"/>
      <c r="S65" s="7"/>
      <c r="T65" s="7"/>
      <c r="U65" s="7"/>
      <c r="V65" s="7"/>
      <c r="W65" s="7"/>
      <c r="X65" s="7"/>
      <c r="Y65" s="7"/>
      <c r="Z65" s="7"/>
      <c r="AA65" s="7"/>
      <c r="AB65" s="7"/>
      <c r="AC65" s="7"/>
      <c r="AD65" s="96"/>
      <c r="AI65" s="71"/>
      <c r="AJ65" s="71"/>
      <c r="AK65" s="71"/>
      <c r="AL65" s="72"/>
      <c r="AM65" s="72"/>
    </row>
    <row r="66" spans="1:43" ht="14.5" customHeight="1" x14ac:dyDescent="0.5">
      <c r="A66" s="577" t="str">
        <f t="shared" si="1"/>
        <v/>
      </c>
      <c r="B66" s="127"/>
      <c r="C66" s="127"/>
      <c r="D66" s="127"/>
      <c r="E66" s="127"/>
      <c r="F66" s="127"/>
      <c r="G66" s="127"/>
      <c r="H66" s="127"/>
      <c r="I66" s="127"/>
      <c r="J66" s="127"/>
      <c r="K66" s="127"/>
      <c r="L66" s="127"/>
      <c r="M66" s="127"/>
      <c r="N66" s="127"/>
      <c r="O66" s="508"/>
      <c r="P66" s="8"/>
      <c r="Q66" s="10"/>
      <c r="R66" s="7"/>
      <c r="S66" s="7"/>
      <c r="T66" s="7"/>
      <c r="U66" s="7"/>
      <c r="V66" s="7"/>
      <c r="W66" s="7"/>
      <c r="X66" s="7"/>
      <c r="Y66" s="7"/>
      <c r="Z66" s="7"/>
      <c r="AA66" s="7"/>
      <c r="AB66" s="7"/>
      <c r="AC66" s="7"/>
      <c r="AD66" s="96"/>
      <c r="AI66" s="71"/>
      <c r="AJ66" s="71"/>
      <c r="AK66" s="71"/>
      <c r="AL66" s="72"/>
      <c r="AM66" s="72"/>
    </row>
    <row r="67" spans="1:43" ht="14.5" customHeight="1" x14ac:dyDescent="0.5">
      <c r="A67" s="577" t="str">
        <f t="shared" si="1"/>
        <v/>
      </c>
      <c r="B67" s="127"/>
      <c r="C67" s="127"/>
      <c r="D67" s="127"/>
      <c r="E67" s="127"/>
      <c r="F67" s="127"/>
      <c r="G67" s="127"/>
      <c r="H67" s="127"/>
      <c r="I67" s="127"/>
      <c r="J67" s="127"/>
      <c r="K67" s="127"/>
      <c r="L67" s="127"/>
      <c r="M67" s="127"/>
      <c r="N67" s="127"/>
      <c r="O67" s="508"/>
      <c r="P67" s="8"/>
      <c r="Q67" s="10"/>
      <c r="R67" s="7"/>
      <c r="S67" s="7"/>
      <c r="T67" s="7"/>
      <c r="U67" s="7"/>
      <c r="V67" s="7"/>
      <c r="W67" s="7"/>
      <c r="X67" s="7"/>
      <c r="Y67" s="7"/>
      <c r="Z67" s="7"/>
      <c r="AA67" s="7"/>
      <c r="AB67" s="7"/>
      <c r="AC67" s="7"/>
      <c r="AD67" s="96"/>
      <c r="AI67" s="71"/>
      <c r="AJ67" s="71"/>
      <c r="AK67" s="71"/>
      <c r="AL67" s="72"/>
      <c r="AM67" s="72"/>
    </row>
    <row r="68" spans="1:43" ht="14.5" customHeight="1" x14ac:dyDescent="0.5">
      <c r="A68" s="577" t="str">
        <f t="shared" si="1"/>
        <v/>
      </c>
      <c r="B68" s="127"/>
      <c r="C68" s="127"/>
      <c r="D68" s="127"/>
      <c r="E68" s="127"/>
      <c r="F68" s="127"/>
      <c r="G68" s="127"/>
      <c r="H68" s="127"/>
      <c r="I68" s="127"/>
      <c r="J68" s="127"/>
      <c r="K68" s="127"/>
      <c r="L68" s="127"/>
      <c r="M68" s="127"/>
      <c r="N68" s="127"/>
      <c r="O68" s="508"/>
      <c r="P68" s="8"/>
      <c r="Q68" s="10"/>
      <c r="R68" s="7"/>
      <c r="S68" s="7"/>
      <c r="T68" s="7"/>
      <c r="U68" s="7"/>
      <c r="V68" s="7"/>
      <c r="W68" s="7"/>
      <c r="X68" s="7"/>
      <c r="Y68" s="7"/>
      <c r="Z68" s="7"/>
      <c r="AA68" s="7"/>
      <c r="AB68" s="7"/>
      <c r="AC68" s="7"/>
      <c r="AD68" s="96"/>
      <c r="AI68" s="71"/>
      <c r="AJ68" s="71"/>
      <c r="AK68" s="71"/>
      <c r="AL68" s="72"/>
      <c r="AM68" s="72"/>
    </row>
    <row r="69" spans="1:43" ht="14.5" customHeight="1" x14ac:dyDescent="0.5">
      <c r="A69" s="577" t="str">
        <f t="shared" si="1"/>
        <v/>
      </c>
      <c r="B69" s="127"/>
      <c r="C69" s="127"/>
      <c r="D69" s="127"/>
      <c r="E69" s="127"/>
      <c r="F69" s="127"/>
      <c r="G69" s="127"/>
      <c r="H69" s="127"/>
      <c r="I69" s="127"/>
      <c r="J69" s="127"/>
      <c r="K69" s="127"/>
      <c r="L69" s="127"/>
      <c r="M69" s="127"/>
      <c r="N69" s="127"/>
      <c r="O69" s="508"/>
      <c r="P69" s="8"/>
      <c r="Q69" s="10"/>
      <c r="R69" s="7"/>
      <c r="S69" s="7"/>
      <c r="T69" s="7"/>
      <c r="U69" s="7"/>
      <c r="V69" s="7"/>
      <c r="W69" s="7"/>
      <c r="X69" s="7"/>
      <c r="Y69" s="7"/>
      <c r="Z69" s="7"/>
      <c r="AA69" s="7"/>
      <c r="AB69" s="7"/>
      <c r="AC69" s="7"/>
      <c r="AD69" s="96"/>
      <c r="AI69" s="71"/>
      <c r="AJ69" s="71"/>
      <c r="AK69" s="71"/>
      <c r="AL69" s="72"/>
      <c r="AM69" s="72"/>
    </row>
    <row r="70" spans="1:43" ht="14.5" customHeight="1" x14ac:dyDescent="0.5">
      <c r="A70" s="577" t="str">
        <f t="shared" si="1"/>
        <v/>
      </c>
      <c r="B70" s="127"/>
      <c r="C70" s="127"/>
      <c r="D70" s="127"/>
      <c r="E70" s="127"/>
      <c r="F70" s="127"/>
      <c r="G70" s="127"/>
      <c r="H70" s="127"/>
      <c r="I70" s="127"/>
      <c r="J70" s="127"/>
      <c r="K70" s="127"/>
      <c r="L70" s="127"/>
      <c r="M70" s="127"/>
      <c r="N70" s="127"/>
      <c r="O70" s="508"/>
      <c r="P70" s="8"/>
      <c r="Q70" s="10"/>
      <c r="R70" s="7"/>
      <c r="S70" s="7"/>
      <c r="T70" s="7"/>
      <c r="U70" s="7"/>
      <c r="V70" s="7"/>
      <c r="W70" s="7"/>
      <c r="X70" s="7"/>
      <c r="Y70" s="7"/>
      <c r="Z70" s="7"/>
      <c r="AA70" s="7"/>
      <c r="AB70" s="7"/>
      <c r="AC70" s="7"/>
      <c r="AD70" s="96"/>
      <c r="AI70" s="71"/>
      <c r="AJ70" s="71"/>
      <c r="AK70" s="71"/>
      <c r="AL70" s="72"/>
      <c r="AM70" s="72"/>
    </row>
    <row r="71" spans="1:43" ht="14.5" customHeight="1" x14ac:dyDescent="0.5">
      <c r="A71" s="577" t="str">
        <f t="shared" si="1"/>
        <v/>
      </c>
      <c r="B71" s="127"/>
      <c r="C71" s="127"/>
      <c r="D71" s="127"/>
      <c r="E71" s="127"/>
      <c r="F71" s="127"/>
      <c r="G71" s="127"/>
      <c r="H71" s="127"/>
      <c r="I71" s="127"/>
      <c r="J71" s="127"/>
      <c r="K71" s="127"/>
      <c r="L71" s="127"/>
      <c r="M71" s="127"/>
      <c r="N71" s="127"/>
      <c r="O71" s="508"/>
      <c r="P71" s="8"/>
      <c r="Q71" s="10"/>
      <c r="R71" s="7"/>
      <c r="S71" s="7"/>
      <c r="T71" s="7"/>
      <c r="U71" s="7"/>
      <c r="V71" s="7"/>
      <c r="W71" s="7"/>
      <c r="X71" s="7"/>
      <c r="Y71" s="7"/>
      <c r="Z71" s="7"/>
      <c r="AA71" s="7"/>
      <c r="AB71" s="7"/>
      <c r="AC71" s="7"/>
      <c r="AD71" s="96"/>
      <c r="AI71" s="71"/>
      <c r="AJ71" s="71"/>
      <c r="AK71" s="71"/>
      <c r="AL71" s="72"/>
      <c r="AM71" s="72"/>
    </row>
    <row r="72" spans="1:43" s="212" customFormat="1" ht="5.25" customHeight="1" x14ac:dyDescent="0.5">
      <c r="A72" s="572"/>
      <c r="B72" s="151"/>
      <c r="C72" s="151"/>
      <c r="D72" s="151"/>
      <c r="E72" s="559" t="s">
        <v>4609</v>
      </c>
      <c r="F72" s="559" t="s">
        <v>4610</v>
      </c>
      <c r="G72" s="559" t="s">
        <v>4611</v>
      </c>
      <c r="H72" s="559" t="s">
        <v>4612</v>
      </c>
      <c r="I72" s="559" t="s">
        <v>4613</v>
      </c>
      <c r="J72" s="559"/>
      <c r="K72" s="559" t="s">
        <v>4614</v>
      </c>
      <c r="L72" s="559" t="s">
        <v>4615</v>
      </c>
      <c r="M72" s="559" t="s">
        <v>4616</v>
      </c>
      <c r="N72" s="559" t="s">
        <v>4617</v>
      </c>
      <c r="O72" s="560" t="s">
        <v>4618</v>
      </c>
      <c r="P72" s="558"/>
      <c r="Q72" s="573"/>
      <c r="R72" s="151"/>
      <c r="S72" s="151"/>
      <c r="T72" s="151"/>
      <c r="U72" s="151"/>
      <c r="V72" s="151"/>
      <c r="W72" s="151"/>
      <c r="X72" s="151"/>
      <c r="Y72" s="151"/>
      <c r="Z72" s="151"/>
      <c r="AA72" s="151"/>
      <c r="AB72" s="151"/>
      <c r="AC72" s="151"/>
      <c r="AD72" s="541"/>
      <c r="AE72" s="541"/>
      <c r="AF72" s="541"/>
      <c r="AG72" s="541"/>
      <c r="AH72" s="541"/>
      <c r="AI72" s="290"/>
      <c r="AJ72" s="290"/>
      <c r="AK72" s="290"/>
      <c r="AL72" s="561"/>
      <c r="AM72" s="561"/>
    </row>
    <row r="73" spans="1:43" ht="14.5" customHeight="1" x14ac:dyDescent="0.5">
      <c r="A73" s="12"/>
      <c r="B73" s="574"/>
      <c r="C73" s="574"/>
      <c r="D73" s="28" t="s">
        <v>4447</v>
      </c>
      <c r="E73" s="129"/>
      <c r="F73" s="129"/>
      <c r="G73" s="129"/>
      <c r="H73" s="129"/>
      <c r="I73" s="129"/>
      <c r="J73" s="575" t="s">
        <v>1356</v>
      </c>
      <c r="K73" s="129"/>
      <c r="L73" s="129"/>
      <c r="M73" s="129"/>
      <c r="N73" s="129"/>
      <c r="O73" s="576"/>
      <c r="P73" s="562"/>
      <c r="Q73" s="14"/>
      <c r="R73" s="13"/>
      <c r="S73" s="13"/>
      <c r="T73" s="13"/>
      <c r="U73" s="13"/>
      <c r="V73" s="13"/>
      <c r="W73" s="13"/>
      <c r="X73" s="13"/>
      <c r="Y73" s="13"/>
      <c r="Z73" s="13"/>
      <c r="AA73" s="13"/>
      <c r="AB73" s="13"/>
      <c r="AC73" s="7"/>
      <c r="AD73" s="96"/>
      <c r="AI73" s="71"/>
      <c r="AJ73" s="71"/>
      <c r="AK73" s="71"/>
      <c r="AL73" s="71"/>
      <c r="AM73" s="72"/>
      <c r="AN73" s="72"/>
    </row>
    <row r="74" spans="1:43" ht="5.25" customHeight="1" x14ac:dyDescent="0.5">
      <c r="A74" s="8"/>
      <c r="B74" s="7"/>
      <c r="C74" s="7"/>
      <c r="D74" s="7"/>
      <c r="E74" s="7"/>
      <c r="F74" s="7"/>
      <c r="G74" s="7"/>
      <c r="H74" s="7"/>
      <c r="I74" s="7"/>
      <c r="J74" s="7"/>
      <c r="K74" s="7"/>
      <c r="L74" s="7"/>
      <c r="M74" s="7"/>
      <c r="N74" s="7"/>
      <c r="O74" s="7"/>
      <c r="P74" s="7"/>
      <c r="Q74" s="7"/>
      <c r="R74" s="7"/>
      <c r="S74" s="7"/>
      <c r="T74" s="7"/>
      <c r="U74" s="7"/>
      <c r="V74" s="7"/>
      <c r="W74" s="7"/>
      <c r="X74" s="7"/>
      <c r="Y74" s="7"/>
      <c r="Z74" s="7"/>
      <c r="AA74" s="7"/>
      <c r="AB74" s="9"/>
      <c r="AC74" s="7"/>
      <c r="AD74" s="96"/>
      <c r="AJ74" s="71"/>
      <c r="AK74" s="71"/>
      <c r="AL74" s="71"/>
      <c r="AM74" s="71"/>
      <c r="AN74" s="71"/>
      <c r="AO74" s="71"/>
      <c r="AP74" s="72"/>
      <c r="AQ74" s="72"/>
    </row>
    <row r="75" spans="1:43" s="61" customFormat="1" ht="120.75" customHeight="1" x14ac:dyDescent="0.35">
      <c r="A75" s="593"/>
      <c r="B75" s="239" t="s">
        <v>4448</v>
      </c>
      <c r="C75" s="839"/>
      <c r="D75" s="840"/>
      <c r="E75" s="840"/>
      <c r="F75" s="840"/>
      <c r="G75" s="841"/>
      <c r="H75" s="60"/>
      <c r="I75" s="60"/>
      <c r="J75" s="60"/>
      <c r="K75" s="60"/>
      <c r="L75" s="60"/>
      <c r="M75" s="60"/>
      <c r="N75" s="60"/>
      <c r="O75" s="60"/>
      <c r="P75" s="60"/>
      <c r="Q75" s="60"/>
      <c r="R75" s="60"/>
      <c r="S75" s="60"/>
      <c r="T75" s="60"/>
      <c r="U75" s="60"/>
      <c r="V75" s="60"/>
      <c r="W75" s="60"/>
      <c r="X75" s="60"/>
      <c r="Y75" s="60"/>
      <c r="Z75" s="60"/>
      <c r="AA75" s="60"/>
      <c r="AB75" s="194"/>
      <c r="AC75" s="60"/>
      <c r="AD75" s="321"/>
      <c r="AE75" s="321"/>
      <c r="AF75" s="321"/>
      <c r="AG75" s="321"/>
      <c r="AH75" s="321"/>
      <c r="AI75" s="79"/>
      <c r="AJ75" s="75"/>
      <c r="AK75" s="75"/>
      <c r="AL75" s="75"/>
      <c r="AM75" s="75"/>
      <c r="AN75" s="75"/>
      <c r="AO75" s="75"/>
      <c r="AP75" s="76"/>
      <c r="AQ75" s="76"/>
    </row>
    <row r="76" spans="1:43" ht="5.25" customHeight="1" thickBot="1" x14ac:dyDescent="0.55000000000000004">
      <c r="A76" s="19"/>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8"/>
      <c r="AC76" s="7"/>
      <c r="AD76" s="321"/>
      <c r="AE76" s="321"/>
      <c r="AF76" s="321"/>
      <c r="AJ76" s="71"/>
      <c r="AK76" s="71"/>
      <c r="AL76" s="71"/>
      <c r="AM76" s="71"/>
      <c r="AN76" s="71"/>
      <c r="AO76" s="71"/>
      <c r="AP76" s="72"/>
      <c r="AQ76" s="72"/>
    </row>
    <row r="77" spans="1:43" x14ac:dyDescent="0.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321"/>
      <c r="AE77" s="321"/>
      <c r="AF77" s="321"/>
      <c r="AJ77" s="71"/>
      <c r="AK77" s="71"/>
      <c r="AL77" s="71"/>
      <c r="AM77" s="71"/>
      <c r="AN77" s="71"/>
      <c r="AO77" s="71"/>
      <c r="AP77" s="72"/>
      <c r="AQ77" s="72"/>
    </row>
    <row r="78" spans="1:43" x14ac:dyDescent="0.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321"/>
      <c r="AE78" s="321"/>
      <c r="AF78" s="321"/>
      <c r="AJ78" s="71"/>
      <c r="AK78" s="71"/>
      <c r="AL78" s="71"/>
      <c r="AM78" s="71"/>
      <c r="AN78" s="71"/>
      <c r="AO78" s="71"/>
      <c r="AP78" s="72"/>
      <c r="AQ78" s="72"/>
    </row>
    <row r="79" spans="1:43" x14ac:dyDescent="0.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321"/>
      <c r="AE79" s="321"/>
      <c r="AF79" s="321"/>
      <c r="AJ79" s="71"/>
      <c r="AK79" s="71"/>
      <c r="AL79" s="71"/>
      <c r="AM79" s="71"/>
      <c r="AN79" s="71"/>
      <c r="AO79" s="71"/>
      <c r="AP79" s="72"/>
      <c r="AQ79" s="72"/>
    </row>
    <row r="80" spans="1:43" x14ac:dyDescent="0.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96"/>
      <c r="AJ80" s="71"/>
      <c r="AK80" s="71"/>
      <c r="AL80" s="71"/>
      <c r="AM80" s="71"/>
      <c r="AN80" s="71"/>
      <c r="AO80" s="71"/>
      <c r="AP80" s="72"/>
      <c r="AQ80" s="72"/>
    </row>
    <row r="81" spans="1:43" x14ac:dyDescent="0.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96"/>
      <c r="AJ81" s="71"/>
      <c r="AK81" s="71"/>
      <c r="AL81" s="71"/>
      <c r="AM81" s="71"/>
      <c r="AN81" s="71"/>
      <c r="AO81" s="71"/>
      <c r="AP81" s="72"/>
      <c r="AQ81" s="72"/>
    </row>
    <row r="82" spans="1:43" x14ac:dyDescent="0.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96"/>
      <c r="AJ82" s="71"/>
      <c r="AK82" s="71"/>
      <c r="AL82" s="71"/>
      <c r="AM82" s="71"/>
      <c r="AN82" s="71"/>
      <c r="AO82" s="71"/>
      <c r="AP82" s="72"/>
      <c r="AQ82" s="72"/>
    </row>
    <row r="83" spans="1:43" x14ac:dyDescent="0.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96"/>
      <c r="AJ83" s="71"/>
      <c r="AK83" s="71"/>
      <c r="AL83" s="71"/>
      <c r="AM83" s="71"/>
      <c r="AN83" s="71"/>
      <c r="AO83" s="71"/>
      <c r="AP83" s="72"/>
      <c r="AQ83" s="72"/>
    </row>
    <row r="84" spans="1:43" x14ac:dyDescent="0.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96"/>
      <c r="AJ84" s="71"/>
      <c r="AK84" s="71"/>
      <c r="AL84" s="71"/>
      <c r="AM84" s="71"/>
      <c r="AN84" s="71"/>
      <c r="AO84" s="71"/>
      <c r="AP84" s="72"/>
      <c r="AQ84" s="72"/>
    </row>
    <row r="85" spans="1:43" x14ac:dyDescent="0.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96"/>
      <c r="AJ85" s="71"/>
      <c r="AK85" s="71"/>
      <c r="AL85" s="71"/>
      <c r="AM85" s="71"/>
      <c r="AN85" s="71"/>
      <c r="AO85" s="71"/>
      <c r="AP85" s="72"/>
      <c r="AQ85" s="72"/>
    </row>
    <row r="86" spans="1:43" x14ac:dyDescent="0.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96"/>
      <c r="AJ86" s="71"/>
      <c r="AK86" s="71"/>
      <c r="AL86" s="71"/>
      <c r="AM86" s="71"/>
      <c r="AN86" s="71"/>
      <c r="AO86" s="71"/>
      <c r="AP86" s="72"/>
      <c r="AQ86" s="72"/>
    </row>
    <row r="87" spans="1:43" x14ac:dyDescent="0.5">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96"/>
      <c r="AJ87" s="71"/>
      <c r="AK87" s="71"/>
      <c r="AL87" s="71"/>
      <c r="AM87" s="71"/>
      <c r="AN87" s="71"/>
      <c r="AO87" s="71"/>
      <c r="AP87" s="72"/>
      <c r="AQ87" s="72"/>
    </row>
    <row r="88" spans="1:43" x14ac:dyDescent="0.5">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96"/>
      <c r="AJ88" s="71"/>
      <c r="AK88" s="71"/>
      <c r="AL88" s="71"/>
      <c r="AM88" s="71"/>
      <c r="AN88" s="71"/>
      <c r="AO88" s="71"/>
      <c r="AP88" s="72"/>
      <c r="AQ88" s="72"/>
    </row>
    <row r="89" spans="1:43" ht="6" customHeight="1" x14ac:dyDescent="0.5">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96"/>
      <c r="AJ89" s="71"/>
      <c r="AK89" s="71"/>
      <c r="AL89" s="71"/>
      <c r="AM89" s="71"/>
      <c r="AN89" s="71"/>
      <c r="AO89" s="71"/>
      <c r="AP89" s="72"/>
      <c r="AQ89" s="72"/>
    </row>
    <row r="90" spans="1:43" x14ac:dyDescent="0.5">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96"/>
      <c r="AJ90" s="71"/>
      <c r="AK90" s="71"/>
      <c r="AL90" s="71"/>
      <c r="AM90" s="71"/>
      <c r="AN90" s="71"/>
      <c r="AO90" s="71"/>
      <c r="AP90" s="72"/>
      <c r="AQ90" s="72"/>
    </row>
    <row r="91" spans="1:43" s="172" customFormat="1" ht="10.35" x14ac:dyDescent="0.35">
      <c r="A91" s="168"/>
      <c r="B91" s="168"/>
      <c r="C91" s="168"/>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8"/>
      <c r="AC91" s="168"/>
      <c r="AD91" s="96"/>
      <c r="AE91" s="96"/>
      <c r="AF91" s="96"/>
      <c r="AG91" s="96"/>
      <c r="AH91" s="96"/>
      <c r="AI91" s="169"/>
      <c r="AJ91" s="170"/>
      <c r="AK91" s="170"/>
      <c r="AL91" s="170"/>
      <c r="AM91" s="170"/>
      <c r="AN91" s="170"/>
      <c r="AO91" s="170"/>
      <c r="AP91" s="171"/>
      <c r="AQ91" s="171"/>
    </row>
    <row r="92" spans="1:43" x14ac:dyDescent="0.5">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96"/>
      <c r="AJ92" s="71"/>
      <c r="AK92" s="71"/>
      <c r="AL92" s="71"/>
      <c r="AM92" s="71"/>
      <c r="AN92" s="71"/>
      <c r="AO92" s="71"/>
      <c r="AP92" s="72"/>
      <c r="AQ92" s="72"/>
    </row>
    <row r="93" spans="1:43" x14ac:dyDescent="0.5">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96"/>
      <c r="AJ93" s="71"/>
      <c r="AK93" s="71"/>
      <c r="AL93" s="71"/>
      <c r="AM93" s="71"/>
      <c r="AN93" s="71"/>
      <c r="AO93" s="71"/>
      <c r="AP93" s="72"/>
      <c r="AQ93" s="72"/>
    </row>
    <row r="94" spans="1:43" x14ac:dyDescent="0.5">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96"/>
      <c r="AJ94" s="71"/>
      <c r="AK94" s="71"/>
      <c r="AL94" s="71"/>
      <c r="AM94" s="71"/>
      <c r="AN94" s="71"/>
      <c r="AO94" s="71"/>
      <c r="AP94" s="72"/>
      <c r="AQ94" s="72"/>
    </row>
    <row r="95" spans="1:43" x14ac:dyDescent="0.5">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96"/>
      <c r="AJ95" s="71"/>
      <c r="AK95" s="71"/>
      <c r="AL95" s="71"/>
      <c r="AM95" s="71"/>
      <c r="AN95" s="71"/>
      <c r="AO95" s="71"/>
      <c r="AP95" s="72"/>
      <c r="AQ95" s="72"/>
    </row>
    <row r="96" spans="1:43" x14ac:dyDescent="0.5">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96"/>
      <c r="AJ96" s="71"/>
      <c r="AK96" s="71"/>
      <c r="AL96" s="71"/>
      <c r="AM96" s="71"/>
      <c r="AN96" s="71"/>
      <c r="AO96" s="71"/>
      <c r="AP96" s="72"/>
      <c r="AQ96" s="72"/>
    </row>
    <row r="97" spans="1:43" x14ac:dyDescent="0.5">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96"/>
      <c r="AJ97" s="71"/>
      <c r="AK97" s="71"/>
      <c r="AL97" s="71"/>
      <c r="AM97" s="71"/>
      <c r="AN97" s="71"/>
      <c r="AO97" s="71"/>
      <c r="AP97" s="72"/>
      <c r="AQ97" s="72"/>
    </row>
    <row r="98" spans="1:43" x14ac:dyDescent="0.5">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96"/>
      <c r="AJ98" s="71"/>
      <c r="AK98" s="71"/>
      <c r="AL98" s="71"/>
      <c r="AM98" s="71"/>
      <c r="AN98" s="71"/>
      <c r="AO98" s="71"/>
      <c r="AP98" s="72"/>
      <c r="AQ98" s="72"/>
    </row>
    <row r="99" spans="1:43" x14ac:dyDescent="0.5">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96"/>
      <c r="AJ99" s="71"/>
      <c r="AK99" s="71"/>
      <c r="AL99" s="71"/>
      <c r="AM99" s="71"/>
      <c r="AN99" s="71"/>
      <c r="AO99" s="71"/>
      <c r="AP99" s="72"/>
      <c r="AQ99" s="72"/>
    </row>
    <row r="100" spans="1:43" x14ac:dyDescent="0.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96"/>
      <c r="AJ100" s="71"/>
      <c r="AK100" s="71"/>
      <c r="AL100" s="71"/>
      <c r="AM100" s="71"/>
      <c r="AN100" s="71"/>
      <c r="AO100" s="71"/>
      <c r="AP100" s="72"/>
      <c r="AQ100" s="72"/>
    </row>
    <row r="101" spans="1:43" x14ac:dyDescent="0.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96"/>
      <c r="AJ101" s="71"/>
      <c r="AK101" s="71"/>
      <c r="AL101" s="71"/>
      <c r="AM101" s="71"/>
      <c r="AN101" s="71"/>
      <c r="AO101" s="71"/>
      <c r="AP101" s="72"/>
      <c r="AQ101" s="72"/>
    </row>
    <row r="102" spans="1:43" x14ac:dyDescent="0.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96"/>
      <c r="AJ102" s="71"/>
      <c r="AK102" s="71"/>
      <c r="AL102" s="71"/>
      <c r="AM102" s="71"/>
      <c r="AN102" s="71"/>
      <c r="AO102" s="71"/>
      <c r="AP102" s="72"/>
      <c r="AQ102" s="72"/>
    </row>
    <row r="103" spans="1:43" x14ac:dyDescent="0.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96"/>
      <c r="AJ103" s="71"/>
      <c r="AK103" s="71"/>
      <c r="AL103" s="71"/>
      <c r="AM103" s="71"/>
      <c r="AN103" s="71"/>
      <c r="AO103" s="71"/>
      <c r="AP103" s="72"/>
      <c r="AQ103" s="72"/>
    </row>
    <row r="104" spans="1:43" x14ac:dyDescent="0.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96"/>
      <c r="AJ104" s="71"/>
      <c r="AK104" s="71"/>
      <c r="AL104" s="71"/>
      <c r="AM104" s="71"/>
      <c r="AN104" s="71"/>
      <c r="AO104" s="71"/>
      <c r="AP104" s="72"/>
      <c r="AQ104" s="72"/>
    </row>
    <row r="105" spans="1:43" x14ac:dyDescent="0.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96"/>
      <c r="AJ105" s="71"/>
      <c r="AK105" s="71"/>
      <c r="AL105" s="71"/>
      <c r="AM105" s="71"/>
      <c r="AN105" s="71"/>
      <c r="AO105" s="71"/>
      <c r="AP105" s="72"/>
      <c r="AQ105" s="72"/>
    </row>
    <row r="106" spans="1:43" x14ac:dyDescent="0.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96"/>
      <c r="AJ106" s="71"/>
      <c r="AK106" s="71"/>
      <c r="AL106" s="71"/>
      <c r="AM106" s="71"/>
      <c r="AN106" s="71"/>
      <c r="AO106" s="71"/>
      <c r="AP106" s="72"/>
      <c r="AQ106" s="72"/>
    </row>
    <row r="107" spans="1:43" x14ac:dyDescent="0.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96"/>
      <c r="AJ107" s="71"/>
      <c r="AK107" s="71"/>
      <c r="AL107" s="71"/>
      <c r="AM107" s="71"/>
      <c r="AN107" s="71"/>
      <c r="AO107" s="71"/>
      <c r="AP107" s="72"/>
      <c r="AQ107" s="72"/>
    </row>
    <row r="108" spans="1:43" x14ac:dyDescent="0.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96"/>
      <c r="AJ108" s="71"/>
      <c r="AK108" s="71"/>
      <c r="AL108" s="71"/>
      <c r="AM108" s="71"/>
      <c r="AN108" s="71"/>
      <c r="AO108" s="71"/>
      <c r="AP108" s="72"/>
      <c r="AQ108" s="72"/>
    </row>
    <row r="109" spans="1:43" x14ac:dyDescent="0.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96"/>
      <c r="AJ109" s="71"/>
      <c r="AK109" s="71"/>
      <c r="AL109" s="71"/>
      <c r="AM109" s="71"/>
      <c r="AN109" s="71"/>
      <c r="AO109" s="71"/>
      <c r="AP109" s="72"/>
      <c r="AQ109" s="72"/>
    </row>
    <row r="110" spans="1:43" x14ac:dyDescent="0.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96"/>
      <c r="AJ110" s="71"/>
      <c r="AK110" s="71"/>
      <c r="AL110" s="71"/>
      <c r="AM110" s="71"/>
      <c r="AN110" s="71"/>
      <c r="AO110" s="71"/>
      <c r="AP110" s="72"/>
      <c r="AQ110" s="72"/>
    </row>
    <row r="111" spans="1:43" x14ac:dyDescent="0.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96"/>
      <c r="AJ111" s="71"/>
      <c r="AK111" s="71"/>
      <c r="AL111" s="71"/>
      <c r="AM111" s="71"/>
      <c r="AN111" s="71"/>
      <c r="AO111" s="71"/>
      <c r="AP111" s="72"/>
      <c r="AQ111" s="72"/>
    </row>
    <row r="112" spans="1:43" x14ac:dyDescent="0.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96"/>
      <c r="AJ112" s="71"/>
      <c r="AK112" s="71"/>
      <c r="AL112" s="71"/>
      <c r="AM112" s="71"/>
      <c r="AN112" s="71"/>
      <c r="AO112" s="71"/>
      <c r="AP112" s="72"/>
      <c r="AQ112" s="72"/>
    </row>
    <row r="113" spans="1:43" x14ac:dyDescent="0.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96"/>
      <c r="AJ113" s="71"/>
      <c r="AK113" s="71"/>
      <c r="AL113" s="71"/>
      <c r="AM113" s="71"/>
      <c r="AN113" s="71"/>
      <c r="AO113" s="71"/>
      <c r="AP113" s="72"/>
      <c r="AQ113" s="72"/>
    </row>
    <row r="114" spans="1:43" x14ac:dyDescent="0.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96"/>
      <c r="AJ114" s="71"/>
      <c r="AK114" s="71"/>
      <c r="AL114" s="71"/>
      <c r="AM114" s="71"/>
      <c r="AN114" s="71"/>
      <c r="AO114" s="71"/>
      <c r="AP114" s="72"/>
      <c r="AQ114" s="72"/>
    </row>
    <row r="115" spans="1:43" x14ac:dyDescent="0.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96"/>
      <c r="AK115" s="7"/>
      <c r="AL115" s="7"/>
      <c r="AM115" s="7"/>
      <c r="AN115" s="7"/>
      <c r="AO115" s="7"/>
    </row>
    <row r="116" spans="1:43" x14ac:dyDescent="0.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96"/>
      <c r="AK116" s="7"/>
      <c r="AL116" s="7"/>
      <c r="AM116" s="7"/>
      <c r="AN116" s="7"/>
      <c r="AO116" s="7"/>
    </row>
    <row r="117" spans="1:43" x14ac:dyDescent="0.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96"/>
      <c r="AK117" s="7"/>
      <c r="AL117" s="7"/>
      <c r="AM117" s="7"/>
      <c r="AN117" s="7"/>
      <c r="AO117" s="7"/>
    </row>
    <row r="118" spans="1:43" x14ac:dyDescent="0.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96"/>
      <c r="AK118" s="7"/>
      <c r="AL118" s="7"/>
      <c r="AM118" s="7"/>
      <c r="AN118" s="7"/>
      <c r="AO118" s="7"/>
    </row>
    <row r="119" spans="1:43" x14ac:dyDescent="0.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96"/>
      <c r="AK119" s="7"/>
      <c r="AL119" s="7"/>
      <c r="AM119" s="7"/>
      <c r="AN119" s="7"/>
      <c r="AO119" s="7"/>
    </row>
    <row r="120" spans="1:43" x14ac:dyDescent="0.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96"/>
      <c r="AK120" s="7"/>
      <c r="AL120" s="7"/>
      <c r="AM120" s="7"/>
      <c r="AN120" s="7"/>
      <c r="AO120" s="7"/>
    </row>
    <row r="121" spans="1:43" x14ac:dyDescent="0.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96"/>
      <c r="AK121" s="7"/>
      <c r="AL121" s="7"/>
      <c r="AM121" s="7"/>
      <c r="AN121" s="7"/>
      <c r="AO121" s="7"/>
    </row>
    <row r="122" spans="1:43" x14ac:dyDescent="0.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96"/>
      <c r="AK122" s="7"/>
      <c r="AL122" s="7"/>
      <c r="AM122" s="7"/>
      <c r="AN122" s="7"/>
      <c r="AO122" s="7"/>
    </row>
    <row r="123" spans="1:43" x14ac:dyDescent="0.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96"/>
      <c r="AK123" s="7"/>
      <c r="AL123" s="7"/>
      <c r="AM123" s="7"/>
      <c r="AN123" s="7"/>
      <c r="AO123" s="7"/>
    </row>
    <row r="124" spans="1:43" x14ac:dyDescent="0.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96"/>
      <c r="AK124" s="7"/>
      <c r="AL124" s="7"/>
      <c r="AM124" s="7"/>
      <c r="AN124" s="7"/>
      <c r="AO124" s="7"/>
    </row>
    <row r="125" spans="1:43" x14ac:dyDescent="0.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96"/>
      <c r="AK125" s="7"/>
      <c r="AL125" s="7"/>
      <c r="AM125" s="7"/>
      <c r="AN125" s="7"/>
      <c r="AO125" s="7"/>
    </row>
    <row r="126" spans="1:43" x14ac:dyDescent="0.5">
      <c r="AK126" s="7"/>
      <c r="AL126" s="7"/>
      <c r="AM126" s="7"/>
      <c r="AN126" s="7"/>
      <c r="AO126" s="7"/>
    </row>
  </sheetData>
  <sheetProtection sheet="1" formatColumns="0" formatRows="0" selectLockedCells="1"/>
  <mergeCells count="9">
    <mergeCell ref="C75:G75"/>
    <mergeCell ref="B17:O17"/>
    <mergeCell ref="B19:B21"/>
    <mergeCell ref="B1:M1"/>
    <mergeCell ref="A4:A7"/>
    <mergeCell ref="B53:M53"/>
    <mergeCell ref="E3:AB3"/>
    <mergeCell ref="J26:M26"/>
    <mergeCell ref="B24:N24"/>
  </mergeCells>
  <conditionalFormatting sqref="C28:C51">
    <cfRule type="expression" dxfId="552" priority="48">
      <formula>#REF!="No"</formula>
    </cfRule>
  </conditionalFormatting>
  <conditionalFormatting sqref="G28:G33 G42:G51">
    <cfRule type="expression" dxfId="551" priority="202">
      <formula>AND(ISBLANK($G28),NOT(ISBLANK($F28)))</formula>
    </cfRule>
  </conditionalFormatting>
  <conditionalFormatting sqref="L73:N73 F73 H73:I73">
    <cfRule type="expression" dxfId="550" priority="210">
      <formula>AND(ISBLANK(F73),COUNTA(F56:F71)&gt;0)</formula>
    </cfRule>
  </conditionalFormatting>
  <conditionalFormatting sqref="C34:C41">
    <cfRule type="expression" dxfId="549" priority="29">
      <formula>#REF!="No"</formula>
    </cfRule>
  </conditionalFormatting>
  <conditionalFormatting sqref="G34:G41">
    <cfRule type="expression" dxfId="548" priority="32">
      <formula>AND(ISBLANK($G34),NOT(ISBLANK($F34)))</formula>
    </cfRule>
  </conditionalFormatting>
  <conditionalFormatting sqref="B28:B51">
    <cfRule type="expression" dxfId="547" priority="28">
      <formula>IF(NOT(ISBLANK(B28)),IFERROR(IF(MATCH(B28,$D$13:$AB$13,0)&gt;0,FALSE(),TRUE()),TRUE()),FALSE())</formula>
    </cfRule>
  </conditionalFormatting>
  <conditionalFormatting sqref="R28:R51">
    <cfRule type="expression" dxfId="546" priority="238">
      <formula>$Q28="Yes"</formula>
    </cfRule>
  </conditionalFormatting>
  <conditionalFormatting sqref="E9:AB9">
    <cfRule type="expression" dxfId="545" priority="239">
      <formula>AND(NOT(ISBLANK(E$9)),COUNTA(E$4:E$7)&gt;0)</formula>
    </cfRule>
  </conditionalFormatting>
  <conditionalFormatting sqref="E13:AB13">
    <cfRule type="expression" dxfId="544" priority="2">
      <formula>AND(ISBLANK(E13),(COUNTA(E4:E7)+COUNTA(E9))&gt;0)</formula>
    </cfRule>
    <cfRule type="expression" dxfId="543" priority="19">
      <formula>IF(AND(E13&lt;&gt;"",COUNTIF($E13:$AB13,E13)&gt;1),TRUE(),FALSE())</formula>
    </cfRule>
  </conditionalFormatting>
  <conditionalFormatting sqref="G73">
    <cfRule type="expression" dxfId="542" priority="18">
      <formula>AND(ISBLANK(G73),COUNTA(G56:G71)&gt;0)</formula>
    </cfRule>
  </conditionalFormatting>
  <conditionalFormatting sqref="K73">
    <cfRule type="expression" dxfId="541" priority="17">
      <formula>AND(ISBLANK(K73),COUNTA(K56:K71)&gt;0)</formula>
    </cfRule>
  </conditionalFormatting>
  <conditionalFormatting sqref="E73">
    <cfRule type="expression" dxfId="540" priority="16">
      <formula>AND(ISBLANK(E73),COUNTA(E56:E71)&gt;0)</formula>
    </cfRule>
  </conditionalFormatting>
  <conditionalFormatting sqref="O73">
    <cfRule type="expression" dxfId="539" priority="248">
      <formula>AND(ISBLANK(AC$26),COUNTA(AC$4:AC$24)&gt;0)</formula>
    </cfRule>
  </conditionalFormatting>
  <conditionalFormatting sqref="C22">
    <cfRule type="expression" dxfId="538" priority="7">
      <formula>AND(ISBLANK($C$22),COUNT($D$19:$AB$21)&gt;0)</formula>
    </cfRule>
  </conditionalFormatting>
  <conditionalFormatting sqref="E4:AB7 E9:AB9">
    <cfRule type="expression" dxfId="537" priority="6">
      <formula>AND(NOT(ISBLANK(E$13)),(COUNTA(E$4:E$7)+COUNTA(E$9))=0)</formula>
    </cfRule>
  </conditionalFormatting>
  <conditionalFormatting sqref="D15:AB15">
    <cfRule type="expression" dxfId="536" priority="1">
      <formula>LEN(D15)&gt;255</formula>
    </cfRule>
  </conditionalFormatting>
  <dataValidations xWindow="1750" yWindow="1325" count="27">
    <dataValidation type="list" allowBlank="1" showDropDown="1" showInputMessage="1" showErrorMessage="1" prompt="Only acceptable value is &quot;Yes&quot;. Leave cell blank if this practice is not used." sqref="AC6:AC7 AC9" xr:uid="{9CE7BDC8-9A73-41F8-854B-ED62F4384599}">
      <formula1>"Yes"</formula1>
    </dataValidation>
    <dataValidation type="list" allowBlank="1" showDropDown="1" showInputMessage="1" showErrorMessage="1" prompt="If the base practice is not mulched then you do not need to enter anything on this sheet." sqref="D9" xr:uid="{B0987940-42C3-417F-AC14-214F8CCB6956}">
      <formula1>"NA"</formula1>
    </dataValidation>
    <dataValidation type="list" allowBlank="1" showInputMessage="1" showErrorMessage="1" sqref="E29:E51" xr:uid="{3DEDB840-47E7-4ABF-B6D1-0B357AE2F3A0}">
      <formula1>M.Source</formula1>
    </dataValidation>
    <dataValidation allowBlank="1" showInputMessage="1" showErrorMessage="1" promptTitle="Add New Material (Name)" prompt="Please Capitalize Words and do not use special characters, double spaces or leave trailing or leading white-space." sqref="Q27" xr:uid="{950EEF52-9D3E-4485-91A1-E32A2BE994A9}"/>
    <dataValidation type="list" allowBlank="1" showInputMessage="1" showErrorMessage="1" prompt="Only acceptable value is &quot;Yes&quot;. Leave cell blank if this practice is not used." sqref="E9:AB9" xr:uid="{B01CDD88-6939-4039-B702-201EE592E6A4}">
      <formula1>"Yes"</formula1>
    </dataValidation>
    <dataValidation type="list" allowBlank="1" showInputMessage="1" showErrorMessage="1" sqref="C56:C71" xr:uid="{5150BD86-DDD1-4F3B-9D78-3E1990DDC3ED}">
      <formula1>_xlfn.ANCHORARRAY($AF$2)</formula1>
    </dataValidation>
    <dataValidation type="list" errorStyle="warning" allowBlank="1" showInputMessage="1" showErrorMessage="1" errorTitle="Mulch Unit" error="You are adding a new unit value, are you sure?" sqref="G28:G51" xr:uid="{D9FB1952-9CF8-41E6-B482-9F730773FF79}">
      <formula1>Mulch.Unit</formula1>
    </dataValidation>
    <dataValidation type="list" allowBlank="1" showInputMessage="1" showErrorMessage="1" sqref="H29:H51 H28" xr:uid="{A9A2E315-D2AF-42C7-B91B-2FF3983A8F44}">
      <formula1>M.Fate</formula1>
    </dataValidation>
    <dataValidation allowBlank="1" showInputMessage="1" showErrorMessage="1" prompt="A herbaceous plant is a plant that does not have much wood and its stems are green and soft. These plants grow fast and produce flowers and many seeds in a short period of time." sqref="C4:C7" xr:uid="{35C9A04F-6FA1-4D3E-B585-55EF88AEE2FA}"/>
    <dataValidation type="list" allowBlank="1" showInputMessage="1" showErrorMessage="1" sqref="B56:B71" xr:uid="{DB38A55C-75D8-4D1F-9714-EA18CB6A1883}">
      <formula1>_xlfn.ANCHORARRAY($AE$2)</formula1>
    </dataValidation>
    <dataValidation type="list" allowBlank="1" showInputMessage="1" showErrorMessage="1" sqref="E73:F73" xr:uid="{F249609E-15DC-4899-88EB-094C6B185C69}">
      <formula1>SOC.Unit</formula1>
    </dataValidation>
    <dataValidation type="list" allowBlank="1" showInputMessage="1" showErrorMessage="1" sqref="G73:I73" xr:uid="{F41545C4-D818-491B-99EA-A7B2B2BEB007}">
      <formula1>N.Unit</formula1>
    </dataValidation>
    <dataValidation type="list" allowBlank="1" showInputMessage="1" showErrorMessage="1" sqref="K73:M73" xr:uid="{178A7C54-3C96-4834-B911-684A64955D0F}">
      <formula1>P.Unit</formula1>
    </dataValidation>
    <dataValidation type="list" allowBlank="1" showInputMessage="1" showErrorMessage="1" sqref="O73" xr:uid="{00242E2E-4B14-48A4-B6E7-AA790410591A}">
      <formula1>pH.Method</formula1>
    </dataValidation>
    <dataValidation type="list" allowBlank="1" showInputMessage="1" showErrorMessage="1" sqref="B28:B51" xr:uid="{9E6C11F1-EEDD-45E9-81E2-82099500E88D}">
      <formula1>_xlfn.ANCHORARRAY($AH$2)</formula1>
    </dataValidation>
    <dataValidation type="list" allowBlank="1" showInputMessage="1" showErrorMessage="1" prompt="In-field: From inside the experimental field_x000a_On-farm: From outside the experimental field within the same landholding._x000a_Off-farm: From outside the farm" sqref="E28" xr:uid="{8E2FC560-27E9-4D0C-B9A9-8174FD0FFB6D}">
      <formula1>M.Source</formula1>
    </dataValidation>
    <dataValidation type="custom" allowBlank="1" showInputMessage="1" showErrorMessage="1" error="Name already used." sqref="E13:AB13" xr:uid="{1520E2DC-0056-495D-AB9D-FEE79B401AB5}">
      <formula1>IF(AND(E13&lt;&gt;"",COUNTIF($E13:$AB13,E13)&gt;1),FALSE(),TRUE())</formula1>
    </dataValidation>
    <dataValidation type="list" allowBlank="1" showInputMessage="1" showErrorMessage="1" sqref="D4:AB7" xr:uid="{F934AE3B-C2A5-4544-8440-CDFDDCA68333}">
      <formula1>Mulch.Pracs</formula1>
    </dataValidation>
    <dataValidation type="list" allowBlank="1" showInputMessage="1" showErrorMessage="1" sqref="D57:D71" xr:uid="{BFC8A5A5-CF40-4DFB-B6FB-D5166D84D0BC}">
      <formula1>"Yes,No,Unspecified"</formula1>
    </dataValidation>
    <dataValidation type="list" allowBlank="1" showInputMessage="1" showErrorMessage="1" prompt="Are composition details (other than dry matter) for wet or dry weight of material?" sqref="D56" xr:uid="{E2FFEC65-8172-46CC-9A1A-A3558112761D}">
      <formula1>"Yes,No,Unspecified"</formula1>
    </dataValidation>
    <dataValidation type="decimal" errorStyle="warning" allowBlank="1" showInputMessage="1" showErrorMessage="1" error="Should be a positive number only." sqref="E56:O71" xr:uid="{C141452F-2B33-432F-97DE-EB767878799D}">
      <formula1>0</formula1>
      <formula2>1000000</formula2>
    </dataValidation>
    <dataValidation type="decimal" errorStyle="warning" allowBlank="1" showInputMessage="1" showErrorMessage="1" error="1) Should be a number._x000a_2) &gt;100 days after or &lt;-100 days before planting?" sqref="L29:L51" xr:uid="{00F9FA8E-F926-4198-BA98-F09118AD83B6}">
      <formula1>-100</formula1>
      <formula2>100</formula2>
    </dataValidation>
    <dataValidation type="decimal" errorStyle="warning" allowBlank="1" showInputMessage="1" showErrorMessage="1" error="1) Should be a number._x000a_2) &gt;100 days after or &lt;-100 days before planting?" prompt="Enter days before planting as a minus number._x000a_If activity is done at planting then enter &quot;0&quot;." sqref="L28" xr:uid="{649E322F-C74A-4917-AD25-0179BBA36350}">
      <formula1>-100</formula1>
      <formula2>100</formula2>
    </dataValidation>
    <dataValidation type="decimal" errorStyle="warning" allowBlank="1" showInputMessage="1" showErrorMessage="1" error="Value is greater than 10000?" sqref="D19:AB21" xr:uid="{6A407385-CB68-45C6-B62E-ACC18832DFE8}">
      <formula1>0</formula1>
      <formula2>10000</formula2>
    </dataValidation>
    <dataValidation type="list" allowBlank="1" showInputMessage="1" showErrorMessage="1" sqref="C22" xr:uid="{1D4A75AB-ECC0-40F0-AE60-B158F4E66D38}">
      <formula1>F.Unit</formula1>
    </dataValidation>
    <dataValidation type="textLength" allowBlank="1" showInputMessage="1" showErrorMessage="1" error="Notes cannot contain more than 255 characters." sqref="D15:G15 I15:AB15 H15" xr:uid="{8AD71BF5-65DF-4F40-941A-F5E907BF0BD8}">
      <formula1>0</formula1>
      <formula2>255</formula2>
    </dataValidation>
    <dataValidation type="list" allowBlank="1" showInputMessage="1" showErrorMessage="1" sqref="N73" xr:uid="{AE8AD197-55EE-4191-ABB7-A783D7C267AD}">
      <formula1>K.Unit</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43" id="{A634676D-9F73-421D-B2BF-669035E2A96B}">
            <xm:f>ISTEXT(ExpD!#REF!)</xm:f>
            <x14:dxf>
              <font>
                <color auto="1"/>
              </font>
              <fill>
                <patternFill>
                  <bgColor theme="7" tint="0.79998168889431442"/>
                </patternFill>
              </fill>
              <border>
                <left style="thin">
                  <color auto="1"/>
                </left>
                <right style="thin">
                  <color auto="1"/>
                </right>
                <top style="thin">
                  <color auto="1"/>
                </top>
                <bottom style="thin">
                  <color auto="1"/>
                </bottom>
                <vertical/>
                <horizontal/>
              </border>
            </x14:dxf>
          </x14:cfRule>
          <xm:sqref>A27</xm:sqref>
        </x14:conditionalFormatting>
        <x14:conditionalFormatting xmlns:xm="http://schemas.microsoft.com/office/excel/2006/main">
          <x14:cfRule type="expression" priority="144" id="{A51B21EF-17F4-4F0B-A0A1-2394ABCCD991}">
            <xm:f>ISTEXT(ExpD!#REF!)</xm:f>
            <x14:dxf>
              <fill>
                <patternFill>
                  <bgColor theme="0"/>
                </patternFill>
              </fill>
              <border>
                <left style="thin">
                  <color auto="1"/>
                </left>
                <right style="thin">
                  <color auto="1"/>
                </right>
                <top style="thin">
                  <color auto="1"/>
                </top>
                <bottom style="thin">
                  <color auto="1"/>
                </bottom>
                <vertical/>
                <horizontal/>
              </border>
            </x14:dxf>
          </x14:cfRule>
          <xm:sqref>A28:A33 A42:A51</xm:sqref>
        </x14:conditionalFormatting>
        <x14:conditionalFormatting xmlns:xm="http://schemas.microsoft.com/office/excel/2006/main">
          <x14:cfRule type="expression" priority="31" id="{8B42168C-83D3-4CD6-A2F4-AC89FCF69192}">
            <xm:f>ISTEXT(ExpD!#REF!)</xm:f>
            <x14:dxf>
              <fill>
                <patternFill>
                  <bgColor theme="0"/>
                </patternFill>
              </fill>
              <border>
                <left style="thin">
                  <color auto="1"/>
                </left>
                <right style="thin">
                  <color auto="1"/>
                </right>
                <top style="thin">
                  <color auto="1"/>
                </top>
                <bottom style="thin">
                  <color auto="1"/>
                </bottom>
                <vertical/>
                <horizontal/>
              </border>
            </x14:dxf>
          </x14:cfRule>
          <xm:sqref>A34:A41</xm:sqref>
        </x14:conditionalFormatting>
      </x14:conditionalFormattings>
    </ext>
    <ext xmlns:x14="http://schemas.microsoft.com/office/spreadsheetml/2009/9/main" uri="{CCE6A557-97BC-4b89-ADB6-D9C93CAAB3DF}">
      <x14:dataValidations xmlns:xm="http://schemas.microsoft.com/office/excel/2006/main" xWindow="1750" yWindow="1325" count="21">
        <x14:dataValidation type="list" allowBlank="1" showErrorMessage="1" promptTitle="Add New Material (Type)" prompt="Choose from the list or suggest a new type of material if the list does not contain a suitable match." xr:uid="{134E0795-DE93-49B9-A924-AA596A277DAD}">
          <x14:formula1>
            <xm:f>_xlfn.ANCHORARRAY('Residue.L'!$E$2)</xm:f>
          </x14:formula1>
          <xm:sqref>R29:R37 R42:R45</xm:sqref>
        </x14:dataValidation>
        <x14:dataValidation type="list" allowBlank="1" showInputMessage="1" promptTitle="Add New Material (Type)" prompt="Choose from the list or suggest a new type of material if the list does not contain a suitable match." xr:uid="{30F660AA-438D-4134-A189-48A659C05FB0}">
          <x14:formula1>
            <xm:f>_xlfn.ANCHORARRAY('Residue.L'!$E$2)</xm:f>
          </x14:formula1>
          <xm:sqref>R28</xm:sqref>
        </x14:dataValidation>
        <x14:dataValidation type="list" allowBlank="1" showInputMessage="1" showErrorMessage="1" xr:uid="{B5C2EC34-EE14-46FE-A151-FCD75BD1061A}">
          <x14:formula1>
            <xm:f>_xlfn.ANCHORARRAY(Site!$AM$2)</xm:f>
          </x14:formula1>
          <xm:sqref>A28:A51</xm:sqref>
        </x14:dataValidation>
        <x14:dataValidation type="list" allowBlank="1" showInputMessage="1" xr:uid="{8E101F56-2D5D-4F1C-8E73-45F0E9810B9F}">
          <x14:formula1>
            <xm:f>IF(ISBLANK($C$29),_xlfn.ANCHORARRAY('Residue.L'!$H$2),Tree.Materials)</xm:f>
          </x14:formula1>
          <xm:sqref>D29</xm:sqref>
        </x14:dataValidation>
        <x14:dataValidation type="list" allowBlank="1" showInputMessage="1" xr:uid="{879454BF-2C15-49D8-AE0A-FB13008EDA2F}">
          <x14:formula1>
            <xm:f>IF(ISBLANK($C$30),_xlfn.ANCHORARRAY('Residue.L'!$I$2),Tree.Materials)</xm:f>
          </x14:formula1>
          <xm:sqref>D30</xm:sqref>
        </x14:dataValidation>
        <x14:dataValidation type="list" allowBlank="1" showInputMessage="1" xr:uid="{E749A3B4-BDB4-44FE-870F-362067714D9C}">
          <x14:formula1>
            <xm:f>IF(ISBLANK($C$31),_xlfn.ANCHORARRAY('Residue.L'!$J$2),Tree.Materials)</xm:f>
          </x14:formula1>
          <xm:sqref>D31</xm:sqref>
        </x14:dataValidation>
        <x14:dataValidation type="list" allowBlank="1" showInputMessage="1" xr:uid="{E4A72E1D-0368-4E12-A0F7-F62EAC64577E}">
          <x14:formula1>
            <xm:f>IF(ISBLANK($C$32),_xlfn.ANCHORARRAY('Residue.L'!$K$2),Tree.Materials)</xm:f>
          </x14:formula1>
          <xm:sqref>D32</xm:sqref>
        </x14:dataValidation>
        <x14:dataValidation type="list" allowBlank="1" showInputMessage="1" xr:uid="{23FA9C39-F5CF-40D2-A8BA-6D0CEB9BC850}">
          <x14:formula1>
            <xm:f>IF(ISBLANK($C$33),_xlfn.ANCHORARRAY('Residue.L'!$L$2),Tree.Materials)</xm:f>
          </x14:formula1>
          <xm:sqref>D33</xm:sqref>
        </x14:dataValidation>
        <x14:dataValidation type="list" allowBlank="1" showInputMessage="1" xr:uid="{9E1BFD42-F34A-4C72-A613-A9C52CE1A2D2}">
          <x14:formula1>
            <xm:f>IF(ISBLANK($C$42),_xlfn.ANCHORARRAY('Residue.L'!$M$2),Tree.Materials)</xm:f>
          </x14:formula1>
          <xm:sqref>D42 D34</xm:sqref>
        </x14:dataValidation>
        <x14:dataValidation type="list" allowBlank="1" showInputMessage="1" xr:uid="{9C27C462-7E9A-46D8-B58B-E88C49735A80}">
          <x14:formula1>
            <xm:f>IF(ISBLANK($C$43),_xlfn.ANCHORARRAY('Residue.L'!$N$2),Tree.Materials)</xm:f>
          </x14:formula1>
          <xm:sqref>D43 D35</xm:sqref>
        </x14:dataValidation>
        <x14:dataValidation type="list" allowBlank="1" showInputMessage="1" xr:uid="{C41AE215-6D9B-4933-B4C3-90298E5FFF5F}">
          <x14:formula1>
            <xm:f>IF(ISBLANK($C$44),_xlfn.ANCHORARRAY('Residue.L'!$O$2),Tree.Materials)</xm:f>
          </x14:formula1>
          <xm:sqref>D44 D36</xm:sqref>
        </x14:dataValidation>
        <x14:dataValidation type="list" allowBlank="1" showInputMessage="1" xr:uid="{7EFB2EEA-01C5-45BD-9ED4-793C930E0BA5}">
          <x14:formula1>
            <xm:f>IF(ISBLANK($C$45),_xlfn.ANCHORARRAY('Residue.L'!$P$2),Tree.Materials)</xm:f>
          </x14:formula1>
          <xm:sqref>D45 D37</xm:sqref>
        </x14:dataValidation>
        <x14:dataValidation type="list" allowBlank="1" showInputMessage="1" xr:uid="{4AC56F6C-7F34-4DC5-8C54-3565C2F5125C}">
          <x14:formula1>
            <xm:f>IF(ISBLANK($C$46),_xlfn.ANCHORARRAY('Residue.L'!$Q$2),Tree.Materials)</xm:f>
          </x14:formula1>
          <xm:sqref>D46 D38</xm:sqref>
        </x14:dataValidation>
        <x14:dataValidation type="list" allowBlank="1" showInputMessage="1" xr:uid="{B562A224-961A-4E7C-B122-9B3376F6537C}">
          <x14:formula1>
            <xm:f>IF(ISBLANK($C$47),_xlfn.ANCHORARRAY('Residue.L'!$R$2),Tree.Materials)</xm:f>
          </x14:formula1>
          <xm:sqref>D47 D39</xm:sqref>
        </x14:dataValidation>
        <x14:dataValidation type="list" allowBlank="1" showInputMessage="1" xr:uid="{404F5FF9-1FDD-456F-A94A-09CB8A246700}">
          <x14:formula1>
            <xm:f>IF(ISBLANK($C$48),_xlfn.ANCHORARRAY('Residue.L'!$S$2),Tree.Materials)</xm:f>
          </x14:formula1>
          <xm:sqref>D48 D40</xm:sqref>
        </x14:dataValidation>
        <x14:dataValidation type="list" allowBlank="1" showInputMessage="1" xr:uid="{F96C4325-68DD-4E8A-9A0F-6A6A2830108A}">
          <x14:formula1>
            <xm:f>IF(ISBLANK($C$49),_xlfn.ANCHORARRAY('Residue.L'!$T$2),Tree.Materials)</xm:f>
          </x14:formula1>
          <xm:sqref>D49 D41</xm:sqref>
        </x14:dataValidation>
        <x14:dataValidation type="list" allowBlank="1" showInputMessage="1" xr:uid="{9DFFD1E9-7624-4324-B18A-31B70A60A15F}">
          <x14:formula1>
            <xm:f>IF(ISBLANK($D$50),_xlfn.ANCHORARRAY('Residue.L'!$U$2),Tree.Materials)</xm:f>
          </x14:formula1>
          <xm:sqref>D50</xm:sqref>
        </x14:dataValidation>
        <x14:dataValidation type="list" allowBlank="1" showInputMessage="1" xr:uid="{22089E64-C17B-467C-8F38-092CEA4F98EA}">
          <x14:formula1>
            <xm:f>IF(ISBLANK($D$51),_xlfn.ANCHORARRAY('Residue.L'!$V$2),Tree.Materials)</xm:f>
          </x14:formula1>
          <xm:sqref>D51</xm:sqref>
        </x14:dataValidation>
        <x14:dataValidation type="list" allowBlank="1" showInputMessage="1" prompt="Choose from the list or add a new material if the list does not contain a suitable match. Please specifiy the type of any new materials add in the column to the left. You do not need to enter any details about mulched crop residues here." xr:uid="{597B0AA1-64F2-4C56-8384-49D7622F0A13}">
          <x14:formula1>
            <xm:f>IF(ISBLANK($C28),_xlfn.ANCHORARRAY('Residue.L'!$G$2),Tree.Materials)</xm:f>
          </x14:formula1>
          <xm:sqref>D28</xm:sqref>
        </x14:dataValidation>
        <x14:dataValidation type="list" allowBlank="1" showInputMessage="1" showErrorMessage="1" xr:uid="{2D97F767-2E4C-4503-B6A1-6A4FC9B1CE43}">
          <x14:formula1>
            <xm:f>Prac.L!#REF!</xm:f>
          </x14:formula1>
          <xm:sqref>AC4:AC5</xm:sqref>
        </x14:dataValidation>
        <x14:dataValidation type="list" allowBlank="1" showInputMessage="1" xr:uid="{FF545CD1-9862-465C-9C90-E28718B0F77D}">
          <x14:formula1>
            <xm:f>_xlfn.ANCHORARRAY(Tree.L!$N2)</xm:f>
          </x14:formula1>
          <xm:sqref>C28:C51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91C2F-2A15-4D2B-B276-3521D285E98A}">
  <sheetPr codeName="Sheet51"/>
  <dimension ref="A1:BA26"/>
  <sheetViews>
    <sheetView workbookViewId="0">
      <selection activeCell="A2" sqref="A2"/>
    </sheetView>
  </sheetViews>
  <sheetFormatPr defaultColWidth="8.8203125" defaultRowHeight="10.35" x14ac:dyDescent="0.35"/>
  <cols>
    <col min="1" max="1" width="12.17578125" style="4" bestFit="1" customWidth="1"/>
    <col min="2" max="2" width="17.17578125" style="4" bestFit="1" customWidth="1"/>
    <col min="3" max="3" width="16.52734375" style="4" bestFit="1" customWidth="1"/>
    <col min="4" max="4" width="8.8203125" style="4"/>
    <col min="5" max="5" width="16.52734375" style="4" bestFit="1" customWidth="1"/>
    <col min="6" max="16384" width="8.8203125" style="4"/>
  </cols>
  <sheetData>
    <row r="1" spans="1:53" x14ac:dyDescent="0.35">
      <c r="A1" s="4" t="s">
        <v>4565</v>
      </c>
      <c r="B1" s="4" t="s">
        <v>4619</v>
      </c>
      <c r="C1" s="4" t="s">
        <v>4620</v>
      </c>
      <c r="D1" s="4" t="s">
        <v>4621</v>
      </c>
      <c r="E1" s="4" t="s">
        <v>4622</v>
      </c>
      <c r="F1" s="4" t="s">
        <v>4623</v>
      </c>
      <c r="G1" s="4" t="s">
        <v>4624</v>
      </c>
      <c r="H1" s="4" t="s">
        <v>4625</v>
      </c>
      <c r="I1" s="4" t="s">
        <v>4626</v>
      </c>
      <c r="J1" s="4" t="s">
        <v>4627</v>
      </c>
      <c r="K1" s="4" t="s">
        <v>4570</v>
      </c>
      <c r="M1" s="4" t="str" cm="1">
        <f t="array" ref="M1:X1">Residues!B25:M25</f>
        <v>M.Level.Name</v>
      </c>
      <c r="N1" s="4" t="str">
        <v>M.Tree</v>
      </c>
      <c r="O1" s="4" t="str">
        <v>M.Material</v>
      </c>
      <c r="P1" s="4" t="str">
        <v>M.Source</v>
      </c>
      <c r="Q1" s="4" t="str">
        <v>M.Amount</v>
      </c>
      <c r="R1" s="4" t="str">
        <v>M.Unit</v>
      </c>
      <c r="S1" s="4" t="str">
        <v>M.Fate</v>
      </c>
      <c r="T1" s="4" t="str">
        <v>M.Cover</v>
      </c>
      <c r="U1" s="4" t="str">
        <v>M.Date</v>
      </c>
      <c r="V1" s="4" t="str">
        <v>M.Date.Stage</v>
      </c>
      <c r="W1" s="4" t="str">
        <v>M.Date.DAP</v>
      </c>
      <c r="X1" s="4" t="str">
        <v>M.Date.Text</v>
      </c>
      <c r="Y1" s="4" t="str" cm="1">
        <f t="array" ref="Y1:AB1">Residues!P25:S25</f>
        <v>M.New.Tree</v>
      </c>
      <c r="Z1" s="4" t="str">
        <v>M.New.Material</v>
      </c>
      <c r="AA1" s="4" t="str">
        <v>M.Material.Type</v>
      </c>
      <c r="AB1" s="4" t="str">
        <v>M.Material.Type,New</v>
      </c>
      <c r="AD1" s="4" t="str" cm="1">
        <f t="array" ref="AD1:AQ1">Residues!B54:O54</f>
        <v>M.Tree</v>
      </c>
      <c r="AE1" s="4" t="str">
        <v>M.Material</v>
      </c>
      <c r="AF1" s="4" t="str">
        <v>M.DW</v>
      </c>
      <c r="AG1" s="4" t="str">
        <v>M.DM</v>
      </c>
      <c r="AH1" s="4" t="str">
        <v>M.OC</v>
      </c>
      <c r="AI1" s="4" t="str">
        <v>M.N</v>
      </c>
      <c r="AJ1" s="4" t="str">
        <v>M.TN</v>
      </c>
      <c r="AK1" s="4" t="str">
        <v>M.AN</v>
      </c>
      <c r="AL1" s="4" t="str">
        <v>M.CN</v>
      </c>
      <c r="AM1" s="4" t="str">
        <v>M.P</v>
      </c>
      <c r="AN1" s="4" t="str">
        <v>M.TP</v>
      </c>
      <c r="AO1" s="4" t="str">
        <v>M.AP</v>
      </c>
      <c r="AP1" s="4" t="str">
        <v>M.K</v>
      </c>
      <c r="AQ1" s="4" t="str">
        <v>M.pH</v>
      </c>
      <c r="AR1" s="4" t="str" cm="1">
        <f t="array" ref="AR1:BA1">_xlfn._xlws.FILTER(Residues!E72:O72,Residues!E$72:O$72&lt;&gt;"")</f>
        <v>M.DM.Unit</v>
      </c>
      <c r="AS1" s="4" t="str">
        <v>M.OC.Unit</v>
      </c>
      <c r="AT1" s="4" t="str">
        <v>M.N.Unit</v>
      </c>
      <c r="AU1" s="4" t="str">
        <v>M.TN.Unit</v>
      </c>
      <c r="AV1" s="4" t="str">
        <v>M.AN.Unit</v>
      </c>
      <c r="AW1" s="4" t="str">
        <v>M.P.Unit</v>
      </c>
      <c r="AX1" s="4" t="str">
        <v>M.TP.Unit</v>
      </c>
      <c r="AY1" s="4" t="str">
        <v>M.AP.Unit</v>
      </c>
      <c r="AZ1" s="4" t="str">
        <v>M.K.Unit</v>
      </c>
      <c r="BA1" s="4" t="str">
        <v>M.pH.Method</v>
      </c>
    </row>
    <row r="2" spans="1:53" x14ac:dyDescent="0.35">
      <c r="A2" s="4" t="str" cm="1">
        <f t="array" ref="A2">TRANSPOSE(_xlfn._xlws.FILTER(Residues!D13:AB13,Residues!D$13:AB$13&lt;&gt;""))</f>
        <v>Base</v>
      </c>
      <c r="B2" s="4" cm="1">
        <f t="array" ref="B2:E2">TRANSPOSE(_xlfn._xlws.FILTER(Residues!D4:AB7,Residues!D$13:AB$13&lt;&gt;""))</f>
        <v>0</v>
      </c>
      <c r="C2" s="4">
        <v>0</v>
      </c>
      <c r="D2" s="4">
        <v>0</v>
      </c>
      <c r="E2" s="4">
        <v>0</v>
      </c>
      <c r="F2" s="4" t="str">
        <f>_xlfn.TEXTJOIN("-",TRUE,IFERROR(INDEX(Mulch.Pracs1[Code],MATCH(B2,Mulch.Pracs1[Mulches],0)),""),IFERROR(INDEX(Mulch.Pracs1[Code],MATCH(C2,Mulch.Pracs1[Mulches],0)),""),IFERROR(INDEX(Mulch.Pracs1[Code],MATCH(D2,Mulch.Pracs1[Mulches],0)),""),IFERROR(INDEX(Mulch.Pracs1[Code],MATCH(E2,Mulch.Pracs1[Mulches],0)),""))</f>
        <v/>
      </c>
      <c r="G2" s="4" cm="1">
        <f t="array" ref="G2">TRANSPOSE(_xlfn._xlws.FILTER(Residues!D15:AB15,Residues!D$13:AB$13&lt;&gt;""))</f>
        <v>0</v>
      </c>
      <c r="H2" s="4" cm="1">
        <f t="array" ref="H2:J2">TRANSPOSE(_xlfn._xlws.FILTER(Residues!D19:AB21,Residues!D$13:AB$13&lt;&gt;""))</f>
        <v>0</v>
      </c>
      <c r="I2" s="4">
        <v>0</v>
      </c>
      <c r="J2" s="4">
        <v>0</v>
      </c>
      <c r="K2" s="4">
        <f>IF(COUNT(H2:J2)&gt;0,Residues!C$22,"")</f>
        <v>0</v>
      </c>
      <c r="M2" s="4" t="str" cm="1">
        <f t="array" ref="M2">IFERROR(_xlfn._xlws.FILTER(Residues!B28:M51,Residues!B28:B51&lt;&gt;""),"")</f>
        <v/>
      </c>
      <c r="Y2" s="4" t="str" cm="1">
        <f t="array" ref="Y2">IFERROR(_xlfn._xlws.FILTER(Residues!P28:S51,Residues!B28:B51&lt;&gt;""),"")</f>
        <v/>
      </c>
      <c r="AD2" s="4" t="str" cm="1">
        <f t="array" ref="AD2">IFERROR(_xlfn._xlws.FILTER(Residues!B56:O71,Residues!A56:A71&lt;&gt;""),"")</f>
        <v/>
      </c>
      <c r="AR2" s="4" cm="1">
        <f t="array" ref="AR2:BA2">_xlfn._xlws.FILTER(Residues!E73:O73,Residues!E$72:O$72&lt;&gt;"")</f>
        <v>0</v>
      </c>
      <c r="AS2" s="4">
        <v>0</v>
      </c>
      <c r="AT2" s="4">
        <v>0</v>
      </c>
      <c r="AU2" s="4">
        <v>0</v>
      </c>
      <c r="AV2" s="4">
        <v>0</v>
      </c>
      <c r="AW2" s="4">
        <v>0</v>
      </c>
      <c r="AX2" s="4">
        <v>0</v>
      </c>
      <c r="AY2" s="4">
        <v>0</v>
      </c>
      <c r="AZ2" s="4">
        <v>0</v>
      </c>
      <c r="BA2" s="4">
        <v>0</v>
      </c>
    </row>
    <row r="3" spans="1:53" x14ac:dyDescent="0.35">
      <c r="F3" s="4" t="str">
        <f>_xlfn.TEXTJOIN("-",TRUE,IFERROR(INDEX(Mulch.Pracs1[Code],MATCH(B3,Mulch.Pracs1[Mulches],0)),""),IFERROR(INDEX(Mulch.Pracs1[Code],MATCH(C3,Mulch.Pracs1[Mulches],0)),""),IFERROR(INDEX(Mulch.Pracs1[Code],MATCH(D3,Mulch.Pracs1[Mulches],0)),""),IFERROR(INDEX(Mulch.Pracs1[Code],MATCH(E3,Mulch.Pracs1[Mulches],0)),""))</f>
        <v/>
      </c>
      <c r="K3" s="4" t="str">
        <f>IF(COUNT(H3:J3)&gt;0,Residues!C$22,"")</f>
        <v/>
      </c>
      <c r="AR3" s="4" t="str">
        <f>IF(NOT(ISBLANK($AQ3)),AR2,"")</f>
        <v/>
      </c>
      <c r="AS3" s="4" t="str">
        <f t="shared" ref="AS3:BA17" si="0">IF(NOT(ISBLANK($AQ3)),AS2,"")</f>
        <v/>
      </c>
      <c r="AT3" s="4" t="str">
        <f t="shared" si="0"/>
        <v/>
      </c>
      <c r="AU3" s="4" t="str">
        <f t="shared" si="0"/>
        <v/>
      </c>
      <c r="AV3" s="4" t="str">
        <f t="shared" si="0"/>
        <v/>
      </c>
      <c r="AW3" s="4" t="str">
        <f t="shared" si="0"/>
        <v/>
      </c>
      <c r="AX3" s="4" t="str">
        <f t="shared" si="0"/>
        <v/>
      </c>
      <c r="AY3" s="4" t="str">
        <f t="shared" si="0"/>
        <v/>
      </c>
      <c r="AZ3" s="4" t="str">
        <f t="shared" si="0"/>
        <v/>
      </c>
      <c r="BA3" s="4" t="str">
        <f t="shared" si="0"/>
        <v/>
      </c>
    </row>
    <row r="4" spans="1:53" x14ac:dyDescent="0.35">
      <c r="F4" s="4" t="str">
        <f>_xlfn.TEXTJOIN("-",TRUE,IFERROR(INDEX(Mulch.Pracs1[Code],MATCH(B4,Mulch.Pracs1[Mulches],0)),""),IFERROR(INDEX(Mulch.Pracs1[Code],MATCH(C4,Mulch.Pracs1[Mulches],0)),""),IFERROR(INDEX(Mulch.Pracs1[Code],MATCH(D4,Mulch.Pracs1[Mulches],0)),""),IFERROR(INDEX(Mulch.Pracs1[Code],MATCH(E4,Mulch.Pracs1[Mulches],0)),""))</f>
        <v/>
      </c>
      <c r="K4" s="4" t="str">
        <f>IF(COUNT(H4:J4)&gt;0,Residues!C$22,"")</f>
        <v/>
      </c>
      <c r="AR4" s="4" t="str">
        <f t="shared" ref="AR4:AR17" si="1">IF(NOT(ISBLANK($AQ4)),AR3,"")</f>
        <v/>
      </c>
      <c r="AS4" s="4" t="str">
        <f t="shared" si="0"/>
        <v/>
      </c>
      <c r="AT4" s="4" t="str">
        <f t="shared" si="0"/>
        <v/>
      </c>
      <c r="AU4" s="4" t="str">
        <f t="shared" si="0"/>
        <v/>
      </c>
      <c r="AV4" s="4" t="str">
        <f t="shared" si="0"/>
        <v/>
      </c>
      <c r="AW4" s="4" t="str">
        <f t="shared" si="0"/>
        <v/>
      </c>
      <c r="AX4" s="4" t="str">
        <f t="shared" si="0"/>
        <v/>
      </c>
      <c r="AY4" s="4" t="str">
        <f t="shared" si="0"/>
        <v/>
      </c>
      <c r="AZ4" s="4" t="str">
        <f t="shared" si="0"/>
        <v/>
      </c>
      <c r="BA4" s="4" t="str">
        <f t="shared" si="0"/>
        <v/>
      </c>
    </row>
    <row r="5" spans="1:53" x14ac:dyDescent="0.35">
      <c r="F5" s="4" t="str">
        <f>_xlfn.TEXTJOIN("-",TRUE,IFERROR(INDEX(Mulch.Pracs1[Code],MATCH(B5,Mulch.Pracs1[Mulches],0)),""),IFERROR(INDEX(Mulch.Pracs1[Code],MATCH(C5,Mulch.Pracs1[Mulches],0)),""),IFERROR(INDEX(Mulch.Pracs1[Code],MATCH(D5,Mulch.Pracs1[Mulches],0)),""),IFERROR(INDEX(Mulch.Pracs1[Code],MATCH(E5,Mulch.Pracs1[Mulches],0)),""))</f>
        <v/>
      </c>
      <c r="K5" s="4" t="str">
        <f>IF(COUNT(H5:J5)&gt;0,Residues!C$22,"")</f>
        <v/>
      </c>
      <c r="AR5" s="4" t="str">
        <f t="shared" si="1"/>
        <v/>
      </c>
      <c r="AS5" s="4" t="str">
        <f t="shared" si="0"/>
        <v/>
      </c>
      <c r="AT5" s="4" t="str">
        <f t="shared" si="0"/>
        <v/>
      </c>
      <c r="AU5" s="4" t="str">
        <f t="shared" si="0"/>
        <v/>
      </c>
      <c r="AV5" s="4" t="str">
        <f t="shared" si="0"/>
        <v/>
      </c>
      <c r="AW5" s="4" t="str">
        <f t="shared" si="0"/>
        <v/>
      </c>
      <c r="AX5" s="4" t="str">
        <f t="shared" si="0"/>
        <v/>
      </c>
      <c r="AY5" s="4" t="str">
        <f t="shared" si="0"/>
        <v/>
      </c>
      <c r="AZ5" s="4" t="str">
        <f t="shared" si="0"/>
        <v/>
      </c>
      <c r="BA5" s="4" t="str">
        <f t="shared" si="0"/>
        <v/>
      </c>
    </row>
    <row r="6" spans="1:53" x14ac:dyDescent="0.35">
      <c r="F6" s="4" t="str">
        <f>_xlfn.TEXTJOIN("-",TRUE,IFERROR(INDEX(Mulch.Pracs1[Code],MATCH(B6,Mulch.Pracs1[Mulches],0)),""),IFERROR(INDEX(Mulch.Pracs1[Code],MATCH(C6,Mulch.Pracs1[Mulches],0)),""),IFERROR(INDEX(Mulch.Pracs1[Code],MATCH(D6,Mulch.Pracs1[Mulches],0)),""),IFERROR(INDEX(Mulch.Pracs1[Code],MATCH(E6,Mulch.Pracs1[Mulches],0)),""))</f>
        <v/>
      </c>
      <c r="K6" s="4" t="str">
        <f>IF(COUNT(H6:J6)&gt;0,Residues!C$22,"")</f>
        <v/>
      </c>
      <c r="AR6" s="4" t="str">
        <f t="shared" si="1"/>
        <v/>
      </c>
      <c r="AS6" s="4" t="str">
        <f t="shared" si="0"/>
        <v/>
      </c>
      <c r="AT6" s="4" t="str">
        <f t="shared" si="0"/>
        <v/>
      </c>
      <c r="AU6" s="4" t="str">
        <f t="shared" si="0"/>
        <v/>
      </c>
      <c r="AV6" s="4" t="str">
        <f t="shared" si="0"/>
        <v/>
      </c>
      <c r="AW6" s="4" t="str">
        <f t="shared" si="0"/>
        <v/>
      </c>
      <c r="AX6" s="4" t="str">
        <f t="shared" si="0"/>
        <v/>
      </c>
      <c r="AY6" s="4" t="str">
        <f t="shared" si="0"/>
        <v/>
      </c>
      <c r="AZ6" s="4" t="str">
        <f t="shared" si="0"/>
        <v/>
      </c>
      <c r="BA6" s="4" t="str">
        <f t="shared" si="0"/>
        <v/>
      </c>
    </row>
    <row r="7" spans="1:53" x14ac:dyDescent="0.35">
      <c r="F7" s="4" t="str">
        <f>_xlfn.TEXTJOIN("-",TRUE,IFERROR(INDEX(Mulch.Pracs1[Code],MATCH(B7,Mulch.Pracs1[Mulches],0)),""),IFERROR(INDEX(Mulch.Pracs1[Code],MATCH(C7,Mulch.Pracs1[Mulches],0)),""),IFERROR(INDEX(Mulch.Pracs1[Code],MATCH(D7,Mulch.Pracs1[Mulches],0)),""),IFERROR(INDEX(Mulch.Pracs1[Code],MATCH(E7,Mulch.Pracs1[Mulches],0)),""))</f>
        <v/>
      </c>
      <c r="K7" s="4" t="str">
        <f>IF(COUNT(H7:J7)&gt;0,Residues!C$22,"")</f>
        <v/>
      </c>
      <c r="AR7" s="4" t="str">
        <f t="shared" si="1"/>
        <v/>
      </c>
      <c r="AS7" s="4" t="str">
        <f t="shared" si="0"/>
        <v/>
      </c>
      <c r="AT7" s="4" t="str">
        <f t="shared" si="0"/>
        <v/>
      </c>
      <c r="AU7" s="4" t="str">
        <f t="shared" si="0"/>
        <v/>
      </c>
      <c r="AV7" s="4" t="str">
        <f t="shared" si="0"/>
        <v/>
      </c>
      <c r="AW7" s="4" t="str">
        <f t="shared" si="0"/>
        <v/>
      </c>
      <c r="AX7" s="4" t="str">
        <f t="shared" si="0"/>
        <v/>
      </c>
      <c r="AY7" s="4" t="str">
        <f t="shared" si="0"/>
        <v/>
      </c>
      <c r="AZ7" s="4" t="str">
        <f t="shared" si="0"/>
        <v/>
      </c>
      <c r="BA7" s="4" t="str">
        <f t="shared" si="0"/>
        <v/>
      </c>
    </row>
    <row r="8" spans="1:53" x14ac:dyDescent="0.35">
      <c r="F8" s="4" t="str">
        <f>_xlfn.TEXTJOIN("-",TRUE,IFERROR(INDEX(Mulch.Pracs1[Code],MATCH(B8,Mulch.Pracs1[Mulches],0)),""),IFERROR(INDEX(Mulch.Pracs1[Code],MATCH(C8,Mulch.Pracs1[Mulches],0)),""),IFERROR(INDEX(Mulch.Pracs1[Code],MATCH(D8,Mulch.Pracs1[Mulches],0)),""),IFERROR(INDEX(Mulch.Pracs1[Code],MATCH(E8,Mulch.Pracs1[Mulches],0)),""))</f>
        <v/>
      </c>
      <c r="K8" s="4" t="str">
        <f>IF(COUNT(H8:J8)&gt;0,Residues!C$22,"")</f>
        <v/>
      </c>
      <c r="AR8" s="4" t="str">
        <f t="shared" si="1"/>
        <v/>
      </c>
      <c r="AS8" s="4" t="str">
        <f t="shared" si="0"/>
        <v/>
      </c>
      <c r="AT8" s="4" t="str">
        <f t="shared" si="0"/>
        <v/>
      </c>
      <c r="AU8" s="4" t="str">
        <f t="shared" si="0"/>
        <v/>
      </c>
      <c r="AV8" s="4" t="str">
        <f t="shared" si="0"/>
        <v/>
      </c>
      <c r="AW8" s="4" t="str">
        <f t="shared" si="0"/>
        <v/>
      </c>
      <c r="AX8" s="4" t="str">
        <f t="shared" si="0"/>
        <v/>
      </c>
      <c r="AY8" s="4" t="str">
        <f t="shared" si="0"/>
        <v/>
      </c>
      <c r="AZ8" s="4" t="str">
        <f t="shared" si="0"/>
        <v/>
      </c>
      <c r="BA8" s="4" t="str">
        <f t="shared" si="0"/>
        <v/>
      </c>
    </row>
    <row r="9" spans="1:53" x14ac:dyDescent="0.35">
      <c r="F9" s="4" t="str">
        <f>_xlfn.TEXTJOIN("-",TRUE,IFERROR(INDEX(Mulch.Pracs1[Code],MATCH(B9,Mulch.Pracs1[Mulches],0)),""),IFERROR(INDEX(Mulch.Pracs1[Code],MATCH(C9,Mulch.Pracs1[Mulches],0)),""),IFERROR(INDEX(Mulch.Pracs1[Code],MATCH(D9,Mulch.Pracs1[Mulches],0)),""),IFERROR(INDEX(Mulch.Pracs1[Code],MATCH(E9,Mulch.Pracs1[Mulches],0)),""))</f>
        <v/>
      </c>
      <c r="K9" s="4" t="str">
        <f>IF(COUNT(H9:J9)&gt;0,Residues!C$22,"")</f>
        <v/>
      </c>
      <c r="AR9" s="4" t="str">
        <f t="shared" si="1"/>
        <v/>
      </c>
      <c r="AS9" s="4" t="str">
        <f t="shared" si="0"/>
        <v/>
      </c>
      <c r="AT9" s="4" t="str">
        <f t="shared" si="0"/>
        <v/>
      </c>
      <c r="AU9" s="4" t="str">
        <f t="shared" si="0"/>
        <v/>
      </c>
      <c r="AV9" s="4" t="str">
        <f t="shared" si="0"/>
        <v/>
      </c>
      <c r="AW9" s="4" t="str">
        <f t="shared" si="0"/>
        <v/>
      </c>
      <c r="AX9" s="4" t="str">
        <f t="shared" si="0"/>
        <v/>
      </c>
      <c r="AY9" s="4" t="str">
        <f t="shared" si="0"/>
        <v/>
      </c>
      <c r="AZ9" s="4" t="str">
        <f t="shared" si="0"/>
        <v/>
      </c>
      <c r="BA9" s="4" t="str">
        <f t="shared" si="0"/>
        <v/>
      </c>
    </row>
    <row r="10" spans="1:53" x14ac:dyDescent="0.35">
      <c r="F10" s="4" t="str">
        <f>_xlfn.TEXTJOIN("-",TRUE,IFERROR(INDEX(Mulch.Pracs1[Code],MATCH(B10,Mulch.Pracs1[Mulches],0)),""),IFERROR(INDEX(Mulch.Pracs1[Code],MATCH(C10,Mulch.Pracs1[Mulches],0)),""),IFERROR(INDEX(Mulch.Pracs1[Code],MATCH(D10,Mulch.Pracs1[Mulches],0)),""),IFERROR(INDEX(Mulch.Pracs1[Code],MATCH(E10,Mulch.Pracs1[Mulches],0)),""))</f>
        <v/>
      </c>
      <c r="K10" s="4" t="str">
        <f>IF(COUNT(H10:J10)&gt;0,Residues!C$22,"")</f>
        <v/>
      </c>
      <c r="AR10" s="4" t="str">
        <f t="shared" si="1"/>
        <v/>
      </c>
      <c r="AS10" s="4" t="str">
        <f t="shared" si="0"/>
        <v/>
      </c>
      <c r="AT10" s="4" t="str">
        <f t="shared" si="0"/>
        <v/>
      </c>
      <c r="AU10" s="4" t="str">
        <f t="shared" si="0"/>
        <v/>
      </c>
      <c r="AV10" s="4" t="str">
        <f t="shared" si="0"/>
        <v/>
      </c>
      <c r="AW10" s="4" t="str">
        <f t="shared" si="0"/>
        <v/>
      </c>
      <c r="AX10" s="4" t="str">
        <f t="shared" si="0"/>
        <v/>
      </c>
      <c r="AY10" s="4" t="str">
        <f t="shared" si="0"/>
        <v/>
      </c>
      <c r="AZ10" s="4" t="str">
        <f t="shared" si="0"/>
        <v/>
      </c>
      <c r="BA10" s="4" t="str">
        <f t="shared" si="0"/>
        <v/>
      </c>
    </row>
    <row r="11" spans="1:53" x14ac:dyDescent="0.35">
      <c r="F11" s="4" t="str">
        <f>_xlfn.TEXTJOIN("-",TRUE,IFERROR(INDEX(Mulch.Pracs1[Code],MATCH(B11,Mulch.Pracs1[Mulches],0)),""),IFERROR(INDEX(Mulch.Pracs1[Code],MATCH(C11,Mulch.Pracs1[Mulches],0)),""),IFERROR(INDEX(Mulch.Pracs1[Code],MATCH(D11,Mulch.Pracs1[Mulches],0)),""),IFERROR(INDEX(Mulch.Pracs1[Code],MATCH(E11,Mulch.Pracs1[Mulches],0)),""))</f>
        <v/>
      </c>
      <c r="K11" s="4" t="str">
        <f>IF(COUNT(H11:J11)&gt;0,Residues!C$22,"")</f>
        <v/>
      </c>
      <c r="AR11" s="4" t="str">
        <f t="shared" si="1"/>
        <v/>
      </c>
      <c r="AS11" s="4" t="str">
        <f t="shared" si="0"/>
        <v/>
      </c>
      <c r="AT11" s="4" t="str">
        <f t="shared" si="0"/>
        <v/>
      </c>
      <c r="AU11" s="4" t="str">
        <f t="shared" si="0"/>
        <v/>
      </c>
      <c r="AV11" s="4" t="str">
        <f t="shared" si="0"/>
        <v/>
      </c>
      <c r="AW11" s="4" t="str">
        <f t="shared" si="0"/>
        <v/>
      </c>
      <c r="AX11" s="4" t="str">
        <f t="shared" si="0"/>
        <v/>
      </c>
      <c r="AY11" s="4" t="str">
        <f t="shared" si="0"/>
        <v/>
      </c>
      <c r="AZ11" s="4" t="str">
        <f t="shared" si="0"/>
        <v/>
      </c>
      <c r="BA11" s="4" t="str">
        <f t="shared" si="0"/>
        <v/>
      </c>
    </row>
    <row r="12" spans="1:53" x14ac:dyDescent="0.35">
      <c r="F12" s="4" t="str">
        <f>_xlfn.TEXTJOIN("-",TRUE,IFERROR(INDEX(Mulch.Pracs1[Code],MATCH(B12,Mulch.Pracs1[Mulches],0)),""),IFERROR(INDEX(Mulch.Pracs1[Code],MATCH(C12,Mulch.Pracs1[Mulches],0)),""),IFERROR(INDEX(Mulch.Pracs1[Code],MATCH(D12,Mulch.Pracs1[Mulches],0)),""),IFERROR(INDEX(Mulch.Pracs1[Code],MATCH(E12,Mulch.Pracs1[Mulches],0)),""))</f>
        <v/>
      </c>
      <c r="K12" s="4" t="str">
        <f>IF(COUNT(H12:J12)&gt;0,Residues!C$22,"")</f>
        <v/>
      </c>
      <c r="AR12" s="4" t="str">
        <f t="shared" si="1"/>
        <v/>
      </c>
      <c r="AS12" s="4" t="str">
        <f t="shared" si="0"/>
        <v/>
      </c>
      <c r="AT12" s="4" t="str">
        <f t="shared" si="0"/>
        <v/>
      </c>
      <c r="AU12" s="4" t="str">
        <f t="shared" si="0"/>
        <v/>
      </c>
      <c r="AV12" s="4" t="str">
        <f t="shared" si="0"/>
        <v/>
      </c>
      <c r="AW12" s="4" t="str">
        <f t="shared" si="0"/>
        <v/>
      </c>
      <c r="AX12" s="4" t="str">
        <f t="shared" si="0"/>
        <v/>
      </c>
      <c r="AY12" s="4" t="str">
        <f t="shared" si="0"/>
        <v/>
      </c>
      <c r="AZ12" s="4" t="str">
        <f t="shared" si="0"/>
        <v/>
      </c>
      <c r="BA12" s="4" t="str">
        <f t="shared" si="0"/>
        <v/>
      </c>
    </row>
    <row r="13" spans="1:53" x14ac:dyDescent="0.35">
      <c r="F13" s="4" t="str">
        <f>_xlfn.TEXTJOIN("-",TRUE,IFERROR(INDEX(Mulch.Pracs1[Code],MATCH(B13,Mulch.Pracs1[Mulches],0)),""),IFERROR(INDEX(Mulch.Pracs1[Code],MATCH(C13,Mulch.Pracs1[Mulches],0)),""),IFERROR(INDEX(Mulch.Pracs1[Code],MATCH(D13,Mulch.Pracs1[Mulches],0)),""),IFERROR(INDEX(Mulch.Pracs1[Code],MATCH(E13,Mulch.Pracs1[Mulches],0)),""))</f>
        <v/>
      </c>
      <c r="K13" s="4" t="str">
        <f>IF(COUNT(H13:J13)&gt;0,Residues!C$22,"")</f>
        <v/>
      </c>
      <c r="AR13" s="4" t="str">
        <f t="shared" si="1"/>
        <v/>
      </c>
      <c r="AS13" s="4" t="str">
        <f t="shared" si="0"/>
        <v/>
      </c>
      <c r="AT13" s="4" t="str">
        <f t="shared" si="0"/>
        <v/>
      </c>
      <c r="AU13" s="4" t="str">
        <f t="shared" si="0"/>
        <v/>
      </c>
      <c r="AV13" s="4" t="str">
        <f t="shared" si="0"/>
        <v/>
      </c>
      <c r="AW13" s="4" t="str">
        <f t="shared" si="0"/>
        <v/>
      </c>
      <c r="AX13" s="4" t="str">
        <f t="shared" si="0"/>
        <v/>
      </c>
      <c r="AY13" s="4" t="str">
        <f t="shared" si="0"/>
        <v/>
      </c>
      <c r="AZ13" s="4" t="str">
        <f t="shared" si="0"/>
        <v/>
      </c>
      <c r="BA13" s="4" t="str">
        <f t="shared" si="0"/>
        <v/>
      </c>
    </row>
    <row r="14" spans="1:53" x14ac:dyDescent="0.35">
      <c r="F14" s="4" t="str">
        <f>_xlfn.TEXTJOIN("-",TRUE,IFERROR(INDEX(Mulch.Pracs1[Code],MATCH(B14,Mulch.Pracs1[Mulches],0)),""),IFERROR(INDEX(Mulch.Pracs1[Code],MATCH(C14,Mulch.Pracs1[Mulches],0)),""),IFERROR(INDEX(Mulch.Pracs1[Code],MATCH(D14,Mulch.Pracs1[Mulches],0)),""),IFERROR(INDEX(Mulch.Pracs1[Code],MATCH(E14,Mulch.Pracs1[Mulches],0)),""))</f>
        <v/>
      </c>
      <c r="K14" s="4" t="str">
        <f>IF(COUNT(H14:J14)&gt;0,Residues!C$22,"")</f>
        <v/>
      </c>
      <c r="AR14" s="4" t="str">
        <f t="shared" si="1"/>
        <v/>
      </c>
      <c r="AS14" s="4" t="str">
        <f t="shared" si="0"/>
        <v/>
      </c>
      <c r="AT14" s="4" t="str">
        <f t="shared" si="0"/>
        <v/>
      </c>
      <c r="AU14" s="4" t="str">
        <f t="shared" si="0"/>
        <v/>
      </c>
      <c r="AV14" s="4" t="str">
        <f t="shared" si="0"/>
        <v/>
      </c>
      <c r="AW14" s="4" t="str">
        <f t="shared" si="0"/>
        <v/>
      </c>
      <c r="AX14" s="4" t="str">
        <f t="shared" si="0"/>
        <v/>
      </c>
      <c r="AY14" s="4" t="str">
        <f t="shared" si="0"/>
        <v/>
      </c>
      <c r="AZ14" s="4" t="str">
        <f t="shared" si="0"/>
        <v/>
      </c>
      <c r="BA14" s="4" t="str">
        <f t="shared" si="0"/>
        <v/>
      </c>
    </row>
    <row r="15" spans="1:53" x14ac:dyDescent="0.35">
      <c r="F15" s="4" t="str">
        <f>_xlfn.TEXTJOIN("-",TRUE,IFERROR(INDEX(Mulch.Pracs1[Code],MATCH(B15,Mulch.Pracs1[Mulches],0)),""),IFERROR(INDEX(Mulch.Pracs1[Code],MATCH(C15,Mulch.Pracs1[Mulches],0)),""),IFERROR(INDEX(Mulch.Pracs1[Code],MATCH(D15,Mulch.Pracs1[Mulches],0)),""),IFERROR(INDEX(Mulch.Pracs1[Code],MATCH(E15,Mulch.Pracs1[Mulches],0)),""))</f>
        <v/>
      </c>
      <c r="K15" s="4" t="str">
        <f>IF(COUNT(H15:J15)&gt;0,Residues!C$22,"")</f>
        <v/>
      </c>
      <c r="AR15" s="4" t="str">
        <f t="shared" si="1"/>
        <v/>
      </c>
      <c r="AS15" s="4" t="str">
        <f t="shared" si="0"/>
        <v/>
      </c>
      <c r="AT15" s="4" t="str">
        <f t="shared" si="0"/>
        <v/>
      </c>
      <c r="AU15" s="4" t="str">
        <f t="shared" si="0"/>
        <v/>
      </c>
      <c r="AV15" s="4" t="str">
        <f t="shared" si="0"/>
        <v/>
      </c>
      <c r="AW15" s="4" t="str">
        <f t="shared" si="0"/>
        <v/>
      </c>
      <c r="AX15" s="4" t="str">
        <f t="shared" si="0"/>
        <v/>
      </c>
      <c r="AY15" s="4" t="str">
        <f t="shared" si="0"/>
        <v/>
      </c>
      <c r="AZ15" s="4" t="str">
        <f t="shared" si="0"/>
        <v/>
      </c>
      <c r="BA15" s="4" t="str">
        <f t="shared" si="0"/>
        <v/>
      </c>
    </row>
    <row r="16" spans="1:53" x14ac:dyDescent="0.35">
      <c r="F16" s="4" t="str">
        <f>_xlfn.TEXTJOIN("-",TRUE,IFERROR(INDEX(Mulch.Pracs1[Code],MATCH(B16,Mulch.Pracs1[Mulches],0)),""),IFERROR(INDEX(Mulch.Pracs1[Code],MATCH(C16,Mulch.Pracs1[Mulches],0)),""),IFERROR(INDEX(Mulch.Pracs1[Code],MATCH(D16,Mulch.Pracs1[Mulches],0)),""),IFERROR(INDEX(Mulch.Pracs1[Code],MATCH(E16,Mulch.Pracs1[Mulches],0)),""))</f>
        <v/>
      </c>
      <c r="K16" s="4" t="str">
        <f>IF(COUNT(H16:J16)&gt;0,Residues!C$22,"")</f>
        <v/>
      </c>
      <c r="AR16" s="4" t="str">
        <f t="shared" si="1"/>
        <v/>
      </c>
      <c r="AS16" s="4" t="str">
        <f t="shared" si="0"/>
        <v/>
      </c>
      <c r="AT16" s="4" t="str">
        <f t="shared" si="0"/>
        <v/>
      </c>
      <c r="AU16" s="4" t="str">
        <f t="shared" si="0"/>
        <v/>
      </c>
      <c r="AV16" s="4" t="str">
        <f t="shared" si="0"/>
        <v/>
      </c>
      <c r="AW16" s="4" t="str">
        <f t="shared" si="0"/>
        <v/>
      </c>
      <c r="AX16" s="4" t="str">
        <f t="shared" si="0"/>
        <v/>
      </c>
      <c r="AY16" s="4" t="str">
        <f t="shared" si="0"/>
        <v/>
      </c>
      <c r="AZ16" s="4" t="str">
        <f t="shared" si="0"/>
        <v/>
      </c>
      <c r="BA16" s="4" t="str">
        <f t="shared" si="0"/>
        <v/>
      </c>
    </row>
    <row r="17" spans="6:53" x14ac:dyDescent="0.35">
      <c r="F17" s="4" t="str">
        <f>_xlfn.TEXTJOIN("-",TRUE,IFERROR(INDEX(Mulch.Pracs1[Code],MATCH(B17,Mulch.Pracs1[Mulches],0)),""),IFERROR(INDEX(Mulch.Pracs1[Code],MATCH(C17,Mulch.Pracs1[Mulches],0)),""),IFERROR(INDEX(Mulch.Pracs1[Code],MATCH(D17,Mulch.Pracs1[Mulches],0)),""),IFERROR(INDEX(Mulch.Pracs1[Code],MATCH(E17,Mulch.Pracs1[Mulches],0)),""))</f>
        <v/>
      </c>
      <c r="K17" s="4" t="str">
        <f>IF(COUNT(H17:J17)&gt;0,Residues!C$22,"")</f>
        <v/>
      </c>
      <c r="AR17" s="4" t="str">
        <f t="shared" si="1"/>
        <v/>
      </c>
      <c r="AS17" s="4" t="str">
        <f t="shared" si="0"/>
        <v/>
      </c>
      <c r="AT17" s="4" t="str">
        <f t="shared" si="0"/>
        <v/>
      </c>
      <c r="AU17" s="4" t="str">
        <f t="shared" si="0"/>
        <v/>
      </c>
      <c r="AV17" s="4" t="str">
        <f t="shared" si="0"/>
        <v/>
      </c>
      <c r="AW17" s="4" t="str">
        <f t="shared" si="0"/>
        <v/>
      </c>
      <c r="AX17" s="4" t="str">
        <f t="shared" si="0"/>
        <v/>
      </c>
      <c r="AY17" s="4" t="str">
        <f t="shared" si="0"/>
        <v/>
      </c>
      <c r="AZ17" s="4" t="str">
        <f t="shared" si="0"/>
        <v/>
      </c>
      <c r="BA17" s="4" t="str">
        <f t="shared" si="0"/>
        <v/>
      </c>
    </row>
    <row r="18" spans="6:53" x14ac:dyDescent="0.35">
      <c r="F18" s="4" t="str">
        <f>_xlfn.TEXTJOIN("-",TRUE,IFERROR(INDEX(Mulch.Pracs1[Code],MATCH(B18,Mulch.Pracs1[Mulches],0)),""),IFERROR(INDEX(Mulch.Pracs1[Code],MATCH(C18,Mulch.Pracs1[Mulches],0)),""),IFERROR(INDEX(Mulch.Pracs1[Code],MATCH(D18,Mulch.Pracs1[Mulches],0)),""),IFERROR(INDEX(Mulch.Pracs1[Code],MATCH(E18,Mulch.Pracs1[Mulches],0)),""))</f>
        <v/>
      </c>
      <c r="K18" s="4" t="str">
        <f>IF(COUNT(H18:J18)&gt;0,Residues!C$22,"")</f>
        <v/>
      </c>
      <c r="AR18" s="4" t="str">
        <f t="shared" ref="AR18:AR23" si="2">IF(NOT(ISBLANK($AQ18)),AR17,"")</f>
        <v/>
      </c>
      <c r="AS18" s="4" t="str">
        <f t="shared" ref="AS18:AS23" si="3">IF(NOT(ISBLANK($AQ18)),AS17,"")</f>
        <v/>
      </c>
      <c r="AT18" s="4" t="str">
        <f t="shared" ref="AT18:AT23" si="4">IF(NOT(ISBLANK($AQ18)),AT17,"")</f>
        <v/>
      </c>
      <c r="AU18" s="4" t="str">
        <f t="shared" ref="AU18:AU23" si="5">IF(NOT(ISBLANK($AQ18)),AU17,"")</f>
        <v/>
      </c>
      <c r="AV18" s="4" t="str">
        <f t="shared" ref="AV18:AV23" si="6">IF(NOT(ISBLANK($AQ18)),AV17,"")</f>
        <v/>
      </c>
      <c r="AW18" s="4" t="str">
        <f t="shared" ref="AW18:AW23" si="7">IF(NOT(ISBLANK($AQ18)),AW17,"")</f>
        <v/>
      </c>
      <c r="AX18" s="4" t="str">
        <f t="shared" ref="AX18:AX23" si="8">IF(NOT(ISBLANK($AQ18)),AX17,"")</f>
        <v/>
      </c>
      <c r="AY18" s="4" t="str">
        <f t="shared" ref="AY18:AY23" si="9">IF(NOT(ISBLANK($AQ18)),AY17,"")</f>
        <v/>
      </c>
      <c r="AZ18" s="4" t="str">
        <f t="shared" ref="AZ18:AZ23" si="10">IF(NOT(ISBLANK($AQ18)),AZ17,"")</f>
        <v/>
      </c>
      <c r="BA18" s="4" t="str">
        <f t="shared" ref="BA18:BA23" si="11">IF(NOT(ISBLANK($AQ18)),BA17,"")</f>
        <v/>
      </c>
    </row>
    <row r="19" spans="6:53" x14ac:dyDescent="0.35">
      <c r="F19" s="4" t="str">
        <f>_xlfn.TEXTJOIN("-",TRUE,IFERROR(INDEX(Mulch.Pracs1[Code],MATCH(B19,Mulch.Pracs1[Mulches],0)),""),IFERROR(INDEX(Mulch.Pracs1[Code],MATCH(C19,Mulch.Pracs1[Mulches],0)),""),IFERROR(INDEX(Mulch.Pracs1[Code],MATCH(D19,Mulch.Pracs1[Mulches],0)),""),IFERROR(INDEX(Mulch.Pracs1[Code],MATCH(E19,Mulch.Pracs1[Mulches],0)),""))</f>
        <v/>
      </c>
      <c r="K19" s="4" t="str">
        <f>IF(COUNT(H19:J19)&gt;0,Residues!C$22,"")</f>
        <v/>
      </c>
      <c r="AR19" s="4" t="str">
        <f t="shared" si="2"/>
        <v/>
      </c>
      <c r="AS19" s="4" t="str">
        <f t="shared" si="3"/>
        <v/>
      </c>
      <c r="AT19" s="4" t="str">
        <f t="shared" si="4"/>
        <v/>
      </c>
      <c r="AU19" s="4" t="str">
        <f t="shared" si="5"/>
        <v/>
      </c>
      <c r="AV19" s="4" t="str">
        <f t="shared" si="6"/>
        <v/>
      </c>
      <c r="AW19" s="4" t="str">
        <f t="shared" si="7"/>
        <v/>
      </c>
      <c r="AX19" s="4" t="str">
        <f t="shared" si="8"/>
        <v/>
      </c>
      <c r="AY19" s="4" t="str">
        <f t="shared" si="9"/>
        <v/>
      </c>
      <c r="AZ19" s="4" t="str">
        <f t="shared" si="10"/>
        <v/>
      </c>
      <c r="BA19" s="4" t="str">
        <f t="shared" si="11"/>
        <v/>
      </c>
    </row>
    <row r="20" spans="6:53" x14ac:dyDescent="0.35">
      <c r="F20" s="4" t="str">
        <f>_xlfn.TEXTJOIN("-",TRUE,IFERROR(INDEX(Mulch.Pracs1[Code],MATCH(B20,Mulch.Pracs1[Mulches],0)),""),IFERROR(INDEX(Mulch.Pracs1[Code],MATCH(C20,Mulch.Pracs1[Mulches],0)),""),IFERROR(INDEX(Mulch.Pracs1[Code],MATCH(D20,Mulch.Pracs1[Mulches],0)),""),IFERROR(INDEX(Mulch.Pracs1[Code],MATCH(E20,Mulch.Pracs1[Mulches],0)),""))</f>
        <v/>
      </c>
      <c r="K20" s="4" t="str">
        <f>IF(COUNT(H20:J20)&gt;0,Residues!C$22,"")</f>
        <v/>
      </c>
      <c r="AR20" s="4" t="str">
        <f t="shared" si="2"/>
        <v/>
      </c>
      <c r="AS20" s="4" t="str">
        <f t="shared" si="3"/>
        <v/>
      </c>
      <c r="AT20" s="4" t="str">
        <f t="shared" si="4"/>
        <v/>
      </c>
      <c r="AU20" s="4" t="str">
        <f t="shared" si="5"/>
        <v/>
      </c>
      <c r="AV20" s="4" t="str">
        <f t="shared" si="6"/>
        <v/>
      </c>
      <c r="AW20" s="4" t="str">
        <f t="shared" si="7"/>
        <v/>
      </c>
      <c r="AX20" s="4" t="str">
        <f t="shared" si="8"/>
        <v/>
      </c>
      <c r="AY20" s="4" t="str">
        <f t="shared" si="9"/>
        <v/>
      </c>
      <c r="AZ20" s="4" t="str">
        <f t="shared" si="10"/>
        <v/>
      </c>
      <c r="BA20" s="4" t="str">
        <f t="shared" si="11"/>
        <v/>
      </c>
    </row>
    <row r="21" spans="6:53" x14ac:dyDescent="0.35">
      <c r="F21" s="4" t="str">
        <f>_xlfn.TEXTJOIN("-",TRUE,IFERROR(INDEX(Mulch.Pracs1[Code],MATCH(B21,Mulch.Pracs1[Mulches],0)),""),IFERROR(INDEX(Mulch.Pracs1[Code],MATCH(C21,Mulch.Pracs1[Mulches],0)),""),IFERROR(INDEX(Mulch.Pracs1[Code],MATCH(D21,Mulch.Pracs1[Mulches],0)),""),IFERROR(INDEX(Mulch.Pracs1[Code],MATCH(E21,Mulch.Pracs1[Mulches],0)),""))</f>
        <v/>
      </c>
      <c r="K21" s="4" t="str">
        <f>IF(COUNT(H21:J21)&gt;0,Residues!C$22,"")</f>
        <v/>
      </c>
      <c r="AR21" s="4" t="str">
        <f t="shared" si="2"/>
        <v/>
      </c>
      <c r="AS21" s="4" t="str">
        <f t="shared" si="3"/>
        <v/>
      </c>
      <c r="AT21" s="4" t="str">
        <f t="shared" si="4"/>
        <v/>
      </c>
      <c r="AU21" s="4" t="str">
        <f t="shared" si="5"/>
        <v/>
      </c>
      <c r="AV21" s="4" t="str">
        <f t="shared" si="6"/>
        <v/>
      </c>
      <c r="AW21" s="4" t="str">
        <f t="shared" si="7"/>
        <v/>
      </c>
      <c r="AX21" s="4" t="str">
        <f t="shared" si="8"/>
        <v/>
      </c>
      <c r="AY21" s="4" t="str">
        <f t="shared" si="9"/>
        <v/>
      </c>
      <c r="AZ21" s="4" t="str">
        <f t="shared" si="10"/>
        <v/>
      </c>
      <c r="BA21" s="4" t="str">
        <f t="shared" si="11"/>
        <v/>
      </c>
    </row>
    <row r="22" spans="6:53" x14ac:dyDescent="0.35">
      <c r="F22" s="4" t="str">
        <f>_xlfn.TEXTJOIN("-",TRUE,IFERROR(INDEX(Mulch.Pracs1[Code],MATCH(B22,Mulch.Pracs1[Mulches],0)),""),IFERROR(INDEX(Mulch.Pracs1[Code],MATCH(C22,Mulch.Pracs1[Mulches],0)),""),IFERROR(INDEX(Mulch.Pracs1[Code],MATCH(D22,Mulch.Pracs1[Mulches],0)),""),IFERROR(INDEX(Mulch.Pracs1[Code],MATCH(E22,Mulch.Pracs1[Mulches],0)),""))</f>
        <v/>
      </c>
      <c r="K22" s="4" t="str">
        <f>IF(COUNT(H22:J22)&gt;0,Residues!C$22,"")</f>
        <v/>
      </c>
      <c r="AR22" s="4" t="str">
        <f t="shared" si="2"/>
        <v/>
      </c>
      <c r="AS22" s="4" t="str">
        <f t="shared" si="3"/>
        <v/>
      </c>
      <c r="AT22" s="4" t="str">
        <f t="shared" si="4"/>
        <v/>
      </c>
      <c r="AU22" s="4" t="str">
        <f t="shared" si="5"/>
        <v/>
      </c>
      <c r="AV22" s="4" t="str">
        <f t="shared" si="6"/>
        <v/>
      </c>
      <c r="AW22" s="4" t="str">
        <f t="shared" si="7"/>
        <v/>
      </c>
      <c r="AX22" s="4" t="str">
        <f t="shared" si="8"/>
        <v/>
      </c>
      <c r="AY22" s="4" t="str">
        <f t="shared" si="9"/>
        <v/>
      </c>
      <c r="AZ22" s="4" t="str">
        <f t="shared" si="10"/>
        <v/>
      </c>
      <c r="BA22" s="4" t="str">
        <f t="shared" si="11"/>
        <v/>
      </c>
    </row>
    <row r="23" spans="6:53" x14ac:dyDescent="0.35">
      <c r="F23" s="4" t="str">
        <f>_xlfn.TEXTJOIN("-",TRUE,IFERROR(INDEX(Mulch.Pracs1[Code],MATCH(B23,Mulch.Pracs1[Mulches],0)),""),IFERROR(INDEX(Mulch.Pracs1[Code],MATCH(C23,Mulch.Pracs1[Mulches],0)),""),IFERROR(INDEX(Mulch.Pracs1[Code],MATCH(D23,Mulch.Pracs1[Mulches],0)),""),IFERROR(INDEX(Mulch.Pracs1[Code],MATCH(E23,Mulch.Pracs1[Mulches],0)),""))</f>
        <v/>
      </c>
      <c r="K23" s="4" t="str">
        <f>IF(COUNT(H23:J23)&gt;0,Residues!C$22,"")</f>
        <v/>
      </c>
      <c r="AR23" s="4" t="str">
        <f t="shared" si="2"/>
        <v/>
      </c>
      <c r="AS23" s="4" t="str">
        <f t="shared" si="3"/>
        <v/>
      </c>
      <c r="AT23" s="4" t="str">
        <f t="shared" si="4"/>
        <v/>
      </c>
      <c r="AU23" s="4" t="str">
        <f t="shared" si="5"/>
        <v/>
      </c>
      <c r="AV23" s="4" t="str">
        <f t="shared" si="6"/>
        <v/>
      </c>
      <c r="AW23" s="4" t="str">
        <f t="shared" si="7"/>
        <v/>
      </c>
      <c r="AX23" s="4" t="str">
        <f t="shared" si="8"/>
        <v/>
      </c>
      <c r="AY23" s="4" t="str">
        <f t="shared" si="9"/>
        <v/>
      </c>
      <c r="AZ23" s="4" t="str">
        <f t="shared" si="10"/>
        <v/>
      </c>
      <c r="BA23" s="4" t="str">
        <f t="shared" si="11"/>
        <v/>
      </c>
    </row>
    <row r="24" spans="6:53" x14ac:dyDescent="0.35">
      <c r="F24" s="4" t="str">
        <f>_xlfn.TEXTJOIN("-",TRUE,IFERROR(INDEX(Mulch.Pracs1[Code],MATCH(B24,Mulch.Pracs1[Mulches],0)),""),IFERROR(INDEX(Mulch.Pracs1[Code],MATCH(C24,Mulch.Pracs1[Mulches],0)),""),IFERROR(INDEX(Mulch.Pracs1[Code],MATCH(D24,Mulch.Pracs1[Mulches],0)),""),IFERROR(INDEX(Mulch.Pracs1[Code],MATCH(E24,Mulch.Pracs1[Mulches],0)),""))</f>
        <v/>
      </c>
      <c r="K24" s="4" t="str">
        <f>IF(COUNT(H24:J24)&gt;0,Residues!C$22,"")</f>
        <v/>
      </c>
    </row>
    <row r="25" spans="6:53" x14ac:dyDescent="0.35">
      <c r="F25" s="4" t="str">
        <f>_xlfn.TEXTJOIN("-",TRUE,IFERROR(INDEX(Mulch.Pracs1[Code],MATCH(B25,Mulch.Pracs1[Mulches],0)),""),IFERROR(INDEX(Mulch.Pracs1[Code],MATCH(C25,Mulch.Pracs1[Mulches],0)),""),IFERROR(INDEX(Mulch.Pracs1[Code],MATCH(D25,Mulch.Pracs1[Mulches],0)),""),IFERROR(INDEX(Mulch.Pracs1[Code],MATCH(E25,Mulch.Pracs1[Mulches],0)),""))</f>
        <v/>
      </c>
      <c r="K25" s="4" t="str">
        <f>IF(COUNT(H25:J25)&gt;0,Residues!C$22,"")</f>
        <v/>
      </c>
    </row>
    <row r="26" spans="6:53" x14ac:dyDescent="0.35">
      <c r="F26" s="4" t="str">
        <f>_xlfn.TEXTJOIN("-",TRUE,IFERROR(INDEX(Mulch.Pracs1[Code],MATCH(B26,Mulch.Pracs1[Mulches],0)),""),IFERROR(INDEX(Mulch.Pracs1[Code],MATCH(C26,Mulch.Pracs1[Mulches],0)),""),IFERROR(INDEX(Mulch.Pracs1[Code],MATCH(D26,Mulch.Pracs1[Mulches],0)),""),IFERROR(INDEX(Mulch.Pracs1[Code],MATCH(E26,Mulch.Pracs1[Mulches],0)),""))</f>
        <v/>
      </c>
      <c r="K26" s="4" t="str">
        <f>IF(COUNT(H26:J26)&gt;0,Residues!C$22,"")</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0484F-940C-402F-BE1D-2211F91AD3D4}">
  <sheetPr codeName="Sheet43"/>
  <dimension ref="A1:V13"/>
  <sheetViews>
    <sheetView workbookViewId="0">
      <selection activeCell="C7" sqref="C7"/>
    </sheetView>
  </sheetViews>
  <sheetFormatPr defaultColWidth="9" defaultRowHeight="10.35" x14ac:dyDescent="0.35"/>
  <cols>
    <col min="1" max="1" width="9" style="4"/>
    <col min="2" max="2" width="22" style="4" bestFit="1" customWidth="1"/>
    <col min="3" max="3" width="13" style="4" bestFit="1" customWidth="1"/>
    <col min="4" max="5" width="13" style="4" customWidth="1"/>
    <col min="6" max="16384" width="9" style="4"/>
  </cols>
  <sheetData>
    <row r="1" spans="1:22" x14ac:dyDescent="0.35">
      <c r="A1" s="3" t="s">
        <v>4628</v>
      </c>
      <c r="B1" s="3" t="s">
        <v>4629</v>
      </c>
      <c r="C1" s="3" t="s">
        <v>4630</v>
      </c>
      <c r="D1" s="3"/>
      <c r="E1" s="3" t="s">
        <v>4631</v>
      </c>
      <c r="G1" s="3" t="s">
        <v>4632</v>
      </c>
      <c r="H1" s="3" t="s">
        <v>4632</v>
      </c>
      <c r="I1" s="3" t="s">
        <v>4632</v>
      </c>
      <c r="J1" s="3" t="s">
        <v>4632</v>
      </c>
      <c r="K1" s="3" t="s">
        <v>4632</v>
      </c>
      <c r="L1" s="3" t="s">
        <v>4632</v>
      </c>
      <c r="M1" s="3" t="s">
        <v>4632</v>
      </c>
      <c r="N1" s="3" t="s">
        <v>4632</v>
      </c>
      <c r="O1" s="3" t="s">
        <v>4632</v>
      </c>
      <c r="P1" s="3" t="s">
        <v>4632</v>
      </c>
      <c r="Q1" s="3" t="s">
        <v>4632</v>
      </c>
      <c r="R1" s="3" t="s">
        <v>4632</v>
      </c>
      <c r="S1" s="3" t="s">
        <v>4632</v>
      </c>
      <c r="T1" s="3" t="s">
        <v>4632</v>
      </c>
      <c r="U1" s="3" t="s">
        <v>4632</v>
      </c>
      <c r="V1" s="3" t="s">
        <v>4632</v>
      </c>
    </row>
    <row r="2" spans="1:22" x14ac:dyDescent="0.35">
      <c r="A2" s="4" t="s">
        <v>4633</v>
      </c>
      <c r="B2" s="4" t="s">
        <v>4634</v>
      </c>
      <c r="C2" s="4" t="s">
        <v>4635</v>
      </c>
      <c r="E2" s="4" t="str" cm="1">
        <f t="array" ref="E2:E5">_xlfn.UNIQUE(B2:B8)</f>
        <v>Crop Residue</v>
      </c>
      <c r="G2" s="4" t="str" cm="1">
        <f t="array" ref="G2:G13">_xlfn._xlws.SORT(_xlfn.UNIQUE(_xlfn._xlws.FILTER(M.Name1[],ISNUMBER(SEARCH(Residues!$D28,M.Name1[])),"Not Found")))</f>
        <v>Black Polyethene</v>
      </c>
      <c r="H2" s="4" t="str" cm="1">
        <f t="array" ref="H2:H13">_xlfn._xlws.SORT(_xlfn.UNIQUE(_xlfn._xlws.FILTER($C$2:$C$500,ISNUMBER(SEARCH(Residues!$D29,$C$2:$C$500)),"Not Found")))</f>
        <v>Black Polyethene</v>
      </c>
      <c r="I2" s="4" t="str" cm="1">
        <f t="array" ref="I2:I13">_xlfn._xlws.SORT(_xlfn.UNIQUE(_xlfn._xlws.FILTER($C$2:$C$500,ISNUMBER(SEARCH(Residues!$D30,$C$2:$C$500)),"Not Found")))</f>
        <v>Black Polyethene</v>
      </c>
      <c r="J2" s="4" t="str" cm="1">
        <f t="array" ref="J2:J13">_xlfn._xlws.SORT(_xlfn.UNIQUE(_xlfn._xlws.FILTER($C$2:$C$500,ISNUMBER(SEARCH(Residues!$D31,$C$2:$C$500)),"Not Found")))</f>
        <v>Black Polyethene</v>
      </c>
      <c r="K2" s="4" t="str" cm="1">
        <f t="array" ref="K2:K13">_xlfn._xlws.SORT(_xlfn.UNIQUE(_xlfn._xlws.FILTER($C$2:$C$500,ISNUMBER(SEARCH(Residues!$D32,$C$2:$C$500)),"Not Found")))</f>
        <v>Black Polyethene</v>
      </c>
      <c r="L2" s="4" t="str" cm="1">
        <f t="array" ref="L2:L13">_xlfn._xlws.SORT(_xlfn.UNIQUE(_xlfn._xlws.FILTER($C$2:$C$500,ISNUMBER(SEARCH(Residues!$D33,$C$2:$C$500)),"Not Found")))</f>
        <v>Black Polyethene</v>
      </c>
      <c r="M2" s="4" t="str" cm="1">
        <f t="array" ref="M2:M13">_xlfn._xlws.SORT(_xlfn.UNIQUE(_xlfn._xlws.FILTER($C$2:$C$500,ISNUMBER(SEARCH(Residues!$D42,$C$2:$C$500)),"Not Found")))</f>
        <v>Black Polyethene</v>
      </c>
      <c r="N2" s="4" t="str" cm="1">
        <f t="array" ref="N2:N13">_xlfn._xlws.SORT(_xlfn.UNIQUE(_xlfn._xlws.FILTER($C$2:$C$500,ISNUMBER(SEARCH(Residues!$D43,$C$2:$C$500)),"Not Found")))</f>
        <v>Black Polyethene</v>
      </c>
      <c r="O2" s="4" t="str" cm="1">
        <f t="array" ref="O2:O13">_xlfn._xlws.SORT(_xlfn.UNIQUE(_xlfn._xlws.FILTER($C$2:$C$500,ISNUMBER(SEARCH(Residues!$D44,$C$2:$C$500)),"Not Found")))</f>
        <v>Black Polyethene</v>
      </c>
      <c r="P2" s="4" t="str" cm="1">
        <f t="array" ref="P2:P13">_xlfn._xlws.SORT(_xlfn.UNIQUE(_xlfn._xlws.FILTER($C$2:$C$500,ISNUMBER(SEARCH(Residues!$D45,$C$2:$C$500)),"Not Found")))</f>
        <v>Black Polyethene</v>
      </c>
      <c r="Q2" s="4" t="str" cm="1">
        <f t="array" ref="Q2:Q13">_xlfn._xlws.SORT(_xlfn.UNIQUE(_xlfn._xlws.FILTER($C$2:$C$500,ISNUMBER(SEARCH(Residues!$D46,$C$2:$C$500)),"Not Found")))</f>
        <v>Black Polyethene</v>
      </c>
      <c r="R2" s="4" t="str" cm="1">
        <f t="array" ref="R2:R13">_xlfn._xlws.SORT(_xlfn.UNIQUE(_xlfn._xlws.FILTER($C$2:$C$500,ISNUMBER(SEARCH(Residues!$D47,$C$2:$C$500)),"Not Found")))</f>
        <v>Black Polyethene</v>
      </c>
      <c r="S2" s="4" t="str" cm="1">
        <f t="array" ref="S2:S13">_xlfn._xlws.SORT(_xlfn.UNIQUE(_xlfn._xlws.FILTER($C$2:$C$500,ISNUMBER(SEARCH(Residues!$D48,$C$2:$C$500)),"Not Found")))</f>
        <v>Black Polyethene</v>
      </c>
      <c r="T2" s="4" t="str" cm="1">
        <f t="array" ref="T2:T13">_xlfn._xlws.SORT(_xlfn.UNIQUE(_xlfn._xlws.FILTER($C$2:$C$500,ISNUMBER(SEARCH(Residues!$D49,$C$2:$C$500)),"Not Found")))</f>
        <v>Black Polyethene</v>
      </c>
      <c r="U2" s="4" t="str" cm="1">
        <f t="array" ref="U2:U13">_xlfn._xlws.SORT(_xlfn.UNIQUE(_xlfn._xlws.FILTER($C$2:$C$500,ISNUMBER(SEARCH(Residues!$D50,$C$2:$C$500)),"Not Found")))</f>
        <v>Black Polyethene</v>
      </c>
      <c r="V2" s="4" t="str" cm="1">
        <f t="array" ref="V2:V13">_xlfn._xlws.SORT(_xlfn.UNIQUE(_xlfn._xlws.FILTER($C$2:$C$500,ISNUMBER(SEARCH(Residues!$D51,$C$2:$C$500)),"Not Found")))</f>
        <v>Black Polyethene</v>
      </c>
    </row>
    <row r="3" spans="1:22" x14ac:dyDescent="0.35">
      <c r="A3" s="4" t="s">
        <v>4636</v>
      </c>
      <c r="B3" s="4" t="s">
        <v>4637</v>
      </c>
      <c r="C3" s="4" t="s">
        <v>4638</v>
      </c>
      <c r="E3" s="4" t="str">
        <v>Crop Processing Byproduct</v>
      </c>
      <c r="G3" s="4" t="str">
        <v>Cocoa Husk</v>
      </c>
      <c r="H3" s="4" t="str">
        <v>Cocoa Husk</v>
      </c>
      <c r="I3" s="4" t="str">
        <v>Cocoa Husk</v>
      </c>
      <c r="J3" s="4" t="str">
        <v>Cocoa Husk</v>
      </c>
      <c r="K3" s="4" t="str">
        <v>Cocoa Husk</v>
      </c>
      <c r="L3" s="4" t="str">
        <v>Cocoa Husk</v>
      </c>
      <c r="M3" s="4" t="str">
        <v>Cocoa Husk</v>
      </c>
      <c r="N3" s="4" t="str">
        <v>Cocoa Husk</v>
      </c>
      <c r="O3" s="4" t="str">
        <v>Cocoa Husk</v>
      </c>
      <c r="P3" s="4" t="str">
        <v>Cocoa Husk</v>
      </c>
      <c r="Q3" s="4" t="str">
        <v>Cocoa Husk</v>
      </c>
      <c r="R3" s="4" t="str">
        <v>Cocoa Husk</v>
      </c>
      <c r="S3" s="4" t="str">
        <v>Cocoa Husk</v>
      </c>
      <c r="T3" s="4" t="str">
        <v>Cocoa Husk</v>
      </c>
      <c r="U3" s="4" t="str">
        <v>Cocoa Husk</v>
      </c>
      <c r="V3" s="4" t="str">
        <v>Cocoa Husk</v>
      </c>
    </row>
    <row r="4" spans="1:22" x14ac:dyDescent="0.35">
      <c r="A4" s="4" t="s">
        <v>4639</v>
      </c>
      <c r="B4" s="4" t="s">
        <v>4637</v>
      </c>
      <c r="C4" s="4" t="s">
        <v>4640</v>
      </c>
      <c r="E4" s="4" t="str">
        <v>Plastic</v>
      </c>
      <c r="G4" s="4" t="str">
        <v>Corn Cob</v>
      </c>
      <c r="H4" s="4" t="str">
        <v>Corn Cob</v>
      </c>
      <c r="I4" s="4" t="str">
        <v>Corn Cob</v>
      </c>
      <c r="J4" s="4" t="str">
        <v>Corn Cob</v>
      </c>
      <c r="K4" s="4" t="str">
        <v>Corn Cob</v>
      </c>
      <c r="L4" s="4" t="str">
        <v>Corn Cob</v>
      </c>
      <c r="M4" s="4" t="str">
        <v>Corn Cob</v>
      </c>
      <c r="N4" s="4" t="str">
        <v>Corn Cob</v>
      </c>
      <c r="O4" s="4" t="str">
        <v>Corn Cob</v>
      </c>
      <c r="P4" s="4" t="str">
        <v>Corn Cob</v>
      </c>
      <c r="Q4" s="4" t="str">
        <v>Corn Cob</v>
      </c>
      <c r="R4" s="4" t="str">
        <v>Corn Cob</v>
      </c>
      <c r="S4" s="4" t="str">
        <v>Corn Cob</v>
      </c>
      <c r="T4" s="4" t="str">
        <v>Corn Cob</v>
      </c>
      <c r="U4" s="4" t="str">
        <v>Corn Cob</v>
      </c>
      <c r="V4" s="4" t="str">
        <v>Corn Cob</v>
      </c>
    </row>
    <row r="5" spans="1:22" x14ac:dyDescent="0.35">
      <c r="A5" s="4" t="s">
        <v>4641</v>
      </c>
      <c r="B5" s="4" t="s">
        <v>4637</v>
      </c>
      <c r="C5" s="4" t="s">
        <v>4634</v>
      </c>
      <c r="E5" s="4" t="str">
        <v>Timber Byproduct</v>
      </c>
      <c r="G5" s="4" t="str">
        <v>Crop Residue</v>
      </c>
      <c r="H5" s="4" t="str">
        <v>Crop Residue</v>
      </c>
      <c r="I5" s="4" t="str">
        <v>Crop Residue</v>
      </c>
      <c r="J5" s="4" t="str">
        <v>Crop Residue</v>
      </c>
      <c r="K5" s="4" t="str">
        <v>Crop Residue</v>
      </c>
      <c r="L5" s="4" t="str">
        <v>Crop Residue</v>
      </c>
      <c r="M5" s="4" t="str">
        <v>Crop Residue</v>
      </c>
      <c r="N5" s="4" t="str">
        <v>Crop Residue</v>
      </c>
      <c r="O5" s="4" t="str">
        <v>Crop Residue</v>
      </c>
      <c r="P5" s="4" t="str">
        <v>Crop Residue</v>
      </c>
      <c r="Q5" s="4" t="str">
        <v>Crop Residue</v>
      </c>
      <c r="R5" s="4" t="str">
        <v>Crop Residue</v>
      </c>
      <c r="S5" s="4" t="str">
        <v>Crop Residue</v>
      </c>
      <c r="T5" s="4" t="str">
        <v>Crop Residue</v>
      </c>
      <c r="U5" s="4" t="str">
        <v>Crop Residue</v>
      </c>
      <c r="V5" s="4" t="str">
        <v>Crop Residue</v>
      </c>
    </row>
    <row r="6" spans="1:22" x14ac:dyDescent="0.35">
      <c r="A6" s="4" t="s">
        <v>4642</v>
      </c>
      <c r="B6" s="4" t="s">
        <v>4634</v>
      </c>
      <c r="C6" s="4" t="s">
        <v>4643</v>
      </c>
      <c r="G6" s="4" t="str">
        <v>Grass</v>
      </c>
      <c r="H6" s="4" t="str">
        <v>Grass</v>
      </c>
      <c r="I6" s="4" t="str">
        <v>Grass</v>
      </c>
      <c r="J6" s="4" t="str">
        <v>Grass</v>
      </c>
      <c r="K6" s="4" t="str">
        <v>Grass</v>
      </c>
      <c r="L6" s="4" t="str">
        <v>Grass</v>
      </c>
      <c r="M6" s="4" t="str">
        <v>Grass</v>
      </c>
      <c r="N6" s="4" t="str">
        <v>Grass</v>
      </c>
      <c r="O6" s="4" t="str">
        <v>Grass</v>
      </c>
      <c r="P6" s="4" t="str">
        <v>Grass</v>
      </c>
      <c r="Q6" s="4" t="str">
        <v>Grass</v>
      </c>
      <c r="R6" s="4" t="str">
        <v>Grass</v>
      </c>
      <c r="S6" s="4" t="str">
        <v>Grass</v>
      </c>
      <c r="T6" s="4" t="str">
        <v>Grass</v>
      </c>
      <c r="U6" s="4" t="str">
        <v>Grass</v>
      </c>
      <c r="V6" s="4" t="str">
        <v>Grass</v>
      </c>
    </row>
    <row r="7" spans="1:22" x14ac:dyDescent="0.35">
      <c r="A7" s="4" t="s">
        <v>4644</v>
      </c>
      <c r="B7" s="4" t="s">
        <v>4645</v>
      </c>
      <c r="C7" s="4" t="s">
        <v>4268</v>
      </c>
      <c r="G7" s="4" t="str">
        <v>Maize Stover</v>
      </c>
      <c r="H7" s="4" t="str">
        <v>Maize Stover</v>
      </c>
      <c r="I7" s="4" t="str">
        <v>Maize Stover</v>
      </c>
      <c r="J7" s="4" t="str">
        <v>Maize Stover</v>
      </c>
      <c r="K7" s="4" t="str">
        <v>Maize Stover</v>
      </c>
      <c r="L7" s="4" t="str">
        <v>Maize Stover</v>
      </c>
      <c r="M7" s="4" t="str">
        <v>Maize Stover</v>
      </c>
      <c r="N7" s="4" t="str">
        <v>Maize Stover</v>
      </c>
      <c r="O7" s="4" t="str">
        <v>Maize Stover</v>
      </c>
      <c r="P7" s="4" t="str">
        <v>Maize Stover</v>
      </c>
      <c r="Q7" s="4" t="str">
        <v>Maize Stover</v>
      </c>
      <c r="R7" s="4" t="str">
        <v>Maize Stover</v>
      </c>
      <c r="S7" s="4" t="str">
        <v>Maize Stover</v>
      </c>
      <c r="T7" s="4" t="str">
        <v>Maize Stover</v>
      </c>
      <c r="U7" s="4" t="str">
        <v>Maize Stover</v>
      </c>
      <c r="V7" s="4" t="str">
        <v>Maize Stover</v>
      </c>
    </row>
    <row r="8" spans="1:22" x14ac:dyDescent="0.35">
      <c r="A8" s="4" t="s">
        <v>4646</v>
      </c>
      <c r="B8" s="4" t="s">
        <v>4647</v>
      </c>
      <c r="C8" s="4" t="s">
        <v>4262</v>
      </c>
      <c r="G8" s="4" t="str">
        <v>Rice Mill Waste</v>
      </c>
      <c r="H8" s="4" t="str">
        <v>Rice Mill Waste</v>
      </c>
      <c r="I8" s="4" t="str">
        <v>Rice Mill Waste</v>
      </c>
      <c r="J8" s="4" t="str">
        <v>Rice Mill Waste</v>
      </c>
      <c r="K8" s="4" t="str">
        <v>Rice Mill Waste</v>
      </c>
      <c r="L8" s="4" t="str">
        <v>Rice Mill Waste</v>
      </c>
      <c r="M8" s="4" t="str">
        <v>Rice Mill Waste</v>
      </c>
      <c r="N8" s="4" t="str">
        <v>Rice Mill Waste</v>
      </c>
      <c r="O8" s="4" t="str">
        <v>Rice Mill Waste</v>
      </c>
      <c r="P8" s="4" t="str">
        <v>Rice Mill Waste</v>
      </c>
      <c r="Q8" s="4" t="str">
        <v>Rice Mill Waste</v>
      </c>
      <c r="R8" s="4" t="str">
        <v>Rice Mill Waste</v>
      </c>
      <c r="S8" s="4" t="str">
        <v>Rice Mill Waste</v>
      </c>
      <c r="T8" s="4" t="str">
        <v>Rice Mill Waste</v>
      </c>
      <c r="U8" s="4" t="str">
        <v>Rice Mill Waste</v>
      </c>
      <c r="V8" s="4" t="str">
        <v>Rice Mill Waste</v>
      </c>
    </row>
    <row r="9" spans="1:22" x14ac:dyDescent="0.35">
      <c r="C9" s="4" t="s">
        <v>4313</v>
      </c>
      <c r="G9" s="4" t="str">
        <v>Rice Straw</v>
      </c>
      <c r="H9" s="4" t="str">
        <v>Rice Straw</v>
      </c>
      <c r="I9" s="4" t="str">
        <v>Rice Straw</v>
      </c>
      <c r="J9" s="4" t="str">
        <v>Rice Straw</v>
      </c>
      <c r="K9" s="4" t="str">
        <v>Rice Straw</v>
      </c>
      <c r="L9" s="4" t="str">
        <v>Rice Straw</v>
      </c>
      <c r="M9" s="4" t="str">
        <v>Rice Straw</v>
      </c>
      <c r="N9" s="4" t="str">
        <v>Rice Straw</v>
      </c>
      <c r="O9" s="4" t="str">
        <v>Rice Straw</v>
      </c>
      <c r="P9" s="4" t="str">
        <v>Rice Straw</v>
      </c>
      <c r="Q9" s="4" t="str">
        <v>Rice Straw</v>
      </c>
      <c r="R9" s="4" t="str">
        <v>Rice Straw</v>
      </c>
      <c r="S9" s="4" t="str">
        <v>Rice Straw</v>
      </c>
      <c r="T9" s="4" t="str">
        <v>Rice Straw</v>
      </c>
      <c r="U9" s="4" t="str">
        <v>Rice Straw</v>
      </c>
      <c r="V9" s="4" t="str">
        <v>Rice Straw</v>
      </c>
    </row>
    <row r="10" spans="1:22" x14ac:dyDescent="0.35">
      <c r="C10" s="4" t="s">
        <v>4279</v>
      </c>
      <c r="G10" s="4" t="str">
        <v>Sawdust</v>
      </c>
      <c r="H10" s="4" t="str">
        <v>Sawdust</v>
      </c>
      <c r="I10" s="4" t="str">
        <v>Sawdust</v>
      </c>
      <c r="J10" s="4" t="str">
        <v>Sawdust</v>
      </c>
      <c r="K10" s="4" t="str">
        <v>Sawdust</v>
      </c>
      <c r="L10" s="4" t="str">
        <v>Sawdust</v>
      </c>
      <c r="M10" s="4" t="str">
        <v>Sawdust</v>
      </c>
      <c r="N10" s="4" t="str">
        <v>Sawdust</v>
      </c>
      <c r="O10" s="4" t="str">
        <v>Sawdust</v>
      </c>
      <c r="P10" s="4" t="str">
        <v>Sawdust</v>
      </c>
      <c r="Q10" s="4" t="str">
        <v>Sawdust</v>
      </c>
      <c r="R10" s="4" t="str">
        <v>Sawdust</v>
      </c>
      <c r="S10" s="4" t="str">
        <v>Sawdust</v>
      </c>
      <c r="T10" s="4" t="str">
        <v>Sawdust</v>
      </c>
      <c r="U10" s="4" t="str">
        <v>Sawdust</v>
      </c>
      <c r="V10" s="4" t="str">
        <v>Sawdust</v>
      </c>
    </row>
    <row r="11" spans="1:22" x14ac:dyDescent="0.35">
      <c r="C11" s="4" t="s">
        <v>4319</v>
      </c>
      <c r="G11" s="4" t="str">
        <v>Sorghum Straw</v>
      </c>
      <c r="H11" s="4" t="str">
        <v>Sorghum Straw</v>
      </c>
      <c r="I11" s="4" t="str">
        <v>Sorghum Straw</v>
      </c>
      <c r="J11" s="4" t="str">
        <v>Sorghum Straw</v>
      </c>
      <c r="K11" s="4" t="str">
        <v>Sorghum Straw</v>
      </c>
      <c r="L11" s="4" t="str">
        <v>Sorghum Straw</v>
      </c>
      <c r="M11" s="4" t="str">
        <v>Sorghum Straw</v>
      </c>
      <c r="N11" s="4" t="str">
        <v>Sorghum Straw</v>
      </c>
      <c r="O11" s="4" t="str">
        <v>Sorghum Straw</v>
      </c>
      <c r="P11" s="4" t="str">
        <v>Sorghum Straw</v>
      </c>
      <c r="Q11" s="4" t="str">
        <v>Sorghum Straw</v>
      </c>
      <c r="R11" s="4" t="str">
        <v>Sorghum Straw</v>
      </c>
      <c r="S11" s="4" t="str">
        <v>Sorghum Straw</v>
      </c>
      <c r="T11" s="4" t="str">
        <v>Sorghum Straw</v>
      </c>
      <c r="U11" s="4" t="str">
        <v>Sorghum Straw</v>
      </c>
      <c r="V11" s="4" t="str">
        <v>Sorghum Straw</v>
      </c>
    </row>
    <row r="12" spans="1:22" x14ac:dyDescent="0.35">
      <c r="C12" s="4" t="s">
        <v>4648</v>
      </c>
      <c r="G12" s="4" t="str">
        <v>Stover</v>
      </c>
      <c r="H12" s="4" t="str">
        <v>Stover</v>
      </c>
      <c r="I12" s="4" t="str">
        <v>Stover</v>
      </c>
      <c r="J12" s="4" t="str">
        <v>Stover</v>
      </c>
      <c r="K12" s="4" t="str">
        <v>Stover</v>
      </c>
      <c r="L12" s="4" t="str">
        <v>Stover</v>
      </c>
      <c r="M12" s="4" t="str">
        <v>Stover</v>
      </c>
      <c r="N12" s="4" t="str">
        <v>Stover</v>
      </c>
      <c r="O12" s="4" t="str">
        <v>Stover</v>
      </c>
      <c r="P12" s="4" t="str">
        <v>Stover</v>
      </c>
      <c r="Q12" s="4" t="str">
        <v>Stover</v>
      </c>
      <c r="R12" s="4" t="str">
        <v>Stover</v>
      </c>
      <c r="S12" s="4" t="str">
        <v>Stover</v>
      </c>
      <c r="T12" s="4" t="str">
        <v>Stover</v>
      </c>
      <c r="U12" s="4" t="str">
        <v>Stover</v>
      </c>
      <c r="V12" s="4" t="str">
        <v>Stover</v>
      </c>
    </row>
    <row r="13" spans="1:22" x14ac:dyDescent="0.35">
      <c r="C13" s="4" t="s">
        <v>4649</v>
      </c>
      <c r="G13" s="4" t="str">
        <v>Straw (Unspecified)</v>
      </c>
      <c r="H13" s="4" t="str">
        <v>Straw (Unspecified)</v>
      </c>
      <c r="I13" s="4" t="str">
        <v>Straw (Unspecified)</v>
      </c>
      <c r="J13" s="4" t="str">
        <v>Straw (Unspecified)</v>
      </c>
      <c r="K13" s="4" t="str">
        <v>Straw (Unspecified)</v>
      </c>
      <c r="L13" s="4" t="str">
        <v>Straw (Unspecified)</v>
      </c>
      <c r="M13" s="4" t="str">
        <v>Straw (Unspecified)</v>
      </c>
      <c r="N13" s="4" t="str">
        <v>Straw (Unspecified)</v>
      </c>
      <c r="O13" s="4" t="str">
        <v>Straw (Unspecified)</v>
      </c>
      <c r="P13" s="4" t="str">
        <v>Straw (Unspecified)</v>
      </c>
      <c r="Q13" s="4" t="str">
        <v>Straw (Unspecified)</v>
      </c>
      <c r="R13" s="4" t="str">
        <v>Straw (Unspecified)</v>
      </c>
      <c r="S13" s="4" t="str">
        <v>Straw (Unspecified)</v>
      </c>
      <c r="T13" s="4" t="str">
        <v>Straw (Unspecified)</v>
      </c>
      <c r="U13" s="4" t="str">
        <v>Straw (Unspecified)</v>
      </c>
      <c r="V13" s="4" t="str">
        <v>Straw (Unspecified)</v>
      </c>
    </row>
  </sheetData>
  <pageMargins left="0.7" right="0.7" top="0.75" bottom="0.75" header="0.3" footer="0.3"/>
  <pageSetup paperSize="9" orientation="portrait" r:id="rId1"/>
  <legacyDrawing r:id="rId2"/>
  <tableParts count="1">
    <tablePart r:id="rId3"/>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8589A-1091-43C7-BB3A-3C79BD896B09}">
  <sheetPr codeName="Sheet27">
    <tabColor theme="7" tint="0.59999389629810485"/>
  </sheetPr>
  <dimension ref="A1:AC40"/>
  <sheetViews>
    <sheetView workbookViewId="0">
      <selection activeCell="C10" sqref="C10"/>
    </sheetView>
  </sheetViews>
  <sheetFormatPr defaultRowHeight="14.35" x14ac:dyDescent="0.5"/>
  <cols>
    <col min="1" max="1" width="2.8203125" customWidth="1"/>
    <col min="2" max="2" width="16.8203125" customWidth="1"/>
    <col min="3" max="13" width="18.52734375" customWidth="1"/>
    <col min="14" max="14" width="3.17578125" customWidth="1"/>
    <col min="16" max="16" width="8.8203125" style="4"/>
  </cols>
  <sheetData>
    <row r="1" spans="1:29" ht="29.25" customHeight="1" thickBot="1" x14ac:dyDescent="0.55000000000000004">
      <c r="A1" s="808" t="s">
        <v>4650</v>
      </c>
      <c r="B1" s="792"/>
      <c r="C1" s="792"/>
      <c r="D1" s="792"/>
      <c r="E1" s="792"/>
      <c r="F1" s="792"/>
      <c r="G1" s="792"/>
      <c r="H1" s="792"/>
      <c r="I1" s="792"/>
      <c r="J1" s="792"/>
      <c r="K1" s="792"/>
      <c r="L1" s="792"/>
      <c r="M1" s="792"/>
      <c r="N1" s="793"/>
      <c r="O1" s="7"/>
      <c r="P1" s="86" t="s">
        <v>3547</v>
      </c>
      <c r="Q1" s="7"/>
      <c r="R1" s="7"/>
      <c r="S1" s="7"/>
      <c r="T1" s="7"/>
      <c r="U1" s="7"/>
      <c r="V1" s="7"/>
      <c r="W1" s="7"/>
      <c r="X1" s="7"/>
      <c r="Y1" s="7"/>
      <c r="Z1" s="7"/>
      <c r="AA1" s="7"/>
      <c r="AB1" s="7"/>
      <c r="AC1" s="7"/>
    </row>
    <row r="2" spans="1:29" ht="5.25" customHeight="1" x14ac:dyDescent="0.5">
      <c r="A2" s="8"/>
      <c r="B2" s="7"/>
      <c r="C2" s="7"/>
      <c r="D2" s="7"/>
      <c r="E2" s="7"/>
      <c r="F2" s="7"/>
      <c r="G2" s="7"/>
      <c r="H2" s="7"/>
      <c r="I2" s="7"/>
      <c r="J2" s="7"/>
      <c r="K2" s="7"/>
      <c r="L2" s="7"/>
      <c r="M2" s="7"/>
      <c r="N2" s="9"/>
      <c r="O2" s="7"/>
      <c r="P2" s="86" t="str" cm="1">
        <f t="array" ref="P2">IFERROR(TRANSPOSE(_xlfn.UNIQUE(_xlfn._xlws.FILTER(D3:M3,D3:M3&lt;&gt;""))),"None")</f>
        <v>None</v>
      </c>
      <c r="Q2" s="7"/>
      <c r="R2" s="7"/>
      <c r="S2" s="7"/>
      <c r="T2" s="7"/>
      <c r="U2" s="7"/>
      <c r="V2" s="7"/>
      <c r="W2" s="7"/>
      <c r="X2" s="7"/>
      <c r="Y2" s="7"/>
      <c r="Z2" s="7"/>
      <c r="AA2" s="7"/>
      <c r="AB2" s="7"/>
      <c r="AC2" s="7"/>
    </row>
    <row r="3" spans="1:29" x14ac:dyDescent="0.5">
      <c r="A3" s="8"/>
      <c r="B3" s="28" t="s">
        <v>3550</v>
      </c>
      <c r="C3" s="444" t="s">
        <v>3551</v>
      </c>
      <c r="D3" s="218"/>
      <c r="E3" s="218"/>
      <c r="F3" s="218"/>
      <c r="G3" s="218"/>
      <c r="H3" s="218"/>
      <c r="I3" s="218"/>
      <c r="J3" s="218"/>
      <c r="K3" s="218"/>
      <c r="L3" s="218"/>
      <c r="M3" s="218"/>
      <c r="N3" s="9"/>
      <c r="O3" s="7"/>
      <c r="P3" s="86"/>
      <c r="Q3" s="7"/>
      <c r="R3" s="7"/>
      <c r="S3" s="7"/>
      <c r="T3" s="7"/>
      <c r="U3" s="7"/>
      <c r="V3" s="7"/>
      <c r="W3" s="7"/>
      <c r="X3" s="7"/>
      <c r="Y3" s="7"/>
      <c r="Z3" s="7"/>
      <c r="AA3" s="7"/>
      <c r="AB3" s="7"/>
      <c r="AC3" s="7"/>
    </row>
    <row r="4" spans="1:29" ht="5.25" customHeight="1" x14ac:dyDescent="0.5">
      <c r="A4" s="8"/>
      <c r="B4" s="7"/>
      <c r="C4" s="7"/>
      <c r="D4" s="7"/>
      <c r="E4" s="7"/>
      <c r="F4" s="7"/>
      <c r="G4" s="7"/>
      <c r="H4" s="7"/>
      <c r="I4" s="7"/>
      <c r="J4" s="7"/>
      <c r="K4" s="7"/>
      <c r="L4" s="7"/>
      <c r="M4" s="7"/>
      <c r="N4" s="9"/>
      <c r="O4" s="7"/>
      <c r="P4" s="86"/>
      <c r="Q4" s="7"/>
      <c r="R4" s="7"/>
      <c r="S4" s="7"/>
      <c r="T4" s="7"/>
      <c r="U4" s="7"/>
      <c r="V4" s="7"/>
      <c r="W4" s="7"/>
      <c r="X4" s="7"/>
      <c r="Y4" s="7"/>
      <c r="Z4" s="7"/>
      <c r="AA4" s="7"/>
      <c r="AB4" s="7"/>
      <c r="AC4" s="7"/>
    </row>
    <row r="5" spans="1:29" ht="23.35" x14ac:dyDescent="0.5">
      <c r="A5" s="8"/>
      <c r="B5" s="28" t="s">
        <v>3552</v>
      </c>
      <c r="C5" s="499" t="s">
        <v>1427</v>
      </c>
      <c r="D5" s="615"/>
      <c r="E5" s="615"/>
      <c r="F5" s="615"/>
      <c r="G5" s="615"/>
      <c r="H5" s="615"/>
      <c r="I5" s="615"/>
      <c r="J5" s="615"/>
      <c r="K5" s="615"/>
      <c r="L5" s="615"/>
      <c r="M5" s="615"/>
      <c r="N5" s="9"/>
      <c r="O5" s="7"/>
      <c r="P5" s="86"/>
      <c r="Q5" s="7"/>
      <c r="R5" s="7"/>
      <c r="S5" s="7"/>
      <c r="T5" s="7"/>
      <c r="U5" s="7"/>
      <c r="V5" s="7"/>
      <c r="W5" s="7"/>
      <c r="X5" s="7"/>
      <c r="Y5" s="7"/>
      <c r="Z5" s="7"/>
      <c r="AA5" s="7"/>
      <c r="AB5" s="7"/>
      <c r="AC5" s="7"/>
    </row>
    <row r="6" spans="1:29" ht="5.25" customHeight="1" x14ac:dyDescent="0.5">
      <c r="A6" s="8"/>
      <c r="B6" s="7"/>
      <c r="C6" s="7"/>
      <c r="D6" s="7"/>
      <c r="E6" s="7"/>
      <c r="F6" s="7"/>
      <c r="G6" s="7"/>
      <c r="H6" s="7"/>
      <c r="I6" s="7"/>
      <c r="J6" s="7"/>
      <c r="K6" s="7"/>
      <c r="L6" s="7"/>
      <c r="M6" s="7"/>
      <c r="N6" s="9"/>
      <c r="O6" s="7"/>
      <c r="P6" s="86"/>
      <c r="Q6" s="7"/>
      <c r="R6" s="7"/>
      <c r="S6" s="7"/>
      <c r="T6" s="7"/>
      <c r="U6" s="7"/>
      <c r="V6" s="7"/>
      <c r="W6" s="7"/>
      <c r="X6" s="7"/>
      <c r="Y6" s="7"/>
      <c r="Z6" s="7"/>
      <c r="AA6" s="7"/>
      <c r="AB6" s="7"/>
      <c r="AC6" s="7"/>
    </row>
    <row r="7" spans="1:29" x14ac:dyDescent="0.5">
      <c r="A7" s="8"/>
      <c r="B7" s="28" t="s">
        <v>4651</v>
      </c>
      <c r="C7" s="218"/>
      <c r="D7" s="218"/>
      <c r="E7" s="218"/>
      <c r="F7" s="218"/>
      <c r="G7" s="218"/>
      <c r="H7" s="218"/>
      <c r="I7" s="218"/>
      <c r="J7" s="218"/>
      <c r="K7" s="218"/>
      <c r="L7" s="218"/>
      <c r="M7" s="218"/>
      <c r="N7" s="9"/>
      <c r="O7" s="7"/>
      <c r="P7" s="86"/>
      <c r="Q7" s="7"/>
      <c r="R7" s="7"/>
      <c r="S7" s="7"/>
      <c r="T7" s="7"/>
      <c r="U7" s="7"/>
      <c r="V7" s="7"/>
      <c r="W7" s="7"/>
      <c r="X7" s="7"/>
      <c r="Y7" s="7"/>
      <c r="Z7" s="7"/>
      <c r="AA7" s="7"/>
      <c r="AB7" s="7"/>
      <c r="AC7" s="7"/>
    </row>
    <row r="8" spans="1:29" ht="15" customHeight="1" x14ac:dyDescent="0.5">
      <c r="A8" s="8"/>
      <c r="B8" s="28" t="s">
        <v>4652</v>
      </c>
      <c r="C8" s="218"/>
      <c r="D8" s="218"/>
      <c r="E8" s="218"/>
      <c r="F8" s="218"/>
      <c r="G8" s="218"/>
      <c r="H8" s="218"/>
      <c r="I8" s="218"/>
      <c r="J8" s="218"/>
      <c r="K8" s="218"/>
      <c r="L8" s="218"/>
      <c r="M8" s="218"/>
      <c r="N8" s="9"/>
      <c r="O8" s="7"/>
      <c r="P8" s="86"/>
      <c r="Q8" s="7"/>
      <c r="R8" s="7"/>
      <c r="S8" s="7"/>
      <c r="T8" s="7"/>
      <c r="U8" s="7"/>
      <c r="V8" s="7"/>
      <c r="W8" s="7"/>
      <c r="X8" s="7"/>
      <c r="Y8" s="7"/>
      <c r="Z8" s="7"/>
      <c r="AA8" s="7"/>
      <c r="AB8" s="7"/>
      <c r="AC8" s="7"/>
    </row>
    <row r="9" spans="1:29" x14ac:dyDescent="0.5">
      <c r="A9" s="8"/>
      <c r="B9" s="28" t="s">
        <v>4653</v>
      </c>
      <c r="C9" s="218"/>
      <c r="D9" s="218"/>
      <c r="E9" s="218"/>
      <c r="F9" s="218"/>
      <c r="G9" s="218"/>
      <c r="H9" s="218"/>
      <c r="I9" s="218"/>
      <c r="J9" s="218"/>
      <c r="K9" s="218"/>
      <c r="L9" s="218"/>
      <c r="M9" s="218"/>
      <c r="N9" s="9"/>
      <c r="O9" s="7"/>
      <c r="P9" s="86"/>
      <c r="Q9" s="7"/>
      <c r="R9" s="7"/>
      <c r="S9" s="7"/>
      <c r="T9" s="7"/>
      <c r="U9" s="7"/>
      <c r="V9" s="7"/>
      <c r="W9" s="7"/>
      <c r="X9" s="7"/>
      <c r="Y9" s="7"/>
      <c r="Z9" s="7"/>
      <c r="AA9" s="7"/>
      <c r="AB9" s="7"/>
      <c r="AC9" s="7"/>
    </row>
    <row r="10" spans="1:29" ht="5.25" customHeight="1" x14ac:dyDescent="0.5">
      <c r="A10" s="8"/>
      <c r="B10" s="7"/>
      <c r="C10" s="7"/>
      <c r="D10" s="7"/>
      <c r="E10" s="7"/>
      <c r="F10" s="7"/>
      <c r="G10" s="7"/>
      <c r="H10" s="7"/>
      <c r="I10" s="7"/>
      <c r="J10" s="7"/>
      <c r="K10" s="7"/>
      <c r="L10" s="7"/>
      <c r="M10" s="7"/>
      <c r="N10" s="9"/>
      <c r="O10" s="7"/>
      <c r="P10" s="86"/>
      <c r="Q10" s="7"/>
      <c r="R10" s="7"/>
      <c r="S10" s="7"/>
      <c r="T10" s="7"/>
      <c r="U10" s="7"/>
      <c r="V10" s="7"/>
      <c r="W10" s="7"/>
      <c r="X10" s="7"/>
      <c r="Y10" s="7"/>
      <c r="Z10" s="7"/>
      <c r="AA10" s="7"/>
      <c r="AB10" s="7"/>
      <c r="AC10" s="7"/>
    </row>
    <row r="11" spans="1:29" ht="15" customHeight="1" x14ac:dyDescent="0.5">
      <c r="A11" s="8"/>
      <c r="B11" s="195" t="s">
        <v>4654</v>
      </c>
      <c r="C11" s="221" t="str">
        <f t="shared" ref="C11:M11" si="0">IF(ISBLANK(C7),"",IFERROR(IF(MATCH(C7,W.Type,0)&gt;0,"No",""),"Yes"))</f>
        <v/>
      </c>
      <c r="D11" s="221" t="str">
        <f t="shared" si="0"/>
        <v/>
      </c>
      <c r="E11" s="221" t="str">
        <f t="shared" si="0"/>
        <v/>
      </c>
      <c r="F11" s="221" t="str">
        <f t="shared" si="0"/>
        <v/>
      </c>
      <c r="G11" s="221" t="str">
        <f t="shared" si="0"/>
        <v/>
      </c>
      <c r="H11" s="221" t="str">
        <f t="shared" si="0"/>
        <v/>
      </c>
      <c r="I11" s="221" t="str">
        <f t="shared" si="0"/>
        <v/>
      </c>
      <c r="J11" s="221" t="str">
        <f t="shared" si="0"/>
        <v/>
      </c>
      <c r="K11" s="221" t="str">
        <f t="shared" si="0"/>
        <v/>
      </c>
      <c r="L11" s="221" t="str">
        <f t="shared" si="0"/>
        <v/>
      </c>
      <c r="M11" s="221" t="str">
        <f t="shared" si="0"/>
        <v/>
      </c>
      <c r="N11" s="9"/>
      <c r="O11" s="7"/>
      <c r="P11" s="86"/>
      <c r="Q11" s="7"/>
      <c r="R11" s="7"/>
      <c r="S11" s="7"/>
      <c r="T11" s="7"/>
      <c r="U11" s="7"/>
      <c r="V11" s="7"/>
      <c r="W11" s="7"/>
      <c r="X11" s="7"/>
      <c r="Y11" s="7"/>
      <c r="Z11" s="7"/>
      <c r="AA11" s="7"/>
      <c r="AB11" s="7"/>
      <c r="AC11" s="7"/>
    </row>
    <row r="12" spans="1:29" ht="5.25" customHeight="1" x14ac:dyDescent="0.5">
      <c r="A12" s="8"/>
      <c r="B12" s="7"/>
      <c r="C12" s="7"/>
      <c r="D12" s="7"/>
      <c r="E12" s="7"/>
      <c r="F12" s="7"/>
      <c r="G12" s="7"/>
      <c r="H12" s="7"/>
      <c r="I12" s="7"/>
      <c r="J12" s="7"/>
      <c r="K12" s="7"/>
      <c r="L12" s="7"/>
      <c r="M12" s="7"/>
      <c r="N12" s="9"/>
      <c r="O12" s="7"/>
      <c r="P12" s="86"/>
      <c r="Q12" s="7"/>
      <c r="R12" s="7"/>
      <c r="S12" s="7"/>
      <c r="T12" s="7"/>
      <c r="U12" s="7"/>
      <c r="V12" s="7"/>
      <c r="W12" s="7"/>
      <c r="X12" s="7"/>
      <c r="Y12" s="7"/>
      <c r="Z12" s="7"/>
      <c r="AA12" s="7"/>
      <c r="AB12" s="7"/>
      <c r="AC12" s="7"/>
    </row>
    <row r="13" spans="1:29" ht="66" customHeight="1" x14ac:dyDescent="0.5">
      <c r="A13" s="8"/>
      <c r="B13" s="196" t="s">
        <v>3553</v>
      </c>
      <c r="C13" s="445"/>
      <c r="D13" s="445"/>
      <c r="E13" s="445"/>
      <c r="F13" s="445"/>
      <c r="G13" s="445"/>
      <c r="H13" s="445"/>
      <c r="I13" s="445"/>
      <c r="J13" s="445"/>
      <c r="K13" s="445"/>
      <c r="L13" s="445"/>
      <c r="M13" s="445"/>
      <c r="N13" s="9"/>
      <c r="O13" s="7"/>
      <c r="P13" s="86"/>
      <c r="Q13" s="7"/>
      <c r="R13" s="7"/>
      <c r="S13" s="7"/>
      <c r="T13" s="7"/>
      <c r="U13" s="7"/>
      <c r="V13" s="7"/>
      <c r="W13" s="7"/>
      <c r="X13" s="7"/>
      <c r="Y13" s="7"/>
      <c r="Z13" s="7"/>
      <c r="AA13" s="7"/>
      <c r="AB13" s="7"/>
      <c r="AC13" s="7"/>
    </row>
    <row r="14" spans="1:29" ht="5.25" customHeight="1" thickBot="1" x14ac:dyDescent="0.55000000000000004">
      <c r="A14" s="19"/>
      <c r="B14" s="17"/>
      <c r="C14" s="17"/>
      <c r="D14" s="17"/>
      <c r="E14" s="17"/>
      <c r="F14" s="17"/>
      <c r="G14" s="17"/>
      <c r="H14" s="17"/>
      <c r="I14" s="17"/>
      <c r="J14" s="17"/>
      <c r="K14" s="17"/>
      <c r="L14" s="17"/>
      <c r="M14" s="17"/>
      <c r="N14" s="18"/>
      <c r="O14" s="7"/>
      <c r="P14" s="86"/>
      <c r="Q14" s="7"/>
      <c r="R14" s="7"/>
      <c r="S14" s="7"/>
      <c r="T14" s="7"/>
      <c r="U14" s="7"/>
      <c r="V14" s="7"/>
      <c r="W14" s="7"/>
      <c r="X14" s="7"/>
      <c r="Y14" s="7"/>
      <c r="Z14" s="7"/>
      <c r="AA14" s="7"/>
      <c r="AB14" s="7"/>
      <c r="AC14" s="7"/>
    </row>
    <row r="15" spans="1:29" x14ac:dyDescent="0.5">
      <c r="A15" s="7"/>
      <c r="B15" s="7"/>
      <c r="C15" s="7"/>
      <c r="D15" s="7"/>
      <c r="E15" s="7"/>
      <c r="F15" s="7"/>
      <c r="G15" s="7"/>
      <c r="H15" s="7"/>
      <c r="I15" s="7"/>
      <c r="J15" s="7"/>
      <c r="K15" s="7"/>
      <c r="L15" s="7"/>
      <c r="M15" s="7"/>
      <c r="N15" s="7"/>
      <c r="O15" s="7"/>
      <c r="P15" s="20"/>
      <c r="Q15" s="7"/>
      <c r="R15" s="7"/>
      <c r="S15" s="7"/>
      <c r="T15" s="7"/>
      <c r="U15" s="7"/>
      <c r="V15" s="7"/>
      <c r="W15" s="7"/>
      <c r="X15" s="7"/>
      <c r="Y15" s="7"/>
      <c r="Z15" s="7"/>
      <c r="AA15" s="7"/>
      <c r="AB15" s="7"/>
      <c r="AC15" s="7"/>
    </row>
    <row r="16" spans="1:29" x14ac:dyDescent="0.5">
      <c r="A16" s="7"/>
      <c r="B16" s="195"/>
      <c r="C16" s="195"/>
      <c r="D16" s="7"/>
      <c r="E16" s="7"/>
      <c r="F16" s="7"/>
      <c r="G16" s="7"/>
      <c r="H16" s="7"/>
      <c r="I16" s="7"/>
      <c r="J16" s="7"/>
      <c r="K16" s="7"/>
      <c r="L16" s="7"/>
      <c r="M16" s="7"/>
      <c r="N16" s="7"/>
      <c r="O16" s="7"/>
      <c r="P16" s="20"/>
      <c r="Q16" s="7"/>
      <c r="R16" s="7"/>
      <c r="S16" s="7"/>
      <c r="T16" s="7"/>
      <c r="U16" s="7"/>
      <c r="V16" s="7"/>
      <c r="W16" s="7"/>
      <c r="X16" s="7"/>
      <c r="Y16" s="7"/>
      <c r="Z16" s="7"/>
      <c r="AA16" s="7"/>
      <c r="AB16" s="7"/>
      <c r="AC16" s="7"/>
    </row>
    <row r="17" spans="1:29" x14ac:dyDescent="0.5">
      <c r="A17" s="7"/>
      <c r="B17" s="7"/>
      <c r="C17" s="7"/>
      <c r="D17" s="7"/>
      <c r="E17" s="7"/>
      <c r="F17" s="7"/>
      <c r="G17" s="7"/>
      <c r="H17" s="7"/>
      <c r="I17" s="7"/>
      <c r="J17" s="7"/>
      <c r="K17" s="7"/>
      <c r="L17" s="7"/>
      <c r="M17" s="7"/>
      <c r="N17" s="7"/>
      <c r="O17" s="7"/>
      <c r="P17" s="20"/>
      <c r="Q17" s="7"/>
      <c r="R17" s="7"/>
      <c r="S17" s="7"/>
      <c r="T17" s="7"/>
      <c r="U17" s="7"/>
      <c r="V17" s="7"/>
      <c r="W17" s="7"/>
      <c r="X17" s="7"/>
      <c r="Y17" s="7"/>
      <c r="Z17" s="7"/>
      <c r="AA17" s="7"/>
      <c r="AB17" s="7"/>
      <c r="AC17" s="7"/>
    </row>
    <row r="18" spans="1:29" x14ac:dyDescent="0.5">
      <c r="A18" s="7"/>
      <c r="B18" s="7"/>
      <c r="C18" s="7"/>
      <c r="D18" s="7"/>
      <c r="E18" s="7"/>
      <c r="F18" s="7"/>
      <c r="G18" s="7"/>
      <c r="H18" s="7"/>
      <c r="I18" s="7"/>
      <c r="J18" s="7"/>
      <c r="K18" s="7"/>
      <c r="L18" s="7"/>
      <c r="M18" s="7"/>
      <c r="N18" s="7"/>
      <c r="O18" s="7"/>
      <c r="P18" s="20"/>
      <c r="Q18" s="7"/>
      <c r="R18" s="7"/>
      <c r="S18" s="7"/>
      <c r="T18" s="7"/>
      <c r="U18" s="7"/>
      <c r="V18" s="7"/>
      <c r="W18" s="7"/>
      <c r="X18" s="7"/>
      <c r="Y18" s="7"/>
      <c r="Z18" s="7"/>
      <c r="AA18" s="7"/>
      <c r="AB18" s="7"/>
      <c r="AC18" s="7"/>
    </row>
    <row r="19" spans="1:29" x14ac:dyDescent="0.5">
      <c r="A19" s="7"/>
      <c r="B19" s="7"/>
      <c r="C19" s="7"/>
      <c r="D19" s="7"/>
      <c r="E19" s="7"/>
      <c r="F19" s="7"/>
      <c r="G19" s="7"/>
      <c r="H19" s="7"/>
      <c r="I19" s="7"/>
      <c r="J19" s="7"/>
      <c r="K19" s="7"/>
      <c r="L19" s="7"/>
      <c r="M19" s="7"/>
      <c r="N19" s="7"/>
      <c r="O19" s="7"/>
      <c r="P19" s="20"/>
      <c r="Q19" s="7"/>
      <c r="R19" s="7"/>
      <c r="S19" s="7"/>
      <c r="T19" s="7"/>
      <c r="U19" s="7"/>
      <c r="V19" s="7"/>
      <c r="W19" s="7"/>
      <c r="X19" s="7"/>
      <c r="Y19" s="7"/>
      <c r="Z19" s="7"/>
      <c r="AA19" s="7"/>
      <c r="AB19" s="7"/>
      <c r="AC19" s="7"/>
    </row>
    <row r="20" spans="1:29" x14ac:dyDescent="0.5">
      <c r="A20" s="7"/>
      <c r="B20" s="7"/>
      <c r="C20" s="7"/>
      <c r="D20" s="7"/>
      <c r="E20" s="7"/>
      <c r="F20" s="7"/>
      <c r="G20" s="7"/>
      <c r="H20" s="7"/>
      <c r="I20" s="7"/>
      <c r="J20" s="7"/>
      <c r="K20" s="7"/>
      <c r="L20" s="7"/>
      <c r="M20" s="7"/>
      <c r="N20" s="7"/>
      <c r="O20" s="7"/>
      <c r="P20" s="20"/>
      <c r="Q20" s="7"/>
      <c r="R20" s="7"/>
      <c r="S20" s="7"/>
      <c r="T20" s="7"/>
      <c r="U20" s="7"/>
      <c r="V20" s="7"/>
      <c r="W20" s="7"/>
      <c r="X20" s="7"/>
      <c r="Y20" s="7"/>
      <c r="Z20" s="7"/>
      <c r="AA20" s="7"/>
      <c r="AB20" s="7"/>
      <c r="AC20" s="7"/>
    </row>
    <row r="21" spans="1:29" x14ac:dyDescent="0.5">
      <c r="A21" s="7"/>
      <c r="B21" s="7"/>
      <c r="C21" s="7"/>
      <c r="D21" s="7"/>
      <c r="E21" s="7"/>
      <c r="F21" s="7"/>
      <c r="G21" s="7"/>
      <c r="H21" s="7"/>
      <c r="I21" s="7"/>
      <c r="J21" s="7"/>
      <c r="K21" s="7"/>
      <c r="L21" s="7"/>
      <c r="M21" s="7"/>
      <c r="N21" s="7"/>
      <c r="O21" s="7"/>
      <c r="P21" s="20"/>
      <c r="Q21" s="7"/>
      <c r="R21" s="7"/>
      <c r="S21" s="7"/>
      <c r="T21" s="7"/>
      <c r="U21" s="7"/>
      <c r="V21" s="7"/>
      <c r="W21" s="7"/>
      <c r="X21" s="7"/>
      <c r="Y21" s="7"/>
      <c r="Z21" s="7"/>
      <c r="AA21" s="7"/>
      <c r="AB21" s="7"/>
      <c r="AC21" s="7"/>
    </row>
    <row r="22" spans="1:29" x14ac:dyDescent="0.5">
      <c r="A22" s="7"/>
      <c r="B22" s="7"/>
      <c r="C22" s="7"/>
      <c r="D22" s="7"/>
      <c r="E22" s="7"/>
      <c r="F22" s="7"/>
      <c r="G22" s="7"/>
      <c r="H22" s="7"/>
      <c r="I22" s="7"/>
      <c r="J22" s="7"/>
      <c r="K22" s="7"/>
      <c r="L22" s="7"/>
      <c r="M22" s="7"/>
      <c r="N22" s="7"/>
      <c r="O22" s="7"/>
      <c r="P22" s="20"/>
      <c r="Q22" s="7"/>
      <c r="R22" s="7"/>
      <c r="S22" s="7"/>
      <c r="T22" s="7"/>
      <c r="U22" s="7"/>
      <c r="V22" s="7"/>
      <c r="W22" s="7"/>
      <c r="X22" s="7"/>
      <c r="Y22" s="7"/>
      <c r="Z22" s="7"/>
      <c r="AA22" s="7"/>
      <c r="AB22" s="7"/>
      <c r="AC22" s="7"/>
    </row>
    <row r="23" spans="1:29" x14ac:dyDescent="0.5">
      <c r="A23" s="7"/>
      <c r="B23" s="7"/>
      <c r="C23" s="7"/>
      <c r="D23" s="7"/>
      <c r="E23" s="7"/>
      <c r="F23" s="7"/>
      <c r="G23" s="7"/>
      <c r="H23" s="7"/>
      <c r="I23" s="7"/>
      <c r="J23" s="7"/>
      <c r="K23" s="7"/>
      <c r="L23" s="7"/>
      <c r="M23" s="7"/>
      <c r="N23" s="7"/>
      <c r="O23" s="7"/>
      <c r="P23" s="20"/>
      <c r="Q23" s="7"/>
      <c r="R23" s="7"/>
      <c r="S23" s="7"/>
      <c r="T23" s="7"/>
      <c r="U23" s="7"/>
      <c r="V23" s="7"/>
      <c r="W23" s="7"/>
      <c r="X23" s="7"/>
      <c r="Y23" s="7"/>
      <c r="Z23" s="7"/>
      <c r="AA23" s="7"/>
      <c r="AB23" s="7"/>
      <c r="AC23" s="7"/>
    </row>
    <row r="24" spans="1:29" x14ac:dyDescent="0.5">
      <c r="A24" s="7"/>
      <c r="B24" s="7"/>
      <c r="C24" s="7"/>
      <c r="D24" s="7"/>
      <c r="E24" s="7"/>
      <c r="F24" s="7"/>
      <c r="G24" s="7"/>
      <c r="H24" s="7"/>
      <c r="I24" s="7"/>
      <c r="J24" s="7"/>
      <c r="K24" s="7"/>
      <c r="L24" s="7"/>
      <c r="M24" s="7"/>
      <c r="N24" s="7"/>
      <c r="O24" s="7"/>
      <c r="P24" s="20"/>
      <c r="Q24" s="7"/>
      <c r="R24" s="7"/>
      <c r="S24" s="7"/>
      <c r="T24" s="7"/>
      <c r="U24" s="7"/>
      <c r="V24" s="7"/>
      <c r="W24" s="7"/>
      <c r="X24" s="7"/>
      <c r="Y24" s="7"/>
      <c r="Z24" s="7"/>
      <c r="AA24" s="7"/>
      <c r="AB24" s="7"/>
      <c r="AC24" s="7"/>
    </row>
    <row r="25" spans="1:29" x14ac:dyDescent="0.5">
      <c r="A25" s="7"/>
      <c r="B25" s="7"/>
      <c r="C25" s="7"/>
      <c r="D25" s="7"/>
      <c r="E25" s="7"/>
      <c r="F25" s="7"/>
      <c r="G25" s="7"/>
      <c r="H25" s="7"/>
      <c r="I25" s="7"/>
      <c r="J25" s="7"/>
      <c r="K25" s="7"/>
      <c r="L25" s="7"/>
      <c r="M25" s="7"/>
      <c r="N25" s="7"/>
      <c r="O25" s="7"/>
      <c r="P25" s="20"/>
      <c r="Q25" s="7"/>
      <c r="R25" s="7"/>
      <c r="S25" s="7"/>
      <c r="T25" s="7"/>
      <c r="U25" s="7"/>
      <c r="V25" s="7"/>
      <c r="W25" s="7"/>
      <c r="X25" s="7"/>
      <c r="Y25" s="7"/>
      <c r="Z25" s="7"/>
      <c r="AA25" s="7"/>
      <c r="AB25" s="7"/>
      <c r="AC25" s="7"/>
    </row>
    <row r="26" spans="1:29" x14ac:dyDescent="0.5">
      <c r="A26" s="7"/>
      <c r="B26" s="7"/>
      <c r="C26" s="7"/>
      <c r="D26" s="7"/>
      <c r="E26" s="7"/>
      <c r="F26" s="7"/>
      <c r="G26" s="7"/>
      <c r="H26" s="7"/>
      <c r="I26" s="7"/>
      <c r="J26" s="7"/>
      <c r="K26" s="7"/>
      <c r="L26" s="7"/>
      <c r="M26" s="7"/>
      <c r="N26" s="7"/>
      <c r="O26" s="7"/>
      <c r="P26" s="20"/>
      <c r="Q26" s="7"/>
      <c r="R26" s="7"/>
      <c r="S26" s="7"/>
      <c r="T26" s="7"/>
      <c r="U26" s="7"/>
      <c r="V26" s="7"/>
      <c r="W26" s="7"/>
      <c r="X26" s="7"/>
      <c r="Y26" s="7"/>
      <c r="Z26" s="7"/>
      <c r="AA26" s="7"/>
      <c r="AB26" s="7"/>
      <c r="AC26" s="7"/>
    </row>
    <row r="27" spans="1:29" x14ac:dyDescent="0.5">
      <c r="A27" s="7"/>
      <c r="B27" s="7"/>
      <c r="C27" s="7"/>
      <c r="D27" s="7"/>
      <c r="E27" s="7"/>
      <c r="F27" s="7"/>
      <c r="G27" s="7"/>
      <c r="H27" s="7"/>
      <c r="I27" s="7"/>
      <c r="J27" s="7"/>
      <c r="K27" s="7"/>
      <c r="L27" s="7"/>
      <c r="M27" s="7"/>
      <c r="N27" s="7"/>
      <c r="O27" s="7"/>
      <c r="P27" s="20"/>
      <c r="Q27" s="7"/>
      <c r="R27" s="7"/>
      <c r="S27" s="7"/>
      <c r="T27" s="7"/>
      <c r="U27" s="7"/>
      <c r="V27" s="7"/>
      <c r="W27" s="7"/>
      <c r="X27" s="7"/>
      <c r="Y27" s="7"/>
      <c r="Z27" s="7"/>
      <c r="AA27" s="7"/>
      <c r="AB27" s="7"/>
      <c r="AC27" s="7"/>
    </row>
    <row r="28" spans="1:29" x14ac:dyDescent="0.5">
      <c r="A28" s="7"/>
      <c r="B28" s="7"/>
      <c r="C28" s="7"/>
      <c r="D28" s="7"/>
      <c r="E28" s="7"/>
      <c r="F28" s="7"/>
      <c r="G28" s="7"/>
      <c r="H28" s="7"/>
      <c r="I28" s="7"/>
      <c r="J28" s="7"/>
      <c r="K28" s="7"/>
      <c r="L28" s="7"/>
      <c r="M28" s="7"/>
      <c r="N28" s="7"/>
      <c r="O28" s="7"/>
      <c r="P28" s="20"/>
      <c r="Q28" s="7"/>
      <c r="R28" s="7"/>
      <c r="S28" s="7"/>
      <c r="T28" s="7"/>
      <c r="U28" s="7"/>
      <c r="V28" s="7"/>
      <c r="W28" s="7"/>
      <c r="X28" s="7"/>
      <c r="Y28" s="7"/>
      <c r="Z28" s="7"/>
      <c r="AA28" s="7"/>
      <c r="AB28" s="7"/>
      <c r="AC28" s="7"/>
    </row>
    <row r="29" spans="1:29" x14ac:dyDescent="0.5">
      <c r="A29" s="7"/>
      <c r="B29" s="7"/>
      <c r="C29" s="7"/>
      <c r="D29" s="7"/>
      <c r="E29" s="7"/>
      <c r="F29" s="7"/>
      <c r="G29" s="7"/>
      <c r="H29" s="7"/>
      <c r="I29" s="7"/>
      <c r="J29" s="7"/>
      <c r="K29" s="7"/>
      <c r="L29" s="7"/>
      <c r="M29" s="7"/>
      <c r="N29" s="7"/>
      <c r="O29" s="7"/>
      <c r="P29" s="20"/>
      <c r="Q29" s="7"/>
    </row>
    <row r="30" spans="1:29" x14ac:dyDescent="0.5">
      <c r="A30" s="7"/>
      <c r="B30" s="7"/>
      <c r="C30" s="7"/>
      <c r="D30" s="7"/>
      <c r="E30" s="7"/>
      <c r="F30" s="7"/>
      <c r="G30" s="7"/>
      <c r="H30" s="7"/>
      <c r="I30" s="7"/>
      <c r="J30" s="7"/>
      <c r="K30" s="7"/>
      <c r="L30" s="7"/>
      <c r="M30" s="7"/>
      <c r="N30" s="7"/>
      <c r="O30" s="7"/>
      <c r="P30" s="20"/>
      <c r="Q30" s="7"/>
    </row>
    <row r="31" spans="1:29" x14ac:dyDescent="0.5">
      <c r="A31" s="7"/>
      <c r="B31" s="7"/>
      <c r="C31" s="7"/>
      <c r="D31" s="7"/>
      <c r="E31" s="7"/>
      <c r="F31" s="7"/>
      <c r="G31" s="7"/>
      <c r="H31" s="7"/>
      <c r="I31" s="7"/>
      <c r="J31" s="7"/>
      <c r="K31" s="7"/>
      <c r="L31" s="7"/>
      <c r="M31" s="7"/>
      <c r="N31" s="7"/>
      <c r="O31" s="7"/>
      <c r="P31" s="20"/>
      <c r="Q31" s="7"/>
    </row>
    <row r="32" spans="1:29" x14ac:dyDescent="0.5">
      <c r="A32" s="7"/>
      <c r="B32" s="7"/>
      <c r="C32" s="7"/>
      <c r="D32" s="7"/>
      <c r="E32" s="7"/>
      <c r="F32" s="7"/>
      <c r="G32" s="7"/>
      <c r="H32" s="7"/>
      <c r="I32" s="7"/>
      <c r="J32" s="7"/>
      <c r="K32" s="7"/>
      <c r="L32" s="7"/>
      <c r="M32" s="7"/>
      <c r="N32" s="7"/>
      <c r="O32" s="7"/>
      <c r="P32" s="20"/>
      <c r="Q32" s="7"/>
    </row>
    <row r="33" spans="1:17" x14ac:dyDescent="0.5">
      <c r="A33" s="7"/>
      <c r="B33" s="7"/>
      <c r="C33" s="7"/>
      <c r="D33" s="7"/>
      <c r="E33" s="7"/>
      <c r="F33" s="7"/>
      <c r="G33" s="7"/>
      <c r="H33" s="7"/>
      <c r="I33" s="7"/>
      <c r="J33" s="7"/>
      <c r="K33" s="7"/>
      <c r="L33" s="7"/>
      <c r="M33" s="7"/>
      <c r="N33" s="7"/>
      <c r="O33" s="7"/>
      <c r="P33" s="20"/>
      <c r="Q33" s="7"/>
    </row>
    <row r="34" spans="1:17" x14ac:dyDescent="0.5">
      <c r="A34" s="7"/>
      <c r="B34" s="7"/>
      <c r="C34" s="7"/>
      <c r="D34" s="7"/>
      <c r="E34" s="7"/>
      <c r="F34" s="7"/>
      <c r="G34" s="7"/>
      <c r="H34" s="7"/>
      <c r="I34" s="7"/>
      <c r="J34" s="7"/>
      <c r="K34" s="7"/>
      <c r="L34" s="7"/>
      <c r="M34" s="7"/>
      <c r="N34" s="7"/>
      <c r="O34" s="7"/>
      <c r="P34" s="20"/>
      <c r="Q34" s="7"/>
    </row>
    <row r="35" spans="1:17" x14ac:dyDescent="0.5">
      <c r="A35" s="7"/>
      <c r="B35" s="7"/>
      <c r="C35" s="7"/>
      <c r="D35" s="7"/>
      <c r="E35" s="7"/>
      <c r="F35" s="7"/>
      <c r="G35" s="7"/>
      <c r="H35" s="7"/>
      <c r="I35" s="7"/>
      <c r="J35" s="7"/>
      <c r="K35" s="7"/>
      <c r="L35" s="7"/>
      <c r="M35" s="7"/>
      <c r="N35" s="7"/>
      <c r="O35" s="7"/>
      <c r="P35" s="20"/>
      <c r="Q35" s="7"/>
    </row>
    <row r="36" spans="1:17" x14ac:dyDescent="0.5">
      <c r="A36" s="7"/>
      <c r="B36" s="7"/>
      <c r="C36" s="7"/>
      <c r="D36" s="7"/>
      <c r="E36" s="7"/>
      <c r="F36" s="7"/>
      <c r="G36" s="7"/>
      <c r="H36" s="7"/>
      <c r="I36" s="7"/>
      <c r="J36" s="7"/>
      <c r="K36" s="7"/>
      <c r="L36" s="7"/>
      <c r="M36" s="7"/>
      <c r="N36" s="7"/>
      <c r="O36" s="7"/>
      <c r="P36" s="20"/>
      <c r="Q36" s="7"/>
    </row>
    <row r="37" spans="1:17" x14ac:dyDescent="0.5">
      <c r="A37" s="7"/>
      <c r="B37" s="7"/>
      <c r="C37" s="7"/>
      <c r="D37" s="7"/>
      <c r="E37" s="7"/>
      <c r="F37" s="7"/>
      <c r="G37" s="7"/>
      <c r="H37" s="7"/>
      <c r="I37" s="7"/>
      <c r="J37" s="7"/>
      <c r="K37" s="7"/>
      <c r="L37" s="7"/>
      <c r="M37" s="7"/>
      <c r="N37" s="7"/>
      <c r="O37" s="7"/>
      <c r="P37" s="20"/>
      <c r="Q37" s="7"/>
    </row>
    <row r="38" spans="1:17" x14ac:dyDescent="0.5">
      <c r="A38" s="7"/>
      <c r="B38" s="7"/>
      <c r="C38" s="7"/>
      <c r="D38" s="7"/>
      <c r="E38" s="7"/>
      <c r="F38" s="7"/>
      <c r="G38" s="7"/>
      <c r="H38" s="7"/>
      <c r="I38" s="7"/>
      <c r="J38" s="7"/>
      <c r="K38" s="7"/>
      <c r="L38" s="7"/>
      <c r="M38" s="7"/>
      <c r="N38" s="7"/>
      <c r="O38" s="7"/>
      <c r="P38" s="20"/>
      <c r="Q38" s="7"/>
    </row>
    <row r="39" spans="1:17" x14ac:dyDescent="0.5">
      <c r="A39" s="7"/>
      <c r="B39" s="7"/>
      <c r="C39" s="7"/>
      <c r="D39" s="7"/>
      <c r="E39" s="7"/>
      <c r="F39" s="7"/>
      <c r="G39" s="7"/>
      <c r="H39" s="7"/>
      <c r="I39" s="7"/>
      <c r="J39" s="7"/>
      <c r="K39" s="7"/>
      <c r="L39" s="7"/>
      <c r="M39" s="7"/>
      <c r="N39" s="7"/>
      <c r="O39" s="7"/>
      <c r="P39" s="20"/>
      <c r="Q39" s="7"/>
    </row>
    <row r="40" spans="1:17" x14ac:dyDescent="0.5">
      <c r="A40" s="7"/>
      <c r="B40" s="7"/>
      <c r="C40" s="7"/>
      <c r="D40" s="7"/>
      <c r="E40" s="7"/>
      <c r="F40" s="7"/>
      <c r="G40" s="7"/>
      <c r="H40" s="7"/>
      <c r="I40" s="7"/>
      <c r="J40" s="7"/>
      <c r="K40" s="7"/>
      <c r="L40" s="7"/>
      <c r="M40" s="7"/>
      <c r="N40" s="7"/>
      <c r="O40" s="7"/>
      <c r="P40" s="20"/>
      <c r="Q40" s="7"/>
    </row>
  </sheetData>
  <sheetProtection sheet="1" formatColumns="0" formatRows="0" selectLockedCells="1"/>
  <mergeCells count="1">
    <mergeCell ref="A1:N1"/>
  </mergeCells>
  <conditionalFormatting sqref="D3:M3">
    <cfRule type="expression" dxfId="529" priority="3">
      <formula>IF(AND(D3&lt;&gt;"",COUNTIF($D3:$M3,D3)&gt;1),TRUE(),FALSE())</formula>
    </cfRule>
  </conditionalFormatting>
  <conditionalFormatting sqref="D5:M5">
    <cfRule type="expression" dxfId="528" priority="2">
      <formula>AND(ISBLANK(D5),NOT(ISBLANK(D3)))</formula>
    </cfRule>
  </conditionalFormatting>
  <conditionalFormatting sqref="C13:M13">
    <cfRule type="expression" dxfId="527" priority="1">
      <formula>LEN(C13)&gt;255</formula>
    </cfRule>
  </conditionalFormatting>
  <dataValidations count="5">
    <dataValidation type="list" allowBlank="1" showInputMessage="1" sqref="C7:M7" xr:uid="{EC7579FC-48FE-4797-B300-000062E3F7BB}">
      <formula1>W.Type</formula1>
    </dataValidation>
    <dataValidation type="custom" allowBlank="1" showInputMessage="1" showErrorMessage="1" error="Name already used." prompt="Record a short memorable name for this weeding practice. Try to keep it to 10 characters or less." sqref="D3:M3" xr:uid="{2545A219-12DB-4B27-AA32-BB65E493466D}">
      <formula1>IF(COUNTIF($D3:$M3,D3)&gt;1,FALSE(),TRUE())</formula1>
    </dataValidation>
    <dataValidation type="list" allowBlank="1" showInputMessage="1" sqref="C9:M9" xr:uid="{560B0911-6845-4F95-852C-354ACFB02DBD}">
      <formula1>Weed.Time.Units</formula1>
    </dataValidation>
    <dataValidation type="list" allowBlank="1" showInputMessage="1" showErrorMessage="1" prompt="Is this practice a focus of the experiment? Does it structure the outcomes? e.g. a factorial design of Fertilizer A &amp; B and Weeding Freq A,B &amp; C. Where weeding is used certain treatments, but is not a focus, record &quot;No&quot;." sqref="D5:M5" xr:uid="{5C0EEE4E-38C9-49E5-A528-3636DDAF17A7}">
      <formula1>"Yes,No"</formula1>
    </dataValidation>
    <dataValidation type="textLength" allowBlank="1" showInputMessage="1" showErrorMessage="1" error="Notes cannot contain more than 255 characters." sqref="C13:M13" xr:uid="{5BFED765-D849-494D-B603-3258D75D8825}">
      <formula1>0</formula1>
      <formula2>255</formula2>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39FE4-5655-4EE0-8692-D66AEBB06EFC}">
  <sheetPr codeName="Sheet53"/>
  <dimension ref="A1:G2"/>
  <sheetViews>
    <sheetView workbookViewId="0"/>
  </sheetViews>
  <sheetFormatPr defaultColWidth="8.8203125" defaultRowHeight="10.35" x14ac:dyDescent="0.35"/>
  <cols>
    <col min="1" max="16384" width="8.8203125" style="4"/>
  </cols>
  <sheetData>
    <row r="1" spans="1:7" x14ac:dyDescent="0.35">
      <c r="A1" s="4" t="s">
        <v>4655</v>
      </c>
      <c r="B1" s="4" t="s">
        <v>4656</v>
      </c>
      <c r="C1" s="4" t="s">
        <v>4657</v>
      </c>
      <c r="D1" s="4" t="s">
        <v>4658</v>
      </c>
      <c r="E1" s="4" t="s">
        <v>4659</v>
      </c>
      <c r="F1" s="4" t="s">
        <v>4660</v>
      </c>
      <c r="G1" s="4" t="s">
        <v>4661</v>
      </c>
    </row>
    <row r="2" spans="1:7" x14ac:dyDescent="0.35">
      <c r="A2" s="4" t="str" cm="1">
        <f t="array" ref="A2">TRANSPOSE(_xlfn._xlws.FILTER(Weed!C3:M3,Weed!C3:M3&lt;&gt;""))</f>
        <v>Base</v>
      </c>
      <c r="B2" s="4" t="str" cm="1">
        <f t="array" ref="B2">TRANSPOSE(_xlfn._xlws.FILTER(Weed!C5:M5,Weed!C3:M3&lt;&gt;""))</f>
        <v>No</v>
      </c>
      <c r="C2" s="4" cm="1">
        <f t="array" ref="C2:E2">TRANSPOSE(_xlfn._xlws.FILTER(Weed!C7:M9,Weed!C$3:M$3&lt;&gt;""))</f>
        <v>0</v>
      </c>
      <c r="D2" s="4">
        <v>0</v>
      </c>
      <c r="E2" s="4">
        <v>0</v>
      </c>
      <c r="F2" s="4" t="str" cm="1">
        <f t="array" ref="F2">TRANSPOSE(_xlfn._xlws.FILTER(Weed!C11:M11,Weed!C$3:M$3&lt;&gt;""))</f>
        <v/>
      </c>
      <c r="G2" s="4" cm="1">
        <f t="array" ref="G2">TRANSPOSE(_xlfn._xlws.FILTER(Weed!C13:M13,Weed!C$3:M$3&lt;&gt;""))</f>
        <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44FD3-6985-489B-B66C-944676EF4F5F}">
  <sheetPr codeName="Sheet28">
    <tabColor theme="7" tint="0.59999389629810485"/>
  </sheetPr>
  <dimension ref="A1:V87"/>
  <sheetViews>
    <sheetView workbookViewId="0">
      <selection activeCell="C10" sqref="C10"/>
    </sheetView>
  </sheetViews>
  <sheetFormatPr defaultRowHeight="14.35" x14ac:dyDescent="0.5"/>
  <cols>
    <col min="1" max="1" width="3" customWidth="1"/>
    <col min="2" max="2" width="14.17578125" bestFit="1" customWidth="1"/>
    <col min="3" max="12" width="18.52734375" customWidth="1"/>
    <col min="13" max="13" width="2.52734375" customWidth="1"/>
    <col min="15" max="15" width="9" style="69"/>
  </cols>
  <sheetData>
    <row r="1" spans="1:22" ht="14.7" thickBot="1" x14ac:dyDescent="0.55000000000000004">
      <c r="A1" s="791" t="s">
        <v>4662</v>
      </c>
      <c r="B1" s="792"/>
      <c r="C1" s="792"/>
      <c r="D1" s="792"/>
      <c r="E1" s="792"/>
      <c r="F1" s="792"/>
      <c r="G1" s="792"/>
      <c r="H1" s="792"/>
      <c r="I1" s="792"/>
      <c r="J1" s="792"/>
      <c r="K1" s="792"/>
      <c r="L1" s="792"/>
      <c r="M1" s="793"/>
      <c r="N1" s="7"/>
      <c r="O1" s="68" t="s">
        <v>3547</v>
      </c>
      <c r="P1" s="7"/>
      <c r="Q1" s="7"/>
      <c r="R1" s="7"/>
      <c r="S1" s="7"/>
      <c r="T1" s="7"/>
      <c r="U1" s="7"/>
      <c r="V1" s="7"/>
    </row>
    <row r="2" spans="1:22" s="7" customFormat="1" ht="5.25" customHeight="1" thickBot="1" x14ac:dyDescent="0.55000000000000004">
      <c r="A2" s="8"/>
      <c r="M2" s="9"/>
      <c r="O2" s="68" t="str" cm="1">
        <f t="array" ref="O2">IFERROR(TRANSPOSE(_xlfn.UNIQUE(_xlfn._xlws.FILTER(C8:L8,C8:L8&lt;&gt;""))),"None")</f>
        <v>None</v>
      </c>
    </row>
    <row r="3" spans="1:22" ht="27.75" customHeight="1" thickBot="1" x14ac:dyDescent="0.55000000000000004">
      <c r="A3" s="8"/>
      <c r="B3" s="7"/>
      <c r="C3" s="854" t="s">
        <v>4663</v>
      </c>
      <c r="D3" s="855"/>
      <c r="E3" s="855"/>
      <c r="F3" s="855"/>
      <c r="G3" s="855"/>
      <c r="H3" s="855"/>
      <c r="I3" s="855"/>
      <c r="J3" s="855"/>
      <c r="K3" s="855"/>
      <c r="L3" s="856"/>
      <c r="M3" s="9"/>
      <c r="N3" s="7"/>
      <c r="O3" s="68"/>
      <c r="P3" s="7"/>
      <c r="Q3" s="7"/>
      <c r="R3" s="7"/>
      <c r="S3" s="7"/>
      <c r="T3" s="7"/>
      <c r="U3" s="7"/>
      <c r="V3" s="7"/>
    </row>
    <row r="4" spans="1:22" ht="14.7" thickBot="1" x14ac:dyDescent="0.55000000000000004">
      <c r="A4" s="8"/>
      <c r="B4" s="53" t="s">
        <v>4105</v>
      </c>
      <c r="C4" s="442"/>
      <c r="D4" s="419"/>
      <c r="E4" s="419"/>
      <c r="F4" s="419"/>
      <c r="G4" s="419"/>
      <c r="H4" s="419"/>
      <c r="I4" s="419"/>
      <c r="J4" s="419"/>
      <c r="K4" s="419"/>
      <c r="L4" s="420"/>
      <c r="M4" s="9"/>
      <c r="N4" s="7"/>
      <c r="O4" s="68"/>
      <c r="P4" s="7"/>
      <c r="Q4" s="7"/>
      <c r="R4" s="7"/>
      <c r="S4" s="7"/>
      <c r="T4" s="7"/>
      <c r="U4" s="7"/>
      <c r="V4" s="7"/>
    </row>
    <row r="5" spans="1:22" s="7" customFormat="1" ht="5.25" customHeight="1" x14ac:dyDescent="0.5">
      <c r="A5" s="8"/>
      <c r="M5" s="9"/>
      <c r="O5" s="68"/>
    </row>
    <row r="6" spans="1:22" s="46" customFormat="1" x14ac:dyDescent="0.5">
      <c r="A6" s="48"/>
      <c r="B6" s="44" t="s">
        <v>4106</v>
      </c>
      <c r="C6" s="43" t="str">
        <f>IFERROR(INDEX(Prac.L!$T:$T,MATCH(Harvest!C4,Prac.L!$Q:$Q,0)),"")</f>
        <v/>
      </c>
      <c r="D6" s="43" t="str">
        <f>IFERROR(INDEX(Prac.L!$T:$T,MATCH(Harvest!D4,Prac.L!$Q:$Q,0)),"")</f>
        <v/>
      </c>
      <c r="E6" s="43" t="str">
        <f>IFERROR(INDEX(Prac.L!$T:$T,MATCH(Harvest!E4,Prac.L!$Q:$Q,0)),"")</f>
        <v/>
      </c>
      <c r="F6" s="43" t="str">
        <f>IFERROR(INDEX(Prac.L!$T:$T,MATCH(Harvest!F4,Prac.L!$Q:$Q,0)),"")</f>
        <v/>
      </c>
      <c r="G6" s="43" t="str">
        <f>IFERROR(INDEX(Prac.L!$T:$T,MATCH(Harvest!G4,Prac.L!$Q:$Q,0)),"")</f>
        <v/>
      </c>
      <c r="H6" s="43" t="str">
        <f>IFERROR(INDEX(Prac.L!$T:$T,MATCH(Harvest!H4,Prac.L!$Q:$Q,0)),"")</f>
        <v/>
      </c>
      <c r="I6" s="43" t="str">
        <f>IFERROR(INDEX(Prac.L!$T:$T,MATCH(Harvest!I4,Prac.L!$Q:$Q,0)),"")</f>
        <v/>
      </c>
      <c r="J6" s="43" t="str">
        <f>IFERROR(INDEX(Prac.L!$T:$T,MATCH(Harvest!J4,Prac.L!$Q:$Q,0)),"")</f>
        <v/>
      </c>
      <c r="K6" s="43" t="str">
        <f>IFERROR(INDEX(Prac.L!$T:$T,MATCH(Harvest!K4,Prac.L!$Q:$Q,0)),"")</f>
        <v/>
      </c>
      <c r="L6" s="43" t="str">
        <f>IFERROR(INDEX(Prac.L!$T:$T,MATCH(Harvest!L4,Prac.L!$Q:$Q,0)),"")</f>
        <v/>
      </c>
      <c r="M6" s="49"/>
      <c r="N6" s="47"/>
      <c r="O6" s="70"/>
      <c r="P6" s="47"/>
      <c r="Q6" s="47"/>
      <c r="R6" s="47"/>
      <c r="S6" s="47"/>
      <c r="T6" s="47"/>
      <c r="U6" s="47"/>
      <c r="V6" s="47"/>
    </row>
    <row r="7" spans="1:22" s="7" customFormat="1" ht="5.25" customHeight="1" thickBot="1" x14ac:dyDescent="0.55000000000000004">
      <c r="A7" s="8"/>
      <c r="M7" s="9"/>
      <c r="O7" s="68"/>
    </row>
    <row r="8" spans="1:22" ht="14.7" thickBot="1" x14ac:dyDescent="0.55000000000000004">
      <c r="A8" s="8"/>
      <c r="B8" s="53" t="s">
        <v>3550</v>
      </c>
      <c r="C8" s="442" t="str">
        <f>IFERROR(INDEX(Prac.L!$S:$S,MATCH(Harvest!C4,Prac.L!$Q:$Q,0)),"")</f>
        <v/>
      </c>
      <c r="D8" s="419" t="str">
        <f>IFERROR(INDEX(Prac.L!$S:$S,MATCH(Harvest!D4,Prac.L!$Q:$Q,0)),"")</f>
        <v/>
      </c>
      <c r="E8" s="419" t="str">
        <f>IFERROR(INDEX(Prac.L!$S:$S,MATCH(Harvest!E4,Prac.L!$Q:$Q,0)),"")</f>
        <v/>
      </c>
      <c r="F8" s="419" t="str">
        <f>IFERROR(INDEX(Prac.L!$S:$S,MATCH(Harvest!F4,Prac.L!$Q:$Q,0)),"")</f>
        <v/>
      </c>
      <c r="G8" s="419" t="str">
        <f>IFERROR(INDEX(Prac.L!$S:$S,MATCH(Harvest!G4,Prac.L!$Q:$Q,0)),"")</f>
        <v/>
      </c>
      <c r="H8" s="419" t="str">
        <f>IFERROR(INDEX(Prac.L!$S:$S,MATCH(Harvest!H4,Prac.L!$Q:$Q,0)),"")</f>
        <v/>
      </c>
      <c r="I8" s="419" t="str">
        <f>IFERROR(INDEX(Prac.L!$S:$S,MATCH(Harvest!I4,Prac.L!$Q:$Q,0)),"")</f>
        <v/>
      </c>
      <c r="J8" s="419" t="str">
        <f>IFERROR(INDEX(Prac.L!$S:$S,MATCH(Harvest!J4,Prac.L!$Q:$Q,0)),"")</f>
        <v/>
      </c>
      <c r="K8" s="419" t="str">
        <f>IFERROR(INDEX(Prac.L!$S:$S,MATCH(Harvest!K4,Prac.L!$Q:$Q,0)),"")</f>
        <v/>
      </c>
      <c r="L8" s="420" t="str">
        <f>IFERROR(INDEX(Prac.L!$S:$S,MATCH(Harvest!L4,Prac.L!$Q:$Q,0)),"")</f>
        <v/>
      </c>
      <c r="M8" s="9"/>
      <c r="N8" s="7"/>
      <c r="O8" s="68"/>
      <c r="P8" s="7"/>
      <c r="Q8" s="7"/>
      <c r="R8" s="7"/>
      <c r="S8" s="7"/>
      <c r="T8" s="7"/>
      <c r="U8" s="7"/>
      <c r="V8" s="7"/>
    </row>
    <row r="9" spans="1:22" s="7" customFormat="1" ht="5.25" customHeight="1" thickBot="1" x14ac:dyDescent="0.55000000000000004">
      <c r="A9" s="8"/>
      <c r="M9" s="9"/>
      <c r="O9" s="68"/>
    </row>
    <row r="10" spans="1:22" ht="140.5" customHeight="1" thickBot="1" x14ac:dyDescent="0.55000000000000004">
      <c r="A10" s="8"/>
      <c r="B10" s="236" t="s">
        <v>3553</v>
      </c>
      <c r="C10" s="409"/>
      <c r="D10" s="410"/>
      <c r="E10" s="410"/>
      <c r="F10" s="410"/>
      <c r="G10" s="410"/>
      <c r="H10" s="410"/>
      <c r="I10" s="410"/>
      <c r="J10" s="410"/>
      <c r="K10" s="410"/>
      <c r="L10" s="411"/>
      <c r="M10" s="9"/>
      <c r="N10" s="7"/>
      <c r="O10" s="68"/>
      <c r="P10" s="7"/>
      <c r="Q10" s="7"/>
      <c r="R10" s="7"/>
      <c r="S10" s="7"/>
      <c r="T10" s="7"/>
      <c r="U10" s="7"/>
      <c r="V10" s="7"/>
    </row>
    <row r="11" spans="1:22" s="7" customFormat="1" ht="5.25" customHeight="1" thickBot="1" x14ac:dyDescent="0.55000000000000004">
      <c r="A11" s="19"/>
      <c r="B11" s="17"/>
      <c r="C11" s="17"/>
      <c r="D11" s="17"/>
      <c r="E11" s="17"/>
      <c r="F11" s="17"/>
      <c r="G11" s="17"/>
      <c r="H11" s="17"/>
      <c r="I11" s="17"/>
      <c r="J11" s="17"/>
      <c r="K11" s="17"/>
      <c r="L11" s="17"/>
      <c r="M11" s="18"/>
      <c r="O11" s="68"/>
    </row>
    <row r="12" spans="1:22" x14ac:dyDescent="0.5">
      <c r="A12" s="7"/>
      <c r="B12" s="7"/>
      <c r="C12" s="7"/>
      <c r="D12" s="7"/>
      <c r="E12" s="7"/>
      <c r="F12" s="7"/>
      <c r="G12" s="7"/>
      <c r="H12" s="7"/>
      <c r="I12" s="7"/>
      <c r="J12" s="7"/>
      <c r="K12" s="7"/>
      <c r="L12" s="7"/>
      <c r="M12" s="7"/>
      <c r="N12" s="7"/>
      <c r="O12" s="68"/>
      <c r="P12" s="7"/>
      <c r="Q12" s="7"/>
      <c r="R12" s="7"/>
      <c r="S12" s="7"/>
      <c r="T12" s="7"/>
      <c r="U12" s="7"/>
      <c r="V12" s="7"/>
    </row>
    <row r="13" spans="1:22" x14ac:dyDescent="0.5">
      <c r="A13" s="7"/>
      <c r="B13" s="7"/>
      <c r="C13" s="7"/>
      <c r="D13" s="7"/>
      <c r="E13" s="7"/>
      <c r="F13" s="7"/>
      <c r="G13" s="7"/>
      <c r="H13" s="7"/>
      <c r="I13" s="7"/>
      <c r="J13" s="7"/>
      <c r="K13" s="7"/>
      <c r="L13" s="7"/>
      <c r="M13" s="7"/>
      <c r="N13" s="7"/>
      <c r="O13" s="68"/>
      <c r="P13" s="7"/>
      <c r="Q13" s="7"/>
      <c r="R13" s="7"/>
      <c r="S13" s="7"/>
      <c r="T13" s="7"/>
      <c r="U13" s="7"/>
      <c r="V13" s="7"/>
    </row>
    <row r="14" spans="1:22" x14ac:dyDescent="0.5">
      <c r="A14" s="7"/>
      <c r="B14" s="7"/>
      <c r="C14" s="7"/>
      <c r="D14" s="7"/>
      <c r="E14" s="7"/>
      <c r="F14" s="7"/>
      <c r="G14" s="7"/>
      <c r="H14" s="7"/>
      <c r="I14" s="7"/>
      <c r="J14" s="7"/>
      <c r="K14" s="7"/>
      <c r="L14" s="7"/>
      <c r="M14" s="7"/>
      <c r="N14" s="7"/>
      <c r="O14" s="68"/>
      <c r="P14" s="7"/>
      <c r="Q14" s="7"/>
      <c r="R14" s="7"/>
      <c r="S14" s="7"/>
      <c r="T14" s="7"/>
      <c r="U14" s="7"/>
      <c r="V14" s="7"/>
    </row>
    <row r="15" spans="1:22" x14ac:dyDescent="0.5">
      <c r="A15" s="7"/>
      <c r="B15" s="7"/>
      <c r="C15" s="7"/>
      <c r="D15" s="7"/>
      <c r="E15" s="7"/>
      <c r="F15" s="7"/>
      <c r="G15" s="7"/>
      <c r="H15" s="7"/>
      <c r="I15" s="7"/>
      <c r="J15" s="7"/>
      <c r="K15" s="7"/>
      <c r="L15" s="7"/>
      <c r="M15" s="7"/>
      <c r="N15" s="7"/>
      <c r="O15" s="68"/>
      <c r="P15" s="7"/>
      <c r="Q15" s="7"/>
      <c r="R15" s="7"/>
      <c r="S15" s="7"/>
      <c r="T15" s="7"/>
      <c r="U15" s="7"/>
      <c r="V15" s="7"/>
    </row>
    <row r="16" spans="1:22" x14ac:dyDescent="0.5">
      <c r="A16" s="7"/>
      <c r="B16" s="7"/>
      <c r="C16" s="7"/>
      <c r="D16" s="7"/>
      <c r="E16" s="7"/>
      <c r="F16" s="7"/>
      <c r="G16" s="7"/>
      <c r="H16" s="7"/>
      <c r="I16" s="7"/>
      <c r="J16" s="7"/>
      <c r="K16" s="7"/>
      <c r="L16" s="7"/>
      <c r="M16" s="7"/>
      <c r="N16" s="7"/>
      <c r="O16" s="68"/>
      <c r="P16" s="7"/>
      <c r="Q16" s="7"/>
      <c r="R16" s="7"/>
      <c r="S16" s="7"/>
      <c r="T16" s="7"/>
      <c r="U16" s="7"/>
      <c r="V16" s="7"/>
    </row>
    <row r="17" spans="1:22" x14ac:dyDescent="0.5">
      <c r="A17" s="7"/>
      <c r="B17" s="7"/>
      <c r="C17" s="7"/>
      <c r="D17" s="7"/>
      <c r="E17" s="7"/>
      <c r="F17" s="7"/>
      <c r="G17" s="7"/>
      <c r="H17" s="7"/>
      <c r="I17" s="7"/>
      <c r="J17" s="7"/>
      <c r="K17" s="7"/>
      <c r="L17" s="7"/>
      <c r="M17" s="7"/>
      <c r="N17" s="7"/>
      <c r="O17" s="68"/>
      <c r="P17" s="7"/>
      <c r="Q17" s="7"/>
      <c r="R17" s="7"/>
      <c r="S17" s="7"/>
      <c r="T17" s="7"/>
      <c r="U17" s="7"/>
      <c r="V17" s="7"/>
    </row>
    <row r="18" spans="1:22" x14ac:dyDescent="0.5">
      <c r="A18" s="7"/>
      <c r="B18" s="7"/>
      <c r="C18" s="7"/>
      <c r="D18" s="7"/>
      <c r="E18" s="7"/>
      <c r="F18" s="7"/>
      <c r="G18" s="7"/>
      <c r="H18" s="7"/>
      <c r="I18" s="7"/>
      <c r="J18" s="7"/>
      <c r="K18" s="7"/>
      <c r="L18" s="7"/>
      <c r="M18" s="7"/>
      <c r="N18" s="7"/>
      <c r="O18" s="68"/>
      <c r="P18" s="7"/>
      <c r="Q18" s="7"/>
      <c r="R18" s="7"/>
      <c r="S18" s="7"/>
      <c r="T18" s="7"/>
      <c r="U18" s="7"/>
      <c r="V18" s="7"/>
    </row>
    <row r="19" spans="1:22" x14ac:dyDescent="0.5">
      <c r="A19" s="7"/>
      <c r="B19" s="7"/>
      <c r="C19" s="7"/>
      <c r="D19" s="7"/>
      <c r="E19" s="7"/>
      <c r="F19" s="7"/>
      <c r="G19" s="7"/>
      <c r="H19" s="7"/>
      <c r="I19" s="7"/>
      <c r="J19" s="7"/>
      <c r="K19" s="7"/>
      <c r="L19" s="7"/>
      <c r="M19" s="7"/>
      <c r="N19" s="7"/>
      <c r="O19" s="68"/>
      <c r="P19" s="7"/>
      <c r="Q19" s="7"/>
      <c r="R19" s="7"/>
      <c r="S19" s="7"/>
      <c r="T19" s="7"/>
      <c r="U19" s="7"/>
      <c r="V19" s="7"/>
    </row>
    <row r="20" spans="1:22" x14ac:dyDescent="0.5">
      <c r="A20" s="7"/>
      <c r="B20" s="7"/>
      <c r="C20" s="7"/>
      <c r="D20" s="7"/>
      <c r="E20" s="7"/>
      <c r="F20" s="7"/>
      <c r="G20" s="7"/>
      <c r="H20" s="7"/>
      <c r="I20" s="7"/>
      <c r="J20" s="7"/>
      <c r="K20" s="7"/>
      <c r="L20" s="7"/>
      <c r="M20" s="7"/>
      <c r="N20" s="7"/>
      <c r="O20" s="68"/>
      <c r="P20" s="7"/>
      <c r="Q20" s="7"/>
      <c r="R20" s="7"/>
      <c r="S20" s="7"/>
      <c r="T20" s="7"/>
      <c r="U20" s="7"/>
      <c r="V20" s="7"/>
    </row>
    <row r="21" spans="1:22" x14ac:dyDescent="0.5">
      <c r="A21" s="7"/>
      <c r="B21" s="7"/>
      <c r="C21" s="7"/>
      <c r="D21" s="7"/>
      <c r="E21" s="7"/>
      <c r="F21" s="7"/>
      <c r="G21" s="7"/>
      <c r="H21" s="7"/>
      <c r="I21" s="7"/>
      <c r="J21" s="7"/>
      <c r="K21" s="7"/>
      <c r="L21" s="7"/>
      <c r="M21" s="7"/>
      <c r="N21" s="7"/>
      <c r="O21" s="68"/>
      <c r="P21" s="7"/>
      <c r="Q21" s="7"/>
      <c r="R21" s="7"/>
      <c r="S21" s="7"/>
      <c r="T21" s="7"/>
      <c r="U21" s="7"/>
      <c r="V21" s="7"/>
    </row>
    <row r="22" spans="1:22" x14ac:dyDescent="0.5">
      <c r="A22" s="7"/>
      <c r="B22" s="7"/>
      <c r="C22" s="7"/>
      <c r="D22" s="7"/>
      <c r="E22" s="7"/>
      <c r="F22" s="7"/>
      <c r="G22" s="7"/>
      <c r="H22" s="7"/>
      <c r="I22" s="7"/>
      <c r="J22" s="7"/>
      <c r="K22" s="7"/>
      <c r="L22" s="7"/>
      <c r="M22" s="7"/>
      <c r="N22" s="7"/>
      <c r="O22" s="68"/>
      <c r="P22" s="7"/>
      <c r="Q22" s="7"/>
      <c r="R22" s="7"/>
      <c r="S22" s="7"/>
      <c r="T22" s="7"/>
      <c r="U22" s="7"/>
      <c r="V22" s="7"/>
    </row>
    <row r="23" spans="1:22" x14ac:dyDescent="0.5">
      <c r="A23" s="7"/>
      <c r="B23" s="7"/>
      <c r="C23" s="7"/>
      <c r="D23" s="7"/>
      <c r="E23" s="7"/>
      <c r="F23" s="7"/>
      <c r="G23" s="7"/>
      <c r="H23" s="7"/>
      <c r="I23" s="7"/>
      <c r="J23" s="7"/>
      <c r="K23" s="7"/>
      <c r="L23" s="7"/>
      <c r="M23" s="7"/>
      <c r="N23" s="7"/>
      <c r="O23" s="68"/>
      <c r="P23" s="7"/>
      <c r="Q23" s="7"/>
      <c r="R23" s="7"/>
      <c r="S23" s="7"/>
      <c r="T23" s="7"/>
      <c r="U23" s="7"/>
      <c r="V23" s="7"/>
    </row>
    <row r="24" spans="1:22" x14ac:dyDescent="0.5">
      <c r="A24" s="7"/>
      <c r="B24" s="7"/>
      <c r="C24" s="7"/>
      <c r="D24" s="7"/>
      <c r="E24" s="7"/>
      <c r="F24" s="7"/>
      <c r="G24" s="7"/>
      <c r="H24" s="7"/>
      <c r="I24" s="7"/>
      <c r="J24" s="7"/>
      <c r="K24" s="7"/>
      <c r="L24" s="7"/>
      <c r="M24" s="7"/>
      <c r="N24" s="7"/>
      <c r="O24" s="68"/>
      <c r="P24" s="7"/>
      <c r="Q24" s="7"/>
      <c r="R24" s="7"/>
      <c r="S24" s="7"/>
      <c r="T24" s="7"/>
      <c r="U24" s="7"/>
      <c r="V24" s="7"/>
    </row>
    <row r="25" spans="1:22" x14ac:dyDescent="0.5">
      <c r="A25" s="7"/>
      <c r="B25" s="7"/>
      <c r="C25" s="7"/>
      <c r="D25" s="7"/>
      <c r="E25" s="7"/>
      <c r="F25" s="7"/>
      <c r="G25" s="7"/>
      <c r="H25" s="7"/>
      <c r="I25" s="7"/>
      <c r="J25" s="7"/>
      <c r="K25" s="7"/>
      <c r="L25" s="7"/>
      <c r="M25" s="7"/>
      <c r="N25" s="7"/>
      <c r="O25" s="68"/>
      <c r="P25" s="7"/>
      <c r="Q25" s="7"/>
      <c r="R25" s="7"/>
      <c r="S25" s="7"/>
      <c r="T25" s="7"/>
      <c r="U25" s="7"/>
      <c r="V25" s="7"/>
    </row>
    <row r="26" spans="1:22" x14ac:dyDescent="0.5">
      <c r="A26" s="7"/>
      <c r="B26" s="7"/>
      <c r="C26" s="7"/>
      <c r="D26" s="7"/>
      <c r="E26" s="7"/>
      <c r="F26" s="7"/>
      <c r="G26" s="7"/>
      <c r="H26" s="7"/>
      <c r="I26" s="7"/>
      <c r="J26" s="7"/>
      <c r="K26" s="7"/>
      <c r="L26" s="7"/>
      <c r="M26" s="7"/>
      <c r="N26" s="7"/>
      <c r="O26" s="68"/>
      <c r="P26" s="7"/>
      <c r="Q26" s="7"/>
      <c r="R26" s="7"/>
      <c r="S26" s="7"/>
      <c r="T26" s="7"/>
      <c r="U26" s="7"/>
      <c r="V26" s="7"/>
    </row>
    <row r="27" spans="1:22" x14ac:dyDescent="0.5">
      <c r="A27" s="7"/>
      <c r="B27" s="7"/>
      <c r="C27" s="7"/>
      <c r="D27" s="7"/>
      <c r="E27" s="7"/>
      <c r="F27" s="7"/>
      <c r="G27" s="7"/>
      <c r="H27" s="7"/>
      <c r="I27" s="7"/>
      <c r="J27" s="7"/>
      <c r="K27" s="7"/>
      <c r="L27" s="7"/>
      <c r="M27" s="7"/>
      <c r="N27" s="7"/>
      <c r="O27" s="68"/>
      <c r="P27" s="7"/>
      <c r="Q27" s="7"/>
      <c r="R27" s="7"/>
      <c r="S27" s="7"/>
      <c r="T27" s="7"/>
      <c r="U27" s="7"/>
      <c r="V27" s="7"/>
    </row>
    <row r="28" spans="1:22" x14ac:dyDescent="0.5">
      <c r="A28" s="7"/>
      <c r="B28" s="7"/>
      <c r="C28" s="7"/>
      <c r="D28" s="7"/>
      <c r="E28" s="7"/>
      <c r="F28" s="7"/>
      <c r="G28" s="7"/>
      <c r="H28" s="7"/>
      <c r="I28" s="7"/>
      <c r="J28" s="7"/>
      <c r="K28" s="7"/>
      <c r="L28" s="7"/>
      <c r="M28" s="7"/>
      <c r="N28" s="7"/>
      <c r="O28" s="68"/>
      <c r="P28" s="7"/>
      <c r="Q28" s="7"/>
      <c r="R28" s="7"/>
      <c r="S28" s="7"/>
      <c r="T28" s="7"/>
      <c r="U28" s="7"/>
      <c r="V28" s="7"/>
    </row>
    <row r="29" spans="1:22" x14ac:dyDescent="0.5">
      <c r="A29" s="7"/>
      <c r="B29" s="7"/>
      <c r="C29" s="7"/>
      <c r="D29" s="7"/>
      <c r="E29" s="7"/>
      <c r="F29" s="7"/>
      <c r="G29" s="7"/>
      <c r="H29" s="7"/>
      <c r="I29" s="7"/>
      <c r="J29" s="7"/>
      <c r="K29" s="7"/>
      <c r="L29" s="7"/>
      <c r="M29" s="7"/>
      <c r="N29" s="7"/>
      <c r="O29" s="68"/>
      <c r="P29" s="7"/>
      <c r="Q29" s="7"/>
      <c r="R29" s="7"/>
      <c r="S29" s="7"/>
      <c r="T29" s="7"/>
      <c r="U29" s="7"/>
      <c r="V29" s="7"/>
    </row>
    <row r="30" spans="1:22" x14ac:dyDescent="0.5">
      <c r="A30" s="7"/>
      <c r="B30" s="7"/>
      <c r="C30" s="7"/>
      <c r="D30" s="7"/>
      <c r="E30" s="7"/>
      <c r="F30" s="7"/>
      <c r="G30" s="7"/>
      <c r="H30" s="7"/>
      <c r="I30" s="7"/>
      <c r="J30" s="7"/>
      <c r="K30" s="7"/>
      <c r="L30" s="7"/>
      <c r="M30" s="7"/>
      <c r="N30" s="7"/>
      <c r="O30" s="68"/>
      <c r="P30" s="7"/>
      <c r="Q30" s="7"/>
      <c r="R30" s="7"/>
      <c r="S30" s="7"/>
      <c r="T30" s="7"/>
      <c r="U30" s="7"/>
      <c r="V30" s="7"/>
    </row>
    <row r="31" spans="1:22" x14ac:dyDescent="0.5">
      <c r="A31" s="7"/>
      <c r="B31" s="7"/>
      <c r="C31" s="7"/>
      <c r="D31" s="7"/>
      <c r="E31" s="7"/>
      <c r="F31" s="7"/>
      <c r="G31" s="7"/>
      <c r="H31" s="7"/>
      <c r="I31" s="7"/>
      <c r="J31" s="7"/>
      <c r="K31" s="7"/>
      <c r="L31" s="7"/>
      <c r="M31" s="7"/>
      <c r="N31" s="7"/>
      <c r="O31" s="68"/>
      <c r="P31" s="7"/>
      <c r="Q31" s="7"/>
      <c r="R31" s="7"/>
      <c r="S31" s="7"/>
      <c r="T31" s="7"/>
      <c r="U31" s="7"/>
      <c r="V31" s="7"/>
    </row>
    <row r="32" spans="1:22" x14ac:dyDescent="0.5">
      <c r="A32" s="7"/>
      <c r="B32" s="7"/>
      <c r="C32" s="7"/>
      <c r="D32" s="7"/>
      <c r="E32" s="7"/>
      <c r="F32" s="7"/>
      <c r="G32" s="7"/>
      <c r="H32" s="7"/>
      <c r="I32" s="7"/>
      <c r="J32" s="7"/>
      <c r="K32" s="7"/>
      <c r="L32" s="7"/>
      <c r="M32" s="7"/>
      <c r="N32" s="7"/>
      <c r="O32" s="68"/>
      <c r="P32" s="7"/>
      <c r="Q32" s="7"/>
      <c r="R32" s="7"/>
      <c r="S32" s="7"/>
      <c r="T32" s="7"/>
      <c r="U32" s="7"/>
      <c r="V32" s="7"/>
    </row>
    <row r="33" spans="1:22" x14ac:dyDescent="0.5">
      <c r="A33" s="7"/>
      <c r="B33" s="7"/>
      <c r="C33" s="7"/>
      <c r="D33" s="7"/>
      <c r="E33" s="7"/>
      <c r="F33" s="7"/>
      <c r="G33" s="7"/>
      <c r="H33" s="7"/>
      <c r="I33" s="7"/>
      <c r="J33" s="7"/>
      <c r="K33" s="7"/>
      <c r="L33" s="7"/>
      <c r="M33" s="7"/>
      <c r="N33" s="7"/>
      <c r="O33" s="68"/>
      <c r="P33" s="7"/>
      <c r="Q33" s="7"/>
      <c r="R33" s="7"/>
      <c r="S33" s="7"/>
      <c r="T33" s="7"/>
      <c r="U33" s="7"/>
      <c r="V33" s="7"/>
    </row>
    <row r="34" spans="1:22" x14ac:dyDescent="0.5">
      <c r="A34" s="7"/>
      <c r="B34" s="7"/>
      <c r="C34" s="7"/>
      <c r="D34" s="7"/>
      <c r="E34" s="7"/>
      <c r="F34" s="7"/>
      <c r="G34" s="7"/>
      <c r="H34" s="7"/>
      <c r="I34" s="7"/>
      <c r="J34" s="7"/>
      <c r="K34" s="7"/>
      <c r="L34" s="7"/>
      <c r="M34" s="7"/>
      <c r="N34" s="7"/>
      <c r="O34" s="68"/>
      <c r="P34" s="7"/>
      <c r="Q34" s="7"/>
      <c r="R34" s="7"/>
      <c r="S34" s="7"/>
      <c r="T34" s="7"/>
      <c r="U34" s="7"/>
      <c r="V34" s="7"/>
    </row>
    <row r="35" spans="1:22" x14ac:dyDescent="0.5">
      <c r="A35" s="7"/>
      <c r="B35" s="7"/>
      <c r="C35" s="7"/>
      <c r="D35" s="7"/>
      <c r="E35" s="7"/>
      <c r="F35" s="7"/>
      <c r="G35" s="7"/>
      <c r="H35" s="7"/>
      <c r="I35" s="7"/>
      <c r="J35" s="7"/>
      <c r="K35" s="7"/>
      <c r="L35" s="7"/>
      <c r="M35" s="7"/>
      <c r="N35" s="7"/>
      <c r="O35" s="68"/>
      <c r="P35" s="7"/>
      <c r="Q35" s="7"/>
      <c r="R35" s="7"/>
      <c r="S35" s="7"/>
      <c r="T35" s="7"/>
      <c r="U35" s="7"/>
      <c r="V35" s="7"/>
    </row>
    <row r="36" spans="1:22" x14ac:dyDescent="0.5">
      <c r="A36" s="7"/>
      <c r="B36" s="7"/>
      <c r="C36" s="7"/>
      <c r="D36" s="7"/>
      <c r="E36" s="7"/>
      <c r="F36" s="7"/>
      <c r="G36" s="7"/>
      <c r="H36" s="7"/>
      <c r="I36" s="7"/>
      <c r="J36" s="7"/>
      <c r="K36" s="7"/>
      <c r="L36" s="7"/>
      <c r="M36" s="7"/>
      <c r="N36" s="7"/>
      <c r="O36" s="68"/>
      <c r="P36" s="7"/>
      <c r="Q36" s="7"/>
      <c r="R36" s="7"/>
      <c r="S36" s="7"/>
      <c r="T36" s="7"/>
      <c r="U36" s="7"/>
      <c r="V36" s="7"/>
    </row>
    <row r="37" spans="1:22" x14ac:dyDescent="0.5">
      <c r="A37" s="7"/>
      <c r="B37" s="7"/>
      <c r="C37" s="7"/>
      <c r="D37" s="7"/>
      <c r="E37" s="7"/>
      <c r="F37" s="7"/>
      <c r="G37" s="7"/>
      <c r="H37" s="7"/>
      <c r="I37" s="7"/>
      <c r="J37" s="7"/>
      <c r="K37" s="7"/>
      <c r="L37" s="7"/>
      <c r="M37" s="7"/>
      <c r="N37" s="7"/>
      <c r="O37" s="68"/>
      <c r="P37" s="7"/>
      <c r="Q37" s="7"/>
      <c r="R37" s="7"/>
      <c r="S37" s="7"/>
      <c r="T37" s="7"/>
      <c r="U37" s="7"/>
      <c r="V37" s="7"/>
    </row>
    <row r="38" spans="1:22" x14ac:dyDescent="0.5">
      <c r="A38" s="7"/>
      <c r="B38" s="7"/>
      <c r="C38" s="7"/>
      <c r="D38" s="7"/>
      <c r="E38" s="7"/>
      <c r="F38" s="7"/>
      <c r="G38" s="7"/>
      <c r="H38" s="7"/>
      <c r="I38" s="7"/>
      <c r="J38" s="7"/>
      <c r="K38" s="7"/>
      <c r="L38" s="7"/>
      <c r="M38" s="7"/>
      <c r="N38" s="7"/>
      <c r="O38" s="68"/>
      <c r="P38" s="7"/>
      <c r="Q38" s="7"/>
      <c r="R38" s="7"/>
      <c r="S38" s="7"/>
      <c r="T38" s="7"/>
      <c r="U38" s="7"/>
      <c r="V38" s="7"/>
    </row>
    <row r="39" spans="1:22" x14ac:dyDescent="0.5">
      <c r="A39" s="7"/>
      <c r="B39" s="7"/>
      <c r="C39" s="7"/>
      <c r="D39" s="7"/>
      <c r="E39" s="7"/>
      <c r="F39" s="7"/>
      <c r="G39" s="7"/>
      <c r="H39" s="7"/>
      <c r="I39" s="7"/>
      <c r="J39" s="7"/>
      <c r="K39" s="7"/>
      <c r="L39" s="7"/>
      <c r="M39" s="7"/>
      <c r="N39" s="7"/>
      <c r="O39" s="68"/>
      <c r="P39" s="7"/>
      <c r="Q39" s="7"/>
      <c r="R39" s="7"/>
      <c r="S39" s="7"/>
      <c r="T39" s="7"/>
      <c r="U39" s="7"/>
      <c r="V39" s="7"/>
    </row>
    <row r="40" spans="1:22" x14ac:dyDescent="0.5">
      <c r="A40" s="7"/>
      <c r="B40" s="7"/>
      <c r="C40" s="7"/>
      <c r="D40" s="7"/>
      <c r="E40" s="7"/>
      <c r="F40" s="7"/>
      <c r="G40" s="7"/>
      <c r="H40" s="7"/>
      <c r="I40" s="7"/>
      <c r="J40" s="7"/>
      <c r="K40" s="7"/>
      <c r="L40" s="7"/>
      <c r="M40" s="7"/>
      <c r="N40" s="7"/>
      <c r="O40" s="68"/>
      <c r="P40" s="7"/>
      <c r="Q40" s="7"/>
      <c r="R40" s="7"/>
      <c r="S40" s="7"/>
      <c r="T40" s="7"/>
      <c r="U40" s="7"/>
      <c r="V40" s="7"/>
    </row>
    <row r="41" spans="1:22" x14ac:dyDescent="0.5">
      <c r="A41" s="7"/>
      <c r="B41" s="7"/>
      <c r="C41" s="7"/>
      <c r="D41" s="7"/>
      <c r="E41" s="7"/>
      <c r="F41" s="7"/>
      <c r="G41" s="7"/>
      <c r="H41" s="7"/>
      <c r="I41" s="7"/>
      <c r="J41" s="7"/>
      <c r="K41" s="7"/>
      <c r="L41" s="7"/>
      <c r="M41" s="7"/>
      <c r="N41" s="7"/>
      <c r="O41" s="68"/>
      <c r="P41" s="7"/>
      <c r="Q41" s="7"/>
      <c r="R41" s="7"/>
      <c r="S41" s="7"/>
      <c r="T41" s="7"/>
      <c r="U41" s="7"/>
      <c r="V41" s="7"/>
    </row>
    <row r="42" spans="1:22" x14ac:dyDescent="0.5">
      <c r="A42" s="7"/>
      <c r="B42" s="7"/>
      <c r="C42" s="7"/>
      <c r="D42" s="7"/>
      <c r="E42" s="7"/>
      <c r="F42" s="7"/>
      <c r="G42" s="7"/>
      <c r="H42" s="7"/>
      <c r="I42" s="7"/>
      <c r="J42" s="7"/>
      <c r="K42" s="7"/>
      <c r="L42" s="7"/>
      <c r="M42" s="7"/>
      <c r="N42" s="7"/>
      <c r="O42" s="68"/>
      <c r="P42" s="7"/>
      <c r="Q42" s="7"/>
      <c r="R42" s="7"/>
      <c r="S42" s="7"/>
      <c r="T42" s="7"/>
      <c r="U42" s="7"/>
      <c r="V42" s="7"/>
    </row>
    <row r="43" spans="1:22" x14ac:dyDescent="0.5">
      <c r="A43" s="7"/>
      <c r="B43" s="7"/>
      <c r="C43" s="7"/>
      <c r="D43" s="7"/>
      <c r="E43" s="7"/>
      <c r="F43" s="7"/>
      <c r="G43" s="7"/>
      <c r="H43" s="7"/>
      <c r="I43" s="7"/>
      <c r="J43" s="7"/>
      <c r="K43" s="7"/>
      <c r="L43" s="7"/>
      <c r="M43" s="7"/>
      <c r="N43" s="7"/>
      <c r="O43" s="68"/>
      <c r="P43" s="7"/>
      <c r="Q43" s="7"/>
      <c r="R43" s="7"/>
      <c r="S43" s="7"/>
      <c r="T43" s="7"/>
      <c r="U43" s="7"/>
      <c r="V43" s="7"/>
    </row>
    <row r="44" spans="1:22" x14ac:dyDescent="0.5">
      <c r="A44" s="7"/>
      <c r="B44" s="7"/>
      <c r="C44" s="7"/>
      <c r="D44" s="7"/>
      <c r="E44" s="7"/>
      <c r="F44" s="7"/>
      <c r="G44" s="7"/>
      <c r="H44" s="7"/>
      <c r="I44" s="7"/>
      <c r="J44" s="7"/>
      <c r="K44" s="7"/>
      <c r="L44" s="7"/>
      <c r="M44" s="7"/>
      <c r="N44" s="7"/>
      <c r="O44" s="68"/>
      <c r="P44" s="7"/>
      <c r="Q44" s="7"/>
      <c r="R44" s="7"/>
      <c r="S44" s="7"/>
      <c r="T44" s="7"/>
      <c r="U44" s="7"/>
      <c r="V44" s="7"/>
    </row>
    <row r="45" spans="1:22" x14ac:dyDescent="0.5">
      <c r="A45" s="7"/>
      <c r="B45" s="7"/>
      <c r="C45" s="7"/>
      <c r="D45" s="7"/>
      <c r="E45" s="7"/>
      <c r="F45" s="7"/>
      <c r="G45" s="7"/>
      <c r="H45" s="7"/>
      <c r="I45" s="7"/>
      <c r="J45" s="7"/>
      <c r="K45" s="7"/>
      <c r="L45" s="7"/>
      <c r="M45" s="7"/>
      <c r="N45" s="7"/>
      <c r="O45" s="68"/>
      <c r="P45" s="7"/>
      <c r="Q45" s="7"/>
      <c r="R45" s="7"/>
      <c r="S45" s="7"/>
      <c r="T45" s="7"/>
      <c r="U45" s="7"/>
      <c r="V45" s="7"/>
    </row>
    <row r="46" spans="1:22" x14ac:dyDescent="0.5">
      <c r="A46" s="7"/>
      <c r="B46" s="7"/>
      <c r="C46" s="7"/>
      <c r="D46" s="7"/>
      <c r="E46" s="7"/>
      <c r="F46" s="7"/>
      <c r="G46" s="7"/>
      <c r="H46" s="7"/>
      <c r="I46" s="7"/>
      <c r="J46" s="7"/>
      <c r="K46" s="7"/>
      <c r="L46" s="7"/>
      <c r="M46" s="7"/>
      <c r="N46" s="7"/>
      <c r="O46" s="68"/>
      <c r="P46" s="7"/>
      <c r="Q46" s="7"/>
      <c r="R46" s="7"/>
      <c r="S46" s="7"/>
      <c r="T46" s="7"/>
      <c r="U46" s="7"/>
      <c r="V46" s="7"/>
    </row>
    <row r="47" spans="1:22" x14ac:dyDescent="0.5">
      <c r="A47" s="7"/>
      <c r="B47" s="7"/>
      <c r="C47" s="7"/>
      <c r="D47" s="7"/>
      <c r="E47" s="7"/>
      <c r="F47" s="7"/>
      <c r="G47" s="7"/>
      <c r="H47" s="7"/>
      <c r="I47" s="7"/>
      <c r="J47" s="7"/>
      <c r="K47" s="7"/>
      <c r="L47" s="7"/>
      <c r="M47" s="7"/>
      <c r="N47" s="7"/>
      <c r="O47" s="68"/>
      <c r="P47" s="7"/>
      <c r="Q47" s="7"/>
      <c r="R47" s="7"/>
      <c r="S47" s="7"/>
      <c r="T47" s="7"/>
      <c r="U47" s="7"/>
      <c r="V47" s="7"/>
    </row>
    <row r="48" spans="1:22" x14ac:dyDescent="0.5">
      <c r="A48" s="7"/>
      <c r="B48" s="7"/>
      <c r="C48" s="7"/>
      <c r="D48" s="7"/>
      <c r="E48" s="7"/>
      <c r="F48" s="7"/>
      <c r="G48" s="7"/>
      <c r="H48" s="7"/>
      <c r="I48" s="7"/>
      <c r="J48" s="7"/>
      <c r="K48" s="7"/>
      <c r="L48" s="7"/>
      <c r="M48" s="7"/>
      <c r="N48" s="7"/>
      <c r="O48" s="68"/>
      <c r="P48" s="7"/>
      <c r="Q48" s="7"/>
      <c r="R48" s="7"/>
      <c r="S48" s="7"/>
      <c r="T48" s="7"/>
      <c r="U48" s="7"/>
      <c r="V48" s="7"/>
    </row>
    <row r="49" spans="1:22" x14ac:dyDescent="0.5">
      <c r="A49" s="7"/>
      <c r="B49" s="7"/>
      <c r="C49" s="7"/>
      <c r="D49" s="7"/>
      <c r="E49" s="7"/>
      <c r="F49" s="7"/>
      <c r="G49" s="7"/>
      <c r="H49" s="7"/>
      <c r="I49" s="7"/>
      <c r="J49" s="7"/>
      <c r="K49" s="7"/>
      <c r="L49" s="7"/>
      <c r="M49" s="7"/>
      <c r="N49" s="7"/>
      <c r="O49" s="68"/>
      <c r="P49" s="7"/>
      <c r="Q49" s="7"/>
      <c r="R49" s="7"/>
      <c r="S49" s="7"/>
      <c r="T49" s="7"/>
      <c r="U49" s="7"/>
      <c r="V49" s="7"/>
    </row>
    <row r="50" spans="1:22" x14ac:dyDescent="0.5">
      <c r="A50" s="7"/>
      <c r="B50" s="7"/>
      <c r="C50" s="7"/>
      <c r="D50" s="7"/>
      <c r="E50" s="7"/>
      <c r="F50" s="7"/>
      <c r="G50" s="7"/>
      <c r="H50" s="7"/>
      <c r="I50" s="7"/>
      <c r="J50" s="7"/>
      <c r="K50" s="7"/>
      <c r="L50" s="7"/>
      <c r="M50" s="7"/>
      <c r="N50" s="7"/>
      <c r="O50" s="68"/>
      <c r="P50" s="7"/>
      <c r="Q50" s="7"/>
      <c r="R50" s="7"/>
      <c r="S50" s="7"/>
      <c r="T50" s="7"/>
      <c r="U50" s="7"/>
      <c r="V50" s="7"/>
    </row>
    <row r="51" spans="1:22" x14ac:dyDescent="0.5">
      <c r="A51" s="7"/>
      <c r="B51" s="7"/>
      <c r="C51" s="7"/>
      <c r="D51" s="7"/>
      <c r="E51" s="7"/>
      <c r="F51" s="7"/>
      <c r="G51" s="7"/>
      <c r="H51" s="7"/>
      <c r="I51" s="7"/>
      <c r="J51" s="7"/>
      <c r="K51" s="7"/>
      <c r="L51" s="7"/>
      <c r="M51" s="7"/>
      <c r="N51" s="7"/>
      <c r="O51" s="68"/>
      <c r="P51" s="7"/>
      <c r="Q51" s="7"/>
      <c r="R51" s="7"/>
      <c r="S51" s="7"/>
      <c r="T51" s="7"/>
      <c r="U51" s="7"/>
      <c r="V51" s="7"/>
    </row>
    <row r="52" spans="1:22" x14ac:dyDescent="0.5">
      <c r="A52" s="7"/>
      <c r="B52" s="7"/>
      <c r="C52" s="7"/>
      <c r="D52" s="7"/>
      <c r="E52" s="7"/>
      <c r="F52" s="7"/>
      <c r="G52" s="7"/>
      <c r="H52" s="7"/>
      <c r="I52" s="7"/>
      <c r="J52" s="7"/>
      <c r="K52" s="7"/>
      <c r="L52" s="7"/>
      <c r="M52" s="7"/>
      <c r="N52" s="7"/>
      <c r="O52" s="68"/>
      <c r="P52" s="7"/>
      <c r="Q52" s="7"/>
      <c r="R52" s="7"/>
      <c r="S52" s="7"/>
      <c r="T52" s="7"/>
      <c r="U52" s="7"/>
      <c r="V52" s="7"/>
    </row>
    <row r="53" spans="1:22" x14ac:dyDescent="0.5">
      <c r="A53" s="7"/>
      <c r="B53" s="7"/>
      <c r="C53" s="7"/>
      <c r="D53" s="7"/>
      <c r="E53" s="7"/>
      <c r="F53" s="7"/>
      <c r="G53" s="7"/>
      <c r="H53" s="7"/>
      <c r="I53" s="7"/>
      <c r="J53" s="7"/>
      <c r="K53" s="7"/>
      <c r="L53" s="7"/>
      <c r="M53" s="7"/>
      <c r="N53" s="7"/>
      <c r="O53" s="68"/>
      <c r="P53" s="7"/>
      <c r="Q53" s="7"/>
      <c r="R53" s="7"/>
      <c r="S53" s="7"/>
      <c r="T53" s="7"/>
      <c r="U53" s="7"/>
      <c r="V53" s="7"/>
    </row>
    <row r="54" spans="1:22" x14ac:dyDescent="0.5">
      <c r="A54" s="7"/>
      <c r="B54" s="7"/>
      <c r="C54" s="7"/>
      <c r="D54" s="7"/>
      <c r="E54" s="7"/>
      <c r="F54" s="7"/>
      <c r="G54" s="7"/>
      <c r="H54" s="7"/>
      <c r="I54" s="7"/>
      <c r="J54" s="7"/>
      <c r="K54" s="7"/>
      <c r="L54" s="7"/>
      <c r="M54" s="7"/>
      <c r="N54" s="7"/>
      <c r="O54" s="68"/>
      <c r="P54" s="7"/>
      <c r="Q54" s="7"/>
      <c r="R54" s="7"/>
      <c r="S54" s="7"/>
      <c r="T54" s="7"/>
      <c r="U54" s="7"/>
      <c r="V54" s="7"/>
    </row>
    <row r="55" spans="1:22" x14ac:dyDescent="0.5">
      <c r="A55" s="7"/>
      <c r="B55" s="7"/>
      <c r="C55" s="7"/>
      <c r="D55" s="7"/>
      <c r="E55" s="7"/>
      <c r="F55" s="7"/>
      <c r="G55" s="7"/>
      <c r="H55" s="7"/>
      <c r="I55" s="7"/>
      <c r="J55" s="7"/>
      <c r="K55" s="7"/>
      <c r="L55" s="7"/>
      <c r="M55" s="7"/>
      <c r="N55" s="7"/>
      <c r="O55" s="68"/>
      <c r="P55" s="7"/>
      <c r="Q55" s="7"/>
      <c r="R55" s="7"/>
      <c r="S55" s="7"/>
      <c r="T55" s="7"/>
      <c r="U55" s="7"/>
      <c r="V55" s="7"/>
    </row>
    <row r="56" spans="1:22" x14ac:dyDescent="0.5">
      <c r="A56" s="7"/>
      <c r="B56" s="7"/>
      <c r="C56" s="7"/>
      <c r="D56" s="7"/>
      <c r="E56" s="7"/>
      <c r="F56" s="7"/>
      <c r="G56" s="7"/>
      <c r="H56" s="7"/>
      <c r="I56" s="7"/>
      <c r="J56" s="7"/>
      <c r="K56" s="7"/>
      <c r="L56" s="7"/>
      <c r="M56" s="7"/>
      <c r="N56" s="7"/>
      <c r="O56" s="68"/>
      <c r="P56" s="7"/>
      <c r="Q56" s="7"/>
      <c r="R56" s="7"/>
      <c r="S56" s="7"/>
      <c r="T56" s="7"/>
      <c r="U56" s="7"/>
      <c r="V56" s="7"/>
    </row>
    <row r="57" spans="1:22" x14ac:dyDescent="0.5">
      <c r="A57" s="7"/>
      <c r="B57" s="7"/>
      <c r="C57" s="7"/>
      <c r="D57" s="7"/>
      <c r="E57" s="7"/>
      <c r="F57" s="7"/>
      <c r="G57" s="7"/>
      <c r="H57" s="7"/>
      <c r="I57" s="7"/>
      <c r="J57" s="7"/>
      <c r="K57" s="7"/>
      <c r="L57" s="7"/>
      <c r="M57" s="7"/>
      <c r="N57" s="7"/>
      <c r="O57" s="68"/>
      <c r="P57" s="7"/>
      <c r="Q57" s="7"/>
      <c r="R57" s="7"/>
      <c r="S57" s="7"/>
      <c r="T57" s="7"/>
      <c r="U57" s="7"/>
      <c r="V57" s="7"/>
    </row>
    <row r="58" spans="1:22" x14ac:dyDescent="0.5">
      <c r="A58" s="7"/>
      <c r="B58" s="7"/>
      <c r="C58" s="7"/>
      <c r="D58" s="7"/>
      <c r="E58" s="7"/>
      <c r="F58" s="7"/>
      <c r="G58" s="7"/>
      <c r="H58" s="7"/>
      <c r="I58" s="7"/>
      <c r="J58" s="7"/>
      <c r="K58" s="7"/>
      <c r="L58" s="7"/>
      <c r="M58" s="7"/>
      <c r="N58" s="7"/>
      <c r="O58" s="68"/>
      <c r="P58" s="7"/>
      <c r="Q58" s="7"/>
      <c r="R58" s="7"/>
      <c r="S58" s="7"/>
      <c r="T58" s="7"/>
      <c r="U58" s="7"/>
      <c r="V58" s="7"/>
    </row>
    <row r="59" spans="1:22" x14ac:dyDescent="0.5">
      <c r="A59" s="7"/>
      <c r="B59" s="7"/>
      <c r="C59" s="7"/>
      <c r="D59" s="7"/>
      <c r="E59" s="7"/>
      <c r="F59" s="7"/>
      <c r="G59" s="7"/>
      <c r="H59" s="7"/>
      <c r="I59" s="7"/>
      <c r="J59" s="7"/>
      <c r="K59" s="7"/>
      <c r="L59" s="7"/>
      <c r="M59" s="7"/>
      <c r="N59" s="7"/>
      <c r="O59" s="68"/>
      <c r="P59" s="7"/>
      <c r="Q59" s="7"/>
      <c r="R59" s="7"/>
      <c r="S59" s="7"/>
      <c r="T59" s="7"/>
      <c r="U59" s="7"/>
      <c r="V59" s="7"/>
    </row>
    <row r="60" spans="1:22" x14ac:dyDescent="0.5">
      <c r="A60" s="7"/>
      <c r="B60" s="7"/>
      <c r="C60" s="7"/>
      <c r="D60" s="7"/>
      <c r="E60" s="7"/>
      <c r="F60" s="7"/>
      <c r="G60" s="7"/>
      <c r="H60" s="7"/>
      <c r="I60" s="7"/>
      <c r="J60" s="7"/>
      <c r="K60" s="7"/>
      <c r="L60" s="7"/>
      <c r="M60" s="7"/>
      <c r="N60" s="7"/>
      <c r="O60" s="68"/>
      <c r="P60" s="7"/>
      <c r="Q60" s="7"/>
      <c r="R60" s="7"/>
      <c r="S60" s="7"/>
      <c r="T60" s="7"/>
      <c r="U60" s="7"/>
      <c r="V60" s="7"/>
    </row>
    <row r="61" spans="1:22" x14ac:dyDescent="0.5">
      <c r="A61" s="7"/>
      <c r="B61" s="7"/>
      <c r="C61" s="7"/>
      <c r="D61" s="7"/>
      <c r="E61" s="7"/>
      <c r="F61" s="7"/>
      <c r="G61" s="7"/>
      <c r="H61" s="7"/>
      <c r="I61" s="7"/>
      <c r="J61" s="7"/>
      <c r="K61" s="7"/>
      <c r="L61" s="7"/>
      <c r="M61" s="7"/>
      <c r="N61" s="7"/>
      <c r="O61" s="68"/>
      <c r="P61" s="7"/>
      <c r="Q61" s="7"/>
      <c r="R61" s="7"/>
      <c r="S61" s="7"/>
      <c r="T61" s="7"/>
      <c r="U61" s="7"/>
      <c r="V61" s="7"/>
    </row>
    <row r="62" spans="1:22" x14ac:dyDescent="0.5">
      <c r="A62" s="7"/>
      <c r="B62" s="7"/>
      <c r="C62" s="7"/>
      <c r="D62" s="7"/>
      <c r="E62" s="7"/>
      <c r="F62" s="7"/>
      <c r="G62" s="7"/>
      <c r="H62" s="7"/>
      <c r="I62" s="7"/>
      <c r="J62" s="7"/>
      <c r="K62" s="7"/>
      <c r="L62" s="7"/>
      <c r="M62" s="7"/>
      <c r="N62" s="7"/>
      <c r="O62" s="68"/>
      <c r="P62" s="7"/>
      <c r="Q62" s="7"/>
      <c r="R62" s="7"/>
      <c r="S62" s="7"/>
      <c r="T62" s="7"/>
      <c r="U62" s="7"/>
      <c r="V62" s="7"/>
    </row>
    <row r="63" spans="1:22" x14ac:dyDescent="0.5">
      <c r="A63" s="7"/>
      <c r="B63" s="7"/>
      <c r="C63" s="7"/>
      <c r="D63" s="7"/>
      <c r="E63" s="7"/>
      <c r="F63" s="7"/>
      <c r="G63" s="7"/>
      <c r="H63" s="7"/>
      <c r="I63" s="7"/>
      <c r="J63" s="7"/>
      <c r="K63" s="7"/>
      <c r="L63" s="7"/>
      <c r="M63" s="7"/>
      <c r="N63" s="7"/>
      <c r="O63" s="68"/>
      <c r="P63" s="7"/>
      <c r="Q63" s="7"/>
      <c r="R63" s="7"/>
      <c r="S63" s="7"/>
      <c r="T63" s="7"/>
      <c r="U63" s="7"/>
      <c r="V63" s="7"/>
    </row>
    <row r="64" spans="1:22" x14ac:dyDescent="0.5">
      <c r="A64" s="7"/>
      <c r="B64" s="7"/>
      <c r="C64" s="7"/>
      <c r="D64" s="7"/>
      <c r="E64" s="7"/>
      <c r="F64" s="7"/>
      <c r="G64" s="7"/>
      <c r="H64" s="7"/>
      <c r="I64" s="7"/>
      <c r="J64" s="7"/>
      <c r="K64" s="7"/>
      <c r="L64" s="7"/>
      <c r="M64" s="7"/>
      <c r="N64" s="7"/>
      <c r="O64" s="68"/>
      <c r="P64" s="7"/>
      <c r="Q64" s="7"/>
      <c r="R64" s="7"/>
      <c r="S64" s="7"/>
      <c r="T64" s="7"/>
      <c r="U64" s="7"/>
      <c r="V64" s="7"/>
    </row>
    <row r="65" spans="1:22" x14ac:dyDescent="0.5">
      <c r="A65" s="7"/>
      <c r="B65" s="7"/>
      <c r="C65" s="7"/>
      <c r="D65" s="7"/>
      <c r="E65" s="7"/>
      <c r="F65" s="7"/>
      <c r="G65" s="7"/>
      <c r="H65" s="7"/>
      <c r="I65" s="7"/>
      <c r="J65" s="7"/>
      <c r="K65" s="7"/>
      <c r="L65" s="7"/>
      <c r="M65" s="7"/>
      <c r="N65" s="7"/>
      <c r="O65" s="68"/>
      <c r="P65" s="7"/>
      <c r="Q65" s="7"/>
      <c r="R65" s="7"/>
      <c r="S65" s="7"/>
      <c r="T65" s="7"/>
      <c r="U65" s="7"/>
      <c r="V65" s="7"/>
    </row>
    <row r="66" spans="1:22" x14ac:dyDescent="0.5">
      <c r="A66" s="7"/>
      <c r="B66" s="7"/>
      <c r="C66" s="7"/>
      <c r="D66" s="7"/>
      <c r="E66" s="7"/>
      <c r="F66" s="7"/>
      <c r="G66" s="7"/>
      <c r="H66" s="7"/>
      <c r="I66" s="7"/>
      <c r="J66" s="7"/>
      <c r="K66" s="7"/>
      <c r="L66" s="7"/>
      <c r="M66" s="7"/>
      <c r="N66" s="7"/>
      <c r="O66" s="68"/>
      <c r="P66" s="7"/>
      <c r="Q66" s="7"/>
      <c r="R66" s="7"/>
      <c r="S66" s="7"/>
      <c r="T66" s="7"/>
      <c r="U66" s="7"/>
      <c r="V66" s="7"/>
    </row>
    <row r="67" spans="1:22" x14ac:dyDescent="0.5">
      <c r="A67" s="7"/>
      <c r="B67" s="7"/>
      <c r="C67" s="7"/>
      <c r="D67" s="7"/>
      <c r="E67" s="7"/>
      <c r="F67" s="7"/>
      <c r="G67" s="7"/>
      <c r="H67" s="7"/>
      <c r="I67" s="7"/>
      <c r="J67" s="7"/>
      <c r="K67" s="7"/>
      <c r="L67" s="7"/>
      <c r="M67" s="7"/>
      <c r="N67" s="7"/>
      <c r="O67" s="68"/>
      <c r="P67" s="7"/>
      <c r="Q67" s="7"/>
      <c r="R67" s="7"/>
      <c r="S67" s="7"/>
      <c r="T67" s="7"/>
      <c r="U67" s="7"/>
      <c r="V67" s="7"/>
    </row>
    <row r="68" spans="1:22" x14ac:dyDescent="0.5">
      <c r="A68" s="7"/>
      <c r="B68" s="7"/>
      <c r="C68" s="7"/>
      <c r="D68" s="7"/>
      <c r="E68" s="7"/>
      <c r="F68" s="7"/>
      <c r="G68" s="7"/>
      <c r="H68" s="7"/>
      <c r="I68" s="7"/>
      <c r="J68" s="7"/>
      <c r="K68" s="7"/>
      <c r="L68" s="7"/>
      <c r="M68" s="7"/>
      <c r="N68" s="7"/>
      <c r="O68" s="68"/>
      <c r="P68" s="7"/>
      <c r="Q68" s="7"/>
      <c r="R68" s="7"/>
      <c r="S68" s="7"/>
      <c r="T68" s="7"/>
      <c r="U68" s="7"/>
      <c r="V68" s="7"/>
    </row>
    <row r="69" spans="1:22" x14ac:dyDescent="0.5">
      <c r="A69" s="7"/>
      <c r="B69" s="7"/>
      <c r="C69" s="7"/>
      <c r="D69" s="7"/>
      <c r="E69" s="7"/>
      <c r="F69" s="7"/>
      <c r="G69" s="7"/>
      <c r="H69" s="7"/>
      <c r="I69" s="7"/>
      <c r="J69" s="7"/>
      <c r="K69" s="7"/>
      <c r="L69" s="7"/>
      <c r="M69" s="7"/>
      <c r="N69" s="7"/>
      <c r="O69" s="68"/>
      <c r="P69" s="7"/>
      <c r="Q69" s="7"/>
      <c r="R69" s="7"/>
      <c r="S69" s="7"/>
      <c r="T69" s="7"/>
      <c r="U69" s="7"/>
      <c r="V69" s="7"/>
    </row>
    <row r="70" spans="1:22" x14ac:dyDescent="0.5">
      <c r="A70" s="7"/>
      <c r="B70" s="7"/>
      <c r="C70" s="7"/>
      <c r="D70" s="7"/>
      <c r="E70" s="7"/>
      <c r="F70" s="7"/>
      <c r="G70" s="7"/>
      <c r="H70" s="7"/>
      <c r="I70" s="7"/>
      <c r="J70" s="7"/>
      <c r="K70" s="7"/>
      <c r="L70" s="7"/>
      <c r="M70" s="7"/>
      <c r="N70" s="7"/>
      <c r="O70" s="68"/>
      <c r="P70" s="7"/>
      <c r="Q70" s="7"/>
      <c r="R70" s="7"/>
      <c r="S70" s="7"/>
      <c r="T70" s="7"/>
      <c r="U70" s="7"/>
      <c r="V70" s="7"/>
    </row>
    <row r="71" spans="1:22" x14ac:dyDescent="0.5">
      <c r="A71" s="7"/>
      <c r="B71" s="7"/>
      <c r="C71" s="7"/>
      <c r="D71" s="7"/>
      <c r="E71" s="7"/>
      <c r="F71" s="7"/>
      <c r="G71" s="7"/>
      <c r="H71" s="7"/>
      <c r="I71" s="7"/>
      <c r="J71" s="7"/>
      <c r="K71" s="7"/>
      <c r="L71" s="7"/>
      <c r="M71" s="7"/>
      <c r="N71" s="7"/>
      <c r="O71" s="68"/>
      <c r="P71" s="7"/>
      <c r="Q71" s="7"/>
      <c r="R71" s="7"/>
      <c r="S71" s="7"/>
      <c r="T71" s="7"/>
      <c r="U71" s="7"/>
      <c r="V71" s="7"/>
    </row>
    <row r="72" spans="1:22" x14ac:dyDescent="0.5">
      <c r="A72" s="7"/>
      <c r="B72" s="7"/>
      <c r="C72" s="7"/>
      <c r="D72" s="7"/>
      <c r="E72" s="7"/>
      <c r="F72" s="7"/>
      <c r="G72" s="7"/>
      <c r="H72" s="7"/>
      <c r="I72" s="7"/>
      <c r="J72" s="7"/>
      <c r="K72" s="7"/>
      <c r="L72" s="7"/>
      <c r="M72" s="7"/>
      <c r="N72" s="7"/>
      <c r="O72" s="68"/>
      <c r="P72" s="7"/>
      <c r="Q72" s="7"/>
      <c r="R72" s="7"/>
      <c r="S72" s="7"/>
      <c r="T72" s="7"/>
      <c r="U72" s="7"/>
      <c r="V72" s="7"/>
    </row>
    <row r="73" spans="1:22" x14ac:dyDescent="0.5">
      <c r="A73" s="7"/>
      <c r="B73" s="7"/>
      <c r="C73" s="7"/>
      <c r="D73" s="7"/>
      <c r="E73" s="7"/>
      <c r="F73" s="7"/>
      <c r="G73" s="7"/>
      <c r="H73" s="7"/>
      <c r="I73" s="7"/>
      <c r="J73" s="7"/>
      <c r="K73" s="7"/>
      <c r="L73" s="7"/>
      <c r="M73" s="7"/>
      <c r="N73" s="7"/>
      <c r="O73" s="68"/>
      <c r="P73" s="7"/>
      <c r="Q73" s="7"/>
      <c r="R73" s="7"/>
      <c r="S73" s="7"/>
      <c r="T73" s="7"/>
      <c r="U73" s="7"/>
      <c r="V73" s="7"/>
    </row>
    <row r="74" spans="1:22" x14ac:dyDescent="0.5">
      <c r="A74" s="7"/>
      <c r="B74" s="7"/>
      <c r="C74" s="7"/>
      <c r="D74" s="7"/>
      <c r="E74" s="7"/>
      <c r="F74" s="7"/>
      <c r="G74" s="7"/>
      <c r="H74" s="7"/>
      <c r="I74" s="7"/>
      <c r="J74" s="7"/>
      <c r="K74" s="7"/>
      <c r="L74" s="7"/>
      <c r="M74" s="7"/>
      <c r="N74" s="7"/>
      <c r="O74" s="68"/>
      <c r="P74" s="7"/>
      <c r="Q74" s="7"/>
      <c r="R74" s="7"/>
      <c r="S74" s="7"/>
      <c r="T74" s="7"/>
      <c r="U74" s="7"/>
      <c r="V74" s="7"/>
    </row>
    <row r="75" spans="1:22" x14ac:dyDescent="0.5">
      <c r="A75" s="7"/>
      <c r="B75" s="7"/>
      <c r="C75" s="7"/>
      <c r="D75" s="7"/>
      <c r="E75" s="7"/>
      <c r="F75" s="7"/>
      <c r="G75" s="7"/>
      <c r="H75" s="7"/>
      <c r="I75" s="7"/>
      <c r="J75" s="7"/>
      <c r="K75" s="7"/>
      <c r="L75" s="7"/>
      <c r="M75" s="7"/>
      <c r="N75" s="7"/>
      <c r="O75" s="68"/>
      <c r="P75" s="7"/>
      <c r="Q75" s="7"/>
      <c r="R75" s="7"/>
      <c r="S75" s="7"/>
      <c r="T75" s="7"/>
      <c r="U75" s="7"/>
      <c r="V75" s="7"/>
    </row>
    <row r="76" spans="1:22" x14ac:dyDescent="0.5">
      <c r="A76" s="7"/>
      <c r="B76" s="7"/>
      <c r="C76" s="7"/>
      <c r="D76" s="7"/>
      <c r="E76" s="7"/>
      <c r="F76" s="7"/>
      <c r="G76" s="7"/>
      <c r="H76" s="7"/>
      <c r="I76" s="7"/>
      <c r="J76" s="7"/>
      <c r="K76" s="7"/>
      <c r="L76" s="7"/>
      <c r="M76" s="7"/>
      <c r="N76" s="7"/>
      <c r="O76" s="68"/>
      <c r="P76" s="7"/>
      <c r="Q76" s="7"/>
      <c r="R76" s="7"/>
      <c r="S76" s="7"/>
      <c r="T76" s="7"/>
      <c r="U76" s="7"/>
      <c r="V76" s="7"/>
    </row>
    <row r="77" spans="1:22" x14ac:dyDescent="0.5">
      <c r="A77" s="7"/>
      <c r="B77" s="7"/>
      <c r="C77" s="7"/>
      <c r="D77" s="7"/>
      <c r="E77" s="7"/>
      <c r="F77" s="7"/>
      <c r="G77" s="7"/>
      <c r="H77" s="7"/>
      <c r="I77" s="7"/>
      <c r="J77" s="7"/>
      <c r="K77" s="7"/>
      <c r="L77" s="7"/>
      <c r="M77" s="7"/>
      <c r="N77" s="7"/>
      <c r="O77" s="68"/>
      <c r="P77" s="7"/>
      <c r="Q77" s="7"/>
      <c r="R77" s="7"/>
      <c r="S77" s="7"/>
      <c r="T77" s="7"/>
      <c r="U77" s="7"/>
      <c r="V77" s="7"/>
    </row>
    <row r="78" spans="1:22" x14ac:dyDescent="0.5">
      <c r="A78" s="7"/>
      <c r="B78" s="7"/>
      <c r="C78" s="7"/>
      <c r="D78" s="7"/>
      <c r="E78" s="7"/>
      <c r="F78" s="7"/>
      <c r="G78" s="7"/>
      <c r="H78" s="7"/>
      <c r="I78" s="7"/>
      <c r="J78" s="7"/>
      <c r="K78" s="7"/>
      <c r="L78" s="7"/>
      <c r="M78" s="7"/>
      <c r="N78" s="7"/>
      <c r="O78" s="68"/>
      <c r="P78" s="7"/>
      <c r="Q78" s="7"/>
      <c r="R78" s="7"/>
      <c r="S78" s="7"/>
      <c r="T78" s="7"/>
      <c r="U78" s="7"/>
      <c r="V78" s="7"/>
    </row>
    <row r="79" spans="1:22" x14ac:dyDescent="0.5">
      <c r="A79" s="7"/>
      <c r="B79" s="7"/>
      <c r="C79" s="7"/>
      <c r="D79" s="7"/>
      <c r="E79" s="7"/>
      <c r="F79" s="7"/>
      <c r="G79" s="7"/>
      <c r="H79" s="7"/>
      <c r="I79" s="7"/>
      <c r="J79" s="7"/>
      <c r="K79" s="7"/>
      <c r="L79" s="7"/>
      <c r="M79" s="7"/>
      <c r="N79" s="7"/>
      <c r="O79" s="68"/>
      <c r="P79" s="7"/>
      <c r="Q79" s="7"/>
      <c r="R79" s="7"/>
      <c r="S79" s="7"/>
      <c r="T79" s="7"/>
      <c r="U79" s="7"/>
      <c r="V79" s="7"/>
    </row>
    <row r="80" spans="1:22" x14ac:dyDescent="0.5">
      <c r="A80" s="7"/>
    </row>
    <row r="81" spans="1:1" x14ac:dyDescent="0.5">
      <c r="A81" s="7"/>
    </row>
    <row r="82" spans="1:1" x14ac:dyDescent="0.5">
      <c r="A82" s="7"/>
    </row>
    <row r="83" spans="1:1" x14ac:dyDescent="0.5">
      <c r="A83" s="7"/>
    </row>
    <row r="84" spans="1:1" x14ac:dyDescent="0.5">
      <c r="A84" s="7"/>
    </row>
    <row r="85" spans="1:1" x14ac:dyDescent="0.5">
      <c r="A85" s="7"/>
    </row>
    <row r="86" spans="1:1" x14ac:dyDescent="0.5">
      <c r="A86" s="7"/>
    </row>
    <row r="87" spans="1:1" x14ac:dyDescent="0.5">
      <c r="A87" s="7"/>
    </row>
  </sheetData>
  <sheetProtection sheet="1" formatColumns="0" formatRows="0" selectLockedCells="1"/>
  <mergeCells count="2">
    <mergeCell ref="C3:L3"/>
    <mergeCell ref="A1:M1"/>
  </mergeCells>
  <conditionalFormatting sqref="C8:L8">
    <cfRule type="expression" dxfId="526" priority="2">
      <formula>IF(AND(C8&lt;&gt;"",COUNTIF($C8:$L8,C8)&gt;1),TRUE(),FALSE())</formula>
    </cfRule>
  </conditionalFormatting>
  <conditionalFormatting sqref="C10:L10">
    <cfRule type="expression" dxfId="525" priority="1">
      <formula>LEN(C10)&gt;255</formula>
    </cfRule>
  </conditionalFormatting>
  <dataValidations xWindow="918" yWindow="994" count="3">
    <dataValidation type="textLength" allowBlank="1" showInputMessage="1" showErrorMessage="1" error="Notes cannot contain more than 255 characters." prompt="Record a short memorable name for this tillage practice. Try to keep it to 10 characters or less." sqref="C10:L10" xr:uid="{4CCDDC89-141C-4A9A-9CF9-26A14BF65C98}">
      <formula1>0</formula1>
      <formula2>255</formula2>
    </dataValidation>
    <dataValidation type="list" allowBlank="1" showInputMessage="1" showErrorMessage="1" sqref="C4:L4" xr:uid="{F93F2F7C-1F7C-404C-95A9-B2439CF5E3C6}">
      <formula1>H.Pracs</formula1>
    </dataValidation>
    <dataValidation type="custom" allowBlank="1" showInputMessage="1" showErrorMessage="1" error="Name already used." prompt="Record a short memorable name for this tillage practice. Try to keep it to 10 characters or less." sqref="C8:L8" xr:uid="{F03C8952-93D6-4E20-8D2F-AF599538B2F6}">
      <formula1>IF(COUNTIF($C8:$L8,C8)&gt;1,FALSE(),TRUE())</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F5229-826E-4D54-AB28-C03DCACF4212}">
  <sheetPr codeName="Sheet54"/>
  <dimension ref="A1:D11"/>
  <sheetViews>
    <sheetView workbookViewId="0">
      <selection activeCell="M35" sqref="M35:M36"/>
    </sheetView>
  </sheetViews>
  <sheetFormatPr defaultColWidth="8.8203125" defaultRowHeight="10.35" x14ac:dyDescent="0.35"/>
  <cols>
    <col min="1" max="1" width="11.52734375" style="4" bestFit="1" customWidth="1"/>
    <col min="2" max="2" width="26.52734375" style="4" bestFit="1" customWidth="1"/>
    <col min="3" max="16384" width="8.8203125" style="4"/>
  </cols>
  <sheetData>
    <row r="1" spans="1:4" x14ac:dyDescent="0.35">
      <c r="A1" s="4" t="s">
        <v>4664</v>
      </c>
      <c r="B1" s="4" t="s">
        <v>4665</v>
      </c>
      <c r="C1" s="4" t="s">
        <v>4666</v>
      </c>
      <c r="D1" s="4" t="s">
        <v>4667</v>
      </c>
    </row>
    <row r="2" spans="1:4" x14ac:dyDescent="0.35">
      <c r="A2" s="4" t="str" cm="1">
        <f t="array" ref="A2">IFERROR(TRANSPOSE(_xlfn._xlws.FILTER(Harvest!C8:L8,Harvest!C$4:L$4&lt;&gt;"")),"")</f>
        <v/>
      </c>
      <c r="B2" s="4" t="str" cm="1">
        <f t="array" ref="B2">IFERROR(TRANSPOSE(_xlfn._xlws.FILTER(Harvest!C4:L4,Harvest!C$4:L$4&lt;&gt;"")),"")</f>
        <v/>
      </c>
      <c r="C2" s="4" t="str">
        <f>IF(ISBLANK(B2),"",IFERROR(INDEX(Harvest.Pracs[Code],MATCH(B2,Harvest.Pracs[Practice],0)),"No Match"))</f>
        <v>No Match</v>
      </c>
      <c r="D2" s="4" t="str" cm="1">
        <f t="array" ref="D2">IFERROR(TRANSPOSE(_xlfn._xlws.FILTER(Harvest!C10:L10,Harvest!C$4:L$4&lt;&gt;"")),"")</f>
        <v/>
      </c>
    </row>
    <row r="3" spans="1:4" x14ac:dyDescent="0.35">
      <c r="C3" s="4" t="str">
        <f>IF(ISBLANK(B3),"",IFERROR(INDEX(Harvest.Pracs[Code],MATCH(B3,Harvest.Pracs[Practice],0)),"No Match"))</f>
        <v/>
      </c>
    </row>
    <row r="4" spans="1:4" x14ac:dyDescent="0.35">
      <c r="C4" s="4" t="str">
        <f>IF(ISBLANK(B4),"",IFERROR(INDEX(Harvest.Pracs[Code],MATCH(B4,Harvest.Pracs[Practice],0)),"No Match"))</f>
        <v/>
      </c>
    </row>
    <row r="5" spans="1:4" x14ac:dyDescent="0.35">
      <c r="C5" s="4" t="str">
        <f>IF(ISBLANK(B5),"",IFERROR(INDEX(Harvest.Pracs[Code],MATCH(B5,Harvest.Pracs[Practice],0)),"No Match"))</f>
        <v/>
      </c>
    </row>
    <row r="6" spans="1:4" x14ac:dyDescent="0.35">
      <c r="C6" s="4" t="str">
        <f>IF(ISBLANK(B6),"",IFERROR(INDEX(Harvest.Pracs[Code],MATCH(B6,Harvest.Pracs[Practice],0)),"No Match"))</f>
        <v/>
      </c>
    </row>
    <row r="7" spans="1:4" x14ac:dyDescent="0.35">
      <c r="C7" s="4" t="str">
        <f>IF(ISBLANK(B7),"",IFERROR(INDEX(Harvest.Pracs[Code],MATCH(B7,Harvest.Pracs[Practice],0)),"No Match"))</f>
        <v/>
      </c>
    </row>
    <row r="8" spans="1:4" x14ac:dyDescent="0.35">
      <c r="C8" s="4" t="str">
        <f>IF(ISBLANK(B8),"",IFERROR(INDEX(Harvest.Pracs[Code],MATCH(B8,Harvest.Pracs[Practice],0)),"No Match"))</f>
        <v/>
      </c>
    </row>
    <row r="9" spans="1:4" x14ac:dyDescent="0.35">
      <c r="C9" s="4" t="str">
        <f>IF(ISBLANK(B9),"",IFERROR(INDEX(Harvest.Pracs[Code],MATCH(B9,Harvest.Pracs[Practice],0)),"No Match"))</f>
        <v/>
      </c>
    </row>
    <row r="10" spans="1:4" x14ac:dyDescent="0.35">
      <c r="C10" s="4" t="str">
        <f>IF(ISBLANK(B10),"",IFERROR(INDEX(Harvest.Pracs[Code],MATCH(B10,Harvest.Pracs[Practice],0)),"No Match"))</f>
        <v/>
      </c>
    </row>
    <row r="11" spans="1:4" x14ac:dyDescent="0.35">
      <c r="C11" s="4" t="str">
        <f>IF(ISBLANK(B11),"",IFERROR(INDEX(Harvest.Pracs[Code],MATCH(B11,Harvest.Pracs[Practice],0)),"No Match"))</f>
        <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917B1-C1A3-46D7-B5BC-0837E212BD86}">
  <sheetPr codeName="Sheet29">
    <tabColor theme="7" tint="0.59999389629810485"/>
  </sheetPr>
  <dimension ref="A1:Y87"/>
  <sheetViews>
    <sheetView workbookViewId="0">
      <selection activeCell="C10" sqref="C10"/>
    </sheetView>
  </sheetViews>
  <sheetFormatPr defaultRowHeight="14.35" x14ac:dyDescent="0.5"/>
  <cols>
    <col min="1" max="1" width="3" customWidth="1"/>
    <col min="2" max="2" width="14.17578125" bestFit="1" customWidth="1"/>
    <col min="3" max="3" width="18.46875" bestFit="1" customWidth="1"/>
    <col min="4" max="4" width="22.17578125" bestFit="1" customWidth="1"/>
    <col min="5" max="5" width="19" bestFit="1" customWidth="1"/>
    <col min="6" max="6" width="19.46875" customWidth="1"/>
    <col min="7" max="13" width="19.52734375" customWidth="1"/>
    <col min="14" max="14" width="2.52734375" customWidth="1"/>
    <col min="16" max="17" width="9" style="97"/>
  </cols>
  <sheetData>
    <row r="1" spans="1:25" ht="14.7" thickBot="1" x14ac:dyDescent="0.55000000000000004">
      <c r="A1" s="791" t="s">
        <v>4668</v>
      </c>
      <c r="B1" s="792"/>
      <c r="C1" s="792"/>
      <c r="D1" s="792"/>
      <c r="E1" s="792"/>
      <c r="F1" s="792"/>
      <c r="G1" s="792"/>
      <c r="H1" s="792"/>
      <c r="I1" s="792"/>
      <c r="J1" s="792"/>
      <c r="K1" s="792"/>
      <c r="L1" s="792"/>
      <c r="M1" s="792"/>
      <c r="N1" s="793"/>
      <c r="O1" s="7"/>
      <c r="P1" s="96" t="s">
        <v>3547</v>
      </c>
      <c r="Q1" s="96" t="s">
        <v>4103</v>
      </c>
      <c r="R1" s="96" t="s">
        <v>4669</v>
      </c>
      <c r="S1" s="7"/>
      <c r="T1" s="7"/>
      <c r="U1" s="7"/>
      <c r="V1" s="7"/>
      <c r="W1" s="7"/>
    </row>
    <row r="2" spans="1:25" s="7" customFormat="1" ht="5.25" customHeight="1" x14ac:dyDescent="0.5">
      <c r="A2" s="8"/>
      <c r="N2" s="9"/>
      <c r="P2" s="96" t="str" cm="1">
        <f t="array" ref="P2">IFERROR(TRANSPOSE(_xlfn.UNIQUE(_xlfn._xlws.FILTER(C8:M8,(C8:M8&lt;&gt;"")*(C8:M8&lt;&gt;"NA")*(C8:M8&lt;&gt;"Base")))),"None")</f>
        <v>None</v>
      </c>
      <c r="Q2" s="96" t="str" cm="1">
        <f t="array" ref="Q2">_xlfn._xlws.FILTER(_xlfn.ANCHORARRAY(P2),_xlfn.ANCHORARRAY(P2)&lt;&gt;"No Liming")</f>
        <v>None</v>
      </c>
      <c r="R2" s="96" t="str" cm="1">
        <f t="array" ref="R2">TRANSPOSE(_xlfn.UNIQUE(_xlfn._xlws.FILTER(C8:M8,(C8:M8&lt;&gt;"")*(C8:M8&lt;&gt;"NA")*(C8:M8&lt;&gt;"No Liming"))))</f>
        <v>Base</v>
      </c>
    </row>
    <row r="3" spans="1:25" ht="14.7" thickBot="1" x14ac:dyDescent="0.55000000000000004">
      <c r="A3" s="8"/>
      <c r="B3" s="7"/>
      <c r="C3" s="439" t="s">
        <v>4104</v>
      </c>
      <c r="D3" s="857" t="s">
        <v>4670</v>
      </c>
      <c r="E3" s="857"/>
      <c r="F3" s="857"/>
      <c r="G3" s="857"/>
      <c r="H3" s="857"/>
      <c r="I3" s="857"/>
      <c r="J3" s="857"/>
      <c r="K3" s="857"/>
      <c r="L3" s="857"/>
      <c r="M3" s="857"/>
      <c r="N3" s="9"/>
      <c r="O3" s="7"/>
      <c r="P3" s="96"/>
      <c r="Q3" s="96"/>
      <c r="R3" s="7"/>
      <c r="S3" s="7"/>
      <c r="T3" s="7"/>
      <c r="U3" s="7"/>
      <c r="V3" s="7"/>
      <c r="W3" s="7"/>
    </row>
    <row r="4" spans="1:25" ht="14.7" thickBot="1" x14ac:dyDescent="0.55000000000000004">
      <c r="A4" s="8"/>
      <c r="B4" s="438" t="s">
        <v>4105</v>
      </c>
      <c r="C4" s="287"/>
      <c r="D4" s="287"/>
      <c r="E4" s="287"/>
      <c r="F4" s="287"/>
      <c r="G4" s="287"/>
      <c r="H4" s="287"/>
      <c r="I4" s="287"/>
      <c r="J4" s="287"/>
      <c r="K4" s="287"/>
      <c r="L4" s="287"/>
      <c r="M4" s="287"/>
      <c r="N4" s="9"/>
      <c r="O4" s="7"/>
      <c r="P4" s="96"/>
      <c r="Q4" s="96"/>
      <c r="R4" s="7"/>
      <c r="S4" s="7"/>
      <c r="T4" s="7"/>
      <c r="U4" s="7"/>
      <c r="V4" s="7"/>
      <c r="W4" s="7"/>
    </row>
    <row r="5" spans="1:25" s="7" customFormat="1" ht="5.25" customHeight="1" x14ac:dyDescent="0.5">
      <c r="A5" s="8"/>
      <c r="C5" s="151"/>
      <c r="D5" s="151"/>
      <c r="E5" s="151"/>
      <c r="F5" s="151"/>
      <c r="G5" s="151"/>
      <c r="H5" s="151"/>
      <c r="I5" s="151"/>
      <c r="J5" s="151"/>
      <c r="K5" s="151"/>
      <c r="L5" s="151"/>
      <c r="M5" s="151"/>
      <c r="N5" s="9"/>
      <c r="P5" s="96"/>
      <c r="Q5" s="96"/>
    </row>
    <row r="6" spans="1:25" s="46" customFormat="1" ht="54.25" customHeight="1" x14ac:dyDescent="0.5">
      <c r="A6" s="48"/>
      <c r="B6" s="342" t="s">
        <v>4106</v>
      </c>
      <c r="C6" s="223" t="str">
        <f>IFERROR(INDEX(Prac.L!$AH:$AH,MATCH(C4,Prac.L!$AF:$AF,0)),"")</f>
        <v/>
      </c>
      <c r="D6" s="223" t="str">
        <f>IFERROR(INDEX(Prac.L!$AH:$AH,MATCH(D4,Prac.L!$AF:$AF,0)),"")</f>
        <v/>
      </c>
      <c r="E6" s="223" t="str">
        <f>IFERROR(INDEX(Prac.L!$AH:$AH,MATCH(E4,Prac.L!$AF:$AF,0)),"")</f>
        <v/>
      </c>
      <c r="F6" s="223" t="str">
        <f>IFERROR(INDEX(Prac.L!$AH:$AH,MATCH(F4,Prac.L!$AF:$AF,0)),"")</f>
        <v/>
      </c>
      <c r="G6" s="223" t="str">
        <f>IFERROR(INDEX(Prac.L!$AH:$AH,MATCH(G4,Prac.L!$AF:$AF,0)),"")</f>
        <v/>
      </c>
      <c r="H6" s="223" t="str">
        <f>IFERROR(INDEX(Prac.L!$AH:$AH,MATCH(H4,Prac.L!$AF:$AF,0)),"")</f>
        <v/>
      </c>
      <c r="I6" s="223" t="str">
        <f>IFERROR(INDEX(Prac.L!$AH:$AH,MATCH(I4,Prac.L!$AF:$AF,0)),"")</f>
        <v/>
      </c>
      <c r="J6" s="223" t="str">
        <f>IFERROR(INDEX(Prac.L!$AH:$AH,MATCH(J4,Prac.L!$AF:$AF,0)),"")</f>
        <v/>
      </c>
      <c r="K6" s="223" t="str">
        <f>IFERROR(INDEX(Prac.L!$AH:$AH,MATCH(K4,Prac.L!$AF:$AF,0)),"")</f>
        <v/>
      </c>
      <c r="L6" s="223" t="str">
        <f>IFERROR(INDEX(Prac.L!$AH:$AH,MATCH(L4,Prac.L!$AF:$AF,0)),"")</f>
        <v/>
      </c>
      <c r="M6" s="223" t="str">
        <f>IFERROR(INDEX(Prac.L!$AH:$AH,MATCH(M4,Prac.L!$AF:$AF,0)),"")</f>
        <v/>
      </c>
      <c r="N6" s="49"/>
      <c r="O6" s="47"/>
      <c r="P6" s="146"/>
      <c r="Q6" s="146"/>
      <c r="R6" s="47"/>
      <c r="S6" s="47"/>
      <c r="T6" s="47"/>
      <c r="U6" s="47"/>
      <c r="V6" s="47"/>
      <c r="W6" s="47"/>
    </row>
    <row r="7" spans="1:25" s="7" customFormat="1" ht="5.25" customHeight="1" x14ac:dyDescent="0.5">
      <c r="A7" s="8"/>
      <c r="C7" s="151"/>
      <c r="D7" s="151"/>
      <c r="E7" s="151"/>
      <c r="F7" s="151"/>
      <c r="G7" s="151"/>
      <c r="H7" s="151"/>
      <c r="I7" s="151"/>
      <c r="J7" s="151"/>
      <c r="K7" s="151"/>
      <c r="L7" s="151"/>
      <c r="M7" s="151"/>
      <c r="N7" s="9"/>
      <c r="P7" s="96"/>
      <c r="Q7" s="96"/>
    </row>
    <row r="8" spans="1:25" x14ac:dyDescent="0.5">
      <c r="A8" s="8"/>
      <c r="B8" s="440" t="s">
        <v>3550</v>
      </c>
      <c r="C8" s="441" t="str">
        <f>IF(D8&lt;&gt;"","NA","Base")</f>
        <v>Base</v>
      </c>
      <c r="D8" s="287" t="str">
        <f>IFERROR(INDEX(Prac.L!$AG:$AG,MATCH(D4,Prac.L!$AF:$AF,0)),"")</f>
        <v/>
      </c>
      <c r="E8" s="287" t="str">
        <f>IFERROR(INDEX(Prac.L!$AG:$AG,MATCH(E4,Prac.L!$AF:$AF,0)),"")</f>
        <v/>
      </c>
      <c r="F8" s="287" t="str">
        <f>IFERROR(INDEX(Prac.L!$AG:$AG,MATCH(F4,Prac.L!$AF:$AF,0)),"")</f>
        <v/>
      </c>
      <c r="G8" s="287" t="str">
        <f>IFERROR(INDEX(Prac.L!$AG:$AG,MATCH(G4,Prac.L!$AF:$AF,0)),"")</f>
        <v/>
      </c>
      <c r="H8" s="287" t="str">
        <f>IFERROR(INDEX(Prac.L!$AG:$AG,MATCH(H4,Prac.L!$AF:$AF,0)),"")</f>
        <v/>
      </c>
      <c r="I8" s="287" t="str">
        <f>IFERROR(INDEX(Prac.L!$AG:$AG,MATCH(I4,Prac.L!$AF:$AF,0)),"")</f>
        <v/>
      </c>
      <c r="J8" s="287" t="str">
        <f>IFERROR(INDEX(Prac.L!$AG:$AG,MATCH(J4,Prac.L!$AF:$AF,0)),"")</f>
        <v/>
      </c>
      <c r="K8" s="287" t="str">
        <f>IFERROR(INDEX(Prac.L!$AG:$AG,MATCH(K4,Prac.L!$AF:$AF,0)),"")</f>
        <v/>
      </c>
      <c r="L8" s="287" t="str">
        <f>IFERROR(INDEX(Prac.L!$AG:$AG,MATCH(L4,Prac.L!$AF:$AF,0)),"")</f>
        <v/>
      </c>
      <c r="M8" s="287" t="str">
        <f>IFERROR(INDEX(Prac.L!$AG:$AG,MATCH(M4,Prac.L!$AF:$AF,0)),"")</f>
        <v/>
      </c>
      <c r="N8" s="9"/>
      <c r="O8" s="7"/>
      <c r="P8" s="96"/>
      <c r="Q8" s="96"/>
      <c r="R8" s="7"/>
      <c r="S8" s="7"/>
      <c r="T8" s="7"/>
      <c r="U8" s="7"/>
      <c r="V8" s="7"/>
      <c r="W8" s="7"/>
    </row>
    <row r="9" spans="1:25" s="7" customFormat="1" ht="5.25" customHeight="1" thickBot="1" x14ac:dyDescent="0.55000000000000004">
      <c r="A9" s="8"/>
      <c r="N9" s="9"/>
      <c r="P9" s="96"/>
      <c r="Q9" s="96"/>
    </row>
    <row r="10" spans="1:25" ht="140.5" customHeight="1" thickBot="1" x14ac:dyDescent="0.55000000000000004">
      <c r="A10" s="8"/>
      <c r="B10" s="738" t="s">
        <v>3553</v>
      </c>
      <c r="C10" s="442"/>
      <c r="D10" s="442"/>
      <c r="E10" s="419"/>
      <c r="F10" s="419"/>
      <c r="G10" s="419"/>
      <c r="H10" s="419"/>
      <c r="I10" s="419"/>
      <c r="J10" s="419"/>
      <c r="K10" s="419"/>
      <c r="L10" s="419"/>
      <c r="M10" s="420"/>
      <c r="N10" s="9"/>
      <c r="O10" s="7"/>
      <c r="P10" s="96"/>
      <c r="Q10" s="96"/>
      <c r="R10" s="7"/>
      <c r="S10" s="7"/>
      <c r="T10" s="7"/>
      <c r="U10" s="7"/>
      <c r="V10" s="7"/>
      <c r="W10" s="7"/>
    </row>
    <row r="11" spans="1:25" s="7" customFormat="1" ht="5.25" customHeight="1" thickBot="1" x14ac:dyDescent="0.55000000000000004">
      <c r="A11" s="8"/>
      <c r="N11" s="9"/>
      <c r="P11" s="96"/>
      <c r="Q11" s="96"/>
    </row>
    <row r="12" spans="1:25" ht="14.7" thickBot="1" x14ac:dyDescent="0.55000000000000004">
      <c r="A12" s="858" t="s">
        <v>4671</v>
      </c>
      <c r="B12" s="859"/>
      <c r="C12" s="859"/>
      <c r="D12" s="859"/>
      <c r="E12" s="859"/>
      <c r="F12" s="859"/>
      <c r="G12" s="859"/>
      <c r="H12" s="859"/>
      <c r="I12" s="859"/>
      <c r="J12" s="859"/>
      <c r="K12" s="859"/>
      <c r="L12" s="859"/>
      <c r="M12" s="859"/>
      <c r="N12" s="860"/>
      <c r="O12" s="7"/>
      <c r="P12" s="96"/>
      <c r="Q12" s="96"/>
      <c r="R12" s="7"/>
      <c r="S12" s="7"/>
      <c r="T12" s="7"/>
      <c r="U12" s="7"/>
      <c r="V12" s="7"/>
      <c r="W12" s="7"/>
    </row>
    <row r="13" spans="1:25" ht="5.25" customHeight="1" x14ac:dyDescent="0.5">
      <c r="A13" s="8"/>
      <c r="B13" s="7"/>
      <c r="C13" s="222" t="s">
        <v>4672</v>
      </c>
      <c r="D13" s="222" t="s">
        <v>4673</v>
      </c>
      <c r="E13" s="222" t="s">
        <v>4674</v>
      </c>
      <c r="F13" s="222" t="s">
        <v>4675</v>
      </c>
      <c r="G13" s="222" t="s">
        <v>4676</v>
      </c>
      <c r="H13" s="222" t="s">
        <v>4677</v>
      </c>
      <c r="I13" s="222" t="s">
        <v>4678</v>
      </c>
      <c r="J13" s="222" t="s">
        <v>4679</v>
      </c>
      <c r="K13" s="7"/>
      <c r="L13" s="7"/>
      <c r="M13" s="7"/>
      <c r="N13" s="7"/>
      <c r="O13" s="7"/>
      <c r="P13" s="9"/>
      <c r="Q13" s="7"/>
      <c r="R13" s="96"/>
      <c r="S13" s="96"/>
      <c r="T13" s="7"/>
      <c r="U13" s="7"/>
      <c r="V13" s="7"/>
      <c r="W13" s="7"/>
      <c r="X13" s="7"/>
      <c r="Y13" s="7"/>
    </row>
    <row r="14" spans="1:25" ht="35" x14ac:dyDescent="0.5">
      <c r="A14" s="8"/>
      <c r="B14" s="7"/>
      <c r="C14" s="28" t="s">
        <v>2475</v>
      </c>
      <c r="D14" s="28" t="s">
        <v>4680</v>
      </c>
      <c r="E14" s="28" t="s">
        <v>4681</v>
      </c>
      <c r="F14" s="28" t="s">
        <v>4682</v>
      </c>
      <c r="G14" s="28" t="s">
        <v>4683</v>
      </c>
      <c r="H14" s="28" t="s">
        <v>4684</v>
      </c>
      <c r="I14" s="28" t="s">
        <v>4403</v>
      </c>
      <c r="J14" s="28" t="s">
        <v>4404</v>
      </c>
      <c r="K14" s="7"/>
      <c r="L14" s="113" t="s">
        <v>4413</v>
      </c>
      <c r="M14" s="7"/>
      <c r="N14" s="7"/>
      <c r="O14" s="7"/>
      <c r="P14" s="9"/>
      <c r="Q14" s="7"/>
      <c r="R14" s="96"/>
      <c r="S14" s="96"/>
      <c r="T14" s="7"/>
      <c r="U14" s="7"/>
      <c r="V14" s="7"/>
      <c r="W14" s="7"/>
      <c r="X14" s="7"/>
      <c r="Y14" s="7"/>
    </row>
    <row r="15" spans="1:25" x14ac:dyDescent="0.5">
      <c r="A15" s="8"/>
      <c r="B15" s="7"/>
      <c r="C15" s="329"/>
      <c r="D15" s="329"/>
      <c r="E15" s="329"/>
      <c r="F15" s="329"/>
      <c r="G15" s="329"/>
      <c r="H15" s="329"/>
      <c r="I15" s="329"/>
      <c r="J15" s="329"/>
      <c r="K15" s="7"/>
      <c r="L15" s="221" t="str">
        <f>IF(ISBLANK(D15),"",IFERROR(IF(MATCH(D15,pH.Material,0)&gt;0,"No",""),"Yes"))</f>
        <v/>
      </c>
      <c r="M15" s="7"/>
      <c r="N15" s="7"/>
      <c r="O15" s="7"/>
      <c r="P15" s="9"/>
      <c r="Q15" s="7"/>
      <c r="R15" s="96"/>
      <c r="S15" s="96"/>
      <c r="T15" s="7"/>
      <c r="U15" s="7"/>
      <c r="V15" s="7"/>
      <c r="W15" s="7"/>
      <c r="X15" s="7"/>
      <c r="Y15" s="7"/>
    </row>
    <row r="16" spans="1:25" x14ac:dyDescent="0.5">
      <c r="A16" s="8"/>
      <c r="B16" s="7"/>
      <c r="C16" s="329"/>
      <c r="D16" s="329"/>
      <c r="E16" s="329"/>
      <c r="F16" s="329"/>
      <c r="G16" s="329"/>
      <c r="H16" s="329"/>
      <c r="I16" s="329"/>
      <c r="J16" s="329"/>
      <c r="K16" s="7"/>
      <c r="L16" s="221" t="str" cm="1">
        <f t="array" ref="L16">IF(ISBLANK(D16),"",IFERROR(IF(MATCH(pH.Material,0)&gt;0,"No",""),"Yes"))</f>
        <v/>
      </c>
      <c r="M16" s="7"/>
      <c r="N16" s="7"/>
      <c r="O16" s="7"/>
      <c r="P16" s="9"/>
      <c r="Q16" s="7"/>
      <c r="R16" s="96"/>
      <c r="S16" s="96"/>
      <c r="T16" s="7"/>
      <c r="U16" s="7"/>
      <c r="V16" s="7"/>
      <c r="W16" s="7"/>
      <c r="X16" s="7"/>
      <c r="Y16" s="7"/>
    </row>
    <row r="17" spans="1:25" x14ac:dyDescent="0.5">
      <c r="A17" s="8"/>
      <c r="B17" s="7"/>
      <c r="C17" s="329"/>
      <c r="D17" s="329"/>
      <c r="E17" s="329"/>
      <c r="F17" s="329"/>
      <c r="G17" s="329"/>
      <c r="H17" s="329"/>
      <c r="I17" s="329"/>
      <c r="J17" s="329"/>
      <c r="K17" s="7"/>
      <c r="L17" s="221" t="str" cm="1">
        <f t="array" ref="L17">IF(ISBLANK(D17),"",IFERROR(IF(MATCH(pH.Material,0)&gt;0,"No",""),"Yes"))</f>
        <v/>
      </c>
      <c r="M17" s="7"/>
      <c r="N17" s="7"/>
      <c r="O17" s="7"/>
      <c r="P17" s="9"/>
      <c r="Q17" s="7"/>
      <c r="R17" s="96"/>
      <c r="S17" s="96"/>
      <c r="T17" s="7"/>
      <c r="U17" s="7"/>
      <c r="V17" s="7"/>
      <c r="W17" s="7"/>
      <c r="X17" s="7"/>
      <c r="Y17" s="7"/>
    </row>
    <row r="18" spans="1:25" x14ac:dyDescent="0.5">
      <c r="A18" s="8"/>
      <c r="B18" s="7"/>
      <c r="C18" s="329"/>
      <c r="D18" s="329"/>
      <c r="E18" s="329"/>
      <c r="F18" s="329"/>
      <c r="G18" s="329"/>
      <c r="H18" s="329"/>
      <c r="I18" s="329"/>
      <c r="J18" s="329"/>
      <c r="K18" s="7"/>
      <c r="L18" s="221" t="str" cm="1">
        <f t="array" ref="L18">IF(ISBLANK(D18),"",IFERROR(IF(MATCH(pH.Material,0)&gt;0,"No",""),"Yes"))</f>
        <v/>
      </c>
      <c r="M18" s="7"/>
      <c r="N18" s="7"/>
      <c r="O18" s="7"/>
      <c r="P18" s="9"/>
      <c r="Q18" s="7"/>
      <c r="R18" s="96"/>
      <c r="S18" s="96"/>
      <c r="T18" s="7"/>
      <c r="U18" s="7"/>
      <c r="V18" s="7"/>
      <c r="W18" s="7"/>
      <c r="X18" s="7"/>
      <c r="Y18" s="7"/>
    </row>
    <row r="19" spans="1:25" x14ac:dyDescent="0.5">
      <c r="A19" s="8"/>
      <c r="B19" s="7"/>
      <c r="C19" s="329"/>
      <c r="D19" s="329"/>
      <c r="E19" s="329"/>
      <c r="F19" s="329"/>
      <c r="G19" s="329"/>
      <c r="H19" s="329"/>
      <c r="I19" s="329"/>
      <c r="J19" s="329"/>
      <c r="K19" s="7"/>
      <c r="L19" s="221" t="str" cm="1">
        <f t="array" ref="L19">IF(ISBLANK(D19),"",IFERROR(IF(MATCH(pH.Material,0)&gt;0,"No",""),"Yes"))</f>
        <v/>
      </c>
      <c r="M19" s="7"/>
      <c r="N19" s="7"/>
      <c r="O19" s="7"/>
      <c r="P19" s="9"/>
      <c r="Q19" s="7"/>
      <c r="R19" s="96"/>
      <c r="S19" s="96"/>
      <c r="T19" s="7"/>
      <c r="U19" s="7"/>
      <c r="V19" s="7"/>
      <c r="W19" s="7"/>
      <c r="X19" s="7"/>
      <c r="Y19" s="7"/>
    </row>
    <row r="20" spans="1:25" x14ac:dyDescent="0.5">
      <c r="A20" s="8"/>
      <c r="B20" s="7"/>
      <c r="C20" s="329"/>
      <c r="D20" s="329"/>
      <c r="E20" s="329"/>
      <c r="F20" s="329"/>
      <c r="G20" s="329"/>
      <c r="H20" s="329"/>
      <c r="I20" s="329"/>
      <c r="J20" s="329"/>
      <c r="K20" s="7"/>
      <c r="L20" s="221" t="str" cm="1">
        <f t="array" ref="L20">IF(ISBLANK(D20),"",IFERROR(IF(MATCH(pH.Material,0)&gt;0,"No",""),"Yes"))</f>
        <v/>
      </c>
      <c r="M20" s="7"/>
      <c r="N20" s="7"/>
      <c r="O20" s="7"/>
      <c r="P20" s="9"/>
      <c r="Q20" s="7"/>
      <c r="R20" s="96"/>
      <c r="S20" s="96"/>
      <c r="T20" s="7"/>
      <c r="U20" s="7"/>
      <c r="V20" s="7"/>
      <c r="W20" s="7"/>
      <c r="X20" s="7"/>
      <c r="Y20" s="7"/>
    </row>
    <row r="21" spans="1:25" x14ac:dyDescent="0.5">
      <c r="A21" s="8"/>
      <c r="B21" s="7"/>
      <c r="C21" s="329"/>
      <c r="D21" s="329"/>
      <c r="E21" s="329"/>
      <c r="F21" s="329"/>
      <c r="G21" s="329"/>
      <c r="H21" s="329"/>
      <c r="I21" s="329"/>
      <c r="J21" s="329"/>
      <c r="K21" s="7"/>
      <c r="L21" s="221" t="str" cm="1">
        <f t="array" ref="L21">IF(ISBLANK(D21),"",IFERROR(IF(MATCH(pH.Material,0)&gt;0,"No",""),"Yes"))</f>
        <v/>
      </c>
      <c r="M21" s="7"/>
      <c r="N21" s="7"/>
      <c r="O21" s="7"/>
      <c r="P21" s="9"/>
      <c r="Q21" s="7"/>
      <c r="R21" s="96"/>
      <c r="S21" s="96"/>
      <c r="T21" s="7"/>
      <c r="U21" s="7"/>
      <c r="V21" s="7"/>
      <c r="W21" s="7"/>
      <c r="X21" s="7"/>
      <c r="Y21" s="7"/>
    </row>
    <row r="22" spans="1:25" x14ac:dyDescent="0.5">
      <c r="A22" s="8"/>
      <c r="B22" s="7"/>
      <c r="C22" s="329"/>
      <c r="D22" s="329"/>
      <c r="E22" s="329"/>
      <c r="F22" s="329"/>
      <c r="G22" s="329"/>
      <c r="H22" s="329"/>
      <c r="I22" s="329"/>
      <c r="J22" s="329"/>
      <c r="K22" s="7"/>
      <c r="L22" s="221" t="str" cm="1">
        <f t="array" ref="L22">IF(ISBLANK(D22),"",IFERROR(IF(MATCH(pH.Material,0)&gt;0,"No",""),"Yes"))</f>
        <v/>
      </c>
      <c r="M22" s="7"/>
      <c r="N22" s="7"/>
      <c r="O22" s="7"/>
      <c r="P22" s="9"/>
      <c r="Q22" s="7"/>
      <c r="R22" s="96"/>
      <c r="S22" s="96"/>
      <c r="T22" s="7"/>
      <c r="U22" s="7"/>
      <c r="V22" s="7"/>
      <c r="W22" s="7"/>
      <c r="X22" s="7"/>
      <c r="Y22" s="7"/>
    </row>
    <row r="23" spans="1:25" x14ac:dyDescent="0.5">
      <c r="A23" s="8"/>
      <c r="B23" s="7"/>
      <c r="C23" s="329"/>
      <c r="D23" s="329"/>
      <c r="E23" s="329"/>
      <c r="F23" s="329"/>
      <c r="G23" s="329"/>
      <c r="H23" s="329"/>
      <c r="I23" s="329"/>
      <c r="J23" s="329"/>
      <c r="K23" s="7"/>
      <c r="L23" s="221" t="str" cm="1">
        <f t="array" ref="L23">IF(ISBLANK(D23),"",IFERROR(IF(MATCH(pH.Material,0)&gt;0,"No",""),"Yes"))</f>
        <v/>
      </c>
      <c r="M23" s="7"/>
      <c r="N23" s="7"/>
      <c r="O23" s="7"/>
      <c r="P23" s="9"/>
      <c r="Q23" s="7"/>
      <c r="R23" s="96"/>
      <c r="S23" s="96"/>
      <c r="T23" s="7"/>
      <c r="U23" s="7"/>
      <c r="V23" s="7"/>
      <c r="W23" s="7"/>
      <c r="X23" s="7"/>
      <c r="Y23" s="7"/>
    </row>
    <row r="24" spans="1:25" x14ac:dyDescent="0.5">
      <c r="A24" s="8"/>
      <c r="B24" s="7"/>
      <c r="C24" s="329"/>
      <c r="D24" s="329"/>
      <c r="E24" s="329"/>
      <c r="F24" s="329"/>
      <c r="G24" s="329"/>
      <c r="H24" s="329"/>
      <c r="I24" s="329"/>
      <c r="J24" s="329"/>
      <c r="K24" s="7"/>
      <c r="L24" s="221" t="str" cm="1">
        <f t="array" ref="L24">IF(ISBLANK(D24),"",IFERROR(IF(MATCH(pH.Material,0)&gt;0,"No",""),"Yes"))</f>
        <v/>
      </c>
      <c r="M24" s="7"/>
      <c r="N24" s="7"/>
      <c r="O24" s="7"/>
      <c r="P24" s="9"/>
      <c r="Q24" s="7"/>
      <c r="R24" s="96"/>
      <c r="S24" s="96"/>
      <c r="T24" s="7"/>
      <c r="U24" s="7"/>
      <c r="V24" s="7"/>
      <c r="W24" s="7"/>
      <c r="X24" s="7"/>
      <c r="Y24" s="7"/>
    </row>
    <row r="25" spans="1:25" x14ac:dyDescent="0.5">
      <c r="A25" s="8"/>
      <c r="B25" s="7"/>
      <c r="C25" s="329"/>
      <c r="D25" s="329"/>
      <c r="E25" s="329"/>
      <c r="F25" s="329"/>
      <c r="G25" s="329"/>
      <c r="H25" s="329"/>
      <c r="I25" s="329"/>
      <c r="J25" s="329"/>
      <c r="K25" s="7"/>
      <c r="L25" s="221" t="str" cm="1">
        <f t="array" ref="L25">IF(ISBLANK(D25),"",IFERROR(IF(MATCH(pH.Material,0)&gt;0,"No",""),"Yes"))</f>
        <v/>
      </c>
      <c r="M25" s="7"/>
      <c r="N25" s="7"/>
      <c r="O25" s="7"/>
      <c r="P25" s="9"/>
      <c r="Q25" s="7"/>
      <c r="R25" s="96"/>
      <c r="S25" s="96"/>
      <c r="T25" s="7"/>
      <c r="U25" s="7"/>
      <c r="V25" s="7"/>
      <c r="W25" s="7"/>
      <c r="X25" s="7"/>
      <c r="Y25" s="7"/>
    </row>
    <row r="26" spans="1:25" x14ac:dyDescent="0.5">
      <c r="A26" s="8"/>
      <c r="B26" s="7"/>
      <c r="C26" s="329"/>
      <c r="D26" s="329"/>
      <c r="E26" s="329"/>
      <c r="F26" s="329"/>
      <c r="G26" s="329"/>
      <c r="H26" s="329"/>
      <c r="I26" s="329"/>
      <c r="J26" s="329"/>
      <c r="K26" s="7"/>
      <c r="L26" s="221" t="str" cm="1">
        <f t="array" ref="L26">IF(ISBLANK(D26),"",IFERROR(IF(MATCH(pH.Material,0)&gt;0,"No",""),"Yes"))</f>
        <v/>
      </c>
      <c r="M26" s="7"/>
      <c r="N26" s="7"/>
      <c r="O26" s="7"/>
      <c r="P26" s="9"/>
      <c r="Q26" s="7"/>
      <c r="R26" s="96"/>
      <c r="S26" s="96"/>
      <c r="T26" s="7"/>
      <c r="U26" s="7"/>
      <c r="V26" s="7"/>
      <c r="W26" s="7"/>
      <c r="X26" s="7"/>
      <c r="Y26" s="7"/>
    </row>
    <row r="27" spans="1:25" ht="15" customHeight="1" x14ac:dyDescent="0.5">
      <c r="A27" s="8"/>
      <c r="B27" s="7"/>
      <c r="C27" s="329"/>
      <c r="D27" s="329"/>
      <c r="E27" s="329"/>
      <c r="F27" s="329"/>
      <c r="G27" s="329"/>
      <c r="H27" s="329"/>
      <c r="I27" s="329"/>
      <c r="J27" s="329"/>
      <c r="K27" s="7"/>
      <c r="L27" s="221" t="str" cm="1">
        <f t="array" ref="L27">IF(ISBLANK(D27),"",IFERROR(IF(MATCH(pH.Material,0)&gt;0,"No",""),"Yes"))</f>
        <v/>
      </c>
      <c r="M27" s="7"/>
      <c r="N27" s="7"/>
      <c r="O27" s="7"/>
      <c r="P27" s="9"/>
      <c r="Q27" s="7"/>
      <c r="R27" s="96"/>
      <c r="S27" s="96"/>
      <c r="T27" s="7"/>
      <c r="U27" s="7"/>
      <c r="V27" s="7"/>
      <c r="W27" s="7"/>
      <c r="X27" s="7"/>
      <c r="Y27" s="7"/>
    </row>
    <row r="28" spans="1:25" ht="5.25" customHeight="1" thickBot="1" x14ac:dyDescent="0.55000000000000004">
      <c r="A28" s="19"/>
      <c r="B28" s="17"/>
      <c r="C28" s="17"/>
      <c r="D28" s="17"/>
      <c r="E28" s="17"/>
      <c r="F28" s="17"/>
      <c r="G28" s="17"/>
      <c r="H28" s="17"/>
      <c r="I28" s="17"/>
      <c r="J28" s="17"/>
      <c r="K28" s="17"/>
      <c r="L28" s="17"/>
      <c r="M28" s="17"/>
      <c r="N28" s="18"/>
      <c r="O28" s="7"/>
      <c r="P28" s="96"/>
      <c r="Q28" s="96"/>
      <c r="R28" s="7"/>
      <c r="S28" s="7"/>
      <c r="T28" s="7"/>
      <c r="U28" s="7"/>
      <c r="V28" s="7"/>
      <c r="W28" s="7"/>
    </row>
    <row r="29" spans="1:25" x14ac:dyDescent="0.5">
      <c r="A29" s="7"/>
      <c r="B29" s="7"/>
      <c r="C29" s="7"/>
      <c r="D29" s="7"/>
      <c r="E29" s="7"/>
      <c r="F29" s="7"/>
      <c r="G29" s="7"/>
      <c r="H29" s="7"/>
      <c r="I29" s="7"/>
      <c r="J29" s="7"/>
      <c r="K29" s="7"/>
      <c r="L29" s="7"/>
      <c r="M29" s="7"/>
      <c r="N29" s="7"/>
      <c r="O29" s="7"/>
      <c r="P29" s="96"/>
      <c r="Q29" s="96"/>
      <c r="R29" s="7"/>
      <c r="S29" s="7"/>
      <c r="T29" s="7"/>
      <c r="U29" s="7"/>
      <c r="V29" s="7"/>
      <c r="W29" s="7"/>
    </row>
    <row r="30" spans="1:25" x14ac:dyDescent="0.5">
      <c r="A30" s="7"/>
      <c r="B30" s="7"/>
      <c r="C30" s="7"/>
      <c r="D30" s="7"/>
      <c r="E30" s="7"/>
      <c r="F30" s="7"/>
      <c r="G30" s="7"/>
      <c r="H30" s="7"/>
      <c r="I30" s="7"/>
      <c r="J30" s="7"/>
      <c r="K30" s="7"/>
      <c r="L30" s="7"/>
      <c r="M30" s="7"/>
      <c r="N30" s="7"/>
      <c r="O30" s="7"/>
      <c r="P30" s="96"/>
      <c r="Q30" s="96"/>
      <c r="R30" s="7"/>
      <c r="S30" s="7"/>
      <c r="T30" s="7"/>
      <c r="U30" s="7"/>
      <c r="V30" s="7"/>
      <c r="W30" s="7"/>
    </row>
    <row r="31" spans="1:25" x14ac:dyDescent="0.5">
      <c r="A31" s="7"/>
      <c r="B31" s="7"/>
      <c r="C31" s="7"/>
      <c r="D31" s="7"/>
      <c r="E31" s="7"/>
      <c r="F31" s="7"/>
      <c r="G31" s="7"/>
      <c r="H31" s="7"/>
      <c r="I31" s="7"/>
      <c r="J31" s="7"/>
      <c r="K31" s="7"/>
      <c r="L31" s="7"/>
      <c r="M31" s="7"/>
      <c r="N31" s="7"/>
      <c r="O31" s="7"/>
      <c r="P31" s="96"/>
      <c r="Q31" s="96"/>
      <c r="R31" s="7"/>
      <c r="S31" s="7"/>
      <c r="T31" s="7"/>
      <c r="U31" s="7"/>
      <c r="V31" s="7"/>
      <c r="W31" s="7"/>
    </row>
    <row r="32" spans="1:25" x14ac:dyDescent="0.5">
      <c r="A32" s="7"/>
      <c r="B32" s="7"/>
      <c r="C32" s="7"/>
      <c r="D32" s="7"/>
      <c r="E32" s="7"/>
      <c r="F32" s="7"/>
      <c r="G32" s="7"/>
      <c r="H32" s="7"/>
      <c r="I32" s="7"/>
      <c r="J32" s="7"/>
      <c r="K32" s="7"/>
      <c r="L32" s="7"/>
      <c r="M32" s="7"/>
      <c r="N32" s="7"/>
      <c r="O32" s="7"/>
      <c r="P32" s="96"/>
      <c r="Q32" s="96"/>
      <c r="R32" s="7"/>
      <c r="S32" s="7"/>
      <c r="T32" s="7"/>
      <c r="U32" s="7"/>
      <c r="V32" s="7"/>
      <c r="W32" s="7"/>
    </row>
    <row r="33" spans="1:23" x14ac:dyDescent="0.5">
      <c r="A33" s="7"/>
      <c r="B33" s="7"/>
      <c r="C33" s="7"/>
      <c r="D33" s="7"/>
      <c r="E33" s="7"/>
      <c r="F33" s="7"/>
      <c r="G33" s="7"/>
      <c r="H33" s="7"/>
      <c r="I33" s="7"/>
      <c r="J33" s="7"/>
      <c r="K33" s="7"/>
      <c r="L33" s="7"/>
      <c r="M33" s="7"/>
      <c r="N33" s="7"/>
      <c r="O33" s="7"/>
      <c r="P33" s="96"/>
      <c r="Q33" s="96"/>
      <c r="R33" s="7"/>
      <c r="S33" s="7"/>
      <c r="T33" s="7"/>
      <c r="U33" s="7"/>
      <c r="V33" s="7"/>
      <c r="W33" s="7"/>
    </row>
    <row r="34" spans="1:23" x14ac:dyDescent="0.5">
      <c r="A34" s="7"/>
      <c r="B34" s="7"/>
      <c r="C34" s="7"/>
      <c r="D34" s="7"/>
      <c r="E34" s="7"/>
      <c r="F34" s="7"/>
      <c r="G34" s="7"/>
      <c r="H34" s="7"/>
      <c r="I34" s="7"/>
      <c r="J34" s="7"/>
      <c r="K34" s="7"/>
      <c r="L34" s="7"/>
      <c r="M34" s="7"/>
      <c r="N34" s="7"/>
      <c r="O34" s="7"/>
      <c r="P34" s="96"/>
      <c r="Q34" s="96"/>
      <c r="R34" s="7"/>
      <c r="S34" s="7"/>
      <c r="T34" s="7"/>
      <c r="U34" s="7"/>
      <c r="V34" s="7"/>
      <c r="W34" s="7"/>
    </row>
    <row r="35" spans="1:23" x14ac:dyDescent="0.5">
      <c r="A35" s="7"/>
      <c r="B35" s="7"/>
      <c r="C35" s="7"/>
      <c r="D35" s="7"/>
      <c r="E35" s="7"/>
      <c r="F35" s="7"/>
      <c r="G35" s="7"/>
      <c r="H35" s="7"/>
      <c r="I35" s="7"/>
      <c r="J35" s="7"/>
      <c r="K35" s="7"/>
      <c r="L35" s="7"/>
      <c r="M35" s="7"/>
      <c r="N35" s="7"/>
      <c r="O35" s="7"/>
      <c r="P35" s="96"/>
      <c r="Q35" s="96"/>
      <c r="R35" s="7"/>
      <c r="S35" s="7"/>
      <c r="T35" s="7"/>
      <c r="U35" s="7"/>
      <c r="V35" s="7"/>
      <c r="W35" s="7"/>
    </row>
    <row r="36" spans="1:23" x14ac:dyDescent="0.5">
      <c r="A36" s="7"/>
      <c r="B36" s="7"/>
      <c r="C36" s="7"/>
      <c r="D36" s="7"/>
      <c r="E36" s="7"/>
      <c r="F36" s="7"/>
      <c r="G36" s="7"/>
      <c r="H36" s="7"/>
      <c r="I36" s="7"/>
      <c r="J36" s="7"/>
      <c r="K36" s="7"/>
      <c r="L36" s="7"/>
      <c r="M36" s="7"/>
      <c r="N36" s="7"/>
      <c r="O36" s="7"/>
      <c r="P36" s="96"/>
      <c r="Q36" s="96"/>
      <c r="R36" s="7"/>
      <c r="S36" s="7"/>
      <c r="T36" s="7"/>
      <c r="U36" s="7"/>
      <c r="V36" s="7"/>
      <c r="W36" s="7"/>
    </row>
    <row r="37" spans="1:23" x14ac:dyDescent="0.5">
      <c r="A37" s="7"/>
      <c r="B37" s="7"/>
      <c r="C37" s="7"/>
      <c r="D37" s="7"/>
      <c r="E37" s="7"/>
      <c r="F37" s="7"/>
      <c r="G37" s="7"/>
      <c r="H37" s="7"/>
      <c r="I37" s="7"/>
      <c r="J37" s="7"/>
      <c r="K37" s="7"/>
      <c r="L37" s="7"/>
      <c r="M37" s="7"/>
      <c r="N37" s="7"/>
      <c r="O37" s="7"/>
      <c r="P37" s="96"/>
      <c r="Q37" s="96"/>
      <c r="R37" s="7"/>
      <c r="S37" s="7"/>
      <c r="T37" s="7"/>
      <c r="U37" s="7"/>
      <c r="V37" s="7"/>
      <c r="W37" s="7"/>
    </row>
    <row r="38" spans="1:23" x14ac:dyDescent="0.5">
      <c r="A38" s="7"/>
      <c r="B38" s="7"/>
      <c r="C38" s="7"/>
      <c r="D38" s="7"/>
      <c r="E38" s="7"/>
      <c r="F38" s="7"/>
      <c r="G38" s="7"/>
      <c r="H38" s="7"/>
      <c r="I38" s="7"/>
      <c r="J38" s="7"/>
      <c r="K38" s="7"/>
      <c r="L38" s="7"/>
      <c r="M38" s="7"/>
      <c r="N38" s="7"/>
      <c r="O38" s="7"/>
      <c r="P38" s="96"/>
      <c r="Q38" s="96"/>
      <c r="R38" s="7"/>
      <c r="S38" s="7"/>
      <c r="T38" s="7"/>
      <c r="U38" s="7"/>
      <c r="V38" s="7"/>
      <c r="W38" s="7"/>
    </row>
    <row r="39" spans="1:23" x14ac:dyDescent="0.5">
      <c r="A39" s="7"/>
      <c r="B39" s="7"/>
      <c r="C39" s="7"/>
      <c r="D39" s="7"/>
      <c r="E39" s="7"/>
      <c r="F39" s="7"/>
      <c r="G39" s="7"/>
      <c r="H39" s="7"/>
      <c r="I39" s="7"/>
      <c r="J39" s="7"/>
      <c r="K39" s="7"/>
      <c r="L39" s="7"/>
      <c r="M39" s="7"/>
      <c r="N39" s="7"/>
      <c r="O39" s="7"/>
      <c r="P39" s="96"/>
      <c r="Q39" s="96"/>
      <c r="R39" s="7"/>
      <c r="S39" s="7"/>
      <c r="T39" s="7"/>
      <c r="U39" s="7"/>
      <c r="V39" s="7"/>
      <c r="W39" s="7"/>
    </row>
    <row r="40" spans="1:23" x14ac:dyDescent="0.5">
      <c r="A40" s="7"/>
      <c r="B40" s="7"/>
      <c r="C40" s="7"/>
      <c r="D40" s="7"/>
      <c r="E40" s="7"/>
      <c r="F40" s="7"/>
      <c r="G40" s="7"/>
      <c r="H40" s="7"/>
      <c r="I40" s="7"/>
      <c r="J40" s="7"/>
      <c r="K40" s="7"/>
      <c r="L40" s="7"/>
      <c r="M40" s="7"/>
      <c r="N40" s="7"/>
      <c r="O40" s="7"/>
      <c r="P40" s="96"/>
      <c r="Q40" s="96"/>
      <c r="R40" s="7"/>
      <c r="S40" s="7"/>
      <c r="T40" s="7"/>
      <c r="U40" s="7"/>
      <c r="V40" s="7"/>
      <c r="W40" s="7"/>
    </row>
    <row r="41" spans="1:23" x14ac:dyDescent="0.5">
      <c r="A41" s="7"/>
      <c r="B41" s="7"/>
      <c r="C41" s="7"/>
      <c r="D41" s="7"/>
      <c r="E41" s="7"/>
      <c r="F41" s="7"/>
      <c r="G41" s="7"/>
      <c r="H41" s="7"/>
      <c r="I41" s="7"/>
      <c r="J41" s="7"/>
      <c r="K41" s="7"/>
      <c r="L41" s="7"/>
      <c r="M41" s="7"/>
      <c r="N41" s="7"/>
      <c r="O41" s="7"/>
      <c r="P41" s="96"/>
      <c r="Q41" s="96"/>
      <c r="R41" s="7"/>
      <c r="S41" s="7"/>
      <c r="T41" s="7"/>
      <c r="U41" s="7"/>
      <c r="V41" s="7"/>
      <c r="W41" s="7"/>
    </row>
    <row r="42" spans="1:23" x14ac:dyDescent="0.5">
      <c r="A42" s="7"/>
      <c r="B42" s="7"/>
      <c r="C42" s="7"/>
      <c r="D42" s="7"/>
      <c r="E42" s="7"/>
      <c r="F42" s="7"/>
      <c r="G42" s="7"/>
      <c r="H42" s="7"/>
      <c r="I42" s="7"/>
      <c r="J42" s="7"/>
      <c r="K42" s="7"/>
      <c r="L42" s="7"/>
      <c r="M42" s="7"/>
      <c r="N42" s="7"/>
      <c r="O42" s="7"/>
      <c r="P42" s="96"/>
      <c r="Q42" s="96"/>
      <c r="R42" s="7"/>
      <c r="S42" s="7"/>
      <c r="T42" s="7"/>
      <c r="U42" s="7"/>
      <c r="V42" s="7"/>
      <c r="W42" s="7"/>
    </row>
    <row r="43" spans="1:23" x14ac:dyDescent="0.5">
      <c r="A43" s="7"/>
      <c r="B43" s="7"/>
      <c r="C43" s="7"/>
      <c r="D43" s="7"/>
      <c r="E43" s="7"/>
      <c r="F43" s="7"/>
      <c r="G43" s="7"/>
      <c r="H43" s="7"/>
      <c r="I43" s="7"/>
      <c r="J43" s="7"/>
      <c r="K43" s="7"/>
      <c r="L43" s="7"/>
      <c r="M43" s="7"/>
      <c r="N43" s="7"/>
      <c r="O43" s="7"/>
      <c r="P43" s="96"/>
      <c r="Q43" s="96"/>
      <c r="R43" s="7"/>
      <c r="S43" s="7"/>
      <c r="T43" s="7"/>
      <c r="U43" s="7"/>
      <c r="V43" s="7"/>
      <c r="W43" s="7"/>
    </row>
    <row r="44" spans="1:23" x14ac:dyDescent="0.5">
      <c r="A44" s="7"/>
      <c r="B44" s="7"/>
      <c r="C44" s="7"/>
      <c r="D44" s="7"/>
      <c r="E44" s="7"/>
      <c r="F44" s="7"/>
      <c r="G44" s="7"/>
      <c r="H44" s="7"/>
      <c r="I44" s="7"/>
      <c r="J44" s="7"/>
      <c r="K44" s="7"/>
      <c r="L44" s="7"/>
      <c r="M44" s="7"/>
      <c r="N44" s="7"/>
      <c r="O44" s="7"/>
      <c r="P44" s="96"/>
      <c r="Q44" s="96"/>
      <c r="R44" s="7"/>
      <c r="S44" s="7"/>
      <c r="T44" s="7"/>
      <c r="U44" s="7"/>
      <c r="V44" s="7"/>
      <c r="W44" s="7"/>
    </row>
    <row r="45" spans="1:23" x14ac:dyDescent="0.5">
      <c r="A45" s="7"/>
      <c r="B45" s="7"/>
      <c r="C45" s="7"/>
      <c r="D45" s="7"/>
      <c r="E45" s="7"/>
      <c r="F45" s="7"/>
      <c r="G45" s="7"/>
      <c r="H45" s="7"/>
      <c r="I45" s="7"/>
      <c r="J45" s="7"/>
      <c r="K45" s="7"/>
      <c r="L45" s="7"/>
      <c r="M45" s="7"/>
      <c r="N45" s="7"/>
      <c r="O45" s="7"/>
      <c r="P45" s="96"/>
      <c r="Q45" s="96"/>
      <c r="R45" s="7"/>
      <c r="S45" s="7"/>
      <c r="T45" s="7"/>
      <c r="U45" s="7"/>
      <c r="V45" s="7"/>
      <c r="W45" s="7"/>
    </row>
    <row r="46" spans="1:23" x14ac:dyDescent="0.5">
      <c r="A46" s="7"/>
      <c r="B46" s="7"/>
      <c r="C46" s="7"/>
      <c r="D46" s="7"/>
      <c r="E46" s="7"/>
      <c r="F46" s="7"/>
      <c r="G46" s="7"/>
      <c r="H46" s="7"/>
      <c r="I46" s="7"/>
      <c r="J46" s="7"/>
      <c r="K46" s="7"/>
      <c r="L46" s="7"/>
      <c r="M46" s="7"/>
      <c r="N46" s="7"/>
      <c r="O46" s="7"/>
      <c r="P46" s="96"/>
      <c r="Q46" s="96"/>
      <c r="R46" s="7"/>
      <c r="S46" s="7"/>
      <c r="T46" s="7"/>
      <c r="U46" s="7"/>
      <c r="V46" s="7"/>
      <c r="W46" s="7"/>
    </row>
    <row r="47" spans="1:23" x14ac:dyDescent="0.5">
      <c r="A47" s="7"/>
      <c r="B47" s="7"/>
      <c r="C47" s="7"/>
      <c r="D47" s="7"/>
      <c r="E47" s="7"/>
      <c r="F47" s="7"/>
      <c r="G47" s="7"/>
      <c r="H47" s="7"/>
      <c r="I47" s="7"/>
      <c r="J47" s="7"/>
      <c r="K47" s="7"/>
      <c r="L47" s="7"/>
      <c r="M47" s="7"/>
      <c r="N47" s="7"/>
      <c r="O47" s="7"/>
      <c r="P47" s="96"/>
      <c r="Q47" s="96"/>
      <c r="R47" s="7"/>
      <c r="S47" s="7"/>
      <c r="T47" s="7"/>
      <c r="U47" s="7"/>
      <c r="V47" s="7"/>
      <c r="W47" s="7"/>
    </row>
    <row r="48" spans="1:23" x14ac:dyDescent="0.5">
      <c r="A48" s="7"/>
      <c r="B48" s="7"/>
      <c r="C48" s="7"/>
      <c r="D48" s="7"/>
      <c r="E48" s="7"/>
      <c r="F48" s="7"/>
      <c r="G48" s="7"/>
      <c r="H48" s="7"/>
      <c r="I48" s="7"/>
      <c r="J48" s="7"/>
      <c r="K48" s="7"/>
      <c r="L48" s="7"/>
      <c r="M48" s="7"/>
      <c r="N48" s="7"/>
      <c r="O48" s="7"/>
      <c r="P48" s="96"/>
      <c r="Q48" s="96"/>
      <c r="R48" s="7"/>
      <c r="S48" s="7"/>
      <c r="T48" s="7"/>
      <c r="U48" s="7"/>
      <c r="V48" s="7"/>
      <c r="W48" s="7"/>
    </row>
    <row r="49" spans="1:23" x14ac:dyDescent="0.5">
      <c r="A49" s="7"/>
      <c r="B49" s="7"/>
      <c r="C49" s="7"/>
      <c r="D49" s="7"/>
      <c r="E49" s="7"/>
      <c r="F49" s="7"/>
      <c r="G49" s="7"/>
      <c r="H49" s="7"/>
      <c r="I49" s="7"/>
      <c r="J49" s="7"/>
      <c r="K49" s="7"/>
      <c r="L49" s="7"/>
      <c r="M49" s="7"/>
      <c r="N49" s="7"/>
      <c r="O49" s="7"/>
      <c r="P49" s="96"/>
      <c r="Q49" s="96"/>
      <c r="R49" s="7"/>
      <c r="S49" s="7"/>
      <c r="T49" s="7"/>
      <c r="U49" s="7"/>
      <c r="V49" s="7"/>
      <c r="W49" s="7"/>
    </row>
    <row r="50" spans="1:23" x14ac:dyDescent="0.5">
      <c r="A50" s="7"/>
      <c r="B50" s="7"/>
      <c r="C50" s="7"/>
      <c r="D50" s="7"/>
      <c r="E50" s="7"/>
      <c r="F50" s="7"/>
      <c r="G50" s="7"/>
      <c r="H50" s="7"/>
      <c r="I50" s="7"/>
      <c r="J50" s="7"/>
      <c r="K50" s="7"/>
      <c r="L50" s="7"/>
      <c r="M50" s="7"/>
      <c r="N50" s="7"/>
      <c r="O50" s="7"/>
      <c r="P50" s="96"/>
      <c r="Q50" s="96"/>
      <c r="R50" s="7"/>
      <c r="S50" s="7"/>
      <c r="T50" s="7"/>
      <c r="U50" s="7"/>
      <c r="V50" s="7"/>
      <c r="W50" s="7"/>
    </row>
    <row r="51" spans="1:23" x14ac:dyDescent="0.5">
      <c r="A51" s="7"/>
      <c r="B51" s="7"/>
      <c r="C51" s="7"/>
      <c r="D51" s="7"/>
      <c r="E51" s="7"/>
      <c r="F51" s="7"/>
      <c r="G51" s="7"/>
      <c r="H51" s="7"/>
      <c r="I51" s="7"/>
      <c r="J51" s="7"/>
      <c r="K51" s="7"/>
      <c r="L51" s="7"/>
      <c r="M51" s="7"/>
      <c r="N51" s="7"/>
      <c r="O51" s="7"/>
      <c r="P51" s="96"/>
      <c r="Q51" s="96"/>
      <c r="R51" s="7"/>
      <c r="S51" s="7"/>
      <c r="T51" s="7"/>
      <c r="U51" s="7"/>
      <c r="V51" s="7"/>
      <c r="W51" s="7"/>
    </row>
    <row r="52" spans="1:23" x14ac:dyDescent="0.5">
      <c r="A52" s="7"/>
      <c r="B52" s="7"/>
      <c r="C52" s="7"/>
      <c r="D52" s="7"/>
      <c r="E52" s="7"/>
      <c r="F52" s="7"/>
      <c r="G52" s="7"/>
      <c r="H52" s="7"/>
      <c r="I52" s="7"/>
      <c r="J52" s="7"/>
      <c r="K52" s="7"/>
      <c r="L52" s="7"/>
      <c r="M52" s="7"/>
      <c r="N52" s="7"/>
      <c r="O52" s="7"/>
      <c r="P52" s="96"/>
      <c r="Q52" s="96"/>
      <c r="R52" s="7"/>
      <c r="S52" s="7"/>
      <c r="T52" s="7"/>
      <c r="U52" s="7"/>
      <c r="V52" s="7"/>
      <c r="W52" s="7"/>
    </row>
    <row r="53" spans="1:23" x14ac:dyDescent="0.5">
      <c r="A53" s="7"/>
      <c r="B53" s="7"/>
      <c r="C53" s="7"/>
      <c r="D53" s="7"/>
      <c r="E53" s="7"/>
      <c r="F53" s="7"/>
      <c r="G53" s="7"/>
      <c r="H53" s="7"/>
      <c r="I53" s="7"/>
      <c r="J53" s="7"/>
      <c r="K53" s="7"/>
      <c r="L53" s="7"/>
      <c r="M53" s="7"/>
      <c r="N53" s="7"/>
      <c r="O53" s="7"/>
      <c r="P53" s="96"/>
      <c r="Q53" s="96"/>
      <c r="R53" s="7"/>
      <c r="S53" s="7"/>
      <c r="T53" s="7"/>
      <c r="U53" s="7"/>
      <c r="V53" s="7"/>
      <c r="W53" s="7"/>
    </row>
    <row r="54" spans="1:23" x14ac:dyDescent="0.5">
      <c r="A54" s="7"/>
      <c r="B54" s="7"/>
      <c r="C54" s="7"/>
      <c r="D54" s="7"/>
      <c r="E54" s="7"/>
      <c r="F54" s="7"/>
      <c r="G54" s="7"/>
      <c r="H54" s="7"/>
      <c r="I54" s="7"/>
      <c r="J54" s="7"/>
      <c r="K54" s="7"/>
      <c r="L54" s="7"/>
      <c r="M54" s="7"/>
      <c r="N54" s="7"/>
      <c r="O54" s="7"/>
      <c r="P54" s="96"/>
      <c r="Q54" s="96"/>
      <c r="R54" s="7"/>
      <c r="S54" s="7"/>
      <c r="T54" s="7"/>
      <c r="U54" s="7"/>
      <c r="V54" s="7"/>
      <c r="W54" s="7"/>
    </row>
    <row r="55" spans="1:23" x14ac:dyDescent="0.5">
      <c r="A55" s="7"/>
      <c r="B55" s="7"/>
      <c r="C55" s="7"/>
      <c r="D55" s="7"/>
      <c r="E55" s="7"/>
      <c r="F55" s="7"/>
      <c r="G55" s="7"/>
      <c r="H55" s="7"/>
      <c r="I55" s="7"/>
      <c r="J55" s="7"/>
      <c r="K55" s="7"/>
      <c r="L55" s="7"/>
      <c r="M55" s="7"/>
      <c r="N55" s="7"/>
      <c r="O55" s="7"/>
      <c r="P55" s="96"/>
      <c r="Q55" s="96"/>
      <c r="R55" s="7"/>
      <c r="S55" s="7"/>
      <c r="T55" s="7"/>
      <c r="U55" s="7"/>
      <c r="V55" s="7"/>
      <c r="W55" s="7"/>
    </row>
    <row r="56" spans="1:23" x14ac:dyDescent="0.5">
      <c r="A56" s="7"/>
      <c r="B56" s="7"/>
      <c r="C56" s="7"/>
      <c r="D56" s="7"/>
      <c r="E56" s="7"/>
      <c r="F56" s="7"/>
      <c r="G56" s="7"/>
      <c r="H56" s="7"/>
      <c r="I56" s="7"/>
      <c r="J56" s="7"/>
      <c r="K56" s="7"/>
      <c r="L56" s="7"/>
      <c r="M56" s="7"/>
      <c r="N56" s="7"/>
      <c r="O56" s="7"/>
      <c r="P56" s="96"/>
      <c r="Q56" s="96"/>
      <c r="R56" s="7"/>
      <c r="S56" s="7"/>
      <c r="T56" s="7"/>
      <c r="U56" s="7"/>
      <c r="V56" s="7"/>
      <c r="W56" s="7"/>
    </row>
    <row r="57" spans="1:23" x14ac:dyDescent="0.5">
      <c r="A57" s="7"/>
      <c r="B57" s="7"/>
      <c r="C57" s="7"/>
      <c r="D57" s="7"/>
      <c r="E57" s="7"/>
      <c r="F57" s="7"/>
      <c r="G57" s="7"/>
      <c r="H57" s="7"/>
      <c r="I57" s="7"/>
      <c r="J57" s="7"/>
      <c r="K57" s="7"/>
      <c r="L57" s="7"/>
      <c r="M57" s="7"/>
      <c r="N57" s="7"/>
      <c r="O57" s="7"/>
      <c r="P57" s="96"/>
      <c r="Q57" s="96"/>
      <c r="R57" s="7"/>
      <c r="S57" s="7"/>
      <c r="T57" s="7"/>
      <c r="U57" s="7"/>
      <c r="V57" s="7"/>
      <c r="W57" s="7"/>
    </row>
    <row r="58" spans="1:23" x14ac:dyDescent="0.5">
      <c r="A58" s="7"/>
      <c r="B58" s="7"/>
      <c r="C58" s="7"/>
      <c r="D58" s="7"/>
      <c r="E58" s="7"/>
      <c r="F58" s="7"/>
      <c r="G58" s="7"/>
      <c r="H58" s="7"/>
      <c r="I58" s="7"/>
      <c r="J58" s="7"/>
      <c r="K58" s="7"/>
      <c r="L58" s="7"/>
      <c r="M58" s="7"/>
      <c r="N58" s="7"/>
      <c r="O58" s="7"/>
      <c r="P58" s="96"/>
      <c r="Q58" s="96"/>
      <c r="R58" s="7"/>
      <c r="S58" s="7"/>
      <c r="T58" s="7"/>
      <c r="U58" s="7"/>
      <c r="V58" s="7"/>
      <c r="W58" s="7"/>
    </row>
    <row r="59" spans="1:23" x14ac:dyDescent="0.5">
      <c r="A59" s="7"/>
      <c r="B59" s="7"/>
      <c r="C59" s="7"/>
      <c r="D59" s="7"/>
      <c r="E59" s="7"/>
      <c r="F59" s="7"/>
      <c r="G59" s="7"/>
      <c r="H59" s="7"/>
      <c r="I59" s="7"/>
      <c r="J59" s="7"/>
      <c r="K59" s="7"/>
      <c r="L59" s="7"/>
      <c r="M59" s="7"/>
      <c r="N59" s="7"/>
      <c r="O59" s="7"/>
      <c r="P59" s="96"/>
      <c r="Q59" s="96"/>
      <c r="R59" s="7"/>
      <c r="S59" s="7"/>
      <c r="T59" s="7"/>
      <c r="U59" s="7"/>
      <c r="V59" s="7"/>
      <c r="W59" s="7"/>
    </row>
    <row r="60" spans="1:23" x14ac:dyDescent="0.5">
      <c r="A60" s="7"/>
      <c r="B60" s="7"/>
      <c r="C60" s="7"/>
      <c r="D60" s="7"/>
      <c r="E60" s="7"/>
      <c r="F60" s="7"/>
      <c r="G60" s="7"/>
      <c r="H60" s="7"/>
      <c r="I60" s="7"/>
      <c r="J60" s="7"/>
      <c r="K60" s="7"/>
      <c r="L60" s="7"/>
      <c r="M60" s="7"/>
      <c r="N60" s="7"/>
      <c r="O60" s="7"/>
      <c r="P60" s="96"/>
      <c r="Q60" s="96"/>
      <c r="R60" s="7"/>
      <c r="S60" s="7"/>
      <c r="T60" s="7"/>
      <c r="U60" s="7"/>
      <c r="V60" s="7"/>
      <c r="W60" s="7"/>
    </row>
    <row r="61" spans="1:23" x14ac:dyDescent="0.5">
      <c r="A61" s="7"/>
      <c r="B61" s="7"/>
      <c r="C61" s="7"/>
      <c r="D61" s="7"/>
      <c r="E61" s="7"/>
      <c r="F61" s="7"/>
      <c r="G61" s="7"/>
      <c r="H61" s="7"/>
      <c r="I61" s="7"/>
      <c r="J61" s="7"/>
      <c r="K61" s="7"/>
      <c r="L61" s="7"/>
      <c r="M61" s="7"/>
      <c r="N61" s="7"/>
      <c r="O61" s="7"/>
      <c r="P61" s="96"/>
      <c r="Q61" s="96"/>
      <c r="R61" s="7"/>
      <c r="S61" s="7"/>
      <c r="T61" s="7"/>
      <c r="U61" s="7"/>
      <c r="V61" s="7"/>
      <c r="W61" s="7"/>
    </row>
    <row r="62" spans="1:23" x14ac:dyDescent="0.5">
      <c r="A62" s="7"/>
      <c r="B62" s="7"/>
      <c r="C62" s="7"/>
      <c r="D62" s="7"/>
      <c r="E62" s="7"/>
      <c r="F62" s="7"/>
      <c r="G62" s="7"/>
      <c r="H62" s="7"/>
      <c r="I62" s="7"/>
      <c r="J62" s="7"/>
      <c r="K62" s="7"/>
      <c r="L62" s="7"/>
      <c r="M62" s="7"/>
      <c r="N62" s="7"/>
      <c r="O62" s="7"/>
      <c r="P62" s="96"/>
      <c r="Q62" s="96"/>
      <c r="R62" s="7"/>
      <c r="S62" s="7"/>
      <c r="T62" s="7"/>
      <c r="U62" s="7"/>
      <c r="V62" s="7"/>
      <c r="W62" s="7"/>
    </row>
    <row r="63" spans="1:23" x14ac:dyDescent="0.5">
      <c r="A63" s="7"/>
      <c r="B63" s="7"/>
      <c r="C63" s="7"/>
      <c r="D63" s="7"/>
      <c r="E63" s="7"/>
      <c r="F63" s="7"/>
      <c r="G63" s="7"/>
      <c r="H63" s="7"/>
      <c r="I63" s="7"/>
      <c r="J63" s="7"/>
      <c r="K63" s="7"/>
      <c r="L63" s="7"/>
      <c r="M63" s="7"/>
      <c r="N63" s="7"/>
      <c r="O63" s="7"/>
      <c r="P63" s="96"/>
      <c r="Q63" s="96"/>
      <c r="R63" s="7"/>
      <c r="S63" s="7"/>
      <c r="T63" s="7"/>
      <c r="U63" s="7"/>
      <c r="V63" s="7"/>
      <c r="W63" s="7"/>
    </row>
    <row r="64" spans="1:23" x14ac:dyDescent="0.5">
      <c r="A64" s="7"/>
      <c r="B64" s="7"/>
      <c r="C64" s="7"/>
      <c r="D64" s="7"/>
      <c r="E64" s="7"/>
      <c r="F64" s="7"/>
      <c r="G64" s="7"/>
      <c r="H64" s="7"/>
      <c r="I64" s="7"/>
      <c r="J64" s="7"/>
      <c r="K64" s="7"/>
      <c r="L64" s="7"/>
      <c r="M64" s="7"/>
      <c r="N64" s="7"/>
      <c r="O64" s="7"/>
      <c r="P64" s="96"/>
      <c r="Q64" s="96"/>
      <c r="R64" s="7"/>
      <c r="S64" s="7"/>
      <c r="T64" s="7"/>
      <c r="U64" s="7"/>
      <c r="V64" s="7"/>
      <c r="W64" s="7"/>
    </row>
    <row r="65" spans="1:23" x14ac:dyDescent="0.5">
      <c r="A65" s="7"/>
      <c r="B65" s="7"/>
      <c r="C65" s="7"/>
      <c r="D65" s="7"/>
      <c r="E65" s="7"/>
      <c r="F65" s="7"/>
      <c r="G65" s="7"/>
      <c r="H65" s="7"/>
      <c r="I65" s="7"/>
      <c r="J65" s="7"/>
      <c r="K65" s="7"/>
      <c r="L65" s="7"/>
      <c r="M65" s="7"/>
      <c r="N65" s="7"/>
      <c r="O65" s="7"/>
      <c r="P65" s="96"/>
      <c r="Q65" s="96"/>
      <c r="R65" s="7"/>
      <c r="S65" s="7"/>
      <c r="T65" s="7"/>
      <c r="U65" s="7"/>
      <c r="V65" s="7"/>
      <c r="W65" s="7"/>
    </row>
    <row r="66" spans="1:23" x14ac:dyDescent="0.5">
      <c r="A66" s="7"/>
      <c r="B66" s="7"/>
      <c r="C66" s="7"/>
      <c r="D66" s="7"/>
      <c r="E66" s="7"/>
      <c r="F66" s="7"/>
      <c r="G66" s="7"/>
      <c r="H66" s="7"/>
      <c r="I66" s="7"/>
      <c r="J66" s="7"/>
      <c r="K66" s="7"/>
      <c r="L66" s="7"/>
      <c r="M66" s="7"/>
      <c r="N66" s="7"/>
      <c r="O66" s="7"/>
      <c r="P66" s="96"/>
      <c r="Q66" s="96"/>
      <c r="R66" s="7"/>
      <c r="S66" s="7"/>
      <c r="T66" s="7"/>
      <c r="U66" s="7"/>
      <c r="V66" s="7"/>
      <c r="W66" s="7"/>
    </row>
    <row r="67" spans="1:23" x14ac:dyDescent="0.5">
      <c r="A67" s="7"/>
      <c r="B67" s="7"/>
      <c r="C67" s="7"/>
      <c r="D67" s="7"/>
      <c r="E67" s="7"/>
      <c r="F67" s="7"/>
      <c r="G67" s="7"/>
      <c r="H67" s="7"/>
      <c r="I67" s="7"/>
      <c r="J67" s="7"/>
      <c r="K67" s="7"/>
      <c r="L67" s="7"/>
      <c r="M67" s="7"/>
      <c r="N67" s="7"/>
      <c r="O67" s="7"/>
      <c r="P67" s="96"/>
      <c r="Q67" s="96"/>
      <c r="R67" s="7"/>
      <c r="S67" s="7"/>
      <c r="T67" s="7"/>
      <c r="U67" s="7"/>
      <c r="V67" s="7"/>
      <c r="W67" s="7"/>
    </row>
    <row r="68" spans="1:23" x14ac:dyDescent="0.5">
      <c r="A68" s="7"/>
      <c r="B68" s="7"/>
      <c r="C68" s="7"/>
      <c r="D68" s="7"/>
      <c r="E68" s="7"/>
      <c r="F68" s="7"/>
      <c r="G68" s="7"/>
      <c r="H68" s="7"/>
      <c r="I68" s="7"/>
      <c r="J68" s="7"/>
      <c r="K68" s="7"/>
      <c r="L68" s="7"/>
      <c r="M68" s="7"/>
      <c r="N68" s="7"/>
      <c r="O68" s="7"/>
      <c r="P68" s="96"/>
      <c r="Q68" s="96"/>
      <c r="R68" s="7"/>
      <c r="S68" s="7"/>
      <c r="T68" s="7"/>
      <c r="U68" s="7"/>
      <c r="V68" s="7"/>
      <c r="W68" s="7"/>
    </row>
    <row r="69" spans="1:23" x14ac:dyDescent="0.5">
      <c r="A69" s="7"/>
      <c r="B69" s="7"/>
      <c r="C69" s="7"/>
      <c r="D69" s="7"/>
      <c r="E69" s="7"/>
      <c r="F69" s="7"/>
      <c r="G69" s="7"/>
      <c r="H69" s="7"/>
      <c r="I69" s="7"/>
      <c r="J69" s="7"/>
      <c r="K69" s="7"/>
      <c r="L69" s="7"/>
      <c r="M69" s="7"/>
      <c r="N69" s="7"/>
      <c r="O69" s="7"/>
      <c r="P69" s="96"/>
      <c r="Q69" s="96"/>
      <c r="R69" s="7"/>
      <c r="S69" s="7"/>
      <c r="T69" s="7"/>
      <c r="U69" s="7"/>
      <c r="V69" s="7"/>
      <c r="W69" s="7"/>
    </row>
    <row r="70" spans="1:23" x14ac:dyDescent="0.5">
      <c r="A70" s="7"/>
      <c r="B70" s="7"/>
      <c r="C70" s="7"/>
      <c r="D70" s="7"/>
      <c r="E70" s="7"/>
      <c r="F70" s="7"/>
      <c r="G70" s="7"/>
      <c r="H70" s="7"/>
      <c r="I70" s="7"/>
      <c r="J70" s="7"/>
      <c r="K70" s="7"/>
      <c r="L70" s="7"/>
      <c r="M70" s="7"/>
      <c r="N70" s="7"/>
      <c r="O70" s="7"/>
      <c r="P70" s="96"/>
      <c r="Q70" s="96"/>
      <c r="R70" s="7"/>
      <c r="S70" s="7"/>
      <c r="T70" s="7"/>
      <c r="U70" s="7"/>
      <c r="V70" s="7"/>
      <c r="W70" s="7"/>
    </row>
    <row r="71" spans="1:23" x14ac:dyDescent="0.5">
      <c r="A71" s="7"/>
      <c r="B71" s="7"/>
      <c r="C71" s="7"/>
      <c r="D71" s="7"/>
      <c r="E71" s="7"/>
      <c r="F71" s="7"/>
      <c r="G71" s="7"/>
      <c r="H71" s="7"/>
      <c r="I71" s="7"/>
      <c r="J71" s="7"/>
      <c r="K71" s="7"/>
      <c r="L71" s="7"/>
      <c r="M71" s="7"/>
      <c r="N71" s="7"/>
      <c r="O71" s="7"/>
      <c r="P71" s="96"/>
      <c r="Q71" s="96"/>
      <c r="R71" s="7"/>
      <c r="S71" s="7"/>
      <c r="T71" s="7"/>
      <c r="U71" s="7"/>
      <c r="V71" s="7"/>
      <c r="W71" s="7"/>
    </row>
    <row r="72" spans="1:23" x14ac:dyDescent="0.5">
      <c r="A72" s="7"/>
      <c r="B72" s="7"/>
      <c r="C72" s="7"/>
      <c r="D72" s="7"/>
      <c r="E72" s="7"/>
      <c r="F72" s="7"/>
      <c r="G72" s="7"/>
      <c r="H72" s="7"/>
      <c r="I72" s="7"/>
      <c r="J72" s="7"/>
      <c r="K72" s="7"/>
      <c r="L72" s="7"/>
      <c r="M72" s="7"/>
      <c r="N72" s="7"/>
      <c r="O72" s="7"/>
      <c r="P72" s="96"/>
      <c r="Q72" s="96"/>
      <c r="R72" s="7"/>
      <c r="S72" s="7"/>
      <c r="T72" s="7"/>
      <c r="U72" s="7"/>
      <c r="V72" s="7"/>
      <c r="W72" s="7"/>
    </row>
    <row r="73" spans="1:23" x14ac:dyDescent="0.5">
      <c r="A73" s="7"/>
      <c r="B73" s="7"/>
      <c r="C73" s="7"/>
      <c r="D73" s="7"/>
      <c r="E73" s="7"/>
      <c r="F73" s="7"/>
      <c r="G73" s="7"/>
      <c r="H73" s="7"/>
      <c r="I73" s="7"/>
      <c r="J73" s="7"/>
      <c r="K73" s="7"/>
      <c r="L73" s="7"/>
      <c r="M73" s="7"/>
      <c r="N73" s="7"/>
      <c r="O73" s="7"/>
      <c r="P73" s="96"/>
      <c r="Q73" s="96"/>
      <c r="R73" s="7"/>
      <c r="S73" s="7"/>
      <c r="T73" s="7"/>
      <c r="U73" s="7"/>
      <c r="V73" s="7"/>
      <c r="W73" s="7"/>
    </row>
    <row r="74" spans="1:23" x14ac:dyDescent="0.5">
      <c r="A74" s="7"/>
      <c r="B74" s="7"/>
      <c r="C74" s="7"/>
      <c r="D74" s="7"/>
      <c r="E74" s="7"/>
      <c r="F74" s="7"/>
      <c r="G74" s="7"/>
      <c r="H74" s="7"/>
      <c r="I74" s="7"/>
      <c r="J74" s="7"/>
      <c r="K74" s="7"/>
      <c r="L74" s="7"/>
      <c r="M74" s="7"/>
      <c r="N74" s="7"/>
      <c r="O74" s="7"/>
      <c r="P74" s="96"/>
      <c r="Q74" s="96"/>
      <c r="R74" s="7"/>
      <c r="S74" s="7"/>
      <c r="T74" s="7"/>
      <c r="U74" s="7"/>
      <c r="V74" s="7"/>
      <c r="W74" s="7"/>
    </row>
    <row r="75" spans="1:23" x14ac:dyDescent="0.5">
      <c r="A75" s="7"/>
      <c r="B75" s="7"/>
      <c r="C75" s="7"/>
      <c r="D75" s="7"/>
      <c r="E75" s="7"/>
      <c r="F75" s="7"/>
      <c r="G75" s="7"/>
      <c r="H75" s="7"/>
      <c r="I75" s="7"/>
      <c r="J75" s="7"/>
      <c r="K75" s="7"/>
      <c r="L75" s="7"/>
      <c r="M75" s="7"/>
      <c r="N75" s="7"/>
      <c r="O75" s="7"/>
      <c r="P75" s="96"/>
      <c r="Q75" s="96"/>
      <c r="R75" s="7"/>
      <c r="S75" s="7"/>
      <c r="T75" s="7"/>
      <c r="U75" s="7"/>
      <c r="V75" s="7"/>
      <c r="W75" s="7"/>
    </row>
    <row r="76" spans="1:23" x14ac:dyDescent="0.5">
      <c r="A76" s="7"/>
      <c r="B76" s="7"/>
      <c r="C76" s="7"/>
      <c r="D76" s="7"/>
      <c r="E76" s="7"/>
      <c r="F76" s="7"/>
      <c r="G76" s="7"/>
      <c r="H76" s="7"/>
      <c r="I76" s="7"/>
      <c r="J76" s="7"/>
      <c r="K76" s="7"/>
      <c r="L76" s="7"/>
      <c r="M76" s="7"/>
      <c r="N76" s="7"/>
      <c r="O76" s="7"/>
      <c r="P76" s="96"/>
      <c r="Q76" s="96"/>
      <c r="R76" s="7"/>
      <c r="S76" s="7"/>
      <c r="T76" s="7"/>
      <c r="U76" s="7"/>
      <c r="V76" s="7"/>
      <c r="W76" s="7"/>
    </row>
    <row r="77" spans="1:23" x14ac:dyDescent="0.5">
      <c r="A77" s="7"/>
      <c r="B77" s="7"/>
      <c r="C77" s="7"/>
      <c r="D77" s="7"/>
      <c r="E77" s="7"/>
      <c r="F77" s="7"/>
      <c r="G77" s="7"/>
      <c r="H77" s="7"/>
      <c r="I77" s="7"/>
      <c r="J77" s="7"/>
      <c r="K77" s="7"/>
      <c r="L77" s="7"/>
      <c r="M77" s="7"/>
      <c r="N77" s="7"/>
      <c r="O77" s="7"/>
      <c r="P77" s="96"/>
      <c r="Q77" s="96"/>
      <c r="R77" s="7"/>
      <c r="S77" s="7"/>
      <c r="T77" s="7"/>
      <c r="U77" s="7"/>
      <c r="V77" s="7"/>
      <c r="W77" s="7"/>
    </row>
    <row r="78" spans="1:23" x14ac:dyDescent="0.5">
      <c r="A78" s="7"/>
      <c r="B78" s="7"/>
      <c r="C78" s="7"/>
      <c r="D78" s="7"/>
      <c r="E78" s="7"/>
      <c r="F78" s="7"/>
      <c r="G78" s="7"/>
      <c r="H78" s="7"/>
      <c r="I78" s="7"/>
      <c r="J78" s="7"/>
      <c r="K78" s="7"/>
      <c r="L78" s="7"/>
      <c r="M78" s="7"/>
      <c r="N78" s="7"/>
      <c r="O78" s="7"/>
      <c r="P78" s="96"/>
      <c r="Q78" s="96"/>
      <c r="R78" s="7"/>
      <c r="S78" s="7"/>
      <c r="T78" s="7"/>
      <c r="U78" s="7"/>
      <c r="V78" s="7"/>
      <c r="W78" s="7"/>
    </row>
    <row r="79" spans="1:23" x14ac:dyDescent="0.5">
      <c r="A79" s="7"/>
      <c r="B79" s="7"/>
      <c r="C79" s="7"/>
      <c r="D79" s="7"/>
      <c r="E79" s="7"/>
      <c r="F79" s="7"/>
      <c r="G79" s="7"/>
      <c r="H79" s="7"/>
      <c r="I79" s="7"/>
      <c r="J79" s="7"/>
      <c r="K79" s="7"/>
      <c r="L79" s="7"/>
      <c r="M79" s="7"/>
      <c r="N79" s="7"/>
      <c r="O79" s="7"/>
      <c r="P79" s="96"/>
      <c r="Q79" s="96"/>
      <c r="R79" s="7"/>
      <c r="S79" s="7"/>
      <c r="T79" s="7"/>
      <c r="U79" s="7"/>
      <c r="V79" s="7"/>
      <c r="W79" s="7"/>
    </row>
    <row r="80" spans="1:23" x14ac:dyDescent="0.5">
      <c r="A80" s="7"/>
    </row>
    <row r="81" spans="1:1" x14ac:dyDescent="0.5">
      <c r="A81" s="7"/>
    </row>
    <row r="82" spans="1:1" x14ac:dyDescent="0.5">
      <c r="A82" s="7"/>
    </row>
    <row r="83" spans="1:1" x14ac:dyDescent="0.5">
      <c r="A83" s="7"/>
    </row>
    <row r="84" spans="1:1" x14ac:dyDescent="0.5">
      <c r="A84" s="7"/>
    </row>
    <row r="85" spans="1:1" x14ac:dyDescent="0.5">
      <c r="A85" s="7"/>
    </row>
    <row r="86" spans="1:1" x14ac:dyDescent="0.5">
      <c r="A86" s="7"/>
    </row>
    <row r="87" spans="1:1" x14ac:dyDescent="0.5">
      <c r="A87" s="7"/>
    </row>
  </sheetData>
  <sheetProtection sheet="1" formatColumns="0" formatRows="0" selectLockedCells="1"/>
  <mergeCells count="3">
    <mergeCell ref="A1:N1"/>
    <mergeCell ref="D3:M3"/>
    <mergeCell ref="A12:N12"/>
  </mergeCells>
  <conditionalFormatting sqref="D8:M8">
    <cfRule type="expression" dxfId="524" priority="4">
      <formula>IF(AND(D8&lt;&gt;"",COUNTIF($D8:$M8,D8)&gt;1),TRUE(),FALSE())</formula>
    </cfRule>
  </conditionalFormatting>
  <conditionalFormatting sqref="C15:C27">
    <cfRule type="expression" dxfId="523" priority="3">
      <formula>IF(NOT(ISBLANK(C15)),IFERROR(IF(MATCH(C15,$C$8:$M$8,0)&gt;0,FALSE(),TRUE()),TRUE()),FALSE())</formula>
    </cfRule>
  </conditionalFormatting>
  <conditionalFormatting sqref="C4">
    <cfRule type="expression" dxfId="522" priority="2">
      <formula>AND(NOT(ISBLANK($C$4)),COUNTA($D$4:$M$4)&gt;0)</formula>
    </cfRule>
  </conditionalFormatting>
  <conditionalFormatting sqref="C10:M10">
    <cfRule type="expression" dxfId="521" priority="1">
      <formula>LEN(C10)&gt;255</formula>
    </cfRule>
  </conditionalFormatting>
  <dataValidations count="8">
    <dataValidation type="list" allowBlank="1" showInputMessage="1" showErrorMessage="1" sqref="D4:M4" xr:uid="{38857D7B-A15E-4401-9503-1E2FDD65DEC9}">
      <formula1>pH.Pracs</formula1>
    </dataValidation>
    <dataValidation type="list" allowBlank="1" showInputMessage="1" showErrorMessage="1" sqref="C15:C27" xr:uid="{5E1AEA26-6317-488E-A9CA-DBA36BBDE71A}">
      <formula1>_xlfn.ANCHORARRAY($R$2)</formula1>
    </dataValidation>
    <dataValidation type="list" errorStyle="warning" allowBlank="1" showInputMessage="1" showErrorMessage="1" errorTitle="Material Applied" error="Youa re adding a new material, are you sure?" sqref="D15:D27" xr:uid="{78C592D4-88D6-45B5-B05B-331D19A6F14E}">
      <formula1>pH.Material</formula1>
    </dataValidation>
    <dataValidation type="decimal" allowBlank="1" showInputMessage="1" showErrorMessage="1" errorTitle="Composition" error="This number should be a % value between 0-100 inclusive." sqref="E15:H27" xr:uid="{010A6DF4-CCE9-4814-A250-E385513E46D0}">
      <formula1>0</formula1>
      <formula2>100</formula2>
    </dataValidation>
    <dataValidation type="list" allowBlank="1" showInputMessage="1" showErrorMessage="1" sqref="J15:J27" xr:uid="{5C38F3F7-B0C1-4CB5-AFE9-83FE91716183}">
      <formula1>F.Unit</formula1>
    </dataValidation>
    <dataValidation type="list" allowBlank="1" showInputMessage="1" showErrorMessage="1" sqref="C4" xr:uid="{205C7FB2-9CAD-46F5-9D9E-2355F6B4C304}">
      <formula1>"Liming or Ca addition (b32)"</formula1>
    </dataValidation>
    <dataValidation type="custom" allowBlank="1" showInputMessage="1" showErrorMessage="1" sqref="D8:M8" xr:uid="{84D70888-197A-4AFA-A0F3-057AF531FB4C}">
      <formula1>IF(AND(D8&lt;&gt;"",COUNTIF($D8:$M8,D8)&gt;1),FALSE(),TRUE())</formula1>
    </dataValidation>
    <dataValidation type="textLength" allowBlank="1" showInputMessage="1" showErrorMessage="1" error="Notes cannot contain more than 255 characters." sqref="C10:M10" xr:uid="{D1DD109A-8011-40A7-93F6-E9EF3947284E}">
      <formula1>0</formula1>
      <formula2>255</formula2>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00E0B-9209-4AE9-9B2A-925EECF480C7}">
  <sheetPr codeName="Sheet55"/>
  <dimension ref="A1:M12"/>
  <sheetViews>
    <sheetView workbookViewId="0">
      <selection activeCell="B9" sqref="B9"/>
    </sheetView>
  </sheetViews>
  <sheetFormatPr defaultColWidth="8.8203125" defaultRowHeight="10.35" x14ac:dyDescent="0.35"/>
  <cols>
    <col min="1" max="1" width="12.52734375" style="4" bestFit="1" customWidth="1"/>
    <col min="2" max="2" width="22" style="4" bestFit="1" customWidth="1"/>
    <col min="3" max="7" width="8.8203125" style="4"/>
    <col min="8" max="8" width="5.17578125" style="4" customWidth="1"/>
    <col min="9" max="16384" width="8.8203125" style="4"/>
  </cols>
  <sheetData>
    <row r="1" spans="1:13" x14ac:dyDescent="0.35">
      <c r="A1" s="4" t="s">
        <v>4672</v>
      </c>
      <c r="B1" s="4" t="s">
        <v>4685</v>
      </c>
      <c r="C1" s="4" t="s">
        <v>4686</v>
      </c>
      <c r="D1" s="4" t="s">
        <v>4687</v>
      </c>
      <c r="F1" s="4" t="str" cm="1">
        <f t="array" ref="F1:M1">pH!C13:J13</f>
        <v>pH.Level.Name</v>
      </c>
      <c r="G1" s="4" t="str">
        <v>pH.Material</v>
      </c>
      <c r="H1" s="4" t="str">
        <v>pH.ECCE</v>
      </c>
      <c r="I1" s="4" t="str">
        <v>pH.CCE</v>
      </c>
      <c r="J1" s="4" t="str">
        <v>pH.CaCO3</v>
      </c>
      <c r="K1" s="4" t="str">
        <v>pH.MgCO3</v>
      </c>
      <c r="L1" s="4" t="str">
        <v>pH.Amount</v>
      </c>
      <c r="M1" s="4" t="str">
        <v>pH.Unit</v>
      </c>
    </row>
    <row r="2" spans="1:13" x14ac:dyDescent="0.35">
      <c r="A2" s="4" t="str" cm="1">
        <f t="array" ref="A2">IFERROR(TRANSPOSE(_xlfn._xlws.FILTER(pH!C8:M8,pH!C8:M8&lt;&gt;"")),"")</f>
        <v>Base</v>
      </c>
      <c r="B2" s="4" cm="1">
        <f t="array" ref="B2">IFERROR(TRANSPOSE(_xlfn._xlws.FILTER(pH!C4:M4,pH!C8:M8&lt;&gt;"")),"")</f>
        <v>0</v>
      </c>
      <c r="C2" s="4" t="str">
        <f>IF(ISBLANK(B2),"",IF(B2="Liming or Ca addition (b32)","b32",""))</f>
        <v/>
      </c>
      <c r="D2" s="4" cm="1">
        <f t="array" ref="D2">IFERROR(TRANSPOSE(_xlfn._xlws.FILTER(pH!C10:M10,pH!C8:M8&lt;&gt;"")),"")</f>
        <v>0</v>
      </c>
      <c r="F2" s="4" t="str" cm="1">
        <f t="array" ref="F2">IFERROR(_xlfn._xlws.FILTER(pH!C15:J27,pH!C15:C27&lt;&gt;""),"")</f>
        <v/>
      </c>
    </row>
    <row r="3" spans="1:13" x14ac:dyDescent="0.35">
      <c r="C3" s="4" t="str">
        <f t="shared" ref="C3:C12" si="0">IF(ISBLANK(B3),"",IF(B3="Liming or Ca addition (b32)","b32",""))</f>
        <v/>
      </c>
    </row>
    <row r="4" spans="1:13" x14ac:dyDescent="0.35">
      <c r="C4" s="4" t="str">
        <f t="shared" si="0"/>
        <v/>
      </c>
    </row>
    <row r="5" spans="1:13" x14ac:dyDescent="0.35">
      <c r="C5" s="4" t="str">
        <f t="shared" si="0"/>
        <v/>
      </c>
    </row>
    <row r="6" spans="1:13" x14ac:dyDescent="0.35">
      <c r="C6" s="4" t="str">
        <f t="shared" si="0"/>
        <v/>
      </c>
    </row>
    <row r="7" spans="1:13" x14ac:dyDescent="0.35">
      <c r="C7" s="4" t="str">
        <f t="shared" si="0"/>
        <v/>
      </c>
    </row>
    <row r="8" spans="1:13" x14ac:dyDescent="0.35">
      <c r="C8" s="4" t="str">
        <f t="shared" si="0"/>
        <v/>
      </c>
    </row>
    <row r="9" spans="1:13" x14ac:dyDescent="0.35">
      <c r="C9" s="4" t="str">
        <f t="shared" si="0"/>
        <v/>
      </c>
    </row>
    <row r="10" spans="1:13" x14ac:dyDescent="0.35">
      <c r="C10" s="4" t="str">
        <f t="shared" si="0"/>
        <v/>
      </c>
    </row>
    <row r="11" spans="1:13" x14ac:dyDescent="0.35">
      <c r="C11" s="4" t="str">
        <f t="shared" si="0"/>
        <v/>
      </c>
    </row>
    <row r="12" spans="1:13" x14ac:dyDescent="0.35">
      <c r="C12" s="4" t="str">
        <f t="shared" si="0"/>
        <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42225-E6B2-4143-AF02-7FF75459703B}">
  <sheetPr codeName="Sheet58"/>
  <dimension ref="A1:C2"/>
  <sheetViews>
    <sheetView workbookViewId="0"/>
  </sheetViews>
  <sheetFormatPr defaultColWidth="8.8203125" defaultRowHeight="10.35" x14ac:dyDescent="0.35"/>
  <cols>
    <col min="1" max="1" width="11.8203125" style="4" bestFit="1" customWidth="1"/>
    <col min="2" max="2" width="11.8203125" style="4" customWidth="1"/>
    <col min="3" max="3" width="7.17578125" style="4" bestFit="1" customWidth="1"/>
    <col min="4" max="16384" width="8.8203125" style="4"/>
  </cols>
  <sheetData>
    <row r="1" spans="1:3" x14ac:dyDescent="0.35">
      <c r="A1" s="4" t="s">
        <v>4688</v>
      </c>
      <c r="B1" s="4" t="s">
        <v>4689</v>
      </c>
      <c r="C1" s="4" t="s">
        <v>4690</v>
      </c>
    </row>
    <row r="2" spans="1:3" x14ac:dyDescent="0.35">
      <c r="A2" s="4" t="str" cm="1">
        <f t="array" ref="A2">TRANSPOSE(_xlfn._xlws.FILTER(Other!C3:M3,Other!C3:M3&lt;&gt;""))</f>
        <v>Base</v>
      </c>
      <c r="B2" s="4" t="str" cm="1">
        <f t="array" ref="B2">TRANSPOSE(_xlfn._xlws.FILTER(Other!C5:M5,Other!C3:M3&lt;&gt;""))</f>
        <v>No</v>
      </c>
      <c r="C2" s="4" cm="1">
        <f t="array" ref="C2">TRANSPOSE(_xlfn._xlws.FILTER(Other!C7:M7,Other!C3:M3&lt;&gt;""))</f>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99FEC-D0DB-4A10-A997-7374FC3B3306}">
  <sheetPr codeName="Sheet30">
    <tabColor theme="7" tint="0.59999389629810485"/>
  </sheetPr>
  <dimension ref="A1:AH39"/>
  <sheetViews>
    <sheetView workbookViewId="0">
      <selection activeCell="C10" sqref="C10"/>
    </sheetView>
  </sheetViews>
  <sheetFormatPr defaultRowHeight="14.35" x14ac:dyDescent="0.5"/>
  <cols>
    <col min="1" max="1" width="3" customWidth="1"/>
    <col min="2" max="2" width="13.46875" bestFit="1" customWidth="1"/>
    <col min="3" max="16" width="19.52734375" customWidth="1"/>
    <col min="17" max="18" width="4.52734375" customWidth="1"/>
    <col min="19" max="19" width="9" style="4"/>
  </cols>
  <sheetData>
    <row r="1" spans="1:34" ht="14.7" thickBot="1" x14ac:dyDescent="0.55000000000000004">
      <c r="A1" s="862" t="s">
        <v>4691</v>
      </c>
      <c r="B1" s="814"/>
      <c r="C1" s="814"/>
      <c r="D1" s="814"/>
      <c r="E1" s="814"/>
      <c r="F1" s="814"/>
      <c r="G1" s="814"/>
      <c r="H1" s="814"/>
      <c r="I1" s="814"/>
      <c r="J1" s="814"/>
      <c r="K1" s="814"/>
      <c r="L1" s="814"/>
      <c r="M1" s="814"/>
      <c r="N1" s="814"/>
      <c r="O1" s="814"/>
      <c r="P1" s="814"/>
      <c r="Q1" s="815"/>
      <c r="R1" s="22"/>
      <c r="S1" s="96" t="s">
        <v>3547</v>
      </c>
      <c r="T1" s="7"/>
      <c r="U1" s="7"/>
      <c r="V1" s="7"/>
      <c r="W1" s="7"/>
      <c r="X1" s="7"/>
      <c r="Y1" s="7"/>
      <c r="Z1" s="7"/>
      <c r="AA1" s="7"/>
      <c r="AB1" s="7"/>
      <c r="AC1" s="7"/>
      <c r="AD1" s="7"/>
      <c r="AE1" s="7"/>
      <c r="AF1" s="7"/>
      <c r="AG1" s="7"/>
      <c r="AH1" s="7"/>
    </row>
    <row r="2" spans="1:34" ht="5.25" customHeight="1" x14ac:dyDescent="0.5">
      <c r="A2" s="62"/>
      <c r="B2" s="22"/>
      <c r="C2" s="22"/>
      <c r="D2" s="22"/>
      <c r="E2" s="22"/>
      <c r="F2" s="22"/>
      <c r="G2" s="22"/>
      <c r="H2" s="22"/>
      <c r="I2" s="22"/>
      <c r="J2" s="22"/>
      <c r="K2" s="22"/>
      <c r="L2" s="22"/>
      <c r="M2" s="22"/>
      <c r="N2" s="22"/>
      <c r="O2" s="22"/>
      <c r="P2" s="22"/>
      <c r="Q2" s="155"/>
      <c r="R2" s="22"/>
      <c r="S2" s="96" t="str" cm="1">
        <f t="array" ref="S2">IFERROR(TRANSPOSE(_xlfn.UNIQUE(_xlfn._xlws.FILTER(D11:P11,D11:P11&lt;&gt;""))),"None")</f>
        <v>None</v>
      </c>
      <c r="T2" s="7"/>
      <c r="U2" s="7"/>
      <c r="V2" s="7"/>
      <c r="W2" s="7"/>
      <c r="X2" s="7"/>
      <c r="Y2" s="7"/>
      <c r="Z2" s="7"/>
      <c r="AA2" s="7"/>
      <c r="AB2" s="7"/>
      <c r="AC2" s="7"/>
      <c r="AD2" s="7"/>
      <c r="AE2" s="7"/>
      <c r="AF2" s="7"/>
      <c r="AG2" s="7"/>
      <c r="AH2" s="7"/>
    </row>
    <row r="3" spans="1:34" x14ac:dyDescent="0.5">
      <c r="A3" s="8"/>
      <c r="B3" s="7"/>
      <c r="C3" s="385" t="s">
        <v>4104</v>
      </c>
      <c r="D3" s="823" t="s">
        <v>3594</v>
      </c>
      <c r="E3" s="823"/>
      <c r="F3" s="823"/>
      <c r="G3" s="823"/>
      <c r="H3" s="823"/>
      <c r="I3" s="823"/>
      <c r="J3" s="823"/>
      <c r="K3" s="823"/>
      <c r="L3" s="823"/>
      <c r="M3" s="823"/>
      <c r="N3" s="823"/>
      <c r="O3" s="823"/>
      <c r="P3" s="823"/>
      <c r="Q3" s="9"/>
      <c r="R3" s="7"/>
      <c r="S3" s="20"/>
      <c r="T3" s="7"/>
      <c r="U3" s="7"/>
      <c r="V3" s="7"/>
      <c r="W3" s="7"/>
      <c r="X3" s="7"/>
      <c r="Y3" s="7"/>
      <c r="Z3" s="7"/>
      <c r="AA3" s="7"/>
      <c r="AB3" s="7"/>
      <c r="AC3" s="7"/>
      <c r="AD3" s="7"/>
      <c r="AE3" s="7"/>
      <c r="AF3" s="7"/>
      <c r="AG3" s="7"/>
      <c r="AH3" s="7"/>
    </row>
    <row r="4" spans="1:34" x14ac:dyDescent="0.5">
      <c r="A4" s="8"/>
      <c r="B4" s="861" t="s">
        <v>4692</v>
      </c>
      <c r="C4" s="218"/>
      <c r="D4" s="218"/>
      <c r="E4" s="218"/>
      <c r="F4" s="218"/>
      <c r="G4" s="218"/>
      <c r="H4" s="218"/>
      <c r="I4" s="218"/>
      <c r="J4" s="218"/>
      <c r="K4" s="218"/>
      <c r="L4" s="218"/>
      <c r="M4" s="218"/>
      <c r="N4" s="218"/>
      <c r="O4" s="218"/>
      <c r="P4" s="218"/>
      <c r="Q4" s="9"/>
      <c r="R4" s="7"/>
      <c r="S4" s="20"/>
      <c r="T4" s="7"/>
      <c r="U4" s="7"/>
      <c r="V4" s="7"/>
      <c r="W4" s="7"/>
      <c r="X4" s="7"/>
      <c r="Y4" s="7"/>
      <c r="Z4" s="7"/>
      <c r="AA4" s="7"/>
      <c r="AB4" s="7"/>
      <c r="AC4" s="7"/>
      <c r="AD4" s="7"/>
      <c r="AE4" s="7"/>
      <c r="AF4" s="7"/>
      <c r="AG4" s="7"/>
      <c r="AH4" s="7"/>
    </row>
    <row r="5" spans="1:34" x14ac:dyDescent="0.5">
      <c r="A5" s="8"/>
      <c r="B5" s="861"/>
      <c r="C5" s="218"/>
      <c r="D5" s="218"/>
      <c r="E5" s="218"/>
      <c r="F5" s="218"/>
      <c r="G5" s="218"/>
      <c r="H5" s="218"/>
      <c r="I5" s="218"/>
      <c r="J5" s="218"/>
      <c r="K5" s="218"/>
      <c r="L5" s="218"/>
      <c r="M5" s="218"/>
      <c r="N5" s="218"/>
      <c r="O5" s="218"/>
      <c r="P5" s="218"/>
      <c r="Q5" s="9"/>
      <c r="R5" s="7"/>
      <c r="S5" s="20"/>
      <c r="T5" s="7"/>
      <c r="U5" s="7"/>
      <c r="V5" s="7"/>
      <c r="W5" s="7"/>
      <c r="X5" s="7"/>
      <c r="Y5" s="7"/>
      <c r="Z5" s="7"/>
      <c r="AA5" s="7"/>
      <c r="AB5" s="7"/>
      <c r="AC5" s="7"/>
      <c r="AD5" s="7"/>
      <c r="AE5" s="7"/>
      <c r="AF5" s="7"/>
      <c r="AG5" s="7"/>
      <c r="AH5" s="7"/>
    </row>
    <row r="6" spans="1:34" x14ac:dyDescent="0.5">
      <c r="A6" s="8"/>
      <c r="B6" s="861"/>
      <c r="C6" s="218"/>
      <c r="D6" s="218"/>
      <c r="E6" s="218"/>
      <c r="F6" s="218"/>
      <c r="G6" s="218"/>
      <c r="H6" s="218"/>
      <c r="I6" s="218"/>
      <c r="J6" s="218"/>
      <c r="K6" s="218"/>
      <c r="L6" s="218"/>
      <c r="M6" s="218"/>
      <c r="N6" s="218"/>
      <c r="O6" s="218"/>
      <c r="P6" s="218"/>
      <c r="Q6" s="9"/>
      <c r="R6" s="7"/>
      <c r="S6" s="20"/>
      <c r="T6" s="7"/>
      <c r="U6" s="7"/>
      <c r="V6" s="7"/>
      <c r="W6" s="7"/>
      <c r="X6" s="7"/>
      <c r="Y6" s="7"/>
      <c r="Z6" s="7"/>
      <c r="AA6" s="7"/>
      <c r="AB6" s="7"/>
      <c r="AC6" s="7"/>
      <c r="AD6" s="7"/>
      <c r="AE6" s="7"/>
      <c r="AF6" s="7"/>
      <c r="AG6" s="7"/>
      <c r="AH6" s="7"/>
    </row>
    <row r="7" spans="1:34" x14ac:dyDescent="0.5">
      <c r="A7" s="8"/>
      <c r="B7" s="861"/>
      <c r="C7" s="218"/>
      <c r="D7" s="218"/>
      <c r="E7" s="218"/>
      <c r="F7" s="218"/>
      <c r="G7" s="218"/>
      <c r="H7" s="218"/>
      <c r="I7" s="218"/>
      <c r="J7" s="218"/>
      <c r="K7" s="218"/>
      <c r="L7" s="218"/>
      <c r="M7" s="218"/>
      <c r="N7" s="218"/>
      <c r="O7" s="218"/>
      <c r="P7" s="218"/>
      <c r="Q7" s="9"/>
      <c r="R7" s="7"/>
      <c r="S7" s="20"/>
      <c r="T7" s="7"/>
      <c r="U7" s="7"/>
      <c r="V7" s="7"/>
      <c r="W7" s="7"/>
      <c r="X7" s="7"/>
      <c r="Y7" s="7"/>
      <c r="Z7" s="7"/>
      <c r="AA7" s="7"/>
      <c r="AB7" s="7"/>
      <c r="AC7" s="7"/>
      <c r="AD7" s="7"/>
      <c r="AE7" s="7"/>
      <c r="AF7" s="7"/>
      <c r="AG7" s="7"/>
      <c r="AH7" s="7"/>
    </row>
    <row r="8" spans="1:34" ht="6" customHeight="1" x14ac:dyDescent="0.5">
      <c r="A8" s="8"/>
      <c r="B8" s="7"/>
      <c r="C8" s="7"/>
      <c r="D8" s="7"/>
      <c r="E8" s="7"/>
      <c r="F8" s="7"/>
      <c r="G8" s="7"/>
      <c r="H8" s="7"/>
      <c r="I8" s="7"/>
      <c r="J8" s="7"/>
      <c r="K8" s="7"/>
      <c r="L8" s="7"/>
      <c r="M8" s="7"/>
      <c r="N8" s="7"/>
      <c r="O8" s="7"/>
      <c r="P8" s="7"/>
      <c r="Q8" s="9"/>
      <c r="R8" s="7"/>
      <c r="S8" s="20"/>
      <c r="T8" s="7"/>
      <c r="U8" s="7"/>
      <c r="V8" s="7"/>
      <c r="W8" s="7"/>
      <c r="X8" s="7"/>
      <c r="Y8" s="7"/>
      <c r="Z8" s="7"/>
      <c r="AA8" s="7"/>
      <c r="AB8" s="7"/>
      <c r="AC8" s="7"/>
      <c r="AD8" s="7"/>
      <c r="AE8" s="7"/>
      <c r="AF8" s="7"/>
      <c r="AG8" s="7"/>
      <c r="AH8" s="7"/>
    </row>
    <row r="9" spans="1:34" ht="54" customHeight="1" x14ac:dyDescent="0.5">
      <c r="A9" s="8"/>
      <c r="B9" s="231" t="s">
        <v>4693</v>
      </c>
      <c r="C9" s="229" t="str">
        <f>IFERROR(INDEX(Prac.L!$O:$O,MATCH(WaterHarvest!C4,Prac.L!$L:$L,0)),"")</f>
        <v/>
      </c>
      <c r="D9" s="229" t="str">
        <f>IFERROR(INDEX(Prac.L!$O:$O,MATCH(WaterHarvest!D4,Prac.L!$L:$L,0)),"")</f>
        <v/>
      </c>
      <c r="E9" s="229" t="str">
        <f>IFERROR(INDEX(Prac.L!$O:$O,MATCH(WaterHarvest!E4,Prac.L!$L:$L,0)),"")</f>
        <v/>
      </c>
      <c r="F9" s="229" t="str">
        <f>IFERROR(INDEX(Prac.L!$O:$O,MATCH(WaterHarvest!F4,Prac.L!$L:$L,0)),"")</f>
        <v/>
      </c>
      <c r="G9" s="229" t="str">
        <f>IFERROR(INDEX(Prac.L!$O:$O,MATCH(WaterHarvest!G4,Prac.L!$L:$L,0)),"")</f>
        <v/>
      </c>
      <c r="H9" s="229" t="str">
        <f>IFERROR(INDEX(Prac.L!$O:$O,MATCH(WaterHarvest!H4,Prac.L!$L:$L,0)),"")</f>
        <v/>
      </c>
      <c r="I9" s="229" t="str">
        <f>IFERROR(INDEX(Prac.L!$O:$O,MATCH(WaterHarvest!I4,Prac.L!$L:$L,0)),"")</f>
        <v/>
      </c>
      <c r="J9" s="229" t="str">
        <f>IFERROR(INDEX(Prac.L!$O:$O,MATCH(WaterHarvest!J4,Prac.L!$L:$L,0)),"")</f>
        <v/>
      </c>
      <c r="K9" s="229" t="str">
        <f>IFERROR(INDEX(Prac.L!$O:$O,MATCH(WaterHarvest!K4,Prac.L!$L:$L,0)),"")</f>
        <v/>
      </c>
      <c r="L9" s="229" t="str">
        <f>IFERROR(INDEX(Prac.L!$O:$O,MATCH(WaterHarvest!L4,Prac.L!$L:$L,0)),"")</f>
        <v/>
      </c>
      <c r="M9" s="229" t="str">
        <f>IFERROR(INDEX(Prac.L!$O:$O,MATCH(WaterHarvest!M4,Prac.L!$L:$L,0)),"")</f>
        <v/>
      </c>
      <c r="N9" s="229" t="str">
        <f>IFERROR(INDEX(Prac.L!$O:$O,MATCH(WaterHarvest!N4,Prac.L!$L:$L,0)),"")</f>
        <v/>
      </c>
      <c r="O9" s="229" t="str">
        <f>IFERROR(INDEX(Prac.L!$O:$O,MATCH(WaterHarvest!O4,Prac.L!$L:$L,0)),"")</f>
        <v/>
      </c>
      <c r="P9" s="229" t="str">
        <f>IFERROR(INDEX(Prac.L!$O:$O,MATCH(WaterHarvest!P4,Prac.L!$L:$L,0)),"")</f>
        <v/>
      </c>
      <c r="Q9" s="9"/>
      <c r="R9" s="7"/>
      <c r="S9" s="20"/>
      <c r="T9" s="7"/>
      <c r="U9" s="7"/>
      <c r="V9" s="7"/>
      <c r="W9" s="7"/>
      <c r="X9" s="7"/>
      <c r="Y9" s="7"/>
      <c r="Z9" s="7"/>
      <c r="AA9" s="7"/>
      <c r="AB9" s="7"/>
      <c r="AC9" s="7"/>
      <c r="AD9" s="7"/>
      <c r="AE9" s="7"/>
      <c r="AF9" s="7"/>
      <c r="AG9" s="7"/>
      <c r="AH9" s="7"/>
    </row>
    <row r="10" spans="1:34" ht="6" customHeight="1" x14ac:dyDescent="0.5">
      <c r="A10" s="8"/>
      <c r="B10" s="7"/>
      <c r="C10" s="7"/>
      <c r="D10" s="7"/>
      <c r="E10" s="7"/>
      <c r="F10" s="7"/>
      <c r="G10" s="7"/>
      <c r="H10" s="7"/>
      <c r="I10" s="7"/>
      <c r="J10" s="7"/>
      <c r="K10" s="7"/>
      <c r="L10" s="7"/>
      <c r="M10" s="7"/>
      <c r="N10" s="7"/>
      <c r="O10" s="7"/>
      <c r="P10" s="7"/>
      <c r="Q10" s="9"/>
      <c r="R10" s="7"/>
      <c r="S10" s="20"/>
      <c r="T10" s="7"/>
      <c r="U10" s="7"/>
      <c r="V10" s="7"/>
      <c r="W10" s="7"/>
      <c r="X10" s="7"/>
      <c r="Y10" s="7"/>
      <c r="Z10" s="7"/>
      <c r="AA10" s="7"/>
      <c r="AB10" s="7"/>
      <c r="AC10" s="7"/>
      <c r="AD10" s="7"/>
      <c r="AE10" s="7"/>
      <c r="AF10" s="7"/>
      <c r="AG10" s="7"/>
      <c r="AH10" s="7"/>
    </row>
    <row r="11" spans="1:34" x14ac:dyDescent="0.5">
      <c r="A11" s="8"/>
      <c r="B11" s="196" t="s">
        <v>4450</v>
      </c>
      <c r="C11" s="436" t="s">
        <v>3551</v>
      </c>
      <c r="D11" s="218" t="str">
        <f>_xlfn.TEXTJOIN("-",TRUE,IFERROR(INDEX(WaterHarvesting1[Short],MATCH(D4,WaterHarvesting1[Practice],0)),""),IFERROR(INDEX(WaterHarvesting1[Short],MATCH(D5,WaterHarvesting1[Practice],0)),""),IFERROR(INDEX(WaterHarvesting1[Short],MATCH(D6,WaterHarvesting1[Practice],0)),""),IFERROR(INDEX(WaterHarvesting1[Short],MATCH(D7,WaterHarvesting1[Practice],0)),""))</f>
        <v/>
      </c>
      <c r="E11" s="218" t="str">
        <f>_xlfn.TEXTJOIN("-",TRUE,IFERROR(INDEX(WaterHarvesting1[Short],MATCH(E4,WaterHarvesting1[Practice],0)),""),IFERROR(INDEX(WaterHarvesting1[Short],MATCH(E5,WaterHarvesting1[Practice],0)),""),IFERROR(INDEX(WaterHarvesting1[Short],MATCH(E6,WaterHarvesting1[Practice],0)),""),IFERROR(INDEX(WaterHarvesting1[Short],MATCH(E7,WaterHarvesting1[Practice],0)),""))</f>
        <v/>
      </c>
      <c r="F11" s="218" t="str">
        <f>_xlfn.TEXTJOIN("-",TRUE,IFERROR(INDEX(WaterHarvesting1[Short],MATCH(F4,WaterHarvesting1[Practice],0)),""),IFERROR(INDEX(WaterHarvesting1[Short],MATCH(F5,WaterHarvesting1[Practice],0)),""),IFERROR(INDEX(WaterHarvesting1[Short],MATCH(F6,WaterHarvesting1[Practice],0)),""),IFERROR(INDEX(WaterHarvesting1[Short],MATCH(F7,WaterHarvesting1[Practice],0)),""))</f>
        <v/>
      </c>
      <c r="G11" s="218" t="str">
        <f>_xlfn.TEXTJOIN("-",TRUE,IFERROR(INDEX(WaterHarvesting1[Short],MATCH(G4,WaterHarvesting1[Practice],0)),""),IFERROR(INDEX(WaterHarvesting1[Short],MATCH(G5,WaterHarvesting1[Practice],0)),""),IFERROR(INDEX(WaterHarvesting1[Short],MATCH(G6,WaterHarvesting1[Practice],0)),""),IFERROR(INDEX(WaterHarvesting1[Short],MATCH(G7,WaterHarvesting1[Practice],0)),""))</f>
        <v/>
      </c>
      <c r="H11" s="218" t="str">
        <f>_xlfn.TEXTJOIN("-",TRUE,IFERROR(INDEX(WaterHarvesting1[Short],MATCH(H4,WaterHarvesting1[Practice],0)),""),IFERROR(INDEX(WaterHarvesting1[Short],MATCH(H5,WaterHarvesting1[Practice],0)),""),IFERROR(INDEX(WaterHarvesting1[Short],MATCH(H6,WaterHarvesting1[Practice],0)),""),IFERROR(INDEX(WaterHarvesting1[Short],MATCH(H7,WaterHarvesting1[Practice],0)),""))</f>
        <v/>
      </c>
      <c r="I11" s="218" t="str">
        <f>_xlfn.TEXTJOIN("-",TRUE,IFERROR(INDEX(WaterHarvesting1[Short],MATCH(I4,WaterHarvesting1[Practice],0)),""),IFERROR(INDEX(WaterHarvesting1[Short],MATCH(I5,WaterHarvesting1[Practice],0)),""),IFERROR(INDEX(WaterHarvesting1[Short],MATCH(I6,WaterHarvesting1[Practice],0)),""),IFERROR(INDEX(WaterHarvesting1[Short],MATCH(I7,WaterHarvesting1[Practice],0)),""))</f>
        <v/>
      </c>
      <c r="J11" s="218" t="str">
        <f>_xlfn.TEXTJOIN("-",TRUE,IFERROR(INDEX(WaterHarvesting1[Short],MATCH(J4,WaterHarvesting1[Practice],0)),""),IFERROR(INDEX(WaterHarvesting1[Short],MATCH(J5,WaterHarvesting1[Practice],0)),""),IFERROR(INDEX(WaterHarvesting1[Short],MATCH(J6,WaterHarvesting1[Practice],0)),""),IFERROR(INDEX(WaterHarvesting1[Short],MATCH(J7,WaterHarvesting1[Practice],0)),""))</f>
        <v/>
      </c>
      <c r="K11" s="218" t="str">
        <f>_xlfn.TEXTJOIN("-",TRUE,IFERROR(INDEX(WaterHarvesting1[Short],MATCH(K4,WaterHarvesting1[Practice],0)),""),IFERROR(INDEX(WaterHarvesting1[Short],MATCH(K5,WaterHarvesting1[Practice],0)),""),IFERROR(INDEX(WaterHarvesting1[Short],MATCH(K6,WaterHarvesting1[Practice],0)),""),IFERROR(INDEX(WaterHarvesting1[Short],MATCH(K7,WaterHarvesting1[Practice],0)),""))</f>
        <v/>
      </c>
      <c r="L11" s="218" t="str">
        <f>_xlfn.TEXTJOIN("-",TRUE,IFERROR(INDEX(WaterHarvesting1[Short],MATCH(L4,WaterHarvesting1[Practice],0)),""),IFERROR(INDEX(WaterHarvesting1[Short],MATCH(L5,WaterHarvesting1[Practice],0)),""),IFERROR(INDEX(WaterHarvesting1[Short],MATCH(L6,WaterHarvesting1[Practice],0)),""),IFERROR(INDEX(WaterHarvesting1[Short],MATCH(L7,WaterHarvesting1[Practice],0)),""))</f>
        <v/>
      </c>
      <c r="M11" s="218" t="str">
        <f>_xlfn.TEXTJOIN("-",TRUE,IFERROR(INDEX(WaterHarvesting1[Short],MATCH(M4,WaterHarvesting1[Practice],0)),""),IFERROR(INDEX(WaterHarvesting1[Short],MATCH(M5,WaterHarvesting1[Practice],0)),""),IFERROR(INDEX(WaterHarvesting1[Short],MATCH(M6,WaterHarvesting1[Practice],0)),""),IFERROR(INDEX(WaterHarvesting1[Short],MATCH(M7,WaterHarvesting1[Practice],0)),""))</f>
        <v/>
      </c>
      <c r="N11" s="218" t="str">
        <f>_xlfn.TEXTJOIN("-",TRUE,IFERROR(INDEX(WaterHarvesting1[Short],MATCH(N4,WaterHarvesting1[Practice],0)),""),IFERROR(INDEX(WaterHarvesting1[Short],MATCH(N5,WaterHarvesting1[Practice],0)),""),IFERROR(INDEX(WaterHarvesting1[Short],MATCH(N6,WaterHarvesting1[Practice],0)),""),IFERROR(INDEX(WaterHarvesting1[Short],MATCH(N7,WaterHarvesting1[Practice],0)),""))</f>
        <v/>
      </c>
      <c r="O11" s="218" t="str">
        <f>_xlfn.TEXTJOIN("-",TRUE,IFERROR(INDEX(WaterHarvesting1[Short],MATCH(O4,WaterHarvesting1[Practice],0)),""),IFERROR(INDEX(WaterHarvesting1[Short],MATCH(O5,WaterHarvesting1[Practice],0)),""),IFERROR(INDEX(WaterHarvesting1[Short],MATCH(O6,WaterHarvesting1[Practice],0)),""),IFERROR(INDEX(WaterHarvesting1[Short],MATCH(O7,WaterHarvesting1[Practice],0)),""))</f>
        <v/>
      </c>
      <c r="P11" s="218" t="str">
        <f>_xlfn.TEXTJOIN("-",TRUE,IFERROR(INDEX(WaterHarvesting1[Short],MATCH(P4,WaterHarvesting1[Practice],0)),""),IFERROR(INDEX(WaterHarvesting1[Short],MATCH(P5,WaterHarvesting1[Practice],0)),""),IFERROR(INDEX(WaterHarvesting1[Short],MATCH(P6,WaterHarvesting1[Practice],0)),""),IFERROR(INDEX(WaterHarvesting1[Short],MATCH(P7,WaterHarvesting1[Practice],0)),""))</f>
        <v/>
      </c>
      <c r="Q11" s="9"/>
      <c r="R11" s="7"/>
      <c r="S11" s="20"/>
      <c r="T11" s="7"/>
      <c r="U11" s="7"/>
      <c r="V11" s="7"/>
      <c r="W11" s="7"/>
      <c r="X11" s="7"/>
      <c r="Y11" s="7"/>
      <c r="Z11" s="7"/>
      <c r="AA11" s="7"/>
      <c r="AB11" s="7"/>
      <c r="AC11" s="7"/>
      <c r="AD11" s="7"/>
      <c r="AE11" s="7"/>
      <c r="AF11" s="7"/>
      <c r="AG11" s="7"/>
      <c r="AH11" s="7"/>
    </row>
    <row r="12" spans="1:34" ht="6" customHeight="1" x14ac:dyDescent="0.5">
      <c r="A12" s="8"/>
      <c r="B12" s="7"/>
      <c r="C12" s="7"/>
      <c r="D12" s="7"/>
      <c r="E12" s="7"/>
      <c r="F12" s="7"/>
      <c r="G12" s="7"/>
      <c r="H12" s="7"/>
      <c r="I12" s="7"/>
      <c r="J12" s="7"/>
      <c r="K12" s="7"/>
      <c r="L12" s="7"/>
      <c r="M12" s="7"/>
      <c r="N12" s="7"/>
      <c r="O12" s="7"/>
      <c r="P12" s="7"/>
      <c r="Q12" s="9"/>
      <c r="R12" s="7"/>
      <c r="S12" s="20"/>
      <c r="T12" s="7"/>
      <c r="U12" s="7"/>
      <c r="V12" s="7"/>
      <c r="W12" s="7"/>
      <c r="X12" s="7"/>
      <c r="Y12" s="7"/>
      <c r="Z12" s="7"/>
      <c r="AA12" s="7"/>
      <c r="AB12" s="7"/>
      <c r="AC12" s="7"/>
      <c r="AD12" s="7"/>
      <c r="AE12" s="7"/>
      <c r="AF12" s="7"/>
      <c r="AG12" s="7"/>
      <c r="AH12" s="7"/>
    </row>
    <row r="13" spans="1:34" ht="66" customHeight="1" x14ac:dyDescent="0.5">
      <c r="A13" s="153" t="s">
        <v>4694</v>
      </c>
      <c r="B13" s="437" t="s">
        <v>4695</v>
      </c>
      <c r="C13" s="230"/>
      <c r="D13" s="193"/>
      <c r="E13" s="193"/>
      <c r="F13" s="193"/>
      <c r="G13" s="193"/>
      <c r="H13" s="193"/>
      <c r="I13" s="193"/>
      <c r="J13" s="193"/>
      <c r="K13" s="193"/>
      <c r="L13" s="193"/>
      <c r="M13" s="193"/>
      <c r="N13" s="193"/>
      <c r="O13" s="193"/>
      <c r="P13" s="193"/>
      <c r="Q13" s="154"/>
      <c r="R13" s="152"/>
      <c r="S13" s="20"/>
      <c r="T13" s="7"/>
      <c r="U13" s="7"/>
      <c r="V13" s="7"/>
      <c r="W13" s="7"/>
      <c r="X13" s="7"/>
      <c r="Y13" s="7"/>
      <c r="Z13" s="7"/>
      <c r="AA13" s="7"/>
      <c r="AB13" s="7"/>
      <c r="AC13" s="7"/>
      <c r="AD13" s="7"/>
      <c r="AE13" s="7"/>
      <c r="AF13" s="7"/>
      <c r="AG13" s="7"/>
      <c r="AH13" s="7"/>
    </row>
    <row r="14" spans="1:34" ht="5.25" customHeight="1" thickBot="1" x14ac:dyDescent="0.55000000000000004">
      <c r="A14" s="19"/>
      <c r="B14" s="17"/>
      <c r="C14" s="17"/>
      <c r="D14" s="17"/>
      <c r="E14" s="17"/>
      <c r="F14" s="17"/>
      <c r="G14" s="17"/>
      <c r="H14" s="17"/>
      <c r="I14" s="17"/>
      <c r="J14" s="17"/>
      <c r="K14" s="17"/>
      <c r="L14" s="17"/>
      <c r="M14" s="17"/>
      <c r="N14" s="17"/>
      <c r="O14" s="17"/>
      <c r="P14" s="17"/>
      <c r="Q14" s="18"/>
      <c r="R14" s="7"/>
      <c r="S14" s="20"/>
      <c r="T14" s="7"/>
      <c r="U14" s="7"/>
      <c r="V14" s="7"/>
      <c r="W14" s="7"/>
      <c r="X14" s="7"/>
      <c r="Y14" s="7"/>
      <c r="Z14" s="7"/>
      <c r="AA14" s="7"/>
      <c r="AB14" s="7"/>
      <c r="AC14" s="7"/>
      <c r="AD14" s="7"/>
      <c r="AE14" s="7"/>
      <c r="AF14" s="7"/>
      <c r="AG14" s="7"/>
      <c r="AH14" s="7"/>
    </row>
    <row r="15" spans="1:34" x14ac:dyDescent="0.5">
      <c r="A15" s="7"/>
      <c r="B15" s="7"/>
      <c r="C15" s="7"/>
      <c r="D15" s="7"/>
      <c r="E15" s="7"/>
      <c r="F15" s="7"/>
      <c r="G15" s="7"/>
      <c r="H15" s="7"/>
      <c r="I15" s="7"/>
      <c r="J15" s="7"/>
      <c r="K15" s="7"/>
      <c r="L15" s="7"/>
      <c r="M15" s="7"/>
      <c r="N15" s="7"/>
      <c r="O15" s="7"/>
      <c r="P15" s="7"/>
      <c r="Q15" s="7"/>
      <c r="R15" s="7"/>
      <c r="S15" s="20"/>
      <c r="T15" s="7"/>
      <c r="U15" s="7"/>
      <c r="V15" s="7"/>
      <c r="W15" s="7"/>
      <c r="X15" s="7"/>
      <c r="Y15" s="7"/>
      <c r="Z15" s="7"/>
      <c r="AA15" s="7"/>
      <c r="AB15" s="7"/>
      <c r="AC15" s="7"/>
      <c r="AD15" s="7"/>
      <c r="AE15" s="7"/>
      <c r="AF15" s="7"/>
      <c r="AG15" s="7"/>
      <c r="AH15" s="7"/>
    </row>
    <row r="16" spans="1:34" x14ac:dyDescent="0.5">
      <c r="A16" s="7"/>
      <c r="B16" s="7"/>
      <c r="C16" s="7"/>
      <c r="D16" s="7"/>
      <c r="E16" s="7"/>
      <c r="F16" s="7"/>
      <c r="G16" s="7"/>
      <c r="H16" s="7"/>
      <c r="I16" s="7"/>
      <c r="J16" s="7"/>
      <c r="K16" s="7"/>
      <c r="L16" s="7"/>
      <c r="M16" s="7"/>
      <c r="N16" s="7"/>
      <c r="O16" s="7"/>
      <c r="P16" s="7"/>
      <c r="Q16" s="7"/>
      <c r="R16" s="7"/>
      <c r="S16" s="20"/>
      <c r="T16" s="7"/>
      <c r="U16" s="7"/>
      <c r="V16" s="7"/>
      <c r="W16" s="7"/>
      <c r="X16" s="7"/>
      <c r="Y16" s="7"/>
      <c r="Z16" s="7"/>
      <c r="AA16" s="7"/>
      <c r="AB16" s="7"/>
      <c r="AC16" s="7"/>
      <c r="AD16" s="7"/>
      <c r="AE16" s="7"/>
      <c r="AF16" s="7"/>
      <c r="AG16" s="7"/>
      <c r="AH16" s="7"/>
    </row>
    <row r="17" spans="1:34" x14ac:dyDescent="0.5">
      <c r="A17" s="7"/>
      <c r="B17" s="7"/>
      <c r="C17" s="7"/>
      <c r="D17" s="7"/>
      <c r="E17" s="7"/>
      <c r="F17" s="7"/>
      <c r="G17" s="7"/>
      <c r="H17" s="7"/>
      <c r="I17" s="7"/>
      <c r="J17" s="7"/>
      <c r="K17" s="7"/>
      <c r="L17" s="7"/>
      <c r="M17" s="7"/>
      <c r="N17" s="7"/>
      <c r="O17" s="7"/>
      <c r="P17" s="7"/>
      <c r="Q17" s="7"/>
      <c r="R17" s="7"/>
      <c r="S17" s="20"/>
      <c r="T17" s="7"/>
      <c r="U17" s="7"/>
      <c r="V17" s="7"/>
      <c r="W17" s="7"/>
      <c r="X17" s="7"/>
      <c r="Y17" s="7"/>
      <c r="Z17" s="7"/>
      <c r="AA17" s="7"/>
      <c r="AB17" s="7"/>
      <c r="AC17" s="7"/>
      <c r="AD17" s="7"/>
      <c r="AE17" s="7"/>
      <c r="AF17" s="7"/>
      <c r="AG17" s="7"/>
      <c r="AH17" s="7"/>
    </row>
    <row r="18" spans="1:34" x14ac:dyDescent="0.5">
      <c r="A18" s="7"/>
      <c r="B18" s="7"/>
      <c r="C18" s="7"/>
      <c r="D18" s="7"/>
      <c r="E18" s="7"/>
      <c r="F18" s="7"/>
      <c r="G18" s="7"/>
      <c r="H18" s="7"/>
      <c r="I18" s="7"/>
      <c r="J18" s="7"/>
      <c r="K18" s="7"/>
      <c r="L18" s="7"/>
      <c r="M18" s="7"/>
      <c r="N18" s="7"/>
      <c r="O18" s="7"/>
      <c r="P18" s="7"/>
      <c r="Q18" s="7"/>
      <c r="R18" s="7"/>
      <c r="S18" s="20"/>
      <c r="T18" s="7"/>
      <c r="U18" s="7"/>
      <c r="V18" s="7"/>
      <c r="W18" s="7"/>
      <c r="X18" s="7"/>
      <c r="Y18" s="7"/>
      <c r="Z18" s="7"/>
      <c r="AA18" s="7"/>
      <c r="AB18" s="7"/>
      <c r="AC18" s="7"/>
      <c r="AD18" s="7"/>
      <c r="AE18" s="7"/>
      <c r="AF18" s="7"/>
      <c r="AG18" s="7"/>
      <c r="AH18" s="7"/>
    </row>
    <row r="19" spans="1:34" x14ac:dyDescent="0.5">
      <c r="A19" s="7"/>
      <c r="B19" s="7"/>
      <c r="C19" s="7"/>
      <c r="D19" s="7"/>
      <c r="E19" s="7"/>
      <c r="F19" s="7"/>
      <c r="G19" s="7"/>
      <c r="H19" s="7"/>
      <c r="I19" s="7"/>
      <c r="J19" s="7"/>
      <c r="K19" s="7"/>
      <c r="L19" s="7"/>
      <c r="M19" s="7"/>
      <c r="N19" s="7"/>
      <c r="O19" s="7"/>
      <c r="P19" s="7"/>
      <c r="Q19" s="7"/>
      <c r="R19" s="7"/>
      <c r="S19" s="20"/>
      <c r="T19" s="7"/>
      <c r="U19" s="7"/>
      <c r="V19" s="7"/>
      <c r="W19" s="7"/>
      <c r="X19" s="7"/>
      <c r="Y19" s="7"/>
      <c r="Z19" s="7"/>
      <c r="AA19" s="7"/>
      <c r="AB19" s="7"/>
      <c r="AC19" s="7"/>
      <c r="AD19" s="7"/>
      <c r="AE19" s="7"/>
      <c r="AF19" s="7"/>
      <c r="AG19" s="7"/>
      <c r="AH19" s="7"/>
    </row>
    <row r="20" spans="1:34" x14ac:dyDescent="0.5">
      <c r="A20" s="7"/>
      <c r="B20" s="7"/>
      <c r="C20" s="7"/>
      <c r="D20" s="7"/>
      <c r="E20" s="7"/>
      <c r="F20" s="7"/>
      <c r="G20" s="7"/>
      <c r="H20" s="7"/>
      <c r="I20" s="7"/>
      <c r="J20" s="7"/>
      <c r="K20" s="7"/>
      <c r="L20" s="7"/>
      <c r="M20" s="7"/>
      <c r="N20" s="7"/>
      <c r="O20" s="7"/>
      <c r="P20" s="7"/>
      <c r="Q20" s="7"/>
      <c r="R20" s="7"/>
      <c r="S20" s="20"/>
      <c r="T20" s="7"/>
      <c r="U20" s="7"/>
      <c r="V20" s="7"/>
      <c r="W20" s="7"/>
      <c r="X20" s="7"/>
      <c r="Y20" s="7"/>
      <c r="Z20" s="7"/>
      <c r="AA20" s="7"/>
      <c r="AB20" s="7"/>
      <c r="AC20" s="7"/>
      <c r="AD20" s="7"/>
      <c r="AE20" s="7"/>
      <c r="AF20" s="7"/>
      <c r="AG20" s="7"/>
      <c r="AH20" s="7"/>
    </row>
    <row r="21" spans="1:34" x14ac:dyDescent="0.5">
      <c r="A21" s="7"/>
      <c r="B21" s="7"/>
      <c r="C21" s="7"/>
      <c r="D21" s="7"/>
      <c r="E21" s="7"/>
      <c r="F21" s="7"/>
      <c r="G21" s="7"/>
      <c r="H21" s="7"/>
      <c r="I21" s="7"/>
      <c r="J21" s="7"/>
      <c r="K21" s="7"/>
      <c r="L21" s="7"/>
      <c r="M21" s="7"/>
      <c r="N21" s="7"/>
      <c r="O21" s="7"/>
      <c r="P21" s="7"/>
      <c r="Q21" s="7"/>
      <c r="R21" s="7"/>
      <c r="S21" s="20"/>
      <c r="T21" s="7"/>
      <c r="U21" s="7"/>
      <c r="V21" s="7"/>
      <c r="W21" s="7"/>
      <c r="X21" s="7"/>
      <c r="Y21" s="7"/>
      <c r="Z21" s="7"/>
      <c r="AA21" s="7"/>
      <c r="AB21" s="7"/>
      <c r="AC21" s="7"/>
      <c r="AD21" s="7"/>
      <c r="AE21" s="7"/>
      <c r="AF21" s="7"/>
      <c r="AG21" s="7"/>
      <c r="AH21" s="7"/>
    </row>
    <row r="22" spans="1:34" x14ac:dyDescent="0.5">
      <c r="A22" s="7"/>
      <c r="B22" s="7"/>
      <c r="C22" s="7"/>
      <c r="D22" s="7"/>
      <c r="E22" s="7"/>
      <c r="F22" s="7"/>
      <c r="G22" s="7"/>
      <c r="H22" s="7"/>
      <c r="I22" s="7"/>
      <c r="J22" s="7"/>
      <c r="K22" s="7"/>
      <c r="L22" s="7"/>
      <c r="M22" s="7"/>
      <c r="N22" s="7"/>
      <c r="O22" s="7"/>
      <c r="P22" s="7"/>
      <c r="Q22" s="7"/>
      <c r="R22" s="7"/>
      <c r="S22" s="20"/>
      <c r="T22" s="7"/>
      <c r="U22" s="7"/>
      <c r="V22" s="7"/>
      <c r="W22" s="7"/>
      <c r="X22" s="7"/>
      <c r="Y22" s="7"/>
      <c r="Z22" s="7"/>
      <c r="AA22" s="7"/>
      <c r="AB22" s="7"/>
      <c r="AC22" s="7"/>
      <c r="AD22" s="7"/>
      <c r="AE22" s="7"/>
      <c r="AF22" s="7"/>
      <c r="AG22" s="7"/>
      <c r="AH22" s="7"/>
    </row>
    <row r="23" spans="1:34" x14ac:dyDescent="0.5">
      <c r="A23" s="7"/>
      <c r="B23" s="7"/>
      <c r="C23" s="7"/>
      <c r="D23" s="7"/>
      <c r="E23" s="7"/>
      <c r="F23" s="7"/>
      <c r="G23" s="7"/>
      <c r="H23" s="7"/>
      <c r="I23" s="7"/>
      <c r="J23" s="7"/>
      <c r="K23" s="7"/>
      <c r="L23" s="7"/>
      <c r="M23" s="7"/>
      <c r="N23" s="7"/>
      <c r="O23" s="7"/>
      <c r="P23" s="7"/>
      <c r="Q23" s="7"/>
      <c r="R23" s="7"/>
      <c r="S23" s="20"/>
      <c r="T23" s="7"/>
      <c r="U23" s="7"/>
      <c r="V23" s="7"/>
      <c r="W23" s="7"/>
      <c r="X23" s="7"/>
      <c r="Y23" s="7"/>
      <c r="Z23" s="7"/>
      <c r="AA23" s="7"/>
      <c r="AB23" s="7"/>
      <c r="AC23" s="7"/>
      <c r="AD23" s="7"/>
      <c r="AE23" s="7"/>
      <c r="AF23" s="7"/>
      <c r="AG23" s="7"/>
      <c r="AH23" s="7"/>
    </row>
    <row r="24" spans="1:34" x14ac:dyDescent="0.5">
      <c r="A24" s="7"/>
      <c r="B24" s="7"/>
      <c r="C24" s="7"/>
      <c r="D24" s="7"/>
      <c r="E24" s="7"/>
      <c r="F24" s="7"/>
      <c r="G24" s="7"/>
      <c r="H24" s="7"/>
      <c r="I24" s="7"/>
      <c r="J24" s="7"/>
      <c r="K24" s="7"/>
      <c r="L24" s="7"/>
      <c r="M24" s="7"/>
      <c r="N24" s="7"/>
      <c r="O24" s="7"/>
      <c r="P24" s="7"/>
      <c r="Q24" s="7"/>
      <c r="R24" s="7"/>
      <c r="S24" s="20"/>
      <c r="T24" s="7"/>
      <c r="U24" s="7"/>
      <c r="V24" s="7"/>
      <c r="W24" s="7"/>
      <c r="X24" s="7"/>
      <c r="Y24" s="7"/>
      <c r="Z24" s="7"/>
      <c r="AA24" s="7"/>
      <c r="AB24" s="7"/>
      <c r="AC24" s="7"/>
      <c r="AD24" s="7"/>
      <c r="AE24" s="7"/>
      <c r="AF24" s="7"/>
      <c r="AG24" s="7"/>
      <c r="AH24" s="7"/>
    </row>
    <row r="25" spans="1:34" x14ac:dyDescent="0.5">
      <c r="A25" s="7"/>
      <c r="B25" s="7"/>
      <c r="C25" s="7"/>
      <c r="D25" s="7"/>
      <c r="E25" s="7"/>
      <c r="F25" s="7"/>
      <c r="G25" s="7"/>
      <c r="H25" s="7"/>
      <c r="I25" s="7"/>
      <c r="J25" s="7"/>
      <c r="K25" s="7"/>
      <c r="L25" s="7"/>
      <c r="M25" s="7"/>
      <c r="N25" s="7"/>
      <c r="O25" s="7"/>
      <c r="P25" s="7"/>
      <c r="Q25" s="7"/>
      <c r="R25" s="7"/>
      <c r="S25" s="20"/>
      <c r="T25" s="7"/>
      <c r="U25" s="7"/>
      <c r="V25" s="7"/>
      <c r="W25" s="7"/>
      <c r="X25" s="7"/>
      <c r="Y25" s="7"/>
      <c r="Z25" s="7"/>
      <c r="AA25" s="7"/>
      <c r="AB25" s="7"/>
      <c r="AC25" s="7"/>
      <c r="AD25" s="7"/>
      <c r="AE25" s="7"/>
      <c r="AF25" s="7"/>
      <c r="AG25" s="7"/>
      <c r="AH25" s="7"/>
    </row>
    <row r="26" spans="1:34" x14ac:dyDescent="0.5">
      <c r="A26" s="7"/>
      <c r="B26" s="7"/>
      <c r="C26" s="7"/>
      <c r="D26" s="7"/>
      <c r="E26" s="7"/>
      <c r="F26" s="7"/>
      <c r="G26" s="7"/>
      <c r="H26" s="7"/>
      <c r="I26" s="7"/>
      <c r="J26" s="7"/>
      <c r="K26" s="7"/>
      <c r="L26" s="7"/>
      <c r="M26" s="7"/>
      <c r="N26" s="7"/>
      <c r="O26" s="7"/>
      <c r="P26" s="7"/>
      <c r="Q26" s="7"/>
      <c r="R26" s="7"/>
      <c r="S26" s="20"/>
      <c r="T26" s="7"/>
      <c r="U26" s="7"/>
      <c r="V26" s="7"/>
      <c r="W26" s="7"/>
      <c r="X26" s="7"/>
      <c r="Y26" s="7"/>
      <c r="Z26" s="7"/>
      <c r="AA26" s="7"/>
      <c r="AB26" s="7"/>
      <c r="AC26" s="7"/>
      <c r="AD26" s="7"/>
      <c r="AE26" s="7"/>
      <c r="AF26" s="7"/>
      <c r="AG26" s="7"/>
      <c r="AH26" s="7"/>
    </row>
    <row r="27" spans="1:34" x14ac:dyDescent="0.5">
      <c r="A27" s="7"/>
      <c r="B27" s="7"/>
      <c r="C27" s="7"/>
      <c r="D27" s="7"/>
      <c r="E27" s="7"/>
      <c r="F27" s="7"/>
      <c r="G27" s="7"/>
      <c r="H27" s="7"/>
      <c r="I27" s="7"/>
      <c r="J27" s="7"/>
      <c r="K27" s="7"/>
      <c r="L27" s="7"/>
      <c r="M27" s="7"/>
      <c r="N27" s="7"/>
      <c r="O27" s="7"/>
      <c r="P27" s="7"/>
      <c r="Q27" s="7"/>
      <c r="R27" s="7"/>
      <c r="S27" s="20"/>
      <c r="T27" s="7"/>
      <c r="U27" s="7"/>
      <c r="V27" s="7"/>
      <c r="W27" s="7"/>
      <c r="X27" s="7"/>
      <c r="Y27" s="7"/>
      <c r="Z27" s="7"/>
      <c r="AA27" s="7"/>
      <c r="AB27" s="7"/>
      <c r="AC27" s="7"/>
      <c r="AD27" s="7"/>
      <c r="AE27" s="7"/>
      <c r="AF27" s="7"/>
      <c r="AG27" s="7"/>
      <c r="AH27" s="7"/>
    </row>
    <row r="28" spans="1:34" x14ac:dyDescent="0.5">
      <c r="A28" s="7"/>
      <c r="B28" s="7"/>
      <c r="C28" s="7"/>
      <c r="D28" s="7"/>
      <c r="E28" s="7"/>
      <c r="F28" s="7"/>
      <c r="G28" s="7"/>
      <c r="H28" s="7"/>
      <c r="I28" s="7"/>
      <c r="J28" s="7"/>
      <c r="K28" s="7"/>
      <c r="L28" s="7"/>
      <c r="M28" s="7"/>
      <c r="N28" s="7"/>
      <c r="O28" s="7"/>
      <c r="P28" s="7"/>
      <c r="Q28" s="7"/>
      <c r="R28" s="7"/>
      <c r="S28" s="20"/>
      <c r="T28" s="7"/>
      <c r="U28" s="7"/>
      <c r="V28" s="7"/>
      <c r="W28" s="7"/>
      <c r="X28" s="7"/>
      <c r="Y28" s="7"/>
      <c r="Z28" s="7"/>
      <c r="AA28" s="7"/>
      <c r="AB28" s="7"/>
      <c r="AC28" s="7"/>
      <c r="AD28" s="7"/>
      <c r="AE28" s="7"/>
      <c r="AF28" s="7"/>
      <c r="AG28" s="7"/>
      <c r="AH28" s="7"/>
    </row>
    <row r="29" spans="1:34" x14ac:dyDescent="0.5">
      <c r="A29" s="7"/>
      <c r="B29" s="7"/>
      <c r="C29" s="7"/>
      <c r="D29" s="7"/>
      <c r="E29" s="7"/>
      <c r="F29" s="7"/>
      <c r="G29" s="7"/>
      <c r="H29" s="7"/>
      <c r="I29" s="7"/>
      <c r="J29" s="7"/>
      <c r="K29" s="7"/>
      <c r="L29" s="7"/>
      <c r="M29" s="7"/>
      <c r="N29" s="7"/>
      <c r="O29" s="7"/>
      <c r="P29" s="7"/>
      <c r="Q29" s="7"/>
      <c r="R29" s="7"/>
      <c r="S29" s="20"/>
      <c r="T29" s="7"/>
      <c r="U29" s="7"/>
      <c r="V29" s="7"/>
      <c r="W29" s="7"/>
      <c r="X29" s="7"/>
      <c r="Y29" s="7"/>
      <c r="Z29" s="7"/>
      <c r="AA29" s="7"/>
      <c r="AB29" s="7"/>
      <c r="AC29" s="7"/>
      <c r="AD29" s="7"/>
      <c r="AE29" s="7"/>
      <c r="AF29" s="7"/>
      <c r="AG29" s="7"/>
      <c r="AH29" s="7"/>
    </row>
    <row r="30" spans="1:34" x14ac:dyDescent="0.5">
      <c r="A30" s="7"/>
      <c r="B30" s="7"/>
      <c r="C30" s="7"/>
      <c r="D30" s="7"/>
      <c r="E30" s="7"/>
      <c r="F30" s="7"/>
      <c r="G30" s="7"/>
      <c r="H30" s="7"/>
      <c r="I30" s="7"/>
      <c r="J30" s="7"/>
      <c r="K30" s="7"/>
      <c r="L30" s="7"/>
      <c r="M30" s="7"/>
      <c r="N30" s="7"/>
      <c r="O30" s="7"/>
      <c r="P30" s="7"/>
      <c r="Q30" s="7"/>
      <c r="R30" s="7"/>
      <c r="S30" s="20"/>
      <c r="T30" s="7"/>
      <c r="U30" s="7"/>
      <c r="V30" s="7"/>
      <c r="W30" s="7"/>
      <c r="X30" s="7"/>
      <c r="Y30" s="7"/>
      <c r="Z30" s="7"/>
      <c r="AA30" s="7"/>
      <c r="AB30" s="7"/>
      <c r="AC30" s="7"/>
      <c r="AD30" s="7"/>
      <c r="AE30" s="7"/>
      <c r="AF30" s="7"/>
      <c r="AG30" s="7"/>
      <c r="AH30" s="7"/>
    </row>
    <row r="31" spans="1:34" x14ac:dyDescent="0.5">
      <c r="A31" s="7"/>
      <c r="B31" s="7"/>
      <c r="C31" s="7"/>
      <c r="D31" s="7"/>
      <c r="E31" s="7"/>
      <c r="F31" s="7"/>
      <c r="G31" s="7"/>
      <c r="H31" s="7"/>
      <c r="I31" s="7"/>
      <c r="J31" s="7"/>
      <c r="K31" s="7"/>
      <c r="L31" s="7"/>
      <c r="M31" s="7"/>
      <c r="N31" s="7"/>
      <c r="O31" s="7"/>
      <c r="P31" s="7"/>
      <c r="Q31" s="7"/>
      <c r="R31" s="7"/>
      <c r="S31" s="20"/>
      <c r="T31" s="7"/>
      <c r="U31" s="7"/>
      <c r="V31" s="7"/>
      <c r="W31" s="7"/>
      <c r="X31" s="7"/>
      <c r="Y31" s="7"/>
      <c r="Z31" s="7"/>
      <c r="AA31" s="7"/>
      <c r="AB31" s="7"/>
      <c r="AC31" s="7"/>
      <c r="AD31" s="7"/>
      <c r="AE31" s="7"/>
      <c r="AF31" s="7"/>
      <c r="AG31" s="7"/>
      <c r="AH31" s="7"/>
    </row>
    <row r="32" spans="1:34" x14ac:dyDescent="0.5">
      <c r="A32" s="7"/>
      <c r="B32" s="7"/>
      <c r="C32" s="7"/>
      <c r="D32" s="7"/>
      <c r="E32" s="7"/>
      <c r="F32" s="7"/>
      <c r="G32" s="7"/>
      <c r="H32" s="7"/>
      <c r="I32" s="7"/>
      <c r="J32" s="7"/>
      <c r="K32" s="7"/>
      <c r="L32" s="7"/>
      <c r="M32" s="7"/>
      <c r="N32" s="7"/>
      <c r="O32" s="7"/>
      <c r="P32" s="7"/>
      <c r="Q32" s="7"/>
      <c r="R32" s="7"/>
      <c r="S32" s="20"/>
      <c r="T32" s="7"/>
      <c r="U32" s="7"/>
      <c r="V32" s="7"/>
      <c r="W32" s="7"/>
      <c r="X32" s="7"/>
      <c r="Y32" s="7"/>
      <c r="Z32" s="7"/>
      <c r="AA32" s="7"/>
      <c r="AB32" s="7"/>
      <c r="AC32" s="7"/>
      <c r="AD32" s="7"/>
      <c r="AE32" s="7"/>
      <c r="AF32" s="7"/>
      <c r="AG32" s="7"/>
      <c r="AH32" s="7"/>
    </row>
    <row r="33" spans="1:34" x14ac:dyDescent="0.5">
      <c r="A33" s="7"/>
      <c r="B33" s="7"/>
      <c r="C33" s="7"/>
      <c r="D33" s="7"/>
      <c r="E33" s="7"/>
      <c r="F33" s="7"/>
      <c r="G33" s="7"/>
      <c r="H33" s="7"/>
      <c r="I33" s="7"/>
      <c r="J33" s="7"/>
      <c r="K33" s="7"/>
      <c r="L33" s="7"/>
      <c r="M33" s="7"/>
      <c r="N33" s="7"/>
      <c r="O33" s="7"/>
      <c r="P33" s="7"/>
      <c r="Q33" s="7"/>
      <c r="R33" s="7"/>
      <c r="S33" s="20"/>
      <c r="T33" s="7"/>
      <c r="U33" s="7"/>
      <c r="V33" s="7"/>
      <c r="W33" s="7"/>
      <c r="X33" s="7"/>
      <c r="Y33" s="7"/>
      <c r="Z33" s="7"/>
      <c r="AA33" s="7"/>
      <c r="AB33" s="7"/>
      <c r="AC33" s="7"/>
      <c r="AD33" s="7"/>
      <c r="AE33" s="7"/>
      <c r="AF33" s="7"/>
      <c r="AG33" s="7"/>
      <c r="AH33" s="7"/>
    </row>
    <row r="34" spans="1:34" x14ac:dyDescent="0.5">
      <c r="A34" s="7"/>
      <c r="B34" s="7"/>
      <c r="C34" s="7"/>
      <c r="D34" s="7"/>
      <c r="E34" s="7"/>
      <c r="F34" s="7"/>
      <c r="G34" s="7"/>
      <c r="H34" s="7"/>
      <c r="I34" s="7"/>
      <c r="J34" s="7"/>
      <c r="K34" s="7"/>
      <c r="L34" s="7"/>
      <c r="M34" s="7"/>
      <c r="N34" s="7"/>
      <c r="O34" s="7"/>
      <c r="P34" s="7"/>
      <c r="Q34" s="7"/>
      <c r="R34" s="7"/>
      <c r="S34" s="20"/>
      <c r="T34" s="7"/>
      <c r="U34" s="7"/>
      <c r="V34" s="7"/>
      <c r="W34" s="7"/>
      <c r="X34" s="7"/>
      <c r="Y34" s="7"/>
      <c r="Z34" s="7"/>
      <c r="AA34" s="7"/>
      <c r="AB34" s="7"/>
      <c r="AC34" s="7"/>
      <c r="AD34" s="7"/>
      <c r="AE34" s="7"/>
      <c r="AF34" s="7"/>
      <c r="AG34" s="7"/>
      <c r="AH34" s="7"/>
    </row>
    <row r="35" spans="1:34" x14ac:dyDescent="0.5">
      <c r="A35" s="7"/>
      <c r="B35" s="7"/>
      <c r="C35" s="7"/>
      <c r="D35" s="7"/>
      <c r="E35" s="7"/>
      <c r="F35" s="7"/>
      <c r="G35" s="7"/>
      <c r="H35" s="7"/>
      <c r="I35" s="7"/>
      <c r="J35" s="7"/>
      <c r="K35" s="7"/>
      <c r="L35" s="7"/>
      <c r="M35" s="7"/>
      <c r="N35" s="7"/>
      <c r="O35" s="7"/>
      <c r="P35" s="7"/>
      <c r="Q35" s="7"/>
      <c r="R35" s="7"/>
      <c r="S35" s="20"/>
      <c r="T35" s="7"/>
      <c r="U35" s="7"/>
      <c r="V35" s="7"/>
      <c r="W35" s="7"/>
      <c r="X35" s="7"/>
      <c r="Y35" s="7"/>
      <c r="Z35" s="7"/>
      <c r="AA35" s="7"/>
      <c r="AB35" s="7"/>
      <c r="AC35" s="7"/>
      <c r="AD35" s="7"/>
      <c r="AE35" s="7"/>
      <c r="AF35" s="7"/>
      <c r="AG35" s="7"/>
      <c r="AH35" s="7"/>
    </row>
    <row r="36" spans="1:34" x14ac:dyDescent="0.5">
      <c r="A36" s="7"/>
      <c r="B36" s="7"/>
      <c r="C36" s="7"/>
      <c r="D36" s="7"/>
      <c r="E36" s="7"/>
      <c r="F36" s="7"/>
      <c r="G36" s="7"/>
      <c r="H36" s="7"/>
      <c r="I36" s="7"/>
      <c r="J36" s="7"/>
      <c r="K36" s="7"/>
      <c r="L36" s="7"/>
      <c r="M36" s="7"/>
      <c r="N36" s="7"/>
      <c r="O36" s="7"/>
      <c r="P36" s="7"/>
      <c r="Q36" s="7"/>
      <c r="R36" s="7"/>
      <c r="S36" s="20"/>
      <c r="T36" s="7"/>
      <c r="U36" s="7"/>
      <c r="V36" s="7"/>
      <c r="W36" s="7"/>
      <c r="X36" s="7"/>
      <c r="Y36" s="7"/>
      <c r="Z36" s="7"/>
      <c r="AA36" s="7"/>
      <c r="AB36" s="7"/>
      <c r="AC36" s="7"/>
      <c r="AD36" s="7"/>
      <c r="AE36" s="7"/>
      <c r="AF36" s="7"/>
      <c r="AG36" s="7"/>
      <c r="AH36" s="7"/>
    </row>
    <row r="37" spans="1:34" x14ac:dyDescent="0.5">
      <c r="A37" s="7"/>
      <c r="B37" s="7"/>
      <c r="C37" s="7"/>
      <c r="D37" s="7"/>
      <c r="E37" s="7"/>
      <c r="F37" s="7"/>
      <c r="G37" s="7"/>
      <c r="H37" s="7"/>
      <c r="I37" s="7"/>
      <c r="J37" s="7"/>
      <c r="K37" s="7"/>
      <c r="L37" s="7"/>
      <c r="M37" s="7"/>
      <c r="N37" s="7"/>
      <c r="O37" s="7"/>
      <c r="P37" s="7"/>
      <c r="Q37" s="7"/>
      <c r="R37" s="7"/>
      <c r="S37" s="20"/>
      <c r="T37" s="7"/>
      <c r="U37" s="7"/>
      <c r="V37" s="7"/>
      <c r="W37" s="7"/>
      <c r="X37" s="7"/>
      <c r="Y37" s="7"/>
      <c r="Z37" s="7"/>
      <c r="AA37" s="7"/>
      <c r="AB37" s="7"/>
      <c r="AC37" s="7"/>
      <c r="AD37" s="7"/>
      <c r="AE37" s="7"/>
      <c r="AF37" s="7"/>
      <c r="AG37" s="7"/>
      <c r="AH37" s="7"/>
    </row>
    <row r="38" spans="1:34" x14ac:dyDescent="0.5">
      <c r="A38" s="7"/>
      <c r="B38" s="7"/>
      <c r="C38" s="7"/>
      <c r="D38" s="7"/>
      <c r="E38" s="7"/>
      <c r="F38" s="7"/>
      <c r="G38" s="7"/>
      <c r="H38" s="7"/>
      <c r="I38" s="7"/>
      <c r="J38" s="7"/>
      <c r="K38" s="7"/>
      <c r="L38" s="7"/>
      <c r="M38" s="7"/>
      <c r="N38" s="7"/>
      <c r="O38" s="7"/>
      <c r="P38" s="7"/>
      <c r="Q38" s="7"/>
      <c r="R38" s="7"/>
      <c r="S38" s="20"/>
      <c r="T38" s="7"/>
      <c r="U38" s="7"/>
      <c r="V38" s="7"/>
      <c r="W38" s="7"/>
      <c r="X38" s="7"/>
      <c r="Y38" s="7"/>
      <c r="Z38" s="7"/>
      <c r="AA38" s="7"/>
      <c r="AB38" s="7"/>
      <c r="AC38" s="7"/>
      <c r="AD38" s="7"/>
      <c r="AE38" s="7"/>
      <c r="AF38" s="7"/>
      <c r="AG38" s="7"/>
      <c r="AH38" s="7"/>
    </row>
    <row r="39" spans="1:34" x14ac:dyDescent="0.5">
      <c r="A39" s="7"/>
      <c r="B39" s="7"/>
      <c r="C39" s="7"/>
      <c r="D39" s="7"/>
      <c r="E39" s="7"/>
      <c r="F39" s="7"/>
      <c r="G39" s="7"/>
      <c r="H39" s="7"/>
      <c r="I39" s="7"/>
      <c r="J39" s="7"/>
      <c r="K39" s="7"/>
      <c r="L39" s="7"/>
      <c r="M39" s="7"/>
      <c r="N39" s="7"/>
      <c r="O39" s="7"/>
      <c r="P39" s="7"/>
      <c r="Q39" s="7"/>
      <c r="R39" s="7"/>
      <c r="S39" s="20"/>
      <c r="T39" s="7"/>
      <c r="U39" s="7"/>
      <c r="V39" s="7"/>
      <c r="W39" s="7"/>
      <c r="X39" s="7"/>
      <c r="Y39" s="7"/>
      <c r="Z39" s="7"/>
      <c r="AA39" s="7"/>
      <c r="AB39" s="7"/>
      <c r="AC39" s="7"/>
      <c r="AD39" s="7"/>
      <c r="AE39" s="7"/>
      <c r="AF39" s="7"/>
      <c r="AG39" s="7"/>
      <c r="AH39" s="7"/>
    </row>
  </sheetData>
  <sheetProtection sheet="1" formatColumns="0" formatRows="0" selectLockedCells="1"/>
  <mergeCells count="3">
    <mergeCell ref="D3:P3"/>
    <mergeCell ref="B4:B7"/>
    <mergeCell ref="A1:Q1"/>
  </mergeCells>
  <conditionalFormatting sqref="D11:P11">
    <cfRule type="expression" dxfId="520" priority="4">
      <formula>IF(AND(D11&lt;&gt;"",COUNTIF($D11:$P11,D11)&gt;1),TRUE(),FALSE())</formula>
    </cfRule>
  </conditionalFormatting>
  <conditionalFormatting sqref="J11:L11">
    <cfRule type="expression" dxfId="519" priority="3">
      <formula>IF(AND(J11&lt;&gt;"",COUNTIF($D11:$P11,J11)&gt;1),TRUE(),FALSE())</formula>
    </cfRule>
  </conditionalFormatting>
  <conditionalFormatting sqref="C4:P7">
    <cfRule type="expression" dxfId="518" priority="2">
      <formula>COUNTIF(C$4:C$7,C4)&gt;1</formula>
    </cfRule>
  </conditionalFormatting>
  <conditionalFormatting sqref="C13:P13">
    <cfRule type="expression" dxfId="517" priority="1">
      <formula>LEN(C13)&gt;255</formula>
    </cfRule>
  </conditionalFormatting>
  <dataValidations count="3">
    <dataValidation type="list" allowBlank="1" showInputMessage="1" showErrorMessage="1" sqref="C4:P7" xr:uid="{58234ED1-FA46-4D6C-9A6E-D8E242DE923E}">
      <formula1>WH_Prac</formula1>
    </dataValidation>
    <dataValidation type="custom" allowBlank="1" showInputMessage="1" showErrorMessage="1" error="Name already used." sqref="D11:P11" xr:uid="{4ADFFC2C-E8B5-4AF9-A0DA-CB0397ED7F1E}">
      <formula1>IF(COUNTIF($D11:$P11,D11)&gt;1,FALSE(),TRUE())</formula1>
    </dataValidation>
    <dataValidation type="textLength" allowBlank="1" showInputMessage="1" showErrorMessage="1" error="Notes cannot contain more than 255 characters." sqref="C13:P13" xr:uid="{B7A1C73B-B947-4FBD-8754-1D1B6A1C99F2}">
      <formula1>0</formula1>
      <formula2>255</formula2>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81F81-3A11-476E-A1B9-ABCC3F9AEA62}">
  <sheetPr codeName="Sheet56">
    <tabColor theme="0" tint="-4.9989318521683403E-2"/>
  </sheetPr>
  <dimension ref="A1:G20"/>
  <sheetViews>
    <sheetView workbookViewId="0"/>
  </sheetViews>
  <sheetFormatPr defaultColWidth="8.8203125" defaultRowHeight="10.35" x14ac:dyDescent="0.35"/>
  <cols>
    <col min="1" max="16384" width="8.8203125" style="4"/>
  </cols>
  <sheetData>
    <row r="1" spans="1:7" x14ac:dyDescent="0.35">
      <c r="A1" s="4" t="s">
        <v>4696</v>
      </c>
      <c r="B1" s="4" t="s">
        <v>4619</v>
      </c>
      <c r="C1" s="4" t="s">
        <v>4620</v>
      </c>
      <c r="D1" s="4" t="s">
        <v>4621</v>
      </c>
      <c r="E1" s="4" t="s">
        <v>4622</v>
      </c>
      <c r="F1" s="4" t="s">
        <v>4697</v>
      </c>
      <c r="G1" s="4" t="s">
        <v>4694</v>
      </c>
    </row>
    <row r="2" spans="1:7" x14ac:dyDescent="0.35">
      <c r="A2" s="4" t="str" cm="1">
        <f t="array" ref="A2">TRANSPOSE(_xlfn._xlws.FILTER(WaterHarvest!C11:P11,WaterHarvest!C$11:P$11&lt;&gt;""))</f>
        <v>Base</v>
      </c>
      <c r="B2" s="4" cm="1">
        <f t="array" ref="B2:E2">TRANSPOSE(_xlfn._xlws.FILTER(WaterHarvest!C4:P7,WaterHarvest!C$11:P$11&lt;&gt;""))</f>
        <v>0</v>
      </c>
      <c r="C2" s="4">
        <v>0</v>
      </c>
      <c r="D2" s="4">
        <v>0</v>
      </c>
      <c r="E2" s="4">
        <v>0</v>
      </c>
      <c r="F2" s="4" t="str">
        <f>_xlfn.TEXTJOIN("-",TRUE,IFERROR(INDEX(WaterHarvesting1[Code],MATCH(B2,WaterHarvesting1[Practice],0)),""),IFERROR(INDEX(WaterHarvesting1[Code],MATCH(C2,WaterHarvesting1[Practice],0)),""),IFERROR(INDEX(WaterHarvesting1[Code],MATCH(D2,WaterHarvesting1[Practice],0)),""),IFERROR(INDEX(WaterHarvesting1[Code],MATCH(E2,WaterHarvesting1[Practice],0)),""))</f>
        <v/>
      </c>
      <c r="G2" s="4" cm="1">
        <f t="array" ref="G2">TRANSPOSE(_xlfn._xlws.FILTER(WaterHarvest!C13:P13,WaterHarvest!C$11:P$11&lt;&gt;""))</f>
        <v>0</v>
      </c>
    </row>
    <row r="3" spans="1:7" x14ac:dyDescent="0.35">
      <c r="F3" s="4" t="str">
        <f>_xlfn.TEXTJOIN("-",TRUE,IFERROR(INDEX(WaterHarvesting1[Code],MATCH(B3,WaterHarvesting1[Practice],0)),""),IFERROR(INDEX(WaterHarvesting1[Code],MATCH(C3,WaterHarvesting1[Practice],0)),""),IFERROR(INDEX(WaterHarvesting1[Code],MATCH(D3,WaterHarvesting1[Practice],0)),""),IFERROR(INDEX(WaterHarvesting1[Code],MATCH(E3,WaterHarvesting1[Practice],0)),""))</f>
        <v/>
      </c>
    </row>
    <row r="4" spans="1:7" x14ac:dyDescent="0.35">
      <c r="F4" s="4" t="str">
        <f>_xlfn.TEXTJOIN("-",TRUE,IFERROR(INDEX(WaterHarvesting1[Code],MATCH(B4,WaterHarvesting1[Practice],0)),""),IFERROR(INDEX(WaterHarvesting1[Code],MATCH(C4,WaterHarvesting1[Practice],0)),""),IFERROR(INDEX(WaterHarvesting1[Code],MATCH(D4,WaterHarvesting1[Practice],0)),""),IFERROR(INDEX(WaterHarvesting1[Code],MATCH(E4,WaterHarvesting1[Practice],0)),""))</f>
        <v/>
      </c>
    </row>
    <row r="5" spans="1:7" x14ac:dyDescent="0.35">
      <c r="F5" s="4" t="str">
        <f>_xlfn.TEXTJOIN("-",TRUE,IFERROR(INDEX(WaterHarvesting1[Code],MATCH(B5,WaterHarvesting1[Practice],0)),""),IFERROR(INDEX(WaterHarvesting1[Code],MATCH(C5,WaterHarvesting1[Practice],0)),""),IFERROR(INDEX(WaterHarvesting1[Code],MATCH(D5,WaterHarvesting1[Practice],0)),""),IFERROR(INDEX(WaterHarvesting1[Code],MATCH(E5,WaterHarvesting1[Practice],0)),""))</f>
        <v/>
      </c>
    </row>
    <row r="6" spans="1:7" x14ac:dyDescent="0.35">
      <c r="F6" s="4" t="str">
        <f>_xlfn.TEXTJOIN("-",TRUE,IFERROR(INDEX(WaterHarvesting1[Code],MATCH(B6,WaterHarvesting1[Practice],0)),""),IFERROR(INDEX(WaterHarvesting1[Code],MATCH(C6,WaterHarvesting1[Practice],0)),""),IFERROR(INDEX(WaterHarvesting1[Code],MATCH(D6,WaterHarvesting1[Practice],0)),""),IFERROR(INDEX(WaterHarvesting1[Code],MATCH(E6,WaterHarvesting1[Practice],0)),""))</f>
        <v/>
      </c>
    </row>
    <row r="7" spans="1:7" x14ac:dyDescent="0.35">
      <c r="F7" s="4" t="str">
        <f>_xlfn.TEXTJOIN("-",TRUE,IFERROR(INDEX(WaterHarvesting1[Code],MATCH(B7,WaterHarvesting1[Practice],0)),""),IFERROR(INDEX(WaterHarvesting1[Code],MATCH(C7,WaterHarvesting1[Practice],0)),""),IFERROR(INDEX(WaterHarvesting1[Code],MATCH(D7,WaterHarvesting1[Practice],0)),""),IFERROR(INDEX(WaterHarvesting1[Code],MATCH(E7,WaterHarvesting1[Practice],0)),""))</f>
        <v/>
      </c>
    </row>
    <row r="8" spans="1:7" x14ac:dyDescent="0.35">
      <c r="F8" s="4" t="str">
        <f>_xlfn.TEXTJOIN("-",TRUE,IFERROR(INDEX(WaterHarvesting1[Code],MATCH(B8,WaterHarvesting1[Practice],0)),""),IFERROR(INDEX(WaterHarvesting1[Code],MATCH(C8,WaterHarvesting1[Practice],0)),""),IFERROR(INDEX(WaterHarvesting1[Code],MATCH(D8,WaterHarvesting1[Practice],0)),""),IFERROR(INDEX(WaterHarvesting1[Code],MATCH(E8,WaterHarvesting1[Practice],0)),""))</f>
        <v/>
      </c>
    </row>
    <row r="9" spans="1:7" x14ac:dyDescent="0.35">
      <c r="F9" s="4" t="str">
        <f>_xlfn.TEXTJOIN("-",TRUE,IFERROR(INDEX(WaterHarvesting1[Code],MATCH(B9,WaterHarvesting1[Practice],0)),""),IFERROR(INDEX(WaterHarvesting1[Code],MATCH(C9,WaterHarvesting1[Practice],0)),""),IFERROR(INDEX(WaterHarvesting1[Code],MATCH(D9,WaterHarvesting1[Practice],0)),""),IFERROR(INDEX(WaterHarvesting1[Code],MATCH(E9,WaterHarvesting1[Practice],0)),""))</f>
        <v/>
      </c>
    </row>
    <row r="10" spans="1:7" x14ac:dyDescent="0.35">
      <c r="F10" s="4" t="str">
        <f>_xlfn.TEXTJOIN("-",TRUE,IFERROR(INDEX(WaterHarvesting1[Code],MATCH(B10,WaterHarvesting1[Practice],0)),""),IFERROR(INDEX(WaterHarvesting1[Code],MATCH(C10,WaterHarvesting1[Practice],0)),""),IFERROR(INDEX(WaterHarvesting1[Code],MATCH(D10,WaterHarvesting1[Practice],0)),""),IFERROR(INDEX(WaterHarvesting1[Code],MATCH(E10,WaterHarvesting1[Practice],0)),""))</f>
        <v/>
      </c>
    </row>
    <row r="11" spans="1:7" x14ac:dyDescent="0.35">
      <c r="F11" s="4" t="str">
        <f>_xlfn.TEXTJOIN("-",TRUE,IFERROR(INDEX(WaterHarvesting1[Code],MATCH(B11,WaterHarvesting1[Practice],0)),""),IFERROR(INDEX(WaterHarvesting1[Code],MATCH(C11,WaterHarvesting1[Practice],0)),""),IFERROR(INDEX(WaterHarvesting1[Code],MATCH(D11,WaterHarvesting1[Practice],0)),""),IFERROR(INDEX(WaterHarvesting1[Code],MATCH(E11,WaterHarvesting1[Practice],0)),""))</f>
        <v/>
      </c>
    </row>
    <row r="12" spans="1:7" x14ac:dyDescent="0.35">
      <c r="F12" s="4" t="str">
        <f>_xlfn.TEXTJOIN("-",TRUE,IFERROR(INDEX(WaterHarvesting1[Code],MATCH(B12,WaterHarvesting1[Practice],0)),""),IFERROR(INDEX(WaterHarvesting1[Code],MATCH(C12,WaterHarvesting1[Practice],0)),""),IFERROR(INDEX(WaterHarvesting1[Code],MATCH(D12,WaterHarvesting1[Practice],0)),""),IFERROR(INDEX(WaterHarvesting1[Code],MATCH(E12,WaterHarvesting1[Practice],0)),""))</f>
        <v/>
      </c>
    </row>
    <row r="13" spans="1:7" x14ac:dyDescent="0.35">
      <c r="F13" s="4" t="str">
        <f>_xlfn.TEXTJOIN("-",TRUE,IFERROR(INDEX(WaterHarvesting1[Code],MATCH(B13,WaterHarvesting1[Practice],0)),""),IFERROR(INDEX(WaterHarvesting1[Code],MATCH(C13,WaterHarvesting1[Practice],0)),""),IFERROR(INDEX(WaterHarvesting1[Code],MATCH(D13,WaterHarvesting1[Practice],0)),""),IFERROR(INDEX(WaterHarvesting1[Code],MATCH(E13,WaterHarvesting1[Practice],0)),""))</f>
        <v/>
      </c>
    </row>
    <row r="14" spans="1:7" x14ac:dyDescent="0.35">
      <c r="F14" s="4" t="str">
        <f>_xlfn.TEXTJOIN("-",TRUE,IFERROR(INDEX(WaterHarvesting1[Code],MATCH(B14,WaterHarvesting1[Practice],0)),""),IFERROR(INDEX(WaterHarvesting1[Code],MATCH(C14,WaterHarvesting1[Practice],0)),""),IFERROR(INDEX(WaterHarvesting1[Code],MATCH(D14,WaterHarvesting1[Practice],0)),""),IFERROR(INDEX(WaterHarvesting1[Code],MATCH(E14,WaterHarvesting1[Practice],0)),""))</f>
        <v/>
      </c>
    </row>
    <row r="15" spans="1:7" x14ac:dyDescent="0.35">
      <c r="F15" s="4" t="str">
        <f>_xlfn.TEXTJOIN("-",TRUE,IFERROR(INDEX(WaterHarvesting1[Code],MATCH(B15,WaterHarvesting1[Practice],0)),""),IFERROR(INDEX(WaterHarvesting1[Code],MATCH(C15,WaterHarvesting1[Practice],0)),""),IFERROR(INDEX(WaterHarvesting1[Code],MATCH(D15,WaterHarvesting1[Practice],0)),""),IFERROR(INDEX(WaterHarvesting1[Code],MATCH(E15,WaterHarvesting1[Practice],0)),""))</f>
        <v/>
      </c>
    </row>
    <row r="16" spans="1:7" x14ac:dyDescent="0.35">
      <c r="F16" s="4" t="str">
        <f>_xlfn.TEXTJOIN("-",TRUE,IFERROR(INDEX(WaterHarvesting1[Code],MATCH(B16,WaterHarvesting1[Practice],0)),""),IFERROR(INDEX(WaterHarvesting1[Code],MATCH(C16,WaterHarvesting1[Practice],0)),""),IFERROR(INDEX(WaterHarvesting1[Code],MATCH(D16,WaterHarvesting1[Practice],0)),""),IFERROR(INDEX(WaterHarvesting1[Code],MATCH(E16,WaterHarvesting1[Practice],0)),""))</f>
        <v/>
      </c>
    </row>
    <row r="17" spans="6:6" x14ac:dyDescent="0.35">
      <c r="F17" s="4" t="str">
        <f>_xlfn.TEXTJOIN("-",TRUE,IFERROR(INDEX(WaterHarvesting1[Code],MATCH(B17,WaterHarvesting1[Practice],0)),""),IFERROR(INDEX(WaterHarvesting1[Code],MATCH(C17,WaterHarvesting1[Practice],0)),""),IFERROR(INDEX(WaterHarvesting1[Code],MATCH(D17,WaterHarvesting1[Practice],0)),""),IFERROR(INDEX(WaterHarvesting1[Code],MATCH(E17,WaterHarvesting1[Practice],0)),""))</f>
        <v/>
      </c>
    </row>
    <row r="18" spans="6:6" x14ac:dyDescent="0.35">
      <c r="F18" s="4" t="str">
        <f>_xlfn.TEXTJOIN("-",TRUE,IFERROR(INDEX(WaterHarvesting1[Code],MATCH(B18,WaterHarvesting1[Practice],0)),""),IFERROR(INDEX(WaterHarvesting1[Code],MATCH(C18,WaterHarvesting1[Practice],0)),""),IFERROR(INDEX(WaterHarvesting1[Code],MATCH(D18,WaterHarvesting1[Practice],0)),""),IFERROR(INDEX(WaterHarvesting1[Code],MATCH(E18,WaterHarvesting1[Practice],0)),""))</f>
        <v/>
      </c>
    </row>
    <row r="19" spans="6:6" x14ac:dyDescent="0.35">
      <c r="F19" s="4" t="str">
        <f>_xlfn.TEXTJOIN("-",TRUE,IFERROR(INDEX(WaterHarvesting1[Code],MATCH(B19,WaterHarvesting1[Practice],0)),""),IFERROR(INDEX(WaterHarvesting1[Code],MATCH(C19,WaterHarvesting1[Practice],0)),""),IFERROR(INDEX(WaterHarvesting1[Code],MATCH(D19,WaterHarvesting1[Practice],0)),""),IFERROR(INDEX(WaterHarvesting1[Code],MATCH(E19,WaterHarvesting1[Practice],0)),""))</f>
        <v/>
      </c>
    </row>
    <row r="20" spans="6:6" x14ac:dyDescent="0.35">
      <c r="F20" s="4" t="str">
        <f>_xlfn.TEXTJOIN("-",TRUE,IFERROR(INDEX(WaterHarvesting1[Code],MATCH(B20,WaterHarvesting1[Practice],0)),""),IFERROR(INDEX(WaterHarvesting1[Code],MATCH(C20,WaterHarvesting1[Practice],0)),""),IFERROR(INDEX(WaterHarvesting1[Code],MATCH(D20,WaterHarvesting1[Practice],0)),""),IFERROR(INDEX(WaterHarvesting1[Code],MATCH(E20,WaterHarvesting1[Practice],0)),""))</f>
        <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8937-F877-4AD4-B476-5313C7C03D78}">
  <sheetPr codeName="Sheet31">
    <tabColor theme="7" tint="0.59999389629810485"/>
  </sheetPr>
  <dimension ref="A1:AE64"/>
  <sheetViews>
    <sheetView zoomScale="70" zoomScaleNormal="70" workbookViewId="0">
      <selection activeCell="C10" sqref="C10"/>
    </sheetView>
  </sheetViews>
  <sheetFormatPr defaultRowHeight="14.35" x14ac:dyDescent="0.5"/>
  <cols>
    <col min="1" max="1" width="3.17578125" customWidth="1"/>
    <col min="2" max="2" width="19.17578125" customWidth="1"/>
    <col min="3" max="3" width="13.52734375" customWidth="1"/>
    <col min="4" max="5" width="19" bestFit="1" customWidth="1"/>
    <col min="6" max="6" width="18.46875" bestFit="1" customWidth="1"/>
    <col min="7" max="13" width="19" customWidth="1"/>
    <col min="14" max="15" width="18.52734375" customWidth="1"/>
    <col min="16" max="16" width="18.52734375" style="88" customWidth="1"/>
    <col min="17" max="17" width="18.52734375" style="97" customWidth="1"/>
    <col min="18" max="19" width="18.52734375" customWidth="1"/>
  </cols>
  <sheetData>
    <row r="1" spans="1:31" ht="30" customHeight="1" thickBot="1" x14ac:dyDescent="0.55000000000000004">
      <c r="A1" s="724"/>
      <c r="B1" s="866" t="s">
        <v>4698</v>
      </c>
      <c r="C1" s="866"/>
      <c r="D1" s="866"/>
      <c r="E1" s="866"/>
      <c r="F1" s="866"/>
      <c r="G1" s="866"/>
      <c r="H1" s="866"/>
      <c r="I1" s="866"/>
      <c r="J1" s="866"/>
      <c r="K1" s="866"/>
      <c r="L1" s="731"/>
      <c r="M1" s="731"/>
      <c r="N1" s="731"/>
      <c r="O1" s="731"/>
      <c r="P1" s="731"/>
      <c r="Q1" s="731"/>
      <c r="R1" s="731"/>
      <c r="S1" s="731"/>
      <c r="T1" s="732"/>
      <c r="U1" s="7"/>
      <c r="V1" s="86" t="s">
        <v>3547</v>
      </c>
      <c r="W1" s="96" t="s">
        <v>4103</v>
      </c>
      <c r="X1" s="7"/>
      <c r="Y1" s="7"/>
      <c r="Z1" s="7"/>
      <c r="AA1" s="7"/>
      <c r="AB1" s="7"/>
      <c r="AC1" s="7"/>
      <c r="AD1" s="7"/>
      <c r="AE1" s="7"/>
    </row>
    <row r="2" spans="1:31" s="7" customFormat="1" ht="5.25" customHeight="1" x14ac:dyDescent="0.5">
      <c r="A2" s="8"/>
      <c r="T2" s="9"/>
      <c r="V2" s="86" t="str" cm="1">
        <f t="array" ref="V2">IFERROR(TRANSPOSE(_xlfn.UNIQUE(_xlfn._xlws.FILTER(D10:S10,D10:S10&lt;&gt;""))),"None")</f>
        <v>None</v>
      </c>
      <c r="W2" s="96" t="str" cm="1">
        <f t="array" ref="W2">IFERROR(TRANSPOSE(_xlfn.UNIQUE(_xlfn._xlws.FILTER(C10:S10,C10:S10&lt;&gt;""))),"None")</f>
        <v>Base</v>
      </c>
    </row>
    <row r="3" spans="1:31" x14ac:dyDescent="0.5">
      <c r="A3" s="8"/>
      <c r="B3" s="7"/>
      <c r="C3" s="726" t="s">
        <v>4699</v>
      </c>
      <c r="D3" s="729"/>
      <c r="E3" s="730"/>
      <c r="F3" s="730"/>
      <c r="G3" s="730" t="s">
        <v>4700</v>
      </c>
      <c r="H3" s="730"/>
      <c r="I3" s="730"/>
      <c r="J3" s="730"/>
      <c r="K3" s="730"/>
      <c r="L3" s="727"/>
      <c r="M3" s="727"/>
      <c r="N3" s="730"/>
      <c r="O3" s="730"/>
      <c r="P3" s="730"/>
      <c r="Q3" s="730"/>
      <c r="R3" s="727"/>
      <c r="S3" s="727"/>
      <c r="T3" s="9"/>
      <c r="U3" s="7"/>
      <c r="V3" s="86"/>
      <c r="W3" s="96"/>
      <c r="X3" s="7"/>
      <c r="Y3" s="7"/>
      <c r="Z3" s="7"/>
      <c r="AA3" s="7"/>
      <c r="AB3" s="7"/>
      <c r="AC3" s="7"/>
      <c r="AD3" s="7"/>
      <c r="AE3" s="7"/>
    </row>
    <row r="4" spans="1:31" ht="23.35" x14ac:dyDescent="0.5">
      <c r="A4" s="8"/>
      <c r="B4" s="725" t="s">
        <v>4701</v>
      </c>
      <c r="C4" s="287"/>
      <c r="D4" s="728"/>
      <c r="E4" s="728"/>
      <c r="F4" s="728"/>
      <c r="G4" s="728"/>
      <c r="H4" s="728"/>
      <c r="I4" s="728"/>
      <c r="J4" s="728"/>
      <c r="K4" s="728"/>
      <c r="L4" s="728"/>
      <c r="M4" s="287"/>
      <c r="N4" s="728"/>
      <c r="O4" s="728"/>
      <c r="P4" s="728"/>
      <c r="Q4" s="728"/>
      <c r="R4" s="728"/>
      <c r="S4" s="287"/>
      <c r="T4" s="9"/>
      <c r="U4" s="7"/>
      <c r="V4" s="86"/>
      <c r="W4" s="96"/>
      <c r="X4" s="7"/>
      <c r="Y4" s="7"/>
      <c r="Z4" s="7"/>
      <c r="AA4" s="7"/>
      <c r="AB4" s="7"/>
      <c r="AC4" s="7"/>
      <c r="AD4" s="7"/>
      <c r="AE4" s="7"/>
    </row>
    <row r="5" spans="1:31" ht="23.35" x14ac:dyDescent="0.5">
      <c r="A5" s="8"/>
      <c r="B5" s="725" t="s">
        <v>4702</v>
      </c>
      <c r="C5" s="287"/>
      <c r="D5" s="287"/>
      <c r="E5" s="287"/>
      <c r="F5" s="287"/>
      <c r="G5" s="287"/>
      <c r="H5" s="287"/>
      <c r="I5" s="287"/>
      <c r="J5" s="287"/>
      <c r="K5" s="287"/>
      <c r="L5" s="287"/>
      <c r="M5" s="287"/>
      <c r="N5" s="287"/>
      <c r="O5" s="287"/>
      <c r="P5" s="287"/>
      <c r="Q5" s="287"/>
      <c r="R5" s="287"/>
      <c r="S5" s="287"/>
      <c r="T5" s="9"/>
      <c r="U5" s="7"/>
      <c r="V5" s="86"/>
      <c r="W5" s="96"/>
      <c r="X5" s="7"/>
      <c r="Y5" s="7"/>
      <c r="Z5" s="7"/>
      <c r="AA5" s="7"/>
      <c r="AB5" s="7"/>
      <c r="AC5" s="7"/>
      <c r="AD5" s="7"/>
      <c r="AE5" s="7"/>
    </row>
    <row r="6" spans="1:31" s="7" customFormat="1" ht="5.25" customHeight="1" x14ac:dyDescent="0.5">
      <c r="A6" s="8"/>
      <c r="T6" s="9"/>
      <c r="V6" s="86"/>
      <c r="W6" s="96"/>
    </row>
    <row r="7" spans="1:31" s="46" customFormat="1" ht="22.5" customHeight="1" x14ac:dyDescent="0.5">
      <c r="A7" s="48"/>
      <c r="B7" s="231" t="s">
        <v>4703</v>
      </c>
      <c r="C7" s="51" t="str">
        <f>IFERROR(INDEX(Prac.L!$Y:$Y,MATCH(C4,Prac.L!$V:$V,0)),"")</f>
        <v/>
      </c>
      <c r="D7" s="51" t="str">
        <f>IFERROR(INDEX(Prac.L!$Y:$Y,MATCH(D4,Prac.L!$V:$V,0)),"")</f>
        <v/>
      </c>
      <c r="E7" s="51" t="str">
        <f>IFERROR(INDEX(Prac.L!$Y:$Y,MATCH(E4,Prac.L!$V:$V,0)),"")</f>
        <v/>
      </c>
      <c r="F7" s="51" t="str">
        <f>IFERROR(INDEX(Prac.L!$Y:$Y,MATCH(F4,Prac.L!$V:$V,0)),"")</f>
        <v/>
      </c>
      <c r="G7" s="51" t="str">
        <f>IFERROR(INDEX(Prac.L!$Y:$Y,MATCH(G4,Prac.L!$V:$V,0)),"")</f>
        <v/>
      </c>
      <c r="H7" s="51" t="str">
        <f>IFERROR(INDEX(Prac.L!$Y:$Y,MATCH(H4,Prac.L!$V:$V,0)),"")</f>
        <v/>
      </c>
      <c r="I7" s="51" t="str">
        <f>IFERROR(INDEX(Prac.L!$Y:$Y,MATCH(I4,Prac.L!$V:$V,0)),"")</f>
        <v/>
      </c>
      <c r="J7" s="51" t="str">
        <f>IFERROR(INDEX(Prac.L!$Y:$Y,MATCH(J4,Prac.L!$V:$V,0)),"")</f>
        <v/>
      </c>
      <c r="K7" s="51" t="str">
        <f>IFERROR(INDEX(Prac.L!$Y:$Y,MATCH(K4,Prac.L!$V:$V,0)),"")</f>
        <v/>
      </c>
      <c r="L7" s="51" t="str">
        <f>IFERROR(INDEX(Prac.L!$Y:$Y,MATCH(L4,Prac.L!$V:$V,0)),"")</f>
        <v/>
      </c>
      <c r="M7" s="51" t="str">
        <f>IFERROR(INDEX(Prac.L!$Y:$Y,MATCH(M4,Prac.L!$V:$V,0)),"")</f>
        <v/>
      </c>
      <c r="N7" s="51" t="str">
        <f>IFERROR(INDEX(Prac.L!$Y:$Y,MATCH(N4,Prac.L!$V:$V,0)),"")</f>
        <v/>
      </c>
      <c r="O7" s="51" t="str">
        <f>IFERROR(INDEX(Prac.L!$Y:$Y,MATCH(O4,Prac.L!$V:$V,0)),"")</f>
        <v/>
      </c>
      <c r="P7" s="51" t="str">
        <f>IFERROR(INDEX(Prac.L!$Y:$Y,MATCH(P4,Prac.L!$V:$V,0)),"")</f>
        <v/>
      </c>
      <c r="Q7" s="51" t="str">
        <f>IFERROR(INDEX(Prac.L!$Y:$Y,MATCH(Q4,Prac.L!$V:$V,0)),"")</f>
        <v/>
      </c>
      <c r="R7" s="51" t="str">
        <f>IFERROR(INDEX(Prac.L!$Y:$Y,MATCH(R4,Prac.L!$V:$V,0)),"")</f>
        <v/>
      </c>
      <c r="S7" s="51" t="str">
        <f>IFERROR(INDEX(Prac.L!$Y:$Y,MATCH(S4,Prac.L!$V:$V,0)),"")</f>
        <v/>
      </c>
      <c r="T7" s="49"/>
      <c r="U7" s="47"/>
      <c r="V7" s="87"/>
      <c r="W7" s="146"/>
      <c r="X7" s="47"/>
      <c r="Y7" s="47"/>
      <c r="Z7" s="47"/>
      <c r="AA7" s="47"/>
      <c r="AB7" s="47"/>
      <c r="AC7" s="47"/>
      <c r="AD7" s="47"/>
      <c r="AE7" s="47"/>
    </row>
    <row r="8" spans="1:31" s="46" customFormat="1" ht="31.5" customHeight="1" x14ac:dyDescent="0.5">
      <c r="A8" s="48"/>
      <c r="B8" s="381" t="s">
        <v>4704</v>
      </c>
      <c r="C8" s="52" t="str">
        <f>IFERROR(INDEX(Prac.L!$AD:$AD,MATCH(C5,Prac.L!$AA:$AA,0)),"")</f>
        <v/>
      </c>
      <c r="D8" s="52" t="str">
        <f>IFERROR(INDEX(Prac.L!$AD:$AD,MATCH(D5,Prac.L!$AA:$AA,0)),"")</f>
        <v/>
      </c>
      <c r="E8" s="52" t="str">
        <f>IFERROR(INDEX(Prac.L!$AD:$AD,MATCH(E5,Prac.L!$AA:$AA,0)),"")</f>
        <v/>
      </c>
      <c r="F8" s="52" t="str">
        <f>IFERROR(INDEX(Prac.L!$AD:$AD,MATCH(F5,Prac.L!$AA:$AA,0)),"")</f>
        <v/>
      </c>
      <c r="G8" s="52" t="str">
        <f>IFERROR(INDEX(Prac.L!$AD:$AD,MATCH(G5,Prac.L!$AA:$AA,0)),"")</f>
        <v/>
      </c>
      <c r="H8" s="52" t="str">
        <f>IFERROR(INDEX(Prac.L!$AD:$AD,MATCH(H5,Prac.L!$AA:$AA,0)),"")</f>
        <v/>
      </c>
      <c r="I8" s="52" t="str">
        <f>IFERROR(INDEX(Prac.L!$AD:$AD,MATCH(I5,Prac.L!$AA:$AA,0)),"")</f>
        <v/>
      </c>
      <c r="J8" s="52" t="str">
        <f>IFERROR(INDEX(Prac.L!$AD:$AD,MATCH(J5,Prac.L!$AA:$AA,0)),"")</f>
        <v/>
      </c>
      <c r="K8" s="52" t="str">
        <f>IFERROR(INDEX(Prac.L!$AD:$AD,MATCH(K5,Prac.L!$AA:$AA,0)),"")</f>
        <v/>
      </c>
      <c r="L8" s="52" t="str">
        <f>IFERROR(INDEX(Prac.L!$AD:$AD,MATCH(L5,Prac.L!$AA:$AA,0)),"")</f>
        <v/>
      </c>
      <c r="M8" s="52" t="str">
        <f>IFERROR(INDEX(Prac.L!$AD:$AD,MATCH(M5,Prac.L!$AA:$AA,0)),"")</f>
        <v/>
      </c>
      <c r="N8" s="52" t="str">
        <f>IFERROR(INDEX(Prac.L!$AD:$AD,MATCH(N5,Prac.L!$AA:$AA,0)),"")</f>
        <v/>
      </c>
      <c r="O8" s="52" t="str">
        <f>IFERROR(INDEX(Prac.L!$AD:$AD,MATCH(O5,Prac.L!$AA:$AA,0)),"")</f>
        <v/>
      </c>
      <c r="P8" s="52" t="str">
        <f>IFERROR(INDEX(Prac.L!$AD:$AD,MATCH(P5,Prac.L!$AA:$AA,0)),"")</f>
        <v/>
      </c>
      <c r="Q8" s="52" t="str">
        <f>IFERROR(INDEX(Prac.L!$AD:$AD,MATCH(Q5,Prac.L!$AA:$AA,0)),"")</f>
        <v/>
      </c>
      <c r="R8" s="52" t="str">
        <f>IFERROR(INDEX(Prac.L!$AD:$AD,MATCH(R5,Prac.L!$AA:$AA,0)),"")</f>
        <v/>
      </c>
      <c r="S8" s="52" t="str">
        <f>IFERROR(INDEX(Prac.L!$AD:$AD,MATCH(S5,Prac.L!$AA:$AA,0)),"")</f>
        <v/>
      </c>
      <c r="T8" s="49"/>
      <c r="U8" s="47"/>
      <c r="V8" s="87"/>
      <c r="W8" s="146"/>
      <c r="X8" s="47"/>
      <c r="Y8" s="47"/>
      <c r="Z8" s="47"/>
      <c r="AA8" s="47"/>
      <c r="AB8" s="47"/>
      <c r="AC8" s="47"/>
      <c r="AD8" s="47"/>
      <c r="AE8" s="47"/>
    </row>
    <row r="9" spans="1:31" s="7" customFormat="1" ht="5.25" customHeight="1" x14ac:dyDescent="0.5">
      <c r="A9" s="8"/>
      <c r="T9" s="9"/>
      <c r="V9" s="86"/>
      <c r="W9" s="96"/>
    </row>
    <row r="10" spans="1:31" x14ac:dyDescent="0.5">
      <c r="A10" s="8"/>
      <c r="B10" s="362" t="s">
        <v>3550</v>
      </c>
      <c r="C10" s="443" t="s">
        <v>3551</v>
      </c>
      <c r="D10" s="734" t="str">
        <f>IF(D4="","",CONCATENATE(INDEX(Prac.L!$X:$X,MATCH(D4,Prac.L!$V:$V,0)),IF(D5="","",CONCATENATE("-",INDEX(Prac.L!$AC:$AC,MATCH(D5,Prac.L!$AA:$AA,0))))))</f>
        <v/>
      </c>
      <c r="E10" s="734" t="str">
        <f>IF(E4="","",CONCATENATE(INDEX(Prac.L!$X:$X,MATCH(E4,Prac.L!$V:$V,0)),IF(E5="","",CONCATENATE("-",INDEX(Prac.L!$AC:$AC,MATCH(E5,Prac.L!$AA:$AA,0))))))</f>
        <v/>
      </c>
      <c r="F10" s="734" t="str">
        <f>IF(F4="","",CONCATENATE(INDEX(Prac.L!$X:$X,MATCH(F4,Prac.L!$V:$V,0)),IF(F5="","",CONCATENATE("-",INDEX(Prac.L!$AC:$AC,MATCH(F5,Prac.L!$AA:$AA,0))))))</f>
        <v/>
      </c>
      <c r="G10" s="734" t="str">
        <f>IF(G4="","",CONCATENATE(INDEX(Prac.L!$X:$X,MATCH(G4,Prac.L!$V:$V,0)),IF(G5="","",CONCATENATE("-",INDEX(Prac.L!$AC:$AC,MATCH(G5,Prac.L!$AA:$AA,0))))))</f>
        <v/>
      </c>
      <c r="H10" s="734" t="str">
        <f>IF(H4="","",CONCATENATE(INDEX(Prac.L!$X:$X,MATCH(H4,Prac.L!$V:$V,0)),IF(H5="","",CONCATENATE("-",INDEX(Prac.L!$AC:$AC,MATCH(H5,Prac.L!$AA:$AA,0))))))</f>
        <v/>
      </c>
      <c r="I10" s="734" t="str">
        <f>IF(I4="","",CONCATENATE(INDEX(Prac.L!$X:$X,MATCH(I4,Prac.L!$V:$V,0)),IF(I5="","",CONCATENATE("-",INDEX(Prac.L!$AC:$AC,MATCH(I5,Prac.L!$AA:$AA,0))))))</f>
        <v/>
      </c>
      <c r="J10" s="734" t="str">
        <f>IF(J4="","",CONCATENATE(INDEX(Prac.L!$X:$X,MATCH(J4,Prac.L!$V:$V,0)),IF(J5="","",CONCATENATE("-",INDEX(Prac.L!$AC:$AC,MATCH(J5,Prac.L!$AA:$AA,0))))))</f>
        <v/>
      </c>
      <c r="K10" s="734" t="str">
        <f>IF(K4="","",CONCATENATE(INDEX(Prac.L!$X:$X,MATCH(K4,Prac.L!$V:$V,0)),IF(K5="","",CONCATENATE("-",INDEX(Prac.L!$AC:$AC,MATCH(K5,Prac.L!$AA:$AA,0))))))</f>
        <v/>
      </c>
      <c r="L10" s="734" t="str">
        <f>IF(L4="","",CONCATENATE(INDEX(Prac.L!$X:$X,MATCH(L4,Prac.L!$V:$V,0)),IF(L5="","",CONCATENATE("-",INDEX(Prac.L!$AC:$AC,MATCH(L5,Prac.L!$AA:$AA,0))))))</f>
        <v/>
      </c>
      <c r="M10" s="734" t="str">
        <f>IF(M4="","",CONCATENATE(INDEX(Prac.L!$X:$X,MATCH(M4,Prac.L!$V:$V,0)),IF(M5="","",CONCATENATE("-",INDEX(Prac.L!$AC:$AC,MATCH(M5,Prac.L!$AA:$AA,0))))))</f>
        <v/>
      </c>
      <c r="N10" s="734" t="str">
        <f>IF(N4="","",CONCATENATE(INDEX(Prac.L!$X:$X,MATCH(N4,Prac.L!$V:$V,0)),IF(N5="","",CONCATENATE("-",INDEX(Prac.L!$AC:$AC,MATCH(N5,Prac.L!$AA:$AA,0))))))</f>
        <v/>
      </c>
      <c r="O10" s="734" t="str">
        <f>IF(O4="","",CONCATENATE(INDEX(Prac.L!$X:$X,MATCH(O4,Prac.L!$V:$V,0)),IF(O5="","",CONCATENATE("-",INDEX(Prac.L!$AC:$AC,MATCH(O5,Prac.L!$AA:$AA,0))))))</f>
        <v/>
      </c>
      <c r="P10" s="734" t="str">
        <f>IF(P4="","",CONCATENATE(INDEX(Prac.L!$X:$X,MATCH(P4,Prac.L!$V:$V,0)),IF(P5="","",CONCATENATE("-",INDEX(Prac.L!$AC:$AC,MATCH(P5,Prac.L!$AA:$AA,0))))))</f>
        <v/>
      </c>
      <c r="Q10" s="734" t="str">
        <f>IF(Q4="","",CONCATENATE(INDEX(Prac.L!$X:$X,MATCH(Q4,Prac.L!$V:$V,0)),IF(Q5="","",CONCATENATE("-",INDEX(Prac.L!$AC:$AC,MATCH(Q5,Prac.L!$AA:$AA,0))))))</f>
        <v/>
      </c>
      <c r="R10" s="734" t="str">
        <f>IF(R4="","",CONCATENATE(INDEX(Prac.L!$X:$X,MATCH(R4,Prac.L!$V:$V,0)),IF(R5="","",CONCATENATE("-",INDEX(Prac.L!$AC:$AC,MATCH(R5,Prac.L!$AA:$AA,0))))))</f>
        <v/>
      </c>
      <c r="S10" s="734" t="str">
        <f>IF(S4="","",CONCATENATE(INDEX(Prac.L!$X:$X,MATCH(S4,Prac.L!$V:$V,0)),IF(S5="","",CONCATENATE("-",INDEX(Prac.L!$AC:$AC,MATCH(S5,Prac.L!$AA:$AA,0))))))</f>
        <v/>
      </c>
      <c r="T10" s="9"/>
      <c r="U10" s="7"/>
      <c r="V10" s="86"/>
      <c r="W10" s="96"/>
      <c r="X10" s="7"/>
      <c r="Y10" s="7"/>
      <c r="Z10" s="7"/>
      <c r="AA10" s="7"/>
      <c r="AB10" s="7"/>
      <c r="AC10" s="7"/>
      <c r="AD10" s="7"/>
      <c r="AE10" s="7"/>
    </row>
    <row r="11" spans="1:31" s="7" customFormat="1" ht="5.25" customHeight="1" x14ac:dyDescent="0.5">
      <c r="A11" s="8"/>
      <c r="T11" s="9"/>
      <c r="V11" s="86"/>
      <c r="W11" s="96"/>
    </row>
    <row r="12" spans="1:31" ht="127.75" customHeight="1" x14ac:dyDescent="0.5">
      <c r="A12" s="8"/>
      <c r="B12" s="722" t="s">
        <v>4705</v>
      </c>
      <c r="C12" s="445"/>
      <c r="D12" s="445"/>
      <c r="E12" s="445"/>
      <c r="F12" s="445"/>
      <c r="G12" s="445"/>
      <c r="H12" s="445"/>
      <c r="I12" s="445"/>
      <c r="J12" s="445"/>
      <c r="K12" s="445"/>
      <c r="L12" s="445"/>
      <c r="M12" s="445"/>
      <c r="N12" s="445"/>
      <c r="O12" s="445"/>
      <c r="P12" s="445"/>
      <c r="Q12" s="445"/>
      <c r="R12" s="445"/>
      <c r="S12" s="445"/>
      <c r="T12" s="9"/>
      <c r="U12" s="7"/>
      <c r="V12" s="86"/>
      <c r="W12" s="96"/>
      <c r="X12" s="7"/>
      <c r="Y12" s="7"/>
      <c r="Z12" s="7"/>
      <c r="AA12" s="7"/>
      <c r="AB12" s="7"/>
      <c r="AC12" s="7"/>
      <c r="AD12" s="7"/>
      <c r="AE12" s="7"/>
    </row>
    <row r="13" spans="1:31" s="7" customFormat="1" ht="5.25" customHeight="1" x14ac:dyDescent="0.5">
      <c r="A13" s="8"/>
      <c r="T13" s="9"/>
      <c r="V13" s="86"/>
      <c r="W13" s="96"/>
    </row>
    <row r="14" spans="1:31" s="7" customFormat="1" ht="15" customHeight="1" x14ac:dyDescent="0.5">
      <c r="A14" s="8"/>
      <c r="B14" s="231" t="s">
        <v>4654</v>
      </c>
      <c r="C14" s="115" t="str">
        <f t="shared" ref="C14:S14" si="0">IF(ISBLANK(C4),"",IFERROR(IF(MATCH(C4,I.Pracs,0)&gt;0,"No",""),"Yes"))</f>
        <v/>
      </c>
      <c r="D14" s="115" t="str">
        <f t="shared" si="0"/>
        <v/>
      </c>
      <c r="E14" s="115" t="str">
        <f t="shared" si="0"/>
        <v/>
      </c>
      <c r="F14" s="115" t="str">
        <f t="shared" si="0"/>
        <v/>
      </c>
      <c r="G14" s="115" t="str">
        <f t="shared" si="0"/>
        <v/>
      </c>
      <c r="H14" s="115" t="str">
        <f t="shared" ref="H14:M14" si="1">IF(ISBLANK(H4),"",IFERROR(IF(MATCH(H4,I.Pracs,0)&gt;0,"No",""),"Yes"))</f>
        <v/>
      </c>
      <c r="I14" s="115" t="str">
        <f t="shared" si="1"/>
        <v/>
      </c>
      <c r="J14" s="115" t="str">
        <f t="shared" si="1"/>
        <v/>
      </c>
      <c r="K14" s="115" t="str">
        <f t="shared" si="1"/>
        <v/>
      </c>
      <c r="L14" s="115" t="str">
        <f t="shared" si="1"/>
        <v/>
      </c>
      <c r="M14" s="115" t="str">
        <f t="shared" si="1"/>
        <v/>
      </c>
      <c r="N14" s="115" t="str">
        <f t="shared" si="0"/>
        <v/>
      </c>
      <c r="O14" s="115" t="str">
        <f t="shared" si="0"/>
        <v/>
      </c>
      <c r="P14" s="115" t="str">
        <f t="shared" si="0"/>
        <v/>
      </c>
      <c r="Q14" s="115" t="str">
        <f t="shared" si="0"/>
        <v/>
      </c>
      <c r="R14" s="115" t="str">
        <f t="shared" si="0"/>
        <v/>
      </c>
      <c r="S14" s="115" t="str">
        <f t="shared" si="0"/>
        <v/>
      </c>
      <c r="T14" s="9"/>
      <c r="V14" s="86"/>
      <c r="W14" s="96"/>
    </row>
    <row r="15" spans="1:31" s="7" customFormat="1" ht="15" customHeight="1" x14ac:dyDescent="0.5">
      <c r="A15" s="8"/>
      <c r="B15" s="231" t="s">
        <v>4706</v>
      </c>
      <c r="C15" s="115" t="str">
        <f t="shared" ref="C15:S15" si="2">IF(ISBLANK(C5),"",IFERROR(IF(MATCH(C5,INDEX(I.Method,,1),0)&gt;0,"No",""),"Yes"))</f>
        <v/>
      </c>
      <c r="D15" s="115" t="str">
        <f t="shared" si="2"/>
        <v/>
      </c>
      <c r="E15" s="115" t="str">
        <f t="shared" si="2"/>
        <v/>
      </c>
      <c r="F15" s="115" t="str">
        <f t="shared" si="2"/>
        <v/>
      </c>
      <c r="G15" s="115" t="str">
        <f t="shared" si="2"/>
        <v/>
      </c>
      <c r="H15" s="115" t="str">
        <f t="shared" ref="H15:M15" si="3">IF(ISBLANK(H5),"",IFERROR(IF(MATCH(H5,INDEX(I.Method,,1),0)&gt;0,"No",""),"Yes"))</f>
        <v/>
      </c>
      <c r="I15" s="115" t="str">
        <f t="shared" si="3"/>
        <v/>
      </c>
      <c r="J15" s="115" t="str">
        <f t="shared" si="3"/>
        <v/>
      </c>
      <c r="K15" s="115" t="str">
        <f t="shared" si="3"/>
        <v/>
      </c>
      <c r="L15" s="115" t="str">
        <f t="shared" si="3"/>
        <v/>
      </c>
      <c r="M15" s="115" t="str">
        <f t="shared" si="3"/>
        <v/>
      </c>
      <c r="N15" s="115" t="str">
        <f t="shared" si="2"/>
        <v/>
      </c>
      <c r="O15" s="115" t="str">
        <f t="shared" si="2"/>
        <v/>
      </c>
      <c r="P15" s="115" t="str">
        <f t="shared" si="2"/>
        <v/>
      </c>
      <c r="Q15" s="115" t="str">
        <f t="shared" si="2"/>
        <v/>
      </c>
      <c r="R15" s="115" t="str">
        <f t="shared" si="2"/>
        <v/>
      </c>
      <c r="S15" s="115" t="str">
        <f t="shared" si="2"/>
        <v/>
      </c>
      <c r="T15" s="9"/>
      <c r="V15" s="86"/>
      <c r="W15" s="96"/>
    </row>
    <row r="16" spans="1:31" s="13" customFormat="1" ht="5.25" customHeight="1" x14ac:dyDescent="0.5">
      <c r="A16" s="562"/>
      <c r="T16" s="733"/>
      <c r="V16" s="739"/>
      <c r="W16" s="740"/>
    </row>
    <row r="17" spans="1:25" ht="36.75" customHeight="1" thickBot="1" x14ac:dyDescent="0.55000000000000004">
      <c r="A17" s="863" t="s">
        <v>4707</v>
      </c>
      <c r="B17" s="864"/>
      <c r="C17" s="864"/>
      <c r="D17" s="864"/>
      <c r="E17" s="864"/>
      <c r="F17" s="864"/>
      <c r="G17" s="864"/>
      <c r="H17" s="865"/>
      <c r="I17" s="6"/>
      <c r="J17" s="6"/>
      <c r="K17" s="6"/>
      <c r="L17" s="6"/>
      <c r="M17" s="6"/>
      <c r="N17" s="6"/>
      <c r="O17" s="7"/>
      <c r="P17" s="86"/>
      <c r="Q17" s="96"/>
      <c r="R17" s="7"/>
      <c r="S17" s="7"/>
      <c r="T17" s="7"/>
      <c r="U17" s="7"/>
      <c r="V17" s="7"/>
      <c r="W17" s="7"/>
      <c r="X17" s="7"/>
      <c r="Y17" s="7"/>
    </row>
    <row r="18" spans="1:25" ht="6" customHeight="1" x14ac:dyDescent="0.5">
      <c r="A18" s="147"/>
      <c r="B18" s="559" t="s">
        <v>4708</v>
      </c>
      <c r="C18" s="559" t="s">
        <v>4709</v>
      </c>
      <c r="D18" s="559" t="s">
        <v>4710</v>
      </c>
      <c r="E18" s="559" t="s">
        <v>4711</v>
      </c>
      <c r="F18" s="559"/>
      <c r="G18" s="559"/>
      <c r="H18" s="578"/>
      <c r="I18" s="541"/>
      <c r="J18" s="541" t="s">
        <v>4712</v>
      </c>
      <c r="K18" s="541" t="s">
        <v>4713</v>
      </c>
      <c r="L18" s="7"/>
      <c r="M18" s="7"/>
      <c r="N18" s="7"/>
      <c r="O18" s="7"/>
      <c r="P18" s="86"/>
      <c r="Q18" s="96"/>
      <c r="R18" s="7"/>
      <c r="S18" s="7"/>
      <c r="T18" s="7"/>
      <c r="U18" s="7"/>
      <c r="V18" s="7"/>
      <c r="W18" s="7"/>
      <c r="X18" s="7"/>
      <c r="Y18" s="7"/>
    </row>
    <row r="19" spans="1:25" ht="23.35" x14ac:dyDescent="0.5">
      <c r="A19" s="8"/>
      <c r="B19" s="63" t="s">
        <v>2475</v>
      </c>
      <c r="C19" s="480" t="s">
        <v>4714</v>
      </c>
      <c r="D19" s="480" t="s">
        <v>4715</v>
      </c>
      <c r="E19" s="480" t="s">
        <v>4716</v>
      </c>
      <c r="F19" s="273"/>
      <c r="G19" s="273"/>
      <c r="H19" s="9"/>
      <c r="I19" s="7"/>
      <c r="J19" s="115" t="s">
        <v>3586</v>
      </c>
      <c r="K19" s="115" t="s">
        <v>4717</v>
      </c>
      <c r="L19" s="115"/>
      <c r="M19" s="7"/>
      <c r="N19" s="7"/>
      <c r="O19" s="7"/>
      <c r="P19" s="86"/>
      <c r="Q19" s="96"/>
      <c r="R19" s="7"/>
      <c r="S19" s="7"/>
      <c r="T19" s="7"/>
      <c r="U19" s="7"/>
      <c r="V19" s="7"/>
      <c r="W19" s="7"/>
      <c r="X19" s="7"/>
      <c r="Y19" s="7"/>
    </row>
    <row r="20" spans="1:25" x14ac:dyDescent="0.5">
      <c r="A20" s="8"/>
      <c r="B20" s="479"/>
      <c r="C20" s="479"/>
      <c r="D20" s="479"/>
      <c r="E20" s="479"/>
      <c r="F20" s="268"/>
      <c r="G20" s="268"/>
      <c r="H20" s="9"/>
      <c r="I20" s="7"/>
      <c r="J20" s="115" t="str">
        <f t="shared" ref="J20:J57" si="4">IF(ISBLANK(D20),"",IFERROR(IF(MATCH(D20,I.Unit,0)&gt;0,"No",""),"Yes"))</f>
        <v/>
      </c>
      <c r="K20" s="115" t="str">
        <f t="shared" ref="K20:K57" si="5">IF(ISBLANK(E20),"",IFERROR(IF(MATCH(E20,I.Water.Type,0)&gt;0,"No",""),"Yes"))</f>
        <v/>
      </c>
      <c r="L20" s="115"/>
      <c r="M20" s="7"/>
      <c r="N20" s="7"/>
      <c r="O20" s="7"/>
      <c r="P20" s="86"/>
      <c r="Q20" s="96"/>
      <c r="R20" s="7"/>
      <c r="S20" s="7"/>
      <c r="T20" s="7"/>
      <c r="U20" s="7"/>
      <c r="V20" s="7"/>
      <c r="W20" s="7"/>
      <c r="X20" s="7"/>
      <c r="Y20" s="7"/>
    </row>
    <row r="21" spans="1:25" x14ac:dyDescent="0.5">
      <c r="A21" s="8"/>
      <c r="B21" s="479"/>
      <c r="C21" s="380"/>
      <c r="D21" s="380"/>
      <c r="E21" s="380"/>
      <c r="F21" s="268"/>
      <c r="G21" s="268"/>
      <c r="H21" s="9"/>
      <c r="I21" s="7"/>
      <c r="J21" s="115" t="str">
        <f t="shared" si="4"/>
        <v/>
      </c>
      <c r="K21" s="115" t="str">
        <f t="shared" si="5"/>
        <v/>
      </c>
      <c r="L21" s="115"/>
      <c r="M21" s="7"/>
      <c r="N21" s="7"/>
      <c r="O21" s="7"/>
      <c r="P21" s="86"/>
      <c r="Q21" s="96"/>
      <c r="R21" s="7"/>
      <c r="S21" s="7"/>
      <c r="T21" s="7"/>
      <c r="U21" s="7"/>
      <c r="V21" s="7"/>
      <c r="W21" s="7"/>
      <c r="X21" s="7"/>
      <c r="Y21" s="7"/>
    </row>
    <row r="22" spans="1:25" x14ac:dyDescent="0.5">
      <c r="A22" s="8"/>
      <c r="B22" s="479"/>
      <c r="C22" s="380"/>
      <c r="D22" s="380"/>
      <c r="E22" s="380"/>
      <c r="F22" s="268"/>
      <c r="G22" s="268"/>
      <c r="H22" s="9"/>
      <c r="I22" s="7"/>
      <c r="J22" s="115" t="str">
        <f t="shared" ref="J22:J36" si="6">IF(ISBLANK(D22),"",IFERROR(IF(MATCH(D22,I.Unit,0)&gt;0,"No",""),"Yes"))</f>
        <v/>
      </c>
      <c r="K22" s="115" t="str">
        <f t="shared" ref="K22:K36" si="7">IF(ISBLANK(E22),"",IFERROR(IF(MATCH(E22,I.Water.Type,0)&gt;0,"No",""),"Yes"))</f>
        <v/>
      </c>
      <c r="L22" s="115"/>
      <c r="M22" s="7"/>
      <c r="N22" s="7"/>
      <c r="O22" s="7"/>
      <c r="P22" s="86"/>
      <c r="Q22" s="96"/>
      <c r="R22" s="7"/>
      <c r="S22" s="7"/>
      <c r="T22" s="7"/>
      <c r="U22" s="7"/>
      <c r="V22" s="7"/>
      <c r="W22" s="7"/>
      <c r="X22" s="7"/>
      <c r="Y22" s="7"/>
    </row>
    <row r="23" spans="1:25" x14ac:dyDescent="0.5">
      <c r="A23" s="8"/>
      <c r="B23" s="479"/>
      <c r="C23" s="380"/>
      <c r="D23" s="380"/>
      <c r="E23" s="380"/>
      <c r="F23" s="268"/>
      <c r="G23" s="268"/>
      <c r="H23" s="9"/>
      <c r="I23" s="7"/>
      <c r="J23" s="115" t="str">
        <f t="shared" si="6"/>
        <v/>
      </c>
      <c r="K23" s="115" t="str">
        <f t="shared" si="7"/>
        <v/>
      </c>
      <c r="L23" s="115"/>
      <c r="M23" s="7"/>
      <c r="N23" s="7"/>
      <c r="O23" s="7"/>
      <c r="P23" s="86"/>
      <c r="Q23" s="96"/>
      <c r="R23" s="7"/>
      <c r="S23" s="7"/>
      <c r="T23" s="7"/>
      <c r="U23" s="7"/>
      <c r="V23" s="7"/>
      <c r="W23" s="7"/>
      <c r="X23" s="7"/>
      <c r="Y23" s="7"/>
    </row>
    <row r="24" spans="1:25" x14ac:dyDescent="0.5">
      <c r="A24" s="8"/>
      <c r="B24" s="479"/>
      <c r="C24" s="380"/>
      <c r="D24" s="380"/>
      <c r="E24" s="380"/>
      <c r="F24" s="268"/>
      <c r="G24" s="268"/>
      <c r="H24" s="9"/>
      <c r="I24" s="7"/>
      <c r="J24" s="115" t="str">
        <f t="shared" si="6"/>
        <v/>
      </c>
      <c r="K24" s="115" t="str">
        <f t="shared" si="7"/>
        <v/>
      </c>
      <c r="L24" s="115"/>
      <c r="M24" s="7"/>
      <c r="N24" s="7"/>
      <c r="O24" s="7"/>
      <c r="P24" s="86"/>
      <c r="Q24" s="96"/>
      <c r="R24" s="7"/>
      <c r="S24" s="7"/>
      <c r="T24" s="7"/>
      <c r="U24" s="7"/>
      <c r="V24" s="7"/>
      <c r="W24" s="7"/>
      <c r="X24" s="7"/>
      <c r="Y24" s="7"/>
    </row>
    <row r="25" spans="1:25" x14ac:dyDescent="0.5">
      <c r="A25" s="8"/>
      <c r="B25" s="479"/>
      <c r="C25" s="380"/>
      <c r="D25" s="380"/>
      <c r="E25" s="380"/>
      <c r="F25" s="268"/>
      <c r="G25" s="268"/>
      <c r="H25" s="9"/>
      <c r="I25" s="7"/>
      <c r="J25" s="115" t="str">
        <f t="shared" si="6"/>
        <v/>
      </c>
      <c r="K25" s="115" t="str">
        <f t="shared" si="7"/>
        <v/>
      </c>
      <c r="L25" s="115"/>
      <c r="M25" s="7"/>
      <c r="N25" s="7"/>
      <c r="O25" s="7"/>
      <c r="P25" s="86"/>
      <c r="Q25" s="96"/>
      <c r="R25" s="7"/>
      <c r="S25" s="7"/>
      <c r="T25" s="7"/>
      <c r="U25" s="7"/>
      <c r="V25" s="7"/>
      <c r="W25" s="7"/>
      <c r="X25" s="7"/>
      <c r="Y25" s="7"/>
    </row>
    <row r="26" spans="1:25" x14ac:dyDescent="0.5">
      <c r="A26" s="8"/>
      <c r="B26" s="479"/>
      <c r="C26" s="380"/>
      <c r="D26" s="380"/>
      <c r="E26" s="380"/>
      <c r="F26" s="268"/>
      <c r="G26" s="268"/>
      <c r="H26" s="9"/>
      <c r="I26" s="7"/>
      <c r="J26" s="115" t="str">
        <f t="shared" si="6"/>
        <v/>
      </c>
      <c r="K26" s="115" t="str">
        <f t="shared" si="7"/>
        <v/>
      </c>
      <c r="L26" s="115"/>
      <c r="M26" s="7"/>
      <c r="N26" s="7"/>
      <c r="O26" s="7"/>
      <c r="P26" s="86"/>
      <c r="Q26" s="96"/>
      <c r="R26" s="7"/>
      <c r="S26" s="7"/>
      <c r="T26" s="7"/>
      <c r="U26" s="7"/>
      <c r="V26" s="7"/>
      <c r="W26" s="7"/>
      <c r="X26" s="7"/>
      <c r="Y26" s="7"/>
    </row>
    <row r="27" spans="1:25" x14ac:dyDescent="0.5">
      <c r="A27" s="8"/>
      <c r="B27" s="479"/>
      <c r="C27" s="380"/>
      <c r="D27" s="380"/>
      <c r="E27" s="380"/>
      <c r="F27" s="268"/>
      <c r="G27" s="268"/>
      <c r="H27" s="9"/>
      <c r="I27" s="7"/>
      <c r="J27" s="115" t="str">
        <f t="shared" si="6"/>
        <v/>
      </c>
      <c r="K27" s="115" t="str">
        <f t="shared" si="7"/>
        <v/>
      </c>
      <c r="L27" s="115"/>
      <c r="M27" s="7"/>
      <c r="N27" s="7"/>
      <c r="O27" s="7"/>
      <c r="P27" s="86"/>
      <c r="Q27" s="96"/>
      <c r="R27" s="7"/>
      <c r="S27" s="7"/>
      <c r="T27" s="7"/>
      <c r="U27" s="7"/>
      <c r="V27" s="7"/>
      <c r="W27" s="7"/>
      <c r="X27" s="7"/>
      <c r="Y27" s="7"/>
    </row>
    <row r="28" spans="1:25" x14ac:dyDescent="0.5">
      <c r="A28" s="8"/>
      <c r="B28" s="479"/>
      <c r="C28" s="380"/>
      <c r="D28" s="380"/>
      <c r="E28" s="380"/>
      <c r="F28" s="268"/>
      <c r="G28" s="268"/>
      <c r="H28" s="9"/>
      <c r="I28" s="7"/>
      <c r="J28" s="115" t="str">
        <f t="shared" si="6"/>
        <v/>
      </c>
      <c r="K28" s="115" t="str">
        <f t="shared" si="7"/>
        <v/>
      </c>
      <c r="L28" s="115"/>
      <c r="M28" s="7"/>
      <c r="N28" s="7"/>
      <c r="O28" s="7"/>
      <c r="P28" s="86"/>
      <c r="Q28" s="96"/>
      <c r="R28" s="7"/>
      <c r="S28" s="7"/>
      <c r="T28" s="7"/>
      <c r="U28" s="7"/>
      <c r="V28" s="7"/>
      <c r="W28" s="7"/>
      <c r="X28" s="7"/>
      <c r="Y28" s="7"/>
    </row>
    <row r="29" spans="1:25" x14ac:dyDescent="0.5">
      <c r="A29" s="8"/>
      <c r="B29" s="479"/>
      <c r="C29" s="380"/>
      <c r="D29" s="380"/>
      <c r="E29" s="380"/>
      <c r="F29" s="268"/>
      <c r="G29" s="268"/>
      <c r="H29" s="9"/>
      <c r="I29" s="7"/>
      <c r="J29" s="115" t="str">
        <f t="shared" si="6"/>
        <v/>
      </c>
      <c r="K29" s="115" t="str">
        <f t="shared" si="7"/>
        <v/>
      </c>
      <c r="L29" s="115"/>
      <c r="M29" s="7"/>
      <c r="N29" s="7"/>
      <c r="O29" s="7"/>
      <c r="P29" s="86"/>
      <c r="Q29" s="96"/>
      <c r="R29" s="7"/>
      <c r="S29" s="7"/>
      <c r="T29" s="7"/>
      <c r="U29" s="7"/>
      <c r="V29" s="7"/>
      <c r="W29" s="7"/>
      <c r="X29" s="7"/>
      <c r="Y29" s="7"/>
    </row>
    <row r="30" spans="1:25" x14ac:dyDescent="0.5">
      <c r="A30" s="8"/>
      <c r="B30" s="479"/>
      <c r="C30" s="380"/>
      <c r="D30" s="380"/>
      <c r="E30" s="380"/>
      <c r="F30" s="268"/>
      <c r="G30" s="268"/>
      <c r="H30" s="9"/>
      <c r="I30" s="7"/>
      <c r="J30" s="115" t="str">
        <f t="shared" si="6"/>
        <v/>
      </c>
      <c r="K30" s="115" t="str">
        <f t="shared" si="7"/>
        <v/>
      </c>
      <c r="L30" s="115"/>
      <c r="M30" s="7"/>
      <c r="N30" s="7"/>
      <c r="O30" s="7"/>
      <c r="P30" s="86"/>
      <c r="Q30" s="96"/>
      <c r="R30" s="7"/>
      <c r="S30" s="7"/>
      <c r="T30" s="7"/>
      <c r="U30" s="7"/>
      <c r="V30" s="7"/>
      <c r="W30" s="7"/>
      <c r="X30" s="7"/>
      <c r="Y30" s="7"/>
    </row>
    <row r="31" spans="1:25" x14ac:dyDescent="0.5">
      <c r="A31" s="8"/>
      <c r="B31" s="479"/>
      <c r="C31" s="380"/>
      <c r="D31" s="380"/>
      <c r="E31" s="380"/>
      <c r="F31" s="268"/>
      <c r="G31" s="268"/>
      <c r="H31" s="9"/>
      <c r="I31" s="7"/>
      <c r="J31" s="115" t="str">
        <f t="shared" si="6"/>
        <v/>
      </c>
      <c r="K31" s="115" t="str">
        <f t="shared" si="7"/>
        <v/>
      </c>
      <c r="L31" s="115"/>
      <c r="M31" s="7"/>
      <c r="N31" s="7"/>
      <c r="O31" s="7"/>
      <c r="P31" s="86"/>
      <c r="Q31" s="96"/>
      <c r="R31" s="7"/>
      <c r="S31" s="7"/>
      <c r="T31" s="7"/>
      <c r="U31" s="7"/>
      <c r="V31" s="7"/>
      <c r="W31" s="7"/>
      <c r="X31" s="7"/>
      <c r="Y31" s="7"/>
    </row>
    <row r="32" spans="1:25" x14ac:dyDescent="0.5">
      <c r="A32" s="8"/>
      <c r="B32" s="479"/>
      <c r="C32" s="380"/>
      <c r="D32" s="380"/>
      <c r="E32" s="380"/>
      <c r="F32" s="268"/>
      <c r="G32" s="268"/>
      <c r="H32" s="9"/>
      <c r="I32" s="7"/>
      <c r="J32" s="115" t="str">
        <f t="shared" si="6"/>
        <v/>
      </c>
      <c r="K32" s="115" t="str">
        <f t="shared" si="7"/>
        <v/>
      </c>
      <c r="L32" s="115"/>
      <c r="M32" s="7"/>
      <c r="N32" s="7"/>
      <c r="O32" s="7"/>
      <c r="P32" s="86"/>
      <c r="Q32" s="96"/>
      <c r="R32" s="7"/>
      <c r="S32" s="7"/>
      <c r="T32" s="7"/>
      <c r="U32" s="7"/>
      <c r="V32" s="7"/>
      <c r="W32" s="7"/>
      <c r="X32" s="7"/>
      <c r="Y32" s="7"/>
    </row>
    <row r="33" spans="1:25" x14ac:dyDescent="0.5">
      <c r="A33" s="8"/>
      <c r="B33" s="479"/>
      <c r="C33" s="380"/>
      <c r="D33" s="380"/>
      <c r="E33" s="380"/>
      <c r="F33" s="268"/>
      <c r="G33" s="268"/>
      <c r="H33" s="9"/>
      <c r="I33" s="7"/>
      <c r="J33" s="115" t="str">
        <f t="shared" si="6"/>
        <v/>
      </c>
      <c r="K33" s="115" t="str">
        <f t="shared" si="7"/>
        <v/>
      </c>
      <c r="L33" s="115"/>
      <c r="M33" s="7"/>
      <c r="N33" s="7"/>
      <c r="O33" s="7"/>
      <c r="P33" s="86"/>
      <c r="Q33" s="96"/>
      <c r="R33" s="7"/>
      <c r="S33" s="7"/>
      <c r="T33" s="7"/>
      <c r="U33" s="7"/>
      <c r="V33" s="7"/>
      <c r="W33" s="7"/>
      <c r="X33" s="7"/>
      <c r="Y33" s="7"/>
    </row>
    <row r="34" spans="1:25" x14ac:dyDescent="0.5">
      <c r="A34" s="8"/>
      <c r="B34" s="479"/>
      <c r="C34" s="380"/>
      <c r="D34" s="380"/>
      <c r="E34" s="380"/>
      <c r="F34" s="268"/>
      <c r="G34" s="268"/>
      <c r="H34" s="9"/>
      <c r="I34" s="7"/>
      <c r="J34" s="115" t="str">
        <f t="shared" si="6"/>
        <v/>
      </c>
      <c r="K34" s="115" t="str">
        <f t="shared" si="7"/>
        <v/>
      </c>
      <c r="L34" s="115"/>
      <c r="M34" s="7"/>
      <c r="N34" s="7"/>
      <c r="O34" s="7"/>
      <c r="P34" s="86"/>
      <c r="Q34" s="96"/>
      <c r="R34" s="7"/>
      <c r="S34" s="7"/>
      <c r="T34" s="7"/>
      <c r="U34" s="7"/>
      <c r="V34" s="7"/>
      <c r="W34" s="7"/>
      <c r="X34" s="7"/>
      <c r="Y34" s="7"/>
    </row>
    <row r="35" spans="1:25" x14ac:dyDescent="0.5">
      <c r="A35" s="8"/>
      <c r="B35" s="479"/>
      <c r="C35" s="380"/>
      <c r="D35" s="380"/>
      <c r="E35" s="380"/>
      <c r="F35" s="268"/>
      <c r="G35" s="268"/>
      <c r="H35" s="9"/>
      <c r="I35" s="7"/>
      <c r="J35" s="115" t="str">
        <f t="shared" si="6"/>
        <v/>
      </c>
      <c r="K35" s="115" t="str">
        <f t="shared" si="7"/>
        <v/>
      </c>
      <c r="L35" s="115"/>
      <c r="M35" s="7"/>
      <c r="N35" s="7"/>
      <c r="O35" s="7"/>
      <c r="P35" s="86"/>
      <c r="Q35" s="96"/>
      <c r="R35" s="7"/>
      <c r="S35" s="7"/>
      <c r="T35" s="7"/>
      <c r="U35" s="7"/>
      <c r="V35" s="7"/>
      <c r="W35" s="7"/>
      <c r="X35" s="7"/>
      <c r="Y35" s="7"/>
    </row>
    <row r="36" spans="1:25" x14ac:dyDescent="0.5">
      <c r="A36" s="8"/>
      <c r="B36" s="479"/>
      <c r="C36" s="380"/>
      <c r="D36" s="380"/>
      <c r="E36" s="380"/>
      <c r="F36" s="268"/>
      <c r="G36" s="268"/>
      <c r="H36" s="9"/>
      <c r="I36" s="7"/>
      <c r="J36" s="115" t="str">
        <f t="shared" si="6"/>
        <v/>
      </c>
      <c r="K36" s="115" t="str">
        <f t="shared" si="7"/>
        <v/>
      </c>
      <c r="L36" s="115"/>
      <c r="M36" s="7"/>
      <c r="N36" s="7"/>
      <c r="O36" s="7"/>
      <c r="P36" s="86"/>
      <c r="Q36" s="96"/>
      <c r="R36" s="7"/>
      <c r="S36" s="7"/>
      <c r="T36" s="7"/>
      <c r="U36" s="7"/>
      <c r="V36" s="7"/>
      <c r="W36" s="7"/>
      <c r="X36" s="7"/>
      <c r="Y36" s="7"/>
    </row>
    <row r="37" spans="1:25" x14ac:dyDescent="0.5">
      <c r="A37" s="8"/>
      <c r="B37" s="479"/>
      <c r="C37" s="380"/>
      <c r="D37" s="380"/>
      <c r="E37" s="380"/>
      <c r="F37" s="268"/>
      <c r="G37" s="268"/>
      <c r="H37" s="9"/>
      <c r="I37" s="7"/>
      <c r="J37" s="115" t="str">
        <f t="shared" si="4"/>
        <v/>
      </c>
      <c r="K37" s="115" t="str">
        <f t="shared" si="5"/>
        <v/>
      </c>
      <c r="L37" s="115"/>
      <c r="M37" s="7"/>
      <c r="N37" s="7"/>
      <c r="O37" s="7"/>
      <c r="P37" s="86"/>
      <c r="Q37" s="96"/>
      <c r="R37" s="7"/>
      <c r="S37" s="7"/>
      <c r="T37" s="7"/>
      <c r="U37" s="7"/>
      <c r="V37" s="7"/>
      <c r="W37" s="7"/>
      <c r="X37" s="7"/>
      <c r="Y37" s="7"/>
    </row>
    <row r="38" spans="1:25" x14ac:dyDescent="0.5">
      <c r="A38" s="8"/>
      <c r="B38" s="479"/>
      <c r="C38" s="380"/>
      <c r="D38" s="380"/>
      <c r="E38" s="380"/>
      <c r="F38" s="268"/>
      <c r="G38" s="268"/>
      <c r="H38" s="9"/>
      <c r="I38" s="7"/>
      <c r="J38" s="115" t="str">
        <f t="shared" si="4"/>
        <v/>
      </c>
      <c r="K38" s="115" t="str">
        <f t="shared" si="5"/>
        <v/>
      </c>
      <c r="L38" s="115"/>
      <c r="M38" s="7"/>
      <c r="N38" s="7"/>
      <c r="O38" s="7"/>
      <c r="P38" s="86"/>
      <c r="Q38" s="96"/>
      <c r="R38" s="7"/>
      <c r="S38" s="7"/>
      <c r="T38" s="7"/>
      <c r="U38" s="7"/>
      <c r="V38" s="7"/>
      <c r="W38" s="7"/>
      <c r="X38" s="7"/>
      <c r="Y38" s="7"/>
    </row>
    <row r="39" spans="1:25" x14ac:dyDescent="0.5">
      <c r="A39" s="8"/>
      <c r="B39" s="479"/>
      <c r="C39" s="380"/>
      <c r="D39" s="380"/>
      <c r="E39" s="380"/>
      <c r="F39" s="268"/>
      <c r="G39" s="268"/>
      <c r="H39" s="9"/>
      <c r="I39" s="7"/>
      <c r="J39" s="115" t="str">
        <f t="shared" si="4"/>
        <v/>
      </c>
      <c r="K39" s="115" t="str">
        <f t="shared" si="5"/>
        <v/>
      </c>
      <c r="L39" s="115"/>
      <c r="M39" s="7"/>
      <c r="N39" s="7"/>
      <c r="O39" s="7"/>
      <c r="P39" s="86"/>
      <c r="Q39" s="96"/>
      <c r="R39" s="7"/>
      <c r="S39" s="7"/>
      <c r="T39" s="7"/>
      <c r="U39" s="7"/>
      <c r="V39" s="7"/>
      <c r="W39" s="7"/>
      <c r="X39" s="7"/>
      <c r="Y39" s="7"/>
    </row>
    <row r="40" spans="1:25" x14ac:dyDescent="0.5">
      <c r="A40" s="8"/>
      <c r="B40" s="479"/>
      <c r="C40" s="380"/>
      <c r="D40" s="380"/>
      <c r="E40" s="380"/>
      <c r="F40" s="268"/>
      <c r="G40" s="268"/>
      <c r="H40" s="9"/>
      <c r="I40" s="7"/>
      <c r="J40" s="115" t="str">
        <f t="shared" ref="J40:J47" si="8">IF(ISBLANK(D40),"",IFERROR(IF(MATCH(D40,I.Unit,0)&gt;0,"No",""),"Yes"))</f>
        <v/>
      </c>
      <c r="K40" s="115" t="str">
        <f t="shared" ref="K40:K47" si="9">IF(ISBLANK(E40),"",IFERROR(IF(MATCH(E40,I.Water.Type,0)&gt;0,"No",""),"Yes"))</f>
        <v/>
      </c>
      <c r="L40" s="115"/>
      <c r="M40" s="7"/>
      <c r="N40" s="7"/>
      <c r="O40" s="7"/>
      <c r="P40" s="86"/>
      <c r="Q40" s="96"/>
      <c r="R40" s="7"/>
      <c r="S40" s="7"/>
      <c r="T40" s="7"/>
      <c r="U40" s="7"/>
      <c r="V40" s="7"/>
      <c r="W40" s="7"/>
      <c r="X40" s="7"/>
      <c r="Y40" s="7"/>
    </row>
    <row r="41" spans="1:25" x14ac:dyDescent="0.5">
      <c r="A41" s="8"/>
      <c r="B41" s="479"/>
      <c r="C41" s="380"/>
      <c r="D41" s="380"/>
      <c r="E41" s="380"/>
      <c r="F41" s="268"/>
      <c r="G41" s="268"/>
      <c r="H41" s="9"/>
      <c r="I41" s="7"/>
      <c r="J41" s="115" t="str">
        <f t="shared" si="8"/>
        <v/>
      </c>
      <c r="K41" s="115" t="str">
        <f t="shared" si="9"/>
        <v/>
      </c>
      <c r="L41" s="115"/>
      <c r="M41" s="7"/>
      <c r="N41" s="7"/>
      <c r="O41" s="7"/>
      <c r="P41" s="86"/>
      <c r="Q41" s="96"/>
      <c r="R41" s="7"/>
      <c r="S41" s="7"/>
      <c r="T41" s="7"/>
      <c r="U41" s="7"/>
      <c r="V41" s="7"/>
      <c r="W41" s="7"/>
      <c r="X41" s="7"/>
      <c r="Y41" s="7"/>
    </row>
    <row r="42" spans="1:25" x14ac:dyDescent="0.5">
      <c r="A42" s="8"/>
      <c r="B42" s="479"/>
      <c r="C42" s="380"/>
      <c r="D42" s="380"/>
      <c r="E42" s="380"/>
      <c r="F42" s="268"/>
      <c r="G42" s="268"/>
      <c r="H42" s="9"/>
      <c r="I42" s="7"/>
      <c r="J42" s="115" t="str">
        <f t="shared" si="8"/>
        <v/>
      </c>
      <c r="K42" s="115" t="str">
        <f t="shared" si="9"/>
        <v/>
      </c>
      <c r="L42" s="115"/>
      <c r="M42" s="7"/>
      <c r="N42" s="7"/>
      <c r="O42" s="7"/>
      <c r="P42" s="86"/>
      <c r="Q42" s="96"/>
      <c r="R42" s="7"/>
      <c r="S42" s="7"/>
      <c r="T42" s="7"/>
      <c r="U42" s="7"/>
      <c r="V42" s="7"/>
      <c r="W42" s="7"/>
      <c r="X42" s="7"/>
      <c r="Y42" s="7"/>
    </row>
    <row r="43" spans="1:25" x14ac:dyDescent="0.5">
      <c r="A43" s="8"/>
      <c r="B43" s="479"/>
      <c r="C43" s="380"/>
      <c r="D43" s="380"/>
      <c r="E43" s="380"/>
      <c r="F43" s="268"/>
      <c r="G43" s="268"/>
      <c r="H43" s="9"/>
      <c r="I43" s="7"/>
      <c r="J43" s="115" t="str">
        <f t="shared" si="8"/>
        <v/>
      </c>
      <c r="K43" s="115" t="str">
        <f t="shared" si="9"/>
        <v/>
      </c>
      <c r="L43" s="115"/>
      <c r="M43" s="7"/>
      <c r="N43" s="7"/>
      <c r="O43" s="7"/>
      <c r="P43" s="86"/>
      <c r="Q43" s="96"/>
      <c r="R43" s="7"/>
      <c r="S43" s="7"/>
      <c r="T43" s="7"/>
      <c r="U43" s="7"/>
      <c r="V43" s="7"/>
      <c r="W43" s="7"/>
      <c r="X43" s="7"/>
      <c r="Y43" s="7"/>
    </row>
    <row r="44" spans="1:25" x14ac:dyDescent="0.5">
      <c r="A44" s="8"/>
      <c r="B44" s="479"/>
      <c r="C44" s="380"/>
      <c r="D44" s="380"/>
      <c r="E44" s="380"/>
      <c r="F44" s="268"/>
      <c r="G44" s="268"/>
      <c r="H44" s="9"/>
      <c r="I44" s="7"/>
      <c r="J44" s="115" t="str">
        <f t="shared" si="8"/>
        <v/>
      </c>
      <c r="K44" s="115" t="str">
        <f t="shared" si="9"/>
        <v/>
      </c>
      <c r="L44" s="115"/>
      <c r="M44" s="7"/>
      <c r="N44" s="7"/>
      <c r="O44" s="7"/>
      <c r="P44" s="86"/>
      <c r="Q44" s="96"/>
      <c r="R44" s="7"/>
      <c r="S44" s="7"/>
      <c r="T44" s="7"/>
      <c r="U44" s="7"/>
      <c r="V44" s="7"/>
      <c r="W44" s="7"/>
      <c r="X44" s="7"/>
      <c r="Y44" s="7"/>
    </row>
    <row r="45" spans="1:25" x14ac:dyDescent="0.5">
      <c r="A45" s="8"/>
      <c r="B45" s="479"/>
      <c r="C45" s="380"/>
      <c r="D45" s="380"/>
      <c r="E45" s="380"/>
      <c r="F45" s="268"/>
      <c r="G45" s="268"/>
      <c r="H45" s="9"/>
      <c r="I45" s="7"/>
      <c r="J45" s="115" t="str">
        <f t="shared" si="8"/>
        <v/>
      </c>
      <c r="K45" s="115" t="str">
        <f t="shared" si="9"/>
        <v/>
      </c>
      <c r="L45" s="115"/>
      <c r="M45" s="7"/>
      <c r="N45" s="7"/>
      <c r="O45" s="7"/>
      <c r="P45" s="86"/>
      <c r="Q45" s="96"/>
      <c r="R45" s="7"/>
      <c r="S45" s="7"/>
      <c r="T45" s="7"/>
      <c r="U45" s="7"/>
      <c r="V45" s="7"/>
      <c r="W45" s="7"/>
      <c r="X45" s="7"/>
      <c r="Y45" s="7"/>
    </row>
    <row r="46" spans="1:25" x14ac:dyDescent="0.5">
      <c r="A46" s="8"/>
      <c r="B46" s="479"/>
      <c r="C46" s="380"/>
      <c r="D46" s="380"/>
      <c r="E46" s="380"/>
      <c r="F46" s="268"/>
      <c r="G46" s="268"/>
      <c r="H46" s="9"/>
      <c r="I46" s="7"/>
      <c r="J46" s="115" t="str">
        <f t="shared" si="8"/>
        <v/>
      </c>
      <c r="K46" s="115" t="str">
        <f t="shared" si="9"/>
        <v/>
      </c>
      <c r="L46" s="115"/>
      <c r="M46" s="7"/>
      <c r="N46" s="7"/>
      <c r="O46" s="7"/>
      <c r="P46" s="86"/>
      <c r="Q46" s="96"/>
      <c r="R46" s="7"/>
      <c r="S46" s="7"/>
      <c r="T46" s="7"/>
      <c r="U46" s="7"/>
      <c r="V46" s="7"/>
      <c r="W46" s="7"/>
      <c r="X46" s="7"/>
      <c r="Y46" s="7"/>
    </row>
    <row r="47" spans="1:25" x14ac:dyDescent="0.5">
      <c r="A47" s="8"/>
      <c r="B47" s="479"/>
      <c r="C47" s="380"/>
      <c r="D47" s="380"/>
      <c r="E47" s="380"/>
      <c r="F47" s="268"/>
      <c r="G47" s="268"/>
      <c r="H47" s="9"/>
      <c r="I47" s="7"/>
      <c r="J47" s="115" t="str">
        <f t="shared" si="8"/>
        <v/>
      </c>
      <c r="K47" s="115" t="str">
        <f t="shared" si="9"/>
        <v/>
      </c>
      <c r="L47" s="115"/>
      <c r="M47" s="7"/>
      <c r="N47" s="7"/>
      <c r="O47" s="7"/>
      <c r="P47" s="86"/>
      <c r="Q47" s="96"/>
      <c r="R47" s="7"/>
      <c r="S47" s="7"/>
      <c r="T47" s="7"/>
      <c r="U47" s="7"/>
      <c r="V47" s="7"/>
      <c r="W47" s="7"/>
      <c r="X47" s="7"/>
      <c r="Y47" s="7"/>
    </row>
    <row r="48" spans="1:25" x14ac:dyDescent="0.5">
      <c r="A48" s="8"/>
      <c r="B48" s="479"/>
      <c r="C48" s="380"/>
      <c r="D48" s="380"/>
      <c r="E48" s="380"/>
      <c r="F48" s="268"/>
      <c r="G48" s="268"/>
      <c r="H48" s="9"/>
      <c r="I48" s="7"/>
      <c r="J48" s="115" t="str">
        <f t="shared" si="4"/>
        <v/>
      </c>
      <c r="K48" s="115" t="str">
        <f t="shared" si="5"/>
        <v/>
      </c>
      <c r="L48" s="115"/>
      <c r="M48" s="7"/>
      <c r="N48" s="7"/>
      <c r="O48" s="7"/>
      <c r="P48" s="86"/>
      <c r="Q48" s="96"/>
      <c r="R48" s="7"/>
      <c r="S48" s="7"/>
      <c r="T48" s="7"/>
      <c r="U48" s="7"/>
      <c r="V48" s="7"/>
      <c r="W48" s="7"/>
      <c r="X48" s="7"/>
      <c r="Y48" s="7"/>
    </row>
    <row r="49" spans="1:25" x14ac:dyDescent="0.5">
      <c r="A49" s="8"/>
      <c r="B49" s="479"/>
      <c r="C49" s="380"/>
      <c r="D49" s="380"/>
      <c r="E49" s="380"/>
      <c r="F49" s="268"/>
      <c r="G49" s="268"/>
      <c r="H49" s="9"/>
      <c r="I49" s="7"/>
      <c r="J49" s="115" t="str">
        <f t="shared" si="4"/>
        <v/>
      </c>
      <c r="K49" s="115" t="str">
        <f t="shared" si="5"/>
        <v/>
      </c>
      <c r="L49" s="115"/>
      <c r="M49" s="7"/>
      <c r="N49" s="7"/>
      <c r="O49" s="7"/>
      <c r="P49" s="86"/>
      <c r="Q49" s="96"/>
      <c r="R49" s="7"/>
      <c r="S49" s="7"/>
      <c r="T49" s="7"/>
      <c r="U49" s="7"/>
      <c r="V49" s="7"/>
      <c r="W49" s="7"/>
      <c r="X49" s="7"/>
      <c r="Y49" s="7"/>
    </row>
    <row r="50" spans="1:25" x14ac:dyDescent="0.5">
      <c r="A50" s="8"/>
      <c r="B50" s="479"/>
      <c r="C50" s="380"/>
      <c r="D50" s="380"/>
      <c r="E50" s="380"/>
      <c r="F50" s="268"/>
      <c r="G50" s="268"/>
      <c r="H50" s="9"/>
      <c r="I50" s="7"/>
      <c r="J50" s="115" t="str">
        <f t="shared" si="4"/>
        <v/>
      </c>
      <c r="K50" s="115" t="str">
        <f t="shared" si="5"/>
        <v/>
      </c>
      <c r="L50" s="115"/>
      <c r="M50" s="7"/>
      <c r="N50" s="7"/>
      <c r="O50" s="7"/>
      <c r="P50" s="86"/>
      <c r="Q50" s="96"/>
      <c r="R50" s="7"/>
      <c r="S50" s="7"/>
      <c r="T50" s="7"/>
      <c r="U50" s="7"/>
      <c r="V50" s="7"/>
      <c r="W50" s="7"/>
      <c r="X50" s="7"/>
      <c r="Y50" s="7"/>
    </row>
    <row r="51" spans="1:25" x14ac:dyDescent="0.5">
      <c r="A51" s="8"/>
      <c r="B51" s="479"/>
      <c r="C51" s="380"/>
      <c r="D51" s="380"/>
      <c r="E51" s="380"/>
      <c r="F51" s="268"/>
      <c r="G51" s="268"/>
      <c r="H51" s="9"/>
      <c r="I51" s="7"/>
      <c r="J51" s="115" t="str">
        <f t="shared" si="4"/>
        <v/>
      </c>
      <c r="K51" s="115" t="str">
        <f t="shared" si="5"/>
        <v/>
      </c>
      <c r="L51" s="115"/>
      <c r="M51" s="7"/>
      <c r="N51" s="7"/>
      <c r="O51" s="7"/>
      <c r="P51" s="86"/>
      <c r="Q51" s="96"/>
      <c r="R51" s="7"/>
      <c r="S51" s="7"/>
      <c r="T51" s="7"/>
      <c r="U51" s="7"/>
      <c r="V51" s="7"/>
      <c r="W51" s="7"/>
      <c r="X51" s="7"/>
      <c r="Y51" s="7"/>
    </row>
    <row r="52" spans="1:25" x14ac:dyDescent="0.5">
      <c r="A52" s="8"/>
      <c r="B52" s="479"/>
      <c r="C52" s="380"/>
      <c r="D52" s="380"/>
      <c r="E52" s="380"/>
      <c r="F52" s="268"/>
      <c r="G52" s="268"/>
      <c r="H52" s="9"/>
      <c r="I52" s="7"/>
      <c r="J52" s="115" t="str">
        <f t="shared" si="4"/>
        <v/>
      </c>
      <c r="K52" s="115" t="str">
        <f t="shared" si="5"/>
        <v/>
      </c>
      <c r="L52" s="115"/>
      <c r="M52" s="7"/>
      <c r="N52" s="7"/>
      <c r="O52" s="7"/>
      <c r="P52" s="86"/>
      <c r="Q52" s="96"/>
      <c r="R52" s="7"/>
      <c r="S52" s="7"/>
      <c r="T52" s="7"/>
      <c r="U52" s="7"/>
      <c r="V52" s="7"/>
      <c r="W52" s="7"/>
      <c r="X52" s="7"/>
      <c r="Y52" s="7"/>
    </row>
    <row r="53" spans="1:25" x14ac:dyDescent="0.5">
      <c r="A53" s="8"/>
      <c r="B53" s="479"/>
      <c r="C53" s="380"/>
      <c r="D53" s="380"/>
      <c r="E53" s="380"/>
      <c r="F53" s="268"/>
      <c r="G53" s="268"/>
      <c r="H53" s="9"/>
      <c r="I53" s="7"/>
      <c r="J53" s="115" t="str">
        <f t="shared" si="4"/>
        <v/>
      </c>
      <c r="K53" s="115" t="str">
        <f t="shared" si="5"/>
        <v/>
      </c>
      <c r="L53" s="115"/>
      <c r="M53" s="7"/>
      <c r="N53" s="7"/>
      <c r="O53" s="7"/>
      <c r="P53" s="86"/>
      <c r="Q53" s="96"/>
      <c r="R53" s="7"/>
      <c r="S53" s="7"/>
      <c r="T53" s="7"/>
      <c r="U53" s="7"/>
      <c r="V53" s="7"/>
      <c r="W53" s="7"/>
      <c r="X53" s="7"/>
      <c r="Y53" s="7"/>
    </row>
    <row r="54" spans="1:25" x14ac:dyDescent="0.5">
      <c r="A54" s="8"/>
      <c r="B54" s="479"/>
      <c r="C54" s="380"/>
      <c r="D54" s="380"/>
      <c r="E54" s="380"/>
      <c r="F54" s="268"/>
      <c r="G54" s="268"/>
      <c r="H54" s="9"/>
      <c r="I54" s="7"/>
      <c r="J54" s="115" t="str">
        <f t="shared" si="4"/>
        <v/>
      </c>
      <c r="K54" s="115" t="str">
        <f t="shared" si="5"/>
        <v/>
      </c>
      <c r="L54" s="115"/>
      <c r="M54" s="7"/>
      <c r="N54" s="7"/>
      <c r="O54" s="7"/>
      <c r="P54" s="86"/>
      <c r="Q54" s="96"/>
      <c r="R54" s="7"/>
      <c r="S54" s="7"/>
      <c r="T54" s="7"/>
      <c r="U54" s="7"/>
      <c r="V54" s="7"/>
      <c r="W54" s="7"/>
      <c r="X54" s="7"/>
      <c r="Y54" s="7"/>
    </row>
    <row r="55" spans="1:25" x14ac:dyDescent="0.5">
      <c r="A55" s="8"/>
      <c r="B55" s="479"/>
      <c r="C55" s="380"/>
      <c r="D55" s="380"/>
      <c r="E55" s="380"/>
      <c r="F55" s="268"/>
      <c r="G55" s="268"/>
      <c r="H55" s="9"/>
      <c r="I55" s="7"/>
      <c r="J55" s="115" t="str">
        <f t="shared" si="4"/>
        <v/>
      </c>
      <c r="K55" s="115" t="str">
        <f t="shared" si="5"/>
        <v/>
      </c>
      <c r="L55" s="115"/>
      <c r="M55" s="7"/>
      <c r="N55" s="7"/>
      <c r="O55" s="7"/>
      <c r="P55" s="86"/>
      <c r="Q55" s="96"/>
      <c r="R55" s="7"/>
      <c r="S55" s="7"/>
      <c r="T55" s="7"/>
      <c r="U55" s="7"/>
      <c r="V55" s="7"/>
      <c r="W55" s="7"/>
      <c r="X55" s="7"/>
      <c r="Y55" s="7"/>
    </row>
    <row r="56" spans="1:25" x14ac:dyDescent="0.5">
      <c r="A56" s="8"/>
      <c r="B56" s="479"/>
      <c r="C56" s="380"/>
      <c r="D56" s="380"/>
      <c r="E56" s="380"/>
      <c r="F56" s="268"/>
      <c r="G56" s="268"/>
      <c r="H56" s="9"/>
      <c r="I56" s="7"/>
      <c r="J56" s="115" t="str">
        <f t="shared" si="4"/>
        <v/>
      </c>
      <c r="K56" s="115" t="str">
        <f t="shared" si="5"/>
        <v/>
      </c>
      <c r="L56" s="115"/>
      <c r="M56" s="7"/>
      <c r="N56" s="7"/>
      <c r="O56" s="7"/>
      <c r="P56" s="86"/>
      <c r="Q56" s="96"/>
      <c r="R56" s="7"/>
      <c r="S56" s="7"/>
      <c r="T56" s="7"/>
      <c r="U56" s="7"/>
      <c r="V56" s="7"/>
      <c r="W56" s="7"/>
      <c r="X56" s="7"/>
      <c r="Y56" s="7"/>
    </row>
    <row r="57" spans="1:25" x14ac:dyDescent="0.5">
      <c r="A57" s="8"/>
      <c r="B57" s="479"/>
      <c r="C57" s="380"/>
      <c r="D57" s="380"/>
      <c r="E57" s="380"/>
      <c r="F57" s="268"/>
      <c r="G57" s="268"/>
      <c r="H57" s="9"/>
      <c r="I57" s="7"/>
      <c r="J57" s="115" t="str">
        <f t="shared" si="4"/>
        <v/>
      </c>
      <c r="K57" s="115" t="str">
        <f t="shared" si="5"/>
        <v/>
      </c>
      <c r="L57" s="115"/>
      <c r="M57" s="7"/>
      <c r="N57" s="7"/>
      <c r="O57" s="7"/>
      <c r="P57" s="86"/>
      <c r="Q57" s="96"/>
      <c r="R57" s="7"/>
      <c r="S57" s="7"/>
      <c r="T57" s="7"/>
      <c r="U57" s="7"/>
      <c r="V57" s="7"/>
      <c r="W57" s="7"/>
      <c r="X57" s="7"/>
      <c r="Y57" s="7"/>
    </row>
    <row r="58" spans="1:25" ht="14.7" thickBot="1" x14ac:dyDescent="0.55000000000000004">
      <c r="A58" s="19"/>
      <c r="B58" s="17"/>
      <c r="C58" s="17"/>
      <c r="D58" s="17"/>
      <c r="E58" s="17"/>
      <c r="F58" s="17"/>
      <c r="G58" s="17"/>
      <c r="H58" s="18"/>
      <c r="I58" s="7"/>
      <c r="J58" s="7"/>
      <c r="K58" s="7"/>
      <c r="L58" s="7"/>
      <c r="M58" s="7"/>
      <c r="N58" s="7"/>
      <c r="O58" s="7"/>
      <c r="P58" s="86"/>
      <c r="Q58" s="96"/>
      <c r="R58" s="7"/>
      <c r="S58" s="7"/>
      <c r="T58" s="7"/>
      <c r="U58" s="7"/>
      <c r="V58" s="7"/>
      <c r="W58" s="7"/>
      <c r="X58" s="7"/>
      <c r="Y58" s="7"/>
    </row>
    <row r="59" spans="1:25" x14ac:dyDescent="0.5">
      <c r="A59" s="7"/>
      <c r="B59" s="7"/>
      <c r="C59" s="7"/>
      <c r="D59" s="7"/>
      <c r="E59" s="7"/>
      <c r="F59" s="7"/>
      <c r="G59" s="7"/>
      <c r="H59" s="7"/>
      <c r="I59" s="7"/>
      <c r="J59" s="7"/>
      <c r="K59" s="7"/>
      <c r="L59" s="7"/>
      <c r="M59" s="7"/>
      <c r="N59" s="7"/>
      <c r="O59" s="7"/>
      <c r="P59" s="86"/>
      <c r="Q59" s="96"/>
      <c r="R59" s="7"/>
      <c r="S59" s="7"/>
      <c r="T59" s="7"/>
      <c r="U59" s="7"/>
      <c r="V59" s="7"/>
      <c r="W59" s="7"/>
      <c r="X59" s="7"/>
      <c r="Y59" s="7"/>
    </row>
    <row r="60" spans="1:25" x14ac:dyDescent="0.5">
      <c r="A60" s="7"/>
      <c r="B60" s="7"/>
      <c r="C60" s="7"/>
      <c r="D60" s="7"/>
      <c r="E60" s="7"/>
      <c r="F60" s="7"/>
      <c r="G60" s="7"/>
      <c r="H60" s="7"/>
      <c r="I60" s="7"/>
      <c r="J60" s="7"/>
      <c r="K60" s="7"/>
      <c r="L60" s="7"/>
      <c r="M60" s="7"/>
      <c r="N60" s="7"/>
      <c r="O60" s="7"/>
      <c r="P60" s="86"/>
      <c r="Q60" s="96"/>
      <c r="R60" s="7"/>
      <c r="S60" s="7"/>
      <c r="T60" s="7"/>
      <c r="U60" s="7"/>
      <c r="V60" s="7"/>
      <c r="W60" s="7"/>
      <c r="X60" s="7"/>
      <c r="Y60" s="7"/>
    </row>
    <row r="61" spans="1:25" x14ac:dyDescent="0.5">
      <c r="A61" s="7"/>
      <c r="B61" s="7"/>
      <c r="C61" s="7"/>
      <c r="D61" s="7"/>
      <c r="E61" s="7"/>
      <c r="F61" s="7"/>
      <c r="G61" s="7"/>
      <c r="H61" s="7"/>
      <c r="I61" s="7"/>
      <c r="J61" s="7"/>
      <c r="K61" s="7"/>
      <c r="L61" s="7"/>
      <c r="M61" s="7"/>
      <c r="N61" s="7"/>
      <c r="O61" s="7"/>
      <c r="P61" s="86"/>
      <c r="Q61" s="96"/>
      <c r="R61" s="7"/>
      <c r="S61" s="7"/>
      <c r="T61" s="7"/>
      <c r="U61" s="7"/>
      <c r="V61" s="7"/>
      <c r="W61" s="7"/>
      <c r="X61" s="7"/>
      <c r="Y61" s="7"/>
    </row>
    <row r="62" spans="1:25" x14ac:dyDescent="0.5">
      <c r="A62" s="7"/>
      <c r="B62" s="7"/>
      <c r="C62" s="7"/>
      <c r="D62" s="7"/>
      <c r="E62" s="7"/>
      <c r="F62" s="7"/>
      <c r="G62" s="7"/>
      <c r="H62" s="7"/>
      <c r="I62" s="7"/>
      <c r="J62" s="7"/>
      <c r="K62" s="7"/>
      <c r="L62" s="7"/>
      <c r="M62" s="7"/>
      <c r="N62" s="7"/>
      <c r="O62" s="7"/>
      <c r="P62" s="86"/>
      <c r="Q62" s="96"/>
      <c r="R62" s="7"/>
      <c r="S62" s="7"/>
      <c r="T62" s="7"/>
      <c r="U62" s="7"/>
      <c r="V62" s="7"/>
      <c r="W62" s="7"/>
      <c r="X62" s="7"/>
      <c r="Y62" s="7"/>
    </row>
    <row r="63" spans="1:25" x14ac:dyDescent="0.5">
      <c r="A63" s="7"/>
      <c r="B63" s="7"/>
      <c r="C63" s="7"/>
      <c r="D63" s="7"/>
      <c r="E63" s="7"/>
      <c r="F63" s="7"/>
      <c r="G63" s="7"/>
      <c r="H63" s="7"/>
      <c r="I63" s="7"/>
      <c r="J63" s="7"/>
      <c r="K63" s="7"/>
      <c r="L63" s="7"/>
      <c r="M63" s="7"/>
      <c r="N63" s="7"/>
      <c r="O63" s="7"/>
    </row>
    <row r="64" spans="1:25" x14ac:dyDescent="0.5">
      <c r="A64" s="7"/>
      <c r="B64" s="7"/>
      <c r="C64" s="7"/>
      <c r="D64" s="7"/>
      <c r="E64" s="7"/>
      <c r="F64" s="7"/>
      <c r="G64" s="7"/>
      <c r="H64" s="7"/>
      <c r="I64" s="7"/>
      <c r="J64" s="7"/>
      <c r="K64" s="7"/>
      <c r="L64" s="7"/>
      <c r="M64" s="7"/>
      <c r="N64" s="7"/>
      <c r="O64" s="7"/>
    </row>
  </sheetData>
  <sheetProtection sheet="1" formatColumns="0" formatRows="0" selectLockedCells="1"/>
  <mergeCells count="2">
    <mergeCell ref="A17:H17"/>
    <mergeCell ref="B1:K1"/>
  </mergeCells>
  <conditionalFormatting sqref="C12:S12">
    <cfRule type="expression" dxfId="516" priority="1">
      <formula>LEN(C12)&gt;255</formula>
    </cfRule>
    <cfRule type="expression" dxfId="515" priority="168">
      <formula>AND(ISBLANK(C$12),OR(C$4="Other (b53)",C$5="Other (b53)",#REF!="Other (b53)"))</formula>
    </cfRule>
  </conditionalFormatting>
  <conditionalFormatting sqref="D4:S5">
    <cfRule type="expression" dxfId="514" priority="9">
      <formula>AND(ISBLANK(D4),D$10&lt;&gt;"")</formula>
    </cfRule>
  </conditionalFormatting>
  <conditionalFormatting sqref="C4:S4">
    <cfRule type="expression" dxfId="513" priority="8">
      <formula>AND(ISBLANK(C4),NOT(ISBLANK(C5)))</formula>
    </cfRule>
  </conditionalFormatting>
  <conditionalFormatting sqref="D10:S10">
    <cfRule type="expression" dxfId="512" priority="580">
      <formula>IF(AND(D10&lt;&gt;"",COUNTIF($D10:$S10,D10)&gt;1),TRUE(),FALSE())</formula>
    </cfRule>
  </conditionalFormatting>
  <conditionalFormatting sqref="B20:B57">
    <cfRule type="expression" dxfId="511" priority="582">
      <formula>IF(NOT(ISBLANK(B20)),IFERROR(IF(MATCH(B20,$C$10:$S$10,0)&gt;0,FALSE(),TRUE()),TRUE()),FALSE())</formula>
    </cfRule>
  </conditionalFormatting>
  <conditionalFormatting sqref="C20:E57">
    <cfRule type="expression" dxfId="510" priority="2">
      <formula>IF(NOT(ISBLANK($B20)),COUNTA($C20:$E20)=0)</formula>
    </cfRule>
  </conditionalFormatting>
  <dataValidations count="8">
    <dataValidation type="list" allowBlank="1" showInputMessage="1" showErrorMessage="1" sqref="B20:B57" xr:uid="{8BA55DF1-5D98-4836-8063-0C5D33932D72}">
      <formula1>_xlfn.ANCHORARRAY($W$2)</formula1>
    </dataValidation>
    <dataValidation type="list" errorStyle="warning" allowBlank="1" showInputMessage="1" promptTitle="Type of Water Applied" prompt="Choose from drop down list or enter a new value." sqref="E20:E57" xr:uid="{8790AABD-36D6-41F6-A1CD-9CEA42A9B937}">
      <formula1>I.Water.Type</formula1>
    </dataValidation>
    <dataValidation type="list" errorStyle="warning" allowBlank="1" showInputMessage="1" showErrorMessage="1" errorTitle="Unit of Water Application" error="You are adding a new value, are you sure?" sqref="D20:D57" xr:uid="{64DC0665-711F-4DA6-9A2A-BB7DB7AD704A}">
      <formula1>I.Unit</formula1>
    </dataValidation>
    <dataValidation type="decimal" errorStyle="warning" allowBlank="1" showInputMessage="1" showErrorMessage="1" error="Should be a number only" sqref="C20:C57" xr:uid="{5515F09D-8DFD-4900-816C-20AF68BCDA6A}">
      <formula1>0</formula1>
      <formula2>1000000</formula2>
    </dataValidation>
    <dataValidation type="list" allowBlank="1" showInputMessage="1" sqref="C4:S4" xr:uid="{BF20617B-56FA-401A-991E-DA599578B804}">
      <formula1>I.Pracs</formula1>
    </dataValidation>
    <dataValidation type="list" allowBlank="1" showInputMessage="1" sqref="C5:S5" xr:uid="{D6247F8E-1207-4137-B1C7-B5D0ED1DA669}">
      <formula1>INDEX(I.Method,,1)</formula1>
    </dataValidation>
    <dataValidation type="custom" allowBlank="1" showInputMessage="1" showErrorMessage="1" error="Name already used." prompt="Record a short memorable name for this tillage practice. Try to keep it to 10 characters or less." sqref="D10:S10" xr:uid="{9C1A8390-FAE3-47EA-9ADE-6BDED14D1B14}">
      <formula1>IF(COUNTIF($D10:$S10,D10)&gt;1,FALSE(),TRUE())</formula1>
    </dataValidation>
    <dataValidation type="textLength" allowBlank="1" showInputMessage="1" showErrorMessage="1" error="Notes cannot contain more than 255 characters." sqref="C12:S12" xr:uid="{F2112DA8-0F70-4ADA-9B4C-28C206C8AEDB}">
      <formula1>0</formula1>
      <formula2>255</formula2>
    </dataValidation>
  </dataValidation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7ED16-FEED-43B5-8F58-D6E2BC7A4721}">
  <sheetPr codeName="Sheet57"/>
  <dimension ref="A1:L27"/>
  <sheetViews>
    <sheetView workbookViewId="0">
      <selection activeCell="P27" sqref="P27"/>
    </sheetView>
  </sheetViews>
  <sheetFormatPr defaultRowHeight="14.35" x14ac:dyDescent="0.5"/>
  <cols>
    <col min="1" max="1" width="10.8203125" bestFit="1" customWidth="1"/>
  </cols>
  <sheetData>
    <row r="1" spans="1:12" x14ac:dyDescent="0.5">
      <c r="A1" t="s">
        <v>4718</v>
      </c>
      <c r="B1" t="s">
        <v>4719</v>
      </c>
      <c r="C1" t="s">
        <v>4720</v>
      </c>
      <c r="D1" t="s">
        <v>4721</v>
      </c>
      <c r="E1" t="s">
        <v>4722</v>
      </c>
      <c r="G1" t="str" cm="1">
        <f t="array" ref="G1:J1">Irrigat!B18:E18</f>
        <v>I.Name</v>
      </c>
      <c r="H1" t="str">
        <v>I.Amount</v>
      </c>
      <c r="I1" t="str">
        <v>I.Unit</v>
      </c>
      <c r="J1" t="str">
        <v>I.Water.Type</v>
      </c>
      <c r="K1" t="str" cm="1">
        <f t="array" ref="K1:L1">Irrigat!J18:K18</f>
        <v>I.New.Unit</v>
      </c>
      <c r="L1" t="str">
        <v>I.New.Type</v>
      </c>
    </row>
    <row r="2" spans="1:12" x14ac:dyDescent="0.5">
      <c r="A2" t="str" cm="1">
        <f t="array" ref="A2">TRANSPOSE(_xlfn._xlws.FILTER(Irrigat!C10:S10,Irrigat!C10:S10&lt;&gt;""))</f>
        <v>Base</v>
      </c>
      <c r="B2" cm="1">
        <f t="array" ref="B2:C2">TRANSPOSE(_xlfn._xlws.FILTER(Irrigat!C4:S5,Irrigat!C10:S10&lt;&gt;""))</f>
        <v>0</v>
      </c>
      <c r="C2">
        <v>0</v>
      </c>
      <c r="D2" t="str">
        <f>_xlfn.TEXTJOIN("-",TRUE,IFERROR(INDEX(Irrigation.Pracs[Code],MATCH(B2,Irrigation.Pracs[Practice],0)),""),IFERROR(INDEX(I.Method1[Code],MATCH(C2,I.Method1[Practice],0)),""))</f>
        <v/>
      </c>
      <c r="E2" cm="1">
        <f t="array" ref="E2">TRANSPOSE(_xlfn._xlws.FILTER(Irrigat!C12:S12,Irrigat!C10:S10&lt;&gt;""))</f>
        <v>0</v>
      </c>
      <c r="G2" t="str" cm="1">
        <f t="array" ref="G2">IFERROR(_xlfn._xlws.FILTER(Irrigat!B20:E57,Irrigat!B20:B57&lt;&gt;""),"")</f>
        <v/>
      </c>
      <c r="K2" t="str" cm="1">
        <f t="array" ref="K2">IFERROR(_xlfn._xlws.FILTER(Irrigat!J20:K57,Irrigat!B20:B57&lt;&gt;""),"")</f>
        <v/>
      </c>
    </row>
    <row r="3" spans="1:12" x14ac:dyDescent="0.5">
      <c r="D3" t="str">
        <f>_xlfn.TEXTJOIN("-",TRUE,IFERROR(INDEX(Irrigation.Pracs[Code],MATCH(B3,Irrigation.Pracs[Practice],0)),""),IFERROR(INDEX(I.Method1[Code],MATCH(C3,I.Method1[Practice],0)),""))</f>
        <v/>
      </c>
    </row>
    <row r="4" spans="1:12" x14ac:dyDescent="0.5">
      <c r="D4" t="str">
        <f>_xlfn.TEXTJOIN("-",TRUE,IFERROR(INDEX(Irrigation.Pracs[Code],MATCH(B4,Irrigation.Pracs[Practice],0)),""),IFERROR(INDEX(I.Method1[Code],MATCH(C4,I.Method1[Practice],0)),""))</f>
        <v/>
      </c>
    </row>
    <row r="5" spans="1:12" x14ac:dyDescent="0.5">
      <c r="D5" t="str">
        <f>_xlfn.TEXTJOIN("-",TRUE,IFERROR(INDEX(Irrigation.Pracs[Code],MATCH(B5,Irrigation.Pracs[Practice],0)),""),IFERROR(INDEX(I.Method1[Code],MATCH(C5,I.Method1[Practice],0)),""))</f>
        <v/>
      </c>
    </row>
    <row r="6" spans="1:12" x14ac:dyDescent="0.5">
      <c r="D6" t="str">
        <f>_xlfn.TEXTJOIN("-",TRUE,IFERROR(INDEX(Irrigation.Pracs[Code],MATCH(B6,Irrigation.Pracs[Practice],0)),""),IFERROR(INDEX(I.Method1[Code],MATCH(C6,I.Method1[Practice],0)),""))</f>
        <v/>
      </c>
    </row>
    <row r="7" spans="1:12" x14ac:dyDescent="0.5">
      <c r="D7" t="str">
        <f>_xlfn.TEXTJOIN("-",TRUE,IFERROR(INDEX(Irrigation.Pracs[Code],MATCH(B7,Irrigation.Pracs[Practice],0)),""),IFERROR(INDEX(I.Method1[Code],MATCH(C7,I.Method1[Practice],0)),""))</f>
        <v/>
      </c>
    </row>
    <row r="8" spans="1:12" x14ac:dyDescent="0.5">
      <c r="D8" t="str">
        <f>_xlfn.TEXTJOIN("-",TRUE,IFERROR(INDEX(Irrigation.Pracs[Code],MATCH(B8,Irrigation.Pracs[Practice],0)),""),IFERROR(INDEX(I.Method1[Code],MATCH(C8,I.Method1[Practice],0)),""))</f>
        <v/>
      </c>
    </row>
    <row r="9" spans="1:12" x14ac:dyDescent="0.5">
      <c r="D9" t="str">
        <f>_xlfn.TEXTJOIN("-",TRUE,IFERROR(INDEX(Irrigation.Pracs[Code],MATCH(B9,Irrigation.Pracs[Practice],0)),""),IFERROR(INDEX(I.Method1[Code],MATCH(C9,I.Method1[Practice],0)),""))</f>
        <v/>
      </c>
    </row>
    <row r="10" spans="1:12" x14ac:dyDescent="0.5">
      <c r="D10" t="str">
        <f>_xlfn.TEXTJOIN("-",TRUE,IFERROR(INDEX(Irrigation.Pracs[Code],MATCH(B10,Irrigation.Pracs[Practice],0)),""),IFERROR(INDEX(I.Method1[Code],MATCH(C10,I.Method1[Practice],0)),""))</f>
        <v/>
      </c>
    </row>
    <row r="11" spans="1:12" x14ac:dyDescent="0.5">
      <c r="D11" t="str">
        <f>_xlfn.TEXTJOIN("-",TRUE,IFERROR(INDEX(Irrigation.Pracs[Code],MATCH(B11,Irrigation.Pracs[Practice],0)),""),IFERROR(INDEX(I.Method1[Code],MATCH(C11,I.Method1[Practice],0)),""))</f>
        <v/>
      </c>
    </row>
    <row r="12" spans="1:12" x14ac:dyDescent="0.5">
      <c r="D12" t="str">
        <f>_xlfn.TEXTJOIN("-",TRUE,IFERROR(INDEX(Irrigation.Pracs[Code],MATCH(B12,Irrigation.Pracs[Practice],0)),""),IFERROR(INDEX(I.Method1[Code],MATCH(C12,I.Method1[Practice],0)),""))</f>
        <v/>
      </c>
    </row>
    <row r="13" spans="1:12" x14ac:dyDescent="0.5">
      <c r="D13" t="str">
        <f>_xlfn.TEXTJOIN("-",TRUE,IFERROR(INDEX(Irrigation.Pracs[Code],MATCH(B13,Irrigation.Pracs[Practice],0)),""),IFERROR(INDEX(I.Method1[Code],MATCH(C13,I.Method1[Practice],0)),""))</f>
        <v/>
      </c>
    </row>
    <row r="14" spans="1:12" x14ac:dyDescent="0.5">
      <c r="D14" t="str">
        <f>_xlfn.TEXTJOIN("-",TRUE,IFERROR(INDEX(Irrigation.Pracs[Code],MATCH(B14,Irrigation.Pracs[Practice],0)),""),IFERROR(INDEX(I.Method1[Code],MATCH(C14,I.Method1[Practice],0)),""))</f>
        <v/>
      </c>
    </row>
    <row r="15" spans="1:12" x14ac:dyDescent="0.5">
      <c r="D15" t="str">
        <f>_xlfn.TEXTJOIN("-",TRUE,IFERROR(INDEX(Irrigation.Pracs[Code],MATCH(B15,Irrigation.Pracs[Practice],0)),""),IFERROR(INDEX(I.Method1[Code],MATCH(C15,I.Method1[Practice],0)),""))</f>
        <v/>
      </c>
    </row>
    <row r="16" spans="1:12" x14ac:dyDescent="0.5">
      <c r="D16" t="str">
        <f>_xlfn.TEXTJOIN("-",TRUE,IFERROR(INDEX(Irrigation.Pracs[Code],MATCH(B16,Irrigation.Pracs[Practice],0)),""),IFERROR(INDEX(I.Method1[Code],MATCH(C16,I.Method1[Practice],0)),""))</f>
        <v/>
      </c>
    </row>
    <row r="17" spans="4:4" x14ac:dyDescent="0.5">
      <c r="D17" t="str">
        <f>_xlfn.TEXTJOIN("-",TRUE,IFERROR(INDEX(Irrigation.Pracs[Code],MATCH(B17,Irrigation.Pracs[Practice],0)),""),IFERROR(INDEX(I.Method1[Code],MATCH(C17,I.Method1[Practice],0)),""))</f>
        <v/>
      </c>
    </row>
    <row r="18" spans="4:4" x14ac:dyDescent="0.5">
      <c r="D18" t="str">
        <f>_xlfn.TEXTJOIN("-",TRUE,IFERROR(INDEX(Irrigation.Pracs[Code],MATCH(B18,Irrigation.Pracs[Practice],0)),""),IFERROR(INDEX(I.Method1[Code],MATCH(C18,I.Method1[Practice],0)),""))</f>
        <v/>
      </c>
    </row>
    <row r="19" spans="4:4" x14ac:dyDescent="0.5">
      <c r="D19" t="str">
        <f>_xlfn.TEXTJOIN("-",TRUE,IFERROR(INDEX(Irrigation.Pracs[Code],MATCH(B19,Irrigation.Pracs[Practice],0)),""),IFERROR(INDEX(I.Method1[Code],MATCH(C19,I.Method1[Practice],0)),""))</f>
        <v/>
      </c>
    </row>
    <row r="20" spans="4:4" x14ac:dyDescent="0.5">
      <c r="D20" t="str">
        <f>_xlfn.TEXTJOIN("-",TRUE,IFERROR(INDEX(Irrigation.Pracs[Code],MATCH(B20,Irrigation.Pracs[Practice],0)),""),IFERROR(INDEX(I.Method1[Code],MATCH(C20,I.Method1[Practice],0)),""))</f>
        <v/>
      </c>
    </row>
    <row r="21" spans="4:4" x14ac:dyDescent="0.5">
      <c r="D21" t="str">
        <f>_xlfn.TEXTJOIN("-",TRUE,IFERROR(INDEX(Irrigation.Pracs[Code],MATCH(B21,Irrigation.Pracs[Practice],0)),""),IFERROR(INDEX(I.Method1[Code],MATCH(C21,I.Method1[Practice],0)),""))</f>
        <v/>
      </c>
    </row>
    <row r="22" spans="4:4" x14ac:dyDescent="0.5">
      <c r="D22" t="str">
        <f>_xlfn.TEXTJOIN("-",TRUE,IFERROR(INDEX(Irrigation.Pracs[Code],MATCH(B22,Irrigation.Pracs[Practice],0)),""),IFERROR(INDEX(I.Method1[Code],MATCH(C22,I.Method1[Practice],0)),""))</f>
        <v/>
      </c>
    </row>
    <row r="23" spans="4:4" x14ac:dyDescent="0.5">
      <c r="D23" t="str">
        <f>_xlfn.TEXTJOIN("-",TRUE,IFERROR(INDEX(Irrigation.Pracs[Code],MATCH(B23,Irrigation.Pracs[Practice],0)),""),IFERROR(INDEX(I.Method1[Code],MATCH(C23,I.Method1[Practice],0)),""))</f>
        <v/>
      </c>
    </row>
    <row r="24" spans="4:4" x14ac:dyDescent="0.5">
      <c r="D24" t="str">
        <f>_xlfn.TEXTJOIN("-",TRUE,IFERROR(INDEX(Irrigation.Pracs[Code],MATCH(B24,Irrigation.Pracs[Practice],0)),""),IFERROR(INDEX(I.Method1[Code],MATCH(C24,I.Method1[Practice],0)),""))</f>
        <v/>
      </c>
    </row>
    <row r="25" spans="4:4" x14ac:dyDescent="0.5">
      <c r="D25" t="str">
        <f>_xlfn.TEXTJOIN("-",TRUE,IFERROR(INDEX(Irrigation.Pracs[Code],MATCH(B25,Irrigation.Pracs[Practice],0)),""),IFERROR(INDEX(I.Method1[Code],MATCH(C25,I.Method1[Practice],0)),""))</f>
        <v/>
      </c>
    </row>
    <row r="26" spans="4:4" x14ac:dyDescent="0.5">
      <c r="D26" t="str">
        <f>_xlfn.TEXTJOIN("-",TRUE,IFERROR(INDEX(Irrigation.Pracs[Code],MATCH(B26,Irrigation.Pracs[Practice],0)),""),IFERROR(INDEX(I.Method1[Code],MATCH(C26,I.Method1[Practice],0)),""))</f>
        <v/>
      </c>
    </row>
    <row r="27" spans="4:4" x14ac:dyDescent="0.5">
      <c r="D27" t="str">
        <f>_xlfn.TEXTJOIN("-",TRUE,IFERROR(INDEX(Irrigation.Pracs[Code],MATCH(B27,Irrigation.Pracs[Practice],0)),""),IFERROR(INDEX(I.Method1[Code],MATCH(C27,I.Method1[Practice],0)),""))</f>
        <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02FFB-219C-47AC-8AF2-7861B546120F}">
  <sheetPr codeName="Sheet59"/>
  <dimension ref="A1:BV28"/>
  <sheetViews>
    <sheetView workbookViewId="0">
      <selection activeCell="C10" sqref="C10"/>
    </sheetView>
  </sheetViews>
  <sheetFormatPr defaultColWidth="8.8203125" defaultRowHeight="10.35" x14ac:dyDescent="0.35"/>
  <cols>
    <col min="1" max="1" width="11.52734375" style="4" bestFit="1" customWidth="1"/>
    <col min="2" max="19" width="8.8203125" style="4"/>
    <col min="20" max="20" width="8" style="4" customWidth="1"/>
    <col min="21" max="16384" width="8.8203125" style="4"/>
  </cols>
  <sheetData>
    <row r="1" spans="1:74" x14ac:dyDescent="0.35">
      <c r="A1" s="4" t="s">
        <v>4723</v>
      </c>
      <c r="B1" s="4" t="s">
        <v>4619</v>
      </c>
      <c r="C1" s="4" t="s">
        <v>4620</v>
      </c>
      <c r="D1" s="4" t="s">
        <v>4621</v>
      </c>
      <c r="E1" s="4" t="s">
        <v>4622</v>
      </c>
      <c r="F1" s="4" t="s">
        <v>4724</v>
      </c>
      <c r="G1" s="4" t="s">
        <v>4725</v>
      </c>
      <c r="H1" s="4" t="s">
        <v>4726</v>
      </c>
      <c r="I1" s="4" t="s">
        <v>4727</v>
      </c>
      <c r="J1" s="4" t="s">
        <v>4728</v>
      </c>
      <c r="K1" s="4" t="s">
        <v>4729</v>
      </c>
      <c r="L1" s="4" t="s">
        <v>4730</v>
      </c>
      <c r="M1" s="4" t="s">
        <v>4731</v>
      </c>
      <c r="N1" s="4" t="s">
        <v>4732</v>
      </c>
      <c r="O1" s="4" t="s">
        <v>4733</v>
      </c>
      <c r="P1" s="4" t="s">
        <v>4734</v>
      </c>
      <c r="Q1" s="4" t="s">
        <v>4735</v>
      </c>
      <c r="R1" s="4" t="str" cm="1">
        <f t="array" ref="R1:S1">TRANSPOSE(Animals!A21:A22)</f>
        <v>A.Grazing</v>
      </c>
      <c r="S1" s="4" t="str">
        <v>A.Hay</v>
      </c>
      <c r="U1" s="4" t="str" cm="1">
        <f t="array" ref="U1:AD1">Animals!B28:K28</f>
        <v>A.Level.Name</v>
      </c>
      <c r="V1" s="4" t="str">
        <v>D.Type</v>
      </c>
      <c r="W1" s="4" t="str">
        <v>D.Item</v>
      </c>
      <c r="X1" s="4" t="str">
        <v>D.Source</v>
      </c>
      <c r="Y1" s="4" t="str">
        <v>D.Process</v>
      </c>
      <c r="Z1" s="4" t="str">
        <v>D.Amount</v>
      </c>
      <c r="AA1" s="4" t="str">
        <v>D.Ad.lib</v>
      </c>
      <c r="AB1" s="4" t="str">
        <v>D.Unit.Amount</v>
      </c>
      <c r="AC1" s="4" t="str">
        <v>D.Unit.Time</v>
      </c>
      <c r="AD1" s="4" t="str">
        <v>D.Unit.Animals</v>
      </c>
      <c r="AE1" s="4" t="str">
        <f>Animals!L28</f>
        <v>D.New.Item</v>
      </c>
      <c r="AG1" s="4" t="str" cm="1">
        <f t="array" ref="AG1:BB1">Animals!B105:W105</f>
        <v>D.Item</v>
      </c>
      <c r="AH1" s="4" t="str">
        <v>D.DM</v>
      </c>
      <c r="AI1" s="4" t="str">
        <v>D.CP</v>
      </c>
      <c r="AJ1" s="4" t="str">
        <v>D.N</v>
      </c>
      <c r="AK1" s="4" t="str">
        <v>D.Carbon</v>
      </c>
      <c r="AL1" s="4" t="str">
        <v>D.CN</v>
      </c>
      <c r="AM1" s="4" t="str">
        <v>DC.Phos</v>
      </c>
      <c r="AN1" s="4" t="str">
        <v>DC.Calcium</v>
      </c>
      <c r="AO1" s="4" t="str">
        <v>DC.CFibre</v>
      </c>
      <c r="AP1" s="4" t="str">
        <v>DC.NDF</v>
      </c>
      <c r="AQ1" s="4" t="str">
        <v>DC.ADF</v>
      </c>
      <c r="AR1" s="4" t="str">
        <v>DC.ADL</v>
      </c>
      <c r="AS1" s="4" t="str">
        <v>DC.Ash</v>
      </c>
      <c r="AT1" s="4" t="str">
        <v>DC.EE</v>
      </c>
      <c r="AU1" s="4" t="str">
        <v>DC.NFE</v>
      </c>
      <c r="AV1" s="4" t="str">
        <v>DC.NDS</v>
      </c>
      <c r="AW1" s="4" t="str">
        <v>DC.Moisture</v>
      </c>
      <c r="AX1" s="4" t="str">
        <v>DC.ME</v>
      </c>
      <c r="AY1" s="4" t="str">
        <v>DC.DE</v>
      </c>
      <c r="AZ1" s="4" t="str">
        <v>DC.NE</v>
      </c>
      <c r="BA1" s="4" t="str">
        <v>DC.GE</v>
      </c>
      <c r="BB1" s="4" t="str">
        <v>DC.Cfat</v>
      </c>
      <c r="BC1" s="4" t="str" cm="1">
        <f t="array" ref="BC1:BF1">Animals!C134:F134</f>
        <v>D.DM.Unit</v>
      </c>
      <c r="BD1" s="4" t="str">
        <v>D.CP.Unit</v>
      </c>
      <c r="BE1" s="4" t="str">
        <v>D.N.Unit</v>
      </c>
      <c r="BF1" s="4" t="str">
        <v>D.Carbon.Unit</v>
      </c>
      <c r="BG1" s="4" t="str" cm="1">
        <f t="array" ref="BG1:BV1">Animals!H134:W134</f>
        <v>DC.Phos.Unit</v>
      </c>
      <c r="BH1" s="4" t="str">
        <v>DC.Calcium.Unit</v>
      </c>
      <c r="BI1" s="4" t="str">
        <v>DC.CFibre.Unit</v>
      </c>
      <c r="BJ1" s="4" t="str">
        <v>DC.NDF.Unit</v>
      </c>
      <c r="BK1" s="4" t="str">
        <v>DC.ADF.Unit</v>
      </c>
      <c r="BL1" s="4" t="str">
        <v>DC.ADL.Unit</v>
      </c>
      <c r="BM1" s="4" t="str">
        <v>DC.Ash.Unit</v>
      </c>
      <c r="BN1" s="4" t="str">
        <v>DC.EE.Unit</v>
      </c>
      <c r="BO1" s="4" t="str">
        <v>DC.NFE.Unit</v>
      </c>
      <c r="BP1" s="4" t="str">
        <v>DC.NDS.Unit</v>
      </c>
      <c r="BQ1" s="4" t="str">
        <v>DC.Moisture.Unit</v>
      </c>
      <c r="BR1" s="4" t="str">
        <v>DC.ME.Unit</v>
      </c>
      <c r="BS1" s="4" t="str">
        <v>DC.DE.Unit</v>
      </c>
      <c r="BT1" s="4" t="str">
        <v>DC.NE.Unit</v>
      </c>
      <c r="BU1" s="4" t="str">
        <v>DC.GE.Unit</v>
      </c>
      <c r="BV1" s="4" t="str">
        <v>DC.Cfat.Unit</v>
      </c>
    </row>
    <row r="2" spans="1:74" x14ac:dyDescent="0.35">
      <c r="A2" s="4" t="str" cm="1">
        <f t="array" ref="A2">TRANSPOSE(_xlfn._xlws.FILTER(Animals!C24:W24,Animals!C24:W24&lt;&gt;""))</f>
        <v>Base</v>
      </c>
      <c r="B2" s="4" cm="1">
        <f t="array" ref="B2:L2">TRANSPOSE(_xlfn._xlws.FILTER(Animals!C5:W15,Animals!C24:W24&lt;&gt;""))</f>
        <v>0</v>
      </c>
      <c r="C2" s="4">
        <v>0</v>
      </c>
      <c r="D2" s="4">
        <v>0</v>
      </c>
      <c r="E2" s="4">
        <v>0</v>
      </c>
      <c r="F2" s="4">
        <v>0</v>
      </c>
      <c r="G2" s="4">
        <v>0</v>
      </c>
      <c r="H2" s="4">
        <v>0</v>
      </c>
      <c r="I2" s="4">
        <v>0</v>
      </c>
      <c r="J2" s="4">
        <v>0</v>
      </c>
      <c r="K2" s="4">
        <v>0</v>
      </c>
      <c r="L2" s="4">
        <v>0</v>
      </c>
      <c r="M2" s="4" cm="1">
        <f t="array" ref="M2:O2">TRANSPOSE(_xlfn._xlws.FILTER(Animals!C17:W19,Animals!C24:W24&lt;&gt;""))</f>
        <v>0</v>
      </c>
      <c r="N2" s="4">
        <v>0</v>
      </c>
      <c r="O2" s="4">
        <v>0</v>
      </c>
      <c r="P2" s="4" t="str">
        <f>IF(ISBLANK(B2),"",_xlfn.TEXTJOIN("-",TRUE,IFERROR(INDEX(FeedAddition1[Code],MATCH(B2,FeedAddition1[Subpractice],0)),""),IFERROR(INDEX(FeedAddition1[Code],MATCH(C2,FeedAddition1[Subpractice],0)),""),IFERROR(INDEX(FeedAddition1[Code],MATCH(D2,FeedAddition1[Subpractice],0)),""),IF(E2="Yes","h60",""),IFERROR(INDEX(FeedSub1[Code],MATCH(F2,FeedSub1[Subpractice],0)),""),IFERROR(INDEX(FeedSub1[Code],MATCH(G2,FeedSub1[Subpractice],0)),""),IFERROR(INDEX(FeedSub1[Code],MATCH(H2,FeedSub1[Subpractice],0)),""),IF(I2="Yes","h60",""),IFERROR(INDEX(FeedProcess1[Code],MATCH(J2,FeedProcess1[Subpractice],0)),""),IFERROR(INDEX(FeedProcess1[Code],MATCH(K2,FeedProcess1[Subpractice],0)),""),IFERROR(INDEX(FeedProcess1[Code],MATCH(L2,FeedProcess1[Subpractice],0)),""),IFERROR(INDEX(AnimalManure1[Code],MATCH(M2,AnimalManure1[Subpractice],0)),""),IFERROR(INDEX(AnimalPasture1[Code],MATCH(N2,AnimalPasture1[Subpractice],0)),""),IF(O2="Yes","d1","")))</f>
        <v/>
      </c>
      <c r="Q2" s="4" cm="1">
        <f t="array" ref="Q2">TRANSPOSE(_xlfn._xlws.FILTER(Animals!C25:W25,Animals!C24:W24&lt;&gt;""))</f>
        <v>0</v>
      </c>
      <c r="R2" s="4" cm="1">
        <f t="array" ref="R2:S2">TRANSPOSE(_xlfn._xlws.FILTER(Animals!C21:W22,Animals!C24:W24&lt;&gt;""))</f>
        <v>0</v>
      </c>
      <c r="S2" s="4">
        <v>0</v>
      </c>
      <c r="U2" s="4" t="str" cm="1">
        <f t="array" ref="U2">IFERROR(_xlfn._xlws.FILTER(Animals!B30:K102,Animals!B30:B102&lt;&gt;""),"")</f>
        <v/>
      </c>
      <c r="AE2" s="4" t="str" cm="1">
        <f t="array" ref="AE2">IFERROR(_xlfn._xlws.FILTER(Animals!L30:L102,Animals!B30:B102&lt;&gt;""),"")</f>
        <v/>
      </c>
      <c r="AG2" s="4" t="str" cm="1">
        <f t="array" ref="AG2">IFERROR(_xlfn._xlws.FILTER(Animals!B107:W133,Animals!B107:B133&lt;&gt;""),"")</f>
        <v/>
      </c>
      <c r="BC2" s="4" cm="1">
        <f t="array" ref="BC2:BF2">IF(ISBLANK(AG2),"",Animals!C$135:F$135)</f>
        <v>0</v>
      </c>
      <c r="BD2" s="4">
        <v>0</v>
      </c>
      <c r="BE2" s="4">
        <v>0</v>
      </c>
      <c r="BF2" s="4">
        <v>0</v>
      </c>
      <c r="BG2" s="4" cm="1">
        <f t="array" ref="BG2:BV2">IF(ISBLANK(AG2),"",Animals!H$135:W$135)</f>
        <v>0</v>
      </c>
      <c r="BH2" s="4">
        <v>0</v>
      </c>
      <c r="BI2" s="4">
        <v>0</v>
      </c>
      <c r="BJ2" s="4">
        <v>0</v>
      </c>
      <c r="BK2" s="4">
        <v>0</v>
      </c>
      <c r="BL2" s="4">
        <v>0</v>
      </c>
      <c r="BM2" s="4">
        <v>0</v>
      </c>
      <c r="BN2" s="4">
        <v>0</v>
      </c>
      <c r="BO2" s="4">
        <v>0</v>
      </c>
      <c r="BP2" s="4">
        <v>0</v>
      </c>
      <c r="BQ2" s="4">
        <v>0</v>
      </c>
      <c r="BR2" s="4">
        <v>0</v>
      </c>
      <c r="BS2" s="4">
        <v>0</v>
      </c>
      <c r="BT2" s="4">
        <v>0</v>
      </c>
      <c r="BU2" s="4">
        <v>0</v>
      </c>
      <c r="BV2" s="4">
        <v>0</v>
      </c>
    </row>
    <row r="3" spans="1:74" x14ac:dyDescent="0.35">
      <c r="P3" s="4" t="str">
        <f>IF(ISBLANK(B3),"",_xlfn.TEXTJOIN("-",TRUE,IFERROR(INDEX(FeedAddition1[Code],MATCH(B3,FeedAddition1[Subpractice],0)),""),IFERROR(INDEX(FeedAddition1[Code],MATCH(C3,FeedAddition1[Subpractice],0)),""),IFERROR(INDEX(FeedAddition1[Code],MATCH(D3,FeedAddition1[Subpractice],0)),""),IF(E3="Yes","h60",""),IFERROR(INDEX(FeedSub1[Code],MATCH(F3,FeedSub1[Subpractice],0)),""),IFERROR(INDEX(FeedSub1[Code],MATCH(G3,FeedSub1[Subpractice],0)),""),IFERROR(INDEX(FeedSub1[Code],MATCH(H3,FeedSub1[Subpractice],0)),""),IF(I3="Yes","h60",""),IFERROR(INDEX(FeedProcess1[Code],MATCH(J3,FeedProcess1[Subpractice],0)),""),IFERROR(INDEX(FeedProcess1[Code],MATCH(K3,FeedProcess1[Subpractice],0)),""),IFERROR(INDEX(FeedProcess1[Code],MATCH(L3,FeedProcess1[Subpractice],0)),""),IFERROR(INDEX(AnimalManure1[Code],MATCH(M3,AnimalManure1[Subpractice],0)),""),IFERROR(INDEX(AnimalPasture1[Code],MATCH(N3,AnimalPasture1[Subpractice],0)),""),IF(O3="Yes","d1","")))</f>
        <v/>
      </c>
      <c r="BC3" s="4" t="str" cm="1">
        <f t="array" ref="BC3">IF(ISBLANK(AG3),"",Animals!C$135:F$135)</f>
        <v/>
      </c>
      <c r="BG3" s="4" t="str" cm="1">
        <f t="array" ref="BG3">IF(ISBLANK(AG3),"",Animals!H$135:W$135)</f>
        <v/>
      </c>
    </row>
    <row r="4" spans="1:74" x14ac:dyDescent="0.35">
      <c r="P4" s="4" t="str">
        <f>IF(ISBLANK(B4),"",_xlfn.TEXTJOIN("-",TRUE,IFERROR(INDEX(FeedAddition1[Code],MATCH(B4,FeedAddition1[Subpractice],0)),""),IFERROR(INDEX(FeedAddition1[Code],MATCH(C4,FeedAddition1[Subpractice],0)),""),IFERROR(INDEX(FeedAddition1[Code],MATCH(D4,FeedAddition1[Subpractice],0)),""),IF(E4="Yes","h60",""),IFERROR(INDEX(FeedSub1[Code],MATCH(F4,FeedSub1[Subpractice],0)),""),IFERROR(INDEX(FeedSub1[Code],MATCH(G4,FeedSub1[Subpractice],0)),""),IFERROR(INDEX(FeedSub1[Code],MATCH(H4,FeedSub1[Subpractice],0)),""),IF(I4="Yes","h60",""),IFERROR(INDEX(FeedProcess1[Code],MATCH(J4,FeedProcess1[Subpractice],0)),""),IFERROR(INDEX(FeedProcess1[Code],MATCH(K4,FeedProcess1[Subpractice],0)),""),IFERROR(INDEX(FeedProcess1[Code],MATCH(L4,FeedProcess1[Subpractice],0)),""),IFERROR(INDEX(AnimalManure1[Code],MATCH(M4,AnimalManure1[Subpractice],0)),""),IFERROR(INDEX(AnimalPasture1[Code],MATCH(N4,AnimalPasture1[Subpractice],0)),""),IF(O4="Yes","d1","")))</f>
        <v/>
      </c>
      <c r="BC4" s="4" t="str" cm="1">
        <f t="array" ref="BC4">IF(ISBLANK(AG4),"",Animals!C$135:F$135)</f>
        <v/>
      </c>
      <c r="BG4" s="4" t="str" cm="1">
        <f t="array" ref="BG4">IF(ISBLANK(AG4),"",Animals!H$135:W$135)</f>
        <v/>
      </c>
    </row>
    <row r="5" spans="1:74" x14ac:dyDescent="0.35">
      <c r="P5" s="4" t="str">
        <f>IF(ISBLANK(B5),"",_xlfn.TEXTJOIN("-",TRUE,IFERROR(INDEX(FeedAddition1[Code],MATCH(B5,FeedAddition1[Subpractice],0)),""),IFERROR(INDEX(FeedAddition1[Code],MATCH(C5,FeedAddition1[Subpractice],0)),""),IFERROR(INDEX(FeedAddition1[Code],MATCH(D5,FeedAddition1[Subpractice],0)),""),IF(E5="Yes","h60",""),IFERROR(INDEX(FeedSub1[Code],MATCH(F5,FeedSub1[Subpractice],0)),""),IFERROR(INDEX(FeedSub1[Code],MATCH(G5,FeedSub1[Subpractice],0)),""),IFERROR(INDEX(FeedSub1[Code],MATCH(H5,FeedSub1[Subpractice],0)),""),IF(I5="Yes","h60",""),IFERROR(INDEX(FeedProcess1[Code],MATCH(J5,FeedProcess1[Subpractice],0)),""),IFERROR(INDEX(FeedProcess1[Code],MATCH(K5,FeedProcess1[Subpractice],0)),""),IFERROR(INDEX(FeedProcess1[Code],MATCH(L5,FeedProcess1[Subpractice],0)),""),IFERROR(INDEX(AnimalManure1[Code],MATCH(M5,AnimalManure1[Subpractice],0)),""),IFERROR(INDEX(AnimalPasture1[Code],MATCH(N5,AnimalPasture1[Subpractice],0)),""),IF(O5="Yes","d1","")))</f>
        <v/>
      </c>
      <c r="BC5" s="4" t="str" cm="1">
        <f t="array" ref="BC5">IF(ISBLANK(AG5),"",Animals!C$135:F$135)</f>
        <v/>
      </c>
      <c r="BG5" s="4" t="str" cm="1">
        <f t="array" ref="BG5">IF(ISBLANK(AG5),"",Animals!H$135:W$135)</f>
        <v/>
      </c>
    </row>
    <row r="6" spans="1:74" x14ac:dyDescent="0.35">
      <c r="P6" s="4" t="str">
        <f>IF(ISBLANK(B6),"",_xlfn.TEXTJOIN("-",TRUE,IFERROR(INDEX(FeedAddition1[Code],MATCH(B6,FeedAddition1[Subpractice],0)),""),IFERROR(INDEX(FeedAddition1[Code],MATCH(C6,FeedAddition1[Subpractice],0)),""),IFERROR(INDEX(FeedAddition1[Code],MATCH(D6,FeedAddition1[Subpractice],0)),""),IF(E6="Yes","h60",""),IFERROR(INDEX(FeedSub1[Code],MATCH(F6,FeedSub1[Subpractice],0)),""),IFERROR(INDEX(FeedSub1[Code],MATCH(G6,FeedSub1[Subpractice],0)),""),IFERROR(INDEX(FeedSub1[Code],MATCH(H6,FeedSub1[Subpractice],0)),""),IF(I6="Yes","h60",""),IFERROR(INDEX(FeedProcess1[Code],MATCH(J6,FeedProcess1[Subpractice],0)),""),IFERROR(INDEX(FeedProcess1[Code],MATCH(K6,FeedProcess1[Subpractice],0)),""),IFERROR(INDEX(FeedProcess1[Code],MATCH(L6,FeedProcess1[Subpractice],0)),""),IFERROR(INDEX(AnimalManure1[Code],MATCH(M6,AnimalManure1[Subpractice],0)),""),IFERROR(INDEX(AnimalPasture1[Code],MATCH(N6,AnimalPasture1[Subpractice],0)),""),IF(O6="Yes","d1","")))</f>
        <v/>
      </c>
      <c r="BC6" s="4" t="str" cm="1">
        <f t="array" ref="BC6">IF(ISBLANK(AG6),"",Animals!C$135:F$135)</f>
        <v/>
      </c>
      <c r="BG6" s="4" t="str" cm="1">
        <f t="array" ref="BG6">IF(ISBLANK(AG6),"",Animals!H$135:W$135)</f>
        <v/>
      </c>
    </row>
    <row r="7" spans="1:74" x14ac:dyDescent="0.35">
      <c r="P7" s="4" t="str">
        <f>IF(ISBLANK(B7),"",_xlfn.TEXTJOIN("-",TRUE,IFERROR(INDEX(FeedAddition1[Code],MATCH(B7,FeedAddition1[Subpractice],0)),""),IFERROR(INDEX(FeedAddition1[Code],MATCH(C7,FeedAddition1[Subpractice],0)),""),IFERROR(INDEX(FeedAddition1[Code],MATCH(D7,FeedAddition1[Subpractice],0)),""),IF(E7="Yes","h60",""),IFERROR(INDEX(FeedSub1[Code],MATCH(F7,FeedSub1[Subpractice],0)),""),IFERROR(INDEX(FeedSub1[Code],MATCH(G7,FeedSub1[Subpractice],0)),""),IFERROR(INDEX(FeedSub1[Code],MATCH(H7,FeedSub1[Subpractice],0)),""),IF(I7="Yes","h60",""),IFERROR(INDEX(FeedProcess1[Code],MATCH(J7,FeedProcess1[Subpractice],0)),""),IFERROR(INDEX(FeedProcess1[Code],MATCH(K7,FeedProcess1[Subpractice],0)),""),IFERROR(INDEX(FeedProcess1[Code],MATCH(L7,FeedProcess1[Subpractice],0)),""),IFERROR(INDEX(AnimalManure1[Code],MATCH(M7,AnimalManure1[Subpractice],0)),""),IFERROR(INDEX(AnimalPasture1[Code],MATCH(N7,AnimalPasture1[Subpractice],0)),""),IF(O7="Yes","d1","")))</f>
        <v/>
      </c>
      <c r="BC7" s="4" t="str" cm="1">
        <f t="array" ref="BC7">IF(ISBLANK(AG7),"",Animals!C$135:F$135)</f>
        <v/>
      </c>
      <c r="BG7" s="4" t="str" cm="1">
        <f t="array" ref="BG7">IF(ISBLANK(AG7),"",Animals!H$135:W$135)</f>
        <v/>
      </c>
    </row>
    <row r="8" spans="1:74" x14ac:dyDescent="0.35">
      <c r="P8" s="4" t="str">
        <f>IF(ISBLANK(B8),"",_xlfn.TEXTJOIN("-",TRUE,IFERROR(INDEX(FeedAddition1[Code],MATCH(B8,FeedAddition1[Subpractice],0)),""),IFERROR(INDEX(FeedAddition1[Code],MATCH(C8,FeedAddition1[Subpractice],0)),""),IFERROR(INDEX(FeedAddition1[Code],MATCH(D8,FeedAddition1[Subpractice],0)),""),IF(E8="Yes","h60",""),IFERROR(INDEX(FeedSub1[Code],MATCH(F8,FeedSub1[Subpractice],0)),""),IFERROR(INDEX(FeedSub1[Code],MATCH(G8,FeedSub1[Subpractice],0)),""),IFERROR(INDEX(FeedSub1[Code],MATCH(H8,FeedSub1[Subpractice],0)),""),IF(I8="Yes","h60",""),IFERROR(INDEX(FeedProcess1[Code],MATCH(J8,FeedProcess1[Subpractice],0)),""),IFERROR(INDEX(FeedProcess1[Code],MATCH(K8,FeedProcess1[Subpractice],0)),""),IFERROR(INDEX(FeedProcess1[Code],MATCH(L8,FeedProcess1[Subpractice],0)),""),IFERROR(INDEX(AnimalManure1[Code],MATCH(M8,AnimalManure1[Subpractice],0)),""),IFERROR(INDEX(AnimalPasture1[Code],MATCH(N8,AnimalPasture1[Subpractice],0)),""),IF(O8="Yes","d1","")))</f>
        <v/>
      </c>
      <c r="BC8" s="4" t="str" cm="1">
        <f t="array" ref="BC8">IF(ISBLANK(AG8),"",Animals!C$135:F$135)</f>
        <v/>
      </c>
      <c r="BG8" s="4" t="str" cm="1">
        <f t="array" ref="BG8">IF(ISBLANK(AG8),"",Animals!H$135:W$135)</f>
        <v/>
      </c>
    </row>
    <row r="9" spans="1:74" x14ac:dyDescent="0.35">
      <c r="P9" s="4" t="str">
        <f>IF(ISBLANK(B9),"",_xlfn.TEXTJOIN("-",TRUE,IFERROR(INDEX(FeedAddition1[Code],MATCH(B9,FeedAddition1[Subpractice],0)),""),IFERROR(INDEX(FeedAddition1[Code],MATCH(C9,FeedAddition1[Subpractice],0)),""),IFERROR(INDEX(FeedAddition1[Code],MATCH(D9,FeedAddition1[Subpractice],0)),""),IF(E9="Yes","h60",""),IFERROR(INDEX(FeedSub1[Code],MATCH(F9,FeedSub1[Subpractice],0)),""),IFERROR(INDEX(FeedSub1[Code],MATCH(G9,FeedSub1[Subpractice],0)),""),IFERROR(INDEX(FeedSub1[Code],MATCH(H9,FeedSub1[Subpractice],0)),""),IF(I9="Yes","h60",""),IFERROR(INDEX(FeedProcess1[Code],MATCH(J9,FeedProcess1[Subpractice],0)),""),IFERROR(INDEX(FeedProcess1[Code],MATCH(K9,FeedProcess1[Subpractice],0)),""),IFERROR(INDEX(FeedProcess1[Code],MATCH(L9,FeedProcess1[Subpractice],0)),""),IFERROR(INDEX(AnimalManure1[Code],MATCH(M9,AnimalManure1[Subpractice],0)),""),IFERROR(INDEX(AnimalPasture1[Code],MATCH(N9,AnimalPasture1[Subpractice],0)),""),IF(O9="Yes","d1","")))</f>
        <v/>
      </c>
      <c r="BC9" s="4" t="str" cm="1">
        <f t="array" ref="BC9">IF(ISBLANK(AG9),"",Animals!C$135:F$135)</f>
        <v/>
      </c>
      <c r="BG9" s="4" t="str" cm="1">
        <f t="array" ref="BG9">IF(ISBLANK(AG9),"",Animals!H$135:W$135)</f>
        <v/>
      </c>
    </row>
    <row r="10" spans="1:74" x14ac:dyDescent="0.35">
      <c r="P10" s="4" t="str">
        <f>IF(ISBLANK(B10),"",_xlfn.TEXTJOIN("-",TRUE,IFERROR(INDEX(FeedAddition1[Code],MATCH(B10,FeedAddition1[Subpractice],0)),""),IFERROR(INDEX(FeedAddition1[Code],MATCH(C10,FeedAddition1[Subpractice],0)),""),IFERROR(INDEX(FeedAddition1[Code],MATCH(D10,FeedAddition1[Subpractice],0)),""),IF(E10="Yes","h60",""),IFERROR(INDEX(FeedSub1[Code],MATCH(F10,FeedSub1[Subpractice],0)),""),IFERROR(INDEX(FeedSub1[Code],MATCH(G10,FeedSub1[Subpractice],0)),""),IFERROR(INDEX(FeedSub1[Code],MATCH(H10,FeedSub1[Subpractice],0)),""),IF(I10="Yes","h60",""),IFERROR(INDEX(FeedProcess1[Code],MATCH(J10,FeedProcess1[Subpractice],0)),""),IFERROR(INDEX(FeedProcess1[Code],MATCH(K10,FeedProcess1[Subpractice],0)),""),IFERROR(INDEX(FeedProcess1[Code],MATCH(L10,FeedProcess1[Subpractice],0)),""),IFERROR(INDEX(AnimalManure1[Code],MATCH(M10,AnimalManure1[Subpractice],0)),""),IFERROR(INDEX(AnimalPasture1[Code],MATCH(N10,AnimalPasture1[Subpractice],0)),""),IF(O10="Yes","d1","")))</f>
        <v/>
      </c>
      <c r="BC10" s="4" t="str" cm="1">
        <f t="array" ref="BC10">IF(ISBLANK(AG10),"",Animals!C$135:F$135)</f>
        <v/>
      </c>
      <c r="BG10" s="4" t="str" cm="1">
        <f t="array" ref="BG10">IF(ISBLANK(AG10),"",Animals!H$135:W$135)</f>
        <v/>
      </c>
    </row>
    <row r="11" spans="1:74" x14ac:dyDescent="0.35">
      <c r="P11" s="4" t="str">
        <f>IF(ISBLANK(B11),"",_xlfn.TEXTJOIN("-",TRUE,IFERROR(INDEX(FeedAddition1[Code],MATCH(B11,FeedAddition1[Subpractice],0)),""),IFERROR(INDEX(FeedAddition1[Code],MATCH(C11,FeedAddition1[Subpractice],0)),""),IFERROR(INDEX(FeedAddition1[Code],MATCH(D11,FeedAddition1[Subpractice],0)),""),IF(E11="Yes","h60",""),IFERROR(INDEX(FeedSub1[Code],MATCH(F11,FeedSub1[Subpractice],0)),""),IFERROR(INDEX(FeedSub1[Code],MATCH(G11,FeedSub1[Subpractice],0)),""),IFERROR(INDEX(FeedSub1[Code],MATCH(H11,FeedSub1[Subpractice],0)),""),IF(I11="Yes","h60",""),IFERROR(INDEX(FeedProcess1[Code],MATCH(J11,FeedProcess1[Subpractice],0)),""),IFERROR(INDEX(FeedProcess1[Code],MATCH(K11,FeedProcess1[Subpractice],0)),""),IFERROR(INDEX(FeedProcess1[Code],MATCH(L11,FeedProcess1[Subpractice],0)),""),IFERROR(INDEX(AnimalManure1[Code],MATCH(M11,AnimalManure1[Subpractice],0)),""),IFERROR(INDEX(AnimalPasture1[Code],MATCH(N11,AnimalPasture1[Subpractice],0)),""),IF(O11="Yes","d1","")))</f>
        <v/>
      </c>
      <c r="BC11" s="4" t="str" cm="1">
        <f t="array" ref="BC11">IF(ISBLANK(AG11),"",Animals!C$135:F$135)</f>
        <v/>
      </c>
      <c r="BG11" s="4" t="str" cm="1">
        <f t="array" ref="BG11">IF(ISBLANK(AG11),"",Animals!H$135:W$135)</f>
        <v/>
      </c>
    </row>
    <row r="12" spans="1:74" x14ac:dyDescent="0.35">
      <c r="P12" s="4" t="str">
        <f>IF(ISBLANK(B12),"",_xlfn.TEXTJOIN("-",TRUE,IFERROR(INDEX(FeedAddition1[Code],MATCH(B12,FeedAddition1[Subpractice],0)),""),IFERROR(INDEX(FeedAddition1[Code],MATCH(C12,FeedAddition1[Subpractice],0)),""),IFERROR(INDEX(FeedAddition1[Code],MATCH(D12,FeedAddition1[Subpractice],0)),""),IF(E12="Yes","h60",""),IFERROR(INDEX(FeedSub1[Code],MATCH(F12,FeedSub1[Subpractice],0)),""),IFERROR(INDEX(FeedSub1[Code],MATCH(G12,FeedSub1[Subpractice],0)),""),IFERROR(INDEX(FeedSub1[Code],MATCH(H12,FeedSub1[Subpractice],0)),""),IF(I12="Yes","h60",""),IFERROR(INDEX(FeedProcess1[Code],MATCH(J12,FeedProcess1[Subpractice],0)),""),IFERROR(INDEX(FeedProcess1[Code],MATCH(K12,FeedProcess1[Subpractice],0)),""),IFERROR(INDEX(FeedProcess1[Code],MATCH(L12,FeedProcess1[Subpractice],0)),""),IFERROR(INDEX(AnimalManure1[Code],MATCH(M12,AnimalManure1[Subpractice],0)),""),IFERROR(INDEX(AnimalPasture1[Code],MATCH(N12,AnimalPasture1[Subpractice],0)),""),IF(O12="Yes","d1","")))</f>
        <v/>
      </c>
      <c r="BC12" s="4" t="str" cm="1">
        <f t="array" ref="BC12">IF(ISBLANK(AG12),"",Animals!C$135:F$135)</f>
        <v/>
      </c>
      <c r="BG12" s="4" t="str" cm="1">
        <f t="array" ref="BG12">IF(ISBLANK(AG12),"",Animals!H$135:W$135)</f>
        <v/>
      </c>
    </row>
    <row r="13" spans="1:74" x14ac:dyDescent="0.35">
      <c r="P13" s="4" t="str">
        <f>IF(ISBLANK(B13),"",_xlfn.TEXTJOIN("-",TRUE,IFERROR(INDEX(FeedAddition1[Code],MATCH(B13,FeedAddition1[Subpractice],0)),""),IFERROR(INDEX(FeedAddition1[Code],MATCH(C13,FeedAddition1[Subpractice],0)),""),IFERROR(INDEX(FeedAddition1[Code],MATCH(D13,FeedAddition1[Subpractice],0)),""),IF(E13="Yes","h60",""),IFERROR(INDEX(FeedSub1[Code],MATCH(F13,FeedSub1[Subpractice],0)),""),IFERROR(INDEX(FeedSub1[Code],MATCH(G13,FeedSub1[Subpractice],0)),""),IFERROR(INDEX(FeedSub1[Code],MATCH(H13,FeedSub1[Subpractice],0)),""),IF(I13="Yes","h60",""),IFERROR(INDEX(FeedProcess1[Code],MATCH(J13,FeedProcess1[Subpractice],0)),""),IFERROR(INDEX(FeedProcess1[Code],MATCH(K13,FeedProcess1[Subpractice],0)),""),IFERROR(INDEX(FeedProcess1[Code],MATCH(L13,FeedProcess1[Subpractice],0)),""),IFERROR(INDEX(AnimalManure1[Code],MATCH(M13,AnimalManure1[Subpractice],0)),""),IFERROR(INDEX(AnimalPasture1[Code],MATCH(N13,AnimalPasture1[Subpractice],0)),""),IF(O13="Yes","d1","")))</f>
        <v/>
      </c>
      <c r="BC13" s="4" t="str" cm="1">
        <f t="array" ref="BC13">IF(ISBLANK(AG13),"",Animals!C$135:F$135)</f>
        <v/>
      </c>
      <c r="BG13" s="4" t="str" cm="1">
        <f t="array" ref="BG13">IF(ISBLANK(AG13),"",Animals!H$135:W$135)</f>
        <v/>
      </c>
    </row>
    <row r="14" spans="1:74" x14ac:dyDescent="0.35">
      <c r="P14" s="4" t="str">
        <f>IF(ISBLANK(B14),"",_xlfn.TEXTJOIN("-",TRUE,IFERROR(INDEX(FeedAddition1[Code],MATCH(B14,FeedAddition1[Subpractice],0)),""),IFERROR(INDEX(FeedAddition1[Code],MATCH(C14,FeedAddition1[Subpractice],0)),""),IFERROR(INDEX(FeedAddition1[Code],MATCH(D14,FeedAddition1[Subpractice],0)),""),IF(E14="Yes","h60",""),IFERROR(INDEX(FeedSub1[Code],MATCH(F14,FeedSub1[Subpractice],0)),""),IFERROR(INDEX(FeedSub1[Code],MATCH(G14,FeedSub1[Subpractice],0)),""),IFERROR(INDEX(FeedSub1[Code],MATCH(H14,FeedSub1[Subpractice],0)),""),IF(I14="Yes","h60",""),IFERROR(INDEX(FeedProcess1[Code],MATCH(J14,FeedProcess1[Subpractice],0)),""),IFERROR(INDEX(FeedProcess1[Code],MATCH(K14,FeedProcess1[Subpractice],0)),""),IFERROR(INDEX(FeedProcess1[Code],MATCH(L14,FeedProcess1[Subpractice],0)),""),IFERROR(INDEX(AnimalManure1[Code],MATCH(M14,AnimalManure1[Subpractice],0)),""),IFERROR(INDEX(AnimalPasture1[Code],MATCH(N14,AnimalPasture1[Subpractice],0)),""),IF(O14="Yes","d1","")))</f>
        <v/>
      </c>
      <c r="BC14" s="4" t="str" cm="1">
        <f t="array" ref="BC14">IF(ISBLANK(AG14),"",Animals!C$135:F$135)</f>
        <v/>
      </c>
      <c r="BG14" s="4" t="str" cm="1">
        <f t="array" ref="BG14">IF(ISBLANK(AG14),"",Animals!H$135:W$135)</f>
        <v/>
      </c>
    </row>
    <row r="15" spans="1:74" x14ac:dyDescent="0.35">
      <c r="P15" s="4" t="str">
        <f>IF(ISBLANK(B15),"",_xlfn.TEXTJOIN("-",TRUE,IFERROR(INDEX(FeedAddition1[Code],MATCH(B15,FeedAddition1[Subpractice],0)),""),IFERROR(INDEX(FeedAddition1[Code],MATCH(C15,FeedAddition1[Subpractice],0)),""),IFERROR(INDEX(FeedAddition1[Code],MATCH(D15,FeedAddition1[Subpractice],0)),""),IF(E15="Yes","h60",""),IFERROR(INDEX(FeedSub1[Code],MATCH(F15,FeedSub1[Subpractice],0)),""),IFERROR(INDEX(FeedSub1[Code],MATCH(G15,FeedSub1[Subpractice],0)),""),IFERROR(INDEX(FeedSub1[Code],MATCH(H15,FeedSub1[Subpractice],0)),""),IF(I15="Yes","h60",""),IFERROR(INDEX(FeedProcess1[Code],MATCH(J15,FeedProcess1[Subpractice],0)),""),IFERROR(INDEX(FeedProcess1[Code],MATCH(K15,FeedProcess1[Subpractice],0)),""),IFERROR(INDEX(FeedProcess1[Code],MATCH(L15,FeedProcess1[Subpractice],0)),""),IFERROR(INDEX(AnimalManure1[Code],MATCH(M15,AnimalManure1[Subpractice],0)),""),IFERROR(INDEX(AnimalPasture1[Code],MATCH(N15,AnimalPasture1[Subpractice],0)),""),IF(O15="Yes","d1","")))</f>
        <v/>
      </c>
      <c r="BC15" s="4" t="str" cm="1">
        <f t="array" ref="BC15">IF(ISBLANK(AG15),"",Animals!C$135:F$135)</f>
        <v/>
      </c>
      <c r="BG15" s="4" t="str" cm="1">
        <f t="array" ref="BG15">IF(ISBLANK(AG15),"",Animals!H$135:W$135)</f>
        <v/>
      </c>
    </row>
    <row r="16" spans="1:74" x14ac:dyDescent="0.35">
      <c r="P16" s="4" t="str">
        <f>IF(ISBLANK(B16),"",_xlfn.TEXTJOIN("-",TRUE,IFERROR(INDEX(FeedAddition1[Code],MATCH(B16,FeedAddition1[Subpractice],0)),""),IFERROR(INDEX(FeedAddition1[Code],MATCH(C16,FeedAddition1[Subpractice],0)),""),IFERROR(INDEX(FeedAddition1[Code],MATCH(D16,FeedAddition1[Subpractice],0)),""),IF(E16="Yes","h60",""),IFERROR(INDEX(FeedSub1[Code],MATCH(F16,FeedSub1[Subpractice],0)),""),IFERROR(INDEX(FeedSub1[Code],MATCH(G16,FeedSub1[Subpractice],0)),""),IFERROR(INDEX(FeedSub1[Code],MATCH(H16,FeedSub1[Subpractice],0)),""),IF(I16="Yes","h60",""),IFERROR(INDEX(FeedProcess1[Code],MATCH(J16,FeedProcess1[Subpractice],0)),""),IFERROR(INDEX(FeedProcess1[Code],MATCH(K16,FeedProcess1[Subpractice],0)),""),IFERROR(INDEX(FeedProcess1[Code],MATCH(L16,FeedProcess1[Subpractice],0)),""),IFERROR(INDEX(AnimalManure1[Code],MATCH(M16,AnimalManure1[Subpractice],0)),""),IFERROR(INDEX(AnimalPasture1[Code],MATCH(N16,AnimalPasture1[Subpractice],0)),""),IF(O16="Yes","d1","")))</f>
        <v/>
      </c>
      <c r="BC16" s="4" t="str" cm="1">
        <f t="array" ref="BC16">IF(ISBLANK(AG16),"",Animals!C$135:F$135)</f>
        <v/>
      </c>
      <c r="BG16" s="4" t="str" cm="1">
        <f t="array" ref="BG16">IF(ISBLANK(AG16),"",Animals!H$135:W$135)</f>
        <v/>
      </c>
    </row>
    <row r="17" spans="16:59" x14ac:dyDescent="0.35">
      <c r="P17" s="4" t="str">
        <f>IF(ISBLANK(B17),"",_xlfn.TEXTJOIN("-",TRUE,IFERROR(INDEX(FeedAddition1[Code],MATCH(B17,FeedAddition1[Subpractice],0)),""),IFERROR(INDEX(FeedAddition1[Code],MATCH(C17,FeedAddition1[Subpractice],0)),""),IFERROR(INDEX(FeedAddition1[Code],MATCH(D17,FeedAddition1[Subpractice],0)),""),IF(E17="Yes","h60",""),IFERROR(INDEX(FeedSub1[Code],MATCH(F17,FeedSub1[Subpractice],0)),""),IFERROR(INDEX(FeedSub1[Code],MATCH(G17,FeedSub1[Subpractice],0)),""),IFERROR(INDEX(FeedSub1[Code],MATCH(H17,FeedSub1[Subpractice],0)),""),IF(I17="Yes","h60",""),IFERROR(INDEX(FeedProcess1[Code],MATCH(J17,FeedProcess1[Subpractice],0)),""),IFERROR(INDEX(FeedProcess1[Code],MATCH(K17,FeedProcess1[Subpractice],0)),""),IFERROR(INDEX(FeedProcess1[Code],MATCH(L17,FeedProcess1[Subpractice],0)),""),IFERROR(INDEX(AnimalManure1[Code],MATCH(M17,AnimalManure1[Subpractice],0)),""),IFERROR(INDEX(AnimalPasture1[Code],MATCH(N17,AnimalPasture1[Subpractice],0)),""),IF(O17="Yes","d1","")))</f>
        <v/>
      </c>
      <c r="BC17" s="4" t="str" cm="1">
        <f t="array" ref="BC17">IF(ISBLANK(AG17),"",Animals!C$135:F$135)</f>
        <v/>
      </c>
      <c r="BG17" s="4" t="str" cm="1">
        <f t="array" ref="BG17">IF(ISBLANK(AG17),"",Animals!H$135:W$135)</f>
        <v/>
      </c>
    </row>
    <row r="18" spans="16:59" x14ac:dyDescent="0.35">
      <c r="P18" s="4" t="str">
        <f>IF(ISBLANK(B18),"",_xlfn.TEXTJOIN("-",TRUE,IFERROR(INDEX(FeedAddition1[Code],MATCH(B18,FeedAddition1[Subpractice],0)),""),IFERROR(INDEX(FeedAddition1[Code],MATCH(C18,FeedAddition1[Subpractice],0)),""),IFERROR(INDEX(FeedAddition1[Code],MATCH(D18,FeedAddition1[Subpractice],0)),""),IF(E18="Yes","h60",""),IFERROR(INDEX(FeedSub1[Code],MATCH(F18,FeedSub1[Subpractice],0)),""),IFERROR(INDEX(FeedSub1[Code],MATCH(G18,FeedSub1[Subpractice],0)),""),IFERROR(INDEX(FeedSub1[Code],MATCH(H18,FeedSub1[Subpractice],0)),""),IF(I18="Yes","h60",""),IFERROR(INDEX(FeedProcess1[Code],MATCH(J18,FeedProcess1[Subpractice],0)),""),IFERROR(INDEX(FeedProcess1[Code],MATCH(K18,FeedProcess1[Subpractice],0)),""),IFERROR(INDEX(FeedProcess1[Code],MATCH(L18,FeedProcess1[Subpractice],0)),""),IFERROR(INDEX(AnimalManure1[Code],MATCH(M18,AnimalManure1[Subpractice],0)),""),IFERROR(INDEX(AnimalPasture1[Code],MATCH(N18,AnimalPasture1[Subpractice],0)),""),IF(O18="Yes","d1","")))</f>
        <v/>
      </c>
      <c r="BC18" s="4" t="str" cm="1">
        <f t="array" ref="BC18">IF(ISBLANK(AG18),"",Animals!C$135:F$135)</f>
        <v/>
      </c>
      <c r="BG18" s="4" t="str" cm="1">
        <f t="array" ref="BG18">IF(ISBLANK(AG18),"",Animals!H$135:W$135)</f>
        <v/>
      </c>
    </row>
    <row r="19" spans="16:59" x14ac:dyDescent="0.35">
      <c r="P19" s="4" t="str">
        <f>IF(ISBLANK(B19),"",_xlfn.TEXTJOIN("-",TRUE,IFERROR(INDEX(FeedAddition1[Code],MATCH(B19,FeedAddition1[Subpractice],0)),""),IFERROR(INDEX(FeedAddition1[Code],MATCH(C19,FeedAddition1[Subpractice],0)),""),IFERROR(INDEX(FeedAddition1[Code],MATCH(D19,FeedAddition1[Subpractice],0)),""),IF(E19="Yes","h60",""),IFERROR(INDEX(FeedSub1[Code],MATCH(F19,FeedSub1[Subpractice],0)),""),IFERROR(INDEX(FeedSub1[Code],MATCH(G19,FeedSub1[Subpractice],0)),""),IFERROR(INDEX(FeedSub1[Code],MATCH(H19,FeedSub1[Subpractice],0)),""),IF(I19="Yes","h60",""),IFERROR(INDEX(FeedProcess1[Code],MATCH(J19,FeedProcess1[Subpractice],0)),""),IFERROR(INDEX(FeedProcess1[Code],MATCH(K19,FeedProcess1[Subpractice],0)),""),IFERROR(INDEX(FeedProcess1[Code],MATCH(L19,FeedProcess1[Subpractice],0)),""),IFERROR(INDEX(AnimalManure1[Code],MATCH(M19,AnimalManure1[Subpractice],0)),""),IFERROR(INDEX(AnimalPasture1[Code],MATCH(N19,AnimalPasture1[Subpractice],0)),""),IF(O19="Yes","d1","")))</f>
        <v/>
      </c>
      <c r="BC19" s="4" t="str" cm="1">
        <f t="array" ref="BC19">IF(ISBLANK(AG19),"",Animals!C$135:F$135)</f>
        <v/>
      </c>
      <c r="BG19" s="4" t="str" cm="1">
        <f t="array" ref="BG19">IF(ISBLANK(AG19),"",Animals!H$135:W$135)</f>
        <v/>
      </c>
    </row>
    <row r="20" spans="16:59" x14ac:dyDescent="0.35">
      <c r="P20" s="4" t="str">
        <f>IF(ISBLANK(B20),"",_xlfn.TEXTJOIN("-",TRUE,IFERROR(INDEX(FeedAddition1[Code],MATCH(B20,FeedAddition1[Subpractice],0)),""),IFERROR(INDEX(FeedAddition1[Code],MATCH(C20,FeedAddition1[Subpractice],0)),""),IFERROR(INDEX(FeedAddition1[Code],MATCH(D20,FeedAddition1[Subpractice],0)),""),IF(E20="Yes","h60",""),IFERROR(INDEX(FeedSub1[Code],MATCH(F20,FeedSub1[Subpractice],0)),""),IFERROR(INDEX(FeedSub1[Code],MATCH(G20,FeedSub1[Subpractice],0)),""),IFERROR(INDEX(FeedSub1[Code],MATCH(H20,FeedSub1[Subpractice],0)),""),IF(I20="Yes","h60",""),IFERROR(INDEX(FeedProcess1[Code],MATCH(J20,FeedProcess1[Subpractice],0)),""),IFERROR(INDEX(FeedProcess1[Code],MATCH(K20,FeedProcess1[Subpractice],0)),""),IFERROR(INDEX(FeedProcess1[Code],MATCH(L20,FeedProcess1[Subpractice],0)),""),IFERROR(INDEX(AnimalManure1[Code],MATCH(M20,AnimalManure1[Subpractice],0)),""),IFERROR(INDEX(AnimalPasture1[Code],MATCH(N20,AnimalPasture1[Subpractice],0)),""),IF(O20="Yes","d1","")))</f>
        <v/>
      </c>
      <c r="BC20" s="4" t="str" cm="1">
        <f t="array" ref="BC20">IF(ISBLANK(AG20),"",Animals!C$135:F$135)</f>
        <v/>
      </c>
      <c r="BG20" s="4" t="str" cm="1">
        <f t="array" ref="BG20">IF(ISBLANK(AG20),"",Animals!H$135:W$135)</f>
        <v/>
      </c>
    </row>
    <row r="21" spans="16:59" x14ac:dyDescent="0.35">
      <c r="P21" s="4" t="str">
        <f>IF(ISBLANK(B21),"",_xlfn.TEXTJOIN("-",TRUE,IFERROR(INDEX(FeedAddition1[Code],MATCH(B21,FeedAddition1[Subpractice],0)),""),IFERROR(INDEX(FeedAddition1[Code],MATCH(C21,FeedAddition1[Subpractice],0)),""),IFERROR(INDEX(FeedAddition1[Code],MATCH(D21,FeedAddition1[Subpractice],0)),""),IF(E21="Yes","h60",""),IFERROR(INDEX(FeedSub1[Code],MATCH(F21,FeedSub1[Subpractice],0)),""),IFERROR(INDEX(FeedSub1[Code],MATCH(G21,FeedSub1[Subpractice],0)),""),IFERROR(INDEX(FeedSub1[Code],MATCH(H21,FeedSub1[Subpractice],0)),""),IF(I21="Yes","h60",""),IFERROR(INDEX(FeedProcess1[Code],MATCH(J21,FeedProcess1[Subpractice],0)),""),IFERROR(INDEX(FeedProcess1[Code],MATCH(K21,FeedProcess1[Subpractice],0)),""),IFERROR(INDEX(FeedProcess1[Code],MATCH(L21,FeedProcess1[Subpractice],0)),""),IFERROR(INDEX(AnimalManure1[Code],MATCH(M21,AnimalManure1[Subpractice],0)),""),IFERROR(INDEX(AnimalPasture1[Code],MATCH(N21,AnimalPasture1[Subpractice],0)),""),IF(O21="Yes","d1","")))</f>
        <v/>
      </c>
      <c r="BC21" s="4" t="str" cm="1">
        <f t="array" ref="BC21">IF(ISBLANK(AG21),"",Animals!C$135:F$135)</f>
        <v/>
      </c>
      <c r="BG21" s="4" t="str" cm="1">
        <f t="array" ref="BG21">IF(ISBLANK(AG21),"",Animals!H$135:W$135)</f>
        <v/>
      </c>
    </row>
    <row r="22" spans="16:59" x14ac:dyDescent="0.35">
      <c r="P22" s="4" t="str">
        <f>IF(ISBLANK(B22),"",_xlfn.TEXTJOIN("-",TRUE,IFERROR(INDEX(FeedAddition1[Code],MATCH(B22,FeedAddition1[Subpractice],0)),""),IFERROR(INDEX(FeedAddition1[Code],MATCH(C22,FeedAddition1[Subpractice],0)),""),IFERROR(INDEX(FeedAddition1[Code],MATCH(D22,FeedAddition1[Subpractice],0)),""),IF(E22="Yes","h60",""),IFERROR(INDEX(FeedSub1[Code],MATCH(F22,FeedSub1[Subpractice],0)),""),IFERROR(INDEX(FeedSub1[Code],MATCH(G22,FeedSub1[Subpractice],0)),""),IFERROR(INDEX(FeedSub1[Code],MATCH(H22,FeedSub1[Subpractice],0)),""),IF(I22="Yes","h60",""),IFERROR(INDEX(FeedProcess1[Code],MATCH(J22,FeedProcess1[Subpractice],0)),""),IFERROR(INDEX(FeedProcess1[Code],MATCH(K22,FeedProcess1[Subpractice],0)),""),IFERROR(INDEX(FeedProcess1[Code],MATCH(L22,FeedProcess1[Subpractice],0)),""),IFERROR(INDEX(AnimalManure1[Code],MATCH(M22,AnimalManure1[Subpractice],0)),""),IFERROR(INDEX(AnimalPasture1[Code],MATCH(N22,AnimalPasture1[Subpractice],0)),""),IF(O22="Yes","d1","")))</f>
        <v/>
      </c>
      <c r="BC22" s="4" t="str" cm="1">
        <f t="array" ref="BC22">IF(ISBLANK(AG22),"",Animals!C$135:F$135)</f>
        <v/>
      </c>
      <c r="BG22" s="4" t="str" cm="1">
        <f t="array" ref="BG22">IF(ISBLANK(AG22),"",Animals!H$135:W$135)</f>
        <v/>
      </c>
    </row>
    <row r="23" spans="16:59" x14ac:dyDescent="0.35">
      <c r="BC23" s="4" t="str" cm="1">
        <f t="array" ref="BC23">IF(ISBLANK(AG23),"",Animals!C$135:F$135)</f>
        <v/>
      </c>
      <c r="BG23" s="4" t="str" cm="1">
        <f t="array" ref="BG23">IF(ISBLANK(AG23),"",Animals!H$135:W$135)</f>
        <v/>
      </c>
    </row>
    <row r="24" spans="16:59" x14ac:dyDescent="0.35">
      <c r="BC24" s="4" t="str" cm="1">
        <f t="array" ref="BC24">IF(ISBLANK(AG24),"",Animals!C$135:F$135)</f>
        <v/>
      </c>
      <c r="BG24" s="4" t="str" cm="1">
        <f t="array" ref="BG24">IF(ISBLANK(AG24),"",Animals!H$135:W$135)</f>
        <v/>
      </c>
    </row>
    <row r="25" spans="16:59" x14ac:dyDescent="0.35">
      <c r="BC25" s="4" t="str" cm="1">
        <f t="array" ref="BC25">IF(ISBLANK(AG25),"",Animals!C$135:F$135)</f>
        <v/>
      </c>
      <c r="BG25" s="4" t="str" cm="1">
        <f t="array" ref="BG25">IF(ISBLANK(AG25),"",Animals!H$135:W$135)</f>
        <v/>
      </c>
    </row>
    <row r="26" spans="16:59" x14ac:dyDescent="0.35">
      <c r="BC26" s="4" t="str" cm="1">
        <f t="array" ref="BC26">IF(ISBLANK(AG26),"",Animals!C$135:F$135)</f>
        <v/>
      </c>
      <c r="BG26" s="4" t="str" cm="1">
        <f t="array" ref="BG26">IF(ISBLANK(AG26),"",Animals!H$135:W$135)</f>
        <v/>
      </c>
    </row>
    <row r="27" spans="16:59" x14ac:dyDescent="0.35">
      <c r="BC27" s="4" t="str" cm="1">
        <f t="array" ref="BC27">IF(ISBLANK(AG27),"",Animals!C$135:F$135)</f>
        <v/>
      </c>
      <c r="BG27" s="4" t="str" cm="1">
        <f t="array" ref="BG27">IF(ISBLANK(AG27),"",Animals!H$135:W$135)</f>
        <v/>
      </c>
    </row>
    <row r="28" spans="16:59" x14ac:dyDescent="0.35">
      <c r="BC28" s="4" t="str" cm="1">
        <f t="array" ref="BC28">IF(ISBLANK(AG28),"",Animals!C$135:F$135)</f>
        <v/>
      </c>
      <c r="BG28" s="4" t="str" cm="1">
        <f t="array" ref="BG28">IF(ISBLANK(AG28),"",Animals!H$135:W$135)</f>
        <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DA091-EA18-4535-8B37-91E7A96CBB27}">
  <sheetPr codeName="Sheet32">
    <tabColor theme="7" tint="0.59999389629810485"/>
  </sheetPr>
  <dimension ref="A1:AC34"/>
  <sheetViews>
    <sheetView workbookViewId="0">
      <selection activeCell="D3" sqref="D3"/>
    </sheetView>
  </sheetViews>
  <sheetFormatPr defaultRowHeight="14.35" x14ac:dyDescent="0.5"/>
  <cols>
    <col min="1" max="1" width="2.8203125" customWidth="1"/>
    <col min="2" max="2" width="21.17578125" customWidth="1"/>
    <col min="3" max="13" width="18.52734375" customWidth="1"/>
    <col min="14" max="14" width="3.17578125" customWidth="1"/>
    <col min="16" max="16" width="8.8203125" style="4"/>
  </cols>
  <sheetData>
    <row r="1" spans="1:29" ht="29.25" customHeight="1" thickBot="1" x14ac:dyDescent="0.55000000000000004">
      <c r="A1" s="808" t="s">
        <v>4736</v>
      </c>
      <c r="B1" s="792"/>
      <c r="C1" s="792"/>
      <c r="D1" s="792"/>
      <c r="E1" s="792"/>
      <c r="F1" s="792"/>
      <c r="G1" s="792"/>
      <c r="H1" s="792"/>
      <c r="I1" s="792"/>
      <c r="J1" s="792"/>
      <c r="K1" s="792"/>
      <c r="L1" s="792"/>
      <c r="M1" s="792"/>
      <c r="N1" s="793"/>
      <c r="O1" s="7"/>
      <c r="P1" s="86" t="s">
        <v>3547</v>
      </c>
      <c r="Q1" s="7"/>
      <c r="R1" s="7"/>
      <c r="S1" s="7"/>
      <c r="T1" s="7"/>
      <c r="U1" s="7"/>
      <c r="V1" s="7"/>
      <c r="W1" s="7"/>
      <c r="X1" s="7"/>
      <c r="Y1" s="7"/>
      <c r="Z1" s="7"/>
      <c r="AA1" s="7"/>
      <c r="AB1" s="7"/>
      <c r="AC1" s="7"/>
    </row>
    <row r="2" spans="1:29" ht="5.25" customHeight="1" x14ac:dyDescent="0.5">
      <c r="A2" s="8"/>
      <c r="B2" s="7"/>
      <c r="C2" s="7"/>
      <c r="D2" s="7"/>
      <c r="E2" s="7"/>
      <c r="F2" s="7"/>
      <c r="G2" s="7"/>
      <c r="H2" s="7"/>
      <c r="I2" s="7"/>
      <c r="J2" s="7"/>
      <c r="K2" s="7"/>
      <c r="L2" s="7"/>
      <c r="M2" s="7"/>
      <c r="N2" s="9"/>
      <c r="O2" s="7"/>
      <c r="P2" s="86" t="str" cm="1">
        <f t="array" ref="P2">IFERROR(TRANSPOSE(_xlfn.UNIQUE(_xlfn._xlws.FILTER(D3:M3,D3:M3&lt;&gt;""))),"None")</f>
        <v>None</v>
      </c>
      <c r="Q2" s="7"/>
      <c r="R2" s="7"/>
      <c r="S2" s="7"/>
      <c r="T2" s="7"/>
      <c r="U2" s="7"/>
      <c r="V2" s="7"/>
      <c r="W2" s="7"/>
      <c r="X2" s="7"/>
      <c r="Y2" s="7"/>
      <c r="Z2" s="7"/>
      <c r="AA2" s="7"/>
      <c r="AB2" s="7"/>
      <c r="AC2" s="7"/>
    </row>
    <row r="3" spans="1:29" x14ac:dyDescent="0.5">
      <c r="A3" s="8"/>
      <c r="B3" s="196" t="s">
        <v>3550</v>
      </c>
      <c r="C3" s="383" t="s">
        <v>3551</v>
      </c>
      <c r="D3" s="287"/>
      <c r="E3" s="287"/>
      <c r="F3" s="287"/>
      <c r="G3" s="287"/>
      <c r="H3" s="287"/>
      <c r="I3" s="287"/>
      <c r="J3" s="287"/>
      <c r="K3" s="287"/>
      <c r="L3" s="287"/>
      <c r="M3" s="287"/>
      <c r="N3" s="9"/>
      <c r="O3" s="7"/>
      <c r="P3" s="86"/>
      <c r="Q3" s="7"/>
      <c r="R3" s="7"/>
      <c r="S3" s="7"/>
      <c r="T3" s="7"/>
      <c r="U3" s="7"/>
      <c r="V3" s="7"/>
      <c r="W3" s="7"/>
      <c r="X3" s="7"/>
      <c r="Y3" s="7"/>
      <c r="Z3" s="7"/>
      <c r="AA3" s="7"/>
      <c r="AB3" s="7"/>
      <c r="AC3" s="7"/>
    </row>
    <row r="4" spans="1:29" ht="5.25" customHeight="1" x14ac:dyDescent="0.5">
      <c r="A4" s="8"/>
      <c r="B4" s="7"/>
      <c r="C4" s="7"/>
      <c r="D4" s="7"/>
      <c r="E4" s="7"/>
      <c r="F4" s="7"/>
      <c r="G4" s="7"/>
      <c r="H4" s="7"/>
      <c r="I4" s="7"/>
      <c r="J4" s="7"/>
      <c r="K4" s="7"/>
      <c r="L4" s="7"/>
      <c r="M4" s="7"/>
      <c r="N4" s="9"/>
      <c r="O4" s="7"/>
      <c r="P4" s="86"/>
      <c r="Q4" s="7"/>
      <c r="R4" s="7"/>
      <c r="S4" s="7"/>
      <c r="T4" s="7"/>
      <c r="U4" s="7"/>
      <c r="V4" s="7"/>
      <c r="W4" s="7"/>
      <c r="X4" s="7"/>
      <c r="Y4" s="7"/>
      <c r="Z4" s="7"/>
      <c r="AA4" s="7"/>
      <c r="AB4" s="7"/>
      <c r="AC4" s="7"/>
    </row>
    <row r="5" spans="1:29" ht="23.35" x14ac:dyDescent="0.5">
      <c r="A5" s="8"/>
      <c r="B5" s="28" t="s">
        <v>3552</v>
      </c>
      <c r="C5" s="499" t="s">
        <v>1427</v>
      </c>
      <c r="D5" s="615"/>
      <c r="E5" s="615"/>
      <c r="F5" s="615"/>
      <c r="G5" s="615"/>
      <c r="H5" s="615"/>
      <c r="I5" s="615"/>
      <c r="J5" s="615"/>
      <c r="K5" s="615"/>
      <c r="L5" s="615"/>
      <c r="M5" s="615"/>
      <c r="N5" s="9"/>
      <c r="O5" s="7"/>
      <c r="P5" s="86"/>
      <c r="Q5" s="7"/>
      <c r="R5" s="7"/>
      <c r="S5" s="7"/>
      <c r="T5" s="7"/>
      <c r="U5" s="7"/>
      <c r="V5" s="7"/>
      <c r="W5" s="7"/>
      <c r="X5" s="7"/>
      <c r="Y5" s="7"/>
      <c r="Z5" s="7"/>
      <c r="AA5" s="7"/>
      <c r="AB5" s="7"/>
      <c r="AC5" s="7"/>
    </row>
    <row r="6" spans="1:29" ht="5.25" customHeight="1" x14ac:dyDescent="0.5">
      <c r="A6" s="8"/>
      <c r="B6" s="7"/>
      <c r="C6" s="7"/>
      <c r="D6" s="7"/>
      <c r="E6" s="7"/>
      <c r="F6" s="7"/>
      <c r="G6" s="7"/>
      <c r="H6" s="7"/>
      <c r="I6" s="7"/>
      <c r="J6" s="7"/>
      <c r="K6" s="7"/>
      <c r="L6" s="7"/>
      <c r="M6" s="7"/>
      <c r="N6" s="9"/>
      <c r="O6" s="7"/>
      <c r="P6" s="86"/>
      <c r="Q6" s="7"/>
      <c r="R6" s="7"/>
      <c r="S6" s="7"/>
      <c r="T6" s="7"/>
      <c r="U6" s="7"/>
      <c r="V6" s="7"/>
      <c r="W6" s="7"/>
      <c r="X6" s="7"/>
      <c r="Y6" s="7"/>
      <c r="Z6" s="7"/>
      <c r="AA6" s="7"/>
      <c r="AB6" s="7"/>
      <c r="AC6" s="7"/>
    </row>
    <row r="7" spans="1:29" ht="66" customHeight="1" x14ac:dyDescent="0.5">
      <c r="A7" s="8"/>
      <c r="B7" s="196" t="s">
        <v>3553</v>
      </c>
      <c r="C7" s="181"/>
      <c r="D7" s="181"/>
      <c r="E7" s="181"/>
      <c r="F7" s="181"/>
      <c r="G7" s="181"/>
      <c r="H7" s="181"/>
      <c r="I7" s="181"/>
      <c r="J7" s="181"/>
      <c r="K7" s="181"/>
      <c r="L7" s="181"/>
      <c r="M7" s="181"/>
      <c r="N7" s="9"/>
      <c r="O7" s="7"/>
      <c r="P7" s="86"/>
      <c r="Q7" s="7"/>
      <c r="R7" s="7"/>
      <c r="S7" s="7"/>
      <c r="T7" s="7"/>
      <c r="U7" s="7"/>
      <c r="V7" s="7"/>
      <c r="W7" s="7"/>
      <c r="X7" s="7"/>
      <c r="Y7" s="7"/>
      <c r="Z7" s="7"/>
      <c r="AA7" s="7"/>
      <c r="AB7" s="7"/>
      <c r="AC7" s="7"/>
    </row>
    <row r="8" spans="1:29" ht="5.25" customHeight="1" thickBot="1" x14ac:dyDescent="0.55000000000000004">
      <c r="A8" s="19"/>
      <c r="B8" s="17"/>
      <c r="C8" s="17"/>
      <c r="D8" s="17"/>
      <c r="E8" s="17"/>
      <c r="F8" s="17"/>
      <c r="G8" s="17"/>
      <c r="H8" s="17"/>
      <c r="I8" s="17"/>
      <c r="J8" s="17"/>
      <c r="K8" s="17"/>
      <c r="L8" s="17"/>
      <c r="M8" s="17"/>
      <c r="N8" s="18"/>
      <c r="O8" s="7"/>
      <c r="P8" s="86"/>
      <c r="Q8" s="7"/>
      <c r="R8" s="7"/>
      <c r="S8" s="7"/>
      <c r="T8" s="7"/>
      <c r="U8" s="7"/>
      <c r="V8" s="7"/>
      <c r="W8" s="7"/>
      <c r="X8" s="7"/>
      <c r="Y8" s="7"/>
      <c r="Z8" s="7"/>
      <c r="AA8" s="7"/>
      <c r="AB8" s="7"/>
      <c r="AC8" s="7"/>
    </row>
    <row r="9" spans="1:29" x14ac:dyDescent="0.5">
      <c r="A9" s="7"/>
      <c r="B9" s="7"/>
      <c r="C9" s="7"/>
      <c r="D9" s="7"/>
      <c r="E9" s="7"/>
      <c r="F9" s="7"/>
      <c r="G9" s="7"/>
      <c r="H9" s="7"/>
      <c r="I9" s="7"/>
      <c r="J9" s="7"/>
      <c r="K9" s="7"/>
      <c r="L9" s="7"/>
      <c r="M9" s="7"/>
      <c r="N9" s="7"/>
      <c r="O9" s="7"/>
      <c r="P9" s="20"/>
      <c r="Q9" s="7"/>
      <c r="R9" s="7"/>
      <c r="S9" s="7"/>
      <c r="T9" s="7"/>
      <c r="U9" s="7"/>
      <c r="V9" s="7"/>
      <c r="W9" s="7"/>
      <c r="X9" s="7"/>
      <c r="Y9" s="7"/>
      <c r="Z9" s="7"/>
      <c r="AA9" s="7"/>
      <c r="AB9" s="7"/>
      <c r="AC9" s="7"/>
    </row>
    <row r="10" spans="1:29" x14ac:dyDescent="0.5">
      <c r="A10" s="7"/>
      <c r="B10" s="195"/>
      <c r="C10" s="195"/>
      <c r="D10" s="7"/>
      <c r="E10" s="7"/>
      <c r="F10" s="7"/>
      <c r="G10" s="7"/>
      <c r="H10" s="7"/>
      <c r="I10" s="7"/>
      <c r="J10" s="7"/>
      <c r="K10" s="7"/>
      <c r="L10" s="7"/>
      <c r="M10" s="7"/>
      <c r="N10" s="7"/>
      <c r="O10" s="7"/>
      <c r="P10" s="20"/>
      <c r="Q10" s="7"/>
      <c r="R10" s="7"/>
      <c r="S10" s="7"/>
      <c r="T10" s="7"/>
      <c r="U10" s="7"/>
      <c r="V10" s="7"/>
      <c r="W10" s="7"/>
      <c r="X10" s="7"/>
      <c r="Y10" s="7"/>
      <c r="Z10" s="7"/>
      <c r="AA10" s="7"/>
      <c r="AB10" s="7"/>
      <c r="AC10" s="7"/>
    </row>
    <row r="11" spans="1:29" x14ac:dyDescent="0.5">
      <c r="A11" s="7"/>
      <c r="B11" s="7"/>
      <c r="C11" s="7"/>
      <c r="D11" s="7"/>
      <c r="E11" s="7"/>
      <c r="F11" s="7"/>
      <c r="G11" s="7"/>
      <c r="H11" s="7"/>
      <c r="I11" s="7"/>
      <c r="J11" s="7"/>
      <c r="K11" s="7"/>
      <c r="L11" s="7"/>
      <c r="M11" s="7"/>
      <c r="N11" s="7"/>
      <c r="O11" s="7"/>
      <c r="P11" s="20"/>
      <c r="Q11" s="7"/>
      <c r="R11" s="7"/>
      <c r="S11" s="7"/>
      <c r="T11" s="7"/>
      <c r="U11" s="7"/>
      <c r="V11" s="7"/>
      <c r="W11" s="7"/>
      <c r="X11" s="7"/>
      <c r="Y11" s="7"/>
      <c r="Z11" s="7"/>
      <c r="AA11" s="7"/>
      <c r="AB11" s="7"/>
      <c r="AC11" s="7"/>
    </row>
    <row r="12" spans="1:29" x14ac:dyDescent="0.5">
      <c r="A12" s="7"/>
      <c r="B12" s="7"/>
      <c r="C12" s="7"/>
      <c r="D12" s="7"/>
      <c r="E12" s="7"/>
      <c r="F12" s="7"/>
      <c r="G12" s="7"/>
      <c r="H12" s="7"/>
      <c r="I12" s="7"/>
      <c r="J12" s="7"/>
      <c r="K12" s="7"/>
      <c r="L12" s="7"/>
      <c r="M12" s="7"/>
      <c r="N12" s="7"/>
      <c r="O12" s="7"/>
      <c r="P12" s="20"/>
      <c r="Q12" s="7"/>
      <c r="R12" s="7"/>
      <c r="S12" s="7"/>
      <c r="T12" s="7"/>
      <c r="U12" s="7"/>
      <c r="V12" s="7"/>
      <c r="W12" s="7"/>
      <c r="X12" s="7"/>
      <c r="Y12" s="7"/>
      <c r="Z12" s="7"/>
      <c r="AA12" s="7"/>
      <c r="AB12" s="7"/>
      <c r="AC12" s="7"/>
    </row>
    <row r="13" spans="1:29" x14ac:dyDescent="0.5">
      <c r="A13" s="7"/>
      <c r="B13" s="7"/>
      <c r="C13" s="7"/>
      <c r="D13" s="7"/>
      <c r="E13" s="7"/>
      <c r="F13" s="7"/>
      <c r="G13" s="7"/>
      <c r="H13" s="7"/>
      <c r="I13" s="7"/>
      <c r="J13" s="7"/>
      <c r="K13" s="7"/>
      <c r="L13" s="7"/>
      <c r="M13" s="7"/>
      <c r="N13" s="7"/>
      <c r="O13" s="7"/>
      <c r="P13" s="20"/>
      <c r="Q13" s="7"/>
      <c r="R13" s="7"/>
      <c r="S13" s="7"/>
      <c r="T13" s="7"/>
      <c r="U13" s="7"/>
      <c r="V13" s="7"/>
      <c r="W13" s="7"/>
      <c r="X13" s="7"/>
      <c r="Y13" s="7"/>
      <c r="Z13" s="7"/>
      <c r="AA13" s="7"/>
      <c r="AB13" s="7"/>
      <c r="AC13" s="7"/>
    </row>
    <row r="14" spans="1:29" x14ac:dyDescent="0.5">
      <c r="A14" s="7"/>
      <c r="B14" s="7"/>
      <c r="C14" s="7"/>
      <c r="D14" s="7"/>
      <c r="E14" s="7"/>
      <c r="F14" s="7"/>
      <c r="G14" s="7"/>
      <c r="H14" s="7"/>
      <c r="I14" s="7"/>
      <c r="J14" s="7"/>
      <c r="K14" s="7"/>
      <c r="L14" s="7"/>
      <c r="M14" s="7"/>
      <c r="N14" s="7"/>
      <c r="O14" s="7"/>
      <c r="P14" s="20"/>
      <c r="Q14" s="7"/>
      <c r="R14" s="7"/>
      <c r="S14" s="7"/>
      <c r="T14" s="7"/>
      <c r="U14" s="7"/>
      <c r="V14" s="7"/>
      <c r="W14" s="7"/>
      <c r="X14" s="7"/>
      <c r="Y14" s="7"/>
      <c r="Z14" s="7"/>
      <c r="AA14" s="7"/>
      <c r="AB14" s="7"/>
      <c r="AC14" s="7"/>
    </row>
    <row r="15" spans="1:29" x14ac:dyDescent="0.5">
      <c r="A15" s="7"/>
      <c r="B15" s="7"/>
      <c r="C15" s="7"/>
      <c r="D15" s="7"/>
      <c r="E15" s="7"/>
      <c r="F15" s="7"/>
      <c r="G15" s="7"/>
      <c r="H15" s="7"/>
      <c r="I15" s="7"/>
      <c r="J15" s="7"/>
      <c r="K15" s="7"/>
      <c r="L15" s="7"/>
      <c r="M15" s="7"/>
      <c r="N15" s="7"/>
      <c r="O15" s="7"/>
      <c r="P15" s="20"/>
      <c r="Q15" s="7"/>
      <c r="R15" s="7"/>
      <c r="S15" s="7"/>
      <c r="T15" s="7"/>
      <c r="U15" s="7"/>
      <c r="V15" s="7"/>
      <c r="W15" s="7"/>
      <c r="X15" s="7"/>
      <c r="Y15" s="7"/>
      <c r="Z15" s="7"/>
      <c r="AA15" s="7"/>
      <c r="AB15" s="7"/>
      <c r="AC15" s="7"/>
    </row>
    <row r="16" spans="1:29" x14ac:dyDescent="0.5">
      <c r="A16" s="7"/>
      <c r="B16" s="7"/>
      <c r="C16" s="7"/>
      <c r="D16" s="7"/>
      <c r="E16" s="7"/>
      <c r="F16" s="7"/>
      <c r="G16" s="7"/>
      <c r="H16" s="7"/>
      <c r="I16" s="7"/>
      <c r="J16" s="7"/>
      <c r="K16" s="7"/>
      <c r="L16" s="7"/>
      <c r="M16" s="7"/>
      <c r="N16" s="7"/>
      <c r="O16" s="7"/>
      <c r="P16" s="20"/>
      <c r="Q16" s="7"/>
      <c r="R16" s="7"/>
      <c r="S16" s="7"/>
      <c r="T16" s="7"/>
      <c r="U16" s="7"/>
      <c r="V16" s="7"/>
      <c r="W16" s="7"/>
      <c r="X16" s="7"/>
      <c r="Y16" s="7"/>
      <c r="Z16" s="7"/>
      <c r="AA16" s="7"/>
      <c r="AB16" s="7"/>
      <c r="AC16" s="7"/>
    </row>
    <row r="17" spans="1:29" x14ac:dyDescent="0.5">
      <c r="A17" s="7"/>
      <c r="B17" s="7"/>
      <c r="C17" s="7"/>
      <c r="D17" s="7"/>
      <c r="E17" s="7"/>
      <c r="F17" s="7"/>
      <c r="G17" s="7"/>
      <c r="H17" s="7"/>
      <c r="I17" s="7"/>
      <c r="J17" s="7"/>
      <c r="K17" s="7"/>
      <c r="L17" s="7"/>
      <c r="M17" s="7"/>
      <c r="N17" s="7"/>
      <c r="O17" s="7"/>
      <c r="P17" s="20"/>
      <c r="Q17" s="7"/>
      <c r="R17" s="7"/>
      <c r="S17" s="7"/>
      <c r="T17" s="7"/>
      <c r="U17" s="7"/>
      <c r="V17" s="7"/>
      <c r="W17" s="7"/>
      <c r="X17" s="7"/>
      <c r="Y17" s="7"/>
      <c r="Z17" s="7"/>
      <c r="AA17" s="7"/>
      <c r="AB17" s="7"/>
      <c r="AC17" s="7"/>
    </row>
    <row r="18" spans="1:29" x14ac:dyDescent="0.5">
      <c r="A18" s="7"/>
      <c r="B18" s="7"/>
      <c r="C18" s="7"/>
      <c r="D18" s="7"/>
      <c r="E18" s="7"/>
      <c r="F18" s="7"/>
      <c r="G18" s="7"/>
      <c r="H18" s="7"/>
      <c r="I18" s="7"/>
      <c r="J18" s="7"/>
      <c r="K18" s="7"/>
      <c r="L18" s="7"/>
      <c r="M18" s="7"/>
      <c r="N18" s="7"/>
      <c r="O18" s="7"/>
      <c r="P18" s="20"/>
      <c r="Q18" s="7"/>
      <c r="R18" s="7"/>
      <c r="S18" s="7"/>
      <c r="T18" s="7"/>
      <c r="U18" s="7"/>
      <c r="V18" s="7"/>
      <c r="W18" s="7"/>
      <c r="X18" s="7"/>
      <c r="Y18" s="7"/>
      <c r="Z18" s="7"/>
      <c r="AA18" s="7"/>
      <c r="AB18" s="7"/>
      <c r="AC18" s="7"/>
    </row>
    <row r="19" spans="1:29" x14ac:dyDescent="0.5">
      <c r="A19" s="7"/>
      <c r="B19" s="7"/>
      <c r="C19" s="7"/>
      <c r="D19" s="7"/>
      <c r="E19" s="7"/>
      <c r="F19" s="7"/>
      <c r="G19" s="7"/>
      <c r="H19" s="7"/>
      <c r="I19" s="7"/>
      <c r="J19" s="7"/>
      <c r="K19" s="7"/>
      <c r="L19" s="7"/>
      <c r="M19" s="7"/>
      <c r="N19" s="7"/>
      <c r="O19" s="7"/>
      <c r="P19" s="20"/>
      <c r="Q19" s="7"/>
      <c r="R19" s="7"/>
      <c r="S19" s="7"/>
      <c r="T19" s="7"/>
      <c r="U19" s="7"/>
      <c r="V19" s="7"/>
      <c r="W19" s="7"/>
      <c r="X19" s="7"/>
      <c r="Y19" s="7"/>
      <c r="Z19" s="7"/>
      <c r="AA19" s="7"/>
      <c r="AB19" s="7"/>
      <c r="AC19" s="7"/>
    </row>
    <row r="20" spans="1:29" x14ac:dyDescent="0.5">
      <c r="A20" s="7"/>
      <c r="B20" s="7"/>
      <c r="C20" s="7"/>
      <c r="D20" s="7"/>
      <c r="E20" s="7"/>
      <c r="F20" s="7"/>
      <c r="G20" s="7"/>
      <c r="H20" s="7"/>
      <c r="I20" s="7"/>
      <c r="J20" s="7"/>
      <c r="K20" s="7"/>
      <c r="L20" s="7"/>
      <c r="M20" s="7"/>
      <c r="N20" s="7"/>
      <c r="O20" s="7"/>
      <c r="P20" s="20"/>
      <c r="Q20" s="7"/>
      <c r="R20" s="7"/>
      <c r="S20" s="7"/>
      <c r="T20" s="7"/>
      <c r="U20" s="7"/>
      <c r="V20" s="7"/>
      <c r="W20" s="7"/>
      <c r="X20" s="7"/>
      <c r="Y20" s="7"/>
      <c r="Z20" s="7"/>
      <c r="AA20" s="7"/>
      <c r="AB20" s="7"/>
      <c r="AC20" s="7"/>
    </row>
    <row r="21" spans="1:29" x14ac:dyDescent="0.5">
      <c r="A21" s="7"/>
      <c r="B21" s="7"/>
      <c r="C21" s="7"/>
      <c r="D21" s="7"/>
      <c r="E21" s="7"/>
      <c r="F21" s="7"/>
      <c r="G21" s="7"/>
      <c r="H21" s="7"/>
      <c r="I21" s="7"/>
      <c r="J21" s="7"/>
      <c r="K21" s="7"/>
      <c r="L21" s="7"/>
      <c r="M21" s="7"/>
      <c r="N21" s="7"/>
      <c r="O21" s="7"/>
      <c r="P21" s="20"/>
      <c r="Q21" s="7"/>
      <c r="R21" s="7"/>
      <c r="S21" s="7"/>
      <c r="T21" s="7"/>
      <c r="U21" s="7"/>
      <c r="V21" s="7"/>
      <c r="W21" s="7"/>
      <c r="X21" s="7"/>
      <c r="Y21" s="7"/>
      <c r="Z21" s="7"/>
      <c r="AA21" s="7"/>
      <c r="AB21" s="7"/>
      <c r="AC21" s="7"/>
    </row>
    <row r="22" spans="1:29" x14ac:dyDescent="0.5">
      <c r="A22" s="7"/>
      <c r="B22" s="7"/>
      <c r="C22" s="7"/>
      <c r="D22" s="7"/>
      <c r="E22" s="7"/>
      <c r="F22" s="7"/>
      <c r="G22" s="7"/>
      <c r="H22" s="7"/>
      <c r="I22" s="7"/>
      <c r="J22" s="7"/>
      <c r="K22" s="7"/>
      <c r="L22" s="7"/>
      <c r="M22" s="7"/>
      <c r="N22" s="7"/>
      <c r="O22" s="7"/>
      <c r="P22" s="20"/>
      <c r="Q22" s="7"/>
      <c r="R22" s="7"/>
      <c r="S22" s="7"/>
      <c r="T22" s="7"/>
      <c r="U22" s="7"/>
      <c r="V22" s="7"/>
      <c r="W22" s="7"/>
      <c r="X22" s="7"/>
      <c r="Y22" s="7"/>
      <c r="Z22" s="7"/>
      <c r="AA22" s="7"/>
      <c r="AB22" s="7"/>
      <c r="AC22" s="7"/>
    </row>
    <row r="23" spans="1:29" x14ac:dyDescent="0.5">
      <c r="A23" s="7"/>
      <c r="B23" s="7"/>
      <c r="C23" s="7"/>
      <c r="D23" s="7"/>
      <c r="E23" s="7"/>
      <c r="F23" s="7"/>
      <c r="G23" s="7"/>
      <c r="H23" s="7"/>
      <c r="I23" s="7"/>
      <c r="J23" s="7"/>
      <c r="K23" s="7"/>
      <c r="L23" s="7"/>
      <c r="M23" s="7"/>
      <c r="N23" s="7"/>
      <c r="O23" s="7"/>
      <c r="P23" s="20"/>
      <c r="Q23" s="7"/>
      <c r="R23" s="7"/>
      <c r="S23" s="7"/>
      <c r="T23" s="7"/>
      <c r="U23" s="7"/>
      <c r="V23" s="7"/>
      <c r="W23" s="7"/>
      <c r="X23" s="7"/>
      <c r="Y23" s="7"/>
    </row>
    <row r="24" spans="1:29" x14ac:dyDescent="0.5">
      <c r="A24" s="7"/>
      <c r="B24" s="7"/>
      <c r="C24" s="7"/>
      <c r="D24" s="7"/>
      <c r="E24" s="7"/>
      <c r="F24" s="7"/>
      <c r="G24" s="7"/>
      <c r="H24" s="7"/>
      <c r="I24" s="7"/>
      <c r="J24" s="7"/>
      <c r="K24" s="7"/>
      <c r="L24" s="7"/>
      <c r="M24" s="7"/>
      <c r="N24" s="7"/>
      <c r="O24" s="7"/>
      <c r="P24" s="20"/>
      <c r="Q24" s="7"/>
      <c r="R24" s="7"/>
      <c r="S24" s="7"/>
      <c r="T24" s="7"/>
      <c r="U24" s="7"/>
      <c r="V24" s="7"/>
      <c r="W24" s="7"/>
      <c r="X24" s="7"/>
      <c r="Y24" s="7"/>
    </row>
    <row r="25" spans="1:29" x14ac:dyDescent="0.5">
      <c r="A25" s="7"/>
      <c r="B25" s="7"/>
      <c r="C25" s="7"/>
      <c r="D25" s="7"/>
      <c r="E25" s="7"/>
      <c r="F25" s="7"/>
      <c r="G25" s="7"/>
      <c r="H25" s="7"/>
      <c r="I25" s="7"/>
      <c r="J25" s="7"/>
      <c r="K25" s="7"/>
      <c r="L25" s="7"/>
      <c r="M25" s="7"/>
      <c r="N25" s="7"/>
      <c r="O25" s="7"/>
      <c r="P25" s="20"/>
      <c r="Q25" s="7"/>
      <c r="R25" s="7"/>
      <c r="S25" s="7"/>
      <c r="T25" s="7"/>
      <c r="U25" s="7"/>
      <c r="V25" s="7"/>
      <c r="W25" s="7"/>
      <c r="X25" s="7"/>
      <c r="Y25" s="7"/>
    </row>
    <row r="26" spans="1:29" x14ac:dyDescent="0.5">
      <c r="A26" s="7"/>
      <c r="B26" s="7"/>
      <c r="C26" s="7"/>
      <c r="D26" s="7"/>
      <c r="E26" s="7"/>
      <c r="F26" s="7"/>
      <c r="G26" s="7"/>
      <c r="H26" s="7"/>
      <c r="I26" s="7"/>
      <c r="J26" s="7"/>
      <c r="K26" s="7"/>
      <c r="L26" s="7"/>
      <c r="M26" s="7"/>
      <c r="N26" s="7"/>
      <c r="O26" s="7"/>
      <c r="P26" s="20"/>
      <c r="Q26" s="7"/>
      <c r="R26" s="7"/>
      <c r="S26" s="7"/>
      <c r="T26" s="7"/>
      <c r="U26" s="7"/>
      <c r="V26" s="7"/>
      <c r="W26" s="7"/>
      <c r="X26" s="7"/>
      <c r="Y26" s="7"/>
    </row>
    <row r="27" spans="1:29" x14ac:dyDescent="0.5">
      <c r="A27" s="7"/>
      <c r="B27" s="7"/>
      <c r="C27" s="7"/>
      <c r="D27" s="7"/>
      <c r="E27" s="7"/>
      <c r="F27" s="7"/>
      <c r="G27" s="7"/>
      <c r="H27" s="7"/>
      <c r="I27" s="7"/>
      <c r="J27" s="7"/>
      <c r="K27" s="7"/>
      <c r="L27" s="7"/>
      <c r="M27" s="7"/>
      <c r="N27" s="7"/>
      <c r="O27" s="7"/>
      <c r="P27" s="20"/>
      <c r="Q27" s="7"/>
      <c r="R27" s="7"/>
      <c r="S27" s="7"/>
      <c r="T27" s="7"/>
      <c r="U27" s="7"/>
      <c r="V27" s="7"/>
      <c r="W27" s="7"/>
      <c r="X27" s="7"/>
      <c r="Y27" s="7"/>
    </row>
    <row r="28" spans="1:29" x14ac:dyDescent="0.5">
      <c r="A28" s="7"/>
      <c r="B28" s="7"/>
      <c r="C28" s="7"/>
      <c r="D28" s="7"/>
      <c r="E28" s="7"/>
      <c r="F28" s="7"/>
      <c r="G28" s="7"/>
      <c r="H28" s="7"/>
      <c r="I28" s="7"/>
      <c r="J28" s="7"/>
      <c r="K28" s="7"/>
      <c r="L28" s="7"/>
      <c r="M28" s="7"/>
      <c r="N28" s="7"/>
      <c r="O28" s="7"/>
      <c r="P28" s="20"/>
      <c r="Q28" s="7"/>
      <c r="R28" s="7"/>
      <c r="S28" s="7"/>
      <c r="T28" s="7"/>
      <c r="U28" s="7"/>
      <c r="V28" s="7"/>
      <c r="W28" s="7"/>
      <c r="X28" s="7"/>
      <c r="Y28" s="7"/>
    </row>
    <row r="29" spans="1:29" x14ac:dyDescent="0.5">
      <c r="A29" s="7"/>
      <c r="B29" s="7"/>
      <c r="C29" s="7"/>
      <c r="D29" s="7"/>
      <c r="E29" s="7"/>
      <c r="F29" s="7"/>
      <c r="G29" s="7"/>
      <c r="H29" s="7"/>
      <c r="I29" s="7"/>
      <c r="J29" s="7"/>
      <c r="K29" s="7"/>
      <c r="L29" s="7"/>
      <c r="M29" s="7"/>
      <c r="N29" s="7"/>
      <c r="O29" s="7"/>
      <c r="P29" s="20"/>
      <c r="Q29" s="7"/>
      <c r="R29" s="7"/>
      <c r="S29" s="7"/>
      <c r="T29" s="7"/>
      <c r="U29" s="7"/>
      <c r="V29" s="7"/>
      <c r="W29" s="7"/>
      <c r="X29" s="7"/>
      <c r="Y29" s="7"/>
    </row>
    <row r="30" spans="1:29" x14ac:dyDescent="0.5">
      <c r="A30" s="7"/>
      <c r="B30" s="7"/>
      <c r="C30" s="7"/>
      <c r="D30" s="7"/>
      <c r="E30" s="7"/>
      <c r="F30" s="7"/>
      <c r="G30" s="7"/>
      <c r="H30" s="7"/>
      <c r="I30" s="7"/>
      <c r="J30" s="7"/>
      <c r="K30" s="7"/>
      <c r="L30" s="7"/>
      <c r="M30" s="7"/>
      <c r="N30" s="7"/>
      <c r="O30" s="7"/>
      <c r="P30" s="20"/>
      <c r="Q30" s="7"/>
      <c r="R30" s="7"/>
      <c r="S30" s="7"/>
      <c r="T30" s="7"/>
      <c r="U30" s="7"/>
      <c r="V30" s="7"/>
      <c r="W30" s="7"/>
      <c r="X30" s="7"/>
      <c r="Y30" s="7"/>
    </row>
    <row r="31" spans="1:29" x14ac:dyDescent="0.5">
      <c r="A31" s="7"/>
      <c r="B31" s="7"/>
      <c r="C31" s="7"/>
      <c r="D31" s="7"/>
      <c r="E31" s="7"/>
      <c r="F31" s="7"/>
      <c r="G31" s="7"/>
      <c r="H31" s="7"/>
      <c r="I31" s="7"/>
      <c r="J31" s="7"/>
      <c r="K31" s="7"/>
      <c r="L31" s="7"/>
      <c r="M31" s="7"/>
      <c r="N31" s="7"/>
      <c r="O31" s="7"/>
      <c r="P31" s="20"/>
      <c r="Q31" s="7"/>
      <c r="R31" s="7"/>
      <c r="S31" s="7"/>
      <c r="T31" s="7"/>
      <c r="U31" s="7"/>
      <c r="V31" s="7"/>
      <c r="W31" s="7"/>
      <c r="X31" s="7"/>
      <c r="Y31" s="7"/>
    </row>
    <row r="32" spans="1:29" x14ac:dyDescent="0.5">
      <c r="A32" s="7"/>
      <c r="B32" s="7"/>
      <c r="C32" s="7"/>
      <c r="D32" s="7"/>
      <c r="E32" s="7"/>
      <c r="F32" s="7"/>
      <c r="G32" s="7"/>
      <c r="H32" s="7"/>
      <c r="I32" s="7"/>
      <c r="J32" s="7"/>
      <c r="K32" s="7"/>
      <c r="L32" s="7"/>
      <c r="M32" s="7"/>
      <c r="N32" s="7"/>
      <c r="O32" s="7"/>
    </row>
    <row r="33" spans="1:15" x14ac:dyDescent="0.5">
      <c r="A33" s="7"/>
      <c r="B33" s="7"/>
      <c r="C33" s="7"/>
      <c r="D33" s="7"/>
      <c r="E33" s="7"/>
      <c r="F33" s="7"/>
      <c r="G33" s="7"/>
      <c r="H33" s="7"/>
      <c r="I33" s="7"/>
      <c r="J33" s="7"/>
      <c r="K33" s="7"/>
      <c r="L33" s="7"/>
      <c r="M33" s="7"/>
      <c r="N33" s="7"/>
      <c r="O33" s="7"/>
    </row>
    <row r="34" spans="1:15" x14ac:dyDescent="0.5">
      <c r="A34" s="7"/>
      <c r="B34" s="7"/>
      <c r="C34" s="7"/>
      <c r="D34" s="7"/>
      <c r="E34" s="7"/>
      <c r="F34" s="7"/>
      <c r="G34" s="7"/>
      <c r="H34" s="7"/>
      <c r="I34" s="7"/>
      <c r="J34" s="7"/>
      <c r="K34" s="7"/>
      <c r="L34" s="7"/>
      <c r="M34" s="7"/>
      <c r="N34" s="7"/>
      <c r="O34" s="7"/>
    </row>
  </sheetData>
  <sheetProtection sheet="1" formatColumns="0" formatRows="0" selectLockedCells="1"/>
  <mergeCells count="1">
    <mergeCell ref="A1:N1"/>
  </mergeCells>
  <conditionalFormatting sqref="D3:M3">
    <cfRule type="expression" dxfId="509" priority="3">
      <formula>IF(AND(D3&lt;&gt;"",COUNTIF($D3:$M3,D3)&gt;1),TRUE(),FALSE())</formula>
    </cfRule>
  </conditionalFormatting>
  <conditionalFormatting sqref="D5:M5">
    <cfRule type="expression" dxfId="508" priority="2">
      <formula>AND(ISBLANK(D5),NOT(ISBLANK(D3)))</formula>
    </cfRule>
  </conditionalFormatting>
  <conditionalFormatting sqref="C7:M7">
    <cfRule type="expression" dxfId="507" priority="1">
      <formula>LEN(C7)&gt;255</formula>
    </cfRule>
  </conditionalFormatting>
  <dataValidations count="3">
    <dataValidation type="custom" allowBlank="1" showErrorMessage="1" error="Name already used." sqref="D3:M3" xr:uid="{A2A6A020-298D-45FC-B83A-DF9D1DF812E9}">
      <formula1>IF(COUNTIF($D3:$M3,D3)&gt;1,FALSE(),TRUE())</formula1>
    </dataValidation>
    <dataValidation type="list" allowBlank="1" showInputMessage="1" showErrorMessage="1" prompt="Is this practice a focus of the experiment? Does it structure the outcomes? e.g. a factorial design of Fertilizer A &amp; B and Practice A,B &amp; C. Where the practice is used certain treatments, but is not a focus, record &quot;No&quot;." sqref="D5:M5" xr:uid="{7BA0FBE3-3F02-4B4A-B6AB-53EF8452420A}">
      <formula1>"Yes,No"</formula1>
    </dataValidation>
    <dataValidation type="textLength" allowBlank="1" showInputMessage="1" showErrorMessage="1" error="Notes cannot contain more than 255 characters." sqref="C7:M7" xr:uid="{CD8871DC-C3CE-4459-A99A-996B6A254AAF}">
      <formula1>0</formula1>
      <formula2>255</formula2>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4F0D8-CCB1-4303-98BA-AC6F807A42AA}">
  <sheetPr codeName="Sheet33">
    <tabColor theme="5" tint="-0.249977111117893"/>
  </sheetPr>
  <dimension ref="A1:AK208"/>
  <sheetViews>
    <sheetView topLeftCell="A3" zoomScale="85" zoomScaleNormal="85" workbookViewId="0">
      <pane xSplit="2" ySplit="1" topLeftCell="C116" activePane="bottomRight" state="frozen"/>
      <selection pane="topRight" activeCell="C10" sqref="C10"/>
      <selection pane="bottomLeft" activeCell="C10" sqref="C10"/>
      <selection pane="bottomRight" activeCell="C10" sqref="C10"/>
    </sheetView>
  </sheetViews>
  <sheetFormatPr defaultRowHeight="14.35" x14ac:dyDescent="0.5"/>
  <cols>
    <col min="1" max="1" width="3.8203125" customWidth="1"/>
    <col min="2" max="2" width="24" bestFit="1" customWidth="1"/>
    <col min="3" max="23" width="16.52734375" customWidth="1"/>
    <col min="26" max="26" width="11.46875" bestFit="1" customWidth="1"/>
    <col min="27" max="27" width="11.52734375" style="402" bestFit="1" customWidth="1"/>
    <col min="28" max="28" width="12.52734375" style="402" bestFit="1" customWidth="1"/>
    <col min="29" max="29" width="68.17578125" style="402" customWidth="1"/>
  </cols>
  <sheetData>
    <row r="1" spans="1:33" ht="15" customHeight="1" thickBot="1" x14ac:dyDescent="0.55000000000000004">
      <c r="A1" s="869" t="s">
        <v>4737</v>
      </c>
      <c r="B1" s="870"/>
      <c r="C1" s="870"/>
      <c r="D1" s="870"/>
      <c r="E1" s="870"/>
      <c r="F1" s="870"/>
      <c r="G1" s="870"/>
      <c r="H1" s="870"/>
      <c r="I1" s="870"/>
      <c r="J1" s="870"/>
      <c r="K1" s="393"/>
      <c r="L1" s="393"/>
      <c r="M1" s="393"/>
      <c r="N1" s="393"/>
      <c r="O1" s="393"/>
      <c r="P1" s="393"/>
      <c r="Q1" s="393"/>
      <c r="R1" s="393"/>
      <c r="S1" s="393"/>
      <c r="T1" s="393"/>
      <c r="U1" s="393"/>
      <c r="V1" s="393"/>
      <c r="W1" s="393"/>
      <c r="X1" s="394"/>
      <c r="Y1" s="7"/>
      <c r="Z1" s="395" t="s">
        <v>4738</v>
      </c>
      <c r="AA1" s="395" t="str" cm="1">
        <f t="array" ref="AA1:AB5">FeedAddition1[[Subpractice]:[Description]]</f>
        <v>Byproduct Fodders</v>
      </c>
      <c r="AB1" s="395" t="str">
        <v>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 Feeds are added compared to a control practice (basal diet) such as hay ad libitum or hay ad libitum + maize stover.</v>
      </c>
      <c r="AC1" s="396"/>
      <c r="AD1" s="7"/>
      <c r="AE1" s="7"/>
      <c r="AF1" s="7"/>
      <c r="AG1" s="7"/>
    </row>
    <row r="2" spans="1:33" ht="14.25" customHeight="1" thickBot="1" x14ac:dyDescent="0.55000000000000004">
      <c r="A2" s="363"/>
      <c r="B2" s="315"/>
      <c r="C2" s="315"/>
      <c r="D2" s="315"/>
      <c r="E2" s="315"/>
      <c r="F2" s="315"/>
      <c r="G2" s="315"/>
      <c r="H2" s="315"/>
      <c r="I2" s="315"/>
      <c r="J2" s="315"/>
      <c r="K2" s="315"/>
      <c r="L2" s="315"/>
      <c r="M2" s="315"/>
      <c r="N2" s="315"/>
      <c r="O2" s="315"/>
      <c r="P2" s="315"/>
      <c r="Q2" s="315"/>
      <c r="R2" s="315"/>
      <c r="S2" s="315"/>
      <c r="T2" s="315"/>
      <c r="U2" s="315"/>
      <c r="V2" s="315"/>
      <c r="W2" s="315"/>
      <c r="X2" s="316"/>
      <c r="Y2" s="7"/>
      <c r="Z2" s="395" t="s">
        <v>4738</v>
      </c>
      <c r="AA2" s="395" t="str">
        <v>Herbaceous Fodders</v>
      </c>
      <c r="AB2" s="395" t="str">
        <v>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control practice (basal diet) such as hay ad libitum or hay ad libitum + maize stover.</v>
      </c>
      <c r="AC2" s="396"/>
      <c r="AD2" s="7"/>
      <c r="AE2" s="7"/>
      <c r="AF2" s="7"/>
      <c r="AG2" s="7"/>
    </row>
    <row r="3" spans="1:33" s="390" customFormat="1" ht="38.5" customHeight="1" thickBot="1" x14ac:dyDescent="0.55000000000000004">
      <c r="A3" s="867" t="s">
        <v>4739</v>
      </c>
      <c r="B3" s="868"/>
      <c r="C3" s="868"/>
      <c r="D3" s="868"/>
      <c r="E3" s="868"/>
      <c r="F3" s="868"/>
      <c r="G3" s="868"/>
      <c r="H3" s="868"/>
      <c r="I3" s="868"/>
      <c r="J3" s="868"/>
      <c r="K3" s="868"/>
      <c r="L3" s="391"/>
      <c r="M3" s="391"/>
      <c r="N3" s="391"/>
      <c r="O3" s="391"/>
      <c r="P3" s="391"/>
      <c r="Q3" s="391"/>
      <c r="R3" s="391"/>
      <c r="S3" s="391"/>
      <c r="T3" s="391"/>
      <c r="U3" s="391"/>
      <c r="V3" s="391"/>
      <c r="W3" s="391"/>
      <c r="X3" s="392"/>
      <c r="Y3" s="389"/>
      <c r="Z3" s="395" t="s">
        <v>4738</v>
      </c>
      <c r="AA3" s="395" t="str">
        <v>Agroforestry Fodders</v>
      </c>
      <c r="AB3" s="395" t="str">
        <v>Feeds added to animal diets that are from agroforestry shrub or tree fodders or other woody plants. Feeds are added compared to a control practice (basal diet) such as hay ad libitum or hay ad libitum + maize stover.</v>
      </c>
      <c r="AC3" s="396"/>
      <c r="AD3" s="389"/>
      <c r="AE3" s="389"/>
      <c r="AF3" s="389"/>
      <c r="AG3" s="389"/>
    </row>
    <row r="4" spans="1:33" ht="14.25" customHeight="1" x14ac:dyDescent="0.5">
      <c r="A4" s="8"/>
      <c r="B4" s="47"/>
      <c r="C4" s="89"/>
      <c r="D4" s="89"/>
      <c r="E4" s="89"/>
      <c r="F4" s="89"/>
      <c r="G4" s="89"/>
      <c r="H4" s="89"/>
      <c r="I4" s="89"/>
      <c r="J4" s="89"/>
      <c r="K4" s="89"/>
      <c r="L4" s="89"/>
      <c r="M4" s="89"/>
      <c r="N4" s="89"/>
      <c r="O4" s="89"/>
      <c r="P4" s="89"/>
      <c r="Q4" s="89"/>
      <c r="R4" s="89"/>
      <c r="S4" s="89"/>
      <c r="T4" s="89"/>
      <c r="U4" s="89"/>
      <c r="V4" s="89"/>
      <c r="W4" s="89"/>
      <c r="X4" s="9"/>
      <c r="Y4" s="7"/>
      <c r="Z4" s="395" t="s">
        <v>4738</v>
      </c>
      <c r="AA4" s="395" t="str">
        <v>Animal Manures</v>
      </c>
      <c r="AB4" s="395" t="str">
        <v>Feeds added to animal diets that are animal manures. Feeds are added compared to a control practice (basal diet) such as hay ad libitum or hay ad libitum + maize stover.</v>
      </c>
      <c r="AC4" s="396"/>
      <c r="AD4" s="7"/>
      <c r="AE4" s="7"/>
      <c r="AF4" s="7"/>
      <c r="AG4" s="7"/>
    </row>
    <row r="5" spans="1:33" x14ac:dyDescent="0.5">
      <c r="A5" s="709"/>
      <c r="B5" s="370" t="s">
        <v>4738</v>
      </c>
      <c r="C5" s="129"/>
      <c r="D5" s="129"/>
      <c r="E5" s="129"/>
      <c r="F5" s="129"/>
      <c r="G5" s="129"/>
      <c r="H5" s="129"/>
      <c r="I5" s="129"/>
      <c r="J5" s="129"/>
      <c r="K5" s="129"/>
      <c r="L5" s="129"/>
      <c r="M5" s="129"/>
      <c r="N5" s="129"/>
      <c r="O5" s="129"/>
      <c r="P5" s="129"/>
      <c r="Q5" s="129"/>
      <c r="R5" s="129"/>
      <c r="S5" s="129"/>
      <c r="T5" s="129"/>
      <c r="U5" s="129"/>
      <c r="V5" s="129"/>
      <c r="W5" s="129"/>
      <c r="X5" s="9"/>
      <c r="Y5" s="7"/>
      <c r="Z5" s="395" t="s">
        <v>4738</v>
      </c>
      <c r="AA5" s="395" t="str">
        <v>Other Feed</v>
      </c>
      <c r="AB5" s="395" t="str">
        <v>Feeds added to animal diets that are non-plant or non-manure based materials. These typically include materials that are the by-product of animal processing (e.g., bone meal or fish meal). Feeds are added compared to a control practice (basal diet) such as hay ad libitum or hay ad libitum + maize stover.</v>
      </c>
      <c r="AC5" s="396"/>
      <c r="AD5" s="7"/>
      <c r="AE5" s="7"/>
      <c r="AF5" s="7"/>
      <c r="AG5" s="7"/>
    </row>
    <row r="6" spans="1:33" x14ac:dyDescent="0.5">
      <c r="A6" s="709"/>
      <c r="B6" s="370" t="s">
        <v>4738</v>
      </c>
      <c r="C6" s="129"/>
      <c r="D6" s="129"/>
      <c r="E6" s="129"/>
      <c r="F6" s="129"/>
      <c r="G6" s="129"/>
      <c r="H6" s="129"/>
      <c r="I6" s="129"/>
      <c r="J6" s="129"/>
      <c r="K6" s="129"/>
      <c r="L6" s="129"/>
      <c r="M6" s="129"/>
      <c r="N6" s="129"/>
      <c r="O6" s="129"/>
      <c r="P6" s="129"/>
      <c r="Q6" s="129"/>
      <c r="R6" s="129"/>
      <c r="S6" s="129"/>
      <c r="T6" s="129"/>
      <c r="U6" s="129"/>
      <c r="V6" s="129"/>
      <c r="W6" s="129"/>
      <c r="X6" s="9"/>
      <c r="Y6" s="7"/>
      <c r="Z6" s="395" t="s">
        <v>4740</v>
      </c>
      <c r="AA6" s="395" t="str" cm="1">
        <f t="array" ref="AA6:AB10">FeedSub1[[Subpractice]:[Description]]</f>
        <v>Byproduct Fodders</v>
      </c>
      <c r="AB6" s="395" t="str">
        <v>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v>
      </c>
      <c r="AC6" s="396"/>
      <c r="AD6" s="7"/>
      <c r="AE6" s="7"/>
      <c r="AF6" s="7"/>
      <c r="AG6" s="7"/>
    </row>
    <row r="7" spans="1:33" x14ac:dyDescent="0.5">
      <c r="A7" s="709"/>
      <c r="B7" s="370" t="s">
        <v>4738</v>
      </c>
      <c r="C7" s="129"/>
      <c r="D7" s="129"/>
      <c r="E7" s="129"/>
      <c r="F7" s="129"/>
      <c r="G7" s="129"/>
      <c r="H7" s="129"/>
      <c r="I7" s="129"/>
      <c r="J7" s="129"/>
      <c r="K7" s="129"/>
      <c r="L7" s="129"/>
      <c r="M7" s="129"/>
      <c r="N7" s="129"/>
      <c r="O7" s="129"/>
      <c r="P7" s="129"/>
      <c r="Q7" s="129"/>
      <c r="R7" s="129"/>
      <c r="S7" s="129"/>
      <c r="T7" s="129"/>
      <c r="U7" s="129"/>
      <c r="V7" s="129"/>
      <c r="W7" s="129"/>
      <c r="X7" s="9"/>
      <c r="Y7" s="7"/>
      <c r="Z7" s="395" t="s">
        <v>4740</v>
      </c>
      <c r="AA7" s="395" t="str">
        <v>Herbaceous Fodders</v>
      </c>
      <c r="AB7" s="395" t="str">
        <v>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v>
      </c>
      <c r="AC7" s="396"/>
      <c r="AD7" s="7"/>
      <c r="AE7" s="7"/>
      <c r="AF7" s="7"/>
      <c r="AG7" s="7"/>
    </row>
    <row r="8" spans="1:33" x14ac:dyDescent="0.5">
      <c r="A8" s="709"/>
      <c r="B8" s="388" t="s">
        <v>4741</v>
      </c>
      <c r="C8" s="129"/>
      <c r="D8" s="129"/>
      <c r="E8" s="129"/>
      <c r="F8" s="129"/>
      <c r="G8" s="129"/>
      <c r="H8" s="129"/>
      <c r="I8" s="129"/>
      <c r="J8" s="129"/>
      <c r="K8" s="129"/>
      <c r="L8" s="129"/>
      <c r="M8" s="129"/>
      <c r="N8" s="129"/>
      <c r="O8" s="129"/>
      <c r="P8" s="129"/>
      <c r="Q8" s="129"/>
      <c r="R8" s="129"/>
      <c r="S8" s="129"/>
      <c r="T8" s="129"/>
      <c r="U8" s="129"/>
      <c r="V8" s="129"/>
      <c r="W8" s="129"/>
      <c r="X8" s="9"/>
      <c r="Y8" s="7"/>
      <c r="Z8" s="395" t="s">
        <v>4740</v>
      </c>
      <c r="AA8" s="395" t="str">
        <v>Agroforestry Fodders</v>
      </c>
      <c r="AB8" s="395" t="str">
        <v>Components of a basal diet fully or partially substituted for agroforestry shrub or tree fodders (woody plants).</v>
      </c>
      <c r="AC8" s="396"/>
      <c r="AD8" s="7"/>
      <c r="AE8" s="7"/>
      <c r="AF8" s="7"/>
      <c r="AG8" s="7"/>
    </row>
    <row r="9" spans="1:33" x14ac:dyDescent="0.5">
      <c r="A9" s="709"/>
      <c r="B9" s="371" t="s">
        <v>4740</v>
      </c>
      <c r="C9" s="129"/>
      <c r="D9" s="129"/>
      <c r="E9" s="129"/>
      <c r="F9" s="129"/>
      <c r="G9" s="129"/>
      <c r="H9" s="129"/>
      <c r="I9" s="129"/>
      <c r="J9" s="129"/>
      <c r="K9" s="129"/>
      <c r="L9" s="129"/>
      <c r="M9" s="129"/>
      <c r="N9" s="129"/>
      <c r="O9" s="129"/>
      <c r="P9" s="129"/>
      <c r="Q9" s="129"/>
      <c r="R9" s="129"/>
      <c r="S9" s="129"/>
      <c r="T9" s="129"/>
      <c r="U9" s="129"/>
      <c r="V9" s="129"/>
      <c r="W9" s="129"/>
      <c r="X9" s="9"/>
      <c r="Y9" s="7"/>
      <c r="Z9" s="395" t="s">
        <v>4740</v>
      </c>
      <c r="AA9" s="395" t="str">
        <v>Animal Manures</v>
      </c>
      <c r="AB9" s="395" t="str">
        <v>Components of a basal diet fully or partially substituted for animal manures.</v>
      </c>
      <c r="AC9" s="396"/>
      <c r="AD9" s="7"/>
      <c r="AE9" s="7"/>
      <c r="AF9" s="7"/>
      <c r="AG9" s="7"/>
    </row>
    <row r="10" spans="1:33" x14ac:dyDescent="0.5">
      <c r="A10" s="709"/>
      <c r="B10" s="371" t="s">
        <v>4740</v>
      </c>
      <c r="C10" s="129"/>
      <c r="D10" s="129"/>
      <c r="E10" s="129"/>
      <c r="F10" s="129"/>
      <c r="G10" s="129"/>
      <c r="H10" s="129"/>
      <c r="I10" s="129"/>
      <c r="J10" s="129"/>
      <c r="K10" s="129"/>
      <c r="L10" s="129"/>
      <c r="M10" s="129"/>
      <c r="N10" s="129"/>
      <c r="O10" s="129"/>
      <c r="P10" s="129"/>
      <c r="Q10" s="129"/>
      <c r="R10" s="129"/>
      <c r="S10" s="129"/>
      <c r="T10" s="129"/>
      <c r="U10" s="129"/>
      <c r="V10" s="129"/>
      <c r="W10" s="129"/>
      <c r="X10" s="9"/>
      <c r="Y10" s="7"/>
      <c r="Z10" s="395" t="s">
        <v>4740</v>
      </c>
      <c r="AA10" s="395" t="str">
        <v>Other Feed</v>
      </c>
      <c r="AB10" s="395" t="str">
        <v>Components of a basal diet fully or partially substituted for non-plant or non-manure based materials. These typically include materials for the by-product of animal processing (e.g., bone meal or fish meal).</v>
      </c>
      <c r="AC10" s="396"/>
      <c r="AD10" s="7"/>
      <c r="AE10" s="7"/>
      <c r="AF10" s="7"/>
      <c r="AG10" s="7"/>
    </row>
    <row r="11" spans="1:33" x14ac:dyDescent="0.5">
      <c r="A11" s="709"/>
      <c r="B11" s="371" t="s">
        <v>4740</v>
      </c>
      <c r="C11" s="129"/>
      <c r="D11" s="129"/>
      <c r="E11" s="129"/>
      <c r="F11" s="129"/>
      <c r="G11" s="129"/>
      <c r="H11" s="129"/>
      <c r="I11" s="129"/>
      <c r="J11" s="129"/>
      <c r="K11" s="129"/>
      <c r="L11" s="129"/>
      <c r="M11" s="129"/>
      <c r="N11" s="129"/>
      <c r="O11" s="129"/>
      <c r="P11" s="129"/>
      <c r="Q11" s="129"/>
      <c r="R11" s="129"/>
      <c r="S11" s="129"/>
      <c r="T11" s="129"/>
      <c r="U11" s="129"/>
      <c r="V11" s="129"/>
      <c r="W11" s="129"/>
      <c r="X11" s="9"/>
      <c r="Y11" s="7"/>
      <c r="Z11" s="395" t="s">
        <v>4742</v>
      </c>
      <c r="AA11" s="395" t="str" cm="1">
        <f t="array" ref="AA11:AB13">FeedProcess1[[Subpractice]:[Description]]</f>
        <v>Chemically Processed Feed</v>
      </c>
      <c r="AB11" s="395" t="str">
        <v>Fodders that have been chemically processed, for example urea-treated stover or fermented fodders. Silage is a type of fodder made from green foliage crops which have been preserved by acidification, achieved through fermentation.</v>
      </c>
      <c r="AC11" s="396"/>
      <c r="AD11" s="7"/>
      <c r="AE11" s="7"/>
      <c r="AF11" s="7"/>
      <c r="AG11" s="7"/>
    </row>
    <row r="12" spans="1:33" x14ac:dyDescent="0.5">
      <c r="A12" s="709"/>
      <c r="B12" s="388" t="s">
        <v>4743</v>
      </c>
      <c r="C12" s="710"/>
      <c r="D12" s="129"/>
      <c r="E12" s="129"/>
      <c r="F12" s="129"/>
      <c r="G12" s="129"/>
      <c r="H12" s="129"/>
      <c r="I12" s="129"/>
      <c r="J12" s="129"/>
      <c r="K12" s="129"/>
      <c r="L12" s="129"/>
      <c r="M12" s="129"/>
      <c r="N12" s="129"/>
      <c r="O12" s="129"/>
      <c r="P12" s="129"/>
      <c r="Q12" s="129"/>
      <c r="R12" s="129"/>
      <c r="S12" s="129"/>
      <c r="T12" s="129"/>
      <c r="U12" s="129"/>
      <c r="V12" s="129"/>
      <c r="W12" s="129"/>
      <c r="X12" s="9"/>
      <c r="Y12" s="7"/>
      <c r="Z12" s="395" t="s">
        <v>4742</v>
      </c>
      <c r="AA12" s="395" t="str">
        <v>Mechanically Processed Feed</v>
      </c>
      <c r="AB12" s="395" t="str">
        <v>Fodders or plant wastes that have been mechanically processed, for example chopped or pelletted grasses or ground orange peel.</v>
      </c>
      <c r="AC12" s="396"/>
      <c r="AD12" s="7"/>
      <c r="AE12" s="7"/>
      <c r="AF12" s="7"/>
      <c r="AG12" s="7"/>
    </row>
    <row r="13" spans="1:33" x14ac:dyDescent="0.5">
      <c r="A13" s="709"/>
      <c r="B13" s="370" t="s">
        <v>4744</v>
      </c>
      <c r="C13" s="129"/>
      <c r="D13" s="129"/>
      <c r="E13" s="129"/>
      <c r="F13" s="129"/>
      <c r="G13" s="129"/>
      <c r="H13" s="129"/>
      <c r="I13" s="129"/>
      <c r="J13" s="129"/>
      <c r="K13" s="129"/>
      <c r="L13" s="129"/>
      <c r="M13" s="129"/>
      <c r="N13" s="129"/>
      <c r="O13" s="129"/>
      <c r="P13" s="129"/>
      <c r="Q13" s="129"/>
      <c r="R13" s="129"/>
      <c r="S13" s="129"/>
      <c r="T13" s="129"/>
      <c r="U13" s="129"/>
      <c r="V13" s="129"/>
      <c r="W13" s="129"/>
      <c r="X13" s="9"/>
      <c r="Y13" s="7"/>
      <c r="Z13" s="395" t="s">
        <v>4742</v>
      </c>
      <c r="AA13" s="395" t="str">
        <v>Concentrated Feed</v>
      </c>
      <c r="AB13" s="395" t="str">
        <v>Non-forage feeds rich in energy and protein. Concentrates include feeds such as maize bran, cotton seed cake, molasses, fish meal and bean cake. Non-forage feeds may use energy or protein rich part plants such as seeds, whereas forage feeds are mainly plant leaves and stems, whereas</v>
      </c>
      <c r="AC13" s="396"/>
      <c r="AD13" s="7"/>
      <c r="AE13" s="7"/>
      <c r="AF13" s="7"/>
      <c r="AG13" s="7"/>
    </row>
    <row r="14" spans="1:33" x14ac:dyDescent="0.5">
      <c r="A14" s="709"/>
      <c r="B14" s="370" t="s">
        <v>4744</v>
      </c>
      <c r="C14" s="129"/>
      <c r="D14" s="129"/>
      <c r="E14" s="129"/>
      <c r="F14" s="129"/>
      <c r="G14" s="129"/>
      <c r="H14" s="129"/>
      <c r="I14" s="129"/>
      <c r="J14" s="129"/>
      <c r="K14" s="129"/>
      <c r="L14" s="129"/>
      <c r="M14" s="129"/>
      <c r="N14" s="129"/>
      <c r="O14" s="129"/>
      <c r="P14" s="129"/>
      <c r="Q14" s="129"/>
      <c r="R14" s="129"/>
      <c r="S14" s="129"/>
      <c r="T14" s="129"/>
      <c r="U14" s="129"/>
      <c r="V14" s="129"/>
      <c r="W14" s="129"/>
      <c r="X14" s="9"/>
      <c r="Y14" s="7"/>
      <c r="Z14" s="395" t="s">
        <v>4745</v>
      </c>
      <c r="AA14" s="395" t="str" cm="1">
        <f t="array" ref="AA14:AB17">AnimalManure1[[Subpractice]:[Description]]</f>
        <v>Conventional Manure Handling</v>
      </c>
      <c r="AB14" s="395" t="str">
        <v>Conventional manure handling (farmer practice)</v>
      </c>
      <c r="AC14" s="396"/>
      <c r="AD14" s="7"/>
      <c r="AE14" s="7"/>
      <c r="AF14" s="7"/>
      <c r="AG14" s="7"/>
    </row>
    <row r="15" spans="1:33" x14ac:dyDescent="0.5">
      <c r="A15" s="709"/>
      <c r="B15" s="370" t="s">
        <v>4744</v>
      </c>
      <c r="C15" s="129"/>
      <c r="D15" s="129"/>
      <c r="E15" s="129"/>
      <c r="F15" s="129"/>
      <c r="G15" s="129"/>
      <c r="H15" s="129"/>
      <c r="I15" s="129"/>
      <c r="J15" s="129"/>
      <c r="K15" s="129"/>
      <c r="L15" s="129"/>
      <c r="M15" s="129"/>
      <c r="N15" s="129"/>
      <c r="O15" s="129"/>
      <c r="P15" s="129"/>
      <c r="Q15" s="129"/>
      <c r="R15" s="129"/>
      <c r="S15" s="129"/>
      <c r="T15" s="129"/>
      <c r="U15" s="129"/>
      <c r="V15" s="129"/>
      <c r="W15" s="129"/>
      <c r="X15" s="9"/>
      <c r="Y15" s="7"/>
      <c r="Z15" s="395" t="s">
        <v>4745</v>
      </c>
      <c r="AA15" s="395" t="str">
        <v>Manure Collection</v>
      </c>
      <c r="AB15" s="395" t="str">
        <v>Techniques to collect manure, e.g, frequency.</v>
      </c>
      <c r="AC15" s="396"/>
      <c r="AD15" s="7"/>
      <c r="AE15" s="7"/>
      <c r="AF15" s="7"/>
      <c r="AG15" s="7"/>
    </row>
    <row r="16" spans="1:33" ht="14.25" customHeight="1" x14ac:dyDescent="0.5">
      <c r="A16" s="709"/>
      <c r="B16" s="47"/>
      <c r="C16" s="89"/>
      <c r="D16" s="89"/>
      <c r="E16" s="89"/>
      <c r="F16" s="89"/>
      <c r="G16" s="89"/>
      <c r="H16" s="89"/>
      <c r="I16" s="89"/>
      <c r="J16" s="89"/>
      <c r="K16" s="89"/>
      <c r="L16" s="89"/>
      <c r="M16" s="89"/>
      <c r="N16" s="89"/>
      <c r="O16" s="89"/>
      <c r="P16" s="89"/>
      <c r="Q16" s="89"/>
      <c r="R16" s="89"/>
      <c r="S16" s="89"/>
      <c r="T16" s="89"/>
      <c r="U16" s="89"/>
      <c r="V16" s="89"/>
      <c r="W16" s="89"/>
      <c r="X16" s="9"/>
      <c r="Y16" s="7"/>
      <c r="Z16" s="395" t="s">
        <v>4745</v>
      </c>
      <c r="AA16" s="395" t="str">
        <v>Manure Storage</v>
      </c>
      <c r="AB16" s="395" t="str">
        <v>Techniques to store manure, e.g. heaps or pits.</v>
      </c>
      <c r="AC16" s="396"/>
      <c r="AD16" s="7"/>
      <c r="AE16" s="7"/>
      <c r="AF16" s="7"/>
      <c r="AG16" s="7"/>
    </row>
    <row r="17" spans="1:33" ht="15" customHeight="1" x14ac:dyDescent="0.5">
      <c r="A17" s="709"/>
      <c r="B17" s="370" t="s">
        <v>4745</v>
      </c>
      <c r="C17" s="129"/>
      <c r="D17" s="129"/>
      <c r="E17" s="129"/>
      <c r="F17" s="129"/>
      <c r="G17" s="129"/>
      <c r="H17" s="129"/>
      <c r="I17" s="129"/>
      <c r="J17" s="129"/>
      <c r="K17" s="129"/>
      <c r="L17" s="129"/>
      <c r="M17" s="129"/>
      <c r="N17" s="129"/>
      <c r="O17" s="129"/>
      <c r="P17" s="129"/>
      <c r="Q17" s="129"/>
      <c r="R17" s="129"/>
      <c r="S17" s="129"/>
      <c r="T17" s="129"/>
      <c r="U17" s="129"/>
      <c r="V17" s="129"/>
      <c r="W17" s="129"/>
      <c r="X17" s="9"/>
      <c r="Y17" s="7"/>
      <c r="Z17" s="395" t="s">
        <v>4745</v>
      </c>
      <c r="AA17" s="395" t="str">
        <v>Manure Treatment</v>
      </c>
      <c r="AB17" s="395" t="str">
        <v>Techniques for treatment of manure.</v>
      </c>
      <c r="AC17" s="396"/>
      <c r="AD17" s="7"/>
      <c r="AE17" s="7"/>
      <c r="AF17" s="7"/>
      <c r="AG17" s="7"/>
    </row>
    <row r="18" spans="1:33" x14ac:dyDescent="0.5">
      <c r="A18" s="709"/>
      <c r="B18" s="371" t="s">
        <v>4746</v>
      </c>
      <c r="C18" s="129"/>
      <c r="D18" s="129"/>
      <c r="E18" s="129"/>
      <c r="F18" s="129"/>
      <c r="G18" s="129"/>
      <c r="H18" s="129"/>
      <c r="I18" s="129"/>
      <c r="J18" s="129"/>
      <c r="K18" s="129"/>
      <c r="L18" s="129"/>
      <c r="M18" s="129"/>
      <c r="N18" s="129"/>
      <c r="O18" s="129"/>
      <c r="P18" s="129"/>
      <c r="Q18" s="129"/>
      <c r="R18" s="129"/>
      <c r="S18" s="129"/>
      <c r="T18" s="129"/>
      <c r="U18" s="129"/>
      <c r="V18" s="129"/>
      <c r="W18" s="129"/>
      <c r="X18" s="9"/>
      <c r="Y18" s="7"/>
      <c r="Z18" s="395" t="s">
        <v>4747</v>
      </c>
      <c r="AA18" s="395" t="str" cm="1">
        <f t="array" ref="AA18:AB23">AnimalPasture1[[Subpractice]:[Description]]</f>
        <v>Rotational Grazing</v>
      </c>
      <c r="AB18" s="395" t="str">
        <v>The movement of animals between different paddocks at intervals.</v>
      </c>
      <c r="AC18" s="396"/>
      <c r="AD18" s="7"/>
      <c r="AE18" s="7"/>
      <c r="AF18" s="7"/>
      <c r="AG18" s="7"/>
    </row>
    <row r="19" spans="1:33" ht="15" customHeight="1" x14ac:dyDescent="0.5">
      <c r="A19" s="709"/>
      <c r="B19" s="370" t="s">
        <v>4748</v>
      </c>
      <c r="C19" s="129"/>
      <c r="D19" s="129"/>
      <c r="E19" s="129"/>
      <c r="F19" s="129"/>
      <c r="G19" s="129"/>
      <c r="H19" s="129"/>
      <c r="I19" s="129"/>
      <c r="J19" s="129"/>
      <c r="K19" s="129"/>
      <c r="L19" s="129"/>
      <c r="M19" s="129"/>
      <c r="N19" s="129"/>
      <c r="O19" s="129"/>
      <c r="P19" s="129"/>
      <c r="Q19" s="129"/>
      <c r="R19" s="129"/>
      <c r="S19" s="129"/>
      <c r="T19" s="129"/>
      <c r="U19" s="129"/>
      <c r="V19" s="129"/>
      <c r="W19" s="129"/>
      <c r="X19" s="9"/>
      <c r="Y19" s="7"/>
      <c r="Z19" s="395" t="s">
        <v>4747</v>
      </c>
      <c r="AA19" s="395" t="str">
        <v>Improved Pasture (N fixing)</v>
      </c>
      <c r="AB19" s="395" t="str">
        <v>The planting of pastures with leguminous forages.</v>
      </c>
      <c r="AC19" s="396"/>
      <c r="AD19" s="7"/>
      <c r="AE19" s="7"/>
      <c r="AF19" s="7"/>
      <c r="AG19" s="7"/>
    </row>
    <row r="20" spans="1:33" ht="14.25" customHeight="1" x14ac:dyDescent="0.5">
      <c r="A20" s="709"/>
      <c r="B20" s="47"/>
      <c r="C20" s="89"/>
      <c r="D20" s="89"/>
      <c r="E20" s="89"/>
      <c r="F20" s="89"/>
      <c r="G20" s="89"/>
      <c r="H20" s="89"/>
      <c r="I20" s="89"/>
      <c r="J20" s="89"/>
      <c r="K20" s="89"/>
      <c r="L20" s="89"/>
      <c r="M20" s="89"/>
      <c r="N20" s="89"/>
      <c r="O20" s="89"/>
      <c r="P20" s="89"/>
      <c r="Q20" s="89"/>
      <c r="R20" s="89"/>
      <c r="S20" s="89"/>
      <c r="T20" s="89"/>
      <c r="U20" s="89"/>
      <c r="V20" s="89"/>
      <c r="W20" s="89"/>
      <c r="X20" s="9"/>
      <c r="Y20" s="7"/>
      <c r="Z20" s="395" t="s">
        <v>4747</v>
      </c>
      <c r="AA20" s="395" t="str">
        <v>Improved Pasture (Non N fixing)</v>
      </c>
      <c r="AB20" s="395" t="str">
        <v>The planting of pastures with non-leguminous forages.</v>
      </c>
      <c r="AC20" s="396"/>
      <c r="AD20" s="7"/>
      <c r="AE20" s="7"/>
      <c r="AF20" s="7"/>
      <c r="AG20" s="7"/>
    </row>
    <row r="21" spans="1:33" ht="13.75" customHeight="1" x14ac:dyDescent="0.5">
      <c r="A21" s="709" t="s">
        <v>4749</v>
      </c>
      <c r="B21" s="370" t="s">
        <v>4750</v>
      </c>
      <c r="C21" s="129"/>
      <c r="D21" s="129"/>
      <c r="E21" s="129"/>
      <c r="F21" s="129"/>
      <c r="G21" s="129"/>
      <c r="H21" s="129"/>
      <c r="I21" s="129"/>
      <c r="J21" s="129"/>
      <c r="K21" s="129"/>
      <c r="L21" s="129"/>
      <c r="M21" s="129"/>
      <c r="N21" s="129"/>
      <c r="O21" s="129"/>
      <c r="P21" s="129"/>
      <c r="Q21" s="129"/>
      <c r="R21" s="129"/>
      <c r="S21" s="129"/>
      <c r="T21" s="129"/>
      <c r="U21" s="129"/>
      <c r="V21" s="129"/>
      <c r="W21" s="129"/>
      <c r="X21" s="9"/>
      <c r="Y21" s="7"/>
      <c r="Z21" s="395" t="s">
        <v>4747</v>
      </c>
      <c r="AA21" s="395" t="str">
        <v>Controlled Grazing</v>
      </c>
      <c r="AB21" s="395" t="str">
        <v>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v>
      </c>
      <c r="AC21" s="396"/>
      <c r="AD21" s="7"/>
      <c r="AE21" s="7"/>
      <c r="AF21" s="7"/>
      <c r="AG21" s="7"/>
    </row>
    <row r="22" spans="1:33" ht="13.75" customHeight="1" x14ac:dyDescent="0.5">
      <c r="A22" s="709" t="s">
        <v>4751</v>
      </c>
      <c r="B22" s="370" t="s">
        <v>4752</v>
      </c>
      <c r="C22" s="129"/>
      <c r="D22" s="129"/>
      <c r="E22" s="129"/>
      <c r="F22" s="129"/>
      <c r="G22" s="129"/>
      <c r="H22" s="129"/>
      <c r="I22" s="129"/>
      <c r="J22" s="129"/>
      <c r="K22" s="129"/>
      <c r="L22" s="129"/>
      <c r="M22" s="129"/>
      <c r="N22" s="129"/>
      <c r="O22" s="129"/>
      <c r="P22" s="129"/>
      <c r="Q22" s="129"/>
      <c r="R22" s="129"/>
      <c r="S22" s="129"/>
      <c r="T22" s="129"/>
      <c r="U22" s="129"/>
      <c r="V22" s="129"/>
      <c r="W22" s="129"/>
      <c r="X22" s="9"/>
      <c r="Y22" s="7"/>
      <c r="Z22" s="395" t="s">
        <v>4747</v>
      </c>
      <c r="AA22" s="395" t="str">
        <v>Cut &amp; Carry</v>
      </c>
      <c r="AB22" s="395" t="str">
        <v>A system where animals are confined and feed is brought to them, also known as zero grazing.</v>
      </c>
      <c r="AC22" s="396"/>
      <c r="AD22" s="7"/>
      <c r="AE22" s="7"/>
      <c r="AF22" s="7"/>
      <c r="AG22" s="7"/>
    </row>
    <row r="23" spans="1:33" ht="14.25" customHeight="1" x14ac:dyDescent="0.5">
      <c r="A23" s="709"/>
      <c r="B23" s="47"/>
      <c r="C23" s="89"/>
      <c r="D23" s="89"/>
      <c r="E23" s="89"/>
      <c r="F23" s="89"/>
      <c r="G23" s="89"/>
      <c r="H23" s="89"/>
      <c r="I23" s="89"/>
      <c r="J23" s="89"/>
      <c r="K23" s="89"/>
      <c r="L23" s="89"/>
      <c r="M23" s="89"/>
      <c r="N23" s="89"/>
      <c r="O23" s="89"/>
      <c r="P23" s="89"/>
      <c r="Q23" s="89"/>
      <c r="R23" s="89"/>
      <c r="S23" s="89"/>
      <c r="T23" s="89"/>
      <c r="U23" s="89"/>
      <c r="V23" s="89"/>
      <c r="W23" s="89"/>
      <c r="X23" s="9"/>
      <c r="Y23" s="7"/>
      <c r="Z23" s="395" t="s">
        <v>4747</v>
      </c>
      <c r="AA23" s="395" t="str">
        <v>Conventional Pasture Management</v>
      </c>
      <c r="AB23" s="395" t="str">
        <v>Conventional pasture management, this could be the traditional or farmer practice or a practice the authors state is unimproved.</v>
      </c>
      <c r="AC23" s="396"/>
      <c r="AD23" s="7"/>
      <c r="AE23" s="7"/>
      <c r="AF23" s="7"/>
      <c r="AG23" s="7"/>
    </row>
    <row r="24" spans="1:33" ht="15" customHeight="1" x14ac:dyDescent="0.5">
      <c r="A24" s="709"/>
      <c r="B24" s="196" t="s">
        <v>3550</v>
      </c>
      <c r="C24" s="361" t="s">
        <v>3551</v>
      </c>
      <c r="D24" s="129"/>
      <c r="E24" s="129"/>
      <c r="F24" s="129"/>
      <c r="G24" s="129"/>
      <c r="H24" s="129"/>
      <c r="I24" s="129"/>
      <c r="J24" s="129"/>
      <c r="K24" s="129"/>
      <c r="L24" s="129"/>
      <c r="M24" s="129"/>
      <c r="N24" s="129"/>
      <c r="O24" s="129"/>
      <c r="P24" s="129"/>
      <c r="Q24" s="129"/>
      <c r="R24" s="129"/>
      <c r="S24" s="129"/>
      <c r="T24" s="129"/>
      <c r="U24" s="129"/>
      <c r="V24" s="129"/>
      <c r="W24" s="129"/>
      <c r="X24" s="9"/>
      <c r="Y24" s="7"/>
      <c r="Z24" s="395" t="s">
        <v>4748</v>
      </c>
      <c r="AA24" s="395" t="s">
        <v>4748</v>
      </c>
      <c r="AB24" s="395" t="s">
        <v>4753</v>
      </c>
      <c r="AC24" s="396"/>
      <c r="AD24" s="7"/>
      <c r="AE24" s="7"/>
      <c r="AF24" s="7"/>
      <c r="AG24" s="7"/>
    </row>
    <row r="25" spans="1:33" ht="136" customHeight="1" x14ac:dyDescent="0.5">
      <c r="A25" s="709"/>
      <c r="B25" s="196" t="s">
        <v>3553</v>
      </c>
      <c r="C25" s="721"/>
      <c r="D25" s="721"/>
      <c r="E25" s="721"/>
      <c r="F25" s="721"/>
      <c r="G25" s="721"/>
      <c r="H25" s="721"/>
      <c r="I25" s="721"/>
      <c r="J25" s="721"/>
      <c r="K25" s="721"/>
      <c r="L25" s="721"/>
      <c r="M25" s="721"/>
      <c r="N25" s="721"/>
      <c r="O25" s="721"/>
      <c r="P25" s="721"/>
      <c r="Q25" s="721"/>
      <c r="R25" s="721"/>
      <c r="S25" s="721"/>
      <c r="T25" s="721"/>
      <c r="U25" s="721"/>
      <c r="V25" s="721"/>
      <c r="W25" s="721"/>
      <c r="X25" s="9"/>
      <c r="Y25" s="7"/>
      <c r="Z25" s="7"/>
      <c r="AA25" s="395"/>
      <c r="AB25" s="395"/>
      <c r="AC25" s="396"/>
      <c r="AD25" s="7"/>
      <c r="AE25" s="7"/>
      <c r="AF25" s="7"/>
      <c r="AG25" s="7"/>
    </row>
    <row r="26" spans="1:33" ht="5.25" customHeight="1" thickBot="1" x14ac:dyDescent="0.55000000000000004">
      <c r="A26" s="19"/>
      <c r="B26" s="17"/>
      <c r="C26" s="364"/>
      <c r="D26" s="364"/>
      <c r="E26" s="364"/>
      <c r="F26" s="364"/>
      <c r="G26" s="364"/>
      <c r="H26" s="364"/>
      <c r="I26" s="364"/>
      <c r="J26" s="364"/>
      <c r="K26" s="364"/>
      <c r="L26" s="364"/>
      <c r="M26" s="364"/>
      <c r="N26" s="364"/>
      <c r="O26" s="364"/>
      <c r="P26" s="364"/>
      <c r="Q26" s="364"/>
      <c r="R26" s="364"/>
      <c r="S26" s="364"/>
      <c r="T26" s="364"/>
      <c r="U26" s="364"/>
      <c r="V26" s="364"/>
      <c r="W26" s="364"/>
      <c r="X26" s="18"/>
      <c r="Y26" s="7"/>
      <c r="Z26" s="7"/>
      <c r="AA26" s="395"/>
      <c r="AB26" s="395"/>
      <c r="AC26" s="396"/>
      <c r="AD26" s="7"/>
      <c r="AE26" s="7"/>
      <c r="AF26" s="7"/>
      <c r="AG26" s="7"/>
    </row>
    <row r="27" spans="1:33" ht="26.5" customHeight="1" x14ac:dyDescent="0.5">
      <c r="A27" s="871" t="s">
        <v>4754</v>
      </c>
      <c r="B27" s="872"/>
      <c r="C27" s="872"/>
      <c r="D27" s="872"/>
      <c r="E27" s="872"/>
      <c r="F27" s="872"/>
      <c r="G27" s="872"/>
      <c r="H27" s="872"/>
      <c r="I27" s="872"/>
      <c r="J27" s="872"/>
      <c r="K27" s="872"/>
      <c r="L27" s="872"/>
      <c r="M27" s="405"/>
      <c r="N27" s="405"/>
      <c r="O27" s="405"/>
      <c r="P27" s="405"/>
      <c r="Q27" s="405"/>
      <c r="R27" s="405"/>
      <c r="S27" s="405"/>
      <c r="T27" s="405"/>
      <c r="U27" s="405"/>
      <c r="V27" s="405"/>
      <c r="W27" s="405"/>
      <c r="X27" s="405"/>
      <c r="Y27" s="7"/>
      <c r="Z27" s="7"/>
      <c r="AA27" s="397"/>
      <c r="AB27" s="397"/>
      <c r="AC27" s="397"/>
      <c r="AD27" s="7"/>
      <c r="AE27" s="7"/>
      <c r="AF27" s="7"/>
      <c r="AG27" s="7"/>
    </row>
    <row r="28" spans="1:33" ht="5.25" customHeight="1" x14ac:dyDescent="0.5">
      <c r="A28" s="225" t="s">
        <v>1356</v>
      </c>
      <c r="B28" s="288" t="s">
        <v>4723</v>
      </c>
      <c r="C28" s="288" t="s">
        <v>4755</v>
      </c>
      <c r="D28" s="288" t="s">
        <v>4756</v>
      </c>
      <c r="E28" s="288" t="s">
        <v>4757</v>
      </c>
      <c r="F28" s="288" t="s">
        <v>4758</v>
      </c>
      <c r="G28" s="288" t="s">
        <v>4759</v>
      </c>
      <c r="H28" s="288" t="s">
        <v>4760</v>
      </c>
      <c r="I28" s="288" t="s">
        <v>4761</v>
      </c>
      <c r="J28" s="288" t="s">
        <v>4762</v>
      </c>
      <c r="K28" s="288" t="s">
        <v>4763</v>
      </c>
      <c r="L28" s="288" t="s">
        <v>4764</v>
      </c>
      <c r="M28" s="288"/>
      <c r="N28" s="288"/>
      <c r="O28" s="288"/>
      <c r="P28" s="288"/>
      <c r="Q28" s="288"/>
      <c r="R28" s="288"/>
      <c r="S28" s="288"/>
      <c r="T28" s="288"/>
      <c r="U28" s="288"/>
      <c r="V28" s="288"/>
      <c r="W28" s="288"/>
      <c r="X28" s="288"/>
      <c r="Y28" s="7"/>
      <c r="Z28" s="7"/>
      <c r="AA28" s="7"/>
      <c r="AB28" s="7"/>
      <c r="AC28" s="7"/>
      <c r="AD28" s="7"/>
      <c r="AE28" s="7"/>
      <c r="AF28" s="7"/>
      <c r="AG28" s="7"/>
    </row>
    <row r="29" spans="1:33" x14ac:dyDescent="0.5">
      <c r="A29" s="8"/>
      <c r="B29" s="362" t="s">
        <v>2475</v>
      </c>
      <c r="C29" s="362" t="s">
        <v>4765</v>
      </c>
      <c r="D29" s="362" t="s">
        <v>4766</v>
      </c>
      <c r="E29" s="362" t="s">
        <v>4767</v>
      </c>
      <c r="F29" s="362" t="s">
        <v>4768</v>
      </c>
      <c r="G29" s="362" t="s">
        <v>4769</v>
      </c>
      <c r="H29" s="362" t="s">
        <v>4770</v>
      </c>
      <c r="I29" s="362" t="s">
        <v>4771</v>
      </c>
      <c r="J29" s="362" t="s">
        <v>4772</v>
      </c>
      <c r="K29" s="365" t="s">
        <v>4773</v>
      </c>
      <c r="L29" s="712" t="s">
        <v>4774</v>
      </c>
      <c r="M29" s="712" t="s">
        <v>4775</v>
      </c>
      <c r="N29" s="7"/>
      <c r="O29" s="7"/>
      <c r="P29" s="7"/>
      <c r="Q29" s="7"/>
      <c r="R29" s="7"/>
      <c r="S29" s="7"/>
      <c r="T29" s="7"/>
      <c r="U29" s="7"/>
      <c r="V29" s="7"/>
      <c r="W29" s="7"/>
      <c r="X29" s="7"/>
      <c r="Y29" s="7"/>
      <c r="Z29" s="7"/>
      <c r="AA29" s="395"/>
      <c r="AB29" s="395"/>
      <c r="AC29" s="396"/>
      <c r="AD29" s="7"/>
      <c r="AE29" s="7"/>
      <c r="AF29" s="7"/>
      <c r="AG29" s="7"/>
    </row>
    <row r="30" spans="1:33" x14ac:dyDescent="0.5">
      <c r="A30" s="8"/>
      <c r="B30" s="129"/>
      <c r="C30" s="129"/>
      <c r="D30" s="129"/>
      <c r="E30" s="129"/>
      <c r="F30" s="129"/>
      <c r="G30" s="129"/>
      <c r="H30" s="129"/>
      <c r="I30" s="129"/>
      <c r="J30" s="129"/>
      <c r="K30" s="368"/>
      <c r="L30" s="221"/>
      <c r="M30" s="7"/>
      <c r="N30" s="7"/>
      <c r="O30" s="7"/>
      <c r="P30" s="7"/>
      <c r="Q30" s="7"/>
      <c r="R30" s="7"/>
      <c r="S30" s="7"/>
      <c r="T30" s="7"/>
      <c r="U30" s="7"/>
      <c r="V30" s="7"/>
      <c r="W30" s="7"/>
      <c r="X30" s="7"/>
      <c r="Y30" s="7"/>
      <c r="Z30" s="7"/>
      <c r="AA30" s="395"/>
      <c r="AB30" s="395"/>
      <c r="AC30" s="396"/>
      <c r="AD30" s="7"/>
      <c r="AE30" s="7"/>
      <c r="AF30" s="7"/>
      <c r="AG30" s="7"/>
    </row>
    <row r="31" spans="1:33" x14ac:dyDescent="0.5">
      <c r="A31" s="8"/>
      <c r="B31" s="129"/>
      <c r="C31" s="129"/>
      <c r="D31" s="129"/>
      <c r="E31" s="129"/>
      <c r="F31" s="129"/>
      <c r="G31" s="129"/>
      <c r="H31" s="129"/>
      <c r="I31" s="129"/>
      <c r="J31" s="129"/>
      <c r="K31" s="368"/>
      <c r="L31" s="221"/>
      <c r="M31" s="7"/>
      <c r="N31" s="7"/>
      <c r="O31" s="7"/>
      <c r="P31" s="7"/>
      <c r="Q31" s="7"/>
      <c r="R31" s="7"/>
      <c r="S31" s="7"/>
      <c r="T31" s="7"/>
      <c r="U31" s="7"/>
      <c r="V31" s="7"/>
      <c r="W31" s="7"/>
      <c r="X31" s="7"/>
      <c r="Y31" s="7"/>
      <c r="Z31" s="7"/>
      <c r="AA31" s="395"/>
      <c r="AB31" s="395"/>
      <c r="AC31" s="396"/>
      <c r="AD31" s="7"/>
      <c r="AE31" s="7"/>
      <c r="AF31" s="7"/>
      <c r="AG31" s="7"/>
    </row>
    <row r="32" spans="1:33" x14ac:dyDescent="0.5">
      <c r="A32" s="8"/>
      <c r="B32" s="129"/>
      <c r="C32" s="129"/>
      <c r="D32" s="129"/>
      <c r="E32" s="129"/>
      <c r="F32" s="129"/>
      <c r="G32" s="129"/>
      <c r="H32" s="129"/>
      <c r="I32" s="129"/>
      <c r="J32" s="129"/>
      <c r="K32" s="368"/>
      <c r="L32" s="221"/>
      <c r="M32" s="7"/>
      <c r="N32" s="7"/>
      <c r="O32" s="7"/>
      <c r="P32" s="7"/>
      <c r="Q32" s="7"/>
      <c r="R32" s="7"/>
      <c r="S32" s="7"/>
      <c r="T32" s="7"/>
      <c r="U32" s="7"/>
      <c r="V32" s="7"/>
      <c r="W32" s="7"/>
      <c r="X32" s="7"/>
      <c r="Y32" s="7"/>
      <c r="Z32" s="7"/>
      <c r="AA32" s="395"/>
      <c r="AB32" s="395"/>
      <c r="AC32" s="396"/>
      <c r="AD32" s="7"/>
      <c r="AE32" s="7"/>
      <c r="AF32" s="7"/>
      <c r="AG32" s="7"/>
    </row>
    <row r="33" spans="1:33" x14ac:dyDescent="0.5">
      <c r="A33" s="8"/>
      <c r="B33" s="129"/>
      <c r="C33" s="129"/>
      <c r="D33" s="129"/>
      <c r="E33" s="129"/>
      <c r="F33" s="129"/>
      <c r="G33" s="129"/>
      <c r="H33" s="129"/>
      <c r="I33" s="129"/>
      <c r="J33" s="129"/>
      <c r="K33" s="368"/>
      <c r="L33" s="221"/>
      <c r="M33" s="7"/>
      <c r="N33" s="7"/>
      <c r="O33" s="7"/>
      <c r="P33" s="7"/>
      <c r="Q33" s="7"/>
      <c r="R33" s="7"/>
      <c r="S33" s="7"/>
      <c r="T33" s="7"/>
      <c r="U33" s="7"/>
      <c r="V33" s="7"/>
      <c r="W33" s="7"/>
      <c r="X33" s="7"/>
      <c r="Y33" s="7"/>
      <c r="Z33" s="7"/>
      <c r="AA33" s="395"/>
      <c r="AB33" s="395"/>
      <c r="AC33" s="395"/>
      <c r="AD33" s="7"/>
      <c r="AE33" s="7"/>
      <c r="AF33" s="7"/>
      <c r="AG33" s="7"/>
    </row>
    <row r="34" spans="1:33" x14ac:dyDescent="0.5">
      <c r="A34" s="8"/>
      <c r="B34" s="129"/>
      <c r="C34" s="129"/>
      <c r="D34" s="129"/>
      <c r="E34" s="129"/>
      <c r="F34" s="129"/>
      <c r="G34" s="129"/>
      <c r="H34" s="129"/>
      <c r="I34" s="129"/>
      <c r="J34" s="129"/>
      <c r="K34" s="368"/>
      <c r="L34" s="221"/>
      <c r="M34" s="7"/>
      <c r="N34" s="7"/>
      <c r="O34" s="7"/>
      <c r="P34" s="7"/>
      <c r="Q34" s="7"/>
      <c r="R34" s="7"/>
      <c r="S34" s="7"/>
      <c r="T34" s="7"/>
      <c r="U34" s="7"/>
      <c r="V34" s="7"/>
      <c r="W34" s="7"/>
      <c r="X34" s="7"/>
      <c r="Y34" s="7"/>
      <c r="Z34" s="7"/>
      <c r="AA34" s="398" t="str" cm="1">
        <f t="array" ref="AA34">TRANSPOSE(_xlfn.UNIQUE(_xlfn._xlws.FILTER(C24:W24,C24:W24&lt;&gt;"")))</f>
        <v>Base</v>
      </c>
      <c r="AB34" s="398" t="str" cm="1">
        <f t="array" ref="AB34:AB35">IFERROR(_xlfn.UNIQUE(_xlfn._xlws.FILTER(AA34:AA203,AA34:AA203&lt;&gt;"")),"None")</f>
        <v>Base</v>
      </c>
      <c r="AC34" s="398" t="str" cm="1">
        <f t="array" ref="AC34">IFERROR(_xlfn._xlws.FILTER(_xlfn.ANCHORARRAY(AA34),_xlfn.ANCHORARRAY(AA34)&lt;&gt;"Base"),"None")</f>
        <v>None</v>
      </c>
      <c r="AD34" s="398"/>
      <c r="AE34" s="398"/>
      <c r="AF34" s="398"/>
      <c r="AG34" s="7"/>
    </row>
    <row r="35" spans="1:33" x14ac:dyDescent="0.5">
      <c r="A35" s="8"/>
      <c r="B35" s="129"/>
      <c r="C35" s="129"/>
      <c r="D35" s="129"/>
      <c r="E35" s="129"/>
      <c r="F35" s="129"/>
      <c r="G35" s="129"/>
      <c r="H35" s="129"/>
      <c r="I35" s="129"/>
      <c r="J35" s="129"/>
      <c r="K35" s="368"/>
      <c r="L35" s="221"/>
      <c r="M35" s="7"/>
      <c r="N35" s="7"/>
      <c r="O35" s="7"/>
      <c r="P35" s="7"/>
      <c r="Q35" s="7"/>
      <c r="R35" s="7"/>
      <c r="S35" s="7"/>
      <c r="T35" s="7"/>
      <c r="U35" s="7"/>
      <c r="V35" s="7"/>
      <c r="W35" s="7"/>
      <c r="X35" s="7"/>
      <c r="Y35" s="7"/>
      <c r="Z35" s="7"/>
      <c r="AA35" s="398"/>
      <c r="AB35" s="398" t="str">
        <v>None</v>
      </c>
      <c r="AC35" s="398"/>
      <c r="AD35" s="398"/>
      <c r="AE35" s="398"/>
      <c r="AF35" s="398"/>
      <c r="AG35" s="288"/>
    </row>
    <row r="36" spans="1:33" x14ac:dyDescent="0.5">
      <c r="A36" s="8"/>
      <c r="B36" s="129"/>
      <c r="C36" s="129"/>
      <c r="D36" s="129"/>
      <c r="E36" s="129"/>
      <c r="F36" s="129"/>
      <c r="G36" s="129"/>
      <c r="H36" s="129"/>
      <c r="I36" s="129"/>
      <c r="J36" s="129"/>
      <c r="K36" s="368"/>
      <c r="L36" s="221"/>
      <c r="M36" s="7"/>
      <c r="N36" s="7"/>
      <c r="O36" s="7"/>
      <c r="P36" s="7"/>
      <c r="Q36" s="7"/>
      <c r="R36" s="7"/>
      <c r="S36" s="7"/>
      <c r="T36" s="7"/>
      <c r="U36" s="7"/>
      <c r="V36" s="7"/>
      <c r="W36" s="7"/>
      <c r="X36" s="7"/>
      <c r="Y36" s="7"/>
      <c r="Z36" s="7"/>
      <c r="AA36" s="398"/>
      <c r="AB36" s="398"/>
      <c r="AC36" s="398"/>
      <c r="AD36" s="398"/>
      <c r="AE36" s="398"/>
      <c r="AF36" s="398"/>
      <c r="AG36" s="288"/>
    </row>
    <row r="37" spans="1:33" x14ac:dyDescent="0.5">
      <c r="A37" s="8"/>
      <c r="B37" s="129"/>
      <c r="C37" s="129"/>
      <c r="D37" s="129"/>
      <c r="E37" s="129"/>
      <c r="F37" s="129"/>
      <c r="G37" s="129"/>
      <c r="H37" s="129"/>
      <c r="I37" s="129"/>
      <c r="J37" s="129"/>
      <c r="K37" s="368"/>
      <c r="L37" s="221"/>
      <c r="M37" s="7"/>
      <c r="N37" s="7"/>
      <c r="O37" s="7"/>
      <c r="P37" s="7"/>
      <c r="Q37" s="7"/>
      <c r="R37" s="7"/>
      <c r="S37" s="7"/>
      <c r="T37" s="7"/>
      <c r="U37" s="7"/>
      <c r="V37" s="7"/>
      <c r="W37" s="7"/>
      <c r="X37" s="7"/>
      <c r="Y37" s="7"/>
      <c r="Z37" s="7"/>
      <c r="AA37" s="398"/>
      <c r="AB37" s="398"/>
      <c r="AC37" s="398"/>
      <c r="AD37" s="398"/>
      <c r="AE37" s="398"/>
      <c r="AF37" s="398"/>
      <c r="AG37" s="288"/>
    </row>
    <row r="38" spans="1:33" x14ac:dyDescent="0.5">
      <c r="A38" s="8"/>
      <c r="B38" s="129"/>
      <c r="C38" s="129"/>
      <c r="D38" s="129"/>
      <c r="E38" s="129"/>
      <c r="F38" s="129"/>
      <c r="G38" s="129"/>
      <c r="H38" s="129"/>
      <c r="I38" s="129"/>
      <c r="J38" s="129"/>
      <c r="K38" s="368"/>
      <c r="L38" s="221"/>
      <c r="M38" s="7"/>
      <c r="N38" s="7"/>
      <c r="O38" s="7"/>
      <c r="P38" s="7"/>
      <c r="Q38" s="7"/>
      <c r="R38" s="7"/>
      <c r="S38" s="7"/>
      <c r="T38" s="7"/>
      <c r="U38" s="7"/>
      <c r="V38" s="7"/>
      <c r="W38" s="7"/>
      <c r="X38" s="7"/>
      <c r="Y38" s="7"/>
      <c r="Z38" s="7"/>
      <c r="AA38" s="398"/>
      <c r="AB38" s="398"/>
      <c r="AC38" s="398"/>
      <c r="AD38" s="398"/>
      <c r="AE38" s="398"/>
      <c r="AF38" s="398"/>
      <c r="AG38" s="288"/>
    </row>
    <row r="39" spans="1:33" x14ac:dyDescent="0.5">
      <c r="A39" s="8"/>
      <c r="B39" s="129"/>
      <c r="C39" s="129"/>
      <c r="D39" s="129"/>
      <c r="E39" s="129"/>
      <c r="F39" s="129"/>
      <c r="G39" s="129"/>
      <c r="H39" s="129"/>
      <c r="I39" s="129"/>
      <c r="J39" s="129"/>
      <c r="K39" s="368"/>
      <c r="L39" s="221"/>
      <c r="M39" s="7"/>
      <c r="N39" s="7"/>
      <c r="O39" s="7"/>
      <c r="P39" s="7"/>
      <c r="Q39" s="7"/>
      <c r="R39" s="7"/>
      <c r="S39" s="7"/>
      <c r="T39" s="7"/>
      <c r="U39" s="7"/>
      <c r="V39" s="7"/>
      <c r="W39" s="7"/>
      <c r="X39" s="7"/>
      <c r="Y39" s="7"/>
      <c r="Z39" s="7"/>
      <c r="AA39" s="398"/>
      <c r="AB39" s="398"/>
      <c r="AC39" s="398"/>
      <c r="AD39" s="398"/>
      <c r="AE39" s="398"/>
      <c r="AF39" s="398"/>
      <c r="AG39" s="288"/>
    </row>
    <row r="40" spans="1:33" x14ac:dyDescent="0.5">
      <c r="A40" s="8"/>
      <c r="B40" s="129"/>
      <c r="C40" s="129"/>
      <c r="D40" s="129"/>
      <c r="E40" s="129"/>
      <c r="F40" s="129"/>
      <c r="G40" s="129"/>
      <c r="H40" s="129"/>
      <c r="I40" s="129"/>
      <c r="J40" s="129"/>
      <c r="K40" s="368"/>
      <c r="L40" s="221"/>
      <c r="M40" s="7"/>
      <c r="N40" s="7"/>
      <c r="O40" s="7"/>
      <c r="P40" s="7"/>
      <c r="Q40" s="7"/>
      <c r="R40" s="7"/>
      <c r="S40" s="7"/>
      <c r="T40" s="7"/>
      <c r="U40" s="7"/>
      <c r="V40" s="7"/>
      <c r="W40" s="7"/>
      <c r="X40" s="7"/>
      <c r="Y40" s="7"/>
      <c r="Z40" s="7"/>
      <c r="AA40" s="398"/>
      <c r="AB40" s="398"/>
      <c r="AC40" s="398"/>
      <c r="AD40" s="398"/>
      <c r="AE40" s="398"/>
      <c r="AF40" s="398"/>
      <c r="AG40" s="288"/>
    </row>
    <row r="41" spans="1:33" x14ac:dyDescent="0.5">
      <c r="A41" s="8"/>
      <c r="B41" s="129"/>
      <c r="C41" s="129"/>
      <c r="D41" s="129"/>
      <c r="E41" s="129"/>
      <c r="F41" s="129"/>
      <c r="G41" s="129"/>
      <c r="H41" s="129"/>
      <c r="I41" s="129"/>
      <c r="J41" s="129"/>
      <c r="K41" s="368"/>
      <c r="L41" s="221"/>
      <c r="M41" s="7"/>
      <c r="N41" s="7"/>
      <c r="O41" s="7"/>
      <c r="P41" s="7"/>
      <c r="Q41" s="7"/>
      <c r="R41" s="7"/>
      <c r="S41" s="7"/>
      <c r="T41" s="7"/>
      <c r="U41" s="7"/>
      <c r="V41" s="7"/>
      <c r="W41" s="7"/>
      <c r="X41" s="7"/>
      <c r="Y41" s="7"/>
      <c r="Z41" s="7"/>
      <c r="AA41" s="398"/>
      <c r="AB41" s="398"/>
      <c r="AC41" s="398"/>
      <c r="AD41" s="398"/>
      <c r="AE41" s="398"/>
      <c r="AF41" s="398"/>
      <c r="AG41" s="288"/>
    </row>
    <row r="42" spans="1:33" x14ac:dyDescent="0.5">
      <c r="A42" s="8"/>
      <c r="B42" s="129"/>
      <c r="C42" s="129"/>
      <c r="D42" s="129"/>
      <c r="E42" s="129"/>
      <c r="F42" s="129"/>
      <c r="G42" s="129"/>
      <c r="H42" s="129"/>
      <c r="I42" s="129"/>
      <c r="J42" s="129"/>
      <c r="K42" s="368"/>
      <c r="L42" s="221"/>
      <c r="M42" s="7"/>
      <c r="N42" s="7"/>
      <c r="O42" s="7"/>
      <c r="P42" s="7"/>
      <c r="Q42" s="7"/>
      <c r="R42" s="7"/>
      <c r="S42" s="7"/>
      <c r="T42" s="7"/>
      <c r="U42" s="7"/>
      <c r="V42" s="7"/>
      <c r="W42" s="7"/>
      <c r="X42" s="7"/>
      <c r="Y42" s="7"/>
      <c r="Z42" s="7"/>
      <c r="AA42" s="398"/>
      <c r="AB42" s="398"/>
      <c r="AC42" s="398"/>
      <c r="AD42" s="398"/>
      <c r="AE42" s="398"/>
      <c r="AF42" s="398"/>
      <c r="AG42" s="288"/>
    </row>
    <row r="43" spans="1:33" x14ac:dyDescent="0.5">
      <c r="A43" s="8"/>
      <c r="B43" s="129"/>
      <c r="C43" s="129"/>
      <c r="D43" s="129"/>
      <c r="E43" s="129"/>
      <c r="F43" s="129"/>
      <c r="G43" s="129"/>
      <c r="H43" s="129"/>
      <c r="I43" s="129"/>
      <c r="J43" s="129"/>
      <c r="K43" s="368"/>
      <c r="L43" s="221"/>
      <c r="M43" s="7"/>
      <c r="N43" s="7"/>
      <c r="O43" s="7"/>
      <c r="P43" s="7"/>
      <c r="Q43" s="7"/>
      <c r="R43" s="7"/>
      <c r="S43" s="7"/>
      <c r="T43" s="7"/>
      <c r="U43" s="7"/>
      <c r="V43" s="7"/>
      <c r="W43" s="7"/>
      <c r="X43" s="7"/>
      <c r="Y43" s="7"/>
      <c r="Z43" s="7"/>
      <c r="AA43" s="398"/>
      <c r="AB43" s="398"/>
      <c r="AC43" s="398"/>
      <c r="AD43" s="398"/>
      <c r="AE43" s="398"/>
      <c r="AF43" s="398"/>
      <c r="AG43" s="288"/>
    </row>
    <row r="44" spans="1:33" x14ac:dyDescent="0.5">
      <c r="A44" s="8"/>
      <c r="B44" s="129"/>
      <c r="C44" s="129"/>
      <c r="D44" s="129"/>
      <c r="E44" s="129"/>
      <c r="F44" s="129"/>
      <c r="G44" s="129"/>
      <c r="H44" s="129"/>
      <c r="I44" s="129"/>
      <c r="J44" s="129"/>
      <c r="K44" s="368"/>
      <c r="L44" s="221"/>
      <c r="M44" s="7"/>
      <c r="N44" s="7"/>
      <c r="O44" s="7"/>
      <c r="P44" s="7"/>
      <c r="Q44" s="7"/>
      <c r="R44" s="7"/>
      <c r="S44" s="7"/>
      <c r="T44" s="7"/>
      <c r="U44" s="7"/>
      <c r="V44" s="7"/>
      <c r="W44" s="7"/>
      <c r="X44" s="7"/>
      <c r="Y44" s="7"/>
      <c r="Z44" s="7"/>
      <c r="AA44" s="398"/>
      <c r="AB44" s="398"/>
      <c r="AC44" s="398"/>
      <c r="AD44" s="398"/>
      <c r="AE44" s="398"/>
      <c r="AF44" s="398"/>
      <c r="AG44" s="288"/>
    </row>
    <row r="45" spans="1:33" x14ac:dyDescent="0.5">
      <c r="A45" s="8"/>
      <c r="B45" s="129"/>
      <c r="C45" s="129"/>
      <c r="D45" s="129"/>
      <c r="E45" s="129"/>
      <c r="F45" s="129"/>
      <c r="G45" s="129"/>
      <c r="H45" s="129"/>
      <c r="I45" s="129"/>
      <c r="J45" s="129"/>
      <c r="K45" s="368"/>
      <c r="L45" s="221"/>
      <c r="M45" s="7"/>
      <c r="N45" s="7"/>
      <c r="O45" s="7"/>
      <c r="P45" s="7"/>
      <c r="Q45" s="7"/>
      <c r="R45" s="7"/>
      <c r="S45" s="7"/>
      <c r="T45" s="7"/>
      <c r="U45" s="7"/>
      <c r="V45" s="7"/>
      <c r="W45" s="7"/>
      <c r="X45" s="7"/>
      <c r="Y45" s="7"/>
      <c r="Z45" s="7"/>
      <c r="AA45" s="398"/>
      <c r="AB45" s="398"/>
      <c r="AC45" s="398"/>
      <c r="AD45" s="398"/>
      <c r="AE45" s="398"/>
      <c r="AF45" s="398"/>
      <c r="AG45" s="288"/>
    </row>
    <row r="46" spans="1:33" x14ac:dyDescent="0.5">
      <c r="A46" s="8"/>
      <c r="B46" s="129"/>
      <c r="C46" s="129"/>
      <c r="D46" s="129"/>
      <c r="E46" s="129"/>
      <c r="F46" s="129"/>
      <c r="G46" s="129"/>
      <c r="H46" s="129"/>
      <c r="I46" s="129"/>
      <c r="J46" s="129"/>
      <c r="K46" s="368"/>
      <c r="L46" s="221"/>
      <c r="M46" s="7"/>
      <c r="N46" s="7"/>
      <c r="O46" s="7"/>
      <c r="P46" s="7"/>
      <c r="Q46" s="7"/>
      <c r="R46" s="7"/>
      <c r="S46" s="7"/>
      <c r="T46" s="7"/>
      <c r="U46" s="7"/>
      <c r="V46" s="7"/>
      <c r="W46" s="7"/>
      <c r="X46" s="7"/>
      <c r="Y46" s="7"/>
      <c r="Z46" s="7"/>
      <c r="AA46" s="398"/>
      <c r="AB46" s="398"/>
      <c r="AC46" s="398"/>
      <c r="AD46" s="398"/>
      <c r="AE46" s="398"/>
      <c r="AF46" s="398"/>
      <c r="AG46" s="288"/>
    </row>
    <row r="47" spans="1:33" x14ac:dyDescent="0.5">
      <c r="A47" s="8"/>
      <c r="B47" s="129"/>
      <c r="C47" s="129"/>
      <c r="D47" s="129"/>
      <c r="E47" s="129"/>
      <c r="F47" s="129"/>
      <c r="G47" s="129"/>
      <c r="H47" s="129"/>
      <c r="I47" s="129"/>
      <c r="J47" s="129"/>
      <c r="K47" s="368"/>
      <c r="L47" s="221"/>
      <c r="M47" s="7"/>
      <c r="N47" s="7"/>
      <c r="O47" s="7"/>
      <c r="P47" s="7"/>
      <c r="Q47" s="7"/>
      <c r="R47" s="7"/>
      <c r="S47" s="7"/>
      <c r="T47" s="7"/>
      <c r="U47" s="7"/>
      <c r="V47" s="7"/>
      <c r="W47" s="7"/>
      <c r="X47" s="7"/>
      <c r="Y47" s="7"/>
      <c r="Z47" s="7"/>
      <c r="AA47" s="398"/>
      <c r="AB47" s="398"/>
      <c r="AC47" s="398"/>
      <c r="AD47" s="398"/>
      <c r="AE47" s="398"/>
      <c r="AF47" s="398"/>
      <c r="AG47" s="288"/>
    </row>
    <row r="48" spans="1:33" x14ac:dyDescent="0.5">
      <c r="A48" s="8"/>
      <c r="B48" s="129"/>
      <c r="C48" s="129"/>
      <c r="D48" s="129"/>
      <c r="E48" s="129"/>
      <c r="F48" s="129"/>
      <c r="G48" s="129"/>
      <c r="H48" s="129"/>
      <c r="I48" s="129"/>
      <c r="J48" s="129"/>
      <c r="K48" s="368"/>
      <c r="L48" s="221"/>
      <c r="M48" s="7"/>
      <c r="N48" s="7"/>
      <c r="O48" s="7"/>
      <c r="P48" s="7"/>
      <c r="Q48" s="7"/>
      <c r="R48" s="7"/>
      <c r="S48" s="7"/>
      <c r="T48" s="7"/>
      <c r="U48" s="7"/>
      <c r="V48" s="7"/>
      <c r="W48" s="7"/>
      <c r="X48" s="7"/>
      <c r="Y48" s="7"/>
      <c r="Z48" s="7"/>
      <c r="AA48" s="398"/>
      <c r="AB48" s="398"/>
      <c r="AC48" s="398"/>
      <c r="AD48" s="398"/>
      <c r="AE48" s="398"/>
      <c r="AF48" s="398"/>
      <c r="AG48" s="288"/>
    </row>
    <row r="49" spans="1:33" x14ac:dyDescent="0.5">
      <c r="A49" s="8"/>
      <c r="B49" s="129"/>
      <c r="C49" s="129"/>
      <c r="D49" s="129"/>
      <c r="E49" s="129"/>
      <c r="F49" s="129"/>
      <c r="G49" s="129"/>
      <c r="H49" s="129"/>
      <c r="I49" s="129"/>
      <c r="J49" s="129"/>
      <c r="K49" s="368"/>
      <c r="L49" s="221"/>
      <c r="M49" s="7"/>
      <c r="N49" s="7"/>
      <c r="O49" s="7"/>
      <c r="P49" s="7"/>
      <c r="Q49" s="7"/>
      <c r="R49" s="7"/>
      <c r="S49" s="7"/>
      <c r="T49" s="7"/>
      <c r="U49" s="7"/>
      <c r="V49" s="7"/>
      <c r="W49" s="7"/>
      <c r="X49" s="7"/>
      <c r="Y49" s="7"/>
      <c r="Z49" s="7"/>
      <c r="AA49" s="398"/>
      <c r="AB49" s="398"/>
      <c r="AC49" s="398"/>
      <c r="AD49" s="398"/>
      <c r="AE49" s="398"/>
      <c r="AF49" s="398"/>
      <c r="AG49" s="288"/>
    </row>
    <row r="50" spans="1:33" x14ac:dyDescent="0.5">
      <c r="A50" s="8"/>
      <c r="B50" s="129"/>
      <c r="C50" s="129"/>
      <c r="D50" s="129"/>
      <c r="E50" s="129"/>
      <c r="F50" s="129"/>
      <c r="G50" s="129"/>
      <c r="H50" s="129"/>
      <c r="I50" s="129"/>
      <c r="J50" s="129"/>
      <c r="K50" s="368"/>
      <c r="L50" s="221"/>
      <c r="M50" s="7"/>
      <c r="N50" s="7"/>
      <c r="O50" s="7"/>
      <c r="P50" s="7"/>
      <c r="Q50" s="7"/>
      <c r="R50" s="7"/>
      <c r="S50" s="7"/>
      <c r="T50" s="7"/>
      <c r="U50" s="7"/>
      <c r="V50" s="7"/>
      <c r="W50" s="7"/>
      <c r="X50" s="7"/>
      <c r="Y50" s="7"/>
      <c r="Z50" s="7"/>
      <c r="AA50" s="398"/>
      <c r="AB50" s="398"/>
      <c r="AC50" s="398"/>
      <c r="AD50" s="398"/>
      <c r="AE50" s="398"/>
      <c r="AF50" s="398"/>
      <c r="AG50" s="288"/>
    </row>
    <row r="51" spans="1:33" x14ac:dyDescent="0.5">
      <c r="A51" s="8"/>
      <c r="B51" s="129"/>
      <c r="C51" s="129"/>
      <c r="D51" s="129"/>
      <c r="E51" s="129"/>
      <c r="F51" s="129"/>
      <c r="G51" s="129"/>
      <c r="H51" s="129"/>
      <c r="I51" s="129"/>
      <c r="J51" s="129"/>
      <c r="K51" s="368"/>
      <c r="L51" s="221"/>
      <c r="M51" s="7"/>
      <c r="N51" s="7"/>
      <c r="O51" s="7"/>
      <c r="P51" s="7"/>
      <c r="Q51" s="7"/>
      <c r="R51" s="7"/>
      <c r="S51" s="7"/>
      <c r="T51" s="7"/>
      <c r="U51" s="7"/>
      <c r="V51" s="7"/>
      <c r="W51" s="7"/>
      <c r="X51" s="7"/>
      <c r="Y51" s="7"/>
      <c r="Z51" s="7"/>
      <c r="AA51" s="398"/>
      <c r="AB51" s="398"/>
      <c r="AC51" s="398"/>
      <c r="AD51" s="398"/>
      <c r="AE51" s="398"/>
      <c r="AF51" s="398"/>
      <c r="AG51" s="288"/>
    </row>
    <row r="52" spans="1:33" x14ac:dyDescent="0.5">
      <c r="A52" s="8"/>
      <c r="B52" s="129"/>
      <c r="C52" s="129"/>
      <c r="D52" s="129"/>
      <c r="E52" s="129"/>
      <c r="F52" s="129"/>
      <c r="G52" s="129"/>
      <c r="H52" s="129"/>
      <c r="I52" s="129"/>
      <c r="J52" s="129"/>
      <c r="K52" s="368"/>
      <c r="L52" s="221"/>
      <c r="M52" s="7"/>
      <c r="N52" s="7"/>
      <c r="O52" s="7"/>
      <c r="P52" s="7"/>
      <c r="Q52" s="7"/>
      <c r="R52" s="7"/>
      <c r="S52" s="7"/>
      <c r="T52" s="7"/>
      <c r="U52" s="7"/>
      <c r="V52" s="7"/>
      <c r="W52" s="7"/>
      <c r="X52" s="7"/>
      <c r="Y52" s="7"/>
      <c r="Z52" s="7"/>
      <c r="AA52" s="398"/>
      <c r="AB52" s="398"/>
      <c r="AC52" s="398"/>
      <c r="AD52" s="398"/>
      <c r="AE52" s="398"/>
      <c r="AF52" s="398"/>
      <c r="AG52" s="288"/>
    </row>
    <row r="53" spans="1:33" x14ac:dyDescent="0.5">
      <c r="A53" s="8"/>
      <c r="B53" s="129"/>
      <c r="C53" s="129"/>
      <c r="D53" s="129"/>
      <c r="E53" s="129"/>
      <c r="F53" s="129"/>
      <c r="G53" s="129"/>
      <c r="H53" s="129"/>
      <c r="I53" s="129"/>
      <c r="J53" s="129"/>
      <c r="K53" s="368"/>
      <c r="L53" s="221"/>
      <c r="M53" s="7"/>
      <c r="N53" s="7"/>
      <c r="O53" s="7"/>
      <c r="P53" s="7"/>
      <c r="Q53" s="7"/>
      <c r="R53" s="7"/>
      <c r="S53" s="7"/>
      <c r="T53" s="7"/>
      <c r="U53" s="7"/>
      <c r="V53" s="7"/>
      <c r="W53" s="7"/>
      <c r="X53" s="7"/>
      <c r="Y53" s="7"/>
      <c r="Z53" s="7"/>
      <c r="AA53" s="398"/>
      <c r="AB53" s="398"/>
      <c r="AC53" s="398"/>
      <c r="AD53" s="398"/>
      <c r="AE53" s="398"/>
      <c r="AF53" s="398"/>
      <c r="AG53" s="288"/>
    </row>
    <row r="54" spans="1:33" x14ac:dyDescent="0.5">
      <c r="A54" s="8"/>
      <c r="B54" s="129"/>
      <c r="C54" s="129"/>
      <c r="D54" s="129"/>
      <c r="E54" s="129"/>
      <c r="F54" s="129"/>
      <c r="G54" s="129"/>
      <c r="H54" s="129"/>
      <c r="I54" s="129"/>
      <c r="J54" s="129"/>
      <c r="K54" s="368"/>
      <c r="L54" s="221"/>
      <c r="M54" s="7"/>
      <c r="N54" s="7"/>
      <c r="O54" s="7"/>
      <c r="P54" s="7"/>
      <c r="Q54" s="7"/>
      <c r="R54" s="7"/>
      <c r="S54" s="7"/>
      <c r="T54" s="7"/>
      <c r="U54" s="7"/>
      <c r="V54" s="7"/>
      <c r="W54" s="7"/>
      <c r="X54" s="7"/>
      <c r="Y54" s="7"/>
      <c r="Z54" s="7"/>
      <c r="AA54" s="398"/>
      <c r="AB54" s="398"/>
      <c r="AC54" s="398"/>
      <c r="AD54" s="398"/>
      <c r="AE54" s="398"/>
      <c r="AF54" s="398"/>
      <c r="AG54" s="288"/>
    </row>
    <row r="55" spans="1:33" x14ac:dyDescent="0.5">
      <c r="A55" s="8"/>
      <c r="B55" s="129"/>
      <c r="C55" s="129"/>
      <c r="D55" s="129"/>
      <c r="E55" s="129"/>
      <c r="F55" s="129"/>
      <c r="G55" s="129"/>
      <c r="H55" s="129"/>
      <c r="I55" s="129"/>
      <c r="J55" s="129"/>
      <c r="K55" s="368"/>
      <c r="L55" s="221"/>
      <c r="M55" s="7"/>
      <c r="N55" s="7"/>
      <c r="O55" s="7"/>
      <c r="P55" s="7"/>
      <c r="Q55" s="7"/>
      <c r="R55" s="7"/>
      <c r="S55" s="7"/>
      <c r="T55" s="7"/>
      <c r="U55" s="7"/>
      <c r="V55" s="7"/>
      <c r="W55" s="7"/>
      <c r="X55" s="7"/>
      <c r="Y55" s="7"/>
      <c r="Z55" s="7"/>
      <c r="AA55" s="398"/>
      <c r="AB55" s="398"/>
      <c r="AC55" s="398"/>
      <c r="AD55" s="398"/>
      <c r="AE55" s="398"/>
      <c r="AF55" s="398"/>
      <c r="AG55" s="288"/>
    </row>
    <row r="56" spans="1:33" x14ac:dyDescent="0.5">
      <c r="A56" s="8"/>
      <c r="B56" s="129"/>
      <c r="C56" s="129"/>
      <c r="D56" s="129"/>
      <c r="E56" s="129"/>
      <c r="F56" s="129"/>
      <c r="G56" s="129"/>
      <c r="H56" s="129"/>
      <c r="I56" s="129"/>
      <c r="J56" s="129"/>
      <c r="K56" s="368"/>
      <c r="L56" s="221"/>
      <c r="M56" s="7"/>
      <c r="N56" s="7"/>
      <c r="O56" s="7"/>
      <c r="P56" s="7"/>
      <c r="Q56" s="7"/>
      <c r="R56" s="7"/>
      <c r="S56" s="7"/>
      <c r="T56" s="7"/>
      <c r="U56" s="7"/>
      <c r="V56" s="7"/>
      <c r="W56" s="7"/>
      <c r="X56" s="7"/>
      <c r="Y56" s="7"/>
      <c r="Z56" s="7"/>
      <c r="AA56" s="398"/>
      <c r="AB56" s="398"/>
      <c r="AC56" s="398"/>
      <c r="AD56" s="398"/>
      <c r="AE56" s="398"/>
      <c r="AF56" s="398"/>
      <c r="AG56" s="288"/>
    </row>
    <row r="57" spans="1:33" x14ac:dyDescent="0.5">
      <c r="A57" s="8"/>
      <c r="B57" s="129"/>
      <c r="C57" s="129"/>
      <c r="D57" s="129"/>
      <c r="E57" s="129"/>
      <c r="F57" s="129"/>
      <c r="G57" s="129"/>
      <c r="H57" s="129"/>
      <c r="I57" s="129"/>
      <c r="J57" s="129"/>
      <c r="K57" s="368"/>
      <c r="L57" s="221"/>
      <c r="M57" s="7"/>
      <c r="N57" s="7"/>
      <c r="O57" s="7"/>
      <c r="P57" s="7"/>
      <c r="Q57" s="7"/>
      <c r="R57" s="7"/>
      <c r="S57" s="7"/>
      <c r="T57" s="7"/>
      <c r="U57" s="7"/>
      <c r="V57" s="7"/>
      <c r="W57" s="7"/>
      <c r="X57" s="7"/>
      <c r="Y57" s="7"/>
      <c r="Z57" s="7"/>
      <c r="AA57" s="398"/>
      <c r="AB57" s="398"/>
      <c r="AC57" s="398"/>
      <c r="AD57" s="398"/>
      <c r="AE57" s="398"/>
      <c r="AF57" s="398"/>
      <c r="AG57" s="288"/>
    </row>
    <row r="58" spans="1:33" x14ac:dyDescent="0.5">
      <c r="A58" s="8"/>
      <c r="B58" s="129"/>
      <c r="C58" s="129"/>
      <c r="D58" s="129"/>
      <c r="E58" s="129"/>
      <c r="F58" s="129"/>
      <c r="G58" s="129"/>
      <c r="H58" s="129"/>
      <c r="I58" s="129"/>
      <c r="J58" s="129"/>
      <c r="K58" s="368"/>
      <c r="L58" s="221"/>
      <c r="M58" s="7"/>
      <c r="N58" s="7"/>
      <c r="O58" s="7"/>
      <c r="P58" s="7"/>
      <c r="Q58" s="7"/>
      <c r="R58" s="7"/>
      <c r="S58" s="7"/>
      <c r="T58" s="7"/>
      <c r="U58" s="7"/>
      <c r="V58" s="7"/>
      <c r="W58" s="7"/>
      <c r="X58" s="7"/>
      <c r="Y58" s="7"/>
      <c r="Z58" s="7"/>
      <c r="AA58" s="398"/>
      <c r="AB58" s="398"/>
      <c r="AC58" s="398"/>
      <c r="AD58" s="398"/>
      <c r="AE58" s="398"/>
      <c r="AF58" s="398"/>
      <c r="AG58" s="288"/>
    </row>
    <row r="59" spans="1:33" x14ac:dyDescent="0.5">
      <c r="A59" s="8"/>
      <c r="B59" s="129"/>
      <c r="C59" s="129"/>
      <c r="D59" s="129"/>
      <c r="E59" s="129"/>
      <c r="F59" s="129"/>
      <c r="G59" s="129"/>
      <c r="H59" s="129"/>
      <c r="I59" s="129"/>
      <c r="J59" s="129"/>
      <c r="K59" s="368"/>
      <c r="L59" s="221"/>
      <c r="M59" s="7"/>
      <c r="N59" s="7"/>
      <c r="O59" s="7"/>
      <c r="P59" s="7"/>
      <c r="Q59" s="7"/>
      <c r="R59" s="7"/>
      <c r="S59" s="7"/>
      <c r="T59" s="7"/>
      <c r="U59" s="7"/>
      <c r="V59" s="7"/>
      <c r="W59" s="7"/>
      <c r="X59" s="7"/>
      <c r="Y59" s="7"/>
      <c r="Z59" s="7"/>
      <c r="AA59" s="398"/>
      <c r="AB59" s="398"/>
      <c r="AC59" s="398"/>
      <c r="AD59" s="398"/>
      <c r="AE59" s="398"/>
      <c r="AF59" s="398"/>
      <c r="AG59" s="288"/>
    </row>
    <row r="60" spans="1:33" x14ac:dyDescent="0.5">
      <c r="A60" s="8"/>
      <c r="B60" s="129"/>
      <c r="C60" s="129"/>
      <c r="D60" s="129"/>
      <c r="E60" s="129"/>
      <c r="F60" s="129"/>
      <c r="G60" s="129"/>
      <c r="H60" s="129"/>
      <c r="I60" s="129"/>
      <c r="J60" s="129"/>
      <c r="K60" s="368"/>
      <c r="L60" s="221"/>
      <c r="M60" s="7"/>
      <c r="N60" s="7"/>
      <c r="O60" s="7"/>
      <c r="P60" s="7"/>
      <c r="Q60" s="7"/>
      <c r="R60" s="7"/>
      <c r="S60" s="7"/>
      <c r="T60" s="7"/>
      <c r="U60" s="7"/>
      <c r="V60" s="7"/>
      <c r="W60" s="7"/>
      <c r="X60" s="7"/>
      <c r="Y60" s="7"/>
      <c r="Z60" s="7"/>
      <c r="AA60" s="398"/>
      <c r="AB60" s="398"/>
      <c r="AC60" s="398"/>
      <c r="AD60" s="398"/>
      <c r="AE60" s="398"/>
      <c r="AF60" s="398"/>
      <c r="AG60" s="288"/>
    </row>
    <row r="61" spans="1:33" x14ac:dyDescent="0.5">
      <c r="A61" s="8"/>
      <c r="B61" s="129"/>
      <c r="C61" s="129"/>
      <c r="D61" s="129"/>
      <c r="E61" s="129"/>
      <c r="F61" s="129"/>
      <c r="G61" s="129"/>
      <c r="H61" s="129"/>
      <c r="I61" s="129"/>
      <c r="J61" s="129"/>
      <c r="K61" s="368"/>
      <c r="L61" s="221"/>
      <c r="M61" s="7"/>
      <c r="N61" s="7"/>
      <c r="O61" s="7"/>
      <c r="P61" s="7"/>
      <c r="Q61" s="7"/>
      <c r="R61" s="7"/>
      <c r="S61" s="7"/>
      <c r="T61" s="7"/>
      <c r="U61" s="7"/>
      <c r="V61" s="7"/>
      <c r="W61" s="7"/>
      <c r="X61" s="7"/>
      <c r="Y61" s="7"/>
      <c r="Z61" s="7"/>
      <c r="AA61" s="398"/>
      <c r="AB61" s="398"/>
      <c r="AC61" s="398"/>
      <c r="AD61" s="398"/>
      <c r="AE61" s="398"/>
      <c r="AF61" s="398"/>
      <c r="AG61" s="288"/>
    </row>
    <row r="62" spans="1:33" x14ac:dyDescent="0.5">
      <c r="A62" s="8"/>
      <c r="B62" s="129"/>
      <c r="C62" s="129"/>
      <c r="D62" s="129"/>
      <c r="E62" s="129"/>
      <c r="F62" s="129"/>
      <c r="G62" s="129"/>
      <c r="H62" s="129"/>
      <c r="I62" s="129"/>
      <c r="J62" s="129"/>
      <c r="K62" s="368"/>
      <c r="L62" s="221"/>
      <c r="M62" s="7"/>
      <c r="N62" s="7"/>
      <c r="O62" s="7"/>
      <c r="P62" s="7"/>
      <c r="Q62" s="7"/>
      <c r="R62" s="7"/>
      <c r="S62" s="7"/>
      <c r="T62" s="7"/>
      <c r="U62" s="7"/>
      <c r="V62" s="7"/>
      <c r="W62" s="7"/>
      <c r="X62" s="7"/>
      <c r="Y62" s="7"/>
      <c r="Z62" s="7"/>
      <c r="AA62" s="398"/>
      <c r="AB62" s="398"/>
      <c r="AC62" s="398"/>
      <c r="AD62" s="398"/>
      <c r="AE62" s="398"/>
      <c r="AF62" s="398"/>
      <c r="AG62" s="288"/>
    </row>
    <row r="63" spans="1:33" x14ac:dyDescent="0.5">
      <c r="A63" s="8"/>
      <c r="B63" s="129"/>
      <c r="C63" s="129"/>
      <c r="D63" s="129"/>
      <c r="E63" s="129"/>
      <c r="F63" s="129"/>
      <c r="G63" s="129"/>
      <c r="H63" s="129"/>
      <c r="I63" s="129"/>
      <c r="J63" s="129"/>
      <c r="K63" s="368"/>
      <c r="L63" s="221"/>
      <c r="M63" s="7"/>
      <c r="N63" s="7"/>
      <c r="O63" s="7"/>
      <c r="P63" s="7"/>
      <c r="Q63" s="7"/>
      <c r="R63" s="7"/>
      <c r="S63" s="7"/>
      <c r="T63" s="7"/>
      <c r="U63" s="7"/>
      <c r="V63" s="7"/>
      <c r="W63" s="7"/>
      <c r="X63" s="7"/>
      <c r="Y63" s="7"/>
      <c r="Z63" s="7"/>
      <c r="AA63" s="398"/>
      <c r="AB63" s="398"/>
      <c r="AC63" s="398"/>
      <c r="AD63" s="398"/>
      <c r="AE63" s="398"/>
      <c r="AF63" s="398"/>
      <c r="AG63" s="288"/>
    </row>
    <row r="64" spans="1:33" x14ac:dyDescent="0.5">
      <c r="A64" s="8"/>
      <c r="B64" s="129"/>
      <c r="C64" s="129"/>
      <c r="D64" s="129"/>
      <c r="E64" s="129"/>
      <c r="F64" s="129"/>
      <c r="G64" s="129"/>
      <c r="H64" s="129"/>
      <c r="I64" s="129"/>
      <c r="J64" s="129"/>
      <c r="K64" s="368"/>
      <c r="L64" s="221"/>
      <c r="M64" s="7"/>
      <c r="N64" s="7"/>
      <c r="O64" s="7"/>
      <c r="P64" s="7"/>
      <c r="Q64" s="7"/>
      <c r="R64" s="7"/>
      <c r="S64" s="7"/>
      <c r="T64" s="7"/>
      <c r="U64" s="7"/>
      <c r="V64" s="7"/>
      <c r="W64" s="7"/>
      <c r="X64" s="7"/>
      <c r="Y64" s="7"/>
      <c r="Z64" s="7"/>
      <c r="AA64" s="398"/>
      <c r="AB64" s="398"/>
      <c r="AC64" s="398"/>
      <c r="AD64" s="398"/>
      <c r="AE64" s="398"/>
      <c r="AF64" s="398"/>
      <c r="AG64" s="288"/>
    </row>
    <row r="65" spans="1:33" x14ac:dyDescent="0.5">
      <c r="A65" s="8"/>
      <c r="B65" s="129"/>
      <c r="C65" s="129"/>
      <c r="D65" s="129"/>
      <c r="E65" s="129"/>
      <c r="F65" s="129"/>
      <c r="G65" s="129"/>
      <c r="H65" s="129"/>
      <c r="I65" s="129"/>
      <c r="J65" s="129"/>
      <c r="K65" s="368"/>
      <c r="L65" s="221"/>
      <c r="M65" s="7"/>
      <c r="N65" s="7"/>
      <c r="O65" s="7"/>
      <c r="P65" s="7"/>
      <c r="Q65" s="7"/>
      <c r="R65" s="7"/>
      <c r="S65" s="7"/>
      <c r="T65" s="7"/>
      <c r="U65" s="7"/>
      <c r="V65" s="7"/>
      <c r="W65" s="7"/>
      <c r="X65" s="7"/>
      <c r="Y65" s="7"/>
      <c r="Z65" s="7"/>
      <c r="AA65" s="398"/>
      <c r="AB65" s="398"/>
      <c r="AC65" s="398"/>
      <c r="AD65" s="398"/>
      <c r="AE65" s="398"/>
      <c r="AF65" s="398"/>
      <c r="AG65" s="288"/>
    </row>
    <row r="66" spans="1:33" x14ac:dyDescent="0.5">
      <c r="A66" s="8"/>
      <c r="B66" s="129"/>
      <c r="C66" s="129"/>
      <c r="D66" s="129"/>
      <c r="E66" s="129"/>
      <c r="F66" s="129"/>
      <c r="G66" s="129"/>
      <c r="H66" s="129"/>
      <c r="I66" s="129"/>
      <c r="J66" s="129"/>
      <c r="K66" s="368"/>
      <c r="L66" s="221"/>
      <c r="M66" s="7"/>
      <c r="N66" s="7"/>
      <c r="O66" s="7"/>
      <c r="P66" s="7"/>
      <c r="Q66" s="7"/>
      <c r="R66" s="7"/>
      <c r="S66" s="7"/>
      <c r="T66" s="7"/>
      <c r="U66" s="7"/>
      <c r="V66" s="7"/>
      <c r="W66" s="7"/>
      <c r="X66" s="7"/>
      <c r="Y66" s="7"/>
      <c r="Z66" s="7"/>
      <c r="AA66" s="398"/>
      <c r="AB66" s="398"/>
      <c r="AC66" s="398"/>
      <c r="AD66" s="398"/>
      <c r="AE66" s="398"/>
      <c r="AF66" s="398"/>
      <c r="AG66" s="288"/>
    </row>
    <row r="67" spans="1:33" x14ac:dyDescent="0.5">
      <c r="A67" s="8"/>
      <c r="B67" s="129"/>
      <c r="C67" s="129"/>
      <c r="D67" s="129"/>
      <c r="E67" s="129"/>
      <c r="F67" s="129"/>
      <c r="G67" s="129"/>
      <c r="H67" s="129"/>
      <c r="I67" s="129"/>
      <c r="J67" s="129"/>
      <c r="K67" s="368"/>
      <c r="L67" s="221"/>
      <c r="M67" s="7"/>
      <c r="N67" s="7"/>
      <c r="O67" s="7"/>
      <c r="P67" s="7"/>
      <c r="Q67" s="7"/>
      <c r="R67" s="7"/>
      <c r="S67" s="7"/>
      <c r="T67" s="7"/>
      <c r="U67" s="7"/>
      <c r="V67" s="7"/>
      <c r="W67" s="7"/>
      <c r="X67" s="7"/>
      <c r="Y67" s="7"/>
      <c r="Z67" s="7"/>
      <c r="AA67" s="398"/>
      <c r="AB67" s="398"/>
      <c r="AC67" s="398"/>
      <c r="AD67" s="398"/>
      <c r="AE67" s="398"/>
      <c r="AF67" s="398"/>
      <c r="AG67" s="288"/>
    </row>
    <row r="68" spans="1:33" x14ac:dyDescent="0.5">
      <c r="A68" s="8"/>
      <c r="B68" s="129"/>
      <c r="C68" s="129"/>
      <c r="D68" s="129"/>
      <c r="E68" s="129"/>
      <c r="F68" s="129"/>
      <c r="G68" s="129"/>
      <c r="H68" s="129"/>
      <c r="I68" s="129"/>
      <c r="J68" s="129"/>
      <c r="K68" s="368"/>
      <c r="L68" s="221"/>
      <c r="M68" s="7"/>
      <c r="N68" s="7"/>
      <c r="O68" s="7"/>
      <c r="P68" s="7"/>
      <c r="Q68" s="7"/>
      <c r="R68" s="7"/>
      <c r="S68" s="7"/>
      <c r="T68" s="7"/>
      <c r="U68" s="7"/>
      <c r="V68" s="7"/>
      <c r="W68" s="7"/>
      <c r="X68" s="7"/>
      <c r="Y68" s="7"/>
      <c r="Z68" s="7"/>
      <c r="AA68" s="398"/>
      <c r="AB68" s="398"/>
      <c r="AC68" s="398"/>
      <c r="AD68" s="398"/>
      <c r="AE68" s="398"/>
      <c r="AF68" s="398"/>
      <c r="AG68" s="288"/>
    </row>
    <row r="69" spans="1:33" x14ac:dyDescent="0.5">
      <c r="A69" s="8"/>
      <c r="B69" s="129"/>
      <c r="C69" s="129"/>
      <c r="D69" s="129"/>
      <c r="E69" s="129"/>
      <c r="F69" s="129"/>
      <c r="G69" s="129"/>
      <c r="H69" s="129"/>
      <c r="I69" s="129"/>
      <c r="J69" s="129"/>
      <c r="K69" s="368"/>
      <c r="L69" s="221"/>
      <c r="M69" s="7"/>
      <c r="N69" s="7"/>
      <c r="O69" s="7"/>
      <c r="P69" s="7"/>
      <c r="Q69" s="7"/>
      <c r="R69" s="7"/>
      <c r="S69" s="7"/>
      <c r="T69" s="7"/>
      <c r="U69" s="7"/>
      <c r="V69" s="7"/>
      <c r="W69" s="7"/>
      <c r="X69" s="7"/>
      <c r="Y69" s="7"/>
      <c r="Z69" s="7"/>
      <c r="AA69" s="398"/>
      <c r="AB69" s="398"/>
      <c r="AC69" s="398"/>
      <c r="AD69" s="398"/>
      <c r="AE69" s="398"/>
      <c r="AF69" s="398"/>
      <c r="AG69" s="288"/>
    </row>
    <row r="70" spans="1:33" x14ac:dyDescent="0.5">
      <c r="A70" s="8"/>
      <c r="B70" s="129"/>
      <c r="C70" s="129"/>
      <c r="D70" s="129"/>
      <c r="E70" s="129"/>
      <c r="F70" s="129"/>
      <c r="G70" s="129"/>
      <c r="H70" s="129"/>
      <c r="I70" s="129"/>
      <c r="J70" s="129"/>
      <c r="K70" s="368"/>
      <c r="L70" s="221"/>
      <c r="M70" s="7"/>
      <c r="N70" s="7"/>
      <c r="O70" s="7"/>
      <c r="P70" s="7"/>
      <c r="Q70" s="7"/>
      <c r="R70" s="7"/>
      <c r="S70" s="7"/>
      <c r="T70" s="7"/>
      <c r="U70" s="7"/>
      <c r="V70" s="7"/>
      <c r="W70" s="7"/>
      <c r="X70" s="7"/>
      <c r="Y70" s="7"/>
      <c r="Z70" s="7"/>
      <c r="AA70" s="398"/>
      <c r="AB70" s="398"/>
      <c r="AC70" s="398"/>
      <c r="AD70" s="398"/>
      <c r="AE70" s="398"/>
      <c r="AF70" s="398"/>
      <c r="AG70" s="288"/>
    </row>
    <row r="71" spans="1:33" x14ac:dyDescent="0.5">
      <c r="A71" s="8"/>
      <c r="B71" s="129"/>
      <c r="C71" s="129"/>
      <c r="D71" s="129"/>
      <c r="E71" s="129"/>
      <c r="F71" s="129"/>
      <c r="G71" s="129"/>
      <c r="H71" s="129"/>
      <c r="I71" s="129"/>
      <c r="J71" s="129"/>
      <c r="K71" s="368"/>
      <c r="L71" s="221"/>
      <c r="M71" s="7"/>
      <c r="N71" s="7"/>
      <c r="O71" s="7"/>
      <c r="P71" s="7"/>
      <c r="Q71" s="7"/>
      <c r="R71" s="7"/>
      <c r="S71" s="7"/>
      <c r="T71" s="7"/>
      <c r="U71" s="7"/>
      <c r="V71" s="7"/>
      <c r="W71" s="7"/>
      <c r="X71" s="7"/>
      <c r="Y71" s="7"/>
      <c r="Z71" s="7"/>
      <c r="AA71" s="398"/>
      <c r="AB71" s="398"/>
      <c r="AC71" s="398"/>
      <c r="AD71" s="398"/>
      <c r="AE71" s="398"/>
      <c r="AF71" s="398"/>
      <c r="AG71" s="288"/>
    </row>
    <row r="72" spans="1:33" x14ac:dyDescent="0.5">
      <c r="A72" s="8"/>
      <c r="B72" s="129"/>
      <c r="C72" s="129"/>
      <c r="D72" s="129"/>
      <c r="E72" s="129"/>
      <c r="F72" s="129"/>
      <c r="G72" s="129"/>
      <c r="H72" s="129"/>
      <c r="I72" s="129"/>
      <c r="J72" s="129"/>
      <c r="K72" s="368"/>
      <c r="L72" s="221"/>
      <c r="M72" s="7"/>
      <c r="N72" s="7"/>
      <c r="O72" s="7"/>
      <c r="P72" s="7"/>
      <c r="Q72" s="7"/>
      <c r="R72" s="7"/>
      <c r="S72" s="7"/>
      <c r="T72" s="7"/>
      <c r="U72" s="7"/>
      <c r="V72" s="7"/>
      <c r="W72" s="7"/>
      <c r="X72" s="7"/>
      <c r="Y72" s="7"/>
      <c r="Z72" s="7"/>
      <c r="AA72" s="398"/>
      <c r="AB72" s="398"/>
      <c r="AC72" s="398"/>
      <c r="AD72" s="398"/>
      <c r="AE72" s="398"/>
      <c r="AF72" s="398"/>
      <c r="AG72" s="288"/>
    </row>
    <row r="73" spans="1:33" x14ac:dyDescent="0.5">
      <c r="A73" s="8"/>
      <c r="B73" s="129"/>
      <c r="C73" s="129"/>
      <c r="D73" s="129"/>
      <c r="E73" s="129"/>
      <c r="F73" s="129"/>
      <c r="G73" s="129"/>
      <c r="H73" s="129"/>
      <c r="I73" s="129"/>
      <c r="J73" s="129"/>
      <c r="K73" s="368"/>
      <c r="L73" s="221"/>
      <c r="M73" s="7"/>
      <c r="N73" s="7"/>
      <c r="O73" s="7"/>
      <c r="P73" s="7"/>
      <c r="Q73" s="7"/>
      <c r="R73" s="7"/>
      <c r="S73" s="7"/>
      <c r="T73" s="7"/>
      <c r="U73" s="7"/>
      <c r="V73" s="7"/>
      <c r="W73" s="7"/>
      <c r="X73" s="7"/>
      <c r="Y73" s="7"/>
      <c r="Z73" s="7"/>
      <c r="AA73" s="398"/>
      <c r="AB73" s="398"/>
      <c r="AC73" s="398"/>
      <c r="AD73" s="398"/>
      <c r="AE73" s="398"/>
      <c r="AF73" s="398"/>
      <c r="AG73" s="288"/>
    </row>
    <row r="74" spans="1:33" x14ac:dyDescent="0.5">
      <c r="A74" s="8"/>
      <c r="B74" s="129"/>
      <c r="C74" s="129"/>
      <c r="D74" s="129"/>
      <c r="E74" s="129"/>
      <c r="F74" s="129"/>
      <c r="G74" s="129"/>
      <c r="H74" s="129"/>
      <c r="I74" s="129"/>
      <c r="J74" s="129"/>
      <c r="K74" s="368"/>
      <c r="L74" s="221"/>
      <c r="M74" s="7"/>
      <c r="N74" s="7"/>
      <c r="O74" s="7"/>
      <c r="P74" s="7"/>
      <c r="Q74" s="7"/>
      <c r="R74" s="7"/>
      <c r="S74" s="7"/>
      <c r="T74" s="7"/>
      <c r="U74" s="7"/>
      <c r="V74" s="7"/>
      <c r="W74" s="7"/>
      <c r="X74" s="7"/>
      <c r="Y74" s="7"/>
      <c r="Z74" s="7"/>
      <c r="AA74" s="398"/>
      <c r="AB74" s="398"/>
      <c r="AC74" s="398"/>
      <c r="AD74" s="398"/>
      <c r="AE74" s="398"/>
      <c r="AF74" s="398"/>
      <c r="AG74" s="288"/>
    </row>
    <row r="75" spans="1:33" x14ac:dyDescent="0.5">
      <c r="A75" s="8"/>
      <c r="B75" s="129"/>
      <c r="C75" s="129"/>
      <c r="D75" s="129"/>
      <c r="E75" s="129"/>
      <c r="F75" s="129"/>
      <c r="G75" s="129"/>
      <c r="H75" s="129"/>
      <c r="I75" s="129"/>
      <c r="J75" s="129"/>
      <c r="K75" s="368"/>
      <c r="L75" s="221"/>
      <c r="M75" s="7"/>
      <c r="N75" s="7"/>
      <c r="O75" s="7"/>
      <c r="P75" s="7"/>
      <c r="Q75" s="7"/>
      <c r="R75" s="7"/>
      <c r="S75" s="7"/>
      <c r="T75" s="7"/>
      <c r="U75" s="7"/>
      <c r="V75" s="7"/>
      <c r="W75" s="7"/>
      <c r="X75" s="7"/>
      <c r="Y75" s="7"/>
      <c r="Z75" s="7"/>
      <c r="AA75" s="398"/>
      <c r="AB75" s="398"/>
      <c r="AC75" s="398"/>
      <c r="AD75" s="398"/>
      <c r="AE75" s="398"/>
      <c r="AF75" s="398"/>
      <c r="AG75" s="288"/>
    </row>
    <row r="76" spans="1:33" x14ac:dyDescent="0.5">
      <c r="A76" s="8"/>
      <c r="B76" s="129"/>
      <c r="C76" s="129"/>
      <c r="D76" s="129"/>
      <c r="E76" s="129"/>
      <c r="F76" s="129"/>
      <c r="G76" s="129"/>
      <c r="H76" s="129"/>
      <c r="I76" s="129"/>
      <c r="J76" s="129"/>
      <c r="K76" s="368"/>
      <c r="L76" s="221"/>
      <c r="M76" s="7"/>
      <c r="N76" s="7"/>
      <c r="O76" s="7"/>
      <c r="P76" s="7"/>
      <c r="Q76" s="7"/>
      <c r="R76" s="7"/>
      <c r="S76" s="7"/>
      <c r="T76" s="7"/>
      <c r="U76" s="7"/>
      <c r="V76" s="7"/>
      <c r="W76" s="7"/>
      <c r="X76" s="7"/>
      <c r="Y76" s="7"/>
      <c r="Z76" s="7"/>
      <c r="AA76" s="398"/>
      <c r="AB76" s="398"/>
      <c r="AC76" s="398"/>
      <c r="AD76" s="398"/>
      <c r="AE76" s="398"/>
      <c r="AF76" s="398"/>
      <c r="AG76" s="288"/>
    </row>
    <row r="77" spans="1:33" x14ac:dyDescent="0.5">
      <c r="A77" s="8"/>
      <c r="B77" s="129"/>
      <c r="C77" s="129"/>
      <c r="D77" s="129"/>
      <c r="E77" s="129"/>
      <c r="F77" s="129"/>
      <c r="G77" s="129"/>
      <c r="H77" s="129"/>
      <c r="I77" s="129"/>
      <c r="J77" s="129"/>
      <c r="K77" s="368"/>
      <c r="L77" s="221"/>
      <c r="M77" s="7"/>
      <c r="N77" s="7"/>
      <c r="O77" s="7"/>
      <c r="P77" s="7"/>
      <c r="Q77" s="7"/>
      <c r="R77" s="7"/>
      <c r="S77" s="7"/>
      <c r="T77" s="7"/>
      <c r="U77" s="7"/>
      <c r="V77" s="7"/>
      <c r="W77" s="7"/>
      <c r="X77" s="7"/>
      <c r="Y77" s="7"/>
      <c r="Z77" s="7"/>
      <c r="AA77" s="398"/>
      <c r="AB77" s="398"/>
      <c r="AC77" s="398"/>
      <c r="AD77" s="398"/>
      <c r="AE77" s="398"/>
      <c r="AF77" s="398"/>
      <c r="AG77" s="288"/>
    </row>
    <row r="78" spans="1:33" x14ac:dyDescent="0.5">
      <c r="A78" s="8"/>
      <c r="B78" s="129"/>
      <c r="C78" s="129"/>
      <c r="D78" s="129"/>
      <c r="E78" s="129"/>
      <c r="F78" s="129"/>
      <c r="G78" s="129"/>
      <c r="H78" s="129"/>
      <c r="I78" s="129"/>
      <c r="J78" s="129"/>
      <c r="K78" s="368"/>
      <c r="L78" s="221"/>
      <c r="M78" s="7"/>
      <c r="N78" s="7"/>
      <c r="O78" s="7"/>
      <c r="P78" s="7"/>
      <c r="Q78" s="7"/>
      <c r="R78" s="7"/>
      <c r="S78" s="7"/>
      <c r="T78" s="7"/>
      <c r="U78" s="7"/>
      <c r="V78" s="7"/>
      <c r="W78" s="7"/>
      <c r="X78" s="7"/>
      <c r="Y78" s="7"/>
      <c r="Z78" s="7"/>
      <c r="AA78" s="398"/>
      <c r="AB78" s="398"/>
      <c r="AC78" s="398"/>
      <c r="AD78" s="398"/>
      <c r="AE78" s="398"/>
      <c r="AF78" s="398"/>
      <c r="AG78" s="288"/>
    </row>
    <row r="79" spans="1:33" x14ac:dyDescent="0.5">
      <c r="A79" s="8"/>
      <c r="B79" s="129"/>
      <c r="C79" s="129"/>
      <c r="D79" s="129"/>
      <c r="E79" s="129"/>
      <c r="F79" s="129"/>
      <c r="G79" s="129"/>
      <c r="H79" s="129"/>
      <c r="I79" s="129"/>
      <c r="J79" s="129"/>
      <c r="K79" s="368"/>
      <c r="L79" s="221"/>
      <c r="M79" s="7"/>
      <c r="N79" s="7"/>
      <c r="O79" s="7"/>
      <c r="P79" s="7"/>
      <c r="Q79" s="7"/>
      <c r="R79" s="7"/>
      <c r="S79" s="7"/>
      <c r="T79" s="7"/>
      <c r="U79" s="7"/>
      <c r="V79" s="7"/>
      <c r="W79" s="7"/>
      <c r="X79" s="7"/>
      <c r="Y79" s="7"/>
      <c r="Z79" s="7"/>
      <c r="AA79" s="398"/>
      <c r="AB79" s="398"/>
      <c r="AC79" s="398"/>
      <c r="AD79" s="398"/>
      <c r="AE79" s="398"/>
      <c r="AF79" s="398"/>
      <c r="AG79" s="288"/>
    </row>
    <row r="80" spans="1:33" x14ac:dyDescent="0.5">
      <c r="A80" s="8"/>
      <c r="B80" s="129"/>
      <c r="C80" s="129"/>
      <c r="D80" s="129"/>
      <c r="E80" s="129"/>
      <c r="F80" s="129"/>
      <c r="G80" s="129"/>
      <c r="H80" s="129"/>
      <c r="I80" s="129"/>
      <c r="J80" s="129"/>
      <c r="K80" s="368"/>
      <c r="L80" s="221"/>
      <c r="M80" s="7"/>
      <c r="N80" s="7"/>
      <c r="O80" s="7"/>
      <c r="P80" s="7"/>
      <c r="Q80" s="7"/>
      <c r="R80" s="7"/>
      <c r="S80" s="7"/>
      <c r="T80" s="7"/>
      <c r="U80" s="7"/>
      <c r="V80" s="7"/>
      <c r="W80" s="7"/>
      <c r="X80" s="7"/>
      <c r="Y80" s="7"/>
      <c r="Z80" s="7"/>
      <c r="AA80" s="398"/>
      <c r="AB80" s="398"/>
      <c r="AC80" s="398"/>
      <c r="AD80" s="398"/>
      <c r="AE80" s="398"/>
      <c r="AF80" s="398"/>
      <c r="AG80" s="288"/>
    </row>
    <row r="81" spans="1:33" x14ac:dyDescent="0.5">
      <c r="A81" s="8"/>
      <c r="B81" s="129"/>
      <c r="C81" s="129"/>
      <c r="D81" s="129"/>
      <c r="E81" s="129"/>
      <c r="F81" s="129"/>
      <c r="G81" s="129"/>
      <c r="H81" s="129"/>
      <c r="I81" s="129"/>
      <c r="J81" s="129"/>
      <c r="K81" s="368"/>
      <c r="L81" s="221"/>
      <c r="M81" s="7"/>
      <c r="N81" s="7"/>
      <c r="O81" s="7"/>
      <c r="P81" s="7"/>
      <c r="Q81" s="7"/>
      <c r="R81" s="7"/>
      <c r="S81" s="7"/>
      <c r="T81" s="7"/>
      <c r="U81" s="7"/>
      <c r="V81" s="7"/>
      <c r="W81" s="7"/>
      <c r="X81" s="7"/>
      <c r="Y81" s="7"/>
      <c r="Z81" s="7"/>
      <c r="AA81" s="398"/>
      <c r="AB81" s="398"/>
      <c r="AC81" s="398"/>
      <c r="AD81" s="398"/>
      <c r="AE81" s="398"/>
      <c r="AF81" s="398"/>
      <c r="AG81" s="288"/>
    </row>
    <row r="82" spans="1:33" x14ac:dyDescent="0.5">
      <c r="A82" s="8"/>
      <c r="B82" s="129"/>
      <c r="C82" s="129"/>
      <c r="D82" s="129"/>
      <c r="E82" s="129"/>
      <c r="F82" s="129"/>
      <c r="G82" s="129"/>
      <c r="H82" s="129"/>
      <c r="I82" s="129"/>
      <c r="J82" s="129"/>
      <c r="K82" s="368"/>
      <c r="L82" s="221"/>
      <c r="M82" s="7"/>
      <c r="N82" s="7"/>
      <c r="O82" s="7"/>
      <c r="P82" s="7"/>
      <c r="Q82" s="7"/>
      <c r="R82" s="7"/>
      <c r="S82" s="7"/>
      <c r="T82" s="7"/>
      <c r="U82" s="7"/>
      <c r="V82" s="7"/>
      <c r="W82" s="7"/>
      <c r="X82" s="7"/>
      <c r="Y82" s="7"/>
      <c r="Z82" s="7"/>
      <c r="AA82" s="398"/>
      <c r="AB82" s="398"/>
      <c r="AC82" s="398"/>
      <c r="AD82" s="398"/>
      <c r="AE82" s="398"/>
      <c r="AF82" s="398"/>
      <c r="AG82" s="288"/>
    </row>
    <row r="83" spans="1:33" x14ac:dyDescent="0.5">
      <c r="A83" s="8"/>
      <c r="B83" s="129"/>
      <c r="C83" s="129"/>
      <c r="D83" s="129"/>
      <c r="E83" s="129"/>
      <c r="F83" s="129"/>
      <c r="G83" s="129"/>
      <c r="H83" s="129"/>
      <c r="I83" s="129"/>
      <c r="J83" s="129"/>
      <c r="K83" s="368"/>
      <c r="L83" s="221"/>
      <c r="M83" s="7"/>
      <c r="N83" s="7"/>
      <c r="O83" s="7"/>
      <c r="P83" s="7"/>
      <c r="Q83" s="7"/>
      <c r="R83" s="7"/>
      <c r="S83" s="7"/>
      <c r="T83" s="7"/>
      <c r="U83" s="7"/>
      <c r="V83" s="7"/>
      <c r="W83" s="7"/>
      <c r="X83" s="7"/>
      <c r="Y83" s="7"/>
      <c r="Z83" s="7"/>
      <c r="AA83" s="398"/>
      <c r="AB83" s="398"/>
      <c r="AC83" s="398"/>
      <c r="AD83" s="398"/>
      <c r="AE83" s="398"/>
      <c r="AF83" s="398"/>
      <c r="AG83" s="288"/>
    </row>
    <row r="84" spans="1:33" x14ac:dyDescent="0.5">
      <c r="A84" s="8"/>
      <c r="B84" s="129"/>
      <c r="C84" s="129"/>
      <c r="D84" s="129"/>
      <c r="E84" s="129"/>
      <c r="F84" s="129"/>
      <c r="G84" s="129"/>
      <c r="H84" s="129"/>
      <c r="I84" s="129"/>
      <c r="J84" s="129"/>
      <c r="K84" s="368"/>
      <c r="L84" s="221"/>
      <c r="M84" s="7"/>
      <c r="N84" s="7"/>
      <c r="O84" s="7"/>
      <c r="P84" s="7"/>
      <c r="Q84" s="7"/>
      <c r="R84" s="7"/>
      <c r="S84" s="7"/>
      <c r="T84" s="7"/>
      <c r="U84" s="7"/>
      <c r="V84" s="7"/>
      <c r="W84" s="7"/>
      <c r="X84" s="7"/>
      <c r="Y84" s="7"/>
      <c r="Z84" s="7"/>
      <c r="AA84" s="398"/>
      <c r="AB84" s="398"/>
      <c r="AC84" s="398"/>
      <c r="AD84" s="398"/>
      <c r="AE84" s="398"/>
      <c r="AF84" s="398"/>
      <c r="AG84" s="288"/>
    </row>
    <row r="85" spans="1:33" x14ac:dyDescent="0.5">
      <c r="A85" s="8"/>
      <c r="B85" s="129"/>
      <c r="C85" s="129"/>
      <c r="D85" s="129"/>
      <c r="E85" s="129"/>
      <c r="F85" s="129"/>
      <c r="G85" s="129"/>
      <c r="H85" s="129"/>
      <c r="I85" s="129"/>
      <c r="J85" s="129"/>
      <c r="K85" s="368"/>
      <c r="L85" s="221"/>
      <c r="M85" s="7"/>
      <c r="N85" s="7"/>
      <c r="O85" s="7"/>
      <c r="P85" s="7"/>
      <c r="Q85" s="7"/>
      <c r="R85" s="7"/>
      <c r="S85" s="7"/>
      <c r="T85" s="7"/>
      <c r="U85" s="7"/>
      <c r="V85" s="7"/>
      <c r="W85" s="7"/>
      <c r="X85" s="7"/>
      <c r="Y85" s="7"/>
      <c r="Z85" s="7"/>
      <c r="AA85" s="398"/>
      <c r="AB85" s="398"/>
      <c r="AC85" s="398"/>
      <c r="AD85" s="398"/>
      <c r="AE85" s="398"/>
      <c r="AF85" s="398"/>
      <c r="AG85" s="288"/>
    </row>
    <row r="86" spans="1:33" x14ac:dyDescent="0.5">
      <c r="A86" s="8"/>
      <c r="B86" s="129"/>
      <c r="C86" s="129"/>
      <c r="D86" s="129"/>
      <c r="E86" s="129"/>
      <c r="F86" s="129"/>
      <c r="G86" s="129"/>
      <c r="H86" s="129"/>
      <c r="I86" s="129"/>
      <c r="J86" s="129"/>
      <c r="K86" s="368"/>
      <c r="L86" s="221"/>
      <c r="M86" s="7"/>
      <c r="N86" s="7"/>
      <c r="O86" s="7"/>
      <c r="P86" s="7"/>
      <c r="Q86" s="7"/>
      <c r="R86" s="7"/>
      <c r="S86" s="7"/>
      <c r="T86" s="7"/>
      <c r="U86" s="7"/>
      <c r="V86" s="7"/>
      <c r="W86" s="7"/>
      <c r="X86" s="7"/>
      <c r="Y86" s="7"/>
      <c r="Z86" s="7"/>
      <c r="AA86" s="398"/>
      <c r="AB86" s="398"/>
      <c r="AC86" s="398"/>
      <c r="AD86" s="398"/>
      <c r="AE86" s="398"/>
      <c r="AF86" s="398"/>
      <c r="AG86" s="288"/>
    </row>
    <row r="87" spans="1:33" x14ac:dyDescent="0.5">
      <c r="A87" s="8"/>
      <c r="B87" s="129"/>
      <c r="C87" s="129"/>
      <c r="D87" s="129"/>
      <c r="E87" s="129"/>
      <c r="F87" s="129"/>
      <c r="G87" s="129"/>
      <c r="H87" s="129"/>
      <c r="I87" s="129"/>
      <c r="J87" s="129"/>
      <c r="K87" s="368"/>
      <c r="L87" s="221"/>
      <c r="M87" s="7"/>
      <c r="N87" s="7"/>
      <c r="O87" s="7"/>
      <c r="P87" s="7"/>
      <c r="Q87" s="7"/>
      <c r="R87" s="7"/>
      <c r="S87" s="7"/>
      <c r="T87" s="7"/>
      <c r="U87" s="7"/>
      <c r="V87" s="7"/>
      <c r="W87" s="7"/>
      <c r="X87" s="7"/>
      <c r="Y87" s="7"/>
      <c r="Z87" s="7"/>
      <c r="AA87" s="398"/>
      <c r="AB87" s="398"/>
      <c r="AC87" s="398"/>
      <c r="AD87" s="398"/>
      <c r="AE87" s="398"/>
      <c r="AF87" s="398"/>
      <c r="AG87" s="288"/>
    </row>
    <row r="88" spans="1:33" x14ac:dyDescent="0.5">
      <c r="A88" s="8"/>
      <c r="B88" s="129"/>
      <c r="C88" s="129"/>
      <c r="D88" s="129"/>
      <c r="E88" s="129"/>
      <c r="F88" s="129"/>
      <c r="G88" s="129"/>
      <c r="H88" s="129"/>
      <c r="I88" s="129"/>
      <c r="J88" s="129"/>
      <c r="K88" s="368"/>
      <c r="L88" s="221"/>
      <c r="M88" s="7"/>
      <c r="N88" s="7"/>
      <c r="O88" s="7"/>
      <c r="P88" s="7"/>
      <c r="Q88" s="7"/>
      <c r="R88" s="7"/>
      <c r="S88" s="7"/>
      <c r="T88" s="7"/>
      <c r="U88" s="7"/>
      <c r="V88" s="7"/>
      <c r="W88" s="7"/>
      <c r="X88" s="7"/>
      <c r="Y88" s="7"/>
      <c r="Z88" s="7"/>
      <c r="AA88" s="398"/>
      <c r="AB88" s="398"/>
      <c r="AC88" s="398"/>
      <c r="AD88" s="398"/>
      <c r="AE88" s="398"/>
      <c r="AF88" s="398"/>
      <c r="AG88" s="288"/>
    </row>
    <row r="89" spans="1:33" x14ac:dyDescent="0.5">
      <c r="A89" s="8"/>
      <c r="B89" s="129"/>
      <c r="C89" s="129"/>
      <c r="D89" s="129"/>
      <c r="E89" s="129"/>
      <c r="F89" s="129"/>
      <c r="G89" s="129"/>
      <c r="H89" s="129"/>
      <c r="I89" s="129"/>
      <c r="J89" s="129"/>
      <c r="K89" s="368"/>
      <c r="L89" s="221"/>
      <c r="M89" s="7"/>
      <c r="N89" s="7"/>
      <c r="O89" s="7"/>
      <c r="P89" s="7"/>
      <c r="Q89" s="7"/>
      <c r="R89" s="7"/>
      <c r="S89" s="7"/>
      <c r="T89" s="7"/>
      <c r="U89" s="7"/>
      <c r="V89" s="7"/>
      <c r="W89" s="7"/>
      <c r="X89" s="7"/>
      <c r="Y89" s="7"/>
      <c r="Z89" s="7"/>
      <c r="AA89" s="398"/>
      <c r="AB89" s="398"/>
      <c r="AC89" s="398"/>
      <c r="AD89" s="398"/>
      <c r="AE89" s="398"/>
      <c r="AF89" s="398"/>
      <c r="AG89" s="288"/>
    </row>
    <row r="90" spans="1:33" x14ac:dyDescent="0.5">
      <c r="A90" s="8"/>
      <c r="B90" s="129"/>
      <c r="C90" s="129"/>
      <c r="D90" s="129"/>
      <c r="E90" s="129"/>
      <c r="F90" s="129"/>
      <c r="G90" s="129"/>
      <c r="H90" s="129"/>
      <c r="I90" s="129"/>
      <c r="J90" s="129"/>
      <c r="K90" s="368"/>
      <c r="L90" s="221"/>
      <c r="M90" s="7"/>
      <c r="N90" s="7"/>
      <c r="O90" s="7"/>
      <c r="P90" s="7"/>
      <c r="Q90" s="7"/>
      <c r="R90" s="7"/>
      <c r="S90" s="7"/>
      <c r="T90" s="7"/>
      <c r="U90" s="7"/>
      <c r="V90" s="7"/>
      <c r="W90" s="7"/>
      <c r="X90" s="7"/>
      <c r="Y90" s="7"/>
      <c r="Z90" s="7"/>
      <c r="AA90" s="398"/>
      <c r="AB90" s="398"/>
      <c r="AC90" s="398"/>
      <c r="AD90" s="398"/>
      <c r="AE90" s="398"/>
      <c r="AF90" s="398"/>
      <c r="AG90" s="288"/>
    </row>
    <row r="91" spans="1:33" x14ac:dyDescent="0.5">
      <c r="A91" s="8"/>
      <c r="B91" s="129"/>
      <c r="C91" s="129"/>
      <c r="D91" s="129"/>
      <c r="E91" s="129"/>
      <c r="F91" s="129"/>
      <c r="G91" s="129"/>
      <c r="H91" s="129"/>
      <c r="I91" s="129"/>
      <c r="J91" s="129"/>
      <c r="K91" s="368"/>
      <c r="L91" s="221"/>
      <c r="M91" s="7"/>
      <c r="N91" s="7"/>
      <c r="O91" s="7"/>
      <c r="P91" s="7"/>
      <c r="Q91" s="7"/>
      <c r="R91" s="7"/>
      <c r="S91" s="7"/>
      <c r="T91" s="7"/>
      <c r="U91" s="7"/>
      <c r="V91" s="7"/>
      <c r="W91" s="7"/>
      <c r="X91" s="7"/>
      <c r="Y91" s="7"/>
      <c r="Z91" s="7"/>
      <c r="AA91" s="398"/>
      <c r="AB91" s="398"/>
      <c r="AC91" s="398"/>
      <c r="AD91" s="398"/>
      <c r="AE91" s="398"/>
      <c r="AF91" s="398"/>
      <c r="AG91" s="288"/>
    </row>
    <row r="92" spans="1:33" x14ac:dyDescent="0.5">
      <c r="A92" s="8"/>
      <c r="B92" s="129"/>
      <c r="C92" s="129"/>
      <c r="D92" s="129"/>
      <c r="E92" s="129"/>
      <c r="F92" s="129"/>
      <c r="G92" s="129"/>
      <c r="H92" s="129"/>
      <c r="I92" s="129"/>
      <c r="J92" s="129"/>
      <c r="K92" s="368"/>
      <c r="L92" s="221"/>
      <c r="M92" s="7"/>
      <c r="N92" s="7"/>
      <c r="O92" s="7"/>
      <c r="P92" s="7"/>
      <c r="Q92" s="7"/>
      <c r="R92" s="7"/>
      <c r="S92" s="7"/>
      <c r="T92" s="7"/>
      <c r="U92" s="7"/>
      <c r="V92" s="7"/>
      <c r="W92" s="7"/>
      <c r="X92" s="7"/>
      <c r="Y92" s="7"/>
      <c r="Z92" s="7"/>
      <c r="AA92" s="398"/>
      <c r="AB92" s="398"/>
      <c r="AC92" s="398"/>
      <c r="AD92" s="398"/>
      <c r="AE92" s="398"/>
      <c r="AF92" s="398"/>
      <c r="AG92" s="288"/>
    </row>
    <row r="93" spans="1:33" x14ac:dyDescent="0.5">
      <c r="A93" s="8"/>
      <c r="B93" s="129"/>
      <c r="C93" s="129"/>
      <c r="D93" s="129"/>
      <c r="E93" s="129"/>
      <c r="F93" s="129"/>
      <c r="G93" s="129"/>
      <c r="H93" s="129"/>
      <c r="I93" s="129"/>
      <c r="J93" s="129"/>
      <c r="K93" s="368"/>
      <c r="L93" s="221"/>
      <c r="M93" s="7"/>
      <c r="N93" s="7"/>
      <c r="O93" s="7"/>
      <c r="P93" s="7"/>
      <c r="Q93" s="7"/>
      <c r="R93" s="7"/>
      <c r="S93" s="7"/>
      <c r="T93" s="7"/>
      <c r="U93" s="7"/>
      <c r="V93" s="7"/>
      <c r="W93" s="7"/>
      <c r="X93" s="7"/>
      <c r="Y93" s="7"/>
      <c r="Z93" s="7"/>
      <c r="AA93" s="398"/>
      <c r="AB93" s="398"/>
      <c r="AC93" s="398"/>
      <c r="AD93" s="398"/>
      <c r="AE93" s="398"/>
      <c r="AF93" s="398"/>
      <c r="AG93" s="288"/>
    </row>
    <row r="94" spans="1:33" x14ac:dyDescent="0.5">
      <c r="A94" s="8"/>
      <c r="B94" s="129"/>
      <c r="C94" s="129"/>
      <c r="D94" s="129"/>
      <c r="E94" s="129"/>
      <c r="F94" s="129"/>
      <c r="G94" s="129"/>
      <c r="H94" s="129"/>
      <c r="I94" s="129"/>
      <c r="J94" s="129"/>
      <c r="K94" s="368"/>
      <c r="L94" s="221"/>
      <c r="M94" s="7"/>
      <c r="N94" s="7"/>
      <c r="O94" s="7"/>
      <c r="P94" s="7"/>
      <c r="Q94" s="7"/>
      <c r="R94" s="7"/>
      <c r="S94" s="7"/>
      <c r="T94" s="7"/>
      <c r="U94" s="7"/>
      <c r="V94" s="7"/>
      <c r="W94" s="7"/>
      <c r="X94" s="7"/>
      <c r="Y94" s="7"/>
      <c r="Z94" s="7"/>
      <c r="AA94" s="398"/>
      <c r="AB94" s="398"/>
      <c r="AC94" s="398"/>
      <c r="AD94" s="398"/>
      <c r="AE94" s="398"/>
      <c r="AF94" s="398"/>
      <c r="AG94" s="288"/>
    </row>
    <row r="95" spans="1:33" x14ac:dyDescent="0.5">
      <c r="A95" s="8"/>
      <c r="B95" s="129"/>
      <c r="C95" s="129"/>
      <c r="D95" s="129"/>
      <c r="E95" s="129"/>
      <c r="F95" s="129"/>
      <c r="G95" s="129"/>
      <c r="H95" s="129"/>
      <c r="I95" s="129"/>
      <c r="J95" s="129"/>
      <c r="K95" s="368"/>
      <c r="L95" s="221"/>
      <c r="M95" s="7"/>
      <c r="N95" s="7"/>
      <c r="O95" s="7"/>
      <c r="P95" s="7"/>
      <c r="Q95" s="7"/>
      <c r="R95" s="7"/>
      <c r="S95" s="7"/>
      <c r="T95" s="7"/>
      <c r="U95" s="7"/>
      <c r="V95" s="7"/>
      <c r="W95" s="7"/>
      <c r="X95" s="7"/>
      <c r="Y95" s="7"/>
      <c r="Z95" s="7"/>
      <c r="AA95" s="398"/>
      <c r="AB95" s="398"/>
      <c r="AC95" s="398"/>
      <c r="AD95" s="398"/>
      <c r="AE95" s="398"/>
      <c r="AF95" s="398"/>
      <c r="AG95" s="288"/>
    </row>
    <row r="96" spans="1:33" x14ac:dyDescent="0.5">
      <c r="A96" s="8"/>
      <c r="B96" s="129"/>
      <c r="C96" s="129"/>
      <c r="D96" s="129"/>
      <c r="E96" s="129"/>
      <c r="F96" s="129"/>
      <c r="G96" s="129"/>
      <c r="H96" s="129"/>
      <c r="I96" s="129"/>
      <c r="J96" s="129"/>
      <c r="K96" s="368"/>
      <c r="L96" s="221"/>
      <c r="M96" s="7"/>
      <c r="N96" s="7"/>
      <c r="O96" s="7"/>
      <c r="P96" s="7"/>
      <c r="Q96" s="7"/>
      <c r="R96" s="7"/>
      <c r="S96" s="7"/>
      <c r="T96" s="7"/>
      <c r="U96" s="7"/>
      <c r="V96" s="7"/>
      <c r="W96" s="7"/>
      <c r="X96" s="7"/>
      <c r="Y96" s="7"/>
      <c r="Z96" s="7"/>
      <c r="AA96" s="398"/>
      <c r="AB96" s="398"/>
      <c r="AC96" s="398"/>
      <c r="AD96" s="398"/>
      <c r="AE96" s="398"/>
      <c r="AF96" s="398"/>
      <c r="AG96" s="288"/>
    </row>
    <row r="97" spans="1:37" x14ac:dyDescent="0.5">
      <c r="A97" s="8"/>
      <c r="B97" s="129"/>
      <c r="C97" s="129"/>
      <c r="D97" s="129"/>
      <c r="E97" s="129"/>
      <c r="F97" s="129"/>
      <c r="G97" s="129"/>
      <c r="H97" s="129"/>
      <c r="I97" s="129"/>
      <c r="J97" s="129"/>
      <c r="K97" s="368"/>
      <c r="L97" s="221"/>
      <c r="M97" s="7"/>
      <c r="N97" s="7"/>
      <c r="O97" s="7"/>
      <c r="P97" s="7"/>
      <c r="Q97" s="7"/>
      <c r="R97" s="7"/>
      <c r="S97" s="7"/>
      <c r="T97" s="7"/>
      <c r="U97" s="7"/>
      <c r="V97" s="7"/>
      <c r="W97" s="7"/>
      <c r="X97" s="7"/>
      <c r="Y97" s="7"/>
      <c r="Z97" s="7"/>
      <c r="AA97" s="398"/>
      <c r="AB97" s="398"/>
      <c r="AC97" s="398"/>
      <c r="AD97" s="398"/>
      <c r="AE97" s="398"/>
      <c r="AF97" s="398"/>
      <c r="AG97" s="288"/>
    </row>
    <row r="98" spans="1:37" x14ac:dyDescent="0.5">
      <c r="A98" s="8"/>
      <c r="B98" s="129"/>
      <c r="C98" s="129"/>
      <c r="D98" s="129"/>
      <c r="E98" s="129"/>
      <c r="F98" s="129"/>
      <c r="G98" s="129"/>
      <c r="H98" s="129"/>
      <c r="I98" s="129"/>
      <c r="J98" s="129"/>
      <c r="K98" s="368"/>
      <c r="L98" s="221"/>
      <c r="M98" s="7"/>
      <c r="N98" s="7"/>
      <c r="O98" s="7"/>
      <c r="P98" s="7"/>
      <c r="Q98" s="7"/>
      <c r="R98" s="7"/>
      <c r="S98" s="7"/>
      <c r="T98" s="7"/>
      <c r="U98" s="7"/>
      <c r="V98" s="7"/>
      <c r="W98" s="7"/>
      <c r="X98" s="7"/>
      <c r="Y98" s="7"/>
      <c r="Z98" s="7"/>
      <c r="AA98" s="398"/>
      <c r="AB98" s="398"/>
      <c r="AC98" s="398"/>
      <c r="AD98" s="398"/>
      <c r="AE98" s="398"/>
      <c r="AF98" s="398"/>
      <c r="AG98" s="288"/>
    </row>
    <row r="99" spans="1:37" x14ac:dyDescent="0.5">
      <c r="A99" s="8"/>
      <c r="B99" s="129"/>
      <c r="C99" s="129"/>
      <c r="D99" s="129"/>
      <c r="E99" s="129"/>
      <c r="F99" s="129"/>
      <c r="G99" s="129"/>
      <c r="H99" s="129"/>
      <c r="I99" s="129"/>
      <c r="J99" s="129"/>
      <c r="K99" s="368"/>
      <c r="L99" s="221"/>
      <c r="M99" s="7"/>
      <c r="N99" s="7"/>
      <c r="O99" s="7"/>
      <c r="P99" s="7"/>
      <c r="Q99" s="7"/>
      <c r="R99" s="7"/>
      <c r="S99" s="7"/>
      <c r="T99" s="7"/>
      <c r="U99" s="7"/>
      <c r="V99" s="7"/>
      <c r="W99" s="7"/>
      <c r="X99" s="7"/>
      <c r="Y99" s="7"/>
      <c r="Z99" s="7"/>
      <c r="AA99" s="398"/>
      <c r="AB99" s="398"/>
      <c r="AC99" s="398"/>
      <c r="AD99" s="398"/>
      <c r="AE99" s="398"/>
      <c r="AF99" s="398"/>
      <c r="AG99" s="288"/>
    </row>
    <row r="100" spans="1:37" x14ac:dyDescent="0.5">
      <c r="A100" s="8"/>
      <c r="B100" s="129"/>
      <c r="C100" s="129"/>
      <c r="D100" s="129"/>
      <c r="E100" s="129"/>
      <c r="F100" s="129"/>
      <c r="G100" s="129"/>
      <c r="H100" s="129"/>
      <c r="I100" s="129"/>
      <c r="J100" s="129"/>
      <c r="K100" s="368"/>
      <c r="L100" s="221"/>
      <c r="M100" s="7"/>
      <c r="N100" s="7"/>
      <c r="O100" s="7"/>
      <c r="P100" s="7"/>
      <c r="Q100" s="7"/>
      <c r="R100" s="7"/>
      <c r="S100" s="7"/>
      <c r="T100" s="7"/>
      <c r="U100" s="7"/>
      <c r="V100" s="7"/>
      <c r="W100" s="7"/>
      <c r="X100" s="7"/>
      <c r="Y100" s="7"/>
      <c r="Z100" s="7"/>
      <c r="AA100" s="398"/>
      <c r="AB100" s="398"/>
      <c r="AC100" s="398"/>
      <c r="AD100" s="398"/>
      <c r="AE100" s="398"/>
      <c r="AF100" s="398"/>
      <c r="AG100" s="288"/>
    </row>
    <row r="101" spans="1:37" x14ac:dyDescent="0.5">
      <c r="A101" s="8"/>
      <c r="B101" s="129"/>
      <c r="C101" s="129"/>
      <c r="D101" s="129"/>
      <c r="E101" s="129"/>
      <c r="F101" s="129"/>
      <c r="G101" s="129"/>
      <c r="H101" s="129"/>
      <c r="I101" s="129"/>
      <c r="J101" s="129"/>
      <c r="K101" s="368"/>
      <c r="L101" s="221"/>
      <c r="M101" s="7"/>
      <c r="N101" s="7"/>
      <c r="O101" s="7"/>
      <c r="P101" s="7"/>
      <c r="Q101" s="7"/>
      <c r="R101" s="7"/>
      <c r="S101" s="7"/>
      <c r="T101" s="7"/>
      <c r="U101" s="7"/>
      <c r="V101" s="7"/>
      <c r="W101" s="7"/>
      <c r="X101" s="7"/>
      <c r="Y101" s="7"/>
      <c r="Z101" s="7"/>
      <c r="AA101" s="398"/>
      <c r="AB101" s="398"/>
      <c r="AC101" s="398"/>
      <c r="AD101" s="398"/>
      <c r="AE101" s="398"/>
      <c r="AF101" s="398"/>
      <c r="AG101" s="288"/>
    </row>
    <row r="102" spans="1:37" x14ac:dyDescent="0.5">
      <c r="A102" s="8"/>
      <c r="B102" s="129"/>
      <c r="C102" s="129"/>
      <c r="D102" s="129"/>
      <c r="E102" s="129"/>
      <c r="F102" s="129"/>
      <c r="G102" s="129"/>
      <c r="H102" s="129"/>
      <c r="I102" s="129"/>
      <c r="J102" s="129"/>
      <c r="K102" s="368"/>
      <c r="L102" s="221"/>
      <c r="M102" s="7"/>
      <c r="N102" s="7"/>
      <c r="O102" s="7"/>
      <c r="P102" s="7"/>
      <c r="Q102" s="7"/>
      <c r="R102" s="7"/>
      <c r="S102" s="7"/>
      <c r="T102" s="7"/>
      <c r="U102" s="7"/>
      <c r="V102" s="7"/>
      <c r="W102" s="7"/>
      <c r="X102" s="7"/>
      <c r="Y102" s="7"/>
      <c r="Z102" s="7"/>
      <c r="AA102" s="398"/>
      <c r="AB102" s="398"/>
      <c r="AC102" s="398"/>
      <c r="AD102" s="398"/>
      <c r="AE102" s="398"/>
      <c r="AF102" s="398"/>
      <c r="AG102" s="288"/>
    </row>
    <row r="103" spans="1:37" ht="5.25" customHeight="1" x14ac:dyDescent="0.5">
      <c r="A103" s="8"/>
      <c r="B103" s="7"/>
      <c r="C103" s="7"/>
      <c r="D103" s="7"/>
      <c r="E103" s="7"/>
      <c r="F103" s="7"/>
      <c r="G103" s="7"/>
      <c r="H103" s="7"/>
      <c r="I103" s="7"/>
      <c r="J103" s="7"/>
      <c r="K103" s="713"/>
      <c r="L103" s="7"/>
      <c r="M103" s="7"/>
      <c r="N103" s="7"/>
      <c r="O103" s="7"/>
      <c r="P103" s="7"/>
      <c r="Q103" s="7"/>
      <c r="R103" s="7"/>
      <c r="S103" s="7"/>
      <c r="T103" s="7"/>
      <c r="U103" s="7"/>
      <c r="V103" s="7"/>
      <c r="W103" s="7"/>
      <c r="X103" s="7"/>
      <c r="Y103" s="7"/>
      <c r="Z103" s="7"/>
      <c r="AA103" s="398"/>
      <c r="AB103" s="398"/>
      <c r="AC103" s="398"/>
      <c r="AD103" s="398"/>
      <c r="AE103" s="398"/>
      <c r="AF103" s="398"/>
      <c r="AG103" s="288"/>
    </row>
    <row r="104" spans="1:37" x14ac:dyDescent="0.5">
      <c r="A104" s="873" t="s">
        <v>4776</v>
      </c>
      <c r="B104" s="874"/>
      <c r="C104" s="874"/>
      <c r="D104" s="874"/>
      <c r="E104" s="874"/>
      <c r="F104" s="874"/>
      <c r="G104" s="874"/>
      <c r="H104" s="874"/>
      <c r="I104" s="874"/>
      <c r="J104" s="874"/>
      <c r="K104" s="874"/>
      <c r="L104" s="874"/>
      <c r="M104" s="605"/>
      <c r="N104" s="605"/>
      <c r="O104" s="605"/>
      <c r="P104" s="605"/>
      <c r="Q104" s="605"/>
      <c r="R104" s="605"/>
      <c r="S104" s="605"/>
      <c r="T104" s="605"/>
      <c r="U104" s="605"/>
      <c r="V104" s="605"/>
      <c r="W104" s="606"/>
      <c r="X104" s="403"/>
      <c r="Y104" s="403"/>
      <c r="Z104" s="403"/>
      <c r="AA104" s="403"/>
      <c r="AB104" s="7"/>
      <c r="AC104" s="7"/>
      <c r="AD104" s="398"/>
      <c r="AE104" s="398"/>
      <c r="AF104" s="398"/>
      <c r="AG104" s="398"/>
      <c r="AH104" s="398"/>
      <c r="AI104" s="398"/>
      <c r="AJ104" s="288"/>
    </row>
    <row r="105" spans="1:37" ht="5.25" customHeight="1" x14ac:dyDescent="0.5">
      <c r="A105" s="711"/>
      <c r="B105" s="366" t="s">
        <v>4756</v>
      </c>
      <c r="C105" s="366" t="s">
        <v>4777</v>
      </c>
      <c r="D105" s="366" t="s">
        <v>4778</v>
      </c>
      <c r="E105" s="366" t="s">
        <v>4779</v>
      </c>
      <c r="F105" s="366" t="s">
        <v>4780</v>
      </c>
      <c r="G105" s="366" t="s">
        <v>4781</v>
      </c>
      <c r="H105" s="366" t="s">
        <v>4782</v>
      </c>
      <c r="I105" s="366" t="s">
        <v>4783</v>
      </c>
      <c r="J105" s="366" t="s">
        <v>4784</v>
      </c>
      <c r="K105" s="366" t="s">
        <v>4785</v>
      </c>
      <c r="L105" s="366" t="s">
        <v>4786</v>
      </c>
      <c r="M105" s="366" t="s">
        <v>4787</v>
      </c>
      <c r="N105" s="366" t="s">
        <v>4788</v>
      </c>
      <c r="O105" s="366" t="s">
        <v>4789</v>
      </c>
      <c r="P105" s="366" t="s">
        <v>4790</v>
      </c>
      <c r="Q105" s="366" t="s">
        <v>4791</v>
      </c>
      <c r="R105" s="366" t="s">
        <v>4792</v>
      </c>
      <c r="S105" s="366" t="s">
        <v>4793</v>
      </c>
      <c r="T105" s="366" t="s">
        <v>4794</v>
      </c>
      <c r="U105" s="366" t="s">
        <v>4795</v>
      </c>
      <c r="V105" s="366" t="s">
        <v>4796</v>
      </c>
      <c r="W105" s="366" t="s">
        <v>4797</v>
      </c>
      <c r="X105" s="366"/>
      <c r="Y105" s="366"/>
      <c r="Z105" s="366"/>
      <c r="AA105" s="366"/>
      <c r="AB105" s="366"/>
      <c r="AC105" s="7"/>
      <c r="AD105" s="7"/>
      <c r="AE105" s="399"/>
      <c r="AF105" s="399"/>
      <c r="AG105" s="400"/>
      <c r="AH105" s="398"/>
      <c r="AI105" s="398"/>
      <c r="AJ105" s="398"/>
      <c r="AK105" s="288"/>
    </row>
    <row r="106" spans="1:37" ht="23.35" x14ac:dyDescent="0.5">
      <c r="A106" s="8"/>
      <c r="B106" s="196" t="s">
        <v>4798</v>
      </c>
      <c r="C106" s="196" t="s">
        <v>4437</v>
      </c>
      <c r="D106" s="196" t="s">
        <v>4799</v>
      </c>
      <c r="E106" s="196" t="s">
        <v>4800</v>
      </c>
      <c r="F106" s="196" t="s">
        <v>4801</v>
      </c>
      <c r="G106" s="28" t="s">
        <v>4802</v>
      </c>
      <c r="H106" s="28" t="s">
        <v>4803</v>
      </c>
      <c r="I106" s="28" t="s">
        <v>4804</v>
      </c>
      <c r="J106" s="28" t="s">
        <v>4805</v>
      </c>
      <c r="K106" s="28" t="s">
        <v>4806</v>
      </c>
      <c r="L106" s="28" t="s">
        <v>4807</v>
      </c>
      <c r="M106" s="28" t="s">
        <v>4808</v>
      </c>
      <c r="N106" s="28" t="s">
        <v>4809</v>
      </c>
      <c r="O106" s="28" t="s">
        <v>4810</v>
      </c>
      <c r="P106" s="28" t="s">
        <v>4811</v>
      </c>
      <c r="Q106" s="28" t="s">
        <v>4812</v>
      </c>
      <c r="R106" s="28" t="s">
        <v>4813</v>
      </c>
      <c r="S106" s="28" t="s">
        <v>4814</v>
      </c>
      <c r="T106" s="28" t="s">
        <v>4815</v>
      </c>
      <c r="U106" s="28" t="s">
        <v>4816</v>
      </c>
      <c r="V106" s="28" t="s">
        <v>4817</v>
      </c>
      <c r="W106" s="28" t="s">
        <v>4818</v>
      </c>
      <c r="X106" s="7"/>
      <c r="Y106" s="288"/>
      <c r="Z106" s="288"/>
      <c r="AA106" s="288"/>
      <c r="AB106" s="288"/>
      <c r="AC106" s="7"/>
      <c r="AD106" s="7"/>
      <c r="AE106" s="401"/>
      <c r="AF106" s="401"/>
      <c r="AG106" s="402"/>
      <c r="AH106" s="398"/>
      <c r="AI106" s="398"/>
      <c r="AJ106" s="398"/>
      <c r="AK106" s="288"/>
    </row>
    <row r="107" spans="1:37" s="367" customFormat="1" x14ac:dyDescent="0.5">
      <c r="A107" s="8"/>
      <c r="B107" s="190"/>
      <c r="C107" s="190"/>
      <c r="D107" s="190"/>
      <c r="E107" s="190"/>
      <c r="F107" s="190"/>
      <c r="G107" s="190"/>
      <c r="H107" s="190"/>
      <c r="I107" s="190"/>
      <c r="J107" s="190"/>
      <c r="K107" s="190"/>
      <c r="L107" s="190"/>
      <c r="M107" s="190"/>
      <c r="N107" s="190"/>
      <c r="O107" s="190"/>
      <c r="P107" s="190"/>
      <c r="Q107" s="190"/>
      <c r="R107" s="190"/>
      <c r="S107" s="190"/>
      <c r="T107" s="190"/>
      <c r="U107" s="190"/>
      <c r="V107" s="190"/>
      <c r="W107" s="190"/>
      <c r="X107" s="7"/>
      <c r="Y107" s="288"/>
      <c r="Z107" s="288"/>
      <c r="AA107" s="288"/>
      <c r="AB107" s="288"/>
      <c r="AC107" s="7"/>
      <c r="AD107" s="7"/>
      <c r="AE107" s="401"/>
      <c r="AF107" s="401"/>
      <c r="AG107" s="402"/>
      <c r="AH107" s="398"/>
      <c r="AI107" s="398"/>
      <c r="AJ107" s="398"/>
    </row>
    <row r="108" spans="1:37" x14ac:dyDescent="0.5">
      <c r="A108" s="8"/>
      <c r="B108" s="190"/>
      <c r="C108" s="190"/>
      <c r="D108" s="190"/>
      <c r="E108" s="190"/>
      <c r="F108" s="190"/>
      <c r="G108" s="190"/>
      <c r="H108" s="190"/>
      <c r="I108" s="190"/>
      <c r="J108" s="190"/>
      <c r="K108" s="190"/>
      <c r="L108" s="190"/>
      <c r="M108" s="190"/>
      <c r="N108" s="190"/>
      <c r="O108" s="190"/>
      <c r="P108" s="190"/>
      <c r="Q108" s="190"/>
      <c r="R108" s="190"/>
      <c r="S108" s="190"/>
      <c r="T108" s="190"/>
      <c r="U108" s="190"/>
      <c r="V108" s="190"/>
      <c r="W108" s="190"/>
      <c r="X108" s="7"/>
      <c r="Y108" s="288"/>
      <c r="Z108" s="288"/>
      <c r="AA108" s="288"/>
      <c r="AB108" s="288"/>
      <c r="AC108" s="366"/>
      <c r="AD108" s="366"/>
      <c r="AE108" s="401"/>
      <c r="AF108" s="401"/>
      <c r="AG108" s="402"/>
      <c r="AH108" s="398"/>
      <c r="AI108" s="398"/>
      <c r="AJ108" s="398"/>
    </row>
    <row r="109" spans="1:37" x14ac:dyDescent="0.5">
      <c r="A109" s="8"/>
      <c r="B109" s="190"/>
      <c r="C109" s="190"/>
      <c r="D109" s="190"/>
      <c r="E109" s="190"/>
      <c r="F109" s="190"/>
      <c r="G109" s="190"/>
      <c r="H109" s="190"/>
      <c r="I109" s="190"/>
      <c r="J109" s="190"/>
      <c r="K109" s="190"/>
      <c r="L109" s="190"/>
      <c r="M109" s="190"/>
      <c r="N109" s="190"/>
      <c r="O109" s="190"/>
      <c r="P109" s="190"/>
      <c r="Q109" s="190"/>
      <c r="R109" s="190"/>
      <c r="S109" s="190"/>
      <c r="T109" s="190"/>
      <c r="U109" s="190"/>
      <c r="V109" s="190"/>
      <c r="W109" s="190"/>
      <c r="X109" s="7"/>
      <c r="Y109" s="288"/>
      <c r="Z109" s="288"/>
      <c r="AA109" s="288"/>
      <c r="AB109" s="288"/>
      <c r="AC109" s="288"/>
      <c r="AD109" s="288"/>
      <c r="AE109" s="401"/>
      <c r="AF109" s="401"/>
      <c r="AG109" s="402"/>
      <c r="AH109" s="398"/>
      <c r="AI109" s="398"/>
      <c r="AJ109" s="398"/>
    </row>
    <row r="110" spans="1:37" x14ac:dyDescent="0.5">
      <c r="A110" s="8"/>
      <c r="B110" s="190"/>
      <c r="C110" s="190"/>
      <c r="D110" s="190"/>
      <c r="E110" s="190"/>
      <c r="F110" s="190"/>
      <c r="G110" s="190"/>
      <c r="H110" s="190"/>
      <c r="I110" s="190"/>
      <c r="J110" s="190"/>
      <c r="K110" s="190"/>
      <c r="L110" s="190"/>
      <c r="M110" s="190"/>
      <c r="N110" s="190"/>
      <c r="O110" s="190"/>
      <c r="P110" s="190"/>
      <c r="Q110" s="190"/>
      <c r="R110" s="190"/>
      <c r="S110" s="190"/>
      <c r="T110" s="190"/>
      <c r="U110" s="190"/>
      <c r="V110" s="190"/>
      <c r="W110" s="190"/>
      <c r="X110" s="7"/>
      <c r="Y110" s="288"/>
      <c r="Z110" s="288"/>
      <c r="AA110" s="288"/>
      <c r="AB110" s="288"/>
      <c r="AC110" s="288"/>
      <c r="AD110" s="288"/>
      <c r="AE110" s="401"/>
      <c r="AF110" s="401"/>
      <c r="AG110" s="402"/>
      <c r="AH110" s="398"/>
      <c r="AI110" s="398"/>
      <c r="AJ110" s="398"/>
    </row>
    <row r="111" spans="1:37" x14ac:dyDescent="0.5">
      <c r="A111" s="8"/>
      <c r="B111" s="190"/>
      <c r="C111" s="190"/>
      <c r="D111" s="190"/>
      <c r="E111" s="190"/>
      <c r="F111" s="190"/>
      <c r="G111" s="190"/>
      <c r="H111" s="190"/>
      <c r="I111" s="190"/>
      <c r="J111" s="190"/>
      <c r="K111" s="190"/>
      <c r="L111" s="190"/>
      <c r="M111" s="190"/>
      <c r="N111" s="190"/>
      <c r="O111" s="190"/>
      <c r="P111" s="190"/>
      <c r="Q111" s="190"/>
      <c r="R111" s="190"/>
      <c r="S111" s="190"/>
      <c r="T111" s="190"/>
      <c r="U111" s="190"/>
      <c r="V111" s="190"/>
      <c r="W111" s="190"/>
      <c r="X111" s="7"/>
      <c r="Y111" s="288"/>
      <c r="Z111" s="288"/>
      <c r="AA111" s="288"/>
      <c r="AB111" s="288"/>
      <c r="AC111" s="288"/>
      <c r="AD111" s="288"/>
      <c r="AE111" s="401"/>
      <c r="AF111" s="401"/>
      <c r="AG111" s="402"/>
      <c r="AH111" s="398"/>
      <c r="AI111" s="398"/>
      <c r="AJ111" s="398"/>
    </row>
    <row r="112" spans="1:37" x14ac:dyDescent="0.5">
      <c r="A112" s="8"/>
      <c r="B112" s="190"/>
      <c r="C112" s="190"/>
      <c r="D112" s="190"/>
      <c r="E112" s="190"/>
      <c r="F112" s="190"/>
      <c r="G112" s="190"/>
      <c r="H112" s="190"/>
      <c r="I112" s="190"/>
      <c r="J112" s="190"/>
      <c r="K112" s="190"/>
      <c r="L112" s="190"/>
      <c r="M112" s="190"/>
      <c r="N112" s="190"/>
      <c r="O112" s="190"/>
      <c r="P112" s="190"/>
      <c r="Q112" s="190"/>
      <c r="R112" s="190"/>
      <c r="S112" s="190"/>
      <c r="T112" s="190"/>
      <c r="U112" s="190"/>
      <c r="V112" s="190"/>
      <c r="W112" s="190"/>
      <c r="X112" s="7"/>
      <c r="Y112" s="288"/>
      <c r="Z112" s="288"/>
      <c r="AA112" s="288"/>
      <c r="AB112" s="288"/>
      <c r="AC112" s="288"/>
      <c r="AD112" s="288"/>
      <c r="AE112" s="401"/>
      <c r="AF112" s="401"/>
      <c r="AG112" s="402"/>
      <c r="AH112" s="398"/>
      <c r="AI112" s="398"/>
      <c r="AJ112" s="398"/>
    </row>
    <row r="113" spans="1:36" x14ac:dyDescent="0.5">
      <c r="A113" s="8"/>
      <c r="B113" s="190"/>
      <c r="C113" s="190"/>
      <c r="D113" s="190"/>
      <c r="E113" s="190"/>
      <c r="F113" s="190"/>
      <c r="G113" s="190"/>
      <c r="H113" s="190"/>
      <c r="I113" s="190"/>
      <c r="J113" s="190"/>
      <c r="K113" s="190"/>
      <c r="L113" s="190"/>
      <c r="M113" s="190"/>
      <c r="N113" s="190"/>
      <c r="O113" s="190"/>
      <c r="P113" s="190"/>
      <c r="Q113" s="190"/>
      <c r="R113" s="190"/>
      <c r="S113" s="190"/>
      <c r="T113" s="190"/>
      <c r="U113" s="190"/>
      <c r="V113" s="190"/>
      <c r="W113" s="190"/>
      <c r="X113" s="7"/>
      <c r="Y113" s="288"/>
      <c r="Z113" s="288"/>
      <c r="AA113" s="288"/>
      <c r="AB113" s="288"/>
      <c r="AC113" s="288"/>
      <c r="AD113" s="288"/>
      <c r="AE113" s="401"/>
      <c r="AF113" s="401"/>
      <c r="AG113" s="402"/>
      <c r="AH113" s="398"/>
      <c r="AI113" s="398"/>
      <c r="AJ113" s="398"/>
    </row>
    <row r="114" spans="1:36" x14ac:dyDescent="0.5">
      <c r="A114" s="8"/>
      <c r="B114" s="190"/>
      <c r="C114" s="190"/>
      <c r="D114" s="190"/>
      <c r="E114" s="190"/>
      <c r="F114" s="190"/>
      <c r="G114" s="190"/>
      <c r="H114" s="190"/>
      <c r="I114" s="190"/>
      <c r="J114" s="190"/>
      <c r="K114" s="190"/>
      <c r="L114" s="190"/>
      <c r="M114" s="190"/>
      <c r="N114" s="190"/>
      <c r="O114" s="190"/>
      <c r="P114" s="190"/>
      <c r="Q114" s="190"/>
      <c r="R114" s="190"/>
      <c r="S114" s="190"/>
      <c r="T114" s="190"/>
      <c r="U114" s="190"/>
      <c r="V114" s="190"/>
      <c r="W114" s="190"/>
      <c r="X114" s="7"/>
      <c r="Y114" s="288"/>
      <c r="Z114" s="288"/>
      <c r="AA114" s="288"/>
      <c r="AB114" s="288"/>
      <c r="AC114" s="288"/>
      <c r="AD114" s="288"/>
      <c r="AE114" s="401"/>
      <c r="AF114" s="401"/>
      <c r="AG114" s="402"/>
      <c r="AH114" s="398"/>
      <c r="AI114" s="398"/>
      <c r="AJ114" s="398"/>
    </row>
    <row r="115" spans="1:36" x14ac:dyDescent="0.5">
      <c r="A115" s="8"/>
      <c r="B115" s="190"/>
      <c r="C115" s="190"/>
      <c r="D115" s="190"/>
      <c r="E115" s="190"/>
      <c r="F115" s="190"/>
      <c r="G115" s="190"/>
      <c r="H115" s="190"/>
      <c r="I115" s="190"/>
      <c r="J115" s="190"/>
      <c r="K115" s="190"/>
      <c r="L115" s="190"/>
      <c r="M115" s="190"/>
      <c r="N115" s="190"/>
      <c r="O115" s="190"/>
      <c r="P115" s="190"/>
      <c r="Q115" s="190"/>
      <c r="R115" s="190"/>
      <c r="S115" s="190"/>
      <c r="T115" s="190"/>
      <c r="U115" s="190"/>
      <c r="V115" s="190"/>
      <c r="W115" s="190"/>
      <c r="X115" s="7"/>
      <c r="Y115" s="288"/>
      <c r="Z115" s="288"/>
      <c r="AA115" s="288"/>
      <c r="AB115" s="288"/>
      <c r="AC115" s="288"/>
      <c r="AD115" s="288"/>
      <c r="AE115" s="401"/>
      <c r="AF115" s="401"/>
      <c r="AG115" s="402"/>
      <c r="AH115" s="398"/>
      <c r="AI115" s="398"/>
      <c r="AJ115" s="398"/>
    </row>
    <row r="116" spans="1:36" x14ac:dyDescent="0.5">
      <c r="A116" s="8"/>
      <c r="B116" s="190"/>
      <c r="C116" s="190"/>
      <c r="D116" s="190"/>
      <c r="E116" s="190"/>
      <c r="F116" s="190"/>
      <c r="G116" s="190"/>
      <c r="H116" s="190"/>
      <c r="I116" s="190"/>
      <c r="J116" s="190"/>
      <c r="K116" s="190"/>
      <c r="L116" s="190"/>
      <c r="M116" s="190"/>
      <c r="N116" s="190"/>
      <c r="O116" s="190"/>
      <c r="P116" s="190"/>
      <c r="Q116" s="190"/>
      <c r="R116" s="190"/>
      <c r="S116" s="190"/>
      <c r="T116" s="190"/>
      <c r="U116" s="190"/>
      <c r="V116" s="190"/>
      <c r="W116" s="190"/>
      <c r="X116" s="7"/>
      <c r="Y116" s="288"/>
      <c r="Z116" s="288"/>
      <c r="AA116" s="288" t="str" cm="1">
        <f t="array" ref="AA116">IFERROR(_xlfn.UNIQUE(_xlfn._xlws.FILTER(D30:D102,D30:D102&lt;&gt;"")),"None")</f>
        <v>None</v>
      </c>
      <c r="AB116" s="288"/>
      <c r="AC116" s="288"/>
      <c r="AD116" s="288"/>
      <c r="AE116" s="401"/>
      <c r="AF116" s="401"/>
      <c r="AG116" s="402"/>
      <c r="AH116" s="398"/>
      <c r="AI116" s="398"/>
      <c r="AJ116" s="398"/>
    </row>
    <row r="117" spans="1:36" x14ac:dyDescent="0.5">
      <c r="A117" s="8"/>
      <c r="B117" s="190"/>
      <c r="C117" s="190"/>
      <c r="D117" s="190"/>
      <c r="E117" s="190"/>
      <c r="F117" s="190"/>
      <c r="G117" s="190"/>
      <c r="H117" s="190"/>
      <c r="I117" s="190"/>
      <c r="J117" s="190"/>
      <c r="K117" s="190"/>
      <c r="L117" s="190"/>
      <c r="M117" s="190"/>
      <c r="N117" s="190"/>
      <c r="O117" s="190"/>
      <c r="P117" s="190"/>
      <c r="Q117" s="190"/>
      <c r="R117" s="190"/>
      <c r="S117" s="190"/>
      <c r="T117" s="190"/>
      <c r="U117" s="190"/>
      <c r="V117" s="190"/>
      <c r="W117" s="190"/>
      <c r="X117" s="7"/>
      <c r="Y117" s="288"/>
      <c r="Z117" s="288"/>
      <c r="AA117" s="288"/>
      <c r="AB117" s="288"/>
      <c r="AC117" s="288"/>
      <c r="AD117" s="288"/>
      <c r="AE117" s="401"/>
      <c r="AF117" s="401"/>
      <c r="AG117" s="402"/>
      <c r="AH117" s="398"/>
      <c r="AI117" s="398"/>
      <c r="AJ117" s="398"/>
    </row>
    <row r="118" spans="1:36" x14ac:dyDescent="0.5">
      <c r="A118" s="8"/>
      <c r="B118" s="190"/>
      <c r="C118" s="190"/>
      <c r="D118" s="190"/>
      <c r="E118" s="190"/>
      <c r="F118" s="190"/>
      <c r="G118" s="190"/>
      <c r="H118" s="190"/>
      <c r="I118" s="190"/>
      <c r="J118" s="190"/>
      <c r="K118" s="190"/>
      <c r="L118" s="190"/>
      <c r="M118" s="190"/>
      <c r="N118" s="190"/>
      <c r="O118" s="190"/>
      <c r="P118" s="190"/>
      <c r="Q118" s="190"/>
      <c r="R118" s="190"/>
      <c r="S118" s="190"/>
      <c r="T118" s="190"/>
      <c r="U118" s="190"/>
      <c r="V118" s="190"/>
      <c r="W118" s="190"/>
      <c r="X118" s="7"/>
      <c r="Y118" s="288"/>
      <c r="Z118" s="288"/>
      <c r="AA118" s="288"/>
      <c r="AB118" s="288"/>
      <c r="AC118" s="288"/>
      <c r="AD118" s="288"/>
      <c r="AE118" s="401"/>
      <c r="AF118" s="401"/>
      <c r="AG118" s="402"/>
      <c r="AH118" s="398"/>
      <c r="AI118" s="398"/>
      <c r="AJ118" s="398"/>
    </row>
    <row r="119" spans="1:36" x14ac:dyDescent="0.5">
      <c r="A119" s="8"/>
      <c r="B119" s="190"/>
      <c r="C119" s="190"/>
      <c r="D119" s="190"/>
      <c r="E119" s="190"/>
      <c r="F119" s="190"/>
      <c r="G119" s="190"/>
      <c r="H119" s="190"/>
      <c r="I119" s="190"/>
      <c r="J119" s="190"/>
      <c r="K119" s="190"/>
      <c r="L119" s="190"/>
      <c r="M119" s="190"/>
      <c r="N119" s="190"/>
      <c r="O119" s="190"/>
      <c r="P119" s="190"/>
      <c r="Q119" s="190"/>
      <c r="R119" s="190"/>
      <c r="S119" s="190"/>
      <c r="T119" s="190"/>
      <c r="U119" s="190"/>
      <c r="V119" s="190"/>
      <c r="W119" s="190"/>
      <c r="X119" s="7"/>
      <c r="Y119" s="7"/>
      <c r="Z119" s="7"/>
      <c r="AA119" s="7"/>
      <c r="AB119" s="7"/>
      <c r="AC119" s="288"/>
      <c r="AD119" s="288"/>
      <c r="AE119" s="397"/>
      <c r="AF119" s="397"/>
      <c r="AG119" s="402"/>
      <c r="AH119" s="398"/>
      <c r="AI119" s="398"/>
      <c r="AJ119" s="398"/>
    </row>
    <row r="120" spans="1:36" x14ac:dyDescent="0.5">
      <c r="A120" s="8"/>
      <c r="B120" s="190"/>
      <c r="C120" s="190"/>
      <c r="D120" s="190"/>
      <c r="E120" s="190"/>
      <c r="F120" s="190"/>
      <c r="G120" s="190"/>
      <c r="H120" s="190"/>
      <c r="I120" s="190"/>
      <c r="J120" s="190"/>
      <c r="K120" s="190"/>
      <c r="L120" s="190"/>
      <c r="M120" s="190"/>
      <c r="N120" s="190"/>
      <c r="O120" s="190"/>
      <c r="P120" s="190"/>
      <c r="Q120" s="190"/>
      <c r="R120" s="190"/>
      <c r="S120" s="190"/>
      <c r="T120" s="190"/>
      <c r="U120" s="190"/>
      <c r="V120" s="190"/>
      <c r="W120" s="190"/>
      <c r="X120" s="7"/>
      <c r="Y120" s="7"/>
      <c r="Z120" s="7"/>
      <c r="AA120" s="7"/>
      <c r="AB120" s="7"/>
      <c r="AC120" s="288"/>
      <c r="AD120" s="288"/>
      <c r="AE120" s="397"/>
      <c r="AF120" s="397"/>
      <c r="AG120" s="402"/>
      <c r="AH120" s="398"/>
      <c r="AI120" s="398"/>
      <c r="AJ120" s="398"/>
    </row>
    <row r="121" spans="1:36" x14ac:dyDescent="0.5">
      <c r="A121" s="8"/>
      <c r="B121" s="190"/>
      <c r="C121" s="190"/>
      <c r="D121" s="190"/>
      <c r="E121" s="190"/>
      <c r="F121" s="190"/>
      <c r="G121" s="190"/>
      <c r="H121" s="190"/>
      <c r="I121" s="190"/>
      <c r="J121" s="190"/>
      <c r="K121" s="190"/>
      <c r="L121" s="190"/>
      <c r="M121" s="190"/>
      <c r="N121" s="190"/>
      <c r="O121" s="190"/>
      <c r="P121" s="190"/>
      <c r="Q121" s="190"/>
      <c r="R121" s="190"/>
      <c r="S121" s="190"/>
      <c r="T121" s="190"/>
      <c r="U121" s="190"/>
      <c r="V121" s="190"/>
      <c r="W121" s="190"/>
      <c r="X121" s="7"/>
      <c r="Y121" s="7"/>
      <c r="Z121" s="7"/>
      <c r="AA121" s="7"/>
      <c r="AB121" s="7"/>
      <c r="AC121" s="288"/>
      <c r="AD121" s="288"/>
      <c r="AE121" s="397"/>
      <c r="AF121" s="397"/>
      <c r="AG121" s="402"/>
      <c r="AH121" s="398"/>
      <c r="AI121" s="398"/>
      <c r="AJ121" s="398"/>
    </row>
    <row r="122" spans="1:36" x14ac:dyDescent="0.5">
      <c r="A122" s="8"/>
      <c r="B122" s="190"/>
      <c r="C122" s="190"/>
      <c r="D122" s="190"/>
      <c r="E122" s="190"/>
      <c r="F122" s="190"/>
      <c r="G122" s="190"/>
      <c r="H122" s="190"/>
      <c r="I122" s="190"/>
      <c r="J122" s="190"/>
      <c r="K122" s="190"/>
      <c r="L122" s="190"/>
      <c r="M122" s="190"/>
      <c r="N122" s="190"/>
      <c r="O122" s="190"/>
      <c r="P122" s="190"/>
      <c r="Q122" s="190"/>
      <c r="R122" s="190"/>
      <c r="S122" s="190"/>
      <c r="T122" s="190"/>
      <c r="U122" s="190"/>
      <c r="V122" s="190"/>
      <c r="W122" s="190"/>
      <c r="X122" s="7"/>
      <c r="Y122" s="7"/>
      <c r="Z122" s="7"/>
      <c r="AA122" s="7"/>
      <c r="AB122" s="7"/>
      <c r="AC122" s="7"/>
      <c r="AD122" s="7"/>
      <c r="AE122" s="397"/>
      <c r="AF122" s="397"/>
      <c r="AG122" s="402"/>
      <c r="AH122" s="398"/>
      <c r="AI122" s="398"/>
      <c r="AJ122" s="398"/>
    </row>
    <row r="123" spans="1:36" x14ac:dyDescent="0.5">
      <c r="A123" s="8"/>
      <c r="B123" s="190"/>
      <c r="C123" s="190"/>
      <c r="D123" s="190"/>
      <c r="E123" s="190"/>
      <c r="F123" s="190"/>
      <c r="G123" s="190"/>
      <c r="H123" s="190"/>
      <c r="I123" s="190"/>
      <c r="J123" s="190"/>
      <c r="K123" s="190"/>
      <c r="L123" s="190"/>
      <c r="M123" s="190"/>
      <c r="N123" s="190"/>
      <c r="O123" s="190"/>
      <c r="P123" s="190"/>
      <c r="Q123" s="190"/>
      <c r="R123" s="190"/>
      <c r="S123" s="190"/>
      <c r="T123" s="190"/>
      <c r="U123" s="190"/>
      <c r="V123" s="190"/>
      <c r="W123" s="190"/>
      <c r="X123" s="7"/>
      <c r="Y123" s="7"/>
      <c r="Z123" s="7"/>
      <c r="AA123" s="7"/>
      <c r="AB123" s="7"/>
      <c r="AC123" s="7"/>
      <c r="AD123" s="7"/>
      <c r="AE123" s="397"/>
      <c r="AF123" s="397"/>
      <c r="AG123" s="402"/>
      <c r="AH123" s="398"/>
      <c r="AI123" s="398"/>
      <c r="AJ123" s="398"/>
    </row>
    <row r="124" spans="1:36" x14ac:dyDescent="0.5">
      <c r="A124" s="8"/>
      <c r="B124" s="190"/>
      <c r="C124" s="190"/>
      <c r="D124" s="190"/>
      <c r="E124" s="190"/>
      <c r="F124" s="190"/>
      <c r="G124" s="190"/>
      <c r="H124" s="190"/>
      <c r="I124" s="190"/>
      <c r="J124" s="190"/>
      <c r="K124" s="190"/>
      <c r="L124" s="190"/>
      <c r="M124" s="190"/>
      <c r="N124" s="190"/>
      <c r="O124" s="190"/>
      <c r="P124" s="190"/>
      <c r="Q124" s="190"/>
      <c r="R124" s="190"/>
      <c r="S124" s="190"/>
      <c r="T124" s="190"/>
      <c r="U124" s="190"/>
      <c r="V124" s="190"/>
      <c r="W124" s="190"/>
      <c r="X124" s="7"/>
      <c r="Y124" s="7"/>
      <c r="Z124" s="7"/>
      <c r="AA124" s="7"/>
      <c r="AB124" s="7"/>
      <c r="AC124" s="7"/>
      <c r="AD124" s="7"/>
      <c r="AE124" s="397"/>
      <c r="AF124" s="397"/>
      <c r="AG124" s="402"/>
      <c r="AH124" s="398"/>
      <c r="AI124" s="398"/>
      <c r="AJ124" s="398"/>
    </row>
    <row r="125" spans="1:36" x14ac:dyDescent="0.5">
      <c r="A125" s="8"/>
      <c r="B125" s="190"/>
      <c r="C125" s="190"/>
      <c r="D125" s="190"/>
      <c r="E125" s="190"/>
      <c r="F125" s="190"/>
      <c r="G125" s="190"/>
      <c r="H125" s="190"/>
      <c r="I125" s="190"/>
      <c r="J125" s="190"/>
      <c r="K125" s="190"/>
      <c r="L125" s="190"/>
      <c r="M125" s="190"/>
      <c r="N125" s="190"/>
      <c r="O125" s="190"/>
      <c r="P125" s="190"/>
      <c r="Q125" s="190"/>
      <c r="R125" s="190"/>
      <c r="S125" s="190"/>
      <c r="T125" s="190"/>
      <c r="U125" s="190"/>
      <c r="V125" s="190"/>
      <c r="W125" s="190"/>
      <c r="X125" s="7"/>
      <c r="Y125" s="7"/>
      <c r="Z125" s="7"/>
      <c r="AA125" s="7"/>
      <c r="AB125" s="7"/>
      <c r="AC125" s="7"/>
      <c r="AD125" s="7"/>
      <c r="AE125" s="397"/>
      <c r="AF125" s="397"/>
      <c r="AG125" s="402"/>
      <c r="AH125" s="398"/>
      <c r="AI125" s="398"/>
      <c r="AJ125" s="398"/>
    </row>
    <row r="126" spans="1:36" x14ac:dyDescent="0.5">
      <c r="A126" s="8"/>
      <c r="B126" s="190"/>
      <c r="C126" s="190"/>
      <c r="D126" s="190"/>
      <c r="E126" s="190"/>
      <c r="F126" s="190"/>
      <c r="G126" s="190"/>
      <c r="H126" s="190"/>
      <c r="I126" s="190"/>
      <c r="J126" s="190"/>
      <c r="K126" s="190"/>
      <c r="L126" s="190"/>
      <c r="M126" s="190"/>
      <c r="N126" s="190"/>
      <c r="O126" s="190"/>
      <c r="P126" s="190"/>
      <c r="Q126" s="190"/>
      <c r="R126" s="190"/>
      <c r="S126" s="190"/>
      <c r="T126" s="190"/>
      <c r="U126" s="190"/>
      <c r="V126" s="190"/>
      <c r="W126" s="190"/>
      <c r="X126" s="7"/>
      <c r="Y126" s="7"/>
      <c r="Z126" s="7"/>
      <c r="AA126" s="7"/>
      <c r="AB126" s="7"/>
      <c r="AC126" s="7"/>
      <c r="AD126" s="7"/>
      <c r="AE126" s="397"/>
      <c r="AF126" s="397"/>
      <c r="AG126" s="402"/>
      <c r="AH126" s="398"/>
      <c r="AI126" s="398"/>
      <c r="AJ126" s="398"/>
    </row>
    <row r="127" spans="1:36" x14ac:dyDescent="0.5">
      <c r="A127" s="8"/>
      <c r="B127" s="190"/>
      <c r="C127" s="190"/>
      <c r="D127" s="190"/>
      <c r="E127" s="190"/>
      <c r="F127" s="190"/>
      <c r="G127" s="190"/>
      <c r="H127" s="190"/>
      <c r="I127" s="190"/>
      <c r="J127" s="190"/>
      <c r="K127" s="190"/>
      <c r="L127" s="190"/>
      <c r="M127" s="190"/>
      <c r="N127" s="190"/>
      <c r="O127" s="190"/>
      <c r="P127" s="190"/>
      <c r="Q127" s="190"/>
      <c r="R127" s="190"/>
      <c r="S127" s="190"/>
      <c r="T127" s="190"/>
      <c r="U127" s="190"/>
      <c r="V127" s="190"/>
      <c r="W127" s="190"/>
      <c r="X127" s="7"/>
      <c r="Y127" s="7"/>
      <c r="Z127" s="7"/>
      <c r="AA127" s="7"/>
      <c r="AB127" s="7"/>
      <c r="AC127" s="7"/>
      <c r="AD127" s="7"/>
      <c r="AE127" s="397"/>
      <c r="AF127" s="397"/>
      <c r="AG127" s="402"/>
      <c r="AH127" s="398"/>
      <c r="AI127" s="398"/>
      <c r="AJ127" s="398"/>
    </row>
    <row r="128" spans="1:36" x14ac:dyDescent="0.5">
      <c r="A128" s="8"/>
      <c r="B128" s="190"/>
      <c r="C128" s="190"/>
      <c r="D128" s="190"/>
      <c r="E128" s="190"/>
      <c r="F128" s="190"/>
      <c r="G128" s="190"/>
      <c r="H128" s="190"/>
      <c r="I128" s="190"/>
      <c r="J128" s="190"/>
      <c r="K128" s="190"/>
      <c r="L128" s="190"/>
      <c r="M128" s="190"/>
      <c r="N128" s="190"/>
      <c r="O128" s="190"/>
      <c r="P128" s="190"/>
      <c r="Q128" s="190"/>
      <c r="R128" s="190"/>
      <c r="S128" s="190"/>
      <c r="T128" s="190"/>
      <c r="U128" s="190"/>
      <c r="V128" s="190"/>
      <c r="W128" s="190"/>
      <c r="X128" s="7"/>
      <c r="Y128" s="7"/>
      <c r="Z128" s="7"/>
      <c r="AA128" s="7"/>
      <c r="AB128" s="7"/>
      <c r="AC128" s="7"/>
      <c r="AD128" s="7"/>
      <c r="AE128" s="397"/>
      <c r="AF128" s="397"/>
      <c r="AG128" s="402"/>
      <c r="AH128" s="398"/>
      <c r="AI128" s="398"/>
      <c r="AJ128" s="398"/>
    </row>
    <row r="129" spans="1:36" x14ac:dyDescent="0.5">
      <c r="A129" s="8"/>
      <c r="B129" s="190"/>
      <c r="C129" s="190"/>
      <c r="D129" s="190"/>
      <c r="E129" s="190"/>
      <c r="F129" s="190"/>
      <c r="G129" s="190"/>
      <c r="H129" s="190"/>
      <c r="I129" s="190"/>
      <c r="J129" s="190"/>
      <c r="K129" s="190"/>
      <c r="L129" s="190"/>
      <c r="M129" s="190"/>
      <c r="N129" s="190"/>
      <c r="O129" s="190"/>
      <c r="P129" s="190"/>
      <c r="Q129" s="190"/>
      <c r="R129" s="190"/>
      <c r="S129" s="190"/>
      <c r="T129" s="190"/>
      <c r="U129" s="190"/>
      <c r="V129" s="190"/>
      <c r="W129" s="190"/>
      <c r="X129" s="7"/>
      <c r="Y129" s="7"/>
      <c r="Z129" s="7"/>
      <c r="AA129" s="7"/>
      <c r="AB129" s="7"/>
      <c r="AC129" s="7"/>
      <c r="AD129" s="7"/>
      <c r="AE129" s="397"/>
      <c r="AF129" s="397"/>
      <c r="AG129" s="402"/>
      <c r="AH129" s="398"/>
      <c r="AI129" s="398"/>
      <c r="AJ129" s="398"/>
    </row>
    <row r="130" spans="1:36" x14ac:dyDescent="0.5">
      <c r="A130" s="8"/>
      <c r="B130" s="190"/>
      <c r="C130" s="190"/>
      <c r="D130" s="190"/>
      <c r="E130" s="190"/>
      <c r="F130" s="190"/>
      <c r="G130" s="190"/>
      <c r="H130" s="190"/>
      <c r="I130" s="190"/>
      <c r="J130" s="190"/>
      <c r="K130" s="190"/>
      <c r="L130" s="190"/>
      <c r="M130" s="190"/>
      <c r="N130" s="190"/>
      <c r="O130" s="190"/>
      <c r="P130" s="190"/>
      <c r="Q130" s="190"/>
      <c r="R130" s="190"/>
      <c r="S130" s="190"/>
      <c r="T130" s="190"/>
      <c r="U130" s="190"/>
      <c r="V130" s="190"/>
      <c r="W130" s="190"/>
      <c r="X130" s="7"/>
      <c r="Y130" s="7"/>
      <c r="Z130" s="7"/>
      <c r="AA130" s="7"/>
      <c r="AB130" s="7"/>
      <c r="AC130" s="7"/>
      <c r="AD130" s="7"/>
      <c r="AE130" s="397"/>
      <c r="AF130" s="397"/>
      <c r="AG130" s="402"/>
      <c r="AH130" s="398"/>
      <c r="AI130" s="398"/>
      <c r="AJ130" s="398"/>
    </row>
    <row r="131" spans="1:36" x14ac:dyDescent="0.5">
      <c r="A131" s="8"/>
      <c r="B131" s="190"/>
      <c r="C131" s="190"/>
      <c r="D131" s="190"/>
      <c r="E131" s="190"/>
      <c r="F131" s="190"/>
      <c r="G131" s="190"/>
      <c r="H131" s="190"/>
      <c r="I131" s="190"/>
      <c r="J131" s="190"/>
      <c r="K131" s="190"/>
      <c r="L131" s="190"/>
      <c r="M131" s="190"/>
      <c r="N131" s="190"/>
      <c r="O131" s="190"/>
      <c r="P131" s="190"/>
      <c r="Q131" s="190"/>
      <c r="R131" s="190"/>
      <c r="S131" s="190"/>
      <c r="T131" s="190"/>
      <c r="U131" s="190"/>
      <c r="V131" s="190"/>
      <c r="W131" s="190"/>
      <c r="X131" s="7"/>
      <c r="Y131" s="7"/>
      <c r="Z131" s="7"/>
      <c r="AA131" s="7"/>
      <c r="AB131" s="7"/>
      <c r="AC131" s="7"/>
      <c r="AD131" s="7"/>
      <c r="AE131" s="397"/>
      <c r="AF131" s="397"/>
      <c r="AG131" s="402"/>
      <c r="AH131" s="398"/>
      <c r="AI131" s="398"/>
      <c r="AJ131" s="398"/>
    </row>
    <row r="132" spans="1:36" x14ac:dyDescent="0.5">
      <c r="A132" s="8"/>
      <c r="B132" s="190"/>
      <c r="C132" s="190"/>
      <c r="D132" s="190"/>
      <c r="E132" s="190"/>
      <c r="F132" s="190"/>
      <c r="G132" s="190"/>
      <c r="H132" s="190"/>
      <c r="I132" s="190"/>
      <c r="J132" s="190"/>
      <c r="K132" s="190"/>
      <c r="L132" s="190"/>
      <c r="M132" s="190"/>
      <c r="N132" s="190"/>
      <c r="O132" s="190"/>
      <c r="P132" s="190"/>
      <c r="Q132" s="190"/>
      <c r="R132" s="190"/>
      <c r="S132" s="190"/>
      <c r="T132" s="190"/>
      <c r="U132" s="190"/>
      <c r="V132" s="190"/>
      <c r="W132" s="190"/>
      <c r="X132" s="7"/>
      <c r="Y132" s="7"/>
      <c r="Z132" s="7"/>
      <c r="AA132" s="7"/>
      <c r="AB132" s="7"/>
      <c r="AC132" s="7"/>
      <c r="AD132" s="7"/>
      <c r="AE132" s="397"/>
      <c r="AF132" s="397"/>
      <c r="AG132" s="402"/>
      <c r="AH132" s="398"/>
      <c r="AI132" s="398"/>
      <c r="AJ132" s="398"/>
    </row>
    <row r="133" spans="1:36" x14ac:dyDescent="0.5">
      <c r="A133" s="8"/>
      <c r="B133" s="190"/>
      <c r="C133" s="190"/>
      <c r="D133" s="190"/>
      <c r="E133" s="190"/>
      <c r="F133" s="190"/>
      <c r="G133" s="190"/>
      <c r="H133" s="190"/>
      <c r="I133" s="190"/>
      <c r="J133" s="190"/>
      <c r="K133" s="190"/>
      <c r="L133" s="190"/>
      <c r="M133" s="190"/>
      <c r="N133" s="190"/>
      <c r="O133" s="190"/>
      <c r="P133" s="190"/>
      <c r="Q133" s="190"/>
      <c r="R133" s="190"/>
      <c r="S133" s="190"/>
      <c r="T133" s="190"/>
      <c r="U133" s="190"/>
      <c r="V133" s="190"/>
      <c r="W133" s="190"/>
      <c r="X133" s="7"/>
      <c r="Y133" s="7"/>
      <c r="Z133" s="7"/>
      <c r="AA133" s="7"/>
      <c r="AB133" s="7"/>
      <c r="AC133" s="7"/>
      <c r="AD133" s="7"/>
      <c r="AE133" s="397"/>
      <c r="AF133" s="397"/>
      <c r="AG133" s="402"/>
      <c r="AH133" s="398"/>
      <c r="AI133" s="398"/>
      <c r="AJ133" s="398"/>
    </row>
    <row r="134" spans="1:36" ht="5.25" customHeight="1" x14ac:dyDescent="0.5">
      <c r="A134" s="8"/>
      <c r="B134" s="7"/>
      <c r="C134" s="288" t="str">
        <f>CONCATENATE(C105,".Unit")</f>
        <v>D.DM.Unit</v>
      </c>
      <c r="D134" s="288" t="str">
        <f t="shared" ref="D134:M134" si="0">CONCATENATE(D105,".Unit")</f>
        <v>D.CP.Unit</v>
      </c>
      <c r="E134" s="288" t="str">
        <f t="shared" si="0"/>
        <v>D.N.Unit</v>
      </c>
      <c r="F134" s="288" t="str">
        <f t="shared" si="0"/>
        <v>D.Carbon.Unit</v>
      </c>
      <c r="G134" s="7"/>
      <c r="H134" s="288" t="str">
        <f t="shared" si="0"/>
        <v>DC.Phos.Unit</v>
      </c>
      <c r="I134" s="288" t="str">
        <f t="shared" si="0"/>
        <v>DC.Calcium.Unit</v>
      </c>
      <c r="J134" s="288" t="str">
        <f t="shared" si="0"/>
        <v>DC.CFibre.Unit</v>
      </c>
      <c r="K134" s="288" t="str">
        <f t="shared" si="0"/>
        <v>DC.NDF.Unit</v>
      </c>
      <c r="L134" s="288" t="str">
        <f t="shared" si="0"/>
        <v>DC.ADF.Unit</v>
      </c>
      <c r="M134" s="288" t="str">
        <f t="shared" si="0"/>
        <v>DC.ADL.Unit</v>
      </c>
      <c r="N134" s="288" t="str">
        <f>CONCATENATE(N105,".Unit")</f>
        <v>DC.Ash.Unit</v>
      </c>
      <c r="O134" s="288" t="str">
        <f>CONCATENATE(O105,".Unit")</f>
        <v>DC.EE.Unit</v>
      </c>
      <c r="P134" s="288" t="str">
        <f t="shared" ref="P134:W134" si="1">CONCATENATE(P105,".Unit")</f>
        <v>DC.NFE.Unit</v>
      </c>
      <c r="Q134" s="288" t="str">
        <f t="shared" si="1"/>
        <v>DC.NDS.Unit</v>
      </c>
      <c r="R134" s="288" t="str">
        <f t="shared" si="1"/>
        <v>DC.Moisture.Unit</v>
      </c>
      <c r="S134" s="288" t="str">
        <f t="shared" si="1"/>
        <v>DC.ME.Unit</v>
      </c>
      <c r="T134" s="288" t="str">
        <f t="shared" si="1"/>
        <v>DC.DE.Unit</v>
      </c>
      <c r="U134" s="288" t="str">
        <f t="shared" si="1"/>
        <v>DC.NE.Unit</v>
      </c>
      <c r="V134" s="288" t="str">
        <f t="shared" si="1"/>
        <v>DC.GE.Unit</v>
      </c>
      <c r="W134" s="288" t="str">
        <f t="shared" si="1"/>
        <v>DC.Cfat.Unit</v>
      </c>
      <c r="X134" s="7"/>
      <c r="Y134" s="7"/>
      <c r="Z134" s="7"/>
      <c r="AA134" s="7"/>
      <c r="AB134" s="7"/>
      <c r="AC134" s="7"/>
      <c r="AD134" s="7"/>
      <c r="AE134" s="397"/>
      <c r="AF134" s="397"/>
      <c r="AG134" s="402"/>
      <c r="AH134" s="398"/>
      <c r="AI134" s="398"/>
      <c r="AJ134" s="398"/>
    </row>
    <row r="135" spans="1:36" x14ac:dyDescent="0.5">
      <c r="A135" s="8"/>
      <c r="B135" s="196" t="s">
        <v>4819</v>
      </c>
      <c r="C135" s="190"/>
      <c r="D135" s="190"/>
      <c r="E135" s="190"/>
      <c r="F135" s="493"/>
      <c r="G135" s="369" t="s">
        <v>1356</v>
      </c>
      <c r="H135" s="493"/>
      <c r="I135" s="493"/>
      <c r="J135" s="493"/>
      <c r="K135" s="493"/>
      <c r="L135" s="493"/>
      <c r="M135" s="493"/>
      <c r="N135" s="493"/>
      <c r="O135" s="493"/>
      <c r="P135" s="493"/>
      <c r="Q135" s="493"/>
      <c r="R135" s="190"/>
      <c r="S135" s="190"/>
      <c r="T135" s="190"/>
      <c r="U135" s="190"/>
      <c r="V135" s="190"/>
      <c r="W135" s="190"/>
      <c r="X135" s="7"/>
      <c r="Y135" s="7"/>
      <c r="Z135" s="7"/>
      <c r="AA135" s="7"/>
      <c r="AB135" s="7"/>
      <c r="AC135" s="7"/>
      <c r="AD135" s="7"/>
      <c r="AE135" s="397"/>
      <c r="AF135" s="397"/>
      <c r="AG135" s="402"/>
      <c r="AH135" s="398"/>
      <c r="AI135" s="398"/>
      <c r="AJ135" s="398"/>
    </row>
    <row r="136" spans="1:36" ht="5.25" customHeight="1" x14ac:dyDescent="0.5">
      <c r="A136" s="8"/>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397"/>
      <c r="AB136" s="397"/>
      <c r="AC136" s="397"/>
      <c r="AD136" s="398"/>
      <c r="AE136" s="398"/>
      <c r="AF136" s="398"/>
    </row>
    <row r="137" spans="1:36" x14ac:dyDescent="0.5">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397"/>
      <c r="AB137" s="397"/>
      <c r="AC137" s="397"/>
      <c r="AD137" s="398"/>
      <c r="AE137" s="398"/>
      <c r="AF137" s="398"/>
    </row>
    <row r="138" spans="1:36" x14ac:dyDescent="0.5">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397"/>
      <c r="AB138" s="397"/>
      <c r="AC138" s="397"/>
      <c r="AD138" s="398"/>
      <c r="AE138" s="398"/>
      <c r="AF138" s="398"/>
    </row>
    <row r="139" spans="1:36" x14ac:dyDescent="0.5">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397"/>
      <c r="AB139" s="397"/>
      <c r="AC139" s="397"/>
      <c r="AD139" s="398"/>
      <c r="AE139" s="398"/>
      <c r="AF139" s="398"/>
    </row>
    <row r="140" spans="1:36" x14ac:dyDescent="0.5">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397"/>
      <c r="AB140" s="397"/>
      <c r="AC140" s="397"/>
      <c r="AD140" s="398"/>
      <c r="AE140" s="398"/>
      <c r="AF140" s="398"/>
    </row>
    <row r="141" spans="1:36" x14ac:dyDescent="0.5">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397"/>
      <c r="AB141" s="397"/>
      <c r="AC141" s="397"/>
      <c r="AD141" s="398"/>
      <c r="AE141" s="398"/>
      <c r="AF141" s="398"/>
    </row>
    <row r="142" spans="1:36" x14ac:dyDescent="0.5">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397"/>
      <c r="AB142" s="397"/>
      <c r="AC142" s="397"/>
      <c r="AD142" s="398"/>
      <c r="AE142" s="398"/>
      <c r="AF142" s="398"/>
    </row>
    <row r="143" spans="1:36" x14ac:dyDescent="0.5">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397"/>
      <c r="AB143" s="397"/>
      <c r="AC143" s="397"/>
      <c r="AD143" s="398"/>
      <c r="AE143" s="398"/>
      <c r="AF143" s="398"/>
    </row>
    <row r="144" spans="1:36" x14ac:dyDescent="0.5">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397"/>
      <c r="AB144" s="397"/>
      <c r="AC144" s="397"/>
      <c r="AD144" s="398"/>
      <c r="AE144" s="398"/>
      <c r="AF144" s="398"/>
    </row>
    <row r="145" spans="1:33" x14ac:dyDescent="0.5">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397"/>
      <c r="AB145" s="397"/>
      <c r="AC145" s="397"/>
      <c r="AD145" s="398"/>
      <c r="AE145" s="398"/>
      <c r="AF145" s="398"/>
    </row>
    <row r="146" spans="1:33" x14ac:dyDescent="0.5">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397"/>
      <c r="AB146" s="397"/>
      <c r="AC146" s="397"/>
      <c r="AD146" s="398"/>
      <c r="AE146" s="398"/>
      <c r="AF146" s="398"/>
    </row>
    <row r="147" spans="1:33" x14ac:dyDescent="0.5">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397"/>
      <c r="AB147" s="397"/>
      <c r="AC147" s="397"/>
      <c r="AD147" s="398"/>
      <c r="AE147" s="398"/>
      <c r="AF147" s="398"/>
      <c r="AG147" s="7"/>
    </row>
    <row r="148" spans="1:33" x14ac:dyDescent="0.5">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397"/>
      <c r="AB148" s="397"/>
      <c r="AC148" s="397"/>
      <c r="AD148" s="398"/>
      <c r="AE148" s="398"/>
      <c r="AF148" s="398"/>
      <c r="AG148" s="7"/>
    </row>
    <row r="149" spans="1:33" x14ac:dyDescent="0.5">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397"/>
      <c r="AB149" s="397"/>
      <c r="AC149" s="397"/>
      <c r="AD149" s="398"/>
      <c r="AE149" s="398"/>
      <c r="AF149" s="398"/>
      <c r="AG149" s="7"/>
    </row>
    <row r="150" spans="1:33" x14ac:dyDescent="0.5">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397"/>
      <c r="AB150" s="397"/>
      <c r="AC150" s="397"/>
      <c r="AD150" s="398"/>
      <c r="AE150" s="398"/>
      <c r="AF150" s="398"/>
      <c r="AG150" s="7"/>
    </row>
    <row r="151" spans="1:33" x14ac:dyDescent="0.5">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397"/>
      <c r="AB151" s="397"/>
      <c r="AC151" s="397"/>
      <c r="AD151" s="398"/>
      <c r="AE151" s="398"/>
      <c r="AF151" s="398"/>
      <c r="AG151" s="7"/>
    </row>
    <row r="152" spans="1:33" x14ac:dyDescent="0.5">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397"/>
      <c r="AB152" s="397"/>
      <c r="AC152" s="397"/>
      <c r="AD152" s="398"/>
      <c r="AE152" s="398"/>
      <c r="AF152" s="398"/>
      <c r="AG152" s="7"/>
    </row>
    <row r="153" spans="1:33" x14ac:dyDescent="0.5">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397"/>
      <c r="AB153" s="397"/>
      <c r="AC153" s="397"/>
      <c r="AD153" s="398"/>
      <c r="AE153" s="398"/>
      <c r="AF153" s="398"/>
      <c r="AG153" s="7"/>
    </row>
    <row r="154" spans="1:33" x14ac:dyDescent="0.5">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397"/>
      <c r="AB154" s="397"/>
      <c r="AC154" s="397"/>
      <c r="AD154" s="398"/>
      <c r="AE154" s="398"/>
      <c r="AF154" s="398"/>
      <c r="AG154" s="7"/>
    </row>
    <row r="155" spans="1:33" x14ac:dyDescent="0.5">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397"/>
      <c r="AB155" s="397"/>
      <c r="AC155" s="397"/>
      <c r="AD155" s="398"/>
      <c r="AE155" s="398"/>
      <c r="AF155" s="398"/>
      <c r="AG155" s="7"/>
    </row>
    <row r="156" spans="1:33" x14ac:dyDescent="0.5">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397"/>
      <c r="AB156" s="397"/>
      <c r="AC156" s="397"/>
      <c r="AD156" s="398"/>
      <c r="AE156" s="398"/>
      <c r="AF156" s="398"/>
      <c r="AG156" s="7"/>
    </row>
    <row r="157" spans="1:33" x14ac:dyDescent="0.5">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397"/>
      <c r="AB157" s="397"/>
      <c r="AC157" s="397"/>
      <c r="AD157" s="398"/>
      <c r="AE157" s="398"/>
      <c r="AF157" s="398"/>
      <c r="AG157" s="7"/>
    </row>
    <row r="158" spans="1:33" x14ac:dyDescent="0.5">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397"/>
      <c r="AB158" s="397"/>
      <c r="AC158" s="397"/>
      <c r="AD158" s="398"/>
      <c r="AE158" s="398"/>
      <c r="AF158" s="398"/>
      <c r="AG158" s="7"/>
    </row>
    <row r="159" spans="1:33" x14ac:dyDescent="0.5">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397"/>
      <c r="AB159" s="397"/>
      <c r="AC159" s="397"/>
      <c r="AD159" s="398"/>
      <c r="AE159" s="398"/>
      <c r="AF159" s="398"/>
      <c r="AG159" s="7"/>
    </row>
    <row r="160" spans="1:33" x14ac:dyDescent="0.5">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397"/>
      <c r="AB160" s="397"/>
      <c r="AC160" s="397"/>
      <c r="AD160" s="398"/>
      <c r="AE160" s="398"/>
      <c r="AF160" s="398"/>
      <c r="AG160" s="7"/>
    </row>
    <row r="161" spans="1:33" x14ac:dyDescent="0.5">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397"/>
      <c r="AB161" s="397"/>
      <c r="AC161" s="397"/>
      <c r="AD161" s="398"/>
      <c r="AE161" s="398"/>
      <c r="AF161" s="398"/>
      <c r="AG161" s="7"/>
    </row>
    <row r="162" spans="1:33" x14ac:dyDescent="0.5">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397"/>
      <c r="AB162" s="397"/>
      <c r="AC162" s="397"/>
      <c r="AD162" s="398"/>
      <c r="AE162" s="398"/>
      <c r="AF162" s="398"/>
      <c r="AG162" s="7"/>
    </row>
    <row r="163" spans="1:33" x14ac:dyDescent="0.5">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397"/>
      <c r="AB163" s="397"/>
      <c r="AC163" s="397"/>
      <c r="AD163" s="398"/>
      <c r="AE163" s="398"/>
      <c r="AF163" s="398"/>
      <c r="AG163" s="7"/>
    </row>
    <row r="164" spans="1:33" x14ac:dyDescent="0.5">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397"/>
      <c r="AB164" s="397"/>
      <c r="AC164" s="397"/>
      <c r="AD164" s="398"/>
      <c r="AE164" s="398"/>
      <c r="AF164" s="398"/>
      <c r="AG164" s="7"/>
    </row>
    <row r="165" spans="1:33" x14ac:dyDescent="0.5">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397"/>
      <c r="AB165" s="397"/>
      <c r="AC165" s="397"/>
      <c r="AD165" s="398"/>
      <c r="AE165" s="398"/>
      <c r="AF165" s="398"/>
      <c r="AG165" s="7"/>
    </row>
    <row r="166" spans="1:33" x14ac:dyDescent="0.5">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397"/>
      <c r="AB166" s="397"/>
      <c r="AC166" s="397"/>
      <c r="AD166" s="398"/>
      <c r="AE166" s="398"/>
      <c r="AF166" s="398"/>
      <c r="AG166" s="7"/>
    </row>
    <row r="167" spans="1:33" x14ac:dyDescent="0.5">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397"/>
      <c r="AB167" s="397"/>
      <c r="AC167" s="397"/>
      <c r="AD167" s="398"/>
      <c r="AE167" s="398"/>
      <c r="AF167" s="398"/>
      <c r="AG167" s="7"/>
    </row>
    <row r="168" spans="1:33" x14ac:dyDescent="0.5">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397"/>
      <c r="AB168" s="397"/>
      <c r="AC168" s="397"/>
      <c r="AD168" s="398"/>
      <c r="AE168" s="398"/>
      <c r="AF168" s="398"/>
      <c r="AG168" s="7"/>
    </row>
    <row r="169" spans="1:33" x14ac:dyDescent="0.5">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397"/>
      <c r="AB169" s="397"/>
      <c r="AC169" s="397"/>
      <c r="AD169" s="398"/>
      <c r="AE169" s="398"/>
      <c r="AF169" s="398"/>
      <c r="AG169" s="7"/>
    </row>
    <row r="170" spans="1:33" x14ac:dyDescent="0.5">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397"/>
      <c r="AB170" s="397"/>
      <c r="AC170" s="397"/>
      <c r="AD170" s="398"/>
      <c r="AE170" s="398"/>
      <c r="AF170" s="398"/>
      <c r="AG170" s="7"/>
    </row>
    <row r="171" spans="1:33" x14ac:dyDescent="0.5">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397"/>
      <c r="AB171" s="397"/>
      <c r="AC171" s="397"/>
      <c r="AD171" s="7"/>
      <c r="AE171" s="7"/>
      <c r="AF171" s="7"/>
      <c r="AG171" s="7"/>
    </row>
    <row r="172" spans="1:33" x14ac:dyDescent="0.5">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397"/>
      <c r="AB172" s="397"/>
      <c r="AC172" s="397"/>
      <c r="AD172" s="7"/>
      <c r="AE172" s="7"/>
      <c r="AF172" s="7"/>
      <c r="AG172" s="7"/>
    </row>
    <row r="173" spans="1:33" x14ac:dyDescent="0.5">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397"/>
      <c r="AB173" s="397"/>
      <c r="AC173" s="397"/>
      <c r="AD173" s="7"/>
      <c r="AE173" s="7"/>
      <c r="AF173" s="7"/>
      <c r="AG173" s="7"/>
    </row>
    <row r="174" spans="1:33" x14ac:dyDescent="0.5">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397"/>
      <c r="AB174" s="397"/>
      <c r="AC174" s="397"/>
      <c r="AD174" s="7"/>
      <c r="AE174" s="7"/>
      <c r="AF174" s="7"/>
      <c r="AG174" s="7"/>
    </row>
    <row r="175" spans="1:33" x14ac:dyDescent="0.5">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397"/>
      <c r="AB175" s="397"/>
      <c r="AC175" s="397"/>
      <c r="AD175" s="7"/>
      <c r="AE175" s="7"/>
      <c r="AF175" s="7"/>
      <c r="AG175" s="7"/>
    </row>
    <row r="176" spans="1:33" x14ac:dyDescent="0.5">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397"/>
      <c r="AB176" s="397"/>
      <c r="AC176" s="397"/>
      <c r="AD176" s="7"/>
      <c r="AE176" s="7"/>
      <c r="AF176" s="7"/>
      <c r="AG176" s="7"/>
    </row>
    <row r="177" spans="1:33" x14ac:dyDescent="0.5">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397"/>
      <c r="AB177" s="397"/>
      <c r="AC177" s="397"/>
      <c r="AD177" s="7"/>
      <c r="AE177" s="7"/>
      <c r="AF177" s="7"/>
      <c r="AG177" s="7"/>
    </row>
    <row r="178" spans="1:33" x14ac:dyDescent="0.5">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397"/>
      <c r="AB178" s="397"/>
      <c r="AC178" s="397"/>
      <c r="AD178" s="7"/>
      <c r="AE178" s="7"/>
      <c r="AF178" s="7"/>
      <c r="AG178" s="7"/>
    </row>
    <row r="179" spans="1:33" x14ac:dyDescent="0.5">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397"/>
      <c r="AB179" s="397"/>
      <c r="AC179" s="397"/>
      <c r="AD179" s="7"/>
      <c r="AE179" s="7"/>
      <c r="AF179" s="7"/>
      <c r="AG179" s="7"/>
    </row>
    <row r="180" spans="1:33" x14ac:dyDescent="0.5">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397"/>
      <c r="AB180" s="397"/>
      <c r="AC180" s="397"/>
      <c r="AD180" s="7"/>
      <c r="AE180" s="7"/>
      <c r="AF180" s="7"/>
      <c r="AG180" s="7"/>
    </row>
    <row r="181" spans="1:33" x14ac:dyDescent="0.5">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397"/>
      <c r="AB181" s="397"/>
      <c r="AC181" s="397"/>
      <c r="AD181" s="7"/>
      <c r="AE181" s="7"/>
      <c r="AF181" s="7"/>
      <c r="AG181" s="7"/>
    </row>
    <row r="182" spans="1:33" x14ac:dyDescent="0.5">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397"/>
      <c r="AB182" s="397"/>
      <c r="AC182" s="397"/>
      <c r="AD182" s="7"/>
      <c r="AE182" s="7"/>
      <c r="AF182" s="7"/>
      <c r="AG182" s="7"/>
    </row>
    <row r="183" spans="1:33" x14ac:dyDescent="0.5">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397"/>
      <c r="AB183" s="397"/>
      <c r="AC183" s="397"/>
      <c r="AD183" s="7"/>
      <c r="AE183" s="7"/>
      <c r="AF183" s="7"/>
      <c r="AG183" s="7"/>
    </row>
    <row r="184" spans="1:33" x14ac:dyDescent="0.5">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397"/>
      <c r="AB184" s="397"/>
      <c r="AC184" s="397"/>
      <c r="AD184" s="7"/>
      <c r="AE184" s="7"/>
      <c r="AF184" s="7"/>
      <c r="AG184" s="7"/>
    </row>
    <row r="185" spans="1:33" x14ac:dyDescent="0.5">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397"/>
      <c r="AB185" s="397"/>
      <c r="AC185" s="397"/>
      <c r="AD185" s="7"/>
      <c r="AE185" s="7"/>
      <c r="AF185" s="7"/>
      <c r="AG185" s="7"/>
    </row>
    <row r="186" spans="1:33" x14ac:dyDescent="0.5">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397"/>
      <c r="AB186" s="397"/>
      <c r="AC186" s="397"/>
      <c r="AD186" s="7"/>
      <c r="AE186" s="7"/>
      <c r="AF186" s="7"/>
      <c r="AG186" s="7"/>
    </row>
    <row r="187" spans="1:33" x14ac:dyDescent="0.5">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397"/>
      <c r="AB187" s="397"/>
      <c r="AC187" s="397"/>
      <c r="AD187" s="7"/>
      <c r="AE187" s="7"/>
      <c r="AF187" s="7"/>
      <c r="AG187" s="7"/>
    </row>
    <row r="188" spans="1:33" x14ac:dyDescent="0.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397"/>
      <c r="AB188" s="397"/>
      <c r="AC188" s="397"/>
      <c r="AD188" s="7"/>
      <c r="AE188" s="7"/>
      <c r="AF188" s="7"/>
      <c r="AG188" s="7"/>
    </row>
    <row r="189" spans="1:33" x14ac:dyDescent="0.5">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397"/>
      <c r="AB189" s="397"/>
      <c r="AC189" s="397"/>
      <c r="AD189" s="7"/>
      <c r="AE189" s="7"/>
      <c r="AF189" s="7"/>
      <c r="AG189" s="7"/>
    </row>
    <row r="190" spans="1:33" x14ac:dyDescent="0.5">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397"/>
      <c r="AB190" s="397"/>
      <c r="AC190" s="397"/>
      <c r="AD190" s="7"/>
      <c r="AE190" s="7"/>
      <c r="AF190" s="7"/>
      <c r="AG190" s="7"/>
    </row>
    <row r="191" spans="1:33" x14ac:dyDescent="0.5">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397"/>
      <c r="AB191" s="397"/>
      <c r="AC191" s="397"/>
      <c r="AD191" s="7"/>
      <c r="AE191" s="7"/>
      <c r="AF191" s="7"/>
      <c r="AG191" s="7"/>
    </row>
    <row r="192" spans="1:33" x14ac:dyDescent="0.5">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397"/>
      <c r="AB192" s="397"/>
      <c r="AC192" s="397"/>
      <c r="AD192" s="7"/>
      <c r="AE192" s="7"/>
      <c r="AF192" s="7"/>
      <c r="AG192" s="7"/>
    </row>
    <row r="193" spans="1:33" x14ac:dyDescent="0.5">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397"/>
      <c r="AB193" s="397"/>
      <c r="AC193" s="397"/>
      <c r="AD193" s="7"/>
      <c r="AE193" s="7"/>
      <c r="AF193" s="7"/>
      <c r="AG193" s="7"/>
    </row>
    <row r="194" spans="1:33" x14ac:dyDescent="0.5">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397"/>
      <c r="AB194" s="397"/>
      <c r="AC194" s="397"/>
      <c r="AD194" s="7"/>
      <c r="AE194" s="7"/>
      <c r="AF194" s="7"/>
      <c r="AG194" s="7"/>
    </row>
    <row r="195" spans="1:33" x14ac:dyDescent="0.5">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397"/>
      <c r="AB195" s="397"/>
      <c r="AC195" s="397"/>
      <c r="AD195" s="7"/>
      <c r="AE195" s="7"/>
      <c r="AF195" s="7"/>
      <c r="AG195" s="7"/>
    </row>
    <row r="196" spans="1:33" x14ac:dyDescent="0.5">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397"/>
      <c r="AB196" s="397"/>
      <c r="AC196" s="397"/>
      <c r="AD196" s="7"/>
      <c r="AE196" s="7"/>
      <c r="AF196" s="7"/>
      <c r="AG196" s="7"/>
    </row>
    <row r="197" spans="1:33" x14ac:dyDescent="0.5">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397"/>
      <c r="AB197" s="397"/>
      <c r="AC197" s="397"/>
      <c r="AD197" s="7"/>
      <c r="AE197" s="7"/>
      <c r="AF197" s="7"/>
      <c r="AG197" s="7"/>
    </row>
    <row r="198" spans="1:33" x14ac:dyDescent="0.5">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397"/>
      <c r="AB198" s="397"/>
      <c r="AC198" s="397"/>
      <c r="AD198" s="7"/>
      <c r="AE198" s="7"/>
      <c r="AF198" s="7"/>
      <c r="AG198" s="7"/>
    </row>
    <row r="199" spans="1:33" x14ac:dyDescent="0.5">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397"/>
      <c r="AB199" s="397"/>
      <c r="AC199" s="397"/>
      <c r="AD199" s="7"/>
      <c r="AE199" s="7"/>
      <c r="AF199" s="7"/>
      <c r="AG199" s="7"/>
    </row>
    <row r="200" spans="1:33" x14ac:dyDescent="0.5">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397"/>
      <c r="AB200" s="397"/>
      <c r="AC200" s="397"/>
      <c r="AD200" s="7"/>
      <c r="AE200" s="7"/>
      <c r="AF200" s="7"/>
      <c r="AG200" s="7"/>
    </row>
    <row r="201" spans="1:33" x14ac:dyDescent="0.5">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397"/>
      <c r="AB201" s="397"/>
      <c r="AC201" s="397"/>
      <c r="AD201" s="7"/>
      <c r="AE201" s="7"/>
      <c r="AF201" s="7"/>
      <c r="AG201" s="7"/>
    </row>
    <row r="202" spans="1:33" x14ac:dyDescent="0.5">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397"/>
      <c r="AB202" s="397"/>
      <c r="AC202" s="397"/>
      <c r="AD202" s="7"/>
      <c r="AE202" s="7"/>
      <c r="AF202" s="7"/>
      <c r="AG202" s="7"/>
    </row>
    <row r="203" spans="1:33" x14ac:dyDescent="0.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397"/>
      <c r="AB203" s="397"/>
      <c r="AC203" s="397"/>
      <c r="AD203" s="7"/>
      <c r="AE203" s="7"/>
      <c r="AF203" s="7"/>
      <c r="AG203" s="7"/>
    </row>
    <row r="204" spans="1:33" x14ac:dyDescent="0.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397"/>
      <c r="AB204" s="397"/>
      <c r="AC204" s="397"/>
      <c r="AD204" s="7"/>
      <c r="AE204" s="7"/>
      <c r="AF204" s="7"/>
      <c r="AG204" s="7"/>
    </row>
    <row r="205" spans="1:33" x14ac:dyDescent="0.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397"/>
      <c r="AB205" s="397"/>
      <c r="AC205" s="397"/>
      <c r="AD205" s="7"/>
      <c r="AE205" s="7"/>
      <c r="AF205" s="7"/>
      <c r="AG205" s="7"/>
    </row>
    <row r="206" spans="1:33" x14ac:dyDescent="0.5">
      <c r="Y206" s="7"/>
      <c r="Z206" s="7"/>
      <c r="AD206" s="7"/>
      <c r="AE206" s="7"/>
      <c r="AF206" s="7"/>
      <c r="AG206" s="7"/>
    </row>
    <row r="207" spans="1:33" x14ac:dyDescent="0.5">
      <c r="Y207" s="7"/>
      <c r="Z207" s="7"/>
      <c r="AD207" s="7"/>
      <c r="AE207" s="7"/>
      <c r="AF207" s="7"/>
      <c r="AG207" s="7"/>
    </row>
    <row r="208" spans="1:33" x14ac:dyDescent="0.5">
      <c r="Y208" s="7"/>
      <c r="Z208" s="7"/>
    </row>
  </sheetData>
  <sheetProtection formatColumns="0" formatRows="0" selectLockedCells="1"/>
  <mergeCells count="4">
    <mergeCell ref="A3:K3"/>
    <mergeCell ref="A1:J1"/>
    <mergeCell ref="A27:L27"/>
    <mergeCell ref="A104:L104"/>
  </mergeCells>
  <conditionalFormatting sqref="B107:B133">
    <cfRule type="expression" dxfId="506" priority="362">
      <formula>AND(B107="",COUNTA($C107:$G107)&gt;0)</formula>
    </cfRule>
    <cfRule type="expression" dxfId="505" priority="363">
      <formula>IF(B107="",FALSE(),IFERROR(IF(MATCH(B107,_xlfn.ANCHORARRAY($AE$34),0)=0,TRUE(),FALSE()),TRUE()))</formula>
    </cfRule>
  </conditionalFormatting>
  <conditionalFormatting sqref="D24:W24">
    <cfRule type="expression" dxfId="504" priority="349">
      <formula>AND(NOT(ISBLANK(D24)),COUNTIF($D$24:$W$24,D24)&gt;1)</formula>
    </cfRule>
    <cfRule type="expression" dxfId="503" priority="584">
      <formula>AND(ISBLANK(D$24),COUNTA(D$5:D$19)&gt;0)</formula>
    </cfRule>
  </conditionalFormatting>
  <conditionalFormatting sqref="C5:W7">
    <cfRule type="expression" dxfId="502" priority="355">
      <formula>AND(NOT(ISBLANK(C2)),COUNTIF(FeedAddition,C2)=0)</formula>
    </cfRule>
  </conditionalFormatting>
  <conditionalFormatting sqref="D9:W11">
    <cfRule type="expression" dxfId="501" priority="354">
      <formula>AND(NOT(ISBLANK(D9)),COUNTIF(FeedSub,D9)=0)</formula>
    </cfRule>
  </conditionalFormatting>
  <conditionalFormatting sqref="D13:W15">
    <cfRule type="expression" dxfId="500" priority="353">
      <formula>AND(NOT(ISBLANK(D13)),COUNTIF(FeedProcess,D13)=0)</formula>
    </cfRule>
  </conditionalFormatting>
  <conditionalFormatting sqref="D17:W17">
    <cfRule type="expression" dxfId="499" priority="352">
      <formula>AND(NOT(ISBLANK(D17)),COUNTIF(AnimalManure,D17)=0)</formula>
    </cfRule>
  </conditionalFormatting>
  <conditionalFormatting sqref="D18:W18">
    <cfRule type="expression" dxfId="498" priority="351">
      <formula>AND(NOT(ISBLANK(D18)),COUNTIF(AnimalPasture,D18)=0)</formula>
    </cfRule>
  </conditionalFormatting>
  <conditionalFormatting sqref="D5:W15 D17:W19">
    <cfRule type="expression" dxfId="497" priority="350">
      <formula>AND(NOT(ISBLANK(D$24)),(COUNTA(D$5:D$15)+COUNTA(D$17:D$19)+COUNTA(D$21:D$22))=0)</formula>
    </cfRule>
  </conditionalFormatting>
  <conditionalFormatting sqref="D8:W8 D12:W12">
    <cfRule type="expression" dxfId="496" priority="347">
      <formula>AND((COUNTA($D$8:$W$8)+COUNTA($D$12:$W$12))=0,COUNTA($D$5:$W$19)&gt;0)</formula>
    </cfRule>
  </conditionalFormatting>
  <conditionalFormatting sqref="C30:C102">
    <cfRule type="expression" dxfId="495" priority="335">
      <formula>AND(NOT(ISBLANK($B30)),ISBLANK(C30))</formula>
    </cfRule>
  </conditionalFormatting>
  <conditionalFormatting sqref="C135:F135 H135:W135">
    <cfRule type="expression" dxfId="494" priority="292">
      <formula>AND(ISBLANK(C135),COUNTA(C$107:C$133)&gt;0)</formula>
    </cfRule>
  </conditionalFormatting>
  <conditionalFormatting sqref="D21:W22">
    <cfRule type="expression" dxfId="493" priority="132">
      <formula>AND(NOT(ISBLANK(D$24)),(COUNTA(D$5:D$15)+COUNTA(D$17:D$19)+COUNTA(D$21:D$22))=0)</formula>
    </cfRule>
  </conditionalFormatting>
  <conditionalFormatting sqref="D30:D102">
    <cfRule type="expression" dxfId="492" priority="45">
      <formula>AND(C30&lt;&gt;"Entire Diet",NOT(ISBLANK(C30)),ISBLANK(D30))</formula>
    </cfRule>
  </conditionalFormatting>
  <conditionalFormatting sqref="C25:W25">
    <cfRule type="expression" dxfId="491" priority="44">
      <formula>LEN(C25)&gt;255</formula>
    </cfRule>
  </conditionalFormatting>
  <conditionalFormatting sqref="B30:B102">
    <cfRule type="expression" dxfId="490" priority="3">
      <formula>IF(NOT(ISBLANK(B30)),IFERROR(IF(MATCH(B30,$C$24:$W$24,0)&gt;0,FALSE(),TRUE()),TRUE()),FALSE())</formula>
    </cfRule>
    <cfRule type="expression" dxfId="489" priority="4">
      <formula>AND(ISBLANK(B30),NOT(ISBLANK(C30)))</formula>
    </cfRule>
    <cfRule type="expression" dxfId="488" priority="5">
      <formula>AND(NOT(ISBLANK(B30)),COUNTIF($D$24:$W$24,B30)&gt;1)</formula>
    </cfRule>
  </conditionalFormatting>
  <conditionalFormatting sqref="I30:I102">
    <cfRule type="expression" dxfId="487" priority="1">
      <formula>AND(NOT(ISBLANK(G30)),ISBLANK(I30))</formula>
    </cfRule>
  </conditionalFormatting>
  <dataValidations xWindow="313" yWindow="373" count="36">
    <dataValidation type="list" allowBlank="1" showInputMessage="1" showErrorMessage="1" sqref="D5:W7 C6:C7" xr:uid="{6AC9D17B-C1CC-427F-BED9-16ECFD8ABE53}">
      <formula1>FeedAddition</formula1>
    </dataValidation>
    <dataValidation type="list" allowBlank="1" showInputMessage="1" showErrorMessage="1" sqref="D16:W17" xr:uid="{EAF9E89E-AACC-4548-80E1-5F5B73A6F38A}">
      <formula1>AnimalManure</formula1>
    </dataValidation>
    <dataValidation type="list" allowBlank="1" showInputMessage="1" showErrorMessage="1" sqref="D9:W11 C10:C11" xr:uid="{DB26C8DF-4E5D-40BB-B321-7183A9EBAEEF}">
      <formula1>FeedSub</formula1>
    </dataValidation>
    <dataValidation type="list" allowBlank="1" showInputMessage="1" showErrorMessage="1" sqref="C14:C16 D13:W15" xr:uid="{D8173B1D-2FFC-4018-B1C9-967926CB9E79}">
      <formula1>FeedProcess</formula1>
    </dataValidation>
    <dataValidation type="list" allowBlank="1" showInputMessage="1" showErrorMessage="1" sqref="C26 C20 C23 D18:W18" xr:uid="{82F6B74D-365F-401E-8F45-D86E9C3A9FAD}">
      <formula1>AnimalPasture</formula1>
    </dataValidation>
    <dataValidation type="list" allowBlank="1" showInputMessage="1" showErrorMessage="1" sqref="D8:W8 D19:W19 D12:W12" xr:uid="{319E2139-3F2E-4897-AA55-2281566A72B8}">
      <formula1>"Yes,No"</formula1>
    </dataValidation>
    <dataValidation type="custom" allowBlank="1" showInputMessage="1" showErrorMessage="1" error="Name already used." sqref="E24:W24" xr:uid="{301EDAF8-B48F-4116-84E0-DCD60974A38F}">
      <formula1>IF(COUNTIF($D3:$W3,E3)&gt;1,FALSE(),TRUE())</formula1>
    </dataValidation>
    <dataValidation type="custom" allowBlank="1" showInputMessage="1" showErrorMessage="1" error="Name already used." sqref="D24" xr:uid="{A7746281-57B2-4CF5-9C38-6A0C2D11882B}">
      <formula1>IF(COUNTIF($D24:$W24,D24)&gt;1,FALSE(),TRUE())</formula1>
    </dataValidation>
    <dataValidation type="list" allowBlank="1" showInputMessage="1" showErrorMessage="1" sqref="E31:E32 E34:E35 E37:E38 E86:E102 E40:E43 E45:E63 E65:E84" xr:uid="{4C4BA0AA-6F88-48C1-B53C-C8494805BEE8}">
      <formula1>Diet.Source</formula1>
    </dataValidation>
    <dataValidation type="list" errorStyle="information" allowBlank="1" showInputMessage="1" showErrorMessage="1" error="You are adding a new type of diet processing." sqref="F31:F32 F34:F35 F37:F38 F86:F102 F40:F43 F45:F63 F65:F84" xr:uid="{FC360453-0A35-4975-99CB-F44D7DD11F4B}">
      <formula1>Diet.Process</formula1>
    </dataValidation>
    <dataValidation type="list" errorStyle="warning" allowBlank="1" showInputMessage="1" showErrorMessage="1" error="You are adding a new unit type?" sqref="I31:I32 I34:I35 I37:I38 I86:I102 I40:I43 I45:I63 I65:I84" xr:uid="{36F68636-18DF-4E0D-B7BD-7CDF5B2BE6B0}">
      <formula1>Diet.Unit.Amount</formula1>
    </dataValidation>
    <dataValidation type="list" errorStyle="warning" allowBlank="1" showInputMessage="1" showErrorMessage="1" error="You are adding a new unit type?" sqref="J31:J32 J34:J35 J37:J38 J86:J102 J40:J43 J45:J63 J65:J84" xr:uid="{65FA27B2-CABC-4ED6-809B-A8F14C7F062D}">
      <formula1>Diet.Unit.Time</formula1>
    </dataValidation>
    <dataValidation type="list" errorStyle="warning" allowBlank="1" showInputMessage="1" showErrorMessage="1" error="You are adding a new unit type?" sqref="K31:K102" xr:uid="{D475FECB-70A9-485A-BC7B-E7C97C4A5E1E}">
      <formula1>Diet.Unit.Animals</formula1>
    </dataValidation>
    <dataValidation type="list" allowBlank="1" showInputMessage="1" showErrorMessage="1" prompt="Where did the diet material come from? Was it produced by the same farm, household or production system or was it purchased from elsewhere?" sqref="E30 E33 E36 E39 E85 E44 E64" xr:uid="{248C1EC4-A701-4BB2-A828-36A563B0CECB}">
      <formula1>Diet.Source</formula1>
    </dataValidation>
    <dataValidation type="list" errorStyle="information" allowBlank="1" showInputMessage="1" showErrorMessage="1" error="You are adding a new type of diet processing." prompt="Record any processing the diet item has undergone, typically to improve digestiblity." sqref="F30 F33 F36 F39 F85 F44 F64" xr:uid="{87F442EA-E325-4DC4-B77B-31D99D082784}">
      <formula1>Diet.Process</formula1>
    </dataValidation>
    <dataValidation allowBlank="1" showInputMessage="1" showErrorMessage="1" prompt="The amount of the item in the animal diet." sqref="G30 G33 G36 G39 G85 G44 G64" xr:uid="{068E04DF-1AC0-487F-A9CA-5C5117912496}"/>
    <dataValidation type="list" errorStyle="warning" allowBlank="1" showInputMessage="1" showErrorMessage="1" error="You are adding a new unit type?" prompt="The unit for the amount of the diet item (e.g. g/kg,kg or %, note that  kg/kg, g/kg, %, etc. do not require time or animal units as it is assumed that they are a proportion or percentage of the total diet)." sqref="I30 I33 I36 I39 I85 I44 I64" xr:uid="{AB4C0393-36C1-417D-8EA9-6D793D09092A}">
      <formula1>Diet.Unit.Amount</formula1>
    </dataValidation>
    <dataValidation type="list" errorStyle="warning" allowBlank="1" showInputMessage="1" showErrorMessage="1" error="You are adding a new unit type?" prompt="Please specifiy the time component of the unit of measurement, preferably in days. If you cannot use days then please enter &quot;Other&quot; and describe in the Notes section." sqref="J30 J33 J36 J39 J85 J44 J64" xr:uid="{82758313-9153-4694-BEAD-9CA43CF5297B}">
      <formula1>Diet.Unit.Time</formula1>
    </dataValidation>
    <dataValidation type="list" errorStyle="warning" allowBlank="1" showInputMessage="1" showErrorMessage="1" error="You are adding a new unit type?" prompt="The number (e.g, 15) or grouping of animals (e.g., herd) that the diet unit is relevant to. If this field is left blank we will assume it is per one individual." sqref="K30" xr:uid="{5BABA45D-D14A-4AEB-B9E1-3C9C4B31AF25}">
      <formula1>Diet.Unit.Animals</formula1>
    </dataValidation>
    <dataValidation type="list" errorStyle="warning" allowBlank="1" showInputMessage="1" showErrorMessage="1" error="You are adding a new unit?" sqref="H135:Q135 C135 E135:F135 D135" xr:uid="{9EBD7569-C5FE-4E3B-A0A2-6DEBA7C1C0D6}">
      <formula1>Diet.Comp.Unit</formula1>
    </dataValidation>
    <dataValidation type="textLength" allowBlank="1" showInputMessage="1" showErrorMessage="1" error="Notes cannot contain more than 255 characters." sqref="C25:W25" xr:uid="{68741D57-91E2-4ED9-962E-448C88B7E46C}">
      <formula1>0</formula1>
      <formula2>255</formula2>
    </dataValidation>
    <dataValidation type="list" allowBlank="1" showInputMessage="1" showErrorMessage="1" sqref="B30:B102" xr:uid="{98B6248D-2CA6-425D-B695-DF6E0AAF53BE}">
      <formula1>_xlfn.ANCHORARRAY($AA$34)</formula1>
    </dataValidation>
    <dataValidation type="list" allowBlank="1" showInputMessage="1" showErrorMessage="1" sqref="B107:B133" xr:uid="{BF189286-2BF9-4D3A-BB95-C7C50E95D4A8}">
      <formula1>_xlfn.ANCHORARRAY($AB$34)</formula1>
    </dataValidation>
    <dataValidation type="list" allowBlank="1" showInputMessage="1" showErrorMessage="1" prompt="See right for practice descriptions" sqref="C5:C7 D7:W7" xr:uid="{778BCC80-E632-41CB-94E8-0773FE16FA16}">
      <formula1>FeedAddition</formula1>
    </dataValidation>
    <dataValidation type="list" allowBlank="1" showInputMessage="1" showErrorMessage="1" prompt="See right for practice descriptions" sqref="C9" xr:uid="{EB8C7F18-9111-410B-9DFF-25F2FD29970F}">
      <formula1>FeedSub</formula1>
    </dataValidation>
    <dataValidation type="list" allowBlank="1" showInputMessage="1" showErrorMessage="1" prompt="See right for practice descriptions" sqref="C13" xr:uid="{6C7C9B38-5805-49A3-87C0-E068FE383C0D}">
      <formula1>FeedProcess</formula1>
    </dataValidation>
    <dataValidation type="list" allowBlank="1" showInputMessage="1" showErrorMessage="1" prompt="See right for practice descriptions" sqref="C17" xr:uid="{A413AC29-CB83-46F2-B810-84D21DD09136}">
      <formula1>AnimalManure</formula1>
    </dataValidation>
    <dataValidation type="list" allowBlank="1" showInputMessage="1" showErrorMessage="1" prompt="See right for practice descriptions" sqref="C18" xr:uid="{56CA4DFB-19E9-45C5-9F14-DD50D73D5A62}">
      <formula1>AnimalPasture</formula1>
    </dataValidation>
    <dataValidation type="list" allowBlank="1" showInputMessage="1" showErrorMessage="1" prompt="See right for practice descriptions" sqref="C19" xr:uid="{918E816B-DCE1-4590-BBC0-151D2C39375A}">
      <formula1>"Yes,No"</formula1>
    </dataValidation>
    <dataValidation type="list" allowBlank="1" showInputMessage="1" showErrorMessage="1" prompt="You can use the base practice column to specify a control diet (basal diet), noting the the base diet is the Feed Addition Control." sqref="C8" xr:uid="{B02B143C-BE02-41D4-87EB-91911729D9A6}">
      <formula1>"Yes,No"</formula1>
    </dataValidation>
    <dataValidation type="list" allowBlank="1" showInputMessage="1" showErrorMessage="1" prompt="You should not use the base diet column to specify a feed substitution control, but you can use the base column to specify any components that are the same across diets in a substitution expriement." sqref="C12" xr:uid="{915E8B18-0412-408B-B11F-AD0EA327D5E6}">
      <formula1>"Yes,No"</formula1>
    </dataValidation>
    <dataValidation type="list" allowBlank="1" showInputMessage="1" showErrorMessage="1" prompt="Record yes here if animals in a barn or similar facility were fed hay/grass ad libitum (as much as they can eat) or similar was part of their diet." sqref="C22:W22" xr:uid="{61FE2DA7-F2A3-4E07-AA21-1F643565E604}">
      <formula1>"Yes, No"</formula1>
    </dataValidation>
    <dataValidation type="list" allowBlank="1" showInputMessage="1" showErrorMessage="1" prompt="This means &quot;free feeding&quot; where the animals could eat as much they wanted. For example, an experiment might provide all the hay an animal can eat as a base practice." sqref="H30:H102" xr:uid="{2796D4B4-F274-4440-8C1A-EB4C5DCE4D30}">
      <formula1>"Yes,No"</formula1>
    </dataValidation>
    <dataValidation type="list" allowBlank="1" showInputMessage="1" showErrorMessage="1" prompt="Record yes here if grazing (in the field) was part of the animal diet." sqref="C21:W21" xr:uid="{7066830D-6378-42A9-BA79-49B92FCE998A}">
      <formula1>"Yes, No"</formula1>
    </dataValidation>
    <dataValidation type="list" allowBlank="1" showInputMessage="1" showErrorMessage="1" sqref="C30:C102" xr:uid="{464547B7-68D5-43A0-AE72-83C26E085E3A}">
      <formula1>Diet.Items</formula1>
    </dataValidation>
    <dataValidation type="decimal" errorStyle="warning" allowBlank="1" showInputMessage="1" showErrorMessage="1" error="Should be a number &gt;=0" sqref="C107:N133" xr:uid="{8A0306C8-0E62-4AA3-B9BD-912BA1F4AD43}">
      <formula1>0</formula1>
      <formula2>1000000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xWindow="313" yWindow="373" count="1">
        <x14:dataValidation type="list" allowBlank="1" showInputMessage="1" xr:uid="{A5520B10-0081-4EE4-8B6E-DF6581C12323}">
          <x14:formula1>
            <xm:f>IF(C30="Entire Diet",$A$28,IF($C30="Animal Manures",Manure,_xlfn.ANCHORARRAY(Lists!$DH2)))</xm:f>
          </x14:formula1>
          <xm:sqref>D30:D102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F33A0-35CB-494A-984D-325724A7EEFF}">
  <sheetPr codeName="Sheet34">
    <tabColor theme="9" tint="0.39997558519241921"/>
  </sheetPr>
  <dimension ref="A1:AG111"/>
  <sheetViews>
    <sheetView zoomScale="85" zoomScaleNormal="85" workbookViewId="0">
      <selection activeCell="C10" sqref="C10"/>
    </sheetView>
  </sheetViews>
  <sheetFormatPr defaultRowHeight="14.35" x14ac:dyDescent="0.5"/>
  <cols>
    <col min="1" max="1" width="2.52734375" customWidth="1"/>
    <col min="2" max="2" width="12.8203125" bestFit="1" customWidth="1"/>
    <col min="3" max="23" width="16.52734375" customWidth="1"/>
    <col min="24" max="24" width="2.52734375" customWidth="1"/>
  </cols>
  <sheetData>
    <row r="1" spans="1:33" ht="14.7" thickBot="1" x14ac:dyDescent="0.55000000000000004">
      <c r="A1" s="869" t="s">
        <v>4820</v>
      </c>
      <c r="B1" s="870"/>
      <c r="C1" s="870"/>
      <c r="D1" s="870"/>
      <c r="E1" s="870"/>
      <c r="F1" s="870"/>
      <c r="G1" s="870"/>
      <c r="H1" s="870"/>
      <c r="I1" s="870"/>
      <c r="J1" s="870"/>
      <c r="K1" s="870"/>
      <c r="L1" s="870"/>
      <c r="M1" s="870"/>
      <c r="N1" s="870"/>
      <c r="O1" s="870"/>
      <c r="P1" s="870"/>
      <c r="Q1" s="870"/>
      <c r="R1" s="870"/>
      <c r="S1" s="870"/>
      <c r="T1" s="870"/>
      <c r="U1" s="870"/>
      <c r="V1" s="870"/>
      <c r="W1" s="870"/>
      <c r="X1" s="875"/>
      <c r="Y1" s="7"/>
      <c r="Z1" s="96" t="str" cm="1">
        <f t="array" ref="Z1">IFERROR(TRANSPOSE(_xlfn.UNIQUE(_xlfn._xlws.FILTER(D10:W10,D10:W10&lt;&gt;""))),"None")</f>
        <v>None</v>
      </c>
      <c r="AA1" s="96" t="str" cm="1">
        <f t="array" ref="AA1">IFERROR(TRANSPOSE(_xlfn.UNIQUE(_xlfn._xlws.FILTER(D25:W25,D25:W25&lt;&gt;""))),"None")</f>
        <v>None</v>
      </c>
      <c r="AB1" s="7"/>
      <c r="AC1" s="7"/>
      <c r="AD1" s="7"/>
      <c r="AE1" s="7"/>
      <c r="AF1" s="7"/>
      <c r="AG1" s="7"/>
    </row>
    <row r="2" spans="1:33" s="7" customFormat="1" ht="5.25" customHeight="1" x14ac:dyDescent="0.5">
      <c r="A2" s="8"/>
      <c r="X2" s="9"/>
      <c r="Z2" s="96"/>
      <c r="AA2" s="96"/>
    </row>
    <row r="3" spans="1:33" x14ac:dyDescent="0.5">
      <c r="A3" s="8"/>
      <c r="B3" s="7"/>
      <c r="C3" s="385" t="s">
        <v>4104</v>
      </c>
      <c r="D3" s="823" t="s">
        <v>4670</v>
      </c>
      <c r="E3" s="823"/>
      <c r="F3" s="823"/>
      <c r="G3" s="823"/>
      <c r="H3" s="823"/>
      <c r="I3" s="823"/>
      <c r="J3" s="823"/>
      <c r="K3" s="823"/>
      <c r="L3" s="823"/>
      <c r="M3" s="823"/>
      <c r="N3" s="823"/>
      <c r="O3" s="823"/>
      <c r="P3" s="823"/>
      <c r="Q3" s="823"/>
      <c r="R3" s="823"/>
      <c r="S3" s="823"/>
      <c r="T3" s="823"/>
      <c r="U3" s="823"/>
      <c r="V3" s="823"/>
      <c r="W3" s="823"/>
      <c r="X3" s="9"/>
      <c r="Y3" s="7"/>
      <c r="Z3" s="96"/>
      <c r="AA3" s="96"/>
      <c r="AB3" s="7"/>
      <c r="AC3" s="7"/>
      <c r="AD3" s="7"/>
      <c r="AE3" s="7"/>
      <c r="AF3" s="7"/>
      <c r="AG3" s="7"/>
    </row>
    <row r="4" spans="1:33" x14ac:dyDescent="0.5">
      <c r="A4" s="8"/>
      <c r="B4" s="350" t="s">
        <v>4105</v>
      </c>
      <c r="C4" s="218"/>
      <c r="D4" s="218"/>
      <c r="E4" s="218"/>
      <c r="F4" s="218"/>
      <c r="G4" s="218"/>
      <c r="H4" s="218"/>
      <c r="I4" s="218"/>
      <c r="J4" s="218"/>
      <c r="K4" s="218"/>
      <c r="L4" s="218"/>
      <c r="M4" s="218"/>
      <c r="N4" s="218"/>
      <c r="O4" s="218"/>
      <c r="P4" s="218"/>
      <c r="Q4" s="218"/>
      <c r="R4" s="218"/>
      <c r="S4" s="218"/>
      <c r="T4" s="218"/>
      <c r="U4" s="218"/>
      <c r="V4" s="218"/>
      <c r="W4" s="218"/>
      <c r="X4" s="343"/>
      <c r="Y4" s="20"/>
      <c r="Z4" s="96"/>
      <c r="AA4" s="96"/>
      <c r="AB4" s="7"/>
      <c r="AC4" s="7"/>
      <c r="AD4" s="7"/>
      <c r="AE4" s="7"/>
      <c r="AF4" s="7"/>
      <c r="AG4" s="7"/>
    </row>
    <row r="5" spans="1:33" x14ac:dyDescent="0.5">
      <c r="A5" s="8"/>
      <c r="B5" s="350" t="s">
        <v>4105</v>
      </c>
      <c r="C5" s="218"/>
      <c r="D5" s="218"/>
      <c r="E5" s="218"/>
      <c r="F5" s="218"/>
      <c r="G5" s="218"/>
      <c r="H5" s="218"/>
      <c r="I5" s="218"/>
      <c r="J5" s="218"/>
      <c r="K5" s="218"/>
      <c r="L5" s="218"/>
      <c r="M5" s="218"/>
      <c r="N5" s="218"/>
      <c r="O5" s="218"/>
      <c r="P5" s="218"/>
      <c r="Q5" s="218"/>
      <c r="R5" s="218"/>
      <c r="S5" s="218"/>
      <c r="T5" s="218"/>
      <c r="U5" s="218"/>
      <c r="V5" s="218"/>
      <c r="W5" s="218"/>
      <c r="X5" s="343"/>
      <c r="Y5" s="20"/>
      <c r="Z5" s="96"/>
      <c r="AA5" s="96"/>
      <c r="AB5" s="7"/>
      <c r="AC5" s="7"/>
      <c r="AD5" s="7"/>
      <c r="AE5" s="7"/>
      <c r="AF5" s="7"/>
      <c r="AG5" s="7"/>
    </row>
    <row r="6" spans="1:33" x14ac:dyDescent="0.5">
      <c r="A6" s="8"/>
      <c r="B6" s="350" t="s">
        <v>4105</v>
      </c>
      <c r="C6" s="218"/>
      <c r="D6" s="218"/>
      <c r="E6" s="218"/>
      <c r="F6" s="218"/>
      <c r="G6" s="218"/>
      <c r="H6" s="218"/>
      <c r="I6" s="218"/>
      <c r="J6" s="218"/>
      <c r="K6" s="218"/>
      <c r="L6" s="218"/>
      <c r="M6" s="218"/>
      <c r="N6" s="218"/>
      <c r="O6" s="218"/>
      <c r="P6" s="218"/>
      <c r="Q6" s="218"/>
      <c r="R6" s="218"/>
      <c r="S6" s="218"/>
      <c r="T6" s="218"/>
      <c r="U6" s="218"/>
      <c r="V6" s="218"/>
      <c r="W6" s="218"/>
      <c r="X6" s="343"/>
      <c r="Y6" s="20"/>
      <c r="Z6" s="96"/>
      <c r="AA6" s="96"/>
      <c r="AB6" s="7"/>
      <c r="AC6" s="7"/>
      <c r="AD6" s="7"/>
      <c r="AE6" s="7"/>
      <c r="AF6" s="7"/>
      <c r="AG6" s="7"/>
    </row>
    <row r="7" spans="1:33" s="7" customFormat="1" ht="5.25" customHeight="1" x14ac:dyDescent="0.5">
      <c r="A7" s="8"/>
      <c r="C7" s="151"/>
      <c r="D7" s="151"/>
      <c r="E7" s="151"/>
      <c r="F7" s="151"/>
      <c r="G7" s="151"/>
      <c r="H7" s="151"/>
      <c r="I7" s="151"/>
      <c r="J7" s="151"/>
      <c r="K7" s="151"/>
      <c r="L7" s="151"/>
      <c r="M7" s="151"/>
      <c r="N7" s="151"/>
      <c r="O7" s="151"/>
      <c r="P7" s="151"/>
      <c r="Q7" s="151"/>
      <c r="R7" s="151"/>
      <c r="S7" s="151"/>
      <c r="T7" s="151"/>
      <c r="U7" s="151"/>
      <c r="V7" s="151"/>
      <c r="W7" s="151"/>
      <c r="X7" s="9"/>
      <c r="Z7" s="96"/>
      <c r="AA7" s="96"/>
    </row>
    <row r="8" spans="1:33" s="46" customFormat="1" ht="54.25" customHeight="1" x14ac:dyDescent="0.5">
      <c r="A8" s="48"/>
      <c r="B8" s="384" t="s">
        <v>4821</v>
      </c>
      <c r="C8" s="223" t="str">
        <f>IFERROR(INDEX(PostHarvest1[Description],MATCH(C4,PostHarvest1[Subpractice],0)),"")</f>
        <v/>
      </c>
      <c r="D8" s="223" t="str">
        <f>IFERROR(INDEX(PostHarvest1[Description],MATCH(D4,PostHarvest1[Subpractice],0)),"")</f>
        <v/>
      </c>
      <c r="E8" s="223" t="str">
        <f>IFERROR(INDEX(PostHarvest1[Description],MATCH(E4,PostHarvest1[Subpractice],0)),"")</f>
        <v/>
      </c>
      <c r="F8" s="223" t="str">
        <f>IFERROR(INDEX(PostHarvest1[Description],MATCH(F4,PostHarvest1[Subpractice],0)),"")</f>
        <v/>
      </c>
      <c r="G8" s="223" t="str">
        <f>IFERROR(INDEX(PostHarvest1[Description],MATCH(G4,PostHarvest1[Subpractice],0)),"")</f>
        <v/>
      </c>
      <c r="H8" s="223" t="str">
        <f>IFERROR(INDEX(PostHarvest1[Description],MATCH(H4,PostHarvest1[Subpractice],0)),"")</f>
        <v/>
      </c>
      <c r="I8" s="223" t="str">
        <f>IFERROR(INDEX(PostHarvest1[Description],MATCH(I4,PostHarvest1[Subpractice],0)),"")</f>
        <v/>
      </c>
      <c r="J8" s="223" t="str">
        <f>IFERROR(INDEX(PostHarvest1[Description],MATCH(J4,PostHarvest1[Subpractice],0)),"")</f>
        <v/>
      </c>
      <c r="K8" s="223" t="str">
        <f>IFERROR(INDEX(PostHarvest1[Description],MATCH(K4,PostHarvest1[Subpractice],0)),"")</f>
        <v/>
      </c>
      <c r="L8" s="223" t="str">
        <f>IFERROR(INDEX(PostHarvest1[Description],MATCH(L4,PostHarvest1[Subpractice],0)),"")</f>
        <v/>
      </c>
      <c r="M8" s="223" t="str">
        <f>IFERROR(INDEX(PostHarvest1[Description],MATCH(M4,PostHarvest1[Subpractice],0)),"")</f>
        <v/>
      </c>
      <c r="N8" s="223" t="str">
        <f>IFERROR(INDEX(PostHarvest1[Description],MATCH(N4,PostHarvest1[Subpractice],0)),"")</f>
        <v/>
      </c>
      <c r="O8" s="223" t="str">
        <f>IFERROR(INDEX(PostHarvest1[Description],MATCH(O4,PostHarvest1[Subpractice],0)),"")</f>
        <v/>
      </c>
      <c r="P8" s="223" t="str">
        <f>IFERROR(INDEX(PostHarvest1[Description],MATCH(P4,PostHarvest1[Subpractice],0)),"")</f>
        <v/>
      </c>
      <c r="Q8" s="223" t="str">
        <f>IFERROR(INDEX(PostHarvest1[Description],MATCH(Q4,PostHarvest1[Subpractice],0)),"")</f>
        <v/>
      </c>
      <c r="R8" s="223" t="str">
        <f>IFERROR(INDEX(PostHarvest1[Description],MATCH(R4,PostHarvest1[Subpractice],0)),"")</f>
        <v/>
      </c>
      <c r="S8" s="223" t="str">
        <f>IFERROR(INDEX(PostHarvest1[Description],MATCH(S4,PostHarvest1[Subpractice],0)),"")</f>
        <v/>
      </c>
      <c r="T8" s="223" t="str">
        <f>IFERROR(INDEX(PostHarvest1[Description],MATCH(T4,PostHarvest1[Subpractice],0)),"")</f>
        <v/>
      </c>
      <c r="U8" s="223" t="str">
        <f>IFERROR(INDEX(PostHarvest1[Description],MATCH(U4,PostHarvest1[Subpractice],0)),"")</f>
        <v/>
      </c>
      <c r="V8" s="223" t="str">
        <f>IFERROR(INDEX(PostHarvest1[Description],MATCH(V4,PostHarvest1[Subpractice],0)),"")</f>
        <v/>
      </c>
      <c r="W8" s="223" t="str">
        <f>IFERROR(INDEX(PostHarvest1[Description],MATCH(W4,PostHarvest1[Subpractice],0)),"")</f>
        <v/>
      </c>
      <c r="X8" s="49"/>
      <c r="Y8" s="47"/>
      <c r="Z8" s="146"/>
      <c r="AA8" s="146"/>
      <c r="AB8" s="47"/>
      <c r="AC8" s="47"/>
      <c r="AD8" s="47"/>
      <c r="AE8" s="47"/>
      <c r="AF8" s="47"/>
      <c r="AG8" s="47"/>
    </row>
    <row r="9" spans="1:33" s="7" customFormat="1" ht="5.25" customHeight="1" x14ac:dyDescent="0.5">
      <c r="A9" s="8"/>
      <c r="C9" s="151"/>
      <c r="D9" s="151"/>
      <c r="E9" s="151"/>
      <c r="F9" s="151"/>
      <c r="G9" s="151"/>
      <c r="H9" s="151"/>
      <c r="I9" s="151"/>
      <c r="J9" s="151"/>
      <c r="K9" s="151"/>
      <c r="L9" s="151"/>
      <c r="M9" s="151"/>
      <c r="N9" s="151"/>
      <c r="O9" s="151"/>
      <c r="P9" s="151"/>
      <c r="Q9" s="151"/>
      <c r="R9" s="151"/>
      <c r="S9" s="151"/>
      <c r="T9" s="151"/>
      <c r="U9" s="151"/>
      <c r="V9" s="151"/>
      <c r="W9" s="151"/>
      <c r="X9" s="9"/>
      <c r="Z9" s="96"/>
      <c r="AA9" s="96"/>
    </row>
    <row r="10" spans="1:33" x14ac:dyDescent="0.5">
      <c r="A10" s="8"/>
      <c r="B10" s="196" t="s">
        <v>3550</v>
      </c>
      <c r="C10" s="383" t="s">
        <v>3551</v>
      </c>
      <c r="D10" s="132"/>
      <c r="E10" s="132"/>
      <c r="F10" s="132"/>
      <c r="G10" s="132"/>
      <c r="H10" s="132"/>
      <c r="I10" s="132"/>
      <c r="J10" s="132"/>
      <c r="K10" s="132"/>
      <c r="L10" s="132"/>
      <c r="M10" s="132"/>
      <c r="N10" s="132"/>
      <c r="O10" s="132"/>
      <c r="P10" s="132"/>
      <c r="Q10" s="132"/>
      <c r="R10" s="132"/>
      <c r="S10" s="132"/>
      <c r="T10" s="132"/>
      <c r="U10" s="132"/>
      <c r="V10" s="132"/>
      <c r="W10" s="132"/>
      <c r="X10" s="9"/>
      <c r="Y10" s="7"/>
      <c r="Z10" s="96"/>
      <c r="AA10" s="96"/>
      <c r="AB10" s="7"/>
      <c r="AC10" s="7"/>
      <c r="AD10" s="7"/>
      <c r="AE10" s="7"/>
      <c r="AF10" s="7"/>
      <c r="AG10" s="7"/>
    </row>
    <row r="11" spans="1:33" s="7" customFormat="1" ht="5.25" customHeight="1" x14ac:dyDescent="0.5">
      <c r="A11" s="8"/>
      <c r="X11" s="9"/>
      <c r="Z11" s="96"/>
      <c r="AA11" s="96"/>
    </row>
    <row r="12" spans="1:33" s="7" customFormat="1" ht="15" customHeight="1" x14ac:dyDescent="0.5">
      <c r="A12" s="8"/>
      <c r="B12" s="196" t="s">
        <v>4822</v>
      </c>
      <c r="C12" s="650"/>
      <c r="X12" s="9"/>
      <c r="Z12" s="96"/>
      <c r="AA12" s="96"/>
    </row>
    <row r="13" spans="1:33" s="7" customFormat="1" ht="5.25" customHeight="1" x14ac:dyDescent="0.5">
      <c r="A13" s="8"/>
      <c r="X13" s="9"/>
      <c r="Z13" s="96"/>
      <c r="AA13" s="96"/>
    </row>
    <row r="14" spans="1:33" ht="140.5" customHeight="1" x14ac:dyDescent="0.5">
      <c r="A14" s="8"/>
      <c r="B14" s="196" t="s">
        <v>3553</v>
      </c>
      <c r="C14" s="193"/>
      <c r="D14" s="193"/>
      <c r="E14" s="193"/>
      <c r="F14" s="193"/>
      <c r="G14" s="193"/>
      <c r="H14" s="193"/>
      <c r="I14" s="193"/>
      <c r="J14" s="193"/>
      <c r="K14" s="193"/>
      <c r="L14" s="193"/>
      <c r="M14" s="193"/>
      <c r="N14" s="193"/>
      <c r="O14" s="193"/>
      <c r="P14" s="193"/>
      <c r="Q14" s="193"/>
      <c r="R14" s="193"/>
      <c r="S14" s="193"/>
      <c r="T14" s="193"/>
      <c r="U14" s="193"/>
      <c r="V14" s="193"/>
      <c r="W14" s="193"/>
      <c r="X14" s="9"/>
      <c r="Y14" s="7"/>
      <c r="Z14" s="96"/>
      <c r="AA14" s="96"/>
      <c r="AB14" s="7"/>
      <c r="AC14" s="7"/>
      <c r="AD14" s="7"/>
      <c r="AE14" s="7"/>
      <c r="AF14" s="7"/>
      <c r="AG14" s="7"/>
    </row>
    <row r="15" spans="1:33" s="7" customFormat="1" ht="5.25" customHeight="1" thickBot="1" x14ac:dyDescent="0.55000000000000004">
      <c r="A15" s="8"/>
      <c r="X15" s="9"/>
      <c r="Z15" s="96"/>
      <c r="AA15" s="96"/>
    </row>
    <row r="16" spans="1:33" ht="14.7" thickBot="1" x14ac:dyDescent="0.55000000000000004">
      <c r="A16" s="869" t="s">
        <v>4823</v>
      </c>
      <c r="B16" s="870"/>
      <c r="C16" s="870"/>
      <c r="D16" s="870"/>
      <c r="E16" s="870"/>
      <c r="F16" s="870"/>
      <c r="G16" s="870"/>
      <c r="H16" s="870"/>
      <c r="I16" s="870"/>
      <c r="J16" s="870"/>
      <c r="K16" s="870"/>
      <c r="L16" s="870"/>
      <c r="M16" s="870"/>
      <c r="N16" s="870"/>
      <c r="O16" s="870"/>
      <c r="P16" s="870"/>
      <c r="Q16" s="870"/>
      <c r="R16" s="870"/>
      <c r="S16" s="870"/>
      <c r="T16" s="870"/>
      <c r="U16" s="870"/>
      <c r="V16" s="870"/>
      <c r="W16" s="870"/>
      <c r="X16" s="875"/>
      <c r="Y16" s="7"/>
      <c r="Z16" s="96"/>
      <c r="AA16" s="96"/>
      <c r="AB16" s="7"/>
      <c r="AC16" s="7"/>
      <c r="AD16" s="7"/>
      <c r="AE16" s="7"/>
      <c r="AF16" s="7"/>
      <c r="AG16" s="7"/>
    </row>
    <row r="17" spans="1:33" s="7" customFormat="1" ht="5.25" customHeight="1" x14ac:dyDescent="0.5">
      <c r="A17" s="64"/>
      <c r="B17" s="100"/>
      <c r="C17" s="100"/>
      <c r="D17" s="100"/>
      <c r="E17" s="100"/>
      <c r="F17" s="100"/>
      <c r="G17" s="100"/>
      <c r="H17" s="100"/>
      <c r="I17" s="100"/>
      <c r="J17" s="100"/>
      <c r="K17" s="100"/>
      <c r="L17" s="100"/>
      <c r="M17" s="100"/>
      <c r="N17" s="100"/>
      <c r="O17" s="100"/>
      <c r="P17" s="100"/>
      <c r="Q17" s="100"/>
      <c r="R17" s="100"/>
      <c r="S17" s="100"/>
      <c r="T17" s="100"/>
      <c r="U17" s="100"/>
      <c r="V17" s="100"/>
      <c r="W17" s="100"/>
      <c r="X17" s="66"/>
      <c r="Z17" s="96"/>
      <c r="AA17" s="96"/>
    </row>
    <row r="18" spans="1:33" x14ac:dyDescent="0.5">
      <c r="A18" s="8"/>
      <c r="B18" s="7"/>
      <c r="C18" s="385" t="s">
        <v>4104</v>
      </c>
      <c r="D18" s="823" t="s">
        <v>4670</v>
      </c>
      <c r="E18" s="823"/>
      <c r="F18" s="823"/>
      <c r="G18" s="823"/>
      <c r="H18" s="823"/>
      <c r="I18" s="823"/>
      <c r="J18" s="823"/>
      <c r="K18" s="823"/>
      <c r="L18" s="823"/>
      <c r="M18" s="823"/>
      <c r="N18" s="823"/>
      <c r="O18" s="823"/>
      <c r="P18" s="823"/>
      <c r="Q18" s="823"/>
      <c r="R18" s="823"/>
      <c r="S18" s="823"/>
      <c r="T18" s="823"/>
      <c r="U18" s="823"/>
      <c r="V18" s="823"/>
      <c r="W18" s="823"/>
      <c r="X18" s="9"/>
      <c r="Y18" s="7"/>
      <c r="Z18" s="96"/>
      <c r="AA18" s="96"/>
      <c r="AB18" s="7"/>
      <c r="AC18" s="7"/>
      <c r="AD18" s="7"/>
      <c r="AE18" s="7"/>
      <c r="AF18" s="7"/>
      <c r="AG18" s="7"/>
    </row>
    <row r="19" spans="1:33" x14ac:dyDescent="0.5">
      <c r="A19" s="8"/>
      <c r="B19" s="350" t="s">
        <v>4105</v>
      </c>
      <c r="C19" s="218"/>
      <c r="D19" s="218"/>
      <c r="E19" s="218"/>
      <c r="F19" s="218"/>
      <c r="G19" s="218"/>
      <c r="H19" s="218"/>
      <c r="I19" s="218"/>
      <c r="J19" s="218"/>
      <c r="K19" s="218"/>
      <c r="L19" s="218"/>
      <c r="M19" s="218"/>
      <c r="N19" s="218"/>
      <c r="O19" s="218"/>
      <c r="P19" s="218"/>
      <c r="Q19" s="218"/>
      <c r="R19" s="218"/>
      <c r="S19" s="218"/>
      <c r="T19" s="218"/>
      <c r="U19" s="218"/>
      <c r="V19" s="218"/>
      <c r="W19" s="218"/>
      <c r="X19" s="9"/>
      <c r="Y19" s="7"/>
      <c r="Z19" s="96"/>
      <c r="AA19" s="96"/>
      <c r="AB19" s="7"/>
      <c r="AC19" s="7"/>
      <c r="AD19" s="7"/>
      <c r="AE19" s="7"/>
      <c r="AF19" s="7"/>
      <c r="AG19" s="7"/>
    </row>
    <row r="20" spans="1:33" x14ac:dyDescent="0.5">
      <c r="A20" s="8"/>
      <c r="B20" s="350" t="s">
        <v>4105</v>
      </c>
      <c r="C20" s="218"/>
      <c r="D20" s="218"/>
      <c r="E20" s="218"/>
      <c r="F20" s="218"/>
      <c r="G20" s="218"/>
      <c r="H20" s="218"/>
      <c r="I20" s="218"/>
      <c r="J20" s="218"/>
      <c r="K20" s="218"/>
      <c r="L20" s="218"/>
      <c r="M20" s="218"/>
      <c r="N20" s="218"/>
      <c r="O20" s="218"/>
      <c r="P20" s="218"/>
      <c r="Q20" s="218"/>
      <c r="R20" s="218"/>
      <c r="S20" s="218"/>
      <c r="T20" s="218"/>
      <c r="U20" s="218"/>
      <c r="V20" s="218"/>
      <c r="W20" s="218"/>
      <c r="X20" s="9"/>
      <c r="Y20" s="7"/>
      <c r="Z20" s="96"/>
      <c r="AA20" s="96"/>
      <c r="AB20" s="7"/>
      <c r="AC20" s="7"/>
      <c r="AD20" s="7"/>
      <c r="AE20" s="7"/>
      <c r="AF20" s="7"/>
      <c r="AG20" s="7"/>
    </row>
    <row r="21" spans="1:33" x14ac:dyDescent="0.5">
      <c r="A21" s="8"/>
      <c r="B21" s="350" t="s">
        <v>4105</v>
      </c>
      <c r="C21" s="218"/>
      <c r="D21" s="218"/>
      <c r="E21" s="218"/>
      <c r="F21" s="218"/>
      <c r="G21" s="218"/>
      <c r="H21" s="218"/>
      <c r="I21" s="218"/>
      <c r="J21" s="218"/>
      <c r="K21" s="218"/>
      <c r="L21" s="218"/>
      <c r="M21" s="218"/>
      <c r="N21" s="218"/>
      <c r="O21" s="218"/>
      <c r="P21" s="218"/>
      <c r="Q21" s="218"/>
      <c r="R21" s="218"/>
      <c r="S21" s="218"/>
      <c r="T21" s="218"/>
      <c r="U21" s="218"/>
      <c r="V21" s="218"/>
      <c r="W21" s="218"/>
      <c r="X21" s="9"/>
      <c r="Y21" s="7"/>
      <c r="Z21" s="7"/>
      <c r="AA21" s="7"/>
      <c r="AB21" s="7"/>
      <c r="AC21" s="7"/>
      <c r="AD21" s="7"/>
      <c r="AE21" s="7"/>
      <c r="AF21" s="7"/>
      <c r="AG21" s="7"/>
    </row>
    <row r="22" spans="1:33" s="7" customFormat="1" ht="5.25" customHeight="1" x14ac:dyDescent="0.5">
      <c r="A22" s="8"/>
      <c r="B22" s="26"/>
      <c r="C22" s="151"/>
      <c r="D22" s="151"/>
      <c r="E22" s="151"/>
      <c r="F22" s="151"/>
      <c r="G22" s="151"/>
      <c r="H22" s="151"/>
      <c r="I22" s="151"/>
      <c r="J22" s="151"/>
      <c r="K22" s="151"/>
      <c r="L22" s="151"/>
      <c r="M22" s="151"/>
      <c r="N22" s="151"/>
      <c r="O22" s="151"/>
      <c r="P22" s="151"/>
      <c r="Q22" s="151"/>
      <c r="R22" s="151"/>
      <c r="S22" s="151"/>
      <c r="T22" s="151"/>
      <c r="U22" s="151"/>
      <c r="V22" s="151"/>
      <c r="W22" s="151"/>
      <c r="X22" s="9"/>
    </row>
    <row r="23" spans="1:33" s="46" customFormat="1" ht="70.5" customHeight="1" x14ac:dyDescent="0.5">
      <c r="A23" s="48"/>
      <c r="B23" s="384" t="s">
        <v>4821</v>
      </c>
      <c r="C23" s="223" t="str">
        <f>IFERROR(INDEX(Energy1[Description],MATCH(C19,Energy1[Subpractice],0)),"")</f>
        <v/>
      </c>
      <c r="D23" s="223" t="str">
        <f>IFERROR(INDEX(Energy1[Description],MATCH(D19,Energy1[Subpractice],0)),"")</f>
        <v/>
      </c>
      <c r="E23" s="223" t="str">
        <f>IFERROR(INDEX(Energy1[Description],MATCH(E19,Energy1[Subpractice],0)),"")</f>
        <v/>
      </c>
      <c r="F23" s="223" t="str">
        <f>IFERROR(INDEX(Energy1[Description],MATCH(F19,Energy1[Subpractice],0)),"")</f>
        <v/>
      </c>
      <c r="G23" s="223" t="str">
        <f>IFERROR(INDEX(Energy1[Description],MATCH(G19,Energy1[Subpractice],0)),"")</f>
        <v/>
      </c>
      <c r="H23" s="223" t="str">
        <f>IFERROR(INDEX(Energy1[Description],MATCH(H19,Energy1[Subpractice],0)),"")</f>
        <v/>
      </c>
      <c r="I23" s="223" t="str">
        <f>IFERROR(INDEX(Energy1[Description],MATCH(I19,Energy1[Subpractice],0)),"")</f>
        <v/>
      </c>
      <c r="J23" s="223" t="str">
        <f>IFERROR(INDEX(Energy1[Description],MATCH(J19,Energy1[Subpractice],0)),"")</f>
        <v/>
      </c>
      <c r="K23" s="223" t="str">
        <f>IFERROR(INDEX(Energy1[Description],MATCH(K19,Energy1[Subpractice],0)),"")</f>
        <v/>
      </c>
      <c r="L23" s="223" t="str">
        <f>IFERROR(INDEX(Energy1[Description],MATCH(L19,Energy1[Subpractice],0)),"")</f>
        <v/>
      </c>
      <c r="M23" s="223" t="str">
        <f>IFERROR(INDEX(Energy1[Description],MATCH(M19,Energy1[Subpractice],0)),"")</f>
        <v/>
      </c>
      <c r="N23" s="223" t="str">
        <f>IFERROR(INDEX(Energy1[Description],MATCH(N19,Energy1[Subpractice],0)),"")</f>
        <v/>
      </c>
      <c r="O23" s="223" t="str">
        <f>IFERROR(INDEX(Energy1[Description],MATCH(O19,Energy1[Subpractice],0)),"")</f>
        <v/>
      </c>
      <c r="P23" s="223" t="str">
        <f>IFERROR(INDEX(Energy1[Description],MATCH(P19,Energy1[Subpractice],0)),"")</f>
        <v/>
      </c>
      <c r="Q23" s="223" t="str">
        <f>IFERROR(INDEX(Energy1[Description],MATCH(Q19,Energy1[Subpractice],0)),"")</f>
        <v/>
      </c>
      <c r="R23" s="223" t="str">
        <f>IFERROR(INDEX(Energy1[Description],MATCH(R19,Energy1[Subpractice],0)),"")</f>
        <v/>
      </c>
      <c r="S23" s="223" t="str">
        <f>IFERROR(INDEX(Energy1[Description],MATCH(S19,Energy1[Subpractice],0)),"")</f>
        <v/>
      </c>
      <c r="T23" s="223" t="str">
        <f>IFERROR(INDEX(Energy1[Description],MATCH(T19,Energy1[Subpractice],0)),"")</f>
        <v/>
      </c>
      <c r="U23" s="223" t="str">
        <f>IFERROR(INDEX(Energy1[Description],MATCH(U19,Energy1[Subpractice],0)),"")</f>
        <v/>
      </c>
      <c r="V23" s="223" t="str">
        <f>IFERROR(INDEX(Energy1[Description],MATCH(V19,Energy1[Subpractice],0)),"")</f>
        <v/>
      </c>
      <c r="W23" s="223" t="str">
        <f>IFERROR(INDEX(Energy1[Description],MATCH(W19,Energy1[Subpractice],0)),"")</f>
        <v/>
      </c>
      <c r="X23" s="49"/>
      <c r="Y23" s="47"/>
      <c r="Z23" s="47"/>
      <c r="AA23" s="47"/>
      <c r="AB23" s="47"/>
      <c r="AC23" s="47"/>
      <c r="AD23" s="47"/>
      <c r="AE23" s="47"/>
      <c r="AF23" s="47"/>
      <c r="AG23" s="47"/>
    </row>
    <row r="24" spans="1:33" s="7" customFormat="1" ht="5.25" customHeight="1" x14ac:dyDescent="0.5">
      <c r="A24" s="8"/>
      <c r="B24" s="26"/>
      <c r="C24" s="151"/>
      <c r="D24" s="151"/>
      <c r="E24" s="151"/>
      <c r="F24" s="151"/>
      <c r="G24" s="151"/>
      <c r="H24" s="151"/>
      <c r="I24" s="151"/>
      <c r="J24" s="151"/>
      <c r="K24" s="151"/>
      <c r="L24" s="151"/>
      <c r="M24" s="151"/>
      <c r="N24" s="151"/>
      <c r="O24" s="151"/>
      <c r="P24" s="151"/>
      <c r="Q24" s="151"/>
      <c r="R24" s="151"/>
      <c r="S24" s="151"/>
      <c r="T24" s="151"/>
      <c r="U24" s="151"/>
      <c r="V24" s="151"/>
      <c r="W24" s="151"/>
      <c r="X24" s="9"/>
    </row>
    <row r="25" spans="1:33" x14ac:dyDescent="0.5">
      <c r="A25" s="8"/>
      <c r="B25" s="196" t="s">
        <v>3550</v>
      </c>
      <c r="C25" s="383" t="s">
        <v>3551</v>
      </c>
      <c r="D25" s="132"/>
      <c r="E25" s="132"/>
      <c r="F25" s="132"/>
      <c r="G25" s="132"/>
      <c r="H25" s="132"/>
      <c r="I25" s="132"/>
      <c r="J25" s="132"/>
      <c r="K25" s="132"/>
      <c r="L25" s="132"/>
      <c r="M25" s="132"/>
      <c r="N25" s="132"/>
      <c r="O25" s="132"/>
      <c r="P25" s="132"/>
      <c r="Q25" s="132"/>
      <c r="R25" s="132"/>
      <c r="S25" s="132"/>
      <c r="T25" s="132"/>
      <c r="U25" s="132"/>
      <c r="V25" s="132"/>
      <c r="W25" s="132"/>
      <c r="X25" s="9"/>
      <c r="Y25" s="7"/>
      <c r="Z25" s="7"/>
      <c r="AA25" s="7"/>
      <c r="AB25" s="7"/>
      <c r="AC25" s="7"/>
      <c r="AD25" s="7"/>
      <c r="AE25" s="7"/>
      <c r="AF25" s="7"/>
      <c r="AG25" s="7"/>
    </row>
    <row r="26" spans="1:33" s="7" customFormat="1" ht="5.25" customHeight="1" x14ac:dyDescent="0.5">
      <c r="A26" s="8"/>
      <c r="B26" s="26"/>
      <c r="X26" s="9"/>
    </row>
    <row r="27" spans="1:33" ht="140.5" customHeight="1" x14ac:dyDescent="0.5">
      <c r="A27" s="8"/>
      <c r="B27" s="196" t="s">
        <v>3553</v>
      </c>
      <c r="C27" s="193"/>
      <c r="D27" s="193"/>
      <c r="E27" s="193"/>
      <c r="F27" s="193"/>
      <c r="G27" s="193"/>
      <c r="H27" s="193"/>
      <c r="I27" s="193"/>
      <c r="J27" s="193"/>
      <c r="K27" s="193"/>
      <c r="L27" s="193"/>
      <c r="M27" s="193"/>
      <c r="N27" s="193"/>
      <c r="O27" s="193"/>
      <c r="P27" s="193"/>
      <c r="Q27" s="193"/>
      <c r="R27" s="193"/>
      <c r="S27" s="193"/>
      <c r="T27" s="193"/>
      <c r="U27" s="193"/>
      <c r="V27" s="193"/>
      <c r="W27" s="193"/>
      <c r="X27" s="9"/>
      <c r="Y27" s="7"/>
      <c r="Z27" s="7"/>
      <c r="AA27" s="7"/>
      <c r="AB27" s="7"/>
      <c r="AC27" s="7"/>
      <c r="AD27" s="7"/>
      <c r="AE27" s="7"/>
      <c r="AF27" s="7"/>
      <c r="AG27" s="7"/>
    </row>
    <row r="28" spans="1:33" s="7" customFormat="1" ht="5.25" customHeight="1" thickBot="1" x14ac:dyDescent="0.55000000000000004">
      <c r="A28" s="19"/>
      <c r="B28" s="17"/>
      <c r="C28" s="17"/>
      <c r="D28" s="17"/>
      <c r="E28" s="17"/>
      <c r="F28" s="17"/>
      <c r="G28" s="17"/>
      <c r="H28" s="17"/>
      <c r="I28" s="17"/>
      <c r="J28" s="17"/>
      <c r="K28" s="17"/>
      <c r="L28" s="17"/>
      <c r="M28" s="17"/>
      <c r="N28" s="17"/>
      <c r="O28" s="17"/>
      <c r="P28" s="17"/>
      <c r="Q28" s="17"/>
      <c r="R28" s="17"/>
      <c r="S28" s="17"/>
      <c r="T28" s="17"/>
      <c r="U28" s="17"/>
      <c r="V28" s="17"/>
      <c r="W28" s="17"/>
      <c r="X28" s="18"/>
    </row>
    <row r="29" spans="1:33" x14ac:dyDescent="0.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row>
    <row r="30" spans="1:33" x14ac:dyDescent="0.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row>
    <row r="31" spans="1:33" x14ac:dyDescent="0.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row>
    <row r="32" spans="1:33" x14ac:dyDescent="0.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row>
    <row r="33" spans="1:33" x14ac:dyDescent="0.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row>
    <row r="34" spans="1:33" x14ac:dyDescent="0.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row>
    <row r="35" spans="1:33" x14ac:dyDescent="0.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row>
    <row r="36" spans="1:33" x14ac:dyDescent="0.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row>
    <row r="37" spans="1:33" x14ac:dyDescent="0.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row>
    <row r="38" spans="1:33" x14ac:dyDescent="0.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row>
    <row r="39" spans="1:33" x14ac:dyDescent="0.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row>
    <row r="40" spans="1:33" x14ac:dyDescent="0.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row>
    <row r="41" spans="1:33" x14ac:dyDescent="0.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row>
    <row r="42" spans="1:33" x14ac:dyDescent="0.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row>
    <row r="43" spans="1:33" x14ac:dyDescent="0.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row>
    <row r="44" spans="1:33" x14ac:dyDescent="0.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row>
    <row r="45" spans="1:33" x14ac:dyDescent="0.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row>
    <row r="46" spans="1:33" x14ac:dyDescent="0.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row>
    <row r="47" spans="1:33" x14ac:dyDescent="0.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row>
    <row r="48" spans="1:33" x14ac:dyDescent="0.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row>
    <row r="49" spans="1:33" x14ac:dyDescent="0.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row>
    <row r="50" spans="1:33" x14ac:dyDescent="0.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row>
    <row r="51" spans="1:33" x14ac:dyDescent="0.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row>
    <row r="52" spans="1:33" x14ac:dyDescent="0.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row>
    <row r="53" spans="1:33" x14ac:dyDescent="0.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row>
    <row r="54" spans="1:33" x14ac:dyDescent="0.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row>
    <row r="55" spans="1:33" x14ac:dyDescent="0.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row>
    <row r="56" spans="1:33" x14ac:dyDescent="0.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row>
    <row r="57" spans="1:33" x14ac:dyDescent="0.5">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row>
    <row r="58" spans="1:33" x14ac:dyDescent="0.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row>
    <row r="59" spans="1:33" x14ac:dyDescent="0.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row>
    <row r="60" spans="1:33" x14ac:dyDescent="0.5">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row>
    <row r="61" spans="1:33" x14ac:dyDescent="0.5">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row>
    <row r="62" spans="1:33" x14ac:dyDescent="0.5">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row>
    <row r="63" spans="1:33" x14ac:dyDescent="0.5">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row>
    <row r="64" spans="1:33" x14ac:dyDescent="0.5">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row>
    <row r="65" spans="1:33" x14ac:dyDescent="0.5">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row>
    <row r="66" spans="1:33" x14ac:dyDescent="0.5">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row>
    <row r="67" spans="1:33" x14ac:dyDescent="0.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row>
    <row r="68" spans="1:33" x14ac:dyDescent="0.5">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row>
    <row r="69" spans="1:33" x14ac:dyDescent="0.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row>
    <row r="70" spans="1:33" x14ac:dyDescent="0.5">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row>
    <row r="71" spans="1:33" x14ac:dyDescent="0.5">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row>
    <row r="72" spans="1:33" x14ac:dyDescent="0.5">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row>
    <row r="73" spans="1:33" x14ac:dyDescent="0.5">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row>
    <row r="74" spans="1:33" x14ac:dyDescent="0.5">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row>
    <row r="75" spans="1:33" x14ac:dyDescent="0.5">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row>
    <row r="76" spans="1:33" x14ac:dyDescent="0.5">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row>
    <row r="77" spans="1:33" x14ac:dyDescent="0.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row>
    <row r="78" spans="1:33" x14ac:dyDescent="0.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row>
    <row r="79" spans="1:33" x14ac:dyDescent="0.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row>
    <row r="80" spans="1:33" x14ac:dyDescent="0.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row>
    <row r="81" spans="1:33" x14ac:dyDescent="0.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row>
    <row r="82" spans="1:33" x14ac:dyDescent="0.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row>
    <row r="83" spans="1:33" x14ac:dyDescent="0.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row>
    <row r="84" spans="1:33" x14ac:dyDescent="0.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row>
    <row r="85" spans="1:33" x14ac:dyDescent="0.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row>
    <row r="86" spans="1:33" x14ac:dyDescent="0.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row>
    <row r="87" spans="1:33" x14ac:dyDescent="0.5">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row>
    <row r="88" spans="1:33" x14ac:dyDescent="0.5">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row>
    <row r="89" spans="1:33" x14ac:dyDescent="0.5">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row>
    <row r="90" spans="1:33" x14ac:dyDescent="0.5">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row>
    <row r="91" spans="1:33" x14ac:dyDescent="0.5">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row>
    <row r="92" spans="1:33" x14ac:dyDescent="0.5">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row>
    <row r="93" spans="1:33" x14ac:dyDescent="0.5">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row>
    <row r="94" spans="1:33" x14ac:dyDescent="0.5">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row>
    <row r="95" spans="1:33" x14ac:dyDescent="0.5">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row>
    <row r="96" spans="1:33" x14ac:dyDescent="0.5">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row>
    <row r="97" spans="1:33" x14ac:dyDescent="0.5">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row>
    <row r="98" spans="1:33" x14ac:dyDescent="0.5">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row>
    <row r="99" spans="1:33" x14ac:dyDescent="0.5">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row>
    <row r="100" spans="1:33" x14ac:dyDescent="0.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row>
    <row r="101" spans="1:33" x14ac:dyDescent="0.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row>
    <row r="102" spans="1:33" x14ac:dyDescent="0.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row>
    <row r="103" spans="1:33" x14ac:dyDescent="0.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row>
    <row r="104" spans="1:33" x14ac:dyDescent="0.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row>
    <row r="105" spans="1:33" x14ac:dyDescent="0.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row>
    <row r="106" spans="1:33" x14ac:dyDescent="0.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row>
    <row r="107" spans="1:33" x14ac:dyDescent="0.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row>
    <row r="108" spans="1:33" x14ac:dyDescent="0.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row>
    <row r="109" spans="1:33" x14ac:dyDescent="0.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row>
    <row r="110" spans="1:33" x14ac:dyDescent="0.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row>
    <row r="111" spans="1:33" x14ac:dyDescent="0.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row>
  </sheetData>
  <sheetProtection sheet="1" formatColumns="0" formatRows="0" selectLockedCells="1"/>
  <mergeCells count="4">
    <mergeCell ref="A1:X1"/>
    <mergeCell ref="D3:W3"/>
    <mergeCell ref="A16:X16"/>
    <mergeCell ref="D18:W18"/>
  </mergeCells>
  <conditionalFormatting sqref="D4:W6">
    <cfRule type="expression" dxfId="486" priority="15">
      <formula>AND(COUNTA(D$4:D$6)=0,NOT(ISBLANK(D$10)))</formula>
    </cfRule>
  </conditionalFormatting>
  <conditionalFormatting sqref="D19:W21">
    <cfRule type="expression" dxfId="485" priority="13">
      <formula>AND(NOT(ISBLANK(D$25)),COUNTA(D$19:D$21)=0)</formula>
    </cfRule>
  </conditionalFormatting>
  <conditionalFormatting sqref="C14:L14 R14:W14">
    <cfRule type="expression" dxfId="484" priority="10">
      <formula>LEN(C14)&gt;255</formula>
    </cfRule>
  </conditionalFormatting>
  <conditionalFormatting sqref="C27:L27 R27:W27">
    <cfRule type="expression" dxfId="483" priority="9">
      <formula>LEN(C27)&gt;255</formula>
    </cfRule>
  </conditionalFormatting>
  <conditionalFormatting sqref="M14:Q14">
    <cfRule type="expression" dxfId="482" priority="2">
      <formula>LEN(M14)&gt;255</formula>
    </cfRule>
  </conditionalFormatting>
  <conditionalFormatting sqref="M27:Q27">
    <cfRule type="expression" dxfId="481" priority="1">
      <formula>LEN(M27)&gt;255</formula>
    </cfRule>
  </conditionalFormatting>
  <conditionalFormatting sqref="D10:W10">
    <cfRule type="expression" dxfId="480" priority="14">
      <formula>AND(COUNTA(D4:D6)&gt;0,ISBLANK(D10))</formula>
    </cfRule>
    <cfRule type="expression" dxfId="479" priority="17">
      <formula>IF(AND(D10&lt;&gt;"",COUNTIF($D10:$W10,D10)&gt;1),TRUE(),FALSE())</formula>
    </cfRule>
  </conditionalFormatting>
  <conditionalFormatting sqref="D25:W25">
    <cfRule type="expression" dxfId="478" priority="11">
      <formula>AND(ISBLANK(D25),COUNTA(D19:D21)&gt;0)</formula>
    </cfRule>
    <cfRule type="expression" dxfId="477" priority="16">
      <formula>IF(AND(D25&lt;&gt;"",COUNTIF($D25:$W25,D25)&gt;1),TRUE(),FALSE())</formula>
    </cfRule>
  </conditionalFormatting>
  <dataValidations count="5">
    <dataValidation type="list" allowBlank="1" showInputMessage="1" showErrorMessage="1" sqref="C4:W6" xr:uid="{DB9F1B39-9E91-4296-9E04-A73192E8C88A}">
      <formula1>PostHarvest</formula1>
    </dataValidation>
    <dataValidation type="custom" allowBlank="1" showInputMessage="1" showErrorMessage="1" error="Name already used." sqref="D25:W25 D10:W10" xr:uid="{DF65C784-9B4E-49C5-A799-296407368EE5}">
      <formula1>IF(COUNTIF($D10:$W10,D10)&gt;1,FALSE(),TRUE())</formula1>
    </dataValidation>
    <dataValidation type="list" allowBlank="1" showInputMessage="1" showErrorMessage="1" sqref="C19:W21" xr:uid="{F2949F57-78B8-4CF8-9F93-E96C83DE64D0}">
      <formula1>Energy</formula1>
    </dataValidation>
    <dataValidation type="list" allowBlank="1" showInputMessage="1" showErrorMessage="1" prompt="If a paper about storage of crops, record the where the seeds came from if stated in the paper." sqref="C12" xr:uid="{9617D1E9-702B-4C90-99A8-1D74DD942625}">
      <formula1>"On-farm, Market, Unspecified"</formula1>
    </dataValidation>
    <dataValidation type="textLength" allowBlank="1" showInputMessage="1" showErrorMessage="1" error="Notes cannot contain more than 255 characters." sqref="C27:W27 C14:W14" xr:uid="{B00F96F6-F2CE-4714-AEE1-5339960C9AAB}">
      <formula1>0</formula1>
      <formula2>255</formula2>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628B7-28EB-45F2-9FE2-BEB0897B6269}">
  <sheetPr codeName="Sheet60"/>
  <dimension ref="A1:N25"/>
  <sheetViews>
    <sheetView workbookViewId="0">
      <selection activeCell="I2" sqref="I2"/>
    </sheetView>
  </sheetViews>
  <sheetFormatPr defaultColWidth="8.8203125" defaultRowHeight="10.35" x14ac:dyDescent="0.35"/>
  <cols>
    <col min="1" max="16384" width="8.8203125" style="4"/>
  </cols>
  <sheetData>
    <row r="1" spans="1:14" x14ac:dyDescent="0.35">
      <c r="A1" s="4" t="s">
        <v>4824</v>
      </c>
      <c r="B1" s="4" t="s">
        <v>4619</v>
      </c>
      <c r="C1" s="4" t="s">
        <v>4620</v>
      </c>
      <c r="D1" s="4" t="s">
        <v>4621</v>
      </c>
      <c r="E1" s="4" t="s">
        <v>4825</v>
      </c>
      <c r="F1" s="4" t="s">
        <v>4826</v>
      </c>
      <c r="G1" s="4" t="s">
        <v>4827</v>
      </c>
      <c r="I1" s="4" t="s">
        <v>4828</v>
      </c>
      <c r="J1" s="4" t="s">
        <v>4619</v>
      </c>
      <c r="K1" s="4" t="s">
        <v>4620</v>
      </c>
      <c r="L1" s="4" t="s">
        <v>4621</v>
      </c>
      <c r="M1" s="4" t="s">
        <v>4829</v>
      </c>
      <c r="N1" s="4" t="s">
        <v>4830</v>
      </c>
    </row>
    <row r="2" spans="1:14" x14ac:dyDescent="0.35">
      <c r="A2" s="4" t="str" cm="1">
        <f t="array" ref="A2">TRANSPOSE(_xlfn._xlws.FILTER(PH.Energy!C10:W10,PH.Energy!C10:W10&lt;&gt;""))</f>
        <v>Base</v>
      </c>
      <c r="B2" s="4" cm="1">
        <f t="array" ref="B2:D2">TRANSPOSE(_xlfn._xlws.FILTER(PH.Energy!C4:W6,PH.Energy!C10:W10&lt;&gt;""))</f>
        <v>0</v>
      </c>
      <c r="C2" s="4">
        <v>0</v>
      </c>
      <c r="D2" s="4">
        <v>0</v>
      </c>
      <c r="E2" s="4" t="str">
        <f>_xlfn.TEXTJOIN("-",TRUE,IFERROR(INDEX(PostHarvest1[Code],MATCH(B2,PostHarvest1[Subpractice],0)),""),IFERROR(INDEX(PostHarvest1[Code],MATCH(C2,PostHarvest1[Subpractice],0)),""),IFERROR(INDEX(PostHarvest1[Code],MATCH(D2,PostHarvest1[Subpractice],0)),""))</f>
        <v/>
      </c>
      <c r="F2" s="4" cm="1">
        <f t="array" ref="F2">TRANSPOSE(_xlfn._xlws.FILTER(PH.Energy!C14:W14,PH.Energy!C10:W10&lt;&gt;""))</f>
        <v>0</v>
      </c>
      <c r="G2" s="4">
        <f>IF(OR(A2=0,A2=""),"",PH.Energy!$C$12)</f>
        <v>0</v>
      </c>
      <c r="I2" s="4" t="str" cm="1">
        <f t="array" ref="I2">TRANSPOSE(_xlfn._xlws.FILTER(PH.Energy!C25:W25,PH.Energy!C25:W25&lt;&gt;""))</f>
        <v>Base</v>
      </c>
      <c r="J2" s="4" cm="1">
        <f t="array" ref="J2:L2">TRANSPOSE(_xlfn._xlws.FILTER(PH.Energy!C19:W21,PH.Energy!C25:W25&lt;&gt;""))</f>
        <v>0</v>
      </c>
      <c r="K2" s="4">
        <v>0</v>
      </c>
      <c r="L2" s="4">
        <v>0</v>
      </c>
      <c r="M2" s="4" t="str">
        <f>_xlfn.TEXTJOIN("-",TRUE,IFERROR(INDEX(Energy1[Code],MATCH(J2,Energy1[Subpractice],0)),""),IFERROR(INDEX(Energy1[Code],MATCH(K2,Energy1[Subpractice],0)),""),IFERROR(INDEX(Energy1[Code],MATCH(L2,Energy1[Subpractice],0)),""))</f>
        <v/>
      </c>
      <c r="N2" s="4" cm="1">
        <f t="array" ref="N2">TRANSPOSE(_xlfn._xlws.FILTER(PH.Energy!C27:W27,PH.Energy!C25:W25&lt;&gt;""))</f>
        <v>0</v>
      </c>
    </row>
    <row r="3" spans="1:14" x14ac:dyDescent="0.35">
      <c r="E3" s="4" t="str">
        <f>_xlfn.TEXTJOIN("-",TRUE,IFERROR(INDEX(PostHarvest1[Code],MATCH(B3,PostHarvest1[Subpractice],0)),""),IFERROR(INDEX(PostHarvest1[Code],MATCH(C3,PostHarvest1[Subpractice],0)),""),IFERROR(INDEX(PostHarvest1[Code],MATCH(D3,PostHarvest1[Subpractice],0)),""))</f>
        <v/>
      </c>
      <c r="G3" s="4" t="str">
        <f>IF(OR(A3=0,A3=""),"",PH.Energy!$C$12)</f>
        <v/>
      </c>
      <c r="M3" s="4" t="str">
        <f>_xlfn.TEXTJOIN("-",TRUE,IFERROR(INDEX(Energy1[Code],MATCH(J3,Energy1[Subpractice],0)),""),IFERROR(INDEX(Energy1[Code],MATCH(K3,Energy1[Subpractice],0)),""),IFERROR(INDEX(Energy1[Code],MATCH(L3,Energy1[Subpractice],0)),""))</f>
        <v/>
      </c>
    </row>
    <row r="4" spans="1:14" x14ac:dyDescent="0.35">
      <c r="E4" s="4" t="str">
        <f>_xlfn.TEXTJOIN("-",TRUE,IFERROR(INDEX(PostHarvest1[Code],MATCH(B4,PostHarvest1[Subpractice],0)),""),IFERROR(INDEX(PostHarvest1[Code],MATCH(C4,PostHarvest1[Subpractice],0)),""),IFERROR(INDEX(PostHarvest1[Code],MATCH(D4,PostHarvest1[Subpractice],0)),""))</f>
        <v/>
      </c>
      <c r="G4" s="4" t="str">
        <f>IF(OR(A4=0,A4=""),"",PH.Energy!$C$12)</f>
        <v/>
      </c>
      <c r="M4" s="4" t="str">
        <f>_xlfn.TEXTJOIN("-",TRUE,IFERROR(INDEX(Energy1[Code],MATCH(J4,Energy1[Subpractice],0)),""),IFERROR(INDEX(Energy1[Code],MATCH(K4,Energy1[Subpractice],0)),""),IFERROR(INDEX(Energy1[Code],MATCH(L4,Energy1[Subpractice],0)),""))</f>
        <v/>
      </c>
    </row>
    <row r="5" spans="1:14" x14ac:dyDescent="0.35">
      <c r="E5" s="4" t="str">
        <f>_xlfn.TEXTJOIN("-",TRUE,IFERROR(INDEX(PostHarvest1[Code],MATCH(B5,PostHarvest1[Subpractice],0)),""),IFERROR(INDEX(PostHarvest1[Code],MATCH(C5,PostHarvest1[Subpractice],0)),""),IFERROR(INDEX(PostHarvest1[Code],MATCH(D5,PostHarvest1[Subpractice],0)),""))</f>
        <v/>
      </c>
      <c r="G5" s="4" t="str">
        <f>IF(OR(A5=0,A5=""),"",PH.Energy!$C$12)</f>
        <v/>
      </c>
      <c r="M5" s="4" t="str">
        <f>_xlfn.TEXTJOIN("-",TRUE,IFERROR(INDEX(Energy1[Code],MATCH(J5,Energy1[Subpractice],0)),""),IFERROR(INDEX(Energy1[Code],MATCH(K5,Energy1[Subpractice],0)),""),IFERROR(INDEX(Energy1[Code],MATCH(L5,Energy1[Subpractice],0)),""))</f>
        <v/>
      </c>
    </row>
    <row r="6" spans="1:14" x14ac:dyDescent="0.35">
      <c r="E6" s="4" t="str">
        <f>_xlfn.TEXTJOIN("-",TRUE,IFERROR(INDEX(PostHarvest1[Code],MATCH(B6,PostHarvest1[Subpractice],0)),""),IFERROR(INDEX(PostHarvest1[Code],MATCH(C6,PostHarvest1[Subpractice],0)),""),IFERROR(INDEX(PostHarvest1[Code],MATCH(D6,PostHarvest1[Subpractice],0)),""))</f>
        <v/>
      </c>
      <c r="G6" s="4" t="str">
        <f>IF(OR(A6=0,A6=""),"",PH.Energy!$C$12)</f>
        <v/>
      </c>
      <c r="M6" s="4" t="str">
        <f>_xlfn.TEXTJOIN("-",TRUE,IFERROR(INDEX(Energy1[Code],MATCH(J6,Energy1[Subpractice],0)),""),IFERROR(INDEX(Energy1[Code],MATCH(K6,Energy1[Subpractice],0)),""),IFERROR(INDEX(Energy1[Code],MATCH(L6,Energy1[Subpractice],0)),""))</f>
        <v/>
      </c>
    </row>
    <row r="7" spans="1:14" x14ac:dyDescent="0.35">
      <c r="E7" s="4" t="str">
        <f>_xlfn.TEXTJOIN("-",TRUE,IFERROR(INDEX(PostHarvest1[Code],MATCH(B7,PostHarvest1[Subpractice],0)),""),IFERROR(INDEX(PostHarvest1[Code],MATCH(C7,PostHarvest1[Subpractice],0)),""),IFERROR(INDEX(PostHarvest1[Code],MATCH(D7,PostHarvest1[Subpractice],0)),""))</f>
        <v/>
      </c>
      <c r="G7" s="4" t="str">
        <f>IF(OR(A7=0,A7=""),"",PH.Energy!$C$12)</f>
        <v/>
      </c>
      <c r="M7" s="4" t="str">
        <f>_xlfn.TEXTJOIN("-",TRUE,IFERROR(INDEX(Energy1[Code],MATCH(J7,Energy1[Subpractice],0)),""),IFERROR(INDEX(Energy1[Code],MATCH(K7,Energy1[Subpractice],0)),""),IFERROR(INDEX(Energy1[Code],MATCH(L7,Energy1[Subpractice],0)),""))</f>
        <v/>
      </c>
    </row>
    <row r="8" spans="1:14" x14ac:dyDescent="0.35">
      <c r="E8" s="4" t="str">
        <f>_xlfn.TEXTJOIN("-",TRUE,IFERROR(INDEX(PostHarvest1[Code],MATCH(B8,PostHarvest1[Subpractice],0)),""),IFERROR(INDEX(PostHarvest1[Code],MATCH(C8,PostHarvest1[Subpractice],0)),""),IFERROR(INDEX(PostHarvest1[Code],MATCH(D8,PostHarvest1[Subpractice],0)),""))</f>
        <v/>
      </c>
      <c r="G8" s="4" t="str">
        <f>IF(OR(A8=0,A8=""),"",PH.Energy!$C$12)</f>
        <v/>
      </c>
      <c r="M8" s="4" t="str">
        <f>_xlfn.TEXTJOIN("-",TRUE,IFERROR(INDEX(Energy1[Code],MATCH(J8,Energy1[Subpractice],0)),""),IFERROR(INDEX(Energy1[Code],MATCH(K8,Energy1[Subpractice],0)),""),IFERROR(INDEX(Energy1[Code],MATCH(L8,Energy1[Subpractice],0)),""))</f>
        <v/>
      </c>
    </row>
    <row r="9" spans="1:14" x14ac:dyDescent="0.35">
      <c r="E9" s="4" t="str">
        <f>_xlfn.TEXTJOIN("-",TRUE,IFERROR(INDEX(PostHarvest1[Code],MATCH(B9,PostHarvest1[Subpractice],0)),""),IFERROR(INDEX(PostHarvest1[Code],MATCH(C9,PostHarvest1[Subpractice],0)),""),IFERROR(INDEX(PostHarvest1[Code],MATCH(D9,PostHarvest1[Subpractice],0)),""))</f>
        <v/>
      </c>
      <c r="G9" s="4" t="str">
        <f>IF(OR(A9=0,A9=""),"",PH.Energy!$C$12)</f>
        <v/>
      </c>
      <c r="M9" s="4" t="str">
        <f>_xlfn.TEXTJOIN("-",TRUE,IFERROR(INDEX(Energy1[Code],MATCH(J9,Energy1[Subpractice],0)),""),IFERROR(INDEX(Energy1[Code],MATCH(K9,Energy1[Subpractice],0)),""),IFERROR(INDEX(Energy1[Code],MATCH(L9,Energy1[Subpractice],0)),""))</f>
        <v/>
      </c>
    </row>
    <row r="10" spans="1:14" x14ac:dyDescent="0.35">
      <c r="E10" s="4" t="str">
        <f>_xlfn.TEXTJOIN("-",TRUE,IFERROR(INDEX(PostHarvest1[Code],MATCH(B10,PostHarvest1[Subpractice],0)),""),IFERROR(INDEX(PostHarvest1[Code],MATCH(C10,PostHarvest1[Subpractice],0)),""),IFERROR(INDEX(PostHarvest1[Code],MATCH(D10,PostHarvest1[Subpractice],0)),""))</f>
        <v/>
      </c>
      <c r="G10" s="4" t="str">
        <f>IF(OR(A10=0,A10=""),"",PH.Energy!$C$12)</f>
        <v/>
      </c>
      <c r="M10" s="4" t="str">
        <f>_xlfn.TEXTJOIN("-",TRUE,IFERROR(INDEX(Energy1[Code],MATCH(J10,Energy1[Subpractice],0)),""),IFERROR(INDEX(Energy1[Code],MATCH(K10,Energy1[Subpractice],0)),""),IFERROR(INDEX(Energy1[Code],MATCH(L10,Energy1[Subpractice],0)),""))</f>
        <v/>
      </c>
    </row>
    <row r="11" spans="1:14" x14ac:dyDescent="0.35">
      <c r="E11" s="4" t="str">
        <f>_xlfn.TEXTJOIN("-",TRUE,IFERROR(INDEX(PostHarvest1[Code],MATCH(B11,PostHarvest1[Subpractice],0)),""),IFERROR(INDEX(PostHarvest1[Code],MATCH(C11,PostHarvest1[Subpractice],0)),""),IFERROR(INDEX(PostHarvest1[Code],MATCH(D11,PostHarvest1[Subpractice],0)),""))</f>
        <v/>
      </c>
      <c r="G11" s="4" t="str">
        <f>IF(OR(A11=0,A11=""),"",PH.Energy!$C$12)</f>
        <v/>
      </c>
      <c r="M11" s="4" t="str">
        <f>_xlfn.TEXTJOIN("-",TRUE,IFERROR(INDEX(Energy1[Code],MATCH(J11,Energy1[Subpractice],0)),""),IFERROR(INDEX(Energy1[Code],MATCH(K11,Energy1[Subpractice],0)),""),IFERROR(INDEX(Energy1[Code],MATCH(L11,Energy1[Subpractice],0)),""))</f>
        <v/>
      </c>
    </row>
    <row r="12" spans="1:14" x14ac:dyDescent="0.35">
      <c r="E12" s="4" t="str">
        <f>_xlfn.TEXTJOIN("-",TRUE,IFERROR(INDEX(PostHarvest1[Code],MATCH(B12,PostHarvest1[Subpractice],0)),""),IFERROR(INDEX(PostHarvest1[Code],MATCH(C12,PostHarvest1[Subpractice],0)),""),IFERROR(INDEX(PostHarvest1[Code],MATCH(D12,PostHarvest1[Subpractice],0)),""))</f>
        <v/>
      </c>
      <c r="G12" s="4" t="str">
        <f>IF(OR(A12=0,A12=""),"",PH.Energy!$C$12)</f>
        <v/>
      </c>
      <c r="M12" s="4" t="str">
        <f>_xlfn.TEXTJOIN("-",TRUE,IFERROR(INDEX(Energy1[Code],MATCH(J12,Energy1[Subpractice],0)),""),IFERROR(INDEX(Energy1[Code],MATCH(K12,Energy1[Subpractice],0)),""),IFERROR(INDEX(Energy1[Code],MATCH(L12,Energy1[Subpractice],0)),""))</f>
        <v/>
      </c>
    </row>
    <row r="13" spans="1:14" x14ac:dyDescent="0.35">
      <c r="E13" s="4" t="str">
        <f>_xlfn.TEXTJOIN("-",TRUE,IFERROR(INDEX(PostHarvest1[Code],MATCH(B13,PostHarvest1[Subpractice],0)),""),IFERROR(INDEX(PostHarvest1[Code],MATCH(C13,PostHarvest1[Subpractice],0)),""),IFERROR(INDEX(PostHarvest1[Code],MATCH(D13,PostHarvest1[Subpractice],0)),""))</f>
        <v/>
      </c>
      <c r="G13" s="4" t="str">
        <f>IF(OR(A13=0,A13=""),"",PH.Energy!$C$12)</f>
        <v/>
      </c>
      <c r="M13" s="4" t="str">
        <f>_xlfn.TEXTJOIN("-",TRUE,IFERROR(INDEX(Energy1[Code],MATCH(J13,Energy1[Subpractice],0)),""),IFERROR(INDEX(Energy1[Code],MATCH(K13,Energy1[Subpractice],0)),""),IFERROR(INDEX(Energy1[Code],MATCH(L13,Energy1[Subpractice],0)),""))</f>
        <v/>
      </c>
    </row>
    <row r="14" spans="1:14" x14ac:dyDescent="0.35">
      <c r="E14" s="4" t="str">
        <f>_xlfn.TEXTJOIN("-",TRUE,IFERROR(INDEX(PostHarvest1[Code],MATCH(B14,PostHarvest1[Subpractice],0)),""),IFERROR(INDEX(PostHarvest1[Code],MATCH(C14,PostHarvest1[Subpractice],0)),""),IFERROR(INDEX(PostHarvest1[Code],MATCH(D14,PostHarvest1[Subpractice],0)),""))</f>
        <v/>
      </c>
      <c r="G14" s="4" t="str">
        <f>IF(OR(A14=0,A14=""),"",PH.Energy!$C$12)</f>
        <v/>
      </c>
      <c r="M14" s="4" t="str">
        <f>_xlfn.TEXTJOIN("-",TRUE,IFERROR(INDEX(Energy1[Code],MATCH(J14,Energy1[Subpractice],0)),""),IFERROR(INDEX(Energy1[Code],MATCH(K14,Energy1[Subpractice],0)),""),IFERROR(INDEX(Energy1[Code],MATCH(L14,Energy1[Subpractice],0)),""))</f>
        <v/>
      </c>
    </row>
    <row r="15" spans="1:14" x14ac:dyDescent="0.35">
      <c r="E15" s="4" t="str">
        <f>_xlfn.TEXTJOIN("-",TRUE,IFERROR(INDEX(PostHarvest1[Code],MATCH(B15,PostHarvest1[Subpractice],0)),""),IFERROR(INDEX(PostHarvest1[Code],MATCH(C15,PostHarvest1[Subpractice],0)),""),IFERROR(INDEX(PostHarvest1[Code],MATCH(D15,PostHarvest1[Subpractice],0)),""))</f>
        <v/>
      </c>
      <c r="G15" s="4" t="str">
        <f>IF(OR(A15=0,A15=""),"",PH.Energy!$C$12)</f>
        <v/>
      </c>
      <c r="M15" s="4" t="str">
        <f>_xlfn.TEXTJOIN("-",TRUE,IFERROR(INDEX(Energy1[Code],MATCH(J15,Energy1[Subpractice],0)),""),IFERROR(INDEX(Energy1[Code],MATCH(K15,Energy1[Subpractice],0)),""),IFERROR(INDEX(Energy1[Code],MATCH(L15,Energy1[Subpractice],0)),""))</f>
        <v/>
      </c>
    </row>
    <row r="16" spans="1:14" x14ac:dyDescent="0.35">
      <c r="E16" s="4" t="str">
        <f>_xlfn.TEXTJOIN("-",TRUE,IFERROR(INDEX(PostHarvest1[Code],MATCH(B16,PostHarvest1[Subpractice],0)),""),IFERROR(INDEX(PostHarvest1[Code],MATCH(C16,PostHarvest1[Subpractice],0)),""),IFERROR(INDEX(PostHarvest1[Code],MATCH(D16,PostHarvest1[Subpractice],0)),""))</f>
        <v/>
      </c>
      <c r="G16" s="4" t="str">
        <f>IF(OR(A16=0,A16=""),"",PH.Energy!$C$12)</f>
        <v/>
      </c>
      <c r="M16" s="4" t="str">
        <f>_xlfn.TEXTJOIN("-",TRUE,IFERROR(INDEX(Energy1[Code],MATCH(J16,Energy1[Subpractice],0)),""),IFERROR(INDEX(Energy1[Code],MATCH(K16,Energy1[Subpractice],0)),""),IFERROR(INDEX(Energy1[Code],MATCH(L16,Energy1[Subpractice],0)),""))</f>
        <v/>
      </c>
    </row>
    <row r="17" spans="5:13" x14ac:dyDescent="0.35">
      <c r="E17" s="4" t="str">
        <f>_xlfn.TEXTJOIN("-",TRUE,IFERROR(INDEX(PostHarvest1[Code],MATCH(B17,PostHarvest1[Subpractice],0)),""),IFERROR(INDEX(PostHarvest1[Code],MATCH(C17,PostHarvest1[Subpractice],0)),""),IFERROR(INDEX(PostHarvest1[Code],MATCH(D17,PostHarvest1[Subpractice],0)),""))</f>
        <v/>
      </c>
      <c r="G17" s="4" t="str">
        <f>IF(OR(A17=0,A17=""),"",PH.Energy!$C$12)</f>
        <v/>
      </c>
      <c r="M17" s="4" t="str">
        <f>_xlfn.TEXTJOIN("-",TRUE,IFERROR(INDEX(Energy1[Code],MATCH(J17,Energy1[Subpractice],0)),""),IFERROR(INDEX(Energy1[Code],MATCH(K17,Energy1[Subpractice],0)),""),IFERROR(INDEX(Energy1[Code],MATCH(L17,Energy1[Subpractice],0)),""))</f>
        <v/>
      </c>
    </row>
    <row r="18" spans="5:13" x14ac:dyDescent="0.35">
      <c r="E18" s="4" t="str">
        <f>_xlfn.TEXTJOIN("-",TRUE,IFERROR(INDEX(PostHarvest1[Code],MATCH(B18,PostHarvest1[Subpractice],0)),""),IFERROR(INDEX(PostHarvest1[Code],MATCH(C18,PostHarvest1[Subpractice],0)),""),IFERROR(INDEX(PostHarvest1[Code],MATCH(D18,PostHarvest1[Subpractice],0)),""))</f>
        <v/>
      </c>
      <c r="G18" s="4" t="str">
        <f>IF(OR(A18=0,A18=""),"",PH.Energy!$C$12)</f>
        <v/>
      </c>
    </row>
    <row r="19" spans="5:13" x14ac:dyDescent="0.35">
      <c r="E19" s="4" t="str">
        <f>_xlfn.TEXTJOIN("-",TRUE,IFERROR(INDEX(PostHarvest1[Code],MATCH(B19,PostHarvest1[Subpractice],0)),""),IFERROR(INDEX(PostHarvest1[Code],MATCH(C19,PostHarvest1[Subpractice],0)),""),IFERROR(INDEX(PostHarvest1[Code],MATCH(D19,PostHarvest1[Subpractice],0)),""))</f>
        <v/>
      </c>
      <c r="G19" s="4" t="str">
        <f>IF(OR(A19=0,A19=""),"",PH.Energy!$C$12)</f>
        <v/>
      </c>
    </row>
    <row r="20" spans="5:13" x14ac:dyDescent="0.35">
      <c r="E20" s="4" t="str">
        <f>_xlfn.TEXTJOIN("-",TRUE,IFERROR(INDEX(PostHarvest1[Code],MATCH(B20,PostHarvest1[Subpractice],0)),""),IFERROR(INDEX(PostHarvest1[Code],MATCH(C20,PostHarvest1[Subpractice],0)),""),IFERROR(INDEX(PostHarvest1[Code],MATCH(D20,PostHarvest1[Subpractice],0)),""))</f>
        <v/>
      </c>
      <c r="G20" s="4" t="str">
        <f>IF(OR(A20=0,A20=""),"",PH.Energy!$C$12)</f>
        <v/>
      </c>
    </row>
    <row r="21" spans="5:13" x14ac:dyDescent="0.35">
      <c r="E21" s="4" t="str">
        <f>_xlfn.TEXTJOIN("-",TRUE,IFERROR(INDEX(PostHarvest1[Code],MATCH(B21,PostHarvest1[Subpractice],0)),""),IFERROR(INDEX(PostHarvest1[Code],MATCH(C21,PostHarvest1[Subpractice],0)),""),IFERROR(INDEX(PostHarvest1[Code],MATCH(D21,PostHarvest1[Subpractice],0)),""))</f>
        <v/>
      </c>
      <c r="G21" s="4" t="str">
        <f>IF(OR(A21=0,A21=""),"",PH.Energy!$C$12)</f>
        <v/>
      </c>
    </row>
    <row r="22" spans="5:13" x14ac:dyDescent="0.35">
      <c r="E22" s="4" t="str">
        <f>_xlfn.TEXTJOIN("-",TRUE,IFERROR(INDEX(PostHarvest1[Code],MATCH(B22,PostHarvest1[Subpractice],0)),""),IFERROR(INDEX(PostHarvest1[Code],MATCH(C22,PostHarvest1[Subpractice],0)),""),IFERROR(INDEX(PostHarvest1[Code],MATCH(D22,PostHarvest1[Subpractice],0)),""))</f>
        <v/>
      </c>
      <c r="G22" s="4" t="str">
        <f>IF(OR(A22=0,A22=""),"",PH.Energy!$C$12)</f>
        <v/>
      </c>
    </row>
    <row r="23" spans="5:13" x14ac:dyDescent="0.35">
      <c r="E23" s="4" t="str">
        <f>_xlfn.TEXTJOIN("-",TRUE,IFERROR(INDEX(PostHarvest1[Code],MATCH(B23,PostHarvest1[Subpractice],0)),""),IFERROR(INDEX(PostHarvest1[Code],MATCH(C23,PostHarvest1[Subpractice],0)),""),IFERROR(INDEX(PostHarvest1[Code],MATCH(D23,PostHarvest1[Subpractice],0)),""))</f>
        <v/>
      </c>
      <c r="G23" s="4" t="str">
        <f>IF(OR(A23=0,A23=""),"",PH.Energy!$C$12)</f>
        <v/>
      </c>
    </row>
    <row r="24" spans="5:13" x14ac:dyDescent="0.35">
      <c r="E24" s="4" t="str">
        <f>_xlfn.TEXTJOIN("-",TRUE,IFERROR(INDEX(PostHarvest1[Code],MATCH(B24,PostHarvest1[Subpractice],0)),""),IFERROR(INDEX(PostHarvest1[Code],MATCH(C24,PostHarvest1[Subpractice],0)),""),IFERROR(INDEX(PostHarvest1[Code],MATCH(D24,PostHarvest1[Subpractice],0)),""))</f>
        <v/>
      </c>
      <c r="G24" s="4" t="str">
        <f>IF(OR(A24=0,A24=""),"",PH.Energy!$C$12)</f>
        <v/>
      </c>
    </row>
    <row r="25" spans="5:13" x14ac:dyDescent="0.35">
      <c r="E25" s="4" t="str">
        <f>_xlfn.TEXTJOIN("-",TRUE,IFERROR(INDEX(PostHarvest1[Code],MATCH(B25,PostHarvest1[Subpractice],0)),""),IFERROR(INDEX(PostHarvest1[Code],MATCH(C25,PostHarvest1[Subpractice],0)),""),IFERROR(INDEX(PostHarvest1[Code],MATCH(D25,PostHarvest1[Subpractice],0)),""))</f>
        <v/>
      </c>
      <c r="G25" s="4" t="str">
        <f>IF(OR(A25=0,A25=""),"",PH.Energy!$C$12)</f>
        <v/>
      </c>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316FB-C8F9-4AAE-8B86-41252CD3F770}">
  <sheetPr codeName="Sheet8">
    <tabColor rgb="FFB387DF"/>
  </sheetPr>
  <dimension ref="A1:AT197"/>
  <sheetViews>
    <sheetView topLeftCell="B1" zoomScale="85" zoomScaleNormal="85" workbookViewId="0">
      <pane xSplit="3" ySplit="5" topLeftCell="E6" activePane="bottomRight" state="frozen"/>
      <selection pane="topRight" activeCell="C10" sqref="C10"/>
      <selection pane="bottomLeft" activeCell="C10" sqref="C10"/>
      <selection pane="bottomRight" activeCell="D6" sqref="D6"/>
    </sheetView>
  </sheetViews>
  <sheetFormatPr defaultRowHeight="14.35" x14ac:dyDescent="0.5"/>
  <cols>
    <col min="1" max="1" width="1.8203125" style="7" customWidth="1"/>
    <col min="2" max="2" width="3.52734375" style="7" customWidth="1"/>
    <col min="3" max="3" width="30.8203125" bestFit="1" customWidth="1"/>
    <col min="4" max="4" width="12.8203125" customWidth="1"/>
    <col min="5" max="5" width="13.52734375" customWidth="1"/>
    <col min="6" max="7" width="13.17578125" customWidth="1"/>
    <col min="8" max="21" width="13.52734375" customWidth="1"/>
    <col min="22" max="22" width="2.46875" customWidth="1"/>
    <col min="26" max="26" width="8.52734375" bestFit="1" customWidth="1"/>
    <col min="27" max="27" width="10.8203125" bestFit="1" customWidth="1"/>
    <col min="28" max="28" width="4.46875" customWidth="1"/>
    <col min="29" max="29" width="3.17578125" customWidth="1"/>
    <col min="30" max="30" width="19.8203125" style="77" bestFit="1" customWidth="1"/>
    <col min="31" max="32" width="8.8203125" style="77"/>
    <col min="33" max="33" width="36.52734375" style="77" customWidth="1"/>
    <col min="34" max="36" width="9.46875" customWidth="1"/>
    <col min="37" max="37" width="9" style="542"/>
    <col min="38" max="40" width="8.8203125" style="490"/>
  </cols>
  <sheetData>
    <row r="1" spans="1:46" x14ac:dyDescent="0.5">
      <c r="A1" s="514"/>
      <c r="B1" s="376"/>
      <c r="C1" s="824" t="s">
        <v>4831</v>
      </c>
      <c r="D1" s="824"/>
      <c r="E1" s="824"/>
      <c r="F1" s="824"/>
      <c r="G1" s="824"/>
      <c r="H1" s="824"/>
      <c r="I1" s="824"/>
      <c r="J1" s="824"/>
      <c r="K1" s="824"/>
      <c r="L1" s="824"/>
      <c r="M1" s="824"/>
      <c r="N1" s="824"/>
      <c r="O1" s="824"/>
      <c r="P1" s="376"/>
      <c r="Q1" s="376"/>
      <c r="R1" s="376"/>
      <c r="S1" s="376"/>
      <c r="T1" s="376"/>
      <c r="U1" s="376"/>
      <c r="V1" s="376"/>
      <c r="W1" s="376"/>
      <c r="X1" s="376"/>
      <c r="Y1" s="376"/>
      <c r="Z1" s="376"/>
      <c r="AA1" s="376"/>
      <c r="AB1" s="377"/>
      <c r="AC1" s="7"/>
      <c r="AD1" s="878" t="s">
        <v>4832</v>
      </c>
      <c r="AE1" s="878"/>
      <c r="AF1" s="878"/>
      <c r="AG1" s="878"/>
      <c r="AH1" s="7"/>
      <c r="AI1" s="7"/>
      <c r="AJ1" s="7"/>
      <c r="AK1" s="541" t="s">
        <v>3547</v>
      </c>
      <c r="AL1" s="541"/>
      <c r="AM1" s="541" t="s">
        <v>4833</v>
      </c>
      <c r="AN1" s="541" t="s">
        <v>4834</v>
      </c>
      <c r="AO1" s="7"/>
      <c r="AP1" s="7"/>
      <c r="AQ1" s="7"/>
      <c r="AR1" s="7"/>
      <c r="AS1" s="7"/>
      <c r="AT1" s="7"/>
    </row>
    <row r="2" spans="1:46" ht="48" customHeight="1" thickBot="1" x14ac:dyDescent="0.55000000000000004">
      <c r="A2" s="511"/>
      <c r="B2" s="512"/>
      <c r="C2" s="877" t="s">
        <v>4835</v>
      </c>
      <c r="D2" s="877"/>
      <c r="E2" s="877"/>
      <c r="F2" s="877"/>
      <c r="G2" s="877"/>
      <c r="H2" s="877"/>
      <c r="I2" s="877"/>
      <c r="J2" s="877"/>
      <c r="K2" s="877"/>
      <c r="L2" s="877"/>
      <c r="M2" s="877"/>
      <c r="N2" s="877"/>
      <c r="O2" s="877"/>
      <c r="P2" s="512"/>
      <c r="Q2" s="512"/>
      <c r="R2" s="512"/>
      <c r="S2" s="512"/>
      <c r="T2" s="512"/>
      <c r="U2" s="512"/>
      <c r="V2" s="512"/>
      <c r="W2" s="512"/>
      <c r="X2" s="512"/>
      <c r="Y2" s="512"/>
      <c r="Z2" s="512"/>
      <c r="AA2" s="512"/>
      <c r="AB2" s="513"/>
      <c r="AC2" s="7"/>
      <c r="AD2" s="878"/>
      <c r="AE2" s="878"/>
      <c r="AF2" s="878"/>
      <c r="AG2" s="878"/>
      <c r="AH2" s="7"/>
      <c r="AI2" s="7"/>
      <c r="AJ2" s="7"/>
      <c r="AK2" s="541" t="str" cm="1">
        <f t="array" ref="AK2">IFERROR(_xlfn.UNIQUE(_xlfn._xlws.FILTER(C6:C158,C6:C158&lt;&gt;"")),"Error No Treatment Names Specified")</f>
        <v>Error No Treatment Names Specified</v>
      </c>
      <c r="AL2" s="541"/>
      <c r="AM2" s="541"/>
      <c r="AN2" s="541"/>
      <c r="AO2" s="7"/>
      <c r="AP2" s="7"/>
      <c r="AQ2" s="7"/>
      <c r="AR2" s="7"/>
      <c r="AS2" s="7"/>
      <c r="AT2" s="7"/>
    </row>
    <row r="3" spans="1:46" s="279" customFormat="1" ht="5.25" customHeight="1" x14ac:dyDescent="0.5">
      <c r="A3" s="585"/>
      <c r="B3" s="586"/>
      <c r="C3" s="587" t="s">
        <v>4836</v>
      </c>
      <c r="D3" s="587" t="s">
        <v>4837</v>
      </c>
      <c r="E3" s="588" t="s">
        <v>4838</v>
      </c>
      <c r="F3" s="587"/>
      <c r="G3" s="587"/>
      <c r="H3" s="587"/>
      <c r="I3" s="587"/>
      <c r="J3" s="587"/>
      <c r="K3" s="587"/>
      <c r="L3" s="587"/>
      <c r="M3" s="588"/>
      <c r="N3" s="588"/>
      <c r="O3" s="588"/>
      <c r="P3" s="588"/>
      <c r="Q3" s="588"/>
      <c r="R3" s="588"/>
      <c r="S3" s="588"/>
      <c r="T3" s="588"/>
      <c r="U3" s="588"/>
      <c r="V3" s="588"/>
      <c r="W3" s="586" t="s">
        <v>4839</v>
      </c>
      <c r="X3" s="586" t="s">
        <v>4840</v>
      </c>
      <c r="Y3" s="586" t="s">
        <v>4841</v>
      </c>
      <c r="Z3" s="586" t="s">
        <v>4842</v>
      </c>
      <c r="AA3" s="586" t="s">
        <v>4843</v>
      </c>
      <c r="AB3" s="589"/>
      <c r="AD3" s="692"/>
      <c r="AE3" s="692"/>
      <c r="AF3" s="692"/>
      <c r="AG3" s="692"/>
      <c r="AK3" s="584"/>
      <c r="AL3" s="584"/>
      <c r="AM3" s="584"/>
      <c r="AN3" s="584"/>
    </row>
    <row r="4" spans="1:46" s="58" customFormat="1" ht="23.35" x14ac:dyDescent="0.5">
      <c r="A4" s="39"/>
      <c r="B4" s="57"/>
      <c r="C4" s="879" t="s">
        <v>4844</v>
      </c>
      <c r="D4" s="880"/>
      <c r="E4" s="880"/>
      <c r="F4" s="880"/>
      <c r="G4" s="880"/>
      <c r="H4" s="880"/>
      <c r="I4" s="880"/>
      <c r="J4" s="880"/>
      <c r="K4" s="880"/>
      <c r="L4" s="880"/>
      <c r="M4" s="880"/>
      <c r="N4" s="880"/>
      <c r="O4" s="880"/>
      <c r="P4" s="880"/>
      <c r="Q4" s="880"/>
      <c r="R4" s="880"/>
      <c r="S4" s="880"/>
      <c r="T4" s="880"/>
      <c r="U4" s="881"/>
      <c r="V4" s="337"/>
      <c r="W4" s="338"/>
      <c r="X4" s="338"/>
      <c r="Y4" s="338"/>
      <c r="Z4" s="876"/>
      <c r="AA4" s="876"/>
      <c r="AB4" s="339"/>
      <c r="AC4" s="57"/>
      <c r="AD4" s="696" t="s">
        <v>51</v>
      </c>
      <c r="AE4" s="386" t="s">
        <v>52</v>
      </c>
      <c r="AF4" s="141"/>
      <c r="AG4" s="387" t="s">
        <v>4845</v>
      </c>
      <c r="AH4" s="57"/>
      <c r="AI4" s="57"/>
      <c r="AJ4" s="57"/>
      <c r="AK4" s="541"/>
      <c r="AL4" s="541"/>
      <c r="AM4" s="541"/>
      <c r="AN4" s="541"/>
      <c r="AO4" s="57"/>
      <c r="AP4" s="57"/>
      <c r="AQ4" s="57"/>
      <c r="AR4" s="57"/>
      <c r="AS4" s="57"/>
      <c r="AT4" s="57"/>
    </row>
    <row r="5" spans="1:46" s="58" customFormat="1" ht="35" x14ac:dyDescent="0.5">
      <c r="A5" s="39"/>
      <c r="B5" s="57"/>
      <c r="C5" s="28" t="s">
        <v>4846</v>
      </c>
      <c r="D5" s="28" t="s">
        <v>4847</v>
      </c>
      <c r="E5" s="387" t="s">
        <v>4848</v>
      </c>
      <c r="F5" s="386" t="s">
        <v>4849</v>
      </c>
      <c r="G5" s="386" t="s">
        <v>4737</v>
      </c>
      <c r="H5" s="386" t="s">
        <v>4850</v>
      </c>
      <c r="I5" s="386" t="s">
        <v>4851</v>
      </c>
      <c r="J5" s="196" t="s">
        <v>4852</v>
      </c>
      <c r="K5" s="196" t="s">
        <v>4853</v>
      </c>
      <c r="L5" s="387" t="s">
        <v>4854</v>
      </c>
      <c r="M5" s="386" t="s">
        <v>4855</v>
      </c>
      <c r="N5" s="386" t="s">
        <v>4445</v>
      </c>
      <c r="O5" s="386" t="s">
        <v>4856</v>
      </c>
      <c r="P5" s="386" t="s">
        <v>4857</v>
      </c>
      <c r="Q5" s="386" t="s">
        <v>4858</v>
      </c>
      <c r="R5" s="196" t="s">
        <v>2492</v>
      </c>
      <c r="S5" s="386" t="s">
        <v>4859</v>
      </c>
      <c r="T5" s="386" t="s">
        <v>3593</v>
      </c>
      <c r="U5" s="386" t="s">
        <v>4860</v>
      </c>
      <c r="V5" s="340"/>
      <c r="W5" s="196" t="s">
        <v>4861</v>
      </c>
      <c r="X5" s="196" t="s">
        <v>4862</v>
      </c>
      <c r="Y5" s="196" t="s">
        <v>4863</v>
      </c>
      <c r="Z5" s="624" t="s">
        <v>4864</v>
      </c>
      <c r="AA5" s="624" t="s">
        <v>4865</v>
      </c>
      <c r="AB5" s="339"/>
      <c r="AC5" s="341"/>
      <c r="AD5" s="144" t="str" cm="1">
        <f t="array" ref="AD5">_xlfn.ANCHORARRAY(AK2)</f>
        <v>Error No Treatment Names Specified</v>
      </c>
      <c r="AE5" s="697"/>
      <c r="AF5" s="141"/>
      <c r="AG5" s="698" t="str" cm="1">
        <f t="array" ref="AG5">IFERROR(_xlfn.TEXTJOIN("..",TRUE,TRANSPOSE(_xlfn._xlws.FILTER(AD5:AD192,AE5:AE192="Yes"))),"No values selected")</f>
        <v>No values selected</v>
      </c>
      <c r="AH5" s="341"/>
      <c r="AI5" s="341"/>
      <c r="AJ5" s="341"/>
      <c r="AK5" s="590"/>
      <c r="AL5" s="89"/>
      <c r="AM5" s="89"/>
      <c r="AN5" s="89"/>
      <c r="AO5" s="57"/>
      <c r="AP5" s="57"/>
      <c r="AQ5" s="57"/>
      <c r="AR5" s="57"/>
      <c r="AS5" s="57"/>
      <c r="AT5" s="57"/>
    </row>
    <row r="6" spans="1:46" x14ac:dyDescent="0.5">
      <c r="A6" s="8"/>
      <c r="B6" s="82" t="s">
        <v>4866</v>
      </c>
      <c r="C6" s="129"/>
      <c r="D6" s="129"/>
      <c r="E6" s="329"/>
      <c r="F6" s="218"/>
      <c r="G6" s="218"/>
      <c r="H6" s="218"/>
      <c r="I6" s="218"/>
      <c r="J6" s="218"/>
      <c r="K6" s="218"/>
      <c r="L6" s="218"/>
      <c r="M6" s="218"/>
      <c r="N6" s="218"/>
      <c r="O6" s="218"/>
      <c r="P6" s="218"/>
      <c r="Q6" s="218"/>
      <c r="R6" s="218"/>
      <c r="S6" s="218"/>
      <c r="T6" s="218"/>
      <c r="U6" s="218"/>
      <c r="V6" s="89"/>
      <c r="W6" s="190"/>
      <c r="X6" s="190"/>
      <c r="Y6" s="190"/>
      <c r="Z6" s="190"/>
      <c r="AA6" s="190"/>
      <c r="AB6" s="9"/>
      <c r="AC6" s="90"/>
      <c r="AD6" s="144"/>
      <c r="AE6" s="697"/>
      <c r="AF6" s="141"/>
      <c r="AG6" s="141"/>
      <c r="AH6" s="90"/>
      <c r="AI6" s="90"/>
      <c r="AJ6" s="90"/>
      <c r="AK6" s="541"/>
      <c r="AL6" s="89"/>
      <c r="AM6" s="89"/>
      <c r="AN6" s="89"/>
      <c r="AO6" s="7"/>
      <c r="AP6" s="7"/>
      <c r="AQ6" s="7"/>
      <c r="AR6" s="7"/>
      <c r="AS6" s="7"/>
      <c r="AT6" s="7"/>
    </row>
    <row r="7" spans="1:46" x14ac:dyDescent="0.5">
      <c r="A7" s="8"/>
      <c r="B7" s="82" t="str">
        <f>CONCATENATE("T",RIGHT(B6,LEN(B6)-1)+1)</f>
        <v>T2</v>
      </c>
      <c r="C7" s="129"/>
      <c r="D7" s="129"/>
      <c r="E7" s="329"/>
      <c r="F7" s="218"/>
      <c r="G7" s="218"/>
      <c r="H7" s="218"/>
      <c r="I7" s="218"/>
      <c r="J7" s="218"/>
      <c r="K7" s="218"/>
      <c r="L7" s="218"/>
      <c r="M7" s="218"/>
      <c r="N7" s="218"/>
      <c r="O7" s="218"/>
      <c r="P7" s="218"/>
      <c r="Q7" s="218"/>
      <c r="R7" s="218"/>
      <c r="S7" s="218"/>
      <c r="T7" s="218"/>
      <c r="U7" s="218"/>
      <c r="V7" s="89"/>
      <c r="W7" s="190"/>
      <c r="X7" s="190"/>
      <c r="Y7" s="190"/>
      <c r="Z7" s="190"/>
      <c r="AA7" s="190"/>
      <c r="AB7" s="9"/>
      <c r="AC7" s="90"/>
      <c r="AD7" s="144"/>
      <c r="AE7" s="697"/>
      <c r="AF7" s="141"/>
      <c r="AG7" s="141"/>
      <c r="AH7" s="90"/>
      <c r="AI7" s="90"/>
      <c r="AJ7" s="90"/>
      <c r="AK7" s="541"/>
      <c r="AL7" s="89"/>
      <c r="AM7" s="89"/>
      <c r="AN7" s="89"/>
      <c r="AO7" s="7"/>
      <c r="AP7" s="7"/>
      <c r="AQ7" s="7"/>
      <c r="AR7" s="7"/>
      <c r="AS7" s="7"/>
      <c r="AT7" s="7"/>
    </row>
    <row r="8" spans="1:46" x14ac:dyDescent="0.5">
      <c r="A8" s="8"/>
      <c r="B8" s="82" t="str">
        <f t="shared" ref="B8:B158" si="0">CONCATENATE("T",RIGHT(B7,LEN(B7)-1)+1)</f>
        <v>T3</v>
      </c>
      <c r="C8" s="129"/>
      <c r="D8" s="129"/>
      <c r="E8" s="329"/>
      <c r="F8" s="218"/>
      <c r="G8" s="218"/>
      <c r="H8" s="218"/>
      <c r="I8" s="218"/>
      <c r="J8" s="218"/>
      <c r="K8" s="218"/>
      <c r="L8" s="218"/>
      <c r="M8" s="218"/>
      <c r="N8" s="218"/>
      <c r="O8" s="218"/>
      <c r="P8" s="218"/>
      <c r="Q8" s="218"/>
      <c r="R8" s="218"/>
      <c r="S8" s="218"/>
      <c r="T8" s="218"/>
      <c r="U8" s="218"/>
      <c r="V8" s="89"/>
      <c r="W8" s="190"/>
      <c r="X8" s="190"/>
      <c r="Y8" s="190"/>
      <c r="Z8" s="190"/>
      <c r="AA8" s="190"/>
      <c r="AB8" s="9"/>
      <c r="AC8" s="90"/>
      <c r="AD8" s="144"/>
      <c r="AE8" s="697"/>
      <c r="AF8" s="141"/>
      <c r="AG8" s="141"/>
      <c r="AH8" s="90"/>
      <c r="AI8" s="90"/>
      <c r="AJ8" s="90"/>
      <c r="AK8" s="541"/>
      <c r="AL8" s="89"/>
      <c r="AM8" s="89"/>
      <c r="AN8" s="89"/>
      <c r="AO8" s="7"/>
      <c r="AP8" s="7"/>
      <c r="AQ8" s="7"/>
      <c r="AR8" s="7"/>
      <c r="AS8" s="7"/>
      <c r="AT8" s="7"/>
    </row>
    <row r="9" spans="1:46" x14ac:dyDescent="0.5">
      <c r="A9" s="8"/>
      <c r="B9" s="82" t="str">
        <f t="shared" si="0"/>
        <v>T4</v>
      </c>
      <c r="C9" s="129"/>
      <c r="D9" s="129"/>
      <c r="E9" s="329"/>
      <c r="F9" s="218"/>
      <c r="G9" s="218"/>
      <c r="H9" s="218"/>
      <c r="I9" s="218"/>
      <c r="J9" s="218"/>
      <c r="K9" s="218"/>
      <c r="L9" s="218"/>
      <c r="M9" s="218"/>
      <c r="N9" s="218"/>
      <c r="O9" s="218"/>
      <c r="P9" s="218"/>
      <c r="Q9" s="218"/>
      <c r="R9" s="218"/>
      <c r="S9" s="218"/>
      <c r="T9" s="218"/>
      <c r="U9" s="218"/>
      <c r="V9" s="89"/>
      <c r="W9" s="190"/>
      <c r="X9" s="190"/>
      <c r="Y9" s="190"/>
      <c r="Z9" s="190"/>
      <c r="AA9" s="190"/>
      <c r="AB9" s="9"/>
      <c r="AC9" s="90"/>
      <c r="AD9" s="144"/>
      <c r="AE9" s="697"/>
      <c r="AF9" s="141"/>
      <c r="AG9" s="141"/>
      <c r="AH9" s="90"/>
      <c r="AI9" s="90"/>
      <c r="AJ9" s="90"/>
      <c r="AK9" s="541"/>
      <c r="AL9" s="89"/>
      <c r="AM9" s="89"/>
      <c r="AN9" s="89"/>
      <c r="AO9" s="7"/>
      <c r="AP9" s="7"/>
      <c r="AQ9" s="7"/>
      <c r="AR9" s="7"/>
      <c r="AS9" s="7"/>
      <c r="AT9" s="7"/>
    </row>
    <row r="10" spans="1:46" x14ac:dyDescent="0.5">
      <c r="A10" s="8"/>
      <c r="B10" s="82" t="str">
        <f t="shared" si="0"/>
        <v>T5</v>
      </c>
      <c r="C10" s="129"/>
      <c r="D10" s="129"/>
      <c r="E10" s="329"/>
      <c r="F10" s="218"/>
      <c r="G10" s="218"/>
      <c r="H10" s="218"/>
      <c r="I10" s="218"/>
      <c r="J10" s="218"/>
      <c r="K10" s="218"/>
      <c r="L10" s="218"/>
      <c r="M10" s="218"/>
      <c r="N10" s="218"/>
      <c r="O10" s="218"/>
      <c r="P10" s="218"/>
      <c r="Q10" s="218"/>
      <c r="R10" s="218"/>
      <c r="S10" s="218"/>
      <c r="T10" s="218"/>
      <c r="U10" s="218"/>
      <c r="V10" s="89"/>
      <c r="W10" s="190"/>
      <c r="X10" s="190"/>
      <c r="Y10" s="190"/>
      <c r="Z10" s="190"/>
      <c r="AA10" s="190"/>
      <c r="AB10" s="9"/>
      <c r="AC10" s="7"/>
      <c r="AD10" s="144"/>
      <c r="AE10" s="697"/>
      <c r="AF10" s="141"/>
      <c r="AG10" s="141"/>
      <c r="AH10" s="7"/>
      <c r="AI10" s="7"/>
      <c r="AJ10" s="7"/>
      <c r="AK10" s="541"/>
      <c r="AL10" s="89"/>
      <c r="AM10" s="89"/>
      <c r="AN10" s="89"/>
      <c r="AO10" s="7"/>
      <c r="AP10" s="7"/>
      <c r="AQ10" s="7"/>
      <c r="AR10" s="7"/>
      <c r="AS10" s="7"/>
      <c r="AT10" s="7"/>
    </row>
    <row r="11" spans="1:46" x14ac:dyDescent="0.5">
      <c r="A11" s="8"/>
      <c r="B11" s="82" t="str">
        <f t="shared" si="0"/>
        <v>T6</v>
      </c>
      <c r="C11" s="129"/>
      <c r="D11" s="129"/>
      <c r="E11" s="329"/>
      <c r="F11" s="218"/>
      <c r="G11" s="218"/>
      <c r="H11" s="218"/>
      <c r="I11" s="218"/>
      <c r="J11" s="218"/>
      <c r="K11" s="218"/>
      <c r="L11" s="218"/>
      <c r="M11" s="218"/>
      <c r="N11" s="218"/>
      <c r="O11" s="218"/>
      <c r="P11" s="218"/>
      <c r="Q11" s="218"/>
      <c r="R11" s="218"/>
      <c r="S11" s="218"/>
      <c r="T11" s="218"/>
      <c r="U11" s="218"/>
      <c r="V11" s="89"/>
      <c r="W11" s="190"/>
      <c r="X11" s="190"/>
      <c r="Y11" s="190"/>
      <c r="Z11" s="190"/>
      <c r="AA11" s="190"/>
      <c r="AB11" s="9"/>
      <c r="AC11" s="7"/>
      <c r="AD11" s="144"/>
      <c r="AE11" s="697"/>
      <c r="AF11" s="141"/>
      <c r="AG11" s="141"/>
      <c r="AH11" s="7"/>
      <c r="AI11" s="7"/>
      <c r="AJ11" s="7"/>
      <c r="AK11" s="541"/>
      <c r="AL11" s="89"/>
      <c r="AM11" s="89"/>
      <c r="AN11" s="89"/>
      <c r="AO11" s="7"/>
      <c r="AP11" s="7"/>
      <c r="AQ11" s="7"/>
      <c r="AR11" s="7"/>
      <c r="AS11" s="7"/>
      <c r="AT11" s="7"/>
    </row>
    <row r="12" spans="1:46" x14ac:dyDescent="0.5">
      <c r="A12" s="8"/>
      <c r="B12" s="82" t="str">
        <f t="shared" si="0"/>
        <v>T7</v>
      </c>
      <c r="C12" s="698"/>
      <c r="D12" s="129"/>
      <c r="E12" s="329"/>
      <c r="F12" s="218"/>
      <c r="G12" s="218"/>
      <c r="H12" s="218"/>
      <c r="I12" s="218"/>
      <c r="J12" s="218"/>
      <c r="K12" s="218"/>
      <c r="L12" s="218"/>
      <c r="M12" s="218"/>
      <c r="N12" s="218"/>
      <c r="O12" s="218"/>
      <c r="P12" s="218"/>
      <c r="Q12" s="218"/>
      <c r="R12" s="218"/>
      <c r="S12" s="218"/>
      <c r="T12" s="218"/>
      <c r="U12" s="218"/>
      <c r="V12" s="89"/>
      <c r="W12" s="190"/>
      <c r="X12" s="190"/>
      <c r="Y12" s="190"/>
      <c r="Z12" s="190"/>
      <c r="AA12" s="190"/>
      <c r="AB12" s="9"/>
      <c r="AC12" s="7"/>
      <c r="AD12" s="144"/>
      <c r="AE12" s="697"/>
      <c r="AF12" s="141"/>
      <c r="AG12" s="141"/>
      <c r="AH12" s="7"/>
      <c r="AI12" s="7"/>
      <c r="AJ12" s="7"/>
      <c r="AK12" s="541"/>
      <c r="AL12" s="89"/>
      <c r="AM12" s="89"/>
      <c r="AN12" s="89"/>
      <c r="AO12" s="7"/>
      <c r="AP12" s="7"/>
      <c r="AQ12" s="7"/>
      <c r="AR12" s="7"/>
      <c r="AS12" s="7"/>
      <c r="AT12" s="7"/>
    </row>
    <row r="13" spans="1:46" x14ac:dyDescent="0.5">
      <c r="A13" s="8"/>
      <c r="B13" s="82" t="str">
        <f t="shared" si="0"/>
        <v>T8</v>
      </c>
      <c r="C13" s="129"/>
      <c r="D13" s="129"/>
      <c r="E13" s="329"/>
      <c r="F13" s="218"/>
      <c r="G13" s="218"/>
      <c r="H13" s="218"/>
      <c r="I13" s="218"/>
      <c r="J13" s="218"/>
      <c r="K13" s="218"/>
      <c r="L13" s="218"/>
      <c r="M13" s="218"/>
      <c r="N13" s="218"/>
      <c r="O13" s="218"/>
      <c r="P13" s="218"/>
      <c r="Q13" s="218"/>
      <c r="R13" s="218"/>
      <c r="S13" s="218"/>
      <c r="T13" s="218"/>
      <c r="U13" s="218"/>
      <c r="V13" s="89"/>
      <c r="W13" s="190"/>
      <c r="X13" s="190"/>
      <c r="Y13" s="190"/>
      <c r="Z13" s="190"/>
      <c r="AA13" s="190"/>
      <c r="AB13" s="9"/>
      <c r="AC13" s="7"/>
      <c r="AD13" s="144"/>
      <c r="AE13" s="697"/>
      <c r="AF13" s="141"/>
      <c r="AG13" s="141"/>
      <c r="AH13" s="7"/>
      <c r="AI13" s="7"/>
      <c r="AJ13" s="7"/>
      <c r="AK13" s="541"/>
      <c r="AL13" s="89"/>
      <c r="AM13" s="89"/>
      <c r="AN13" s="89"/>
      <c r="AO13" s="7"/>
      <c r="AP13" s="7"/>
      <c r="AQ13" s="7"/>
      <c r="AR13" s="7"/>
      <c r="AS13" s="7"/>
      <c r="AT13" s="7"/>
    </row>
    <row r="14" spans="1:46" x14ac:dyDescent="0.5">
      <c r="A14" s="8"/>
      <c r="B14" s="82" t="str">
        <f t="shared" si="0"/>
        <v>T9</v>
      </c>
      <c r="C14" s="129"/>
      <c r="D14" s="129"/>
      <c r="E14" s="329"/>
      <c r="F14" s="218"/>
      <c r="G14" s="218"/>
      <c r="H14" s="218"/>
      <c r="I14" s="218"/>
      <c r="J14" s="218"/>
      <c r="K14" s="218"/>
      <c r="L14" s="218"/>
      <c r="M14" s="218"/>
      <c r="N14" s="218"/>
      <c r="O14" s="218"/>
      <c r="P14" s="218"/>
      <c r="Q14" s="218"/>
      <c r="R14" s="218"/>
      <c r="S14" s="218"/>
      <c r="T14" s="218"/>
      <c r="U14" s="218"/>
      <c r="V14" s="89"/>
      <c r="W14" s="190"/>
      <c r="X14" s="190"/>
      <c r="Y14" s="190"/>
      <c r="Z14" s="190"/>
      <c r="AA14" s="190"/>
      <c r="AB14" s="9"/>
      <c r="AC14" s="7"/>
      <c r="AD14" s="144"/>
      <c r="AE14" s="697"/>
      <c r="AF14" s="141"/>
      <c r="AG14" s="141"/>
      <c r="AH14" s="7"/>
      <c r="AI14" s="7"/>
      <c r="AJ14" s="7"/>
      <c r="AK14" s="541"/>
      <c r="AL14" s="89"/>
      <c r="AM14" s="89"/>
      <c r="AN14" s="89"/>
      <c r="AO14" s="7"/>
      <c r="AP14" s="7"/>
      <c r="AQ14" s="7"/>
      <c r="AR14" s="7"/>
      <c r="AS14" s="7"/>
      <c r="AT14" s="7"/>
    </row>
    <row r="15" spans="1:46" x14ac:dyDescent="0.5">
      <c r="A15" s="8"/>
      <c r="B15" s="82" t="str">
        <f t="shared" si="0"/>
        <v>T10</v>
      </c>
      <c r="C15" s="129"/>
      <c r="D15" s="129"/>
      <c r="E15" s="329"/>
      <c r="F15" s="218"/>
      <c r="G15" s="218"/>
      <c r="H15" s="218"/>
      <c r="I15" s="218"/>
      <c r="J15" s="218"/>
      <c r="K15" s="218"/>
      <c r="L15" s="218"/>
      <c r="M15" s="218"/>
      <c r="N15" s="218"/>
      <c r="O15" s="218"/>
      <c r="P15" s="218"/>
      <c r="Q15" s="218"/>
      <c r="R15" s="218"/>
      <c r="S15" s="218"/>
      <c r="T15" s="218"/>
      <c r="U15" s="218"/>
      <c r="V15" s="89"/>
      <c r="W15" s="190"/>
      <c r="X15" s="190"/>
      <c r="Y15" s="190"/>
      <c r="Z15" s="190"/>
      <c r="AA15" s="190"/>
      <c r="AB15" s="9"/>
      <c r="AC15" s="7"/>
      <c r="AD15" s="144"/>
      <c r="AE15" s="697"/>
      <c r="AF15" s="141"/>
      <c r="AG15" s="141"/>
      <c r="AH15" s="7"/>
      <c r="AI15" s="7"/>
      <c r="AJ15" s="7"/>
      <c r="AK15" s="541"/>
      <c r="AL15" s="89"/>
      <c r="AM15" s="89"/>
      <c r="AN15" s="89"/>
      <c r="AO15" s="7"/>
      <c r="AP15" s="7"/>
      <c r="AQ15" s="7"/>
      <c r="AR15" s="7"/>
      <c r="AS15" s="7"/>
      <c r="AT15" s="7"/>
    </row>
    <row r="16" spans="1:46" x14ac:dyDescent="0.5">
      <c r="A16" s="8"/>
      <c r="B16" s="82" t="str">
        <f t="shared" si="0"/>
        <v>T11</v>
      </c>
      <c r="C16" s="129"/>
      <c r="D16" s="129"/>
      <c r="E16" s="329"/>
      <c r="F16" s="218"/>
      <c r="G16" s="218"/>
      <c r="H16" s="218"/>
      <c r="I16" s="218"/>
      <c r="J16" s="218"/>
      <c r="K16" s="218"/>
      <c r="L16" s="218"/>
      <c r="M16" s="218"/>
      <c r="N16" s="218"/>
      <c r="O16" s="218"/>
      <c r="P16" s="218"/>
      <c r="Q16" s="218"/>
      <c r="R16" s="218"/>
      <c r="S16" s="218"/>
      <c r="T16" s="218"/>
      <c r="U16" s="218"/>
      <c r="V16" s="89"/>
      <c r="W16" s="190"/>
      <c r="X16" s="190"/>
      <c r="Y16" s="190"/>
      <c r="Z16" s="190"/>
      <c r="AA16" s="190"/>
      <c r="AB16" s="9"/>
      <c r="AC16" s="7"/>
      <c r="AD16" s="144"/>
      <c r="AE16" s="697"/>
      <c r="AF16" s="141"/>
      <c r="AG16" s="141"/>
      <c r="AH16" s="7"/>
      <c r="AI16" s="7"/>
      <c r="AJ16" s="7"/>
      <c r="AK16" s="541"/>
      <c r="AL16" s="89"/>
      <c r="AM16" s="89"/>
      <c r="AN16" s="89"/>
      <c r="AO16" s="7"/>
      <c r="AP16" s="7"/>
      <c r="AQ16" s="7"/>
      <c r="AR16" s="7"/>
      <c r="AS16" s="7"/>
      <c r="AT16" s="7"/>
    </row>
    <row r="17" spans="1:46" x14ac:dyDescent="0.5">
      <c r="A17" s="8"/>
      <c r="B17" s="82" t="str">
        <f t="shared" si="0"/>
        <v>T12</v>
      </c>
      <c r="C17" s="129"/>
      <c r="D17" s="129"/>
      <c r="E17" s="329"/>
      <c r="F17" s="218"/>
      <c r="G17" s="218"/>
      <c r="H17" s="218"/>
      <c r="I17" s="218"/>
      <c r="J17" s="218"/>
      <c r="K17" s="218"/>
      <c r="L17" s="218"/>
      <c r="M17" s="218"/>
      <c r="N17" s="218"/>
      <c r="O17" s="218"/>
      <c r="P17" s="218"/>
      <c r="Q17" s="218"/>
      <c r="R17" s="218"/>
      <c r="S17" s="218"/>
      <c r="T17" s="218"/>
      <c r="U17" s="218"/>
      <c r="V17" s="89"/>
      <c r="W17" s="190"/>
      <c r="X17" s="190"/>
      <c r="Y17" s="190"/>
      <c r="Z17" s="190"/>
      <c r="AA17" s="190"/>
      <c r="AB17" s="9"/>
      <c r="AC17" s="7"/>
      <c r="AD17" s="144"/>
      <c r="AE17" s="697"/>
      <c r="AF17" s="141"/>
      <c r="AG17" s="141"/>
      <c r="AH17" s="7"/>
      <c r="AI17" s="7"/>
      <c r="AJ17" s="7"/>
      <c r="AK17" s="541"/>
      <c r="AL17" s="89"/>
      <c r="AM17" s="89"/>
      <c r="AN17" s="89"/>
      <c r="AO17" s="7"/>
      <c r="AP17" s="7"/>
      <c r="AQ17" s="7"/>
      <c r="AR17" s="7"/>
      <c r="AS17" s="7"/>
      <c r="AT17" s="7"/>
    </row>
    <row r="18" spans="1:46" x14ac:dyDescent="0.5">
      <c r="A18" s="8"/>
      <c r="B18" s="82" t="str">
        <f t="shared" si="0"/>
        <v>T13</v>
      </c>
      <c r="C18" s="129"/>
      <c r="D18" s="129"/>
      <c r="E18" s="329"/>
      <c r="F18" s="218"/>
      <c r="G18" s="218"/>
      <c r="H18" s="218"/>
      <c r="I18" s="218"/>
      <c r="J18" s="218"/>
      <c r="K18" s="218"/>
      <c r="L18" s="218"/>
      <c r="M18" s="218"/>
      <c r="N18" s="218"/>
      <c r="O18" s="218"/>
      <c r="P18" s="218"/>
      <c r="Q18" s="218"/>
      <c r="R18" s="218"/>
      <c r="S18" s="218"/>
      <c r="T18" s="218"/>
      <c r="U18" s="218"/>
      <c r="V18" s="89"/>
      <c r="W18" s="190"/>
      <c r="X18" s="190"/>
      <c r="Y18" s="190"/>
      <c r="Z18" s="190"/>
      <c r="AA18" s="190"/>
      <c r="AB18" s="9"/>
      <c r="AC18" s="7"/>
      <c r="AD18" s="144"/>
      <c r="AE18" s="697"/>
      <c r="AF18" s="141"/>
      <c r="AG18" s="141"/>
      <c r="AH18" s="7"/>
      <c r="AI18" s="7"/>
      <c r="AJ18" s="7"/>
      <c r="AK18" s="541"/>
      <c r="AL18" s="89"/>
      <c r="AM18" s="89"/>
      <c r="AN18" s="89"/>
      <c r="AO18" s="7"/>
      <c r="AP18" s="7"/>
      <c r="AQ18" s="7"/>
      <c r="AR18" s="7"/>
      <c r="AS18" s="7"/>
      <c r="AT18" s="7"/>
    </row>
    <row r="19" spans="1:46" x14ac:dyDescent="0.5">
      <c r="A19" s="8"/>
      <c r="B19" s="82" t="str">
        <f t="shared" si="0"/>
        <v>T14</v>
      </c>
      <c r="C19" s="129"/>
      <c r="D19" s="129"/>
      <c r="E19" s="329"/>
      <c r="F19" s="218"/>
      <c r="G19" s="218"/>
      <c r="H19" s="218"/>
      <c r="I19" s="218"/>
      <c r="J19" s="218"/>
      <c r="K19" s="218"/>
      <c r="L19" s="218"/>
      <c r="M19" s="218"/>
      <c r="N19" s="218"/>
      <c r="O19" s="218"/>
      <c r="P19" s="218"/>
      <c r="Q19" s="218"/>
      <c r="R19" s="218"/>
      <c r="S19" s="218"/>
      <c r="T19" s="218"/>
      <c r="U19" s="218"/>
      <c r="V19" s="89"/>
      <c r="W19" s="190"/>
      <c r="X19" s="190"/>
      <c r="Y19" s="190"/>
      <c r="Z19" s="190"/>
      <c r="AA19" s="190"/>
      <c r="AB19" s="9"/>
      <c r="AC19" s="7"/>
      <c r="AD19" s="144"/>
      <c r="AE19" s="697"/>
      <c r="AF19" s="141"/>
      <c r="AG19" s="141"/>
      <c r="AH19" s="7"/>
      <c r="AI19" s="7"/>
      <c r="AJ19" s="7"/>
      <c r="AK19" s="541"/>
      <c r="AL19" s="89"/>
      <c r="AM19" s="89"/>
      <c r="AN19" s="89"/>
      <c r="AO19" s="7"/>
      <c r="AP19" s="7"/>
      <c r="AQ19" s="7"/>
      <c r="AR19" s="7"/>
      <c r="AS19" s="7"/>
      <c r="AT19" s="7"/>
    </row>
    <row r="20" spans="1:46" x14ac:dyDescent="0.5">
      <c r="A20" s="8"/>
      <c r="B20" s="82" t="str">
        <f t="shared" si="0"/>
        <v>T15</v>
      </c>
      <c r="C20" s="129"/>
      <c r="D20" s="129"/>
      <c r="E20" s="329"/>
      <c r="F20" s="218"/>
      <c r="G20" s="218"/>
      <c r="H20" s="218"/>
      <c r="I20" s="218"/>
      <c r="J20" s="218"/>
      <c r="K20" s="218"/>
      <c r="L20" s="218"/>
      <c r="M20" s="218"/>
      <c r="N20" s="218"/>
      <c r="O20" s="218"/>
      <c r="P20" s="218"/>
      <c r="Q20" s="218"/>
      <c r="R20" s="218"/>
      <c r="S20" s="218"/>
      <c r="T20" s="218"/>
      <c r="U20" s="218"/>
      <c r="V20" s="89"/>
      <c r="W20" s="190"/>
      <c r="X20" s="190"/>
      <c r="Y20" s="190"/>
      <c r="Z20" s="190"/>
      <c r="AA20" s="190"/>
      <c r="AB20" s="9"/>
      <c r="AC20" s="7"/>
      <c r="AD20" s="144"/>
      <c r="AE20" s="697"/>
      <c r="AF20" s="141"/>
      <c r="AG20" s="141"/>
      <c r="AH20" s="7"/>
      <c r="AI20" s="7"/>
      <c r="AJ20" s="7"/>
      <c r="AK20" s="541"/>
      <c r="AL20" s="89"/>
      <c r="AM20" s="89"/>
      <c r="AN20" s="89"/>
      <c r="AO20" s="7"/>
      <c r="AP20" s="7"/>
      <c r="AQ20" s="7"/>
      <c r="AR20" s="7"/>
      <c r="AS20" s="7"/>
      <c r="AT20" s="7"/>
    </row>
    <row r="21" spans="1:46" x14ac:dyDescent="0.5">
      <c r="A21" s="8"/>
      <c r="B21" s="82" t="str">
        <f t="shared" si="0"/>
        <v>T16</v>
      </c>
      <c r="C21" s="129"/>
      <c r="D21" s="129"/>
      <c r="E21" s="329"/>
      <c r="F21" s="218"/>
      <c r="G21" s="218"/>
      <c r="H21" s="218"/>
      <c r="I21" s="218"/>
      <c r="J21" s="218"/>
      <c r="K21" s="218"/>
      <c r="L21" s="218"/>
      <c r="M21" s="218"/>
      <c r="N21" s="218"/>
      <c r="O21" s="218"/>
      <c r="P21" s="218"/>
      <c r="Q21" s="218"/>
      <c r="R21" s="218"/>
      <c r="S21" s="218"/>
      <c r="T21" s="218"/>
      <c r="U21" s="218"/>
      <c r="V21" s="89"/>
      <c r="W21" s="190"/>
      <c r="X21" s="190"/>
      <c r="Y21" s="190"/>
      <c r="Z21" s="190"/>
      <c r="AA21" s="190"/>
      <c r="AB21" s="9"/>
      <c r="AC21" s="90"/>
      <c r="AD21" s="144"/>
      <c r="AE21" s="697"/>
      <c r="AF21" s="141"/>
      <c r="AG21" s="141"/>
      <c r="AH21" s="90"/>
      <c r="AI21" s="90"/>
      <c r="AJ21" s="90"/>
      <c r="AK21" s="541"/>
      <c r="AL21" s="89"/>
      <c r="AM21" s="89"/>
      <c r="AN21" s="89"/>
      <c r="AO21" s="7"/>
      <c r="AP21" s="7"/>
      <c r="AQ21" s="7"/>
      <c r="AR21" s="7"/>
      <c r="AS21" s="7"/>
      <c r="AT21" s="7"/>
    </row>
    <row r="22" spans="1:46" x14ac:dyDescent="0.5">
      <c r="A22" s="8"/>
      <c r="B22" s="82" t="str">
        <f t="shared" si="0"/>
        <v>T17</v>
      </c>
      <c r="C22" s="129"/>
      <c r="D22" s="129"/>
      <c r="E22" s="329"/>
      <c r="F22" s="218"/>
      <c r="G22" s="218"/>
      <c r="H22" s="218"/>
      <c r="I22" s="218"/>
      <c r="J22" s="218"/>
      <c r="K22" s="218"/>
      <c r="L22" s="218"/>
      <c r="M22" s="218"/>
      <c r="N22" s="218"/>
      <c r="O22" s="218"/>
      <c r="P22" s="218"/>
      <c r="Q22" s="218"/>
      <c r="R22" s="218"/>
      <c r="S22" s="218"/>
      <c r="T22" s="218"/>
      <c r="U22" s="218"/>
      <c r="V22" s="89"/>
      <c r="W22" s="190"/>
      <c r="X22" s="190"/>
      <c r="Y22" s="190"/>
      <c r="Z22" s="190"/>
      <c r="AA22" s="190"/>
      <c r="AB22" s="9"/>
      <c r="AC22" s="90"/>
      <c r="AD22" s="144"/>
      <c r="AE22" s="697"/>
      <c r="AF22" s="141"/>
      <c r="AG22" s="141"/>
      <c r="AH22" s="90"/>
      <c r="AI22" s="90"/>
      <c r="AJ22" s="90"/>
      <c r="AK22" s="541"/>
      <c r="AL22" s="89"/>
      <c r="AM22" s="89"/>
      <c r="AN22" s="89"/>
      <c r="AO22" s="7"/>
      <c r="AP22" s="7"/>
      <c r="AQ22" s="7"/>
      <c r="AR22" s="7"/>
      <c r="AS22" s="7"/>
      <c r="AT22" s="7"/>
    </row>
    <row r="23" spans="1:46" x14ac:dyDescent="0.5">
      <c r="A23" s="8"/>
      <c r="B23" s="82" t="str">
        <f t="shared" si="0"/>
        <v>T18</v>
      </c>
      <c r="C23" s="129"/>
      <c r="D23" s="129"/>
      <c r="E23" s="329"/>
      <c r="F23" s="218"/>
      <c r="G23" s="218"/>
      <c r="H23" s="218"/>
      <c r="I23" s="218"/>
      <c r="J23" s="218"/>
      <c r="K23" s="218"/>
      <c r="L23" s="218"/>
      <c r="M23" s="218"/>
      <c r="N23" s="218"/>
      <c r="O23" s="218"/>
      <c r="P23" s="218"/>
      <c r="Q23" s="218"/>
      <c r="R23" s="218"/>
      <c r="S23" s="218"/>
      <c r="T23" s="218"/>
      <c r="U23" s="218"/>
      <c r="V23" s="89"/>
      <c r="W23" s="190"/>
      <c r="X23" s="190"/>
      <c r="Y23" s="190"/>
      <c r="Z23" s="190"/>
      <c r="AA23" s="190"/>
      <c r="AB23" s="9"/>
      <c r="AC23" s="90"/>
      <c r="AD23" s="144"/>
      <c r="AE23" s="697"/>
      <c r="AF23" s="141"/>
      <c r="AG23" s="141"/>
      <c r="AH23" s="90"/>
      <c r="AI23" s="90"/>
      <c r="AJ23" s="90"/>
      <c r="AK23" s="541"/>
      <c r="AL23" s="89"/>
      <c r="AM23" s="89"/>
      <c r="AN23" s="89"/>
      <c r="AO23" s="7"/>
      <c r="AP23" s="7"/>
      <c r="AQ23" s="7"/>
      <c r="AR23" s="7"/>
      <c r="AS23" s="7"/>
      <c r="AT23" s="7"/>
    </row>
    <row r="24" spans="1:46" x14ac:dyDescent="0.5">
      <c r="A24" s="8"/>
      <c r="B24" s="82" t="str">
        <f t="shared" si="0"/>
        <v>T19</v>
      </c>
      <c r="C24" s="129"/>
      <c r="D24" s="129"/>
      <c r="E24" s="329"/>
      <c r="F24" s="218"/>
      <c r="G24" s="218"/>
      <c r="H24" s="218"/>
      <c r="I24" s="218"/>
      <c r="J24" s="218"/>
      <c r="K24" s="218"/>
      <c r="L24" s="218"/>
      <c r="M24" s="218"/>
      <c r="N24" s="218"/>
      <c r="O24" s="218"/>
      <c r="P24" s="218"/>
      <c r="Q24" s="218"/>
      <c r="R24" s="218"/>
      <c r="S24" s="218"/>
      <c r="T24" s="218"/>
      <c r="U24" s="218"/>
      <c r="V24" s="89"/>
      <c r="W24" s="190"/>
      <c r="X24" s="190"/>
      <c r="Y24" s="190"/>
      <c r="Z24" s="190"/>
      <c r="AA24" s="190"/>
      <c r="AB24" s="9"/>
      <c r="AC24" s="90"/>
      <c r="AD24" s="144"/>
      <c r="AE24" s="697"/>
      <c r="AF24" s="141"/>
      <c r="AG24" s="141"/>
      <c r="AH24" s="90"/>
      <c r="AI24" s="90"/>
      <c r="AJ24" s="90"/>
      <c r="AK24" s="541"/>
      <c r="AL24" s="89"/>
      <c r="AM24" s="89"/>
      <c r="AN24" s="89"/>
      <c r="AO24" s="7"/>
      <c r="AP24" s="7"/>
      <c r="AQ24" s="7"/>
      <c r="AR24" s="7"/>
      <c r="AS24" s="7"/>
      <c r="AT24" s="7"/>
    </row>
    <row r="25" spans="1:46" x14ac:dyDescent="0.5">
      <c r="A25" s="8"/>
      <c r="B25" s="82" t="str">
        <f t="shared" si="0"/>
        <v>T20</v>
      </c>
      <c r="C25" s="129"/>
      <c r="D25" s="129"/>
      <c r="E25" s="329"/>
      <c r="F25" s="218"/>
      <c r="G25" s="218"/>
      <c r="H25" s="218"/>
      <c r="I25" s="218"/>
      <c r="J25" s="218"/>
      <c r="K25" s="218"/>
      <c r="L25" s="218"/>
      <c r="M25" s="218"/>
      <c r="N25" s="218"/>
      <c r="O25" s="218"/>
      <c r="P25" s="218"/>
      <c r="Q25" s="218"/>
      <c r="R25" s="218"/>
      <c r="S25" s="218"/>
      <c r="T25" s="218"/>
      <c r="U25" s="218"/>
      <c r="V25" s="89"/>
      <c r="W25" s="190"/>
      <c r="X25" s="190"/>
      <c r="Y25" s="190"/>
      <c r="Z25" s="190"/>
      <c r="AA25" s="190"/>
      <c r="AB25" s="9"/>
      <c r="AC25" s="7"/>
      <c r="AD25" s="144"/>
      <c r="AE25" s="697"/>
      <c r="AF25" s="141"/>
      <c r="AG25" s="141"/>
      <c r="AH25" s="7"/>
      <c r="AI25" s="7"/>
      <c r="AJ25" s="7"/>
      <c r="AK25" s="541"/>
      <c r="AL25" s="89"/>
      <c r="AM25" s="89"/>
      <c r="AN25" s="89"/>
      <c r="AO25" s="7"/>
      <c r="AP25" s="7"/>
      <c r="AQ25" s="7"/>
      <c r="AR25" s="7"/>
      <c r="AS25" s="7"/>
      <c r="AT25" s="7"/>
    </row>
    <row r="26" spans="1:46" x14ac:dyDescent="0.5">
      <c r="A26" s="8"/>
      <c r="B26" s="82" t="str">
        <f t="shared" si="0"/>
        <v>T21</v>
      </c>
      <c r="C26" s="129"/>
      <c r="D26" s="129"/>
      <c r="E26" s="329"/>
      <c r="F26" s="218"/>
      <c r="G26" s="218"/>
      <c r="H26" s="218"/>
      <c r="I26" s="218"/>
      <c r="J26" s="218"/>
      <c r="K26" s="218"/>
      <c r="L26" s="218"/>
      <c r="M26" s="218"/>
      <c r="N26" s="218"/>
      <c r="O26" s="218"/>
      <c r="P26" s="218"/>
      <c r="Q26" s="218"/>
      <c r="R26" s="218"/>
      <c r="S26" s="218"/>
      <c r="T26" s="218"/>
      <c r="U26" s="218"/>
      <c r="V26" s="89"/>
      <c r="W26" s="190"/>
      <c r="X26" s="190"/>
      <c r="Y26" s="190"/>
      <c r="Z26" s="190"/>
      <c r="AA26" s="190"/>
      <c r="AB26" s="9"/>
      <c r="AC26" s="7"/>
      <c r="AD26" s="144"/>
      <c r="AE26" s="697"/>
      <c r="AF26" s="141"/>
      <c r="AG26" s="141"/>
      <c r="AH26" s="7"/>
      <c r="AI26" s="7"/>
      <c r="AJ26" s="7"/>
      <c r="AK26" s="541"/>
      <c r="AL26" s="89"/>
      <c r="AM26" s="89"/>
      <c r="AN26" s="89"/>
      <c r="AO26" s="7"/>
      <c r="AP26" s="7"/>
      <c r="AQ26" s="7"/>
      <c r="AR26" s="7"/>
      <c r="AS26" s="7"/>
      <c r="AT26" s="7"/>
    </row>
    <row r="27" spans="1:46" x14ac:dyDescent="0.5">
      <c r="A27" s="8"/>
      <c r="B27" s="82" t="str">
        <f t="shared" si="0"/>
        <v>T22</v>
      </c>
      <c r="C27" s="129"/>
      <c r="D27" s="129"/>
      <c r="E27" s="329"/>
      <c r="F27" s="218"/>
      <c r="G27" s="218"/>
      <c r="H27" s="218"/>
      <c r="I27" s="218"/>
      <c r="J27" s="218"/>
      <c r="K27" s="218"/>
      <c r="L27" s="218"/>
      <c r="M27" s="218"/>
      <c r="N27" s="218"/>
      <c r="O27" s="218"/>
      <c r="P27" s="218"/>
      <c r="Q27" s="218"/>
      <c r="R27" s="218"/>
      <c r="S27" s="218"/>
      <c r="T27" s="218"/>
      <c r="U27" s="218"/>
      <c r="V27" s="89"/>
      <c r="W27" s="190"/>
      <c r="X27" s="190"/>
      <c r="Y27" s="190"/>
      <c r="Z27" s="190"/>
      <c r="AA27" s="190"/>
      <c r="AB27" s="9"/>
      <c r="AC27" s="7"/>
      <c r="AD27" s="144"/>
      <c r="AE27" s="697"/>
      <c r="AF27" s="141"/>
      <c r="AG27" s="141"/>
      <c r="AH27" s="7"/>
      <c r="AI27" s="7"/>
      <c r="AJ27" s="7"/>
      <c r="AK27" s="541"/>
      <c r="AL27" s="89"/>
      <c r="AM27" s="89"/>
      <c r="AN27" s="89"/>
      <c r="AO27" s="7"/>
      <c r="AP27" s="7"/>
      <c r="AQ27" s="7"/>
      <c r="AR27" s="7"/>
      <c r="AS27" s="7"/>
      <c r="AT27" s="7"/>
    </row>
    <row r="28" spans="1:46" x14ac:dyDescent="0.5">
      <c r="A28" s="8"/>
      <c r="B28" s="82" t="str">
        <f t="shared" si="0"/>
        <v>T23</v>
      </c>
      <c r="C28" s="129"/>
      <c r="D28" s="129"/>
      <c r="E28" s="329"/>
      <c r="F28" s="218"/>
      <c r="G28" s="218"/>
      <c r="H28" s="218"/>
      <c r="I28" s="218"/>
      <c r="J28" s="218"/>
      <c r="K28" s="218"/>
      <c r="L28" s="218"/>
      <c r="M28" s="218"/>
      <c r="N28" s="218"/>
      <c r="O28" s="218"/>
      <c r="P28" s="218"/>
      <c r="Q28" s="218"/>
      <c r="R28" s="218"/>
      <c r="S28" s="218"/>
      <c r="T28" s="218"/>
      <c r="U28" s="218"/>
      <c r="V28" s="89"/>
      <c r="W28" s="190"/>
      <c r="X28" s="190"/>
      <c r="Y28" s="190"/>
      <c r="Z28" s="190"/>
      <c r="AA28" s="190"/>
      <c r="AB28" s="9"/>
      <c r="AC28" s="7"/>
      <c r="AD28" s="144"/>
      <c r="AE28" s="697"/>
      <c r="AF28" s="141"/>
      <c r="AG28" s="141"/>
      <c r="AH28" s="7"/>
      <c r="AI28" s="7"/>
      <c r="AJ28" s="7"/>
      <c r="AK28" s="541"/>
      <c r="AL28" s="89"/>
      <c r="AM28" s="89"/>
      <c r="AN28" s="89"/>
      <c r="AO28" s="7"/>
      <c r="AP28" s="7"/>
      <c r="AQ28" s="7"/>
      <c r="AR28" s="7"/>
      <c r="AS28" s="7"/>
      <c r="AT28" s="7"/>
    </row>
    <row r="29" spans="1:46" x14ac:dyDescent="0.5">
      <c r="A29" s="8"/>
      <c r="B29" s="82" t="str">
        <f t="shared" si="0"/>
        <v>T24</v>
      </c>
      <c r="C29" s="129"/>
      <c r="D29" s="129"/>
      <c r="E29" s="329"/>
      <c r="F29" s="218"/>
      <c r="G29" s="218"/>
      <c r="H29" s="218"/>
      <c r="I29" s="218"/>
      <c r="J29" s="218"/>
      <c r="K29" s="218"/>
      <c r="L29" s="218"/>
      <c r="M29" s="218"/>
      <c r="N29" s="218"/>
      <c r="O29" s="218"/>
      <c r="P29" s="218"/>
      <c r="Q29" s="218"/>
      <c r="R29" s="218"/>
      <c r="S29" s="218"/>
      <c r="T29" s="218"/>
      <c r="U29" s="218"/>
      <c r="V29" s="89"/>
      <c r="W29" s="190"/>
      <c r="X29" s="190"/>
      <c r="Y29" s="190"/>
      <c r="Z29" s="190"/>
      <c r="AA29" s="190"/>
      <c r="AB29" s="9"/>
      <c r="AC29" s="7"/>
      <c r="AD29" s="144"/>
      <c r="AE29" s="697"/>
      <c r="AF29" s="141"/>
      <c r="AG29" s="141"/>
      <c r="AH29" s="7"/>
      <c r="AI29" s="7"/>
      <c r="AJ29" s="7"/>
      <c r="AK29" s="541"/>
      <c r="AL29" s="89"/>
      <c r="AM29" s="89"/>
      <c r="AN29" s="89"/>
      <c r="AO29" s="7"/>
      <c r="AP29" s="7"/>
      <c r="AQ29" s="7"/>
      <c r="AR29" s="7"/>
      <c r="AS29" s="7"/>
      <c r="AT29" s="7"/>
    </row>
    <row r="30" spans="1:46" x14ac:dyDescent="0.5">
      <c r="A30" s="8"/>
      <c r="B30" s="82" t="str">
        <f t="shared" si="0"/>
        <v>T25</v>
      </c>
      <c r="C30" s="129"/>
      <c r="D30" s="129"/>
      <c r="E30" s="329"/>
      <c r="F30" s="218"/>
      <c r="G30" s="218"/>
      <c r="H30" s="218"/>
      <c r="I30" s="218"/>
      <c r="J30" s="218"/>
      <c r="K30" s="218"/>
      <c r="L30" s="218"/>
      <c r="M30" s="218"/>
      <c r="N30" s="218"/>
      <c r="O30" s="218"/>
      <c r="P30" s="218"/>
      <c r="Q30" s="218"/>
      <c r="R30" s="218"/>
      <c r="S30" s="218"/>
      <c r="T30" s="218"/>
      <c r="U30" s="218"/>
      <c r="V30" s="89"/>
      <c r="W30" s="190"/>
      <c r="X30" s="190"/>
      <c r="Y30" s="190"/>
      <c r="Z30" s="190"/>
      <c r="AA30" s="190"/>
      <c r="AB30" s="9"/>
      <c r="AC30" s="7"/>
      <c r="AD30" s="144"/>
      <c r="AE30" s="697"/>
      <c r="AF30" s="141"/>
      <c r="AG30" s="141"/>
      <c r="AH30" s="7"/>
      <c r="AI30" s="7"/>
      <c r="AJ30" s="7"/>
      <c r="AK30" s="541"/>
      <c r="AL30" s="89"/>
      <c r="AM30" s="89"/>
      <c r="AN30" s="89"/>
      <c r="AO30" s="7"/>
      <c r="AP30" s="7"/>
      <c r="AQ30" s="7"/>
      <c r="AR30" s="7"/>
      <c r="AS30" s="7"/>
      <c r="AT30" s="7"/>
    </row>
    <row r="31" spans="1:46" x14ac:dyDescent="0.5">
      <c r="A31" s="8"/>
      <c r="B31" s="82" t="str">
        <f t="shared" si="0"/>
        <v>T26</v>
      </c>
      <c r="C31" s="129"/>
      <c r="D31" s="129"/>
      <c r="E31" s="329"/>
      <c r="F31" s="218"/>
      <c r="G31" s="218"/>
      <c r="H31" s="218"/>
      <c r="I31" s="218"/>
      <c r="J31" s="218"/>
      <c r="K31" s="218"/>
      <c r="L31" s="218"/>
      <c r="M31" s="218"/>
      <c r="N31" s="218"/>
      <c r="O31" s="218"/>
      <c r="P31" s="218"/>
      <c r="Q31" s="218"/>
      <c r="R31" s="218"/>
      <c r="S31" s="218"/>
      <c r="T31" s="218"/>
      <c r="U31" s="218"/>
      <c r="V31" s="89"/>
      <c r="W31" s="190"/>
      <c r="X31" s="190"/>
      <c r="Y31" s="190"/>
      <c r="Z31" s="190"/>
      <c r="AA31" s="190"/>
      <c r="AB31" s="9"/>
      <c r="AC31" s="90"/>
      <c r="AD31" s="144"/>
      <c r="AE31" s="697"/>
      <c r="AF31" s="141"/>
      <c r="AG31" s="141"/>
      <c r="AH31" s="90"/>
      <c r="AI31" s="90"/>
      <c r="AJ31" s="90"/>
      <c r="AK31" s="541"/>
      <c r="AL31" s="89"/>
      <c r="AM31" s="89"/>
      <c r="AN31" s="89"/>
      <c r="AO31" s="7"/>
      <c r="AP31" s="7"/>
      <c r="AQ31" s="7"/>
      <c r="AR31" s="7"/>
      <c r="AS31" s="7"/>
      <c r="AT31" s="7"/>
    </row>
    <row r="32" spans="1:46" x14ac:dyDescent="0.5">
      <c r="A32" s="8"/>
      <c r="B32" s="82" t="str">
        <f t="shared" si="0"/>
        <v>T27</v>
      </c>
      <c r="C32" s="129"/>
      <c r="D32" s="129"/>
      <c r="E32" s="329"/>
      <c r="F32" s="218"/>
      <c r="G32" s="218"/>
      <c r="H32" s="218"/>
      <c r="I32" s="218"/>
      <c r="J32" s="218"/>
      <c r="K32" s="218"/>
      <c r="L32" s="218"/>
      <c r="M32" s="218"/>
      <c r="N32" s="218"/>
      <c r="O32" s="218"/>
      <c r="P32" s="218"/>
      <c r="Q32" s="218"/>
      <c r="R32" s="218"/>
      <c r="S32" s="218"/>
      <c r="T32" s="218"/>
      <c r="U32" s="218"/>
      <c r="V32" s="89"/>
      <c r="W32" s="190"/>
      <c r="X32" s="190"/>
      <c r="Y32" s="190"/>
      <c r="Z32" s="190"/>
      <c r="AA32" s="190"/>
      <c r="AB32" s="9"/>
      <c r="AC32" s="90"/>
      <c r="AD32" s="144"/>
      <c r="AE32" s="697"/>
      <c r="AF32" s="141"/>
      <c r="AG32" s="141"/>
      <c r="AH32" s="90"/>
      <c r="AI32" s="90"/>
      <c r="AJ32" s="90"/>
      <c r="AK32" s="541"/>
      <c r="AL32" s="89"/>
      <c r="AM32" s="89"/>
      <c r="AN32" s="89"/>
      <c r="AO32" s="7"/>
      <c r="AP32" s="7"/>
      <c r="AQ32" s="7"/>
      <c r="AR32" s="7"/>
      <c r="AS32" s="7"/>
      <c r="AT32" s="7"/>
    </row>
    <row r="33" spans="1:46" x14ac:dyDescent="0.5">
      <c r="A33" s="8"/>
      <c r="B33" s="82" t="str">
        <f t="shared" si="0"/>
        <v>T28</v>
      </c>
      <c r="C33" s="129"/>
      <c r="D33" s="129"/>
      <c r="E33" s="329"/>
      <c r="F33" s="218"/>
      <c r="G33" s="218"/>
      <c r="H33" s="218"/>
      <c r="I33" s="218"/>
      <c r="J33" s="218"/>
      <c r="K33" s="218"/>
      <c r="L33" s="218"/>
      <c r="M33" s="218"/>
      <c r="N33" s="218"/>
      <c r="O33" s="218"/>
      <c r="P33" s="218"/>
      <c r="Q33" s="218"/>
      <c r="R33" s="218"/>
      <c r="S33" s="218"/>
      <c r="T33" s="218"/>
      <c r="U33" s="218"/>
      <c r="V33" s="89"/>
      <c r="W33" s="190"/>
      <c r="X33" s="190"/>
      <c r="Y33" s="190"/>
      <c r="Z33" s="190"/>
      <c r="AA33" s="190"/>
      <c r="AB33" s="9"/>
      <c r="AC33" s="90"/>
      <c r="AD33" s="144"/>
      <c r="AE33" s="697"/>
      <c r="AF33" s="141"/>
      <c r="AG33" s="141"/>
      <c r="AH33" s="90"/>
      <c r="AI33" s="90"/>
      <c r="AJ33" s="90"/>
      <c r="AK33" s="541"/>
      <c r="AL33" s="89"/>
      <c r="AM33" s="89"/>
      <c r="AN33" s="89"/>
      <c r="AO33" s="7"/>
      <c r="AP33" s="7"/>
      <c r="AQ33" s="7"/>
      <c r="AR33" s="7"/>
      <c r="AS33" s="7"/>
      <c r="AT33" s="7"/>
    </row>
    <row r="34" spans="1:46" x14ac:dyDescent="0.5">
      <c r="A34" s="8"/>
      <c r="B34" s="82" t="str">
        <f t="shared" si="0"/>
        <v>T29</v>
      </c>
      <c r="C34" s="129"/>
      <c r="D34" s="129"/>
      <c r="E34" s="329"/>
      <c r="F34" s="218"/>
      <c r="G34" s="218"/>
      <c r="H34" s="218"/>
      <c r="I34" s="218"/>
      <c r="J34" s="218"/>
      <c r="K34" s="218"/>
      <c r="L34" s="218"/>
      <c r="M34" s="218"/>
      <c r="N34" s="218"/>
      <c r="O34" s="218"/>
      <c r="P34" s="218"/>
      <c r="Q34" s="218"/>
      <c r="R34" s="218"/>
      <c r="S34" s="218"/>
      <c r="T34" s="218"/>
      <c r="U34" s="218"/>
      <c r="V34" s="89"/>
      <c r="W34" s="190"/>
      <c r="X34" s="190"/>
      <c r="Y34" s="190"/>
      <c r="Z34" s="190"/>
      <c r="AA34" s="190"/>
      <c r="AB34" s="9"/>
      <c r="AC34" s="90"/>
      <c r="AD34" s="144"/>
      <c r="AE34" s="697"/>
      <c r="AF34" s="141"/>
      <c r="AG34" s="141"/>
      <c r="AH34" s="90"/>
      <c r="AI34" s="90"/>
      <c r="AJ34" s="90"/>
      <c r="AK34" s="541"/>
      <c r="AL34" s="89"/>
      <c r="AM34" s="89"/>
      <c r="AN34" s="89"/>
      <c r="AO34" s="7"/>
      <c r="AP34" s="7"/>
      <c r="AQ34" s="7"/>
      <c r="AR34" s="7"/>
      <c r="AS34" s="7"/>
      <c r="AT34" s="7"/>
    </row>
    <row r="35" spans="1:46" x14ac:dyDescent="0.5">
      <c r="A35" s="8"/>
      <c r="B35" s="82" t="str">
        <f t="shared" si="0"/>
        <v>T30</v>
      </c>
      <c r="C35" s="129"/>
      <c r="D35" s="129"/>
      <c r="E35" s="329"/>
      <c r="F35" s="218"/>
      <c r="G35" s="218"/>
      <c r="H35" s="218"/>
      <c r="I35" s="218"/>
      <c r="J35" s="218"/>
      <c r="K35" s="218"/>
      <c r="L35" s="218"/>
      <c r="M35" s="218"/>
      <c r="N35" s="218"/>
      <c r="O35" s="218"/>
      <c r="P35" s="218"/>
      <c r="Q35" s="218"/>
      <c r="R35" s="218"/>
      <c r="S35" s="218"/>
      <c r="T35" s="218"/>
      <c r="U35" s="218"/>
      <c r="V35" s="89"/>
      <c r="W35" s="190"/>
      <c r="X35" s="190"/>
      <c r="Y35" s="190"/>
      <c r="Z35" s="190"/>
      <c r="AA35" s="190"/>
      <c r="AB35" s="9"/>
      <c r="AC35" s="7"/>
      <c r="AD35" s="144"/>
      <c r="AE35" s="697"/>
      <c r="AF35" s="141"/>
      <c r="AG35" s="141"/>
      <c r="AH35" s="7"/>
      <c r="AI35" s="7"/>
      <c r="AJ35" s="7"/>
      <c r="AK35" s="541"/>
      <c r="AL35" s="89"/>
      <c r="AM35" s="89"/>
      <c r="AN35" s="89"/>
      <c r="AO35" s="7"/>
      <c r="AP35" s="7"/>
      <c r="AQ35" s="7"/>
      <c r="AR35" s="7"/>
      <c r="AS35" s="7"/>
      <c r="AT35" s="7"/>
    </row>
    <row r="36" spans="1:46" x14ac:dyDescent="0.5">
      <c r="A36" s="8"/>
      <c r="B36" s="82" t="str">
        <f t="shared" si="0"/>
        <v>T31</v>
      </c>
      <c r="C36" s="129"/>
      <c r="D36" s="129"/>
      <c r="E36" s="329"/>
      <c r="F36" s="218"/>
      <c r="G36" s="218"/>
      <c r="H36" s="218"/>
      <c r="I36" s="218"/>
      <c r="J36" s="218"/>
      <c r="K36" s="218"/>
      <c r="L36" s="218"/>
      <c r="M36" s="218"/>
      <c r="N36" s="218"/>
      <c r="O36" s="218"/>
      <c r="P36" s="218"/>
      <c r="Q36" s="218"/>
      <c r="R36" s="218"/>
      <c r="S36" s="218"/>
      <c r="T36" s="218"/>
      <c r="U36" s="218"/>
      <c r="V36" s="89"/>
      <c r="W36" s="190"/>
      <c r="X36" s="190"/>
      <c r="Y36" s="190"/>
      <c r="Z36" s="190"/>
      <c r="AA36" s="190"/>
      <c r="AB36" s="9"/>
      <c r="AC36" s="7"/>
      <c r="AD36" s="144"/>
      <c r="AE36" s="697"/>
      <c r="AF36" s="141"/>
      <c r="AG36" s="141"/>
      <c r="AH36" s="7"/>
      <c r="AI36" s="7"/>
      <c r="AJ36" s="7"/>
      <c r="AK36" s="541"/>
      <c r="AL36" s="89"/>
      <c r="AM36" s="89"/>
      <c r="AN36" s="89"/>
      <c r="AO36" s="7"/>
      <c r="AP36" s="7"/>
      <c r="AQ36" s="7"/>
      <c r="AR36" s="7"/>
      <c r="AS36" s="7"/>
      <c r="AT36" s="7"/>
    </row>
    <row r="37" spans="1:46" x14ac:dyDescent="0.5">
      <c r="A37" s="8"/>
      <c r="B37" s="82" t="str">
        <f t="shared" si="0"/>
        <v>T32</v>
      </c>
      <c r="C37" s="129"/>
      <c r="D37" s="129"/>
      <c r="E37" s="329"/>
      <c r="F37" s="218"/>
      <c r="G37" s="218"/>
      <c r="H37" s="218"/>
      <c r="I37" s="218"/>
      <c r="J37" s="218"/>
      <c r="K37" s="218"/>
      <c r="L37" s="218"/>
      <c r="M37" s="218"/>
      <c r="N37" s="218"/>
      <c r="O37" s="218"/>
      <c r="P37" s="218"/>
      <c r="Q37" s="218"/>
      <c r="R37" s="218"/>
      <c r="S37" s="218"/>
      <c r="T37" s="218"/>
      <c r="U37" s="218"/>
      <c r="V37" s="89"/>
      <c r="W37" s="190"/>
      <c r="X37" s="190"/>
      <c r="Y37" s="190"/>
      <c r="Z37" s="190"/>
      <c r="AA37" s="190"/>
      <c r="AB37" s="9"/>
      <c r="AC37" s="7"/>
      <c r="AD37" s="144"/>
      <c r="AE37" s="697"/>
      <c r="AF37" s="141"/>
      <c r="AG37" s="141"/>
      <c r="AH37" s="7"/>
      <c r="AI37" s="7"/>
      <c r="AJ37" s="7"/>
      <c r="AK37" s="541"/>
      <c r="AL37" s="89"/>
      <c r="AM37" s="89"/>
      <c r="AN37" s="89"/>
      <c r="AO37" s="7"/>
      <c r="AP37" s="7"/>
      <c r="AQ37" s="7"/>
      <c r="AR37" s="7"/>
      <c r="AS37" s="7"/>
      <c r="AT37" s="7"/>
    </row>
    <row r="38" spans="1:46" x14ac:dyDescent="0.5">
      <c r="A38" s="8"/>
      <c r="B38" s="82" t="str">
        <f t="shared" si="0"/>
        <v>T33</v>
      </c>
      <c r="C38" s="129"/>
      <c r="D38" s="129"/>
      <c r="E38" s="329"/>
      <c r="F38" s="218"/>
      <c r="G38" s="218"/>
      <c r="H38" s="218"/>
      <c r="I38" s="218"/>
      <c r="J38" s="218"/>
      <c r="K38" s="218"/>
      <c r="L38" s="218"/>
      <c r="M38" s="218"/>
      <c r="N38" s="218"/>
      <c r="O38" s="218"/>
      <c r="P38" s="218"/>
      <c r="Q38" s="218"/>
      <c r="R38" s="218"/>
      <c r="S38" s="218"/>
      <c r="T38" s="218"/>
      <c r="U38" s="218"/>
      <c r="V38" s="89"/>
      <c r="W38" s="190"/>
      <c r="X38" s="190"/>
      <c r="Y38" s="190"/>
      <c r="Z38" s="190"/>
      <c r="AA38" s="190"/>
      <c r="AB38" s="9"/>
      <c r="AC38" s="7"/>
      <c r="AD38" s="144"/>
      <c r="AE38" s="697"/>
      <c r="AF38" s="141"/>
      <c r="AG38" s="141"/>
      <c r="AH38" s="7"/>
      <c r="AI38" s="7"/>
      <c r="AJ38" s="7"/>
      <c r="AK38" s="541"/>
      <c r="AL38" s="89"/>
      <c r="AM38" s="89"/>
      <c r="AN38" s="89"/>
      <c r="AO38" s="7"/>
      <c r="AP38" s="7"/>
      <c r="AQ38" s="7"/>
      <c r="AR38" s="7"/>
      <c r="AS38" s="7"/>
      <c r="AT38" s="7"/>
    </row>
    <row r="39" spans="1:46" x14ac:dyDescent="0.5">
      <c r="A39" s="8"/>
      <c r="B39" s="82" t="str">
        <f t="shared" si="0"/>
        <v>T34</v>
      </c>
      <c r="C39" s="129"/>
      <c r="D39" s="129"/>
      <c r="E39" s="329"/>
      <c r="F39" s="218"/>
      <c r="G39" s="218"/>
      <c r="H39" s="218"/>
      <c r="I39" s="218"/>
      <c r="J39" s="218"/>
      <c r="K39" s="218"/>
      <c r="L39" s="218"/>
      <c r="M39" s="218"/>
      <c r="N39" s="218"/>
      <c r="O39" s="218"/>
      <c r="P39" s="218"/>
      <c r="Q39" s="218"/>
      <c r="R39" s="218"/>
      <c r="S39" s="218"/>
      <c r="T39" s="218"/>
      <c r="U39" s="218"/>
      <c r="V39" s="89"/>
      <c r="W39" s="190"/>
      <c r="X39" s="190"/>
      <c r="Y39" s="190"/>
      <c r="Z39" s="190"/>
      <c r="AA39" s="190"/>
      <c r="AB39" s="9"/>
      <c r="AC39" s="7"/>
      <c r="AD39" s="144"/>
      <c r="AE39" s="697"/>
      <c r="AF39" s="141"/>
      <c r="AG39" s="141"/>
      <c r="AH39" s="7"/>
      <c r="AI39" s="7"/>
      <c r="AJ39" s="7"/>
      <c r="AK39" s="541"/>
      <c r="AL39" s="89"/>
      <c r="AM39" s="89"/>
      <c r="AN39" s="89"/>
      <c r="AO39" s="7"/>
      <c r="AP39" s="7"/>
      <c r="AQ39" s="7"/>
      <c r="AR39" s="7"/>
      <c r="AS39" s="7"/>
      <c r="AT39" s="7"/>
    </row>
    <row r="40" spans="1:46" x14ac:dyDescent="0.5">
      <c r="A40" s="8"/>
      <c r="B40" s="82" t="str">
        <f t="shared" si="0"/>
        <v>T35</v>
      </c>
      <c r="C40" s="129"/>
      <c r="D40" s="129"/>
      <c r="E40" s="329"/>
      <c r="F40" s="218"/>
      <c r="G40" s="218"/>
      <c r="H40" s="218"/>
      <c r="I40" s="218"/>
      <c r="J40" s="218"/>
      <c r="K40" s="218"/>
      <c r="L40" s="218"/>
      <c r="M40" s="218"/>
      <c r="N40" s="218"/>
      <c r="O40" s="218"/>
      <c r="P40" s="218"/>
      <c r="Q40" s="218"/>
      <c r="R40" s="218"/>
      <c r="S40" s="218"/>
      <c r="T40" s="218"/>
      <c r="U40" s="218"/>
      <c r="V40" s="89"/>
      <c r="W40" s="190"/>
      <c r="X40" s="190"/>
      <c r="Y40" s="190"/>
      <c r="Z40" s="190"/>
      <c r="AA40" s="190"/>
      <c r="AB40" s="9"/>
      <c r="AC40" s="7"/>
      <c r="AD40" s="144"/>
      <c r="AE40" s="697"/>
      <c r="AF40" s="141"/>
      <c r="AG40" s="141"/>
      <c r="AH40" s="7"/>
      <c r="AI40" s="7"/>
      <c r="AJ40" s="7"/>
      <c r="AK40" s="541"/>
      <c r="AL40" s="89"/>
      <c r="AM40" s="89"/>
      <c r="AN40" s="89"/>
      <c r="AO40" s="7"/>
      <c r="AP40" s="7"/>
      <c r="AQ40" s="7"/>
      <c r="AR40" s="7"/>
      <c r="AS40" s="7"/>
      <c r="AT40" s="7"/>
    </row>
    <row r="41" spans="1:46" x14ac:dyDescent="0.5">
      <c r="A41" s="8"/>
      <c r="B41" s="82" t="str">
        <f t="shared" si="0"/>
        <v>T36</v>
      </c>
      <c r="C41" s="129"/>
      <c r="D41" s="129"/>
      <c r="E41" s="329"/>
      <c r="F41" s="218"/>
      <c r="G41" s="218"/>
      <c r="H41" s="218"/>
      <c r="I41" s="218"/>
      <c r="J41" s="218"/>
      <c r="K41" s="218"/>
      <c r="L41" s="218"/>
      <c r="M41" s="218"/>
      <c r="N41" s="218"/>
      <c r="O41" s="218"/>
      <c r="P41" s="218"/>
      <c r="Q41" s="218"/>
      <c r="R41" s="218"/>
      <c r="S41" s="218"/>
      <c r="T41" s="218"/>
      <c r="U41" s="218"/>
      <c r="V41" s="89"/>
      <c r="W41" s="190"/>
      <c r="X41" s="190"/>
      <c r="Y41" s="190"/>
      <c r="Z41" s="190"/>
      <c r="AA41" s="190"/>
      <c r="AB41" s="9"/>
      <c r="AC41" s="7"/>
      <c r="AD41" s="144"/>
      <c r="AE41" s="697"/>
      <c r="AF41" s="141"/>
      <c r="AG41" s="141"/>
      <c r="AH41" s="7"/>
      <c r="AI41" s="7"/>
      <c r="AJ41" s="7"/>
      <c r="AK41" s="541"/>
      <c r="AL41" s="89"/>
      <c r="AM41" s="89"/>
      <c r="AN41" s="89"/>
      <c r="AO41" s="7"/>
      <c r="AP41" s="7"/>
      <c r="AQ41" s="7"/>
      <c r="AR41" s="7"/>
      <c r="AS41" s="7"/>
      <c r="AT41" s="7"/>
    </row>
    <row r="42" spans="1:46" x14ac:dyDescent="0.5">
      <c r="A42" s="8"/>
      <c r="B42" s="82" t="str">
        <f t="shared" si="0"/>
        <v>T37</v>
      </c>
      <c r="C42" s="129"/>
      <c r="D42" s="129"/>
      <c r="E42" s="329"/>
      <c r="F42" s="218"/>
      <c r="G42" s="218"/>
      <c r="H42" s="218"/>
      <c r="I42" s="218"/>
      <c r="J42" s="218"/>
      <c r="K42" s="218"/>
      <c r="L42" s="218"/>
      <c r="M42" s="218"/>
      <c r="N42" s="218"/>
      <c r="O42" s="218"/>
      <c r="P42" s="218"/>
      <c r="Q42" s="218"/>
      <c r="R42" s="218"/>
      <c r="S42" s="218"/>
      <c r="T42" s="218"/>
      <c r="U42" s="218"/>
      <c r="V42" s="89"/>
      <c r="W42" s="190"/>
      <c r="X42" s="190"/>
      <c r="Y42" s="190"/>
      <c r="Z42" s="190"/>
      <c r="AA42" s="190"/>
      <c r="AB42" s="9"/>
      <c r="AC42" s="7"/>
      <c r="AD42" s="144"/>
      <c r="AE42" s="697"/>
      <c r="AF42" s="141"/>
      <c r="AG42" s="141"/>
      <c r="AH42" s="7"/>
      <c r="AI42" s="7"/>
      <c r="AJ42" s="7"/>
      <c r="AK42" s="541"/>
      <c r="AL42" s="89"/>
      <c r="AM42" s="89"/>
      <c r="AN42" s="89"/>
      <c r="AO42" s="7"/>
      <c r="AP42" s="7"/>
      <c r="AQ42" s="7"/>
      <c r="AR42" s="7"/>
      <c r="AS42" s="7"/>
      <c r="AT42" s="7"/>
    </row>
    <row r="43" spans="1:46" x14ac:dyDescent="0.5">
      <c r="A43" s="8"/>
      <c r="B43" s="82" t="str">
        <f t="shared" si="0"/>
        <v>T38</v>
      </c>
      <c r="C43" s="129"/>
      <c r="D43" s="129"/>
      <c r="E43" s="329"/>
      <c r="F43" s="218"/>
      <c r="G43" s="218"/>
      <c r="H43" s="218"/>
      <c r="I43" s="218"/>
      <c r="J43" s="218"/>
      <c r="K43" s="218"/>
      <c r="L43" s="218"/>
      <c r="M43" s="218"/>
      <c r="N43" s="218"/>
      <c r="O43" s="218"/>
      <c r="P43" s="218"/>
      <c r="Q43" s="218"/>
      <c r="R43" s="218"/>
      <c r="S43" s="218"/>
      <c r="T43" s="218"/>
      <c r="U43" s="218"/>
      <c r="V43" s="89"/>
      <c r="W43" s="190"/>
      <c r="X43" s="190"/>
      <c r="Y43" s="190"/>
      <c r="Z43" s="190"/>
      <c r="AA43" s="190"/>
      <c r="AB43" s="9"/>
      <c r="AC43" s="7"/>
      <c r="AD43" s="144"/>
      <c r="AE43" s="697"/>
      <c r="AF43" s="141"/>
      <c r="AG43" s="141"/>
      <c r="AH43" s="7"/>
      <c r="AI43" s="7"/>
      <c r="AJ43" s="7"/>
      <c r="AK43" s="541"/>
      <c r="AL43" s="89"/>
      <c r="AM43" s="89"/>
      <c r="AN43" s="89"/>
      <c r="AO43" s="7"/>
      <c r="AP43" s="7"/>
      <c r="AQ43" s="7"/>
      <c r="AR43" s="7"/>
      <c r="AS43" s="7"/>
      <c r="AT43" s="7"/>
    </row>
    <row r="44" spans="1:46" x14ac:dyDescent="0.5">
      <c r="A44" s="8"/>
      <c r="B44" s="82" t="str">
        <f t="shared" si="0"/>
        <v>T39</v>
      </c>
      <c r="C44" s="129"/>
      <c r="D44" s="129"/>
      <c r="E44" s="329"/>
      <c r="F44" s="218"/>
      <c r="G44" s="218"/>
      <c r="H44" s="218"/>
      <c r="I44" s="218"/>
      <c r="J44" s="218"/>
      <c r="K44" s="218"/>
      <c r="L44" s="218"/>
      <c r="M44" s="218"/>
      <c r="N44" s="218"/>
      <c r="O44" s="218"/>
      <c r="P44" s="218"/>
      <c r="Q44" s="218"/>
      <c r="R44" s="218"/>
      <c r="S44" s="218"/>
      <c r="T44" s="218"/>
      <c r="U44" s="218"/>
      <c r="V44" s="89"/>
      <c r="W44" s="190"/>
      <c r="X44" s="190"/>
      <c r="Y44" s="190"/>
      <c r="Z44" s="190"/>
      <c r="AA44" s="190"/>
      <c r="AB44" s="9"/>
      <c r="AC44" s="7"/>
      <c r="AD44" s="144"/>
      <c r="AE44" s="697"/>
      <c r="AF44" s="141"/>
      <c r="AG44" s="141"/>
      <c r="AH44" s="7"/>
      <c r="AI44" s="7"/>
      <c r="AJ44" s="7"/>
      <c r="AK44" s="541"/>
      <c r="AL44" s="89"/>
      <c r="AM44" s="89"/>
      <c r="AN44" s="89"/>
      <c r="AO44" s="7"/>
      <c r="AP44" s="7"/>
      <c r="AQ44" s="7"/>
      <c r="AR44" s="7"/>
      <c r="AS44" s="7"/>
      <c r="AT44" s="7"/>
    </row>
    <row r="45" spans="1:46" x14ac:dyDescent="0.5">
      <c r="A45" s="8"/>
      <c r="B45" s="82" t="str">
        <f t="shared" si="0"/>
        <v>T40</v>
      </c>
      <c r="C45" s="129"/>
      <c r="D45" s="129"/>
      <c r="E45" s="329"/>
      <c r="F45" s="218"/>
      <c r="G45" s="218"/>
      <c r="H45" s="218"/>
      <c r="I45" s="218"/>
      <c r="J45" s="218"/>
      <c r="K45" s="218"/>
      <c r="L45" s="218"/>
      <c r="M45" s="218"/>
      <c r="N45" s="218"/>
      <c r="O45" s="218"/>
      <c r="P45" s="218"/>
      <c r="Q45" s="218"/>
      <c r="R45" s="218"/>
      <c r="S45" s="218"/>
      <c r="T45" s="218"/>
      <c r="U45" s="218"/>
      <c r="V45" s="89"/>
      <c r="W45" s="190"/>
      <c r="X45" s="190"/>
      <c r="Y45" s="190"/>
      <c r="Z45" s="190"/>
      <c r="AA45" s="190"/>
      <c r="AB45" s="9"/>
      <c r="AC45" s="7"/>
      <c r="AD45" s="144"/>
      <c r="AE45" s="697"/>
      <c r="AF45" s="141"/>
      <c r="AG45" s="141"/>
      <c r="AH45" s="7"/>
      <c r="AI45" s="7"/>
      <c r="AJ45" s="7"/>
      <c r="AK45" s="541"/>
      <c r="AL45" s="89"/>
      <c r="AM45" s="89"/>
      <c r="AN45" s="89"/>
      <c r="AO45" s="7"/>
      <c r="AP45" s="7"/>
      <c r="AQ45" s="7"/>
      <c r="AR45" s="7"/>
      <c r="AS45" s="7"/>
      <c r="AT45" s="7"/>
    </row>
    <row r="46" spans="1:46" x14ac:dyDescent="0.5">
      <c r="A46" s="8"/>
      <c r="B46" s="82" t="str">
        <f t="shared" si="0"/>
        <v>T41</v>
      </c>
      <c r="C46" s="129"/>
      <c r="D46" s="129"/>
      <c r="E46" s="329"/>
      <c r="F46" s="218"/>
      <c r="G46" s="218"/>
      <c r="H46" s="218"/>
      <c r="I46" s="218"/>
      <c r="J46" s="218"/>
      <c r="K46" s="218"/>
      <c r="L46" s="218"/>
      <c r="M46" s="218"/>
      <c r="N46" s="218"/>
      <c r="O46" s="218"/>
      <c r="P46" s="218"/>
      <c r="Q46" s="218"/>
      <c r="R46" s="218"/>
      <c r="S46" s="218"/>
      <c r="T46" s="218"/>
      <c r="U46" s="218"/>
      <c r="V46" s="89"/>
      <c r="W46" s="190"/>
      <c r="X46" s="190"/>
      <c r="Y46" s="190"/>
      <c r="Z46" s="190"/>
      <c r="AA46" s="190"/>
      <c r="AB46" s="9"/>
      <c r="AC46" s="7"/>
      <c r="AD46" s="144"/>
      <c r="AE46" s="697"/>
      <c r="AF46" s="141"/>
      <c r="AG46" s="141"/>
      <c r="AH46" s="7"/>
      <c r="AI46" s="7"/>
      <c r="AJ46" s="7"/>
      <c r="AK46" s="541"/>
      <c r="AL46" s="89"/>
      <c r="AM46" s="89"/>
      <c r="AN46" s="89"/>
      <c r="AO46" s="7"/>
      <c r="AP46" s="7"/>
      <c r="AQ46" s="7"/>
      <c r="AR46" s="7"/>
      <c r="AS46" s="7"/>
      <c r="AT46" s="7"/>
    </row>
    <row r="47" spans="1:46" x14ac:dyDescent="0.5">
      <c r="A47" s="8"/>
      <c r="B47" s="82" t="str">
        <f t="shared" si="0"/>
        <v>T42</v>
      </c>
      <c r="C47" s="129"/>
      <c r="D47" s="129"/>
      <c r="E47" s="329"/>
      <c r="F47" s="218"/>
      <c r="G47" s="218"/>
      <c r="H47" s="218"/>
      <c r="I47" s="218"/>
      <c r="J47" s="218"/>
      <c r="K47" s="218"/>
      <c r="L47" s="218"/>
      <c r="M47" s="218"/>
      <c r="N47" s="218"/>
      <c r="O47" s="218"/>
      <c r="P47" s="218"/>
      <c r="Q47" s="218"/>
      <c r="R47" s="218"/>
      <c r="S47" s="218"/>
      <c r="T47" s="218"/>
      <c r="U47" s="218"/>
      <c r="V47" s="89"/>
      <c r="W47" s="190"/>
      <c r="X47" s="190"/>
      <c r="Y47" s="190"/>
      <c r="Z47" s="190"/>
      <c r="AA47" s="190"/>
      <c r="AB47" s="9"/>
      <c r="AC47" s="7"/>
      <c r="AD47" s="144"/>
      <c r="AE47" s="697"/>
      <c r="AF47" s="141"/>
      <c r="AG47" s="141"/>
      <c r="AH47" s="7"/>
      <c r="AI47" s="7"/>
      <c r="AJ47" s="7"/>
      <c r="AK47" s="541"/>
      <c r="AL47" s="89"/>
      <c r="AM47" s="89"/>
      <c r="AN47" s="89"/>
      <c r="AO47" s="7"/>
      <c r="AP47" s="7"/>
      <c r="AQ47" s="7"/>
      <c r="AR47" s="7"/>
      <c r="AS47" s="7"/>
      <c r="AT47" s="7"/>
    </row>
    <row r="48" spans="1:46" x14ac:dyDescent="0.5">
      <c r="A48" s="8"/>
      <c r="B48" s="82" t="str">
        <f t="shared" si="0"/>
        <v>T43</v>
      </c>
      <c r="C48" s="129"/>
      <c r="D48" s="129"/>
      <c r="E48" s="329"/>
      <c r="F48" s="218"/>
      <c r="G48" s="218"/>
      <c r="H48" s="218"/>
      <c r="I48" s="218"/>
      <c r="J48" s="218"/>
      <c r="K48" s="218"/>
      <c r="L48" s="218"/>
      <c r="M48" s="218"/>
      <c r="N48" s="218"/>
      <c r="O48" s="218"/>
      <c r="P48" s="218"/>
      <c r="Q48" s="218"/>
      <c r="R48" s="218"/>
      <c r="S48" s="218"/>
      <c r="T48" s="218"/>
      <c r="U48" s="218"/>
      <c r="V48" s="89"/>
      <c r="W48" s="190"/>
      <c r="X48" s="190"/>
      <c r="Y48" s="190"/>
      <c r="Z48" s="190"/>
      <c r="AA48" s="190"/>
      <c r="AB48" s="9"/>
      <c r="AC48" s="7"/>
      <c r="AD48" s="144"/>
      <c r="AE48" s="697"/>
      <c r="AF48" s="141"/>
      <c r="AG48" s="141"/>
      <c r="AH48" s="7"/>
      <c r="AI48" s="7"/>
      <c r="AJ48" s="7"/>
      <c r="AK48" s="541"/>
      <c r="AL48" s="89"/>
      <c r="AM48" s="89"/>
      <c r="AN48" s="89"/>
      <c r="AO48" s="7"/>
      <c r="AP48" s="7"/>
      <c r="AQ48" s="7"/>
      <c r="AR48" s="7"/>
      <c r="AS48" s="7"/>
      <c r="AT48" s="7"/>
    </row>
    <row r="49" spans="1:46" x14ac:dyDescent="0.5">
      <c r="A49" s="8"/>
      <c r="B49" s="82" t="str">
        <f t="shared" si="0"/>
        <v>T44</v>
      </c>
      <c r="C49" s="129"/>
      <c r="D49" s="129"/>
      <c r="E49" s="329"/>
      <c r="F49" s="218"/>
      <c r="G49" s="218"/>
      <c r="H49" s="218"/>
      <c r="I49" s="218"/>
      <c r="J49" s="218"/>
      <c r="K49" s="218"/>
      <c r="L49" s="218"/>
      <c r="M49" s="218"/>
      <c r="N49" s="218"/>
      <c r="O49" s="218"/>
      <c r="P49" s="218"/>
      <c r="Q49" s="218"/>
      <c r="R49" s="218"/>
      <c r="S49" s="218"/>
      <c r="T49" s="218"/>
      <c r="U49" s="218"/>
      <c r="V49" s="89"/>
      <c r="W49" s="190"/>
      <c r="X49" s="190"/>
      <c r="Y49" s="190"/>
      <c r="Z49" s="190"/>
      <c r="AA49" s="190"/>
      <c r="AB49" s="9"/>
      <c r="AC49" s="7"/>
      <c r="AD49" s="144"/>
      <c r="AE49" s="697"/>
      <c r="AF49" s="141"/>
      <c r="AG49" s="141"/>
      <c r="AH49" s="7"/>
      <c r="AI49" s="7"/>
      <c r="AJ49" s="7"/>
      <c r="AK49" s="541"/>
      <c r="AL49" s="89"/>
      <c r="AM49" s="89"/>
      <c r="AN49" s="89"/>
      <c r="AO49" s="7"/>
      <c r="AP49" s="7"/>
      <c r="AQ49" s="7"/>
      <c r="AR49" s="7"/>
      <c r="AS49" s="7"/>
      <c r="AT49" s="7"/>
    </row>
    <row r="50" spans="1:46" x14ac:dyDescent="0.5">
      <c r="A50" s="8"/>
      <c r="B50" s="82" t="str">
        <f t="shared" si="0"/>
        <v>T45</v>
      </c>
      <c r="C50" s="129"/>
      <c r="D50" s="129"/>
      <c r="E50" s="329"/>
      <c r="F50" s="218"/>
      <c r="G50" s="218"/>
      <c r="H50" s="218"/>
      <c r="I50" s="218"/>
      <c r="J50" s="218"/>
      <c r="K50" s="218"/>
      <c r="L50" s="218"/>
      <c r="M50" s="218"/>
      <c r="N50" s="218"/>
      <c r="O50" s="218"/>
      <c r="P50" s="218"/>
      <c r="Q50" s="218"/>
      <c r="R50" s="218"/>
      <c r="S50" s="218"/>
      <c r="T50" s="218"/>
      <c r="U50" s="218"/>
      <c r="V50" s="89"/>
      <c r="W50" s="190"/>
      <c r="X50" s="190"/>
      <c r="Y50" s="190"/>
      <c r="Z50" s="190"/>
      <c r="AA50" s="190"/>
      <c r="AB50" s="9"/>
      <c r="AC50" s="7"/>
      <c r="AD50" s="144"/>
      <c r="AE50" s="697"/>
      <c r="AF50" s="141"/>
      <c r="AG50" s="141"/>
      <c r="AH50" s="7"/>
      <c r="AI50" s="7"/>
      <c r="AJ50" s="7"/>
      <c r="AK50" s="541"/>
      <c r="AL50" s="89"/>
      <c r="AM50" s="89"/>
      <c r="AN50" s="89"/>
      <c r="AO50" s="7"/>
      <c r="AP50" s="7"/>
      <c r="AQ50" s="7"/>
      <c r="AR50" s="7"/>
      <c r="AS50" s="7"/>
      <c r="AT50" s="7"/>
    </row>
    <row r="51" spans="1:46" x14ac:dyDescent="0.5">
      <c r="A51" s="8"/>
      <c r="B51" s="82" t="str">
        <f t="shared" si="0"/>
        <v>T46</v>
      </c>
      <c r="C51" s="129"/>
      <c r="D51" s="129"/>
      <c r="E51" s="329"/>
      <c r="F51" s="218"/>
      <c r="G51" s="218"/>
      <c r="H51" s="218"/>
      <c r="I51" s="218"/>
      <c r="J51" s="218"/>
      <c r="K51" s="218"/>
      <c r="L51" s="218"/>
      <c r="M51" s="218"/>
      <c r="N51" s="218"/>
      <c r="O51" s="218"/>
      <c r="P51" s="218"/>
      <c r="Q51" s="218"/>
      <c r="R51" s="218"/>
      <c r="S51" s="218"/>
      <c r="T51" s="218"/>
      <c r="U51" s="218"/>
      <c r="V51" s="89"/>
      <c r="W51" s="190"/>
      <c r="X51" s="190"/>
      <c r="Y51" s="190"/>
      <c r="Z51" s="190"/>
      <c r="AA51" s="190"/>
      <c r="AB51" s="9"/>
      <c r="AC51" s="7"/>
      <c r="AD51" s="144"/>
      <c r="AE51" s="697"/>
      <c r="AF51" s="141"/>
      <c r="AG51" s="141"/>
      <c r="AH51" s="7"/>
      <c r="AI51" s="7"/>
      <c r="AJ51" s="7"/>
      <c r="AK51" s="541"/>
      <c r="AL51" s="89"/>
      <c r="AM51" s="89"/>
      <c r="AN51" s="89"/>
      <c r="AO51" s="7"/>
      <c r="AP51" s="7"/>
      <c r="AQ51" s="7"/>
      <c r="AR51" s="7"/>
      <c r="AS51" s="7"/>
      <c r="AT51" s="7"/>
    </row>
    <row r="52" spans="1:46" x14ac:dyDescent="0.5">
      <c r="A52" s="8"/>
      <c r="B52" s="82" t="str">
        <f t="shared" si="0"/>
        <v>T47</v>
      </c>
      <c r="C52" s="129"/>
      <c r="D52" s="129"/>
      <c r="E52" s="329"/>
      <c r="F52" s="218"/>
      <c r="G52" s="218"/>
      <c r="H52" s="218"/>
      <c r="I52" s="218"/>
      <c r="J52" s="218"/>
      <c r="K52" s="218"/>
      <c r="L52" s="218"/>
      <c r="M52" s="218"/>
      <c r="N52" s="218"/>
      <c r="O52" s="218"/>
      <c r="P52" s="218"/>
      <c r="Q52" s="218"/>
      <c r="R52" s="218"/>
      <c r="S52" s="218"/>
      <c r="T52" s="218"/>
      <c r="U52" s="218"/>
      <c r="V52" s="89"/>
      <c r="W52" s="190"/>
      <c r="X52" s="190"/>
      <c r="Y52" s="190"/>
      <c r="Z52" s="190"/>
      <c r="AA52" s="190"/>
      <c r="AB52" s="9"/>
      <c r="AC52" s="7"/>
      <c r="AD52" s="144"/>
      <c r="AE52" s="697"/>
      <c r="AF52" s="141"/>
      <c r="AG52" s="141"/>
      <c r="AH52" s="7"/>
      <c r="AI52" s="7"/>
      <c r="AJ52" s="7"/>
      <c r="AK52" s="541"/>
      <c r="AL52" s="89"/>
      <c r="AM52" s="89"/>
      <c r="AN52" s="89"/>
      <c r="AO52" s="7"/>
      <c r="AP52" s="7"/>
      <c r="AQ52" s="7"/>
      <c r="AR52" s="7"/>
      <c r="AS52" s="7"/>
      <c r="AT52" s="7"/>
    </row>
    <row r="53" spans="1:46" x14ac:dyDescent="0.5">
      <c r="A53" s="8"/>
      <c r="B53" s="82" t="str">
        <f t="shared" si="0"/>
        <v>T48</v>
      </c>
      <c r="C53" s="129"/>
      <c r="D53" s="129"/>
      <c r="E53" s="329"/>
      <c r="F53" s="218"/>
      <c r="G53" s="218"/>
      <c r="H53" s="218"/>
      <c r="I53" s="218"/>
      <c r="J53" s="218"/>
      <c r="K53" s="218"/>
      <c r="L53" s="218"/>
      <c r="M53" s="218"/>
      <c r="N53" s="218"/>
      <c r="O53" s="218"/>
      <c r="P53" s="218"/>
      <c r="Q53" s="218"/>
      <c r="R53" s="218"/>
      <c r="S53" s="218"/>
      <c r="T53" s="218"/>
      <c r="U53" s="218"/>
      <c r="V53" s="89"/>
      <c r="W53" s="190"/>
      <c r="X53" s="190"/>
      <c r="Y53" s="190"/>
      <c r="Z53" s="190"/>
      <c r="AA53" s="190"/>
      <c r="AB53" s="9"/>
      <c r="AC53" s="7"/>
      <c r="AD53" s="144"/>
      <c r="AE53" s="697"/>
      <c r="AF53" s="141"/>
      <c r="AG53" s="141"/>
      <c r="AH53" s="7"/>
      <c r="AI53" s="7"/>
      <c r="AJ53" s="7"/>
      <c r="AK53" s="541"/>
      <c r="AL53" s="89"/>
      <c r="AM53" s="89"/>
      <c r="AN53" s="89"/>
      <c r="AO53" s="7"/>
      <c r="AP53" s="7"/>
      <c r="AQ53" s="7"/>
      <c r="AR53" s="7"/>
      <c r="AS53" s="7"/>
      <c r="AT53" s="7"/>
    </row>
    <row r="54" spans="1:46" x14ac:dyDescent="0.5">
      <c r="A54" s="8"/>
      <c r="B54" s="82" t="str">
        <f t="shared" si="0"/>
        <v>T49</v>
      </c>
      <c r="C54" s="129"/>
      <c r="D54" s="129"/>
      <c r="E54" s="329"/>
      <c r="F54" s="218"/>
      <c r="G54" s="218"/>
      <c r="H54" s="218"/>
      <c r="I54" s="218"/>
      <c r="J54" s="218"/>
      <c r="K54" s="218"/>
      <c r="L54" s="218"/>
      <c r="M54" s="218"/>
      <c r="N54" s="218"/>
      <c r="O54" s="218"/>
      <c r="P54" s="218"/>
      <c r="Q54" s="218"/>
      <c r="R54" s="218"/>
      <c r="S54" s="218"/>
      <c r="T54" s="218"/>
      <c r="U54" s="218"/>
      <c r="V54" s="89"/>
      <c r="W54" s="190"/>
      <c r="X54" s="190"/>
      <c r="Y54" s="190"/>
      <c r="Z54" s="190"/>
      <c r="AA54" s="190"/>
      <c r="AB54" s="9"/>
      <c r="AC54" s="7"/>
      <c r="AD54" s="144"/>
      <c r="AE54" s="697"/>
      <c r="AF54" s="141"/>
      <c r="AG54" s="141"/>
      <c r="AH54" s="7"/>
      <c r="AI54" s="7"/>
      <c r="AJ54" s="7"/>
      <c r="AK54" s="541"/>
      <c r="AL54" s="89"/>
      <c r="AM54" s="89"/>
      <c r="AN54" s="89"/>
      <c r="AO54" s="7"/>
      <c r="AP54" s="7"/>
      <c r="AQ54" s="7"/>
      <c r="AR54" s="7"/>
      <c r="AS54" s="7"/>
      <c r="AT54" s="7"/>
    </row>
    <row r="55" spans="1:46" x14ac:dyDescent="0.5">
      <c r="A55" s="8"/>
      <c r="B55" s="82" t="str">
        <f t="shared" si="0"/>
        <v>T50</v>
      </c>
      <c r="C55" s="129"/>
      <c r="D55" s="129"/>
      <c r="E55" s="329"/>
      <c r="F55" s="218"/>
      <c r="G55" s="218"/>
      <c r="H55" s="218"/>
      <c r="I55" s="218"/>
      <c r="J55" s="218"/>
      <c r="K55" s="218"/>
      <c r="L55" s="218"/>
      <c r="M55" s="218"/>
      <c r="N55" s="218"/>
      <c r="O55" s="218"/>
      <c r="P55" s="218"/>
      <c r="Q55" s="218"/>
      <c r="R55" s="218"/>
      <c r="S55" s="218"/>
      <c r="T55" s="218"/>
      <c r="U55" s="218"/>
      <c r="V55" s="89"/>
      <c r="W55" s="190"/>
      <c r="X55" s="190"/>
      <c r="Y55" s="190"/>
      <c r="Z55" s="190"/>
      <c r="AA55" s="190"/>
      <c r="AB55" s="9"/>
      <c r="AC55" s="7"/>
      <c r="AD55" s="144"/>
      <c r="AE55" s="697"/>
      <c r="AF55" s="141"/>
      <c r="AG55" s="141"/>
      <c r="AH55" s="7"/>
      <c r="AI55" s="7"/>
      <c r="AJ55" s="7"/>
      <c r="AK55" s="541"/>
      <c r="AL55" s="89"/>
      <c r="AM55" s="89"/>
      <c r="AN55" s="89"/>
      <c r="AO55" s="7"/>
      <c r="AP55" s="7"/>
      <c r="AQ55" s="7"/>
      <c r="AR55" s="7"/>
      <c r="AS55" s="7"/>
      <c r="AT55" s="7"/>
    </row>
    <row r="56" spans="1:46" x14ac:dyDescent="0.5">
      <c r="A56" s="8"/>
      <c r="B56" s="82" t="str">
        <f t="shared" si="0"/>
        <v>T51</v>
      </c>
      <c r="C56" s="129"/>
      <c r="D56" s="129"/>
      <c r="E56" s="329"/>
      <c r="F56" s="218"/>
      <c r="G56" s="218"/>
      <c r="H56" s="218"/>
      <c r="I56" s="218"/>
      <c r="J56" s="218"/>
      <c r="K56" s="218"/>
      <c r="L56" s="218"/>
      <c r="M56" s="218"/>
      <c r="N56" s="218"/>
      <c r="O56" s="218"/>
      <c r="P56" s="218"/>
      <c r="Q56" s="218"/>
      <c r="R56" s="218"/>
      <c r="S56" s="218"/>
      <c r="T56" s="218"/>
      <c r="U56" s="218"/>
      <c r="V56" s="89"/>
      <c r="W56" s="190"/>
      <c r="X56" s="190"/>
      <c r="Y56" s="190"/>
      <c r="Z56" s="190"/>
      <c r="AA56" s="190"/>
      <c r="AB56" s="9"/>
      <c r="AC56" s="7"/>
      <c r="AD56" s="144"/>
      <c r="AE56" s="697"/>
      <c r="AF56" s="141"/>
      <c r="AG56" s="141"/>
      <c r="AH56" s="7"/>
      <c r="AI56" s="7"/>
      <c r="AJ56" s="7"/>
      <c r="AK56" s="541"/>
      <c r="AL56" s="89"/>
      <c r="AM56" s="89"/>
      <c r="AN56" s="89"/>
      <c r="AO56" s="7"/>
      <c r="AP56" s="7"/>
      <c r="AQ56" s="7"/>
      <c r="AR56" s="7"/>
      <c r="AS56" s="7"/>
      <c r="AT56" s="7"/>
    </row>
    <row r="57" spans="1:46" x14ac:dyDescent="0.5">
      <c r="A57" s="8"/>
      <c r="B57" s="82" t="str">
        <f t="shared" si="0"/>
        <v>T52</v>
      </c>
      <c r="C57" s="129"/>
      <c r="D57" s="129"/>
      <c r="E57" s="329"/>
      <c r="F57" s="218"/>
      <c r="G57" s="218"/>
      <c r="H57" s="218"/>
      <c r="I57" s="218"/>
      <c r="J57" s="218"/>
      <c r="K57" s="218"/>
      <c r="L57" s="218"/>
      <c r="M57" s="218"/>
      <c r="N57" s="218"/>
      <c r="O57" s="218"/>
      <c r="P57" s="218"/>
      <c r="Q57" s="218"/>
      <c r="R57" s="218"/>
      <c r="S57" s="218"/>
      <c r="T57" s="218"/>
      <c r="U57" s="218"/>
      <c r="V57" s="89"/>
      <c r="W57" s="190"/>
      <c r="X57" s="190"/>
      <c r="Y57" s="190"/>
      <c r="Z57" s="190"/>
      <c r="AA57" s="190"/>
      <c r="AB57" s="9"/>
      <c r="AC57" s="7"/>
      <c r="AD57" s="144"/>
      <c r="AE57" s="697"/>
      <c r="AF57" s="141"/>
      <c r="AG57" s="141"/>
      <c r="AH57" s="7"/>
      <c r="AI57" s="7"/>
      <c r="AJ57" s="7"/>
      <c r="AK57" s="541"/>
      <c r="AL57" s="89"/>
      <c r="AM57" s="89"/>
      <c r="AN57" s="89"/>
      <c r="AO57" s="7"/>
      <c r="AP57" s="7"/>
      <c r="AQ57" s="7"/>
      <c r="AR57" s="7"/>
      <c r="AS57" s="7"/>
      <c r="AT57" s="7"/>
    </row>
    <row r="58" spans="1:46" x14ac:dyDescent="0.5">
      <c r="A58" s="8"/>
      <c r="B58" s="82" t="str">
        <f t="shared" si="0"/>
        <v>T53</v>
      </c>
      <c r="C58" s="129"/>
      <c r="D58" s="129"/>
      <c r="E58" s="329"/>
      <c r="F58" s="218"/>
      <c r="G58" s="218"/>
      <c r="H58" s="218"/>
      <c r="I58" s="218"/>
      <c r="J58" s="218"/>
      <c r="K58" s="218"/>
      <c r="L58" s="218"/>
      <c r="M58" s="218"/>
      <c r="N58" s="218"/>
      <c r="O58" s="218"/>
      <c r="P58" s="218"/>
      <c r="Q58" s="218"/>
      <c r="R58" s="218"/>
      <c r="S58" s="218"/>
      <c r="T58" s="218"/>
      <c r="U58" s="218"/>
      <c r="V58" s="89"/>
      <c r="W58" s="190"/>
      <c r="X58" s="190"/>
      <c r="Y58" s="190"/>
      <c r="Z58" s="190"/>
      <c r="AA58" s="190"/>
      <c r="AB58" s="9"/>
      <c r="AC58" s="7"/>
      <c r="AD58" s="144"/>
      <c r="AE58" s="697"/>
      <c r="AF58" s="141"/>
      <c r="AG58" s="141"/>
      <c r="AH58" s="7"/>
      <c r="AI58" s="7"/>
      <c r="AJ58" s="7"/>
      <c r="AK58" s="541"/>
      <c r="AL58" s="89"/>
      <c r="AM58" s="89"/>
      <c r="AN58" s="89"/>
      <c r="AO58" s="7"/>
      <c r="AP58" s="7"/>
      <c r="AQ58" s="7"/>
      <c r="AR58" s="7"/>
      <c r="AS58" s="7"/>
      <c r="AT58" s="7"/>
    </row>
    <row r="59" spans="1:46" x14ac:dyDescent="0.5">
      <c r="A59" s="8"/>
      <c r="B59" s="82" t="str">
        <f t="shared" si="0"/>
        <v>T54</v>
      </c>
      <c r="C59" s="129"/>
      <c r="D59" s="129"/>
      <c r="E59" s="329"/>
      <c r="F59" s="218"/>
      <c r="G59" s="218"/>
      <c r="H59" s="218"/>
      <c r="I59" s="218"/>
      <c r="J59" s="218"/>
      <c r="K59" s="218"/>
      <c r="L59" s="218"/>
      <c r="M59" s="218"/>
      <c r="N59" s="218"/>
      <c r="O59" s="218"/>
      <c r="P59" s="218"/>
      <c r="Q59" s="218"/>
      <c r="R59" s="218"/>
      <c r="S59" s="218"/>
      <c r="T59" s="218"/>
      <c r="U59" s="218"/>
      <c r="V59" s="89"/>
      <c r="W59" s="190"/>
      <c r="X59" s="190"/>
      <c r="Y59" s="190"/>
      <c r="Z59" s="190"/>
      <c r="AA59" s="190"/>
      <c r="AB59" s="9"/>
      <c r="AC59" s="7"/>
      <c r="AD59" s="144"/>
      <c r="AE59" s="697"/>
      <c r="AF59" s="141"/>
      <c r="AG59" s="141"/>
      <c r="AH59" s="7"/>
      <c r="AI59" s="7"/>
      <c r="AJ59" s="7"/>
      <c r="AK59" s="541"/>
      <c r="AL59" s="89"/>
      <c r="AM59" s="89"/>
      <c r="AN59" s="89"/>
      <c r="AO59" s="7"/>
      <c r="AP59" s="7"/>
      <c r="AQ59" s="7"/>
      <c r="AR59" s="7"/>
      <c r="AS59" s="7"/>
      <c r="AT59" s="7"/>
    </row>
    <row r="60" spans="1:46" x14ac:dyDescent="0.5">
      <c r="A60" s="8"/>
      <c r="B60" s="82" t="str">
        <f t="shared" si="0"/>
        <v>T55</v>
      </c>
      <c r="C60" s="129"/>
      <c r="D60" s="129"/>
      <c r="E60" s="329"/>
      <c r="F60" s="218"/>
      <c r="G60" s="218"/>
      <c r="H60" s="218"/>
      <c r="I60" s="218"/>
      <c r="J60" s="218"/>
      <c r="K60" s="218"/>
      <c r="L60" s="218"/>
      <c r="M60" s="218"/>
      <c r="N60" s="218"/>
      <c r="O60" s="218"/>
      <c r="P60" s="218"/>
      <c r="Q60" s="218"/>
      <c r="R60" s="218"/>
      <c r="S60" s="218"/>
      <c r="T60" s="218"/>
      <c r="U60" s="218"/>
      <c r="V60" s="89"/>
      <c r="W60" s="190"/>
      <c r="X60" s="190"/>
      <c r="Y60" s="190"/>
      <c r="Z60" s="190"/>
      <c r="AA60" s="190"/>
      <c r="AB60" s="9"/>
      <c r="AC60" s="7"/>
      <c r="AD60" s="144"/>
      <c r="AE60" s="697"/>
      <c r="AF60" s="141"/>
      <c r="AG60" s="141"/>
      <c r="AH60" s="7"/>
      <c r="AI60" s="7"/>
      <c r="AJ60" s="7"/>
      <c r="AK60" s="541"/>
      <c r="AL60" s="89"/>
      <c r="AM60" s="89"/>
      <c r="AN60" s="89"/>
      <c r="AO60" s="7"/>
      <c r="AP60" s="7"/>
      <c r="AQ60" s="7"/>
      <c r="AR60" s="7"/>
      <c r="AS60" s="7"/>
      <c r="AT60" s="7"/>
    </row>
    <row r="61" spans="1:46" x14ac:dyDescent="0.5">
      <c r="A61" s="8"/>
      <c r="B61" s="82" t="str">
        <f t="shared" si="0"/>
        <v>T56</v>
      </c>
      <c r="C61" s="129"/>
      <c r="D61" s="129"/>
      <c r="E61" s="329"/>
      <c r="F61" s="218"/>
      <c r="G61" s="218"/>
      <c r="H61" s="218"/>
      <c r="I61" s="218"/>
      <c r="J61" s="218"/>
      <c r="K61" s="218"/>
      <c r="L61" s="218"/>
      <c r="M61" s="218"/>
      <c r="N61" s="218"/>
      <c r="O61" s="218"/>
      <c r="P61" s="218"/>
      <c r="Q61" s="218"/>
      <c r="R61" s="218"/>
      <c r="S61" s="218"/>
      <c r="T61" s="218"/>
      <c r="U61" s="218"/>
      <c r="V61" s="89"/>
      <c r="W61" s="190"/>
      <c r="X61" s="190"/>
      <c r="Y61" s="190"/>
      <c r="Z61" s="190"/>
      <c r="AA61" s="190"/>
      <c r="AB61" s="9"/>
      <c r="AC61" s="7"/>
      <c r="AD61" s="144"/>
      <c r="AE61" s="697"/>
      <c r="AF61" s="141"/>
      <c r="AG61" s="141"/>
      <c r="AH61" s="7"/>
      <c r="AI61" s="7"/>
      <c r="AJ61" s="7"/>
      <c r="AK61" s="541"/>
      <c r="AL61" s="89"/>
      <c r="AM61" s="89"/>
      <c r="AN61" s="89"/>
      <c r="AO61" s="7"/>
      <c r="AP61" s="7"/>
      <c r="AQ61" s="7"/>
      <c r="AR61" s="7"/>
      <c r="AS61" s="7"/>
      <c r="AT61" s="7"/>
    </row>
    <row r="62" spans="1:46" x14ac:dyDescent="0.5">
      <c r="A62" s="8"/>
      <c r="B62" s="82" t="str">
        <f t="shared" si="0"/>
        <v>T57</v>
      </c>
      <c r="C62" s="129"/>
      <c r="D62" s="129"/>
      <c r="E62" s="329"/>
      <c r="F62" s="218"/>
      <c r="G62" s="218"/>
      <c r="H62" s="218"/>
      <c r="I62" s="218"/>
      <c r="J62" s="218"/>
      <c r="K62" s="218"/>
      <c r="L62" s="218"/>
      <c r="M62" s="218"/>
      <c r="N62" s="218"/>
      <c r="O62" s="218"/>
      <c r="P62" s="218"/>
      <c r="Q62" s="218"/>
      <c r="R62" s="218"/>
      <c r="S62" s="218"/>
      <c r="T62" s="218"/>
      <c r="U62" s="218"/>
      <c r="V62" s="89"/>
      <c r="W62" s="190"/>
      <c r="X62" s="190"/>
      <c r="Y62" s="190"/>
      <c r="Z62" s="190"/>
      <c r="AA62" s="190"/>
      <c r="AB62" s="9"/>
      <c r="AC62" s="7"/>
      <c r="AD62" s="144"/>
      <c r="AE62" s="697"/>
      <c r="AF62" s="141"/>
      <c r="AG62" s="141"/>
      <c r="AH62" s="7"/>
      <c r="AI62" s="7"/>
      <c r="AJ62" s="7"/>
      <c r="AK62" s="541"/>
      <c r="AL62" s="89"/>
      <c r="AM62" s="89"/>
      <c r="AN62" s="89"/>
      <c r="AO62" s="7"/>
      <c r="AP62" s="7"/>
      <c r="AQ62" s="7"/>
      <c r="AR62" s="7"/>
      <c r="AS62" s="7"/>
      <c r="AT62" s="7"/>
    </row>
    <row r="63" spans="1:46" x14ac:dyDescent="0.5">
      <c r="A63" s="8"/>
      <c r="B63" s="82" t="str">
        <f t="shared" si="0"/>
        <v>T58</v>
      </c>
      <c r="C63" s="129"/>
      <c r="D63" s="129"/>
      <c r="E63" s="329"/>
      <c r="F63" s="218"/>
      <c r="G63" s="218"/>
      <c r="H63" s="218"/>
      <c r="I63" s="218"/>
      <c r="J63" s="218"/>
      <c r="K63" s="218"/>
      <c r="L63" s="218"/>
      <c r="M63" s="218"/>
      <c r="N63" s="218"/>
      <c r="O63" s="218"/>
      <c r="P63" s="218"/>
      <c r="Q63" s="218"/>
      <c r="R63" s="218"/>
      <c r="S63" s="218"/>
      <c r="T63" s="218"/>
      <c r="U63" s="218"/>
      <c r="V63" s="89"/>
      <c r="W63" s="190"/>
      <c r="X63" s="190"/>
      <c r="Y63" s="190"/>
      <c r="Z63" s="190"/>
      <c r="AA63" s="190"/>
      <c r="AB63" s="9"/>
      <c r="AC63" s="7"/>
      <c r="AD63" s="144"/>
      <c r="AE63" s="697"/>
      <c r="AF63" s="141"/>
      <c r="AG63" s="141"/>
      <c r="AH63" s="7"/>
      <c r="AI63" s="7"/>
      <c r="AJ63" s="7"/>
      <c r="AK63" s="541"/>
      <c r="AL63" s="89"/>
      <c r="AM63" s="89"/>
      <c r="AN63" s="89"/>
      <c r="AO63" s="7"/>
      <c r="AP63" s="7"/>
      <c r="AQ63" s="7"/>
      <c r="AR63" s="7"/>
      <c r="AS63" s="7"/>
      <c r="AT63" s="7"/>
    </row>
    <row r="64" spans="1:46" x14ac:dyDescent="0.5">
      <c r="A64" s="8"/>
      <c r="B64" s="82" t="str">
        <f t="shared" si="0"/>
        <v>T59</v>
      </c>
      <c r="C64" s="129"/>
      <c r="D64" s="129"/>
      <c r="E64" s="329"/>
      <c r="F64" s="218"/>
      <c r="G64" s="218"/>
      <c r="H64" s="218"/>
      <c r="I64" s="218"/>
      <c r="J64" s="218"/>
      <c r="K64" s="218"/>
      <c r="L64" s="218"/>
      <c r="M64" s="218"/>
      <c r="N64" s="218"/>
      <c r="O64" s="218"/>
      <c r="P64" s="218"/>
      <c r="Q64" s="218"/>
      <c r="R64" s="218"/>
      <c r="S64" s="218"/>
      <c r="T64" s="218"/>
      <c r="U64" s="218"/>
      <c r="V64" s="89"/>
      <c r="W64" s="190"/>
      <c r="X64" s="190"/>
      <c r="Y64" s="190"/>
      <c r="Z64" s="190"/>
      <c r="AA64" s="190"/>
      <c r="AB64" s="9"/>
      <c r="AC64" s="7"/>
      <c r="AD64" s="144"/>
      <c r="AE64" s="697"/>
      <c r="AF64" s="141"/>
      <c r="AG64" s="141"/>
      <c r="AH64" s="7"/>
      <c r="AI64" s="7"/>
      <c r="AJ64" s="7"/>
      <c r="AK64" s="541"/>
      <c r="AL64" s="89"/>
      <c r="AM64" s="89"/>
      <c r="AN64" s="89"/>
      <c r="AO64" s="7"/>
      <c r="AP64" s="7"/>
      <c r="AQ64" s="7"/>
      <c r="AR64" s="7"/>
      <c r="AS64" s="7"/>
      <c r="AT64" s="7"/>
    </row>
    <row r="65" spans="1:46" x14ac:dyDescent="0.5">
      <c r="A65" s="8"/>
      <c r="B65" s="82" t="str">
        <f t="shared" si="0"/>
        <v>T60</v>
      </c>
      <c r="C65" s="129"/>
      <c r="D65" s="129"/>
      <c r="E65" s="329"/>
      <c r="F65" s="218"/>
      <c r="G65" s="218"/>
      <c r="H65" s="218"/>
      <c r="I65" s="218"/>
      <c r="J65" s="218"/>
      <c r="K65" s="218"/>
      <c r="L65" s="218"/>
      <c r="M65" s="218"/>
      <c r="N65" s="218"/>
      <c r="O65" s="218"/>
      <c r="P65" s="218"/>
      <c r="Q65" s="218"/>
      <c r="R65" s="218"/>
      <c r="S65" s="218"/>
      <c r="T65" s="218"/>
      <c r="U65" s="218"/>
      <c r="V65" s="89"/>
      <c r="W65" s="190"/>
      <c r="X65" s="190"/>
      <c r="Y65" s="190"/>
      <c r="Z65" s="190"/>
      <c r="AA65" s="190"/>
      <c r="AB65" s="9"/>
      <c r="AC65" s="7"/>
      <c r="AD65" s="144"/>
      <c r="AE65" s="697"/>
      <c r="AF65" s="141"/>
      <c r="AG65" s="141"/>
      <c r="AH65" s="7"/>
      <c r="AI65" s="7"/>
      <c r="AJ65" s="7"/>
      <c r="AK65" s="541"/>
      <c r="AL65" s="89"/>
      <c r="AM65" s="89"/>
      <c r="AN65" s="89"/>
      <c r="AO65" s="7"/>
      <c r="AP65" s="7"/>
      <c r="AQ65" s="7"/>
      <c r="AR65" s="7"/>
      <c r="AS65" s="7"/>
      <c r="AT65" s="7"/>
    </row>
    <row r="66" spans="1:46" x14ac:dyDescent="0.5">
      <c r="A66" s="8"/>
      <c r="B66" s="82" t="str">
        <f t="shared" si="0"/>
        <v>T61</v>
      </c>
      <c r="C66" s="129"/>
      <c r="D66" s="129"/>
      <c r="E66" s="329"/>
      <c r="F66" s="218"/>
      <c r="G66" s="218"/>
      <c r="H66" s="218"/>
      <c r="I66" s="218"/>
      <c r="J66" s="218"/>
      <c r="K66" s="218"/>
      <c r="L66" s="218"/>
      <c r="M66" s="218"/>
      <c r="N66" s="218"/>
      <c r="O66" s="218"/>
      <c r="P66" s="218"/>
      <c r="Q66" s="218"/>
      <c r="R66" s="218"/>
      <c r="S66" s="218"/>
      <c r="T66" s="218"/>
      <c r="U66" s="218"/>
      <c r="V66" s="89"/>
      <c r="W66" s="190"/>
      <c r="X66" s="190"/>
      <c r="Y66" s="190"/>
      <c r="Z66" s="190"/>
      <c r="AA66" s="190"/>
      <c r="AB66" s="9"/>
      <c r="AC66" s="7"/>
      <c r="AD66" s="144"/>
      <c r="AE66" s="697"/>
      <c r="AF66" s="141"/>
      <c r="AG66" s="141"/>
      <c r="AH66" s="7"/>
      <c r="AI66" s="7"/>
      <c r="AJ66" s="7"/>
      <c r="AK66" s="541"/>
      <c r="AL66" s="89"/>
      <c r="AM66" s="89"/>
      <c r="AN66" s="89"/>
      <c r="AO66" s="7"/>
      <c r="AP66" s="7"/>
      <c r="AQ66" s="7"/>
      <c r="AR66" s="7"/>
      <c r="AS66" s="7"/>
      <c r="AT66" s="7"/>
    </row>
    <row r="67" spans="1:46" x14ac:dyDescent="0.5">
      <c r="A67" s="8"/>
      <c r="B67" s="82" t="str">
        <f t="shared" si="0"/>
        <v>T62</v>
      </c>
      <c r="C67" s="129"/>
      <c r="D67" s="129"/>
      <c r="E67" s="329"/>
      <c r="F67" s="218"/>
      <c r="G67" s="218"/>
      <c r="H67" s="218"/>
      <c r="I67" s="218"/>
      <c r="J67" s="218"/>
      <c r="K67" s="218"/>
      <c r="L67" s="218"/>
      <c r="M67" s="218"/>
      <c r="N67" s="218"/>
      <c r="O67" s="218"/>
      <c r="P67" s="218"/>
      <c r="Q67" s="218"/>
      <c r="R67" s="218"/>
      <c r="S67" s="218"/>
      <c r="T67" s="218"/>
      <c r="U67" s="218"/>
      <c r="V67" s="89"/>
      <c r="W67" s="190"/>
      <c r="X67" s="190"/>
      <c r="Y67" s="190"/>
      <c r="Z67" s="190"/>
      <c r="AA67" s="190"/>
      <c r="AB67" s="9"/>
      <c r="AC67" s="7"/>
      <c r="AD67" s="144"/>
      <c r="AE67" s="697"/>
      <c r="AF67" s="141"/>
      <c r="AG67" s="141"/>
      <c r="AH67" s="7"/>
      <c r="AI67" s="7"/>
      <c r="AJ67" s="7"/>
      <c r="AK67" s="541"/>
      <c r="AL67" s="89"/>
      <c r="AM67" s="89"/>
      <c r="AN67" s="89"/>
      <c r="AO67" s="7"/>
      <c r="AP67" s="7"/>
      <c r="AQ67" s="7"/>
      <c r="AR67" s="7"/>
      <c r="AS67" s="7"/>
      <c r="AT67" s="7"/>
    </row>
    <row r="68" spans="1:46" x14ac:dyDescent="0.5">
      <c r="A68" s="8"/>
      <c r="B68" s="82" t="str">
        <f t="shared" si="0"/>
        <v>T63</v>
      </c>
      <c r="C68" s="129"/>
      <c r="D68" s="129"/>
      <c r="E68" s="329"/>
      <c r="F68" s="218"/>
      <c r="G68" s="218"/>
      <c r="H68" s="218"/>
      <c r="I68" s="218"/>
      <c r="J68" s="218"/>
      <c r="K68" s="218"/>
      <c r="L68" s="218"/>
      <c r="M68" s="218"/>
      <c r="N68" s="218"/>
      <c r="O68" s="218"/>
      <c r="P68" s="218"/>
      <c r="Q68" s="218"/>
      <c r="R68" s="218"/>
      <c r="S68" s="218"/>
      <c r="T68" s="218"/>
      <c r="U68" s="218"/>
      <c r="V68" s="89"/>
      <c r="W68" s="190"/>
      <c r="X68" s="190"/>
      <c r="Y68" s="190"/>
      <c r="Z68" s="190"/>
      <c r="AA68" s="190"/>
      <c r="AB68" s="9"/>
      <c r="AC68" s="7"/>
      <c r="AD68" s="144"/>
      <c r="AE68" s="697"/>
      <c r="AF68" s="141"/>
      <c r="AG68" s="141"/>
      <c r="AH68" s="7"/>
      <c r="AI68" s="7"/>
      <c r="AJ68" s="7"/>
      <c r="AK68" s="541"/>
      <c r="AL68" s="89"/>
      <c r="AM68" s="89"/>
      <c r="AN68" s="89"/>
      <c r="AO68" s="7"/>
      <c r="AP68" s="7"/>
      <c r="AQ68" s="7"/>
      <c r="AR68" s="7"/>
      <c r="AS68" s="7"/>
      <c r="AT68" s="7"/>
    </row>
    <row r="69" spans="1:46" x14ac:dyDescent="0.5">
      <c r="A69" s="8"/>
      <c r="B69" s="82" t="str">
        <f t="shared" si="0"/>
        <v>T64</v>
      </c>
      <c r="C69" s="129"/>
      <c r="D69" s="129"/>
      <c r="E69" s="329"/>
      <c r="F69" s="218"/>
      <c r="G69" s="218"/>
      <c r="H69" s="218"/>
      <c r="I69" s="218"/>
      <c r="J69" s="218"/>
      <c r="K69" s="218"/>
      <c r="L69" s="218"/>
      <c r="M69" s="218"/>
      <c r="N69" s="218"/>
      <c r="O69" s="218"/>
      <c r="P69" s="218"/>
      <c r="Q69" s="218"/>
      <c r="R69" s="218"/>
      <c r="S69" s="218"/>
      <c r="T69" s="218"/>
      <c r="U69" s="218"/>
      <c r="V69" s="89"/>
      <c r="W69" s="190"/>
      <c r="X69" s="190"/>
      <c r="Y69" s="190"/>
      <c r="Z69" s="190"/>
      <c r="AA69" s="190"/>
      <c r="AB69" s="9"/>
      <c r="AC69" s="7"/>
      <c r="AD69" s="144"/>
      <c r="AE69" s="697"/>
      <c r="AF69" s="141"/>
      <c r="AG69" s="141"/>
      <c r="AH69" s="7"/>
      <c r="AI69" s="7"/>
      <c r="AJ69" s="7"/>
      <c r="AK69" s="541"/>
      <c r="AL69" s="89"/>
      <c r="AM69" s="89"/>
      <c r="AN69" s="89"/>
      <c r="AO69" s="7"/>
      <c r="AP69" s="7"/>
      <c r="AQ69" s="7"/>
      <c r="AR69" s="7"/>
      <c r="AS69" s="7"/>
      <c r="AT69" s="7"/>
    </row>
    <row r="70" spans="1:46" x14ac:dyDescent="0.5">
      <c r="A70" s="8"/>
      <c r="B70" s="82" t="str">
        <f t="shared" si="0"/>
        <v>T65</v>
      </c>
      <c r="C70" s="129"/>
      <c r="D70" s="129"/>
      <c r="E70" s="329"/>
      <c r="F70" s="218"/>
      <c r="G70" s="218"/>
      <c r="H70" s="218"/>
      <c r="I70" s="218"/>
      <c r="J70" s="218"/>
      <c r="K70" s="218"/>
      <c r="L70" s="218"/>
      <c r="M70" s="218"/>
      <c r="N70" s="218"/>
      <c r="O70" s="218"/>
      <c r="P70" s="218"/>
      <c r="Q70" s="218"/>
      <c r="R70" s="218"/>
      <c r="S70" s="218"/>
      <c r="T70" s="218"/>
      <c r="U70" s="218"/>
      <c r="V70" s="89"/>
      <c r="W70" s="190"/>
      <c r="X70" s="190"/>
      <c r="Y70" s="190"/>
      <c r="Z70" s="190"/>
      <c r="AA70" s="190"/>
      <c r="AB70" s="9"/>
      <c r="AC70" s="7"/>
      <c r="AD70" s="144"/>
      <c r="AE70" s="697"/>
      <c r="AF70" s="141"/>
      <c r="AG70" s="141"/>
      <c r="AH70" s="7"/>
      <c r="AI70" s="7"/>
      <c r="AJ70" s="7"/>
      <c r="AK70" s="541"/>
      <c r="AL70" s="89"/>
      <c r="AM70" s="89"/>
      <c r="AN70" s="89"/>
      <c r="AO70" s="7"/>
      <c r="AP70" s="7"/>
      <c r="AQ70" s="7"/>
      <c r="AR70" s="7"/>
      <c r="AS70" s="7"/>
      <c r="AT70" s="7"/>
    </row>
    <row r="71" spans="1:46" x14ac:dyDescent="0.5">
      <c r="A71" s="8"/>
      <c r="B71" s="82" t="str">
        <f t="shared" si="0"/>
        <v>T66</v>
      </c>
      <c r="C71" s="129"/>
      <c r="D71" s="129"/>
      <c r="E71" s="329"/>
      <c r="F71" s="218"/>
      <c r="G71" s="218"/>
      <c r="H71" s="218"/>
      <c r="I71" s="218"/>
      <c r="J71" s="218"/>
      <c r="K71" s="218"/>
      <c r="L71" s="218"/>
      <c r="M71" s="218"/>
      <c r="N71" s="218"/>
      <c r="O71" s="218"/>
      <c r="P71" s="218"/>
      <c r="Q71" s="218"/>
      <c r="R71" s="218"/>
      <c r="S71" s="218"/>
      <c r="T71" s="218"/>
      <c r="U71" s="218"/>
      <c r="V71" s="89"/>
      <c r="W71" s="190"/>
      <c r="X71" s="190"/>
      <c r="Y71" s="190"/>
      <c r="Z71" s="190"/>
      <c r="AA71" s="190"/>
      <c r="AB71" s="9"/>
      <c r="AC71" s="7"/>
      <c r="AD71" s="144"/>
      <c r="AE71" s="697"/>
      <c r="AF71" s="141"/>
      <c r="AG71" s="141"/>
      <c r="AH71" s="7"/>
      <c r="AI71" s="7"/>
      <c r="AJ71" s="7"/>
      <c r="AK71" s="541"/>
      <c r="AL71" s="89"/>
      <c r="AM71" s="89"/>
      <c r="AN71" s="89"/>
      <c r="AO71" s="7"/>
      <c r="AP71" s="7"/>
      <c r="AQ71" s="7"/>
      <c r="AR71" s="7"/>
      <c r="AS71" s="7"/>
      <c r="AT71" s="7"/>
    </row>
    <row r="72" spans="1:46" x14ac:dyDescent="0.5">
      <c r="A72" s="8"/>
      <c r="B72" s="82" t="str">
        <f t="shared" si="0"/>
        <v>T67</v>
      </c>
      <c r="C72" s="129"/>
      <c r="D72" s="129"/>
      <c r="E72" s="329"/>
      <c r="F72" s="218"/>
      <c r="G72" s="218"/>
      <c r="H72" s="218"/>
      <c r="I72" s="218"/>
      <c r="J72" s="218"/>
      <c r="K72" s="218"/>
      <c r="L72" s="218"/>
      <c r="M72" s="218"/>
      <c r="N72" s="218"/>
      <c r="O72" s="218"/>
      <c r="P72" s="218"/>
      <c r="Q72" s="218"/>
      <c r="R72" s="218"/>
      <c r="S72" s="218"/>
      <c r="T72" s="218"/>
      <c r="U72" s="218"/>
      <c r="V72" s="89"/>
      <c r="W72" s="190"/>
      <c r="X72" s="190"/>
      <c r="Y72" s="190"/>
      <c r="Z72" s="190"/>
      <c r="AA72" s="190"/>
      <c r="AB72" s="9"/>
      <c r="AC72" s="7"/>
      <c r="AD72" s="144"/>
      <c r="AE72" s="697"/>
      <c r="AF72" s="141"/>
      <c r="AG72" s="141"/>
      <c r="AH72" s="7"/>
      <c r="AI72" s="7"/>
      <c r="AJ72" s="7"/>
      <c r="AK72" s="541"/>
      <c r="AL72" s="89"/>
      <c r="AM72" s="89"/>
      <c r="AN72" s="89"/>
      <c r="AO72" s="7"/>
      <c r="AP72" s="7"/>
      <c r="AQ72" s="7"/>
      <c r="AR72" s="7"/>
      <c r="AS72" s="7"/>
      <c r="AT72" s="7"/>
    </row>
    <row r="73" spans="1:46" x14ac:dyDescent="0.5">
      <c r="A73" s="8"/>
      <c r="B73" s="82" t="str">
        <f t="shared" si="0"/>
        <v>T68</v>
      </c>
      <c r="C73" s="129"/>
      <c r="D73" s="129"/>
      <c r="E73" s="329"/>
      <c r="F73" s="218"/>
      <c r="G73" s="218"/>
      <c r="H73" s="218"/>
      <c r="I73" s="218"/>
      <c r="J73" s="218"/>
      <c r="K73" s="218"/>
      <c r="L73" s="218"/>
      <c r="M73" s="218"/>
      <c r="N73" s="218"/>
      <c r="O73" s="218"/>
      <c r="P73" s="218"/>
      <c r="Q73" s="218"/>
      <c r="R73" s="218"/>
      <c r="S73" s="218"/>
      <c r="T73" s="218"/>
      <c r="U73" s="218"/>
      <c r="V73" s="89"/>
      <c r="W73" s="190"/>
      <c r="X73" s="190"/>
      <c r="Y73" s="190"/>
      <c r="Z73" s="190"/>
      <c r="AA73" s="190"/>
      <c r="AB73" s="9"/>
      <c r="AC73" s="7"/>
      <c r="AD73" s="144"/>
      <c r="AE73" s="697"/>
      <c r="AF73" s="141"/>
      <c r="AG73" s="141"/>
      <c r="AH73" s="7"/>
      <c r="AI73" s="7"/>
      <c r="AJ73" s="7"/>
      <c r="AK73" s="541"/>
      <c r="AL73" s="89"/>
      <c r="AM73" s="89"/>
      <c r="AN73" s="89"/>
      <c r="AO73" s="7"/>
      <c r="AP73" s="7"/>
      <c r="AQ73" s="7"/>
      <c r="AR73" s="7"/>
      <c r="AS73" s="7"/>
      <c r="AT73" s="7"/>
    </row>
    <row r="74" spans="1:46" x14ac:dyDescent="0.5">
      <c r="A74" s="8"/>
      <c r="B74" s="82" t="str">
        <f t="shared" si="0"/>
        <v>T69</v>
      </c>
      <c r="C74" s="129"/>
      <c r="D74" s="129"/>
      <c r="E74" s="329"/>
      <c r="F74" s="218"/>
      <c r="G74" s="218"/>
      <c r="H74" s="218"/>
      <c r="I74" s="218"/>
      <c r="J74" s="218"/>
      <c r="K74" s="218"/>
      <c r="L74" s="218"/>
      <c r="M74" s="218"/>
      <c r="N74" s="218"/>
      <c r="O74" s="218"/>
      <c r="P74" s="218"/>
      <c r="Q74" s="218"/>
      <c r="R74" s="218"/>
      <c r="S74" s="218"/>
      <c r="T74" s="218"/>
      <c r="U74" s="218"/>
      <c r="V74" s="89"/>
      <c r="W74" s="190"/>
      <c r="X74" s="190"/>
      <c r="Y74" s="190"/>
      <c r="Z74" s="190"/>
      <c r="AA74" s="190"/>
      <c r="AB74" s="9"/>
      <c r="AC74" s="7"/>
      <c r="AD74" s="144"/>
      <c r="AE74" s="697"/>
      <c r="AF74" s="141"/>
      <c r="AG74" s="141"/>
      <c r="AH74" s="7"/>
      <c r="AI74" s="7"/>
      <c r="AJ74" s="7"/>
      <c r="AK74" s="541"/>
      <c r="AL74" s="89"/>
      <c r="AM74" s="89"/>
      <c r="AN74" s="89"/>
      <c r="AO74" s="7"/>
      <c r="AP74" s="7"/>
      <c r="AQ74" s="7"/>
      <c r="AR74" s="7"/>
      <c r="AS74" s="7"/>
      <c r="AT74" s="7"/>
    </row>
    <row r="75" spans="1:46" x14ac:dyDescent="0.5">
      <c r="A75" s="8"/>
      <c r="B75" s="82" t="str">
        <f t="shared" si="0"/>
        <v>T70</v>
      </c>
      <c r="C75" s="129"/>
      <c r="D75" s="129"/>
      <c r="E75" s="329"/>
      <c r="F75" s="218"/>
      <c r="G75" s="218"/>
      <c r="H75" s="218"/>
      <c r="I75" s="218"/>
      <c r="J75" s="218"/>
      <c r="K75" s="218"/>
      <c r="L75" s="218"/>
      <c r="M75" s="218"/>
      <c r="N75" s="218"/>
      <c r="O75" s="218"/>
      <c r="P75" s="218"/>
      <c r="Q75" s="218"/>
      <c r="R75" s="218"/>
      <c r="S75" s="218"/>
      <c r="T75" s="218"/>
      <c r="U75" s="218"/>
      <c r="V75" s="89"/>
      <c r="W75" s="190"/>
      <c r="X75" s="190"/>
      <c r="Y75" s="190"/>
      <c r="Z75" s="190"/>
      <c r="AA75" s="190"/>
      <c r="AB75" s="9"/>
      <c r="AC75" s="7"/>
      <c r="AD75" s="741"/>
      <c r="AE75" s="697"/>
      <c r="AF75" s="141"/>
      <c r="AG75" s="141"/>
      <c r="AH75" s="7"/>
      <c r="AI75" s="7"/>
      <c r="AJ75" s="7"/>
      <c r="AK75" s="541"/>
      <c r="AL75" s="89"/>
      <c r="AM75" s="89"/>
      <c r="AN75" s="89"/>
      <c r="AO75" s="7"/>
      <c r="AP75" s="7"/>
      <c r="AQ75" s="7"/>
      <c r="AR75" s="7"/>
      <c r="AS75" s="7"/>
      <c r="AT75" s="7"/>
    </row>
    <row r="76" spans="1:46" x14ac:dyDescent="0.5">
      <c r="A76" s="8"/>
      <c r="B76" s="82" t="str">
        <f t="shared" si="0"/>
        <v>T71</v>
      </c>
      <c r="C76" s="129"/>
      <c r="D76" s="129"/>
      <c r="E76" s="329"/>
      <c r="F76" s="218"/>
      <c r="G76" s="218"/>
      <c r="H76" s="218"/>
      <c r="I76" s="218"/>
      <c r="J76" s="218"/>
      <c r="K76" s="218"/>
      <c r="L76" s="218"/>
      <c r="M76" s="218"/>
      <c r="N76" s="218"/>
      <c r="O76" s="218"/>
      <c r="P76" s="218"/>
      <c r="Q76" s="218"/>
      <c r="R76" s="218"/>
      <c r="S76" s="218"/>
      <c r="T76" s="218"/>
      <c r="U76" s="218"/>
      <c r="V76" s="89"/>
      <c r="W76" s="190"/>
      <c r="X76" s="190"/>
      <c r="Y76" s="190"/>
      <c r="Z76" s="190"/>
      <c r="AA76" s="190"/>
      <c r="AB76" s="9"/>
      <c r="AC76" s="7"/>
      <c r="AD76" s="144"/>
      <c r="AE76" s="697"/>
      <c r="AF76" s="141"/>
      <c r="AG76" s="141"/>
      <c r="AH76" s="7"/>
      <c r="AI76" s="7"/>
      <c r="AJ76" s="7"/>
      <c r="AK76" s="541"/>
      <c r="AL76" s="89"/>
      <c r="AM76" s="89"/>
      <c r="AN76" s="89"/>
      <c r="AO76" s="7"/>
      <c r="AP76" s="7"/>
      <c r="AQ76" s="7"/>
      <c r="AR76" s="7"/>
      <c r="AS76" s="7"/>
      <c r="AT76" s="7"/>
    </row>
    <row r="77" spans="1:46" x14ac:dyDescent="0.5">
      <c r="A77" s="8"/>
      <c r="B77" s="82" t="str">
        <f t="shared" si="0"/>
        <v>T72</v>
      </c>
      <c r="C77" s="129"/>
      <c r="D77" s="129"/>
      <c r="E77" s="329"/>
      <c r="F77" s="218"/>
      <c r="G77" s="218"/>
      <c r="H77" s="218"/>
      <c r="I77" s="218"/>
      <c r="J77" s="218"/>
      <c r="K77" s="218"/>
      <c r="L77" s="218"/>
      <c r="M77" s="218"/>
      <c r="N77" s="218"/>
      <c r="O77" s="218"/>
      <c r="P77" s="218"/>
      <c r="Q77" s="218"/>
      <c r="R77" s="218"/>
      <c r="S77" s="218"/>
      <c r="T77" s="218"/>
      <c r="U77" s="218"/>
      <c r="V77" s="89"/>
      <c r="W77" s="190"/>
      <c r="X77" s="190"/>
      <c r="Y77" s="190"/>
      <c r="Z77" s="190"/>
      <c r="AA77" s="190"/>
      <c r="AB77" s="9"/>
      <c r="AC77" s="7"/>
      <c r="AD77" s="144"/>
      <c r="AE77" s="697"/>
      <c r="AF77" s="141"/>
      <c r="AG77" s="141"/>
      <c r="AH77" s="7"/>
      <c r="AI77" s="7"/>
      <c r="AJ77" s="7"/>
      <c r="AK77" s="541"/>
      <c r="AL77" s="89"/>
      <c r="AM77" s="89"/>
      <c r="AN77" s="89"/>
      <c r="AO77" s="7"/>
      <c r="AP77" s="7"/>
      <c r="AQ77" s="7"/>
      <c r="AR77" s="7"/>
      <c r="AS77" s="7"/>
      <c r="AT77" s="7"/>
    </row>
    <row r="78" spans="1:46" x14ac:dyDescent="0.5">
      <c r="A78" s="8"/>
      <c r="B78" s="82" t="str">
        <f t="shared" si="0"/>
        <v>T73</v>
      </c>
      <c r="C78" s="129"/>
      <c r="D78" s="129"/>
      <c r="E78" s="329"/>
      <c r="F78" s="218"/>
      <c r="G78" s="218"/>
      <c r="H78" s="218"/>
      <c r="I78" s="218"/>
      <c r="J78" s="218"/>
      <c r="K78" s="218"/>
      <c r="L78" s="218"/>
      <c r="M78" s="218"/>
      <c r="N78" s="218"/>
      <c r="O78" s="218"/>
      <c r="P78" s="218"/>
      <c r="Q78" s="218"/>
      <c r="R78" s="218"/>
      <c r="S78" s="218"/>
      <c r="T78" s="218"/>
      <c r="U78" s="218"/>
      <c r="V78" s="89"/>
      <c r="W78" s="190"/>
      <c r="X78" s="190"/>
      <c r="Y78" s="190"/>
      <c r="Z78" s="190"/>
      <c r="AA78" s="190"/>
      <c r="AB78" s="9"/>
      <c r="AC78" s="7"/>
      <c r="AD78" s="144"/>
      <c r="AE78" s="697"/>
      <c r="AF78" s="141"/>
      <c r="AG78" s="141"/>
      <c r="AH78" s="7"/>
      <c r="AI78" s="7"/>
      <c r="AJ78" s="7"/>
      <c r="AK78" s="541"/>
      <c r="AL78" s="89"/>
      <c r="AM78" s="89"/>
      <c r="AN78" s="89"/>
      <c r="AO78" s="7"/>
      <c r="AP78" s="7"/>
      <c r="AQ78" s="7"/>
      <c r="AR78" s="7"/>
      <c r="AS78" s="7"/>
      <c r="AT78" s="7"/>
    </row>
    <row r="79" spans="1:46" x14ac:dyDescent="0.5">
      <c r="A79" s="8"/>
      <c r="B79" s="82" t="str">
        <f t="shared" si="0"/>
        <v>T74</v>
      </c>
      <c r="C79" s="129"/>
      <c r="D79" s="129"/>
      <c r="E79" s="329"/>
      <c r="F79" s="218"/>
      <c r="G79" s="218"/>
      <c r="H79" s="218"/>
      <c r="I79" s="218"/>
      <c r="J79" s="218"/>
      <c r="K79" s="218"/>
      <c r="L79" s="218"/>
      <c r="M79" s="218"/>
      <c r="N79" s="218"/>
      <c r="O79" s="218"/>
      <c r="P79" s="218"/>
      <c r="Q79" s="218"/>
      <c r="R79" s="218"/>
      <c r="S79" s="218"/>
      <c r="T79" s="218"/>
      <c r="U79" s="218"/>
      <c r="V79" s="89"/>
      <c r="W79" s="190"/>
      <c r="X79" s="190"/>
      <c r="Y79" s="190"/>
      <c r="Z79" s="190"/>
      <c r="AA79" s="190"/>
      <c r="AB79" s="9"/>
      <c r="AC79" s="7"/>
      <c r="AD79" s="144"/>
      <c r="AE79" s="697"/>
      <c r="AF79" s="141"/>
      <c r="AG79" s="141"/>
      <c r="AH79" s="7"/>
      <c r="AI79" s="7"/>
      <c r="AJ79" s="7"/>
      <c r="AK79" s="541"/>
      <c r="AL79" s="89"/>
      <c r="AM79" s="89"/>
      <c r="AN79" s="89"/>
      <c r="AO79" s="7"/>
      <c r="AP79" s="7"/>
      <c r="AQ79" s="7"/>
      <c r="AR79" s="7"/>
      <c r="AS79" s="7"/>
      <c r="AT79" s="7"/>
    </row>
    <row r="80" spans="1:46" x14ac:dyDescent="0.5">
      <c r="A80" s="8"/>
      <c r="B80" s="82" t="str">
        <f t="shared" si="0"/>
        <v>T75</v>
      </c>
      <c r="C80" s="129"/>
      <c r="D80" s="129"/>
      <c r="E80" s="329"/>
      <c r="F80" s="218"/>
      <c r="G80" s="218"/>
      <c r="H80" s="218"/>
      <c r="I80" s="218"/>
      <c r="J80" s="218"/>
      <c r="K80" s="218"/>
      <c r="L80" s="218"/>
      <c r="M80" s="218"/>
      <c r="N80" s="218"/>
      <c r="O80" s="218"/>
      <c r="P80" s="218"/>
      <c r="Q80" s="218"/>
      <c r="R80" s="218"/>
      <c r="S80" s="218"/>
      <c r="T80" s="218"/>
      <c r="U80" s="218"/>
      <c r="V80" s="89"/>
      <c r="W80" s="190"/>
      <c r="X80" s="190"/>
      <c r="Y80" s="190"/>
      <c r="Z80" s="190"/>
      <c r="AA80" s="190"/>
      <c r="AB80" s="9"/>
      <c r="AC80" s="7"/>
      <c r="AD80" s="144"/>
      <c r="AE80" s="697"/>
      <c r="AF80" s="141"/>
      <c r="AG80" s="141"/>
      <c r="AH80" s="7"/>
      <c r="AI80" s="7"/>
      <c r="AJ80" s="7"/>
      <c r="AK80" s="541"/>
      <c r="AL80" s="89"/>
      <c r="AM80" s="89"/>
      <c r="AN80" s="89"/>
      <c r="AO80" s="7"/>
      <c r="AP80" s="7"/>
      <c r="AQ80" s="7"/>
      <c r="AR80" s="7"/>
      <c r="AS80" s="7"/>
      <c r="AT80" s="7"/>
    </row>
    <row r="81" spans="1:46" x14ac:dyDescent="0.5">
      <c r="A81" s="8"/>
      <c r="B81" s="82" t="str">
        <f t="shared" si="0"/>
        <v>T76</v>
      </c>
      <c r="C81" s="129"/>
      <c r="D81" s="129"/>
      <c r="E81" s="329"/>
      <c r="F81" s="218"/>
      <c r="G81" s="218"/>
      <c r="H81" s="218"/>
      <c r="I81" s="218"/>
      <c r="J81" s="218"/>
      <c r="K81" s="218"/>
      <c r="L81" s="218"/>
      <c r="M81" s="218"/>
      <c r="N81" s="218"/>
      <c r="O81" s="218"/>
      <c r="P81" s="218"/>
      <c r="Q81" s="218"/>
      <c r="R81" s="218"/>
      <c r="S81" s="218"/>
      <c r="T81" s="218"/>
      <c r="U81" s="218"/>
      <c r="V81" s="89"/>
      <c r="W81" s="190"/>
      <c r="X81" s="190"/>
      <c r="Y81" s="190"/>
      <c r="Z81" s="190"/>
      <c r="AA81" s="190"/>
      <c r="AB81" s="9"/>
      <c r="AC81" s="7"/>
      <c r="AD81" s="144"/>
      <c r="AE81" s="697"/>
      <c r="AF81" s="141"/>
      <c r="AG81" s="141"/>
      <c r="AH81" s="7"/>
      <c r="AI81" s="7"/>
      <c r="AJ81" s="7"/>
      <c r="AK81" s="541"/>
      <c r="AL81" s="89"/>
      <c r="AM81" s="89"/>
      <c r="AN81" s="89"/>
      <c r="AO81" s="7"/>
      <c r="AP81" s="7"/>
      <c r="AQ81" s="7"/>
      <c r="AR81" s="7"/>
      <c r="AS81" s="7"/>
      <c r="AT81" s="7"/>
    </row>
    <row r="82" spans="1:46" x14ac:dyDescent="0.5">
      <c r="A82" s="8"/>
      <c r="B82" s="82" t="str">
        <f t="shared" si="0"/>
        <v>T77</v>
      </c>
      <c r="C82" s="129"/>
      <c r="D82" s="129"/>
      <c r="E82" s="329"/>
      <c r="F82" s="218"/>
      <c r="G82" s="218"/>
      <c r="H82" s="218"/>
      <c r="I82" s="218"/>
      <c r="J82" s="218"/>
      <c r="K82" s="218"/>
      <c r="L82" s="218"/>
      <c r="M82" s="218"/>
      <c r="N82" s="218"/>
      <c r="O82" s="218"/>
      <c r="P82" s="218"/>
      <c r="Q82" s="218"/>
      <c r="R82" s="218"/>
      <c r="S82" s="218"/>
      <c r="T82" s="218"/>
      <c r="U82" s="218"/>
      <c r="V82" s="89"/>
      <c r="W82" s="190"/>
      <c r="X82" s="190"/>
      <c r="Y82" s="190"/>
      <c r="Z82" s="190"/>
      <c r="AA82" s="190"/>
      <c r="AB82" s="9"/>
      <c r="AC82" s="7"/>
      <c r="AD82" s="144"/>
      <c r="AE82" s="697"/>
      <c r="AF82" s="141"/>
      <c r="AG82" s="141"/>
      <c r="AH82" s="7"/>
      <c r="AI82" s="7"/>
      <c r="AJ82" s="7"/>
      <c r="AK82" s="541"/>
      <c r="AL82" s="89"/>
      <c r="AM82" s="89"/>
      <c r="AN82" s="89"/>
      <c r="AO82" s="7"/>
      <c r="AP82" s="7"/>
      <c r="AQ82" s="7"/>
      <c r="AR82" s="7"/>
      <c r="AS82" s="7"/>
      <c r="AT82" s="7"/>
    </row>
    <row r="83" spans="1:46" x14ac:dyDescent="0.5">
      <c r="A83" s="8"/>
      <c r="B83" s="82" t="str">
        <f t="shared" si="0"/>
        <v>T78</v>
      </c>
      <c r="C83" s="129"/>
      <c r="D83" s="129"/>
      <c r="E83" s="329"/>
      <c r="F83" s="218"/>
      <c r="G83" s="218"/>
      <c r="H83" s="218"/>
      <c r="I83" s="218"/>
      <c r="J83" s="218"/>
      <c r="K83" s="218"/>
      <c r="L83" s="218"/>
      <c r="M83" s="218"/>
      <c r="N83" s="218"/>
      <c r="O83" s="218"/>
      <c r="P83" s="218"/>
      <c r="Q83" s="218"/>
      <c r="R83" s="218"/>
      <c r="S83" s="218"/>
      <c r="T83" s="218"/>
      <c r="U83" s="218"/>
      <c r="V83" s="89"/>
      <c r="W83" s="190"/>
      <c r="X83" s="190"/>
      <c r="Y83" s="190"/>
      <c r="Z83" s="190"/>
      <c r="AA83" s="190"/>
      <c r="AB83" s="9"/>
      <c r="AC83" s="7"/>
      <c r="AD83" s="144"/>
      <c r="AE83" s="697"/>
      <c r="AF83" s="141"/>
      <c r="AG83" s="141"/>
      <c r="AH83" s="7"/>
      <c r="AI83" s="7"/>
      <c r="AJ83" s="7"/>
      <c r="AK83" s="541"/>
      <c r="AL83" s="89"/>
      <c r="AM83" s="89"/>
      <c r="AN83" s="89"/>
      <c r="AO83" s="7"/>
      <c r="AP83" s="7"/>
      <c r="AQ83" s="7"/>
      <c r="AR83" s="7"/>
      <c r="AS83" s="7"/>
      <c r="AT83" s="7"/>
    </row>
    <row r="84" spans="1:46" x14ac:dyDescent="0.5">
      <c r="A84" s="8"/>
      <c r="B84" s="82" t="str">
        <f t="shared" si="0"/>
        <v>T79</v>
      </c>
      <c r="C84" s="129"/>
      <c r="D84" s="129"/>
      <c r="E84" s="329"/>
      <c r="F84" s="218"/>
      <c r="G84" s="218"/>
      <c r="H84" s="218"/>
      <c r="I84" s="218"/>
      <c r="J84" s="218"/>
      <c r="K84" s="218"/>
      <c r="L84" s="218"/>
      <c r="M84" s="218"/>
      <c r="N84" s="218"/>
      <c r="O84" s="218"/>
      <c r="P84" s="218"/>
      <c r="Q84" s="218"/>
      <c r="R84" s="218"/>
      <c r="S84" s="218"/>
      <c r="T84" s="218"/>
      <c r="U84" s="218"/>
      <c r="V84" s="89"/>
      <c r="W84" s="190"/>
      <c r="X84" s="190"/>
      <c r="Y84" s="190"/>
      <c r="Z84" s="190"/>
      <c r="AA84" s="190"/>
      <c r="AB84" s="9"/>
      <c r="AC84" s="7"/>
      <c r="AD84" s="144"/>
      <c r="AE84" s="697"/>
      <c r="AF84" s="141"/>
      <c r="AG84" s="141"/>
      <c r="AH84" s="7"/>
      <c r="AI84" s="7"/>
      <c r="AJ84" s="7"/>
      <c r="AK84" s="541"/>
      <c r="AL84" s="89"/>
      <c r="AM84" s="89"/>
      <c r="AN84" s="89"/>
      <c r="AO84" s="7"/>
      <c r="AP84" s="7"/>
      <c r="AQ84" s="7"/>
      <c r="AR84" s="7"/>
      <c r="AS84" s="7"/>
      <c r="AT84" s="7"/>
    </row>
    <row r="85" spans="1:46" x14ac:dyDescent="0.5">
      <c r="A85" s="8"/>
      <c r="B85" s="82" t="str">
        <f t="shared" si="0"/>
        <v>T80</v>
      </c>
      <c r="C85" s="129"/>
      <c r="D85" s="129"/>
      <c r="E85" s="329"/>
      <c r="F85" s="218"/>
      <c r="G85" s="218"/>
      <c r="H85" s="218"/>
      <c r="I85" s="218"/>
      <c r="J85" s="218"/>
      <c r="K85" s="218"/>
      <c r="L85" s="218"/>
      <c r="M85" s="218"/>
      <c r="N85" s="218"/>
      <c r="O85" s="218"/>
      <c r="P85" s="218"/>
      <c r="Q85" s="218"/>
      <c r="R85" s="218"/>
      <c r="S85" s="218"/>
      <c r="T85" s="218"/>
      <c r="U85" s="218"/>
      <c r="V85" s="89"/>
      <c r="W85" s="190"/>
      <c r="X85" s="190"/>
      <c r="Y85" s="190"/>
      <c r="Z85" s="190"/>
      <c r="AA85" s="190"/>
      <c r="AB85" s="9"/>
      <c r="AC85" s="7"/>
      <c r="AD85" s="144"/>
      <c r="AE85" s="697"/>
      <c r="AF85" s="141"/>
      <c r="AG85" s="141"/>
      <c r="AH85" s="7"/>
      <c r="AI85" s="7"/>
      <c r="AJ85" s="7"/>
      <c r="AK85" s="541"/>
      <c r="AL85" s="89"/>
      <c r="AM85" s="89"/>
      <c r="AN85" s="89"/>
      <c r="AO85" s="7"/>
      <c r="AP85" s="7"/>
      <c r="AQ85" s="7"/>
      <c r="AR85" s="7"/>
      <c r="AS85" s="7"/>
      <c r="AT85" s="7"/>
    </row>
    <row r="86" spans="1:46" x14ac:dyDescent="0.5">
      <c r="A86" s="8"/>
      <c r="B86" s="82" t="str">
        <f t="shared" si="0"/>
        <v>T81</v>
      </c>
      <c r="C86" s="129"/>
      <c r="D86" s="129"/>
      <c r="E86" s="329"/>
      <c r="F86" s="218"/>
      <c r="G86" s="218"/>
      <c r="H86" s="218"/>
      <c r="I86" s="218"/>
      <c r="J86" s="218"/>
      <c r="K86" s="218"/>
      <c r="L86" s="218"/>
      <c r="M86" s="218"/>
      <c r="N86" s="218"/>
      <c r="O86" s="218"/>
      <c r="P86" s="218"/>
      <c r="Q86" s="218"/>
      <c r="R86" s="218"/>
      <c r="S86" s="218"/>
      <c r="T86" s="218"/>
      <c r="U86" s="218"/>
      <c r="V86" s="89"/>
      <c r="W86" s="190"/>
      <c r="X86" s="190"/>
      <c r="Y86" s="190"/>
      <c r="Z86" s="190"/>
      <c r="AA86" s="190"/>
      <c r="AB86" s="9"/>
      <c r="AC86" s="7"/>
      <c r="AD86" s="144"/>
      <c r="AE86" s="697"/>
      <c r="AF86" s="141"/>
      <c r="AG86" s="141"/>
      <c r="AH86" s="7"/>
      <c r="AI86" s="7"/>
      <c r="AJ86" s="7"/>
      <c r="AK86" s="541"/>
      <c r="AL86" s="89"/>
      <c r="AM86" s="89"/>
      <c r="AN86" s="89"/>
      <c r="AO86" s="7"/>
      <c r="AP86" s="7"/>
      <c r="AQ86" s="7"/>
      <c r="AR86" s="7"/>
      <c r="AS86" s="7"/>
      <c r="AT86" s="7"/>
    </row>
    <row r="87" spans="1:46" x14ac:dyDescent="0.5">
      <c r="A87" s="8"/>
      <c r="B87" s="82" t="str">
        <f t="shared" si="0"/>
        <v>T82</v>
      </c>
      <c r="C87" s="129"/>
      <c r="D87" s="129"/>
      <c r="E87" s="329"/>
      <c r="F87" s="218"/>
      <c r="G87" s="218"/>
      <c r="H87" s="218"/>
      <c r="I87" s="218"/>
      <c r="J87" s="218"/>
      <c r="K87" s="218"/>
      <c r="L87" s="218"/>
      <c r="M87" s="218"/>
      <c r="N87" s="218"/>
      <c r="O87" s="218"/>
      <c r="P87" s="218"/>
      <c r="Q87" s="218"/>
      <c r="R87" s="218"/>
      <c r="S87" s="218"/>
      <c r="T87" s="218"/>
      <c r="U87" s="218"/>
      <c r="V87" s="89"/>
      <c r="W87" s="190"/>
      <c r="X87" s="190"/>
      <c r="Y87" s="190"/>
      <c r="Z87" s="190"/>
      <c r="AA87" s="190"/>
      <c r="AB87" s="9"/>
      <c r="AC87" s="7"/>
      <c r="AD87" s="144"/>
      <c r="AE87" s="697"/>
      <c r="AF87" s="141"/>
      <c r="AG87" s="141"/>
      <c r="AH87" s="7"/>
      <c r="AI87" s="7"/>
      <c r="AJ87" s="7"/>
      <c r="AK87" s="541"/>
      <c r="AL87" s="89"/>
      <c r="AM87" s="89"/>
      <c r="AN87" s="89"/>
      <c r="AO87" s="7"/>
      <c r="AP87" s="7"/>
      <c r="AQ87" s="7"/>
      <c r="AR87" s="7"/>
      <c r="AS87" s="7"/>
      <c r="AT87" s="7"/>
    </row>
    <row r="88" spans="1:46" x14ac:dyDescent="0.5">
      <c r="A88" s="8"/>
      <c r="B88" s="82" t="str">
        <f t="shared" si="0"/>
        <v>T83</v>
      </c>
      <c r="C88" s="129"/>
      <c r="D88" s="129"/>
      <c r="E88" s="329"/>
      <c r="F88" s="218"/>
      <c r="G88" s="218"/>
      <c r="H88" s="218"/>
      <c r="I88" s="218"/>
      <c r="J88" s="218"/>
      <c r="K88" s="218"/>
      <c r="L88" s="218"/>
      <c r="M88" s="218"/>
      <c r="N88" s="218"/>
      <c r="O88" s="218"/>
      <c r="P88" s="218"/>
      <c r="Q88" s="218"/>
      <c r="R88" s="218"/>
      <c r="S88" s="218"/>
      <c r="T88" s="218"/>
      <c r="U88" s="218"/>
      <c r="V88" s="89"/>
      <c r="W88" s="190"/>
      <c r="X88" s="190"/>
      <c r="Y88" s="190"/>
      <c r="Z88" s="190"/>
      <c r="AA88" s="190"/>
      <c r="AB88" s="9"/>
      <c r="AC88" s="7"/>
      <c r="AD88" s="144"/>
      <c r="AE88" s="697"/>
      <c r="AF88" s="141"/>
      <c r="AG88" s="141"/>
      <c r="AH88" s="7"/>
      <c r="AI88" s="7"/>
      <c r="AJ88" s="7"/>
      <c r="AK88" s="541"/>
      <c r="AL88" s="89"/>
      <c r="AM88" s="89"/>
      <c r="AN88" s="89"/>
      <c r="AO88" s="7"/>
      <c r="AP88" s="7"/>
      <c r="AQ88" s="7"/>
      <c r="AR88" s="7"/>
      <c r="AS88" s="7"/>
      <c r="AT88" s="7"/>
    </row>
    <row r="89" spans="1:46" x14ac:dyDescent="0.5">
      <c r="A89" s="8"/>
      <c r="B89" s="82" t="str">
        <f t="shared" si="0"/>
        <v>T84</v>
      </c>
      <c r="C89" s="129"/>
      <c r="D89" s="129"/>
      <c r="E89" s="329"/>
      <c r="F89" s="218"/>
      <c r="G89" s="218"/>
      <c r="H89" s="218"/>
      <c r="I89" s="218"/>
      <c r="J89" s="218"/>
      <c r="K89" s="218"/>
      <c r="L89" s="218"/>
      <c r="M89" s="218"/>
      <c r="N89" s="218"/>
      <c r="O89" s="218"/>
      <c r="P89" s="218"/>
      <c r="Q89" s="218"/>
      <c r="R89" s="218"/>
      <c r="S89" s="218"/>
      <c r="T89" s="218"/>
      <c r="U89" s="218"/>
      <c r="V89" s="89"/>
      <c r="W89" s="190"/>
      <c r="X89" s="190"/>
      <c r="Y89" s="190"/>
      <c r="Z89" s="190"/>
      <c r="AA89" s="190"/>
      <c r="AB89" s="9"/>
      <c r="AC89" s="7"/>
      <c r="AD89" s="144"/>
      <c r="AE89" s="697"/>
      <c r="AF89" s="141"/>
      <c r="AG89" s="141"/>
      <c r="AH89" s="7"/>
      <c r="AI89" s="7"/>
      <c r="AJ89" s="7"/>
      <c r="AK89" s="541"/>
      <c r="AL89" s="89"/>
      <c r="AM89" s="89"/>
      <c r="AN89" s="89"/>
      <c r="AO89" s="7"/>
      <c r="AP89" s="7"/>
      <c r="AQ89" s="7"/>
      <c r="AR89" s="7"/>
      <c r="AS89" s="7"/>
      <c r="AT89" s="7"/>
    </row>
    <row r="90" spans="1:46" x14ac:dyDescent="0.5">
      <c r="A90" s="8"/>
      <c r="B90" s="82" t="str">
        <f t="shared" si="0"/>
        <v>T85</v>
      </c>
      <c r="C90" s="129"/>
      <c r="D90" s="129"/>
      <c r="E90" s="329"/>
      <c r="F90" s="218"/>
      <c r="G90" s="218"/>
      <c r="H90" s="218"/>
      <c r="I90" s="218"/>
      <c r="J90" s="218"/>
      <c r="K90" s="218"/>
      <c r="L90" s="218"/>
      <c r="M90" s="218"/>
      <c r="N90" s="218"/>
      <c r="O90" s="218"/>
      <c r="P90" s="218"/>
      <c r="Q90" s="218"/>
      <c r="R90" s="218"/>
      <c r="S90" s="218"/>
      <c r="T90" s="218"/>
      <c r="U90" s="218"/>
      <c r="V90" s="89"/>
      <c r="W90" s="190"/>
      <c r="X90" s="190"/>
      <c r="Y90" s="190"/>
      <c r="Z90" s="190"/>
      <c r="AA90" s="190"/>
      <c r="AB90" s="9"/>
      <c r="AC90" s="7"/>
      <c r="AD90" s="144"/>
      <c r="AE90" s="697"/>
      <c r="AF90" s="141"/>
      <c r="AG90" s="141"/>
      <c r="AH90" s="7"/>
      <c r="AI90" s="7"/>
      <c r="AJ90" s="7"/>
      <c r="AK90" s="541"/>
      <c r="AL90" s="89"/>
      <c r="AM90" s="89"/>
      <c r="AN90" s="89"/>
      <c r="AO90" s="7"/>
      <c r="AP90" s="7"/>
      <c r="AQ90" s="7"/>
      <c r="AR90" s="7"/>
      <c r="AS90" s="7"/>
      <c r="AT90" s="7"/>
    </row>
    <row r="91" spans="1:46" x14ac:dyDescent="0.5">
      <c r="A91" s="8"/>
      <c r="B91" s="82" t="str">
        <f t="shared" si="0"/>
        <v>T86</v>
      </c>
      <c r="C91" s="129"/>
      <c r="D91" s="129"/>
      <c r="E91" s="329"/>
      <c r="F91" s="218"/>
      <c r="G91" s="218"/>
      <c r="H91" s="218"/>
      <c r="I91" s="218"/>
      <c r="J91" s="218"/>
      <c r="K91" s="218"/>
      <c r="L91" s="218"/>
      <c r="M91" s="218"/>
      <c r="N91" s="218"/>
      <c r="O91" s="218"/>
      <c r="P91" s="218"/>
      <c r="Q91" s="218"/>
      <c r="R91" s="218"/>
      <c r="S91" s="218"/>
      <c r="T91" s="218"/>
      <c r="U91" s="218"/>
      <c r="V91" s="89"/>
      <c r="W91" s="190"/>
      <c r="X91" s="190"/>
      <c r="Y91" s="190"/>
      <c r="Z91" s="190"/>
      <c r="AA91" s="190"/>
      <c r="AB91" s="9"/>
      <c r="AC91" s="7"/>
      <c r="AD91" s="144"/>
      <c r="AE91" s="697"/>
      <c r="AF91" s="141"/>
      <c r="AG91" s="141"/>
      <c r="AH91" s="7"/>
      <c r="AI91" s="7"/>
      <c r="AJ91" s="7"/>
      <c r="AK91" s="541"/>
      <c r="AL91" s="89"/>
      <c r="AM91" s="89"/>
      <c r="AN91" s="89"/>
      <c r="AO91" s="7"/>
      <c r="AP91" s="7"/>
      <c r="AQ91" s="7"/>
      <c r="AR91" s="7"/>
      <c r="AS91" s="7"/>
      <c r="AT91" s="7"/>
    </row>
    <row r="92" spans="1:46" x14ac:dyDescent="0.5">
      <c r="A92" s="8"/>
      <c r="B92" s="82" t="str">
        <f t="shared" si="0"/>
        <v>T87</v>
      </c>
      <c r="C92" s="129"/>
      <c r="D92" s="129"/>
      <c r="E92" s="329"/>
      <c r="F92" s="218"/>
      <c r="G92" s="218"/>
      <c r="H92" s="218"/>
      <c r="I92" s="218"/>
      <c r="J92" s="218"/>
      <c r="K92" s="218"/>
      <c r="L92" s="218"/>
      <c r="M92" s="218"/>
      <c r="N92" s="218"/>
      <c r="O92" s="218"/>
      <c r="P92" s="218"/>
      <c r="Q92" s="218"/>
      <c r="R92" s="218"/>
      <c r="S92" s="218"/>
      <c r="T92" s="218"/>
      <c r="U92" s="218"/>
      <c r="V92" s="89"/>
      <c r="W92" s="190"/>
      <c r="X92" s="190"/>
      <c r="Y92" s="190"/>
      <c r="Z92" s="190"/>
      <c r="AA92" s="190"/>
      <c r="AB92" s="9"/>
      <c r="AC92" s="7"/>
      <c r="AD92" s="144"/>
      <c r="AE92" s="697"/>
      <c r="AF92" s="141"/>
      <c r="AG92" s="141"/>
      <c r="AH92" s="7"/>
      <c r="AI92" s="7"/>
      <c r="AJ92" s="7"/>
      <c r="AK92" s="541"/>
      <c r="AL92" s="89"/>
      <c r="AM92" s="89"/>
      <c r="AN92" s="89"/>
      <c r="AO92" s="7"/>
      <c r="AP92" s="7"/>
      <c r="AQ92" s="7"/>
      <c r="AR92" s="7"/>
      <c r="AS92" s="7"/>
      <c r="AT92" s="7"/>
    </row>
    <row r="93" spans="1:46" x14ac:dyDescent="0.5">
      <c r="A93" s="8"/>
      <c r="B93" s="82" t="str">
        <f t="shared" si="0"/>
        <v>T88</v>
      </c>
      <c r="C93" s="129"/>
      <c r="D93" s="129"/>
      <c r="E93" s="329"/>
      <c r="F93" s="218"/>
      <c r="G93" s="218"/>
      <c r="H93" s="218"/>
      <c r="I93" s="218"/>
      <c r="J93" s="218"/>
      <c r="K93" s="218"/>
      <c r="L93" s="218"/>
      <c r="M93" s="218"/>
      <c r="N93" s="218"/>
      <c r="O93" s="218"/>
      <c r="P93" s="218"/>
      <c r="Q93" s="218"/>
      <c r="R93" s="218"/>
      <c r="S93" s="218"/>
      <c r="T93" s="218"/>
      <c r="U93" s="218"/>
      <c r="V93" s="89"/>
      <c r="W93" s="190"/>
      <c r="X93" s="190"/>
      <c r="Y93" s="190"/>
      <c r="Z93" s="190"/>
      <c r="AA93" s="190"/>
      <c r="AB93" s="9"/>
      <c r="AC93" s="7"/>
      <c r="AD93" s="144"/>
      <c r="AE93" s="697"/>
      <c r="AF93" s="141"/>
      <c r="AG93" s="141"/>
      <c r="AH93" s="7"/>
      <c r="AI93" s="7"/>
      <c r="AJ93" s="7"/>
      <c r="AK93" s="541"/>
      <c r="AL93" s="89"/>
      <c r="AM93" s="89"/>
      <c r="AN93" s="89"/>
      <c r="AO93" s="7"/>
      <c r="AP93" s="7"/>
      <c r="AQ93" s="7"/>
      <c r="AR93" s="7"/>
      <c r="AS93" s="7"/>
      <c r="AT93" s="7"/>
    </row>
    <row r="94" spans="1:46" x14ac:dyDescent="0.5">
      <c r="A94" s="8"/>
      <c r="B94" s="82" t="str">
        <f t="shared" si="0"/>
        <v>T89</v>
      </c>
      <c r="C94" s="129"/>
      <c r="D94" s="129"/>
      <c r="E94" s="329"/>
      <c r="F94" s="218"/>
      <c r="G94" s="218"/>
      <c r="H94" s="218"/>
      <c r="I94" s="218"/>
      <c r="J94" s="218"/>
      <c r="K94" s="218"/>
      <c r="L94" s="218"/>
      <c r="M94" s="218"/>
      <c r="N94" s="218"/>
      <c r="O94" s="218"/>
      <c r="P94" s="218"/>
      <c r="Q94" s="218"/>
      <c r="R94" s="218"/>
      <c r="S94" s="218"/>
      <c r="T94" s="218"/>
      <c r="U94" s="218"/>
      <c r="V94" s="89"/>
      <c r="W94" s="190"/>
      <c r="X94" s="190"/>
      <c r="Y94" s="190"/>
      <c r="Z94" s="190"/>
      <c r="AA94" s="190"/>
      <c r="AB94" s="9"/>
      <c r="AC94" s="7"/>
      <c r="AD94" s="144"/>
      <c r="AE94" s="697"/>
      <c r="AF94" s="141"/>
      <c r="AG94" s="141"/>
      <c r="AH94" s="7"/>
      <c r="AI94" s="7"/>
      <c r="AJ94" s="7"/>
      <c r="AK94" s="541"/>
      <c r="AL94" s="89"/>
      <c r="AM94" s="89"/>
      <c r="AN94" s="89"/>
      <c r="AO94" s="7"/>
      <c r="AP94" s="7"/>
      <c r="AQ94" s="7"/>
      <c r="AR94" s="7"/>
      <c r="AS94" s="7"/>
      <c r="AT94" s="7"/>
    </row>
    <row r="95" spans="1:46" x14ac:dyDescent="0.5">
      <c r="A95" s="8"/>
      <c r="B95" s="82" t="str">
        <f t="shared" si="0"/>
        <v>T90</v>
      </c>
      <c r="C95" s="129"/>
      <c r="D95" s="129"/>
      <c r="E95" s="329"/>
      <c r="F95" s="218"/>
      <c r="G95" s="218"/>
      <c r="H95" s="218"/>
      <c r="I95" s="218"/>
      <c r="J95" s="218"/>
      <c r="K95" s="218"/>
      <c r="L95" s="218"/>
      <c r="M95" s="218"/>
      <c r="N95" s="218"/>
      <c r="O95" s="218"/>
      <c r="P95" s="218"/>
      <c r="Q95" s="218"/>
      <c r="R95" s="218"/>
      <c r="S95" s="218"/>
      <c r="T95" s="218"/>
      <c r="U95" s="218"/>
      <c r="V95" s="89"/>
      <c r="W95" s="190"/>
      <c r="X95" s="190"/>
      <c r="Y95" s="190"/>
      <c r="Z95" s="190"/>
      <c r="AA95" s="190"/>
      <c r="AB95" s="9"/>
      <c r="AC95" s="7"/>
      <c r="AD95" s="144"/>
      <c r="AE95" s="697"/>
      <c r="AF95" s="141"/>
      <c r="AG95" s="141"/>
      <c r="AH95" s="7"/>
      <c r="AI95" s="7"/>
      <c r="AJ95" s="7"/>
      <c r="AK95" s="541"/>
      <c r="AL95" s="89"/>
      <c r="AM95" s="89"/>
      <c r="AN95" s="89"/>
      <c r="AO95" s="7"/>
      <c r="AP95" s="7"/>
      <c r="AQ95" s="7"/>
      <c r="AR95" s="7"/>
      <c r="AS95" s="7"/>
      <c r="AT95" s="7"/>
    </row>
    <row r="96" spans="1:46" x14ac:dyDescent="0.5">
      <c r="A96" s="8"/>
      <c r="B96" s="82" t="str">
        <f t="shared" si="0"/>
        <v>T91</v>
      </c>
      <c r="C96" s="129"/>
      <c r="D96" s="129"/>
      <c r="E96" s="329"/>
      <c r="F96" s="218"/>
      <c r="G96" s="218"/>
      <c r="H96" s="218"/>
      <c r="I96" s="218"/>
      <c r="J96" s="218"/>
      <c r="K96" s="218"/>
      <c r="L96" s="218"/>
      <c r="M96" s="218"/>
      <c r="N96" s="218"/>
      <c r="O96" s="218"/>
      <c r="P96" s="218"/>
      <c r="Q96" s="218"/>
      <c r="R96" s="218"/>
      <c r="S96" s="218"/>
      <c r="T96" s="218"/>
      <c r="U96" s="218"/>
      <c r="V96" s="89"/>
      <c r="W96" s="190"/>
      <c r="X96" s="190"/>
      <c r="Y96" s="190"/>
      <c r="Z96" s="190"/>
      <c r="AA96" s="190"/>
      <c r="AB96" s="9"/>
      <c r="AC96" s="7"/>
      <c r="AD96" s="144"/>
      <c r="AE96" s="697"/>
      <c r="AF96" s="141"/>
      <c r="AG96" s="141"/>
      <c r="AH96" s="7"/>
      <c r="AI96" s="7"/>
      <c r="AJ96" s="7"/>
      <c r="AK96" s="541"/>
      <c r="AL96" s="89"/>
      <c r="AM96" s="89"/>
      <c r="AN96" s="89"/>
      <c r="AO96" s="7"/>
      <c r="AP96" s="7"/>
      <c r="AQ96" s="7"/>
      <c r="AR96" s="7"/>
      <c r="AS96" s="7"/>
      <c r="AT96" s="7"/>
    </row>
    <row r="97" spans="1:46" x14ac:dyDescent="0.5">
      <c r="A97" s="8"/>
      <c r="B97" s="82" t="str">
        <f t="shared" si="0"/>
        <v>T92</v>
      </c>
      <c r="C97" s="129"/>
      <c r="D97" s="129"/>
      <c r="E97" s="329"/>
      <c r="F97" s="218"/>
      <c r="G97" s="218"/>
      <c r="H97" s="218"/>
      <c r="I97" s="218"/>
      <c r="J97" s="218"/>
      <c r="K97" s="218"/>
      <c r="L97" s="218"/>
      <c r="M97" s="218"/>
      <c r="N97" s="218"/>
      <c r="O97" s="218"/>
      <c r="P97" s="218"/>
      <c r="Q97" s="218"/>
      <c r="R97" s="218"/>
      <c r="S97" s="218"/>
      <c r="T97" s="218"/>
      <c r="U97" s="218"/>
      <c r="V97" s="89"/>
      <c r="W97" s="190"/>
      <c r="X97" s="190"/>
      <c r="Y97" s="190"/>
      <c r="Z97" s="190"/>
      <c r="AA97" s="190"/>
      <c r="AB97" s="9"/>
      <c r="AC97" s="7"/>
      <c r="AD97" s="144"/>
      <c r="AE97" s="697"/>
      <c r="AF97" s="141"/>
      <c r="AG97" s="141"/>
      <c r="AH97" s="7"/>
      <c r="AI97" s="7"/>
      <c r="AJ97" s="7"/>
      <c r="AK97" s="541"/>
      <c r="AL97" s="89"/>
      <c r="AM97" s="89"/>
      <c r="AN97" s="89"/>
      <c r="AO97" s="7"/>
      <c r="AP97" s="7"/>
      <c r="AQ97" s="7"/>
      <c r="AR97" s="7"/>
      <c r="AS97" s="7"/>
      <c r="AT97" s="7"/>
    </row>
    <row r="98" spans="1:46" x14ac:dyDescent="0.5">
      <c r="A98" s="8"/>
      <c r="B98" s="82" t="str">
        <f t="shared" si="0"/>
        <v>T93</v>
      </c>
      <c r="C98" s="129"/>
      <c r="D98" s="129"/>
      <c r="E98" s="329"/>
      <c r="F98" s="218"/>
      <c r="G98" s="218"/>
      <c r="H98" s="218"/>
      <c r="I98" s="218"/>
      <c r="J98" s="218"/>
      <c r="K98" s="218"/>
      <c r="L98" s="218"/>
      <c r="M98" s="218"/>
      <c r="N98" s="218"/>
      <c r="O98" s="218"/>
      <c r="P98" s="218"/>
      <c r="Q98" s="218"/>
      <c r="R98" s="218"/>
      <c r="S98" s="218"/>
      <c r="T98" s="218"/>
      <c r="U98" s="218"/>
      <c r="V98" s="89"/>
      <c r="W98" s="190"/>
      <c r="X98" s="190"/>
      <c r="Y98" s="190"/>
      <c r="Z98" s="190"/>
      <c r="AA98" s="190"/>
      <c r="AB98" s="9"/>
      <c r="AC98" s="7"/>
      <c r="AD98" s="144"/>
      <c r="AE98" s="697"/>
      <c r="AF98" s="141"/>
      <c r="AG98" s="141"/>
      <c r="AH98" s="7"/>
      <c r="AI98" s="7"/>
      <c r="AJ98" s="7"/>
      <c r="AK98" s="541"/>
      <c r="AL98" s="89"/>
      <c r="AM98" s="89"/>
      <c r="AN98" s="89"/>
      <c r="AO98" s="7"/>
      <c r="AP98" s="7"/>
      <c r="AQ98" s="7"/>
      <c r="AR98" s="7"/>
      <c r="AS98" s="7"/>
      <c r="AT98" s="7"/>
    </row>
    <row r="99" spans="1:46" x14ac:dyDescent="0.5">
      <c r="A99" s="8"/>
      <c r="B99" s="82" t="str">
        <f t="shared" si="0"/>
        <v>T94</v>
      </c>
      <c r="C99" s="129"/>
      <c r="D99" s="129"/>
      <c r="E99" s="329"/>
      <c r="F99" s="218"/>
      <c r="G99" s="218"/>
      <c r="H99" s="218"/>
      <c r="I99" s="218"/>
      <c r="J99" s="218"/>
      <c r="K99" s="218"/>
      <c r="L99" s="218"/>
      <c r="M99" s="218"/>
      <c r="N99" s="218"/>
      <c r="O99" s="218"/>
      <c r="P99" s="218"/>
      <c r="Q99" s="218"/>
      <c r="R99" s="218"/>
      <c r="S99" s="218"/>
      <c r="T99" s="218"/>
      <c r="U99" s="218"/>
      <c r="V99" s="89"/>
      <c r="W99" s="190"/>
      <c r="X99" s="190"/>
      <c r="Y99" s="190"/>
      <c r="Z99" s="190"/>
      <c r="AA99" s="190"/>
      <c r="AB99" s="9"/>
      <c r="AC99" s="7"/>
      <c r="AD99" s="144"/>
      <c r="AE99" s="697"/>
      <c r="AF99" s="141"/>
      <c r="AG99" s="141"/>
      <c r="AH99" s="7"/>
      <c r="AI99" s="7"/>
      <c r="AJ99" s="7"/>
      <c r="AK99" s="541"/>
      <c r="AL99" s="89"/>
      <c r="AM99" s="89"/>
      <c r="AN99" s="89"/>
      <c r="AO99" s="7"/>
      <c r="AP99" s="7"/>
      <c r="AQ99" s="7"/>
      <c r="AR99" s="7"/>
      <c r="AS99" s="7"/>
      <c r="AT99" s="7"/>
    </row>
    <row r="100" spans="1:46" x14ac:dyDescent="0.5">
      <c r="A100" s="8"/>
      <c r="B100" s="82" t="str">
        <f t="shared" si="0"/>
        <v>T95</v>
      </c>
      <c r="C100" s="129"/>
      <c r="D100" s="129"/>
      <c r="E100" s="329"/>
      <c r="F100" s="218"/>
      <c r="G100" s="218"/>
      <c r="H100" s="218"/>
      <c r="I100" s="218"/>
      <c r="J100" s="218"/>
      <c r="K100" s="218"/>
      <c r="L100" s="218"/>
      <c r="M100" s="218"/>
      <c r="N100" s="218"/>
      <c r="O100" s="218"/>
      <c r="P100" s="218"/>
      <c r="Q100" s="218"/>
      <c r="R100" s="218"/>
      <c r="S100" s="218"/>
      <c r="T100" s="218"/>
      <c r="U100" s="218"/>
      <c r="V100" s="89"/>
      <c r="W100" s="190"/>
      <c r="X100" s="190"/>
      <c r="Y100" s="190"/>
      <c r="Z100" s="190"/>
      <c r="AA100" s="190"/>
      <c r="AB100" s="9"/>
      <c r="AC100" s="7"/>
      <c r="AD100" s="144"/>
      <c r="AE100" s="697"/>
      <c r="AF100" s="141"/>
      <c r="AG100" s="141"/>
      <c r="AH100" s="7"/>
      <c r="AI100" s="7"/>
      <c r="AJ100" s="7"/>
      <c r="AK100" s="541"/>
      <c r="AL100" s="89"/>
      <c r="AM100" s="89"/>
      <c r="AN100" s="89"/>
      <c r="AO100" s="7"/>
      <c r="AP100" s="7"/>
      <c r="AQ100" s="7"/>
      <c r="AR100" s="7"/>
      <c r="AS100" s="7"/>
      <c r="AT100" s="7"/>
    </row>
    <row r="101" spans="1:46" x14ac:dyDescent="0.5">
      <c r="A101" s="8"/>
      <c r="B101" s="82" t="str">
        <f t="shared" si="0"/>
        <v>T96</v>
      </c>
      <c r="C101" s="129"/>
      <c r="D101" s="129"/>
      <c r="E101" s="329"/>
      <c r="F101" s="218"/>
      <c r="G101" s="218"/>
      <c r="H101" s="218"/>
      <c r="I101" s="218"/>
      <c r="J101" s="218"/>
      <c r="K101" s="218"/>
      <c r="L101" s="218"/>
      <c r="M101" s="218"/>
      <c r="N101" s="218"/>
      <c r="O101" s="218"/>
      <c r="P101" s="218"/>
      <c r="Q101" s="218"/>
      <c r="R101" s="218"/>
      <c r="S101" s="218"/>
      <c r="T101" s="218"/>
      <c r="U101" s="218"/>
      <c r="V101" s="89"/>
      <c r="W101" s="190"/>
      <c r="X101" s="190"/>
      <c r="Y101" s="190"/>
      <c r="Z101" s="190"/>
      <c r="AA101" s="190"/>
      <c r="AB101" s="9"/>
      <c r="AC101" s="7"/>
      <c r="AD101" s="144"/>
      <c r="AE101" s="697"/>
      <c r="AF101" s="141"/>
      <c r="AG101" s="141"/>
      <c r="AH101" s="7"/>
      <c r="AI101" s="7"/>
      <c r="AJ101" s="7"/>
      <c r="AK101" s="541"/>
      <c r="AL101" s="89"/>
      <c r="AM101" s="89"/>
      <c r="AN101" s="89"/>
      <c r="AO101" s="7"/>
      <c r="AP101" s="7"/>
      <c r="AQ101" s="7"/>
      <c r="AR101" s="7"/>
      <c r="AS101" s="7"/>
      <c r="AT101" s="7"/>
    </row>
    <row r="102" spans="1:46" x14ac:dyDescent="0.5">
      <c r="A102" s="8"/>
      <c r="B102" s="82" t="str">
        <f t="shared" si="0"/>
        <v>T97</v>
      </c>
      <c r="C102" s="129"/>
      <c r="D102" s="129"/>
      <c r="E102" s="329"/>
      <c r="F102" s="218"/>
      <c r="G102" s="218"/>
      <c r="H102" s="218"/>
      <c r="I102" s="218"/>
      <c r="J102" s="218"/>
      <c r="K102" s="218"/>
      <c r="L102" s="218"/>
      <c r="M102" s="218"/>
      <c r="N102" s="218"/>
      <c r="O102" s="218"/>
      <c r="P102" s="218"/>
      <c r="Q102" s="218"/>
      <c r="R102" s="218"/>
      <c r="S102" s="218"/>
      <c r="T102" s="218"/>
      <c r="U102" s="218"/>
      <c r="V102" s="89"/>
      <c r="W102" s="190"/>
      <c r="X102" s="190"/>
      <c r="Y102" s="190"/>
      <c r="Z102" s="190"/>
      <c r="AA102" s="190"/>
      <c r="AB102" s="9"/>
      <c r="AC102" s="7"/>
      <c r="AD102" s="144"/>
      <c r="AE102" s="697"/>
      <c r="AF102" s="141"/>
      <c r="AG102" s="141"/>
      <c r="AH102" s="7"/>
      <c r="AI102" s="7"/>
      <c r="AJ102" s="7"/>
      <c r="AK102" s="541"/>
      <c r="AL102" s="89"/>
      <c r="AM102" s="89"/>
      <c r="AN102" s="89"/>
      <c r="AO102" s="7"/>
      <c r="AP102" s="7"/>
      <c r="AQ102" s="7"/>
      <c r="AR102" s="7"/>
      <c r="AS102" s="7"/>
      <c r="AT102" s="7"/>
    </row>
    <row r="103" spans="1:46" x14ac:dyDescent="0.5">
      <c r="A103" s="8"/>
      <c r="B103" s="82" t="str">
        <f t="shared" si="0"/>
        <v>T98</v>
      </c>
      <c r="C103" s="129"/>
      <c r="D103" s="129"/>
      <c r="E103" s="329"/>
      <c r="F103" s="218"/>
      <c r="G103" s="218"/>
      <c r="H103" s="218"/>
      <c r="I103" s="218"/>
      <c r="J103" s="218"/>
      <c r="K103" s="218"/>
      <c r="L103" s="218"/>
      <c r="M103" s="218"/>
      <c r="N103" s="218"/>
      <c r="O103" s="218"/>
      <c r="P103" s="218"/>
      <c r="Q103" s="218"/>
      <c r="R103" s="218"/>
      <c r="S103" s="218"/>
      <c r="T103" s="218"/>
      <c r="U103" s="218"/>
      <c r="V103" s="89"/>
      <c r="W103" s="190"/>
      <c r="X103" s="190"/>
      <c r="Y103" s="190"/>
      <c r="Z103" s="190"/>
      <c r="AA103" s="190"/>
      <c r="AB103" s="9"/>
      <c r="AC103" s="7"/>
      <c r="AD103" s="144"/>
      <c r="AE103" s="697"/>
      <c r="AF103" s="141"/>
      <c r="AG103" s="141"/>
      <c r="AH103" s="7"/>
      <c r="AI103" s="7"/>
      <c r="AJ103" s="7"/>
      <c r="AK103" s="541"/>
      <c r="AL103" s="89"/>
      <c r="AM103" s="89"/>
      <c r="AN103" s="89"/>
      <c r="AO103" s="7"/>
      <c r="AP103" s="7"/>
      <c r="AQ103" s="7"/>
      <c r="AR103" s="7"/>
      <c r="AS103" s="7"/>
      <c r="AT103" s="7"/>
    </row>
    <row r="104" spans="1:46" x14ac:dyDescent="0.5">
      <c r="A104" s="8"/>
      <c r="B104" s="82" t="str">
        <f t="shared" si="0"/>
        <v>T99</v>
      </c>
      <c r="C104" s="129"/>
      <c r="D104" s="129"/>
      <c r="E104" s="329"/>
      <c r="F104" s="218"/>
      <c r="G104" s="218"/>
      <c r="H104" s="218"/>
      <c r="I104" s="218"/>
      <c r="J104" s="218"/>
      <c r="K104" s="218"/>
      <c r="L104" s="218"/>
      <c r="M104" s="218"/>
      <c r="N104" s="218"/>
      <c r="O104" s="218"/>
      <c r="P104" s="218"/>
      <c r="Q104" s="218"/>
      <c r="R104" s="218"/>
      <c r="S104" s="218"/>
      <c r="T104" s="218"/>
      <c r="U104" s="218"/>
      <c r="V104" s="89"/>
      <c r="W104" s="190"/>
      <c r="X104" s="190"/>
      <c r="Y104" s="190"/>
      <c r="Z104" s="190"/>
      <c r="AA104" s="190"/>
      <c r="AB104" s="9"/>
      <c r="AC104" s="7"/>
      <c r="AD104" s="144"/>
      <c r="AE104" s="697"/>
      <c r="AF104" s="141"/>
      <c r="AG104" s="141"/>
      <c r="AH104" s="7"/>
      <c r="AI104" s="7"/>
      <c r="AJ104" s="7"/>
      <c r="AK104" s="541"/>
      <c r="AL104" s="89"/>
      <c r="AM104" s="89"/>
      <c r="AN104" s="89"/>
      <c r="AO104" s="7"/>
      <c r="AP104" s="7"/>
      <c r="AQ104" s="7"/>
      <c r="AR104" s="7"/>
      <c r="AS104" s="7"/>
      <c r="AT104" s="7"/>
    </row>
    <row r="105" spans="1:46" x14ac:dyDescent="0.5">
      <c r="A105" s="8"/>
      <c r="B105" s="82" t="str">
        <f t="shared" si="0"/>
        <v>T100</v>
      </c>
      <c r="C105" s="129"/>
      <c r="D105" s="129"/>
      <c r="E105" s="329"/>
      <c r="F105" s="218"/>
      <c r="G105" s="218"/>
      <c r="H105" s="218"/>
      <c r="I105" s="218"/>
      <c r="J105" s="218"/>
      <c r="K105" s="218"/>
      <c r="L105" s="218"/>
      <c r="M105" s="218"/>
      <c r="N105" s="218"/>
      <c r="O105" s="218"/>
      <c r="P105" s="218"/>
      <c r="Q105" s="218"/>
      <c r="R105" s="218"/>
      <c r="S105" s="218"/>
      <c r="T105" s="218"/>
      <c r="U105" s="218"/>
      <c r="V105" s="89"/>
      <c r="W105" s="190"/>
      <c r="X105" s="190"/>
      <c r="Y105" s="190"/>
      <c r="Z105" s="190"/>
      <c r="AA105" s="190"/>
      <c r="AB105" s="9"/>
      <c r="AC105" s="7"/>
      <c r="AD105" s="144"/>
      <c r="AE105" s="697"/>
      <c r="AF105" s="141"/>
      <c r="AG105" s="141"/>
      <c r="AH105" s="7"/>
      <c r="AI105" s="7"/>
      <c r="AJ105" s="7"/>
      <c r="AK105" s="541"/>
      <c r="AL105" s="89"/>
      <c r="AM105" s="89"/>
      <c r="AN105" s="89"/>
      <c r="AO105" s="7"/>
      <c r="AP105" s="7"/>
      <c r="AQ105" s="7"/>
      <c r="AR105" s="7"/>
      <c r="AS105" s="7"/>
      <c r="AT105" s="7"/>
    </row>
    <row r="106" spans="1:46" x14ac:dyDescent="0.5">
      <c r="A106" s="8"/>
      <c r="B106" s="82" t="str">
        <f t="shared" si="0"/>
        <v>T101</v>
      </c>
      <c r="C106" s="129"/>
      <c r="D106" s="129"/>
      <c r="E106" s="329"/>
      <c r="F106" s="218"/>
      <c r="G106" s="218"/>
      <c r="H106" s="218"/>
      <c r="I106" s="218"/>
      <c r="J106" s="218"/>
      <c r="K106" s="218"/>
      <c r="L106" s="218"/>
      <c r="M106" s="218"/>
      <c r="N106" s="218"/>
      <c r="O106" s="218"/>
      <c r="P106" s="218"/>
      <c r="Q106" s="218"/>
      <c r="R106" s="218"/>
      <c r="S106" s="218"/>
      <c r="T106" s="218"/>
      <c r="U106" s="218"/>
      <c r="V106" s="89"/>
      <c r="W106" s="190"/>
      <c r="X106" s="190"/>
      <c r="Y106" s="190"/>
      <c r="Z106" s="190"/>
      <c r="AA106" s="190"/>
      <c r="AB106" s="9"/>
      <c r="AC106" s="7"/>
      <c r="AD106" s="144"/>
      <c r="AE106" s="697"/>
      <c r="AF106" s="141"/>
      <c r="AG106" s="141"/>
      <c r="AH106" s="7"/>
      <c r="AI106" s="7"/>
      <c r="AJ106" s="7"/>
      <c r="AK106" s="541"/>
      <c r="AL106" s="89"/>
      <c r="AM106" s="89"/>
      <c r="AN106" s="89"/>
      <c r="AO106" s="7"/>
      <c r="AP106" s="7"/>
      <c r="AQ106" s="7"/>
      <c r="AR106" s="7"/>
      <c r="AS106" s="7"/>
      <c r="AT106" s="7"/>
    </row>
    <row r="107" spans="1:46" x14ac:dyDescent="0.5">
      <c r="A107" s="8"/>
      <c r="B107" s="82" t="str">
        <f t="shared" si="0"/>
        <v>T102</v>
      </c>
      <c r="C107" s="129"/>
      <c r="D107" s="129"/>
      <c r="E107" s="329"/>
      <c r="F107" s="218"/>
      <c r="G107" s="218"/>
      <c r="H107" s="218"/>
      <c r="I107" s="218"/>
      <c r="J107" s="218"/>
      <c r="K107" s="218"/>
      <c r="L107" s="218"/>
      <c r="M107" s="218"/>
      <c r="N107" s="218"/>
      <c r="O107" s="218"/>
      <c r="P107" s="218"/>
      <c r="Q107" s="218"/>
      <c r="R107" s="218"/>
      <c r="S107" s="218"/>
      <c r="T107" s="218"/>
      <c r="U107" s="218"/>
      <c r="V107" s="89"/>
      <c r="W107" s="190"/>
      <c r="X107" s="190"/>
      <c r="Y107" s="190"/>
      <c r="Z107" s="190"/>
      <c r="AA107" s="190"/>
      <c r="AB107" s="9"/>
      <c r="AC107" s="7"/>
      <c r="AD107" s="144"/>
      <c r="AE107" s="697"/>
      <c r="AF107" s="141"/>
      <c r="AG107" s="141"/>
      <c r="AH107" s="7"/>
      <c r="AI107" s="7"/>
      <c r="AJ107" s="7"/>
      <c r="AK107" s="541"/>
      <c r="AL107" s="89"/>
      <c r="AM107" s="89"/>
      <c r="AN107" s="89"/>
      <c r="AO107" s="7"/>
      <c r="AP107" s="7"/>
      <c r="AQ107" s="7"/>
      <c r="AR107" s="7"/>
      <c r="AS107" s="7"/>
      <c r="AT107" s="7"/>
    </row>
    <row r="108" spans="1:46" x14ac:dyDescent="0.5">
      <c r="A108" s="8"/>
      <c r="B108" s="82" t="str">
        <f t="shared" si="0"/>
        <v>T103</v>
      </c>
      <c r="C108" s="129"/>
      <c r="D108" s="129"/>
      <c r="E108" s="329"/>
      <c r="F108" s="218"/>
      <c r="G108" s="218"/>
      <c r="H108" s="218"/>
      <c r="I108" s="218"/>
      <c r="J108" s="218"/>
      <c r="K108" s="218"/>
      <c r="L108" s="218"/>
      <c r="M108" s="218"/>
      <c r="N108" s="218"/>
      <c r="O108" s="218"/>
      <c r="P108" s="218"/>
      <c r="Q108" s="218"/>
      <c r="R108" s="218"/>
      <c r="S108" s="218"/>
      <c r="T108" s="218"/>
      <c r="U108" s="218"/>
      <c r="V108" s="89"/>
      <c r="W108" s="190"/>
      <c r="X108" s="190"/>
      <c r="Y108" s="190"/>
      <c r="Z108" s="190"/>
      <c r="AA108" s="190"/>
      <c r="AB108" s="9"/>
      <c r="AC108" s="7"/>
      <c r="AD108" s="144"/>
      <c r="AE108" s="697"/>
      <c r="AF108" s="141"/>
      <c r="AG108" s="141"/>
      <c r="AH108" s="7"/>
      <c r="AI108" s="7"/>
      <c r="AJ108" s="7"/>
      <c r="AK108" s="541"/>
      <c r="AL108" s="89"/>
      <c r="AM108" s="89"/>
      <c r="AN108" s="89"/>
      <c r="AO108" s="7"/>
      <c r="AP108" s="7"/>
      <c r="AQ108" s="7"/>
      <c r="AR108" s="7"/>
      <c r="AS108" s="7"/>
      <c r="AT108" s="7"/>
    </row>
    <row r="109" spans="1:46" x14ac:dyDescent="0.5">
      <c r="A109" s="8"/>
      <c r="B109" s="82" t="str">
        <f t="shared" si="0"/>
        <v>T104</v>
      </c>
      <c r="C109" s="129"/>
      <c r="D109" s="129"/>
      <c r="E109" s="329"/>
      <c r="F109" s="218"/>
      <c r="G109" s="218"/>
      <c r="H109" s="218"/>
      <c r="I109" s="218"/>
      <c r="J109" s="218"/>
      <c r="K109" s="218"/>
      <c r="L109" s="218"/>
      <c r="M109" s="218"/>
      <c r="N109" s="218"/>
      <c r="O109" s="218"/>
      <c r="P109" s="218"/>
      <c r="Q109" s="218"/>
      <c r="R109" s="218"/>
      <c r="S109" s="218"/>
      <c r="T109" s="218"/>
      <c r="U109" s="218"/>
      <c r="V109" s="89"/>
      <c r="W109" s="190"/>
      <c r="X109" s="190"/>
      <c r="Y109" s="190"/>
      <c r="Z109" s="190"/>
      <c r="AA109" s="190"/>
      <c r="AB109" s="9"/>
      <c r="AC109" s="7"/>
      <c r="AD109" s="144"/>
      <c r="AE109" s="697"/>
      <c r="AF109" s="141"/>
      <c r="AG109" s="141"/>
      <c r="AH109" s="7"/>
      <c r="AI109" s="7"/>
      <c r="AJ109" s="7"/>
      <c r="AK109" s="541"/>
      <c r="AL109" s="89"/>
      <c r="AM109" s="89"/>
      <c r="AN109" s="89"/>
      <c r="AO109" s="7"/>
      <c r="AP109" s="7"/>
      <c r="AQ109" s="7"/>
      <c r="AR109" s="7"/>
      <c r="AS109" s="7"/>
      <c r="AT109" s="7"/>
    </row>
    <row r="110" spans="1:46" x14ac:dyDescent="0.5">
      <c r="A110" s="8"/>
      <c r="B110" s="82" t="str">
        <f t="shared" si="0"/>
        <v>T105</v>
      </c>
      <c r="C110" s="129"/>
      <c r="D110" s="129"/>
      <c r="E110" s="329"/>
      <c r="F110" s="218"/>
      <c r="G110" s="218"/>
      <c r="H110" s="218"/>
      <c r="I110" s="218"/>
      <c r="J110" s="218"/>
      <c r="K110" s="218"/>
      <c r="L110" s="218"/>
      <c r="M110" s="218"/>
      <c r="N110" s="218"/>
      <c r="O110" s="218"/>
      <c r="P110" s="218"/>
      <c r="Q110" s="218"/>
      <c r="R110" s="218"/>
      <c r="S110" s="218"/>
      <c r="T110" s="218"/>
      <c r="U110" s="218"/>
      <c r="V110" s="89"/>
      <c r="W110" s="190"/>
      <c r="X110" s="190"/>
      <c r="Y110" s="190"/>
      <c r="Z110" s="190"/>
      <c r="AA110" s="190"/>
      <c r="AB110" s="9"/>
      <c r="AC110" s="7"/>
      <c r="AD110" s="144"/>
      <c r="AE110" s="697"/>
      <c r="AF110" s="141"/>
      <c r="AG110" s="141"/>
      <c r="AH110" s="7"/>
      <c r="AI110" s="7"/>
      <c r="AJ110" s="7"/>
      <c r="AK110" s="541"/>
      <c r="AL110" s="89"/>
      <c r="AM110" s="89"/>
      <c r="AN110" s="89"/>
      <c r="AO110" s="7"/>
      <c r="AP110" s="7"/>
      <c r="AQ110" s="7"/>
      <c r="AR110" s="7"/>
      <c r="AS110" s="7"/>
      <c r="AT110" s="7"/>
    </row>
    <row r="111" spans="1:46" x14ac:dyDescent="0.5">
      <c r="A111" s="8"/>
      <c r="B111" s="82" t="str">
        <f t="shared" si="0"/>
        <v>T106</v>
      </c>
      <c r="C111" s="129"/>
      <c r="D111" s="129"/>
      <c r="E111" s="329"/>
      <c r="F111" s="218"/>
      <c r="G111" s="218"/>
      <c r="H111" s="218"/>
      <c r="I111" s="218"/>
      <c r="J111" s="218"/>
      <c r="K111" s="218"/>
      <c r="L111" s="218"/>
      <c r="M111" s="218"/>
      <c r="N111" s="218"/>
      <c r="O111" s="218"/>
      <c r="P111" s="218"/>
      <c r="Q111" s="218"/>
      <c r="R111" s="218"/>
      <c r="S111" s="218"/>
      <c r="T111" s="218"/>
      <c r="U111" s="218"/>
      <c r="V111" s="89"/>
      <c r="W111" s="190"/>
      <c r="X111" s="190"/>
      <c r="Y111" s="190"/>
      <c r="Z111" s="190"/>
      <c r="AA111" s="190"/>
      <c r="AB111" s="9"/>
      <c r="AC111" s="7"/>
      <c r="AD111" s="144"/>
      <c r="AE111" s="697"/>
      <c r="AF111" s="141"/>
      <c r="AG111" s="141"/>
      <c r="AH111" s="7"/>
      <c r="AI111" s="7"/>
      <c r="AJ111" s="7"/>
      <c r="AK111" s="541"/>
      <c r="AL111" s="89"/>
      <c r="AM111" s="89"/>
      <c r="AN111" s="89"/>
      <c r="AO111" s="7"/>
      <c r="AP111" s="7"/>
      <c r="AQ111" s="7"/>
      <c r="AR111" s="7"/>
      <c r="AS111" s="7"/>
      <c r="AT111" s="7"/>
    </row>
    <row r="112" spans="1:46" x14ac:dyDescent="0.5">
      <c r="A112" s="8"/>
      <c r="B112" s="82" t="str">
        <f t="shared" si="0"/>
        <v>T107</v>
      </c>
      <c r="C112" s="129"/>
      <c r="D112" s="129"/>
      <c r="E112" s="329"/>
      <c r="F112" s="218"/>
      <c r="G112" s="218"/>
      <c r="H112" s="218"/>
      <c r="I112" s="218"/>
      <c r="J112" s="218"/>
      <c r="K112" s="218"/>
      <c r="L112" s="218"/>
      <c r="M112" s="218"/>
      <c r="N112" s="218"/>
      <c r="O112" s="218"/>
      <c r="P112" s="218"/>
      <c r="Q112" s="218"/>
      <c r="R112" s="218"/>
      <c r="S112" s="218"/>
      <c r="T112" s="218"/>
      <c r="U112" s="218"/>
      <c r="V112" s="89"/>
      <c r="W112" s="190"/>
      <c r="X112" s="190"/>
      <c r="Y112" s="190"/>
      <c r="Z112" s="190"/>
      <c r="AA112" s="190"/>
      <c r="AB112" s="9"/>
      <c r="AC112" s="7"/>
      <c r="AD112" s="144"/>
      <c r="AE112" s="697"/>
      <c r="AF112" s="141"/>
      <c r="AG112" s="141"/>
      <c r="AH112" s="7"/>
      <c r="AI112" s="7"/>
      <c r="AJ112" s="7"/>
      <c r="AK112" s="541"/>
      <c r="AL112" s="89"/>
      <c r="AM112" s="89"/>
      <c r="AN112" s="89"/>
      <c r="AO112" s="7"/>
      <c r="AP112" s="7"/>
      <c r="AQ112" s="7"/>
      <c r="AR112" s="7"/>
      <c r="AS112" s="7"/>
      <c r="AT112" s="7"/>
    </row>
    <row r="113" spans="1:46" x14ac:dyDescent="0.5">
      <c r="A113" s="8"/>
      <c r="B113" s="82" t="str">
        <f t="shared" si="0"/>
        <v>T108</v>
      </c>
      <c r="C113" s="129"/>
      <c r="D113" s="129"/>
      <c r="E113" s="329"/>
      <c r="F113" s="218"/>
      <c r="G113" s="218"/>
      <c r="H113" s="218"/>
      <c r="I113" s="218"/>
      <c r="J113" s="218"/>
      <c r="K113" s="218"/>
      <c r="L113" s="218"/>
      <c r="M113" s="218"/>
      <c r="N113" s="218"/>
      <c r="O113" s="218"/>
      <c r="P113" s="218"/>
      <c r="Q113" s="218"/>
      <c r="R113" s="218"/>
      <c r="S113" s="218"/>
      <c r="T113" s="218"/>
      <c r="U113" s="218"/>
      <c r="V113" s="89"/>
      <c r="W113" s="190"/>
      <c r="X113" s="190"/>
      <c r="Y113" s="190"/>
      <c r="Z113" s="190"/>
      <c r="AA113" s="190"/>
      <c r="AB113" s="9"/>
      <c r="AC113" s="7"/>
      <c r="AD113" s="144"/>
      <c r="AE113" s="697"/>
      <c r="AF113" s="141"/>
      <c r="AG113" s="141"/>
      <c r="AH113" s="7"/>
      <c r="AI113" s="7"/>
      <c r="AJ113" s="7"/>
      <c r="AK113" s="541"/>
      <c r="AL113" s="89"/>
      <c r="AM113" s="89"/>
      <c r="AN113" s="89"/>
      <c r="AO113" s="7"/>
      <c r="AP113" s="7"/>
      <c r="AQ113" s="7"/>
      <c r="AR113" s="7"/>
      <c r="AS113" s="7"/>
      <c r="AT113" s="7"/>
    </row>
    <row r="114" spans="1:46" x14ac:dyDescent="0.5">
      <c r="A114" s="8"/>
      <c r="B114" s="82" t="str">
        <f t="shared" si="0"/>
        <v>T109</v>
      </c>
      <c r="C114" s="129"/>
      <c r="D114" s="129"/>
      <c r="E114" s="329"/>
      <c r="F114" s="218"/>
      <c r="G114" s="218"/>
      <c r="H114" s="218"/>
      <c r="I114" s="218"/>
      <c r="J114" s="218"/>
      <c r="K114" s="218"/>
      <c r="L114" s="218"/>
      <c r="M114" s="218"/>
      <c r="N114" s="218"/>
      <c r="O114" s="218"/>
      <c r="P114" s="218"/>
      <c r="Q114" s="218"/>
      <c r="R114" s="218"/>
      <c r="S114" s="218"/>
      <c r="T114" s="218"/>
      <c r="U114" s="218"/>
      <c r="V114" s="89"/>
      <c r="W114" s="190"/>
      <c r="X114" s="190"/>
      <c r="Y114" s="190"/>
      <c r="Z114" s="190"/>
      <c r="AA114" s="190"/>
      <c r="AB114" s="9"/>
      <c r="AC114" s="7"/>
      <c r="AD114" s="144"/>
      <c r="AE114" s="697"/>
      <c r="AF114" s="141"/>
      <c r="AG114" s="141"/>
      <c r="AH114" s="7"/>
      <c r="AI114" s="7"/>
      <c r="AJ114" s="7"/>
      <c r="AK114" s="541"/>
      <c r="AL114" s="89"/>
      <c r="AM114" s="89"/>
      <c r="AN114" s="89"/>
      <c r="AO114" s="7"/>
      <c r="AP114" s="7"/>
      <c r="AQ114" s="7"/>
      <c r="AR114" s="7"/>
      <c r="AS114" s="7"/>
      <c r="AT114" s="7"/>
    </row>
    <row r="115" spans="1:46" x14ac:dyDescent="0.5">
      <c r="A115" s="8"/>
      <c r="B115" s="82" t="str">
        <f t="shared" si="0"/>
        <v>T110</v>
      </c>
      <c r="C115" s="129"/>
      <c r="D115" s="129"/>
      <c r="E115" s="329"/>
      <c r="F115" s="218"/>
      <c r="G115" s="218"/>
      <c r="H115" s="218"/>
      <c r="I115" s="218"/>
      <c r="J115" s="218"/>
      <c r="K115" s="218"/>
      <c r="L115" s="218"/>
      <c r="M115" s="218"/>
      <c r="N115" s="218"/>
      <c r="O115" s="218"/>
      <c r="P115" s="218"/>
      <c r="Q115" s="218"/>
      <c r="R115" s="218"/>
      <c r="S115" s="218"/>
      <c r="T115" s="218"/>
      <c r="U115" s="218"/>
      <c r="V115" s="89"/>
      <c r="W115" s="190"/>
      <c r="X115" s="190"/>
      <c r="Y115" s="190"/>
      <c r="Z115" s="190"/>
      <c r="AA115" s="190"/>
      <c r="AB115" s="9"/>
      <c r="AC115" s="7"/>
      <c r="AD115" s="144"/>
      <c r="AE115" s="697"/>
      <c r="AF115" s="141"/>
      <c r="AG115" s="141"/>
      <c r="AH115" s="7"/>
      <c r="AI115" s="7"/>
      <c r="AJ115" s="7"/>
      <c r="AK115" s="541"/>
      <c r="AL115" s="89"/>
      <c r="AM115" s="89"/>
      <c r="AN115" s="89"/>
      <c r="AO115" s="7"/>
      <c r="AP115" s="7"/>
      <c r="AQ115" s="7"/>
      <c r="AR115" s="7"/>
      <c r="AS115" s="7"/>
      <c r="AT115" s="7"/>
    </row>
    <row r="116" spans="1:46" x14ac:dyDescent="0.5">
      <c r="A116" s="8"/>
      <c r="B116" s="82" t="str">
        <f t="shared" si="0"/>
        <v>T111</v>
      </c>
      <c r="C116" s="129"/>
      <c r="D116" s="129"/>
      <c r="E116" s="329"/>
      <c r="F116" s="218"/>
      <c r="G116" s="218"/>
      <c r="H116" s="218"/>
      <c r="I116" s="218"/>
      <c r="J116" s="218"/>
      <c r="K116" s="218"/>
      <c r="L116" s="218"/>
      <c r="M116" s="218"/>
      <c r="N116" s="218"/>
      <c r="O116" s="218"/>
      <c r="P116" s="218"/>
      <c r="Q116" s="218"/>
      <c r="R116" s="218"/>
      <c r="S116" s="218"/>
      <c r="T116" s="218"/>
      <c r="U116" s="218"/>
      <c r="V116" s="89"/>
      <c r="W116" s="190"/>
      <c r="X116" s="190"/>
      <c r="Y116" s="190"/>
      <c r="Z116" s="190"/>
      <c r="AA116" s="190"/>
      <c r="AB116" s="9"/>
      <c r="AC116" s="7"/>
      <c r="AD116" s="141"/>
      <c r="AE116" s="141"/>
      <c r="AF116" s="141"/>
      <c r="AG116" s="141"/>
      <c r="AH116" s="7"/>
      <c r="AI116" s="7"/>
      <c r="AJ116" s="7"/>
      <c r="AK116" s="541"/>
      <c r="AL116" s="89"/>
      <c r="AM116" s="89"/>
      <c r="AN116" s="89"/>
      <c r="AO116" s="7"/>
      <c r="AP116" s="7"/>
      <c r="AQ116" s="7"/>
      <c r="AR116" s="7"/>
      <c r="AS116" s="7"/>
      <c r="AT116" s="7"/>
    </row>
    <row r="117" spans="1:46" x14ac:dyDescent="0.5">
      <c r="A117" s="8"/>
      <c r="B117" s="82" t="str">
        <f t="shared" si="0"/>
        <v>T112</v>
      </c>
      <c r="C117" s="129"/>
      <c r="D117" s="129"/>
      <c r="E117" s="329"/>
      <c r="F117" s="218"/>
      <c r="G117" s="218"/>
      <c r="H117" s="218"/>
      <c r="I117" s="218"/>
      <c r="J117" s="218"/>
      <c r="K117" s="218"/>
      <c r="L117" s="218"/>
      <c r="M117" s="218"/>
      <c r="N117" s="218"/>
      <c r="O117" s="218"/>
      <c r="P117" s="218"/>
      <c r="Q117" s="218"/>
      <c r="R117" s="218"/>
      <c r="S117" s="218"/>
      <c r="T117" s="218"/>
      <c r="U117" s="218"/>
      <c r="V117" s="89"/>
      <c r="W117" s="190"/>
      <c r="X117" s="190"/>
      <c r="Y117" s="190"/>
      <c r="Z117" s="190"/>
      <c r="AA117" s="190"/>
      <c r="AB117" s="9"/>
      <c r="AC117" s="7"/>
      <c r="AD117" s="741"/>
      <c r="AE117" s="697"/>
      <c r="AF117" s="141"/>
      <c r="AG117" s="141"/>
      <c r="AH117" s="7"/>
      <c r="AI117" s="7"/>
      <c r="AJ117" s="7"/>
      <c r="AK117" s="541"/>
      <c r="AL117" s="89"/>
      <c r="AM117" s="89"/>
      <c r="AN117" s="89"/>
      <c r="AO117" s="7"/>
      <c r="AP117" s="7"/>
      <c r="AQ117" s="7"/>
      <c r="AR117" s="7"/>
      <c r="AS117" s="7"/>
      <c r="AT117" s="7"/>
    </row>
    <row r="118" spans="1:46" x14ac:dyDescent="0.5">
      <c r="A118" s="8"/>
      <c r="B118" s="82" t="str">
        <f t="shared" si="0"/>
        <v>T113</v>
      </c>
      <c r="C118" s="129"/>
      <c r="D118" s="129"/>
      <c r="E118" s="329"/>
      <c r="F118" s="218"/>
      <c r="G118" s="218"/>
      <c r="H118" s="218"/>
      <c r="I118" s="218"/>
      <c r="J118" s="218"/>
      <c r="K118" s="218"/>
      <c r="L118" s="218"/>
      <c r="M118" s="218"/>
      <c r="N118" s="218"/>
      <c r="O118" s="218"/>
      <c r="P118" s="218"/>
      <c r="Q118" s="218"/>
      <c r="R118" s="218"/>
      <c r="S118" s="218"/>
      <c r="T118" s="218"/>
      <c r="U118" s="218"/>
      <c r="V118" s="89"/>
      <c r="W118" s="190"/>
      <c r="X118" s="190"/>
      <c r="Y118" s="190"/>
      <c r="Z118" s="190"/>
      <c r="AA118" s="190"/>
      <c r="AB118" s="9"/>
      <c r="AC118" s="7"/>
      <c r="AD118" s="144"/>
      <c r="AE118" s="697"/>
      <c r="AF118" s="141"/>
      <c r="AG118" s="141"/>
      <c r="AH118" s="7"/>
      <c r="AI118" s="7"/>
      <c r="AJ118" s="7"/>
      <c r="AK118" s="541"/>
      <c r="AL118" s="89"/>
      <c r="AM118" s="89"/>
      <c r="AN118" s="89"/>
      <c r="AO118" s="7"/>
      <c r="AP118" s="7"/>
      <c r="AQ118" s="7"/>
      <c r="AR118" s="7"/>
      <c r="AS118" s="7"/>
      <c r="AT118" s="7"/>
    </row>
    <row r="119" spans="1:46" x14ac:dyDescent="0.5">
      <c r="A119" s="8"/>
      <c r="B119" s="82" t="str">
        <f t="shared" si="0"/>
        <v>T114</v>
      </c>
      <c r="C119" s="129"/>
      <c r="D119" s="129"/>
      <c r="E119" s="329"/>
      <c r="F119" s="218"/>
      <c r="G119" s="218"/>
      <c r="H119" s="218"/>
      <c r="I119" s="218"/>
      <c r="J119" s="218"/>
      <c r="K119" s="218"/>
      <c r="L119" s="218"/>
      <c r="M119" s="218"/>
      <c r="N119" s="218"/>
      <c r="O119" s="218"/>
      <c r="P119" s="218"/>
      <c r="Q119" s="218"/>
      <c r="R119" s="218"/>
      <c r="S119" s="218"/>
      <c r="T119" s="218"/>
      <c r="U119" s="218"/>
      <c r="V119" s="89"/>
      <c r="W119" s="190"/>
      <c r="X119" s="190"/>
      <c r="Y119" s="190"/>
      <c r="Z119" s="190"/>
      <c r="AA119" s="190"/>
      <c r="AB119" s="9"/>
      <c r="AC119" s="7"/>
      <c r="AD119" s="144"/>
      <c r="AE119" s="697"/>
      <c r="AF119" s="141"/>
      <c r="AG119" s="141"/>
      <c r="AH119" s="7"/>
      <c r="AI119" s="7"/>
      <c r="AJ119" s="7"/>
      <c r="AK119" s="541"/>
      <c r="AL119" s="89"/>
      <c r="AM119" s="89"/>
      <c r="AN119" s="89"/>
      <c r="AO119" s="7"/>
      <c r="AP119" s="7"/>
      <c r="AQ119" s="7"/>
      <c r="AR119" s="7"/>
      <c r="AS119" s="7"/>
      <c r="AT119" s="7"/>
    </row>
    <row r="120" spans="1:46" x14ac:dyDescent="0.5">
      <c r="A120" s="8"/>
      <c r="B120" s="82" t="str">
        <f t="shared" si="0"/>
        <v>T115</v>
      </c>
      <c r="C120" s="129"/>
      <c r="D120" s="129"/>
      <c r="E120" s="329"/>
      <c r="F120" s="218"/>
      <c r="G120" s="218"/>
      <c r="H120" s="218"/>
      <c r="I120" s="218"/>
      <c r="J120" s="218"/>
      <c r="K120" s="218"/>
      <c r="L120" s="218"/>
      <c r="M120" s="218"/>
      <c r="N120" s="218"/>
      <c r="O120" s="218"/>
      <c r="P120" s="218"/>
      <c r="Q120" s="218"/>
      <c r="R120" s="218"/>
      <c r="S120" s="218"/>
      <c r="T120" s="218"/>
      <c r="U120" s="218"/>
      <c r="V120" s="89"/>
      <c r="W120" s="190"/>
      <c r="X120" s="190"/>
      <c r="Y120" s="190"/>
      <c r="Z120" s="190"/>
      <c r="AA120" s="190"/>
      <c r="AB120" s="9"/>
      <c r="AC120" s="7"/>
      <c r="AD120" s="144"/>
      <c r="AE120" s="697"/>
      <c r="AF120" s="141"/>
      <c r="AG120" s="141"/>
      <c r="AH120" s="7"/>
      <c r="AI120" s="7"/>
      <c r="AJ120" s="7"/>
      <c r="AK120" s="541"/>
      <c r="AL120" s="89"/>
      <c r="AM120" s="89"/>
      <c r="AN120" s="89"/>
      <c r="AO120" s="7"/>
      <c r="AP120" s="7"/>
      <c r="AQ120" s="7"/>
      <c r="AR120" s="7"/>
      <c r="AS120" s="7"/>
      <c r="AT120" s="7"/>
    </row>
    <row r="121" spans="1:46" x14ac:dyDescent="0.5">
      <c r="A121" s="8"/>
      <c r="B121" s="82" t="str">
        <f t="shared" si="0"/>
        <v>T116</v>
      </c>
      <c r="C121" s="129"/>
      <c r="D121" s="129"/>
      <c r="E121" s="329"/>
      <c r="F121" s="218"/>
      <c r="G121" s="218"/>
      <c r="H121" s="218"/>
      <c r="I121" s="218"/>
      <c r="J121" s="218"/>
      <c r="K121" s="218"/>
      <c r="L121" s="218"/>
      <c r="M121" s="218"/>
      <c r="N121" s="218"/>
      <c r="O121" s="218"/>
      <c r="P121" s="218"/>
      <c r="Q121" s="218"/>
      <c r="R121" s="218"/>
      <c r="S121" s="218"/>
      <c r="T121" s="218"/>
      <c r="U121" s="218"/>
      <c r="V121" s="89"/>
      <c r="W121" s="190"/>
      <c r="X121" s="190"/>
      <c r="Y121" s="190"/>
      <c r="Z121" s="190"/>
      <c r="AA121" s="190"/>
      <c r="AB121" s="9"/>
      <c r="AC121" s="7"/>
      <c r="AD121" s="144"/>
      <c r="AE121" s="697"/>
      <c r="AF121" s="141"/>
      <c r="AG121" s="141"/>
      <c r="AH121" s="7"/>
      <c r="AI121" s="7"/>
      <c r="AJ121" s="7"/>
      <c r="AK121" s="541"/>
      <c r="AL121" s="89"/>
      <c r="AM121" s="89"/>
      <c r="AN121" s="89"/>
      <c r="AO121" s="7"/>
      <c r="AP121" s="7"/>
      <c r="AQ121" s="7"/>
      <c r="AR121" s="7"/>
      <c r="AS121" s="7"/>
      <c r="AT121" s="7"/>
    </row>
    <row r="122" spans="1:46" x14ac:dyDescent="0.5">
      <c r="A122" s="8"/>
      <c r="B122" s="82" t="str">
        <f t="shared" si="0"/>
        <v>T117</v>
      </c>
      <c r="C122" s="129"/>
      <c r="D122" s="129"/>
      <c r="E122" s="329"/>
      <c r="F122" s="218"/>
      <c r="G122" s="218"/>
      <c r="H122" s="218"/>
      <c r="I122" s="218"/>
      <c r="J122" s="218"/>
      <c r="K122" s="218"/>
      <c r="L122" s="218"/>
      <c r="M122" s="218"/>
      <c r="N122" s="218"/>
      <c r="O122" s="218"/>
      <c r="P122" s="218"/>
      <c r="Q122" s="218"/>
      <c r="R122" s="218"/>
      <c r="S122" s="218"/>
      <c r="T122" s="218"/>
      <c r="U122" s="218"/>
      <c r="V122" s="89"/>
      <c r="W122" s="190"/>
      <c r="X122" s="190"/>
      <c r="Y122" s="190"/>
      <c r="Z122" s="190"/>
      <c r="AA122" s="190"/>
      <c r="AB122" s="9"/>
      <c r="AC122" s="7"/>
      <c r="AD122" s="144"/>
      <c r="AE122" s="697"/>
      <c r="AF122" s="141"/>
      <c r="AG122" s="141"/>
      <c r="AH122" s="7"/>
      <c r="AI122" s="7"/>
      <c r="AJ122" s="7"/>
      <c r="AK122" s="541"/>
      <c r="AL122" s="89"/>
      <c r="AM122" s="89"/>
      <c r="AN122" s="89"/>
      <c r="AO122" s="7"/>
      <c r="AP122" s="7"/>
      <c r="AQ122" s="7"/>
      <c r="AR122" s="7"/>
      <c r="AS122" s="7"/>
      <c r="AT122" s="7"/>
    </row>
    <row r="123" spans="1:46" x14ac:dyDescent="0.5">
      <c r="A123" s="8"/>
      <c r="B123" s="82" t="str">
        <f t="shared" si="0"/>
        <v>T118</v>
      </c>
      <c r="C123" s="129"/>
      <c r="D123" s="129"/>
      <c r="E123" s="329"/>
      <c r="F123" s="218"/>
      <c r="G123" s="218"/>
      <c r="H123" s="218"/>
      <c r="I123" s="218"/>
      <c r="J123" s="218"/>
      <c r="K123" s="218"/>
      <c r="L123" s="218"/>
      <c r="M123" s="218"/>
      <c r="N123" s="218"/>
      <c r="O123" s="218"/>
      <c r="P123" s="218"/>
      <c r="Q123" s="218"/>
      <c r="R123" s="218"/>
      <c r="S123" s="218"/>
      <c r="T123" s="218"/>
      <c r="U123" s="218"/>
      <c r="V123" s="89"/>
      <c r="W123" s="190"/>
      <c r="X123" s="190"/>
      <c r="Y123" s="190"/>
      <c r="Z123" s="190"/>
      <c r="AA123" s="190"/>
      <c r="AB123" s="9"/>
      <c r="AC123" s="7"/>
      <c r="AD123" s="144"/>
      <c r="AE123" s="697"/>
      <c r="AF123" s="141"/>
      <c r="AG123" s="141"/>
      <c r="AH123" s="7"/>
      <c r="AI123" s="7"/>
      <c r="AJ123" s="7"/>
      <c r="AK123" s="541"/>
      <c r="AL123" s="89"/>
      <c r="AM123" s="89"/>
      <c r="AN123" s="89"/>
      <c r="AO123" s="7"/>
      <c r="AP123" s="7"/>
      <c r="AQ123" s="7"/>
      <c r="AR123" s="7"/>
      <c r="AS123" s="7"/>
      <c r="AT123" s="7"/>
    </row>
    <row r="124" spans="1:46" x14ac:dyDescent="0.5">
      <c r="A124" s="8"/>
      <c r="B124" s="82" t="str">
        <f t="shared" si="0"/>
        <v>T119</v>
      </c>
      <c r="C124" s="129"/>
      <c r="D124" s="129"/>
      <c r="E124" s="329"/>
      <c r="F124" s="218"/>
      <c r="G124" s="218"/>
      <c r="H124" s="218"/>
      <c r="I124" s="218"/>
      <c r="J124" s="218"/>
      <c r="K124" s="218"/>
      <c r="L124" s="218"/>
      <c r="M124" s="218"/>
      <c r="N124" s="218"/>
      <c r="O124" s="218"/>
      <c r="P124" s="218"/>
      <c r="Q124" s="218"/>
      <c r="R124" s="218"/>
      <c r="S124" s="218"/>
      <c r="T124" s="218"/>
      <c r="U124" s="218"/>
      <c r="V124" s="89"/>
      <c r="W124" s="190"/>
      <c r="X124" s="190"/>
      <c r="Y124" s="190"/>
      <c r="Z124" s="190"/>
      <c r="AA124" s="190"/>
      <c r="AB124" s="9"/>
      <c r="AC124" s="7"/>
      <c r="AD124" s="144"/>
      <c r="AE124" s="697"/>
      <c r="AF124" s="141"/>
      <c r="AG124" s="141"/>
      <c r="AH124" s="7"/>
      <c r="AI124" s="7"/>
      <c r="AJ124" s="7"/>
      <c r="AK124" s="541"/>
      <c r="AL124" s="89"/>
      <c r="AM124" s="89"/>
      <c r="AN124" s="89"/>
      <c r="AO124" s="7"/>
      <c r="AP124" s="7"/>
      <c r="AQ124" s="7"/>
      <c r="AR124" s="7"/>
      <c r="AS124" s="7"/>
      <c r="AT124" s="7"/>
    </row>
    <row r="125" spans="1:46" x14ac:dyDescent="0.5">
      <c r="A125" s="8"/>
      <c r="B125" s="82" t="str">
        <f t="shared" si="0"/>
        <v>T120</v>
      </c>
      <c r="C125" s="129"/>
      <c r="D125" s="129"/>
      <c r="E125" s="329"/>
      <c r="F125" s="218"/>
      <c r="G125" s="218"/>
      <c r="H125" s="218"/>
      <c r="I125" s="218"/>
      <c r="J125" s="218"/>
      <c r="K125" s="218"/>
      <c r="L125" s="218"/>
      <c r="M125" s="218"/>
      <c r="N125" s="218"/>
      <c r="O125" s="218"/>
      <c r="P125" s="218"/>
      <c r="Q125" s="218"/>
      <c r="R125" s="218"/>
      <c r="S125" s="218"/>
      <c r="T125" s="218"/>
      <c r="U125" s="218"/>
      <c r="V125" s="89"/>
      <c r="W125" s="190"/>
      <c r="X125" s="190"/>
      <c r="Y125" s="190"/>
      <c r="Z125" s="190"/>
      <c r="AA125" s="190"/>
      <c r="AB125" s="9"/>
      <c r="AC125" s="7"/>
      <c r="AD125" s="144"/>
      <c r="AE125" s="697"/>
      <c r="AF125" s="141"/>
      <c r="AG125" s="141"/>
      <c r="AH125" s="7"/>
      <c r="AI125" s="7"/>
      <c r="AJ125" s="7"/>
      <c r="AK125" s="541"/>
      <c r="AL125" s="89"/>
      <c r="AM125" s="89"/>
      <c r="AN125" s="89"/>
      <c r="AO125" s="7"/>
      <c r="AP125" s="7"/>
      <c r="AQ125" s="7"/>
      <c r="AR125" s="7"/>
      <c r="AS125" s="7"/>
      <c r="AT125" s="7"/>
    </row>
    <row r="126" spans="1:46" x14ac:dyDescent="0.5">
      <c r="A126" s="8"/>
      <c r="B126" s="82" t="str">
        <f t="shared" si="0"/>
        <v>T121</v>
      </c>
      <c r="C126" s="129"/>
      <c r="D126" s="129"/>
      <c r="E126" s="329"/>
      <c r="F126" s="218"/>
      <c r="G126" s="218"/>
      <c r="H126" s="218"/>
      <c r="I126" s="218"/>
      <c r="J126" s="218"/>
      <c r="K126" s="218"/>
      <c r="L126" s="218"/>
      <c r="M126" s="218"/>
      <c r="N126" s="218"/>
      <c r="O126" s="218"/>
      <c r="P126" s="218"/>
      <c r="Q126" s="218"/>
      <c r="R126" s="218"/>
      <c r="S126" s="218"/>
      <c r="T126" s="218"/>
      <c r="U126" s="218"/>
      <c r="V126" s="89"/>
      <c r="W126" s="190"/>
      <c r="X126" s="190"/>
      <c r="Y126" s="190"/>
      <c r="Z126" s="190"/>
      <c r="AA126" s="190"/>
      <c r="AB126" s="9"/>
      <c r="AC126" s="7"/>
      <c r="AD126" s="144"/>
      <c r="AE126" s="697"/>
      <c r="AF126" s="141"/>
      <c r="AG126" s="141"/>
      <c r="AH126" s="7"/>
      <c r="AI126" s="7"/>
      <c r="AJ126" s="7"/>
      <c r="AK126" s="541"/>
      <c r="AL126" s="89"/>
      <c r="AM126" s="89"/>
      <c r="AN126" s="89"/>
      <c r="AO126" s="7"/>
      <c r="AP126" s="7"/>
      <c r="AQ126" s="7"/>
      <c r="AR126" s="7"/>
      <c r="AS126" s="7"/>
      <c r="AT126" s="7"/>
    </row>
    <row r="127" spans="1:46" x14ac:dyDescent="0.5">
      <c r="A127" s="8"/>
      <c r="B127" s="82" t="str">
        <f t="shared" si="0"/>
        <v>T122</v>
      </c>
      <c r="C127" s="129"/>
      <c r="D127" s="129"/>
      <c r="E127" s="329"/>
      <c r="F127" s="218"/>
      <c r="G127" s="218"/>
      <c r="H127" s="218"/>
      <c r="I127" s="218"/>
      <c r="J127" s="218"/>
      <c r="K127" s="218"/>
      <c r="L127" s="218"/>
      <c r="M127" s="218"/>
      <c r="N127" s="218"/>
      <c r="O127" s="218"/>
      <c r="P127" s="218"/>
      <c r="Q127" s="218"/>
      <c r="R127" s="218"/>
      <c r="S127" s="218"/>
      <c r="T127" s="218"/>
      <c r="U127" s="218"/>
      <c r="V127" s="89"/>
      <c r="W127" s="190"/>
      <c r="X127" s="190"/>
      <c r="Y127" s="190"/>
      <c r="Z127" s="190"/>
      <c r="AA127" s="190"/>
      <c r="AB127" s="9"/>
      <c r="AC127" s="7"/>
      <c r="AD127" s="144"/>
      <c r="AE127" s="697"/>
      <c r="AF127" s="141"/>
      <c r="AG127" s="141"/>
      <c r="AH127" s="7"/>
      <c r="AI127" s="7"/>
      <c r="AJ127" s="7"/>
      <c r="AK127" s="541"/>
      <c r="AL127" s="89"/>
      <c r="AM127" s="89"/>
      <c r="AN127" s="89"/>
      <c r="AO127" s="7"/>
      <c r="AP127" s="7"/>
      <c r="AQ127" s="7"/>
      <c r="AR127" s="7"/>
      <c r="AS127" s="7"/>
      <c r="AT127" s="7"/>
    </row>
    <row r="128" spans="1:46" x14ac:dyDescent="0.5">
      <c r="A128" s="8"/>
      <c r="B128" s="82" t="str">
        <f t="shared" si="0"/>
        <v>T123</v>
      </c>
      <c r="C128" s="129"/>
      <c r="D128" s="129"/>
      <c r="E128" s="329"/>
      <c r="F128" s="218"/>
      <c r="G128" s="218"/>
      <c r="H128" s="218"/>
      <c r="I128" s="218"/>
      <c r="J128" s="218"/>
      <c r="K128" s="218"/>
      <c r="L128" s="218"/>
      <c r="M128" s="218"/>
      <c r="N128" s="218"/>
      <c r="O128" s="218"/>
      <c r="P128" s="218"/>
      <c r="Q128" s="218"/>
      <c r="R128" s="218"/>
      <c r="S128" s="218"/>
      <c r="T128" s="218"/>
      <c r="U128" s="218"/>
      <c r="V128" s="89"/>
      <c r="W128" s="190"/>
      <c r="X128" s="190"/>
      <c r="Y128" s="190"/>
      <c r="Z128" s="190"/>
      <c r="AA128" s="190"/>
      <c r="AB128" s="9"/>
      <c r="AC128" s="7"/>
      <c r="AD128" s="144"/>
      <c r="AE128" s="697"/>
      <c r="AF128" s="141"/>
      <c r="AG128" s="141"/>
      <c r="AH128" s="7"/>
      <c r="AI128" s="7"/>
      <c r="AJ128" s="7"/>
      <c r="AK128" s="541"/>
      <c r="AL128" s="89"/>
      <c r="AM128" s="89"/>
      <c r="AN128" s="89"/>
      <c r="AO128" s="7"/>
      <c r="AP128" s="7"/>
      <c r="AQ128" s="7"/>
      <c r="AR128" s="7"/>
      <c r="AS128" s="7"/>
      <c r="AT128" s="7"/>
    </row>
    <row r="129" spans="1:46" x14ac:dyDescent="0.5">
      <c r="A129" s="8"/>
      <c r="B129" s="82" t="str">
        <f t="shared" si="0"/>
        <v>T124</v>
      </c>
      <c r="C129" s="129"/>
      <c r="D129" s="129"/>
      <c r="E129" s="329"/>
      <c r="F129" s="218"/>
      <c r="G129" s="218"/>
      <c r="H129" s="218"/>
      <c r="I129" s="218"/>
      <c r="J129" s="218"/>
      <c r="K129" s="218"/>
      <c r="L129" s="218"/>
      <c r="M129" s="218"/>
      <c r="N129" s="218"/>
      <c r="O129" s="218"/>
      <c r="P129" s="218"/>
      <c r="Q129" s="218"/>
      <c r="R129" s="218"/>
      <c r="S129" s="218"/>
      <c r="T129" s="218"/>
      <c r="U129" s="218"/>
      <c r="V129" s="89"/>
      <c r="W129" s="190"/>
      <c r="X129" s="190"/>
      <c r="Y129" s="190"/>
      <c r="Z129" s="190"/>
      <c r="AA129" s="190"/>
      <c r="AB129" s="9"/>
      <c r="AC129" s="7"/>
      <c r="AD129" s="144"/>
      <c r="AE129" s="697"/>
      <c r="AF129" s="141"/>
      <c r="AG129" s="141"/>
      <c r="AH129" s="7"/>
      <c r="AI129" s="7"/>
      <c r="AJ129" s="7"/>
      <c r="AK129" s="541"/>
      <c r="AL129" s="89"/>
      <c r="AM129" s="89"/>
      <c r="AN129" s="89"/>
      <c r="AO129" s="7"/>
      <c r="AP129" s="7"/>
      <c r="AQ129" s="7"/>
      <c r="AR129" s="7"/>
      <c r="AS129" s="7"/>
      <c r="AT129" s="7"/>
    </row>
    <row r="130" spans="1:46" x14ac:dyDescent="0.5">
      <c r="A130" s="8"/>
      <c r="B130" s="82" t="str">
        <f t="shared" si="0"/>
        <v>T125</v>
      </c>
      <c r="C130" s="129"/>
      <c r="D130" s="129"/>
      <c r="E130" s="329"/>
      <c r="F130" s="218"/>
      <c r="G130" s="218"/>
      <c r="H130" s="218"/>
      <c r="I130" s="218"/>
      <c r="J130" s="218"/>
      <c r="K130" s="218"/>
      <c r="L130" s="218"/>
      <c r="M130" s="218"/>
      <c r="N130" s="218"/>
      <c r="O130" s="218"/>
      <c r="P130" s="218"/>
      <c r="Q130" s="218"/>
      <c r="R130" s="218"/>
      <c r="S130" s="218"/>
      <c r="T130" s="218"/>
      <c r="U130" s="218"/>
      <c r="V130" s="89"/>
      <c r="W130" s="190"/>
      <c r="X130" s="190"/>
      <c r="Y130" s="190"/>
      <c r="Z130" s="190"/>
      <c r="AA130" s="190"/>
      <c r="AB130" s="9"/>
      <c r="AC130" s="7"/>
      <c r="AD130" s="144"/>
      <c r="AE130" s="697"/>
      <c r="AF130" s="141"/>
      <c r="AG130" s="141"/>
      <c r="AH130" s="7"/>
      <c r="AI130" s="7"/>
      <c r="AJ130" s="7"/>
      <c r="AK130" s="541"/>
      <c r="AL130" s="89"/>
      <c r="AM130" s="89"/>
      <c r="AN130" s="89"/>
      <c r="AO130" s="7"/>
      <c r="AP130" s="7"/>
      <c r="AQ130" s="7"/>
      <c r="AR130" s="7"/>
      <c r="AS130" s="7"/>
      <c r="AT130" s="7"/>
    </row>
    <row r="131" spans="1:46" x14ac:dyDescent="0.5">
      <c r="A131" s="8"/>
      <c r="B131" s="82" t="str">
        <f t="shared" si="0"/>
        <v>T126</v>
      </c>
      <c r="C131" s="129"/>
      <c r="D131" s="129"/>
      <c r="E131" s="329"/>
      <c r="F131" s="218"/>
      <c r="G131" s="218"/>
      <c r="H131" s="218"/>
      <c r="I131" s="218"/>
      <c r="J131" s="218"/>
      <c r="K131" s="218"/>
      <c r="L131" s="218"/>
      <c r="M131" s="218"/>
      <c r="N131" s="218"/>
      <c r="O131" s="218"/>
      <c r="P131" s="218"/>
      <c r="Q131" s="218"/>
      <c r="R131" s="218"/>
      <c r="S131" s="218"/>
      <c r="T131" s="218"/>
      <c r="U131" s="218"/>
      <c r="V131" s="89"/>
      <c r="W131" s="190"/>
      <c r="X131" s="190"/>
      <c r="Y131" s="190"/>
      <c r="Z131" s="190"/>
      <c r="AA131" s="190"/>
      <c r="AB131" s="9"/>
      <c r="AC131" s="7"/>
      <c r="AD131" s="144"/>
      <c r="AE131" s="697"/>
      <c r="AF131" s="141"/>
      <c r="AG131" s="141"/>
      <c r="AH131" s="7"/>
      <c r="AI131" s="7"/>
      <c r="AJ131" s="7"/>
      <c r="AK131" s="541"/>
      <c r="AL131" s="89"/>
      <c r="AM131" s="89"/>
      <c r="AN131" s="89"/>
      <c r="AO131" s="7"/>
      <c r="AP131" s="7"/>
      <c r="AQ131" s="7"/>
      <c r="AR131" s="7"/>
      <c r="AS131" s="7"/>
      <c r="AT131" s="7"/>
    </row>
    <row r="132" spans="1:46" x14ac:dyDescent="0.5">
      <c r="A132" s="8"/>
      <c r="B132" s="82" t="str">
        <f t="shared" si="0"/>
        <v>T127</v>
      </c>
      <c r="C132" s="129"/>
      <c r="D132" s="129"/>
      <c r="E132" s="329"/>
      <c r="F132" s="218"/>
      <c r="G132" s="218"/>
      <c r="H132" s="218"/>
      <c r="I132" s="218"/>
      <c r="J132" s="218"/>
      <c r="K132" s="218"/>
      <c r="L132" s="218"/>
      <c r="M132" s="218"/>
      <c r="N132" s="218"/>
      <c r="O132" s="218"/>
      <c r="P132" s="218"/>
      <c r="Q132" s="218"/>
      <c r="R132" s="218"/>
      <c r="S132" s="218"/>
      <c r="T132" s="218"/>
      <c r="U132" s="218"/>
      <c r="V132" s="89"/>
      <c r="W132" s="190"/>
      <c r="X132" s="190"/>
      <c r="Y132" s="190"/>
      <c r="Z132" s="190"/>
      <c r="AA132" s="190"/>
      <c r="AB132" s="9"/>
      <c r="AC132" s="7"/>
      <c r="AD132" s="144"/>
      <c r="AE132" s="697"/>
      <c r="AF132" s="141"/>
      <c r="AG132" s="141"/>
      <c r="AH132" s="7"/>
      <c r="AI132" s="7"/>
      <c r="AJ132" s="7"/>
      <c r="AK132" s="541"/>
      <c r="AL132" s="89"/>
      <c r="AM132" s="89"/>
      <c r="AN132" s="89"/>
      <c r="AO132" s="7"/>
      <c r="AP132" s="7"/>
      <c r="AQ132" s="7"/>
      <c r="AR132" s="7"/>
      <c r="AS132" s="7"/>
      <c r="AT132" s="7"/>
    </row>
    <row r="133" spans="1:46" x14ac:dyDescent="0.5">
      <c r="A133" s="8"/>
      <c r="B133" s="82" t="str">
        <f t="shared" si="0"/>
        <v>T128</v>
      </c>
      <c r="C133" s="129"/>
      <c r="D133" s="129"/>
      <c r="E133" s="329"/>
      <c r="F133" s="218"/>
      <c r="G133" s="218"/>
      <c r="H133" s="218"/>
      <c r="I133" s="218"/>
      <c r="J133" s="218"/>
      <c r="K133" s="218"/>
      <c r="L133" s="218"/>
      <c r="M133" s="218"/>
      <c r="N133" s="218"/>
      <c r="O133" s="218"/>
      <c r="P133" s="218"/>
      <c r="Q133" s="218"/>
      <c r="R133" s="218"/>
      <c r="S133" s="218"/>
      <c r="T133" s="218"/>
      <c r="U133" s="218"/>
      <c r="V133" s="89"/>
      <c r="W133" s="190"/>
      <c r="X133" s="190"/>
      <c r="Y133" s="190"/>
      <c r="Z133" s="190"/>
      <c r="AA133" s="190"/>
      <c r="AB133" s="9"/>
      <c r="AC133" s="7"/>
      <c r="AD133" s="144"/>
      <c r="AE133" s="697"/>
      <c r="AF133" s="141"/>
      <c r="AG133" s="141"/>
      <c r="AH133" s="7"/>
      <c r="AI133" s="7"/>
      <c r="AJ133" s="7"/>
      <c r="AK133" s="541"/>
      <c r="AL133" s="89"/>
      <c r="AM133" s="89"/>
      <c r="AN133" s="89"/>
      <c r="AO133" s="7"/>
      <c r="AP133" s="7"/>
      <c r="AQ133" s="7"/>
      <c r="AR133" s="7"/>
      <c r="AS133" s="7"/>
      <c r="AT133" s="7"/>
    </row>
    <row r="134" spans="1:46" x14ac:dyDescent="0.5">
      <c r="A134" s="8"/>
      <c r="B134" s="82" t="str">
        <f t="shared" si="0"/>
        <v>T129</v>
      </c>
      <c r="C134" s="129"/>
      <c r="D134" s="129"/>
      <c r="E134" s="329"/>
      <c r="F134" s="218"/>
      <c r="G134" s="218"/>
      <c r="H134" s="218"/>
      <c r="I134" s="218"/>
      <c r="J134" s="218"/>
      <c r="K134" s="218"/>
      <c r="L134" s="218"/>
      <c r="M134" s="218"/>
      <c r="N134" s="218"/>
      <c r="O134" s="218"/>
      <c r="P134" s="218"/>
      <c r="Q134" s="218"/>
      <c r="R134" s="218"/>
      <c r="S134" s="218"/>
      <c r="T134" s="218"/>
      <c r="U134" s="218"/>
      <c r="V134" s="89"/>
      <c r="W134" s="190"/>
      <c r="X134" s="190"/>
      <c r="Y134" s="190"/>
      <c r="Z134" s="190"/>
      <c r="AA134" s="190"/>
      <c r="AB134" s="9"/>
      <c r="AC134" s="7"/>
      <c r="AD134" s="144"/>
      <c r="AE134" s="697"/>
      <c r="AF134" s="141"/>
      <c r="AG134" s="141"/>
      <c r="AH134" s="7"/>
      <c r="AI134" s="7"/>
      <c r="AJ134" s="7"/>
      <c r="AK134" s="541"/>
      <c r="AL134" s="89"/>
      <c r="AM134" s="89"/>
      <c r="AN134" s="89"/>
      <c r="AO134" s="7"/>
      <c r="AP134" s="7"/>
      <c r="AQ134" s="7"/>
      <c r="AR134" s="7"/>
      <c r="AS134" s="7"/>
      <c r="AT134" s="7"/>
    </row>
    <row r="135" spans="1:46" x14ac:dyDescent="0.5">
      <c r="A135" s="8"/>
      <c r="B135" s="82" t="str">
        <f t="shared" si="0"/>
        <v>T130</v>
      </c>
      <c r="C135" s="129"/>
      <c r="D135" s="129"/>
      <c r="E135" s="329"/>
      <c r="F135" s="218"/>
      <c r="G135" s="218"/>
      <c r="H135" s="218"/>
      <c r="I135" s="218"/>
      <c r="J135" s="218"/>
      <c r="K135" s="218"/>
      <c r="L135" s="218"/>
      <c r="M135" s="218"/>
      <c r="N135" s="218"/>
      <c r="O135" s="218"/>
      <c r="P135" s="218"/>
      <c r="Q135" s="218"/>
      <c r="R135" s="218"/>
      <c r="S135" s="218"/>
      <c r="T135" s="218"/>
      <c r="U135" s="218"/>
      <c r="V135" s="89"/>
      <c r="W135" s="190"/>
      <c r="X135" s="190"/>
      <c r="Y135" s="190"/>
      <c r="Z135" s="190"/>
      <c r="AA135" s="190"/>
      <c r="AB135" s="9"/>
      <c r="AC135" s="7"/>
      <c r="AD135" s="144"/>
      <c r="AE135" s="697"/>
      <c r="AF135" s="141"/>
      <c r="AG135" s="141"/>
      <c r="AH135" s="7"/>
      <c r="AI135" s="7"/>
      <c r="AJ135" s="7"/>
      <c r="AK135" s="541"/>
      <c r="AL135" s="89"/>
      <c r="AM135" s="89"/>
      <c r="AN135" s="89"/>
      <c r="AO135" s="7"/>
      <c r="AP135" s="7"/>
      <c r="AQ135" s="7"/>
      <c r="AR135" s="7"/>
      <c r="AS135" s="7"/>
      <c r="AT135" s="7"/>
    </row>
    <row r="136" spans="1:46" x14ac:dyDescent="0.5">
      <c r="A136" s="8"/>
      <c r="B136" s="82" t="str">
        <f t="shared" si="0"/>
        <v>T131</v>
      </c>
      <c r="C136" s="129"/>
      <c r="D136" s="129"/>
      <c r="E136" s="329"/>
      <c r="F136" s="218"/>
      <c r="G136" s="218"/>
      <c r="H136" s="218"/>
      <c r="I136" s="218"/>
      <c r="J136" s="218"/>
      <c r="K136" s="218"/>
      <c r="L136" s="218"/>
      <c r="M136" s="218"/>
      <c r="N136" s="218"/>
      <c r="O136" s="218"/>
      <c r="P136" s="218"/>
      <c r="Q136" s="218"/>
      <c r="R136" s="218"/>
      <c r="S136" s="218"/>
      <c r="T136" s="218"/>
      <c r="U136" s="218"/>
      <c r="V136" s="89"/>
      <c r="W136" s="190"/>
      <c r="X136" s="190"/>
      <c r="Y136" s="190"/>
      <c r="Z136" s="190"/>
      <c r="AA136" s="190"/>
      <c r="AB136" s="9"/>
      <c r="AC136" s="7"/>
      <c r="AD136" s="144"/>
      <c r="AE136" s="697"/>
      <c r="AF136" s="141"/>
      <c r="AG136" s="141"/>
      <c r="AH136" s="7"/>
      <c r="AI136" s="7"/>
      <c r="AJ136" s="7"/>
      <c r="AK136" s="541"/>
      <c r="AL136" s="89"/>
      <c r="AM136" s="89"/>
      <c r="AN136" s="89"/>
      <c r="AO136" s="7"/>
      <c r="AP136" s="7"/>
      <c r="AQ136" s="7"/>
      <c r="AR136" s="7"/>
      <c r="AS136" s="7"/>
      <c r="AT136" s="7"/>
    </row>
    <row r="137" spans="1:46" x14ac:dyDescent="0.5">
      <c r="A137" s="8"/>
      <c r="B137" s="82" t="str">
        <f t="shared" si="0"/>
        <v>T132</v>
      </c>
      <c r="C137" s="129"/>
      <c r="D137" s="129"/>
      <c r="E137" s="329"/>
      <c r="F137" s="218"/>
      <c r="G137" s="218"/>
      <c r="H137" s="218"/>
      <c r="I137" s="218"/>
      <c r="J137" s="218"/>
      <c r="K137" s="218"/>
      <c r="L137" s="218"/>
      <c r="M137" s="218"/>
      <c r="N137" s="218"/>
      <c r="O137" s="218"/>
      <c r="P137" s="218"/>
      <c r="Q137" s="218"/>
      <c r="R137" s="218"/>
      <c r="S137" s="218"/>
      <c r="T137" s="218"/>
      <c r="U137" s="218"/>
      <c r="V137" s="89"/>
      <c r="W137" s="190"/>
      <c r="X137" s="190"/>
      <c r="Y137" s="190"/>
      <c r="Z137" s="190"/>
      <c r="AA137" s="190"/>
      <c r="AB137" s="9"/>
      <c r="AC137" s="7"/>
      <c r="AD137" s="144"/>
      <c r="AE137" s="697"/>
      <c r="AF137" s="141"/>
      <c r="AG137" s="141"/>
      <c r="AH137" s="7"/>
      <c r="AI137" s="7"/>
      <c r="AJ137" s="7"/>
      <c r="AK137" s="541"/>
      <c r="AL137" s="89"/>
      <c r="AM137" s="89"/>
      <c r="AN137" s="89"/>
      <c r="AO137" s="7"/>
      <c r="AP137" s="7"/>
      <c r="AQ137" s="7"/>
      <c r="AR137" s="7"/>
      <c r="AS137" s="7"/>
      <c r="AT137" s="7"/>
    </row>
    <row r="138" spans="1:46" x14ac:dyDescent="0.5">
      <c r="A138" s="8"/>
      <c r="B138" s="82" t="str">
        <f t="shared" si="0"/>
        <v>T133</v>
      </c>
      <c r="C138" s="129"/>
      <c r="D138" s="129"/>
      <c r="E138" s="329"/>
      <c r="F138" s="218"/>
      <c r="G138" s="218"/>
      <c r="H138" s="218"/>
      <c r="I138" s="218"/>
      <c r="J138" s="218"/>
      <c r="K138" s="218"/>
      <c r="L138" s="218"/>
      <c r="M138" s="218"/>
      <c r="N138" s="218"/>
      <c r="O138" s="218"/>
      <c r="P138" s="218"/>
      <c r="Q138" s="218"/>
      <c r="R138" s="218"/>
      <c r="S138" s="218"/>
      <c r="T138" s="218"/>
      <c r="U138" s="218"/>
      <c r="V138" s="89"/>
      <c r="W138" s="190"/>
      <c r="X138" s="190"/>
      <c r="Y138" s="190"/>
      <c r="Z138" s="190"/>
      <c r="AA138" s="190"/>
      <c r="AB138" s="9"/>
      <c r="AC138" s="7"/>
      <c r="AD138" s="144"/>
      <c r="AE138" s="697"/>
      <c r="AF138" s="141"/>
      <c r="AG138" s="141"/>
      <c r="AH138" s="7"/>
      <c r="AI138" s="7"/>
      <c r="AJ138" s="7"/>
      <c r="AK138" s="541"/>
      <c r="AL138" s="89"/>
      <c r="AM138" s="89"/>
      <c r="AN138" s="89"/>
      <c r="AO138" s="7"/>
      <c r="AP138" s="7"/>
      <c r="AQ138" s="7"/>
      <c r="AR138" s="7"/>
      <c r="AS138" s="7"/>
      <c r="AT138" s="7"/>
    </row>
    <row r="139" spans="1:46" x14ac:dyDescent="0.5">
      <c r="A139" s="8"/>
      <c r="B139" s="82" t="str">
        <f t="shared" si="0"/>
        <v>T134</v>
      </c>
      <c r="C139" s="129"/>
      <c r="D139" s="129"/>
      <c r="E139" s="329"/>
      <c r="F139" s="218"/>
      <c r="G139" s="218"/>
      <c r="H139" s="218"/>
      <c r="I139" s="218"/>
      <c r="J139" s="218"/>
      <c r="K139" s="218"/>
      <c r="L139" s="218"/>
      <c r="M139" s="218"/>
      <c r="N139" s="218"/>
      <c r="O139" s="218"/>
      <c r="P139" s="218"/>
      <c r="Q139" s="218"/>
      <c r="R139" s="218"/>
      <c r="S139" s="218"/>
      <c r="T139" s="218"/>
      <c r="U139" s="218"/>
      <c r="V139" s="89"/>
      <c r="W139" s="190"/>
      <c r="X139" s="190"/>
      <c r="Y139" s="190"/>
      <c r="Z139" s="190"/>
      <c r="AA139" s="190"/>
      <c r="AB139" s="9"/>
      <c r="AC139" s="7"/>
      <c r="AD139" s="144"/>
      <c r="AE139" s="697"/>
      <c r="AF139" s="141"/>
      <c r="AG139" s="141"/>
      <c r="AH139" s="7"/>
      <c r="AI139" s="7"/>
      <c r="AJ139" s="7"/>
      <c r="AK139" s="541"/>
      <c r="AL139" s="89"/>
      <c r="AM139" s="89"/>
      <c r="AN139" s="89"/>
      <c r="AO139" s="7"/>
      <c r="AP139" s="7"/>
      <c r="AQ139" s="7"/>
      <c r="AR139" s="7"/>
      <c r="AS139" s="7"/>
      <c r="AT139" s="7"/>
    </row>
    <row r="140" spans="1:46" x14ac:dyDescent="0.5">
      <c r="A140" s="8"/>
      <c r="B140" s="82" t="str">
        <f t="shared" si="0"/>
        <v>T135</v>
      </c>
      <c r="C140" s="129"/>
      <c r="D140" s="129"/>
      <c r="E140" s="329"/>
      <c r="F140" s="218"/>
      <c r="G140" s="218"/>
      <c r="H140" s="218"/>
      <c r="I140" s="218"/>
      <c r="J140" s="218"/>
      <c r="K140" s="218"/>
      <c r="L140" s="218"/>
      <c r="M140" s="218"/>
      <c r="N140" s="218"/>
      <c r="O140" s="218"/>
      <c r="P140" s="218"/>
      <c r="Q140" s="218"/>
      <c r="R140" s="218"/>
      <c r="S140" s="218"/>
      <c r="T140" s="218"/>
      <c r="U140" s="218"/>
      <c r="V140" s="89"/>
      <c r="W140" s="190"/>
      <c r="X140" s="190"/>
      <c r="Y140" s="190"/>
      <c r="Z140" s="190"/>
      <c r="AA140" s="190"/>
      <c r="AB140" s="9"/>
      <c r="AC140" s="7"/>
      <c r="AD140" s="144"/>
      <c r="AE140" s="697"/>
      <c r="AF140" s="141"/>
      <c r="AG140" s="141"/>
      <c r="AH140" s="7"/>
      <c r="AI140" s="7"/>
      <c r="AJ140" s="7"/>
      <c r="AK140" s="541"/>
      <c r="AL140" s="89"/>
      <c r="AM140" s="89"/>
      <c r="AN140" s="89"/>
      <c r="AO140" s="7"/>
      <c r="AP140" s="7"/>
      <c r="AQ140" s="7"/>
      <c r="AR140" s="7"/>
      <c r="AS140" s="7"/>
      <c r="AT140" s="7"/>
    </row>
    <row r="141" spans="1:46" x14ac:dyDescent="0.5">
      <c r="A141" s="8"/>
      <c r="B141" s="82" t="str">
        <f t="shared" si="0"/>
        <v>T136</v>
      </c>
      <c r="C141" s="129"/>
      <c r="D141" s="129"/>
      <c r="E141" s="329"/>
      <c r="F141" s="218"/>
      <c r="G141" s="218"/>
      <c r="H141" s="218"/>
      <c r="I141" s="218"/>
      <c r="J141" s="218"/>
      <c r="K141" s="218"/>
      <c r="L141" s="218"/>
      <c r="M141" s="218"/>
      <c r="N141" s="218"/>
      <c r="O141" s="218"/>
      <c r="P141" s="218"/>
      <c r="Q141" s="218"/>
      <c r="R141" s="218"/>
      <c r="S141" s="218"/>
      <c r="T141" s="218"/>
      <c r="U141" s="218"/>
      <c r="V141" s="89"/>
      <c r="W141" s="190"/>
      <c r="X141" s="190"/>
      <c r="Y141" s="190"/>
      <c r="Z141" s="190"/>
      <c r="AA141" s="190"/>
      <c r="AB141" s="9"/>
      <c r="AC141" s="7"/>
      <c r="AD141" s="144"/>
      <c r="AE141" s="697"/>
      <c r="AF141" s="141"/>
      <c r="AG141" s="141"/>
      <c r="AH141" s="7"/>
      <c r="AI141" s="7"/>
      <c r="AJ141" s="7"/>
      <c r="AK141" s="541"/>
      <c r="AL141" s="89"/>
      <c r="AM141" s="89"/>
      <c r="AN141" s="89"/>
      <c r="AO141" s="7"/>
      <c r="AP141" s="7"/>
      <c r="AQ141" s="7"/>
      <c r="AR141" s="7"/>
      <c r="AS141" s="7"/>
      <c r="AT141" s="7"/>
    </row>
    <row r="142" spans="1:46" x14ac:dyDescent="0.5">
      <c r="A142" s="8"/>
      <c r="B142" s="82" t="str">
        <f t="shared" si="0"/>
        <v>T137</v>
      </c>
      <c r="C142" s="129"/>
      <c r="D142" s="129"/>
      <c r="E142" s="329"/>
      <c r="F142" s="218"/>
      <c r="G142" s="218"/>
      <c r="H142" s="218"/>
      <c r="I142" s="218"/>
      <c r="J142" s="218"/>
      <c r="K142" s="218"/>
      <c r="L142" s="218"/>
      <c r="M142" s="218"/>
      <c r="N142" s="218"/>
      <c r="O142" s="218"/>
      <c r="P142" s="218"/>
      <c r="Q142" s="218"/>
      <c r="R142" s="218"/>
      <c r="S142" s="218"/>
      <c r="T142" s="218"/>
      <c r="U142" s="218"/>
      <c r="V142" s="89"/>
      <c r="W142" s="190"/>
      <c r="X142" s="190"/>
      <c r="Y142" s="190"/>
      <c r="Z142" s="190"/>
      <c r="AA142" s="190"/>
      <c r="AB142" s="9"/>
      <c r="AC142" s="7"/>
      <c r="AD142" s="144"/>
      <c r="AE142" s="697"/>
      <c r="AF142" s="141"/>
      <c r="AG142" s="141"/>
      <c r="AH142" s="7"/>
      <c r="AI142" s="7"/>
      <c r="AJ142" s="7"/>
      <c r="AK142" s="541"/>
      <c r="AL142" s="89"/>
      <c r="AM142" s="89"/>
      <c r="AN142" s="89"/>
      <c r="AO142" s="7"/>
      <c r="AP142" s="7"/>
      <c r="AQ142" s="7"/>
      <c r="AR142" s="7"/>
      <c r="AS142" s="7"/>
      <c r="AT142" s="7"/>
    </row>
    <row r="143" spans="1:46" x14ac:dyDescent="0.5">
      <c r="A143" s="8"/>
      <c r="B143" s="82" t="str">
        <f t="shared" si="0"/>
        <v>T138</v>
      </c>
      <c r="C143" s="129"/>
      <c r="D143" s="129"/>
      <c r="E143" s="329"/>
      <c r="F143" s="218"/>
      <c r="G143" s="218"/>
      <c r="H143" s="218"/>
      <c r="I143" s="218"/>
      <c r="J143" s="218"/>
      <c r="K143" s="218"/>
      <c r="L143" s="218"/>
      <c r="M143" s="218"/>
      <c r="N143" s="218"/>
      <c r="O143" s="218"/>
      <c r="P143" s="218"/>
      <c r="Q143" s="218"/>
      <c r="R143" s="218"/>
      <c r="S143" s="218"/>
      <c r="T143" s="218"/>
      <c r="U143" s="218"/>
      <c r="V143" s="89"/>
      <c r="W143" s="190"/>
      <c r="X143" s="190"/>
      <c r="Y143" s="190"/>
      <c r="Z143" s="190"/>
      <c r="AA143" s="190"/>
      <c r="AB143" s="9"/>
      <c r="AC143" s="7"/>
      <c r="AD143" s="144"/>
      <c r="AE143" s="697"/>
      <c r="AF143" s="141"/>
      <c r="AG143" s="141"/>
      <c r="AH143" s="7"/>
      <c r="AI143" s="7"/>
      <c r="AJ143" s="7"/>
      <c r="AK143" s="541"/>
      <c r="AL143" s="89"/>
      <c r="AM143" s="89"/>
      <c r="AN143" s="89"/>
      <c r="AO143" s="7"/>
      <c r="AP143" s="7"/>
      <c r="AQ143" s="7"/>
      <c r="AR143" s="7"/>
      <c r="AS143" s="7"/>
      <c r="AT143" s="7"/>
    </row>
    <row r="144" spans="1:46" x14ac:dyDescent="0.5">
      <c r="A144" s="8"/>
      <c r="B144" s="82" t="str">
        <f t="shared" si="0"/>
        <v>T139</v>
      </c>
      <c r="C144" s="129"/>
      <c r="D144" s="129"/>
      <c r="E144" s="329"/>
      <c r="F144" s="218"/>
      <c r="G144" s="218"/>
      <c r="H144" s="218"/>
      <c r="I144" s="218"/>
      <c r="J144" s="218"/>
      <c r="K144" s="218"/>
      <c r="L144" s="218"/>
      <c r="M144" s="218"/>
      <c r="N144" s="218"/>
      <c r="O144" s="218"/>
      <c r="P144" s="218"/>
      <c r="Q144" s="218"/>
      <c r="R144" s="218"/>
      <c r="S144" s="218"/>
      <c r="T144" s="218"/>
      <c r="U144" s="218"/>
      <c r="V144" s="89"/>
      <c r="W144" s="190"/>
      <c r="X144" s="190"/>
      <c r="Y144" s="190"/>
      <c r="Z144" s="190"/>
      <c r="AA144" s="190"/>
      <c r="AB144" s="9"/>
      <c r="AC144" s="7"/>
      <c r="AD144" s="144"/>
      <c r="AE144" s="697"/>
      <c r="AF144" s="141"/>
      <c r="AG144" s="141"/>
      <c r="AH144" s="7"/>
      <c r="AI144" s="7"/>
      <c r="AJ144" s="7"/>
      <c r="AK144" s="541"/>
      <c r="AL144" s="89"/>
      <c r="AM144" s="89"/>
      <c r="AN144" s="89"/>
      <c r="AO144" s="7"/>
      <c r="AP144" s="7"/>
      <c r="AQ144" s="7"/>
      <c r="AR144" s="7"/>
      <c r="AS144" s="7"/>
      <c r="AT144" s="7"/>
    </row>
    <row r="145" spans="1:46" x14ac:dyDescent="0.5">
      <c r="A145" s="8"/>
      <c r="B145" s="82" t="str">
        <f t="shared" si="0"/>
        <v>T140</v>
      </c>
      <c r="C145" s="129"/>
      <c r="D145" s="129"/>
      <c r="E145" s="329"/>
      <c r="F145" s="218"/>
      <c r="G145" s="218"/>
      <c r="H145" s="218"/>
      <c r="I145" s="218"/>
      <c r="J145" s="218"/>
      <c r="K145" s="218"/>
      <c r="L145" s="218"/>
      <c r="M145" s="218"/>
      <c r="N145" s="218"/>
      <c r="O145" s="218"/>
      <c r="P145" s="218"/>
      <c r="Q145" s="218"/>
      <c r="R145" s="218"/>
      <c r="S145" s="218"/>
      <c r="T145" s="218"/>
      <c r="U145" s="218"/>
      <c r="V145" s="89"/>
      <c r="W145" s="190"/>
      <c r="X145" s="190"/>
      <c r="Y145" s="190"/>
      <c r="Z145" s="190"/>
      <c r="AA145" s="190"/>
      <c r="AB145" s="9"/>
      <c r="AC145" s="7"/>
      <c r="AD145" s="144"/>
      <c r="AE145" s="697"/>
      <c r="AF145" s="141"/>
      <c r="AG145" s="141"/>
      <c r="AH145" s="7"/>
      <c r="AI145" s="7"/>
      <c r="AJ145" s="7"/>
      <c r="AK145" s="541"/>
      <c r="AL145" s="89"/>
      <c r="AM145" s="89"/>
      <c r="AN145" s="89"/>
      <c r="AO145" s="7"/>
      <c r="AP145" s="7"/>
      <c r="AQ145" s="7"/>
      <c r="AR145" s="7"/>
      <c r="AS145" s="7"/>
      <c r="AT145" s="7"/>
    </row>
    <row r="146" spans="1:46" x14ac:dyDescent="0.5">
      <c r="A146" s="8"/>
      <c r="B146" s="82" t="str">
        <f t="shared" si="0"/>
        <v>T141</v>
      </c>
      <c r="C146" s="129"/>
      <c r="D146" s="129"/>
      <c r="E146" s="329"/>
      <c r="F146" s="218"/>
      <c r="G146" s="218"/>
      <c r="H146" s="218"/>
      <c r="I146" s="218"/>
      <c r="J146" s="218"/>
      <c r="K146" s="218"/>
      <c r="L146" s="218"/>
      <c r="M146" s="218"/>
      <c r="N146" s="218"/>
      <c r="O146" s="218"/>
      <c r="P146" s="218"/>
      <c r="Q146" s="218"/>
      <c r="R146" s="218"/>
      <c r="S146" s="218"/>
      <c r="T146" s="218"/>
      <c r="U146" s="218"/>
      <c r="V146" s="89"/>
      <c r="W146" s="190"/>
      <c r="X146" s="190"/>
      <c r="Y146" s="190"/>
      <c r="Z146" s="190"/>
      <c r="AA146" s="190"/>
      <c r="AB146" s="9"/>
      <c r="AC146" s="7"/>
      <c r="AD146" s="144"/>
      <c r="AE146" s="697"/>
      <c r="AF146" s="141"/>
      <c r="AG146" s="141"/>
      <c r="AH146" s="7"/>
      <c r="AI146" s="7"/>
      <c r="AJ146" s="7"/>
      <c r="AK146" s="541"/>
      <c r="AL146" s="89"/>
      <c r="AM146" s="89"/>
      <c r="AN146" s="89"/>
      <c r="AO146" s="7"/>
      <c r="AP146" s="7"/>
      <c r="AQ146" s="7"/>
      <c r="AR146" s="7"/>
      <c r="AS146" s="7"/>
      <c r="AT146" s="7"/>
    </row>
    <row r="147" spans="1:46" x14ac:dyDescent="0.5">
      <c r="A147" s="8"/>
      <c r="B147" s="82" t="str">
        <f t="shared" si="0"/>
        <v>T142</v>
      </c>
      <c r="C147" s="129"/>
      <c r="D147" s="129"/>
      <c r="E147" s="329"/>
      <c r="F147" s="218"/>
      <c r="G147" s="218"/>
      <c r="H147" s="218"/>
      <c r="I147" s="218"/>
      <c r="J147" s="218"/>
      <c r="K147" s="218"/>
      <c r="L147" s="218"/>
      <c r="M147" s="218"/>
      <c r="N147" s="218"/>
      <c r="O147" s="218"/>
      <c r="P147" s="218"/>
      <c r="Q147" s="218"/>
      <c r="R147" s="218"/>
      <c r="S147" s="218"/>
      <c r="T147" s="218"/>
      <c r="U147" s="218"/>
      <c r="V147" s="89"/>
      <c r="W147" s="190"/>
      <c r="X147" s="190"/>
      <c r="Y147" s="190"/>
      <c r="Z147" s="190"/>
      <c r="AA147" s="190"/>
      <c r="AB147" s="9"/>
      <c r="AC147" s="7"/>
      <c r="AD147" s="144"/>
      <c r="AE147" s="697"/>
      <c r="AF147" s="141"/>
      <c r="AG147" s="141"/>
      <c r="AH147" s="7"/>
      <c r="AI147" s="7"/>
      <c r="AJ147" s="7"/>
      <c r="AK147" s="541"/>
      <c r="AL147" s="89"/>
      <c r="AM147" s="89"/>
      <c r="AN147" s="89"/>
      <c r="AO147" s="7"/>
      <c r="AP147" s="7"/>
      <c r="AQ147" s="7"/>
      <c r="AR147" s="7"/>
      <c r="AS147" s="7"/>
      <c r="AT147" s="7"/>
    </row>
    <row r="148" spans="1:46" x14ac:dyDescent="0.5">
      <c r="A148" s="8"/>
      <c r="B148" s="82" t="str">
        <f t="shared" si="0"/>
        <v>T143</v>
      </c>
      <c r="C148" s="129"/>
      <c r="D148" s="129"/>
      <c r="E148" s="329"/>
      <c r="F148" s="218"/>
      <c r="G148" s="218"/>
      <c r="H148" s="218"/>
      <c r="I148" s="218"/>
      <c r="J148" s="218"/>
      <c r="K148" s="218"/>
      <c r="L148" s="218"/>
      <c r="M148" s="218"/>
      <c r="N148" s="218"/>
      <c r="O148" s="218"/>
      <c r="P148" s="218"/>
      <c r="Q148" s="218"/>
      <c r="R148" s="218"/>
      <c r="S148" s="218"/>
      <c r="T148" s="218"/>
      <c r="U148" s="218"/>
      <c r="V148" s="89"/>
      <c r="W148" s="190"/>
      <c r="X148" s="190"/>
      <c r="Y148" s="190"/>
      <c r="Z148" s="190"/>
      <c r="AA148" s="190"/>
      <c r="AB148" s="9"/>
      <c r="AC148" s="7"/>
      <c r="AD148" s="144"/>
      <c r="AE148" s="697"/>
      <c r="AF148" s="141"/>
      <c r="AG148" s="141"/>
      <c r="AH148" s="7"/>
      <c r="AI148" s="7"/>
      <c r="AJ148" s="7"/>
      <c r="AK148" s="541"/>
      <c r="AL148" s="89"/>
      <c r="AM148" s="89"/>
      <c r="AN148" s="89"/>
      <c r="AO148" s="7"/>
      <c r="AP148" s="7"/>
      <c r="AQ148" s="7"/>
      <c r="AR148" s="7"/>
      <c r="AS148" s="7"/>
      <c r="AT148" s="7"/>
    </row>
    <row r="149" spans="1:46" x14ac:dyDescent="0.5">
      <c r="A149" s="8"/>
      <c r="B149" s="82" t="str">
        <f t="shared" si="0"/>
        <v>T144</v>
      </c>
      <c r="C149" s="129"/>
      <c r="D149" s="129"/>
      <c r="E149" s="329"/>
      <c r="F149" s="218"/>
      <c r="G149" s="218"/>
      <c r="H149" s="218"/>
      <c r="I149" s="218"/>
      <c r="J149" s="218"/>
      <c r="K149" s="218"/>
      <c r="L149" s="218"/>
      <c r="M149" s="218"/>
      <c r="N149" s="218"/>
      <c r="O149" s="218"/>
      <c r="P149" s="218"/>
      <c r="Q149" s="218"/>
      <c r="R149" s="218"/>
      <c r="S149" s="218"/>
      <c r="T149" s="218"/>
      <c r="U149" s="218"/>
      <c r="V149" s="89"/>
      <c r="W149" s="190"/>
      <c r="X149" s="190"/>
      <c r="Y149" s="190"/>
      <c r="Z149" s="190"/>
      <c r="AA149" s="190"/>
      <c r="AB149" s="9"/>
      <c r="AC149" s="7"/>
      <c r="AD149" s="144"/>
      <c r="AE149" s="697"/>
      <c r="AF149" s="141"/>
      <c r="AG149" s="141"/>
      <c r="AH149" s="7"/>
      <c r="AI149" s="7"/>
      <c r="AJ149" s="7"/>
      <c r="AK149" s="541"/>
      <c r="AL149" s="89"/>
      <c r="AM149" s="89"/>
      <c r="AN149" s="89"/>
      <c r="AO149" s="7"/>
      <c r="AP149" s="7"/>
      <c r="AQ149" s="7"/>
      <c r="AR149" s="7"/>
      <c r="AS149" s="7"/>
      <c r="AT149" s="7"/>
    </row>
    <row r="150" spans="1:46" x14ac:dyDescent="0.5">
      <c r="A150" s="8"/>
      <c r="B150" s="82" t="str">
        <f t="shared" si="0"/>
        <v>T145</v>
      </c>
      <c r="C150" s="129"/>
      <c r="D150" s="129"/>
      <c r="E150" s="329"/>
      <c r="F150" s="218"/>
      <c r="G150" s="218"/>
      <c r="H150" s="218"/>
      <c r="I150" s="218"/>
      <c r="J150" s="218"/>
      <c r="K150" s="218"/>
      <c r="L150" s="218"/>
      <c r="M150" s="218"/>
      <c r="N150" s="218"/>
      <c r="O150" s="218"/>
      <c r="P150" s="218"/>
      <c r="Q150" s="218"/>
      <c r="R150" s="218"/>
      <c r="S150" s="218"/>
      <c r="T150" s="218"/>
      <c r="U150" s="218"/>
      <c r="V150" s="89"/>
      <c r="W150" s="190"/>
      <c r="X150" s="190"/>
      <c r="Y150" s="190"/>
      <c r="Z150" s="190"/>
      <c r="AA150" s="190"/>
      <c r="AB150" s="9"/>
      <c r="AC150" s="7"/>
      <c r="AD150" s="144"/>
      <c r="AE150" s="697"/>
      <c r="AF150" s="141"/>
      <c r="AG150" s="141"/>
      <c r="AH150" s="7"/>
      <c r="AI150" s="7"/>
      <c r="AJ150" s="7"/>
      <c r="AK150" s="541"/>
      <c r="AL150" s="89"/>
      <c r="AM150" s="89"/>
      <c r="AN150" s="89"/>
      <c r="AO150" s="7"/>
      <c r="AP150" s="7"/>
      <c r="AQ150" s="7"/>
      <c r="AR150" s="7"/>
      <c r="AS150" s="7"/>
      <c r="AT150" s="7"/>
    </row>
    <row r="151" spans="1:46" x14ac:dyDescent="0.5">
      <c r="A151" s="8"/>
      <c r="B151" s="82" t="str">
        <f t="shared" si="0"/>
        <v>T146</v>
      </c>
      <c r="C151" s="129"/>
      <c r="D151" s="129"/>
      <c r="E151" s="329"/>
      <c r="F151" s="218"/>
      <c r="G151" s="218"/>
      <c r="H151" s="218"/>
      <c r="I151" s="218"/>
      <c r="J151" s="218"/>
      <c r="K151" s="218"/>
      <c r="L151" s="218"/>
      <c r="M151" s="218"/>
      <c r="N151" s="218"/>
      <c r="O151" s="218"/>
      <c r="P151" s="218"/>
      <c r="Q151" s="218"/>
      <c r="R151" s="218"/>
      <c r="S151" s="218"/>
      <c r="T151" s="218"/>
      <c r="U151" s="218"/>
      <c r="V151" s="89"/>
      <c r="W151" s="190"/>
      <c r="X151" s="190"/>
      <c r="Y151" s="190"/>
      <c r="Z151" s="190"/>
      <c r="AA151" s="190"/>
      <c r="AB151" s="9"/>
      <c r="AC151" s="7"/>
      <c r="AD151" s="144"/>
      <c r="AE151" s="697"/>
      <c r="AF151" s="141"/>
      <c r="AG151" s="141"/>
      <c r="AH151" s="7"/>
      <c r="AI151" s="7"/>
      <c r="AJ151" s="7"/>
      <c r="AK151" s="541"/>
      <c r="AL151" s="89"/>
      <c r="AM151" s="89"/>
      <c r="AN151" s="89"/>
      <c r="AO151" s="7"/>
      <c r="AP151" s="7"/>
      <c r="AQ151" s="7"/>
      <c r="AR151" s="7"/>
      <c r="AS151" s="7"/>
      <c r="AT151" s="7"/>
    </row>
    <row r="152" spans="1:46" x14ac:dyDescent="0.5">
      <c r="A152" s="8"/>
      <c r="B152" s="82" t="str">
        <f t="shared" si="0"/>
        <v>T147</v>
      </c>
      <c r="C152" s="129"/>
      <c r="D152" s="129"/>
      <c r="E152" s="329"/>
      <c r="F152" s="218"/>
      <c r="G152" s="218"/>
      <c r="H152" s="218"/>
      <c r="I152" s="218"/>
      <c r="J152" s="218"/>
      <c r="K152" s="218"/>
      <c r="L152" s="218"/>
      <c r="M152" s="218"/>
      <c r="N152" s="218"/>
      <c r="O152" s="218"/>
      <c r="P152" s="218"/>
      <c r="Q152" s="218"/>
      <c r="R152" s="218"/>
      <c r="S152" s="218"/>
      <c r="T152" s="218"/>
      <c r="U152" s="218"/>
      <c r="V152" s="89"/>
      <c r="W152" s="190"/>
      <c r="X152" s="190"/>
      <c r="Y152" s="190"/>
      <c r="Z152" s="190"/>
      <c r="AA152" s="190"/>
      <c r="AB152" s="9"/>
      <c r="AC152" s="7"/>
      <c r="AD152" s="144"/>
      <c r="AE152" s="697"/>
      <c r="AF152" s="141"/>
      <c r="AG152" s="141"/>
      <c r="AH152" s="7"/>
      <c r="AI152" s="7"/>
      <c r="AJ152" s="7"/>
      <c r="AK152" s="541"/>
      <c r="AL152" s="89"/>
      <c r="AM152" s="89"/>
      <c r="AN152" s="89"/>
      <c r="AO152" s="7"/>
      <c r="AP152" s="7"/>
      <c r="AQ152" s="7"/>
      <c r="AR152" s="7"/>
      <c r="AS152" s="7"/>
      <c r="AT152" s="7"/>
    </row>
    <row r="153" spans="1:46" x14ac:dyDescent="0.5">
      <c r="A153" s="8"/>
      <c r="B153" s="82" t="str">
        <f t="shared" si="0"/>
        <v>T148</v>
      </c>
      <c r="C153" s="129"/>
      <c r="D153" s="129"/>
      <c r="E153" s="329"/>
      <c r="F153" s="218"/>
      <c r="G153" s="218"/>
      <c r="H153" s="218"/>
      <c r="I153" s="218"/>
      <c r="J153" s="218"/>
      <c r="K153" s="218"/>
      <c r="L153" s="218"/>
      <c r="M153" s="218"/>
      <c r="N153" s="218"/>
      <c r="O153" s="218"/>
      <c r="P153" s="218"/>
      <c r="Q153" s="218"/>
      <c r="R153" s="218"/>
      <c r="S153" s="218"/>
      <c r="T153" s="218"/>
      <c r="U153" s="218"/>
      <c r="V153" s="89"/>
      <c r="W153" s="190"/>
      <c r="X153" s="190"/>
      <c r="Y153" s="190"/>
      <c r="Z153" s="190"/>
      <c r="AA153" s="190"/>
      <c r="AB153" s="9"/>
      <c r="AC153" s="7"/>
      <c r="AD153" s="144"/>
      <c r="AE153" s="697"/>
      <c r="AF153" s="141"/>
      <c r="AG153" s="141"/>
      <c r="AH153" s="7"/>
      <c r="AI153" s="7"/>
      <c r="AJ153" s="7"/>
      <c r="AK153" s="541"/>
      <c r="AL153" s="89"/>
      <c r="AM153" s="89"/>
      <c r="AN153" s="89"/>
      <c r="AO153" s="7"/>
      <c r="AP153" s="7"/>
      <c r="AQ153" s="7"/>
      <c r="AR153" s="7"/>
      <c r="AS153" s="7"/>
      <c r="AT153" s="7"/>
    </row>
    <row r="154" spans="1:46" x14ac:dyDescent="0.5">
      <c r="A154" s="8"/>
      <c r="B154" s="82" t="str">
        <f t="shared" si="0"/>
        <v>T149</v>
      </c>
      <c r="C154" s="129"/>
      <c r="D154" s="129"/>
      <c r="E154" s="329"/>
      <c r="F154" s="218"/>
      <c r="G154" s="218"/>
      <c r="H154" s="218"/>
      <c r="I154" s="218"/>
      <c r="J154" s="218"/>
      <c r="K154" s="218"/>
      <c r="L154" s="218"/>
      <c r="M154" s="218"/>
      <c r="N154" s="218"/>
      <c r="O154" s="218"/>
      <c r="P154" s="218"/>
      <c r="Q154" s="218"/>
      <c r="R154" s="218"/>
      <c r="S154" s="218"/>
      <c r="T154" s="218"/>
      <c r="U154" s="218"/>
      <c r="V154" s="89"/>
      <c r="W154" s="190"/>
      <c r="X154" s="190"/>
      <c r="Y154" s="190"/>
      <c r="Z154" s="190"/>
      <c r="AA154" s="190"/>
      <c r="AB154" s="9"/>
      <c r="AC154" s="7"/>
      <c r="AD154" s="144"/>
      <c r="AE154" s="697"/>
      <c r="AF154" s="141"/>
      <c r="AG154" s="141"/>
      <c r="AH154" s="7"/>
      <c r="AI154" s="7"/>
      <c r="AJ154" s="7"/>
      <c r="AK154" s="541"/>
      <c r="AL154" s="89"/>
      <c r="AM154" s="89"/>
      <c r="AN154" s="89"/>
      <c r="AO154" s="7"/>
      <c r="AP154" s="7"/>
      <c r="AQ154" s="7"/>
      <c r="AR154" s="7"/>
      <c r="AS154" s="7"/>
      <c r="AT154" s="7"/>
    </row>
    <row r="155" spans="1:46" x14ac:dyDescent="0.5">
      <c r="A155" s="8"/>
      <c r="B155" s="82" t="str">
        <f t="shared" si="0"/>
        <v>T150</v>
      </c>
      <c r="C155" s="129"/>
      <c r="D155" s="129"/>
      <c r="E155" s="329"/>
      <c r="F155" s="218"/>
      <c r="G155" s="218"/>
      <c r="H155" s="218"/>
      <c r="I155" s="218"/>
      <c r="J155" s="218"/>
      <c r="K155" s="218"/>
      <c r="L155" s="218"/>
      <c r="M155" s="218"/>
      <c r="N155" s="218"/>
      <c r="O155" s="218"/>
      <c r="P155" s="218"/>
      <c r="Q155" s="218"/>
      <c r="R155" s="218"/>
      <c r="S155" s="218"/>
      <c r="T155" s="218"/>
      <c r="U155" s="218"/>
      <c r="V155" s="89"/>
      <c r="W155" s="190"/>
      <c r="X155" s="190"/>
      <c r="Y155" s="190"/>
      <c r="Z155" s="190"/>
      <c r="AA155" s="190"/>
      <c r="AB155" s="9"/>
      <c r="AC155" s="7"/>
      <c r="AD155" s="144"/>
      <c r="AE155" s="697"/>
      <c r="AF155" s="141"/>
      <c r="AG155" s="141"/>
      <c r="AH155" s="7"/>
      <c r="AI155" s="7"/>
      <c r="AJ155" s="7"/>
      <c r="AK155" s="541"/>
      <c r="AL155" s="89"/>
      <c r="AM155" s="89"/>
      <c r="AN155" s="89"/>
      <c r="AO155" s="7"/>
      <c r="AP155" s="7"/>
      <c r="AQ155" s="7"/>
      <c r="AR155" s="7"/>
      <c r="AS155" s="7"/>
      <c r="AT155" s="7"/>
    </row>
    <row r="156" spans="1:46" x14ac:dyDescent="0.5">
      <c r="A156" s="8"/>
      <c r="B156" s="82" t="str">
        <f t="shared" si="0"/>
        <v>T151</v>
      </c>
      <c r="C156" s="129"/>
      <c r="D156" s="129"/>
      <c r="E156" s="329"/>
      <c r="F156" s="218"/>
      <c r="G156" s="218"/>
      <c r="H156" s="218"/>
      <c r="I156" s="218"/>
      <c r="J156" s="218"/>
      <c r="K156" s="218"/>
      <c r="L156" s="218"/>
      <c r="M156" s="218"/>
      <c r="N156" s="218"/>
      <c r="O156" s="218"/>
      <c r="P156" s="218"/>
      <c r="Q156" s="218"/>
      <c r="R156" s="218"/>
      <c r="S156" s="218"/>
      <c r="T156" s="218"/>
      <c r="U156" s="218"/>
      <c r="V156" s="89"/>
      <c r="W156" s="190"/>
      <c r="X156" s="190"/>
      <c r="Y156" s="190"/>
      <c r="Z156" s="190"/>
      <c r="AA156" s="190"/>
      <c r="AB156" s="9"/>
      <c r="AC156" s="7"/>
      <c r="AD156" s="144"/>
      <c r="AE156" s="697"/>
      <c r="AF156" s="141"/>
      <c r="AG156" s="141"/>
      <c r="AH156" s="7"/>
      <c r="AI156" s="7"/>
      <c r="AJ156" s="7"/>
      <c r="AK156" s="541"/>
      <c r="AL156" s="89"/>
      <c r="AM156" s="89"/>
      <c r="AN156" s="89"/>
      <c r="AO156" s="7"/>
      <c r="AP156" s="7"/>
      <c r="AQ156" s="7"/>
      <c r="AR156" s="7"/>
      <c r="AS156" s="7"/>
      <c r="AT156" s="7"/>
    </row>
    <row r="157" spans="1:46" x14ac:dyDescent="0.5">
      <c r="A157" s="8"/>
      <c r="B157" s="82" t="str">
        <f t="shared" si="0"/>
        <v>T152</v>
      </c>
      <c r="C157" s="129"/>
      <c r="D157" s="129"/>
      <c r="E157" s="329"/>
      <c r="F157" s="218"/>
      <c r="G157" s="218"/>
      <c r="H157" s="218"/>
      <c r="I157" s="218"/>
      <c r="J157" s="218"/>
      <c r="K157" s="218"/>
      <c r="L157" s="218"/>
      <c r="M157" s="218"/>
      <c r="N157" s="218"/>
      <c r="O157" s="218"/>
      <c r="P157" s="218"/>
      <c r="Q157" s="218"/>
      <c r="R157" s="218"/>
      <c r="S157" s="218"/>
      <c r="T157" s="218"/>
      <c r="U157" s="218"/>
      <c r="V157" s="89"/>
      <c r="W157" s="190"/>
      <c r="X157" s="190"/>
      <c r="Y157" s="190"/>
      <c r="Z157" s="190"/>
      <c r="AA157" s="190"/>
      <c r="AB157" s="9"/>
      <c r="AC157" s="7"/>
      <c r="AD157" s="144"/>
      <c r="AE157" s="697"/>
      <c r="AF157" s="141"/>
      <c r="AG157" s="141"/>
      <c r="AH157" s="7"/>
      <c r="AI157" s="7"/>
      <c r="AJ157" s="7"/>
      <c r="AK157" s="541"/>
      <c r="AL157" s="89"/>
      <c r="AM157" s="89"/>
      <c r="AN157" s="89"/>
      <c r="AO157" s="7"/>
      <c r="AP157" s="7"/>
      <c r="AQ157" s="7"/>
      <c r="AR157" s="7"/>
      <c r="AS157" s="7"/>
      <c r="AT157" s="7"/>
    </row>
    <row r="158" spans="1:46" x14ac:dyDescent="0.5">
      <c r="A158" s="8"/>
      <c r="B158" s="82" t="str">
        <f t="shared" si="0"/>
        <v>T153</v>
      </c>
      <c r="C158" s="129"/>
      <c r="D158" s="129"/>
      <c r="E158" s="329"/>
      <c r="F158" s="218"/>
      <c r="G158" s="218"/>
      <c r="H158" s="218"/>
      <c r="I158" s="218"/>
      <c r="J158" s="218"/>
      <c r="K158" s="218"/>
      <c r="L158" s="218"/>
      <c r="M158" s="218"/>
      <c r="N158" s="218"/>
      <c r="O158" s="218"/>
      <c r="P158" s="218"/>
      <c r="Q158" s="218"/>
      <c r="R158" s="218"/>
      <c r="S158" s="218"/>
      <c r="T158" s="218"/>
      <c r="U158" s="218"/>
      <c r="V158" s="89"/>
      <c r="W158" s="190"/>
      <c r="X158" s="190"/>
      <c r="Y158" s="190"/>
      <c r="Z158" s="190"/>
      <c r="AA158" s="190"/>
      <c r="AB158" s="9"/>
      <c r="AC158" s="7"/>
      <c r="AD158" s="141"/>
      <c r="AE158" s="141"/>
      <c r="AF158" s="141"/>
      <c r="AG158" s="141"/>
      <c r="AH158" s="7"/>
      <c r="AI158" s="7"/>
      <c r="AJ158" s="7"/>
      <c r="AK158" s="541"/>
      <c r="AL158" s="89"/>
      <c r="AM158" s="89"/>
      <c r="AN158" s="89"/>
      <c r="AO158" s="7"/>
      <c r="AP158" s="7"/>
      <c r="AQ158" s="7"/>
      <c r="AR158" s="7"/>
      <c r="AS158" s="7"/>
      <c r="AT158" s="7"/>
    </row>
    <row r="159" spans="1:46" ht="5.25" customHeight="1" x14ac:dyDescent="0.5">
      <c r="A159" s="8"/>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9"/>
      <c r="AC159" s="7"/>
      <c r="AD159" s="141"/>
      <c r="AE159" s="141"/>
      <c r="AF159" s="141"/>
      <c r="AG159" s="141"/>
      <c r="AH159" s="7"/>
      <c r="AI159" s="7"/>
      <c r="AJ159" s="7"/>
      <c r="AK159" s="541"/>
      <c r="AL159" s="89"/>
      <c r="AM159" s="89"/>
      <c r="AN159" s="89"/>
      <c r="AO159" s="7"/>
      <c r="AP159" s="7"/>
      <c r="AQ159" s="7"/>
      <c r="AR159" s="7"/>
      <c r="AS159" s="7"/>
      <c r="AT159" s="7"/>
    </row>
    <row r="160" spans="1:46" x14ac:dyDescent="0.5">
      <c r="A160" s="8"/>
      <c r="C160" s="580" t="s">
        <v>4867</v>
      </c>
      <c r="D160" s="81"/>
      <c r="E160" s="82"/>
      <c r="F160" s="82">
        <f>IF(AgFor!AG2="",0,COUNTA(_xlfn.ANCHORARRAY(AgFor!AG2)))</f>
        <v>0</v>
      </c>
      <c r="G160" s="82">
        <f>IF(Animals!$AC$34="None",0,COUNTA(_xlfn.ANCHORARRAY(Animals!$AC$34)))</f>
        <v>0</v>
      </c>
      <c r="H160" s="82">
        <f>IF(Chems!Q2="None",0,COUNTA(_xlfn.ANCHORARRAY(Chems!Q2)))</f>
        <v>0</v>
      </c>
      <c r="I160" s="82">
        <f>IF(PH.Energy!AA1="None",0,COUNTA(_xlfn.ANCHORARRAY(PH.Energy!AA1)))</f>
        <v>0</v>
      </c>
      <c r="J160" s="82">
        <f>IF(Harvest!O2="None",0,COUNTA(_xlfn.ANCHORARRAY(Harvest!O2)))</f>
        <v>0</v>
      </c>
      <c r="K160" s="82">
        <f>IF(Irrigat!V2="None",0,COUNTA(_xlfn.ANCHORARRAY(Irrigat!V2)))</f>
        <v>0</v>
      </c>
      <c r="L160" s="82">
        <f>IF(Residues!AD1="None",0,COUNTA(_xlfn.ANCHORARRAY(Residues!AD1)))</f>
        <v>0</v>
      </c>
      <c r="M160" s="82">
        <f>IF(Fertilizer!AK2="None",0,COUNTA(_xlfn.ANCHORARRAY(Fertilizer!AK2)))</f>
        <v>0</v>
      </c>
      <c r="N160" s="82">
        <f>IF(pH!P2="None",0,COUNTA(_xlfn.ANCHORARRAY(pH!P2)))</f>
        <v>0</v>
      </c>
      <c r="O160" s="82">
        <f>IF(Plant!AJ2="None",0,COUNTA(_xlfn.ANCHORARRAY(Plant!AJ2)))</f>
        <v>0</v>
      </c>
      <c r="P160" s="82">
        <f>IF(PH.Energy!Z1="None",0,COUNTA(_xlfn.ANCHORARRAY(PH.Energy!Z1)))</f>
        <v>0</v>
      </c>
      <c r="Q160" s="82">
        <f>IF(Tillage!S2="None",0,COUNTA(_xlfn.ANCHORARRAY(Tillage!S2)))</f>
        <v>0</v>
      </c>
      <c r="R160" s="82">
        <f>IF(Variety!BI2="",0,COUNTA(_xlfn.ANCHORARRAY(Variety!BI2)))</f>
        <v>0</v>
      </c>
      <c r="S160" s="82">
        <f>IF(WaterHarvest!S2="None",0,COUNTA(_xlfn.ANCHORARRAY(WaterHarvest!S2)))</f>
        <v>0</v>
      </c>
      <c r="T160" s="82">
        <f>IF(Other!P2="None",0,COUNTA(_xlfn.ANCHORARRAY(Other!P2)))</f>
        <v>0</v>
      </c>
      <c r="U160" s="82">
        <f>IF(COUNTBLANK(Weed!D3:M3)=10,0,10-COUNTBLANK((Weed!D3:M3)))</f>
        <v>0</v>
      </c>
      <c r="V160" s="82"/>
      <c r="W160" s="7"/>
      <c r="X160" s="7"/>
      <c r="Y160" s="7"/>
      <c r="Z160" s="7"/>
      <c r="AA160" s="7"/>
      <c r="AB160" s="9"/>
      <c r="AC160" s="7"/>
      <c r="AD160" s="141"/>
      <c r="AE160" s="141"/>
      <c r="AF160" s="141"/>
      <c r="AG160" s="141"/>
      <c r="AH160" s="7"/>
      <c r="AI160" s="7"/>
      <c r="AJ160" s="7"/>
      <c r="AK160" s="541"/>
      <c r="AL160" s="89"/>
      <c r="AM160" s="89"/>
      <c r="AN160" s="89"/>
      <c r="AO160" s="7"/>
      <c r="AP160" s="7"/>
      <c r="AQ160" s="7"/>
      <c r="AR160" s="7"/>
      <c r="AS160" s="7"/>
      <c r="AT160" s="7"/>
    </row>
    <row r="161" spans="1:46" x14ac:dyDescent="0.5">
      <c r="A161" s="8"/>
      <c r="C161" s="579" t="s">
        <v>4868</v>
      </c>
      <c r="D161" s="6"/>
      <c r="E161" s="82"/>
      <c r="F161" s="82" cm="1">
        <f t="array" ref="F161">SUM(IF(FREQUENCY(IF(LEN(F6:F158)&gt;0,MATCH(F6:F158,F6:F158,0),""),IF(LEN(F6:F158)&gt;0,MATCH(F6:F158,F6:F158,0),""))&gt;0,1))</f>
        <v>0</v>
      </c>
      <c r="G161" s="82" cm="1">
        <f t="array" ref="G161">SUM(IF(FREQUENCY(IF(LEN(G6:G158)&gt;0,MATCH(G6:G158,G6:G158,0),""),IF(LEN(G6:G158)&gt;0,MATCH(G6:G158,G6:G158,0),""))&gt;0,1))</f>
        <v>0</v>
      </c>
      <c r="H161" s="82" cm="1">
        <f t="array" ref="H161">SUM(IF(FREQUENCY(IF(LEN(H6:H158)&gt;0,MATCH(H6:H158,H6:H158,0),""),IF(LEN(H6:H158)&gt;0,MATCH(H6:H158,H6:H158,0),""))&gt;0,1))</f>
        <v>0</v>
      </c>
      <c r="I161" s="82" cm="1">
        <f t="array" ref="I161">SUM(IF(FREQUENCY(IF(LEN(I6:I158)&gt;0,MATCH(I6:I158,I6:I158,0),""),IF(LEN(I6:I158)&gt;0,MATCH(I6:I158,I6:I158,0),""))&gt;0,1))</f>
        <v>0</v>
      </c>
      <c r="J161" s="82" cm="1">
        <f t="array" ref="J161">SUM(IF(FREQUENCY(IF(LEN(J6:J158)&gt;0,MATCH(J6:J158,J6:J158,0),""),IF(LEN(J6:J158)&gt;0,MATCH(J6:J158,J6:J158,0),""))&gt;0,1))</f>
        <v>0</v>
      </c>
      <c r="K161" s="82" cm="1">
        <f t="array" ref="K161">SUM(IF(FREQUENCY(IF(LEN(K6:K158)&gt;0,MATCH(K6:K158,K6:K158,0),""),IF(LEN(K6:K158)&gt;0,MATCH(K6:K158,K6:K158,0),""))&gt;0,1))</f>
        <v>0</v>
      </c>
      <c r="L161" s="82" cm="1">
        <f t="array" ref="L161">SUM(IF(FREQUENCY(IF(LEN(L6:L158)&gt;0,MATCH(L6:L158,L6:L158,0),""),IF(LEN(L6:L158)&gt;0,MATCH(L6:L158,L6:L158,0),""))&gt;0,1))</f>
        <v>0</v>
      </c>
      <c r="M161" s="82" cm="1">
        <f t="array" ref="M161">SUM(IF(FREQUENCY(IF(LEN(M6:M158)&gt;0,MATCH(M6:M158,M6:M158,0),""),IF(LEN(M6:M158)&gt;0,MATCH(M6:M158,M6:M158,0),""))&gt;0,1))</f>
        <v>0</v>
      </c>
      <c r="N161" s="82" cm="1">
        <f t="array" ref="N161">SUM(IF(FREQUENCY(IF(LEN(N6:N158)&gt;0,MATCH(N6:N158,N6:N158,0),""),IF(LEN(N6:N158)&gt;0,MATCH(N6:N158,N6:N158,0),""))&gt;0,1))</f>
        <v>0</v>
      </c>
      <c r="O161" s="82" cm="1">
        <f t="array" ref="O161">SUM(IF(FREQUENCY(IF(LEN(O6:O158)&gt;0,MATCH(O6:O158,O6:O158,0),""),IF(LEN(O6:O158)&gt;0,MATCH(O6:O158,O6:O158,0),""))&gt;0,1))</f>
        <v>0</v>
      </c>
      <c r="P161" s="82" cm="1">
        <f t="array" ref="P161">SUM(IF(FREQUENCY(IF(LEN(P6:P158)&gt;0,MATCH(P6:P158,P6:P158,0),""),IF(LEN(P6:P158)&gt;0,MATCH(P6:P158,P6:P158,0),""))&gt;0,1))</f>
        <v>0</v>
      </c>
      <c r="Q161" s="82" cm="1">
        <f t="array" ref="Q161">SUM(IF(FREQUENCY(IF(LEN(Q6:Q158)&gt;0,MATCH(Q6:Q158,Q6:Q158,0),""),IF(LEN(Q6:Q158)&gt;0,MATCH(Q6:Q158,Q6:Q158,0),""))&gt;0,1))</f>
        <v>0</v>
      </c>
      <c r="R161" s="82" cm="1">
        <f t="array" ref="R161">SUM(IF(FREQUENCY(IF(LEN(R6:R158)&gt;0,MATCH(R6:R158,R6:R158,0),""),IF(LEN(R6:R158)&gt;0,MATCH(R6:R158,R6:R158,0),""))&gt;0,1))</f>
        <v>0</v>
      </c>
      <c r="S161" s="82" cm="1">
        <f t="array" ref="S161">SUM(IF(FREQUENCY(IF(LEN(S6:S158)&gt;0,MATCH(S6:S158,S6:S158,0),""),IF(LEN(S6:S158)&gt;0,MATCH(S6:S158,S6:S158,0),""))&gt;0,1))</f>
        <v>0</v>
      </c>
      <c r="T161" s="82" cm="1">
        <f t="array" ref="T161">SUM(IF(FREQUENCY(IF(LEN(T6:T158)&gt;0,MATCH(T6:T158,T6:T158,0),""),IF(LEN(T6:T158)&gt;0,MATCH(T6:T158,T6:T158,0),""))&gt;0,1))</f>
        <v>0</v>
      </c>
      <c r="U161" s="82" cm="1">
        <f t="array" ref="U161">SUM(IF(FREQUENCY(IF(LEN(U6:U158)&gt;0,MATCH(U6:U158,U6:U158,0),""),IF(LEN(U6:U158)&gt;0,MATCH(U6:U158,U6:U158,0),""))&gt;0,1))</f>
        <v>0</v>
      </c>
      <c r="V161" s="82"/>
      <c r="W161" s="7"/>
      <c r="X161" s="7"/>
      <c r="Y161" s="7"/>
      <c r="Z161" s="7"/>
      <c r="AA161" s="7"/>
      <c r="AB161" s="9"/>
      <c r="AC161" s="7"/>
      <c r="AD161" s="141"/>
      <c r="AE161" s="141"/>
      <c r="AF161" s="141"/>
      <c r="AG161" s="141"/>
      <c r="AH161" s="7"/>
      <c r="AI161" s="7"/>
      <c r="AJ161" s="7"/>
      <c r="AK161" s="541"/>
      <c r="AL161" s="89"/>
      <c r="AM161" s="89"/>
      <c r="AN161" s="89"/>
      <c r="AO161" s="7"/>
      <c r="AP161" s="7"/>
      <c r="AQ161" s="7"/>
      <c r="AR161" s="7"/>
      <c r="AS161" s="7"/>
      <c r="AT161" s="7"/>
    </row>
    <row r="162" spans="1:46" ht="5.25" customHeight="1" x14ac:dyDescent="0.5">
      <c r="A162" s="8"/>
      <c r="C162" s="581"/>
      <c r="D162" s="7"/>
      <c r="E162" s="82"/>
      <c r="F162" s="82"/>
      <c r="G162" s="82"/>
      <c r="H162" s="82"/>
      <c r="I162" s="82"/>
      <c r="J162" s="82"/>
      <c r="K162" s="82"/>
      <c r="L162" s="82"/>
      <c r="M162" s="82"/>
      <c r="N162" s="82"/>
      <c r="O162" s="82"/>
      <c r="P162" s="82"/>
      <c r="Q162" s="82"/>
      <c r="R162" s="82"/>
      <c r="S162" s="82"/>
      <c r="T162" s="82"/>
      <c r="U162" s="82"/>
      <c r="V162" s="82"/>
      <c r="W162" s="7"/>
      <c r="X162" s="7"/>
      <c r="Y162" s="7"/>
      <c r="Z162" s="7"/>
      <c r="AA162" s="7"/>
      <c r="AB162" s="9"/>
      <c r="AC162" s="7"/>
      <c r="AD162" s="141"/>
      <c r="AE162" s="141"/>
      <c r="AF162" s="141"/>
      <c r="AG162" s="141"/>
      <c r="AH162" s="7"/>
      <c r="AI162" s="7"/>
      <c r="AJ162" s="7"/>
      <c r="AK162" s="541"/>
      <c r="AL162" s="89"/>
      <c r="AM162" s="89"/>
      <c r="AN162" s="89"/>
      <c r="AO162" s="7"/>
      <c r="AP162" s="7"/>
      <c r="AQ162" s="7"/>
      <c r="AR162" s="7"/>
      <c r="AS162" s="7"/>
      <c r="AT162" s="7"/>
    </row>
    <row r="163" spans="1:46" x14ac:dyDescent="0.5">
      <c r="A163" s="8"/>
      <c r="C163" s="579" t="s">
        <v>4869</v>
      </c>
      <c r="D163" s="102"/>
      <c r="E163" s="156"/>
      <c r="F163" s="156" t="str" cm="1">
        <f t="array" ref="F163">IF(AgFor!AG2="","None",_xlfn.ANCHORARRAY(AgFor!AG2))</f>
        <v>None</v>
      </c>
      <c r="G163" s="156" t="str" cm="1">
        <f t="array" ref="G163">_xlfn.ANCHORARRAY(Animals!$AC$34)</f>
        <v>None</v>
      </c>
      <c r="H163" s="156" t="str" cm="1">
        <f t="array" ref="H163">_xlfn.ANCHORARRAY(Chems!Q2)</f>
        <v>None</v>
      </c>
      <c r="I163" s="156" t="str" cm="1">
        <f t="array" ref="I163">_xlfn.ANCHORARRAY(PH.Energy!AA1)</f>
        <v>None</v>
      </c>
      <c r="J163" s="156" t="str" cm="1">
        <f t="array" ref="J163">_xlfn.ANCHORARRAY(Harvest!O2)</f>
        <v>None</v>
      </c>
      <c r="K163" s="156" t="str" cm="1">
        <f t="array" ref="K163">_xlfn.ANCHORARRAY(Irrigat!V2)</f>
        <v>None</v>
      </c>
      <c r="L163" s="156" t="str" cm="1">
        <f t="array" ref="L163">IF(Residues!$AD$1="","None",_xlfn.ANCHORARRAY(Residues!$AD$1))</f>
        <v>None</v>
      </c>
      <c r="M163" s="156" t="str" cm="1">
        <f t="array" ref="M163">_xlfn.ANCHORARRAY(Fertilizer!AM2)</f>
        <v>None</v>
      </c>
      <c r="N163" s="156" t="str" cm="1">
        <f t="array" ref="N163">IF(pH!P2="None","None",_xlfn.ANCHORARRAY(pH!P2))</f>
        <v>None</v>
      </c>
      <c r="O163" s="156" t="str" cm="1">
        <f t="array" ref="O163">_xlfn.ANCHORARRAY(Plant!AJ2)</f>
        <v>None</v>
      </c>
      <c r="P163" s="156" t="str" cm="1">
        <f t="array" ref="P163">_xlfn.ANCHORARRAY(PH.Energy!Z1)</f>
        <v>None</v>
      </c>
      <c r="Q163" s="156" t="str" cm="1">
        <f t="array" ref="Q163">_xlfn.ANCHORARRAY(Tillage!S2)</f>
        <v>None</v>
      </c>
      <c r="R163" s="156" t="str" cm="1">
        <f t="array" ref="R163">IF(Variety!BI2="","None",_xlfn.ANCHORARRAY(Variety!BI2))</f>
        <v>None</v>
      </c>
      <c r="S163" s="156" t="str" cm="1">
        <f t="array" ref="S163">_xlfn.ANCHORARRAY(WaterHarvest!S2)</f>
        <v>None</v>
      </c>
      <c r="T163" s="156" t="str" cm="1">
        <f t="array" ref="T163">_xlfn.ANCHORARRAY(Other!P2)</f>
        <v>None</v>
      </c>
      <c r="U163" s="156" t="str" cm="1">
        <f t="array" ref="U163">_xlfn.ANCHORARRAY(Weed!P2)</f>
        <v>None</v>
      </c>
      <c r="V163" s="103"/>
      <c r="W163" s="7"/>
      <c r="X163" s="7"/>
      <c r="Y163" s="7"/>
      <c r="Z163" s="7"/>
      <c r="AA163" s="7"/>
      <c r="AB163" s="9"/>
      <c r="AC163" s="7"/>
      <c r="AD163" s="141"/>
      <c r="AE163" s="141"/>
      <c r="AF163" s="141"/>
      <c r="AG163" s="141"/>
      <c r="AH163" s="7"/>
      <c r="AI163" s="7"/>
      <c r="AJ163" s="7"/>
      <c r="AK163" s="541"/>
      <c r="AL163" s="89"/>
      <c r="AM163" s="89"/>
      <c r="AN163" s="89"/>
      <c r="AO163" s="7"/>
      <c r="AP163" s="7"/>
      <c r="AQ163" s="7"/>
      <c r="AR163" s="7"/>
      <c r="AS163" s="7"/>
      <c r="AT163" s="7"/>
    </row>
    <row r="164" spans="1:46" x14ac:dyDescent="0.5">
      <c r="A164" s="8"/>
      <c r="C164" s="7"/>
      <c r="D164" s="7"/>
      <c r="E164" s="157"/>
      <c r="F164" s="157"/>
      <c r="G164" s="157"/>
      <c r="H164" s="157"/>
      <c r="I164" s="157"/>
      <c r="J164" s="157"/>
      <c r="K164" s="157"/>
      <c r="L164" s="157"/>
      <c r="M164" s="157"/>
      <c r="N164" s="157"/>
      <c r="O164" s="157"/>
      <c r="P164" s="157"/>
      <c r="Q164" s="157"/>
      <c r="R164" s="157"/>
      <c r="S164" s="157"/>
      <c r="T164" s="157"/>
      <c r="U164" s="157"/>
      <c r="V164" s="103"/>
      <c r="W164" s="7"/>
      <c r="X164" s="7"/>
      <c r="Y164" s="7"/>
      <c r="Z164" s="7"/>
      <c r="AA164" s="7"/>
      <c r="AB164" s="9"/>
      <c r="AC164" s="7"/>
      <c r="AD164" s="141"/>
      <c r="AE164" s="141"/>
      <c r="AF164" s="141"/>
      <c r="AG164" s="141"/>
      <c r="AH164" s="7"/>
      <c r="AI164" s="7"/>
      <c r="AJ164" s="7"/>
      <c r="AK164" s="541"/>
      <c r="AL164" s="89"/>
      <c r="AM164" s="89"/>
      <c r="AN164" s="89"/>
      <c r="AO164" s="7"/>
      <c r="AP164" s="7"/>
      <c r="AQ164" s="7"/>
      <c r="AR164" s="7"/>
      <c r="AS164" s="7"/>
      <c r="AT164" s="7"/>
    </row>
    <row r="165" spans="1:46" x14ac:dyDescent="0.5">
      <c r="A165" s="8"/>
      <c r="C165" s="7"/>
      <c r="D165" s="7"/>
      <c r="E165" s="157"/>
      <c r="F165" s="157"/>
      <c r="G165" s="157"/>
      <c r="H165" s="157"/>
      <c r="I165" s="157"/>
      <c r="J165" s="157"/>
      <c r="K165" s="157"/>
      <c r="L165" s="157"/>
      <c r="M165" s="157"/>
      <c r="N165" s="157"/>
      <c r="O165" s="157"/>
      <c r="P165" s="157"/>
      <c r="Q165" s="157"/>
      <c r="R165" s="157"/>
      <c r="S165" s="157"/>
      <c r="T165" s="157"/>
      <c r="U165" s="157"/>
      <c r="V165" s="103"/>
      <c r="W165" s="7"/>
      <c r="X165" s="7"/>
      <c r="Y165" s="7"/>
      <c r="Z165" s="7"/>
      <c r="AA165" s="7"/>
      <c r="AB165" s="9"/>
      <c r="AC165" s="7"/>
      <c r="AD165" s="141"/>
      <c r="AE165" s="141"/>
      <c r="AF165" s="141"/>
      <c r="AG165" s="141"/>
      <c r="AH165" s="7"/>
      <c r="AI165" s="7"/>
      <c r="AJ165" s="7"/>
      <c r="AK165" s="591"/>
      <c r="AL165" s="89"/>
      <c r="AM165" s="89"/>
      <c r="AN165" s="89"/>
      <c r="AO165" s="7"/>
      <c r="AP165" s="7"/>
      <c r="AQ165" s="7"/>
      <c r="AR165" s="7"/>
      <c r="AS165" s="7"/>
      <c r="AT165" s="7"/>
    </row>
    <row r="166" spans="1:46" x14ac:dyDescent="0.5">
      <c r="A166" s="8"/>
      <c r="C166" s="7"/>
      <c r="D166" s="7"/>
      <c r="E166" s="157"/>
      <c r="F166" s="157"/>
      <c r="G166" s="157"/>
      <c r="H166" s="157"/>
      <c r="I166" s="157"/>
      <c r="J166" s="157"/>
      <c r="K166" s="157"/>
      <c r="L166" s="157"/>
      <c r="M166" s="157"/>
      <c r="N166" s="157"/>
      <c r="O166" s="157"/>
      <c r="P166" s="157"/>
      <c r="Q166" s="157"/>
      <c r="R166" s="157"/>
      <c r="S166" s="157"/>
      <c r="T166" s="157"/>
      <c r="U166" s="157"/>
      <c r="V166" s="103"/>
      <c r="W166" s="7"/>
      <c r="X166" s="7"/>
      <c r="Y166" s="7"/>
      <c r="Z166" s="7"/>
      <c r="AA166" s="7"/>
      <c r="AB166" s="9"/>
      <c r="AC166" s="7"/>
      <c r="AD166" s="141"/>
      <c r="AE166" s="141"/>
      <c r="AF166" s="141"/>
      <c r="AG166" s="141"/>
      <c r="AH166" s="7"/>
      <c r="AI166" s="7"/>
      <c r="AJ166" s="7"/>
      <c r="AK166" s="592"/>
      <c r="AL166" s="89"/>
      <c r="AM166" s="89"/>
      <c r="AN166" s="89"/>
      <c r="AO166" s="7"/>
      <c r="AP166" s="7"/>
      <c r="AQ166" s="7"/>
      <c r="AR166" s="7"/>
      <c r="AS166" s="7"/>
      <c r="AT166" s="7"/>
    </row>
    <row r="167" spans="1:46" x14ac:dyDescent="0.5">
      <c r="A167" s="8"/>
      <c r="C167" s="7"/>
      <c r="D167" s="7"/>
      <c r="E167" s="157"/>
      <c r="F167" s="157"/>
      <c r="G167" s="157"/>
      <c r="H167" s="157"/>
      <c r="I167" s="157"/>
      <c r="J167" s="157"/>
      <c r="K167" s="157"/>
      <c r="L167" s="157"/>
      <c r="M167" s="157"/>
      <c r="N167" s="157"/>
      <c r="O167" s="157"/>
      <c r="P167" s="157"/>
      <c r="Q167" s="157"/>
      <c r="R167" s="157"/>
      <c r="S167" s="157"/>
      <c r="T167" s="157"/>
      <c r="U167" s="157"/>
      <c r="V167" s="104"/>
      <c r="W167" s="7"/>
      <c r="X167" s="7"/>
      <c r="Y167" s="7"/>
      <c r="Z167" s="7"/>
      <c r="AA167" s="7"/>
      <c r="AB167" s="9"/>
      <c r="AC167" s="7"/>
      <c r="AD167" s="141"/>
      <c r="AE167" s="141"/>
      <c r="AF167" s="141"/>
      <c r="AG167" s="141"/>
      <c r="AH167" s="7"/>
      <c r="AI167" s="7"/>
      <c r="AJ167" s="7"/>
      <c r="AK167" s="592"/>
      <c r="AL167" s="89"/>
      <c r="AM167" s="89"/>
      <c r="AN167" s="89"/>
      <c r="AO167" s="7"/>
      <c r="AP167" s="7"/>
      <c r="AQ167" s="7"/>
      <c r="AR167" s="7"/>
      <c r="AS167" s="7"/>
      <c r="AT167" s="7"/>
    </row>
    <row r="168" spans="1:46" x14ac:dyDescent="0.5">
      <c r="A168" s="8"/>
      <c r="C168" s="7"/>
      <c r="D168" s="7"/>
      <c r="E168" s="157"/>
      <c r="F168" s="157"/>
      <c r="G168" s="157"/>
      <c r="H168" s="157"/>
      <c r="I168" s="157"/>
      <c r="J168" s="157"/>
      <c r="K168" s="157"/>
      <c r="L168" s="157"/>
      <c r="M168" s="157"/>
      <c r="N168" s="157"/>
      <c r="O168" s="157"/>
      <c r="P168" s="157"/>
      <c r="Q168" s="157"/>
      <c r="R168" s="157"/>
      <c r="S168" s="157"/>
      <c r="T168" s="157"/>
      <c r="U168" s="157"/>
      <c r="V168" s="104"/>
      <c r="W168" s="7"/>
      <c r="X168" s="7"/>
      <c r="Y168" s="7"/>
      <c r="Z168" s="7"/>
      <c r="AA168" s="7"/>
      <c r="AB168" s="9"/>
      <c r="AC168" s="7"/>
      <c r="AD168" s="141"/>
      <c r="AE168" s="141"/>
      <c r="AF168" s="141"/>
      <c r="AG168" s="141"/>
      <c r="AH168" s="7"/>
      <c r="AI168" s="7"/>
      <c r="AJ168" s="7"/>
      <c r="AK168" s="592"/>
      <c r="AL168" s="89"/>
      <c r="AM168" s="89"/>
      <c r="AN168" s="89"/>
      <c r="AO168" s="7"/>
      <c r="AP168" s="7"/>
      <c r="AQ168" s="7"/>
      <c r="AR168" s="7"/>
      <c r="AS168" s="7"/>
      <c r="AT168" s="7"/>
    </row>
    <row r="169" spans="1:46" s="7" customFormat="1" x14ac:dyDescent="0.5">
      <c r="A169" s="8"/>
      <c r="E169" s="157"/>
      <c r="F169" s="157"/>
      <c r="G169" s="157"/>
      <c r="H169" s="157"/>
      <c r="I169" s="157"/>
      <c r="J169" s="157"/>
      <c r="K169" s="157"/>
      <c r="L169" s="157"/>
      <c r="M169" s="157"/>
      <c r="N169" s="157"/>
      <c r="O169" s="157"/>
      <c r="P169" s="157"/>
      <c r="Q169" s="157"/>
      <c r="R169" s="157"/>
      <c r="S169" s="157"/>
      <c r="T169" s="157"/>
      <c r="U169" s="157"/>
      <c r="V169" s="84"/>
      <c r="AB169" s="9"/>
      <c r="AD169" s="141"/>
      <c r="AE169" s="141"/>
      <c r="AF169" s="141"/>
      <c r="AG169" s="141"/>
      <c r="AK169" s="592"/>
      <c r="AL169" s="89"/>
      <c r="AM169" s="89"/>
      <c r="AN169" s="89"/>
    </row>
    <row r="170" spans="1:46" s="7" customFormat="1" x14ac:dyDescent="0.5">
      <c r="A170" s="8"/>
      <c r="E170" s="157"/>
      <c r="F170" s="157"/>
      <c r="G170" s="157"/>
      <c r="H170" s="157"/>
      <c r="I170" s="157"/>
      <c r="J170" s="157"/>
      <c r="K170" s="157"/>
      <c r="L170" s="157"/>
      <c r="M170" s="157"/>
      <c r="N170" s="157"/>
      <c r="O170" s="157"/>
      <c r="P170" s="157"/>
      <c r="Q170" s="157"/>
      <c r="R170" s="157"/>
      <c r="S170" s="157"/>
      <c r="T170" s="157"/>
      <c r="U170" s="157"/>
      <c r="V170" s="84"/>
      <c r="AB170" s="9"/>
      <c r="AD170" s="141"/>
      <c r="AE170" s="141"/>
      <c r="AF170" s="141"/>
      <c r="AG170" s="141"/>
      <c r="AK170" s="541"/>
      <c r="AL170" s="89"/>
      <c r="AM170" s="89"/>
      <c r="AN170" s="89"/>
    </row>
    <row r="171" spans="1:46" s="7" customFormat="1" x14ac:dyDescent="0.5">
      <c r="A171" s="8"/>
      <c r="E171" s="157"/>
      <c r="F171" s="157"/>
      <c r="G171" s="157"/>
      <c r="H171" s="157"/>
      <c r="I171" s="157"/>
      <c r="J171" s="157"/>
      <c r="K171" s="157"/>
      <c r="L171" s="157"/>
      <c r="M171" s="157"/>
      <c r="N171" s="157"/>
      <c r="O171" s="157"/>
      <c r="P171" s="157"/>
      <c r="Q171" s="157"/>
      <c r="R171" s="157"/>
      <c r="S171" s="157"/>
      <c r="T171" s="157"/>
      <c r="U171" s="157"/>
      <c r="V171" s="84"/>
      <c r="AB171" s="9"/>
      <c r="AD171" s="141"/>
      <c r="AE171" s="141"/>
      <c r="AF171" s="141"/>
      <c r="AG171" s="141"/>
      <c r="AK171" s="541"/>
      <c r="AL171" s="89"/>
      <c r="AM171" s="89"/>
      <c r="AN171" s="89"/>
    </row>
    <row r="172" spans="1:46" s="7" customFormat="1" x14ac:dyDescent="0.5">
      <c r="A172" s="8"/>
      <c r="E172" s="157"/>
      <c r="F172" s="157"/>
      <c r="G172" s="157"/>
      <c r="H172" s="157"/>
      <c r="I172" s="157"/>
      <c r="J172" s="157"/>
      <c r="K172" s="157"/>
      <c r="L172" s="157"/>
      <c r="M172" s="157"/>
      <c r="N172" s="157"/>
      <c r="O172" s="157"/>
      <c r="P172" s="157"/>
      <c r="Q172" s="157"/>
      <c r="R172" s="157"/>
      <c r="S172" s="157"/>
      <c r="T172" s="157"/>
      <c r="U172" s="157"/>
      <c r="V172" s="84"/>
      <c r="AB172" s="9"/>
      <c r="AD172" s="141"/>
      <c r="AE172" s="141"/>
      <c r="AF172" s="141"/>
      <c r="AG172" s="141"/>
      <c r="AK172" s="541"/>
      <c r="AL172" s="89"/>
      <c r="AM172" s="89"/>
      <c r="AN172" s="89"/>
    </row>
    <row r="173" spans="1:46" s="7" customFormat="1" x14ac:dyDescent="0.5">
      <c r="A173" s="8"/>
      <c r="E173" s="157"/>
      <c r="F173" s="157"/>
      <c r="G173" s="157"/>
      <c r="H173" s="157"/>
      <c r="I173" s="157"/>
      <c r="J173" s="157"/>
      <c r="K173" s="157"/>
      <c r="L173" s="157"/>
      <c r="M173" s="157"/>
      <c r="N173" s="157"/>
      <c r="O173" s="157"/>
      <c r="P173" s="157"/>
      <c r="Q173" s="157"/>
      <c r="R173" s="157"/>
      <c r="S173" s="157"/>
      <c r="T173" s="157"/>
      <c r="U173" s="157"/>
      <c r="V173" s="84"/>
      <c r="AB173" s="9"/>
      <c r="AD173" s="141"/>
      <c r="AE173" s="141"/>
      <c r="AF173" s="141"/>
      <c r="AG173" s="141"/>
      <c r="AK173" s="541"/>
      <c r="AL173" s="89"/>
      <c r="AM173" s="89"/>
      <c r="AN173" s="89"/>
    </row>
    <row r="174" spans="1:46" s="7" customFormat="1" x14ac:dyDescent="0.5">
      <c r="A174" s="8"/>
      <c r="E174" s="157"/>
      <c r="F174" s="157"/>
      <c r="G174" s="157"/>
      <c r="H174" s="157"/>
      <c r="I174" s="157"/>
      <c r="J174" s="157"/>
      <c r="K174" s="157"/>
      <c r="L174" s="157"/>
      <c r="M174" s="157"/>
      <c r="N174" s="157"/>
      <c r="O174" s="157"/>
      <c r="P174" s="157"/>
      <c r="Q174" s="157"/>
      <c r="R174" s="157"/>
      <c r="S174" s="157"/>
      <c r="T174" s="157"/>
      <c r="U174" s="157"/>
      <c r="V174" s="84"/>
      <c r="AB174" s="9"/>
      <c r="AD174" s="141"/>
      <c r="AE174" s="141"/>
      <c r="AF174" s="141"/>
      <c r="AG174" s="141"/>
      <c r="AK174" s="541"/>
      <c r="AL174" s="89"/>
      <c r="AM174" s="89"/>
      <c r="AN174" s="89"/>
    </row>
    <row r="175" spans="1:46" s="7" customFormat="1" ht="14.7" thickBot="1" x14ac:dyDescent="0.55000000000000004">
      <c r="E175" s="157"/>
      <c r="F175" s="157"/>
      <c r="G175" s="157"/>
      <c r="H175" s="157"/>
      <c r="I175" s="157"/>
      <c r="J175" s="157"/>
      <c r="K175" s="157"/>
      <c r="L175" s="157"/>
      <c r="M175" s="157"/>
      <c r="N175" s="157"/>
      <c r="O175" s="157"/>
      <c r="P175" s="157"/>
      <c r="Q175" s="157"/>
      <c r="R175" s="157"/>
      <c r="S175" s="157"/>
      <c r="T175" s="157"/>
      <c r="U175" s="157"/>
      <c r="V175" s="105"/>
      <c r="W175" s="17"/>
      <c r="X175" s="17"/>
      <c r="Y175" s="17"/>
      <c r="Z175" s="17"/>
      <c r="AA175" s="17"/>
      <c r="AB175" s="18"/>
      <c r="AD175" s="141"/>
      <c r="AE175" s="141"/>
      <c r="AF175" s="141"/>
      <c r="AG175" s="141"/>
      <c r="AK175" s="541"/>
      <c r="AL175" s="89"/>
      <c r="AM175" s="89"/>
      <c r="AN175" s="89"/>
    </row>
    <row r="176" spans="1:46" s="7" customFormat="1" x14ac:dyDescent="0.5">
      <c r="E176" s="157"/>
      <c r="F176" s="157"/>
      <c r="G176" s="157"/>
      <c r="H176" s="157"/>
      <c r="I176" s="157"/>
      <c r="J176" s="157"/>
      <c r="K176" s="157"/>
      <c r="L176" s="157"/>
      <c r="M176" s="157"/>
      <c r="N176" s="157"/>
      <c r="O176" s="157"/>
      <c r="P176" s="157"/>
      <c r="Q176" s="157"/>
      <c r="R176" s="157"/>
      <c r="S176" s="157"/>
      <c r="T176" s="157"/>
      <c r="U176" s="157"/>
      <c r="V176" s="84"/>
      <c r="AD176" s="77"/>
      <c r="AE176" s="77"/>
      <c r="AF176" s="77"/>
      <c r="AG176" s="77"/>
      <c r="AK176" s="541"/>
      <c r="AL176" s="89"/>
      <c r="AM176" s="89"/>
      <c r="AN176" s="89"/>
    </row>
    <row r="177" spans="3:40" s="7" customFormat="1" x14ac:dyDescent="0.5">
      <c r="E177" s="157"/>
      <c r="F177" s="157"/>
      <c r="G177" s="157"/>
      <c r="H177" s="157"/>
      <c r="I177" s="157"/>
      <c r="J177" s="157"/>
      <c r="K177" s="157"/>
      <c r="L177" s="157"/>
      <c r="M177" s="157"/>
      <c r="N177" s="157"/>
      <c r="O177" s="157"/>
      <c r="P177" s="157"/>
      <c r="Q177" s="157"/>
      <c r="R177" s="157"/>
      <c r="S177" s="157"/>
      <c r="T177" s="157"/>
      <c r="U177" s="157"/>
      <c r="V177" s="84"/>
      <c r="AD177" s="77"/>
      <c r="AE177" s="77"/>
      <c r="AF177" s="77"/>
      <c r="AG177" s="77"/>
      <c r="AK177" s="541"/>
      <c r="AL177" s="89"/>
      <c r="AM177" s="89"/>
      <c r="AN177" s="89"/>
    </row>
    <row r="178" spans="3:40" s="7" customFormat="1" x14ac:dyDescent="0.5">
      <c r="E178" s="157"/>
      <c r="F178" s="157"/>
      <c r="G178" s="157"/>
      <c r="H178" s="157"/>
      <c r="I178" s="157"/>
      <c r="J178" s="157"/>
      <c r="K178" s="157"/>
      <c r="L178" s="157"/>
      <c r="M178" s="157"/>
      <c r="N178" s="157"/>
      <c r="O178" s="157"/>
      <c r="P178" s="157"/>
      <c r="Q178" s="157"/>
      <c r="R178" s="157"/>
      <c r="S178" s="157"/>
      <c r="T178" s="157"/>
      <c r="U178" s="157"/>
      <c r="V178" s="23"/>
      <c r="AD178" s="77"/>
      <c r="AE178" s="77"/>
      <c r="AF178" s="77"/>
      <c r="AG178" s="77"/>
      <c r="AK178" s="541"/>
      <c r="AL178" s="89"/>
      <c r="AM178" s="89"/>
      <c r="AN178" s="89"/>
    </row>
    <row r="179" spans="3:40" s="7" customFormat="1" x14ac:dyDescent="0.5">
      <c r="E179" s="157"/>
      <c r="F179" s="157"/>
      <c r="G179" s="157"/>
      <c r="H179" s="157"/>
      <c r="I179" s="157"/>
      <c r="J179" s="157"/>
      <c r="K179" s="157"/>
      <c r="L179" s="157"/>
      <c r="M179" s="157"/>
      <c r="N179" s="157"/>
      <c r="O179" s="157"/>
      <c r="P179" s="157"/>
      <c r="Q179" s="157"/>
      <c r="R179" s="157"/>
      <c r="S179" s="157"/>
      <c r="T179" s="157"/>
      <c r="U179" s="157"/>
      <c r="AD179" s="77"/>
      <c r="AE179" s="77"/>
      <c r="AF179" s="77"/>
      <c r="AG179" s="77"/>
      <c r="AK179" s="541"/>
      <c r="AL179" s="89"/>
      <c r="AM179" s="89"/>
      <c r="AN179" s="89"/>
    </row>
    <row r="180" spans="3:40" x14ac:dyDescent="0.5">
      <c r="C180" s="7"/>
      <c r="D180" s="7"/>
      <c r="E180" s="157"/>
      <c r="F180" s="157"/>
      <c r="G180" s="157"/>
      <c r="H180" s="157"/>
      <c r="I180" s="157"/>
      <c r="J180" s="157"/>
      <c r="K180" s="157"/>
      <c r="L180" s="157"/>
      <c r="M180" s="157"/>
      <c r="N180" s="157"/>
      <c r="O180" s="157"/>
      <c r="P180" s="157"/>
      <c r="Q180" s="157"/>
      <c r="R180" s="157"/>
      <c r="S180" s="157"/>
      <c r="T180" s="157"/>
      <c r="U180" s="157"/>
      <c r="V180" s="7"/>
      <c r="W180" s="7"/>
      <c r="X180" s="7"/>
      <c r="Y180" s="7"/>
      <c r="Z180" s="7"/>
      <c r="AA180" s="7"/>
      <c r="AB180" s="7"/>
    </row>
    <row r="181" spans="3:40" x14ac:dyDescent="0.5">
      <c r="C181" s="7"/>
      <c r="D181" s="7"/>
      <c r="E181" s="157"/>
      <c r="F181" s="157"/>
      <c r="G181" s="157"/>
      <c r="H181" s="157"/>
      <c r="I181" s="157"/>
      <c r="J181" s="157"/>
      <c r="K181" s="157"/>
      <c r="L181" s="157"/>
      <c r="M181" s="157"/>
      <c r="N181" s="157"/>
      <c r="O181" s="157"/>
      <c r="P181" s="157"/>
      <c r="Q181" s="157"/>
      <c r="R181" s="157"/>
      <c r="S181" s="157"/>
      <c r="T181" s="157"/>
      <c r="U181" s="157"/>
      <c r="V181" s="7"/>
      <c r="W181" s="7"/>
      <c r="X181" s="7"/>
      <c r="Y181" s="7"/>
      <c r="Z181" s="7"/>
      <c r="AA181" s="7"/>
      <c r="AB181" s="7"/>
    </row>
    <row r="182" spans="3:40" x14ac:dyDescent="0.5">
      <c r="C182" s="7"/>
      <c r="D182" s="7"/>
      <c r="E182" s="157"/>
      <c r="F182" s="157"/>
      <c r="G182" s="157"/>
      <c r="H182" s="157"/>
      <c r="I182" s="157"/>
      <c r="J182" s="157"/>
      <c r="K182" s="157"/>
      <c r="L182" s="157"/>
      <c r="M182" s="157"/>
      <c r="N182" s="157"/>
      <c r="O182" s="157"/>
      <c r="P182" s="157"/>
      <c r="Q182" s="157"/>
      <c r="R182" s="157"/>
      <c r="S182" s="157"/>
      <c r="T182" s="157"/>
      <c r="U182" s="157"/>
      <c r="V182" s="7"/>
      <c r="W182" s="7"/>
      <c r="X182" s="7"/>
      <c r="Y182" s="7"/>
      <c r="Z182" s="7"/>
      <c r="AA182" s="7"/>
      <c r="AB182" s="7"/>
    </row>
    <row r="183" spans="3:40" x14ac:dyDescent="0.5">
      <c r="C183" s="7"/>
      <c r="D183" s="7"/>
      <c r="E183" s="157"/>
      <c r="F183" s="157"/>
      <c r="G183" s="157"/>
      <c r="H183" s="157"/>
      <c r="I183" s="157"/>
      <c r="J183" s="157"/>
      <c r="K183" s="157"/>
      <c r="L183" s="157"/>
      <c r="M183" s="157"/>
      <c r="N183" s="157"/>
      <c r="O183" s="157"/>
      <c r="P183" s="157"/>
      <c r="Q183" s="157"/>
      <c r="R183" s="157"/>
      <c r="S183" s="157"/>
      <c r="T183" s="157"/>
      <c r="U183" s="157"/>
      <c r="V183" s="7"/>
      <c r="W183" s="7"/>
      <c r="X183" s="7"/>
      <c r="Y183" s="7"/>
      <c r="Z183" s="7"/>
      <c r="AA183" s="7"/>
      <c r="AB183" s="7"/>
    </row>
    <row r="184" spans="3:40" x14ac:dyDescent="0.5">
      <c r="C184" s="7"/>
      <c r="D184" s="7"/>
      <c r="E184" s="157"/>
      <c r="F184" s="157"/>
      <c r="G184" s="157"/>
      <c r="H184" s="157"/>
      <c r="I184" s="157"/>
      <c r="J184" s="157"/>
      <c r="K184" s="157"/>
      <c r="L184" s="157"/>
      <c r="M184" s="157"/>
      <c r="N184" s="157"/>
      <c r="O184" s="157"/>
      <c r="P184" s="157"/>
      <c r="Q184" s="157"/>
      <c r="R184" s="157"/>
      <c r="S184" s="157"/>
      <c r="T184" s="157"/>
      <c r="U184" s="157"/>
      <c r="V184" s="7"/>
      <c r="W184" s="7"/>
      <c r="X184" s="7"/>
      <c r="Y184" s="7"/>
      <c r="Z184" s="7"/>
      <c r="AA184" s="7"/>
      <c r="AB184" s="7"/>
    </row>
    <row r="185" spans="3:40" x14ac:dyDescent="0.5">
      <c r="C185" s="7"/>
      <c r="D185" s="7"/>
      <c r="E185" s="157"/>
      <c r="F185" s="157"/>
      <c r="G185" s="157"/>
      <c r="H185" s="157"/>
      <c r="I185" s="157"/>
      <c r="J185" s="157"/>
      <c r="K185" s="157"/>
      <c r="L185" s="157"/>
      <c r="M185" s="157"/>
      <c r="N185" s="157"/>
      <c r="O185" s="157"/>
      <c r="P185" s="157"/>
      <c r="Q185" s="157"/>
      <c r="R185" s="157"/>
      <c r="S185" s="157"/>
      <c r="T185" s="157"/>
      <c r="U185" s="157"/>
      <c r="V185" s="7"/>
      <c r="W185" s="7"/>
      <c r="X185" s="7"/>
      <c r="Y185" s="7"/>
      <c r="Z185" s="7"/>
      <c r="AA185" s="7"/>
      <c r="AB185" s="7"/>
    </row>
    <row r="186" spans="3:40" x14ac:dyDescent="0.5">
      <c r="C186" s="7"/>
      <c r="D186" s="7"/>
      <c r="E186" s="157"/>
      <c r="F186" s="157"/>
      <c r="G186" s="157"/>
      <c r="H186" s="157"/>
      <c r="I186" s="157"/>
      <c r="J186" s="157"/>
      <c r="K186" s="157"/>
      <c r="L186" s="157"/>
      <c r="M186" s="157"/>
      <c r="N186" s="157"/>
      <c r="O186" s="157"/>
      <c r="P186" s="157"/>
      <c r="Q186" s="157"/>
      <c r="R186" s="157"/>
      <c r="S186" s="157"/>
      <c r="T186" s="157"/>
      <c r="U186" s="157"/>
      <c r="V186" s="7"/>
      <c r="W186" s="7"/>
      <c r="X186" s="7"/>
      <c r="Y186" s="7"/>
      <c r="Z186" s="7"/>
      <c r="AA186" s="7"/>
      <c r="AB186" s="7"/>
    </row>
    <row r="187" spans="3:40" x14ac:dyDescent="0.5">
      <c r="C187" s="7"/>
      <c r="D187" s="7"/>
      <c r="E187" s="157"/>
      <c r="F187" s="157"/>
      <c r="G187" s="157"/>
      <c r="H187" s="157"/>
      <c r="I187" s="157"/>
      <c r="J187" s="157"/>
      <c r="K187" s="157"/>
      <c r="L187" s="157"/>
      <c r="M187" s="157"/>
      <c r="N187" s="157"/>
      <c r="O187" s="157"/>
      <c r="P187" s="157"/>
      <c r="Q187" s="157"/>
      <c r="R187" s="157"/>
      <c r="S187" s="157"/>
      <c r="T187" s="157"/>
      <c r="U187" s="157"/>
      <c r="V187" s="7"/>
      <c r="W187" s="7"/>
      <c r="X187" s="7"/>
      <c r="Y187" s="7"/>
      <c r="Z187" s="7"/>
      <c r="AA187" s="7"/>
      <c r="AB187" s="7"/>
    </row>
    <row r="188" spans="3:40" x14ac:dyDescent="0.5">
      <c r="C188" s="7"/>
      <c r="D188" s="7"/>
      <c r="E188" s="157"/>
      <c r="F188" s="157"/>
      <c r="G188" s="157"/>
      <c r="H188" s="157"/>
      <c r="I188" s="157"/>
      <c r="J188" s="157"/>
      <c r="K188" s="157"/>
      <c r="L188" s="157"/>
      <c r="M188" s="157"/>
      <c r="N188" s="157"/>
      <c r="O188" s="157"/>
      <c r="P188" s="157"/>
      <c r="Q188" s="157"/>
      <c r="R188" s="157"/>
      <c r="S188" s="157"/>
      <c r="T188" s="157"/>
      <c r="U188" s="157"/>
      <c r="V188" s="7"/>
      <c r="W188" s="7"/>
      <c r="X188" s="7"/>
      <c r="Y188" s="7"/>
      <c r="Z188" s="7"/>
      <c r="AA188" s="7"/>
      <c r="AB188" s="7"/>
    </row>
    <row r="189" spans="3:40" x14ac:dyDescent="0.5">
      <c r="C189" s="7"/>
      <c r="D189" s="7"/>
      <c r="E189" s="157"/>
      <c r="F189" s="157"/>
      <c r="G189" s="157"/>
      <c r="H189" s="157"/>
      <c r="I189" s="157"/>
      <c r="J189" s="157"/>
      <c r="K189" s="157"/>
      <c r="L189" s="157"/>
      <c r="M189" s="157"/>
      <c r="N189" s="157"/>
      <c r="O189" s="157"/>
      <c r="P189" s="157"/>
      <c r="Q189" s="157"/>
      <c r="R189" s="157"/>
      <c r="S189" s="157"/>
      <c r="T189" s="157"/>
      <c r="U189" s="157"/>
      <c r="V189" s="7"/>
      <c r="W189" s="7"/>
      <c r="X189" s="7"/>
      <c r="Y189" s="7"/>
      <c r="Z189" s="7"/>
      <c r="AA189" s="7"/>
      <c r="AB189" s="7"/>
    </row>
    <row r="190" spans="3:40" x14ac:dyDescent="0.5">
      <c r="C190" s="7"/>
      <c r="D190" s="7"/>
      <c r="E190" s="157"/>
      <c r="F190" s="157"/>
      <c r="G190" s="157"/>
      <c r="H190" s="157"/>
      <c r="I190" s="157"/>
      <c r="J190" s="157"/>
      <c r="K190" s="157"/>
      <c r="L190" s="157"/>
      <c r="M190" s="157"/>
      <c r="N190" s="157"/>
      <c r="O190" s="157"/>
      <c r="P190" s="157"/>
      <c r="Q190" s="157"/>
      <c r="R190" s="157"/>
      <c r="S190" s="157"/>
      <c r="T190" s="157"/>
      <c r="U190" s="157"/>
      <c r="V190" s="7"/>
      <c r="W190" s="7"/>
      <c r="X190" s="7"/>
      <c r="Y190" s="7"/>
      <c r="Z190" s="7"/>
      <c r="AA190" s="7"/>
      <c r="AB190" s="7"/>
    </row>
    <row r="191" spans="3:40" x14ac:dyDescent="0.5">
      <c r="C191" s="7"/>
      <c r="D191" s="7"/>
      <c r="E191" s="157"/>
      <c r="F191" s="157"/>
      <c r="G191" s="157"/>
      <c r="H191" s="157"/>
      <c r="I191" s="157"/>
      <c r="J191" s="157"/>
      <c r="K191" s="157"/>
      <c r="L191" s="157"/>
      <c r="M191" s="157"/>
      <c r="N191" s="157"/>
      <c r="O191" s="157"/>
      <c r="P191" s="157"/>
      <c r="Q191" s="157"/>
      <c r="R191" s="157"/>
      <c r="S191" s="157"/>
      <c r="T191" s="157"/>
      <c r="U191" s="157"/>
      <c r="V191" s="7"/>
      <c r="W191" s="7"/>
      <c r="X191" s="7"/>
      <c r="Y191" s="7"/>
      <c r="Z191" s="7"/>
      <c r="AA191" s="7"/>
      <c r="AB191" s="7"/>
    </row>
    <row r="192" spans="3:40" x14ac:dyDescent="0.5">
      <c r="C192" s="7"/>
      <c r="D192" s="7"/>
      <c r="E192" s="157"/>
      <c r="F192" s="157"/>
      <c r="G192" s="157"/>
      <c r="H192" s="157"/>
      <c r="I192" s="157"/>
      <c r="J192" s="157"/>
      <c r="K192" s="157"/>
      <c r="L192" s="157"/>
      <c r="M192" s="157"/>
      <c r="N192" s="157"/>
      <c r="O192" s="157"/>
      <c r="P192" s="157"/>
      <c r="Q192" s="157"/>
      <c r="R192" s="157"/>
      <c r="S192" s="157"/>
      <c r="T192" s="157"/>
      <c r="U192" s="157"/>
      <c r="V192" s="7"/>
      <c r="W192" s="7"/>
      <c r="X192" s="7"/>
      <c r="Y192" s="7"/>
      <c r="Z192" s="7"/>
      <c r="AA192" s="7"/>
      <c r="AB192" s="7"/>
    </row>
    <row r="193" spans="3:28" x14ac:dyDescent="0.5">
      <c r="C193" s="7"/>
      <c r="D193" s="7"/>
      <c r="E193" s="157"/>
      <c r="F193" s="157"/>
      <c r="G193" s="157"/>
      <c r="H193" s="157"/>
      <c r="I193" s="157"/>
      <c r="J193" s="157"/>
      <c r="K193" s="157"/>
      <c r="L193" s="157"/>
      <c r="M193" s="157"/>
      <c r="N193" s="157"/>
      <c r="O193" s="157"/>
      <c r="P193" s="157"/>
      <c r="Q193" s="157"/>
      <c r="R193" s="157"/>
      <c r="S193" s="157"/>
      <c r="T193" s="157"/>
      <c r="U193" s="157"/>
      <c r="V193" s="7"/>
      <c r="W193" s="7"/>
      <c r="X193" s="7"/>
      <c r="Y193" s="7"/>
      <c r="Z193" s="7"/>
      <c r="AA193" s="7"/>
      <c r="AB193" s="7"/>
    </row>
    <row r="194" spans="3:28" x14ac:dyDescent="0.5">
      <c r="C194" s="7"/>
      <c r="D194" s="7"/>
      <c r="E194" s="157"/>
      <c r="F194" s="157"/>
      <c r="G194" s="157"/>
      <c r="H194" s="157"/>
      <c r="I194" s="157"/>
      <c r="J194" s="157"/>
      <c r="K194" s="157"/>
      <c r="L194" s="157"/>
      <c r="M194" s="157"/>
      <c r="N194" s="157"/>
      <c r="O194" s="157"/>
      <c r="P194" s="157"/>
      <c r="Q194" s="157"/>
      <c r="R194" s="157"/>
      <c r="S194" s="157"/>
      <c r="T194" s="157"/>
      <c r="U194" s="157"/>
      <c r="V194" s="7"/>
      <c r="W194" s="7"/>
      <c r="X194" s="7"/>
      <c r="Y194" s="7"/>
      <c r="Z194" s="7"/>
      <c r="AA194" s="7"/>
      <c r="AB194" s="7"/>
    </row>
    <row r="195" spans="3:28" x14ac:dyDescent="0.5">
      <c r="C195" s="7"/>
      <c r="D195" s="7"/>
      <c r="E195" s="157"/>
      <c r="F195" s="157"/>
      <c r="G195" s="157"/>
      <c r="H195" s="157"/>
      <c r="I195" s="157"/>
      <c r="J195" s="157"/>
      <c r="K195" s="157"/>
      <c r="L195" s="157"/>
      <c r="M195" s="157"/>
      <c r="N195" s="157"/>
      <c r="O195" s="157"/>
      <c r="P195" s="157"/>
      <c r="Q195" s="157"/>
      <c r="R195" s="157"/>
      <c r="S195" s="157"/>
      <c r="T195" s="157"/>
      <c r="U195" s="157"/>
      <c r="V195" s="7"/>
      <c r="W195" s="7"/>
      <c r="X195" s="7"/>
      <c r="Y195" s="7"/>
      <c r="Z195" s="7"/>
      <c r="AA195" s="7"/>
      <c r="AB195" s="7"/>
    </row>
    <row r="196" spans="3:28" x14ac:dyDescent="0.5">
      <c r="C196" s="7"/>
      <c r="D196" s="7"/>
      <c r="E196" s="157"/>
      <c r="F196" s="157"/>
      <c r="G196" s="157"/>
      <c r="H196" s="157"/>
      <c r="I196" s="157"/>
      <c r="J196" s="157"/>
      <c r="K196" s="157"/>
      <c r="L196" s="157"/>
      <c r="M196" s="157"/>
      <c r="N196" s="157"/>
      <c r="O196" s="157"/>
      <c r="P196" s="157"/>
      <c r="Q196" s="157"/>
      <c r="R196" s="157"/>
      <c r="S196" s="157"/>
      <c r="T196" s="157"/>
      <c r="U196" s="157"/>
      <c r="V196" s="7"/>
      <c r="W196" s="7"/>
      <c r="X196" s="7"/>
      <c r="Y196" s="7"/>
      <c r="Z196" s="7"/>
      <c r="AA196" s="7"/>
      <c r="AB196" s="7"/>
    </row>
    <row r="197" spans="3:28" x14ac:dyDescent="0.5">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row>
  </sheetData>
  <sheetProtection sheet="1" formatColumns="0" formatRows="0" selectLockedCells="1"/>
  <mergeCells count="5">
    <mergeCell ref="Z4:AA4"/>
    <mergeCell ref="C1:O1"/>
    <mergeCell ref="C2:O2"/>
    <mergeCell ref="AD1:AG2"/>
    <mergeCell ref="C4:U4"/>
  </mergeCells>
  <phoneticPr fontId="16" type="noConversion"/>
  <conditionalFormatting sqref="Q160:R160">
    <cfRule type="containsText" dxfId="476" priority="147" operator="containsText" text="ERROR!">
      <formula>NOT(ISERROR(SEARCH("ERROR!",Q160)))</formula>
    </cfRule>
  </conditionalFormatting>
  <conditionalFormatting sqref="H160 J160:L160">
    <cfRule type="containsText" dxfId="475" priority="123" operator="containsText" text="ERROR!">
      <formula>NOT(ISERROR(SEARCH("ERROR!",H160)))</formula>
    </cfRule>
  </conditionalFormatting>
  <conditionalFormatting sqref="V161 H161 S161 Q161 J161:O161">
    <cfRule type="expression" dxfId="474" priority="168">
      <formula>_xlfn.NUMBERVALUE(H161)&lt;&gt;_xlfn.NUMBERVALUE(H160)</formula>
    </cfRule>
  </conditionalFormatting>
  <conditionalFormatting sqref="U161">
    <cfRule type="expression" dxfId="473" priority="112">
      <formula>_xlfn.NUMBERVALUE(U161)&lt;&gt;_xlfn.NUMBERVALUE(U160)</formula>
    </cfRule>
  </conditionalFormatting>
  <conditionalFormatting sqref="F6:U158">
    <cfRule type="expression" dxfId="472" priority="103">
      <formula>F$160=0</formula>
    </cfRule>
  </conditionalFormatting>
  <conditionalFormatting sqref="F160:G160">
    <cfRule type="containsText" dxfId="471" priority="101" operator="containsText" text="ERROR!">
      <formula>NOT(ISERROR(SEARCH("ERROR!",F160)))</formula>
    </cfRule>
  </conditionalFormatting>
  <conditionalFormatting sqref="F161:G161">
    <cfRule type="expression" dxfId="470" priority="102">
      <formula>_xlfn.NUMBERVALUE(F161)&lt;&gt;_xlfn.NUMBERVALUE(F160)</formula>
    </cfRule>
  </conditionalFormatting>
  <conditionalFormatting sqref="T161">
    <cfRule type="expression" dxfId="469" priority="96">
      <formula>_xlfn.NUMBERVALUE(T161)&lt;&gt;_xlfn.NUMBERVALUE(T160)</formula>
    </cfRule>
  </conditionalFormatting>
  <conditionalFormatting sqref="T160">
    <cfRule type="containsText" dxfId="468" priority="94" operator="containsText" text="ERROR!">
      <formula>NOT(ISERROR(SEARCH("ERROR!",T160)))</formula>
    </cfRule>
  </conditionalFormatting>
  <conditionalFormatting sqref="P161">
    <cfRule type="expression" dxfId="467" priority="87">
      <formula>_xlfn.NUMBERVALUE(P161)&lt;&gt;_xlfn.NUMBERVALUE(P160)</formula>
    </cfRule>
  </conditionalFormatting>
  <conditionalFormatting sqref="I161">
    <cfRule type="expression" dxfId="466" priority="86">
      <formula>_xlfn.NUMBERVALUE(I161)&lt;&gt;_xlfn.NUMBERVALUE(I160)</formula>
    </cfRule>
  </conditionalFormatting>
  <conditionalFormatting sqref="D6:D158">
    <cfRule type="expression" dxfId="465" priority="298">
      <formula>AND(NOT(ISBLANK(C6)),ISBLANK(D6))</formula>
    </cfRule>
  </conditionalFormatting>
  <conditionalFormatting sqref="S160">
    <cfRule type="containsText" dxfId="464" priority="46" operator="containsText" text="ERROR!">
      <formula>NOT(ISERROR(SEARCH("ERROR!",S160)))</formula>
    </cfRule>
  </conditionalFormatting>
  <conditionalFormatting sqref="E161">
    <cfRule type="expression" dxfId="463" priority="45">
      <formula>_xlfn.NUMBERVALUE(E161)&lt;&gt;_xlfn.NUMBERVALUE(E160)</formula>
    </cfRule>
  </conditionalFormatting>
  <conditionalFormatting sqref="C6:C158">
    <cfRule type="expression" dxfId="462" priority="1">
      <formula>LEN(C6)&gt;255</formula>
    </cfRule>
    <cfRule type="expression" dxfId="461" priority="17">
      <formula>IF(AND(C6&lt;&gt;"",COUNTIF($C$6:$C$158,C6)&gt;1),TRUE(),FALSE())</formula>
    </cfRule>
  </conditionalFormatting>
  <dataValidations count="12">
    <dataValidation type="list" allowBlank="1" showInputMessage="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W21 W6 W31" xr:uid="{31744B63-8EBA-4F34-9F66-83CAA1A33C82}">
      <formula1>"Yes, No"</formula1>
    </dataValidation>
    <dataValidation type="list" allowBlank="1" showErrorMessage="1" promptTitle="Is this a control treatment?" prompt="Record &quot;Yes&quot; if the treatment is noted as an experimental control, farmer check, traditional or business-as-usual management by the publication authors. Leave this field blank if this in unclear or the treatment is not a control." sqref="W7:W20 W22:W30 W32:W158" xr:uid="{21DE113B-5280-41D8-92A8-86E661AC2D50}">
      <formula1>"Yes, No"</formula1>
    </dataValidation>
    <dataValidation type="whole" allowBlank="1" showInputMessage="1" showErrorMessage="1" sqref="X7:Y158" xr:uid="{B9BDBBF4-164B-44D6-83AB-735768DF8786}">
      <formula1>0</formula1>
      <formula2>10000</formula2>
    </dataValidation>
    <dataValidation type="whole"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AA6:AA158" xr:uid="{5AD37DE3-7A0B-4461-BC63-6C00ACBCA81F}">
      <formula1>1</formula1>
      <formula2>10</formula2>
    </dataValidation>
    <dataValidation type="whole" errorStyle="warning" allowBlank="1" showInputMessage="1" showErrorMessage="1" error="Should be a whole number between 1950 and 2020. New values are allowed, but be sure the number is correct." promptTitle="Start Year" prompt="Note the start year of the experimental practice. This is particularly relevant for reduced or no-tillage experiments. Where a practice is reset during the course of an experiment, then the Start Year should be listed per observation." sqref="Z6:Z158" xr:uid="{370C511F-30D8-4F02-BBC9-C000395A98C9}">
      <formula1>1950</formula1>
      <formula2>2020</formula2>
    </dataValidation>
    <dataValidation type="list" allowBlank="1" showInputMessage="1" showErrorMessage="1" sqref="E7:E158" xr:uid="{3C5D565F-F6DB-40A5-8B9D-529686965E2B}">
      <formula1>M.Fate</formula1>
    </dataValidation>
    <dataValidation type="list" allowBlank="1" showInputMessage="1" showErrorMessage="1" sqref="AE5:AE115 AE117:AE157" xr:uid="{75B6FBF6-DA18-4A9A-913F-CD2D5C1270F2}">
      <formula1>"Yes"</formula1>
    </dataValidation>
    <dataValidation type="list" allowBlank="1" showInputMessage="1" showErrorMessage="1" sqref="AE3" xr:uid="{734AA4AA-6F06-4B8E-8D61-C870583A96EE}">
      <formula1>"Treatments,Products,Varieties"</formula1>
    </dataValidation>
    <dataValidation type="decimal" errorStyle="warning" allowBlank="1" showInputMessage="1" showErrorMessage="1" error="Should be a number. Use the Group column in the outcomes to describe what growth stage (e.g. &quot;Nursing Cow&quot;)." prompt="This is the number of animals in each field/barn/pond/tank/etc. If you have 20 animals per treatment and these are split between 5 fields then the number of animals per rep is 20/5 = 4." sqref="Y6" xr:uid="{B9866456-A064-48D9-B4F1-A616AD79F273}">
      <formula1>0</formula1>
      <formula2>10000</formula2>
    </dataValidation>
    <dataValidation type="whole" allowBlank="1" showInputMessage="1" showErrorMessage="1" prompt="For crop paper this is the number of stated in the experiment, e.g. a randomised block design with 4 replicates. For animal paper we use a field, barn, pond, tank or similar as the unit of replication (record the number of animals in the treatment right)." sqref="X6" xr:uid="{1059ABE9-5C26-4743-B8E8-44C577637801}">
      <formula1>0</formula1>
      <formula2>10000</formula2>
    </dataValidation>
    <dataValidation type="list" allowBlank="1" showInputMessage="1" showErrorMessage="1" prompt="Specifically experimental crop residues, not residues from outside of the experimental unit (record these in the residues tab)." sqref="E6" xr:uid="{C6896A30-1B24-4CBE-AC57-A4BE46C0E2B1}">
      <formula1>M.Fate</formula1>
    </dataValidation>
    <dataValidation type="custom" allowBlank="1" showInputMessage="1" showErrorMessage="1" error="Name already used." sqref="C6:C158" xr:uid="{5B3158C3-F593-43B2-9F57-5EB657FFC131}">
      <formula1>IF(C6="",TRUE(),IF(COUNTIF($C$6:$C$158,C6)&gt;1,FALSE(),TRUE()))</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62" id="{073C225B-DE35-4FC8-9456-9D89A720ACF0}">
            <xm:f>AND(NOT(ISBLANK(G6)),COUNTIF(_xlfn.ANCHORARRAY(Animals!$AB$34),G6)=0)</xm:f>
            <x14:dxf>
              <fill>
                <patternFill>
                  <bgColor rgb="FFFF9999"/>
                </patternFill>
              </fill>
            </x14:dxf>
          </x14:cfRule>
          <xm:sqref>G6:G158</xm:sqref>
        </x14:conditionalFormatting>
        <x14:conditionalFormatting xmlns:xm="http://schemas.microsoft.com/office/excel/2006/main">
          <x14:cfRule type="expression" priority="61" id="{CBE9FF23-BAC5-42F2-BDDB-3751F3467E49}">
            <xm:f>AND(NOT(ISBLANK(H6)),COUNTIF(_xlfn.ANCHORARRAY(Chems!Q$2),H6)=0)</xm:f>
            <x14:dxf>
              <fill>
                <patternFill>
                  <bgColor rgb="FFFF9999"/>
                </patternFill>
              </fill>
            </x14:dxf>
          </x14:cfRule>
          <xm:sqref>H6:H158</xm:sqref>
        </x14:conditionalFormatting>
        <x14:conditionalFormatting xmlns:xm="http://schemas.microsoft.com/office/excel/2006/main">
          <x14:cfRule type="expression" priority="60" id="{7E66308F-04C5-4DA2-A46A-C19701769B18}">
            <xm:f>AND(NOT(ISBLANK(I6)),COUNTIF(_xlfn.ANCHORARRAY(PH.Energy!$AA$1),I6)=0)</xm:f>
            <x14:dxf>
              <fill>
                <patternFill>
                  <bgColor rgb="FFFF9999"/>
                </patternFill>
              </fill>
            </x14:dxf>
          </x14:cfRule>
          <xm:sqref>I6:I158</xm:sqref>
        </x14:conditionalFormatting>
        <x14:conditionalFormatting xmlns:xm="http://schemas.microsoft.com/office/excel/2006/main">
          <x14:cfRule type="expression" priority="58" id="{E8FDD137-CDC4-4934-B7F9-309267B72FC5}">
            <xm:f>AND(NOT(ISBLANK(J6)),COUNTIF(_xlfn.ANCHORARRAY(Harvest!$O$2),J6)=0)</xm:f>
            <x14:dxf>
              <fill>
                <patternFill>
                  <bgColor rgb="FFFF9999"/>
                </patternFill>
              </fill>
            </x14:dxf>
          </x14:cfRule>
          <xm:sqref>J6:J158</xm:sqref>
        </x14:conditionalFormatting>
        <x14:conditionalFormatting xmlns:xm="http://schemas.microsoft.com/office/excel/2006/main">
          <x14:cfRule type="expression" priority="57" id="{1F23C1E0-09FB-466D-A66F-82D46D3AABC7}">
            <xm:f>AND(NOT(ISBLANK(K6)),COUNTIF(_xlfn.ANCHORARRAY(Irrigat!$V$2),K6)=0)</xm:f>
            <x14:dxf>
              <fill>
                <patternFill>
                  <bgColor rgb="FFFF9999"/>
                </patternFill>
              </fill>
            </x14:dxf>
          </x14:cfRule>
          <xm:sqref>K6:K158</xm:sqref>
        </x14:conditionalFormatting>
        <x14:conditionalFormatting xmlns:xm="http://schemas.microsoft.com/office/excel/2006/main">
          <x14:cfRule type="expression" priority="56" id="{CD8E9D63-2C12-4CB7-9E2D-D19D4FC2B89B}">
            <xm:f>AND(NOT(ISBLANK(L6)),COUNTIF(_xlfn.ANCHORARRAY(Residues!$AD$1),L6)=0)</xm:f>
            <x14:dxf>
              <fill>
                <patternFill>
                  <bgColor rgb="FFFF9999"/>
                </patternFill>
              </fill>
            </x14:dxf>
          </x14:cfRule>
          <xm:sqref>L6:L158</xm:sqref>
        </x14:conditionalFormatting>
        <x14:conditionalFormatting xmlns:xm="http://schemas.microsoft.com/office/excel/2006/main">
          <x14:cfRule type="expression" priority="55" id="{6DC547B3-5B72-42FD-8A47-56A15B6FEE29}">
            <xm:f>AND(NOT(ISBLANK(M6)),COUNTIF(_xlfn.ANCHORARRAY(Fertilizer!$AM$2),M6)=0)</xm:f>
            <x14:dxf>
              <fill>
                <patternFill>
                  <bgColor rgb="FFFF9999"/>
                </patternFill>
              </fill>
            </x14:dxf>
          </x14:cfRule>
          <xm:sqref>M6:M158</xm:sqref>
        </x14:conditionalFormatting>
        <x14:conditionalFormatting xmlns:xm="http://schemas.microsoft.com/office/excel/2006/main">
          <x14:cfRule type="expression" priority="54" id="{00DB2B1F-0468-49A9-B935-E661B273ADC3}">
            <xm:f>AND(NOT(ISBLANK(N6)),COUNTIF(_xlfn.ANCHORARRAY(pH!$P$2),N6)=0)</xm:f>
            <x14:dxf>
              <fill>
                <patternFill>
                  <bgColor rgb="FFFF9999"/>
                </patternFill>
              </fill>
            </x14:dxf>
          </x14:cfRule>
          <xm:sqref>N6:N158</xm:sqref>
        </x14:conditionalFormatting>
        <x14:conditionalFormatting xmlns:xm="http://schemas.microsoft.com/office/excel/2006/main">
          <x14:cfRule type="expression" priority="53" id="{A4448564-4A86-4CB3-B9E8-C0FC2804B607}">
            <xm:f>AND(NOT(ISBLANK(O6)),COUNTIF(_xlfn.ANCHORARRAY(Plant!$AJ$2),O6)=0)</xm:f>
            <x14:dxf>
              <fill>
                <patternFill>
                  <bgColor rgb="FFFF9999"/>
                </patternFill>
              </fill>
            </x14:dxf>
          </x14:cfRule>
          <xm:sqref>O6:O158</xm:sqref>
        </x14:conditionalFormatting>
        <x14:conditionalFormatting xmlns:xm="http://schemas.microsoft.com/office/excel/2006/main">
          <x14:cfRule type="expression" priority="52" id="{8290B9DF-CA95-477C-9A76-69DAB1FF5980}">
            <xm:f>AND(NOT(ISBLANK(P6)),COUNTIF(_xlfn.ANCHORARRAY(PH.Energy!$Z$1),P6)=0)</xm:f>
            <x14:dxf>
              <fill>
                <patternFill>
                  <bgColor rgb="FFFF9999"/>
                </patternFill>
              </fill>
            </x14:dxf>
          </x14:cfRule>
          <xm:sqref>P6:P158</xm:sqref>
        </x14:conditionalFormatting>
        <x14:conditionalFormatting xmlns:xm="http://schemas.microsoft.com/office/excel/2006/main">
          <x14:cfRule type="expression" priority="51" id="{ABBFBEFE-CDF3-483B-A6BC-C5FD7BD3003C}">
            <xm:f>AND(NOT(ISBLANK(Q6)),COUNTIF(_xlfn.ANCHORARRAY(Tillage!$S$2),Q6)=0)</xm:f>
            <x14:dxf>
              <fill>
                <patternFill>
                  <bgColor rgb="FFFF9999"/>
                </patternFill>
              </fill>
            </x14:dxf>
          </x14:cfRule>
          <xm:sqref>Q6:Q158</xm:sqref>
        </x14:conditionalFormatting>
        <x14:conditionalFormatting xmlns:xm="http://schemas.microsoft.com/office/excel/2006/main">
          <x14:cfRule type="expression" priority="50" id="{8C66A15F-B647-46C7-972E-D1C7A956207C}">
            <xm:f>AND(NOT(ISBLANK(R6)),COUNTIF(_xlfn.ANCHORARRAY(Variety!$BI$2),R6)=0)</xm:f>
            <x14:dxf>
              <fill>
                <patternFill>
                  <bgColor rgb="FFFF9999"/>
                </patternFill>
              </fill>
            </x14:dxf>
          </x14:cfRule>
          <xm:sqref>R6:R158</xm:sqref>
        </x14:conditionalFormatting>
        <x14:conditionalFormatting xmlns:xm="http://schemas.microsoft.com/office/excel/2006/main">
          <x14:cfRule type="expression" priority="49" id="{D07F6BC9-1DE9-4471-B2E5-A3A2631B23D2}">
            <xm:f>AND(NOT(ISBLANK(S6)),COUNTIF(_xlfn.ANCHORARRAY(WaterHarvest!$S$2),S6)=0)</xm:f>
            <x14:dxf>
              <fill>
                <patternFill>
                  <bgColor rgb="FFFF9999"/>
                </patternFill>
              </fill>
            </x14:dxf>
          </x14:cfRule>
          <xm:sqref>S6:S158</xm:sqref>
        </x14:conditionalFormatting>
        <x14:conditionalFormatting xmlns:xm="http://schemas.microsoft.com/office/excel/2006/main">
          <x14:cfRule type="expression" priority="48" id="{33161C86-B82D-47AD-99E9-BF6A1B1F9558}">
            <xm:f>AND(NOT(ISBLANK(T6)),COUNTIF(_xlfn.ANCHORARRAY(Other!$P$2),T6)=0)</xm:f>
            <x14:dxf>
              <fill>
                <patternFill>
                  <bgColor rgb="FFFF9999"/>
                </patternFill>
              </fill>
            </x14:dxf>
          </x14:cfRule>
          <xm:sqref>T6:T158</xm:sqref>
        </x14:conditionalFormatting>
        <x14:conditionalFormatting xmlns:xm="http://schemas.microsoft.com/office/excel/2006/main">
          <x14:cfRule type="expression" priority="47" id="{E9D3FA89-EA90-4E9C-8CB5-9718DF8237BC}">
            <xm:f>AND(NOT(ISBLANK(U6)),COUNTIF(_xlfn.ANCHORARRAY(Weed!$P$2),U6)=0)</xm:f>
            <x14:dxf>
              <fill>
                <patternFill>
                  <bgColor rgb="FFFF9999"/>
                </patternFill>
              </fill>
            </x14:dxf>
          </x14:cfRule>
          <xm:sqref>U6:U158</xm:sqref>
        </x14:conditionalFormatting>
        <x14:conditionalFormatting xmlns:xm="http://schemas.microsoft.com/office/excel/2006/main">
          <x14:cfRule type="expression" priority="350" id="{1547A9C3-6C51-4ACC-ADD2-4B7AC2216740}">
            <xm:f>AND(NOT(ISBLANK(F6)),COUNTIF(_xlfn.ANCHORARRAY(AgFor!$AK$2),F6)=0)</xm:f>
            <x14:dxf>
              <fill>
                <patternFill>
                  <bgColor rgb="FFFF9999"/>
                </patternFill>
              </fill>
            </x14:dxf>
          </x14:cfRule>
          <xm:sqref>F6:F158</xm:sqref>
        </x14:conditionalFormatting>
      </x14:conditionalFormattings>
    </ext>
    <ext xmlns:x14="http://schemas.microsoft.com/office/spreadsheetml/2009/9/main" uri="{CCE6A557-97BC-4b89-ADB6-D9C93CAAB3DF}">
      <x14:dataValidations xmlns:xm="http://schemas.microsoft.com/office/excel/2006/main" count="18">
        <x14:dataValidation type="list" allowBlank="1" showInputMessage="1" showErrorMessage="1" xr:uid="{AE65CEDF-F602-489F-8248-79D7A4D174B1}">
          <x14:formula1>
            <xm:f>_xlfn.ANCHORARRAY(Harvest!$O$2)</xm:f>
          </x14:formula1>
          <xm:sqref>J6:J158</xm:sqref>
        </x14:dataValidation>
        <x14:dataValidation type="list" allowBlank="1" showInputMessage="1" showErrorMessage="1" xr:uid="{EDBD2248-E638-411F-9837-96EF3D12C7E8}">
          <x14:formula1>
            <xm:f>_xlfn.ANCHORARRAY(Irrigat!$V$2)</xm:f>
          </x14:formula1>
          <xm:sqref>K6:K158</xm:sqref>
        </x14:dataValidation>
        <x14:dataValidation type="list" allowBlank="1" showInputMessage="1" showErrorMessage="1" xr:uid="{8221C1F8-3689-4AE6-8B9C-567EB3E1DF21}">
          <x14:formula1>
            <xm:f>_xlfn.ANCHORARRAY(pH!$P$2)</xm:f>
          </x14:formula1>
          <xm:sqref>N6:N158</xm:sqref>
        </x14:dataValidation>
        <x14:dataValidation type="list" allowBlank="1" showInputMessage="1" showErrorMessage="1" xr:uid="{164F759C-193C-41B2-ACBF-9A37AAFCFB1B}">
          <x14:formula1>
            <xm:f>_xlfn.ANCHORARRAY(Plant!$AJ$2)</xm:f>
          </x14:formula1>
          <xm:sqref>O6:O158</xm:sqref>
        </x14:dataValidation>
        <x14:dataValidation type="list" allowBlank="1" showInputMessage="1" showErrorMessage="1" xr:uid="{301F61DD-08A8-4C57-BAC5-BA10459A36AC}">
          <x14:formula1>
            <xm:f>_xlfn.ANCHORARRAY(Weed!$P$2)</xm:f>
          </x14:formula1>
          <xm:sqref>U6:U158</xm:sqref>
        </x14:dataValidation>
        <x14:dataValidation type="list" allowBlank="1" showInputMessage="1" showErrorMessage="1" xr:uid="{2A6574A5-46B6-4A20-A2AD-DC589064827D}">
          <x14:formula1>
            <xm:f>_xlfn.ANCHORARRAY(WaterHarvest!$S$2)</xm:f>
          </x14:formula1>
          <xm:sqref>V21 V6 V31 U6:U158 S6:S158</xm:sqref>
        </x14:dataValidation>
        <x14:dataValidation type="list" allowBlank="1" showInputMessage="1" showErrorMessage="1" xr:uid="{157E39CD-0B30-49D9-8D67-78BF5E533AC0}">
          <x14:formula1>
            <xm:f>_xlfn.ANCHORARRAY(Fertilizer!$AM$2)</xm:f>
          </x14:formula1>
          <xm:sqref>M6:M158</xm:sqref>
        </x14:dataValidation>
        <x14:dataValidation type="list" allowBlank="1" showInputMessage="1" showErrorMessage="1" xr:uid="{B4E9B4E0-4B5D-45CF-8C78-9829B6C99958}">
          <x14:formula1>
            <xm:f>_xlfn.ANCHORARRAY(Residues!$AD$1)</xm:f>
          </x14:formula1>
          <xm:sqref>L6:L158</xm:sqref>
        </x14:dataValidation>
        <x14:dataValidation type="list" allowBlank="1" showInputMessage="1" showErrorMessage="1" xr:uid="{6B71DD34-C6A2-47ED-8C82-94C67AC21AF0}">
          <x14:formula1>
            <xm:f>_xlfn.ANCHORARRAY(Variety!$BI$2)</xm:f>
          </x14:formula1>
          <xm:sqref>R6:R158</xm:sqref>
        </x14:dataValidation>
        <x14:dataValidation type="list" allowBlank="1" showInputMessage="1" showErrorMessage="1" xr:uid="{A4095F0D-03C1-4A9B-ADB7-F97CC93B5E18}">
          <x14:formula1>
            <xm:f>_xlfn.ANCHORARRAY(Variety!$BH$2)</xm:f>
          </x14:formula1>
          <xm:sqref>R6:R158</xm:sqref>
        </x14:dataValidation>
        <x14:dataValidation type="list" allowBlank="1" showInputMessage="1" showErrorMessage="1" xr:uid="{F54C5A46-2D70-4C21-9E74-942930E712C6}">
          <x14:formula1>
            <xm:f>_xlfn.ANCHORARRAY(Tillage!$S$2)</xm:f>
          </x14:formula1>
          <xm:sqref>Q6:Q158</xm:sqref>
        </x14:dataValidation>
        <x14:dataValidation type="list" allowBlank="1" showInputMessage="1" showErrorMessage="1" xr:uid="{04617134-38C3-4B05-8572-E70410C400F9}">
          <x14:formula1>
            <xm:f>_xlfn.ANCHORARRAY(Products!$AM$2)</xm:f>
          </x14:formula1>
          <xm:sqref>D6:D158</xm:sqref>
        </x14:dataValidation>
        <x14:dataValidation type="list" allowBlank="1" showInputMessage="1" showErrorMessage="1" xr:uid="{3AD4D959-6407-4863-910D-E8E0AE26462D}">
          <x14:formula1>
            <xm:f>_xlfn.ANCHORARRAY(Other!$P$2)</xm:f>
          </x14:formula1>
          <xm:sqref>T6:T158</xm:sqref>
        </x14:dataValidation>
        <x14:dataValidation type="list" allowBlank="1" showInputMessage="1" showErrorMessage="1" xr:uid="{DD69001D-F89F-4699-BF74-2AE51D1424A8}">
          <x14:formula1>
            <xm:f>_xlfn.ANCHORARRAY(PH.Energy!$Z$1)</xm:f>
          </x14:formula1>
          <xm:sqref>P6:P158</xm:sqref>
        </x14:dataValidation>
        <x14:dataValidation type="list" allowBlank="1" showInputMessage="1" showErrorMessage="1" xr:uid="{B53E2BCA-359E-4AC6-B1F3-33503699B778}">
          <x14:formula1>
            <xm:f>_xlfn.ANCHORARRAY(PH.Energy!$AA$1)</xm:f>
          </x14:formula1>
          <xm:sqref>I6:I158</xm:sqref>
        </x14:dataValidation>
        <x14:dataValidation type="list" allowBlank="1" showInputMessage="1" showErrorMessage="1" xr:uid="{BEA3F531-9235-44A7-BAAC-65D67F0E902B}">
          <x14:formula1>
            <xm:f>_xlfn.ANCHORARRAY(Animals!$AC$34)</xm:f>
          </x14:formula1>
          <xm:sqref>G6:G158</xm:sqref>
        </x14:dataValidation>
        <x14:dataValidation type="list" allowBlank="1" showInputMessage="1" showErrorMessage="1" xr:uid="{D001F8C9-DEE9-4222-8138-A8E0E94B3A7F}">
          <x14:formula1>
            <xm:f>_xlfn.ANCHORARRAY(AgFor!$AG$2)</xm:f>
          </x14:formula1>
          <xm:sqref>F6:F158</xm:sqref>
        </x14:dataValidation>
        <x14:dataValidation type="list" allowBlank="1" showInputMessage="1" showErrorMessage="1" xr:uid="{7A61F3E5-3A32-429C-B214-D0084667BE21}">
          <x14:formula1>
            <xm:f>_xlfn.ANCHORARRAY(Chems!Q$2)</xm:f>
          </x14:formula1>
          <xm:sqref>H6:H158</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BCB77-A248-460D-9A14-1188280EC448}">
  <sheetPr codeName="Sheet61"/>
  <dimension ref="A1:DO158"/>
  <sheetViews>
    <sheetView workbookViewId="0">
      <selection activeCell="E2" sqref="E2"/>
    </sheetView>
  </sheetViews>
  <sheetFormatPr defaultColWidth="8.8203125" defaultRowHeight="14.35" x14ac:dyDescent="0.5"/>
  <cols>
    <col min="1" max="1" width="40.52734375" style="319" bestFit="1" customWidth="1"/>
    <col min="2" max="2" width="12.17578125" style="319" customWidth="1"/>
    <col min="3" max="3" width="19.8203125" style="319" customWidth="1"/>
    <col min="4" max="5" width="8.8203125" style="319"/>
    <col min="6" max="6" width="23.17578125" style="319" bestFit="1" customWidth="1"/>
    <col min="7" max="11" width="12.17578125" style="319" customWidth="1"/>
    <col min="12" max="15" width="8.8203125" style="319"/>
    <col min="16" max="16" width="14" style="319" bestFit="1" customWidth="1"/>
    <col min="17" max="20" width="14" style="319" customWidth="1"/>
    <col min="21" max="21" width="11.52734375" style="319" bestFit="1" customWidth="1"/>
    <col min="22" max="25" width="8.8203125" style="319"/>
    <col min="26" max="26" width="11.46875" style="319" bestFit="1" customWidth="1"/>
    <col min="27" max="27" width="11.46875" style="319" customWidth="1"/>
    <col min="28" max="67" width="8.8203125" style="319"/>
    <col min="68" max="69" width="8.8203125" style="402"/>
    <col min="70" max="16384" width="8.8203125" style="319"/>
  </cols>
  <sheetData>
    <row r="1" spans="1:119" ht="10.35" x14ac:dyDescent="0.5">
      <c r="A1" s="319" t="s">
        <v>4870</v>
      </c>
      <c r="B1" s="319" t="s">
        <v>4871</v>
      </c>
      <c r="C1" s="319" t="s">
        <v>4872</v>
      </c>
      <c r="D1" s="319" t="str" cm="1">
        <f t="array" ref="D1:F1">Make.Trt!C3:E3</f>
        <v>T.Name</v>
      </c>
      <c r="E1" s="319" t="str">
        <v>T.Comp</v>
      </c>
      <c r="F1" s="319" t="str">
        <v>T.Residue.Prev</v>
      </c>
      <c r="G1" s="319" t="str" cm="1">
        <f t="array" ref="G1:K1">Make.Trt!W3:AA3</f>
        <v>T.Control</v>
      </c>
      <c r="H1" s="319" t="str">
        <v>T.Reps</v>
      </c>
      <c r="I1" s="319" t="str">
        <v>T.Animals</v>
      </c>
      <c r="J1" s="319" t="str">
        <v>T.Start.Year</v>
      </c>
      <c r="K1" s="319" t="str">
        <v>T.Start.Season</v>
      </c>
      <c r="L1" s="319" t="s">
        <v>3611</v>
      </c>
      <c r="M1" s="319" t="str" cm="1">
        <f t="array" ref="M1:T1">IF(L1=0,"",IFERROR(_xlfn._xlws.FILTER(AF.Out!B:I,AF.Out!A:A=MT.Out!L1),""))</f>
        <v>AF.Codes</v>
      </c>
      <c r="N1" s="319" t="str">
        <v>Notes</v>
      </c>
      <c r="O1" s="319" t="str">
        <v>AF.Tree</v>
      </c>
      <c r="P1" s="319" t="str">
        <v>AF.Subspecies</v>
      </c>
      <c r="Q1" s="319" t="str">
        <v>AF.Var</v>
      </c>
      <c r="R1" s="319" t="str">
        <v>AF.New.Tree</v>
      </c>
      <c r="S1" s="319" t="str">
        <v>AF.New.Subsp</v>
      </c>
      <c r="T1" s="319" t="str">
        <v>AF.New.Var</v>
      </c>
      <c r="U1" s="319" t="s">
        <v>4723</v>
      </c>
      <c r="V1" s="319" t="str" cm="1">
        <f t="array" ref="V1:Y1">Animals.Out!P1:S1</f>
        <v>A.Codes</v>
      </c>
      <c r="W1" s="319" t="str">
        <v>A.Notes</v>
      </c>
      <c r="X1" s="319" t="str">
        <v>A.Grazing</v>
      </c>
      <c r="Y1" s="319" t="str">
        <v>A.Hay</v>
      </c>
      <c r="Z1" s="319" t="s">
        <v>4873</v>
      </c>
      <c r="AA1" s="319" t="str">
        <f>'Chems.Out'!B1</f>
        <v>C.Structure</v>
      </c>
      <c r="AB1" s="319" t="s">
        <v>4828</v>
      </c>
      <c r="AC1" s="319" t="str" cm="1">
        <f t="array" ref="AC1:AD1">'PH.E.Out'!M1:N1</f>
        <v>E.Codes</v>
      </c>
      <c r="AD1" s="319" t="str">
        <v>E.Notes</v>
      </c>
      <c r="AE1" s="319" t="str" cm="1">
        <f t="array" ref="AE1:AI1">AF.Out!A1:E1</f>
        <v>AF.Level.Name</v>
      </c>
      <c r="AF1" s="319" t="str">
        <v>AF.Codes</v>
      </c>
      <c r="AG1" s="319" t="str">
        <v>Notes</v>
      </c>
      <c r="AH1" s="319" t="str">
        <v>AF.Tree</v>
      </c>
      <c r="AI1" s="319" t="str">
        <v>AF.Subspecies</v>
      </c>
      <c r="AJ1" s="319" t="s">
        <v>4664</v>
      </c>
      <c r="AK1" s="319" t="str" cm="1">
        <f t="array" ref="AK1:AM1">Harvest.Out!B1:D1</f>
        <v>H.Prac</v>
      </c>
      <c r="AL1" s="319" t="str">
        <v>H.Code</v>
      </c>
      <c r="AM1" s="319" t="str">
        <v>H.Notes</v>
      </c>
      <c r="AN1" s="319" t="s">
        <v>4718</v>
      </c>
      <c r="AO1" s="319" t="str" cm="1">
        <f t="array" ref="AO1:AR1">Irrig.Out!B1:E1</f>
        <v>I.Method</v>
      </c>
      <c r="AP1" s="319" t="str">
        <v>I.Strategy</v>
      </c>
      <c r="AQ1" s="319" t="str">
        <v>I.Codes</v>
      </c>
      <c r="AR1" s="319" t="str">
        <v>I.Notes</v>
      </c>
      <c r="AS1" s="319" t="s">
        <v>4565</v>
      </c>
      <c r="AT1" s="319" t="str" cm="1">
        <f t="array" ref="AT1:AY1">'Residues.Out'!F1:K1</f>
        <v>M.Codes</v>
      </c>
      <c r="AU1" s="319" t="str">
        <v>M.Notes</v>
      </c>
      <c r="AV1" s="319" t="str">
        <v>M.NO</v>
      </c>
      <c r="AW1" s="319" t="str">
        <v>M.PO</v>
      </c>
      <c r="AX1" s="319" t="str">
        <v>M.KO</v>
      </c>
      <c r="AY1" s="319" t="str">
        <v>M.Unit</v>
      </c>
      <c r="AZ1" s="319" t="s">
        <v>4127</v>
      </c>
      <c r="BA1" s="319" t="str" cm="1">
        <f t="array" ref="BA1:BJ1">Fert.Out!B1:K1</f>
        <v>F.NO</v>
      </c>
      <c r="BB1" s="319" t="str">
        <v>F.PO</v>
      </c>
      <c r="BC1" s="319" t="str">
        <v>F.KO</v>
      </c>
      <c r="BD1" s="319" t="str">
        <v>F.NI</v>
      </c>
      <c r="BE1" s="319" t="str">
        <v>F.PI</v>
      </c>
      <c r="BF1" s="319" t="str">
        <v>F.P2O5</v>
      </c>
      <c r="BG1" s="319" t="str">
        <v>F.KI</v>
      </c>
      <c r="BH1" s="319" t="str">
        <v>F.K2O</v>
      </c>
      <c r="BI1" s="319" t="str">
        <v>F.O.Unit</v>
      </c>
      <c r="BJ1" s="319" t="str">
        <v>F.I.Unit</v>
      </c>
      <c r="BK1" s="319" t="str">
        <f>Fert.Out!T1</f>
        <v>F.Codes</v>
      </c>
      <c r="BL1" s="319" t="s">
        <v>4672</v>
      </c>
      <c r="BM1" s="319" t="str" cm="1">
        <f t="array" ref="BM1:BN1">pH.Out!C1:D1</f>
        <v>pH.Codes</v>
      </c>
      <c r="BN1" s="319" t="str">
        <v>pH.Notes</v>
      </c>
      <c r="BO1" s="319" t="s">
        <v>3555</v>
      </c>
      <c r="BP1" s="319" t="str" cm="1">
        <f t="array" ref="BP1:BQ1">Plant.Out!C1:D1</f>
        <v>P.Structure</v>
      </c>
      <c r="BQ1" s="319" t="str">
        <v>P.Method</v>
      </c>
      <c r="BR1" s="319" t="str" cm="1">
        <f t="array" ref="BR1:CC1">Plant.Out!E1:P1</f>
        <v>Plant.Density</v>
      </c>
      <c r="BS1" s="319" t="str">
        <v>Plant.Density.Unit</v>
      </c>
      <c r="BT1" s="319" t="str">
        <v>Plant.Row</v>
      </c>
      <c r="BU1" s="319" t="str">
        <v>Plant.Station</v>
      </c>
      <c r="BV1" s="319" t="str">
        <v>Plant.Seeds</v>
      </c>
      <c r="BW1" s="319" t="str">
        <v>Plant.Thin</v>
      </c>
      <c r="BX1" s="319" t="str">
        <v>Plant.Tram.Row</v>
      </c>
      <c r="BY1" s="319" t="str">
        <v>Plant.Tram.N</v>
      </c>
      <c r="BZ1" s="319" t="str">
        <v>Plant.Intercrop</v>
      </c>
      <c r="CA1" s="319" t="str">
        <v>Plant.Block.Rows</v>
      </c>
      <c r="CB1" s="319" t="str">
        <v>Plant.Block.Perc</v>
      </c>
      <c r="CC1" s="319" t="str">
        <v>Plant.Block.Width</v>
      </c>
      <c r="CD1" s="319" t="s">
        <v>4824</v>
      </c>
      <c r="CE1" s="319" t="str" cm="1">
        <f t="array" ref="CE1:CG1">'PH.E.Out'!E1:G1</f>
        <v>PO.Codes</v>
      </c>
      <c r="CF1" s="319" t="str">
        <v>PO.Notes</v>
      </c>
      <c r="CG1" s="319" t="str">
        <v>PO.Source</v>
      </c>
      <c r="CH1" s="319" t="s">
        <v>4108</v>
      </c>
      <c r="CI1" s="319" t="str">
        <f>Till.Out!C1</f>
        <v>T.Code</v>
      </c>
      <c r="CJ1" s="319" t="s">
        <v>4874</v>
      </c>
      <c r="CK1" s="319" t="str" cm="1">
        <f t="array" ref="CK1:DB1">Var.Out!B1:S1</f>
        <v>V.Var</v>
      </c>
      <c r="CL1" s="319" t="str">
        <v>V.Species</v>
      </c>
      <c r="CM1" s="319" t="str">
        <v>V.Subpecies</v>
      </c>
      <c r="CN1" s="319" t="str">
        <v>V.Crop.Practice</v>
      </c>
      <c r="CO1" s="319" t="str">
        <v>V.Animal.Practice</v>
      </c>
      <c r="CP1" s="319" t="str">
        <v>V.Base</v>
      </c>
      <c r="CQ1" s="319" t="str">
        <v>V.New.Crop</v>
      </c>
      <c r="CR1" s="319" t="str">
        <v>V.New.Var</v>
      </c>
      <c r="CS1" s="319" t="str">
        <v>V.New.Species</v>
      </c>
      <c r="CT1" s="319" t="str">
        <v>V.New.SubSpecies</v>
      </c>
      <c r="CU1" s="319" t="str">
        <v>V.Type</v>
      </c>
      <c r="CV1" s="319" t="str">
        <v>V.Trait1</v>
      </c>
      <c r="CW1" s="319" t="str">
        <v>V.Trait2</v>
      </c>
      <c r="CX1" s="319" t="str">
        <v>V.Trait3</v>
      </c>
      <c r="CY1" s="319" t="str">
        <v>V.Maturity</v>
      </c>
      <c r="CZ1" s="319" t="str">
        <v>V.Code.Crop</v>
      </c>
      <c r="DA1" s="319" t="str">
        <v>V.Code.Animal</v>
      </c>
      <c r="DB1" s="319" t="str">
        <v>V.Codes</v>
      </c>
      <c r="DC1" s="319" t="s">
        <v>4696</v>
      </c>
      <c r="DD1" s="319" t="str" cm="1">
        <f t="array" ref="DD1:DE1">WH.Out!F1:G1</f>
        <v>WH.Codes</v>
      </c>
      <c r="DE1" s="319" t="str">
        <v>WH.Notes</v>
      </c>
      <c r="DF1" s="319" t="s">
        <v>4688</v>
      </c>
      <c r="DG1" s="319" t="str" cm="1">
        <f t="array" ref="DG1:DH1">Other.Out!B1:C1</f>
        <v>O.Structure</v>
      </c>
      <c r="DH1" s="319" t="str">
        <v>O.Notes</v>
      </c>
      <c r="DI1" s="319" t="s">
        <v>4655</v>
      </c>
      <c r="DJ1" s="319" t="str" cm="1">
        <f t="array" ref="DJ1:DO1">Weed.Out!B1:G1</f>
        <v>W.Structure</v>
      </c>
      <c r="DK1" s="319" t="str">
        <v>W.Method</v>
      </c>
      <c r="DL1" s="319" t="str">
        <v>W.Freq</v>
      </c>
      <c r="DM1" s="319" t="str">
        <v>W.Freq.Time</v>
      </c>
      <c r="DN1" s="319" t="str">
        <v>W.New.Method</v>
      </c>
      <c r="DO1" s="319" t="str">
        <v>W.Notes</v>
      </c>
    </row>
    <row r="2" spans="1:119" ht="10.35" x14ac:dyDescent="0.5">
      <c r="A2" s="319" t="e" vm="1">
        <f>IFERROR(IF(SEARCH("..",D2)&gt;0,"Aggregated",""),_xlfn.TEXTJOIN("-",TRUE,M2,V2,AC2,AF2,AL2,AQ2,AT2,BK2,BM2,CE2,CI2,DB2,DD2))</f>
        <v>#VALUE!</v>
      </c>
      <c r="B2" s="319" t="str" cm="1">
        <f t="array" ref="B2">IF(F2="Mulched (left on surface)",IFERROR(_xlfn._xlws.FILTER(Prod.Out!H:H,Prod.Out!B:B=MT.Out!E2),""),IF(F2="Incorporated",IFERROR(_xlfn._xlws.FILTER(Prod.Out!I:I,Prod.Out!B:B=MT.Out!E2),""),IF(F2="Retained (unknown if mulched/incorp.)",IFERROR(_xlfn._xlws.FILTER(Prod.Out!J:J,Prod.Out!B:B=MT.Out!E2),""),"")))</f>
        <v/>
      </c>
      <c r="C2" s="319" t="e" vm="1">
        <f>_xlfn.TEXTJOIN("..",TRUE,IF(AA2="Yes",Z2,""),IF(BP2="Yes",BO2,""),IF(DG2="Yes",DF2,""),IF(DK2="Yes",DJ2,""))</f>
        <v>#VALUE!</v>
      </c>
      <c r="D2" s="319" t="e" cm="1" vm="2">
        <f t="array" ref="D2">_xlfn._xlws.FILTER(Make.Trt!C6:E158,Make.Trt!C6:C158&lt;&gt;"")</f>
        <v>#VALUE!</v>
      </c>
      <c r="G2" s="319" t="e" cm="1" vm="2">
        <f t="array" ref="G2">_xlfn._xlws.FILTER(Make.Trt!W6:AA158,Make.Trt!C6:C158&lt;&gt;"")</f>
        <v>#VALUE!</v>
      </c>
      <c r="L2" s="319" t="e" cm="1" vm="2">
        <f t="array" ref="L2">_xlfn._xlws.FILTER(Make.Trt!F6:F158,Make.Trt!C6:C158&lt;&gt;"")</f>
        <v>#VALUE!</v>
      </c>
      <c r="M2" s="319" t="e" cm="1" vm="1">
        <f t="array" ref="M2">IF(L2=0,"",IFERROR(_xlfn._xlws.FILTER(AF.Out!B:I,AF.Out!A:A=MT.Out!L2),""))</f>
        <v>#VALUE!</v>
      </c>
      <c r="U2" s="319" t="e" cm="1" vm="2">
        <f t="array" ref="U2">_xlfn._xlws.FILTER(Make.Trt!G6:G158,Make.Trt!C6:C158&lt;&gt;"")</f>
        <v>#VALUE!</v>
      </c>
      <c r="V2" s="319" t="e" cm="1" vm="1">
        <f t="array" ref="V2">IF(U2=0,"",IFERROR(_xlfn._xlws.FILTER(Animals.Out!P:S,Animals.Out!A:A=MT.Out!U2),""))</f>
        <v>#VALUE!</v>
      </c>
      <c r="Z2" s="319" t="e" cm="1" vm="2">
        <f t="array" ref="Z2">_xlfn._xlws.FILTER(Make.Trt!H6:H158,Make.Trt!C6:C158&lt;&gt;"")</f>
        <v>#VALUE!</v>
      </c>
      <c r="AA2" s="319" t="e" cm="1" vm="1">
        <f t="array" ref="AA2">IF(Z2=0,"",IFERROR(_xlfn._xlws.FILTER('Chems.Out'!B:B,'Chems.Out'!A:A=MT.Out!Z2),""))</f>
        <v>#VALUE!</v>
      </c>
      <c r="AB2" s="319" t="e" cm="1" vm="2">
        <f t="array" ref="AB2">_xlfn._xlws.FILTER(Make.Trt!I6:I158,Make.Trt!C6:C158&lt;&gt;"")</f>
        <v>#VALUE!</v>
      </c>
      <c r="AC2" s="319" t="e" cm="1" vm="1">
        <f t="array" ref="AC2">IF(AB2=0,"",IFERROR(_xlfn._xlws.FILTER('PH.E.Out'!M:N,'PH.E.Out'!I:I=MT.Out!AB2),""))</f>
        <v>#VALUE!</v>
      </c>
      <c r="AE2" s="319" t="e" cm="1" vm="2">
        <f t="array" ref="AE2">_xlfn._xlws.FILTER(Make.Trt!F6:F158,Make.Trt!C6:C158&lt;&gt;"")</f>
        <v>#VALUE!</v>
      </c>
      <c r="AF2" s="319" t="e" cm="1" vm="1">
        <f t="array" ref="AF2">IF(AE2=0,"",IFERROR(_xlfn._xlws.FILTER(AF.Out!B:E,AF.Out!A:A=AE2),""))</f>
        <v>#VALUE!</v>
      </c>
      <c r="AJ2" s="319" t="e" cm="1" vm="2">
        <f t="array" ref="AJ2">_xlfn._xlws.FILTER(Make.Trt!J6:J158,Make.Trt!C6:C158&lt;&gt;"")</f>
        <v>#VALUE!</v>
      </c>
      <c r="AK2" s="319" t="e" cm="1" vm="1">
        <f t="array" ref="AK2">IF(AJ2=0,"",IFERROR(_xlfn._xlws.FILTER(Harvest.Out!B:D,Harvest.Out!A:A=MT.Out!AJ2),""))</f>
        <v>#VALUE!</v>
      </c>
      <c r="AN2" s="319" t="e" cm="1" vm="2">
        <f t="array" ref="AN2">_xlfn._xlws.FILTER(Make.Trt!K6:K158,Make.Trt!C6:C158&lt;&gt;"")</f>
        <v>#VALUE!</v>
      </c>
      <c r="AO2" s="319" t="e" cm="1" vm="1">
        <f t="array" ref="AO2">IF(AN2=0,"",IFERROR(_xlfn._xlws.FILTER(Irrig.Out!B:E,Irrig.Out!A:A=MT.Out!AN2),""))</f>
        <v>#VALUE!</v>
      </c>
      <c r="AS2" s="319" t="e" cm="1" vm="2">
        <f t="array" ref="AS2">_xlfn._xlws.FILTER(Make.Trt!L6:L158,Make.Trt!C6:C158&lt;&gt;"")</f>
        <v>#VALUE!</v>
      </c>
      <c r="AT2" s="319" t="e" cm="1" vm="1">
        <f t="array" ref="AT2">IF(AS2=0,"",IFERROR(_xlfn._xlws.FILTER('Residues.Out'!F:K,'Residues.Out'!A:A=AS2),""))</f>
        <v>#VALUE!</v>
      </c>
      <c r="AZ2" s="319" t="e" cm="1" vm="2">
        <f t="array" ref="AZ2">_xlfn._xlws.FILTER(Make.Trt!M6:M158,Make.Trt!C6:C158&lt;&gt;"")</f>
        <v>#VALUE!</v>
      </c>
      <c r="BA2" s="319" t="e" cm="1" vm="1">
        <f t="array" ref="BA2">IF(AZ2=0,"",IFERROR(_xlfn._xlws.FILTER(Fert.Out!B:K,Fert.Out!A:A=MT.Out!AZ2),""))</f>
        <v>#VALUE!</v>
      </c>
      <c r="BK2" s="319" t="e" cm="1" vm="1">
        <f t="array" ref="BK2">IF(AZ2=0,"",IFERROR(_xlfn._xlws.FILTER(Fert.Out!T:T,Fert.Out!A:A=MT.Out!AZ2),""))</f>
        <v>#VALUE!</v>
      </c>
      <c r="BL2" s="319" t="e" cm="1" vm="2">
        <f t="array" ref="BL2">_xlfn._xlws.FILTER(Make.Trt!N6:N158,Make.Trt!C6:C158&lt;&gt;"")</f>
        <v>#VALUE!</v>
      </c>
      <c r="BM2" s="319" t="e" cm="1" vm="1">
        <f t="array" ref="BM2">IF(BL2=0,"",IFERROR(_xlfn._xlws.FILTER(pH.Out!C:D,pH.Out!A:A=MT.Out!BL2),""))</f>
        <v>#VALUE!</v>
      </c>
      <c r="BO2" s="319" t="e" cm="1" vm="2">
        <f t="array" ref="BO2">_xlfn._xlws.FILTER(Make.Trt!O6:O158,Make.Trt!C6:C158&lt;&gt;"")</f>
        <v>#VALUE!</v>
      </c>
      <c r="BP2" s="319" t="e" cm="1" vm="1">
        <f t="array" ref="BP2">IF(BO2=0,"",IFERROR(_xlfn._xlws.FILTER(Plant.Out!C:D,Plant.Out!B:B=MT.Out!BO2),""))</f>
        <v>#VALUE!</v>
      </c>
      <c r="BQ2" s="319"/>
      <c r="BR2" s="319" t="e" cm="1" vm="1">
        <f t="array" ref="BR2">IF(BO2=0,"",IFERROR(_xlfn._xlws.FILTER(Plant.Out!E:P,Plant.Out!B:B=MT.Out!BO2),""))</f>
        <v>#VALUE!</v>
      </c>
      <c r="CD2" s="319" t="e" cm="1" vm="2">
        <f t="array" ref="CD2">_xlfn._xlws.FILTER(Make.Trt!P6:P158,Make.Trt!C6:C158&lt;&gt;"")</f>
        <v>#VALUE!</v>
      </c>
      <c r="CE2" s="319" t="e" cm="1" vm="1">
        <f t="array" ref="CE2">IF(CD2=0,"",IFERROR(_xlfn._xlws.FILTER('PH.E.Out'!E:G,'PH.E.Out'!A:A=MT.Out!CD2),""))</f>
        <v>#VALUE!</v>
      </c>
      <c r="CH2" s="319" t="e" cm="1" vm="2">
        <f t="array" ref="CH2">_xlfn._xlws.FILTER(Make.Trt!Q6:Q158,Make.Trt!C6:C158&lt;&gt;"")</f>
        <v>#VALUE!</v>
      </c>
      <c r="CI2" s="319" t="e" cm="1" vm="1">
        <f t="array" ref="CI2">IF(CH2=0,"",IFERROR(_xlfn._xlws.FILTER(Till.Out!C:C,Till.Out!B:B=MT.Out!CH2),""))</f>
        <v>#VALUE!</v>
      </c>
      <c r="CJ2" s="319" t="e" cm="1" vm="2">
        <f t="array" ref="CJ2">_xlfn._xlws.FILTER(Make.Trt!R6:R158,Make.Trt!C6:C158&lt;&gt;"")</f>
        <v>#VALUE!</v>
      </c>
      <c r="CK2" s="319" t="e" cm="1" vm="1">
        <f t="array" ref="CK2">IF(CJ2=0,"",IFERROR(_xlfn._xlws.FILTER(Var.Out!B:S,Var.Out!B:B=MT.Out!CJ2),""))</f>
        <v>#VALUE!</v>
      </c>
      <c r="DC2" s="319" t="e" cm="1" vm="2">
        <f t="array" ref="DC2">_xlfn._xlws.FILTER(Make.Trt!S6:S158,Make.Trt!C6:C158&lt;&gt;"")</f>
        <v>#VALUE!</v>
      </c>
      <c r="DD2" s="319" t="e" cm="1" vm="1">
        <f t="array" ref="DD2">IF(DC2=0,"",IFERROR(_xlfn._xlws.FILTER(WH.Out!F:G,WH.Out!A:A=MT.Out!DC2),""))</f>
        <v>#VALUE!</v>
      </c>
      <c r="DF2" s="319" t="e" cm="1" vm="2">
        <f t="array" ref="DF2">_xlfn._xlws.FILTER(Make.Trt!T6:T158,Make.Trt!C6:C158&lt;&gt;"")</f>
        <v>#VALUE!</v>
      </c>
      <c r="DG2" s="319" t="e" cm="1" vm="1">
        <f t="array" ref="DG2">IF(DF2=0,"",IFERROR(_xlfn._xlws.FILTER(Other.Out!B:C,Other.Out!A:A=MT.Out!DF2),""))</f>
        <v>#VALUE!</v>
      </c>
      <c r="DI2" s="319" t="e" cm="1" vm="2">
        <f t="array" ref="DI2">_xlfn._xlws.FILTER(Make.Trt!U6:U158,Make.Trt!C6:C158&lt;&gt;"")</f>
        <v>#VALUE!</v>
      </c>
      <c r="DJ2" s="319" t="e" cm="1" vm="1">
        <f t="array" ref="DJ2">IF(DI2=0,"",IFERROR(_xlfn._xlws.FILTER(Weed.Out!B:G,Weed.Out!A:A=MT.Out!DI2),""))</f>
        <v>#VALUE!</v>
      </c>
    </row>
    <row r="3" spans="1:119" ht="10.35" x14ac:dyDescent="0.5">
      <c r="A3" s="319" t="str">
        <f t="shared" ref="A3:A66" si="0">IFERROR(IF(SEARCH("..",D3)&gt;0,"Aggregated",""),_xlfn.TEXTJOIN("-",TRUE,M3,V3,AC3,AF3,AL3,AQ3,AT3,BK3,BM3,CE3,CI3,DB3,DD3))</f>
        <v/>
      </c>
      <c r="B3" s="319" t="str" cm="1">
        <f t="array" ref="B3">IF(F3="Mulched (left on surface)",IFERROR(_xlfn._xlws.FILTER(Prod.Out!H:H,Prod.Out!B:B=MT.Out!E3),""),IF(F3="Incorporated",IFERROR(_xlfn._xlws.FILTER(Prod.Out!I:I,Prod.Out!B:B=MT.Out!E3),""),IF(F3="Retained (unknown if mulched/incorp.)",IFERROR(_xlfn._xlws.FILTER(Prod.Out!J:J,Prod.Out!B:B=MT.Out!E3),""),"")))</f>
        <v/>
      </c>
      <c r="C3" s="319" t="str">
        <f t="shared" ref="C3:C33" si="1">_xlfn.TEXTJOIN("..",TRUE,IF(AA3="Yes",Z3,""),IF(BP3="Yes",BO3,""),IF(DG3="Yes",DF3,""),IF(DK3="Yes",DJ3,""))</f>
        <v/>
      </c>
      <c r="M3" s="319" t="str" cm="1">
        <f t="array" ref="M3">IF(L3=0,"",IFERROR(_xlfn._xlws.FILTER(AF.Out!B:I,AF.Out!A:A=MT.Out!L3),""))</f>
        <v/>
      </c>
      <c r="V3" s="319" t="str" cm="1">
        <f t="array" ref="V3">IF(U3=0,"",IFERROR(_xlfn._xlws.FILTER(Animals.Out!P:S,Animals.Out!A:A=MT.Out!U3),""))</f>
        <v/>
      </c>
      <c r="AA3" s="319" t="str" cm="1">
        <f t="array" ref="AA3">IF(Z3=0,"",IFERROR(_xlfn._xlws.FILTER('Chems.Out'!B:B,'Chems.Out'!B:B=MT.Out!Z3),""))</f>
        <v/>
      </c>
      <c r="AC3" s="319" t="str" cm="1">
        <f t="array" ref="AC3">IF(AB3=0,"",IFERROR(_xlfn._xlws.FILTER('PH.E.Out'!M:N,'PH.E.Out'!I:I=MT.Out!AB3),""))</f>
        <v/>
      </c>
      <c r="AF3" s="319" t="str" cm="1">
        <f t="array" ref="AF3">IF(AE3=0,"",IFERROR(_xlfn._xlws.FILTER(AF.Out!B:E,AF.Out!A:A=AE3),""))</f>
        <v/>
      </c>
      <c r="AK3" s="319" t="str" cm="1">
        <f t="array" ref="AK3">IF(AJ3=0,"",IFERROR(_xlfn._xlws.FILTER(Harvest.Out!B:D,Harvest.Out!A:A=MT.Out!AJ3),""))</f>
        <v/>
      </c>
      <c r="AO3" s="319" t="str" cm="1">
        <f t="array" ref="AO3">IF(AN3=0,"",IFERROR(_xlfn._xlws.FILTER(Irrig.Out!B:E,Irrig.Out!A:A=MT.Out!AN3),""))</f>
        <v/>
      </c>
      <c r="AT3" s="319" t="str" cm="1">
        <f t="array" ref="AT3">IF(AS3=0,"",IFERROR(_xlfn._xlws.FILTER('Residues.Out'!F:K,'Residues.Out'!A:A=AS3),""))</f>
        <v/>
      </c>
      <c r="BA3" s="319" t="str" cm="1">
        <f t="array" ref="BA3">IF(AZ3=0,"",IFERROR(_xlfn._xlws.FILTER(Fert.Out!B:K,Fert.Out!A:A=MT.Out!AZ3),""))</f>
        <v/>
      </c>
      <c r="BK3" s="319" t="str" cm="1">
        <f t="array" ref="BK3">IF(AZ3=0,"",IFERROR(_xlfn._xlws.FILTER(Fert.Out!T:T,Fert.Out!A:A=MT.Out!AZ3),""))</f>
        <v/>
      </c>
      <c r="BM3" s="319" t="str" cm="1">
        <f t="array" ref="BM3">IF(BL3=0,"",IFERROR(_xlfn._xlws.FILTER(pH.Out!C:D,pH.Out!A:A=MT.Out!BL3),""))</f>
        <v/>
      </c>
      <c r="BP3" s="319" t="str" cm="1">
        <f t="array" ref="BP3">IF(BO3=0,"",IFERROR(_xlfn._xlws.FILTER(Plant.Out!C:D,Plant.Out!B:B=MT.Out!BO3),""))</f>
        <v/>
      </c>
      <c r="BQ3" s="319"/>
      <c r="BR3" s="319" t="str" cm="1">
        <f t="array" ref="BR3">IF(BO3=0,"",IFERROR(_xlfn._xlws.FILTER(Plant.Out!E:P,Plant.Out!B:B=MT.Out!BO3),""))</f>
        <v/>
      </c>
      <c r="CE3" s="319" t="str" cm="1">
        <f t="array" ref="CE3">IF(CD3=0,"",IFERROR(_xlfn._xlws.FILTER('PH.E.Out'!E:G,'PH.E.Out'!A:A=MT.Out!CD3),""))</f>
        <v/>
      </c>
      <c r="CI3" s="319" t="str" cm="1">
        <f t="array" ref="CI3">IF(CH3=0,"",IFERROR(_xlfn._xlws.FILTER(Till.Out!C:C,Till.Out!B:B=MT.Out!CH3),""))</f>
        <v/>
      </c>
      <c r="CK3" s="319" t="str" cm="1">
        <f t="array" ref="CK3">IF(CJ3=0,"",IFERROR(_xlfn._xlws.FILTER(Var.Out!B:S,Var.Out!B:B=MT.Out!CJ3),""))</f>
        <v/>
      </c>
      <c r="DD3" s="319" t="str" cm="1">
        <f t="array" ref="DD3">IF(DC3=0,"",IFERROR(_xlfn._xlws.FILTER(WH.Out!F:G,WH.Out!A:A=MT.Out!DC3),""))</f>
        <v/>
      </c>
      <c r="DG3" s="319" t="str" cm="1">
        <f t="array" ref="DG3">IF(DF3=0,"",IFERROR(_xlfn._xlws.FILTER(Other.Out!B:C,Other.Out!A:A=MT.Out!DF3),""))</f>
        <v/>
      </c>
      <c r="DJ3" s="319" t="str" cm="1">
        <f t="array" ref="DJ3">IF(DI3=0,"",IFERROR(_xlfn._xlws.FILTER(Weed.Out!B:G,Weed.Out!A:A=MT.Out!DI3),""))</f>
        <v/>
      </c>
    </row>
    <row r="4" spans="1:119" ht="10.35" x14ac:dyDescent="0.5">
      <c r="A4" s="319" t="str">
        <f t="shared" si="0"/>
        <v/>
      </c>
      <c r="B4" s="319" t="str" cm="1">
        <f t="array" ref="B4">IF(F4="Mulched (left on surface)",IFERROR(_xlfn._xlws.FILTER(Prod.Out!H:H,Prod.Out!B:B=MT.Out!E4),""),IF(F4="Incorporated",IFERROR(_xlfn._xlws.FILTER(Prod.Out!I:I,Prod.Out!B:B=MT.Out!E4),""),IF(F4="Retained (unknown if mulched/incorp.)",IFERROR(_xlfn._xlws.FILTER(Prod.Out!J:J,Prod.Out!B:B=MT.Out!E4),""),"")))</f>
        <v/>
      </c>
      <c r="C4" s="319" t="str">
        <f t="shared" si="1"/>
        <v/>
      </c>
      <c r="M4" s="319" t="str" cm="1">
        <f t="array" ref="M4">IF(L4=0,"",IFERROR(_xlfn._xlws.FILTER(AF.Out!B:I,AF.Out!A:A=MT.Out!L4),""))</f>
        <v/>
      </c>
      <c r="V4" s="319" t="str" cm="1">
        <f t="array" ref="V4">IF(U4=0,"",IFERROR(_xlfn._xlws.FILTER(Animals.Out!P:S,Animals.Out!A:A=MT.Out!U4),""))</f>
        <v/>
      </c>
      <c r="AA4" s="319" t="str" cm="1">
        <f t="array" ref="AA4">IF(Z4=0,"",IFERROR(_xlfn._xlws.FILTER('Chems.Out'!B:B,'Chems.Out'!A:A=MT.Out!Z4),""))</f>
        <v/>
      </c>
      <c r="AC4" s="319" t="str" cm="1">
        <f t="array" ref="AC4">IF(AB4=0,"",IFERROR(_xlfn._xlws.FILTER('PH.E.Out'!M:N,'PH.E.Out'!I:I=MT.Out!AB4),""))</f>
        <v/>
      </c>
      <c r="AF4" s="319" t="str" cm="1">
        <f t="array" ref="AF4">IF(AE4=0,"",IFERROR(_xlfn._xlws.FILTER(AF.Out!B:E,AF.Out!A:A=AE4),""))</f>
        <v/>
      </c>
      <c r="AK4" s="319" t="str" cm="1">
        <f t="array" ref="AK4">IF(AJ4=0,"",IFERROR(_xlfn._xlws.FILTER(Harvest.Out!B:D,Harvest.Out!A:A=MT.Out!AJ4),""))</f>
        <v/>
      </c>
      <c r="AO4" s="319" t="str" cm="1">
        <f t="array" ref="AO4">IF(AN4=0,"",IFERROR(_xlfn._xlws.FILTER(Irrig.Out!B:E,Irrig.Out!A:A=MT.Out!AN4),""))</f>
        <v/>
      </c>
      <c r="AT4" s="319" t="str" cm="1">
        <f t="array" ref="AT4">IF(AS4=0,"",IFERROR(_xlfn._xlws.FILTER('Residues.Out'!F:K,'Residues.Out'!A:A=AS4),""))</f>
        <v/>
      </c>
      <c r="BA4" s="319" t="str" cm="1">
        <f t="array" ref="BA4">IF(AZ4=0,"",IFERROR(_xlfn._xlws.FILTER(Fert.Out!B:K,Fert.Out!A:A=MT.Out!AZ4),""))</f>
        <v/>
      </c>
      <c r="BK4" s="319" t="str" cm="1">
        <f t="array" ref="BK4">IF(AZ4=0,"",IFERROR(_xlfn._xlws.FILTER(Fert.Out!T:T,Fert.Out!A:A=MT.Out!AZ4),""))</f>
        <v/>
      </c>
      <c r="BM4" s="319" t="str" cm="1">
        <f t="array" ref="BM4">IF(BL4=0,"",IFERROR(_xlfn._xlws.FILTER(pH.Out!C:D,pH.Out!A:A=MT.Out!BL4),""))</f>
        <v/>
      </c>
      <c r="BP4" s="319" t="str" cm="1">
        <f t="array" ref="BP4">IF(BO4=0,"",IFERROR(_xlfn._xlws.FILTER(Plant.Out!C:D,Plant.Out!B:B=MT.Out!BO4),""))</f>
        <v/>
      </c>
      <c r="BQ4" s="319"/>
      <c r="BR4" s="319" t="str" cm="1">
        <f t="array" ref="BR4">IF(BO4=0,"",IFERROR(_xlfn._xlws.FILTER(Plant.Out!E:P,Plant.Out!B:B=MT.Out!BO4),""))</f>
        <v/>
      </c>
      <c r="CE4" s="319" t="str" cm="1">
        <f t="array" ref="CE4">IF(CD4=0,"",IFERROR(_xlfn._xlws.FILTER('PH.E.Out'!E:G,'PH.E.Out'!A:A=MT.Out!CD4),""))</f>
        <v/>
      </c>
      <c r="CI4" s="319" t="str" cm="1">
        <f t="array" ref="CI4">IF(CH4=0,"",IFERROR(_xlfn._xlws.FILTER(Till.Out!C:C,Till.Out!B:B=MT.Out!CH4),""))</f>
        <v/>
      </c>
      <c r="CK4" s="319" t="str" cm="1">
        <f t="array" ref="CK4">IF(CJ4=0,"",IFERROR(_xlfn._xlws.FILTER(Var.Out!B:S,Var.Out!B:B=MT.Out!CJ4),""))</f>
        <v/>
      </c>
      <c r="DD4" s="319" t="str" cm="1">
        <f t="array" ref="DD4">IF(DC4=0,"",IFERROR(_xlfn._xlws.FILTER(WH.Out!F:G,WH.Out!A:A=MT.Out!DC4),""))</f>
        <v/>
      </c>
      <c r="DG4" s="319" t="str" cm="1">
        <f t="array" ref="DG4">IF(DF4=0,"",IFERROR(_xlfn._xlws.FILTER(Other.Out!B:C,Other.Out!A:A=MT.Out!DF4),""))</f>
        <v/>
      </c>
      <c r="DJ4" s="319" t="str" cm="1">
        <f t="array" ref="DJ4">IF(DI4=0,"",IFERROR(_xlfn._xlws.FILTER(Weed.Out!B:G,Weed.Out!A:A=MT.Out!DI4),""))</f>
        <v/>
      </c>
    </row>
    <row r="5" spans="1:119" ht="10.35" x14ac:dyDescent="0.5">
      <c r="A5" s="319" t="str">
        <f t="shared" si="0"/>
        <v/>
      </c>
      <c r="B5" s="319" t="str" cm="1">
        <f t="array" ref="B5">IF(F5="Mulched (left on surface)",IFERROR(_xlfn._xlws.FILTER(Prod.Out!H:H,Prod.Out!B:B=MT.Out!E5),""),IF(F5="Incorporated",IFERROR(_xlfn._xlws.FILTER(Prod.Out!I:I,Prod.Out!B:B=MT.Out!E5),""),IF(F5="Retained (unknown if mulched/incorp.)",IFERROR(_xlfn._xlws.FILTER(Prod.Out!J:J,Prod.Out!B:B=MT.Out!E5),""),"")))</f>
        <v/>
      </c>
      <c r="C5" s="319" t="str">
        <f t="shared" si="1"/>
        <v/>
      </c>
      <c r="M5" s="319" t="str" cm="1">
        <f t="array" ref="M5">IF(L5=0,"",IFERROR(_xlfn._xlws.FILTER(AF.Out!B:I,AF.Out!A:A=MT.Out!L5),""))</f>
        <v/>
      </c>
      <c r="V5" s="319" t="str" cm="1">
        <f t="array" ref="V5">IF(U5=0,"",IFERROR(_xlfn._xlws.FILTER(Animals.Out!P:S,Animals.Out!A:A=MT.Out!U5),""))</f>
        <v/>
      </c>
      <c r="AA5" s="319" t="str" cm="1">
        <f t="array" ref="AA5">IF(Z5=0,"",IFERROR(_xlfn._xlws.FILTER('Chems.Out'!B:B,'Chems.Out'!A:A=MT.Out!Z5),""))</f>
        <v/>
      </c>
      <c r="AC5" s="319" t="str" cm="1">
        <f t="array" ref="AC5">IF(AB5=0,"",IFERROR(_xlfn._xlws.FILTER('PH.E.Out'!M:N,'PH.E.Out'!I:I=MT.Out!AB5),""))</f>
        <v/>
      </c>
      <c r="AF5" s="319" t="str" cm="1">
        <f t="array" ref="AF5">IF(AE5=0,"",IFERROR(_xlfn._xlws.FILTER(AF.Out!B:E,AF.Out!A:A=AE5),""))</f>
        <v/>
      </c>
      <c r="AK5" s="319" t="str" cm="1">
        <f t="array" ref="AK5">IF(AJ5=0,"",IFERROR(_xlfn._xlws.FILTER(Harvest.Out!B:D,Harvest.Out!A:A=MT.Out!AJ5),""))</f>
        <v/>
      </c>
      <c r="AO5" s="319" t="str" cm="1">
        <f t="array" ref="AO5">IF(AN5=0,"",IFERROR(_xlfn._xlws.FILTER(Irrig.Out!B:E,Irrig.Out!A:A=MT.Out!AN5),""))</f>
        <v/>
      </c>
      <c r="AT5" s="319" t="str" cm="1">
        <f t="array" ref="AT5">IF(AS5=0,"",IFERROR(_xlfn._xlws.FILTER('Residues.Out'!F:K,'Residues.Out'!A:A=AS5),""))</f>
        <v/>
      </c>
      <c r="BA5" s="319" t="str" cm="1">
        <f t="array" ref="BA5">IF(AZ5=0,"",IFERROR(_xlfn._xlws.FILTER(Fert.Out!B:K,Fert.Out!A:A=MT.Out!AZ5),""))</f>
        <v/>
      </c>
      <c r="BK5" s="319" t="str" cm="1">
        <f t="array" ref="BK5">IF(AZ5=0,"",IFERROR(_xlfn._xlws.FILTER(Fert.Out!T:T,Fert.Out!A:A=MT.Out!AZ5),""))</f>
        <v/>
      </c>
      <c r="BM5" s="319" t="str" cm="1">
        <f t="array" ref="BM5">IF(BL5=0,"",IFERROR(_xlfn._xlws.FILTER(pH.Out!C:D,pH.Out!A:A=MT.Out!BL5),""))</f>
        <v/>
      </c>
      <c r="BP5" s="319" t="str" cm="1">
        <f t="array" ref="BP5">IF(BO5=0,"",IFERROR(_xlfn._xlws.FILTER(Plant.Out!C:D,Plant.Out!B:B=MT.Out!BO5),""))</f>
        <v/>
      </c>
      <c r="BQ5" s="319"/>
      <c r="BR5" s="319" t="str" cm="1">
        <f t="array" ref="BR5">IF(BO5=0,"",IFERROR(_xlfn._xlws.FILTER(Plant.Out!E:P,Plant.Out!B:B=MT.Out!BO5),""))</f>
        <v/>
      </c>
      <c r="CE5" s="319" t="str" cm="1">
        <f t="array" ref="CE5">IF(CD5=0,"",IFERROR(_xlfn._xlws.FILTER('PH.E.Out'!E:G,'PH.E.Out'!A:A=MT.Out!CD5),""))</f>
        <v/>
      </c>
      <c r="CI5" s="319" t="str" cm="1">
        <f t="array" ref="CI5">IF(CH5=0,"",IFERROR(_xlfn._xlws.FILTER(Till.Out!C:C,Till.Out!B:B=MT.Out!CH5),""))</f>
        <v/>
      </c>
      <c r="CK5" s="319" t="str" cm="1">
        <f t="array" ref="CK5">IF(CJ5=0,"",IFERROR(_xlfn._xlws.FILTER(Var.Out!B:S,Var.Out!B:B=MT.Out!CJ5),""))</f>
        <v/>
      </c>
      <c r="DD5" s="319" t="str" cm="1">
        <f t="array" ref="DD5">IF(DC5=0,"",IFERROR(_xlfn._xlws.FILTER(WH.Out!F:G,WH.Out!A:A=MT.Out!DC5),""))</f>
        <v/>
      </c>
      <c r="DG5" s="319" t="str" cm="1">
        <f t="array" ref="DG5">IF(DF5=0,"",IFERROR(_xlfn._xlws.FILTER(Other.Out!B:C,Other.Out!A:A=MT.Out!DF5),""))</f>
        <v/>
      </c>
      <c r="DJ5" s="319" t="str" cm="1">
        <f t="array" ref="DJ5">IF(DI5=0,"",IFERROR(_xlfn._xlws.FILTER(Weed.Out!B:G,Weed.Out!A:A=MT.Out!DI5),""))</f>
        <v/>
      </c>
    </row>
    <row r="6" spans="1:119" ht="10.35" x14ac:dyDescent="0.5">
      <c r="A6" s="319" t="str">
        <f t="shared" si="0"/>
        <v/>
      </c>
      <c r="B6" s="319" t="str" cm="1">
        <f t="array" ref="B6">IF(F6="Mulched (left on surface)",IFERROR(_xlfn._xlws.FILTER(Prod.Out!H:H,Prod.Out!B:B=MT.Out!E6),""),IF(F6="Incorporated",IFERROR(_xlfn._xlws.FILTER(Prod.Out!I:I,Prod.Out!B:B=MT.Out!E6),""),IF(F6="Retained (unknown if mulched/incorp.)",IFERROR(_xlfn._xlws.FILTER(Prod.Out!J:J,Prod.Out!B:B=MT.Out!E6),""),"")))</f>
        <v/>
      </c>
      <c r="C6" s="319" t="str">
        <f t="shared" si="1"/>
        <v/>
      </c>
      <c r="M6" s="319" t="str" cm="1">
        <f t="array" ref="M6">IF(L6=0,"",IFERROR(_xlfn._xlws.FILTER(AF.Out!B:I,AF.Out!A:A=MT.Out!L6),""))</f>
        <v/>
      </c>
      <c r="V6" s="319" t="str" cm="1">
        <f t="array" ref="V6">IF(U6=0,"",IFERROR(_xlfn._xlws.FILTER(Animals.Out!P:S,Animals.Out!A:A=MT.Out!U6),""))</f>
        <v/>
      </c>
      <c r="AA6" s="319" t="str" cm="1">
        <f t="array" ref="AA6">IF(Z6=0,"",IFERROR(_xlfn._xlws.FILTER('Chems.Out'!B:B,'Chems.Out'!A:A=MT.Out!Z6),""))</f>
        <v/>
      </c>
      <c r="AC6" s="319" t="str" cm="1">
        <f t="array" ref="AC6">IF(AB6=0,"",IFERROR(_xlfn._xlws.FILTER('PH.E.Out'!M:N,'PH.E.Out'!I:I=MT.Out!AB6),""))</f>
        <v/>
      </c>
      <c r="AF6" s="319" t="str" cm="1">
        <f t="array" ref="AF6">IF(AE6=0,"",IFERROR(_xlfn._xlws.FILTER(AF.Out!B:E,AF.Out!A:A=AE6),""))</f>
        <v/>
      </c>
      <c r="AK6" s="319" t="str" cm="1">
        <f t="array" ref="AK6">IF(AJ6=0,"",IFERROR(_xlfn._xlws.FILTER(Harvest.Out!B:D,Harvest.Out!A:A=MT.Out!AJ6),""))</f>
        <v/>
      </c>
      <c r="AO6" s="319" t="str" cm="1">
        <f t="array" ref="AO6">IF(AN6=0,"",IFERROR(_xlfn._xlws.FILTER(Irrig.Out!B:E,Irrig.Out!A:A=MT.Out!AN6),""))</f>
        <v/>
      </c>
      <c r="AT6" s="319" t="str" cm="1">
        <f t="array" ref="AT6">IF(AS6=0,"",IFERROR(_xlfn._xlws.FILTER('Residues.Out'!F:K,'Residues.Out'!A:A=AS6),""))</f>
        <v/>
      </c>
      <c r="BA6" s="319" t="str" cm="1">
        <f t="array" ref="BA6">IF(AZ6=0,"",IFERROR(_xlfn._xlws.FILTER(Fert.Out!B:K,Fert.Out!A:A=MT.Out!AZ6),""))</f>
        <v/>
      </c>
      <c r="BK6" s="319" t="str" cm="1">
        <f t="array" ref="BK6">IF(AZ6=0,"",IFERROR(_xlfn._xlws.FILTER(Fert.Out!T:T,Fert.Out!A:A=MT.Out!AZ6),""))</f>
        <v/>
      </c>
      <c r="BM6" s="319" t="str" cm="1">
        <f t="array" ref="BM6">IF(BL6=0,"",IFERROR(_xlfn._xlws.FILTER(pH.Out!C:D,pH.Out!A:A=MT.Out!BL6),""))</f>
        <v/>
      </c>
      <c r="BP6" s="319" t="str" cm="1">
        <f t="array" ref="BP6">IF(BO6=0,"",IFERROR(_xlfn._xlws.FILTER(Plant.Out!C:D,Plant.Out!B:B=MT.Out!BO6),""))</f>
        <v/>
      </c>
      <c r="BQ6" s="319"/>
      <c r="BR6" s="319" t="str" cm="1">
        <f t="array" ref="BR6">IF(BO6=0,"",IFERROR(_xlfn._xlws.FILTER(Plant.Out!E:P,Plant.Out!B:B=MT.Out!BO6),""))</f>
        <v/>
      </c>
      <c r="CE6" s="319" t="str" cm="1">
        <f t="array" ref="CE6">IF(CD6=0,"",IFERROR(_xlfn._xlws.FILTER('PH.E.Out'!E:G,'PH.E.Out'!A:A=MT.Out!CD6),""))</f>
        <v/>
      </c>
      <c r="CI6" s="319" t="str" cm="1">
        <f t="array" ref="CI6">IF(CH6=0,"",IFERROR(_xlfn._xlws.FILTER(Till.Out!C:C,Till.Out!B:B=MT.Out!CH6),""))</f>
        <v/>
      </c>
      <c r="CK6" s="319" t="str" cm="1">
        <f t="array" ref="CK6">IF(CJ6=0,"",IFERROR(_xlfn._xlws.FILTER(Var.Out!B:S,Var.Out!B:B=MT.Out!CJ6),""))</f>
        <v/>
      </c>
      <c r="DD6" s="319" t="str" cm="1">
        <f t="array" ref="DD6">IF(DC6=0,"",IFERROR(_xlfn._xlws.FILTER(WH.Out!F:G,WH.Out!A:A=MT.Out!DC6),""))</f>
        <v/>
      </c>
      <c r="DG6" s="319" t="str" cm="1">
        <f t="array" ref="DG6">IF(DF6=0,"",IFERROR(_xlfn._xlws.FILTER(Other.Out!B:C,Other.Out!A:A=MT.Out!DF6),""))</f>
        <v/>
      </c>
      <c r="DJ6" s="319" t="str" cm="1">
        <f t="array" ref="DJ6">IF(DI6=0,"",IFERROR(_xlfn._xlws.FILTER(Weed.Out!B:G,Weed.Out!A:A=MT.Out!DI6),""))</f>
        <v/>
      </c>
    </row>
    <row r="7" spans="1:119" ht="10.35" x14ac:dyDescent="0.5">
      <c r="A7" s="319" t="str">
        <f t="shared" si="0"/>
        <v/>
      </c>
      <c r="B7" s="319" t="str" cm="1">
        <f t="array" ref="B7">IF(F7="Mulched (left on surface)",IFERROR(_xlfn._xlws.FILTER(Prod.Out!H:H,Prod.Out!B:B=MT.Out!E7),""),IF(F7="Incorporated",IFERROR(_xlfn._xlws.FILTER(Prod.Out!I:I,Prod.Out!B:B=MT.Out!E7),""),IF(F7="Retained (unknown if mulched/incorp.)",IFERROR(_xlfn._xlws.FILTER(Prod.Out!J:J,Prod.Out!B:B=MT.Out!E7),""),"")))</f>
        <v/>
      </c>
      <c r="C7" s="319" t="str">
        <f t="shared" si="1"/>
        <v/>
      </c>
      <c r="M7" s="319" t="str" cm="1">
        <f t="array" ref="M7">IF(L7=0,"",IFERROR(_xlfn._xlws.FILTER(AF.Out!B:I,AF.Out!A:A=MT.Out!L7),""))</f>
        <v/>
      </c>
      <c r="V7" s="319" t="str" cm="1">
        <f t="array" ref="V7">IF(U7=0,"",IFERROR(_xlfn._xlws.FILTER(Animals.Out!P:S,Animals.Out!A:A=MT.Out!U7),""))</f>
        <v/>
      </c>
      <c r="AA7" s="319" t="str" cm="1">
        <f t="array" ref="AA7">IF(Z7=0,"",IFERROR(_xlfn._xlws.FILTER('Chems.Out'!B:B,'Chems.Out'!A:A=MT.Out!Z7),""))</f>
        <v/>
      </c>
      <c r="AC7" s="319" t="str" cm="1">
        <f t="array" ref="AC7">IF(AB7=0,"",IFERROR(_xlfn._xlws.FILTER('PH.E.Out'!M:N,'PH.E.Out'!I:I=MT.Out!AB7),""))</f>
        <v/>
      </c>
      <c r="AF7" s="319" t="str" cm="1">
        <f t="array" ref="AF7">IF(AE7=0,"",IFERROR(_xlfn._xlws.FILTER(AF.Out!B:E,AF.Out!A:A=AE7),""))</f>
        <v/>
      </c>
      <c r="AK7" s="319" t="str" cm="1">
        <f t="array" ref="AK7">IF(AJ7=0,"",IFERROR(_xlfn._xlws.FILTER(Harvest.Out!B:D,Harvest.Out!A:A=MT.Out!AJ7),""))</f>
        <v/>
      </c>
      <c r="AO7" s="319" t="str" cm="1">
        <f t="array" ref="AO7">IF(AN7=0,"",IFERROR(_xlfn._xlws.FILTER(Irrig.Out!B:E,Irrig.Out!A:A=MT.Out!AN7),""))</f>
        <v/>
      </c>
      <c r="AT7" s="319" t="str" cm="1">
        <f t="array" ref="AT7">IF(AS7=0,"",IFERROR(_xlfn._xlws.FILTER('Residues.Out'!F:K,'Residues.Out'!A:A=AS7),""))</f>
        <v/>
      </c>
      <c r="BA7" s="319" t="str" cm="1">
        <f t="array" ref="BA7">IF(AZ7=0,"",IFERROR(_xlfn._xlws.FILTER(Fert.Out!B:K,Fert.Out!A:A=MT.Out!AZ7),""))</f>
        <v/>
      </c>
      <c r="BK7" s="319" t="str" cm="1">
        <f t="array" ref="BK7">IF(AZ7=0,"",IFERROR(_xlfn._xlws.FILTER(Fert.Out!T:T,Fert.Out!A:A=MT.Out!AZ7),""))</f>
        <v/>
      </c>
      <c r="BM7" s="319" t="str" cm="1">
        <f t="array" ref="BM7">IF(BL7=0,"",IFERROR(_xlfn._xlws.FILTER(pH.Out!C:D,pH.Out!A:A=MT.Out!BL7),""))</f>
        <v/>
      </c>
      <c r="BP7" s="319" t="str" cm="1">
        <f t="array" ref="BP7">IF(BO7=0,"",IFERROR(_xlfn._xlws.FILTER(Plant.Out!C:D,Plant.Out!B:B=MT.Out!BO7),""))</f>
        <v/>
      </c>
      <c r="BQ7" s="319"/>
      <c r="BR7" s="319" t="str" cm="1">
        <f t="array" ref="BR7">IF(BO7=0,"",IFERROR(_xlfn._xlws.FILTER(Plant.Out!E:P,Plant.Out!B:B=MT.Out!BO7),""))</f>
        <v/>
      </c>
      <c r="CE7" s="319" t="str" cm="1">
        <f t="array" ref="CE7">IF(CD7=0,"",IFERROR(_xlfn._xlws.FILTER('PH.E.Out'!E:G,'PH.E.Out'!A:A=MT.Out!CD7),""))</f>
        <v/>
      </c>
      <c r="CI7" s="319" t="str" cm="1">
        <f t="array" ref="CI7">IF(CH7=0,"",IFERROR(_xlfn._xlws.FILTER(Till.Out!C:C,Till.Out!B:B=MT.Out!CH7),""))</f>
        <v/>
      </c>
      <c r="CK7" s="319" t="str" cm="1">
        <f t="array" ref="CK7">IF(CJ7=0,"",IFERROR(_xlfn._xlws.FILTER(Var.Out!B:S,Var.Out!B:B=MT.Out!CJ7),""))</f>
        <v/>
      </c>
      <c r="DD7" s="319" t="str" cm="1">
        <f t="array" ref="DD7">IF(DC7=0,"",IFERROR(_xlfn._xlws.FILTER(WH.Out!F:G,WH.Out!A:A=MT.Out!DC7),""))</f>
        <v/>
      </c>
      <c r="DG7" s="319" t="str" cm="1">
        <f t="array" ref="DG7">IF(DF7=0,"",IFERROR(_xlfn._xlws.FILTER(Other.Out!B:C,Other.Out!A:A=MT.Out!DF7),""))</f>
        <v/>
      </c>
      <c r="DJ7" s="319" t="str" cm="1">
        <f t="array" ref="DJ7">IF(DI7=0,"",IFERROR(_xlfn._xlws.FILTER(Weed.Out!B:G,Weed.Out!A:A=MT.Out!DI7),""))</f>
        <v/>
      </c>
    </row>
    <row r="8" spans="1:119" ht="10.35" x14ac:dyDescent="0.5">
      <c r="A8" s="319" t="str">
        <f t="shared" si="0"/>
        <v/>
      </c>
      <c r="B8" s="319" t="str" cm="1">
        <f t="array" ref="B8">IF(F8="Mulched (left on surface)",IFERROR(_xlfn._xlws.FILTER(Prod.Out!H:H,Prod.Out!B:B=MT.Out!E8),""),IF(F8="Incorporated",IFERROR(_xlfn._xlws.FILTER(Prod.Out!I:I,Prod.Out!B:B=MT.Out!E8),""),IF(F8="Retained (unknown if mulched/incorp.)",IFERROR(_xlfn._xlws.FILTER(Prod.Out!J:J,Prod.Out!B:B=MT.Out!E8),""),"")))</f>
        <v/>
      </c>
      <c r="C8" s="319" t="str">
        <f t="shared" si="1"/>
        <v/>
      </c>
      <c r="M8" s="319" t="str" cm="1">
        <f t="array" ref="M8">IF(L8=0,"",IFERROR(_xlfn._xlws.FILTER(AF.Out!B:I,AF.Out!A:A=MT.Out!L8),""))</f>
        <v/>
      </c>
      <c r="V8" s="319" t="str" cm="1">
        <f t="array" ref="V8">IF(U8=0,"",IFERROR(_xlfn._xlws.FILTER(Animals.Out!P:S,Animals.Out!A:A=MT.Out!U8),""))</f>
        <v/>
      </c>
      <c r="AA8" s="319" t="str" cm="1">
        <f t="array" ref="AA8">IF(Z8=0,"",IFERROR(_xlfn._xlws.FILTER('Chems.Out'!B:B,'Chems.Out'!A:A=MT.Out!Z8),""))</f>
        <v/>
      </c>
      <c r="AC8" s="319" t="str" cm="1">
        <f t="array" ref="AC8">IF(AB8=0,"",IFERROR(_xlfn._xlws.FILTER('PH.E.Out'!M:N,'PH.E.Out'!I:I=MT.Out!AB8),""))</f>
        <v/>
      </c>
      <c r="AF8" s="319" t="str" cm="1">
        <f t="array" ref="AF8">IF(AE8=0,"",IFERROR(_xlfn._xlws.FILTER(AF.Out!B:E,AF.Out!A:A=AE8),""))</f>
        <v/>
      </c>
      <c r="AK8" s="319" t="str" cm="1">
        <f t="array" ref="AK8">IF(AJ8=0,"",IFERROR(_xlfn._xlws.FILTER(Harvest.Out!B:D,Harvest.Out!A:A=MT.Out!AJ8),""))</f>
        <v/>
      </c>
      <c r="AO8" s="319" t="str" cm="1">
        <f t="array" ref="AO8">IF(AN8=0,"",IFERROR(_xlfn._xlws.FILTER(Irrig.Out!B:E,Irrig.Out!A:A=MT.Out!AN8),""))</f>
        <v/>
      </c>
      <c r="AT8" s="319" t="str" cm="1">
        <f t="array" ref="AT8">IF(AS8=0,"",IFERROR(_xlfn._xlws.FILTER('Residues.Out'!F:K,'Residues.Out'!A:A=AS8),""))</f>
        <v/>
      </c>
      <c r="BA8" s="319" t="str" cm="1">
        <f t="array" ref="BA8">IF(AZ8=0,"",IFERROR(_xlfn._xlws.FILTER(Fert.Out!B:K,Fert.Out!A:A=MT.Out!AZ8),""))</f>
        <v/>
      </c>
      <c r="BK8" s="319" t="str" cm="1">
        <f t="array" ref="BK8">IF(AZ8=0,"",IFERROR(_xlfn._xlws.FILTER(Fert.Out!T:T,Fert.Out!A:A=MT.Out!AZ8),""))</f>
        <v/>
      </c>
      <c r="BM8" s="319" t="str" cm="1">
        <f t="array" ref="BM8">IF(BL8=0,"",IFERROR(_xlfn._xlws.FILTER(pH.Out!C:D,pH.Out!A:A=MT.Out!BL8),""))</f>
        <v/>
      </c>
      <c r="BP8" s="319" t="str" cm="1">
        <f t="array" ref="BP8">IF(BO8=0,"",IFERROR(_xlfn._xlws.FILTER(Plant.Out!C:D,Plant.Out!B:B=MT.Out!BO8),""))</f>
        <v/>
      </c>
      <c r="BQ8" s="319"/>
      <c r="BR8" s="319" t="str" cm="1">
        <f t="array" ref="BR8">IF(BO8=0,"",IFERROR(_xlfn._xlws.FILTER(Plant.Out!E:P,Plant.Out!B:B=MT.Out!BO8),""))</f>
        <v/>
      </c>
      <c r="CE8" s="319" t="str" cm="1">
        <f t="array" ref="CE8">IF(CD8=0,"",IFERROR(_xlfn._xlws.FILTER('PH.E.Out'!E:G,'PH.E.Out'!A:A=MT.Out!CD8),""))</f>
        <v/>
      </c>
      <c r="CI8" s="319" t="str" cm="1">
        <f t="array" ref="CI8">IF(CH8=0,"",IFERROR(_xlfn._xlws.FILTER(Till.Out!C:C,Till.Out!B:B=MT.Out!CH8),""))</f>
        <v/>
      </c>
      <c r="CK8" s="319" t="str" cm="1">
        <f t="array" ref="CK8">IF(CJ8=0,"",IFERROR(_xlfn._xlws.FILTER(Var.Out!B:S,Var.Out!B:B=MT.Out!CJ8),""))</f>
        <v/>
      </c>
      <c r="DD8" s="319" t="str" cm="1">
        <f t="array" ref="DD8">IF(DC8=0,"",IFERROR(_xlfn._xlws.FILTER(WH.Out!F:G,WH.Out!A:A=MT.Out!DC8),""))</f>
        <v/>
      </c>
      <c r="DG8" s="319" t="str" cm="1">
        <f t="array" ref="DG8">IF(DF8=0,"",IFERROR(_xlfn._xlws.FILTER(Other.Out!B:C,Other.Out!A:A=MT.Out!DF8),""))</f>
        <v/>
      </c>
      <c r="DJ8" s="319" t="str" cm="1">
        <f t="array" ref="DJ8">IF(DI8=0,"",IFERROR(_xlfn._xlws.FILTER(Weed.Out!B:G,Weed.Out!A:A=MT.Out!DI8),""))</f>
        <v/>
      </c>
    </row>
    <row r="9" spans="1:119" ht="10.35" x14ac:dyDescent="0.5">
      <c r="A9" s="319" t="str">
        <f t="shared" si="0"/>
        <v/>
      </c>
      <c r="B9" s="319" t="str" cm="1">
        <f t="array" ref="B9">IF(F9="Mulched (left on surface)",IFERROR(_xlfn._xlws.FILTER(Prod.Out!H:H,Prod.Out!B:B=MT.Out!E9),""),IF(F9="Incorporated",IFERROR(_xlfn._xlws.FILTER(Prod.Out!I:I,Prod.Out!B:B=MT.Out!E9),""),IF(F9="Retained (unknown if mulched/incorp.)",IFERROR(_xlfn._xlws.FILTER(Prod.Out!J:J,Prod.Out!B:B=MT.Out!E9),""),"")))</f>
        <v/>
      </c>
      <c r="C9" s="319" t="str">
        <f t="shared" si="1"/>
        <v/>
      </c>
      <c r="M9" s="319" t="str" cm="1">
        <f t="array" ref="M9">IF(L9=0,"",IFERROR(_xlfn._xlws.FILTER(AF.Out!B:I,AF.Out!A:A=MT.Out!L9),""))</f>
        <v/>
      </c>
      <c r="V9" s="319" t="str" cm="1">
        <f t="array" ref="V9">IF(U9=0,"",IFERROR(_xlfn._xlws.FILTER(Animals.Out!P:S,Animals.Out!A:A=MT.Out!U9),""))</f>
        <v/>
      </c>
      <c r="AA9" s="319" t="str" cm="1">
        <f t="array" ref="AA9">IF(Z9=0,"",IFERROR(_xlfn._xlws.FILTER('Chems.Out'!B:B,'Chems.Out'!A:A=MT.Out!Z9),""))</f>
        <v/>
      </c>
      <c r="AC9" s="319" t="str" cm="1">
        <f t="array" ref="AC9">IF(AB9=0,"",IFERROR(_xlfn._xlws.FILTER('PH.E.Out'!M:N,'PH.E.Out'!I:I=MT.Out!AB9),""))</f>
        <v/>
      </c>
      <c r="AF9" s="319" t="str" cm="1">
        <f t="array" ref="AF9">IF(AE9=0,"",IFERROR(_xlfn._xlws.FILTER(AF.Out!B:E,AF.Out!A:A=AE9),""))</f>
        <v/>
      </c>
      <c r="AK9" s="319" t="str" cm="1">
        <f t="array" ref="AK9">IF(AJ9=0,"",IFERROR(_xlfn._xlws.FILTER(Harvest.Out!B:D,Harvest.Out!A:A=MT.Out!AJ9),""))</f>
        <v/>
      </c>
      <c r="AO9" s="319" t="str" cm="1">
        <f t="array" ref="AO9">IF(AN9=0,"",IFERROR(_xlfn._xlws.FILTER(Irrig.Out!B:E,Irrig.Out!A:A=MT.Out!AN9),""))</f>
        <v/>
      </c>
      <c r="AT9" s="319" t="str" cm="1">
        <f t="array" ref="AT9">IF(AS9=0,"",IFERROR(_xlfn._xlws.FILTER('Residues.Out'!F:K,'Residues.Out'!A:A=AS9),""))</f>
        <v/>
      </c>
      <c r="BA9" s="319" t="str" cm="1">
        <f t="array" ref="BA9">IF(AZ9=0,"",IFERROR(_xlfn._xlws.FILTER(Fert.Out!B:K,Fert.Out!A:A=MT.Out!AZ9),""))</f>
        <v/>
      </c>
      <c r="BK9" s="319" t="str" cm="1">
        <f t="array" ref="BK9">IF(AZ9=0,"",IFERROR(_xlfn._xlws.FILTER(Fert.Out!T:T,Fert.Out!A:A=MT.Out!AZ9),""))</f>
        <v/>
      </c>
      <c r="BM9" s="319" t="str" cm="1">
        <f t="array" ref="BM9">IF(BL9=0,"",IFERROR(_xlfn._xlws.FILTER(pH.Out!C:D,pH.Out!A:A=MT.Out!BL9),""))</f>
        <v/>
      </c>
      <c r="BP9" s="319" t="str" cm="1">
        <f t="array" ref="BP9">IF(BO9=0,"",IFERROR(_xlfn._xlws.FILTER(Plant.Out!C:D,Plant.Out!B:B=MT.Out!BO9),""))</f>
        <v/>
      </c>
      <c r="BQ9" s="319"/>
      <c r="BR9" s="319" t="str" cm="1">
        <f t="array" ref="BR9">IF(BO9=0,"",IFERROR(_xlfn._xlws.FILTER(Plant.Out!E:P,Plant.Out!B:B=MT.Out!BO9),""))</f>
        <v/>
      </c>
      <c r="CE9" s="319" t="str" cm="1">
        <f t="array" ref="CE9">IF(CD9=0,"",IFERROR(_xlfn._xlws.FILTER('PH.E.Out'!E:G,'PH.E.Out'!A:A=MT.Out!CD9),""))</f>
        <v/>
      </c>
      <c r="CI9" s="319" t="str" cm="1">
        <f t="array" ref="CI9">IF(CH9=0,"",IFERROR(_xlfn._xlws.FILTER(Till.Out!C:C,Till.Out!B:B=MT.Out!CH9),""))</f>
        <v/>
      </c>
      <c r="CK9" s="319" t="str" cm="1">
        <f t="array" ref="CK9">IF(CJ9=0,"",IFERROR(_xlfn._xlws.FILTER(Var.Out!B:S,Var.Out!B:B=MT.Out!CJ9),""))</f>
        <v/>
      </c>
      <c r="DD9" s="319" t="str" cm="1">
        <f t="array" ref="DD9">IF(DC9=0,"",IFERROR(_xlfn._xlws.FILTER(WH.Out!F:G,WH.Out!A:A=MT.Out!DC9),""))</f>
        <v/>
      </c>
      <c r="DG9" s="319" t="str" cm="1">
        <f t="array" ref="DG9">IF(DF9=0,"",IFERROR(_xlfn._xlws.FILTER(Other.Out!B:C,Other.Out!A:A=MT.Out!DF9),""))</f>
        <v/>
      </c>
      <c r="DJ9" s="319" t="str" cm="1">
        <f t="array" ref="DJ9">IF(DI9=0,"",IFERROR(_xlfn._xlws.FILTER(Weed.Out!B:G,Weed.Out!A:A=MT.Out!DI9),""))</f>
        <v/>
      </c>
    </row>
    <row r="10" spans="1:119" ht="10.35" x14ac:dyDescent="0.5">
      <c r="A10" s="319" t="str">
        <f t="shared" si="0"/>
        <v/>
      </c>
      <c r="B10" s="319" t="str" cm="1">
        <f t="array" ref="B10">IF(F10="Mulched (left on surface)",IFERROR(_xlfn._xlws.FILTER(Prod.Out!H:H,Prod.Out!B:B=MT.Out!E10),""),IF(F10="Incorporated",IFERROR(_xlfn._xlws.FILTER(Prod.Out!I:I,Prod.Out!B:B=MT.Out!E10),""),IF(F10="Retained (unknown if mulched/incorp.)",IFERROR(_xlfn._xlws.FILTER(Prod.Out!J:J,Prod.Out!B:B=MT.Out!E10),""),"")))</f>
        <v/>
      </c>
      <c r="C10" s="319" t="str">
        <f t="shared" si="1"/>
        <v/>
      </c>
      <c r="M10" s="319" t="str" cm="1">
        <f t="array" ref="M10">IF(L10=0,"",IFERROR(_xlfn._xlws.FILTER(AF.Out!B:I,AF.Out!A:A=MT.Out!L10),""))</f>
        <v/>
      </c>
      <c r="V10" s="319" t="str" cm="1">
        <f t="array" ref="V10">IF(U10=0,"",IFERROR(_xlfn._xlws.FILTER(Animals.Out!P:S,Animals.Out!A:A=MT.Out!U10),""))</f>
        <v/>
      </c>
      <c r="AA10" s="319" t="str" cm="1">
        <f t="array" ref="AA10">IF(Z10=0,"",IFERROR(_xlfn._xlws.FILTER('Chems.Out'!B:B,'Chems.Out'!A:A=MT.Out!Z10),""))</f>
        <v/>
      </c>
      <c r="AC10" s="319" t="str" cm="1">
        <f t="array" ref="AC10">IF(AB10=0,"",IFERROR(_xlfn._xlws.FILTER('PH.E.Out'!M:N,'PH.E.Out'!I:I=MT.Out!AB10),""))</f>
        <v/>
      </c>
      <c r="AF10" s="319" t="str" cm="1">
        <f t="array" ref="AF10">IF(AE10=0,"",IFERROR(_xlfn._xlws.FILTER(AF.Out!B:E,AF.Out!A:A=AE10),""))</f>
        <v/>
      </c>
      <c r="AK10" s="319" t="str" cm="1">
        <f t="array" ref="AK10">IF(AJ10=0,"",IFERROR(_xlfn._xlws.FILTER(Harvest.Out!B:D,Harvest.Out!A:A=MT.Out!AJ10),""))</f>
        <v/>
      </c>
      <c r="AO10" s="319" t="str" cm="1">
        <f t="array" ref="AO10">IF(AN10=0,"",IFERROR(_xlfn._xlws.FILTER(Irrig.Out!B:E,Irrig.Out!A:A=MT.Out!AN10),""))</f>
        <v/>
      </c>
      <c r="AT10" s="319" t="str" cm="1">
        <f t="array" ref="AT10">IF(AS10=0,"",IFERROR(_xlfn._xlws.FILTER('Residues.Out'!F:K,'Residues.Out'!A:A=AS10),""))</f>
        <v/>
      </c>
      <c r="BA10" s="319" t="str" cm="1">
        <f t="array" ref="BA10">IF(AZ10=0,"",IFERROR(_xlfn._xlws.FILTER(Fert.Out!B:K,Fert.Out!A:A=MT.Out!AZ10),""))</f>
        <v/>
      </c>
      <c r="BK10" s="319" t="str" cm="1">
        <f t="array" ref="BK10">IF(AZ10=0,"",IFERROR(_xlfn._xlws.FILTER(Fert.Out!T:T,Fert.Out!A:A=MT.Out!AZ10),""))</f>
        <v/>
      </c>
      <c r="BM10" s="319" t="str" cm="1">
        <f t="array" ref="BM10">IF(BL10=0,"",IFERROR(_xlfn._xlws.FILTER(pH.Out!C:D,pH.Out!A:A=MT.Out!BL10),""))</f>
        <v/>
      </c>
      <c r="BP10" s="319" t="str" cm="1">
        <f t="array" ref="BP10">IF(BO10=0,"",IFERROR(_xlfn._xlws.FILTER(Plant.Out!C:D,Plant.Out!B:B=MT.Out!BO10),""))</f>
        <v/>
      </c>
      <c r="BQ10" s="319"/>
      <c r="BR10" s="319" t="str" cm="1">
        <f t="array" ref="BR10">IF(BO10=0,"",IFERROR(_xlfn._xlws.FILTER(Plant.Out!E:P,Plant.Out!B:B=MT.Out!BO10),""))</f>
        <v/>
      </c>
      <c r="CE10" s="319" t="str" cm="1">
        <f t="array" ref="CE10">IF(CD10=0,"",IFERROR(_xlfn._xlws.FILTER('PH.E.Out'!E:G,'PH.E.Out'!A:A=MT.Out!CD10),""))</f>
        <v/>
      </c>
      <c r="CI10" s="319" t="str" cm="1">
        <f t="array" ref="CI10">IF(CH10=0,"",IFERROR(_xlfn._xlws.FILTER(Till.Out!C:C,Till.Out!B:B=MT.Out!CH10),""))</f>
        <v/>
      </c>
      <c r="CK10" s="319" t="str" cm="1">
        <f t="array" ref="CK10">IF(CJ10=0,"",IFERROR(_xlfn._xlws.FILTER(Var.Out!B:S,Var.Out!B:B=MT.Out!CJ10),""))</f>
        <v/>
      </c>
      <c r="DD10" s="319" t="str" cm="1">
        <f t="array" ref="DD10">IF(DC10=0,"",IFERROR(_xlfn._xlws.FILTER(WH.Out!F:G,WH.Out!A:A=MT.Out!DC10),""))</f>
        <v/>
      </c>
      <c r="DG10" s="319" t="str" cm="1">
        <f t="array" ref="DG10">IF(DF10=0,"",IFERROR(_xlfn._xlws.FILTER(Other.Out!B:C,Other.Out!A:A=MT.Out!DF10),""))</f>
        <v/>
      </c>
      <c r="DJ10" s="319" t="str" cm="1">
        <f t="array" ref="DJ10">IF(DI10=0,"",IFERROR(_xlfn._xlws.FILTER(Weed.Out!B:G,Weed.Out!A:A=MT.Out!DI10),""))</f>
        <v/>
      </c>
    </row>
    <row r="11" spans="1:119" ht="10.35" x14ac:dyDescent="0.5">
      <c r="A11" s="319" t="str">
        <f t="shared" si="0"/>
        <v/>
      </c>
      <c r="B11" s="319" t="str" cm="1">
        <f t="array" ref="B11">IF(F11="Mulched (left on surface)",IFERROR(_xlfn._xlws.FILTER(Prod.Out!H:H,Prod.Out!B:B=MT.Out!E11),""),IF(F11="Incorporated",IFERROR(_xlfn._xlws.FILTER(Prod.Out!I:I,Prod.Out!B:B=MT.Out!E11),""),IF(F11="Retained (unknown if mulched/incorp.)",IFERROR(_xlfn._xlws.FILTER(Prod.Out!J:J,Prod.Out!B:B=MT.Out!E11),""),"")))</f>
        <v/>
      </c>
      <c r="C11" s="319" t="str">
        <f t="shared" si="1"/>
        <v/>
      </c>
      <c r="M11" s="319" t="str" cm="1">
        <f t="array" ref="M11">IF(L11=0,"",IFERROR(_xlfn._xlws.FILTER(AF.Out!B:I,AF.Out!A:A=MT.Out!L11),""))</f>
        <v/>
      </c>
      <c r="V11" s="319" t="str" cm="1">
        <f t="array" ref="V11">IF(U11=0,"",IFERROR(_xlfn._xlws.FILTER(Animals.Out!P:S,Animals.Out!A:A=MT.Out!U11),""))</f>
        <v/>
      </c>
      <c r="AA11" s="319" t="str" cm="1">
        <f t="array" ref="AA11">IF(Z11=0,"",IFERROR(_xlfn._xlws.FILTER('Chems.Out'!B:B,'Chems.Out'!A:A=MT.Out!Z11),""))</f>
        <v/>
      </c>
      <c r="AC11" s="319" t="str" cm="1">
        <f t="array" ref="AC11">IF(AB11=0,"",IFERROR(_xlfn._xlws.FILTER('PH.E.Out'!M:N,'PH.E.Out'!I:I=MT.Out!AB11),""))</f>
        <v/>
      </c>
      <c r="AF11" s="319" t="str" cm="1">
        <f t="array" ref="AF11">IF(AE11=0,"",IFERROR(_xlfn._xlws.FILTER(AF.Out!B:E,AF.Out!A:A=AE11),""))</f>
        <v/>
      </c>
      <c r="AK11" s="319" t="str" cm="1">
        <f t="array" ref="AK11">IF(AJ11=0,"",IFERROR(_xlfn._xlws.FILTER(Harvest.Out!B:D,Harvest.Out!A:A=MT.Out!AJ11),""))</f>
        <v/>
      </c>
      <c r="AO11" s="319" t="str" cm="1">
        <f t="array" ref="AO11">IF(AN11=0,"",IFERROR(_xlfn._xlws.FILTER(Irrig.Out!B:E,Irrig.Out!A:A=MT.Out!AN11),""))</f>
        <v/>
      </c>
      <c r="AT11" s="319" t="str" cm="1">
        <f t="array" ref="AT11">IF(AS11=0,"",IFERROR(_xlfn._xlws.FILTER('Residues.Out'!F:K,'Residues.Out'!A:A=AS11),""))</f>
        <v/>
      </c>
      <c r="BA11" s="319" t="str" cm="1">
        <f t="array" ref="BA11">IF(AZ11=0,"",IFERROR(_xlfn._xlws.FILTER(Fert.Out!B:K,Fert.Out!A:A=MT.Out!AZ11),""))</f>
        <v/>
      </c>
      <c r="BK11" s="319" t="str" cm="1">
        <f t="array" ref="BK11">IF(AZ11=0,"",IFERROR(_xlfn._xlws.FILTER(Fert.Out!T:T,Fert.Out!A:A=MT.Out!AZ11),""))</f>
        <v/>
      </c>
      <c r="BM11" s="319" t="str" cm="1">
        <f t="array" ref="BM11">IF(BL11=0,"",IFERROR(_xlfn._xlws.FILTER(pH.Out!C:D,pH.Out!A:A=MT.Out!BL11),""))</f>
        <v/>
      </c>
      <c r="BP11" s="319" t="str" cm="1">
        <f t="array" ref="BP11">IF(BO11=0,"",IFERROR(_xlfn._xlws.FILTER(Plant.Out!C:D,Plant.Out!B:B=MT.Out!BO11),""))</f>
        <v/>
      </c>
      <c r="BQ11" s="319"/>
      <c r="BR11" s="319" t="str" cm="1">
        <f t="array" ref="BR11">IF(BO11=0,"",IFERROR(_xlfn._xlws.FILTER(Plant.Out!E:P,Plant.Out!B:B=MT.Out!BO11),""))</f>
        <v/>
      </c>
      <c r="CE11" s="319" t="str" cm="1">
        <f t="array" ref="CE11">IF(CD11=0,"",IFERROR(_xlfn._xlws.FILTER('PH.E.Out'!E:G,'PH.E.Out'!A:A=MT.Out!CD11),""))</f>
        <v/>
      </c>
      <c r="CI11" s="319" t="str" cm="1">
        <f t="array" ref="CI11">IF(CH11=0,"",IFERROR(_xlfn._xlws.FILTER(Till.Out!C:C,Till.Out!B:B=MT.Out!CH11),""))</f>
        <v/>
      </c>
      <c r="CK11" s="319" t="str" cm="1">
        <f t="array" ref="CK11">IF(CJ11=0,"",IFERROR(_xlfn._xlws.FILTER(Var.Out!B:S,Var.Out!B:B=MT.Out!CJ11),""))</f>
        <v/>
      </c>
      <c r="DD11" s="319" t="str" cm="1">
        <f t="array" ref="DD11">IF(DC11=0,"",IFERROR(_xlfn._xlws.FILTER(WH.Out!F:G,WH.Out!A:A=MT.Out!DC11),""))</f>
        <v/>
      </c>
      <c r="DG11" s="319" t="str" cm="1">
        <f t="array" ref="DG11">IF(DF11=0,"",IFERROR(_xlfn._xlws.FILTER(Other.Out!B:C,Other.Out!A:A=MT.Out!DF11),""))</f>
        <v/>
      </c>
      <c r="DJ11" s="319" t="str" cm="1">
        <f t="array" ref="DJ11">IF(DI11=0,"",IFERROR(_xlfn._xlws.FILTER(Weed.Out!B:G,Weed.Out!A:A=MT.Out!DI11),""))</f>
        <v/>
      </c>
    </row>
    <row r="12" spans="1:119" ht="10.35" x14ac:dyDescent="0.5">
      <c r="A12" s="319" t="str">
        <f t="shared" si="0"/>
        <v/>
      </c>
      <c r="B12" s="319" t="str" cm="1">
        <f t="array" ref="B12">IF(F12="Mulched (left on surface)",IFERROR(_xlfn._xlws.FILTER(Prod.Out!H:H,Prod.Out!B:B=MT.Out!E12),""),IF(F12="Incorporated",IFERROR(_xlfn._xlws.FILTER(Prod.Out!I:I,Prod.Out!B:B=MT.Out!E12),""),IF(F12="Retained (unknown if mulched/incorp.)",IFERROR(_xlfn._xlws.FILTER(Prod.Out!J:J,Prod.Out!B:B=MT.Out!E12),""),"")))</f>
        <v/>
      </c>
      <c r="C12" s="319" t="str">
        <f t="shared" si="1"/>
        <v/>
      </c>
      <c r="M12" s="319" t="str" cm="1">
        <f t="array" ref="M12">IF(L12=0,"",IFERROR(_xlfn._xlws.FILTER(AF.Out!B:I,AF.Out!A:A=MT.Out!L12),""))</f>
        <v/>
      </c>
      <c r="V12" s="319" t="str" cm="1">
        <f t="array" ref="V12">IF(U12=0,"",IFERROR(_xlfn._xlws.FILTER(Animals.Out!P:S,Animals.Out!A:A=MT.Out!U12),""))</f>
        <v/>
      </c>
      <c r="AA12" s="319" t="str" cm="1">
        <f t="array" ref="AA12">IF(Z12=0,"",IFERROR(_xlfn._xlws.FILTER('Chems.Out'!B:B,'Chems.Out'!A:A=MT.Out!Z12),""))</f>
        <v/>
      </c>
      <c r="AC12" s="319" t="str" cm="1">
        <f t="array" ref="AC12">IF(AB12=0,"",IFERROR(_xlfn._xlws.FILTER('PH.E.Out'!M:N,'PH.E.Out'!I:I=MT.Out!AB12),""))</f>
        <v/>
      </c>
      <c r="AF12" s="319" t="str" cm="1">
        <f t="array" ref="AF12">IF(AE12=0,"",IFERROR(_xlfn._xlws.FILTER(AF.Out!B:E,AF.Out!A:A=AE12),""))</f>
        <v/>
      </c>
      <c r="AK12" s="319" t="str" cm="1">
        <f t="array" ref="AK12">IF(AJ12=0,"",IFERROR(_xlfn._xlws.FILTER(Harvest.Out!B:D,Harvest.Out!A:A=MT.Out!AJ12),""))</f>
        <v/>
      </c>
      <c r="AO12" s="319" t="str" cm="1">
        <f t="array" ref="AO12">IF(AN12=0,"",IFERROR(_xlfn._xlws.FILTER(Irrig.Out!B:E,Irrig.Out!A:A=MT.Out!AN12),""))</f>
        <v/>
      </c>
      <c r="AT12" s="319" t="str" cm="1">
        <f t="array" ref="AT12">IF(AS12=0,"",IFERROR(_xlfn._xlws.FILTER('Residues.Out'!F:K,'Residues.Out'!A:A=AS12),""))</f>
        <v/>
      </c>
      <c r="BA12" s="319" t="str" cm="1">
        <f t="array" ref="BA12">IF(AZ12=0,"",IFERROR(_xlfn._xlws.FILTER(Fert.Out!B:K,Fert.Out!A:A=MT.Out!AZ12),""))</f>
        <v/>
      </c>
      <c r="BK12" s="319" t="str" cm="1">
        <f t="array" ref="BK12">IF(AZ12=0,"",IFERROR(_xlfn._xlws.FILTER(Fert.Out!T:T,Fert.Out!A:A=MT.Out!AZ12),""))</f>
        <v/>
      </c>
      <c r="BM12" s="319" t="str" cm="1">
        <f t="array" ref="BM12">IF(BL12=0,"",IFERROR(_xlfn._xlws.FILTER(pH.Out!C:D,pH.Out!A:A=MT.Out!BL12),""))</f>
        <v/>
      </c>
      <c r="BP12" s="319" t="str" cm="1">
        <f t="array" ref="BP12">IF(BO12=0,"",IFERROR(_xlfn._xlws.FILTER(Plant.Out!C:D,Plant.Out!B:B=MT.Out!BO12),""))</f>
        <v/>
      </c>
      <c r="BQ12" s="319"/>
      <c r="BR12" s="319" t="str" cm="1">
        <f t="array" ref="BR12">IF(BO12=0,"",IFERROR(_xlfn._xlws.FILTER(Plant.Out!E:P,Plant.Out!B:B=MT.Out!BO12),""))</f>
        <v/>
      </c>
      <c r="CE12" s="319" t="str" cm="1">
        <f t="array" ref="CE12">IF(CD12=0,"",IFERROR(_xlfn._xlws.FILTER('PH.E.Out'!E:G,'PH.E.Out'!A:A=MT.Out!CD12),""))</f>
        <v/>
      </c>
      <c r="CI12" s="319" t="str" cm="1">
        <f t="array" ref="CI12">IF(CH12=0,"",IFERROR(_xlfn._xlws.FILTER(Till.Out!C:C,Till.Out!B:B=MT.Out!CH12),""))</f>
        <v/>
      </c>
      <c r="CK12" s="319" t="str" cm="1">
        <f t="array" ref="CK12">IF(CJ12=0,"",IFERROR(_xlfn._xlws.FILTER(Var.Out!B:S,Var.Out!B:B=MT.Out!CJ12),""))</f>
        <v/>
      </c>
      <c r="DD12" s="319" t="str" cm="1">
        <f t="array" ref="DD12">IF(DC12=0,"",IFERROR(_xlfn._xlws.FILTER(WH.Out!F:G,WH.Out!A:A=MT.Out!DC12),""))</f>
        <v/>
      </c>
      <c r="DG12" s="319" t="str" cm="1">
        <f t="array" ref="DG12">IF(DF12=0,"",IFERROR(_xlfn._xlws.FILTER(Other.Out!B:C,Other.Out!A:A=MT.Out!DF12),""))</f>
        <v/>
      </c>
      <c r="DJ12" s="319" t="str" cm="1">
        <f t="array" ref="DJ12">IF(DI12=0,"",IFERROR(_xlfn._xlws.FILTER(Weed.Out!B:G,Weed.Out!A:A=MT.Out!DI12),""))</f>
        <v/>
      </c>
    </row>
    <row r="13" spans="1:119" ht="10.35" x14ac:dyDescent="0.5">
      <c r="A13" s="319" t="str">
        <f t="shared" si="0"/>
        <v/>
      </c>
      <c r="B13" s="319" t="str" cm="1">
        <f t="array" ref="B13">IF(F13="Mulched (left on surface)",IFERROR(_xlfn._xlws.FILTER(Prod.Out!H:H,Prod.Out!B:B=MT.Out!E13),""),IF(F13="Incorporated",IFERROR(_xlfn._xlws.FILTER(Prod.Out!I:I,Prod.Out!B:B=MT.Out!E13),""),IF(F13="Retained (unknown if mulched/incorp.)",IFERROR(_xlfn._xlws.FILTER(Prod.Out!J:J,Prod.Out!B:B=MT.Out!E13),""),"")))</f>
        <v/>
      </c>
      <c r="C13" s="319" t="str">
        <f t="shared" si="1"/>
        <v/>
      </c>
      <c r="M13" s="319" t="str" cm="1">
        <f t="array" ref="M13">IF(L13=0,"",IFERROR(_xlfn._xlws.FILTER(AF.Out!B:I,AF.Out!A:A=MT.Out!L13),""))</f>
        <v/>
      </c>
      <c r="V13" s="319" t="str" cm="1">
        <f t="array" ref="V13">IF(U13=0,"",IFERROR(_xlfn._xlws.FILTER(Animals.Out!P:S,Animals.Out!A:A=MT.Out!U13),""))</f>
        <v/>
      </c>
      <c r="AA13" s="319" t="str" cm="1">
        <f t="array" ref="AA13">IF(Z13=0,"",IFERROR(_xlfn._xlws.FILTER('Chems.Out'!B:B,'Chems.Out'!A:A=MT.Out!Z13),""))</f>
        <v/>
      </c>
      <c r="AC13" s="319" t="str" cm="1">
        <f t="array" ref="AC13">IF(AB13=0,"",IFERROR(_xlfn._xlws.FILTER('PH.E.Out'!M:N,'PH.E.Out'!I:I=MT.Out!AB13),""))</f>
        <v/>
      </c>
      <c r="AF13" s="319" t="str" cm="1">
        <f t="array" ref="AF13">IF(AE13=0,"",IFERROR(_xlfn._xlws.FILTER(AF.Out!B:E,AF.Out!A:A=AE13),""))</f>
        <v/>
      </c>
      <c r="AK13" s="319" t="str" cm="1">
        <f t="array" ref="AK13">IF(AJ13=0,"",IFERROR(_xlfn._xlws.FILTER(Harvest.Out!B:D,Harvest.Out!A:A=MT.Out!AJ13),""))</f>
        <v/>
      </c>
      <c r="AO13" s="319" t="str" cm="1">
        <f t="array" ref="AO13">IF(AN13=0,"",IFERROR(_xlfn._xlws.FILTER(Irrig.Out!B:E,Irrig.Out!A:A=MT.Out!AN13),""))</f>
        <v/>
      </c>
      <c r="AT13" s="319" t="str" cm="1">
        <f t="array" ref="AT13">IF(AS13=0,"",IFERROR(_xlfn._xlws.FILTER('Residues.Out'!F:K,'Residues.Out'!A:A=AS13),""))</f>
        <v/>
      </c>
      <c r="BA13" s="319" t="str" cm="1">
        <f t="array" ref="BA13">IF(AZ13=0,"",IFERROR(_xlfn._xlws.FILTER(Fert.Out!B:K,Fert.Out!A:A=MT.Out!AZ13),""))</f>
        <v/>
      </c>
      <c r="BK13" s="319" t="str" cm="1">
        <f t="array" ref="BK13">IF(AZ13=0,"",IFERROR(_xlfn._xlws.FILTER(Fert.Out!T:T,Fert.Out!A:A=MT.Out!AZ13),""))</f>
        <v/>
      </c>
      <c r="BM13" s="319" t="str" cm="1">
        <f t="array" ref="BM13">IF(BL13=0,"",IFERROR(_xlfn._xlws.FILTER(pH.Out!C:D,pH.Out!A:A=MT.Out!BL13),""))</f>
        <v/>
      </c>
      <c r="BP13" s="319" t="str" cm="1">
        <f t="array" ref="BP13">IF(BO13=0,"",IFERROR(_xlfn._xlws.FILTER(Plant.Out!C:D,Plant.Out!B:B=MT.Out!BO13),""))</f>
        <v/>
      </c>
      <c r="BQ13" s="319"/>
      <c r="BR13" s="319" t="str" cm="1">
        <f t="array" ref="BR13">IF(BO13=0,"",IFERROR(_xlfn._xlws.FILTER(Plant.Out!E:P,Plant.Out!B:B=MT.Out!BO13),""))</f>
        <v/>
      </c>
      <c r="CE13" s="319" t="str" cm="1">
        <f t="array" ref="CE13">IF(CD13=0,"",IFERROR(_xlfn._xlws.FILTER('PH.E.Out'!E:G,'PH.E.Out'!A:A=MT.Out!CD13),""))</f>
        <v/>
      </c>
      <c r="CI13" s="319" t="str" cm="1">
        <f t="array" ref="CI13">IF(CH13=0,"",IFERROR(_xlfn._xlws.FILTER(Till.Out!C:C,Till.Out!B:B=MT.Out!CH13),""))</f>
        <v/>
      </c>
      <c r="CK13" s="319" t="str" cm="1">
        <f t="array" ref="CK13">IF(CJ13=0,"",IFERROR(_xlfn._xlws.FILTER(Var.Out!B:S,Var.Out!B:B=MT.Out!CJ13),""))</f>
        <v/>
      </c>
      <c r="DD13" s="319" t="str" cm="1">
        <f t="array" ref="DD13">IF(DC13=0,"",IFERROR(_xlfn._xlws.FILTER(WH.Out!F:G,WH.Out!A:A=MT.Out!DC13),""))</f>
        <v/>
      </c>
      <c r="DG13" s="319" t="str" cm="1">
        <f t="array" ref="DG13">IF(DF13=0,"",IFERROR(_xlfn._xlws.FILTER(Other.Out!B:C,Other.Out!A:A=MT.Out!DF13),""))</f>
        <v/>
      </c>
      <c r="DJ13" s="319" t="str" cm="1">
        <f t="array" ref="DJ13">IF(DI13=0,"",IFERROR(_xlfn._xlws.FILTER(Weed.Out!B:G,Weed.Out!A:A=MT.Out!DI13),""))</f>
        <v/>
      </c>
    </row>
    <row r="14" spans="1:119" ht="10.35" x14ac:dyDescent="0.5">
      <c r="A14" s="319" t="str">
        <f t="shared" si="0"/>
        <v/>
      </c>
      <c r="B14" s="319" t="str" cm="1">
        <f t="array" ref="B14">IF(F14="Mulched (left on surface)",IFERROR(_xlfn._xlws.FILTER(Prod.Out!H:H,Prod.Out!B:B=MT.Out!E14),""),IF(F14="Incorporated",IFERROR(_xlfn._xlws.FILTER(Prod.Out!I:I,Prod.Out!B:B=MT.Out!E14),""),IF(F14="Retained (unknown if mulched/incorp.)",IFERROR(_xlfn._xlws.FILTER(Prod.Out!J:J,Prod.Out!B:B=MT.Out!E14),""),"")))</f>
        <v/>
      </c>
      <c r="C14" s="319" t="str">
        <f t="shared" si="1"/>
        <v/>
      </c>
      <c r="M14" s="319" t="str" cm="1">
        <f t="array" ref="M14">IF(L14=0,"",IFERROR(_xlfn._xlws.FILTER(AF.Out!B:I,AF.Out!A:A=MT.Out!L14),""))</f>
        <v/>
      </c>
      <c r="V14" s="319" t="str" cm="1">
        <f t="array" ref="V14">IF(U14=0,"",IFERROR(_xlfn._xlws.FILTER(Animals.Out!P:S,Animals.Out!A:A=MT.Out!U14),""))</f>
        <v/>
      </c>
      <c r="AA14" s="319" t="str" cm="1">
        <f t="array" ref="AA14">IF(Z14=0,"",IFERROR(_xlfn._xlws.FILTER('Chems.Out'!B:B,'Chems.Out'!A:A=MT.Out!Z14),""))</f>
        <v/>
      </c>
      <c r="AC14" s="319" t="str" cm="1">
        <f t="array" ref="AC14">IF(AB14=0,"",IFERROR(_xlfn._xlws.FILTER('PH.E.Out'!M:N,'PH.E.Out'!I:I=MT.Out!AB14),""))</f>
        <v/>
      </c>
      <c r="AF14" s="319" t="str" cm="1">
        <f t="array" ref="AF14">IF(AE14=0,"",IFERROR(_xlfn._xlws.FILTER(AF.Out!B:E,AF.Out!A:A=AE14),""))</f>
        <v/>
      </c>
      <c r="AK14" s="319" t="str" cm="1">
        <f t="array" ref="AK14">IF(AJ14=0,"",IFERROR(_xlfn._xlws.FILTER(Harvest.Out!B:D,Harvest.Out!A:A=MT.Out!AJ14),""))</f>
        <v/>
      </c>
      <c r="AO14" s="319" t="str" cm="1">
        <f t="array" ref="AO14">IF(AN14=0,"",IFERROR(_xlfn._xlws.FILTER(Irrig.Out!B:E,Irrig.Out!A:A=MT.Out!AN14),""))</f>
        <v/>
      </c>
      <c r="AT14" s="319" t="str" cm="1">
        <f t="array" ref="AT14">IF(AS14=0,"",IFERROR(_xlfn._xlws.FILTER('Residues.Out'!F:K,'Residues.Out'!A:A=AS14),""))</f>
        <v/>
      </c>
      <c r="BA14" s="319" t="str" cm="1">
        <f t="array" ref="BA14">IF(AZ14=0,"",IFERROR(_xlfn._xlws.FILTER(Fert.Out!B:K,Fert.Out!A:A=MT.Out!AZ14),""))</f>
        <v/>
      </c>
      <c r="BK14" s="319" t="str" cm="1">
        <f t="array" ref="BK14">IF(AZ14=0,"",IFERROR(_xlfn._xlws.FILTER(Fert.Out!T:T,Fert.Out!A:A=MT.Out!AZ14),""))</f>
        <v/>
      </c>
      <c r="BM14" s="319" t="str" cm="1">
        <f t="array" ref="BM14">IF(BL14=0,"",IFERROR(_xlfn._xlws.FILTER(pH.Out!C:D,pH.Out!A:A=MT.Out!BL14),""))</f>
        <v/>
      </c>
      <c r="BP14" s="319" t="str" cm="1">
        <f t="array" ref="BP14">IF(BO14=0,"",IFERROR(_xlfn._xlws.FILTER(Plant.Out!C:D,Plant.Out!B:B=MT.Out!BO14),""))</f>
        <v/>
      </c>
      <c r="BQ14" s="319"/>
      <c r="BR14" s="319" t="str" cm="1">
        <f t="array" ref="BR14">IF(BO14=0,"",IFERROR(_xlfn._xlws.FILTER(Plant.Out!E:P,Plant.Out!B:B=MT.Out!BO14),""))</f>
        <v/>
      </c>
      <c r="CE14" s="319" t="str" cm="1">
        <f t="array" ref="CE14">IF(CD14=0,"",IFERROR(_xlfn._xlws.FILTER('PH.E.Out'!E:G,'PH.E.Out'!A:A=MT.Out!CD14),""))</f>
        <v/>
      </c>
      <c r="CI14" s="319" t="str" cm="1">
        <f t="array" ref="CI14">IF(CH14=0,"",IFERROR(_xlfn._xlws.FILTER(Till.Out!C:C,Till.Out!B:B=MT.Out!CH14),""))</f>
        <v/>
      </c>
      <c r="CK14" s="319" t="str" cm="1">
        <f t="array" ref="CK14">IF(CJ14=0,"",IFERROR(_xlfn._xlws.FILTER(Var.Out!B:S,Var.Out!B:B=MT.Out!CJ14),""))</f>
        <v/>
      </c>
      <c r="DD14" s="319" t="str" cm="1">
        <f t="array" ref="DD14">IF(DC14=0,"",IFERROR(_xlfn._xlws.FILTER(WH.Out!F:G,WH.Out!A:A=MT.Out!DC14),""))</f>
        <v/>
      </c>
      <c r="DG14" s="319" t="str" cm="1">
        <f t="array" ref="DG14">IF(DF14=0,"",IFERROR(_xlfn._xlws.FILTER(Other.Out!B:C,Other.Out!A:A=MT.Out!DF14),""))</f>
        <v/>
      </c>
      <c r="DJ14" s="319" t="str" cm="1">
        <f t="array" ref="DJ14">IF(DI14=0,"",IFERROR(_xlfn._xlws.FILTER(Weed.Out!B:G,Weed.Out!A:A=MT.Out!DI14),""))</f>
        <v/>
      </c>
    </row>
    <row r="15" spans="1:119" ht="10.35" x14ac:dyDescent="0.5">
      <c r="A15" s="319" t="str">
        <f t="shared" si="0"/>
        <v/>
      </c>
      <c r="B15" s="319" t="str" cm="1">
        <f t="array" ref="B15">IF(F15="Mulched (left on surface)",IFERROR(_xlfn._xlws.FILTER(Prod.Out!H:H,Prod.Out!B:B=MT.Out!E15),""),IF(F15="Incorporated",IFERROR(_xlfn._xlws.FILTER(Prod.Out!I:I,Prod.Out!B:B=MT.Out!E15),""),IF(F15="Retained (unknown if mulched/incorp.)",IFERROR(_xlfn._xlws.FILTER(Prod.Out!J:J,Prod.Out!B:B=MT.Out!E15),""),"")))</f>
        <v/>
      </c>
      <c r="C15" s="319" t="str">
        <f t="shared" si="1"/>
        <v/>
      </c>
      <c r="M15" s="319" t="str" cm="1">
        <f t="array" ref="M15">IF(L15=0,"",IFERROR(_xlfn._xlws.FILTER(AF.Out!B:I,AF.Out!A:A=MT.Out!L15),""))</f>
        <v/>
      </c>
      <c r="V15" s="319" t="str" cm="1">
        <f t="array" ref="V15">IF(U15=0,"",IFERROR(_xlfn._xlws.FILTER(Animals.Out!P:S,Animals.Out!A:A=MT.Out!U15),""))</f>
        <v/>
      </c>
      <c r="AA15" s="319" t="str" cm="1">
        <f t="array" ref="AA15">IF(Z15=0,"",IFERROR(_xlfn._xlws.FILTER('Chems.Out'!B:B,'Chems.Out'!A:A=MT.Out!Z15),""))</f>
        <v/>
      </c>
      <c r="AC15" s="319" t="str" cm="1">
        <f t="array" ref="AC15">IF(AB15=0,"",IFERROR(_xlfn._xlws.FILTER('PH.E.Out'!M:N,'PH.E.Out'!I:I=MT.Out!AB15),""))</f>
        <v/>
      </c>
      <c r="AF15" s="319" t="str" cm="1">
        <f t="array" ref="AF15">IF(AE15=0,"",IFERROR(_xlfn._xlws.FILTER(AF.Out!B:E,AF.Out!A:A=AE15),""))</f>
        <v/>
      </c>
      <c r="AK15" s="319" t="str" cm="1">
        <f t="array" ref="AK15">IF(AJ15=0,"",IFERROR(_xlfn._xlws.FILTER(Harvest.Out!B:D,Harvest.Out!A:A=MT.Out!AJ15),""))</f>
        <v/>
      </c>
      <c r="AO15" s="319" t="str" cm="1">
        <f t="array" ref="AO15">IF(AN15=0,"",IFERROR(_xlfn._xlws.FILTER(Irrig.Out!B:E,Irrig.Out!A:A=MT.Out!AN15),""))</f>
        <v/>
      </c>
      <c r="AT15" s="319" t="str" cm="1">
        <f t="array" ref="AT15">IF(AS15=0,"",IFERROR(_xlfn._xlws.FILTER('Residues.Out'!F:K,'Residues.Out'!A:A=AS15),""))</f>
        <v/>
      </c>
      <c r="BA15" s="319" t="str" cm="1">
        <f t="array" ref="BA15">IF(AZ15=0,"",IFERROR(_xlfn._xlws.FILTER(Fert.Out!B:K,Fert.Out!A:A=MT.Out!AZ15),""))</f>
        <v/>
      </c>
      <c r="BK15" s="319" t="str" cm="1">
        <f t="array" ref="BK15">IF(AZ15=0,"",IFERROR(_xlfn._xlws.FILTER(Fert.Out!T:T,Fert.Out!A:A=MT.Out!AZ15),""))</f>
        <v/>
      </c>
      <c r="BM15" s="319" t="str" cm="1">
        <f t="array" ref="BM15">IF(BL15=0,"",IFERROR(_xlfn._xlws.FILTER(pH.Out!C:D,pH.Out!A:A=MT.Out!BL15),""))</f>
        <v/>
      </c>
      <c r="BP15" s="319" t="str" cm="1">
        <f t="array" ref="BP15">IF(BO15=0,"",IFERROR(_xlfn._xlws.FILTER(Plant.Out!C:D,Plant.Out!B:B=MT.Out!BO15),""))</f>
        <v/>
      </c>
      <c r="BQ15" s="319"/>
      <c r="BR15" s="319" t="str" cm="1">
        <f t="array" ref="BR15">IF(BO15=0,"",IFERROR(_xlfn._xlws.FILTER(Plant.Out!E:P,Plant.Out!B:B=MT.Out!BO15),""))</f>
        <v/>
      </c>
      <c r="CE15" s="319" t="str" cm="1">
        <f t="array" ref="CE15">IF(CD15=0,"",IFERROR(_xlfn._xlws.FILTER('PH.E.Out'!E:G,'PH.E.Out'!A:A=MT.Out!CD15),""))</f>
        <v/>
      </c>
      <c r="CI15" s="319" t="str" cm="1">
        <f t="array" ref="CI15">IF(CH15=0,"",IFERROR(_xlfn._xlws.FILTER(Till.Out!C:C,Till.Out!B:B=MT.Out!CH15),""))</f>
        <v/>
      </c>
      <c r="CK15" s="319" t="str" cm="1">
        <f t="array" ref="CK15">IF(CJ15=0,"",IFERROR(_xlfn._xlws.FILTER(Var.Out!B:S,Var.Out!B:B=MT.Out!CJ15),""))</f>
        <v/>
      </c>
      <c r="DD15" s="319" t="str" cm="1">
        <f t="array" ref="DD15">IF(DC15=0,"",IFERROR(_xlfn._xlws.FILTER(WH.Out!F:G,WH.Out!A:A=MT.Out!DC15),""))</f>
        <v/>
      </c>
      <c r="DG15" s="319" t="str" cm="1">
        <f t="array" ref="DG15">IF(DF15=0,"",IFERROR(_xlfn._xlws.FILTER(Other.Out!B:C,Other.Out!A:A=MT.Out!DF15),""))</f>
        <v/>
      </c>
      <c r="DJ15" s="319" t="str" cm="1">
        <f t="array" ref="DJ15">IF(DI15=0,"",IFERROR(_xlfn._xlws.FILTER(Weed.Out!B:G,Weed.Out!A:A=MT.Out!DI15),""))</f>
        <v/>
      </c>
    </row>
    <row r="16" spans="1:119" ht="10.35" x14ac:dyDescent="0.5">
      <c r="A16" s="319" t="str">
        <f t="shared" si="0"/>
        <v/>
      </c>
      <c r="B16" s="319" t="str" cm="1">
        <f t="array" ref="B16">IF(F16="Mulched (left on surface)",IFERROR(_xlfn._xlws.FILTER(Prod.Out!H:H,Prod.Out!B:B=MT.Out!E16),""),IF(F16="Incorporated",IFERROR(_xlfn._xlws.FILTER(Prod.Out!I:I,Prod.Out!B:B=MT.Out!E16),""),IF(F16="Retained (unknown if mulched/incorp.)",IFERROR(_xlfn._xlws.FILTER(Prod.Out!J:J,Prod.Out!B:B=MT.Out!E16),""),"")))</f>
        <v/>
      </c>
      <c r="C16" s="319" t="str">
        <f t="shared" si="1"/>
        <v/>
      </c>
      <c r="M16" s="319" t="str" cm="1">
        <f t="array" ref="M16">IF(L16=0,"",IFERROR(_xlfn._xlws.FILTER(AF.Out!B:I,AF.Out!A:A=MT.Out!L16),""))</f>
        <v/>
      </c>
      <c r="V16" s="319" t="str" cm="1">
        <f t="array" ref="V16">IF(U16=0,"",IFERROR(_xlfn._xlws.FILTER(Animals.Out!P:S,Animals.Out!A:A=MT.Out!U16),""))</f>
        <v/>
      </c>
      <c r="AA16" s="319" t="str" cm="1">
        <f t="array" ref="AA16">IF(Z16=0,"",IFERROR(_xlfn._xlws.FILTER('Chems.Out'!B:B,'Chems.Out'!A:A=MT.Out!Z16),""))</f>
        <v/>
      </c>
      <c r="AC16" s="319" t="str" cm="1">
        <f t="array" ref="AC16">IF(AB16=0,"",IFERROR(_xlfn._xlws.FILTER('PH.E.Out'!M:N,'PH.E.Out'!I:I=MT.Out!AB16),""))</f>
        <v/>
      </c>
      <c r="AF16" s="319" t="str" cm="1">
        <f t="array" ref="AF16">IF(AE16=0,"",IFERROR(_xlfn._xlws.FILTER(AF.Out!B:E,AF.Out!A:A=AE16),""))</f>
        <v/>
      </c>
      <c r="AK16" s="319" t="str" cm="1">
        <f t="array" ref="AK16">IF(AJ16=0,"",IFERROR(_xlfn._xlws.FILTER(Harvest.Out!B:D,Harvest.Out!A:A=MT.Out!AJ16),""))</f>
        <v/>
      </c>
      <c r="AO16" s="319" t="str" cm="1">
        <f t="array" ref="AO16">IF(AN16=0,"",IFERROR(_xlfn._xlws.FILTER(Irrig.Out!B:E,Irrig.Out!A:A=MT.Out!AN16),""))</f>
        <v/>
      </c>
      <c r="AT16" s="319" t="str" cm="1">
        <f t="array" ref="AT16">IF(AS16=0,"",IFERROR(_xlfn._xlws.FILTER('Residues.Out'!F:K,'Residues.Out'!A:A=AS16),""))</f>
        <v/>
      </c>
      <c r="BA16" s="319" t="str" cm="1">
        <f t="array" ref="BA16">IF(AZ16=0,"",IFERROR(_xlfn._xlws.FILTER(Fert.Out!B:K,Fert.Out!A:A=MT.Out!AZ16),""))</f>
        <v/>
      </c>
      <c r="BK16" s="319" t="str" cm="1">
        <f t="array" ref="BK16">IF(AZ16=0,"",IFERROR(_xlfn._xlws.FILTER(Fert.Out!T:T,Fert.Out!A:A=MT.Out!AZ16),""))</f>
        <v/>
      </c>
      <c r="BM16" s="319" t="str" cm="1">
        <f t="array" ref="BM16">IF(BL16=0,"",IFERROR(_xlfn._xlws.FILTER(pH.Out!C:D,pH.Out!A:A=MT.Out!BL16),""))</f>
        <v/>
      </c>
      <c r="BP16" s="319" t="str" cm="1">
        <f t="array" ref="BP16">IF(BO16=0,"",IFERROR(_xlfn._xlws.FILTER(Plant.Out!C:D,Plant.Out!B:B=MT.Out!BO16),""))</f>
        <v/>
      </c>
      <c r="BQ16" s="319"/>
      <c r="BR16" s="319" t="str" cm="1">
        <f t="array" ref="BR16">IF(BO16=0,"",IFERROR(_xlfn._xlws.FILTER(Plant.Out!E:P,Plant.Out!B:B=MT.Out!BO16),""))</f>
        <v/>
      </c>
      <c r="CE16" s="319" t="str" cm="1">
        <f t="array" ref="CE16">IF(CD16=0,"",IFERROR(_xlfn._xlws.FILTER('PH.E.Out'!E:G,'PH.E.Out'!A:A=MT.Out!CD16),""))</f>
        <v/>
      </c>
      <c r="CI16" s="319" t="str" cm="1">
        <f t="array" ref="CI16">IF(CH16=0,"",IFERROR(_xlfn._xlws.FILTER(Till.Out!C:C,Till.Out!B:B=MT.Out!CH16),""))</f>
        <v/>
      </c>
      <c r="CK16" s="319" t="str" cm="1">
        <f t="array" ref="CK16">IF(CJ16=0,"",IFERROR(_xlfn._xlws.FILTER(Var.Out!B:S,Var.Out!B:B=MT.Out!CJ16),""))</f>
        <v/>
      </c>
      <c r="DD16" s="319" t="str" cm="1">
        <f t="array" ref="DD16">IF(DC16=0,"",IFERROR(_xlfn._xlws.FILTER(WH.Out!F:G,WH.Out!A:A=MT.Out!DC16),""))</f>
        <v/>
      </c>
      <c r="DG16" s="319" t="str" cm="1">
        <f t="array" ref="DG16">IF(DF16=0,"",IFERROR(_xlfn._xlws.FILTER(Other.Out!B:C,Other.Out!A:A=MT.Out!DF16),""))</f>
        <v/>
      </c>
      <c r="DJ16" s="319" t="str" cm="1">
        <f t="array" ref="DJ16">IF(DI16=0,"",IFERROR(_xlfn._xlws.FILTER(Weed.Out!B:G,Weed.Out!A:A=MT.Out!DI16),""))</f>
        <v/>
      </c>
    </row>
    <row r="17" spans="1:114" ht="10.35" x14ac:dyDescent="0.5">
      <c r="A17" s="319" t="str">
        <f t="shared" si="0"/>
        <v/>
      </c>
      <c r="B17" s="319" t="str" cm="1">
        <f t="array" ref="B17">IF(F17="Mulched (left on surface)",IFERROR(_xlfn._xlws.FILTER(Prod.Out!H:H,Prod.Out!B:B=MT.Out!E17),""),IF(F17="Incorporated",IFERROR(_xlfn._xlws.FILTER(Prod.Out!I:I,Prod.Out!B:B=MT.Out!E17),""),IF(F17="Retained (unknown if mulched/incorp.)",IFERROR(_xlfn._xlws.FILTER(Prod.Out!J:J,Prod.Out!B:B=MT.Out!E17),""),"")))</f>
        <v/>
      </c>
      <c r="C17" s="319" t="str">
        <f t="shared" si="1"/>
        <v/>
      </c>
      <c r="M17" s="319" t="str" cm="1">
        <f t="array" ref="M17">IF(L17=0,"",IFERROR(_xlfn._xlws.FILTER(AF.Out!B:I,AF.Out!A:A=MT.Out!L17),""))</f>
        <v/>
      </c>
      <c r="V17" s="319" t="str" cm="1">
        <f t="array" ref="V17">IF(U17=0,"",IFERROR(_xlfn._xlws.FILTER(Animals.Out!P:S,Animals.Out!A:A=MT.Out!U17),""))</f>
        <v/>
      </c>
      <c r="AA17" s="319" t="str" cm="1">
        <f t="array" ref="AA17">IF(Z17=0,"",IFERROR(_xlfn._xlws.FILTER('Chems.Out'!B:B,'Chems.Out'!A:A=MT.Out!Z17),""))</f>
        <v/>
      </c>
      <c r="AC17" s="319" t="str" cm="1">
        <f t="array" ref="AC17">IF(AB17=0,"",IFERROR(_xlfn._xlws.FILTER('PH.E.Out'!M:N,'PH.E.Out'!I:I=MT.Out!AB17),""))</f>
        <v/>
      </c>
      <c r="AF17" s="319" t="str" cm="1">
        <f t="array" ref="AF17">IF(AE17=0,"",IFERROR(_xlfn._xlws.FILTER(AF.Out!B:E,AF.Out!A:A=AE17),""))</f>
        <v/>
      </c>
      <c r="AK17" s="319" t="str" cm="1">
        <f t="array" ref="AK17">IF(AJ17=0,"",IFERROR(_xlfn._xlws.FILTER(Harvest.Out!B:D,Harvest.Out!A:A=MT.Out!AJ17),""))</f>
        <v/>
      </c>
      <c r="AO17" s="319" t="str" cm="1">
        <f t="array" ref="AO17">IF(AN17=0,"",IFERROR(_xlfn._xlws.FILTER(Irrig.Out!B:E,Irrig.Out!A:A=MT.Out!AN17),""))</f>
        <v/>
      </c>
      <c r="AT17" s="319" t="str" cm="1">
        <f t="array" ref="AT17">IF(AS17=0,"",IFERROR(_xlfn._xlws.FILTER('Residues.Out'!F:K,'Residues.Out'!A:A=AS17),""))</f>
        <v/>
      </c>
      <c r="BA17" s="319" t="str" cm="1">
        <f t="array" ref="BA17">IF(AZ17=0,"",IFERROR(_xlfn._xlws.FILTER(Fert.Out!B:K,Fert.Out!A:A=MT.Out!AZ17),""))</f>
        <v/>
      </c>
      <c r="BK17" s="319" t="str" cm="1">
        <f t="array" ref="BK17">IF(AZ17=0,"",IFERROR(_xlfn._xlws.FILTER(Fert.Out!T:T,Fert.Out!A:A=MT.Out!AZ17),""))</f>
        <v/>
      </c>
      <c r="BM17" s="319" t="str" cm="1">
        <f t="array" ref="BM17">IF(BL17=0,"",IFERROR(_xlfn._xlws.FILTER(pH.Out!C:D,pH.Out!A:A=MT.Out!BL17),""))</f>
        <v/>
      </c>
      <c r="BP17" s="319" t="str" cm="1">
        <f t="array" ref="BP17">IF(BO17=0,"",IFERROR(_xlfn._xlws.FILTER(Plant.Out!C:D,Plant.Out!B:B=MT.Out!BO17),""))</f>
        <v/>
      </c>
      <c r="BQ17" s="319"/>
      <c r="BR17" s="319" t="str" cm="1">
        <f t="array" ref="BR17">IF(BO17=0,"",IFERROR(_xlfn._xlws.FILTER(Plant.Out!E:P,Plant.Out!B:B=MT.Out!BO17),""))</f>
        <v/>
      </c>
      <c r="CE17" s="319" t="str" cm="1">
        <f t="array" ref="CE17">IF(CD17=0,"",IFERROR(_xlfn._xlws.FILTER('PH.E.Out'!E:G,'PH.E.Out'!A:A=MT.Out!CD17),""))</f>
        <v/>
      </c>
      <c r="CI17" s="319" t="str" cm="1">
        <f t="array" ref="CI17">IF(CH17=0,"",IFERROR(_xlfn._xlws.FILTER(Till.Out!C:C,Till.Out!B:B=MT.Out!CH17),""))</f>
        <v/>
      </c>
      <c r="CK17" s="319" t="str" cm="1">
        <f t="array" ref="CK17">IF(CJ17=0,"",IFERROR(_xlfn._xlws.FILTER(Var.Out!B:S,Var.Out!B:B=MT.Out!CJ17),""))</f>
        <v/>
      </c>
      <c r="DD17" s="319" t="str" cm="1">
        <f t="array" ref="DD17">IF(DC17=0,"",IFERROR(_xlfn._xlws.FILTER(WH.Out!F:G,WH.Out!A:A=MT.Out!DC17),""))</f>
        <v/>
      </c>
      <c r="DG17" s="319" t="str" cm="1">
        <f t="array" ref="DG17">IF(DF17=0,"",IFERROR(_xlfn._xlws.FILTER(Other.Out!B:C,Other.Out!A:A=MT.Out!DF17),""))</f>
        <v/>
      </c>
      <c r="DJ17" s="319" t="str" cm="1">
        <f t="array" ref="DJ17">IF(DI17=0,"",IFERROR(_xlfn._xlws.FILTER(Weed.Out!B:G,Weed.Out!A:A=MT.Out!DI17),""))</f>
        <v/>
      </c>
    </row>
    <row r="18" spans="1:114" ht="10.35" x14ac:dyDescent="0.5">
      <c r="A18" s="319" t="str">
        <f t="shared" si="0"/>
        <v/>
      </c>
      <c r="B18" s="319" t="str" cm="1">
        <f t="array" ref="B18">IF(F18="Mulched (left on surface)",IFERROR(_xlfn._xlws.FILTER(Prod.Out!H:H,Prod.Out!B:B=MT.Out!E18),""),IF(F18="Incorporated",IFERROR(_xlfn._xlws.FILTER(Prod.Out!I:I,Prod.Out!B:B=MT.Out!E18),""),IF(F18="Retained (unknown if mulched/incorp.)",IFERROR(_xlfn._xlws.FILTER(Prod.Out!J:J,Prod.Out!B:B=MT.Out!E18),""),"")))</f>
        <v/>
      </c>
      <c r="C18" s="319" t="str">
        <f t="shared" si="1"/>
        <v/>
      </c>
      <c r="M18" s="319" t="str" cm="1">
        <f t="array" ref="M18">IF(L18=0,"",IFERROR(_xlfn._xlws.FILTER(AF.Out!B:I,AF.Out!A:A=MT.Out!L18),""))</f>
        <v/>
      </c>
      <c r="V18" s="319" t="str" cm="1">
        <f t="array" ref="V18">IF(U18=0,"",IFERROR(_xlfn._xlws.FILTER(Animals.Out!P:S,Animals.Out!A:A=MT.Out!U18),""))</f>
        <v/>
      </c>
      <c r="AA18" s="319" t="str" cm="1">
        <f t="array" ref="AA18">IF(Z18=0,"",IFERROR(_xlfn._xlws.FILTER('Chems.Out'!B:B,'Chems.Out'!A:A=MT.Out!Z18),""))</f>
        <v/>
      </c>
      <c r="AC18" s="319" t="str" cm="1">
        <f t="array" ref="AC18">IF(AB18=0,"",IFERROR(_xlfn._xlws.FILTER('PH.E.Out'!M:N,'PH.E.Out'!I:I=MT.Out!AB18),""))</f>
        <v/>
      </c>
      <c r="AF18" s="319" t="str" cm="1">
        <f t="array" ref="AF18">IF(AE18=0,"",IFERROR(_xlfn._xlws.FILTER(AF.Out!B:E,AF.Out!A:A=AE18),""))</f>
        <v/>
      </c>
      <c r="AK18" s="319" t="str" cm="1">
        <f t="array" ref="AK18">IF(AJ18=0,"",IFERROR(_xlfn._xlws.FILTER(Harvest.Out!B:D,Harvest.Out!A:A=MT.Out!AJ18),""))</f>
        <v/>
      </c>
      <c r="AO18" s="319" t="str" cm="1">
        <f t="array" ref="AO18">IF(AN18=0,"",IFERROR(_xlfn._xlws.FILTER(Irrig.Out!B:E,Irrig.Out!A:A=MT.Out!AN18),""))</f>
        <v/>
      </c>
      <c r="AT18" s="319" t="str" cm="1">
        <f t="array" ref="AT18">IF(AS18=0,"",IFERROR(_xlfn._xlws.FILTER('Residues.Out'!F:K,'Residues.Out'!A:A=AS18),""))</f>
        <v/>
      </c>
      <c r="BA18" s="319" t="str" cm="1">
        <f t="array" ref="BA18">IF(AZ18=0,"",IFERROR(_xlfn._xlws.FILTER(Fert.Out!B:K,Fert.Out!A:A=MT.Out!AZ18),""))</f>
        <v/>
      </c>
      <c r="BK18" s="319" t="str" cm="1">
        <f t="array" ref="BK18">IF(AZ18=0,"",IFERROR(_xlfn._xlws.FILTER(Fert.Out!T:T,Fert.Out!A:A=MT.Out!AZ18),""))</f>
        <v/>
      </c>
      <c r="BM18" s="319" t="str" cm="1">
        <f t="array" ref="BM18">IF(BL18=0,"",IFERROR(_xlfn._xlws.FILTER(pH.Out!C:D,pH.Out!A:A=MT.Out!BL18),""))</f>
        <v/>
      </c>
      <c r="BP18" s="319" t="str" cm="1">
        <f t="array" ref="BP18">IF(BO18=0,"",IFERROR(_xlfn._xlws.FILTER(Plant.Out!C:D,Plant.Out!B:B=MT.Out!BO18),""))</f>
        <v/>
      </c>
      <c r="BQ18" s="319"/>
      <c r="BR18" s="319" t="str" cm="1">
        <f t="array" ref="BR18">IF(BO18=0,"",IFERROR(_xlfn._xlws.FILTER(Plant.Out!E:P,Plant.Out!B:B=MT.Out!BO18),""))</f>
        <v/>
      </c>
      <c r="CE18" s="319" t="str" cm="1">
        <f t="array" ref="CE18">IF(CD18=0,"",IFERROR(_xlfn._xlws.FILTER('PH.E.Out'!E:G,'PH.E.Out'!A:A=MT.Out!CD18),""))</f>
        <v/>
      </c>
      <c r="CI18" s="319" t="str" cm="1">
        <f t="array" ref="CI18">IF(CH18=0,"",IFERROR(_xlfn._xlws.FILTER(Till.Out!C:C,Till.Out!B:B=MT.Out!CH18),""))</f>
        <v/>
      </c>
      <c r="CK18" s="319" t="str" cm="1">
        <f t="array" ref="CK18">IF(CJ18=0,"",IFERROR(_xlfn._xlws.FILTER(Var.Out!B:S,Var.Out!B:B=MT.Out!CJ18),""))</f>
        <v/>
      </c>
      <c r="DD18" s="319" t="str" cm="1">
        <f t="array" ref="DD18">IF(DC18=0,"",IFERROR(_xlfn._xlws.FILTER(WH.Out!F:G,WH.Out!A:A=MT.Out!DC18),""))</f>
        <v/>
      </c>
      <c r="DG18" s="319" t="str" cm="1">
        <f t="array" ref="DG18">IF(DF18=0,"",IFERROR(_xlfn._xlws.FILTER(Other.Out!B:C,Other.Out!A:A=MT.Out!DF18),""))</f>
        <v/>
      </c>
      <c r="DJ18" s="319" t="str" cm="1">
        <f t="array" ref="DJ18">IF(DI18=0,"",IFERROR(_xlfn._xlws.FILTER(Weed.Out!B:G,Weed.Out!A:A=MT.Out!DI18),""))</f>
        <v/>
      </c>
    </row>
    <row r="19" spans="1:114" ht="10.35" x14ac:dyDescent="0.5">
      <c r="A19" s="319" t="str">
        <f t="shared" si="0"/>
        <v/>
      </c>
      <c r="B19" s="319" t="str" cm="1">
        <f t="array" ref="B19">IF(F19="Mulched (left on surface)",IFERROR(_xlfn._xlws.FILTER(Prod.Out!H:H,Prod.Out!B:B=MT.Out!E19),""),IF(F19="Incorporated",IFERROR(_xlfn._xlws.FILTER(Prod.Out!I:I,Prod.Out!B:B=MT.Out!E19),""),IF(F19="Retained (unknown if mulched/incorp.)",IFERROR(_xlfn._xlws.FILTER(Prod.Out!J:J,Prod.Out!B:B=MT.Out!E19),""),"")))</f>
        <v/>
      </c>
      <c r="C19" s="319" t="str">
        <f t="shared" si="1"/>
        <v/>
      </c>
      <c r="M19" s="319" t="str" cm="1">
        <f t="array" ref="M19">IF(L19=0,"",IFERROR(_xlfn._xlws.FILTER(AF.Out!B:I,AF.Out!A:A=MT.Out!L19),""))</f>
        <v/>
      </c>
      <c r="V19" s="319" t="str" cm="1">
        <f t="array" ref="V19">IF(U19=0,"",IFERROR(_xlfn._xlws.FILTER(Animals.Out!P:S,Animals.Out!A:A=MT.Out!U19),""))</f>
        <v/>
      </c>
      <c r="AA19" s="319" t="str" cm="1">
        <f t="array" ref="AA19">IF(Z19=0,"",IFERROR(_xlfn._xlws.FILTER('Chems.Out'!B:B,'Chems.Out'!A:A=MT.Out!Z19),""))</f>
        <v/>
      </c>
      <c r="AC19" s="319" t="str" cm="1">
        <f t="array" ref="AC19">IF(AB19=0,"",IFERROR(_xlfn._xlws.FILTER('PH.E.Out'!M:N,'PH.E.Out'!I:I=MT.Out!AB19),""))</f>
        <v/>
      </c>
      <c r="AF19" s="319" t="str" cm="1">
        <f t="array" ref="AF19">IF(AE19=0,"",IFERROR(_xlfn._xlws.FILTER(AF.Out!B:E,AF.Out!A:A=AE19),""))</f>
        <v/>
      </c>
      <c r="AK19" s="319" t="str" cm="1">
        <f t="array" ref="AK19">IF(AJ19=0,"",IFERROR(_xlfn._xlws.FILTER(Harvest.Out!B:D,Harvest.Out!A:A=MT.Out!AJ19),""))</f>
        <v/>
      </c>
      <c r="AO19" s="319" t="str" cm="1">
        <f t="array" ref="AO19">IF(AN19=0,"",IFERROR(_xlfn._xlws.FILTER(Irrig.Out!B:E,Irrig.Out!A:A=MT.Out!AN19),""))</f>
        <v/>
      </c>
      <c r="AT19" s="319" t="str" cm="1">
        <f t="array" ref="AT19">IF(AS19=0,"",IFERROR(_xlfn._xlws.FILTER('Residues.Out'!F:K,'Residues.Out'!A:A=AS19),""))</f>
        <v/>
      </c>
      <c r="BA19" s="319" t="str" cm="1">
        <f t="array" ref="BA19">IF(AZ19=0,"",IFERROR(_xlfn._xlws.FILTER(Fert.Out!B:K,Fert.Out!A:A=MT.Out!AZ19),""))</f>
        <v/>
      </c>
      <c r="BK19" s="319" t="str" cm="1">
        <f t="array" ref="BK19">IF(AZ19=0,"",IFERROR(_xlfn._xlws.FILTER(Fert.Out!T:T,Fert.Out!A:A=MT.Out!AZ19),""))</f>
        <v/>
      </c>
      <c r="BM19" s="319" t="str" cm="1">
        <f t="array" ref="BM19">IF(BL19=0,"",IFERROR(_xlfn._xlws.FILTER(pH.Out!C:D,pH.Out!A:A=MT.Out!BL19),""))</f>
        <v/>
      </c>
      <c r="BP19" s="319" t="str" cm="1">
        <f t="array" ref="BP19">IF(BO19=0,"",IFERROR(_xlfn._xlws.FILTER(Plant.Out!C:D,Plant.Out!B:B=MT.Out!BO19),""))</f>
        <v/>
      </c>
      <c r="BQ19" s="319"/>
      <c r="BR19" s="319" t="str" cm="1">
        <f t="array" ref="BR19">IF(BO19=0,"",IFERROR(_xlfn._xlws.FILTER(Plant.Out!E:P,Plant.Out!B:B=MT.Out!BO19),""))</f>
        <v/>
      </c>
      <c r="CE19" s="319" t="str" cm="1">
        <f t="array" ref="CE19">IF(CD19=0,"",IFERROR(_xlfn._xlws.FILTER('PH.E.Out'!E:G,'PH.E.Out'!A:A=MT.Out!CD19),""))</f>
        <v/>
      </c>
      <c r="CI19" s="319" t="str" cm="1">
        <f t="array" ref="CI19">IF(CH19=0,"",IFERROR(_xlfn._xlws.FILTER(Till.Out!C:C,Till.Out!B:B=MT.Out!CH19),""))</f>
        <v/>
      </c>
      <c r="CK19" s="319" t="str" cm="1">
        <f t="array" ref="CK19">IF(CJ19=0,"",IFERROR(_xlfn._xlws.FILTER(Var.Out!B:S,Var.Out!B:B=MT.Out!CJ19),""))</f>
        <v/>
      </c>
      <c r="DD19" s="319" t="str" cm="1">
        <f t="array" ref="DD19">IF(DC19=0,"",IFERROR(_xlfn._xlws.FILTER(WH.Out!F:G,WH.Out!A:A=MT.Out!DC19),""))</f>
        <v/>
      </c>
      <c r="DG19" s="319" t="str" cm="1">
        <f t="array" ref="DG19">IF(DF19=0,"",IFERROR(_xlfn._xlws.FILTER(Other.Out!B:C,Other.Out!A:A=MT.Out!DF19),""))</f>
        <v/>
      </c>
      <c r="DJ19" s="319" t="str" cm="1">
        <f t="array" ref="DJ19">IF(DI19=0,"",IFERROR(_xlfn._xlws.FILTER(Weed.Out!B:G,Weed.Out!A:A=MT.Out!DI19),""))</f>
        <v/>
      </c>
    </row>
    <row r="20" spans="1:114" ht="10.35" x14ac:dyDescent="0.5">
      <c r="A20" s="319" t="str">
        <f t="shared" si="0"/>
        <v/>
      </c>
      <c r="B20" s="319" t="str" cm="1">
        <f t="array" ref="B20">IF(F20="Mulched (left on surface)",IFERROR(_xlfn._xlws.FILTER(Prod.Out!H:H,Prod.Out!B:B=MT.Out!E20),""),IF(F20="Incorporated",IFERROR(_xlfn._xlws.FILTER(Prod.Out!I:I,Prod.Out!B:B=MT.Out!E20),""),IF(F20="Retained (unknown if mulched/incorp.)",IFERROR(_xlfn._xlws.FILTER(Prod.Out!J:J,Prod.Out!B:B=MT.Out!E20),""),"")))</f>
        <v/>
      </c>
      <c r="C20" s="319" t="str">
        <f t="shared" si="1"/>
        <v/>
      </c>
      <c r="M20" s="319" t="str" cm="1">
        <f t="array" ref="M20">IF(L20=0,"",IFERROR(_xlfn._xlws.FILTER(AF.Out!B:I,AF.Out!A:A=MT.Out!L20),""))</f>
        <v/>
      </c>
      <c r="V20" s="319" t="str" cm="1">
        <f t="array" ref="V20">IF(U20=0,"",IFERROR(_xlfn._xlws.FILTER(Animals.Out!P:S,Animals.Out!A:A=MT.Out!U20),""))</f>
        <v/>
      </c>
      <c r="AA20" s="319" t="str" cm="1">
        <f t="array" ref="AA20">IF(Z20=0,"",IFERROR(_xlfn._xlws.FILTER('Chems.Out'!B:B,'Chems.Out'!A:A=MT.Out!Z20),""))</f>
        <v/>
      </c>
      <c r="AC20" s="319" t="str" cm="1">
        <f t="array" ref="AC20">IF(AB20=0,"",IFERROR(_xlfn._xlws.FILTER('PH.E.Out'!M:N,'PH.E.Out'!I:I=MT.Out!AB20),""))</f>
        <v/>
      </c>
      <c r="AF20" s="319" t="str" cm="1">
        <f t="array" ref="AF20">IF(AE20=0,"",IFERROR(_xlfn._xlws.FILTER(AF.Out!B:E,AF.Out!A:A=AE20),""))</f>
        <v/>
      </c>
      <c r="AK20" s="319" t="str" cm="1">
        <f t="array" ref="AK20">IF(AJ20=0,"",IFERROR(_xlfn._xlws.FILTER(Harvest.Out!B:D,Harvest.Out!A:A=MT.Out!AJ20),""))</f>
        <v/>
      </c>
      <c r="AO20" s="319" t="str" cm="1">
        <f t="array" ref="AO20">IF(AN20=0,"",IFERROR(_xlfn._xlws.FILTER(Irrig.Out!B:E,Irrig.Out!A:A=MT.Out!AN20),""))</f>
        <v/>
      </c>
      <c r="AT20" s="319" t="str" cm="1">
        <f t="array" ref="AT20">IF(AS20=0,"",IFERROR(_xlfn._xlws.FILTER('Residues.Out'!F:K,'Residues.Out'!A:A=AS20),""))</f>
        <v/>
      </c>
      <c r="BA20" s="319" t="str" cm="1">
        <f t="array" ref="BA20">IF(AZ20=0,"",IFERROR(_xlfn._xlws.FILTER(Fert.Out!B:K,Fert.Out!A:A=MT.Out!AZ20),""))</f>
        <v/>
      </c>
      <c r="BK20" s="319" t="str" cm="1">
        <f t="array" ref="BK20">IF(AZ20=0,"",IFERROR(_xlfn._xlws.FILTER(Fert.Out!T:T,Fert.Out!A:A=MT.Out!AZ20),""))</f>
        <v/>
      </c>
      <c r="BM20" s="319" t="str" cm="1">
        <f t="array" ref="BM20">IF(BL20=0,"",IFERROR(_xlfn._xlws.FILTER(pH.Out!C:D,pH.Out!A:A=MT.Out!BL20),""))</f>
        <v/>
      </c>
      <c r="BP20" s="319" t="str" cm="1">
        <f t="array" ref="BP20">IF(BO20=0,"",IFERROR(_xlfn._xlws.FILTER(Plant.Out!C:D,Plant.Out!B:B=MT.Out!BO20),""))</f>
        <v/>
      </c>
      <c r="BQ20" s="319"/>
      <c r="BR20" s="319" t="str" cm="1">
        <f t="array" ref="BR20">IF(BO20=0,"",IFERROR(_xlfn._xlws.FILTER(Plant.Out!E:P,Plant.Out!B:B=MT.Out!BO20),""))</f>
        <v/>
      </c>
      <c r="CE20" s="319" t="str" cm="1">
        <f t="array" ref="CE20">IF(CD20=0,"",IFERROR(_xlfn._xlws.FILTER('PH.E.Out'!E:G,'PH.E.Out'!A:A=MT.Out!CD20),""))</f>
        <v/>
      </c>
      <c r="CI20" s="319" t="str" cm="1">
        <f t="array" ref="CI20">IF(CH20=0,"",IFERROR(_xlfn._xlws.FILTER(Till.Out!C:C,Till.Out!B:B=MT.Out!CH20),""))</f>
        <v/>
      </c>
      <c r="CK20" s="319" t="str" cm="1">
        <f t="array" ref="CK20">IF(CJ20=0,"",IFERROR(_xlfn._xlws.FILTER(Var.Out!B:S,Var.Out!B:B=MT.Out!CJ20),""))</f>
        <v/>
      </c>
      <c r="DD20" s="319" t="str" cm="1">
        <f t="array" ref="DD20">IF(DC20=0,"",IFERROR(_xlfn._xlws.FILTER(WH.Out!F:G,WH.Out!A:A=MT.Out!DC20),""))</f>
        <v/>
      </c>
      <c r="DG20" s="319" t="str" cm="1">
        <f t="array" ref="DG20">IF(DF20=0,"",IFERROR(_xlfn._xlws.FILTER(Other.Out!B:C,Other.Out!A:A=MT.Out!DF20),""))</f>
        <v/>
      </c>
      <c r="DJ20" s="319" t="str" cm="1">
        <f t="array" ref="DJ20">IF(DI20=0,"",IFERROR(_xlfn._xlws.FILTER(Weed.Out!B:G,Weed.Out!A:A=MT.Out!DI20),""))</f>
        <v/>
      </c>
    </row>
    <row r="21" spans="1:114" ht="10.35" x14ac:dyDescent="0.5">
      <c r="A21" s="319" t="str">
        <f t="shared" si="0"/>
        <v/>
      </c>
      <c r="B21" s="319" t="str" cm="1">
        <f t="array" ref="B21">IF(F21="Mulched (left on surface)",IFERROR(_xlfn._xlws.FILTER(Prod.Out!H:H,Prod.Out!B:B=MT.Out!E21),""),IF(F21="Incorporated",IFERROR(_xlfn._xlws.FILTER(Prod.Out!I:I,Prod.Out!B:B=MT.Out!E21),""),IF(F21="Retained (unknown if mulched/incorp.)",IFERROR(_xlfn._xlws.FILTER(Prod.Out!J:J,Prod.Out!B:B=MT.Out!E21),""),"")))</f>
        <v/>
      </c>
      <c r="C21" s="319" t="str">
        <f t="shared" si="1"/>
        <v/>
      </c>
      <c r="M21" s="319" t="str" cm="1">
        <f t="array" ref="M21">IF(L21=0,"",IFERROR(_xlfn._xlws.FILTER(AF.Out!B:I,AF.Out!A:A=MT.Out!L21),""))</f>
        <v/>
      </c>
      <c r="V21" s="319" t="str" cm="1">
        <f t="array" ref="V21">IF(U21=0,"",IFERROR(_xlfn._xlws.FILTER(Animals.Out!P:S,Animals.Out!A:A=MT.Out!U21),""))</f>
        <v/>
      </c>
      <c r="AA21" s="319" t="str" cm="1">
        <f t="array" ref="AA21">IF(Z21=0,"",IFERROR(_xlfn._xlws.FILTER('Chems.Out'!B:B,'Chems.Out'!A:A=MT.Out!Z21),""))</f>
        <v/>
      </c>
      <c r="AC21" s="319" t="str" cm="1">
        <f t="array" ref="AC21">IF(AB21=0,"",IFERROR(_xlfn._xlws.FILTER('PH.E.Out'!M:N,'PH.E.Out'!I:I=MT.Out!AB21),""))</f>
        <v/>
      </c>
      <c r="AF21" s="319" t="str" cm="1">
        <f t="array" ref="AF21">IF(AE21=0,"",IFERROR(_xlfn._xlws.FILTER(AF.Out!B:E,AF.Out!A:A=AE21),""))</f>
        <v/>
      </c>
      <c r="AK21" s="319" t="str" cm="1">
        <f t="array" ref="AK21">IF(AJ21=0,"",IFERROR(_xlfn._xlws.FILTER(Harvest.Out!B:D,Harvest.Out!A:A=MT.Out!AJ21),""))</f>
        <v/>
      </c>
      <c r="AO21" s="319" t="str" cm="1">
        <f t="array" ref="AO21">IF(AN21=0,"",IFERROR(_xlfn._xlws.FILTER(Irrig.Out!B:E,Irrig.Out!A:A=MT.Out!AN21),""))</f>
        <v/>
      </c>
      <c r="AT21" s="319" t="str" cm="1">
        <f t="array" ref="AT21">IF(AS21=0,"",IFERROR(_xlfn._xlws.FILTER('Residues.Out'!F:K,'Residues.Out'!A:A=AS21),""))</f>
        <v/>
      </c>
      <c r="BA21" s="319" t="str" cm="1">
        <f t="array" ref="BA21">IF(AZ21=0,"",IFERROR(_xlfn._xlws.FILTER(Fert.Out!B:K,Fert.Out!A:A=MT.Out!AZ21),""))</f>
        <v/>
      </c>
      <c r="BK21" s="319" t="str" cm="1">
        <f t="array" ref="BK21">IF(AZ21=0,"",IFERROR(_xlfn._xlws.FILTER(Fert.Out!T:T,Fert.Out!A:A=MT.Out!AZ21),""))</f>
        <v/>
      </c>
      <c r="BM21" s="319" t="str" cm="1">
        <f t="array" ref="BM21">IF(BL21=0,"",IFERROR(_xlfn._xlws.FILTER(pH.Out!C:D,pH.Out!A:A=MT.Out!BL21),""))</f>
        <v/>
      </c>
      <c r="BP21" s="319" t="str" cm="1">
        <f t="array" ref="BP21">IF(BO21=0,"",IFERROR(_xlfn._xlws.FILTER(Plant.Out!C:D,Plant.Out!B:B=MT.Out!BO21),""))</f>
        <v/>
      </c>
      <c r="BQ21" s="319"/>
      <c r="BR21" s="319" t="str" cm="1">
        <f t="array" ref="BR21">IF(BO21=0,"",IFERROR(_xlfn._xlws.FILTER(Plant.Out!E:P,Plant.Out!B:B=MT.Out!BO21),""))</f>
        <v/>
      </c>
      <c r="CE21" s="319" t="str" cm="1">
        <f t="array" ref="CE21">IF(CD21=0,"",IFERROR(_xlfn._xlws.FILTER('PH.E.Out'!E:G,'PH.E.Out'!A:A=MT.Out!CD21),""))</f>
        <v/>
      </c>
      <c r="CI21" s="319" t="str" cm="1">
        <f t="array" ref="CI21">IF(CH21=0,"",IFERROR(_xlfn._xlws.FILTER(Till.Out!C:C,Till.Out!B:B=MT.Out!CH21),""))</f>
        <v/>
      </c>
      <c r="CK21" s="319" t="str" cm="1">
        <f t="array" ref="CK21">IF(CJ21=0,"",IFERROR(_xlfn._xlws.FILTER(Var.Out!B:S,Var.Out!B:B=MT.Out!CJ21),""))</f>
        <v/>
      </c>
      <c r="DD21" s="319" t="str" cm="1">
        <f t="array" ref="DD21">IF(DC21=0,"",IFERROR(_xlfn._xlws.FILTER(WH.Out!F:G,WH.Out!A:A=MT.Out!DC21),""))</f>
        <v/>
      </c>
      <c r="DG21" s="319" t="str" cm="1">
        <f t="array" ref="DG21">IF(DF21=0,"",IFERROR(_xlfn._xlws.FILTER(Other.Out!B:C,Other.Out!A:A=MT.Out!DF21),""))</f>
        <v/>
      </c>
      <c r="DJ21" s="319" t="str" cm="1">
        <f t="array" ref="DJ21">IF(DI21=0,"",IFERROR(_xlfn._xlws.FILTER(Weed.Out!B:G,Weed.Out!A:A=MT.Out!DI21),""))</f>
        <v/>
      </c>
    </row>
    <row r="22" spans="1:114" ht="10.35" x14ac:dyDescent="0.5">
      <c r="A22" s="319" t="str">
        <f t="shared" si="0"/>
        <v/>
      </c>
      <c r="B22" s="319" t="str" cm="1">
        <f t="array" ref="B22">IF(F22="Mulched (left on surface)",IFERROR(_xlfn._xlws.FILTER(Prod.Out!H:H,Prod.Out!B:B=MT.Out!E22),""),IF(F22="Incorporated",IFERROR(_xlfn._xlws.FILTER(Prod.Out!I:I,Prod.Out!B:B=MT.Out!E22),""),IF(F22="Retained (unknown if mulched/incorp.)",IFERROR(_xlfn._xlws.FILTER(Prod.Out!J:J,Prod.Out!B:B=MT.Out!E22),""),"")))</f>
        <v/>
      </c>
      <c r="C22" s="319" t="str">
        <f t="shared" si="1"/>
        <v/>
      </c>
      <c r="M22" s="319" t="str" cm="1">
        <f t="array" ref="M22">IF(L22=0,"",IFERROR(_xlfn._xlws.FILTER(AF.Out!B:I,AF.Out!A:A=MT.Out!L22),""))</f>
        <v/>
      </c>
      <c r="V22" s="319" t="str" cm="1">
        <f t="array" ref="V22">IF(U22=0,"",IFERROR(_xlfn._xlws.FILTER(Animals.Out!P:S,Animals.Out!A:A=MT.Out!U22),""))</f>
        <v/>
      </c>
      <c r="AA22" s="319" t="str" cm="1">
        <f t="array" ref="AA22">IF(Z22=0,"",IFERROR(_xlfn._xlws.FILTER('Chems.Out'!B:B,'Chems.Out'!A:A=MT.Out!Z22),""))</f>
        <v/>
      </c>
      <c r="AC22" s="319" t="str" cm="1">
        <f t="array" ref="AC22">IF(AB22=0,"",IFERROR(_xlfn._xlws.FILTER('PH.E.Out'!M:N,'PH.E.Out'!I:I=MT.Out!AB22),""))</f>
        <v/>
      </c>
      <c r="AF22" s="319" t="str" cm="1">
        <f t="array" ref="AF22">IF(AE22=0,"",IFERROR(_xlfn._xlws.FILTER(AF.Out!B:E,AF.Out!A:A=AE22),""))</f>
        <v/>
      </c>
      <c r="AK22" s="319" t="str" cm="1">
        <f t="array" ref="AK22">IF(AJ22=0,"",IFERROR(_xlfn._xlws.FILTER(Harvest.Out!B:D,Harvest.Out!A:A=MT.Out!AJ22),""))</f>
        <v/>
      </c>
      <c r="AO22" s="319" t="str" cm="1">
        <f t="array" ref="AO22">IF(AN22=0,"",IFERROR(_xlfn._xlws.FILTER(Irrig.Out!B:E,Irrig.Out!A:A=MT.Out!AN22),""))</f>
        <v/>
      </c>
      <c r="AT22" s="319" t="str" cm="1">
        <f t="array" ref="AT22">IF(AS22=0,"",IFERROR(_xlfn._xlws.FILTER('Residues.Out'!F:K,'Residues.Out'!A:A=AS22),""))</f>
        <v/>
      </c>
      <c r="BA22" s="319" t="str" cm="1">
        <f t="array" ref="BA22">IF(AZ22=0,"",IFERROR(_xlfn._xlws.FILTER(Fert.Out!B:K,Fert.Out!A:A=MT.Out!AZ22),""))</f>
        <v/>
      </c>
      <c r="BK22" s="319" t="str" cm="1">
        <f t="array" ref="BK22">IF(AZ22=0,"",IFERROR(_xlfn._xlws.FILTER(Fert.Out!T:T,Fert.Out!A:A=MT.Out!AZ22),""))</f>
        <v/>
      </c>
      <c r="BM22" s="319" t="str" cm="1">
        <f t="array" ref="BM22">IF(BL22=0,"",IFERROR(_xlfn._xlws.FILTER(pH.Out!C:D,pH.Out!A:A=MT.Out!BL22),""))</f>
        <v/>
      </c>
      <c r="BP22" s="319" t="str" cm="1">
        <f t="array" ref="BP22">IF(BO22=0,"",IFERROR(_xlfn._xlws.FILTER(Plant.Out!C:D,Plant.Out!B:B=MT.Out!BO22),""))</f>
        <v/>
      </c>
      <c r="BQ22" s="319"/>
      <c r="BR22" s="319" t="str" cm="1">
        <f t="array" ref="BR22">IF(BO22=0,"",IFERROR(_xlfn._xlws.FILTER(Plant.Out!E:P,Plant.Out!B:B=MT.Out!BO22),""))</f>
        <v/>
      </c>
      <c r="CE22" s="319" t="str" cm="1">
        <f t="array" ref="CE22">IF(CD22=0,"",IFERROR(_xlfn._xlws.FILTER('PH.E.Out'!E:G,'PH.E.Out'!A:A=MT.Out!CD22),""))</f>
        <v/>
      </c>
      <c r="CI22" s="319" t="str" cm="1">
        <f t="array" ref="CI22">IF(CH22=0,"",IFERROR(_xlfn._xlws.FILTER(Till.Out!C:C,Till.Out!B:B=MT.Out!CH22),""))</f>
        <v/>
      </c>
      <c r="CK22" s="319" t="str" cm="1">
        <f t="array" ref="CK22">IF(CJ22=0,"",IFERROR(_xlfn._xlws.FILTER(Var.Out!B:S,Var.Out!B:B=MT.Out!CJ22),""))</f>
        <v/>
      </c>
      <c r="DD22" s="319" t="str" cm="1">
        <f t="array" ref="DD22">IF(DC22=0,"",IFERROR(_xlfn._xlws.FILTER(WH.Out!F:G,WH.Out!A:A=MT.Out!DC22),""))</f>
        <v/>
      </c>
      <c r="DG22" s="319" t="str" cm="1">
        <f t="array" ref="DG22">IF(DF22=0,"",IFERROR(_xlfn._xlws.FILTER(Other.Out!B:C,Other.Out!A:A=MT.Out!DF22),""))</f>
        <v/>
      </c>
      <c r="DJ22" s="319" t="str" cm="1">
        <f t="array" ref="DJ22">IF(DI22=0,"",IFERROR(_xlfn._xlws.FILTER(Weed.Out!B:G,Weed.Out!A:A=MT.Out!DI22),""))</f>
        <v/>
      </c>
    </row>
    <row r="23" spans="1:114" ht="10.35" x14ac:dyDescent="0.5">
      <c r="A23" s="319" t="str">
        <f t="shared" si="0"/>
        <v/>
      </c>
      <c r="B23" s="319" t="str" cm="1">
        <f t="array" ref="B23">IF(F23="Mulched (left on surface)",IFERROR(_xlfn._xlws.FILTER(Prod.Out!H:H,Prod.Out!B:B=MT.Out!E23),""),IF(F23="Incorporated",IFERROR(_xlfn._xlws.FILTER(Prod.Out!I:I,Prod.Out!B:B=MT.Out!E23),""),IF(F23="Retained (unknown if mulched/incorp.)",IFERROR(_xlfn._xlws.FILTER(Prod.Out!J:J,Prod.Out!B:B=MT.Out!E23),""),"")))</f>
        <v/>
      </c>
      <c r="C23" s="319" t="str">
        <f t="shared" si="1"/>
        <v/>
      </c>
      <c r="M23" s="319" t="str" cm="1">
        <f t="array" ref="M23">IF(L23=0,"",IFERROR(_xlfn._xlws.FILTER(AF.Out!B:I,AF.Out!A:A=MT.Out!L23),""))</f>
        <v/>
      </c>
      <c r="V23" s="319" t="str" cm="1">
        <f t="array" ref="V23">IF(U23=0,"",IFERROR(_xlfn._xlws.FILTER(Animals.Out!P:S,Animals.Out!A:A=MT.Out!U23),""))</f>
        <v/>
      </c>
      <c r="AA23" s="319" t="str" cm="1">
        <f t="array" ref="AA23">IF(Z23=0,"",IFERROR(_xlfn._xlws.FILTER('Chems.Out'!B:B,'Chems.Out'!A:A=MT.Out!Z23),""))</f>
        <v/>
      </c>
      <c r="AC23" s="319" t="str" cm="1">
        <f t="array" ref="AC23">IF(AB23=0,"",IFERROR(_xlfn._xlws.FILTER('PH.E.Out'!M:N,'PH.E.Out'!I:I=MT.Out!AB23),""))</f>
        <v/>
      </c>
      <c r="AF23" s="319" t="str" cm="1">
        <f t="array" ref="AF23">IF(AE23=0,"",IFERROR(_xlfn._xlws.FILTER(AF.Out!B:E,AF.Out!A:A=AE23),""))</f>
        <v/>
      </c>
      <c r="AK23" s="319" t="str" cm="1">
        <f t="array" ref="AK23">IF(AJ23=0,"",IFERROR(_xlfn._xlws.FILTER(Harvest.Out!B:D,Harvest.Out!A:A=MT.Out!AJ23),""))</f>
        <v/>
      </c>
      <c r="AO23" s="319" t="str" cm="1">
        <f t="array" ref="AO23">IF(AN23=0,"",IFERROR(_xlfn._xlws.FILTER(Irrig.Out!B:E,Irrig.Out!A:A=MT.Out!AN23),""))</f>
        <v/>
      </c>
      <c r="AT23" s="319" t="str" cm="1">
        <f t="array" ref="AT23">IF(AS23=0,"",IFERROR(_xlfn._xlws.FILTER('Residues.Out'!F:K,'Residues.Out'!A:A=AS23),""))</f>
        <v/>
      </c>
      <c r="BA23" s="319" t="str" cm="1">
        <f t="array" ref="BA23">IF(AZ23=0,"",IFERROR(_xlfn._xlws.FILTER(Fert.Out!B:K,Fert.Out!A:A=MT.Out!AZ23),""))</f>
        <v/>
      </c>
      <c r="BK23" s="319" t="str" cm="1">
        <f t="array" ref="BK23">IF(AZ23=0,"",IFERROR(_xlfn._xlws.FILTER(Fert.Out!T:T,Fert.Out!A:A=MT.Out!AZ23),""))</f>
        <v/>
      </c>
      <c r="BM23" s="319" t="str" cm="1">
        <f t="array" ref="BM23">IF(BL23=0,"",IFERROR(_xlfn._xlws.FILTER(pH.Out!C:D,pH.Out!A:A=MT.Out!BL23),""))</f>
        <v/>
      </c>
      <c r="BP23" s="319" t="str" cm="1">
        <f t="array" ref="BP23">IF(BO23=0,"",IFERROR(_xlfn._xlws.FILTER(Plant.Out!C:D,Plant.Out!B:B=MT.Out!BO23),""))</f>
        <v/>
      </c>
      <c r="BQ23" s="319"/>
      <c r="BR23" s="319" t="str" cm="1">
        <f t="array" ref="BR23">IF(BO23=0,"",IFERROR(_xlfn._xlws.FILTER(Plant.Out!E:P,Plant.Out!B:B=MT.Out!BO23),""))</f>
        <v/>
      </c>
      <c r="CE23" s="319" t="str" cm="1">
        <f t="array" ref="CE23">IF(CD23=0,"",IFERROR(_xlfn._xlws.FILTER('PH.E.Out'!E:G,'PH.E.Out'!A:A=MT.Out!CD23),""))</f>
        <v/>
      </c>
      <c r="CI23" s="319" t="str" cm="1">
        <f t="array" ref="CI23">IF(CH23=0,"",IFERROR(_xlfn._xlws.FILTER(Till.Out!C:C,Till.Out!B:B=MT.Out!CH23),""))</f>
        <v/>
      </c>
      <c r="CK23" s="319" t="str" cm="1">
        <f t="array" ref="CK23">IF(CJ23=0,"",IFERROR(_xlfn._xlws.FILTER(Var.Out!B:S,Var.Out!B:B=MT.Out!CJ23),""))</f>
        <v/>
      </c>
      <c r="DD23" s="319" t="str" cm="1">
        <f t="array" ref="DD23">IF(DC23=0,"",IFERROR(_xlfn._xlws.FILTER(WH.Out!F:G,WH.Out!A:A=MT.Out!DC23),""))</f>
        <v/>
      </c>
      <c r="DG23" s="319" t="str" cm="1">
        <f t="array" ref="DG23">IF(DF23=0,"",IFERROR(_xlfn._xlws.FILTER(Other.Out!B:C,Other.Out!A:A=MT.Out!DF23),""))</f>
        <v/>
      </c>
      <c r="DJ23" s="319" t="str" cm="1">
        <f t="array" ref="DJ23">IF(DI23=0,"",IFERROR(_xlfn._xlws.FILTER(Weed.Out!B:G,Weed.Out!A:A=MT.Out!DI23),""))</f>
        <v/>
      </c>
    </row>
    <row r="24" spans="1:114" ht="10.35" x14ac:dyDescent="0.5">
      <c r="A24" s="319" t="str">
        <f t="shared" si="0"/>
        <v/>
      </c>
      <c r="B24" s="319" t="str" cm="1">
        <f t="array" ref="B24">IF(F24="Mulched (left on surface)",IFERROR(_xlfn._xlws.FILTER(Prod.Out!H:H,Prod.Out!B:B=MT.Out!E24),""),IF(F24="Incorporated",IFERROR(_xlfn._xlws.FILTER(Prod.Out!I:I,Prod.Out!B:B=MT.Out!E24),""),IF(F24="Retained (unknown if mulched/incorp.)",IFERROR(_xlfn._xlws.FILTER(Prod.Out!J:J,Prod.Out!B:B=MT.Out!E24),""),"")))</f>
        <v/>
      </c>
      <c r="C24" s="319" t="str">
        <f t="shared" si="1"/>
        <v/>
      </c>
      <c r="M24" s="319" t="str" cm="1">
        <f t="array" ref="M24">IF(L24=0,"",IFERROR(_xlfn._xlws.FILTER(AF.Out!B:I,AF.Out!A:A=MT.Out!L24),""))</f>
        <v/>
      </c>
      <c r="V24" s="319" t="str" cm="1">
        <f t="array" ref="V24">IF(U24=0,"",IFERROR(_xlfn._xlws.FILTER(Animals.Out!P:S,Animals.Out!A:A=MT.Out!U24),""))</f>
        <v/>
      </c>
      <c r="AA24" s="319" t="str" cm="1">
        <f t="array" ref="AA24">IF(Z24=0,"",IFERROR(_xlfn._xlws.FILTER('Chems.Out'!B:B,'Chems.Out'!A:A=MT.Out!Z24),""))</f>
        <v/>
      </c>
      <c r="AC24" s="319" t="str" cm="1">
        <f t="array" ref="AC24">IF(AB24=0,"",IFERROR(_xlfn._xlws.FILTER('PH.E.Out'!M:N,'PH.E.Out'!I:I=MT.Out!AB24),""))</f>
        <v/>
      </c>
      <c r="AF24" s="319" t="str" cm="1">
        <f t="array" ref="AF24">IF(AE24=0,"",IFERROR(_xlfn._xlws.FILTER(AF.Out!B:E,AF.Out!A:A=AE24),""))</f>
        <v/>
      </c>
      <c r="AK24" s="319" t="str" cm="1">
        <f t="array" ref="AK24">IF(AJ24=0,"",IFERROR(_xlfn._xlws.FILTER(Harvest.Out!B:D,Harvest.Out!A:A=MT.Out!AJ24),""))</f>
        <v/>
      </c>
      <c r="AO24" s="319" t="str" cm="1">
        <f t="array" ref="AO24">IF(AN24=0,"",IFERROR(_xlfn._xlws.FILTER(Irrig.Out!B:E,Irrig.Out!A:A=MT.Out!AN24),""))</f>
        <v/>
      </c>
      <c r="AT24" s="319" t="str" cm="1">
        <f t="array" ref="AT24">IF(AS24=0,"",IFERROR(_xlfn._xlws.FILTER('Residues.Out'!F:K,'Residues.Out'!A:A=AS24),""))</f>
        <v/>
      </c>
      <c r="BA24" s="319" t="str" cm="1">
        <f t="array" ref="BA24">IF(AZ24=0,"",IFERROR(_xlfn._xlws.FILTER(Fert.Out!B:K,Fert.Out!A:A=MT.Out!AZ24),""))</f>
        <v/>
      </c>
      <c r="BK24" s="319" t="str" cm="1">
        <f t="array" ref="BK24">IF(AZ24=0,"",IFERROR(_xlfn._xlws.FILTER(Fert.Out!T:T,Fert.Out!A:A=MT.Out!AZ24),""))</f>
        <v/>
      </c>
      <c r="BM24" s="319" t="str" cm="1">
        <f t="array" ref="BM24">IF(BL24=0,"",IFERROR(_xlfn._xlws.FILTER(pH.Out!C:D,pH.Out!A:A=MT.Out!BL24),""))</f>
        <v/>
      </c>
      <c r="BP24" s="319" t="str" cm="1">
        <f t="array" ref="BP24">IF(BO24=0,"",IFERROR(_xlfn._xlws.FILTER(Plant.Out!C:D,Plant.Out!B:B=MT.Out!BO24),""))</f>
        <v/>
      </c>
      <c r="BQ24" s="319"/>
      <c r="BR24" s="319" t="str" cm="1">
        <f t="array" ref="BR24">IF(BO24=0,"",IFERROR(_xlfn._xlws.FILTER(Plant.Out!E:P,Plant.Out!B:B=MT.Out!BO24),""))</f>
        <v/>
      </c>
      <c r="CE24" s="319" t="str" cm="1">
        <f t="array" ref="CE24">IF(CD24=0,"",IFERROR(_xlfn._xlws.FILTER('PH.E.Out'!E:G,'PH.E.Out'!A:A=MT.Out!CD24),""))</f>
        <v/>
      </c>
      <c r="CI24" s="319" t="str" cm="1">
        <f t="array" ref="CI24">IF(CH24=0,"",IFERROR(_xlfn._xlws.FILTER(Till.Out!C:C,Till.Out!B:B=MT.Out!CH24),""))</f>
        <v/>
      </c>
      <c r="CK24" s="319" t="str" cm="1">
        <f t="array" ref="CK24">IF(CJ24=0,"",IFERROR(_xlfn._xlws.FILTER(Var.Out!B:S,Var.Out!B:B=MT.Out!CJ24),""))</f>
        <v/>
      </c>
      <c r="DD24" s="319" t="str" cm="1">
        <f t="array" ref="DD24">IF(DC24=0,"",IFERROR(_xlfn._xlws.FILTER(WH.Out!F:G,WH.Out!A:A=MT.Out!DC24),""))</f>
        <v/>
      </c>
      <c r="DG24" s="319" t="str" cm="1">
        <f t="array" ref="DG24">IF(DF24=0,"",IFERROR(_xlfn._xlws.FILTER(Other.Out!B:C,Other.Out!A:A=MT.Out!DF24),""))</f>
        <v/>
      </c>
      <c r="DJ24" s="319" t="str" cm="1">
        <f t="array" ref="DJ24">IF(DI24=0,"",IFERROR(_xlfn._xlws.FILTER(Weed.Out!B:G,Weed.Out!A:A=MT.Out!DI24),""))</f>
        <v/>
      </c>
    </row>
    <row r="25" spans="1:114" ht="10.35" x14ac:dyDescent="0.5">
      <c r="A25" s="319" t="str">
        <f t="shared" si="0"/>
        <v/>
      </c>
      <c r="B25" s="319" t="str" cm="1">
        <f t="array" ref="B25">IF(F25="Mulched (left on surface)",IFERROR(_xlfn._xlws.FILTER(Prod.Out!H:H,Prod.Out!B:B=MT.Out!E25),""),IF(F25="Incorporated",IFERROR(_xlfn._xlws.FILTER(Prod.Out!I:I,Prod.Out!B:B=MT.Out!E25),""),IF(F25="Retained (unknown if mulched/incorp.)",IFERROR(_xlfn._xlws.FILTER(Prod.Out!J:J,Prod.Out!B:B=MT.Out!E25),""),"")))</f>
        <v/>
      </c>
      <c r="C25" s="319" t="str">
        <f t="shared" si="1"/>
        <v/>
      </c>
      <c r="M25" s="319" t="str" cm="1">
        <f t="array" ref="M25">IF(L25=0,"",IFERROR(_xlfn._xlws.FILTER(AF.Out!B:I,AF.Out!A:A=MT.Out!L25),""))</f>
        <v/>
      </c>
      <c r="V25" s="319" t="str" cm="1">
        <f t="array" ref="V25">IF(U25=0,"",IFERROR(_xlfn._xlws.FILTER(Animals.Out!P:S,Animals.Out!A:A=MT.Out!U25),""))</f>
        <v/>
      </c>
      <c r="AA25" s="319" t="str" cm="1">
        <f t="array" ref="AA25">IF(Z25=0,"",IFERROR(_xlfn._xlws.FILTER('Chems.Out'!B:B,'Chems.Out'!A:A=MT.Out!Z25),""))</f>
        <v/>
      </c>
      <c r="AC25" s="319" t="str" cm="1">
        <f t="array" ref="AC25">IF(AB25=0,"",IFERROR(_xlfn._xlws.FILTER('PH.E.Out'!M:N,'PH.E.Out'!I:I=MT.Out!AB25),""))</f>
        <v/>
      </c>
      <c r="AF25" s="319" t="str" cm="1">
        <f t="array" ref="AF25">IF(AE25=0,"",IFERROR(_xlfn._xlws.FILTER(AF.Out!B:E,AF.Out!A:A=AE25),""))</f>
        <v/>
      </c>
      <c r="AK25" s="319" t="str" cm="1">
        <f t="array" ref="AK25">IF(AJ25=0,"",IFERROR(_xlfn._xlws.FILTER(Harvest.Out!B:D,Harvest.Out!A:A=MT.Out!AJ25),""))</f>
        <v/>
      </c>
      <c r="AO25" s="319" t="str" cm="1">
        <f t="array" ref="AO25">IF(AN25=0,"",IFERROR(_xlfn._xlws.FILTER(Irrig.Out!B:E,Irrig.Out!A:A=MT.Out!AN25),""))</f>
        <v/>
      </c>
      <c r="AT25" s="319" t="str" cm="1">
        <f t="array" ref="AT25">IF(AS25=0,"",IFERROR(_xlfn._xlws.FILTER('Residues.Out'!F:K,'Residues.Out'!A:A=AS25),""))</f>
        <v/>
      </c>
      <c r="BA25" s="319" t="str" cm="1">
        <f t="array" ref="BA25">IF(AZ25=0,"",IFERROR(_xlfn._xlws.FILTER(Fert.Out!B:K,Fert.Out!A:A=MT.Out!AZ25),""))</f>
        <v/>
      </c>
      <c r="BK25" s="319" t="str" cm="1">
        <f t="array" ref="BK25">IF(AZ25=0,"",IFERROR(_xlfn._xlws.FILTER(Fert.Out!T:T,Fert.Out!A:A=MT.Out!AZ25),""))</f>
        <v/>
      </c>
      <c r="BM25" s="319" t="str" cm="1">
        <f t="array" ref="BM25">IF(BL25=0,"",IFERROR(_xlfn._xlws.FILTER(pH.Out!C:D,pH.Out!A:A=MT.Out!BL25),""))</f>
        <v/>
      </c>
      <c r="BP25" s="319" t="str" cm="1">
        <f t="array" ref="BP25">IF(BO25=0,"",IFERROR(_xlfn._xlws.FILTER(Plant.Out!C:D,Plant.Out!B:B=MT.Out!BO25),""))</f>
        <v/>
      </c>
      <c r="BQ25" s="319"/>
      <c r="BR25" s="319" t="str" cm="1">
        <f t="array" ref="BR25">IF(BO25=0,"",IFERROR(_xlfn._xlws.FILTER(Plant.Out!E:P,Plant.Out!B:B=MT.Out!BO25),""))</f>
        <v/>
      </c>
      <c r="CE25" s="319" t="str" cm="1">
        <f t="array" ref="CE25">IF(CD25=0,"",IFERROR(_xlfn._xlws.FILTER('PH.E.Out'!E:G,'PH.E.Out'!A:A=MT.Out!CD25),""))</f>
        <v/>
      </c>
      <c r="CI25" s="319" t="str" cm="1">
        <f t="array" ref="CI25">IF(CH25=0,"",IFERROR(_xlfn._xlws.FILTER(Till.Out!C:C,Till.Out!B:B=MT.Out!CH25),""))</f>
        <v/>
      </c>
      <c r="CK25" s="319" t="str" cm="1">
        <f t="array" ref="CK25">IF(CJ25=0,"",IFERROR(_xlfn._xlws.FILTER(Var.Out!B:S,Var.Out!B:B=MT.Out!CJ25),""))</f>
        <v/>
      </c>
      <c r="DD25" s="319" t="str" cm="1">
        <f t="array" ref="DD25">IF(DC25=0,"",IFERROR(_xlfn._xlws.FILTER(WH.Out!F:G,WH.Out!A:A=MT.Out!DC25),""))</f>
        <v/>
      </c>
      <c r="DG25" s="319" t="str" cm="1">
        <f t="array" ref="DG25">IF(DF25=0,"",IFERROR(_xlfn._xlws.FILTER(Other.Out!B:C,Other.Out!A:A=MT.Out!DF25),""))</f>
        <v/>
      </c>
      <c r="DJ25" s="319" t="str" cm="1">
        <f t="array" ref="DJ25">IF(DI25=0,"",IFERROR(_xlfn._xlws.FILTER(Weed.Out!B:G,Weed.Out!A:A=MT.Out!DI25),""))</f>
        <v/>
      </c>
    </row>
    <row r="26" spans="1:114" ht="10.35" x14ac:dyDescent="0.5">
      <c r="A26" s="319" t="str">
        <f t="shared" si="0"/>
        <v/>
      </c>
      <c r="B26" s="319" t="str" cm="1">
        <f t="array" ref="B26">IF(F26="Mulched (left on surface)",IFERROR(_xlfn._xlws.FILTER(Prod.Out!H:H,Prod.Out!B:B=MT.Out!E26),""),IF(F26="Incorporated",IFERROR(_xlfn._xlws.FILTER(Prod.Out!I:I,Prod.Out!B:B=MT.Out!E26),""),IF(F26="Retained (unknown if mulched/incorp.)",IFERROR(_xlfn._xlws.FILTER(Prod.Out!J:J,Prod.Out!B:B=MT.Out!E26),""),"")))</f>
        <v/>
      </c>
      <c r="C26" s="319" t="str">
        <f t="shared" si="1"/>
        <v/>
      </c>
      <c r="M26" s="319" t="str" cm="1">
        <f t="array" ref="M26">IF(L26=0,"",IFERROR(_xlfn._xlws.FILTER(AF.Out!B:I,AF.Out!A:A=MT.Out!L26),""))</f>
        <v/>
      </c>
      <c r="V26" s="319" t="str" cm="1">
        <f t="array" ref="V26">IF(U26=0,"",IFERROR(_xlfn._xlws.FILTER(Animals.Out!P:S,Animals.Out!A:A=MT.Out!U26),""))</f>
        <v/>
      </c>
      <c r="AA26" s="319" t="str" cm="1">
        <f t="array" ref="AA26">IF(Z26=0,"",IFERROR(_xlfn._xlws.FILTER('Chems.Out'!B:B,'Chems.Out'!A:A=MT.Out!Z26),""))</f>
        <v/>
      </c>
      <c r="AC26" s="319" t="str" cm="1">
        <f t="array" ref="AC26">IF(AB26=0,"",IFERROR(_xlfn._xlws.FILTER('PH.E.Out'!M:N,'PH.E.Out'!I:I=MT.Out!AB26),""))</f>
        <v/>
      </c>
      <c r="AF26" s="319" t="str" cm="1">
        <f t="array" ref="AF26">IF(AE26=0,"",IFERROR(_xlfn._xlws.FILTER(AF.Out!B:E,AF.Out!A:A=AE26),""))</f>
        <v/>
      </c>
      <c r="AK26" s="319" t="str" cm="1">
        <f t="array" ref="AK26">IF(AJ26=0,"",IFERROR(_xlfn._xlws.FILTER(Harvest.Out!B:D,Harvest.Out!A:A=MT.Out!AJ26),""))</f>
        <v/>
      </c>
      <c r="AO26" s="319" t="str" cm="1">
        <f t="array" ref="AO26">IF(AN26=0,"",IFERROR(_xlfn._xlws.FILTER(Irrig.Out!B:E,Irrig.Out!A:A=MT.Out!AN26),""))</f>
        <v/>
      </c>
      <c r="AT26" s="319" t="str" cm="1">
        <f t="array" ref="AT26">IF(AS26=0,"",IFERROR(_xlfn._xlws.FILTER('Residues.Out'!F:K,'Residues.Out'!A:A=AS26),""))</f>
        <v/>
      </c>
      <c r="BA26" s="319" t="str" cm="1">
        <f t="array" ref="BA26">IF(AZ26=0,"",IFERROR(_xlfn._xlws.FILTER(Fert.Out!B:K,Fert.Out!A:A=MT.Out!AZ26),""))</f>
        <v/>
      </c>
      <c r="BK26" s="319" t="str" cm="1">
        <f t="array" ref="BK26">IF(AZ26=0,"",IFERROR(_xlfn._xlws.FILTER(Fert.Out!T:T,Fert.Out!A:A=MT.Out!AZ26),""))</f>
        <v/>
      </c>
      <c r="BM26" s="319" t="str" cm="1">
        <f t="array" ref="BM26">IF(BL26=0,"",IFERROR(_xlfn._xlws.FILTER(pH.Out!C:D,pH.Out!A:A=MT.Out!BL26),""))</f>
        <v/>
      </c>
      <c r="BP26" s="319" t="str" cm="1">
        <f t="array" ref="BP26">IF(BO26=0,"",IFERROR(_xlfn._xlws.FILTER(Plant.Out!C:D,Plant.Out!B:B=MT.Out!BO26),""))</f>
        <v/>
      </c>
      <c r="BQ26" s="319"/>
      <c r="BR26" s="319" t="str" cm="1">
        <f t="array" ref="BR26">IF(BO26=0,"",IFERROR(_xlfn._xlws.FILTER(Plant.Out!E:P,Plant.Out!B:B=MT.Out!BO26),""))</f>
        <v/>
      </c>
      <c r="CE26" s="319" t="str" cm="1">
        <f t="array" ref="CE26">IF(CD26=0,"",IFERROR(_xlfn._xlws.FILTER('PH.E.Out'!E:G,'PH.E.Out'!A:A=MT.Out!CD26),""))</f>
        <v/>
      </c>
      <c r="CI26" s="319" t="str" cm="1">
        <f t="array" ref="CI26">IF(CH26=0,"",IFERROR(_xlfn._xlws.FILTER(Till.Out!C:C,Till.Out!B:B=MT.Out!CH26),""))</f>
        <v/>
      </c>
      <c r="CK26" s="319" t="str" cm="1">
        <f t="array" ref="CK26">IF(CJ26=0,"",IFERROR(_xlfn._xlws.FILTER(Var.Out!B:S,Var.Out!B:B=MT.Out!CJ26),""))</f>
        <v/>
      </c>
      <c r="DD26" s="319" t="str" cm="1">
        <f t="array" ref="DD26">IF(DC26=0,"",IFERROR(_xlfn._xlws.FILTER(WH.Out!F:G,WH.Out!A:A=MT.Out!DC26),""))</f>
        <v/>
      </c>
      <c r="DG26" s="319" t="str" cm="1">
        <f t="array" ref="DG26">IF(DF26=0,"",IFERROR(_xlfn._xlws.FILTER(Other.Out!B:C,Other.Out!A:A=MT.Out!DF26),""))</f>
        <v/>
      </c>
      <c r="DJ26" s="319" t="str" cm="1">
        <f t="array" ref="DJ26">IF(DI26=0,"",IFERROR(_xlfn._xlws.FILTER(Weed.Out!B:G,Weed.Out!A:A=MT.Out!DI26),""))</f>
        <v/>
      </c>
    </row>
    <row r="27" spans="1:114" ht="10.35" x14ac:dyDescent="0.5">
      <c r="A27" s="319" t="str">
        <f t="shared" si="0"/>
        <v/>
      </c>
      <c r="B27" s="319" t="str" cm="1">
        <f t="array" ref="B27">IF(F27="Mulched (left on surface)",IFERROR(_xlfn._xlws.FILTER(Prod.Out!H:H,Prod.Out!B:B=MT.Out!E27),""),IF(F27="Incorporated",IFERROR(_xlfn._xlws.FILTER(Prod.Out!I:I,Prod.Out!B:B=MT.Out!E27),""),IF(F27="Retained (unknown if mulched/incorp.)",IFERROR(_xlfn._xlws.FILTER(Prod.Out!J:J,Prod.Out!B:B=MT.Out!E27),""),"")))</f>
        <v/>
      </c>
      <c r="C27" s="319" t="str">
        <f t="shared" si="1"/>
        <v/>
      </c>
      <c r="M27" s="319" t="str" cm="1">
        <f t="array" ref="M27">IF(L27=0,"",IFERROR(_xlfn._xlws.FILTER(AF.Out!B:I,AF.Out!A:A=MT.Out!L27),""))</f>
        <v/>
      </c>
      <c r="V27" s="319" t="str" cm="1">
        <f t="array" ref="V27">IF(U27=0,"",IFERROR(_xlfn._xlws.FILTER(Animals.Out!P:S,Animals.Out!A:A=MT.Out!U27),""))</f>
        <v/>
      </c>
      <c r="AA27" s="319" t="str" cm="1">
        <f t="array" ref="AA27">IF(Z27=0,"",IFERROR(_xlfn._xlws.FILTER('Chems.Out'!B:B,'Chems.Out'!A:A=MT.Out!Z27),""))</f>
        <v/>
      </c>
      <c r="AC27" s="319" t="str" cm="1">
        <f t="array" ref="AC27">IF(AB27=0,"",IFERROR(_xlfn._xlws.FILTER('PH.E.Out'!M:N,'PH.E.Out'!I:I=MT.Out!AB27),""))</f>
        <v/>
      </c>
      <c r="AF27" s="319" t="str" cm="1">
        <f t="array" ref="AF27">IF(AE27=0,"",IFERROR(_xlfn._xlws.FILTER(AF.Out!B:E,AF.Out!A:A=AE27),""))</f>
        <v/>
      </c>
      <c r="AK27" s="319" t="str" cm="1">
        <f t="array" ref="AK27">IF(AJ27=0,"",IFERROR(_xlfn._xlws.FILTER(Harvest.Out!B:D,Harvest.Out!A:A=MT.Out!AJ27),""))</f>
        <v/>
      </c>
      <c r="AO27" s="319" t="str" cm="1">
        <f t="array" ref="AO27">IF(AN27=0,"",IFERROR(_xlfn._xlws.FILTER(Irrig.Out!B:E,Irrig.Out!A:A=MT.Out!AN27),""))</f>
        <v/>
      </c>
      <c r="AT27" s="319" t="str" cm="1">
        <f t="array" ref="AT27">IF(AS27=0,"",IFERROR(_xlfn._xlws.FILTER('Residues.Out'!F:K,'Residues.Out'!A:A=AS27),""))</f>
        <v/>
      </c>
      <c r="BA27" s="319" t="str" cm="1">
        <f t="array" ref="BA27">IF(AZ27=0,"",IFERROR(_xlfn._xlws.FILTER(Fert.Out!B:K,Fert.Out!A:A=MT.Out!AZ27),""))</f>
        <v/>
      </c>
      <c r="BK27" s="319" t="str" cm="1">
        <f t="array" ref="BK27">IF(AZ27=0,"",IFERROR(_xlfn._xlws.FILTER(Fert.Out!T:T,Fert.Out!A:A=MT.Out!AZ27),""))</f>
        <v/>
      </c>
      <c r="BM27" s="319" t="str" cm="1">
        <f t="array" ref="BM27">IF(BL27=0,"",IFERROR(_xlfn._xlws.FILTER(pH.Out!C:D,pH.Out!A:A=MT.Out!BL27),""))</f>
        <v/>
      </c>
      <c r="BP27" s="319" t="str" cm="1">
        <f t="array" ref="BP27">IF(BO27=0,"",IFERROR(_xlfn._xlws.FILTER(Plant.Out!C:D,Plant.Out!B:B=MT.Out!BO27),""))</f>
        <v/>
      </c>
      <c r="BQ27" s="319"/>
      <c r="BR27" s="319" t="str" cm="1">
        <f t="array" ref="BR27">IF(BO27=0,"",IFERROR(_xlfn._xlws.FILTER(Plant.Out!E:P,Plant.Out!B:B=MT.Out!BO27),""))</f>
        <v/>
      </c>
      <c r="CE27" s="319" t="str" cm="1">
        <f t="array" ref="CE27">IF(CD27=0,"",IFERROR(_xlfn._xlws.FILTER('PH.E.Out'!E:G,'PH.E.Out'!A:A=MT.Out!CD27),""))</f>
        <v/>
      </c>
      <c r="CI27" s="319" t="str" cm="1">
        <f t="array" ref="CI27">IF(CH27=0,"",IFERROR(_xlfn._xlws.FILTER(Till.Out!C:C,Till.Out!B:B=MT.Out!CH27),""))</f>
        <v/>
      </c>
      <c r="CK27" s="319" t="str" cm="1">
        <f t="array" ref="CK27">IF(CJ27=0,"",IFERROR(_xlfn._xlws.FILTER(Var.Out!B:S,Var.Out!B:B=MT.Out!CJ27),""))</f>
        <v/>
      </c>
      <c r="DD27" s="319" t="str" cm="1">
        <f t="array" ref="DD27">IF(DC27=0,"",IFERROR(_xlfn._xlws.FILTER(WH.Out!F:G,WH.Out!A:A=MT.Out!DC27),""))</f>
        <v/>
      </c>
      <c r="DG27" s="319" t="str" cm="1">
        <f t="array" ref="DG27">IF(DF27=0,"",IFERROR(_xlfn._xlws.FILTER(Other.Out!B:C,Other.Out!A:A=MT.Out!DF27),""))</f>
        <v/>
      </c>
      <c r="DJ27" s="319" t="str" cm="1">
        <f t="array" ref="DJ27">IF(DI27=0,"",IFERROR(_xlfn._xlws.FILTER(Weed.Out!B:G,Weed.Out!A:A=MT.Out!DI27),""))</f>
        <v/>
      </c>
    </row>
    <row r="28" spans="1:114" ht="10.35" x14ac:dyDescent="0.5">
      <c r="A28" s="319" t="str">
        <f t="shared" si="0"/>
        <v/>
      </c>
      <c r="B28" s="319" t="str" cm="1">
        <f t="array" ref="B28">IF(F28="Mulched (left on surface)",IFERROR(_xlfn._xlws.FILTER(Prod.Out!H:H,Prod.Out!B:B=MT.Out!E28),""),IF(F28="Incorporated",IFERROR(_xlfn._xlws.FILTER(Prod.Out!I:I,Prod.Out!B:B=MT.Out!E28),""),IF(F28="Retained (unknown if mulched/incorp.)",IFERROR(_xlfn._xlws.FILTER(Prod.Out!J:J,Prod.Out!B:B=MT.Out!E28),""),"")))</f>
        <v/>
      </c>
      <c r="C28" s="319" t="str">
        <f t="shared" si="1"/>
        <v/>
      </c>
      <c r="M28" s="319" t="str" cm="1">
        <f t="array" ref="M28">IF(L28=0,"",IFERROR(_xlfn._xlws.FILTER(AF.Out!B:I,AF.Out!A:A=MT.Out!L28),""))</f>
        <v/>
      </c>
      <c r="V28" s="319" t="str" cm="1">
        <f t="array" ref="V28">IF(U28=0,"",IFERROR(_xlfn._xlws.FILTER(Animals.Out!P:S,Animals.Out!A:A=MT.Out!U28),""))</f>
        <v/>
      </c>
      <c r="AA28" s="319" t="str" cm="1">
        <f t="array" ref="AA28">IF(Z28=0,"",IFERROR(_xlfn._xlws.FILTER('Chems.Out'!B:B,'Chems.Out'!A:A=MT.Out!Z28),""))</f>
        <v/>
      </c>
      <c r="AC28" s="319" t="str" cm="1">
        <f t="array" ref="AC28">IF(AB28=0,"",IFERROR(_xlfn._xlws.FILTER('PH.E.Out'!M:N,'PH.E.Out'!I:I=MT.Out!AB28),""))</f>
        <v/>
      </c>
      <c r="AF28" s="319" t="str" cm="1">
        <f t="array" ref="AF28">IF(AE28=0,"",IFERROR(_xlfn._xlws.FILTER(AF.Out!B:E,AF.Out!A:A=AE28),""))</f>
        <v/>
      </c>
      <c r="AK28" s="319" t="str" cm="1">
        <f t="array" ref="AK28">IF(AJ28=0,"",IFERROR(_xlfn._xlws.FILTER(Harvest.Out!B:D,Harvest.Out!A:A=MT.Out!AJ28),""))</f>
        <v/>
      </c>
      <c r="AO28" s="319" t="str" cm="1">
        <f t="array" ref="AO28">IF(AN28=0,"",IFERROR(_xlfn._xlws.FILTER(Irrig.Out!B:E,Irrig.Out!A:A=MT.Out!AN28),""))</f>
        <v/>
      </c>
      <c r="AT28" s="319" t="str" cm="1">
        <f t="array" ref="AT28">IF(AS28=0,"",IFERROR(_xlfn._xlws.FILTER('Residues.Out'!F:K,'Residues.Out'!A:A=AS28),""))</f>
        <v/>
      </c>
      <c r="BA28" s="319" t="str" cm="1">
        <f t="array" ref="BA28">IF(AZ28=0,"",IFERROR(_xlfn._xlws.FILTER(Fert.Out!B:K,Fert.Out!A:A=MT.Out!AZ28),""))</f>
        <v/>
      </c>
      <c r="BK28" s="319" t="str" cm="1">
        <f t="array" ref="BK28">IF(AZ28=0,"",IFERROR(_xlfn._xlws.FILTER(Fert.Out!T:T,Fert.Out!A:A=MT.Out!AZ28),""))</f>
        <v/>
      </c>
      <c r="BM28" s="319" t="str" cm="1">
        <f t="array" ref="BM28">IF(BL28=0,"",IFERROR(_xlfn._xlws.FILTER(pH.Out!C:D,pH.Out!A:A=MT.Out!BL28),""))</f>
        <v/>
      </c>
      <c r="BP28" s="319" t="str" cm="1">
        <f t="array" ref="BP28">IF(BO28=0,"",IFERROR(_xlfn._xlws.FILTER(Plant.Out!C:D,Plant.Out!B:B=MT.Out!BO28),""))</f>
        <v/>
      </c>
      <c r="BQ28" s="319"/>
      <c r="BR28" s="319" t="str" cm="1">
        <f t="array" ref="BR28">IF(BO28=0,"",IFERROR(_xlfn._xlws.FILTER(Plant.Out!E:P,Plant.Out!B:B=MT.Out!BO28),""))</f>
        <v/>
      </c>
      <c r="CE28" s="319" t="str" cm="1">
        <f t="array" ref="CE28">IF(CD28=0,"",IFERROR(_xlfn._xlws.FILTER('PH.E.Out'!E:G,'PH.E.Out'!A:A=MT.Out!CD28),""))</f>
        <v/>
      </c>
      <c r="CI28" s="319" t="str" cm="1">
        <f t="array" ref="CI28">IF(CH28=0,"",IFERROR(_xlfn._xlws.FILTER(Till.Out!C:C,Till.Out!B:B=MT.Out!CH28),""))</f>
        <v/>
      </c>
      <c r="CK28" s="319" t="str" cm="1">
        <f t="array" ref="CK28">IF(CJ28=0,"",IFERROR(_xlfn._xlws.FILTER(Var.Out!B:S,Var.Out!B:B=MT.Out!CJ28),""))</f>
        <v/>
      </c>
      <c r="DD28" s="319" t="str" cm="1">
        <f t="array" ref="DD28">IF(DC28=0,"",IFERROR(_xlfn._xlws.FILTER(WH.Out!F:G,WH.Out!A:A=MT.Out!DC28),""))</f>
        <v/>
      </c>
      <c r="DG28" s="319" t="str" cm="1">
        <f t="array" ref="DG28">IF(DF28=0,"",IFERROR(_xlfn._xlws.FILTER(Other.Out!B:C,Other.Out!A:A=MT.Out!DF28),""))</f>
        <v/>
      </c>
      <c r="DJ28" s="319" t="str" cm="1">
        <f t="array" ref="DJ28">IF(DI28=0,"",IFERROR(_xlfn._xlws.FILTER(Weed.Out!B:G,Weed.Out!A:A=MT.Out!DI28),""))</f>
        <v/>
      </c>
    </row>
    <row r="29" spans="1:114" ht="10.35" x14ac:dyDescent="0.5">
      <c r="A29" s="319" t="str">
        <f t="shared" si="0"/>
        <v/>
      </c>
      <c r="B29" s="319" t="str" cm="1">
        <f t="array" ref="B29">IF(F29="Mulched (left on surface)",IFERROR(_xlfn._xlws.FILTER(Prod.Out!H:H,Prod.Out!B:B=MT.Out!E29),""),IF(F29="Incorporated",IFERROR(_xlfn._xlws.FILTER(Prod.Out!I:I,Prod.Out!B:B=MT.Out!E29),""),IF(F29="Retained (unknown if mulched/incorp.)",IFERROR(_xlfn._xlws.FILTER(Prod.Out!J:J,Prod.Out!B:B=MT.Out!E29),""),"")))</f>
        <v/>
      </c>
      <c r="C29" s="319" t="str">
        <f t="shared" si="1"/>
        <v/>
      </c>
      <c r="M29" s="319" t="str" cm="1">
        <f t="array" ref="M29">IF(L29=0,"",IFERROR(_xlfn._xlws.FILTER(AF.Out!B:I,AF.Out!A:A=MT.Out!L29),""))</f>
        <v/>
      </c>
      <c r="V29" s="319" t="str" cm="1">
        <f t="array" ref="V29">IF(U29=0,"",IFERROR(_xlfn._xlws.FILTER(Animals.Out!P:S,Animals.Out!A:A=MT.Out!U29),""))</f>
        <v/>
      </c>
      <c r="AA29" s="319" t="str" cm="1">
        <f t="array" ref="AA29">IF(Z29=0,"",IFERROR(_xlfn._xlws.FILTER('Chems.Out'!B:B,'Chems.Out'!A:A=MT.Out!Z29),""))</f>
        <v/>
      </c>
      <c r="AC29" s="319" t="str" cm="1">
        <f t="array" ref="AC29">IF(AB29=0,"",IFERROR(_xlfn._xlws.FILTER('PH.E.Out'!M:N,'PH.E.Out'!I:I=MT.Out!AB29),""))</f>
        <v/>
      </c>
      <c r="AF29" s="319" t="str" cm="1">
        <f t="array" ref="AF29">IF(AE29=0,"",IFERROR(_xlfn._xlws.FILTER(AF.Out!B:E,AF.Out!A:A=AE29),""))</f>
        <v/>
      </c>
      <c r="AK29" s="319" t="str" cm="1">
        <f t="array" ref="AK29">IF(AJ29=0,"",IFERROR(_xlfn._xlws.FILTER(Harvest.Out!B:D,Harvest.Out!A:A=MT.Out!AJ29),""))</f>
        <v/>
      </c>
      <c r="AO29" s="319" t="str" cm="1">
        <f t="array" ref="AO29">IF(AN29=0,"",IFERROR(_xlfn._xlws.FILTER(Irrig.Out!B:E,Irrig.Out!A:A=MT.Out!AN29),""))</f>
        <v/>
      </c>
      <c r="AT29" s="319" t="str" cm="1">
        <f t="array" ref="AT29">IF(AS29=0,"",IFERROR(_xlfn._xlws.FILTER('Residues.Out'!F:K,'Residues.Out'!A:A=AS29),""))</f>
        <v/>
      </c>
      <c r="BA29" s="319" t="str" cm="1">
        <f t="array" ref="BA29">IF(AZ29=0,"",IFERROR(_xlfn._xlws.FILTER(Fert.Out!B:K,Fert.Out!A:A=MT.Out!AZ29),""))</f>
        <v/>
      </c>
      <c r="BK29" s="319" t="str" cm="1">
        <f t="array" ref="BK29">IF(AZ29=0,"",IFERROR(_xlfn._xlws.FILTER(Fert.Out!T:T,Fert.Out!A:A=MT.Out!AZ29),""))</f>
        <v/>
      </c>
      <c r="BM29" s="319" t="str" cm="1">
        <f t="array" ref="BM29">IF(BL29=0,"",IFERROR(_xlfn._xlws.FILTER(pH.Out!C:D,pH.Out!A:A=MT.Out!BL29),""))</f>
        <v/>
      </c>
      <c r="BP29" s="319" t="str" cm="1">
        <f t="array" ref="BP29">IF(BO29=0,"",IFERROR(_xlfn._xlws.FILTER(Plant.Out!C:D,Plant.Out!B:B=MT.Out!BO29),""))</f>
        <v/>
      </c>
      <c r="BQ29" s="319"/>
      <c r="BR29" s="319" t="str" cm="1">
        <f t="array" ref="BR29">IF(BO29=0,"",IFERROR(_xlfn._xlws.FILTER(Plant.Out!E:P,Plant.Out!B:B=MT.Out!BO29),""))</f>
        <v/>
      </c>
      <c r="CE29" s="319" t="str" cm="1">
        <f t="array" ref="CE29">IF(CD29=0,"",IFERROR(_xlfn._xlws.FILTER('PH.E.Out'!E:G,'PH.E.Out'!A:A=MT.Out!CD29),""))</f>
        <v/>
      </c>
      <c r="CI29" s="319" t="str" cm="1">
        <f t="array" ref="CI29">IF(CH29=0,"",IFERROR(_xlfn._xlws.FILTER(Till.Out!C:C,Till.Out!B:B=MT.Out!CH29),""))</f>
        <v/>
      </c>
      <c r="CK29" s="319" t="str" cm="1">
        <f t="array" ref="CK29">IF(CJ29=0,"",IFERROR(_xlfn._xlws.FILTER(Var.Out!B:S,Var.Out!B:B=MT.Out!CJ29),""))</f>
        <v/>
      </c>
      <c r="DD29" s="319" t="str" cm="1">
        <f t="array" ref="DD29">IF(DC29=0,"",IFERROR(_xlfn._xlws.FILTER(WH.Out!F:G,WH.Out!A:A=MT.Out!DC29),""))</f>
        <v/>
      </c>
      <c r="DG29" s="319" t="str" cm="1">
        <f t="array" ref="DG29">IF(DF29=0,"",IFERROR(_xlfn._xlws.FILTER(Other.Out!B:C,Other.Out!A:A=MT.Out!DF29),""))</f>
        <v/>
      </c>
      <c r="DJ29" s="319" t="str" cm="1">
        <f t="array" ref="DJ29">IF(DI29=0,"",IFERROR(_xlfn._xlws.FILTER(Weed.Out!B:G,Weed.Out!A:A=MT.Out!DI29),""))</f>
        <v/>
      </c>
    </row>
    <row r="30" spans="1:114" ht="10.35" x14ac:dyDescent="0.5">
      <c r="A30" s="319" t="str">
        <f t="shared" si="0"/>
        <v/>
      </c>
      <c r="B30" s="319" t="str" cm="1">
        <f t="array" ref="B30">IF(F30="Mulched (left on surface)",IFERROR(_xlfn._xlws.FILTER(Prod.Out!H:H,Prod.Out!B:B=MT.Out!E30),""),IF(F30="Incorporated",IFERROR(_xlfn._xlws.FILTER(Prod.Out!I:I,Prod.Out!B:B=MT.Out!E30),""),IF(F30="Retained (unknown if mulched/incorp.)",IFERROR(_xlfn._xlws.FILTER(Prod.Out!J:J,Prod.Out!B:B=MT.Out!E30),""),"")))</f>
        <v/>
      </c>
      <c r="C30" s="319" t="str">
        <f t="shared" si="1"/>
        <v/>
      </c>
      <c r="M30" s="319" t="str" cm="1">
        <f t="array" ref="M30">IF(L30=0,"",IFERROR(_xlfn._xlws.FILTER(AF.Out!B:I,AF.Out!A:A=MT.Out!L30),""))</f>
        <v/>
      </c>
      <c r="V30" s="319" t="str" cm="1">
        <f t="array" ref="V30">IF(U30=0,"",IFERROR(_xlfn._xlws.FILTER(Animals.Out!P:S,Animals.Out!A:A=MT.Out!U30),""))</f>
        <v/>
      </c>
      <c r="AA30" s="319" t="str" cm="1">
        <f t="array" ref="AA30">IF(Z30=0,"",IFERROR(_xlfn._xlws.FILTER('Chems.Out'!B:B,'Chems.Out'!A:A=MT.Out!Z30),""))</f>
        <v/>
      </c>
      <c r="AC30" s="319" t="str" cm="1">
        <f t="array" ref="AC30">IF(AB30=0,"",IFERROR(_xlfn._xlws.FILTER('PH.E.Out'!M:N,'PH.E.Out'!I:I=MT.Out!AB30),""))</f>
        <v/>
      </c>
      <c r="AF30" s="319" t="str" cm="1">
        <f t="array" ref="AF30">IF(AE30=0,"",IFERROR(_xlfn._xlws.FILTER(AF.Out!B:E,AF.Out!A:A=AE30),""))</f>
        <v/>
      </c>
      <c r="AK30" s="319" t="str" cm="1">
        <f t="array" ref="AK30">IF(AJ30=0,"",IFERROR(_xlfn._xlws.FILTER(Harvest.Out!B:D,Harvest.Out!A:A=MT.Out!AJ30),""))</f>
        <v/>
      </c>
      <c r="AO30" s="319" t="str" cm="1">
        <f t="array" ref="AO30">IF(AN30=0,"",IFERROR(_xlfn._xlws.FILTER(Irrig.Out!B:E,Irrig.Out!A:A=MT.Out!AN30),""))</f>
        <v/>
      </c>
      <c r="AT30" s="319" t="str" cm="1">
        <f t="array" ref="AT30">IF(AS30=0,"",IFERROR(_xlfn._xlws.FILTER('Residues.Out'!F:K,'Residues.Out'!A:A=AS30),""))</f>
        <v/>
      </c>
      <c r="BA30" s="319" t="str" cm="1">
        <f t="array" ref="BA30">IF(AZ30=0,"",IFERROR(_xlfn._xlws.FILTER(Fert.Out!B:K,Fert.Out!A:A=MT.Out!AZ30),""))</f>
        <v/>
      </c>
      <c r="BK30" s="319" t="str" cm="1">
        <f t="array" ref="BK30">IF(AZ30=0,"",IFERROR(_xlfn._xlws.FILTER(Fert.Out!T:T,Fert.Out!A:A=MT.Out!AZ30),""))</f>
        <v/>
      </c>
      <c r="BM30" s="319" t="str" cm="1">
        <f t="array" ref="BM30">IF(BL30=0,"",IFERROR(_xlfn._xlws.FILTER(pH.Out!C:D,pH.Out!A:A=MT.Out!BL30),""))</f>
        <v/>
      </c>
      <c r="BP30" s="319" t="str" cm="1">
        <f t="array" ref="BP30">IF(BO30=0,"",IFERROR(_xlfn._xlws.FILTER(Plant.Out!C:D,Plant.Out!B:B=MT.Out!BO30),""))</f>
        <v/>
      </c>
      <c r="BQ30" s="319"/>
      <c r="BR30" s="319" t="str" cm="1">
        <f t="array" ref="BR30">IF(BO30=0,"",IFERROR(_xlfn._xlws.FILTER(Plant.Out!E:P,Plant.Out!B:B=MT.Out!BO30),""))</f>
        <v/>
      </c>
      <c r="CE30" s="319" t="str" cm="1">
        <f t="array" ref="CE30">IF(CD30=0,"",IFERROR(_xlfn._xlws.FILTER('PH.E.Out'!E:G,'PH.E.Out'!A:A=MT.Out!CD30),""))</f>
        <v/>
      </c>
      <c r="CI30" s="319" t="str" cm="1">
        <f t="array" ref="CI30">IF(CH30=0,"",IFERROR(_xlfn._xlws.FILTER(Till.Out!C:C,Till.Out!B:B=MT.Out!CH30),""))</f>
        <v/>
      </c>
      <c r="CK30" s="319" t="str" cm="1">
        <f t="array" ref="CK30">IF(CJ30=0,"",IFERROR(_xlfn._xlws.FILTER(Var.Out!B:S,Var.Out!B:B=MT.Out!CJ30),""))</f>
        <v/>
      </c>
      <c r="DD30" s="319" t="str" cm="1">
        <f t="array" ref="DD30">IF(DC30=0,"",IFERROR(_xlfn._xlws.FILTER(WH.Out!F:G,WH.Out!A:A=MT.Out!DC30),""))</f>
        <v/>
      </c>
      <c r="DG30" s="319" t="str" cm="1">
        <f t="array" ref="DG30">IF(DF30=0,"",IFERROR(_xlfn._xlws.FILTER(Other.Out!B:C,Other.Out!A:A=MT.Out!DF30),""))</f>
        <v/>
      </c>
      <c r="DJ30" s="319" t="str" cm="1">
        <f t="array" ref="DJ30">IF(DI30=0,"",IFERROR(_xlfn._xlws.FILTER(Weed.Out!B:G,Weed.Out!A:A=MT.Out!DI30),""))</f>
        <v/>
      </c>
    </row>
    <row r="31" spans="1:114" ht="10.35" x14ac:dyDescent="0.5">
      <c r="A31" s="319" t="str">
        <f t="shared" si="0"/>
        <v/>
      </c>
      <c r="B31" s="319" t="str" cm="1">
        <f t="array" ref="B31">IF(F31="Mulched (left on surface)",IFERROR(_xlfn._xlws.FILTER(Prod.Out!H:H,Prod.Out!B:B=MT.Out!E31),""),IF(F31="Incorporated",IFERROR(_xlfn._xlws.FILTER(Prod.Out!I:I,Prod.Out!B:B=MT.Out!E31),""),IF(F31="Retained (unknown if mulched/incorp.)",IFERROR(_xlfn._xlws.FILTER(Prod.Out!J:J,Prod.Out!B:B=MT.Out!E31),""),"")))</f>
        <v/>
      </c>
      <c r="C31" s="319" t="str">
        <f t="shared" si="1"/>
        <v/>
      </c>
      <c r="M31" s="319" t="str" cm="1">
        <f t="array" ref="M31">IF(L31=0,"",IFERROR(_xlfn._xlws.FILTER(AF.Out!B:I,AF.Out!A:A=MT.Out!L31),""))</f>
        <v/>
      </c>
      <c r="V31" s="319" t="str" cm="1">
        <f t="array" ref="V31">IF(U31=0,"",IFERROR(_xlfn._xlws.FILTER(Animals.Out!P:S,Animals.Out!A:A=MT.Out!U31),""))</f>
        <v/>
      </c>
      <c r="AA31" s="319" t="str" cm="1">
        <f t="array" ref="AA31">IF(Z31=0,"",IFERROR(_xlfn._xlws.FILTER('Chems.Out'!B:B,'Chems.Out'!A:A=MT.Out!Z31),""))</f>
        <v/>
      </c>
      <c r="AC31" s="319" t="str" cm="1">
        <f t="array" ref="AC31">IF(AB31=0,"",IFERROR(_xlfn._xlws.FILTER('PH.E.Out'!M:N,'PH.E.Out'!I:I=MT.Out!AB31),""))</f>
        <v/>
      </c>
      <c r="AF31" s="319" t="str" cm="1">
        <f t="array" ref="AF31">IF(AE31=0,"",IFERROR(_xlfn._xlws.FILTER(AF.Out!B:E,AF.Out!A:A=AE31),""))</f>
        <v/>
      </c>
      <c r="AK31" s="319" t="str" cm="1">
        <f t="array" ref="AK31">IF(AJ31=0,"",IFERROR(_xlfn._xlws.FILTER(Harvest.Out!B:D,Harvest.Out!A:A=MT.Out!AJ31),""))</f>
        <v/>
      </c>
      <c r="AO31" s="319" t="str" cm="1">
        <f t="array" ref="AO31">IF(AN31=0,"",IFERROR(_xlfn._xlws.FILTER(Irrig.Out!B:E,Irrig.Out!A:A=MT.Out!AN31),""))</f>
        <v/>
      </c>
      <c r="AT31" s="319" t="str" cm="1">
        <f t="array" ref="AT31">IF(AS31=0,"",IFERROR(_xlfn._xlws.FILTER('Residues.Out'!F:K,'Residues.Out'!A:A=AS31),""))</f>
        <v/>
      </c>
      <c r="BA31" s="319" t="str" cm="1">
        <f t="array" ref="BA31">IF(AZ31=0,"",IFERROR(_xlfn._xlws.FILTER(Fert.Out!B:K,Fert.Out!A:A=MT.Out!AZ31),""))</f>
        <v/>
      </c>
      <c r="BK31" s="319" t="str" cm="1">
        <f t="array" ref="BK31">IF(AZ31=0,"",IFERROR(_xlfn._xlws.FILTER(Fert.Out!T:T,Fert.Out!A:A=MT.Out!AZ31),""))</f>
        <v/>
      </c>
      <c r="BM31" s="319" t="str" cm="1">
        <f t="array" ref="BM31">IF(BL31=0,"",IFERROR(_xlfn._xlws.FILTER(pH.Out!C:D,pH.Out!A:A=MT.Out!BL31),""))</f>
        <v/>
      </c>
      <c r="BP31" s="319" t="str" cm="1">
        <f t="array" ref="BP31">IF(BO31=0,"",IFERROR(_xlfn._xlws.FILTER(Plant.Out!C:D,Plant.Out!B:B=MT.Out!BO31),""))</f>
        <v/>
      </c>
      <c r="BQ31" s="319"/>
      <c r="BR31" s="319" t="str" cm="1">
        <f t="array" ref="BR31">IF(BO31=0,"",IFERROR(_xlfn._xlws.FILTER(Plant.Out!E:P,Plant.Out!B:B=MT.Out!BO31),""))</f>
        <v/>
      </c>
      <c r="CE31" s="319" t="str" cm="1">
        <f t="array" ref="CE31">IF(CD31=0,"",IFERROR(_xlfn._xlws.FILTER('PH.E.Out'!E:G,'PH.E.Out'!A:A=MT.Out!CD31),""))</f>
        <v/>
      </c>
      <c r="CI31" s="319" t="str" cm="1">
        <f t="array" ref="CI31">IF(CH31=0,"",IFERROR(_xlfn._xlws.FILTER(Till.Out!C:C,Till.Out!B:B=MT.Out!CH31),""))</f>
        <v/>
      </c>
      <c r="CK31" s="319" t="str" cm="1">
        <f t="array" ref="CK31">IF(CJ31=0,"",IFERROR(_xlfn._xlws.FILTER(Var.Out!B:S,Var.Out!B:B=MT.Out!CJ31),""))</f>
        <v/>
      </c>
      <c r="DD31" s="319" t="str" cm="1">
        <f t="array" ref="DD31">IF(DC31=0,"",IFERROR(_xlfn._xlws.FILTER(WH.Out!F:G,WH.Out!A:A=MT.Out!DC31),""))</f>
        <v/>
      </c>
      <c r="DG31" s="319" t="str" cm="1">
        <f t="array" ref="DG31">IF(DF31=0,"",IFERROR(_xlfn._xlws.FILTER(Other.Out!B:C,Other.Out!A:A=MT.Out!DF31),""))</f>
        <v/>
      </c>
      <c r="DJ31" s="319" t="str" cm="1">
        <f t="array" ref="DJ31">IF(DI31=0,"",IFERROR(_xlfn._xlws.FILTER(Weed.Out!B:G,Weed.Out!A:A=MT.Out!DI31),""))</f>
        <v/>
      </c>
    </row>
    <row r="32" spans="1:114" ht="10.35" x14ac:dyDescent="0.5">
      <c r="A32" s="319" t="str">
        <f t="shared" si="0"/>
        <v/>
      </c>
      <c r="B32" s="319" t="str" cm="1">
        <f t="array" ref="B32">IF(F32="Mulched (left on surface)",IFERROR(_xlfn._xlws.FILTER(Prod.Out!H:H,Prod.Out!B:B=MT.Out!E32),""),IF(F32="Incorporated",IFERROR(_xlfn._xlws.FILTER(Prod.Out!I:I,Prod.Out!B:B=MT.Out!E32),""),IF(F32="Retained (unknown if mulched/incorp.)",IFERROR(_xlfn._xlws.FILTER(Prod.Out!J:J,Prod.Out!B:B=MT.Out!E32),""),"")))</f>
        <v/>
      </c>
      <c r="C32" s="319" t="str">
        <f t="shared" si="1"/>
        <v/>
      </c>
      <c r="M32" s="319" t="str" cm="1">
        <f t="array" ref="M32">IF(L32=0,"",IFERROR(_xlfn._xlws.FILTER(AF.Out!B:I,AF.Out!A:A=MT.Out!L32),""))</f>
        <v/>
      </c>
      <c r="V32" s="319" t="str" cm="1">
        <f t="array" ref="V32">IF(U32=0,"",IFERROR(_xlfn._xlws.FILTER(Animals.Out!P:S,Animals.Out!A:A=MT.Out!U32),""))</f>
        <v/>
      </c>
      <c r="AA32" s="319" t="str" cm="1">
        <f t="array" ref="AA32">IF(Z32=0,"",IFERROR(_xlfn._xlws.FILTER('Chems.Out'!B:B,'Chems.Out'!A:A=MT.Out!Z32),""))</f>
        <v/>
      </c>
      <c r="AC32" s="319" t="str" cm="1">
        <f t="array" ref="AC32">IF(AB32=0,"",IFERROR(_xlfn._xlws.FILTER('PH.E.Out'!M:N,'PH.E.Out'!I:I=MT.Out!AB32),""))</f>
        <v/>
      </c>
      <c r="AF32" s="319" t="str" cm="1">
        <f t="array" ref="AF32">IF(AE32=0,"",IFERROR(_xlfn._xlws.FILTER(AF.Out!B:E,AF.Out!A:A=AE32),""))</f>
        <v/>
      </c>
      <c r="AK32" s="319" t="str" cm="1">
        <f t="array" ref="AK32">IF(AJ32=0,"",IFERROR(_xlfn._xlws.FILTER(Harvest.Out!B:D,Harvest.Out!A:A=MT.Out!AJ32),""))</f>
        <v/>
      </c>
      <c r="AO32" s="319" t="str" cm="1">
        <f t="array" ref="AO32">IF(AN32=0,"",IFERROR(_xlfn._xlws.FILTER(Irrig.Out!B:E,Irrig.Out!A:A=MT.Out!AN32),""))</f>
        <v/>
      </c>
      <c r="AT32" s="319" t="str" cm="1">
        <f t="array" ref="AT32">IF(AS32=0,"",IFERROR(_xlfn._xlws.FILTER('Residues.Out'!F:K,'Residues.Out'!A:A=AS32),""))</f>
        <v/>
      </c>
      <c r="BA32" s="319" t="str" cm="1">
        <f t="array" ref="BA32">IF(AZ32=0,"",IFERROR(_xlfn._xlws.FILTER(Fert.Out!B:K,Fert.Out!A:A=MT.Out!AZ32),""))</f>
        <v/>
      </c>
      <c r="BK32" s="319" t="str" cm="1">
        <f t="array" ref="BK32">IF(AZ32=0,"",IFERROR(_xlfn._xlws.FILTER(Fert.Out!T:T,Fert.Out!A:A=MT.Out!AZ32),""))</f>
        <v/>
      </c>
      <c r="BM32" s="319" t="str" cm="1">
        <f t="array" ref="BM32">IF(BL32=0,"",IFERROR(_xlfn._xlws.FILTER(pH.Out!C:D,pH.Out!A:A=MT.Out!BL32),""))</f>
        <v/>
      </c>
      <c r="BP32" s="319" t="str" cm="1">
        <f t="array" ref="BP32">IF(BO32=0,"",IFERROR(_xlfn._xlws.FILTER(Plant.Out!C:D,Plant.Out!B:B=MT.Out!BO32),""))</f>
        <v/>
      </c>
      <c r="BQ32" s="319"/>
      <c r="BR32" s="319" t="str" cm="1">
        <f t="array" ref="BR32">IF(BO32=0,"",IFERROR(_xlfn._xlws.FILTER(Plant.Out!E:P,Plant.Out!B:B=MT.Out!BO32),""))</f>
        <v/>
      </c>
      <c r="CE32" s="319" t="str" cm="1">
        <f t="array" ref="CE32">IF(CD32=0,"",IFERROR(_xlfn._xlws.FILTER('PH.E.Out'!E:G,'PH.E.Out'!A:A=MT.Out!CD32),""))</f>
        <v/>
      </c>
      <c r="CI32" s="319" t="str" cm="1">
        <f t="array" ref="CI32">IF(CH32=0,"",IFERROR(_xlfn._xlws.FILTER(Till.Out!C:C,Till.Out!B:B=MT.Out!CH32),""))</f>
        <v/>
      </c>
      <c r="CK32" s="319" t="str" cm="1">
        <f t="array" ref="CK32">IF(CJ32=0,"",IFERROR(_xlfn._xlws.FILTER(Var.Out!B:S,Var.Out!B:B=MT.Out!CJ32),""))</f>
        <v/>
      </c>
      <c r="DD32" s="319" t="str" cm="1">
        <f t="array" ref="DD32">IF(DC32=0,"",IFERROR(_xlfn._xlws.FILTER(WH.Out!F:G,WH.Out!A:A=MT.Out!DC32),""))</f>
        <v/>
      </c>
      <c r="DG32" s="319" t="str" cm="1">
        <f t="array" ref="DG32">IF(DF32=0,"",IFERROR(_xlfn._xlws.FILTER(Other.Out!B:C,Other.Out!A:A=MT.Out!DF32),""))</f>
        <v/>
      </c>
      <c r="DJ32" s="319" t="str" cm="1">
        <f t="array" ref="DJ32">IF(DI32=0,"",IFERROR(_xlfn._xlws.FILTER(Weed.Out!B:G,Weed.Out!A:A=MT.Out!DI32),""))</f>
        <v/>
      </c>
    </row>
    <row r="33" spans="1:114" ht="10.35" x14ac:dyDescent="0.5">
      <c r="A33" s="319" t="str">
        <f t="shared" si="0"/>
        <v/>
      </c>
      <c r="B33" s="319" t="str" cm="1">
        <f t="array" ref="B33">IF(F33="Mulched (left on surface)",IFERROR(_xlfn._xlws.FILTER(Prod.Out!H:H,Prod.Out!B:B=MT.Out!E33),""),IF(F33="Incorporated",IFERROR(_xlfn._xlws.FILTER(Prod.Out!I:I,Prod.Out!B:B=MT.Out!E33),""),IF(F33="Retained (unknown if mulched/incorp.)",IFERROR(_xlfn._xlws.FILTER(Prod.Out!J:J,Prod.Out!B:B=MT.Out!E33),""),"")))</f>
        <v/>
      </c>
      <c r="C33" s="319" t="str">
        <f t="shared" si="1"/>
        <v/>
      </c>
      <c r="M33" s="319" t="str" cm="1">
        <f t="array" ref="M33">IF(L33=0,"",IFERROR(_xlfn._xlws.FILTER(AF.Out!B:I,AF.Out!A:A=MT.Out!L33),""))</f>
        <v/>
      </c>
      <c r="V33" s="319" t="str" cm="1">
        <f t="array" ref="V33">IF(U33=0,"",IFERROR(_xlfn._xlws.FILTER(Animals.Out!P:S,Animals.Out!A:A=MT.Out!U33),""))</f>
        <v/>
      </c>
      <c r="AA33" s="319" t="str" cm="1">
        <f t="array" ref="AA33">IF(Z33=0,"",IFERROR(_xlfn._xlws.FILTER('Chems.Out'!B:B,'Chems.Out'!A:A=MT.Out!Z33),""))</f>
        <v/>
      </c>
      <c r="AC33" s="319" t="str" cm="1">
        <f t="array" ref="AC33">IF(AB33=0,"",IFERROR(_xlfn._xlws.FILTER('PH.E.Out'!M:N,'PH.E.Out'!I:I=MT.Out!AB33),""))</f>
        <v/>
      </c>
      <c r="AF33" s="319" t="str" cm="1">
        <f t="array" ref="AF33">IF(AE33=0,"",IFERROR(_xlfn._xlws.FILTER(AF.Out!B:E,AF.Out!A:A=AE33),""))</f>
        <v/>
      </c>
      <c r="AK33" s="319" t="str" cm="1">
        <f t="array" ref="AK33">IF(AJ33=0,"",IFERROR(_xlfn._xlws.FILTER(Harvest.Out!B:D,Harvest.Out!A:A=MT.Out!AJ33),""))</f>
        <v/>
      </c>
      <c r="AO33" s="319" t="str" cm="1">
        <f t="array" ref="AO33">IF(AN33=0,"",IFERROR(_xlfn._xlws.FILTER(Irrig.Out!B:E,Irrig.Out!A:A=MT.Out!AN33),""))</f>
        <v/>
      </c>
      <c r="AT33" s="319" t="str" cm="1">
        <f t="array" ref="AT33">IF(AS33=0,"",IFERROR(_xlfn._xlws.FILTER('Residues.Out'!F:K,'Residues.Out'!A:A=AS33),""))</f>
        <v/>
      </c>
      <c r="BA33" s="319" t="str" cm="1">
        <f t="array" ref="BA33">IF(AZ33=0,"",IFERROR(_xlfn._xlws.FILTER(Fert.Out!B:K,Fert.Out!A:A=MT.Out!AZ33),""))</f>
        <v/>
      </c>
      <c r="BK33" s="319" t="str" cm="1">
        <f t="array" ref="BK33">IF(AZ33=0,"",IFERROR(_xlfn._xlws.FILTER(Fert.Out!T:T,Fert.Out!A:A=MT.Out!AZ33),""))</f>
        <v/>
      </c>
      <c r="BM33" s="319" t="str" cm="1">
        <f t="array" ref="BM33">IF(BL33=0,"",IFERROR(_xlfn._xlws.FILTER(pH.Out!C:D,pH.Out!A:A=MT.Out!BL33),""))</f>
        <v/>
      </c>
      <c r="BP33" s="319" t="str" cm="1">
        <f t="array" ref="BP33">IF(BO33=0,"",IFERROR(_xlfn._xlws.FILTER(Plant.Out!C:D,Plant.Out!B:B=MT.Out!BO33),""))</f>
        <v/>
      </c>
      <c r="BQ33" s="319"/>
      <c r="BR33" s="319" t="str" cm="1">
        <f t="array" ref="BR33">IF(BO33=0,"",IFERROR(_xlfn._xlws.FILTER(Plant.Out!E:P,Plant.Out!B:B=MT.Out!BO33),""))</f>
        <v/>
      </c>
      <c r="CE33" s="319" t="str" cm="1">
        <f t="array" ref="CE33">IF(CD33=0,"",IFERROR(_xlfn._xlws.FILTER('PH.E.Out'!E:G,'PH.E.Out'!A:A=MT.Out!CD33),""))</f>
        <v/>
      </c>
      <c r="CI33" s="319" t="str" cm="1">
        <f t="array" ref="CI33">IF(CH33=0,"",IFERROR(_xlfn._xlws.FILTER(Till.Out!C:C,Till.Out!B:B=MT.Out!CH33),""))</f>
        <v/>
      </c>
      <c r="CK33" s="319" t="str" cm="1">
        <f t="array" ref="CK33">IF(CJ33=0,"",IFERROR(_xlfn._xlws.FILTER(Var.Out!B:S,Var.Out!B:B=MT.Out!CJ33),""))</f>
        <v/>
      </c>
      <c r="DD33" s="319" t="str" cm="1">
        <f t="array" ref="DD33">IF(DC33=0,"",IFERROR(_xlfn._xlws.FILTER(WH.Out!F:G,WH.Out!A:A=MT.Out!DC33),""))</f>
        <v/>
      </c>
      <c r="DG33" s="319" t="str" cm="1">
        <f t="array" ref="DG33">IF(DF33=0,"",IFERROR(_xlfn._xlws.FILTER(Other.Out!B:C,Other.Out!A:A=MT.Out!DF33),""))</f>
        <v/>
      </c>
      <c r="DJ33" s="319" t="str" cm="1">
        <f t="array" ref="DJ33">IF(DI33=0,"",IFERROR(_xlfn._xlws.FILTER(Weed.Out!B:G,Weed.Out!A:A=MT.Out!DI33),""))</f>
        <v/>
      </c>
    </row>
    <row r="34" spans="1:114" ht="10.35" x14ac:dyDescent="0.5">
      <c r="A34" s="319" t="str">
        <f t="shared" si="0"/>
        <v/>
      </c>
      <c r="B34" s="319" t="str" cm="1">
        <f t="array" ref="B34">IF(F34="Mulched (left on surface)",IFERROR(_xlfn._xlws.FILTER(Prod.Out!H:H,Prod.Out!B:B=MT.Out!E34),""),IF(F34="Incorporated",IFERROR(_xlfn._xlws.FILTER(Prod.Out!I:I,Prod.Out!B:B=MT.Out!E34),""),IF(F34="Retained (unknown if mulched/incorp.)",IFERROR(_xlfn._xlws.FILTER(Prod.Out!J:J,Prod.Out!B:B=MT.Out!E34),""),"")))</f>
        <v/>
      </c>
      <c r="C34" s="319" t="str">
        <f t="shared" ref="C34:C65" si="2">_xlfn.TEXTJOIN("..",TRUE,IF(AA34="Yes",Z34,""),IF(BP34="Yes",BO34,""),IF(DG34="Yes",DF34,""),IF(DK34="Yes",DJ34,""))</f>
        <v/>
      </c>
      <c r="M34" s="319" t="str" cm="1">
        <f t="array" ref="M34">IF(L34=0,"",IFERROR(_xlfn._xlws.FILTER(AF.Out!B:I,AF.Out!A:A=MT.Out!L34),""))</f>
        <v/>
      </c>
      <c r="V34" s="319" t="str" cm="1">
        <f t="array" ref="V34">IF(U34=0,"",IFERROR(_xlfn._xlws.FILTER(Animals.Out!P:S,Animals.Out!A:A=MT.Out!U34),""))</f>
        <v/>
      </c>
      <c r="AA34" s="319" t="str" cm="1">
        <f t="array" ref="AA34">IF(Z34=0,"",IFERROR(_xlfn._xlws.FILTER('Chems.Out'!B:B,'Chems.Out'!A:A=MT.Out!Z34),""))</f>
        <v/>
      </c>
      <c r="AC34" s="319" t="str" cm="1">
        <f t="array" ref="AC34">IF(AB34=0,"",IFERROR(_xlfn._xlws.FILTER('PH.E.Out'!M:N,'PH.E.Out'!I:I=MT.Out!AB34),""))</f>
        <v/>
      </c>
      <c r="AF34" s="319" t="str" cm="1">
        <f t="array" ref="AF34">IF(AE34=0,"",IFERROR(_xlfn._xlws.FILTER(AF.Out!B:E,AF.Out!A:A=AE34),""))</f>
        <v/>
      </c>
      <c r="AK34" s="319" t="str" cm="1">
        <f t="array" ref="AK34">IF(AJ34=0,"",IFERROR(_xlfn._xlws.FILTER(Harvest.Out!B:D,Harvest.Out!A:A=MT.Out!AJ34),""))</f>
        <v/>
      </c>
      <c r="AO34" s="319" t="str" cm="1">
        <f t="array" ref="AO34">IF(AN34=0,"",IFERROR(_xlfn._xlws.FILTER(Irrig.Out!B:E,Irrig.Out!A:A=MT.Out!AN34),""))</f>
        <v/>
      </c>
      <c r="AT34" s="319" t="str" cm="1">
        <f t="array" ref="AT34">IF(AS34=0,"",IFERROR(_xlfn._xlws.FILTER('Residues.Out'!F:K,'Residues.Out'!A:A=AS34),""))</f>
        <v/>
      </c>
      <c r="BA34" s="319" t="str" cm="1">
        <f t="array" ref="BA34">IF(AZ34=0,"",IFERROR(_xlfn._xlws.FILTER(Fert.Out!B:K,Fert.Out!A:A=MT.Out!AZ34),""))</f>
        <v/>
      </c>
      <c r="BK34" s="319" t="str" cm="1">
        <f t="array" ref="BK34">IF(AZ34=0,"",IFERROR(_xlfn._xlws.FILTER(Fert.Out!T:T,Fert.Out!A:A=MT.Out!AZ34),""))</f>
        <v/>
      </c>
      <c r="BM34" s="319" t="str" cm="1">
        <f t="array" ref="BM34">IF(BL34=0,"",IFERROR(_xlfn._xlws.FILTER(pH.Out!C:D,pH.Out!A:A=MT.Out!BL34),""))</f>
        <v/>
      </c>
      <c r="BP34" s="319" t="str" cm="1">
        <f t="array" ref="BP34">IF(BO34=0,"",IFERROR(_xlfn._xlws.FILTER(Plant.Out!C:D,Plant.Out!B:B=MT.Out!BO34),""))</f>
        <v/>
      </c>
      <c r="BQ34" s="319"/>
      <c r="BR34" s="319" t="str" cm="1">
        <f t="array" ref="BR34">IF(BO34=0,"",IFERROR(_xlfn._xlws.FILTER(Plant.Out!E:P,Plant.Out!B:B=MT.Out!BO34),""))</f>
        <v/>
      </c>
      <c r="CE34" s="319" t="str" cm="1">
        <f t="array" ref="CE34">IF(CD34=0,"",IFERROR(_xlfn._xlws.FILTER('PH.E.Out'!E:G,'PH.E.Out'!A:A=MT.Out!CD34),""))</f>
        <v/>
      </c>
      <c r="CI34" s="319" t="str" cm="1">
        <f t="array" ref="CI34">IF(CH34=0,"",IFERROR(_xlfn._xlws.FILTER(Till.Out!C:C,Till.Out!B:B=MT.Out!CH34),""))</f>
        <v/>
      </c>
      <c r="CK34" s="319" t="str" cm="1">
        <f t="array" ref="CK34">IF(CJ34=0,"",IFERROR(_xlfn._xlws.FILTER(Var.Out!B:S,Var.Out!B:B=MT.Out!CJ34),""))</f>
        <v/>
      </c>
      <c r="DD34" s="319" t="str" cm="1">
        <f t="array" ref="DD34">IF(DC34=0,"",IFERROR(_xlfn._xlws.FILTER(WH.Out!F:G,WH.Out!A:A=MT.Out!DC34),""))</f>
        <v/>
      </c>
      <c r="DG34" s="319" t="str" cm="1">
        <f t="array" ref="DG34">IF(DF34=0,"",IFERROR(_xlfn._xlws.FILTER(Other.Out!B:C,Other.Out!A:A=MT.Out!DF34),""))</f>
        <v/>
      </c>
      <c r="DJ34" s="319" t="str" cm="1">
        <f t="array" ref="DJ34">IF(DI34=0,"",IFERROR(_xlfn._xlws.FILTER(Weed.Out!B:G,Weed.Out!A:A=MT.Out!DI34),""))</f>
        <v/>
      </c>
    </row>
    <row r="35" spans="1:114" ht="10.35" x14ac:dyDescent="0.5">
      <c r="A35" s="319" t="str">
        <f t="shared" si="0"/>
        <v/>
      </c>
      <c r="B35" s="319" t="str" cm="1">
        <f t="array" ref="B35">IF(F35="Mulched (left on surface)",IFERROR(_xlfn._xlws.FILTER(Prod.Out!H:H,Prod.Out!B:B=MT.Out!E35),""),IF(F35="Incorporated",IFERROR(_xlfn._xlws.FILTER(Prod.Out!I:I,Prod.Out!B:B=MT.Out!E35),""),IF(F35="Retained (unknown if mulched/incorp.)",IFERROR(_xlfn._xlws.FILTER(Prod.Out!J:J,Prod.Out!B:B=MT.Out!E35),""),"")))</f>
        <v/>
      </c>
      <c r="C35" s="319" t="str">
        <f t="shared" si="2"/>
        <v/>
      </c>
      <c r="M35" s="319" t="str" cm="1">
        <f t="array" ref="M35">IF(L35=0,"",IFERROR(_xlfn._xlws.FILTER(AF.Out!B:I,AF.Out!A:A=MT.Out!L35),""))</f>
        <v/>
      </c>
      <c r="V35" s="319" t="str" cm="1">
        <f t="array" ref="V35">IF(U35=0,"",IFERROR(_xlfn._xlws.FILTER(Animals.Out!P:S,Animals.Out!A:A=MT.Out!U35),""))</f>
        <v/>
      </c>
      <c r="AA35" s="319" t="str" cm="1">
        <f t="array" ref="AA35">IF(Z35=0,"",IFERROR(_xlfn._xlws.FILTER('Chems.Out'!B:B,'Chems.Out'!A:A=MT.Out!Z35),""))</f>
        <v/>
      </c>
      <c r="AC35" s="319" t="str" cm="1">
        <f t="array" ref="AC35">IF(AB35=0,"",IFERROR(_xlfn._xlws.FILTER('PH.E.Out'!M:N,'PH.E.Out'!I:I=MT.Out!AB35),""))</f>
        <v/>
      </c>
      <c r="AF35" s="319" t="str" cm="1">
        <f t="array" ref="AF35">IF(AE35=0,"",IFERROR(_xlfn._xlws.FILTER(AF.Out!B:E,AF.Out!A:A=AE35),""))</f>
        <v/>
      </c>
      <c r="AK35" s="319" t="str" cm="1">
        <f t="array" ref="AK35">IF(AJ35=0,"",IFERROR(_xlfn._xlws.FILTER(Harvest.Out!B:D,Harvest.Out!A:A=MT.Out!AJ35),""))</f>
        <v/>
      </c>
      <c r="AO35" s="319" t="str" cm="1">
        <f t="array" ref="AO35">IF(AN35=0,"",IFERROR(_xlfn._xlws.FILTER(Irrig.Out!B:E,Irrig.Out!A:A=MT.Out!AN35),""))</f>
        <v/>
      </c>
      <c r="AT35" s="319" t="str" cm="1">
        <f t="array" ref="AT35">IF(AS35=0,"",IFERROR(_xlfn._xlws.FILTER('Residues.Out'!F:K,'Residues.Out'!A:A=AS35),""))</f>
        <v/>
      </c>
      <c r="BA35" s="319" t="str" cm="1">
        <f t="array" ref="BA35">IF(AZ35=0,"",IFERROR(_xlfn._xlws.FILTER(Fert.Out!B:K,Fert.Out!A:A=MT.Out!AZ35),""))</f>
        <v/>
      </c>
      <c r="BK35" s="319" t="str" cm="1">
        <f t="array" ref="BK35">IF(AZ35=0,"",IFERROR(_xlfn._xlws.FILTER(Fert.Out!T:T,Fert.Out!A:A=MT.Out!AZ35),""))</f>
        <v/>
      </c>
      <c r="BM35" s="319" t="str" cm="1">
        <f t="array" ref="BM35">IF(BL35=0,"",IFERROR(_xlfn._xlws.FILTER(pH.Out!C:D,pH.Out!A:A=MT.Out!BL35),""))</f>
        <v/>
      </c>
      <c r="BP35" s="319" t="str" cm="1">
        <f t="array" ref="BP35">IF(BO35=0,"",IFERROR(_xlfn._xlws.FILTER(Plant.Out!C:D,Plant.Out!B:B=MT.Out!BO35),""))</f>
        <v/>
      </c>
      <c r="BQ35" s="319"/>
      <c r="BR35" s="319" t="str" cm="1">
        <f t="array" ref="BR35">IF(BO35=0,"",IFERROR(_xlfn._xlws.FILTER(Plant.Out!E:P,Plant.Out!B:B=MT.Out!BO35),""))</f>
        <v/>
      </c>
      <c r="CE35" s="319" t="str" cm="1">
        <f t="array" ref="CE35">IF(CD35=0,"",IFERROR(_xlfn._xlws.FILTER('PH.E.Out'!E:G,'PH.E.Out'!A:A=MT.Out!CD35),""))</f>
        <v/>
      </c>
      <c r="CI35" s="319" t="str" cm="1">
        <f t="array" ref="CI35">IF(CH35=0,"",IFERROR(_xlfn._xlws.FILTER(Till.Out!C:C,Till.Out!B:B=MT.Out!CH35),""))</f>
        <v/>
      </c>
      <c r="CK35" s="319" t="str" cm="1">
        <f t="array" ref="CK35">IF(CJ35=0,"",IFERROR(_xlfn._xlws.FILTER(Var.Out!B:S,Var.Out!B:B=MT.Out!CJ35),""))</f>
        <v/>
      </c>
      <c r="DD35" s="319" t="str" cm="1">
        <f t="array" ref="DD35">IF(DC35=0,"",IFERROR(_xlfn._xlws.FILTER(WH.Out!F:G,WH.Out!A:A=MT.Out!DC35),""))</f>
        <v/>
      </c>
      <c r="DG35" s="319" t="str" cm="1">
        <f t="array" ref="DG35">IF(DF35=0,"",IFERROR(_xlfn._xlws.FILTER(Other.Out!B:C,Other.Out!A:A=MT.Out!DF35),""))</f>
        <v/>
      </c>
      <c r="DJ35" s="319" t="str" cm="1">
        <f t="array" ref="DJ35">IF(DI35=0,"",IFERROR(_xlfn._xlws.FILTER(Weed.Out!B:G,Weed.Out!A:A=MT.Out!DI35),""))</f>
        <v/>
      </c>
    </row>
    <row r="36" spans="1:114" ht="10.35" x14ac:dyDescent="0.5">
      <c r="A36" s="319" t="str">
        <f t="shared" si="0"/>
        <v/>
      </c>
      <c r="B36" s="319" t="str" cm="1">
        <f t="array" ref="B36">IF(F36="Mulched (left on surface)",IFERROR(_xlfn._xlws.FILTER(Prod.Out!H:H,Prod.Out!B:B=MT.Out!E36),""),IF(F36="Incorporated",IFERROR(_xlfn._xlws.FILTER(Prod.Out!I:I,Prod.Out!B:B=MT.Out!E36),""),IF(F36="Retained (unknown if mulched/incorp.)",IFERROR(_xlfn._xlws.FILTER(Prod.Out!J:J,Prod.Out!B:B=MT.Out!E36),""),"")))</f>
        <v/>
      </c>
      <c r="C36" s="319" t="str">
        <f t="shared" si="2"/>
        <v/>
      </c>
      <c r="M36" s="319" t="str" cm="1">
        <f t="array" ref="M36">IF(L36=0,"",IFERROR(_xlfn._xlws.FILTER(AF.Out!B:I,AF.Out!A:A=MT.Out!L36),""))</f>
        <v/>
      </c>
      <c r="V36" s="319" t="str" cm="1">
        <f t="array" ref="V36">IF(U36=0,"",IFERROR(_xlfn._xlws.FILTER(Animals.Out!P:S,Animals.Out!A:A=MT.Out!U36),""))</f>
        <v/>
      </c>
      <c r="AA36" s="319" t="str" cm="1">
        <f t="array" ref="AA36">IF(Z36=0,"",IFERROR(_xlfn._xlws.FILTER('Chems.Out'!B:B,'Chems.Out'!A:A=MT.Out!Z36),""))</f>
        <v/>
      </c>
      <c r="AC36" s="319" t="str" cm="1">
        <f t="array" ref="AC36">IF(AB36=0,"",IFERROR(_xlfn._xlws.FILTER('PH.E.Out'!M:N,'PH.E.Out'!I:I=MT.Out!AB36),""))</f>
        <v/>
      </c>
      <c r="AF36" s="319" t="str" cm="1">
        <f t="array" ref="AF36">IF(AE36=0,"",IFERROR(_xlfn._xlws.FILTER(AF.Out!B:E,AF.Out!A:A=AE36),""))</f>
        <v/>
      </c>
      <c r="AK36" s="319" t="str" cm="1">
        <f t="array" ref="AK36">IF(AJ36=0,"",IFERROR(_xlfn._xlws.FILTER(Harvest.Out!B:D,Harvest.Out!A:A=MT.Out!AJ36),""))</f>
        <v/>
      </c>
      <c r="AO36" s="319" t="str" cm="1">
        <f t="array" ref="AO36">IF(AN36=0,"",IFERROR(_xlfn._xlws.FILTER(Irrig.Out!B:E,Irrig.Out!A:A=MT.Out!AN36),""))</f>
        <v/>
      </c>
      <c r="AT36" s="319" t="str" cm="1">
        <f t="array" ref="AT36">IF(AS36=0,"",IFERROR(_xlfn._xlws.FILTER('Residues.Out'!F:K,'Residues.Out'!A:A=AS36),""))</f>
        <v/>
      </c>
      <c r="BA36" s="319" t="str" cm="1">
        <f t="array" ref="BA36">IF(AZ36=0,"",IFERROR(_xlfn._xlws.FILTER(Fert.Out!B:K,Fert.Out!A:A=MT.Out!AZ36),""))</f>
        <v/>
      </c>
      <c r="BK36" s="319" t="str" cm="1">
        <f t="array" ref="BK36">IF(AZ36=0,"",IFERROR(_xlfn._xlws.FILTER(Fert.Out!T:T,Fert.Out!A:A=MT.Out!AZ36),""))</f>
        <v/>
      </c>
      <c r="BM36" s="319" t="str" cm="1">
        <f t="array" ref="BM36">IF(BL36=0,"",IFERROR(_xlfn._xlws.FILTER(pH.Out!C:D,pH.Out!A:A=MT.Out!BL36),""))</f>
        <v/>
      </c>
      <c r="BP36" s="319" t="str" cm="1">
        <f t="array" ref="BP36">IF(BO36=0,"",IFERROR(_xlfn._xlws.FILTER(Plant.Out!C:D,Plant.Out!B:B=MT.Out!BO36),""))</f>
        <v/>
      </c>
      <c r="BQ36" s="319"/>
      <c r="BR36" s="319" t="str" cm="1">
        <f t="array" ref="BR36">IF(BO36=0,"",IFERROR(_xlfn._xlws.FILTER(Plant.Out!E:P,Plant.Out!B:B=MT.Out!BO36),""))</f>
        <v/>
      </c>
      <c r="CE36" s="319" t="str" cm="1">
        <f t="array" ref="CE36">IF(CD36=0,"",IFERROR(_xlfn._xlws.FILTER('PH.E.Out'!E:G,'PH.E.Out'!A:A=MT.Out!CD36),""))</f>
        <v/>
      </c>
      <c r="CI36" s="319" t="str" cm="1">
        <f t="array" ref="CI36">IF(CH36=0,"",IFERROR(_xlfn._xlws.FILTER(Till.Out!C:C,Till.Out!B:B=MT.Out!CH36),""))</f>
        <v/>
      </c>
      <c r="CK36" s="319" t="str" cm="1">
        <f t="array" ref="CK36">IF(CJ36=0,"",IFERROR(_xlfn._xlws.FILTER(Var.Out!B:S,Var.Out!B:B=MT.Out!CJ36),""))</f>
        <v/>
      </c>
      <c r="DD36" s="319" t="str" cm="1">
        <f t="array" ref="DD36">IF(DC36=0,"",IFERROR(_xlfn._xlws.FILTER(WH.Out!F:G,WH.Out!A:A=MT.Out!DC36),""))</f>
        <v/>
      </c>
      <c r="DG36" s="319" t="str" cm="1">
        <f t="array" ref="DG36">IF(DF36=0,"",IFERROR(_xlfn._xlws.FILTER(Other.Out!B:C,Other.Out!A:A=MT.Out!DF36),""))</f>
        <v/>
      </c>
      <c r="DJ36" s="319" t="str" cm="1">
        <f t="array" ref="DJ36">IF(DI36=0,"",IFERROR(_xlfn._xlws.FILTER(Weed.Out!B:G,Weed.Out!A:A=MT.Out!DI36),""))</f>
        <v/>
      </c>
    </row>
    <row r="37" spans="1:114" ht="10.35" x14ac:dyDescent="0.5">
      <c r="A37" s="319" t="str">
        <f t="shared" si="0"/>
        <v/>
      </c>
      <c r="B37" s="319" t="str" cm="1">
        <f t="array" ref="B37">IF(F37="Mulched (left on surface)",IFERROR(_xlfn._xlws.FILTER(Prod.Out!H:H,Prod.Out!B:B=MT.Out!E37),""),IF(F37="Incorporated",IFERROR(_xlfn._xlws.FILTER(Prod.Out!I:I,Prod.Out!B:B=MT.Out!E37),""),IF(F37="Retained (unknown if mulched/incorp.)",IFERROR(_xlfn._xlws.FILTER(Prod.Out!J:J,Prod.Out!B:B=MT.Out!E37),""),"")))</f>
        <v/>
      </c>
      <c r="C37" s="319" t="str">
        <f t="shared" si="2"/>
        <v/>
      </c>
      <c r="M37" s="319" t="str" cm="1">
        <f t="array" ref="M37">IF(L37=0,"",IFERROR(_xlfn._xlws.FILTER(AF.Out!B:I,AF.Out!A:A=MT.Out!L37),""))</f>
        <v/>
      </c>
      <c r="V37" s="319" t="str" cm="1">
        <f t="array" ref="V37">IF(U37=0,"",IFERROR(_xlfn._xlws.FILTER(Animals.Out!P:S,Animals.Out!A:A=MT.Out!U37),""))</f>
        <v/>
      </c>
      <c r="AA37" s="319" t="str" cm="1">
        <f t="array" ref="AA37">IF(Z37=0,"",IFERROR(_xlfn._xlws.FILTER('Chems.Out'!B:B,'Chems.Out'!A:A=MT.Out!Z37),""))</f>
        <v/>
      </c>
      <c r="AC37" s="319" t="str" cm="1">
        <f t="array" ref="AC37">IF(AB37=0,"",IFERROR(_xlfn._xlws.FILTER('PH.E.Out'!M:N,'PH.E.Out'!I:I=MT.Out!AB37),""))</f>
        <v/>
      </c>
      <c r="AF37" s="319" t="str" cm="1">
        <f t="array" ref="AF37">IF(AE37=0,"",IFERROR(_xlfn._xlws.FILTER(AF.Out!B:E,AF.Out!A:A=AE37),""))</f>
        <v/>
      </c>
      <c r="AK37" s="319" t="str" cm="1">
        <f t="array" ref="AK37">IF(AJ37=0,"",IFERROR(_xlfn._xlws.FILTER(Harvest.Out!B:D,Harvest.Out!A:A=MT.Out!AJ37),""))</f>
        <v/>
      </c>
      <c r="AO37" s="319" t="str" cm="1">
        <f t="array" ref="AO37">IF(AN37=0,"",IFERROR(_xlfn._xlws.FILTER(Irrig.Out!B:E,Irrig.Out!A:A=MT.Out!AN37),""))</f>
        <v/>
      </c>
      <c r="AT37" s="319" t="str" cm="1">
        <f t="array" ref="AT37">IF(AS37=0,"",IFERROR(_xlfn._xlws.FILTER('Residues.Out'!F:K,'Residues.Out'!A:A=AS37),""))</f>
        <v/>
      </c>
      <c r="BA37" s="319" t="str" cm="1">
        <f t="array" ref="BA37">IF(AZ37=0,"",IFERROR(_xlfn._xlws.FILTER(Fert.Out!B:K,Fert.Out!A:A=MT.Out!AZ37),""))</f>
        <v/>
      </c>
      <c r="BK37" s="319" t="str" cm="1">
        <f t="array" ref="BK37">IF(AZ37=0,"",IFERROR(_xlfn._xlws.FILTER(Fert.Out!T:T,Fert.Out!A:A=MT.Out!AZ37),""))</f>
        <v/>
      </c>
      <c r="BM37" s="319" t="str" cm="1">
        <f t="array" ref="BM37">IF(BL37=0,"",IFERROR(_xlfn._xlws.FILTER(pH.Out!C:D,pH.Out!A:A=MT.Out!BL37),""))</f>
        <v/>
      </c>
      <c r="BP37" s="319" t="str" cm="1">
        <f t="array" ref="BP37">IF(BO37=0,"",IFERROR(_xlfn._xlws.FILTER(Plant.Out!C:D,Plant.Out!B:B=MT.Out!BO37),""))</f>
        <v/>
      </c>
      <c r="BQ37" s="319"/>
      <c r="BR37" s="319" t="str" cm="1">
        <f t="array" ref="BR37">IF(BO37=0,"",IFERROR(_xlfn._xlws.FILTER(Plant.Out!E:P,Plant.Out!B:B=MT.Out!BO37),""))</f>
        <v/>
      </c>
      <c r="CE37" s="319" t="str" cm="1">
        <f t="array" ref="CE37">IF(CD37=0,"",IFERROR(_xlfn._xlws.FILTER('PH.E.Out'!E:G,'PH.E.Out'!A:A=MT.Out!CD37),""))</f>
        <v/>
      </c>
      <c r="CI37" s="319" t="str" cm="1">
        <f t="array" ref="CI37">IF(CH37=0,"",IFERROR(_xlfn._xlws.FILTER(Till.Out!C:C,Till.Out!B:B=MT.Out!CH37),""))</f>
        <v/>
      </c>
      <c r="CK37" s="319" t="str" cm="1">
        <f t="array" ref="CK37">IF(CJ37=0,"",IFERROR(_xlfn._xlws.FILTER(Var.Out!B:S,Var.Out!B:B=MT.Out!CJ37),""))</f>
        <v/>
      </c>
      <c r="DD37" s="319" t="str" cm="1">
        <f t="array" ref="DD37">IF(DC37=0,"",IFERROR(_xlfn._xlws.FILTER(WH.Out!F:G,WH.Out!A:A=MT.Out!DC37),""))</f>
        <v/>
      </c>
      <c r="DG37" s="319" t="str" cm="1">
        <f t="array" ref="DG37">IF(DF37=0,"",IFERROR(_xlfn._xlws.FILTER(Other.Out!B:C,Other.Out!A:A=MT.Out!DF37),""))</f>
        <v/>
      </c>
      <c r="DJ37" s="319" t="str" cm="1">
        <f t="array" ref="DJ37">IF(DI37=0,"",IFERROR(_xlfn._xlws.FILTER(Weed.Out!B:G,Weed.Out!A:A=MT.Out!DI37),""))</f>
        <v/>
      </c>
    </row>
    <row r="38" spans="1:114" ht="10.35" x14ac:dyDescent="0.5">
      <c r="A38" s="319" t="str">
        <f t="shared" si="0"/>
        <v/>
      </c>
      <c r="B38" s="319" t="str" cm="1">
        <f t="array" ref="B38">IF(F38="Mulched (left on surface)",IFERROR(_xlfn._xlws.FILTER(Prod.Out!H:H,Prod.Out!B:B=MT.Out!E38),""),IF(F38="Incorporated",IFERROR(_xlfn._xlws.FILTER(Prod.Out!I:I,Prod.Out!B:B=MT.Out!E38),""),IF(F38="Retained (unknown if mulched/incorp.)",IFERROR(_xlfn._xlws.FILTER(Prod.Out!J:J,Prod.Out!B:B=MT.Out!E38),""),"")))</f>
        <v/>
      </c>
      <c r="C38" s="319" t="str">
        <f t="shared" si="2"/>
        <v/>
      </c>
      <c r="M38" s="319" t="str" cm="1">
        <f t="array" ref="M38">IF(L38=0,"",IFERROR(_xlfn._xlws.FILTER(AF.Out!B:I,AF.Out!A:A=MT.Out!L38),""))</f>
        <v/>
      </c>
      <c r="V38" s="319" t="str" cm="1">
        <f t="array" ref="V38">IF(U38=0,"",IFERROR(_xlfn._xlws.FILTER(Animals.Out!P:S,Animals.Out!A:A=MT.Out!U38),""))</f>
        <v/>
      </c>
      <c r="AA38" s="319" t="str" cm="1">
        <f t="array" ref="AA38">IF(Z38=0,"",IFERROR(_xlfn._xlws.FILTER('Chems.Out'!B:B,'Chems.Out'!A:A=MT.Out!Z38),""))</f>
        <v/>
      </c>
      <c r="AC38" s="319" t="str" cm="1">
        <f t="array" ref="AC38">IF(AB38=0,"",IFERROR(_xlfn._xlws.FILTER('PH.E.Out'!M:N,'PH.E.Out'!I:I=MT.Out!AB38),""))</f>
        <v/>
      </c>
      <c r="AF38" s="319" t="str" cm="1">
        <f t="array" ref="AF38">IF(AE38=0,"",IFERROR(_xlfn._xlws.FILTER(AF.Out!B:E,AF.Out!A:A=AE38),""))</f>
        <v/>
      </c>
      <c r="AK38" s="319" t="str" cm="1">
        <f t="array" ref="AK38">IF(AJ38=0,"",IFERROR(_xlfn._xlws.FILTER(Harvest.Out!B:D,Harvest.Out!A:A=MT.Out!AJ38),""))</f>
        <v/>
      </c>
      <c r="AO38" s="319" t="str" cm="1">
        <f t="array" ref="AO38">IF(AN38=0,"",IFERROR(_xlfn._xlws.FILTER(Irrig.Out!B:E,Irrig.Out!A:A=MT.Out!AN38),""))</f>
        <v/>
      </c>
      <c r="AT38" s="319" t="str" cm="1">
        <f t="array" ref="AT38">IF(AS38=0,"",IFERROR(_xlfn._xlws.FILTER('Residues.Out'!F:K,'Residues.Out'!A:A=AS38),""))</f>
        <v/>
      </c>
      <c r="BA38" s="319" t="str" cm="1">
        <f t="array" ref="BA38">IF(AZ38=0,"",IFERROR(_xlfn._xlws.FILTER(Fert.Out!B:K,Fert.Out!A:A=MT.Out!AZ38),""))</f>
        <v/>
      </c>
      <c r="BK38" s="319" t="str" cm="1">
        <f t="array" ref="BK38">IF(AZ38=0,"",IFERROR(_xlfn._xlws.FILTER(Fert.Out!T:T,Fert.Out!A:A=MT.Out!AZ38),""))</f>
        <v/>
      </c>
      <c r="BM38" s="319" t="str" cm="1">
        <f t="array" ref="BM38">IF(BL38=0,"",IFERROR(_xlfn._xlws.FILTER(pH.Out!C:D,pH.Out!A:A=MT.Out!BL38),""))</f>
        <v/>
      </c>
      <c r="BP38" s="319" t="str" cm="1">
        <f t="array" ref="BP38">IF(BO38=0,"",IFERROR(_xlfn._xlws.FILTER(Plant.Out!C:D,Plant.Out!B:B=MT.Out!BO38),""))</f>
        <v/>
      </c>
      <c r="BQ38" s="319"/>
      <c r="BR38" s="319" t="str" cm="1">
        <f t="array" ref="BR38">IF(BO38=0,"",IFERROR(_xlfn._xlws.FILTER(Plant.Out!E:P,Plant.Out!B:B=MT.Out!BO38),""))</f>
        <v/>
      </c>
      <c r="CE38" s="319" t="str" cm="1">
        <f t="array" ref="CE38">IF(CD38=0,"",IFERROR(_xlfn._xlws.FILTER('PH.E.Out'!E:G,'PH.E.Out'!A:A=MT.Out!CD38),""))</f>
        <v/>
      </c>
      <c r="CI38" s="319" t="str" cm="1">
        <f t="array" ref="CI38">IF(CH38=0,"",IFERROR(_xlfn._xlws.FILTER(Till.Out!C:C,Till.Out!B:B=MT.Out!CH38),""))</f>
        <v/>
      </c>
      <c r="CK38" s="319" t="str" cm="1">
        <f t="array" ref="CK38">IF(CJ38=0,"",IFERROR(_xlfn._xlws.FILTER(Var.Out!B:S,Var.Out!B:B=MT.Out!CJ38),""))</f>
        <v/>
      </c>
      <c r="DD38" s="319" t="str" cm="1">
        <f t="array" ref="DD38">IF(DC38=0,"",IFERROR(_xlfn._xlws.FILTER(WH.Out!F:G,WH.Out!A:A=MT.Out!DC38),""))</f>
        <v/>
      </c>
      <c r="DG38" s="319" t="str" cm="1">
        <f t="array" ref="DG38">IF(DF38=0,"",IFERROR(_xlfn._xlws.FILTER(Other.Out!B:C,Other.Out!A:A=MT.Out!DF38),""))</f>
        <v/>
      </c>
      <c r="DJ38" s="319" t="str" cm="1">
        <f t="array" ref="DJ38">IF(DI38=0,"",IFERROR(_xlfn._xlws.FILTER(Weed.Out!B:G,Weed.Out!A:A=MT.Out!DI38),""))</f>
        <v/>
      </c>
    </row>
    <row r="39" spans="1:114" ht="10.35" x14ac:dyDescent="0.5">
      <c r="A39" s="319" t="str">
        <f t="shared" si="0"/>
        <v/>
      </c>
      <c r="B39" s="319" t="str" cm="1">
        <f t="array" ref="B39">IF(F39="Mulched (left on surface)",IFERROR(_xlfn._xlws.FILTER(Prod.Out!H:H,Prod.Out!B:B=MT.Out!E39),""),IF(F39="Incorporated",IFERROR(_xlfn._xlws.FILTER(Prod.Out!I:I,Prod.Out!B:B=MT.Out!E39),""),IF(F39="Retained (unknown if mulched/incorp.)",IFERROR(_xlfn._xlws.FILTER(Prod.Out!J:J,Prod.Out!B:B=MT.Out!E39),""),"")))</f>
        <v/>
      </c>
      <c r="C39" s="319" t="str">
        <f t="shared" si="2"/>
        <v/>
      </c>
      <c r="M39" s="319" t="str" cm="1">
        <f t="array" ref="M39">IF(L39=0,"",IFERROR(_xlfn._xlws.FILTER(AF.Out!B:I,AF.Out!A:A=MT.Out!L39),""))</f>
        <v/>
      </c>
      <c r="V39" s="319" t="str" cm="1">
        <f t="array" ref="V39">IF(U39=0,"",IFERROR(_xlfn._xlws.FILTER(Animals.Out!P:S,Animals.Out!A:A=MT.Out!U39),""))</f>
        <v/>
      </c>
      <c r="AA39" s="319" t="str" cm="1">
        <f t="array" ref="AA39">IF(Z39=0,"",IFERROR(_xlfn._xlws.FILTER('Chems.Out'!B:B,'Chems.Out'!A:A=MT.Out!Z39),""))</f>
        <v/>
      </c>
      <c r="AC39" s="319" t="str" cm="1">
        <f t="array" ref="AC39">IF(AB39=0,"",IFERROR(_xlfn._xlws.FILTER('PH.E.Out'!M:N,'PH.E.Out'!I:I=MT.Out!AB39),""))</f>
        <v/>
      </c>
      <c r="AF39" s="319" t="str" cm="1">
        <f t="array" ref="AF39">IF(AE39=0,"",IFERROR(_xlfn._xlws.FILTER(AF.Out!B:E,AF.Out!A:A=AE39),""))</f>
        <v/>
      </c>
      <c r="AK39" s="319" t="str" cm="1">
        <f t="array" ref="AK39">IF(AJ39=0,"",IFERROR(_xlfn._xlws.FILTER(Harvest.Out!B:D,Harvest.Out!A:A=MT.Out!AJ39),""))</f>
        <v/>
      </c>
      <c r="AO39" s="319" t="str" cm="1">
        <f t="array" ref="AO39">IF(AN39=0,"",IFERROR(_xlfn._xlws.FILTER(Irrig.Out!B:E,Irrig.Out!A:A=MT.Out!AN39),""))</f>
        <v/>
      </c>
      <c r="AT39" s="319" t="str" cm="1">
        <f t="array" ref="AT39">IF(AS39=0,"",IFERROR(_xlfn._xlws.FILTER('Residues.Out'!F:K,'Residues.Out'!A:A=AS39),""))</f>
        <v/>
      </c>
      <c r="BA39" s="319" t="str" cm="1">
        <f t="array" ref="BA39">IF(AZ39=0,"",IFERROR(_xlfn._xlws.FILTER(Fert.Out!B:K,Fert.Out!A:A=MT.Out!AZ39),""))</f>
        <v/>
      </c>
      <c r="BK39" s="319" t="str" cm="1">
        <f t="array" ref="BK39">IF(AZ39=0,"",IFERROR(_xlfn._xlws.FILTER(Fert.Out!T:T,Fert.Out!A:A=MT.Out!AZ39),""))</f>
        <v/>
      </c>
      <c r="BM39" s="319" t="str" cm="1">
        <f t="array" ref="BM39">IF(BL39=0,"",IFERROR(_xlfn._xlws.FILTER(pH.Out!C:D,pH.Out!A:A=MT.Out!BL39),""))</f>
        <v/>
      </c>
      <c r="BP39" s="319" t="str" cm="1">
        <f t="array" ref="BP39">IF(BO39=0,"",IFERROR(_xlfn._xlws.FILTER(Plant.Out!C:D,Plant.Out!B:B=MT.Out!BO39),""))</f>
        <v/>
      </c>
      <c r="BQ39" s="319"/>
      <c r="BR39" s="319" t="str" cm="1">
        <f t="array" ref="BR39">IF(BO39=0,"",IFERROR(_xlfn._xlws.FILTER(Plant.Out!E:P,Plant.Out!B:B=MT.Out!BO39),""))</f>
        <v/>
      </c>
      <c r="CE39" s="319" t="str" cm="1">
        <f t="array" ref="CE39">IF(CD39=0,"",IFERROR(_xlfn._xlws.FILTER('PH.E.Out'!E:G,'PH.E.Out'!A:A=MT.Out!CD39),""))</f>
        <v/>
      </c>
      <c r="CI39" s="319" t="str" cm="1">
        <f t="array" ref="CI39">IF(CH39=0,"",IFERROR(_xlfn._xlws.FILTER(Till.Out!C:C,Till.Out!B:B=MT.Out!CH39),""))</f>
        <v/>
      </c>
      <c r="CK39" s="319" t="str" cm="1">
        <f t="array" ref="CK39">IF(CJ39=0,"",IFERROR(_xlfn._xlws.FILTER(Var.Out!B:S,Var.Out!B:B=MT.Out!CJ39),""))</f>
        <v/>
      </c>
      <c r="DD39" s="319" t="str" cm="1">
        <f t="array" ref="DD39">IF(DC39=0,"",IFERROR(_xlfn._xlws.FILTER(WH.Out!F:G,WH.Out!A:A=MT.Out!DC39),""))</f>
        <v/>
      </c>
      <c r="DG39" s="319" t="str" cm="1">
        <f t="array" ref="DG39">IF(DF39=0,"",IFERROR(_xlfn._xlws.FILTER(Other.Out!B:C,Other.Out!A:A=MT.Out!DF39),""))</f>
        <v/>
      </c>
      <c r="DJ39" s="319" t="str" cm="1">
        <f t="array" ref="DJ39">IF(DI39=0,"",IFERROR(_xlfn._xlws.FILTER(Weed.Out!B:G,Weed.Out!A:A=MT.Out!DI39),""))</f>
        <v/>
      </c>
    </row>
    <row r="40" spans="1:114" ht="10.35" x14ac:dyDescent="0.5">
      <c r="A40" s="319" t="str">
        <f t="shared" si="0"/>
        <v/>
      </c>
      <c r="B40" s="319" t="str" cm="1">
        <f t="array" ref="B40">IF(F40="Mulched (left on surface)",IFERROR(_xlfn._xlws.FILTER(Prod.Out!H:H,Prod.Out!B:B=MT.Out!E40),""),IF(F40="Incorporated",IFERROR(_xlfn._xlws.FILTER(Prod.Out!I:I,Prod.Out!B:B=MT.Out!E40),""),IF(F40="Retained (unknown if mulched/incorp.)",IFERROR(_xlfn._xlws.FILTER(Prod.Out!J:J,Prod.Out!B:B=MT.Out!E40),""),"")))</f>
        <v/>
      </c>
      <c r="C40" s="319" t="str">
        <f t="shared" si="2"/>
        <v/>
      </c>
      <c r="M40" s="319" t="str" cm="1">
        <f t="array" ref="M40">IF(L40=0,"",IFERROR(_xlfn._xlws.FILTER(AF.Out!B:I,AF.Out!A:A=MT.Out!L40),""))</f>
        <v/>
      </c>
      <c r="V40" s="319" t="str" cm="1">
        <f t="array" ref="V40">IF(U40=0,"",IFERROR(_xlfn._xlws.FILTER(Animals.Out!P:S,Animals.Out!A:A=MT.Out!U40),""))</f>
        <v/>
      </c>
      <c r="AA40" s="319" t="str" cm="1">
        <f t="array" ref="AA40">IF(Z40=0,"",IFERROR(_xlfn._xlws.FILTER('Chems.Out'!B:B,'Chems.Out'!A:A=MT.Out!Z40),""))</f>
        <v/>
      </c>
      <c r="AC40" s="319" t="str" cm="1">
        <f t="array" ref="AC40">IF(AB40=0,"",IFERROR(_xlfn._xlws.FILTER('PH.E.Out'!M:N,'PH.E.Out'!I:I=MT.Out!AB40),""))</f>
        <v/>
      </c>
      <c r="AF40" s="319" t="str" cm="1">
        <f t="array" ref="AF40">IF(AE40=0,"",IFERROR(_xlfn._xlws.FILTER(AF.Out!B:E,AF.Out!A:A=AE40),""))</f>
        <v/>
      </c>
      <c r="AK40" s="319" t="str" cm="1">
        <f t="array" ref="AK40">IF(AJ40=0,"",IFERROR(_xlfn._xlws.FILTER(Harvest.Out!B:D,Harvest.Out!A:A=MT.Out!AJ40),""))</f>
        <v/>
      </c>
      <c r="AO40" s="319" t="str" cm="1">
        <f t="array" ref="AO40">IF(AN40=0,"",IFERROR(_xlfn._xlws.FILTER(Irrig.Out!B:E,Irrig.Out!A:A=MT.Out!AN40),""))</f>
        <v/>
      </c>
      <c r="AT40" s="319" t="str" cm="1">
        <f t="array" ref="AT40">IF(AS40=0,"",IFERROR(_xlfn._xlws.FILTER('Residues.Out'!F:K,'Residues.Out'!A:A=AS40),""))</f>
        <v/>
      </c>
      <c r="BA40" s="319" t="str" cm="1">
        <f t="array" ref="BA40">IF(AZ40=0,"",IFERROR(_xlfn._xlws.FILTER(Fert.Out!B:K,Fert.Out!A:A=MT.Out!AZ40),""))</f>
        <v/>
      </c>
      <c r="BK40" s="319" t="str" cm="1">
        <f t="array" ref="BK40">IF(AZ40=0,"",IFERROR(_xlfn._xlws.FILTER(Fert.Out!T:T,Fert.Out!A:A=MT.Out!AZ40),""))</f>
        <v/>
      </c>
      <c r="BM40" s="319" t="str" cm="1">
        <f t="array" ref="BM40">IF(BL40=0,"",IFERROR(_xlfn._xlws.FILTER(pH.Out!C:D,pH.Out!A:A=MT.Out!BL40),""))</f>
        <v/>
      </c>
      <c r="BP40" s="319" t="str" cm="1">
        <f t="array" ref="BP40">IF(BO40=0,"",IFERROR(_xlfn._xlws.FILTER(Plant.Out!C:D,Plant.Out!B:B=MT.Out!BO40),""))</f>
        <v/>
      </c>
      <c r="BQ40" s="319"/>
      <c r="BR40" s="319" t="str" cm="1">
        <f t="array" ref="BR40">IF(BO40=0,"",IFERROR(_xlfn._xlws.FILTER(Plant.Out!E:P,Plant.Out!B:B=MT.Out!BO40),""))</f>
        <v/>
      </c>
      <c r="CE40" s="319" t="str" cm="1">
        <f t="array" ref="CE40">IF(CD40=0,"",IFERROR(_xlfn._xlws.FILTER('PH.E.Out'!E:G,'PH.E.Out'!A:A=MT.Out!CD40),""))</f>
        <v/>
      </c>
      <c r="CI40" s="319" t="str" cm="1">
        <f t="array" ref="CI40">IF(CH40=0,"",IFERROR(_xlfn._xlws.FILTER(Till.Out!C:C,Till.Out!B:B=MT.Out!CH40),""))</f>
        <v/>
      </c>
      <c r="CK40" s="319" t="str" cm="1">
        <f t="array" ref="CK40">IF(CJ40=0,"",IFERROR(_xlfn._xlws.FILTER(Var.Out!B:S,Var.Out!B:B=MT.Out!CJ40),""))</f>
        <v/>
      </c>
      <c r="DD40" s="319" t="str" cm="1">
        <f t="array" ref="DD40">IF(DC40=0,"",IFERROR(_xlfn._xlws.FILTER(WH.Out!F:G,WH.Out!A:A=MT.Out!DC40),""))</f>
        <v/>
      </c>
      <c r="DG40" s="319" t="str" cm="1">
        <f t="array" ref="DG40">IF(DF40=0,"",IFERROR(_xlfn._xlws.FILTER(Other.Out!B:C,Other.Out!A:A=MT.Out!DF40),""))</f>
        <v/>
      </c>
      <c r="DJ40" s="319" t="str" cm="1">
        <f t="array" ref="DJ40">IF(DI40=0,"",IFERROR(_xlfn._xlws.FILTER(Weed.Out!B:G,Weed.Out!A:A=MT.Out!DI40),""))</f>
        <v/>
      </c>
    </row>
    <row r="41" spans="1:114" ht="10.35" x14ac:dyDescent="0.5">
      <c r="A41" s="319" t="str">
        <f t="shared" si="0"/>
        <v/>
      </c>
      <c r="B41" s="319" t="str" cm="1">
        <f t="array" ref="B41">IF(F41="Mulched (left on surface)",IFERROR(_xlfn._xlws.FILTER(Prod.Out!H:H,Prod.Out!B:B=MT.Out!E41),""),IF(F41="Incorporated",IFERROR(_xlfn._xlws.FILTER(Prod.Out!I:I,Prod.Out!B:B=MT.Out!E41),""),IF(F41="Retained (unknown if mulched/incorp.)",IFERROR(_xlfn._xlws.FILTER(Prod.Out!J:J,Prod.Out!B:B=MT.Out!E41),""),"")))</f>
        <v/>
      </c>
      <c r="C41" s="319" t="str">
        <f t="shared" si="2"/>
        <v/>
      </c>
      <c r="M41" s="319" t="str" cm="1">
        <f t="array" ref="M41">IF(L41=0,"",IFERROR(_xlfn._xlws.FILTER(AF.Out!B:I,AF.Out!A:A=MT.Out!L41),""))</f>
        <v/>
      </c>
      <c r="V41" s="319" t="str" cm="1">
        <f t="array" ref="V41">IF(U41=0,"",IFERROR(_xlfn._xlws.FILTER(Animals.Out!P:S,Animals.Out!A:A=MT.Out!U41),""))</f>
        <v/>
      </c>
      <c r="AA41" s="319" t="str" cm="1">
        <f t="array" ref="AA41">IF(Z41=0,"",IFERROR(_xlfn._xlws.FILTER('Chems.Out'!B:B,'Chems.Out'!A:A=MT.Out!Z41),""))</f>
        <v/>
      </c>
      <c r="AC41" s="319" t="str" cm="1">
        <f t="array" ref="AC41">IF(AB41=0,"",IFERROR(_xlfn._xlws.FILTER('PH.E.Out'!M:N,'PH.E.Out'!I:I=MT.Out!AB41),""))</f>
        <v/>
      </c>
      <c r="AF41" s="319" t="str" cm="1">
        <f t="array" ref="AF41">IF(AE41=0,"",IFERROR(_xlfn._xlws.FILTER(AF.Out!B:E,AF.Out!A:A=AE41),""))</f>
        <v/>
      </c>
      <c r="AK41" s="319" t="str" cm="1">
        <f t="array" ref="AK41">IF(AJ41=0,"",IFERROR(_xlfn._xlws.FILTER(Harvest.Out!B:D,Harvest.Out!A:A=MT.Out!AJ41),""))</f>
        <v/>
      </c>
      <c r="AO41" s="319" t="str" cm="1">
        <f t="array" ref="AO41">IF(AN41=0,"",IFERROR(_xlfn._xlws.FILTER(Irrig.Out!B:E,Irrig.Out!A:A=MT.Out!AN41),""))</f>
        <v/>
      </c>
      <c r="AT41" s="319" t="str" cm="1">
        <f t="array" ref="AT41">IF(AS41=0,"",IFERROR(_xlfn._xlws.FILTER('Residues.Out'!F:K,'Residues.Out'!A:A=AS41),""))</f>
        <v/>
      </c>
      <c r="BA41" s="319" t="str" cm="1">
        <f t="array" ref="BA41">IF(AZ41=0,"",IFERROR(_xlfn._xlws.FILTER(Fert.Out!B:K,Fert.Out!A:A=MT.Out!AZ41),""))</f>
        <v/>
      </c>
      <c r="BK41" s="319" t="str" cm="1">
        <f t="array" ref="BK41">IF(AZ41=0,"",IFERROR(_xlfn._xlws.FILTER(Fert.Out!T:T,Fert.Out!A:A=MT.Out!AZ41),""))</f>
        <v/>
      </c>
      <c r="BM41" s="319" t="str" cm="1">
        <f t="array" ref="BM41">IF(BL41=0,"",IFERROR(_xlfn._xlws.FILTER(pH.Out!C:D,pH.Out!A:A=MT.Out!BL41),""))</f>
        <v/>
      </c>
      <c r="BP41" s="319" t="str" cm="1">
        <f t="array" ref="BP41">IF(BO41=0,"",IFERROR(_xlfn._xlws.FILTER(Plant.Out!C:D,Plant.Out!B:B=MT.Out!BO41),""))</f>
        <v/>
      </c>
      <c r="BQ41" s="319"/>
      <c r="BR41" s="319" t="str" cm="1">
        <f t="array" ref="BR41">IF(BO41=0,"",IFERROR(_xlfn._xlws.FILTER(Plant.Out!E:P,Plant.Out!B:B=MT.Out!BO41),""))</f>
        <v/>
      </c>
      <c r="CE41" s="319" t="str" cm="1">
        <f t="array" ref="CE41">IF(CD41=0,"",IFERROR(_xlfn._xlws.FILTER('PH.E.Out'!E:G,'PH.E.Out'!A:A=MT.Out!CD41),""))</f>
        <v/>
      </c>
      <c r="CI41" s="319" t="str" cm="1">
        <f t="array" ref="CI41">IF(CH41=0,"",IFERROR(_xlfn._xlws.FILTER(Till.Out!C:C,Till.Out!B:B=MT.Out!CH41),""))</f>
        <v/>
      </c>
      <c r="CK41" s="319" t="str" cm="1">
        <f t="array" ref="CK41">IF(CJ41=0,"",IFERROR(_xlfn._xlws.FILTER(Var.Out!B:S,Var.Out!B:B=MT.Out!CJ41),""))</f>
        <v/>
      </c>
      <c r="DD41" s="319" t="str" cm="1">
        <f t="array" ref="DD41">IF(DC41=0,"",IFERROR(_xlfn._xlws.FILTER(WH.Out!F:G,WH.Out!A:A=MT.Out!DC41),""))</f>
        <v/>
      </c>
      <c r="DG41" s="319" t="str" cm="1">
        <f t="array" ref="DG41">IF(DF41=0,"",IFERROR(_xlfn._xlws.FILTER(Other.Out!B:C,Other.Out!A:A=MT.Out!DF41),""))</f>
        <v/>
      </c>
      <c r="DJ41" s="319" t="str" cm="1">
        <f t="array" ref="DJ41">IF(DI41=0,"",IFERROR(_xlfn._xlws.FILTER(Weed.Out!B:G,Weed.Out!A:A=MT.Out!DI41),""))</f>
        <v/>
      </c>
    </row>
    <row r="42" spans="1:114" ht="10.35" x14ac:dyDescent="0.5">
      <c r="A42" s="319" t="str">
        <f t="shared" si="0"/>
        <v/>
      </c>
      <c r="B42" s="319" t="str" cm="1">
        <f t="array" ref="B42">IF(F42="Mulched (left on surface)",IFERROR(_xlfn._xlws.FILTER(Prod.Out!H:H,Prod.Out!B:B=MT.Out!E42),""),IF(F42="Incorporated",IFERROR(_xlfn._xlws.FILTER(Prod.Out!I:I,Prod.Out!B:B=MT.Out!E42),""),IF(F42="Retained (unknown if mulched/incorp.)",IFERROR(_xlfn._xlws.FILTER(Prod.Out!J:J,Prod.Out!B:B=MT.Out!E42),""),"")))</f>
        <v/>
      </c>
      <c r="C42" s="319" t="str">
        <f t="shared" si="2"/>
        <v/>
      </c>
      <c r="M42" s="319" t="str" cm="1">
        <f t="array" ref="M42">IF(L42=0,"",IFERROR(_xlfn._xlws.FILTER(AF.Out!B:I,AF.Out!A:A=MT.Out!L42),""))</f>
        <v/>
      </c>
      <c r="V42" s="319" t="str" cm="1">
        <f t="array" ref="V42">IF(U42=0,"",IFERROR(_xlfn._xlws.FILTER(Animals.Out!P:S,Animals.Out!A:A=MT.Out!U42),""))</f>
        <v/>
      </c>
      <c r="AA42" s="319" t="str" cm="1">
        <f t="array" ref="AA42">IF(Z42=0,"",IFERROR(_xlfn._xlws.FILTER('Chems.Out'!B:B,'Chems.Out'!A:A=MT.Out!Z42),""))</f>
        <v/>
      </c>
      <c r="AC42" s="319" t="str" cm="1">
        <f t="array" ref="AC42">IF(AB42=0,"",IFERROR(_xlfn._xlws.FILTER('PH.E.Out'!M:N,'PH.E.Out'!I:I=MT.Out!AB42),""))</f>
        <v/>
      </c>
      <c r="AF42" s="319" t="str" cm="1">
        <f t="array" ref="AF42">IF(AE42=0,"",IFERROR(_xlfn._xlws.FILTER(AF.Out!B:E,AF.Out!A:A=AE42),""))</f>
        <v/>
      </c>
      <c r="AK42" s="319" t="str" cm="1">
        <f t="array" ref="AK42">IF(AJ42=0,"",IFERROR(_xlfn._xlws.FILTER(Harvest.Out!B:D,Harvest.Out!A:A=MT.Out!AJ42),""))</f>
        <v/>
      </c>
      <c r="AO42" s="319" t="str" cm="1">
        <f t="array" ref="AO42">IF(AN42=0,"",IFERROR(_xlfn._xlws.FILTER(Irrig.Out!B:E,Irrig.Out!A:A=MT.Out!AN42),""))</f>
        <v/>
      </c>
      <c r="AT42" s="319" t="str" cm="1">
        <f t="array" ref="AT42">IF(AS42=0,"",IFERROR(_xlfn._xlws.FILTER('Residues.Out'!F:K,'Residues.Out'!A:A=AS42),""))</f>
        <v/>
      </c>
      <c r="BA42" s="319" t="str" cm="1">
        <f t="array" ref="BA42">IF(AZ42=0,"",IFERROR(_xlfn._xlws.FILTER(Fert.Out!B:K,Fert.Out!A:A=MT.Out!AZ42),""))</f>
        <v/>
      </c>
      <c r="BK42" s="319" t="str" cm="1">
        <f t="array" ref="BK42">IF(AZ42=0,"",IFERROR(_xlfn._xlws.FILTER(Fert.Out!T:T,Fert.Out!A:A=MT.Out!AZ42),""))</f>
        <v/>
      </c>
      <c r="BM42" s="319" t="str" cm="1">
        <f t="array" ref="BM42">IF(BL42=0,"",IFERROR(_xlfn._xlws.FILTER(pH.Out!C:D,pH.Out!A:A=MT.Out!BL42),""))</f>
        <v/>
      </c>
      <c r="BP42" s="319" t="str" cm="1">
        <f t="array" ref="BP42">IF(BO42=0,"",IFERROR(_xlfn._xlws.FILTER(Plant.Out!C:D,Plant.Out!B:B=MT.Out!BO42),""))</f>
        <v/>
      </c>
      <c r="BQ42" s="319"/>
      <c r="BR42" s="319" t="str" cm="1">
        <f t="array" ref="BR42">IF(BO42=0,"",IFERROR(_xlfn._xlws.FILTER(Plant.Out!E:P,Plant.Out!B:B=MT.Out!BO42),""))</f>
        <v/>
      </c>
      <c r="CE42" s="319" t="str" cm="1">
        <f t="array" ref="CE42">IF(CD42=0,"",IFERROR(_xlfn._xlws.FILTER('PH.E.Out'!E:G,'PH.E.Out'!A:A=MT.Out!CD42),""))</f>
        <v/>
      </c>
      <c r="CI42" s="319" t="str" cm="1">
        <f t="array" ref="CI42">IF(CH42=0,"",IFERROR(_xlfn._xlws.FILTER(Till.Out!C:C,Till.Out!B:B=MT.Out!CH42),""))</f>
        <v/>
      </c>
      <c r="CK42" s="319" t="str" cm="1">
        <f t="array" ref="CK42">IF(CJ42=0,"",IFERROR(_xlfn._xlws.FILTER(Var.Out!B:S,Var.Out!B:B=MT.Out!CJ42),""))</f>
        <v/>
      </c>
      <c r="DD42" s="319" t="str" cm="1">
        <f t="array" ref="DD42">IF(DC42=0,"",IFERROR(_xlfn._xlws.FILTER(WH.Out!F:G,WH.Out!A:A=MT.Out!DC42),""))</f>
        <v/>
      </c>
      <c r="DG42" s="319" t="str" cm="1">
        <f t="array" ref="DG42">IF(DF42=0,"",IFERROR(_xlfn._xlws.FILTER(Other.Out!B:C,Other.Out!A:A=MT.Out!DF42),""))</f>
        <v/>
      </c>
      <c r="DJ42" s="319" t="str" cm="1">
        <f t="array" ref="DJ42">IF(DI42=0,"",IFERROR(_xlfn._xlws.FILTER(Weed.Out!B:G,Weed.Out!A:A=MT.Out!DI42),""))</f>
        <v/>
      </c>
    </row>
    <row r="43" spans="1:114" ht="10.35" x14ac:dyDescent="0.5">
      <c r="A43" s="319" t="str">
        <f t="shared" si="0"/>
        <v/>
      </c>
      <c r="B43" s="319" t="str" cm="1">
        <f t="array" ref="B43">IF(F43="Mulched (left on surface)",IFERROR(_xlfn._xlws.FILTER(Prod.Out!H:H,Prod.Out!B:B=MT.Out!E43),""),IF(F43="Incorporated",IFERROR(_xlfn._xlws.FILTER(Prod.Out!I:I,Prod.Out!B:B=MT.Out!E43),""),IF(F43="Retained (unknown if mulched/incorp.)",IFERROR(_xlfn._xlws.FILTER(Prod.Out!J:J,Prod.Out!B:B=MT.Out!E43),""),"")))</f>
        <v/>
      </c>
      <c r="C43" s="319" t="str">
        <f t="shared" si="2"/>
        <v/>
      </c>
      <c r="M43" s="319" t="str" cm="1">
        <f t="array" ref="M43">IF(L43=0,"",IFERROR(_xlfn._xlws.FILTER(AF.Out!B:I,AF.Out!A:A=MT.Out!L43),""))</f>
        <v/>
      </c>
      <c r="V43" s="319" t="str" cm="1">
        <f t="array" ref="V43">IF(U43=0,"",IFERROR(_xlfn._xlws.FILTER(Animals.Out!P:S,Animals.Out!A:A=MT.Out!U43),""))</f>
        <v/>
      </c>
      <c r="AA43" s="319" t="str" cm="1">
        <f t="array" ref="AA43">IF(Z43=0,"",IFERROR(_xlfn._xlws.FILTER('Chems.Out'!B:B,'Chems.Out'!A:A=MT.Out!Z43),""))</f>
        <v/>
      </c>
      <c r="AC43" s="319" t="str" cm="1">
        <f t="array" ref="AC43">IF(AB43=0,"",IFERROR(_xlfn._xlws.FILTER('PH.E.Out'!M:N,'PH.E.Out'!I:I=MT.Out!AB43),""))</f>
        <v/>
      </c>
      <c r="AF43" s="319" t="str" cm="1">
        <f t="array" ref="AF43">IF(AE43=0,"",IFERROR(_xlfn._xlws.FILTER(AF.Out!B:E,AF.Out!A:A=AE43),""))</f>
        <v/>
      </c>
      <c r="AK43" s="319" t="str" cm="1">
        <f t="array" ref="AK43">IF(AJ43=0,"",IFERROR(_xlfn._xlws.FILTER(Harvest.Out!B:D,Harvest.Out!A:A=MT.Out!AJ43),""))</f>
        <v/>
      </c>
      <c r="AO43" s="319" t="str" cm="1">
        <f t="array" ref="AO43">IF(AN43=0,"",IFERROR(_xlfn._xlws.FILTER(Irrig.Out!B:E,Irrig.Out!A:A=MT.Out!AN43),""))</f>
        <v/>
      </c>
      <c r="AT43" s="319" t="str" cm="1">
        <f t="array" ref="AT43">IF(AS43=0,"",IFERROR(_xlfn._xlws.FILTER('Residues.Out'!F:K,'Residues.Out'!A:A=AS43),""))</f>
        <v/>
      </c>
      <c r="BA43" s="319" t="str" cm="1">
        <f t="array" ref="BA43">IF(AZ43=0,"",IFERROR(_xlfn._xlws.FILTER(Fert.Out!B:K,Fert.Out!A:A=MT.Out!AZ43),""))</f>
        <v/>
      </c>
      <c r="BK43" s="319" t="str" cm="1">
        <f t="array" ref="BK43">IF(AZ43=0,"",IFERROR(_xlfn._xlws.FILTER(Fert.Out!T:T,Fert.Out!A:A=MT.Out!AZ43),""))</f>
        <v/>
      </c>
      <c r="BM43" s="319" t="str" cm="1">
        <f t="array" ref="BM43">IF(BL43=0,"",IFERROR(_xlfn._xlws.FILTER(pH.Out!C:D,pH.Out!A:A=MT.Out!BL43),""))</f>
        <v/>
      </c>
      <c r="BP43" s="319" t="str" cm="1">
        <f t="array" ref="BP43">IF(BO43=0,"",IFERROR(_xlfn._xlws.FILTER(Plant.Out!C:D,Plant.Out!B:B=MT.Out!BO43),""))</f>
        <v/>
      </c>
      <c r="BQ43" s="319"/>
      <c r="BR43" s="319" t="str" cm="1">
        <f t="array" ref="BR43">IF(BO43=0,"",IFERROR(_xlfn._xlws.FILTER(Plant.Out!E:P,Plant.Out!B:B=MT.Out!BO43),""))</f>
        <v/>
      </c>
      <c r="CE43" s="319" t="str" cm="1">
        <f t="array" ref="CE43">IF(CD43=0,"",IFERROR(_xlfn._xlws.FILTER('PH.E.Out'!E:G,'PH.E.Out'!A:A=MT.Out!CD43),""))</f>
        <v/>
      </c>
      <c r="CI43" s="319" t="str" cm="1">
        <f t="array" ref="CI43">IF(CH43=0,"",IFERROR(_xlfn._xlws.FILTER(Till.Out!C:C,Till.Out!B:B=MT.Out!CH43),""))</f>
        <v/>
      </c>
      <c r="CK43" s="319" t="str" cm="1">
        <f t="array" ref="CK43">IF(CJ43=0,"",IFERROR(_xlfn._xlws.FILTER(Var.Out!B:S,Var.Out!B:B=MT.Out!CJ43),""))</f>
        <v/>
      </c>
      <c r="DD43" s="319" t="str" cm="1">
        <f t="array" ref="DD43">IF(DC43=0,"",IFERROR(_xlfn._xlws.FILTER(WH.Out!F:G,WH.Out!A:A=MT.Out!DC43),""))</f>
        <v/>
      </c>
      <c r="DG43" s="319" t="str" cm="1">
        <f t="array" ref="DG43">IF(DF43=0,"",IFERROR(_xlfn._xlws.FILTER(Other.Out!B:C,Other.Out!A:A=MT.Out!DF43),""))</f>
        <v/>
      </c>
      <c r="DJ43" s="319" t="str" cm="1">
        <f t="array" ref="DJ43">IF(DI43=0,"",IFERROR(_xlfn._xlws.FILTER(Weed.Out!B:G,Weed.Out!A:A=MT.Out!DI43),""))</f>
        <v/>
      </c>
    </row>
    <row r="44" spans="1:114" ht="10.35" x14ac:dyDescent="0.5">
      <c r="A44" s="319" t="str">
        <f t="shared" si="0"/>
        <v/>
      </c>
      <c r="B44" s="319" t="str" cm="1">
        <f t="array" ref="B44">IF(F44="Mulched (left on surface)",IFERROR(_xlfn._xlws.FILTER(Prod.Out!H:H,Prod.Out!B:B=MT.Out!E44),""),IF(F44="Incorporated",IFERROR(_xlfn._xlws.FILTER(Prod.Out!I:I,Prod.Out!B:B=MT.Out!E44),""),IF(F44="Retained (unknown if mulched/incorp.)",IFERROR(_xlfn._xlws.FILTER(Prod.Out!J:J,Prod.Out!B:B=MT.Out!E44),""),"")))</f>
        <v/>
      </c>
      <c r="C44" s="319" t="str">
        <f t="shared" si="2"/>
        <v/>
      </c>
      <c r="M44" s="319" t="str" cm="1">
        <f t="array" ref="M44">IF(L44=0,"",IFERROR(_xlfn._xlws.FILTER(AF.Out!B:I,AF.Out!A:A=MT.Out!L44),""))</f>
        <v/>
      </c>
      <c r="V44" s="319" t="str" cm="1">
        <f t="array" ref="V44">IF(U44=0,"",IFERROR(_xlfn._xlws.FILTER(Animals.Out!P:S,Animals.Out!A:A=MT.Out!U44),""))</f>
        <v/>
      </c>
      <c r="AA44" s="319" t="str" cm="1">
        <f t="array" ref="AA44">IF(Z44=0,"",IFERROR(_xlfn._xlws.FILTER('Chems.Out'!B:B,'Chems.Out'!A:A=MT.Out!Z44),""))</f>
        <v/>
      </c>
      <c r="AC44" s="319" t="str" cm="1">
        <f t="array" ref="AC44">IF(AB44=0,"",IFERROR(_xlfn._xlws.FILTER('PH.E.Out'!M:N,'PH.E.Out'!I:I=MT.Out!AB44),""))</f>
        <v/>
      </c>
      <c r="AF44" s="319" t="str" cm="1">
        <f t="array" ref="AF44">IF(AE44=0,"",IFERROR(_xlfn._xlws.FILTER(AF.Out!B:E,AF.Out!A:A=AE44),""))</f>
        <v/>
      </c>
      <c r="AK44" s="319" t="str" cm="1">
        <f t="array" ref="AK44">IF(AJ44=0,"",IFERROR(_xlfn._xlws.FILTER(Harvest.Out!B:D,Harvest.Out!A:A=MT.Out!AJ44),""))</f>
        <v/>
      </c>
      <c r="AO44" s="319" t="str" cm="1">
        <f t="array" ref="AO44">IF(AN44=0,"",IFERROR(_xlfn._xlws.FILTER(Irrig.Out!B:E,Irrig.Out!A:A=MT.Out!AN44),""))</f>
        <v/>
      </c>
      <c r="AT44" s="319" t="str" cm="1">
        <f t="array" ref="AT44">IF(AS44=0,"",IFERROR(_xlfn._xlws.FILTER('Residues.Out'!F:K,'Residues.Out'!A:A=AS44),""))</f>
        <v/>
      </c>
      <c r="BA44" s="319" t="str" cm="1">
        <f t="array" ref="BA44">IF(AZ44=0,"",IFERROR(_xlfn._xlws.FILTER(Fert.Out!B:K,Fert.Out!A:A=MT.Out!AZ44),""))</f>
        <v/>
      </c>
      <c r="BK44" s="319" t="str" cm="1">
        <f t="array" ref="BK44">IF(AZ44=0,"",IFERROR(_xlfn._xlws.FILTER(Fert.Out!T:T,Fert.Out!A:A=MT.Out!AZ44),""))</f>
        <v/>
      </c>
      <c r="BM44" s="319" t="str" cm="1">
        <f t="array" ref="BM44">IF(BL44=0,"",IFERROR(_xlfn._xlws.FILTER(pH.Out!C:D,pH.Out!A:A=MT.Out!BL44),""))</f>
        <v/>
      </c>
      <c r="BP44" s="319" t="str" cm="1">
        <f t="array" ref="BP44">IF(BO44=0,"",IFERROR(_xlfn._xlws.FILTER(Plant.Out!C:D,Plant.Out!B:B=MT.Out!BO44),""))</f>
        <v/>
      </c>
      <c r="BQ44" s="319"/>
      <c r="BR44" s="319" t="str" cm="1">
        <f t="array" ref="BR44">IF(BO44=0,"",IFERROR(_xlfn._xlws.FILTER(Plant.Out!E:P,Plant.Out!B:B=MT.Out!BO44),""))</f>
        <v/>
      </c>
      <c r="CE44" s="319" t="str" cm="1">
        <f t="array" ref="CE44">IF(CD44=0,"",IFERROR(_xlfn._xlws.FILTER('PH.E.Out'!E:G,'PH.E.Out'!A:A=MT.Out!CD44),""))</f>
        <v/>
      </c>
      <c r="CI44" s="319" t="str" cm="1">
        <f t="array" ref="CI44">IF(CH44=0,"",IFERROR(_xlfn._xlws.FILTER(Till.Out!C:C,Till.Out!B:B=MT.Out!CH44),""))</f>
        <v/>
      </c>
      <c r="CK44" s="319" t="str" cm="1">
        <f t="array" ref="CK44">IF(CJ44=0,"",IFERROR(_xlfn._xlws.FILTER(Var.Out!B:S,Var.Out!B:B=MT.Out!CJ44),""))</f>
        <v/>
      </c>
      <c r="DD44" s="319" t="str" cm="1">
        <f t="array" ref="DD44">IF(DC44=0,"",IFERROR(_xlfn._xlws.FILTER(WH.Out!F:G,WH.Out!A:A=MT.Out!DC44),""))</f>
        <v/>
      </c>
      <c r="DG44" s="319" t="str" cm="1">
        <f t="array" ref="DG44">IF(DF44=0,"",IFERROR(_xlfn._xlws.FILTER(Other.Out!B:C,Other.Out!A:A=MT.Out!DF44),""))</f>
        <v/>
      </c>
      <c r="DJ44" s="319" t="str" cm="1">
        <f t="array" ref="DJ44">IF(DI44=0,"",IFERROR(_xlfn._xlws.FILTER(Weed.Out!B:G,Weed.Out!A:A=MT.Out!DI44),""))</f>
        <v/>
      </c>
    </row>
    <row r="45" spans="1:114" ht="10.35" x14ac:dyDescent="0.5">
      <c r="A45" s="319" t="str">
        <f t="shared" si="0"/>
        <v/>
      </c>
      <c r="B45" s="319" t="str" cm="1">
        <f t="array" ref="B45">IF(F45="Mulched (left on surface)",IFERROR(_xlfn._xlws.FILTER(Prod.Out!H:H,Prod.Out!B:B=MT.Out!E45),""),IF(F45="Incorporated",IFERROR(_xlfn._xlws.FILTER(Prod.Out!I:I,Prod.Out!B:B=MT.Out!E45),""),IF(F45="Retained (unknown if mulched/incorp.)",IFERROR(_xlfn._xlws.FILTER(Prod.Out!J:J,Prod.Out!B:B=MT.Out!E45),""),"")))</f>
        <v/>
      </c>
      <c r="C45" s="319" t="str">
        <f t="shared" si="2"/>
        <v/>
      </c>
      <c r="M45" s="319" t="str" cm="1">
        <f t="array" ref="M45">IF(L45=0,"",IFERROR(_xlfn._xlws.FILTER(AF.Out!B:I,AF.Out!A:A=MT.Out!L45),""))</f>
        <v/>
      </c>
      <c r="V45" s="319" t="str" cm="1">
        <f t="array" ref="V45">IF(U45=0,"",IFERROR(_xlfn._xlws.FILTER(Animals.Out!P:S,Animals.Out!A:A=MT.Out!U45),""))</f>
        <v/>
      </c>
      <c r="AA45" s="319" t="str" cm="1">
        <f t="array" ref="AA45">IF(Z45=0,"",IFERROR(_xlfn._xlws.FILTER('Chems.Out'!B:B,'Chems.Out'!A:A=MT.Out!Z45),""))</f>
        <v/>
      </c>
      <c r="AC45" s="319" t="str" cm="1">
        <f t="array" ref="AC45">IF(AB45=0,"",IFERROR(_xlfn._xlws.FILTER('PH.E.Out'!M:N,'PH.E.Out'!I:I=MT.Out!AB45),""))</f>
        <v/>
      </c>
      <c r="AF45" s="319" t="str" cm="1">
        <f t="array" ref="AF45">IF(AE45=0,"",IFERROR(_xlfn._xlws.FILTER(AF.Out!B:E,AF.Out!A:A=AE45),""))</f>
        <v/>
      </c>
      <c r="AK45" s="319" t="str" cm="1">
        <f t="array" ref="AK45">IF(AJ45=0,"",IFERROR(_xlfn._xlws.FILTER(Harvest.Out!B:D,Harvest.Out!A:A=MT.Out!AJ45),""))</f>
        <v/>
      </c>
      <c r="AO45" s="319" t="str" cm="1">
        <f t="array" ref="AO45">IF(AN45=0,"",IFERROR(_xlfn._xlws.FILTER(Irrig.Out!B:E,Irrig.Out!A:A=MT.Out!AN45),""))</f>
        <v/>
      </c>
      <c r="AT45" s="319" t="str" cm="1">
        <f t="array" ref="AT45">IF(AS45=0,"",IFERROR(_xlfn._xlws.FILTER('Residues.Out'!F:K,'Residues.Out'!A:A=AS45),""))</f>
        <v/>
      </c>
      <c r="BA45" s="319" t="str" cm="1">
        <f t="array" ref="BA45">IF(AZ45=0,"",IFERROR(_xlfn._xlws.FILTER(Fert.Out!B:K,Fert.Out!A:A=MT.Out!AZ45),""))</f>
        <v/>
      </c>
      <c r="BK45" s="319" t="str" cm="1">
        <f t="array" ref="BK45">IF(AZ45=0,"",IFERROR(_xlfn._xlws.FILTER(Fert.Out!T:T,Fert.Out!A:A=MT.Out!AZ45),""))</f>
        <v/>
      </c>
      <c r="BM45" s="319" t="str" cm="1">
        <f t="array" ref="BM45">IF(BL45=0,"",IFERROR(_xlfn._xlws.FILTER(pH.Out!C:D,pH.Out!A:A=MT.Out!BL45),""))</f>
        <v/>
      </c>
      <c r="BP45" s="319" t="str" cm="1">
        <f t="array" ref="BP45">IF(BO45=0,"",IFERROR(_xlfn._xlws.FILTER(Plant.Out!C:D,Plant.Out!B:B=MT.Out!BO45),""))</f>
        <v/>
      </c>
      <c r="BQ45" s="319"/>
      <c r="BR45" s="319" t="str" cm="1">
        <f t="array" ref="BR45">IF(BO45=0,"",IFERROR(_xlfn._xlws.FILTER(Plant.Out!E:P,Plant.Out!B:B=MT.Out!BO45),""))</f>
        <v/>
      </c>
      <c r="CE45" s="319" t="str" cm="1">
        <f t="array" ref="CE45">IF(CD45=0,"",IFERROR(_xlfn._xlws.FILTER('PH.E.Out'!E:G,'PH.E.Out'!A:A=MT.Out!CD45),""))</f>
        <v/>
      </c>
      <c r="CI45" s="319" t="str" cm="1">
        <f t="array" ref="CI45">IF(CH45=0,"",IFERROR(_xlfn._xlws.FILTER(Till.Out!C:C,Till.Out!B:B=MT.Out!CH45),""))</f>
        <v/>
      </c>
      <c r="CK45" s="319" t="str" cm="1">
        <f t="array" ref="CK45">IF(CJ45=0,"",IFERROR(_xlfn._xlws.FILTER(Var.Out!B:S,Var.Out!B:B=MT.Out!CJ45),""))</f>
        <v/>
      </c>
      <c r="DD45" s="319" t="str" cm="1">
        <f t="array" ref="DD45">IF(DC45=0,"",IFERROR(_xlfn._xlws.FILTER(WH.Out!F:G,WH.Out!A:A=MT.Out!DC45),""))</f>
        <v/>
      </c>
      <c r="DG45" s="319" t="str" cm="1">
        <f t="array" ref="DG45">IF(DF45=0,"",IFERROR(_xlfn._xlws.FILTER(Other.Out!B:C,Other.Out!A:A=MT.Out!DF45),""))</f>
        <v/>
      </c>
      <c r="DJ45" s="319" t="str" cm="1">
        <f t="array" ref="DJ45">IF(DI45=0,"",IFERROR(_xlfn._xlws.FILTER(Weed.Out!B:G,Weed.Out!A:A=MT.Out!DI45),""))</f>
        <v/>
      </c>
    </row>
    <row r="46" spans="1:114" ht="10.35" x14ac:dyDescent="0.5">
      <c r="A46" s="319" t="str">
        <f t="shared" si="0"/>
        <v/>
      </c>
      <c r="B46" s="319" t="str" cm="1">
        <f t="array" ref="B46">IF(F46="Mulched (left on surface)",IFERROR(_xlfn._xlws.FILTER(Prod.Out!H:H,Prod.Out!B:B=MT.Out!E46),""),IF(F46="Incorporated",IFERROR(_xlfn._xlws.FILTER(Prod.Out!I:I,Prod.Out!B:B=MT.Out!E46),""),IF(F46="Retained (unknown if mulched/incorp.)",IFERROR(_xlfn._xlws.FILTER(Prod.Out!J:J,Prod.Out!B:B=MT.Out!E46),""),"")))</f>
        <v/>
      </c>
      <c r="C46" s="319" t="str">
        <f t="shared" si="2"/>
        <v/>
      </c>
      <c r="M46" s="319" t="str" cm="1">
        <f t="array" ref="M46">IF(L46=0,"",IFERROR(_xlfn._xlws.FILTER(AF.Out!B:I,AF.Out!A:A=MT.Out!L46),""))</f>
        <v/>
      </c>
      <c r="V46" s="319" t="str" cm="1">
        <f t="array" ref="V46">IF(U46=0,"",IFERROR(_xlfn._xlws.FILTER(Animals.Out!P:S,Animals.Out!A:A=MT.Out!U46),""))</f>
        <v/>
      </c>
      <c r="AA46" s="319" t="str" cm="1">
        <f t="array" ref="AA46">IF(Z46=0,"",IFERROR(_xlfn._xlws.FILTER('Chems.Out'!B:B,'Chems.Out'!A:A=MT.Out!Z46),""))</f>
        <v/>
      </c>
      <c r="AC46" s="319" t="str" cm="1">
        <f t="array" ref="AC46">IF(AB46=0,"",IFERROR(_xlfn._xlws.FILTER('PH.E.Out'!M:N,'PH.E.Out'!I:I=MT.Out!AB46),""))</f>
        <v/>
      </c>
      <c r="AF46" s="319" t="str" cm="1">
        <f t="array" ref="AF46">IF(AE46=0,"",IFERROR(_xlfn._xlws.FILTER(AF.Out!B:E,AF.Out!A:A=AE46),""))</f>
        <v/>
      </c>
      <c r="AK46" s="319" t="str" cm="1">
        <f t="array" ref="AK46">IF(AJ46=0,"",IFERROR(_xlfn._xlws.FILTER(Harvest.Out!B:D,Harvest.Out!A:A=MT.Out!AJ46),""))</f>
        <v/>
      </c>
      <c r="AO46" s="319" t="str" cm="1">
        <f t="array" ref="AO46">IF(AN46=0,"",IFERROR(_xlfn._xlws.FILTER(Irrig.Out!B:E,Irrig.Out!A:A=MT.Out!AN46),""))</f>
        <v/>
      </c>
      <c r="AT46" s="319" t="str" cm="1">
        <f t="array" ref="AT46">IF(AS46=0,"",IFERROR(_xlfn._xlws.FILTER('Residues.Out'!F:K,'Residues.Out'!A:A=AS46),""))</f>
        <v/>
      </c>
      <c r="BA46" s="319" t="str" cm="1">
        <f t="array" ref="BA46">IF(AZ46=0,"",IFERROR(_xlfn._xlws.FILTER(Fert.Out!B:K,Fert.Out!A:A=MT.Out!AZ46),""))</f>
        <v/>
      </c>
      <c r="BK46" s="319" t="str" cm="1">
        <f t="array" ref="BK46">IF(AZ46=0,"",IFERROR(_xlfn._xlws.FILTER(Fert.Out!T:T,Fert.Out!A:A=MT.Out!AZ46),""))</f>
        <v/>
      </c>
      <c r="BM46" s="319" t="str" cm="1">
        <f t="array" ref="BM46">IF(BL46=0,"",IFERROR(_xlfn._xlws.FILTER(pH.Out!C:D,pH.Out!A:A=MT.Out!BL46),""))</f>
        <v/>
      </c>
      <c r="BP46" s="319" t="str" cm="1">
        <f t="array" ref="BP46">IF(BO46=0,"",IFERROR(_xlfn._xlws.FILTER(Plant.Out!C:D,Plant.Out!B:B=MT.Out!BO46),""))</f>
        <v/>
      </c>
      <c r="BQ46" s="319"/>
      <c r="BR46" s="319" t="str" cm="1">
        <f t="array" ref="BR46">IF(BO46=0,"",IFERROR(_xlfn._xlws.FILTER(Plant.Out!E:P,Plant.Out!B:B=MT.Out!BO46),""))</f>
        <v/>
      </c>
      <c r="CE46" s="319" t="str" cm="1">
        <f t="array" ref="CE46">IF(CD46=0,"",IFERROR(_xlfn._xlws.FILTER('PH.E.Out'!E:G,'PH.E.Out'!A:A=MT.Out!CD46),""))</f>
        <v/>
      </c>
      <c r="CI46" s="319" t="str" cm="1">
        <f t="array" ref="CI46">IF(CH46=0,"",IFERROR(_xlfn._xlws.FILTER(Till.Out!C:C,Till.Out!B:B=MT.Out!CH46),""))</f>
        <v/>
      </c>
      <c r="CK46" s="319" t="str" cm="1">
        <f t="array" ref="CK46">IF(CJ46=0,"",IFERROR(_xlfn._xlws.FILTER(Var.Out!B:S,Var.Out!B:B=MT.Out!CJ46),""))</f>
        <v/>
      </c>
      <c r="DD46" s="319" t="str" cm="1">
        <f t="array" ref="DD46">IF(DC46=0,"",IFERROR(_xlfn._xlws.FILTER(WH.Out!F:G,WH.Out!A:A=MT.Out!DC46),""))</f>
        <v/>
      </c>
      <c r="DG46" s="319" t="str" cm="1">
        <f t="array" ref="DG46">IF(DF46=0,"",IFERROR(_xlfn._xlws.FILTER(Other.Out!B:C,Other.Out!A:A=MT.Out!DF46),""))</f>
        <v/>
      </c>
      <c r="DJ46" s="319" t="str" cm="1">
        <f t="array" ref="DJ46">IF(DI46=0,"",IFERROR(_xlfn._xlws.FILTER(Weed.Out!B:G,Weed.Out!A:A=MT.Out!DI46),""))</f>
        <v/>
      </c>
    </row>
    <row r="47" spans="1:114" ht="10.35" x14ac:dyDescent="0.5">
      <c r="A47" s="319" t="str">
        <f t="shared" si="0"/>
        <v/>
      </c>
      <c r="B47" s="319" t="str" cm="1">
        <f t="array" ref="B47">IF(F47="Mulched (left on surface)",IFERROR(_xlfn._xlws.FILTER(Prod.Out!H:H,Prod.Out!B:B=MT.Out!E47),""),IF(F47="Incorporated",IFERROR(_xlfn._xlws.FILTER(Prod.Out!I:I,Prod.Out!B:B=MT.Out!E47),""),IF(F47="Retained (unknown if mulched/incorp.)",IFERROR(_xlfn._xlws.FILTER(Prod.Out!J:J,Prod.Out!B:B=MT.Out!E47),""),"")))</f>
        <v/>
      </c>
      <c r="C47" s="319" t="str">
        <f t="shared" si="2"/>
        <v/>
      </c>
      <c r="M47" s="319" t="str" cm="1">
        <f t="array" ref="M47">IF(L47=0,"",IFERROR(_xlfn._xlws.FILTER(AF.Out!B:I,AF.Out!A:A=MT.Out!L47),""))</f>
        <v/>
      </c>
      <c r="V47" s="319" t="str" cm="1">
        <f t="array" ref="V47">IF(U47=0,"",IFERROR(_xlfn._xlws.FILTER(Animals.Out!P:S,Animals.Out!A:A=MT.Out!U47),""))</f>
        <v/>
      </c>
      <c r="AA47" s="319" t="str" cm="1">
        <f t="array" ref="AA47">IF(Z47=0,"",IFERROR(_xlfn._xlws.FILTER('Chems.Out'!B:B,'Chems.Out'!A:A=MT.Out!Z47),""))</f>
        <v/>
      </c>
      <c r="AC47" s="319" t="str" cm="1">
        <f t="array" ref="AC47">IF(AB47=0,"",IFERROR(_xlfn._xlws.FILTER('PH.E.Out'!M:N,'PH.E.Out'!I:I=MT.Out!AB47),""))</f>
        <v/>
      </c>
      <c r="AF47" s="319" t="str" cm="1">
        <f t="array" ref="AF47">IF(AE47=0,"",IFERROR(_xlfn._xlws.FILTER(AF.Out!B:E,AF.Out!A:A=AE47),""))</f>
        <v/>
      </c>
      <c r="AK47" s="319" t="str" cm="1">
        <f t="array" ref="AK47">IF(AJ47=0,"",IFERROR(_xlfn._xlws.FILTER(Harvest.Out!B:D,Harvest.Out!A:A=MT.Out!AJ47),""))</f>
        <v/>
      </c>
      <c r="AO47" s="319" t="str" cm="1">
        <f t="array" ref="AO47">IF(AN47=0,"",IFERROR(_xlfn._xlws.FILTER(Irrig.Out!B:E,Irrig.Out!A:A=MT.Out!AN47),""))</f>
        <v/>
      </c>
      <c r="AT47" s="319" t="str" cm="1">
        <f t="array" ref="AT47">IF(AS47=0,"",IFERROR(_xlfn._xlws.FILTER('Residues.Out'!F:K,'Residues.Out'!A:A=AS47),""))</f>
        <v/>
      </c>
      <c r="BA47" s="319" t="str" cm="1">
        <f t="array" ref="BA47">IF(AZ47=0,"",IFERROR(_xlfn._xlws.FILTER(Fert.Out!B:K,Fert.Out!A:A=MT.Out!AZ47),""))</f>
        <v/>
      </c>
      <c r="BK47" s="319" t="str" cm="1">
        <f t="array" ref="BK47">IF(AZ47=0,"",IFERROR(_xlfn._xlws.FILTER(Fert.Out!T:T,Fert.Out!A:A=MT.Out!AZ47),""))</f>
        <v/>
      </c>
      <c r="BM47" s="319" t="str" cm="1">
        <f t="array" ref="BM47">IF(BL47=0,"",IFERROR(_xlfn._xlws.FILTER(pH.Out!C:D,pH.Out!A:A=MT.Out!BL47),""))</f>
        <v/>
      </c>
      <c r="BP47" s="319" t="str" cm="1">
        <f t="array" ref="BP47">IF(BO47=0,"",IFERROR(_xlfn._xlws.FILTER(Plant.Out!C:D,Plant.Out!B:B=MT.Out!BO47),""))</f>
        <v/>
      </c>
      <c r="BQ47" s="319"/>
      <c r="BR47" s="319" t="str" cm="1">
        <f t="array" ref="BR47">IF(BO47=0,"",IFERROR(_xlfn._xlws.FILTER(Plant.Out!E:P,Plant.Out!B:B=MT.Out!BO47),""))</f>
        <v/>
      </c>
      <c r="CE47" s="319" t="str" cm="1">
        <f t="array" ref="CE47">IF(CD47=0,"",IFERROR(_xlfn._xlws.FILTER('PH.E.Out'!E:G,'PH.E.Out'!A:A=MT.Out!CD47),""))</f>
        <v/>
      </c>
      <c r="CI47" s="319" t="str" cm="1">
        <f t="array" ref="CI47">IF(CH47=0,"",IFERROR(_xlfn._xlws.FILTER(Till.Out!C:C,Till.Out!B:B=MT.Out!CH47),""))</f>
        <v/>
      </c>
      <c r="CK47" s="319" t="str" cm="1">
        <f t="array" ref="CK47">IF(CJ47=0,"",IFERROR(_xlfn._xlws.FILTER(Var.Out!B:S,Var.Out!B:B=MT.Out!CJ47),""))</f>
        <v/>
      </c>
      <c r="DD47" s="319" t="str" cm="1">
        <f t="array" ref="DD47">IF(DC47=0,"",IFERROR(_xlfn._xlws.FILTER(WH.Out!F:G,WH.Out!A:A=MT.Out!DC47),""))</f>
        <v/>
      </c>
      <c r="DG47" s="319" t="str" cm="1">
        <f t="array" ref="DG47">IF(DF47=0,"",IFERROR(_xlfn._xlws.FILTER(Other.Out!B:C,Other.Out!A:A=MT.Out!DF47),""))</f>
        <v/>
      </c>
      <c r="DJ47" s="319" t="str" cm="1">
        <f t="array" ref="DJ47">IF(DI47=0,"",IFERROR(_xlfn._xlws.FILTER(Weed.Out!B:G,Weed.Out!A:A=MT.Out!DI47),""))</f>
        <v/>
      </c>
    </row>
    <row r="48" spans="1:114" ht="10.35" x14ac:dyDescent="0.5">
      <c r="A48" s="319" t="str">
        <f t="shared" si="0"/>
        <v/>
      </c>
      <c r="B48" s="319" t="str" cm="1">
        <f t="array" ref="B48">IF(F48="Mulched (left on surface)",IFERROR(_xlfn._xlws.FILTER(Prod.Out!H:H,Prod.Out!B:B=MT.Out!E48),""),IF(F48="Incorporated",IFERROR(_xlfn._xlws.FILTER(Prod.Out!I:I,Prod.Out!B:B=MT.Out!E48),""),IF(F48="Retained (unknown if mulched/incorp.)",IFERROR(_xlfn._xlws.FILTER(Prod.Out!J:J,Prod.Out!B:B=MT.Out!E48),""),"")))</f>
        <v/>
      </c>
      <c r="C48" s="319" t="str">
        <f t="shared" si="2"/>
        <v/>
      </c>
      <c r="M48" s="319" t="str" cm="1">
        <f t="array" ref="M48">IF(L48=0,"",IFERROR(_xlfn._xlws.FILTER(AF.Out!B:I,AF.Out!A:A=MT.Out!L48),""))</f>
        <v/>
      </c>
      <c r="V48" s="319" t="str" cm="1">
        <f t="array" ref="V48">IF(U48=0,"",IFERROR(_xlfn._xlws.FILTER(Animals.Out!P:S,Animals.Out!A:A=MT.Out!U48),""))</f>
        <v/>
      </c>
      <c r="AA48" s="319" t="str" cm="1">
        <f t="array" ref="AA48">IF(Z48=0,"",IFERROR(_xlfn._xlws.FILTER('Chems.Out'!B:B,'Chems.Out'!A:A=MT.Out!Z48),""))</f>
        <v/>
      </c>
      <c r="AC48" s="319" t="str" cm="1">
        <f t="array" ref="AC48">IF(AB48=0,"",IFERROR(_xlfn._xlws.FILTER('PH.E.Out'!M:N,'PH.E.Out'!I:I=MT.Out!AB48),""))</f>
        <v/>
      </c>
      <c r="AF48" s="319" t="str" cm="1">
        <f t="array" ref="AF48">IF(AE48=0,"",IFERROR(_xlfn._xlws.FILTER(AF.Out!B:E,AF.Out!A:A=AE48),""))</f>
        <v/>
      </c>
      <c r="AK48" s="319" t="str" cm="1">
        <f t="array" ref="AK48">IF(AJ48=0,"",IFERROR(_xlfn._xlws.FILTER(Harvest.Out!B:D,Harvest.Out!A:A=MT.Out!AJ48),""))</f>
        <v/>
      </c>
      <c r="AO48" s="319" t="str" cm="1">
        <f t="array" ref="AO48">IF(AN48=0,"",IFERROR(_xlfn._xlws.FILTER(Irrig.Out!B:E,Irrig.Out!A:A=MT.Out!AN48),""))</f>
        <v/>
      </c>
      <c r="AT48" s="319" t="str" cm="1">
        <f t="array" ref="AT48">IF(AS48=0,"",IFERROR(_xlfn._xlws.FILTER('Residues.Out'!F:K,'Residues.Out'!A:A=AS48),""))</f>
        <v/>
      </c>
      <c r="BA48" s="319" t="str" cm="1">
        <f t="array" ref="BA48">IF(AZ48=0,"",IFERROR(_xlfn._xlws.FILTER(Fert.Out!B:K,Fert.Out!A:A=MT.Out!AZ48),""))</f>
        <v/>
      </c>
      <c r="BK48" s="319" t="str" cm="1">
        <f t="array" ref="BK48">IF(AZ48=0,"",IFERROR(_xlfn._xlws.FILTER(Fert.Out!T:T,Fert.Out!A:A=MT.Out!AZ48),""))</f>
        <v/>
      </c>
      <c r="BM48" s="319" t="str" cm="1">
        <f t="array" ref="BM48">IF(BL48=0,"",IFERROR(_xlfn._xlws.FILTER(pH.Out!C:D,pH.Out!A:A=MT.Out!BL48),""))</f>
        <v/>
      </c>
      <c r="BP48" s="319" t="str" cm="1">
        <f t="array" ref="BP48">IF(BO48=0,"",IFERROR(_xlfn._xlws.FILTER(Plant.Out!C:D,Plant.Out!B:B=MT.Out!BO48),""))</f>
        <v/>
      </c>
      <c r="BQ48" s="319"/>
      <c r="BR48" s="319" t="str" cm="1">
        <f t="array" ref="BR48">IF(BO48=0,"",IFERROR(_xlfn._xlws.FILTER(Plant.Out!E:P,Plant.Out!B:B=MT.Out!BO48),""))</f>
        <v/>
      </c>
      <c r="CE48" s="319" t="str" cm="1">
        <f t="array" ref="CE48">IF(CD48=0,"",IFERROR(_xlfn._xlws.FILTER('PH.E.Out'!E:G,'PH.E.Out'!A:A=MT.Out!CD48),""))</f>
        <v/>
      </c>
      <c r="CI48" s="319" t="str" cm="1">
        <f t="array" ref="CI48">IF(CH48=0,"",IFERROR(_xlfn._xlws.FILTER(Till.Out!C:C,Till.Out!B:B=MT.Out!CH48),""))</f>
        <v/>
      </c>
      <c r="CK48" s="319" t="str" cm="1">
        <f t="array" ref="CK48">IF(CJ48=0,"",IFERROR(_xlfn._xlws.FILTER(Var.Out!B:S,Var.Out!B:B=MT.Out!CJ48),""))</f>
        <v/>
      </c>
      <c r="DD48" s="319" t="str" cm="1">
        <f t="array" ref="DD48">IF(DC48=0,"",IFERROR(_xlfn._xlws.FILTER(WH.Out!F:G,WH.Out!A:A=MT.Out!DC48),""))</f>
        <v/>
      </c>
      <c r="DG48" s="319" t="str" cm="1">
        <f t="array" ref="DG48">IF(DF48=0,"",IFERROR(_xlfn._xlws.FILTER(Other.Out!B:C,Other.Out!A:A=MT.Out!DF48),""))</f>
        <v/>
      </c>
      <c r="DJ48" s="319" t="str" cm="1">
        <f t="array" ref="DJ48">IF(DI48=0,"",IFERROR(_xlfn._xlws.FILTER(Weed.Out!B:G,Weed.Out!A:A=MT.Out!DI48),""))</f>
        <v/>
      </c>
    </row>
    <row r="49" spans="1:114" ht="10.35" x14ac:dyDescent="0.5">
      <c r="A49" s="319" t="str">
        <f t="shared" si="0"/>
        <v/>
      </c>
      <c r="B49" s="319" t="str" cm="1">
        <f t="array" ref="B49">IF(F49="Mulched (left on surface)",IFERROR(_xlfn._xlws.FILTER(Prod.Out!H:H,Prod.Out!B:B=MT.Out!E49),""),IF(F49="Incorporated",IFERROR(_xlfn._xlws.FILTER(Prod.Out!I:I,Prod.Out!B:B=MT.Out!E49),""),IF(F49="Retained (unknown if mulched/incorp.)",IFERROR(_xlfn._xlws.FILTER(Prod.Out!J:J,Prod.Out!B:B=MT.Out!E49),""),"")))</f>
        <v/>
      </c>
      <c r="C49" s="319" t="str">
        <f t="shared" si="2"/>
        <v/>
      </c>
      <c r="M49" s="319" t="str" cm="1">
        <f t="array" ref="M49">IF(L49=0,"",IFERROR(_xlfn._xlws.FILTER(AF.Out!B:I,AF.Out!A:A=MT.Out!L49),""))</f>
        <v/>
      </c>
      <c r="V49" s="319" t="str" cm="1">
        <f t="array" ref="V49">IF(U49=0,"",IFERROR(_xlfn._xlws.FILTER(Animals.Out!P:S,Animals.Out!A:A=MT.Out!U49),""))</f>
        <v/>
      </c>
      <c r="AA49" s="319" t="str" cm="1">
        <f t="array" ref="AA49">IF(Z49=0,"",IFERROR(_xlfn._xlws.FILTER('Chems.Out'!B:B,'Chems.Out'!A:A=MT.Out!Z49),""))</f>
        <v/>
      </c>
      <c r="AC49" s="319" t="str" cm="1">
        <f t="array" ref="AC49">IF(AB49=0,"",IFERROR(_xlfn._xlws.FILTER('PH.E.Out'!M:N,'PH.E.Out'!I:I=MT.Out!AB49),""))</f>
        <v/>
      </c>
      <c r="AF49" s="319" t="str" cm="1">
        <f t="array" ref="AF49">IF(AE49=0,"",IFERROR(_xlfn._xlws.FILTER(AF.Out!B:E,AF.Out!A:A=AE49),""))</f>
        <v/>
      </c>
      <c r="AK49" s="319" t="str" cm="1">
        <f t="array" ref="AK49">IF(AJ49=0,"",IFERROR(_xlfn._xlws.FILTER(Harvest.Out!B:D,Harvest.Out!A:A=MT.Out!AJ49),""))</f>
        <v/>
      </c>
      <c r="AO49" s="319" t="str" cm="1">
        <f t="array" ref="AO49">IF(AN49=0,"",IFERROR(_xlfn._xlws.FILTER(Irrig.Out!B:E,Irrig.Out!A:A=MT.Out!AN49),""))</f>
        <v/>
      </c>
      <c r="AT49" s="319" t="str" cm="1">
        <f t="array" ref="AT49">IF(AS49=0,"",IFERROR(_xlfn._xlws.FILTER('Residues.Out'!F:K,'Residues.Out'!A:A=AS49),""))</f>
        <v/>
      </c>
      <c r="BA49" s="319" t="str" cm="1">
        <f t="array" ref="BA49">IF(AZ49=0,"",IFERROR(_xlfn._xlws.FILTER(Fert.Out!B:K,Fert.Out!A:A=MT.Out!AZ49),""))</f>
        <v/>
      </c>
      <c r="BK49" s="319" t="str" cm="1">
        <f t="array" ref="BK49">IF(AZ49=0,"",IFERROR(_xlfn._xlws.FILTER(Fert.Out!T:T,Fert.Out!A:A=MT.Out!AZ49),""))</f>
        <v/>
      </c>
      <c r="BM49" s="319" t="str" cm="1">
        <f t="array" ref="BM49">IF(BL49=0,"",IFERROR(_xlfn._xlws.FILTER(pH.Out!C:D,pH.Out!A:A=MT.Out!BL49),""))</f>
        <v/>
      </c>
      <c r="BP49" s="319" t="str" cm="1">
        <f t="array" ref="BP49">IF(BO49=0,"",IFERROR(_xlfn._xlws.FILTER(Plant.Out!C:D,Plant.Out!B:B=MT.Out!BO49),""))</f>
        <v/>
      </c>
      <c r="BQ49" s="319"/>
      <c r="BR49" s="319" t="str" cm="1">
        <f t="array" ref="BR49">IF(BO49=0,"",IFERROR(_xlfn._xlws.FILTER(Plant.Out!E:P,Plant.Out!B:B=MT.Out!BO49),""))</f>
        <v/>
      </c>
      <c r="CE49" s="319" t="str" cm="1">
        <f t="array" ref="CE49">IF(CD49=0,"",IFERROR(_xlfn._xlws.FILTER('PH.E.Out'!E:G,'PH.E.Out'!A:A=MT.Out!CD49),""))</f>
        <v/>
      </c>
      <c r="CI49" s="319" t="str" cm="1">
        <f t="array" ref="CI49">IF(CH49=0,"",IFERROR(_xlfn._xlws.FILTER(Till.Out!C:C,Till.Out!B:B=MT.Out!CH49),""))</f>
        <v/>
      </c>
      <c r="CK49" s="319" t="str" cm="1">
        <f t="array" ref="CK49">IF(CJ49=0,"",IFERROR(_xlfn._xlws.FILTER(Var.Out!B:S,Var.Out!B:B=MT.Out!CJ49),""))</f>
        <v/>
      </c>
      <c r="DD49" s="319" t="str" cm="1">
        <f t="array" ref="DD49">IF(DC49=0,"",IFERROR(_xlfn._xlws.FILTER(WH.Out!F:G,WH.Out!A:A=MT.Out!DC49),""))</f>
        <v/>
      </c>
      <c r="DG49" s="319" t="str" cm="1">
        <f t="array" ref="DG49">IF(DF49=0,"",IFERROR(_xlfn._xlws.FILTER(Other.Out!B:C,Other.Out!A:A=MT.Out!DF49),""))</f>
        <v/>
      </c>
      <c r="DJ49" s="319" t="str" cm="1">
        <f t="array" ref="DJ49">IF(DI49=0,"",IFERROR(_xlfn._xlws.FILTER(Weed.Out!B:G,Weed.Out!A:A=MT.Out!DI49),""))</f>
        <v/>
      </c>
    </row>
    <row r="50" spans="1:114" ht="10.35" x14ac:dyDescent="0.5">
      <c r="A50" s="319" t="str">
        <f t="shared" si="0"/>
        <v/>
      </c>
      <c r="B50" s="319" t="str" cm="1">
        <f t="array" ref="B50">IF(F50="Mulched (left on surface)",IFERROR(_xlfn._xlws.FILTER(Prod.Out!H:H,Prod.Out!B:B=MT.Out!E50),""),IF(F50="Incorporated",IFERROR(_xlfn._xlws.FILTER(Prod.Out!I:I,Prod.Out!B:B=MT.Out!E50),""),IF(F50="Retained (unknown if mulched/incorp.)",IFERROR(_xlfn._xlws.FILTER(Prod.Out!J:J,Prod.Out!B:B=MT.Out!E50),""),"")))</f>
        <v/>
      </c>
      <c r="C50" s="319" t="str">
        <f t="shared" si="2"/>
        <v/>
      </c>
      <c r="M50" s="319" t="str" cm="1">
        <f t="array" ref="M50">IF(L50=0,"",IFERROR(_xlfn._xlws.FILTER(AF.Out!B:I,AF.Out!A:A=MT.Out!L50),""))</f>
        <v/>
      </c>
      <c r="V50" s="319" t="str" cm="1">
        <f t="array" ref="V50">IF(U50=0,"",IFERROR(_xlfn._xlws.FILTER(Animals.Out!P:S,Animals.Out!A:A=MT.Out!U50),""))</f>
        <v/>
      </c>
      <c r="AA50" s="319" t="str" cm="1">
        <f t="array" ref="AA50">IF(Z50=0,"",IFERROR(_xlfn._xlws.FILTER('Chems.Out'!B:B,'Chems.Out'!A:A=MT.Out!Z50),""))</f>
        <v/>
      </c>
      <c r="AC50" s="319" t="str" cm="1">
        <f t="array" ref="AC50">IF(AB50=0,"",IFERROR(_xlfn._xlws.FILTER('PH.E.Out'!M:N,'PH.E.Out'!I:I=MT.Out!AB50),""))</f>
        <v/>
      </c>
      <c r="AF50" s="319" t="str" cm="1">
        <f t="array" ref="AF50">IF(AE50=0,"",IFERROR(_xlfn._xlws.FILTER(AF.Out!B:E,AF.Out!A:A=AE50),""))</f>
        <v/>
      </c>
      <c r="AK50" s="319" t="str" cm="1">
        <f t="array" ref="AK50">IF(AJ50=0,"",IFERROR(_xlfn._xlws.FILTER(Harvest.Out!B:D,Harvest.Out!A:A=MT.Out!AJ50),""))</f>
        <v/>
      </c>
      <c r="AO50" s="319" t="str" cm="1">
        <f t="array" ref="AO50">IF(AN50=0,"",IFERROR(_xlfn._xlws.FILTER(Irrig.Out!B:E,Irrig.Out!A:A=MT.Out!AN50),""))</f>
        <v/>
      </c>
      <c r="AT50" s="319" t="str" cm="1">
        <f t="array" ref="AT50">IF(AS50=0,"",IFERROR(_xlfn._xlws.FILTER('Residues.Out'!F:K,'Residues.Out'!A:A=AS50),""))</f>
        <v/>
      </c>
      <c r="BA50" s="319" t="str" cm="1">
        <f t="array" ref="BA50">IF(AZ50=0,"",IFERROR(_xlfn._xlws.FILTER(Fert.Out!B:K,Fert.Out!A:A=MT.Out!AZ50),""))</f>
        <v/>
      </c>
      <c r="BK50" s="319" t="str" cm="1">
        <f t="array" ref="BK50">IF(AZ50=0,"",IFERROR(_xlfn._xlws.FILTER(Fert.Out!T:T,Fert.Out!A:A=MT.Out!AZ50),""))</f>
        <v/>
      </c>
      <c r="BM50" s="319" t="str" cm="1">
        <f t="array" ref="BM50">IF(BL50=0,"",IFERROR(_xlfn._xlws.FILTER(pH.Out!C:D,pH.Out!A:A=MT.Out!BL50),""))</f>
        <v/>
      </c>
      <c r="BP50" s="319" t="str" cm="1">
        <f t="array" ref="BP50">IF(BO50=0,"",IFERROR(_xlfn._xlws.FILTER(Plant.Out!C:D,Plant.Out!B:B=MT.Out!BO50),""))</f>
        <v/>
      </c>
      <c r="BQ50" s="319"/>
      <c r="BR50" s="319" t="str" cm="1">
        <f t="array" ref="BR50">IF(BO50=0,"",IFERROR(_xlfn._xlws.FILTER(Plant.Out!E:P,Plant.Out!B:B=MT.Out!BO50),""))</f>
        <v/>
      </c>
      <c r="CE50" s="319" t="str" cm="1">
        <f t="array" ref="CE50">IF(CD50=0,"",IFERROR(_xlfn._xlws.FILTER('PH.E.Out'!E:G,'PH.E.Out'!A:A=MT.Out!CD50),""))</f>
        <v/>
      </c>
      <c r="CI50" s="319" t="str" cm="1">
        <f t="array" ref="CI50">IF(CH50=0,"",IFERROR(_xlfn._xlws.FILTER(Till.Out!C:C,Till.Out!B:B=MT.Out!CH50),""))</f>
        <v/>
      </c>
      <c r="CK50" s="319" t="str" cm="1">
        <f t="array" ref="CK50">IF(CJ50=0,"",IFERROR(_xlfn._xlws.FILTER(Var.Out!B:S,Var.Out!B:B=MT.Out!CJ50),""))</f>
        <v/>
      </c>
      <c r="DD50" s="319" t="str" cm="1">
        <f t="array" ref="DD50">IF(DC50=0,"",IFERROR(_xlfn._xlws.FILTER(WH.Out!F:G,WH.Out!A:A=MT.Out!DC50),""))</f>
        <v/>
      </c>
      <c r="DG50" s="319" t="str" cm="1">
        <f t="array" ref="DG50">IF(DF50=0,"",IFERROR(_xlfn._xlws.FILTER(Other.Out!B:C,Other.Out!A:A=MT.Out!DF50),""))</f>
        <v/>
      </c>
      <c r="DJ50" s="319" t="str" cm="1">
        <f t="array" ref="DJ50">IF(DI50=0,"",IFERROR(_xlfn._xlws.FILTER(Weed.Out!B:G,Weed.Out!A:A=MT.Out!DI50),""))</f>
        <v/>
      </c>
    </row>
    <row r="51" spans="1:114" ht="10.35" x14ac:dyDescent="0.5">
      <c r="A51" s="319" t="str">
        <f t="shared" si="0"/>
        <v/>
      </c>
      <c r="B51" s="319" t="str" cm="1">
        <f t="array" ref="B51">IF(F51="Mulched (left on surface)",IFERROR(_xlfn._xlws.FILTER(Prod.Out!H:H,Prod.Out!B:B=MT.Out!E51),""),IF(F51="Incorporated",IFERROR(_xlfn._xlws.FILTER(Prod.Out!I:I,Prod.Out!B:B=MT.Out!E51),""),IF(F51="Retained (unknown if mulched/incorp.)",IFERROR(_xlfn._xlws.FILTER(Prod.Out!J:J,Prod.Out!B:B=MT.Out!E51),""),"")))</f>
        <v/>
      </c>
      <c r="C51" s="319" t="str">
        <f t="shared" si="2"/>
        <v/>
      </c>
      <c r="M51" s="319" t="str" cm="1">
        <f t="array" ref="M51">IF(L51=0,"",IFERROR(_xlfn._xlws.FILTER(AF.Out!B:I,AF.Out!A:A=MT.Out!L51),""))</f>
        <v/>
      </c>
      <c r="V51" s="319" t="str" cm="1">
        <f t="array" ref="V51">IF(U51=0,"",IFERROR(_xlfn._xlws.FILTER(Animals.Out!P:S,Animals.Out!A:A=MT.Out!U51),""))</f>
        <v/>
      </c>
      <c r="AA51" s="319" t="str" cm="1">
        <f t="array" ref="AA51">IF(Z51=0,"",IFERROR(_xlfn._xlws.FILTER('Chems.Out'!B:B,'Chems.Out'!A:A=MT.Out!Z51),""))</f>
        <v/>
      </c>
      <c r="AC51" s="319" t="str" cm="1">
        <f t="array" ref="AC51">IF(AB51=0,"",IFERROR(_xlfn._xlws.FILTER('PH.E.Out'!M:N,'PH.E.Out'!I:I=MT.Out!AB51),""))</f>
        <v/>
      </c>
      <c r="AF51" s="319" t="str" cm="1">
        <f t="array" ref="AF51">IF(AE51=0,"",IFERROR(_xlfn._xlws.FILTER(AF.Out!B:E,AF.Out!A:A=AE51),""))</f>
        <v/>
      </c>
      <c r="AK51" s="319" t="str" cm="1">
        <f t="array" ref="AK51">IF(AJ51=0,"",IFERROR(_xlfn._xlws.FILTER(Harvest.Out!B:D,Harvest.Out!A:A=MT.Out!AJ51),""))</f>
        <v/>
      </c>
      <c r="AO51" s="319" t="str" cm="1">
        <f t="array" ref="AO51">IF(AN51=0,"",IFERROR(_xlfn._xlws.FILTER(Irrig.Out!B:E,Irrig.Out!A:A=MT.Out!AN51),""))</f>
        <v/>
      </c>
      <c r="AT51" s="319" t="str" cm="1">
        <f t="array" ref="AT51">IF(AS51=0,"",IFERROR(_xlfn._xlws.FILTER('Residues.Out'!F:K,'Residues.Out'!A:A=AS51),""))</f>
        <v/>
      </c>
      <c r="BA51" s="319" t="str" cm="1">
        <f t="array" ref="BA51">IF(AZ51=0,"",IFERROR(_xlfn._xlws.FILTER(Fert.Out!B:K,Fert.Out!A:A=MT.Out!AZ51),""))</f>
        <v/>
      </c>
      <c r="BK51" s="319" t="str" cm="1">
        <f t="array" ref="BK51">IF(AZ51=0,"",IFERROR(_xlfn._xlws.FILTER(Fert.Out!T:T,Fert.Out!A:A=MT.Out!AZ51),""))</f>
        <v/>
      </c>
      <c r="BM51" s="319" t="str" cm="1">
        <f t="array" ref="BM51">IF(BL51=0,"",IFERROR(_xlfn._xlws.FILTER(pH.Out!C:D,pH.Out!A:A=MT.Out!BL51),""))</f>
        <v/>
      </c>
      <c r="BP51" s="319" t="str" cm="1">
        <f t="array" ref="BP51">IF(BO51=0,"",IFERROR(_xlfn._xlws.FILTER(Plant.Out!C:D,Plant.Out!B:B=MT.Out!BO51),""))</f>
        <v/>
      </c>
      <c r="BQ51" s="319"/>
      <c r="BR51" s="319" t="str" cm="1">
        <f t="array" ref="BR51">IF(BO51=0,"",IFERROR(_xlfn._xlws.FILTER(Plant.Out!E:P,Plant.Out!B:B=MT.Out!BO51),""))</f>
        <v/>
      </c>
      <c r="CE51" s="319" t="str" cm="1">
        <f t="array" ref="CE51">IF(CD51=0,"",IFERROR(_xlfn._xlws.FILTER('PH.E.Out'!E:G,'PH.E.Out'!A:A=MT.Out!CD51),""))</f>
        <v/>
      </c>
      <c r="CI51" s="319" t="str" cm="1">
        <f t="array" ref="CI51">IF(CH51=0,"",IFERROR(_xlfn._xlws.FILTER(Till.Out!C:C,Till.Out!B:B=MT.Out!CH51),""))</f>
        <v/>
      </c>
      <c r="CK51" s="319" t="str" cm="1">
        <f t="array" ref="CK51">IF(CJ51=0,"",IFERROR(_xlfn._xlws.FILTER(Var.Out!B:S,Var.Out!B:B=MT.Out!CJ51),""))</f>
        <v/>
      </c>
      <c r="DD51" s="319" t="str" cm="1">
        <f t="array" ref="DD51">IF(DC51=0,"",IFERROR(_xlfn._xlws.FILTER(WH.Out!F:G,WH.Out!A:A=MT.Out!DC51),""))</f>
        <v/>
      </c>
      <c r="DG51" s="319" t="str" cm="1">
        <f t="array" ref="DG51">IF(DF51=0,"",IFERROR(_xlfn._xlws.FILTER(Other.Out!B:C,Other.Out!A:A=MT.Out!DF51),""))</f>
        <v/>
      </c>
      <c r="DJ51" s="319" t="str" cm="1">
        <f t="array" ref="DJ51">IF(DI51=0,"",IFERROR(_xlfn._xlws.FILTER(Weed.Out!B:G,Weed.Out!A:A=MT.Out!DI51),""))</f>
        <v/>
      </c>
    </row>
    <row r="52" spans="1:114" ht="10.35" x14ac:dyDescent="0.5">
      <c r="A52" s="319" t="str">
        <f t="shared" si="0"/>
        <v/>
      </c>
      <c r="B52" s="319" t="str" cm="1">
        <f t="array" ref="B52">IF(F52="Mulched (left on surface)",IFERROR(_xlfn._xlws.FILTER(Prod.Out!H:H,Prod.Out!B:B=MT.Out!E52),""),IF(F52="Incorporated",IFERROR(_xlfn._xlws.FILTER(Prod.Out!I:I,Prod.Out!B:B=MT.Out!E52),""),IF(F52="Retained (unknown if mulched/incorp.)",IFERROR(_xlfn._xlws.FILTER(Prod.Out!J:J,Prod.Out!B:B=MT.Out!E52),""),"")))</f>
        <v/>
      </c>
      <c r="C52" s="319" t="str">
        <f t="shared" si="2"/>
        <v/>
      </c>
      <c r="M52" s="319" t="str" cm="1">
        <f t="array" ref="M52">IF(L52=0,"",IFERROR(_xlfn._xlws.FILTER(AF.Out!B:I,AF.Out!A:A=MT.Out!L52),""))</f>
        <v/>
      </c>
      <c r="V52" s="319" t="str" cm="1">
        <f t="array" ref="V52">IF(U52=0,"",IFERROR(_xlfn._xlws.FILTER(Animals.Out!P:S,Animals.Out!A:A=MT.Out!U52),""))</f>
        <v/>
      </c>
      <c r="AA52" s="319" t="str" cm="1">
        <f t="array" ref="AA52">IF(Z52=0,"",IFERROR(_xlfn._xlws.FILTER('Chems.Out'!B:B,'Chems.Out'!A:A=MT.Out!Z52),""))</f>
        <v/>
      </c>
      <c r="AC52" s="319" t="str" cm="1">
        <f t="array" ref="AC52">IF(AB52=0,"",IFERROR(_xlfn._xlws.FILTER('PH.E.Out'!M:N,'PH.E.Out'!I:I=MT.Out!AB52),""))</f>
        <v/>
      </c>
      <c r="AF52" s="319" t="str" cm="1">
        <f t="array" ref="AF52">IF(AE52=0,"",IFERROR(_xlfn._xlws.FILTER(AF.Out!B:E,AF.Out!A:A=AE52),""))</f>
        <v/>
      </c>
      <c r="AK52" s="319" t="str" cm="1">
        <f t="array" ref="AK52">IF(AJ52=0,"",IFERROR(_xlfn._xlws.FILTER(Harvest.Out!B:D,Harvest.Out!A:A=MT.Out!AJ52),""))</f>
        <v/>
      </c>
      <c r="AO52" s="319" t="str" cm="1">
        <f t="array" ref="AO52">IF(AN52=0,"",IFERROR(_xlfn._xlws.FILTER(Irrig.Out!B:E,Irrig.Out!A:A=MT.Out!AN52),""))</f>
        <v/>
      </c>
      <c r="AT52" s="319" t="str" cm="1">
        <f t="array" ref="AT52">IF(AS52=0,"",IFERROR(_xlfn._xlws.FILTER('Residues.Out'!F:K,'Residues.Out'!A:A=AS52),""))</f>
        <v/>
      </c>
      <c r="BA52" s="319" t="str" cm="1">
        <f t="array" ref="BA52">IF(AZ52=0,"",IFERROR(_xlfn._xlws.FILTER(Fert.Out!B:K,Fert.Out!A:A=MT.Out!AZ52),""))</f>
        <v/>
      </c>
      <c r="BK52" s="319" t="str" cm="1">
        <f t="array" ref="BK52">IF(AZ52=0,"",IFERROR(_xlfn._xlws.FILTER(Fert.Out!T:T,Fert.Out!A:A=MT.Out!AZ52),""))</f>
        <v/>
      </c>
      <c r="BM52" s="319" t="str" cm="1">
        <f t="array" ref="BM52">IF(BL52=0,"",IFERROR(_xlfn._xlws.FILTER(pH.Out!C:D,pH.Out!A:A=MT.Out!BL52),""))</f>
        <v/>
      </c>
      <c r="BP52" s="319" t="str" cm="1">
        <f t="array" ref="BP52">IF(BO52=0,"",IFERROR(_xlfn._xlws.FILTER(Plant.Out!C:D,Plant.Out!B:B=MT.Out!BO52),""))</f>
        <v/>
      </c>
      <c r="BQ52" s="319"/>
      <c r="BR52" s="319" t="str" cm="1">
        <f t="array" ref="BR52">IF(BO52=0,"",IFERROR(_xlfn._xlws.FILTER(Plant.Out!E:P,Plant.Out!B:B=MT.Out!BO52),""))</f>
        <v/>
      </c>
      <c r="CE52" s="319" t="str" cm="1">
        <f t="array" ref="CE52">IF(CD52=0,"",IFERROR(_xlfn._xlws.FILTER('PH.E.Out'!E:G,'PH.E.Out'!A:A=MT.Out!CD52),""))</f>
        <v/>
      </c>
      <c r="CI52" s="319" t="str" cm="1">
        <f t="array" ref="CI52">IF(CH52=0,"",IFERROR(_xlfn._xlws.FILTER(Till.Out!C:C,Till.Out!B:B=MT.Out!CH52),""))</f>
        <v/>
      </c>
      <c r="CK52" s="319" t="str" cm="1">
        <f t="array" ref="CK52">IF(CJ52=0,"",IFERROR(_xlfn._xlws.FILTER(Var.Out!B:S,Var.Out!B:B=MT.Out!CJ52),""))</f>
        <v/>
      </c>
      <c r="DD52" s="319" t="str" cm="1">
        <f t="array" ref="DD52">IF(DC52=0,"",IFERROR(_xlfn._xlws.FILTER(WH.Out!F:G,WH.Out!A:A=MT.Out!DC52),""))</f>
        <v/>
      </c>
      <c r="DG52" s="319" t="str" cm="1">
        <f t="array" ref="DG52">IF(DF52=0,"",IFERROR(_xlfn._xlws.FILTER(Other.Out!B:C,Other.Out!A:A=MT.Out!DF52),""))</f>
        <v/>
      </c>
      <c r="DJ52" s="319" t="str" cm="1">
        <f t="array" ref="DJ52">IF(DI52=0,"",IFERROR(_xlfn._xlws.FILTER(Weed.Out!B:G,Weed.Out!A:A=MT.Out!DI52),""))</f>
        <v/>
      </c>
    </row>
    <row r="53" spans="1:114" ht="10.35" x14ac:dyDescent="0.5">
      <c r="A53" s="319" t="str">
        <f t="shared" si="0"/>
        <v/>
      </c>
      <c r="B53" s="319" t="str" cm="1">
        <f t="array" ref="B53">IF(F53="Mulched (left on surface)",IFERROR(_xlfn._xlws.FILTER(Prod.Out!H:H,Prod.Out!B:B=MT.Out!E53),""),IF(F53="Incorporated",IFERROR(_xlfn._xlws.FILTER(Prod.Out!I:I,Prod.Out!B:B=MT.Out!E53),""),IF(F53="Retained (unknown if mulched/incorp.)",IFERROR(_xlfn._xlws.FILTER(Prod.Out!J:J,Prod.Out!B:B=MT.Out!E53),""),"")))</f>
        <v/>
      </c>
      <c r="C53" s="319" t="str">
        <f t="shared" si="2"/>
        <v/>
      </c>
      <c r="M53" s="319" t="str" cm="1">
        <f t="array" ref="M53">IF(L53=0,"",IFERROR(_xlfn._xlws.FILTER(AF.Out!B:I,AF.Out!A:A=MT.Out!L53),""))</f>
        <v/>
      </c>
      <c r="V53" s="319" t="str" cm="1">
        <f t="array" ref="V53">IF(U53=0,"",IFERROR(_xlfn._xlws.FILTER(Animals.Out!P:S,Animals.Out!A:A=MT.Out!U53),""))</f>
        <v/>
      </c>
      <c r="AA53" s="319" t="str" cm="1">
        <f t="array" ref="AA53">IF(Z53=0,"",IFERROR(_xlfn._xlws.FILTER('Chems.Out'!B:B,'Chems.Out'!A:A=MT.Out!Z53),""))</f>
        <v/>
      </c>
      <c r="AC53" s="319" t="str" cm="1">
        <f t="array" ref="AC53">IF(AB53=0,"",IFERROR(_xlfn._xlws.FILTER('PH.E.Out'!M:N,'PH.E.Out'!I:I=MT.Out!AB53),""))</f>
        <v/>
      </c>
      <c r="AF53" s="319" t="str" cm="1">
        <f t="array" ref="AF53">IF(AE53=0,"",IFERROR(_xlfn._xlws.FILTER(AF.Out!B:E,AF.Out!A:A=AE53),""))</f>
        <v/>
      </c>
      <c r="AK53" s="319" t="str" cm="1">
        <f t="array" ref="AK53">IF(AJ53=0,"",IFERROR(_xlfn._xlws.FILTER(Harvest.Out!B:D,Harvest.Out!A:A=MT.Out!AJ53),""))</f>
        <v/>
      </c>
      <c r="AO53" s="319" t="str" cm="1">
        <f t="array" ref="AO53">IF(AN53=0,"",IFERROR(_xlfn._xlws.FILTER(Irrig.Out!B:E,Irrig.Out!A:A=MT.Out!AN53),""))</f>
        <v/>
      </c>
      <c r="AT53" s="319" t="str" cm="1">
        <f t="array" ref="AT53">IF(AS53=0,"",IFERROR(_xlfn._xlws.FILTER('Residues.Out'!F:K,'Residues.Out'!A:A=AS53),""))</f>
        <v/>
      </c>
      <c r="BA53" s="319" t="str" cm="1">
        <f t="array" ref="BA53">IF(AZ53=0,"",IFERROR(_xlfn._xlws.FILTER(Fert.Out!B:K,Fert.Out!A:A=MT.Out!AZ53),""))</f>
        <v/>
      </c>
      <c r="BK53" s="319" t="str" cm="1">
        <f t="array" ref="BK53">IF(AZ53=0,"",IFERROR(_xlfn._xlws.FILTER(Fert.Out!T:T,Fert.Out!A:A=MT.Out!AZ53),""))</f>
        <v/>
      </c>
      <c r="BM53" s="319" t="str" cm="1">
        <f t="array" ref="BM53">IF(BL53=0,"",IFERROR(_xlfn._xlws.FILTER(pH.Out!C:D,pH.Out!A:A=MT.Out!BL53),""))</f>
        <v/>
      </c>
      <c r="BP53" s="319" t="str" cm="1">
        <f t="array" ref="BP53">IF(BO53=0,"",IFERROR(_xlfn._xlws.FILTER(Plant.Out!C:D,Plant.Out!B:B=MT.Out!BO53),""))</f>
        <v/>
      </c>
      <c r="BQ53" s="319"/>
      <c r="BR53" s="319" t="str" cm="1">
        <f t="array" ref="BR53">IF(BO53=0,"",IFERROR(_xlfn._xlws.FILTER(Plant.Out!E:P,Plant.Out!B:B=MT.Out!BO53),""))</f>
        <v/>
      </c>
      <c r="CE53" s="319" t="str" cm="1">
        <f t="array" ref="CE53">IF(CD53=0,"",IFERROR(_xlfn._xlws.FILTER('PH.E.Out'!E:G,'PH.E.Out'!A:A=MT.Out!CD53),""))</f>
        <v/>
      </c>
      <c r="CI53" s="319" t="str" cm="1">
        <f t="array" ref="CI53">IF(CH53=0,"",IFERROR(_xlfn._xlws.FILTER(Till.Out!C:C,Till.Out!B:B=MT.Out!CH53),""))</f>
        <v/>
      </c>
      <c r="CK53" s="319" t="str" cm="1">
        <f t="array" ref="CK53">IF(CJ53=0,"",IFERROR(_xlfn._xlws.FILTER(Var.Out!B:S,Var.Out!B:B=MT.Out!CJ53),""))</f>
        <v/>
      </c>
      <c r="DD53" s="319" t="str" cm="1">
        <f t="array" ref="DD53">IF(DC53=0,"",IFERROR(_xlfn._xlws.FILTER(WH.Out!F:G,WH.Out!A:A=MT.Out!DC53),""))</f>
        <v/>
      </c>
      <c r="DG53" s="319" t="str" cm="1">
        <f t="array" ref="DG53">IF(DF53=0,"",IFERROR(_xlfn._xlws.FILTER(Other.Out!B:C,Other.Out!A:A=MT.Out!DF53),""))</f>
        <v/>
      </c>
      <c r="DJ53" s="319" t="str" cm="1">
        <f t="array" ref="DJ53">IF(DI53=0,"",IFERROR(_xlfn._xlws.FILTER(Weed.Out!B:G,Weed.Out!A:A=MT.Out!DI53),""))</f>
        <v/>
      </c>
    </row>
    <row r="54" spans="1:114" ht="10.35" x14ac:dyDescent="0.5">
      <c r="A54" s="319" t="str">
        <f t="shared" si="0"/>
        <v/>
      </c>
      <c r="B54" s="319" t="str" cm="1">
        <f t="array" ref="B54">IF(F54="Mulched (left on surface)",IFERROR(_xlfn._xlws.FILTER(Prod.Out!H:H,Prod.Out!B:B=MT.Out!E54),""),IF(F54="Incorporated",IFERROR(_xlfn._xlws.FILTER(Prod.Out!I:I,Prod.Out!B:B=MT.Out!E54),""),IF(F54="Retained (unknown if mulched/incorp.)",IFERROR(_xlfn._xlws.FILTER(Prod.Out!J:J,Prod.Out!B:B=MT.Out!E54),""),"")))</f>
        <v/>
      </c>
      <c r="C54" s="319" t="str">
        <f t="shared" si="2"/>
        <v/>
      </c>
      <c r="M54" s="319" t="str" cm="1">
        <f t="array" ref="M54">IF(L54=0,"",IFERROR(_xlfn._xlws.FILTER(AF.Out!B:I,AF.Out!A:A=MT.Out!L54),""))</f>
        <v/>
      </c>
      <c r="V54" s="319" t="str" cm="1">
        <f t="array" ref="V54">IF(U54=0,"",IFERROR(_xlfn._xlws.FILTER(Animals.Out!P:S,Animals.Out!A:A=MT.Out!U54),""))</f>
        <v/>
      </c>
      <c r="AA54" s="319" t="str" cm="1">
        <f t="array" ref="AA54">IF(Z54=0,"",IFERROR(_xlfn._xlws.FILTER('Chems.Out'!B:B,'Chems.Out'!A:A=MT.Out!Z54),""))</f>
        <v/>
      </c>
      <c r="AC54" s="319" t="str" cm="1">
        <f t="array" ref="AC54">IF(AB54=0,"",IFERROR(_xlfn._xlws.FILTER('PH.E.Out'!M:N,'PH.E.Out'!I:I=MT.Out!AB54),""))</f>
        <v/>
      </c>
      <c r="AF54" s="319" t="str" cm="1">
        <f t="array" ref="AF54">IF(AE54=0,"",IFERROR(_xlfn._xlws.FILTER(AF.Out!B:E,AF.Out!A:A=AE54),""))</f>
        <v/>
      </c>
      <c r="AK54" s="319" t="str" cm="1">
        <f t="array" ref="AK54">IF(AJ54=0,"",IFERROR(_xlfn._xlws.FILTER(Harvest.Out!B:D,Harvest.Out!A:A=MT.Out!AJ54),""))</f>
        <v/>
      </c>
      <c r="AO54" s="319" t="str" cm="1">
        <f t="array" ref="AO54">IF(AN54=0,"",IFERROR(_xlfn._xlws.FILTER(Irrig.Out!B:E,Irrig.Out!A:A=MT.Out!AN54),""))</f>
        <v/>
      </c>
      <c r="AT54" s="319" t="str" cm="1">
        <f t="array" ref="AT54">IF(AS54=0,"",IFERROR(_xlfn._xlws.FILTER('Residues.Out'!F:K,'Residues.Out'!A:A=AS54),""))</f>
        <v/>
      </c>
      <c r="BA54" s="319" t="str" cm="1">
        <f t="array" ref="BA54">IF(AZ54=0,"",IFERROR(_xlfn._xlws.FILTER(Fert.Out!B:K,Fert.Out!A:A=MT.Out!AZ54),""))</f>
        <v/>
      </c>
      <c r="BK54" s="319" t="str" cm="1">
        <f t="array" ref="BK54">IF(AZ54=0,"",IFERROR(_xlfn._xlws.FILTER(Fert.Out!T:T,Fert.Out!A:A=MT.Out!AZ54),""))</f>
        <v/>
      </c>
      <c r="BM54" s="319" t="str" cm="1">
        <f t="array" ref="BM54">IF(BL54=0,"",IFERROR(_xlfn._xlws.FILTER(pH.Out!C:D,pH.Out!A:A=MT.Out!BL54),""))</f>
        <v/>
      </c>
      <c r="BP54" s="319" t="str" cm="1">
        <f t="array" ref="BP54">IF(BO54=0,"",IFERROR(_xlfn._xlws.FILTER(Plant.Out!C:D,Plant.Out!B:B=MT.Out!BO54),""))</f>
        <v/>
      </c>
      <c r="BQ54" s="319"/>
      <c r="BR54" s="319" t="str" cm="1">
        <f t="array" ref="BR54">IF(BO54=0,"",IFERROR(_xlfn._xlws.FILTER(Plant.Out!E:P,Plant.Out!B:B=MT.Out!BO54),""))</f>
        <v/>
      </c>
      <c r="CE54" s="319" t="str" cm="1">
        <f t="array" ref="CE54">IF(CD54=0,"",IFERROR(_xlfn._xlws.FILTER('PH.E.Out'!E:G,'PH.E.Out'!A:A=MT.Out!CD54),""))</f>
        <v/>
      </c>
      <c r="CI54" s="319" t="str" cm="1">
        <f t="array" ref="CI54">IF(CH54=0,"",IFERROR(_xlfn._xlws.FILTER(Till.Out!C:C,Till.Out!B:B=MT.Out!CH54),""))</f>
        <v/>
      </c>
      <c r="CK54" s="319" t="str" cm="1">
        <f t="array" ref="CK54">IF(CJ54=0,"",IFERROR(_xlfn._xlws.FILTER(Var.Out!B:S,Var.Out!B:B=MT.Out!CJ54),""))</f>
        <v/>
      </c>
      <c r="DD54" s="319" t="str" cm="1">
        <f t="array" ref="DD54">IF(DC54=0,"",IFERROR(_xlfn._xlws.FILTER(WH.Out!F:G,WH.Out!A:A=MT.Out!DC54),""))</f>
        <v/>
      </c>
      <c r="DG54" s="319" t="str" cm="1">
        <f t="array" ref="DG54">IF(DF54=0,"",IFERROR(_xlfn._xlws.FILTER(Other.Out!B:C,Other.Out!A:A=MT.Out!DF54),""))</f>
        <v/>
      </c>
      <c r="DJ54" s="319" t="str" cm="1">
        <f t="array" ref="DJ54">IF(DI54=0,"",IFERROR(_xlfn._xlws.FILTER(Weed.Out!B:G,Weed.Out!A:A=MT.Out!DI54),""))</f>
        <v/>
      </c>
    </row>
    <row r="55" spans="1:114" ht="10.35" x14ac:dyDescent="0.5">
      <c r="A55" s="319" t="str">
        <f t="shared" si="0"/>
        <v/>
      </c>
      <c r="B55" s="319" t="str" cm="1">
        <f t="array" ref="B55">IF(F55="Mulched (left on surface)",IFERROR(_xlfn._xlws.FILTER(Prod.Out!H:H,Prod.Out!B:B=MT.Out!E55),""),IF(F55="Incorporated",IFERROR(_xlfn._xlws.FILTER(Prod.Out!I:I,Prod.Out!B:B=MT.Out!E55),""),IF(F55="Retained (unknown if mulched/incorp.)",IFERROR(_xlfn._xlws.FILTER(Prod.Out!J:J,Prod.Out!B:B=MT.Out!E55),""),"")))</f>
        <v/>
      </c>
      <c r="C55" s="319" t="str">
        <f t="shared" si="2"/>
        <v/>
      </c>
      <c r="M55" s="319" t="str" cm="1">
        <f t="array" ref="M55">IF(L55=0,"",IFERROR(_xlfn._xlws.FILTER(AF.Out!B:I,AF.Out!A:A=MT.Out!L55),""))</f>
        <v/>
      </c>
      <c r="V55" s="319" t="str" cm="1">
        <f t="array" ref="V55">IF(U55=0,"",IFERROR(_xlfn._xlws.FILTER(Animals.Out!P:S,Animals.Out!A:A=MT.Out!U55),""))</f>
        <v/>
      </c>
      <c r="AA55" s="319" t="str" cm="1">
        <f t="array" ref="AA55">IF(Z55=0,"",IFERROR(_xlfn._xlws.FILTER('Chems.Out'!B:B,'Chems.Out'!A:A=MT.Out!Z55),""))</f>
        <v/>
      </c>
      <c r="AC55" s="319" t="str" cm="1">
        <f t="array" ref="AC55">IF(AB55=0,"",IFERROR(_xlfn._xlws.FILTER('PH.E.Out'!M:N,'PH.E.Out'!I:I=MT.Out!AB55),""))</f>
        <v/>
      </c>
      <c r="AF55" s="319" t="str" cm="1">
        <f t="array" ref="AF55">IF(AE55=0,"",IFERROR(_xlfn._xlws.FILTER(AF.Out!B:E,AF.Out!A:A=AE55),""))</f>
        <v/>
      </c>
      <c r="AK55" s="319" t="str" cm="1">
        <f t="array" ref="AK55">IF(AJ55=0,"",IFERROR(_xlfn._xlws.FILTER(Harvest.Out!B:D,Harvest.Out!A:A=MT.Out!AJ55),""))</f>
        <v/>
      </c>
      <c r="AO55" s="319" t="str" cm="1">
        <f t="array" ref="AO55">IF(AN55=0,"",IFERROR(_xlfn._xlws.FILTER(Irrig.Out!B:E,Irrig.Out!A:A=MT.Out!AN55),""))</f>
        <v/>
      </c>
      <c r="AT55" s="319" t="str" cm="1">
        <f t="array" ref="AT55">IF(AS55=0,"",IFERROR(_xlfn._xlws.FILTER('Residues.Out'!F:K,'Residues.Out'!A:A=AS55),""))</f>
        <v/>
      </c>
      <c r="BA55" s="319" t="str" cm="1">
        <f t="array" ref="BA55">IF(AZ55=0,"",IFERROR(_xlfn._xlws.FILTER(Fert.Out!B:K,Fert.Out!A:A=MT.Out!AZ55),""))</f>
        <v/>
      </c>
      <c r="BK55" s="319" t="str" cm="1">
        <f t="array" ref="BK55">IF(AZ55=0,"",IFERROR(_xlfn._xlws.FILTER(Fert.Out!T:T,Fert.Out!A:A=MT.Out!AZ55),""))</f>
        <v/>
      </c>
      <c r="BM55" s="319" t="str" cm="1">
        <f t="array" ref="BM55">IF(BL55=0,"",IFERROR(_xlfn._xlws.FILTER(pH.Out!C:D,pH.Out!A:A=MT.Out!BL55),""))</f>
        <v/>
      </c>
      <c r="BP55" s="319" t="str" cm="1">
        <f t="array" ref="BP55">IF(BO55=0,"",IFERROR(_xlfn._xlws.FILTER(Plant.Out!C:D,Plant.Out!B:B=MT.Out!BO55),""))</f>
        <v/>
      </c>
      <c r="BQ55" s="319"/>
      <c r="BR55" s="319" t="str" cm="1">
        <f t="array" ref="BR55">IF(BO55=0,"",IFERROR(_xlfn._xlws.FILTER(Plant.Out!E:P,Plant.Out!B:B=MT.Out!BO55),""))</f>
        <v/>
      </c>
      <c r="CE55" s="319" t="str" cm="1">
        <f t="array" ref="CE55">IF(CD55=0,"",IFERROR(_xlfn._xlws.FILTER('PH.E.Out'!E:G,'PH.E.Out'!A:A=MT.Out!CD55),""))</f>
        <v/>
      </c>
      <c r="CI55" s="319" t="str" cm="1">
        <f t="array" ref="CI55">IF(CH55=0,"",IFERROR(_xlfn._xlws.FILTER(Till.Out!C:C,Till.Out!B:B=MT.Out!CH55),""))</f>
        <v/>
      </c>
      <c r="CK55" s="319" t="str" cm="1">
        <f t="array" ref="CK55">IF(CJ55=0,"",IFERROR(_xlfn._xlws.FILTER(Var.Out!B:S,Var.Out!B:B=MT.Out!CJ55),""))</f>
        <v/>
      </c>
      <c r="DD55" s="319" t="str" cm="1">
        <f t="array" ref="DD55">IF(DC55=0,"",IFERROR(_xlfn._xlws.FILTER(WH.Out!F:G,WH.Out!A:A=MT.Out!DC55),""))</f>
        <v/>
      </c>
      <c r="DG55" s="319" t="str" cm="1">
        <f t="array" ref="DG55">IF(DF55=0,"",IFERROR(_xlfn._xlws.FILTER(Other.Out!B:C,Other.Out!A:A=MT.Out!DF55),""))</f>
        <v/>
      </c>
      <c r="DJ55" s="319" t="str" cm="1">
        <f t="array" ref="DJ55">IF(DI55=0,"",IFERROR(_xlfn._xlws.FILTER(Weed.Out!B:G,Weed.Out!A:A=MT.Out!DI55),""))</f>
        <v/>
      </c>
    </row>
    <row r="56" spans="1:114" ht="10.35" x14ac:dyDescent="0.5">
      <c r="A56" s="319" t="str">
        <f t="shared" si="0"/>
        <v/>
      </c>
      <c r="B56" s="319" t="str" cm="1">
        <f t="array" ref="B56">IF(F56="Mulched (left on surface)",IFERROR(_xlfn._xlws.FILTER(Prod.Out!H:H,Prod.Out!B:B=MT.Out!E56),""),IF(F56="Incorporated",IFERROR(_xlfn._xlws.FILTER(Prod.Out!I:I,Prod.Out!B:B=MT.Out!E56),""),IF(F56="Retained (unknown if mulched/incorp.)",IFERROR(_xlfn._xlws.FILTER(Prod.Out!J:J,Prod.Out!B:B=MT.Out!E56),""),"")))</f>
        <v/>
      </c>
      <c r="C56" s="319" t="str">
        <f t="shared" si="2"/>
        <v/>
      </c>
      <c r="M56" s="319" t="str" cm="1">
        <f t="array" ref="M56">IF(L56=0,"",IFERROR(_xlfn._xlws.FILTER(AF.Out!B:I,AF.Out!A:A=MT.Out!L56),""))</f>
        <v/>
      </c>
      <c r="V56" s="319" t="str" cm="1">
        <f t="array" ref="V56">IF(U56=0,"",IFERROR(_xlfn._xlws.FILTER(Animals.Out!P:S,Animals.Out!A:A=MT.Out!U56),""))</f>
        <v/>
      </c>
      <c r="AA56" s="319" t="str" cm="1">
        <f t="array" ref="AA56">IF(Z56=0,"",IFERROR(_xlfn._xlws.FILTER('Chems.Out'!B:B,'Chems.Out'!A:A=MT.Out!Z56),""))</f>
        <v/>
      </c>
      <c r="AC56" s="319" t="str" cm="1">
        <f t="array" ref="AC56">IF(AB56=0,"",IFERROR(_xlfn._xlws.FILTER('PH.E.Out'!M:N,'PH.E.Out'!I:I=MT.Out!AB56),""))</f>
        <v/>
      </c>
      <c r="AF56" s="319" t="str" cm="1">
        <f t="array" ref="AF56">IF(AE56=0,"",IFERROR(_xlfn._xlws.FILTER(AF.Out!B:E,AF.Out!A:A=AE56),""))</f>
        <v/>
      </c>
      <c r="AK56" s="319" t="str" cm="1">
        <f t="array" ref="AK56">IF(AJ56=0,"",IFERROR(_xlfn._xlws.FILTER(Harvest.Out!B:D,Harvest.Out!A:A=MT.Out!AJ56),""))</f>
        <v/>
      </c>
      <c r="AO56" s="319" t="str" cm="1">
        <f t="array" ref="AO56">IF(AN56=0,"",IFERROR(_xlfn._xlws.FILTER(Irrig.Out!B:E,Irrig.Out!A:A=MT.Out!AN56),""))</f>
        <v/>
      </c>
      <c r="AT56" s="319" t="str" cm="1">
        <f t="array" ref="AT56">IF(AS56=0,"",IFERROR(_xlfn._xlws.FILTER('Residues.Out'!F:K,'Residues.Out'!A:A=AS56),""))</f>
        <v/>
      </c>
      <c r="BA56" s="319" t="str" cm="1">
        <f t="array" ref="BA56">IF(AZ56=0,"",IFERROR(_xlfn._xlws.FILTER(Fert.Out!B:K,Fert.Out!A:A=MT.Out!AZ56),""))</f>
        <v/>
      </c>
      <c r="BK56" s="319" t="str" cm="1">
        <f t="array" ref="BK56">IF(AZ56=0,"",IFERROR(_xlfn._xlws.FILTER(Fert.Out!T:T,Fert.Out!A:A=MT.Out!AZ56),""))</f>
        <v/>
      </c>
      <c r="BM56" s="319" t="str" cm="1">
        <f t="array" ref="BM56">IF(BL56=0,"",IFERROR(_xlfn._xlws.FILTER(pH.Out!C:D,pH.Out!A:A=MT.Out!BL56),""))</f>
        <v/>
      </c>
      <c r="BP56" s="319" t="str" cm="1">
        <f t="array" ref="BP56">IF(BO56=0,"",IFERROR(_xlfn._xlws.FILTER(Plant.Out!C:D,Plant.Out!B:B=MT.Out!BO56),""))</f>
        <v/>
      </c>
      <c r="BQ56" s="319"/>
      <c r="BR56" s="319" t="str" cm="1">
        <f t="array" ref="BR56">IF(BO56=0,"",IFERROR(_xlfn._xlws.FILTER(Plant.Out!E:P,Plant.Out!B:B=MT.Out!BO56),""))</f>
        <v/>
      </c>
      <c r="CE56" s="319" t="str" cm="1">
        <f t="array" ref="CE56">IF(CD56=0,"",IFERROR(_xlfn._xlws.FILTER('PH.E.Out'!E:G,'PH.E.Out'!A:A=MT.Out!CD56),""))</f>
        <v/>
      </c>
      <c r="CI56" s="319" t="str" cm="1">
        <f t="array" ref="CI56">IF(CH56=0,"",IFERROR(_xlfn._xlws.FILTER(Till.Out!C:C,Till.Out!B:B=MT.Out!CH56),""))</f>
        <v/>
      </c>
      <c r="CK56" s="319" t="str" cm="1">
        <f t="array" ref="CK56">IF(CJ56=0,"",IFERROR(_xlfn._xlws.FILTER(Var.Out!B:S,Var.Out!B:B=MT.Out!CJ56),""))</f>
        <v/>
      </c>
      <c r="DD56" s="319" t="str" cm="1">
        <f t="array" ref="DD56">IF(DC56=0,"",IFERROR(_xlfn._xlws.FILTER(WH.Out!F:G,WH.Out!A:A=MT.Out!DC56),""))</f>
        <v/>
      </c>
      <c r="DG56" s="319" t="str" cm="1">
        <f t="array" ref="DG56">IF(DF56=0,"",IFERROR(_xlfn._xlws.FILTER(Other.Out!B:C,Other.Out!A:A=MT.Out!DF56),""))</f>
        <v/>
      </c>
      <c r="DJ56" s="319" t="str" cm="1">
        <f t="array" ref="DJ56">IF(DI56=0,"",IFERROR(_xlfn._xlws.FILTER(Weed.Out!B:G,Weed.Out!A:A=MT.Out!DI56),""))</f>
        <v/>
      </c>
    </row>
    <row r="57" spans="1:114" ht="10.35" x14ac:dyDescent="0.5">
      <c r="A57" s="319" t="str">
        <f t="shared" si="0"/>
        <v/>
      </c>
      <c r="B57" s="319" t="str" cm="1">
        <f t="array" ref="B57">IF(F57="Mulched (left on surface)",IFERROR(_xlfn._xlws.FILTER(Prod.Out!H:H,Prod.Out!B:B=MT.Out!E57),""),IF(F57="Incorporated",IFERROR(_xlfn._xlws.FILTER(Prod.Out!I:I,Prod.Out!B:B=MT.Out!E57),""),IF(F57="Retained (unknown if mulched/incorp.)",IFERROR(_xlfn._xlws.FILTER(Prod.Out!J:J,Prod.Out!B:B=MT.Out!E57),""),"")))</f>
        <v/>
      </c>
      <c r="C57" s="319" t="str">
        <f t="shared" si="2"/>
        <v/>
      </c>
      <c r="M57" s="319" t="str" cm="1">
        <f t="array" ref="M57">IF(L57=0,"",IFERROR(_xlfn._xlws.FILTER(AF.Out!B:I,AF.Out!A:A=MT.Out!L57),""))</f>
        <v/>
      </c>
      <c r="V57" s="319" t="str" cm="1">
        <f t="array" ref="V57">IF(U57=0,"",IFERROR(_xlfn._xlws.FILTER(Animals.Out!P:S,Animals.Out!A:A=MT.Out!U57),""))</f>
        <v/>
      </c>
      <c r="AA57" s="319" t="str" cm="1">
        <f t="array" ref="AA57">IF(Z57=0,"",IFERROR(_xlfn._xlws.FILTER('Chems.Out'!B:B,'Chems.Out'!A:A=MT.Out!Z57),""))</f>
        <v/>
      </c>
      <c r="AC57" s="319" t="str" cm="1">
        <f t="array" ref="AC57">IF(AB57=0,"",IFERROR(_xlfn._xlws.FILTER('PH.E.Out'!M:N,'PH.E.Out'!I:I=MT.Out!AB57),""))</f>
        <v/>
      </c>
      <c r="AF57" s="319" t="str" cm="1">
        <f t="array" ref="AF57">IF(AE57=0,"",IFERROR(_xlfn._xlws.FILTER(AF.Out!B:E,AF.Out!A:A=AE57),""))</f>
        <v/>
      </c>
      <c r="AK57" s="319" t="str" cm="1">
        <f t="array" ref="AK57">IF(AJ57=0,"",IFERROR(_xlfn._xlws.FILTER(Harvest.Out!B:D,Harvest.Out!A:A=MT.Out!AJ57),""))</f>
        <v/>
      </c>
      <c r="AO57" s="319" t="str" cm="1">
        <f t="array" ref="AO57">IF(AN57=0,"",IFERROR(_xlfn._xlws.FILTER(Irrig.Out!B:E,Irrig.Out!A:A=MT.Out!AN57),""))</f>
        <v/>
      </c>
      <c r="AT57" s="319" t="str" cm="1">
        <f t="array" ref="AT57">IF(AS57=0,"",IFERROR(_xlfn._xlws.FILTER('Residues.Out'!F:K,'Residues.Out'!A:A=AS57),""))</f>
        <v/>
      </c>
      <c r="BA57" s="319" t="str" cm="1">
        <f t="array" ref="BA57">IF(AZ57=0,"",IFERROR(_xlfn._xlws.FILTER(Fert.Out!B:K,Fert.Out!A:A=MT.Out!AZ57),""))</f>
        <v/>
      </c>
      <c r="BK57" s="319" t="str" cm="1">
        <f t="array" ref="BK57">IF(AZ57=0,"",IFERROR(_xlfn._xlws.FILTER(Fert.Out!T:T,Fert.Out!A:A=MT.Out!AZ57),""))</f>
        <v/>
      </c>
      <c r="BM57" s="319" t="str" cm="1">
        <f t="array" ref="BM57">IF(BL57=0,"",IFERROR(_xlfn._xlws.FILTER(pH.Out!C:D,pH.Out!A:A=MT.Out!BL57),""))</f>
        <v/>
      </c>
      <c r="BP57" s="319" t="str" cm="1">
        <f t="array" ref="BP57">IF(BO57=0,"",IFERROR(_xlfn._xlws.FILTER(Plant.Out!C:D,Plant.Out!B:B=MT.Out!BO57),""))</f>
        <v/>
      </c>
      <c r="BQ57" s="319"/>
      <c r="BR57" s="319" t="str" cm="1">
        <f t="array" ref="BR57">IF(BO57=0,"",IFERROR(_xlfn._xlws.FILTER(Plant.Out!E:P,Plant.Out!B:B=MT.Out!BO57),""))</f>
        <v/>
      </c>
      <c r="CE57" s="319" t="str" cm="1">
        <f t="array" ref="CE57">IF(CD57=0,"",IFERROR(_xlfn._xlws.FILTER('PH.E.Out'!E:G,'PH.E.Out'!A:A=MT.Out!CD57),""))</f>
        <v/>
      </c>
      <c r="CI57" s="319" t="str" cm="1">
        <f t="array" ref="CI57">IF(CH57=0,"",IFERROR(_xlfn._xlws.FILTER(Till.Out!C:C,Till.Out!B:B=MT.Out!CH57),""))</f>
        <v/>
      </c>
      <c r="CK57" s="319" t="str" cm="1">
        <f t="array" ref="CK57">IF(CJ57=0,"",IFERROR(_xlfn._xlws.FILTER(Var.Out!B:S,Var.Out!B:B=MT.Out!CJ57),""))</f>
        <v/>
      </c>
      <c r="DD57" s="319" t="str" cm="1">
        <f t="array" ref="DD57">IF(DC57=0,"",IFERROR(_xlfn._xlws.FILTER(WH.Out!F:G,WH.Out!A:A=MT.Out!DC57),""))</f>
        <v/>
      </c>
      <c r="DG57" s="319" t="str" cm="1">
        <f t="array" ref="DG57">IF(DF57=0,"",IFERROR(_xlfn._xlws.FILTER(Other.Out!B:C,Other.Out!A:A=MT.Out!DF57),""))</f>
        <v/>
      </c>
      <c r="DJ57" s="319" t="str" cm="1">
        <f t="array" ref="DJ57">IF(DI57=0,"",IFERROR(_xlfn._xlws.FILTER(Weed.Out!B:G,Weed.Out!A:A=MT.Out!DI57),""))</f>
        <v/>
      </c>
    </row>
    <row r="58" spans="1:114" ht="10.35" x14ac:dyDescent="0.5">
      <c r="A58" s="319" t="str">
        <f t="shared" si="0"/>
        <v/>
      </c>
      <c r="B58" s="319" t="str" cm="1">
        <f t="array" ref="B58">IF(F58="Mulched (left on surface)",IFERROR(_xlfn._xlws.FILTER(Prod.Out!H:H,Prod.Out!B:B=MT.Out!E58),""),IF(F58="Incorporated",IFERROR(_xlfn._xlws.FILTER(Prod.Out!I:I,Prod.Out!B:B=MT.Out!E58),""),IF(F58="Retained (unknown if mulched/incorp.)",IFERROR(_xlfn._xlws.FILTER(Prod.Out!J:J,Prod.Out!B:B=MT.Out!E58),""),"")))</f>
        <v/>
      </c>
      <c r="C58" s="319" t="str">
        <f t="shared" si="2"/>
        <v/>
      </c>
      <c r="M58" s="319" t="str" cm="1">
        <f t="array" ref="M58">IF(L58=0,"",IFERROR(_xlfn._xlws.FILTER(AF.Out!B:I,AF.Out!A:A=MT.Out!L58),""))</f>
        <v/>
      </c>
      <c r="V58" s="319" t="str" cm="1">
        <f t="array" ref="V58">IF(U58=0,"",IFERROR(_xlfn._xlws.FILTER(Animals.Out!P:S,Animals.Out!A:A=MT.Out!U58),""))</f>
        <v/>
      </c>
      <c r="AA58" s="319" t="str" cm="1">
        <f t="array" ref="AA58">IF(Z58=0,"",IFERROR(_xlfn._xlws.FILTER('Chems.Out'!B:B,'Chems.Out'!A:A=MT.Out!Z58),""))</f>
        <v/>
      </c>
      <c r="AC58" s="319" t="str" cm="1">
        <f t="array" ref="AC58">IF(AB58=0,"",IFERROR(_xlfn._xlws.FILTER('PH.E.Out'!M:N,'PH.E.Out'!I:I=MT.Out!AB58),""))</f>
        <v/>
      </c>
      <c r="AF58" s="319" t="str" cm="1">
        <f t="array" ref="AF58">IF(AE58=0,"",IFERROR(_xlfn._xlws.FILTER(AF.Out!B:E,AF.Out!A:A=AE58),""))</f>
        <v/>
      </c>
      <c r="AK58" s="319" t="str" cm="1">
        <f t="array" ref="AK58">IF(AJ58=0,"",IFERROR(_xlfn._xlws.FILTER(Harvest.Out!B:D,Harvest.Out!A:A=MT.Out!AJ58),""))</f>
        <v/>
      </c>
      <c r="AO58" s="319" t="str" cm="1">
        <f t="array" ref="AO58">IF(AN58=0,"",IFERROR(_xlfn._xlws.FILTER(Irrig.Out!B:E,Irrig.Out!A:A=MT.Out!AN58),""))</f>
        <v/>
      </c>
      <c r="AT58" s="319" t="str" cm="1">
        <f t="array" ref="AT58">IF(AS58=0,"",IFERROR(_xlfn._xlws.FILTER('Residues.Out'!F:K,'Residues.Out'!A:A=AS58),""))</f>
        <v/>
      </c>
      <c r="BA58" s="319" t="str" cm="1">
        <f t="array" ref="BA58">IF(AZ58=0,"",IFERROR(_xlfn._xlws.FILTER(Fert.Out!B:K,Fert.Out!A:A=MT.Out!AZ58),""))</f>
        <v/>
      </c>
      <c r="BK58" s="319" t="str" cm="1">
        <f t="array" ref="BK58">IF(AZ58=0,"",IFERROR(_xlfn._xlws.FILTER(Fert.Out!T:T,Fert.Out!A:A=MT.Out!AZ58),""))</f>
        <v/>
      </c>
      <c r="BM58" s="319" t="str" cm="1">
        <f t="array" ref="BM58">IF(BL58=0,"",IFERROR(_xlfn._xlws.FILTER(pH.Out!C:D,pH.Out!A:A=MT.Out!BL58),""))</f>
        <v/>
      </c>
      <c r="BP58" s="319" t="str" cm="1">
        <f t="array" ref="BP58">IF(BO58=0,"",IFERROR(_xlfn._xlws.FILTER(Plant.Out!C:D,Plant.Out!B:B=MT.Out!BO58),""))</f>
        <v/>
      </c>
      <c r="BQ58" s="319"/>
      <c r="BR58" s="319" t="str" cm="1">
        <f t="array" ref="BR58">IF(BO58=0,"",IFERROR(_xlfn._xlws.FILTER(Plant.Out!E:P,Plant.Out!B:B=MT.Out!BO58),""))</f>
        <v/>
      </c>
      <c r="CE58" s="319" t="str" cm="1">
        <f t="array" ref="CE58">IF(CD58=0,"",IFERROR(_xlfn._xlws.FILTER('PH.E.Out'!E:G,'PH.E.Out'!A:A=MT.Out!CD58),""))</f>
        <v/>
      </c>
      <c r="CI58" s="319" t="str" cm="1">
        <f t="array" ref="CI58">IF(CH58=0,"",IFERROR(_xlfn._xlws.FILTER(Till.Out!C:C,Till.Out!B:B=MT.Out!CH58),""))</f>
        <v/>
      </c>
      <c r="CK58" s="319" t="str" cm="1">
        <f t="array" ref="CK58">IF(CJ58=0,"",IFERROR(_xlfn._xlws.FILTER(Var.Out!B:S,Var.Out!B:B=MT.Out!CJ58),""))</f>
        <v/>
      </c>
      <c r="DD58" s="319" t="str" cm="1">
        <f t="array" ref="DD58">IF(DC58=0,"",IFERROR(_xlfn._xlws.FILTER(WH.Out!F:G,WH.Out!A:A=MT.Out!DC58),""))</f>
        <v/>
      </c>
      <c r="DG58" s="319" t="str" cm="1">
        <f t="array" ref="DG58">IF(DF58=0,"",IFERROR(_xlfn._xlws.FILTER(Other.Out!B:C,Other.Out!A:A=MT.Out!DF58),""))</f>
        <v/>
      </c>
      <c r="DJ58" s="319" t="str" cm="1">
        <f t="array" ref="DJ58">IF(DI58=0,"",IFERROR(_xlfn._xlws.FILTER(Weed.Out!B:G,Weed.Out!A:A=MT.Out!DI58),""))</f>
        <v/>
      </c>
    </row>
    <row r="59" spans="1:114" ht="10.35" x14ac:dyDescent="0.5">
      <c r="A59" s="319" t="str">
        <f t="shared" si="0"/>
        <v/>
      </c>
      <c r="B59" s="319" t="str" cm="1">
        <f t="array" ref="B59">IF(F59="Mulched (left on surface)",IFERROR(_xlfn._xlws.FILTER(Prod.Out!H:H,Prod.Out!B:B=MT.Out!E59),""),IF(F59="Incorporated",IFERROR(_xlfn._xlws.FILTER(Prod.Out!I:I,Prod.Out!B:B=MT.Out!E59),""),IF(F59="Retained (unknown if mulched/incorp.)",IFERROR(_xlfn._xlws.FILTER(Prod.Out!J:J,Prod.Out!B:B=MT.Out!E59),""),"")))</f>
        <v/>
      </c>
      <c r="C59" s="319" t="str">
        <f t="shared" si="2"/>
        <v/>
      </c>
      <c r="M59" s="319" t="str" cm="1">
        <f t="array" ref="M59">IF(L59=0,"",IFERROR(_xlfn._xlws.FILTER(AF.Out!B:I,AF.Out!A:A=MT.Out!L59),""))</f>
        <v/>
      </c>
      <c r="V59" s="319" t="str" cm="1">
        <f t="array" ref="V59">IF(U59=0,"",IFERROR(_xlfn._xlws.FILTER(Animals.Out!P:S,Animals.Out!A:A=MT.Out!U59),""))</f>
        <v/>
      </c>
      <c r="AA59" s="319" t="str" cm="1">
        <f t="array" ref="AA59">IF(Z59=0,"",IFERROR(_xlfn._xlws.FILTER('Chems.Out'!B:B,'Chems.Out'!A:A=MT.Out!Z59),""))</f>
        <v/>
      </c>
      <c r="AC59" s="319" t="str" cm="1">
        <f t="array" ref="AC59">IF(AB59=0,"",IFERROR(_xlfn._xlws.FILTER('PH.E.Out'!M:N,'PH.E.Out'!I:I=MT.Out!AB59),""))</f>
        <v/>
      </c>
      <c r="AF59" s="319" t="str" cm="1">
        <f t="array" ref="AF59">IF(AE59=0,"",IFERROR(_xlfn._xlws.FILTER(AF.Out!B:E,AF.Out!A:A=AE59),""))</f>
        <v/>
      </c>
      <c r="AK59" s="319" t="str" cm="1">
        <f t="array" ref="AK59">IF(AJ59=0,"",IFERROR(_xlfn._xlws.FILTER(Harvest.Out!B:D,Harvest.Out!A:A=MT.Out!AJ59),""))</f>
        <v/>
      </c>
      <c r="AO59" s="319" t="str" cm="1">
        <f t="array" ref="AO59">IF(AN59=0,"",IFERROR(_xlfn._xlws.FILTER(Irrig.Out!B:E,Irrig.Out!A:A=MT.Out!AN59),""))</f>
        <v/>
      </c>
      <c r="AT59" s="319" t="str" cm="1">
        <f t="array" ref="AT59">IF(AS59=0,"",IFERROR(_xlfn._xlws.FILTER('Residues.Out'!F:K,'Residues.Out'!A:A=AS59),""))</f>
        <v/>
      </c>
      <c r="BA59" s="319" t="str" cm="1">
        <f t="array" ref="BA59">IF(AZ59=0,"",IFERROR(_xlfn._xlws.FILTER(Fert.Out!B:K,Fert.Out!A:A=MT.Out!AZ59),""))</f>
        <v/>
      </c>
      <c r="BK59" s="319" t="str" cm="1">
        <f t="array" ref="BK59">IF(AZ59=0,"",IFERROR(_xlfn._xlws.FILTER(Fert.Out!T:T,Fert.Out!A:A=MT.Out!AZ59),""))</f>
        <v/>
      </c>
      <c r="BM59" s="319" t="str" cm="1">
        <f t="array" ref="BM59">IF(BL59=0,"",IFERROR(_xlfn._xlws.FILTER(pH.Out!C:D,pH.Out!A:A=MT.Out!BL59),""))</f>
        <v/>
      </c>
      <c r="BP59" s="319" t="str" cm="1">
        <f t="array" ref="BP59">IF(BO59=0,"",IFERROR(_xlfn._xlws.FILTER(Plant.Out!C:D,Plant.Out!B:B=MT.Out!BO59),""))</f>
        <v/>
      </c>
      <c r="BQ59" s="319"/>
      <c r="BR59" s="319" t="str" cm="1">
        <f t="array" ref="BR59">IF(BO59=0,"",IFERROR(_xlfn._xlws.FILTER(Plant.Out!E:P,Plant.Out!B:B=MT.Out!BO59),""))</f>
        <v/>
      </c>
      <c r="CE59" s="319" t="str" cm="1">
        <f t="array" ref="CE59">IF(CD59=0,"",IFERROR(_xlfn._xlws.FILTER('PH.E.Out'!E:G,'PH.E.Out'!A:A=MT.Out!CD59),""))</f>
        <v/>
      </c>
      <c r="CI59" s="319" t="str" cm="1">
        <f t="array" ref="CI59">IF(CH59=0,"",IFERROR(_xlfn._xlws.FILTER(Till.Out!C:C,Till.Out!B:B=MT.Out!CH59),""))</f>
        <v/>
      </c>
      <c r="CK59" s="319" t="str" cm="1">
        <f t="array" ref="CK59">IF(CJ59=0,"",IFERROR(_xlfn._xlws.FILTER(Var.Out!B:S,Var.Out!B:B=MT.Out!CJ59),""))</f>
        <v/>
      </c>
      <c r="DD59" s="319" t="str" cm="1">
        <f t="array" ref="DD59">IF(DC59=0,"",IFERROR(_xlfn._xlws.FILTER(WH.Out!F:G,WH.Out!A:A=MT.Out!DC59),""))</f>
        <v/>
      </c>
      <c r="DG59" s="319" t="str" cm="1">
        <f t="array" ref="DG59">IF(DF59=0,"",IFERROR(_xlfn._xlws.FILTER(Other.Out!B:C,Other.Out!A:A=MT.Out!DF59),""))</f>
        <v/>
      </c>
      <c r="DJ59" s="319" t="str" cm="1">
        <f t="array" ref="DJ59">IF(DI59=0,"",IFERROR(_xlfn._xlws.FILTER(Weed.Out!B:G,Weed.Out!A:A=MT.Out!DI59),""))</f>
        <v/>
      </c>
    </row>
    <row r="60" spans="1:114" ht="10.35" x14ac:dyDescent="0.5">
      <c r="A60" s="319" t="str">
        <f t="shared" si="0"/>
        <v/>
      </c>
      <c r="B60" s="319" t="str" cm="1">
        <f t="array" ref="B60">IF(F60="Mulched (left on surface)",IFERROR(_xlfn._xlws.FILTER(Prod.Out!H:H,Prod.Out!B:B=MT.Out!E60),""),IF(F60="Incorporated",IFERROR(_xlfn._xlws.FILTER(Prod.Out!I:I,Prod.Out!B:B=MT.Out!E60),""),IF(F60="Retained (unknown if mulched/incorp.)",IFERROR(_xlfn._xlws.FILTER(Prod.Out!J:J,Prod.Out!B:B=MT.Out!E60),""),"")))</f>
        <v/>
      </c>
      <c r="C60" s="319" t="str">
        <f t="shared" si="2"/>
        <v/>
      </c>
      <c r="M60" s="319" t="str" cm="1">
        <f t="array" ref="M60">IF(L60=0,"",IFERROR(_xlfn._xlws.FILTER(AF.Out!B:I,AF.Out!A:A=MT.Out!L60),""))</f>
        <v/>
      </c>
      <c r="V60" s="319" t="str" cm="1">
        <f t="array" ref="V60">IF(U60=0,"",IFERROR(_xlfn._xlws.FILTER(Animals.Out!P:S,Animals.Out!A:A=MT.Out!U60),""))</f>
        <v/>
      </c>
      <c r="AA60" s="319" t="str" cm="1">
        <f t="array" ref="AA60">IF(Z60=0,"",IFERROR(_xlfn._xlws.FILTER('Chems.Out'!B:B,'Chems.Out'!A:A=MT.Out!Z60),""))</f>
        <v/>
      </c>
      <c r="AC60" s="319" t="str" cm="1">
        <f t="array" ref="AC60">IF(AB60=0,"",IFERROR(_xlfn._xlws.FILTER('PH.E.Out'!M:N,'PH.E.Out'!I:I=MT.Out!AB60),""))</f>
        <v/>
      </c>
      <c r="AF60" s="319" t="str" cm="1">
        <f t="array" ref="AF60">IF(AE60=0,"",IFERROR(_xlfn._xlws.FILTER(AF.Out!B:E,AF.Out!A:A=AE60),""))</f>
        <v/>
      </c>
      <c r="AK60" s="319" t="str" cm="1">
        <f t="array" ref="AK60">IF(AJ60=0,"",IFERROR(_xlfn._xlws.FILTER(Harvest.Out!B:D,Harvest.Out!A:A=MT.Out!AJ60),""))</f>
        <v/>
      </c>
      <c r="AO60" s="319" t="str" cm="1">
        <f t="array" ref="AO60">IF(AN60=0,"",IFERROR(_xlfn._xlws.FILTER(Irrig.Out!B:E,Irrig.Out!A:A=MT.Out!AN60),""))</f>
        <v/>
      </c>
      <c r="AT60" s="319" t="str" cm="1">
        <f t="array" ref="AT60">IF(AS60=0,"",IFERROR(_xlfn._xlws.FILTER('Residues.Out'!F:K,'Residues.Out'!A:A=AS60),""))</f>
        <v/>
      </c>
      <c r="BA60" s="319" t="str" cm="1">
        <f t="array" ref="BA60">IF(AZ60=0,"",IFERROR(_xlfn._xlws.FILTER(Fert.Out!B:K,Fert.Out!A:A=MT.Out!AZ60),""))</f>
        <v/>
      </c>
      <c r="BK60" s="319" t="str" cm="1">
        <f t="array" ref="BK60">IF(AZ60=0,"",IFERROR(_xlfn._xlws.FILTER(Fert.Out!T:T,Fert.Out!A:A=MT.Out!AZ60),""))</f>
        <v/>
      </c>
      <c r="BM60" s="319" t="str" cm="1">
        <f t="array" ref="BM60">IF(BL60=0,"",IFERROR(_xlfn._xlws.FILTER(pH.Out!C:D,pH.Out!A:A=MT.Out!BL60),""))</f>
        <v/>
      </c>
      <c r="BP60" s="319" t="str" cm="1">
        <f t="array" ref="BP60">IF(BO60=0,"",IFERROR(_xlfn._xlws.FILTER(Plant.Out!C:D,Plant.Out!B:B=MT.Out!BO60),""))</f>
        <v/>
      </c>
      <c r="BQ60" s="319"/>
      <c r="BR60" s="319" t="str" cm="1">
        <f t="array" ref="BR60">IF(BO60=0,"",IFERROR(_xlfn._xlws.FILTER(Plant.Out!E:P,Plant.Out!B:B=MT.Out!BO60),""))</f>
        <v/>
      </c>
      <c r="CE60" s="319" t="str" cm="1">
        <f t="array" ref="CE60">IF(CD60=0,"",IFERROR(_xlfn._xlws.FILTER('PH.E.Out'!E:G,'PH.E.Out'!A:A=MT.Out!CD60),""))</f>
        <v/>
      </c>
      <c r="CI60" s="319" t="str" cm="1">
        <f t="array" ref="CI60">IF(CH60=0,"",IFERROR(_xlfn._xlws.FILTER(Till.Out!C:C,Till.Out!B:B=MT.Out!CH60),""))</f>
        <v/>
      </c>
      <c r="CK60" s="319" t="str" cm="1">
        <f t="array" ref="CK60">IF(CJ60=0,"",IFERROR(_xlfn._xlws.FILTER(Var.Out!B:S,Var.Out!B:B=MT.Out!CJ60),""))</f>
        <v/>
      </c>
      <c r="DD60" s="319" t="str" cm="1">
        <f t="array" ref="DD60">IF(DC60=0,"",IFERROR(_xlfn._xlws.FILTER(WH.Out!F:G,WH.Out!A:A=MT.Out!DC60),""))</f>
        <v/>
      </c>
      <c r="DG60" s="319" t="str" cm="1">
        <f t="array" ref="DG60">IF(DF60=0,"",IFERROR(_xlfn._xlws.FILTER(Other.Out!B:C,Other.Out!A:A=MT.Out!DF60),""))</f>
        <v/>
      </c>
      <c r="DJ60" s="319" t="str" cm="1">
        <f t="array" ref="DJ60">IF(DI60=0,"",IFERROR(_xlfn._xlws.FILTER(Weed.Out!B:G,Weed.Out!A:A=MT.Out!DI60),""))</f>
        <v/>
      </c>
    </row>
    <row r="61" spans="1:114" ht="10.35" x14ac:dyDescent="0.5">
      <c r="A61" s="319" t="str">
        <f t="shared" si="0"/>
        <v/>
      </c>
      <c r="B61" s="319" t="str" cm="1">
        <f t="array" ref="B61">IF(F61="Mulched (left on surface)",IFERROR(_xlfn._xlws.FILTER(Prod.Out!H:H,Prod.Out!B:B=MT.Out!E61),""),IF(F61="Incorporated",IFERROR(_xlfn._xlws.FILTER(Prod.Out!I:I,Prod.Out!B:B=MT.Out!E61),""),IF(F61="Retained (unknown if mulched/incorp.)",IFERROR(_xlfn._xlws.FILTER(Prod.Out!J:J,Prod.Out!B:B=MT.Out!E61),""),"")))</f>
        <v/>
      </c>
      <c r="C61" s="319" t="str">
        <f t="shared" si="2"/>
        <v/>
      </c>
      <c r="M61" s="319" t="str" cm="1">
        <f t="array" ref="M61">IF(L61=0,"",IFERROR(_xlfn._xlws.FILTER(AF.Out!B:I,AF.Out!A:A=MT.Out!L61),""))</f>
        <v/>
      </c>
      <c r="V61" s="319" t="str" cm="1">
        <f t="array" ref="V61">IF(U61=0,"",IFERROR(_xlfn._xlws.FILTER(Animals.Out!P:S,Animals.Out!A:A=MT.Out!U61),""))</f>
        <v/>
      </c>
      <c r="AA61" s="319" t="str" cm="1">
        <f t="array" ref="AA61">IF(Z61=0,"",IFERROR(_xlfn._xlws.FILTER('Chems.Out'!B:B,'Chems.Out'!A:A=MT.Out!Z61),""))</f>
        <v/>
      </c>
      <c r="AC61" s="319" t="str" cm="1">
        <f t="array" ref="AC61">IF(AB61=0,"",IFERROR(_xlfn._xlws.FILTER('PH.E.Out'!M:N,'PH.E.Out'!I:I=MT.Out!AB61),""))</f>
        <v/>
      </c>
      <c r="AF61" s="319" t="str" cm="1">
        <f t="array" ref="AF61">IF(AE61=0,"",IFERROR(_xlfn._xlws.FILTER(AF.Out!B:E,AF.Out!A:A=AE61),""))</f>
        <v/>
      </c>
      <c r="AK61" s="319" t="str" cm="1">
        <f t="array" ref="AK61">IF(AJ61=0,"",IFERROR(_xlfn._xlws.FILTER(Harvest.Out!B:D,Harvest.Out!A:A=MT.Out!AJ61),""))</f>
        <v/>
      </c>
      <c r="AO61" s="319" t="str" cm="1">
        <f t="array" ref="AO61">IF(AN61=0,"",IFERROR(_xlfn._xlws.FILTER(Irrig.Out!B:E,Irrig.Out!A:A=MT.Out!AN61),""))</f>
        <v/>
      </c>
      <c r="AT61" s="319" t="str" cm="1">
        <f t="array" ref="AT61">IF(AS61=0,"",IFERROR(_xlfn._xlws.FILTER('Residues.Out'!F:K,'Residues.Out'!A:A=AS61),""))</f>
        <v/>
      </c>
      <c r="BA61" s="319" t="str" cm="1">
        <f t="array" ref="BA61">IF(AZ61=0,"",IFERROR(_xlfn._xlws.FILTER(Fert.Out!B:K,Fert.Out!A:A=MT.Out!AZ61),""))</f>
        <v/>
      </c>
      <c r="BK61" s="319" t="str" cm="1">
        <f t="array" ref="BK61">IF(AZ61=0,"",IFERROR(_xlfn._xlws.FILTER(Fert.Out!T:T,Fert.Out!A:A=MT.Out!AZ61),""))</f>
        <v/>
      </c>
      <c r="BM61" s="319" t="str" cm="1">
        <f t="array" ref="BM61">IF(BL61=0,"",IFERROR(_xlfn._xlws.FILTER(pH.Out!C:D,pH.Out!A:A=MT.Out!BL61),""))</f>
        <v/>
      </c>
      <c r="BP61" s="319" t="str" cm="1">
        <f t="array" ref="BP61">IF(BO61=0,"",IFERROR(_xlfn._xlws.FILTER(Plant.Out!C:D,Plant.Out!B:B=MT.Out!BO61),""))</f>
        <v/>
      </c>
      <c r="BQ61" s="319"/>
      <c r="BR61" s="319" t="str" cm="1">
        <f t="array" ref="BR61">IF(BO61=0,"",IFERROR(_xlfn._xlws.FILTER(Plant.Out!E:P,Plant.Out!B:B=MT.Out!BO61),""))</f>
        <v/>
      </c>
      <c r="CE61" s="319" t="str" cm="1">
        <f t="array" ref="CE61">IF(CD61=0,"",IFERROR(_xlfn._xlws.FILTER('PH.E.Out'!E:G,'PH.E.Out'!A:A=MT.Out!CD61),""))</f>
        <v/>
      </c>
      <c r="CI61" s="319" t="str" cm="1">
        <f t="array" ref="CI61">IF(CH61=0,"",IFERROR(_xlfn._xlws.FILTER(Till.Out!C:C,Till.Out!B:B=MT.Out!CH61),""))</f>
        <v/>
      </c>
      <c r="CK61" s="319" t="str" cm="1">
        <f t="array" ref="CK61">IF(CJ61=0,"",IFERROR(_xlfn._xlws.FILTER(Var.Out!B:S,Var.Out!B:B=MT.Out!CJ61),""))</f>
        <v/>
      </c>
      <c r="DD61" s="319" t="str" cm="1">
        <f t="array" ref="DD61">IF(DC61=0,"",IFERROR(_xlfn._xlws.FILTER(WH.Out!F:G,WH.Out!A:A=MT.Out!DC61),""))</f>
        <v/>
      </c>
      <c r="DG61" s="319" t="str" cm="1">
        <f t="array" ref="DG61">IF(DF61=0,"",IFERROR(_xlfn._xlws.FILTER(Other.Out!B:C,Other.Out!A:A=MT.Out!DF61),""))</f>
        <v/>
      </c>
      <c r="DJ61" s="319" t="str" cm="1">
        <f t="array" ref="DJ61">IF(DI61=0,"",IFERROR(_xlfn._xlws.FILTER(Weed.Out!B:G,Weed.Out!A:A=MT.Out!DI61),""))</f>
        <v/>
      </c>
    </row>
    <row r="62" spans="1:114" ht="10.35" x14ac:dyDescent="0.5">
      <c r="A62" s="319" t="str">
        <f t="shared" si="0"/>
        <v/>
      </c>
      <c r="B62" s="319" t="str" cm="1">
        <f t="array" ref="B62">IF(F62="Mulched (left on surface)",IFERROR(_xlfn._xlws.FILTER(Prod.Out!H:H,Prod.Out!B:B=MT.Out!E62),""),IF(F62="Incorporated",IFERROR(_xlfn._xlws.FILTER(Prod.Out!I:I,Prod.Out!B:B=MT.Out!E62),""),IF(F62="Retained (unknown if mulched/incorp.)",IFERROR(_xlfn._xlws.FILTER(Prod.Out!J:J,Prod.Out!B:B=MT.Out!E62),""),"")))</f>
        <v/>
      </c>
      <c r="C62" s="319" t="str">
        <f t="shared" si="2"/>
        <v/>
      </c>
      <c r="M62" s="319" t="str" cm="1">
        <f t="array" ref="M62">IF(L62=0,"",IFERROR(_xlfn._xlws.FILTER(AF.Out!B:I,AF.Out!A:A=MT.Out!L62),""))</f>
        <v/>
      </c>
      <c r="V62" s="319" t="str" cm="1">
        <f t="array" ref="V62">IF(U62=0,"",IFERROR(_xlfn._xlws.FILTER(Animals.Out!P:S,Animals.Out!A:A=MT.Out!U62),""))</f>
        <v/>
      </c>
      <c r="AA62" s="319" t="str" cm="1">
        <f t="array" ref="AA62">IF(Z62=0,"",IFERROR(_xlfn._xlws.FILTER('Chems.Out'!B:B,'Chems.Out'!A:A=MT.Out!Z62),""))</f>
        <v/>
      </c>
      <c r="AC62" s="319" t="str" cm="1">
        <f t="array" ref="AC62">IF(AB62=0,"",IFERROR(_xlfn._xlws.FILTER('PH.E.Out'!M:N,'PH.E.Out'!I:I=MT.Out!AB62),""))</f>
        <v/>
      </c>
      <c r="AF62" s="319" t="str" cm="1">
        <f t="array" ref="AF62">IF(AE62=0,"",IFERROR(_xlfn._xlws.FILTER(AF.Out!B:E,AF.Out!A:A=AE62),""))</f>
        <v/>
      </c>
      <c r="AK62" s="319" t="str" cm="1">
        <f t="array" ref="AK62">IF(AJ62=0,"",IFERROR(_xlfn._xlws.FILTER(Harvest.Out!B:D,Harvest.Out!A:A=MT.Out!AJ62),""))</f>
        <v/>
      </c>
      <c r="AO62" s="319" t="str" cm="1">
        <f t="array" ref="AO62">IF(AN62=0,"",IFERROR(_xlfn._xlws.FILTER(Irrig.Out!B:E,Irrig.Out!A:A=MT.Out!AN62),""))</f>
        <v/>
      </c>
      <c r="AT62" s="319" t="str" cm="1">
        <f t="array" ref="AT62">IF(AS62=0,"",IFERROR(_xlfn._xlws.FILTER('Residues.Out'!F:K,'Residues.Out'!A:A=AS62),""))</f>
        <v/>
      </c>
      <c r="BA62" s="319" t="str" cm="1">
        <f t="array" ref="BA62">IF(AZ62=0,"",IFERROR(_xlfn._xlws.FILTER(Fert.Out!B:K,Fert.Out!A:A=MT.Out!AZ62),""))</f>
        <v/>
      </c>
      <c r="BK62" s="319" t="str" cm="1">
        <f t="array" ref="BK62">IF(AZ62=0,"",IFERROR(_xlfn._xlws.FILTER(Fert.Out!T:T,Fert.Out!A:A=MT.Out!AZ62),""))</f>
        <v/>
      </c>
      <c r="BM62" s="319" t="str" cm="1">
        <f t="array" ref="BM62">IF(BL62=0,"",IFERROR(_xlfn._xlws.FILTER(pH.Out!C:D,pH.Out!A:A=MT.Out!BL62),""))</f>
        <v/>
      </c>
      <c r="BP62" s="319" t="str" cm="1">
        <f t="array" ref="BP62">IF(BO62=0,"",IFERROR(_xlfn._xlws.FILTER(Plant.Out!C:D,Plant.Out!B:B=MT.Out!BO62),""))</f>
        <v/>
      </c>
      <c r="BQ62" s="319"/>
      <c r="BR62" s="319" t="str" cm="1">
        <f t="array" ref="BR62">IF(BO62=0,"",IFERROR(_xlfn._xlws.FILTER(Plant.Out!E:P,Plant.Out!B:B=MT.Out!BO62),""))</f>
        <v/>
      </c>
      <c r="CE62" s="319" t="str" cm="1">
        <f t="array" ref="CE62">IF(CD62=0,"",IFERROR(_xlfn._xlws.FILTER('PH.E.Out'!E:G,'PH.E.Out'!A:A=MT.Out!CD62),""))</f>
        <v/>
      </c>
      <c r="CI62" s="319" t="str" cm="1">
        <f t="array" ref="CI62">IF(CH62=0,"",IFERROR(_xlfn._xlws.FILTER(Till.Out!C:C,Till.Out!B:B=MT.Out!CH62),""))</f>
        <v/>
      </c>
      <c r="CK62" s="319" t="str" cm="1">
        <f t="array" ref="CK62">IF(CJ62=0,"",IFERROR(_xlfn._xlws.FILTER(Var.Out!B:S,Var.Out!B:B=MT.Out!CJ62),""))</f>
        <v/>
      </c>
      <c r="DD62" s="319" t="str" cm="1">
        <f t="array" ref="DD62">IF(DC62=0,"",IFERROR(_xlfn._xlws.FILTER(WH.Out!F:G,WH.Out!A:A=MT.Out!DC62),""))</f>
        <v/>
      </c>
      <c r="DG62" s="319" t="str" cm="1">
        <f t="array" ref="DG62">IF(DF62=0,"",IFERROR(_xlfn._xlws.FILTER(Other.Out!B:C,Other.Out!A:A=MT.Out!DF62),""))</f>
        <v/>
      </c>
      <c r="DJ62" s="319" t="str" cm="1">
        <f t="array" ref="DJ62">IF(DI62=0,"",IFERROR(_xlfn._xlws.FILTER(Weed.Out!B:G,Weed.Out!A:A=MT.Out!DI62),""))</f>
        <v/>
      </c>
    </row>
    <row r="63" spans="1:114" ht="10.35" x14ac:dyDescent="0.5">
      <c r="A63" s="319" t="str">
        <f t="shared" si="0"/>
        <v/>
      </c>
      <c r="B63" s="319" t="str" cm="1">
        <f t="array" ref="B63">IF(F63="Mulched (left on surface)",IFERROR(_xlfn._xlws.FILTER(Prod.Out!H:H,Prod.Out!B:B=MT.Out!E63),""),IF(F63="Incorporated",IFERROR(_xlfn._xlws.FILTER(Prod.Out!I:I,Prod.Out!B:B=MT.Out!E63),""),IF(F63="Retained (unknown if mulched/incorp.)",IFERROR(_xlfn._xlws.FILTER(Prod.Out!J:J,Prod.Out!B:B=MT.Out!E63),""),"")))</f>
        <v/>
      </c>
      <c r="C63" s="319" t="str">
        <f t="shared" si="2"/>
        <v/>
      </c>
      <c r="M63" s="319" t="str" cm="1">
        <f t="array" ref="M63">IF(L63=0,"",IFERROR(_xlfn._xlws.FILTER(AF.Out!B:I,AF.Out!A:A=MT.Out!L63),""))</f>
        <v/>
      </c>
      <c r="V63" s="319" t="str" cm="1">
        <f t="array" ref="V63">IF(U63=0,"",IFERROR(_xlfn._xlws.FILTER(Animals.Out!P:S,Animals.Out!A:A=MT.Out!U63),""))</f>
        <v/>
      </c>
      <c r="AA63" s="319" t="str" cm="1">
        <f t="array" ref="AA63">IF(Z63=0,"",IFERROR(_xlfn._xlws.FILTER('Chems.Out'!B:B,'Chems.Out'!A:A=MT.Out!Z63),""))</f>
        <v/>
      </c>
      <c r="AC63" s="319" t="str" cm="1">
        <f t="array" ref="AC63">IF(AB63=0,"",IFERROR(_xlfn._xlws.FILTER('PH.E.Out'!M:N,'PH.E.Out'!I:I=MT.Out!AB63),""))</f>
        <v/>
      </c>
      <c r="AF63" s="319" t="str" cm="1">
        <f t="array" ref="AF63">IF(AE63=0,"",IFERROR(_xlfn._xlws.FILTER(AF.Out!B:E,AF.Out!A:A=AE63),""))</f>
        <v/>
      </c>
      <c r="AK63" s="319" t="str" cm="1">
        <f t="array" ref="AK63">IF(AJ63=0,"",IFERROR(_xlfn._xlws.FILTER(Harvest.Out!B:D,Harvest.Out!A:A=MT.Out!AJ63),""))</f>
        <v/>
      </c>
      <c r="AO63" s="319" t="str" cm="1">
        <f t="array" ref="AO63">IF(AN63=0,"",IFERROR(_xlfn._xlws.FILTER(Irrig.Out!B:E,Irrig.Out!A:A=MT.Out!AN63),""))</f>
        <v/>
      </c>
      <c r="AT63" s="319" t="str" cm="1">
        <f t="array" ref="AT63">IF(AS63=0,"",IFERROR(_xlfn._xlws.FILTER('Residues.Out'!F:K,'Residues.Out'!A:A=AS63),""))</f>
        <v/>
      </c>
      <c r="BA63" s="319" t="str" cm="1">
        <f t="array" ref="BA63">IF(AZ63=0,"",IFERROR(_xlfn._xlws.FILTER(Fert.Out!B:K,Fert.Out!A:A=MT.Out!AZ63),""))</f>
        <v/>
      </c>
      <c r="BK63" s="319" t="str" cm="1">
        <f t="array" ref="BK63">IF(AZ63=0,"",IFERROR(_xlfn._xlws.FILTER(Fert.Out!T:T,Fert.Out!A:A=MT.Out!AZ63),""))</f>
        <v/>
      </c>
      <c r="BM63" s="319" t="str" cm="1">
        <f t="array" ref="BM63">IF(BL63=0,"",IFERROR(_xlfn._xlws.FILTER(pH.Out!C:D,pH.Out!A:A=MT.Out!BL63),""))</f>
        <v/>
      </c>
      <c r="BP63" s="319" t="str" cm="1">
        <f t="array" ref="BP63">IF(BO63=0,"",IFERROR(_xlfn._xlws.FILTER(Plant.Out!C:D,Plant.Out!B:B=MT.Out!BO63),""))</f>
        <v/>
      </c>
      <c r="BQ63" s="319"/>
      <c r="BR63" s="319" t="str" cm="1">
        <f t="array" ref="BR63">IF(BO63=0,"",IFERROR(_xlfn._xlws.FILTER(Plant.Out!E:P,Plant.Out!B:B=MT.Out!BO63),""))</f>
        <v/>
      </c>
      <c r="CE63" s="319" t="str" cm="1">
        <f t="array" ref="CE63">IF(CD63=0,"",IFERROR(_xlfn._xlws.FILTER('PH.E.Out'!E:G,'PH.E.Out'!A:A=MT.Out!CD63),""))</f>
        <v/>
      </c>
      <c r="CI63" s="319" t="str" cm="1">
        <f t="array" ref="CI63">IF(CH63=0,"",IFERROR(_xlfn._xlws.FILTER(Till.Out!C:C,Till.Out!B:B=MT.Out!CH63),""))</f>
        <v/>
      </c>
      <c r="CK63" s="319" t="str" cm="1">
        <f t="array" ref="CK63">IF(CJ63=0,"",IFERROR(_xlfn._xlws.FILTER(Var.Out!B:S,Var.Out!B:B=MT.Out!CJ63),""))</f>
        <v/>
      </c>
      <c r="DD63" s="319" t="str" cm="1">
        <f t="array" ref="DD63">IF(DC63=0,"",IFERROR(_xlfn._xlws.FILTER(WH.Out!F:G,WH.Out!A:A=MT.Out!DC63),""))</f>
        <v/>
      </c>
      <c r="DG63" s="319" t="str" cm="1">
        <f t="array" ref="DG63">IF(DF63=0,"",IFERROR(_xlfn._xlws.FILTER(Other.Out!B:C,Other.Out!A:A=MT.Out!DF63),""))</f>
        <v/>
      </c>
      <c r="DJ63" s="319" t="str" cm="1">
        <f t="array" ref="DJ63">IF(DI63=0,"",IFERROR(_xlfn._xlws.FILTER(Weed.Out!B:G,Weed.Out!A:A=MT.Out!DI63),""))</f>
        <v/>
      </c>
    </row>
    <row r="64" spans="1:114" ht="10.35" x14ac:dyDescent="0.5">
      <c r="A64" s="319" t="str">
        <f t="shared" si="0"/>
        <v/>
      </c>
      <c r="B64" s="319" t="str" cm="1">
        <f t="array" ref="B64">IF(F64="Mulched (left on surface)",IFERROR(_xlfn._xlws.FILTER(Prod.Out!H:H,Prod.Out!B:B=MT.Out!E64),""),IF(F64="Incorporated",IFERROR(_xlfn._xlws.FILTER(Prod.Out!I:I,Prod.Out!B:B=MT.Out!E64),""),IF(F64="Retained (unknown if mulched/incorp.)",IFERROR(_xlfn._xlws.FILTER(Prod.Out!J:J,Prod.Out!B:B=MT.Out!E64),""),"")))</f>
        <v/>
      </c>
      <c r="C64" s="319" t="str">
        <f t="shared" si="2"/>
        <v/>
      </c>
      <c r="M64" s="319" t="str" cm="1">
        <f t="array" ref="M64">IF(L64=0,"",IFERROR(_xlfn._xlws.FILTER(AF.Out!B:I,AF.Out!A:A=MT.Out!L64),""))</f>
        <v/>
      </c>
      <c r="V64" s="319" t="str" cm="1">
        <f t="array" ref="V64">IF(U64=0,"",IFERROR(_xlfn._xlws.FILTER(Animals.Out!P:S,Animals.Out!A:A=MT.Out!U64),""))</f>
        <v/>
      </c>
      <c r="AA64" s="319" t="str" cm="1">
        <f t="array" ref="AA64">IF(Z64=0,"",IFERROR(_xlfn._xlws.FILTER('Chems.Out'!B:B,'Chems.Out'!A:A=MT.Out!Z64),""))</f>
        <v/>
      </c>
      <c r="AC64" s="319" t="str" cm="1">
        <f t="array" ref="AC64">IF(AB64=0,"",IFERROR(_xlfn._xlws.FILTER('PH.E.Out'!M:N,'PH.E.Out'!I:I=MT.Out!AB64),""))</f>
        <v/>
      </c>
      <c r="AF64" s="319" t="str" cm="1">
        <f t="array" ref="AF64">IF(AE64=0,"",IFERROR(_xlfn._xlws.FILTER(AF.Out!B:E,AF.Out!A:A=AE64),""))</f>
        <v/>
      </c>
      <c r="AK64" s="319" t="str" cm="1">
        <f t="array" ref="AK64">IF(AJ64=0,"",IFERROR(_xlfn._xlws.FILTER(Harvest.Out!B:D,Harvest.Out!A:A=MT.Out!AJ64),""))</f>
        <v/>
      </c>
      <c r="AO64" s="319" t="str" cm="1">
        <f t="array" ref="AO64">IF(AN64=0,"",IFERROR(_xlfn._xlws.FILTER(Irrig.Out!B:E,Irrig.Out!A:A=MT.Out!AN64),""))</f>
        <v/>
      </c>
      <c r="AT64" s="319" t="str" cm="1">
        <f t="array" ref="AT64">IF(AS64=0,"",IFERROR(_xlfn._xlws.FILTER('Residues.Out'!F:K,'Residues.Out'!A:A=AS64),""))</f>
        <v/>
      </c>
      <c r="BA64" s="319" t="str" cm="1">
        <f t="array" ref="BA64">IF(AZ64=0,"",IFERROR(_xlfn._xlws.FILTER(Fert.Out!B:K,Fert.Out!A:A=MT.Out!AZ64),""))</f>
        <v/>
      </c>
      <c r="BK64" s="319" t="str" cm="1">
        <f t="array" ref="BK64">IF(AZ64=0,"",IFERROR(_xlfn._xlws.FILTER(Fert.Out!T:T,Fert.Out!A:A=MT.Out!AZ64),""))</f>
        <v/>
      </c>
      <c r="BM64" s="319" t="str" cm="1">
        <f t="array" ref="BM64">IF(BL64=0,"",IFERROR(_xlfn._xlws.FILTER(pH.Out!C:D,pH.Out!A:A=MT.Out!BL64),""))</f>
        <v/>
      </c>
      <c r="BP64" s="319" t="str" cm="1">
        <f t="array" ref="BP64">IF(BO64=0,"",IFERROR(_xlfn._xlws.FILTER(Plant.Out!C:D,Plant.Out!B:B=MT.Out!BO64),""))</f>
        <v/>
      </c>
      <c r="BQ64" s="319"/>
      <c r="BR64" s="319" t="str" cm="1">
        <f t="array" ref="BR64">IF(BO64=0,"",IFERROR(_xlfn._xlws.FILTER(Plant.Out!E:P,Plant.Out!B:B=MT.Out!BO64),""))</f>
        <v/>
      </c>
      <c r="CE64" s="319" t="str" cm="1">
        <f t="array" ref="CE64">IF(CD64=0,"",IFERROR(_xlfn._xlws.FILTER('PH.E.Out'!E:G,'PH.E.Out'!A:A=MT.Out!CD64),""))</f>
        <v/>
      </c>
      <c r="CI64" s="319" t="str" cm="1">
        <f t="array" ref="CI64">IF(CH64=0,"",IFERROR(_xlfn._xlws.FILTER(Till.Out!C:C,Till.Out!B:B=MT.Out!CH64),""))</f>
        <v/>
      </c>
      <c r="CK64" s="319" t="str" cm="1">
        <f t="array" ref="CK64">IF(CJ64=0,"",IFERROR(_xlfn._xlws.FILTER(Var.Out!B:S,Var.Out!B:B=MT.Out!CJ64),""))</f>
        <v/>
      </c>
      <c r="DD64" s="319" t="str" cm="1">
        <f t="array" ref="DD64">IF(DC64=0,"",IFERROR(_xlfn._xlws.FILTER(WH.Out!F:G,WH.Out!A:A=MT.Out!DC64),""))</f>
        <v/>
      </c>
      <c r="DG64" s="319" t="str" cm="1">
        <f t="array" ref="DG64">IF(DF64=0,"",IFERROR(_xlfn._xlws.FILTER(Other.Out!B:C,Other.Out!A:A=MT.Out!DF64),""))</f>
        <v/>
      </c>
      <c r="DJ64" s="319" t="str" cm="1">
        <f t="array" ref="DJ64">IF(DI64=0,"",IFERROR(_xlfn._xlws.FILTER(Weed.Out!B:G,Weed.Out!A:A=MT.Out!DI64),""))</f>
        <v/>
      </c>
    </row>
    <row r="65" spans="1:114" ht="10.35" x14ac:dyDescent="0.5">
      <c r="A65" s="319" t="str">
        <f t="shared" si="0"/>
        <v/>
      </c>
      <c r="B65" s="319" t="str" cm="1">
        <f t="array" ref="B65">IF(F65="Mulched (left on surface)",IFERROR(_xlfn._xlws.FILTER(Prod.Out!H:H,Prod.Out!B:B=MT.Out!E65),""),IF(F65="Incorporated",IFERROR(_xlfn._xlws.FILTER(Prod.Out!I:I,Prod.Out!B:B=MT.Out!E65),""),IF(F65="Retained (unknown if mulched/incorp.)",IFERROR(_xlfn._xlws.FILTER(Prod.Out!J:J,Prod.Out!B:B=MT.Out!E65),""),"")))</f>
        <v/>
      </c>
      <c r="C65" s="319" t="str">
        <f t="shared" si="2"/>
        <v/>
      </c>
      <c r="M65" s="319" t="str" cm="1">
        <f t="array" ref="M65">IF(L65=0,"",IFERROR(_xlfn._xlws.FILTER(AF.Out!B:I,AF.Out!A:A=MT.Out!L65),""))</f>
        <v/>
      </c>
      <c r="V65" s="319" t="str" cm="1">
        <f t="array" ref="V65">IF(U65=0,"",IFERROR(_xlfn._xlws.FILTER(Animals.Out!P:S,Animals.Out!A:A=MT.Out!U65),""))</f>
        <v/>
      </c>
      <c r="AA65" s="319" t="str" cm="1">
        <f t="array" ref="AA65">IF(Z65=0,"",IFERROR(_xlfn._xlws.FILTER('Chems.Out'!B:B,'Chems.Out'!A:A=MT.Out!Z65),""))</f>
        <v/>
      </c>
      <c r="AC65" s="319" t="str" cm="1">
        <f t="array" ref="AC65">IF(AB65=0,"",IFERROR(_xlfn._xlws.FILTER('PH.E.Out'!M:N,'PH.E.Out'!I:I=MT.Out!AB65),""))</f>
        <v/>
      </c>
      <c r="AF65" s="319" t="str" cm="1">
        <f t="array" ref="AF65">IF(AE65=0,"",IFERROR(_xlfn._xlws.FILTER(AF.Out!B:E,AF.Out!A:A=AE65),""))</f>
        <v/>
      </c>
      <c r="AK65" s="319" t="str" cm="1">
        <f t="array" ref="AK65">IF(AJ65=0,"",IFERROR(_xlfn._xlws.FILTER(Harvest.Out!B:D,Harvest.Out!A:A=MT.Out!AJ65),""))</f>
        <v/>
      </c>
      <c r="AO65" s="319" t="str" cm="1">
        <f t="array" ref="AO65">IF(AN65=0,"",IFERROR(_xlfn._xlws.FILTER(Irrig.Out!B:E,Irrig.Out!A:A=MT.Out!AN65),""))</f>
        <v/>
      </c>
      <c r="AT65" s="319" t="str" cm="1">
        <f t="array" ref="AT65">IF(AS65=0,"",IFERROR(_xlfn._xlws.FILTER('Residues.Out'!F:K,'Residues.Out'!A:A=AS65),""))</f>
        <v/>
      </c>
      <c r="BA65" s="319" t="str" cm="1">
        <f t="array" ref="BA65">IF(AZ65=0,"",IFERROR(_xlfn._xlws.FILTER(Fert.Out!B:K,Fert.Out!A:A=MT.Out!AZ65),""))</f>
        <v/>
      </c>
      <c r="BK65" s="319" t="str" cm="1">
        <f t="array" ref="BK65">IF(AZ65=0,"",IFERROR(_xlfn._xlws.FILTER(Fert.Out!T:T,Fert.Out!A:A=MT.Out!AZ65),""))</f>
        <v/>
      </c>
      <c r="BM65" s="319" t="str" cm="1">
        <f t="array" ref="BM65">IF(BL65=0,"",IFERROR(_xlfn._xlws.FILTER(pH.Out!C:D,pH.Out!A:A=MT.Out!BL65),""))</f>
        <v/>
      </c>
      <c r="BP65" s="319" t="str" cm="1">
        <f t="array" ref="BP65">IF(BO65=0,"",IFERROR(_xlfn._xlws.FILTER(Plant.Out!C:D,Plant.Out!B:B=MT.Out!BO65),""))</f>
        <v/>
      </c>
      <c r="BQ65" s="319"/>
      <c r="BR65" s="319" t="str" cm="1">
        <f t="array" ref="BR65">IF(BO65=0,"",IFERROR(_xlfn._xlws.FILTER(Plant.Out!E:P,Plant.Out!B:B=MT.Out!BO65),""))</f>
        <v/>
      </c>
      <c r="CE65" s="319" t="str" cm="1">
        <f t="array" ref="CE65">IF(CD65=0,"",IFERROR(_xlfn._xlws.FILTER('PH.E.Out'!E:G,'PH.E.Out'!A:A=MT.Out!CD65),""))</f>
        <v/>
      </c>
      <c r="CI65" s="319" t="str" cm="1">
        <f t="array" ref="CI65">IF(CH65=0,"",IFERROR(_xlfn._xlws.FILTER(Till.Out!C:C,Till.Out!B:B=MT.Out!CH65),""))</f>
        <v/>
      </c>
      <c r="CK65" s="319" t="str" cm="1">
        <f t="array" ref="CK65">IF(CJ65=0,"",IFERROR(_xlfn._xlws.FILTER(Var.Out!B:S,Var.Out!B:B=MT.Out!CJ65),""))</f>
        <v/>
      </c>
      <c r="DD65" s="319" t="str" cm="1">
        <f t="array" ref="DD65">IF(DC65=0,"",IFERROR(_xlfn._xlws.FILTER(WH.Out!F:G,WH.Out!A:A=MT.Out!DC65),""))</f>
        <v/>
      </c>
      <c r="DG65" s="319" t="str" cm="1">
        <f t="array" ref="DG65">IF(DF65=0,"",IFERROR(_xlfn._xlws.FILTER(Other.Out!B:C,Other.Out!A:A=MT.Out!DF65),""))</f>
        <v/>
      </c>
      <c r="DJ65" s="319" t="str" cm="1">
        <f t="array" ref="DJ65">IF(DI65=0,"",IFERROR(_xlfn._xlws.FILTER(Weed.Out!B:G,Weed.Out!A:A=MT.Out!DI65),""))</f>
        <v/>
      </c>
    </row>
    <row r="66" spans="1:114" ht="10.35" x14ac:dyDescent="0.5">
      <c r="A66" s="319" t="str">
        <f t="shared" si="0"/>
        <v/>
      </c>
      <c r="B66" s="319" t="str" cm="1">
        <f t="array" ref="B66">IF(F66="Mulched (left on surface)",IFERROR(_xlfn._xlws.FILTER(Prod.Out!H:H,Prod.Out!B:B=MT.Out!E66),""),IF(F66="Incorporated",IFERROR(_xlfn._xlws.FILTER(Prod.Out!I:I,Prod.Out!B:B=MT.Out!E66),""),IF(F66="Retained (unknown if mulched/incorp.)",IFERROR(_xlfn._xlws.FILTER(Prod.Out!J:J,Prod.Out!B:B=MT.Out!E66),""),"")))</f>
        <v/>
      </c>
      <c r="C66" s="319" t="str">
        <f t="shared" ref="C66:C71" si="3">_xlfn.TEXTJOIN("..",TRUE,IF(AA66="Yes",Z66,""),IF(BP66="Yes",BO66,""),IF(DG66="Yes",DF66,""),IF(DK66="Yes",DJ66,""))</f>
        <v/>
      </c>
      <c r="M66" s="319" t="str" cm="1">
        <f t="array" ref="M66">IF(L66=0,"",IFERROR(_xlfn._xlws.FILTER(AF.Out!B:I,AF.Out!A:A=MT.Out!L66),""))</f>
        <v/>
      </c>
      <c r="V66" s="319" t="str" cm="1">
        <f t="array" ref="V66">IF(U66=0,"",IFERROR(_xlfn._xlws.FILTER(Animals.Out!P:S,Animals.Out!A:A=MT.Out!U66),""))</f>
        <v/>
      </c>
      <c r="AA66" s="319" t="str" cm="1">
        <f t="array" ref="AA66">IF(Z66=0,"",IFERROR(_xlfn._xlws.FILTER('Chems.Out'!B:B,'Chems.Out'!A:A=MT.Out!Z66),""))</f>
        <v/>
      </c>
      <c r="AC66" s="319" t="str" cm="1">
        <f t="array" ref="AC66">IF(AB66=0,"",IFERROR(_xlfn._xlws.FILTER('PH.E.Out'!M:N,'PH.E.Out'!I:I=MT.Out!AB66),""))</f>
        <v/>
      </c>
      <c r="AF66" s="319" t="str" cm="1">
        <f t="array" ref="AF66">IF(AE66=0,"",IFERROR(_xlfn._xlws.FILTER(AF.Out!B:E,AF.Out!A:A=AE66),""))</f>
        <v/>
      </c>
      <c r="AK66" s="319" t="str" cm="1">
        <f t="array" ref="AK66">IF(AJ66=0,"",IFERROR(_xlfn._xlws.FILTER(Harvest.Out!B:D,Harvest.Out!A:A=MT.Out!AJ66),""))</f>
        <v/>
      </c>
      <c r="AO66" s="319" t="str" cm="1">
        <f t="array" ref="AO66">IF(AN66=0,"",IFERROR(_xlfn._xlws.FILTER(Irrig.Out!B:E,Irrig.Out!A:A=MT.Out!AN66),""))</f>
        <v/>
      </c>
      <c r="AT66" s="319" t="str" cm="1">
        <f t="array" ref="AT66">IF(AS66=0,"",IFERROR(_xlfn._xlws.FILTER('Residues.Out'!F:K,'Residues.Out'!A:A=AS66),""))</f>
        <v/>
      </c>
      <c r="BA66" s="319" t="str" cm="1">
        <f t="array" ref="BA66">IF(AZ66=0,"",IFERROR(_xlfn._xlws.FILTER(Fert.Out!B:K,Fert.Out!A:A=MT.Out!AZ66),""))</f>
        <v/>
      </c>
      <c r="BK66" s="319" t="str" cm="1">
        <f t="array" ref="BK66">IF(AZ66=0,"",IFERROR(_xlfn._xlws.FILTER(Fert.Out!T:T,Fert.Out!A:A=MT.Out!AZ66),""))</f>
        <v/>
      </c>
      <c r="BM66" s="319" t="str" cm="1">
        <f t="array" ref="BM66">IF(BL66=0,"",IFERROR(_xlfn._xlws.FILTER(pH.Out!C:D,pH.Out!A:A=MT.Out!BL66),""))</f>
        <v/>
      </c>
      <c r="BP66" s="319" t="str" cm="1">
        <f t="array" ref="BP66">IF(BO66=0,"",IFERROR(_xlfn._xlws.FILTER(Plant.Out!C:D,Plant.Out!B:B=MT.Out!BO66),""))</f>
        <v/>
      </c>
      <c r="BQ66" s="319"/>
      <c r="BR66" s="319" t="str" cm="1">
        <f t="array" ref="BR66">IF(BO66=0,"",IFERROR(_xlfn._xlws.FILTER(Plant.Out!E:P,Plant.Out!B:B=MT.Out!BO66),""))</f>
        <v/>
      </c>
      <c r="CE66" s="319" t="str" cm="1">
        <f t="array" ref="CE66">IF(CD66=0,"",IFERROR(_xlfn._xlws.FILTER('PH.E.Out'!E:G,'PH.E.Out'!A:A=MT.Out!CD66),""))</f>
        <v/>
      </c>
      <c r="CI66" s="319" t="str" cm="1">
        <f t="array" ref="CI66">IF(CH66=0,"",IFERROR(_xlfn._xlws.FILTER(Till.Out!C:C,Till.Out!B:B=MT.Out!CH66),""))</f>
        <v/>
      </c>
      <c r="CK66" s="319" t="str" cm="1">
        <f t="array" ref="CK66">IF(CJ66=0,"",IFERROR(_xlfn._xlws.FILTER(Var.Out!B:S,Var.Out!B:B=MT.Out!CJ66),""))</f>
        <v/>
      </c>
      <c r="DD66" s="319" t="str" cm="1">
        <f t="array" ref="DD66">IF(DC66=0,"",IFERROR(_xlfn._xlws.FILTER(WH.Out!F:G,WH.Out!A:A=MT.Out!DC66),""))</f>
        <v/>
      </c>
      <c r="DG66" s="319" t="str" cm="1">
        <f t="array" ref="DG66">IF(DF66=0,"",IFERROR(_xlfn._xlws.FILTER(Other.Out!B:C,Other.Out!A:A=MT.Out!DF66),""))</f>
        <v/>
      </c>
      <c r="DJ66" s="319" t="str" cm="1">
        <f t="array" ref="DJ66">IF(DI66=0,"",IFERROR(_xlfn._xlws.FILTER(Weed.Out!B:G,Weed.Out!A:A=MT.Out!DI66),""))</f>
        <v/>
      </c>
    </row>
    <row r="67" spans="1:114" ht="10.35" x14ac:dyDescent="0.5">
      <c r="A67" s="319" t="str">
        <f t="shared" ref="A67:A130" si="4">IFERROR(IF(SEARCH("..",D67)&gt;0,"Aggregated",""),_xlfn.TEXTJOIN("-",TRUE,M67,V67,AC67,AF67,AL67,AQ67,AT67,BK67,BM67,CE67,CI67,DB67,DD67))</f>
        <v/>
      </c>
      <c r="B67" s="319" t="str" cm="1">
        <f t="array" ref="B67">IF(F67="Mulched (left on surface)",IFERROR(_xlfn._xlws.FILTER(Prod.Out!H:H,Prod.Out!B:B=MT.Out!E67),""),IF(F67="Incorporated",IFERROR(_xlfn._xlws.FILTER(Prod.Out!I:I,Prod.Out!B:B=MT.Out!E67),""),IF(F67="Retained (unknown if mulched/incorp.)",IFERROR(_xlfn._xlws.FILTER(Prod.Out!J:J,Prod.Out!B:B=MT.Out!E67),""),"")))</f>
        <v/>
      </c>
      <c r="C67" s="319" t="str">
        <f t="shared" si="3"/>
        <v/>
      </c>
      <c r="M67" s="319" t="str" cm="1">
        <f t="array" ref="M67">IF(L67=0,"",IFERROR(_xlfn._xlws.FILTER(AF.Out!B:I,AF.Out!A:A=MT.Out!L67),""))</f>
        <v/>
      </c>
      <c r="V67" s="319" t="str" cm="1">
        <f t="array" ref="V67">IF(U67=0,"",IFERROR(_xlfn._xlws.FILTER(Animals.Out!P:S,Animals.Out!A:A=MT.Out!U67),""))</f>
        <v/>
      </c>
      <c r="AA67" s="319" t="str" cm="1">
        <f t="array" ref="AA67">IF(Z67=0,"",IFERROR(_xlfn._xlws.FILTER('Chems.Out'!B:B,'Chems.Out'!A:A=MT.Out!Z67),""))</f>
        <v/>
      </c>
      <c r="AC67" s="319" t="str" cm="1">
        <f t="array" ref="AC67">IF(AB67=0,"",IFERROR(_xlfn._xlws.FILTER('PH.E.Out'!M:N,'PH.E.Out'!I:I=MT.Out!AB67),""))</f>
        <v/>
      </c>
      <c r="AF67" s="319" t="str" cm="1">
        <f t="array" ref="AF67">IF(AE67=0,"",IFERROR(_xlfn._xlws.FILTER(AF.Out!B:E,AF.Out!A:A=AE67),""))</f>
        <v/>
      </c>
      <c r="AK67" s="319" t="str" cm="1">
        <f t="array" ref="AK67">IF(AJ67=0,"",IFERROR(_xlfn._xlws.FILTER(Harvest.Out!B:D,Harvest.Out!A:A=MT.Out!AJ67),""))</f>
        <v/>
      </c>
      <c r="AO67" s="319" t="str" cm="1">
        <f t="array" ref="AO67">IF(AN67=0,"",IFERROR(_xlfn._xlws.FILTER(Irrig.Out!B:E,Irrig.Out!A:A=MT.Out!AN67),""))</f>
        <v/>
      </c>
      <c r="AT67" s="319" t="str" cm="1">
        <f t="array" ref="AT67">IF(AS67=0,"",IFERROR(_xlfn._xlws.FILTER('Residues.Out'!F:K,'Residues.Out'!A:A=AS67),""))</f>
        <v/>
      </c>
      <c r="BA67" s="319" t="str" cm="1">
        <f t="array" ref="BA67">IF(AZ67=0,"",IFERROR(_xlfn._xlws.FILTER(Fert.Out!B:K,Fert.Out!A:A=MT.Out!AZ67),""))</f>
        <v/>
      </c>
      <c r="BK67" s="319" t="str" cm="1">
        <f t="array" ref="BK67">IF(AZ67=0,"",IFERROR(_xlfn._xlws.FILTER(Fert.Out!T:T,Fert.Out!A:A=MT.Out!AZ67),""))</f>
        <v/>
      </c>
      <c r="BM67" s="319" t="str" cm="1">
        <f t="array" ref="BM67">IF(BL67=0,"",IFERROR(_xlfn._xlws.FILTER(pH.Out!C:D,pH.Out!A:A=MT.Out!BL67),""))</f>
        <v/>
      </c>
      <c r="BP67" s="319" t="str" cm="1">
        <f t="array" ref="BP67">IF(BO67=0,"",IFERROR(_xlfn._xlws.FILTER(Plant.Out!C:D,Plant.Out!B:B=MT.Out!BO67),""))</f>
        <v/>
      </c>
      <c r="BQ67" s="319"/>
      <c r="BR67" s="319" t="str" cm="1">
        <f t="array" ref="BR67">IF(BO67=0,"",IFERROR(_xlfn._xlws.FILTER(Plant.Out!E:P,Plant.Out!B:B=MT.Out!BO67),""))</f>
        <v/>
      </c>
      <c r="CE67" s="319" t="str" cm="1">
        <f t="array" ref="CE67">IF(CD67=0,"",IFERROR(_xlfn._xlws.FILTER('PH.E.Out'!E:G,'PH.E.Out'!A:A=MT.Out!CD67),""))</f>
        <v/>
      </c>
      <c r="CI67" s="319" t="str" cm="1">
        <f t="array" ref="CI67">IF(CH67=0,"",IFERROR(_xlfn._xlws.FILTER(Till.Out!C:C,Till.Out!B:B=MT.Out!CH67),""))</f>
        <v/>
      </c>
      <c r="CK67" s="319" t="str" cm="1">
        <f t="array" ref="CK67">IF(CJ67=0,"",IFERROR(_xlfn._xlws.FILTER(Var.Out!B:S,Var.Out!B:B=MT.Out!CJ67),""))</f>
        <v/>
      </c>
      <c r="DD67" s="319" t="str" cm="1">
        <f t="array" ref="DD67">IF(DC67=0,"",IFERROR(_xlfn._xlws.FILTER(WH.Out!F:G,WH.Out!A:A=MT.Out!DC67),""))</f>
        <v/>
      </c>
      <c r="DG67" s="319" t="str" cm="1">
        <f t="array" ref="DG67">IF(DF67=0,"",IFERROR(_xlfn._xlws.FILTER(Other.Out!B:C,Other.Out!A:A=MT.Out!DF67),""))</f>
        <v/>
      </c>
      <c r="DJ67" s="319" t="str" cm="1">
        <f t="array" ref="DJ67">IF(DI67=0,"",IFERROR(_xlfn._xlws.FILTER(Weed.Out!B:G,Weed.Out!A:A=MT.Out!DI67),""))</f>
        <v/>
      </c>
    </row>
    <row r="68" spans="1:114" ht="10.35" x14ac:dyDescent="0.5">
      <c r="A68" s="319" t="str">
        <f t="shared" si="4"/>
        <v/>
      </c>
      <c r="B68" s="319" t="str" cm="1">
        <f t="array" ref="B68">IF(F68="Mulched (left on surface)",IFERROR(_xlfn._xlws.FILTER(Prod.Out!H:H,Prod.Out!B:B=MT.Out!E68),""),IF(F68="Incorporated",IFERROR(_xlfn._xlws.FILTER(Prod.Out!I:I,Prod.Out!B:B=MT.Out!E68),""),IF(F68="Retained (unknown if mulched/incorp.)",IFERROR(_xlfn._xlws.FILTER(Prod.Out!J:J,Prod.Out!B:B=MT.Out!E68),""),"")))</f>
        <v/>
      </c>
      <c r="C68" s="319" t="str">
        <f t="shared" si="3"/>
        <v/>
      </c>
      <c r="M68" s="319" t="str" cm="1">
        <f t="array" ref="M68">IF(L68=0,"",IFERROR(_xlfn._xlws.FILTER(AF.Out!B:I,AF.Out!A:A=MT.Out!L68),""))</f>
        <v/>
      </c>
      <c r="V68" s="319" t="str" cm="1">
        <f t="array" ref="V68">IF(U68=0,"",IFERROR(_xlfn._xlws.FILTER(Animals.Out!P:S,Animals.Out!A:A=MT.Out!U68),""))</f>
        <v/>
      </c>
      <c r="AA68" s="319" t="str" cm="1">
        <f t="array" ref="AA68">IF(Z68=0,"",IFERROR(_xlfn._xlws.FILTER('Chems.Out'!B:B,'Chems.Out'!A:A=MT.Out!Z68),""))</f>
        <v/>
      </c>
      <c r="AC68" s="319" t="str" cm="1">
        <f t="array" ref="AC68">IF(AB68=0,"",IFERROR(_xlfn._xlws.FILTER('PH.E.Out'!M:N,'PH.E.Out'!I:I=MT.Out!AB68),""))</f>
        <v/>
      </c>
      <c r="AF68" s="319" t="str" cm="1">
        <f t="array" ref="AF68">IF(AE68=0,"",IFERROR(_xlfn._xlws.FILTER(AF.Out!B:E,AF.Out!A:A=AE68),""))</f>
        <v/>
      </c>
      <c r="AK68" s="319" t="str" cm="1">
        <f t="array" ref="AK68">IF(AJ68=0,"",IFERROR(_xlfn._xlws.FILTER(Harvest.Out!B:D,Harvest.Out!A:A=MT.Out!AJ68),""))</f>
        <v/>
      </c>
      <c r="AO68" s="319" t="str" cm="1">
        <f t="array" ref="AO68">IF(AN68=0,"",IFERROR(_xlfn._xlws.FILTER(Irrig.Out!B:E,Irrig.Out!A:A=MT.Out!AN68),""))</f>
        <v/>
      </c>
      <c r="AT68" s="319" t="str" cm="1">
        <f t="array" ref="AT68">IF(AS68=0,"",IFERROR(_xlfn._xlws.FILTER('Residues.Out'!F:K,'Residues.Out'!A:A=AS68),""))</f>
        <v/>
      </c>
      <c r="BA68" s="319" t="str" cm="1">
        <f t="array" ref="BA68">IF(AZ68=0,"",IFERROR(_xlfn._xlws.FILTER(Fert.Out!B:K,Fert.Out!A:A=MT.Out!AZ68),""))</f>
        <v/>
      </c>
      <c r="BK68" s="319" t="str" cm="1">
        <f t="array" ref="BK68">IF(AZ68=0,"",IFERROR(_xlfn._xlws.FILTER(Fert.Out!T:T,Fert.Out!A:A=MT.Out!AZ68),""))</f>
        <v/>
      </c>
      <c r="BM68" s="319" t="str" cm="1">
        <f t="array" ref="BM68">IF(BL68=0,"",IFERROR(_xlfn._xlws.FILTER(pH.Out!C:D,pH.Out!A:A=MT.Out!BL68),""))</f>
        <v/>
      </c>
      <c r="BP68" s="319" t="str" cm="1">
        <f t="array" ref="BP68">IF(BO68=0,"",IFERROR(_xlfn._xlws.FILTER(Plant.Out!C:D,Plant.Out!B:B=MT.Out!BO68),""))</f>
        <v/>
      </c>
      <c r="BQ68" s="319"/>
      <c r="BR68" s="319" t="str" cm="1">
        <f t="array" ref="BR68">IF(BO68=0,"",IFERROR(_xlfn._xlws.FILTER(Plant.Out!E:P,Plant.Out!B:B=MT.Out!BO68),""))</f>
        <v/>
      </c>
      <c r="CE68" s="319" t="str" cm="1">
        <f t="array" ref="CE68">IF(CD68=0,"",IFERROR(_xlfn._xlws.FILTER('PH.E.Out'!E:G,'PH.E.Out'!A:A=MT.Out!CD68),""))</f>
        <v/>
      </c>
      <c r="CI68" s="319" t="str" cm="1">
        <f t="array" ref="CI68">IF(CH68=0,"",IFERROR(_xlfn._xlws.FILTER(Till.Out!C:C,Till.Out!B:B=MT.Out!CH68),""))</f>
        <v/>
      </c>
      <c r="CK68" s="319" t="str" cm="1">
        <f t="array" ref="CK68">IF(CJ68=0,"",IFERROR(_xlfn._xlws.FILTER(Var.Out!B:S,Var.Out!B:B=MT.Out!CJ68),""))</f>
        <v/>
      </c>
      <c r="DD68" s="319" t="str" cm="1">
        <f t="array" ref="DD68">IF(DC68=0,"",IFERROR(_xlfn._xlws.FILTER(WH.Out!F:G,WH.Out!A:A=MT.Out!DC68),""))</f>
        <v/>
      </c>
      <c r="DG68" s="319" t="str" cm="1">
        <f t="array" ref="DG68">IF(DF68=0,"",IFERROR(_xlfn._xlws.FILTER(Other.Out!B:C,Other.Out!A:A=MT.Out!DF68),""))</f>
        <v/>
      </c>
      <c r="DJ68" s="319" t="str" cm="1">
        <f t="array" ref="DJ68">IF(DI68=0,"",IFERROR(_xlfn._xlws.FILTER(Weed.Out!B:G,Weed.Out!A:A=MT.Out!DI68),""))</f>
        <v/>
      </c>
    </row>
    <row r="69" spans="1:114" ht="10.35" x14ac:dyDescent="0.5">
      <c r="A69" s="319" t="str">
        <f t="shared" si="4"/>
        <v/>
      </c>
      <c r="B69" s="319" t="str" cm="1">
        <f t="array" ref="B69">IF(F69="Mulched (left on surface)",IFERROR(_xlfn._xlws.FILTER(Prod.Out!H:H,Prod.Out!B:B=MT.Out!E69),""),IF(F69="Incorporated",IFERROR(_xlfn._xlws.FILTER(Prod.Out!I:I,Prod.Out!B:B=MT.Out!E69),""),IF(F69="Retained (unknown if mulched/incorp.)",IFERROR(_xlfn._xlws.FILTER(Prod.Out!J:J,Prod.Out!B:B=MT.Out!E69),""),"")))</f>
        <v/>
      </c>
      <c r="C69" s="319" t="str">
        <f t="shared" si="3"/>
        <v/>
      </c>
      <c r="M69" s="319" t="str" cm="1">
        <f t="array" ref="M69">IF(L69=0,"",IFERROR(_xlfn._xlws.FILTER(AF.Out!B:I,AF.Out!A:A=MT.Out!L69),""))</f>
        <v/>
      </c>
      <c r="V69" s="319" t="str" cm="1">
        <f t="array" ref="V69">IF(U69=0,"",IFERROR(_xlfn._xlws.FILTER(Animals.Out!P:S,Animals.Out!A:A=MT.Out!U69),""))</f>
        <v/>
      </c>
      <c r="AA69" s="319" t="str" cm="1">
        <f t="array" ref="AA69">IF(Z69=0,"",IFERROR(_xlfn._xlws.FILTER('Chems.Out'!B:B,'Chems.Out'!A:A=MT.Out!Z69),""))</f>
        <v/>
      </c>
      <c r="AC69" s="319" t="str" cm="1">
        <f t="array" ref="AC69">IF(AB69=0,"",IFERROR(_xlfn._xlws.FILTER('PH.E.Out'!M:N,'PH.E.Out'!I:I=MT.Out!AB69),""))</f>
        <v/>
      </c>
      <c r="AF69" s="319" t="str" cm="1">
        <f t="array" ref="AF69">IF(AE69=0,"",IFERROR(_xlfn._xlws.FILTER(AF.Out!B:E,AF.Out!A:A=AE69),""))</f>
        <v/>
      </c>
      <c r="AK69" s="319" t="str" cm="1">
        <f t="array" ref="AK69">IF(AJ69=0,"",IFERROR(_xlfn._xlws.FILTER(Harvest.Out!B:D,Harvest.Out!A:A=MT.Out!AJ69),""))</f>
        <v/>
      </c>
      <c r="AO69" s="319" t="str" cm="1">
        <f t="array" ref="AO69">IF(AN69=0,"",IFERROR(_xlfn._xlws.FILTER(Irrig.Out!B:E,Irrig.Out!A:A=MT.Out!AN69),""))</f>
        <v/>
      </c>
      <c r="AT69" s="319" t="str" cm="1">
        <f t="array" ref="AT69">IF(AS69=0,"",IFERROR(_xlfn._xlws.FILTER('Residues.Out'!F:K,'Residues.Out'!A:A=AS69),""))</f>
        <v/>
      </c>
      <c r="BA69" s="319" t="str" cm="1">
        <f t="array" ref="BA69">IF(AZ69=0,"",IFERROR(_xlfn._xlws.FILTER(Fert.Out!B:K,Fert.Out!A:A=MT.Out!AZ69),""))</f>
        <v/>
      </c>
      <c r="BK69" s="319" t="str" cm="1">
        <f t="array" ref="BK69">IF(AZ69=0,"",IFERROR(_xlfn._xlws.FILTER(Fert.Out!T:T,Fert.Out!A:A=MT.Out!AZ69),""))</f>
        <v/>
      </c>
      <c r="BM69" s="319" t="str" cm="1">
        <f t="array" ref="BM69">IF(BL69=0,"",IFERROR(_xlfn._xlws.FILTER(pH.Out!C:D,pH.Out!A:A=MT.Out!BL69),""))</f>
        <v/>
      </c>
      <c r="BP69" s="319" t="str" cm="1">
        <f t="array" ref="BP69">IF(BO69=0,"",IFERROR(_xlfn._xlws.FILTER(Plant.Out!C:D,Plant.Out!B:B=MT.Out!BO69),""))</f>
        <v/>
      </c>
      <c r="BQ69" s="319"/>
      <c r="BR69" s="319" t="str" cm="1">
        <f t="array" ref="BR69">IF(BO69=0,"",IFERROR(_xlfn._xlws.FILTER(Plant.Out!E:P,Plant.Out!B:B=MT.Out!BO69),""))</f>
        <v/>
      </c>
      <c r="CE69" s="319" t="str" cm="1">
        <f t="array" ref="CE69">IF(CD69=0,"",IFERROR(_xlfn._xlws.FILTER('PH.E.Out'!E:G,'PH.E.Out'!A:A=MT.Out!CD69),""))</f>
        <v/>
      </c>
      <c r="CI69" s="319" t="str" cm="1">
        <f t="array" ref="CI69">IF(CH69=0,"",IFERROR(_xlfn._xlws.FILTER(Till.Out!C:C,Till.Out!B:B=MT.Out!CH69),""))</f>
        <v/>
      </c>
      <c r="CK69" s="319" t="str" cm="1">
        <f t="array" ref="CK69">IF(CJ69=0,"",IFERROR(_xlfn._xlws.FILTER(Var.Out!B:S,Var.Out!B:B=MT.Out!CJ69),""))</f>
        <v/>
      </c>
      <c r="DD69" s="319" t="str" cm="1">
        <f t="array" ref="DD69">IF(DC69=0,"",IFERROR(_xlfn._xlws.FILTER(WH.Out!F:G,WH.Out!A:A=MT.Out!DC69),""))</f>
        <v/>
      </c>
      <c r="DG69" s="319" t="str" cm="1">
        <f t="array" ref="DG69">IF(DF69=0,"",IFERROR(_xlfn._xlws.FILTER(Other.Out!B:C,Other.Out!A:A=MT.Out!DF69),""))</f>
        <v/>
      </c>
      <c r="DJ69" s="319" t="str" cm="1">
        <f t="array" ref="DJ69">IF(DI69=0,"",IFERROR(_xlfn._xlws.FILTER(Weed.Out!B:G,Weed.Out!A:A=MT.Out!DI69),""))</f>
        <v/>
      </c>
    </row>
    <row r="70" spans="1:114" ht="10.35" x14ac:dyDescent="0.5">
      <c r="A70" s="319" t="str">
        <f t="shared" si="4"/>
        <v/>
      </c>
      <c r="B70" s="319" t="str" cm="1">
        <f t="array" ref="B70">IF(F70="Mulched (left on surface)",IFERROR(_xlfn._xlws.FILTER(Prod.Out!H:H,Prod.Out!B:B=MT.Out!E70),""),IF(F70="Incorporated",IFERROR(_xlfn._xlws.FILTER(Prod.Out!I:I,Prod.Out!B:B=MT.Out!E70),""),IF(F70="Retained (unknown if mulched/incorp.)",IFERROR(_xlfn._xlws.FILTER(Prod.Out!J:J,Prod.Out!B:B=MT.Out!E70),""),"")))</f>
        <v/>
      </c>
      <c r="C70" s="319" t="str">
        <f t="shared" si="3"/>
        <v/>
      </c>
      <c r="M70" s="319" t="str" cm="1">
        <f t="array" ref="M70">IF(L70=0,"",IFERROR(_xlfn._xlws.FILTER(AF.Out!B:I,AF.Out!A:A=MT.Out!L70),""))</f>
        <v/>
      </c>
      <c r="V70" s="319" t="str" cm="1">
        <f t="array" ref="V70">IF(U70=0,"",IFERROR(_xlfn._xlws.FILTER(Animals.Out!P:S,Animals.Out!A:A=MT.Out!U70),""))</f>
        <v/>
      </c>
      <c r="AA70" s="319" t="str" cm="1">
        <f t="array" ref="AA70">IF(Z70=0,"",IFERROR(_xlfn._xlws.FILTER('Chems.Out'!B:B,'Chems.Out'!A:A=MT.Out!Z70),""))</f>
        <v/>
      </c>
      <c r="AC70" s="319" t="str" cm="1">
        <f t="array" ref="AC70">IF(AB70=0,"",IFERROR(_xlfn._xlws.FILTER('PH.E.Out'!M:N,'PH.E.Out'!I:I=MT.Out!AB70),""))</f>
        <v/>
      </c>
      <c r="AF70" s="319" t="str" cm="1">
        <f t="array" ref="AF70">IF(AE70=0,"",IFERROR(_xlfn._xlws.FILTER(AF.Out!B:E,AF.Out!A:A=AE70),""))</f>
        <v/>
      </c>
      <c r="AK70" s="319" t="str" cm="1">
        <f t="array" ref="AK70">IF(AJ70=0,"",IFERROR(_xlfn._xlws.FILTER(Harvest.Out!B:D,Harvest.Out!A:A=MT.Out!AJ70),""))</f>
        <v/>
      </c>
      <c r="AO70" s="319" t="str" cm="1">
        <f t="array" ref="AO70">IF(AN70=0,"",IFERROR(_xlfn._xlws.FILTER(Irrig.Out!B:E,Irrig.Out!A:A=MT.Out!AN70),""))</f>
        <v/>
      </c>
      <c r="AT70" s="319" t="str" cm="1">
        <f t="array" ref="AT70">IF(AS70=0,"",IFERROR(_xlfn._xlws.FILTER('Residues.Out'!F:K,'Residues.Out'!A:A=AS70),""))</f>
        <v/>
      </c>
      <c r="BA70" s="319" t="str" cm="1">
        <f t="array" ref="BA70">IF(AZ70=0,"",IFERROR(_xlfn._xlws.FILTER(Fert.Out!B:K,Fert.Out!A:A=MT.Out!AZ70),""))</f>
        <v/>
      </c>
      <c r="BK70" s="319" t="str" cm="1">
        <f t="array" ref="BK70">IF(AZ70=0,"",IFERROR(_xlfn._xlws.FILTER(Fert.Out!T:T,Fert.Out!A:A=MT.Out!AZ70),""))</f>
        <v/>
      </c>
      <c r="BM70" s="319" t="str" cm="1">
        <f t="array" ref="BM70">IF(BL70=0,"",IFERROR(_xlfn._xlws.FILTER(pH.Out!C:D,pH.Out!A:A=MT.Out!BL70),""))</f>
        <v/>
      </c>
      <c r="BP70" s="319" t="str" cm="1">
        <f t="array" ref="BP70">IF(BO70=0,"",IFERROR(_xlfn._xlws.FILTER(Plant.Out!C:D,Plant.Out!B:B=MT.Out!BO70),""))</f>
        <v/>
      </c>
      <c r="BQ70" s="319"/>
      <c r="BR70" s="319" t="str" cm="1">
        <f t="array" ref="BR70">IF(BO70=0,"",IFERROR(_xlfn._xlws.FILTER(Plant.Out!E:P,Plant.Out!B:B=MT.Out!BO70),""))</f>
        <v/>
      </c>
      <c r="CE70" s="319" t="str" cm="1">
        <f t="array" ref="CE70">IF(CD70=0,"",IFERROR(_xlfn._xlws.FILTER('PH.E.Out'!E:G,'PH.E.Out'!A:A=MT.Out!CD70),""))</f>
        <v/>
      </c>
      <c r="CI70" s="319" t="str" cm="1">
        <f t="array" ref="CI70">IF(CH70=0,"",IFERROR(_xlfn._xlws.FILTER(Till.Out!C:C,Till.Out!B:B=MT.Out!CH70),""))</f>
        <v/>
      </c>
      <c r="CK70" s="319" t="str" cm="1">
        <f t="array" ref="CK70">IF(CJ70=0,"",IFERROR(_xlfn._xlws.FILTER(Var.Out!B:S,Var.Out!B:B=MT.Out!CJ70),""))</f>
        <v/>
      </c>
      <c r="DD70" s="319" t="str" cm="1">
        <f t="array" ref="DD70">IF(DC70=0,"",IFERROR(_xlfn._xlws.FILTER(WH.Out!F:G,WH.Out!A:A=MT.Out!DC70),""))</f>
        <v/>
      </c>
      <c r="DG70" s="319" t="str" cm="1">
        <f t="array" ref="DG70">IF(DF70=0,"",IFERROR(_xlfn._xlws.FILTER(Other.Out!B:C,Other.Out!A:A=MT.Out!DF70),""))</f>
        <v/>
      </c>
      <c r="DJ70" s="319" t="str" cm="1">
        <f t="array" ref="DJ70">IF(DI70=0,"",IFERROR(_xlfn._xlws.FILTER(Weed.Out!B:G,Weed.Out!A:A=MT.Out!DI70),""))</f>
        <v/>
      </c>
    </row>
    <row r="71" spans="1:114" ht="10.35" x14ac:dyDescent="0.5">
      <c r="A71" s="319" t="str">
        <f t="shared" si="4"/>
        <v/>
      </c>
      <c r="B71" s="319" t="str" cm="1">
        <f t="array" ref="B71">IF(F71="Mulched (left on surface)",IFERROR(_xlfn._xlws.FILTER(Prod.Out!H:H,Prod.Out!B:B=MT.Out!E71),""),IF(F71="Incorporated",IFERROR(_xlfn._xlws.FILTER(Prod.Out!I:I,Prod.Out!B:B=MT.Out!E71),""),IF(F71="Retained (unknown if mulched/incorp.)",IFERROR(_xlfn._xlws.FILTER(Prod.Out!J:J,Prod.Out!B:B=MT.Out!E71),""),"")))</f>
        <v/>
      </c>
      <c r="C71" s="319" t="str">
        <f t="shared" si="3"/>
        <v/>
      </c>
      <c r="M71" s="319" t="str" cm="1">
        <f t="array" ref="M71">IF(L71=0,"",IFERROR(_xlfn._xlws.FILTER(AF.Out!B:I,AF.Out!A:A=MT.Out!L71),""))</f>
        <v/>
      </c>
      <c r="V71" s="319" t="str" cm="1">
        <f t="array" ref="V71">IF(U71=0,"",IFERROR(_xlfn._xlws.FILTER(Animals.Out!P:S,Animals.Out!A:A=MT.Out!U71),""))</f>
        <v/>
      </c>
      <c r="AA71" s="319" t="str" cm="1">
        <f t="array" ref="AA71">IF(Z71=0,"",IFERROR(_xlfn._xlws.FILTER('Chems.Out'!B:B,'Chems.Out'!A:A=MT.Out!Z71),""))</f>
        <v/>
      </c>
      <c r="AC71" s="319" t="str" cm="1">
        <f t="array" ref="AC71">IF(AB71=0,"",IFERROR(_xlfn._xlws.FILTER('PH.E.Out'!M:N,'PH.E.Out'!I:I=MT.Out!AB71),""))</f>
        <v/>
      </c>
      <c r="AF71" s="319" t="str" cm="1">
        <f t="array" ref="AF71">IF(AE71=0,"",IFERROR(_xlfn._xlws.FILTER(AF.Out!B:E,AF.Out!A:A=AE71),""))</f>
        <v/>
      </c>
      <c r="AK71" s="319" t="str" cm="1">
        <f t="array" ref="AK71">IF(AJ71=0,"",IFERROR(_xlfn._xlws.FILTER(Harvest.Out!B:D,Harvest.Out!A:A=MT.Out!AJ71),""))</f>
        <v/>
      </c>
      <c r="AO71" s="319" t="str" cm="1">
        <f t="array" ref="AO71">IF(AN71=0,"",IFERROR(_xlfn._xlws.FILTER(Irrig.Out!B:E,Irrig.Out!A:A=MT.Out!AN71),""))</f>
        <v/>
      </c>
      <c r="AT71" s="319" t="str" cm="1">
        <f t="array" ref="AT71">IF(AS71=0,"",IFERROR(_xlfn._xlws.FILTER('Residues.Out'!F:K,'Residues.Out'!A:A=AS71),""))</f>
        <v/>
      </c>
      <c r="BA71" s="319" t="str" cm="1">
        <f t="array" ref="BA71">IF(AZ71=0,"",IFERROR(_xlfn._xlws.FILTER(Fert.Out!B:K,Fert.Out!A:A=MT.Out!AZ71),""))</f>
        <v/>
      </c>
      <c r="BK71" s="319" t="str" cm="1">
        <f t="array" ref="BK71">IF(AZ71=0,"",IFERROR(_xlfn._xlws.FILTER(Fert.Out!T:T,Fert.Out!A:A=MT.Out!AZ71),""))</f>
        <v/>
      </c>
      <c r="BM71" s="319" t="str" cm="1">
        <f t="array" ref="BM71">IF(BL71=0,"",IFERROR(_xlfn._xlws.FILTER(pH.Out!C:D,pH.Out!A:A=MT.Out!BL71),""))</f>
        <v/>
      </c>
      <c r="BP71" s="319" t="str" cm="1">
        <f t="array" ref="BP71">IF(BO71=0,"",IFERROR(_xlfn._xlws.FILTER(Plant.Out!C:D,Plant.Out!B:B=MT.Out!BO71),""))</f>
        <v/>
      </c>
      <c r="BQ71" s="319"/>
      <c r="BR71" s="319" t="str" cm="1">
        <f t="array" ref="BR71">IF(BO71=0,"",IFERROR(_xlfn._xlws.FILTER(Plant.Out!E:P,Plant.Out!B:B=MT.Out!BO71),""))</f>
        <v/>
      </c>
      <c r="CE71" s="319" t="str" cm="1">
        <f t="array" ref="CE71">IF(CD71=0,"",IFERROR(_xlfn._xlws.FILTER('PH.E.Out'!E:G,'PH.E.Out'!A:A=MT.Out!CD71),""))</f>
        <v/>
      </c>
      <c r="CI71" s="319" t="str" cm="1">
        <f t="array" ref="CI71">IF(CH71=0,"",IFERROR(_xlfn._xlws.FILTER(Till.Out!C:C,Till.Out!B:B=MT.Out!CH71),""))</f>
        <v/>
      </c>
      <c r="CK71" s="319" t="str" cm="1">
        <f t="array" ref="CK71">IF(CJ71=0,"",IFERROR(_xlfn._xlws.FILTER(Var.Out!B:S,Var.Out!B:B=MT.Out!CJ71),""))</f>
        <v/>
      </c>
      <c r="DD71" s="319" t="str" cm="1">
        <f t="array" ref="DD71">IF(DC71=0,"",IFERROR(_xlfn._xlws.FILTER(WH.Out!F:G,WH.Out!A:A=MT.Out!DC71),""))</f>
        <v/>
      </c>
      <c r="DG71" s="319" t="str" cm="1">
        <f t="array" ref="DG71">IF(DF71=0,"",IFERROR(_xlfn._xlws.FILTER(Other.Out!B:C,Other.Out!A:A=MT.Out!DF71),""))</f>
        <v/>
      </c>
      <c r="DJ71" s="319" t="str" cm="1">
        <f t="array" ref="DJ71">IF(DI71=0,"",IFERROR(_xlfn._xlws.FILTER(Weed.Out!B:G,Weed.Out!A:A=MT.Out!DI71),""))</f>
        <v/>
      </c>
    </row>
    <row r="72" spans="1:114" x14ac:dyDescent="0.5">
      <c r="A72" s="319" t="str">
        <f t="shared" si="4"/>
        <v/>
      </c>
      <c r="B72" s="319" t="str" cm="1">
        <f t="array" ref="B72">IF(F72="Mulched (left on surface)",IFERROR(_xlfn._xlws.FILTER(Prod.Out!H:H,Prod.Out!B:B=MT.Out!E72),""),IF(F72="Incorporated",IFERROR(_xlfn._xlws.FILTER(Prod.Out!I:I,Prod.Out!B:B=MT.Out!E72),""),IF(F72="Retained (unknown if mulched/incorp.)",IFERROR(_xlfn._xlws.FILTER(Prod.Out!J:J,Prod.Out!B:B=MT.Out!E72),""),"")))</f>
        <v/>
      </c>
      <c r="C72" s="319" t="str">
        <f t="shared" ref="C72:C112" si="5">_xlfn.TEXTJOIN("..",TRUE,IF(AA72="Yes",Z72,""),IF(BP72="Yes",BO72,""),IF(DG72="Yes",DF72,""),IF(DK72="Yes",DJ72,""))</f>
        <v/>
      </c>
      <c r="M72" s="319" t="str" cm="1">
        <f t="array" ref="M72">IF(L72=0,"",IFERROR(_xlfn._xlws.FILTER(AF.Out!B:I,AF.Out!A:A=MT.Out!L72),""))</f>
        <v/>
      </c>
      <c r="V72" s="319" t="str" cm="1">
        <f t="array" ref="V72">IF(U72=0,"",IFERROR(_xlfn._xlws.FILTER(Animals.Out!P:S,Animals.Out!A:A=MT.Out!U72),""))</f>
        <v/>
      </c>
      <c r="AA72" s="319" t="str" cm="1">
        <f t="array" ref="AA72">IF(Z72=0,"",IFERROR(_xlfn._xlws.FILTER('Chems.Out'!B:B,'Chems.Out'!A:A=MT.Out!Z72),""))</f>
        <v/>
      </c>
      <c r="AC72" s="319" t="str" cm="1">
        <f t="array" ref="AC72">IF(AB72=0,"",IFERROR(_xlfn._xlws.FILTER('PH.E.Out'!M:N,'PH.E.Out'!I:I=MT.Out!AB72),""))</f>
        <v/>
      </c>
      <c r="AF72" s="319" t="str" cm="1">
        <f t="array" ref="AF72">IF(AE72=0,"",IFERROR(_xlfn._xlws.FILTER(AF.Out!B:E,AF.Out!A:A=AE72),""))</f>
        <v/>
      </c>
      <c r="AK72" s="319" t="str" cm="1">
        <f t="array" ref="AK72">IF(AJ72=0,"",IFERROR(_xlfn._xlws.FILTER(Harvest.Out!B:D,Harvest.Out!A:A=MT.Out!AJ72),""))</f>
        <v/>
      </c>
      <c r="AO72" s="319" t="str" cm="1">
        <f t="array" ref="AO72">IF(AN72=0,"",IFERROR(_xlfn._xlws.FILTER(Irrig.Out!B:E,Irrig.Out!A:A=MT.Out!AN72),""))</f>
        <v/>
      </c>
      <c r="AT72" s="319" t="str" cm="1">
        <f t="array" ref="AT72">IF(AS72=0,"",IFERROR(_xlfn._xlws.FILTER('Residues.Out'!F:K,'Residues.Out'!A:A=AS72),""))</f>
        <v/>
      </c>
      <c r="BA72" s="319" t="str" cm="1">
        <f t="array" ref="BA72">IF(AZ72=0,"",IFERROR(_xlfn._xlws.FILTER(Fert.Out!B:K,Fert.Out!A:A=MT.Out!AZ72),""))</f>
        <v/>
      </c>
      <c r="BK72" s="319" t="str" cm="1">
        <f t="array" ref="BK72">IF(AZ72=0,"",IFERROR(_xlfn._xlws.FILTER(Fert.Out!T:T,Fert.Out!A:A=MT.Out!AZ72),""))</f>
        <v/>
      </c>
      <c r="BM72" s="319" t="str" cm="1">
        <f t="array" ref="BM72">IF(BL72=0,"",IFERROR(_xlfn._xlws.FILTER(pH.Out!C:D,pH.Out!A:A=MT.Out!BL72),""))</f>
        <v/>
      </c>
      <c r="BP72" s="319" t="str" cm="1">
        <f t="array" ref="BP72">IF(BO72=0,"",IFERROR(_xlfn._xlws.FILTER(Plant.Out!C:D,Plant.Out!B:B=MT.Out!BO72),""))</f>
        <v/>
      </c>
      <c r="BR72" s="319" t="str" cm="1">
        <f t="array" ref="BR72">IF(BO72=0,"",IFERROR(_xlfn._xlws.FILTER(Plant.Out!E:P,Plant.Out!B:B=MT.Out!BO72),""))</f>
        <v/>
      </c>
      <c r="CE72" s="319" t="str" cm="1">
        <f t="array" ref="CE72">IF(CD72=0,"",IFERROR(_xlfn._xlws.FILTER('PH.E.Out'!E:G,'PH.E.Out'!A:A=MT.Out!CD72),""))</f>
        <v/>
      </c>
      <c r="CI72" s="319" t="str" cm="1">
        <f t="array" ref="CI72">IF(CH72=0,"",IFERROR(_xlfn._xlws.FILTER(Till.Out!C:C,Till.Out!B:B=MT.Out!CH72),""))</f>
        <v/>
      </c>
      <c r="CK72" s="319" t="str" cm="1">
        <f t="array" ref="CK72">IF(CJ72=0,"",IFERROR(_xlfn._xlws.FILTER(Var.Out!B:S,Var.Out!B:B=MT.Out!CJ72),""))</f>
        <v/>
      </c>
      <c r="DD72" s="319" t="str" cm="1">
        <f t="array" ref="DD72">IF(DC72=0,"",IFERROR(_xlfn._xlws.FILTER(WH.Out!F:G,WH.Out!A:A=MT.Out!DC72),""))</f>
        <v/>
      </c>
      <c r="DG72" s="319" t="str" cm="1">
        <f t="array" ref="DG72">IF(DF72=0,"",IFERROR(_xlfn._xlws.FILTER(Other.Out!B:C,Other.Out!A:A=MT.Out!DF72),""))</f>
        <v/>
      </c>
      <c r="DJ72" s="319" t="str" cm="1">
        <f t="array" ref="DJ72">IF(DI72=0,"",IFERROR(_xlfn._xlws.FILTER(Weed.Out!B:G,Weed.Out!A:A=MT.Out!DI72),""))</f>
        <v/>
      </c>
    </row>
    <row r="73" spans="1:114" x14ac:dyDescent="0.5">
      <c r="A73" s="319" t="str">
        <f t="shared" si="4"/>
        <v/>
      </c>
      <c r="B73" s="319" t="str" cm="1">
        <f t="array" ref="B73">IF(F73="Mulched (left on surface)",IFERROR(_xlfn._xlws.FILTER(Prod.Out!H:H,Prod.Out!B:B=MT.Out!E73),""),IF(F73="Incorporated",IFERROR(_xlfn._xlws.FILTER(Prod.Out!I:I,Prod.Out!B:B=MT.Out!E73),""),IF(F73="Retained (unknown if mulched/incorp.)",IFERROR(_xlfn._xlws.FILTER(Prod.Out!J:J,Prod.Out!B:B=MT.Out!E73),""),"")))</f>
        <v/>
      </c>
      <c r="C73" s="319" t="str">
        <f t="shared" si="5"/>
        <v/>
      </c>
      <c r="M73" s="319" t="str" cm="1">
        <f t="array" ref="M73">IF(L73=0,"",IFERROR(_xlfn._xlws.FILTER(AF.Out!B:I,AF.Out!A:A=MT.Out!L73),""))</f>
        <v/>
      </c>
      <c r="V73" s="319" t="str" cm="1">
        <f t="array" ref="V73">IF(U73=0,"",IFERROR(_xlfn._xlws.FILTER(Animals.Out!P:S,Animals.Out!A:A=MT.Out!U73),""))</f>
        <v/>
      </c>
      <c r="AA73" s="319" t="str" cm="1">
        <f t="array" ref="AA73">IF(Z73=0,"",IFERROR(_xlfn._xlws.FILTER('Chems.Out'!B:B,'Chems.Out'!A:A=MT.Out!Z73),""))</f>
        <v/>
      </c>
      <c r="AC73" s="319" t="str" cm="1">
        <f t="array" ref="AC73">IF(AB73=0,"",IFERROR(_xlfn._xlws.FILTER('PH.E.Out'!M:N,'PH.E.Out'!I:I=MT.Out!AB73),""))</f>
        <v/>
      </c>
      <c r="AF73" s="319" t="str" cm="1">
        <f t="array" ref="AF73">IF(AE73=0,"",IFERROR(_xlfn._xlws.FILTER(AF.Out!B:E,AF.Out!A:A=AE73),""))</f>
        <v/>
      </c>
      <c r="AK73" s="319" t="str" cm="1">
        <f t="array" ref="AK73">IF(AJ73=0,"",IFERROR(_xlfn._xlws.FILTER(Harvest.Out!B:D,Harvest.Out!A:A=MT.Out!AJ73),""))</f>
        <v/>
      </c>
      <c r="AO73" s="319" t="str" cm="1">
        <f t="array" ref="AO73">IF(AN73=0,"",IFERROR(_xlfn._xlws.FILTER(Irrig.Out!B:E,Irrig.Out!A:A=MT.Out!AN73),""))</f>
        <v/>
      </c>
      <c r="AT73" s="319" t="str" cm="1">
        <f t="array" ref="AT73">IF(AS73=0,"",IFERROR(_xlfn._xlws.FILTER('Residues.Out'!F:K,'Residues.Out'!A:A=AS73),""))</f>
        <v/>
      </c>
      <c r="BA73" s="319" t="str" cm="1">
        <f t="array" ref="BA73">IF(AZ73=0,"",IFERROR(_xlfn._xlws.FILTER(Fert.Out!B:K,Fert.Out!A:A=MT.Out!AZ73),""))</f>
        <v/>
      </c>
      <c r="BK73" s="319" t="str" cm="1">
        <f t="array" ref="BK73">IF(AZ73=0,"",IFERROR(_xlfn._xlws.FILTER(Fert.Out!T:T,Fert.Out!A:A=MT.Out!AZ73),""))</f>
        <v/>
      </c>
      <c r="BM73" s="319" t="str" cm="1">
        <f t="array" ref="BM73">IF(BL73=0,"",IFERROR(_xlfn._xlws.FILTER(pH.Out!C:D,pH.Out!A:A=MT.Out!BL73),""))</f>
        <v/>
      </c>
      <c r="BP73" s="319" t="str" cm="1">
        <f t="array" ref="BP73">IF(BO73=0,"",IFERROR(_xlfn._xlws.FILTER(Plant.Out!C:D,Plant.Out!B:B=MT.Out!BO73),""))</f>
        <v/>
      </c>
      <c r="BR73" s="319" t="str" cm="1">
        <f t="array" ref="BR73">IF(BO73=0,"",IFERROR(_xlfn._xlws.FILTER(Plant.Out!E:P,Plant.Out!B:B=MT.Out!BO73),""))</f>
        <v/>
      </c>
      <c r="CE73" s="319" t="str" cm="1">
        <f t="array" ref="CE73">IF(CD73=0,"",IFERROR(_xlfn._xlws.FILTER('PH.E.Out'!E:G,'PH.E.Out'!A:A=MT.Out!CD73),""))</f>
        <v/>
      </c>
      <c r="CI73" s="319" t="str" cm="1">
        <f t="array" ref="CI73">IF(CH73=0,"",IFERROR(_xlfn._xlws.FILTER(Till.Out!C:C,Till.Out!B:B=MT.Out!CH73),""))</f>
        <v/>
      </c>
      <c r="CK73" s="319" t="str" cm="1">
        <f t="array" ref="CK73">IF(CJ73=0,"",IFERROR(_xlfn._xlws.FILTER(Var.Out!B:S,Var.Out!B:B=MT.Out!CJ73),""))</f>
        <v/>
      </c>
      <c r="DD73" s="319" t="str" cm="1">
        <f t="array" ref="DD73">IF(DC73=0,"",IFERROR(_xlfn._xlws.FILTER(WH.Out!F:G,WH.Out!A:A=MT.Out!DC73),""))</f>
        <v/>
      </c>
      <c r="DG73" s="319" t="str" cm="1">
        <f t="array" ref="DG73">IF(DF73=0,"",IFERROR(_xlfn._xlws.FILTER(Other.Out!B:C,Other.Out!A:A=MT.Out!DF73),""))</f>
        <v/>
      </c>
      <c r="DJ73" s="319" t="str" cm="1">
        <f t="array" ref="DJ73">IF(DI73=0,"",IFERROR(_xlfn._xlws.FILTER(Weed.Out!B:G,Weed.Out!A:A=MT.Out!DI73),""))</f>
        <v/>
      </c>
    </row>
    <row r="74" spans="1:114" x14ac:dyDescent="0.5">
      <c r="A74" s="319" t="str">
        <f t="shared" si="4"/>
        <v/>
      </c>
      <c r="B74" s="319" t="str" cm="1">
        <f t="array" ref="B74">IF(F74="Mulched (left on surface)",IFERROR(_xlfn._xlws.FILTER(Prod.Out!H:H,Prod.Out!B:B=MT.Out!E74),""),IF(F74="Incorporated",IFERROR(_xlfn._xlws.FILTER(Prod.Out!I:I,Prod.Out!B:B=MT.Out!E74),""),IF(F74="Retained (unknown if mulched/incorp.)",IFERROR(_xlfn._xlws.FILTER(Prod.Out!J:J,Prod.Out!B:B=MT.Out!E74),""),"")))</f>
        <v/>
      </c>
      <c r="C74" s="319" t="str">
        <f t="shared" si="5"/>
        <v/>
      </c>
      <c r="M74" s="319" t="str" cm="1">
        <f t="array" ref="M74">IF(L74=0,"",IFERROR(_xlfn._xlws.FILTER(AF.Out!B:I,AF.Out!A:A=MT.Out!L74),""))</f>
        <v/>
      </c>
      <c r="V74" s="319" t="str" cm="1">
        <f t="array" ref="V74">IF(U74=0,"",IFERROR(_xlfn._xlws.FILTER(Animals.Out!P:S,Animals.Out!A:A=MT.Out!U74),""))</f>
        <v/>
      </c>
      <c r="AA74" s="319" t="str" cm="1">
        <f t="array" ref="AA74">IF(Z74=0,"",IFERROR(_xlfn._xlws.FILTER('Chems.Out'!B:B,'Chems.Out'!A:A=MT.Out!Z74),""))</f>
        <v/>
      </c>
      <c r="AC74" s="319" t="str" cm="1">
        <f t="array" ref="AC74">IF(AB74=0,"",IFERROR(_xlfn._xlws.FILTER('PH.E.Out'!M:N,'PH.E.Out'!I:I=MT.Out!AB74),""))</f>
        <v/>
      </c>
      <c r="AF74" s="319" t="str" cm="1">
        <f t="array" ref="AF74">IF(AE74=0,"",IFERROR(_xlfn._xlws.FILTER(AF.Out!B:E,AF.Out!A:A=AE74),""))</f>
        <v/>
      </c>
      <c r="AK74" s="319" t="str" cm="1">
        <f t="array" ref="AK74">IF(AJ74=0,"",IFERROR(_xlfn._xlws.FILTER(Harvest.Out!B:D,Harvest.Out!A:A=MT.Out!AJ74),""))</f>
        <v/>
      </c>
      <c r="AO74" s="319" t="str" cm="1">
        <f t="array" ref="AO74">IF(AN74=0,"",IFERROR(_xlfn._xlws.FILTER(Irrig.Out!B:E,Irrig.Out!A:A=MT.Out!AN74),""))</f>
        <v/>
      </c>
      <c r="AT74" s="319" t="str" cm="1">
        <f t="array" ref="AT74">IF(AS74=0,"",IFERROR(_xlfn._xlws.FILTER('Residues.Out'!F:K,'Residues.Out'!A:A=AS74),""))</f>
        <v/>
      </c>
      <c r="BA74" s="319" t="str" cm="1">
        <f t="array" ref="BA74">IF(AZ74=0,"",IFERROR(_xlfn._xlws.FILTER(Fert.Out!B:K,Fert.Out!A:A=MT.Out!AZ74),""))</f>
        <v/>
      </c>
      <c r="BK74" s="319" t="str" cm="1">
        <f t="array" ref="BK74">IF(AZ74=0,"",IFERROR(_xlfn._xlws.FILTER(Fert.Out!T:T,Fert.Out!A:A=MT.Out!AZ74),""))</f>
        <v/>
      </c>
      <c r="BM74" s="319" t="str" cm="1">
        <f t="array" ref="BM74">IF(BL74=0,"",IFERROR(_xlfn._xlws.FILTER(pH.Out!C:D,pH.Out!A:A=MT.Out!BL74),""))</f>
        <v/>
      </c>
      <c r="BP74" s="319" t="str" cm="1">
        <f t="array" ref="BP74">IF(BO74=0,"",IFERROR(_xlfn._xlws.FILTER(Plant.Out!C:D,Plant.Out!B:B=MT.Out!BO74),""))</f>
        <v/>
      </c>
      <c r="BR74" s="319" t="str" cm="1">
        <f t="array" ref="BR74">IF(BO74=0,"",IFERROR(_xlfn._xlws.FILTER(Plant.Out!E:P,Plant.Out!B:B=MT.Out!BO74),""))</f>
        <v/>
      </c>
      <c r="CE74" s="319" t="str" cm="1">
        <f t="array" ref="CE74">IF(CD74=0,"",IFERROR(_xlfn._xlws.FILTER('PH.E.Out'!E:G,'PH.E.Out'!A:A=MT.Out!CD74),""))</f>
        <v/>
      </c>
      <c r="CI74" s="319" t="str" cm="1">
        <f t="array" ref="CI74">IF(CH74=0,"",IFERROR(_xlfn._xlws.FILTER(Till.Out!C:C,Till.Out!B:B=MT.Out!CH74),""))</f>
        <v/>
      </c>
      <c r="CK74" s="319" t="str" cm="1">
        <f t="array" ref="CK74">IF(CJ74=0,"",IFERROR(_xlfn._xlws.FILTER(Var.Out!B:S,Var.Out!B:B=MT.Out!CJ74),""))</f>
        <v/>
      </c>
      <c r="DD74" s="319" t="str" cm="1">
        <f t="array" ref="DD74">IF(DC74=0,"",IFERROR(_xlfn._xlws.FILTER(WH.Out!F:G,WH.Out!A:A=MT.Out!DC74),""))</f>
        <v/>
      </c>
      <c r="DG74" s="319" t="str" cm="1">
        <f t="array" ref="DG74">IF(DF74=0,"",IFERROR(_xlfn._xlws.FILTER(Other.Out!B:C,Other.Out!A:A=MT.Out!DF74),""))</f>
        <v/>
      </c>
      <c r="DJ74" s="319" t="str" cm="1">
        <f t="array" ref="DJ74">IF(DI74=0,"",IFERROR(_xlfn._xlws.FILTER(Weed.Out!B:G,Weed.Out!A:A=MT.Out!DI74),""))</f>
        <v/>
      </c>
    </row>
    <row r="75" spans="1:114" x14ac:dyDescent="0.5">
      <c r="A75" s="319" t="str">
        <f t="shared" si="4"/>
        <v/>
      </c>
      <c r="B75" s="319" t="str" cm="1">
        <f t="array" ref="B75">IF(F75="Mulched (left on surface)",IFERROR(_xlfn._xlws.FILTER(Prod.Out!H:H,Prod.Out!B:B=MT.Out!E75),""),IF(F75="Incorporated",IFERROR(_xlfn._xlws.FILTER(Prod.Out!I:I,Prod.Out!B:B=MT.Out!E75),""),IF(F75="Retained (unknown if mulched/incorp.)",IFERROR(_xlfn._xlws.FILTER(Prod.Out!J:J,Prod.Out!B:B=MT.Out!E75),""),"")))</f>
        <v/>
      </c>
      <c r="C75" s="319" t="str">
        <f t="shared" si="5"/>
        <v/>
      </c>
      <c r="M75" s="319" t="str" cm="1">
        <f t="array" ref="M75">IF(L75=0,"",IFERROR(_xlfn._xlws.FILTER(AF.Out!B:I,AF.Out!A:A=MT.Out!L75),""))</f>
        <v/>
      </c>
      <c r="V75" s="319" t="str" cm="1">
        <f t="array" ref="V75">IF(U75=0,"",IFERROR(_xlfn._xlws.FILTER(Animals.Out!P:S,Animals.Out!A:A=MT.Out!U75),""))</f>
        <v/>
      </c>
      <c r="AA75" s="319" t="str" cm="1">
        <f t="array" ref="AA75">IF(Z75=0,"",IFERROR(_xlfn._xlws.FILTER('Chems.Out'!B:B,'Chems.Out'!A:A=MT.Out!Z75),""))</f>
        <v/>
      </c>
      <c r="AC75" s="319" t="str" cm="1">
        <f t="array" ref="AC75">IF(AB75=0,"",IFERROR(_xlfn._xlws.FILTER('PH.E.Out'!M:N,'PH.E.Out'!I:I=MT.Out!AB75),""))</f>
        <v/>
      </c>
      <c r="AF75" s="319" t="str" cm="1">
        <f t="array" ref="AF75">IF(AE75=0,"",IFERROR(_xlfn._xlws.FILTER(AF.Out!B:E,AF.Out!A:A=AE75),""))</f>
        <v/>
      </c>
      <c r="AK75" s="319" t="str" cm="1">
        <f t="array" ref="AK75">IF(AJ75=0,"",IFERROR(_xlfn._xlws.FILTER(Harvest.Out!B:D,Harvest.Out!A:A=MT.Out!AJ75),""))</f>
        <v/>
      </c>
      <c r="AO75" s="319" t="str" cm="1">
        <f t="array" ref="AO75">IF(AN75=0,"",IFERROR(_xlfn._xlws.FILTER(Irrig.Out!B:E,Irrig.Out!A:A=MT.Out!AN75),""))</f>
        <v/>
      </c>
      <c r="AT75" s="319" t="str" cm="1">
        <f t="array" ref="AT75">IF(AS75=0,"",IFERROR(_xlfn._xlws.FILTER('Residues.Out'!F:K,'Residues.Out'!A:A=AS75),""))</f>
        <v/>
      </c>
      <c r="BA75" s="319" t="str" cm="1">
        <f t="array" ref="BA75">IF(AZ75=0,"",IFERROR(_xlfn._xlws.FILTER(Fert.Out!B:K,Fert.Out!A:A=MT.Out!AZ75),""))</f>
        <v/>
      </c>
      <c r="BK75" s="319" t="str" cm="1">
        <f t="array" ref="BK75">IF(AZ75=0,"",IFERROR(_xlfn._xlws.FILTER(Fert.Out!T:T,Fert.Out!A:A=MT.Out!AZ75),""))</f>
        <v/>
      </c>
      <c r="BM75" s="319" t="str" cm="1">
        <f t="array" ref="BM75">IF(BL75=0,"",IFERROR(_xlfn._xlws.FILTER(pH.Out!C:D,pH.Out!A:A=MT.Out!BL75),""))</f>
        <v/>
      </c>
      <c r="BP75" s="319" t="str" cm="1">
        <f t="array" ref="BP75">IF(BO75=0,"",IFERROR(_xlfn._xlws.FILTER(Plant.Out!C:D,Plant.Out!B:B=MT.Out!BO75),""))</f>
        <v/>
      </c>
      <c r="BR75" s="319" t="str" cm="1">
        <f t="array" ref="BR75">IF(BO75=0,"",IFERROR(_xlfn._xlws.FILTER(Plant.Out!E:P,Plant.Out!B:B=MT.Out!BO75),""))</f>
        <v/>
      </c>
      <c r="CE75" s="319" t="str" cm="1">
        <f t="array" ref="CE75">IF(CD75=0,"",IFERROR(_xlfn._xlws.FILTER('PH.E.Out'!E:G,'PH.E.Out'!A:A=MT.Out!CD75),""))</f>
        <v/>
      </c>
      <c r="CI75" s="319" t="str" cm="1">
        <f t="array" ref="CI75">IF(CH75=0,"",IFERROR(_xlfn._xlws.FILTER(Till.Out!C:C,Till.Out!B:B=MT.Out!CH75),""))</f>
        <v/>
      </c>
      <c r="CK75" s="319" t="str" cm="1">
        <f t="array" ref="CK75">IF(CJ75=0,"",IFERROR(_xlfn._xlws.FILTER(Var.Out!B:S,Var.Out!B:B=MT.Out!CJ75),""))</f>
        <v/>
      </c>
      <c r="DD75" s="319" t="str" cm="1">
        <f t="array" ref="DD75">IF(DC75=0,"",IFERROR(_xlfn._xlws.FILTER(WH.Out!F:G,WH.Out!A:A=MT.Out!DC75),""))</f>
        <v/>
      </c>
      <c r="DG75" s="319" t="str" cm="1">
        <f t="array" ref="DG75">IF(DF75=0,"",IFERROR(_xlfn._xlws.FILTER(Other.Out!B:C,Other.Out!A:A=MT.Out!DF75),""))</f>
        <v/>
      </c>
      <c r="DJ75" s="319" t="str" cm="1">
        <f t="array" ref="DJ75">IF(DI75=0,"",IFERROR(_xlfn._xlws.FILTER(Weed.Out!B:G,Weed.Out!A:A=MT.Out!DI75),""))</f>
        <v/>
      </c>
    </row>
    <row r="76" spans="1:114" x14ac:dyDescent="0.5">
      <c r="A76" s="319" t="str">
        <f t="shared" si="4"/>
        <v/>
      </c>
      <c r="B76" s="319" t="str" cm="1">
        <f t="array" ref="B76">IF(F76="Mulched (left on surface)",IFERROR(_xlfn._xlws.FILTER(Prod.Out!H:H,Prod.Out!B:B=MT.Out!E76),""),IF(F76="Incorporated",IFERROR(_xlfn._xlws.FILTER(Prod.Out!I:I,Prod.Out!B:B=MT.Out!E76),""),IF(F76="Retained (unknown if mulched/incorp.)",IFERROR(_xlfn._xlws.FILTER(Prod.Out!J:J,Prod.Out!B:B=MT.Out!E76),""),"")))</f>
        <v/>
      </c>
      <c r="C76" s="319" t="str">
        <f t="shared" si="5"/>
        <v/>
      </c>
      <c r="M76" s="319" t="str" cm="1">
        <f t="array" ref="M76">IF(L76=0,"",IFERROR(_xlfn._xlws.FILTER(AF.Out!B:I,AF.Out!A:A=MT.Out!L76),""))</f>
        <v/>
      </c>
      <c r="V76" s="319" t="str" cm="1">
        <f t="array" ref="V76">IF(U76=0,"",IFERROR(_xlfn._xlws.FILTER(Animals.Out!P:S,Animals.Out!A:A=MT.Out!U76),""))</f>
        <v/>
      </c>
      <c r="AA76" s="319" t="str" cm="1">
        <f t="array" ref="AA76">IF(Z76=0,"",IFERROR(_xlfn._xlws.FILTER('Chems.Out'!B:B,'Chems.Out'!A:A=MT.Out!Z76),""))</f>
        <v/>
      </c>
      <c r="AC76" s="319" t="str" cm="1">
        <f t="array" ref="AC76">IF(AB76=0,"",IFERROR(_xlfn._xlws.FILTER('PH.E.Out'!M:N,'PH.E.Out'!I:I=MT.Out!AB76),""))</f>
        <v/>
      </c>
      <c r="AF76" s="319" t="str" cm="1">
        <f t="array" ref="AF76">IF(AE76=0,"",IFERROR(_xlfn._xlws.FILTER(AF.Out!B:E,AF.Out!A:A=AE76),""))</f>
        <v/>
      </c>
      <c r="AK76" s="319" t="str" cm="1">
        <f t="array" ref="AK76">IF(AJ76=0,"",IFERROR(_xlfn._xlws.FILTER(Harvest.Out!B:D,Harvest.Out!A:A=MT.Out!AJ76),""))</f>
        <v/>
      </c>
      <c r="AO76" s="319" t="str" cm="1">
        <f t="array" ref="AO76">IF(AN76=0,"",IFERROR(_xlfn._xlws.FILTER(Irrig.Out!B:E,Irrig.Out!A:A=MT.Out!AN76),""))</f>
        <v/>
      </c>
      <c r="AT76" s="319" t="str" cm="1">
        <f t="array" ref="AT76">IF(AS76=0,"",IFERROR(_xlfn._xlws.FILTER('Residues.Out'!F:K,'Residues.Out'!A:A=AS76),""))</f>
        <v/>
      </c>
      <c r="BA76" s="319" t="str" cm="1">
        <f t="array" ref="BA76">IF(AZ76=0,"",IFERROR(_xlfn._xlws.FILTER(Fert.Out!B:K,Fert.Out!A:A=MT.Out!AZ76),""))</f>
        <v/>
      </c>
      <c r="BK76" s="319" t="str" cm="1">
        <f t="array" ref="BK76">IF(AZ76=0,"",IFERROR(_xlfn._xlws.FILTER(Fert.Out!T:T,Fert.Out!A:A=MT.Out!AZ76),""))</f>
        <v/>
      </c>
      <c r="BM76" s="319" t="str" cm="1">
        <f t="array" ref="BM76">IF(BL76=0,"",IFERROR(_xlfn._xlws.FILTER(pH.Out!C:D,pH.Out!A:A=MT.Out!BL76),""))</f>
        <v/>
      </c>
      <c r="BP76" s="319" t="str" cm="1">
        <f t="array" ref="BP76">IF(BO76=0,"",IFERROR(_xlfn._xlws.FILTER(Plant.Out!C:D,Plant.Out!B:B=MT.Out!BO76),""))</f>
        <v/>
      </c>
      <c r="BR76" s="319" t="str" cm="1">
        <f t="array" ref="BR76">IF(BO76=0,"",IFERROR(_xlfn._xlws.FILTER(Plant.Out!E:P,Plant.Out!B:B=MT.Out!BO76),""))</f>
        <v/>
      </c>
      <c r="CE76" s="319" t="str" cm="1">
        <f t="array" ref="CE76">IF(CD76=0,"",IFERROR(_xlfn._xlws.FILTER('PH.E.Out'!E:G,'PH.E.Out'!A:A=MT.Out!CD76),""))</f>
        <v/>
      </c>
      <c r="CI76" s="319" t="str" cm="1">
        <f t="array" ref="CI76">IF(CH76=0,"",IFERROR(_xlfn._xlws.FILTER(Till.Out!C:C,Till.Out!B:B=MT.Out!CH76),""))</f>
        <v/>
      </c>
      <c r="CK76" s="319" t="str" cm="1">
        <f t="array" ref="CK76">IF(CJ76=0,"",IFERROR(_xlfn._xlws.FILTER(Var.Out!B:S,Var.Out!B:B=MT.Out!CJ76),""))</f>
        <v/>
      </c>
      <c r="DD76" s="319" t="str" cm="1">
        <f t="array" ref="DD76">IF(DC76=0,"",IFERROR(_xlfn._xlws.FILTER(WH.Out!F:G,WH.Out!A:A=MT.Out!DC76),""))</f>
        <v/>
      </c>
      <c r="DG76" s="319" t="str" cm="1">
        <f t="array" ref="DG76">IF(DF76=0,"",IFERROR(_xlfn._xlws.FILTER(Other.Out!B:C,Other.Out!A:A=MT.Out!DF76),""))</f>
        <v/>
      </c>
      <c r="DJ76" s="319" t="str" cm="1">
        <f t="array" ref="DJ76">IF(DI76=0,"",IFERROR(_xlfn._xlws.FILTER(Weed.Out!B:G,Weed.Out!A:A=MT.Out!DI76),""))</f>
        <v/>
      </c>
    </row>
    <row r="77" spans="1:114" x14ac:dyDescent="0.5">
      <c r="A77" s="319" t="str">
        <f t="shared" si="4"/>
        <v/>
      </c>
      <c r="B77" s="319" t="str" cm="1">
        <f t="array" ref="B77">IF(F77="Mulched (left on surface)",IFERROR(_xlfn._xlws.FILTER(Prod.Out!H:H,Prod.Out!B:B=MT.Out!E77),""),IF(F77="Incorporated",IFERROR(_xlfn._xlws.FILTER(Prod.Out!I:I,Prod.Out!B:B=MT.Out!E77),""),IF(F77="Retained (unknown if mulched/incorp.)",IFERROR(_xlfn._xlws.FILTER(Prod.Out!J:J,Prod.Out!B:B=MT.Out!E77),""),"")))</f>
        <v/>
      </c>
      <c r="C77" s="319" t="str">
        <f t="shared" si="5"/>
        <v/>
      </c>
      <c r="M77" s="319" t="str" cm="1">
        <f t="array" ref="M77">IF(L77=0,"",IFERROR(_xlfn._xlws.FILTER(AF.Out!B:I,AF.Out!A:A=MT.Out!L77),""))</f>
        <v/>
      </c>
      <c r="V77" s="319" t="str" cm="1">
        <f t="array" ref="V77">IF(U77=0,"",IFERROR(_xlfn._xlws.FILTER(Animals.Out!P:S,Animals.Out!A:A=MT.Out!U77),""))</f>
        <v/>
      </c>
      <c r="AA77" s="319" t="str" cm="1">
        <f t="array" ref="AA77">IF(Z77=0,"",IFERROR(_xlfn._xlws.FILTER('Chems.Out'!B:B,'Chems.Out'!A:A=MT.Out!Z77),""))</f>
        <v/>
      </c>
      <c r="AC77" s="319" t="str" cm="1">
        <f t="array" ref="AC77">IF(AB77=0,"",IFERROR(_xlfn._xlws.FILTER('PH.E.Out'!M:N,'PH.E.Out'!I:I=MT.Out!AB77),""))</f>
        <v/>
      </c>
      <c r="AF77" s="319" t="str" cm="1">
        <f t="array" ref="AF77">IF(AE77=0,"",IFERROR(_xlfn._xlws.FILTER(AF.Out!B:E,AF.Out!A:A=AE77),""))</f>
        <v/>
      </c>
      <c r="AK77" s="319" t="str" cm="1">
        <f t="array" ref="AK77">IF(AJ77=0,"",IFERROR(_xlfn._xlws.FILTER(Harvest.Out!B:D,Harvest.Out!A:A=MT.Out!AJ77),""))</f>
        <v/>
      </c>
      <c r="AO77" s="319" t="str" cm="1">
        <f t="array" ref="AO77">IF(AN77=0,"",IFERROR(_xlfn._xlws.FILTER(Irrig.Out!B:E,Irrig.Out!A:A=MT.Out!AN77),""))</f>
        <v/>
      </c>
      <c r="AT77" s="319" t="str" cm="1">
        <f t="array" ref="AT77">IF(AS77=0,"",IFERROR(_xlfn._xlws.FILTER('Residues.Out'!F:K,'Residues.Out'!A:A=AS77),""))</f>
        <v/>
      </c>
      <c r="BA77" s="319" t="str" cm="1">
        <f t="array" ref="BA77">IF(AZ77=0,"",IFERROR(_xlfn._xlws.FILTER(Fert.Out!B:K,Fert.Out!A:A=MT.Out!AZ77),""))</f>
        <v/>
      </c>
      <c r="BK77" s="319" t="str" cm="1">
        <f t="array" ref="BK77">IF(AZ77=0,"",IFERROR(_xlfn._xlws.FILTER(Fert.Out!T:T,Fert.Out!A:A=MT.Out!AZ77),""))</f>
        <v/>
      </c>
      <c r="BM77" s="319" t="str" cm="1">
        <f t="array" ref="BM77">IF(BL77=0,"",IFERROR(_xlfn._xlws.FILTER(pH.Out!C:D,pH.Out!A:A=MT.Out!BL77),""))</f>
        <v/>
      </c>
      <c r="BP77" s="319" t="str" cm="1">
        <f t="array" ref="BP77">IF(BO77=0,"",IFERROR(_xlfn._xlws.FILTER(Plant.Out!C:D,Plant.Out!B:B=MT.Out!BO77),""))</f>
        <v/>
      </c>
      <c r="BR77" s="319" t="str" cm="1">
        <f t="array" ref="BR77">IF(BO77=0,"",IFERROR(_xlfn._xlws.FILTER(Plant.Out!E:P,Plant.Out!B:B=MT.Out!BO77),""))</f>
        <v/>
      </c>
      <c r="CE77" s="319" t="str" cm="1">
        <f t="array" ref="CE77">IF(CD77=0,"",IFERROR(_xlfn._xlws.FILTER('PH.E.Out'!E:G,'PH.E.Out'!A:A=MT.Out!CD77),""))</f>
        <v/>
      </c>
      <c r="CI77" s="319" t="str" cm="1">
        <f t="array" ref="CI77">IF(CH77=0,"",IFERROR(_xlfn._xlws.FILTER(Till.Out!C:C,Till.Out!B:B=MT.Out!CH77),""))</f>
        <v/>
      </c>
      <c r="CK77" s="319" t="str" cm="1">
        <f t="array" ref="CK77">IF(CJ77=0,"",IFERROR(_xlfn._xlws.FILTER(Var.Out!B:S,Var.Out!B:B=MT.Out!CJ77),""))</f>
        <v/>
      </c>
      <c r="DD77" s="319" t="str" cm="1">
        <f t="array" ref="DD77">IF(DC77=0,"",IFERROR(_xlfn._xlws.FILTER(WH.Out!F:G,WH.Out!A:A=MT.Out!DC77),""))</f>
        <v/>
      </c>
      <c r="DG77" s="319" t="str" cm="1">
        <f t="array" ref="DG77">IF(DF77=0,"",IFERROR(_xlfn._xlws.FILTER(Other.Out!B:C,Other.Out!A:A=MT.Out!DF77),""))</f>
        <v/>
      </c>
      <c r="DJ77" s="319" t="str" cm="1">
        <f t="array" ref="DJ77">IF(DI77=0,"",IFERROR(_xlfn._xlws.FILTER(Weed.Out!B:G,Weed.Out!A:A=MT.Out!DI77),""))</f>
        <v/>
      </c>
    </row>
    <row r="78" spans="1:114" x14ac:dyDescent="0.5">
      <c r="A78" s="319" t="str">
        <f t="shared" si="4"/>
        <v/>
      </c>
      <c r="B78" s="319" t="str" cm="1">
        <f t="array" ref="B78">IF(F78="Mulched (left on surface)",IFERROR(_xlfn._xlws.FILTER(Prod.Out!H:H,Prod.Out!B:B=MT.Out!E78),""),IF(F78="Incorporated",IFERROR(_xlfn._xlws.FILTER(Prod.Out!I:I,Prod.Out!B:B=MT.Out!E78),""),IF(F78="Retained (unknown if mulched/incorp.)",IFERROR(_xlfn._xlws.FILTER(Prod.Out!J:J,Prod.Out!B:B=MT.Out!E78),""),"")))</f>
        <v/>
      </c>
      <c r="C78" s="319" t="str">
        <f t="shared" si="5"/>
        <v/>
      </c>
      <c r="M78" s="319" t="str" cm="1">
        <f t="array" ref="M78">IF(L78=0,"",IFERROR(_xlfn._xlws.FILTER(AF.Out!B:I,AF.Out!A:A=MT.Out!L78),""))</f>
        <v/>
      </c>
      <c r="V78" s="319" t="str" cm="1">
        <f t="array" ref="V78">IF(U78=0,"",IFERROR(_xlfn._xlws.FILTER(Animals.Out!P:S,Animals.Out!A:A=MT.Out!U78),""))</f>
        <v/>
      </c>
      <c r="AA78" s="319" t="str" cm="1">
        <f t="array" ref="AA78">IF(Z78=0,"",IFERROR(_xlfn._xlws.FILTER('Chems.Out'!B:B,'Chems.Out'!A:A=MT.Out!Z78),""))</f>
        <v/>
      </c>
      <c r="AC78" s="319" t="str" cm="1">
        <f t="array" ref="AC78">IF(AB78=0,"",IFERROR(_xlfn._xlws.FILTER('PH.E.Out'!M:N,'PH.E.Out'!I:I=MT.Out!AB78),""))</f>
        <v/>
      </c>
      <c r="AF78" s="319" t="str" cm="1">
        <f t="array" ref="AF78">IF(AE78=0,"",IFERROR(_xlfn._xlws.FILTER(AF.Out!B:E,AF.Out!A:A=AE78),""))</f>
        <v/>
      </c>
      <c r="AK78" s="319" t="str" cm="1">
        <f t="array" ref="AK78">IF(AJ78=0,"",IFERROR(_xlfn._xlws.FILTER(Harvest.Out!B:D,Harvest.Out!A:A=MT.Out!AJ78),""))</f>
        <v/>
      </c>
      <c r="AO78" s="319" t="str" cm="1">
        <f t="array" ref="AO78">IF(AN78=0,"",IFERROR(_xlfn._xlws.FILTER(Irrig.Out!B:E,Irrig.Out!A:A=MT.Out!AN78),""))</f>
        <v/>
      </c>
      <c r="AT78" s="319" t="str" cm="1">
        <f t="array" ref="AT78">IF(AS78=0,"",IFERROR(_xlfn._xlws.FILTER('Residues.Out'!F:K,'Residues.Out'!A:A=AS78),""))</f>
        <v/>
      </c>
      <c r="BA78" s="319" t="str" cm="1">
        <f t="array" ref="BA78">IF(AZ78=0,"",IFERROR(_xlfn._xlws.FILTER(Fert.Out!B:K,Fert.Out!A:A=MT.Out!AZ78),""))</f>
        <v/>
      </c>
      <c r="BK78" s="319" t="str" cm="1">
        <f t="array" ref="BK78">IF(AZ78=0,"",IFERROR(_xlfn._xlws.FILTER(Fert.Out!T:T,Fert.Out!A:A=MT.Out!AZ78),""))</f>
        <v/>
      </c>
      <c r="BM78" s="319" t="str" cm="1">
        <f t="array" ref="BM78">IF(BL78=0,"",IFERROR(_xlfn._xlws.FILTER(pH.Out!C:D,pH.Out!A:A=MT.Out!BL78),""))</f>
        <v/>
      </c>
      <c r="BP78" s="319" t="str" cm="1">
        <f t="array" ref="BP78">IF(BO78=0,"",IFERROR(_xlfn._xlws.FILTER(Plant.Out!C:D,Plant.Out!B:B=MT.Out!BO78),""))</f>
        <v/>
      </c>
      <c r="BR78" s="319" t="str" cm="1">
        <f t="array" ref="BR78">IF(BO78=0,"",IFERROR(_xlfn._xlws.FILTER(Plant.Out!E:P,Plant.Out!B:B=MT.Out!BO78),""))</f>
        <v/>
      </c>
      <c r="CE78" s="319" t="str" cm="1">
        <f t="array" ref="CE78">IF(CD78=0,"",IFERROR(_xlfn._xlws.FILTER('PH.E.Out'!E:G,'PH.E.Out'!A:A=MT.Out!CD78),""))</f>
        <v/>
      </c>
      <c r="CI78" s="319" t="str" cm="1">
        <f t="array" ref="CI78">IF(CH78=0,"",IFERROR(_xlfn._xlws.FILTER(Till.Out!C:C,Till.Out!B:B=MT.Out!CH78),""))</f>
        <v/>
      </c>
      <c r="CK78" s="319" t="str" cm="1">
        <f t="array" ref="CK78">IF(CJ78=0,"",IFERROR(_xlfn._xlws.FILTER(Var.Out!B:S,Var.Out!B:B=MT.Out!CJ78),""))</f>
        <v/>
      </c>
      <c r="DD78" s="319" t="str" cm="1">
        <f t="array" ref="DD78">IF(DC78=0,"",IFERROR(_xlfn._xlws.FILTER(WH.Out!F:G,WH.Out!A:A=MT.Out!DC78),""))</f>
        <v/>
      </c>
      <c r="DG78" s="319" t="str" cm="1">
        <f t="array" ref="DG78">IF(DF78=0,"",IFERROR(_xlfn._xlws.FILTER(Other.Out!B:C,Other.Out!A:A=MT.Out!DF78),""))</f>
        <v/>
      </c>
      <c r="DJ78" s="319" t="str" cm="1">
        <f t="array" ref="DJ78">IF(DI78=0,"",IFERROR(_xlfn._xlws.FILTER(Weed.Out!B:G,Weed.Out!A:A=MT.Out!DI78),""))</f>
        <v/>
      </c>
    </row>
    <row r="79" spans="1:114" x14ac:dyDescent="0.5">
      <c r="A79" s="319" t="str">
        <f t="shared" si="4"/>
        <v/>
      </c>
      <c r="B79" s="319" t="str" cm="1">
        <f t="array" ref="B79">IF(F79="Mulched (left on surface)",IFERROR(_xlfn._xlws.FILTER(Prod.Out!H:H,Prod.Out!B:B=MT.Out!E79),""),IF(F79="Incorporated",IFERROR(_xlfn._xlws.FILTER(Prod.Out!I:I,Prod.Out!B:B=MT.Out!E79),""),IF(F79="Retained (unknown if mulched/incorp.)",IFERROR(_xlfn._xlws.FILTER(Prod.Out!J:J,Prod.Out!B:B=MT.Out!E79),""),"")))</f>
        <v/>
      </c>
      <c r="C79" s="319" t="str">
        <f t="shared" si="5"/>
        <v/>
      </c>
      <c r="M79" s="319" t="str" cm="1">
        <f t="array" ref="M79">IF(L79=0,"",IFERROR(_xlfn._xlws.FILTER(AF.Out!B:I,AF.Out!A:A=MT.Out!L79),""))</f>
        <v/>
      </c>
      <c r="V79" s="319" t="str" cm="1">
        <f t="array" ref="V79">IF(U79=0,"",IFERROR(_xlfn._xlws.FILTER(Animals.Out!P:S,Animals.Out!A:A=MT.Out!U79),""))</f>
        <v/>
      </c>
      <c r="AA79" s="319" t="str" cm="1">
        <f t="array" ref="AA79">IF(Z79=0,"",IFERROR(_xlfn._xlws.FILTER('Chems.Out'!B:B,'Chems.Out'!A:A=MT.Out!Z79),""))</f>
        <v/>
      </c>
      <c r="AC79" s="319" t="str" cm="1">
        <f t="array" ref="AC79">IF(AB79=0,"",IFERROR(_xlfn._xlws.FILTER('PH.E.Out'!M:N,'PH.E.Out'!I:I=MT.Out!AB79),""))</f>
        <v/>
      </c>
      <c r="AF79" s="319" t="str" cm="1">
        <f t="array" ref="AF79">IF(AE79=0,"",IFERROR(_xlfn._xlws.FILTER(AF.Out!B:E,AF.Out!A:A=AE79),""))</f>
        <v/>
      </c>
      <c r="AK79" s="319" t="str" cm="1">
        <f t="array" ref="AK79">IF(AJ79=0,"",IFERROR(_xlfn._xlws.FILTER(Harvest.Out!B:D,Harvest.Out!A:A=MT.Out!AJ79),""))</f>
        <v/>
      </c>
      <c r="AO79" s="319" t="str" cm="1">
        <f t="array" ref="AO79">IF(AN79=0,"",IFERROR(_xlfn._xlws.FILTER(Irrig.Out!B:E,Irrig.Out!A:A=MT.Out!AN79),""))</f>
        <v/>
      </c>
      <c r="AT79" s="319" t="str" cm="1">
        <f t="array" ref="AT79">IF(AS79=0,"",IFERROR(_xlfn._xlws.FILTER('Residues.Out'!F:K,'Residues.Out'!A:A=AS79),""))</f>
        <v/>
      </c>
      <c r="BA79" s="319" t="str" cm="1">
        <f t="array" ref="BA79">IF(AZ79=0,"",IFERROR(_xlfn._xlws.FILTER(Fert.Out!B:K,Fert.Out!A:A=MT.Out!AZ79),""))</f>
        <v/>
      </c>
      <c r="BK79" s="319" t="str" cm="1">
        <f t="array" ref="BK79">IF(AZ79=0,"",IFERROR(_xlfn._xlws.FILTER(Fert.Out!T:T,Fert.Out!A:A=MT.Out!AZ79),""))</f>
        <v/>
      </c>
      <c r="BM79" s="319" t="str" cm="1">
        <f t="array" ref="BM79">IF(BL79=0,"",IFERROR(_xlfn._xlws.FILTER(pH.Out!C:D,pH.Out!A:A=MT.Out!BL79),""))</f>
        <v/>
      </c>
      <c r="BP79" s="319" t="str" cm="1">
        <f t="array" ref="BP79">IF(BO79=0,"",IFERROR(_xlfn._xlws.FILTER(Plant.Out!C:D,Plant.Out!B:B=MT.Out!BO79),""))</f>
        <v/>
      </c>
      <c r="BR79" s="319" t="str" cm="1">
        <f t="array" ref="BR79">IF(BO79=0,"",IFERROR(_xlfn._xlws.FILTER(Plant.Out!E:P,Plant.Out!B:B=MT.Out!BO79),""))</f>
        <v/>
      </c>
      <c r="CE79" s="319" t="str" cm="1">
        <f t="array" ref="CE79">IF(CD79=0,"",IFERROR(_xlfn._xlws.FILTER('PH.E.Out'!E:G,'PH.E.Out'!A:A=MT.Out!CD79),""))</f>
        <v/>
      </c>
      <c r="CI79" s="319" t="str" cm="1">
        <f t="array" ref="CI79">IF(CH79=0,"",IFERROR(_xlfn._xlws.FILTER(Till.Out!C:C,Till.Out!B:B=MT.Out!CH79),""))</f>
        <v/>
      </c>
      <c r="CK79" s="319" t="str" cm="1">
        <f t="array" ref="CK79">IF(CJ79=0,"",IFERROR(_xlfn._xlws.FILTER(Var.Out!B:S,Var.Out!B:B=MT.Out!CJ79),""))</f>
        <v/>
      </c>
      <c r="DD79" s="319" t="str" cm="1">
        <f t="array" ref="DD79">IF(DC79=0,"",IFERROR(_xlfn._xlws.FILTER(WH.Out!F:G,WH.Out!A:A=MT.Out!DC79),""))</f>
        <v/>
      </c>
      <c r="DG79" s="319" t="str" cm="1">
        <f t="array" ref="DG79">IF(DF79=0,"",IFERROR(_xlfn._xlws.FILTER(Other.Out!B:C,Other.Out!A:A=MT.Out!DF79),""))</f>
        <v/>
      </c>
      <c r="DJ79" s="319" t="str" cm="1">
        <f t="array" ref="DJ79">IF(DI79=0,"",IFERROR(_xlfn._xlws.FILTER(Weed.Out!B:G,Weed.Out!A:A=MT.Out!DI79),""))</f>
        <v/>
      </c>
    </row>
    <row r="80" spans="1:114" x14ac:dyDescent="0.5">
      <c r="A80" s="319" t="str">
        <f t="shared" si="4"/>
        <v/>
      </c>
      <c r="B80" s="319" t="str" cm="1">
        <f t="array" ref="B80">IF(F80="Mulched (left on surface)",IFERROR(_xlfn._xlws.FILTER(Prod.Out!H:H,Prod.Out!B:B=MT.Out!E80),""),IF(F80="Incorporated",IFERROR(_xlfn._xlws.FILTER(Prod.Out!I:I,Prod.Out!B:B=MT.Out!E80),""),IF(F80="Retained (unknown if mulched/incorp.)",IFERROR(_xlfn._xlws.FILTER(Prod.Out!J:J,Prod.Out!B:B=MT.Out!E80),""),"")))</f>
        <v/>
      </c>
      <c r="C80" s="319" t="str">
        <f t="shared" si="5"/>
        <v/>
      </c>
      <c r="M80" s="319" t="str" cm="1">
        <f t="array" ref="M80">IF(L80=0,"",IFERROR(_xlfn._xlws.FILTER(AF.Out!B:I,AF.Out!A:A=MT.Out!L80),""))</f>
        <v/>
      </c>
      <c r="V80" s="319" t="str" cm="1">
        <f t="array" ref="V80">IF(U80=0,"",IFERROR(_xlfn._xlws.FILTER(Animals.Out!P:S,Animals.Out!A:A=MT.Out!U80),""))</f>
        <v/>
      </c>
      <c r="AA80" s="319" t="str" cm="1">
        <f t="array" ref="AA80">IF(Z80=0,"",IFERROR(_xlfn._xlws.FILTER('Chems.Out'!B:B,'Chems.Out'!A:A=MT.Out!Z80),""))</f>
        <v/>
      </c>
      <c r="AC80" s="319" t="str" cm="1">
        <f t="array" ref="AC80">IF(AB80=0,"",IFERROR(_xlfn._xlws.FILTER('PH.E.Out'!M:N,'PH.E.Out'!I:I=MT.Out!AB80),""))</f>
        <v/>
      </c>
      <c r="AF80" s="319" t="str" cm="1">
        <f t="array" ref="AF80">IF(AE80=0,"",IFERROR(_xlfn._xlws.FILTER(AF.Out!B:E,AF.Out!A:A=AE80),""))</f>
        <v/>
      </c>
      <c r="AK80" s="319" t="str" cm="1">
        <f t="array" ref="AK80">IF(AJ80=0,"",IFERROR(_xlfn._xlws.FILTER(Harvest.Out!B:D,Harvest.Out!A:A=MT.Out!AJ80),""))</f>
        <v/>
      </c>
      <c r="AO80" s="319" t="str" cm="1">
        <f t="array" ref="AO80">IF(AN80=0,"",IFERROR(_xlfn._xlws.FILTER(Irrig.Out!B:E,Irrig.Out!A:A=MT.Out!AN80),""))</f>
        <v/>
      </c>
      <c r="AT80" s="319" t="str" cm="1">
        <f t="array" ref="AT80">IF(AS80=0,"",IFERROR(_xlfn._xlws.FILTER('Residues.Out'!F:K,'Residues.Out'!A:A=AS80),""))</f>
        <v/>
      </c>
      <c r="BA80" s="319" t="str" cm="1">
        <f t="array" ref="BA80">IF(AZ80=0,"",IFERROR(_xlfn._xlws.FILTER(Fert.Out!B:K,Fert.Out!A:A=MT.Out!AZ80),""))</f>
        <v/>
      </c>
      <c r="BK80" s="319" t="str" cm="1">
        <f t="array" ref="BK80">IF(AZ80=0,"",IFERROR(_xlfn._xlws.FILTER(Fert.Out!T:T,Fert.Out!A:A=MT.Out!AZ80),""))</f>
        <v/>
      </c>
      <c r="BM80" s="319" t="str" cm="1">
        <f t="array" ref="BM80">IF(BL80=0,"",IFERROR(_xlfn._xlws.FILTER(pH.Out!C:D,pH.Out!A:A=MT.Out!BL80),""))</f>
        <v/>
      </c>
      <c r="BP80" s="319" t="str" cm="1">
        <f t="array" ref="BP80">IF(BO80=0,"",IFERROR(_xlfn._xlws.FILTER(Plant.Out!C:D,Plant.Out!B:B=MT.Out!BO80),""))</f>
        <v/>
      </c>
      <c r="BR80" s="319" t="str" cm="1">
        <f t="array" ref="BR80">IF(BO80=0,"",IFERROR(_xlfn._xlws.FILTER(Plant.Out!E:P,Plant.Out!B:B=MT.Out!BO80),""))</f>
        <v/>
      </c>
      <c r="CE80" s="319" t="str" cm="1">
        <f t="array" ref="CE80">IF(CD80=0,"",IFERROR(_xlfn._xlws.FILTER('PH.E.Out'!E:G,'PH.E.Out'!A:A=MT.Out!CD80),""))</f>
        <v/>
      </c>
      <c r="CI80" s="319" t="str" cm="1">
        <f t="array" ref="CI80">IF(CH80=0,"",IFERROR(_xlfn._xlws.FILTER(Till.Out!C:C,Till.Out!B:B=MT.Out!CH80),""))</f>
        <v/>
      </c>
      <c r="CK80" s="319" t="str" cm="1">
        <f t="array" ref="CK80">IF(CJ80=0,"",IFERROR(_xlfn._xlws.FILTER(Var.Out!B:S,Var.Out!B:B=MT.Out!CJ80),""))</f>
        <v/>
      </c>
      <c r="DD80" s="319" t="str" cm="1">
        <f t="array" ref="DD80">IF(DC80=0,"",IFERROR(_xlfn._xlws.FILTER(WH.Out!F:G,WH.Out!A:A=MT.Out!DC80),""))</f>
        <v/>
      </c>
      <c r="DG80" s="319" t="str" cm="1">
        <f t="array" ref="DG80">IF(DF80=0,"",IFERROR(_xlfn._xlws.FILTER(Other.Out!B:C,Other.Out!A:A=MT.Out!DF80),""))</f>
        <v/>
      </c>
      <c r="DJ80" s="319" t="str" cm="1">
        <f t="array" ref="DJ80">IF(DI80=0,"",IFERROR(_xlfn._xlws.FILTER(Weed.Out!B:G,Weed.Out!A:A=MT.Out!DI80),""))</f>
        <v/>
      </c>
    </row>
    <row r="81" spans="1:114" x14ac:dyDescent="0.5">
      <c r="A81" s="319" t="str">
        <f t="shared" si="4"/>
        <v/>
      </c>
      <c r="B81" s="319" t="str" cm="1">
        <f t="array" ref="B81">IF(F81="Mulched (left on surface)",IFERROR(_xlfn._xlws.FILTER(Prod.Out!H:H,Prod.Out!B:B=MT.Out!E81),""),IF(F81="Incorporated",IFERROR(_xlfn._xlws.FILTER(Prod.Out!I:I,Prod.Out!B:B=MT.Out!E81),""),IF(F81="Retained (unknown if mulched/incorp.)",IFERROR(_xlfn._xlws.FILTER(Prod.Out!J:J,Prod.Out!B:B=MT.Out!E81),""),"")))</f>
        <v/>
      </c>
      <c r="C81" s="319" t="str">
        <f t="shared" si="5"/>
        <v/>
      </c>
      <c r="M81" s="319" t="str" cm="1">
        <f t="array" ref="M81">IF(L81=0,"",IFERROR(_xlfn._xlws.FILTER(AF.Out!B:I,AF.Out!A:A=MT.Out!L81),""))</f>
        <v/>
      </c>
      <c r="V81" s="319" t="str" cm="1">
        <f t="array" ref="V81">IF(U81=0,"",IFERROR(_xlfn._xlws.FILTER(Animals.Out!P:S,Animals.Out!A:A=MT.Out!U81),""))</f>
        <v/>
      </c>
      <c r="AA81" s="319" t="str" cm="1">
        <f t="array" ref="AA81">IF(Z81=0,"",IFERROR(_xlfn._xlws.FILTER('Chems.Out'!B:B,'Chems.Out'!A:A=MT.Out!Z81),""))</f>
        <v/>
      </c>
      <c r="AC81" s="319" t="str" cm="1">
        <f t="array" ref="AC81">IF(AB81=0,"",IFERROR(_xlfn._xlws.FILTER('PH.E.Out'!M:N,'PH.E.Out'!I:I=MT.Out!AB81),""))</f>
        <v/>
      </c>
      <c r="AF81" s="319" t="str" cm="1">
        <f t="array" ref="AF81">IF(AE81=0,"",IFERROR(_xlfn._xlws.FILTER(AF.Out!B:E,AF.Out!A:A=AE81),""))</f>
        <v/>
      </c>
      <c r="AK81" s="319" t="str" cm="1">
        <f t="array" ref="AK81">IF(AJ81=0,"",IFERROR(_xlfn._xlws.FILTER(Harvest.Out!B:D,Harvest.Out!A:A=MT.Out!AJ81),""))</f>
        <v/>
      </c>
      <c r="AO81" s="319" t="str" cm="1">
        <f t="array" ref="AO81">IF(AN81=0,"",IFERROR(_xlfn._xlws.FILTER(Irrig.Out!B:E,Irrig.Out!A:A=MT.Out!AN81),""))</f>
        <v/>
      </c>
      <c r="AT81" s="319" t="str" cm="1">
        <f t="array" ref="AT81">IF(AS81=0,"",IFERROR(_xlfn._xlws.FILTER('Residues.Out'!F:K,'Residues.Out'!A:A=AS81),""))</f>
        <v/>
      </c>
      <c r="BA81" s="319" t="str" cm="1">
        <f t="array" ref="BA81">IF(AZ81=0,"",IFERROR(_xlfn._xlws.FILTER(Fert.Out!B:K,Fert.Out!A:A=MT.Out!AZ81),""))</f>
        <v/>
      </c>
      <c r="BK81" s="319" t="str" cm="1">
        <f t="array" ref="BK81">IF(AZ81=0,"",IFERROR(_xlfn._xlws.FILTER(Fert.Out!T:T,Fert.Out!A:A=MT.Out!AZ81),""))</f>
        <v/>
      </c>
      <c r="BM81" s="319" t="str" cm="1">
        <f t="array" ref="BM81">IF(BL81=0,"",IFERROR(_xlfn._xlws.FILTER(pH.Out!C:D,pH.Out!A:A=MT.Out!BL81),""))</f>
        <v/>
      </c>
      <c r="BP81" s="319" t="str" cm="1">
        <f t="array" ref="BP81">IF(BO81=0,"",IFERROR(_xlfn._xlws.FILTER(Plant.Out!C:D,Plant.Out!B:B=MT.Out!BO81),""))</f>
        <v/>
      </c>
      <c r="BR81" s="319" t="str" cm="1">
        <f t="array" ref="BR81">IF(BO81=0,"",IFERROR(_xlfn._xlws.FILTER(Plant.Out!E:P,Plant.Out!B:B=MT.Out!BO81),""))</f>
        <v/>
      </c>
      <c r="CE81" s="319" t="str" cm="1">
        <f t="array" ref="CE81">IF(CD81=0,"",IFERROR(_xlfn._xlws.FILTER('PH.E.Out'!E:G,'PH.E.Out'!A:A=MT.Out!CD81),""))</f>
        <v/>
      </c>
      <c r="CI81" s="319" t="str" cm="1">
        <f t="array" ref="CI81">IF(CH81=0,"",IFERROR(_xlfn._xlws.FILTER(Till.Out!C:C,Till.Out!B:B=MT.Out!CH81),""))</f>
        <v/>
      </c>
      <c r="CK81" s="319" t="str" cm="1">
        <f t="array" ref="CK81">IF(CJ81=0,"",IFERROR(_xlfn._xlws.FILTER(Var.Out!B:S,Var.Out!B:B=MT.Out!CJ81),""))</f>
        <v/>
      </c>
      <c r="DD81" s="319" t="str" cm="1">
        <f t="array" ref="DD81">IF(DC81=0,"",IFERROR(_xlfn._xlws.FILTER(WH.Out!F:G,WH.Out!A:A=MT.Out!DC81),""))</f>
        <v/>
      </c>
      <c r="DG81" s="319" t="str" cm="1">
        <f t="array" ref="DG81">IF(DF81=0,"",IFERROR(_xlfn._xlws.FILTER(Other.Out!B:C,Other.Out!A:A=MT.Out!DF81),""))</f>
        <v/>
      </c>
      <c r="DJ81" s="319" t="str" cm="1">
        <f t="array" ref="DJ81">IF(DI81=0,"",IFERROR(_xlfn._xlws.FILTER(Weed.Out!B:G,Weed.Out!A:A=MT.Out!DI81),""))</f>
        <v/>
      </c>
    </row>
    <row r="82" spans="1:114" x14ac:dyDescent="0.5">
      <c r="A82" s="319" t="str">
        <f t="shared" si="4"/>
        <v/>
      </c>
      <c r="B82" s="319" t="str" cm="1">
        <f t="array" ref="B82">IF(F82="Mulched (left on surface)",IFERROR(_xlfn._xlws.FILTER(Prod.Out!H:H,Prod.Out!B:B=MT.Out!E82),""),IF(F82="Incorporated",IFERROR(_xlfn._xlws.FILTER(Prod.Out!I:I,Prod.Out!B:B=MT.Out!E82),""),IF(F82="Retained (unknown if mulched/incorp.)",IFERROR(_xlfn._xlws.FILTER(Prod.Out!J:J,Prod.Out!B:B=MT.Out!E82),""),"")))</f>
        <v/>
      </c>
      <c r="C82" s="319" t="str">
        <f t="shared" si="5"/>
        <v/>
      </c>
      <c r="M82" s="319" t="str" cm="1">
        <f t="array" ref="M82">IF(L82=0,"",IFERROR(_xlfn._xlws.FILTER(AF.Out!B:I,AF.Out!A:A=MT.Out!L82),""))</f>
        <v/>
      </c>
      <c r="V82" s="319" t="str" cm="1">
        <f t="array" ref="V82">IF(U82=0,"",IFERROR(_xlfn._xlws.FILTER(Animals.Out!P:S,Animals.Out!A:A=MT.Out!U82),""))</f>
        <v/>
      </c>
      <c r="AA82" s="319" t="str" cm="1">
        <f t="array" ref="AA82">IF(Z82=0,"",IFERROR(_xlfn._xlws.FILTER('Chems.Out'!B:B,'Chems.Out'!A:A=MT.Out!Z82),""))</f>
        <v/>
      </c>
      <c r="AC82" s="319" t="str" cm="1">
        <f t="array" ref="AC82">IF(AB82=0,"",IFERROR(_xlfn._xlws.FILTER('PH.E.Out'!M:N,'PH.E.Out'!I:I=MT.Out!AB82),""))</f>
        <v/>
      </c>
      <c r="AF82" s="319" t="str" cm="1">
        <f t="array" ref="AF82">IF(AE82=0,"",IFERROR(_xlfn._xlws.FILTER(AF.Out!B:E,AF.Out!A:A=AE82),""))</f>
        <v/>
      </c>
      <c r="AK82" s="319" t="str" cm="1">
        <f t="array" ref="AK82">IF(AJ82=0,"",IFERROR(_xlfn._xlws.FILTER(Harvest.Out!B:D,Harvest.Out!A:A=MT.Out!AJ82),""))</f>
        <v/>
      </c>
      <c r="AO82" s="319" t="str" cm="1">
        <f t="array" ref="AO82">IF(AN82=0,"",IFERROR(_xlfn._xlws.FILTER(Irrig.Out!B:E,Irrig.Out!A:A=MT.Out!AN82),""))</f>
        <v/>
      </c>
      <c r="AT82" s="319" t="str" cm="1">
        <f t="array" ref="AT82">IF(AS82=0,"",IFERROR(_xlfn._xlws.FILTER('Residues.Out'!F:K,'Residues.Out'!A:A=AS82),""))</f>
        <v/>
      </c>
      <c r="BA82" s="319" t="str" cm="1">
        <f t="array" ref="BA82">IF(AZ82=0,"",IFERROR(_xlfn._xlws.FILTER(Fert.Out!B:K,Fert.Out!A:A=MT.Out!AZ82),""))</f>
        <v/>
      </c>
      <c r="BK82" s="319" t="str" cm="1">
        <f t="array" ref="BK82">IF(AZ82=0,"",IFERROR(_xlfn._xlws.FILTER(Fert.Out!T:T,Fert.Out!A:A=MT.Out!AZ82),""))</f>
        <v/>
      </c>
      <c r="BM82" s="319" t="str" cm="1">
        <f t="array" ref="BM82">IF(BL82=0,"",IFERROR(_xlfn._xlws.FILTER(pH.Out!C:D,pH.Out!A:A=MT.Out!BL82),""))</f>
        <v/>
      </c>
      <c r="BP82" s="319" t="str" cm="1">
        <f t="array" ref="BP82">IF(BO82=0,"",IFERROR(_xlfn._xlws.FILTER(Plant.Out!C:D,Plant.Out!B:B=MT.Out!BO82),""))</f>
        <v/>
      </c>
      <c r="BR82" s="319" t="str" cm="1">
        <f t="array" ref="BR82">IF(BO82=0,"",IFERROR(_xlfn._xlws.FILTER(Plant.Out!E:P,Plant.Out!B:B=MT.Out!BO82),""))</f>
        <v/>
      </c>
      <c r="CE82" s="319" t="str" cm="1">
        <f t="array" ref="CE82">IF(CD82=0,"",IFERROR(_xlfn._xlws.FILTER('PH.E.Out'!E:G,'PH.E.Out'!A:A=MT.Out!CD82),""))</f>
        <v/>
      </c>
      <c r="CI82" s="319" t="str" cm="1">
        <f t="array" ref="CI82">IF(CH82=0,"",IFERROR(_xlfn._xlws.FILTER(Till.Out!C:C,Till.Out!B:B=MT.Out!CH82),""))</f>
        <v/>
      </c>
      <c r="CK82" s="319" t="str" cm="1">
        <f t="array" ref="CK82">IF(CJ82=0,"",IFERROR(_xlfn._xlws.FILTER(Var.Out!B:S,Var.Out!B:B=MT.Out!CJ82),""))</f>
        <v/>
      </c>
      <c r="DD82" s="319" t="str" cm="1">
        <f t="array" ref="DD82">IF(DC82=0,"",IFERROR(_xlfn._xlws.FILTER(WH.Out!F:G,WH.Out!A:A=MT.Out!DC82),""))</f>
        <v/>
      </c>
      <c r="DG82" s="319" t="str" cm="1">
        <f t="array" ref="DG82">IF(DF82=0,"",IFERROR(_xlfn._xlws.FILTER(Other.Out!B:C,Other.Out!A:A=MT.Out!DF82),""))</f>
        <v/>
      </c>
      <c r="DJ82" s="319" t="str" cm="1">
        <f t="array" ref="DJ82">IF(DI82=0,"",IFERROR(_xlfn._xlws.FILTER(Weed.Out!B:G,Weed.Out!A:A=MT.Out!DI82),""))</f>
        <v/>
      </c>
    </row>
    <row r="83" spans="1:114" x14ac:dyDescent="0.5">
      <c r="A83" s="319" t="str">
        <f t="shared" si="4"/>
        <v/>
      </c>
      <c r="B83" s="319" t="str" cm="1">
        <f t="array" ref="B83">IF(F83="Mulched (left on surface)",IFERROR(_xlfn._xlws.FILTER(Prod.Out!H:H,Prod.Out!B:B=MT.Out!E83),""),IF(F83="Incorporated",IFERROR(_xlfn._xlws.FILTER(Prod.Out!I:I,Prod.Out!B:B=MT.Out!E83),""),IF(F83="Retained (unknown if mulched/incorp.)",IFERROR(_xlfn._xlws.FILTER(Prod.Out!J:J,Prod.Out!B:B=MT.Out!E83),""),"")))</f>
        <v/>
      </c>
      <c r="C83" s="319" t="str">
        <f t="shared" si="5"/>
        <v/>
      </c>
      <c r="M83" s="319" t="str" cm="1">
        <f t="array" ref="M83">IF(L83=0,"",IFERROR(_xlfn._xlws.FILTER(AF.Out!B:I,AF.Out!A:A=MT.Out!L83),""))</f>
        <v/>
      </c>
      <c r="V83" s="319" t="str" cm="1">
        <f t="array" ref="V83">IF(U83=0,"",IFERROR(_xlfn._xlws.FILTER(Animals.Out!P:S,Animals.Out!A:A=MT.Out!U83),""))</f>
        <v/>
      </c>
      <c r="AA83" s="319" t="str" cm="1">
        <f t="array" ref="AA83">IF(Z83=0,"",IFERROR(_xlfn._xlws.FILTER('Chems.Out'!B:B,'Chems.Out'!A:A=MT.Out!Z83),""))</f>
        <v/>
      </c>
      <c r="AC83" s="319" t="str" cm="1">
        <f t="array" ref="AC83">IF(AB83=0,"",IFERROR(_xlfn._xlws.FILTER('PH.E.Out'!M:N,'PH.E.Out'!I:I=MT.Out!AB83),""))</f>
        <v/>
      </c>
      <c r="AF83" s="319" t="str" cm="1">
        <f t="array" ref="AF83">IF(AE83=0,"",IFERROR(_xlfn._xlws.FILTER(AF.Out!B:E,AF.Out!A:A=AE83),""))</f>
        <v/>
      </c>
      <c r="AK83" s="319" t="str" cm="1">
        <f t="array" ref="AK83">IF(AJ83=0,"",IFERROR(_xlfn._xlws.FILTER(Harvest.Out!B:D,Harvest.Out!A:A=MT.Out!AJ83),""))</f>
        <v/>
      </c>
      <c r="AO83" s="319" t="str" cm="1">
        <f t="array" ref="AO83">IF(AN83=0,"",IFERROR(_xlfn._xlws.FILTER(Irrig.Out!B:E,Irrig.Out!A:A=MT.Out!AN83),""))</f>
        <v/>
      </c>
      <c r="AT83" s="319" t="str" cm="1">
        <f t="array" ref="AT83">IF(AS83=0,"",IFERROR(_xlfn._xlws.FILTER('Residues.Out'!F:K,'Residues.Out'!A:A=AS83),""))</f>
        <v/>
      </c>
      <c r="BA83" s="319" t="str" cm="1">
        <f t="array" ref="BA83">IF(AZ83=0,"",IFERROR(_xlfn._xlws.FILTER(Fert.Out!B:K,Fert.Out!A:A=MT.Out!AZ83),""))</f>
        <v/>
      </c>
      <c r="BK83" s="319" t="str" cm="1">
        <f t="array" ref="BK83">IF(AZ83=0,"",IFERROR(_xlfn._xlws.FILTER(Fert.Out!T:T,Fert.Out!A:A=MT.Out!AZ83),""))</f>
        <v/>
      </c>
      <c r="BM83" s="319" t="str" cm="1">
        <f t="array" ref="BM83">IF(BL83=0,"",IFERROR(_xlfn._xlws.FILTER(pH.Out!C:D,pH.Out!A:A=MT.Out!BL83),""))</f>
        <v/>
      </c>
      <c r="BP83" s="319" t="str" cm="1">
        <f t="array" ref="BP83">IF(BO83=0,"",IFERROR(_xlfn._xlws.FILTER(Plant.Out!C:D,Plant.Out!B:B=MT.Out!BO83),""))</f>
        <v/>
      </c>
      <c r="BR83" s="319" t="str" cm="1">
        <f t="array" ref="BR83">IF(BO83=0,"",IFERROR(_xlfn._xlws.FILTER(Plant.Out!E:P,Plant.Out!B:B=MT.Out!BO83),""))</f>
        <v/>
      </c>
      <c r="CE83" s="319" t="str" cm="1">
        <f t="array" ref="CE83">IF(CD83=0,"",IFERROR(_xlfn._xlws.FILTER('PH.E.Out'!E:G,'PH.E.Out'!A:A=MT.Out!CD83),""))</f>
        <v/>
      </c>
      <c r="CI83" s="319" t="str" cm="1">
        <f t="array" ref="CI83">IF(CH83=0,"",IFERROR(_xlfn._xlws.FILTER(Till.Out!C:C,Till.Out!B:B=MT.Out!CH83),""))</f>
        <v/>
      </c>
      <c r="CK83" s="319" t="str" cm="1">
        <f t="array" ref="CK83">IF(CJ83=0,"",IFERROR(_xlfn._xlws.FILTER(Var.Out!B:S,Var.Out!B:B=MT.Out!CJ83),""))</f>
        <v/>
      </c>
      <c r="DD83" s="319" t="str" cm="1">
        <f t="array" ref="DD83">IF(DC83=0,"",IFERROR(_xlfn._xlws.FILTER(WH.Out!F:G,WH.Out!A:A=MT.Out!DC83),""))</f>
        <v/>
      </c>
      <c r="DG83" s="319" t="str" cm="1">
        <f t="array" ref="DG83">IF(DF83=0,"",IFERROR(_xlfn._xlws.FILTER(Other.Out!B:C,Other.Out!A:A=MT.Out!DF83),""))</f>
        <v/>
      </c>
      <c r="DJ83" s="319" t="str" cm="1">
        <f t="array" ref="DJ83">IF(DI83=0,"",IFERROR(_xlfn._xlws.FILTER(Weed.Out!B:G,Weed.Out!A:A=MT.Out!DI83),""))</f>
        <v/>
      </c>
    </row>
    <row r="84" spans="1:114" x14ac:dyDescent="0.5">
      <c r="A84" s="319" t="str">
        <f t="shared" si="4"/>
        <v/>
      </c>
      <c r="B84" s="319" t="str" cm="1">
        <f t="array" ref="B84">IF(F84="Mulched (left on surface)",IFERROR(_xlfn._xlws.FILTER(Prod.Out!H:H,Prod.Out!B:B=MT.Out!E84),""),IF(F84="Incorporated",IFERROR(_xlfn._xlws.FILTER(Prod.Out!I:I,Prod.Out!B:B=MT.Out!E84),""),IF(F84="Retained (unknown if mulched/incorp.)",IFERROR(_xlfn._xlws.FILTER(Prod.Out!J:J,Prod.Out!B:B=MT.Out!E84),""),"")))</f>
        <v/>
      </c>
      <c r="C84" s="319" t="str">
        <f t="shared" si="5"/>
        <v/>
      </c>
      <c r="M84" s="319" t="str" cm="1">
        <f t="array" ref="M84">IF(L84=0,"",IFERROR(_xlfn._xlws.FILTER(AF.Out!B:I,AF.Out!A:A=MT.Out!L84),""))</f>
        <v/>
      </c>
      <c r="V84" s="319" t="str" cm="1">
        <f t="array" ref="V84">IF(U84=0,"",IFERROR(_xlfn._xlws.FILTER(Animals.Out!P:S,Animals.Out!A:A=MT.Out!U84),""))</f>
        <v/>
      </c>
      <c r="AA84" s="319" t="str" cm="1">
        <f t="array" ref="AA84">IF(Z84=0,"",IFERROR(_xlfn._xlws.FILTER('Chems.Out'!B:B,'Chems.Out'!A:A=MT.Out!Z84),""))</f>
        <v/>
      </c>
      <c r="AC84" s="319" t="str" cm="1">
        <f t="array" ref="AC84">IF(AB84=0,"",IFERROR(_xlfn._xlws.FILTER('PH.E.Out'!M:N,'PH.E.Out'!I:I=MT.Out!AB84),""))</f>
        <v/>
      </c>
      <c r="AF84" s="319" t="str" cm="1">
        <f t="array" ref="AF84">IF(AE84=0,"",IFERROR(_xlfn._xlws.FILTER(AF.Out!B:E,AF.Out!A:A=AE84),""))</f>
        <v/>
      </c>
      <c r="AK84" s="319" t="str" cm="1">
        <f t="array" ref="AK84">IF(AJ84=0,"",IFERROR(_xlfn._xlws.FILTER(Harvest.Out!B:D,Harvest.Out!A:A=MT.Out!AJ84),""))</f>
        <v/>
      </c>
      <c r="AO84" s="319" t="str" cm="1">
        <f t="array" ref="AO84">IF(AN84=0,"",IFERROR(_xlfn._xlws.FILTER(Irrig.Out!B:E,Irrig.Out!A:A=MT.Out!AN84),""))</f>
        <v/>
      </c>
      <c r="AT84" s="319" t="str" cm="1">
        <f t="array" ref="AT84">IF(AS84=0,"",IFERROR(_xlfn._xlws.FILTER('Residues.Out'!F:K,'Residues.Out'!A:A=AS84),""))</f>
        <v/>
      </c>
      <c r="BA84" s="319" t="str" cm="1">
        <f t="array" ref="BA84">IF(AZ84=0,"",IFERROR(_xlfn._xlws.FILTER(Fert.Out!B:K,Fert.Out!A:A=MT.Out!AZ84),""))</f>
        <v/>
      </c>
      <c r="BK84" s="319" t="str" cm="1">
        <f t="array" ref="BK84">IF(AZ84=0,"",IFERROR(_xlfn._xlws.FILTER(Fert.Out!T:T,Fert.Out!A:A=MT.Out!AZ84),""))</f>
        <v/>
      </c>
      <c r="BM84" s="319" t="str" cm="1">
        <f t="array" ref="BM84">IF(BL84=0,"",IFERROR(_xlfn._xlws.FILTER(pH.Out!C:D,pH.Out!A:A=MT.Out!BL84),""))</f>
        <v/>
      </c>
      <c r="BP84" s="319" t="str" cm="1">
        <f t="array" ref="BP84">IF(BO84=0,"",IFERROR(_xlfn._xlws.FILTER(Plant.Out!C:D,Plant.Out!B:B=MT.Out!BO84),""))</f>
        <v/>
      </c>
      <c r="BR84" s="319" t="str" cm="1">
        <f t="array" ref="BR84">IF(BO84=0,"",IFERROR(_xlfn._xlws.FILTER(Plant.Out!E:P,Plant.Out!B:B=MT.Out!BO84),""))</f>
        <v/>
      </c>
      <c r="CE84" s="319" t="str" cm="1">
        <f t="array" ref="CE84">IF(CD84=0,"",IFERROR(_xlfn._xlws.FILTER('PH.E.Out'!E:G,'PH.E.Out'!A:A=MT.Out!CD84),""))</f>
        <v/>
      </c>
      <c r="CI84" s="319" t="str" cm="1">
        <f t="array" ref="CI84">IF(CH84=0,"",IFERROR(_xlfn._xlws.FILTER(Till.Out!C:C,Till.Out!B:B=MT.Out!CH84),""))</f>
        <v/>
      </c>
      <c r="CK84" s="319" t="str" cm="1">
        <f t="array" ref="CK84">IF(CJ84=0,"",IFERROR(_xlfn._xlws.FILTER(Var.Out!B:S,Var.Out!B:B=MT.Out!CJ84),""))</f>
        <v/>
      </c>
      <c r="DD84" s="319" t="str" cm="1">
        <f t="array" ref="DD84">IF(DC84=0,"",IFERROR(_xlfn._xlws.FILTER(WH.Out!F:G,WH.Out!A:A=MT.Out!DC84),""))</f>
        <v/>
      </c>
      <c r="DG84" s="319" t="str" cm="1">
        <f t="array" ref="DG84">IF(DF84=0,"",IFERROR(_xlfn._xlws.FILTER(Other.Out!B:C,Other.Out!A:A=MT.Out!DF84),""))</f>
        <v/>
      </c>
      <c r="DJ84" s="319" t="str" cm="1">
        <f t="array" ref="DJ84">IF(DI84=0,"",IFERROR(_xlfn._xlws.FILTER(Weed.Out!B:G,Weed.Out!A:A=MT.Out!DI84),""))</f>
        <v/>
      </c>
    </row>
    <row r="85" spans="1:114" x14ac:dyDescent="0.5">
      <c r="A85" s="319" t="str">
        <f t="shared" si="4"/>
        <v/>
      </c>
      <c r="B85" s="319" t="str" cm="1">
        <f t="array" ref="B85">IF(F85="Mulched (left on surface)",IFERROR(_xlfn._xlws.FILTER(Prod.Out!H:H,Prod.Out!B:B=MT.Out!E85),""),IF(F85="Incorporated",IFERROR(_xlfn._xlws.FILTER(Prod.Out!I:I,Prod.Out!B:B=MT.Out!E85),""),IF(F85="Retained (unknown if mulched/incorp.)",IFERROR(_xlfn._xlws.FILTER(Prod.Out!J:J,Prod.Out!B:B=MT.Out!E85),""),"")))</f>
        <v/>
      </c>
      <c r="C85" s="319" t="str">
        <f t="shared" si="5"/>
        <v/>
      </c>
      <c r="M85" s="319" t="str" cm="1">
        <f t="array" ref="M85">IF(L85=0,"",IFERROR(_xlfn._xlws.FILTER(AF.Out!B:I,AF.Out!A:A=MT.Out!L85),""))</f>
        <v/>
      </c>
      <c r="V85" s="319" t="str" cm="1">
        <f t="array" ref="V85">IF(U85=0,"",IFERROR(_xlfn._xlws.FILTER(Animals.Out!P:S,Animals.Out!A:A=MT.Out!U85),""))</f>
        <v/>
      </c>
      <c r="AA85" s="319" t="str" cm="1">
        <f t="array" ref="AA85">IF(Z85=0,"",IFERROR(_xlfn._xlws.FILTER('Chems.Out'!B:B,'Chems.Out'!A:A=MT.Out!Z85),""))</f>
        <v/>
      </c>
      <c r="AC85" s="319" t="str" cm="1">
        <f t="array" ref="AC85">IF(AB85=0,"",IFERROR(_xlfn._xlws.FILTER('PH.E.Out'!M:N,'PH.E.Out'!I:I=MT.Out!AB85),""))</f>
        <v/>
      </c>
      <c r="AF85" s="319" t="str" cm="1">
        <f t="array" ref="AF85">IF(AE85=0,"",IFERROR(_xlfn._xlws.FILTER(AF.Out!B:E,AF.Out!A:A=AE85),""))</f>
        <v/>
      </c>
      <c r="AK85" s="319" t="str" cm="1">
        <f t="array" ref="AK85">IF(AJ85=0,"",IFERROR(_xlfn._xlws.FILTER(Harvest.Out!B:D,Harvest.Out!A:A=MT.Out!AJ85),""))</f>
        <v/>
      </c>
      <c r="AO85" s="319" t="str" cm="1">
        <f t="array" ref="AO85">IF(AN85=0,"",IFERROR(_xlfn._xlws.FILTER(Irrig.Out!B:E,Irrig.Out!A:A=MT.Out!AN85),""))</f>
        <v/>
      </c>
      <c r="AT85" s="319" t="str" cm="1">
        <f t="array" ref="AT85">IF(AS85=0,"",IFERROR(_xlfn._xlws.FILTER('Residues.Out'!F:K,'Residues.Out'!A:A=AS85),""))</f>
        <v/>
      </c>
      <c r="BA85" s="319" t="str" cm="1">
        <f t="array" ref="BA85">IF(AZ85=0,"",IFERROR(_xlfn._xlws.FILTER(Fert.Out!B:K,Fert.Out!A:A=MT.Out!AZ85),""))</f>
        <v/>
      </c>
      <c r="BK85" s="319" t="str" cm="1">
        <f t="array" ref="BK85">IF(AZ85=0,"",IFERROR(_xlfn._xlws.FILTER(Fert.Out!T:T,Fert.Out!A:A=MT.Out!AZ85),""))</f>
        <v/>
      </c>
      <c r="BM85" s="319" t="str" cm="1">
        <f t="array" ref="BM85">IF(BL85=0,"",IFERROR(_xlfn._xlws.FILTER(pH.Out!C:D,pH.Out!A:A=MT.Out!BL85),""))</f>
        <v/>
      </c>
      <c r="BP85" s="319" t="str" cm="1">
        <f t="array" ref="BP85">IF(BO85=0,"",IFERROR(_xlfn._xlws.FILTER(Plant.Out!C:D,Plant.Out!B:B=MT.Out!BO85),""))</f>
        <v/>
      </c>
      <c r="BR85" s="319" t="str" cm="1">
        <f t="array" ref="BR85">IF(BO85=0,"",IFERROR(_xlfn._xlws.FILTER(Plant.Out!E:P,Plant.Out!B:B=MT.Out!BO85),""))</f>
        <v/>
      </c>
      <c r="CE85" s="319" t="str" cm="1">
        <f t="array" ref="CE85">IF(CD85=0,"",IFERROR(_xlfn._xlws.FILTER('PH.E.Out'!E:G,'PH.E.Out'!A:A=MT.Out!CD85),""))</f>
        <v/>
      </c>
      <c r="CI85" s="319" t="str" cm="1">
        <f t="array" ref="CI85">IF(CH85=0,"",IFERROR(_xlfn._xlws.FILTER(Till.Out!C:C,Till.Out!B:B=MT.Out!CH85),""))</f>
        <v/>
      </c>
      <c r="CK85" s="319" t="str" cm="1">
        <f t="array" ref="CK85">IF(CJ85=0,"",IFERROR(_xlfn._xlws.FILTER(Var.Out!B:S,Var.Out!B:B=MT.Out!CJ85),""))</f>
        <v/>
      </c>
      <c r="DD85" s="319" t="str" cm="1">
        <f t="array" ref="DD85">IF(DC85=0,"",IFERROR(_xlfn._xlws.FILTER(WH.Out!F:G,WH.Out!A:A=MT.Out!DC85),""))</f>
        <v/>
      </c>
      <c r="DG85" s="319" t="str" cm="1">
        <f t="array" ref="DG85">IF(DF85=0,"",IFERROR(_xlfn._xlws.FILTER(Other.Out!B:C,Other.Out!A:A=MT.Out!DF85),""))</f>
        <v/>
      </c>
      <c r="DJ85" s="319" t="str" cm="1">
        <f t="array" ref="DJ85">IF(DI85=0,"",IFERROR(_xlfn._xlws.FILTER(Weed.Out!B:G,Weed.Out!A:A=MT.Out!DI85),""))</f>
        <v/>
      </c>
    </row>
    <row r="86" spans="1:114" x14ac:dyDescent="0.5">
      <c r="A86" s="319" t="str">
        <f t="shared" si="4"/>
        <v/>
      </c>
      <c r="B86" s="319" t="str" cm="1">
        <f t="array" ref="B86">IF(F86="Mulched (left on surface)",IFERROR(_xlfn._xlws.FILTER(Prod.Out!H:H,Prod.Out!B:B=MT.Out!E86),""),IF(F86="Incorporated",IFERROR(_xlfn._xlws.FILTER(Prod.Out!I:I,Prod.Out!B:B=MT.Out!E86),""),IF(F86="Retained (unknown if mulched/incorp.)",IFERROR(_xlfn._xlws.FILTER(Prod.Out!J:J,Prod.Out!B:B=MT.Out!E86),""),"")))</f>
        <v/>
      </c>
      <c r="C86" s="319" t="str">
        <f t="shared" si="5"/>
        <v/>
      </c>
      <c r="M86" s="319" t="str" cm="1">
        <f t="array" ref="M86">IF(L86=0,"",IFERROR(_xlfn._xlws.FILTER(AF.Out!B:I,AF.Out!A:A=MT.Out!L86),""))</f>
        <v/>
      </c>
      <c r="V86" s="319" t="str" cm="1">
        <f t="array" ref="V86">IF(U86=0,"",IFERROR(_xlfn._xlws.FILTER(Animals.Out!P:S,Animals.Out!A:A=MT.Out!U86),""))</f>
        <v/>
      </c>
      <c r="AA86" s="319" t="str" cm="1">
        <f t="array" ref="AA86">IF(Z86=0,"",IFERROR(_xlfn._xlws.FILTER('Chems.Out'!B:B,'Chems.Out'!A:A=MT.Out!Z86),""))</f>
        <v/>
      </c>
      <c r="AC86" s="319" t="str" cm="1">
        <f t="array" ref="AC86">IF(AB86=0,"",IFERROR(_xlfn._xlws.FILTER('PH.E.Out'!M:N,'PH.E.Out'!I:I=MT.Out!AB86),""))</f>
        <v/>
      </c>
      <c r="AF86" s="319" t="str" cm="1">
        <f t="array" ref="AF86">IF(AE86=0,"",IFERROR(_xlfn._xlws.FILTER(AF.Out!B:E,AF.Out!A:A=AE86),""))</f>
        <v/>
      </c>
      <c r="AK86" s="319" t="str" cm="1">
        <f t="array" ref="AK86">IF(AJ86=0,"",IFERROR(_xlfn._xlws.FILTER(Harvest.Out!B:D,Harvest.Out!A:A=MT.Out!AJ86),""))</f>
        <v/>
      </c>
      <c r="AO86" s="319" t="str" cm="1">
        <f t="array" ref="AO86">IF(AN86=0,"",IFERROR(_xlfn._xlws.FILTER(Irrig.Out!B:E,Irrig.Out!A:A=MT.Out!AN86),""))</f>
        <v/>
      </c>
      <c r="AT86" s="319" t="str" cm="1">
        <f t="array" ref="AT86">IF(AS86=0,"",IFERROR(_xlfn._xlws.FILTER('Residues.Out'!F:K,'Residues.Out'!A:A=AS86),""))</f>
        <v/>
      </c>
      <c r="BA86" s="319" t="str" cm="1">
        <f t="array" ref="BA86">IF(AZ86=0,"",IFERROR(_xlfn._xlws.FILTER(Fert.Out!B:K,Fert.Out!A:A=MT.Out!AZ86),""))</f>
        <v/>
      </c>
      <c r="BK86" s="319" t="str" cm="1">
        <f t="array" ref="BK86">IF(AZ86=0,"",IFERROR(_xlfn._xlws.FILTER(Fert.Out!T:T,Fert.Out!A:A=MT.Out!AZ86),""))</f>
        <v/>
      </c>
      <c r="BM86" s="319" t="str" cm="1">
        <f t="array" ref="BM86">IF(BL86=0,"",IFERROR(_xlfn._xlws.FILTER(pH.Out!C:D,pH.Out!A:A=MT.Out!BL86),""))</f>
        <v/>
      </c>
      <c r="BP86" s="319" t="str" cm="1">
        <f t="array" ref="BP86">IF(BO86=0,"",IFERROR(_xlfn._xlws.FILTER(Plant.Out!C:D,Plant.Out!B:B=MT.Out!BO86),""))</f>
        <v/>
      </c>
      <c r="BR86" s="319" t="str" cm="1">
        <f t="array" ref="BR86">IF(BO86=0,"",IFERROR(_xlfn._xlws.FILTER(Plant.Out!E:P,Plant.Out!B:B=MT.Out!BO86),""))</f>
        <v/>
      </c>
      <c r="CE86" s="319" t="str" cm="1">
        <f t="array" ref="CE86">IF(CD86=0,"",IFERROR(_xlfn._xlws.FILTER('PH.E.Out'!E:G,'PH.E.Out'!A:A=MT.Out!CD86),""))</f>
        <v/>
      </c>
      <c r="CI86" s="319" t="str" cm="1">
        <f t="array" ref="CI86">IF(CH86=0,"",IFERROR(_xlfn._xlws.FILTER(Till.Out!C:C,Till.Out!B:B=MT.Out!CH86),""))</f>
        <v/>
      </c>
      <c r="CK86" s="319" t="str" cm="1">
        <f t="array" ref="CK86">IF(CJ86=0,"",IFERROR(_xlfn._xlws.FILTER(Var.Out!B:S,Var.Out!B:B=MT.Out!CJ86),""))</f>
        <v/>
      </c>
      <c r="DD86" s="319" t="str" cm="1">
        <f t="array" ref="DD86">IF(DC86=0,"",IFERROR(_xlfn._xlws.FILTER(WH.Out!F:G,WH.Out!A:A=MT.Out!DC86),""))</f>
        <v/>
      </c>
      <c r="DG86" s="319" t="str" cm="1">
        <f t="array" ref="DG86">IF(DF86=0,"",IFERROR(_xlfn._xlws.FILTER(Other.Out!B:C,Other.Out!A:A=MT.Out!DF86),""))</f>
        <v/>
      </c>
      <c r="DJ86" s="319" t="str" cm="1">
        <f t="array" ref="DJ86">IF(DI86=0,"",IFERROR(_xlfn._xlws.FILTER(Weed.Out!B:G,Weed.Out!A:A=MT.Out!DI86),""))</f>
        <v/>
      </c>
    </row>
    <row r="87" spans="1:114" x14ac:dyDescent="0.5">
      <c r="A87" s="319" t="str">
        <f t="shared" si="4"/>
        <v/>
      </c>
      <c r="B87" s="319" t="str" cm="1">
        <f t="array" ref="B87">IF(F87="Mulched (left on surface)",IFERROR(_xlfn._xlws.FILTER(Prod.Out!H:H,Prod.Out!B:B=MT.Out!E87),""),IF(F87="Incorporated",IFERROR(_xlfn._xlws.FILTER(Prod.Out!I:I,Prod.Out!B:B=MT.Out!E87),""),IF(F87="Retained (unknown if mulched/incorp.)",IFERROR(_xlfn._xlws.FILTER(Prod.Out!J:J,Prod.Out!B:B=MT.Out!E87),""),"")))</f>
        <v/>
      </c>
      <c r="C87" s="319" t="str">
        <f t="shared" si="5"/>
        <v/>
      </c>
      <c r="M87" s="319" t="str" cm="1">
        <f t="array" ref="M87">IF(L87=0,"",IFERROR(_xlfn._xlws.FILTER(AF.Out!B:I,AF.Out!A:A=MT.Out!L87),""))</f>
        <v/>
      </c>
      <c r="V87" s="319" t="str" cm="1">
        <f t="array" ref="V87">IF(U87=0,"",IFERROR(_xlfn._xlws.FILTER(Animals.Out!P:S,Animals.Out!A:A=MT.Out!U87),""))</f>
        <v/>
      </c>
      <c r="AA87" s="319" t="str" cm="1">
        <f t="array" ref="AA87">IF(Z87=0,"",IFERROR(_xlfn._xlws.FILTER('Chems.Out'!B:B,'Chems.Out'!A:A=MT.Out!Z87),""))</f>
        <v/>
      </c>
      <c r="AC87" s="319" t="str" cm="1">
        <f t="array" ref="AC87">IF(AB87=0,"",IFERROR(_xlfn._xlws.FILTER('PH.E.Out'!M:N,'PH.E.Out'!I:I=MT.Out!AB87),""))</f>
        <v/>
      </c>
      <c r="AF87" s="319" t="str" cm="1">
        <f t="array" ref="AF87">IF(AE87=0,"",IFERROR(_xlfn._xlws.FILTER(AF.Out!B:E,AF.Out!A:A=AE87),""))</f>
        <v/>
      </c>
      <c r="AK87" s="319" t="str" cm="1">
        <f t="array" ref="AK87">IF(AJ87=0,"",IFERROR(_xlfn._xlws.FILTER(Harvest.Out!B:D,Harvest.Out!A:A=MT.Out!AJ87),""))</f>
        <v/>
      </c>
      <c r="AO87" s="319" t="str" cm="1">
        <f t="array" ref="AO87">IF(AN87=0,"",IFERROR(_xlfn._xlws.FILTER(Irrig.Out!B:E,Irrig.Out!A:A=MT.Out!AN87),""))</f>
        <v/>
      </c>
      <c r="AT87" s="319" t="str" cm="1">
        <f t="array" ref="AT87">IF(AS87=0,"",IFERROR(_xlfn._xlws.FILTER('Residues.Out'!F:K,'Residues.Out'!A:A=AS87),""))</f>
        <v/>
      </c>
      <c r="BA87" s="319" t="str" cm="1">
        <f t="array" ref="BA87">IF(AZ87=0,"",IFERROR(_xlfn._xlws.FILTER(Fert.Out!B:K,Fert.Out!A:A=MT.Out!AZ87),""))</f>
        <v/>
      </c>
      <c r="BK87" s="319" t="str" cm="1">
        <f t="array" ref="BK87">IF(AZ87=0,"",IFERROR(_xlfn._xlws.FILTER(Fert.Out!T:T,Fert.Out!A:A=MT.Out!AZ87),""))</f>
        <v/>
      </c>
      <c r="BM87" s="319" t="str" cm="1">
        <f t="array" ref="BM87">IF(BL87=0,"",IFERROR(_xlfn._xlws.FILTER(pH.Out!C:D,pH.Out!A:A=MT.Out!BL87),""))</f>
        <v/>
      </c>
      <c r="BP87" s="319" t="str" cm="1">
        <f t="array" ref="BP87">IF(BO87=0,"",IFERROR(_xlfn._xlws.FILTER(Plant.Out!C:D,Plant.Out!B:B=MT.Out!BO87),""))</f>
        <v/>
      </c>
      <c r="BR87" s="319" t="str" cm="1">
        <f t="array" ref="BR87">IF(BO87=0,"",IFERROR(_xlfn._xlws.FILTER(Plant.Out!E:P,Plant.Out!B:B=MT.Out!BO87),""))</f>
        <v/>
      </c>
      <c r="CE87" s="319" t="str" cm="1">
        <f t="array" ref="CE87">IF(CD87=0,"",IFERROR(_xlfn._xlws.FILTER('PH.E.Out'!E:G,'PH.E.Out'!A:A=MT.Out!CD87),""))</f>
        <v/>
      </c>
      <c r="CI87" s="319" t="str" cm="1">
        <f t="array" ref="CI87">IF(CH87=0,"",IFERROR(_xlfn._xlws.FILTER(Till.Out!C:C,Till.Out!B:B=MT.Out!CH87),""))</f>
        <v/>
      </c>
      <c r="CK87" s="319" t="str" cm="1">
        <f t="array" ref="CK87">IF(CJ87=0,"",IFERROR(_xlfn._xlws.FILTER(Var.Out!B:S,Var.Out!B:B=MT.Out!CJ87),""))</f>
        <v/>
      </c>
      <c r="DD87" s="319" t="str" cm="1">
        <f t="array" ref="DD87">IF(DC87=0,"",IFERROR(_xlfn._xlws.FILTER(WH.Out!F:G,WH.Out!A:A=MT.Out!DC87),""))</f>
        <v/>
      </c>
      <c r="DG87" s="319" t="str" cm="1">
        <f t="array" ref="DG87">IF(DF87=0,"",IFERROR(_xlfn._xlws.FILTER(Other.Out!B:C,Other.Out!A:A=MT.Out!DF87),""))</f>
        <v/>
      </c>
      <c r="DJ87" s="319" t="str" cm="1">
        <f t="array" ref="DJ87">IF(DI87=0,"",IFERROR(_xlfn._xlws.FILTER(Weed.Out!B:G,Weed.Out!A:A=MT.Out!DI87),""))</f>
        <v/>
      </c>
    </row>
    <row r="88" spans="1:114" x14ac:dyDescent="0.5">
      <c r="A88" s="319" t="str">
        <f t="shared" si="4"/>
        <v/>
      </c>
      <c r="B88" s="319" t="str" cm="1">
        <f t="array" ref="B88">IF(F88="Mulched (left on surface)",IFERROR(_xlfn._xlws.FILTER(Prod.Out!H:H,Prod.Out!B:B=MT.Out!E88),""),IF(F88="Incorporated",IFERROR(_xlfn._xlws.FILTER(Prod.Out!I:I,Prod.Out!B:B=MT.Out!E88),""),IF(F88="Retained (unknown if mulched/incorp.)",IFERROR(_xlfn._xlws.FILTER(Prod.Out!J:J,Prod.Out!B:B=MT.Out!E88),""),"")))</f>
        <v/>
      </c>
      <c r="C88" s="319" t="str">
        <f t="shared" si="5"/>
        <v/>
      </c>
      <c r="M88" s="319" t="str" cm="1">
        <f t="array" ref="M88">IF(L88=0,"",IFERROR(_xlfn._xlws.FILTER(AF.Out!B:I,AF.Out!A:A=MT.Out!L88),""))</f>
        <v/>
      </c>
      <c r="V88" s="319" t="str" cm="1">
        <f t="array" ref="V88">IF(U88=0,"",IFERROR(_xlfn._xlws.FILTER(Animals.Out!P:S,Animals.Out!A:A=MT.Out!U88),""))</f>
        <v/>
      </c>
      <c r="AA88" s="319" t="str" cm="1">
        <f t="array" ref="AA88">IF(Z88=0,"",IFERROR(_xlfn._xlws.FILTER('Chems.Out'!B:B,'Chems.Out'!A:A=MT.Out!Z88),""))</f>
        <v/>
      </c>
      <c r="AC88" s="319" t="str" cm="1">
        <f t="array" ref="AC88">IF(AB88=0,"",IFERROR(_xlfn._xlws.FILTER('PH.E.Out'!M:N,'PH.E.Out'!I:I=MT.Out!AB88),""))</f>
        <v/>
      </c>
      <c r="AF88" s="319" t="str" cm="1">
        <f t="array" ref="AF88">IF(AE88=0,"",IFERROR(_xlfn._xlws.FILTER(AF.Out!B:E,AF.Out!A:A=AE88),""))</f>
        <v/>
      </c>
      <c r="AK88" s="319" t="str" cm="1">
        <f t="array" ref="AK88">IF(AJ88=0,"",IFERROR(_xlfn._xlws.FILTER(Harvest.Out!B:D,Harvest.Out!A:A=MT.Out!AJ88),""))</f>
        <v/>
      </c>
      <c r="AO88" s="319" t="str" cm="1">
        <f t="array" ref="AO88">IF(AN88=0,"",IFERROR(_xlfn._xlws.FILTER(Irrig.Out!B:E,Irrig.Out!A:A=MT.Out!AN88),""))</f>
        <v/>
      </c>
      <c r="AT88" s="319" t="str" cm="1">
        <f t="array" ref="AT88">IF(AS88=0,"",IFERROR(_xlfn._xlws.FILTER('Residues.Out'!F:K,'Residues.Out'!A:A=AS88),""))</f>
        <v/>
      </c>
      <c r="BA88" s="319" t="str" cm="1">
        <f t="array" ref="BA88">IF(AZ88=0,"",IFERROR(_xlfn._xlws.FILTER(Fert.Out!B:K,Fert.Out!A:A=MT.Out!AZ88),""))</f>
        <v/>
      </c>
      <c r="BK88" s="319" t="str" cm="1">
        <f t="array" ref="BK88">IF(AZ88=0,"",IFERROR(_xlfn._xlws.FILTER(Fert.Out!T:T,Fert.Out!A:A=MT.Out!AZ88),""))</f>
        <v/>
      </c>
      <c r="BM88" s="319" t="str" cm="1">
        <f t="array" ref="BM88">IF(BL88=0,"",IFERROR(_xlfn._xlws.FILTER(pH.Out!C:D,pH.Out!A:A=MT.Out!BL88),""))</f>
        <v/>
      </c>
      <c r="BP88" s="319" t="str" cm="1">
        <f t="array" ref="BP88">IF(BO88=0,"",IFERROR(_xlfn._xlws.FILTER(Plant.Out!C:D,Plant.Out!B:B=MT.Out!BO88),""))</f>
        <v/>
      </c>
      <c r="BR88" s="319" t="str" cm="1">
        <f t="array" ref="BR88">IF(BO88=0,"",IFERROR(_xlfn._xlws.FILTER(Plant.Out!E:P,Plant.Out!B:B=MT.Out!BO88),""))</f>
        <v/>
      </c>
      <c r="CE88" s="319" t="str" cm="1">
        <f t="array" ref="CE88">IF(CD88=0,"",IFERROR(_xlfn._xlws.FILTER('PH.E.Out'!E:G,'PH.E.Out'!A:A=MT.Out!CD88),""))</f>
        <v/>
      </c>
      <c r="CI88" s="319" t="str" cm="1">
        <f t="array" ref="CI88">IF(CH88=0,"",IFERROR(_xlfn._xlws.FILTER(Till.Out!C:C,Till.Out!B:B=MT.Out!CH88),""))</f>
        <v/>
      </c>
      <c r="CK88" s="319" t="str" cm="1">
        <f t="array" ref="CK88">IF(CJ88=0,"",IFERROR(_xlfn._xlws.FILTER(Var.Out!B:S,Var.Out!B:B=MT.Out!CJ88),""))</f>
        <v/>
      </c>
      <c r="DD88" s="319" t="str" cm="1">
        <f t="array" ref="DD88">IF(DC88=0,"",IFERROR(_xlfn._xlws.FILTER(WH.Out!F:G,WH.Out!A:A=MT.Out!DC88),""))</f>
        <v/>
      </c>
      <c r="DG88" s="319" t="str" cm="1">
        <f t="array" ref="DG88">IF(DF88=0,"",IFERROR(_xlfn._xlws.FILTER(Other.Out!B:C,Other.Out!A:A=MT.Out!DF88),""))</f>
        <v/>
      </c>
      <c r="DJ88" s="319" t="str" cm="1">
        <f t="array" ref="DJ88">IF(DI88=0,"",IFERROR(_xlfn._xlws.FILTER(Weed.Out!B:G,Weed.Out!A:A=MT.Out!DI88),""))</f>
        <v/>
      </c>
    </row>
    <row r="89" spans="1:114" x14ac:dyDescent="0.5">
      <c r="A89" s="319" t="str">
        <f t="shared" si="4"/>
        <v/>
      </c>
      <c r="B89" s="319" t="str" cm="1">
        <f t="array" ref="B89">IF(F89="Mulched (left on surface)",IFERROR(_xlfn._xlws.FILTER(Prod.Out!H:H,Prod.Out!B:B=MT.Out!E89),""),IF(F89="Incorporated",IFERROR(_xlfn._xlws.FILTER(Prod.Out!I:I,Prod.Out!B:B=MT.Out!E89),""),IF(F89="Retained (unknown if mulched/incorp.)",IFERROR(_xlfn._xlws.FILTER(Prod.Out!J:J,Prod.Out!B:B=MT.Out!E89),""),"")))</f>
        <v/>
      </c>
      <c r="C89" s="319" t="str">
        <f t="shared" si="5"/>
        <v/>
      </c>
      <c r="M89" s="319" t="str" cm="1">
        <f t="array" ref="M89">IF(L89=0,"",IFERROR(_xlfn._xlws.FILTER(AF.Out!B:I,AF.Out!A:A=MT.Out!L89),""))</f>
        <v/>
      </c>
      <c r="V89" s="319" t="str" cm="1">
        <f t="array" ref="V89">IF(U89=0,"",IFERROR(_xlfn._xlws.FILTER(Animals.Out!P:S,Animals.Out!A:A=MT.Out!U89),""))</f>
        <v/>
      </c>
      <c r="AA89" s="319" t="str" cm="1">
        <f t="array" ref="AA89">IF(Z89=0,"",IFERROR(_xlfn._xlws.FILTER('Chems.Out'!B:B,'Chems.Out'!A:A=MT.Out!Z89),""))</f>
        <v/>
      </c>
      <c r="AC89" s="319" t="str" cm="1">
        <f t="array" ref="AC89">IF(AB89=0,"",IFERROR(_xlfn._xlws.FILTER('PH.E.Out'!M:N,'PH.E.Out'!I:I=MT.Out!AB89),""))</f>
        <v/>
      </c>
      <c r="AF89" s="319" t="str" cm="1">
        <f t="array" ref="AF89">IF(AE89=0,"",IFERROR(_xlfn._xlws.FILTER(AF.Out!B:E,AF.Out!A:A=AE89),""))</f>
        <v/>
      </c>
      <c r="AK89" s="319" t="str" cm="1">
        <f t="array" ref="AK89">IF(AJ89=0,"",IFERROR(_xlfn._xlws.FILTER(Harvest.Out!B:D,Harvest.Out!A:A=MT.Out!AJ89),""))</f>
        <v/>
      </c>
      <c r="AO89" s="319" t="str" cm="1">
        <f t="array" ref="AO89">IF(AN89=0,"",IFERROR(_xlfn._xlws.FILTER(Irrig.Out!B:E,Irrig.Out!A:A=MT.Out!AN89),""))</f>
        <v/>
      </c>
      <c r="AT89" s="319" t="str" cm="1">
        <f t="array" ref="AT89">IF(AS89=0,"",IFERROR(_xlfn._xlws.FILTER('Residues.Out'!F:K,'Residues.Out'!A:A=AS89),""))</f>
        <v/>
      </c>
      <c r="BA89" s="319" t="str" cm="1">
        <f t="array" ref="BA89">IF(AZ89=0,"",IFERROR(_xlfn._xlws.FILTER(Fert.Out!B:K,Fert.Out!A:A=MT.Out!AZ89),""))</f>
        <v/>
      </c>
      <c r="BK89" s="319" t="str" cm="1">
        <f t="array" ref="BK89">IF(AZ89=0,"",IFERROR(_xlfn._xlws.FILTER(Fert.Out!T:T,Fert.Out!A:A=MT.Out!AZ89),""))</f>
        <v/>
      </c>
      <c r="BM89" s="319" t="str" cm="1">
        <f t="array" ref="BM89">IF(BL89=0,"",IFERROR(_xlfn._xlws.FILTER(pH.Out!C:D,pH.Out!A:A=MT.Out!BL89),""))</f>
        <v/>
      </c>
      <c r="BP89" s="319" t="str" cm="1">
        <f t="array" ref="BP89">IF(BO89=0,"",IFERROR(_xlfn._xlws.FILTER(Plant.Out!C:D,Plant.Out!B:B=MT.Out!BO89),""))</f>
        <v/>
      </c>
      <c r="BR89" s="319" t="str" cm="1">
        <f t="array" ref="BR89">IF(BO89=0,"",IFERROR(_xlfn._xlws.FILTER(Plant.Out!E:P,Plant.Out!B:B=MT.Out!BO89),""))</f>
        <v/>
      </c>
      <c r="CE89" s="319" t="str" cm="1">
        <f t="array" ref="CE89">IF(CD89=0,"",IFERROR(_xlfn._xlws.FILTER('PH.E.Out'!E:G,'PH.E.Out'!A:A=MT.Out!CD89),""))</f>
        <v/>
      </c>
      <c r="CI89" s="319" t="str" cm="1">
        <f t="array" ref="CI89">IF(CH89=0,"",IFERROR(_xlfn._xlws.FILTER(Till.Out!C:C,Till.Out!B:B=MT.Out!CH89),""))</f>
        <v/>
      </c>
      <c r="CK89" s="319" t="str" cm="1">
        <f t="array" ref="CK89">IF(CJ89=0,"",IFERROR(_xlfn._xlws.FILTER(Var.Out!B:S,Var.Out!B:B=MT.Out!CJ89),""))</f>
        <v/>
      </c>
      <c r="DD89" s="319" t="str" cm="1">
        <f t="array" ref="DD89">IF(DC89=0,"",IFERROR(_xlfn._xlws.FILTER(WH.Out!F:G,WH.Out!A:A=MT.Out!DC89),""))</f>
        <v/>
      </c>
      <c r="DG89" s="319" t="str" cm="1">
        <f t="array" ref="DG89">IF(DF89=0,"",IFERROR(_xlfn._xlws.FILTER(Other.Out!B:C,Other.Out!A:A=MT.Out!DF89),""))</f>
        <v/>
      </c>
      <c r="DJ89" s="319" t="str" cm="1">
        <f t="array" ref="DJ89">IF(DI89=0,"",IFERROR(_xlfn._xlws.FILTER(Weed.Out!B:G,Weed.Out!A:A=MT.Out!DI89),""))</f>
        <v/>
      </c>
    </row>
    <row r="90" spans="1:114" x14ac:dyDescent="0.5">
      <c r="A90" s="319" t="str">
        <f t="shared" si="4"/>
        <v/>
      </c>
      <c r="B90" s="319" t="str" cm="1">
        <f t="array" ref="B90">IF(F90="Mulched (left on surface)",IFERROR(_xlfn._xlws.FILTER(Prod.Out!H:H,Prod.Out!B:B=MT.Out!E90),""),IF(F90="Incorporated",IFERROR(_xlfn._xlws.FILTER(Prod.Out!I:I,Prod.Out!B:B=MT.Out!E90),""),IF(F90="Retained (unknown if mulched/incorp.)",IFERROR(_xlfn._xlws.FILTER(Prod.Out!J:J,Prod.Out!B:B=MT.Out!E90),""),"")))</f>
        <v/>
      </c>
      <c r="C90" s="319" t="str">
        <f t="shared" si="5"/>
        <v/>
      </c>
      <c r="M90" s="319" t="str" cm="1">
        <f t="array" ref="M90">IF(L90=0,"",IFERROR(_xlfn._xlws.FILTER(AF.Out!B:I,AF.Out!A:A=MT.Out!L90),""))</f>
        <v/>
      </c>
      <c r="V90" s="319" t="str" cm="1">
        <f t="array" ref="V90">IF(U90=0,"",IFERROR(_xlfn._xlws.FILTER(Animals.Out!P:S,Animals.Out!A:A=MT.Out!U90),""))</f>
        <v/>
      </c>
      <c r="AA90" s="319" t="str" cm="1">
        <f t="array" ref="AA90">IF(Z90=0,"",IFERROR(_xlfn._xlws.FILTER('Chems.Out'!B:B,'Chems.Out'!A:A=MT.Out!Z90),""))</f>
        <v/>
      </c>
      <c r="AC90" s="319" t="str" cm="1">
        <f t="array" ref="AC90">IF(AB90=0,"",IFERROR(_xlfn._xlws.FILTER('PH.E.Out'!M:N,'PH.E.Out'!I:I=MT.Out!AB90),""))</f>
        <v/>
      </c>
      <c r="AF90" s="319" t="str" cm="1">
        <f t="array" ref="AF90">IF(AE90=0,"",IFERROR(_xlfn._xlws.FILTER(AF.Out!B:E,AF.Out!A:A=AE90),""))</f>
        <v/>
      </c>
      <c r="AK90" s="319" t="str" cm="1">
        <f t="array" ref="AK90">IF(AJ90=0,"",IFERROR(_xlfn._xlws.FILTER(Harvest.Out!B:D,Harvest.Out!A:A=MT.Out!AJ90),""))</f>
        <v/>
      </c>
      <c r="AO90" s="319" t="str" cm="1">
        <f t="array" ref="AO90">IF(AN90=0,"",IFERROR(_xlfn._xlws.FILTER(Irrig.Out!B:E,Irrig.Out!A:A=MT.Out!AN90),""))</f>
        <v/>
      </c>
      <c r="AT90" s="319" t="str" cm="1">
        <f t="array" ref="AT90">IF(AS90=0,"",IFERROR(_xlfn._xlws.FILTER('Residues.Out'!F:K,'Residues.Out'!A:A=AS90),""))</f>
        <v/>
      </c>
      <c r="BA90" s="319" t="str" cm="1">
        <f t="array" ref="BA90">IF(AZ90=0,"",IFERROR(_xlfn._xlws.FILTER(Fert.Out!B:K,Fert.Out!A:A=MT.Out!AZ90),""))</f>
        <v/>
      </c>
      <c r="BK90" s="319" t="str" cm="1">
        <f t="array" ref="BK90">IF(AZ90=0,"",IFERROR(_xlfn._xlws.FILTER(Fert.Out!T:T,Fert.Out!A:A=MT.Out!AZ90),""))</f>
        <v/>
      </c>
      <c r="BM90" s="319" t="str" cm="1">
        <f t="array" ref="BM90">IF(BL90=0,"",IFERROR(_xlfn._xlws.FILTER(pH.Out!C:D,pH.Out!A:A=MT.Out!BL90),""))</f>
        <v/>
      </c>
      <c r="BP90" s="319" t="str" cm="1">
        <f t="array" ref="BP90">IF(BO90=0,"",IFERROR(_xlfn._xlws.FILTER(Plant.Out!C:D,Plant.Out!B:B=MT.Out!BO90),""))</f>
        <v/>
      </c>
      <c r="BR90" s="319" t="str" cm="1">
        <f t="array" ref="BR90">IF(BO90=0,"",IFERROR(_xlfn._xlws.FILTER(Plant.Out!E:P,Plant.Out!B:B=MT.Out!BO90),""))</f>
        <v/>
      </c>
      <c r="CE90" s="319" t="str" cm="1">
        <f t="array" ref="CE90">IF(CD90=0,"",IFERROR(_xlfn._xlws.FILTER('PH.E.Out'!E:G,'PH.E.Out'!A:A=MT.Out!CD90),""))</f>
        <v/>
      </c>
      <c r="CI90" s="319" t="str" cm="1">
        <f t="array" ref="CI90">IF(CH90=0,"",IFERROR(_xlfn._xlws.FILTER(Till.Out!C:C,Till.Out!B:B=MT.Out!CH90),""))</f>
        <v/>
      </c>
      <c r="CK90" s="319" t="str" cm="1">
        <f t="array" ref="CK90">IF(CJ90=0,"",IFERROR(_xlfn._xlws.FILTER(Var.Out!B:S,Var.Out!B:B=MT.Out!CJ90),""))</f>
        <v/>
      </c>
      <c r="DD90" s="319" t="str" cm="1">
        <f t="array" ref="DD90">IF(DC90=0,"",IFERROR(_xlfn._xlws.FILTER(WH.Out!F:G,WH.Out!A:A=MT.Out!DC90),""))</f>
        <v/>
      </c>
      <c r="DG90" s="319" t="str" cm="1">
        <f t="array" ref="DG90">IF(DF90=0,"",IFERROR(_xlfn._xlws.FILTER(Other.Out!B:C,Other.Out!A:A=MT.Out!DF90),""))</f>
        <v/>
      </c>
      <c r="DJ90" s="319" t="str" cm="1">
        <f t="array" ref="DJ90">IF(DI90=0,"",IFERROR(_xlfn._xlws.FILTER(Weed.Out!B:G,Weed.Out!A:A=MT.Out!DI90),""))</f>
        <v/>
      </c>
    </row>
    <row r="91" spans="1:114" x14ac:dyDescent="0.5">
      <c r="A91" s="319" t="str">
        <f t="shared" si="4"/>
        <v/>
      </c>
      <c r="B91" s="319" t="str" cm="1">
        <f t="array" ref="B91">IF(F91="Mulched (left on surface)",IFERROR(_xlfn._xlws.FILTER(Prod.Out!H:H,Prod.Out!B:B=MT.Out!E91),""),IF(F91="Incorporated",IFERROR(_xlfn._xlws.FILTER(Prod.Out!I:I,Prod.Out!B:B=MT.Out!E91),""),IF(F91="Retained (unknown if mulched/incorp.)",IFERROR(_xlfn._xlws.FILTER(Prod.Out!J:J,Prod.Out!B:B=MT.Out!E91),""),"")))</f>
        <v/>
      </c>
      <c r="C91" s="319" t="str">
        <f t="shared" si="5"/>
        <v/>
      </c>
      <c r="M91" s="319" t="str" cm="1">
        <f t="array" ref="M91">IF(L91=0,"",IFERROR(_xlfn._xlws.FILTER(AF.Out!B:I,AF.Out!A:A=MT.Out!L91),""))</f>
        <v/>
      </c>
      <c r="V91" s="319" t="str" cm="1">
        <f t="array" ref="V91">IF(U91=0,"",IFERROR(_xlfn._xlws.FILTER(Animals.Out!P:S,Animals.Out!A:A=MT.Out!U91),""))</f>
        <v/>
      </c>
      <c r="AA91" s="319" t="str" cm="1">
        <f t="array" ref="AA91">IF(Z91=0,"",IFERROR(_xlfn._xlws.FILTER('Chems.Out'!B:B,'Chems.Out'!A:A=MT.Out!Z91),""))</f>
        <v/>
      </c>
      <c r="AC91" s="319" t="str" cm="1">
        <f t="array" ref="AC91">IF(AB91=0,"",IFERROR(_xlfn._xlws.FILTER('PH.E.Out'!M:N,'PH.E.Out'!I:I=MT.Out!AB91),""))</f>
        <v/>
      </c>
      <c r="AF91" s="319" t="str" cm="1">
        <f t="array" ref="AF91">IF(AE91=0,"",IFERROR(_xlfn._xlws.FILTER(AF.Out!B:E,AF.Out!A:A=AE91),""))</f>
        <v/>
      </c>
      <c r="AK91" s="319" t="str" cm="1">
        <f t="array" ref="AK91">IF(AJ91=0,"",IFERROR(_xlfn._xlws.FILTER(Harvest.Out!B:D,Harvest.Out!A:A=MT.Out!AJ91),""))</f>
        <v/>
      </c>
      <c r="AO91" s="319" t="str" cm="1">
        <f t="array" ref="AO91">IF(AN91=0,"",IFERROR(_xlfn._xlws.FILTER(Irrig.Out!B:E,Irrig.Out!A:A=MT.Out!AN91),""))</f>
        <v/>
      </c>
      <c r="AT91" s="319" t="str" cm="1">
        <f t="array" ref="AT91">IF(AS91=0,"",IFERROR(_xlfn._xlws.FILTER('Residues.Out'!F:K,'Residues.Out'!A:A=AS91),""))</f>
        <v/>
      </c>
      <c r="BA91" s="319" t="str" cm="1">
        <f t="array" ref="BA91">IF(AZ91=0,"",IFERROR(_xlfn._xlws.FILTER(Fert.Out!B:K,Fert.Out!A:A=MT.Out!AZ91),""))</f>
        <v/>
      </c>
      <c r="BK91" s="319" t="str" cm="1">
        <f t="array" ref="BK91">IF(AZ91=0,"",IFERROR(_xlfn._xlws.FILTER(Fert.Out!T:T,Fert.Out!A:A=MT.Out!AZ91),""))</f>
        <v/>
      </c>
      <c r="BM91" s="319" t="str" cm="1">
        <f t="array" ref="BM91">IF(BL91=0,"",IFERROR(_xlfn._xlws.FILTER(pH.Out!C:D,pH.Out!A:A=MT.Out!BL91),""))</f>
        <v/>
      </c>
      <c r="BP91" s="319" t="str" cm="1">
        <f t="array" ref="BP91">IF(BO91=0,"",IFERROR(_xlfn._xlws.FILTER(Plant.Out!C:D,Plant.Out!B:B=MT.Out!BO91),""))</f>
        <v/>
      </c>
      <c r="BR91" s="319" t="str" cm="1">
        <f t="array" ref="BR91">IF(BO91=0,"",IFERROR(_xlfn._xlws.FILTER(Plant.Out!E:P,Plant.Out!B:B=MT.Out!BO91),""))</f>
        <v/>
      </c>
      <c r="CE91" s="319" t="str" cm="1">
        <f t="array" ref="CE91">IF(CD91=0,"",IFERROR(_xlfn._xlws.FILTER('PH.E.Out'!E:G,'PH.E.Out'!A:A=MT.Out!CD91),""))</f>
        <v/>
      </c>
      <c r="CI91" s="319" t="str" cm="1">
        <f t="array" ref="CI91">IF(CH91=0,"",IFERROR(_xlfn._xlws.FILTER(Till.Out!C:C,Till.Out!B:B=MT.Out!CH91),""))</f>
        <v/>
      </c>
      <c r="CK91" s="319" t="str" cm="1">
        <f t="array" ref="CK91">IF(CJ91=0,"",IFERROR(_xlfn._xlws.FILTER(Var.Out!B:S,Var.Out!B:B=MT.Out!CJ91),""))</f>
        <v/>
      </c>
      <c r="DD91" s="319" t="str" cm="1">
        <f t="array" ref="DD91">IF(DC91=0,"",IFERROR(_xlfn._xlws.FILTER(WH.Out!F:G,WH.Out!A:A=MT.Out!DC91),""))</f>
        <v/>
      </c>
      <c r="DG91" s="319" t="str" cm="1">
        <f t="array" ref="DG91">IF(DF91=0,"",IFERROR(_xlfn._xlws.FILTER(Other.Out!B:C,Other.Out!A:A=MT.Out!DF91),""))</f>
        <v/>
      </c>
      <c r="DJ91" s="319" t="str" cm="1">
        <f t="array" ref="DJ91">IF(DI91=0,"",IFERROR(_xlfn._xlws.FILTER(Weed.Out!B:G,Weed.Out!A:A=MT.Out!DI91),""))</f>
        <v/>
      </c>
    </row>
    <row r="92" spans="1:114" x14ac:dyDescent="0.5">
      <c r="A92" s="319" t="str">
        <f t="shared" si="4"/>
        <v/>
      </c>
      <c r="B92" s="319" t="str" cm="1">
        <f t="array" ref="B92">IF(F92="Mulched (left on surface)",IFERROR(_xlfn._xlws.FILTER(Prod.Out!H:H,Prod.Out!B:B=MT.Out!E92),""),IF(F92="Incorporated",IFERROR(_xlfn._xlws.FILTER(Prod.Out!I:I,Prod.Out!B:B=MT.Out!E92),""),IF(F92="Retained (unknown if mulched/incorp.)",IFERROR(_xlfn._xlws.FILTER(Prod.Out!J:J,Prod.Out!B:B=MT.Out!E92),""),"")))</f>
        <v/>
      </c>
      <c r="C92" s="319" t="str">
        <f t="shared" si="5"/>
        <v/>
      </c>
      <c r="M92" s="319" t="str" cm="1">
        <f t="array" ref="M92">IF(L92=0,"",IFERROR(_xlfn._xlws.FILTER(AF.Out!B:I,AF.Out!A:A=MT.Out!L92),""))</f>
        <v/>
      </c>
      <c r="V92" s="319" t="str" cm="1">
        <f t="array" ref="V92">IF(U92=0,"",IFERROR(_xlfn._xlws.FILTER(Animals.Out!P:S,Animals.Out!A:A=MT.Out!U92),""))</f>
        <v/>
      </c>
      <c r="AA92" s="319" t="str" cm="1">
        <f t="array" ref="AA92">IF(Z92=0,"",IFERROR(_xlfn._xlws.FILTER('Chems.Out'!B:B,'Chems.Out'!A:A=MT.Out!Z92),""))</f>
        <v/>
      </c>
      <c r="AC92" s="319" t="str" cm="1">
        <f t="array" ref="AC92">IF(AB92=0,"",IFERROR(_xlfn._xlws.FILTER('PH.E.Out'!M:N,'PH.E.Out'!I:I=MT.Out!AB92),""))</f>
        <v/>
      </c>
      <c r="AF92" s="319" t="str" cm="1">
        <f t="array" ref="AF92">IF(AE92=0,"",IFERROR(_xlfn._xlws.FILTER(AF.Out!B:E,AF.Out!A:A=AE92),""))</f>
        <v/>
      </c>
      <c r="AK92" s="319" t="str" cm="1">
        <f t="array" ref="AK92">IF(AJ92=0,"",IFERROR(_xlfn._xlws.FILTER(Harvest.Out!B:D,Harvest.Out!A:A=MT.Out!AJ92),""))</f>
        <v/>
      </c>
      <c r="AO92" s="319" t="str" cm="1">
        <f t="array" ref="AO92">IF(AN92=0,"",IFERROR(_xlfn._xlws.FILTER(Irrig.Out!B:E,Irrig.Out!A:A=MT.Out!AN92),""))</f>
        <v/>
      </c>
      <c r="AT92" s="319" t="str" cm="1">
        <f t="array" ref="AT92">IF(AS92=0,"",IFERROR(_xlfn._xlws.FILTER('Residues.Out'!F:K,'Residues.Out'!A:A=AS92),""))</f>
        <v/>
      </c>
      <c r="BA92" s="319" t="str" cm="1">
        <f t="array" ref="BA92">IF(AZ92=0,"",IFERROR(_xlfn._xlws.FILTER(Fert.Out!B:K,Fert.Out!A:A=MT.Out!AZ92),""))</f>
        <v/>
      </c>
      <c r="BK92" s="319" t="str" cm="1">
        <f t="array" ref="BK92">IF(AZ92=0,"",IFERROR(_xlfn._xlws.FILTER(Fert.Out!T:T,Fert.Out!A:A=MT.Out!AZ92),""))</f>
        <v/>
      </c>
      <c r="BM92" s="319" t="str" cm="1">
        <f t="array" ref="BM92">IF(BL92=0,"",IFERROR(_xlfn._xlws.FILTER(pH.Out!C:D,pH.Out!A:A=MT.Out!BL92),""))</f>
        <v/>
      </c>
      <c r="BP92" s="319" t="str" cm="1">
        <f t="array" ref="BP92">IF(BO92=0,"",IFERROR(_xlfn._xlws.FILTER(Plant.Out!C:D,Plant.Out!B:B=MT.Out!BO92),""))</f>
        <v/>
      </c>
      <c r="BR92" s="319" t="str" cm="1">
        <f t="array" ref="BR92">IF(BO92=0,"",IFERROR(_xlfn._xlws.FILTER(Plant.Out!E:P,Plant.Out!B:B=MT.Out!BO92),""))</f>
        <v/>
      </c>
      <c r="CE92" s="319" t="str" cm="1">
        <f t="array" ref="CE92">IF(CD92=0,"",IFERROR(_xlfn._xlws.FILTER('PH.E.Out'!E:G,'PH.E.Out'!A:A=MT.Out!CD92),""))</f>
        <v/>
      </c>
      <c r="CI92" s="319" t="str" cm="1">
        <f t="array" ref="CI92">IF(CH92=0,"",IFERROR(_xlfn._xlws.FILTER(Till.Out!C:C,Till.Out!B:B=MT.Out!CH92),""))</f>
        <v/>
      </c>
      <c r="CK92" s="319" t="str" cm="1">
        <f t="array" ref="CK92">IF(CJ92=0,"",IFERROR(_xlfn._xlws.FILTER(Var.Out!B:S,Var.Out!B:B=MT.Out!CJ92),""))</f>
        <v/>
      </c>
      <c r="DD92" s="319" t="str" cm="1">
        <f t="array" ref="DD92">IF(DC92=0,"",IFERROR(_xlfn._xlws.FILTER(WH.Out!F:G,WH.Out!A:A=MT.Out!DC92),""))</f>
        <v/>
      </c>
      <c r="DG92" s="319" t="str" cm="1">
        <f t="array" ref="DG92">IF(DF92=0,"",IFERROR(_xlfn._xlws.FILTER(Other.Out!B:C,Other.Out!A:A=MT.Out!DF92),""))</f>
        <v/>
      </c>
      <c r="DJ92" s="319" t="str" cm="1">
        <f t="array" ref="DJ92">IF(DI92=0,"",IFERROR(_xlfn._xlws.FILTER(Weed.Out!B:G,Weed.Out!A:A=MT.Out!DI92),""))</f>
        <v/>
      </c>
    </row>
    <row r="93" spans="1:114" x14ac:dyDescent="0.5">
      <c r="A93" s="319" t="str">
        <f t="shared" si="4"/>
        <v/>
      </c>
      <c r="B93" s="319" t="str" cm="1">
        <f t="array" ref="B93">IF(F93="Mulched (left on surface)",IFERROR(_xlfn._xlws.FILTER(Prod.Out!H:H,Prod.Out!B:B=MT.Out!E93),""),IF(F93="Incorporated",IFERROR(_xlfn._xlws.FILTER(Prod.Out!I:I,Prod.Out!B:B=MT.Out!E93),""),IF(F93="Retained (unknown if mulched/incorp.)",IFERROR(_xlfn._xlws.FILTER(Prod.Out!J:J,Prod.Out!B:B=MT.Out!E93),""),"")))</f>
        <v/>
      </c>
      <c r="C93" s="319" t="str">
        <f t="shared" si="5"/>
        <v/>
      </c>
      <c r="M93" s="319" t="str" cm="1">
        <f t="array" ref="M93">IF(L93=0,"",IFERROR(_xlfn._xlws.FILTER(AF.Out!B:I,AF.Out!A:A=MT.Out!L93),""))</f>
        <v/>
      </c>
      <c r="V93" s="319" t="str" cm="1">
        <f t="array" ref="V93">IF(U93=0,"",IFERROR(_xlfn._xlws.FILTER(Animals.Out!P:S,Animals.Out!A:A=MT.Out!U93),""))</f>
        <v/>
      </c>
      <c r="AA93" s="319" t="str" cm="1">
        <f t="array" ref="AA93">IF(Z93=0,"",IFERROR(_xlfn._xlws.FILTER('Chems.Out'!B:B,'Chems.Out'!A:A=MT.Out!Z93),""))</f>
        <v/>
      </c>
      <c r="AC93" s="319" t="str" cm="1">
        <f t="array" ref="AC93">IF(AB93=0,"",IFERROR(_xlfn._xlws.FILTER('PH.E.Out'!M:N,'PH.E.Out'!I:I=MT.Out!AB93),""))</f>
        <v/>
      </c>
      <c r="AF93" s="319" t="str" cm="1">
        <f t="array" ref="AF93">IF(AE93=0,"",IFERROR(_xlfn._xlws.FILTER(AF.Out!B:E,AF.Out!A:A=AE93),""))</f>
        <v/>
      </c>
      <c r="AK93" s="319" t="str" cm="1">
        <f t="array" ref="AK93">IF(AJ93=0,"",IFERROR(_xlfn._xlws.FILTER(Harvest.Out!B:D,Harvest.Out!A:A=MT.Out!AJ93),""))</f>
        <v/>
      </c>
      <c r="AO93" s="319" t="str" cm="1">
        <f t="array" ref="AO93">IF(AN93=0,"",IFERROR(_xlfn._xlws.FILTER(Irrig.Out!B:E,Irrig.Out!A:A=MT.Out!AN93),""))</f>
        <v/>
      </c>
      <c r="AT93" s="319" t="str" cm="1">
        <f t="array" ref="AT93">IF(AS93=0,"",IFERROR(_xlfn._xlws.FILTER('Residues.Out'!F:K,'Residues.Out'!A:A=AS93),""))</f>
        <v/>
      </c>
      <c r="BA93" s="319" t="str" cm="1">
        <f t="array" ref="BA93">IF(AZ93=0,"",IFERROR(_xlfn._xlws.FILTER(Fert.Out!B:K,Fert.Out!A:A=MT.Out!AZ93),""))</f>
        <v/>
      </c>
      <c r="BK93" s="319" t="str" cm="1">
        <f t="array" ref="BK93">IF(AZ93=0,"",IFERROR(_xlfn._xlws.FILTER(Fert.Out!T:T,Fert.Out!A:A=MT.Out!AZ93),""))</f>
        <v/>
      </c>
      <c r="BM93" s="319" t="str" cm="1">
        <f t="array" ref="BM93">IF(BL93=0,"",IFERROR(_xlfn._xlws.FILTER(pH.Out!C:D,pH.Out!A:A=MT.Out!BL93),""))</f>
        <v/>
      </c>
      <c r="BP93" s="319" t="str" cm="1">
        <f t="array" ref="BP93">IF(BO93=0,"",IFERROR(_xlfn._xlws.FILTER(Plant.Out!C:D,Plant.Out!B:B=MT.Out!BO93),""))</f>
        <v/>
      </c>
      <c r="BR93" s="319" t="str" cm="1">
        <f t="array" ref="BR93">IF(BO93=0,"",IFERROR(_xlfn._xlws.FILTER(Plant.Out!E:P,Plant.Out!B:B=MT.Out!BO93),""))</f>
        <v/>
      </c>
      <c r="CE93" s="319" t="str" cm="1">
        <f t="array" ref="CE93">IF(CD93=0,"",IFERROR(_xlfn._xlws.FILTER('PH.E.Out'!E:G,'PH.E.Out'!A:A=MT.Out!CD93),""))</f>
        <v/>
      </c>
      <c r="CI93" s="319" t="str" cm="1">
        <f t="array" ref="CI93">IF(CH93=0,"",IFERROR(_xlfn._xlws.FILTER(Till.Out!C:C,Till.Out!B:B=MT.Out!CH93),""))</f>
        <v/>
      </c>
      <c r="CK93" s="319" t="str" cm="1">
        <f t="array" ref="CK93">IF(CJ93=0,"",IFERROR(_xlfn._xlws.FILTER(Var.Out!B:S,Var.Out!B:B=MT.Out!CJ93),""))</f>
        <v/>
      </c>
      <c r="DD93" s="319" t="str" cm="1">
        <f t="array" ref="DD93">IF(DC93=0,"",IFERROR(_xlfn._xlws.FILTER(WH.Out!F:G,WH.Out!A:A=MT.Out!DC93),""))</f>
        <v/>
      </c>
      <c r="DG93" s="319" t="str" cm="1">
        <f t="array" ref="DG93">IF(DF93=0,"",IFERROR(_xlfn._xlws.FILTER(Other.Out!B:C,Other.Out!A:A=MT.Out!DF93),""))</f>
        <v/>
      </c>
      <c r="DJ93" s="319" t="str" cm="1">
        <f t="array" ref="DJ93">IF(DI93=0,"",IFERROR(_xlfn._xlws.FILTER(Weed.Out!B:G,Weed.Out!A:A=MT.Out!DI93),""))</f>
        <v/>
      </c>
    </row>
    <row r="94" spans="1:114" x14ac:dyDescent="0.5">
      <c r="A94" s="319" t="str">
        <f t="shared" si="4"/>
        <v/>
      </c>
      <c r="B94" s="319" t="str" cm="1">
        <f t="array" ref="B94">IF(F94="Mulched (left on surface)",IFERROR(_xlfn._xlws.FILTER(Prod.Out!H:H,Prod.Out!B:B=MT.Out!E94),""),IF(F94="Incorporated",IFERROR(_xlfn._xlws.FILTER(Prod.Out!I:I,Prod.Out!B:B=MT.Out!E94),""),IF(F94="Retained (unknown if mulched/incorp.)",IFERROR(_xlfn._xlws.FILTER(Prod.Out!J:J,Prod.Out!B:B=MT.Out!E94),""),"")))</f>
        <v/>
      </c>
      <c r="C94" s="319" t="str">
        <f t="shared" si="5"/>
        <v/>
      </c>
      <c r="M94" s="319" t="str" cm="1">
        <f t="array" ref="M94">IF(L94=0,"",IFERROR(_xlfn._xlws.FILTER(AF.Out!B:I,AF.Out!A:A=MT.Out!L94),""))</f>
        <v/>
      </c>
      <c r="V94" s="319" t="str" cm="1">
        <f t="array" ref="V94">IF(U94=0,"",IFERROR(_xlfn._xlws.FILTER(Animals.Out!P:S,Animals.Out!A:A=MT.Out!U94),""))</f>
        <v/>
      </c>
      <c r="AA94" s="319" t="str" cm="1">
        <f t="array" ref="AA94">IF(Z94=0,"",IFERROR(_xlfn._xlws.FILTER('Chems.Out'!B:B,'Chems.Out'!A:A=MT.Out!Z94),""))</f>
        <v/>
      </c>
      <c r="AC94" s="319" t="str" cm="1">
        <f t="array" ref="AC94">IF(AB94=0,"",IFERROR(_xlfn._xlws.FILTER('PH.E.Out'!M:N,'PH.E.Out'!I:I=MT.Out!AB94),""))</f>
        <v/>
      </c>
      <c r="AF94" s="319" t="str" cm="1">
        <f t="array" ref="AF94">IF(AE94=0,"",IFERROR(_xlfn._xlws.FILTER(AF.Out!B:E,AF.Out!A:A=AE94),""))</f>
        <v/>
      </c>
      <c r="AK94" s="319" t="str" cm="1">
        <f t="array" ref="AK94">IF(AJ94=0,"",IFERROR(_xlfn._xlws.FILTER(Harvest.Out!B:D,Harvest.Out!A:A=MT.Out!AJ94),""))</f>
        <v/>
      </c>
      <c r="AO94" s="319" t="str" cm="1">
        <f t="array" ref="AO94">IF(AN94=0,"",IFERROR(_xlfn._xlws.FILTER(Irrig.Out!B:E,Irrig.Out!A:A=MT.Out!AN94),""))</f>
        <v/>
      </c>
      <c r="AT94" s="319" t="str" cm="1">
        <f t="array" ref="AT94">IF(AS94=0,"",IFERROR(_xlfn._xlws.FILTER('Residues.Out'!F:K,'Residues.Out'!A:A=AS94),""))</f>
        <v/>
      </c>
      <c r="BA94" s="319" t="str" cm="1">
        <f t="array" ref="BA94">IF(AZ94=0,"",IFERROR(_xlfn._xlws.FILTER(Fert.Out!B:K,Fert.Out!A:A=MT.Out!AZ94),""))</f>
        <v/>
      </c>
      <c r="BK94" s="319" t="str" cm="1">
        <f t="array" ref="BK94">IF(AZ94=0,"",IFERROR(_xlfn._xlws.FILTER(Fert.Out!T:T,Fert.Out!A:A=MT.Out!AZ94),""))</f>
        <v/>
      </c>
      <c r="BM94" s="319" t="str" cm="1">
        <f t="array" ref="BM94">IF(BL94=0,"",IFERROR(_xlfn._xlws.FILTER(pH.Out!C:D,pH.Out!A:A=MT.Out!BL94),""))</f>
        <v/>
      </c>
      <c r="BP94" s="319" t="str" cm="1">
        <f t="array" ref="BP94">IF(BO94=0,"",IFERROR(_xlfn._xlws.FILTER(Plant.Out!C:D,Plant.Out!B:B=MT.Out!BO94),""))</f>
        <v/>
      </c>
      <c r="BR94" s="319" t="str" cm="1">
        <f t="array" ref="BR94">IF(BO94=0,"",IFERROR(_xlfn._xlws.FILTER(Plant.Out!E:P,Plant.Out!B:B=MT.Out!BO94),""))</f>
        <v/>
      </c>
      <c r="CE94" s="319" t="str" cm="1">
        <f t="array" ref="CE94">IF(CD94=0,"",IFERROR(_xlfn._xlws.FILTER('PH.E.Out'!E:G,'PH.E.Out'!A:A=MT.Out!CD94),""))</f>
        <v/>
      </c>
      <c r="CI94" s="319" t="str" cm="1">
        <f t="array" ref="CI94">IF(CH94=0,"",IFERROR(_xlfn._xlws.FILTER(Till.Out!C:C,Till.Out!B:B=MT.Out!CH94),""))</f>
        <v/>
      </c>
      <c r="CK94" s="319" t="str" cm="1">
        <f t="array" ref="CK94">IF(CJ94=0,"",IFERROR(_xlfn._xlws.FILTER(Var.Out!B:S,Var.Out!B:B=MT.Out!CJ94),""))</f>
        <v/>
      </c>
      <c r="DD94" s="319" t="str" cm="1">
        <f t="array" ref="DD94">IF(DC94=0,"",IFERROR(_xlfn._xlws.FILTER(WH.Out!F:G,WH.Out!A:A=MT.Out!DC94),""))</f>
        <v/>
      </c>
      <c r="DG94" s="319" t="str" cm="1">
        <f t="array" ref="DG94">IF(DF94=0,"",IFERROR(_xlfn._xlws.FILTER(Other.Out!B:C,Other.Out!A:A=MT.Out!DF94),""))</f>
        <v/>
      </c>
      <c r="DJ94" s="319" t="str" cm="1">
        <f t="array" ref="DJ94">IF(DI94=0,"",IFERROR(_xlfn._xlws.FILTER(Weed.Out!B:G,Weed.Out!A:A=MT.Out!DI94),""))</f>
        <v/>
      </c>
    </row>
    <row r="95" spans="1:114" x14ac:dyDescent="0.5">
      <c r="A95" s="319" t="str">
        <f t="shared" si="4"/>
        <v/>
      </c>
      <c r="B95" s="319" t="str" cm="1">
        <f t="array" ref="B95">IF(F95="Mulched (left on surface)",IFERROR(_xlfn._xlws.FILTER(Prod.Out!H:H,Prod.Out!B:B=MT.Out!E95),""),IF(F95="Incorporated",IFERROR(_xlfn._xlws.FILTER(Prod.Out!I:I,Prod.Out!B:B=MT.Out!E95),""),IF(F95="Retained (unknown if mulched/incorp.)",IFERROR(_xlfn._xlws.FILTER(Prod.Out!J:J,Prod.Out!B:B=MT.Out!E95),""),"")))</f>
        <v/>
      </c>
      <c r="C95" s="319" t="str">
        <f t="shared" si="5"/>
        <v/>
      </c>
      <c r="M95" s="319" t="str" cm="1">
        <f t="array" ref="M95">IF(L95=0,"",IFERROR(_xlfn._xlws.FILTER(AF.Out!B:I,AF.Out!A:A=MT.Out!L95),""))</f>
        <v/>
      </c>
      <c r="V95" s="319" t="str" cm="1">
        <f t="array" ref="V95">IF(U95=0,"",IFERROR(_xlfn._xlws.FILTER(Animals.Out!P:S,Animals.Out!A:A=MT.Out!U95),""))</f>
        <v/>
      </c>
      <c r="AA95" s="319" t="str" cm="1">
        <f t="array" ref="AA95">IF(Z95=0,"",IFERROR(_xlfn._xlws.FILTER('Chems.Out'!B:B,'Chems.Out'!A:A=MT.Out!Z95),""))</f>
        <v/>
      </c>
      <c r="AC95" s="319" t="str" cm="1">
        <f t="array" ref="AC95">IF(AB95=0,"",IFERROR(_xlfn._xlws.FILTER('PH.E.Out'!M:N,'PH.E.Out'!I:I=MT.Out!AB95),""))</f>
        <v/>
      </c>
      <c r="AF95" s="319" t="str" cm="1">
        <f t="array" ref="AF95">IF(AE95=0,"",IFERROR(_xlfn._xlws.FILTER(AF.Out!B:E,AF.Out!A:A=AE95),""))</f>
        <v/>
      </c>
      <c r="AK95" s="319" t="str" cm="1">
        <f t="array" ref="AK95">IF(AJ95=0,"",IFERROR(_xlfn._xlws.FILTER(Harvest.Out!B:D,Harvest.Out!A:A=MT.Out!AJ95),""))</f>
        <v/>
      </c>
      <c r="AO95" s="319" t="str" cm="1">
        <f t="array" ref="AO95">IF(AN95=0,"",IFERROR(_xlfn._xlws.FILTER(Irrig.Out!B:E,Irrig.Out!A:A=MT.Out!AN95),""))</f>
        <v/>
      </c>
      <c r="AT95" s="319" t="str" cm="1">
        <f t="array" ref="AT95">IF(AS95=0,"",IFERROR(_xlfn._xlws.FILTER('Residues.Out'!F:K,'Residues.Out'!A:A=AS95),""))</f>
        <v/>
      </c>
      <c r="BA95" s="319" t="str" cm="1">
        <f t="array" ref="BA95">IF(AZ95=0,"",IFERROR(_xlfn._xlws.FILTER(Fert.Out!B:K,Fert.Out!A:A=MT.Out!AZ95),""))</f>
        <v/>
      </c>
      <c r="BK95" s="319" t="str" cm="1">
        <f t="array" ref="BK95">IF(AZ95=0,"",IFERROR(_xlfn._xlws.FILTER(Fert.Out!T:T,Fert.Out!A:A=MT.Out!AZ95),""))</f>
        <v/>
      </c>
      <c r="BM95" s="319" t="str" cm="1">
        <f t="array" ref="BM95">IF(BL95=0,"",IFERROR(_xlfn._xlws.FILTER(pH.Out!C:D,pH.Out!A:A=MT.Out!BL95),""))</f>
        <v/>
      </c>
      <c r="BP95" s="319" t="str" cm="1">
        <f t="array" ref="BP95">IF(BO95=0,"",IFERROR(_xlfn._xlws.FILTER(Plant.Out!C:D,Plant.Out!B:B=MT.Out!BO95),""))</f>
        <v/>
      </c>
      <c r="BR95" s="319" t="str" cm="1">
        <f t="array" ref="BR95">IF(BO95=0,"",IFERROR(_xlfn._xlws.FILTER(Plant.Out!E:P,Plant.Out!B:B=MT.Out!BO95),""))</f>
        <v/>
      </c>
      <c r="CE95" s="319" t="str" cm="1">
        <f t="array" ref="CE95">IF(CD95=0,"",IFERROR(_xlfn._xlws.FILTER('PH.E.Out'!E:G,'PH.E.Out'!A:A=MT.Out!CD95),""))</f>
        <v/>
      </c>
      <c r="CI95" s="319" t="str" cm="1">
        <f t="array" ref="CI95">IF(CH95=0,"",IFERROR(_xlfn._xlws.FILTER(Till.Out!C:C,Till.Out!B:B=MT.Out!CH95),""))</f>
        <v/>
      </c>
      <c r="CK95" s="319" t="str" cm="1">
        <f t="array" ref="CK95">IF(CJ95=0,"",IFERROR(_xlfn._xlws.FILTER(Var.Out!B:S,Var.Out!B:B=MT.Out!CJ95),""))</f>
        <v/>
      </c>
      <c r="DD95" s="319" t="str" cm="1">
        <f t="array" ref="DD95">IF(DC95=0,"",IFERROR(_xlfn._xlws.FILTER(WH.Out!F:G,WH.Out!A:A=MT.Out!DC95),""))</f>
        <v/>
      </c>
      <c r="DG95" s="319" t="str" cm="1">
        <f t="array" ref="DG95">IF(DF95=0,"",IFERROR(_xlfn._xlws.FILTER(Other.Out!B:C,Other.Out!A:A=MT.Out!DF95),""))</f>
        <v/>
      </c>
      <c r="DJ95" s="319" t="str" cm="1">
        <f t="array" ref="DJ95">IF(DI95=0,"",IFERROR(_xlfn._xlws.FILTER(Weed.Out!B:G,Weed.Out!A:A=MT.Out!DI95),""))</f>
        <v/>
      </c>
    </row>
    <row r="96" spans="1:114" x14ac:dyDescent="0.5">
      <c r="A96" s="319" t="str">
        <f t="shared" si="4"/>
        <v/>
      </c>
      <c r="B96" s="319" t="str" cm="1">
        <f t="array" ref="B96">IF(F96="Mulched (left on surface)",IFERROR(_xlfn._xlws.FILTER(Prod.Out!H:H,Prod.Out!B:B=MT.Out!E96),""),IF(F96="Incorporated",IFERROR(_xlfn._xlws.FILTER(Prod.Out!I:I,Prod.Out!B:B=MT.Out!E96),""),IF(F96="Retained (unknown if mulched/incorp.)",IFERROR(_xlfn._xlws.FILTER(Prod.Out!J:J,Prod.Out!B:B=MT.Out!E96),""),"")))</f>
        <v/>
      </c>
      <c r="C96" s="319" t="str">
        <f t="shared" si="5"/>
        <v/>
      </c>
      <c r="M96" s="319" t="str" cm="1">
        <f t="array" ref="M96">IF(L96=0,"",IFERROR(_xlfn._xlws.FILTER(AF.Out!B:I,AF.Out!A:A=MT.Out!L96),""))</f>
        <v/>
      </c>
      <c r="V96" s="319" t="str" cm="1">
        <f t="array" ref="V96">IF(U96=0,"",IFERROR(_xlfn._xlws.FILTER(Animals.Out!P:S,Animals.Out!A:A=MT.Out!U96),""))</f>
        <v/>
      </c>
      <c r="AA96" s="319" t="str" cm="1">
        <f t="array" ref="AA96">IF(Z96=0,"",IFERROR(_xlfn._xlws.FILTER('Chems.Out'!B:B,'Chems.Out'!A:A=MT.Out!Z96),""))</f>
        <v/>
      </c>
      <c r="AC96" s="319" t="str" cm="1">
        <f t="array" ref="AC96">IF(AB96=0,"",IFERROR(_xlfn._xlws.FILTER('PH.E.Out'!M:N,'PH.E.Out'!I:I=MT.Out!AB96),""))</f>
        <v/>
      </c>
      <c r="AF96" s="319" t="str" cm="1">
        <f t="array" ref="AF96">IF(AE96=0,"",IFERROR(_xlfn._xlws.FILTER(AF.Out!B:E,AF.Out!A:A=AE96),""))</f>
        <v/>
      </c>
      <c r="AK96" s="319" t="str" cm="1">
        <f t="array" ref="AK96">IF(AJ96=0,"",IFERROR(_xlfn._xlws.FILTER(Harvest.Out!B:D,Harvest.Out!A:A=MT.Out!AJ96),""))</f>
        <v/>
      </c>
      <c r="AO96" s="319" t="str" cm="1">
        <f t="array" ref="AO96">IF(AN96=0,"",IFERROR(_xlfn._xlws.FILTER(Irrig.Out!B:E,Irrig.Out!A:A=MT.Out!AN96),""))</f>
        <v/>
      </c>
      <c r="AT96" s="319" t="str" cm="1">
        <f t="array" ref="AT96">IF(AS96=0,"",IFERROR(_xlfn._xlws.FILTER('Residues.Out'!F:K,'Residues.Out'!A:A=AS96),""))</f>
        <v/>
      </c>
      <c r="BA96" s="319" t="str" cm="1">
        <f t="array" ref="BA96">IF(AZ96=0,"",IFERROR(_xlfn._xlws.FILTER(Fert.Out!B:K,Fert.Out!A:A=MT.Out!AZ96),""))</f>
        <v/>
      </c>
      <c r="BK96" s="319" t="str" cm="1">
        <f t="array" ref="BK96">IF(AZ96=0,"",IFERROR(_xlfn._xlws.FILTER(Fert.Out!T:T,Fert.Out!A:A=MT.Out!AZ96),""))</f>
        <v/>
      </c>
      <c r="BM96" s="319" t="str" cm="1">
        <f t="array" ref="BM96">IF(BL96=0,"",IFERROR(_xlfn._xlws.FILTER(pH.Out!C:D,pH.Out!A:A=MT.Out!BL96),""))</f>
        <v/>
      </c>
      <c r="BP96" s="319" t="str" cm="1">
        <f t="array" ref="BP96">IF(BO96=0,"",IFERROR(_xlfn._xlws.FILTER(Plant.Out!C:D,Plant.Out!B:B=MT.Out!BO96),""))</f>
        <v/>
      </c>
      <c r="BR96" s="319" t="str" cm="1">
        <f t="array" ref="BR96">IF(BO96=0,"",IFERROR(_xlfn._xlws.FILTER(Plant.Out!E:P,Plant.Out!B:B=MT.Out!BO96),""))</f>
        <v/>
      </c>
      <c r="CE96" s="319" t="str" cm="1">
        <f t="array" ref="CE96">IF(CD96=0,"",IFERROR(_xlfn._xlws.FILTER('PH.E.Out'!E:G,'PH.E.Out'!A:A=MT.Out!CD96),""))</f>
        <v/>
      </c>
      <c r="CI96" s="319" t="str" cm="1">
        <f t="array" ref="CI96">IF(CH96=0,"",IFERROR(_xlfn._xlws.FILTER(Till.Out!C:C,Till.Out!B:B=MT.Out!CH96),""))</f>
        <v/>
      </c>
      <c r="CK96" s="319" t="str" cm="1">
        <f t="array" ref="CK96">IF(CJ96=0,"",IFERROR(_xlfn._xlws.FILTER(Var.Out!B:S,Var.Out!B:B=MT.Out!CJ96),""))</f>
        <v/>
      </c>
      <c r="DD96" s="319" t="str" cm="1">
        <f t="array" ref="DD96">IF(DC96=0,"",IFERROR(_xlfn._xlws.FILTER(WH.Out!F:G,WH.Out!A:A=MT.Out!DC96),""))</f>
        <v/>
      </c>
      <c r="DG96" s="319" t="str" cm="1">
        <f t="array" ref="DG96">IF(DF96=0,"",IFERROR(_xlfn._xlws.FILTER(Other.Out!B:C,Other.Out!A:A=MT.Out!DF96),""))</f>
        <v/>
      </c>
      <c r="DJ96" s="319" t="str" cm="1">
        <f t="array" ref="DJ96">IF(DI96=0,"",IFERROR(_xlfn._xlws.FILTER(Weed.Out!B:G,Weed.Out!A:A=MT.Out!DI96),""))</f>
        <v/>
      </c>
    </row>
    <row r="97" spans="1:114" x14ac:dyDescent="0.5">
      <c r="A97" s="319" t="str">
        <f t="shared" si="4"/>
        <v/>
      </c>
      <c r="B97" s="319" t="str" cm="1">
        <f t="array" ref="B97">IF(F97="Mulched (left on surface)",IFERROR(_xlfn._xlws.FILTER(Prod.Out!H:H,Prod.Out!B:B=MT.Out!E97),""),IF(F97="Incorporated",IFERROR(_xlfn._xlws.FILTER(Prod.Out!I:I,Prod.Out!B:B=MT.Out!E97),""),IF(F97="Retained (unknown if mulched/incorp.)",IFERROR(_xlfn._xlws.FILTER(Prod.Out!J:J,Prod.Out!B:B=MT.Out!E97),""),"")))</f>
        <v/>
      </c>
      <c r="C97" s="319" t="str">
        <f t="shared" si="5"/>
        <v/>
      </c>
      <c r="M97" s="319" t="str" cm="1">
        <f t="array" ref="M97">IF(L97=0,"",IFERROR(_xlfn._xlws.FILTER(AF.Out!B:I,AF.Out!A:A=MT.Out!L97),""))</f>
        <v/>
      </c>
      <c r="V97" s="319" t="str" cm="1">
        <f t="array" ref="V97">IF(U97=0,"",IFERROR(_xlfn._xlws.FILTER(Animals.Out!P:S,Animals.Out!A:A=MT.Out!U97),""))</f>
        <v/>
      </c>
      <c r="AA97" s="319" t="str" cm="1">
        <f t="array" ref="AA97">IF(Z97=0,"",IFERROR(_xlfn._xlws.FILTER('Chems.Out'!B:B,'Chems.Out'!A:A=MT.Out!Z97),""))</f>
        <v/>
      </c>
      <c r="AC97" s="319" t="str" cm="1">
        <f t="array" ref="AC97">IF(AB97=0,"",IFERROR(_xlfn._xlws.FILTER('PH.E.Out'!M:N,'PH.E.Out'!I:I=MT.Out!AB97),""))</f>
        <v/>
      </c>
      <c r="AF97" s="319" t="str" cm="1">
        <f t="array" ref="AF97">IF(AE97=0,"",IFERROR(_xlfn._xlws.FILTER(AF.Out!B:E,AF.Out!A:A=AE97),""))</f>
        <v/>
      </c>
      <c r="AK97" s="319" t="str" cm="1">
        <f t="array" ref="AK97">IF(AJ97=0,"",IFERROR(_xlfn._xlws.FILTER(Harvest.Out!B:D,Harvest.Out!A:A=MT.Out!AJ97),""))</f>
        <v/>
      </c>
      <c r="AO97" s="319" t="str" cm="1">
        <f t="array" ref="AO97">IF(AN97=0,"",IFERROR(_xlfn._xlws.FILTER(Irrig.Out!B:E,Irrig.Out!A:A=MT.Out!AN97),""))</f>
        <v/>
      </c>
      <c r="AT97" s="319" t="str" cm="1">
        <f t="array" ref="AT97">IF(AS97=0,"",IFERROR(_xlfn._xlws.FILTER('Residues.Out'!F:K,'Residues.Out'!A:A=AS97),""))</f>
        <v/>
      </c>
      <c r="BA97" s="319" t="str" cm="1">
        <f t="array" ref="BA97">IF(AZ97=0,"",IFERROR(_xlfn._xlws.FILTER(Fert.Out!B:K,Fert.Out!A:A=MT.Out!AZ97),""))</f>
        <v/>
      </c>
      <c r="BK97" s="319" t="str" cm="1">
        <f t="array" ref="BK97">IF(AZ97=0,"",IFERROR(_xlfn._xlws.FILTER(Fert.Out!T:T,Fert.Out!A:A=MT.Out!AZ97),""))</f>
        <v/>
      </c>
      <c r="BM97" s="319" t="str" cm="1">
        <f t="array" ref="BM97">IF(BL97=0,"",IFERROR(_xlfn._xlws.FILTER(pH.Out!C:D,pH.Out!A:A=MT.Out!BL97),""))</f>
        <v/>
      </c>
      <c r="BP97" s="319" t="str" cm="1">
        <f t="array" ref="BP97">IF(BO97=0,"",IFERROR(_xlfn._xlws.FILTER(Plant.Out!C:D,Plant.Out!B:B=MT.Out!BO97),""))</f>
        <v/>
      </c>
      <c r="BR97" s="319" t="str" cm="1">
        <f t="array" ref="BR97">IF(BO97=0,"",IFERROR(_xlfn._xlws.FILTER(Plant.Out!E:P,Plant.Out!B:B=MT.Out!BO97),""))</f>
        <v/>
      </c>
      <c r="CE97" s="319" t="str" cm="1">
        <f t="array" ref="CE97">IF(CD97=0,"",IFERROR(_xlfn._xlws.FILTER('PH.E.Out'!E:G,'PH.E.Out'!A:A=MT.Out!CD97),""))</f>
        <v/>
      </c>
      <c r="CI97" s="319" t="str" cm="1">
        <f t="array" ref="CI97">IF(CH97=0,"",IFERROR(_xlfn._xlws.FILTER(Till.Out!C:C,Till.Out!B:B=MT.Out!CH97),""))</f>
        <v/>
      </c>
      <c r="CK97" s="319" t="str" cm="1">
        <f t="array" ref="CK97">IF(CJ97=0,"",IFERROR(_xlfn._xlws.FILTER(Var.Out!B:S,Var.Out!B:B=MT.Out!CJ97),""))</f>
        <v/>
      </c>
      <c r="DD97" s="319" t="str" cm="1">
        <f t="array" ref="DD97">IF(DC97=0,"",IFERROR(_xlfn._xlws.FILTER(WH.Out!F:G,WH.Out!A:A=MT.Out!DC97),""))</f>
        <v/>
      </c>
      <c r="DG97" s="319" t="str" cm="1">
        <f t="array" ref="DG97">IF(DF97=0,"",IFERROR(_xlfn._xlws.FILTER(Other.Out!B:C,Other.Out!A:A=MT.Out!DF97),""))</f>
        <v/>
      </c>
      <c r="DJ97" s="319" t="str" cm="1">
        <f t="array" ref="DJ97">IF(DI97=0,"",IFERROR(_xlfn._xlws.FILTER(Weed.Out!B:G,Weed.Out!A:A=MT.Out!DI97),""))</f>
        <v/>
      </c>
    </row>
    <row r="98" spans="1:114" x14ac:dyDescent="0.5">
      <c r="A98" s="319" t="str">
        <f t="shared" si="4"/>
        <v/>
      </c>
      <c r="B98" s="319" t="str" cm="1">
        <f t="array" ref="B98">IF(F98="Mulched (left on surface)",IFERROR(_xlfn._xlws.FILTER(Prod.Out!H:H,Prod.Out!B:B=MT.Out!E98),""),IF(F98="Incorporated",IFERROR(_xlfn._xlws.FILTER(Prod.Out!I:I,Prod.Out!B:B=MT.Out!E98),""),IF(F98="Retained (unknown if mulched/incorp.)",IFERROR(_xlfn._xlws.FILTER(Prod.Out!J:J,Prod.Out!B:B=MT.Out!E98),""),"")))</f>
        <v/>
      </c>
      <c r="C98" s="319" t="str">
        <f t="shared" si="5"/>
        <v/>
      </c>
      <c r="M98" s="319" t="str" cm="1">
        <f t="array" ref="M98">IF(L98=0,"",IFERROR(_xlfn._xlws.FILTER(AF.Out!B:I,AF.Out!A:A=MT.Out!L98),""))</f>
        <v/>
      </c>
      <c r="V98" s="319" t="str" cm="1">
        <f t="array" ref="V98">IF(U98=0,"",IFERROR(_xlfn._xlws.FILTER(Animals.Out!P:S,Animals.Out!A:A=MT.Out!U98),""))</f>
        <v/>
      </c>
      <c r="AA98" s="319" t="str" cm="1">
        <f t="array" ref="AA98">IF(Z98=0,"",IFERROR(_xlfn._xlws.FILTER('Chems.Out'!B:B,'Chems.Out'!A:A=MT.Out!Z98),""))</f>
        <v/>
      </c>
      <c r="AC98" s="319" t="str" cm="1">
        <f t="array" ref="AC98">IF(AB98=0,"",IFERROR(_xlfn._xlws.FILTER('PH.E.Out'!M:N,'PH.E.Out'!I:I=MT.Out!AB98),""))</f>
        <v/>
      </c>
      <c r="AF98" s="319" t="str" cm="1">
        <f t="array" ref="AF98">IF(AE98=0,"",IFERROR(_xlfn._xlws.FILTER(AF.Out!B:E,AF.Out!A:A=AE98),""))</f>
        <v/>
      </c>
      <c r="AK98" s="319" t="str" cm="1">
        <f t="array" ref="AK98">IF(AJ98=0,"",IFERROR(_xlfn._xlws.FILTER(Harvest.Out!B:D,Harvest.Out!A:A=MT.Out!AJ98),""))</f>
        <v/>
      </c>
      <c r="AO98" s="319" t="str" cm="1">
        <f t="array" ref="AO98">IF(AN98=0,"",IFERROR(_xlfn._xlws.FILTER(Irrig.Out!B:E,Irrig.Out!A:A=MT.Out!AN98),""))</f>
        <v/>
      </c>
      <c r="AT98" s="319" t="str" cm="1">
        <f t="array" ref="AT98">IF(AS98=0,"",IFERROR(_xlfn._xlws.FILTER('Residues.Out'!F:K,'Residues.Out'!A:A=AS98),""))</f>
        <v/>
      </c>
      <c r="BA98" s="319" t="str" cm="1">
        <f t="array" ref="BA98">IF(AZ98=0,"",IFERROR(_xlfn._xlws.FILTER(Fert.Out!B:K,Fert.Out!A:A=MT.Out!AZ98),""))</f>
        <v/>
      </c>
      <c r="BK98" s="319" t="str" cm="1">
        <f t="array" ref="BK98">IF(AZ98=0,"",IFERROR(_xlfn._xlws.FILTER(Fert.Out!T:T,Fert.Out!A:A=MT.Out!AZ98),""))</f>
        <v/>
      </c>
      <c r="BM98" s="319" t="str" cm="1">
        <f t="array" ref="BM98">IF(BL98=0,"",IFERROR(_xlfn._xlws.FILTER(pH.Out!C:D,pH.Out!A:A=MT.Out!BL98),""))</f>
        <v/>
      </c>
      <c r="BP98" s="319" t="str" cm="1">
        <f t="array" ref="BP98">IF(BO98=0,"",IFERROR(_xlfn._xlws.FILTER(Plant.Out!C:D,Plant.Out!B:B=MT.Out!BO98),""))</f>
        <v/>
      </c>
      <c r="BR98" s="319" t="str" cm="1">
        <f t="array" ref="BR98">IF(BO98=0,"",IFERROR(_xlfn._xlws.FILTER(Plant.Out!E:P,Plant.Out!B:B=MT.Out!BO98),""))</f>
        <v/>
      </c>
      <c r="CE98" s="319" t="str" cm="1">
        <f t="array" ref="CE98">IF(CD98=0,"",IFERROR(_xlfn._xlws.FILTER('PH.E.Out'!E:G,'PH.E.Out'!A:A=MT.Out!CD98),""))</f>
        <v/>
      </c>
      <c r="CI98" s="319" t="str" cm="1">
        <f t="array" ref="CI98">IF(CH98=0,"",IFERROR(_xlfn._xlws.FILTER(Till.Out!C:C,Till.Out!B:B=MT.Out!CH98),""))</f>
        <v/>
      </c>
      <c r="CK98" s="319" t="str" cm="1">
        <f t="array" ref="CK98">IF(CJ98=0,"",IFERROR(_xlfn._xlws.FILTER(Var.Out!B:S,Var.Out!B:B=MT.Out!CJ98),""))</f>
        <v/>
      </c>
      <c r="DD98" s="319" t="str" cm="1">
        <f t="array" ref="DD98">IF(DC98=0,"",IFERROR(_xlfn._xlws.FILTER(WH.Out!F:G,WH.Out!A:A=MT.Out!DC98),""))</f>
        <v/>
      </c>
      <c r="DG98" s="319" t="str" cm="1">
        <f t="array" ref="DG98">IF(DF98=0,"",IFERROR(_xlfn._xlws.FILTER(Other.Out!B:C,Other.Out!A:A=MT.Out!DF98),""))</f>
        <v/>
      </c>
      <c r="DJ98" s="319" t="str" cm="1">
        <f t="array" ref="DJ98">IF(DI98=0,"",IFERROR(_xlfn._xlws.FILTER(Weed.Out!B:G,Weed.Out!A:A=MT.Out!DI98),""))</f>
        <v/>
      </c>
    </row>
    <row r="99" spans="1:114" x14ac:dyDescent="0.5">
      <c r="A99" s="319" t="str">
        <f t="shared" si="4"/>
        <v/>
      </c>
      <c r="B99" s="319" t="str" cm="1">
        <f t="array" ref="B99">IF(F99="Mulched (left on surface)",IFERROR(_xlfn._xlws.FILTER(Prod.Out!H:H,Prod.Out!B:B=MT.Out!E99),""),IF(F99="Incorporated",IFERROR(_xlfn._xlws.FILTER(Prod.Out!I:I,Prod.Out!B:B=MT.Out!E99),""),IF(F99="Retained (unknown if mulched/incorp.)",IFERROR(_xlfn._xlws.FILTER(Prod.Out!J:J,Prod.Out!B:B=MT.Out!E99),""),"")))</f>
        <v/>
      </c>
      <c r="C99" s="319" t="str">
        <f t="shared" si="5"/>
        <v/>
      </c>
      <c r="M99" s="319" t="str" cm="1">
        <f t="array" ref="M99">IF(L99=0,"",IFERROR(_xlfn._xlws.FILTER(AF.Out!B:I,AF.Out!A:A=MT.Out!L99),""))</f>
        <v/>
      </c>
      <c r="V99" s="319" t="str" cm="1">
        <f t="array" ref="V99">IF(U99=0,"",IFERROR(_xlfn._xlws.FILTER(Animals.Out!P:S,Animals.Out!A:A=MT.Out!U99),""))</f>
        <v/>
      </c>
      <c r="AA99" s="319" t="str" cm="1">
        <f t="array" ref="AA99">IF(Z99=0,"",IFERROR(_xlfn._xlws.FILTER('Chems.Out'!B:B,'Chems.Out'!A:A=MT.Out!Z99),""))</f>
        <v/>
      </c>
      <c r="AC99" s="319" t="str" cm="1">
        <f t="array" ref="AC99">IF(AB99=0,"",IFERROR(_xlfn._xlws.FILTER('PH.E.Out'!M:N,'PH.E.Out'!I:I=MT.Out!AB99),""))</f>
        <v/>
      </c>
      <c r="AF99" s="319" t="str" cm="1">
        <f t="array" ref="AF99">IF(AE99=0,"",IFERROR(_xlfn._xlws.FILTER(AF.Out!B:E,AF.Out!A:A=AE99),""))</f>
        <v/>
      </c>
      <c r="AK99" s="319" t="str" cm="1">
        <f t="array" ref="AK99">IF(AJ99=0,"",IFERROR(_xlfn._xlws.FILTER(Harvest.Out!B:D,Harvest.Out!A:A=MT.Out!AJ99),""))</f>
        <v/>
      </c>
      <c r="AO99" s="319" t="str" cm="1">
        <f t="array" ref="AO99">IF(AN99=0,"",IFERROR(_xlfn._xlws.FILTER(Irrig.Out!B:E,Irrig.Out!A:A=MT.Out!AN99),""))</f>
        <v/>
      </c>
      <c r="AT99" s="319" t="str" cm="1">
        <f t="array" ref="AT99">IF(AS99=0,"",IFERROR(_xlfn._xlws.FILTER('Residues.Out'!F:K,'Residues.Out'!A:A=AS99),""))</f>
        <v/>
      </c>
      <c r="BA99" s="319" t="str" cm="1">
        <f t="array" ref="BA99">IF(AZ99=0,"",IFERROR(_xlfn._xlws.FILTER(Fert.Out!B:K,Fert.Out!A:A=MT.Out!AZ99),""))</f>
        <v/>
      </c>
      <c r="BK99" s="319" t="str" cm="1">
        <f t="array" ref="BK99">IF(AZ99=0,"",IFERROR(_xlfn._xlws.FILTER(Fert.Out!T:T,Fert.Out!A:A=MT.Out!AZ99),""))</f>
        <v/>
      </c>
      <c r="BM99" s="319" t="str" cm="1">
        <f t="array" ref="BM99">IF(BL99=0,"",IFERROR(_xlfn._xlws.FILTER(pH.Out!C:D,pH.Out!A:A=MT.Out!BL99),""))</f>
        <v/>
      </c>
      <c r="BP99" s="319" t="str" cm="1">
        <f t="array" ref="BP99">IF(BO99=0,"",IFERROR(_xlfn._xlws.FILTER(Plant.Out!C:D,Plant.Out!B:B=MT.Out!BO99),""))</f>
        <v/>
      </c>
      <c r="BR99" s="319" t="str" cm="1">
        <f t="array" ref="BR99">IF(BO99=0,"",IFERROR(_xlfn._xlws.FILTER(Plant.Out!E:P,Plant.Out!B:B=MT.Out!BO99),""))</f>
        <v/>
      </c>
      <c r="CE99" s="319" t="str" cm="1">
        <f t="array" ref="CE99">IF(CD99=0,"",IFERROR(_xlfn._xlws.FILTER('PH.E.Out'!E:G,'PH.E.Out'!A:A=MT.Out!CD99),""))</f>
        <v/>
      </c>
      <c r="CI99" s="319" t="str" cm="1">
        <f t="array" ref="CI99">IF(CH99=0,"",IFERROR(_xlfn._xlws.FILTER(Till.Out!C:C,Till.Out!B:B=MT.Out!CH99),""))</f>
        <v/>
      </c>
      <c r="CK99" s="319" t="str" cm="1">
        <f t="array" ref="CK99">IF(CJ99=0,"",IFERROR(_xlfn._xlws.FILTER(Var.Out!B:S,Var.Out!B:B=MT.Out!CJ99),""))</f>
        <v/>
      </c>
      <c r="DD99" s="319" t="str" cm="1">
        <f t="array" ref="DD99">IF(DC99=0,"",IFERROR(_xlfn._xlws.FILTER(WH.Out!F:G,WH.Out!A:A=MT.Out!DC99),""))</f>
        <v/>
      </c>
      <c r="DG99" s="319" t="str" cm="1">
        <f t="array" ref="DG99">IF(DF99=0,"",IFERROR(_xlfn._xlws.FILTER(Other.Out!B:C,Other.Out!A:A=MT.Out!DF99),""))</f>
        <v/>
      </c>
      <c r="DJ99" s="319" t="str" cm="1">
        <f t="array" ref="DJ99">IF(DI99=0,"",IFERROR(_xlfn._xlws.FILTER(Weed.Out!B:G,Weed.Out!A:A=MT.Out!DI99),""))</f>
        <v/>
      </c>
    </row>
    <row r="100" spans="1:114" x14ac:dyDescent="0.5">
      <c r="A100" s="319" t="str">
        <f t="shared" si="4"/>
        <v/>
      </c>
      <c r="B100" s="319" t="str" cm="1">
        <f t="array" ref="B100">IF(F100="Mulched (left on surface)",IFERROR(_xlfn._xlws.FILTER(Prod.Out!H:H,Prod.Out!B:B=MT.Out!E100),""),IF(F100="Incorporated",IFERROR(_xlfn._xlws.FILTER(Prod.Out!I:I,Prod.Out!B:B=MT.Out!E100),""),IF(F100="Retained (unknown if mulched/incorp.)",IFERROR(_xlfn._xlws.FILTER(Prod.Out!J:J,Prod.Out!B:B=MT.Out!E100),""),"")))</f>
        <v/>
      </c>
      <c r="C100" s="319" t="str">
        <f t="shared" si="5"/>
        <v/>
      </c>
      <c r="M100" s="319" t="str" cm="1">
        <f t="array" ref="M100">IF(L100=0,"",IFERROR(_xlfn._xlws.FILTER(AF.Out!B:I,AF.Out!A:A=MT.Out!L100),""))</f>
        <v/>
      </c>
      <c r="V100" s="319" t="str" cm="1">
        <f t="array" ref="V100">IF(U100=0,"",IFERROR(_xlfn._xlws.FILTER(Animals.Out!P:S,Animals.Out!A:A=MT.Out!U100),""))</f>
        <v/>
      </c>
      <c r="AA100" s="319" t="str" cm="1">
        <f t="array" ref="AA100">IF(Z100=0,"",IFERROR(_xlfn._xlws.FILTER('Chems.Out'!B:B,'Chems.Out'!A:A=MT.Out!Z100),""))</f>
        <v/>
      </c>
      <c r="AC100" s="319" t="str" cm="1">
        <f t="array" ref="AC100">IF(AB100=0,"",IFERROR(_xlfn._xlws.FILTER('PH.E.Out'!M:N,'PH.E.Out'!I:I=MT.Out!AB100),""))</f>
        <v/>
      </c>
      <c r="AF100" s="319" t="str" cm="1">
        <f t="array" ref="AF100">IF(AE100=0,"",IFERROR(_xlfn._xlws.FILTER(AF.Out!B:E,AF.Out!A:A=AE100),""))</f>
        <v/>
      </c>
      <c r="AK100" s="319" t="str" cm="1">
        <f t="array" ref="AK100">IF(AJ100=0,"",IFERROR(_xlfn._xlws.FILTER(Harvest.Out!B:D,Harvest.Out!A:A=MT.Out!AJ100),""))</f>
        <v/>
      </c>
      <c r="AO100" s="319" t="str" cm="1">
        <f t="array" ref="AO100">IF(AN100=0,"",IFERROR(_xlfn._xlws.FILTER(Irrig.Out!B:E,Irrig.Out!A:A=MT.Out!AN100),""))</f>
        <v/>
      </c>
      <c r="AT100" s="319" t="str" cm="1">
        <f t="array" ref="AT100">IF(AS100=0,"",IFERROR(_xlfn._xlws.FILTER('Residues.Out'!F:K,'Residues.Out'!A:A=AS100),""))</f>
        <v/>
      </c>
      <c r="BA100" s="319" t="str" cm="1">
        <f t="array" ref="BA100">IF(AZ100=0,"",IFERROR(_xlfn._xlws.FILTER(Fert.Out!B:K,Fert.Out!A:A=MT.Out!AZ100),""))</f>
        <v/>
      </c>
      <c r="BK100" s="319" t="str" cm="1">
        <f t="array" ref="BK100">IF(AZ100=0,"",IFERROR(_xlfn._xlws.FILTER(Fert.Out!T:T,Fert.Out!A:A=MT.Out!AZ100),""))</f>
        <v/>
      </c>
      <c r="BM100" s="319" t="str" cm="1">
        <f t="array" ref="BM100">IF(BL100=0,"",IFERROR(_xlfn._xlws.FILTER(pH.Out!C:D,pH.Out!A:A=MT.Out!BL100),""))</f>
        <v/>
      </c>
      <c r="BP100" s="319" t="str" cm="1">
        <f t="array" ref="BP100">IF(BO100=0,"",IFERROR(_xlfn._xlws.FILTER(Plant.Out!C:D,Plant.Out!B:B=MT.Out!BO100),""))</f>
        <v/>
      </c>
      <c r="BR100" s="319" t="str" cm="1">
        <f t="array" ref="BR100">IF(BO100=0,"",IFERROR(_xlfn._xlws.FILTER(Plant.Out!E:P,Plant.Out!B:B=MT.Out!BO100),""))</f>
        <v/>
      </c>
      <c r="CE100" s="319" t="str" cm="1">
        <f t="array" ref="CE100">IF(CD100=0,"",IFERROR(_xlfn._xlws.FILTER('PH.E.Out'!E:G,'PH.E.Out'!A:A=MT.Out!CD100),""))</f>
        <v/>
      </c>
      <c r="CI100" s="319" t="str" cm="1">
        <f t="array" ref="CI100">IF(CH100=0,"",IFERROR(_xlfn._xlws.FILTER(Till.Out!C:C,Till.Out!B:B=MT.Out!CH100),""))</f>
        <v/>
      </c>
      <c r="CK100" s="319" t="str" cm="1">
        <f t="array" ref="CK100">IF(CJ100=0,"",IFERROR(_xlfn._xlws.FILTER(Var.Out!B:S,Var.Out!B:B=MT.Out!CJ100),""))</f>
        <v/>
      </c>
      <c r="DD100" s="319" t="str" cm="1">
        <f t="array" ref="DD100">IF(DC100=0,"",IFERROR(_xlfn._xlws.FILTER(WH.Out!F:G,WH.Out!A:A=MT.Out!DC100),""))</f>
        <v/>
      </c>
      <c r="DG100" s="319" t="str" cm="1">
        <f t="array" ref="DG100">IF(DF100=0,"",IFERROR(_xlfn._xlws.FILTER(Other.Out!B:C,Other.Out!A:A=MT.Out!DF100),""))</f>
        <v/>
      </c>
      <c r="DJ100" s="319" t="str" cm="1">
        <f t="array" ref="DJ100">IF(DI100=0,"",IFERROR(_xlfn._xlws.FILTER(Weed.Out!B:G,Weed.Out!A:A=MT.Out!DI100),""))</f>
        <v/>
      </c>
    </row>
    <row r="101" spans="1:114" x14ac:dyDescent="0.5">
      <c r="A101" s="319" t="str">
        <f t="shared" si="4"/>
        <v/>
      </c>
      <c r="B101" s="319" t="str" cm="1">
        <f t="array" ref="B101">IF(F101="Mulched (left on surface)",IFERROR(_xlfn._xlws.FILTER(Prod.Out!H:H,Prod.Out!B:B=MT.Out!E101),""),IF(F101="Incorporated",IFERROR(_xlfn._xlws.FILTER(Prod.Out!I:I,Prod.Out!B:B=MT.Out!E101),""),IF(F101="Retained (unknown if mulched/incorp.)",IFERROR(_xlfn._xlws.FILTER(Prod.Out!J:J,Prod.Out!B:B=MT.Out!E101),""),"")))</f>
        <v/>
      </c>
      <c r="C101" s="319" t="str">
        <f t="shared" si="5"/>
        <v/>
      </c>
      <c r="M101" s="319" t="str" cm="1">
        <f t="array" ref="M101">IF(L101=0,"",IFERROR(_xlfn._xlws.FILTER(AF.Out!B:I,AF.Out!A:A=MT.Out!L101),""))</f>
        <v/>
      </c>
      <c r="V101" s="319" t="str" cm="1">
        <f t="array" ref="V101">IF(U101=0,"",IFERROR(_xlfn._xlws.FILTER(Animals.Out!P:S,Animals.Out!A:A=MT.Out!U101),""))</f>
        <v/>
      </c>
      <c r="AA101" s="319" t="str" cm="1">
        <f t="array" ref="AA101">IF(Z101=0,"",IFERROR(_xlfn._xlws.FILTER('Chems.Out'!B:B,'Chems.Out'!A:A=MT.Out!Z101),""))</f>
        <v/>
      </c>
      <c r="AC101" s="319" t="str" cm="1">
        <f t="array" ref="AC101">IF(AB101=0,"",IFERROR(_xlfn._xlws.FILTER('PH.E.Out'!M:N,'PH.E.Out'!I:I=MT.Out!AB101),""))</f>
        <v/>
      </c>
      <c r="AF101" s="319" t="str" cm="1">
        <f t="array" ref="AF101">IF(AE101=0,"",IFERROR(_xlfn._xlws.FILTER(AF.Out!B:E,AF.Out!A:A=AE101),""))</f>
        <v/>
      </c>
      <c r="AK101" s="319" t="str" cm="1">
        <f t="array" ref="AK101">IF(AJ101=0,"",IFERROR(_xlfn._xlws.FILTER(Harvest.Out!B:D,Harvest.Out!A:A=MT.Out!AJ101),""))</f>
        <v/>
      </c>
      <c r="AO101" s="319" t="str" cm="1">
        <f t="array" ref="AO101">IF(AN101=0,"",IFERROR(_xlfn._xlws.FILTER(Irrig.Out!B:E,Irrig.Out!A:A=MT.Out!AN101),""))</f>
        <v/>
      </c>
      <c r="AT101" s="319" t="str" cm="1">
        <f t="array" ref="AT101">IF(AS101=0,"",IFERROR(_xlfn._xlws.FILTER('Residues.Out'!F:K,'Residues.Out'!A:A=AS101),""))</f>
        <v/>
      </c>
      <c r="BA101" s="319" t="str" cm="1">
        <f t="array" ref="BA101">IF(AZ101=0,"",IFERROR(_xlfn._xlws.FILTER(Fert.Out!B:K,Fert.Out!A:A=MT.Out!AZ101),""))</f>
        <v/>
      </c>
      <c r="BK101" s="319" t="str" cm="1">
        <f t="array" ref="BK101">IF(AZ101=0,"",IFERROR(_xlfn._xlws.FILTER(Fert.Out!T:T,Fert.Out!A:A=MT.Out!AZ101),""))</f>
        <v/>
      </c>
      <c r="BM101" s="319" t="str" cm="1">
        <f t="array" ref="BM101">IF(BL101=0,"",IFERROR(_xlfn._xlws.FILTER(pH.Out!C:D,pH.Out!A:A=MT.Out!BL101),""))</f>
        <v/>
      </c>
      <c r="BP101" s="319" t="str" cm="1">
        <f t="array" ref="BP101">IF(BO101=0,"",IFERROR(_xlfn._xlws.FILTER(Plant.Out!C:D,Plant.Out!B:B=MT.Out!BO101),""))</f>
        <v/>
      </c>
      <c r="BR101" s="319" t="str" cm="1">
        <f t="array" ref="BR101">IF(BO101=0,"",IFERROR(_xlfn._xlws.FILTER(Plant.Out!E:P,Plant.Out!B:B=MT.Out!BO101),""))</f>
        <v/>
      </c>
      <c r="CE101" s="319" t="str" cm="1">
        <f t="array" ref="CE101">IF(CD101=0,"",IFERROR(_xlfn._xlws.FILTER('PH.E.Out'!E:G,'PH.E.Out'!A:A=MT.Out!CD101),""))</f>
        <v/>
      </c>
      <c r="CI101" s="319" t="str" cm="1">
        <f t="array" ref="CI101">IF(CH101=0,"",IFERROR(_xlfn._xlws.FILTER(Till.Out!C:C,Till.Out!B:B=MT.Out!CH101),""))</f>
        <v/>
      </c>
      <c r="CK101" s="319" t="str" cm="1">
        <f t="array" ref="CK101">IF(CJ101=0,"",IFERROR(_xlfn._xlws.FILTER(Var.Out!B:S,Var.Out!B:B=MT.Out!CJ101),""))</f>
        <v/>
      </c>
      <c r="DD101" s="319" t="str" cm="1">
        <f t="array" ref="DD101">IF(DC101=0,"",IFERROR(_xlfn._xlws.FILTER(WH.Out!F:G,WH.Out!A:A=MT.Out!DC101),""))</f>
        <v/>
      </c>
      <c r="DG101" s="319" t="str" cm="1">
        <f t="array" ref="DG101">IF(DF101=0,"",IFERROR(_xlfn._xlws.FILTER(Other.Out!B:C,Other.Out!A:A=MT.Out!DF101),""))</f>
        <v/>
      </c>
      <c r="DJ101" s="319" t="str" cm="1">
        <f t="array" ref="DJ101">IF(DI101=0,"",IFERROR(_xlfn._xlws.FILTER(Weed.Out!B:G,Weed.Out!A:A=MT.Out!DI101),""))</f>
        <v/>
      </c>
    </row>
    <row r="102" spans="1:114" x14ac:dyDescent="0.5">
      <c r="A102" s="319" t="str">
        <f t="shared" si="4"/>
        <v/>
      </c>
      <c r="B102" s="319" t="str" cm="1">
        <f t="array" ref="B102">IF(F102="Mulched (left on surface)",IFERROR(_xlfn._xlws.FILTER(Prod.Out!H:H,Prod.Out!B:B=MT.Out!E102),""),IF(F102="Incorporated",IFERROR(_xlfn._xlws.FILTER(Prod.Out!I:I,Prod.Out!B:B=MT.Out!E102),""),IF(F102="Retained (unknown if mulched/incorp.)",IFERROR(_xlfn._xlws.FILTER(Prod.Out!J:J,Prod.Out!B:B=MT.Out!E102),""),"")))</f>
        <v/>
      </c>
      <c r="C102" s="319" t="str">
        <f t="shared" si="5"/>
        <v/>
      </c>
      <c r="M102" s="319" t="str" cm="1">
        <f t="array" ref="M102">IF(L102=0,"",IFERROR(_xlfn._xlws.FILTER(AF.Out!B:I,AF.Out!A:A=MT.Out!L102),""))</f>
        <v/>
      </c>
      <c r="V102" s="319" t="str" cm="1">
        <f t="array" ref="V102">IF(U102=0,"",IFERROR(_xlfn._xlws.FILTER(Animals.Out!P:S,Animals.Out!A:A=MT.Out!U102),""))</f>
        <v/>
      </c>
      <c r="AA102" s="319" t="str" cm="1">
        <f t="array" ref="AA102">IF(Z102=0,"",IFERROR(_xlfn._xlws.FILTER('Chems.Out'!B:B,'Chems.Out'!A:A=MT.Out!Z102),""))</f>
        <v/>
      </c>
      <c r="AC102" s="319" t="str" cm="1">
        <f t="array" ref="AC102">IF(AB102=0,"",IFERROR(_xlfn._xlws.FILTER('PH.E.Out'!M:N,'PH.E.Out'!I:I=MT.Out!AB102),""))</f>
        <v/>
      </c>
      <c r="AF102" s="319" t="str" cm="1">
        <f t="array" ref="AF102">IF(AE102=0,"",IFERROR(_xlfn._xlws.FILTER(AF.Out!B:E,AF.Out!A:A=AE102),""))</f>
        <v/>
      </c>
      <c r="AK102" s="319" t="str" cm="1">
        <f t="array" ref="AK102">IF(AJ102=0,"",IFERROR(_xlfn._xlws.FILTER(Harvest.Out!B:D,Harvest.Out!A:A=MT.Out!AJ102),""))</f>
        <v/>
      </c>
      <c r="AO102" s="319" t="str" cm="1">
        <f t="array" ref="AO102">IF(AN102=0,"",IFERROR(_xlfn._xlws.FILTER(Irrig.Out!B:E,Irrig.Out!A:A=MT.Out!AN102),""))</f>
        <v/>
      </c>
      <c r="AT102" s="319" t="str" cm="1">
        <f t="array" ref="AT102">IF(AS102=0,"",IFERROR(_xlfn._xlws.FILTER('Residues.Out'!F:K,'Residues.Out'!A:A=AS102),""))</f>
        <v/>
      </c>
      <c r="BA102" s="319" t="str" cm="1">
        <f t="array" ref="BA102">IF(AZ102=0,"",IFERROR(_xlfn._xlws.FILTER(Fert.Out!B:K,Fert.Out!A:A=MT.Out!AZ102),""))</f>
        <v/>
      </c>
      <c r="BK102" s="319" t="str" cm="1">
        <f t="array" ref="BK102">IF(AZ102=0,"",IFERROR(_xlfn._xlws.FILTER(Fert.Out!T:T,Fert.Out!A:A=MT.Out!AZ102),""))</f>
        <v/>
      </c>
      <c r="BM102" s="319" t="str" cm="1">
        <f t="array" ref="BM102">IF(BL102=0,"",IFERROR(_xlfn._xlws.FILTER(pH.Out!C:D,pH.Out!A:A=MT.Out!BL102),""))</f>
        <v/>
      </c>
      <c r="BP102" s="319" t="str" cm="1">
        <f t="array" ref="BP102">IF(BO102=0,"",IFERROR(_xlfn._xlws.FILTER(Plant.Out!C:D,Plant.Out!B:B=MT.Out!BO102),""))</f>
        <v/>
      </c>
      <c r="BR102" s="319" t="str" cm="1">
        <f t="array" ref="BR102">IF(BO102=0,"",IFERROR(_xlfn._xlws.FILTER(Plant.Out!E:P,Plant.Out!B:B=MT.Out!BO102),""))</f>
        <v/>
      </c>
      <c r="CE102" s="319" t="str" cm="1">
        <f t="array" ref="CE102">IF(CD102=0,"",IFERROR(_xlfn._xlws.FILTER('PH.E.Out'!E:G,'PH.E.Out'!A:A=MT.Out!CD102),""))</f>
        <v/>
      </c>
      <c r="CI102" s="319" t="str" cm="1">
        <f t="array" ref="CI102">IF(CH102=0,"",IFERROR(_xlfn._xlws.FILTER(Till.Out!C:C,Till.Out!B:B=MT.Out!CH102),""))</f>
        <v/>
      </c>
      <c r="CK102" s="319" t="str" cm="1">
        <f t="array" ref="CK102">IF(CJ102=0,"",IFERROR(_xlfn._xlws.FILTER(Var.Out!B:S,Var.Out!B:B=MT.Out!CJ102),""))</f>
        <v/>
      </c>
      <c r="DD102" s="319" t="str" cm="1">
        <f t="array" ref="DD102">IF(DC102=0,"",IFERROR(_xlfn._xlws.FILTER(WH.Out!F:G,WH.Out!A:A=MT.Out!DC102),""))</f>
        <v/>
      </c>
      <c r="DG102" s="319" t="str" cm="1">
        <f t="array" ref="DG102">IF(DF102=0,"",IFERROR(_xlfn._xlws.FILTER(Other.Out!B:C,Other.Out!A:A=MT.Out!DF102),""))</f>
        <v/>
      </c>
      <c r="DJ102" s="319" t="str" cm="1">
        <f t="array" ref="DJ102">IF(DI102=0,"",IFERROR(_xlfn._xlws.FILTER(Weed.Out!B:G,Weed.Out!A:A=MT.Out!DI102),""))</f>
        <v/>
      </c>
    </row>
    <row r="103" spans="1:114" x14ac:dyDescent="0.5">
      <c r="A103" s="319" t="str">
        <f t="shared" si="4"/>
        <v/>
      </c>
      <c r="B103" s="319" t="str" cm="1">
        <f t="array" ref="B103">IF(F103="Mulched (left on surface)",IFERROR(_xlfn._xlws.FILTER(Prod.Out!H:H,Prod.Out!B:B=MT.Out!E103),""),IF(F103="Incorporated",IFERROR(_xlfn._xlws.FILTER(Prod.Out!I:I,Prod.Out!B:B=MT.Out!E103),""),IF(F103="Retained (unknown if mulched/incorp.)",IFERROR(_xlfn._xlws.FILTER(Prod.Out!J:J,Prod.Out!B:B=MT.Out!E103),""),"")))</f>
        <v/>
      </c>
      <c r="C103" s="319" t="str">
        <f t="shared" si="5"/>
        <v/>
      </c>
      <c r="M103" s="319" t="str" cm="1">
        <f t="array" ref="M103">IF(L103=0,"",IFERROR(_xlfn._xlws.FILTER(AF.Out!B:I,AF.Out!A:A=MT.Out!L103),""))</f>
        <v/>
      </c>
      <c r="V103" s="319" t="str" cm="1">
        <f t="array" ref="V103">IF(U103=0,"",IFERROR(_xlfn._xlws.FILTER(Animals.Out!P:S,Animals.Out!A:A=MT.Out!U103),""))</f>
        <v/>
      </c>
      <c r="AA103" s="319" t="str" cm="1">
        <f t="array" ref="AA103">IF(Z103=0,"",IFERROR(_xlfn._xlws.FILTER('Chems.Out'!B:B,'Chems.Out'!A:A=MT.Out!Z103),""))</f>
        <v/>
      </c>
      <c r="AC103" s="319" t="str" cm="1">
        <f t="array" ref="AC103">IF(AB103=0,"",IFERROR(_xlfn._xlws.FILTER('PH.E.Out'!M:N,'PH.E.Out'!I:I=MT.Out!AB103),""))</f>
        <v/>
      </c>
      <c r="AF103" s="319" t="str" cm="1">
        <f t="array" ref="AF103">IF(AE103=0,"",IFERROR(_xlfn._xlws.FILTER(AF.Out!B:E,AF.Out!A:A=AE103),""))</f>
        <v/>
      </c>
      <c r="AK103" s="319" t="str" cm="1">
        <f t="array" ref="AK103">IF(AJ103=0,"",IFERROR(_xlfn._xlws.FILTER(Harvest.Out!B:D,Harvest.Out!A:A=MT.Out!AJ103),""))</f>
        <v/>
      </c>
      <c r="AO103" s="319" t="str" cm="1">
        <f t="array" ref="AO103">IF(AN103=0,"",IFERROR(_xlfn._xlws.FILTER(Irrig.Out!B:E,Irrig.Out!A:A=MT.Out!AN103),""))</f>
        <v/>
      </c>
      <c r="AT103" s="319" t="str" cm="1">
        <f t="array" ref="AT103">IF(AS103=0,"",IFERROR(_xlfn._xlws.FILTER('Residues.Out'!F:K,'Residues.Out'!A:A=AS103),""))</f>
        <v/>
      </c>
      <c r="BA103" s="319" t="str" cm="1">
        <f t="array" ref="BA103">IF(AZ103=0,"",IFERROR(_xlfn._xlws.FILTER(Fert.Out!B:K,Fert.Out!A:A=MT.Out!AZ103),""))</f>
        <v/>
      </c>
      <c r="BK103" s="319" t="str" cm="1">
        <f t="array" ref="BK103">IF(AZ103=0,"",IFERROR(_xlfn._xlws.FILTER(Fert.Out!T:T,Fert.Out!A:A=MT.Out!AZ103),""))</f>
        <v/>
      </c>
      <c r="BM103" s="319" t="str" cm="1">
        <f t="array" ref="BM103">IF(BL103=0,"",IFERROR(_xlfn._xlws.FILTER(pH.Out!C:D,pH.Out!A:A=MT.Out!BL103),""))</f>
        <v/>
      </c>
      <c r="BP103" s="319" t="str" cm="1">
        <f t="array" ref="BP103">IF(BO103=0,"",IFERROR(_xlfn._xlws.FILTER(Plant.Out!C:D,Plant.Out!B:B=MT.Out!BO103),""))</f>
        <v/>
      </c>
      <c r="BR103" s="319" t="str" cm="1">
        <f t="array" ref="BR103">IF(BO103=0,"",IFERROR(_xlfn._xlws.FILTER(Plant.Out!E:P,Plant.Out!B:B=MT.Out!BO103),""))</f>
        <v/>
      </c>
      <c r="CE103" s="319" t="str" cm="1">
        <f t="array" ref="CE103">IF(CD103=0,"",IFERROR(_xlfn._xlws.FILTER('PH.E.Out'!E:G,'PH.E.Out'!A:A=MT.Out!CD103),""))</f>
        <v/>
      </c>
      <c r="CI103" s="319" t="str" cm="1">
        <f t="array" ref="CI103">IF(CH103=0,"",IFERROR(_xlfn._xlws.FILTER(Till.Out!C:C,Till.Out!B:B=MT.Out!CH103),""))</f>
        <v/>
      </c>
      <c r="CK103" s="319" t="str" cm="1">
        <f t="array" ref="CK103">IF(CJ103=0,"",IFERROR(_xlfn._xlws.FILTER(Var.Out!B:S,Var.Out!B:B=MT.Out!CJ103),""))</f>
        <v/>
      </c>
      <c r="DD103" s="319" t="str" cm="1">
        <f t="array" ref="DD103">IF(DC103=0,"",IFERROR(_xlfn._xlws.FILTER(WH.Out!F:G,WH.Out!A:A=MT.Out!DC103),""))</f>
        <v/>
      </c>
      <c r="DG103" s="319" t="str" cm="1">
        <f t="array" ref="DG103">IF(DF103=0,"",IFERROR(_xlfn._xlws.FILTER(Other.Out!B:C,Other.Out!A:A=MT.Out!DF103),""))</f>
        <v/>
      </c>
      <c r="DJ103" s="319" t="str" cm="1">
        <f t="array" ref="DJ103">IF(DI103=0,"",IFERROR(_xlfn._xlws.FILTER(Weed.Out!B:G,Weed.Out!A:A=MT.Out!DI103),""))</f>
        <v/>
      </c>
    </row>
    <row r="104" spans="1:114" x14ac:dyDescent="0.5">
      <c r="A104" s="319" t="str">
        <f t="shared" si="4"/>
        <v/>
      </c>
      <c r="B104" s="319" t="str" cm="1">
        <f t="array" ref="B104">IF(F104="Mulched (left on surface)",IFERROR(_xlfn._xlws.FILTER(Prod.Out!H:H,Prod.Out!B:B=MT.Out!E104),""),IF(F104="Incorporated",IFERROR(_xlfn._xlws.FILTER(Prod.Out!I:I,Prod.Out!B:B=MT.Out!E104),""),IF(F104="Retained (unknown if mulched/incorp.)",IFERROR(_xlfn._xlws.FILTER(Prod.Out!J:J,Prod.Out!B:B=MT.Out!E104),""),"")))</f>
        <v/>
      </c>
      <c r="C104" s="319" t="str">
        <f t="shared" si="5"/>
        <v/>
      </c>
      <c r="M104" s="319" t="str" cm="1">
        <f t="array" ref="M104">IF(L104=0,"",IFERROR(_xlfn._xlws.FILTER(AF.Out!B:I,AF.Out!A:A=MT.Out!L104),""))</f>
        <v/>
      </c>
      <c r="V104" s="319" t="str" cm="1">
        <f t="array" ref="V104">IF(U104=0,"",IFERROR(_xlfn._xlws.FILTER(Animals.Out!P:S,Animals.Out!A:A=MT.Out!U104),""))</f>
        <v/>
      </c>
      <c r="AA104" s="319" t="str" cm="1">
        <f t="array" ref="AA104">IF(Z104=0,"",IFERROR(_xlfn._xlws.FILTER('Chems.Out'!B:B,'Chems.Out'!A:A=MT.Out!Z104),""))</f>
        <v/>
      </c>
      <c r="AC104" s="319" t="str" cm="1">
        <f t="array" ref="AC104">IF(AB104=0,"",IFERROR(_xlfn._xlws.FILTER('PH.E.Out'!M:N,'PH.E.Out'!I:I=MT.Out!AB104),""))</f>
        <v/>
      </c>
      <c r="AF104" s="319" t="str" cm="1">
        <f t="array" ref="AF104">IF(AE104=0,"",IFERROR(_xlfn._xlws.FILTER(AF.Out!B:E,AF.Out!A:A=AE104),""))</f>
        <v/>
      </c>
      <c r="AK104" s="319" t="str" cm="1">
        <f t="array" ref="AK104">IF(AJ104=0,"",IFERROR(_xlfn._xlws.FILTER(Harvest.Out!B:D,Harvest.Out!A:A=MT.Out!AJ104),""))</f>
        <v/>
      </c>
      <c r="AO104" s="319" t="str" cm="1">
        <f t="array" ref="AO104">IF(AN104=0,"",IFERROR(_xlfn._xlws.FILTER(Irrig.Out!B:E,Irrig.Out!A:A=MT.Out!AN104),""))</f>
        <v/>
      </c>
      <c r="AT104" s="319" t="str" cm="1">
        <f t="array" ref="AT104">IF(AS104=0,"",IFERROR(_xlfn._xlws.FILTER('Residues.Out'!F:K,'Residues.Out'!A:A=AS104),""))</f>
        <v/>
      </c>
      <c r="BA104" s="319" t="str" cm="1">
        <f t="array" ref="BA104">IF(AZ104=0,"",IFERROR(_xlfn._xlws.FILTER(Fert.Out!B:K,Fert.Out!A:A=MT.Out!AZ104),""))</f>
        <v/>
      </c>
      <c r="BK104" s="319" t="str" cm="1">
        <f t="array" ref="BK104">IF(AZ104=0,"",IFERROR(_xlfn._xlws.FILTER(Fert.Out!T:T,Fert.Out!A:A=MT.Out!AZ104),""))</f>
        <v/>
      </c>
      <c r="BM104" s="319" t="str" cm="1">
        <f t="array" ref="BM104">IF(BL104=0,"",IFERROR(_xlfn._xlws.FILTER(pH.Out!C:D,pH.Out!A:A=MT.Out!BL104),""))</f>
        <v/>
      </c>
      <c r="BP104" s="319" t="str" cm="1">
        <f t="array" ref="BP104">IF(BO104=0,"",IFERROR(_xlfn._xlws.FILTER(Plant.Out!C:D,Plant.Out!B:B=MT.Out!BO104),""))</f>
        <v/>
      </c>
      <c r="BR104" s="319" t="str" cm="1">
        <f t="array" ref="BR104">IF(BO104=0,"",IFERROR(_xlfn._xlws.FILTER(Plant.Out!E:P,Plant.Out!B:B=MT.Out!BO104),""))</f>
        <v/>
      </c>
      <c r="CE104" s="319" t="str" cm="1">
        <f t="array" ref="CE104">IF(CD104=0,"",IFERROR(_xlfn._xlws.FILTER('PH.E.Out'!E:G,'PH.E.Out'!A:A=MT.Out!CD104),""))</f>
        <v/>
      </c>
      <c r="CI104" s="319" t="str" cm="1">
        <f t="array" ref="CI104">IF(CH104=0,"",IFERROR(_xlfn._xlws.FILTER(Till.Out!C:C,Till.Out!B:B=MT.Out!CH104),""))</f>
        <v/>
      </c>
      <c r="CK104" s="319" t="str" cm="1">
        <f t="array" ref="CK104">IF(CJ104=0,"",IFERROR(_xlfn._xlws.FILTER(Var.Out!B:S,Var.Out!B:B=MT.Out!CJ104),""))</f>
        <v/>
      </c>
      <c r="DD104" s="319" t="str" cm="1">
        <f t="array" ref="DD104">IF(DC104=0,"",IFERROR(_xlfn._xlws.FILTER(WH.Out!F:G,WH.Out!A:A=MT.Out!DC104),""))</f>
        <v/>
      </c>
      <c r="DG104" s="319" t="str" cm="1">
        <f t="array" ref="DG104">IF(DF104=0,"",IFERROR(_xlfn._xlws.FILTER(Other.Out!B:C,Other.Out!A:A=MT.Out!DF104),""))</f>
        <v/>
      </c>
      <c r="DJ104" s="319" t="str" cm="1">
        <f t="array" ref="DJ104">IF(DI104=0,"",IFERROR(_xlfn._xlws.FILTER(Weed.Out!B:G,Weed.Out!A:A=MT.Out!DI104),""))</f>
        <v/>
      </c>
    </row>
    <row r="105" spans="1:114" x14ac:dyDescent="0.5">
      <c r="A105" s="319" t="str">
        <f t="shared" si="4"/>
        <v/>
      </c>
      <c r="B105" s="319" t="str" cm="1">
        <f t="array" ref="B105">IF(F105="Mulched (left on surface)",IFERROR(_xlfn._xlws.FILTER(Prod.Out!H:H,Prod.Out!B:B=MT.Out!E105),""),IF(F105="Incorporated",IFERROR(_xlfn._xlws.FILTER(Prod.Out!I:I,Prod.Out!B:B=MT.Out!E105),""),IF(F105="Retained (unknown if mulched/incorp.)",IFERROR(_xlfn._xlws.FILTER(Prod.Out!J:J,Prod.Out!B:B=MT.Out!E105),""),"")))</f>
        <v/>
      </c>
      <c r="C105" s="319" t="str">
        <f t="shared" si="5"/>
        <v/>
      </c>
      <c r="M105" s="319" t="str" cm="1">
        <f t="array" ref="M105">IF(L105=0,"",IFERROR(_xlfn._xlws.FILTER(AF.Out!B:I,AF.Out!A:A=MT.Out!L105),""))</f>
        <v/>
      </c>
      <c r="V105" s="319" t="str" cm="1">
        <f t="array" ref="V105">IF(U105=0,"",IFERROR(_xlfn._xlws.FILTER(Animals.Out!P:S,Animals.Out!A:A=MT.Out!U105),""))</f>
        <v/>
      </c>
      <c r="AA105" s="319" t="str" cm="1">
        <f t="array" ref="AA105">IF(Z105=0,"",IFERROR(_xlfn._xlws.FILTER('Chems.Out'!B:B,'Chems.Out'!A:A=MT.Out!Z105),""))</f>
        <v/>
      </c>
      <c r="AC105" s="319" t="str" cm="1">
        <f t="array" ref="AC105">IF(AB105=0,"",IFERROR(_xlfn._xlws.FILTER('PH.E.Out'!M:N,'PH.E.Out'!I:I=MT.Out!AB105),""))</f>
        <v/>
      </c>
      <c r="AF105" s="319" t="str" cm="1">
        <f t="array" ref="AF105">IF(AE105=0,"",IFERROR(_xlfn._xlws.FILTER(AF.Out!B:E,AF.Out!A:A=AE105),""))</f>
        <v/>
      </c>
      <c r="AK105" s="319" t="str" cm="1">
        <f t="array" ref="AK105">IF(AJ105=0,"",IFERROR(_xlfn._xlws.FILTER(Harvest.Out!B:D,Harvest.Out!A:A=MT.Out!AJ105),""))</f>
        <v/>
      </c>
      <c r="AO105" s="319" t="str" cm="1">
        <f t="array" ref="AO105">IF(AN105=0,"",IFERROR(_xlfn._xlws.FILTER(Irrig.Out!B:E,Irrig.Out!A:A=MT.Out!AN105),""))</f>
        <v/>
      </c>
      <c r="AT105" s="319" t="str" cm="1">
        <f t="array" ref="AT105">IF(AS105=0,"",IFERROR(_xlfn._xlws.FILTER('Residues.Out'!F:K,'Residues.Out'!A:A=AS105),""))</f>
        <v/>
      </c>
      <c r="BA105" s="319" t="str" cm="1">
        <f t="array" ref="BA105">IF(AZ105=0,"",IFERROR(_xlfn._xlws.FILTER(Fert.Out!B:K,Fert.Out!A:A=MT.Out!AZ105),""))</f>
        <v/>
      </c>
      <c r="BK105" s="319" t="str" cm="1">
        <f t="array" ref="BK105">IF(AZ105=0,"",IFERROR(_xlfn._xlws.FILTER(Fert.Out!T:T,Fert.Out!A:A=MT.Out!AZ105),""))</f>
        <v/>
      </c>
      <c r="BM105" s="319" t="str" cm="1">
        <f t="array" ref="BM105">IF(BL105=0,"",IFERROR(_xlfn._xlws.FILTER(pH.Out!C:D,pH.Out!A:A=MT.Out!BL105),""))</f>
        <v/>
      </c>
      <c r="BP105" s="319" t="str" cm="1">
        <f t="array" ref="BP105">IF(BO105=0,"",IFERROR(_xlfn._xlws.FILTER(Plant.Out!C:D,Plant.Out!B:B=MT.Out!BO105),""))</f>
        <v/>
      </c>
      <c r="BR105" s="319" t="str" cm="1">
        <f t="array" ref="BR105">IF(BO105=0,"",IFERROR(_xlfn._xlws.FILTER(Plant.Out!E:P,Plant.Out!B:B=MT.Out!BO105),""))</f>
        <v/>
      </c>
      <c r="CE105" s="319" t="str" cm="1">
        <f t="array" ref="CE105">IF(CD105=0,"",IFERROR(_xlfn._xlws.FILTER('PH.E.Out'!E:G,'PH.E.Out'!A:A=MT.Out!CD105),""))</f>
        <v/>
      </c>
      <c r="CI105" s="319" t="str" cm="1">
        <f t="array" ref="CI105">IF(CH105=0,"",IFERROR(_xlfn._xlws.FILTER(Till.Out!C:C,Till.Out!B:B=MT.Out!CH105),""))</f>
        <v/>
      </c>
      <c r="CK105" s="319" t="str" cm="1">
        <f t="array" ref="CK105">IF(CJ105=0,"",IFERROR(_xlfn._xlws.FILTER(Var.Out!B:S,Var.Out!B:B=MT.Out!CJ105),""))</f>
        <v/>
      </c>
      <c r="DD105" s="319" t="str" cm="1">
        <f t="array" ref="DD105">IF(DC105=0,"",IFERROR(_xlfn._xlws.FILTER(WH.Out!F:G,WH.Out!A:A=MT.Out!DC105),""))</f>
        <v/>
      </c>
      <c r="DG105" s="319" t="str" cm="1">
        <f t="array" ref="DG105">IF(DF105=0,"",IFERROR(_xlfn._xlws.FILTER(Other.Out!B:C,Other.Out!A:A=MT.Out!DF105),""))</f>
        <v/>
      </c>
      <c r="DJ105" s="319" t="str" cm="1">
        <f t="array" ref="DJ105">IF(DI105=0,"",IFERROR(_xlfn._xlws.FILTER(Weed.Out!B:G,Weed.Out!A:A=MT.Out!DI105),""))</f>
        <v/>
      </c>
    </row>
    <row r="106" spans="1:114" x14ac:dyDescent="0.5">
      <c r="A106" s="319" t="str">
        <f t="shared" si="4"/>
        <v/>
      </c>
      <c r="B106" s="319" t="str" cm="1">
        <f t="array" ref="B106">IF(F106="Mulched (left on surface)",IFERROR(_xlfn._xlws.FILTER(Prod.Out!H:H,Prod.Out!B:B=MT.Out!E106),""),IF(F106="Incorporated",IFERROR(_xlfn._xlws.FILTER(Prod.Out!I:I,Prod.Out!B:B=MT.Out!E106),""),IF(F106="Retained (unknown if mulched/incorp.)",IFERROR(_xlfn._xlws.FILTER(Prod.Out!J:J,Prod.Out!B:B=MT.Out!E106),""),"")))</f>
        <v/>
      </c>
      <c r="C106" s="319" t="str">
        <f t="shared" si="5"/>
        <v/>
      </c>
      <c r="M106" s="319" t="str" cm="1">
        <f t="array" ref="M106">IF(L106=0,"",IFERROR(_xlfn._xlws.FILTER(AF.Out!B:I,AF.Out!A:A=MT.Out!L106),""))</f>
        <v/>
      </c>
      <c r="V106" s="319" t="str" cm="1">
        <f t="array" ref="V106">IF(U106=0,"",IFERROR(_xlfn._xlws.FILTER(Animals.Out!P:S,Animals.Out!A:A=MT.Out!U106),""))</f>
        <v/>
      </c>
      <c r="AA106" s="319" t="str" cm="1">
        <f t="array" ref="AA106">IF(Z106=0,"",IFERROR(_xlfn._xlws.FILTER('Chems.Out'!B:B,'Chems.Out'!A:A=MT.Out!Z106),""))</f>
        <v/>
      </c>
      <c r="AC106" s="319" t="str" cm="1">
        <f t="array" ref="AC106">IF(AB106=0,"",IFERROR(_xlfn._xlws.FILTER('PH.E.Out'!M:N,'PH.E.Out'!I:I=MT.Out!AB106),""))</f>
        <v/>
      </c>
      <c r="AF106" s="319" t="str" cm="1">
        <f t="array" ref="AF106">IF(AE106=0,"",IFERROR(_xlfn._xlws.FILTER(AF.Out!B:E,AF.Out!A:A=AE106),""))</f>
        <v/>
      </c>
      <c r="AK106" s="319" t="str" cm="1">
        <f t="array" ref="AK106">IF(AJ106=0,"",IFERROR(_xlfn._xlws.FILTER(Harvest.Out!B:D,Harvest.Out!A:A=MT.Out!AJ106),""))</f>
        <v/>
      </c>
      <c r="AO106" s="319" t="str" cm="1">
        <f t="array" ref="AO106">IF(AN106=0,"",IFERROR(_xlfn._xlws.FILTER(Irrig.Out!B:E,Irrig.Out!A:A=MT.Out!AN106),""))</f>
        <v/>
      </c>
      <c r="AT106" s="319" t="str" cm="1">
        <f t="array" ref="AT106">IF(AS106=0,"",IFERROR(_xlfn._xlws.FILTER('Residues.Out'!F:K,'Residues.Out'!A:A=AS106),""))</f>
        <v/>
      </c>
      <c r="BA106" s="319" t="str" cm="1">
        <f t="array" ref="BA106">IF(AZ106=0,"",IFERROR(_xlfn._xlws.FILTER(Fert.Out!B:K,Fert.Out!A:A=MT.Out!AZ106),""))</f>
        <v/>
      </c>
      <c r="BK106" s="319" t="str" cm="1">
        <f t="array" ref="BK106">IF(AZ106=0,"",IFERROR(_xlfn._xlws.FILTER(Fert.Out!T:T,Fert.Out!A:A=MT.Out!AZ106),""))</f>
        <v/>
      </c>
      <c r="BM106" s="319" t="str" cm="1">
        <f t="array" ref="BM106">IF(BL106=0,"",IFERROR(_xlfn._xlws.FILTER(pH.Out!C:D,pH.Out!A:A=MT.Out!BL106),""))</f>
        <v/>
      </c>
      <c r="BP106" s="319" t="str" cm="1">
        <f t="array" ref="BP106">IF(BO106=0,"",IFERROR(_xlfn._xlws.FILTER(Plant.Out!C:D,Plant.Out!B:B=MT.Out!BO106),""))</f>
        <v/>
      </c>
      <c r="BR106" s="319" t="str" cm="1">
        <f t="array" ref="BR106">IF(BO106=0,"",IFERROR(_xlfn._xlws.FILTER(Plant.Out!E:P,Plant.Out!B:B=MT.Out!BO106),""))</f>
        <v/>
      </c>
      <c r="CE106" s="319" t="str" cm="1">
        <f t="array" ref="CE106">IF(CD106=0,"",IFERROR(_xlfn._xlws.FILTER('PH.E.Out'!E:G,'PH.E.Out'!A:A=MT.Out!CD106),""))</f>
        <v/>
      </c>
      <c r="CI106" s="319" t="str" cm="1">
        <f t="array" ref="CI106">IF(CH106=0,"",IFERROR(_xlfn._xlws.FILTER(Till.Out!C:C,Till.Out!B:B=MT.Out!CH106),""))</f>
        <v/>
      </c>
      <c r="CK106" s="319" t="str" cm="1">
        <f t="array" ref="CK106">IF(CJ106=0,"",IFERROR(_xlfn._xlws.FILTER(Var.Out!B:S,Var.Out!B:B=MT.Out!CJ106),""))</f>
        <v/>
      </c>
      <c r="DD106" s="319" t="str" cm="1">
        <f t="array" ref="DD106">IF(DC106=0,"",IFERROR(_xlfn._xlws.FILTER(WH.Out!F:G,WH.Out!A:A=MT.Out!DC106),""))</f>
        <v/>
      </c>
      <c r="DG106" s="319" t="str" cm="1">
        <f t="array" ref="DG106">IF(DF106=0,"",IFERROR(_xlfn._xlws.FILTER(Other.Out!B:C,Other.Out!A:A=MT.Out!DF106),""))</f>
        <v/>
      </c>
      <c r="DJ106" s="319" t="str" cm="1">
        <f t="array" ref="DJ106">IF(DI106=0,"",IFERROR(_xlfn._xlws.FILTER(Weed.Out!B:G,Weed.Out!A:A=MT.Out!DI106),""))</f>
        <v/>
      </c>
    </row>
    <row r="107" spans="1:114" x14ac:dyDescent="0.5">
      <c r="A107" s="319" t="str">
        <f t="shared" si="4"/>
        <v/>
      </c>
      <c r="B107" s="319" t="str" cm="1">
        <f t="array" ref="B107">IF(F107="Mulched (left on surface)",IFERROR(_xlfn._xlws.FILTER(Prod.Out!H:H,Prod.Out!B:B=MT.Out!E107),""),IF(F107="Incorporated",IFERROR(_xlfn._xlws.FILTER(Prod.Out!I:I,Prod.Out!B:B=MT.Out!E107),""),IF(F107="Retained (unknown if mulched/incorp.)",IFERROR(_xlfn._xlws.FILTER(Prod.Out!J:J,Prod.Out!B:B=MT.Out!E107),""),"")))</f>
        <v/>
      </c>
      <c r="C107" s="319" t="str">
        <f t="shared" si="5"/>
        <v/>
      </c>
      <c r="M107" s="319" t="str" cm="1">
        <f t="array" ref="M107">IF(L107=0,"",IFERROR(_xlfn._xlws.FILTER(AF.Out!B:I,AF.Out!A:A=MT.Out!L107),""))</f>
        <v/>
      </c>
      <c r="V107" s="319" t="str" cm="1">
        <f t="array" ref="V107">IF(U107=0,"",IFERROR(_xlfn._xlws.FILTER(Animals.Out!P:S,Animals.Out!A:A=MT.Out!U107),""))</f>
        <v/>
      </c>
      <c r="AA107" s="319" t="str" cm="1">
        <f t="array" ref="AA107">IF(Z107=0,"",IFERROR(_xlfn._xlws.FILTER('Chems.Out'!B:B,'Chems.Out'!A:A=MT.Out!Z107),""))</f>
        <v/>
      </c>
      <c r="AC107" s="319" t="str" cm="1">
        <f t="array" ref="AC107">IF(AB107=0,"",IFERROR(_xlfn._xlws.FILTER('PH.E.Out'!M:N,'PH.E.Out'!I:I=MT.Out!AB107),""))</f>
        <v/>
      </c>
      <c r="AF107" s="319" t="str" cm="1">
        <f t="array" ref="AF107">IF(AE107=0,"",IFERROR(_xlfn._xlws.FILTER(AF.Out!B:E,AF.Out!A:A=AE107),""))</f>
        <v/>
      </c>
      <c r="AK107" s="319" t="str" cm="1">
        <f t="array" ref="AK107">IF(AJ107=0,"",IFERROR(_xlfn._xlws.FILTER(Harvest.Out!B:D,Harvest.Out!A:A=MT.Out!AJ107),""))</f>
        <v/>
      </c>
      <c r="AO107" s="319" t="str" cm="1">
        <f t="array" ref="AO107">IF(AN107=0,"",IFERROR(_xlfn._xlws.FILTER(Irrig.Out!B:E,Irrig.Out!A:A=MT.Out!AN107),""))</f>
        <v/>
      </c>
      <c r="AT107" s="319" t="str" cm="1">
        <f t="array" ref="AT107">IF(AS107=0,"",IFERROR(_xlfn._xlws.FILTER('Residues.Out'!F:K,'Residues.Out'!A:A=AS107),""))</f>
        <v/>
      </c>
      <c r="BA107" s="319" t="str" cm="1">
        <f t="array" ref="BA107">IF(AZ107=0,"",IFERROR(_xlfn._xlws.FILTER(Fert.Out!B:K,Fert.Out!A:A=MT.Out!AZ107),""))</f>
        <v/>
      </c>
      <c r="BK107" s="319" t="str" cm="1">
        <f t="array" ref="BK107">IF(AZ107=0,"",IFERROR(_xlfn._xlws.FILTER(Fert.Out!T:T,Fert.Out!A:A=MT.Out!AZ107),""))</f>
        <v/>
      </c>
      <c r="BM107" s="319" t="str" cm="1">
        <f t="array" ref="BM107">IF(BL107=0,"",IFERROR(_xlfn._xlws.FILTER(pH.Out!C:D,pH.Out!A:A=MT.Out!BL107),""))</f>
        <v/>
      </c>
      <c r="BP107" s="319" t="str" cm="1">
        <f t="array" ref="BP107">IF(BO107=0,"",IFERROR(_xlfn._xlws.FILTER(Plant.Out!C:D,Plant.Out!B:B=MT.Out!BO107),""))</f>
        <v/>
      </c>
      <c r="BR107" s="319" t="str" cm="1">
        <f t="array" ref="BR107">IF(BO107=0,"",IFERROR(_xlfn._xlws.FILTER(Plant.Out!E:P,Plant.Out!B:B=MT.Out!BO107),""))</f>
        <v/>
      </c>
      <c r="CE107" s="319" t="str" cm="1">
        <f t="array" ref="CE107">IF(CD107=0,"",IFERROR(_xlfn._xlws.FILTER('PH.E.Out'!E:G,'PH.E.Out'!A:A=MT.Out!CD107),""))</f>
        <v/>
      </c>
      <c r="CI107" s="319" t="str" cm="1">
        <f t="array" ref="CI107">IF(CH107=0,"",IFERROR(_xlfn._xlws.FILTER(Till.Out!C:C,Till.Out!B:B=MT.Out!CH107),""))</f>
        <v/>
      </c>
      <c r="CK107" s="319" t="str" cm="1">
        <f t="array" ref="CK107">IF(CJ107=0,"",IFERROR(_xlfn._xlws.FILTER(Var.Out!B:S,Var.Out!B:B=MT.Out!CJ107),""))</f>
        <v/>
      </c>
      <c r="DD107" s="319" t="str" cm="1">
        <f t="array" ref="DD107">IF(DC107=0,"",IFERROR(_xlfn._xlws.FILTER(WH.Out!F:G,WH.Out!A:A=MT.Out!DC107),""))</f>
        <v/>
      </c>
      <c r="DG107" s="319" t="str" cm="1">
        <f t="array" ref="DG107">IF(DF107=0,"",IFERROR(_xlfn._xlws.FILTER(Other.Out!B:C,Other.Out!A:A=MT.Out!DF107),""))</f>
        <v/>
      </c>
      <c r="DJ107" s="319" t="str" cm="1">
        <f t="array" ref="DJ107">IF(DI107=0,"",IFERROR(_xlfn._xlws.FILTER(Weed.Out!B:G,Weed.Out!A:A=MT.Out!DI107),""))</f>
        <v/>
      </c>
    </row>
    <row r="108" spans="1:114" x14ac:dyDescent="0.5">
      <c r="A108" s="319" t="str">
        <f t="shared" si="4"/>
        <v/>
      </c>
      <c r="B108" s="319" t="str" cm="1">
        <f t="array" ref="B108">IF(F108="Mulched (left on surface)",IFERROR(_xlfn._xlws.FILTER(Prod.Out!H:H,Prod.Out!B:B=MT.Out!E108),""),IF(F108="Incorporated",IFERROR(_xlfn._xlws.FILTER(Prod.Out!I:I,Prod.Out!B:B=MT.Out!E108),""),IF(F108="Retained (unknown if mulched/incorp.)",IFERROR(_xlfn._xlws.FILTER(Prod.Out!J:J,Prod.Out!B:B=MT.Out!E108),""),"")))</f>
        <v/>
      </c>
      <c r="C108" s="319" t="str">
        <f t="shared" si="5"/>
        <v/>
      </c>
      <c r="M108" s="319" t="str" cm="1">
        <f t="array" ref="M108">IF(L108=0,"",IFERROR(_xlfn._xlws.FILTER(AF.Out!B:I,AF.Out!A:A=MT.Out!L108),""))</f>
        <v/>
      </c>
      <c r="V108" s="319" t="str" cm="1">
        <f t="array" ref="V108">IF(U108=0,"",IFERROR(_xlfn._xlws.FILTER(Animals.Out!P:S,Animals.Out!A:A=MT.Out!U108),""))</f>
        <v/>
      </c>
      <c r="AA108" s="319" t="str" cm="1">
        <f t="array" ref="AA108">IF(Z108=0,"",IFERROR(_xlfn._xlws.FILTER('Chems.Out'!B:B,'Chems.Out'!A:A=MT.Out!Z108),""))</f>
        <v/>
      </c>
      <c r="AC108" s="319" t="str" cm="1">
        <f t="array" ref="AC108">IF(AB108=0,"",IFERROR(_xlfn._xlws.FILTER('PH.E.Out'!M:N,'PH.E.Out'!I:I=MT.Out!AB108),""))</f>
        <v/>
      </c>
      <c r="AF108" s="319" t="str" cm="1">
        <f t="array" ref="AF108">IF(AE108=0,"",IFERROR(_xlfn._xlws.FILTER(AF.Out!B:E,AF.Out!A:A=AE108),""))</f>
        <v/>
      </c>
      <c r="AK108" s="319" t="str" cm="1">
        <f t="array" ref="AK108">IF(AJ108=0,"",IFERROR(_xlfn._xlws.FILTER(Harvest.Out!B:D,Harvest.Out!A:A=MT.Out!AJ108),""))</f>
        <v/>
      </c>
      <c r="AO108" s="319" t="str" cm="1">
        <f t="array" ref="AO108">IF(AN108=0,"",IFERROR(_xlfn._xlws.FILTER(Irrig.Out!B:E,Irrig.Out!A:A=MT.Out!AN108),""))</f>
        <v/>
      </c>
      <c r="AT108" s="319" t="str" cm="1">
        <f t="array" ref="AT108">IF(AS108=0,"",IFERROR(_xlfn._xlws.FILTER('Residues.Out'!F:K,'Residues.Out'!A:A=AS108),""))</f>
        <v/>
      </c>
      <c r="BA108" s="319" t="str" cm="1">
        <f t="array" ref="BA108">IF(AZ108=0,"",IFERROR(_xlfn._xlws.FILTER(Fert.Out!B:K,Fert.Out!A:A=MT.Out!AZ108),""))</f>
        <v/>
      </c>
      <c r="BK108" s="319" t="str" cm="1">
        <f t="array" ref="BK108">IF(AZ108=0,"",IFERROR(_xlfn._xlws.FILTER(Fert.Out!T:T,Fert.Out!A:A=MT.Out!AZ108),""))</f>
        <v/>
      </c>
      <c r="BM108" s="319" t="str" cm="1">
        <f t="array" ref="BM108">IF(BL108=0,"",IFERROR(_xlfn._xlws.FILTER(pH.Out!C:D,pH.Out!A:A=MT.Out!BL108),""))</f>
        <v/>
      </c>
      <c r="BP108" s="319" t="str" cm="1">
        <f t="array" ref="BP108">IF(BO108=0,"",IFERROR(_xlfn._xlws.FILTER(Plant.Out!C:D,Plant.Out!B:B=MT.Out!BO108),""))</f>
        <v/>
      </c>
      <c r="BR108" s="319" t="str" cm="1">
        <f t="array" ref="BR108">IF(BO108=0,"",IFERROR(_xlfn._xlws.FILTER(Plant.Out!E:P,Plant.Out!B:B=MT.Out!BO108),""))</f>
        <v/>
      </c>
      <c r="CE108" s="319" t="str" cm="1">
        <f t="array" ref="CE108">IF(CD108=0,"",IFERROR(_xlfn._xlws.FILTER('PH.E.Out'!E:G,'PH.E.Out'!A:A=MT.Out!CD108),""))</f>
        <v/>
      </c>
      <c r="CI108" s="319" t="str" cm="1">
        <f t="array" ref="CI108">IF(CH108=0,"",IFERROR(_xlfn._xlws.FILTER(Till.Out!C:C,Till.Out!B:B=MT.Out!CH108),""))</f>
        <v/>
      </c>
      <c r="CK108" s="319" t="str" cm="1">
        <f t="array" ref="CK108">IF(CJ108=0,"",IFERROR(_xlfn._xlws.FILTER(Var.Out!B:S,Var.Out!B:B=MT.Out!CJ108),""))</f>
        <v/>
      </c>
      <c r="DD108" s="319" t="str" cm="1">
        <f t="array" ref="DD108">IF(DC108=0,"",IFERROR(_xlfn._xlws.FILTER(WH.Out!F:G,WH.Out!A:A=MT.Out!DC108),""))</f>
        <v/>
      </c>
      <c r="DG108" s="319" t="str" cm="1">
        <f t="array" ref="DG108">IF(DF108=0,"",IFERROR(_xlfn._xlws.FILTER(Other.Out!B:C,Other.Out!A:A=MT.Out!DF108),""))</f>
        <v/>
      </c>
      <c r="DJ108" s="319" t="str" cm="1">
        <f t="array" ref="DJ108">IF(DI108=0,"",IFERROR(_xlfn._xlws.FILTER(Weed.Out!B:G,Weed.Out!A:A=MT.Out!DI108),""))</f>
        <v/>
      </c>
    </row>
    <row r="109" spans="1:114" x14ac:dyDescent="0.5">
      <c r="A109" s="319" t="str">
        <f t="shared" si="4"/>
        <v/>
      </c>
      <c r="B109" s="319" t="str" cm="1">
        <f t="array" ref="B109">IF(F109="Mulched (left on surface)",IFERROR(_xlfn._xlws.FILTER(Prod.Out!H:H,Prod.Out!B:B=MT.Out!E109),""),IF(F109="Incorporated",IFERROR(_xlfn._xlws.FILTER(Prod.Out!I:I,Prod.Out!B:B=MT.Out!E109),""),IF(F109="Retained (unknown if mulched/incorp.)",IFERROR(_xlfn._xlws.FILTER(Prod.Out!J:J,Prod.Out!B:B=MT.Out!E109),""),"")))</f>
        <v/>
      </c>
      <c r="C109" s="319" t="str">
        <f t="shared" si="5"/>
        <v/>
      </c>
      <c r="M109" s="319" t="str" cm="1">
        <f t="array" ref="M109">IF(L109=0,"",IFERROR(_xlfn._xlws.FILTER(AF.Out!B:I,AF.Out!A:A=MT.Out!L109),""))</f>
        <v/>
      </c>
      <c r="V109" s="319" t="str" cm="1">
        <f t="array" ref="V109">IF(U109=0,"",IFERROR(_xlfn._xlws.FILTER(Animals.Out!P:S,Animals.Out!A:A=MT.Out!U109),""))</f>
        <v/>
      </c>
      <c r="AA109" s="319" t="str" cm="1">
        <f t="array" ref="AA109">IF(Z109=0,"",IFERROR(_xlfn._xlws.FILTER('Chems.Out'!B:B,'Chems.Out'!A:A=MT.Out!Z109),""))</f>
        <v/>
      </c>
      <c r="AC109" s="319" t="str" cm="1">
        <f t="array" ref="AC109">IF(AB109=0,"",IFERROR(_xlfn._xlws.FILTER('PH.E.Out'!M:N,'PH.E.Out'!I:I=MT.Out!AB109),""))</f>
        <v/>
      </c>
      <c r="AF109" s="319" t="str" cm="1">
        <f t="array" ref="AF109">IF(AE109=0,"",IFERROR(_xlfn._xlws.FILTER(AF.Out!B:E,AF.Out!A:A=AE109),""))</f>
        <v/>
      </c>
      <c r="AK109" s="319" t="str" cm="1">
        <f t="array" ref="AK109">IF(AJ109=0,"",IFERROR(_xlfn._xlws.FILTER(Harvest.Out!B:D,Harvest.Out!A:A=MT.Out!AJ109),""))</f>
        <v/>
      </c>
      <c r="AO109" s="319" t="str" cm="1">
        <f t="array" ref="AO109">IF(AN109=0,"",IFERROR(_xlfn._xlws.FILTER(Irrig.Out!B:E,Irrig.Out!A:A=MT.Out!AN109),""))</f>
        <v/>
      </c>
      <c r="AT109" s="319" t="str" cm="1">
        <f t="array" ref="AT109">IF(AS109=0,"",IFERROR(_xlfn._xlws.FILTER('Residues.Out'!F:K,'Residues.Out'!A:A=AS109),""))</f>
        <v/>
      </c>
      <c r="BA109" s="319" t="str" cm="1">
        <f t="array" ref="BA109">IF(AZ109=0,"",IFERROR(_xlfn._xlws.FILTER(Fert.Out!B:K,Fert.Out!A:A=MT.Out!AZ109),""))</f>
        <v/>
      </c>
      <c r="BK109" s="319" t="str" cm="1">
        <f t="array" ref="BK109">IF(AZ109=0,"",IFERROR(_xlfn._xlws.FILTER(Fert.Out!T:T,Fert.Out!A:A=MT.Out!AZ109),""))</f>
        <v/>
      </c>
      <c r="BM109" s="319" t="str" cm="1">
        <f t="array" ref="BM109">IF(BL109=0,"",IFERROR(_xlfn._xlws.FILTER(pH.Out!C:D,pH.Out!A:A=MT.Out!BL109),""))</f>
        <v/>
      </c>
      <c r="BP109" s="319" t="str" cm="1">
        <f t="array" ref="BP109">IF(BO109=0,"",IFERROR(_xlfn._xlws.FILTER(Plant.Out!C:D,Plant.Out!B:B=MT.Out!BO109),""))</f>
        <v/>
      </c>
      <c r="BR109" s="319" t="str" cm="1">
        <f t="array" ref="BR109">IF(BO109=0,"",IFERROR(_xlfn._xlws.FILTER(Plant.Out!E:P,Plant.Out!B:B=MT.Out!BO109),""))</f>
        <v/>
      </c>
      <c r="CE109" s="319" t="str" cm="1">
        <f t="array" ref="CE109">IF(CD109=0,"",IFERROR(_xlfn._xlws.FILTER('PH.E.Out'!E:G,'PH.E.Out'!A:A=MT.Out!CD109),""))</f>
        <v/>
      </c>
      <c r="CI109" s="319" t="str" cm="1">
        <f t="array" ref="CI109">IF(CH109=0,"",IFERROR(_xlfn._xlws.FILTER(Till.Out!C:C,Till.Out!B:B=MT.Out!CH109),""))</f>
        <v/>
      </c>
      <c r="CK109" s="319" t="str" cm="1">
        <f t="array" ref="CK109">IF(CJ109=0,"",IFERROR(_xlfn._xlws.FILTER(Var.Out!B:S,Var.Out!B:B=MT.Out!CJ109),""))</f>
        <v/>
      </c>
      <c r="DD109" s="319" t="str" cm="1">
        <f t="array" ref="DD109">IF(DC109=0,"",IFERROR(_xlfn._xlws.FILTER(WH.Out!F:G,WH.Out!A:A=MT.Out!DC109),""))</f>
        <v/>
      </c>
      <c r="DG109" s="319" t="str" cm="1">
        <f t="array" ref="DG109">IF(DF109=0,"",IFERROR(_xlfn._xlws.FILTER(Other.Out!B:C,Other.Out!A:A=MT.Out!DF109),""))</f>
        <v/>
      </c>
      <c r="DJ109" s="319" t="str" cm="1">
        <f t="array" ref="DJ109">IF(DI109=0,"",IFERROR(_xlfn._xlws.FILTER(Weed.Out!B:G,Weed.Out!A:A=MT.Out!DI109),""))</f>
        <v/>
      </c>
    </row>
    <row r="110" spans="1:114" x14ac:dyDescent="0.5">
      <c r="A110" s="319" t="str">
        <f t="shared" si="4"/>
        <v/>
      </c>
      <c r="B110" s="319" t="str" cm="1">
        <f t="array" ref="B110">IF(F110="Mulched (left on surface)",IFERROR(_xlfn._xlws.FILTER(Prod.Out!H:H,Prod.Out!B:B=MT.Out!E110),""),IF(F110="Incorporated",IFERROR(_xlfn._xlws.FILTER(Prod.Out!I:I,Prod.Out!B:B=MT.Out!E110),""),IF(F110="Retained (unknown if mulched/incorp.)",IFERROR(_xlfn._xlws.FILTER(Prod.Out!J:J,Prod.Out!B:B=MT.Out!E110),""),"")))</f>
        <v/>
      </c>
      <c r="C110" s="319" t="str">
        <f t="shared" si="5"/>
        <v/>
      </c>
      <c r="M110" s="319" t="str" cm="1">
        <f t="array" ref="M110">IF(L110=0,"",IFERROR(_xlfn._xlws.FILTER(AF.Out!B:I,AF.Out!A:A=MT.Out!L110),""))</f>
        <v/>
      </c>
      <c r="V110" s="319" t="str" cm="1">
        <f t="array" ref="V110">IF(U110=0,"",IFERROR(_xlfn._xlws.FILTER(Animals.Out!P:S,Animals.Out!A:A=MT.Out!U110),""))</f>
        <v/>
      </c>
      <c r="AA110" s="319" t="str" cm="1">
        <f t="array" ref="AA110">IF(Z110=0,"",IFERROR(_xlfn._xlws.FILTER('Chems.Out'!B:B,'Chems.Out'!A:A=MT.Out!Z110),""))</f>
        <v/>
      </c>
      <c r="AC110" s="319" t="str" cm="1">
        <f t="array" ref="AC110">IF(AB110=0,"",IFERROR(_xlfn._xlws.FILTER('PH.E.Out'!M:N,'PH.E.Out'!I:I=MT.Out!AB110),""))</f>
        <v/>
      </c>
      <c r="AF110" s="319" t="str" cm="1">
        <f t="array" ref="AF110">IF(AE110=0,"",IFERROR(_xlfn._xlws.FILTER(AF.Out!B:E,AF.Out!A:A=AE110),""))</f>
        <v/>
      </c>
      <c r="AK110" s="319" t="str" cm="1">
        <f t="array" ref="AK110">IF(AJ110=0,"",IFERROR(_xlfn._xlws.FILTER(Harvest.Out!B:D,Harvest.Out!A:A=MT.Out!AJ110),""))</f>
        <v/>
      </c>
      <c r="AO110" s="319" t="str" cm="1">
        <f t="array" ref="AO110">IF(AN110=0,"",IFERROR(_xlfn._xlws.FILTER(Irrig.Out!B:E,Irrig.Out!A:A=MT.Out!AN110),""))</f>
        <v/>
      </c>
      <c r="AT110" s="319" t="str" cm="1">
        <f t="array" ref="AT110">IF(AS110=0,"",IFERROR(_xlfn._xlws.FILTER('Residues.Out'!F:K,'Residues.Out'!A:A=AS110),""))</f>
        <v/>
      </c>
      <c r="BA110" s="319" t="str" cm="1">
        <f t="array" ref="BA110">IF(AZ110=0,"",IFERROR(_xlfn._xlws.FILTER(Fert.Out!B:K,Fert.Out!A:A=MT.Out!AZ110),""))</f>
        <v/>
      </c>
      <c r="BK110" s="319" t="str" cm="1">
        <f t="array" ref="BK110">IF(AZ110=0,"",IFERROR(_xlfn._xlws.FILTER(Fert.Out!T:T,Fert.Out!A:A=MT.Out!AZ110),""))</f>
        <v/>
      </c>
      <c r="BM110" s="319" t="str" cm="1">
        <f t="array" ref="BM110">IF(BL110=0,"",IFERROR(_xlfn._xlws.FILTER(pH.Out!C:D,pH.Out!A:A=MT.Out!BL110),""))</f>
        <v/>
      </c>
      <c r="BP110" s="319" t="str" cm="1">
        <f t="array" ref="BP110">IF(BO110=0,"",IFERROR(_xlfn._xlws.FILTER(Plant.Out!C:D,Plant.Out!B:B=MT.Out!BO110),""))</f>
        <v/>
      </c>
      <c r="BR110" s="319" t="str" cm="1">
        <f t="array" ref="BR110">IF(BO110=0,"",IFERROR(_xlfn._xlws.FILTER(Plant.Out!E:P,Plant.Out!B:B=MT.Out!BO110),""))</f>
        <v/>
      </c>
      <c r="CE110" s="319" t="str" cm="1">
        <f t="array" ref="CE110">IF(CD110=0,"",IFERROR(_xlfn._xlws.FILTER('PH.E.Out'!E:G,'PH.E.Out'!A:A=MT.Out!CD110),""))</f>
        <v/>
      </c>
      <c r="CI110" s="319" t="str" cm="1">
        <f t="array" ref="CI110">IF(CH110=0,"",IFERROR(_xlfn._xlws.FILTER(Till.Out!C:C,Till.Out!B:B=MT.Out!CH110),""))</f>
        <v/>
      </c>
      <c r="CK110" s="319" t="str" cm="1">
        <f t="array" ref="CK110">IF(CJ110=0,"",IFERROR(_xlfn._xlws.FILTER(Var.Out!B:S,Var.Out!B:B=MT.Out!CJ110),""))</f>
        <v/>
      </c>
      <c r="DD110" s="319" t="str" cm="1">
        <f t="array" ref="DD110">IF(DC110=0,"",IFERROR(_xlfn._xlws.FILTER(WH.Out!F:G,WH.Out!A:A=MT.Out!DC110),""))</f>
        <v/>
      </c>
      <c r="DG110" s="319" t="str" cm="1">
        <f t="array" ref="DG110">IF(DF110=0,"",IFERROR(_xlfn._xlws.FILTER(Other.Out!B:C,Other.Out!A:A=MT.Out!DF110),""))</f>
        <v/>
      </c>
      <c r="DJ110" s="319" t="str" cm="1">
        <f t="array" ref="DJ110">IF(DI110=0,"",IFERROR(_xlfn._xlws.FILTER(Weed.Out!B:G,Weed.Out!A:A=MT.Out!DI110),""))</f>
        <v/>
      </c>
    </row>
    <row r="111" spans="1:114" x14ac:dyDescent="0.5">
      <c r="A111" s="319" t="str">
        <f t="shared" si="4"/>
        <v/>
      </c>
      <c r="B111" s="319" t="str" cm="1">
        <f t="array" ref="B111">IF(F111="Mulched (left on surface)",IFERROR(_xlfn._xlws.FILTER(Prod.Out!H:H,Prod.Out!B:B=MT.Out!E111),""),IF(F111="Incorporated",IFERROR(_xlfn._xlws.FILTER(Prod.Out!I:I,Prod.Out!B:B=MT.Out!E111),""),IF(F111="Retained (unknown if mulched/incorp.)",IFERROR(_xlfn._xlws.FILTER(Prod.Out!J:J,Prod.Out!B:B=MT.Out!E111),""),"")))</f>
        <v/>
      </c>
      <c r="C111" s="319" t="str">
        <f t="shared" si="5"/>
        <v/>
      </c>
      <c r="M111" s="319" t="str" cm="1">
        <f t="array" ref="M111">IF(L111=0,"",IFERROR(_xlfn._xlws.FILTER(AF.Out!B:I,AF.Out!A:A=MT.Out!L111),""))</f>
        <v/>
      </c>
      <c r="V111" s="319" t="str" cm="1">
        <f t="array" ref="V111">IF(U111=0,"",IFERROR(_xlfn._xlws.FILTER(Animals.Out!P:S,Animals.Out!A:A=MT.Out!U111),""))</f>
        <v/>
      </c>
      <c r="AA111" s="319" t="str" cm="1">
        <f t="array" ref="AA111">IF(Z111=0,"",IFERROR(_xlfn._xlws.FILTER('Chems.Out'!B:B,'Chems.Out'!A:A=MT.Out!Z111),""))</f>
        <v/>
      </c>
      <c r="AC111" s="319" t="str" cm="1">
        <f t="array" ref="AC111">IF(AB111=0,"",IFERROR(_xlfn._xlws.FILTER('PH.E.Out'!M:N,'PH.E.Out'!I:I=MT.Out!AB111),""))</f>
        <v/>
      </c>
      <c r="AF111" s="319" t="str" cm="1">
        <f t="array" ref="AF111">IF(AE111=0,"",IFERROR(_xlfn._xlws.FILTER(AF.Out!B:E,AF.Out!A:A=AE111),""))</f>
        <v/>
      </c>
      <c r="AK111" s="319" t="str" cm="1">
        <f t="array" ref="AK111">IF(AJ111=0,"",IFERROR(_xlfn._xlws.FILTER(Harvest.Out!B:D,Harvest.Out!A:A=MT.Out!AJ111),""))</f>
        <v/>
      </c>
      <c r="AO111" s="319" t="str" cm="1">
        <f t="array" ref="AO111">IF(AN111=0,"",IFERROR(_xlfn._xlws.FILTER(Irrig.Out!B:E,Irrig.Out!A:A=MT.Out!AN111),""))</f>
        <v/>
      </c>
      <c r="AT111" s="319" t="str" cm="1">
        <f t="array" ref="AT111">IF(AS111=0,"",IFERROR(_xlfn._xlws.FILTER('Residues.Out'!F:K,'Residues.Out'!A:A=AS111),""))</f>
        <v/>
      </c>
      <c r="BA111" s="319" t="str" cm="1">
        <f t="array" ref="BA111">IF(AZ111=0,"",IFERROR(_xlfn._xlws.FILTER(Fert.Out!B:K,Fert.Out!A:A=MT.Out!AZ111),""))</f>
        <v/>
      </c>
      <c r="BK111" s="319" t="str" cm="1">
        <f t="array" ref="BK111">IF(AZ111=0,"",IFERROR(_xlfn._xlws.FILTER(Fert.Out!T:T,Fert.Out!A:A=MT.Out!AZ111),""))</f>
        <v/>
      </c>
      <c r="BM111" s="319" t="str" cm="1">
        <f t="array" ref="BM111">IF(BL111=0,"",IFERROR(_xlfn._xlws.FILTER(pH.Out!C:D,pH.Out!A:A=MT.Out!BL111),""))</f>
        <v/>
      </c>
      <c r="BP111" s="319" t="str" cm="1">
        <f t="array" ref="BP111">IF(BO111=0,"",IFERROR(_xlfn._xlws.FILTER(Plant.Out!C:D,Plant.Out!B:B=MT.Out!BO111),""))</f>
        <v/>
      </c>
      <c r="BR111" s="319" t="str" cm="1">
        <f t="array" ref="BR111">IF(BO111=0,"",IFERROR(_xlfn._xlws.FILTER(Plant.Out!E:P,Plant.Out!B:B=MT.Out!BO111),""))</f>
        <v/>
      </c>
      <c r="CE111" s="319" t="str" cm="1">
        <f t="array" ref="CE111">IF(CD111=0,"",IFERROR(_xlfn._xlws.FILTER('PH.E.Out'!E:G,'PH.E.Out'!A:A=MT.Out!CD111),""))</f>
        <v/>
      </c>
      <c r="CI111" s="319" t="str" cm="1">
        <f t="array" ref="CI111">IF(CH111=0,"",IFERROR(_xlfn._xlws.FILTER(Till.Out!C:C,Till.Out!B:B=MT.Out!CH111),""))</f>
        <v/>
      </c>
      <c r="CK111" s="319" t="str" cm="1">
        <f t="array" ref="CK111">IF(CJ111=0,"",IFERROR(_xlfn._xlws.FILTER(Var.Out!B:S,Var.Out!B:B=MT.Out!CJ111),""))</f>
        <v/>
      </c>
      <c r="DD111" s="319" t="str" cm="1">
        <f t="array" ref="DD111">IF(DC111=0,"",IFERROR(_xlfn._xlws.FILTER(WH.Out!F:G,WH.Out!A:A=MT.Out!DC111),""))</f>
        <v/>
      </c>
      <c r="DG111" s="319" t="str" cm="1">
        <f t="array" ref="DG111">IF(DF111=0,"",IFERROR(_xlfn._xlws.FILTER(Other.Out!B:C,Other.Out!A:A=MT.Out!DF111),""))</f>
        <v/>
      </c>
      <c r="DJ111" s="319" t="str" cm="1">
        <f t="array" ref="DJ111">IF(DI111=0,"",IFERROR(_xlfn._xlws.FILTER(Weed.Out!B:G,Weed.Out!A:A=MT.Out!DI111),""))</f>
        <v/>
      </c>
    </row>
    <row r="112" spans="1:114" x14ac:dyDescent="0.5">
      <c r="A112" s="319" t="str">
        <f t="shared" si="4"/>
        <v/>
      </c>
      <c r="B112" s="319" t="str" cm="1">
        <f t="array" ref="B112">IF(F112="Mulched (left on surface)",IFERROR(_xlfn._xlws.FILTER(Prod.Out!H:H,Prod.Out!B:B=MT.Out!E112),""),IF(F112="Incorporated",IFERROR(_xlfn._xlws.FILTER(Prod.Out!I:I,Prod.Out!B:B=MT.Out!E112),""),IF(F112="Retained (unknown if mulched/incorp.)",IFERROR(_xlfn._xlws.FILTER(Prod.Out!J:J,Prod.Out!B:B=MT.Out!E112),""),"")))</f>
        <v/>
      </c>
      <c r="C112" s="319" t="str">
        <f t="shared" si="5"/>
        <v/>
      </c>
      <c r="M112" s="319" t="str" cm="1">
        <f t="array" ref="M112">IF(L112=0,"",IFERROR(_xlfn._xlws.FILTER(AF.Out!B:I,AF.Out!A:A=MT.Out!L112),""))</f>
        <v/>
      </c>
      <c r="V112" s="319" t="str" cm="1">
        <f t="array" ref="V112">IF(U112=0,"",IFERROR(_xlfn._xlws.FILTER(Animals.Out!P:S,Animals.Out!A:A=MT.Out!U112),""))</f>
        <v/>
      </c>
      <c r="AA112" s="319" t="str" cm="1">
        <f t="array" ref="AA112">IF(Z112=0,"",IFERROR(_xlfn._xlws.FILTER('Chems.Out'!B:B,'Chems.Out'!A:A=MT.Out!Z112),""))</f>
        <v/>
      </c>
      <c r="AC112" s="319" t="str" cm="1">
        <f t="array" ref="AC112">IF(AB112=0,"",IFERROR(_xlfn._xlws.FILTER('PH.E.Out'!M:N,'PH.E.Out'!I:I=MT.Out!AB112),""))</f>
        <v/>
      </c>
      <c r="AF112" s="319" t="str" cm="1">
        <f t="array" ref="AF112">IF(AE112=0,"",IFERROR(_xlfn._xlws.FILTER(AF.Out!B:E,AF.Out!A:A=AE112),""))</f>
        <v/>
      </c>
      <c r="AK112" s="319" t="str" cm="1">
        <f t="array" ref="AK112">IF(AJ112=0,"",IFERROR(_xlfn._xlws.FILTER(Harvest.Out!B:D,Harvest.Out!A:A=MT.Out!AJ112),""))</f>
        <v/>
      </c>
      <c r="AO112" s="319" t="str" cm="1">
        <f t="array" ref="AO112">IF(AN112=0,"",IFERROR(_xlfn._xlws.FILTER(Irrig.Out!B:E,Irrig.Out!A:A=MT.Out!AN112),""))</f>
        <v/>
      </c>
      <c r="AT112" s="319" t="str" cm="1">
        <f t="array" ref="AT112">IF(AS112=0,"",IFERROR(_xlfn._xlws.FILTER('Residues.Out'!F:K,'Residues.Out'!A:A=AS112),""))</f>
        <v/>
      </c>
      <c r="BA112" s="319" t="str" cm="1">
        <f t="array" ref="BA112">IF(AZ112=0,"",IFERROR(_xlfn._xlws.FILTER(Fert.Out!B:K,Fert.Out!A:A=MT.Out!AZ112),""))</f>
        <v/>
      </c>
      <c r="BK112" s="319" t="str" cm="1">
        <f t="array" ref="BK112">IF(AZ112=0,"",IFERROR(_xlfn._xlws.FILTER(Fert.Out!T:T,Fert.Out!A:A=MT.Out!AZ112),""))</f>
        <v/>
      </c>
      <c r="BM112" s="319" t="str" cm="1">
        <f t="array" ref="BM112">IF(BL112=0,"",IFERROR(_xlfn._xlws.FILTER(pH.Out!C:D,pH.Out!A:A=MT.Out!BL112),""))</f>
        <v/>
      </c>
      <c r="BP112" s="319" t="str" cm="1">
        <f t="array" ref="BP112">IF(BO112=0,"",IFERROR(_xlfn._xlws.FILTER(Plant.Out!C:D,Plant.Out!B:B=MT.Out!BO112),""))</f>
        <v/>
      </c>
      <c r="BR112" s="319" t="str" cm="1">
        <f t="array" ref="BR112">IF(BO112=0,"",IFERROR(_xlfn._xlws.FILTER(Plant.Out!E:P,Plant.Out!B:B=MT.Out!BO112),""))</f>
        <v/>
      </c>
      <c r="CE112" s="319" t="str" cm="1">
        <f t="array" ref="CE112">IF(CD112=0,"",IFERROR(_xlfn._xlws.FILTER('PH.E.Out'!E:G,'PH.E.Out'!A:A=MT.Out!CD112),""))</f>
        <v/>
      </c>
      <c r="CI112" s="319" t="str" cm="1">
        <f t="array" ref="CI112">IF(CH112=0,"",IFERROR(_xlfn._xlws.FILTER(Till.Out!C:C,Till.Out!B:B=MT.Out!CH112),""))</f>
        <v/>
      </c>
      <c r="CK112" s="319" t="str" cm="1">
        <f t="array" ref="CK112">IF(CJ112=0,"",IFERROR(_xlfn._xlws.FILTER(Var.Out!B:S,Var.Out!B:B=MT.Out!CJ112),""))</f>
        <v/>
      </c>
      <c r="DD112" s="319" t="str" cm="1">
        <f t="array" ref="DD112">IF(DC112=0,"",IFERROR(_xlfn._xlws.FILTER(WH.Out!F:G,WH.Out!A:A=MT.Out!DC112),""))</f>
        <v/>
      </c>
      <c r="DG112" s="319" t="str" cm="1">
        <f t="array" ref="DG112">IF(DF112=0,"",IFERROR(_xlfn._xlws.FILTER(Other.Out!B:C,Other.Out!A:A=MT.Out!DF112),""))</f>
        <v/>
      </c>
      <c r="DJ112" s="319" t="str" cm="1">
        <f t="array" ref="DJ112">IF(DI112=0,"",IFERROR(_xlfn._xlws.FILTER(Weed.Out!B:G,Weed.Out!A:A=MT.Out!DI112),""))</f>
        <v/>
      </c>
    </row>
    <row r="113" spans="1:114" x14ac:dyDescent="0.5">
      <c r="A113" s="319" t="str">
        <f t="shared" si="4"/>
        <v/>
      </c>
      <c r="B113" s="319" t="str" cm="1">
        <f t="array" ref="B113">IF(F113="Mulched (left on surface)",IFERROR(_xlfn._xlws.FILTER(Prod.Out!H:H,Prod.Out!B:B=MT.Out!E113),""),IF(F113="Incorporated",IFERROR(_xlfn._xlws.FILTER(Prod.Out!I:I,Prod.Out!B:B=MT.Out!E113),""),IF(F113="Retained (unknown if mulched/incorp.)",IFERROR(_xlfn._xlws.FILTER(Prod.Out!J:J,Prod.Out!B:B=MT.Out!E113),""),"")))</f>
        <v/>
      </c>
      <c r="C113" s="319" t="str">
        <f t="shared" ref="C113:C158" si="6">_xlfn.TEXTJOIN("..",TRUE,IF(AA113="Yes",Z113,""),IF(BP113="Yes",BO113,""),IF(DG113="Yes",DF113,""),IF(DK113="Yes",DJ113,""))</f>
        <v/>
      </c>
      <c r="M113" s="319" t="str" cm="1">
        <f t="array" ref="M113">IF(L113=0,"",IFERROR(_xlfn._xlws.FILTER(AF.Out!B:I,AF.Out!A:A=MT.Out!L113),""))</f>
        <v/>
      </c>
      <c r="V113" s="319" t="str" cm="1">
        <f t="array" ref="V113">IF(U113=0,"",IFERROR(_xlfn._xlws.FILTER(Animals.Out!P:S,Animals.Out!A:A=MT.Out!U113),""))</f>
        <v/>
      </c>
      <c r="AA113" s="319" t="str" cm="1">
        <f t="array" ref="AA113">IF(Z113=0,"",IFERROR(_xlfn._xlws.FILTER('Chems.Out'!B:B,'Chems.Out'!A:A=MT.Out!Z113),""))</f>
        <v/>
      </c>
      <c r="AC113" s="319" t="str" cm="1">
        <f t="array" ref="AC113">IF(AB113=0,"",IFERROR(_xlfn._xlws.FILTER('PH.E.Out'!M:N,'PH.E.Out'!I:I=MT.Out!AB113),""))</f>
        <v/>
      </c>
      <c r="AF113" s="319" t="str" cm="1">
        <f t="array" ref="AF113">IF(AE113=0,"",IFERROR(_xlfn._xlws.FILTER(AF.Out!B:E,AF.Out!A:A=AE113),""))</f>
        <v/>
      </c>
      <c r="AK113" s="319" t="str" cm="1">
        <f t="array" ref="AK113">IF(AJ113=0,"",IFERROR(_xlfn._xlws.FILTER(Harvest.Out!B:D,Harvest.Out!A:A=MT.Out!AJ113),""))</f>
        <v/>
      </c>
      <c r="AO113" s="319" t="str" cm="1">
        <f t="array" ref="AO113">IF(AN113=0,"",IFERROR(_xlfn._xlws.FILTER(Irrig.Out!B:E,Irrig.Out!A:A=MT.Out!AN113),""))</f>
        <v/>
      </c>
      <c r="AT113" s="319" t="str" cm="1">
        <f t="array" ref="AT113">IF(AS113=0,"",IFERROR(_xlfn._xlws.FILTER('Residues.Out'!F:K,'Residues.Out'!A:A=AS113),""))</f>
        <v/>
      </c>
      <c r="BA113" s="319" t="str" cm="1">
        <f t="array" ref="BA113">IF(AZ113=0,"",IFERROR(_xlfn._xlws.FILTER(Fert.Out!B:K,Fert.Out!A:A=MT.Out!AZ113),""))</f>
        <v/>
      </c>
      <c r="BK113" s="319" t="str" cm="1">
        <f t="array" ref="BK113">IF(AZ113=0,"",IFERROR(_xlfn._xlws.FILTER(Fert.Out!T:T,Fert.Out!A:A=MT.Out!AZ113),""))</f>
        <v/>
      </c>
      <c r="BM113" s="319" t="str" cm="1">
        <f t="array" ref="BM113">IF(BL113=0,"",IFERROR(_xlfn._xlws.FILTER(pH.Out!C:D,pH.Out!A:A=MT.Out!BL113),""))</f>
        <v/>
      </c>
      <c r="BP113" s="319" t="str" cm="1">
        <f t="array" ref="BP113">IF(BO113=0,"",IFERROR(_xlfn._xlws.FILTER(Plant.Out!C:D,Plant.Out!B:B=MT.Out!BO113),""))</f>
        <v/>
      </c>
      <c r="BR113" s="319" t="str" cm="1">
        <f t="array" ref="BR113">IF(BO113=0,"",IFERROR(_xlfn._xlws.FILTER(Plant.Out!E:P,Plant.Out!B:B=MT.Out!BO113),""))</f>
        <v/>
      </c>
      <c r="CE113" s="319" t="str" cm="1">
        <f t="array" ref="CE113">IF(CD113=0,"",IFERROR(_xlfn._xlws.FILTER('PH.E.Out'!E:G,'PH.E.Out'!A:A=MT.Out!CD113),""))</f>
        <v/>
      </c>
      <c r="CI113" s="319" t="str" cm="1">
        <f t="array" ref="CI113">IF(CH113=0,"",IFERROR(_xlfn._xlws.FILTER(Till.Out!C:C,Till.Out!B:B=MT.Out!CH113),""))</f>
        <v/>
      </c>
      <c r="CK113" s="319" t="str" cm="1">
        <f t="array" ref="CK113">IF(CJ113=0,"",IFERROR(_xlfn._xlws.FILTER(Var.Out!B:S,Var.Out!B:B=MT.Out!CJ113),""))</f>
        <v/>
      </c>
      <c r="DD113" s="319" t="str" cm="1">
        <f t="array" ref="DD113">IF(DC113=0,"",IFERROR(_xlfn._xlws.FILTER(WH.Out!F:G,WH.Out!A:A=MT.Out!DC113),""))</f>
        <v/>
      </c>
      <c r="DG113" s="319" t="str" cm="1">
        <f t="array" ref="DG113">IF(DF113=0,"",IFERROR(_xlfn._xlws.FILTER(Other.Out!B:C,Other.Out!A:A=MT.Out!DF113),""))</f>
        <v/>
      </c>
      <c r="DJ113" s="319" t="str" cm="1">
        <f t="array" ref="DJ113">IF(DI113=0,"",IFERROR(_xlfn._xlws.FILTER(Weed.Out!B:G,Weed.Out!A:A=MT.Out!DI113),""))</f>
        <v/>
      </c>
    </row>
    <row r="114" spans="1:114" x14ac:dyDescent="0.5">
      <c r="A114" s="319" t="str">
        <f t="shared" si="4"/>
        <v/>
      </c>
      <c r="B114" s="319" t="str" cm="1">
        <f t="array" ref="B114">IF(F114="Mulched (left on surface)",IFERROR(_xlfn._xlws.FILTER(Prod.Out!H:H,Prod.Out!B:B=MT.Out!E114),""),IF(F114="Incorporated",IFERROR(_xlfn._xlws.FILTER(Prod.Out!I:I,Prod.Out!B:B=MT.Out!E114),""),IF(F114="Retained (unknown if mulched/incorp.)",IFERROR(_xlfn._xlws.FILTER(Prod.Out!J:J,Prod.Out!B:B=MT.Out!E114),""),"")))</f>
        <v/>
      </c>
      <c r="C114" s="319" t="str">
        <f t="shared" si="6"/>
        <v/>
      </c>
      <c r="M114" s="319" t="str" cm="1">
        <f t="array" ref="M114">IF(L114=0,"",IFERROR(_xlfn._xlws.FILTER(AF.Out!B:I,AF.Out!A:A=MT.Out!L114),""))</f>
        <v/>
      </c>
      <c r="V114" s="319" t="str" cm="1">
        <f t="array" ref="V114">IF(U114=0,"",IFERROR(_xlfn._xlws.FILTER(Animals.Out!P:S,Animals.Out!A:A=MT.Out!U114),""))</f>
        <v/>
      </c>
      <c r="AA114" s="319" t="str" cm="1">
        <f t="array" ref="AA114">IF(Z114=0,"",IFERROR(_xlfn._xlws.FILTER('Chems.Out'!B:B,'Chems.Out'!A:A=MT.Out!Z114),""))</f>
        <v/>
      </c>
      <c r="AC114" s="319" t="str" cm="1">
        <f t="array" ref="AC114">IF(AB114=0,"",IFERROR(_xlfn._xlws.FILTER('PH.E.Out'!M:N,'PH.E.Out'!I:I=MT.Out!AB114),""))</f>
        <v/>
      </c>
      <c r="AF114" s="319" t="str" cm="1">
        <f t="array" ref="AF114">IF(AE114=0,"",IFERROR(_xlfn._xlws.FILTER(AF.Out!B:E,AF.Out!A:A=AE114),""))</f>
        <v/>
      </c>
      <c r="AK114" s="319" t="str" cm="1">
        <f t="array" ref="AK114">IF(AJ114=0,"",IFERROR(_xlfn._xlws.FILTER(Harvest.Out!B:D,Harvest.Out!A:A=MT.Out!AJ114),""))</f>
        <v/>
      </c>
      <c r="AO114" s="319" t="str" cm="1">
        <f t="array" ref="AO114">IF(AN114=0,"",IFERROR(_xlfn._xlws.FILTER(Irrig.Out!B:E,Irrig.Out!A:A=MT.Out!AN114),""))</f>
        <v/>
      </c>
      <c r="AT114" s="319" t="str" cm="1">
        <f t="array" ref="AT114">IF(AS114=0,"",IFERROR(_xlfn._xlws.FILTER('Residues.Out'!F:K,'Residues.Out'!A:A=AS114),""))</f>
        <v/>
      </c>
      <c r="BA114" s="319" t="str" cm="1">
        <f t="array" ref="BA114">IF(AZ114=0,"",IFERROR(_xlfn._xlws.FILTER(Fert.Out!B:K,Fert.Out!A:A=MT.Out!AZ114),""))</f>
        <v/>
      </c>
      <c r="BK114" s="319" t="str" cm="1">
        <f t="array" ref="BK114">IF(AZ114=0,"",IFERROR(_xlfn._xlws.FILTER(Fert.Out!T:T,Fert.Out!A:A=MT.Out!AZ114),""))</f>
        <v/>
      </c>
      <c r="BM114" s="319" t="str" cm="1">
        <f t="array" ref="BM114">IF(BL114=0,"",IFERROR(_xlfn._xlws.FILTER(pH.Out!C:D,pH.Out!A:A=MT.Out!BL114),""))</f>
        <v/>
      </c>
      <c r="BP114" s="319" t="str" cm="1">
        <f t="array" ref="BP114">IF(BO114=0,"",IFERROR(_xlfn._xlws.FILTER(Plant.Out!C:D,Plant.Out!B:B=MT.Out!BO114),""))</f>
        <v/>
      </c>
      <c r="BR114" s="319" t="str" cm="1">
        <f t="array" ref="BR114">IF(BO114=0,"",IFERROR(_xlfn._xlws.FILTER(Plant.Out!E:P,Plant.Out!B:B=MT.Out!BO114),""))</f>
        <v/>
      </c>
      <c r="CE114" s="319" t="str" cm="1">
        <f t="array" ref="CE114">IF(CD114=0,"",IFERROR(_xlfn._xlws.FILTER('PH.E.Out'!E:G,'PH.E.Out'!A:A=MT.Out!CD114),""))</f>
        <v/>
      </c>
      <c r="CI114" s="319" t="str" cm="1">
        <f t="array" ref="CI114">IF(CH114=0,"",IFERROR(_xlfn._xlws.FILTER(Till.Out!C:C,Till.Out!B:B=MT.Out!CH114),""))</f>
        <v/>
      </c>
      <c r="CK114" s="319" t="str" cm="1">
        <f t="array" ref="CK114">IF(CJ114=0,"",IFERROR(_xlfn._xlws.FILTER(Var.Out!B:S,Var.Out!B:B=MT.Out!CJ114),""))</f>
        <v/>
      </c>
      <c r="DD114" s="319" t="str" cm="1">
        <f t="array" ref="DD114">IF(DC114=0,"",IFERROR(_xlfn._xlws.FILTER(WH.Out!F:G,WH.Out!A:A=MT.Out!DC114),""))</f>
        <v/>
      </c>
      <c r="DG114" s="319" t="str" cm="1">
        <f t="array" ref="DG114">IF(DF114=0,"",IFERROR(_xlfn._xlws.FILTER(Other.Out!B:C,Other.Out!A:A=MT.Out!DF114),""))</f>
        <v/>
      </c>
      <c r="DJ114" s="319" t="str" cm="1">
        <f t="array" ref="DJ114">IF(DI114=0,"",IFERROR(_xlfn._xlws.FILTER(Weed.Out!B:G,Weed.Out!A:A=MT.Out!DI114),""))</f>
        <v/>
      </c>
    </row>
    <row r="115" spans="1:114" x14ac:dyDescent="0.5">
      <c r="A115" s="319" t="str">
        <f t="shared" si="4"/>
        <v/>
      </c>
      <c r="B115" s="319" t="str" cm="1">
        <f t="array" ref="B115">IF(F115="Mulched (left on surface)",IFERROR(_xlfn._xlws.FILTER(Prod.Out!H:H,Prod.Out!B:B=MT.Out!E115),""),IF(F115="Incorporated",IFERROR(_xlfn._xlws.FILTER(Prod.Out!I:I,Prod.Out!B:B=MT.Out!E115),""),IF(F115="Retained (unknown if mulched/incorp.)",IFERROR(_xlfn._xlws.FILTER(Prod.Out!J:J,Prod.Out!B:B=MT.Out!E115),""),"")))</f>
        <v/>
      </c>
      <c r="C115" s="319" t="str">
        <f t="shared" si="6"/>
        <v/>
      </c>
      <c r="M115" s="319" t="str" cm="1">
        <f t="array" ref="M115">IF(L115=0,"",IFERROR(_xlfn._xlws.FILTER(AF.Out!B:I,AF.Out!A:A=MT.Out!L115),""))</f>
        <v/>
      </c>
      <c r="V115" s="319" t="str" cm="1">
        <f t="array" ref="V115">IF(U115=0,"",IFERROR(_xlfn._xlws.FILTER(Animals.Out!P:S,Animals.Out!A:A=MT.Out!U115),""))</f>
        <v/>
      </c>
      <c r="AA115" s="319" t="str" cm="1">
        <f t="array" ref="AA115">IF(Z115=0,"",IFERROR(_xlfn._xlws.FILTER('Chems.Out'!B:B,'Chems.Out'!A:A=MT.Out!Z115),""))</f>
        <v/>
      </c>
      <c r="AC115" s="319" t="str" cm="1">
        <f t="array" ref="AC115">IF(AB115=0,"",IFERROR(_xlfn._xlws.FILTER('PH.E.Out'!M:N,'PH.E.Out'!I:I=MT.Out!AB115),""))</f>
        <v/>
      </c>
      <c r="AF115" s="319" t="str" cm="1">
        <f t="array" ref="AF115">IF(AE115=0,"",IFERROR(_xlfn._xlws.FILTER(AF.Out!B:E,AF.Out!A:A=AE115),""))</f>
        <v/>
      </c>
      <c r="AK115" s="319" t="str" cm="1">
        <f t="array" ref="AK115">IF(AJ115=0,"",IFERROR(_xlfn._xlws.FILTER(Harvest.Out!B:D,Harvest.Out!A:A=MT.Out!AJ115),""))</f>
        <v/>
      </c>
      <c r="AO115" s="319" t="str" cm="1">
        <f t="array" ref="AO115">IF(AN115=0,"",IFERROR(_xlfn._xlws.FILTER(Irrig.Out!B:E,Irrig.Out!A:A=MT.Out!AN115),""))</f>
        <v/>
      </c>
      <c r="AT115" s="319" t="str" cm="1">
        <f t="array" ref="AT115">IF(AS115=0,"",IFERROR(_xlfn._xlws.FILTER('Residues.Out'!F:K,'Residues.Out'!A:A=AS115),""))</f>
        <v/>
      </c>
      <c r="BA115" s="319" t="str" cm="1">
        <f t="array" ref="BA115">IF(AZ115=0,"",IFERROR(_xlfn._xlws.FILTER(Fert.Out!B:K,Fert.Out!A:A=MT.Out!AZ115),""))</f>
        <v/>
      </c>
      <c r="BK115" s="319" t="str" cm="1">
        <f t="array" ref="BK115">IF(AZ115=0,"",IFERROR(_xlfn._xlws.FILTER(Fert.Out!T:T,Fert.Out!A:A=MT.Out!AZ115),""))</f>
        <v/>
      </c>
      <c r="BM115" s="319" t="str" cm="1">
        <f t="array" ref="BM115">IF(BL115=0,"",IFERROR(_xlfn._xlws.FILTER(pH.Out!C:D,pH.Out!A:A=MT.Out!BL115),""))</f>
        <v/>
      </c>
      <c r="BP115" s="319" t="str" cm="1">
        <f t="array" ref="BP115">IF(BO115=0,"",IFERROR(_xlfn._xlws.FILTER(Plant.Out!C:D,Plant.Out!B:B=MT.Out!BO115),""))</f>
        <v/>
      </c>
      <c r="BR115" s="319" t="str" cm="1">
        <f t="array" ref="BR115">IF(BO115=0,"",IFERROR(_xlfn._xlws.FILTER(Plant.Out!E:P,Plant.Out!B:B=MT.Out!BO115),""))</f>
        <v/>
      </c>
      <c r="CE115" s="319" t="str" cm="1">
        <f t="array" ref="CE115">IF(CD115=0,"",IFERROR(_xlfn._xlws.FILTER('PH.E.Out'!E:G,'PH.E.Out'!A:A=MT.Out!CD115),""))</f>
        <v/>
      </c>
      <c r="CI115" s="319" t="str" cm="1">
        <f t="array" ref="CI115">IF(CH115=0,"",IFERROR(_xlfn._xlws.FILTER(Till.Out!C:C,Till.Out!B:B=MT.Out!CH115),""))</f>
        <v/>
      </c>
      <c r="CK115" s="319" t="str" cm="1">
        <f t="array" ref="CK115">IF(CJ115=0,"",IFERROR(_xlfn._xlws.FILTER(Var.Out!B:S,Var.Out!B:B=MT.Out!CJ115),""))</f>
        <v/>
      </c>
      <c r="DD115" s="319" t="str" cm="1">
        <f t="array" ref="DD115">IF(DC115=0,"",IFERROR(_xlfn._xlws.FILTER(WH.Out!F:G,WH.Out!A:A=MT.Out!DC115),""))</f>
        <v/>
      </c>
      <c r="DG115" s="319" t="str" cm="1">
        <f t="array" ref="DG115">IF(DF115=0,"",IFERROR(_xlfn._xlws.FILTER(Other.Out!B:C,Other.Out!A:A=MT.Out!DF115),""))</f>
        <v/>
      </c>
      <c r="DJ115" s="319" t="str" cm="1">
        <f t="array" ref="DJ115">IF(DI115=0,"",IFERROR(_xlfn._xlws.FILTER(Weed.Out!B:G,Weed.Out!A:A=MT.Out!DI115),""))</f>
        <v/>
      </c>
    </row>
    <row r="116" spans="1:114" x14ac:dyDescent="0.5">
      <c r="A116" s="319" t="str">
        <f t="shared" si="4"/>
        <v/>
      </c>
      <c r="B116" s="319" t="str" cm="1">
        <f t="array" ref="B116">IF(F116="Mulched (left on surface)",IFERROR(_xlfn._xlws.FILTER(Prod.Out!H:H,Prod.Out!B:B=MT.Out!E116),""),IF(F116="Incorporated",IFERROR(_xlfn._xlws.FILTER(Prod.Out!I:I,Prod.Out!B:B=MT.Out!E116),""),IF(F116="Retained (unknown if mulched/incorp.)",IFERROR(_xlfn._xlws.FILTER(Prod.Out!J:J,Prod.Out!B:B=MT.Out!E116),""),"")))</f>
        <v/>
      </c>
      <c r="C116" s="319" t="str">
        <f t="shared" si="6"/>
        <v/>
      </c>
      <c r="M116" s="319" t="str" cm="1">
        <f t="array" ref="M116">IF(L116=0,"",IFERROR(_xlfn._xlws.FILTER(AF.Out!B:I,AF.Out!A:A=MT.Out!L116),""))</f>
        <v/>
      </c>
      <c r="V116" s="319" t="str" cm="1">
        <f t="array" ref="V116">IF(U116=0,"",IFERROR(_xlfn._xlws.FILTER(Animals.Out!P:S,Animals.Out!A:A=MT.Out!U116),""))</f>
        <v/>
      </c>
      <c r="AA116" s="319" t="str" cm="1">
        <f t="array" ref="AA116">IF(Z116=0,"",IFERROR(_xlfn._xlws.FILTER('Chems.Out'!B:B,'Chems.Out'!A:A=MT.Out!Z116),""))</f>
        <v/>
      </c>
      <c r="AC116" s="319" t="str" cm="1">
        <f t="array" ref="AC116">IF(AB116=0,"",IFERROR(_xlfn._xlws.FILTER('PH.E.Out'!M:N,'PH.E.Out'!I:I=MT.Out!AB116),""))</f>
        <v/>
      </c>
      <c r="AF116" s="319" t="str" cm="1">
        <f t="array" ref="AF116">IF(AE116=0,"",IFERROR(_xlfn._xlws.FILTER(AF.Out!B:E,AF.Out!A:A=AE116),""))</f>
        <v/>
      </c>
      <c r="AK116" s="319" t="str" cm="1">
        <f t="array" ref="AK116">IF(AJ116=0,"",IFERROR(_xlfn._xlws.FILTER(Harvest.Out!B:D,Harvest.Out!A:A=MT.Out!AJ116),""))</f>
        <v/>
      </c>
      <c r="AO116" s="319" t="str" cm="1">
        <f t="array" ref="AO116">IF(AN116=0,"",IFERROR(_xlfn._xlws.FILTER(Irrig.Out!B:E,Irrig.Out!A:A=MT.Out!AN116),""))</f>
        <v/>
      </c>
      <c r="AT116" s="319" t="str" cm="1">
        <f t="array" ref="AT116">IF(AS116=0,"",IFERROR(_xlfn._xlws.FILTER('Residues.Out'!F:K,'Residues.Out'!A:A=AS116),""))</f>
        <v/>
      </c>
      <c r="BA116" s="319" t="str" cm="1">
        <f t="array" ref="BA116">IF(AZ116=0,"",IFERROR(_xlfn._xlws.FILTER(Fert.Out!B:K,Fert.Out!A:A=MT.Out!AZ116),""))</f>
        <v/>
      </c>
      <c r="BK116" s="319" t="str" cm="1">
        <f t="array" ref="BK116">IF(AZ116=0,"",IFERROR(_xlfn._xlws.FILTER(Fert.Out!T:T,Fert.Out!A:A=MT.Out!AZ116),""))</f>
        <v/>
      </c>
      <c r="BM116" s="319" t="str" cm="1">
        <f t="array" ref="BM116">IF(BL116=0,"",IFERROR(_xlfn._xlws.FILTER(pH.Out!C:D,pH.Out!A:A=MT.Out!BL116),""))</f>
        <v/>
      </c>
      <c r="BP116" s="319" t="str" cm="1">
        <f t="array" ref="BP116">IF(BO116=0,"",IFERROR(_xlfn._xlws.FILTER(Plant.Out!C:D,Plant.Out!B:B=MT.Out!BO116),""))</f>
        <v/>
      </c>
      <c r="BR116" s="319" t="str" cm="1">
        <f t="array" ref="BR116">IF(BO116=0,"",IFERROR(_xlfn._xlws.FILTER(Plant.Out!E:P,Plant.Out!B:B=MT.Out!BO116),""))</f>
        <v/>
      </c>
      <c r="CE116" s="319" t="str" cm="1">
        <f t="array" ref="CE116">IF(CD116=0,"",IFERROR(_xlfn._xlws.FILTER('PH.E.Out'!E:G,'PH.E.Out'!A:A=MT.Out!CD116),""))</f>
        <v/>
      </c>
      <c r="CI116" s="319" t="str" cm="1">
        <f t="array" ref="CI116">IF(CH116=0,"",IFERROR(_xlfn._xlws.FILTER(Till.Out!C:C,Till.Out!B:B=MT.Out!CH116),""))</f>
        <v/>
      </c>
      <c r="CK116" s="319" t="str" cm="1">
        <f t="array" ref="CK116">IF(CJ116=0,"",IFERROR(_xlfn._xlws.FILTER(Var.Out!B:S,Var.Out!B:B=MT.Out!CJ116),""))</f>
        <v/>
      </c>
      <c r="DD116" s="319" t="str" cm="1">
        <f t="array" ref="DD116">IF(DC116=0,"",IFERROR(_xlfn._xlws.FILTER(WH.Out!F:G,WH.Out!A:A=MT.Out!DC116),""))</f>
        <v/>
      </c>
      <c r="DG116" s="319" t="str" cm="1">
        <f t="array" ref="DG116">IF(DF116=0,"",IFERROR(_xlfn._xlws.FILTER(Other.Out!B:C,Other.Out!A:A=MT.Out!DF116),""))</f>
        <v/>
      </c>
      <c r="DJ116" s="319" t="str" cm="1">
        <f t="array" ref="DJ116">IF(DI116=0,"",IFERROR(_xlfn._xlws.FILTER(Weed.Out!B:G,Weed.Out!A:A=MT.Out!DI116),""))</f>
        <v/>
      </c>
    </row>
    <row r="117" spans="1:114" x14ac:dyDescent="0.5">
      <c r="A117" s="319" t="str">
        <f t="shared" si="4"/>
        <v/>
      </c>
      <c r="B117" s="319" t="str" cm="1">
        <f t="array" ref="B117">IF(F117="Mulched (left on surface)",IFERROR(_xlfn._xlws.FILTER(Prod.Out!H:H,Prod.Out!B:B=MT.Out!E117),""),IF(F117="Incorporated",IFERROR(_xlfn._xlws.FILTER(Prod.Out!I:I,Prod.Out!B:B=MT.Out!E117),""),IF(F117="Retained (unknown if mulched/incorp.)",IFERROR(_xlfn._xlws.FILTER(Prod.Out!J:J,Prod.Out!B:B=MT.Out!E117),""),"")))</f>
        <v/>
      </c>
      <c r="C117" s="319" t="str">
        <f t="shared" si="6"/>
        <v/>
      </c>
      <c r="M117" s="319" t="str" cm="1">
        <f t="array" ref="M117">IF(L117=0,"",IFERROR(_xlfn._xlws.FILTER(AF.Out!B:I,AF.Out!A:A=MT.Out!L117),""))</f>
        <v/>
      </c>
      <c r="V117" s="319" t="str" cm="1">
        <f t="array" ref="V117">IF(U117=0,"",IFERROR(_xlfn._xlws.FILTER(Animals.Out!P:S,Animals.Out!A:A=MT.Out!U117),""))</f>
        <v/>
      </c>
      <c r="AA117" s="319" t="str" cm="1">
        <f t="array" ref="AA117">IF(Z117=0,"",IFERROR(_xlfn._xlws.FILTER('Chems.Out'!B:B,'Chems.Out'!A:A=MT.Out!Z117),""))</f>
        <v/>
      </c>
      <c r="AC117" s="319" t="str" cm="1">
        <f t="array" ref="AC117">IF(AB117=0,"",IFERROR(_xlfn._xlws.FILTER('PH.E.Out'!M:N,'PH.E.Out'!I:I=MT.Out!AB117),""))</f>
        <v/>
      </c>
      <c r="AF117" s="319" t="str" cm="1">
        <f t="array" ref="AF117">IF(AE117=0,"",IFERROR(_xlfn._xlws.FILTER(AF.Out!B:E,AF.Out!A:A=AE117),""))</f>
        <v/>
      </c>
      <c r="AK117" s="319" t="str" cm="1">
        <f t="array" ref="AK117">IF(AJ117=0,"",IFERROR(_xlfn._xlws.FILTER(Harvest.Out!B:D,Harvest.Out!A:A=MT.Out!AJ117),""))</f>
        <v/>
      </c>
      <c r="AO117" s="319" t="str" cm="1">
        <f t="array" ref="AO117">IF(AN117=0,"",IFERROR(_xlfn._xlws.FILTER(Irrig.Out!B:E,Irrig.Out!A:A=MT.Out!AN117),""))</f>
        <v/>
      </c>
      <c r="AT117" s="319" t="str" cm="1">
        <f t="array" ref="AT117">IF(AS117=0,"",IFERROR(_xlfn._xlws.FILTER('Residues.Out'!F:K,'Residues.Out'!A:A=AS117),""))</f>
        <v/>
      </c>
      <c r="BA117" s="319" t="str" cm="1">
        <f t="array" ref="BA117">IF(AZ117=0,"",IFERROR(_xlfn._xlws.FILTER(Fert.Out!B:K,Fert.Out!A:A=MT.Out!AZ117),""))</f>
        <v/>
      </c>
      <c r="BK117" s="319" t="str" cm="1">
        <f t="array" ref="BK117">IF(AZ117=0,"",IFERROR(_xlfn._xlws.FILTER(Fert.Out!T:T,Fert.Out!A:A=MT.Out!AZ117),""))</f>
        <v/>
      </c>
      <c r="BM117" s="319" t="str" cm="1">
        <f t="array" ref="BM117">IF(BL117=0,"",IFERROR(_xlfn._xlws.FILTER(pH.Out!C:D,pH.Out!A:A=MT.Out!BL117),""))</f>
        <v/>
      </c>
      <c r="BP117" s="319" t="str" cm="1">
        <f t="array" ref="BP117">IF(BO117=0,"",IFERROR(_xlfn._xlws.FILTER(Plant.Out!C:D,Plant.Out!B:B=MT.Out!BO117),""))</f>
        <v/>
      </c>
      <c r="BR117" s="319" t="str" cm="1">
        <f t="array" ref="BR117">IF(BO117=0,"",IFERROR(_xlfn._xlws.FILTER(Plant.Out!E:P,Plant.Out!B:B=MT.Out!BO117),""))</f>
        <v/>
      </c>
      <c r="CE117" s="319" t="str" cm="1">
        <f t="array" ref="CE117">IF(CD117=0,"",IFERROR(_xlfn._xlws.FILTER('PH.E.Out'!E:G,'PH.E.Out'!A:A=MT.Out!CD117),""))</f>
        <v/>
      </c>
      <c r="CI117" s="319" t="str" cm="1">
        <f t="array" ref="CI117">IF(CH117=0,"",IFERROR(_xlfn._xlws.FILTER(Till.Out!C:C,Till.Out!B:B=MT.Out!CH117),""))</f>
        <v/>
      </c>
      <c r="CK117" s="319" t="str" cm="1">
        <f t="array" ref="CK117">IF(CJ117=0,"",IFERROR(_xlfn._xlws.FILTER(Var.Out!B:S,Var.Out!B:B=MT.Out!CJ117),""))</f>
        <v/>
      </c>
      <c r="DD117" s="319" t="str" cm="1">
        <f t="array" ref="DD117">IF(DC117=0,"",IFERROR(_xlfn._xlws.FILTER(WH.Out!F:G,WH.Out!A:A=MT.Out!DC117),""))</f>
        <v/>
      </c>
      <c r="DG117" s="319" t="str" cm="1">
        <f t="array" ref="DG117">IF(DF117=0,"",IFERROR(_xlfn._xlws.FILTER(Other.Out!B:C,Other.Out!A:A=MT.Out!DF117),""))</f>
        <v/>
      </c>
      <c r="DJ117" s="319" t="str" cm="1">
        <f t="array" ref="DJ117">IF(DI117=0,"",IFERROR(_xlfn._xlws.FILTER(Weed.Out!B:G,Weed.Out!A:A=MT.Out!DI117),""))</f>
        <v/>
      </c>
    </row>
    <row r="118" spans="1:114" x14ac:dyDescent="0.5">
      <c r="A118" s="319" t="str">
        <f t="shared" si="4"/>
        <v/>
      </c>
      <c r="B118" s="319" t="str" cm="1">
        <f t="array" ref="B118">IF(F118="Mulched (left on surface)",IFERROR(_xlfn._xlws.FILTER(Prod.Out!H:H,Prod.Out!B:B=MT.Out!E118),""),IF(F118="Incorporated",IFERROR(_xlfn._xlws.FILTER(Prod.Out!I:I,Prod.Out!B:B=MT.Out!E118),""),IF(F118="Retained (unknown if mulched/incorp.)",IFERROR(_xlfn._xlws.FILTER(Prod.Out!J:J,Prod.Out!B:B=MT.Out!E118),""),"")))</f>
        <v/>
      </c>
      <c r="C118" s="319" t="str">
        <f t="shared" si="6"/>
        <v/>
      </c>
      <c r="M118" s="319" t="str" cm="1">
        <f t="array" ref="M118">IF(L118=0,"",IFERROR(_xlfn._xlws.FILTER(AF.Out!B:I,AF.Out!A:A=MT.Out!L118),""))</f>
        <v/>
      </c>
      <c r="V118" s="319" t="str" cm="1">
        <f t="array" ref="V118">IF(U118=0,"",IFERROR(_xlfn._xlws.FILTER(Animals.Out!P:S,Animals.Out!A:A=MT.Out!U118),""))</f>
        <v/>
      </c>
      <c r="AA118" s="319" t="str" cm="1">
        <f t="array" ref="AA118">IF(Z118=0,"",IFERROR(_xlfn._xlws.FILTER('Chems.Out'!B:B,'Chems.Out'!A:A=MT.Out!Z118),""))</f>
        <v/>
      </c>
      <c r="AC118" s="319" t="str" cm="1">
        <f t="array" ref="AC118">IF(AB118=0,"",IFERROR(_xlfn._xlws.FILTER('PH.E.Out'!M:N,'PH.E.Out'!I:I=MT.Out!AB118),""))</f>
        <v/>
      </c>
      <c r="AF118" s="319" t="str" cm="1">
        <f t="array" ref="AF118">IF(AE118=0,"",IFERROR(_xlfn._xlws.FILTER(AF.Out!B:E,AF.Out!A:A=AE118),""))</f>
        <v/>
      </c>
      <c r="AK118" s="319" t="str" cm="1">
        <f t="array" ref="AK118">IF(AJ118=0,"",IFERROR(_xlfn._xlws.FILTER(Harvest.Out!B:D,Harvest.Out!A:A=MT.Out!AJ118),""))</f>
        <v/>
      </c>
      <c r="AO118" s="319" t="str" cm="1">
        <f t="array" ref="AO118">IF(AN118=0,"",IFERROR(_xlfn._xlws.FILTER(Irrig.Out!B:E,Irrig.Out!A:A=MT.Out!AN118),""))</f>
        <v/>
      </c>
      <c r="AT118" s="319" t="str" cm="1">
        <f t="array" ref="AT118">IF(AS118=0,"",IFERROR(_xlfn._xlws.FILTER('Residues.Out'!F:K,'Residues.Out'!A:A=AS118),""))</f>
        <v/>
      </c>
      <c r="BA118" s="319" t="str" cm="1">
        <f t="array" ref="BA118">IF(AZ118=0,"",IFERROR(_xlfn._xlws.FILTER(Fert.Out!B:K,Fert.Out!A:A=MT.Out!AZ118),""))</f>
        <v/>
      </c>
      <c r="BK118" s="319" t="str" cm="1">
        <f t="array" ref="BK118">IF(AZ118=0,"",IFERROR(_xlfn._xlws.FILTER(Fert.Out!T:T,Fert.Out!A:A=MT.Out!AZ118),""))</f>
        <v/>
      </c>
      <c r="BM118" s="319" t="str" cm="1">
        <f t="array" ref="BM118">IF(BL118=0,"",IFERROR(_xlfn._xlws.FILTER(pH.Out!C:D,pH.Out!A:A=MT.Out!BL118),""))</f>
        <v/>
      </c>
      <c r="BP118" s="319" t="str" cm="1">
        <f t="array" ref="BP118">IF(BO118=0,"",IFERROR(_xlfn._xlws.FILTER(Plant.Out!C:D,Plant.Out!B:B=MT.Out!BO118),""))</f>
        <v/>
      </c>
      <c r="BR118" s="319" t="str" cm="1">
        <f t="array" ref="BR118">IF(BO118=0,"",IFERROR(_xlfn._xlws.FILTER(Plant.Out!E:P,Plant.Out!B:B=MT.Out!BO118),""))</f>
        <v/>
      </c>
      <c r="CE118" s="319" t="str" cm="1">
        <f t="array" ref="CE118">IF(CD118=0,"",IFERROR(_xlfn._xlws.FILTER('PH.E.Out'!E:G,'PH.E.Out'!A:A=MT.Out!CD118),""))</f>
        <v/>
      </c>
      <c r="CI118" s="319" t="str" cm="1">
        <f t="array" ref="CI118">IF(CH118=0,"",IFERROR(_xlfn._xlws.FILTER(Till.Out!C:C,Till.Out!B:B=MT.Out!CH118),""))</f>
        <v/>
      </c>
      <c r="CK118" s="319" t="str" cm="1">
        <f t="array" ref="CK118">IF(CJ118=0,"",IFERROR(_xlfn._xlws.FILTER(Var.Out!B:S,Var.Out!B:B=MT.Out!CJ118),""))</f>
        <v/>
      </c>
      <c r="DD118" s="319" t="str" cm="1">
        <f t="array" ref="DD118">IF(DC118=0,"",IFERROR(_xlfn._xlws.FILTER(WH.Out!F:G,WH.Out!A:A=MT.Out!DC118),""))</f>
        <v/>
      </c>
      <c r="DG118" s="319" t="str" cm="1">
        <f t="array" ref="DG118">IF(DF118=0,"",IFERROR(_xlfn._xlws.FILTER(Other.Out!B:C,Other.Out!A:A=MT.Out!DF118),""))</f>
        <v/>
      </c>
      <c r="DJ118" s="319" t="str" cm="1">
        <f t="array" ref="DJ118">IF(DI118=0,"",IFERROR(_xlfn._xlws.FILTER(Weed.Out!B:G,Weed.Out!A:A=MT.Out!DI118),""))</f>
        <v/>
      </c>
    </row>
    <row r="119" spans="1:114" x14ac:dyDescent="0.5">
      <c r="A119" s="319" t="str">
        <f t="shared" si="4"/>
        <v/>
      </c>
      <c r="B119" s="319" t="str" cm="1">
        <f t="array" ref="B119">IF(F119="Mulched (left on surface)",IFERROR(_xlfn._xlws.FILTER(Prod.Out!H:H,Prod.Out!B:B=MT.Out!E119),""),IF(F119="Incorporated",IFERROR(_xlfn._xlws.FILTER(Prod.Out!I:I,Prod.Out!B:B=MT.Out!E119),""),IF(F119="Retained (unknown if mulched/incorp.)",IFERROR(_xlfn._xlws.FILTER(Prod.Out!J:J,Prod.Out!B:B=MT.Out!E119),""),"")))</f>
        <v/>
      </c>
      <c r="C119" s="319" t="str">
        <f t="shared" si="6"/>
        <v/>
      </c>
      <c r="M119" s="319" t="str" cm="1">
        <f t="array" ref="M119">IF(L119=0,"",IFERROR(_xlfn._xlws.FILTER(AF.Out!B:I,AF.Out!A:A=MT.Out!L119),""))</f>
        <v/>
      </c>
      <c r="V119" s="319" t="str" cm="1">
        <f t="array" ref="V119">IF(U119=0,"",IFERROR(_xlfn._xlws.FILTER(Animals.Out!P:S,Animals.Out!A:A=MT.Out!U119),""))</f>
        <v/>
      </c>
      <c r="AA119" s="319" t="str" cm="1">
        <f t="array" ref="AA119">IF(Z119=0,"",IFERROR(_xlfn._xlws.FILTER('Chems.Out'!B:B,'Chems.Out'!A:A=MT.Out!Z119),""))</f>
        <v/>
      </c>
      <c r="AC119" s="319" t="str" cm="1">
        <f t="array" ref="AC119">IF(AB119=0,"",IFERROR(_xlfn._xlws.FILTER('PH.E.Out'!M:N,'PH.E.Out'!I:I=MT.Out!AB119),""))</f>
        <v/>
      </c>
      <c r="AF119" s="319" t="str" cm="1">
        <f t="array" ref="AF119">IF(AE119=0,"",IFERROR(_xlfn._xlws.FILTER(AF.Out!B:E,AF.Out!A:A=AE119),""))</f>
        <v/>
      </c>
      <c r="AK119" s="319" t="str" cm="1">
        <f t="array" ref="AK119">IF(AJ119=0,"",IFERROR(_xlfn._xlws.FILTER(Harvest.Out!B:D,Harvest.Out!A:A=MT.Out!AJ119),""))</f>
        <v/>
      </c>
      <c r="AO119" s="319" t="str" cm="1">
        <f t="array" ref="AO119">IF(AN119=0,"",IFERROR(_xlfn._xlws.FILTER(Irrig.Out!B:E,Irrig.Out!A:A=MT.Out!AN119),""))</f>
        <v/>
      </c>
      <c r="AT119" s="319" t="str" cm="1">
        <f t="array" ref="AT119">IF(AS119=0,"",IFERROR(_xlfn._xlws.FILTER('Residues.Out'!F:K,'Residues.Out'!A:A=AS119),""))</f>
        <v/>
      </c>
      <c r="BA119" s="319" t="str" cm="1">
        <f t="array" ref="BA119">IF(AZ119=0,"",IFERROR(_xlfn._xlws.FILTER(Fert.Out!B:K,Fert.Out!A:A=MT.Out!AZ119),""))</f>
        <v/>
      </c>
      <c r="BK119" s="319" t="str" cm="1">
        <f t="array" ref="BK119">IF(AZ119=0,"",IFERROR(_xlfn._xlws.FILTER(Fert.Out!T:T,Fert.Out!A:A=MT.Out!AZ119),""))</f>
        <v/>
      </c>
      <c r="BM119" s="319" t="str" cm="1">
        <f t="array" ref="BM119">IF(BL119=0,"",IFERROR(_xlfn._xlws.FILTER(pH.Out!C:D,pH.Out!A:A=MT.Out!BL119),""))</f>
        <v/>
      </c>
      <c r="BP119" s="319" t="str" cm="1">
        <f t="array" ref="BP119">IF(BO119=0,"",IFERROR(_xlfn._xlws.FILTER(Plant.Out!C:D,Plant.Out!B:B=MT.Out!BO119),""))</f>
        <v/>
      </c>
      <c r="BR119" s="319" t="str" cm="1">
        <f t="array" ref="BR119">IF(BO119=0,"",IFERROR(_xlfn._xlws.FILTER(Plant.Out!E:P,Plant.Out!B:B=MT.Out!BO119),""))</f>
        <v/>
      </c>
      <c r="CE119" s="319" t="str" cm="1">
        <f t="array" ref="CE119">IF(CD119=0,"",IFERROR(_xlfn._xlws.FILTER('PH.E.Out'!E:G,'PH.E.Out'!A:A=MT.Out!CD119),""))</f>
        <v/>
      </c>
      <c r="CI119" s="319" t="str" cm="1">
        <f t="array" ref="CI119">IF(CH119=0,"",IFERROR(_xlfn._xlws.FILTER(Till.Out!C:C,Till.Out!B:B=MT.Out!CH119),""))</f>
        <v/>
      </c>
      <c r="CK119" s="319" t="str" cm="1">
        <f t="array" ref="CK119">IF(CJ119=0,"",IFERROR(_xlfn._xlws.FILTER(Var.Out!B:S,Var.Out!B:B=MT.Out!CJ119),""))</f>
        <v/>
      </c>
      <c r="DD119" s="319" t="str" cm="1">
        <f t="array" ref="DD119">IF(DC119=0,"",IFERROR(_xlfn._xlws.FILTER(WH.Out!F:G,WH.Out!A:A=MT.Out!DC119),""))</f>
        <v/>
      </c>
      <c r="DG119" s="319" t="str" cm="1">
        <f t="array" ref="DG119">IF(DF119=0,"",IFERROR(_xlfn._xlws.FILTER(Other.Out!B:C,Other.Out!A:A=MT.Out!DF119),""))</f>
        <v/>
      </c>
      <c r="DJ119" s="319" t="str" cm="1">
        <f t="array" ref="DJ119">IF(DI119=0,"",IFERROR(_xlfn._xlws.FILTER(Weed.Out!B:G,Weed.Out!A:A=MT.Out!DI119),""))</f>
        <v/>
      </c>
    </row>
    <row r="120" spans="1:114" x14ac:dyDescent="0.5">
      <c r="A120" s="319" t="str">
        <f t="shared" si="4"/>
        <v/>
      </c>
      <c r="B120" s="319" t="str" cm="1">
        <f t="array" ref="B120">IF(F120="Mulched (left on surface)",IFERROR(_xlfn._xlws.FILTER(Prod.Out!H:H,Prod.Out!B:B=MT.Out!E120),""),IF(F120="Incorporated",IFERROR(_xlfn._xlws.FILTER(Prod.Out!I:I,Prod.Out!B:B=MT.Out!E120),""),IF(F120="Retained (unknown if mulched/incorp.)",IFERROR(_xlfn._xlws.FILTER(Prod.Out!J:J,Prod.Out!B:B=MT.Out!E120),""),"")))</f>
        <v/>
      </c>
      <c r="C120" s="319" t="str">
        <f t="shared" si="6"/>
        <v/>
      </c>
      <c r="M120" s="319" t="str" cm="1">
        <f t="array" ref="M120">IF(L120=0,"",IFERROR(_xlfn._xlws.FILTER(AF.Out!B:I,AF.Out!A:A=MT.Out!L120),""))</f>
        <v/>
      </c>
      <c r="V120" s="319" t="str" cm="1">
        <f t="array" ref="V120">IF(U120=0,"",IFERROR(_xlfn._xlws.FILTER(Animals.Out!P:S,Animals.Out!A:A=MT.Out!U120),""))</f>
        <v/>
      </c>
      <c r="AA120" s="319" t="str" cm="1">
        <f t="array" ref="AA120">IF(Z120=0,"",IFERROR(_xlfn._xlws.FILTER('Chems.Out'!B:B,'Chems.Out'!A:A=MT.Out!Z120),""))</f>
        <v/>
      </c>
      <c r="AC120" s="319" t="str" cm="1">
        <f t="array" ref="AC120">IF(AB120=0,"",IFERROR(_xlfn._xlws.FILTER('PH.E.Out'!M:N,'PH.E.Out'!I:I=MT.Out!AB120),""))</f>
        <v/>
      </c>
      <c r="AF120" s="319" t="str" cm="1">
        <f t="array" ref="AF120">IF(AE120=0,"",IFERROR(_xlfn._xlws.FILTER(AF.Out!B:E,AF.Out!A:A=AE120),""))</f>
        <v/>
      </c>
      <c r="AK120" s="319" t="str" cm="1">
        <f t="array" ref="AK120">IF(AJ120=0,"",IFERROR(_xlfn._xlws.FILTER(Harvest.Out!B:D,Harvest.Out!A:A=MT.Out!AJ120),""))</f>
        <v/>
      </c>
      <c r="AO120" s="319" t="str" cm="1">
        <f t="array" ref="AO120">IF(AN120=0,"",IFERROR(_xlfn._xlws.FILTER(Irrig.Out!B:E,Irrig.Out!A:A=MT.Out!AN120),""))</f>
        <v/>
      </c>
      <c r="AT120" s="319" t="str" cm="1">
        <f t="array" ref="AT120">IF(AS120=0,"",IFERROR(_xlfn._xlws.FILTER('Residues.Out'!F:K,'Residues.Out'!A:A=AS120),""))</f>
        <v/>
      </c>
      <c r="BA120" s="319" t="str" cm="1">
        <f t="array" ref="BA120">IF(AZ120=0,"",IFERROR(_xlfn._xlws.FILTER(Fert.Out!B:K,Fert.Out!A:A=MT.Out!AZ120),""))</f>
        <v/>
      </c>
      <c r="BK120" s="319" t="str" cm="1">
        <f t="array" ref="BK120">IF(AZ120=0,"",IFERROR(_xlfn._xlws.FILTER(Fert.Out!T:T,Fert.Out!A:A=MT.Out!AZ120),""))</f>
        <v/>
      </c>
      <c r="BM120" s="319" t="str" cm="1">
        <f t="array" ref="BM120">IF(BL120=0,"",IFERROR(_xlfn._xlws.FILTER(pH.Out!C:D,pH.Out!A:A=MT.Out!BL120),""))</f>
        <v/>
      </c>
      <c r="BP120" s="319" t="str" cm="1">
        <f t="array" ref="BP120">IF(BO120=0,"",IFERROR(_xlfn._xlws.FILTER(Plant.Out!C:D,Plant.Out!B:B=MT.Out!BO120),""))</f>
        <v/>
      </c>
      <c r="BR120" s="319" t="str" cm="1">
        <f t="array" ref="BR120">IF(BO120=0,"",IFERROR(_xlfn._xlws.FILTER(Plant.Out!E:P,Plant.Out!B:B=MT.Out!BO120),""))</f>
        <v/>
      </c>
      <c r="CE120" s="319" t="str" cm="1">
        <f t="array" ref="CE120">IF(CD120=0,"",IFERROR(_xlfn._xlws.FILTER('PH.E.Out'!E:G,'PH.E.Out'!A:A=MT.Out!CD120),""))</f>
        <v/>
      </c>
      <c r="CI120" s="319" t="str" cm="1">
        <f t="array" ref="CI120">IF(CH120=0,"",IFERROR(_xlfn._xlws.FILTER(Till.Out!C:C,Till.Out!B:B=MT.Out!CH120),""))</f>
        <v/>
      </c>
      <c r="CK120" s="319" t="str" cm="1">
        <f t="array" ref="CK120">IF(CJ120=0,"",IFERROR(_xlfn._xlws.FILTER(Var.Out!B:S,Var.Out!B:B=MT.Out!CJ120),""))</f>
        <v/>
      </c>
      <c r="DD120" s="319" t="str" cm="1">
        <f t="array" ref="DD120">IF(DC120=0,"",IFERROR(_xlfn._xlws.FILTER(WH.Out!F:G,WH.Out!A:A=MT.Out!DC120),""))</f>
        <v/>
      </c>
      <c r="DG120" s="319" t="str" cm="1">
        <f t="array" ref="DG120">IF(DF120=0,"",IFERROR(_xlfn._xlws.FILTER(Other.Out!B:C,Other.Out!A:A=MT.Out!DF120),""))</f>
        <v/>
      </c>
      <c r="DJ120" s="319" t="str" cm="1">
        <f t="array" ref="DJ120">IF(DI120=0,"",IFERROR(_xlfn._xlws.FILTER(Weed.Out!B:G,Weed.Out!A:A=MT.Out!DI120),""))</f>
        <v/>
      </c>
    </row>
    <row r="121" spans="1:114" x14ac:dyDescent="0.5">
      <c r="A121" s="319" t="str">
        <f t="shared" si="4"/>
        <v/>
      </c>
      <c r="B121" s="319" t="str" cm="1">
        <f t="array" ref="B121">IF(F121="Mulched (left on surface)",IFERROR(_xlfn._xlws.FILTER(Prod.Out!H:H,Prod.Out!B:B=MT.Out!E121),""),IF(F121="Incorporated",IFERROR(_xlfn._xlws.FILTER(Prod.Out!I:I,Prod.Out!B:B=MT.Out!E121),""),IF(F121="Retained (unknown if mulched/incorp.)",IFERROR(_xlfn._xlws.FILTER(Prod.Out!J:J,Prod.Out!B:B=MT.Out!E121),""),"")))</f>
        <v/>
      </c>
      <c r="C121" s="319" t="str">
        <f t="shared" si="6"/>
        <v/>
      </c>
      <c r="M121" s="319" t="str" cm="1">
        <f t="array" ref="M121">IF(L121=0,"",IFERROR(_xlfn._xlws.FILTER(AF.Out!B:I,AF.Out!A:A=MT.Out!L121),""))</f>
        <v/>
      </c>
      <c r="V121" s="319" t="str" cm="1">
        <f t="array" ref="V121">IF(U121=0,"",IFERROR(_xlfn._xlws.FILTER(Animals.Out!P:S,Animals.Out!A:A=MT.Out!U121),""))</f>
        <v/>
      </c>
      <c r="AA121" s="319" t="str" cm="1">
        <f t="array" ref="AA121">IF(Z121=0,"",IFERROR(_xlfn._xlws.FILTER('Chems.Out'!B:B,'Chems.Out'!A:A=MT.Out!Z121),""))</f>
        <v/>
      </c>
      <c r="AC121" s="319" t="str" cm="1">
        <f t="array" ref="AC121">IF(AB121=0,"",IFERROR(_xlfn._xlws.FILTER('PH.E.Out'!M:N,'PH.E.Out'!I:I=MT.Out!AB121),""))</f>
        <v/>
      </c>
      <c r="AF121" s="319" t="str" cm="1">
        <f t="array" ref="AF121">IF(AE121=0,"",IFERROR(_xlfn._xlws.FILTER(AF.Out!B:E,AF.Out!A:A=AE121),""))</f>
        <v/>
      </c>
      <c r="AK121" s="319" t="str" cm="1">
        <f t="array" ref="AK121">IF(AJ121=0,"",IFERROR(_xlfn._xlws.FILTER(Harvest.Out!B:D,Harvest.Out!A:A=MT.Out!AJ121),""))</f>
        <v/>
      </c>
      <c r="AO121" s="319" t="str" cm="1">
        <f t="array" ref="AO121">IF(AN121=0,"",IFERROR(_xlfn._xlws.FILTER(Irrig.Out!B:E,Irrig.Out!A:A=MT.Out!AN121),""))</f>
        <v/>
      </c>
      <c r="AT121" s="319" t="str" cm="1">
        <f t="array" ref="AT121">IF(AS121=0,"",IFERROR(_xlfn._xlws.FILTER('Residues.Out'!F:K,'Residues.Out'!A:A=AS121),""))</f>
        <v/>
      </c>
      <c r="BA121" s="319" t="str" cm="1">
        <f t="array" ref="BA121">IF(AZ121=0,"",IFERROR(_xlfn._xlws.FILTER(Fert.Out!B:K,Fert.Out!A:A=MT.Out!AZ121),""))</f>
        <v/>
      </c>
      <c r="BK121" s="319" t="str" cm="1">
        <f t="array" ref="BK121">IF(AZ121=0,"",IFERROR(_xlfn._xlws.FILTER(Fert.Out!T:T,Fert.Out!A:A=MT.Out!AZ121),""))</f>
        <v/>
      </c>
      <c r="BM121" s="319" t="str" cm="1">
        <f t="array" ref="BM121">IF(BL121=0,"",IFERROR(_xlfn._xlws.FILTER(pH.Out!C:D,pH.Out!A:A=MT.Out!BL121),""))</f>
        <v/>
      </c>
      <c r="BP121" s="319" t="str" cm="1">
        <f t="array" ref="BP121">IF(BO121=0,"",IFERROR(_xlfn._xlws.FILTER(Plant.Out!C:D,Plant.Out!B:B=MT.Out!BO121),""))</f>
        <v/>
      </c>
      <c r="BR121" s="319" t="str" cm="1">
        <f t="array" ref="BR121">IF(BO121=0,"",IFERROR(_xlfn._xlws.FILTER(Plant.Out!E:P,Plant.Out!B:B=MT.Out!BO121),""))</f>
        <v/>
      </c>
      <c r="CE121" s="319" t="str" cm="1">
        <f t="array" ref="CE121">IF(CD121=0,"",IFERROR(_xlfn._xlws.FILTER('PH.E.Out'!E:G,'PH.E.Out'!A:A=MT.Out!CD121),""))</f>
        <v/>
      </c>
      <c r="CI121" s="319" t="str" cm="1">
        <f t="array" ref="CI121">IF(CH121=0,"",IFERROR(_xlfn._xlws.FILTER(Till.Out!C:C,Till.Out!B:B=MT.Out!CH121),""))</f>
        <v/>
      </c>
      <c r="CK121" s="319" t="str" cm="1">
        <f t="array" ref="CK121">IF(CJ121=0,"",IFERROR(_xlfn._xlws.FILTER(Var.Out!B:S,Var.Out!B:B=MT.Out!CJ121),""))</f>
        <v/>
      </c>
      <c r="DD121" s="319" t="str" cm="1">
        <f t="array" ref="DD121">IF(DC121=0,"",IFERROR(_xlfn._xlws.FILTER(WH.Out!F:G,WH.Out!A:A=MT.Out!DC121),""))</f>
        <v/>
      </c>
      <c r="DG121" s="319" t="str" cm="1">
        <f t="array" ref="DG121">IF(DF121=0,"",IFERROR(_xlfn._xlws.FILTER(Other.Out!B:C,Other.Out!A:A=MT.Out!DF121),""))</f>
        <v/>
      </c>
      <c r="DJ121" s="319" t="str" cm="1">
        <f t="array" ref="DJ121">IF(DI121=0,"",IFERROR(_xlfn._xlws.FILTER(Weed.Out!B:G,Weed.Out!A:A=MT.Out!DI121),""))</f>
        <v/>
      </c>
    </row>
    <row r="122" spans="1:114" x14ac:dyDescent="0.5">
      <c r="A122" s="319" t="str">
        <f t="shared" si="4"/>
        <v/>
      </c>
      <c r="B122" s="319" t="str" cm="1">
        <f t="array" ref="B122">IF(F122="Mulched (left on surface)",IFERROR(_xlfn._xlws.FILTER(Prod.Out!H:H,Prod.Out!B:B=MT.Out!E122),""),IF(F122="Incorporated",IFERROR(_xlfn._xlws.FILTER(Prod.Out!I:I,Prod.Out!B:B=MT.Out!E122),""),IF(F122="Retained (unknown if mulched/incorp.)",IFERROR(_xlfn._xlws.FILTER(Prod.Out!J:J,Prod.Out!B:B=MT.Out!E122),""),"")))</f>
        <v/>
      </c>
      <c r="C122" s="319" t="str">
        <f t="shared" si="6"/>
        <v/>
      </c>
      <c r="M122" s="319" t="str" cm="1">
        <f t="array" ref="M122">IF(L122=0,"",IFERROR(_xlfn._xlws.FILTER(AF.Out!B:I,AF.Out!A:A=MT.Out!L122),""))</f>
        <v/>
      </c>
      <c r="V122" s="319" t="str" cm="1">
        <f t="array" ref="V122">IF(U122=0,"",IFERROR(_xlfn._xlws.FILTER(Animals.Out!P:S,Animals.Out!A:A=MT.Out!U122),""))</f>
        <v/>
      </c>
      <c r="AA122" s="319" t="str" cm="1">
        <f t="array" ref="AA122">IF(Z122=0,"",IFERROR(_xlfn._xlws.FILTER('Chems.Out'!B:B,'Chems.Out'!A:A=MT.Out!Z122),""))</f>
        <v/>
      </c>
      <c r="AC122" s="319" t="str" cm="1">
        <f t="array" ref="AC122">IF(AB122=0,"",IFERROR(_xlfn._xlws.FILTER('PH.E.Out'!M:N,'PH.E.Out'!I:I=MT.Out!AB122),""))</f>
        <v/>
      </c>
      <c r="AF122" s="319" t="str" cm="1">
        <f t="array" ref="AF122">IF(AE122=0,"",IFERROR(_xlfn._xlws.FILTER(AF.Out!B:E,AF.Out!A:A=AE122),""))</f>
        <v/>
      </c>
      <c r="AK122" s="319" t="str" cm="1">
        <f t="array" ref="AK122">IF(AJ122=0,"",IFERROR(_xlfn._xlws.FILTER(Harvest.Out!B:D,Harvest.Out!A:A=MT.Out!AJ122),""))</f>
        <v/>
      </c>
      <c r="AO122" s="319" t="str" cm="1">
        <f t="array" ref="AO122">IF(AN122=0,"",IFERROR(_xlfn._xlws.FILTER(Irrig.Out!B:E,Irrig.Out!A:A=MT.Out!AN122),""))</f>
        <v/>
      </c>
      <c r="AT122" s="319" t="str" cm="1">
        <f t="array" ref="AT122">IF(AS122=0,"",IFERROR(_xlfn._xlws.FILTER('Residues.Out'!F:K,'Residues.Out'!A:A=AS122),""))</f>
        <v/>
      </c>
      <c r="BA122" s="319" t="str" cm="1">
        <f t="array" ref="BA122">IF(AZ122=0,"",IFERROR(_xlfn._xlws.FILTER(Fert.Out!B:K,Fert.Out!A:A=MT.Out!AZ122),""))</f>
        <v/>
      </c>
      <c r="BK122" s="319" t="str" cm="1">
        <f t="array" ref="BK122">IF(AZ122=0,"",IFERROR(_xlfn._xlws.FILTER(Fert.Out!T:T,Fert.Out!A:A=MT.Out!AZ122),""))</f>
        <v/>
      </c>
      <c r="BM122" s="319" t="str" cm="1">
        <f t="array" ref="BM122">IF(BL122=0,"",IFERROR(_xlfn._xlws.FILTER(pH.Out!C:D,pH.Out!A:A=MT.Out!BL122),""))</f>
        <v/>
      </c>
      <c r="BP122" s="319" t="str" cm="1">
        <f t="array" ref="BP122">IF(BO122=0,"",IFERROR(_xlfn._xlws.FILTER(Plant.Out!C:D,Plant.Out!B:B=MT.Out!BO122),""))</f>
        <v/>
      </c>
      <c r="BR122" s="319" t="str" cm="1">
        <f t="array" ref="BR122">IF(BO122=0,"",IFERROR(_xlfn._xlws.FILTER(Plant.Out!E:P,Plant.Out!B:B=MT.Out!BO122),""))</f>
        <v/>
      </c>
      <c r="CE122" s="319" t="str" cm="1">
        <f t="array" ref="CE122">IF(CD122=0,"",IFERROR(_xlfn._xlws.FILTER('PH.E.Out'!E:G,'PH.E.Out'!A:A=MT.Out!CD122),""))</f>
        <v/>
      </c>
      <c r="CI122" s="319" t="str" cm="1">
        <f t="array" ref="CI122">IF(CH122=0,"",IFERROR(_xlfn._xlws.FILTER(Till.Out!C:C,Till.Out!B:B=MT.Out!CH122),""))</f>
        <v/>
      </c>
      <c r="CK122" s="319" t="str" cm="1">
        <f t="array" ref="CK122">IF(CJ122=0,"",IFERROR(_xlfn._xlws.FILTER(Var.Out!B:S,Var.Out!B:B=MT.Out!CJ122),""))</f>
        <v/>
      </c>
      <c r="DD122" s="319" t="str" cm="1">
        <f t="array" ref="DD122">IF(DC122=0,"",IFERROR(_xlfn._xlws.FILTER(WH.Out!F:G,WH.Out!A:A=MT.Out!DC122),""))</f>
        <v/>
      </c>
      <c r="DG122" s="319" t="str" cm="1">
        <f t="array" ref="DG122">IF(DF122=0,"",IFERROR(_xlfn._xlws.FILTER(Other.Out!B:C,Other.Out!A:A=MT.Out!DF122),""))</f>
        <v/>
      </c>
      <c r="DJ122" s="319" t="str" cm="1">
        <f t="array" ref="DJ122">IF(DI122=0,"",IFERROR(_xlfn._xlws.FILTER(Weed.Out!B:G,Weed.Out!A:A=MT.Out!DI122),""))</f>
        <v/>
      </c>
    </row>
    <row r="123" spans="1:114" x14ac:dyDescent="0.5">
      <c r="A123" s="319" t="str">
        <f t="shared" si="4"/>
        <v/>
      </c>
      <c r="B123" s="319" t="str" cm="1">
        <f t="array" ref="B123">IF(F123="Mulched (left on surface)",IFERROR(_xlfn._xlws.FILTER(Prod.Out!H:H,Prod.Out!B:B=MT.Out!E123),""),IF(F123="Incorporated",IFERROR(_xlfn._xlws.FILTER(Prod.Out!I:I,Prod.Out!B:B=MT.Out!E123),""),IF(F123="Retained (unknown if mulched/incorp.)",IFERROR(_xlfn._xlws.FILTER(Prod.Out!J:J,Prod.Out!B:B=MT.Out!E123),""),"")))</f>
        <v/>
      </c>
      <c r="C123" s="319" t="str">
        <f t="shared" si="6"/>
        <v/>
      </c>
      <c r="M123" s="319" t="str" cm="1">
        <f t="array" ref="M123">IF(L123=0,"",IFERROR(_xlfn._xlws.FILTER(AF.Out!B:I,AF.Out!A:A=MT.Out!L123),""))</f>
        <v/>
      </c>
      <c r="V123" s="319" t="str" cm="1">
        <f t="array" ref="V123">IF(U123=0,"",IFERROR(_xlfn._xlws.FILTER(Animals.Out!P:S,Animals.Out!A:A=MT.Out!U123),""))</f>
        <v/>
      </c>
      <c r="AA123" s="319" t="str" cm="1">
        <f t="array" ref="AA123">IF(Z123=0,"",IFERROR(_xlfn._xlws.FILTER('Chems.Out'!B:B,'Chems.Out'!A:A=MT.Out!Z123),""))</f>
        <v/>
      </c>
      <c r="AC123" s="319" t="str" cm="1">
        <f t="array" ref="AC123">IF(AB123=0,"",IFERROR(_xlfn._xlws.FILTER('PH.E.Out'!M:N,'PH.E.Out'!I:I=MT.Out!AB123),""))</f>
        <v/>
      </c>
      <c r="AF123" s="319" t="str" cm="1">
        <f t="array" ref="AF123">IF(AE123=0,"",IFERROR(_xlfn._xlws.FILTER(AF.Out!B:E,AF.Out!A:A=AE123),""))</f>
        <v/>
      </c>
      <c r="AK123" s="319" t="str" cm="1">
        <f t="array" ref="AK123">IF(AJ123=0,"",IFERROR(_xlfn._xlws.FILTER(Harvest.Out!B:D,Harvest.Out!A:A=MT.Out!AJ123),""))</f>
        <v/>
      </c>
      <c r="AO123" s="319" t="str" cm="1">
        <f t="array" ref="AO123">IF(AN123=0,"",IFERROR(_xlfn._xlws.FILTER(Irrig.Out!B:E,Irrig.Out!A:A=MT.Out!AN123),""))</f>
        <v/>
      </c>
      <c r="AT123" s="319" t="str" cm="1">
        <f t="array" ref="AT123">IF(AS123=0,"",IFERROR(_xlfn._xlws.FILTER('Residues.Out'!F:K,'Residues.Out'!A:A=AS123),""))</f>
        <v/>
      </c>
      <c r="BA123" s="319" t="str" cm="1">
        <f t="array" ref="BA123">IF(AZ123=0,"",IFERROR(_xlfn._xlws.FILTER(Fert.Out!B:K,Fert.Out!A:A=MT.Out!AZ123),""))</f>
        <v/>
      </c>
      <c r="BK123" s="319" t="str" cm="1">
        <f t="array" ref="BK123">IF(AZ123=0,"",IFERROR(_xlfn._xlws.FILTER(Fert.Out!T:T,Fert.Out!A:A=MT.Out!AZ123),""))</f>
        <v/>
      </c>
      <c r="BM123" s="319" t="str" cm="1">
        <f t="array" ref="BM123">IF(BL123=0,"",IFERROR(_xlfn._xlws.FILTER(pH.Out!C:D,pH.Out!A:A=MT.Out!BL123),""))</f>
        <v/>
      </c>
      <c r="BP123" s="319" t="str" cm="1">
        <f t="array" ref="BP123">IF(BO123=0,"",IFERROR(_xlfn._xlws.FILTER(Plant.Out!C:D,Plant.Out!B:B=MT.Out!BO123),""))</f>
        <v/>
      </c>
      <c r="BR123" s="319" t="str" cm="1">
        <f t="array" ref="BR123">IF(BO123=0,"",IFERROR(_xlfn._xlws.FILTER(Plant.Out!E:P,Plant.Out!B:B=MT.Out!BO123),""))</f>
        <v/>
      </c>
      <c r="CE123" s="319" t="str" cm="1">
        <f t="array" ref="CE123">IF(CD123=0,"",IFERROR(_xlfn._xlws.FILTER('PH.E.Out'!E:G,'PH.E.Out'!A:A=MT.Out!CD123),""))</f>
        <v/>
      </c>
      <c r="CI123" s="319" t="str" cm="1">
        <f t="array" ref="CI123">IF(CH123=0,"",IFERROR(_xlfn._xlws.FILTER(Till.Out!C:C,Till.Out!B:B=MT.Out!CH123),""))</f>
        <v/>
      </c>
      <c r="CK123" s="319" t="str" cm="1">
        <f t="array" ref="CK123">IF(CJ123=0,"",IFERROR(_xlfn._xlws.FILTER(Var.Out!B:S,Var.Out!B:B=MT.Out!CJ123),""))</f>
        <v/>
      </c>
      <c r="DD123" s="319" t="str" cm="1">
        <f t="array" ref="DD123">IF(DC123=0,"",IFERROR(_xlfn._xlws.FILTER(WH.Out!F:G,WH.Out!A:A=MT.Out!DC123),""))</f>
        <v/>
      </c>
      <c r="DG123" s="319" t="str" cm="1">
        <f t="array" ref="DG123">IF(DF123=0,"",IFERROR(_xlfn._xlws.FILTER(Other.Out!B:C,Other.Out!A:A=MT.Out!DF123),""))</f>
        <v/>
      </c>
      <c r="DJ123" s="319" t="str" cm="1">
        <f t="array" ref="DJ123">IF(DI123=0,"",IFERROR(_xlfn._xlws.FILTER(Weed.Out!B:G,Weed.Out!A:A=MT.Out!DI123),""))</f>
        <v/>
      </c>
    </row>
    <row r="124" spans="1:114" x14ac:dyDescent="0.5">
      <c r="A124" s="319" t="str">
        <f t="shared" si="4"/>
        <v/>
      </c>
      <c r="B124" s="319" t="str" cm="1">
        <f t="array" ref="B124">IF(F124="Mulched (left on surface)",IFERROR(_xlfn._xlws.FILTER(Prod.Out!H:H,Prod.Out!B:B=MT.Out!E124),""),IF(F124="Incorporated",IFERROR(_xlfn._xlws.FILTER(Prod.Out!I:I,Prod.Out!B:B=MT.Out!E124),""),IF(F124="Retained (unknown if mulched/incorp.)",IFERROR(_xlfn._xlws.FILTER(Prod.Out!J:J,Prod.Out!B:B=MT.Out!E124),""),"")))</f>
        <v/>
      </c>
      <c r="C124" s="319" t="str">
        <f t="shared" si="6"/>
        <v/>
      </c>
      <c r="M124" s="319" t="str" cm="1">
        <f t="array" ref="M124">IF(L124=0,"",IFERROR(_xlfn._xlws.FILTER(AF.Out!B:I,AF.Out!A:A=MT.Out!L124),""))</f>
        <v/>
      </c>
      <c r="V124" s="319" t="str" cm="1">
        <f t="array" ref="V124">IF(U124=0,"",IFERROR(_xlfn._xlws.FILTER(Animals.Out!P:S,Animals.Out!A:A=MT.Out!U124),""))</f>
        <v/>
      </c>
      <c r="AA124" s="319" t="str" cm="1">
        <f t="array" ref="AA124">IF(Z124=0,"",IFERROR(_xlfn._xlws.FILTER('Chems.Out'!B:B,'Chems.Out'!A:A=MT.Out!Z124),""))</f>
        <v/>
      </c>
      <c r="AC124" s="319" t="str" cm="1">
        <f t="array" ref="AC124">IF(AB124=0,"",IFERROR(_xlfn._xlws.FILTER('PH.E.Out'!M:N,'PH.E.Out'!I:I=MT.Out!AB124),""))</f>
        <v/>
      </c>
      <c r="AF124" s="319" t="str" cm="1">
        <f t="array" ref="AF124">IF(AE124=0,"",IFERROR(_xlfn._xlws.FILTER(AF.Out!B:E,AF.Out!A:A=AE124),""))</f>
        <v/>
      </c>
      <c r="AK124" s="319" t="str" cm="1">
        <f t="array" ref="AK124">IF(AJ124=0,"",IFERROR(_xlfn._xlws.FILTER(Harvest.Out!B:D,Harvest.Out!A:A=MT.Out!AJ124),""))</f>
        <v/>
      </c>
      <c r="AO124" s="319" t="str" cm="1">
        <f t="array" ref="AO124">IF(AN124=0,"",IFERROR(_xlfn._xlws.FILTER(Irrig.Out!B:E,Irrig.Out!A:A=MT.Out!AN124),""))</f>
        <v/>
      </c>
      <c r="AT124" s="319" t="str" cm="1">
        <f t="array" ref="AT124">IF(AS124=0,"",IFERROR(_xlfn._xlws.FILTER('Residues.Out'!F:K,'Residues.Out'!A:A=AS124),""))</f>
        <v/>
      </c>
      <c r="BA124" s="319" t="str" cm="1">
        <f t="array" ref="BA124">IF(AZ124=0,"",IFERROR(_xlfn._xlws.FILTER(Fert.Out!B:K,Fert.Out!A:A=MT.Out!AZ124),""))</f>
        <v/>
      </c>
      <c r="BK124" s="319" t="str" cm="1">
        <f t="array" ref="BK124">IF(AZ124=0,"",IFERROR(_xlfn._xlws.FILTER(Fert.Out!T:T,Fert.Out!A:A=MT.Out!AZ124),""))</f>
        <v/>
      </c>
      <c r="BM124" s="319" t="str" cm="1">
        <f t="array" ref="BM124">IF(BL124=0,"",IFERROR(_xlfn._xlws.FILTER(pH.Out!C:D,pH.Out!A:A=MT.Out!BL124),""))</f>
        <v/>
      </c>
      <c r="BP124" s="319" t="str" cm="1">
        <f t="array" ref="BP124">IF(BO124=0,"",IFERROR(_xlfn._xlws.FILTER(Plant.Out!C:D,Plant.Out!B:B=MT.Out!BO124),""))</f>
        <v/>
      </c>
      <c r="BR124" s="319" t="str" cm="1">
        <f t="array" ref="BR124">IF(BO124=0,"",IFERROR(_xlfn._xlws.FILTER(Plant.Out!E:P,Plant.Out!B:B=MT.Out!BO124),""))</f>
        <v/>
      </c>
      <c r="CE124" s="319" t="str" cm="1">
        <f t="array" ref="CE124">IF(CD124=0,"",IFERROR(_xlfn._xlws.FILTER('PH.E.Out'!E:G,'PH.E.Out'!A:A=MT.Out!CD124),""))</f>
        <v/>
      </c>
      <c r="CI124" s="319" t="str" cm="1">
        <f t="array" ref="CI124">IF(CH124=0,"",IFERROR(_xlfn._xlws.FILTER(Till.Out!C:C,Till.Out!B:B=MT.Out!CH124),""))</f>
        <v/>
      </c>
      <c r="CK124" s="319" t="str" cm="1">
        <f t="array" ref="CK124">IF(CJ124=0,"",IFERROR(_xlfn._xlws.FILTER(Var.Out!B:S,Var.Out!B:B=MT.Out!CJ124),""))</f>
        <v/>
      </c>
      <c r="DD124" s="319" t="str" cm="1">
        <f t="array" ref="DD124">IF(DC124=0,"",IFERROR(_xlfn._xlws.FILTER(WH.Out!F:G,WH.Out!A:A=MT.Out!DC124),""))</f>
        <v/>
      </c>
      <c r="DG124" s="319" t="str" cm="1">
        <f t="array" ref="DG124">IF(DF124=0,"",IFERROR(_xlfn._xlws.FILTER(Other.Out!B:C,Other.Out!A:A=MT.Out!DF124),""))</f>
        <v/>
      </c>
      <c r="DJ124" s="319" t="str" cm="1">
        <f t="array" ref="DJ124">IF(DI124=0,"",IFERROR(_xlfn._xlws.FILTER(Weed.Out!B:G,Weed.Out!A:A=MT.Out!DI124),""))</f>
        <v/>
      </c>
    </row>
    <row r="125" spans="1:114" x14ac:dyDescent="0.5">
      <c r="A125" s="319" t="str">
        <f t="shared" si="4"/>
        <v/>
      </c>
      <c r="B125" s="319" t="str" cm="1">
        <f t="array" ref="B125">IF(F125="Mulched (left on surface)",IFERROR(_xlfn._xlws.FILTER(Prod.Out!H:H,Prod.Out!B:B=MT.Out!E125),""),IF(F125="Incorporated",IFERROR(_xlfn._xlws.FILTER(Prod.Out!I:I,Prod.Out!B:B=MT.Out!E125),""),IF(F125="Retained (unknown if mulched/incorp.)",IFERROR(_xlfn._xlws.FILTER(Prod.Out!J:J,Prod.Out!B:B=MT.Out!E125),""),"")))</f>
        <v/>
      </c>
      <c r="C125" s="319" t="str">
        <f t="shared" si="6"/>
        <v/>
      </c>
      <c r="M125" s="319" t="str" cm="1">
        <f t="array" ref="M125">IF(L125=0,"",IFERROR(_xlfn._xlws.FILTER(AF.Out!B:I,AF.Out!A:A=MT.Out!L125),""))</f>
        <v/>
      </c>
      <c r="V125" s="319" t="str" cm="1">
        <f t="array" ref="V125">IF(U125=0,"",IFERROR(_xlfn._xlws.FILTER(Animals.Out!P:S,Animals.Out!A:A=MT.Out!U125),""))</f>
        <v/>
      </c>
      <c r="AA125" s="319" t="str" cm="1">
        <f t="array" ref="AA125">IF(Z125=0,"",IFERROR(_xlfn._xlws.FILTER('Chems.Out'!B:B,'Chems.Out'!A:A=MT.Out!Z125),""))</f>
        <v/>
      </c>
      <c r="AC125" s="319" t="str" cm="1">
        <f t="array" ref="AC125">IF(AB125=0,"",IFERROR(_xlfn._xlws.FILTER('PH.E.Out'!M:N,'PH.E.Out'!I:I=MT.Out!AB125),""))</f>
        <v/>
      </c>
      <c r="AF125" s="319" t="str" cm="1">
        <f t="array" ref="AF125">IF(AE125=0,"",IFERROR(_xlfn._xlws.FILTER(AF.Out!B:E,AF.Out!A:A=AE125),""))</f>
        <v/>
      </c>
      <c r="AK125" s="319" t="str" cm="1">
        <f t="array" ref="AK125">IF(AJ125=0,"",IFERROR(_xlfn._xlws.FILTER(Harvest.Out!B:D,Harvest.Out!A:A=MT.Out!AJ125),""))</f>
        <v/>
      </c>
      <c r="AO125" s="319" t="str" cm="1">
        <f t="array" ref="AO125">IF(AN125=0,"",IFERROR(_xlfn._xlws.FILTER(Irrig.Out!B:E,Irrig.Out!A:A=MT.Out!AN125),""))</f>
        <v/>
      </c>
      <c r="AT125" s="319" t="str" cm="1">
        <f t="array" ref="AT125">IF(AS125=0,"",IFERROR(_xlfn._xlws.FILTER('Residues.Out'!F:K,'Residues.Out'!A:A=AS125),""))</f>
        <v/>
      </c>
      <c r="BA125" s="319" t="str" cm="1">
        <f t="array" ref="BA125">IF(AZ125=0,"",IFERROR(_xlfn._xlws.FILTER(Fert.Out!B:K,Fert.Out!A:A=MT.Out!AZ125),""))</f>
        <v/>
      </c>
      <c r="BK125" s="319" t="str" cm="1">
        <f t="array" ref="BK125">IF(AZ125=0,"",IFERROR(_xlfn._xlws.FILTER(Fert.Out!T:T,Fert.Out!A:A=MT.Out!AZ125),""))</f>
        <v/>
      </c>
      <c r="BM125" s="319" t="str" cm="1">
        <f t="array" ref="BM125">IF(BL125=0,"",IFERROR(_xlfn._xlws.FILTER(pH.Out!C:D,pH.Out!A:A=MT.Out!BL125),""))</f>
        <v/>
      </c>
      <c r="BP125" s="319" t="str" cm="1">
        <f t="array" ref="BP125">IF(BO125=0,"",IFERROR(_xlfn._xlws.FILTER(Plant.Out!C:D,Plant.Out!B:B=MT.Out!BO125),""))</f>
        <v/>
      </c>
      <c r="BR125" s="319" t="str" cm="1">
        <f t="array" ref="BR125">IF(BO125=0,"",IFERROR(_xlfn._xlws.FILTER(Plant.Out!E:P,Plant.Out!B:B=MT.Out!BO125),""))</f>
        <v/>
      </c>
      <c r="CE125" s="319" t="str" cm="1">
        <f t="array" ref="CE125">IF(CD125=0,"",IFERROR(_xlfn._xlws.FILTER('PH.E.Out'!E:G,'PH.E.Out'!A:A=MT.Out!CD125),""))</f>
        <v/>
      </c>
      <c r="CI125" s="319" t="str" cm="1">
        <f t="array" ref="CI125">IF(CH125=0,"",IFERROR(_xlfn._xlws.FILTER(Till.Out!C:C,Till.Out!B:B=MT.Out!CH125),""))</f>
        <v/>
      </c>
      <c r="CK125" s="319" t="str" cm="1">
        <f t="array" ref="CK125">IF(CJ125=0,"",IFERROR(_xlfn._xlws.FILTER(Var.Out!B:S,Var.Out!B:B=MT.Out!CJ125),""))</f>
        <v/>
      </c>
      <c r="DD125" s="319" t="str" cm="1">
        <f t="array" ref="DD125">IF(DC125=0,"",IFERROR(_xlfn._xlws.FILTER(WH.Out!F:G,WH.Out!A:A=MT.Out!DC125),""))</f>
        <v/>
      </c>
      <c r="DG125" s="319" t="str" cm="1">
        <f t="array" ref="DG125">IF(DF125=0,"",IFERROR(_xlfn._xlws.FILTER(Other.Out!B:C,Other.Out!A:A=MT.Out!DF125),""))</f>
        <v/>
      </c>
      <c r="DJ125" s="319" t="str" cm="1">
        <f t="array" ref="DJ125">IF(DI125=0,"",IFERROR(_xlfn._xlws.FILTER(Weed.Out!B:G,Weed.Out!A:A=MT.Out!DI125),""))</f>
        <v/>
      </c>
    </row>
    <row r="126" spans="1:114" x14ac:dyDescent="0.5">
      <c r="A126" s="319" t="str">
        <f t="shared" si="4"/>
        <v/>
      </c>
      <c r="B126" s="319" t="str" cm="1">
        <f t="array" ref="B126">IF(F126="Mulched (left on surface)",IFERROR(_xlfn._xlws.FILTER(Prod.Out!H:H,Prod.Out!B:B=MT.Out!E126),""),IF(F126="Incorporated",IFERROR(_xlfn._xlws.FILTER(Prod.Out!I:I,Prod.Out!B:B=MT.Out!E126),""),IF(F126="Retained (unknown if mulched/incorp.)",IFERROR(_xlfn._xlws.FILTER(Prod.Out!J:J,Prod.Out!B:B=MT.Out!E126),""),"")))</f>
        <v/>
      </c>
      <c r="C126" s="319" t="str">
        <f t="shared" si="6"/>
        <v/>
      </c>
      <c r="M126" s="319" t="str" cm="1">
        <f t="array" ref="M126">IF(L126=0,"",IFERROR(_xlfn._xlws.FILTER(AF.Out!B:I,AF.Out!A:A=MT.Out!L126),""))</f>
        <v/>
      </c>
      <c r="V126" s="319" t="str" cm="1">
        <f t="array" ref="V126">IF(U126=0,"",IFERROR(_xlfn._xlws.FILTER(Animals.Out!P:S,Animals.Out!A:A=MT.Out!U126),""))</f>
        <v/>
      </c>
      <c r="AA126" s="319" t="str" cm="1">
        <f t="array" ref="AA126">IF(Z126=0,"",IFERROR(_xlfn._xlws.FILTER('Chems.Out'!B:B,'Chems.Out'!A:A=MT.Out!Z126),""))</f>
        <v/>
      </c>
      <c r="AC126" s="319" t="str" cm="1">
        <f t="array" ref="AC126">IF(AB126=0,"",IFERROR(_xlfn._xlws.FILTER('PH.E.Out'!M:N,'PH.E.Out'!I:I=MT.Out!AB126),""))</f>
        <v/>
      </c>
      <c r="AF126" s="319" t="str" cm="1">
        <f t="array" ref="AF126">IF(AE126=0,"",IFERROR(_xlfn._xlws.FILTER(AF.Out!B:E,AF.Out!A:A=AE126),""))</f>
        <v/>
      </c>
      <c r="AK126" s="319" t="str" cm="1">
        <f t="array" ref="AK126">IF(AJ126=0,"",IFERROR(_xlfn._xlws.FILTER(Harvest.Out!B:D,Harvest.Out!A:A=MT.Out!AJ126),""))</f>
        <v/>
      </c>
      <c r="AO126" s="319" t="str" cm="1">
        <f t="array" ref="AO126">IF(AN126=0,"",IFERROR(_xlfn._xlws.FILTER(Irrig.Out!B:E,Irrig.Out!A:A=MT.Out!AN126),""))</f>
        <v/>
      </c>
      <c r="AT126" s="319" t="str" cm="1">
        <f t="array" ref="AT126">IF(AS126=0,"",IFERROR(_xlfn._xlws.FILTER('Residues.Out'!F:K,'Residues.Out'!A:A=AS126),""))</f>
        <v/>
      </c>
      <c r="BA126" s="319" t="str" cm="1">
        <f t="array" ref="BA126">IF(AZ126=0,"",IFERROR(_xlfn._xlws.FILTER(Fert.Out!B:K,Fert.Out!A:A=MT.Out!AZ126),""))</f>
        <v/>
      </c>
      <c r="BK126" s="319" t="str" cm="1">
        <f t="array" ref="BK126">IF(AZ126=0,"",IFERROR(_xlfn._xlws.FILTER(Fert.Out!T:T,Fert.Out!A:A=MT.Out!AZ126),""))</f>
        <v/>
      </c>
      <c r="BM126" s="319" t="str" cm="1">
        <f t="array" ref="BM126">IF(BL126=0,"",IFERROR(_xlfn._xlws.FILTER(pH.Out!C:D,pH.Out!A:A=MT.Out!BL126),""))</f>
        <v/>
      </c>
      <c r="BP126" s="319" t="str" cm="1">
        <f t="array" ref="BP126">IF(BO126=0,"",IFERROR(_xlfn._xlws.FILTER(Plant.Out!C:D,Plant.Out!B:B=MT.Out!BO126),""))</f>
        <v/>
      </c>
      <c r="BR126" s="319" t="str" cm="1">
        <f t="array" ref="BR126">IF(BO126=0,"",IFERROR(_xlfn._xlws.FILTER(Plant.Out!E:P,Plant.Out!B:B=MT.Out!BO126),""))</f>
        <v/>
      </c>
      <c r="CE126" s="319" t="str" cm="1">
        <f t="array" ref="CE126">IF(CD126=0,"",IFERROR(_xlfn._xlws.FILTER('PH.E.Out'!E:G,'PH.E.Out'!A:A=MT.Out!CD126),""))</f>
        <v/>
      </c>
      <c r="CI126" s="319" t="str" cm="1">
        <f t="array" ref="CI126">IF(CH126=0,"",IFERROR(_xlfn._xlws.FILTER(Till.Out!C:C,Till.Out!B:B=MT.Out!CH126),""))</f>
        <v/>
      </c>
      <c r="CK126" s="319" t="str" cm="1">
        <f t="array" ref="CK126">IF(CJ126=0,"",IFERROR(_xlfn._xlws.FILTER(Var.Out!B:S,Var.Out!B:B=MT.Out!CJ126),""))</f>
        <v/>
      </c>
      <c r="DD126" s="319" t="str" cm="1">
        <f t="array" ref="DD126">IF(DC126=0,"",IFERROR(_xlfn._xlws.FILTER(WH.Out!F:G,WH.Out!A:A=MT.Out!DC126),""))</f>
        <v/>
      </c>
      <c r="DG126" s="319" t="str" cm="1">
        <f t="array" ref="DG126">IF(DF126=0,"",IFERROR(_xlfn._xlws.FILTER(Other.Out!B:C,Other.Out!A:A=MT.Out!DF126),""))</f>
        <v/>
      </c>
      <c r="DJ126" s="319" t="str" cm="1">
        <f t="array" ref="DJ126">IF(DI126=0,"",IFERROR(_xlfn._xlws.FILTER(Weed.Out!B:G,Weed.Out!A:A=MT.Out!DI126),""))</f>
        <v/>
      </c>
    </row>
    <row r="127" spans="1:114" x14ac:dyDescent="0.5">
      <c r="A127" s="319" t="str">
        <f t="shared" si="4"/>
        <v/>
      </c>
      <c r="B127" s="319" t="str" cm="1">
        <f t="array" ref="B127">IF(F127="Mulched (left on surface)",IFERROR(_xlfn._xlws.FILTER(Prod.Out!H:H,Prod.Out!B:B=MT.Out!E127),""),IF(F127="Incorporated",IFERROR(_xlfn._xlws.FILTER(Prod.Out!I:I,Prod.Out!B:B=MT.Out!E127),""),IF(F127="Retained (unknown if mulched/incorp.)",IFERROR(_xlfn._xlws.FILTER(Prod.Out!J:J,Prod.Out!B:B=MT.Out!E127),""),"")))</f>
        <v/>
      </c>
      <c r="C127" s="319" t="str">
        <f t="shared" si="6"/>
        <v/>
      </c>
      <c r="M127" s="319" t="str" cm="1">
        <f t="array" ref="M127">IF(L127=0,"",IFERROR(_xlfn._xlws.FILTER(AF.Out!B:I,AF.Out!A:A=MT.Out!L127),""))</f>
        <v/>
      </c>
      <c r="V127" s="319" t="str" cm="1">
        <f t="array" ref="V127">IF(U127=0,"",IFERROR(_xlfn._xlws.FILTER(Animals.Out!P:S,Animals.Out!A:A=MT.Out!U127),""))</f>
        <v/>
      </c>
      <c r="AA127" s="319" t="str" cm="1">
        <f t="array" ref="AA127">IF(Z127=0,"",IFERROR(_xlfn._xlws.FILTER('Chems.Out'!B:B,'Chems.Out'!A:A=MT.Out!Z127),""))</f>
        <v/>
      </c>
      <c r="AC127" s="319" t="str" cm="1">
        <f t="array" ref="AC127">IF(AB127=0,"",IFERROR(_xlfn._xlws.FILTER('PH.E.Out'!M:N,'PH.E.Out'!I:I=MT.Out!AB127),""))</f>
        <v/>
      </c>
      <c r="AF127" s="319" t="str" cm="1">
        <f t="array" ref="AF127">IF(AE127=0,"",IFERROR(_xlfn._xlws.FILTER(AF.Out!B:E,AF.Out!A:A=AE127),""))</f>
        <v/>
      </c>
      <c r="AK127" s="319" t="str" cm="1">
        <f t="array" ref="AK127">IF(AJ127=0,"",IFERROR(_xlfn._xlws.FILTER(Harvest.Out!B:D,Harvest.Out!A:A=MT.Out!AJ127),""))</f>
        <v/>
      </c>
      <c r="AO127" s="319" t="str" cm="1">
        <f t="array" ref="AO127">IF(AN127=0,"",IFERROR(_xlfn._xlws.FILTER(Irrig.Out!B:E,Irrig.Out!A:A=MT.Out!AN127),""))</f>
        <v/>
      </c>
      <c r="AT127" s="319" t="str" cm="1">
        <f t="array" ref="AT127">IF(AS127=0,"",IFERROR(_xlfn._xlws.FILTER('Residues.Out'!F:K,'Residues.Out'!A:A=AS127),""))</f>
        <v/>
      </c>
      <c r="BA127" s="319" t="str" cm="1">
        <f t="array" ref="BA127">IF(AZ127=0,"",IFERROR(_xlfn._xlws.FILTER(Fert.Out!B:K,Fert.Out!A:A=MT.Out!AZ127),""))</f>
        <v/>
      </c>
      <c r="BK127" s="319" t="str" cm="1">
        <f t="array" ref="BK127">IF(AZ127=0,"",IFERROR(_xlfn._xlws.FILTER(Fert.Out!T:T,Fert.Out!A:A=MT.Out!AZ127),""))</f>
        <v/>
      </c>
      <c r="BM127" s="319" t="str" cm="1">
        <f t="array" ref="BM127">IF(BL127=0,"",IFERROR(_xlfn._xlws.FILTER(pH.Out!C:D,pH.Out!A:A=MT.Out!BL127),""))</f>
        <v/>
      </c>
      <c r="BP127" s="319" t="str" cm="1">
        <f t="array" ref="BP127">IF(BO127=0,"",IFERROR(_xlfn._xlws.FILTER(Plant.Out!C:D,Plant.Out!B:B=MT.Out!BO127),""))</f>
        <v/>
      </c>
      <c r="BR127" s="319" t="str" cm="1">
        <f t="array" ref="BR127">IF(BO127=0,"",IFERROR(_xlfn._xlws.FILTER(Plant.Out!E:P,Plant.Out!B:B=MT.Out!BO127),""))</f>
        <v/>
      </c>
      <c r="CE127" s="319" t="str" cm="1">
        <f t="array" ref="CE127">IF(CD127=0,"",IFERROR(_xlfn._xlws.FILTER('PH.E.Out'!E:G,'PH.E.Out'!A:A=MT.Out!CD127),""))</f>
        <v/>
      </c>
      <c r="CI127" s="319" t="str" cm="1">
        <f t="array" ref="CI127">IF(CH127=0,"",IFERROR(_xlfn._xlws.FILTER(Till.Out!C:C,Till.Out!B:B=MT.Out!CH127),""))</f>
        <v/>
      </c>
      <c r="CK127" s="319" t="str" cm="1">
        <f t="array" ref="CK127">IF(CJ127=0,"",IFERROR(_xlfn._xlws.FILTER(Var.Out!B:S,Var.Out!B:B=MT.Out!CJ127),""))</f>
        <v/>
      </c>
      <c r="DD127" s="319" t="str" cm="1">
        <f t="array" ref="DD127">IF(DC127=0,"",IFERROR(_xlfn._xlws.FILTER(WH.Out!F:G,WH.Out!A:A=MT.Out!DC127),""))</f>
        <v/>
      </c>
      <c r="DG127" s="319" t="str" cm="1">
        <f t="array" ref="DG127">IF(DF127=0,"",IFERROR(_xlfn._xlws.FILTER(Other.Out!B:C,Other.Out!A:A=MT.Out!DF127),""))</f>
        <v/>
      </c>
      <c r="DJ127" s="319" t="str" cm="1">
        <f t="array" ref="DJ127">IF(DI127=0,"",IFERROR(_xlfn._xlws.FILTER(Weed.Out!B:G,Weed.Out!A:A=MT.Out!DI127),""))</f>
        <v/>
      </c>
    </row>
    <row r="128" spans="1:114" x14ac:dyDescent="0.5">
      <c r="A128" s="319" t="str">
        <f t="shared" si="4"/>
        <v/>
      </c>
      <c r="B128" s="319" t="str" cm="1">
        <f t="array" ref="B128">IF(F128="Mulched (left on surface)",IFERROR(_xlfn._xlws.FILTER(Prod.Out!H:H,Prod.Out!B:B=MT.Out!E128),""),IF(F128="Incorporated",IFERROR(_xlfn._xlws.FILTER(Prod.Out!I:I,Prod.Out!B:B=MT.Out!E128),""),IF(F128="Retained (unknown if mulched/incorp.)",IFERROR(_xlfn._xlws.FILTER(Prod.Out!J:J,Prod.Out!B:B=MT.Out!E128),""),"")))</f>
        <v/>
      </c>
      <c r="C128" s="319" t="str">
        <f t="shared" si="6"/>
        <v/>
      </c>
      <c r="M128" s="319" t="str" cm="1">
        <f t="array" ref="M128">IF(L128=0,"",IFERROR(_xlfn._xlws.FILTER(AF.Out!B:I,AF.Out!A:A=MT.Out!L128),""))</f>
        <v/>
      </c>
      <c r="V128" s="319" t="str" cm="1">
        <f t="array" ref="V128">IF(U128=0,"",IFERROR(_xlfn._xlws.FILTER(Animals.Out!P:S,Animals.Out!A:A=MT.Out!U128),""))</f>
        <v/>
      </c>
      <c r="AA128" s="319" t="str" cm="1">
        <f t="array" ref="AA128">IF(Z128=0,"",IFERROR(_xlfn._xlws.FILTER('Chems.Out'!B:B,'Chems.Out'!A:A=MT.Out!Z128),""))</f>
        <v/>
      </c>
      <c r="AC128" s="319" t="str" cm="1">
        <f t="array" ref="AC128">IF(AB128=0,"",IFERROR(_xlfn._xlws.FILTER('PH.E.Out'!M:N,'PH.E.Out'!I:I=MT.Out!AB128),""))</f>
        <v/>
      </c>
      <c r="AF128" s="319" t="str" cm="1">
        <f t="array" ref="AF128">IF(AE128=0,"",IFERROR(_xlfn._xlws.FILTER(AF.Out!B:E,AF.Out!A:A=AE128),""))</f>
        <v/>
      </c>
      <c r="AK128" s="319" t="str" cm="1">
        <f t="array" ref="AK128">IF(AJ128=0,"",IFERROR(_xlfn._xlws.FILTER(Harvest.Out!B:D,Harvest.Out!A:A=MT.Out!AJ128),""))</f>
        <v/>
      </c>
      <c r="AO128" s="319" t="str" cm="1">
        <f t="array" ref="AO128">IF(AN128=0,"",IFERROR(_xlfn._xlws.FILTER(Irrig.Out!B:E,Irrig.Out!A:A=MT.Out!AN128),""))</f>
        <v/>
      </c>
      <c r="AT128" s="319" t="str" cm="1">
        <f t="array" ref="AT128">IF(AS128=0,"",IFERROR(_xlfn._xlws.FILTER('Residues.Out'!F:K,'Residues.Out'!A:A=AS128),""))</f>
        <v/>
      </c>
      <c r="BA128" s="319" t="str" cm="1">
        <f t="array" ref="BA128">IF(AZ128=0,"",IFERROR(_xlfn._xlws.FILTER(Fert.Out!B:K,Fert.Out!A:A=MT.Out!AZ128),""))</f>
        <v/>
      </c>
      <c r="BK128" s="319" t="str" cm="1">
        <f t="array" ref="BK128">IF(AZ128=0,"",IFERROR(_xlfn._xlws.FILTER(Fert.Out!T:T,Fert.Out!A:A=MT.Out!AZ128),""))</f>
        <v/>
      </c>
      <c r="BM128" s="319" t="str" cm="1">
        <f t="array" ref="BM128">IF(BL128=0,"",IFERROR(_xlfn._xlws.FILTER(pH.Out!C:D,pH.Out!A:A=MT.Out!BL128),""))</f>
        <v/>
      </c>
      <c r="BP128" s="319" t="str" cm="1">
        <f t="array" ref="BP128">IF(BO128=0,"",IFERROR(_xlfn._xlws.FILTER(Plant.Out!C:D,Plant.Out!B:B=MT.Out!BO128),""))</f>
        <v/>
      </c>
      <c r="BR128" s="319" t="str" cm="1">
        <f t="array" ref="BR128">IF(BO128=0,"",IFERROR(_xlfn._xlws.FILTER(Plant.Out!E:P,Plant.Out!B:B=MT.Out!BO128),""))</f>
        <v/>
      </c>
      <c r="CE128" s="319" t="str" cm="1">
        <f t="array" ref="CE128">IF(CD128=0,"",IFERROR(_xlfn._xlws.FILTER('PH.E.Out'!E:G,'PH.E.Out'!A:A=MT.Out!CD128),""))</f>
        <v/>
      </c>
      <c r="CI128" s="319" t="str" cm="1">
        <f t="array" ref="CI128">IF(CH128=0,"",IFERROR(_xlfn._xlws.FILTER(Till.Out!C:C,Till.Out!B:B=MT.Out!CH128),""))</f>
        <v/>
      </c>
      <c r="CK128" s="319" t="str" cm="1">
        <f t="array" ref="CK128">IF(CJ128=0,"",IFERROR(_xlfn._xlws.FILTER(Var.Out!B:S,Var.Out!B:B=MT.Out!CJ128),""))</f>
        <v/>
      </c>
      <c r="DD128" s="319" t="str" cm="1">
        <f t="array" ref="DD128">IF(DC128=0,"",IFERROR(_xlfn._xlws.FILTER(WH.Out!F:G,WH.Out!A:A=MT.Out!DC128),""))</f>
        <v/>
      </c>
      <c r="DG128" s="319" t="str" cm="1">
        <f t="array" ref="DG128">IF(DF128=0,"",IFERROR(_xlfn._xlws.FILTER(Other.Out!B:C,Other.Out!A:A=MT.Out!DF128),""))</f>
        <v/>
      </c>
      <c r="DJ128" s="319" t="str" cm="1">
        <f t="array" ref="DJ128">IF(DI128=0,"",IFERROR(_xlfn._xlws.FILTER(Weed.Out!B:G,Weed.Out!A:A=MT.Out!DI128),""))</f>
        <v/>
      </c>
    </row>
    <row r="129" spans="1:114" x14ac:dyDescent="0.5">
      <c r="A129" s="319" t="str">
        <f t="shared" si="4"/>
        <v/>
      </c>
      <c r="B129" s="319" t="str" cm="1">
        <f t="array" ref="B129">IF(F129="Mulched (left on surface)",IFERROR(_xlfn._xlws.FILTER(Prod.Out!H:H,Prod.Out!B:B=MT.Out!E129),""),IF(F129="Incorporated",IFERROR(_xlfn._xlws.FILTER(Prod.Out!I:I,Prod.Out!B:B=MT.Out!E129),""),IF(F129="Retained (unknown if mulched/incorp.)",IFERROR(_xlfn._xlws.FILTER(Prod.Out!J:J,Prod.Out!B:B=MT.Out!E129),""),"")))</f>
        <v/>
      </c>
      <c r="C129" s="319" t="str">
        <f t="shared" si="6"/>
        <v/>
      </c>
      <c r="M129" s="319" t="str" cm="1">
        <f t="array" ref="M129">IF(L129=0,"",IFERROR(_xlfn._xlws.FILTER(AF.Out!B:I,AF.Out!A:A=MT.Out!L129),""))</f>
        <v/>
      </c>
      <c r="V129" s="319" t="str" cm="1">
        <f t="array" ref="V129">IF(U129=0,"",IFERROR(_xlfn._xlws.FILTER(Animals.Out!P:S,Animals.Out!A:A=MT.Out!U129),""))</f>
        <v/>
      </c>
      <c r="AA129" s="319" t="str" cm="1">
        <f t="array" ref="AA129">IF(Z129=0,"",IFERROR(_xlfn._xlws.FILTER('Chems.Out'!B:B,'Chems.Out'!A:A=MT.Out!Z129),""))</f>
        <v/>
      </c>
      <c r="AC129" s="319" t="str" cm="1">
        <f t="array" ref="AC129">IF(AB129=0,"",IFERROR(_xlfn._xlws.FILTER('PH.E.Out'!M:N,'PH.E.Out'!I:I=MT.Out!AB129),""))</f>
        <v/>
      </c>
      <c r="AF129" s="319" t="str" cm="1">
        <f t="array" ref="AF129">IF(AE129=0,"",IFERROR(_xlfn._xlws.FILTER(AF.Out!B:E,AF.Out!A:A=AE129),""))</f>
        <v/>
      </c>
      <c r="AK129" s="319" t="str" cm="1">
        <f t="array" ref="AK129">IF(AJ129=0,"",IFERROR(_xlfn._xlws.FILTER(Harvest.Out!B:D,Harvest.Out!A:A=MT.Out!AJ129),""))</f>
        <v/>
      </c>
      <c r="AO129" s="319" t="str" cm="1">
        <f t="array" ref="AO129">IF(AN129=0,"",IFERROR(_xlfn._xlws.FILTER(Irrig.Out!B:E,Irrig.Out!A:A=MT.Out!AN129),""))</f>
        <v/>
      </c>
      <c r="AT129" s="319" t="str" cm="1">
        <f t="array" ref="AT129">IF(AS129=0,"",IFERROR(_xlfn._xlws.FILTER('Residues.Out'!F:K,'Residues.Out'!A:A=AS129),""))</f>
        <v/>
      </c>
      <c r="BA129" s="319" t="str" cm="1">
        <f t="array" ref="BA129">IF(AZ129=0,"",IFERROR(_xlfn._xlws.FILTER(Fert.Out!B:K,Fert.Out!A:A=MT.Out!AZ129),""))</f>
        <v/>
      </c>
      <c r="BK129" s="319" t="str" cm="1">
        <f t="array" ref="BK129">IF(AZ129=0,"",IFERROR(_xlfn._xlws.FILTER(Fert.Out!T:T,Fert.Out!A:A=MT.Out!AZ129),""))</f>
        <v/>
      </c>
      <c r="BM129" s="319" t="str" cm="1">
        <f t="array" ref="BM129">IF(BL129=0,"",IFERROR(_xlfn._xlws.FILTER(pH.Out!C:D,pH.Out!A:A=MT.Out!BL129),""))</f>
        <v/>
      </c>
      <c r="BP129" s="319" t="str" cm="1">
        <f t="array" ref="BP129">IF(BO129=0,"",IFERROR(_xlfn._xlws.FILTER(Plant.Out!C:D,Plant.Out!B:B=MT.Out!BO129),""))</f>
        <v/>
      </c>
      <c r="BR129" s="319" t="str" cm="1">
        <f t="array" ref="BR129">IF(BO129=0,"",IFERROR(_xlfn._xlws.FILTER(Plant.Out!E:P,Plant.Out!B:B=MT.Out!BO129),""))</f>
        <v/>
      </c>
      <c r="CE129" s="319" t="str" cm="1">
        <f t="array" ref="CE129">IF(CD129=0,"",IFERROR(_xlfn._xlws.FILTER('PH.E.Out'!E:G,'PH.E.Out'!A:A=MT.Out!CD129),""))</f>
        <v/>
      </c>
      <c r="CI129" s="319" t="str" cm="1">
        <f t="array" ref="CI129">IF(CH129=0,"",IFERROR(_xlfn._xlws.FILTER(Till.Out!C:C,Till.Out!B:B=MT.Out!CH129),""))</f>
        <v/>
      </c>
      <c r="CK129" s="319" t="str" cm="1">
        <f t="array" ref="CK129">IF(CJ129=0,"",IFERROR(_xlfn._xlws.FILTER(Var.Out!B:S,Var.Out!B:B=MT.Out!CJ129),""))</f>
        <v/>
      </c>
      <c r="DD129" s="319" t="str" cm="1">
        <f t="array" ref="DD129">IF(DC129=0,"",IFERROR(_xlfn._xlws.FILTER(WH.Out!F:G,WH.Out!A:A=MT.Out!DC129),""))</f>
        <v/>
      </c>
      <c r="DG129" s="319" t="str" cm="1">
        <f t="array" ref="DG129">IF(DF129=0,"",IFERROR(_xlfn._xlws.FILTER(Other.Out!B:C,Other.Out!A:A=MT.Out!DF129),""))</f>
        <v/>
      </c>
      <c r="DJ129" s="319" t="str" cm="1">
        <f t="array" ref="DJ129">IF(DI129=0,"",IFERROR(_xlfn._xlws.FILTER(Weed.Out!B:G,Weed.Out!A:A=MT.Out!DI129),""))</f>
        <v/>
      </c>
    </row>
    <row r="130" spans="1:114" x14ac:dyDescent="0.5">
      <c r="A130" s="319" t="str">
        <f t="shared" si="4"/>
        <v/>
      </c>
      <c r="B130" s="319" t="str" cm="1">
        <f t="array" ref="B130">IF(F130="Mulched (left on surface)",IFERROR(_xlfn._xlws.FILTER(Prod.Out!H:H,Prod.Out!B:B=MT.Out!E130),""),IF(F130="Incorporated",IFERROR(_xlfn._xlws.FILTER(Prod.Out!I:I,Prod.Out!B:B=MT.Out!E130),""),IF(F130="Retained (unknown if mulched/incorp.)",IFERROR(_xlfn._xlws.FILTER(Prod.Out!J:J,Prod.Out!B:B=MT.Out!E130),""),"")))</f>
        <v/>
      </c>
      <c r="C130" s="319" t="str">
        <f t="shared" si="6"/>
        <v/>
      </c>
      <c r="M130" s="319" t="str" cm="1">
        <f t="array" ref="M130">IF(L130=0,"",IFERROR(_xlfn._xlws.FILTER(AF.Out!B:I,AF.Out!A:A=MT.Out!L130),""))</f>
        <v/>
      </c>
      <c r="V130" s="319" t="str" cm="1">
        <f t="array" ref="V130">IF(U130=0,"",IFERROR(_xlfn._xlws.FILTER(Animals.Out!P:S,Animals.Out!A:A=MT.Out!U130),""))</f>
        <v/>
      </c>
      <c r="AA130" s="319" t="str" cm="1">
        <f t="array" ref="AA130">IF(Z130=0,"",IFERROR(_xlfn._xlws.FILTER('Chems.Out'!B:B,'Chems.Out'!A:A=MT.Out!Z130),""))</f>
        <v/>
      </c>
      <c r="AC130" s="319" t="str" cm="1">
        <f t="array" ref="AC130">IF(AB130=0,"",IFERROR(_xlfn._xlws.FILTER('PH.E.Out'!M:N,'PH.E.Out'!I:I=MT.Out!AB130),""))</f>
        <v/>
      </c>
      <c r="AF130" s="319" t="str" cm="1">
        <f t="array" ref="AF130">IF(AE130=0,"",IFERROR(_xlfn._xlws.FILTER(AF.Out!B:E,AF.Out!A:A=AE130),""))</f>
        <v/>
      </c>
      <c r="AK130" s="319" t="str" cm="1">
        <f t="array" ref="AK130">IF(AJ130=0,"",IFERROR(_xlfn._xlws.FILTER(Harvest.Out!B:D,Harvest.Out!A:A=MT.Out!AJ130),""))</f>
        <v/>
      </c>
      <c r="AO130" s="319" t="str" cm="1">
        <f t="array" ref="AO130">IF(AN130=0,"",IFERROR(_xlfn._xlws.FILTER(Irrig.Out!B:E,Irrig.Out!A:A=MT.Out!AN130),""))</f>
        <v/>
      </c>
      <c r="AT130" s="319" t="str" cm="1">
        <f t="array" ref="AT130">IF(AS130=0,"",IFERROR(_xlfn._xlws.FILTER('Residues.Out'!F:K,'Residues.Out'!A:A=AS130),""))</f>
        <v/>
      </c>
      <c r="BA130" s="319" t="str" cm="1">
        <f t="array" ref="BA130">IF(AZ130=0,"",IFERROR(_xlfn._xlws.FILTER(Fert.Out!B:K,Fert.Out!A:A=MT.Out!AZ130),""))</f>
        <v/>
      </c>
      <c r="BK130" s="319" t="str" cm="1">
        <f t="array" ref="BK130">IF(AZ130=0,"",IFERROR(_xlfn._xlws.FILTER(Fert.Out!T:T,Fert.Out!A:A=MT.Out!AZ130),""))</f>
        <v/>
      </c>
      <c r="BM130" s="319" t="str" cm="1">
        <f t="array" ref="BM130">IF(BL130=0,"",IFERROR(_xlfn._xlws.FILTER(pH.Out!C:D,pH.Out!A:A=MT.Out!BL130),""))</f>
        <v/>
      </c>
      <c r="BP130" s="319" t="str" cm="1">
        <f t="array" ref="BP130">IF(BO130=0,"",IFERROR(_xlfn._xlws.FILTER(Plant.Out!C:D,Plant.Out!B:B=MT.Out!BO130),""))</f>
        <v/>
      </c>
      <c r="BR130" s="319" t="str" cm="1">
        <f t="array" ref="BR130">IF(BO130=0,"",IFERROR(_xlfn._xlws.FILTER(Plant.Out!E:P,Plant.Out!B:B=MT.Out!BO130),""))</f>
        <v/>
      </c>
      <c r="CE130" s="319" t="str" cm="1">
        <f t="array" ref="CE130">IF(CD130=0,"",IFERROR(_xlfn._xlws.FILTER('PH.E.Out'!E:G,'PH.E.Out'!A:A=MT.Out!CD130),""))</f>
        <v/>
      </c>
      <c r="CI130" s="319" t="str" cm="1">
        <f t="array" ref="CI130">IF(CH130=0,"",IFERROR(_xlfn._xlws.FILTER(Till.Out!C:C,Till.Out!B:B=MT.Out!CH130),""))</f>
        <v/>
      </c>
      <c r="CK130" s="319" t="str" cm="1">
        <f t="array" ref="CK130">IF(CJ130=0,"",IFERROR(_xlfn._xlws.FILTER(Var.Out!B:S,Var.Out!B:B=MT.Out!CJ130),""))</f>
        <v/>
      </c>
      <c r="DD130" s="319" t="str" cm="1">
        <f t="array" ref="DD130">IF(DC130=0,"",IFERROR(_xlfn._xlws.FILTER(WH.Out!F:G,WH.Out!A:A=MT.Out!DC130),""))</f>
        <v/>
      </c>
      <c r="DG130" s="319" t="str" cm="1">
        <f t="array" ref="DG130">IF(DF130=0,"",IFERROR(_xlfn._xlws.FILTER(Other.Out!B:C,Other.Out!A:A=MT.Out!DF130),""))</f>
        <v/>
      </c>
      <c r="DJ130" s="319" t="str" cm="1">
        <f t="array" ref="DJ130">IF(DI130=0,"",IFERROR(_xlfn._xlws.FILTER(Weed.Out!B:G,Weed.Out!A:A=MT.Out!DI130),""))</f>
        <v/>
      </c>
    </row>
    <row r="131" spans="1:114" x14ac:dyDescent="0.5">
      <c r="A131" s="319" t="str">
        <f t="shared" ref="A131:A158" si="7">IFERROR(IF(SEARCH("..",D131)&gt;0,"Aggregated",""),_xlfn.TEXTJOIN("-",TRUE,M131,V131,AC131,AF131,AL131,AQ131,AT131,BK131,BM131,CE131,CI131,DB131,DD131))</f>
        <v/>
      </c>
      <c r="B131" s="319" t="str" cm="1">
        <f t="array" ref="B131">IF(F131="Mulched (left on surface)",IFERROR(_xlfn._xlws.FILTER(Prod.Out!H:H,Prod.Out!B:B=MT.Out!E131),""),IF(F131="Incorporated",IFERROR(_xlfn._xlws.FILTER(Prod.Out!I:I,Prod.Out!B:B=MT.Out!E131),""),IF(F131="Retained (unknown if mulched/incorp.)",IFERROR(_xlfn._xlws.FILTER(Prod.Out!J:J,Prod.Out!B:B=MT.Out!E131),""),"")))</f>
        <v/>
      </c>
      <c r="C131" s="319" t="str">
        <f t="shared" si="6"/>
        <v/>
      </c>
      <c r="M131" s="319" t="str" cm="1">
        <f t="array" ref="M131">IF(L131=0,"",IFERROR(_xlfn._xlws.FILTER(AF.Out!B:I,AF.Out!A:A=MT.Out!L131),""))</f>
        <v/>
      </c>
      <c r="V131" s="319" t="str" cm="1">
        <f t="array" ref="V131">IF(U131=0,"",IFERROR(_xlfn._xlws.FILTER(Animals.Out!P:S,Animals.Out!A:A=MT.Out!U131),""))</f>
        <v/>
      </c>
      <c r="AA131" s="319" t="str" cm="1">
        <f t="array" ref="AA131">IF(Z131=0,"",IFERROR(_xlfn._xlws.FILTER('Chems.Out'!B:B,'Chems.Out'!A:A=MT.Out!Z131),""))</f>
        <v/>
      </c>
      <c r="AC131" s="319" t="str" cm="1">
        <f t="array" ref="AC131">IF(AB131=0,"",IFERROR(_xlfn._xlws.FILTER('PH.E.Out'!M:N,'PH.E.Out'!I:I=MT.Out!AB131),""))</f>
        <v/>
      </c>
      <c r="AF131" s="319" t="str" cm="1">
        <f t="array" ref="AF131">IF(AE131=0,"",IFERROR(_xlfn._xlws.FILTER(AF.Out!B:E,AF.Out!A:A=AE131),""))</f>
        <v/>
      </c>
      <c r="AK131" s="319" t="str" cm="1">
        <f t="array" ref="AK131">IF(AJ131=0,"",IFERROR(_xlfn._xlws.FILTER(Harvest.Out!B:D,Harvest.Out!A:A=MT.Out!AJ131),""))</f>
        <v/>
      </c>
      <c r="AO131" s="319" t="str" cm="1">
        <f t="array" ref="AO131">IF(AN131=0,"",IFERROR(_xlfn._xlws.FILTER(Irrig.Out!B:E,Irrig.Out!A:A=MT.Out!AN131),""))</f>
        <v/>
      </c>
      <c r="AT131" s="319" t="str" cm="1">
        <f t="array" ref="AT131">IF(AS131=0,"",IFERROR(_xlfn._xlws.FILTER('Residues.Out'!F:K,'Residues.Out'!A:A=AS131),""))</f>
        <v/>
      </c>
      <c r="BA131" s="319" t="str" cm="1">
        <f t="array" ref="BA131">IF(AZ131=0,"",IFERROR(_xlfn._xlws.FILTER(Fert.Out!B:K,Fert.Out!A:A=MT.Out!AZ131),""))</f>
        <v/>
      </c>
      <c r="BK131" s="319" t="str" cm="1">
        <f t="array" ref="BK131">IF(AZ131=0,"",IFERROR(_xlfn._xlws.FILTER(Fert.Out!T:T,Fert.Out!A:A=MT.Out!AZ131),""))</f>
        <v/>
      </c>
      <c r="BM131" s="319" t="str" cm="1">
        <f t="array" ref="BM131">IF(BL131=0,"",IFERROR(_xlfn._xlws.FILTER(pH.Out!C:D,pH.Out!A:A=MT.Out!BL131),""))</f>
        <v/>
      </c>
      <c r="BP131" s="319" t="str" cm="1">
        <f t="array" ref="BP131">IF(BO131=0,"",IFERROR(_xlfn._xlws.FILTER(Plant.Out!C:D,Plant.Out!B:B=MT.Out!BO131),""))</f>
        <v/>
      </c>
      <c r="BR131" s="319" t="str" cm="1">
        <f t="array" ref="BR131">IF(BO131=0,"",IFERROR(_xlfn._xlws.FILTER(Plant.Out!E:P,Plant.Out!B:B=MT.Out!BO131),""))</f>
        <v/>
      </c>
      <c r="CE131" s="319" t="str" cm="1">
        <f t="array" ref="CE131">IF(CD131=0,"",IFERROR(_xlfn._xlws.FILTER('PH.E.Out'!E:G,'PH.E.Out'!A:A=MT.Out!CD131),""))</f>
        <v/>
      </c>
      <c r="CI131" s="319" t="str" cm="1">
        <f t="array" ref="CI131">IF(CH131=0,"",IFERROR(_xlfn._xlws.FILTER(Till.Out!C:C,Till.Out!B:B=MT.Out!CH131),""))</f>
        <v/>
      </c>
      <c r="CK131" s="319" t="str" cm="1">
        <f t="array" ref="CK131">IF(CJ131=0,"",IFERROR(_xlfn._xlws.FILTER(Var.Out!B:S,Var.Out!B:B=MT.Out!CJ131),""))</f>
        <v/>
      </c>
      <c r="DD131" s="319" t="str" cm="1">
        <f t="array" ref="DD131">IF(DC131=0,"",IFERROR(_xlfn._xlws.FILTER(WH.Out!F:G,WH.Out!A:A=MT.Out!DC131),""))</f>
        <v/>
      </c>
      <c r="DG131" s="319" t="str" cm="1">
        <f t="array" ref="DG131">IF(DF131=0,"",IFERROR(_xlfn._xlws.FILTER(Other.Out!B:C,Other.Out!A:A=MT.Out!DF131),""))</f>
        <v/>
      </c>
      <c r="DJ131" s="319" t="str" cm="1">
        <f t="array" ref="DJ131">IF(DI131=0,"",IFERROR(_xlfn._xlws.FILTER(Weed.Out!B:G,Weed.Out!A:A=MT.Out!DI131),""))</f>
        <v/>
      </c>
    </row>
    <row r="132" spans="1:114" x14ac:dyDescent="0.5">
      <c r="A132" s="319" t="str">
        <f t="shared" si="7"/>
        <v/>
      </c>
      <c r="B132" s="319" t="str" cm="1">
        <f t="array" ref="B132">IF(F132="Mulched (left on surface)",IFERROR(_xlfn._xlws.FILTER(Prod.Out!H:H,Prod.Out!B:B=MT.Out!E132),""),IF(F132="Incorporated",IFERROR(_xlfn._xlws.FILTER(Prod.Out!I:I,Prod.Out!B:B=MT.Out!E132),""),IF(F132="Retained (unknown if mulched/incorp.)",IFERROR(_xlfn._xlws.FILTER(Prod.Out!J:J,Prod.Out!B:B=MT.Out!E132),""),"")))</f>
        <v/>
      </c>
      <c r="C132" s="319" t="str">
        <f t="shared" si="6"/>
        <v/>
      </c>
      <c r="M132" s="319" t="str" cm="1">
        <f t="array" ref="M132">IF(L132=0,"",IFERROR(_xlfn._xlws.FILTER(AF.Out!B:I,AF.Out!A:A=MT.Out!L132),""))</f>
        <v/>
      </c>
      <c r="V132" s="319" t="str" cm="1">
        <f t="array" ref="V132">IF(U132=0,"",IFERROR(_xlfn._xlws.FILTER(Animals.Out!P:S,Animals.Out!A:A=MT.Out!U132),""))</f>
        <v/>
      </c>
      <c r="AA132" s="319" t="str" cm="1">
        <f t="array" ref="AA132">IF(Z132=0,"",IFERROR(_xlfn._xlws.FILTER('Chems.Out'!B:B,'Chems.Out'!A:A=MT.Out!Z132),""))</f>
        <v/>
      </c>
      <c r="AC132" s="319" t="str" cm="1">
        <f t="array" ref="AC132">IF(AB132=0,"",IFERROR(_xlfn._xlws.FILTER('PH.E.Out'!M:N,'PH.E.Out'!I:I=MT.Out!AB132),""))</f>
        <v/>
      </c>
      <c r="AF132" s="319" t="str" cm="1">
        <f t="array" ref="AF132">IF(AE132=0,"",IFERROR(_xlfn._xlws.FILTER(AF.Out!B:E,AF.Out!A:A=AE132),""))</f>
        <v/>
      </c>
      <c r="AK132" s="319" t="str" cm="1">
        <f t="array" ref="AK132">IF(AJ132=0,"",IFERROR(_xlfn._xlws.FILTER(Harvest.Out!B:D,Harvest.Out!A:A=MT.Out!AJ132),""))</f>
        <v/>
      </c>
      <c r="AO132" s="319" t="str" cm="1">
        <f t="array" ref="AO132">IF(AN132=0,"",IFERROR(_xlfn._xlws.FILTER(Irrig.Out!B:E,Irrig.Out!A:A=MT.Out!AN132),""))</f>
        <v/>
      </c>
      <c r="AT132" s="319" t="str" cm="1">
        <f t="array" ref="AT132">IF(AS132=0,"",IFERROR(_xlfn._xlws.FILTER('Residues.Out'!F:K,'Residues.Out'!A:A=AS132),""))</f>
        <v/>
      </c>
      <c r="BA132" s="319" t="str" cm="1">
        <f t="array" ref="BA132">IF(AZ132=0,"",IFERROR(_xlfn._xlws.FILTER(Fert.Out!B:K,Fert.Out!A:A=MT.Out!AZ132),""))</f>
        <v/>
      </c>
      <c r="BK132" s="319" t="str" cm="1">
        <f t="array" ref="BK132">IF(AZ132=0,"",IFERROR(_xlfn._xlws.FILTER(Fert.Out!T:T,Fert.Out!A:A=MT.Out!AZ132),""))</f>
        <v/>
      </c>
      <c r="BM132" s="319" t="str" cm="1">
        <f t="array" ref="BM132">IF(BL132=0,"",IFERROR(_xlfn._xlws.FILTER(pH.Out!C:D,pH.Out!A:A=MT.Out!BL132),""))</f>
        <v/>
      </c>
      <c r="BP132" s="319" t="str" cm="1">
        <f t="array" ref="BP132">IF(BO132=0,"",IFERROR(_xlfn._xlws.FILTER(Plant.Out!C:D,Plant.Out!B:B=MT.Out!BO132),""))</f>
        <v/>
      </c>
      <c r="BR132" s="319" t="str" cm="1">
        <f t="array" ref="BR132">IF(BO132=0,"",IFERROR(_xlfn._xlws.FILTER(Plant.Out!E:P,Plant.Out!B:B=MT.Out!BO132),""))</f>
        <v/>
      </c>
      <c r="CE132" s="319" t="str" cm="1">
        <f t="array" ref="CE132">IF(CD132=0,"",IFERROR(_xlfn._xlws.FILTER('PH.E.Out'!E:G,'PH.E.Out'!A:A=MT.Out!CD132),""))</f>
        <v/>
      </c>
      <c r="CI132" s="319" t="str" cm="1">
        <f t="array" ref="CI132">IF(CH132=0,"",IFERROR(_xlfn._xlws.FILTER(Till.Out!C:C,Till.Out!B:B=MT.Out!CH132),""))</f>
        <v/>
      </c>
      <c r="CK132" s="319" t="str" cm="1">
        <f t="array" ref="CK132">IF(CJ132=0,"",IFERROR(_xlfn._xlws.FILTER(Var.Out!B:S,Var.Out!B:B=MT.Out!CJ132),""))</f>
        <v/>
      </c>
      <c r="DD132" s="319" t="str" cm="1">
        <f t="array" ref="DD132">IF(DC132=0,"",IFERROR(_xlfn._xlws.FILTER(WH.Out!F:G,WH.Out!A:A=MT.Out!DC132),""))</f>
        <v/>
      </c>
      <c r="DG132" s="319" t="str" cm="1">
        <f t="array" ref="DG132">IF(DF132=0,"",IFERROR(_xlfn._xlws.FILTER(Other.Out!B:C,Other.Out!A:A=MT.Out!DF132),""))</f>
        <v/>
      </c>
      <c r="DJ132" s="319" t="str" cm="1">
        <f t="array" ref="DJ132">IF(DI132=0,"",IFERROR(_xlfn._xlws.FILTER(Weed.Out!B:G,Weed.Out!A:A=MT.Out!DI132),""))</f>
        <v/>
      </c>
    </row>
    <row r="133" spans="1:114" x14ac:dyDescent="0.5">
      <c r="A133" s="319" t="str">
        <f t="shared" si="7"/>
        <v/>
      </c>
      <c r="B133" s="319" t="str" cm="1">
        <f t="array" ref="B133">IF(F133="Mulched (left on surface)",IFERROR(_xlfn._xlws.FILTER(Prod.Out!H:H,Prod.Out!B:B=MT.Out!E133),""),IF(F133="Incorporated",IFERROR(_xlfn._xlws.FILTER(Prod.Out!I:I,Prod.Out!B:B=MT.Out!E133),""),IF(F133="Retained (unknown if mulched/incorp.)",IFERROR(_xlfn._xlws.FILTER(Prod.Out!J:J,Prod.Out!B:B=MT.Out!E133),""),"")))</f>
        <v/>
      </c>
      <c r="C133" s="319" t="str">
        <f t="shared" si="6"/>
        <v/>
      </c>
      <c r="M133" s="319" t="str" cm="1">
        <f t="array" ref="M133">IF(L133=0,"",IFERROR(_xlfn._xlws.FILTER(AF.Out!B:I,AF.Out!A:A=MT.Out!L133),""))</f>
        <v/>
      </c>
      <c r="V133" s="319" t="str" cm="1">
        <f t="array" ref="V133">IF(U133=0,"",IFERROR(_xlfn._xlws.FILTER(Animals.Out!P:S,Animals.Out!A:A=MT.Out!U133),""))</f>
        <v/>
      </c>
      <c r="AA133" s="319" t="str" cm="1">
        <f t="array" ref="AA133">IF(Z133=0,"",IFERROR(_xlfn._xlws.FILTER('Chems.Out'!B:B,'Chems.Out'!A:A=MT.Out!Z133),""))</f>
        <v/>
      </c>
      <c r="AC133" s="319" t="str" cm="1">
        <f t="array" ref="AC133">IF(AB133=0,"",IFERROR(_xlfn._xlws.FILTER('PH.E.Out'!M:N,'PH.E.Out'!I:I=MT.Out!AB133),""))</f>
        <v/>
      </c>
      <c r="AF133" s="319" t="str" cm="1">
        <f t="array" ref="AF133">IF(AE133=0,"",IFERROR(_xlfn._xlws.FILTER(AF.Out!B:E,AF.Out!A:A=AE133),""))</f>
        <v/>
      </c>
      <c r="AK133" s="319" t="str" cm="1">
        <f t="array" ref="AK133">IF(AJ133=0,"",IFERROR(_xlfn._xlws.FILTER(Harvest.Out!B:D,Harvest.Out!A:A=MT.Out!AJ133),""))</f>
        <v/>
      </c>
      <c r="AO133" s="319" t="str" cm="1">
        <f t="array" ref="AO133">IF(AN133=0,"",IFERROR(_xlfn._xlws.FILTER(Irrig.Out!B:E,Irrig.Out!A:A=MT.Out!AN133),""))</f>
        <v/>
      </c>
      <c r="AT133" s="319" t="str" cm="1">
        <f t="array" ref="AT133">IF(AS133=0,"",IFERROR(_xlfn._xlws.FILTER('Residues.Out'!F:K,'Residues.Out'!A:A=AS133),""))</f>
        <v/>
      </c>
      <c r="BA133" s="319" t="str" cm="1">
        <f t="array" ref="BA133">IF(AZ133=0,"",IFERROR(_xlfn._xlws.FILTER(Fert.Out!B:K,Fert.Out!A:A=MT.Out!AZ133),""))</f>
        <v/>
      </c>
      <c r="BK133" s="319" t="str" cm="1">
        <f t="array" ref="BK133">IF(AZ133=0,"",IFERROR(_xlfn._xlws.FILTER(Fert.Out!T:T,Fert.Out!A:A=MT.Out!AZ133),""))</f>
        <v/>
      </c>
      <c r="BM133" s="319" t="str" cm="1">
        <f t="array" ref="BM133">IF(BL133=0,"",IFERROR(_xlfn._xlws.FILTER(pH.Out!C:D,pH.Out!A:A=MT.Out!BL133),""))</f>
        <v/>
      </c>
      <c r="BP133" s="319" t="str" cm="1">
        <f t="array" ref="BP133">IF(BO133=0,"",IFERROR(_xlfn._xlws.FILTER(Plant.Out!C:D,Plant.Out!B:B=MT.Out!BO133),""))</f>
        <v/>
      </c>
      <c r="BR133" s="319" t="str" cm="1">
        <f t="array" ref="BR133">IF(BO133=0,"",IFERROR(_xlfn._xlws.FILTER(Plant.Out!E:P,Plant.Out!B:B=MT.Out!BO133),""))</f>
        <v/>
      </c>
      <c r="CE133" s="319" t="str" cm="1">
        <f t="array" ref="CE133">IF(CD133=0,"",IFERROR(_xlfn._xlws.FILTER('PH.E.Out'!E:G,'PH.E.Out'!A:A=MT.Out!CD133),""))</f>
        <v/>
      </c>
      <c r="CI133" s="319" t="str" cm="1">
        <f t="array" ref="CI133">IF(CH133=0,"",IFERROR(_xlfn._xlws.FILTER(Till.Out!C:C,Till.Out!B:B=MT.Out!CH133),""))</f>
        <v/>
      </c>
      <c r="CK133" s="319" t="str" cm="1">
        <f t="array" ref="CK133">IF(CJ133=0,"",IFERROR(_xlfn._xlws.FILTER(Var.Out!B:S,Var.Out!B:B=MT.Out!CJ133),""))</f>
        <v/>
      </c>
      <c r="DD133" s="319" t="str" cm="1">
        <f t="array" ref="DD133">IF(DC133=0,"",IFERROR(_xlfn._xlws.FILTER(WH.Out!F:G,WH.Out!A:A=MT.Out!DC133),""))</f>
        <v/>
      </c>
      <c r="DG133" s="319" t="str" cm="1">
        <f t="array" ref="DG133">IF(DF133=0,"",IFERROR(_xlfn._xlws.FILTER(Other.Out!B:C,Other.Out!A:A=MT.Out!DF133),""))</f>
        <v/>
      </c>
      <c r="DJ133" s="319" t="str" cm="1">
        <f t="array" ref="DJ133">IF(DI133=0,"",IFERROR(_xlfn._xlws.FILTER(Weed.Out!B:G,Weed.Out!A:A=MT.Out!DI133),""))</f>
        <v/>
      </c>
    </row>
    <row r="134" spans="1:114" x14ac:dyDescent="0.5">
      <c r="A134" s="319" t="str">
        <f t="shared" si="7"/>
        <v/>
      </c>
      <c r="B134" s="319" t="str" cm="1">
        <f t="array" ref="B134">IF(F134="Mulched (left on surface)",IFERROR(_xlfn._xlws.FILTER(Prod.Out!H:H,Prod.Out!B:B=MT.Out!E134),""),IF(F134="Incorporated",IFERROR(_xlfn._xlws.FILTER(Prod.Out!I:I,Prod.Out!B:B=MT.Out!E134),""),IF(F134="Retained (unknown if mulched/incorp.)",IFERROR(_xlfn._xlws.FILTER(Prod.Out!J:J,Prod.Out!B:B=MT.Out!E134),""),"")))</f>
        <v/>
      </c>
      <c r="C134" s="319" t="str">
        <f t="shared" si="6"/>
        <v/>
      </c>
      <c r="M134" s="319" t="str" cm="1">
        <f t="array" ref="M134">IF(L134=0,"",IFERROR(_xlfn._xlws.FILTER(AF.Out!B:I,AF.Out!A:A=MT.Out!L134),""))</f>
        <v/>
      </c>
      <c r="V134" s="319" t="str" cm="1">
        <f t="array" ref="V134">IF(U134=0,"",IFERROR(_xlfn._xlws.FILTER(Animals.Out!P:S,Animals.Out!A:A=MT.Out!U134),""))</f>
        <v/>
      </c>
      <c r="AA134" s="319" t="str" cm="1">
        <f t="array" ref="AA134">IF(Z134=0,"",IFERROR(_xlfn._xlws.FILTER('Chems.Out'!B:B,'Chems.Out'!A:A=MT.Out!Z134),""))</f>
        <v/>
      </c>
      <c r="AC134" s="319" t="str" cm="1">
        <f t="array" ref="AC134">IF(AB134=0,"",IFERROR(_xlfn._xlws.FILTER('PH.E.Out'!M:N,'PH.E.Out'!I:I=MT.Out!AB134),""))</f>
        <v/>
      </c>
      <c r="AF134" s="319" t="str" cm="1">
        <f t="array" ref="AF134">IF(AE134=0,"",IFERROR(_xlfn._xlws.FILTER(AF.Out!B:E,AF.Out!A:A=AE134),""))</f>
        <v/>
      </c>
      <c r="AK134" s="319" t="str" cm="1">
        <f t="array" ref="AK134">IF(AJ134=0,"",IFERROR(_xlfn._xlws.FILTER(Harvest.Out!B:D,Harvest.Out!A:A=MT.Out!AJ134),""))</f>
        <v/>
      </c>
      <c r="AO134" s="319" t="str" cm="1">
        <f t="array" ref="AO134">IF(AN134=0,"",IFERROR(_xlfn._xlws.FILTER(Irrig.Out!B:E,Irrig.Out!A:A=MT.Out!AN134),""))</f>
        <v/>
      </c>
      <c r="AT134" s="319" t="str" cm="1">
        <f t="array" ref="AT134">IF(AS134=0,"",IFERROR(_xlfn._xlws.FILTER('Residues.Out'!F:K,'Residues.Out'!A:A=AS134),""))</f>
        <v/>
      </c>
      <c r="BA134" s="319" t="str" cm="1">
        <f t="array" ref="BA134">IF(AZ134=0,"",IFERROR(_xlfn._xlws.FILTER(Fert.Out!B:K,Fert.Out!A:A=MT.Out!AZ134),""))</f>
        <v/>
      </c>
      <c r="BK134" s="319" t="str" cm="1">
        <f t="array" ref="BK134">IF(AZ134=0,"",IFERROR(_xlfn._xlws.FILTER(Fert.Out!T:T,Fert.Out!A:A=MT.Out!AZ134),""))</f>
        <v/>
      </c>
      <c r="BM134" s="319" t="str" cm="1">
        <f t="array" ref="BM134">IF(BL134=0,"",IFERROR(_xlfn._xlws.FILTER(pH.Out!C:D,pH.Out!A:A=MT.Out!BL134),""))</f>
        <v/>
      </c>
      <c r="BP134" s="319" t="str" cm="1">
        <f t="array" ref="BP134">IF(BO134=0,"",IFERROR(_xlfn._xlws.FILTER(Plant.Out!C:D,Plant.Out!B:B=MT.Out!BO134),""))</f>
        <v/>
      </c>
      <c r="BR134" s="319" t="str" cm="1">
        <f t="array" ref="BR134">IF(BO134=0,"",IFERROR(_xlfn._xlws.FILTER(Plant.Out!E:P,Plant.Out!B:B=MT.Out!BO134),""))</f>
        <v/>
      </c>
      <c r="CE134" s="319" t="str" cm="1">
        <f t="array" ref="CE134">IF(CD134=0,"",IFERROR(_xlfn._xlws.FILTER('PH.E.Out'!E:G,'PH.E.Out'!A:A=MT.Out!CD134),""))</f>
        <v/>
      </c>
      <c r="CI134" s="319" t="str" cm="1">
        <f t="array" ref="CI134">IF(CH134=0,"",IFERROR(_xlfn._xlws.FILTER(Till.Out!C:C,Till.Out!B:B=MT.Out!CH134),""))</f>
        <v/>
      </c>
      <c r="CK134" s="319" t="str" cm="1">
        <f t="array" ref="CK134">IF(CJ134=0,"",IFERROR(_xlfn._xlws.FILTER(Var.Out!B:S,Var.Out!B:B=MT.Out!CJ134),""))</f>
        <v/>
      </c>
      <c r="DD134" s="319" t="str" cm="1">
        <f t="array" ref="DD134">IF(DC134=0,"",IFERROR(_xlfn._xlws.FILTER(WH.Out!F:G,WH.Out!A:A=MT.Out!DC134),""))</f>
        <v/>
      </c>
      <c r="DG134" s="319" t="str" cm="1">
        <f t="array" ref="DG134">IF(DF134=0,"",IFERROR(_xlfn._xlws.FILTER(Other.Out!B:C,Other.Out!A:A=MT.Out!DF134),""))</f>
        <v/>
      </c>
      <c r="DJ134" s="319" t="str" cm="1">
        <f t="array" ref="DJ134">IF(DI134=0,"",IFERROR(_xlfn._xlws.FILTER(Weed.Out!B:G,Weed.Out!A:A=MT.Out!DI134),""))</f>
        <v/>
      </c>
    </row>
    <row r="135" spans="1:114" x14ac:dyDescent="0.5">
      <c r="A135" s="319" t="str">
        <f t="shared" si="7"/>
        <v/>
      </c>
      <c r="B135" s="319" t="str" cm="1">
        <f t="array" ref="B135">IF(F135="Mulched (left on surface)",IFERROR(_xlfn._xlws.FILTER(Prod.Out!H:H,Prod.Out!B:B=MT.Out!E135),""),IF(F135="Incorporated",IFERROR(_xlfn._xlws.FILTER(Prod.Out!I:I,Prod.Out!B:B=MT.Out!E135),""),IF(F135="Retained (unknown if mulched/incorp.)",IFERROR(_xlfn._xlws.FILTER(Prod.Out!J:J,Prod.Out!B:B=MT.Out!E135),""),"")))</f>
        <v/>
      </c>
      <c r="C135" s="319" t="str">
        <f t="shared" si="6"/>
        <v/>
      </c>
      <c r="M135" s="319" t="str" cm="1">
        <f t="array" ref="M135">IF(L135=0,"",IFERROR(_xlfn._xlws.FILTER(AF.Out!B:I,AF.Out!A:A=MT.Out!L135),""))</f>
        <v/>
      </c>
      <c r="V135" s="319" t="str" cm="1">
        <f t="array" ref="V135">IF(U135=0,"",IFERROR(_xlfn._xlws.FILTER(Animals.Out!P:S,Animals.Out!A:A=MT.Out!U135),""))</f>
        <v/>
      </c>
      <c r="AA135" s="319" t="str" cm="1">
        <f t="array" ref="AA135">IF(Z135=0,"",IFERROR(_xlfn._xlws.FILTER('Chems.Out'!B:B,'Chems.Out'!A:A=MT.Out!Z135),""))</f>
        <v/>
      </c>
      <c r="AC135" s="319" t="str" cm="1">
        <f t="array" ref="AC135">IF(AB135=0,"",IFERROR(_xlfn._xlws.FILTER('PH.E.Out'!M:N,'PH.E.Out'!I:I=MT.Out!AB135),""))</f>
        <v/>
      </c>
      <c r="AF135" s="319" t="str" cm="1">
        <f t="array" ref="AF135">IF(AE135=0,"",IFERROR(_xlfn._xlws.FILTER(AF.Out!B:E,AF.Out!A:A=AE135),""))</f>
        <v/>
      </c>
      <c r="AK135" s="319" t="str" cm="1">
        <f t="array" ref="AK135">IF(AJ135=0,"",IFERROR(_xlfn._xlws.FILTER(Harvest.Out!B:D,Harvest.Out!A:A=MT.Out!AJ135),""))</f>
        <v/>
      </c>
      <c r="AO135" s="319" t="str" cm="1">
        <f t="array" ref="AO135">IF(AN135=0,"",IFERROR(_xlfn._xlws.FILTER(Irrig.Out!B:E,Irrig.Out!A:A=MT.Out!AN135),""))</f>
        <v/>
      </c>
      <c r="AT135" s="319" t="str" cm="1">
        <f t="array" ref="AT135">IF(AS135=0,"",IFERROR(_xlfn._xlws.FILTER('Residues.Out'!F:K,'Residues.Out'!A:A=AS135),""))</f>
        <v/>
      </c>
      <c r="BA135" s="319" t="str" cm="1">
        <f t="array" ref="BA135">IF(AZ135=0,"",IFERROR(_xlfn._xlws.FILTER(Fert.Out!B:K,Fert.Out!A:A=MT.Out!AZ135),""))</f>
        <v/>
      </c>
      <c r="BK135" s="319" t="str" cm="1">
        <f t="array" ref="BK135">IF(AZ135=0,"",IFERROR(_xlfn._xlws.FILTER(Fert.Out!T:T,Fert.Out!A:A=MT.Out!AZ135),""))</f>
        <v/>
      </c>
      <c r="BM135" s="319" t="str" cm="1">
        <f t="array" ref="BM135">IF(BL135=0,"",IFERROR(_xlfn._xlws.FILTER(pH.Out!C:D,pH.Out!A:A=MT.Out!BL135),""))</f>
        <v/>
      </c>
      <c r="BP135" s="319" t="str" cm="1">
        <f t="array" ref="BP135">IF(BO135=0,"",IFERROR(_xlfn._xlws.FILTER(Plant.Out!C:D,Plant.Out!B:B=MT.Out!BO135),""))</f>
        <v/>
      </c>
      <c r="BR135" s="319" t="str" cm="1">
        <f t="array" ref="BR135">IF(BO135=0,"",IFERROR(_xlfn._xlws.FILTER(Plant.Out!E:P,Plant.Out!B:B=MT.Out!BO135),""))</f>
        <v/>
      </c>
      <c r="CE135" s="319" t="str" cm="1">
        <f t="array" ref="CE135">IF(CD135=0,"",IFERROR(_xlfn._xlws.FILTER('PH.E.Out'!E:G,'PH.E.Out'!A:A=MT.Out!CD135),""))</f>
        <v/>
      </c>
      <c r="CI135" s="319" t="str" cm="1">
        <f t="array" ref="CI135">IF(CH135=0,"",IFERROR(_xlfn._xlws.FILTER(Till.Out!C:C,Till.Out!B:B=MT.Out!CH135),""))</f>
        <v/>
      </c>
      <c r="CK135" s="319" t="str" cm="1">
        <f t="array" ref="CK135">IF(CJ135=0,"",IFERROR(_xlfn._xlws.FILTER(Var.Out!B:S,Var.Out!B:B=MT.Out!CJ135),""))</f>
        <v/>
      </c>
      <c r="DD135" s="319" t="str" cm="1">
        <f t="array" ref="DD135">IF(DC135=0,"",IFERROR(_xlfn._xlws.FILTER(WH.Out!F:G,WH.Out!A:A=MT.Out!DC135),""))</f>
        <v/>
      </c>
      <c r="DG135" s="319" t="str" cm="1">
        <f t="array" ref="DG135">IF(DF135=0,"",IFERROR(_xlfn._xlws.FILTER(Other.Out!B:C,Other.Out!A:A=MT.Out!DF135),""))</f>
        <v/>
      </c>
      <c r="DJ135" s="319" t="str" cm="1">
        <f t="array" ref="DJ135">IF(DI135=0,"",IFERROR(_xlfn._xlws.FILTER(Weed.Out!B:G,Weed.Out!A:A=MT.Out!DI135),""))</f>
        <v/>
      </c>
    </row>
    <row r="136" spans="1:114" x14ac:dyDescent="0.5">
      <c r="A136" s="319" t="str">
        <f t="shared" si="7"/>
        <v/>
      </c>
      <c r="B136" s="319" t="str" cm="1">
        <f t="array" ref="B136">IF(F136="Mulched (left on surface)",IFERROR(_xlfn._xlws.FILTER(Prod.Out!H:H,Prod.Out!B:B=MT.Out!E136),""),IF(F136="Incorporated",IFERROR(_xlfn._xlws.FILTER(Prod.Out!I:I,Prod.Out!B:B=MT.Out!E136),""),IF(F136="Retained (unknown if mulched/incorp.)",IFERROR(_xlfn._xlws.FILTER(Prod.Out!J:J,Prod.Out!B:B=MT.Out!E136),""),"")))</f>
        <v/>
      </c>
      <c r="C136" s="319" t="str">
        <f t="shared" si="6"/>
        <v/>
      </c>
      <c r="M136" s="319" t="str" cm="1">
        <f t="array" ref="M136">IF(L136=0,"",IFERROR(_xlfn._xlws.FILTER(AF.Out!B:I,AF.Out!A:A=MT.Out!L136),""))</f>
        <v/>
      </c>
      <c r="V136" s="319" t="str" cm="1">
        <f t="array" ref="V136">IF(U136=0,"",IFERROR(_xlfn._xlws.FILTER(Animals.Out!P:S,Animals.Out!A:A=MT.Out!U136),""))</f>
        <v/>
      </c>
      <c r="AA136" s="319" t="str" cm="1">
        <f t="array" ref="AA136">IF(Z136=0,"",IFERROR(_xlfn._xlws.FILTER('Chems.Out'!B:B,'Chems.Out'!A:A=MT.Out!Z136),""))</f>
        <v/>
      </c>
      <c r="AC136" s="319" t="str" cm="1">
        <f t="array" ref="AC136">IF(AB136=0,"",IFERROR(_xlfn._xlws.FILTER('PH.E.Out'!M:N,'PH.E.Out'!I:I=MT.Out!AB136),""))</f>
        <v/>
      </c>
      <c r="AF136" s="319" t="str" cm="1">
        <f t="array" ref="AF136">IF(AE136=0,"",IFERROR(_xlfn._xlws.FILTER(AF.Out!B:E,AF.Out!A:A=AE136),""))</f>
        <v/>
      </c>
      <c r="AK136" s="319" t="str" cm="1">
        <f t="array" ref="AK136">IF(AJ136=0,"",IFERROR(_xlfn._xlws.FILTER(Harvest.Out!B:D,Harvest.Out!A:A=MT.Out!AJ136),""))</f>
        <v/>
      </c>
      <c r="AO136" s="319" t="str" cm="1">
        <f t="array" ref="AO136">IF(AN136=0,"",IFERROR(_xlfn._xlws.FILTER(Irrig.Out!B:E,Irrig.Out!A:A=MT.Out!AN136),""))</f>
        <v/>
      </c>
      <c r="AT136" s="319" t="str" cm="1">
        <f t="array" ref="AT136">IF(AS136=0,"",IFERROR(_xlfn._xlws.FILTER('Residues.Out'!F:K,'Residues.Out'!A:A=AS136),""))</f>
        <v/>
      </c>
      <c r="BA136" s="319" t="str" cm="1">
        <f t="array" ref="BA136">IF(AZ136=0,"",IFERROR(_xlfn._xlws.FILTER(Fert.Out!B:K,Fert.Out!A:A=MT.Out!AZ136),""))</f>
        <v/>
      </c>
      <c r="BK136" s="319" t="str" cm="1">
        <f t="array" ref="BK136">IF(AZ136=0,"",IFERROR(_xlfn._xlws.FILTER(Fert.Out!T:T,Fert.Out!A:A=MT.Out!AZ136),""))</f>
        <v/>
      </c>
      <c r="BM136" s="319" t="str" cm="1">
        <f t="array" ref="BM136">IF(BL136=0,"",IFERROR(_xlfn._xlws.FILTER(pH.Out!C:D,pH.Out!A:A=MT.Out!BL136),""))</f>
        <v/>
      </c>
      <c r="BP136" s="319" t="str" cm="1">
        <f t="array" ref="BP136">IF(BO136=0,"",IFERROR(_xlfn._xlws.FILTER(Plant.Out!C:D,Plant.Out!B:B=MT.Out!BO136),""))</f>
        <v/>
      </c>
      <c r="BR136" s="319" t="str" cm="1">
        <f t="array" ref="BR136">IF(BO136=0,"",IFERROR(_xlfn._xlws.FILTER(Plant.Out!E:P,Plant.Out!B:B=MT.Out!BO136),""))</f>
        <v/>
      </c>
      <c r="CE136" s="319" t="str" cm="1">
        <f t="array" ref="CE136">IF(CD136=0,"",IFERROR(_xlfn._xlws.FILTER('PH.E.Out'!E:G,'PH.E.Out'!A:A=MT.Out!CD136),""))</f>
        <v/>
      </c>
      <c r="CI136" s="319" t="str" cm="1">
        <f t="array" ref="CI136">IF(CH136=0,"",IFERROR(_xlfn._xlws.FILTER(Till.Out!C:C,Till.Out!B:B=MT.Out!CH136),""))</f>
        <v/>
      </c>
      <c r="CK136" s="319" t="str" cm="1">
        <f t="array" ref="CK136">IF(CJ136=0,"",IFERROR(_xlfn._xlws.FILTER(Var.Out!B:S,Var.Out!B:B=MT.Out!CJ136),""))</f>
        <v/>
      </c>
      <c r="DD136" s="319" t="str" cm="1">
        <f t="array" ref="DD136">IF(DC136=0,"",IFERROR(_xlfn._xlws.FILTER(WH.Out!F:G,WH.Out!A:A=MT.Out!DC136),""))</f>
        <v/>
      </c>
      <c r="DG136" s="319" t="str" cm="1">
        <f t="array" ref="DG136">IF(DF136=0,"",IFERROR(_xlfn._xlws.FILTER(Other.Out!B:C,Other.Out!A:A=MT.Out!DF136),""))</f>
        <v/>
      </c>
      <c r="DJ136" s="319" t="str" cm="1">
        <f t="array" ref="DJ136">IF(DI136=0,"",IFERROR(_xlfn._xlws.FILTER(Weed.Out!B:G,Weed.Out!A:A=MT.Out!DI136),""))</f>
        <v/>
      </c>
    </row>
    <row r="137" spans="1:114" x14ac:dyDescent="0.5">
      <c r="A137" s="319" t="str">
        <f t="shared" si="7"/>
        <v/>
      </c>
      <c r="B137" s="319" t="str" cm="1">
        <f t="array" ref="B137">IF(F137="Mulched (left on surface)",IFERROR(_xlfn._xlws.FILTER(Prod.Out!H:H,Prod.Out!B:B=MT.Out!E137),""),IF(F137="Incorporated",IFERROR(_xlfn._xlws.FILTER(Prod.Out!I:I,Prod.Out!B:B=MT.Out!E137),""),IF(F137="Retained (unknown if mulched/incorp.)",IFERROR(_xlfn._xlws.FILTER(Prod.Out!J:J,Prod.Out!B:B=MT.Out!E137),""),"")))</f>
        <v/>
      </c>
      <c r="C137" s="319" t="str">
        <f t="shared" si="6"/>
        <v/>
      </c>
      <c r="M137" s="319" t="str" cm="1">
        <f t="array" ref="M137">IF(L137=0,"",IFERROR(_xlfn._xlws.FILTER(AF.Out!B:I,AF.Out!A:A=MT.Out!L137),""))</f>
        <v/>
      </c>
      <c r="V137" s="319" t="str" cm="1">
        <f t="array" ref="V137">IF(U137=0,"",IFERROR(_xlfn._xlws.FILTER(Animals.Out!P:S,Animals.Out!A:A=MT.Out!U137),""))</f>
        <v/>
      </c>
      <c r="AA137" s="319" t="str" cm="1">
        <f t="array" ref="AA137">IF(Z137=0,"",IFERROR(_xlfn._xlws.FILTER('Chems.Out'!B:B,'Chems.Out'!A:A=MT.Out!Z137),""))</f>
        <v/>
      </c>
      <c r="AC137" s="319" t="str" cm="1">
        <f t="array" ref="AC137">IF(AB137=0,"",IFERROR(_xlfn._xlws.FILTER('PH.E.Out'!M:N,'PH.E.Out'!I:I=MT.Out!AB137),""))</f>
        <v/>
      </c>
      <c r="AF137" s="319" t="str" cm="1">
        <f t="array" ref="AF137">IF(AE137=0,"",IFERROR(_xlfn._xlws.FILTER(AF.Out!B:E,AF.Out!A:A=AE137),""))</f>
        <v/>
      </c>
      <c r="AK137" s="319" t="str" cm="1">
        <f t="array" ref="AK137">IF(AJ137=0,"",IFERROR(_xlfn._xlws.FILTER(Harvest.Out!B:D,Harvest.Out!A:A=MT.Out!AJ137),""))</f>
        <v/>
      </c>
      <c r="AO137" s="319" t="str" cm="1">
        <f t="array" ref="AO137">IF(AN137=0,"",IFERROR(_xlfn._xlws.FILTER(Irrig.Out!B:E,Irrig.Out!A:A=MT.Out!AN137),""))</f>
        <v/>
      </c>
      <c r="AT137" s="319" t="str" cm="1">
        <f t="array" ref="AT137">IF(AS137=0,"",IFERROR(_xlfn._xlws.FILTER('Residues.Out'!F:K,'Residues.Out'!A:A=AS137),""))</f>
        <v/>
      </c>
      <c r="BA137" s="319" t="str" cm="1">
        <f t="array" ref="BA137">IF(AZ137=0,"",IFERROR(_xlfn._xlws.FILTER(Fert.Out!B:K,Fert.Out!A:A=MT.Out!AZ137),""))</f>
        <v/>
      </c>
      <c r="BK137" s="319" t="str" cm="1">
        <f t="array" ref="BK137">IF(AZ137=0,"",IFERROR(_xlfn._xlws.FILTER(Fert.Out!T:T,Fert.Out!A:A=MT.Out!AZ137),""))</f>
        <v/>
      </c>
      <c r="BM137" s="319" t="str" cm="1">
        <f t="array" ref="BM137">IF(BL137=0,"",IFERROR(_xlfn._xlws.FILTER(pH.Out!C:D,pH.Out!A:A=MT.Out!BL137),""))</f>
        <v/>
      </c>
      <c r="BP137" s="319" t="str" cm="1">
        <f t="array" ref="BP137">IF(BO137=0,"",IFERROR(_xlfn._xlws.FILTER(Plant.Out!C:D,Plant.Out!B:B=MT.Out!BO137),""))</f>
        <v/>
      </c>
      <c r="BR137" s="319" t="str" cm="1">
        <f t="array" ref="BR137">IF(BO137=0,"",IFERROR(_xlfn._xlws.FILTER(Plant.Out!E:P,Plant.Out!B:B=MT.Out!BO137),""))</f>
        <v/>
      </c>
      <c r="CE137" s="319" t="str" cm="1">
        <f t="array" ref="CE137">IF(CD137=0,"",IFERROR(_xlfn._xlws.FILTER('PH.E.Out'!E:G,'PH.E.Out'!A:A=MT.Out!CD137),""))</f>
        <v/>
      </c>
      <c r="CI137" s="319" t="str" cm="1">
        <f t="array" ref="CI137">IF(CH137=0,"",IFERROR(_xlfn._xlws.FILTER(Till.Out!C:C,Till.Out!B:B=MT.Out!CH137),""))</f>
        <v/>
      </c>
      <c r="CK137" s="319" t="str" cm="1">
        <f t="array" ref="CK137">IF(CJ137=0,"",IFERROR(_xlfn._xlws.FILTER(Var.Out!B:S,Var.Out!B:B=MT.Out!CJ137),""))</f>
        <v/>
      </c>
      <c r="DD137" s="319" t="str" cm="1">
        <f t="array" ref="DD137">IF(DC137=0,"",IFERROR(_xlfn._xlws.FILTER(WH.Out!F:G,WH.Out!A:A=MT.Out!DC137),""))</f>
        <v/>
      </c>
      <c r="DG137" s="319" t="str" cm="1">
        <f t="array" ref="DG137">IF(DF137=0,"",IFERROR(_xlfn._xlws.FILTER(Other.Out!B:C,Other.Out!A:A=MT.Out!DF137),""))</f>
        <v/>
      </c>
      <c r="DJ137" s="319" t="str" cm="1">
        <f t="array" ref="DJ137">IF(DI137=0,"",IFERROR(_xlfn._xlws.FILTER(Weed.Out!B:G,Weed.Out!A:A=MT.Out!DI137),""))</f>
        <v/>
      </c>
    </row>
    <row r="138" spans="1:114" x14ac:dyDescent="0.5">
      <c r="A138" s="319" t="str">
        <f t="shared" si="7"/>
        <v/>
      </c>
      <c r="B138" s="319" t="str" cm="1">
        <f t="array" ref="B138">IF(F138="Mulched (left on surface)",IFERROR(_xlfn._xlws.FILTER(Prod.Out!H:H,Prod.Out!B:B=MT.Out!E138),""),IF(F138="Incorporated",IFERROR(_xlfn._xlws.FILTER(Prod.Out!I:I,Prod.Out!B:B=MT.Out!E138),""),IF(F138="Retained (unknown if mulched/incorp.)",IFERROR(_xlfn._xlws.FILTER(Prod.Out!J:J,Prod.Out!B:B=MT.Out!E138),""),"")))</f>
        <v/>
      </c>
      <c r="C138" s="319" t="str">
        <f t="shared" si="6"/>
        <v/>
      </c>
      <c r="M138" s="319" t="str" cm="1">
        <f t="array" ref="M138">IF(L138=0,"",IFERROR(_xlfn._xlws.FILTER(AF.Out!B:I,AF.Out!A:A=MT.Out!L138),""))</f>
        <v/>
      </c>
      <c r="V138" s="319" t="str" cm="1">
        <f t="array" ref="V138">IF(U138=0,"",IFERROR(_xlfn._xlws.FILTER(Animals.Out!P:S,Animals.Out!A:A=MT.Out!U138),""))</f>
        <v/>
      </c>
      <c r="AA138" s="319" t="str" cm="1">
        <f t="array" ref="AA138">IF(Z138=0,"",IFERROR(_xlfn._xlws.FILTER('Chems.Out'!B:B,'Chems.Out'!A:A=MT.Out!Z138),""))</f>
        <v/>
      </c>
      <c r="AC138" s="319" t="str" cm="1">
        <f t="array" ref="AC138">IF(AB138=0,"",IFERROR(_xlfn._xlws.FILTER('PH.E.Out'!M:N,'PH.E.Out'!I:I=MT.Out!AB138),""))</f>
        <v/>
      </c>
      <c r="AF138" s="319" t="str" cm="1">
        <f t="array" ref="AF138">IF(AE138=0,"",IFERROR(_xlfn._xlws.FILTER(AF.Out!B:E,AF.Out!A:A=AE138),""))</f>
        <v/>
      </c>
      <c r="AK138" s="319" t="str" cm="1">
        <f t="array" ref="AK138">IF(AJ138=0,"",IFERROR(_xlfn._xlws.FILTER(Harvest.Out!B:D,Harvest.Out!A:A=MT.Out!AJ138),""))</f>
        <v/>
      </c>
      <c r="AO138" s="319" t="str" cm="1">
        <f t="array" ref="AO138">IF(AN138=0,"",IFERROR(_xlfn._xlws.FILTER(Irrig.Out!B:E,Irrig.Out!A:A=MT.Out!AN138),""))</f>
        <v/>
      </c>
      <c r="AT138" s="319" t="str" cm="1">
        <f t="array" ref="AT138">IF(AS138=0,"",IFERROR(_xlfn._xlws.FILTER('Residues.Out'!F:K,'Residues.Out'!A:A=AS138),""))</f>
        <v/>
      </c>
      <c r="BA138" s="319" t="str" cm="1">
        <f t="array" ref="BA138">IF(AZ138=0,"",IFERROR(_xlfn._xlws.FILTER(Fert.Out!B:K,Fert.Out!A:A=MT.Out!AZ138),""))</f>
        <v/>
      </c>
      <c r="BK138" s="319" t="str" cm="1">
        <f t="array" ref="BK138">IF(AZ138=0,"",IFERROR(_xlfn._xlws.FILTER(Fert.Out!T:T,Fert.Out!A:A=MT.Out!AZ138),""))</f>
        <v/>
      </c>
      <c r="BM138" s="319" t="str" cm="1">
        <f t="array" ref="BM138">IF(BL138=0,"",IFERROR(_xlfn._xlws.FILTER(pH.Out!C:D,pH.Out!A:A=MT.Out!BL138),""))</f>
        <v/>
      </c>
      <c r="BP138" s="319" t="str" cm="1">
        <f t="array" ref="BP138">IF(BO138=0,"",IFERROR(_xlfn._xlws.FILTER(Plant.Out!C:D,Plant.Out!B:B=MT.Out!BO138),""))</f>
        <v/>
      </c>
      <c r="BR138" s="319" t="str" cm="1">
        <f t="array" ref="BR138">IF(BO138=0,"",IFERROR(_xlfn._xlws.FILTER(Plant.Out!E:P,Plant.Out!B:B=MT.Out!BO138),""))</f>
        <v/>
      </c>
      <c r="CE138" s="319" t="str" cm="1">
        <f t="array" ref="CE138">IF(CD138=0,"",IFERROR(_xlfn._xlws.FILTER('PH.E.Out'!E:G,'PH.E.Out'!A:A=MT.Out!CD138),""))</f>
        <v/>
      </c>
      <c r="CI138" s="319" t="str" cm="1">
        <f t="array" ref="CI138">IF(CH138=0,"",IFERROR(_xlfn._xlws.FILTER(Till.Out!C:C,Till.Out!B:B=MT.Out!CH138),""))</f>
        <v/>
      </c>
      <c r="CK138" s="319" t="str" cm="1">
        <f t="array" ref="CK138">IF(CJ138=0,"",IFERROR(_xlfn._xlws.FILTER(Var.Out!B:S,Var.Out!B:B=MT.Out!CJ138),""))</f>
        <v/>
      </c>
      <c r="DD138" s="319" t="str" cm="1">
        <f t="array" ref="DD138">IF(DC138=0,"",IFERROR(_xlfn._xlws.FILTER(WH.Out!F:G,WH.Out!A:A=MT.Out!DC138),""))</f>
        <v/>
      </c>
      <c r="DG138" s="319" t="str" cm="1">
        <f t="array" ref="DG138">IF(DF138=0,"",IFERROR(_xlfn._xlws.FILTER(Other.Out!B:C,Other.Out!A:A=MT.Out!DF138),""))</f>
        <v/>
      </c>
      <c r="DJ138" s="319" t="str" cm="1">
        <f t="array" ref="DJ138">IF(DI138=0,"",IFERROR(_xlfn._xlws.FILTER(Weed.Out!B:G,Weed.Out!A:A=MT.Out!DI138),""))</f>
        <v/>
      </c>
    </row>
    <row r="139" spans="1:114" x14ac:dyDescent="0.5">
      <c r="A139" s="319" t="str">
        <f t="shared" si="7"/>
        <v/>
      </c>
      <c r="B139" s="319" t="str" cm="1">
        <f t="array" ref="B139">IF(F139="Mulched (left on surface)",IFERROR(_xlfn._xlws.FILTER(Prod.Out!H:H,Prod.Out!B:B=MT.Out!E139),""),IF(F139="Incorporated",IFERROR(_xlfn._xlws.FILTER(Prod.Out!I:I,Prod.Out!B:B=MT.Out!E139),""),IF(F139="Retained (unknown if mulched/incorp.)",IFERROR(_xlfn._xlws.FILTER(Prod.Out!J:J,Prod.Out!B:B=MT.Out!E139),""),"")))</f>
        <v/>
      </c>
      <c r="C139" s="319" t="str">
        <f t="shared" si="6"/>
        <v/>
      </c>
      <c r="M139" s="319" t="str" cm="1">
        <f t="array" ref="M139">IF(L139=0,"",IFERROR(_xlfn._xlws.FILTER(AF.Out!B:I,AF.Out!A:A=MT.Out!L139),""))</f>
        <v/>
      </c>
      <c r="V139" s="319" t="str" cm="1">
        <f t="array" ref="V139">IF(U139=0,"",IFERROR(_xlfn._xlws.FILTER(Animals.Out!P:S,Animals.Out!A:A=MT.Out!U139),""))</f>
        <v/>
      </c>
      <c r="AA139" s="319" t="str" cm="1">
        <f t="array" ref="AA139">IF(Z139=0,"",IFERROR(_xlfn._xlws.FILTER('Chems.Out'!B:B,'Chems.Out'!A:A=MT.Out!Z139),""))</f>
        <v/>
      </c>
      <c r="AC139" s="319" t="str" cm="1">
        <f t="array" ref="AC139">IF(AB139=0,"",IFERROR(_xlfn._xlws.FILTER('PH.E.Out'!M:N,'PH.E.Out'!I:I=MT.Out!AB139),""))</f>
        <v/>
      </c>
      <c r="AF139" s="319" t="str" cm="1">
        <f t="array" ref="AF139">IF(AE139=0,"",IFERROR(_xlfn._xlws.FILTER(AF.Out!B:E,AF.Out!A:A=AE139),""))</f>
        <v/>
      </c>
      <c r="AK139" s="319" t="str" cm="1">
        <f t="array" ref="AK139">IF(AJ139=0,"",IFERROR(_xlfn._xlws.FILTER(Harvest.Out!B:D,Harvest.Out!A:A=MT.Out!AJ139),""))</f>
        <v/>
      </c>
      <c r="AO139" s="319" t="str" cm="1">
        <f t="array" ref="AO139">IF(AN139=0,"",IFERROR(_xlfn._xlws.FILTER(Irrig.Out!B:E,Irrig.Out!A:A=MT.Out!AN139),""))</f>
        <v/>
      </c>
      <c r="AT139" s="319" t="str" cm="1">
        <f t="array" ref="AT139">IF(AS139=0,"",IFERROR(_xlfn._xlws.FILTER('Residues.Out'!F:K,'Residues.Out'!A:A=AS139),""))</f>
        <v/>
      </c>
      <c r="BA139" s="319" t="str" cm="1">
        <f t="array" ref="BA139">IF(AZ139=0,"",IFERROR(_xlfn._xlws.FILTER(Fert.Out!B:K,Fert.Out!A:A=MT.Out!AZ139),""))</f>
        <v/>
      </c>
      <c r="BK139" s="319" t="str" cm="1">
        <f t="array" ref="BK139">IF(AZ139=0,"",IFERROR(_xlfn._xlws.FILTER(Fert.Out!T:T,Fert.Out!A:A=MT.Out!AZ139),""))</f>
        <v/>
      </c>
      <c r="BM139" s="319" t="str" cm="1">
        <f t="array" ref="BM139">IF(BL139=0,"",IFERROR(_xlfn._xlws.FILTER(pH.Out!C:D,pH.Out!A:A=MT.Out!BL139),""))</f>
        <v/>
      </c>
      <c r="BP139" s="319" t="str" cm="1">
        <f t="array" ref="BP139">IF(BO139=0,"",IFERROR(_xlfn._xlws.FILTER(Plant.Out!C:D,Plant.Out!B:B=MT.Out!BO139),""))</f>
        <v/>
      </c>
      <c r="BR139" s="319" t="str" cm="1">
        <f t="array" ref="BR139">IF(BO139=0,"",IFERROR(_xlfn._xlws.FILTER(Plant.Out!E:P,Plant.Out!B:B=MT.Out!BO139),""))</f>
        <v/>
      </c>
      <c r="CE139" s="319" t="str" cm="1">
        <f t="array" ref="CE139">IF(CD139=0,"",IFERROR(_xlfn._xlws.FILTER('PH.E.Out'!E:G,'PH.E.Out'!A:A=MT.Out!CD139),""))</f>
        <v/>
      </c>
      <c r="CI139" s="319" t="str" cm="1">
        <f t="array" ref="CI139">IF(CH139=0,"",IFERROR(_xlfn._xlws.FILTER(Till.Out!C:C,Till.Out!B:B=MT.Out!CH139),""))</f>
        <v/>
      </c>
      <c r="CK139" s="319" t="str" cm="1">
        <f t="array" ref="CK139">IF(CJ139=0,"",IFERROR(_xlfn._xlws.FILTER(Var.Out!B:S,Var.Out!B:B=MT.Out!CJ139),""))</f>
        <v/>
      </c>
      <c r="DD139" s="319" t="str" cm="1">
        <f t="array" ref="DD139">IF(DC139=0,"",IFERROR(_xlfn._xlws.FILTER(WH.Out!F:G,WH.Out!A:A=MT.Out!DC139),""))</f>
        <v/>
      </c>
      <c r="DG139" s="319" t="str" cm="1">
        <f t="array" ref="DG139">IF(DF139=0,"",IFERROR(_xlfn._xlws.FILTER(Other.Out!B:C,Other.Out!A:A=MT.Out!DF139),""))</f>
        <v/>
      </c>
      <c r="DJ139" s="319" t="str" cm="1">
        <f t="array" ref="DJ139">IF(DI139=0,"",IFERROR(_xlfn._xlws.FILTER(Weed.Out!B:G,Weed.Out!A:A=MT.Out!DI139),""))</f>
        <v/>
      </c>
    </row>
    <row r="140" spans="1:114" x14ac:dyDescent="0.5">
      <c r="A140" s="319" t="str">
        <f t="shared" si="7"/>
        <v/>
      </c>
      <c r="B140" s="319" t="str" cm="1">
        <f t="array" ref="B140">IF(F140="Mulched (left on surface)",IFERROR(_xlfn._xlws.FILTER(Prod.Out!H:H,Prod.Out!B:B=MT.Out!E140),""),IF(F140="Incorporated",IFERROR(_xlfn._xlws.FILTER(Prod.Out!I:I,Prod.Out!B:B=MT.Out!E140),""),IF(F140="Retained (unknown if mulched/incorp.)",IFERROR(_xlfn._xlws.FILTER(Prod.Out!J:J,Prod.Out!B:B=MT.Out!E140),""),"")))</f>
        <v/>
      </c>
      <c r="C140" s="319" t="str">
        <f t="shared" si="6"/>
        <v/>
      </c>
      <c r="M140" s="319" t="str" cm="1">
        <f t="array" ref="M140">IF(L140=0,"",IFERROR(_xlfn._xlws.FILTER(AF.Out!B:I,AF.Out!A:A=MT.Out!L140),""))</f>
        <v/>
      </c>
      <c r="V140" s="319" t="str" cm="1">
        <f t="array" ref="V140">IF(U140=0,"",IFERROR(_xlfn._xlws.FILTER(Animals.Out!P:S,Animals.Out!A:A=MT.Out!U140),""))</f>
        <v/>
      </c>
      <c r="AA140" s="319" t="str" cm="1">
        <f t="array" ref="AA140">IF(Z140=0,"",IFERROR(_xlfn._xlws.FILTER('Chems.Out'!B:B,'Chems.Out'!A:A=MT.Out!Z140),""))</f>
        <v/>
      </c>
      <c r="AC140" s="319" t="str" cm="1">
        <f t="array" ref="AC140">IF(AB140=0,"",IFERROR(_xlfn._xlws.FILTER('PH.E.Out'!M:N,'PH.E.Out'!I:I=MT.Out!AB140),""))</f>
        <v/>
      </c>
      <c r="AF140" s="319" t="str" cm="1">
        <f t="array" ref="AF140">IF(AE140=0,"",IFERROR(_xlfn._xlws.FILTER(AF.Out!B:E,AF.Out!A:A=AE140),""))</f>
        <v/>
      </c>
      <c r="AK140" s="319" t="str" cm="1">
        <f t="array" ref="AK140">IF(AJ140=0,"",IFERROR(_xlfn._xlws.FILTER(Harvest.Out!B:D,Harvest.Out!A:A=MT.Out!AJ140),""))</f>
        <v/>
      </c>
      <c r="AO140" s="319" t="str" cm="1">
        <f t="array" ref="AO140">IF(AN140=0,"",IFERROR(_xlfn._xlws.FILTER(Irrig.Out!B:E,Irrig.Out!A:A=MT.Out!AN140),""))</f>
        <v/>
      </c>
      <c r="AT140" s="319" t="str" cm="1">
        <f t="array" ref="AT140">IF(AS140=0,"",IFERROR(_xlfn._xlws.FILTER('Residues.Out'!F:K,'Residues.Out'!A:A=AS140),""))</f>
        <v/>
      </c>
      <c r="BA140" s="319" t="str" cm="1">
        <f t="array" ref="BA140">IF(AZ140=0,"",IFERROR(_xlfn._xlws.FILTER(Fert.Out!B:K,Fert.Out!A:A=MT.Out!AZ140),""))</f>
        <v/>
      </c>
      <c r="BK140" s="319" t="str" cm="1">
        <f t="array" ref="BK140">IF(AZ140=0,"",IFERROR(_xlfn._xlws.FILTER(Fert.Out!T:T,Fert.Out!A:A=MT.Out!AZ140),""))</f>
        <v/>
      </c>
      <c r="BM140" s="319" t="str" cm="1">
        <f t="array" ref="BM140">IF(BL140=0,"",IFERROR(_xlfn._xlws.FILTER(pH.Out!C:D,pH.Out!A:A=MT.Out!BL140),""))</f>
        <v/>
      </c>
      <c r="BP140" s="319" t="str" cm="1">
        <f t="array" ref="BP140">IF(BO140=0,"",IFERROR(_xlfn._xlws.FILTER(Plant.Out!C:D,Plant.Out!B:B=MT.Out!BO140),""))</f>
        <v/>
      </c>
      <c r="BR140" s="319" t="str" cm="1">
        <f t="array" ref="BR140">IF(BO140=0,"",IFERROR(_xlfn._xlws.FILTER(Plant.Out!E:P,Plant.Out!B:B=MT.Out!BO140),""))</f>
        <v/>
      </c>
      <c r="CE140" s="319" t="str" cm="1">
        <f t="array" ref="CE140">IF(CD140=0,"",IFERROR(_xlfn._xlws.FILTER('PH.E.Out'!E:G,'PH.E.Out'!A:A=MT.Out!CD140),""))</f>
        <v/>
      </c>
      <c r="CI140" s="319" t="str" cm="1">
        <f t="array" ref="CI140">IF(CH140=0,"",IFERROR(_xlfn._xlws.FILTER(Till.Out!C:C,Till.Out!B:B=MT.Out!CH140),""))</f>
        <v/>
      </c>
      <c r="CK140" s="319" t="str" cm="1">
        <f t="array" ref="CK140">IF(CJ140=0,"",IFERROR(_xlfn._xlws.FILTER(Var.Out!B:S,Var.Out!B:B=MT.Out!CJ140),""))</f>
        <v/>
      </c>
      <c r="DD140" s="319" t="str" cm="1">
        <f t="array" ref="DD140">IF(DC140=0,"",IFERROR(_xlfn._xlws.FILTER(WH.Out!F:G,WH.Out!A:A=MT.Out!DC140),""))</f>
        <v/>
      </c>
      <c r="DG140" s="319" t="str" cm="1">
        <f t="array" ref="DG140">IF(DF140=0,"",IFERROR(_xlfn._xlws.FILTER(Other.Out!B:C,Other.Out!A:A=MT.Out!DF140),""))</f>
        <v/>
      </c>
      <c r="DJ140" s="319" t="str" cm="1">
        <f t="array" ref="DJ140">IF(DI140=0,"",IFERROR(_xlfn._xlws.FILTER(Weed.Out!B:G,Weed.Out!A:A=MT.Out!DI140),""))</f>
        <v/>
      </c>
    </row>
    <row r="141" spans="1:114" x14ac:dyDescent="0.5">
      <c r="A141" s="319" t="str">
        <f t="shared" si="7"/>
        <v/>
      </c>
      <c r="B141" s="319" t="str" cm="1">
        <f t="array" ref="B141">IF(F141="Mulched (left on surface)",IFERROR(_xlfn._xlws.FILTER(Prod.Out!H:H,Prod.Out!B:B=MT.Out!E141),""),IF(F141="Incorporated",IFERROR(_xlfn._xlws.FILTER(Prod.Out!I:I,Prod.Out!B:B=MT.Out!E141),""),IF(F141="Retained (unknown if mulched/incorp.)",IFERROR(_xlfn._xlws.FILTER(Prod.Out!J:J,Prod.Out!B:B=MT.Out!E141),""),"")))</f>
        <v/>
      </c>
      <c r="C141" s="319" t="str">
        <f t="shared" si="6"/>
        <v/>
      </c>
      <c r="M141" s="319" t="str" cm="1">
        <f t="array" ref="M141">IF(L141=0,"",IFERROR(_xlfn._xlws.FILTER(AF.Out!B:I,AF.Out!A:A=MT.Out!L141),""))</f>
        <v/>
      </c>
      <c r="V141" s="319" t="str" cm="1">
        <f t="array" ref="V141">IF(U141=0,"",IFERROR(_xlfn._xlws.FILTER(Animals.Out!P:S,Animals.Out!A:A=MT.Out!U141),""))</f>
        <v/>
      </c>
      <c r="AA141" s="319" t="str" cm="1">
        <f t="array" ref="AA141">IF(Z141=0,"",IFERROR(_xlfn._xlws.FILTER('Chems.Out'!B:B,'Chems.Out'!A:A=MT.Out!Z141),""))</f>
        <v/>
      </c>
      <c r="AC141" s="319" t="str" cm="1">
        <f t="array" ref="AC141">IF(AB141=0,"",IFERROR(_xlfn._xlws.FILTER('PH.E.Out'!M:N,'PH.E.Out'!I:I=MT.Out!AB141),""))</f>
        <v/>
      </c>
      <c r="AF141" s="319" t="str" cm="1">
        <f t="array" ref="AF141">IF(AE141=0,"",IFERROR(_xlfn._xlws.FILTER(AF.Out!B:E,AF.Out!A:A=AE141),""))</f>
        <v/>
      </c>
      <c r="AK141" s="319" t="str" cm="1">
        <f t="array" ref="AK141">IF(AJ141=0,"",IFERROR(_xlfn._xlws.FILTER(Harvest.Out!B:D,Harvest.Out!A:A=MT.Out!AJ141),""))</f>
        <v/>
      </c>
      <c r="AO141" s="319" t="str" cm="1">
        <f t="array" ref="AO141">IF(AN141=0,"",IFERROR(_xlfn._xlws.FILTER(Irrig.Out!B:E,Irrig.Out!A:A=MT.Out!AN141),""))</f>
        <v/>
      </c>
      <c r="AT141" s="319" t="str" cm="1">
        <f t="array" ref="AT141">IF(AS141=0,"",IFERROR(_xlfn._xlws.FILTER('Residues.Out'!F:K,'Residues.Out'!A:A=AS141),""))</f>
        <v/>
      </c>
      <c r="BA141" s="319" t="str" cm="1">
        <f t="array" ref="BA141">IF(AZ141=0,"",IFERROR(_xlfn._xlws.FILTER(Fert.Out!B:K,Fert.Out!A:A=MT.Out!AZ141),""))</f>
        <v/>
      </c>
      <c r="BK141" s="319" t="str" cm="1">
        <f t="array" ref="BK141">IF(AZ141=0,"",IFERROR(_xlfn._xlws.FILTER(Fert.Out!T:T,Fert.Out!A:A=MT.Out!AZ141),""))</f>
        <v/>
      </c>
      <c r="BM141" s="319" t="str" cm="1">
        <f t="array" ref="BM141">IF(BL141=0,"",IFERROR(_xlfn._xlws.FILTER(pH.Out!C:D,pH.Out!A:A=MT.Out!BL141),""))</f>
        <v/>
      </c>
      <c r="BP141" s="319" t="str" cm="1">
        <f t="array" ref="BP141">IF(BO141=0,"",IFERROR(_xlfn._xlws.FILTER(Plant.Out!C:D,Plant.Out!B:B=MT.Out!BO141),""))</f>
        <v/>
      </c>
      <c r="BR141" s="319" t="str" cm="1">
        <f t="array" ref="BR141">IF(BO141=0,"",IFERROR(_xlfn._xlws.FILTER(Plant.Out!E:P,Plant.Out!B:B=MT.Out!BO141),""))</f>
        <v/>
      </c>
      <c r="CE141" s="319" t="str" cm="1">
        <f t="array" ref="CE141">IF(CD141=0,"",IFERROR(_xlfn._xlws.FILTER('PH.E.Out'!E:G,'PH.E.Out'!A:A=MT.Out!CD141),""))</f>
        <v/>
      </c>
      <c r="CI141" s="319" t="str" cm="1">
        <f t="array" ref="CI141">IF(CH141=0,"",IFERROR(_xlfn._xlws.FILTER(Till.Out!C:C,Till.Out!B:B=MT.Out!CH141),""))</f>
        <v/>
      </c>
      <c r="CK141" s="319" t="str" cm="1">
        <f t="array" ref="CK141">IF(CJ141=0,"",IFERROR(_xlfn._xlws.FILTER(Var.Out!B:S,Var.Out!B:B=MT.Out!CJ141),""))</f>
        <v/>
      </c>
      <c r="DD141" s="319" t="str" cm="1">
        <f t="array" ref="DD141">IF(DC141=0,"",IFERROR(_xlfn._xlws.FILTER(WH.Out!F:G,WH.Out!A:A=MT.Out!DC141),""))</f>
        <v/>
      </c>
      <c r="DG141" s="319" t="str" cm="1">
        <f t="array" ref="DG141">IF(DF141=0,"",IFERROR(_xlfn._xlws.FILTER(Other.Out!B:C,Other.Out!A:A=MT.Out!DF141),""))</f>
        <v/>
      </c>
      <c r="DJ141" s="319" t="str" cm="1">
        <f t="array" ref="DJ141">IF(DI141=0,"",IFERROR(_xlfn._xlws.FILTER(Weed.Out!B:G,Weed.Out!A:A=MT.Out!DI141),""))</f>
        <v/>
      </c>
    </row>
    <row r="142" spans="1:114" x14ac:dyDescent="0.5">
      <c r="A142" s="319" t="str">
        <f t="shared" si="7"/>
        <v/>
      </c>
      <c r="B142" s="319" t="str" cm="1">
        <f t="array" ref="B142">IF(F142="Mulched (left on surface)",IFERROR(_xlfn._xlws.FILTER(Prod.Out!H:H,Prod.Out!B:B=MT.Out!E142),""),IF(F142="Incorporated",IFERROR(_xlfn._xlws.FILTER(Prod.Out!I:I,Prod.Out!B:B=MT.Out!E142),""),IF(F142="Retained (unknown if mulched/incorp.)",IFERROR(_xlfn._xlws.FILTER(Prod.Out!J:J,Prod.Out!B:B=MT.Out!E142),""),"")))</f>
        <v/>
      </c>
      <c r="C142" s="319" t="str">
        <f t="shared" si="6"/>
        <v/>
      </c>
      <c r="M142" s="319" t="str" cm="1">
        <f t="array" ref="M142">IF(L142=0,"",IFERROR(_xlfn._xlws.FILTER(AF.Out!B:I,AF.Out!A:A=MT.Out!L142),""))</f>
        <v/>
      </c>
      <c r="V142" s="319" t="str" cm="1">
        <f t="array" ref="V142">IF(U142=0,"",IFERROR(_xlfn._xlws.FILTER(Animals.Out!P:S,Animals.Out!A:A=MT.Out!U142),""))</f>
        <v/>
      </c>
      <c r="AA142" s="319" t="str" cm="1">
        <f t="array" ref="AA142">IF(Z142=0,"",IFERROR(_xlfn._xlws.FILTER('Chems.Out'!B:B,'Chems.Out'!A:A=MT.Out!Z142),""))</f>
        <v/>
      </c>
      <c r="AC142" s="319" t="str" cm="1">
        <f t="array" ref="AC142">IF(AB142=0,"",IFERROR(_xlfn._xlws.FILTER('PH.E.Out'!M:N,'PH.E.Out'!I:I=MT.Out!AB142),""))</f>
        <v/>
      </c>
      <c r="AF142" s="319" t="str" cm="1">
        <f t="array" ref="AF142">IF(AE142=0,"",IFERROR(_xlfn._xlws.FILTER(AF.Out!B:E,AF.Out!A:A=AE142),""))</f>
        <v/>
      </c>
      <c r="AK142" s="319" t="str" cm="1">
        <f t="array" ref="AK142">IF(AJ142=0,"",IFERROR(_xlfn._xlws.FILTER(Harvest.Out!B:D,Harvest.Out!A:A=MT.Out!AJ142),""))</f>
        <v/>
      </c>
      <c r="AO142" s="319" t="str" cm="1">
        <f t="array" ref="AO142">IF(AN142=0,"",IFERROR(_xlfn._xlws.FILTER(Irrig.Out!B:E,Irrig.Out!A:A=MT.Out!AN142),""))</f>
        <v/>
      </c>
      <c r="AT142" s="319" t="str" cm="1">
        <f t="array" ref="AT142">IF(AS142=0,"",IFERROR(_xlfn._xlws.FILTER('Residues.Out'!F:K,'Residues.Out'!A:A=AS142),""))</f>
        <v/>
      </c>
      <c r="BA142" s="319" t="str" cm="1">
        <f t="array" ref="BA142">IF(AZ142=0,"",IFERROR(_xlfn._xlws.FILTER(Fert.Out!B:K,Fert.Out!A:A=MT.Out!AZ142),""))</f>
        <v/>
      </c>
      <c r="BK142" s="319" t="str" cm="1">
        <f t="array" ref="BK142">IF(AZ142=0,"",IFERROR(_xlfn._xlws.FILTER(Fert.Out!T:T,Fert.Out!A:A=MT.Out!AZ142),""))</f>
        <v/>
      </c>
      <c r="BM142" s="319" t="str" cm="1">
        <f t="array" ref="BM142">IF(BL142=0,"",IFERROR(_xlfn._xlws.FILTER(pH.Out!C:D,pH.Out!A:A=MT.Out!BL142),""))</f>
        <v/>
      </c>
      <c r="BP142" s="319" t="str" cm="1">
        <f t="array" ref="BP142">IF(BO142=0,"",IFERROR(_xlfn._xlws.FILTER(Plant.Out!C:D,Plant.Out!B:B=MT.Out!BO142),""))</f>
        <v/>
      </c>
      <c r="BR142" s="319" t="str" cm="1">
        <f t="array" ref="BR142">IF(BO142=0,"",IFERROR(_xlfn._xlws.FILTER(Plant.Out!E:P,Plant.Out!B:B=MT.Out!BO142),""))</f>
        <v/>
      </c>
      <c r="CE142" s="319" t="str" cm="1">
        <f t="array" ref="CE142">IF(CD142=0,"",IFERROR(_xlfn._xlws.FILTER('PH.E.Out'!E:G,'PH.E.Out'!A:A=MT.Out!CD142),""))</f>
        <v/>
      </c>
      <c r="CI142" s="319" t="str" cm="1">
        <f t="array" ref="CI142">IF(CH142=0,"",IFERROR(_xlfn._xlws.FILTER(Till.Out!C:C,Till.Out!B:B=MT.Out!CH142),""))</f>
        <v/>
      </c>
      <c r="CK142" s="319" t="str" cm="1">
        <f t="array" ref="CK142">IF(CJ142=0,"",IFERROR(_xlfn._xlws.FILTER(Var.Out!B:S,Var.Out!B:B=MT.Out!CJ142),""))</f>
        <v/>
      </c>
      <c r="DD142" s="319" t="str" cm="1">
        <f t="array" ref="DD142">IF(DC142=0,"",IFERROR(_xlfn._xlws.FILTER(WH.Out!F:G,WH.Out!A:A=MT.Out!DC142),""))</f>
        <v/>
      </c>
      <c r="DG142" s="319" t="str" cm="1">
        <f t="array" ref="DG142">IF(DF142=0,"",IFERROR(_xlfn._xlws.FILTER(Other.Out!B:C,Other.Out!A:A=MT.Out!DF142),""))</f>
        <v/>
      </c>
      <c r="DJ142" s="319" t="str" cm="1">
        <f t="array" ref="DJ142">IF(DI142=0,"",IFERROR(_xlfn._xlws.FILTER(Weed.Out!B:G,Weed.Out!A:A=MT.Out!DI142),""))</f>
        <v/>
      </c>
    </row>
    <row r="143" spans="1:114" x14ac:dyDescent="0.5">
      <c r="A143" s="319" t="str">
        <f t="shared" si="7"/>
        <v/>
      </c>
      <c r="B143" s="319" t="str" cm="1">
        <f t="array" ref="B143">IF(F143="Mulched (left on surface)",IFERROR(_xlfn._xlws.FILTER(Prod.Out!H:H,Prod.Out!B:B=MT.Out!E143),""),IF(F143="Incorporated",IFERROR(_xlfn._xlws.FILTER(Prod.Out!I:I,Prod.Out!B:B=MT.Out!E143),""),IF(F143="Retained (unknown if mulched/incorp.)",IFERROR(_xlfn._xlws.FILTER(Prod.Out!J:J,Prod.Out!B:B=MT.Out!E143),""),"")))</f>
        <v/>
      </c>
      <c r="C143" s="319" t="str">
        <f t="shared" si="6"/>
        <v/>
      </c>
      <c r="M143" s="319" t="str" cm="1">
        <f t="array" ref="M143">IF(L143=0,"",IFERROR(_xlfn._xlws.FILTER(AF.Out!B:I,AF.Out!A:A=MT.Out!L143),""))</f>
        <v/>
      </c>
      <c r="V143" s="319" t="str" cm="1">
        <f t="array" ref="V143">IF(U143=0,"",IFERROR(_xlfn._xlws.FILTER(Animals.Out!P:S,Animals.Out!A:A=MT.Out!U143),""))</f>
        <v/>
      </c>
      <c r="AA143" s="319" t="str" cm="1">
        <f t="array" ref="AA143">IF(Z143=0,"",IFERROR(_xlfn._xlws.FILTER('Chems.Out'!B:B,'Chems.Out'!A:A=MT.Out!Z143),""))</f>
        <v/>
      </c>
      <c r="AC143" s="319" t="str" cm="1">
        <f t="array" ref="AC143">IF(AB143=0,"",IFERROR(_xlfn._xlws.FILTER('PH.E.Out'!M:N,'PH.E.Out'!I:I=MT.Out!AB143),""))</f>
        <v/>
      </c>
      <c r="AF143" s="319" t="str" cm="1">
        <f t="array" ref="AF143">IF(AE143=0,"",IFERROR(_xlfn._xlws.FILTER(AF.Out!B:E,AF.Out!A:A=AE143),""))</f>
        <v/>
      </c>
      <c r="AK143" s="319" t="str" cm="1">
        <f t="array" ref="AK143">IF(AJ143=0,"",IFERROR(_xlfn._xlws.FILTER(Harvest.Out!B:D,Harvest.Out!A:A=MT.Out!AJ143),""))</f>
        <v/>
      </c>
      <c r="AO143" s="319" t="str" cm="1">
        <f t="array" ref="AO143">IF(AN143=0,"",IFERROR(_xlfn._xlws.FILTER(Irrig.Out!B:E,Irrig.Out!A:A=MT.Out!AN143),""))</f>
        <v/>
      </c>
      <c r="AT143" s="319" t="str" cm="1">
        <f t="array" ref="AT143">IF(AS143=0,"",IFERROR(_xlfn._xlws.FILTER('Residues.Out'!F:K,'Residues.Out'!A:A=AS143),""))</f>
        <v/>
      </c>
      <c r="BA143" s="319" t="str" cm="1">
        <f t="array" ref="BA143">IF(AZ143=0,"",IFERROR(_xlfn._xlws.FILTER(Fert.Out!B:K,Fert.Out!A:A=MT.Out!AZ143),""))</f>
        <v/>
      </c>
      <c r="BK143" s="319" t="str" cm="1">
        <f t="array" ref="BK143">IF(AZ143=0,"",IFERROR(_xlfn._xlws.FILTER(Fert.Out!T:T,Fert.Out!A:A=MT.Out!AZ143),""))</f>
        <v/>
      </c>
      <c r="BM143" s="319" t="str" cm="1">
        <f t="array" ref="BM143">IF(BL143=0,"",IFERROR(_xlfn._xlws.FILTER(pH.Out!C:D,pH.Out!A:A=MT.Out!BL143),""))</f>
        <v/>
      </c>
      <c r="BP143" s="319" t="str" cm="1">
        <f t="array" ref="BP143">IF(BO143=0,"",IFERROR(_xlfn._xlws.FILTER(Plant.Out!C:D,Plant.Out!B:B=MT.Out!BO143),""))</f>
        <v/>
      </c>
      <c r="BR143" s="319" t="str" cm="1">
        <f t="array" ref="BR143">IF(BO143=0,"",IFERROR(_xlfn._xlws.FILTER(Plant.Out!E:P,Plant.Out!B:B=MT.Out!BO143),""))</f>
        <v/>
      </c>
      <c r="CE143" s="319" t="str" cm="1">
        <f t="array" ref="CE143">IF(CD143=0,"",IFERROR(_xlfn._xlws.FILTER('PH.E.Out'!E:G,'PH.E.Out'!A:A=MT.Out!CD143),""))</f>
        <v/>
      </c>
      <c r="CI143" s="319" t="str" cm="1">
        <f t="array" ref="CI143">IF(CH143=0,"",IFERROR(_xlfn._xlws.FILTER(Till.Out!C:C,Till.Out!B:B=MT.Out!CH143),""))</f>
        <v/>
      </c>
      <c r="CK143" s="319" t="str" cm="1">
        <f t="array" ref="CK143">IF(CJ143=0,"",IFERROR(_xlfn._xlws.FILTER(Var.Out!B:S,Var.Out!B:B=MT.Out!CJ143),""))</f>
        <v/>
      </c>
      <c r="DD143" s="319" t="str" cm="1">
        <f t="array" ref="DD143">IF(DC143=0,"",IFERROR(_xlfn._xlws.FILTER(WH.Out!F:G,WH.Out!A:A=MT.Out!DC143),""))</f>
        <v/>
      </c>
      <c r="DG143" s="319" t="str" cm="1">
        <f t="array" ref="DG143">IF(DF143=0,"",IFERROR(_xlfn._xlws.FILTER(Other.Out!B:C,Other.Out!A:A=MT.Out!DF143),""))</f>
        <v/>
      </c>
      <c r="DJ143" s="319" t="str" cm="1">
        <f t="array" ref="DJ143">IF(DI143=0,"",IFERROR(_xlfn._xlws.FILTER(Weed.Out!B:G,Weed.Out!A:A=MT.Out!DI143),""))</f>
        <v/>
      </c>
    </row>
    <row r="144" spans="1:114" x14ac:dyDescent="0.5">
      <c r="A144" s="319" t="str">
        <f t="shared" si="7"/>
        <v/>
      </c>
      <c r="B144" s="319" t="str" cm="1">
        <f t="array" ref="B144">IF(F144="Mulched (left on surface)",IFERROR(_xlfn._xlws.FILTER(Prod.Out!H:H,Prod.Out!B:B=MT.Out!E144),""),IF(F144="Incorporated",IFERROR(_xlfn._xlws.FILTER(Prod.Out!I:I,Prod.Out!B:B=MT.Out!E144),""),IF(F144="Retained (unknown if mulched/incorp.)",IFERROR(_xlfn._xlws.FILTER(Prod.Out!J:J,Prod.Out!B:B=MT.Out!E144),""),"")))</f>
        <v/>
      </c>
      <c r="C144" s="319" t="str">
        <f t="shared" si="6"/>
        <v/>
      </c>
      <c r="M144" s="319" t="str" cm="1">
        <f t="array" ref="M144">IF(L144=0,"",IFERROR(_xlfn._xlws.FILTER(AF.Out!B:I,AF.Out!A:A=MT.Out!L144),""))</f>
        <v/>
      </c>
      <c r="V144" s="319" t="str" cm="1">
        <f t="array" ref="V144">IF(U144=0,"",IFERROR(_xlfn._xlws.FILTER(Animals.Out!P:S,Animals.Out!A:A=MT.Out!U144),""))</f>
        <v/>
      </c>
      <c r="AA144" s="319" t="str" cm="1">
        <f t="array" ref="AA144">IF(Z144=0,"",IFERROR(_xlfn._xlws.FILTER('Chems.Out'!B:B,'Chems.Out'!A:A=MT.Out!Z144),""))</f>
        <v/>
      </c>
      <c r="AC144" s="319" t="str" cm="1">
        <f t="array" ref="AC144">IF(AB144=0,"",IFERROR(_xlfn._xlws.FILTER('PH.E.Out'!M:N,'PH.E.Out'!I:I=MT.Out!AB144),""))</f>
        <v/>
      </c>
      <c r="AF144" s="319" t="str" cm="1">
        <f t="array" ref="AF144">IF(AE144=0,"",IFERROR(_xlfn._xlws.FILTER(AF.Out!B:E,AF.Out!A:A=AE144),""))</f>
        <v/>
      </c>
      <c r="AK144" s="319" t="str" cm="1">
        <f t="array" ref="AK144">IF(AJ144=0,"",IFERROR(_xlfn._xlws.FILTER(Harvest.Out!B:D,Harvest.Out!A:A=MT.Out!AJ144),""))</f>
        <v/>
      </c>
      <c r="AO144" s="319" t="str" cm="1">
        <f t="array" ref="AO144">IF(AN144=0,"",IFERROR(_xlfn._xlws.FILTER(Irrig.Out!B:E,Irrig.Out!A:A=MT.Out!AN144),""))</f>
        <v/>
      </c>
      <c r="AT144" s="319" t="str" cm="1">
        <f t="array" ref="AT144">IF(AS144=0,"",IFERROR(_xlfn._xlws.FILTER('Residues.Out'!F:K,'Residues.Out'!A:A=AS144),""))</f>
        <v/>
      </c>
      <c r="BA144" s="319" t="str" cm="1">
        <f t="array" ref="BA144">IF(AZ144=0,"",IFERROR(_xlfn._xlws.FILTER(Fert.Out!B:K,Fert.Out!A:A=MT.Out!AZ144),""))</f>
        <v/>
      </c>
      <c r="BK144" s="319" t="str" cm="1">
        <f t="array" ref="BK144">IF(AZ144=0,"",IFERROR(_xlfn._xlws.FILTER(Fert.Out!T:T,Fert.Out!A:A=MT.Out!AZ144),""))</f>
        <v/>
      </c>
      <c r="BM144" s="319" t="str" cm="1">
        <f t="array" ref="BM144">IF(BL144=0,"",IFERROR(_xlfn._xlws.FILTER(pH.Out!C:D,pH.Out!A:A=MT.Out!BL144),""))</f>
        <v/>
      </c>
      <c r="BP144" s="319" t="str" cm="1">
        <f t="array" ref="BP144">IF(BO144=0,"",IFERROR(_xlfn._xlws.FILTER(Plant.Out!C:D,Plant.Out!B:B=MT.Out!BO144),""))</f>
        <v/>
      </c>
      <c r="BR144" s="319" t="str" cm="1">
        <f t="array" ref="BR144">IF(BO144=0,"",IFERROR(_xlfn._xlws.FILTER(Plant.Out!E:P,Plant.Out!B:B=MT.Out!BO144),""))</f>
        <v/>
      </c>
      <c r="CE144" s="319" t="str" cm="1">
        <f t="array" ref="CE144">IF(CD144=0,"",IFERROR(_xlfn._xlws.FILTER('PH.E.Out'!E:G,'PH.E.Out'!A:A=MT.Out!CD144),""))</f>
        <v/>
      </c>
      <c r="CI144" s="319" t="str" cm="1">
        <f t="array" ref="CI144">IF(CH144=0,"",IFERROR(_xlfn._xlws.FILTER(Till.Out!C:C,Till.Out!B:B=MT.Out!CH144),""))</f>
        <v/>
      </c>
      <c r="CK144" s="319" t="str" cm="1">
        <f t="array" ref="CK144">IF(CJ144=0,"",IFERROR(_xlfn._xlws.FILTER(Var.Out!B:S,Var.Out!B:B=MT.Out!CJ144),""))</f>
        <v/>
      </c>
      <c r="DD144" s="319" t="str" cm="1">
        <f t="array" ref="DD144">IF(DC144=0,"",IFERROR(_xlfn._xlws.FILTER(WH.Out!F:G,WH.Out!A:A=MT.Out!DC144),""))</f>
        <v/>
      </c>
      <c r="DG144" s="319" t="str" cm="1">
        <f t="array" ref="DG144">IF(DF144=0,"",IFERROR(_xlfn._xlws.FILTER(Other.Out!B:C,Other.Out!A:A=MT.Out!DF144),""))</f>
        <v/>
      </c>
      <c r="DJ144" s="319" t="str" cm="1">
        <f t="array" ref="DJ144">IF(DI144=0,"",IFERROR(_xlfn._xlws.FILTER(Weed.Out!B:G,Weed.Out!A:A=MT.Out!DI144),""))</f>
        <v/>
      </c>
    </row>
    <row r="145" spans="1:114" x14ac:dyDescent="0.5">
      <c r="A145" s="319" t="str">
        <f t="shared" si="7"/>
        <v/>
      </c>
      <c r="B145" s="319" t="str" cm="1">
        <f t="array" ref="B145">IF(F145="Mulched (left on surface)",IFERROR(_xlfn._xlws.FILTER(Prod.Out!H:H,Prod.Out!B:B=MT.Out!E145),""),IF(F145="Incorporated",IFERROR(_xlfn._xlws.FILTER(Prod.Out!I:I,Prod.Out!B:B=MT.Out!E145),""),IF(F145="Retained (unknown if mulched/incorp.)",IFERROR(_xlfn._xlws.FILTER(Prod.Out!J:J,Prod.Out!B:B=MT.Out!E145),""),"")))</f>
        <v/>
      </c>
      <c r="C145" s="319" t="str">
        <f t="shared" si="6"/>
        <v/>
      </c>
      <c r="M145" s="319" t="str" cm="1">
        <f t="array" ref="M145">IF(L145=0,"",IFERROR(_xlfn._xlws.FILTER(AF.Out!B:I,AF.Out!A:A=MT.Out!L145),""))</f>
        <v/>
      </c>
      <c r="V145" s="319" t="str" cm="1">
        <f t="array" ref="V145">IF(U145=0,"",IFERROR(_xlfn._xlws.FILTER(Animals.Out!P:S,Animals.Out!A:A=MT.Out!U145),""))</f>
        <v/>
      </c>
      <c r="AA145" s="319" t="str" cm="1">
        <f t="array" ref="AA145">IF(Z145=0,"",IFERROR(_xlfn._xlws.FILTER('Chems.Out'!B:B,'Chems.Out'!A:A=MT.Out!Z145),""))</f>
        <v/>
      </c>
      <c r="AC145" s="319" t="str" cm="1">
        <f t="array" ref="AC145">IF(AB145=0,"",IFERROR(_xlfn._xlws.FILTER('PH.E.Out'!M:N,'PH.E.Out'!I:I=MT.Out!AB145),""))</f>
        <v/>
      </c>
      <c r="AF145" s="319" t="str" cm="1">
        <f t="array" ref="AF145">IF(AE145=0,"",IFERROR(_xlfn._xlws.FILTER(AF.Out!B:E,AF.Out!A:A=AE145),""))</f>
        <v/>
      </c>
      <c r="AK145" s="319" t="str" cm="1">
        <f t="array" ref="AK145">IF(AJ145=0,"",IFERROR(_xlfn._xlws.FILTER(Harvest.Out!B:D,Harvest.Out!A:A=MT.Out!AJ145),""))</f>
        <v/>
      </c>
      <c r="AO145" s="319" t="str" cm="1">
        <f t="array" ref="AO145">IF(AN145=0,"",IFERROR(_xlfn._xlws.FILTER(Irrig.Out!B:E,Irrig.Out!A:A=MT.Out!AN145),""))</f>
        <v/>
      </c>
      <c r="AT145" s="319" t="str" cm="1">
        <f t="array" ref="AT145">IF(AS145=0,"",IFERROR(_xlfn._xlws.FILTER('Residues.Out'!F:K,'Residues.Out'!A:A=AS145),""))</f>
        <v/>
      </c>
      <c r="BA145" s="319" t="str" cm="1">
        <f t="array" ref="BA145">IF(AZ145=0,"",IFERROR(_xlfn._xlws.FILTER(Fert.Out!B:K,Fert.Out!A:A=MT.Out!AZ145),""))</f>
        <v/>
      </c>
      <c r="BK145" s="319" t="str" cm="1">
        <f t="array" ref="BK145">IF(AZ145=0,"",IFERROR(_xlfn._xlws.FILTER(Fert.Out!T:T,Fert.Out!A:A=MT.Out!AZ145),""))</f>
        <v/>
      </c>
      <c r="BM145" s="319" t="str" cm="1">
        <f t="array" ref="BM145">IF(BL145=0,"",IFERROR(_xlfn._xlws.FILTER(pH.Out!C:D,pH.Out!A:A=MT.Out!BL145),""))</f>
        <v/>
      </c>
      <c r="BP145" s="319" t="str" cm="1">
        <f t="array" ref="BP145">IF(BO145=0,"",IFERROR(_xlfn._xlws.FILTER(Plant.Out!C:D,Plant.Out!B:B=MT.Out!BO145),""))</f>
        <v/>
      </c>
      <c r="BR145" s="319" t="str" cm="1">
        <f t="array" ref="BR145">IF(BO145=0,"",IFERROR(_xlfn._xlws.FILTER(Plant.Out!E:P,Plant.Out!B:B=MT.Out!BO145),""))</f>
        <v/>
      </c>
      <c r="CE145" s="319" t="str" cm="1">
        <f t="array" ref="CE145">IF(CD145=0,"",IFERROR(_xlfn._xlws.FILTER('PH.E.Out'!E:G,'PH.E.Out'!A:A=MT.Out!CD145),""))</f>
        <v/>
      </c>
      <c r="CI145" s="319" t="str" cm="1">
        <f t="array" ref="CI145">IF(CH145=0,"",IFERROR(_xlfn._xlws.FILTER(Till.Out!C:C,Till.Out!B:B=MT.Out!CH145),""))</f>
        <v/>
      </c>
      <c r="CK145" s="319" t="str" cm="1">
        <f t="array" ref="CK145">IF(CJ145=0,"",IFERROR(_xlfn._xlws.FILTER(Var.Out!B:S,Var.Out!B:B=MT.Out!CJ145),""))</f>
        <v/>
      </c>
      <c r="DD145" s="319" t="str" cm="1">
        <f t="array" ref="DD145">IF(DC145=0,"",IFERROR(_xlfn._xlws.FILTER(WH.Out!F:G,WH.Out!A:A=MT.Out!DC145),""))</f>
        <v/>
      </c>
      <c r="DG145" s="319" t="str" cm="1">
        <f t="array" ref="DG145">IF(DF145=0,"",IFERROR(_xlfn._xlws.FILTER(Other.Out!B:C,Other.Out!A:A=MT.Out!DF145),""))</f>
        <v/>
      </c>
      <c r="DJ145" s="319" t="str" cm="1">
        <f t="array" ref="DJ145">IF(DI145=0,"",IFERROR(_xlfn._xlws.FILTER(Weed.Out!B:G,Weed.Out!A:A=MT.Out!DI145),""))</f>
        <v/>
      </c>
    </row>
    <row r="146" spans="1:114" x14ac:dyDescent="0.5">
      <c r="A146" s="319" t="str">
        <f t="shared" si="7"/>
        <v/>
      </c>
      <c r="B146" s="319" t="str" cm="1">
        <f t="array" ref="B146">IF(F146="Mulched (left on surface)",IFERROR(_xlfn._xlws.FILTER(Prod.Out!H:H,Prod.Out!B:B=MT.Out!E146),""),IF(F146="Incorporated",IFERROR(_xlfn._xlws.FILTER(Prod.Out!I:I,Prod.Out!B:B=MT.Out!E146),""),IF(F146="Retained (unknown if mulched/incorp.)",IFERROR(_xlfn._xlws.FILTER(Prod.Out!J:J,Prod.Out!B:B=MT.Out!E146),""),"")))</f>
        <v/>
      </c>
      <c r="C146" s="319" t="str">
        <f t="shared" si="6"/>
        <v/>
      </c>
      <c r="M146" s="319" t="str" cm="1">
        <f t="array" ref="M146">IF(L146=0,"",IFERROR(_xlfn._xlws.FILTER(AF.Out!B:I,AF.Out!A:A=MT.Out!L146),""))</f>
        <v/>
      </c>
      <c r="V146" s="319" t="str" cm="1">
        <f t="array" ref="V146">IF(U146=0,"",IFERROR(_xlfn._xlws.FILTER(Animals.Out!P:S,Animals.Out!A:A=MT.Out!U146),""))</f>
        <v/>
      </c>
      <c r="AA146" s="319" t="str" cm="1">
        <f t="array" ref="AA146">IF(Z146=0,"",IFERROR(_xlfn._xlws.FILTER('Chems.Out'!B:B,'Chems.Out'!A:A=MT.Out!Z146),""))</f>
        <v/>
      </c>
      <c r="AC146" s="319" t="str" cm="1">
        <f t="array" ref="AC146">IF(AB146=0,"",IFERROR(_xlfn._xlws.FILTER('PH.E.Out'!M:N,'PH.E.Out'!I:I=MT.Out!AB146),""))</f>
        <v/>
      </c>
      <c r="AF146" s="319" t="str" cm="1">
        <f t="array" ref="AF146">IF(AE146=0,"",IFERROR(_xlfn._xlws.FILTER(AF.Out!B:E,AF.Out!A:A=AE146),""))</f>
        <v/>
      </c>
      <c r="AK146" s="319" t="str" cm="1">
        <f t="array" ref="AK146">IF(AJ146=0,"",IFERROR(_xlfn._xlws.FILTER(Harvest.Out!B:D,Harvest.Out!A:A=MT.Out!AJ146),""))</f>
        <v/>
      </c>
      <c r="AO146" s="319" t="str" cm="1">
        <f t="array" ref="AO146">IF(AN146=0,"",IFERROR(_xlfn._xlws.FILTER(Irrig.Out!B:E,Irrig.Out!A:A=MT.Out!AN146),""))</f>
        <v/>
      </c>
      <c r="AT146" s="319" t="str" cm="1">
        <f t="array" ref="AT146">IF(AS146=0,"",IFERROR(_xlfn._xlws.FILTER('Residues.Out'!F:K,'Residues.Out'!A:A=AS146),""))</f>
        <v/>
      </c>
      <c r="BA146" s="319" t="str" cm="1">
        <f t="array" ref="BA146">IF(AZ146=0,"",IFERROR(_xlfn._xlws.FILTER(Fert.Out!B:K,Fert.Out!A:A=MT.Out!AZ146),""))</f>
        <v/>
      </c>
      <c r="BK146" s="319" t="str" cm="1">
        <f t="array" ref="BK146">IF(AZ146=0,"",IFERROR(_xlfn._xlws.FILTER(Fert.Out!T:T,Fert.Out!A:A=MT.Out!AZ146),""))</f>
        <v/>
      </c>
      <c r="BM146" s="319" t="str" cm="1">
        <f t="array" ref="BM146">IF(BL146=0,"",IFERROR(_xlfn._xlws.FILTER(pH.Out!C:D,pH.Out!A:A=MT.Out!BL146),""))</f>
        <v/>
      </c>
      <c r="BP146" s="319" t="str" cm="1">
        <f t="array" ref="BP146">IF(BO146=0,"",IFERROR(_xlfn._xlws.FILTER(Plant.Out!C:D,Plant.Out!B:B=MT.Out!BO146),""))</f>
        <v/>
      </c>
      <c r="BR146" s="319" t="str" cm="1">
        <f t="array" ref="BR146">IF(BO146=0,"",IFERROR(_xlfn._xlws.FILTER(Plant.Out!E:P,Plant.Out!B:B=MT.Out!BO146),""))</f>
        <v/>
      </c>
      <c r="CE146" s="319" t="str" cm="1">
        <f t="array" ref="CE146">IF(CD146=0,"",IFERROR(_xlfn._xlws.FILTER('PH.E.Out'!E:G,'PH.E.Out'!A:A=MT.Out!CD146),""))</f>
        <v/>
      </c>
      <c r="CI146" s="319" t="str" cm="1">
        <f t="array" ref="CI146">IF(CH146=0,"",IFERROR(_xlfn._xlws.FILTER(Till.Out!C:C,Till.Out!B:B=MT.Out!CH146),""))</f>
        <v/>
      </c>
      <c r="CK146" s="319" t="str" cm="1">
        <f t="array" ref="CK146">IF(CJ146=0,"",IFERROR(_xlfn._xlws.FILTER(Var.Out!B:S,Var.Out!B:B=MT.Out!CJ146),""))</f>
        <v/>
      </c>
      <c r="DD146" s="319" t="str" cm="1">
        <f t="array" ref="DD146">IF(DC146=0,"",IFERROR(_xlfn._xlws.FILTER(WH.Out!F:G,WH.Out!A:A=MT.Out!DC146),""))</f>
        <v/>
      </c>
      <c r="DG146" s="319" t="str" cm="1">
        <f t="array" ref="DG146">IF(DF146=0,"",IFERROR(_xlfn._xlws.FILTER(Other.Out!B:C,Other.Out!A:A=MT.Out!DF146),""))</f>
        <v/>
      </c>
      <c r="DJ146" s="319" t="str" cm="1">
        <f t="array" ref="DJ146">IF(DI146=0,"",IFERROR(_xlfn._xlws.FILTER(Weed.Out!B:G,Weed.Out!A:A=MT.Out!DI146),""))</f>
        <v/>
      </c>
    </row>
    <row r="147" spans="1:114" x14ac:dyDescent="0.5">
      <c r="A147" s="319" t="str">
        <f t="shared" si="7"/>
        <v/>
      </c>
      <c r="B147" s="319" t="str" cm="1">
        <f t="array" ref="B147">IF(F147="Mulched (left on surface)",IFERROR(_xlfn._xlws.FILTER(Prod.Out!H:H,Prod.Out!B:B=MT.Out!E147),""),IF(F147="Incorporated",IFERROR(_xlfn._xlws.FILTER(Prod.Out!I:I,Prod.Out!B:B=MT.Out!E147),""),IF(F147="Retained (unknown if mulched/incorp.)",IFERROR(_xlfn._xlws.FILTER(Prod.Out!J:J,Prod.Out!B:B=MT.Out!E147),""),"")))</f>
        <v/>
      </c>
      <c r="C147" s="319" t="str">
        <f t="shared" si="6"/>
        <v/>
      </c>
      <c r="M147" s="319" t="str" cm="1">
        <f t="array" ref="M147">IF(L147=0,"",IFERROR(_xlfn._xlws.FILTER(AF.Out!B:I,AF.Out!A:A=MT.Out!L147),""))</f>
        <v/>
      </c>
      <c r="V147" s="319" t="str" cm="1">
        <f t="array" ref="V147">IF(U147=0,"",IFERROR(_xlfn._xlws.FILTER(Animals.Out!P:S,Animals.Out!A:A=MT.Out!U147),""))</f>
        <v/>
      </c>
      <c r="AA147" s="319" t="str" cm="1">
        <f t="array" ref="AA147">IF(Z147=0,"",IFERROR(_xlfn._xlws.FILTER('Chems.Out'!B:B,'Chems.Out'!A:A=MT.Out!Z147),""))</f>
        <v/>
      </c>
      <c r="AC147" s="319" t="str" cm="1">
        <f t="array" ref="AC147">IF(AB147=0,"",IFERROR(_xlfn._xlws.FILTER('PH.E.Out'!M:N,'PH.E.Out'!I:I=MT.Out!AB147),""))</f>
        <v/>
      </c>
      <c r="AF147" s="319" t="str" cm="1">
        <f t="array" ref="AF147">IF(AE147=0,"",IFERROR(_xlfn._xlws.FILTER(AF.Out!B:E,AF.Out!A:A=AE147),""))</f>
        <v/>
      </c>
      <c r="AK147" s="319" t="str" cm="1">
        <f t="array" ref="AK147">IF(AJ147=0,"",IFERROR(_xlfn._xlws.FILTER(Harvest.Out!B:D,Harvest.Out!A:A=MT.Out!AJ147),""))</f>
        <v/>
      </c>
      <c r="AO147" s="319" t="str" cm="1">
        <f t="array" ref="AO147">IF(AN147=0,"",IFERROR(_xlfn._xlws.FILTER(Irrig.Out!B:E,Irrig.Out!A:A=MT.Out!AN147),""))</f>
        <v/>
      </c>
      <c r="AT147" s="319" t="str" cm="1">
        <f t="array" ref="AT147">IF(AS147=0,"",IFERROR(_xlfn._xlws.FILTER('Residues.Out'!F:K,'Residues.Out'!A:A=AS147),""))</f>
        <v/>
      </c>
      <c r="BA147" s="319" t="str" cm="1">
        <f t="array" ref="BA147">IF(AZ147=0,"",IFERROR(_xlfn._xlws.FILTER(Fert.Out!B:K,Fert.Out!A:A=MT.Out!AZ147),""))</f>
        <v/>
      </c>
      <c r="BK147" s="319" t="str" cm="1">
        <f t="array" ref="BK147">IF(AZ147=0,"",IFERROR(_xlfn._xlws.FILTER(Fert.Out!T:T,Fert.Out!A:A=MT.Out!AZ147),""))</f>
        <v/>
      </c>
      <c r="BM147" s="319" t="str" cm="1">
        <f t="array" ref="BM147">IF(BL147=0,"",IFERROR(_xlfn._xlws.FILTER(pH.Out!C:D,pH.Out!A:A=MT.Out!BL147),""))</f>
        <v/>
      </c>
      <c r="BP147" s="319" t="str" cm="1">
        <f t="array" ref="BP147">IF(BO147=0,"",IFERROR(_xlfn._xlws.FILTER(Plant.Out!C:D,Plant.Out!B:B=MT.Out!BO147),""))</f>
        <v/>
      </c>
      <c r="BR147" s="319" t="str" cm="1">
        <f t="array" ref="BR147">IF(BO147=0,"",IFERROR(_xlfn._xlws.FILTER(Plant.Out!E:P,Plant.Out!B:B=MT.Out!BO147),""))</f>
        <v/>
      </c>
      <c r="CE147" s="319" t="str" cm="1">
        <f t="array" ref="CE147">IF(CD147=0,"",IFERROR(_xlfn._xlws.FILTER('PH.E.Out'!E:G,'PH.E.Out'!A:A=MT.Out!CD147),""))</f>
        <v/>
      </c>
      <c r="CI147" s="319" t="str" cm="1">
        <f t="array" ref="CI147">IF(CH147=0,"",IFERROR(_xlfn._xlws.FILTER(Till.Out!C:C,Till.Out!B:B=MT.Out!CH147),""))</f>
        <v/>
      </c>
      <c r="CK147" s="319" t="str" cm="1">
        <f t="array" ref="CK147">IF(CJ147=0,"",IFERROR(_xlfn._xlws.FILTER(Var.Out!B:S,Var.Out!B:B=MT.Out!CJ147),""))</f>
        <v/>
      </c>
      <c r="DD147" s="319" t="str" cm="1">
        <f t="array" ref="DD147">IF(DC147=0,"",IFERROR(_xlfn._xlws.FILTER(WH.Out!F:G,WH.Out!A:A=MT.Out!DC147),""))</f>
        <v/>
      </c>
      <c r="DG147" s="319" t="str" cm="1">
        <f t="array" ref="DG147">IF(DF147=0,"",IFERROR(_xlfn._xlws.FILTER(Other.Out!B:C,Other.Out!A:A=MT.Out!DF147),""))</f>
        <v/>
      </c>
      <c r="DJ147" s="319" t="str" cm="1">
        <f t="array" ref="DJ147">IF(DI147=0,"",IFERROR(_xlfn._xlws.FILTER(Weed.Out!B:G,Weed.Out!A:A=MT.Out!DI147),""))</f>
        <v/>
      </c>
    </row>
    <row r="148" spans="1:114" x14ac:dyDescent="0.5">
      <c r="A148" s="319" t="str">
        <f t="shared" si="7"/>
        <v/>
      </c>
      <c r="B148" s="319" t="str" cm="1">
        <f t="array" ref="B148">IF(F148="Mulched (left on surface)",IFERROR(_xlfn._xlws.FILTER(Prod.Out!H:H,Prod.Out!B:B=MT.Out!E148),""),IF(F148="Incorporated",IFERROR(_xlfn._xlws.FILTER(Prod.Out!I:I,Prod.Out!B:B=MT.Out!E148),""),IF(F148="Retained (unknown if mulched/incorp.)",IFERROR(_xlfn._xlws.FILTER(Prod.Out!J:J,Prod.Out!B:B=MT.Out!E148),""),"")))</f>
        <v/>
      </c>
      <c r="C148" s="319" t="str">
        <f t="shared" si="6"/>
        <v/>
      </c>
      <c r="M148" s="319" t="str" cm="1">
        <f t="array" ref="M148">IF(L148=0,"",IFERROR(_xlfn._xlws.FILTER(AF.Out!B:I,AF.Out!A:A=MT.Out!L148),""))</f>
        <v/>
      </c>
      <c r="V148" s="319" t="str" cm="1">
        <f t="array" ref="V148">IF(U148=0,"",IFERROR(_xlfn._xlws.FILTER(Animals.Out!P:S,Animals.Out!A:A=MT.Out!U148),""))</f>
        <v/>
      </c>
      <c r="AA148" s="319" t="str" cm="1">
        <f t="array" ref="AA148">IF(Z148=0,"",IFERROR(_xlfn._xlws.FILTER('Chems.Out'!B:B,'Chems.Out'!A:A=MT.Out!Z148),""))</f>
        <v/>
      </c>
      <c r="AC148" s="319" t="str" cm="1">
        <f t="array" ref="AC148">IF(AB148=0,"",IFERROR(_xlfn._xlws.FILTER('PH.E.Out'!M:N,'PH.E.Out'!I:I=MT.Out!AB148),""))</f>
        <v/>
      </c>
      <c r="AF148" s="319" t="str" cm="1">
        <f t="array" ref="AF148">IF(AE148=0,"",IFERROR(_xlfn._xlws.FILTER(AF.Out!B:E,AF.Out!A:A=AE148),""))</f>
        <v/>
      </c>
      <c r="AK148" s="319" t="str" cm="1">
        <f t="array" ref="AK148">IF(AJ148=0,"",IFERROR(_xlfn._xlws.FILTER(Harvest.Out!B:D,Harvest.Out!A:A=MT.Out!AJ148),""))</f>
        <v/>
      </c>
      <c r="AO148" s="319" t="str" cm="1">
        <f t="array" ref="AO148">IF(AN148=0,"",IFERROR(_xlfn._xlws.FILTER(Irrig.Out!B:E,Irrig.Out!A:A=MT.Out!AN148),""))</f>
        <v/>
      </c>
      <c r="AT148" s="319" t="str" cm="1">
        <f t="array" ref="AT148">IF(AS148=0,"",IFERROR(_xlfn._xlws.FILTER('Residues.Out'!F:K,'Residues.Out'!A:A=AS148),""))</f>
        <v/>
      </c>
      <c r="BA148" s="319" t="str" cm="1">
        <f t="array" ref="BA148">IF(AZ148=0,"",IFERROR(_xlfn._xlws.FILTER(Fert.Out!B:K,Fert.Out!A:A=MT.Out!AZ148),""))</f>
        <v/>
      </c>
      <c r="BK148" s="319" t="str" cm="1">
        <f t="array" ref="BK148">IF(AZ148=0,"",IFERROR(_xlfn._xlws.FILTER(Fert.Out!T:T,Fert.Out!A:A=MT.Out!AZ148),""))</f>
        <v/>
      </c>
      <c r="BM148" s="319" t="str" cm="1">
        <f t="array" ref="BM148">IF(BL148=0,"",IFERROR(_xlfn._xlws.FILTER(pH.Out!C:D,pH.Out!A:A=MT.Out!BL148),""))</f>
        <v/>
      </c>
      <c r="BP148" s="319" t="str" cm="1">
        <f t="array" ref="BP148">IF(BO148=0,"",IFERROR(_xlfn._xlws.FILTER(Plant.Out!C:D,Plant.Out!B:B=MT.Out!BO148),""))</f>
        <v/>
      </c>
      <c r="BR148" s="319" t="str" cm="1">
        <f t="array" ref="BR148">IF(BO148=0,"",IFERROR(_xlfn._xlws.FILTER(Plant.Out!E:P,Plant.Out!B:B=MT.Out!BO148),""))</f>
        <v/>
      </c>
      <c r="CE148" s="319" t="str" cm="1">
        <f t="array" ref="CE148">IF(CD148=0,"",IFERROR(_xlfn._xlws.FILTER('PH.E.Out'!E:G,'PH.E.Out'!A:A=MT.Out!CD148),""))</f>
        <v/>
      </c>
      <c r="CI148" s="319" t="str" cm="1">
        <f t="array" ref="CI148">IF(CH148=0,"",IFERROR(_xlfn._xlws.FILTER(Till.Out!C:C,Till.Out!B:B=MT.Out!CH148),""))</f>
        <v/>
      </c>
      <c r="CK148" s="319" t="str" cm="1">
        <f t="array" ref="CK148">IF(CJ148=0,"",IFERROR(_xlfn._xlws.FILTER(Var.Out!B:S,Var.Out!B:B=MT.Out!CJ148),""))</f>
        <v/>
      </c>
      <c r="DD148" s="319" t="str" cm="1">
        <f t="array" ref="DD148">IF(DC148=0,"",IFERROR(_xlfn._xlws.FILTER(WH.Out!F:G,WH.Out!A:A=MT.Out!DC148),""))</f>
        <v/>
      </c>
      <c r="DG148" s="319" t="str" cm="1">
        <f t="array" ref="DG148">IF(DF148=0,"",IFERROR(_xlfn._xlws.FILTER(Other.Out!B:C,Other.Out!A:A=MT.Out!DF148),""))</f>
        <v/>
      </c>
      <c r="DJ148" s="319" t="str" cm="1">
        <f t="array" ref="DJ148">IF(DI148=0,"",IFERROR(_xlfn._xlws.FILTER(Weed.Out!B:G,Weed.Out!A:A=MT.Out!DI148),""))</f>
        <v/>
      </c>
    </row>
    <row r="149" spans="1:114" x14ac:dyDescent="0.5">
      <c r="A149" s="319" t="str">
        <f t="shared" si="7"/>
        <v/>
      </c>
      <c r="B149" s="319" t="str" cm="1">
        <f t="array" ref="B149">IF(F149="Mulched (left on surface)",IFERROR(_xlfn._xlws.FILTER(Prod.Out!H:H,Prod.Out!B:B=MT.Out!E149),""),IF(F149="Incorporated",IFERROR(_xlfn._xlws.FILTER(Prod.Out!I:I,Prod.Out!B:B=MT.Out!E149),""),IF(F149="Retained (unknown if mulched/incorp.)",IFERROR(_xlfn._xlws.FILTER(Prod.Out!J:J,Prod.Out!B:B=MT.Out!E149),""),"")))</f>
        <v/>
      </c>
      <c r="C149" s="319" t="str">
        <f t="shared" si="6"/>
        <v/>
      </c>
      <c r="M149" s="319" t="str" cm="1">
        <f t="array" ref="M149">IF(L149=0,"",IFERROR(_xlfn._xlws.FILTER(AF.Out!B:I,AF.Out!A:A=MT.Out!L149),""))</f>
        <v/>
      </c>
      <c r="V149" s="319" t="str" cm="1">
        <f t="array" ref="V149">IF(U149=0,"",IFERROR(_xlfn._xlws.FILTER(Animals.Out!P:S,Animals.Out!A:A=MT.Out!U149),""))</f>
        <v/>
      </c>
      <c r="AA149" s="319" t="str" cm="1">
        <f t="array" ref="AA149">IF(Z149=0,"",IFERROR(_xlfn._xlws.FILTER('Chems.Out'!B:B,'Chems.Out'!A:A=MT.Out!Z149),""))</f>
        <v/>
      </c>
      <c r="AC149" s="319" t="str" cm="1">
        <f t="array" ref="AC149">IF(AB149=0,"",IFERROR(_xlfn._xlws.FILTER('PH.E.Out'!M:N,'PH.E.Out'!I:I=MT.Out!AB149),""))</f>
        <v/>
      </c>
      <c r="AF149" s="319" t="str" cm="1">
        <f t="array" ref="AF149">IF(AE149=0,"",IFERROR(_xlfn._xlws.FILTER(AF.Out!B:E,AF.Out!A:A=AE149),""))</f>
        <v/>
      </c>
      <c r="AK149" s="319" t="str" cm="1">
        <f t="array" ref="AK149">IF(AJ149=0,"",IFERROR(_xlfn._xlws.FILTER(Harvest.Out!B:D,Harvest.Out!A:A=MT.Out!AJ149),""))</f>
        <v/>
      </c>
      <c r="AO149" s="319" t="str" cm="1">
        <f t="array" ref="AO149">IF(AN149=0,"",IFERROR(_xlfn._xlws.FILTER(Irrig.Out!B:E,Irrig.Out!A:A=MT.Out!AN149),""))</f>
        <v/>
      </c>
      <c r="AT149" s="319" t="str" cm="1">
        <f t="array" ref="AT149">IF(AS149=0,"",IFERROR(_xlfn._xlws.FILTER('Residues.Out'!F:K,'Residues.Out'!A:A=AS149),""))</f>
        <v/>
      </c>
      <c r="BA149" s="319" t="str" cm="1">
        <f t="array" ref="BA149">IF(AZ149=0,"",IFERROR(_xlfn._xlws.FILTER(Fert.Out!B:K,Fert.Out!A:A=MT.Out!AZ149),""))</f>
        <v/>
      </c>
      <c r="BK149" s="319" t="str" cm="1">
        <f t="array" ref="BK149">IF(AZ149=0,"",IFERROR(_xlfn._xlws.FILTER(Fert.Out!T:T,Fert.Out!A:A=MT.Out!AZ149),""))</f>
        <v/>
      </c>
      <c r="BM149" s="319" t="str" cm="1">
        <f t="array" ref="BM149">IF(BL149=0,"",IFERROR(_xlfn._xlws.FILTER(pH.Out!C:D,pH.Out!A:A=MT.Out!BL149),""))</f>
        <v/>
      </c>
      <c r="BP149" s="319" t="str" cm="1">
        <f t="array" ref="BP149">IF(BO149=0,"",IFERROR(_xlfn._xlws.FILTER(Plant.Out!C:D,Plant.Out!B:B=MT.Out!BO149),""))</f>
        <v/>
      </c>
      <c r="BR149" s="319" t="str" cm="1">
        <f t="array" ref="BR149">IF(BO149=0,"",IFERROR(_xlfn._xlws.FILTER(Plant.Out!E:P,Plant.Out!B:B=MT.Out!BO149),""))</f>
        <v/>
      </c>
      <c r="CE149" s="319" t="str" cm="1">
        <f t="array" ref="CE149">IF(CD149=0,"",IFERROR(_xlfn._xlws.FILTER('PH.E.Out'!E:G,'PH.E.Out'!A:A=MT.Out!CD149),""))</f>
        <v/>
      </c>
      <c r="CI149" s="319" t="str" cm="1">
        <f t="array" ref="CI149">IF(CH149=0,"",IFERROR(_xlfn._xlws.FILTER(Till.Out!C:C,Till.Out!B:B=MT.Out!CH149),""))</f>
        <v/>
      </c>
      <c r="CK149" s="319" t="str" cm="1">
        <f t="array" ref="CK149">IF(CJ149=0,"",IFERROR(_xlfn._xlws.FILTER(Var.Out!B:S,Var.Out!B:B=MT.Out!CJ149),""))</f>
        <v/>
      </c>
      <c r="DD149" s="319" t="str" cm="1">
        <f t="array" ref="DD149">IF(DC149=0,"",IFERROR(_xlfn._xlws.FILTER(WH.Out!F:G,WH.Out!A:A=MT.Out!DC149),""))</f>
        <v/>
      </c>
      <c r="DG149" s="319" t="str" cm="1">
        <f t="array" ref="DG149">IF(DF149=0,"",IFERROR(_xlfn._xlws.FILTER(Other.Out!B:C,Other.Out!A:A=MT.Out!DF149),""))</f>
        <v/>
      </c>
      <c r="DJ149" s="319" t="str" cm="1">
        <f t="array" ref="DJ149">IF(DI149=0,"",IFERROR(_xlfn._xlws.FILTER(Weed.Out!B:G,Weed.Out!A:A=MT.Out!DI149),""))</f>
        <v/>
      </c>
    </row>
    <row r="150" spans="1:114" x14ac:dyDescent="0.5">
      <c r="A150" s="319" t="str">
        <f t="shared" si="7"/>
        <v/>
      </c>
      <c r="B150" s="319" t="str" cm="1">
        <f t="array" ref="B150">IF(F150="Mulched (left on surface)",IFERROR(_xlfn._xlws.FILTER(Prod.Out!H:H,Prod.Out!B:B=MT.Out!E150),""),IF(F150="Incorporated",IFERROR(_xlfn._xlws.FILTER(Prod.Out!I:I,Prod.Out!B:B=MT.Out!E150),""),IF(F150="Retained (unknown if mulched/incorp.)",IFERROR(_xlfn._xlws.FILTER(Prod.Out!J:J,Prod.Out!B:B=MT.Out!E150),""),"")))</f>
        <v/>
      </c>
      <c r="C150" s="319" t="str">
        <f t="shared" si="6"/>
        <v/>
      </c>
      <c r="M150" s="319" t="str" cm="1">
        <f t="array" ref="M150">IF(L150=0,"",IFERROR(_xlfn._xlws.FILTER(AF.Out!B:I,AF.Out!A:A=MT.Out!L150),""))</f>
        <v/>
      </c>
      <c r="V150" s="319" t="str" cm="1">
        <f t="array" ref="V150">IF(U150=0,"",IFERROR(_xlfn._xlws.FILTER(Animals.Out!P:S,Animals.Out!A:A=MT.Out!U150),""))</f>
        <v/>
      </c>
      <c r="AA150" s="319" t="str" cm="1">
        <f t="array" ref="AA150">IF(Z150=0,"",IFERROR(_xlfn._xlws.FILTER('Chems.Out'!B:B,'Chems.Out'!A:A=MT.Out!Z150),""))</f>
        <v/>
      </c>
      <c r="AC150" s="319" t="str" cm="1">
        <f t="array" ref="AC150">IF(AB150=0,"",IFERROR(_xlfn._xlws.FILTER('PH.E.Out'!M:N,'PH.E.Out'!I:I=MT.Out!AB150),""))</f>
        <v/>
      </c>
      <c r="AF150" s="319" t="str" cm="1">
        <f t="array" ref="AF150">IF(AE150=0,"",IFERROR(_xlfn._xlws.FILTER(AF.Out!B:E,AF.Out!A:A=AE150),""))</f>
        <v/>
      </c>
      <c r="AK150" s="319" t="str" cm="1">
        <f t="array" ref="AK150">IF(AJ150=0,"",IFERROR(_xlfn._xlws.FILTER(Harvest.Out!B:D,Harvest.Out!A:A=MT.Out!AJ150),""))</f>
        <v/>
      </c>
      <c r="AO150" s="319" t="str" cm="1">
        <f t="array" ref="AO150">IF(AN150=0,"",IFERROR(_xlfn._xlws.FILTER(Irrig.Out!B:E,Irrig.Out!A:A=MT.Out!AN150),""))</f>
        <v/>
      </c>
      <c r="AT150" s="319" t="str" cm="1">
        <f t="array" ref="AT150">IF(AS150=0,"",IFERROR(_xlfn._xlws.FILTER('Residues.Out'!F:K,'Residues.Out'!A:A=AS150),""))</f>
        <v/>
      </c>
      <c r="BA150" s="319" t="str" cm="1">
        <f t="array" ref="BA150">IF(AZ150=0,"",IFERROR(_xlfn._xlws.FILTER(Fert.Out!B:K,Fert.Out!A:A=MT.Out!AZ150),""))</f>
        <v/>
      </c>
      <c r="BK150" s="319" t="str" cm="1">
        <f t="array" ref="BK150">IF(AZ150=0,"",IFERROR(_xlfn._xlws.FILTER(Fert.Out!T:T,Fert.Out!A:A=MT.Out!AZ150),""))</f>
        <v/>
      </c>
      <c r="BM150" s="319" t="str" cm="1">
        <f t="array" ref="BM150">IF(BL150=0,"",IFERROR(_xlfn._xlws.FILTER(pH.Out!C:D,pH.Out!A:A=MT.Out!BL150),""))</f>
        <v/>
      </c>
      <c r="BP150" s="319" t="str" cm="1">
        <f t="array" ref="BP150">IF(BO150=0,"",IFERROR(_xlfn._xlws.FILTER(Plant.Out!C:D,Plant.Out!B:B=MT.Out!BO150),""))</f>
        <v/>
      </c>
      <c r="BR150" s="319" t="str" cm="1">
        <f t="array" ref="BR150">IF(BO150=0,"",IFERROR(_xlfn._xlws.FILTER(Plant.Out!E:P,Plant.Out!B:B=MT.Out!BO150),""))</f>
        <v/>
      </c>
      <c r="CE150" s="319" t="str" cm="1">
        <f t="array" ref="CE150">IF(CD150=0,"",IFERROR(_xlfn._xlws.FILTER('PH.E.Out'!E:G,'PH.E.Out'!A:A=MT.Out!CD150),""))</f>
        <v/>
      </c>
      <c r="CI150" s="319" t="str" cm="1">
        <f t="array" ref="CI150">IF(CH150=0,"",IFERROR(_xlfn._xlws.FILTER(Till.Out!C:C,Till.Out!B:B=MT.Out!CH150),""))</f>
        <v/>
      </c>
      <c r="CK150" s="319" t="str" cm="1">
        <f t="array" ref="CK150">IF(CJ150=0,"",IFERROR(_xlfn._xlws.FILTER(Var.Out!B:S,Var.Out!B:B=MT.Out!CJ150),""))</f>
        <v/>
      </c>
      <c r="DD150" s="319" t="str" cm="1">
        <f t="array" ref="DD150">IF(DC150=0,"",IFERROR(_xlfn._xlws.FILTER(WH.Out!F:G,WH.Out!A:A=MT.Out!DC150),""))</f>
        <v/>
      </c>
      <c r="DG150" s="319" t="str" cm="1">
        <f t="array" ref="DG150">IF(DF150=0,"",IFERROR(_xlfn._xlws.FILTER(Other.Out!B:C,Other.Out!A:A=MT.Out!DF150),""))</f>
        <v/>
      </c>
      <c r="DJ150" s="319" t="str" cm="1">
        <f t="array" ref="DJ150">IF(DI150=0,"",IFERROR(_xlfn._xlws.FILTER(Weed.Out!B:G,Weed.Out!A:A=MT.Out!DI150),""))</f>
        <v/>
      </c>
    </row>
    <row r="151" spans="1:114" x14ac:dyDescent="0.5">
      <c r="A151" s="319" t="str">
        <f t="shared" si="7"/>
        <v/>
      </c>
      <c r="B151" s="319" t="str" cm="1">
        <f t="array" ref="B151">IF(F151="Mulched (left on surface)",IFERROR(_xlfn._xlws.FILTER(Prod.Out!H:H,Prod.Out!B:B=MT.Out!E151),""),IF(F151="Incorporated",IFERROR(_xlfn._xlws.FILTER(Prod.Out!I:I,Prod.Out!B:B=MT.Out!E151),""),IF(F151="Retained (unknown if mulched/incorp.)",IFERROR(_xlfn._xlws.FILTER(Prod.Out!J:J,Prod.Out!B:B=MT.Out!E151),""),"")))</f>
        <v/>
      </c>
      <c r="C151" s="319" t="str">
        <f t="shared" si="6"/>
        <v/>
      </c>
      <c r="M151" s="319" t="str" cm="1">
        <f t="array" ref="M151">IF(L151=0,"",IFERROR(_xlfn._xlws.FILTER(AF.Out!B:I,AF.Out!A:A=MT.Out!L151),""))</f>
        <v/>
      </c>
      <c r="V151" s="319" t="str" cm="1">
        <f t="array" ref="V151">IF(U151=0,"",IFERROR(_xlfn._xlws.FILTER(Animals.Out!P:S,Animals.Out!A:A=MT.Out!U151),""))</f>
        <v/>
      </c>
      <c r="AA151" s="319" t="str" cm="1">
        <f t="array" ref="AA151">IF(Z151=0,"",IFERROR(_xlfn._xlws.FILTER('Chems.Out'!B:B,'Chems.Out'!A:A=MT.Out!Z151),""))</f>
        <v/>
      </c>
      <c r="AC151" s="319" t="str" cm="1">
        <f t="array" ref="AC151">IF(AB151=0,"",IFERROR(_xlfn._xlws.FILTER('PH.E.Out'!M:N,'PH.E.Out'!I:I=MT.Out!AB151),""))</f>
        <v/>
      </c>
      <c r="AF151" s="319" t="str" cm="1">
        <f t="array" ref="AF151">IF(AE151=0,"",IFERROR(_xlfn._xlws.FILTER(AF.Out!B:E,AF.Out!A:A=AE151),""))</f>
        <v/>
      </c>
      <c r="AK151" s="319" t="str" cm="1">
        <f t="array" ref="AK151">IF(AJ151=0,"",IFERROR(_xlfn._xlws.FILTER(Harvest.Out!B:D,Harvest.Out!A:A=MT.Out!AJ151),""))</f>
        <v/>
      </c>
      <c r="AO151" s="319" t="str" cm="1">
        <f t="array" ref="AO151">IF(AN151=0,"",IFERROR(_xlfn._xlws.FILTER(Irrig.Out!B:E,Irrig.Out!A:A=MT.Out!AN151),""))</f>
        <v/>
      </c>
      <c r="AT151" s="319" t="str" cm="1">
        <f t="array" ref="AT151">IF(AS151=0,"",IFERROR(_xlfn._xlws.FILTER('Residues.Out'!F:K,'Residues.Out'!A:A=AS151),""))</f>
        <v/>
      </c>
      <c r="BA151" s="319" t="str" cm="1">
        <f t="array" ref="BA151">IF(AZ151=0,"",IFERROR(_xlfn._xlws.FILTER(Fert.Out!B:K,Fert.Out!A:A=MT.Out!AZ151),""))</f>
        <v/>
      </c>
      <c r="BK151" s="319" t="str" cm="1">
        <f t="array" ref="BK151">IF(AZ151=0,"",IFERROR(_xlfn._xlws.FILTER(Fert.Out!T:T,Fert.Out!A:A=MT.Out!AZ151),""))</f>
        <v/>
      </c>
      <c r="BM151" s="319" t="str" cm="1">
        <f t="array" ref="BM151">IF(BL151=0,"",IFERROR(_xlfn._xlws.FILTER(pH.Out!C:D,pH.Out!A:A=MT.Out!BL151),""))</f>
        <v/>
      </c>
      <c r="BP151" s="319" t="str" cm="1">
        <f t="array" ref="BP151">IF(BO151=0,"",IFERROR(_xlfn._xlws.FILTER(Plant.Out!C:D,Plant.Out!B:B=MT.Out!BO151),""))</f>
        <v/>
      </c>
      <c r="BR151" s="319" t="str" cm="1">
        <f t="array" ref="BR151">IF(BO151=0,"",IFERROR(_xlfn._xlws.FILTER(Plant.Out!E:P,Plant.Out!B:B=MT.Out!BO151),""))</f>
        <v/>
      </c>
      <c r="CE151" s="319" t="str" cm="1">
        <f t="array" ref="CE151">IF(CD151=0,"",IFERROR(_xlfn._xlws.FILTER('PH.E.Out'!E:G,'PH.E.Out'!A:A=MT.Out!CD151),""))</f>
        <v/>
      </c>
      <c r="CI151" s="319" t="str" cm="1">
        <f t="array" ref="CI151">IF(CH151=0,"",IFERROR(_xlfn._xlws.FILTER(Till.Out!C:C,Till.Out!B:B=MT.Out!CH151),""))</f>
        <v/>
      </c>
      <c r="CK151" s="319" t="str" cm="1">
        <f t="array" ref="CK151">IF(CJ151=0,"",IFERROR(_xlfn._xlws.FILTER(Var.Out!B:S,Var.Out!B:B=MT.Out!CJ151),""))</f>
        <v/>
      </c>
      <c r="DD151" s="319" t="str" cm="1">
        <f t="array" ref="DD151">IF(DC151=0,"",IFERROR(_xlfn._xlws.FILTER(WH.Out!F:G,WH.Out!A:A=MT.Out!DC151),""))</f>
        <v/>
      </c>
      <c r="DG151" s="319" t="str" cm="1">
        <f t="array" ref="DG151">IF(DF151=0,"",IFERROR(_xlfn._xlws.FILTER(Other.Out!B:C,Other.Out!A:A=MT.Out!DF151),""))</f>
        <v/>
      </c>
      <c r="DJ151" s="319" t="str" cm="1">
        <f t="array" ref="DJ151">IF(DI151=0,"",IFERROR(_xlfn._xlws.FILTER(Weed.Out!B:G,Weed.Out!A:A=MT.Out!DI151),""))</f>
        <v/>
      </c>
    </row>
    <row r="152" spans="1:114" x14ac:dyDescent="0.5">
      <c r="A152" s="319" t="str">
        <f t="shared" si="7"/>
        <v/>
      </c>
      <c r="B152" s="319" t="str" cm="1">
        <f t="array" ref="B152">IF(F152="Mulched (left on surface)",IFERROR(_xlfn._xlws.FILTER(Prod.Out!H:H,Prod.Out!B:B=MT.Out!E152),""),IF(F152="Incorporated",IFERROR(_xlfn._xlws.FILTER(Prod.Out!I:I,Prod.Out!B:B=MT.Out!E152),""),IF(F152="Retained (unknown if mulched/incorp.)",IFERROR(_xlfn._xlws.FILTER(Prod.Out!J:J,Prod.Out!B:B=MT.Out!E152),""),"")))</f>
        <v/>
      </c>
      <c r="C152" s="319" t="str">
        <f t="shared" si="6"/>
        <v/>
      </c>
      <c r="M152" s="319" t="str" cm="1">
        <f t="array" ref="M152">IF(L152=0,"",IFERROR(_xlfn._xlws.FILTER(AF.Out!B:I,AF.Out!A:A=MT.Out!L152),""))</f>
        <v/>
      </c>
      <c r="V152" s="319" t="str" cm="1">
        <f t="array" ref="V152">IF(U152=0,"",IFERROR(_xlfn._xlws.FILTER(Animals.Out!P:S,Animals.Out!A:A=MT.Out!U152),""))</f>
        <v/>
      </c>
      <c r="AA152" s="319" t="str" cm="1">
        <f t="array" ref="AA152">IF(Z152=0,"",IFERROR(_xlfn._xlws.FILTER('Chems.Out'!B:B,'Chems.Out'!A:A=MT.Out!Z152),""))</f>
        <v/>
      </c>
      <c r="AC152" s="319" t="str" cm="1">
        <f t="array" ref="AC152">IF(AB152=0,"",IFERROR(_xlfn._xlws.FILTER('PH.E.Out'!M:N,'PH.E.Out'!I:I=MT.Out!AB152),""))</f>
        <v/>
      </c>
      <c r="AF152" s="319" t="str" cm="1">
        <f t="array" ref="AF152">IF(AE152=0,"",IFERROR(_xlfn._xlws.FILTER(AF.Out!B:E,AF.Out!A:A=AE152),""))</f>
        <v/>
      </c>
      <c r="AK152" s="319" t="str" cm="1">
        <f t="array" ref="AK152">IF(AJ152=0,"",IFERROR(_xlfn._xlws.FILTER(Harvest.Out!B:D,Harvest.Out!A:A=MT.Out!AJ152),""))</f>
        <v/>
      </c>
      <c r="AO152" s="319" t="str" cm="1">
        <f t="array" ref="AO152">IF(AN152=0,"",IFERROR(_xlfn._xlws.FILTER(Irrig.Out!B:E,Irrig.Out!A:A=MT.Out!AN152),""))</f>
        <v/>
      </c>
      <c r="AT152" s="319" t="str" cm="1">
        <f t="array" ref="AT152">IF(AS152=0,"",IFERROR(_xlfn._xlws.FILTER('Residues.Out'!F:K,'Residues.Out'!A:A=AS152),""))</f>
        <v/>
      </c>
      <c r="BA152" s="319" t="str" cm="1">
        <f t="array" ref="BA152">IF(AZ152=0,"",IFERROR(_xlfn._xlws.FILTER(Fert.Out!B:K,Fert.Out!A:A=MT.Out!AZ152),""))</f>
        <v/>
      </c>
      <c r="BK152" s="319" t="str" cm="1">
        <f t="array" ref="BK152">IF(AZ152=0,"",IFERROR(_xlfn._xlws.FILTER(Fert.Out!T:T,Fert.Out!A:A=MT.Out!AZ152),""))</f>
        <v/>
      </c>
      <c r="BM152" s="319" t="str" cm="1">
        <f t="array" ref="BM152">IF(BL152=0,"",IFERROR(_xlfn._xlws.FILTER(pH.Out!C:D,pH.Out!A:A=MT.Out!BL152),""))</f>
        <v/>
      </c>
      <c r="BP152" s="319" t="str" cm="1">
        <f t="array" ref="BP152">IF(BO152=0,"",IFERROR(_xlfn._xlws.FILTER(Plant.Out!C:D,Plant.Out!B:B=MT.Out!BO152),""))</f>
        <v/>
      </c>
      <c r="BR152" s="319" t="str" cm="1">
        <f t="array" ref="BR152">IF(BO152=0,"",IFERROR(_xlfn._xlws.FILTER(Plant.Out!E:P,Plant.Out!B:B=MT.Out!BO152),""))</f>
        <v/>
      </c>
      <c r="CE152" s="319" t="str" cm="1">
        <f t="array" ref="CE152">IF(CD152=0,"",IFERROR(_xlfn._xlws.FILTER('PH.E.Out'!E:G,'PH.E.Out'!A:A=MT.Out!CD152),""))</f>
        <v/>
      </c>
      <c r="CI152" s="319" t="str" cm="1">
        <f t="array" ref="CI152">IF(CH152=0,"",IFERROR(_xlfn._xlws.FILTER(Till.Out!C:C,Till.Out!B:B=MT.Out!CH152),""))</f>
        <v/>
      </c>
      <c r="CK152" s="319" t="str" cm="1">
        <f t="array" ref="CK152">IF(CJ152=0,"",IFERROR(_xlfn._xlws.FILTER(Var.Out!B:S,Var.Out!B:B=MT.Out!CJ152),""))</f>
        <v/>
      </c>
      <c r="DD152" s="319" t="str" cm="1">
        <f t="array" ref="DD152">IF(DC152=0,"",IFERROR(_xlfn._xlws.FILTER(WH.Out!F:G,WH.Out!A:A=MT.Out!DC152),""))</f>
        <v/>
      </c>
      <c r="DG152" s="319" t="str" cm="1">
        <f t="array" ref="DG152">IF(DF152=0,"",IFERROR(_xlfn._xlws.FILTER(Other.Out!B:C,Other.Out!A:A=MT.Out!DF152),""))</f>
        <v/>
      </c>
      <c r="DJ152" s="319" t="str" cm="1">
        <f t="array" ref="DJ152">IF(DI152=0,"",IFERROR(_xlfn._xlws.FILTER(Weed.Out!B:G,Weed.Out!A:A=MT.Out!DI152),""))</f>
        <v/>
      </c>
    </row>
    <row r="153" spans="1:114" x14ac:dyDescent="0.5">
      <c r="A153" s="319" t="str">
        <f t="shared" si="7"/>
        <v/>
      </c>
      <c r="B153" s="319" t="str" cm="1">
        <f t="array" ref="B153">IF(F153="Mulched (left on surface)",IFERROR(_xlfn._xlws.FILTER(Prod.Out!H:H,Prod.Out!B:B=MT.Out!E153),""),IF(F153="Incorporated",IFERROR(_xlfn._xlws.FILTER(Prod.Out!I:I,Prod.Out!B:B=MT.Out!E153),""),IF(F153="Retained (unknown if mulched/incorp.)",IFERROR(_xlfn._xlws.FILTER(Prod.Out!J:J,Prod.Out!B:B=MT.Out!E153),""),"")))</f>
        <v/>
      </c>
      <c r="C153" s="319" t="str">
        <f t="shared" si="6"/>
        <v/>
      </c>
      <c r="M153" s="319" t="str" cm="1">
        <f t="array" ref="M153">IF(L153=0,"",IFERROR(_xlfn._xlws.FILTER(AF.Out!B:I,AF.Out!A:A=MT.Out!L153),""))</f>
        <v/>
      </c>
      <c r="V153" s="319" t="str" cm="1">
        <f t="array" ref="V153">IF(U153=0,"",IFERROR(_xlfn._xlws.FILTER(Animals.Out!P:S,Animals.Out!A:A=MT.Out!U153),""))</f>
        <v/>
      </c>
      <c r="AA153" s="319" t="str" cm="1">
        <f t="array" ref="AA153">IF(Z153=0,"",IFERROR(_xlfn._xlws.FILTER('Chems.Out'!B:B,'Chems.Out'!A:A=MT.Out!Z153),""))</f>
        <v/>
      </c>
      <c r="AC153" s="319" t="str" cm="1">
        <f t="array" ref="AC153">IF(AB153=0,"",IFERROR(_xlfn._xlws.FILTER('PH.E.Out'!M:N,'PH.E.Out'!I:I=MT.Out!AB153),""))</f>
        <v/>
      </c>
      <c r="AF153" s="319" t="str" cm="1">
        <f t="array" ref="AF153">IF(AE153=0,"",IFERROR(_xlfn._xlws.FILTER(AF.Out!B:E,AF.Out!A:A=AE153),""))</f>
        <v/>
      </c>
      <c r="AK153" s="319" t="str" cm="1">
        <f t="array" ref="AK153">IF(AJ153=0,"",IFERROR(_xlfn._xlws.FILTER(Harvest.Out!B:D,Harvest.Out!A:A=MT.Out!AJ153),""))</f>
        <v/>
      </c>
      <c r="AO153" s="319" t="str" cm="1">
        <f t="array" ref="AO153">IF(AN153=0,"",IFERROR(_xlfn._xlws.FILTER(Irrig.Out!B:E,Irrig.Out!A:A=MT.Out!AN153),""))</f>
        <v/>
      </c>
      <c r="AT153" s="319" t="str" cm="1">
        <f t="array" ref="AT153">IF(AS153=0,"",IFERROR(_xlfn._xlws.FILTER('Residues.Out'!F:K,'Residues.Out'!A:A=AS153),""))</f>
        <v/>
      </c>
      <c r="BA153" s="319" t="str" cm="1">
        <f t="array" ref="BA153">IF(AZ153=0,"",IFERROR(_xlfn._xlws.FILTER(Fert.Out!B:K,Fert.Out!A:A=MT.Out!AZ153),""))</f>
        <v/>
      </c>
      <c r="BK153" s="319" t="str" cm="1">
        <f t="array" ref="BK153">IF(AZ153=0,"",IFERROR(_xlfn._xlws.FILTER(Fert.Out!T:T,Fert.Out!A:A=MT.Out!AZ153),""))</f>
        <v/>
      </c>
      <c r="BM153" s="319" t="str" cm="1">
        <f t="array" ref="BM153">IF(BL153=0,"",IFERROR(_xlfn._xlws.FILTER(pH.Out!C:D,pH.Out!A:A=MT.Out!BL153),""))</f>
        <v/>
      </c>
      <c r="BP153" s="319" t="str" cm="1">
        <f t="array" ref="BP153">IF(BO153=0,"",IFERROR(_xlfn._xlws.FILTER(Plant.Out!C:D,Plant.Out!B:B=MT.Out!BO153),""))</f>
        <v/>
      </c>
      <c r="BR153" s="319" t="str" cm="1">
        <f t="array" ref="BR153">IF(BO153=0,"",IFERROR(_xlfn._xlws.FILTER(Plant.Out!E:P,Plant.Out!B:B=MT.Out!BO153),""))</f>
        <v/>
      </c>
      <c r="CE153" s="319" t="str" cm="1">
        <f t="array" ref="CE153">IF(CD153=0,"",IFERROR(_xlfn._xlws.FILTER('PH.E.Out'!E:G,'PH.E.Out'!A:A=MT.Out!CD153),""))</f>
        <v/>
      </c>
      <c r="CI153" s="319" t="str" cm="1">
        <f t="array" ref="CI153">IF(CH153=0,"",IFERROR(_xlfn._xlws.FILTER(Till.Out!C:C,Till.Out!B:B=MT.Out!CH153),""))</f>
        <v/>
      </c>
      <c r="CK153" s="319" t="str" cm="1">
        <f t="array" ref="CK153">IF(CJ153=0,"",IFERROR(_xlfn._xlws.FILTER(Var.Out!B:S,Var.Out!B:B=MT.Out!CJ153),""))</f>
        <v/>
      </c>
      <c r="DD153" s="319" t="str" cm="1">
        <f t="array" ref="DD153">IF(DC153=0,"",IFERROR(_xlfn._xlws.FILTER(WH.Out!F:G,WH.Out!A:A=MT.Out!DC153),""))</f>
        <v/>
      </c>
      <c r="DG153" s="319" t="str" cm="1">
        <f t="array" ref="DG153">IF(DF153=0,"",IFERROR(_xlfn._xlws.FILTER(Other.Out!B:C,Other.Out!A:A=MT.Out!DF153),""))</f>
        <v/>
      </c>
      <c r="DJ153" s="319" t="str" cm="1">
        <f t="array" ref="DJ153">IF(DI153=0,"",IFERROR(_xlfn._xlws.FILTER(Weed.Out!B:G,Weed.Out!A:A=MT.Out!DI153),""))</f>
        <v/>
      </c>
    </row>
    <row r="154" spans="1:114" x14ac:dyDescent="0.5">
      <c r="A154" s="319" t="str">
        <f t="shared" si="7"/>
        <v/>
      </c>
      <c r="B154" s="319" t="str" cm="1">
        <f t="array" ref="B154">IF(F154="Mulched (left on surface)",IFERROR(_xlfn._xlws.FILTER(Prod.Out!H:H,Prod.Out!B:B=MT.Out!E154),""),IF(F154="Incorporated",IFERROR(_xlfn._xlws.FILTER(Prod.Out!I:I,Prod.Out!B:B=MT.Out!E154),""),IF(F154="Retained (unknown if mulched/incorp.)",IFERROR(_xlfn._xlws.FILTER(Prod.Out!J:J,Prod.Out!B:B=MT.Out!E154),""),"")))</f>
        <v/>
      </c>
      <c r="C154" s="319" t="str">
        <f t="shared" si="6"/>
        <v/>
      </c>
      <c r="M154" s="319" t="str" cm="1">
        <f t="array" ref="M154">IF(L154=0,"",IFERROR(_xlfn._xlws.FILTER(AF.Out!B:I,AF.Out!A:A=MT.Out!L154),""))</f>
        <v/>
      </c>
      <c r="V154" s="319" t="str" cm="1">
        <f t="array" ref="V154">IF(U154=0,"",IFERROR(_xlfn._xlws.FILTER(Animals.Out!P:S,Animals.Out!A:A=MT.Out!U154),""))</f>
        <v/>
      </c>
      <c r="AA154" s="319" t="str" cm="1">
        <f t="array" ref="AA154">IF(Z154=0,"",IFERROR(_xlfn._xlws.FILTER('Chems.Out'!B:B,'Chems.Out'!A:A=MT.Out!Z154),""))</f>
        <v/>
      </c>
      <c r="AC154" s="319" t="str" cm="1">
        <f t="array" ref="AC154">IF(AB154=0,"",IFERROR(_xlfn._xlws.FILTER('PH.E.Out'!M:N,'PH.E.Out'!I:I=MT.Out!AB154),""))</f>
        <v/>
      </c>
      <c r="AF154" s="319" t="str" cm="1">
        <f t="array" ref="AF154">IF(AE154=0,"",IFERROR(_xlfn._xlws.FILTER(AF.Out!B:E,AF.Out!A:A=AE154),""))</f>
        <v/>
      </c>
      <c r="AK154" s="319" t="str" cm="1">
        <f t="array" ref="AK154">IF(AJ154=0,"",IFERROR(_xlfn._xlws.FILTER(Harvest.Out!B:D,Harvest.Out!A:A=MT.Out!AJ154),""))</f>
        <v/>
      </c>
      <c r="AO154" s="319" t="str" cm="1">
        <f t="array" ref="AO154">IF(AN154=0,"",IFERROR(_xlfn._xlws.FILTER(Irrig.Out!B:E,Irrig.Out!A:A=MT.Out!AN154),""))</f>
        <v/>
      </c>
      <c r="AT154" s="319" t="str" cm="1">
        <f t="array" ref="AT154">IF(AS154=0,"",IFERROR(_xlfn._xlws.FILTER('Residues.Out'!F:K,'Residues.Out'!A:A=AS154),""))</f>
        <v/>
      </c>
      <c r="BA154" s="319" t="str" cm="1">
        <f t="array" ref="BA154">IF(AZ154=0,"",IFERROR(_xlfn._xlws.FILTER(Fert.Out!B:K,Fert.Out!A:A=MT.Out!AZ154),""))</f>
        <v/>
      </c>
      <c r="BK154" s="319" t="str" cm="1">
        <f t="array" ref="BK154">IF(AZ154=0,"",IFERROR(_xlfn._xlws.FILTER(Fert.Out!T:T,Fert.Out!A:A=MT.Out!AZ154),""))</f>
        <v/>
      </c>
      <c r="BM154" s="319" t="str" cm="1">
        <f t="array" ref="BM154">IF(BL154=0,"",IFERROR(_xlfn._xlws.FILTER(pH.Out!C:D,pH.Out!A:A=MT.Out!BL154),""))</f>
        <v/>
      </c>
      <c r="BP154" s="319" t="str" cm="1">
        <f t="array" ref="BP154">IF(BO154=0,"",IFERROR(_xlfn._xlws.FILTER(Plant.Out!C:D,Plant.Out!B:B=MT.Out!BO154),""))</f>
        <v/>
      </c>
      <c r="BR154" s="319" t="str" cm="1">
        <f t="array" ref="BR154">IF(BO154=0,"",IFERROR(_xlfn._xlws.FILTER(Plant.Out!E:P,Plant.Out!B:B=MT.Out!BO154),""))</f>
        <v/>
      </c>
      <c r="CE154" s="319" t="str" cm="1">
        <f t="array" ref="CE154">IF(CD154=0,"",IFERROR(_xlfn._xlws.FILTER('PH.E.Out'!E:G,'PH.E.Out'!A:A=MT.Out!CD154),""))</f>
        <v/>
      </c>
      <c r="CI154" s="319" t="str" cm="1">
        <f t="array" ref="CI154">IF(CH154=0,"",IFERROR(_xlfn._xlws.FILTER(Till.Out!C:C,Till.Out!B:B=MT.Out!CH154),""))</f>
        <v/>
      </c>
      <c r="CK154" s="319" t="str" cm="1">
        <f t="array" ref="CK154">IF(CJ154=0,"",IFERROR(_xlfn._xlws.FILTER(Var.Out!B:S,Var.Out!B:B=MT.Out!CJ154),""))</f>
        <v/>
      </c>
      <c r="DD154" s="319" t="str" cm="1">
        <f t="array" ref="DD154">IF(DC154=0,"",IFERROR(_xlfn._xlws.FILTER(WH.Out!F:G,WH.Out!A:A=MT.Out!DC154),""))</f>
        <v/>
      </c>
      <c r="DG154" s="319" t="str" cm="1">
        <f t="array" ref="DG154">IF(DF154=0,"",IFERROR(_xlfn._xlws.FILTER(Other.Out!B:C,Other.Out!A:A=MT.Out!DF154),""))</f>
        <v/>
      </c>
      <c r="DJ154" s="319" t="str" cm="1">
        <f t="array" ref="DJ154">IF(DI154=0,"",IFERROR(_xlfn._xlws.FILTER(Weed.Out!B:G,Weed.Out!A:A=MT.Out!DI154),""))</f>
        <v/>
      </c>
    </row>
    <row r="155" spans="1:114" x14ac:dyDescent="0.5">
      <c r="A155" s="319" t="str">
        <f t="shared" si="7"/>
        <v/>
      </c>
      <c r="B155" s="319" t="str" cm="1">
        <f t="array" ref="B155">IF(F155="Mulched (left on surface)",IFERROR(_xlfn._xlws.FILTER(Prod.Out!H:H,Prod.Out!B:B=MT.Out!E155),""),IF(F155="Incorporated",IFERROR(_xlfn._xlws.FILTER(Prod.Out!I:I,Prod.Out!B:B=MT.Out!E155),""),IF(F155="Retained (unknown if mulched/incorp.)",IFERROR(_xlfn._xlws.FILTER(Prod.Out!J:J,Prod.Out!B:B=MT.Out!E155),""),"")))</f>
        <v/>
      </c>
      <c r="C155" s="319" t="str">
        <f t="shared" si="6"/>
        <v/>
      </c>
      <c r="M155" s="319" t="str" cm="1">
        <f t="array" ref="M155">IF(L155=0,"",IFERROR(_xlfn._xlws.FILTER(AF.Out!B:I,AF.Out!A:A=MT.Out!L155),""))</f>
        <v/>
      </c>
      <c r="V155" s="319" t="str" cm="1">
        <f t="array" ref="V155">IF(U155=0,"",IFERROR(_xlfn._xlws.FILTER(Animals.Out!P:S,Animals.Out!A:A=MT.Out!U155),""))</f>
        <v/>
      </c>
      <c r="AA155" s="319" t="str" cm="1">
        <f t="array" ref="AA155">IF(Z155=0,"",IFERROR(_xlfn._xlws.FILTER('Chems.Out'!B:B,'Chems.Out'!A:A=MT.Out!Z155),""))</f>
        <v/>
      </c>
      <c r="AC155" s="319" t="str" cm="1">
        <f t="array" ref="AC155">IF(AB155=0,"",IFERROR(_xlfn._xlws.FILTER('PH.E.Out'!M:N,'PH.E.Out'!I:I=MT.Out!AB155),""))</f>
        <v/>
      </c>
      <c r="AF155" s="319" t="str" cm="1">
        <f t="array" ref="AF155">IF(AE155=0,"",IFERROR(_xlfn._xlws.FILTER(AF.Out!B:E,AF.Out!A:A=AE155),""))</f>
        <v/>
      </c>
      <c r="AK155" s="319" t="str" cm="1">
        <f t="array" ref="AK155">IF(AJ155=0,"",IFERROR(_xlfn._xlws.FILTER(Harvest.Out!B:D,Harvest.Out!A:A=MT.Out!AJ155),""))</f>
        <v/>
      </c>
      <c r="AO155" s="319" t="str" cm="1">
        <f t="array" ref="AO155">IF(AN155=0,"",IFERROR(_xlfn._xlws.FILTER(Irrig.Out!B:E,Irrig.Out!A:A=MT.Out!AN155),""))</f>
        <v/>
      </c>
      <c r="AT155" s="319" t="str" cm="1">
        <f t="array" ref="AT155">IF(AS155=0,"",IFERROR(_xlfn._xlws.FILTER('Residues.Out'!F:K,'Residues.Out'!A:A=AS155),""))</f>
        <v/>
      </c>
      <c r="BA155" s="319" t="str" cm="1">
        <f t="array" ref="BA155">IF(AZ155=0,"",IFERROR(_xlfn._xlws.FILTER(Fert.Out!B:K,Fert.Out!A:A=MT.Out!AZ155),""))</f>
        <v/>
      </c>
      <c r="BK155" s="319" t="str" cm="1">
        <f t="array" ref="BK155">IF(AZ155=0,"",IFERROR(_xlfn._xlws.FILTER(Fert.Out!T:T,Fert.Out!A:A=MT.Out!AZ155),""))</f>
        <v/>
      </c>
      <c r="BM155" s="319" t="str" cm="1">
        <f t="array" ref="BM155">IF(BL155=0,"",IFERROR(_xlfn._xlws.FILTER(pH.Out!C:D,pH.Out!A:A=MT.Out!BL155),""))</f>
        <v/>
      </c>
      <c r="BP155" s="319" t="str" cm="1">
        <f t="array" ref="BP155">IF(BO155=0,"",IFERROR(_xlfn._xlws.FILTER(Plant.Out!C:D,Plant.Out!B:B=MT.Out!BO155),""))</f>
        <v/>
      </c>
      <c r="BR155" s="319" t="str" cm="1">
        <f t="array" ref="BR155">IF(BO155=0,"",IFERROR(_xlfn._xlws.FILTER(Plant.Out!E:P,Plant.Out!B:B=MT.Out!BO155),""))</f>
        <v/>
      </c>
      <c r="CE155" s="319" t="str" cm="1">
        <f t="array" ref="CE155">IF(CD155=0,"",IFERROR(_xlfn._xlws.FILTER('PH.E.Out'!E:G,'PH.E.Out'!A:A=MT.Out!CD155),""))</f>
        <v/>
      </c>
      <c r="CI155" s="319" t="str" cm="1">
        <f t="array" ref="CI155">IF(CH155=0,"",IFERROR(_xlfn._xlws.FILTER(Till.Out!C:C,Till.Out!B:B=MT.Out!CH155),""))</f>
        <v/>
      </c>
      <c r="CK155" s="319" t="str" cm="1">
        <f t="array" ref="CK155">IF(CJ155=0,"",IFERROR(_xlfn._xlws.FILTER(Var.Out!B:S,Var.Out!B:B=MT.Out!CJ155),""))</f>
        <v/>
      </c>
      <c r="DD155" s="319" t="str" cm="1">
        <f t="array" ref="DD155">IF(DC155=0,"",IFERROR(_xlfn._xlws.FILTER(WH.Out!F:G,WH.Out!A:A=MT.Out!DC155),""))</f>
        <v/>
      </c>
      <c r="DG155" s="319" t="str" cm="1">
        <f t="array" ref="DG155">IF(DF155=0,"",IFERROR(_xlfn._xlws.FILTER(Other.Out!B:C,Other.Out!A:A=MT.Out!DF155),""))</f>
        <v/>
      </c>
      <c r="DJ155" s="319" t="str" cm="1">
        <f t="array" ref="DJ155">IF(DI155=0,"",IFERROR(_xlfn._xlws.FILTER(Weed.Out!B:G,Weed.Out!A:A=MT.Out!DI155),""))</f>
        <v/>
      </c>
    </row>
    <row r="156" spans="1:114" x14ac:dyDescent="0.5">
      <c r="A156" s="319" t="str">
        <f t="shared" si="7"/>
        <v/>
      </c>
      <c r="B156" s="319" t="str" cm="1">
        <f t="array" ref="B156">IF(F156="Mulched (left on surface)",IFERROR(_xlfn._xlws.FILTER(Prod.Out!H:H,Prod.Out!B:B=MT.Out!E156),""),IF(F156="Incorporated",IFERROR(_xlfn._xlws.FILTER(Prod.Out!I:I,Prod.Out!B:B=MT.Out!E156),""),IF(F156="Retained (unknown if mulched/incorp.)",IFERROR(_xlfn._xlws.FILTER(Prod.Out!J:J,Prod.Out!B:B=MT.Out!E156),""),"")))</f>
        <v/>
      </c>
      <c r="C156" s="319" t="str">
        <f t="shared" si="6"/>
        <v/>
      </c>
      <c r="M156" s="319" t="str" cm="1">
        <f t="array" ref="M156">IF(L156=0,"",IFERROR(_xlfn._xlws.FILTER(AF.Out!B:I,AF.Out!A:A=MT.Out!L156),""))</f>
        <v/>
      </c>
      <c r="V156" s="319" t="str" cm="1">
        <f t="array" ref="V156">IF(U156=0,"",IFERROR(_xlfn._xlws.FILTER(Animals.Out!P:S,Animals.Out!A:A=MT.Out!U156),""))</f>
        <v/>
      </c>
      <c r="AA156" s="319" t="str" cm="1">
        <f t="array" ref="AA156">IF(Z156=0,"",IFERROR(_xlfn._xlws.FILTER('Chems.Out'!B:B,'Chems.Out'!A:A=MT.Out!Z156),""))</f>
        <v/>
      </c>
      <c r="AC156" s="319" t="str" cm="1">
        <f t="array" ref="AC156">IF(AB156=0,"",IFERROR(_xlfn._xlws.FILTER('PH.E.Out'!M:N,'PH.E.Out'!I:I=MT.Out!AB156),""))</f>
        <v/>
      </c>
      <c r="AF156" s="319" t="str" cm="1">
        <f t="array" ref="AF156">IF(AE156=0,"",IFERROR(_xlfn._xlws.FILTER(AF.Out!B:E,AF.Out!A:A=AE156),""))</f>
        <v/>
      </c>
      <c r="AK156" s="319" t="str" cm="1">
        <f t="array" ref="AK156">IF(AJ156=0,"",IFERROR(_xlfn._xlws.FILTER(Harvest.Out!B:D,Harvest.Out!A:A=MT.Out!AJ156),""))</f>
        <v/>
      </c>
      <c r="AO156" s="319" t="str" cm="1">
        <f t="array" ref="AO156">IF(AN156=0,"",IFERROR(_xlfn._xlws.FILTER(Irrig.Out!B:E,Irrig.Out!A:A=MT.Out!AN156),""))</f>
        <v/>
      </c>
      <c r="AT156" s="319" t="str" cm="1">
        <f t="array" ref="AT156">IF(AS156=0,"",IFERROR(_xlfn._xlws.FILTER('Residues.Out'!F:K,'Residues.Out'!A:A=AS156),""))</f>
        <v/>
      </c>
      <c r="BA156" s="319" t="str" cm="1">
        <f t="array" ref="BA156">IF(AZ156=0,"",IFERROR(_xlfn._xlws.FILTER(Fert.Out!B:K,Fert.Out!A:A=MT.Out!AZ156),""))</f>
        <v/>
      </c>
      <c r="BK156" s="319" t="str" cm="1">
        <f t="array" ref="BK156">IF(AZ156=0,"",IFERROR(_xlfn._xlws.FILTER(Fert.Out!T:T,Fert.Out!A:A=MT.Out!AZ156),""))</f>
        <v/>
      </c>
      <c r="BM156" s="319" t="str" cm="1">
        <f t="array" ref="BM156">IF(BL156=0,"",IFERROR(_xlfn._xlws.FILTER(pH.Out!C:D,pH.Out!A:A=MT.Out!BL156),""))</f>
        <v/>
      </c>
      <c r="BP156" s="319" t="str" cm="1">
        <f t="array" ref="BP156">IF(BO156=0,"",IFERROR(_xlfn._xlws.FILTER(Plant.Out!C:D,Plant.Out!B:B=MT.Out!BO156),""))</f>
        <v/>
      </c>
      <c r="BR156" s="319" t="str" cm="1">
        <f t="array" ref="BR156">IF(BO156=0,"",IFERROR(_xlfn._xlws.FILTER(Plant.Out!E:P,Plant.Out!B:B=MT.Out!BO156),""))</f>
        <v/>
      </c>
      <c r="CE156" s="319" t="str" cm="1">
        <f t="array" ref="CE156">IF(CD156=0,"",IFERROR(_xlfn._xlws.FILTER('PH.E.Out'!E:G,'PH.E.Out'!A:A=MT.Out!CD156),""))</f>
        <v/>
      </c>
      <c r="CI156" s="319" t="str" cm="1">
        <f t="array" ref="CI156">IF(CH156=0,"",IFERROR(_xlfn._xlws.FILTER(Till.Out!C:C,Till.Out!B:B=MT.Out!CH156),""))</f>
        <v/>
      </c>
      <c r="CK156" s="319" t="str" cm="1">
        <f t="array" ref="CK156">IF(CJ156=0,"",IFERROR(_xlfn._xlws.FILTER(Var.Out!B:S,Var.Out!B:B=MT.Out!CJ156),""))</f>
        <v/>
      </c>
      <c r="DD156" s="319" t="str" cm="1">
        <f t="array" ref="DD156">IF(DC156=0,"",IFERROR(_xlfn._xlws.FILTER(WH.Out!F:G,WH.Out!A:A=MT.Out!DC156),""))</f>
        <v/>
      </c>
      <c r="DG156" s="319" t="str" cm="1">
        <f t="array" ref="DG156">IF(DF156=0,"",IFERROR(_xlfn._xlws.FILTER(Other.Out!B:C,Other.Out!A:A=MT.Out!DF156),""))</f>
        <v/>
      </c>
      <c r="DJ156" s="319" t="str" cm="1">
        <f t="array" ref="DJ156">IF(DI156=0,"",IFERROR(_xlfn._xlws.FILTER(Weed.Out!B:G,Weed.Out!A:A=MT.Out!DI156),""))</f>
        <v/>
      </c>
    </row>
    <row r="157" spans="1:114" x14ac:dyDescent="0.5">
      <c r="A157" s="319" t="str">
        <f t="shared" si="7"/>
        <v/>
      </c>
      <c r="B157" s="319" t="str" cm="1">
        <f t="array" ref="B157">IF(F157="Mulched (left on surface)",IFERROR(_xlfn._xlws.FILTER(Prod.Out!H:H,Prod.Out!B:B=MT.Out!E157),""),IF(F157="Incorporated",IFERROR(_xlfn._xlws.FILTER(Prod.Out!I:I,Prod.Out!B:B=MT.Out!E157),""),IF(F157="Retained (unknown if mulched/incorp.)",IFERROR(_xlfn._xlws.FILTER(Prod.Out!J:J,Prod.Out!B:B=MT.Out!E157),""),"")))</f>
        <v/>
      </c>
      <c r="C157" s="319" t="str">
        <f t="shared" si="6"/>
        <v/>
      </c>
      <c r="M157" s="319" t="str" cm="1">
        <f t="array" ref="M157">IF(L157=0,"",IFERROR(_xlfn._xlws.FILTER(AF.Out!B:I,AF.Out!A:A=MT.Out!L157),""))</f>
        <v/>
      </c>
      <c r="V157" s="319" t="str" cm="1">
        <f t="array" ref="V157">IF(U157=0,"",IFERROR(_xlfn._xlws.FILTER(Animals.Out!P:S,Animals.Out!A:A=MT.Out!U157),""))</f>
        <v/>
      </c>
      <c r="AA157" s="319" t="str" cm="1">
        <f t="array" ref="AA157">IF(Z157=0,"",IFERROR(_xlfn._xlws.FILTER('Chems.Out'!B:B,'Chems.Out'!A:A=MT.Out!Z157),""))</f>
        <v/>
      </c>
      <c r="AC157" s="319" t="str" cm="1">
        <f t="array" ref="AC157">IF(AB157=0,"",IFERROR(_xlfn._xlws.FILTER('PH.E.Out'!M:N,'PH.E.Out'!I:I=MT.Out!AB157),""))</f>
        <v/>
      </c>
      <c r="AF157" s="319" t="str" cm="1">
        <f t="array" ref="AF157">IF(AE157=0,"",IFERROR(_xlfn._xlws.FILTER(AF.Out!B:E,AF.Out!A:A=AE157),""))</f>
        <v/>
      </c>
      <c r="AK157" s="319" t="str" cm="1">
        <f t="array" ref="AK157">IF(AJ157=0,"",IFERROR(_xlfn._xlws.FILTER(Harvest.Out!B:D,Harvest.Out!A:A=MT.Out!AJ157),""))</f>
        <v/>
      </c>
      <c r="AO157" s="319" t="str" cm="1">
        <f t="array" ref="AO157">IF(AN157=0,"",IFERROR(_xlfn._xlws.FILTER(Irrig.Out!B:E,Irrig.Out!A:A=MT.Out!AN157),""))</f>
        <v/>
      </c>
      <c r="AT157" s="319" t="str" cm="1">
        <f t="array" ref="AT157">IF(AS157=0,"",IFERROR(_xlfn._xlws.FILTER('Residues.Out'!F:K,'Residues.Out'!A:A=AS157),""))</f>
        <v/>
      </c>
      <c r="BA157" s="319" t="str" cm="1">
        <f t="array" ref="BA157">IF(AZ157=0,"",IFERROR(_xlfn._xlws.FILTER(Fert.Out!B:K,Fert.Out!A:A=MT.Out!AZ157),""))</f>
        <v/>
      </c>
      <c r="BK157" s="319" t="str" cm="1">
        <f t="array" ref="BK157">IF(AZ157=0,"",IFERROR(_xlfn._xlws.FILTER(Fert.Out!T:T,Fert.Out!A:A=MT.Out!AZ157),""))</f>
        <v/>
      </c>
      <c r="BM157" s="319" t="str" cm="1">
        <f t="array" ref="BM157">IF(BL157=0,"",IFERROR(_xlfn._xlws.FILTER(pH.Out!C:D,pH.Out!A:A=MT.Out!BL157),""))</f>
        <v/>
      </c>
      <c r="BP157" s="319" t="str" cm="1">
        <f t="array" ref="BP157">IF(BO157=0,"",IFERROR(_xlfn._xlws.FILTER(Plant.Out!C:D,Plant.Out!B:B=MT.Out!BO157),""))</f>
        <v/>
      </c>
      <c r="BR157" s="319" t="str" cm="1">
        <f t="array" ref="BR157">IF(BO157=0,"",IFERROR(_xlfn._xlws.FILTER(Plant.Out!E:P,Plant.Out!B:B=MT.Out!BO157),""))</f>
        <v/>
      </c>
      <c r="CE157" s="319" t="str" cm="1">
        <f t="array" ref="CE157">IF(CD157=0,"",IFERROR(_xlfn._xlws.FILTER('PH.E.Out'!E:G,'PH.E.Out'!A:A=MT.Out!CD157),""))</f>
        <v/>
      </c>
      <c r="CI157" s="319" t="str" cm="1">
        <f t="array" ref="CI157">IF(CH157=0,"",IFERROR(_xlfn._xlws.FILTER(Till.Out!C:C,Till.Out!B:B=MT.Out!CH157),""))</f>
        <v/>
      </c>
      <c r="CK157" s="319" t="str" cm="1">
        <f t="array" ref="CK157">IF(CJ157=0,"",IFERROR(_xlfn._xlws.FILTER(Var.Out!B:S,Var.Out!B:B=MT.Out!CJ157),""))</f>
        <v/>
      </c>
      <c r="DD157" s="319" t="str" cm="1">
        <f t="array" ref="DD157">IF(DC157=0,"",IFERROR(_xlfn._xlws.FILTER(WH.Out!F:G,WH.Out!A:A=MT.Out!DC157),""))</f>
        <v/>
      </c>
      <c r="DG157" s="319" t="str" cm="1">
        <f t="array" ref="DG157">IF(DF157=0,"",IFERROR(_xlfn._xlws.FILTER(Other.Out!B:C,Other.Out!A:A=MT.Out!DF157),""))</f>
        <v/>
      </c>
      <c r="DJ157" s="319" t="str" cm="1">
        <f t="array" ref="DJ157">IF(DI157=0,"",IFERROR(_xlfn._xlws.FILTER(Weed.Out!B:G,Weed.Out!A:A=MT.Out!DI157),""))</f>
        <v/>
      </c>
    </row>
    <row r="158" spans="1:114" x14ac:dyDescent="0.5">
      <c r="A158" s="319" t="str">
        <f t="shared" si="7"/>
        <v/>
      </c>
      <c r="B158" s="319" t="str" cm="1">
        <f t="array" ref="B158">IF(F158="Mulched (left on surface)",IFERROR(_xlfn._xlws.FILTER(Prod.Out!H:H,Prod.Out!B:B=MT.Out!E158),""),IF(F158="Incorporated",IFERROR(_xlfn._xlws.FILTER(Prod.Out!I:I,Prod.Out!B:B=MT.Out!E158),""),IF(F158="Retained (unknown if mulched/incorp.)",IFERROR(_xlfn._xlws.FILTER(Prod.Out!J:J,Prod.Out!B:B=MT.Out!E158),""),"")))</f>
        <v/>
      </c>
      <c r="C158" s="319" t="str">
        <f t="shared" si="6"/>
        <v/>
      </c>
      <c r="M158" s="319" t="str" cm="1">
        <f t="array" ref="M158">IF(L158=0,"",IFERROR(_xlfn._xlws.FILTER(AF.Out!B:I,AF.Out!A:A=MT.Out!L158),""))</f>
        <v/>
      </c>
      <c r="V158" s="319" t="str" cm="1">
        <f t="array" ref="V158">IF(U158=0,"",IFERROR(_xlfn._xlws.FILTER(Animals.Out!P:S,Animals.Out!A:A=MT.Out!U158),""))</f>
        <v/>
      </c>
      <c r="AA158" s="319" t="str" cm="1">
        <f t="array" ref="AA158">IF(Z158=0,"",IFERROR(_xlfn._xlws.FILTER('Chems.Out'!B:B,'Chems.Out'!A:A=MT.Out!Z158),""))</f>
        <v/>
      </c>
      <c r="AC158" s="319" t="str" cm="1">
        <f t="array" ref="AC158">IF(AB158=0,"",IFERROR(_xlfn._xlws.FILTER('PH.E.Out'!M:N,'PH.E.Out'!I:I=MT.Out!AB158),""))</f>
        <v/>
      </c>
      <c r="AF158" s="319" t="str" cm="1">
        <f t="array" ref="AF158">IF(AE158=0,"",IFERROR(_xlfn._xlws.FILTER(AF.Out!B:E,AF.Out!A:A=AE158),""))</f>
        <v/>
      </c>
      <c r="AK158" s="319" t="str" cm="1">
        <f t="array" ref="AK158">IF(AJ158=0,"",IFERROR(_xlfn._xlws.FILTER(Harvest.Out!B:D,Harvest.Out!A:A=MT.Out!AJ158),""))</f>
        <v/>
      </c>
      <c r="AO158" s="319" t="str" cm="1">
        <f t="array" ref="AO158">IF(AN158=0,"",IFERROR(_xlfn._xlws.FILTER(Irrig.Out!B:E,Irrig.Out!A:A=MT.Out!AN158),""))</f>
        <v/>
      </c>
      <c r="AT158" s="319" t="str" cm="1">
        <f t="array" ref="AT158">IF(AS158=0,"",IFERROR(_xlfn._xlws.FILTER('Residues.Out'!F:K,'Residues.Out'!A:A=AS158),""))</f>
        <v/>
      </c>
      <c r="BA158" s="319" t="str" cm="1">
        <f t="array" ref="BA158">IF(AZ158=0,"",IFERROR(_xlfn._xlws.FILTER(Fert.Out!B:K,Fert.Out!A:A=MT.Out!AZ158),""))</f>
        <v/>
      </c>
      <c r="BK158" s="319" t="str" cm="1">
        <f t="array" ref="BK158">IF(AZ158=0,"",IFERROR(_xlfn._xlws.FILTER(Fert.Out!T:T,Fert.Out!A:A=MT.Out!AZ158),""))</f>
        <v/>
      </c>
      <c r="BM158" s="319" t="str" cm="1">
        <f t="array" ref="BM158">IF(BL158=0,"",IFERROR(_xlfn._xlws.FILTER(pH.Out!C:D,pH.Out!A:A=MT.Out!BL158),""))</f>
        <v/>
      </c>
      <c r="BP158" s="319" t="str" cm="1">
        <f t="array" ref="BP158">IF(BO158=0,"",IFERROR(_xlfn._xlws.FILTER(Plant.Out!C:D,Plant.Out!B:B=MT.Out!BO158),""))</f>
        <v/>
      </c>
      <c r="BR158" s="319" t="str" cm="1">
        <f t="array" ref="BR158">IF(BO158=0,"",IFERROR(_xlfn._xlws.FILTER(Plant.Out!E:P,Plant.Out!B:B=MT.Out!BO158),""))</f>
        <v/>
      </c>
      <c r="CE158" s="319" t="str" cm="1">
        <f t="array" ref="CE158">IF(CD158=0,"",IFERROR(_xlfn._xlws.FILTER('PH.E.Out'!E:G,'PH.E.Out'!A:A=MT.Out!CD158),""))</f>
        <v/>
      </c>
      <c r="CI158" s="319" t="str" cm="1">
        <f t="array" ref="CI158">IF(CH158=0,"",IFERROR(_xlfn._xlws.FILTER(Till.Out!C:C,Till.Out!B:B=MT.Out!CH158),""))</f>
        <v/>
      </c>
      <c r="CK158" s="319" t="str" cm="1">
        <f t="array" ref="CK158">IF(CJ158=0,"",IFERROR(_xlfn._xlws.FILTER(Var.Out!B:S,Var.Out!B:B=MT.Out!CJ158),""))</f>
        <v/>
      </c>
      <c r="DD158" s="319" t="str" cm="1">
        <f t="array" ref="DD158">IF(DC158=0,"",IFERROR(_xlfn._xlws.FILTER(WH.Out!F:G,WH.Out!A:A=MT.Out!DC158),""))</f>
        <v/>
      </c>
      <c r="DG158" s="319" t="str" cm="1">
        <f t="array" ref="DG158">IF(DF158=0,"",IFERROR(_xlfn._xlws.FILTER(Other.Out!B:C,Other.Out!A:A=MT.Out!DF158),""))</f>
        <v/>
      </c>
      <c r="DJ158" s="319" t="str" cm="1">
        <f t="array" ref="DJ158">IF(DI158=0,"",IFERROR(_xlfn._xlws.FILTER(Weed.Out!B:G,Weed.Out!A:A=MT.Out!DI158),""))</f>
        <v/>
      </c>
    </row>
  </sheetData>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5BC39-987C-4438-A829-953E3F1B2DCF}">
  <sheetPr codeName="Sheet35">
    <tabColor rgb="FFFFCCFF"/>
  </sheetPr>
  <dimension ref="A1:AW84"/>
  <sheetViews>
    <sheetView zoomScale="70" zoomScaleNormal="70" workbookViewId="0">
      <pane xSplit="2" ySplit="1" topLeftCell="C2" activePane="bottomRight" state="frozen"/>
      <selection pane="topRight" activeCell="C10" sqref="C10"/>
      <selection pane="bottomLeft" activeCell="C10" sqref="C10"/>
      <selection pane="bottomRight" activeCell="C3" sqref="C3"/>
    </sheetView>
  </sheetViews>
  <sheetFormatPr defaultColWidth="8.8203125" defaultRowHeight="14.35" x14ac:dyDescent="0.5"/>
  <cols>
    <col min="1" max="1" width="1.52734375" customWidth="1"/>
    <col min="2" max="2" width="19.17578125" customWidth="1"/>
    <col min="3" max="3" width="17.8203125" bestFit="1" customWidth="1"/>
    <col min="4" max="42" width="15.52734375" customWidth="1"/>
    <col min="43" max="43" width="3.46875" customWidth="1"/>
    <col min="45" max="46" width="8.8203125" style="88"/>
  </cols>
  <sheetData>
    <row r="1" spans="1:49" ht="49.75" customHeight="1" thickBot="1" x14ac:dyDescent="0.55000000000000004">
      <c r="A1" s="753"/>
      <c r="B1" s="393"/>
      <c r="C1" s="870" t="s">
        <v>4875</v>
      </c>
      <c r="D1" s="870"/>
      <c r="E1" s="870"/>
      <c r="F1" s="870"/>
      <c r="G1" s="870"/>
      <c r="H1" s="870"/>
      <c r="I1" s="870"/>
      <c r="J1" s="870"/>
      <c r="K1" s="870"/>
      <c r="L1" s="870"/>
      <c r="M1" s="870"/>
      <c r="N1" s="870"/>
      <c r="O1" s="870"/>
      <c r="P1" s="870"/>
      <c r="Q1" s="393"/>
      <c r="R1" s="393"/>
      <c r="S1" s="393"/>
      <c r="T1" s="393"/>
      <c r="U1" s="393"/>
      <c r="V1" s="393"/>
      <c r="W1" s="393"/>
      <c r="X1" s="393"/>
      <c r="Y1" s="393"/>
      <c r="Z1" s="393"/>
      <c r="AA1" s="393"/>
      <c r="AB1" s="393"/>
      <c r="AC1" s="393"/>
      <c r="AD1" s="393"/>
      <c r="AE1" s="393"/>
      <c r="AF1" s="393"/>
      <c r="AG1" s="393"/>
      <c r="AH1" s="393"/>
      <c r="AI1" s="393"/>
      <c r="AJ1" s="393"/>
      <c r="AK1" s="393"/>
      <c r="AL1" s="393"/>
      <c r="AM1" s="393"/>
      <c r="AN1" s="393"/>
      <c r="AO1" s="393"/>
      <c r="AP1" s="393"/>
      <c r="AQ1" s="394"/>
      <c r="AR1" s="7"/>
      <c r="AS1" s="313" t="str" cm="1">
        <f t="array" ref="AS1">TRANSPOSE(IFERROR(_xlfn.UNIQUE(_xlfn._xlws.FILTER(C13:AP13,C13:AP13&lt;&gt;"")),"None"))</f>
        <v>None</v>
      </c>
      <c r="AT1" s="86" t="str" cm="1">
        <f t="array" ref="AT1">IFERROR(_xlfn.UNIQUE(_xlfn._xlws.FILTER(AS:AS,(AS:AS&lt;&gt;"")*(AS:AS&lt;&gt;"None")*(AS:AS&lt;&gt;"Error No Treatment Names Specified"))),"")</f>
        <v/>
      </c>
      <c r="AU1" s="7"/>
      <c r="AV1" s="7"/>
      <c r="AW1" s="7"/>
    </row>
    <row r="2" spans="1:49" ht="5.25" customHeight="1" x14ac:dyDescent="0.5">
      <c r="A2" s="64"/>
      <c r="B2" s="7"/>
      <c r="C2" s="7"/>
      <c r="D2" s="7"/>
      <c r="E2" s="7"/>
      <c r="F2" s="7"/>
      <c r="G2" s="7"/>
      <c r="H2" s="7"/>
      <c r="I2" s="7"/>
      <c r="J2" s="7"/>
      <c r="K2" s="7"/>
      <c r="L2" s="7"/>
      <c r="M2" s="7"/>
      <c r="N2" s="7"/>
      <c r="O2" s="7"/>
      <c r="P2" s="7"/>
      <c r="Q2" s="101"/>
      <c r="R2" s="7"/>
      <c r="S2" s="7"/>
      <c r="T2" s="7"/>
      <c r="U2" s="7"/>
      <c r="V2" s="101"/>
      <c r="W2" s="7"/>
      <c r="X2" s="7"/>
      <c r="Y2" s="7"/>
      <c r="Z2" s="7"/>
      <c r="AA2" s="101"/>
      <c r="AB2" s="7"/>
      <c r="AC2" s="7"/>
      <c r="AD2" s="7"/>
      <c r="AE2" s="7"/>
      <c r="AF2" s="101"/>
      <c r="AG2" s="7"/>
      <c r="AH2" s="7"/>
      <c r="AI2" s="7"/>
      <c r="AJ2" s="7"/>
      <c r="AK2" s="101"/>
      <c r="AL2" s="7"/>
      <c r="AM2" s="7"/>
      <c r="AN2" s="7"/>
      <c r="AO2" s="7"/>
      <c r="AP2" s="101"/>
      <c r="AQ2" s="314"/>
      <c r="AR2" s="7"/>
      <c r="AS2" s="86"/>
      <c r="AT2" s="86"/>
      <c r="AU2" s="7"/>
      <c r="AV2" s="7"/>
      <c r="AW2" s="7"/>
    </row>
    <row r="3" spans="1:49" ht="30" customHeight="1" x14ac:dyDescent="0.5">
      <c r="A3" s="8"/>
      <c r="B3" s="28" t="s">
        <v>4876</v>
      </c>
      <c r="C3" s="329"/>
      <c r="D3" s="329"/>
      <c r="E3" s="329"/>
      <c r="F3" s="329"/>
      <c r="G3" s="329"/>
      <c r="H3" s="329"/>
      <c r="I3" s="329"/>
      <c r="J3" s="329"/>
      <c r="K3" s="329"/>
      <c r="L3" s="329"/>
      <c r="M3" s="329"/>
      <c r="N3" s="329"/>
      <c r="O3" s="329"/>
      <c r="P3" s="329"/>
      <c r="Q3" s="329"/>
      <c r="R3" s="329"/>
      <c r="S3" s="329"/>
      <c r="T3" s="329"/>
      <c r="U3" s="329"/>
      <c r="V3" s="329"/>
      <c r="W3" s="329"/>
      <c r="X3" s="329"/>
      <c r="Y3" s="329"/>
      <c r="Z3" s="329"/>
      <c r="AA3" s="329"/>
      <c r="AB3" s="329"/>
      <c r="AC3" s="329"/>
      <c r="AD3" s="329"/>
      <c r="AE3" s="329"/>
      <c r="AF3" s="329"/>
      <c r="AG3" s="329"/>
      <c r="AH3" s="329"/>
      <c r="AI3" s="329"/>
      <c r="AJ3" s="329"/>
      <c r="AK3" s="329"/>
      <c r="AL3" s="329"/>
      <c r="AM3" s="329"/>
      <c r="AN3" s="329"/>
      <c r="AO3" s="329"/>
      <c r="AP3" s="329"/>
      <c r="AQ3" s="316"/>
      <c r="AR3" s="7"/>
      <c r="AS3" s="86"/>
      <c r="AT3" s="86"/>
      <c r="AU3" s="7"/>
      <c r="AV3" s="7"/>
      <c r="AW3" s="7"/>
    </row>
    <row r="4" spans="1:49" ht="30" customHeight="1" x14ac:dyDescent="0.5">
      <c r="A4" s="8"/>
      <c r="B4" s="28" t="s">
        <v>4877</v>
      </c>
      <c r="C4" s="329"/>
      <c r="D4" s="329"/>
      <c r="E4" s="329"/>
      <c r="F4" s="329"/>
      <c r="G4" s="329"/>
      <c r="H4" s="329"/>
      <c r="I4" s="329"/>
      <c r="J4" s="329"/>
      <c r="K4" s="329"/>
      <c r="L4" s="329"/>
      <c r="M4" s="329"/>
      <c r="N4" s="329"/>
      <c r="O4" s="329"/>
      <c r="P4" s="329"/>
      <c r="Q4" s="329"/>
      <c r="R4" s="329"/>
      <c r="S4" s="329"/>
      <c r="T4" s="329"/>
      <c r="U4" s="329"/>
      <c r="V4" s="329"/>
      <c r="W4" s="329"/>
      <c r="X4" s="329"/>
      <c r="Y4" s="329"/>
      <c r="Z4" s="329"/>
      <c r="AA4" s="329"/>
      <c r="AB4" s="329"/>
      <c r="AC4" s="329"/>
      <c r="AD4" s="329"/>
      <c r="AE4" s="329"/>
      <c r="AF4" s="329"/>
      <c r="AG4" s="329"/>
      <c r="AH4" s="329"/>
      <c r="AI4" s="329"/>
      <c r="AJ4" s="329"/>
      <c r="AK4" s="329"/>
      <c r="AL4" s="329"/>
      <c r="AM4" s="329"/>
      <c r="AN4" s="329"/>
      <c r="AO4" s="329"/>
      <c r="AP4" s="329"/>
      <c r="AQ4" s="316"/>
      <c r="AR4" s="7"/>
      <c r="AS4" s="86"/>
      <c r="AT4" s="86"/>
      <c r="AU4" s="7"/>
      <c r="AV4" s="7"/>
      <c r="AW4" s="7"/>
    </row>
    <row r="5" spans="1:49" ht="5.25" customHeight="1" x14ac:dyDescent="0.5">
      <c r="A5" s="8"/>
      <c r="B5" s="7"/>
      <c r="C5" s="288" t="str">
        <f>_xlfn.TEXTJOIN("-",TRUE,IF(ISBLANK(C4),"",INDEX(Agroforestry_Int[Code],MATCH(C4,Agroforestry_Int[Subpractice],0))),IF(ISBLANK(C3),"",INDEX(Intercrop1[Code],MATCH(C3,Intercrop1[Subpractice],0))))</f>
        <v/>
      </c>
      <c r="D5" s="288" t="str">
        <f>_xlfn.TEXTJOIN("-",TRUE,IF(ISBLANK(D4),"",INDEX(Agroforestry_Int[Code],MATCH(D4,Agroforestry_Int[Subpractice],0))),IF(ISBLANK(D3),"",INDEX(Intercrop1[Code],MATCH(D3,Intercrop1[Subpractice],0))))</f>
        <v/>
      </c>
      <c r="E5" s="288" t="str">
        <f>_xlfn.TEXTJOIN("-",TRUE,IF(ISBLANK(E4),"",INDEX(Agroforestry_Int[Code],MATCH(E4,Agroforestry_Int[Subpractice],0))),IF(ISBLANK(E3),"",INDEX(Intercrop1[Code],MATCH(E3,Intercrop1[Subpractice],0))))</f>
        <v/>
      </c>
      <c r="F5" s="288" t="str">
        <f>_xlfn.TEXTJOIN("-",TRUE,IF(ISBLANK(F4),"",INDEX(Agroforestry_Int[Code],MATCH(F4,Agroforestry_Int[Subpractice],0))),IF(ISBLANK(F3),"",INDEX(Intercrop1[Code],MATCH(F3,Intercrop1[Subpractice],0))))</f>
        <v/>
      </c>
      <c r="G5" s="288" t="str">
        <f>_xlfn.TEXTJOIN("-",TRUE,IF(ISBLANK(G4),"",INDEX(Agroforestry_Int[Code],MATCH(G4,Agroforestry_Int[Subpractice],0))),IF(ISBLANK(G3),"",INDEX(Intercrop1[Code],MATCH(G3,Intercrop1[Subpractice],0))))</f>
        <v/>
      </c>
      <c r="H5" s="288" t="str">
        <f>_xlfn.TEXTJOIN("-",TRUE,IF(ISBLANK(H4),"",INDEX(Agroforestry_Int[Code],MATCH(H4,Agroforestry_Int[Subpractice],0))),IF(ISBLANK(H3),"",INDEX(Intercrop1[Code],MATCH(H3,Intercrop1[Subpractice],0))))</f>
        <v/>
      </c>
      <c r="I5" s="288" t="str">
        <f>_xlfn.TEXTJOIN("-",TRUE,IF(ISBLANK(I4),"",INDEX(Agroforestry_Int[Code],MATCH(I4,Agroforestry_Int[Subpractice],0))),IF(ISBLANK(I3),"",INDEX(Intercrop1[Code],MATCH(I3,Intercrop1[Subpractice],0))))</f>
        <v/>
      </c>
      <c r="J5" s="288" t="str">
        <f>_xlfn.TEXTJOIN("-",TRUE,IF(ISBLANK(J4),"",INDEX(Agroforestry_Int[Code],MATCH(J4,Agroforestry_Int[Subpractice],0))),IF(ISBLANK(J3),"",INDEX(Intercrop1[Code],MATCH(J3,Intercrop1[Subpractice],0))))</f>
        <v/>
      </c>
      <c r="K5" s="288" t="str">
        <f>_xlfn.TEXTJOIN("-",TRUE,IF(ISBLANK(K4),"",INDEX(Agroforestry_Int[Code],MATCH(K4,Agroforestry_Int[Subpractice],0))),IF(ISBLANK(K3),"",INDEX(Intercrop1[Code],MATCH(K3,Intercrop1[Subpractice],0))))</f>
        <v/>
      </c>
      <c r="L5" s="288" t="str">
        <f>_xlfn.TEXTJOIN("-",TRUE,IF(ISBLANK(L4),"",INDEX(Agroforestry_Int[Code],MATCH(L4,Agroforestry_Int[Subpractice],0))),IF(ISBLANK(L3),"",INDEX(Intercrop1[Code],MATCH(L3,Intercrop1[Subpractice],0))))</f>
        <v/>
      </c>
      <c r="M5" s="288" t="str">
        <f>_xlfn.TEXTJOIN("-",TRUE,IF(ISBLANK(M4),"",INDEX(Agroforestry_Int[Code],MATCH(M4,Agroforestry_Int[Subpractice],0))),IF(ISBLANK(M3),"",INDEX(Intercrop1[Code],MATCH(M3,Intercrop1[Subpractice],0))))</f>
        <v/>
      </c>
      <c r="N5" s="288" t="str">
        <f>_xlfn.TEXTJOIN("-",TRUE,IF(ISBLANK(N4),"",INDEX(Agroforestry_Int[Code],MATCH(N4,Agroforestry_Int[Subpractice],0))),IF(ISBLANK(N3),"",INDEX(Intercrop1[Code],MATCH(N3,Intercrop1[Subpractice],0))))</f>
        <v/>
      </c>
      <c r="O5" s="288" t="str">
        <f>_xlfn.TEXTJOIN("-",TRUE,IF(ISBLANK(O4),"",INDEX(Agroforestry_Int[Code],MATCH(O4,Agroforestry_Int[Subpractice],0))),IF(ISBLANK(O3),"",INDEX(Intercrop1[Code],MATCH(O3,Intercrop1[Subpractice],0))))</f>
        <v/>
      </c>
      <c r="P5" s="288" t="str">
        <f>_xlfn.TEXTJOIN("-",TRUE,IF(ISBLANK(P4),"",INDEX(Agroforestry_Int[Code],MATCH(P4,Agroforestry_Int[Subpractice],0))),IF(ISBLANK(P3),"",INDEX(Intercrop1[Code],MATCH(P3,Intercrop1[Subpractice],0))))</f>
        <v/>
      </c>
      <c r="Q5" s="288" t="str">
        <f>_xlfn.TEXTJOIN("-",TRUE,IF(ISBLANK(Q4),"",INDEX(Agroforestry_Int[Code],MATCH(Q4,Agroforestry_Int[Subpractice],0))),IF(ISBLANK(Q3),"",INDEX(Intercrop1[Code],MATCH(Q3,Intercrop1[Subpractice],0))))</f>
        <v/>
      </c>
      <c r="R5" s="288" t="str">
        <f>_xlfn.TEXTJOIN("-",TRUE,IF(ISBLANK(R4),"",INDEX(Agroforestry_Int[Code],MATCH(R4,Agroforestry_Int[Subpractice],0))),IF(ISBLANK(R3),"",INDEX(Intercrop1[Code],MATCH(R3,Intercrop1[Subpractice],0))))</f>
        <v/>
      </c>
      <c r="S5" s="288" t="str">
        <f>_xlfn.TEXTJOIN("-",TRUE,IF(ISBLANK(S4),"",INDEX(Agroforestry_Int[Code],MATCH(S4,Agroforestry_Int[Subpractice],0))),IF(ISBLANK(S3),"",INDEX(Intercrop1[Code],MATCH(S3,Intercrop1[Subpractice],0))))</f>
        <v/>
      </c>
      <c r="T5" s="288" t="str">
        <f>_xlfn.TEXTJOIN("-",TRUE,IF(ISBLANK(T4),"",INDEX(Agroforestry_Int[Code],MATCH(T4,Agroforestry_Int[Subpractice],0))),IF(ISBLANK(T3),"",INDEX(Intercrop1[Code],MATCH(T3,Intercrop1[Subpractice],0))))</f>
        <v/>
      </c>
      <c r="U5" s="288" t="str">
        <f>_xlfn.TEXTJOIN("-",TRUE,IF(ISBLANK(U4),"",INDEX(Agroforestry_Int[Code],MATCH(U4,Agroforestry_Int[Subpractice],0))),IF(ISBLANK(U3),"",INDEX(Intercrop1[Code],MATCH(U3,Intercrop1[Subpractice],0))))</f>
        <v/>
      </c>
      <c r="V5" s="288" t="str">
        <f>_xlfn.TEXTJOIN("-",TRUE,IF(ISBLANK(V4),"",INDEX(Agroforestry_Int[Code],MATCH(V4,Agroforestry_Int[Subpractice],0))),IF(ISBLANK(V3),"",INDEX(Intercrop1[Code],MATCH(V3,Intercrop1[Subpractice],0))))</f>
        <v/>
      </c>
      <c r="W5" s="288" t="str">
        <f>_xlfn.TEXTJOIN("-",TRUE,IF(ISBLANK(W4),"",INDEX(Agroforestry_Int[Code],MATCH(W4,Agroforestry_Int[Subpractice],0))),IF(ISBLANK(W3),"",INDEX(Intercrop1[Code],MATCH(W3,Intercrop1[Subpractice],0))))</f>
        <v/>
      </c>
      <c r="X5" s="288" t="str">
        <f>_xlfn.TEXTJOIN("-",TRUE,IF(ISBLANK(X4),"",INDEX(Agroforestry_Int[Code],MATCH(X4,Agroforestry_Int[Subpractice],0))),IF(ISBLANK(X3),"",INDEX(Intercrop1[Code],MATCH(X3,Intercrop1[Subpractice],0))))</f>
        <v/>
      </c>
      <c r="Y5" s="288" t="str">
        <f>_xlfn.TEXTJOIN("-",TRUE,IF(ISBLANK(Y4),"",INDEX(Agroforestry_Int[Code],MATCH(Y4,Agroforestry_Int[Subpractice],0))),IF(ISBLANK(Y3),"",INDEX(Intercrop1[Code],MATCH(Y3,Intercrop1[Subpractice],0))))</f>
        <v/>
      </c>
      <c r="Z5" s="288" t="str">
        <f>_xlfn.TEXTJOIN("-",TRUE,IF(ISBLANK(Z4),"",INDEX(Agroforestry_Int[Code],MATCH(Z4,Agroforestry_Int[Subpractice],0))),IF(ISBLANK(Z3),"",INDEX(Intercrop1[Code],MATCH(Z3,Intercrop1[Subpractice],0))))</f>
        <v/>
      </c>
      <c r="AA5" s="288" t="str">
        <f>_xlfn.TEXTJOIN("-",TRUE,IF(ISBLANK(AA4),"",INDEX(Agroforestry_Int[Code],MATCH(AA4,Agroforestry_Int[Subpractice],0))),IF(ISBLANK(AA3),"",INDEX(Intercrop1[Code],MATCH(AA3,Intercrop1[Subpractice],0))))</f>
        <v/>
      </c>
      <c r="AB5" s="288" t="str">
        <f>_xlfn.TEXTJOIN("-",TRUE,IF(ISBLANK(AB4),"",INDEX(Agroforestry_Int[Code],MATCH(AB4,Agroforestry_Int[Subpractice],0))),IF(ISBLANK(AB3),"",INDEX(Intercrop1[Code],MATCH(AB3,Intercrop1[Subpractice],0))))</f>
        <v/>
      </c>
      <c r="AC5" s="288" t="str">
        <f>_xlfn.TEXTJOIN("-",TRUE,IF(ISBLANK(AC4),"",INDEX(Agroforestry_Int[Code],MATCH(AC4,Agroforestry_Int[Subpractice],0))),IF(ISBLANK(AC3),"",INDEX(Intercrop1[Code],MATCH(AC3,Intercrop1[Subpractice],0))))</f>
        <v/>
      </c>
      <c r="AD5" s="288" t="str">
        <f>_xlfn.TEXTJOIN("-",TRUE,IF(ISBLANK(AD4),"",INDEX(Agroforestry_Int[Code],MATCH(AD4,Agroforestry_Int[Subpractice],0))),IF(ISBLANK(AD3),"",INDEX(Intercrop1[Code],MATCH(AD3,Intercrop1[Subpractice],0))))</f>
        <v/>
      </c>
      <c r="AE5" s="288" t="str">
        <f>_xlfn.TEXTJOIN("-",TRUE,IF(ISBLANK(AE4),"",INDEX(Agroforestry_Int[Code],MATCH(AE4,Agroforestry_Int[Subpractice],0))),IF(ISBLANK(AE3),"",INDEX(Intercrop1[Code],MATCH(AE3,Intercrop1[Subpractice],0))))</f>
        <v/>
      </c>
      <c r="AF5" s="288" t="str">
        <f>_xlfn.TEXTJOIN("-",TRUE,IF(ISBLANK(AF4),"",INDEX(Agroforestry_Int[Code],MATCH(AF4,Agroforestry_Int[Subpractice],0))),IF(ISBLANK(AF3),"",INDEX(Intercrop1[Code],MATCH(AF3,Intercrop1[Subpractice],0))))</f>
        <v/>
      </c>
      <c r="AG5" s="288" t="str">
        <f>_xlfn.TEXTJOIN("-",TRUE,IF(ISBLANK(AG4),"",INDEX(Agroforestry_Int[Code],MATCH(AG4,Agroforestry_Int[Subpractice],0))),IF(ISBLANK(AG3),"",INDEX(Intercrop1[Code],MATCH(AG3,Intercrop1[Subpractice],0))))</f>
        <v/>
      </c>
      <c r="AH5" s="288" t="str">
        <f>_xlfn.TEXTJOIN("-",TRUE,IF(ISBLANK(AH4),"",INDEX(Agroforestry_Int[Code],MATCH(AH4,Agroforestry_Int[Subpractice],0))),IF(ISBLANK(AH3),"",INDEX(Intercrop1[Code],MATCH(AH3,Intercrop1[Subpractice],0))))</f>
        <v/>
      </c>
      <c r="AI5" s="288" t="str">
        <f>_xlfn.TEXTJOIN("-",TRUE,IF(ISBLANK(AI4),"",INDEX(Agroforestry_Int[Code],MATCH(AI4,Agroforestry_Int[Subpractice],0))),IF(ISBLANK(AI3),"",INDEX(Intercrop1[Code],MATCH(AI3,Intercrop1[Subpractice],0))))</f>
        <v/>
      </c>
      <c r="AJ5" s="288" t="str">
        <f>_xlfn.TEXTJOIN("-",TRUE,IF(ISBLANK(AJ4),"",INDEX(Agroforestry_Int[Code],MATCH(AJ4,Agroforestry_Int[Subpractice],0))),IF(ISBLANK(AJ3),"",INDEX(Intercrop1[Code],MATCH(AJ3,Intercrop1[Subpractice],0))))</f>
        <v/>
      </c>
      <c r="AK5" s="288" t="str">
        <f>_xlfn.TEXTJOIN("-",TRUE,IF(ISBLANK(AK4),"",INDEX(Agroforestry_Int[Code],MATCH(AK4,Agroforestry_Int[Subpractice],0))),IF(ISBLANK(AK3),"",INDEX(Intercrop1[Code],MATCH(AK3,Intercrop1[Subpractice],0))))</f>
        <v/>
      </c>
      <c r="AL5" s="288" t="str">
        <f>_xlfn.TEXTJOIN("-",TRUE,IF(ISBLANK(AL4),"",INDEX(Agroforestry_Int[Code],MATCH(AL4,Agroforestry_Int[Subpractice],0))),IF(ISBLANK(AL3),"",INDEX(Intercrop1[Code],MATCH(AL3,Intercrop1[Subpractice],0))))</f>
        <v/>
      </c>
      <c r="AM5" s="288" t="str">
        <f>_xlfn.TEXTJOIN("-",TRUE,IF(ISBLANK(AM4),"",INDEX(Agroforestry_Int[Code],MATCH(AM4,Agroforestry_Int[Subpractice],0))),IF(ISBLANK(AM3),"",INDEX(Intercrop1[Code],MATCH(AM3,Intercrop1[Subpractice],0))))</f>
        <v/>
      </c>
      <c r="AN5" s="288" t="str">
        <f>_xlfn.TEXTJOIN("-",TRUE,IF(ISBLANK(AN4),"",INDEX(Agroforestry_Int[Code],MATCH(AN4,Agroforestry_Int[Subpractice],0))),IF(ISBLANK(AN3),"",INDEX(Intercrop1[Code],MATCH(AN3,Intercrop1[Subpractice],0))))</f>
        <v/>
      </c>
      <c r="AO5" s="288" t="str">
        <f>_xlfn.TEXTJOIN("-",TRUE,IF(ISBLANK(AO4),"",INDEX(Agroforestry_Int[Code],MATCH(AO4,Agroforestry_Int[Subpractice],0))),IF(ISBLANK(AO3),"",INDEX(Intercrop1[Code],MATCH(AO3,Intercrop1[Subpractice],0))))</f>
        <v/>
      </c>
      <c r="AP5" s="288" t="str">
        <f>_xlfn.TEXTJOIN("-",TRUE,IF(ISBLANK(AP4),"",INDEX(Agroforestry_Int[Code],MATCH(AP4,Agroforestry_Int[Subpractice],0))),IF(ISBLANK(AP3),"",INDEX(Intercrop1[Code],MATCH(AP3,Intercrop1[Subpractice],0))))</f>
        <v/>
      </c>
      <c r="AQ5" s="316"/>
      <c r="AR5" s="7"/>
      <c r="AS5" s="86"/>
      <c r="AT5" s="86"/>
      <c r="AU5" s="7"/>
      <c r="AV5" s="7"/>
      <c r="AW5" s="7"/>
    </row>
    <row r="6" spans="1:49" s="382" customFormat="1" ht="141.75" customHeight="1" x14ac:dyDescent="0.5">
      <c r="A6" s="334"/>
      <c r="B6" s="335" t="s">
        <v>4106</v>
      </c>
      <c r="C6" s="427" t="str">
        <f>IF(ISBLANK(C3),IF(ISBLANK(C4),"",INDEX(Agroforestry_Int[Description],MATCH(C4,Agroforestry_Int[Subpractice],0))),INDEX(Prac.L!$BA:$BA,MATCH(C3,Prac.L!$AY:$AY,0)))</f>
        <v/>
      </c>
      <c r="D6" s="427" t="str">
        <f>IF(ISBLANK(D3),IF(ISBLANK(D4),"",INDEX(Agroforestry_Int[Description],MATCH(D4,Agroforestry_Int[Subpractice],0))),INDEX(Prac.L!$BA:$BA,MATCH(D3,Prac.L!$AY:$AY,0)))</f>
        <v/>
      </c>
      <c r="E6" s="427" t="str">
        <f>IF(ISBLANK(E3),IF(ISBLANK(E4),"",INDEX(Agroforestry_Int[Description],MATCH(E4,Agroforestry_Int[Subpractice],0))),INDEX(Prac.L!$BA:$BA,MATCH(E3,Prac.L!$AY:$AY,0)))</f>
        <v/>
      </c>
      <c r="F6" s="427" t="str">
        <f>IF(ISBLANK(F3),IF(ISBLANK(F4),"",INDEX(Agroforestry_Int[Description],MATCH(F4,Agroforestry_Int[Subpractice],0))),INDEX(Prac.L!$BA:$BA,MATCH(F3,Prac.L!$AY:$AY,0)))</f>
        <v/>
      </c>
      <c r="G6" s="427" t="str">
        <f>IF(ISBLANK(G3),IF(ISBLANK(G4),"",INDEX(Agroforestry_Int[Description],MATCH(G4,Agroforestry_Int[Subpractice],0))),INDEX(Prac.L!$BA:$BA,MATCH(G3,Prac.L!$AY:$AY,0)))</f>
        <v/>
      </c>
      <c r="H6" s="427" t="str">
        <f>IF(ISBLANK(H3),IF(ISBLANK(H4),"",INDEX(Agroforestry_Int[Description],MATCH(H4,Agroforestry_Int[Subpractice],0))),INDEX(Prac.L!$BA:$BA,MATCH(H3,Prac.L!$AY:$AY,0)))</f>
        <v/>
      </c>
      <c r="I6" s="427" t="str">
        <f>IF(ISBLANK(I3),IF(ISBLANK(I4),"",INDEX(Agroforestry_Int[Description],MATCH(I4,Agroforestry_Int[Subpractice],0))),INDEX(Prac.L!$BA:$BA,MATCH(I3,Prac.L!$AY:$AY,0)))</f>
        <v/>
      </c>
      <c r="J6" s="427" t="str">
        <f>IF(ISBLANK(J3),IF(ISBLANK(J4),"",INDEX(Agroforestry_Int[Description],MATCH(J4,Agroforestry_Int[Subpractice],0))),INDEX(Prac.L!$BA:$BA,MATCH(J3,Prac.L!$AY:$AY,0)))</f>
        <v/>
      </c>
      <c r="K6" s="427" t="str">
        <f>IF(ISBLANK(K3),IF(ISBLANK(K4),"",INDEX(Agroforestry_Int[Description],MATCH(K4,Agroforestry_Int[Subpractice],0))),INDEX(Prac.L!$BA:$BA,MATCH(K3,Prac.L!$AY:$AY,0)))</f>
        <v/>
      </c>
      <c r="L6" s="427" t="str">
        <f>IF(ISBLANK(L3),IF(ISBLANK(L4),"",INDEX(Agroforestry_Int[Description],MATCH(L4,Agroforestry_Int[Subpractice],0))),INDEX(Prac.L!$BA:$BA,MATCH(L3,Prac.L!$AY:$AY,0)))</f>
        <v/>
      </c>
      <c r="M6" s="427" t="str">
        <f>IF(ISBLANK(M3),IF(ISBLANK(M4),"",INDEX(Agroforestry_Int[Description],MATCH(M4,Agroforestry_Int[Subpractice],0))),INDEX(Prac.L!$BA:$BA,MATCH(M3,Prac.L!$AY:$AY,0)))</f>
        <v/>
      </c>
      <c r="N6" s="427" t="str">
        <f>IF(ISBLANK(N3),IF(ISBLANK(N4),"",INDEX(Agroforestry_Int[Description],MATCH(N4,Agroforestry_Int[Subpractice],0))),INDEX(Prac.L!$BA:$BA,MATCH(N3,Prac.L!$AY:$AY,0)))</f>
        <v/>
      </c>
      <c r="O6" s="427" t="str">
        <f>IF(ISBLANK(O3),IF(ISBLANK(O4),"",INDEX(Agroforestry_Int[Description],MATCH(O4,Agroforestry_Int[Subpractice],0))),INDEX(Prac.L!$BA:$BA,MATCH(O3,Prac.L!$AY:$AY,0)))</f>
        <v/>
      </c>
      <c r="P6" s="427" t="str">
        <f>IF(ISBLANK(P3),IF(ISBLANK(P4),"",INDEX(Agroforestry_Int[Description],MATCH(P4,Agroforestry_Int[Subpractice],0))),INDEX(Prac.L!$BA:$BA,MATCH(P3,Prac.L!$AY:$AY,0)))</f>
        <v/>
      </c>
      <c r="Q6" s="427" t="str">
        <f>IF(ISBLANK(Q3),IF(ISBLANK(Q4),"",INDEX(Agroforestry_Int[Description],MATCH(Q4,Agroforestry_Int[Subpractice],0))),INDEX(Prac.L!$BA:$BA,MATCH(Q3,Prac.L!$AY:$AY,0)))</f>
        <v/>
      </c>
      <c r="R6" s="427" t="str">
        <f>IF(ISBLANK(R3),IF(ISBLANK(R4),"",INDEX(Agroforestry_Int[Description],MATCH(R4,Agroforestry_Int[Subpractice],0))),INDEX(Prac.L!$BA:$BA,MATCH(R3,Prac.L!$AY:$AY,0)))</f>
        <v/>
      </c>
      <c r="S6" s="427" t="str">
        <f>IF(ISBLANK(S3),IF(ISBLANK(S4),"",INDEX(Agroforestry_Int[Description],MATCH(S4,Agroforestry_Int[Subpractice],0))),INDEX(Prac.L!$BA:$BA,MATCH(S3,Prac.L!$AY:$AY,0)))</f>
        <v/>
      </c>
      <c r="T6" s="427" t="str">
        <f>IF(ISBLANK(T3),IF(ISBLANK(T4),"",INDEX(Agroforestry_Int[Description],MATCH(T4,Agroforestry_Int[Subpractice],0))),INDEX(Prac.L!$BA:$BA,MATCH(T3,Prac.L!$AY:$AY,0)))</f>
        <v/>
      </c>
      <c r="U6" s="427" t="str">
        <f>IF(ISBLANK(U3),IF(ISBLANK(U4),"",INDEX(Agroforestry_Int[Description],MATCH(U4,Agroforestry_Int[Subpractice],0))),INDEX(Prac.L!$BA:$BA,MATCH(U3,Prac.L!$AY:$AY,0)))</f>
        <v/>
      </c>
      <c r="V6" s="427" t="str">
        <f>IF(ISBLANK(V3),IF(ISBLANK(V4),"",INDEX(Agroforestry_Int[Description],MATCH(V4,Agroforestry_Int[Subpractice],0))),INDEX(Prac.L!$BA:$BA,MATCH(V3,Prac.L!$AY:$AY,0)))</f>
        <v/>
      </c>
      <c r="W6" s="427" t="str">
        <f>IF(ISBLANK(W3),IF(ISBLANK(W4),"",INDEX(Agroforestry_Int[Description],MATCH(W4,Agroforestry_Int[Subpractice],0))),INDEX(Prac.L!$BA:$BA,MATCH(W3,Prac.L!$AY:$AY,0)))</f>
        <v/>
      </c>
      <c r="X6" s="427" t="str">
        <f>IF(ISBLANK(X3),IF(ISBLANK(X4),"",INDEX(Agroforestry_Int[Description],MATCH(X4,Agroforestry_Int[Subpractice],0))),INDEX(Prac.L!$BA:$BA,MATCH(X3,Prac.L!$AY:$AY,0)))</f>
        <v/>
      </c>
      <c r="Y6" s="427" t="str">
        <f>IF(ISBLANK(Y3),IF(ISBLANK(Y4),"",INDEX(Agroforestry_Int[Description],MATCH(Y4,Agroforestry_Int[Subpractice],0))),INDEX(Prac.L!$BA:$BA,MATCH(Y3,Prac.L!$AY:$AY,0)))</f>
        <v/>
      </c>
      <c r="Z6" s="427" t="str">
        <f>IF(ISBLANK(Z3),IF(ISBLANK(Z4),"",INDEX(Agroforestry_Int[Description],MATCH(Z4,Agroforestry_Int[Subpractice],0))),INDEX(Prac.L!$BA:$BA,MATCH(Z3,Prac.L!$AY:$AY,0)))</f>
        <v/>
      </c>
      <c r="AA6" s="427" t="str">
        <f>IF(ISBLANK(AA3),IF(ISBLANK(AA4),"",INDEX(Agroforestry_Int[Description],MATCH(AA4,Agroforestry_Int[Subpractice],0))),INDEX(Prac.L!$BA:$BA,MATCH(AA3,Prac.L!$AY:$AY,0)))</f>
        <v/>
      </c>
      <c r="AB6" s="427" t="str">
        <f>IF(ISBLANK(AB3),IF(ISBLANK(AB4),"",INDEX(Agroforestry_Int[Description],MATCH(AB4,Agroforestry_Int[Subpractice],0))),INDEX(Prac.L!$BA:$BA,MATCH(AB3,Prac.L!$AY:$AY,0)))</f>
        <v/>
      </c>
      <c r="AC6" s="427" t="str">
        <f>IF(ISBLANK(AC3),IF(ISBLANK(AC4),"",INDEX(Agroforestry_Int[Description],MATCH(AC4,Agroforestry_Int[Subpractice],0))),INDEX(Prac.L!$BA:$BA,MATCH(AC3,Prac.L!$AY:$AY,0)))</f>
        <v/>
      </c>
      <c r="AD6" s="427" t="str">
        <f>IF(ISBLANK(AD3),IF(ISBLANK(AD4),"",INDEX(Agroforestry_Int[Description],MATCH(AD4,Agroforestry_Int[Subpractice],0))),INDEX(Prac.L!$BA:$BA,MATCH(AD3,Prac.L!$AY:$AY,0)))</f>
        <v/>
      </c>
      <c r="AE6" s="427" t="str">
        <f>IF(ISBLANK(AE3),IF(ISBLANK(AE4),"",INDEX(Agroforestry_Int[Description],MATCH(AE4,Agroforestry_Int[Subpractice],0))),INDEX(Prac.L!$BA:$BA,MATCH(AE3,Prac.L!$AY:$AY,0)))</f>
        <v/>
      </c>
      <c r="AF6" s="427" t="str">
        <f>IF(ISBLANK(AF3),IF(ISBLANK(AF4),"",INDEX(Agroforestry_Int[Description],MATCH(AF4,Agroforestry_Int[Subpractice],0))),INDEX(Prac.L!$BA:$BA,MATCH(AF3,Prac.L!$AY:$AY,0)))</f>
        <v/>
      </c>
      <c r="AG6" s="427" t="str">
        <f>IF(ISBLANK(AG3),IF(ISBLANK(AG4),"",INDEX(Agroforestry_Int[Description],MATCH(AG4,Agroforestry_Int[Subpractice],0))),INDEX(Prac.L!$BA:$BA,MATCH(AG3,Prac.L!$AY:$AY,0)))</f>
        <v/>
      </c>
      <c r="AH6" s="427" t="str">
        <f>IF(ISBLANK(AH3),IF(ISBLANK(AH4),"",INDEX(Agroforestry_Int[Description],MATCH(AH4,Agroforestry_Int[Subpractice],0))),INDEX(Prac.L!$BA:$BA,MATCH(AH3,Prac.L!$AY:$AY,0)))</f>
        <v/>
      </c>
      <c r="AI6" s="427" t="str">
        <f>IF(ISBLANK(AI3),IF(ISBLANK(AI4),"",INDEX(Agroforestry_Int[Description],MATCH(AI4,Agroforestry_Int[Subpractice],0))),INDEX(Prac.L!$BA:$BA,MATCH(AI3,Prac.L!$AY:$AY,0)))</f>
        <v/>
      </c>
      <c r="AJ6" s="427" t="str">
        <f>IF(ISBLANK(AJ3),IF(ISBLANK(AJ4),"",INDEX(Agroforestry_Int[Description],MATCH(AJ4,Agroforestry_Int[Subpractice],0))),INDEX(Prac.L!$BA:$BA,MATCH(AJ3,Prac.L!$AY:$AY,0)))</f>
        <v/>
      </c>
      <c r="AK6" s="427" t="str">
        <f>IF(ISBLANK(AK3),IF(ISBLANK(AK4),"",INDEX(Agroforestry_Int[Description],MATCH(AK4,Agroforestry_Int[Subpractice],0))),INDEX(Prac.L!$BA:$BA,MATCH(AK3,Prac.L!$AY:$AY,0)))</f>
        <v/>
      </c>
      <c r="AL6" s="427" t="str">
        <f>IF(ISBLANK(AL3),IF(ISBLANK(AL4),"",INDEX(Agroforestry_Int[Description],MATCH(AL4,Agroforestry_Int[Subpractice],0))),INDEX(Prac.L!$BA:$BA,MATCH(AL3,Prac.L!$AY:$AY,0)))</f>
        <v/>
      </c>
      <c r="AM6" s="427" t="str">
        <f>IF(ISBLANK(AM3),IF(ISBLANK(AM4),"",INDEX(Agroforestry_Int[Description],MATCH(AM4,Agroforestry_Int[Subpractice],0))),INDEX(Prac.L!$BA:$BA,MATCH(AM3,Prac.L!$AY:$AY,0)))</f>
        <v/>
      </c>
      <c r="AN6" s="427" t="str">
        <f>IF(ISBLANK(AN3),IF(ISBLANK(AN4),"",INDEX(Agroforestry_Int[Description],MATCH(AN4,Agroforestry_Int[Subpractice],0))),INDEX(Prac.L!$BA:$BA,MATCH(AN3,Prac.L!$AY:$AY,0)))</f>
        <v/>
      </c>
      <c r="AO6" s="427" t="str">
        <f>IF(ISBLANK(AO3),IF(ISBLANK(AO4),"",INDEX(Agroforestry_Int[Description],MATCH(AO4,Agroforestry_Int[Subpractice],0))),INDEX(Prac.L!$BA:$BA,MATCH(AO3,Prac.L!$AY:$AY,0)))</f>
        <v/>
      </c>
      <c r="AP6" s="427" t="str">
        <f>IF(ISBLANK(AP3),IF(ISBLANK(AP4),"",INDEX(Agroforestry_Int[Description],MATCH(AP4,Agroforestry_Int[Subpractice],0))),INDEX(Prac.L!$BA:$BA,MATCH(AP3,Prac.L!$AY:$AY,0)))</f>
        <v/>
      </c>
      <c r="AQ6" s="336"/>
      <c r="AR6" s="335"/>
      <c r="AS6" s="87"/>
      <c r="AT6" s="87"/>
      <c r="AU6" s="335"/>
      <c r="AV6" s="335"/>
      <c r="AW6" s="335"/>
    </row>
    <row r="7" spans="1:49" ht="5.25" customHeight="1" x14ac:dyDescent="0.5">
      <c r="A7" s="8"/>
      <c r="B7" s="7"/>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311"/>
      <c r="AR7" s="7"/>
      <c r="AS7" s="86"/>
      <c r="AT7" s="86"/>
      <c r="AU7" s="7"/>
      <c r="AV7" s="7"/>
      <c r="AW7" s="7"/>
    </row>
    <row r="8" spans="1:49" x14ac:dyDescent="0.5">
      <c r="A8" s="8"/>
      <c r="B8" s="356" t="s">
        <v>4878</v>
      </c>
      <c r="C8" s="329"/>
      <c r="D8" s="329"/>
      <c r="E8" s="329"/>
      <c r="F8" s="329"/>
      <c r="G8" s="329"/>
      <c r="H8" s="329"/>
      <c r="I8" s="329"/>
      <c r="J8" s="329"/>
      <c r="K8" s="329"/>
      <c r="L8" s="329"/>
      <c r="M8" s="329"/>
      <c r="N8" s="329"/>
      <c r="O8" s="329"/>
      <c r="P8" s="329"/>
      <c r="Q8" s="329"/>
      <c r="R8" s="329"/>
      <c r="S8" s="329"/>
      <c r="T8" s="329"/>
      <c r="U8" s="329"/>
      <c r="V8" s="329"/>
      <c r="W8" s="329"/>
      <c r="X8" s="329"/>
      <c r="Y8" s="329"/>
      <c r="Z8" s="329"/>
      <c r="AA8" s="329"/>
      <c r="AB8" s="329"/>
      <c r="AC8" s="329"/>
      <c r="AD8" s="329"/>
      <c r="AE8" s="329"/>
      <c r="AF8" s="329"/>
      <c r="AG8" s="329"/>
      <c r="AH8" s="329"/>
      <c r="AI8" s="329"/>
      <c r="AJ8" s="329"/>
      <c r="AK8" s="329"/>
      <c r="AL8" s="329"/>
      <c r="AM8" s="329"/>
      <c r="AN8" s="329"/>
      <c r="AO8" s="329"/>
      <c r="AP8" s="329"/>
      <c r="AQ8" s="9"/>
      <c r="AR8" s="7"/>
      <c r="AS8" s="86"/>
      <c r="AT8" s="86"/>
      <c r="AU8" s="7"/>
      <c r="AV8" s="7"/>
      <c r="AW8" s="7"/>
    </row>
    <row r="9" spans="1:49" x14ac:dyDescent="0.5">
      <c r="A9" s="8"/>
      <c r="B9" s="356" t="s">
        <v>4879</v>
      </c>
      <c r="C9" s="329"/>
      <c r="D9" s="329"/>
      <c r="E9" s="329"/>
      <c r="F9" s="329"/>
      <c r="G9" s="329"/>
      <c r="H9" s="329"/>
      <c r="I9" s="329"/>
      <c r="J9" s="329"/>
      <c r="K9" s="329"/>
      <c r="L9" s="329"/>
      <c r="M9" s="329"/>
      <c r="N9" s="329"/>
      <c r="O9" s="329"/>
      <c r="P9" s="329"/>
      <c r="Q9" s="329"/>
      <c r="R9" s="329"/>
      <c r="S9" s="329"/>
      <c r="T9" s="329"/>
      <c r="U9" s="329"/>
      <c r="V9" s="329"/>
      <c r="W9" s="329"/>
      <c r="X9" s="329"/>
      <c r="Y9" s="329"/>
      <c r="Z9" s="329"/>
      <c r="AA9" s="329"/>
      <c r="AB9" s="329"/>
      <c r="AC9" s="329"/>
      <c r="AD9" s="329"/>
      <c r="AE9" s="329"/>
      <c r="AF9" s="329"/>
      <c r="AG9" s="329"/>
      <c r="AH9" s="329"/>
      <c r="AI9" s="329"/>
      <c r="AJ9" s="329"/>
      <c r="AK9" s="329"/>
      <c r="AL9" s="329"/>
      <c r="AM9" s="329"/>
      <c r="AN9" s="329"/>
      <c r="AO9" s="329"/>
      <c r="AP9" s="329"/>
      <c r="AQ9" s="9"/>
      <c r="AR9" s="7"/>
      <c r="AS9" s="86"/>
      <c r="AT9" s="86"/>
      <c r="AU9" s="7"/>
      <c r="AV9" s="7"/>
      <c r="AW9" s="7"/>
    </row>
    <row r="10" spans="1:49" x14ac:dyDescent="0.5">
      <c r="A10" s="8"/>
      <c r="B10" s="356" t="s">
        <v>4880</v>
      </c>
      <c r="C10" s="329"/>
      <c r="D10" s="329"/>
      <c r="E10" s="329"/>
      <c r="F10" s="329"/>
      <c r="G10" s="329"/>
      <c r="H10" s="329"/>
      <c r="I10" s="329"/>
      <c r="J10" s="329"/>
      <c r="K10" s="329"/>
      <c r="L10" s="329"/>
      <c r="M10" s="329"/>
      <c r="N10" s="329"/>
      <c r="O10" s="329"/>
      <c r="P10" s="329"/>
      <c r="Q10" s="329"/>
      <c r="R10" s="329"/>
      <c r="S10" s="329"/>
      <c r="T10" s="329"/>
      <c r="U10" s="329"/>
      <c r="V10" s="329"/>
      <c r="W10" s="329"/>
      <c r="X10" s="329"/>
      <c r="Y10" s="329"/>
      <c r="Z10" s="329"/>
      <c r="AA10" s="329"/>
      <c r="AB10" s="329"/>
      <c r="AC10" s="329"/>
      <c r="AD10" s="329"/>
      <c r="AE10" s="329"/>
      <c r="AF10" s="329"/>
      <c r="AG10" s="329"/>
      <c r="AH10" s="329"/>
      <c r="AI10" s="329"/>
      <c r="AJ10" s="329"/>
      <c r="AK10" s="329"/>
      <c r="AL10" s="329"/>
      <c r="AM10" s="329"/>
      <c r="AN10" s="329"/>
      <c r="AO10" s="329"/>
      <c r="AP10" s="329"/>
      <c r="AQ10" s="9"/>
      <c r="AR10" s="7"/>
      <c r="AS10" s="86"/>
      <c r="AT10" s="86"/>
      <c r="AU10" s="7"/>
      <c r="AV10" s="7"/>
      <c r="AW10" s="7"/>
    </row>
    <row r="11" spans="1:49" x14ac:dyDescent="0.5">
      <c r="A11" s="8"/>
      <c r="B11" s="356" t="s">
        <v>4881</v>
      </c>
      <c r="C11" s="329"/>
      <c r="D11" s="329"/>
      <c r="E11" s="329"/>
      <c r="F11" s="329"/>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c r="AE11" s="329"/>
      <c r="AF11" s="329"/>
      <c r="AG11" s="329"/>
      <c r="AH11" s="329"/>
      <c r="AI11" s="329"/>
      <c r="AJ11" s="329"/>
      <c r="AK11" s="329"/>
      <c r="AL11" s="329"/>
      <c r="AM11" s="329"/>
      <c r="AN11" s="329"/>
      <c r="AO11" s="329"/>
      <c r="AP11" s="329"/>
      <c r="AQ11" s="9"/>
      <c r="AR11" s="7"/>
      <c r="AS11" s="86"/>
      <c r="AT11" s="86"/>
      <c r="AU11" s="7"/>
      <c r="AV11" s="7"/>
      <c r="AW11" s="7"/>
    </row>
    <row r="12" spans="1:49" ht="5.25" customHeight="1" x14ac:dyDescent="0.5">
      <c r="A12" s="8"/>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7"/>
      <c r="AJ12" s="7"/>
      <c r="AK12" s="7"/>
      <c r="AL12" s="7"/>
      <c r="AM12" s="7"/>
      <c r="AN12" s="7"/>
      <c r="AO12" s="7"/>
      <c r="AP12" s="7"/>
      <c r="AQ12" s="311"/>
      <c r="AR12" s="7"/>
      <c r="AS12" s="86"/>
      <c r="AT12" s="86"/>
      <c r="AU12" s="7"/>
      <c r="AV12" s="7"/>
      <c r="AW12" s="7"/>
    </row>
    <row r="13" spans="1:49" x14ac:dyDescent="0.5">
      <c r="A13" s="8"/>
      <c r="B13" s="651" t="s">
        <v>4882</v>
      </c>
      <c r="C13" s="113" t="str" cm="1">
        <f t="array" ref="C13">IFERROR(_xlfn.TEXTJOIN("..",TRUE,_xlfn._xlws.SORT(_xlfn._xlws.FILTER(C8:C11,C8:C11&lt;&gt;""))),"")</f>
        <v/>
      </c>
      <c r="D13" s="113" t="str" cm="1">
        <f t="array" ref="D13">IFERROR(_xlfn.TEXTJOIN("..",TRUE,_xlfn._xlws.SORT(_xlfn._xlws.FILTER(D8:D11,D8:D11&lt;&gt;""))),"")</f>
        <v/>
      </c>
      <c r="E13" s="113" t="str" cm="1">
        <f t="array" ref="E13">IFERROR(_xlfn.TEXTJOIN("..",TRUE,_xlfn._xlws.SORT(_xlfn._xlws.FILTER(E8:E11,E8:E11&lt;&gt;""))),"")</f>
        <v/>
      </c>
      <c r="F13" s="113" t="str" cm="1">
        <f t="array" ref="F13">IFERROR(_xlfn.TEXTJOIN("..",TRUE,_xlfn._xlws.SORT(_xlfn._xlws.FILTER(F8:F11,F8:F11&lt;&gt;""))),"")</f>
        <v/>
      </c>
      <c r="G13" s="113" t="str" cm="1">
        <f t="array" ref="G13">IFERROR(_xlfn.TEXTJOIN("..",TRUE,_xlfn._xlws.SORT(_xlfn._xlws.FILTER(G8:G11,G8:G11&lt;&gt;""))),"")</f>
        <v/>
      </c>
      <c r="H13" s="113" t="str" cm="1">
        <f t="array" ref="H13">IFERROR(_xlfn.TEXTJOIN("..",TRUE,_xlfn._xlws.SORT(_xlfn._xlws.FILTER(H8:H11,H8:H11&lt;&gt;""))),"")</f>
        <v/>
      </c>
      <c r="I13" s="113" t="str" cm="1">
        <f t="array" ref="I13">IFERROR(_xlfn.TEXTJOIN("..",TRUE,_xlfn._xlws.SORT(_xlfn._xlws.FILTER(I8:I11,I8:I11&lt;&gt;""))),"")</f>
        <v/>
      </c>
      <c r="J13" s="113" t="str" cm="1">
        <f t="array" ref="J13">IFERROR(_xlfn.TEXTJOIN("..",TRUE,_xlfn._xlws.SORT(_xlfn._xlws.FILTER(J8:J11,J8:J11&lt;&gt;""))),"")</f>
        <v/>
      </c>
      <c r="K13" s="113" t="str" cm="1">
        <f t="array" ref="K13">IFERROR(_xlfn.TEXTJOIN("..",TRUE,_xlfn._xlws.SORT(_xlfn._xlws.FILTER(K8:K11,K8:K11&lt;&gt;""))),"")</f>
        <v/>
      </c>
      <c r="L13" s="113" t="str" cm="1">
        <f t="array" ref="L13">IFERROR(_xlfn.TEXTJOIN("..",TRUE,_xlfn._xlws.SORT(_xlfn._xlws.FILTER(L8:L11,L8:L11&lt;&gt;""))),"")</f>
        <v/>
      </c>
      <c r="M13" s="113" t="str" cm="1">
        <f t="array" ref="M13">IFERROR(_xlfn.TEXTJOIN("..",TRUE,_xlfn._xlws.SORT(_xlfn._xlws.FILTER(M8:M11,M8:M11&lt;&gt;""))),"")</f>
        <v/>
      </c>
      <c r="N13" s="113" t="str" cm="1">
        <f t="array" ref="N13">IFERROR(_xlfn.TEXTJOIN("..",TRUE,_xlfn._xlws.SORT(_xlfn._xlws.FILTER(N8:N11,N8:N11&lt;&gt;""))),"")</f>
        <v/>
      </c>
      <c r="O13" s="113" t="str" cm="1">
        <f t="array" ref="O13">IFERROR(_xlfn.TEXTJOIN("..",TRUE,_xlfn._xlws.SORT(_xlfn._xlws.FILTER(O8:O11,O8:O11&lt;&gt;""))),"")</f>
        <v/>
      </c>
      <c r="P13" s="113" t="str" cm="1">
        <f t="array" ref="P13">IFERROR(_xlfn.TEXTJOIN("..",TRUE,_xlfn._xlws.SORT(_xlfn._xlws.FILTER(P8:P11,P8:P11&lt;&gt;""))),"")</f>
        <v/>
      </c>
      <c r="Q13" s="113" t="str" cm="1">
        <f t="array" ref="Q13">IFERROR(_xlfn.TEXTJOIN("..",TRUE,_xlfn._xlws.SORT(_xlfn._xlws.FILTER(Q8:Q11,Q8:Q11&lt;&gt;""))),"")</f>
        <v/>
      </c>
      <c r="R13" s="113" t="str" cm="1">
        <f t="array" ref="R13">IFERROR(_xlfn.TEXTJOIN("..",TRUE,_xlfn._xlws.SORT(_xlfn._xlws.FILTER(R8:R11,R8:R11&lt;&gt;""))),"")</f>
        <v/>
      </c>
      <c r="S13" s="113" t="str" cm="1">
        <f t="array" ref="S13">IFERROR(_xlfn.TEXTJOIN("..",TRUE,_xlfn._xlws.SORT(_xlfn._xlws.FILTER(S8:S11,S8:S11&lt;&gt;""))),"")</f>
        <v/>
      </c>
      <c r="T13" s="113" t="str" cm="1">
        <f t="array" ref="T13">IFERROR(_xlfn.TEXTJOIN("..",TRUE,_xlfn._xlws.SORT(_xlfn._xlws.FILTER(T8:T11,T8:T11&lt;&gt;""))),"")</f>
        <v/>
      </c>
      <c r="U13" s="113" t="str" cm="1">
        <f t="array" ref="U13">IFERROR(_xlfn.TEXTJOIN("..",TRUE,_xlfn._xlws.SORT(_xlfn._xlws.FILTER(U8:U11,U8:U11&lt;&gt;""))),"")</f>
        <v/>
      </c>
      <c r="V13" s="113" t="str" cm="1">
        <f t="array" ref="V13">IFERROR(_xlfn.TEXTJOIN("..",TRUE,_xlfn._xlws.SORT(_xlfn._xlws.FILTER(V8:V11,V8:V11&lt;&gt;""))),"")</f>
        <v/>
      </c>
      <c r="W13" s="113" t="str" cm="1">
        <f t="array" ref="W13">IFERROR(_xlfn.TEXTJOIN("..",TRUE,_xlfn._xlws.SORT(_xlfn._xlws.FILTER(W8:W11,W8:W11&lt;&gt;""))),"")</f>
        <v/>
      </c>
      <c r="X13" s="113" t="str" cm="1">
        <f t="array" ref="X13">IFERROR(_xlfn.TEXTJOIN("..",TRUE,_xlfn._xlws.SORT(_xlfn._xlws.FILTER(X8:X11,X8:X11&lt;&gt;""))),"")</f>
        <v/>
      </c>
      <c r="Y13" s="113" t="str" cm="1">
        <f t="array" ref="Y13">IFERROR(_xlfn.TEXTJOIN("..",TRUE,_xlfn._xlws.SORT(_xlfn._xlws.FILTER(Y8:Y11,Y8:Y11&lt;&gt;""))),"")</f>
        <v/>
      </c>
      <c r="Z13" s="113" t="str" cm="1">
        <f t="array" ref="Z13">IFERROR(_xlfn.TEXTJOIN("..",TRUE,_xlfn._xlws.SORT(_xlfn._xlws.FILTER(Z8:Z11,Z8:Z11&lt;&gt;""))),"")</f>
        <v/>
      </c>
      <c r="AA13" s="113" t="str" cm="1">
        <f t="array" ref="AA13">IFERROR(_xlfn.TEXTJOIN("..",TRUE,_xlfn._xlws.SORT(_xlfn._xlws.FILTER(AA8:AA11,AA8:AA11&lt;&gt;""))),"")</f>
        <v/>
      </c>
      <c r="AB13" s="113" t="str" cm="1">
        <f t="array" ref="AB13">IFERROR(_xlfn.TEXTJOIN("..",TRUE,_xlfn._xlws.SORT(_xlfn._xlws.FILTER(AB8:AB11,AB8:AB11&lt;&gt;""))),"")</f>
        <v/>
      </c>
      <c r="AC13" s="113" t="str" cm="1">
        <f t="array" ref="AC13">IFERROR(_xlfn.TEXTJOIN("..",TRUE,_xlfn._xlws.SORT(_xlfn._xlws.FILTER(AC8:AC11,AC8:AC11&lt;&gt;""))),"")</f>
        <v/>
      </c>
      <c r="AD13" s="113" t="str" cm="1">
        <f t="array" ref="AD13">IFERROR(_xlfn.TEXTJOIN("..",TRUE,_xlfn._xlws.SORT(_xlfn._xlws.FILTER(AD8:AD11,AD8:AD11&lt;&gt;""))),"")</f>
        <v/>
      </c>
      <c r="AE13" s="113" t="str" cm="1">
        <f t="array" ref="AE13">IFERROR(_xlfn.TEXTJOIN("..",TRUE,_xlfn._xlws.SORT(_xlfn._xlws.FILTER(AE8:AE11,AE8:AE11&lt;&gt;""))),"")</f>
        <v/>
      </c>
      <c r="AF13" s="113" t="str" cm="1">
        <f t="array" ref="AF13">IFERROR(_xlfn.TEXTJOIN("..",TRUE,_xlfn._xlws.SORT(_xlfn._xlws.FILTER(AF8:AF11,AF8:AF11&lt;&gt;""))),"")</f>
        <v/>
      </c>
      <c r="AG13" s="113" t="str" cm="1">
        <f t="array" ref="AG13">IFERROR(_xlfn.TEXTJOIN("..",TRUE,_xlfn._xlws.SORT(_xlfn._xlws.FILTER(AG8:AG11,AG8:AG11&lt;&gt;""))),"")</f>
        <v/>
      </c>
      <c r="AH13" s="113" t="str" cm="1">
        <f t="array" ref="AH13">IFERROR(_xlfn.TEXTJOIN("..",TRUE,_xlfn._xlws.SORT(_xlfn._xlws.FILTER(AH8:AH11,AH8:AH11&lt;&gt;""))),"")</f>
        <v/>
      </c>
      <c r="AI13" s="113" t="str" cm="1">
        <f t="array" ref="AI13">IFERROR(_xlfn.TEXTJOIN("..",TRUE,_xlfn._xlws.SORT(_xlfn._xlws.FILTER(AI8:AI11,AI8:AI11&lt;&gt;""))),"")</f>
        <v/>
      </c>
      <c r="AJ13" s="113" t="str" cm="1">
        <f t="array" ref="AJ13">IFERROR(_xlfn.TEXTJOIN("..",TRUE,_xlfn._xlws.SORT(_xlfn._xlws.FILTER(AJ8:AJ11,AJ8:AJ11&lt;&gt;""))),"")</f>
        <v/>
      </c>
      <c r="AK13" s="113" t="str" cm="1">
        <f t="array" ref="AK13">IFERROR(_xlfn.TEXTJOIN("..",TRUE,_xlfn._xlws.SORT(_xlfn._xlws.FILTER(AK8:AK11,AK8:AK11&lt;&gt;""))),"")</f>
        <v/>
      </c>
      <c r="AL13" s="113" t="str" cm="1">
        <f t="array" ref="AL13">IFERROR(_xlfn.TEXTJOIN("..",TRUE,_xlfn._xlws.SORT(_xlfn._xlws.FILTER(AL8:AL11,AL8:AL11&lt;&gt;""))),"")</f>
        <v/>
      </c>
      <c r="AM13" s="113" t="str" cm="1">
        <f t="array" ref="AM13">IFERROR(_xlfn.TEXTJOIN("..",TRUE,_xlfn._xlws.SORT(_xlfn._xlws.FILTER(AM8:AM11,AM8:AM11&lt;&gt;""))),"")</f>
        <v/>
      </c>
      <c r="AN13" s="113" t="str" cm="1">
        <f t="array" ref="AN13">IFERROR(_xlfn.TEXTJOIN("..",TRUE,_xlfn._xlws.SORT(_xlfn._xlws.FILTER(AN8:AN11,AN8:AN11&lt;&gt;""))),"")</f>
        <v/>
      </c>
      <c r="AO13" s="113" t="str" cm="1">
        <f t="array" ref="AO13">IFERROR(_xlfn.TEXTJOIN("..",TRUE,_xlfn._xlws.SORT(_xlfn._xlws.FILTER(AO8:AO11,AO8:AO11&lt;&gt;""))),"")</f>
        <v/>
      </c>
      <c r="AP13" s="113" t="str" cm="1">
        <f t="array" ref="AP13">IFERROR(_xlfn.TEXTJOIN("..",TRUE,_xlfn._xlws.SORT(_xlfn._xlws.FILTER(AP8:AP11,AP8:AP11&lt;&gt;""))),"")</f>
        <v/>
      </c>
      <c r="AQ13" s="9"/>
      <c r="AR13" s="7"/>
      <c r="AS13" s="86"/>
      <c r="AT13" s="86"/>
      <c r="AU13" s="7"/>
      <c r="AV13" s="7"/>
      <c r="AW13" s="7"/>
    </row>
    <row r="14" spans="1:49" ht="5.25" customHeight="1" x14ac:dyDescent="0.5">
      <c r="A14" s="8"/>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311"/>
      <c r="AR14" s="7"/>
      <c r="AS14" s="86"/>
      <c r="AT14" s="86"/>
      <c r="AU14" s="7"/>
      <c r="AV14" s="7"/>
      <c r="AW14" s="7"/>
    </row>
    <row r="15" spans="1:49" ht="23.35" x14ac:dyDescent="0.5">
      <c r="A15" s="8"/>
      <c r="B15" s="28" t="s">
        <v>4848</v>
      </c>
      <c r="C15" s="329"/>
      <c r="D15" s="329"/>
      <c r="E15" s="329"/>
      <c r="F15" s="329"/>
      <c r="G15" s="329"/>
      <c r="H15" s="329"/>
      <c r="I15" s="329"/>
      <c r="J15" s="329"/>
      <c r="K15" s="329"/>
      <c r="L15" s="329"/>
      <c r="M15" s="329"/>
      <c r="N15" s="329"/>
      <c r="O15" s="329"/>
      <c r="P15" s="329"/>
      <c r="Q15" s="329"/>
      <c r="R15" s="329"/>
      <c r="S15" s="329"/>
      <c r="T15" s="329"/>
      <c r="U15" s="329"/>
      <c r="V15" s="329"/>
      <c r="W15" s="329"/>
      <c r="X15" s="329"/>
      <c r="Y15" s="329"/>
      <c r="Z15" s="329"/>
      <c r="AA15" s="329"/>
      <c r="AB15" s="329"/>
      <c r="AC15" s="329"/>
      <c r="AD15" s="329"/>
      <c r="AE15" s="329"/>
      <c r="AF15" s="329"/>
      <c r="AG15" s="329"/>
      <c r="AH15" s="329"/>
      <c r="AI15" s="329"/>
      <c r="AJ15" s="329"/>
      <c r="AK15" s="329"/>
      <c r="AL15" s="329"/>
      <c r="AM15" s="329"/>
      <c r="AN15" s="329"/>
      <c r="AO15" s="329"/>
      <c r="AP15" s="329"/>
      <c r="AQ15" s="9"/>
      <c r="AR15" s="7"/>
      <c r="AS15" s="86"/>
      <c r="AT15" s="86"/>
      <c r="AU15" s="7"/>
      <c r="AV15" s="7"/>
      <c r="AW15" s="7"/>
    </row>
    <row r="16" spans="1:49" ht="5.25" customHeight="1" x14ac:dyDescent="0.5">
      <c r="A16" s="8"/>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311"/>
      <c r="AR16" s="7"/>
      <c r="AS16" s="86"/>
      <c r="AT16" s="86"/>
      <c r="AU16" s="7"/>
      <c r="AV16" s="7"/>
      <c r="AW16" s="7"/>
    </row>
    <row r="17" spans="1:49" ht="15" customHeight="1" x14ac:dyDescent="0.5">
      <c r="A17" s="8"/>
      <c r="B17" s="196" t="s">
        <v>4864</v>
      </c>
      <c r="C17" s="190"/>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190"/>
      <c r="AH17" s="190"/>
      <c r="AI17" s="190"/>
      <c r="AJ17" s="190"/>
      <c r="AK17" s="190"/>
      <c r="AL17" s="190"/>
      <c r="AM17" s="190"/>
      <c r="AN17" s="190"/>
      <c r="AO17" s="190"/>
      <c r="AP17" s="190"/>
      <c r="AQ17" s="311"/>
      <c r="AR17" s="7"/>
      <c r="AS17" s="86"/>
      <c r="AT17" s="86"/>
      <c r="AU17" s="7"/>
      <c r="AV17" s="7"/>
      <c r="AW17" s="7"/>
    </row>
    <row r="18" spans="1:49" ht="15" customHeight="1" x14ac:dyDescent="0.5">
      <c r="A18" s="8"/>
      <c r="B18" s="196" t="s">
        <v>4865</v>
      </c>
      <c r="C18" s="190"/>
      <c r="D18" s="190"/>
      <c r="E18" s="190"/>
      <c r="F18" s="190"/>
      <c r="G18" s="190"/>
      <c r="H18" s="190"/>
      <c r="I18" s="190"/>
      <c r="J18" s="190"/>
      <c r="K18" s="190"/>
      <c r="L18" s="190"/>
      <c r="M18" s="190"/>
      <c r="N18" s="190"/>
      <c r="O18" s="190"/>
      <c r="P18" s="190"/>
      <c r="Q18" s="190"/>
      <c r="R18" s="190"/>
      <c r="S18" s="190"/>
      <c r="T18" s="190"/>
      <c r="U18" s="190"/>
      <c r="V18" s="190"/>
      <c r="W18" s="190"/>
      <c r="X18" s="190"/>
      <c r="Y18" s="190"/>
      <c r="Z18" s="190"/>
      <c r="AA18" s="190"/>
      <c r="AB18" s="190"/>
      <c r="AC18" s="190"/>
      <c r="AD18" s="190"/>
      <c r="AE18" s="190"/>
      <c r="AF18" s="190"/>
      <c r="AG18" s="190"/>
      <c r="AH18" s="190"/>
      <c r="AI18" s="190"/>
      <c r="AJ18" s="190"/>
      <c r="AK18" s="190"/>
      <c r="AL18" s="190"/>
      <c r="AM18" s="190"/>
      <c r="AN18" s="190"/>
      <c r="AO18" s="190"/>
      <c r="AP18" s="190"/>
      <c r="AQ18" s="311"/>
      <c r="AR18" s="7"/>
      <c r="AS18" s="86"/>
      <c r="AT18" s="86"/>
      <c r="AU18" s="7"/>
      <c r="AV18" s="7"/>
      <c r="AW18" s="7"/>
    </row>
    <row r="19" spans="1:49" ht="5.25" customHeight="1" x14ac:dyDescent="0.5">
      <c r="A19" s="8"/>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AQ19" s="311"/>
      <c r="AR19" s="7"/>
      <c r="AS19" s="86"/>
      <c r="AT19" s="86"/>
      <c r="AU19" s="7"/>
      <c r="AV19" s="7"/>
      <c r="AW19" s="7"/>
    </row>
    <row r="20" spans="1:49" x14ac:dyDescent="0.5">
      <c r="A20" s="8"/>
      <c r="B20" s="356" t="s">
        <v>4883</v>
      </c>
      <c r="C20" s="218"/>
      <c r="D20" s="218"/>
      <c r="E20" s="218"/>
      <c r="F20" s="218"/>
      <c r="G20" s="218"/>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218"/>
      <c r="AL20" s="218"/>
      <c r="AM20" s="218"/>
      <c r="AN20" s="218"/>
      <c r="AO20" s="218"/>
      <c r="AP20" s="218"/>
      <c r="AQ20" s="9"/>
      <c r="AR20" s="7"/>
      <c r="AS20" s="86"/>
      <c r="AT20" s="86"/>
      <c r="AU20" s="7"/>
      <c r="AV20" s="7"/>
      <c r="AW20" s="7"/>
    </row>
    <row r="21" spans="1:49" x14ac:dyDescent="0.5">
      <c r="A21" s="8"/>
      <c r="B21" s="356" t="s">
        <v>4861</v>
      </c>
      <c r="C21" s="218"/>
      <c r="D21" s="218"/>
      <c r="E21" s="218"/>
      <c r="F21" s="218"/>
      <c r="G21" s="218"/>
      <c r="H21" s="218"/>
      <c r="I21" s="218"/>
      <c r="J21" s="218"/>
      <c r="K21" s="218"/>
      <c r="L21" s="218"/>
      <c r="M21" s="218"/>
      <c r="N21" s="218"/>
      <c r="O21" s="218"/>
      <c r="P21" s="218"/>
      <c r="Q21" s="218"/>
      <c r="R21" s="218"/>
      <c r="S21" s="218"/>
      <c r="T21" s="218"/>
      <c r="U21" s="218"/>
      <c r="V21" s="218"/>
      <c r="W21" s="218"/>
      <c r="X21" s="218"/>
      <c r="Y21" s="218"/>
      <c r="Z21" s="218"/>
      <c r="AA21" s="218"/>
      <c r="AB21" s="218"/>
      <c r="AC21" s="218"/>
      <c r="AD21" s="218"/>
      <c r="AE21" s="218"/>
      <c r="AF21" s="218"/>
      <c r="AG21" s="218"/>
      <c r="AH21" s="218"/>
      <c r="AI21" s="218"/>
      <c r="AJ21" s="218"/>
      <c r="AK21" s="218"/>
      <c r="AL21" s="218"/>
      <c r="AM21" s="218"/>
      <c r="AN21" s="218"/>
      <c r="AO21" s="218"/>
      <c r="AP21" s="218"/>
      <c r="AQ21" s="9"/>
      <c r="AR21" s="7"/>
      <c r="AS21" s="86"/>
      <c r="AT21" s="86"/>
      <c r="AU21" s="7"/>
      <c r="AV21" s="7"/>
      <c r="AW21" s="7"/>
    </row>
    <row r="22" spans="1:49" ht="74.25" customHeight="1" x14ac:dyDescent="0.5">
      <c r="A22" s="8"/>
      <c r="B22" s="356" t="s">
        <v>3600</v>
      </c>
      <c r="C22" s="193"/>
      <c r="D22" s="193"/>
      <c r="E22" s="193"/>
      <c r="F22" s="193"/>
      <c r="G22" s="193"/>
      <c r="H22" s="193"/>
      <c r="I22" s="193"/>
      <c r="J22" s="193"/>
      <c r="K22" s="193"/>
      <c r="L22" s="193"/>
      <c r="M22" s="193"/>
      <c r="N22" s="193"/>
      <c r="O22" s="193"/>
      <c r="P22" s="193"/>
      <c r="Q22" s="193"/>
      <c r="R22" s="193"/>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c r="AP22" s="193"/>
      <c r="AQ22" s="9"/>
      <c r="AR22" s="7"/>
      <c r="AS22" s="86"/>
      <c r="AT22" s="86"/>
      <c r="AU22" s="7"/>
      <c r="AV22" s="7"/>
      <c r="AW22" s="7"/>
    </row>
    <row r="23" spans="1:49" ht="5.25" customHeight="1" thickBot="1" x14ac:dyDescent="0.55000000000000004">
      <c r="A23" s="19"/>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8"/>
      <c r="AR23" s="7"/>
      <c r="AS23" s="86"/>
      <c r="AT23" s="86"/>
      <c r="AU23" s="7"/>
      <c r="AV23" s="7"/>
      <c r="AW23" s="7"/>
    </row>
    <row r="24" spans="1:49" x14ac:dyDescent="0.5">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c r="AQ24" s="7"/>
      <c r="AR24" s="7"/>
      <c r="AS24" s="86"/>
      <c r="AT24" s="86"/>
      <c r="AU24" s="7"/>
      <c r="AV24" s="7"/>
      <c r="AW24" s="7"/>
    </row>
    <row r="25" spans="1:49" x14ac:dyDescent="0.5">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c r="AQ25" s="7"/>
      <c r="AR25" s="7"/>
      <c r="AT25" s="86"/>
      <c r="AU25" s="7"/>
      <c r="AV25" s="7"/>
      <c r="AW25" s="7"/>
    </row>
    <row r="26" spans="1:49" x14ac:dyDescent="0.5">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c r="AQ26" s="7"/>
      <c r="AR26" s="7"/>
      <c r="AS26" s="86"/>
      <c r="AT26" s="86"/>
      <c r="AU26" s="7"/>
      <c r="AV26" s="7"/>
      <c r="AW26" s="7"/>
    </row>
    <row r="27" spans="1:49" x14ac:dyDescent="0.5">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c r="AQ27" s="7"/>
      <c r="AR27" s="7"/>
      <c r="AS27" s="86"/>
      <c r="AT27" s="86"/>
      <c r="AU27" s="7"/>
      <c r="AV27" s="7"/>
      <c r="AW27" s="7"/>
    </row>
    <row r="28" spans="1:49" x14ac:dyDescent="0.5">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c r="AQ28" s="7"/>
      <c r="AR28" s="7"/>
      <c r="AS28" s="86"/>
      <c r="AT28" s="86"/>
      <c r="AU28" s="7"/>
      <c r="AV28" s="7"/>
      <c r="AW28" s="7"/>
    </row>
    <row r="29" spans="1:49" x14ac:dyDescent="0.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c r="AQ29" s="7"/>
      <c r="AR29" s="7"/>
      <c r="AS29" s="86"/>
      <c r="AT29" s="86"/>
      <c r="AU29" s="7"/>
      <c r="AV29" s="7"/>
      <c r="AW29" s="7"/>
    </row>
    <row r="30" spans="1:49" x14ac:dyDescent="0.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86"/>
      <c r="AT30" s="86"/>
      <c r="AU30" s="7"/>
      <c r="AV30" s="7"/>
      <c r="AW30" s="7"/>
    </row>
    <row r="31" spans="1:49" x14ac:dyDescent="0.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c r="AQ31" s="7"/>
      <c r="AR31" s="7"/>
      <c r="AS31" s="86"/>
      <c r="AT31" s="86"/>
      <c r="AU31" s="7"/>
      <c r="AV31" s="7"/>
      <c r="AW31" s="7"/>
    </row>
    <row r="32" spans="1:49" x14ac:dyDescent="0.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c r="AQ32" s="7"/>
      <c r="AR32" s="7"/>
      <c r="AS32" s="86"/>
      <c r="AT32" s="86"/>
      <c r="AU32" s="7"/>
      <c r="AV32" s="7"/>
      <c r="AW32" s="7"/>
    </row>
    <row r="33" spans="1:49" x14ac:dyDescent="0.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86"/>
      <c r="AT33" s="86"/>
      <c r="AU33" s="7"/>
      <c r="AV33" s="7"/>
      <c r="AW33" s="7"/>
    </row>
    <row r="34" spans="1:49" x14ac:dyDescent="0.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c r="AQ34" s="7"/>
      <c r="AR34" s="7"/>
      <c r="AS34" s="86"/>
      <c r="AT34" s="86"/>
      <c r="AU34" s="7"/>
      <c r="AV34" s="7"/>
      <c r="AW34" s="7"/>
    </row>
    <row r="35" spans="1:49" x14ac:dyDescent="0.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7"/>
      <c r="AR35" s="7"/>
      <c r="AS35" s="86"/>
      <c r="AT35" s="86"/>
      <c r="AU35" s="7"/>
      <c r="AV35" s="7"/>
      <c r="AW35" s="7"/>
    </row>
    <row r="36" spans="1:49" x14ac:dyDescent="0.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c r="AQ36" s="7"/>
      <c r="AR36" s="7"/>
      <c r="AS36" s="86"/>
      <c r="AT36" s="86"/>
      <c r="AU36" s="7"/>
      <c r="AV36" s="7"/>
      <c r="AW36" s="7"/>
    </row>
    <row r="37" spans="1:49" x14ac:dyDescent="0.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c r="AQ37" s="7"/>
      <c r="AR37" s="7"/>
      <c r="AS37" s="86"/>
      <c r="AT37" s="86"/>
      <c r="AU37" s="7"/>
      <c r="AV37" s="7"/>
      <c r="AW37" s="7"/>
    </row>
    <row r="38" spans="1:49" x14ac:dyDescent="0.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c r="AQ38" s="7"/>
      <c r="AR38" s="7"/>
      <c r="AS38" s="86"/>
      <c r="AT38" s="86"/>
      <c r="AU38" s="7"/>
      <c r="AV38" s="7"/>
      <c r="AW38" s="7"/>
    </row>
    <row r="39" spans="1:49" x14ac:dyDescent="0.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c r="AQ39" s="7"/>
      <c r="AR39" s="7"/>
      <c r="AS39" s="86"/>
      <c r="AT39" s="86"/>
      <c r="AU39" s="7"/>
      <c r="AV39" s="7"/>
      <c r="AW39" s="7"/>
    </row>
    <row r="40" spans="1:49" x14ac:dyDescent="0.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86"/>
      <c r="AT40" s="86"/>
      <c r="AU40" s="7"/>
      <c r="AV40" s="7"/>
      <c r="AW40" s="7"/>
    </row>
    <row r="41" spans="1:49" x14ac:dyDescent="0.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c r="AQ41" s="7"/>
      <c r="AR41" s="7"/>
      <c r="AS41" s="86"/>
      <c r="AT41" s="86"/>
      <c r="AU41" s="7"/>
      <c r="AV41" s="7"/>
      <c r="AW41" s="7"/>
    </row>
    <row r="42" spans="1:49" x14ac:dyDescent="0.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86"/>
      <c r="AT42" s="86"/>
      <c r="AU42" s="7"/>
      <c r="AV42" s="7"/>
      <c r="AW42" s="7"/>
    </row>
    <row r="43" spans="1:49" x14ac:dyDescent="0.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86"/>
      <c r="AT43" s="86"/>
      <c r="AU43" s="7"/>
      <c r="AV43" s="7"/>
      <c r="AW43" s="7"/>
    </row>
    <row r="44" spans="1:49" x14ac:dyDescent="0.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c r="AQ44" s="7"/>
      <c r="AR44" s="7"/>
      <c r="AS44" s="86"/>
      <c r="AT44" s="86"/>
      <c r="AU44" s="7"/>
      <c r="AV44" s="7"/>
      <c r="AW44" s="7"/>
    </row>
    <row r="45" spans="1:49" x14ac:dyDescent="0.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c r="AQ45" s="7"/>
      <c r="AR45" s="7"/>
      <c r="AS45" s="86"/>
      <c r="AT45" s="86"/>
      <c r="AU45" s="7"/>
      <c r="AV45" s="7"/>
      <c r="AW45" s="7"/>
    </row>
    <row r="46" spans="1:49" x14ac:dyDescent="0.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c r="AQ46" s="7"/>
      <c r="AR46" s="7"/>
      <c r="AS46" s="86"/>
      <c r="AT46" s="86"/>
    </row>
    <row r="47" spans="1:49" x14ac:dyDescent="0.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86"/>
      <c r="AT47" s="86"/>
    </row>
    <row r="48" spans="1:49" x14ac:dyDescent="0.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86"/>
      <c r="AT48" s="86"/>
    </row>
    <row r="49" spans="1:46" x14ac:dyDescent="0.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c r="AQ49" s="7"/>
      <c r="AR49" s="7"/>
      <c r="AS49" s="86"/>
      <c r="AT49" s="86"/>
    </row>
    <row r="50" spans="1:46" x14ac:dyDescent="0.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c r="AQ50" s="7"/>
      <c r="AR50" s="7"/>
      <c r="AS50" s="86"/>
      <c r="AT50" s="86"/>
    </row>
    <row r="51" spans="1:46" x14ac:dyDescent="0.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86"/>
      <c r="AT51" s="86"/>
    </row>
    <row r="52" spans="1:46" x14ac:dyDescent="0.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86"/>
      <c r="AT52" s="86"/>
    </row>
    <row r="53" spans="1:46" x14ac:dyDescent="0.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c r="AQ53" s="7"/>
      <c r="AR53" s="7"/>
      <c r="AS53" s="86"/>
      <c r="AT53" s="86"/>
    </row>
    <row r="54" spans="1:46" x14ac:dyDescent="0.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c r="AQ54" s="7"/>
      <c r="AR54" s="7"/>
      <c r="AS54" s="86"/>
      <c r="AT54" s="86"/>
    </row>
    <row r="55" spans="1:46" x14ac:dyDescent="0.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86"/>
      <c r="AT55" s="86"/>
    </row>
    <row r="56" spans="1:46" x14ac:dyDescent="0.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c r="AQ56" s="7"/>
      <c r="AR56" s="7"/>
      <c r="AS56" s="86"/>
      <c r="AT56" s="86"/>
    </row>
    <row r="84" spans="45:45" x14ac:dyDescent="0.5">
      <c r="AS84" s="86" t="str" cm="1">
        <f t="array" ref="AS84">_xlfn.ANCHORARRAY(Make.Trt!AK2)</f>
        <v>Error No Treatment Names Specified</v>
      </c>
    </row>
  </sheetData>
  <sheetProtection sheet="1" formatColumns="0" formatRows="0" selectLockedCells="1"/>
  <mergeCells count="1">
    <mergeCell ref="C1:P1"/>
  </mergeCells>
  <conditionalFormatting sqref="C4:AP4">
    <cfRule type="expression" dxfId="444" priority="43">
      <formula>AND(ISBLANK(C4),OR(COUNTA(C8:C11)&gt;0,C13&lt;&gt;""))</formula>
    </cfRule>
  </conditionalFormatting>
  <conditionalFormatting sqref="C8:AP11">
    <cfRule type="expression" dxfId="443" priority="40">
      <formula>AND(OR(NOT(ISBLANK(C$4)),NOT(ISBLANK(C$3))),COUNTA(C$8:C$11)&lt;2)</formula>
    </cfRule>
    <cfRule type="expression" dxfId="442" priority="45">
      <formula>IF(AND(C$13&lt;&gt;"",COUNTIF($C$13:$AP$13,C$13)&gt;1),TRUE(),FALSE())</formula>
    </cfRule>
  </conditionalFormatting>
  <conditionalFormatting sqref="C13:L13 AL13:AP13">
    <cfRule type="expression" dxfId="441" priority="29">
      <formula>LEN(C13)&gt;255</formula>
    </cfRule>
    <cfRule type="expression" dxfId="440" priority="39">
      <formula>AND(C13="",NOT(ISBLANK(C4)))</formula>
    </cfRule>
  </conditionalFormatting>
  <conditionalFormatting sqref="I13:L13">
    <cfRule type="expression" dxfId="439" priority="38">
      <formula>IF(AND(I13&lt;&gt;"",COUNTIF($C13:$AP13,I13)&gt;1),TRUE(),FALSE())</formula>
    </cfRule>
  </conditionalFormatting>
  <conditionalFormatting sqref="I13:L13">
    <cfRule type="expression" dxfId="438" priority="33">
      <formula>AND(I13="",NOT(ISBLANK(I4)))</formula>
    </cfRule>
  </conditionalFormatting>
  <conditionalFormatting sqref="C3:AP3">
    <cfRule type="expression" dxfId="437" priority="32">
      <formula>AND(COUNTA(C$3:C$4)=0,OR(COUNTA(C$8:C$11)&gt;0,C$13&lt;&gt;""))</formula>
    </cfRule>
  </conditionalFormatting>
  <conditionalFormatting sqref="C22:V22 AG22:AP22">
    <cfRule type="expression" dxfId="436" priority="30">
      <formula>LEN(C22)&gt;255</formula>
    </cfRule>
  </conditionalFormatting>
  <conditionalFormatting sqref="AG13:AK13">
    <cfRule type="expression" dxfId="435" priority="21">
      <formula>LEN(AG13)&gt;255</formula>
    </cfRule>
    <cfRule type="expression" dxfId="434" priority="24">
      <formula>AND(AG13="",NOT(ISBLANK(AG4)))</formula>
    </cfRule>
  </conditionalFormatting>
  <conditionalFormatting sqref="R13:V13">
    <cfRule type="expression" dxfId="433" priority="13">
      <formula>LEN(R13)&gt;255</formula>
    </cfRule>
    <cfRule type="expression" dxfId="432" priority="16">
      <formula>AND(R13="",NOT(ISBLANK(R4)))</formula>
    </cfRule>
  </conditionalFormatting>
  <conditionalFormatting sqref="M13:Q13">
    <cfRule type="expression" dxfId="431" priority="11">
      <formula>LEN(M13)&gt;255</formula>
    </cfRule>
    <cfRule type="expression" dxfId="430" priority="12">
      <formula>AND(M13="",NOT(ISBLANK(M4)))</formula>
    </cfRule>
  </conditionalFormatting>
  <conditionalFormatting sqref="AB13:AF13">
    <cfRule type="expression" dxfId="429" priority="3">
      <formula>LEN(AB13)&gt;255</formula>
    </cfRule>
    <cfRule type="expression" dxfId="428" priority="6">
      <formula>AND(AB13="",NOT(ISBLANK(AB4)))</formula>
    </cfRule>
  </conditionalFormatting>
  <conditionalFormatting sqref="W22:AF22">
    <cfRule type="expression" dxfId="427" priority="4">
      <formula>LEN(W22)&gt;255</formula>
    </cfRule>
  </conditionalFormatting>
  <conditionalFormatting sqref="W13:AA13">
    <cfRule type="expression" dxfId="426" priority="1">
      <formula>LEN(W13)&gt;255</formula>
    </cfRule>
    <cfRule type="expression" dxfId="425" priority="2">
      <formula>AND(W13="",NOT(ISBLANK(W4)))</formula>
    </cfRule>
  </conditionalFormatting>
  <dataValidations count="12">
    <dataValidation type="list" allowBlank="1" showInputMessage="1" showErrorMessage="1" sqref="C3:AP3" xr:uid="{C35AAC4F-03C1-417C-87AD-62CC1ADB1276}">
      <formula1>Intercrop</formula1>
    </dataValidation>
    <dataValidation type="custom" allowBlank="1" showInputMessage="1" showErrorMessage="1" sqref="C13:AP13" xr:uid="{9205B9E8-FDDA-4090-A09B-B77D829955CB}">
      <formula1>IF(COUNTIF($C13:$AP13,C13&gt;1),FALSE(),TRUE())</formula1>
    </dataValidation>
    <dataValidation type="whole" errorStyle="warning" allowBlank="1" showInputMessage="1" showErrorMessage="1" error="Name already used." sqref="C20:AP20" xr:uid="{86AD40A7-0124-4B68-9995-AB4FC8E6C9B5}">
      <formula1>1</formula1>
      <formula2>10000</formula2>
    </dataValidation>
    <dataValidation type="list" allowBlank="1" showInputMessage="1" showErrorMessage="1" error="Name already used." prompt="Is the practice listed as an experimental control by the authors of the paper?" sqref="C21" xr:uid="{08C26C52-9C25-4327-80C3-CACFEF347A5E}">
      <formula1>"Yes,No"</formula1>
    </dataValidation>
    <dataValidation type="list" allowBlank="1" showInputMessage="1" showErrorMessage="1" error="Name already used." sqref="D21:AP21" xr:uid="{455B429D-4611-400D-99F9-645AC37F1594}">
      <formula1>"Yes,No"</formula1>
    </dataValidation>
    <dataValidation allowBlank="1" showInputMessage="1" showErrorMessage="1" prompt="List the starting season of an experimental treatment for regions where rainfall is bimodal (1= first season of the year, 2 = second season of the year). If a region has unimodal rainfall or if seasonality is unspecified please leave this field blank." sqref="D18:AP18" xr:uid="{6F494B9A-FAB4-423E-8759-ACD791BC9A37}"/>
    <dataValidation type="whole"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C18" xr:uid="{B466B9AC-6C94-4964-974E-2C47E7D52784}">
      <formula1>1</formula1>
      <formula2>10</formula2>
    </dataValidation>
    <dataValidation type="whole" errorStyle="warning" allowBlank="1" showInputMessage="1" showErrorMessage="1" error="Should be a whole number between 1950 and 2020. New values are allowed, but be sure the number is correct." promptTitle="Start Year" prompt="Note the start year of the experimental practice. This is particularly relevant for reduced or no-tillage experiments. Where a practice is reset during the course of an experiment, then the Start Year should be listed per observation." sqref="D17:AP17" xr:uid="{818D92EC-70A6-4A39-A471-3BDDCAAD56B1}">
      <formula1>1950</formula1>
      <formula2>2020</formula2>
    </dataValidation>
    <dataValidation type="whole" errorStyle="warning" allowBlank="1" showInputMessage="1" showErrorMessage="1" error="Should be a whole number between 1950 and 2020. New values are allowed, but be sure the number is correct." promptTitle="Start Year" prompt="Note the start year of the intercropping practice. This is often going to be the same as the component practices, but please enter this information anyway." sqref="C17" xr:uid="{D4712DE9-C061-4578-BA43-8699708D1D63}">
      <formula1>1950</formula1>
      <formula2>2020</formula2>
    </dataValidation>
    <dataValidation type="list" allowBlank="1" showInputMessage="1" showErrorMessage="1" sqref="C15:AP15" xr:uid="{E5BD52E9-505A-4469-A7F6-458DCB7AF6E2}">
      <formula1>M.Fate</formula1>
    </dataValidation>
    <dataValidation type="list" allowBlank="1" showInputMessage="1" showErrorMessage="1" sqref="C4:AP4" xr:uid="{C7041593-55D1-4C07-AAEE-3D718C03589D}">
      <formula1>AgroF_Int</formula1>
    </dataValidation>
    <dataValidation type="textLength" allowBlank="1" showInputMessage="1" showErrorMessage="1" error="Notes cannot contain more than 255 characters." sqref="C22:AP22" xr:uid="{1946F60D-45A0-4BC7-BEA0-20EDE6B952C2}">
      <formula1>0</formula1>
      <formula2>255</formula2>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2" id="{3C055696-9FC4-4DA2-A1CC-06D85B2B457C}">
            <xm:f>IF(NOT(ISBLANK(C8)),IFERROR(IF(MATCH(C8,_xlfn.ANCHORARRAY(Make.Trt!$AK$2),0)&gt;0,FALSE(),TRUE()),TRUE()),FALSE())</xm:f>
            <x14:dxf>
              <fill>
                <patternFill>
                  <bgColor rgb="FFFF9999"/>
                </patternFill>
              </fill>
            </x14:dxf>
          </x14:cfRule>
          <xm:sqref>C8:AP11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977FF24-9A43-4EE5-9141-A1E866B4D55C}">
          <x14:formula1>
            <xm:f>_xlfn.ANCHORARRAY(Make.Trt!$AK$2)</xm:f>
          </x14:formula1>
          <xm:sqref>C8:AP11</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48B16-9A04-4068-A192-3193600FA54B}">
  <sheetPr codeName="Sheet63"/>
  <dimension ref="A1:AA41"/>
  <sheetViews>
    <sheetView zoomScale="70" zoomScaleNormal="70" workbookViewId="0">
      <selection activeCell="I13" sqref="I13"/>
    </sheetView>
  </sheetViews>
  <sheetFormatPr defaultColWidth="8.8203125" defaultRowHeight="10.35" x14ac:dyDescent="0.35"/>
  <cols>
    <col min="1" max="1" width="27.8203125" style="4" bestFit="1" customWidth="1"/>
    <col min="2" max="2" width="20" style="4" bestFit="1" customWidth="1"/>
    <col min="3" max="7" width="8.8203125" style="4"/>
    <col min="8" max="8" width="9.52734375" style="4" bestFit="1" customWidth="1"/>
    <col min="9" max="13" width="8.8203125" style="4"/>
    <col min="14" max="14" width="9.52734375" style="4" bestFit="1" customWidth="1"/>
    <col min="15" max="15" width="8.8203125" style="4"/>
    <col min="16" max="16" width="18.17578125" style="4" customWidth="1"/>
    <col min="17" max="16384" width="8.8203125" style="4"/>
  </cols>
  <sheetData>
    <row r="1" spans="1:27" x14ac:dyDescent="0.35">
      <c r="A1" s="490" t="s">
        <v>3571</v>
      </c>
      <c r="B1" s="490" t="s">
        <v>4884</v>
      </c>
      <c r="C1" s="490" t="s">
        <v>4885</v>
      </c>
      <c r="D1" s="490" t="s">
        <v>4886</v>
      </c>
      <c r="E1" s="490" t="s">
        <v>4887</v>
      </c>
      <c r="F1" s="490" t="s">
        <v>4888</v>
      </c>
      <c r="G1" s="490" t="s">
        <v>4889</v>
      </c>
      <c r="H1" s="490" t="s">
        <v>4890</v>
      </c>
      <c r="I1" s="490" t="s">
        <v>4891</v>
      </c>
      <c r="J1" s="490" t="s">
        <v>4892</v>
      </c>
      <c r="K1" s="490" t="s">
        <v>4893</v>
      </c>
      <c r="L1" s="490" t="s">
        <v>4894</v>
      </c>
      <c r="M1" s="490" t="s">
        <v>4895</v>
      </c>
      <c r="N1" s="490" t="s">
        <v>4896</v>
      </c>
      <c r="O1" s="4" t="s">
        <v>4897</v>
      </c>
      <c r="P1" s="4" t="s">
        <v>4898</v>
      </c>
      <c r="Q1" s="4" t="s">
        <v>4899</v>
      </c>
      <c r="S1" s="490" t="s">
        <v>4900</v>
      </c>
      <c r="T1" s="490" t="s">
        <v>4901</v>
      </c>
      <c r="U1" s="490" t="s">
        <v>4902</v>
      </c>
      <c r="V1" s="490" t="s">
        <v>4903</v>
      </c>
      <c r="W1" s="4" t="s">
        <v>4904</v>
      </c>
      <c r="X1" s="4" t="s">
        <v>4905</v>
      </c>
      <c r="Y1" s="4" t="s">
        <v>4906</v>
      </c>
      <c r="Z1" s="4" t="s">
        <v>4907</v>
      </c>
      <c r="AA1" s="4" t="s">
        <v>4908</v>
      </c>
    </row>
    <row r="2" spans="1:27" x14ac:dyDescent="0.35">
      <c r="A2" s="490" t="str" cm="1">
        <f t="array" ref="A2">IFERROR(_xlfn.TEXTJOIN("..",TRUE,TRANSPOSE(_xlfn._xlws.FILTER(Intercrop!C$3:C$4,Intercrop!C$5:C$5&lt;&gt;""))),"")</f>
        <v/>
      </c>
      <c r="B2" s="490" t="str" cm="1">
        <f t="array" ref="B2">IFERROR(TRANSPOSE(_xlfn._xlws.FILTER(Intercrop!C13:AP13,Intercrop!C5:AP5&lt;&gt;"")),"")</f>
        <v/>
      </c>
      <c r="C2" s="490" t="str" cm="1">
        <f t="array" ref="C2">IFERROR(TRANSPOSE(_xlfn._xlws.FILTER(Intercrop!C8:AP11,Intercrop!C5:AP5&lt;&gt;"")),"")</f>
        <v/>
      </c>
      <c r="D2" s="490"/>
      <c r="E2" s="490"/>
      <c r="F2" s="490"/>
      <c r="G2" s="490" t="str">
        <f>IF(OR(B2="",ISBLANK(B2)),"",COUNTIF(C2:F2,"&lt;&gt;0"))</f>
        <v/>
      </c>
      <c r="H2" s="490" t="str" cm="1">
        <f t="array" ref="H2">IFERROR(TRANSPOSE(_xlfn._xlws.FILTER(Intercrop!C15:AP15,Intercrop!C5:AP5&lt;&gt;"")),"")</f>
        <v/>
      </c>
      <c r="I2" s="490" t="str" cm="1">
        <f t="array" ref="I2">IFERROR(TRANSPOSE(_xlfn._xlws.FILTER(Intercrop!C20:AP22,Intercrop!C5:AP5&lt;&gt;"")),"")</f>
        <v/>
      </c>
      <c r="J2" s="490"/>
      <c r="K2" s="490"/>
      <c r="L2" s="490" t="str" cm="1">
        <f t="array" ref="L2">IFERROR(TRANSPOSE(_xlfn._xlws.FILTER(Intercrop!C5:AP5,Intercrop!C5:AP5&lt;&gt;"")),"")</f>
        <v/>
      </c>
      <c r="M2" s="490" t="str" cm="1">
        <f t="array" ref="M2">IFERROR(TRANSPOSE(_xlfn._xlws.FILTER(Intercrop!C17:AP18,Intercrop!C5:AP5&lt;&gt;"")),"")</f>
        <v/>
      </c>
      <c r="N2" s="490"/>
      <c r="O2" s="4" t="str" cm="1">
        <f t="array" ref="O2">IF(OR(ISBLANK(B2),B2=""),"",_xlfn.TEXTJOIN("-",TRUE,_xlfn._xlws.SORT(_xlfn.UNIQUE(SplitWords(_xlfn.TEXTJOIN("-",TRUE,IF(C2=0,"",IFERROR(_xlfn._xlws.FILTER(MT.Out!$A:$A,MT.Out!$D:$D=Int.Out!C2),"")),IF(D2=0,"",IFERROR(_xlfn._xlws.FILTER(MT.Out!$A:$A,MT.Out!$D:$D=Int.Out!D2),"")),IF(E2=0,"",IFERROR(_xlfn._xlws.FILTER(MT.Out!$A:$A,MT.Out!$D:$D=Int.Out!E2),"")),IF(F2=0,"",IFERROR(_xlfn._xlws.FILTER(MT.Out!$A:$A,MT.Out!$D:$D=Int.Out!F2),"")),L2),"-"),TRUE),1,1,TRUE)))</f>
        <v/>
      </c>
      <c r="P2" s="4" t="str" cm="1">
        <f t="array" ref="P2">IFERROR(IF(AND(H2&lt;&gt;0,H2&lt;&gt;""),_xlfn.TEXTJOIN("-",TRUE,_xlfn.UNIQUE(W2:Z2,TRUE)),IF(OR(ISBLANK(B2),B2=""),"",_xlfn.TEXTJOIN("-",TRUE,_xlfn._xlws.SORT(_xlfn.UNIQUE(SplitWords(_xlfn.TEXTJOIN("-",TRUE,IF(C2=0,"",IFERROR(_xlfn._xlws.FILTER(MT.Out!$B:$B,MT.Out!$D:$D=Int.Out!C2),"")),IF(D2=0,"",IFERROR(_xlfn._xlws.FILTER(MT.Out!$B:$B,MT.Out!$D:$D=Int.Out!D2),"")),IF(E2=0,"",IFERROR(_xlfn._xlws.FILTER(MT.Out!$B:$B,MT.Out!$D:$D=Int.Out!E2),"")),IF(F2=0,"",IFERROR(_xlfn._xlws.FILTER(MT.Out!$B:$B,MT.Out!$D:$D=Int.Out!F2),""))),"-"),TRUE),1,1,TRUE)))),"")</f>
        <v/>
      </c>
      <c r="Q2" s="4" t="str" cm="1">
        <f t="array" ref="Q2">IFERROR(IF(AND(H2&lt;&gt;0,H2&lt;&gt;""),_xlfn.TEXTJOIN("..",TRUE,_xlfn.UNIQUE(W2:Z2,TRUE)),IF(OR(ISBLANK(B2),B2=""),"",_xlfn.TEXTJOIN("..",TRUE,_xlfn._xlws.SORT(_xlfn.UNIQUE(SplitWords(_xlfn.TEXTJOIN("..",TRUE,IF(C2=0,"",IFERROR(_xlfn._xlws.FILTER(MT.Out!$C:$C,MT.Out!$D:$D=Int.Out!C2),"")),IF(D2=0,"",IFERROR(_xlfn._xlws.FILTER(MT.Out!$C:$C,MT.Out!$D:$D=Int.Out!D2),"")),IF(E2=0,"",IFERROR(_xlfn._xlws.FILTER(MT.Out!$C:$C,MT.Out!$D:$D=Int.Out!E2),"")),IF(F2=0,"",IFERROR(_xlfn._xlws.FILTER(MT.Out!$C:$C,MT.Out!$D:$D=Int.Out!F2),""))),".."),TRUE),1,1,TRUE)))),"")</f>
        <v/>
      </c>
      <c r="S2" s="4" t="str" cm="1">
        <f t="array" ref="S2">IF(OR(C2=0,C2=""),"",_xlfn._xlws.FILTER(MT.Out!$E:$E,MT.Out!$D:$D=Int.Out!C2))</f>
        <v/>
      </c>
      <c r="T2" s="4" t="str" cm="1">
        <f t="array" ref="T2">IF(OR(D2=0,D2=""),"",_xlfn._xlws.FILTER(MT.Out!$E:$E,MT.Out!$D:$D=Int.Out!D2))</f>
        <v/>
      </c>
      <c r="U2" s="4" t="str" cm="1">
        <f t="array" ref="U2">IF(OR(E2=0,E2=""),"",_xlfn._xlws.FILTER(MT.Out!$E:$E,MT.Out!$D:$D=Int.Out!E2))</f>
        <v/>
      </c>
      <c r="V2" s="4" t="str" cm="1">
        <f t="array" ref="V2">IF(OR(F2=0,F2=""),"",_xlfn._xlws.FILTER(MT.Out!$E:$E,MT.Out!$D:$D=Int.Out!F2))</f>
        <v/>
      </c>
      <c r="W2" s="4" t="str" cm="1">
        <f t="array" ref="W2">IF(OR(S2=0,S2=""),"",IF($H2="Mulched (left on surface)",IFERROR(_xlfn._xlws.FILTER(Prod.Out!$H:$H,Prod.Out!$B:$B=S2),""),IF($H2="Incorporated",IFERROR(_xlfn._xlws.FILTER(Prod.Out!$I:$I,Prod.Out!$B:$B=S2),""),IF($H2="Retained (unknown if mulched/incorp.)",IFERROR(_xlfn._xlws.FILTER(Prod.Out!$J:$J,Prod.Out!$B:$B=S2),""),""))))</f>
        <v/>
      </c>
      <c r="X2" s="4" t="str" cm="1">
        <f t="array" ref="X2">IF(OR(T2=0,T2=""),"",IF($H2="Mulched (left on surface)",IFERROR(_xlfn._xlws.FILTER(Prod.Out!$H:$H,Prod.Out!$B:$B=T2),""),IF($H2="Incorporated",IFERROR(_xlfn._xlws.FILTER(Prod.Out!$I:$I,Prod.Out!$B:$B=T2),""),IF($H2="Retained (unknown if mulched/incorp.)",IFERROR(_xlfn._xlws.FILTER(Prod.Out!$J:$J,Prod.Out!$B:$B=T2),""),""))))</f>
        <v/>
      </c>
      <c r="Y2" s="4" t="str" cm="1">
        <f t="array" ref="Y2">IF(OR(U2=0,U2=""),"",IF($H2="Mulched (left on surface)",IFERROR(_xlfn._xlws.FILTER(Prod.Out!$H:$H,Prod.Out!$B:$B=U2),""),IF($H2="Incorporated",IFERROR(_xlfn._xlws.FILTER(Prod.Out!$I:$I,Prod.Out!$B:$B=U2),""),IF($H2="Retained (unknown if mulched/incorp.)",IFERROR(_xlfn._xlws.FILTER(Prod.Out!$J:$J,Prod.Out!$B:$B=U2),""),""))))</f>
        <v/>
      </c>
      <c r="Z2" s="4" t="str" cm="1">
        <f t="array" ref="Z2">IF(OR(V2=0,V2=""),"",IF($H2="Mulched (left on surface)",IFERROR(_xlfn._xlws.FILTER(Prod.Out!$H:$H,Prod.Out!$B:$B=V2),""),IF($H2="Incorporated",IFERROR(_xlfn._xlws.FILTER(Prod.Out!$I:$I,Prod.Out!$B:$B=V2),""),IF($H2="Retained (unknown if mulched/incorp.)",IFERROR(_xlfn._xlws.FILTER(Prod.Out!$J:$J,Prod.Out!$B:$B=V2),""),""))))</f>
        <v/>
      </c>
      <c r="AA2" s="4" t="str">
        <f>_xlfn.TEXTJOIN("..",TRUE,S2:V2)</f>
        <v/>
      </c>
    </row>
    <row r="3" spans="1:27" x14ac:dyDescent="0.35">
      <c r="A3" s="490" t="str" cm="1">
        <f t="array" ref="A3">IFERROR(_xlfn.TEXTJOIN("..",TRUE,TRANSPOSE(_xlfn._xlws.FILTER(Intercrop!D$3:D$4,Intercrop!D$5:D$5&lt;&gt;""))),"")</f>
        <v/>
      </c>
      <c r="B3" s="490"/>
      <c r="C3" s="490"/>
      <c r="D3" s="490"/>
      <c r="E3" s="490"/>
      <c r="F3" s="490"/>
      <c r="G3" s="490" t="str">
        <f t="shared" ref="G3:G41" si="0">IF(OR(B3="",ISBLANK(B3)),"",COUNTIF(C3:F3,"&lt;&gt;0"))</f>
        <v/>
      </c>
      <c r="H3" s="490"/>
      <c r="I3" s="490"/>
      <c r="J3" s="490"/>
      <c r="K3" s="490"/>
      <c r="L3" s="490"/>
      <c r="M3" s="490"/>
      <c r="N3" s="490"/>
      <c r="O3" s="4" t="str" cm="1">
        <f t="array" ref="O3">IF(OR(ISBLANK(B3),B3=""),"",_xlfn.TEXTJOIN("-",TRUE,_xlfn._xlws.SORT(_xlfn.UNIQUE(SplitWords(_xlfn.TEXTJOIN("-",TRUE,IF(C3=0,"",IFERROR(_xlfn._xlws.FILTER(MT.Out!$A:$A,MT.Out!$D:$D=Int.Out!C3),"")),IF(D3=0,"",IFERROR(_xlfn._xlws.FILTER(MT.Out!$A:$A,MT.Out!$D:$D=Int.Out!D3),"")),IF(E3=0,"",IFERROR(_xlfn._xlws.FILTER(MT.Out!$A:$A,MT.Out!$D:$D=Int.Out!E3),"")),IF(F3=0,"",IFERROR(_xlfn._xlws.FILTER(MT.Out!$A:$A,MT.Out!$D:$D=Int.Out!F3),"")),L3),"-"),TRUE),1,1,TRUE)))</f>
        <v/>
      </c>
      <c r="P3" s="4" t="str" cm="1">
        <f t="array" ref="P3">IFERROR(IF(AND(H3&lt;&gt;0,H3&lt;&gt;""),_xlfn.TEXTJOIN("-",TRUE,_xlfn.UNIQUE(W3:Z3,TRUE)),IF(OR(ISBLANK(B3),B3=""),"",_xlfn.TEXTJOIN("-",TRUE,_xlfn._xlws.SORT(_xlfn.UNIQUE(SplitWords(_xlfn.TEXTJOIN("-",TRUE,IF(C3=0,"",IFERROR(_xlfn._xlws.FILTER(MT.Out!$B:$B,MT.Out!$D:$D=Int.Out!C3),"")),IF(D3=0,"",IFERROR(_xlfn._xlws.FILTER(MT.Out!$B:$B,MT.Out!$D:$D=Int.Out!D3),"")),IF(E3=0,"",IFERROR(_xlfn._xlws.FILTER(MT.Out!$B:$B,MT.Out!$D:$D=Int.Out!E3),"")),IF(F3=0,"",IFERROR(_xlfn._xlws.FILTER(MT.Out!$B:$B,MT.Out!$D:$D=Int.Out!F3),""))),"-"),TRUE),1,1,TRUE)))),"")</f>
        <v/>
      </c>
      <c r="Q3" s="4" t="str" cm="1">
        <f t="array" ref="Q3">IFERROR(IF(AND(H3&lt;&gt;0,H3&lt;&gt;""),_xlfn.TEXTJOIN("..",TRUE,_xlfn.UNIQUE(W3:Z3,TRUE)),IF(OR(ISBLANK(B3),B3=""),"",_xlfn.TEXTJOIN("..",TRUE,_xlfn._xlws.SORT(_xlfn.UNIQUE(SplitWords(_xlfn.TEXTJOIN("..",TRUE,IF(C3=0,"",IFERROR(_xlfn._xlws.FILTER(MT.Out!$C:$C,MT.Out!$D:$D=Int.Out!C3),"")),IF(D3=0,"",IFERROR(_xlfn._xlws.FILTER(MT.Out!$C:$C,MT.Out!$D:$D=Int.Out!D3),"")),IF(E3=0,"",IFERROR(_xlfn._xlws.FILTER(MT.Out!$C:$C,MT.Out!$D:$D=Int.Out!E3),"")),IF(F3=0,"",IFERROR(_xlfn._xlws.FILTER(MT.Out!$C:$C,MT.Out!$D:$D=Int.Out!F3),""))),".."),TRUE),1,1,TRUE)))),"")</f>
        <v/>
      </c>
      <c r="S3" s="4" t="str" cm="1">
        <f t="array" ref="S3">IF(OR(C3=0,C3=""),"",_xlfn._xlws.FILTER(MT.Out!$E:$E,MT.Out!$D:$D=Int.Out!C3))</f>
        <v/>
      </c>
      <c r="T3" s="4" t="str" cm="1">
        <f t="array" ref="T3">IF(OR(D3=0,D3=""),"",_xlfn._xlws.FILTER(MT.Out!$E:$E,MT.Out!$D:$D=Int.Out!D3))</f>
        <v/>
      </c>
      <c r="U3" s="4" t="str" cm="1">
        <f t="array" ref="U3">IF(OR(E3=0,E3=""),"",_xlfn._xlws.FILTER(MT.Out!$E:$E,MT.Out!$D:$D=Int.Out!E3))</f>
        <v/>
      </c>
      <c r="V3" s="4" t="str" cm="1">
        <f t="array" ref="V3">IF(OR(F3=0,F3=""),"",_xlfn._xlws.FILTER(MT.Out!$E:$E,MT.Out!$D:$D=Int.Out!F3))</f>
        <v/>
      </c>
      <c r="W3" s="4" t="str" cm="1">
        <f t="array" ref="W3">IF(OR(S3=0,S3=""),"",IF($H3="Mulched (left on surface)",IFERROR(_xlfn._xlws.FILTER(Prod.Out!$H:$H,Prod.Out!$B:$B=S3),""),IF($H3="Incorporated",IFERROR(_xlfn._xlws.FILTER(Prod.Out!$I:$I,Prod.Out!$B:$B=S3),""),IF($H3="Retained (unknown if mulched/incorp.)",IFERROR(_xlfn._xlws.FILTER(Prod.Out!$J:$J,Prod.Out!$B:$B=S3),""),""))))</f>
        <v/>
      </c>
      <c r="X3" s="4" t="str" cm="1">
        <f t="array" ref="X3">IF(OR(T3=0,T3=""),"",IF($H3="Mulched (left on surface)",IFERROR(_xlfn._xlws.FILTER(Prod.Out!$H:$H,Prod.Out!$B:$B=T3),""),IF($H3="Incorporated",IFERROR(_xlfn._xlws.FILTER(Prod.Out!$I:$I,Prod.Out!$B:$B=T3),""),IF($H3="Retained (unknown if mulched/incorp.)",IFERROR(_xlfn._xlws.FILTER(Prod.Out!$J:$J,Prod.Out!$B:$B=T3),""),""))))</f>
        <v/>
      </c>
      <c r="Y3" s="4" t="str" cm="1">
        <f t="array" ref="Y3">IF(OR(U3=0,U3=""),"",IF($H3="Mulched (left on surface)",IFERROR(_xlfn._xlws.FILTER(Prod.Out!$H:$H,Prod.Out!$B:$B=U3),""),IF($H3="Incorporated",IFERROR(_xlfn._xlws.FILTER(Prod.Out!$I:$I,Prod.Out!$B:$B=U3),""),IF($H3="Retained (unknown if mulched/incorp.)",IFERROR(_xlfn._xlws.FILTER(Prod.Out!$J:$J,Prod.Out!$B:$B=U3),""),""))))</f>
        <v/>
      </c>
      <c r="Z3" s="4" t="str" cm="1">
        <f t="array" ref="Z3">IF(OR(V3=0,V3=""),"",IF($H3="Mulched (left on surface)",IFERROR(_xlfn._xlws.FILTER(Prod.Out!$H:$H,Prod.Out!$B:$B=V3),""),IF($H3="Incorporated",IFERROR(_xlfn._xlws.FILTER(Prod.Out!$I:$I,Prod.Out!$B:$B=V3),""),IF($H3="Retained (unknown if mulched/incorp.)",IFERROR(_xlfn._xlws.FILTER(Prod.Out!$J:$J,Prod.Out!$B:$B=V3),""),""))))</f>
        <v/>
      </c>
      <c r="AA3" s="4" t="str">
        <f t="shared" ref="AA3:AA21" si="1">_xlfn.TEXTJOIN("..",TRUE,S3:V3)</f>
        <v/>
      </c>
    </row>
    <row r="4" spans="1:27" x14ac:dyDescent="0.35">
      <c r="A4" s="490" t="str" cm="1">
        <f t="array" ref="A4">IFERROR(_xlfn.TEXTJOIN("..",TRUE,TRANSPOSE(_xlfn._xlws.FILTER(Intercrop!E$3:E$4,Intercrop!E$5:E$5&lt;&gt;""))),"")</f>
        <v/>
      </c>
      <c r="B4" s="490"/>
      <c r="C4" s="490"/>
      <c r="D4" s="490"/>
      <c r="E4" s="490"/>
      <c r="F4" s="490"/>
      <c r="G4" s="490" t="str">
        <f t="shared" si="0"/>
        <v/>
      </c>
      <c r="H4" s="490"/>
      <c r="I4" s="490"/>
      <c r="J4" s="490"/>
      <c r="K4" s="490"/>
      <c r="L4" s="490"/>
      <c r="M4" s="490"/>
      <c r="N4" s="490"/>
      <c r="O4" s="4" t="str" cm="1">
        <f t="array" ref="O4">IF(OR(ISBLANK(B4),B4=""),"",_xlfn.TEXTJOIN("-",TRUE,_xlfn._xlws.SORT(_xlfn.UNIQUE(SplitWords(_xlfn.TEXTJOIN("-",TRUE,IF(C4=0,"",IFERROR(_xlfn._xlws.FILTER(MT.Out!$A:$A,MT.Out!$D:$D=Int.Out!C4),"")),IF(D4=0,"",IFERROR(_xlfn._xlws.FILTER(MT.Out!$A:$A,MT.Out!$D:$D=Int.Out!D4),"")),IF(E4=0,"",IFERROR(_xlfn._xlws.FILTER(MT.Out!$A:$A,MT.Out!$D:$D=Int.Out!E4),"")),IF(F4=0,"",IFERROR(_xlfn._xlws.FILTER(MT.Out!$A:$A,MT.Out!$D:$D=Int.Out!F4),"")),L4),"-"),TRUE),1,1,TRUE)))</f>
        <v/>
      </c>
      <c r="P4" s="4" t="str" cm="1">
        <f t="array" ref="P4">IFERROR(IF(AND(H4&lt;&gt;0,H4&lt;&gt;""),_xlfn.TEXTJOIN("-",TRUE,_xlfn.UNIQUE(W4:Z4,TRUE)),IF(OR(ISBLANK(B4),B4=""),"",_xlfn.TEXTJOIN("-",TRUE,_xlfn._xlws.SORT(_xlfn.UNIQUE(SplitWords(_xlfn.TEXTJOIN("-",TRUE,IF(C4=0,"",IFERROR(_xlfn._xlws.FILTER(MT.Out!$B:$B,MT.Out!$D:$D=Int.Out!C4),"")),IF(D4=0,"",IFERROR(_xlfn._xlws.FILTER(MT.Out!$B:$B,MT.Out!$D:$D=Int.Out!D4),"")),IF(E4=0,"",IFERROR(_xlfn._xlws.FILTER(MT.Out!$B:$B,MT.Out!$D:$D=Int.Out!E4),"")),IF(F4=0,"",IFERROR(_xlfn._xlws.FILTER(MT.Out!$B:$B,MT.Out!$D:$D=Int.Out!F4),""))),"-"),TRUE),1,1,TRUE)))),"")</f>
        <v/>
      </c>
      <c r="Q4" s="4" t="str" cm="1">
        <f t="array" ref="Q4">IFERROR(IF(AND(H4&lt;&gt;0,H4&lt;&gt;""),_xlfn.TEXTJOIN("..",TRUE,_xlfn.UNIQUE(W4:Z4,TRUE)),IF(OR(ISBLANK(B4),B4=""),"",_xlfn.TEXTJOIN("..",TRUE,_xlfn._xlws.SORT(_xlfn.UNIQUE(SplitWords(_xlfn.TEXTJOIN("..",TRUE,IF(C4=0,"",IFERROR(_xlfn._xlws.FILTER(MT.Out!$C:$C,MT.Out!$D:$D=Int.Out!C4),"")),IF(D4=0,"",IFERROR(_xlfn._xlws.FILTER(MT.Out!$C:$C,MT.Out!$D:$D=Int.Out!D4),"")),IF(E4=0,"",IFERROR(_xlfn._xlws.FILTER(MT.Out!$C:$C,MT.Out!$D:$D=Int.Out!E4),"")),IF(F4=0,"",IFERROR(_xlfn._xlws.FILTER(MT.Out!$C:$C,MT.Out!$D:$D=Int.Out!F4),""))),".."),TRUE),1,1,TRUE)))),"")</f>
        <v/>
      </c>
      <c r="S4" s="4" t="str" cm="1">
        <f t="array" ref="S4">IF(OR(C4=0,C4=""),"",_xlfn._xlws.FILTER(MT.Out!$E:$E,MT.Out!$D:$D=Int.Out!C4))</f>
        <v/>
      </c>
      <c r="T4" s="4" t="str" cm="1">
        <f t="array" ref="T4">IF(OR(D4=0,D4=""),"",_xlfn._xlws.FILTER(MT.Out!$E:$E,MT.Out!$D:$D=Int.Out!D4))</f>
        <v/>
      </c>
      <c r="U4" s="4" t="str" cm="1">
        <f t="array" ref="U4">IF(OR(E4=0,E4=""),"",_xlfn._xlws.FILTER(MT.Out!$E:$E,MT.Out!$D:$D=Int.Out!E4))</f>
        <v/>
      </c>
      <c r="V4" s="4" t="str" cm="1">
        <f t="array" ref="V4">IF(OR(F4=0,F4=""),"",_xlfn._xlws.FILTER(MT.Out!$E:$E,MT.Out!$D:$D=Int.Out!F4))</f>
        <v/>
      </c>
      <c r="W4" s="4" t="str" cm="1">
        <f t="array" ref="W4">IF(OR(S4=0,S4=""),"",IF($H4="Mulched (left on surface)",IFERROR(_xlfn._xlws.FILTER(Prod.Out!$H:$H,Prod.Out!$B:$B=S4),""),IF($H4="Incorporated",IFERROR(_xlfn._xlws.FILTER(Prod.Out!$I:$I,Prod.Out!$B:$B=S4),""),IF($H4="Retained (unknown if mulched/incorp.)",IFERROR(_xlfn._xlws.FILTER(Prod.Out!$J:$J,Prod.Out!$B:$B=S4),""),""))))</f>
        <v/>
      </c>
      <c r="X4" s="4" t="str" cm="1">
        <f t="array" ref="X4">IF(OR(T4=0,T4=""),"",IF($H4="Mulched (left on surface)",IFERROR(_xlfn._xlws.FILTER(Prod.Out!$H:$H,Prod.Out!$B:$B=T4),""),IF($H4="Incorporated",IFERROR(_xlfn._xlws.FILTER(Prod.Out!$I:$I,Prod.Out!$B:$B=T4),""),IF($H4="Retained (unknown if mulched/incorp.)",IFERROR(_xlfn._xlws.FILTER(Prod.Out!$J:$J,Prod.Out!$B:$B=T4),""),""))))</f>
        <v/>
      </c>
      <c r="Y4" s="4" t="str" cm="1">
        <f t="array" ref="Y4">IF(OR(U4=0,U4=""),"",IF($H4="Mulched (left on surface)",IFERROR(_xlfn._xlws.FILTER(Prod.Out!$H:$H,Prod.Out!$B:$B=U4),""),IF($H4="Incorporated",IFERROR(_xlfn._xlws.FILTER(Prod.Out!$I:$I,Prod.Out!$B:$B=U4),""),IF($H4="Retained (unknown if mulched/incorp.)",IFERROR(_xlfn._xlws.FILTER(Prod.Out!$J:$J,Prod.Out!$B:$B=U4),""),""))))</f>
        <v/>
      </c>
      <c r="Z4" s="4" t="str" cm="1">
        <f t="array" ref="Z4">IF(OR(V4=0,V4=""),"",IF($H4="Mulched (left on surface)",IFERROR(_xlfn._xlws.FILTER(Prod.Out!$H:$H,Prod.Out!$B:$B=V4),""),IF($H4="Incorporated",IFERROR(_xlfn._xlws.FILTER(Prod.Out!$I:$I,Prod.Out!$B:$B=V4),""),IF($H4="Retained (unknown if mulched/incorp.)",IFERROR(_xlfn._xlws.FILTER(Prod.Out!$J:$J,Prod.Out!$B:$B=V4),""),""))))</f>
        <v/>
      </c>
      <c r="AA4" s="4" t="str">
        <f t="shared" si="1"/>
        <v/>
      </c>
    </row>
    <row r="5" spans="1:27" x14ac:dyDescent="0.35">
      <c r="A5" s="490" t="str" cm="1">
        <f t="array" ref="A5">IFERROR(_xlfn.TEXTJOIN("..",TRUE,TRANSPOSE(_xlfn._xlws.FILTER(Intercrop!F$3:F$4,Intercrop!F$5:F$5&lt;&gt;""))),"")</f>
        <v/>
      </c>
      <c r="B5" s="490"/>
      <c r="C5" s="490"/>
      <c r="D5" s="490"/>
      <c r="E5" s="490"/>
      <c r="F5" s="490"/>
      <c r="G5" s="490" t="str">
        <f t="shared" si="0"/>
        <v/>
      </c>
      <c r="H5" s="490"/>
      <c r="I5" s="490"/>
      <c r="J5" s="490"/>
      <c r="K5" s="490"/>
      <c r="L5" s="490"/>
      <c r="M5" s="490"/>
      <c r="N5" s="490"/>
      <c r="O5" s="4" t="str" cm="1">
        <f t="array" ref="O5">IF(OR(ISBLANK(B5),B5=""),"",_xlfn.TEXTJOIN("-",TRUE,_xlfn._xlws.SORT(_xlfn.UNIQUE(SplitWords(_xlfn.TEXTJOIN("-",TRUE,IF(C5=0,"",IFERROR(_xlfn._xlws.FILTER(MT.Out!$A:$A,MT.Out!$D:$D=Int.Out!C5),"")),IF(D5=0,"",IFERROR(_xlfn._xlws.FILTER(MT.Out!$A:$A,MT.Out!$D:$D=Int.Out!D5),"")),IF(E5=0,"",IFERROR(_xlfn._xlws.FILTER(MT.Out!$A:$A,MT.Out!$D:$D=Int.Out!E5),"")),IF(F5=0,"",IFERROR(_xlfn._xlws.FILTER(MT.Out!$A:$A,MT.Out!$D:$D=Int.Out!F5),"")),L5),"-"),TRUE),1,1,TRUE)))</f>
        <v/>
      </c>
      <c r="P5" s="4" t="str" cm="1">
        <f t="array" ref="P5">IFERROR(IF(AND(H5&lt;&gt;0,H5&lt;&gt;""),_xlfn.TEXTJOIN("-",TRUE,_xlfn.UNIQUE(W5:Z5,TRUE)),IF(OR(ISBLANK(B5),B5=""),"",_xlfn.TEXTJOIN("-",TRUE,_xlfn._xlws.SORT(_xlfn.UNIQUE(SplitWords(_xlfn.TEXTJOIN("-",TRUE,IF(C5=0,"",IFERROR(_xlfn._xlws.FILTER(MT.Out!$B:$B,MT.Out!$D:$D=Int.Out!C5),"")),IF(D5=0,"",IFERROR(_xlfn._xlws.FILTER(MT.Out!$B:$B,MT.Out!$D:$D=Int.Out!D5),"")),IF(E5=0,"",IFERROR(_xlfn._xlws.FILTER(MT.Out!$B:$B,MT.Out!$D:$D=Int.Out!E5),"")),IF(F5=0,"",IFERROR(_xlfn._xlws.FILTER(MT.Out!$B:$B,MT.Out!$D:$D=Int.Out!F5),""))),"-"),TRUE),1,1,TRUE)))),"")</f>
        <v/>
      </c>
      <c r="Q5" s="4" t="str" cm="1">
        <f t="array" ref="Q5">IFERROR(IF(AND(H5&lt;&gt;0,H5&lt;&gt;""),_xlfn.TEXTJOIN("..",TRUE,_xlfn.UNIQUE(W5:Z5,TRUE)),IF(OR(ISBLANK(B5),B5=""),"",_xlfn.TEXTJOIN("..",TRUE,_xlfn._xlws.SORT(_xlfn.UNIQUE(SplitWords(_xlfn.TEXTJOIN("..",TRUE,IF(C5=0,"",IFERROR(_xlfn._xlws.FILTER(MT.Out!$C:$C,MT.Out!$D:$D=Int.Out!C5),"")),IF(D5=0,"",IFERROR(_xlfn._xlws.FILTER(MT.Out!$C:$C,MT.Out!$D:$D=Int.Out!D5),"")),IF(E5=0,"",IFERROR(_xlfn._xlws.FILTER(MT.Out!$C:$C,MT.Out!$D:$D=Int.Out!E5),"")),IF(F5=0,"",IFERROR(_xlfn._xlws.FILTER(MT.Out!$C:$C,MT.Out!$D:$D=Int.Out!F5),""))),".."),TRUE),1,1,TRUE)))),"")</f>
        <v/>
      </c>
      <c r="S5" s="4" t="str" cm="1">
        <f t="array" ref="S5">IF(OR(C5=0,C5=""),"",_xlfn._xlws.FILTER(MT.Out!$E:$E,MT.Out!$D:$D=Int.Out!C5))</f>
        <v/>
      </c>
      <c r="T5" s="4" t="str" cm="1">
        <f t="array" ref="T5">IF(OR(D5=0,D5=""),"",_xlfn._xlws.FILTER(MT.Out!$E:$E,MT.Out!$D:$D=Int.Out!D5))</f>
        <v/>
      </c>
      <c r="U5" s="4" t="str" cm="1">
        <f t="array" ref="U5">IF(OR(E5=0,E5=""),"",_xlfn._xlws.FILTER(MT.Out!$E:$E,MT.Out!$D:$D=Int.Out!E5))</f>
        <v/>
      </c>
      <c r="V5" s="4" t="str" cm="1">
        <f t="array" ref="V5">IF(OR(F5=0,F5=""),"",_xlfn._xlws.FILTER(MT.Out!$E:$E,MT.Out!$D:$D=Int.Out!F5))</f>
        <v/>
      </c>
      <c r="W5" s="4" t="str" cm="1">
        <f t="array" ref="W5">IF(OR(S5=0,S5=""),"",IF($H5="Mulched (left on surface)",IFERROR(_xlfn._xlws.FILTER(Prod.Out!$H:$H,Prod.Out!$B:$B=S5),""),IF($H5="Incorporated",IFERROR(_xlfn._xlws.FILTER(Prod.Out!$I:$I,Prod.Out!$B:$B=S5),""),IF($H5="Retained (unknown if mulched/incorp.)",IFERROR(_xlfn._xlws.FILTER(Prod.Out!$J:$J,Prod.Out!$B:$B=S5),""),""))))</f>
        <v/>
      </c>
      <c r="X5" s="4" t="str" cm="1">
        <f t="array" ref="X5">IF(OR(T5=0,T5=""),"",IF($H5="Mulched (left on surface)",IFERROR(_xlfn._xlws.FILTER(Prod.Out!$H:$H,Prod.Out!$B:$B=T5),""),IF($H5="Incorporated",IFERROR(_xlfn._xlws.FILTER(Prod.Out!$I:$I,Prod.Out!$B:$B=T5),""),IF($H5="Retained (unknown if mulched/incorp.)",IFERROR(_xlfn._xlws.FILTER(Prod.Out!$J:$J,Prod.Out!$B:$B=T5),""),""))))</f>
        <v/>
      </c>
      <c r="Y5" s="4" t="str" cm="1">
        <f t="array" ref="Y5">IF(OR(U5=0,U5=""),"",IF($H5="Mulched (left on surface)",IFERROR(_xlfn._xlws.FILTER(Prod.Out!$H:$H,Prod.Out!$B:$B=U5),""),IF($H5="Incorporated",IFERROR(_xlfn._xlws.FILTER(Prod.Out!$I:$I,Prod.Out!$B:$B=U5),""),IF($H5="Retained (unknown if mulched/incorp.)",IFERROR(_xlfn._xlws.FILTER(Prod.Out!$J:$J,Prod.Out!$B:$B=U5),""),""))))</f>
        <v/>
      </c>
      <c r="Z5" s="4" t="str" cm="1">
        <f t="array" ref="Z5">IF(OR(V5=0,V5=""),"",IF($H5="Mulched (left on surface)",IFERROR(_xlfn._xlws.FILTER(Prod.Out!$H:$H,Prod.Out!$B:$B=V5),""),IF($H5="Incorporated",IFERROR(_xlfn._xlws.FILTER(Prod.Out!$I:$I,Prod.Out!$B:$B=V5),""),IF($H5="Retained (unknown if mulched/incorp.)",IFERROR(_xlfn._xlws.FILTER(Prod.Out!$J:$J,Prod.Out!$B:$B=V5),""),""))))</f>
        <v/>
      </c>
      <c r="AA5" s="4" t="str">
        <f t="shared" si="1"/>
        <v/>
      </c>
    </row>
    <row r="6" spans="1:27" x14ac:dyDescent="0.35">
      <c r="A6" s="490" t="str" cm="1">
        <f t="array" ref="A6">IFERROR(_xlfn.TEXTJOIN("..",TRUE,TRANSPOSE(_xlfn._xlws.FILTER(Intercrop!G$3:G$4,Intercrop!G$5:G$5&lt;&gt;""))),"")</f>
        <v/>
      </c>
      <c r="B6" s="490"/>
      <c r="C6" s="490"/>
      <c r="D6" s="490"/>
      <c r="E6" s="490"/>
      <c r="F6" s="490"/>
      <c r="G6" s="490" t="str">
        <f t="shared" si="0"/>
        <v/>
      </c>
      <c r="H6" s="490"/>
      <c r="I6" s="490"/>
      <c r="J6" s="490"/>
      <c r="K6" s="490"/>
      <c r="L6" s="490"/>
      <c r="M6" s="490"/>
      <c r="N6" s="490"/>
      <c r="O6" s="4" t="str" cm="1">
        <f t="array" ref="O6">IF(OR(ISBLANK(B6),B6=""),"",_xlfn.TEXTJOIN("-",TRUE,_xlfn._xlws.SORT(_xlfn.UNIQUE(SplitWords(_xlfn.TEXTJOIN("-",TRUE,IF(C6=0,"",IFERROR(_xlfn._xlws.FILTER(MT.Out!$A:$A,MT.Out!$D:$D=Int.Out!C6),"")),IF(D6=0,"",IFERROR(_xlfn._xlws.FILTER(MT.Out!$A:$A,MT.Out!$D:$D=Int.Out!D6),"")),IF(E6=0,"",IFERROR(_xlfn._xlws.FILTER(MT.Out!$A:$A,MT.Out!$D:$D=Int.Out!E6),"")),IF(F6=0,"",IFERROR(_xlfn._xlws.FILTER(MT.Out!$A:$A,MT.Out!$D:$D=Int.Out!F6),"")),L6),"-"),TRUE),1,1,TRUE)))</f>
        <v/>
      </c>
      <c r="P6" s="4" t="str" cm="1">
        <f t="array" ref="P6">IFERROR(IF(AND(H6&lt;&gt;0,H6&lt;&gt;""),_xlfn.TEXTJOIN("-",TRUE,_xlfn.UNIQUE(W6:Z6,TRUE)),IF(OR(ISBLANK(B6),B6=""),"",_xlfn.TEXTJOIN("-",TRUE,_xlfn._xlws.SORT(_xlfn.UNIQUE(SplitWords(_xlfn.TEXTJOIN("-",TRUE,IF(C6=0,"",IFERROR(_xlfn._xlws.FILTER(MT.Out!$B:$B,MT.Out!$D:$D=Int.Out!C6),"")),IF(D6=0,"",IFERROR(_xlfn._xlws.FILTER(MT.Out!$B:$B,MT.Out!$D:$D=Int.Out!D6),"")),IF(E6=0,"",IFERROR(_xlfn._xlws.FILTER(MT.Out!$B:$B,MT.Out!$D:$D=Int.Out!E6),"")),IF(F6=0,"",IFERROR(_xlfn._xlws.FILTER(MT.Out!$B:$B,MT.Out!$D:$D=Int.Out!F6),""))),"-"),TRUE),1,1,TRUE)))),"")</f>
        <v/>
      </c>
      <c r="Q6" s="4" t="str" cm="1">
        <f t="array" ref="Q6">IFERROR(IF(AND(H6&lt;&gt;0,H6&lt;&gt;""),_xlfn.TEXTJOIN("..",TRUE,_xlfn.UNIQUE(W6:Z6,TRUE)),IF(OR(ISBLANK(B6),B6=""),"",_xlfn.TEXTJOIN("..",TRUE,_xlfn._xlws.SORT(_xlfn.UNIQUE(SplitWords(_xlfn.TEXTJOIN("..",TRUE,IF(C6=0,"",IFERROR(_xlfn._xlws.FILTER(MT.Out!$C:$C,MT.Out!$D:$D=Int.Out!C6),"")),IF(D6=0,"",IFERROR(_xlfn._xlws.FILTER(MT.Out!$C:$C,MT.Out!$D:$D=Int.Out!D6),"")),IF(E6=0,"",IFERROR(_xlfn._xlws.FILTER(MT.Out!$C:$C,MT.Out!$D:$D=Int.Out!E6),"")),IF(F6=0,"",IFERROR(_xlfn._xlws.FILTER(MT.Out!$C:$C,MT.Out!$D:$D=Int.Out!F6),""))),".."),TRUE),1,1,TRUE)))),"")</f>
        <v/>
      </c>
      <c r="S6" s="4" t="str" cm="1">
        <f t="array" ref="S6">IF(OR(C6=0,C6=""),"",_xlfn._xlws.FILTER(MT.Out!$E:$E,MT.Out!$D:$D=Int.Out!C6))</f>
        <v/>
      </c>
      <c r="T6" s="4" t="str" cm="1">
        <f t="array" ref="T6">IF(OR(D6=0,D6=""),"",_xlfn._xlws.FILTER(MT.Out!$E:$E,MT.Out!$D:$D=Int.Out!D6))</f>
        <v/>
      </c>
      <c r="U6" s="4" t="str" cm="1">
        <f t="array" ref="U6">IF(OR(E6=0,E6=""),"",_xlfn._xlws.FILTER(MT.Out!$E:$E,MT.Out!$D:$D=Int.Out!E6))</f>
        <v/>
      </c>
      <c r="V6" s="4" t="str" cm="1">
        <f t="array" ref="V6">IF(OR(F6=0,F6=""),"",_xlfn._xlws.FILTER(MT.Out!$E:$E,MT.Out!$D:$D=Int.Out!F6))</f>
        <v/>
      </c>
      <c r="W6" s="4" t="str" cm="1">
        <f t="array" ref="W6">IF(OR(S6=0,S6=""),"",IF($H6="Mulched (left on surface)",IFERROR(_xlfn._xlws.FILTER(Prod.Out!$H:$H,Prod.Out!$B:$B=S6),""),IF($H6="Incorporated",IFERROR(_xlfn._xlws.FILTER(Prod.Out!$I:$I,Prod.Out!$B:$B=S6),""),IF($H6="Retained (unknown if mulched/incorp.)",IFERROR(_xlfn._xlws.FILTER(Prod.Out!$J:$J,Prod.Out!$B:$B=S6),""),""))))</f>
        <v/>
      </c>
      <c r="X6" s="4" t="str" cm="1">
        <f t="array" ref="X6">IF(OR(T6=0,T6=""),"",IF($H6="Mulched (left on surface)",IFERROR(_xlfn._xlws.FILTER(Prod.Out!$H:$H,Prod.Out!$B:$B=T6),""),IF($H6="Incorporated",IFERROR(_xlfn._xlws.FILTER(Prod.Out!$I:$I,Prod.Out!$B:$B=T6),""),IF($H6="Retained (unknown if mulched/incorp.)",IFERROR(_xlfn._xlws.FILTER(Prod.Out!$J:$J,Prod.Out!$B:$B=T6),""),""))))</f>
        <v/>
      </c>
      <c r="Y6" s="4" t="str" cm="1">
        <f t="array" ref="Y6">IF(OR(U6=0,U6=""),"",IF($H6="Mulched (left on surface)",IFERROR(_xlfn._xlws.FILTER(Prod.Out!$H:$H,Prod.Out!$B:$B=U6),""),IF($H6="Incorporated",IFERROR(_xlfn._xlws.FILTER(Prod.Out!$I:$I,Prod.Out!$B:$B=U6),""),IF($H6="Retained (unknown if mulched/incorp.)",IFERROR(_xlfn._xlws.FILTER(Prod.Out!$J:$J,Prod.Out!$B:$B=U6),""),""))))</f>
        <v/>
      </c>
      <c r="Z6" s="4" t="str" cm="1">
        <f t="array" ref="Z6">IF(OR(V6=0,V6=""),"",IF($H6="Mulched (left on surface)",IFERROR(_xlfn._xlws.FILTER(Prod.Out!$H:$H,Prod.Out!$B:$B=V6),""),IF($H6="Incorporated",IFERROR(_xlfn._xlws.FILTER(Prod.Out!$I:$I,Prod.Out!$B:$B=V6),""),IF($H6="Retained (unknown if mulched/incorp.)",IFERROR(_xlfn._xlws.FILTER(Prod.Out!$J:$J,Prod.Out!$B:$B=V6),""),""))))</f>
        <v/>
      </c>
      <c r="AA6" s="4" t="str">
        <f t="shared" si="1"/>
        <v/>
      </c>
    </row>
    <row r="7" spans="1:27" x14ac:dyDescent="0.35">
      <c r="A7" s="490" t="str" cm="1">
        <f t="array" ref="A7">IFERROR(_xlfn.TEXTJOIN("..",TRUE,TRANSPOSE(_xlfn._xlws.FILTER(Intercrop!H$3:H$4,Intercrop!H$5:H$5&lt;&gt;""))),"")</f>
        <v/>
      </c>
      <c r="B7" s="490"/>
      <c r="C7" s="490"/>
      <c r="D7" s="490"/>
      <c r="E7" s="490"/>
      <c r="F7" s="490"/>
      <c r="G7" s="490" t="str">
        <f t="shared" si="0"/>
        <v/>
      </c>
      <c r="H7" s="490"/>
      <c r="I7" s="490"/>
      <c r="J7" s="490"/>
      <c r="K7" s="490"/>
      <c r="L7" s="490"/>
      <c r="M7" s="490"/>
      <c r="N7" s="490"/>
      <c r="O7" s="4" t="str" cm="1">
        <f t="array" ref="O7">IF(OR(ISBLANK(B7),B7=""),"",_xlfn.TEXTJOIN("-",TRUE,_xlfn._xlws.SORT(_xlfn.UNIQUE(SplitWords(_xlfn.TEXTJOIN("-",TRUE,IF(C7=0,"",IFERROR(_xlfn._xlws.FILTER(MT.Out!$A:$A,MT.Out!$D:$D=Int.Out!C7),"")),IF(D7=0,"",IFERROR(_xlfn._xlws.FILTER(MT.Out!$A:$A,MT.Out!$D:$D=Int.Out!D7),"")),IF(E7=0,"",IFERROR(_xlfn._xlws.FILTER(MT.Out!$A:$A,MT.Out!$D:$D=Int.Out!E7),"")),IF(F7=0,"",IFERROR(_xlfn._xlws.FILTER(MT.Out!$A:$A,MT.Out!$D:$D=Int.Out!F7),"")),L7),"-"),TRUE),1,1,TRUE)))</f>
        <v/>
      </c>
      <c r="P7" s="4" t="str" cm="1">
        <f t="array" ref="P7">IFERROR(IF(AND(H7&lt;&gt;0,H7&lt;&gt;""),_xlfn.TEXTJOIN("-",TRUE,_xlfn.UNIQUE(W7:Z7,TRUE)),IF(OR(ISBLANK(B7),B7=""),"",_xlfn.TEXTJOIN("-",TRUE,_xlfn._xlws.SORT(_xlfn.UNIQUE(SplitWords(_xlfn.TEXTJOIN("-",TRUE,IF(C7=0,"",IFERROR(_xlfn._xlws.FILTER(MT.Out!$B:$B,MT.Out!$D:$D=Int.Out!C7),"")),IF(D7=0,"",IFERROR(_xlfn._xlws.FILTER(MT.Out!$B:$B,MT.Out!$D:$D=Int.Out!D7),"")),IF(E7=0,"",IFERROR(_xlfn._xlws.FILTER(MT.Out!$B:$B,MT.Out!$D:$D=Int.Out!E7),"")),IF(F7=0,"",IFERROR(_xlfn._xlws.FILTER(MT.Out!$B:$B,MT.Out!$D:$D=Int.Out!F7),""))),"-"),TRUE),1,1,TRUE)))),"")</f>
        <v/>
      </c>
      <c r="Q7" s="4" t="str" cm="1">
        <f t="array" ref="Q7">IFERROR(IF(AND(H7&lt;&gt;0,H7&lt;&gt;""),_xlfn.TEXTJOIN("..",TRUE,_xlfn.UNIQUE(W7:Z7,TRUE)),IF(OR(ISBLANK(B7),B7=""),"",_xlfn.TEXTJOIN("..",TRUE,_xlfn._xlws.SORT(_xlfn.UNIQUE(SplitWords(_xlfn.TEXTJOIN("..",TRUE,IF(C7=0,"",IFERROR(_xlfn._xlws.FILTER(MT.Out!$C:$C,MT.Out!$D:$D=Int.Out!C7),"")),IF(D7=0,"",IFERROR(_xlfn._xlws.FILTER(MT.Out!$C:$C,MT.Out!$D:$D=Int.Out!D7),"")),IF(E7=0,"",IFERROR(_xlfn._xlws.FILTER(MT.Out!$C:$C,MT.Out!$D:$D=Int.Out!E7),"")),IF(F7=0,"",IFERROR(_xlfn._xlws.FILTER(MT.Out!$C:$C,MT.Out!$D:$D=Int.Out!F7),""))),".."),TRUE),1,1,TRUE)))),"")</f>
        <v/>
      </c>
      <c r="S7" s="4" t="str" cm="1">
        <f t="array" ref="S7">IF(OR(C7=0,C7=""),"",_xlfn._xlws.FILTER(MT.Out!$E:$E,MT.Out!$D:$D=Int.Out!C7))</f>
        <v/>
      </c>
      <c r="T7" s="4" t="str" cm="1">
        <f t="array" ref="T7">IF(OR(D7=0,D7=""),"",_xlfn._xlws.FILTER(MT.Out!$E:$E,MT.Out!$D:$D=Int.Out!D7))</f>
        <v/>
      </c>
      <c r="U7" s="4" t="str" cm="1">
        <f t="array" ref="U7">IF(OR(E7=0,E7=""),"",_xlfn._xlws.FILTER(MT.Out!$E:$E,MT.Out!$D:$D=Int.Out!E7))</f>
        <v/>
      </c>
      <c r="V7" s="4" t="str" cm="1">
        <f t="array" ref="V7">IF(OR(F7=0,F7=""),"",_xlfn._xlws.FILTER(MT.Out!$E:$E,MT.Out!$D:$D=Int.Out!F7))</f>
        <v/>
      </c>
      <c r="W7" s="4" t="str" cm="1">
        <f t="array" ref="W7">IF(OR(S7=0,S7=""),"",IF($H7="Mulched (left on surface)",IFERROR(_xlfn._xlws.FILTER(Prod.Out!$H:$H,Prod.Out!$B:$B=S7),""),IF($H7="Incorporated",IFERROR(_xlfn._xlws.FILTER(Prod.Out!$I:$I,Prod.Out!$B:$B=S7),""),IF($H7="Retained (unknown if mulched/incorp.)",IFERROR(_xlfn._xlws.FILTER(Prod.Out!$J:$J,Prod.Out!$B:$B=S7),""),""))))</f>
        <v/>
      </c>
      <c r="X7" s="4" t="str" cm="1">
        <f t="array" ref="X7">IF(OR(T7=0,T7=""),"",IF($H7="Mulched (left on surface)",IFERROR(_xlfn._xlws.FILTER(Prod.Out!$H:$H,Prod.Out!$B:$B=T7),""),IF($H7="Incorporated",IFERROR(_xlfn._xlws.FILTER(Prod.Out!$I:$I,Prod.Out!$B:$B=T7),""),IF($H7="Retained (unknown if mulched/incorp.)",IFERROR(_xlfn._xlws.FILTER(Prod.Out!$J:$J,Prod.Out!$B:$B=T7),""),""))))</f>
        <v/>
      </c>
      <c r="Y7" s="4" t="str" cm="1">
        <f t="array" ref="Y7">IF(OR(U7=0,U7=""),"",IF($H7="Mulched (left on surface)",IFERROR(_xlfn._xlws.FILTER(Prod.Out!$H:$H,Prod.Out!$B:$B=U7),""),IF($H7="Incorporated",IFERROR(_xlfn._xlws.FILTER(Prod.Out!$I:$I,Prod.Out!$B:$B=U7),""),IF($H7="Retained (unknown if mulched/incorp.)",IFERROR(_xlfn._xlws.FILTER(Prod.Out!$J:$J,Prod.Out!$B:$B=U7),""),""))))</f>
        <v/>
      </c>
      <c r="Z7" s="4" t="str" cm="1">
        <f t="array" ref="Z7">IF(OR(V7=0,V7=""),"",IF($H7="Mulched (left on surface)",IFERROR(_xlfn._xlws.FILTER(Prod.Out!$H:$H,Prod.Out!$B:$B=V7),""),IF($H7="Incorporated",IFERROR(_xlfn._xlws.FILTER(Prod.Out!$I:$I,Prod.Out!$B:$B=V7),""),IF($H7="Retained (unknown if mulched/incorp.)",IFERROR(_xlfn._xlws.FILTER(Prod.Out!$J:$J,Prod.Out!$B:$B=V7),""),""))))</f>
        <v/>
      </c>
      <c r="AA7" s="4" t="str">
        <f t="shared" si="1"/>
        <v/>
      </c>
    </row>
    <row r="8" spans="1:27" x14ac:dyDescent="0.35">
      <c r="A8" s="490" t="str" cm="1">
        <f t="array" ref="A8">IFERROR(_xlfn.TEXTJOIN("..",TRUE,TRANSPOSE(_xlfn._xlws.FILTER(Intercrop!I$3:I$4,Intercrop!I$5:I$5&lt;&gt;""))),"")</f>
        <v/>
      </c>
      <c r="B8" s="490"/>
      <c r="C8" s="490"/>
      <c r="D8" s="490"/>
      <c r="E8" s="490"/>
      <c r="F8" s="490"/>
      <c r="G8" s="490" t="str">
        <f t="shared" si="0"/>
        <v/>
      </c>
      <c r="H8" s="490"/>
      <c r="I8" s="490"/>
      <c r="J8" s="490"/>
      <c r="K8" s="490"/>
      <c r="L8" s="490"/>
      <c r="M8" s="490"/>
      <c r="N8" s="490"/>
      <c r="O8" s="4" t="str" cm="1">
        <f t="array" ref="O8">IF(OR(ISBLANK(B8),B8=""),"",_xlfn.TEXTJOIN("-",TRUE,_xlfn._xlws.SORT(_xlfn.UNIQUE(SplitWords(_xlfn.TEXTJOIN("-",TRUE,IF(C8=0,"",IFERROR(_xlfn._xlws.FILTER(MT.Out!$A:$A,MT.Out!$D:$D=Int.Out!C8),"")),IF(D8=0,"",IFERROR(_xlfn._xlws.FILTER(MT.Out!$A:$A,MT.Out!$D:$D=Int.Out!D8),"")),IF(E8=0,"",IFERROR(_xlfn._xlws.FILTER(MT.Out!$A:$A,MT.Out!$D:$D=Int.Out!E8),"")),IF(F8=0,"",IFERROR(_xlfn._xlws.FILTER(MT.Out!$A:$A,MT.Out!$D:$D=Int.Out!F8),"")),L8),"-"),TRUE),1,1,TRUE)))</f>
        <v/>
      </c>
      <c r="P8" s="4" t="str" cm="1">
        <f t="array" ref="P8">IFERROR(IF(AND(H8&lt;&gt;0,H8&lt;&gt;""),_xlfn.TEXTJOIN("-",TRUE,_xlfn.UNIQUE(W8:Z8,TRUE)),IF(OR(ISBLANK(B8),B8=""),"",_xlfn.TEXTJOIN("-",TRUE,_xlfn._xlws.SORT(_xlfn.UNIQUE(SplitWords(_xlfn.TEXTJOIN("-",TRUE,IF(C8=0,"",IFERROR(_xlfn._xlws.FILTER(MT.Out!$B:$B,MT.Out!$D:$D=Int.Out!C8),"")),IF(D8=0,"",IFERROR(_xlfn._xlws.FILTER(MT.Out!$B:$B,MT.Out!$D:$D=Int.Out!D8),"")),IF(E8=0,"",IFERROR(_xlfn._xlws.FILTER(MT.Out!$B:$B,MT.Out!$D:$D=Int.Out!E8),"")),IF(F8=0,"",IFERROR(_xlfn._xlws.FILTER(MT.Out!$B:$B,MT.Out!$D:$D=Int.Out!F8),""))),"-"),TRUE),1,1,TRUE)))),"")</f>
        <v/>
      </c>
      <c r="Q8" s="4" t="str" cm="1">
        <f t="array" ref="Q8">IFERROR(IF(AND(H8&lt;&gt;0,H8&lt;&gt;""),_xlfn.TEXTJOIN("..",TRUE,_xlfn.UNIQUE(W8:Z8,TRUE)),IF(OR(ISBLANK(B8),B8=""),"",_xlfn.TEXTJOIN("..",TRUE,_xlfn._xlws.SORT(_xlfn.UNIQUE(SplitWords(_xlfn.TEXTJOIN("..",TRUE,IF(C8=0,"",IFERROR(_xlfn._xlws.FILTER(MT.Out!$C:$C,MT.Out!$D:$D=Int.Out!C8),"")),IF(D8=0,"",IFERROR(_xlfn._xlws.FILTER(MT.Out!$C:$C,MT.Out!$D:$D=Int.Out!D8),"")),IF(E8=0,"",IFERROR(_xlfn._xlws.FILTER(MT.Out!$C:$C,MT.Out!$D:$D=Int.Out!E8),"")),IF(F8=0,"",IFERROR(_xlfn._xlws.FILTER(MT.Out!$C:$C,MT.Out!$D:$D=Int.Out!F8),""))),".."),TRUE),1,1,TRUE)))),"")</f>
        <v/>
      </c>
      <c r="S8" s="4" t="str" cm="1">
        <f t="array" ref="S8">IF(OR(C8=0,C8=""),"",_xlfn._xlws.FILTER(MT.Out!$E:$E,MT.Out!$D:$D=Int.Out!C8))</f>
        <v/>
      </c>
      <c r="T8" s="4" t="str" cm="1">
        <f t="array" ref="T8">IF(OR(D8=0,D8=""),"",_xlfn._xlws.FILTER(MT.Out!$E:$E,MT.Out!$D:$D=Int.Out!D8))</f>
        <v/>
      </c>
      <c r="U8" s="4" t="str" cm="1">
        <f t="array" ref="U8">IF(OR(E8=0,E8=""),"",_xlfn._xlws.FILTER(MT.Out!$E:$E,MT.Out!$D:$D=Int.Out!E8))</f>
        <v/>
      </c>
      <c r="V8" s="4" t="str" cm="1">
        <f t="array" ref="V8">IF(OR(F8=0,F8=""),"",_xlfn._xlws.FILTER(MT.Out!$E:$E,MT.Out!$D:$D=Int.Out!F8))</f>
        <v/>
      </c>
      <c r="W8" s="4" t="str" cm="1">
        <f t="array" ref="W8">IF(OR(S8=0,S8=""),"",IF($H8="Mulched (left on surface)",IFERROR(_xlfn._xlws.FILTER(Prod.Out!$H:$H,Prod.Out!$B:$B=S8),""),IF($H8="Incorporated",IFERROR(_xlfn._xlws.FILTER(Prod.Out!$I:$I,Prod.Out!$B:$B=S8),""),IF($H8="Retained (unknown if mulched/incorp.)",IFERROR(_xlfn._xlws.FILTER(Prod.Out!$J:$J,Prod.Out!$B:$B=S8),""),""))))</f>
        <v/>
      </c>
      <c r="X8" s="4" t="str" cm="1">
        <f t="array" ref="X8">IF(OR(T8=0,T8=""),"",IF($H8="Mulched (left on surface)",IFERROR(_xlfn._xlws.FILTER(Prod.Out!$H:$H,Prod.Out!$B:$B=T8),""),IF($H8="Incorporated",IFERROR(_xlfn._xlws.FILTER(Prod.Out!$I:$I,Prod.Out!$B:$B=T8),""),IF($H8="Retained (unknown if mulched/incorp.)",IFERROR(_xlfn._xlws.FILTER(Prod.Out!$J:$J,Prod.Out!$B:$B=T8),""),""))))</f>
        <v/>
      </c>
      <c r="Y8" s="4" t="str" cm="1">
        <f t="array" ref="Y8">IF(OR(U8=0,U8=""),"",IF($H8="Mulched (left on surface)",IFERROR(_xlfn._xlws.FILTER(Prod.Out!$H:$H,Prod.Out!$B:$B=U8),""),IF($H8="Incorporated",IFERROR(_xlfn._xlws.FILTER(Prod.Out!$I:$I,Prod.Out!$B:$B=U8),""),IF($H8="Retained (unknown if mulched/incorp.)",IFERROR(_xlfn._xlws.FILTER(Prod.Out!$J:$J,Prod.Out!$B:$B=U8),""),""))))</f>
        <v/>
      </c>
      <c r="Z8" s="4" t="str" cm="1">
        <f t="array" ref="Z8">IF(OR(V8=0,V8=""),"",IF($H8="Mulched (left on surface)",IFERROR(_xlfn._xlws.FILTER(Prod.Out!$H:$H,Prod.Out!$B:$B=V8),""),IF($H8="Incorporated",IFERROR(_xlfn._xlws.FILTER(Prod.Out!$I:$I,Prod.Out!$B:$B=V8),""),IF($H8="Retained (unknown if mulched/incorp.)",IFERROR(_xlfn._xlws.FILTER(Prod.Out!$J:$J,Prod.Out!$B:$B=V8),""),""))))</f>
        <v/>
      </c>
      <c r="AA8" s="4" t="str">
        <f t="shared" si="1"/>
        <v/>
      </c>
    </row>
    <row r="9" spans="1:27" x14ac:dyDescent="0.35">
      <c r="A9" s="490" t="str" cm="1">
        <f t="array" ref="A9">IFERROR(_xlfn.TEXTJOIN("..",TRUE,TRANSPOSE(_xlfn._xlws.FILTER(Intercrop!J$3:J$4,Intercrop!J$5:J$5&lt;&gt;""))),"")</f>
        <v/>
      </c>
      <c r="B9" s="490"/>
      <c r="C9" s="490"/>
      <c r="D9" s="490"/>
      <c r="E9" s="490"/>
      <c r="F9" s="490"/>
      <c r="G9" s="490" t="str">
        <f t="shared" si="0"/>
        <v/>
      </c>
      <c r="H9" s="490"/>
      <c r="I9" s="490"/>
      <c r="J9" s="490"/>
      <c r="K9" s="490"/>
      <c r="L9" s="490"/>
      <c r="M9" s="490"/>
      <c r="N9" s="490"/>
      <c r="O9" s="4" t="str" cm="1">
        <f t="array" ref="O9">IF(OR(ISBLANK(B9),B9=""),"",_xlfn.TEXTJOIN("-",TRUE,_xlfn._xlws.SORT(_xlfn.UNIQUE(SplitWords(_xlfn.TEXTJOIN("-",TRUE,IF(C9=0,"",IFERROR(_xlfn._xlws.FILTER(MT.Out!$A:$A,MT.Out!$D:$D=Int.Out!C9),"")),IF(D9=0,"",IFERROR(_xlfn._xlws.FILTER(MT.Out!$A:$A,MT.Out!$D:$D=Int.Out!D9),"")),IF(E9=0,"",IFERROR(_xlfn._xlws.FILTER(MT.Out!$A:$A,MT.Out!$D:$D=Int.Out!E9),"")),IF(F9=0,"",IFERROR(_xlfn._xlws.FILTER(MT.Out!$A:$A,MT.Out!$D:$D=Int.Out!F9),"")),L9),"-"),TRUE),1,1,TRUE)))</f>
        <v/>
      </c>
      <c r="P9" s="4" t="str" cm="1">
        <f t="array" ref="P9">IFERROR(IF(AND(H9&lt;&gt;0,H9&lt;&gt;""),_xlfn.TEXTJOIN("-",TRUE,_xlfn.UNIQUE(W9:Z9,TRUE)),IF(OR(ISBLANK(B9),B9=""),"",_xlfn.TEXTJOIN("-",TRUE,_xlfn._xlws.SORT(_xlfn.UNIQUE(SplitWords(_xlfn.TEXTJOIN("-",TRUE,IF(C9=0,"",IFERROR(_xlfn._xlws.FILTER(MT.Out!$B:$B,MT.Out!$D:$D=Int.Out!C9),"")),IF(D9=0,"",IFERROR(_xlfn._xlws.FILTER(MT.Out!$B:$B,MT.Out!$D:$D=Int.Out!D9),"")),IF(E9=0,"",IFERROR(_xlfn._xlws.FILTER(MT.Out!$B:$B,MT.Out!$D:$D=Int.Out!E9),"")),IF(F9=0,"",IFERROR(_xlfn._xlws.FILTER(MT.Out!$B:$B,MT.Out!$D:$D=Int.Out!F9),""))),"-"),TRUE),1,1,TRUE)))),"")</f>
        <v/>
      </c>
      <c r="Q9" s="4" t="str" cm="1">
        <f t="array" ref="Q9">IFERROR(IF(AND(H9&lt;&gt;0,H9&lt;&gt;""),_xlfn.TEXTJOIN("..",TRUE,_xlfn.UNIQUE(W9:Z9,TRUE)),IF(OR(ISBLANK(B9),B9=""),"",_xlfn.TEXTJOIN("..",TRUE,_xlfn._xlws.SORT(_xlfn.UNIQUE(SplitWords(_xlfn.TEXTJOIN("..",TRUE,IF(C9=0,"",IFERROR(_xlfn._xlws.FILTER(MT.Out!$C:$C,MT.Out!$D:$D=Int.Out!C9),"")),IF(D9=0,"",IFERROR(_xlfn._xlws.FILTER(MT.Out!$C:$C,MT.Out!$D:$D=Int.Out!D9),"")),IF(E9=0,"",IFERROR(_xlfn._xlws.FILTER(MT.Out!$C:$C,MT.Out!$D:$D=Int.Out!E9),"")),IF(F9=0,"",IFERROR(_xlfn._xlws.FILTER(MT.Out!$C:$C,MT.Out!$D:$D=Int.Out!F9),""))),".."),TRUE),1,1,TRUE)))),"")</f>
        <v/>
      </c>
      <c r="S9" s="4" t="str" cm="1">
        <f t="array" ref="S9">IF(OR(C9=0,C9=""),"",_xlfn._xlws.FILTER(MT.Out!$E:$E,MT.Out!$D:$D=Int.Out!C9))</f>
        <v/>
      </c>
      <c r="T9" s="4" t="str" cm="1">
        <f t="array" ref="T9">IF(OR(D9=0,D9=""),"",_xlfn._xlws.FILTER(MT.Out!$E:$E,MT.Out!$D:$D=Int.Out!D9))</f>
        <v/>
      </c>
      <c r="U9" s="4" t="str" cm="1">
        <f t="array" ref="U9">IF(OR(E9=0,E9=""),"",_xlfn._xlws.FILTER(MT.Out!$E:$E,MT.Out!$D:$D=Int.Out!E9))</f>
        <v/>
      </c>
      <c r="V9" s="4" t="str" cm="1">
        <f t="array" ref="V9">IF(OR(F9=0,F9=""),"",_xlfn._xlws.FILTER(MT.Out!$E:$E,MT.Out!$D:$D=Int.Out!F9))</f>
        <v/>
      </c>
      <c r="W9" s="4" t="str" cm="1">
        <f t="array" ref="W9">IF(OR(S9=0,S9=""),"",IF($H9="Mulched (left on surface)",IFERROR(_xlfn._xlws.FILTER(Prod.Out!$H:$H,Prod.Out!$B:$B=S9),""),IF($H9="Incorporated",IFERROR(_xlfn._xlws.FILTER(Prod.Out!$I:$I,Prod.Out!$B:$B=S9),""),IF($H9="Retained (unknown if mulched/incorp.)",IFERROR(_xlfn._xlws.FILTER(Prod.Out!$J:$J,Prod.Out!$B:$B=S9),""),""))))</f>
        <v/>
      </c>
      <c r="X9" s="4" t="str" cm="1">
        <f t="array" ref="X9">IF(OR(T9=0,T9=""),"",IF($H9="Mulched (left on surface)",IFERROR(_xlfn._xlws.FILTER(Prod.Out!$H:$H,Prod.Out!$B:$B=T9),""),IF($H9="Incorporated",IFERROR(_xlfn._xlws.FILTER(Prod.Out!$I:$I,Prod.Out!$B:$B=T9),""),IF($H9="Retained (unknown if mulched/incorp.)",IFERROR(_xlfn._xlws.FILTER(Prod.Out!$J:$J,Prod.Out!$B:$B=T9),""),""))))</f>
        <v/>
      </c>
      <c r="Y9" s="4" t="str" cm="1">
        <f t="array" ref="Y9">IF(OR(U9=0,U9=""),"",IF($H9="Mulched (left on surface)",IFERROR(_xlfn._xlws.FILTER(Prod.Out!$H:$H,Prod.Out!$B:$B=U9),""),IF($H9="Incorporated",IFERROR(_xlfn._xlws.FILTER(Prod.Out!$I:$I,Prod.Out!$B:$B=U9),""),IF($H9="Retained (unknown if mulched/incorp.)",IFERROR(_xlfn._xlws.FILTER(Prod.Out!$J:$J,Prod.Out!$B:$B=U9),""),""))))</f>
        <v/>
      </c>
      <c r="Z9" s="4" t="str" cm="1">
        <f t="array" ref="Z9">IF(OR(V9=0,V9=""),"",IF($H9="Mulched (left on surface)",IFERROR(_xlfn._xlws.FILTER(Prod.Out!$H:$H,Prod.Out!$B:$B=V9),""),IF($H9="Incorporated",IFERROR(_xlfn._xlws.FILTER(Prod.Out!$I:$I,Prod.Out!$B:$B=V9),""),IF($H9="Retained (unknown if mulched/incorp.)",IFERROR(_xlfn._xlws.FILTER(Prod.Out!$J:$J,Prod.Out!$B:$B=V9),""),""))))</f>
        <v/>
      </c>
      <c r="AA9" s="4" t="str">
        <f t="shared" si="1"/>
        <v/>
      </c>
    </row>
    <row r="10" spans="1:27" x14ac:dyDescent="0.35">
      <c r="A10" s="490" t="str" cm="1">
        <f t="array" ref="A10">IFERROR(_xlfn.TEXTJOIN("..",TRUE,TRANSPOSE(_xlfn._xlws.FILTER(Intercrop!K$3:K$4,Intercrop!K$5:K$5&lt;&gt;""))),"")</f>
        <v/>
      </c>
      <c r="B10" s="490"/>
      <c r="C10" s="490"/>
      <c r="D10" s="490"/>
      <c r="E10" s="490"/>
      <c r="F10" s="490"/>
      <c r="G10" s="490" t="str">
        <f t="shared" si="0"/>
        <v/>
      </c>
      <c r="H10" s="490"/>
      <c r="I10" s="490"/>
      <c r="J10" s="490"/>
      <c r="K10" s="490"/>
      <c r="L10" s="490"/>
      <c r="M10" s="490"/>
      <c r="N10" s="490"/>
      <c r="O10" s="4" t="str" cm="1">
        <f t="array" ref="O10">IF(OR(ISBLANK(B10),B10=""),"",_xlfn.TEXTJOIN("-",TRUE,_xlfn._xlws.SORT(_xlfn.UNIQUE(SplitWords(_xlfn.TEXTJOIN("-",TRUE,IF(C10=0,"",IFERROR(_xlfn._xlws.FILTER(MT.Out!$A:$A,MT.Out!$D:$D=Int.Out!C10),"")),IF(D10=0,"",IFERROR(_xlfn._xlws.FILTER(MT.Out!$A:$A,MT.Out!$D:$D=Int.Out!D10),"")),IF(E10=0,"",IFERROR(_xlfn._xlws.FILTER(MT.Out!$A:$A,MT.Out!$D:$D=Int.Out!E10),"")),IF(F10=0,"",IFERROR(_xlfn._xlws.FILTER(MT.Out!$A:$A,MT.Out!$D:$D=Int.Out!F10),"")),L10),"-"),TRUE),1,1,TRUE)))</f>
        <v/>
      </c>
      <c r="P10" s="4" t="str" cm="1">
        <f t="array" ref="P10">IFERROR(IF(AND(H10&lt;&gt;0,H10&lt;&gt;""),_xlfn.TEXTJOIN("-",TRUE,_xlfn.UNIQUE(W10:Z10,TRUE)),IF(OR(ISBLANK(B10),B10=""),"",_xlfn.TEXTJOIN("-",TRUE,_xlfn._xlws.SORT(_xlfn.UNIQUE(SplitWords(_xlfn.TEXTJOIN("-",TRUE,IF(C10=0,"",IFERROR(_xlfn._xlws.FILTER(MT.Out!$B:$B,MT.Out!$D:$D=Int.Out!C10),"")),IF(D10=0,"",IFERROR(_xlfn._xlws.FILTER(MT.Out!$B:$B,MT.Out!$D:$D=Int.Out!D10),"")),IF(E10=0,"",IFERROR(_xlfn._xlws.FILTER(MT.Out!$B:$B,MT.Out!$D:$D=Int.Out!E10),"")),IF(F10=0,"",IFERROR(_xlfn._xlws.FILTER(MT.Out!$B:$B,MT.Out!$D:$D=Int.Out!F10),""))),"-"),TRUE),1,1,TRUE)))),"")</f>
        <v/>
      </c>
      <c r="Q10" s="4" t="str" cm="1">
        <f t="array" ref="Q10">IFERROR(IF(AND(H10&lt;&gt;0,H10&lt;&gt;""),_xlfn.TEXTJOIN("..",TRUE,_xlfn.UNIQUE(W10:Z10,TRUE)),IF(OR(ISBLANK(B10),B10=""),"",_xlfn.TEXTJOIN("..",TRUE,_xlfn._xlws.SORT(_xlfn.UNIQUE(SplitWords(_xlfn.TEXTJOIN("..",TRUE,IF(C10=0,"",IFERROR(_xlfn._xlws.FILTER(MT.Out!$C:$C,MT.Out!$D:$D=Int.Out!C10),"")),IF(D10=0,"",IFERROR(_xlfn._xlws.FILTER(MT.Out!$C:$C,MT.Out!$D:$D=Int.Out!D10),"")),IF(E10=0,"",IFERROR(_xlfn._xlws.FILTER(MT.Out!$C:$C,MT.Out!$D:$D=Int.Out!E10),"")),IF(F10=0,"",IFERROR(_xlfn._xlws.FILTER(MT.Out!$C:$C,MT.Out!$D:$D=Int.Out!F10),""))),".."),TRUE),1,1,TRUE)))),"")</f>
        <v/>
      </c>
      <c r="S10" s="4" t="str" cm="1">
        <f t="array" ref="S10">IF(OR(C10=0,C10=""),"",_xlfn._xlws.FILTER(MT.Out!$E:$E,MT.Out!$D:$D=Int.Out!C10))</f>
        <v/>
      </c>
      <c r="T10" s="4" t="str" cm="1">
        <f t="array" ref="T10">IF(OR(D10=0,D10=""),"",_xlfn._xlws.FILTER(MT.Out!$E:$E,MT.Out!$D:$D=Int.Out!D10))</f>
        <v/>
      </c>
      <c r="U10" s="4" t="str" cm="1">
        <f t="array" ref="U10">IF(OR(E10=0,E10=""),"",_xlfn._xlws.FILTER(MT.Out!$E:$E,MT.Out!$D:$D=Int.Out!E10))</f>
        <v/>
      </c>
      <c r="V10" s="4" t="str" cm="1">
        <f t="array" ref="V10">IF(OR(F10=0,F10=""),"",_xlfn._xlws.FILTER(MT.Out!$E:$E,MT.Out!$D:$D=Int.Out!F10))</f>
        <v/>
      </c>
      <c r="W10" s="4" t="str" cm="1">
        <f t="array" ref="W10">IF(OR(S10=0,S10=""),"",IF($H10="Mulched (left on surface)",IFERROR(_xlfn._xlws.FILTER(Prod.Out!$H:$H,Prod.Out!$B:$B=S10),""),IF($H10="Incorporated",IFERROR(_xlfn._xlws.FILTER(Prod.Out!$I:$I,Prod.Out!$B:$B=S10),""),IF($H10="Retained (unknown if mulched/incorp.)",IFERROR(_xlfn._xlws.FILTER(Prod.Out!$J:$J,Prod.Out!$B:$B=S10),""),""))))</f>
        <v/>
      </c>
      <c r="X10" s="4" t="str" cm="1">
        <f t="array" ref="X10">IF(OR(T10=0,T10=""),"",IF($H10="Mulched (left on surface)",IFERROR(_xlfn._xlws.FILTER(Prod.Out!$H:$H,Prod.Out!$B:$B=T10),""),IF($H10="Incorporated",IFERROR(_xlfn._xlws.FILTER(Prod.Out!$I:$I,Prod.Out!$B:$B=T10),""),IF($H10="Retained (unknown if mulched/incorp.)",IFERROR(_xlfn._xlws.FILTER(Prod.Out!$J:$J,Prod.Out!$B:$B=T10),""),""))))</f>
        <v/>
      </c>
      <c r="Y10" s="4" t="str" cm="1">
        <f t="array" ref="Y10">IF(OR(U10=0,U10=""),"",IF($H10="Mulched (left on surface)",IFERROR(_xlfn._xlws.FILTER(Prod.Out!$H:$H,Prod.Out!$B:$B=U10),""),IF($H10="Incorporated",IFERROR(_xlfn._xlws.FILTER(Prod.Out!$I:$I,Prod.Out!$B:$B=U10),""),IF($H10="Retained (unknown if mulched/incorp.)",IFERROR(_xlfn._xlws.FILTER(Prod.Out!$J:$J,Prod.Out!$B:$B=U10),""),""))))</f>
        <v/>
      </c>
      <c r="Z10" s="4" t="str" cm="1">
        <f t="array" ref="Z10">IF(OR(V10=0,V10=""),"",IF($H10="Mulched (left on surface)",IFERROR(_xlfn._xlws.FILTER(Prod.Out!$H:$H,Prod.Out!$B:$B=V10),""),IF($H10="Incorporated",IFERROR(_xlfn._xlws.FILTER(Prod.Out!$I:$I,Prod.Out!$B:$B=V10),""),IF($H10="Retained (unknown if mulched/incorp.)",IFERROR(_xlfn._xlws.FILTER(Prod.Out!$J:$J,Prod.Out!$B:$B=V10),""),""))))</f>
        <v/>
      </c>
      <c r="AA10" s="4" t="str">
        <f t="shared" si="1"/>
        <v/>
      </c>
    </row>
    <row r="11" spans="1:27" x14ac:dyDescent="0.35">
      <c r="A11" s="490" t="str" cm="1">
        <f t="array" ref="A11">IFERROR(_xlfn.TEXTJOIN("..",TRUE,TRANSPOSE(_xlfn._xlws.FILTER(Intercrop!L$3:L$4,Intercrop!L$5:L$5&lt;&gt;""))),"")</f>
        <v/>
      </c>
      <c r="B11" s="490"/>
      <c r="C11" s="490"/>
      <c r="D11" s="490"/>
      <c r="E11" s="490"/>
      <c r="F11" s="490"/>
      <c r="G11" s="490" t="str">
        <f t="shared" si="0"/>
        <v/>
      </c>
      <c r="H11" s="490"/>
      <c r="I11" s="490"/>
      <c r="J11" s="490"/>
      <c r="K11" s="490"/>
      <c r="L11" s="490"/>
      <c r="M11" s="490"/>
      <c r="N11" s="490"/>
      <c r="O11" s="4" t="str" cm="1">
        <f t="array" ref="O11">IF(OR(ISBLANK(B11),B11=""),"",_xlfn.TEXTJOIN("-",TRUE,_xlfn._xlws.SORT(_xlfn.UNIQUE(SplitWords(_xlfn.TEXTJOIN("-",TRUE,IF(C11=0,"",IFERROR(_xlfn._xlws.FILTER(MT.Out!$A:$A,MT.Out!$D:$D=Int.Out!C11),"")),IF(D11=0,"",IFERROR(_xlfn._xlws.FILTER(MT.Out!$A:$A,MT.Out!$D:$D=Int.Out!D11),"")),IF(E11=0,"",IFERROR(_xlfn._xlws.FILTER(MT.Out!$A:$A,MT.Out!$D:$D=Int.Out!E11),"")),IF(F11=0,"",IFERROR(_xlfn._xlws.FILTER(MT.Out!$A:$A,MT.Out!$D:$D=Int.Out!F11),"")),L11),"-"),TRUE),1,1,TRUE)))</f>
        <v/>
      </c>
      <c r="P11" s="4" t="str" cm="1">
        <f t="array" ref="P11">IFERROR(IF(AND(H11&lt;&gt;0,H11&lt;&gt;""),_xlfn.TEXTJOIN("-",TRUE,_xlfn.UNIQUE(W11:Z11,TRUE)),IF(OR(ISBLANK(B11),B11=""),"",_xlfn.TEXTJOIN("-",TRUE,_xlfn._xlws.SORT(_xlfn.UNIQUE(SplitWords(_xlfn.TEXTJOIN("-",TRUE,IF(C11=0,"",IFERROR(_xlfn._xlws.FILTER(MT.Out!$B:$B,MT.Out!$D:$D=Int.Out!C11),"")),IF(D11=0,"",IFERROR(_xlfn._xlws.FILTER(MT.Out!$B:$B,MT.Out!$D:$D=Int.Out!D11),"")),IF(E11=0,"",IFERROR(_xlfn._xlws.FILTER(MT.Out!$B:$B,MT.Out!$D:$D=Int.Out!E11),"")),IF(F11=0,"",IFERROR(_xlfn._xlws.FILTER(MT.Out!$B:$B,MT.Out!$D:$D=Int.Out!F11),""))),"-"),TRUE),1,1,TRUE)))),"")</f>
        <v/>
      </c>
      <c r="Q11" s="4" t="str" cm="1">
        <f t="array" ref="Q11">IFERROR(IF(AND(H11&lt;&gt;0,H11&lt;&gt;""),_xlfn.TEXTJOIN("..",TRUE,_xlfn.UNIQUE(W11:Z11,TRUE)),IF(OR(ISBLANK(B11),B11=""),"",_xlfn.TEXTJOIN("..",TRUE,_xlfn._xlws.SORT(_xlfn.UNIQUE(SplitWords(_xlfn.TEXTJOIN("..",TRUE,IF(C11=0,"",IFERROR(_xlfn._xlws.FILTER(MT.Out!$C:$C,MT.Out!$D:$D=Int.Out!C11),"")),IF(D11=0,"",IFERROR(_xlfn._xlws.FILTER(MT.Out!$C:$C,MT.Out!$D:$D=Int.Out!D11),"")),IF(E11=0,"",IFERROR(_xlfn._xlws.FILTER(MT.Out!$C:$C,MT.Out!$D:$D=Int.Out!E11),"")),IF(F11=0,"",IFERROR(_xlfn._xlws.FILTER(MT.Out!$C:$C,MT.Out!$D:$D=Int.Out!F11),""))),".."),TRUE),1,1,TRUE)))),"")</f>
        <v/>
      </c>
      <c r="S11" s="4" t="str" cm="1">
        <f t="array" ref="S11">IF(OR(C11=0,C11=""),"",_xlfn._xlws.FILTER(MT.Out!$E:$E,MT.Out!$D:$D=Int.Out!C11))</f>
        <v/>
      </c>
      <c r="T11" s="4" t="str" cm="1">
        <f t="array" ref="T11">IF(OR(D11=0,D11=""),"",_xlfn._xlws.FILTER(MT.Out!$E:$E,MT.Out!$D:$D=Int.Out!D11))</f>
        <v/>
      </c>
      <c r="U11" s="4" t="str" cm="1">
        <f t="array" ref="U11">IF(OR(E11=0,E11=""),"",_xlfn._xlws.FILTER(MT.Out!$E:$E,MT.Out!$D:$D=Int.Out!E11))</f>
        <v/>
      </c>
      <c r="V11" s="4" t="str" cm="1">
        <f t="array" ref="V11">IF(OR(F11=0,F11=""),"",_xlfn._xlws.FILTER(MT.Out!$E:$E,MT.Out!$D:$D=Int.Out!F11))</f>
        <v/>
      </c>
      <c r="W11" s="4" t="str" cm="1">
        <f t="array" ref="W11">IF(OR(S11=0,S11=""),"",IF($H11="Mulched (left on surface)",IFERROR(_xlfn._xlws.FILTER(Prod.Out!$H:$H,Prod.Out!$B:$B=S11),""),IF($H11="Incorporated",IFERROR(_xlfn._xlws.FILTER(Prod.Out!$I:$I,Prod.Out!$B:$B=S11),""),IF($H11="Retained (unknown if mulched/incorp.)",IFERROR(_xlfn._xlws.FILTER(Prod.Out!$J:$J,Prod.Out!$B:$B=S11),""),""))))</f>
        <v/>
      </c>
      <c r="X11" s="4" t="str" cm="1">
        <f t="array" ref="X11">IF(OR(T11=0,T11=""),"",IF($H11="Mulched (left on surface)",IFERROR(_xlfn._xlws.FILTER(Prod.Out!$H:$H,Prod.Out!$B:$B=T11),""),IF($H11="Incorporated",IFERROR(_xlfn._xlws.FILTER(Prod.Out!$I:$I,Prod.Out!$B:$B=T11),""),IF($H11="Retained (unknown if mulched/incorp.)",IFERROR(_xlfn._xlws.FILTER(Prod.Out!$J:$J,Prod.Out!$B:$B=T11),""),""))))</f>
        <v/>
      </c>
      <c r="Y11" s="4" t="str" cm="1">
        <f t="array" ref="Y11">IF(OR(U11=0,U11=""),"",IF($H11="Mulched (left on surface)",IFERROR(_xlfn._xlws.FILTER(Prod.Out!$H:$H,Prod.Out!$B:$B=U11),""),IF($H11="Incorporated",IFERROR(_xlfn._xlws.FILTER(Prod.Out!$I:$I,Prod.Out!$B:$B=U11),""),IF($H11="Retained (unknown if mulched/incorp.)",IFERROR(_xlfn._xlws.FILTER(Prod.Out!$J:$J,Prod.Out!$B:$B=U11),""),""))))</f>
        <v/>
      </c>
      <c r="Z11" s="4" t="str" cm="1">
        <f t="array" ref="Z11">IF(OR(V11=0,V11=""),"",IF($H11="Mulched (left on surface)",IFERROR(_xlfn._xlws.FILTER(Prod.Out!$H:$H,Prod.Out!$B:$B=V11),""),IF($H11="Incorporated",IFERROR(_xlfn._xlws.FILTER(Prod.Out!$I:$I,Prod.Out!$B:$B=V11),""),IF($H11="Retained (unknown if mulched/incorp.)",IFERROR(_xlfn._xlws.FILTER(Prod.Out!$J:$J,Prod.Out!$B:$B=V11),""),""))))</f>
        <v/>
      </c>
      <c r="AA11" s="4" t="str">
        <f t="shared" si="1"/>
        <v/>
      </c>
    </row>
    <row r="12" spans="1:27" x14ac:dyDescent="0.35">
      <c r="A12" s="490" t="str" cm="1">
        <f t="array" ref="A12">IFERROR(_xlfn.TEXTJOIN("..",TRUE,TRANSPOSE(_xlfn._xlws.FILTER(Intercrop!M$3:M$4,Intercrop!M$5:M$5&lt;&gt;""))),"")</f>
        <v/>
      </c>
      <c r="B12" s="490"/>
      <c r="C12" s="490"/>
      <c r="D12" s="490"/>
      <c r="E12" s="490"/>
      <c r="F12" s="490"/>
      <c r="G12" s="490" t="str">
        <f t="shared" si="0"/>
        <v/>
      </c>
      <c r="H12" s="490"/>
      <c r="I12" s="490"/>
      <c r="J12" s="490"/>
      <c r="K12" s="490"/>
      <c r="L12" s="490"/>
      <c r="M12" s="490"/>
      <c r="N12" s="490"/>
      <c r="O12" s="4" t="str" cm="1">
        <f t="array" ref="O12">IF(OR(ISBLANK(B12),B12=""),"",_xlfn.TEXTJOIN("-",TRUE,_xlfn._xlws.SORT(_xlfn.UNIQUE(SplitWords(_xlfn.TEXTJOIN("-",TRUE,IF(C12=0,"",IFERROR(_xlfn._xlws.FILTER(MT.Out!$A:$A,MT.Out!$D:$D=Int.Out!C12),"")),IF(D12=0,"",IFERROR(_xlfn._xlws.FILTER(MT.Out!$A:$A,MT.Out!$D:$D=Int.Out!D12),"")),IF(E12=0,"",IFERROR(_xlfn._xlws.FILTER(MT.Out!$A:$A,MT.Out!$D:$D=Int.Out!E12),"")),IF(F12=0,"",IFERROR(_xlfn._xlws.FILTER(MT.Out!$A:$A,MT.Out!$D:$D=Int.Out!F12),"")),L12),"-"),TRUE),1,1,TRUE)))</f>
        <v/>
      </c>
      <c r="P12" s="4" t="str" cm="1">
        <f t="array" ref="P12">IFERROR(IF(AND(H12&lt;&gt;0,H12&lt;&gt;""),_xlfn.TEXTJOIN("-",TRUE,_xlfn.UNIQUE(W12:Z12,TRUE)),IF(OR(ISBLANK(B12),B12=""),"",_xlfn.TEXTJOIN("-",TRUE,_xlfn._xlws.SORT(_xlfn.UNIQUE(SplitWords(_xlfn.TEXTJOIN("-",TRUE,IF(C12=0,"",IFERROR(_xlfn._xlws.FILTER(MT.Out!$B:$B,MT.Out!$D:$D=Int.Out!C12),"")),IF(D12=0,"",IFERROR(_xlfn._xlws.FILTER(MT.Out!$B:$B,MT.Out!$D:$D=Int.Out!D12),"")),IF(E12=0,"",IFERROR(_xlfn._xlws.FILTER(MT.Out!$B:$B,MT.Out!$D:$D=Int.Out!E12),"")),IF(F12=0,"",IFERROR(_xlfn._xlws.FILTER(MT.Out!$B:$B,MT.Out!$D:$D=Int.Out!F12),""))),"-"),TRUE),1,1,TRUE)))),"")</f>
        <v/>
      </c>
      <c r="Q12" s="4" t="str" cm="1">
        <f t="array" ref="Q12">IFERROR(IF(AND(H12&lt;&gt;0,H12&lt;&gt;""),_xlfn.TEXTJOIN("..",TRUE,_xlfn.UNIQUE(W12:Z12,TRUE)),IF(OR(ISBLANK(B12),B12=""),"",_xlfn.TEXTJOIN("..",TRUE,_xlfn._xlws.SORT(_xlfn.UNIQUE(SplitWords(_xlfn.TEXTJOIN("..",TRUE,IF(C12=0,"",IFERROR(_xlfn._xlws.FILTER(MT.Out!$C:$C,MT.Out!$D:$D=Int.Out!C12),"")),IF(D12=0,"",IFERROR(_xlfn._xlws.FILTER(MT.Out!$C:$C,MT.Out!$D:$D=Int.Out!D12),"")),IF(E12=0,"",IFERROR(_xlfn._xlws.FILTER(MT.Out!$C:$C,MT.Out!$D:$D=Int.Out!E12),"")),IF(F12=0,"",IFERROR(_xlfn._xlws.FILTER(MT.Out!$C:$C,MT.Out!$D:$D=Int.Out!F12),""))),".."),TRUE),1,1,TRUE)))),"")</f>
        <v/>
      </c>
      <c r="S12" s="4" t="str" cm="1">
        <f t="array" ref="S12">IF(OR(C12=0,C12=""),"",_xlfn._xlws.FILTER(MT.Out!$E:$E,MT.Out!$D:$D=Int.Out!C12))</f>
        <v/>
      </c>
      <c r="T12" s="4" t="str" cm="1">
        <f t="array" ref="T12">IF(OR(D12=0,D12=""),"",_xlfn._xlws.FILTER(MT.Out!$E:$E,MT.Out!$D:$D=Int.Out!D12))</f>
        <v/>
      </c>
      <c r="U12" s="4" t="str" cm="1">
        <f t="array" ref="U12">IF(OR(E12=0,E12=""),"",_xlfn._xlws.FILTER(MT.Out!$E:$E,MT.Out!$D:$D=Int.Out!E12))</f>
        <v/>
      </c>
      <c r="V12" s="4" t="str" cm="1">
        <f t="array" ref="V12">IF(OR(F12=0,F12=""),"",_xlfn._xlws.FILTER(MT.Out!$E:$E,MT.Out!$D:$D=Int.Out!F12))</f>
        <v/>
      </c>
      <c r="W12" s="4" t="str" cm="1">
        <f t="array" ref="W12">IF(OR(S12=0,S12=""),"",IF($H12="Mulched (left on surface)",IFERROR(_xlfn._xlws.FILTER(Prod.Out!$H:$H,Prod.Out!$B:$B=S12),""),IF($H12="Incorporated",IFERROR(_xlfn._xlws.FILTER(Prod.Out!$I:$I,Prod.Out!$B:$B=S12),""),IF($H12="Retained (unknown if mulched/incorp.)",IFERROR(_xlfn._xlws.FILTER(Prod.Out!$J:$J,Prod.Out!$B:$B=S12),""),""))))</f>
        <v/>
      </c>
      <c r="X12" s="4" t="str" cm="1">
        <f t="array" ref="X12">IF(OR(T12=0,T12=""),"",IF($H12="Mulched (left on surface)",IFERROR(_xlfn._xlws.FILTER(Prod.Out!$H:$H,Prod.Out!$B:$B=T12),""),IF($H12="Incorporated",IFERROR(_xlfn._xlws.FILTER(Prod.Out!$I:$I,Prod.Out!$B:$B=T12),""),IF($H12="Retained (unknown if mulched/incorp.)",IFERROR(_xlfn._xlws.FILTER(Prod.Out!$J:$J,Prod.Out!$B:$B=T12),""),""))))</f>
        <v/>
      </c>
      <c r="Y12" s="4" t="str" cm="1">
        <f t="array" ref="Y12">IF(OR(U12=0,U12=""),"",IF($H12="Mulched (left on surface)",IFERROR(_xlfn._xlws.FILTER(Prod.Out!$H:$H,Prod.Out!$B:$B=U12),""),IF($H12="Incorporated",IFERROR(_xlfn._xlws.FILTER(Prod.Out!$I:$I,Prod.Out!$B:$B=U12),""),IF($H12="Retained (unknown if mulched/incorp.)",IFERROR(_xlfn._xlws.FILTER(Prod.Out!$J:$J,Prod.Out!$B:$B=U12),""),""))))</f>
        <v/>
      </c>
      <c r="Z12" s="4" t="str" cm="1">
        <f t="array" ref="Z12">IF(OR(V12=0,V12=""),"",IF($H12="Mulched (left on surface)",IFERROR(_xlfn._xlws.FILTER(Prod.Out!$H:$H,Prod.Out!$B:$B=V12),""),IF($H12="Incorporated",IFERROR(_xlfn._xlws.FILTER(Prod.Out!$I:$I,Prod.Out!$B:$B=V12),""),IF($H12="Retained (unknown if mulched/incorp.)",IFERROR(_xlfn._xlws.FILTER(Prod.Out!$J:$J,Prod.Out!$B:$B=V12),""),""))))</f>
        <v/>
      </c>
      <c r="AA12" s="4" t="str">
        <f t="shared" si="1"/>
        <v/>
      </c>
    </row>
    <row r="13" spans="1:27" x14ac:dyDescent="0.35">
      <c r="A13" s="490" t="str" cm="1">
        <f t="array" ref="A13">IFERROR(_xlfn.TEXTJOIN("..",TRUE,TRANSPOSE(_xlfn._xlws.FILTER(Intercrop!N$3:N$4,Intercrop!N$5:N$5&lt;&gt;""))),"")</f>
        <v/>
      </c>
      <c r="B13" s="490"/>
      <c r="C13" s="490"/>
      <c r="D13" s="490"/>
      <c r="E13" s="490"/>
      <c r="F13" s="490"/>
      <c r="G13" s="490" t="str">
        <f t="shared" si="0"/>
        <v/>
      </c>
      <c r="H13" s="490"/>
      <c r="I13" s="490"/>
      <c r="J13" s="490"/>
      <c r="K13" s="490"/>
      <c r="L13" s="490"/>
      <c r="M13" s="490"/>
      <c r="N13" s="490"/>
      <c r="O13" s="4" t="str" cm="1">
        <f t="array" ref="O13">IF(OR(ISBLANK(B13),B13=""),"",_xlfn.TEXTJOIN("-",TRUE,_xlfn._xlws.SORT(_xlfn.UNIQUE(SplitWords(_xlfn.TEXTJOIN("-",TRUE,IF(C13=0,"",IFERROR(_xlfn._xlws.FILTER(MT.Out!$A:$A,MT.Out!$D:$D=Int.Out!C13),"")),IF(D13=0,"",IFERROR(_xlfn._xlws.FILTER(MT.Out!$A:$A,MT.Out!$D:$D=Int.Out!D13),"")),IF(E13=0,"",IFERROR(_xlfn._xlws.FILTER(MT.Out!$A:$A,MT.Out!$D:$D=Int.Out!E13),"")),IF(F13=0,"",IFERROR(_xlfn._xlws.FILTER(MT.Out!$A:$A,MT.Out!$D:$D=Int.Out!F13),"")),L13),"-"),TRUE),1,1,TRUE)))</f>
        <v/>
      </c>
      <c r="P13" s="4" t="str" cm="1">
        <f t="array" ref="P13">IFERROR(IF(AND(H13&lt;&gt;0,H13&lt;&gt;""),_xlfn.TEXTJOIN("-",TRUE,_xlfn.UNIQUE(W13:Z13,TRUE)),IF(OR(ISBLANK(B13),B13=""),"",_xlfn.TEXTJOIN("-",TRUE,_xlfn._xlws.SORT(_xlfn.UNIQUE(SplitWords(_xlfn.TEXTJOIN("-",TRUE,IF(C13=0,"",IFERROR(_xlfn._xlws.FILTER(MT.Out!$B:$B,MT.Out!$D:$D=Int.Out!C13),"")),IF(D13=0,"",IFERROR(_xlfn._xlws.FILTER(MT.Out!$B:$B,MT.Out!$D:$D=Int.Out!D13),"")),IF(E13=0,"",IFERROR(_xlfn._xlws.FILTER(MT.Out!$B:$B,MT.Out!$D:$D=Int.Out!E13),"")),IF(F13=0,"",IFERROR(_xlfn._xlws.FILTER(MT.Out!$B:$B,MT.Out!$D:$D=Int.Out!F13),""))),"-"),TRUE),1,1,TRUE)))),"")</f>
        <v/>
      </c>
      <c r="Q13" s="4" t="str" cm="1">
        <f t="array" ref="Q13">IFERROR(IF(AND(H13&lt;&gt;0,H13&lt;&gt;""),_xlfn.TEXTJOIN("..",TRUE,_xlfn.UNIQUE(W13:Z13,TRUE)),IF(OR(ISBLANK(B13),B13=""),"",_xlfn.TEXTJOIN("..",TRUE,_xlfn._xlws.SORT(_xlfn.UNIQUE(SplitWords(_xlfn.TEXTJOIN("..",TRUE,IF(C13=0,"",IFERROR(_xlfn._xlws.FILTER(MT.Out!$C:$C,MT.Out!$D:$D=Int.Out!C13),"")),IF(D13=0,"",IFERROR(_xlfn._xlws.FILTER(MT.Out!$C:$C,MT.Out!$D:$D=Int.Out!D13),"")),IF(E13=0,"",IFERROR(_xlfn._xlws.FILTER(MT.Out!$C:$C,MT.Out!$D:$D=Int.Out!E13),"")),IF(F13=0,"",IFERROR(_xlfn._xlws.FILTER(MT.Out!$C:$C,MT.Out!$D:$D=Int.Out!F13),""))),".."),TRUE),1,1,TRUE)))),"")</f>
        <v/>
      </c>
      <c r="S13" s="4" t="str" cm="1">
        <f t="array" ref="S13">IF(OR(C13=0,C13=""),"",_xlfn._xlws.FILTER(MT.Out!$E:$E,MT.Out!$D:$D=Int.Out!C13))</f>
        <v/>
      </c>
      <c r="T13" s="4" t="str" cm="1">
        <f t="array" ref="T13">IF(OR(D13=0,D13=""),"",_xlfn._xlws.FILTER(MT.Out!$E:$E,MT.Out!$D:$D=Int.Out!D13))</f>
        <v/>
      </c>
      <c r="U13" s="4" t="str" cm="1">
        <f t="array" ref="U13">IF(OR(E13=0,E13=""),"",_xlfn._xlws.FILTER(MT.Out!$E:$E,MT.Out!$D:$D=Int.Out!E13))</f>
        <v/>
      </c>
      <c r="V13" s="4" t="str" cm="1">
        <f t="array" ref="V13">IF(OR(F13=0,F13=""),"",_xlfn._xlws.FILTER(MT.Out!$E:$E,MT.Out!$D:$D=Int.Out!F13))</f>
        <v/>
      </c>
      <c r="W13" s="4" t="str" cm="1">
        <f t="array" ref="W13">IF(OR(S13=0,S13=""),"",IF($H13="Mulched (left on surface)",IFERROR(_xlfn._xlws.FILTER(Prod.Out!$H:$H,Prod.Out!$B:$B=S13),""),IF($H13="Incorporated",IFERROR(_xlfn._xlws.FILTER(Prod.Out!$I:$I,Prod.Out!$B:$B=S13),""),IF($H13="Retained (unknown if mulched/incorp.)",IFERROR(_xlfn._xlws.FILTER(Prod.Out!$J:$J,Prod.Out!$B:$B=S13),""),""))))</f>
        <v/>
      </c>
      <c r="X13" s="4" t="str" cm="1">
        <f t="array" ref="X13">IF(OR(T13=0,T13=""),"",IF($H13="Mulched (left on surface)",IFERROR(_xlfn._xlws.FILTER(Prod.Out!$H:$H,Prod.Out!$B:$B=T13),""),IF($H13="Incorporated",IFERROR(_xlfn._xlws.FILTER(Prod.Out!$I:$I,Prod.Out!$B:$B=T13),""),IF($H13="Retained (unknown if mulched/incorp.)",IFERROR(_xlfn._xlws.FILTER(Prod.Out!$J:$J,Prod.Out!$B:$B=T13),""),""))))</f>
        <v/>
      </c>
      <c r="Y13" s="4" t="str" cm="1">
        <f t="array" ref="Y13">IF(OR(U13=0,U13=""),"",IF($H13="Mulched (left on surface)",IFERROR(_xlfn._xlws.FILTER(Prod.Out!$H:$H,Prod.Out!$B:$B=U13),""),IF($H13="Incorporated",IFERROR(_xlfn._xlws.FILTER(Prod.Out!$I:$I,Prod.Out!$B:$B=U13),""),IF($H13="Retained (unknown if mulched/incorp.)",IFERROR(_xlfn._xlws.FILTER(Prod.Out!$J:$J,Prod.Out!$B:$B=U13),""),""))))</f>
        <v/>
      </c>
      <c r="Z13" s="4" t="str" cm="1">
        <f t="array" ref="Z13">IF(OR(V13=0,V13=""),"",IF($H13="Mulched (left on surface)",IFERROR(_xlfn._xlws.FILTER(Prod.Out!$H:$H,Prod.Out!$B:$B=V13),""),IF($H13="Incorporated",IFERROR(_xlfn._xlws.FILTER(Prod.Out!$I:$I,Prod.Out!$B:$B=V13),""),IF($H13="Retained (unknown if mulched/incorp.)",IFERROR(_xlfn._xlws.FILTER(Prod.Out!$J:$J,Prod.Out!$B:$B=V13),""),""))))</f>
        <v/>
      </c>
      <c r="AA13" s="4" t="str">
        <f t="shared" si="1"/>
        <v/>
      </c>
    </row>
    <row r="14" spans="1:27" x14ac:dyDescent="0.35">
      <c r="A14" s="490" t="str" cm="1">
        <f t="array" ref="A14">IFERROR(_xlfn.TEXTJOIN("..",TRUE,TRANSPOSE(_xlfn._xlws.FILTER(Intercrop!O$3:O$4,Intercrop!O$5:O$5&lt;&gt;""))),"")</f>
        <v/>
      </c>
      <c r="B14" s="490"/>
      <c r="C14" s="490"/>
      <c r="D14" s="490"/>
      <c r="E14" s="490"/>
      <c r="F14" s="490"/>
      <c r="G14" s="490" t="str">
        <f t="shared" si="0"/>
        <v/>
      </c>
      <c r="H14" s="490"/>
      <c r="I14" s="490"/>
      <c r="J14" s="490"/>
      <c r="K14" s="490"/>
      <c r="L14" s="490"/>
      <c r="M14" s="490"/>
      <c r="N14" s="490"/>
      <c r="O14" s="4" t="str" cm="1">
        <f t="array" ref="O14">IF(OR(ISBLANK(B14),B14=""),"",_xlfn.TEXTJOIN("-",TRUE,_xlfn._xlws.SORT(_xlfn.UNIQUE(SplitWords(_xlfn.TEXTJOIN("-",TRUE,IF(C14=0,"",IFERROR(_xlfn._xlws.FILTER(MT.Out!$A:$A,MT.Out!$D:$D=Int.Out!C14),"")),IF(D14=0,"",IFERROR(_xlfn._xlws.FILTER(MT.Out!$A:$A,MT.Out!$D:$D=Int.Out!D14),"")),IF(E14=0,"",IFERROR(_xlfn._xlws.FILTER(MT.Out!$A:$A,MT.Out!$D:$D=Int.Out!E14),"")),IF(F14=0,"",IFERROR(_xlfn._xlws.FILTER(MT.Out!$A:$A,MT.Out!$D:$D=Int.Out!F14),"")),L14),"-"),TRUE),1,1,TRUE)))</f>
        <v/>
      </c>
      <c r="P14" s="4" t="str" cm="1">
        <f t="array" ref="P14">IFERROR(IF(AND(H14&lt;&gt;0,H14&lt;&gt;""),_xlfn.TEXTJOIN("-",TRUE,_xlfn.UNIQUE(W14:Z14,TRUE)),IF(OR(ISBLANK(B14),B14=""),"",_xlfn.TEXTJOIN("-",TRUE,_xlfn._xlws.SORT(_xlfn.UNIQUE(SplitWords(_xlfn.TEXTJOIN("-",TRUE,IF(C14=0,"",IFERROR(_xlfn._xlws.FILTER(MT.Out!$B:$B,MT.Out!$D:$D=Int.Out!C14),"")),IF(D14=0,"",IFERROR(_xlfn._xlws.FILTER(MT.Out!$B:$B,MT.Out!$D:$D=Int.Out!D14),"")),IF(E14=0,"",IFERROR(_xlfn._xlws.FILTER(MT.Out!$B:$B,MT.Out!$D:$D=Int.Out!E14),"")),IF(F14=0,"",IFERROR(_xlfn._xlws.FILTER(MT.Out!$B:$B,MT.Out!$D:$D=Int.Out!F14),""))),"-"),TRUE),1,1,TRUE)))),"")</f>
        <v/>
      </c>
      <c r="Q14" s="4" t="str" cm="1">
        <f t="array" ref="Q14">IFERROR(IF(AND(H14&lt;&gt;0,H14&lt;&gt;""),_xlfn.TEXTJOIN("..",TRUE,_xlfn.UNIQUE(W14:Z14,TRUE)),IF(OR(ISBLANK(B14),B14=""),"",_xlfn.TEXTJOIN("..",TRUE,_xlfn._xlws.SORT(_xlfn.UNIQUE(SplitWords(_xlfn.TEXTJOIN("..",TRUE,IF(C14=0,"",IFERROR(_xlfn._xlws.FILTER(MT.Out!$C:$C,MT.Out!$D:$D=Int.Out!C14),"")),IF(D14=0,"",IFERROR(_xlfn._xlws.FILTER(MT.Out!$C:$C,MT.Out!$D:$D=Int.Out!D14),"")),IF(E14=0,"",IFERROR(_xlfn._xlws.FILTER(MT.Out!$C:$C,MT.Out!$D:$D=Int.Out!E14),"")),IF(F14=0,"",IFERROR(_xlfn._xlws.FILTER(MT.Out!$C:$C,MT.Out!$D:$D=Int.Out!F14),""))),".."),TRUE),1,1,TRUE)))),"")</f>
        <v/>
      </c>
      <c r="S14" s="4" t="str" cm="1">
        <f t="array" ref="S14">IF(OR(C14=0,C14=""),"",_xlfn._xlws.FILTER(MT.Out!$E:$E,MT.Out!$D:$D=Int.Out!C14))</f>
        <v/>
      </c>
      <c r="T14" s="4" t="str" cm="1">
        <f t="array" ref="T14">IF(OR(D14=0,D14=""),"",_xlfn._xlws.FILTER(MT.Out!$E:$E,MT.Out!$D:$D=Int.Out!D14))</f>
        <v/>
      </c>
      <c r="U14" s="4" t="str" cm="1">
        <f t="array" ref="U14">IF(OR(E14=0,E14=""),"",_xlfn._xlws.FILTER(MT.Out!$E:$E,MT.Out!$D:$D=Int.Out!E14))</f>
        <v/>
      </c>
      <c r="V14" s="4" t="str" cm="1">
        <f t="array" ref="V14">IF(OR(F14=0,F14=""),"",_xlfn._xlws.FILTER(MT.Out!$E:$E,MT.Out!$D:$D=Int.Out!F14))</f>
        <v/>
      </c>
      <c r="W14" s="4" t="str" cm="1">
        <f t="array" ref="W14">IF(OR(S14=0,S14=""),"",IF($H14="Mulched (left on surface)",IFERROR(_xlfn._xlws.FILTER(Prod.Out!$H:$H,Prod.Out!$B:$B=S14),""),IF($H14="Incorporated",IFERROR(_xlfn._xlws.FILTER(Prod.Out!$I:$I,Prod.Out!$B:$B=S14),""),IF($H14="Retained (unknown if mulched/incorp.)",IFERROR(_xlfn._xlws.FILTER(Prod.Out!$J:$J,Prod.Out!$B:$B=S14),""),""))))</f>
        <v/>
      </c>
      <c r="X14" s="4" t="str" cm="1">
        <f t="array" ref="X14">IF(OR(T14=0,T14=""),"",IF($H14="Mulched (left on surface)",IFERROR(_xlfn._xlws.FILTER(Prod.Out!$H:$H,Prod.Out!$B:$B=T14),""),IF($H14="Incorporated",IFERROR(_xlfn._xlws.FILTER(Prod.Out!$I:$I,Prod.Out!$B:$B=T14),""),IF($H14="Retained (unknown if mulched/incorp.)",IFERROR(_xlfn._xlws.FILTER(Prod.Out!$J:$J,Prod.Out!$B:$B=T14),""),""))))</f>
        <v/>
      </c>
      <c r="Y14" s="4" t="str" cm="1">
        <f t="array" ref="Y14">IF(OR(U14=0,U14=""),"",IF($H14="Mulched (left on surface)",IFERROR(_xlfn._xlws.FILTER(Prod.Out!$H:$H,Prod.Out!$B:$B=U14),""),IF($H14="Incorporated",IFERROR(_xlfn._xlws.FILTER(Prod.Out!$I:$I,Prod.Out!$B:$B=U14),""),IF($H14="Retained (unknown if mulched/incorp.)",IFERROR(_xlfn._xlws.FILTER(Prod.Out!$J:$J,Prod.Out!$B:$B=U14),""),""))))</f>
        <v/>
      </c>
      <c r="Z14" s="4" t="str" cm="1">
        <f t="array" ref="Z14">IF(OR(V14=0,V14=""),"",IF($H14="Mulched (left on surface)",IFERROR(_xlfn._xlws.FILTER(Prod.Out!$H:$H,Prod.Out!$B:$B=V14),""),IF($H14="Incorporated",IFERROR(_xlfn._xlws.FILTER(Prod.Out!$I:$I,Prod.Out!$B:$B=V14),""),IF($H14="Retained (unknown if mulched/incorp.)",IFERROR(_xlfn._xlws.FILTER(Prod.Out!$J:$J,Prod.Out!$B:$B=V14),""),""))))</f>
        <v/>
      </c>
      <c r="AA14" s="4" t="str">
        <f t="shared" si="1"/>
        <v/>
      </c>
    </row>
    <row r="15" spans="1:27" x14ac:dyDescent="0.35">
      <c r="A15" s="490" t="str" cm="1">
        <f t="array" ref="A15">IFERROR(_xlfn.TEXTJOIN("..",TRUE,TRANSPOSE(_xlfn._xlws.FILTER(Intercrop!P$3:P$4,Intercrop!P$5:P$5&lt;&gt;""))),"")</f>
        <v/>
      </c>
      <c r="B15" s="490"/>
      <c r="C15" s="490"/>
      <c r="D15" s="490"/>
      <c r="E15" s="490"/>
      <c r="F15" s="490"/>
      <c r="G15" s="490" t="str">
        <f t="shared" si="0"/>
        <v/>
      </c>
      <c r="H15" s="490"/>
      <c r="I15" s="490"/>
      <c r="J15" s="490"/>
      <c r="K15" s="490"/>
      <c r="L15" s="490"/>
      <c r="M15" s="490"/>
      <c r="N15" s="490"/>
      <c r="O15" s="4" t="str" cm="1">
        <f t="array" ref="O15">IF(OR(ISBLANK(B15),B15=""),"",_xlfn.TEXTJOIN("-",TRUE,_xlfn._xlws.SORT(_xlfn.UNIQUE(SplitWords(_xlfn.TEXTJOIN("-",TRUE,IF(C15=0,"",IFERROR(_xlfn._xlws.FILTER(MT.Out!$A:$A,MT.Out!$D:$D=Int.Out!C15),"")),IF(D15=0,"",IFERROR(_xlfn._xlws.FILTER(MT.Out!$A:$A,MT.Out!$D:$D=Int.Out!D15),"")),IF(E15=0,"",IFERROR(_xlfn._xlws.FILTER(MT.Out!$A:$A,MT.Out!$D:$D=Int.Out!E15),"")),IF(F15=0,"",IFERROR(_xlfn._xlws.FILTER(MT.Out!$A:$A,MT.Out!$D:$D=Int.Out!F15),"")),L15),"-"),TRUE),1,1,TRUE)))</f>
        <v/>
      </c>
      <c r="P15" s="4" t="str" cm="1">
        <f t="array" ref="P15">IFERROR(IF(AND(H15&lt;&gt;0,H15&lt;&gt;""),_xlfn.TEXTJOIN("-",TRUE,_xlfn.UNIQUE(W15:Z15,TRUE)),IF(OR(ISBLANK(B15),B15=""),"",_xlfn.TEXTJOIN("-",TRUE,_xlfn._xlws.SORT(_xlfn.UNIQUE(SplitWords(_xlfn.TEXTJOIN("-",TRUE,IF(C15=0,"",IFERROR(_xlfn._xlws.FILTER(MT.Out!$B:$B,MT.Out!$D:$D=Int.Out!C15),"")),IF(D15=0,"",IFERROR(_xlfn._xlws.FILTER(MT.Out!$B:$B,MT.Out!$D:$D=Int.Out!D15),"")),IF(E15=0,"",IFERROR(_xlfn._xlws.FILTER(MT.Out!$B:$B,MT.Out!$D:$D=Int.Out!E15),"")),IF(F15=0,"",IFERROR(_xlfn._xlws.FILTER(MT.Out!$B:$B,MT.Out!$D:$D=Int.Out!F15),""))),"-"),TRUE),1,1,TRUE)))),"")</f>
        <v/>
      </c>
      <c r="Q15" s="4" t="str" cm="1">
        <f t="array" ref="Q15">IFERROR(IF(AND(H15&lt;&gt;0,H15&lt;&gt;""),_xlfn.TEXTJOIN("..",TRUE,_xlfn.UNIQUE(W15:Z15,TRUE)),IF(OR(ISBLANK(B15),B15=""),"",_xlfn.TEXTJOIN("..",TRUE,_xlfn._xlws.SORT(_xlfn.UNIQUE(SplitWords(_xlfn.TEXTJOIN("..",TRUE,IF(C15=0,"",IFERROR(_xlfn._xlws.FILTER(MT.Out!$C:$C,MT.Out!$D:$D=Int.Out!C15),"")),IF(D15=0,"",IFERROR(_xlfn._xlws.FILTER(MT.Out!$C:$C,MT.Out!$D:$D=Int.Out!D15),"")),IF(E15=0,"",IFERROR(_xlfn._xlws.FILTER(MT.Out!$C:$C,MT.Out!$D:$D=Int.Out!E15),"")),IF(F15=0,"",IFERROR(_xlfn._xlws.FILTER(MT.Out!$C:$C,MT.Out!$D:$D=Int.Out!F15),""))),".."),TRUE),1,1,TRUE)))),"")</f>
        <v/>
      </c>
      <c r="S15" s="4" t="str" cm="1">
        <f t="array" ref="S15">IF(OR(C15=0,C15=""),"",_xlfn._xlws.FILTER(MT.Out!$E:$E,MT.Out!$D:$D=Int.Out!C15))</f>
        <v/>
      </c>
      <c r="T15" s="4" t="str" cm="1">
        <f t="array" ref="T15">IF(OR(D15=0,D15=""),"",_xlfn._xlws.FILTER(MT.Out!$E:$E,MT.Out!$D:$D=Int.Out!D15))</f>
        <v/>
      </c>
      <c r="U15" s="4" t="str" cm="1">
        <f t="array" ref="U15">IF(OR(E15=0,E15=""),"",_xlfn._xlws.FILTER(MT.Out!$E:$E,MT.Out!$D:$D=Int.Out!E15))</f>
        <v/>
      </c>
      <c r="V15" s="4" t="str" cm="1">
        <f t="array" ref="V15">IF(OR(F15=0,F15=""),"",_xlfn._xlws.FILTER(MT.Out!$E:$E,MT.Out!$D:$D=Int.Out!F15))</f>
        <v/>
      </c>
      <c r="W15" s="4" t="str" cm="1">
        <f t="array" ref="W15">IF(OR(S15=0,S15=""),"",IF($H15="Mulched (left on surface)",IFERROR(_xlfn._xlws.FILTER(Prod.Out!$H:$H,Prod.Out!$B:$B=S15),""),IF($H15="Incorporated",IFERROR(_xlfn._xlws.FILTER(Prod.Out!$I:$I,Prod.Out!$B:$B=S15),""),IF($H15="Retained (unknown if mulched/incorp.)",IFERROR(_xlfn._xlws.FILTER(Prod.Out!$J:$J,Prod.Out!$B:$B=S15),""),""))))</f>
        <v/>
      </c>
      <c r="X15" s="4" t="str" cm="1">
        <f t="array" ref="X15">IF(OR(T15=0,T15=""),"",IF($H15="Mulched (left on surface)",IFERROR(_xlfn._xlws.FILTER(Prod.Out!$H:$H,Prod.Out!$B:$B=T15),""),IF($H15="Incorporated",IFERROR(_xlfn._xlws.FILTER(Prod.Out!$I:$I,Prod.Out!$B:$B=T15),""),IF($H15="Retained (unknown if mulched/incorp.)",IFERROR(_xlfn._xlws.FILTER(Prod.Out!$J:$J,Prod.Out!$B:$B=T15),""),""))))</f>
        <v/>
      </c>
      <c r="Y15" s="4" t="str" cm="1">
        <f t="array" ref="Y15">IF(OR(U15=0,U15=""),"",IF($H15="Mulched (left on surface)",IFERROR(_xlfn._xlws.FILTER(Prod.Out!$H:$H,Prod.Out!$B:$B=U15),""),IF($H15="Incorporated",IFERROR(_xlfn._xlws.FILTER(Prod.Out!$I:$I,Prod.Out!$B:$B=U15),""),IF($H15="Retained (unknown if mulched/incorp.)",IFERROR(_xlfn._xlws.FILTER(Prod.Out!$J:$J,Prod.Out!$B:$B=U15),""),""))))</f>
        <v/>
      </c>
      <c r="Z15" s="4" t="str" cm="1">
        <f t="array" ref="Z15">IF(OR(V15=0,V15=""),"",IF($H15="Mulched (left on surface)",IFERROR(_xlfn._xlws.FILTER(Prod.Out!$H:$H,Prod.Out!$B:$B=V15),""),IF($H15="Incorporated",IFERROR(_xlfn._xlws.FILTER(Prod.Out!$I:$I,Prod.Out!$B:$B=V15),""),IF($H15="Retained (unknown if mulched/incorp.)",IFERROR(_xlfn._xlws.FILTER(Prod.Out!$J:$J,Prod.Out!$B:$B=V15),""),""))))</f>
        <v/>
      </c>
      <c r="AA15" s="4" t="str">
        <f t="shared" si="1"/>
        <v/>
      </c>
    </row>
    <row r="16" spans="1:27" x14ac:dyDescent="0.35">
      <c r="A16" s="490" t="str" cm="1">
        <f t="array" ref="A16">IFERROR(_xlfn.TEXTJOIN("..",TRUE,TRANSPOSE(_xlfn._xlws.FILTER(Intercrop!Q$3:Q$4,Intercrop!Q$5:Q$5&lt;&gt;""))),"")</f>
        <v/>
      </c>
      <c r="B16" s="490"/>
      <c r="C16" s="490"/>
      <c r="D16" s="490"/>
      <c r="E16" s="490"/>
      <c r="F16" s="490"/>
      <c r="G16" s="490" t="str">
        <f t="shared" si="0"/>
        <v/>
      </c>
      <c r="H16" s="490"/>
      <c r="I16" s="490"/>
      <c r="J16" s="490"/>
      <c r="K16" s="490"/>
      <c r="L16" s="490"/>
      <c r="M16" s="490"/>
      <c r="N16" s="490"/>
      <c r="O16" s="4" t="str" cm="1">
        <f t="array" ref="O16">IF(OR(ISBLANK(B16),B16=""),"",_xlfn.TEXTJOIN("-",TRUE,_xlfn._xlws.SORT(_xlfn.UNIQUE(SplitWords(_xlfn.TEXTJOIN("-",TRUE,IF(C16=0,"",IFERROR(_xlfn._xlws.FILTER(MT.Out!$A:$A,MT.Out!$D:$D=Int.Out!C16),"")),IF(D16=0,"",IFERROR(_xlfn._xlws.FILTER(MT.Out!$A:$A,MT.Out!$D:$D=Int.Out!D16),"")),IF(E16=0,"",IFERROR(_xlfn._xlws.FILTER(MT.Out!$A:$A,MT.Out!$D:$D=Int.Out!E16),"")),IF(F16=0,"",IFERROR(_xlfn._xlws.FILTER(MT.Out!$A:$A,MT.Out!$D:$D=Int.Out!F16),"")),L16),"-"),TRUE),1,1,TRUE)))</f>
        <v/>
      </c>
      <c r="P16" s="4" t="str" cm="1">
        <f t="array" ref="P16">IFERROR(IF(AND(H16&lt;&gt;0,H16&lt;&gt;""),_xlfn.TEXTJOIN("-",TRUE,_xlfn.UNIQUE(W16:Z16,TRUE)),IF(OR(ISBLANK(B16),B16=""),"",_xlfn.TEXTJOIN("-",TRUE,_xlfn._xlws.SORT(_xlfn.UNIQUE(SplitWords(_xlfn.TEXTJOIN("-",TRUE,IF(C16=0,"",IFERROR(_xlfn._xlws.FILTER(MT.Out!$B:$B,MT.Out!$D:$D=Int.Out!C16),"")),IF(D16=0,"",IFERROR(_xlfn._xlws.FILTER(MT.Out!$B:$B,MT.Out!$D:$D=Int.Out!D16),"")),IF(E16=0,"",IFERROR(_xlfn._xlws.FILTER(MT.Out!$B:$B,MT.Out!$D:$D=Int.Out!E16),"")),IF(F16=0,"",IFERROR(_xlfn._xlws.FILTER(MT.Out!$B:$B,MT.Out!$D:$D=Int.Out!F16),""))),"-"),TRUE),1,1,TRUE)))),"")</f>
        <v/>
      </c>
      <c r="Q16" s="4" t="str" cm="1">
        <f t="array" ref="Q16">IFERROR(IF(AND(H16&lt;&gt;0,H16&lt;&gt;""),_xlfn.TEXTJOIN("..",TRUE,_xlfn.UNIQUE(W16:Z16,TRUE)),IF(OR(ISBLANK(B16),B16=""),"",_xlfn.TEXTJOIN("..",TRUE,_xlfn._xlws.SORT(_xlfn.UNIQUE(SplitWords(_xlfn.TEXTJOIN("..",TRUE,IF(C16=0,"",IFERROR(_xlfn._xlws.FILTER(MT.Out!$C:$C,MT.Out!$D:$D=Int.Out!C16),"")),IF(D16=0,"",IFERROR(_xlfn._xlws.FILTER(MT.Out!$C:$C,MT.Out!$D:$D=Int.Out!D16),"")),IF(E16=0,"",IFERROR(_xlfn._xlws.FILTER(MT.Out!$C:$C,MT.Out!$D:$D=Int.Out!E16),"")),IF(F16=0,"",IFERROR(_xlfn._xlws.FILTER(MT.Out!$C:$C,MT.Out!$D:$D=Int.Out!F16),""))),".."),TRUE),1,1,TRUE)))),"")</f>
        <v/>
      </c>
      <c r="S16" s="4" t="str" cm="1">
        <f t="array" ref="S16">IF(OR(C16=0,C16=""),"",_xlfn._xlws.FILTER(MT.Out!$E:$E,MT.Out!$D:$D=Int.Out!C16))</f>
        <v/>
      </c>
      <c r="T16" s="4" t="str" cm="1">
        <f t="array" ref="T16">IF(OR(D16=0,D16=""),"",_xlfn._xlws.FILTER(MT.Out!$E:$E,MT.Out!$D:$D=Int.Out!D16))</f>
        <v/>
      </c>
      <c r="U16" s="4" t="str" cm="1">
        <f t="array" ref="U16">IF(OR(E16=0,E16=""),"",_xlfn._xlws.FILTER(MT.Out!$E:$E,MT.Out!$D:$D=Int.Out!E16))</f>
        <v/>
      </c>
      <c r="V16" s="4" t="str" cm="1">
        <f t="array" ref="V16">IF(OR(F16=0,F16=""),"",_xlfn._xlws.FILTER(MT.Out!$E:$E,MT.Out!$D:$D=Int.Out!F16))</f>
        <v/>
      </c>
      <c r="W16" s="4" t="str" cm="1">
        <f t="array" ref="W16">IF(OR(S16=0,S16=""),"",IF($H16="Mulched (left on surface)",IFERROR(_xlfn._xlws.FILTER(Prod.Out!$H:$H,Prod.Out!$B:$B=S16),""),IF($H16="Incorporated",IFERROR(_xlfn._xlws.FILTER(Prod.Out!$I:$I,Prod.Out!$B:$B=S16),""),IF($H16="Retained (unknown if mulched/incorp.)",IFERROR(_xlfn._xlws.FILTER(Prod.Out!$J:$J,Prod.Out!$B:$B=S16),""),""))))</f>
        <v/>
      </c>
      <c r="X16" s="4" t="str" cm="1">
        <f t="array" ref="X16">IF(OR(T16=0,T16=""),"",IF($H16="Mulched (left on surface)",IFERROR(_xlfn._xlws.FILTER(Prod.Out!$H:$H,Prod.Out!$B:$B=T16),""),IF($H16="Incorporated",IFERROR(_xlfn._xlws.FILTER(Prod.Out!$I:$I,Prod.Out!$B:$B=T16),""),IF($H16="Retained (unknown if mulched/incorp.)",IFERROR(_xlfn._xlws.FILTER(Prod.Out!$J:$J,Prod.Out!$B:$B=T16),""),""))))</f>
        <v/>
      </c>
      <c r="Y16" s="4" t="str" cm="1">
        <f t="array" ref="Y16">IF(OR(U16=0,U16=""),"",IF($H16="Mulched (left on surface)",IFERROR(_xlfn._xlws.FILTER(Prod.Out!$H:$H,Prod.Out!$B:$B=U16),""),IF($H16="Incorporated",IFERROR(_xlfn._xlws.FILTER(Prod.Out!$I:$I,Prod.Out!$B:$B=U16),""),IF($H16="Retained (unknown if mulched/incorp.)",IFERROR(_xlfn._xlws.FILTER(Prod.Out!$J:$J,Prod.Out!$B:$B=U16),""),""))))</f>
        <v/>
      </c>
      <c r="Z16" s="4" t="str" cm="1">
        <f t="array" ref="Z16">IF(OR(V16=0,V16=""),"",IF($H16="Mulched (left on surface)",IFERROR(_xlfn._xlws.FILTER(Prod.Out!$H:$H,Prod.Out!$B:$B=V16),""),IF($H16="Incorporated",IFERROR(_xlfn._xlws.FILTER(Prod.Out!$I:$I,Prod.Out!$B:$B=V16),""),IF($H16="Retained (unknown if mulched/incorp.)",IFERROR(_xlfn._xlws.FILTER(Prod.Out!$J:$J,Prod.Out!$B:$B=V16),""),""))))</f>
        <v/>
      </c>
      <c r="AA16" s="4" t="str">
        <f t="shared" si="1"/>
        <v/>
      </c>
    </row>
    <row r="17" spans="1:27" x14ac:dyDescent="0.35">
      <c r="A17" s="490" t="str" cm="1">
        <f t="array" ref="A17">IFERROR(_xlfn.TEXTJOIN("..",TRUE,TRANSPOSE(_xlfn._xlws.FILTER(Intercrop!R$3:R$4,Intercrop!R$5:R$5&lt;&gt;""))),"")</f>
        <v/>
      </c>
      <c r="B17" s="490"/>
      <c r="C17" s="490"/>
      <c r="D17" s="490"/>
      <c r="E17" s="490"/>
      <c r="F17" s="490"/>
      <c r="G17" s="490" t="str">
        <f t="shared" si="0"/>
        <v/>
      </c>
      <c r="H17" s="490"/>
      <c r="I17" s="490"/>
      <c r="J17" s="490"/>
      <c r="K17" s="490"/>
      <c r="L17" s="490"/>
      <c r="M17" s="490"/>
      <c r="N17" s="490"/>
      <c r="O17" s="4" t="str" cm="1">
        <f t="array" ref="O17">IF(OR(ISBLANK(B17),B17=""),"",_xlfn.TEXTJOIN("-",TRUE,_xlfn._xlws.SORT(_xlfn.UNIQUE(SplitWords(_xlfn.TEXTJOIN("-",TRUE,IF(C17=0,"",IFERROR(_xlfn._xlws.FILTER(MT.Out!$A:$A,MT.Out!$D:$D=Int.Out!C17),"")),IF(D17=0,"",IFERROR(_xlfn._xlws.FILTER(MT.Out!$A:$A,MT.Out!$D:$D=Int.Out!D17),"")),IF(E17=0,"",IFERROR(_xlfn._xlws.FILTER(MT.Out!$A:$A,MT.Out!$D:$D=Int.Out!E17),"")),IF(F17=0,"",IFERROR(_xlfn._xlws.FILTER(MT.Out!$A:$A,MT.Out!$D:$D=Int.Out!F17),"")),L17),"-"),TRUE),1,1,TRUE)))</f>
        <v/>
      </c>
      <c r="P17" s="4" t="str" cm="1">
        <f t="array" ref="P17">IFERROR(IF(AND(H17&lt;&gt;0,H17&lt;&gt;""),_xlfn.TEXTJOIN("-",TRUE,_xlfn.UNIQUE(W17:Z17,TRUE)),IF(OR(ISBLANK(B17),B17=""),"",_xlfn.TEXTJOIN("-",TRUE,_xlfn._xlws.SORT(_xlfn.UNIQUE(SplitWords(_xlfn.TEXTJOIN("-",TRUE,IF(C17=0,"",IFERROR(_xlfn._xlws.FILTER(MT.Out!$B:$B,MT.Out!$D:$D=Int.Out!C17),"")),IF(D17=0,"",IFERROR(_xlfn._xlws.FILTER(MT.Out!$B:$B,MT.Out!$D:$D=Int.Out!D17),"")),IF(E17=0,"",IFERROR(_xlfn._xlws.FILTER(MT.Out!$B:$B,MT.Out!$D:$D=Int.Out!E17),"")),IF(F17=0,"",IFERROR(_xlfn._xlws.FILTER(MT.Out!$B:$B,MT.Out!$D:$D=Int.Out!F17),""))),"-"),TRUE),1,1,TRUE)))),"")</f>
        <v/>
      </c>
      <c r="Q17" s="4" t="str" cm="1">
        <f t="array" ref="Q17">IFERROR(IF(AND(H17&lt;&gt;0,H17&lt;&gt;""),_xlfn.TEXTJOIN("..",TRUE,_xlfn.UNIQUE(W17:Z17,TRUE)),IF(OR(ISBLANK(B17),B17=""),"",_xlfn.TEXTJOIN("..",TRUE,_xlfn._xlws.SORT(_xlfn.UNIQUE(SplitWords(_xlfn.TEXTJOIN("..",TRUE,IF(C17=0,"",IFERROR(_xlfn._xlws.FILTER(MT.Out!$C:$C,MT.Out!$D:$D=Int.Out!C17),"")),IF(D17=0,"",IFERROR(_xlfn._xlws.FILTER(MT.Out!$C:$C,MT.Out!$D:$D=Int.Out!D17),"")),IF(E17=0,"",IFERROR(_xlfn._xlws.FILTER(MT.Out!$C:$C,MT.Out!$D:$D=Int.Out!E17),"")),IF(F17=0,"",IFERROR(_xlfn._xlws.FILTER(MT.Out!$C:$C,MT.Out!$D:$D=Int.Out!F17),""))),".."),TRUE),1,1,TRUE)))),"")</f>
        <v/>
      </c>
      <c r="S17" s="4" t="str" cm="1">
        <f t="array" ref="S17">IF(OR(C17=0,C17=""),"",_xlfn._xlws.FILTER(MT.Out!$E:$E,MT.Out!$D:$D=Int.Out!C17))</f>
        <v/>
      </c>
      <c r="T17" s="4" t="str" cm="1">
        <f t="array" ref="T17">IF(OR(D17=0,D17=""),"",_xlfn._xlws.FILTER(MT.Out!$E:$E,MT.Out!$D:$D=Int.Out!D17))</f>
        <v/>
      </c>
      <c r="U17" s="4" t="str" cm="1">
        <f t="array" ref="U17">IF(OR(E17=0,E17=""),"",_xlfn._xlws.FILTER(MT.Out!$E:$E,MT.Out!$D:$D=Int.Out!E17))</f>
        <v/>
      </c>
      <c r="V17" s="4" t="str" cm="1">
        <f t="array" ref="V17">IF(OR(F17=0,F17=""),"",_xlfn._xlws.FILTER(MT.Out!$E:$E,MT.Out!$D:$D=Int.Out!F17))</f>
        <v/>
      </c>
      <c r="W17" s="4" t="str" cm="1">
        <f t="array" ref="W17">IF(OR(S17=0,S17=""),"",IF($H17="Mulched (left on surface)",IFERROR(_xlfn._xlws.FILTER(Prod.Out!$H:$H,Prod.Out!$B:$B=S17),""),IF($H17="Incorporated",IFERROR(_xlfn._xlws.FILTER(Prod.Out!$I:$I,Prod.Out!$B:$B=S17),""),IF($H17="Retained (unknown if mulched/incorp.)",IFERROR(_xlfn._xlws.FILTER(Prod.Out!$J:$J,Prod.Out!$B:$B=S17),""),""))))</f>
        <v/>
      </c>
      <c r="X17" s="4" t="str" cm="1">
        <f t="array" ref="X17">IF(OR(T17=0,T17=""),"",IF($H17="Mulched (left on surface)",IFERROR(_xlfn._xlws.FILTER(Prod.Out!$H:$H,Prod.Out!$B:$B=T17),""),IF($H17="Incorporated",IFERROR(_xlfn._xlws.FILTER(Prod.Out!$I:$I,Prod.Out!$B:$B=T17),""),IF($H17="Retained (unknown if mulched/incorp.)",IFERROR(_xlfn._xlws.FILTER(Prod.Out!$J:$J,Prod.Out!$B:$B=T17),""),""))))</f>
        <v/>
      </c>
      <c r="Y17" s="4" t="str" cm="1">
        <f t="array" ref="Y17">IF(OR(U17=0,U17=""),"",IF($H17="Mulched (left on surface)",IFERROR(_xlfn._xlws.FILTER(Prod.Out!$H:$H,Prod.Out!$B:$B=U17),""),IF($H17="Incorporated",IFERROR(_xlfn._xlws.FILTER(Prod.Out!$I:$I,Prod.Out!$B:$B=U17),""),IF($H17="Retained (unknown if mulched/incorp.)",IFERROR(_xlfn._xlws.FILTER(Prod.Out!$J:$J,Prod.Out!$B:$B=U17),""),""))))</f>
        <v/>
      </c>
      <c r="Z17" s="4" t="str" cm="1">
        <f t="array" ref="Z17">IF(OR(V17=0,V17=""),"",IF($H17="Mulched (left on surface)",IFERROR(_xlfn._xlws.FILTER(Prod.Out!$H:$H,Prod.Out!$B:$B=V17),""),IF($H17="Incorporated",IFERROR(_xlfn._xlws.FILTER(Prod.Out!$I:$I,Prod.Out!$B:$B=V17),""),IF($H17="Retained (unknown if mulched/incorp.)",IFERROR(_xlfn._xlws.FILTER(Prod.Out!$J:$J,Prod.Out!$B:$B=V17),""),""))))</f>
        <v/>
      </c>
      <c r="AA17" s="4" t="str">
        <f t="shared" si="1"/>
        <v/>
      </c>
    </row>
    <row r="18" spans="1:27" x14ac:dyDescent="0.35">
      <c r="A18" s="490" t="str" cm="1">
        <f t="array" ref="A18">IFERROR(_xlfn.TEXTJOIN("..",TRUE,TRANSPOSE(_xlfn._xlws.FILTER(Intercrop!S$3:S$4,Intercrop!S$5:S$5&lt;&gt;""))),"")</f>
        <v/>
      </c>
      <c r="B18" s="490"/>
      <c r="C18" s="490"/>
      <c r="D18" s="490"/>
      <c r="E18" s="490"/>
      <c r="F18" s="490"/>
      <c r="G18" s="490" t="str">
        <f t="shared" si="0"/>
        <v/>
      </c>
      <c r="H18" s="490"/>
      <c r="I18" s="490"/>
      <c r="J18" s="490"/>
      <c r="K18" s="490"/>
      <c r="L18" s="490"/>
      <c r="M18" s="490"/>
      <c r="N18" s="490"/>
      <c r="O18" s="4" t="str" cm="1">
        <f t="array" ref="O18">IF(OR(ISBLANK(B18),B18=""),"",_xlfn.TEXTJOIN("-",TRUE,_xlfn._xlws.SORT(_xlfn.UNIQUE(SplitWords(_xlfn.TEXTJOIN("-",TRUE,IF(C18=0,"",IFERROR(_xlfn._xlws.FILTER(MT.Out!$A:$A,MT.Out!$D:$D=Int.Out!C18),"")),IF(D18=0,"",IFERROR(_xlfn._xlws.FILTER(MT.Out!$A:$A,MT.Out!$D:$D=Int.Out!D18),"")),IF(E18=0,"",IFERROR(_xlfn._xlws.FILTER(MT.Out!$A:$A,MT.Out!$D:$D=Int.Out!E18),"")),IF(F18=0,"",IFERROR(_xlfn._xlws.FILTER(MT.Out!$A:$A,MT.Out!$D:$D=Int.Out!F18),"")),L18),"-"),TRUE),1,1,TRUE)))</f>
        <v/>
      </c>
      <c r="P18" s="4" t="str" cm="1">
        <f t="array" ref="P18">IFERROR(IF(AND(H18&lt;&gt;0,H18&lt;&gt;""),_xlfn.TEXTJOIN("-",TRUE,_xlfn.UNIQUE(W18:Z18,TRUE)),IF(OR(ISBLANK(B18),B18=""),"",_xlfn.TEXTJOIN("-",TRUE,_xlfn._xlws.SORT(_xlfn.UNIQUE(SplitWords(_xlfn.TEXTJOIN("-",TRUE,IF(C18=0,"",IFERROR(_xlfn._xlws.FILTER(MT.Out!$B:$B,MT.Out!$D:$D=Int.Out!C18),"")),IF(D18=0,"",IFERROR(_xlfn._xlws.FILTER(MT.Out!$B:$B,MT.Out!$D:$D=Int.Out!D18),"")),IF(E18=0,"",IFERROR(_xlfn._xlws.FILTER(MT.Out!$B:$B,MT.Out!$D:$D=Int.Out!E18),"")),IF(F18=0,"",IFERROR(_xlfn._xlws.FILTER(MT.Out!$B:$B,MT.Out!$D:$D=Int.Out!F18),""))),"-"),TRUE),1,1,TRUE)))),"")</f>
        <v/>
      </c>
      <c r="Q18" s="4" t="str" cm="1">
        <f t="array" ref="Q18">IFERROR(IF(AND(H18&lt;&gt;0,H18&lt;&gt;""),_xlfn.TEXTJOIN("..",TRUE,_xlfn.UNIQUE(W18:Z18,TRUE)),IF(OR(ISBLANK(B18),B18=""),"",_xlfn.TEXTJOIN("..",TRUE,_xlfn._xlws.SORT(_xlfn.UNIQUE(SplitWords(_xlfn.TEXTJOIN("..",TRUE,IF(C18=0,"",IFERROR(_xlfn._xlws.FILTER(MT.Out!$C:$C,MT.Out!$D:$D=Int.Out!C18),"")),IF(D18=0,"",IFERROR(_xlfn._xlws.FILTER(MT.Out!$C:$C,MT.Out!$D:$D=Int.Out!D18),"")),IF(E18=0,"",IFERROR(_xlfn._xlws.FILTER(MT.Out!$C:$C,MT.Out!$D:$D=Int.Out!E18),"")),IF(F18=0,"",IFERROR(_xlfn._xlws.FILTER(MT.Out!$C:$C,MT.Out!$D:$D=Int.Out!F18),""))),".."),TRUE),1,1,TRUE)))),"")</f>
        <v/>
      </c>
      <c r="S18" s="4" t="str" cm="1">
        <f t="array" ref="S18">IF(OR(C18=0,C18=""),"",_xlfn._xlws.FILTER(MT.Out!$E:$E,MT.Out!$D:$D=Int.Out!C18))</f>
        <v/>
      </c>
      <c r="T18" s="4" t="str" cm="1">
        <f t="array" ref="T18">IF(OR(D18=0,D18=""),"",_xlfn._xlws.FILTER(MT.Out!$E:$E,MT.Out!$D:$D=Int.Out!D18))</f>
        <v/>
      </c>
      <c r="U18" s="4" t="str" cm="1">
        <f t="array" ref="U18">IF(OR(E18=0,E18=""),"",_xlfn._xlws.FILTER(MT.Out!$E:$E,MT.Out!$D:$D=Int.Out!E18))</f>
        <v/>
      </c>
      <c r="V18" s="4" t="str" cm="1">
        <f t="array" ref="V18">IF(OR(F18=0,F18=""),"",_xlfn._xlws.FILTER(MT.Out!$E:$E,MT.Out!$D:$D=Int.Out!F18))</f>
        <v/>
      </c>
      <c r="W18" s="4" t="str" cm="1">
        <f t="array" ref="W18">IF(OR(S18=0,S18=""),"",IF($H18="Mulched (left on surface)",IFERROR(_xlfn._xlws.FILTER(Prod.Out!$H:$H,Prod.Out!$B:$B=S18),""),IF($H18="Incorporated",IFERROR(_xlfn._xlws.FILTER(Prod.Out!$I:$I,Prod.Out!$B:$B=S18),""),IF($H18="Retained (unknown if mulched/incorp.)",IFERROR(_xlfn._xlws.FILTER(Prod.Out!$J:$J,Prod.Out!$B:$B=S18),""),""))))</f>
        <v/>
      </c>
      <c r="X18" s="4" t="str" cm="1">
        <f t="array" ref="X18">IF(OR(T18=0,T18=""),"",IF($H18="Mulched (left on surface)",IFERROR(_xlfn._xlws.FILTER(Prod.Out!$H:$H,Prod.Out!$B:$B=T18),""),IF($H18="Incorporated",IFERROR(_xlfn._xlws.FILTER(Prod.Out!$I:$I,Prod.Out!$B:$B=T18),""),IF($H18="Retained (unknown if mulched/incorp.)",IFERROR(_xlfn._xlws.FILTER(Prod.Out!$J:$J,Prod.Out!$B:$B=T18),""),""))))</f>
        <v/>
      </c>
      <c r="Y18" s="4" t="str" cm="1">
        <f t="array" ref="Y18">IF(OR(U18=0,U18=""),"",IF($H18="Mulched (left on surface)",IFERROR(_xlfn._xlws.FILTER(Prod.Out!$H:$H,Prod.Out!$B:$B=U18),""),IF($H18="Incorporated",IFERROR(_xlfn._xlws.FILTER(Prod.Out!$I:$I,Prod.Out!$B:$B=U18),""),IF($H18="Retained (unknown if mulched/incorp.)",IFERROR(_xlfn._xlws.FILTER(Prod.Out!$J:$J,Prod.Out!$B:$B=U18),""),""))))</f>
        <v/>
      </c>
      <c r="Z18" s="4" t="str" cm="1">
        <f t="array" ref="Z18">IF(OR(V18=0,V18=""),"",IF($H18="Mulched (left on surface)",IFERROR(_xlfn._xlws.FILTER(Prod.Out!$H:$H,Prod.Out!$B:$B=V18),""),IF($H18="Incorporated",IFERROR(_xlfn._xlws.FILTER(Prod.Out!$I:$I,Prod.Out!$B:$B=V18),""),IF($H18="Retained (unknown if mulched/incorp.)",IFERROR(_xlfn._xlws.FILTER(Prod.Out!$J:$J,Prod.Out!$B:$B=V18),""),""))))</f>
        <v/>
      </c>
      <c r="AA18" s="4" t="str">
        <f t="shared" si="1"/>
        <v/>
      </c>
    </row>
    <row r="19" spans="1:27" x14ac:dyDescent="0.35">
      <c r="A19" s="490" t="str" cm="1">
        <f t="array" ref="A19">IFERROR(_xlfn.TEXTJOIN("..",TRUE,TRANSPOSE(_xlfn._xlws.FILTER(Intercrop!T$3:T$4,Intercrop!T$5:T$5&lt;&gt;""))),"")</f>
        <v/>
      </c>
      <c r="B19" s="490"/>
      <c r="C19" s="490"/>
      <c r="D19" s="490"/>
      <c r="E19" s="490"/>
      <c r="F19" s="490"/>
      <c r="G19" s="490" t="str">
        <f t="shared" si="0"/>
        <v/>
      </c>
      <c r="H19" s="490"/>
      <c r="I19" s="490"/>
      <c r="J19" s="490"/>
      <c r="K19" s="490"/>
      <c r="L19" s="490"/>
      <c r="M19" s="490"/>
      <c r="N19" s="490"/>
      <c r="O19" s="4" t="str" cm="1">
        <f t="array" ref="O19">IF(OR(ISBLANK(B19),B19=""),"",_xlfn.TEXTJOIN("-",TRUE,_xlfn._xlws.SORT(_xlfn.UNIQUE(SplitWords(_xlfn.TEXTJOIN("-",TRUE,IF(C19=0,"",IFERROR(_xlfn._xlws.FILTER(MT.Out!$A:$A,MT.Out!$D:$D=Int.Out!C19),"")),IF(D19=0,"",IFERROR(_xlfn._xlws.FILTER(MT.Out!$A:$A,MT.Out!$D:$D=Int.Out!D19),"")),IF(E19=0,"",IFERROR(_xlfn._xlws.FILTER(MT.Out!$A:$A,MT.Out!$D:$D=Int.Out!E19),"")),IF(F19=0,"",IFERROR(_xlfn._xlws.FILTER(MT.Out!$A:$A,MT.Out!$D:$D=Int.Out!F19),"")),L19),"-"),TRUE),1,1,TRUE)))</f>
        <v/>
      </c>
      <c r="P19" s="4" t="str" cm="1">
        <f t="array" ref="P19">IFERROR(IF(AND(H19&lt;&gt;0,H19&lt;&gt;""),_xlfn.TEXTJOIN("-",TRUE,_xlfn.UNIQUE(W19:Z19,TRUE)),IF(OR(ISBLANK(B19),B19=""),"",_xlfn.TEXTJOIN("-",TRUE,_xlfn._xlws.SORT(_xlfn.UNIQUE(SplitWords(_xlfn.TEXTJOIN("-",TRUE,IF(C19=0,"",IFERROR(_xlfn._xlws.FILTER(MT.Out!$B:$B,MT.Out!$D:$D=Int.Out!C19),"")),IF(D19=0,"",IFERROR(_xlfn._xlws.FILTER(MT.Out!$B:$B,MT.Out!$D:$D=Int.Out!D19),"")),IF(E19=0,"",IFERROR(_xlfn._xlws.FILTER(MT.Out!$B:$B,MT.Out!$D:$D=Int.Out!E19),"")),IF(F19=0,"",IFERROR(_xlfn._xlws.FILTER(MT.Out!$B:$B,MT.Out!$D:$D=Int.Out!F19),""))),"-"),TRUE),1,1,TRUE)))),"")</f>
        <v/>
      </c>
      <c r="Q19" s="4" t="str" cm="1">
        <f t="array" ref="Q19">IFERROR(IF(AND(H19&lt;&gt;0,H19&lt;&gt;""),_xlfn.TEXTJOIN("..",TRUE,_xlfn.UNIQUE(W19:Z19,TRUE)),IF(OR(ISBLANK(B19),B19=""),"",_xlfn.TEXTJOIN("..",TRUE,_xlfn._xlws.SORT(_xlfn.UNIQUE(SplitWords(_xlfn.TEXTJOIN("..",TRUE,IF(C19=0,"",IFERROR(_xlfn._xlws.FILTER(MT.Out!$C:$C,MT.Out!$D:$D=Int.Out!C19),"")),IF(D19=0,"",IFERROR(_xlfn._xlws.FILTER(MT.Out!$C:$C,MT.Out!$D:$D=Int.Out!D19),"")),IF(E19=0,"",IFERROR(_xlfn._xlws.FILTER(MT.Out!$C:$C,MT.Out!$D:$D=Int.Out!E19),"")),IF(F19=0,"",IFERROR(_xlfn._xlws.FILTER(MT.Out!$C:$C,MT.Out!$D:$D=Int.Out!F19),""))),".."),TRUE),1,1,TRUE)))),"")</f>
        <v/>
      </c>
      <c r="S19" s="4" t="str" cm="1">
        <f t="array" ref="S19">IF(OR(C19=0,C19=""),"",_xlfn._xlws.FILTER(MT.Out!$E:$E,MT.Out!$D:$D=Int.Out!C19))</f>
        <v/>
      </c>
      <c r="T19" s="4" t="str" cm="1">
        <f t="array" ref="T19">IF(OR(D19=0,D19=""),"",_xlfn._xlws.FILTER(MT.Out!$E:$E,MT.Out!$D:$D=Int.Out!D19))</f>
        <v/>
      </c>
      <c r="U19" s="4" t="str" cm="1">
        <f t="array" ref="U19">IF(OR(E19=0,E19=""),"",_xlfn._xlws.FILTER(MT.Out!$E:$E,MT.Out!$D:$D=Int.Out!E19))</f>
        <v/>
      </c>
      <c r="V19" s="4" t="str" cm="1">
        <f t="array" ref="V19">IF(OR(F19=0,F19=""),"",_xlfn._xlws.FILTER(MT.Out!$E:$E,MT.Out!$D:$D=Int.Out!F19))</f>
        <v/>
      </c>
      <c r="W19" s="4" t="str" cm="1">
        <f t="array" ref="W19">IF(OR(S19=0,S19=""),"",IF($H19="Mulched (left on surface)",IFERROR(_xlfn._xlws.FILTER(Prod.Out!$H:$H,Prod.Out!$B:$B=S19),""),IF($H19="Incorporated",IFERROR(_xlfn._xlws.FILTER(Prod.Out!$I:$I,Prod.Out!$B:$B=S19),""),IF($H19="Retained (unknown if mulched/incorp.)",IFERROR(_xlfn._xlws.FILTER(Prod.Out!$J:$J,Prod.Out!$B:$B=S19),""),""))))</f>
        <v/>
      </c>
      <c r="X19" s="4" t="str" cm="1">
        <f t="array" ref="X19">IF(OR(T19=0,T19=""),"",IF($H19="Mulched (left on surface)",IFERROR(_xlfn._xlws.FILTER(Prod.Out!$H:$H,Prod.Out!$B:$B=T19),""),IF($H19="Incorporated",IFERROR(_xlfn._xlws.FILTER(Prod.Out!$I:$I,Prod.Out!$B:$B=T19),""),IF($H19="Retained (unknown if mulched/incorp.)",IFERROR(_xlfn._xlws.FILTER(Prod.Out!$J:$J,Prod.Out!$B:$B=T19),""),""))))</f>
        <v/>
      </c>
      <c r="Y19" s="4" t="str" cm="1">
        <f t="array" ref="Y19">IF(OR(U19=0,U19=""),"",IF($H19="Mulched (left on surface)",IFERROR(_xlfn._xlws.FILTER(Prod.Out!$H:$H,Prod.Out!$B:$B=U19),""),IF($H19="Incorporated",IFERROR(_xlfn._xlws.FILTER(Prod.Out!$I:$I,Prod.Out!$B:$B=U19),""),IF($H19="Retained (unknown if mulched/incorp.)",IFERROR(_xlfn._xlws.FILTER(Prod.Out!$J:$J,Prod.Out!$B:$B=U19),""),""))))</f>
        <v/>
      </c>
      <c r="Z19" s="4" t="str" cm="1">
        <f t="array" ref="Z19">IF(OR(V19=0,V19=""),"",IF($H19="Mulched (left on surface)",IFERROR(_xlfn._xlws.FILTER(Prod.Out!$H:$H,Prod.Out!$B:$B=V19),""),IF($H19="Incorporated",IFERROR(_xlfn._xlws.FILTER(Prod.Out!$I:$I,Prod.Out!$B:$B=V19),""),IF($H19="Retained (unknown if mulched/incorp.)",IFERROR(_xlfn._xlws.FILTER(Prod.Out!$J:$J,Prod.Out!$B:$B=V19),""),""))))</f>
        <v/>
      </c>
      <c r="AA19" s="4" t="str">
        <f t="shared" si="1"/>
        <v/>
      </c>
    </row>
    <row r="20" spans="1:27" x14ac:dyDescent="0.35">
      <c r="A20" s="490" t="str" cm="1">
        <f t="array" ref="A20">IFERROR(_xlfn.TEXTJOIN("..",TRUE,TRANSPOSE(_xlfn._xlws.FILTER(Intercrop!U$3:U$4,Intercrop!U$5:U$5&lt;&gt;""))),"")</f>
        <v/>
      </c>
      <c r="B20" s="490"/>
      <c r="C20" s="490"/>
      <c r="D20" s="490"/>
      <c r="E20" s="490"/>
      <c r="F20" s="490"/>
      <c r="G20" s="490" t="str">
        <f t="shared" si="0"/>
        <v/>
      </c>
      <c r="H20" s="490"/>
      <c r="I20" s="490"/>
      <c r="J20" s="490"/>
      <c r="K20" s="490"/>
      <c r="L20" s="490"/>
      <c r="M20" s="490"/>
      <c r="N20" s="490"/>
      <c r="O20" s="4" t="str" cm="1">
        <f t="array" ref="O20">IF(OR(ISBLANK(B20),B20=""),"",_xlfn.TEXTJOIN("-",TRUE,_xlfn._xlws.SORT(_xlfn.UNIQUE(SplitWords(_xlfn.TEXTJOIN("-",TRUE,IF(C20=0,"",IFERROR(_xlfn._xlws.FILTER(MT.Out!$A:$A,MT.Out!$D:$D=Int.Out!C20),"")),IF(D20=0,"",IFERROR(_xlfn._xlws.FILTER(MT.Out!$A:$A,MT.Out!$D:$D=Int.Out!D20),"")),IF(E20=0,"",IFERROR(_xlfn._xlws.FILTER(MT.Out!$A:$A,MT.Out!$D:$D=Int.Out!E20),"")),IF(F20=0,"",IFERROR(_xlfn._xlws.FILTER(MT.Out!$A:$A,MT.Out!$D:$D=Int.Out!F20),"")),L20),"-"),TRUE),1,1,TRUE)))</f>
        <v/>
      </c>
      <c r="P20" s="4" t="str" cm="1">
        <f t="array" ref="P20">IFERROR(IF(AND(H20&lt;&gt;0,H20&lt;&gt;""),_xlfn.TEXTJOIN("-",TRUE,_xlfn.UNIQUE(W20:Z20,TRUE)),IF(OR(ISBLANK(B20),B20=""),"",_xlfn.TEXTJOIN("-",TRUE,_xlfn._xlws.SORT(_xlfn.UNIQUE(SplitWords(_xlfn.TEXTJOIN("-",TRUE,IF(C20=0,"",IFERROR(_xlfn._xlws.FILTER(MT.Out!$B:$B,MT.Out!$D:$D=Int.Out!C20),"")),IF(D20=0,"",IFERROR(_xlfn._xlws.FILTER(MT.Out!$B:$B,MT.Out!$D:$D=Int.Out!D20),"")),IF(E20=0,"",IFERROR(_xlfn._xlws.FILTER(MT.Out!$B:$B,MT.Out!$D:$D=Int.Out!E20),"")),IF(F20=0,"",IFERROR(_xlfn._xlws.FILTER(MT.Out!$B:$B,MT.Out!$D:$D=Int.Out!F20),""))),"-"),TRUE),1,1,TRUE)))),"")</f>
        <v/>
      </c>
      <c r="Q20" s="4" t="str" cm="1">
        <f t="array" ref="Q20">IFERROR(IF(AND(H20&lt;&gt;0,H20&lt;&gt;""),_xlfn.TEXTJOIN("..",TRUE,_xlfn.UNIQUE(W20:Z20,TRUE)),IF(OR(ISBLANK(B20),B20=""),"",_xlfn.TEXTJOIN("..",TRUE,_xlfn._xlws.SORT(_xlfn.UNIQUE(SplitWords(_xlfn.TEXTJOIN("..",TRUE,IF(C20=0,"",IFERROR(_xlfn._xlws.FILTER(MT.Out!$C:$C,MT.Out!$D:$D=Int.Out!C20),"")),IF(D20=0,"",IFERROR(_xlfn._xlws.FILTER(MT.Out!$C:$C,MT.Out!$D:$D=Int.Out!D20),"")),IF(E20=0,"",IFERROR(_xlfn._xlws.FILTER(MT.Out!$C:$C,MT.Out!$D:$D=Int.Out!E20),"")),IF(F20=0,"",IFERROR(_xlfn._xlws.FILTER(MT.Out!$C:$C,MT.Out!$D:$D=Int.Out!F20),""))),".."),TRUE),1,1,TRUE)))),"")</f>
        <v/>
      </c>
      <c r="S20" s="4" t="str" cm="1">
        <f t="array" ref="S20">IF(OR(C20=0,C20=""),"",_xlfn._xlws.FILTER(MT.Out!$E:$E,MT.Out!$D:$D=Int.Out!C20))</f>
        <v/>
      </c>
      <c r="T20" s="4" t="str" cm="1">
        <f t="array" ref="T20">IF(OR(D20=0,D20=""),"",_xlfn._xlws.FILTER(MT.Out!$E:$E,MT.Out!$D:$D=Int.Out!D20))</f>
        <v/>
      </c>
      <c r="U20" s="4" t="str" cm="1">
        <f t="array" ref="U20">IF(OR(E20=0,E20=""),"",_xlfn._xlws.FILTER(MT.Out!$E:$E,MT.Out!$D:$D=Int.Out!E20))</f>
        <v/>
      </c>
      <c r="V20" s="4" t="str" cm="1">
        <f t="array" ref="V20">IF(OR(F20=0,F20=""),"",_xlfn._xlws.FILTER(MT.Out!$E:$E,MT.Out!$D:$D=Int.Out!F20))</f>
        <v/>
      </c>
      <c r="W20" s="4" t="str" cm="1">
        <f t="array" ref="W20">IF(OR(S20=0,S20=""),"",IF($H20="Mulched (left on surface)",IFERROR(_xlfn._xlws.FILTER(Prod.Out!$H:$H,Prod.Out!$B:$B=S20),""),IF($H20="Incorporated",IFERROR(_xlfn._xlws.FILTER(Prod.Out!$I:$I,Prod.Out!$B:$B=S20),""),IF($H20="Retained (unknown if mulched/incorp.)",IFERROR(_xlfn._xlws.FILTER(Prod.Out!$J:$J,Prod.Out!$B:$B=S20),""),""))))</f>
        <v/>
      </c>
      <c r="X20" s="4" t="str" cm="1">
        <f t="array" ref="X20">IF(OR(T20=0,T20=""),"",IF($H20="Mulched (left on surface)",IFERROR(_xlfn._xlws.FILTER(Prod.Out!$H:$H,Prod.Out!$B:$B=T20),""),IF($H20="Incorporated",IFERROR(_xlfn._xlws.FILTER(Prod.Out!$I:$I,Prod.Out!$B:$B=T20),""),IF($H20="Retained (unknown if mulched/incorp.)",IFERROR(_xlfn._xlws.FILTER(Prod.Out!$J:$J,Prod.Out!$B:$B=T20),""),""))))</f>
        <v/>
      </c>
      <c r="Y20" s="4" t="str" cm="1">
        <f t="array" ref="Y20">IF(OR(U20=0,U20=""),"",IF($H20="Mulched (left on surface)",IFERROR(_xlfn._xlws.FILTER(Prod.Out!$H:$H,Prod.Out!$B:$B=U20),""),IF($H20="Incorporated",IFERROR(_xlfn._xlws.FILTER(Prod.Out!$I:$I,Prod.Out!$B:$B=U20),""),IF($H20="Retained (unknown if mulched/incorp.)",IFERROR(_xlfn._xlws.FILTER(Prod.Out!$J:$J,Prod.Out!$B:$B=U20),""),""))))</f>
        <v/>
      </c>
      <c r="Z20" s="4" t="str" cm="1">
        <f t="array" ref="Z20">IF(OR(V20=0,V20=""),"",IF($H20="Mulched (left on surface)",IFERROR(_xlfn._xlws.FILTER(Prod.Out!$H:$H,Prod.Out!$B:$B=V20),""),IF($H20="Incorporated",IFERROR(_xlfn._xlws.FILTER(Prod.Out!$I:$I,Prod.Out!$B:$B=V20),""),IF($H20="Retained (unknown if mulched/incorp.)",IFERROR(_xlfn._xlws.FILTER(Prod.Out!$J:$J,Prod.Out!$B:$B=V20),""),""))))</f>
        <v/>
      </c>
      <c r="AA20" s="4" t="str">
        <f t="shared" si="1"/>
        <v/>
      </c>
    </row>
    <row r="21" spans="1:27" x14ac:dyDescent="0.35">
      <c r="A21" s="490" t="str" cm="1">
        <f t="array" ref="A21">IFERROR(_xlfn.TEXTJOIN("..",TRUE,TRANSPOSE(_xlfn._xlws.FILTER(Intercrop!V$3:V$4,Intercrop!V$5:V$5&lt;&gt;""))),"")</f>
        <v/>
      </c>
      <c r="B21" s="490"/>
      <c r="C21" s="490"/>
      <c r="D21" s="490"/>
      <c r="E21" s="490"/>
      <c r="F21" s="490"/>
      <c r="G21" s="490" t="str">
        <f t="shared" si="0"/>
        <v/>
      </c>
      <c r="H21" s="490"/>
      <c r="I21" s="490"/>
      <c r="J21" s="490"/>
      <c r="K21" s="490"/>
      <c r="L21" s="490"/>
      <c r="M21" s="490"/>
      <c r="N21" s="490"/>
      <c r="O21" s="4" t="str" cm="1">
        <f t="array" ref="O21">IF(OR(ISBLANK(B21),B21=""),"",_xlfn.TEXTJOIN("-",TRUE,_xlfn._xlws.SORT(_xlfn.UNIQUE(SplitWords(_xlfn.TEXTJOIN("-",TRUE,IF(C21=0,"",IFERROR(_xlfn._xlws.FILTER(MT.Out!$A:$A,MT.Out!$D:$D=Int.Out!C21),"")),IF(D21=0,"",IFERROR(_xlfn._xlws.FILTER(MT.Out!$A:$A,MT.Out!$D:$D=Int.Out!D21),"")),IF(E21=0,"",IFERROR(_xlfn._xlws.FILTER(MT.Out!$A:$A,MT.Out!$D:$D=Int.Out!E21),"")),IF(F21=0,"",IFERROR(_xlfn._xlws.FILTER(MT.Out!$A:$A,MT.Out!$D:$D=Int.Out!F21),"")),L21),"-"),TRUE),1,1,TRUE)))</f>
        <v/>
      </c>
      <c r="P21" s="4" t="str" cm="1">
        <f t="array" ref="P21">IFERROR(IF(AND(H21&lt;&gt;0,H21&lt;&gt;""),_xlfn.TEXTJOIN("-",TRUE,_xlfn.UNIQUE(W21:Z21,TRUE)),IF(OR(ISBLANK(B21),B21=""),"",_xlfn.TEXTJOIN("-",TRUE,_xlfn._xlws.SORT(_xlfn.UNIQUE(SplitWords(_xlfn.TEXTJOIN("-",TRUE,IF(C21=0,"",IFERROR(_xlfn._xlws.FILTER(MT.Out!$B:$B,MT.Out!$D:$D=Int.Out!C21),"")),IF(D21=0,"",IFERROR(_xlfn._xlws.FILTER(MT.Out!$B:$B,MT.Out!$D:$D=Int.Out!D21),"")),IF(E21=0,"",IFERROR(_xlfn._xlws.FILTER(MT.Out!$B:$B,MT.Out!$D:$D=Int.Out!E21),"")),IF(F21=0,"",IFERROR(_xlfn._xlws.FILTER(MT.Out!$B:$B,MT.Out!$D:$D=Int.Out!F21),""))),"-"),TRUE),1,1,TRUE)))),"")</f>
        <v/>
      </c>
      <c r="Q21" s="4" t="str" cm="1">
        <f t="array" ref="Q21">IFERROR(IF(AND(H21&lt;&gt;0,H21&lt;&gt;""),_xlfn.TEXTJOIN("..",TRUE,_xlfn.UNIQUE(W21:Z21,TRUE)),IF(OR(ISBLANK(B21),B21=""),"",_xlfn.TEXTJOIN("..",TRUE,_xlfn._xlws.SORT(_xlfn.UNIQUE(SplitWords(_xlfn.TEXTJOIN("..",TRUE,IF(C21=0,"",IFERROR(_xlfn._xlws.FILTER(MT.Out!$C:$C,MT.Out!$D:$D=Int.Out!C21),"")),IF(D21=0,"",IFERROR(_xlfn._xlws.FILTER(MT.Out!$C:$C,MT.Out!$D:$D=Int.Out!D21),"")),IF(E21=0,"",IFERROR(_xlfn._xlws.FILTER(MT.Out!$C:$C,MT.Out!$D:$D=Int.Out!E21),"")),IF(F21=0,"",IFERROR(_xlfn._xlws.FILTER(MT.Out!$C:$C,MT.Out!$D:$D=Int.Out!F21),""))),".."),TRUE),1,1,TRUE)))),"")</f>
        <v/>
      </c>
      <c r="S21" s="4" t="str" cm="1">
        <f t="array" ref="S21">IF(OR(C21=0,C21=""),"",_xlfn._xlws.FILTER(MT.Out!$E:$E,MT.Out!$D:$D=Int.Out!C21))</f>
        <v/>
      </c>
      <c r="T21" s="4" t="str" cm="1">
        <f t="array" ref="T21">IF(OR(D21=0,D21=""),"",_xlfn._xlws.FILTER(MT.Out!$E:$E,MT.Out!$D:$D=Int.Out!D21))</f>
        <v/>
      </c>
      <c r="U21" s="4" t="str" cm="1">
        <f t="array" ref="U21">IF(OR(E21=0,E21=""),"",_xlfn._xlws.FILTER(MT.Out!$E:$E,MT.Out!$D:$D=Int.Out!E21))</f>
        <v/>
      </c>
      <c r="V21" s="4" t="str" cm="1">
        <f t="array" ref="V21">IF(OR(F21=0,F21=""),"",_xlfn._xlws.FILTER(MT.Out!$E:$E,MT.Out!$D:$D=Int.Out!F21))</f>
        <v/>
      </c>
      <c r="W21" s="4" t="str" cm="1">
        <f t="array" ref="W21">IF(OR(S21=0,S21=""),"",IF($H21="Mulched (left on surface)",IFERROR(_xlfn._xlws.FILTER(Prod.Out!$H:$H,Prod.Out!$B:$B=S21),""),IF($H21="Incorporated",IFERROR(_xlfn._xlws.FILTER(Prod.Out!$I:$I,Prod.Out!$B:$B=S21),""),IF($H21="Retained (unknown if mulched/incorp.)",IFERROR(_xlfn._xlws.FILTER(Prod.Out!$J:$J,Prod.Out!$B:$B=S21),""),""))))</f>
        <v/>
      </c>
      <c r="X21" s="4" t="str" cm="1">
        <f t="array" ref="X21">IF(OR(T21=0,T21=""),"",IF($H21="Mulched (left on surface)",IFERROR(_xlfn._xlws.FILTER(Prod.Out!$H:$H,Prod.Out!$B:$B=T21),""),IF($H21="Incorporated",IFERROR(_xlfn._xlws.FILTER(Prod.Out!$I:$I,Prod.Out!$B:$B=T21),""),IF($H21="Retained (unknown if mulched/incorp.)",IFERROR(_xlfn._xlws.FILTER(Prod.Out!$J:$J,Prod.Out!$B:$B=T21),""),""))))</f>
        <v/>
      </c>
      <c r="Y21" s="4" t="str" cm="1">
        <f t="array" ref="Y21">IF(OR(U21=0,U21=""),"",IF($H21="Mulched (left on surface)",IFERROR(_xlfn._xlws.FILTER(Prod.Out!$H:$H,Prod.Out!$B:$B=U21),""),IF($H21="Incorporated",IFERROR(_xlfn._xlws.FILTER(Prod.Out!$I:$I,Prod.Out!$B:$B=U21),""),IF($H21="Retained (unknown if mulched/incorp.)",IFERROR(_xlfn._xlws.FILTER(Prod.Out!$J:$J,Prod.Out!$B:$B=U21),""),""))))</f>
        <v/>
      </c>
      <c r="Z21" s="4" t="str" cm="1">
        <f t="array" ref="Z21">IF(OR(V21=0,V21=""),"",IF($H21="Mulched (left on surface)",IFERROR(_xlfn._xlws.FILTER(Prod.Out!$H:$H,Prod.Out!$B:$B=V21),""),IF($H21="Incorporated",IFERROR(_xlfn._xlws.FILTER(Prod.Out!$I:$I,Prod.Out!$B:$B=V21),""),IF($H21="Retained (unknown if mulched/incorp.)",IFERROR(_xlfn._xlws.FILTER(Prod.Out!$J:$J,Prod.Out!$B:$B=V21),""),""))))</f>
        <v/>
      </c>
      <c r="AA21" s="4" t="str">
        <f t="shared" si="1"/>
        <v/>
      </c>
    </row>
    <row r="22" spans="1:27" x14ac:dyDescent="0.35">
      <c r="A22" s="4" t="str" cm="1">
        <f t="array" ref="A22">IFERROR(_xlfn.TEXTJOIN("..",TRUE,TRANSPOSE(_xlfn._xlws.FILTER(Intercrop!W$3:W$4,Intercrop!W$5:W$5&lt;&gt;""))),"")</f>
        <v/>
      </c>
      <c r="B22" s="490"/>
      <c r="C22" s="490"/>
      <c r="D22" s="490"/>
      <c r="E22" s="490"/>
      <c r="F22" s="490"/>
      <c r="G22" s="490" t="str">
        <f t="shared" si="0"/>
        <v/>
      </c>
      <c r="H22" s="490"/>
      <c r="I22" s="490"/>
      <c r="J22" s="490"/>
      <c r="K22" s="490"/>
      <c r="L22" s="490"/>
      <c r="M22" s="490"/>
      <c r="N22" s="490"/>
      <c r="O22" s="4" t="str" cm="1">
        <f t="array" ref="O22">IF(OR(ISBLANK(B22),B22=""),"",_xlfn.TEXTJOIN("-",TRUE,_xlfn._xlws.SORT(_xlfn.UNIQUE(SplitWords(_xlfn.TEXTJOIN("-",TRUE,IF(C22=0,"",IFERROR(_xlfn._xlws.FILTER(MT.Out!$A:$A,MT.Out!$D:$D=Int.Out!C22),"")),IF(D22=0,"",IFERROR(_xlfn._xlws.FILTER(MT.Out!$A:$A,MT.Out!$D:$D=Int.Out!D22),"")),IF(E22=0,"",IFERROR(_xlfn._xlws.FILTER(MT.Out!$A:$A,MT.Out!$D:$D=Int.Out!E22),"")),IF(F22=0,"",IFERROR(_xlfn._xlws.FILTER(MT.Out!$A:$A,MT.Out!$D:$D=Int.Out!F22),"")),L22),"-"),TRUE),1,1,TRUE)))</f>
        <v/>
      </c>
      <c r="P22" s="4" t="str" cm="1">
        <f t="array" ref="P22">IFERROR(IF(AND(H22&lt;&gt;0,H22&lt;&gt;""),_xlfn.TEXTJOIN("-",TRUE,_xlfn.UNIQUE(W22:Z22,TRUE)),IF(OR(ISBLANK(B22),B22=""),"",_xlfn.TEXTJOIN("-",TRUE,_xlfn._xlws.SORT(_xlfn.UNIQUE(SplitWords(_xlfn.TEXTJOIN("-",TRUE,IF(C22=0,"",IFERROR(_xlfn._xlws.FILTER(MT.Out!$B:$B,MT.Out!$D:$D=Int.Out!C22),"")),IF(D22=0,"",IFERROR(_xlfn._xlws.FILTER(MT.Out!$B:$B,MT.Out!$D:$D=Int.Out!D22),"")),IF(E22=0,"",IFERROR(_xlfn._xlws.FILTER(MT.Out!$B:$B,MT.Out!$D:$D=Int.Out!E22),"")),IF(F22=0,"",IFERROR(_xlfn._xlws.FILTER(MT.Out!$B:$B,MT.Out!$D:$D=Int.Out!F22),""))),"-"),TRUE),1,1,TRUE)))),"")</f>
        <v/>
      </c>
      <c r="Q22" s="4" t="str" cm="1">
        <f t="array" ref="Q22">IFERROR(IF(AND(H22&lt;&gt;0,H22&lt;&gt;""),_xlfn.TEXTJOIN("..",TRUE,_xlfn.UNIQUE(W22:Z22,TRUE)),IF(OR(ISBLANK(B22),B22=""),"",_xlfn.TEXTJOIN("..",TRUE,_xlfn._xlws.SORT(_xlfn.UNIQUE(SplitWords(_xlfn.TEXTJOIN("..",TRUE,IF(C22=0,"",IFERROR(_xlfn._xlws.FILTER(MT.Out!$C:$C,MT.Out!$D:$D=Int.Out!C22),"")),IF(D22=0,"",IFERROR(_xlfn._xlws.FILTER(MT.Out!$C:$C,MT.Out!$D:$D=Int.Out!D22),"")),IF(E22=0,"",IFERROR(_xlfn._xlws.FILTER(MT.Out!$C:$C,MT.Out!$D:$D=Int.Out!E22),"")),IF(F22=0,"",IFERROR(_xlfn._xlws.FILTER(MT.Out!$C:$C,MT.Out!$D:$D=Int.Out!F22),""))),".."),TRUE),1,1,TRUE)))),"")</f>
        <v/>
      </c>
      <c r="S22" s="4" t="str" cm="1">
        <f t="array" ref="S22">IF(OR(C22=0,C22=""),"",_xlfn._xlws.FILTER(MT.Out!$E:$E,MT.Out!$D:$D=Int.Out!C22))</f>
        <v/>
      </c>
      <c r="T22" s="4" t="str" cm="1">
        <f t="array" ref="T22">IF(OR(D22=0,D22=""),"",_xlfn._xlws.FILTER(MT.Out!$E:$E,MT.Out!$D:$D=Int.Out!D22))</f>
        <v/>
      </c>
      <c r="U22" s="4" t="str" cm="1">
        <f t="array" ref="U22">IF(OR(E22=0,E22=""),"",_xlfn._xlws.FILTER(MT.Out!$E:$E,MT.Out!$D:$D=Int.Out!E22))</f>
        <v/>
      </c>
      <c r="V22" s="4" t="str" cm="1">
        <f t="array" ref="V22">IF(OR(F22=0,F22=""),"",_xlfn._xlws.FILTER(MT.Out!$E:$E,MT.Out!$D:$D=Int.Out!F22))</f>
        <v/>
      </c>
      <c r="W22" s="4" t="str" cm="1">
        <f t="array" ref="W22">IF(OR(S22=0,S22=""),"",IF($H22="Mulched (left on surface)",IFERROR(_xlfn._xlws.FILTER(Prod.Out!$H:$H,Prod.Out!$B:$B=S22),""),IF($H22="Incorporated",IFERROR(_xlfn._xlws.FILTER(Prod.Out!$I:$I,Prod.Out!$B:$B=S22),""),IF($H22="Retained (unknown if mulched/incorp.)",IFERROR(_xlfn._xlws.FILTER(Prod.Out!$J:$J,Prod.Out!$B:$B=S22),""),""))))</f>
        <v/>
      </c>
      <c r="X22" s="4" t="str" cm="1">
        <f t="array" ref="X22">IF(OR(T22=0,T22=""),"",IF($H22="Mulched (left on surface)",IFERROR(_xlfn._xlws.FILTER(Prod.Out!$H:$H,Prod.Out!$B:$B=T22),""),IF($H22="Incorporated",IFERROR(_xlfn._xlws.FILTER(Prod.Out!$I:$I,Prod.Out!$B:$B=T22),""),IF($H22="Retained (unknown if mulched/incorp.)",IFERROR(_xlfn._xlws.FILTER(Prod.Out!$J:$J,Prod.Out!$B:$B=T22),""),""))))</f>
        <v/>
      </c>
      <c r="Y22" s="4" t="str" cm="1">
        <f t="array" ref="Y22">IF(OR(U22=0,U22=""),"",IF($H22="Mulched (left on surface)",IFERROR(_xlfn._xlws.FILTER(Prod.Out!$H:$H,Prod.Out!$B:$B=U22),""),IF($H22="Incorporated",IFERROR(_xlfn._xlws.FILTER(Prod.Out!$I:$I,Prod.Out!$B:$B=U22),""),IF($H22="Retained (unknown if mulched/incorp.)",IFERROR(_xlfn._xlws.FILTER(Prod.Out!$J:$J,Prod.Out!$B:$B=U22),""),""))))</f>
        <v/>
      </c>
      <c r="Z22" s="4" t="str" cm="1">
        <f t="array" ref="Z22">IF(OR(V22=0,V22=""),"",IF($H22="Mulched (left on surface)",IFERROR(_xlfn._xlws.FILTER(Prod.Out!$H:$H,Prod.Out!$B:$B=V22),""),IF($H22="Incorporated",IFERROR(_xlfn._xlws.FILTER(Prod.Out!$I:$I,Prod.Out!$B:$B=V22),""),IF($H22="Retained (unknown if mulched/incorp.)",IFERROR(_xlfn._xlws.FILTER(Prod.Out!$J:$J,Prod.Out!$B:$B=V22),""),""))))</f>
        <v/>
      </c>
      <c r="AA22" s="4" t="str">
        <f t="shared" ref="AA22:AA31" si="2">_xlfn.TEXTJOIN("..",TRUE,S22:V22)</f>
        <v/>
      </c>
    </row>
    <row r="23" spans="1:27" x14ac:dyDescent="0.35">
      <c r="A23" s="4" t="str" cm="1">
        <f t="array" ref="A23">IFERROR(_xlfn.TEXTJOIN("..",TRUE,TRANSPOSE(_xlfn._xlws.FILTER(Intercrop!X$3:X$4,Intercrop!X$5:X$5&lt;&gt;""))),"")</f>
        <v/>
      </c>
      <c r="B23" s="490"/>
      <c r="C23" s="490"/>
      <c r="D23" s="490"/>
      <c r="E23" s="490"/>
      <c r="F23" s="490"/>
      <c r="G23" s="490" t="str">
        <f t="shared" si="0"/>
        <v/>
      </c>
      <c r="H23" s="490"/>
      <c r="I23" s="490"/>
      <c r="J23" s="490"/>
      <c r="K23" s="490"/>
      <c r="L23" s="490"/>
      <c r="M23" s="490"/>
      <c r="N23" s="490"/>
      <c r="O23" s="4" t="str" cm="1">
        <f t="array" ref="O23">IF(OR(ISBLANK(B23),B23=""),"",_xlfn.TEXTJOIN("-",TRUE,_xlfn._xlws.SORT(_xlfn.UNIQUE(SplitWords(_xlfn.TEXTJOIN("-",TRUE,IF(C23=0,"",IFERROR(_xlfn._xlws.FILTER(MT.Out!$A:$A,MT.Out!$D:$D=Int.Out!C23),"")),IF(D23=0,"",IFERROR(_xlfn._xlws.FILTER(MT.Out!$A:$A,MT.Out!$D:$D=Int.Out!D23),"")),IF(E23=0,"",IFERROR(_xlfn._xlws.FILTER(MT.Out!$A:$A,MT.Out!$D:$D=Int.Out!E23),"")),IF(F23=0,"",IFERROR(_xlfn._xlws.FILTER(MT.Out!$A:$A,MT.Out!$D:$D=Int.Out!F23),"")),L23),"-"),TRUE),1,1,TRUE)))</f>
        <v/>
      </c>
      <c r="P23" s="4" t="str" cm="1">
        <f t="array" ref="P23">IFERROR(IF(AND(H23&lt;&gt;0,H23&lt;&gt;""),_xlfn.TEXTJOIN("-",TRUE,_xlfn.UNIQUE(W23:Z23,TRUE)),IF(OR(ISBLANK(B23),B23=""),"",_xlfn.TEXTJOIN("-",TRUE,_xlfn._xlws.SORT(_xlfn.UNIQUE(SplitWords(_xlfn.TEXTJOIN("-",TRUE,IF(C23=0,"",IFERROR(_xlfn._xlws.FILTER(MT.Out!$B:$B,MT.Out!$D:$D=Int.Out!C23),"")),IF(D23=0,"",IFERROR(_xlfn._xlws.FILTER(MT.Out!$B:$B,MT.Out!$D:$D=Int.Out!D23),"")),IF(E23=0,"",IFERROR(_xlfn._xlws.FILTER(MT.Out!$B:$B,MT.Out!$D:$D=Int.Out!E23),"")),IF(F23=0,"",IFERROR(_xlfn._xlws.FILTER(MT.Out!$B:$B,MT.Out!$D:$D=Int.Out!F23),""))),"-"),TRUE),1,1,TRUE)))),"")</f>
        <v/>
      </c>
      <c r="Q23" s="4" t="str" cm="1">
        <f t="array" ref="Q23">IFERROR(IF(AND(H23&lt;&gt;0,H23&lt;&gt;""),_xlfn.TEXTJOIN("..",TRUE,_xlfn.UNIQUE(W23:Z23,TRUE)),IF(OR(ISBLANK(B23),B23=""),"",_xlfn.TEXTJOIN("..",TRUE,_xlfn._xlws.SORT(_xlfn.UNIQUE(SplitWords(_xlfn.TEXTJOIN("..",TRUE,IF(C23=0,"",IFERROR(_xlfn._xlws.FILTER(MT.Out!$C:$C,MT.Out!$D:$D=Int.Out!C23),"")),IF(D23=0,"",IFERROR(_xlfn._xlws.FILTER(MT.Out!$C:$C,MT.Out!$D:$D=Int.Out!D23),"")),IF(E23=0,"",IFERROR(_xlfn._xlws.FILTER(MT.Out!$C:$C,MT.Out!$D:$D=Int.Out!E23),"")),IF(F23=0,"",IFERROR(_xlfn._xlws.FILTER(MT.Out!$C:$C,MT.Out!$D:$D=Int.Out!F23),""))),".."),TRUE),1,1,TRUE)))),"")</f>
        <v/>
      </c>
      <c r="S23" s="4" t="str" cm="1">
        <f t="array" ref="S23">IF(OR(C23=0,C23=""),"",_xlfn._xlws.FILTER(MT.Out!$E:$E,MT.Out!$D:$D=Int.Out!C23))</f>
        <v/>
      </c>
      <c r="T23" s="4" t="str" cm="1">
        <f t="array" ref="T23">IF(OR(D23=0,D23=""),"",_xlfn._xlws.FILTER(MT.Out!$E:$E,MT.Out!$D:$D=Int.Out!D23))</f>
        <v/>
      </c>
      <c r="U23" s="4" t="str" cm="1">
        <f t="array" ref="U23">IF(OR(E23=0,E23=""),"",_xlfn._xlws.FILTER(MT.Out!$E:$E,MT.Out!$D:$D=Int.Out!E23))</f>
        <v/>
      </c>
      <c r="V23" s="4" t="str" cm="1">
        <f t="array" ref="V23">IF(OR(F23=0,F23=""),"",_xlfn._xlws.FILTER(MT.Out!$E:$E,MT.Out!$D:$D=Int.Out!F23))</f>
        <v/>
      </c>
      <c r="W23" s="4" t="str" cm="1">
        <f t="array" ref="W23">IF(OR(S23=0,S23=""),"",IF($H23="Mulched (left on surface)",IFERROR(_xlfn._xlws.FILTER(Prod.Out!$H:$H,Prod.Out!$B:$B=S23),""),IF($H23="Incorporated",IFERROR(_xlfn._xlws.FILTER(Prod.Out!$I:$I,Prod.Out!$B:$B=S23),""),IF($H23="Retained (unknown if mulched/incorp.)",IFERROR(_xlfn._xlws.FILTER(Prod.Out!$J:$J,Prod.Out!$B:$B=S23),""),""))))</f>
        <v/>
      </c>
      <c r="X23" s="4" t="str" cm="1">
        <f t="array" ref="X23">IF(OR(T23=0,T23=""),"",IF($H23="Mulched (left on surface)",IFERROR(_xlfn._xlws.FILTER(Prod.Out!$H:$H,Prod.Out!$B:$B=T23),""),IF($H23="Incorporated",IFERROR(_xlfn._xlws.FILTER(Prod.Out!$I:$I,Prod.Out!$B:$B=T23),""),IF($H23="Retained (unknown if mulched/incorp.)",IFERROR(_xlfn._xlws.FILTER(Prod.Out!$J:$J,Prod.Out!$B:$B=T23),""),""))))</f>
        <v/>
      </c>
      <c r="Y23" s="4" t="str" cm="1">
        <f t="array" ref="Y23">IF(OR(U23=0,U23=""),"",IF($H23="Mulched (left on surface)",IFERROR(_xlfn._xlws.FILTER(Prod.Out!$H:$H,Prod.Out!$B:$B=U23),""),IF($H23="Incorporated",IFERROR(_xlfn._xlws.FILTER(Prod.Out!$I:$I,Prod.Out!$B:$B=U23),""),IF($H23="Retained (unknown if mulched/incorp.)",IFERROR(_xlfn._xlws.FILTER(Prod.Out!$J:$J,Prod.Out!$B:$B=U23),""),""))))</f>
        <v/>
      </c>
      <c r="Z23" s="4" t="str" cm="1">
        <f t="array" ref="Z23">IF(OR(V23=0,V23=""),"",IF($H23="Mulched (left on surface)",IFERROR(_xlfn._xlws.FILTER(Prod.Out!$H:$H,Prod.Out!$B:$B=V23),""),IF($H23="Incorporated",IFERROR(_xlfn._xlws.FILTER(Prod.Out!$I:$I,Prod.Out!$B:$B=V23),""),IF($H23="Retained (unknown if mulched/incorp.)",IFERROR(_xlfn._xlws.FILTER(Prod.Out!$J:$J,Prod.Out!$B:$B=V23),""),""))))</f>
        <v/>
      </c>
      <c r="AA23" s="4" t="str">
        <f t="shared" si="2"/>
        <v/>
      </c>
    </row>
    <row r="24" spans="1:27" x14ac:dyDescent="0.35">
      <c r="A24" s="4" t="str" cm="1">
        <f t="array" ref="A24">IFERROR(_xlfn.TEXTJOIN("..",TRUE,TRANSPOSE(_xlfn._xlws.FILTER(Intercrop!Y$3:Y$4,Intercrop!Y$5:Y$5&lt;&gt;""))),"")</f>
        <v/>
      </c>
      <c r="B24" s="490"/>
      <c r="C24" s="490"/>
      <c r="D24" s="490"/>
      <c r="E24" s="490"/>
      <c r="F24" s="490"/>
      <c r="G24" s="490" t="str">
        <f t="shared" si="0"/>
        <v/>
      </c>
      <c r="H24" s="490"/>
      <c r="I24" s="490"/>
      <c r="J24" s="490"/>
      <c r="K24" s="490"/>
      <c r="L24" s="490"/>
      <c r="M24" s="490"/>
      <c r="N24" s="490"/>
      <c r="O24" s="4" t="str" cm="1">
        <f t="array" ref="O24">IF(OR(ISBLANK(B24),B24=""),"",_xlfn.TEXTJOIN("-",TRUE,_xlfn._xlws.SORT(_xlfn.UNIQUE(SplitWords(_xlfn.TEXTJOIN("-",TRUE,IF(C24=0,"",IFERROR(_xlfn._xlws.FILTER(MT.Out!$A:$A,MT.Out!$D:$D=Int.Out!C24),"")),IF(D24=0,"",IFERROR(_xlfn._xlws.FILTER(MT.Out!$A:$A,MT.Out!$D:$D=Int.Out!D24),"")),IF(E24=0,"",IFERROR(_xlfn._xlws.FILTER(MT.Out!$A:$A,MT.Out!$D:$D=Int.Out!E24),"")),IF(F24=0,"",IFERROR(_xlfn._xlws.FILTER(MT.Out!$A:$A,MT.Out!$D:$D=Int.Out!F24),"")),L24),"-"),TRUE),1,1,TRUE)))</f>
        <v/>
      </c>
      <c r="P24" s="4" t="str" cm="1">
        <f t="array" ref="P24">IFERROR(IF(AND(H24&lt;&gt;0,H24&lt;&gt;""),_xlfn.TEXTJOIN("-",TRUE,_xlfn.UNIQUE(W24:Z24,TRUE)),IF(OR(ISBLANK(B24),B24=""),"",_xlfn.TEXTJOIN("-",TRUE,_xlfn._xlws.SORT(_xlfn.UNIQUE(SplitWords(_xlfn.TEXTJOIN("-",TRUE,IF(C24=0,"",IFERROR(_xlfn._xlws.FILTER(MT.Out!$B:$B,MT.Out!$D:$D=Int.Out!C24),"")),IF(D24=0,"",IFERROR(_xlfn._xlws.FILTER(MT.Out!$B:$B,MT.Out!$D:$D=Int.Out!D24),"")),IF(E24=0,"",IFERROR(_xlfn._xlws.FILTER(MT.Out!$B:$B,MT.Out!$D:$D=Int.Out!E24),"")),IF(F24=0,"",IFERROR(_xlfn._xlws.FILTER(MT.Out!$B:$B,MT.Out!$D:$D=Int.Out!F24),""))),"-"),TRUE),1,1,TRUE)))),"")</f>
        <v/>
      </c>
      <c r="Q24" s="4" t="str" cm="1">
        <f t="array" ref="Q24">IFERROR(IF(AND(H24&lt;&gt;0,H24&lt;&gt;""),_xlfn.TEXTJOIN("..",TRUE,_xlfn.UNIQUE(W24:Z24,TRUE)),IF(OR(ISBLANK(B24),B24=""),"",_xlfn.TEXTJOIN("..",TRUE,_xlfn._xlws.SORT(_xlfn.UNIQUE(SplitWords(_xlfn.TEXTJOIN("..",TRUE,IF(C24=0,"",IFERROR(_xlfn._xlws.FILTER(MT.Out!$C:$C,MT.Out!$D:$D=Int.Out!C24),"")),IF(D24=0,"",IFERROR(_xlfn._xlws.FILTER(MT.Out!$C:$C,MT.Out!$D:$D=Int.Out!D24),"")),IF(E24=0,"",IFERROR(_xlfn._xlws.FILTER(MT.Out!$C:$C,MT.Out!$D:$D=Int.Out!E24),"")),IF(F24=0,"",IFERROR(_xlfn._xlws.FILTER(MT.Out!$C:$C,MT.Out!$D:$D=Int.Out!F24),""))),".."),TRUE),1,1,TRUE)))),"")</f>
        <v/>
      </c>
      <c r="S24" s="4" t="str" cm="1">
        <f t="array" ref="S24">IF(OR(C24=0,C24=""),"",_xlfn._xlws.FILTER(MT.Out!$E:$E,MT.Out!$D:$D=Int.Out!C24))</f>
        <v/>
      </c>
      <c r="T24" s="4" t="str" cm="1">
        <f t="array" ref="T24">IF(OR(D24=0,D24=""),"",_xlfn._xlws.FILTER(MT.Out!$E:$E,MT.Out!$D:$D=Int.Out!D24))</f>
        <v/>
      </c>
      <c r="U24" s="4" t="str" cm="1">
        <f t="array" ref="U24">IF(OR(E24=0,E24=""),"",_xlfn._xlws.FILTER(MT.Out!$E:$E,MT.Out!$D:$D=Int.Out!E24))</f>
        <v/>
      </c>
      <c r="V24" s="4" t="str" cm="1">
        <f t="array" ref="V24">IF(OR(F24=0,F24=""),"",_xlfn._xlws.FILTER(MT.Out!$E:$E,MT.Out!$D:$D=Int.Out!F24))</f>
        <v/>
      </c>
      <c r="W24" s="4" t="str" cm="1">
        <f t="array" ref="W24">IF(OR(S24=0,S24=""),"",IF($H24="Mulched (left on surface)",IFERROR(_xlfn._xlws.FILTER(Prod.Out!$H:$H,Prod.Out!$B:$B=S24),""),IF($H24="Incorporated",IFERROR(_xlfn._xlws.FILTER(Prod.Out!$I:$I,Prod.Out!$B:$B=S24),""),IF($H24="Retained (unknown if mulched/incorp.)",IFERROR(_xlfn._xlws.FILTER(Prod.Out!$J:$J,Prod.Out!$B:$B=S24),""),""))))</f>
        <v/>
      </c>
      <c r="X24" s="4" t="str" cm="1">
        <f t="array" ref="X24">IF(OR(T24=0,T24=""),"",IF($H24="Mulched (left on surface)",IFERROR(_xlfn._xlws.FILTER(Prod.Out!$H:$H,Prod.Out!$B:$B=T24),""),IF($H24="Incorporated",IFERROR(_xlfn._xlws.FILTER(Prod.Out!$I:$I,Prod.Out!$B:$B=T24),""),IF($H24="Retained (unknown if mulched/incorp.)",IFERROR(_xlfn._xlws.FILTER(Prod.Out!$J:$J,Prod.Out!$B:$B=T24),""),""))))</f>
        <v/>
      </c>
      <c r="Y24" s="4" t="str" cm="1">
        <f t="array" ref="Y24">IF(OR(U24=0,U24=""),"",IF($H24="Mulched (left on surface)",IFERROR(_xlfn._xlws.FILTER(Prod.Out!$H:$H,Prod.Out!$B:$B=U24),""),IF($H24="Incorporated",IFERROR(_xlfn._xlws.FILTER(Prod.Out!$I:$I,Prod.Out!$B:$B=U24),""),IF($H24="Retained (unknown if mulched/incorp.)",IFERROR(_xlfn._xlws.FILTER(Prod.Out!$J:$J,Prod.Out!$B:$B=U24),""),""))))</f>
        <v/>
      </c>
      <c r="Z24" s="4" t="str" cm="1">
        <f t="array" ref="Z24">IF(OR(V24=0,V24=""),"",IF($H24="Mulched (left on surface)",IFERROR(_xlfn._xlws.FILTER(Prod.Out!$H:$H,Prod.Out!$B:$B=V24),""),IF($H24="Incorporated",IFERROR(_xlfn._xlws.FILTER(Prod.Out!$I:$I,Prod.Out!$B:$B=V24),""),IF($H24="Retained (unknown if mulched/incorp.)",IFERROR(_xlfn._xlws.FILTER(Prod.Out!$J:$J,Prod.Out!$B:$B=V24),""),""))))</f>
        <v/>
      </c>
      <c r="AA24" s="4" t="str">
        <f t="shared" si="2"/>
        <v/>
      </c>
    </row>
    <row r="25" spans="1:27" x14ac:dyDescent="0.35">
      <c r="A25" s="4" t="str" cm="1">
        <f t="array" ref="A25">IFERROR(_xlfn.TEXTJOIN("..",TRUE,TRANSPOSE(_xlfn._xlws.FILTER(Intercrop!Z$3:Z$4,Intercrop!Z$5:Z$5&lt;&gt;""))),"")</f>
        <v/>
      </c>
      <c r="B25" s="490"/>
      <c r="C25" s="490"/>
      <c r="D25" s="490"/>
      <c r="E25" s="490"/>
      <c r="F25" s="490"/>
      <c r="G25" s="490" t="str">
        <f t="shared" si="0"/>
        <v/>
      </c>
      <c r="H25" s="490"/>
      <c r="I25" s="490"/>
      <c r="J25" s="490"/>
      <c r="K25" s="490"/>
      <c r="L25" s="490"/>
      <c r="M25" s="490"/>
      <c r="N25" s="490"/>
      <c r="O25" s="4" t="str" cm="1">
        <f t="array" ref="O25">IF(OR(ISBLANK(B25),B25=""),"",_xlfn.TEXTJOIN("-",TRUE,_xlfn._xlws.SORT(_xlfn.UNIQUE(SplitWords(_xlfn.TEXTJOIN("-",TRUE,IF(C25=0,"",IFERROR(_xlfn._xlws.FILTER(MT.Out!$A:$A,MT.Out!$D:$D=Int.Out!C25),"")),IF(D25=0,"",IFERROR(_xlfn._xlws.FILTER(MT.Out!$A:$A,MT.Out!$D:$D=Int.Out!D25),"")),IF(E25=0,"",IFERROR(_xlfn._xlws.FILTER(MT.Out!$A:$A,MT.Out!$D:$D=Int.Out!E25),"")),IF(F25=0,"",IFERROR(_xlfn._xlws.FILTER(MT.Out!$A:$A,MT.Out!$D:$D=Int.Out!F25),"")),L25),"-"),TRUE),1,1,TRUE)))</f>
        <v/>
      </c>
      <c r="P25" s="4" t="str" cm="1">
        <f t="array" ref="P25">IFERROR(IF(AND(H25&lt;&gt;0,H25&lt;&gt;""),_xlfn.TEXTJOIN("-",TRUE,_xlfn.UNIQUE(W25:Z25,TRUE)),IF(OR(ISBLANK(B25),B25=""),"",_xlfn.TEXTJOIN("-",TRUE,_xlfn._xlws.SORT(_xlfn.UNIQUE(SplitWords(_xlfn.TEXTJOIN("-",TRUE,IF(C25=0,"",IFERROR(_xlfn._xlws.FILTER(MT.Out!$B:$B,MT.Out!$D:$D=Int.Out!C25),"")),IF(D25=0,"",IFERROR(_xlfn._xlws.FILTER(MT.Out!$B:$B,MT.Out!$D:$D=Int.Out!D25),"")),IF(E25=0,"",IFERROR(_xlfn._xlws.FILTER(MT.Out!$B:$B,MT.Out!$D:$D=Int.Out!E25),"")),IF(F25=0,"",IFERROR(_xlfn._xlws.FILTER(MT.Out!$B:$B,MT.Out!$D:$D=Int.Out!F25),""))),"-"),TRUE),1,1,TRUE)))),"")</f>
        <v/>
      </c>
      <c r="Q25" s="4" t="str" cm="1">
        <f t="array" ref="Q25">IFERROR(IF(AND(H25&lt;&gt;0,H25&lt;&gt;""),_xlfn.TEXTJOIN("..",TRUE,_xlfn.UNIQUE(W25:Z25,TRUE)),IF(OR(ISBLANK(B25),B25=""),"",_xlfn.TEXTJOIN("..",TRUE,_xlfn._xlws.SORT(_xlfn.UNIQUE(SplitWords(_xlfn.TEXTJOIN("..",TRUE,IF(C25=0,"",IFERROR(_xlfn._xlws.FILTER(MT.Out!$C:$C,MT.Out!$D:$D=Int.Out!C25),"")),IF(D25=0,"",IFERROR(_xlfn._xlws.FILTER(MT.Out!$C:$C,MT.Out!$D:$D=Int.Out!D25),"")),IF(E25=0,"",IFERROR(_xlfn._xlws.FILTER(MT.Out!$C:$C,MT.Out!$D:$D=Int.Out!E25),"")),IF(F25=0,"",IFERROR(_xlfn._xlws.FILTER(MT.Out!$C:$C,MT.Out!$D:$D=Int.Out!F25),""))),".."),TRUE),1,1,TRUE)))),"")</f>
        <v/>
      </c>
      <c r="S25" s="4" t="str" cm="1">
        <f t="array" ref="S25">IF(OR(C25=0,C25=""),"",_xlfn._xlws.FILTER(MT.Out!$E:$E,MT.Out!$D:$D=Int.Out!C25))</f>
        <v/>
      </c>
      <c r="T25" s="4" t="str" cm="1">
        <f t="array" ref="T25">IF(OR(D25=0,D25=""),"",_xlfn._xlws.FILTER(MT.Out!$E:$E,MT.Out!$D:$D=Int.Out!D25))</f>
        <v/>
      </c>
      <c r="U25" s="4" t="str" cm="1">
        <f t="array" ref="U25">IF(OR(E25=0,E25=""),"",_xlfn._xlws.FILTER(MT.Out!$E:$E,MT.Out!$D:$D=Int.Out!E25))</f>
        <v/>
      </c>
      <c r="V25" s="4" t="str" cm="1">
        <f t="array" ref="V25">IF(OR(F25=0,F25=""),"",_xlfn._xlws.FILTER(MT.Out!$E:$E,MT.Out!$D:$D=Int.Out!F25))</f>
        <v/>
      </c>
      <c r="W25" s="4" t="str" cm="1">
        <f t="array" ref="W25">IF(OR(S25=0,S25=""),"",IF($H25="Mulched (left on surface)",IFERROR(_xlfn._xlws.FILTER(Prod.Out!$H:$H,Prod.Out!$B:$B=S25),""),IF($H25="Incorporated",IFERROR(_xlfn._xlws.FILTER(Prod.Out!$I:$I,Prod.Out!$B:$B=S25),""),IF($H25="Retained (unknown if mulched/incorp.)",IFERROR(_xlfn._xlws.FILTER(Prod.Out!$J:$J,Prod.Out!$B:$B=S25),""),""))))</f>
        <v/>
      </c>
      <c r="X25" s="4" t="str" cm="1">
        <f t="array" ref="X25">IF(OR(T25=0,T25=""),"",IF($H25="Mulched (left on surface)",IFERROR(_xlfn._xlws.FILTER(Prod.Out!$H:$H,Prod.Out!$B:$B=T25),""),IF($H25="Incorporated",IFERROR(_xlfn._xlws.FILTER(Prod.Out!$I:$I,Prod.Out!$B:$B=T25),""),IF($H25="Retained (unknown if mulched/incorp.)",IFERROR(_xlfn._xlws.FILTER(Prod.Out!$J:$J,Prod.Out!$B:$B=T25),""),""))))</f>
        <v/>
      </c>
      <c r="Y25" s="4" t="str" cm="1">
        <f t="array" ref="Y25">IF(OR(U25=0,U25=""),"",IF($H25="Mulched (left on surface)",IFERROR(_xlfn._xlws.FILTER(Prod.Out!$H:$H,Prod.Out!$B:$B=U25),""),IF($H25="Incorporated",IFERROR(_xlfn._xlws.FILTER(Prod.Out!$I:$I,Prod.Out!$B:$B=U25),""),IF($H25="Retained (unknown if mulched/incorp.)",IFERROR(_xlfn._xlws.FILTER(Prod.Out!$J:$J,Prod.Out!$B:$B=U25),""),""))))</f>
        <v/>
      </c>
      <c r="Z25" s="4" t="str" cm="1">
        <f t="array" ref="Z25">IF(OR(V25=0,V25=""),"",IF($H25="Mulched (left on surface)",IFERROR(_xlfn._xlws.FILTER(Prod.Out!$H:$H,Prod.Out!$B:$B=V25),""),IF($H25="Incorporated",IFERROR(_xlfn._xlws.FILTER(Prod.Out!$I:$I,Prod.Out!$B:$B=V25),""),IF($H25="Retained (unknown if mulched/incorp.)",IFERROR(_xlfn._xlws.FILTER(Prod.Out!$J:$J,Prod.Out!$B:$B=V25),""),""))))</f>
        <v/>
      </c>
      <c r="AA25" s="4" t="str">
        <f t="shared" si="2"/>
        <v/>
      </c>
    </row>
    <row r="26" spans="1:27" x14ac:dyDescent="0.35">
      <c r="A26" s="4" t="str" cm="1">
        <f t="array" ref="A26">IFERROR(_xlfn.TEXTJOIN("..",TRUE,TRANSPOSE(_xlfn._xlws.FILTER(Intercrop!AA$3:AA$4,Intercrop!AA$5:AA$5&lt;&gt;""))),"")</f>
        <v/>
      </c>
      <c r="B26" s="490"/>
      <c r="C26" s="490"/>
      <c r="D26" s="490"/>
      <c r="E26" s="490"/>
      <c r="F26" s="490"/>
      <c r="G26" s="490" t="str">
        <f t="shared" si="0"/>
        <v/>
      </c>
      <c r="H26" s="490"/>
      <c r="I26" s="490"/>
      <c r="J26" s="490"/>
      <c r="K26" s="490"/>
      <c r="L26" s="490"/>
      <c r="M26" s="490"/>
      <c r="N26" s="490"/>
      <c r="O26" s="4" t="str" cm="1">
        <f t="array" ref="O26">IF(OR(ISBLANK(B26),B26=""),"",_xlfn.TEXTJOIN("-",TRUE,_xlfn._xlws.SORT(_xlfn.UNIQUE(SplitWords(_xlfn.TEXTJOIN("-",TRUE,IF(C26=0,"",IFERROR(_xlfn._xlws.FILTER(MT.Out!$A:$A,MT.Out!$D:$D=Int.Out!C26),"")),IF(D26=0,"",IFERROR(_xlfn._xlws.FILTER(MT.Out!$A:$A,MT.Out!$D:$D=Int.Out!D26),"")),IF(E26=0,"",IFERROR(_xlfn._xlws.FILTER(MT.Out!$A:$A,MT.Out!$D:$D=Int.Out!E26),"")),IF(F26=0,"",IFERROR(_xlfn._xlws.FILTER(MT.Out!$A:$A,MT.Out!$D:$D=Int.Out!F26),"")),L26),"-"),TRUE),1,1,TRUE)))</f>
        <v/>
      </c>
      <c r="P26" s="4" t="str" cm="1">
        <f t="array" ref="P26">IFERROR(IF(AND(H26&lt;&gt;0,H26&lt;&gt;""),_xlfn.TEXTJOIN("-",TRUE,_xlfn.UNIQUE(W26:Z26,TRUE)),IF(OR(ISBLANK(B26),B26=""),"",_xlfn.TEXTJOIN("-",TRUE,_xlfn._xlws.SORT(_xlfn.UNIQUE(SplitWords(_xlfn.TEXTJOIN("-",TRUE,IF(C26=0,"",IFERROR(_xlfn._xlws.FILTER(MT.Out!$B:$B,MT.Out!$D:$D=Int.Out!C26),"")),IF(D26=0,"",IFERROR(_xlfn._xlws.FILTER(MT.Out!$B:$B,MT.Out!$D:$D=Int.Out!D26),"")),IF(E26=0,"",IFERROR(_xlfn._xlws.FILTER(MT.Out!$B:$B,MT.Out!$D:$D=Int.Out!E26),"")),IF(F26=0,"",IFERROR(_xlfn._xlws.FILTER(MT.Out!$B:$B,MT.Out!$D:$D=Int.Out!F26),""))),"-"),TRUE),1,1,TRUE)))),"")</f>
        <v/>
      </c>
      <c r="Q26" s="4" t="str" cm="1">
        <f t="array" ref="Q26">IFERROR(IF(AND(H26&lt;&gt;0,H26&lt;&gt;""),_xlfn.TEXTJOIN("..",TRUE,_xlfn.UNIQUE(W26:Z26,TRUE)),IF(OR(ISBLANK(B26),B26=""),"",_xlfn.TEXTJOIN("..",TRUE,_xlfn._xlws.SORT(_xlfn.UNIQUE(SplitWords(_xlfn.TEXTJOIN("..",TRUE,IF(C26=0,"",IFERROR(_xlfn._xlws.FILTER(MT.Out!$C:$C,MT.Out!$D:$D=Int.Out!C26),"")),IF(D26=0,"",IFERROR(_xlfn._xlws.FILTER(MT.Out!$C:$C,MT.Out!$D:$D=Int.Out!D26),"")),IF(E26=0,"",IFERROR(_xlfn._xlws.FILTER(MT.Out!$C:$C,MT.Out!$D:$D=Int.Out!E26),"")),IF(F26=0,"",IFERROR(_xlfn._xlws.FILTER(MT.Out!$C:$C,MT.Out!$D:$D=Int.Out!F26),""))),".."),TRUE),1,1,TRUE)))),"")</f>
        <v/>
      </c>
      <c r="S26" s="4" t="str" cm="1">
        <f t="array" ref="S26">IF(OR(C26=0,C26=""),"",_xlfn._xlws.FILTER(MT.Out!$E:$E,MT.Out!$D:$D=Int.Out!C26))</f>
        <v/>
      </c>
      <c r="T26" s="4" t="str" cm="1">
        <f t="array" ref="T26">IF(OR(D26=0,D26=""),"",_xlfn._xlws.FILTER(MT.Out!$E:$E,MT.Out!$D:$D=Int.Out!D26))</f>
        <v/>
      </c>
      <c r="U26" s="4" t="str" cm="1">
        <f t="array" ref="U26">IF(OR(E26=0,E26=""),"",_xlfn._xlws.FILTER(MT.Out!$E:$E,MT.Out!$D:$D=Int.Out!E26))</f>
        <v/>
      </c>
      <c r="V26" s="4" t="str" cm="1">
        <f t="array" ref="V26">IF(OR(F26=0,F26=""),"",_xlfn._xlws.FILTER(MT.Out!$E:$E,MT.Out!$D:$D=Int.Out!F26))</f>
        <v/>
      </c>
      <c r="W26" s="4" t="str" cm="1">
        <f t="array" ref="W26">IF(OR(S26=0,S26=""),"",IF($H26="Mulched (left on surface)",IFERROR(_xlfn._xlws.FILTER(Prod.Out!$H:$H,Prod.Out!$B:$B=S26),""),IF($H26="Incorporated",IFERROR(_xlfn._xlws.FILTER(Prod.Out!$I:$I,Prod.Out!$B:$B=S26),""),IF($H26="Retained (unknown if mulched/incorp.)",IFERROR(_xlfn._xlws.FILTER(Prod.Out!$J:$J,Prod.Out!$B:$B=S26),""),""))))</f>
        <v/>
      </c>
      <c r="X26" s="4" t="str" cm="1">
        <f t="array" ref="X26">IF(OR(T26=0,T26=""),"",IF($H26="Mulched (left on surface)",IFERROR(_xlfn._xlws.FILTER(Prod.Out!$H:$H,Prod.Out!$B:$B=T26),""),IF($H26="Incorporated",IFERROR(_xlfn._xlws.FILTER(Prod.Out!$I:$I,Prod.Out!$B:$B=T26),""),IF($H26="Retained (unknown if mulched/incorp.)",IFERROR(_xlfn._xlws.FILTER(Prod.Out!$J:$J,Prod.Out!$B:$B=T26),""),""))))</f>
        <v/>
      </c>
      <c r="Y26" s="4" t="str" cm="1">
        <f t="array" ref="Y26">IF(OR(U26=0,U26=""),"",IF($H26="Mulched (left on surface)",IFERROR(_xlfn._xlws.FILTER(Prod.Out!$H:$H,Prod.Out!$B:$B=U26),""),IF($H26="Incorporated",IFERROR(_xlfn._xlws.FILTER(Prod.Out!$I:$I,Prod.Out!$B:$B=U26),""),IF($H26="Retained (unknown if mulched/incorp.)",IFERROR(_xlfn._xlws.FILTER(Prod.Out!$J:$J,Prod.Out!$B:$B=U26),""),""))))</f>
        <v/>
      </c>
      <c r="Z26" s="4" t="str" cm="1">
        <f t="array" ref="Z26">IF(OR(V26=0,V26=""),"",IF($H26="Mulched (left on surface)",IFERROR(_xlfn._xlws.FILTER(Prod.Out!$H:$H,Prod.Out!$B:$B=V26),""),IF($H26="Incorporated",IFERROR(_xlfn._xlws.FILTER(Prod.Out!$I:$I,Prod.Out!$B:$B=V26),""),IF($H26="Retained (unknown if mulched/incorp.)",IFERROR(_xlfn._xlws.FILTER(Prod.Out!$J:$J,Prod.Out!$B:$B=V26),""),""))))</f>
        <v/>
      </c>
      <c r="AA26" s="4" t="str">
        <f t="shared" si="2"/>
        <v/>
      </c>
    </row>
    <row r="27" spans="1:27" x14ac:dyDescent="0.35">
      <c r="A27" s="4" t="str" cm="1">
        <f t="array" ref="A27">IFERROR(_xlfn.TEXTJOIN("..",TRUE,TRANSPOSE(_xlfn._xlws.FILTER(Intercrop!AB$3:AB$4,Intercrop!AB$5:AB$5&lt;&gt;""))),"")</f>
        <v/>
      </c>
      <c r="B27" s="490"/>
      <c r="C27" s="490"/>
      <c r="D27" s="490"/>
      <c r="E27" s="490"/>
      <c r="F27" s="490"/>
      <c r="G27" s="490" t="str">
        <f t="shared" si="0"/>
        <v/>
      </c>
      <c r="H27" s="490"/>
      <c r="I27" s="490"/>
      <c r="J27" s="490"/>
      <c r="K27" s="490"/>
      <c r="L27" s="490"/>
      <c r="M27" s="490"/>
      <c r="N27" s="490"/>
      <c r="O27" s="4" t="str" cm="1">
        <f t="array" ref="O27">IF(OR(ISBLANK(B27),B27=""),"",_xlfn.TEXTJOIN("-",TRUE,_xlfn._xlws.SORT(_xlfn.UNIQUE(SplitWords(_xlfn.TEXTJOIN("-",TRUE,IF(C27=0,"",IFERROR(_xlfn._xlws.FILTER(MT.Out!$A:$A,MT.Out!$D:$D=Int.Out!C27),"")),IF(D27=0,"",IFERROR(_xlfn._xlws.FILTER(MT.Out!$A:$A,MT.Out!$D:$D=Int.Out!D27),"")),IF(E27=0,"",IFERROR(_xlfn._xlws.FILTER(MT.Out!$A:$A,MT.Out!$D:$D=Int.Out!E27),"")),IF(F27=0,"",IFERROR(_xlfn._xlws.FILTER(MT.Out!$A:$A,MT.Out!$D:$D=Int.Out!F27),"")),L27),"-"),TRUE),1,1,TRUE)))</f>
        <v/>
      </c>
      <c r="P27" s="4" t="str" cm="1">
        <f t="array" ref="P27">IFERROR(IF(AND(H27&lt;&gt;0,H27&lt;&gt;""),_xlfn.TEXTJOIN("-",TRUE,_xlfn.UNIQUE(W27:Z27,TRUE)),IF(OR(ISBLANK(B27),B27=""),"",_xlfn.TEXTJOIN("-",TRUE,_xlfn._xlws.SORT(_xlfn.UNIQUE(SplitWords(_xlfn.TEXTJOIN("-",TRUE,IF(C27=0,"",IFERROR(_xlfn._xlws.FILTER(MT.Out!$B:$B,MT.Out!$D:$D=Int.Out!C27),"")),IF(D27=0,"",IFERROR(_xlfn._xlws.FILTER(MT.Out!$B:$B,MT.Out!$D:$D=Int.Out!D27),"")),IF(E27=0,"",IFERROR(_xlfn._xlws.FILTER(MT.Out!$B:$B,MT.Out!$D:$D=Int.Out!E27),"")),IF(F27=0,"",IFERROR(_xlfn._xlws.FILTER(MT.Out!$B:$B,MT.Out!$D:$D=Int.Out!F27),""))),"-"),TRUE),1,1,TRUE)))),"")</f>
        <v/>
      </c>
      <c r="Q27" s="4" t="str" cm="1">
        <f t="array" ref="Q27">IFERROR(IF(AND(H27&lt;&gt;0,H27&lt;&gt;""),_xlfn.TEXTJOIN("..",TRUE,_xlfn.UNIQUE(W27:Z27,TRUE)),IF(OR(ISBLANK(B27),B27=""),"",_xlfn.TEXTJOIN("..",TRUE,_xlfn._xlws.SORT(_xlfn.UNIQUE(SplitWords(_xlfn.TEXTJOIN("..",TRUE,IF(C27=0,"",IFERROR(_xlfn._xlws.FILTER(MT.Out!$C:$C,MT.Out!$D:$D=Int.Out!C27),"")),IF(D27=0,"",IFERROR(_xlfn._xlws.FILTER(MT.Out!$C:$C,MT.Out!$D:$D=Int.Out!D27),"")),IF(E27=0,"",IFERROR(_xlfn._xlws.FILTER(MT.Out!$C:$C,MT.Out!$D:$D=Int.Out!E27),"")),IF(F27=0,"",IFERROR(_xlfn._xlws.FILTER(MT.Out!$C:$C,MT.Out!$D:$D=Int.Out!F27),""))),".."),TRUE),1,1,TRUE)))),"")</f>
        <v/>
      </c>
      <c r="S27" s="4" t="str" cm="1">
        <f t="array" ref="S27">IF(OR(C27=0,C27=""),"",_xlfn._xlws.FILTER(MT.Out!$E:$E,MT.Out!$D:$D=Int.Out!C27))</f>
        <v/>
      </c>
      <c r="T27" s="4" t="str" cm="1">
        <f t="array" ref="T27">IF(OR(D27=0,D27=""),"",_xlfn._xlws.FILTER(MT.Out!$E:$E,MT.Out!$D:$D=Int.Out!D27))</f>
        <v/>
      </c>
      <c r="U27" s="4" t="str" cm="1">
        <f t="array" ref="U27">IF(OR(E27=0,E27=""),"",_xlfn._xlws.FILTER(MT.Out!$E:$E,MT.Out!$D:$D=Int.Out!E27))</f>
        <v/>
      </c>
      <c r="V27" s="4" t="str" cm="1">
        <f t="array" ref="V27">IF(OR(F27=0,F27=""),"",_xlfn._xlws.FILTER(MT.Out!$E:$E,MT.Out!$D:$D=Int.Out!F27))</f>
        <v/>
      </c>
      <c r="W27" s="4" t="str" cm="1">
        <f t="array" ref="W27">IF(OR(S27=0,S27=""),"",IF($H27="Mulched (left on surface)",IFERROR(_xlfn._xlws.FILTER(Prod.Out!$H:$H,Prod.Out!$B:$B=S27),""),IF($H27="Incorporated",IFERROR(_xlfn._xlws.FILTER(Prod.Out!$I:$I,Prod.Out!$B:$B=S27),""),IF($H27="Retained (unknown if mulched/incorp.)",IFERROR(_xlfn._xlws.FILTER(Prod.Out!$J:$J,Prod.Out!$B:$B=S27),""),""))))</f>
        <v/>
      </c>
      <c r="X27" s="4" t="str" cm="1">
        <f t="array" ref="X27">IF(OR(T27=0,T27=""),"",IF($H27="Mulched (left on surface)",IFERROR(_xlfn._xlws.FILTER(Prod.Out!$H:$H,Prod.Out!$B:$B=T27),""),IF($H27="Incorporated",IFERROR(_xlfn._xlws.FILTER(Prod.Out!$I:$I,Prod.Out!$B:$B=T27),""),IF($H27="Retained (unknown if mulched/incorp.)",IFERROR(_xlfn._xlws.FILTER(Prod.Out!$J:$J,Prod.Out!$B:$B=T27),""),""))))</f>
        <v/>
      </c>
      <c r="Y27" s="4" t="str" cm="1">
        <f t="array" ref="Y27">IF(OR(U27=0,U27=""),"",IF($H27="Mulched (left on surface)",IFERROR(_xlfn._xlws.FILTER(Prod.Out!$H:$H,Prod.Out!$B:$B=U27),""),IF($H27="Incorporated",IFERROR(_xlfn._xlws.FILTER(Prod.Out!$I:$I,Prod.Out!$B:$B=U27),""),IF($H27="Retained (unknown if mulched/incorp.)",IFERROR(_xlfn._xlws.FILTER(Prod.Out!$J:$J,Prod.Out!$B:$B=U27),""),""))))</f>
        <v/>
      </c>
      <c r="Z27" s="4" t="str" cm="1">
        <f t="array" ref="Z27">IF(OR(V27=0,V27=""),"",IF($H27="Mulched (left on surface)",IFERROR(_xlfn._xlws.FILTER(Prod.Out!$H:$H,Prod.Out!$B:$B=V27),""),IF($H27="Incorporated",IFERROR(_xlfn._xlws.FILTER(Prod.Out!$I:$I,Prod.Out!$B:$B=V27),""),IF($H27="Retained (unknown if mulched/incorp.)",IFERROR(_xlfn._xlws.FILTER(Prod.Out!$J:$J,Prod.Out!$B:$B=V27),""),""))))</f>
        <v/>
      </c>
      <c r="AA27" s="4" t="str">
        <f t="shared" si="2"/>
        <v/>
      </c>
    </row>
    <row r="28" spans="1:27" x14ac:dyDescent="0.35">
      <c r="A28" s="4" t="str" cm="1">
        <f t="array" ref="A28">IFERROR(_xlfn.TEXTJOIN("..",TRUE,TRANSPOSE(_xlfn._xlws.FILTER(Intercrop!AC$3:AC$4,Intercrop!AC$5:AC$5&lt;&gt;""))),"")</f>
        <v/>
      </c>
      <c r="B28" s="490"/>
      <c r="C28" s="490"/>
      <c r="D28" s="490"/>
      <c r="E28" s="490"/>
      <c r="F28" s="490"/>
      <c r="G28" s="490" t="str">
        <f t="shared" si="0"/>
        <v/>
      </c>
      <c r="H28" s="490"/>
      <c r="I28" s="490"/>
      <c r="J28" s="490"/>
      <c r="K28" s="490"/>
      <c r="L28" s="490"/>
      <c r="M28" s="490"/>
      <c r="N28" s="490"/>
      <c r="O28" s="4" t="str" cm="1">
        <f t="array" ref="O28">IF(OR(ISBLANK(B28),B28=""),"",_xlfn.TEXTJOIN("-",TRUE,_xlfn._xlws.SORT(_xlfn.UNIQUE(SplitWords(_xlfn.TEXTJOIN("-",TRUE,IF(C28=0,"",IFERROR(_xlfn._xlws.FILTER(MT.Out!$A:$A,MT.Out!$D:$D=Int.Out!C28),"")),IF(D28=0,"",IFERROR(_xlfn._xlws.FILTER(MT.Out!$A:$A,MT.Out!$D:$D=Int.Out!D28),"")),IF(E28=0,"",IFERROR(_xlfn._xlws.FILTER(MT.Out!$A:$A,MT.Out!$D:$D=Int.Out!E28),"")),IF(F28=0,"",IFERROR(_xlfn._xlws.FILTER(MT.Out!$A:$A,MT.Out!$D:$D=Int.Out!F28),"")),L28),"-"),TRUE),1,1,TRUE)))</f>
        <v/>
      </c>
      <c r="P28" s="4" t="str" cm="1">
        <f t="array" ref="P28">IFERROR(IF(AND(H28&lt;&gt;0,H28&lt;&gt;""),_xlfn.TEXTJOIN("-",TRUE,_xlfn.UNIQUE(W28:Z28,TRUE)),IF(OR(ISBLANK(B28),B28=""),"",_xlfn.TEXTJOIN("-",TRUE,_xlfn._xlws.SORT(_xlfn.UNIQUE(SplitWords(_xlfn.TEXTJOIN("-",TRUE,IF(C28=0,"",IFERROR(_xlfn._xlws.FILTER(MT.Out!$B:$B,MT.Out!$D:$D=Int.Out!C28),"")),IF(D28=0,"",IFERROR(_xlfn._xlws.FILTER(MT.Out!$B:$B,MT.Out!$D:$D=Int.Out!D28),"")),IF(E28=0,"",IFERROR(_xlfn._xlws.FILTER(MT.Out!$B:$B,MT.Out!$D:$D=Int.Out!E28),"")),IF(F28=0,"",IFERROR(_xlfn._xlws.FILTER(MT.Out!$B:$B,MT.Out!$D:$D=Int.Out!F28),""))),"-"),TRUE),1,1,TRUE)))),"")</f>
        <v/>
      </c>
      <c r="Q28" s="4" t="str" cm="1">
        <f t="array" ref="Q28">IFERROR(IF(AND(H28&lt;&gt;0,H28&lt;&gt;""),_xlfn.TEXTJOIN("..",TRUE,_xlfn.UNIQUE(W28:Z28,TRUE)),IF(OR(ISBLANK(B28),B28=""),"",_xlfn.TEXTJOIN("..",TRUE,_xlfn._xlws.SORT(_xlfn.UNIQUE(SplitWords(_xlfn.TEXTJOIN("..",TRUE,IF(C28=0,"",IFERROR(_xlfn._xlws.FILTER(MT.Out!$C:$C,MT.Out!$D:$D=Int.Out!C28),"")),IF(D28=0,"",IFERROR(_xlfn._xlws.FILTER(MT.Out!$C:$C,MT.Out!$D:$D=Int.Out!D28),"")),IF(E28=0,"",IFERROR(_xlfn._xlws.FILTER(MT.Out!$C:$C,MT.Out!$D:$D=Int.Out!E28),"")),IF(F28=0,"",IFERROR(_xlfn._xlws.FILTER(MT.Out!$C:$C,MT.Out!$D:$D=Int.Out!F28),""))),".."),TRUE),1,1,TRUE)))),"")</f>
        <v/>
      </c>
      <c r="S28" s="4" t="str" cm="1">
        <f t="array" ref="S28">IF(OR(C28=0,C28=""),"",_xlfn._xlws.FILTER(MT.Out!$E:$E,MT.Out!$D:$D=Int.Out!C28))</f>
        <v/>
      </c>
      <c r="T28" s="4" t="str" cm="1">
        <f t="array" ref="T28">IF(OR(D28=0,D28=""),"",_xlfn._xlws.FILTER(MT.Out!$E:$E,MT.Out!$D:$D=Int.Out!D28))</f>
        <v/>
      </c>
      <c r="U28" s="4" t="str" cm="1">
        <f t="array" ref="U28">IF(OR(E28=0,E28=""),"",_xlfn._xlws.FILTER(MT.Out!$E:$E,MT.Out!$D:$D=Int.Out!E28))</f>
        <v/>
      </c>
      <c r="V28" s="4" t="str" cm="1">
        <f t="array" ref="V28">IF(OR(F28=0,F28=""),"",_xlfn._xlws.FILTER(MT.Out!$E:$E,MT.Out!$D:$D=Int.Out!F28))</f>
        <v/>
      </c>
      <c r="W28" s="4" t="str" cm="1">
        <f t="array" ref="W28">IF(OR(S28=0,S28=""),"",IF($H28="Mulched (left on surface)",IFERROR(_xlfn._xlws.FILTER(Prod.Out!$H:$H,Prod.Out!$B:$B=S28),""),IF($H28="Incorporated",IFERROR(_xlfn._xlws.FILTER(Prod.Out!$I:$I,Prod.Out!$B:$B=S28),""),IF($H28="Retained (unknown if mulched/incorp.)",IFERROR(_xlfn._xlws.FILTER(Prod.Out!$J:$J,Prod.Out!$B:$B=S28),""),""))))</f>
        <v/>
      </c>
      <c r="X28" s="4" t="str" cm="1">
        <f t="array" ref="X28">IF(OR(T28=0,T28=""),"",IF($H28="Mulched (left on surface)",IFERROR(_xlfn._xlws.FILTER(Prod.Out!$H:$H,Prod.Out!$B:$B=T28),""),IF($H28="Incorporated",IFERROR(_xlfn._xlws.FILTER(Prod.Out!$I:$I,Prod.Out!$B:$B=T28),""),IF($H28="Retained (unknown if mulched/incorp.)",IFERROR(_xlfn._xlws.FILTER(Prod.Out!$J:$J,Prod.Out!$B:$B=T28),""),""))))</f>
        <v/>
      </c>
      <c r="Y28" s="4" t="str" cm="1">
        <f t="array" ref="Y28">IF(OR(U28=0,U28=""),"",IF($H28="Mulched (left on surface)",IFERROR(_xlfn._xlws.FILTER(Prod.Out!$H:$H,Prod.Out!$B:$B=U28),""),IF($H28="Incorporated",IFERROR(_xlfn._xlws.FILTER(Prod.Out!$I:$I,Prod.Out!$B:$B=U28),""),IF($H28="Retained (unknown if mulched/incorp.)",IFERROR(_xlfn._xlws.FILTER(Prod.Out!$J:$J,Prod.Out!$B:$B=U28),""),""))))</f>
        <v/>
      </c>
      <c r="Z28" s="4" t="str" cm="1">
        <f t="array" ref="Z28">IF(OR(V28=0,V28=""),"",IF($H28="Mulched (left on surface)",IFERROR(_xlfn._xlws.FILTER(Prod.Out!$H:$H,Prod.Out!$B:$B=V28),""),IF($H28="Incorporated",IFERROR(_xlfn._xlws.FILTER(Prod.Out!$I:$I,Prod.Out!$B:$B=V28),""),IF($H28="Retained (unknown if mulched/incorp.)",IFERROR(_xlfn._xlws.FILTER(Prod.Out!$J:$J,Prod.Out!$B:$B=V28),""),""))))</f>
        <v/>
      </c>
      <c r="AA28" s="4" t="str">
        <f t="shared" si="2"/>
        <v/>
      </c>
    </row>
    <row r="29" spans="1:27" x14ac:dyDescent="0.35">
      <c r="A29" s="4" t="str" cm="1">
        <f t="array" ref="A29">IFERROR(_xlfn.TEXTJOIN("..",TRUE,TRANSPOSE(_xlfn._xlws.FILTER(Intercrop!AD$3:AD$4,Intercrop!AD$5:AD$5&lt;&gt;""))),"")</f>
        <v/>
      </c>
      <c r="B29" s="490"/>
      <c r="C29" s="490"/>
      <c r="D29" s="490"/>
      <c r="E29" s="490"/>
      <c r="F29" s="490"/>
      <c r="G29" s="490" t="str">
        <f t="shared" si="0"/>
        <v/>
      </c>
      <c r="H29" s="490"/>
      <c r="I29" s="490"/>
      <c r="J29" s="490"/>
      <c r="K29" s="490"/>
      <c r="L29" s="490"/>
      <c r="M29" s="490"/>
      <c r="N29" s="490"/>
      <c r="O29" s="4" t="str" cm="1">
        <f t="array" ref="O29">IF(OR(ISBLANK(B29),B29=""),"",_xlfn.TEXTJOIN("-",TRUE,_xlfn._xlws.SORT(_xlfn.UNIQUE(SplitWords(_xlfn.TEXTJOIN("-",TRUE,IF(C29=0,"",IFERROR(_xlfn._xlws.FILTER(MT.Out!$A:$A,MT.Out!$D:$D=Int.Out!C29),"")),IF(D29=0,"",IFERROR(_xlfn._xlws.FILTER(MT.Out!$A:$A,MT.Out!$D:$D=Int.Out!D29),"")),IF(E29=0,"",IFERROR(_xlfn._xlws.FILTER(MT.Out!$A:$A,MT.Out!$D:$D=Int.Out!E29),"")),IF(F29=0,"",IFERROR(_xlfn._xlws.FILTER(MT.Out!$A:$A,MT.Out!$D:$D=Int.Out!F29),"")),L29),"-"),TRUE),1,1,TRUE)))</f>
        <v/>
      </c>
      <c r="P29" s="4" t="str" cm="1">
        <f t="array" ref="P29">IFERROR(IF(AND(H29&lt;&gt;0,H29&lt;&gt;""),_xlfn.TEXTJOIN("-",TRUE,_xlfn.UNIQUE(W29:Z29,TRUE)),IF(OR(ISBLANK(B29),B29=""),"",_xlfn.TEXTJOIN("-",TRUE,_xlfn._xlws.SORT(_xlfn.UNIQUE(SplitWords(_xlfn.TEXTJOIN("-",TRUE,IF(C29=0,"",IFERROR(_xlfn._xlws.FILTER(MT.Out!$B:$B,MT.Out!$D:$D=Int.Out!C29),"")),IF(D29=0,"",IFERROR(_xlfn._xlws.FILTER(MT.Out!$B:$B,MT.Out!$D:$D=Int.Out!D29),"")),IF(E29=0,"",IFERROR(_xlfn._xlws.FILTER(MT.Out!$B:$B,MT.Out!$D:$D=Int.Out!E29),"")),IF(F29=0,"",IFERROR(_xlfn._xlws.FILTER(MT.Out!$B:$B,MT.Out!$D:$D=Int.Out!F29),""))),"-"),TRUE),1,1,TRUE)))),"")</f>
        <v/>
      </c>
      <c r="Q29" s="4" t="str" cm="1">
        <f t="array" ref="Q29">IFERROR(IF(AND(H29&lt;&gt;0,H29&lt;&gt;""),_xlfn.TEXTJOIN("..",TRUE,_xlfn.UNIQUE(W29:Z29,TRUE)),IF(OR(ISBLANK(B29),B29=""),"",_xlfn.TEXTJOIN("..",TRUE,_xlfn._xlws.SORT(_xlfn.UNIQUE(SplitWords(_xlfn.TEXTJOIN("..",TRUE,IF(C29=0,"",IFERROR(_xlfn._xlws.FILTER(MT.Out!$C:$C,MT.Out!$D:$D=Int.Out!C29),"")),IF(D29=0,"",IFERROR(_xlfn._xlws.FILTER(MT.Out!$C:$C,MT.Out!$D:$D=Int.Out!D29),"")),IF(E29=0,"",IFERROR(_xlfn._xlws.FILTER(MT.Out!$C:$C,MT.Out!$D:$D=Int.Out!E29),"")),IF(F29=0,"",IFERROR(_xlfn._xlws.FILTER(MT.Out!$C:$C,MT.Out!$D:$D=Int.Out!F29),""))),".."),TRUE),1,1,TRUE)))),"")</f>
        <v/>
      </c>
      <c r="S29" s="4" t="str" cm="1">
        <f t="array" ref="S29">IF(OR(C29=0,C29=""),"",_xlfn._xlws.FILTER(MT.Out!$E:$E,MT.Out!$D:$D=Int.Out!C29))</f>
        <v/>
      </c>
      <c r="T29" s="4" t="str" cm="1">
        <f t="array" ref="T29">IF(OR(D29=0,D29=""),"",_xlfn._xlws.FILTER(MT.Out!$E:$E,MT.Out!$D:$D=Int.Out!D29))</f>
        <v/>
      </c>
      <c r="U29" s="4" t="str" cm="1">
        <f t="array" ref="U29">IF(OR(E29=0,E29=""),"",_xlfn._xlws.FILTER(MT.Out!$E:$E,MT.Out!$D:$D=Int.Out!E29))</f>
        <v/>
      </c>
      <c r="V29" s="4" t="str" cm="1">
        <f t="array" ref="V29">IF(OR(F29=0,F29=""),"",_xlfn._xlws.FILTER(MT.Out!$E:$E,MT.Out!$D:$D=Int.Out!F29))</f>
        <v/>
      </c>
      <c r="W29" s="4" t="str" cm="1">
        <f t="array" ref="W29">IF(OR(S29=0,S29=""),"",IF($H29="Mulched (left on surface)",IFERROR(_xlfn._xlws.FILTER(Prod.Out!$H:$H,Prod.Out!$B:$B=S29),""),IF($H29="Incorporated",IFERROR(_xlfn._xlws.FILTER(Prod.Out!$I:$I,Prod.Out!$B:$B=S29),""),IF($H29="Retained (unknown if mulched/incorp.)",IFERROR(_xlfn._xlws.FILTER(Prod.Out!$J:$J,Prod.Out!$B:$B=S29),""),""))))</f>
        <v/>
      </c>
      <c r="X29" s="4" t="str" cm="1">
        <f t="array" ref="X29">IF(OR(T29=0,T29=""),"",IF($H29="Mulched (left on surface)",IFERROR(_xlfn._xlws.FILTER(Prod.Out!$H:$H,Prod.Out!$B:$B=T29),""),IF($H29="Incorporated",IFERROR(_xlfn._xlws.FILTER(Prod.Out!$I:$I,Prod.Out!$B:$B=T29),""),IF($H29="Retained (unknown if mulched/incorp.)",IFERROR(_xlfn._xlws.FILTER(Prod.Out!$J:$J,Prod.Out!$B:$B=T29),""),""))))</f>
        <v/>
      </c>
      <c r="Y29" s="4" t="str" cm="1">
        <f t="array" ref="Y29">IF(OR(U29=0,U29=""),"",IF($H29="Mulched (left on surface)",IFERROR(_xlfn._xlws.FILTER(Prod.Out!$H:$H,Prod.Out!$B:$B=U29),""),IF($H29="Incorporated",IFERROR(_xlfn._xlws.FILTER(Prod.Out!$I:$I,Prod.Out!$B:$B=U29),""),IF($H29="Retained (unknown if mulched/incorp.)",IFERROR(_xlfn._xlws.FILTER(Prod.Out!$J:$J,Prod.Out!$B:$B=U29),""),""))))</f>
        <v/>
      </c>
      <c r="Z29" s="4" t="str" cm="1">
        <f t="array" ref="Z29">IF(OR(V29=0,V29=""),"",IF($H29="Mulched (left on surface)",IFERROR(_xlfn._xlws.FILTER(Prod.Out!$H:$H,Prod.Out!$B:$B=V29),""),IF($H29="Incorporated",IFERROR(_xlfn._xlws.FILTER(Prod.Out!$I:$I,Prod.Out!$B:$B=V29),""),IF($H29="Retained (unknown if mulched/incorp.)",IFERROR(_xlfn._xlws.FILTER(Prod.Out!$J:$J,Prod.Out!$B:$B=V29),""),""))))</f>
        <v/>
      </c>
      <c r="AA29" s="4" t="str">
        <f t="shared" si="2"/>
        <v/>
      </c>
    </row>
    <row r="30" spans="1:27" x14ac:dyDescent="0.35">
      <c r="A30" s="4" t="str" cm="1">
        <f t="array" ref="A30">IFERROR(_xlfn.TEXTJOIN("..",TRUE,TRANSPOSE(_xlfn._xlws.FILTER(Intercrop!AE$3:AE$4,Intercrop!AE$5:AE$5&lt;&gt;""))),"")</f>
        <v/>
      </c>
      <c r="B30" s="490"/>
      <c r="C30" s="490"/>
      <c r="D30" s="490"/>
      <c r="E30" s="490"/>
      <c r="F30" s="490"/>
      <c r="G30" s="490" t="str">
        <f t="shared" si="0"/>
        <v/>
      </c>
      <c r="H30" s="490"/>
      <c r="I30" s="490"/>
      <c r="J30" s="490"/>
      <c r="K30" s="490"/>
      <c r="L30" s="490"/>
      <c r="M30" s="490"/>
      <c r="N30" s="490"/>
      <c r="O30" s="4" t="str" cm="1">
        <f t="array" ref="O30">IF(OR(ISBLANK(B30),B30=""),"",_xlfn.TEXTJOIN("-",TRUE,_xlfn._xlws.SORT(_xlfn.UNIQUE(SplitWords(_xlfn.TEXTJOIN("-",TRUE,IF(C30=0,"",IFERROR(_xlfn._xlws.FILTER(MT.Out!$A:$A,MT.Out!$D:$D=Int.Out!C30),"")),IF(D30=0,"",IFERROR(_xlfn._xlws.FILTER(MT.Out!$A:$A,MT.Out!$D:$D=Int.Out!D30),"")),IF(E30=0,"",IFERROR(_xlfn._xlws.FILTER(MT.Out!$A:$A,MT.Out!$D:$D=Int.Out!E30),"")),IF(F30=0,"",IFERROR(_xlfn._xlws.FILTER(MT.Out!$A:$A,MT.Out!$D:$D=Int.Out!F30),"")),L30),"-"),TRUE),1,1,TRUE)))</f>
        <v/>
      </c>
      <c r="P30" s="4" t="str" cm="1">
        <f t="array" ref="P30">IFERROR(IF(AND(H30&lt;&gt;0,H30&lt;&gt;""),_xlfn.TEXTJOIN("-",TRUE,_xlfn.UNIQUE(W30:Z30,TRUE)),IF(OR(ISBLANK(B30),B30=""),"",_xlfn.TEXTJOIN("-",TRUE,_xlfn._xlws.SORT(_xlfn.UNIQUE(SplitWords(_xlfn.TEXTJOIN("-",TRUE,IF(C30=0,"",IFERROR(_xlfn._xlws.FILTER(MT.Out!$B:$B,MT.Out!$D:$D=Int.Out!C30),"")),IF(D30=0,"",IFERROR(_xlfn._xlws.FILTER(MT.Out!$B:$B,MT.Out!$D:$D=Int.Out!D30),"")),IF(E30=0,"",IFERROR(_xlfn._xlws.FILTER(MT.Out!$B:$B,MT.Out!$D:$D=Int.Out!E30),"")),IF(F30=0,"",IFERROR(_xlfn._xlws.FILTER(MT.Out!$B:$B,MT.Out!$D:$D=Int.Out!F30),""))),"-"),TRUE),1,1,TRUE)))),"")</f>
        <v/>
      </c>
      <c r="Q30" s="4" t="str" cm="1">
        <f t="array" ref="Q30">IFERROR(IF(AND(H30&lt;&gt;0,H30&lt;&gt;""),_xlfn.TEXTJOIN("..",TRUE,_xlfn.UNIQUE(W30:Z30,TRUE)),IF(OR(ISBLANK(B30),B30=""),"",_xlfn.TEXTJOIN("..",TRUE,_xlfn._xlws.SORT(_xlfn.UNIQUE(SplitWords(_xlfn.TEXTJOIN("..",TRUE,IF(C30=0,"",IFERROR(_xlfn._xlws.FILTER(MT.Out!$C:$C,MT.Out!$D:$D=Int.Out!C30),"")),IF(D30=0,"",IFERROR(_xlfn._xlws.FILTER(MT.Out!$C:$C,MT.Out!$D:$D=Int.Out!D30),"")),IF(E30=0,"",IFERROR(_xlfn._xlws.FILTER(MT.Out!$C:$C,MT.Out!$D:$D=Int.Out!E30),"")),IF(F30=0,"",IFERROR(_xlfn._xlws.FILTER(MT.Out!$C:$C,MT.Out!$D:$D=Int.Out!F30),""))),".."),TRUE),1,1,TRUE)))),"")</f>
        <v/>
      </c>
      <c r="S30" s="4" t="str" cm="1">
        <f t="array" ref="S30">IF(OR(C30=0,C30=""),"",_xlfn._xlws.FILTER(MT.Out!$E:$E,MT.Out!$D:$D=Int.Out!C30))</f>
        <v/>
      </c>
      <c r="T30" s="4" t="str" cm="1">
        <f t="array" ref="T30">IF(OR(D30=0,D30=""),"",_xlfn._xlws.FILTER(MT.Out!$E:$E,MT.Out!$D:$D=Int.Out!D30))</f>
        <v/>
      </c>
      <c r="U30" s="4" t="str" cm="1">
        <f t="array" ref="U30">IF(OR(E30=0,E30=""),"",_xlfn._xlws.FILTER(MT.Out!$E:$E,MT.Out!$D:$D=Int.Out!E30))</f>
        <v/>
      </c>
      <c r="V30" s="4" t="str" cm="1">
        <f t="array" ref="V30">IF(OR(F30=0,F30=""),"",_xlfn._xlws.FILTER(MT.Out!$E:$E,MT.Out!$D:$D=Int.Out!F30))</f>
        <v/>
      </c>
      <c r="W30" s="4" t="str" cm="1">
        <f t="array" ref="W30">IF(OR(S30=0,S30=""),"",IF($H30="Mulched (left on surface)",IFERROR(_xlfn._xlws.FILTER(Prod.Out!$H:$H,Prod.Out!$B:$B=S30),""),IF($H30="Incorporated",IFERROR(_xlfn._xlws.FILTER(Prod.Out!$I:$I,Prod.Out!$B:$B=S30),""),IF($H30="Retained (unknown if mulched/incorp.)",IFERROR(_xlfn._xlws.FILTER(Prod.Out!$J:$J,Prod.Out!$B:$B=S30),""),""))))</f>
        <v/>
      </c>
      <c r="X30" s="4" t="str" cm="1">
        <f t="array" ref="X30">IF(OR(T30=0,T30=""),"",IF($H30="Mulched (left on surface)",IFERROR(_xlfn._xlws.FILTER(Prod.Out!$H:$H,Prod.Out!$B:$B=T30),""),IF($H30="Incorporated",IFERROR(_xlfn._xlws.FILTER(Prod.Out!$I:$I,Prod.Out!$B:$B=T30),""),IF($H30="Retained (unknown if mulched/incorp.)",IFERROR(_xlfn._xlws.FILTER(Prod.Out!$J:$J,Prod.Out!$B:$B=T30),""),""))))</f>
        <v/>
      </c>
      <c r="Y30" s="4" t="str" cm="1">
        <f t="array" ref="Y30">IF(OR(U30=0,U30=""),"",IF($H30="Mulched (left on surface)",IFERROR(_xlfn._xlws.FILTER(Prod.Out!$H:$H,Prod.Out!$B:$B=U30),""),IF($H30="Incorporated",IFERROR(_xlfn._xlws.FILTER(Prod.Out!$I:$I,Prod.Out!$B:$B=U30),""),IF($H30="Retained (unknown if mulched/incorp.)",IFERROR(_xlfn._xlws.FILTER(Prod.Out!$J:$J,Prod.Out!$B:$B=U30),""),""))))</f>
        <v/>
      </c>
      <c r="Z30" s="4" t="str" cm="1">
        <f t="array" ref="Z30">IF(OR(V30=0,V30=""),"",IF($H30="Mulched (left on surface)",IFERROR(_xlfn._xlws.FILTER(Prod.Out!$H:$H,Prod.Out!$B:$B=V30),""),IF($H30="Incorporated",IFERROR(_xlfn._xlws.FILTER(Prod.Out!$I:$I,Prod.Out!$B:$B=V30),""),IF($H30="Retained (unknown if mulched/incorp.)",IFERROR(_xlfn._xlws.FILTER(Prod.Out!$J:$J,Prod.Out!$B:$B=V30),""),""))))</f>
        <v/>
      </c>
      <c r="AA30" s="4" t="str">
        <f t="shared" si="2"/>
        <v/>
      </c>
    </row>
    <row r="31" spans="1:27" x14ac:dyDescent="0.35">
      <c r="A31" s="490" t="str" cm="1">
        <f t="array" ref="A31">IFERROR(_xlfn.TEXTJOIN("..",TRUE,TRANSPOSE(_xlfn._xlws.FILTER(Intercrop!AF$3:AF$4,Intercrop!AF$5:AF$5&lt;&gt;""))),"")</f>
        <v/>
      </c>
      <c r="B31" s="490"/>
      <c r="C31" s="490"/>
      <c r="D31" s="490"/>
      <c r="E31" s="490"/>
      <c r="F31" s="490"/>
      <c r="G31" s="490" t="str">
        <f t="shared" si="0"/>
        <v/>
      </c>
      <c r="H31" s="490"/>
      <c r="I31" s="490"/>
      <c r="J31" s="490"/>
      <c r="K31" s="490"/>
      <c r="L31" s="490"/>
      <c r="M31" s="490"/>
      <c r="N31" s="490"/>
      <c r="O31" s="4" t="str" cm="1">
        <f t="array" ref="O31">IF(OR(ISBLANK(B31),B31=""),"",_xlfn.TEXTJOIN("-",TRUE,_xlfn._xlws.SORT(_xlfn.UNIQUE(SplitWords(_xlfn.TEXTJOIN("-",TRUE,IF(C31=0,"",IFERROR(_xlfn._xlws.FILTER(MT.Out!$A:$A,MT.Out!$D:$D=Int.Out!C31),"")),IF(D31=0,"",IFERROR(_xlfn._xlws.FILTER(MT.Out!$A:$A,MT.Out!$D:$D=Int.Out!D31),"")),IF(E31=0,"",IFERROR(_xlfn._xlws.FILTER(MT.Out!$A:$A,MT.Out!$D:$D=Int.Out!E31),"")),IF(F31=0,"",IFERROR(_xlfn._xlws.FILTER(MT.Out!$A:$A,MT.Out!$D:$D=Int.Out!F31),"")),L31),"-"),TRUE),1,1,TRUE)))</f>
        <v/>
      </c>
      <c r="P31" s="4" t="str" cm="1">
        <f t="array" ref="P31">IFERROR(IF(AND(H31&lt;&gt;0,H31&lt;&gt;""),_xlfn.TEXTJOIN("-",TRUE,_xlfn.UNIQUE(W31:Z31,TRUE)),IF(OR(ISBLANK(B31),B31=""),"",_xlfn.TEXTJOIN("-",TRUE,_xlfn._xlws.SORT(_xlfn.UNIQUE(SplitWords(_xlfn.TEXTJOIN("-",TRUE,IF(C31=0,"",IFERROR(_xlfn._xlws.FILTER(MT.Out!$B:$B,MT.Out!$D:$D=Int.Out!C31),"")),IF(D31=0,"",IFERROR(_xlfn._xlws.FILTER(MT.Out!$B:$B,MT.Out!$D:$D=Int.Out!D31),"")),IF(E31=0,"",IFERROR(_xlfn._xlws.FILTER(MT.Out!$B:$B,MT.Out!$D:$D=Int.Out!E31),"")),IF(F31=0,"",IFERROR(_xlfn._xlws.FILTER(MT.Out!$B:$B,MT.Out!$D:$D=Int.Out!F31),""))),"-"),TRUE),1,1,TRUE)))),"")</f>
        <v/>
      </c>
      <c r="Q31" s="4" t="str" cm="1">
        <f t="array" ref="Q31">IFERROR(IF(AND(H31&lt;&gt;0,H31&lt;&gt;""),_xlfn.TEXTJOIN("..",TRUE,_xlfn.UNIQUE(W31:Z31,TRUE)),IF(OR(ISBLANK(B31),B31=""),"",_xlfn.TEXTJOIN("..",TRUE,_xlfn._xlws.SORT(_xlfn.UNIQUE(SplitWords(_xlfn.TEXTJOIN("..",TRUE,IF(C31=0,"",IFERROR(_xlfn._xlws.FILTER(MT.Out!$C:$C,MT.Out!$D:$D=Int.Out!C31),"")),IF(D31=0,"",IFERROR(_xlfn._xlws.FILTER(MT.Out!$C:$C,MT.Out!$D:$D=Int.Out!D31),"")),IF(E31=0,"",IFERROR(_xlfn._xlws.FILTER(MT.Out!$C:$C,MT.Out!$D:$D=Int.Out!E31),"")),IF(F31=0,"",IFERROR(_xlfn._xlws.FILTER(MT.Out!$C:$C,MT.Out!$D:$D=Int.Out!F31),""))),".."),TRUE),1,1,TRUE)))),"")</f>
        <v/>
      </c>
      <c r="S31" s="4" t="str" cm="1">
        <f t="array" ref="S31">IF(OR(C31=0,C31=""),"",_xlfn._xlws.FILTER(MT.Out!$E:$E,MT.Out!$D:$D=Int.Out!C31))</f>
        <v/>
      </c>
      <c r="T31" s="4" t="str" cm="1">
        <f t="array" ref="T31">IF(OR(D31=0,D31=""),"",_xlfn._xlws.FILTER(MT.Out!$E:$E,MT.Out!$D:$D=Int.Out!D31))</f>
        <v/>
      </c>
      <c r="U31" s="4" t="str" cm="1">
        <f t="array" ref="U31">IF(OR(E31=0,E31=""),"",_xlfn._xlws.FILTER(MT.Out!$E:$E,MT.Out!$D:$D=Int.Out!E31))</f>
        <v/>
      </c>
      <c r="V31" s="4" t="str" cm="1">
        <f t="array" ref="V31">IF(OR(F31=0,F31=""),"",_xlfn._xlws.FILTER(MT.Out!$E:$E,MT.Out!$D:$D=Int.Out!F31))</f>
        <v/>
      </c>
      <c r="W31" s="4" t="str" cm="1">
        <f t="array" ref="W31">IF(OR(S31=0,S31=""),"",IF($H31="Mulched (left on surface)",IFERROR(_xlfn._xlws.FILTER(Prod.Out!$H:$H,Prod.Out!$B:$B=S31),""),IF($H31="Incorporated",IFERROR(_xlfn._xlws.FILTER(Prod.Out!$I:$I,Prod.Out!$B:$B=S31),""),IF($H31="Retained (unknown if mulched/incorp.)",IFERROR(_xlfn._xlws.FILTER(Prod.Out!$J:$J,Prod.Out!$B:$B=S31),""),""))))</f>
        <v/>
      </c>
      <c r="X31" s="4" t="str" cm="1">
        <f t="array" ref="X31">IF(OR(T31=0,T31=""),"",IF($H31="Mulched (left on surface)",IFERROR(_xlfn._xlws.FILTER(Prod.Out!$H:$H,Prod.Out!$B:$B=T31),""),IF($H31="Incorporated",IFERROR(_xlfn._xlws.FILTER(Prod.Out!$I:$I,Prod.Out!$B:$B=T31),""),IF($H31="Retained (unknown if mulched/incorp.)",IFERROR(_xlfn._xlws.FILTER(Prod.Out!$J:$J,Prod.Out!$B:$B=T31),""),""))))</f>
        <v/>
      </c>
      <c r="Y31" s="4" t="str" cm="1">
        <f t="array" ref="Y31">IF(OR(U31=0,U31=""),"",IF($H31="Mulched (left on surface)",IFERROR(_xlfn._xlws.FILTER(Prod.Out!$H:$H,Prod.Out!$B:$B=U31),""),IF($H31="Incorporated",IFERROR(_xlfn._xlws.FILTER(Prod.Out!$I:$I,Prod.Out!$B:$B=U31),""),IF($H31="Retained (unknown if mulched/incorp.)",IFERROR(_xlfn._xlws.FILTER(Prod.Out!$J:$J,Prod.Out!$B:$B=U31),""),""))))</f>
        <v/>
      </c>
      <c r="Z31" s="4" t="str" cm="1">
        <f t="array" ref="Z31">IF(OR(V31=0,V31=""),"",IF($H31="Mulched (left on surface)",IFERROR(_xlfn._xlws.FILTER(Prod.Out!$H:$H,Prod.Out!$B:$B=V31),""),IF($H31="Incorporated",IFERROR(_xlfn._xlws.FILTER(Prod.Out!$I:$I,Prod.Out!$B:$B=V31),""),IF($H31="Retained (unknown if mulched/incorp.)",IFERROR(_xlfn._xlws.FILTER(Prod.Out!$J:$J,Prod.Out!$B:$B=V31),""),""))))</f>
        <v/>
      </c>
      <c r="AA31" s="4" t="str">
        <f t="shared" si="2"/>
        <v/>
      </c>
    </row>
    <row r="32" spans="1:27" x14ac:dyDescent="0.35">
      <c r="A32" s="490" t="str" cm="1">
        <f t="array" ref="A32">IFERROR(_xlfn.TEXTJOIN("..",TRUE,TRANSPOSE(_xlfn._xlws.FILTER(Intercrop!AG$3:AG$4,Intercrop!AG$5:AG$5&lt;&gt;""))),"")</f>
        <v/>
      </c>
      <c r="B32" s="490"/>
      <c r="C32" s="490"/>
      <c r="D32" s="490"/>
      <c r="E32" s="490"/>
      <c r="F32" s="490"/>
      <c r="G32" s="490" t="str">
        <f t="shared" si="0"/>
        <v/>
      </c>
      <c r="H32" s="490"/>
      <c r="I32" s="490"/>
      <c r="J32" s="490"/>
      <c r="K32" s="490"/>
      <c r="L32" s="490"/>
      <c r="M32" s="490"/>
      <c r="N32" s="490"/>
      <c r="O32" s="4" t="str" cm="1">
        <f t="array" ref="O32">IF(OR(ISBLANK(B32),B32=""),"",_xlfn.TEXTJOIN("-",TRUE,_xlfn._xlws.SORT(_xlfn.UNIQUE(SplitWords(_xlfn.TEXTJOIN("-",TRUE,IF(C32=0,"",IFERROR(_xlfn._xlws.FILTER(MT.Out!$A:$A,MT.Out!$D:$D=Int.Out!C32),"")),IF(D32=0,"",IFERROR(_xlfn._xlws.FILTER(MT.Out!$A:$A,MT.Out!$D:$D=Int.Out!D32),"")),IF(E32=0,"",IFERROR(_xlfn._xlws.FILTER(MT.Out!$A:$A,MT.Out!$D:$D=Int.Out!E32),"")),IF(F32=0,"",IFERROR(_xlfn._xlws.FILTER(MT.Out!$A:$A,MT.Out!$D:$D=Int.Out!F32),"")),L32),"-"),TRUE),1,1,TRUE)))</f>
        <v/>
      </c>
      <c r="P32" s="4" t="str" cm="1">
        <f t="array" ref="P32">IFERROR(IF(AND(H32&lt;&gt;0,H32&lt;&gt;""),_xlfn.TEXTJOIN("-",TRUE,_xlfn.UNIQUE(W32:Z32,TRUE)),IF(OR(ISBLANK(B32),B32=""),"",_xlfn.TEXTJOIN("-",TRUE,_xlfn._xlws.SORT(_xlfn.UNIQUE(SplitWords(_xlfn.TEXTJOIN("-",TRUE,IF(C32=0,"",IFERROR(_xlfn._xlws.FILTER(MT.Out!$B:$B,MT.Out!$D:$D=Int.Out!C32),"")),IF(D32=0,"",IFERROR(_xlfn._xlws.FILTER(MT.Out!$B:$B,MT.Out!$D:$D=Int.Out!D32),"")),IF(E32=0,"",IFERROR(_xlfn._xlws.FILTER(MT.Out!$B:$B,MT.Out!$D:$D=Int.Out!E32),"")),IF(F32=0,"",IFERROR(_xlfn._xlws.FILTER(MT.Out!$B:$B,MT.Out!$D:$D=Int.Out!F32),""))),"-"),TRUE),1,1,TRUE)))),"")</f>
        <v/>
      </c>
      <c r="Q32" s="4" t="str" cm="1">
        <f t="array" ref="Q32">IFERROR(IF(AND(H32&lt;&gt;0,H32&lt;&gt;""),_xlfn.TEXTJOIN("..",TRUE,_xlfn.UNIQUE(W32:Z32,TRUE)),IF(OR(ISBLANK(B32),B32=""),"",_xlfn.TEXTJOIN("..",TRUE,_xlfn._xlws.SORT(_xlfn.UNIQUE(SplitWords(_xlfn.TEXTJOIN("..",TRUE,IF(C32=0,"",IFERROR(_xlfn._xlws.FILTER(MT.Out!$C:$C,MT.Out!$D:$D=Int.Out!C32),"")),IF(D32=0,"",IFERROR(_xlfn._xlws.FILTER(MT.Out!$C:$C,MT.Out!$D:$D=Int.Out!D32),"")),IF(E32=0,"",IFERROR(_xlfn._xlws.FILTER(MT.Out!$C:$C,MT.Out!$D:$D=Int.Out!E32),"")),IF(F32=0,"",IFERROR(_xlfn._xlws.FILTER(MT.Out!$C:$C,MT.Out!$D:$D=Int.Out!F32),""))),".."),TRUE),1,1,TRUE)))),"")</f>
        <v/>
      </c>
      <c r="S32" s="4" t="str" cm="1">
        <f t="array" ref="S32">IF(OR(C32=0,C32=""),"",_xlfn._xlws.FILTER(MT.Out!$E:$E,MT.Out!$D:$D=Int.Out!C32))</f>
        <v/>
      </c>
      <c r="T32" s="4" t="str" cm="1">
        <f t="array" ref="T32">IF(OR(D32=0,D32=""),"",_xlfn._xlws.FILTER(MT.Out!$E:$E,MT.Out!$D:$D=Int.Out!D32))</f>
        <v/>
      </c>
      <c r="U32" s="4" t="str" cm="1">
        <f t="array" ref="U32">IF(OR(E32=0,E32=""),"",_xlfn._xlws.FILTER(MT.Out!$E:$E,MT.Out!$D:$D=Int.Out!E32))</f>
        <v/>
      </c>
      <c r="V32" s="4" t="str" cm="1">
        <f t="array" ref="V32">IF(OR(F32=0,F32=""),"",_xlfn._xlws.FILTER(MT.Out!$E:$E,MT.Out!$D:$D=Int.Out!F32))</f>
        <v/>
      </c>
      <c r="W32" s="4" t="str" cm="1">
        <f t="array" ref="W32">IF(OR(S32=0,S32=""),"",IF($H32="Mulched (left on surface)",IFERROR(_xlfn._xlws.FILTER(Prod.Out!$H:$H,Prod.Out!$B:$B=S32),""),IF($H32="Incorporated",IFERROR(_xlfn._xlws.FILTER(Prod.Out!$I:$I,Prod.Out!$B:$B=S32),""),IF($H32="Retained (unknown if mulched/incorp.)",IFERROR(_xlfn._xlws.FILTER(Prod.Out!$J:$J,Prod.Out!$B:$B=S32),""),""))))</f>
        <v/>
      </c>
      <c r="X32" s="4" t="str" cm="1">
        <f t="array" ref="X32">IF(OR(T32=0,T32=""),"",IF($H32="Mulched (left on surface)",IFERROR(_xlfn._xlws.FILTER(Prod.Out!$H:$H,Prod.Out!$B:$B=T32),""),IF($H32="Incorporated",IFERROR(_xlfn._xlws.FILTER(Prod.Out!$I:$I,Prod.Out!$B:$B=T32),""),IF($H32="Retained (unknown if mulched/incorp.)",IFERROR(_xlfn._xlws.FILTER(Prod.Out!$J:$J,Prod.Out!$B:$B=T32),""),""))))</f>
        <v/>
      </c>
      <c r="Y32" s="4" t="str" cm="1">
        <f t="array" ref="Y32">IF(OR(U32=0,U32=""),"",IF($H32="Mulched (left on surface)",IFERROR(_xlfn._xlws.FILTER(Prod.Out!$H:$H,Prod.Out!$B:$B=U32),""),IF($H32="Incorporated",IFERROR(_xlfn._xlws.FILTER(Prod.Out!$I:$I,Prod.Out!$B:$B=U32),""),IF($H32="Retained (unknown if mulched/incorp.)",IFERROR(_xlfn._xlws.FILTER(Prod.Out!$J:$J,Prod.Out!$B:$B=U32),""),""))))</f>
        <v/>
      </c>
      <c r="Z32" s="4" t="str" cm="1">
        <f t="array" ref="Z32">IF(OR(V32=0,V32=""),"",IF($H32="Mulched (left on surface)",IFERROR(_xlfn._xlws.FILTER(Prod.Out!$H:$H,Prod.Out!$B:$B=V32),""),IF($H32="Incorporated",IFERROR(_xlfn._xlws.FILTER(Prod.Out!$I:$I,Prod.Out!$B:$B=V32),""),IF($H32="Retained (unknown if mulched/incorp.)",IFERROR(_xlfn._xlws.FILTER(Prod.Out!$J:$J,Prod.Out!$B:$B=V32),""),""))))</f>
        <v/>
      </c>
      <c r="AA32" s="4" t="str">
        <f t="shared" ref="AA32:AA41" si="3">_xlfn.TEXTJOIN("..",TRUE,S32:V32)</f>
        <v/>
      </c>
    </row>
    <row r="33" spans="1:27" x14ac:dyDescent="0.35">
      <c r="A33" s="490" t="str" cm="1">
        <f t="array" ref="A33">IFERROR(_xlfn.TEXTJOIN("..",TRUE,TRANSPOSE(_xlfn._xlws.FILTER(Intercrop!AH$3:AH$4,Intercrop!AH$5:AH$5&lt;&gt;""))),"")</f>
        <v/>
      </c>
      <c r="B33" s="490"/>
      <c r="C33" s="490"/>
      <c r="D33" s="490"/>
      <c r="E33" s="490"/>
      <c r="F33" s="490"/>
      <c r="G33" s="490" t="str">
        <f t="shared" si="0"/>
        <v/>
      </c>
      <c r="H33" s="490"/>
      <c r="I33" s="490"/>
      <c r="J33" s="490"/>
      <c r="K33" s="490"/>
      <c r="L33" s="490"/>
      <c r="M33" s="490"/>
      <c r="N33" s="490"/>
      <c r="O33" s="4" t="str" cm="1">
        <f t="array" ref="O33">IF(OR(ISBLANK(B33),B33=""),"",_xlfn.TEXTJOIN("-",TRUE,_xlfn._xlws.SORT(_xlfn.UNIQUE(SplitWords(_xlfn.TEXTJOIN("-",TRUE,IF(C33=0,"",IFERROR(_xlfn._xlws.FILTER(MT.Out!$A:$A,MT.Out!$D:$D=Int.Out!C33),"")),IF(D33=0,"",IFERROR(_xlfn._xlws.FILTER(MT.Out!$A:$A,MT.Out!$D:$D=Int.Out!D33),"")),IF(E33=0,"",IFERROR(_xlfn._xlws.FILTER(MT.Out!$A:$A,MT.Out!$D:$D=Int.Out!E33),"")),IF(F33=0,"",IFERROR(_xlfn._xlws.FILTER(MT.Out!$A:$A,MT.Out!$D:$D=Int.Out!F33),"")),L33),"-"),TRUE),1,1,TRUE)))</f>
        <v/>
      </c>
      <c r="P33" s="4" t="str" cm="1">
        <f t="array" ref="P33">IFERROR(IF(AND(H33&lt;&gt;0,H33&lt;&gt;""),_xlfn.TEXTJOIN("-",TRUE,_xlfn.UNIQUE(W33:Z33,TRUE)),IF(OR(ISBLANK(B33),B33=""),"",_xlfn.TEXTJOIN("-",TRUE,_xlfn._xlws.SORT(_xlfn.UNIQUE(SplitWords(_xlfn.TEXTJOIN("-",TRUE,IF(C33=0,"",IFERROR(_xlfn._xlws.FILTER(MT.Out!$B:$B,MT.Out!$D:$D=Int.Out!C33),"")),IF(D33=0,"",IFERROR(_xlfn._xlws.FILTER(MT.Out!$B:$B,MT.Out!$D:$D=Int.Out!D33),"")),IF(E33=0,"",IFERROR(_xlfn._xlws.FILTER(MT.Out!$B:$B,MT.Out!$D:$D=Int.Out!E33),"")),IF(F33=0,"",IFERROR(_xlfn._xlws.FILTER(MT.Out!$B:$B,MT.Out!$D:$D=Int.Out!F33),""))),"-"),TRUE),1,1,TRUE)))),"")</f>
        <v/>
      </c>
      <c r="Q33" s="4" t="str" cm="1">
        <f t="array" ref="Q33">IFERROR(IF(AND(H33&lt;&gt;0,H33&lt;&gt;""),_xlfn.TEXTJOIN("..",TRUE,_xlfn.UNIQUE(W33:Z33,TRUE)),IF(OR(ISBLANK(B33),B33=""),"",_xlfn.TEXTJOIN("..",TRUE,_xlfn._xlws.SORT(_xlfn.UNIQUE(SplitWords(_xlfn.TEXTJOIN("..",TRUE,IF(C33=0,"",IFERROR(_xlfn._xlws.FILTER(MT.Out!$C:$C,MT.Out!$D:$D=Int.Out!C33),"")),IF(D33=0,"",IFERROR(_xlfn._xlws.FILTER(MT.Out!$C:$C,MT.Out!$D:$D=Int.Out!D33),"")),IF(E33=0,"",IFERROR(_xlfn._xlws.FILTER(MT.Out!$C:$C,MT.Out!$D:$D=Int.Out!E33),"")),IF(F33=0,"",IFERROR(_xlfn._xlws.FILTER(MT.Out!$C:$C,MT.Out!$D:$D=Int.Out!F33),""))),".."),TRUE),1,1,TRUE)))),"")</f>
        <v/>
      </c>
      <c r="S33" s="4" t="str" cm="1">
        <f t="array" ref="S33">IF(OR(C33=0,C33=""),"",_xlfn._xlws.FILTER(MT.Out!$E:$E,MT.Out!$D:$D=Int.Out!C33))</f>
        <v/>
      </c>
      <c r="T33" s="4" t="str" cm="1">
        <f t="array" ref="T33">IF(OR(D33=0,D33=""),"",_xlfn._xlws.FILTER(MT.Out!$E:$E,MT.Out!$D:$D=Int.Out!D33))</f>
        <v/>
      </c>
      <c r="U33" s="4" t="str" cm="1">
        <f t="array" ref="U33">IF(OR(E33=0,E33=""),"",_xlfn._xlws.FILTER(MT.Out!$E:$E,MT.Out!$D:$D=Int.Out!E33))</f>
        <v/>
      </c>
      <c r="V33" s="4" t="str" cm="1">
        <f t="array" ref="V33">IF(OR(F33=0,F33=""),"",_xlfn._xlws.FILTER(MT.Out!$E:$E,MT.Out!$D:$D=Int.Out!F33))</f>
        <v/>
      </c>
      <c r="W33" s="4" t="str" cm="1">
        <f t="array" ref="W33">IF(OR(S33=0,S33=""),"",IF($H33="Mulched (left on surface)",IFERROR(_xlfn._xlws.FILTER(Prod.Out!$H:$H,Prod.Out!$B:$B=S33),""),IF($H33="Incorporated",IFERROR(_xlfn._xlws.FILTER(Prod.Out!$I:$I,Prod.Out!$B:$B=S33),""),IF($H33="Retained (unknown if mulched/incorp.)",IFERROR(_xlfn._xlws.FILTER(Prod.Out!$J:$J,Prod.Out!$B:$B=S33),""),""))))</f>
        <v/>
      </c>
      <c r="X33" s="4" t="str" cm="1">
        <f t="array" ref="X33">IF(OR(T33=0,T33=""),"",IF($H33="Mulched (left on surface)",IFERROR(_xlfn._xlws.FILTER(Prod.Out!$H:$H,Prod.Out!$B:$B=T33),""),IF($H33="Incorporated",IFERROR(_xlfn._xlws.FILTER(Prod.Out!$I:$I,Prod.Out!$B:$B=T33),""),IF($H33="Retained (unknown if mulched/incorp.)",IFERROR(_xlfn._xlws.FILTER(Prod.Out!$J:$J,Prod.Out!$B:$B=T33),""),""))))</f>
        <v/>
      </c>
      <c r="Y33" s="4" t="str" cm="1">
        <f t="array" ref="Y33">IF(OR(U33=0,U33=""),"",IF($H33="Mulched (left on surface)",IFERROR(_xlfn._xlws.FILTER(Prod.Out!$H:$H,Prod.Out!$B:$B=U33),""),IF($H33="Incorporated",IFERROR(_xlfn._xlws.FILTER(Prod.Out!$I:$I,Prod.Out!$B:$B=U33),""),IF($H33="Retained (unknown if mulched/incorp.)",IFERROR(_xlfn._xlws.FILTER(Prod.Out!$J:$J,Prod.Out!$B:$B=U33),""),""))))</f>
        <v/>
      </c>
      <c r="Z33" s="4" t="str" cm="1">
        <f t="array" ref="Z33">IF(OR(V33=0,V33=""),"",IF($H33="Mulched (left on surface)",IFERROR(_xlfn._xlws.FILTER(Prod.Out!$H:$H,Prod.Out!$B:$B=V33),""),IF($H33="Incorporated",IFERROR(_xlfn._xlws.FILTER(Prod.Out!$I:$I,Prod.Out!$B:$B=V33),""),IF($H33="Retained (unknown if mulched/incorp.)",IFERROR(_xlfn._xlws.FILTER(Prod.Out!$J:$J,Prod.Out!$B:$B=V33),""),""))))</f>
        <v/>
      </c>
      <c r="AA33" s="4" t="str">
        <f t="shared" si="3"/>
        <v/>
      </c>
    </row>
    <row r="34" spans="1:27" x14ac:dyDescent="0.35">
      <c r="A34" s="490" t="str" cm="1">
        <f t="array" ref="A34">IFERROR(_xlfn.TEXTJOIN("..",TRUE,TRANSPOSE(_xlfn._xlws.FILTER(Intercrop!AI$3:AI$4,Intercrop!AI$5:AI$5&lt;&gt;""))),"")</f>
        <v/>
      </c>
      <c r="B34" s="490"/>
      <c r="C34" s="490"/>
      <c r="D34" s="490"/>
      <c r="E34" s="490"/>
      <c r="F34" s="490"/>
      <c r="G34" s="490" t="str">
        <f t="shared" si="0"/>
        <v/>
      </c>
      <c r="H34" s="490"/>
      <c r="I34" s="490"/>
      <c r="J34" s="490"/>
      <c r="K34" s="490"/>
      <c r="L34" s="490"/>
      <c r="M34" s="490"/>
      <c r="N34" s="490"/>
      <c r="O34" s="4" t="str" cm="1">
        <f t="array" ref="O34">IF(OR(ISBLANK(B34),B34=""),"",_xlfn.TEXTJOIN("-",TRUE,_xlfn._xlws.SORT(_xlfn.UNIQUE(SplitWords(_xlfn.TEXTJOIN("-",TRUE,IF(C34=0,"",IFERROR(_xlfn._xlws.FILTER(MT.Out!$A:$A,MT.Out!$D:$D=Int.Out!C34),"")),IF(D34=0,"",IFERROR(_xlfn._xlws.FILTER(MT.Out!$A:$A,MT.Out!$D:$D=Int.Out!D34),"")),IF(E34=0,"",IFERROR(_xlfn._xlws.FILTER(MT.Out!$A:$A,MT.Out!$D:$D=Int.Out!E34),"")),IF(F34=0,"",IFERROR(_xlfn._xlws.FILTER(MT.Out!$A:$A,MT.Out!$D:$D=Int.Out!F34),"")),L34),"-"),TRUE),1,1,TRUE)))</f>
        <v/>
      </c>
      <c r="P34" s="4" t="str" cm="1">
        <f t="array" ref="P34">IFERROR(IF(AND(H34&lt;&gt;0,H34&lt;&gt;""),_xlfn.TEXTJOIN("-",TRUE,_xlfn.UNIQUE(W34:Z34,TRUE)),IF(OR(ISBLANK(B34),B34=""),"",_xlfn.TEXTJOIN("-",TRUE,_xlfn._xlws.SORT(_xlfn.UNIQUE(SplitWords(_xlfn.TEXTJOIN("-",TRUE,IF(C34=0,"",IFERROR(_xlfn._xlws.FILTER(MT.Out!$B:$B,MT.Out!$D:$D=Int.Out!C34),"")),IF(D34=0,"",IFERROR(_xlfn._xlws.FILTER(MT.Out!$B:$B,MT.Out!$D:$D=Int.Out!D34),"")),IF(E34=0,"",IFERROR(_xlfn._xlws.FILTER(MT.Out!$B:$B,MT.Out!$D:$D=Int.Out!E34),"")),IF(F34=0,"",IFERROR(_xlfn._xlws.FILTER(MT.Out!$B:$B,MT.Out!$D:$D=Int.Out!F34),""))),"-"),TRUE),1,1,TRUE)))),"")</f>
        <v/>
      </c>
      <c r="Q34" s="4" t="str" cm="1">
        <f t="array" ref="Q34">IFERROR(IF(AND(H34&lt;&gt;0,H34&lt;&gt;""),_xlfn.TEXTJOIN("..",TRUE,_xlfn.UNIQUE(W34:Z34,TRUE)),IF(OR(ISBLANK(B34),B34=""),"",_xlfn.TEXTJOIN("..",TRUE,_xlfn._xlws.SORT(_xlfn.UNIQUE(SplitWords(_xlfn.TEXTJOIN("..",TRUE,IF(C34=0,"",IFERROR(_xlfn._xlws.FILTER(MT.Out!$C:$C,MT.Out!$D:$D=Int.Out!C34),"")),IF(D34=0,"",IFERROR(_xlfn._xlws.FILTER(MT.Out!$C:$C,MT.Out!$D:$D=Int.Out!D34),"")),IF(E34=0,"",IFERROR(_xlfn._xlws.FILTER(MT.Out!$C:$C,MT.Out!$D:$D=Int.Out!E34),"")),IF(F34=0,"",IFERROR(_xlfn._xlws.FILTER(MT.Out!$C:$C,MT.Out!$D:$D=Int.Out!F34),""))),".."),TRUE),1,1,TRUE)))),"")</f>
        <v/>
      </c>
      <c r="S34" s="4" t="str" cm="1">
        <f t="array" ref="S34">IF(OR(C34=0,C34=""),"",_xlfn._xlws.FILTER(MT.Out!$E:$E,MT.Out!$D:$D=Int.Out!C34))</f>
        <v/>
      </c>
      <c r="T34" s="4" t="str" cm="1">
        <f t="array" ref="T34">IF(OR(D34=0,D34=""),"",_xlfn._xlws.FILTER(MT.Out!$E:$E,MT.Out!$D:$D=Int.Out!D34))</f>
        <v/>
      </c>
      <c r="U34" s="4" t="str" cm="1">
        <f t="array" ref="U34">IF(OR(E34=0,E34=""),"",_xlfn._xlws.FILTER(MT.Out!$E:$E,MT.Out!$D:$D=Int.Out!E34))</f>
        <v/>
      </c>
      <c r="V34" s="4" t="str" cm="1">
        <f t="array" ref="V34">IF(OR(F34=0,F34=""),"",_xlfn._xlws.FILTER(MT.Out!$E:$E,MT.Out!$D:$D=Int.Out!F34))</f>
        <v/>
      </c>
      <c r="W34" s="4" t="str" cm="1">
        <f t="array" ref="W34">IF(OR(S34=0,S34=""),"",IF($H34="Mulched (left on surface)",IFERROR(_xlfn._xlws.FILTER(Prod.Out!$H:$H,Prod.Out!$B:$B=S34),""),IF($H34="Incorporated",IFERROR(_xlfn._xlws.FILTER(Prod.Out!$I:$I,Prod.Out!$B:$B=S34),""),IF($H34="Retained (unknown if mulched/incorp.)",IFERROR(_xlfn._xlws.FILTER(Prod.Out!$J:$J,Prod.Out!$B:$B=S34),""),""))))</f>
        <v/>
      </c>
      <c r="X34" s="4" t="str" cm="1">
        <f t="array" ref="X34">IF(OR(T34=0,T34=""),"",IF($H34="Mulched (left on surface)",IFERROR(_xlfn._xlws.FILTER(Prod.Out!$H:$H,Prod.Out!$B:$B=T34),""),IF($H34="Incorporated",IFERROR(_xlfn._xlws.FILTER(Prod.Out!$I:$I,Prod.Out!$B:$B=T34),""),IF($H34="Retained (unknown if mulched/incorp.)",IFERROR(_xlfn._xlws.FILTER(Prod.Out!$J:$J,Prod.Out!$B:$B=T34),""),""))))</f>
        <v/>
      </c>
      <c r="Y34" s="4" t="str" cm="1">
        <f t="array" ref="Y34">IF(OR(U34=0,U34=""),"",IF($H34="Mulched (left on surface)",IFERROR(_xlfn._xlws.FILTER(Prod.Out!$H:$H,Prod.Out!$B:$B=U34),""),IF($H34="Incorporated",IFERROR(_xlfn._xlws.FILTER(Prod.Out!$I:$I,Prod.Out!$B:$B=U34),""),IF($H34="Retained (unknown if mulched/incorp.)",IFERROR(_xlfn._xlws.FILTER(Prod.Out!$J:$J,Prod.Out!$B:$B=U34),""),""))))</f>
        <v/>
      </c>
      <c r="Z34" s="4" t="str" cm="1">
        <f t="array" ref="Z34">IF(OR(V34=0,V34=""),"",IF($H34="Mulched (left on surface)",IFERROR(_xlfn._xlws.FILTER(Prod.Out!$H:$H,Prod.Out!$B:$B=V34),""),IF($H34="Incorporated",IFERROR(_xlfn._xlws.FILTER(Prod.Out!$I:$I,Prod.Out!$B:$B=V34),""),IF($H34="Retained (unknown if mulched/incorp.)",IFERROR(_xlfn._xlws.FILTER(Prod.Out!$J:$J,Prod.Out!$B:$B=V34),""),""))))</f>
        <v/>
      </c>
      <c r="AA34" s="4" t="str">
        <f t="shared" si="3"/>
        <v/>
      </c>
    </row>
    <row r="35" spans="1:27" x14ac:dyDescent="0.35">
      <c r="A35" s="490" t="str" cm="1">
        <f t="array" ref="A35">IFERROR(_xlfn.TEXTJOIN("..",TRUE,TRANSPOSE(_xlfn._xlws.FILTER(Intercrop!AJ$3:AJ$4,Intercrop!AJ$5:AJ$5&lt;&gt;""))),"")</f>
        <v/>
      </c>
      <c r="G35" s="490" t="str">
        <f t="shared" si="0"/>
        <v/>
      </c>
      <c r="O35" s="4" t="str" cm="1">
        <f t="array" ref="O35">IF(OR(ISBLANK(B35),B35=""),"",_xlfn.TEXTJOIN("-",TRUE,_xlfn._xlws.SORT(_xlfn.UNIQUE(SplitWords(_xlfn.TEXTJOIN("-",TRUE,IF(C35=0,"",IFERROR(_xlfn._xlws.FILTER(MT.Out!$A:$A,MT.Out!$D:$D=Int.Out!C35),"")),IF(D35=0,"",IFERROR(_xlfn._xlws.FILTER(MT.Out!$A:$A,MT.Out!$D:$D=Int.Out!D35),"")),IF(E35=0,"",IFERROR(_xlfn._xlws.FILTER(MT.Out!$A:$A,MT.Out!$D:$D=Int.Out!E35),"")),IF(F35=0,"",IFERROR(_xlfn._xlws.FILTER(MT.Out!$A:$A,MT.Out!$D:$D=Int.Out!F35),"")),L35),"-"),TRUE),1,1,TRUE)))</f>
        <v/>
      </c>
      <c r="P35" s="4" t="str" cm="1">
        <f t="array" ref="P35">IFERROR(IF(AND(H35&lt;&gt;0,H35&lt;&gt;""),_xlfn.TEXTJOIN("-",TRUE,_xlfn.UNIQUE(W35:Z35,TRUE)),IF(OR(ISBLANK(B35),B35=""),"",_xlfn.TEXTJOIN("-",TRUE,_xlfn._xlws.SORT(_xlfn.UNIQUE(SplitWords(_xlfn.TEXTJOIN("-",TRUE,IF(C35=0,"",IFERROR(_xlfn._xlws.FILTER(MT.Out!$B:$B,MT.Out!$D:$D=Int.Out!C35),"")),IF(D35=0,"",IFERROR(_xlfn._xlws.FILTER(MT.Out!$B:$B,MT.Out!$D:$D=Int.Out!D35),"")),IF(E35=0,"",IFERROR(_xlfn._xlws.FILTER(MT.Out!$B:$B,MT.Out!$D:$D=Int.Out!E35),"")),IF(F35=0,"",IFERROR(_xlfn._xlws.FILTER(MT.Out!$B:$B,MT.Out!$D:$D=Int.Out!F35),""))),"-"),TRUE),1,1,TRUE)))),"")</f>
        <v/>
      </c>
      <c r="Q35" s="4" t="str" cm="1">
        <f t="array" ref="Q35">IFERROR(IF(AND(H35&lt;&gt;0,H35&lt;&gt;""),_xlfn.TEXTJOIN("..",TRUE,_xlfn.UNIQUE(W35:Z35,TRUE)),IF(OR(ISBLANK(B35),B35=""),"",_xlfn.TEXTJOIN("..",TRUE,_xlfn._xlws.SORT(_xlfn.UNIQUE(SplitWords(_xlfn.TEXTJOIN("..",TRUE,IF(C35=0,"",IFERROR(_xlfn._xlws.FILTER(MT.Out!$C:$C,MT.Out!$D:$D=Int.Out!C35),"")),IF(D35=0,"",IFERROR(_xlfn._xlws.FILTER(MT.Out!$C:$C,MT.Out!$D:$D=Int.Out!D35),"")),IF(E35=0,"",IFERROR(_xlfn._xlws.FILTER(MT.Out!$C:$C,MT.Out!$D:$D=Int.Out!E35),"")),IF(F35=0,"",IFERROR(_xlfn._xlws.FILTER(MT.Out!$C:$C,MT.Out!$D:$D=Int.Out!F35),""))),".."),TRUE),1,1,TRUE)))),"")</f>
        <v/>
      </c>
      <c r="S35" s="4" t="str" cm="1">
        <f t="array" ref="S35">IF(OR(C35=0,C35=""),"",_xlfn._xlws.FILTER(MT.Out!$E:$E,MT.Out!$D:$D=Int.Out!C35))</f>
        <v/>
      </c>
      <c r="T35" s="4" t="str" cm="1">
        <f t="array" ref="T35">IF(OR(D35=0,D35=""),"",_xlfn._xlws.FILTER(MT.Out!$E:$E,MT.Out!$D:$D=Int.Out!D35))</f>
        <v/>
      </c>
      <c r="U35" s="4" t="str" cm="1">
        <f t="array" ref="U35">IF(OR(E35=0,E35=""),"",_xlfn._xlws.FILTER(MT.Out!$E:$E,MT.Out!$D:$D=Int.Out!E35))</f>
        <v/>
      </c>
      <c r="V35" s="4" t="str" cm="1">
        <f t="array" ref="V35">IF(OR(F35=0,F35=""),"",_xlfn._xlws.FILTER(MT.Out!$E:$E,MT.Out!$D:$D=Int.Out!F35))</f>
        <v/>
      </c>
      <c r="W35" s="4" t="str" cm="1">
        <f t="array" ref="W35">IF(OR(S35=0,S35=""),"",IF($H35="Mulched (left on surface)",IFERROR(_xlfn._xlws.FILTER(Prod.Out!$H:$H,Prod.Out!$B:$B=S35),""),IF($H35="Incorporated",IFERROR(_xlfn._xlws.FILTER(Prod.Out!$I:$I,Prod.Out!$B:$B=S35),""),IF($H35="Retained (unknown if mulched/incorp.)",IFERROR(_xlfn._xlws.FILTER(Prod.Out!$J:$J,Prod.Out!$B:$B=S35),""),""))))</f>
        <v/>
      </c>
      <c r="X35" s="4" t="str" cm="1">
        <f t="array" ref="X35">IF(OR(T35=0,T35=""),"",IF($H35="Mulched (left on surface)",IFERROR(_xlfn._xlws.FILTER(Prod.Out!$H:$H,Prod.Out!$B:$B=T35),""),IF($H35="Incorporated",IFERROR(_xlfn._xlws.FILTER(Prod.Out!$I:$I,Prod.Out!$B:$B=T35),""),IF($H35="Retained (unknown if mulched/incorp.)",IFERROR(_xlfn._xlws.FILTER(Prod.Out!$J:$J,Prod.Out!$B:$B=T35),""),""))))</f>
        <v/>
      </c>
      <c r="Y35" s="4" t="str" cm="1">
        <f t="array" ref="Y35">IF(OR(U35=0,U35=""),"",IF($H35="Mulched (left on surface)",IFERROR(_xlfn._xlws.FILTER(Prod.Out!$H:$H,Prod.Out!$B:$B=U35),""),IF($H35="Incorporated",IFERROR(_xlfn._xlws.FILTER(Prod.Out!$I:$I,Prod.Out!$B:$B=U35),""),IF($H35="Retained (unknown if mulched/incorp.)",IFERROR(_xlfn._xlws.FILTER(Prod.Out!$J:$J,Prod.Out!$B:$B=U35),""),""))))</f>
        <v/>
      </c>
      <c r="Z35" s="4" t="str" cm="1">
        <f t="array" ref="Z35">IF(OR(V35=0,V35=""),"",IF($H35="Mulched (left on surface)",IFERROR(_xlfn._xlws.FILTER(Prod.Out!$H:$H,Prod.Out!$B:$B=V35),""),IF($H35="Incorporated",IFERROR(_xlfn._xlws.FILTER(Prod.Out!$I:$I,Prod.Out!$B:$B=V35),""),IF($H35="Retained (unknown if mulched/incorp.)",IFERROR(_xlfn._xlws.FILTER(Prod.Out!$J:$J,Prod.Out!$B:$B=V35),""),""))))</f>
        <v/>
      </c>
      <c r="AA35" s="4" t="str">
        <f t="shared" si="3"/>
        <v/>
      </c>
    </row>
    <row r="36" spans="1:27" x14ac:dyDescent="0.35">
      <c r="A36" s="490" t="str" cm="1">
        <f t="array" ref="A36">IFERROR(_xlfn.TEXTJOIN("..",TRUE,TRANSPOSE(_xlfn._xlws.FILTER(Intercrop!AK$3:AK$4,Intercrop!AK$5:AK$5&lt;&gt;""))),"")</f>
        <v/>
      </c>
      <c r="G36" s="490" t="str">
        <f t="shared" si="0"/>
        <v/>
      </c>
      <c r="O36" s="4" t="str" cm="1">
        <f t="array" ref="O36">IF(OR(ISBLANK(B36),B36=""),"",_xlfn.TEXTJOIN("-",TRUE,_xlfn._xlws.SORT(_xlfn.UNIQUE(SplitWords(_xlfn.TEXTJOIN("-",TRUE,IF(C36=0,"",IFERROR(_xlfn._xlws.FILTER(MT.Out!$A:$A,MT.Out!$D:$D=Int.Out!C36),"")),IF(D36=0,"",IFERROR(_xlfn._xlws.FILTER(MT.Out!$A:$A,MT.Out!$D:$D=Int.Out!D36),"")),IF(E36=0,"",IFERROR(_xlfn._xlws.FILTER(MT.Out!$A:$A,MT.Out!$D:$D=Int.Out!E36),"")),IF(F36=0,"",IFERROR(_xlfn._xlws.FILTER(MT.Out!$A:$A,MT.Out!$D:$D=Int.Out!F36),"")),L36),"-"),TRUE),1,1,TRUE)))</f>
        <v/>
      </c>
      <c r="P36" s="4" t="str" cm="1">
        <f t="array" ref="P36">IFERROR(IF(AND(H36&lt;&gt;0,H36&lt;&gt;""),_xlfn.TEXTJOIN("-",TRUE,_xlfn.UNIQUE(W36:Z36,TRUE)),IF(OR(ISBLANK(B36),B36=""),"",_xlfn.TEXTJOIN("-",TRUE,_xlfn._xlws.SORT(_xlfn.UNIQUE(SplitWords(_xlfn.TEXTJOIN("-",TRUE,IF(C36=0,"",IFERROR(_xlfn._xlws.FILTER(MT.Out!$B:$B,MT.Out!$D:$D=Int.Out!C36),"")),IF(D36=0,"",IFERROR(_xlfn._xlws.FILTER(MT.Out!$B:$B,MT.Out!$D:$D=Int.Out!D36),"")),IF(E36=0,"",IFERROR(_xlfn._xlws.FILTER(MT.Out!$B:$B,MT.Out!$D:$D=Int.Out!E36),"")),IF(F36=0,"",IFERROR(_xlfn._xlws.FILTER(MT.Out!$B:$B,MT.Out!$D:$D=Int.Out!F36),""))),"-"),TRUE),1,1,TRUE)))),"")</f>
        <v/>
      </c>
      <c r="Q36" s="4" t="str" cm="1">
        <f t="array" ref="Q36">IFERROR(IF(AND(H36&lt;&gt;0,H36&lt;&gt;""),_xlfn.TEXTJOIN("..",TRUE,_xlfn.UNIQUE(W36:Z36,TRUE)),IF(OR(ISBLANK(B36),B36=""),"",_xlfn.TEXTJOIN("..",TRUE,_xlfn._xlws.SORT(_xlfn.UNIQUE(SplitWords(_xlfn.TEXTJOIN("..",TRUE,IF(C36=0,"",IFERROR(_xlfn._xlws.FILTER(MT.Out!$C:$C,MT.Out!$D:$D=Int.Out!C36),"")),IF(D36=0,"",IFERROR(_xlfn._xlws.FILTER(MT.Out!$C:$C,MT.Out!$D:$D=Int.Out!D36),"")),IF(E36=0,"",IFERROR(_xlfn._xlws.FILTER(MT.Out!$C:$C,MT.Out!$D:$D=Int.Out!E36),"")),IF(F36=0,"",IFERROR(_xlfn._xlws.FILTER(MT.Out!$C:$C,MT.Out!$D:$D=Int.Out!F36),""))),".."),TRUE),1,1,TRUE)))),"")</f>
        <v/>
      </c>
      <c r="S36" s="4" t="str" cm="1">
        <f t="array" ref="S36">IF(OR(C36=0,C36=""),"",_xlfn._xlws.FILTER(MT.Out!$E:$E,MT.Out!$D:$D=Int.Out!C36))</f>
        <v/>
      </c>
      <c r="T36" s="4" t="str" cm="1">
        <f t="array" ref="T36">IF(OR(D36=0,D36=""),"",_xlfn._xlws.FILTER(MT.Out!$E:$E,MT.Out!$D:$D=Int.Out!D36))</f>
        <v/>
      </c>
      <c r="U36" s="4" t="str" cm="1">
        <f t="array" ref="U36">IF(OR(E36=0,E36=""),"",_xlfn._xlws.FILTER(MT.Out!$E:$E,MT.Out!$D:$D=Int.Out!E36))</f>
        <v/>
      </c>
      <c r="V36" s="4" t="str" cm="1">
        <f t="array" ref="V36">IF(OR(F36=0,F36=""),"",_xlfn._xlws.FILTER(MT.Out!$E:$E,MT.Out!$D:$D=Int.Out!F36))</f>
        <v/>
      </c>
      <c r="W36" s="4" t="str" cm="1">
        <f t="array" ref="W36">IF(OR(S36=0,S36=""),"",IF($H36="Mulched (left on surface)",IFERROR(_xlfn._xlws.FILTER(Prod.Out!$H:$H,Prod.Out!$B:$B=S36),""),IF($H36="Incorporated",IFERROR(_xlfn._xlws.FILTER(Prod.Out!$I:$I,Prod.Out!$B:$B=S36),""),IF($H36="Retained (unknown if mulched/incorp.)",IFERROR(_xlfn._xlws.FILTER(Prod.Out!$J:$J,Prod.Out!$B:$B=S36),""),""))))</f>
        <v/>
      </c>
      <c r="X36" s="4" t="str" cm="1">
        <f t="array" ref="X36">IF(OR(T36=0,T36=""),"",IF($H36="Mulched (left on surface)",IFERROR(_xlfn._xlws.FILTER(Prod.Out!$H:$H,Prod.Out!$B:$B=T36),""),IF($H36="Incorporated",IFERROR(_xlfn._xlws.FILTER(Prod.Out!$I:$I,Prod.Out!$B:$B=T36),""),IF($H36="Retained (unknown if mulched/incorp.)",IFERROR(_xlfn._xlws.FILTER(Prod.Out!$J:$J,Prod.Out!$B:$B=T36),""),""))))</f>
        <v/>
      </c>
      <c r="Y36" s="4" t="str" cm="1">
        <f t="array" ref="Y36">IF(OR(U36=0,U36=""),"",IF($H36="Mulched (left on surface)",IFERROR(_xlfn._xlws.FILTER(Prod.Out!$H:$H,Prod.Out!$B:$B=U36),""),IF($H36="Incorporated",IFERROR(_xlfn._xlws.FILTER(Prod.Out!$I:$I,Prod.Out!$B:$B=U36),""),IF($H36="Retained (unknown if mulched/incorp.)",IFERROR(_xlfn._xlws.FILTER(Prod.Out!$J:$J,Prod.Out!$B:$B=U36),""),""))))</f>
        <v/>
      </c>
      <c r="Z36" s="4" t="str" cm="1">
        <f t="array" ref="Z36">IF(OR(V36=0,V36=""),"",IF($H36="Mulched (left on surface)",IFERROR(_xlfn._xlws.FILTER(Prod.Out!$H:$H,Prod.Out!$B:$B=V36),""),IF($H36="Incorporated",IFERROR(_xlfn._xlws.FILTER(Prod.Out!$I:$I,Prod.Out!$B:$B=V36),""),IF($H36="Retained (unknown if mulched/incorp.)",IFERROR(_xlfn._xlws.FILTER(Prod.Out!$J:$J,Prod.Out!$B:$B=V36),""),""))))</f>
        <v/>
      </c>
      <c r="AA36" s="4" t="str">
        <f t="shared" si="3"/>
        <v/>
      </c>
    </row>
    <row r="37" spans="1:27" x14ac:dyDescent="0.35">
      <c r="A37" s="490" t="str" cm="1">
        <f t="array" ref="A37">IFERROR(_xlfn.TEXTJOIN("..",TRUE,TRANSPOSE(_xlfn._xlws.FILTER(Intercrop!AL$3:AL$4,Intercrop!AL$5:AL$5&lt;&gt;""))),"")</f>
        <v/>
      </c>
      <c r="G37" s="490" t="str">
        <f t="shared" si="0"/>
        <v/>
      </c>
      <c r="O37" s="4" t="str" cm="1">
        <f t="array" ref="O37">IF(OR(ISBLANK(B37),B37=""),"",_xlfn.TEXTJOIN("-",TRUE,_xlfn._xlws.SORT(_xlfn.UNIQUE(SplitWords(_xlfn.TEXTJOIN("-",TRUE,IF(C37=0,"",IFERROR(_xlfn._xlws.FILTER(MT.Out!$A:$A,MT.Out!$D:$D=Int.Out!C37),"")),IF(D37=0,"",IFERROR(_xlfn._xlws.FILTER(MT.Out!$A:$A,MT.Out!$D:$D=Int.Out!D37),"")),IF(E37=0,"",IFERROR(_xlfn._xlws.FILTER(MT.Out!$A:$A,MT.Out!$D:$D=Int.Out!E37),"")),IF(F37=0,"",IFERROR(_xlfn._xlws.FILTER(MT.Out!$A:$A,MT.Out!$D:$D=Int.Out!F37),"")),L37),"-"),TRUE),1,1,TRUE)))</f>
        <v/>
      </c>
      <c r="P37" s="4" t="str" cm="1">
        <f t="array" ref="P37">IFERROR(IF(AND(H37&lt;&gt;0,H37&lt;&gt;""),_xlfn.TEXTJOIN("-",TRUE,_xlfn.UNIQUE(W37:Z37,TRUE)),IF(OR(ISBLANK(B37),B37=""),"",_xlfn.TEXTJOIN("-",TRUE,_xlfn._xlws.SORT(_xlfn.UNIQUE(SplitWords(_xlfn.TEXTJOIN("-",TRUE,IF(C37=0,"",IFERROR(_xlfn._xlws.FILTER(MT.Out!$B:$B,MT.Out!$D:$D=Int.Out!C37),"")),IF(D37=0,"",IFERROR(_xlfn._xlws.FILTER(MT.Out!$B:$B,MT.Out!$D:$D=Int.Out!D37),"")),IF(E37=0,"",IFERROR(_xlfn._xlws.FILTER(MT.Out!$B:$B,MT.Out!$D:$D=Int.Out!E37),"")),IF(F37=0,"",IFERROR(_xlfn._xlws.FILTER(MT.Out!$B:$B,MT.Out!$D:$D=Int.Out!F37),""))),"-"),TRUE),1,1,TRUE)))),"")</f>
        <v/>
      </c>
      <c r="Q37" s="4" t="str" cm="1">
        <f t="array" ref="Q37">IFERROR(IF(AND(H37&lt;&gt;0,H37&lt;&gt;""),_xlfn.TEXTJOIN("..",TRUE,_xlfn.UNIQUE(W37:Z37,TRUE)),IF(OR(ISBLANK(B37),B37=""),"",_xlfn.TEXTJOIN("..",TRUE,_xlfn._xlws.SORT(_xlfn.UNIQUE(SplitWords(_xlfn.TEXTJOIN("..",TRUE,IF(C37=0,"",IFERROR(_xlfn._xlws.FILTER(MT.Out!$C:$C,MT.Out!$D:$D=Int.Out!C37),"")),IF(D37=0,"",IFERROR(_xlfn._xlws.FILTER(MT.Out!$C:$C,MT.Out!$D:$D=Int.Out!D37),"")),IF(E37=0,"",IFERROR(_xlfn._xlws.FILTER(MT.Out!$C:$C,MT.Out!$D:$D=Int.Out!E37),"")),IF(F37=0,"",IFERROR(_xlfn._xlws.FILTER(MT.Out!$C:$C,MT.Out!$D:$D=Int.Out!F37),""))),".."),TRUE),1,1,TRUE)))),"")</f>
        <v/>
      </c>
      <c r="S37" s="4" t="str" cm="1">
        <f t="array" ref="S37">IF(OR(C37=0,C37=""),"",_xlfn._xlws.FILTER(MT.Out!$E:$E,MT.Out!$D:$D=Int.Out!C37))</f>
        <v/>
      </c>
      <c r="T37" s="4" t="str" cm="1">
        <f t="array" ref="T37">IF(OR(D37=0,D37=""),"",_xlfn._xlws.FILTER(MT.Out!$E:$E,MT.Out!$D:$D=Int.Out!D37))</f>
        <v/>
      </c>
      <c r="U37" s="4" t="str" cm="1">
        <f t="array" ref="U37">IF(OR(E37=0,E37=""),"",_xlfn._xlws.FILTER(MT.Out!$E:$E,MT.Out!$D:$D=Int.Out!E37))</f>
        <v/>
      </c>
      <c r="V37" s="4" t="str" cm="1">
        <f t="array" ref="V37">IF(OR(F37=0,F37=""),"",_xlfn._xlws.FILTER(MT.Out!$E:$E,MT.Out!$D:$D=Int.Out!F37))</f>
        <v/>
      </c>
      <c r="W37" s="4" t="str" cm="1">
        <f t="array" ref="W37">IF(OR(S37=0,S37=""),"",IF($H37="Mulched (left on surface)",IFERROR(_xlfn._xlws.FILTER(Prod.Out!$H:$H,Prod.Out!$B:$B=S37),""),IF($H37="Incorporated",IFERROR(_xlfn._xlws.FILTER(Prod.Out!$I:$I,Prod.Out!$B:$B=S37),""),IF($H37="Retained (unknown if mulched/incorp.)",IFERROR(_xlfn._xlws.FILTER(Prod.Out!$J:$J,Prod.Out!$B:$B=S37),""),""))))</f>
        <v/>
      </c>
      <c r="X37" s="4" t="str" cm="1">
        <f t="array" ref="X37">IF(OR(T37=0,T37=""),"",IF($H37="Mulched (left on surface)",IFERROR(_xlfn._xlws.FILTER(Prod.Out!$H:$H,Prod.Out!$B:$B=T37),""),IF($H37="Incorporated",IFERROR(_xlfn._xlws.FILTER(Prod.Out!$I:$I,Prod.Out!$B:$B=T37),""),IF($H37="Retained (unknown if mulched/incorp.)",IFERROR(_xlfn._xlws.FILTER(Prod.Out!$J:$J,Prod.Out!$B:$B=T37),""),""))))</f>
        <v/>
      </c>
      <c r="Y37" s="4" t="str" cm="1">
        <f t="array" ref="Y37">IF(OR(U37=0,U37=""),"",IF($H37="Mulched (left on surface)",IFERROR(_xlfn._xlws.FILTER(Prod.Out!$H:$H,Prod.Out!$B:$B=U37),""),IF($H37="Incorporated",IFERROR(_xlfn._xlws.FILTER(Prod.Out!$I:$I,Prod.Out!$B:$B=U37),""),IF($H37="Retained (unknown if mulched/incorp.)",IFERROR(_xlfn._xlws.FILTER(Prod.Out!$J:$J,Prod.Out!$B:$B=U37),""),""))))</f>
        <v/>
      </c>
      <c r="Z37" s="4" t="str" cm="1">
        <f t="array" ref="Z37">IF(OR(V37=0,V37=""),"",IF($H37="Mulched (left on surface)",IFERROR(_xlfn._xlws.FILTER(Prod.Out!$H:$H,Prod.Out!$B:$B=V37),""),IF($H37="Incorporated",IFERROR(_xlfn._xlws.FILTER(Prod.Out!$I:$I,Prod.Out!$B:$B=V37),""),IF($H37="Retained (unknown if mulched/incorp.)",IFERROR(_xlfn._xlws.FILTER(Prod.Out!$J:$J,Prod.Out!$B:$B=V37),""),""))))</f>
        <v/>
      </c>
      <c r="AA37" s="4" t="str">
        <f t="shared" si="3"/>
        <v/>
      </c>
    </row>
    <row r="38" spans="1:27" x14ac:dyDescent="0.35">
      <c r="A38" s="490" t="str" cm="1">
        <f t="array" ref="A38">IFERROR(_xlfn.TEXTJOIN("..",TRUE,TRANSPOSE(_xlfn._xlws.FILTER(Intercrop!AM$3:AM$4,Intercrop!AM$5:AM$5&lt;&gt;""))),"")</f>
        <v/>
      </c>
      <c r="G38" s="490" t="str">
        <f t="shared" si="0"/>
        <v/>
      </c>
      <c r="O38" s="4" t="str" cm="1">
        <f t="array" ref="O38">IF(OR(ISBLANK(B38),B38=""),"",_xlfn.TEXTJOIN("-",TRUE,_xlfn._xlws.SORT(_xlfn.UNIQUE(SplitWords(_xlfn.TEXTJOIN("-",TRUE,IF(C38=0,"",IFERROR(_xlfn._xlws.FILTER(MT.Out!$A:$A,MT.Out!$D:$D=Int.Out!C38),"")),IF(D38=0,"",IFERROR(_xlfn._xlws.FILTER(MT.Out!$A:$A,MT.Out!$D:$D=Int.Out!D38),"")),IF(E38=0,"",IFERROR(_xlfn._xlws.FILTER(MT.Out!$A:$A,MT.Out!$D:$D=Int.Out!E38),"")),IF(F38=0,"",IFERROR(_xlfn._xlws.FILTER(MT.Out!$A:$A,MT.Out!$D:$D=Int.Out!F38),"")),L38),"-"),TRUE),1,1,TRUE)))</f>
        <v/>
      </c>
      <c r="P38" s="4" t="str" cm="1">
        <f t="array" ref="P38">IFERROR(IF(AND(H38&lt;&gt;0,H38&lt;&gt;""),_xlfn.TEXTJOIN("-",TRUE,_xlfn.UNIQUE(W38:Z38,TRUE)),IF(OR(ISBLANK(B38),B38=""),"",_xlfn.TEXTJOIN("-",TRUE,_xlfn._xlws.SORT(_xlfn.UNIQUE(SplitWords(_xlfn.TEXTJOIN("-",TRUE,IF(C38=0,"",IFERROR(_xlfn._xlws.FILTER(MT.Out!$B:$B,MT.Out!$D:$D=Int.Out!C38),"")),IF(D38=0,"",IFERROR(_xlfn._xlws.FILTER(MT.Out!$B:$B,MT.Out!$D:$D=Int.Out!D38),"")),IF(E38=0,"",IFERROR(_xlfn._xlws.FILTER(MT.Out!$B:$B,MT.Out!$D:$D=Int.Out!E38),"")),IF(F38=0,"",IFERROR(_xlfn._xlws.FILTER(MT.Out!$B:$B,MT.Out!$D:$D=Int.Out!F38),""))),"-"),TRUE),1,1,TRUE)))),"")</f>
        <v/>
      </c>
      <c r="Q38" s="4" t="str" cm="1">
        <f t="array" ref="Q38">IFERROR(IF(AND(H38&lt;&gt;0,H38&lt;&gt;""),_xlfn.TEXTJOIN("..",TRUE,_xlfn.UNIQUE(W38:Z38,TRUE)),IF(OR(ISBLANK(B38),B38=""),"",_xlfn.TEXTJOIN("..",TRUE,_xlfn._xlws.SORT(_xlfn.UNIQUE(SplitWords(_xlfn.TEXTJOIN("..",TRUE,IF(C38=0,"",IFERROR(_xlfn._xlws.FILTER(MT.Out!$C:$C,MT.Out!$D:$D=Int.Out!C38),"")),IF(D38=0,"",IFERROR(_xlfn._xlws.FILTER(MT.Out!$C:$C,MT.Out!$D:$D=Int.Out!D38),"")),IF(E38=0,"",IFERROR(_xlfn._xlws.FILTER(MT.Out!$C:$C,MT.Out!$D:$D=Int.Out!E38),"")),IF(F38=0,"",IFERROR(_xlfn._xlws.FILTER(MT.Out!$C:$C,MT.Out!$D:$D=Int.Out!F38),""))),".."),TRUE),1,1,TRUE)))),"")</f>
        <v/>
      </c>
      <c r="S38" s="4" t="str" cm="1">
        <f t="array" ref="S38">IF(OR(C38=0,C38=""),"",_xlfn._xlws.FILTER(MT.Out!$E:$E,MT.Out!$D:$D=Int.Out!C38))</f>
        <v/>
      </c>
      <c r="T38" s="4" t="str" cm="1">
        <f t="array" ref="T38">IF(OR(D38=0,D38=""),"",_xlfn._xlws.FILTER(MT.Out!$E:$E,MT.Out!$D:$D=Int.Out!D38))</f>
        <v/>
      </c>
      <c r="U38" s="4" t="str" cm="1">
        <f t="array" ref="U38">IF(OR(E38=0,E38=""),"",_xlfn._xlws.FILTER(MT.Out!$E:$E,MT.Out!$D:$D=Int.Out!E38))</f>
        <v/>
      </c>
      <c r="V38" s="4" t="str" cm="1">
        <f t="array" ref="V38">IF(OR(F38=0,F38=""),"",_xlfn._xlws.FILTER(MT.Out!$E:$E,MT.Out!$D:$D=Int.Out!F38))</f>
        <v/>
      </c>
      <c r="W38" s="4" t="str" cm="1">
        <f t="array" ref="W38">IF(OR(S38=0,S38=""),"",IF($H38="Mulched (left on surface)",IFERROR(_xlfn._xlws.FILTER(Prod.Out!$H:$H,Prod.Out!$B:$B=S38),""),IF($H38="Incorporated",IFERROR(_xlfn._xlws.FILTER(Prod.Out!$I:$I,Prod.Out!$B:$B=S38),""),IF($H38="Retained (unknown if mulched/incorp.)",IFERROR(_xlfn._xlws.FILTER(Prod.Out!$J:$J,Prod.Out!$B:$B=S38),""),""))))</f>
        <v/>
      </c>
      <c r="X38" s="4" t="str" cm="1">
        <f t="array" ref="X38">IF(OR(T38=0,T38=""),"",IF($H38="Mulched (left on surface)",IFERROR(_xlfn._xlws.FILTER(Prod.Out!$H:$H,Prod.Out!$B:$B=T38),""),IF($H38="Incorporated",IFERROR(_xlfn._xlws.FILTER(Prod.Out!$I:$I,Prod.Out!$B:$B=T38),""),IF($H38="Retained (unknown if mulched/incorp.)",IFERROR(_xlfn._xlws.FILTER(Prod.Out!$J:$J,Prod.Out!$B:$B=T38),""),""))))</f>
        <v/>
      </c>
      <c r="Y38" s="4" t="str" cm="1">
        <f t="array" ref="Y38">IF(OR(U38=0,U38=""),"",IF($H38="Mulched (left on surface)",IFERROR(_xlfn._xlws.FILTER(Prod.Out!$H:$H,Prod.Out!$B:$B=U38),""),IF($H38="Incorporated",IFERROR(_xlfn._xlws.FILTER(Prod.Out!$I:$I,Prod.Out!$B:$B=U38),""),IF($H38="Retained (unknown if mulched/incorp.)",IFERROR(_xlfn._xlws.FILTER(Prod.Out!$J:$J,Prod.Out!$B:$B=U38),""),""))))</f>
        <v/>
      </c>
      <c r="Z38" s="4" t="str" cm="1">
        <f t="array" ref="Z38">IF(OR(V38=0,V38=""),"",IF($H38="Mulched (left on surface)",IFERROR(_xlfn._xlws.FILTER(Prod.Out!$H:$H,Prod.Out!$B:$B=V38),""),IF($H38="Incorporated",IFERROR(_xlfn._xlws.FILTER(Prod.Out!$I:$I,Prod.Out!$B:$B=V38),""),IF($H38="Retained (unknown if mulched/incorp.)",IFERROR(_xlfn._xlws.FILTER(Prod.Out!$J:$J,Prod.Out!$B:$B=V38),""),""))))</f>
        <v/>
      </c>
      <c r="AA38" s="4" t="str">
        <f t="shared" si="3"/>
        <v/>
      </c>
    </row>
    <row r="39" spans="1:27" x14ac:dyDescent="0.35">
      <c r="A39" s="490" t="str" cm="1">
        <f t="array" ref="A39">IFERROR(_xlfn.TEXTJOIN("..",TRUE,TRANSPOSE(_xlfn._xlws.FILTER(Intercrop!AN$3:AN$4,Intercrop!AN$5:AN$5&lt;&gt;""))),"")</f>
        <v/>
      </c>
      <c r="G39" s="490" t="str">
        <f t="shared" si="0"/>
        <v/>
      </c>
      <c r="O39" s="4" t="str" cm="1">
        <f t="array" ref="O39">IF(OR(ISBLANK(B39),B39=""),"",_xlfn.TEXTJOIN("-",TRUE,_xlfn._xlws.SORT(_xlfn.UNIQUE(SplitWords(_xlfn.TEXTJOIN("-",TRUE,IF(C39=0,"",IFERROR(_xlfn._xlws.FILTER(MT.Out!$A:$A,MT.Out!$D:$D=Int.Out!C39),"")),IF(D39=0,"",IFERROR(_xlfn._xlws.FILTER(MT.Out!$A:$A,MT.Out!$D:$D=Int.Out!D39),"")),IF(E39=0,"",IFERROR(_xlfn._xlws.FILTER(MT.Out!$A:$A,MT.Out!$D:$D=Int.Out!E39),"")),IF(F39=0,"",IFERROR(_xlfn._xlws.FILTER(MT.Out!$A:$A,MT.Out!$D:$D=Int.Out!F39),"")),L39),"-"),TRUE),1,1,TRUE)))</f>
        <v/>
      </c>
      <c r="P39" s="4" t="str" cm="1">
        <f t="array" ref="P39">IFERROR(IF(AND(H39&lt;&gt;0,H39&lt;&gt;""),_xlfn.TEXTJOIN("-",TRUE,_xlfn.UNIQUE(W39:Z39,TRUE)),IF(OR(ISBLANK(B39),B39=""),"",_xlfn.TEXTJOIN("-",TRUE,_xlfn._xlws.SORT(_xlfn.UNIQUE(SplitWords(_xlfn.TEXTJOIN("-",TRUE,IF(C39=0,"",IFERROR(_xlfn._xlws.FILTER(MT.Out!$B:$B,MT.Out!$D:$D=Int.Out!C39),"")),IF(D39=0,"",IFERROR(_xlfn._xlws.FILTER(MT.Out!$B:$B,MT.Out!$D:$D=Int.Out!D39),"")),IF(E39=0,"",IFERROR(_xlfn._xlws.FILTER(MT.Out!$B:$B,MT.Out!$D:$D=Int.Out!E39),"")),IF(F39=0,"",IFERROR(_xlfn._xlws.FILTER(MT.Out!$B:$B,MT.Out!$D:$D=Int.Out!F39),""))),"-"),TRUE),1,1,TRUE)))),"")</f>
        <v/>
      </c>
      <c r="Q39" s="4" t="str" cm="1">
        <f t="array" ref="Q39">IFERROR(IF(AND(H39&lt;&gt;0,H39&lt;&gt;""),_xlfn.TEXTJOIN("..",TRUE,_xlfn.UNIQUE(W39:Z39,TRUE)),IF(OR(ISBLANK(B39),B39=""),"",_xlfn.TEXTJOIN("..",TRUE,_xlfn._xlws.SORT(_xlfn.UNIQUE(SplitWords(_xlfn.TEXTJOIN("..",TRUE,IF(C39=0,"",IFERROR(_xlfn._xlws.FILTER(MT.Out!$C:$C,MT.Out!$D:$D=Int.Out!C39),"")),IF(D39=0,"",IFERROR(_xlfn._xlws.FILTER(MT.Out!$C:$C,MT.Out!$D:$D=Int.Out!D39),"")),IF(E39=0,"",IFERROR(_xlfn._xlws.FILTER(MT.Out!$C:$C,MT.Out!$D:$D=Int.Out!E39),"")),IF(F39=0,"",IFERROR(_xlfn._xlws.FILTER(MT.Out!$C:$C,MT.Out!$D:$D=Int.Out!F39),""))),".."),TRUE),1,1,TRUE)))),"")</f>
        <v/>
      </c>
      <c r="S39" s="4" t="str" cm="1">
        <f t="array" ref="S39">IF(OR(C39=0,C39=""),"",_xlfn._xlws.FILTER(MT.Out!$E:$E,MT.Out!$D:$D=Int.Out!C39))</f>
        <v/>
      </c>
      <c r="T39" s="4" t="str" cm="1">
        <f t="array" ref="T39">IF(OR(D39=0,D39=""),"",_xlfn._xlws.FILTER(MT.Out!$E:$E,MT.Out!$D:$D=Int.Out!D39))</f>
        <v/>
      </c>
      <c r="U39" s="4" t="str" cm="1">
        <f t="array" ref="U39">IF(OR(E39=0,E39=""),"",_xlfn._xlws.FILTER(MT.Out!$E:$E,MT.Out!$D:$D=Int.Out!E39))</f>
        <v/>
      </c>
      <c r="V39" s="4" t="str" cm="1">
        <f t="array" ref="V39">IF(OR(F39=0,F39=""),"",_xlfn._xlws.FILTER(MT.Out!$E:$E,MT.Out!$D:$D=Int.Out!F39))</f>
        <v/>
      </c>
      <c r="W39" s="4" t="str" cm="1">
        <f t="array" ref="W39">IF(OR(S39=0,S39=""),"",IF($H39="Mulched (left on surface)",IFERROR(_xlfn._xlws.FILTER(Prod.Out!$H:$H,Prod.Out!$B:$B=S39),""),IF($H39="Incorporated",IFERROR(_xlfn._xlws.FILTER(Prod.Out!$I:$I,Prod.Out!$B:$B=S39),""),IF($H39="Retained (unknown if mulched/incorp.)",IFERROR(_xlfn._xlws.FILTER(Prod.Out!$J:$J,Prod.Out!$B:$B=S39),""),""))))</f>
        <v/>
      </c>
      <c r="X39" s="4" t="str" cm="1">
        <f t="array" ref="X39">IF(OR(T39=0,T39=""),"",IF($H39="Mulched (left on surface)",IFERROR(_xlfn._xlws.FILTER(Prod.Out!$H:$H,Prod.Out!$B:$B=T39),""),IF($H39="Incorporated",IFERROR(_xlfn._xlws.FILTER(Prod.Out!$I:$I,Prod.Out!$B:$B=T39),""),IF($H39="Retained (unknown if mulched/incorp.)",IFERROR(_xlfn._xlws.FILTER(Prod.Out!$J:$J,Prod.Out!$B:$B=T39),""),""))))</f>
        <v/>
      </c>
      <c r="Y39" s="4" t="str" cm="1">
        <f t="array" ref="Y39">IF(OR(U39=0,U39=""),"",IF($H39="Mulched (left on surface)",IFERROR(_xlfn._xlws.FILTER(Prod.Out!$H:$H,Prod.Out!$B:$B=U39),""),IF($H39="Incorporated",IFERROR(_xlfn._xlws.FILTER(Prod.Out!$I:$I,Prod.Out!$B:$B=U39),""),IF($H39="Retained (unknown if mulched/incorp.)",IFERROR(_xlfn._xlws.FILTER(Prod.Out!$J:$J,Prod.Out!$B:$B=U39),""),""))))</f>
        <v/>
      </c>
      <c r="Z39" s="4" t="str" cm="1">
        <f t="array" ref="Z39">IF(OR(V39=0,V39=""),"",IF($H39="Mulched (left on surface)",IFERROR(_xlfn._xlws.FILTER(Prod.Out!$H:$H,Prod.Out!$B:$B=V39),""),IF($H39="Incorporated",IFERROR(_xlfn._xlws.FILTER(Prod.Out!$I:$I,Prod.Out!$B:$B=V39),""),IF($H39="Retained (unknown if mulched/incorp.)",IFERROR(_xlfn._xlws.FILTER(Prod.Out!$J:$J,Prod.Out!$B:$B=V39),""),""))))</f>
        <v/>
      </c>
      <c r="AA39" s="4" t="str">
        <f t="shared" si="3"/>
        <v/>
      </c>
    </row>
    <row r="40" spans="1:27" x14ac:dyDescent="0.35">
      <c r="A40" s="490" t="str" cm="1">
        <f t="array" ref="A40">IFERROR(_xlfn.TEXTJOIN("..",TRUE,TRANSPOSE(_xlfn._xlws.FILTER(Intercrop!AO$3:AO$4,Intercrop!AO$5:AO$5&lt;&gt;""))),"")</f>
        <v/>
      </c>
      <c r="G40" s="490" t="str">
        <f t="shared" si="0"/>
        <v/>
      </c>
      <c r="O40" s="4" t="str" cm="1">
        <f t="array" ref="O40">IF(OR(ISBLANK(B40),B40=""),"",_xlfn.TEXTJOIN("-",TRUE,_xlfn._xlws.SORT(_xlfn.UNIQUE(SplitWords(_xlfn.TEXTJOIN("-",TRUE,IF(C40=0,"",IFERROR(_xlfn._xlws.FILTER(MT.Out!$A:$A,MT.Out!$D:$D=Int.Out!C40),"")),IF(D40=0,"",IFERROR(_xlfn._xlws.FILTER(MT.Out!$A:$A,MT.Out!$D:$D=Int.Out!D40),"")),IF(E40=0,"",IFERROR(_xlfn._xlws.FILTER(MT.Out!$A:$A,MT.Out!$D:$D=Int.Out!E40),"")),IF(F40=0,"",IFERROR(_xlfn._xlws.FILTER(MT.Out!$A:$A,MT.Out!$D:$D=Int.Out!F40),"")),L40),"-"),TRUE),1,1,TRUE)))</f>
        <v/>
      </c>
      <c r="P40" s="4" t="str" cm="1">
        <f t="array" ref="P40">IFERROR(IF(AND(H40&lt;&gt;0,H40&lt;&gt;""),_xlfn.TEXTJOIN("-",TRUE,_xlfn.UNIQUE(W40:Z40,TRUE)),IF(OR(ISBLANK(B40),B40=""),"",_xlfn.TEXTJOIN("-",TRUE,_xlfn._xlws.SORT(_xlfn.UNIQUE(SplitWords(_xlfn.TEXTJOIN("-",TRUE,IF(C40=0,"",IFERROR(_xlfn._xlws.FILTER(MT.Out!$B:$B,MT.Out!$D:$D=Int.Out!C40),"")),IF(D40=0,"",IFERROR(_xlfn._xlws.FILTER(MT.Out!$B:$B,MT.Out!$D:$D=Int.Out!D40),"")),IF(E40=0,"",IFERROR(_xlfn._xlws.FILTER(MT.Out!$B:$B,MT.Out!$D:$D=Int.Out!E40),"")),IF(F40=0,"",IFERROR(_xlfn._xlws.FILTER(MT.Out!$B:$B,MT.Out!$D:$D=Int.Out!F40),""))),"-"),TRUE),1,1,TRUE)))),"")</f>
        <v/>
      </c>
      <c r="Q40" s="4" t="str" cm="1">
        <f t="array" ref="Q40">IFERROR(IF(AND(H40&lt;&gt;0,H40&lt;&gt;""),_xlfn.TEXTJOIN("..",TRUE,_xlfn.UNIQUE(W40:Z40,TRUE)),IF(OR(ISBLANK(B40),B40=""),"",_xlfn.TEXTJOIN("..",TRUE,_xlfn._xlws.SORT(_xlfn.UNIQUE(SplitWords(_xlfn.TEXTJOIN("..",TRUE,IF(C40=0,"",IFERROR(_xlfn._xlws.FILTER(MT.Out!$C:$C,MT.Out!$D:$D=Int.Out!C40),"")),IF(D40=0,"",IFERROR(_xlfn._xlws.FILTER(MT.Out!$C:$C,MT.Out!$D:$D=Int.Out!D40),"")),IF(E40=0,"",IFERROR(_xlfn._xlws.FILTER(MT.Out!$C:$C,MT.Out!$D:$D=Int.Out!E40),"")),IF(F40=0,"",IFERROR(_xlfn._xlws.FILTER(MT.Out!$C:$C,MT.Out!$D:$D=Int.Out!F40),""))),".."),TRUE),1,1,TRUE)))),"")</f>
        <v/>
      </c>
      <c r="S40" s="4" t="str" cm="1">
        <f t="array" ref="S40">IF(OR(C40=0,C40=""),"",_xlfn._xlws.FILTER(MT.Out!$E:$E,MT.Out!$D:$D=Int.Out!C40))</f>
        <v/>
      </c>
      <c r="T40" s="4" t="str" cm="1">
        <f t="array" ref="T40">IF(OR(D40=0,D40=""),"",_xlfn._xlws.FILTER(MT.Out!$E:$E,MT.Out!$D:$D=Int.Out!D40))</f>
        <v/>
      </c>
      <c r="U40" s="4" t="str" cm="1">
        <f t="array" ref="U40">IF(OR(E40=0,E40=""),"",_xlfn._xlws.FILTER(MT.Out!$E:$E,MT.Out!$D:$D=Int.Out!E40))</f>
        <v/>
      </c>
      <c r="V40" s="4" t="str" cm="1">
        <f t="array" ref="V40">IF(OR(F40=0,F40=""),"",_xlfn._xlws.FILTER(MT.Out!$E:$E,MT.Out!$D:$D=Int.Out!F40))</f>
        <v/>
      </c>
      <c r="W40" s="4" t="str" cm="1">
        <f t="array" ref="W40">IF(OR(S40=0,S40=""),"",IF($H40="Mulched (left on surface)",IFERROR(_xlfn._xlws.FILTER(Prod.Out!$H:$H,Prod.Out!$B:$B=S40),""),IF($H40="Incorporated",IFERROR(_xlfn._xlws.FILTER(Prod.Out!$I:$I,Prod.Out!$B:$B=S40),""),IF($H40="Retained (unknown if mulched/incorp.)",IFERROR(_xlfn._xlws.FILTER(Prod.Out!$J:$J,Prod.Out!$B:$B=S40),""),""))))</f>
        <v/>
      </c>
      <c r="X40" s="4" t="str" cm="1">
        <f t="array" ref="X40">IF(OR(T40=0,T40=""),"",IF($H40="Mulched (left on surface)",IFERROR(_xlfn._xlws.FILTER(Prod.Out!$H:$H,Prod.Out!$B:$B=T40),""),IF($H40="Incorporated",IFERROR(_xlfn._xlws.FILTER(Prod.Out!$I:$I,Prod.Out!$B:$B=T40),""),IF($H40="Retained (unknown if mulched/incorp.)",IFERROR(_xlfn._xlws.FILTER(Prod.Out!$J:$J,Prod.Out!$B:$B=T40),""),""))))</f>
        <v/>
      </c>
      <c r="Y40" s="4" t="str" cm="1">
        <f t="array" ref="Y40">IF(OR(U40=0,U40=""),"",IF($H40="Mulched (left on surface)",IFERROR(_xlfn._xlws.FILTER(Prod.Out!$H:$H,Prod.Out!$B:$B=U40),""),IF($H40="Incorporated",IFERROR(_xlfn._xlws.FILTER(Prod.Out!$I:$I,Prod.Out!$B:$B=U40),""),IF($H40="Retained (unknown if mulched/incorp.)",IFERROR(_xlfn._xlws.FILTER(Prod.Out!$J:$J,Prod.Out!$B:$B=U40),""),""))))</f>
        <v/>
      </c>
      <c r="Z40" s="4" t="str" cm="1">
        <f t="array" ref="Z40">IF(OR(V40=0,V40=""),"",IF($H40="Mulched (left on surface)",IFERROR(_xlfn._xlws.FILTER(Prod.Out!$H:$H,Prod.Out!$B:$B=V40),""),IF($H40="Incorporated",IFERROR(_xlfn._xlws.FILTER(Prod.Out!$I:$I,Prod.Out!$B:$B=V40),""),IF($H40="Retained (unknown if mulched/incorp.)",IFERROR(_xlfn._xlws.FILTER(Prod.Out!$J:$J,Prod.Out!$B:$B=V40),""),""))))</f>
        <v/>
      </c>
      <c r="AA40" s="4" t="str">
        <f t="shared" si="3"/>
        <v/>
      </c>
    </row>
    <row r="41" spans="1:27" x14ac:dyDescent="0.35">
      <c r="A41" s="490" t="str" cm="1">
        <f t="array" ref="A41">IFERROR(_xlfn.TEXTJOIN("..",TRUE,TRANSPOSE(_xlfn._xlws.FILTER(Intercrop!AP$3:AP$4,Intercrop!AP$5:AP$5&lt;&gt;""))),"")</f>
        <v/>
      </c>
      <c r="G41" s="490" t="str">
        <f t="shared" si="0"/>
        <v/>
      </c>
      <c r="O41" s="4" t="str" cm="1">
        <f t="array" ref="O41">IF(OR(ISBLANK(B41),B41=""),"",_xlfn.TEXTJOIN("-",TRUE,_xlfn._xlws.SORT(_xlfn.UNIQUE(SplitWords(_xlfn.TEXTJOIN("-",TRUE,IF(C41=0,"",IFERROR(_xlfn._xlws.FILTER(MT.Out!$A:$A,MT.Out!$D:$D=Int.Out!C41),"")),IF(D41=0,"",IFERROR(_xlfn._xlws.FILTER(MT.Out!$A:$A,MT.Out!$D:$D=Int.Out!D41),"")),IF(E41=0,"",IFERROR(_xlfn._xlws.FILTER(MT.Out!$A:$A,MT.Out!$D:$D=Int.Out!E41),"")),IF(F41=0,"",IFERROR(_xlfn._xlws.FILTER(MT.Out!$A:$A,MT.Out!$D:$D=Int.Out!F41),"")),L41),"-"),TRUE),1,1,TRUE)))</f>
        <v/>
      </c>
      <c r="P41" s="4" t="str" cm="1">
        <f t="array" ref="P41">IFERROR(IF(AND(H41&lt;&gt;0,H41&lt;&gt;""),_xlfn.TEXTJOIN("-",TRUE,_xlfn.UNIQUE(W41:Z41,TRUE)),IF(OR(ISBLANK(B41),B41=""),"",_xlfn.TEXTJOIN("-",TRUE,_xlfn._xlws.SORT(_xlfn.UNIQUE(SplitWords(_xlfn.TEXTJOIN("-",TRUE,IF(C41=0,"",IFERROR(_xlfn._xlws.FILTER(MT.Out!$B:$B,MT.Out!$D:$D=Int.Out!C41),"")),IF(D41=0,"",IFERROR(_xlfn._xlws.FILTER(MT.Out!$B:$B,MT.Out!$D:$D=Int.Out!D41),"")),IF(E41=0,"",IFERROR(_xlfn._xlws.FILTER(MT.Out!$B:$B,MT.Out!$D:$D=Int.Out!E41),"")),IF(F41=0,"",IFERROR(_xlfn._xlws.FILTER(MT.Out!$B:$B,MT.Out!$D:$D=Int.Out!F41),""))),"-"),TRUE),1,1,TRUE)))),"")</f>
        <v/>
      </c>
      <c r="Q41" s="4" t="str" cm="1">
        <f t="array" ref="Q41">IFERROR(IF(AND(H41&lt;&gt;0,H41&lt;&gt;""),_xlfn.TEXTJOIN("..",TRUE,_xlfn.UNIQUE(W41:Z41,TRUE)),IF(OR(ISBLANK(B41),B41=""),"",_xlfn.TEXTJOIN("..",TRUE,_xlfn._xlws.SORT(_xlfn.UNIQUE(SplitWords(_xlfn.TEXTJOIN("..",TRUE,IF(C41=0,"",IFERROR(_xlfn._xlws.FILTER(MT.Out!$C:$C,MT.Out!$D:$D=Int.Out!C41),"")),IF(D41=0,"",IFERROR(_xlfn._xlws.FILTER(MT.Out!$C:$C,MT.Out!$D:$D=Int.Out!D41),"")),IF(E41=0,"",IFERROR(_xlfn._xlws.FILTER(MT.Out!$C:$C,MT.Out!$D:$D=Int.Out!E41),"")),IF(F41=0,"",IFERROR(_xlfn._xlws.FILTER(MT.Out!$C:$C,MT.Out!$D:$D=Int.Out!F41),""))),".."),TRUE),1,1,TRUE)))),"")</f>
        <v/>
      </c>
      <c r="S41" s="4" t="str" cm="1">
        <f t="array" ref="S41">IF(OR(C41=0,C41=""),"",_xlfn._xlws.FILTER(MT.Out!$E:$E,MT.Out!$D:$D=Int.Out!C41))</f>
        <v/>
      </c>
      <c r="T41" s="4" t="str" cm="1">
        <f t="array" ref="T41">IF(OR(D41=0,D41=""),"",_xlfn._xlws.FILTER(MT.Out!$E:$E,MT.Out!$D:$D=Int.Out!D41))</f>
        <v/>
      </c>
      <c r="U41" s="4" t="str" cm="1">
        <f t="array" ref="U41">IF(OR(E41=0,E41=""),"",_xlfn._xlws.FILTER(MT.Out!$E:$E,MT.Out!$D:$D=Int.Out!E41))</f>
        <v/>
      </c>
      <c r="V41" s="4" t="str" cm="1">
        <f t="array" ref="V41">IF(OR(F41=0,F41=""),"",_xlfn._xlws.FILTER(MT.Out!$E:$E,MT.Out!$D:$D=Int.Out!F41))</f>
        <v/>
      </c>
      <c r="W41" s="4" t="str" cm="1">
        <f t="array" ref="W41">IF(OR(S41=0,S41=""),"",IF($H41="Mulched (left on surface)",IFERROR(_xlfn._xlws.FILTER(Prod.Out!$H:$H,Prod.Out!$B:$B=S41),""),IF($H41="Incorporated",IFERROR(_xlfn._xlws.FILTER(Prod.Out!$I:$I,Prod.Out!$B:$B=S41),""),IF($H41="Retained (unknown if mulched/incorp.)",IFERROR(_xlfn._xlws.FILTER(Prod.Out!$J:$J,Prod.Out!$B:$B=S41),""),""))))</f>
        <v/>
      </c>
      <c r="X41" s="4" t="str" cm="1">
        <f t="array" ref="X41">IF(OR(T41=0,T41=""),"",IF($H41="Mulched (left on surface)",IFERROR(_xlfn._xlws.FILTER(Prod.Out!$H:$H,Prod.Out!$B:$B=T41),""),IF($H41="Incorporated",IFERROR(_xlfn._xlws.FILTER(Prod.Out!$I:$I,Prod.Out!$B:$B=T41),""),IF($H41="Retained (unknown if mulched/incorp.)",IFERROR(_xlfn._xlws.FILTER(Prod.Out!$J:$J,Prod.Out!$B:$B=T41),""),""))))</f>
        <v/>
      </c>
      <c r="Y41" s="4" t="str" cm="1">
        <f t="array" ref="Y41">IF(OR(U41=0,U41=""),"",IF($H41="Mulched (left on surface)",IFERROR(_xlfn._xlws.FILTER(Prod.Out!$H:$H,Prod.Out!$B:$B=U41),""),IF($H41="Incorporated",IFERROR(_xlfn._xlws.FILTER(Prod.Out!$I:$I,Prod.Out!$B:$B=U41),""),IF($H41="Retained (unknown if mulched/incorp.)",IFERROR(_xlfn._xlws.FILTER(Prod.Out!$J:$J,Prod.Out!$B:$B=U41),""),""))))</f>
        <v/>
      </c>
      <c r="Z41" s="4" t="str" cm="1">
        <f t="array" ref="Z41">IF(OR(V41=0,V41=""),"",IF($H41="Mulched (left on surface)",IFERROR(_xlfn._xlws.FILTER(Prod.Out!$H:$H,Prod.Out!$B:$B=V41),""),IF($H41="Incorporated",IFERROR(_xlfn._xlws.FILTER(Prod.Out!$I:$I,Prod.Out!$B:$B=V41),""),IF($H41="Retained (unknown if mulched/incorp.)",IFERROR(_xlfn._xlws.FILTER(Prod.Out!$J:$J,Prod.Out!$B:$B=V41),""),""))))</f>
        <v/>
      </c>
      <c r="AA41" s="4" t="str">
        <f t="shared" si="3"/>
        <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34F69-12C9-4F0B-A94A-363D36117559}">
  <sheetPr codeName="Sheet36">
    <tabColor rgb="FFFFCCFF"/>
  </sheetPr>
  <dimension ref="A1:AH263"/>
  <sheetViews>
    <sheetView zoomScale="70" zoomScaleNormal="70" workbookViewId="0">
      <selection activeCell="C10" sqref="C10"/>
    </sheetView>
  </sheetViews>
  <sheetFormatPr defaultColWidth="8.8203125" defaultRowHeight="14.35" x14ac:dyDescent="0.5"/>
  <cols>
    <col min="1" max="1" width="2.52734375" customWidth="1"/>
    <col min="2" max="2" width="14.17578125" customWidth="1"/>
    <col min="3" max="17" width="18.52734375" style="212" customWidth="1"/>
    <col min="18" max="18" width="3.46875" customWidth="1"/>
    <col min="19" max="19" width="2.17578125" customWidth="1"/>
    <col min="20" max="25" width="8.8203125" style="88"/>
  </cols>
  <sheetData>
    <row r="1" spans="1:34" ht="59.5" customHeight="1" x14ac:dyDescent="0.5">
      <c r="A1" s="817" t="s">
        <v>4909</v>
      </c>
      <c r="B1" s="882"/>
      <c r="C1" s="882"/>
      <c r="D1" s="882"/>
      <c r="E1" s="882"/>
      <c r="F1" s="882"/>
      <c r="G1" s="882"/>
      <c r="H1" s="882"/>
      <c r="I1" s="882"/>
      <c r="J1" s="882"/>
      <c r="K1" s="882"/>
      <c r="L1" s="882"/>
      <c r="M1" s="882"/>
      <c r="N1" s="882"/>
      <c r="O1" s="882"/>
      <c r="P1" s="882"/>
      <c r="Q1" s="882"/>
      <c r="R1" s="882"/>
      <c r="S1" s="45"/>
      <c r="T1" s="86" t="s">
        <v>4910</v>
      </c>
      <c r="U1" s="86" t="s">
        <v>4911</v>
      </c>
      <c r="V1" s="86" t="s">
        <v>4912</v>
      </c>
      <c r="W1" s="86" t="str" cm="1">
        <f t="array" ref="W1">_xlfn.ANCHORARRAY(Intercrop!AT1)</f>
        <v/>
      </c>
      <c r="X1" s="86" t="str" cm="1">
        <f t="array" ref="X1">IFERROR(_xlfn._xlws.SORT(_xlfn._xlws.FILTER(W:W,W:W&lt;&gt;"")),"")</f>
        <v/>
      </c>
      <c r="Y1" s="86"/>
      <c r="Z1" s="7"/>
      <c r="AA1" s="96" t="str" cm="1">
        <f t="array" ref="AA1:AG16">TRANSPOSE(B4:Q10)</f>
        <v>Choose Practice:</v>
      </c>
      <c r="AB1" s="96" t="str">
        <v>Name Treatment:</v>
      </c>
      <c r="AC1" s="96" t="str">
        <v>Reps:</v>
      </c>
      <c r="AD1" s="96" t="str">
        <v>Control?:</v>
      </c>
      <c r="AE1" s="96" t="str">
        <v>All Phases?:</v>
      </c>
      <c r="AF1" s="96" t="str">
        <v>Start Year:</v>
      </c>
      <c r="AG1" s="96" t="str">
        <v>Start Season:</v>
      </c>
      <c r="AH1" s="96"/>
    </row>
    <row r="2" spans="1:34" ht="9" customHeight="1" x14ac:dyDescent="0.5">
      <c r="A2" s="312"/>
      <c r="B2" s="45"/>
      <c r="C2" s="22"/>
      <c r="D2" s="22"/>
      <c r="E2" s="22"/>
      <c r="F2" s="22"/>
      <c r="G2" s="22"/>
      <c r="H2" s="22"/>
      <c r="I2" s="22"/>
      <c r="J2" s="22"/>
      <c r="K2" s="22"/>
      <c r="L2" s="22"/>
      <c r="M2" s="22"/>
      <c r="N2" s="22"/>
      <c r="O2" s="22"/>
      <c r="P2" s="22"/>
      <c r="Q2" s="22"/>
      <c r="R2" s="10"/>
      <c r="S2" s="7"/>
      <c r="T2" s="86" t="str" cm="1">
        <f t="array" ref="T2">IFERROR(TRANSPOSE(_xlfn.UNIQUE(_xlfn._xlws.FILTER(C5:Q5,C5:Q5&lt;&gt;""))),"")</f>
        <v/>
      </c>
      <c r="U2" s="86" t="str" cm="1">
        <f t="array" ref="U2">IFERROR(_xlfn._xlws.FILTER(T:T,(T:T&lt;&gt;"")*(T:T&lt;&gt;"Pracs")),"None")</f>
        <v>None</v>
      </c>
      <c r="V2" s="86" t="str" cm="1">
        <f t="array" ref="V2">IFERROR(_xlfn.UNIQUE(_xlfn._xlws.FILTER(U2:U107,(U2:U107&lt;&gt;"")*(U2:U107&lt;&gt;"Error No Treament Names Specified")*(U2:U107&lt;&gt;"None"))),"")</f>
        <v/>
      </c>
      <c r="W2" s="86"/>
      <c r="X2" s="86"/>
      <c r="Y2" s="86"/>
      <c r="Z2" s="7"/>
      <c r="AA2" s="96">
        <v>0</v>
      </c>
      <c r="AB2" s="96">
        <v>0</v>
      </c>
      <c r="AC2" s="96">
        <v>0</v>
      </c>
      <c r="AD2" s="96">
        <v>0</v>
      </c>
      <c r="AE2" s="96">
        <v>0</v>
      </c>
      <c r="AF2" s="96">
        <v>0</v>
      </c>
      <c r="AG2" s="96">
        <v>0</v>
      </c>
      <c r="AH2" s="96"/>
    </row>
    <row r="3" spans="1:34" x14ac:dyDescent="0.5">
      <c r="A3" s="312"/>
      <c r="B3" s="7"/>
      <c r="C3" s="885" t="s">
        <v>3594</v>
      </c>
      <c r="D3" s="886"/>
      <c r="E3" s="886"/>
      <c r="F3" s="886"/>
      <c r="G3" s="886"/>
      <c r="H3" s="886"/>
      <c r="I3" s="886"/>
      <c r="J3" s="886"/>
      <c r="K3" s="886"/>
      <c r="L3" s="886"/>
      <c r="M3" s="886"/>
      <c r="N3" s="886"/>
      <c r="O3" s="886"/>
      <c r="P3" s="886"/>
      <c r="Q3" s="887"/>
      <c r="R3" s="10"/>
      <c r="S3" s="7"/>
      <c r="T3" s="86"/>
      <c r="U3" s="86"/>
      <c r="V3" s="86"/>
      <c r="W3" s="86"/>
      <c r="X3" s="86"/>
      <c r="Y3" s="86"/>
      <c r="Z3" s="7"/>
      <c r="AA3" s="96">
        <v>0</v>
      </c>
      <c r="AB3" s="96">
        <v>0</v>
      </c>
      <c r="AC3" s="96">
        <v>0</v>
      </c>
      <c r="AD3" s="96">
        <v>0</v>
      </c>
      <c r="AE3" s="96">
        <v>0</v>
      </c>
      <c r="AF3" s="96">
        <v>0</v>
      </c>
      <c r="AG3" s="96">
        <v>0</v>
      </c>
      <c r="AH3" s="96"/>
    </row>
    <row r="4" spans="1:34" ht="25.5" customHeight="1" x14ac:dyDescent="0.5">
      <c r="A4" s="312"/>
      <c r="B4" s="362" t="s">
        <v>4105</v>
      </c>
      <c r="C4" s="329"/>
      <c r="D4" s="329"/>
      <c r="E4" s="329"/>
      <c r="F4" s="329"/>
      <c r="G4" s="329"/>
      <c r="H4" s="329"/>
      <c r="I4" s="329"/>
      <c r="J4" s="329"/>
      <c r="K4" s="329"/>
      <c r="L4" s="329"/>
      <c r="M4" s="190"/>
      <c r="N4" s="329"/>
      <c r="O4" s="329"/>
      <c r="P4" s="329"/>
      <c r="Q4" s="329"/>
      <c r="R4" s="10"/>
      <c r="S4" s="7"/>
      <c r="T4" s="86"/>
      <c r="U4" s="86"/>
      <c r="V4" s="86"/>
      <c r="W4" s="86"/>
      <c r="X4" s="86"/>
      <c r="Y4" s="86"/>
      <c r="Z4" s="7"/>
      <c r="AA4" s="96">
        <v>0</v>
      </c>
      <c r="AB4" s="96">
        <v>0</v>
      </c>
      <c r="AC4" s="96">
        <v>0</v>
      </c>
      <c r="AD4" s="96">
        <v>0</v>
      </c>
      <c r="AE4" s="96">
        <v>0</v>
      </c>
      <c r="AF4" s="96">
        <v>0</v>
      </c>
      <c r="AG4" s="96">
        <v>0</v>
      </c>
      <c r="AH4" s="96"/>
    </row>
    <row r="5" spans="1:34" x14ac:dyDescent="0.5">
      <c r="A5" s="312"/>
      <c r="B5" s="362" t="s">
        <v>4913</v>
      </c>
      <c r="C5" s="218"/>
      <c r="D5" s="218"/>
      <c r="E5" s="218"/>
      <c r="F5" s="218"/>
      <c r="G5" s="218"/>
      <c r="H5" s="218"/>
      <c r="I5" s="218"/>
      <c r="J5" s="218"/>
      <c r="K5" s="218"/>
      <c r="L5" s="218"/>
      <c r="M5" s="129"/>
      <c r="N5" s="218"/>
      <c r="O5" s="218"/>
      <c r="P5" s="218"/>
      <c r="Q5" s="218"/>
      <c r="R5" s="10"/>
      <c r="S5" s="7"/>
      <c r="T5" s="86"/>
      <c r="U5" s="86"/>
      <c r="V5" s="86"/>
      <c r="W5" s="86"/>
      <c r="X5" s="86"/>
      <c r="Y5" s="86"/>
      <c r="Z5" s="7"/>
      <c r="AA5" s="96">
        <v>0</v>
      </c>
      <c r="AB5" s="96">
        <v>0</v>
      </c>
      <c r="AC5" s="96">
        <v>0</v>
      </c>
      <c r="AD5" s="96">
        <v>0</v>
      </c>
      <c r="AE5" s="96">
        <v>0</v>
      </c>
      <c r="AF5" s="96">
        <v>0</v>
      </c>
      <c r="AG5" s="96">
        <v>0</v>
      </c>
      <c r="AH5" s="96"/>
    </row>
    <row r="6" spans="1:34" x14ac:dyDescent="0.5">
      <c r="A6" s="312"/>
      <c r="B6" s="362" t="s">
        <v>4914</v>
      </c>
      <c r="C6" s="218"/>
      <c r="D6" s="218"/>
      <c r="E6" s="218"/>
      <c r="F6" s="218"/>
      <c r="G6" s="218"/>
      <c r="H6" s="218"/>
      <c r="I6" s="218"/>
      <c r="J6" s="218"/>
      <c r="K6" s="218"/>
      <c r="L6" s="218"/>
      <c r="M6" s="129"/>
      <c r="N6" s="218"/>
      <c r="O6" s="218"/>
      <c r="P6" s="218"/>
      <c r="Q6" s="218"/>
      <c r="R6" s="10"/>
      <c r="S6" s="7"/>
      <c r="T6" s="86"/>
      <c r="U6" s="86"/>
      <c r="V6" s="86"/>
      <c r="W6" s="86"/>
      <c r="X6" s="86"/>
      <c r="Y6" s="86"/>
      <c r="Z6" s="7"/>
      <c r="AA6" s="96">
        <v>0</v>
      </c>
      <c r="AB6" s="96">
        <v>0</v>
      </c>
      <c r="AC6" s="96">
        <v>0</v>
      </c>
      <c r="AD6" s="96">
        <v>0</v>
      </c>
      <c r="AE6" s="96">
        <v>0</v>
      </c>
      <c r="AF6" s="96">
        <v>0</v>
      </c>
      <c r="AG6" s="96">
        <v>0</v>
      </c>
      <c r="AH6" s="96"/>
    </row>
    <row r="7" spans="1:34" x14ac:dyDescent="0.5">
      <c r="A7" s="312"/>
      <c r="B7" s="362" t="s">
        <v>4915</v>
      </c>
      <c r="C7" s="218"/>
      <c r="D7" s="218"/>
      <c r="E7" s="218"/>
      <c r="F7" s="218"/>
      <c r="G7" s="218"/>
      <c r="H7" s="218"/>
      <c r="I7" s="218"/>
      <c r="J7" s="218"/>
      <c r="K7" s="218"/>
      <c r="L7" s="218"/>
      <c r="M7" s="129"/>
      <c r="N7" s="218"/>
      <c r="O7" s="218"/>
      <c r="P7" s="218"/>
      <c r="Q7" s="218"/>
      <c r="R7" s="10"/>
      <c r="S7" s="7"/>
      <c r="T7" s="86"/>
      <c r="U7" s="86"/>
      <c r="V7" s="86"/>
      <c r="W7" s="86"/>
      <c r="X7" s="86"/>
      <c r="Y7" s="86"/>
      <c r="Z7" s="7"/>
      <c r="AA7" s="96">
        <v>0</v>
      </c>
      <c r="AB7" s="96">
        <v>0</v>
      </c>
      <c r="AC7" s="96">
        <v>0</v>
      </c>
      <c r="AD7" s="96">
        <v>0</v>
      </c>
      <c r="AE7" s="96">
        <v>0</v>
      </c>
      <c r="AF7" s="96">
        <v>0</v>
      </c>
      <c r="AG7" s="96">
        <v>0</v>
      </c>
      <c r="AH7" s="96"/>
    </row>
    <row r="8" spans="1:34" x14ac:dyDescent="0.5">
      <c r="A8" s="312"/>
      <c r="B8" s="362" t="s">
        <v>4916</v>
      </c>
      <c r="C8" s="218"/>
      <c r="D8" s="218"/>
      <c r="E8" s="218"/>
      <c r="F8" s="218"/>
      <c r="G8" s="218"/>
      <c r="H8" s="218"/>
      <c r="I8" s="218"/>
      <c r="J8" s="218"/>
      <c r="K8" s="218"/>
      <c r="L8" s="218"/>
      <c r="M8" s="129"/>
      <c r="N8" s="218"/>
      <c r="O8" s="218"/>
      <c r="P8" s="218"/>
      <c r="Q8" s="218"/>
      <c r="R8" s="10"/>
      <c r="S8" s="7"/>
      <c r="T8" s="86"/>
      <c r="U8" s="86"/>
      <c r="V8" s="86"/>
      <c r="W8" s="86"/>
      <c r="X8" s="86"/>
      <c r="Y8" s="86"/>
      <c r="Z8" s="7"/>
      <c r="AA8" s="96">
        <v>0</v>
      </c>
      <c r="AB8" s="96">
        <v>0</v>
      </c>
      <c r="AC8" s="96">
        <v>0</v>
      </c>
      <c r="AD8" s="96">
        <v>0</v>
      </c>
      <c r="AE8" s="96">
        <v>0</v>
      </c>
      <c r="AF8" s="96">
        <v>0</v>
      </c>
      <c r="AG8" s="96">
        <v>0</v>
      </c>
      <c r="AH8" s="96"/>
    </row>
    <row r="9" spans="1:34" x14ac:dyDescent="0.5">
      <c r="A9" s="312"/>
      <c r="B9" s="362" t="s">
        <v>4917</v>
      </c>
      <c r="C9" s="218"/>
      <c r="D9" s="218"/>
      <c r="E9" s="218"/>
      <c r="F9" s="218"/>
      <c r="G9" s="218"/>
      <c r="H9" s="218"/>
      <c r="I9" s="218"/>
      <c r="J9" s="218"/>
      <c r="K9" s="218"/>
      <c r="L9" s="218"/>
      <c r="M9" s="129"/>
      <c r="N9" s="218"/>
      <c r="O9" s="218"/>
      <c r="P9" s="218"/>
      <c r="Q9" s="218"/>
      <c r="R9" s="10"/>
      <c r="S9" s="7"/>
      <c r="T9" s="86"/>
      <c r="U9" s="86"/>
      <c r="V9" s="86"/>
      <c r="W9" s="86"/>
      <c r="X9" s="86"/>
      <c r="Y9" s="86"/>
      <c r="Z9" s="7"/>
      <c r="AA9" s="96">
        <v>0</v>
      </c>
      <c r="AB9" s="96">
        <v>0</v>
      </c>
      <c r="AC9" s="96">
        <v>0</v>
      </c>
      <c r="AD9" s="96">
        <v>0</v>
      </c>
      <c r="AE9" s="96">
        <v>0</v>
      </c>
      <c r="AF9" s="96">
        <v>0</v>
      </c>
      <c r="AG9" s="96">
        <v>0</v>
      </c>
      <c r="AH9" s="96"/>
    </row>
    <row r="10" spans="1:34" x14ac:dyDescent="0.5">
      <c r="A10" s="312"/>
      <c r="B10" s="362" t="s">
        <v>4918</v>
      </c>
      <c r="C10" s="218"/>
      <c r="D10" s="218"/>
      <c r="E10" s="218"/>
      <c r="F10" s="218"/>
      <c r="G10" s="218"/>
      <c r="H10" s="218"/>
      <c r="I10" s="218"/>
      <c r="J10" s="218"/>
      <c r="K10" s="218"/>
      <c r="L10" s="218"/>
      <c r="M10" s="129"/>
      <c r="N10" s="218"/>
      <c r="O10" s="218"/>
      <c r="P10" s="218"/>
      <c r="Q10" s="218"/>
      <c r="R10" s="10"/>
      <c r="S10" s="7"/>
      <c r="T10" s="86"/>
      <c r="U10" s="86"/>
      <c r="V10" s="86"/>
      <c r="W10" s="86"/>
      <c r="X10" s="86"/>
      <c r="Y10" s="86"/>
      <c r="Z10" s="7"/>
      <c r="AA10" s="96">
        <v>0</v>
      </c>
      <c r="AB10" s="96">
        <v>0</v>
      </c>
      <c r="AC10" s="96">
        <v>0</v>
      </c>
      <c r="AD10" s="96">
        <v>0</v>
      </c>
      <c r="AE10" s="96">
        <v>0</v>
      </c>
      <c r="AF10" s="96">
        <v>0</v>
      </c>
      <c r="AG10" s="96">
        <v>0</v>
      </c>
      <c r="AH10" s="96"/>
    </row>
    <row r="11" spans="1:34" ht="5.25" customHeight="1" x14ac:dyDescent="0.5">
      <c r="A11" s="11"/>
      <c r="B11" s="7"/>
      <c r="C11" s="151"/>
      <c r="D11" s="151"/>
      <c r="E11" s="151"/>
      <c r="F11" s="151"/>
      <c r="G11" s="151"/>
      <c r="H11" s="151"/>
      <c r="I11" s="151"/>
      <c r="J11" s="151"/>
      <c r="K11" s="151"/>
      <c r="L11" s="151"/>
      <c r="M11" s="151"/>
      <c r="N11" s="151"/>
      <c r="O11" s="151"/>
      <c r="P11" s="151"/>
      <c r="Q11" s="151"/>
      <c r="R11" s="10"/>
      <c r="S11" s="7"/>
      <c r="T11" s="86"/>
      <c r="U11" s="86"/>
      <c r="V11" s="86"/>
      <c r="W11" s="86"/>
      <c r="X11" s="86"/>
      <c r="Y11" s="86"/>
      <c r="Z11" s="7"/>
      <c r="AA11" s="96">
        <v>0</v>
      </c>
      <c r="AB11" s="96">
        <v>0</v>
      </c>
      <c r="AC11" s="96">
        <v>0</v>
      </c>
      <c r="AD11" s="96">
        <v>0</v>
      </c>
      <c r="AE11" s="96">
        <v>0</v>
      </c>
      <c r="AF11" s="96">
        <v>0</v>
      </c>
      <c r="AG11" s="96">
        <v>0</v>
      </c>
      <c r="AH11" s="96"/>
    </row>
    <row r="12" spans="1:34" s="7" customFormat="1" ht="126" customHeight="1" x14ac:dyDescent="0.5">
      <c r="A12" s="312"/>
      <c r="B12" s="689" t="s">
        <v>3591</v>
      </c>
      <c r="C12" s="691" t="str">
        <f>IF(ISBLANK(C4),"",INDEX(Rotation.Pracs1[Description],MATCH(C4,Rotation.Pracs1[Subpractice],0)))</f>
        <v/>
      </c>
      <c r="D12" s="690" t="str">
        <f>IF(ISBLANK(D4),"",INDEX(Rotation.Pracs1[Description],MATCH(D4,Rotation.Pracs1[Subpractice],0)))</f>
        <v/>
      </c>
      <c r="E12" s="690" t="str">
        <f>IF(ISBLANK(E4),"",INDEX(Rotation.Pracs1[Description],MATCH(E4,Rotation.Pracs1[Subpractice],0)))</f>
        <v/>
      </c>
      <c r="F12" s="690" t="str">
        <f>IF(ISBLANK(F4),"",INDEX(Rotation.Pracs1[Description],MATCH(F4,Rotation.Pracs1[Subpractice],0)))</f>
        <v/>
      </c>
      <c r="G12" s="690" t="str">
        <f>IF(ISBLANK(G4),"",INDEX(Rotation.Pracs1[Description],MATCH(G4,Rotation.Pracs1[Subpractice],0)))</f>
        <v/>
      </c>
      <c r="H12" s="690" t="str">
        <f>IF(ISBLANK(H4),"",INDEX(Rotation.Pracs1[Description],MATCH(H4,Rotation.Pracs1[Subpractice],0)))</f>
        <v/>
      </c>
      <c r="I12" s="690" t="str">
        <f>IF(ISBLANK(I4),"",INDEX(Rotation.Pracs1[Description],MATCH(I4,Rotation.Pracs1[Subpractice],0)))</f>
        <v/>
      </c>
      <c r="J12" s="690" t="str">
        <f>IF(ISBLANK(J4),"",INDEX(Rotation.Pracs1[Description],MATCH(J4,Rotation.Pracs1[Subpractice],0)))</f>
        <v/>
      </c>
      <c r="K12" s="690" t="str">
        <f>IF(ISBLANK(K4),"",INDEX(Rotation.Pracs1[Description],MATCH(K4,Rotation.Pracs1[Subpractice],0)))</f>
        <v/>
      </c>
      <c r="L12" s="690" t="str">
        <f>IF(ISBLANK(L4),"",INDEX(Rotation.Pracs1[Description],MATCH(L4,Rotation.Pracs1[Subpractice],0)))</f>
        <v/>
      </c>
      <c r="M12" s="690" t="str">
        <f>IF(ISBLANK(M4),"",INDEX(Rotation.Pracs1[Description],MATCH(M4,Rotation.Pracs1[Subpractice],0)))</f>
        <v/>
      </c>
      <c r="N12" s="690" t="str">
        <f>IF(ISBLANK(N4),"",INDEX(Rotation.Pracs1[Description],MATCH(N4,Rotation.Pracs1[Subpractice],0)))</f>
        <v/>
      </c>
      <c r="O12" s="690" t="str">
        <f>IF(ISBLANK(O4),"",INDEX(Rotation.Pracs1[Description],MATCH(O4,Rotation.Pracs1[Subpractice],0)))</f>
        <v/>
      </c>
      <c r="P12" s="690" t="str">
        <f>IF(ISBLANK(P4),"",INDEX(Rotation.Pracs1[Description],MATCH(P4,Rotation.Pracs1[Subpractice],0)))</f>
        <v/>
      </c>
      <c r="Q12" s="690" t="str">
        <f>IF(ISBLANK(Q4),"",INDEX(Rotation.Pracs1[Description],MATCH(Q4,Rotation.Pracs1[Subpractice],0)))</f>
        <v/>
      </c>
      <c r="R12" s="10"/>
      <c r="T12" s="86"/>
      <c r="U12" s="86"/>
      <c r="V12" s="86"/>
      <c r="W12" s="86"/>
      <c r="X12" s="86"/>
      <c r="Y12" s="86"/>
      <c r="AA12" s="96">
        <v>0</v>
      </c>
      <c r="AB12" s="96">
        <v>0</v>
      </c>
      <c r="AC12" s="96">
        <v>0</v>
      </c>
      <c r="AD12" s="96">
        <v>0</v>
      </c>
      <c r="AE12" s="96">
        <v>0</v>
      </c>
      <c r="AF12" s="96">
        <v>0</v>
      </c>
      <c r="AG12" s="96">
        <v>0</v>
      </c>
      <c r="AH12" s="96"/>
    </row>
    <row r="13" spans="1:34" ht="5.25" customHeight="1" x14ac:dyDescent="0.5">
      <c r="A13" s="11"/>
      <c r="B13" s="7"/>
      <c r="C13" s="151"/>
      <c r="D13" s="151"/>
      <c r="E13" s="151"/>
      <c r="F13" s="151"/>
      <c r="G13" s="151"/>
      <c r="H13" s="151"/>
      <c r="I13" s="151"/>
      <c r="J13" s="151"/>
      <c r="K13" s="151"/>
      <c r="L13" s="151"/>
      <c r="M13" s="151"/>
      <c r="N13" s="151"/>
      <c r="O13" s="151"/>
      <c r="P13" s="151"/>
      <c r="Q13" s="151"/>
      <c r="R13" s="10"/>
      <c r="S13" s="7"/>
      <c r="T13" s="86"/>
      <c r="U13" s="86"/>
      <c r="V13" s="86"/>
      <c r="W13" s="86"/>
      <c r="X13" s="86"/>
      <c r="Y13" s="86"/>
      <c r="Z13" s="7"/>
      <c r="AA13" s="96">
        <v>0</v>
      </c>
      <c r="AB13" s="96">
        <v>0</v>
      </c>
      <c r="AC13" s="96">
        <v>0</v>
      </c>
      <c r="AD13" s="96">
        <v>0</v>
      </c>
      <c r="AE13" s="96">
        <v>0</v>
      </c>
      <c r="AF13" s="96">
        <v>0</v>
      </c>
      <c r="AG13" s="96">
        <v>0</v>
      </c>
      <c r="AH13" s="96"/>
    </row>
    <row r="14" spans="1:34" ht="21" customHeight="1" x14ac:dyDescent="0.5">
      <c r="A14" s="312"/>
      <c r="B14" s="362" t="s">
        <v>4105</v>
      </c>
      <c r="C14" s="684"/>
      <c r="D14" s="684"/>
      <c r="E14" s="684"/>
      <c r="F14" s="684"/>
      <c r="G14" s="684"/>
      <c r="H14" s="684"/>
      <c r="I14" s="684"/>
      <c r="J14" s="684"/>
      <c r="K14" s="684"/>
      <c r="L14" s="684"/>
      <c r="M14" s="685"/>
      <c r="N14" s="684"/>
      <c r="O14" s="684"/>
      <c r="P14" s="684"/>
      <c r="Q14" s="684"/>
      <c r="R14" s="10"/>
      <c r="S14" s="7"/>
      <c r="T14" s="86"/>
      <c r="U14" s="86"/>
      <c r="V14" s="86"/>
      <c r="W14" s="86"/>
      <c r="X14" s="86"/>
      <c r="Y14" s="86"/>
      <c r="Z14" s="7"/>
      <c r="AA14" s="96">
        <v>0</v>
      </c>
      <c r="AB14" s="96">
        <v>0</v>
      </c>
      <c r="AC14" s="96">
        <v>0</v>
      </c>
      <c r="AD14" s="96">
        <v>0</v>
      </c>
      <c r="AE14" s="96">
        <v>0</v>
      </c>
      <c r="AF14" s="96">
        <v>0</v>
      </c>
      <c r="AG14" s="96">
        <v>0</v>
      </c>
      <c r="AH14" s="96"/>
    </row>
    <row r="15" spans="1:34" x14ac:dyDescent="0.5">
      <c r="A15" s="312"/>
      <c r="B15" s="362" t="s">
        <v>4913</v>
      </c>
      <c r="C15" s="218"/>
      <c r="D15" s="218"/>
      <c r="E15" s="218"/>
      <c r="F15" s="218"/>
      <c r="G15" s="218"/>
      <c r="H15" s="218"/>
      <c r="I15" s="218"/>
      <c r="J15" s="218"/>
      <c r="K15" s="218"/>
      <c r="L15" s="218"/>
      <c r="M15" s="129"/>
      <c r="N15" s="218"/>
      <c r="O15" s="218"/>
      <c r="P15" s="218"/>
      <c r="Q15" s="218"/>
      <c r="R15" s="10"/>
      <c r="S15" s="7"/>
      <c r="T15" s="86"/>
      <c r="U15" s="86"/>
      <c r="V15" s="86"/>
      <c r="W15" s="86"/>
      <c r="X15" s="86"/>
      <c r="Y15" s="86"/>
      <c r="Z15" s="7"/>
      <c r="AA15" s="96">
        <v>0</v>
      </c>
      <c r="AB15" s="96">
        <v>0</v>
      </c>
      <c r="AC15" s="96">
        <v>0</v>
      </c>
      <c r="AD15" s="96">
        <v>0</v>
      </c>
      <c r="AE15" s="96">
        <v>0</v>
      </c>
      <c r="AF15" s="96">
        <v>0</v>
      </c>
      <c r="AG15" s="96">
        <v>0</v>
      </c>
      <c r="AH15" s="96"/>
    </row>
    <row r="16" spans="1:34" x14ac:dyDescent="0.5">
      <c r="A16" s="312"/>
      <c r="B16" s="362" t="s">
        <v>4914</v>
      </c>
      <c r="C16" s="218"/>
      <c r="D16" s="218"/>
      <c r="E16" s="218"/>
      <c r="F16" s="218"/>
      <c r="G16" s="218"/>
      <c r="H16" s="218"/>
      <c r="I16" s="218"/>
      <c r="J16" s="218"/>
      <c r="K16" s="218"/>
      <c r="L16" s="218"/>
      <c r="M16" s="129"/>
      <c r="N16" s="218"/>
      <c r="O16" s="218"/>
      <c r="P16" s="218"/>
      <c r="Q16" s="218"/>
      <c r="R16" s="10"/>
      <c r="S16" s="7"/>
      <c r="T16" s="86"/>
      <c r="U16" s="86"/>
      <c r="V16" s="86"/>
      <c r="W16" s="86"/>
      <c r="X16" s="86"/>
      <c r="Y16" s="86"/>
      <c r="Z16" s="7"/>
      <c r="AA16" s="96">
        <v>0</v>
      </c>
      <c r="AB16" s="96">
        <v>0</v>
      </c>
      <c r="AC16" s="96">
        <v>0</v>
      </c>
      <c r="AD16" s="96">
        <v>0</v>
      </c>
      <c r="AE16" s="96">
        <v>0</v>
      </c>
      <c r="AF16" s="96">
        <v>0</v>
      </c>
      <c r="AG16" s="96">
        <v>0</v>
      </c>
      <c r="AH16" s="96"/>
    </row>
    <row r="17" spans="1:34" x14ac:dyDescent="0.5">
      <c r="A17" s="312"/>
      <c r="B17" s="362" t="s">
        <v>4915</v>
      </c>
      <c r="C17" s="218"/>
      <c r="D17" s="218"/>
      <c r="E17" s="218"/>
      <c r="F17" s="218"/>
      <c r="G17" s="218"/>
      <c r="H17" s="218"/>
      <c r="I17" s="218"/>
      <c r="J17" s="218"/>
      <c r="K17" s="218"/>
      <c r="L17" s="218"/>
      <c r="M17" s="129"/>
      <c r="N17" s="218"/>
      <c r="O17" s="218"/>
      <c r="P17" s="218"/>
      <c r="Q17" s="218"/>
      <c r="R17" s="10"/>
      <c r="S17" s="7"/>
      <c r="T17" s="86"/>
      <c r="U17" s="86"/>
      <c r="V17" s="86"/>
      <c r="W17" s="86"/>
      <c r="X17" s="86"/>
      <c r="Y17" s="86"/>
      <c r="Z17" s="7"/>
      <c r="AA17" s="96"/>
      <c r="AB17" s="96"/>
      <c r="AC17" s="96"/>
      <c r="AD17" s="96"/>
      <c r="AE17" s="96"/>
      <c r="AF17" s="96"/>
      <c r="AG17" s="96"/>
      <c r="AH17" s="96"/>
    </row>
    <row r="18" spans="1:34" x14ac:dyDescent="0.5">
      <c r="A18" s="312"/>
      <c r="B18" s="362" t="s">
        <v>4916</v>
      </c>
      <c r="C18" s="218"/>
      <c r="D18" s="218"/>
      <c r="E18" s="218"/>
      <c r="F18" s="218"/>
      <c r="G18" s="218"/>
      <c r="H18" s="218"/>
      <c r="I18" s="218"/>
      <c r="J18" s="218"/>
      <c r="K18" s="218"/>
      <c r="L18" s="218"/>
      <c r="M18" s="129"/>
      <c r="N18" s="218"/>
      <c r="O18" s="218"/>
      <c r="P18" s="218"/>
      <c r="Q18" s="218"/>
      <c r="R18" s="10"/>
      <c r="S18" s="7"/>
      <c r="T18" s="86"/>
      <c r="U18" s="86"/>
      <c r="V18" s="86"/>
      <c r="W18" s="86"/>
      <c r="X18" s="86"/>
      <c r="Y18" s="86"/>
      <c r="Z18" s="7"/>
      <c r="AA18" s="96"/>
      <c r="AB18" s="96"/>
      <c r="AC18" s="96"/>
      <c r="AD18" s="96"/>
      <c r="AE18" s="96"/>
      <c r="AF18" s="96"/>
      <c r="AG18" s="96"/>
      <c r="AH18" s="96"/>
    </row>
    <row r="19" spans="1:34" x14ac:dyDescent="0.5">
      <c r="A19" s="312"/>
      <c r="B19" s="362" t="s">
        <v>4917</v>
      </c>
      <c r="C19" s="218"/>
      <c r="D19" s="218"/>
      <c r="E19" s="218"/>
      <c r="F19" s="218"/>
      <c r="G19" s="218"/>
      <c r="H19" s="218"/>
      <c r="I19" s="218"/>
      <c r="J19" s="218"/>
      <c r="K19" s="218"/>
      <c r="L19" s="218"/>
      <c r="M19" s="129"/>
      <c r="N19" s="218"/>
      <c r="O19" s="218"/>
      <c r="P19" s="218"/>
      <c r="Q19" s="218"/>
      <c r="R19" s="10"/>
      <c r="S19" s="7"/>
      <c r="T19" s="86"/>
      <c r="U19" s="86"/>
      <c r="V19" s="86"/>
      <c r="W19" s="86"/>
      <c r="X19" s="86"/>
      <c r="Y19" s="86"/>
      <c r="Z19" s="7"/>
      <c r="AA19" s="96"/>
      <c r="AB19" s="96"/>
      <c r="AC19" s="96"/>
      <c r="AD19" s="96"/>
      <c r="AE19" s="96"/>
      <c r="AF19" s="96"/>
      <c r="AG19" s="96"/>
      <c r="AH19" s="96"/>
    </row>
    <row r="20" spans="1:34" x14ac:dyDescent="0.5">
      <c r="A20" s="312"/>
      <c r="B20" s="362" t="s">
        <v>4918</v>
      </c>
      <c r="C20" s="218"/>
      <c r="D20" s="218"/>
      <c r="E20" s="218"/>
      <c r="F20" s="218"/>
      <c r="G20" s="218"/>
      <c r="H20" s="218"/>
      <c r="I20" s="218"/>
      <c r="J20" s="218"/>
      <c r="K20" s="218"/>
      <c r="L20" s="218"/>
      <c r="M20" s="129"/>
      <c r="N20" s="218"/>
      <c r="O20" s="218"/>
      <c r="P20" s="218"/>
      <c r="Q20" s="218"/>
      <c r="R20" s="10"/>
      <c r="S20" s="7"/>
      <c r="T20" s="86"/>
      <c r="U20" s="86"/>
      <c r="V20" s="86"/>
      <c r="W20" s="86"/>
      <c r="X20" s="86"/>
      <c r="Y20" s="86"/>
      <c r="Z20" s="7"/>
      <c r="AA20" s="96"/>
      <c r="AB20" s="96"/>
      <c r="AC20" s="96"/>
      <c r="AD20" s="96"/>
      <c r="AE20" s="96"/>
      <c r="AF20" s="96"/>
      <c r="AG20" s="96"/>
      <c r="AH20" s="96"/>
    </row>
    <row r="21" spans="1:34" ht="5.25" customHeight="1" x14ac:dyDescent="0.5">
      <c r="A21" s="11"/>
      <c r="B21" s="7"/>
      <c r="C21" s="151"/>
      <c r="D21" s="151"/>
      <c r="E21" s="151"/>
      <c r="F21" s="151"/>
      <c r="G21" s="151"/>
      <c r="H21" s="151"/>
      <c r="I21" s="151"/>
      <c r="J21" s="151"/>
      <c r="K21" s="151"/>
      <c r="L21" s="151"/>
      <c r="M21" s="151"/>
      <c r="N21" s="151"/>
      <c r="O21" s="151"/>
      <c r="P21" s="151"/>
      <c r="Q21" s="151"/>
      <c r="R21" s="10"/>
      <c r="S21" s="7"/>
      <c r="T21" s="86"/>
      <c r="U21" s="86"/>
      <c r="V21" s="86"/>
      <c r="W21" s="86"/>
      <c r="X21" s="86"/>
      <c r="Y21" s="86"/>
      <c r="Z21" s="7"/>
      <c r="AA21" s="96"/>
      <c r="AB21" s="96"/>
      <c r="AC21" s="96"/>
      <c r="AD21" s="96"/>
      <c r="AE21" s="96"/>
      <c r="AF21" s="96"/>
      <c r="AG21" s="96"/>
      <c r="AH21" s="96"/>
    </row>
    <row r="22" spans="1:34" ht="24.75" customHeight="1" x14ac:dyDescent="0.5">
      <c r="A22" s="312"/>
      <c r="B22" s="362" t="s">
        <v>4105</v>
      </c>
      <c r="C22" s="684"/>
      <c r="D22" s="684"/>
      <c r="E22" s="684"/>
      <c r="F22" s="684"/>
      <c r="G22" s="684"/>
      <c r="H22" s="684"/>
      <c r="I22" s="684"/>
      <c r="J22" s="684"/>
      <c r="K22" s="684"/>
      <c r="L22" s="684"/>
      <c r="M22" s="685"/>
      <c r="N22" s="684"/>
      <c r="O22" s="684"/>
      <c r="P22" s="684"/>
      <c r="Q22" s="684"/>
      <c r="R22" s="10"/>
      <c r="S22" s="7"/>
      <c r="T22" s="86"/>
      <c r="U22" s="86"/>
      <c r="V22" s="86"/>
      <c r="W22" s="86"/>
      <c r="X22" s="86"/>
      <c r="Y22" s="86"/>
      <c r="Z22" s="7"/>
      <c r="AA22" s="96"/>
      <c r="AB22" s="96"/>
      <c r="AC22" s="96"/>
      <c r="AD22" s="96"/>
      <c r="AE22" s="96"/>
      <c r="AF22" s="96"/>
      <c r="AG22" s="96"/>
      <c r="AH22" s="96"/>
    </row>
    <row r="23" spans="1:34" x14ac:dyDescent="0.5">
      <c r="A23" s="312"/>
      <c r="B23" s="362" t="s">
        <v>4913</v>
      </c>
      <c r="C23" s="218"/>
      <c r="D23" s="218"/>
      <c r="E23" s="218"/>
      <c r="F23" s="218"/>
      <c r="G23" s="218"/>
      <c r="H23" s="218"/>
      <c r="I23" s="218"/>
      <c r="J23" s="218"/>
      <c r="K23" s="218"/>
      <c r="L23" s="218"/>
      <c r="M23" s="129"/>
      <c r="N23" s="218"/>
      <c r="O23" s="218"/>
      <c r="P23" s="218"/>
      <c r="Q23" s="218"/>
      <c r="R23" s="10"/>
      <c r="S23" s="7"/>
      <c r="T23" s="86"/>
      <c r="U23" s="86"/>
      <c r="V23" s="86"/>
      <c r="W23" s="86"/>
      <c r="X23" s="86"/>
      <c r="Y23" s="86"/>
      <c r="Z23" s="7"/>
      <c r="AA23" s="96"/>
      <c r="AB23" s="96"/>
      <c r="AC23" s="96"/>
      <c r="AD23" s="96"/>
      <c r="AE23" s="96"/>
      <c r="AF23" s="96"/>
      <c r="AG23" s="96"/>
      <c r="AH23" s="96"/>
    </row>
    <row r="24" spans="1:34" x14ac:dyDescent="0.5">
      <c r="A24" s="312"/>
      <c r="B24" s="362" t="s">
        <v>4914</v>
      </c>
      <c r="C24" s="218"/>
      <c r="D24" s="218"/>
      <c r="E24" s="218"/>
      <c r="F24" s="218"/>
      <c r="G24" s="218"/>
      <c r="H24" s="218"/>
      <c r="I24" s="218"/>
      <c r="J24" s="218"/>
      <c r="K24" s="218"/>
      <c r="L24" s="218"/>
      <c r="M24" s="129"/>
      <c r="N24" s="218"/>
      <c r="O24" s="218"/>
      <c r="P24" s="218"/>
      <c r="Q24" s="218"/>
      <c r="R24" s="10"/>
      <c r="S24" s="7"/>
      <c r="T24" s="86"/>
      <c r="U24" s="86"/>
      <c r="V24" s="86"/>
      <c r="W24" s="86"/>
      <c r="X24" s="86"/>
      <c r="Y24" s="86"/>
      <c r="Z24" s="7"/>
      <c r="AA24" s="96"/>
      <c r="AB24" s="96"/>
      <c r="AC24" s="96"/>
      <c r="AD24" s="96"/>
      <c r="AE24" s="96"/>
      <c r="AF24" s="96"/>
      <c r="AG24" s="96"/>
      <c r="AH24" s="96"/>
    </row>
    <row r="25" spans="1:34" x14ac:dyDescent="0.5">
      <c r="A25" s="312"/>
      <c r="B25" s="362" t="s">
        <v>4915</v>
      </c>
      <c r="C25" s="218"/>
      <c r="D25" s="218"/>
      <c r="E25" s="218"/>
      <c r="F25" s="218"/>
      <c r="G25" s="218"/>
      <c r="H25" s="218"/>
      <c r="I25" s="218"/>
      <c r="J25" s="218"/>
      <c r="K25" s="218"/>
      <c r="L25" s="218"/>
      <c r="M25" s="129"/>
      <c r="N25" s="218"/>
      <c r="O25" s="218"/>
      <c r="P25" s="218"/>
      <c r="Q25" s="218"/>
      <c r="R25" s="10"/>
      <c r="S25" s="7"/>
      <c r="T25" s="86"/>
      <c r="U25" s="86"/>
      <c r="V25" s="86"/>
      <c r="W25" s="86"/>
      <c r="X25" s="86"/>
      <c r="Y25" s="86"/>
      <c r="Z25" s="7"/>
      <c r="AA25" s="96" cm="1">
        <f t="array" ref="AA25:AG39">TRANSPOSE(C14:Q20)</f>
        <v>0</v>
      </c>
      <c r="AB25" s="96">
        <v>0</v>
      </c>
      <c r="AC25" s="96">
        <v>0</v>
      </c>
      <c r="AD25" s="96">
        <v>0</v>
      </c>
      <c r="AE25" s="96">
        <v>0</v>
      </c>
      <c r="AF25" s="96">
        <v>0</v>
      </c>
      <c r="AG25" s="96">
        <v>0</v>
      </c>
      <c r="AH25" s="96"/>
    </row>
    <row r="26" spans="1:34" x14ac:dyDescent="0.5">
      <c r="A26" s="312"/>
      <c r="B26" s="362" t="s">
        <v>4916</v>
      </c>
      <c r="C26" s="218"/>
      <c r="D26" s="218"/>
      <c r="E26" s="218"/>
      <c r="F26" s="218"/>
      <c r="G26" s="218"/>
      <c r="H26" s="218"/>
      <c r="I26" s="218"/>
      <c r="J26" s="218"/>
      <c r="K26" s="218"/>
      <c r="L26" s="218"/>
      <c r="M26" s="129"/>
      <c r="N26" s="218"/>
      <c r="O26" s="218"/>
      <c r="P26" s="218"/>
      <c r="Q26" s="218"/>
      <c r="R26" s="10"/>
      <c r="S26" s="7"/>
      <c r="T26" s="86"/>
      <c r="U26" s="86"/>
      <c r="V26" s="86"/>
      <c r="W26" s="86"/>
      <c r="X26" s="86"/>
      <c r="Y26" s="86"/>
      <c r="Z26" s="7"/>
      <c r="AA26" s="96">
        <v>0</v>
      </c>
      <c r="AB26" s="96">
        <v>0</v>
      </c>
      <c r="AC26" s="96">
        <v>0</v>
      </c>
      <c r="AD26" s="96">
        <v>0</v>
      </c>
      <c r="AE26" s="96">
        <v>0</v>
      </c>
      <c r="AF26" s="96">
        <v>0</v>
      </c>
      <c r="AG26" s="96">
        <v>0</v>
      </c>
      <c r="AH26" s="96"/>
    </row>
    <row r="27" spans="1:34" x14ac:dyDescent="0.5">
      <c r="A27" s="312"/>
      <c r="B27" s="362" t="s">
        <v>4917</v>
      </c>
      <c r="C27" s="218"/>
      <c r="D27" s="218"/>
      <c r="E27" s="218"/>
      <c r="F27" s="218"/>
      <c r="G27" s="218"/>
      <c r="H27" s="218"/>
      <c r="I27" s="218"/>
      <c r="J27" s="218"/>
      <c r="K27" s="218"/>
      <c r="L27" s="218"/>
      <c r="M27" s="129"/>
      <c r="N27" s="218"/>
      <c r="O27" s="218"/>
      <c r="P27" s="218"/>
      <c r="Q27" s="218"/>
      <c r="R27" s="10"/>
      <c r="S27" s="7"/>
      <c r="T27" s="86"/>
      <c r="U27" s="86"/>
      <c r="V27" s="86"/>
      <c r="W27" s="86"/>
      <c r="X27" s="86"/>
      <c r="Y27" s="86"/>
      <c r="Z27" s="7"/>
      <c r="AA27" s="96">
        <v>0</v>
      </c>
      <c r="AB27" s="96">
        <v>0</v>
      </c>
      <c r="AC27" s="96">
        <v>0</v>
      </c>
      <c r="AD27" s="96">
        <v>0</v>
      </c>
      <c r="AE27" s="96">
        <v>0</v>
      </c>
      <c r="AF27" s="96">
        <v>0</v>
      </c>
      <c r="AG27" s="96">
        <v>0</v>
      </c>
      <c r="AH27" s="96"/>
    </row>
    <row r="28" spans="1:34" x14ac:dyDescent="0.5">
      <c r="A28" s="312"/>
      <c r="B28" s="362" t="s">
        <v>4918</v>
      </c>
      <c r="C28" s="218"/>
      <c r="D28" s="218"/>
      <c r="E28" s="218"/>
      <c r="F28" s="218"/>
      <c r="G28" s="218"/>
      <c r="H28" s="218"/>
      <c r="I28" s="218"/>
      <c r="J28" s="218"/>
      <c r="K28" s="218"/>
      <c r="L28" s="218"/>
      <c r="M28" s="129"/>
      <c r="N28" s="218"/>
      <c r="O28" s="218"/>
      <c r="P28" s="218"/>
      <c r="Q28" s="218"/>
      <c r="R28" s="10"/>
      <c r="S28" s="7"/>
      <c r="T28" s="86"/>
      <c r="U28" s="86"/>
      <c r="V28" s="86"/>
      <c r="W28" s="86"/>
      <c r="X28" s="86"/>
      <c r="Y28" s="86"/>
      <c r="Z28" s="7"/>
      <c r="AA28" s="96">
        <v>0</v>
      </c>
      <c r="AB28" s="96">
        <v>0</v>
      </c>
      <c r="AC28" s="96">
        <v>0</v>
      </c>
      <c r="AD28" s="96">
        <v>0</v>
      </c>
      <c r="AE28" s="96">
        <v>0</v>
      </c>
      <c r="AF28" s="96">
        <v>0</v>
      </c>
      <c r="AG28" s="96">
        <v>0</v>
      </c>
      <c r="AH28" s="96"/>
    </row>
    <row r="29" spans="1:34" ht="5.25" customHeight="1" x14ac:dyDescent="0.5">
      <c r="A29" s="11"/>
      <c r="B29" s="7"/>
      <c r="C29" s="151"/>
      <c r="D29" s="151"/>
      <c r="E29" s="151"/>
      <c r="F29" s="151"/>
      <c r="G29" s="151"/>
      <c r="H29" s="151"/>
      <c r="I29" s="151"/>
      <c r="J29" s="151"/>
      <c r="K29" s="151"/>
      <c r="L29" s="151"/>
      <c r="M29" s="151"/>
      <c r="N29" s="151"/>
      <c r="O29" s="151"/>
      <c r="P29" s="151"/>
      <c r="Q29" s="151"/>
      <c r="R29" s="10"/>
      <c r="S29" s="7"/>
      <c r="T29" s="86"/>
      <c r="U29" s="86"/>
      <c r="V29" s="86"/>
      <c r="W29" s="86"/>
      <c r="X29" s="86"/>
      <c r="Y29" s="86"/>
      <c r="Z29" s="7"/>
      <c r="AA29" s="96">
        <v>0</v>
      </c>
      <c r="AB29" s="96">
        <v>0</v>
      </c>
      <c r="AC29" s="96">
        <v>0</v>
      </c>
      <c r="AD29" s="96">
        <v>0</v>
      </c>
      <c r="AE29" s="96">
        <v>0</v>
      </c>
      <c r="AF29" s="96">
        <v>0</v>
      </c>
      <c r="AG29" s="96">
        <v>0</v>
      </c>
      <c r="AH29" s="96"/>
    </row>
    <row r="30" spans="1:34" x14ac:dyDescent="0.5">
      <c r="A30" s="11"/>
      <c r="B30" s="880" t="s">
        <v>4919</v>
      </c>
      <c r="C30" s="880"/>
      <c r="D30" s="880"/>
      <c r="E30" s="881"/>
      <c r="F30" s="22"/>
      <c r="G30" s="22"/>
      <c r="H30" s="22"/>
      <c r="I30" s="151"/>
      <c r="J30" s="151"/>
      <c r="K30" s="151"/>
      <c r="L30" s="151"/>
      <c r="M30" s="151"/>
      <c r="N30" s="151"/>
      <c r="O30" s="151"/>
      <c r="P30" s="22"/>
      <c r="Q30" s="22"/>
      <c r="R30" s="10"/>
      <c r="S30" s="7"/>
      <c r="T30" s="86"/>
      <c r="U30" s="86"/>
      <c r="V30" s="86"/>
      <c r="W30" s="86"/>
      <c r="X30" s="86"/>
      <c r="Y30" s="86"/>
      <c r="Z30" s="7"/>
      <c r="AA30" s="96">
        <v>0</v>
      </c>
      <c r="AB30" s="96">
        <v>0</v>
      </c>
      <c r="AC30" s="96">
        <v>0</v>
      </c>
      <c r="AD30" s="96">
        <v>0</v>
      </c>
      <c r="AE30" s="96">
        <v>0</v>
      </c>
      <c r="AF30" s="96">
        <v>0</v>
      </c>
      <c r="AG30" s="96">
        <v>0</v>
      </c>
      <c r="AH30" s="96"/>
    </row>
    <row r="31" spans="1:34" x14ac:dyDescent="0.5">
      <c r="A31" s="11"/>
      <c r="B31" s="799" t="s">
        <v>4920</v>
      </c>
      <c r="C31" s="799" t="s">
        <v>4921</v>
      </c>
      <c r="D31" s="787" t="s">
        <v>4922</v>
      </c>
      <c r="E31" s="883" t="s">
        <v>4923</v>
      </c>
      <c r="F31" s="884"/>
      <c r="G31" s="192"/>
      <c r="H31" s="192"/>
      <c r="I31" s="151"/>
      <c r="J31" s="151"/>
      <c r="K31" s="151"/>
      <c r="L31" s="151"/>
      <c r="M31" s="151"/>
      <c r="N31" s="151"/>
      <c r="O31" s="151"/>
      <c r="P31" s="192"/>
      <c r="Q31" s="192"/>
      <c r="R31" s="10"/>
      <c r="S31" s="7"/>
      <c r="T31" s="86"/>
      <c r="U31" s="86"/>
      <c r="V31" s="86"/>
      <c r="W31" s="86"/>
      <c r="X31" s="86"/>
      <c r="Y31" s="86"/>
      <c r="Z31" s="7"/>
      <c r="AA31" s="96">
        <v>0</v>
      </c>
      <c r="AB31" s="96">
        <v>0</v>
      </c>
      <c r="AC31" s="96">
        <v>0</v>
      </c>
      <c r="AD31" s="96">
        <v>0</v>
      </c>
      <c r="AE31" s="96">
        <v>0</v>
      </c>
      <c r="AF31" s="96">
        <v>0</v>
      </c>
      <c r="AG31" s="96">
        <v>0</v>
      </c>
      <c r="AH31" s="96"/>
    </row>
    <row r="32" spans="1:34" x14ac:dyDescent="0.5">
      <c r="A32" s="11"/>
      <c r="B32" s="799"/>
      <c r="C32" s="799"/>
      <c r="D32" s="787"/>
      <c r="E32" s="883"/>
      <c r="F32" s="884"/>
      <c r="G32" s="192"/>
      <c r="H32" s="492" t="s">
        <v>4924</v>
      </c>
      <c r="I32" s="151"/>
      <c r="J32" s="151"/>
      <c r="K32" s="151"/>
      <c r="L32" s="151"/>
      <c r="M32" s="151"/>
      <c r="N32" s="151"/>
      <c r="O32" s="151"/>
      <c r="P32" s="192"/>
      <c r="Q32" s="192"/>
      <c r="R32" s="10"/>
      <c r="S32" s="7"/>
      <c r="T32" s="86"/>
      <c r="U32" s="86"/>
      <c r="V32" s="86"/>
      <c r="W32" s="86"/>
      <c r="X32" s="86"/>
      <c r="Y32" s="86"/>
      <c r="Z32" s="7"/>
      <c r="AA32" s="96">
        <v>0</v>
      </c>
      <c r="AB32" s="96">
        <v>0</v>
      </c>
      <c r="AC32" s="96">
        <v>0</v>
      </c>
      <c r="AD32" s="96">
        <v>0</v>
      </c>
      <c r="AE32" s="96">
        <v>0</v>
      </c>
      <c r="AF32" s="96">
        <v>0</v>
      </c>
      <c r="AG32" s="96">
        <v>0</v>
      </c>
      <c r="AH32" s="96"/>
    </row>
    <row r="33" spans="1:34" x14ac:dyDescent="0.5">
      <c r="A33" s="11"/>
      <c r="B33" s="329"/>
      <c r="C33" s="329"/>
      <c r="D33" s="329"/>
      <c r="E33" s="617"/>
      <c r="F33" s="675"/>
      <c r="G33" s="192"/>
      <c r="H33" s="491" t="str" cm="1">
        <f t="array" ref="H33">IFERROR(_xlfn.UNIQUE(_xlfn._xlws.FILTER(T:T,(T:T&lt;&gt;"")*(T:T&lt;&gt;"Pracs"))),"")</f>
        <v/>
      </c>
      <c r="I33" s="151"/>
      <c r="J33" s="151"/>
      <c r="K33" s="151"/>
      <c r="L33" s="151"/>
      <c r="M33" s="151"/>
      <c r="N33" s="151"/>
      <c r="O33" s="151"/>
      <c r="P33" s="267"/>
      <c r="Q33" s="267"/>
      <c r="R33" s="10"/>
      <c r="S33" s="7"/>
      <c r="T33" s="86"/>
      <c r="U33" s="86"/>
      <c r="V33" s="86"/>
      <c r="W33" s="86"/>
      <c r="X33" s="86"/>
      <c r="Y33" s="86"/>
      <c r="Z33" s="7"/>
      <c r="AA33" s="96">
        <v>0</v>
      </c>
      <c r="AB33" s="96">
        <v>0</v>
      </c>
      <c r="AC33" s="96">
        <v>0</v>
      </c>
      <c r="AD33" s="96">
        <v>0</v>
      </c>
      <c r="AE33" s="96">
        <v>0</v>
      </c>
      <c r="AF33" s="96">
        <v>0</v>
      </c>
      <c r="AG33" s="96">
        <v>0</v>
      </c>
      <c r="AH33" s="96"/>
    </row>
    <row r="34" spans="1:34" x14ac:dyDescent="0.5">
      <c r="A34" s="11"/>
      <c r="B34" s="329"/>
      <c r="C34" s="428"/>
      <c r="D34" s="329"/>
      <c r="E34" s="617"/>
      <c r="F34" s="675"/>
      <c r="G34" s="192"/>
      <c r="H34" s="491"/>
      <c r="I34" s="151"/>
      <c r="J34" s="151"/>
      <c r="K34" s="151"/>
      <c r="L34" s="151"/>
      <c r="M34" s="151"/>
      <c r="N34" s="151"/>
      <c r="O34" s="151"/>
      <c r="P34" s="267"/>
      <c r="Q34" s="267"/>
      <c r="R34" s="10"/>
      <c r="S34" s="7"/>
      <c r="T34" s="86"/>
      <c r="U34" s="86"/>
      <c r="V34" s="86"/>
      <c r="W34" s="86"/>
      <c r="X34" s="86"/>
      <c r="Y34" s="86"/>
      <c r="Z34" s="7"/>
      <c r="AA34" s="96">
        <v>0</v>
      </c>
      <c r="AB34" s="96">
        <v>0</v>
      </c>
      <c r="AC34" s="96">
        <v>0</v>
      </c>
      <c r="AD34" s="96">
        <v>0</v>
      </c>
      <c r="AE34" s="96">
        <v>0</v>
      </c>
      <c r="AF34" s="96">
        <v>0</v>
      </c>
      <c r="AG34" s="96">
        <v>0</v>
      </c>
      <c r="AH34" s="96"/>
    </row>
    <row r="35" spans="1:34" x14ac:dyDescent="0.5">
      <c r="A35" s="11"/>
      <c r="B35" s="329"/>
      <c r="C35" s="428"/>
      <c r="D35" s="329"/>
      <c r="E35" s="617"/>
      <c r="F35" s="675"/>
      <c r="G35" s="192"/>
      <c r="H35" s="491"/>
      <c r="I35" s="151"/>
      <c r="J35" s="151"/>
      <c r="K35" s="151"/>
      <c r="L35" s="151"/>
      <c r="M35" s="151"/>
      <c r="N35" s="151"/>
      <c r="O35" s="151"/>
      <c r="P35" s="267"/>
      <c r="Q35" s="267"/>
      <c r="R35" s="10"/>
      <c r="S35" s="7"/>
      <c r="T35" s="86"/>
      <c r="U35" s="86"/>
      <c r="V35" s="86"/>
      <c r="W35" s="86"/>
      <c r="X35" s="86"/>
      <c r="Y35" s="86"/>
      <c r="Z35" s="7"/>
      <c r="AA35" s="96">
        <v>0</v>
      </c>
      <c r="AB35" s="96">
        <v>0</v>
      </c>
      <c r="AC35" s="96">
        <v>0</v>
      </c>
      <c r="AD35" s="96">
        <v>0</v>
      </c>
      <c r="AE35" s="96">
        <v>0</v>
      </c>
      <c r="AF35" s="96">
        <v>0</v>
      </c>
      <c r="AG35" s="96">
        <v>0</v>
      </c>
      <c r="AH35" s="96"/>
    </row>
    <row r="36" spans="1:34" x14ac:dyDescent="0.5">
      <c r="A36" s="11"/>
      <c r="B36" s="329"/>
      <c r="C36" s="428"/>
      <c r="D36" s="329"/>
      <c r="E36" s="617"/>
      <c r="F36" s="675"/>
      <c r="G36" s="192"/>
      <c r="H36" s="491"/>
      <c r="I36" s="151"/>
      <c r="J36" s="151"/>
      <c r="K36" s="151"/>
      <c r="L36" s="151"/>
      <c r="M36" s="151"/>
      <c r="N36" s="151"/>
      <c r="O36" s="151"/>
      <c r="P36" s="267"/>
      <c r="Q36" s="267"/>
      <c r="R36" s="10"/>
      <c r="S36" s="7"/>
      <c r="T36" s="86" t="str" cm="1">
        <f t="array" ref="T36">IFERROR(TRANSPOSE(_xlfn.UNIQUE(_xlfn._xlws.FILTER(C15:Q15,C15:Q15&lt;&gt;""))),"")</f>
        <v/>
      </c>
      <c r="U36" s="86"/>
      <c r="V36" s="86"/>
      <c r="W36" s="86"/>
      <c r="X36" s="86"/>
      <c r="Y36" s="86"/>
      <c r="Z36" s="7"/>
      <c r="AA36" s="96">
        <v>0</v>
      </c>
      <c r="AB36" s="96">
        <v>0</v>
      </c>
      <c r="AC36" s="96">
        <v>0</v>
      </c>
      <c r="AD36" s="96">
        <v>0</v>
      </c>
      <c r="AE36" s="96">
        <v>0</v>
      </c>
      <c r="AF36" s="96">
        <v>0</v>
      </c>
      <c r="AG36" s="96">
        <v>0</v>
      </c>
      <c r="AH36" s="96"/>
    </row>
    <row r="37" spans="1:34" x14ac:dyDescent="0.5">
      <c r="A37" s="11"/>
      <c r="B37" s="329"/>
      <c r="C37" s="428"/>
      <c r="D37" s="329"/>
      <c r="E37" s="617"/>
      <c r="F37" s="675"/>
      <c r="G37" s="192"/>
      <c r="H37" s="491"/>
      <c r="I37" s="151"/>
      <c r="J37" s="151"/>
      <c r="K37" s="151"/>
      <c r="L37" s="151"/>
      <c r="M37" s="151"/>
      <c r="N37" s="151"/>
      <c r="O37" s="151"/>
      <c r="P37" s="267"/>
      <c r="Q37" s="267"/>
      <c r="R37" s="10"/>
      <c r="S37" s="7"/>
      <c r="T37" s="86"/>
      <c r="U37" s="86"/>
      <c r="V37" s="86"/>
      <c r="W37" s="86"/>
      <c r="X37" s="86"/>
      <c r="Y37" s="86"/>
      <c r="Z37" s="7"/>
      <c r="AA37" s="96">
        <v>0</v>
      </c>
      <c r="AB37" s="96">
        <v>0</v>
      </c>
      <c r="AC37" s="96">
        <v>0</v>
      </c>
      <c r="AD37" s="96">
        <v>0</v>
      </c>
      <c r="AE37" s="96">
        <v>0</v>
      </c>
      <c r="AF37" s="96">
        <v>0</v>
      </c>
      <c r="AG37" s="96">
        <v>0</v>
      </c>
      <c r="AH37" s="96"/>
    </row>
    <row r="38" spans="1:34" x14ac:dyDescent="0.5">
      <c r="A38" s="11"/>
      <c r="B38" s="329"/>
      <c r="C38" s="428"/>
      <c r="D38" s="329"/>
      <c r="E38" s="617"/>
      <c r="F38" s="675"/>
      <c r="G38" s="192"/>
      <c r="H38" s="491"/>
      <c r="I38" s="151"/>
      <c r="J38" s="151"/>
      <c r="K38" s="151"/>
      <c r="L38" s="151"/>
      <c r="M38" s="151"/>
      <c r="N38" s="151"/>
      <c r="O38" s="151"/>
      <c r="P38" s="267"/>
      <c r="Q38" s="267"/>
      <c r="R38" s="10"/>
      <c r="S38" s="7"/>
      <c r="T38" s="86"/>
      <c r="U38" s="86"/>
      <c r="V38" s="86"/>
      <c r="W38" s="86"/>
      <c r="X38" s="86"/>
      <c r="Y38" s="86"/>
      <c r="Z38" s="7"/>
      <c r="AA38" s="96">
        <v>0</v>
      </c>
      <c r="AB38" s="96">
        <v>0</v>
      </c>
      <c r="AC38" s="96">
        <v>0</v>
      </c>
      <c r="AD38" s="96">
        <v>0</v>
      </c>
      <c r="AE38" s="96">
        <v>0</v>
      </c>
      <c r="AF38" s="96">
        <v>0</v>
      </c>
      <c r="AG38" s="96">
        <v>0</v>
      </c>
      <c r="AH38" s="96"/>
    </row>
    <row r="39" spans="1:34" x14ac:dyDescent="0.5">
      <c r="A39" s="11"/>
      <c r="B39" s="329"/>
      <c r="C39" s="329"/>
      <c r="D39" s="329"/>
      <c r="E39" s="617"/>
      <c r="F39" s="675"/>
      <c r="G39" s="192"/>
      <c r="H39" s="491"/>
      <c r="I39" s="151"/>
      <c r="J39" s="151"/>
      <c r="K39" s="151"/>
      <c r="L39" s="151"/>
      <c r="M39" s="151"/>
      <c r="N39" s="151"/>
      <c r="O39" s="151"/>
      <c r="P39" s="267"/>
      <c r="Q39" s="267"/>
      <c r="R39" s="10"/>
      <c r="S39" s="7"/>
      <c r="T39" s="86"/>
      <c r="U39" s="86"/>
      <c r="V39" s="86"/>
      <c r="W39" s="86"/>
      <c r="X39" s="86"/>
      <c r="Y39" s="86"/>
      <c r="Z39" s="7"/>
      <c r="AA39" s="96">
        <v>0</v>
      </c>
      <c r="AB39" s="96">
        <v>0</v>
      </c>
      <c r="AC39" s="96">
        <v>0</v>
      </c>
      <c r="AD39" s="96">
        <v>0</v>
      </c>
      <c r="AE39" s="96">
        <v>0</v>
      </c>
      <c r="AF39" s="96">
        <v>0</v>
      </c>
      <c r="AG39" s="96">
        <v>0</v>
      </c>
      <c r="AH39" s="96"/>
    </row>
    <row r="40" spans="1:34" x14ac:dyDescent="0.5">
      <c r="A40" s="11"/>
      <c r="B40" s="329"/>
      <c r="C40" s="428"/>
      <c r="D40" s="329"/>
      <c r="E40" s="617"/>
      <c r="F40" s="675"/>
      <c r="G40" s="192"/>
      <c r="H40" s="491"/>
      <c r="I40" s="151"/>
      <c r="J40" s="151"/>
      <c r="K40" s="151"/>
      <c r="L40" s="151"/>
      <c r="M40" s="151"/>
      <c r="N40" s="151"/>
      <c r="O40" s="151"/>
      <c r="P40" s="267"/>
      <c r="Q40" s="267"/>
      <c r="R40" s="10"/>
      <c r="S40" s="7"/>
      <c r="T40" s="86"/>
      <c r="U40" s="86"/>
      <c r="V40" s="86"/>
      <c r="W40" s="86"/>
      <c r="X40" s="86"/>
      <c r="Y40" s="86"/>
      <c r="Z40" s="7"/>
      <c r="AA40" s="96"/>
      <c r="AB40" s="96"/>
      <c r="AC40" s="96"/>
      <c r="AD40" s="96"/>
      <c r="AE40" s="96"/>
      <c r="AF40" s="96"/>
      <c r="AG40" s="96"/>
      <c r="AH40" s="96"/>
    </row>
    <row r="41" spans="1:34" x14ac:dyDescent="0.5">
      <c r="A41" s="11"/>
      <c r="B41" s="329"/>
      <c r="C41" s="428"/>
      <c r="D41" s="329"/>
      <c r="E41" s="617"/>
      <c r="F41" s="675"/>
      <c r="G41" s="192"/>
      <c r="H41" s="491"/>
      <c r="I41" s="151"/>
      <c r="J41" s="151"/>
      <c r="K41" s="151"/>
      <c r="L41" s="151"/>
      <c r="M41" s="151"/>
      <c r="N41" s="151"/>
      <c r="O41" s="151"/>
      <c r="P41" s="267"/>
      <c r="Q41" s="267"/>
      <c r="R41" s="10"/>
      <c r="S41" s="7"/>
      <c r="T41" s="86"/>
      <c r="U41" s="86"/>
      <c r="V41" s="86"/>
      <c r="W41" s="86"/>
      <c r="X41" s="86"/>
      <c r="Y41" s="86"/>
      <c r="Z41" s="7"/>
      <c r="AA41" s="96" cm="1">
        <f t="array" ref="AA41:AG55">TRANSPOSE(C22:Q28)</f>
        <v>0</v>
      </c>
      <c r="AB41" s="96">
        <v>0</v>
      </c>
      <c r="AC41" s="96">
        <v>0</v>
      </c>
      <c r="AD41" s="96">
        <v>0</v>
      </c>
      <c r="AE41" s="96">
        <v>0</v>
      </c>
      <c r="AF41" s="96">
        <v>0</v>
      </c>
      <c r="AG41" s="96">
        <v>0</v>
      </c>
      <c r="AH41" s="96"/>
    </row>
    <row r="42" spans="1:34" x14ac:dyDescent="0.5">
      <c r="A42" s="11"/>
      <c r="B42" s="329"/>
      <c r="C42" s="428"/>
      <c r="D42" s="329"/>
      <c r="E42" s="617"/>
      <c r="F42" s="675"/>
      <c r="G42" s="192"/>
      <c r="H42" s="491"/>
      <c r="I42" s="151"/>
      <c r="J42" s="151"/>
      <c r="K42" s="151"/>
      <c r="L42" s="151"/>
      <c r="M42" s="151"/>
      <c r="N42" s="151"/>
      <c r="O42" s="151"/>
      <c r="P42" s="267"/>
      <c r="Q42" s="267"/>
      <c r="R42" s="10"/>
      <c r="S42" s="7"/>
      <c r="T42" s="86"/>
      <c r="U42" s="86"/>
      <c r="V42" s="86"/>
      <c r="W42" s="86"/>
      <c r="X42" s="86"/>
      <c r="Y42" s="86"/>
      <c r="Z42" s="7"/>
      <c r="AA42" s="96">
        <v>0</v>
      </c>
      <c r="AB42" s="96">
        <v>0</v>
      </c>
      <c r="AC42" s="96">
        <v>0</v>
      </c>
      <c r="AD42" s="96">
        <v>0</v>
      </c>
      <c r="AE42" s="96">
        <v>0</v>
      </c>
      <c r="AF42" s="96">
        <v>0</v>
      </c>
      <c r="AG42" s="96">
        <v>0</v>
      </c>
      <c r="AH42" s="96"/>
    </row>
    <row r="43" spans="1:34" x14ac:dyDescent="0.5">
      <c r="A43" s="11"/>
      <c r="B43" s="329"/>
      <c r="C43" s="428"/>
      <c r="D43" s="329"/>
      <c r="E43" s="617"/>
      <c r="F43" s="675"/>
      <c r="G43" s="192"/>
      <c r="H43" s="491"/>
      <c r="I43" s="151"/>
      <c r="J43" s="151"/>
      <c r="K43" s="151"/>
      <c r="L43" s="151"/>
      <c r="M43" s="151"/>
      <c r="N43" s="151"/>
      <c r="O43" s="151"/>
      <c r="P43" s="267"/>
      <c r="Q43" s="267"/>
      <c r="R43" s="10"/>
      <c r="S43" s="7"/>
      <c r="T43" s="86"/>
      <c r="U43" s="86"/>
      <c r="V43" s="86"/>
      <c r="W43" s="86"/>
      <c r="X43" s="86"/>
      <c r="Y43" s="86"/>
      <c r="Z43" s="7"/>
      <c r="AA43" s="96">
        <v>0</v>
      </c>
      <c r="AB43" s="96">
        <v>0</v>
      </c>
      <c r="AC43" s="96">
        <v>0</v>
      </c>
      <c r="AD43" s="96">
        <v>0</v>
      </c>
      <c r="AE43" s="96">
        <v>0</v>
      </c>
      <c r="AF43" s="96">
        <v>0</v>
      </c>
      <c r="AG43" s="96">
        <v>0</v>
      </c>
      <c r="AH43" s="96"/>
    </row>
    <row r="44" spans="1:34" x14ac:dyDescent="0.5">
      <c r="A44" s="11"/>
      <c r="B44" s="329"/>
      <c r="C44" s="428"/>
      <c r="D44" s="329"/>
      <c r="E44" s="617"/>
      <c r="F44" s="675"/>
      <c r="G44" s="192"/>
      <c r="H44" s="491"/>
      <c r="I44" s="151"/>
      <c r="J44" s="151"/>
      <c r="K44" s="151"/>
      <c r="L44" s="151"/>
      <c r="M44" s="151"/>
      <c r="N44" s="151"/>
      <c r="O44" s="151"/>
      <c r="P44" s="267"/>
      <c r="Q44" s="267"/>
      <c r="R44" s="10"/>
      <c r="S44" s="7"/>
      <c r="T44" s="86"/>
      <c r="U44" s="86"/>
      <c r="V44" s="86"/>
      <c r="W44" s="86"/>
      <c r="X44" s="86"/>
      <c r="Y44" s="86"/>
      <c r="Z44" s="7"/>
      <c r="AA44" s="96">
        <v>0</v>
      </c>
      <c r="AB44" s="96">
        <v>0</v>
      </c>
      <c r="AC44" s="96">
        <v>0</v>
      </c>
      <c r="AD44" s="96">
        <v>0</v>
      </c>
      <c r="AE44" s="96">
        <v>0</v>
      </c>
      <c r="AF44" s="96">
        <v>0</v>
      </c>
      <c r="AG44" s="96">
        <v>0</v>
      </c>
      <c r="AH44" s="96"/>
    </row>
    <row r="45" spans="1:34" x14ac:dyDescent="0.5">
      <c r="A45" s="11"/>
      <c r="B45" s="329"/>
      <c r="C45" s="428"/>
      <c r="D45" s="329"/>
      <c r="E45" s="617"/>
      <c r="F45" s="675"/>
      <c r="G45" s="192"/>
      <c r="H45" s="491"/>
      <c r="I45" s="151"/>
      <c r="J45" s="151"/>
      <c r="K45" s="151"/>
      <c r="L45" s="151"/>
      <c r="M45" s="151"/>
      <c r="N45" s="151"/>
      <c r="O45" s="151"/>
      <c r="P45" s="267"/>
      <c r="Q45" s="267"/>
      <c r="R45" s="10"/>
      <c r="S45" s="7"/>
      <c r="T45" s="86"/>
      <c r="U45" s="86"/>
      <c r="V45" s="86"/>
      <c r="W45" s="86"/>
      <c r="X45" s="86"/>
      <c r="Y45" s="86"/>
      <c r="Z45" s="7"/>
      <c r="AA45" s="96">
        <v>0</v>
      </c>
      <c r="AB45" s="96">
        <v>0</v>
      </c>
      <c r="AC45" s="96">
        <v>0</v>
      </c>
      <c r="AD45" s="96">
        <v>0</v>
      </c>
      <c r="AE45" s="96">
        <v>0</v>
      </c>
      <c r="AF45" s="96">
        <v>0</v>
      </c>
      <c r="AG45" s="96">
        <v>0</v>
      </c>
      <c r="AH45" s="96"/>
    </row>
    <row r="46" spans="1:34" x14ac:dyDescent="0.5">
      <c r="A46" s="11"/>
      <c r="B46" s="329"/>
      <c r="C46" s="428"/>
      <c r="D46" s="329"/>
      <c r="E46" s="617"/>
      <c r="F46" s="675"/>
      <c r="G46" s="192"/>
      <c r="H46" s="491"/>
      <c r="I46" s="151"/>
      <c r="J46" s="151"/>
      <c r="K46" s="151"/>
      <c r="L46" s="151"/>
      <c r="M46" s="151"/>
      <c r="N46" s="151"/>
      <c r="O46" s="151"/>
      <c r="P46" s="267"/>
      <c r="Q46" s="267"/>
      <c r="R46" s="10"/>
      <c r="S46" s="7"/>
      <c r="T46" s="86"/>
      <c r="U46" s="86"/>
      <c r="V46" s="86"/>
      <c r="W46" s="86"/>
      <c r="X46" s="86"/>
      <c r="Y46" s="86"/>
      <c r="Z46" s="7"/>
      <c r="AA46" s="96">
        <v>0</v>
      </c>
      <c r="AB46" s="96">
        <v>0</v>
      </c>
      <c r="AC46" s="96">
        <v>0</v>
      </c>
      <c r="AD46" s="96">
        <v>0</v>
      </c>
      <c r="AE46" s="96">
        <v>0</v>
      </c>
      <c r="AF46" s="96">
        <v>0</v>
      </c>
      <c r="AG46" s="96">
        <v>0</v>
      </c>
      <c r="AH46" s="96"/>
    </row>
    <row r="47" spans="1:34" x14ac:dyDescent="0.5">
      <c r="A47" s="11"/>
      <c r="B47" s="329"/>
      <c r="C47" s="428"/>
      <c r="D47" s="329"/>
      <c r="E47" s="617"/>
      <c r="F47" s="675"/>
      <c r="G47" s="192"/>
      <c r="H47" s="491"/>
      <c r="I47" s="151"/>
      <c r="J47" s="151"/>
      <c r="K47" s="151"/>
      <c r="L47" s="151"/>
      <c r="M47" s="151"/>
      <c r="N47" s="151"/>
      <c r="O47" s="151"/>
      <c r="P47" s="267"/>
      <c r="Q47" s="267"/>
      <c r="R47" s="10"/>
      <c r="S47" s="7"/>
      <c r="T47" s="86"/>
      <c r="U47" s="86"/>
      <c r="V47" s="86"/>
      <c r="W47" s="86"/>
      <c r="X47" s="86"/>
      <c r="Y47" s="86"/>
      <c r="Z47" s="7"/>
      <c r="AA47" s="96">
        <v>0</v>
      </c>
      <c r="AB47" s="96">
        <v>0</v>
      </c>
      <c r="AC47" s="96">
        <v>0</v>
      </c>
      <c r="AD47" s="96">
        <v>0</v>
      </c>
      <c r="AE47" s="96">
        <v>0</v>
      </c>
      <c r="AF47" s="96">
        <v>0</v>
      </c>
      <c r="AG47" s="96">
        <v>0</v>
      </c>
      <c r="AH47" s="96"/>
    </row>
    <row r="48" spans="1:34" x14ac:dyDescent="0.5">
      <c r="A48" s="11"/>
      <c r="B48" s="329"/>
      <c r="C48" s="428"/>
      <c r="D48" s="329"/>
      <c r="E48" s="617"/>
      <c r="F48" s="675"/>
      <c r="G48" s="192"/>
      <c r="H48" s="491"/>
      <c r="I48" s="151"/>
      <c r="J48" s="151"/>
      <c r="K48" s="151"/>
      <c r="L48" s="151"/>
      <c r="M48" s="151"/>
      <c r="N48" s="151"/>
      <c r="O48" s="151"/>
      <c r="P48" s="267"/>
      <c r="Q48" s="267"/>
      <c r="R48" s="10"/>
      <c r="S48" s="7"/>
      <c r="T48" s="86"/>
      <c r="U48" s="86"/>
      <c r="V48" s="86"/>
      <c r="W48" s="86"/>
      <c r="X48" s="86"/>
      <c r="Y48" s="86"/>
      <c r="Z48" s="7"/>
      <c r="AA48" s="96">
        <v>0</v>
      </c>
      <c r="AB48" s="96">
        <v>0</v>
      </c>
      <c r="AC48" s="96">
        <v>0</v>
      </c>
      <c r="AD48" s="96">
        <v>0</v>
      </c>
      <c r="AE48" s="96">
        <v>0</v>
      </c>
      <c r="AF48" s="96">
        <v>0</v>
      </c>
      <c r="AG48" s="96">
        <v>0</v>
      </c>
      <c r="AH48" s="96"/>
    </row>
    <row r="49" spans="1:34" x14ac:dyDescent="0.5">
      <c r="A49" s="11"/>
      <c r="B49" s="329"/>
      <c r="C49" s="428"/>
      <c r="D49" s="329"/>
      <c r="E49" s="617"/>
      <c r="F49" s="675"/>
      <c r="G49" s="192"/>
      <c r="H49" s="491"/>
      <c r="I49" s="151"/>
      <c r="J49" s="151"/>
      <c r="K49" s="151"/>
      <c r="L49" s="151"/>
      <c r="M49" s="151"/>
      <c r="N49" s="151"/>
      <c r="O49" s="151"/>
      <c r="P49" s="267"/>
      <c r="Q49" s="267"/>
      <c r="R49" s="10"/>
      <c r="S49" s="7"/>
      <c r="T49" s="86"/>
      <c r="U49" s="86"/>
      <c r="V49" s="86"/>
      <c r="W49" s="86"/>
      <c r="X49" s="86"/>
      <c r="Y49" s="86"/>
      <c r="Z49" s="7"/>
      <c r="AA49" s="96">
        <v>0</v>
      </c>
      <c r="AB49" s="96">
        <v>0</v>
      </c>
      <c r="AC49" s="96">
        <v>0</v>
      </c>
      <c r="AD49" s="96">
        <v>0</v>
      </c>
      <c r="AE49" s="96">
        <v>0</v>
      </c>
      <c r="AF49" s="96">
        <v>0</v>
      </c>
      <c r="AG49" s="96">
        <v>0</v>
      </c>
      <c r="AH49" s="96"/>
    </row>
    <row r="50" spans="1:34" x14ac:dyDescent="0.5">
      <c r="A50" s="11"/>
      <c r="B50" s="329"/>
      <c r="C50" s="428"/>
      <c r="D50" s="329"/>
      <c r="E50" s="617"/>
      <c r="F50" s="675"/>
      <c r="G50" s="192"/>
      <c r="H50" s="491"/>
      <c r="I50" s="151"/>
      <c r="J50" s="151"/>
      <c r="K50" s="151"/>
      <c r="L50" s="151"/>
      <c r="M50" s="151"/>
      <c r="N50" s="151"/>
      <c r="O50" s="151"/>
      <c r="P50" s="267"/>
      <c r="Q50" s="267"/>
      <c r="R50" s="10"/>
      <c r="S50" s="7"/>
      <c r="T50" s="86"/>
      <c r="U50" s="86"/>
      <c r="V50" s="86"/>
      <c r="W50" s="86"/>
      <c r="X50" s="86"/>
      <c r="Y50" s="86"/>
      <c r="Z50" s="7"/>
      <c r="AA50" s="96">
        <v>0</v>
      </c>
      <c r="AB50" s="96">
        <v>0</v>
      </c>
      <c r="AC50" s="96">
        <v>0</v>
      </c>
      <c r="AD50" s="96">
        <v>0</v>
      </c>
      <c r="AE50" s="96">
        <v>0</v>
      </c>
      <c r="AF50" s="96">
        <v>0</v>
      </c>
      <c r="AG50" s="96">
        <v>0</v>
      </c>
      <c r="AH50" s="96"/>
    </row>
    <row r="51" spans="1:34" x14ac:dyDescent="0.5">
      <c r="A51" s="11"/>
      <c r="B51" s="329"/>
      <c r="C51" s="428"/>
      <c r="D51" s="329"/>
      <c r="E51" s="617"/>
      <c r="F51" s="675"/>
      <c r="G51" s="192"/>
      <c r="H51" s="491"/>
      <c r="I51" s="151"/>
      <c r="J51" s="151"/>
      <c r="K51" s="151"/>
      <c r="L51" s="151"/>
      <c r="M51" s="151"/>
      <c r="N51" s="151"/>
      <c r="O51" s="151"/>
      <c r="P51" s="267"/>
      <c r="Q51" s="267"/>
      <c r="R51" s="10"/>
      <c r="S51" s="7"/>
      <c r="T51" s="86"/>
      <c r="U51" s="86"/>
      <c r="V51" s="86"/>
      <c r="W51" s="86"/>
      <c r="X51" s="86"/>
      <c r="Y51" s="86"/>
      <c r="Z51" s="7"/>
      <c r="AA51" s="96">
        <v>0</v>
      </c>
      <c r="AB51" s="96">
        <v>0</v>
      </c>
      <c r="AC51" s="96">
        <v>0</v>
      </c>
      <c r="AD51" s="96">
        <v>0</v>
      </c>
      <c r="AE51" s="96">
        <v>0</v>
      </c>
      <c r="AF51" s="96">
        <v>0</v>
      </c>
      <c r="AG51" s="96">
        <v>0</v>
      </c>
      <c r="AH51" s="96"/>
    </row>
    <row r="52" spans="1:34" x14ac:dyDescent="0.5">
      <c r="A52" s="11"/>
      <c r="B52" s="329"/>
      <c r="C52" s="428"/>
      <c r="D52" s="329"/>
      <c r="E52" s="617"/>
      <c r="F52" s="675"/>
      <c r="G52" s="192"/>
      <c r="H52" s="491"/>
      <c r="I52" s="151"/>
      <c r="J52" s="151"/>
      <c r="K52" s="151"/>
      <c r="L52" s="151"/>
      <c r="M52" s="151"/>
      <c r="N52" s="151"/>
      <c r="O52" s="151"/>
      <c r="P52" s="267"/>
      <c r="Q52" s="267"/>
      <c r="R52" s="10"/>
      <c r="S52" s="7"/>
      <c r="T52" s="86"/>
      <c r="U52" s="86"/>
      <c r="V52" s="86"/>
      <c r="W52" s="86"/>
      <c r="X52" s="86"/>
      <c r="Y52" s="86"/>
      <c r="Z52" s="7"/>
      <c r="AA52" s="96">
        <v>0</v>
      </c>
      <c r="AB52" s="96">
        <v>0</v>
      </c>
      <c r="AC52" s="96">
        <v>0</v>
      </c>
      <c r="AD52" s="96">
        <v>0</v>
      </c>
      <c r="AE52" s="96">
        <v>0</v>
      </c>
      <c r="AF52" s="96">
        <v>0</v>
      </c>
      <c r="AG52" s="96">
        <v>0</v>
      </c>
      <c r="AH52" s="96"/>
    </row>
    <row r="53" spans="1:34" x14ac:dyDescent="0.5">
      <c r="A53" s="11"/>
      <c r="B53" s="329"/>
      <c r="C53" s="428"/>
      <c r="D53" s="329"/>
      <c r="E53" s="617"/>
      <c r="F53" s="675"/>
      <c r="G53" s="192"/>
      <c r="H53" s="491"/>
      <c r="I53" s="151"/>
      <c r="J53" s="151"/>
      <c r="K53" s="151"/>
      <c r="L53" s="151"/>
      <c r="M53" s="151"/>
      <c r="N53" s="151"/>
      <c r="O53" s="151"/>
      <c r="P53" s="267"/>
      <c r="Q53" s="267"/>
      <c r="R53" s="10"/>
      <c r="S53" s="7"/>
      <c r="T53" s="86"/>
      <c r="U53" s="86"/>
      <c r="V53" s="86"/>
      <c r="W53" s="86"/>
      <c r="X53" s="86"/>
      <c r="Y53" s="86"/>
      <c r="Z53" s="7"/>
      <c r="AA53" s="96">
        <v>0</v>
      </c>
      <c r="AB53" s="96">
        <v>0</v>
      </c>
      <c r="AC53" s="96">
        <v>0</v>
      </c>
      <c r="AD53" s="96">
        <v>0</v>
      </c>
      <c r="AE53" s="96">
        <v>0</v>
      </c>
      <c r="AF53" s="96">
        <v>0</v>
      </c>
      <c r="AG53" s="96">
        <v>0</v>
      </c>
      <c r="AH53" s="96"/>
    </row>
    <row r="54" spans="1:34" x14ac:dyDescent="0.5">
      <c r="A54" s="11"/>
      <c r="B54" s="329"/>
      <c r="C54" s="428"/>
      <c r="D54" s="329"/>
      <c r="E54" s="617"/>
      <c r="F54" s="675"/>
      <c r="G54" s="192"/>
      <c r="H54" s="491"/>
      <c r="I54" s="151"/>
      <c r="J54" s="151"/>
      <c r="K54" s="151"/>
      <c r="L54" s="151"/>
      <c r="M54" s="151"/>
      <c r="N54" s="151"/>
      <c r="O54" s="151"/>
      <c r="P54" s="267"/>
      <c r="Q54" s="267"/>
      <c r="R54" s="10"/>
      <c r="S54" s="7"/>
      <c r="T54" s="86"/>
      <c r="U54" s="86"/>
      <c r="V54" s="86"/>
      <c r="W54" s="86"/>
      <c r="X54" s="86"/>
      <c r="Y54" s="86"/>
      <c r="Z54" s="7"/>
      <c r="AA54" s="96">
        <v>0</v>
      </c>
      <c r="AB54" s="96">
        <v>0</v>
      </c>
      <c r="AC54" s="96">
        <v>0</v>
      </c>
      <c r="AD54" s="96">
        <v>0</v>
      </c>
      <c r="AE54" s="96">
        <v>0</v>
      </c>
      <c r="AF54" s="96">
        <v>0</v>
      </c>
      <c r="AG54" s="96">
        <v>0</v>
      </c>
      <c r="AH54" s="96"/>
    </row>
    <row r="55" spans="1:34" x14ac:dyDescent="0.5">
      <c r="A55" s="11"/>
      <c r="B55" s="329"/>
      <c r="C55" s="428"/>
      <c r="D55" s="329"/>
      <c r="E55" s="617"/>
      <c r="F55" s="675"/>
      <c r="G55" s="192"/>
      <c r="H55" s="491"/>
      <c r="I55" s="151"/>
      <c r="J55" s="151"/>
      <c r="K55" s="151"/>
      <c r="L55" s="151"/>
      <c r="M55" s="151"/>
      <c r="N55" s="151"/>
      <c r="O55" s="151"/>
      <c r="P55" s="267"/>
      <c r="Q55" s="267"/>
      <c r="R55" s="10"/>
      <c r="S55" s="7"/>
      <c r="T55" s="86"/>
      <c r="U55" s="86"/>
      <c r="V55" s="86"/>
      <c r="W55" s="86"/>
      <c r="X55" s="86"/>
      <c r="Y55" s="86"/>
      <c r="Z55" s="7"/>
      <c r="AA55" s="96">
        <v>0</v>
      </c>
      <c r="AB55" s="96">
        <v>0</v>
      </c>
      <c r="AC55" s="96">
        <v>0</v>
      </c>
      <c r="AD55" s="96">
        <v>0</v>
      </c>
      <c r="AE55" s="96">
        <v>0</v>
      </c>
      <c r="AF55" s="96">
        <v>0</v>
      </c>
      <c r="AG55" s="96">
        <v>0</v>
      </c>
      <c r="AH55" s="96"/>
    </row>
    <row r="56" spans="1:34" x14ac:dyDescent="0.5">
      <c r="A56" s="11"/>
      <c r="B56" s="329"/>
      <c r="C56" s="428"/>
      <c r="D56" s="329"/>
      <c r="E56" s="617"/>
      <c r="F56" s="675"/>
      <c r="G56" s="192"/>
      <c r="H56" s="491"/>
      <c r="I56" s="151"/>
      <c r="J56" s="151"/>
      <c r="K56" s="151"/>
      <c r="L56" s="151"/>
      <c r="M56" s="151"/>
      <c r="N56" s="151"/>
      <c r="O56" s="151"/>
      <c r="P56" s="267"/>
      <c r="Q56" s="267"/>
      <c r="R56" s="10"/>
      <c r="S56" s="7"/>
      <c r="T56" s="86"/>
      <c r="U56" s="86"/>
      <c r="V56" s="86"/>
      <c r="W56" s="86"/>
      <c r="X56" s="86"/>
      <c r="Y56" s="86"/>
      <c r="Z56" s="7"/>
      <c r="AA56" s="96"/>
      <c r="AB56" s="96"/>
      <c r="AC56" s="96"/>
      <c r="AD56" s="96"/>
      <c r="AE56" s="96"/>
      <c r="AF56" s="96"/>
      <c r="AG56" s="96"/>
      <c r="AH56" s="96"/>
    </row>
    <row r="57" spans="1:34" x14ac:dyDescent="0.5">
      <c r="A57" s="11"/>
      <c r="B57" s="329"/>
      <c r="C57" s="428"/>
      <c r="D57" s="329"/>
      <c r="E57" s="617"/>
      <c r="F57" s="675"/>
      <c r="G57" s="192"/>
      <c r="H57" s="491"/>
      <c r="I57" s="151"/>
      <c r="J57" s="151"/>
      <c r="K57" s="151"/>
      <c r="L57" s="151"/>
      <c r="M57" s="151"/>
      <c r="N57" s="151"/>
      <c r="O57" s="151"/>
      <c r="P57" s="267"/>
      <c r="Q57" s="267"/>
      <c r="R57" s="10"/>
      <c r="S57" s="7"/>
      <c r="T57" s="86"/>
      <c r="U57" s="86"/>
      <c r="V57" s="86"/>
      <c r="W57" s="86"/>
      <c r="X57" s="86"/>
      <c r="Y57" s="86"/>
      <c r="Z57" s="7"/>
      <c r="AA57" s="96"/>
      <c r="AB57" s="96"/>
      <c r="AC57" s="96"/>
      <c r="AD57" s="96"/>
      <c r="AE57" s="96"/>
      <c r="AF57" s="96"/>
      <c r="AG57" s="96"/>
      <c r="AH57" s="96"/>
    </row>
    <row r="58" spans="1:34" x14ac:dyDescent="0.5">
      <c r="A58" s="11"/>
      <c r="B58" s="329"/>
      <c r="C58" s="428"/>
      <c r="D58" s="329"/>
      <c r="E58" s="617"/>
      <c r="F58" s="675"/>
      <c r="G58" s="192"/>
      <c r="H58" s="491"/>
      <c r="I58" s="151"/>
      <c r="J58" s="151"/>
      <c r="K58" s="151"/>
      <c r="L58" s="151"/>
      <c r="M58" s="151"/>
      <c r="N58" s="151"/>
      <c r="O58" s="151"/>
      <c r="P58" s="267"/>
      <c r="Q58" s="267"/>
      <c r="R58" s="10"/>
      <c r="S58" s="7"/>
      <c r="T58" s="86"/>
      <c r="U58" s="86"/>
      <c r="V58" s="86"/>
      <c r="W58" s="86"/>
      <c r="X58" s="86"/>
      <c r="Y58" s="86"/>
      <c r="Z58" s="7"/>
      <c r="AA58" s="96"/>
      <c r="AB58" s="96"/>
      <c r="AC58" s="96"/>
      <c r="AD58" s="96"/>
      <c r="AE58" s="96"/>
      <c r="AF58" s="96"/>
      <c r="AG58" s="96"/>
      <c r="AH58" s="96"/>
    </row>
    <row r="59" spans="1:34" x14ac:dyDescent="0.5">
      <c r="A59" s="11"/>
      <c r="B59" s="329"/>
      <c r="C59" s="428"/>
      <c r="D59" s="329"/>
      <c r="E59" s="617"/>
      <c r="F59" s="675"/>
      <c r="G59" s="192"/>
      <c r="H59" s="491"/>
      <c r="I59" s="151"/>
      <c r="J59" s="151"/>
      <c r="K59" s="151"/>
      <c r="L59" s="151"/>
      <c r="M59" s="151"/>
      <c r="N59" s="151"/>
      <c r="O59" s="151"/>
      <c r="P59" s="267"/>
      <c r="Q59" s="267"/>
      <c r="R59" s="10"/>
      <c r="S59" s="7"/>
      <c r="T59" s="86"/>
      <c r="U59" s="86"/>
      <c r="V59" s="86"/>
      <c r="W59" s="86"/>
      <c r="X59" s="86"/>
      <c r="Y59" s="86"/>
      <c r="Z59" s="7"/>
      <c r="AA59" s="96"/>
      <c r="AB59" s="96"/>
      <c r="AC59" s="96"/>
      <c r="AD59" s="96"/>
      <c r="AE59" s="96"/>
      <c r="AF59" s="96"/>
      <c r="AG59" s="96"/>
      <c r="AH59" s="96"/>
    </row>
    <row r="60" spans="1:34" x14ac:dyDescent="0.5">
      <c r="A60" s="11"/>
      <c r="B60" s="329"/>
      <c r="C60" s="428"/>
      <c r="D60" s="329"/>
      <c r="E60" s="617"/>
      <c r="F60" s="675"/>
      <c r="G60" s="192"/>
      <c r="H60" s="491"/>
      <c r="I60" s="151"/>
      <c r="J60" s="151"/>
      <c r="K60" s="151"/>
      <c r="L60" s="151"/>
      <c r="M60" s="151"/>
      <c r="N60" s="151"/>
      <c r="O60" s="151"/>
      <c r="P60" s="267"/>
      <c r="Q60" s="267"/>
      <c r="R60" s="10"/>
      <c r="S60" s="7"/>
      <c r="T60" s="86"/>
      <c r="U60" s="86"/>
      <c r="V60" s="86"/>
      <c r="W60" s="86"/>
      <c r="X60" s="86"/>
      <c r="Y60" s="86"/>
      <c r="Z60" s="7"/>
      <c r="AA60" s="96"/>
      <c r="AB60" s="96"/>
      <c r="AC60" s="96"/>
      <c r="AD60" s="96"/>
      <c r="AE60" s="96"/>
      <c r="AF60" s="96"/>
      <c r="AG60" s="96"/>
      <c r="AH60" s="96"/>
    </row>
    <row r="61" spans="1:34" x14ac:dyDescent="0.5">
      <c r="A61" s="11"/>
      <c r="B61" s="329"/>
      <c r="C61" s="428"/>
      <c r="D61" s="329"/>
      <c r="E61" s="617"/>
      <c r="F61" s="675"/>
      <c r="G61" s="192"/>
      <c r="H61" s="491"/>
      <c r="I61" s="151"/>
      <c r="J61" s="151"/>
      <c r="K61" s="151"/>
      <c r="L61" s="151"/>
      <c r="M61" s="151"/>
      <c r="N61" s="151"/>
      <c r="O61" s="151"/>
      <c r="P61" s="267"/>
      <c r="Q61" s="267"/>
      <c r="R61" s="10"/>
      <c r="S61" s="7"/>
      <c r="T61" s="86"/>
      <c r="U61" s="86"/>
      <c r="V61" s="86"/>
      <c r="W61" s="86"/>
      <c r="X61" s="86"/>
      <c r="Y61" s="86"/>
      <c r="Z61" s="7"/>
      <c r="AA61" s="96"/>
      <c r="AB61" s="96"/>
      <c r="AC61" s="96"/>
      <c r="AD61" s="96"/>
      <c r="AE61" s="96"/>
      <c r="AF61" s="96"/>
      <c r="AG61" s="96"/>
      <c r="AH61" s="96"/>
    </row>
    <row r="62" spans="1:34" x14ac:dyDescent="0.5">
      <c r="A62" s="11"/>
      <c r="B62" s="329"/>
      <c r="C62" s="428"/>
      <c r="D62" s="329"/>
      <c r="E62" s="617"/>
      <c r="F62" s="675"/>
      <c r="G62" s="192"/>
      <c r="H62" s="491"/>
      <c r="I62" s="151"/>
      <c r="J62" s="151"/>
      <c r="K62" s="151"/>
      <c r="L62" s="151"/>
      <c r="M62" s="151"/>
      <c r="N62" s="151"/>
      <c r="O62" s="151"/>
      <c r="P62" s="267"/>
      <c r="Q62" s="267"/>
      <c r="R62" s="10"/>
      <c r="S62" s="7"/>
      <c r="T62" s="86"/>
      <c r="U62" s="86"/>
      <c r="V62" s="86"/>
      <c r="W62" s="86"/>
      <c r="X62" s="86"/>
      <c r="Y62" s="86"/>
      <c r="Z62" s="7"/>
      <c r="AA62" s="96"/>
      <c r="AB62" s="96"/>
      <c r="AC62" s="96"/>
      <c r="AD62" s="96"/>
      <c r="AE62" s="96"/>
      <c r="AF62" s="96"/>
      <c r="AG62" s="96"/>
      <c r="AH62" s="96"/>
    </row>
    <row r="63" spans="1:34" x14ac:dyDescent="0.5">
      <c r="A63" s="11"/>
      <c r="B63" s="329"/>
      <c r="C63" s="428"/>
      <c r="D63" s="329"/>
      <c r="E63" s="617"/>
      <c r="F63" s="675"/>
      <c r="G63" s="192"/>
      <c r="H63" s="491"/>
      <c r="I63" s="151"/>
      <c r="J63" s="151"/>
      <c r="K63" s="151"/>
      <c r="L63" s="151"/>
      <c r="M63" s="151"/>
      <c r="N63" s="151"/>
      <c r="O63" s="151"/>
      <c r="P63" s="267"/>
      <c r="Q63" s="267"/>
      <c r="R63" s="10"/>
      <c r="S63" s="7"/>
      <c r="T63" s="86"/>
      <c r="U63" s="86"/>
      <c r="V63" s="86"/>
      <c r="W63" s="86"/>
      <c r="X63" s="86"/>
      <c r="Y63" s="86"/>
      <c r="Z63" s="7"/>
      <c r="AA63" s="96"/>
      <c r="AB63" s="96"/>
      <c r="AC63" s="96"/>
      <c r="AD63" s="96"/>
      <c r="AE63" s="96"/>
      <c r="AF63" s="96"/>
      <c r="AG63" s="96"/>
      <c r="AH63" s="96"/>
    </row>
    <row r="64" spans="1:34" x14ac:dyDescent="0.5">
      <c r="A64" s="11"/>
      <c r="B64" s="329"/>
      <c r="C64" s="428"/>
      <c r="D64" s="329"/>
      <c r="E64" s="617"/>
      <c r="F64" s="675"/>
      <c r="G64" s="192"/>
      <c r="H64" s="491"/>
      <c r="I64" s="151"/>
      <c r="J64" s="151"/>
      <c r="K64" s="151"/>
      <c r="L64" s="151"/>
      <c r="M64" s="151"/>
      <c r="N64" s="151"/>
      <c r="O64" s="151"/>
      <c r="P64" s="267"/>
      <c r="Q64" s="267"/>
      <c r="R64" s="10"/>
      <c r="S64" s="7"/>
      <c r="T64" s="86" t="str" cm="1">
        <f t="array" ref="T64">IFERROR(TRANSPOSE(_xlfn.UNIQUE(_xlfn._xlws.FILTER(C23:Q23,C23:Q23&lt;&gt;""))),"")</f>
        <v/>
      </c>
      <c r="U64" s="86"/>
      <c r="V64" s="86"/>
      <c r="W64" s="86"/>
      <c r="X64" s="86"/>
      <c r="Y64" s="86"/>
      <c r="Z64" s="7"/>
      <c r="AA64" s="96"/>
      <c r="AB64" s="96"/>
      <c r="AC64" s="96"/>
      <c r="AD64" s="96"/>
      <c r="AE64" s="96"/>
      <c r="AF64" s="96"/>
      <c r="AG64" s="96"/>
      <c r="AH64" s="96"/>
    </row>
    <row r="65" spans="1:34" x14ac:dyDescent="0.5">
      <c r="A65" s="11"/>
      <c r="B65" s="329"/>
      <c r="C65" s="428"/>
      <c r="D65" s="329"/>
      <c r="E65" s="617"/>
      <c r="F65" s="675"/>
      <c r="G65" s="192"/>
      <c r="H65" s="491"/>
      <c r="I65" s="151"/>
      <c r="J65" s="151"/>
      <c r="K65" s="151"/>
      <c r="L65" s="151"/>
      <c r="M65" s="151"/>
      <c r="N65" s="151"/>
      <c r="O65" s="151"/>
      <c r="P65" s="267"/>
      <c r="Q65" s="267"/>
      <c r="R65" s="10"/>
      <c r="S65" s="7"/>
      <c r="T65" s="86"/>
      <c r="U65" s="86"/>
      <c r="V65" s="86"/>
      <c r="W65" s="86"/>
      <c r="X65" s="86"/>
      <c r="Y65" s="86"/>
      <c r="Z65" s="7"/>
      <c r="AA65" s="96"/>
      <c r="AB65" s="96"/>
      <c r="AC65" s="96"/>
      <c r="AD65" s="96"/>
      <c r="AE65" s="96"/>
      <c r="AF65" s="96"/>
      <c r="AG65" s="96"/>
      <c r="AH65" s="96"/>
    </row>
    <row r="66" spans="1:34" x14ac:dyDescent="0.5">
      <c r="A66" s="11"/>
      <c r="B66" s="329"/>
      <c r="C66" s="428"/>
      <c r="D66" s="329"/>
      <c r="E66" s="617"/>
      <c r="F66" s="675"/>
      <c r="G66" s="192"/>
      <c r="H66" s="491"/>
      <c r="I66" s="151"/>
      <c r="J66" s="151"/>
      <c r="K66" s="151"/>
      <c r="L66" s="151"/>
      <c r="M66" s="151"/>
      <c r="N66" s="151"/>
      <c r="O66" s="151"/>
      <c r="P66" s="267"/>
      <c r="Q66" s="267"/>
      <c r="R66" s="10"/>
      <c r="S66" s="7"/>
      <c r="T66" s="86"/>
      <c r="U66" s="86"/>
      <c r="V66" s="86"/>
      <c r="W66" s="86"/>
      <c r="X66" s="86"/>
      <c r="Y66" s="86"/>
      <c r="Z66" s="7"/>
      <c r="AA66" s="96"/>
      <c r="AB66" s="96"/>
      <c r="AC66" s="96"/>
      <c r="AD66" s="96"/>
      <c r="AE66" s="96"/>
      <c r="AF66" s="96"/>
      <c r="AG66" s="96"/>
      <c r="AH66" s="96"/>
    </row>
    <row r="67" spans="1:34" x14ac:dyDescent="0.5">
      <c r="A67" s="11"/>
      <c r="B67" s="329"/>
      <c r="C67" s="428"/>
      <c r="D67" s="329"/>
      <c r="E67" s="617"/>
      <c r="F67" s="675"/>
      <c r="G67" s="192"/>
      <c r="H67" s="491"/>
      <c r="I67" s="151"/>
      <c r="J67" s="151"/>
      <c r="K67" s="151"/>
      <c r="L67" s="151"/>
      <c r="M67" s="151"/>
      <c r="N67" s="151"/>
      <c r="O67" s="151"/>
      <c r="P67" s="267"/>
      <c r="Q67" s="267"/>
      <c r="R67" s="10"/>
      <c r="S67" s="7"/>
      <c r="T67" s="86"/>
      <c r="U67" s="86"/>
      <c r="V67" s="86"/>
      <c r="W67" s="86"/>
      <c r="X67" s="86"/>
      <c r="Y67" s="86"/>
      <c r="Z67" s="7"/>
      <c r="AA67" s="96"/>
      <c r="AB67" s="96"/>
      <c r="AC67" s="96"/>
      <c r="AD67" s="96"/>
      <c r="AE67" s="96"/>
      <c r="AF67" s="96"/>
      <c r="AG67" s="96"/>
      <c r="AH67" s="96"/>
    </row>
    <row r="68" spans="1:34" x14ac:dyDescent="0.5">
      <c r="A68" s="11"/>
      <c r="B68" s="329"/>
      <c r="C68" s="428"/>
      <c r="D68" s="329"/>
      <c r="E68" s="617"/>
      <c r="F68" s="675"/>
      <c r="G68" s="192"/>
      <c r="H68" s="491"/>
      <c r="I68" s="151"/>
      <c r="J68" s="151"/>
      <c r="K68" s="151"/>
      <c r="L68" s="151"/>
      <c r="M68" s="151"/>
      <c r="N68" s="151"/>
      <c r="O68" s="151"/>
      <c r="P68" s="267"/>
      <c r="Q68" s="267"/>
      <c r="R68" s="10"/>
      <c r="S68" s="7"/>
      <c r="T68" s="86"/>
      <c r="U68" s="86"/>
      <c r="V68" s="86"/>
      <c r="W68" s="86"/>
      <c r="X68" s="86"/>
      <c r="Y68" s="86"/>
      <c r="Z68" s="7"/>
      <c r="AA68" s="96"/>
      <c r="AB68" s="96"/>
      <c r="AC68" s="96"/>
      <c r="AD68" s="96"/>
      <c r="AE68" s="96"/>
      <c r="AF68" s="96"/>
      <c r="AG68" s="96"/>
      <c r="AH68" s="96"/>
    </row>
    <row r="69" spans="1:34" x14ac:dyDescent="0.5">
      <c r="A69" s="11"/>
      <c r="B69" s="329"/>
      <c r="C69" s="428"/>
      <c r="D69" s="329"/>
      <c r="E69" s="617"/>
      <c r="F69" s="675"/>
      <c r="G69" s="192"/>
      <c r="H69" s="491"/>
      <c r="I69" s="151"/>
      <c r="J69" s="151"/>
      <c r="K69" s="151"/>
      <c r="L69" s="151"/>
      <c r="M69" s="151"/>
      <c r="N69" s="151"/>
      <c r="O69" s="151"/>
      <c r="P69" s="267"/>
      <c r="Q69" s="267"/>
      <c r="R69" s="10"/>
      <c r="S69" s="7"/>
      <c r="T69" s="86"/>
      <c r="U69" s="86"/>
      <c r="V69" s="86"/>
      <c r="W69" s="86"/>
      <c r="X69" s="86"/>
      <c r="Y69" s="86"/>
      <c r="Z69" s="7"/>
      <c r="AA69" s="96"/>
      <c r="AB69" s="96"/>
      <c r="AC69" s="96"/>
      <c r="AD69" s="96"/>
      <c r="AE69" s="96"/>
      <c r="AF69" s="96"/>
      <c r="AG69" s="96"/>
      <c r="AH69" s="96"/>
    </row>
    <row r="70" spans="1:34" x14ac:dyDescent="0.5">
      <c r="A70" s="11"/>
      <c r="B70" s="329"/>
      <c r="C70" s="428"/>
      <c r="D70" s="329"/>
      <c r="E70" s="617"/>
      <c r="F70" s="675"/>
      <c r="G70" s="192"/>
      <c r="H70" s="491"/>
      <c r="I70" s="151"/>
      <c r="J70" s="151"/>
      <c r="K70" s="151"/>
      <c r="L70" s="151"/>
      <c r="M70" s="151"/>
      <c r="N70" s="151"/>
      <c r="O70" s="151"/>
      <c r="P70" s="267"/>
      <c r="Q70" s="267"/>
      <c r="R70" s="10"/>
      <c r="S70" s="7"/>
      <c r="T70" s="86"/>
      <c r="U70" s="86"/>
      <c r="V70" s="86"/>
      <c r="W70" s="86"/>
      <c r="X70" s="86"/>
      <c r="Y70" s="86"/>
      <c r="Z70" s="7"/>
      <c r="AA70" s="96"/>
      <c r="AB70" s="96"/>
      <c r="AC70" s="96"/>
      <c r="AD70" s="96"/>
      <c r="AE70" s="96"/>
      <c r="AF70" s="96"/>
      <c r="AG70" s="96"/>
      <c r="AH70" s="96"/>
    </row>
    <row r="71" spans="1:34" x14ac:dyDescent="0.5">
      <c r="A71" s="11"/>
      <c r="B71" s="329"/>
      <c r="C71" s="428"/>
      <c r="D71" s="329"/>
      <c r="E71" s="617"/>
      <c r="F71" s="675"/>
      <c r="G71" s="192"/>
      <c r="H71" s="491"/>
      <c r="I71" s="151"/>
      <c r="J71" s="151"/>
      <c r="K71" s="151"/>
      <c r="L71" s="151"/>
      <c r="M71" s="151"/>
      <c r="N71" s="151"/>
      <c r="O71" s="151"/>
      <c r="P71" s="267"/>
      <c r="Q71" s="267"/>
      <c r="R71" s="10"/>
      <c r="S71" s="7"/>
      <c r="T71" s="86"/>
      <c r="U71" s="86"/>
      <c r="V71" s="86"/>
      <c r="W71" s="86"/>
      <c r="X71" s="86"/>
      <c r="Y71" s="86"/>
      <c r="Z71" s="7"/>
      <c r="AA71" s="96"/>
      <c r="AB71" s="96"/>
      <c r="AC71" s="96"/>
      <c r="AD71" s="96"/>
      <c r="AE71" s="96"/>
      <c r="AF71" s="96"/>
      <c r="AG71" s="96"/>
      <c r="AH71" s="96"/>
    </row>
    <row r="72" spans="1:34" x14ac:dyDescent="0.5">
      <c r="A72" s="11"/>
      <c r="B72" s="329"/>
      <c r="C72" s="428"/>
      <c r="D72" s="329"/>
      <c r="E72" s="617"/>
      <c r="F72" s="675"/>
      <c r="G72" s="192"/>
      <c r="H72" s="491"/>
      <c r="I72" s="151"/>
      <c r="J72" s="151"/>
      <c r="K72" s="151"/>
      <c r="L72" s="151"/>
      <c r="M72" s="151"/>
      <c r="N72" s="151"/>
      <c r="O72" s="151"/>
      <c r="P72" s="267"/>
      <c r="Q72" s="267"/>
      <c r="R72" s="10"/>
      <c r="S72" s="7"/>
      <c r="T72" s="86"/>
      <c r="U72" s="86"/>
      <c r="V72" s="86"/>
      <c r="W72" s="86"/>
      <c r="X72" s="86"/>
      <c r="Y72" s="86"/>
      <c r="Z72" s="7"/>
      <c r="AA72" s="96"/>
      <c r="AB72" s="96"/>
      <c r="AC72" s="96"/>
      <c r="AD72" s="96"/>
      <c r="AE72" s="96"/>
      <c r="AF72" s="96"/>
      <c r="AG72" s="96"/>
      <c r="AH72" s="96"/>
    </row>
    <row r="73" spans="1:34" x14ac:dyDescent="0.5">
      <c r="A73" s="11"/>
      <c r="B73" s="329"/>
      <c r="C73" s="428"/>
      <c r="D73" s="329"/>
      <c r="E73" s="617"/>
      <c r="F73" s="675"/>
      <c r="G73" s="192"/>
      <c r="H73" s="491"/>
      <c r="I73" s="151"/>
      <c r="J73" s="151"/>
      <c r="K73" s="151"/>
      <c r="L73" s="151"/>
      <c r="M73" s="151"/>
      <c r="N73" s="151"/>
      <c r="O73" s="151"/>
      <c r="P73" s="267"/>
      <c r="Q73" s="267"/>
      <c r="R73" s="10"/>
      <c r="S73" s="7"/>
      <c r="T73" s="86"/>
      <c r="U73" s="86"/>
      <c r="V73" s="86"/>
      <c r="W73" s="86"/>
      <c r="X73" s="86"/>
      <c r="Y73" s="86"/>
      <c r="Z73" s="7"/>
      <c r="AA73" s="96"/>
      <c r="AB73" s="96"/>
      <c r="AC73" s="96"/>
      <c r="AD73" s="96"/>
      <c r="AE73" s="96"/>
      <c r="AF73" s="96"/>
      <c r="AG73" s="96"/>
      <c r="AH73" s="96"/>
    </row>
    <row r="74" spans="1:34" x14ac:dyDescent="0.5">
      <c r="A74" s="11"/>
      <c r="B74" s="329"/>
      <c r="C74" s="428"/>
      <c r="D74" s="329"/>
      <c r="E74" s="617"/>
      <c r="F74" s="675"/>
      <c r="G74" s="192"/>
      <c r="H74" s="491"/>
      <c r="I74" s="151"/>
      <c r="J74" s="151"/>
      <c r="K74" s="151"/>
      <c r="L74" s="151"/>
      <c r="M74" s="151"/>
      <c r="N74" s="151"/>
      <c r="O74" s="151"/>
      <c r="P74" s="267"/>
      <c r="Q74" s="267"/>
      <c r="R74" s="10"/>
      <c r="S74" s="7"/>
      <c r="T74" s="86"/>
      <c r="U74" s="86"/>
      <c r="V74" s="86"/>
      <c r="W74" s="86"/>
      <c r="X74" s="86"/>
      <c r="Y74" s="86"/>
      <c r="Z74" s="7"/>
      <c r="AA74" s="96"/>
      <c r="AB74" s="96"/>
      <c r="AC74" s="96"/>
      <c r="AD74" s="96"/>
      <c r="AE74" s="96"/>
      <c r="AF74" s="96"/>
      <c r="AG74" s="96"/>
      <c r="AH74" s="96"/>
    </row>
    <row r="75" spans="1:34" x14ac:dyDescent="0.5">
      <c r="A75" s="11"/>
      <c r="B75" s="329"/>
      <c r="C75" s="428"/>
      <c r="D75" s="329"/>
      <c r="E75" s="617"/>
      <c r="F75" s="675"/>
      <c r="G75" s="192"/>
      <c r="H75" s="491"/>
      <c r="I75" s="151"/>
      <c r="J75" s="151"/>
      <c r="K75" s="151"/>
      <c r="L75" s="151"/>
      <c r="M75" s="151"/>
      <c r="N75" s="151"/>
      <c r="O75" s="151"/>
      <c r="P75" s="267"/>
      <c r="Q75" s="267"/>
      <c r="R75" s="10"/>
      <c r="S75" s="7"/>
      <c r="T75" s="86"/>
      <c r="U75" s="86"/>
      <c r="V75" s="86"/>
      <c r="W75" s="86"/>
      <c r="X75" s="86"/>
      <c r="Y75" s="86"/>
      <c r="Z75" s="7"/>
      <c r="AA75" s="96"/>
      <c r="AB75" s="96"/>
      <c r="AC75" s="96"/>
      <c r="AD75" s="96"/>
      <c r="AE75" s="96"/>
      <c r="AF75" s="96"/>
      <c r="AG75" s="96"/>
      <c r="AH75" s="96"/>
    </row>
    <row r="76" spans="1:34" x14ac:dyDescent="0.5">
      <c r="A76" s="11"/>
      <c r="B76" s="329"/>
      <c r="C76" s="428"/>
      <c r="D76" s="329"/>
      <c r="E76" s="617"/>
      <c r="F76" s="675"/>
      <c r="G76" s="192"/>
      <c r="H76" s="491"/>
      <c r="I76" s="151"/>
      <c r="J76" s="151"/>
      <c r="K76" s="151"/>
      <c r="L76" s="151"/>
      <c r="M76" s="151"/>
      <c r="N76" s="151"/>
      <c r="O76" s="151"/>
      <c r="P76" s="267"/>
      <c r="Q76" s="267"/>
      <c r="R76" s="10"/>
      <c r="S76" s="7"/>
      <c r="T76" s="86"/>
      <c r="U76" s="86"/>
      <c r="V76" s="86"/>
      <c r="X76" s="86"/>
      <c r="Y76" s="86"/>
      <c r="Z76" s="7"/>
      <c r="AA76" s="96"/>
      <c r="AB76" s="96"/>
      <c r="AC76" s="96"/>
      <c r="AD76" s="96"/>
      <c r="AE76" s="96"/>
      <c r="AF76" s="96"/>
      <c r="AG76" s="96"/>
      <c r="AH76" s="96"/>
    </row>
    <row r="77" spans="1:34" x14ac:dyDescent="0.5">
      <c r="A77" s="11"/>
      <c r="B77" s="329"/>
      <c r="C77" s="428"/>
      <c r="D77" s="329"/>
      <c r="E77" s="617"/>
      <c r="F77" s="675"/>
      <c r="G77" s="192"/>
      <c r="H77" s="491"/>
      <c r="I77" s="151"/>
      <c r="J77" s="151"/>
      <c r="K77" s="151"/>
      <c r="L77" s="151"/>
      <c r="M77" s="151"/>
      <c r="N77" s="151"/>
      <c r="O77" s="151"/>
      <c r="P77" s="267"/>
      <c r="Q77" s="267"/>
      <c r="R77" s="10"/>
      <c r="S77" s="7"/>
      <c r="T77" s="86"/>
      <c r="U77" s="86"/>
      <c r="V77" s="86"/>
      <c r="W77" s="86"/>
      <c r="X77" s="86"/>
      <c r="Y77" s="86"/>
      <c r="Z77" s="7"/>
      <c r="AA77" s="96"/>
      <c r="AB77" s="96"/>
      <c r="AC77" s="96"/>
      <c r="AD77" s="96"/>
      <c r="AE77" s="96"/>
      <c r="AF77" s="96"/>
      <c r="AG77" s="96"/>
      <c r="AH77" s="96"/>
    </row>
    <row r="78" spans="1:34" x14ac:dyDescent="0.5">
      <c r="A78" s="11"/>
      <c r="B78" s="329"/>
      <c r="C78" s="428"/>
      <c r="D78" s="329"/>
      <c r="E78" s="617"/>
      <c r="F78" s="675"/>
      <c r="G78" s="192"/>
      <c r="H78" s="491"/>
      <c r="I78" s="151"/>
      <c r="J78" s="151"/>
      <c r="K78" s="151"/>
      <c r="L78" s="151"/>
      <c r="M78" s="151"/>
      <c r="N78" s="151"/>
      <c r="O78" s="151"/>
      <c r="P78" s="267"/>
      <c r="Q78" s="267"/>
      <c r="R78" s="10"/>
      <c r="S78" s="7"/>
      <c r="T78" s="86"/>
      <c r="U78" s="86"/>
      <c r="V78" s="86"/>
      <c r="W78" s="86"/>
      <c r="X78" s="86"/>
      <c r="Y78" s="86"/>
      <c r="Z78" s="7"/>
      <c r="AA78" s="96"/>
      <c r="AB78" s="96"/>
      <c r="AC78" s="96"/>
      <c r="AD78" s="96"/>
      <c r="AE78" s="96"/>
      <c r="AF78" s="96"/>
      <c r="AG78" s="96"/>
      <c r="AH78" s="96"/>
    </row>
    <row r="79" spans="1:34" x14ac:dyDescent="0.5">
      <c r="A79" s="11"/>
      <c r="B79" s="329"/>
      <c r="C79" s="428"/>
      <c r="D79" s="329"/>
      <c r="E79" s="617"/>
      <c r="F79" s="675"/>
      <c r="G79" s="192"/>
      <c r="H79" s="491"/>
      <c r="I79" s="151"/>
      <c r="J79" s="151"/>
      <c r="K79" s="151"/>
      <c r="L79" s="151"/>
      <c r="M79" s="151"/>
      <c r="N79" s="151"/>
      <c r="O79" s="151"/>
      <c r="P79" s="267"/>
      <c r="Q79" s="267"/>
      <c r="R79" s="10"/>
      <c r="S79" s="7"/>
      <c r="T79" s="86"/>
      <c r="U79" s="86"/>
      <c r="V79" s="86"/>
      <c r="W79" s="86"/>
      <c r="X79" s="86"/>
      <c r="Y79" s="86"/>
      <c r="Z79" s="7"/>
      <c r="AA79" s="96"/>
      <c r="AB79" s="96"/>
      <c r="AC79" s="96"/>
      <c r="AD79" s="96"/>
      <c r="AE79" s="96"/>
      <c r="AF79" s="96"/>
      <c r="AG79" s="96"/>
      <c r="AH79" s="96"/>
    </row>
    <row r="80" spans="1:34" x14ac:dyDescent="0.5">
      <c r="A80" s="11"/>
      <c r="B80" s="329"/>
      <c r="C80" s="428"/>
      <c r="D80" s="329"/>
      <c r="E80" s="617"/>
      <c r="F80" s="675"/>
      <c r="G80" s="192"/>
      <c r="H80" s="491"/>
      <c r="I80" s="151"/>
      <c r="J80" s="151"/>
      <c r="K80" s="151"/>
      <c r="L80" s="151"/>
      <c r="M80" s="151"/>
      <c r="N80" s="151"/>
      <c r="O80" s="151"/>
      <c r="P80" s="267"/>
      <c r="Q80" s="267"/>
      <c r="R80" s="10"/>
      <c r="S80" s="7"/>
      <c r="T80" s="86"/>
      <c r="U80" s="86"/>
      <c r="V80" s="86"/>
      <c r="W80" s="86"/>
      <c r="X80" s="86"/>
      <c r="Y80" s="86"/>
      <c r="Z80" s="7"/>
      <c r="AA80" s="96"/>
      <c r="AB80" s="96"/>
      <c r="AC80" s="96"/>
      <c r="AD80" s="96"/>
      <c r="AE80" s="96"/>
      <c r="AF80" s="96"/>
      <c r="AG80" s="96"/>
      <c r="AH80" s="96"/>
    </row>
    <row r="81" spans="1:34" x14ac:dyDescent="0.5">
      <c r="A81" s="11"/>
      <c r="B81" s="329"/>
      <c r="C81" s="428"/>
      <c r="D81" s="329"/>
      <c r="E81" s="617"/>
      <c r="F81" s="675"/>
      <c r="G81" s="192"/>
      <c r="H81" s="491"/>
      <c r="I81" s="151"/>
      <c r="J81" s="151"/>
      <c r="K81" s="151"/>
      <c r="L81" s="151"/>
      <c r="M81" s="151"/>
      <c r="N81" s="151"/>
      <c r="O81" s="151"/>
      <c r="P81" s="267"/>
      <c r="Q81" s="267"/>
      <c r="R81" s="10"/>
      <c r="S81" s="7"/>
      <c r="T81" s="86"/>
      <c r="U81" s="86"/>
      <c r="V81" s="86"/>
      <c r="W81" s="86"/>
      <c r="X81" s="86"/>
      <c r="Y81" s="86"/>
      <c r="Z81" s="7"/>
      <c r="AA81" s="96"/>
      <c r="AB81" s="96"/>
      <c r="AC81" s="96"/>
      <c r="AD81" s="96"/>
      <c r="AE81" s="96"/>
      <c r="AF81" s="96"/>
      <c r="AG81" s="96"/>
      <c r="AH81" s="96"/>
    </row>
    <row r="82" spans="1:34" x14ac:dyDescent="0.5">
      <c r="A82" s="11"/>
      <c r="B82" s="329"/>
      <c r="C82" s="428"/>
      <c r="D82" s="329"/>
      <c r="E82" s="617"/>
      <c r="F82" s="675"/>
      <c r="G82" s="192"/>
      <c r="H82" s="491"/>
      <c r="I82" s="151"/>
      <c r="J82" s="151"/>
      <c r="K82" s="151"/>
      <c r="L82" s="151"/>
      <c r="M82" s="151"/>
      <c r="N82" s="151"/>
      <c r="O82" s="151"/>
      <c r="P82" s="267"/>
      <c r="Q82" s="267"/>
      <c r="R82" s="10"/>
      <c r="S82" s="7"/>
      <c r="T82" s="86"/>
      <c r="U82" s="86"/>
      <c r="V82" s="86"/>
      <c r="W82" s="86"/>
      <c r="X82" s="86"/>
      <c r="Y82" s="86"/>
      <c r="Z82" s="7"/>
      <c r="AA82" s="96"/>
      <c r="AB82" s="96"/>
      <c r="AC82" s="96"/>
      <c r="AD82" s="96"/>
      <c r="AE82" s="96"/>
      <c r="AF82" s="96"/>
      <c r="AG82" s="96"/>
      <c r="AH82" s="96"/>
    </row>
    <row r="83" spans="1:34" x14ac:dyDescent="0.5">
      <c r="A83" s="11"/>
      <c r="B83" s="329"/>
      <c r="C83" s="428"/>
      <c r="D83" s="329"/>
      <c r="E83" s="617"/>
      <c r="F83" s="675"/>
      <c r="G83" s="192"/>
      <c r="H83" s="491"/>
      <c r="I83" s="151"/>
      <c r="J83" s="151"/>
      <c r="K83" s="151"/>
      <c r="L83" s="151"/>
      <c r="M83" s="151"/>
      <c r="N83" s="151"/>
      <c r="O83" s="151"/>
      <c r="P83" s="267"/>
      <c r="Q83" s="267"/>
      <c r="R83" s="10"/>
      <c r="S83" s="7"/>
      <c r="T83" s="86"/>
      <c r="U83" s="86" t="str" cm="1">
        <f t="array" ref="U83">_xlfn.ANCHORARRAY(Intercrop!$AT$1)</f>
        <v/>
      </c>
      <c r="V83" s="86"/>
      <c r="W83" s="86"/>
      <c r="X83" s="86"/>
      <c r="Y83" s="86"/>
      <c r="Z83" s="7"/>
      <c r="AA83" s="96"/>
      <c r="AB83" s="96"/>
      <c r="AC83" s="96"/>
      <c r="AD83" s="96"/>
      <c r="AE83" s="96"/>
      <c r="AF83" s="96"/>
      <c r="AG83" s="96"/>
      <c r="AH83" s="96"/>
    </row>
    <row r="84" spans="1:34" x14ac:dyDescent="0.5">
      <c r="A84" s="11"/>
      <c r="B84" s="329"/>
      <c r="C84" s="428"/>
      <c r="D84" s="329"/>
      <c r="E84" s="617"/>
      <c r="F84" s="675"/>
      <c r="G84" s="192"/>
      <c r="H84" s="491"/>
      <c r="I84" s="151"/>
      <c r="J84" s="151"/>
      <c r="K84" s="151"/>
      <c r="L84" s="151"/>
      <c r="M84" s="151"/>
      <c r="N84" s="151"/>
      <c r="O84" s="151"/>
      <c r="P84" s="267"/>
      <c r="Q84" s="267"/>
      <c r="R84" s="10"/>
      <c r="S84" s="7"/>
      <c r="T84" s="86"/>
      <c r="U84" s="86"/>
      <c r="V84" s="86"/>
      <c r="W84" s="86"/>
      <c r="X84" s="86"/>
      <c r="Y84" s="86"/>
      <c r="Z84" s="7"/>
      <c r="AA84" s="96"/>
      <c r="AB84" s="96"/>
      <c r="AC84" s="96"/>
      <c r="AD84" s="96"/>
      <c r="AE84" s="96"/>
      <c r="AF84" s="96"/>
      <c r="AG84" s="96"/>
      <c r="AH84" s="96"/>
    </row>
    <row r="85" spans="1:34" x14ac:dyDescent="0.5">
      <c r="A85" s="11"/>
      <c r="B85" s="329"/>
      <c r="C85" s="428"/>
      <c r="D85" s="329"/>
      <c r="E85" s="617"/>
      <c r="F85" s="675"/>
      <c r="G85" s="192"/>
      <c r="H85" s="491"/>
      <c r="I85" s="151"/>
      <c r="J85" s="151"/>
      <c r="K85" s="151"/>
      <c r="L85" s="151"/>
      <c r="M85" s="151"/>
      <c r="N85" s="151"/>
      <c r="O85" s="151"/>
      <c r="P85" s="267"/>
      <c r="Q85" s="267"/>
      <c r="R85" s="10"/>
      <c r="S85" s="7"/>
      <c r="T85" s="86"/>
      <c r="U85" s="86"/>
      <c r="V85" s="86"/>
      <c r="W85" s="86"/>
      <c r="X85" s="86"/>
      <c r="Y85" s="86"/>
      <c r="Z85" s="7"/>
      <c r="AA85" s="96"/>
      <c r="AB85" s="96"/>
      <c r="AC85" s="96"/>
      <c r="AD85" s="96"/>
      <c r="AE85" s="96"/>
      <c r="AF85" s="96"/>
      <c r="AG85" s="96"/>
      <c r="AH85" s="96"/>
    </row>
    <row r="86" spans="1:34" x14ac:dyDescent="0.5">
      <c r="A86" s="11"/>
      <c r="B86" s="329"/>
      <c r="C86" s="428"/>
      <c r="D86" s="329"/>
      <c r="E86" s="617"/>
      <c r="F86" s="675"/>
      <c r="G86" s="192"/>
      <c r="H86" s="491"/>
      <c r="I86" s="151"/>
      <c r="J86" s="151"/>
      <c r="K86" s="151"/>
      <c r="L86" s="151"/>
      <c r="M86" s="151"/>
      <c r="N86" s="151"/>
      <c r="O86" s="151"/>
      <c r="P86" s="267"/>
      <c r="Q86" s="267"/>
      <c r="R86" s="10"/>
      <c r="S86" s="7"/>
      <c r="T86" s="86"/>
      <c r="U86" s="86"/>
      <c r="V86" s="86"/>
      <c r="W86" s="86"/>
      <c r="X86" s="86"/>
      <c r="Y86" s="86"/>
      <c r="Z86" s="7"/>
      <c r="AA86" s="96"/>
      <c r="AB86" s="96"/>
      <c r="AC86" s="96"/>
      <c r="AD86" s="96"/>
      <c r="AE86" s="96"/>
      <c r="AF86" s="96"/>
      <c r="AG86" s="96"/>
      <c r="AH86" s="96"/>
    </row>
    <row r="87" spans="1:34" x14ac:dyDescent="0.5">
      <c r="A87" s="11"/>
      <c r="B87" s="329"/>
      <c r="C87" s="428"/>
      <c r="D87" s="329"/>
      <c r="E87" s="617"/>
      <c r="F87" s="675"/>
      <c r="G87" s="192"/>
      <c r="H87" s="491"/>
      <c r="I87" s="151"/>
      <c r="J87" s="151"/>
      <c r="K87" s="151"/>
      <c r="L87" s="151"/>
      <c r="M87" s="151"/>
      <c r="N87" s="151"/>
      <c r="O87" s="151"/>
      <c r="P87" s="267"/>
      <c r="Q87" s="267"/>
      <c r="R87" s="10"/>
      <c r="S87" s="7"/>
      <c r="T87" s="86"/>
      <c r="U87" s="86"/>
      <c r="V87" s="86"/>
      <c r="W87" s="86"/>
      <c r="X87" s="86"/>
      <c r="Y87" s="86"/>
      <c r="Z87" s="7"/>
      <c r="AA87" s="96"/>
      <c r="AB87" s="96"/>
      <c r="AC87" s="96"/>
      <c r="AD87" s="96"/>
      <c r="AE87" s="96"/>
      <c r="AF87" s="96"/>
      <c r="AG87" s="96"/>
      <c r="AH87" s="96"/>
    </row>
    <row r="88" spans="1:34" x14ac:dyDescent="0.5">
      <c r="A88" s="11"/>
      <c r="B88" s="329"/>
      <c r="C88" s="428"/>
      <c r="D88" s="329"/>
      <c r="E88" s="617"/>
      <c r="F88" s="675"/>
      <c r="G88" s="192"/>
      <c r="H88" s="491"/>
      <c r="I88" s="151"/>
      <c r="J88" s="151"/>
      <c r="K88" s="151"/>
      <c r="L88" s="151"/>
      <c r="M88" s="151"/>
      <c r="N88" s="151"/>
      <c r="O88" s="151"/>
      <c r="P88" s="267"/>
      <c r="Q88" s="267"/>
      <c r="R88" s="10"/>
      <c r="S88" s="7"/>
      <c r="T88" s="86"/>
      <c r="U88" s="86"/>
      <c r="V88" s="86"/>
      <c r="W88" s="86"/>
      <c r="X88" s="86"/>
      <c r="Y88" s="86"/>
      <c r="Z88" s="7"/>
      <c r="AA88" s="96"/>
      <c r="AB88" s="96"/>
      <c r="AC88" s="96"/>
      <c r="AD88" s="96"/>
      <c r="AE88" s="96"/>
      <c r="AF88" s="96"/>
      <c r="AG88" s="96"/>
      <c r="AH88" s="96"/>
    </row>
    <row r="89" spans="1:34" x14ac:dyDescent="0.5">
      <c r="A89" s="11"/>
      <c r="B89" s="329"/>
      <c r="C89" s="428"/>
      <c r="D89" s="329"/>
      <c r="E89" s="617"/>
      <c r="F89" s="675"/>
      <c r="G89" s="192"/>
      <c r="H89" s="491"/>
      <c r="I89" s="151"/>
      <c r="J89" s="151"/>
      <c r="K89" s="151"/>
      <c r="L89" s="151"/>
      <c r="M89" s="151"/>
      <c r="N89" s="151"/>
      <c r="O89" s="151"/>
      <c r="P89" s="267"/>
      <c r="Q89" s="267"/>
      <c r="R89" s="10"/>
      <c r="S89" s="7"/>
      <c r="T89" s="86"/>
      <c r="U89" s="86"/>
      <c r="V89" s="86"/>
      <c r="W89" s="86"/>
      <c r="X89" s="86"/>
      <c r="Y89" s="86"/>
      <c r="Z89" s="7"/>
      <c r="AA89" s="96"/>
      <c r="AB89" s="96"/>
      <c r="AC89" s="96"/>
      <c r="AD89" s="96"/>
      <c r="AE89" s="96"/>
      <c r="AF89" s="96"/>
      <c r="AG89" s="96"/>
      <c r="AH89" s="96"/>
    </row>
    <row r="90" spans="1:34" x14ac:dyDescent="0.5">
      <c r="A90" s="11"/>
      <c r="B90" s="329"/>
      <c r="C90" s="428"/>
      <c r="D90" s="329"/>
      <c r="E90" s="617"/>
      <c r="F90" s="675"/>
      <c r="G90" s="192"/>
      <c r="H90" s="491"/>
      <c r="I90" s="151"/>
      <c r="J90" s="151"/>
      <c r="K90" s="151"/>
      <c r="L90" s="151"/>
      <c r="M90" s="151"/>
      <c r="N90" s="151"/>
      <c r="O90" s="151"/>
      <c r="P90" s="267"/>
      <c r="Q90" s="267"/>
      <c r="R90" s="10"/>
      <c r="S90" s="7"/>
      <c r="T90" s="86"/>
      <c r="U90" s="86"/>
      <c r="V90" s="86"/>
      <c r="W90" s="86"/>
      <c r="X90" s="86"/>
      <c r="Y90" s="86"/>
      <c r="Z90" s="7"/>
      <c r="AA90" s="96"/>
      <c r="AB90" s="96"/>
      <c r="AC90" s="96"/>
      <c r="AD90" s="96"/>
      <c r="AE90" s="96"/>
      <c r="AF90" s="96"/>
      <c r="AG90" s="96"/>
      <c r="AH90" s="96"/>
    </row>
    <row r="91" spans="1:34" x14ac:dyDescent="0.5">
      <c r="A91" s="11"/>
      <c r="B91" s="329"/>
      <c r="C91" s="428"/>
      <c r="D91" s="329"/>
      <c r="E91" s="617"/>
      <c r="F91" s="675"/>
      <c r="G91" s="192"/>
      <c r="H91" s="491"/>
      <c r="I91" s="151"/>
      <c r="J91" s="151"/>
      <c r="K91" s="151"/>
      <c r="L91" s="151"/>
      <c r="M91" s="151"/>
      <c r="N91" s="151"/>
      <c r="O91" s="151"/>
      <c r="P91" s="267"/>
      <c r="Q91" s="267"/>
      <c r="R91" s="10"/>
      <c r="S91" s="7"/>
      <c r="T91" s="86"/>
      <c r="U91" s="86"/>
      <c r="V91" s="86"/>
      <c r="W91" s="86"/>
      <c r="X91" s="86"/>
      <c r="Y91" s="86"/>
      <c r="Z91" s="7"/>
      <c r="AA91" s="96"/>
      <c r="AB91" s="96"/>
      <c r="AC91" s="96"/>
      <c r="AD91" s="96"/>
      <c r="AE91" s="96"/>
      <c r="AF91" s="96"/>
      <c r="AG91" s="96"/>
      <c r="AH91" s="96"/>
    </row>
    <row r="92" spans="1:34" x14ac:dyDescent="0.5">
      <c r="A92" s="11"/>
      <c r="B92" s="329"/>
      <c r="C92" s="428"/>
      <c r="D92" s="329"/>
      <c r="E92" s="617"/>
      <c r="F92" s="675"/>
      <c r="G92" s="192"/>
      <c r="H92" s="491"/>
      <c r="I92" s="151"/>
      <c r="J92" s="151"/>
      <c r="K92" s="151"/>
      <c r="L92" s="151"/>
      <c r="M92" s="151"/>
      <c r="N92" s="151"/>
      <c r="O92" s="151"/>
      <c r="P92" s="267"/>
      <c r="Q92" s="267"/>
      <c r="R92" s="10"/>
      <c r="S92" s="7"/>
      <c r="T92" s="86"/>
      <c r="U92" s="86"/>
      <c r="V92" s="86"/>
      <c r="W92" s="86"/>
      <c r="X92" s="86"/>
      <c r="Y92" s="86"/>
      <c r="Z92" s="7"/>
      <c r="AA92" s="96"/>
      <c r="AB92" s="96"/>
      <c r="AC92" s="96"/>
      <c r="AD92" s="96"/>
      <c r="AE92" s="96"/>
      <c r="AF92" s="96"/>
      <c r="AG92" s="96"/>
      <c r="AH92" s="96"/>
    </row>
    <row r="93" spans="1:34" x14ac:dyDescent="0.5">
      <c r="A93" s="11"/>
      <c r="B93" s="329"/>
      <c r="C93" s="428"/>
      <c r="D93" s="329"/>
      <c r="E93" s="617"/>
      <c r="F93" s="675"/>
      <c r="G93" s="192"/>
      <c r="H93" s="491"/>
      <c r="I93" s="151"/>
      <c r="J93" s="151"/>
      <c r="K93" s="151"/>
      <c r="L93" s="151"/>
      <c r="M93" s="151"/>
      <c r="N93" s="151"/>
      <c r="O93" s="151"/>
      <c r="P93" s="267"/>
      <c r="Q93" s="267"/>
      <c r="R93" s="10"/>
      <c r="S93" s="7"/>
      <c r="T93" s="86"/>
      <c r="U93" s="86"/>
      <c r="V93" s="86"/>
      <c r="W93" s="86"/>
      <c r="X93" s="86"/>
      <c r="Y93" s="86"/>
      <c r="Z93" s="7"/>
      <c r="AA93" s="96"/>
      <c r="AB93" s="96"/>
      <c r="AC93" s="96"/>
      <c r="AD93" s="96"/>
      <c r="AE93" s="96"/>
      <c r="AF93" s="96"/>
      <c r="AG93" s="96"/>
      <c r="AH93" s="96"/>
    </row>
    <row r="94" spans="1:34" x14ac:dyDescent="0.5">
      <c r="A94" s="11"/>
      <c r="B94" s="329"/>
      <c r="C94" s="428"/>
      <c r="D94" s="329"/>
      <c r="E94" s="617"/>
      <c r="F94" s="675"/>
      <c r="G94" s="192"/>
      <c r="H94" s="491"/>
      <c r="I94" s="151"/>
      <c r="J94" s="151"/>
      <c r="K94" s="151"/>
      <c r="L94" s="151"/>
      <c r="M94" s="151"/>
      <c r="N94" s="151"/>
      <c r="O94" s="151"/>
      <c r="P94" s="267"/>
      <c r="Q94" s="267"/>
      <c r="R94" s="10"/>
      <c r="S94" s="7"/>
      <c r="T94" s="86"/>
      <c r="U94" s="86"/>
      <c r="V94" s="86"/>
      <c r="W94" s="86"/>
      <c r="X94" s="86"/>
      <c r="Y94" s="86"/>
      <c r="Z94" s="7"/>
      <c r="AA94" s="96"/>
      <c r="AB94" s="96"/>
      <c r="AC94" s="96"/>
      <c r="AD94" s="96"/>
      <c r="AE94" s="96"/>
      <c r="AF94" s="96"/>
      <c r="AG94" s="96"/>
      <c r="AH94" s="96"/>
    </row>
    <row r="95" spans="1:34" x14ac:dyDescent="0.5">
      <c r="A95" s="11"/>
      <c r="B95" s="329"/>
      <c r="C95" s="428"/>
      <c r="D95" s="329"/>
      <c r="E95" s="617"/>
      <c r="F95" s="675"/>
      <c r="G95" s="192"/>
      <c r="H95" s="491"/>
      <c r="I95" s="151"/>
      <c r="J95" s="151"/>
      <c r="K95" s="151"/>
      <c r="L95" s="151"/>
      <c r="M95" s="151"/>
      <c r="N95" s="151"/>
      <c r="O95" s="151"/>
      <c r="P95" s="267"/>
      <c r="Q95" s="267"/>
      <c r="R95" s="10"/>
      <c r="S95" s="7"/>
      <c r="T95" s="86"/>
      <c r="U95" s="86"/>
      <c r="V95" s="86"/>
      <c r="W95" s="86"/>
      <c r="X95" s="86"/>
      <c r="Y95" s="86"/>
      <c r="Z95" s="7"/>
      <c r="AA95" s="96"/>
      <c r="AB95" s="96"/>
      <c r="AC95" s="96"/>
      <c r="AD95" s="96"/>
      <c r="AE95" s="96"/>
      <c r="AF95" s="96"/>
      <c r="AG95" s="96"/>
      <c r="AH95" s="96"/>
    </row>
    <row r="96" spans="1:34" x14ac:dyDescent="0.5">
      <c r="A96" s="11"/>
      <c r="B96" s="329"/>
      <c r="C96" s="428"/>
      <c r="D96" s="329"/>
      <c r="E96" s="617"/>
      <c r="F96" s="675"/>
      <c r="G96" s="192"/>
      <c r="H96" s="491"/>
      <c r="I96" s="151"/>
      <c r="J96" s="151"/>
      <c r="K96" s="151"/>
      <c r="L96" s="151"/>
      <c r="M96" s="151"/>
      <c r="N96" s="151"/>
      <c r="O96" s="151"/>
      <c r="P96" s="267"/>
      <c r="Q96" s="267"/>
      <c r="R96" s="10"/>
      <c r="S96" s="7"/>
      <c r="T96" s="86"/>
      <c r="U96" s="86"/>
      <c r="V96" s="86"/>
      <c r="W96" s="86"/>
      <c r="X96" s="86"/>
      <c r="Y96" s="86"/>
      <c r="Z96" s="7"/>
      <c r="AA96" s="96"/>
      <c r="AB96" s="96"/>
      <c r="AC96" s="96"/>
      <c r="AD96" s="96"/>
      <c r="AE96" s="96"/>
      <c r="AF96" s="96"/>
      <c r="AG96" s="96"/>
      <c r="AH96" s="96"/>
    </row>
    <row r="97" spans="1:34" x14ac:dyDescent="0.5">
      <c r="A97" s="11"/>
      <c r="B97" s="329"/>
      <c r="C97" s="428"/>
      <c r="D97" s="329"/>
      <c r="E97" s="617"/>
      <c r="F97" s="675"/>
      <c r="G97" s="192"/>
      <c r="H97" s="491"/>
      <c r="I97" s="151"/>
      <c r="J97" s="151"/>
      <c r="K97" s="151"/>
      <c r="L97" s="151"/>
      <c r="M97" s="151"/>
      <c r="N97" s="151"/>
      <c r="O97" s="151"/>
      <c r="P97" s="267"/>
      <c r="Q97" s="267"/>
      <c r="R97" s="10"/>
      <c r="S97" s="7"/>
      <c r="T97" s="86"/>
      <c r="U97" s="86"/>
      <c r="V97" s="86"/>
      <c r="W97" s="86"/>
      <c r="X97" s="86"/>
      <c r="Y97" s="86"/>
      <c r="Z97" s="7"/>
      <c r="AA97" s="96"/>
      <c r="AB97" s="96"/>
      <c r="AC97" s="96"/>
      <c r="AD97" s="96"/>
      <c r="AE97" s="96"/>
      <c r="AF97" s="96"/>
      <c r="AG97" s="96"/>
      <c r="AH97" s="96"/>
    </row>
    <row r="98" spans="1:34" x14ac:dyDescent="0.5">
      <c r="A98" s="11"/>
      <c r="B98" s="329"/>
      <c r="C98" s="428"/>
      <c r="D98" s="329"/>
      <c r="E98" s="617"/>
      <c r="F98" s="675"/>
      <c r="G98" s="192"/>
      <c r="H98" s="491"/>
      <c r="I98" s="151"/>
      <c r="J98" s="151"/>
      <c r="K98" s="151"/>
      <c r="L98" s="151"/>
      <c r="M98" s="151"/>
      <c r="N98" s="151"/>
      <c r="O98" s="151"/>
      <c r="P98" s="267"/>
      <c r="Q98" s="267"/>
      <c r="R98" s="10"/>
      <c r="S98" s="7"/>
      <c r="T98" s="86"/>
      <c r="U98" s="86"/>
      <c r="V98" s="86"/>
      <c r="W98" s="86"/>
      <c r="X98" s="86"/>
      <c r="Y98" s="86"/>
      <c r="Z98" s="7"/>
      <c r="AA98" s="96"/>
      <c r="AB98" s="96"/>
      <c r="AC98" s="96"/>
      <c r="AD98" s="96"/>
      <c r="AE98" s="96"/>
      <c r="AF98" s="96"/>
      <c r="AG98" s="96"/>
      <c r="AH98" s="96"/>
    </row>
    <row r="99" spans="1:34" x14ac:dyDescent="0.5">
      <c r="A99" s="11"/>
      <c r="B99" s="329"/>
      <c r="C99" s="428"/>
      <c r="D99" s="329"/>
      <c r="E99" s="617"/>
      <c r="F99" s="675"/>
      <c r="G99" s="192"/>
      <c r="H99" s="491"/>
      <c r="I99" s="151"/>
      <c r="J99" s="151"/>
      <c r="K99" s="151"/>
      <c r="L99" s="151"/>
      <c r="M99" s="151"/>
      <c r="N99" s="151"/>
      <c r="O99" s="151"/>
      <c r="P99" s="267"/>
      <c r="Q99" s="267"/>
      <c r="R99" s="10"/>
      <c r="S99" s="7"/>
      <c r="T99" s="86"/>
      <c r="U99" s="86"/>
      <c r="V99" s="86"/>
      <c r="W99" s="86"/>
      <c r="X99" s="86"/>
      <c r="Y99" s="86"/>
      <c r="Z99" s="7"/>
      <c r="AA99" s="96"/>
      <c r="AB99" s="96"/>
      <c r="AC99" s="96"/>
      <c r="AD99" s="96"/>
      <c r="AE99" s="96"/>
      <c r="AF99" s="96"/>
      <c r="AG99" s="96"/>
      <c r="AH99" s="96"/>
    </row>
    <row r="100" spans="1:34" x14ac:dyDescent="0.5">
      <c r="A100" s="11"/>
      <c r="B100" s="329"/>
      <c r="C100" s="428"/>
      <c r="D100" s="329"/>
      <c r="E100" s="617"/>
      <c r="F100" s="675"/>
      <c r="G100" s="192"/>
      <c r="H100" s="491"/>
      <c r="I100" s="151"/>
      <c r="J100" s="151"/>
      <c r="K100" s="151"/>
      <c r="L100" s="151"/>
      <c r="M100" s="151"/>
      <c r="N100" s="151"/>
      <c r="O100" s="151"/>
      <c r="P100" s="267"/>
      <c r="Q100" s="267"/>
      <c r="R100" s="10"/>
      <c r="S100" s="7"/>
      <c r="T100" s="86"/>
      <c r="U100" s="86"/>
      <c r="V100" s="86"/>
      <c r="W100" s="86"/>
      <c r="X100" s="86"/>
      <c r="Y100" s="86"/>
      <c r="Z100" s="7"/>
      <c r="AA100" s="96"/>
      <c r="AB100" s="96"/>
      <c r="AC100" s="96"/>
      <c r="AD100" s="96"/>
      <c r="AE100" s="96"/>
      <c r="AF100" s="96"/>
      <c r="AG100" s="96"/>
      <c r="AH100" s="96"/>
    </row>
    <row r="101" spans="1:34" x14ac:dyDescent="0.5">
      <c r="A101" s="11"/>
      <c r="B101" s="329"/>
      <c r="C101" s="428"/>
      <c r="D101" s="329"/>
      <c r="E101" s="617"/>
      <c r="F101" s="675"/>
      <c r="G101" s="192"/>
      <c r="H101" s="491"/>
      <c r="I101" s="151"/>
      <c r="J101" s="151"/>
      <c r="K101" s="151"/>
      <c r="L101" s="151"/>
      <c r="M101" s="151"/>
      <c r="N101" s="151"/>
      <c r="O101" s="151"/>
      <c r="P101" s="267"/>
      <c r="Q101" s="267"/>
      <c r="R101" s="10"/>
      <c r="S101" s="7"/>
      <c r="T101" s="86"/>
      <c r="U101" s="86"/>
      <c r="V101" s="86"/>
      <c r="W101" s="86"/>
      <c r="X101" s="86"/>
      <c r="Y101" s="86"/>
      <c r="Z101" s="7"/>
      <c r="AA101" s="96"/>
      <c r="AB101" s="96"/>
      <c r="AC101" s="96"/>
      <c r="AD101" s="96"/>
      <c r="AE101" s="96"/>
      <c r="AF101" s="96"/>
      <c r="AG101" s="96"/>
      <c r="AH101" s="96"/>
    </row>
    <row r="102" spans="1:34" x14ac:dyDescent="0.5">
      <c r="A102" s="11"/>
      <c r="B102" s="329"/>
      <c r="C102" s="428"/>
      <c r="D102" s="329"/>
      <c r="E102" s="617"/>
      <c r="F102" s="675"/>
      <c r="G102" s="192"/>
      <c r="H102" s="491"/>
      <c r="I102" s="151"/>
      <c r="J102" s="151"/>
      <c r="K102" s="151"/>
      <c r="L102" s="151"/>
      <c r="M102" s="151"/>
      <c r="N102" s="151"/>
      <c r="O102" s="151"/>
      <c r="P102" s="267"/>
      <c r="Q102" s="267"/>
      <c r="R102" s="10"/>
      <c r="S102" s="7"/>
      <c r="T102" s="86"/>
      <c r="U102" s="86"/>
      <c r="V102" s="86"/>
      <c r="W102" s="86"/>
      <c r="X102" s="86"/>
      <c r="Y102" s="86"/>
      <c r="Z102" s="7"/>
      <c r="AA102" s="96"/>
      <c r="AB102" s="96"/>
      <c r="AC102" s="96"/>
      <c r="AD102" s="96"/>
      <c r="AE102" s="96"/>
      <c r="AF102" s="96"/>
      <c r="AG102" s="96"/>
      <c r="AH102" s="96"/>
    </row>
    <row r="103" spans="1:34" x14ac:dyDescent="0.5">
      <c r="A103" s="11"/>
      <c r="B103" s="329"/>
      <c r="C103" s="428"/>
      <c r="D103" s="329"/>
      <c r="E103" s="617"/>
      <c r="F103" s="675"/>
      <c r="G103" s="192"/>
      <c r="H103" s="491"/>
      <c r="I103" s="151"/>
      <c r="J103" s="151"/>
      <c r="K103" s="151"/>
      <c r="L103" s="151"/>
      <c r="M103" s="151"/>
      <c r="N103" s="151"/>
      <c r="O103" s="151"/>
      <c r="P103" s="267"/>
      <c r="Q103" s="267"/>
      <c r="R103" s="10"/>
      <c r="S103" s="7"/>
      <c r="T103" s="86"/>
      <c r="U103" s="86"/>
      <c r="V103" s="86"/>
      <c r="W103" s="86"/>
      <c r="X103" s="86"/>
      <c r="Y103" s="86"/>
      <c r="Z103" s="7"/>
      <c r="AA103" s="96"/>
      <c r="AB103" s="96"/>
      <c r="AC103" s="96"/>
      <c r="AD103" s="96"/>
      <c r="AE103" s="96"/>
      <c r="AF103" s="96"/>
      <c r="AG103" s="96"/>
      <c r="AH103" s="96"/>
    </row>
    <row r="104" spans="1:34" x14ac:dyDescent="0.5">
      <c r="A104" s="11"/>
      <c r="B104" s="329"/>
      <c r="C104" s="428"/>
      <c r="D104" s="329"/>
      <c r="E104" s="617"/>
      <c r="F104" s="675"/>
      <c r="G104" s="192"/>
      <c r="H104" s="491"/>
      <c r="I104" s="151"/>
      <c r="J104" s="151"/>
      <c r="K104" s="151"/>
      <c r="L104" s="151"/>
      <c r="M104" s="151"/>
      <c r="N104" s="151"/>
      <c r="O104" s="151"/>
      <c r="P104" s="267"/>
      <c r="Q104" s="267"/>
      <c r="R104" s="10"/>
      <c r="S104" s="7"/>
      <c r="T104" s="86"/>
      <c r="U104" s="86"/>
      <c r="V104" s="86"/>
      <c r="W104" s="86"/>
      <c r="X104" s="86"/>
      <c r="Y104" s="86"/>
      <c r="Z104" s="7"/>
      <c r="AA104" s="96"/>
      <c r="AB104" s="96"/>
      <c r="AC104" s="96"/>
      <c r="AD104" s="96"/>
      <c r="AE104" s="96"/>
      <c r="AF104" s="96"/>
      <c r="AG104" s="96"/>
      <c r="AH104" s="96"/>
    </row>
    <row r="105" spans="1:34" x14ac:dyDescent="0.5">
      <c r="A105" s="11"/>
      <c r="B105" s="329"/>
      <c r="C105" s="428"/>
      <c r="D105" s="329"/>
      <c r="E105" s="617"/>
      <c r="F105" s="675"/>
      <c r="G105" s="192"/>
      <c r="H105" s="491"/>
      <c r="I105" s="151"/>
      <c r="J105" s="151"/>
      <c r="K105" s="151"/>
      <c r="L105" s="151"/>
      <c r="M105" s="151"/>
      <c r="N105" s="151"/>
      <c r="O105" s="151"/>
      <c r="P105" s="267"/>
      <c r="Q105" s="267"/>
      <c r="R105" s="10"/>
      <c r="S105" s="7"/>
      <c r="T105" s="86"/>
      <c r="U105" s="86"/>
      <c r="V105" s="86"/>
      <c r="W105" s="86"/>
      <c r="X105" s="86"/>
      <c r="Y105" s="86"/>
      <c r="Z105" s="7"/>
      <c r="AA105" s="96"/>
      <c r="AB105" s="96"/>
      <c r="AC105" s="96"/>
      <c r="AD105" s="96"/>
      <c r="AE105" s="96"/>
      <c r="AF105" s="96"/>
      <c r="AG105" s="96"/>
      <c r="AH105" s="96"/>
    </row>
    <row r="106" spans="1:34" x14ac:dyDescent="0.5">
      <c r="A106" s="7"/>
      <c r="B106" s="329"/>
      <c r="C106" s="428"/>
      <c r="D106" s="329"/>
      <c r="E106" s="617"/>
      <c r="F106" s="369"/>
      <c r="G106" s="192"/>
      <c r="H106" s="151"/>
      <c r="I106" s="151"/>
      <c r="J106" s="151"/>
      <c r="K106" s="151"/>
      <c r="L106" s="151"/>
      <c r="M106" s="151"/>
      <c r="N106" s="151"/>
      <c r="O106" s="151"/>
      <c r="P106" s="151"/>
      <c r="Q106" s="151"/>
      <c r="R106" s="7"/>
      <c r="S106" s="7"/>
      <c r="T106" s="86"/>
      <c r="U106" s="86"/>
      <c r="V106" s="86"/>
      <c r="W106" s="86"/>
      <c r="X106" s="86"/>
      <c r="Y106" s="86"/>
      <c r="Z106" s="7"/>
      <c r="AA106" s="96"/>
      <c r="AB106" s="96"/>
      <c r="AC106" s="96"/>
      <c r="AD106" s="96"/>
      <c r="AE106" s="96"/>
      <c r="AF106" s="96"/>
      <c r="AG106" s="96"/>
      <c r="AH106" s="96"/>
    </row>
    <row r="107" spans="1:34" x14ac:dyDescent="0.5">
      <c r="A107" s="7"/>
      <c r="B107" s="329"/>
      <c r="C107" s="428"/>
      <c r="D107" s="329"/>
      <c r="E107" s="617"/>
      <c r="F107" s="369"/>
      <c r="G107" s="151"/>
      <c r="H107" s="151"/>
      <c r="I107" s="151"/>
      <c r="J107" s="151"/>
      <c r="K107" s="151"/>
      <c r="L107" s="151"/>
      <c r="M107" s="151"/>
      <c r="N107" s="151"/>
      <c r="O107" s="151"/>
      <c r="P107" s="151"/>
      <c r="Q107" s="151"/>
      <c r="R107" s="7"/>
      <c r="S107" s="7"/>
      <c r="T107" s="86"/>
      <c r="U107" s="86"/>
      <c r="V107" s="86"/>
      <c r="W107" s="86"/>
      <c r="X107" s="86"/>
      <c r="Y107" s="86"/>
      <c r="Z107" s="7"/>
      <c r="AA107" s="96"/>
      <c r="AB107" s="96"/>
      <c r="AC107" s="96"/>
      <c r="AD107" s="96"/>
      <c r="AE107" s="96"/>
      <c r="AF107" s="96"/>
      <c r="AG107" s="96"/>
      <c r="AH107" s="96"/>
    </row>
    <row r="108" spans="1:34" x14ac:dyDescent="0.5">
      <c r="A108" s="7"/>
      <c r="B108" s="329"/>
      <c r="C108" s="428"/>
      <c r="D108" s="329"/>
      <c r="E108" s="617"/>
      <c r="F108" s="369"/>
      <c r="G108" s="151"/>
      <c r="H108" s="151"/>
      <c r="I108" s="151"/>
      <c r="J108" s="151"/>
      <c r="K108" s="151"/>
      <c r="L108" s="151"/>
      <c r="M108" s="151"/>
      <c r="N108" s="151"/>
      <c r="O108" s="151"/>
      <c r="P108" s="151"/>
      <c r="Q108" s="151"/>
      <c r="R108" s="7"/>
      <c r="S108" s="7"/>
      <c r="T108" s="86"/>
      <c r="U108" s="86"/>
      <c r="V108" s="86"/>
      <c r="W108" s="86"/>
      <c r="X108" s="86"/>
      <c r="Y108" s="86"/>
      <c r="Z108" s="7"/>
      <c r="AA108" s="96"/>
      <c r="AB108" s="96"/>
      <c r="AC108" s="96"/>
      <c r="AD108" s="96"/>
      <c r="AE108" s="96"/>
      <c r="AF108" s="96"/>
      <c r="AG108" s="96"/>
      <c r="AH108" s="96"/>
    </row>
    <row r="109" spans="1:34" x14ac:dyDescent="0.5">
      <c r="A109" s="7"/>
      <c r="B109" s="329"/>
      <c r="C109" s="428"/>
      <c r="D109" s="329"/>
      <c r="E109" s="617"/>
      <c r="F109" s="369"/>
      <c r="G109" s="151"/>
      <c r="H109" s="151"/>
      <c r="I109" s="151"/>
      <c r="J109" s="151"/>
      <c r="K109" s="151"/>
      <c r="L109" s="151"/>
      <c r="M109" s="151"/>
      <c r="N109" s="151"/>
      <c r="O109" s="151"/>
      <c r="P109" s="151"/>
      <c r="Q109" s="151"/>
      <c r="R109" s="7"/>
      <c r="S109" s="7"/>
      <c r="T109" s="86"/>
      <c r="U109" s="86"/>
      <c r="V109" s="86"/>
      <c r="W109" s="86"/>
      <c r="X109" s="86"/>
      <c r="Y109" s="86"/>
      <c r="Z109" s="7"/>
      <c r="AA109" s="7"/>
      <c r="AB109" s="7"/>
      <c r="AC109" s="7"/>
      <c r="AD109" s="7"/>
    </row>
    <row r="110" spans="1:34" x14ac:dyDescent="0.5">
      <c r="A110" s="7"/>
      <c r="B110" s="329"/>
      <c r="C110" s="428"/>
      <c r="D110" s="329"/>
      <c r="E110" s="617"/>
      <c r="F110" s="369"/>
      <c r="G110" s="151"/>
      <c r="H110" s="151"/>
      <c r="I110" s="151"/>
      <c r="J110" s="151"/>
      <c r="K110" s="151"/>
      <c r="L110" s="151"/>
      <c r="M110" s="151"/>
      <c r="N110" s="151"/>
      <c r="O110" s="151"/>
      <c r="P110" s="151"/>
      <c r="Q110" s="151"/>
      <c r="R110" s="7"/>
      <c r="S110" s="7"/>
      <c r="T110" s="86"/>
      <c r="U110" s="86"/>
      <c r="V110" s="86"/>
      <c r="W110" s="86"/>
      <c r="X110" s="86"/>
      <c r="Y110" s="86"/>
      <c r="Z110" s="7"/>
      <c r="AA110" s="7"/>
      <c r="AB110" s="7"/>
      <c r="AC110" s="7"/>
      <c r="AD110" s="7"/>
    </row>
    <row r="111" spans="1:34" x14ac:dyDescent="0.5">
      <c r="A111" s="7"/>
      <c r="B111" s="329"/>
      <c r="C111" s="428"/>
      <c r="D111" s="329"/>
      <c r="E111" s="617"/>
      <c r="F111" s="369"/>
      <c r="G111" s="151"/>
      <c r="H111" s="151"/>
      <c r="I111" s="151"/>
      <c r="J111" s="151"/>
      <c r="K111" s="151"/>
      <c r="L111" s="151"/>
      <c r="M111" s="151"/>
      <c r="N111" s="151"/>
      <c r="O111" s="151"/>
      <c r="P111" s="151"/>
      <c r="Q111" s="151"/>
      <c r="R111" s="7"/>
      <c r="S111" s="7"/>
      <c r="T111" s="86"/>
      <c r="U111" s="86"/>
      <c r="V111" s="86"/>
      <c r="W111" s="86"/>
      <c r="X111" s="86"/>
      <c r="Y111" s="86"/>
      <c r="Z111" s="7"/>
      <c r="AA111" s="7"/>
      <c r="AB111" s="7"/>
      <c r="AC111" s="7"/>
      <c r="AD111" s="7"/>
    </row>
    <row r="112" spans="1:34" x14ac:dyDescent="0.5">
      <c r="A112" s="7"/>
      <c r="B112" s="329"/>
      <c r="C112" s="428"/>
      <c r="D112" s="329"/>
      <c r="E112" s="617"/>
      <c r="F112" s="369"/>
      <c r="G112" s="151"/>
      <c r="H112" s="151"/>
      <c r="I112" s="151"/>
      <c r="J112" s="151"/>
      <c r="K112" s="151"/>
      <c r="L112" s="151"/>
      <c r="M112" s="151"/>
      <c r="N112" s="151"/>
      <c r="O112" s="151"/>
      <c r="P112" s="151"/>
      <c r="Q112" s="151"/>
      <c r="R112" s="7"/>
      <c r="S112" s="7"/>
      <c r="T112" s="86"/>
      <c r="U112" s="86"/>
      <c r="V112" s="86"/>
      <c r="W112" s="86"/>
      <c r="X112" s="86"/>
      <c r="Y112" s="86"/>
      <c r="Z112" s="7"/>
      <c r="AA112" s="7"/>
      <c r="AB112" s="7"/>
      <c r="AC112" s="7"/>
      <c r="AD112" s="7"/>
    </row>
    <row r="113" spans="1:30" x14ac:dyDescent="0.5">
      <c r="A113" s="7"/>
      <c r="B113" s="329"/>
      <c r="C113" s="428"/>
      <c r="D113" s="329"/>
      <c r="E113" s="617"/>
      <c r="F113" s="369"/>
      <c r="G113" s="151"/>
      <c r="H113" s="151"/>
      <c r="I113" s="151"/>
      <c r="J113" s="151"/>
      <c r="K113" s="151"/>
      <c r="L113" s="151"/>
      <c r="M113" s="151"/>
      <c r="N113" s="151"/>
      <c r="O113" s="151"/>
      <c r="P113" s="151"/>
      <c r="Q113" s="151"/>
      <c r="R113" s="7"/>
      <c r="S113" s="7"/>
      <c r="T113" s="86"/>
      <c r="U113" s="86"/>
      <c r="V113" s="86"/>
      <c r="W113" s="86"/>
      <c r="X113" s="86"/>
      <c r="Y113" s="86"/>
      <c r="Z113" s="7"/>
      <c r="AA113" s="7"/>
      <c r="AB113" s="7"/>
      <c r="AC113" s="7"/>
      <c r="AD113" s="7"/>
    </row>
    <row r="114" spans="1:30" x14ac:dyDescent="0.5">
      <c r="A114" s="7"/>
      <c r="B114" s="329"/>
      <c r="C114" s="428"/>
      <c r="D114" s="329"/>
      <c r="E114" s="617"/>
      <c r="F114" s="369"/>
      <c r="G114" s="151"/>
      <c r="H114" s="151"/>
      <c r="I114" s="151"/>
      <c r="J114" s="151"/>
      <c r="K114" s="151"/>
      <c r="L114" s="151"/>
      <c r="M114" s="151"/>
      <c r="N114" s="151"/>
      <c r="O114" s="151"/>
      <c r="P114" s="151"/>
      <c r="Q114" s="151"/>
      <c r="R114" s="7"/>
      <c r="S114" s="7"/>
      <c r="T114" s="86"/>
      <c r="U114" s="86"/>
      <c r="V114" s="86"/>
      <c r="W114" s="86"/>
      <c r="X114" s="86"/>
      <c r="Y114" s="86"/>
      <c r="Z114" s="7"/>
      <c r="AA114" s="7"/>
      <c r="AB114" s="7"/>
      <c r="AC114" s="7"/>
      <c r="AD114" s="7"/>
    </row>
    <row r="115" spans="1:30" x14ac:dyDescent="0.5">
      <c r="A115" s="7"/>
      <c r="B115" s="329"/>
      <c r="C115" s="428"/>
      <c r="D115" s="329"/>
      <c r="E115" s="617"/>
      <c r="F115" s="369"/>
      <c r="G115" s="151"/>
      <c r="H115" s="151"/>
      <c r="I115" s="151"/>
      <c r="J115" s="151"/>
      <c r="K115" s="151"/>
      <c r="L115" s="151"/>
      <c r="M115" s="151"/>
      <c r="N115" s="151"/>
      <c r="O115" s="151"/>
      <c r="P115" s="151"/>
      <c r="Q115" s="151"/>
      <c r="R115" s="7"/>
      <c r="S115" s="7"/>
      <c r="T115" s="86"/>
      <c r="U115" s="86"/>
      <c r="V115" s="86"/>
      <c r="W115" s="86"/>
      <c r="X115" s="86"/>
      <c r="Y115" s="86"/>
      <c r="Z115" s="7"/>
      <c r="AA115" s="7"/>
      <c r="AB115" s="7"/>
      <c r="AC115" s="7"/>
      <c r="AD115" s="7"/>
    </row>
    <row r="116" spans="1:30" x14ac:dyDescent="0.5">
      <c r="A116" s="7"/>
      <c r="B116" s="329"/>
      <c r="C116" s="428"/>
      <c r="D116" s="329"/>
      <c r="E116" s="617"/>
      <c r="F116" s="369"/>
      <c r="G116" s="151"/>
      <c r="H116" s="151"/>
      <c r="I116" s="151"/>
      <c r="J116" s="151"/>
      <c r="K116" s="151"/>
      <c r="L116" s="151"/>
      <c r="M116" s="151"/>
      <c r="N116" s="151"/>
      <c r="O116" s="151"/>
      <c r="P116" s="151"/>
      <c r="Q116" s="151"/>
      <c r="R116" s="7"/>
      <c r="S116" s="7"/>
      <c r="T116" s="86"/>
      <c r="U116" s="86"/>
      <c r="V116" s="86"/>
      <c r="W116" s="86"/>
      <c r="X116" s="86"/>
      <c r="Y116" s="86"/>
      <c r="Z116" s="7"/>
      <c r="AA116" s="7"/>
      <c r="AB116" s="7"/>
      <c r="AC116" s="7"/>
      <c r="AD116" s="7"/>
    </row>
    <row r="117" spans="1:30" x14ac:dyDescent="0.5">
      <c r="A117" s="7"/>
      <c r="B117" s="329"/>
      <c r="C117" s="428"/>
      <c r="D117" s="329"/>
      <c r="E117" s="617"/>
      <c r="F117" s="369"/>
      <c r="G117" s="151"/>
      <c r="H117" s="151"/>
      <c r="I117" s="151"/>
      <c r="J117" s="151"/>
      <c r="K117" s="151"/>
      <c r="L117" s="151"/>
      <c r="M117" s="151"/>
      <c r="N117" s="151"/>
      <c r="O117" s="151"/>
      <c r="P117" s="151"/>
      <c r="Q117" s="151"/>
      <c r="R117" s="7"/>
      <c r="S117" s="7"/>
      <c r="T117" s="86"/>
      <c r="U117" s="86"/>
      <c r="V117" s="86"/>
      <c r="W117" s="86"/>
      <c r="X117" s="86"/>
      <c r="Y117" s="86"/>
      <c r="Z117" s="7"/>
      <c r="AA117" s="7"/>
      <c r="AB117" s="7"/>
      <c r="AC117" s="7"/>
      <c r="AD117" s="7"/>
    </row>
    <row r="118" spans="1:30" x14ac:dyDescent="0.5">
      <c r="A118" s="7"/>
      <c r="B118" s="329"/>
      <c r="C118" s="428"/>
      <c r="D118" s="329"/>
      <c r="E118" s="617"/>
      <c r="F118" s="369"/>
      <c r="G118" s="151"/>
      <c r="H118" s="151"/>
      <c r="I118" s="151"/>
      <c r="J118" s="151"/>
      <c r="K118" s="151"/>
      <c r="L118" s="151"/>
      <c r="M118" s="151"/>
      <c r="N118" s="151"/>
      <c r="O118" s="151"/>
      <c r="P118" s="151"/>
      <c r="Q118" s="151"/>
      <c r="R118" s="7"/>
      <c r="S118" s="7"/>
      <c r="T118" s="86"/>
      <c r="U118" s="86"/>
      <c r="V118" s="86"/>
      <c r="W118" s="86"/>
      <c r="X118" s="86"/>
      <c r="Y118" s="86"/>
      <c r="Z118" s="7"/>
      <c r="AA118" s="7"/>
      <c r="AB118" s="7"/>
      <c r="AC118" s="7"/>
      <c r="AD118" s="7"/>
    </row>
    <row r="119" spans="1:30" x14ac:dyDescent="0.5">
      <c r="A119" s="7"/>
      <c r="B119" s="329"/>
      <c r="C119" s="428"/>
      <c r="D119" s="329"/>
      <c r="E119" s="617"/>
      <c r="F119" s="369"/>
      <c r="G119" s="151"/>
      <c r="H119" s="151"/>
      <c r="I119" s="151"/>
      <c r="J119" s="151"/>
      <c r="K119" s="151"/>
      <c r="L119" s="151"/>
      <c r="M119" s="151"/>
      <c r="N119" s="151"/>
      <c r="O119" s="151"/>
      <c r="P119" s="151"/>
      <c r="Q119" s="151"/>
      <c r="R119" s="7"/>
      <c r="S119" s="7"/>
      <c r="T119" s="86"/>
      <c r="U119" s="86"/>
      <c r="V119" s="86"/>
      <c r="W119" s="86"/>
      <c r="X119" s="86"/>
      <c r="Y119" s="86"/>
      <c r="Z119" s="7"/>
      <c r="AA119" s="7"/>
      <c r="AB119" s="7"/>
      <c r="AC119" s="7"/>
      <c r="AD119" s="7"/>
    </row>
    <row r="120" spans="1:30" x14ac:dyDescent="0.5">
      <c r="A120" s="7"/>
      <c r="B120" s="329"/>
      <c r="C120" s="428"/>
      <c r="D120" s="329"/>
      <c r="E120" s="617"/>
      <c r="F120" s="369"/>
      <c r="G120" s="151"/>
      <c r="H120" s="151"/>
      <c r="I120" s="151"/>
      <c r="J120" s="151"/>
      <c r="K120" s="151"/>
      <c r="L120" s="151"/>
      <c r="M120" s="151"/>
      <c r="N120" s="151"/>
      <c r="O120" s="151"/>
      <c r="P120" s="151"/>
      <c r="Q120" s="151"/>
      <c r="R120" s="7"/>
      <c r="S120" s="7"/>
      <c r="T120" s="86"/>
      <c r="U120" s="86"/>
      <c r="V120" s="86"/>
      <c r="W120" s="86"/>
      <c r="X120" s="86"/>
      <c r="Y120" s="86"/>
      <c r="Z120" s="7"/>
      <c r="AA120" s="7"/>
      <c r="AB120" s="7"/>
      <c r="AC120" s="7"/>
      <c r="AD120" s="7"/>
    </row>
    <row r="121" spans="1:30" x14ac:dyDescent="0.5">
      <c r="A121" s="7"/>
      <c r="B121" s="329"/>
      <c r="C121" s="428"/>
      <c r="D121" s="329"/>
      <c r="E121" s="617"/>
      <c r="F121" s="369"/>
      <c r="G121" s="151"/>
      <c r="H121" s="151"/>
      <c r="I121" s="151"/>
      <c r="J121" s="151"/>
      <c r="K121" s="151"/>
      <c r="L121" s="151"/>
      <c r="M121" s="151"/>
      <c r="N121" s="151"/>
      <c r="O121" s="151"/>
      <c r="P121" s="151"/>
      <c r="Q121" s="151"/>
      <c r="R121" s="7"/>
      <c r="S121" s="7"/>
      <c r="T121" s="86"/>
      <c r="U121" s="86"/>
      <c r="V121" s="86"/>
      <c r="W121" s="86" t="str">
        <f>IFERROR(IF(MATCH("Natural or Bare Fallow",AA:AA,0)&gt;0,"Natural or Bare Fallow",""),"")</f>
        <v/>
      </c>
      <c r="X121" s="86"/>
      <c r="Y121" s="86"/>
      <c r="Z121" s="7"/>
      <c r="AA121" s="7"/>
      <c r="AB121" s="7"/>
      <c r="AC121" s="7"/>
      <c r="AD121" s="7"/>
    </row>
    <row r="122" spans="1:30" x14ac:dyDescent="0.5">
      <c r="A122" s="7"/>
      <c r="B122" s="329"/>
      <c r="C122" s="428"/>
      <c r="D122" s="329"/>
      <c r="E122" s="617"/>
      <c r="F122" s="369"/>
      <c r="G122" s="151"/>
      <c r="H122" s="151"/>
      <c r="I122" s="151"/>
      <c r="J122" s="151"/>
      <c r="K122" s="151"/>
      <c r="L122" s="151"/>
      <c r="M122" s="151"/>
      <c r="N122" s="151"/>
      <c r="O122" s="151"/>
      <c r="P122" s="151"/>
      <c r="Q122" s="151"/>
      <c r="R122" s="7"/>
      <c r="S122" s="7"/>
      <c r="T122" s="86"/>
      <c r="U122" s="86"/>
      <c r="V122" s="86"/>
      <c r="W122" s="86"/>
      <c r="X122" s="86"/>
      <c r="Y122" s="86"/>
      <c r="Z122" s="7"/>
      <c r="AA122" s="7"/>
      <c r="AB122" s="7"/>
      <c r="AC122" s="7"/>
      <c r="AD122" s="7"/>
    </row>
    <row r="123" spans="1:30" x14ac:dyDescent="0.5">
      <c r="A123" s="7"/>
      <c r="B123" s="329"/>
      <c r="C123" s="428"/>
      <c r="D123" s="329"/>
      <c r="E123" s="617"/>
      <c r="F123" s="369"/>
      <c r="G123" s="151"/>
      <c r="H123" s="151"/>
      <c r="I123" s="151"/>
      <c r="J123" s="151"/>
      <c r="K123" s="151"/>
      <c r="L123" s="151"/>
      <c r="M123" s="151"/>
      <c r="N123" s="151"/>
      <c r="O123" s="151"/>
      <c r="P123" s="151"/>
      <c r="Q123" s="151"/>
      <c r="R123" s="7"/>
      <c r="S123" s="7"/>
      <c r="T123" s="86"/>
      <c r="U123" s="86"/>
      <c r="V123" s="86"/>
      <c r="W123" s="86"/>
      <c r="X123" s="86"/>
      <c r="Y123" s="86"/>
      <c r="Z123" s="7"/>
      <c r="AA123" s="7"/>
      <c r="AB123" s="7"/>
      <c r="AC123" s="7"/>
      <c r="AD123" s="7"/>
    </row>
    <row r="124" spans="1:30" x14ac:dyDescent="0.5">
      <c r="A124" s="7"/>
      <c r="B124" s="329"/>
      <c r="C124" s="428"/>
      <c r="D124" s="329"/>
      <c r="E124" s="617"/>
      <c r="F124" s="369"/>
      <c r="G124" s="151"/>
      <c r="H124" s="151"/>
      <c r="I124" s="151"/>
      <c r="J124" s="151"/>
      <c r="K124" s="151"/>
      <c r="L124" s="151"/>
      <c r="M124" s="151"/>
      <c r="N124" s="151"/>
      <c r="O124" s="151"/>
      <c r="P124" s="151"/>
      <c r="Q124" s="151"/>
      <c r="R124" s="7"/>
      <c r="S124" s="7"/>
      <c r="T124" s="86"/>
      <c r="U124" s="86"/>
      <c r="V124" s="86"/>
      <c r="W124" s="86"/>
      <c r="X124" s="86"/>
      <c r="Y124" s="86"/>
      <c r="Z124" s="7"/>
      <c r="AA124" s="7"/>
      <c r="AB124" s="7"/>
      <c r="AC124" s="7"/>
      <c r="AD124" s="7"/>
    </row>
    <row r="125" spans="1:30" x14ac:dyDescent="0.5">
      <c r="A125" s="7"/>
      <c r="B125" s="329"/>
      <c r="C125" s="428"/>
      <c r="D125" s="329"/>
      <c r="E125" s="617"/>
      <c r="F125" s="369"/>
      <c r="G125" s="151"/>
      <c r="H125" s="151"/>
      <c r="I125" s="151"/>
      <c r="J125" s="151"/>
      <c r="K125" s="151"/>
      <c r="L125" s="151"/>
      <c r="M125" s="151"/>
      <c r="N125" s="151"/>
      <c r="O125" s="151"/>
      <c r="P125" s="151"/>
      <c r="Q125" s="151"/>
      <c r="R125" s="7"/>
      <c r="S125" s="7"/>
      <c r="T125" s="86"/>
      <c r="U125" s="86"/>
      <c r="V125" s="86"/>
      <c r="W125" s="86"/>
      <c r="X125" s="86"/>
      <c r="Y125" s="86"/>
      <c r="Z125" s="7"/>
      <c r="AA125" s="7"/>
      <c r="AB125" s="7"/>
      <c r="AC125" s="7"/>
      <c r="AD125" s="7"/>
    </row>
    <row r="126" spans="1:30" x14ac:dyDescent="0.5">
      <c r="A126" s="7"/>
      <c r="B126" s="329"/>
      <c r="C126" s="428"/>
      <c r="D126" s="329"/>
      <c r="E126" s="617"/>
      <c r="F126" s="369"/>
      <c r="G126" s="151"/>
      <c r="H126" s="151"/>
      <c r="I126" s="151"/>
      <c r="J126" s="151"/>
      <c r="K126" s="151"/>
      <c r="L126" s="151"/>
      <c r="M126" s="151"/>
      <c r="N126" s="151"/>
      <c r="O126" s="151"/>
      <c r="P126" s="151"/>
      <c r="Q126" s="151"/>
      <c r="R126" s="7"/>
      <c r="S126" s="7"/>
      <c r="T126" s="86"/>
      <c r="U126" s="86"/>
      <c r="V126" s="86"/>
      <c r="W126" s="86"/>
      <c r="X126" s="86"/>
      <c r="Y126" s="86"/>
      <c r="Z126" s="7"/>
      <c r="AA126" s="7"/>
      <c r="AB126" s="7"/>
      <c r="AC126" s="7"/>
      <c r="AD126" s="7"/>
    </row>
    <row r="127" spans="1:30" x14ac:dyDescent="0.5">
      <c r="A127" s="7"/>
      <c r="B127" s="329"/>
      <c r="C127" s="428"/>
      <c r="D127" s="329"/>
      <c r="E127" s="617"/>
      <c r="F127" s="369"/>
      <c r="G127" s="151"/>
      <c r="H127" s="151"/>
      <c r="I127" s="151"/>
      <c r="J127" s="151"/>
      <c r="K127" s="151"/>
      <c r="L127" s="151"/>
      <c r="M127" s="151"/>
      <c r="N127" s="151"/>
      <c r="O127" s="151"/>
      <c r="P127" s="151"/>
      <c r="Q127" s="151"/>
      <c r="R127" s="7"/>
      <c r="S127" s="7"/>
      <c r="T127" s="86"/>
      <c r="U127" s="86"/>
      <c r="V127" s="86"/>
      <c r="W127" s="86"/>
      <c r="X127" s="86"/>
      <c r="Y127" s="86"/>
      <c r="Z127" s="7"/>
      <c r="AA127" s="7"/>
      <c r="AB127" s="7"/>
      <c r="AC127" s="7"/>
      <c r="AD127" s="7"/>
    </row>
    <row r="128" spans="1:30" x14ac:dyDescent="0.5">
      <c r="A128" s="7"/>
      <c r="B128" s="329"/>
      <c r="C128" s="428"/>
      <c r="D128" s="329"/>
      <c r="E128" s="617"/>
      <c r="F128" s="369"/>
      <c r="G128" s="151"/>
      <c r="H128" s="151"/>
      <c r="I128" s="151"/>
      <c r="J128" s="151"/>
      <c r="K128" s="151"/>
      <c r="L128" s="151"/>
      <c r="M128" s="151"/>
      <c r="N128" s="151"/>
      <c r="O128" s="151"/>
      <c r="P128" s="151"/>
      <c r="Q128" s="151"/>
      <c r="R128" s="7"/>
      <c r="S128" s="7"/>
      <c r="T128" s="86"/>
      <c r="U128" s="86"/>
      <c r="V128" s="86"/>
      <c r="W128" s="86"/>
      <c r="X128" s="86"/>
      <c r="Y128" s="86"/>
      <c r="Z128" s="7"/>
      <c r="AA128" s="7"/>
      <c r="AB128" s="7"/>
      <c r="AC128" s="7"/>
      <c r="AD128" s="7"/>
    </row>
    <row r="129" spans="1:30" x14ac:dyDescent="0.5">
      <c r="A129" s="7"/>
      <c r="B129" s="329"/>
      <c r="C129" s="428"/>
      <c r="D129" s="329"/>
      <c r="E129" s="617"/>
      <c r="F129" s="369"/>
      <c r="G129" s="151"/>
      <c r="H129" s="151"/>
      <c r="I129" s="151"/>
      <c r="J129" s="151"/>
      <c r="K129" s="151"/>
      <c r="L129" s="151"/>
      <c r="M129" s="151"/>
      <c r="N129" s="151"/>
      <c r="O129" s="151"/>
      <c r="P129" s="151"/>
      <c r="Q129" s="151"/>
      <c r="R129" s="7"/>
      <c r="S129" s="7"/>
      <c r="T129" s="86"/>
      <c r="U129" s="86"/>
      <c r="V129" s="86"/>
      <c r="W129" s="86"/>
      <c r="X129" s="86"/>
      <c r="Y129" s="86"/>
      <c r="Z129" s="7"/>
      <c r="AA129" s="7"/>
      <c r="AB129" s="7"/>
      <c r="AC129" s="7"/>
      <c r="AD129" s="7"/>
    </row>
    <row r="130" spans="1:30" x14ac:dyDescent="0.5">
      <c r="A130" s="7"/>
      <c r="B130" s="329"/>
      <c r="C130" s="428"/>
      <c r="D130" s="329"/>
      <c r="E130" s="617"/>
      <c r="F130" s="369"/>
      <c r="G130" s="151"/>
      <c r="H130" s="151"/>
      <c r="I130" s="151"/>
      <c r="J130" s="151"/>
      <c r="K130" s="151"/>
      <c r="L130" s="151"/>
      <c r="M130" s="151"/>
      <c r="N130" s="151"/>
      <c r="O130" s="151"/>
      <c r="P130" s="151"/>
      <c r="Q130" s="151"/>
      <c r="R130" s="7"/>
      <c r="S130" s="7"/>
      <c r="T130" s="86"/>
      <c r="U130" s="86"/>
      <c r="V130" s="86"/>
      <c r="W130" s="86"/>
      <c r="X130" s="86"/>
      <c r="Y130" s="86"/>
      <c r="Z130" s="7"/>
      <c r="AA130" s="7"/>
      <c r="AB130" s="7"/>
      <c r="AC130" s="7"/>
      <c r="AD130" s="7"/>
    </row>
    <row r="131" spans="1:30" x14ac:dyDescent="0.5">
      <c r="A131" s="7"/>
      <c r="B131" s="329"/>
      <c r="C131" s="428"/>
      <c r="D131" s="329"/>
      <c r="E131" s="617"/>
      <c r="F131" s="369"/>
      <c r="G131" s="151"/>
      <c r="H131" s="151"/>
      <c r="I131" s="151"/>
      <c r="J131" s="151"/>
      <c r="K131" s="151"/>
      <c r="L131" s="151"/>
      <c r="M131" s="151"/>
      <c r="N131" s="151"/>
      <c r="O131" s="151"/>
      <c r="P131" s="151"/>
      <c r="Q131" s="151"/>
      <c r="R131" s="7"/>
      <c r="S131" s="7"/>
      <c r="T131" s="86"/>
      <c r="U131" s="86"/>
      <c r="V131" s="86"/>
      <c r="W131" s="86"/>
      <c r="X131" s="86"/>
      <c r="Y131" s="86"/>
      <c r="Z131" s="7"/>
      <c r="AA131" s="7"/>
      <c r="AB131" s="7"/>
      <c r="AC131" s="7"/>
      <c r="AD131" s="7"/>
    </row>
    <row r="132" spans="1:30" x14ac:dyDescent="0.5">
      <c r="A132" s="7"/>
      <c r="B132" s="329"/>
      <c r="C132" s="428"/>
      <c r="D132" s="329"/>
      <c r="E132" s="617"/>
      <c r="F132" s="369"/>
      <c r="G132" s="151"/>
      <c r="H132" s="151"/>
      <c r="I132" s="151"/>
      <c r="J132" s="151"/>
      <c r="K132" s="151"/>
      <c r="L132" s="151"/>
      <c r="M132" s="151"/>
      <c r="N132" s="151"/>
      <c r="O132" s="151"/>
      <c r="P132" s="151"/>
      <c r="Q132" s="151"/>
      <c r="R132" s="7"/>
      <c r="S132" s="7"/>
      <c r="T132" s="86"/>
      <c r="U132" s="86"/>
      <c r="V132" s="86"/>
      <c r="W132" s="86"/>
      <c r="X132" s="86"/>
      <c r="Y132" s="86"/>
      <c r="Z132" s="7"/>
      <c r="AA132" s="7"/>
      <c r="AB132" s="7"/>
      <c r="AC132" s="7"/>
      <c r="AD132" s="7"/>
    </row>
    <row r="133" spans="1:30" x14ac:dyDescent="0.5">
      <c r="A133" s="7"/>
      <c r="B133" s="329"/>
      <c r="C133" s="428"/>
      <c r="D133" s="329"/>
      <c r="E133" s="617"/>
      <c r="F133" s="369"/>
      <c r="G133" s="151"/>
      <c r="H133" s="151"/>
      <c r="I133" s="151"/>
      <c r="J133" s="151"/>
      <c r="K133" s="151"/>
      <c r="L133" s="151"/>
      <c r="M133" s="151"/>
      <c r="N133" s="151"/>
      <c r="O133" s="151"/>
      <c r="P133" s="151"/>
      <c r="Q133" s="151"/>
      <c r="R133" s="7"/>
      <c r="S133" s="7"/>
      <c r="T133" s="86"/>
      <c r="U133" s="86"/>
      <c r="V133" s="86"/>
      <c r="W133" s="86"/>
      <c r="X133" s="86"/>
      <c r="Y133" s="86"/>
      <c r="Z133" s="7"/>
      <c r="AA133" s="7"/>
      <c r="AB133" s="7"/>
      <c r="AC133" s="7"/>
      <c r="AD133" s="7"/>
    </row>
    <row r="134" spans="1:30" x14ac:dyDescent="0.5">
      <c r="A134" s="7"/>
      <c r="B134" s="329"/>
      <c r="C134" s="428"/>
      <c r="D134" s="329"/>
      <c r="E134" s="617"/>
      <c r="F134" s="369"/>
      <c r="G134" s="151"/>
      <c r="H134" s="151"/>
      <c r="I134" s="151"/>
      <c r="J134" s="151"/>
      <c r="K134" s="151"/>
      <c r="L134" s="151"/>
      <c r="M134" s="151"/>
      <c r="N134" s="151"/>
      <c r="O134" s="151"/>
      <c r="P134" s="151"/>
      <c r="Q134" s="151"/>
      <c r="R134" s="7"/>
      <c r="S134" s="7"/>
      <c r="T134" s="86"/>
      <c r="U134" s="86"/>
      <c r="V134" s="86"/>
      <c r="W134" s="86"/>
      <c r="X134" s="86"/>
      <c r="Y134" s="86"/>
      <c r="Z134" s="7"/>
      <c r="AA134" s="7"/>
      <c r="AB134" s="7"/>
      <c r="AC134" s="7"/>
      <c r="AD134" s="7"/>
    </row>
    <row r="135" spans="1:30" x14ac:dyDescent="0.5">
      <c r="A135" s="7"/>
      <c r="B135" s="329"/>
      <c r="C135" s="428"/>
      <c r="D135" s="329"/>
      <c r="E135" s="617"/>
      <c r="F135" s="369"/>
      <c r="G135" s="151"/>
      <c r="H135" s="151"/>
      <c r="I135" s="151"/>
      <c r="J135" s="151"/>
      <c r="K135" s="151"/>
      <c r="L135" s="151"/>
      <c r="M135" s="151"/>
      <c r="N135" s="151"/>
      <c r="O135" s="151"/>
      <c r="P135" s="151"/>
      <c r="Q135" s="151"/>
      <c r="R135" s="7"/>
      <c r="S135" s="7"/>
      <c r="T135" s="86"/>
      <c r="U135" s="86"/>
      <c r="V135" s="86"/>
      <c r="W135" s="86"/>
      <c r="X135" s="86"/>
      <c r="Y135" s="86"/>
      <c r="Z135" s="7"/>
      <c r="AA135" s="7"/>
      <c r="AB135" s="7"/>
      <c r="AC135" s="7"/>
      <c r="AD135" s="7"/>
    </row>
    <row r="136" spans="1:30" x14ac:dyDescent="0.5">
      <c r="A136" s="7"/>
      <c r="B136" s="329"/>
      <c r="C136" s="428"/>
      <c r="D136" s="329"/>
      <c r="E136" s="617"/>
      <c r="F136" s="369"/>
      <c r="G136" s="151"/>
      <c r="H136" s="151"/>
      <c r="I136" s="151"/>
      <c r="J136" s="151"/>
      <c r="K136" s="151"/>
      <c r="L136" s="151"/>
      <c r="M136" s="151"/>
      <c r="N136" s="151"/>
      <c r="O136" s="151"/>
      <c r="P136" s="151"/>
      <c r="Q136" s="151"/>
      <c r="R136" s="7"/>
      <c r="S136" s="7"/>
      <c r="T136" s="86"/>
      <c r="U136" s="86"/>
      <c r="V136" s="86"/>
      <c r="W136" s="86"/>
      <c r="X136" s="86"/>
      <c r="Y136" s="86"/>
      <c r="Z136" s="7"/>
      <c r="AA136" s="7"/>
      <c r="AB136" s="7"/>
      <c r="AC136" s="7"/>
      <c r="AD136" s="7"/>
    </row>
    <row r="137" spans="1:30" x14ac:dyDescent="0.5">
      <c r="A137" s="7"/>
      <c r="B137" s="329"/>
      <c r="C137" s="428"/>
      <c r="D137" s="329"/>
      <c r="E137" s="617"/>
      <c r="F137" s="369"/>
      <c r="G137" s="151"/>
      <c r="H137" s="151"/>
      <c r="I137" s="151"/>
      <c r="J137" s="151"/>
      <c r="K137" s="151"/>
      <c r="L137" s="151"/>
      <c r="M137" s="151"/>
      <c r="N137" s="151"/>
      <c r="O137" s="151"/>
      <c r="P137" s="151"/>
      <c r="Q137" s="151"/>
      <c r="R137" s="7"/>
      <c r="S137" s="7"/>
      <c r="T137" s="86"/>
      <c r="U137" s="86"/>
      <c r="V137" s="86"/>
      <c r="W137" s="86"/>
      <c r="X137" s="86"/>
      <c r="Y137" s="86"/>
      <c r="Z137" s="7"/>
      <c r="AA137" s="7"/>
      <c r="AB137" s="7"/>
      <c r="AC137" s="7"/>
      <c r="AD137" s="7"/>
    </row>
    <row r="138" spans="1:30" x14ac:dyDescent="0.5">
      <c r="A138" s="7"/>
      <c r="B138" s="329"/>
      <c r="C138" s="428"/>
      <c r="D138" s="329"/>
      <c r="E138" s="617"/>
      <c r="F138" s="369"/>
      <c r="G138" s="151"/>
      <c r="H138" s="151"/>
      <c r="I138" s="151"/>
      <c r="J138" s="151"/>
      <c r="K138" s="151"/>
      <c r="L138" s="151"/>
      <c r="M138" s="151"/>
      <c r="N138" s="151"/>
      <c r="O138" s="151"/>
      <c r="P138" s="151"/>
      <c r="Q138" s="151"/>
      <c r="R138" s="7"/>
      <c r="S138" s="7"/>
      <c r="T138" s="86"/>
      <c r="U138" s="86"/>
      <c r="V138" s="86"/>
      <c r="W138" s="86"/>
      <c r="X138" s="86"/>
      <c r="Y138" s="86"/>
      <c r="Z138" s="7"/>
      <c r="AA138" s="7"/>
      <c r="AB138" s="7"/>
      <c r="AC138" s="7"/>
      <c r="AD138" s="7"/>
    </row>
    <row r="139" spans="1:30" x14ac:dyDescent="0.5">
      <c r="A139" s="7"/>
      <c r="B139" s="329"/>
      <c r="C139" s="428"/>
      <c r="D139" s="329"/>
      <c r="E139" s="617"/>
      <c r="F139" s="369"/>
      <c r="G139" s="151"/>
      <c r="H139" s="151"/>
      <c r="I139" s="151"/>
      <c r="J139" s="151"/>
      <c r="K139" s="151"/>
      <c r="L139" s="151"/>
      <c r="M139" s="151"/>
      <c r="N139" s="151"/>
      <c r="O139" s="151"/>
      <c r="P139" s="151"/>
      <c r="Q139" s="151"/>
      <c r="R139" s="7"/>
      <c r="S139" s="7"/>
      <c r="T139" s="86"/>
      <c r="U139" s="86"/>
      <c r="V139" s="86"/>
      <c r="W139" s="86"/>
      <c r="X139" s="86"/>
      <c r="Y139" s="86"/>
      <c r="Z139" s="7"/>
      <c r="AA139" s="7"/>
      <c r="AB139" s="7"/>
      <c r="AC139" s="7"/>
      <c r="AD139" s="7"/>
    </row>
    <row r="140" spans="1:30" x14ac:dyDescent="0.5">
      <c r="A140" s="7"/>
      <c r="B140" s="329"/>
      <c r="C140" s="428"/>
      <c r="D140" s="329"/>
      <c r="E140" s="617"/>
      <c r="F140" s="369"/>
      <c r="G140" s="151"/>
      <c r="H140" s="151"/>
      <c r="I140" s="151"/>
      <c r="J140" s="151"/>
      <c r="K140" s="151"/>
      <c r="L140" s="151"/>
      <c r="M140" s="151"/>
      <c r="N140" s="151"/>
      <c r="O140" s="151"/>
      <c r="P140" s="151"/>
      <c r="Q140" s="151"/>
      <c r="R140" s="7"/>
      <c r="S140" s="7"/>
      <c r="T140" s="86"/>
      <c r="U140" s="86"/>
      <c r="V140" s="86"/>
      <c r="W140" s="86"/>
      <c r="X140" s="86"/>
      <c r="Y140" s="86"/>
      <c r="Z140" s="7"/>
      <c r="AA140" s="7"/>
      <c r="AB140" s="7"/>
      <c r="AC140" s="7"/>
      <c r="AD140" s="7"/>
    </row>
    <row r="141" spans="1:30" x14ac:dyDescent="0.5">
      <c r="A141" s="7"/>
      <c r="B141" s="329"/>
      <c r="C141" s="428"/>
      <c r="D141" s="329"/>
      <c r="E141" s="617"/>
      <c r="F141" s="369"/>
      <c r="G141" s="151"/>
      <c r="H141" s="151"/>
      <c r="I141" s="151"/>
      <c r="J141" s="151"/>
      <c r="K141" s="151"/>
      <c r="L141" s="151"/>
      <c r="M141" s="151"/>
      <c r="N141" s="151"/>
      <c r="O141" s="151"/>
      <c r="P141" s="151"/>
      <c r="Q141" s="151"/>
      <c r="R141" s="7"/>
      <c r="S141" s="7"/>
      <c r="T141" s="86"/>
      <c r="U141" s="86"/>
      <c r="V141" s="86"/>
      <c r="W141" s="86"/>
      <c r="X141" s="86"/>
      <c r="Y141" s="86"/>
      <c r="Z141" s="7"/>
      <c r="AA141" s="7"/>
      <c r="AB141" s="7"/>
      <c r="AC141" s="7"/>
      <c r="AD141" s="7"/>
    </row>
    <row r="142" spans="1:30" x14ac:dyDescent="0.5">
      <c r="A142" s="7"/>
      <c r="B142" s="329"/>
      <c r="C142" s="428"/>
      <c r="D142" s="329"/>
      <c r="E142" s="617"/>
      <c r="F142" s="369"/>
      <c r="G142" s="151"/>
      <c r="H142" s="151"/>
      <c r="I142" s="151"/>
      <c r="J142" s="151"/>
      <c r="K142" s="151"/>
      <c r="L142" s="151"/>
      <c r="M142" s="151"/>
      <c r="N142" s="151"/>
      <c r="O142" s="151"/>
      <c r="P142" s="151"/>
      <c r="Q142" s="151"/>
      <c r="R142" s="7"/>
      <c r="S142" s="7"/>
      <c r="T142" s="86"/>
      <c r="U142" s="86"/>
      <c r="V142" s="86"/>
      <c r="W142" s="86"/>
      <c r="X142" s="86"/>
      <c r="Y142" s="86"/>
      <c r="Z142" s="7"/>
      <c r="AA142" s="7"/>
      <c r="AB142" s="7"/>
      <c r="AC142" s="7"/>
      <c r="AD142" s="7"/>
    </row>
    <row r="143" spans="1:30" x14ac:dyDescent="0.5">
      <c r="A143" s="7"/>
      <c r="B143" s="329"/>
      <c r="C143" s="428"/>
      <c r="D143" s="329"/>
      <c r="E143" s="617"/>
      <c r="F143" s="369"/>
      <c r="G143" s="151"/>
      <c r="H143" s="151"/>
      <c r="I143" s="151"/>
      <c r="J143" s="151"/>
      <c r="K143" s="151"/>
      <c r="L143" s="151"/>
      <c r="M143" s="151"/>
      <c r="N143" s="151"/>
      <c r="O143" s="151"/>
      <c r="P143" s="151"/>
      <c r="Q143" s="151"/>
      <c r="R143" s="7"/>
      <c r="S143" s="7"/>
      <c r="T143" s="86"/>
      <c r="U143" s="86"/>
      <c r="V143" s="86"/>
      <c r="W143" s="86"/>
      <c r="X143" s="86"/>
      <c r="Y143" s="86"/>
      <c r="Z143" s="7"/>
      <c r="AA143" s="7"/>
      <c r="AB143" s="7"/>
      <c r="AC143" s="7"/>
      <c r="AD143" s="7"/>
    </row>
    <row r="144" spans="1:30" x14ac:dyDescent="0.5">
      <c r="A144" s="7"/>
      <c r="B144" s="329"/>
      <c r="C144" s="428"/>
      <c r="D144" s="329"/>
      <c r="E144" s="617"/>
      <c r="F144" s="369"/>
      <c r="G144" s="151"/>
      <c r="H144" s="151"/>
      <c r="I144" s="151"/>
      <c r="J144" s="151"/>
      <c r="K144" s="151"/>
      <c r="L144" s="151"/>
      <c r="M144" s="151"/>
      <c r="N144" s="151"/>
      <c r="O144" s="151"/>
      <c r="P144" s="151"/>
      <c r="Q144" s="151"/>
      <c r="R144" s="7"/>
      <c r="S144" s="7"/>
      <c r="T144" s="86"/>
      <c r="U144" s="86"/>
      <c r="V144" s="86"/>
      <c r="W144" s="86"/>
      <c r="X144" s="86"/>
      <c r="Y144" s="86"/>
      <c r="Z144" s="7"/>
      <c r="AA144" s="7"/>
      <c r="AB144" s="7"/>
      <c r="AC144" s="7"/>
      <c r="AD144" s="7"/>
    </row>
    <row r="145" spans="1:30" x14ac:dyDescent="0.5">
      <c r="A145" s="7"/>
      <c r="B145" s="329"/>
      <c r="C145" s="428"/>
      <c r="D145" s="329"/>
      <c r="E145" s="617"/>
      <c r="F145" s="369"/>
      <c r="G145" s="151"/>
      <c r="H145" s="151"/>
      <c r="I145" s="151"/>
      <c r="J145" s="151"/>
      <c r="K145" s="151"/>
      <c r="L145" s="151"/>
      <c r="M145" s="151"/>
      <c r="N145" s="151"/>
      <c r="O145" s="151"/>
      <c r="P145" s="151"/>
      <c r="Q145" s="151"/>
      <c r="R145" s="7"/>
      <c r="S145" s="7"/>
      <c r="T145" s="86"/>
      <c r="U145" s="86"/>
      <c r="V145" s="86"/>
      <c r="W145" s="86"/>
      <c r="X145" s="86"/>
      <c r="Y145" s="86"/>
      <c r="Z145" s="7"/>
      <c r="AA145" s="7"/>
      <c r="AB145" s="7"/>
      <c r="AC145" s="7"/>
      <c r="AD145" s="7"/>
    </row>
    <row r="146" spans="1:30" x14ac:dyDescent="0.5">
      <c r="A146" s="7"/>
      <c r="B146" s="329"/>
      <c r="C146" s="428"/>
      <c r="D146" s="329"/>
      <c r="E146" s="617"/>
      <c r="F146" s="369"/>
      <c r="G146" s="151"/>
      <c r="H146" s="151"/>
      <c r="I146" s="151"/>
      <c r="J146" s="151"/>
      <c r="K146" s="151"/>
      <c r="L146" s="151"/>
      <c r="M146" s="151"/>
      <c r="N146" s="151"/>
      <c r="O146" s="151"/>
      <c r="P146" s="151"/>
      <c r="Q146" s="151"/>
      <c r="R146" s="7"/>
      <c r="S146" s="7"/>
      <c r="T146" s="86"/>
      <c r="U146" s="86"/>
      <c r="V146" s="86"/>
      <c r="W146" s="86"/>
      <c r="X146" s="86"/>
      <c r="Y146" s="86"/>
      <c r="Z146" s="7"/>
      <c r="AA146" s="7"/>
      <c r="AB146" s="7"/>
      <c r="AC146" s="7"/>
      <c r="AD146" s="7"/>
    </row>
    <row r="147" spans="1:30" x14ac:dyDescent="0.5">
      <c r="A147" s="7"/>
      <c r="B147" s="329"/>
      <c r="C147" s="428"/>
      <c r="D147" s="329"/>
      <c r="E147" s="617"/>
      <c r="F147" s="369"/>
      <c r="G147" s="151"/>
      <c r="H147" s="151"/>
      <c r="I147" s="151"/>
      <c r="J147" s="151"/>
      <c r="K147" s="151"/>
      <c r="L147" s="151"/>
      <c r="M147" s="151"/>
      <c r="N147" s="151"/>
      <c r="O147" s="151"/>
      <c r="P147" s="151"/>
      <c r="Q147" s="151"/>
      <c r="R147" s="7"/>
      <c r="S147" s="7"/>
      <c r="T147" s="86"/>
      <c r="U147" s="86"/>
      <c r="V147" s="86"/>
      <c r="W147" s="86"/>
      <c r="X147" s="86"/>
      <c r="Y147" s="86"/>
      <c r="Z147" s="7"/>
      <c r="AA147" s="7"/>
      <c r="AB147" s="7"/>
      <c r="AC147" s="7"/>
      <c r="AD147" s="7"/>
    </row>
    <row r="148" spans="1:30" x14ac:dyDescent="0.5">
      <c r="A148" s="7"/>
      <c r="B148" s="329"/>
      <c r="C148" s="428"/>
      <c r="D148" s="329"/>
      <c r="E148" s="617"/>
      <c r="F148" s="369"/>
      <c r="G148" s="151"/>
      <c r="H148" s="151"/>
      <c r="I148" s="151"/>
      <c r="J148" s="151"/>
      <c r="K148" s="151"/>
      <c r="L148" s="151"/>
      <c r="M148" s="151"/>
      <c r="N148" s="151"/>
      <c r="O148" s="151"/>
      <c r="P148" s="151"/>
      <c r="Q148" s="151"/>
      <c r="R148" s="7"/>
      <c r="S148" s="7"/>
      <c r="T148" s="86"/>
      <c r="U148" s="86"/>
      <c r="V148" s="86"/>
      <c r="W148" s="86"/>
      <c r="X148" s="86"/>
      <c r="Y148" s="86"/>
      <c r="Z148" s="7"/>
      <c r="AA148" s="7"/>
      <c r="AB148" s="7"/>
      <c r="AC148" s="7"/>
      <c r="AD148" s="7"/>
    </row>
    <row r="149" spans="1:30" x14ac:dyDescent="0.5">
      <c r="A149" s="7"/>
      <c r="B149" s="329"/>
      <c r="C149" s="428"/>
      <c r="D149" s="329"/>
      <c r="E149" s="617"/>
      <c r="F149" s="369"/>
      <c r="G149" s="151"/>
      <c r="H149" s="151"/>
      <c r="I149" s="151"/>
      <c r="J149" s="151"/>
      <c r="K149" s="151"/>
      <c r="L149" s="151"/>
      <c r="M149" s="151"/>
      <c r="N149" s="151"/>
      <c r="O149" s="151"/>
      <c r="P149" s="151"/>
      <c r="Q149" s="151"/>
      <c r="R149" s="7"/>
      <c r="S149" s="7"/>
      <c r="T149" s="86"/>
      <c r="U149" s="86"/>
      <c r="V149" s="86"/>
      <c r="W149" s="86"/>
      <c r="X149" s="86"/>
      <c r="Y149" s="86"/>
      <c r="Z149" s="7"/>
      <c r="AA149" s="7"/>
      <c r="AB149" s="7"/>
      <c r="AC149" s="7"/>
      <c r="AD149" s="7"/>
    </row>
    <row r="150" spans="1:30" x14ac:dyDescent="0.5">
      <c r="A150" s="7"/>
      <c r="B150" s="329"/>
      <c r="C150" s="428"/>
      <c r="D150" s="329"/>
      <c r="E150" s="617"/>
      <c r="F150" s="369"/>
      <c r="G150" s="151"/>
      <c r="H150" s="151"/>
      <c r="I150" s="151"/>
      <c r="J150" s="151"/>
      <c r="K150" s="151"/>
      <c r="L150" s="151"/>
      <c r="M150" s="151"/>
      <c r="N150" s="151"/>
      <c r="O150" s="151"/>
      <c r="P150" s="151"/>
      <c r="Q150" s="151"/>
      <c r="R150" s="7"/>
      <c r="S150" s="7"/>
      <c r="T150" s="86"/>
      <c r="U150" s="86"/>
      <c r="V150" s="86"/>
      <c r="W150" s="86"/>
      <c r="X150" s="86"/>
      <c r="Y150" s="86"/>
      <c r="Z150" s="7"/>
      <c r="AA150" s="7"/>
      <c r="AB150" s="7"/>
      <c r="AC150" s="7"/>
      <c r="AD150" s="7"/>
    </row>
    <row r="151" spans="1:30" x14ac:dyDescent="0.5">
      <c r="A151" s="7"/>
      <c r="B151" s="329"/>
      <c r="C151" s="428"/>
      <c r="D151" s="329"/>
      <c r="E151" s="617"/>
      <c r="F151" s="369"/>
      <c r="G151" s="151"/>
      <c r="H151" s="151"/>
      <c r="I151" s="151"/>
      <c r="J151" s="151"/>
      <c r="K151" s="151"/>
      <c r="L151" s="151"/>
      <c r="M151" s="151"/>
      <c r="N151" s="151"/>
      <c r="O151" s="151"/>
      <c r="P151" s="151"/>
      <c r="Q151" s="151"/>
      <c r="R151" s="7"/>
      <c r="S151" s="7"/>
      <c r="T151" s="86"/>
      <c r="U151" s="86"/>
      <c r="V151" s="86"/>
      <c r="W151" s="86"/>
      <c r="X151" s="86"/>
      <c r="Y151" s="86"/>
      <c r="Z151" s="7"/>
      <c r="AA151" s="7"/>
      <c r="AB151" s="7"/>
      <c r="AC151" s="7"/>
      <c r="AD151" s="7"/>
    </row>
    <row r="152" spans="1:30" x14ac:dyDescent="0.5">
      <c r="A152" s="7"/>
      <c r="B152" s="329"/>
      <c r="C152" s="428"/>
      <c r="D152" s="329"/>
      <c r="E152" s="617"/>
      <c r="F152" s="369"/>
      <c r="G152" s="151"/>
      <c r="H152" s="151"/>
      <c r="I152" s="151"/>
      <c r="J152" s="151"/>
      <c r="K152" s="151"/>
      <c r="L152" s="151"/>
      <c r="M152" s="151"/>
      <c r="N152" s="151"/>
      <c r="O152" s="151"/>
      <c r="P152" s="151"/>
      <c r="Q152" s="151"/>
      <c r="R152" s="7"/>
      <c r="S152" s="7"/>
      <c r="T152" s="86"/>
      <c r="U152" s="86"/>
      <c r="V152" s="86"/>
      <c r="W152" s="86"/>
      <c r="X152" s="86"/>
      <c r="Y152" s="86"/>
      <c r="Z152" s="7"/>
      <c r="AA152" s="7"/>
      <c r="AB152" s="7"/>
      <c r="AC152" s="7"/>
      <c r="AD152" s="7"/>
    </row>
    <row r="153" spans="1:30" x14ac:dyDescent="0.5">
      <c r="A153" s="7"/>
      <c r="B153" s="329"/>
      <c r="C153" s="428"/>
      <c r="D153" s="329"/>
      <c r="E153" s="617"/>
      <c r="F153" s="369"/>
      <c r="G153" s="151"/>
      <c r="H153" s="151"/>
      <c r="I153" s="151"/>
      <c r="J153" s="151"/>
      <c r="K153" s="151"/>
      <c r="L153" s="151"/>
      <c r="M153" s="151"/>
      <c r="N153" s="151"/>
      <c r="O153" s="151"/>
      <c r="P153" s="151"/>
      <c r="Q153" s="151"/>
      <c r="R153" s="7"/>
      <c r="S153" s="7"/>
      <c r="T153" s="86"/>
      <c r="U153" s="86"/>
      <c r="V153" s="86"/>
      <c r="W153" s="86"/>
      <c r="X153" s="86"/>
      <c r="Y153" s="86"/>
      <c r="Z153" s="7"/>
      <c r="AA153" s="7"/>
      <c r="AB153" s="7"/>
      <c r="AC153" s="7"/>
      <c r="AD153" s="7"/>
    </row>
    <row r="154" spans="1:30" x14ac:dyDescent="0.5">
      <c r="A154" s="7"/>
      <c r="B154" s="329"/>
      <c r="C154" s="428"/>
      <c r="D154" s="329"/>
      <c r="E154" s="617"/>
      <c r="F154" s="369"/>
      <c r="G154" s="151"/>
      <c r="H154" s="151"/>
      <c r="I154" s="151"/>
      <c r="J154" s="151"/>
      <c r="K154" s="151"/>
      <c r="L154" s="151"/>
      <c r="M154" s="151"/>
      <c r="N154" s="151"/>
      <c r="O154" s="151"/>
      <c r="P154" s="151"/>
      <c r="Q154" s="151"/>
      <c r="R154" s="7"/>
      <c r="S154" s="7"/>
      <c r="T154" s="86"/>
      <c r="U154" s="86"/>
      <c r="V154" s="86"/>
      <c r="W154" s="86"/>
      <c r="X154" s="86"/>
      <c r="Y154" s="86"/>
      <c r="Z154" s="7"/>
      <c r="AA154" s="7"/>
      <c r="AB154" s="7"/>
      <c r="AC154" s="7"/>
      <c r="AD154" s="7"/>
    </row>
    <row r="155" spans="1:30" x14ac:dyDescent="0.5">
      <c r="A155" s="7"/>
      <c r="B155" s="329"/>
      <c r="C155" s="428"/>
      <c r="D155" s="329"/>
      <c r="E155" s="617"/>
      <c r="F155" s="369"/>
      <c r="G155" s="151"/>
      <c r="H155" s="151"/>
      <c r="I155" s="151"/>
      <c r="J155" s="151"/>
      <c r="K155" s="151"/>
      <c r="L155" s="151"/>
      <c r="M155" s="151"/>
      <c r="N155" s="151"/>
      <c r="O155" s="151"/>
      <c r="P155" s="151"/>
      <c r="Q155" s="151"/>
      <c r="R155" s="7"/>
      <c r="S155" s="7"/>
      <c r="T155" s="86"/>
      <c r="U155" s="86"/>
      <c r="V155" s="86"/>
      <c r="W155" s="86"/>
      <c r="X155" s="86"/>
      <c r="Y155" s="86"/>
      <c r="Z155" s="7"/>
      <c r="AA155" s="7"/>
      <c r="AB155" s="7"/>
      <c r="AC155" s="7"/>
      <c r="AD155" s="7"/>
    </row>
    <row r="156" spans="1:30" x14ac:dyDescent="0.5">
      <c r="A156" s="7"/>
      <c r="B156" s="329"/>
      <c r="C156" s="428"/>
      <c r="D156" s="329"/>
      <c r="E156" s="617"/>
      <c r="F156" s="369"/>
      <c r="G156" s="151"/>
      <c r="H156" s="151"/>
      <c r="I156" s="151"/>
      <c r="J156" s="151"/>
      <c r="K156" s="151"/>
      <c r="L156" s="151"/>
      <c r="M156" s="151"/>
      <c r="N156" s="151"/>
      <c r="O156" s="151"/>
      <c r="P156" s="151"/>
      <c r="Q156" s="151"/>
      <c r="R156" s="7"/>
      <c r="S156" s="7"/>
      <c r="T156" s="86"/>
      <c r="U156" s="86"/>
      <c r="V156" s="86"/>
      <c r="W156" s="86"/>
      <c r="X156" s="86"/>
      <c r="Y156" s="86"/>
      <c r="Z156" s="7"/>
      <c r="AA156" s="7"/>
      <c r="AB156" s="7"/>
      <c r="AC156" s="7"/>
      <c r="AD156" s="7"/>
    </row>
    <row r="157" spans="1:30" x14ac:dyDescent="0.5">
      <c r="A157" s="7"/>
      <c r="B157" s="329"/>
      <c r="C157" s="428"/>
      <c r="D157" s="329"/>
      <c r="E157" s="617"/>
      <c r="F157" s="369"/>
      <c r="G157" s="151"/>
      <c r="H157" s="151"/>
      <c r="I157" s="151"/>
      <c r="J157" s="151"/>
      <c r="K157" s="151"/>
      <c r="L157" s="151"/>
      <c r="M157" s="151"/>
      <c r="N157" s="151"/>
      <c r="O157" s="151"/>
      <c r="P157" s="151"/>
      <c r="Q157" s="151"/>
      <c r="R157" s="7"/>
      <c r="S157" s="7"/>
      <c r="T157" s="86"/>
      <c r="U157" s="86"/>
      <c r="V157" s="86"/>
      <c r="W157" s="86"/>
      <c r="X157" s="86"/>
      <c r="Y157" s="86"/>
      <c r="Z157" s="7"/>
      <c r="AA157" s="7"/>
      <c r="AB157" s="7"/>
      <c r="AC157" s="7"/>
      <c r="AD157" s="7"/>
    </row>
    <row r="158" spans="1:30" x14ac:dyDescent="0.5">
      <c r="A158" s="7"/>
      <c r="B158" s="329"/>
      <c r="C158" s="428"/>
      <c r="D158" s="329"/>
      <c r="E158" s="617"/>
      <c r="F158" s="369"/>
      <c r="G158" s="151"/>
      <c r="H158" s="151"/>
      <c r="I158" s="151"/>
      <c r="J158" s="151"/>
      <c r="K158" s="151"/>
      <c r="L158" s="151"/>
      <c r="M158" s="151"/>
      <c r="N158" s="151"/>
      <c r="O158" s="151"/>
      <c r="P158" s="151"/>
      <c r="Q158" s="151"/>
      <c r="R158" s="7"/>
      <c r="S158" s="7"/>
      <c r="T158" s="86"/>
      <c r="U158" s="86"/>
      <c r="V158" s="86"/>
      <c r="W158" s="86"/>
      <c r="X158" s="86"/>
      <c r="Y158" s="86"/>
      <c r="Z158" s="7"/>
      <c r="AA158" s="7"/>
      <c r="AB158" s="7"/>
      <c r="AC158" s="7"/>
      <c r="AD158" s="7"/>
    </row>
    <row r="159" spans="1:30" x14ac:dyDescent="0.5">
      <c r="A159" s="7"/>
      <c r="B159" s="329"/>
      <c r="C159" s="428"/>
      <c r="D159" s="329"/>
      <c r="E159" s="617"/>
      <c r="F159" s="369"/>
      <c r="G159" s="151"/>
      <c r="H159" s="151"/>
      <c r="I159" s="151"/>
      <c r="J159" s="151"/>
      <c r="K159" s="151"/>
      <c r="L159" s="151"/>
      <c r="M159" s="151"/>
      <c r="N159" s="151"/>
      <c r="O159" s="151"/>
      <c r="P159" s="151"/>
      <c r="Q159" s="151"/>
      <c r="R159" s="7"/>
      <c r="S159" s="7"/>
      <c r="T159" s="86"/>
      <c r="U159" s="86"/>
      <c r="V159" s="86"/>
      <c r="W159" s="86"/>
      <c r="X159" s="86"/>
      <c r="Y159" s="86"/>
      <c r="Z159" s="7"/>
      <c r="AA159" s="7"/>
      <c r="AB159" s="7"/>
      <c r="AC159" s="7"/>
      <c r="AD159" s="7"/>
    </row>
    <row r="160" spans="1:30" x14ac:dyDescent="0.5">
      <c r="A160" s="7"/>
      <c r="B160" s="329"/>
      <c r="C160" s="428"/>
      <c r="D160" s="329"/>
      <c r="E160" s="617"/>
      <c r="F160" s="369"/>
      <c r="G160" s="151"/>
      <c r="H160" s="151"/>
      <c r="I160" s="151"/>
      <c r="J160" s="151"/>
      <c r="K160" s="151"/>
      <c r="L160" s="151"/>
      <c r="M160" s="151"/>
      <c r="N160" s="151"/>
      <c r="O160" s="151"/>
      <c r="P160" s="151"/>
      <c r="Q160" s="151"/>
      <c r="R160" s="7"/>
      <c r="S160" s="7"/>
      <c r="T160" s="86"/>
      <c r="U160" s="86"/>
      <c r="V160" s="86"/>
      <c r="W160" s="86"/>
      <c r="X160" s="86"/>
      <c r="Y160" s="86"/>
      <c r="Z160" s="7"/>
      <c r="AA160" s="7"/>
      <c r="AB160" s="7"/>
      <c r="AC160" s="7"/>
      <c r="AD160" s="7"/>
    </row>
    <row r="161" spans="1:30" x14ac:dyDescent="0.5">
      <c r="A161" s="7"/>
      <c r="B161" s="329"/>
      <c r="C161" s="428"/>
      <c r="D161" s="329"/>
      <c r="E161" s="617"/>
      <c r="F161" s="369"/>
      <c r="G161" s="151"/>
      <c r="H161" s="151"/>
      <c r="I161" s="151"/>
      <c r="J161" s="151"/>
      <c r="K161" s="151"/>
      <c r="L161" s="151"/>
      <c r="M161" s="151"/>
      <c r="N161" s="151"/>
      <c r="O161" s="151"/>
      <c r="P161" s="151"/>
      <c r="Q161" s="151"/>
      <c r="R161" s="7"/>
      <c r="S161" s="7"/>
      <c r="T161" s="86"/>
      <c r="U161" s="86"/>
      <c r="V161" s="86"/>
      <c r="W161" s="86"/>
      <c r="X161" s="86"/>
      <c r="Y161" s="86"/>
      <c r="Z161" s="7"/>
      <c r="AA161" s="7"/>
      <c r="AB161" s="7"/>
      <c r="AC161" s="7"/>
      <c r="AD161" s="7"/>
    </row>
    <row r="162" spans="1:30" x14ac:dyDescent="0.5">
      <c r="A162" s="7"/>
      <c r="B162" s="329"/>
      <c r="C162" s="428"/>
      <c r="D162" s="329"/>
      <c r="E162" s="617"/>
      <c r="F162" s="369"/>
      <c r="G162" s="151"/>
      <c r="H162" s="151"/>
      <c r="I162" s="151"/>
      <c r="J162" s="151"/>
      <c r="K162" s="151"/>
      <c r="L162" s="151"/>
      <c r="M162" s="151"/>
      <c r="N162" s="151"/>
      <c r="O162" s="151"/>
      <c r="P162" s="151"/>
      <c r="Q162" s="151"/>
      <c r="R162" s="7"/>
      <c r="S162" s="7"/>
      <c r="T162" s="86"/>
      <c r="U162" s="86"/>
      <c r="V162" s="86"/>
      <c r="W162" s="86"/>
      <c r="X162" s="86"/>
      <c r="Y162" s="86"/>
      <c r="Z162" s="7"/>
      <c r="AA162" s="7"/>
      <c r="AB162" s="7"/>
      <c r="AC162" s="7"/>
      <c r="AD162" s="7"/>
    </row>
    <row r="163" spans="1:30" x14ac:dyDescent="0.5">
      <c r="A163" s="7"/>
      <c r="B163" s="329"/>
      <c r="C163" s="428"/>
      <c r="D163" s="329"/>
      <c r="E163" s="617"/>
      <c r="F163" s="369"/>
      <c r="G163" s="151"/>
      <c r="H163" s="151"/>
      <c r="I163" s="151"/>
      <c r="J163" s="151"/>
      <c r="K163" s="151"/>
      <c r="L163" s="151"/>
      <c r="M163" s="151"/>
      <c r="N163" s="151"/>
      <c r="O163" s="151"/>
      <c r="P163" s="151"/>
      <c r="Q163" s="151"/>
      <c r="R163" s="7"/>
      <c r="S163" s="7"/>
      <c r="T163" s="86"/>
      <c r="U163" s="86"/>
      <c r="V163" s="86"/>
      <c r="W163" s="86"/>
      <c r="X163" s="86"/>
      <c r="Y163" s="86"/>
      <c r="Z163" s="7"/>
      <c r="AA163" s="7"/>
      <c r="AB163" s="7"/>
      <c r="AC163" s="7"/>
      <c r="AD163" s="7"/>
    </row>
    <row r="164" spans="1:30" x14ac:dyDescent="0.5">
      <c r="A164" s="7"/>
      <c r="B164" s="329"/>
      <c r="C164" s="428"/>
      <c r="D164" s="329"/>
      <c r="E164" s="617"/>
      <c r="F164" s="369"/>
      <c r="G164" s="151"/>
      <c r="H164" s="151"/>
      <c r="I164" s="151"/>
      <c r="J164" s="151"/>
      <c r="K164" s="151"/>
      <c r="L164" s="151"/>
      <c r="M164" s="151"/>
      <c r="N164" s="151"/>
      <c r="O164" s="151"/>
      <c r="P164" s="151"/>
      <c r="Q164" s="151"/>
      <c r="R164" s="7"/>
      <c r="S164" s="7"/>
      <c r="T164" s="86"/>
      <c r="U164" s="86"/>
      <c r="V164" s="86"/>
      <c r="W164" s="86"/>
      <c r="X164" s="86"/>
      <c r="Y164" s="86"/>
      <c r="Z164" s="7"/>
      <c r="AA164" s="7"/>
      <c r="AB164" s="7"/>
      <c r="AC164" s="7"/>
      <c r="AD164" s="7"/>
    </row>
    <row r="165" spans="1:30" x14ac:dyDescent="0.5">
      <c r="A165" s="7"/>
      <c r="B165" s="329"/>
      <c r="C165" s="428"/>
      <c r="D165" s="329"/>
      <c r="E165" s="617"/>
      <c r="F165" s="369"/>
      <c r="G165" s="151"/>
      <c r="H165" s="151"/>
      <c r="I165" s="151"/>
      <c r="J165" s="151"/>
      <c r="K165" s="151"/>
      <c r="L165" s="151"/>
      <c r="M165" s="151"/>
      <c r="N165" s="151"/>
      <c r="O165" s="151"/>
      <c r="P165" s="151"/>
      <c r="Q165" s="151"/>
      <c r="R165" s="7"/>
      <c r="S165" s="7"/>
      <c r="T165" s="86"/>
      <c r="U165" s="86"/>
      <c r="V165" s="86"/>
      <c r="W165" s="86"/>
      <c r="X165" s="86"/>
      <c r="Y165" s="86"/>
      <c r="Z165" s="7"/>
      <c r="AA165" s="7"/>
      <c r="AB165" s="7"/>
      <c r="AC165" s="7"/>
      <c r="AD165" s="7"/>
    </row>
    <row r="166" spans="1:30" x14ac:dyDescent="0.5">
      <c r="A166" s="7"/>
      <c r="B166" s="329"/>
      <c r="C166" s="428"/>
      <c r="D166" s="329"/>
      <c r="E166" s="617"/>
      <c r="F166" s="369"/>
      <c r="G166" s="151"/>
      <c r="H166" s="151"/>
      <c r="I166" s="151"/>
      <c r="J166" s="151"/>
      <c r="K166" s="151"/>
      <c r="L166" s="151"/>
      <c r="M166" s="151"/>
      <c r="N166" s="151"/>
      <c r="O166" s="151"/>
      <c r="P166" s="151"/>
      <c r="Q166" s="151"/>
      <c r="R166" s="7"/>
      <c r="S166" s="7"/>
      <c r="T166" s="86"/>
      <c r="U166" s="86"/>
      <c r="V166" s="86"/>
      <c r="W166" s="86"/>
      <c r="X166" s="86"/>
      <c r="Y166" s="86"/>
      <c r="Z166" s="7"/>
      <c r="AA166" s="7"/>
      <c r="AB166" s="7"/>
      <c r="AC166" s="7"/>
      <c r="AD166" s="7"/>
    </row>
    <row r="167" spans="1:30" x14ac:dyDescent="0.5">
      <c r="A167" s="7"/>
      <c r="B167" s="329"/>
      <c r="C167" s="428"/>
      <c r="D167" s="329"/>
      <c r="E167" s="617"/>
      <c r="F167" s="369"/>
      <c r="G167" s="151"/>
      <c r="H167" s="151"/>
      <c r="I167" s="151"/>
      <c r="J167" s="151"/>
      <c r="K167" s="151"/>
      <c r="L167" s="151"/>
      <c r="M167" s="151"/>
      <c r="N167" s="151"/>
      <c r="O167" s="151"/>
      <c r="P167" s="151"/>
      <c r="Q167" s="151"/>
      <c r="R167" s="7"/>
      <c r="S167" s="7"/>
      <c r="T167" s="86"/>
      <c r="U167" s="86"/>
      <c r="V167" s="86"/>
      <c r="W167" s="86"/>
      <c r="X167" s="86"/>
      <c r="Y167" s="86"/>
      <c r="Z167" s="7"/>
      <c r="AA167" s="7"/>
      <c r="AB167" s="7"/>
      <c r="AC167" s="7"/>
      <c r="AD167" s="7"/>
    </row>
    <row r="168" spans="1:30" x14ac:dyDescent="0.5">
      <c r="A168" s="7"/>
      <c r="B168" s="329"/>
      <c r="C168" s="428"/>
      <c r="D168" s="329"/>
      <c r="E168" s="617"/>
      <c r="F168" s="369"/>
      <c r="G168" s="151"/>
      <c r="H168" s="151"/>
      <c r="I168" s="151"/>
      <c r="J168" s="151"/>
      <c r="K168" s="151"/>
      <c r="L168" s="151"/>
      <c r="M168" s="151"/>
      <c r="N168" s="151"/>
      <c r="O168" s="151"/>
      <c r="P168" s="151"/>
      <c r="Q168" s="151"/>
      <c r="R168" s="7"/>
      <c r="S168" s="7"/>
      <c r="T168" s="86"/>
      <c r="U168" s="86"/>
      <c r="V168" s="86"/>
      <c r="W168" s="86"/>
      <c r="X168" s="86"/>
      <c r="Y168" s="86"/>
      <c r="Z168" s="7"/>
      <c r="AA168" s="7"/>
      <c r="AB168" s="7"/>
      <c r="AC168" s="7"/>
      <c r="AD168" s="7"/>
    </row>
    <row r="169" spans="1:30" x14ac:dyDescent="0.5">
      <c r="A169" s="7"/>
      <c r="B169" s="329"/>
      <c r="C169" s="428"/>
      <c r="D169" s="329"/>
      <c r="E169" s="617"/>
      <c r="F169" s="369"/>
      <c r="G169" s="151"/>
      <c r="H169" s="151"/>
      <c r="I169" s="151"/>
      <c r="J169" s="151"/>
      <c r="K169" s="151"/>
      <c r="L169" s="151"/>
      <c r="M169" s="151"/>
      <c r="N169" s="151"/>
      <c r="O169" s="151"/>
      <c r="P169" s="151"/>
      <c r="Q169" s="151"/>
      <c r="R169" s="7"/>
      <c r="S169" s="7"/>
      <c r="T169" s="86"/>
      <c r="U169" s="86"/>
      <c r="V169" s="86"/>
      <c r="W169" s="86"/>
      <c r="X169" s="86"/>
      <c r="Y169" s="86"/>
      <c r="Z169" s="7"/>
      <c r="AA169" s="7"/>
      <c r="AB169" s="7"/>
      <c r="AC169" s="7"/>
      <c r="AD169" s="7"/>
    </row>
    <row r="170" spans="1:30" x14ac:dyDescent="0.5">
      <c r="A170" s="7"/>
      <c r="B170" s="329"/>
      <c r="C170" s="428"/>
      <c r="D170" s="329"/>
      <c r="E170" s="617"/>
      <c r="F170" s="369"/>
      <c r="G170" s="151"/>
      <c r="H170" s="151"/>
      <c r="I170" s="151"/>
      <c r="J170" s="151"/>
      <c r="K170" s="151"/>
      <c r="L170" s="151"/>
      <c r="M170" s="151"/>
      <c r="N170" s="151"/>
      <c r="O170" s="151"/>
      <c r="P170" s="151"/>
      <c r="Q170" s="151"/>
      <c r="R170" s="7"/>
      <c r="S170" s="7"/>
      <c r="T170" s="86"/>
      <c r="U170" s="86"/>
      <c r="V170" s="86"/>
      <c r="W170" s="86"/>
      <c r="X170" s="86"/>
      <c r="Y170" s="86"/>
      <c r="Z170" s="7"/>
      <c r="AA170" s="7"/>
      <c r="AB170" s="7"/>
      <c r="AC170" s="7"/>
      <c r="AD170" s="7"/>
    </row>
    <row r="171" spans="1:30" x14ac:dyDescent="0.5">
      <c r="A171" s="7"/>
      <c r="B171" s="329"/>
      <c r="C171" s="428"/>
      <c r="D171" s="329"/>
      <c r="E171" s="617"/>
      <c r="F171" s="369"/>
      <c r="G171" s="151"/>
      <c r="H171" s="151"/>
      <c r="I171" s="151"/>
      <c r="J171" s="151"/>
      <c r="K171" s="151"/>
      <c r="L171" s="151"/>
      <c r="M171" s="151"/>
      <c r="N171" s="151"/>
      <c r="O171" s="151"/>
      <c r="P171" s="151"/>
      <c r="Q171" s="151"/>
      <c r="R171" s="7"/>
      <c r="S171" s="7"/>
      <c r="T171" s="86"/>
      <c r="U171" s="86"/>
      <c r="V171" s="86"/>
      <c r="W171" s="86"/>
      <c r="X171" s="86"/>
      <c r="Y171" s="86"/>
      <c r="Z171" s="7"/>
      <c r="AA171" s="7"/>
      <c r="AB171" s="7"/>
      <c r="AC171" s="7"/>
      <c r="AD171" s="7"/>
    </row>
    <row r="172" spans="1:30" x14ac:dyDescent="0.5">
      <c r="A172" s="7"/>
      <c r="B172" s="329"/>
      <c r="C172" s="428"/>
      <c r="D172" s="329"/>
      <c r="E172" s="617"/>
      <c r="F172" s="369"/>
      <c r="G172" s="151"/>
      <c r="H172" s="151"/>
      <c r="I172" s="151"/>
      <c r="J172" s="151"/>
      <c r="K172" s="151"/>
      <c r="L172" s="151"/>
      <c r="M172" s="151"/>
      <c r="N172" s="151"/>
      <c r="O172" s="151"/>
      <c r="P172" s="151"/>
      <c r="Q172" s="151"/>
      <c r="R172" s="7"/>
      <c r="S172" s="7"/>
      <c r="T172" s="86"/>
      <c r="U172" s="86"/>
      <c r="V172" s="86"/>
      <c r="W172" s="86"/>
      <c r="X172" s="86"/>
      <c r="Y172" s="86"/>
      <c r="Z172" s="7"/>
      <c r="AA172" s="7"/>
      <c r="AB172" s="7"/>
      <c r="AC172" s="7"/>
      <c r="AD172" s="7"/>
    </row>
    <row r="173" spans="1:30" x14ac:dyDescent="0.5">
      <c r="A173" s="7"/>
      <c r="B173" s="329"/>
      <c r="C173" s="428"/>
      <c r="D173" s="329"/>
      <c r="E173" s="617"/>
      <c r="F173" s="369"/>
      <c r="G173" s="151"/>
      <c r="H173" s="151"/>
      <c r="I173" s="151"/>
      <c r="J173" s="151"/>
      <c r="K173" s="151"/>
      <c r="L173" s="151"/>
      <c r="M173" s="151"/>
      <c r="N173" s="151"/>
      <c r="O173" s="151"/>
      <c r="P173" s="151"/>
      <c r="Q173" s="151"/>
      <c r="R173" s="7"/>
      <c r="S173" s="7"/>
      <c r="T173" s="86"/>
      <c r="U173" s="86"/>
      <c r="V173" s="86"/>
      <c r="W173" s="86"/>
      <c r="X173" s="86"/>
      <c r="Y173" s="86"/>
      <c r="Z173" s="7"/>
      <c r="AA173" s="7"/>
      <c r="AB173" s="7"/>
      <c r="AC173" s="7"/>
      <c r="AD173" s="7"/>
    </row>
    <row r="174" spans="1:30" x14ac:dyDescent="0.5">
      <c r="A174" s="7"/>
      <c r="B174" s="329"/>
      <c r="C174" s="428"/>
      <c r="D174" s="329"/>
      <c r="E174" s="617"/>
      <c r="F174" s="369"/>
      <c r="G174" s="151"/>
      <c r="H174" s="151"/>
      <c r="I174" s="151"/>
      <c r="J174" s="151"/>
      <c r="K174" s="151"/>
      <c r="L174" s="151"/>
      <c r="M174" s="151"/>
      <c r="N174" s="151"/>
      <c r="O174" s="151"/>
      <c r="P174" s="151"/>
      <c r="Q174" s="151"/>
      <c r="R174" s="7"/>
      <c r="S174" s="7"/>
      <c r="T174" s="86"/>
      <c r="U174" s="86"/>
      <c r="V174" s="86"/>
      <c r="W174" s="86"/>
      <c r="X174" s="86"/>
      <c r="Y174" s="86"/>
      <c r="Z174" s="7"/>
      <c r="AA174" s="7"/>
      <c r="AB174" s="7"/>
      <c r="AC174" s="7"/>
      <c r="AD174" s="7"/>
    </row>
    <row r="175" spans="1:30" x14ac:dyDescent="0.5">
      <c r="A175" s="7"/>
      <c r="B175" s="329"/>
      <c r="C175" s="428"/>
      <c r="D175" s="329"/>
      <c r="E175" s="617"/>
      <c r="F175" s="369"/>
      <c r="G175" s="151"/>
      <c r="H175" s="151"/>
      <c r="I175" s="151"/>
      <c r="J175" s="151"/>
      <c r="K175" s="151"/>
      <c r="L175" s="151"/>
      <c r="M175" s="151"/>
      <c r="N175" s="151"/>
      <c r="O175" s="151"/>
      <c r="P175" s="151"/>
      <c r="Q175" s="151"/>
      <c r="R175" s="7"/>
      <c r="S175" s="7"/>
      <c r="T175" s="86"/>
      <c r="U175" s="86"/>
      <c r="V175" s="86"/>
      <c r="W175" s="86"/>
      <c r="X175" s="86"/>
      <c r="Y175" s="86"/>
      <c r="Z175" s="7"/>
      <c r="AA175" s="7"/>
      <c r="AB175" s="7"/>
      <c r="AC175" s="7"/>
      <c r="AD175" s="7"/>
    </row>
    <row r="176" spans="1:30" x14ac:dyDescent="0.5">
      <c r="A176" s="7"/>
      <c r="B176" s="329"/>
      <c r="C176" s="428"/>
      <c r="D176" s="329"/>
      <c r="E176" s="617"/>
      <c r="F176" s="369"/>
      <c r="G176" s="151"/>
      <c r="H176" s="151"/>
      <c r="I176" s="151"/>
      <c r="J176" s="151"/>
      <c r="K176" s="151"/>
      <c r="L176" s="151"/>
      <c r="M176" s="151"/>
      <c r="N176" s="151"/>
      <c r="O176" s="151"/>
      <c r="P176" s="151"/>
      <c r="Q176" s="151"/>
      <c r="R176" s="7"/>
      <c r="S176" s="7"/>
      <c r="T176" s="86"/>
      <c r="U176" s="86"/>
      <c r="V176" s="86"/>
      <c r="W176" s="86"/>
      <c r="X176" s="86"/>
      <c r="Y176" s="86"/>
      <c r="Z176" s="7"/>
      <c r="AA176" s="7"/>
      <c r="AB176" s="7"/>
      <c r="AC176" s="7"/>
      <c r="AD176" s="7"/>
    </row>
    <row r="177" spans="1:30" x14ac:dyDescent="0.5">
      <c r="A177" s="7"/>
      <c r="B177" s="329"/>
      <c r="C177" s="428"/>
      <c r="D177" s="329"/>
      <c r="E177" s="617"/>
      <c r="F177" s="369"/>
      <c r="G177" s="151"/>
      <c r="H177" s="151"/>
      <c r="I177" s="151"/>
      <c r="J177" s="151"/>
      <c r="K177" s="151"/>
      <c r="L177" s="151"/>
      <c r="M177" s="151"/>
      <c r="N177" s="151"/>
      <c r="O177" s="151"/>
      <c r="P177" s="151"/>
      <c r="Q177" s="151"/>
      <c r="R177" s="7"/>
      <c r="S177" s="7"/>
      <c r="T177" s="86"/>
      <c r="U177" s="86"/>
      <c r="V177" s="86"/>
      <c r="W177" s="86"/>
      <c r="X177" s="86"/>
      <c r="Y177" s="86"/>
      <c r="Z177" s="7"/>
      <c r="AA177" s="7"/>
      <c r="AB177" s="7"/>
      <c r="AC177" s="7"/>
      <c r="AD177" s="7"/>
    </row>
    <row r="178" spans="1:30" x14ac:dyDescent="0.5">
      <c r="A178" s="7"/>
      <c r="B178" s="329"/>
      <c r="C178" s="428"/>
      <c r="D178" s="329"/>
      <c r="E178" s="617"/>
      <c r="F178" s="369"/>
      <c r="G178" s="151"/>
      <c r="H178" s="151"/>
      <c r="I178" s="151"/>
      <c r="J178" s="151"/>
      <c r="K178" s="151"/>
      <c r="L178" s="151"/>
      <c r="M178" s="151"/>
      <c r="N178" s="151"/>
      <c r="O178" s="151"/>
      <c r="P178" s="151"/>
      <c r="Q178" s="151"/>
      <c r="R178" s="7"/>
      <c r="S178" s="7"/>
      <c r="T178" s="86"/>
      <c r="U178" s="86"/>
      <c r="V178" s="86"/>
      <c r="W178" s="86"/>
      <c r="X178" s="86"/>
      <c r="Y178" s="86"/>
      <c r="Z178" s="7"/>
      <c r="AA178" s="7"/>
      <c r="AB178" s="7"/>
      <c r="AC178" s="7"/>
      <c r="AD178" s="7"/>
    </row>
    <row r="179" spans="1:30" x14ac:dyDescent="0.5">
      <c r="A179" s="7"/>
      <c r="B179" s="329"/>
      <c r="C179" s="428"/>
      <c r="D179" s="329"/>
      <c r="E179" s="617"/>
      <c r="F179" s="369"/>
      <c r="G179" s="151"/>
      <c r="H179" s="151"/>
      <c r="I179" s="151"/>
      <c r="J179" s="151"/>
      <c r="K179" s="151"/>
      <c r="L179" s="151"/>
      <c r="M179" s="151"/>
      <c r="N179" s="151"/>
      <c r="O179" s="151"/>
      <c r="P179" s="151"/>
      <c r="Q179" s="151"/>
      <c r="R179" s="7"/>
      <c r="S179" s="7"/>
      <c r="T179" s="86"/>
      <c r="U179" s="86"/>
      <c r="V179" s="86"/>
      <c r="W179" s="86"/>
      <c r="X179" s="86"/>
      <c r="Y179" s="86"/>
      <c r="Z179" s="7"/>
      <c r="AA179" s="7"/>
      <c r="AB179" s="7"/>
      <c r="AC179" s="7"/>
      <c r="AD179" s="7"/>
    </row>
    <row r="180" spans="1:30" x14ac:dyDescent="0.5">
      <c r="A180" s="7"/>
      <c r="B180" s="329"/>
      <c r="C180" s="428"/>
      <c r="D180" s="329"/>
      <c r="E180" s="617"/>
      <c r="F180" s="369"/>
      <c r="G180" s="151"/>
      <c r="H180" s="151"/>
      <c r="I180" s="151"/>
      <c r="J180" s="151"/>
      <c r="K180" s="151"/>
      <c r="L180" s="151"/>
      <c r="M180" s="151"/>
      <c r="N180" s="151"/>
      <c r="O180" s="151"/>
      <c r="P180" s="151"/>
      <c r="Q180" s="151"/>
      <c r="R180" s="7"/>
      <c r="S180" s="7"/>
      <c r="T180" s="86"/>
      <c r="U180" s="86"/>
      <c r="V180" s="86"/>
      <c r="W180" s="86"/>
      <c r="X180" s="86"/>
      <c r="Y180" s="86"/>
      <c r="Z180" s="7"/>
      <c r="AA180" s="7"/>
      <c r="AB180" s="7"/>
      <c r="AC180" s="7"/>
      <c r="AD180" s="7"/>
    </row>
    <row r="181" spans="1:30" x14ac:dyDescent="0.5">
      <c r="A181" s="7"/>
      <c r="B181" s="329"/>
      <c r="C181" s="428"/>
      <c r="D181" s="329"/>
      <c r="E181" s="617"/>
      <c r="F181" s="369"/>
      <c r="G181" s="151"/>
      <c r="H181" s="151"/>
      <c r="I181" s="151"/>
      <c r="J181" s="151"/>
      <c r="K181" s="151"/>
      <c r="L181" s="151"/>
      <c r="M181" s="151"/>
      <c r="N181" s="151"/>
      <c r="O181" s="151"/>
      <c r="P181" s="151"/>
      <c r="Q181" s="151"/>
      <c r="R181" s="7"/>
      <c r="S181" s="7"/>
      <c r="T181" s="86"/>
      <c r="U181" s="86"/>
      <c r="V181" s="86"/>
      <c r="W181" s="86"/>
      <c r="X181" s="86"/>
      <c r="Y181" s="86"/>
      <c r="Z181" s="7"/>
      <c r="AA181" s="7"/>
      <c r="AB181" s="7"/>
      <c r="AC181" s="7"/>
      <c r="AD181" s="7"/>
    </row>
    <row r="182" spans="1:30" x14ac:dyDescent="0.5">
      <c r="A182" s="7"/>
      <c r="B182" s="329"/>
      <c r="C182" s="428"/>
      <c r="D182" s="329"/>
      <c r="E182" s="617"/>
      <c r="F182" s="369"/>
      <c r="G182" s="151"/>
      <c r="H182" s="151"/>
      <c r="I182" s="151"/>
      <c r="J182" s="151"/>
      <c r="K182" s="151"/>
      <c r="L182" s="151"/>
      <c r="M182" s="151"/>
      <c r="N182" s="151"/>
      <c r="O182" s="151"/>
      <c r="P182" s="151"/>
      <c r="Q182" s="151"/>
      <c r="R182" s="7"/>
      <c r="S182" s="7"/>
      <c r="T182" s="86"/>
      <c r="U182" s="86"/>
      <c r="V182" s="86"/>
      <c r="W182" s="86"/>
      <c r="X182" s="86"/>
      <c r="Y182" s="86"/>
      <c r="Z182" s="7"/>
      <c r="AA182" s="7"/>
      <c r="AB182" s="7"/>
      <c r="AC182" s="7"/>
      <c r="AD182" s="7"/>
    </row>
    <row r="183" spans="1:30" x14ac:dyDescent="0.5">
      <c r="A183" s="7"/>
      <c r="B183" s="329"/>
      <c r="C183" s="428"/>
      <c r="D183" s="329"/>
      <c r="E183" s="617"/>
      <c r="F183" s="369"/>
      <c r="G183" s="151"/>
      <c r="H183" s="151"/>
      <c r="I183" s="151"/>
      <c r="J183" s="151"/>
      <c r="K183" s="151"/>
      <c r="L183" s="151"/>
      <c r="M183" s="151"/>
      <c r="N183" s="151"/>
      <c r="O183" s="151"/>
      <c r="P183" s="151"/>
      <c r="Q183" s="151"/>
      <c r="R183" s="7"/>
      <c r="S183" s="7"/>
      <c r="T183" s="86"/>
      <c r="U183" s="86"/>
      <c r="V183" s="86"/>
      <c r="W183" s="86"/>
      <c r="X183" s="86"/>
      <c r="Y183" s="86"/>
      <c r="Z183" s="7"/>
      <c r="AA183" s="7"/>
      <c r="AB183" s="7"/>
      <c r="AC183" s="7"/>
      <c r="AD183" s="7"/>
    </row>
    <row r="184" spans="1:30" x14ac:dyDescent="0.5">
      <c r="A184" s="7"/>
      <c r="B184" s="329"/>
      <c r="C184" s="428"/>
      <c r="D184" s="329"/>
      <c r="E184" s="617"/>
      <c r="F184" s="369"/>
      <c r="G184" s="151"/>
      <c r="H184" s="151"/>
      <c r="I184" s="151"/>
      <c r="J184" s="151"/>
      <c r="K184" s="151"/>
      <c r="L184" s="151"/>
      <c r="M184" s="151"/>
      <c r="N184" s="151"/>
      <c r="O184" s="151"/>
      <c r="P184" s="151"/>
      <c r="Q184" s="151"/>
      <c r="R184" s="7"/>
      <c r="S184" s="7"/>
      <c r="T184" s="86"/>
      <c r="U184" s="86"/>
      <c r="V184" s="86"/>
      <c r="W184" s="86"/>
      <c r="X184" s="86"/>
      <c r="Y184" s="86"/>
      <c r="Z184" s="7"/>
      <c r="AA184" s="7"/>
      <c r="AB184" s="7"/>
      <c r="AC184" s="7"/>
      <c r="AD184" s="7"/>
    </row>
    <row r="185" spans="1:30" x14ac:dyDescent="0.5">
      <c r="A185" s="7"/>
      <c r="B185" s="329"/>
      <c r="C185" s="428"/>
      <c r="D185" s="329"/>
      <c r="E185" s="617"/>
      <c r="F185" s="369"/>
      <c r="G185" s="151"/>
      <c r="H185" s="151"/>
      <c r="I185" s="151"/>
      <c r="J185" s="151"/>
      <c r="K185" s="151"/>
      <c r="L185" s="151"/>
      <c r="M185" s="151"/>
      <c r="N185" s="151"/>
      <c r="O185" s="151"/>
      <c r="P185" s="151"/>
      <c r="Q185" s="151"/>
      <c r="R185" s="7"/>
      <c r="S185" s="7"/>
      <c r="T185" s="86"/>
      <c r="U185" s="86"/>
      <c r="V185" s="86"/>
      <c r="W185" s="86"/>
      <c r="X185" s="86"/>
      <c r="Y185" s="86"/>
      <c r="Z185" s="7"/>
      <c r="AA185" s="7"/>
      <c r="AB185" s="7"/>
      <c r="AC185" s="7"/>
      <c r="AD185" s="7"/>
    </row>
    <row r="186" spans="1:30" x14ac:dyDescent="0.5">
      <c r="A186" s="7"/>
      <c r="B186" s="329"/>
      <c r="C186" s="428"/>
      <c r="D186" s="329"/>
      <c r="E186" s="617"/>
      <c r="F186" s="369"/>
      <c r="G186" s="151"/>
      <c r="H186" s="151"/>
      <c r="I186" s="151"/>
      <c r="J186" s="151"/>
      <c r="K186" s="151"/>
      <c r="L186" s="151"/>
      <c r="M186" s="151"/>
      <c r="N186" s="151"/>
      <c r="O186" s="151"/>
      <c r="P186" s="151"/>
      <c r="Q186" s="151"/>
      <c r="R186" s="7"/>
      <c r="S186" s="7"/>
      <c r="T186" s="86"/>
      <c r="U186" s="86"/>
      <c r="V186" s="86"/>
      <c r="W186" s="86"/>
      <c r="X186" s="86"/>
      <c r="Y186" s="86"/>
      <c r="Z186" s="7"/>
      <c r="AA186" s="7"/>
      <c r="AB186" s="7"/>
      <c r="AC186" s="7"/>
      <c r="AD186" s="7"/>
    </row>
    <row r="187" spans="1:30" x14ac:dyDescent="0.5">
      <c r="A187" s="7"/>
      <c r="B187" s="329"/>
      <c r="C187" s="428"/>
      <c r="D187" s="329"/>
      <c r="E187" s="617"/>
      <c r="F187" s="369"/>
      <c r="G187" s="151"/>
      <c r="H187" s="151"/>
      <c r="I187" s="151"/>
      <c r="J187" s="151"/>
      <c r="K187" s="151"/>
      <c r="L187" s="151"/>
      <c r="M187" s="151"/>
      <c r="N187" s="151"/>
      <c r="O187" s="151"/>
      <c r="P187" s="151"/>
      <c r="Q187" s="151"/>
      <c r="R187" s="7"/>
      <c r="S187" s="7"/>
      <c r="T187" s="86"/>
      <c r="U187" s="86"/>
      <c r="V187" s="86"/>
      <c r="W187" s="86"/>
      <c r="X187" s="86"/>
      <c r="Y187" s="86"/>
      <c r="Z187" s="7"/>
      <c r="AA187" s="7"/>
      <c r="AB187" s="7"/>
      <c r="AC187" s="7"/>
      <c r="AD187" s="7"/>
    </row>
    <row r="188" spans="1:30" x14ac:dyDescent="0.5">
      <c r="A188" s="7"/>
      <c r="B188" s="329"/>
      <c r="C188" s="428"/>
      <c r="D188" s="329"/>
      <c r="E188" s="617"/>
      <c r="F188" s="369"/>
      <c r="G188" s="151"/>
      <c r="H188" s="151"/>
      <c r="I188" s="151"/>
      <c r="J188" s="151"/>
      <c r="K188" s="151"/>
      <c r="L188" s="151"/>
      <c r="M188" s="151"/>
      <c r="N188" s="151"/>
      <c r="O188" s="151"/>
      <c r="P188" s="151"/>
      <c r="Q188" s="151"/>
      <c r="R188" s="7"/>
      <c r="S188" s="7"/>
      <c r="T188" s="86"/>
      <c r="U188" s="86"/>
      <c r="V188" s="86"/>
      <c r="W188" s="86"/>
      <c r="X188" s="86"/>
      <c r="Y188" s="86"/>
      <c r="Z188" s="7"/>
      <c r="AA188" s="7"/>
      <c r="AB188" s="7"/>
      <c r="AC188" s="7"/>
      <c r="AD188" s="7"/>
    </row>
    <row r="189" spans="1:30" x14ac:dyDescent="0.5">
      <c r="A189" s="7"/>
      <c r="B189" s="329"/>
      <c r="C189" s="428"/>
      <c r="D189" s="329"/>
      <c r="E189" s="617"/>
      <c r="F189" s="369"/>
      <c r="G189" s="151"/>
      <c r="H189" s="151"/>
      <c r="I189" s="151"/>
      <c r="J189" s="151"/>
      <c r="K189" s="151"/>
      <c r="L189" s="151"/>
      <c r="M189" s="151"/>
      <c r="N189" s="151"/>
      <c r="O189" s="151"/>
      <c r="P189" s="151"/>
      <c r="Q189" s="151"/>
      <c r="R189" s="7"/>
      <c r="S189" s="7"/>
      <c r="T189" s="86"/>
      <c r="U189" s="86"/>
      <c r="V189" s="86"/>
      <c r="W189" s="86"/>
      <c r="X189" s="86"/>
      <c r="Y189" s="86"/>
      <c r="Z189" s="7"/>
      <c r="AA189" s="7"/>
      <c r="AB189" s="7"/>
      <c r="AC189" s="7"/>
      <c r="AD189" s="7"/>
    </row>
    <row r="190" spans="1:30" x14ac:dyDescent="0.5">
      <c r="A190" s="7"/>
      <c r="B190" s="329"/>
      <c r="C190" s="428"/>
      <c r="D190" s="329"/>
      <c r="E190" s="617"/>
      <c r="F190" s="369"/>
      <c r="G190" s="151"/>
      <c r="H190" s="151"/>
      <c r="I190" s="151"/>
      <c r="J190" s="151"/>
      <c r="K190" s="151"/>
      <c r="L190" s="151"/>
      <c r="M190" s="151"/>
      <c r="N190" s="151"/>
      <c r="O190" s="151"/>
      <c r="P190" s="151"/>
      <c r="Q190" s="151"/>
      <c r="R190" s="7"/>
      <c r="S190" s="7"/>
      <c r="T190" s="86"/>
      <c r="U190" s="86"/>
      <c r="V190" s="86"/>
      <c r="W190" s="86"/>
      <c r="X190" s="86"/>
      <c r="Y190" s="86"/>
      <c r="Z190" s="7"/>
      <c r="AA190" s="7"/>
      <c r="AB190" s="7"/>
      <c r="AC190" s="7"/>
      <c r="AD190" s="7"/>
    </row>
    <row r="191" spans="1:30" x14ac:dyDescent="0.5">
      <c r="A191" s="7"/>
      <c r="B191" s="329"/>
      <c r="C191" s="428"/>
      <c r="D191" s="329"/>
      <c r="E191" s="617"/>
      <c r="F191" s="369"/>
      <c r="G191" s="151"/>
      <c r="H191" s="151"/>
      <c r="I191" s="151"/>
      <c r="J191" s="151"/>
      <c r="K191" s="151"/>
      <c r="L191" s="151"/>
      <c r="M191" s="151"/>
      <c r="N191" s="151"/>
      <c r="O191" s="151"/>
      <c r="P191" s="151"/>
      <c r="Q191" s="151"/>
      <c r="R191" s="7"/>
      <c r="S191" s="7"/>
      <c r="T191" s="86"/>
      <c r="U191" s="86"/>
      <c r="V191" s="86"/>
      <c r="W191" s="86"/>
      <c r="X191" s="86"/>
      <c r="Y191" s="86"/>
      <c r="Z191" s="7"/>
      <c r="AA191" s="7"/>
      <c r="AB191" s="7"/>
      <c r="AC191" s="7"/>
      <c r="AD191" s="7"/>
    </row>
    <row r="192" spans="1:30" x14ac:dyDescent="0.5">
      <c r="A192" s="7"/>
      <c r="B192" s="329"/>
      <c r="C192" s="428"/>
      <c r="D192" s="329"/>
      <c r="E192" s="617"/>
      <c r="F192" s="369"/>
      <c r="G192" s="151"/>
      <c r="H192" s="151"/>
      <c r="I192" s="151"/>
      <c r="J192" s="151"/>
      <c r="K192" s="151"/>
      <c r="L192" s="151"/>
      <c r="M192" s="151"/>
      <c r="N192" s="151"/>
      <c r="O192" s="151"/>
      <c r="P192" s="151"/>
      <c r="Q192" s="151"/>
      <c r="R192" s="7"/>
      <c r="S192" s="7"/>
      <c r="T192" s="86"/>
      <c r="U192" s="86"/>
      <c r="V192" s="86"/>
      <c r="W192" s="86"/>
      <c r="X192" s="86"/>
      <c r="Y192" s="86"/>
      <c r="Z192" s="7"/>
      <c r="AA192" s="7"/>
      <c r="AB192" s="7"/>
      <c r="AC192" s="7"/>
      <c r="AD192" s="7"/>
    </row>
    <row r="193" spans="1:30" x14ac:dyDescent="0.5">
      <c r="A193" s="7"/>
      <c r="B193" s="329"/>
      <c r="C193" s="428"/>
      <c r="D193" s="329"/>
      <c r="E193" s="617"/>
      <c r="F193" s="369"/>
      <c r="G193" s="151"/>
      <c r="H193" s="151"/>
      <c r="I193" s="151"/>
      <c r="J193" s="151"/>
      <c r="K193" s="151"/>
      <c r="L193" s="151"/>
      <c r="M193" s="151"/>
      <c r="N193" s="151"/>
      <c r="O193" s="151"/>
      <c r="P193" s="151"/>
      <c r="Q193" s="151"/>
      <c r="R193" s="7"/>
      <c r="S193" s="7"/>
      <c r="T193" s="86"/>
      <c r="U193" s="86"/>
      <c r="V193" s="86"/>
      <c r="W193" s="86"/>
      <c r="X193" s="86"/>
      <c r="Y193" s="86"/>
      <c r="Z193" s="7"/>
      <c r="AA193" s="7"/>
      <c r="AB193" s="7"/>
      <c r="AC193" s="7"/>
      <c r="AD193" s="7"/>
    </row>
    <row r="194" spans="1:30" x14ac:dyDescent="0.5">
      <c r="A194" s="7"/>
      <c r="B194" s="329"/>
      <c r="C194" s="428"/>
      <c r="D194" s="329"/>
      <c r="E194" s="617"/>
      <c r="F194" s="369"/>
      <c r="G194" s="151"/>
      <c r="H194" s="151"/>
      <c r="I194" s="151"/>
      <c r="J194" s="151"/>
      <c r="K194" s="151"/>
      <c r="L194" s="151"/>
      <c r="M194" s="151"/>
      <c r="N194" s="151"/>
      <c r="O194" s="151"/>
      <c r="P194" s="151"/>
      <c r="Q194" s="151"/>
      <c r="R194" s="7"/>
      <c r="S194" s="7"/>
      <c r="T194" s="86"/>
      <c r="U194" s="86"/>
      <c r="V194" s="86"/>
      <c r="W194" s="86"/>
      <c r="X194" s="86"/>
      <c r="Y194" s="86"/>
      <c r="Z194" s="7"/>
      <c r="AA194" s="7"/>
      <c r="AB194" s="7"/>
      <c r="AC194" s="7"/>
      <c r="AD194" s="7"/>
    </row>
    <row r="195" spans="1:30" x14ac:dyDescent="0.5">
      <c r="A195" s="7"/>
      <c r="B195" s="329"/>
      <c r="C195" s="428"/>
      <c r="D195" s="329"/>
      <c r="E195" s="617"/>
      <c r="F195" s="369"/>
      <c r="G195" s="151"/>
      <c r="H195" s="151"/>
      <c r="I195" s="151"/>
      <c r="J195" s="151"/>
      <c r="K195" s="151"/>
      <c r="L195" s="151"/>
      <c r="M195" s="151"/>
      <c r="N195" s="151"/>
      <c r="O195" s="151"/>
      <c r="P195" s="151"/>
      <c r="Q195" s="151"/>
      <c r="R195" s="7"/>
      <c r="S195" s="7"/>
      <c r="T195" s="86"/>
      <c r="U195" s="86"/>
      <c r="V195" s="86"/>
      <c r="W195" s="86"/>
      <c r="X195" s="86"/>
      <c r="Y195" s="86"/>
      <c r="Z195" s="7"/>
      <c r="AA195" s="7"/>
      <c r="AB195" s="7"/>
      <c r="AC195" s="7"/>
      <c r="AD195" s="7"/>
    </row>
    <row r="196" spans="1:30" x14ac:dyDescent="0.5">
      <c r="A196" s="7"/>
      <c r="B196" s="329"/>
      <c r="C196" s="428"/>
      <c r="D196" s="329"/>
      <c r="E196" s="617"/>
      <c r="F196" s="369"/>
      <c r="G196" s="151"/>
      <c r="H196" s="151"/>
      <c r="I196" s="151"/>
      <c r="J196" s="151"/>
      <c r="K196" s="151"/>
      <c r="L196" s="151"/>
      <c r="M196" s="151"/>
      <c r="N196" s="151"/>
      <c r="O196" s="151"/>
      <c r="P196" s="151"/>
      <c r="Q196" s="151"/>
      <c r="R196" s="7"/>
      <c r="S196" s="7"/>
      <c r="T196" s="86"/>
      <c r="U196" s="86"/>
      <c r="V196" s="86"/>
      <c r="W196" s="86"/>
      <c r="X196" s="86"/>
      <c r="Y196" s="86"/>
      <c r="Z196" s="7"/>
      <c r="AA196" s="7"/>
      <c r="AB196" s="7"/>
      <c r="AC196" s="7"/>
      <c r="AD196" s="7"/>
    </row>
    <row r="197" spans="1:30" x14ac:dyDescent="0.5">
      <c r="A197" s="7"/>
      <c r="B197" s="329"/>
      <c r="C197" s="428"/>
      <c r="D197" s="329"/>
      <c r="E197" s="617"/>
      <c r="F197" s="369"/>
      <c r="G197" s="151"/>
      <c r="H197" s="151"/>
      <c r="I197" s="151"/>
      <c r="J197" s="151"/>
      <c r="K197" s="151"/>
      <c r="L197" s="151"/>
      <c r="M197" s="151"/>
      <c r="N197" s="151"/>
      <c r="O197" s="151"/>
      <c r="P197" s="151"/>
      <c r="Q197" s="151"/>
      <c r="R197" s="7"/>
      <c r="S197" s="7"/>
      <c r="T197" s="86"/>
      <c r="U197" s="86"/>
      <c r="V197" s="86"/>
      <c r="W197" s="86"/>
      <c r="X197" s="86"/>
      <c r="Y197" s="86"/>
      <c r="Z197" s="7"/>
      <c r="AA197" s="7"/>
      <c r="AB197" s="7"/>
      <c r="AC197" s="7"/>
      <c r="AD197" s="7"/>
    </row>
    <row r="198" spans="1:30" x14ac:dyDescent="0.5">
      <c r="A198" s="7"/>
      <c r="B198" s="329"/>
      <c r="C198" s="428"/>
      <c r="D198" s="329"/>
      <c r="E198" s="617"/>
      <c r="F198" s="369"/>
      <c r="G198" s="151"/>
      <c r="H198" s="151"/>
      <c r="I198" s="151"/>
      <c r="J198" s="151"/>
      <c r="K198" s="151"/>
      <c r="L198" s="151"/>
      <c r="M198" s="151"/>
      <c r="N198" s="151"/>
      <c r="O198" s="151"/>
      <c r="P198" s="151"/>
      <c r="Q198" s="151"/>
      <c r="R198" s="7"/>
      <c r="S198" s="7"/>
      <c r="T198" s="86"/>
      <c r="U198" s="86"/>
      <c r="V198" s="86"/>
      <c r="W198" s="86"/>
      <c r="X198" s="86"/>
      <c r="Y198" s="86"/>
      <c r="Z198" s="7"/>
      <c r="AA198" s="7"/>
      <c r="AB198" s="7"/>
      <c r="AC198" s="7"/>
      <c r="AD198" s="7"/>
    </row>
    <row r="199" spans="1:30" x14ac:dyDescent="0.5">
      <c r="A199" s="7"/>
      <c r="B199" s="329"/>
      <c r="C199" s="428"/>
      <c r="D199" s="329"/>
      <c r="E199" s="617"/>
      <c r="F199" s="369"/>
      <c r="G199" s="151"/>
      <c r="H199" s="151"/>
      <c r="I199" s="151"/>
      <c r="J199" s="151"/>
      <c r="K199" s="151"/>
      <c r="L199" s="151"/>
      <c r="M199" s="151"/>
      <c r="N199" s="151"/>
      <c r="O199" s="151"/>
      <c r="P199" s="151"/>
      <c r="Q199" s="151"/>
      <c r="R199" s="7"/>
      <c r="S199" s="7"/>
      <c r="T199" s="86"/>
      <c r="U199" s="86"/>
      <c r="V199" s="86"/>
      <c r="W199" s="86"/>
      <c r="X199" s="86"/>
      <c r="Y199" s="86"/>
      <c r="Z199" s="7"/>
      <c r="AA199" s="7"/>
      <c r="AB199" s="7"/>
      <c r="AC199" s="7"/>
      <c r="AD199" s="7"/>
    </row>
    <row r="200" spans="1:30" x14ac:dyDescent="0.5">
      <c r="A200" s="7"/>
      <c r="B200" s="329"/>
      <c r="C200" s="428"/>
      <c r="D200" s="329"/>
      <c r="E200" s="617"/>
      <c r="F200" s="369"/>
      <c r="G200" s="151"/>
      <c r="H200" s="151"/>
      <c r="I200" s="151"/>
      <c r="J200" s="151"/>
      <c r="K200" s="151"/>
      <c r="L200" s="151"/>
      <c r="M200" s="151"/>
      <c r="N200" s="151"/>
      <c r="O200" s="151"/>
      <c r="P200" s="151"/>
      <c r="Q200" s="151"/>
      <c r="R200" s="7"/>
      <c r="S200" s="7"/>
      <c r="T200" s="86"/>
      <c r="U200" s="86"/>
      <c r="V200" s="86"/>
      <c r="W200" s="86"/>
      <c r="X200" s="86"/>
      <c r="Y200" s="86"/>
      <c r="Z200" s="7"/>
      <c r="AA200" s="7"/>
      <c r="AB200" s="7"/>
      <c r="AC200" s="7"/>
      <c r="AD200" s="7"/>
    </row>
    <row r="201" spans="1:30" x14ac:dyDescent="0.5">
      <c r="A201" s="7"/>
      <c r="B201" s="329"/>
      <c r="C201" s="428"/>
      <c r="D201" s="329"/>
      <c r="E201" s="617"/>
      <c r="F201" s="369"/>
      <c r="G201" s="151"/>
      <c r="H201" s="151"/>
      <c r="I201" s="151"/>
      <c r="J201" s="151"/>
      <c r="K201" s="151"/>
      <c r="L201" s="151"/>
      <c r="M201" s="151"/>
      <c r="N201" s="151"/>
      <c r="O201" s="151"/>
      <c r="P201" s="151"/>
      <c r="Q201" s="151"/>
      <c r="R201" s="7"/>
      <c r="S201" s="7"/>
      <c r="T201" s="86"/>
      <c r="U201" s="86"/>
      <c r="V201" s="86"/>
      <c r="W201" s="86"/>
      <c r="X201" s="86"/>
      <c r="Y201" s="86"/>
      <c r="Z201" s="7"/>
      <c r="AA201" s="7"/>
      <c r="AB201" s="7"/>
      <c r="AC201" s="7"/>
      <c r="AD201" s="7"/>
    </row>
    <row r="202" spans="1:30" x14ac:dyDescent="0.5">
      <c r="A202" s="7"/>
      <c r="B202" s="329"/>
      <c r="C202" s="428"/>
      <c r="D202" s="329"/>
      <c r="E202" s="617"/>
      <c r="F202" s="369"/>
      <c r="G202" s="151"/>
      <c r="H202" s="151"/>
      <c r="I202" s="151"/>
      <c r="J202" s="151"/>
      <c r="K202" s="151"/>
      <c r="L202" s="151"/>
      <c r="M202" s="151"/>
      <c r="N202" s="151"/>
      <c r="O202" s="151"/>
      <c r="P202" s="151"/>
      <c r="Q202" s="151"/>
      <c r="R202" s="7"/>
      <c r="S202" s="7"/>
      <c r="T202" s="86"/>
      <c r="U202" s="86"/>
      <c r="V202" s="86"/>
      <c r="W202" s="86"/>
      <c r="X202" s="86"/>
      <c r="Y202" s="86"/>
      <c r="Z202" s="7"/>
      <c r="AA202" s="7"/>
      <c r="AB202" s="7"/>
      <c r="AC202" s="7"/>
      <c r="AD202" s="7"/>
    </row>
    <row r="203" spans="1:30" x14ac:dyDescent="0.5">
      <c r="A203" s="7"/>
      <c r="B203" s="329"/>
      <c r="C203" s="428"/>
      <c r="D203" s="329"/>
      <c r="E203" s="617"/>
      <c r="F203" s="369"/>
      <c r="G203" s="151"/>
      <c r="H203" s="151"/>
      <c r="I203" s="151"/>
      <c r="J203" s="151"/>
      <c r="K203" s="151"/>
      <c r="L203" s="151"/>
      <c r="M203" s="151"/>
      <c r="N203" s="151"/>
      <c r="O203" s="151"/>
      <c r="P203" s="151"/>
      <c r="Q203" s="151"/>
      <c r="R203" s="7"/>
      <c r="S203" s="7"/>
      <c r="T203" s="86"/>
      <c r="U203" s="86"/>
      <c r="V203" s="86"/>
      <c r="W203" s="86"/>
      <c r="X203" s="86"/>
      <c r="Y203" s="86"/>
      <c r="Z203" s="7"/>
      <c r="AA203" s="7"/>
      <c r="AB203" s="7"/>
      <c r="AC203" s="7"/>
      <c r="AD203" s="7"/>
    </row>
    <row r="204" spans="1:30" x14ac:dyDescent="0.5">
      <c r="A204" s="7"/>
      <c r="B204" s="329"/>
      <c r="C204" s="428"/>
      <c r="D204" s="329"/>
      <c r="E204" s="617"/>
      <c r="F204" s="369"/>
      <c r="G204" s="151"/>
      <c r="H204" s="151"/>
      <c r="I204" s="151"/>
      <c r="J204" s="151"/>
      <c r="K204" s="151"/>
      <c r="L204" s="151"/>
      <c r="M204" s="151"/>
      <c r="N204" s="151"/>
      <c r="O204" s="151"/>
      <c r="P204" s="151"/>
      <c r="Q204" s="151"/>
      <c r="R204" s="7"/>
      <c r="S204" s="7"/>
      <c r="T204" s="86"/>
      <c r="U204" s="86"/>
      <c r="V204" s="86"/>
      <c r="W204" s="86"/>
      <c r="X204" s="86"/>
      <c r="Y204" s="86"/>
      <c r="Z204" s="7"/>
      <c r="AA204" s="7"/>
      <c r="AB204" s="7"/>
      <c r="AC204" s="7"/>
      <c r="AD204" s="7"/>
    </row>
    <row r="205" spans="1:30" x14ac:dyDescent="0.5">
      <c r="A205" s="7"/>
      <c r="B205" s="329"/>
      <c r="C205" s="428"/>
      <c r="D205" s="329"/>
      <c r="E205" s="617"/>
      <c r="F205" s="369"/>
      <c r="G205" s="151"/>
      <c r="H205" s="151"/>
      <c r="I205" s="151"/>
      <c r="J205" s="151"/>
      <c r="K205" s="151"/>
      <c r="L205" s="151"/>
      <c r="M205" s="151"/>
      <c r="N205" s="151"/>
      <c r="O205" s="151"/>
      <c r="P205" s="151"/>
      <c r="Q205" s="151"/>
      <c r="R205" s="7"/>
      <c r="S205" s="7"/>
      <c r="T205" s="86"/>
      <c r="U205" s="86"/>
      <c r="V205" s="86"/>
      <c r="W205" s="86"/>
      <c r="X205" s="86"/>
      <c r="Y205" s="86"/>
      <c r="Z205" s="7"/>
      <c r="AA205" s="7"/>
      <c r="AB205" s="7"/>
      <c r="AC205" s="7"/>
      <c r="AD205" s="7"/>
    </row>
    <row r="206" spans="1:30" x14ac:dyDescent="0.5">
      <c r="A206" s="7"/>
      <c r="B206" s="329"/>
      <c r="C206" s="428"/>
      <c r="D206" s="329"/>
      <c r="E206" s="617"/>
      <c r="F206" s="369"/>
      <c r="G206" s="151"/>
      <c r="H206" s="151"/>
      <c r="I206" s="151"/>
      <c r="J206" s="151"/>
      <c r="K206" s="151"/>
      <c r="L206" s="151"/>
      <c r="M206" s="151"/>
      <c r="N206" s="151"/>
      <c r="O206" s="151"/>
      <c r="P206" s="151"/>
      <c r="Q206" s="151"/>
      <c r="R206" s="7"/>
      <c r="S206" s="7"/>
      <c r="T206" s="86"/>
      <c r="U206" s="86"/>
      <c r="V206" s="86"/>
      <c r="W206" s="86"/>
      <c r="X206" s="86"/>
      <c r="Y206" s="86"/>
      <c r="Z206" s="7"/>
      <c r="AA206" s="7"/>
      <c r="AB206" s="7"/>
      <c r="AC206" s="7"/>
      <c r="AD206" s="7"/>
    </row>
    <row r="207" spans="1:30" x14ac:dyDescent="0.5">
      <c r="A207" s="7"/>
      <c r="B207" s="329"/>
      <c r="C207" s="428"/>
      <c r="D207" s="329"/>
      <c r="E207" s="617"/>
      <c r="F207" s="369"/>
      <c r="G207" s="151"/>
      <c r="H207" s="151"/>
      <c r="I207" s="151"/>
      <c r="J207" s="151"/>
      <c r="K207" s="151"/>
      <c r="L207" s="151"/>
      <c r="M207" s="151"/>
      <c r="N207" s="151"/>
      <c r="O207" s="151"/>
      <c r="P207" s="151"/>
      <c r="Q207" s="151"/>
      <c r="R207" s="7"/>
      <c r="S207" s="7"/>
      <c r="T207" s="86"/>
      <c r="U207" s="86"/>
      <c r="V207" s="86"/>
      <c r="W207" s="86"/>
      <c r="X207" s="86"/>
      <c r="Y207" s="86"/>
      <c r="Z207" s="7"/>
      <c r="AA207" s="7"/>
      <c r="AB207" s="7"/>
      <c r="AC207" s="7"/>
      <c r="AD207" s="7"/>
    </row>
    <row r="208" spans="1:30" x14ac:dyDescent="0.5">
      <c r="A208" s="7"/>
      <c r="B208" s="329"/>
      <c r="C208" s="428"/>
      <c r="D208" s="329"/>
      <c r="E208" s="617"/>
      <c r="F208" s="369"/>
      <c r="G208" s="151"/>
      <c r="H208" s="151"/>
      <c r="I208" s="151"/>
      <c r="J208" s="151"/>
      <c r="K208" s="151"/>
      <c r="L208" s="151"/>
      <c r="M208" s="151"/>
      <c r="N208" s="151"/>
      <c r="O208" s="151"/>
      <c r="P208" s="151"/>
      <c r="Q208" s="151"/>
      <c r="R208" s="7"/>
      <c r="S208" s="7"/>
      <c r="T208" s="86"/>
      <c r="U208" s="86"/>
      <c r="V208" s="86"/>
      <c r="W208" s="86"/>
      <c r="X208" s="86"/>
      <c r="Y208" s="86"/>
      <c r="Z208" s="7"/>
      <c r="AA208" s="7"/>
      <c r="AB208" s="7"/>
      <c r="AC208" s="7"/>
      <c r="AD208" s="7"/>
    </row>
    <row r="209" spans="1:30" x14ac:dyDescent="0.5">
      <c r="A209" s="7"/>
      <c r="B209" s="329"/>
      <c r="C209" s="428"/>
      <c r="D209" s="329"/>
      <c r="E209" s="617"/>
      <c r="F209" s="369"/>
      <c r="G209" s="151"/>
      <c r="H209" s="151"/>
      <c r="I209" s="151"/>
      <c r="J209" s="151"/>
      <c r="K209" s="151"/>
      <c r="L209" s="151"/>
      <c r="M209" s="151"/>
      <c r="N209" s="151"/>
      <c r="O209" s="151"/>
      <c r="P209" s="151"/>
      <c r="Q209" s="151"/>
      <c r="R209" s="7"/>
      <c r="S209" s="7"/>
      <c r="T209" s="86"/>
      <c r="U209" s="86"/>
      <c r="V209" s="86"/>
      <c r="W209" s="86"/>
      <c r="X209" s="86"/>
      <c r="Y209" s="86"/>
      <c r="Z209" s="7"/>
      <c r="AA209" s="7"/>
      <c r="AB209" s="7"/>
      <c r="AC209" s="7"/>
      <c r="AD209" s="7"/>
    </row>
    <row r="210" spans="1:30" x14ac:dyDescent="0.5">
      <c r="A210" s="7"/>
      <c r="B210" s="329"/>
      <c r="C210" s="428"/>
      <c r="D210" s="329"/>
      <c r="E210" s="617"/>
      <c r="F210" s="369"/>
      <c r="G210" s="151"/>
      <c r="H210" s="151"/>
      <c r="I210" s="151"/>
      <c r="J210" s="151"/>
      <c r="K210" s="151"/>
      <c r="L210" s="151"/>
      <c r="M210" s="151"/>
      <c r="N210" s="151"/>
      <c r="O210" s="151"/>
      <c r="P210" s="151"/>
      <c r="Q210" s="151"/>
      <c r="R210" s="7"/>
      <c r="S210" s="7"/>
      <c r="T210" s="86"/>
      <c r="U210" s="86"/>
      <c r="V210" s="86"/>
      <c r="W210" s="86"/>
      <c r="X210" s="86"/>
      <c r="Y210" s="86"/>
      <c r="Z210" s="7"/>
      <c r="AA210" s="7"/>
      <c r="AB210" s="7"/>
      <c r="AC210" s="7"/>
      <c r="AD210" s="7"/>
    </row>
    <row r="211" spans="1:30" x14ac:dyDescent="0.5">
      <c r="A211" s="7"/>
      <c r="B211" s="329"/>
      <c r="C211" s="428"/>
      <c r="D211" s="329"/>
      <c r="E211" s="617"/>
      <c r="F211" s="369"/>
      <c r="G211" s="151"/>
      <c r="H211" s="151"/>
      <c r="I211" s="151"/>
      <c r="J211" s="151"/>
      <c r="K211" s="151"/>
      <c r="L211" s="151"/>
      <c r="M211" s="151"/>
      <c r="N211" s="151"/>
      <c r="O211" s="151"/>
      <c r="P211" s="151"/>
      <c r="Q211" s="151"/>
      <c r="R211" s="7"/>
      <c r="S211" s="7"/>
      <c r="T211" s="86"/>
      <c r="U211" s="86"/>
      <c r="V211" s="86"/>
      <c r="W211" s="86"/>
      <c r="X211" s="86"/>
      <c r="Y211" s="86"/>
      <c r="Z211" s="7"/>
      <c r="AA211" s="7"/>
      <c r="AB211" s="7"/>
      <c r="AC211" s="7"/>
      <c r="AD211" s="7"/>
    </row>
    <row r="212" spans="1:30" x14ac:dyDescent="0.5">
      <c r="A212" s="7"/>
      <c r="B212" s="329"/>
      <c r="C212" s="428"/>
      <c r="D212" s="329"/>
      <c r="E212" s="617"/>
      <c r="F212" s="369"/>
      <c r="G212" s="151"/>
      <c r="H212" s="151"/>
      <c r="I212" s="151"/>
      <c r="J212" s="151"/>
      <c r="K212" s="151"/>
      <c r="L212" s="151"/>
      <c r="M212" s="151"/>
      <c r="N212" s="151"/>
      <c r="O212" s="151"/>
      <c r="P212" s="151"/>
      <c r="Q212" s="151"/>
      <c r="R212" s="7"/>
      <c r="S212" s="7"/>
      <c r="T212" s="86"/>
      <c r="U212" s="86"/>
      <c r="V212" s="86"/>
      <c r="W212" s="86"/>
      <c r="X212" s="86"/>
      <c r="Y212" s="86"/>
      <c r="Z212" s="7"/>
      <c r="AA212" s="7"/>
      <c r="AB212" s="7"/>
      <c r="AC212" s="7"/>
      <c r="AD212" s="7"/>
    </row>
    <row r="213" spans="1:30" x14ac:dyDescent="0.5">
      <c r="A213" s="7"/>
      <c r="B213" s="329"/>
      <c r="C213" s="428"/>
      <c r="D213" s="329"/>
      <c r="E213" s="617"/>
      <c r="F213" s="369"/>
      <c r="G213" s="151"/>
      <c r="H213" s="151"/>
      <c r="I213" s="151"/>
      <c r="J213" s="151"/>
      <c r="K213" s="151"/>
      <c r="L213" s="151"/>
      <c r="M213" s="151"/>
      <c r="N213" s="151"/>
      <c r="O213" s="151"/>
      <c r="P213" s="151"/>
      <c r="Q213" s="151"/>
      <c r="R213" s="7"/>
      <c r="S213" s="7"/>
      <c r="T213" s="86"/>
      <c r="U213" s="86"/>
      <c r="V213" s="86"/>
      <c r="W213" s="86"/>
      <c r="X213" s="86"/>
      <c r="Y213" s="86"/>
      <c r="Z213" s="7"/>
      <c r="AA213" s="7"/>
      <c r="AB213" s="7"/>
      <c r="AC213" s="7"/>
      <c r="AD213" s="7"/>
    </row>
    <row r="214" spans="1:30" x14ac:dyDescent="0.5">
      <c r="A214" s="7"/>
      <c r="B214" s="329"/>
      <c r="C214" s="428"/>
      <c r="D214" s="329"/>
      <c r="E214" s="617"/>
      <c r="F214" s="369"/>
      <c r="G214" s="151"/>
      <c r="H214" s="151"/>
      <c r="I214" s="151"/>
      <c r="J214" s="151"/>
      <c r="K214" s="151"/>
      <c r="L214" s="151"/>
      <c r="M214" s="151"/>
      <c r="N214" s="151"/>
      <c r="O214" s="151"/>
      <c r="P214" s="151"/>
      <c r="Q214" s="151"/>
      <c r="R214" s="7"/>
      <c r="S214" s="7"/>
      <c r="T214" s="86"/>
      <c r="U214" s="86"/>
      <c r="V214" s="86"/>
      <c r="W214" s="86"/>
      <c r="X214" s="86"/>
      <c r="Y214" s="86"/>
      <c r="Z214" s="7"/>
      <c r="AA214" s="7"/>
      <c r="AB214" s="7"/>
      <c r="AC214" s="7"/>
      <c r="AD214" s="7"/>
    </row>
    <row r="215" spans="1:30" x14ac:dyDescent="0.5">
      <c r="A215" s="7"/>
      <c r="B215" s="329"/>
      <c r="C215" s="428"/>
      <c r="D215" s="329"/>
      <c r="E215" s="617"/>
      <c r="F215" s="369"/>
      <c r="G215" s="151"/>
      <c r="H215" s="151"/>
      <c r="I215" s="151"/>
      <c r="J215" s="151"/>
      <c r="K215" s="151"/>
      <c r="L215" s="151"/>
      <c r="M215" s="151"/>
      <c r="N215" s="151"/>
      <c r="O215" s="151"/>
      <c r="P215" s="151"/>
      <c r="Q215" s="151"/>
      <c r="R215" s="7"/>
      <c r="S215" s="7"/>
      <c r="T215" s="86"/>
      <c r="U215" s="86"/>
      <c r="V215" s="86"/>
      <c r="W215" s="86"/>
      <c r="X215" s="86"/>
      <c r="Y215" s="86"/>
      <c r="Z215" s="7"/>
      <c r="AA215" s="7"/>
      <c r="AB215" s="7"/>
      <c r="AC215" s="7"/>
      <c r="AD215" s="7"/>
    </row>
    <row r="216" spans="1:30" x14ac:dyDescent="0.5">
      <c r="A216" s="7"/>
      <c r="B216" s="329"/>
      <c r="C216" s="428"/>
      <c r="D216" s="329"/>
      <c r="E216" s="617"/>
      <c r="F216" s="369"/>
      <c r="G216" s="151"/>
      <c r="H216" s="151"/>
      <c r="I216" s="151"/>
      <c r="J216" s="151"/>
      <c r="K216" s="151"/>
      <c r="L216" s="151"/>
      <c r="M216" s="151"/>
      <c r="N216" s="151"/>
      <c r="O216" s="151"/>
      <c r="P216" s="151"/>
      <c r="Q216" s="151"/>
      <c r="R216" s="7"/>
      <c r="S216" s="7"/>
      <c r="T216" s="86"/>
      <c r="U216" s="86"/>
      <c r="V216" s="86"/>
      <c r="W216" s="86"/>
      <c r="X216" s="86"/>
      <c r="Y216" s="86"/>
      <c r="Z216" s="7"/>
      <c r="AA216" s="7"/>
      <c r="AB216" s="7"/>
      <c r="AC216" s="7"/>
      <c r="AD216" s="7"/>
    </row>
    <row r="217" spans="1:30" x14ac:dyDescent="0.5">
      <c r="A217" s="7"/>
      <c r="B217" s="329"/>
      <c r="C217" s="428"/>
      <c r="D217" s="329"/>
      <c r="E217" s="617"/>
      <c r="F217" s="369"/>
      <c r="G217" s="151"/>
      <c r="H217" s="151"/>
      <c r="I217" s="151"/>
      <c r="J217" s="151"/>
      <c r="K217" s="151"/>
      <c r="L217" s="151"/>
      <c r="M217" s="151"/>
      <c r="N217" s="151"/>
      <c r="O217" s="151"/>
      <c r="P217" s="151"/>
      <c r="Q217" s="151"/>
      <c r="R217" s="7"/>
      <c r="S217" s="7"/>
      <c r="T217" s="86"/>
      <c r="U217" s="86"/>
      <c r="V217" s="86"/>
      <c r="W217" s="86"/>
      <c r="X217" s="86"/>
      <c r="Y217" s="86"/>
      <c r="Z217" s="7"/>
      <c r="AA217" s="7"/>
      <c r="AB217" s="7"/>
      <c r="AC217" s="7"/>
      <c r="AD217" s="7"/>
    </row>
    <row r="218" spans="1:30" x14ac:dyDescent="0.5">
      <c r="A218" s="7"/>
      <c r="B218" s="329"/>
      <c r="C218" s="428"/>
      <c r="D218" s="329"/>
      <c r="E218" s="617"/>
      <c r="F218" s="369"/>
      <c r="G218" s="151"/>
      <c r="H218" s="151"/>
      <c r="I218" s="151"/>
      <c r="J218" s="151"/>
      <c r="K218" s="151"/>
      <c r="L218" s="151"/>
      <c r="M218" s="151"/>
      <c r="N218" s="151"/>
      <c r="O218" s="151"/>
      <c r="P218" s="151"/>
      <c r="Q218" s="151"/>
      <c r="R218" s="7"/>
      <c r="S218" s="7"/>
      <c r="T218" s="86"/>
      <c r="U218" s="86"/>
      <c r="V218" s="86"/>
      <c r="W218" s="86"/>
      <c r="X218" s="86"/>
      <c r="Y218" s="86"/>
      <c r="Z218" s="7"/>
      <c r="AA218" s="7"/>
      <c r="AB218" s="7"/>
      <c r="AC218" s="7"/>
      <c r="AD218" s="7"/>
    </row>
    <row r="219" spans="1:30" x14ac:dyDescent="0.5">
      <c r="A219" s="7"/>
      <c r="B219" s="329"/>
      <c r="C219" s="428"/>
      <c r="D219" s="329"/>
      <c r="E219" s="617"/>
      <c r="F219" s="369"/>
      <c r="G219" s="151"/>
      <c r="H219" s="151"/>
      <c r="I219" s="151"/>
      <c r="J219" s="151"/>
      <c r="K219" s="151"/>
      <c r="L219" s="151"/>
      <c r="M219" s="151"/>
      <c r="N219" s="151"/>
      <c r="O219" s="151"/>
      <c r="P219" s="151"/>
      <c r="Q219" s="151"/>
      <c r="R219" s="7"/>
      <c r="S219" s="7"/>
      <c r="T219" s="86"/>
      <c r="U219" s="86"/>
      <c r="V219" s="86"/>
      <c r="W219" s="86"/>
      <c r="X219" s="86"/>
      <c r="Y219" s="86"/>
      <c r="Z219" s="7"/>
      <c r="AA219" s="7"/>
      <c r="AB219" s="7"/>
      <c r="AC219" s="7"/>
      <c r="AD219" s="7"/>
    </row>
    <row r="220" spans="1:30" x14ac:dyDescent="0.5">
      <c r="A220" s="7"/>
      <c r="B220" s="329"/>
      <c r="C220" s="428"/>
      <c r="D220" s="329"/>
      <c r="E220" s="617"/>
      <c r="F220" s="369"/>
      <c r="G220" s="151"/>
      <c r="H220" s="151"/>
      <c r="I220" s="151"/>
      <c r="J220" s="151"/>
      <c r="K220" s="151"/>
      <c r="L220" s="151"/>
      <c r="M220" s="151"/>
      <c r="N220" s="151"/>
      <c r="O220" s="151"/>
      <c r="P220" s="151"/>
      <c r="Q220" s="151"/>
      <c r="R220" s="7"/>
      <c r="S220" s="7"/>
      <c r="T220" s="86"/>
      <c r="U220" s="86"/>
      <c r="V220" s="86"/>
      <c r="W220" s="86"/>
      <c r="X220" s="86"/>
      <c r="Y220" s="86"/>
      <c r="Z220" s="7"/>
      <c r="AA220" s="7"/>
      <c r="AB220" s="7"/>
      <c r="AC220" s="7"/>
      <c r="AD220" s="7"/>
    </row>
    <row r="221" spans="1:30" x14ac:dyDescent="0.5">
      <c r="A221" s="7"/>
      <c r="B221" s="329"/>
      <c r="C221" s="428"/>
      <c r="D221" s="329"/>
      <c r="E221" s="617"/>
      <c r="F221" s="369"/>
      <c r="G221" s="151"/>
      <c r="H221" s="151"/>
      <c r="I221" s="151"/>
      <c r="J221" s="151"/>
      <c r="K221" s="151"/>
      <c r="L221" s="151"/>
      <c r="M221" s="151"/>
      <c r="N221" s="151"/>
      <c r="O221" s="151"/>
      <c r="P221" s="151"/>
      <c r="Q221" s="151"/>
      <c r="R221" s="7"/>
      <c r="S221" s="7"/>
      <c r="T221" s="86"/>
      <c r="U221" s="86"/>
      <c r="V221" s="86"/>
      <c r="W221" s="86"/>
      <c r="X221" s="86"/>
      <c r="Y221" s="86"/>
      <c r="Z221" s="7"/>
      <c r="AA221" s="7"/>
      <c r="AB221" s="7"/>
      <c r="AC221" s="7"/>
      <c r="AD221" s="7"/>
    </row>
    <row r="222" spans="1:30" x14ac:dyDescent="0.5">
      <c r="A222" s="7"/>
      <c r="B222" s="329"/>
      <c r="C222" s="428"/>
      <c r="D222" s="329"/>
      <c r="E222" s="617"/>
      <c r="F222" s="369"/>
      <c r="G222" s="151"/>
      <c r="H222" s="151"/>
      <c r="I222" s="151"/>
      <c r="J222" s="151"/>
      <c r="K222" s="151"/>
      <c r="L222" s="151"/>
      <c r="M222" s="151"/>
      <c r="N222" s="151"/>
      <c r="O222" s="151"/>
      <c r="P222" s="151"/>
      <c r="Q222" s="151"/>
      <c r="R222" s="7"/>
      <c r="S222" s="7"/>
      <c r="T222" s="86"/>
      <c r="U222" s="86"/>
      <c r="V222" s="86"/>
      <c r="W222" s="86"/>
      <c r="X222" s="86"/>
      <c r="Y222" s="86"/>
      <c r="Z222" s="7"/>
      <c r="AA222" s="7"/>
      <c r="AB222" s="7"/>
      <c r="AC222" s="7"/>
      <c r="AD222" s="7"/>
    </row>
    <row r="223" spans="1:30" x14ac:dyDescent="0.5">
      <c r="A223" s="7"/>
      <c r="B223" s="329"/>
      <c r="C223" s="428"/>
      <c r="D223" s="329"/>
      <c r="E223" s="617"/>
      <c r="F223" s="369"/>
      <c r="G223" s="151"/>
      <c r="H223" s="151"/>
      <c r="I223" s="151"/>
      <c r="J223" s="151"/>
      <c r="K223" s="151"/>
      <c r="L223" s="151"/>
      <c r="M223" s="151"/>
      <c r="N223" s="151"/>
      <c r="O223" s="151"/>
      <c r="P223" s="151"/>
      <c r="Q223" s="151"/>
      <c r="R223" s="7"/>
      <c r="S223" s="7"/>
      <c r="T223" s="86"/>
      <c r="U223" s="86"/>
      <c r="V223" s="86"/>
      <c r="W223" s="86"/>
      <c r="X223" s="86"/>
      <c r="Y223" s="86"/>
      <c r="Z223" s="7"/>
      <c r="AA223" s="7"/>
      <c r="AB223" s="7"/>
      <c r="AC223" s="7"/>
      <c r="AD223" s="7"/>
    </row>
    <row r="224" spans="1:30" x14ac:dyDescent="0.5">
      <c r="A224" s="7"/>
      <c r="B224" s="329"/>
      <c r="C224" s="428"/>
      <c r="D224" s="329"/>
      <c r="E224" s="617"/>
      <c r="F224" s="369"/>
      <c r="G224" s="151"/>
      <c r="H224" s="151"/>
      <c r="I224" s="151"/>
      <c r="J224" s="151"/>
      <c r="K224" s="151"/>
      <c r="L224" s="151"/>
      <c r="M224" s="151"/>
      <c r="N224" s="151"/>
      <c r="O224" s="151"/>
      <c r="P224" s="151"/>
      <c r="Q224" s="151"/>
      <c r="R224" s="7"/>
      <c r="S224" s="7"/>
      <c r="T224" s="86"/>
      <c r="U224" s="86"/>
      <c r="V224" s="86"/>
      <c r="W224" s="86"/>
      <c r="X224" s="86"/>
      <c r="Y224" s="86"/>
      <c r="Z224" s="7"/>
      <c r="AA224" s="7"/>
      <c r="AB224" s="7"/>
      <c r="AC224" s="7"/>
      <c r="AD224" s="7"/>
    </row>
    <row r="225" spans="1:30" x14ac:dyDescent="0.5">
      <c r="A225" s="7"/>
      <c r="B225" s="329"/>
      <c r="C225" s="428"/>
      <c r="D225" s="329"/>
      <c r="E225" s="617"/>
      <c r="F225" s="369"/>
      <c r="G225" s="151"/>
      <c r="H225" s="151"/>
      <c r="I225" s="151"/>
      <c r="J225" s="151"/>
      <c r="K225" s="151"/>
      <c r="L225" s="151"/>
      <c r="M225" s="151"/>
      <c r="N225" s="151"/>
      <c r="O225" s="151"/>
      <c r="P225" s="151"/>
      <c r="Q225" s="151"/>
      <c r="R225" s="7"/>
      <c r="S225" s="7"/>
      <c r="T225" s="86"/>
      <c r="U225" s="86"/>
      <c r="V225" s="86"/>
      <c r="W225" s="86"/>
      <c r="X225" s="86"/>
      <c r="Y225" s="86"/>
      <c r="Z225" s="7"/>
      <c r="AA225" s="7"/>
      <c r="AB225" s="7"/>
      <c r="AC225" s="7"/>
      <c r="AD225" s="7"/>
    </row>
    <row r="226" spans="1:30" x14ac:dyDescent="0.5">
      <c r="A226" s="7"/>
      <c r="B226" s="329"/>
      <c r="C226" s="428"/>
      <c r="D226" s="329"/>
      <c r="E226" s="617"/>
      <c r="F226" s="369"/>
      <c r="G226" s="151"/>
      <c r="H226" s="151"/>
      <c r="I226" s="151"/>
      <c r="J226" s="151"/>
      <c r="K226" s="151"/>
      <c r="L226" s="151"/>
      <c r="M226" s="151"/>
      <c r="N226" s="151"/>
      <c r="O226" s="151"/>
      <c r="P226" s="151"/>
      <c r="Q226" s="151"/>
      <c r="R226" s="7"/>
      <c r="S226" s="7"/>
      <c r="T226" s="86"/>
      <c r="U226" s="86"/>
      <c r="V226" s="86"/>
      <c r="W226" s="86"/>
      <c r="X226" s="86"/>
      <c r="Y226" s="86"/>
      <c r="Z226" s="7"/>
      <c r="AA226" s="7"/>
      <c r="AB226" s="7"/>
      <c r="AC226" s="7"/>
      <c r="AD226" s="7"/>
    </row>
    <row r="227" spans="1:30" x14ac:dyDescent="0.5">
      <c r="A227" s="7"/>
      <c r="B227" s="329"/>
      <c r="C227" s="428"/>
      <c r="D227" s="329"/>
      <c r="E227" s="617"/>
      <c r="F227" s="369"/>
      <c r="G227" s="151"/>
      <c r="H227" s="151"/>
      <c r="I227" s="151"/>
      <c r="J227" s="151"/>
      <c r="K227" s="151"/>
      <c r="L227" s="151"/>
      <c r="M227" s="151"/>
      <c r="N227" s="151"/>
      <c r="O227" s="151"/>
      <c r="P227" s="151"/>
      <c r="Q227" s="151"/>
      <c r="R227" s="7"/>
      <c r="S227" s="7"/>
      <c r="T227" s="86"/>
      <c r="U227" s="86"/>
      <c r="V227" s="86"/>
      <c r="W227" s="86"/>
      <c r="X227" s="86"/>
      <c r="Y227" s="86"/>
      <c r="Z227" s="7"/>
      <c r="AA227" s="7"/>
      <c r="AB227" s="7"/>
      <c r="AC227" s="7"/>
      <c r="AD227" s="7"/>
    </row>
    <row r="228" spans="1:30" x14ac:dyDescent="0.5">
      <c r="A228" s="7"/>
      <c r="B228" s="329"/>
      <c r="C228" s="428"/>
      <c r="D228" s="329"/>
      <c r="E228" s="617"/>
      <c r="F228" s="369"/>
      <c r="G228" s="151"/>
      <c r="H228" s="151"/>
      <c r="I228" s="151"/>
      <c r="J228" s="151"/>
      <c r="K228" s="151"/>
      <c r="L228" s="151"/>
      <c r="M228" s="151"/>
      <c r="N228" s="151"/>
      <c r="O228" s="151"/>
      <c r="P228" s="151"/>
      <c r="Q228" s="151"/>
      <c r="R228" s="7"/>
      <c r="S228" s="7"/>
      <c r="T228" s="86"/>
      <c r="U228" s="86"/>
      <c r="V228" s="86"/>
      <c r="W228" s="86"/>
      <c r="X228" s="86"/>
      <c r="Y228" s="86"/>
      <c r="Z228" s="7"/>
      <c r="AA228" s="7"/>
      <c r="AB228" s="7"/>
      <c r="AC228" s="7"/>
      <c r="AD228" s="7"/>
    </row>
    <row r="229" spans="1:30" x14ac:dyDescent="0.5">
      <c r="A229" s="7"/>
      <c r="B229" s="329"/>
      <c r="C229" s="428"/>
      <c r="D229" s="329"/>
      <c r="E229" s="617"/>
      <c r="F229" s="369"/>
      <c r="G229" s="151"/>
      <c r="H229" s="151"/>
      <c r="I229" s="151"/>
      <c r="J229" s="151"/>
      <c r="K229" s="151"/>
      <c r="L229" s="151"/>
      <c r="M229" s="151"/>
      <c r="N229" s="151"/>
      <c r="O229" s="151"/>
      <c r="P229" s="151"/>
      <c r="Q229" s="151"/>
      <c r="R229" s="7"/>
      <c r="S229" s="7"/>
      <c r="T229" s="86"/>
      <c r="U229" s="86"/>
      <c r="V229" s="86"/>
      <c r="W229" s="86"/>
      <c r="X229" s="86"/>
      <c r="Y229" s="86"/>
      <c r="Z229" s="7"/>
      <c r="AA229" s="7"/>
      <c r="AB229" s="7"/>
      <c r="AC229" s="7"/>
      <c r="AD229" s="7"/>
    </row>
    <row r="230" spans="1:30" x14ac:dyDescent="0.5">
      <c r="A230" s="7"/>
      <c r="B230" s="329"/>
      <c r="C230" s="428"/>
      <c r="D230" s="329"/>
      <c r="E230" s="617"/>
      <c r="F230" s="369"/>
      <c r="G230" s="151"/>
      <c r="H230" s="151"/>
      <c r="I230" s="151"/>
      <c r="J230" s="151"/>
      <c r="K230" s="151"/>
      <c r="L230" s="151"/>
      <c r="M230" s="151"/>
      <c r="N230" s="151"/>
      <c r="O230" s="151"/>
      <c r="P230" s="151"/>
      <c r="Q230" s="151"/>
      <c r="R230" s="7"/>
      <c r="S230" s="7"/>
      <c r="T230" s="86"/>
      <c r="U230" s="86"/>
      <c r="V230" s="86"/>
      <c r="W230" s="86"/>
      <c r="X230" s="86"/>
      <c r="Y230" s="86"/>
      <c r="Z230" s="7"/>
      <c r="AA230" s="7"/>
      <c r="AB230" s="7"/>
      <c r="AC230" s="7"/>
      <c r="AD230" s="7"/>
    </row>
    <row r="231" spans="1:30" x14ac:dyDescent="0.5">
      <c r="A231" s="7"/>
      <c r="B231" s="329"/>
      <c r="C231" s="428"/>
      <c r="D231" s="329"/>
      <c r="E231" s="617"/>
      <c r="F231" s="369"/>
      <c r="G231" s="151"/>
      <c r="H231" s="151"/>
      <c r="I231" s="151"/>
      <c r="J231" s="151"/>
      <c r="K231" s="151"/>
      <c r="L231" s="151"/>
      <c r="M231" s="151"/>
      <c r="N231" s="151"/>
      <c r="O231" s="151"/>
      <c r="P231" s="151"/>
      <c r="Q231" s="151"/>
      <c r="R231" s="7"/>
      <c r="S231" s="7"/>
      <c r="T231" s="86"/>
      <c r="U231" s="86"/>
      <c r="V231" s="86"/>
      <c r="W231" s="86"/>
      <c r="X231" s="86"/>
      <c r="Y231" s="86"/>
      <c r="Z231" s="7"/>
      <c r="AA231" s="7"/>
      <c r="AB231" s="7"/>
      <c r="AC231" s="7"/>
      <c r="AD231" s="7"/>
    </row>
    <row r="232" spans="1:30" x14ac:dyDescent="0.5">
      <c r="A232" s="7"/>
      <c r="B232" s="329"/>
      <c r="C232" s="428"/>
      <c r="D232" s="329"/>
      <c r="E232" s="617"/>
      <c r="F232" s="369"/>
      <c r="G232" s="151"/>
      <c r="H232" s="151"/>
      <c r="I232" s="151"/>
      <c r="J232" s="151"/>
      <c r="K232" s="151"/>
      <c r="L232" s="151"/>
      <c r="M232" s="151"/>
      <c r="N232" s="151"/>
      <c r="O232" s="151"/>
      <c r="P232" s="151"/>
      <c r="Q232" s="151"/>
      <c r="R232" s="7"/>
      <c r="S232" s="7"/>
      <c r="T232" s="86"/>
      <c r="U232" s="86"/>
      <c r="V232" s="86"/>
      <c r="W232" s="86"/>
      <c r="X232" s="86"/>
      <c r="Y232" s="86"/>
      <c r="Z232" s="7"/>
      <c r="AA232" s="7"/>
      <c r="AB232" s="7"/>
      <c r="AC232" s="7"/>
      <c r="AD232" s="7"/>
    </row>
    <row r="233" spans="1:30" x14ac:dyDescent="0.5">
      <c r="A233" s="7"/>
      <c r="B233" s="329"/>
      <c r="C233" s="428"/>
      <c r="D233" s="329"/>
      <c r="E233" s="617"/>
      <c r="F233" s="369"/>
      <c r="G233" s="151"/>
      <c r="H233" s="151"/>
      <c r="I233" s="151"/>
      <c r="J233" s="151"/>
      <c r="K233" s="151"/>
      <c r="L233" s="151"/>
      <c r="M233" s="151"/>
      <c r="N233" s="151"/>
      <c r="O233" s="151"/>
      <c r="P233" s="151"/>
      <c r="Q233" s="151"/>
      <c r="R233" s="7"/>
      <c r="S233" s="7"/>
      <c r="T233" s="86"/>
      <c r="U233" s="86"/>
      <c r="V233" s="86"/>
      <c r="W233" s="86"/>
      <c r="X233" s="86"/>
      <c r="Y233" s="86"/>
      <c r="Z233" s="7"/>
      <c r="AA233" s="7"/>
      <c r="AB233" s="7"/>
      <c r="AC233" s="7"/>
      <c r="AD233" s="7"/>
    </row>
    <row r="234" spans="1:30" x14ac:dyDescent="0.5">
      <c r="A234" s="7"/>
      <c r="B234" s="329"/>
      <c r="C234" s="428"/>
      <c r="D234" s="329"/>
      <c r="E234" s="617"/>
      <c r="F234" s="369"/>
      <c r="G234" s="151"/>
      <c r="H234" s="151"/>
      <c r="I234" s="151"/>
      <c r="J234" s="151"/>
      <c r="K234" s="151"/>
      <c r="L234" s="151"/>
      <c r="M234" s="151"/>
      <c r="N234" s="151"/>
      <c r="O234" s="151"/>
      <c r="P234" s="151"/>
      <c r="Q234" s="151"/>
      <c r="R234" s="7"/>
      <c r="S234" s="7"/>
      <c r="T234" s="86"/>
      <c r="U234" s="86"/>
      <c r="V234" s="86"/>
      <c r="W234" s="86"/>
      <c r="X234" s="86"/>
      <c r="Y234" s="86"/>
      <c r="Z234" s="7"/>
      <c r="AA234" s="7"/>
      <c r="AB234" s="7"/>
      <c r="AC234" s="7"/>
      <c r="AD234" s="7"/>
    </row>
    <row r="235" spans="1:30" x14ac:dyDescent="0.5">
      <c r="A235" s="7"/>
      <c r="B235" s="329"/>
      <c r="C235" s="428"/>
      <c r="D235" s="329"/>
      <c r="E235" s="617"/>
      <c r="F235" s="369"/>
      <c r="G235" s="151"/>
      <c r="H235" s="151"/>
      <c r="I235" s="151"/>
      <c r="J235" s="151"/>
      <c r="K235" s="151"/>
      <c r="L235" s="151"/>
      <c r="M235" s="151"/>
      <c r="N235" s="151"/>
      <c r="O235" s="151"/>
      <c r="P235" s="151"/>
      <c r="Q235" s="151"/>
      <c r="R235" s="7"/>
      <c r="S235" s="7"/>
      <c r="T235" s="86"/>
      <c r="U235" s="86"/>
      <c r="V235" s="86"/>
      <c r="W235" s="86"/>
      <c r="X235" s="86"/>
      <c r="Y235" s="86"/>
      <c r="Z235" s="7"/>
      <c r="AA235" s="7"/>
      <c r="AB235" s="7"/>
      <c r="AC235" s="7"/>
      <c r="AD235" s="7"/>
    </row>
    <row r="236" spans="1:30" x14ac:dyDescent="0.5">
      <c r="A236" s="7"/>
      <c r="B236" s="329"/>
      <c r="C236" s="428"/>
      <c r="D236" s="329"/>
      <c r="E236" s="617"/>
      <c r="F236" s="369"/>
      <c r="G236" s="151"/>
      <c r="H236" s="151"/>
      <c r="I236" s="151"/>
      <c r="J236" s="151"/>
      <c r="K236" s="151"/>
      <c r="L236" s="151"/>
      <c r="M236" s="151"/>
      <c r="N236" s="151"/>
      <c r="O236" s="151"/>
      <c r="P236" s="151"/>
      <c r="Q236" s="151"/>
      <c r="R236" s="7"/>
      <c r="S236" s="7"/>
      <c r="T236" s="86"/>
      <c r="U236" s="86"/>
      <c r="V236" s="86"/>
      <c r="W236" s="86"/>
      <c r="X236" s="86"/>
      <c r="Y236" s="86"/>
      <c r="Z236" s="7"/>
      <c r="AA236" s="7"/>
      <c r="AB236" s="7"/>
      <c r="AC236" s="7"/>
      <c r="AD236" s="7"/>
    </row>
    <row r="237" spans="1:30" x14ac:dyDescent="0.5">
      <c r="A237" s="7"/>
      <c r="B237" s="329"/>
      <c r="C237" s="428"/>
      <c r="D237" s="329"/>
      <c r="E237" s="617"/>
      <c r="F237" s="369"/>
      <c r="G237" s="151"/>
      <c r="H237" s="151"/>
      <c r="I237" s="151"/>
      <c r="J237" s="151"/>
      <c r="K237" s="151"/>
      <c r="L237" s="151"/>
      <c r="M237" s="151"/>
      <c r="N237" s="151"/>
      <c r="O237" s="151"/>
      <c r="P237" s="151"/>
      <c r="Q237" s="151"/>
      <c r="R237" s="7"/>
      <c r="S237" s="7"/>
      <c r="T237" s="86"/>
      <c r="U237" s="86"/>
      <c r="V237" s="86"/>
      <c r="W237" s="86"/>
      <c r="X237" s="86"/>
      <c r="Y237" s="86"/>
      <c r="Z237" s="7"/>
      <c r="AA237" s="7"/>
      <c r="AB237" s="7"/>
      <c r="AC237" s="7"/>
      <c r="AD237" s="7"/>
    </row>
    <row r="238" spans="1:30" x14ac:dyDescent="0.5">
      <c r="A238" s="7"/>
      <c r="B238" s="329"/>
      <c r="C238" s="428"/>
      <c r="D238" s="329"/>
      <c r="E238" s="617"/>
      <c r="F238" s="369"/>
      <c r="G238" s="151"/>
      <c r="H238" s="151"/>
      <c r="I238" s="151"/>
      <c r="J238" s="151"/>
      <c r="K238" s="151"/>
      <c r="L238" s="151"/>
      <c r="M238" s="151"/>
      <c r="N238" s="151"/>
      <c r="O238" s="151"/>
      <c r="P238" s="151"/>
      <c r="Q238" s="151"/>
      <c r="R238" s="7"/>
      <c r="S238" s="7"/>
      <c r="T238" s="86"/>
      <c r="U238" s="86"/>
      <c r="V238" s="86"/>
      <c r="W238" s="86"/>
      <c r="X238" s="86"/>
      <c r="Y238" s="86"/>
      <c r="Z238" s="7"/>
      <c r="AA238" s="7"/>
      <c r="AB238" s="7"/>
      <c r="AC238" s="7"/>
      <c r="AD238" s="7"/>
    </row>
    <row r="239" spans="1:30" x14ac:dyDescent="0.5">
      <c r="A239" s="7"/>
      <c r="B239" s="329"/>
      <c r="C239" s="428"/>
      <c r="D239" s="329"/>
      <c r="E239" s="617"/>
      <c r="F239" s="369"/>
      <c r="G239" s="151"/>
      <c r="H239" s="151"/>
      <c r="I239" s="151"/>
      <c r="J239" s="151"/>
      <c r="K239" s="151"/>
      <c r="L239" s="151"/>
      <c r="M239" s="151"/>
      <c r="N239" s="151"/>
      <c r="O239" s="151"/>
      <c r="P239" s="151"/>
      <c r="Q239" s="151"/>
      <c r="R239" s="7"/>
      <c r="S239" s="7"/>
      <c r="T239" s="86"/>
      <c r="U239" s="86"/>
      <c r="V239" s="86"/>
      <c r="W239" s="86"/>
      <c r="X239" s="86"/>
      <c r="Y239" s="86"/>
      <c r="Z239" s="7"/>
      <c r="AA239" s="7"/>
      <c r="AB239" s="7"/>
      <c r="AC239" s="7"/>
      <c r="AD239" s="7"/>
    </row>
    <row r="240" spans="1:30" x14ac:dyDescent="0.5">
      <c r="A240" s="7"/>
      <c r="B240" s="329"/>
      <c r="C240" s="428"/>
      <c r="D240" s="329"/>
      <c r="E240" s="617"/>
      <c r="F240" s="369"/>
      <c r="G240" s="151"/>
      <c r="H240" s="151"/>
      <c r="I240" s="151"/>
      <c r="J240" s="151"/>
      <c r="K240" s="151"/>
      <c r="L240" s="151"/>
      <c r="M240" s="151"/>
      <c r="N240" s="151"/>
      <c r="O240" s="151"/>
      <c r="P240" s="151"/>
      <c r="Q240" s="151"/>
      <c r="R240" s="7"/>
      <c r="S240" s="7"/>
      <c r="T240" s="86"/>
      <c r="U240" s="86"/>
      <c r="V240" s="86"/>
      <c r="W240" s="86"/>
      <c r="X240" s="86"/>
      <c r="Y240" s="86"/>
      <c r="Z240" s="7"/>
      <c r="AA240" s="7"/>
      <c r="AB240" s="7"/>
      <c r="AC240" s="7"/>
      <c r="AD240" s="7"/>
    </row>
    <row r="241" spans="1:30" x14ac:dyDescent="0.5">
      <c r="A241" s="7"/>
      <c r="B241" s="329"/>
      <c r="C241" s="428"/>
      <c r="D241" s="329"/>
      <c r="E241" s="617"/>
      <c r="F241" s="369"/>
      <c r="G241" s="151"/>
      <c r="H241" s="151"/>
      <c r="I241" s="151"/>
      <c r="J241" s="151"/>
      <c r="K241" s="151"/>
      <c r="L241" s="151"/>
      <c r="M241" s="151"/>
      <c r="N241" s="151"/>
      <c r="O241" s="151"/>
      <c r="P241" s="151"/>
      <c r="Q241" s="151"/>
      <c r="R241" s="7"/>
      <c r="S241" s="7"/>
      <c r="T241" s="86"/>
      <c r="U241" s="86"/>
      <c r="V241" s="86"/>
      <c r="W241" s="86"/>
      <c r="X241" s="86"/>
      <c r="Y241" s="86"/>
      <c r="Z241" s="7"/>
      <c r="AA241" s="7"/>
      <c r="AB241" s="7"/>
      <c r="AC241" s="7"/>
      <c r="AD241" s="7"/>
    </row>
    <row r="242" spans="1:30" x14ac:dyDescent="0.5">
      <c r="A242" s="7"/>
      <c r="B242" s="329"/>
      <c r="C242" s="428"/>
      <c r="D242" s="329"/>
      <c r="E242" s="617"/>
      <c r="F242" s="369"/>
      <c r="G242" s="151"/>
      <c r="H242" s="151"/>
      <c r="I242" s="151"/>
      <c r="J242" s="151"/>
      <c r="K242" s="151"/>
      <c r="L242" s="151"/>
      <c r="M242" s="151"/>
      <c r="N242" s="151"/>
      <c r="O242" s="151"/>
      <c r="P242" s="151"/>
      <c r="Q242" s="151"/>
      <c r="R242" s="7"/>
      <c r="S242" s="7"/>
      <c r="T242" s="86"/>
      <c r="U242" s="86"/>
      <c r="V242" s="86"/>
      <c r="W242" s="86"/>
      <c r="X242" s="86"/>
      <c r="Y242" s="86"/>
      <c r="Z242" s="7"/>
      <c r="AA242" s="7"/>
      <c r="AB242" s="7"/>
      <c r="AC242" s="7"/>
      <c r="AD242" s="7"/>
    </row>
    <row r="243" spans="1:30" x14ac:dyDescent="0.5">
      <c r="A243" s="7"/>
      <c r="B243" s="329"/>
      <c r="C243" s="428"/>
      <c r="D243" s="329"/>
      <c r="E243" s="617"/>
      <c r="F243" s="369"/>
      <c r="G243" s="151"/>
      <c r="H243" s="151"/>
      <c r="I243" s="151"/>
      <c r="J243" s="151"/>
      <c r="K243" s="151"/>
      <c r="L243" s="151"/>
      <c r="M243" s="151"/>
      <c r="N243" s="151"/>
      <c r="O243" s="151"/>
      <c r="P243" s="151"/>
      <c r="Q243" s="151"/>
      <c r="R243" s="7"/>
      <c r="S243" s="7"/>
      <c r="T243" s="86"/>
      <c r="U243" s="86"/>
      <c r="V243" s="86"/>
      <c r="W243" s="86"/>
      <c r="X243" s="86"/>
      <c r="Y243" s="86"/>
      <c r="Z243" s="7"/>
      <c r="AA243" s="7"/>
      <c r="AB243" s="7"/>
      <c r="AC243" s="7"/>
      <c r="AD243" s="7"/>
    </row>
    <row r="244" spans="1:30" x14ac:dyDescent="0.5">
      <c r="A244" s="7"/>
      <c r="B244" s="329"/>
      <c r="C244" s="428"/>
      <c r="D244" s="329"/>
      <c r="E244" s="617"/>
      <c r="F244" s="369"/>
      <c r="G244" s="151"/>
      <c r="H244" s="151"/>
      <c r="I244" s="151"/>
      <c r="J244" s="151"/>
      <c r="K244" s="151"/>
      <c r="L244" s="151"/>
      <c r="M244" s="151"/>
      <c r="N244" s="151"/>
      <c r="O244" s="151"/>
      <c r="P244" s="151"/>
      <c r="Q244" s="151"/>
      <c r="R244" s="7"/>
      <c r="S244" s="7"/>
      <c r="T244" s="86"/>
      <c r="U244" s="86"/>
      <c r="V244" s="86"/>
      <c r="W244" s="86"/>
      <c r="X244" s="86"/>
      <c r="Y244" s="86"/>
      <c r="Z244" s="7"/>
      <c r="AA244" s="7"/>
      <c r="AB244" s="7"/>
      <c r="AC244" s="7"/>
      <c r="AD244" s="7"/>
    </row>
    <row r="245" spans="1:30" x14ac:dyDescent="0.5">
      <c r="A245" s="7"/>
      <c r="B245" s="329"/>
      <c r="C245" s="428"/>
      <c r="D245" s="329"/>
      <c r="E245" s="617"/>
      <c r="F245" s="369"/>
      <c r="G245" s="151"/>
      <c r="H245" s="151"/>
      <c r="I245" s="151"/>
      <c r="J245" s="151"/>
      <c r="K245" s="151"/>
      <c r="L245" s="151"/>
      <c r="M245" s="151"/>
      <c r="N245" s="151"/>
      <c r="O245" s="151"/>
      <c r="P245" s="151"/>
      <c r="Q245" s="151"/>
      <c r="R245" s="7"/>
      <c r="S245" s="7"/>
      <c r="T245" s="86"/>
      <c r="U245" s="86"/>
      <c r="V245" s="86"/>
      <c r="W245" s="86"/>
      <c r="X245" s="86"/>
      <c r="Y245" s="86"/>
      <c r="Z245" s="7"/>
      <c r="AA245" s="7"/>
      <c r="AB245" s="7"/>
      <c r="AC245" s="7"/>
      <c r="AD245" s="7"/>
    </row>
    <row r="246" spans="1:30" x14ac:dyDescent="0.5">
      <c r="A246" s="7"/>
      <c r="B246" s="329"/>
      <c r="C246" s="428"/>
      <c r="D246" s="329"/>
      <c r="E246" s="617"/>
      <c r="F246" s="369"/>
      <c r="G246" s="151"/>
      <c r="H246" s="151"/>
      <c r="I246" s="151"/>
      <c r="J246" s="151"/>
      <c r="K246" s="151"/>
      <c r="L246" s="151"/>
      <c r="M246" s="151"/>
      <c r="N246" s="151"/>
      <c r="O246" s="151"/>
      <c r="P246" s="151"/>
      <c r="Q246" s="151"/>
      <c r="R246" s="7"/>
      <c r="S246" s="7"/>
      <c r="T246" s="86"/>
      <c r="U246" s="86"/>
      <c r="V246" s="86"/>
      <c r="W246" s="86"/>
      <c r="X246" s="86"/>
      <c r="Y246" s="86"/>
      <c r="Z246" s="7"/>
      <c r="AA246" s="7"/>
      <c r="AB246" s="7"/>
      <c r="AC246" s="7"/>
      <c r="AD246" s="7"/>
    </row>
    <row r="247" spans="1:30" x14ac:dyDescent="0.5">
      <c r="A247" s="7"/>
      <c r="B247" s="329"/>
      <c r="C247" s="428"/>
      <c r="D247" s="329"/>
      <c r="E247" s="617"/>
      <c r="F247" s="369"/>
      <c r="G247" s="151"/>
      <c r="H247" s="151"/>
      <c r="I247" s="151"/>
      <c r="J247" s="151"/>
      <c r="K247" s="151"/>
      <c r="L247" s="151"/>
      <c r="M247" s="151"/>
      <c r="N247" s="151"/>
      <c r="O247" s="151"/>
      <c r="P247" s="151"/>
      <c r="Q247" s="151"/>
      <c r="R247" s="7"/>
      <c r="S247" s="7"/>
      <c r="T247" s="86"/>
      <c r="U247" s="86"/>
      <c r="V247" s="86"/>
      <c r="W247" s="86"/>
      <c r="X247" s="86"/>
      <c r="Y247" s="86"/>
      <c r="Z247" s="7"/>
      <c r="AA247" s="7"/>
      <c r="AB247" s="7"/>
      <c r="AC247" s="7"/>
      <c r="AD247" s="7"/>
    </row>
    <row r="248" spans="1:30" x14ac:dyDescent="0.5">
      <c r="A248" s="7"/>
      <c r="B248" s="329"/>
      <c r="C248" s="428"/>
      <c r="D248" s="329"/>
      <c r="E248" s="617"/>
      <c r="F248" s="369"/>
      <c r="G248" s="151"/>
      <c r="H248" s="151"/>
      <c r="I248" s="151"/>
      <c r="J248" s="151"/>
      <c r="K248" s="151"/>
      <c r="L248" s="151"/>
      <c r="M248" s="151"/>
      <c r="N248" s="151"/>
      <c r="O248" s="151"/>
      <c r="P248" s="151"/>
      <c r="Q248" s="151"/>
      <c r="R248" s="7"/>
      <c r="S248" s="7"/>
      <c r="T248" s="86"/>
      <c r="U248" s="86"/>
      <c r="V248" s="86"/>
      <c r="W248" s="86"/>
      <c r="X248" s="86"/>
      <c r="Y248" s="86"/>
      <c r="Z248" s="7"/>
      <c r="AA248" s="7"/>
      <c r="AB248" s="7"/>
      <c r="AC248" s="7"/>
      <c r="AD248" s="7"/>
    </row>
    <row r="249" spans="1:30" x14ac:dyDescent="0.5">
      <c r="A249" s="7"/>
      <c r="B249" s="329"/>
      <c r="C249" s="428"/>
      <c r="D249" s="329"/>
      <c r="E249" s="617"/>
      <c r="F249" s="369"/>
      <c r="G249" s="151"/>
      <c r="H249" s="151"/>
      <c r="I249" s="151"/>
      <c r="J249" s="151"/>
      <c r="K249" s="151"/>
      <c r="L249" s="151"/>
      <c r="M249" s="151"/>
      <c r="N249" s="151"/>
      <c r="O249" s="151"/>
      <c r="P249" s="151"/>
      <c r="Q249" s="151"/>
      <c r="R249" s="7"/>
      <c r="S249" s="7"/>
      <c r="T249" s="86"/>
      <c r="U249" s="86"/>
      <c r="V249" s="86"/>
      <c r="W249" s="86"/>
      <c r="X249" s="86"/>
      <c r="Y249" s="86"/>
      <c r="Z249" s="7"/>
      <c r="AA249" s="7"/>
      <c r="AB249" s="7"/>
      <c r="AC249" s="7"/>
      <c r="AD249" s="7"/>
    </row>
    <row r="250" spans="1:30" x14ac:dyDescent="0.5">
      <c r="A250" s="7"/>
      <c r="B250" s="329"/>
      <c r="C250" s="428"/>
      <c r="D250" s="329"/>
      <c r="E250" s="617"/>
      <c r="F250" s="369"/>
      <c r="G250" s="151"/>
      <c r="H250" s="151"/>
      <c r="I250" s="151"/>
      <c r="J250" s="151"/>
      <c r="K250" s="151"/>
      <c r="L250" s="151"/>
      <c r="M250" s="151"/>
      <c r="N250" s="151"/>
      <c r="O250" s="151"/>
      <c r="P250" s="151"/>
      <c r="Q250" s="151"/>
      <c r="R250" s="7"/>
      <c r="S250" s="7"/>
      <c r="T250" s="86"/>
      <c r="U250" s="86"/>
      <c r="V250" s="86"/>
      <c r="W250" s="86"/>
      <c r="X250" s="86"/>
      <c r="Y250" s="86"/>
      <c r="Z250" s="7"/>
      <c r="AA250" s="7"/>
      <c r="AB250" s="7"/>
      <c r="AC250" s="7"/>
      <c r="AD250" s="7"/>
    </row>
    <row r="251" spans="1:30" x14ac:dyDescent="0.5">
      <c r="A251" s="7"/>
      <c r="B251" s="329"/>
      <c r="C251" s="428"/>
      <c r="D251" s="329"/>
      <c r="E251" s="617"/>
      <c r="F251" s="369"/>
      <c r="G251" s="151"/>
      <c r="H251" s="151"/>
      <c r="I251" s="151"/>
      <c r="J251" s="151"/>
      <c r="K251" s="151"/>
      <c r="L251" s="151"/>
      <c r="M251" s="151"/>
      <c r="N251" s="151"/>
      <c r="O251" s="151"/>
      <c r="P251" s="151"/>
      <c r="Q251" s="151"/>
      <c r="R251" s="7"/>
      <c r="S251" s="7"/>
      <c r="T251" s="86"/>
      <c r="U251" s="86"/>
      <c r="V251" s="86"/>
      <c r="W251" s="86"/>
      <c r="X251" s="86"/>
      <c r="Y251" s="86"/>
      <c r="Z251" s="7"/>
      <c r="AA251" s="7"/>
      <c r="AB251" s="7"/>
      <c r="AC251" s="7"/>
      <c r="AD251" s="7"/>
    </row>
    <row r="252" spans="1:30" x14ac:dyDescent="0.5">
      <c r="A252" s="7"/>
      <c r="B252" s="329"/>
      <c r="C252" s="428"/>
      <c r="D252" s="329"/>
      <c r="E252" s="617"/>
      <c r="F252" s="369"/>
      <c r="G252" s="151"/>
      <c r="H252" s="151"/>
      <c r="I252" s="151"/>
      <c r="J252" s="151"/>
      <c r="K252" s="151"/>
      <c r="L252" s="151"/>
      <c r="M252" s="151"/>
      <c r="N252" s="151"/>
      <c r="O252" s="151"/>
      <c r="P252" s="151"/>
      <c r="Q252" s="151"/>
      <c r="R252" s="7"/>
      <c r="S252" s="7"/>
      <c r="T252" s="86"/>
      <c r="U252" s="86"/>
      <c r="V252" s="86"/>
      <c r="W252" s="86"/>
      <c r="X252" s="86"/>
      <c r="Y252" s="86"/>
      <c r="Z252" s="7"/>
      <c r="AA252" s="7"/>
      <c r="AB252" s="7"/>
      <c r="AC252" s="7"/>
      <c r="AD252" s="7"/>
    </row>
    <row r="253" spans="1:30" x14ac:dyDescent="0.5">
      <c r="A253" s="7"/>
      <c r="B253" s="7"/>
      <c r="C253" s="151"/>
      <c r="D253" s="151"/>
      <c r="E253" s="151"/>
      <c r="F253" s="151"/>
      <c r="G253" s="151"/>
      <c r="H253" s="151"/>
      <c r="I253" s="151"/>
      <c r="J253" s="151"/>
      <c r="K253" s="151"/>
      <c r="L253" s="151"/>
      <c r="M253" s="151"/>
      <c r="N253" s="151"/>
      <c r="O253" s="151"/>
      <c r="P253" s="151"/>
      <c r="Q253" s="151"/>
      <c r="R253" s="7"/>
      <c r="S253" s="7"/>
      <c r="T253" s="86"/>
      <c r="U253" s="86"/>
      <c r="V253" s="86"/>
      <c r="W253" s="86"/>
      <c r="X253" s="86"/>
      <c r="Y253" s="86"/>
      <c r="Z253" s="7"/>
      <c r="AA253" s="7"/>
      <c r="AB253" s="7"/>
      <c r="AC253" s="7"/>
      <c r="AD253" s="7"/>
    </row>
    <row r="254" spans="1:30" x14ac:dyDescent="0.5">
      <c r="A254" s="7"/>
      <c r="B254" s="7"/>
      <c r="C254" s="151"/>
      <c r="D254" s="151"/>
      <c r="E254" s="151"/>
      <c r="F254" s="151"/>
      <c r="G254" s="151"/>
      <c r="H254" s="151"/>
      <c r="I254" s="151"/>
      <c r="J254" s="151"/>
      <c r="K254" s="151"/>
      <c r="L254" s="151"/>
      <c r="M254" s="151"/>
      <c r="N254" s="151"/>
      <c r="O254" s="151"/>
      <c r="P254" s="151"/>
      <c r="Q254" s="151"/>
      <c r="R254" s="7"/>
      <c r="S254" s="7"/>
      <c r="T254" s="86"/>
      <c r="U254" s="86"/>
      <c r="V254" s="86"/>
      <c r="W254" s="86"/>
      <c r="X254" s="86"/>
      <c r="Y254" s="86"/>
      <c r="Z254" s="7"/>
      <c r="AA254" s="7"/>
      <c r="AB254" s="7"/>
      <c r="AC254" s="7"/>
      <c r="AD254" s="7"/>
    </row>
    <row r="255" spans="1:30" x14ac:dyDescent="0.5">
      <c r="A255" s="7"/>
      <c r="B255" s="7"/>
      <c r="C255" s="151"/>
      <c r="D255" s="151"/>
      <c r="E255" s="151"/>
      <c r="F255" s="151"/>
      <c r="G255" s="151"/>
      <c r="H255" s="151"/>
      <c r="I255" s="151"/>
      <c r="J255" s="151"/>
      <c r="K255" s="151"/>
      <c r="L255" s="151"/>
      <c r="M255" s="151"/>
      <c r="N255" s="151"/>
      <c r="O255" s="151"/>
      <c r="P255" s="151"/>
      <c r="Q255" s="151"/>
      <c r="R255" s="7"/>
      <c r="S255" s="7"/>
      <c r="T255" s="86"/>
      <c r="U255" s="86"/>
      <c r="V255" s="86"/>
      <c r="W255" s="86"/>
      <c r="X255" s="86"/>
      <c r="Y255" s="86"/>
      <c r="Z255" s="7"/>
      <c r="AA255" s="7"/>
      <c r="AB255" s="7"/>
      <c r="AC255" s="7"/>
      <c r="AD255" s="7"/>
    </row>
    <row r="256" spans="1:30" x14ac:dyDescent="0.5">
      <c r="A256" s="7"/>
      <c r="B256" s="7"/>
      <c r="C256" s="151"/>
      <c r="D256" s="151"/>
      <c r="E256" s="151"/>
      <c r="F256" s="151"/>
      <c r="G256" s="151"/>
      <c r="H256" s="151"/>
      <c r="I256" s="151"/>
      <c r="J256" s="151"/>
      <c r="K256" s="151"/>
      <c r="L256" s="151"/>
      <c r="M256" s="151"/>
      <c r="N256" s="151"/>
      <c r="O256" s="151"/>
      <c r="P256" s="151"/>
      <c r="Q256" s="151"/>
      <c r="R256" s="7"/>
      <c r="S256" s="7"/>
      <c r="T256" s="86"/>
      <c r="U256" s="86"/>
      <c r="V256" s="86"/>
      <c r="W256" s="86"/>
      <c r="X256" s="86"/>
      <c r="Y256" s="86"/>
      <c r="Z256" s="7"/>
      <c r="AA256" s="7"/>
      <c r="AB256" s="7"/>
      <c r="AC256" s="7"/>
      <c r="AD256" s="7"/>
    </row>
    <row r="257" spans="1:30" x14ac:dyDescent="0.5">
      <c r="A257" s="7"/>
      <c r="B257" s="7"/>
      <c r="C257" s="151"/>
      <c r="D257" s="151"/>
      <c r="E257" s="151"/>
      <c r="F257" s="151"/>
      <c r="G257" s="151"/>
      <c r="H257" s="151"/>
      <c r="I257" s="151"/>
      <c r="J257" s="151"/>
      <c r="K257" s="151"/>
      <c r="L257" s="151"/>
      <c r="M257" s="151"/>
      <c r="N257" s="151"/>
      <c r="O257" s="151"/>
      <c r="P257" s="151"/>
      <c r="Q257" s="151"/>
      <c r="R257" s="7"/>
      <c r="S257" s="7"/>
      <c r="T257" s="86"/>
      <c r="U257" s="86"/>
      <c r="V257" s="86"/>
      <c r="W257" s="86"/>
      <c r="X257" s="86"/>
      <c r="Y257" s="86"/>
      <c r="Z257" s="7"/>
      <c r="AA257" s="7"/>
      <c r="AB257" s="7"/>
      <c r="AC257" s="7"/>
      <c r="AD257" s="7"/>
    </row>
    <row r="258" spans="1:30" x14ac:dyDescent="0.5">
      <c r="A258" s="7"/>
      <c r="B258" s="7"/>
      <c r="C258" s="151"/>
      <c r="D258" s="151"/>
      <c r="E258" s="151"/>
      <c r="F258" s="151"/>
      <c r="G258" s="151"/>
      <c r="H258" s="151"/>
      <c r="I258" s="151"/>
      <c r="J258" s="151"/>
      <c r="K258" s="151"/>
      <c r="L258" s="151"/>
      <c r="M258" s="151"/>
      <c r="N258" s="151"/>
      <c r="O258" s="151"/>
      <c r="P258" s="151"/>
      <c r="Q258" s="151"/>
      <c r="R258" s="7"/>
      <c r="S258" s="7"/>
      <c r="T258" s="86"/>
      <c r="U258" s="86"/>
      <c r="V258" s="86"/>
      <c r="W258" s="86"/>
      <c r="X258" s="86"/>
      <c r="Y258" s="86"/>
      <c r="Z258" s="7"/>
      <c r="AA258" s="7"/>
      <c r="AB258" s="7"/>
      <c r="AC258" s="7"/>
      <c r="AD258" s="7"/>
    </row>
    <row r="259" spans="1:30" x14ac:dyDescent="0.5">
      <c r="A259" s="7"/>
      <c r="B259" s="7"/>
      <c r="C259" s="151"/>
      <c r="D259" s="151"/>
      <c r="E259" s="151"/>
      <c r="F259" s="151"/>
      <c r="G259" s="151"/>
      <c r="H259" s="151"/>
      <c r="I259" s="151"/>
      <c r="J259" s="151"/>
      <c r="K259" s="151"/>
      <c r="L259" s="151"/>
      <c r="M259" s="151"/>
      <c r="N259" s="151"/>
      <c r="O259" s="151"/>
      <c r="P259" s="151"/>
      <c r="Q259" s="151"/>
      <c r="R259" s="7"/>
      <c r="S259" s="7"/>
      <c r="T259" s="86"/>
      <c r="U259" s="86"/>
      <c r="V259" s="86"/>
      <c r="W259" s="86"/>
      <c r="X259" s="86"/>
      <c r="Y259" s="86"/>
      <c r="Z259" s="7"/>
      <c r="AA259" s="7"/>
      <c r="AB259" s="7"/>
      <c r="AC259" s="7"/>
      <c r="AD259" s="7"/>
    </row>
    <row r="260" spans="1:30" x14ac:dyDescent="0.5">
      <c r="A260" s="7"/>
      <c r="B260" s="7"/>
      <c r="C260" s="151"/>
      <c r="D260" s="151"/>
      <c r="E260" s="151"/>
      <c r="F260" s="151"/>
      <c r="G260" s="151"/>
      <c r="H260" s="151"/>
      <c r="I260" s="151"/>
      <c r="J260" s="151"/>
      <c r="K260" s="151"/>
      <c r="L260" s="151"/>
      <c r="M260" s="151"/>
      <c r="N260" s="151"/>
      <c r="O260" s="151"/>
      <c r="P260" s="151"/>
      <c r="Q260" s="151"/>
      <c r="R260" s="7"/>
      <c r="S260" s="7"/>
      <c r="T260" s="86"/>
      <c r="U260" s="86"/>
      <c r="V260" s="86"/>
      <c r="W260" s="86"/>
      <c r="X260" s="86"/>
      <c r="Y260" s="86"/>
      <c r="Z260" s="7"/>
      <c r="AA260" s="7"/>
      <c r="AB260" s="7"/>
      <c r="AC260" s="7"/>
      <c r="AD260" s="7"/>
    </row>
    <row r="261" spans="1:30" x14ac:dyDescent="0.5">
      <c r="A261" s="7"/>
      <c r="B261" s="7"/>
      <c r="C261" s="151"/>
      <c r="D261" s="151"/>
      <c r="E261" s="151"/>
      <c r="F261" s="151"/>
      <c r="G261" s="151"/>
      <c r="H261" s="151"/>
      <c r="I261" s="151"/>
      <c r="J261" s="151"/>
      <c r="K261" s="151"/>
      <c r="L261" s="151"/>
      <c r="M261" s="151"/>
      <c r="N261" s="151"/>
      <c r="O261" s="151"/>
      <c r="P261" s="151"/>
      <c r="Q261" s="151"/>
      <c r="R261" s="7"/>
      <c r="S261" s="7"/>
      <c r="T261" s="86"/>
      <c r="U261" s="86"/>
      <c r="V261" s="86"/>
      <c r="W261" s="86"/>
      <c r="X261" s="86"/>
      <c r="Y261" s="86"/>
      <c r="Z261" s="7"/>
      <c r="AA261" s="7"/>
      <c r="AB261" s="7"/>
      <c r="AC261" s="7"/>
      <c r="AD261" s="7"/>
    </row>
    <row r="262" spans="1:30" x14ac:dyDescent="0.5">
      <c r="A262" s="7"/>
      <c r="B262" s="7"/>
      <c r="C262" s="151"/>
      <c r="D262" s="151"/>
      <c r="E262" s="151"/>
      <c r="F262" s="151"/>
      <c r="G262" s="151"/>
      <c r="H262" s="151"/>
      <c r="I262" s="151"/>
      <c r="J262" s="151"/>
      <c r="K262" s="151"/>
      <c r="L262" s="151"/>
      <c r="M262" s="151"/>
      <c r="N262" s="151"/>
      <c r="O262" s="151"/>
      <c r="P262" s="151"/>
      <c r="Q262" s="151"/>
      <c r="R262" s="7"/>
      <c r="S262" s="7"/>
      <c r="T262" s="86"/>
      <c r="U262" s="86"/>
      <c r="V262" s="86"/>
      <c r="W262" s="86"/>
      <c r="X262" s="86"/>
      <c r="Y262" s="86"/>
      <c r="Z262" s="7"/>
      <c r="AA262" s="7"/>
      <c r="AB262" s="7"/>
      <c r="AC262" s="7"/>
      <c r="AD262" s="7"/>
    </row>
    <row r="263" spans="1:30" x14ac:dyDescent="0.5">
      <c r="A263" s="7"/>
      <c r="B263" s="7"/>
      <c r="C263" s="151"/>
      <c r="D263" s="151"/>
      <c r="E263" s="151"/>
      <c r="F263" s="151"/>
      <c r="G263" s="151"/>
      <c r="H263" s="151"/>
      <c r="I263" s="151"/>
      <c r="J263" s="151"/>
      <c r="K263" s="151"/>
      <c r="L263" s="151"/>
      <c r="M263" s="151"/>
      <c r="N263" s="151"/>
      <c r="O263" s="151"/>
      <c r="P263" s="151"/>
      <c r="Q263" s="151"/>
      <c r="R263" s="7"/>
      <c r="S263" s="7"/>
      <c r="T263" s="86"/>
      <c r="U263" s="86"/>
      <c r="V263" s="86"/>
      <c r="W263" s="86"/>
      <c r="X263" s="86"/>
      <c r="Y263" s="86"/>
      <c r="Z263" s="7"/>
      <c r="AA263" s="7"/>
      <c r="AB263" s="7"/>
      <c r="AC263" s="7"/>
      <c r="AD263" s="7"/>
    </row>
  </sheetData>
  <sheetProtection sheet="1" formatColumns="0" formatRows="0" selectLockedCells="1"/>
  <mergeCells count="8">
    <mergeCell ref="A1:R1"/>
    <mergeCell ref="E31:E32"/>
    <mergeCell ref="D31:D32"/>
    <mergeCell ref="C31:C32"/>
    <mergeCell ref="B31:B32"/>
    <mergeCell ref="F31:F32"/>
    <mergeCell ref="B30:E30"/>
    <mergeCell ref="C3:Q3"/>
  </mergeCells>
  <conditionalFormatting sqref="B33:B252">
    <cfRule type="expression" dxfId="423" priority="57">
      <formula>IF(NOT(ISBLANK(B33)),IFERROR(IF(MATCH(B33,_xlfn.ANCHORARRAY($U$2),0)&gt;0,FALSE(),TRUE()),TRUE()),FALSE())</formula>
    </cfRule>
  </conditionalFormatting>
  <conditionalFormatting sqref="C9:E9 I9:Q9">
    <cfRule type="expression" dxfId="422" priority="43">
      <formula>AND(ISBLANK(C9),NOT(ISBLANK(C5)))</formula>
    </cfRule>
  </conditionalFormatting>
  <conditionalFormatting sqref="C6:E6 I6:Q6">
    <cfRule type="expression" dxfId="421" priority="41">
      <formula>AND(NOT(ISBLANK(C5)),ISBLANK(C6))</formula>
    </cfRule>
  </conditionalFormatting>
  <conditionalFormatting sqref="C16:Q16">
    <cfRule type="expression" dxfId="420" priority="36">
      <formula>AND(NOT(ISBLANK(C15)),ISBLANK(C16))</formula>
    </cfRule>
  </conditionalFormatting>
  <conditionalFormatting sqref="C24:Q24">
    <cfRule type="expression" dxfId="419" priority="31">
      <formula>AND(NOT(ISBLANK(C23)),ISBLANK(C24))</formula>
    </cfRule>
  </conditionalFormatting>
  <conditionalFormatting sqref="C5:E5 I5:Q5">
    <cfRule type="expression" dxfId="418" priority="17">
      <formula>AND(ISBLANK(C5),NOT(ISBLANK(C4)))</formula>
    </cfRule>
    <cfRule type="expression" dxfId="417" priority="29">
      <formula>AND(NOT(ISBLANK(C5)),COUNTIF(_xlfn.ANCHORARRAY($U$2),C5)&gt;1)</formula>
    </cfRule>
  </conditionalFormatting>
  <conditionalFormatting sqref="C19:Q19">
    <cfRule type="expression" dxfId="416" priority="25">
      <formula>AND(ISBLANK(C19),NOT(ISBLANK(C15)))</formula>
    </cfRule>
  </conditionalFormatting>
  <conditionalFormatting sqref="C27:Q27">
    <cfRule type="expression" dxfId="415" priority="23">
      <formula>AND(ISBLANK(C27),NOT(ISBLANK(C23)))</formula>
    </cfRule>
  </conditionalFormatting>
  <conditionalFormatting sqref="C4:E4 I4:Q4">
    <cfRule type="expression" dxfId="414" priority="16">
      <formula>AND(ISBLANK(C4),NOT(ISBLANK(C5)))</formula>
    </cfRule>
  </conditionalFormatting>
  <conditionalFormatting sqref="C14:Q14">
    <cfRule type="expression" dxfId="413" priority="15">
      <formula>AND(ISBLANK(C14),NOT(ISBLANK(C15)))</formula>
    </cfRule>
  </conditionalFormatting>
  <conditionalFormatting sqref="C15:Q15">
    <cfRule type="expression" dxfId="412" priority="13">
      <formula>AND(ISBLANK(C15),NOT(ISBLANK(C14)))</formula>
    </cfRule>
    <cfRule type="expression" dxfId="411" priority="14">
      <formula>AND(NOT(ISBLANK(C15)),COUNTIF(_xlfn.ANCHORARRAY($U$2),C15)&gt;1)</formula>
    </cfRule>
  </conditionalFormatting>
  <conditionalFormatting sqref="C22:Q22">
    <cfRule type="expression" dxfId="410" priority="12">
      <formula>AND(ISBLANK(C22),NOT(ISBLANK(C23)))</formula>
    </cfRule>
  </conditionalFormatting>
  <conditionalFormatting sqref="C23:Q23">
    <cfRule type="expression" dxfId="409" priority="10">
      <formula>AND(ISBLANK(C23),NOT(ISBLANK(C22)))</formula>
    </cfRule>
    <cfRule type="expression" dxfId="408" priority="11">
      <formula>AND(NOT(ISBLANK(C23)),COUNTIF(_xlfn.ANCHORARRAY($U$2),C23)&gt;1)</formula>
    </cfRule>
  </conditionalFormatting>
  <conditionalFormatting sqref="C8:E8 I8:Q8">
    <cfRule type="expression" dxfId="407" priority="9">
      <formula>AND(NOT(ISBLANK(C5)),ISBLANK(C8))</formula>
    </cfRule>
  </conditionalFormatting>
  <conditionalFormatting sqref="C18:Q18">
    <cfRule type="expression" dxfId="406" priority="8">
      <formula>AND(NOT(ISBLANK(C15)),ISBLANK(C18))</formula>
    </cfRule>
  </conditionalFormatting>
  <conditionalFormatting sqref="D33:D252">
    <cfRule type="expression" dxfId="405" priority="26">
      <formula>IF(NOT(ISBLANK(D33)),IFERROR(IF(MATCH(D33,_xlfn.ANCHORARRAY($X$1),0)&gt;0,FALSE(),TRUE()),TRUE()),FALSE())</formula>
    </cfRule>
  </conditionalFormatting>
  <conditionalFormatting sqref="B33:E252">
    <cfRule type="expression" dxfId="404" priority="328">
      <formula>AND(OR(ISBLANK(B33),B33=""),COUNTA($B33:$E33)&gt;0)</formula>
    </cfRule>
  </conditionalFormatting>
  <conditionalFormatting sqref="F9:H9">
    <cfRule type="expression" dxfId="403" priority="6">
      <formula>AND(ISBLANK(F9),NOT(ISBLANK(F5)))</formula>
    </cfRule>
  </conditionalFormatting>
  <conditionalFormatting sqref="F6:H6">
    <cfRule type="expression" dxfId="402" priority="5">
      <formula>AND(NOT(ISBLANK(F5)),ISBLANK(F6))</formula>
    </cfRule>
  </conditionalFormatting>
  <conditionalFormatting sqref="F5:H5">
    <cfRule type="expression" dxfId="401" priority="3">
      <formula>AND(ISBLANK(F5),NOT(ISBLANK(F4)))</formula>
    </cfRule>
    <cfRule type="expression" dxfId="400" priority="4">
      <formula>AND(NOT(ISBLANK(F5)),COUNTIF(_xlfn.ANCHORARRAY($U$2),F5)&gt;1)</formula>
    </cfRule>
  </conditionalFormatting>
  <conditionalFormatting sqref="F4:H4">
    <cfRule type="expression" dxfId="399" priority="2">
      <formula>AND(ISBLANK(F4),NOT(ISBLANK(F5)))</formula>
    </cfRule>
  </conditionalFormatting>
  <conditionalFormatting sqref="F8:H8">
    <cfRule type="expression" dxfId="398" priority="1">
      <formula>AND(NOT(ISBLANK(F5)),ISBLANK(F8))</formula>
    </cfRule>
  </conditionalFormatting>
  <dataValidations xWindow="355" yWindow="1056" count="13">
    <dataValidation type="list" allowBlank="1" showInputMessage="1" showErrorMessage="1" error="Name already used." sqref="D17:Q17 D25:Q26 D7:E7 G7:Q7" xr:uid="{95AEAC95-29DB-4BAF-9A77-55BC9E25F38E}">
      <formula1>"Yes,No"</formula1>
    </dataValidation>
    <dataValidation type="list" allowBlank="1" showInputMessage="1" showErrorMessage="1" error="Name already used." prompt="Is the practice listed as an experimental control by the authors of the paper?" sqref="C7 F7 C17 C25" xr:uid="{A34DBF30-CDFD-4252-9555-D832E4C5D2DA}">
      <formula1>"Yes,No"</formula1>
    </dataValidation>
    <dataValidation type="whole" errorStyle="warning" allowBlank="1" showInputMessage="1" showErrorMessage="1" error="Name already used." sqref="C16:Q16 C24:Q24 C6:Q6" xr:uid="{70B76675-5EAC-4647-9EA3-8B880A627145}">
      <formula1>1</formula1>
      <formula2>10000</formula2>
    </dataValidation>
    <dataValidation type="list" allowBlank="1" showInputMessage="1" showErrorMessage="1" sqref="B33:B252" xr:uid="{AB8BA892-4DB6-4806-A027-F20C95E7FEC7}">
      <formula1>_xlfn.ANCHORARRAY($U$2)</formula1>
    </dataValidation>
    <dataValidation type="list" allowBlank="1" showInputMessage="1" showErrorMessage="1" sqref="E33:E252" xr:uid="{8D93E008-5689-4BED-9D70-3BCFDC4BFD59}">
      <formula1>M.Fate</formula1>
    </dataValidation>
    <dataValidation type="whole" errorStyle="warning" allowBlank="1" showInputMessage="1" showErrorMessage="1" error="1) Format = YYYY_x000a_2) &lt;1950 or &lt;2020?" prompt="Note the start year of the rotation practice. This is often going to be the same as the first year of the sequence but please enter this information anyway so we can identify cases where it is not." sqref="C27:Q27 C19:Q19 C9:Q9" xr:uid="{C8BA0F81-DD42-4BC2-A577-B492B5D68BF9}">
      <formula1>1950</formula1>
      <formula2>2020</formula2>
    </dataValidation>
    <dataValidation type="decimal" errorStyle="warning" allowBlank="1" showInputMessage="1" showErrorMessage="1" error="Should be a number &lt;10._x000a_Usually 1 or 2 in a bimodal rainfall system (although there can be exception for humid regions, irrigated studies and relay system)." prompt="List the starting season of an experimental treatment in systems with &gt;1 growing seasons. If a region has unimodal rainfall or if seasonality is unspecified please leave this field blank." sqref="C28:Q28 C20:Q20 C10:Q10" xr:uid="{FC5B137C-59F2-4FBA-B89D-8E5FC487A9B9}">
      <formula1>1</formula1>
      <formula2>10</formula2>
    </dataValidation>
    <dataValidation type="list" allowBlank="1" showInputMessage="1" showErrorMessage="1" sqref="C22:Q22 C14:Q14 C4:Q4" xr:uid="{E2F23E61-51CF-4FAB-BE59-263CE5E7CEA5}">
      <formula1>Rotation.Pracs</formula1>
    </dataValidation>
    <dataValidation type="list" allowBlank="1" showInputMessage="1" showErrorMessage="1" sqref="D8:Q8 D18:Q18" xr:uid="{8EB5388D-1934-4FD5-AFC4-830ADD8127DF}">
      <formula1>"Yes,No,Unspecified"</formula1>
    </dataValidation>
    <dataValidation type="list" allowBlank="1" showInputMessage="1" showErrorMessage="1" sqref="D33:D252" xr:uid="{21837D50-E5A2-4291-BE04-869C0F22535F}">
      <formula1>_xlfn.ANCHORARRAY($X$1)</formula1>
    </dataValidation>
    <dataValidation type="list" allowBlank="1" showInputMessage="1" showErrorMessage="1" prompt="In a rotation are all phases of the rotation present?_x000a_E.g. maize2010-beans2011 &amp; beans2010-maize2011 (AB &amp; BA)" sqref="C8 C18" xr:uid="{73058387-4825-49BC-B580-9B5022ADC9F9}">
      <formula1>"Yes,No,Unspecified"</formula1>
    </dataValidation>
    <dataValidation type="list" allowBlank="1" showInputMessage="1" showErrorMessage="1" error="Name already used." prompt="In a rotation are all phases of the rotation present?_x000a_E.g. maize2010-beans2011 &amp; beans2010-maize2011 (AB &amp; BA)" sqref="C26" xr:uid="{65B27B76-27F0-48F3-AA7D-10188FEEFFFC}">
      <formula1>"Yes,No"</formula1>
    </dataValidation>
    <dataValidation type="custom" allowBlank="1" showInputMessage="1" showErrorMessage="1" error="Name already used." sqref="C23:Q23 C15:Q15 C5:Q5" xr:uid="{2E7388EB-A494-47F1-B6AB-34DE5A9DA2D7}">
      <formula1>IF(COUNTIF($U:$U,C5)&gt;1,FALSE(),TRUE())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56" id="{00000000-000E-0000-3600-000032000000}">
            <xm:f>AND(NOT(ISBLANK(C33)),COUNTIF(_xlfn.ANCHORARRAY(Times!$H$10),C33)=0)</xm:f>
            <x14:dxf>
              <fill>
                <patternFill>
                  <bgColor rgb="FFFF9999"/>
                </patternFill>
              </fill>
            </x14:dxf>
          </x14:cfRule>
          <xm:sqref>C33:C252</xm:sqref>
        </x14:conditionalFormatting>
      </x14:conditionalFormattings>
    </ext>
    <ext xmlns:x14="http://schemas.microsoft.com/office/spreadsheetml/2009/9/main" uri="{CCE6A557-97BC-4b89-ADB6-D9C93CAAB3DF}">
      <x14:dataValidations xmlns:xm="http://schemas.microsoft.com/office/excel/2006/main" xWindow="355" yWindow="1056" count="1">
        <x14:dataValidation type="list" allowBlank="1" showInputMessage="1" showErrorMessage="1" xr:uid="{B76C7FB5-D1AB-47F7-9DEF-3D9673E93197}">
          <x14:formula1>
            <xm:f>_xlfn.ANCHORARRAY(Times!$H$10)</xm:f>
          </x14:formula1>
          <xm:sqref>C33:C252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65D2C-B67A-4835-B0FF-478392001FD3}">
  <sheetPr codeName="Sheet64"/>
  <dimension ref="A1:AD593"/>
  <sheetViews>
    <sheetView showFormulas="1" zoomScale="70" zoomScaleNormal="70" workbookViewId="0">
      <selection activeCell="E33" sqref="A33:E33"/>
    </sheetView>
  </sheetViews>
  <sheetFormatPr defaultColWidth="8.8203125" defaultRowHeight="10.35" x14ac:dyDescent="0.35"/>
  <cols>
    <col min="1" max="1" width="8.52734375" style="4" bestFit="1" customWidth="1"/>
    <col min="2" max="14" width="8.8203125" style="4"/>
    <col min="15" max="15" width="15.52734375" style="4" bestFit="1" customWidth="1"/>
    <col min="16" max="17" width="8.8203125" style="4"/>
    <col min="18" max="18" width="28.46875" style="4" bestFit="1" customWidth="1"/>
    <col min="19" max="16384" width="8.8203125" style="4"/>
  </cols>
  <sheetData>
    <row r="1" spans="1:30" x14ac:dyDescent="0.35">
      <c r="A1" s="4" t="s">
        <v>4925</v>
      </c>
      <c r="B1" s="4" t="s">
        <v>4926</v>
      </c>
      <c r="C1" s="4" t="s">
        <v>4927</v>
      </c>
      <c r="D1" s="4" t="s">
        <v>4928</v>
      </c>
      <c r="E1" s="4" t="s">
        <v>4929</v>
      </c>
      <c r="F1" s="4" t="s">
        <v>4930</v>
      </c>
      <c r="G1" s="4" t="s">
        <v>4931</v>
      </c>
      <c r="H1" s="4" t="s">
        <v>4932</v>
      </c>
      <c r="I1" s="4" t="s">
        <v>4933</v>
      </c>
      <c r="J1" s="4" t="s">
        <v>4934</v>
      </c>
      <c r="K1" s="4" t="s">
        <v>4935</v>
      </c>
      <c r="L1" s="4" t="s">
        <v>4936</v>
      </c>
      <c r="M1" s="4" t="s">
        <v>4937</v>
      </c>
      <c r="O1" s="4" t="str" cm="1">
        <f t="array" ref="O1:R1">_xlfn._xlws.FILTER(Rotation!B31:E500,Rotation!B31:B500&lt;&gt;"")</f>
        <v>"Rotation" Treatment</v>
      </c>
      <c r="P1" s="4" t="str">
        <v>Time</v>
      </c>
      <c r="Q1" s="4" t="str">
        <v xml:space="preserve">Temporal Component </v>
      </c>
      <c r="R1" s="4" t="str">
        <v>Fate Crop Residues The Previous Season</v>
      </c>
      <c r="S1" s="4" t="s">
        <v>4938</v>
      </c>
      <c r="T1" s="4" t="s">
        <v>4939</v>
      </c>
      <c r="U1" s="4" t="s">
        <v>4940</v>
      </c>
      <c r="V1" s="4" t="s">
        <v>4941</v>
      </c>
      <c r="W1" s="4" t="s">
        <v>4942</v>
      </c>
      <c r="X1" s="4" t="s">
        <v>4943</v>
      </c>
      <c r="Y1" s="4" t="s">
        <v>4944</v>
      </c>
      <c r="Z1" s="4" t="s">
        <v>4945</v>
      </c>
      <c r="AA1" s="4" t="s">
        <v>4946</v>
      </c>
      <c r="AB1" s="4" t="s">
        <v>4947</v>
      </c>
      <c r="AC1" s="4" t="s">
        <v>4948</v>
      </c>
      <c r="AD1" s="4" t="s">
        <v>4949</v>
      </c>
    </row>
    <row r="2" spans="1:30" x14ac:dyDescent="0.35">
      <c r="A2" s="4" t="str" cm="1">
        <f t="array" ref="A2:G2">_xlfn._xlws.FILTER(Rotation!AA:AG,(Rotation!AB:AB&lt;&gt;"")*(Rotation!AB:AB&lt;&gt;0))</f>
        <v>Choose Practice:</v>
      </c>
      <c r="B2" s="4" t="str">
        <v>Name Treatment:</v>
      </c>
      <c r="C2" s="4" t="str">
        <v>Reps:</v>
      </c>
      <c r="D2" s="4" t="str">
        <v>Control?:</v>
      </c>
      <c r="E2" s="4" t="str">
        <v>All Phases?:</v>
      </c>
      <c r="F2" s="4" t="str">
        <v>Start Year:</v>
      </c>
      <c r="G2" s="4" t="str">
        <v>Start Season:</v>
      </c>
      <c r="H2" s="4" t="s">
        <v>4932</v>
      </c>
      <c r="I2" s="4" t="s">
        <v>4933</v>
      </c>
      <c r="J2" s="4" t="s">
        <v>4934</v>
      </c>
      <c r="K2" s="4" t="s">
        <v>4935</v>
      </c>
      <c r="L2" s="4" t="s">
        <v>4936</v>
      </c>
      <c r="M2" s="4" t="s">
        <v>4937</v>
      </c>
      <c r="S2" s="4" t="str" cm="1">
        <f t="array" ref="S2">IF(OR(Q2="",Q2=0),"",IFERROR(IF(V2="No",_xlfn._xlws.FILTER(MT.Out!A:A,MT.Out!D:D=Q2),IF(V2="Yes",_xlfn._xlws.FILTER(Int.Out!O:O,Int.Out!B:B=Q2),"")),""))</f>
        <v/>
      </c>
      <c r="T2" s="4" t="str" cm="1">
        <f t="array" ref="T2">IF(OR($Q2="",$Q2=0),"",IFERROR(IF($V2="No",_xlfn._xlws.FILTER(MT.Out!B:B,MT.Out!$D:$D=$Q2),IF($V2="Yes",_xlfn._xlws.FILTER(Int.Out!P:P,Int.Out!$B:$B=$Q2),"")),""))</f>
        <v/>
      </c>
      <c r="U2" s="4" t="str" cm="1">
        <f t="array" ref="U2">IF(OR($Q2="",$Q2=0),"",IFERROR(IF($V2="No",_xlfn._xlws.FILTER(MT.Out!C:C,MT.Out!$D:$D=$Q2),IF($V2="Yes",_xlfn._xlws.FILTER(Int.Out!Q:Q,Int.Out!$B:$B=$Q2),"")),""))</f>
        <v/>
      </c>
      <c r="V2" s="4" t="str">
        <f>IF(Q2&lt;&gt;"",IFERROR(IF(MATCH(Q2,_xlfn.ANCHORARRAY(Intercrop!AS$1),0)&gt;0,"Yes","No"),"No"),"")</f>
        <v/>
      </c>
      <c r="W2" s="4" t="str" cm="1">
        <f t="array" ref="W2">IF(Q2="Natural or Bare Fallow","",IF(V2="","",IF(V2="No",_xlfn._xlws.FILTER(MT.Out!E:E,MT.Out!D:D=Q2),IF(V2="Yes",_xlfn._xlws.FILTER(Int.Out!S:V,Int.Out!B:B=Q2)))))</f>
        <v/>
      </c>
      <c r="AA2" s="4" t="str" cm="1">
        <f t="array" ref="AA2">IF(OR(W2=0,W2=""),"",IF($R2="Mulched (left on surface)",IFERROR(_xlfn.UNIQUE(_xlfn._xlws.FILTER(Prod.Out!$H:$H,Prod.Out!$B:$B=W2)),""),IF($R2="Incorporated",IFERROR(_xlfn.UNIQUE(_xlfn._xlws.FILTER(Prod.Out!$I:$I,Prod.Out!$B:$B=W2)),""),IF($R2="Retained (unknown if mulched/incorp.)",IFERROR(_xlfn.UNIQUE(_xlfn._xlws.FILTER(Prod.Out!$J:$J,Prod.Out!$B:$B=W2)),""),""))))</f>
        <v/>
      </c>
      <c r="AB2" s="4" t="str" cm="1">
        <f t="array" ref="AB2">IF(OR(X2=0,X2=""),"",IF($R2="Mulched (left on surface)",IFERROR(_xlfn.UNIQUE(_xlfn._xlws.FILTER(Prod.Out!$H:$H,Prod.Out!$B:$B=X2)),""),IF($R2="Incorporated",IFERROR(_xlfn.UNIQUE(_xlfn._xlws.FILTER(Prod.Out!$I:$I,Prod.Out!$B:$B=X2)),""),IF($R2="Retained (unknown if mulched/incorp.)",IFERROR(_xlfn.UNIQUE(_xlfn._xlws.FILTER(Prod.Out!$J:$J,Prod.Out!$B:$B=X2)),""),""))))</f>
        <v/>
      </c>
      <c r="AC2" s="4" t="str" cm="1">
        <f t="array" ref="AC2">IF(OR(Y2=0,Y2=""),"",IF($R2="Mulched (left on surface)",IFERROR(_xlfn.UNIQUE(_xlfn._xlws.FILTER(Prod.Out!$H:$H,Prod.Out!$B:$B=Y2)),""),IF($R2="Incorporated",IFERROR(_xlfn.UNIQUE(_xlfn._xlws.FILTER(Prod.Out!$I:$I,Prod.Out!$B:$B=Y2)),""),IF($R2="Retained (unknown if mulched/incorp.)",IFERROR(_xlfn.UNIQUE(_xlfn._xlws.FILTER(Prod.Out!$J:$J,Prod.Out!$B:$B=Y2)),""),""))))</f>
        <v/>
      </c>
      <c r="AD2" s="4" t="str" cm="1">
        <f t="array" ref="AD2">IF(OR(Z2=0,Z2=""),"",IF($R2="Mulched (left on surface)",IFERROR(_xlfn.UNIQUE(_xlfn._xlws.FILTER(Prod.Out!$H:$H,Prod.Out!$B:$B=Z2)),""),IF($R2="Incorporated",IFERROR(_xlfn.UNIQUE(_xlfn._xlws.FILTER(Prod.Out!$I:$I,Prod.Out!$B:$B=Z2)),""),IF($R2="Retained (unknown if mulched/incorp.)",IFERROR(_xlfn.UNIQUE(_xlfn._xlws.FILTER(Prod.Out!$J:$J,Prod.Out!$B:$B=Z2)),""),""))))</f>
        <v/>
      </c>
    </row>
    <row r="3" spans="1:30" x14ac:dyDescent="0.35">
      <c r="H3" s="4" t="str">
        <f>IFERROR(INDEX(Rotation.Pracs1[Code],MATCH(A3,Rotation.Pracs1[Subpractice],0)),"")</f>
        <v/>
      </c>
      <c r="I3" s="4" t="str" cm="1">
        <f t="array" ref="I3">IF(OR(B3="",B3=0),"",IFERROR(_xlfn.TEXTJOIN("…",TRUE,_xlfn._xlws.FILTER(Q:Q,O:O=B3)),""))</f>
        <v/>
      </c>
      <c r="J3" s="4" t="str" cm="1">
        <f t="array" ref="J3">IF(OR(B3="",B3=0),"",IFERROR(_xlfn.TEXTJOIN("-",TRUE,_xlfn._xlws.SORT(_xlfn.UNIQUE(SplitWords(_xlfn.TEXTJOIN("-",TRUE,_xlfn._xlws.FILTER(S:S,O:O=B3)),"-"),TRUE),1,1,TRUE)),""))</f>
        <v/>
      </c>
      <c r="K3" s="4" t="str" cm="1">
        <f t="array" ref="K3">IF(OR(B3="",B3=0),"",IFERROR(_xlfn.TEXTJOIN("-",TRUE,_xlfn._xlws.SORT(_xlfn.UNIQUE(SplitWords(_xlfn.TEXTJOIN("-",TRUE,_xlfn._xlws.FILTER(T:T,O:O=B3)),"-"),TRUE),1,1,TRUE)),""))</f>
        <v/>
      </c>
      <c r="L3" s="4" t="str" cm="1">
        <f t="array" ref="L3">IF(OR(B3="",B3=0),"",IFERROR(_xlfn.TEXTJOIN("..",TRUE,_xlfn._xlws.SORT(_xlfn.UNIQUE(SplitWords(_xlfn.TEXTJOIN("-",TRUE,_xlfn._xlws.FILTER(W:Z,O:O=B3)),"-"),TRUE),1,1,TRUE)),""))</f>
        <v/>
      </c>
      <c r="M3" s="4" t="str" cm="1">
        <f t="array" ref="M3">IF(OR(B3="",B3=0),"",IFERROR(_xlfn.TEXTJOIN("..",TRUE,_xlfn._xlws.SORT(_xlfn.UNIQUE(SplitWords(_xlfn.TEXTJOIN("..",TRUE,_xlfn._xlws.FILTER(U:U,O:O=B3)),".."),TRUE),1,1,TRUE)),""))</f>
        <v/>
      </c>
      <c r="S3" s="4" t="str" cm="1">
        <f t="array" ref="S3">IF(OR(Q3="",Q3=0),"",IFERROR(IF(V3="No",_xlfn._xlws.FILTER(MT.Out!A:A,MT.Out!D:D=Q3),IF(V3="Yes",_xlfn._xlws.FILTER(Int.Out!O:O,Int.Out!B:B=Q3),"")),""))</f>
        <v/>
      </c>
      <c r="T3" s="4" t="str" cm="1">
        <f t="array" ref="T3">IF(OR(Q3="",Q3=0),"",IFERROR(IF(V3="No",_xlfn._xlws.FILTER(MT.Out!B:B,MT.Out!D:D=Q3),IF(V3="Yes",_xlfn._xlws.FILTER(Int.Out!P:P,Int.Out!B:B=Q3),"")),""))</f>
        <v/>
      </c>
      <c r="U3" s="4" t="str" cm="1">
        <f t="array" ref="U3">IF(OR($Q3="",$Q3=0),"",IFERROR(IF($V3="No",_xlfn._xlws.FILTER(MT.Out!C:C,MT.Out!$D:$D=$Q3),IF($V3="Yes",_xlfn._xlws.FILTER(Int.Out!Q:Q,Int.Out!$B:$B=$Q3),"")),""))</f>
        <v/>
      </c>
      <c r="V3" s="4" t="str">
        <f>IF(Q3&lt;&gt;"",IFERROR(IF(MATCH(Q3,_xlfn.ANCHORARRAY(Intercrop!AS$1),0)&gt;0,"Yes","No"),"No"),"")</f>
        <v/>
      </c>
      <c r="W3" s="4" t="str" cm="1">
        <f t="array" ref="W3">IF(Q3="Natural or Bare Fallow","",IF(V3="","",IF(V3="No",_xlfn._xlws.FILTER(MT.Out!E:E,MT.Out!D:D=Q3),IF(V3="Yes",_xlfn._xlws.FILTER(Int.Out!S:V,Int.Out!B:B=Q3)))))</f>
        <v/>
      </c>
      <c r="AA3" s="4" t="str" cm="1">
        <f t="array" ref="AA3">IF(OR(W3=0,W3=""),"",IF($R3="Mulched (left on surface)",IFERROR(_xlfn.UNIQUE(_xlfn._xlws.FILTER(Prod.Out!$H:$H,Prod.Out!$B:$B=W3)),""),IF($R3="Incorporated",IFERROR(_xlfn.UNIQUE(_xlfn._xlws.FILTER(Prod.Out!$I:$I,Prod.Out!$B:$B=W3)),""),IF($R3="Retained (unknown if mulched/incorp.)",IFERROR(_xlfn.UNIQUE(_xlfn._xlws.FILTER(Prod.Out!$J:$J,Prod.Out!$B:$B=W3)),""),""))))</f>
        <v/>
      </c>
      <c r="AB3" s="4" t="str" cm="1">
        <f t="array" ref="AB3">IF(OR(X3=0,X3=""),"",IF($R3="Mulched (left on surface)",IFERROR(_xlfn.UNIQUE(_xlfn._xlws.FILTER(Prod.Out!$H:$H,Prod.Out!$B:$B=X3)),""),IF($R3="Incorporated",IFERROR(_xlfn.UNIQUE(_xlfn._xlws.FILTER(Prod.Out!$I:$I,Prod.Out!$B:$B=X3)),""),IF($R3="Retained (unknown if mulched/incorp.)",IFERROR(_xlfn.UNIQUE(_xlfn._xlws.FILTER(Prod.Out!$J:$J,Prod.Out!$B:$B=X3)),""),""))))</f>
        <v/>
      </c>
      <c r="AC3" s="4" t="str" cm="1">
        <f t="array" ref="AC3">IF(OR(Y3=0,Y3=""),"",IF($R3="Mulched (left on surface)",IFERROR(_xlfn.UNIQUE(_xlfn._xlws.FILTER(Prod.Out!$H:$H,Prod.Out!$B:$B=Y3)),""),IF($R3="Incorporated",IFERROR(_xlfn.UNIQUE(_xlfn._xlws.FILTER(Prod.Out!$I:$I,Prod.Out!$B:$B=Y3)),""),IF($R3="Retained (unknown if mulched/incorp.)",IFERROR(_xlfn.UNIQUE(_xlfn._xlws.FILTER(Prod.Out!$J:$J,Prod.Out!$B:$B=Y3)),""),""))))</f>
        <v/>
      </c>
      <c r="AD3" s="4" t="str" cm="1">
        <f t="array" ref="AD3">IF(OR(Z3=0,Z3=""),"",IF($R3="Mulched (left on surface)",IFERROR(_xlfn.UNIQUE(_xlfn._xlws.FILTER(Prod.Out!$H:$H,Prod.Out!$B:$B=Z3)),""),IF($R3="Incorporated",IFERROR(_xlfn.UNIQUE(_xlfn._xlws.FILTER(Prod.Out!$I:$I,Prod.Out!$B:$B=Z3)),""),IF($R3="Retained (unknown if mulched/incorp.)",IFERROR(_xlfn.UNIQUE(_xlfn._xlws.FILTER(Prod.Out!$J:$J,Prod.Out!$B:$B=Z3)),""),""))))</f>
        <v/>
      </c>
    </row>
    <row r="4" spans="1:30" x14ac:dyDescent="0.35">
      <c r="H4" s="4" t="str">
        <f>IFERROR(INDEX(Rotation.Pracs1[Code],MATCH(A4,Rotation.Pracs1[Subpractice],0)),"")</f>
        <v/>
      </c>
      <c r="I4" s="4" t="str" cm="1">
        <f t="array" ref="I4">IF(OR(B4="",B4=0),"",IFERROR(_xlfn.TEXTJOIN("…",TRUE,_xlfn._xlws.FILTER(Q:Q,O:O=B4)),""))</f>
        <v/>
      </c>
      <c r="J4" s="4" t="str" cm="1">
        <f t="array" ref="J4">IF(OR(B4="",B4=0),"",IFERROR(_xlfn.TEXTJOIN("-",TRUE,_xlfn._xlws.SORT(_xlfn.UNIQUE(SplitWords(_xlfn.TEXTJOIN("-",TRUE,_xlfn._xlws.FILTER(S:S,O:O=B4)),"-"),TRUE),1,1,TRUE)),""))</f>
        <v/>
      </c>
      <c r="K4" s="4" t="str" cm="1">
        <f t="array" ref="K4">IF(OR(B4="",B4=0),"",IFERROR(_xlfn.TEXTJOIN("-",TRUE,_xlfn._xlws.SORT(_xlfn.UNIQUE(SplitWords(_xlfn.TEXTJOIN("-",TRUE,_xlfn._xlws.FILTER(T:T,O:O=B4)),"-"),TRUE),1,1,TRUE)),""))</f>
        <v/>
      </c>
      <c r="L4" s="4" t="str" cm="1">
        <f t="array" ref="L4">IF(OR(B4="",B4=0),"",IFERROR(_xlfn.TEXTJOIN("..",TRUE,_xlfn._xlws.SORT(_xlfn.UNIQUE(SplitWords(_xlfn.TEXTJOIN("-",TRUE,_xlfn._xlws.FILTER(W:Z,O:O=B4)),"-"),TRUE),1,1,TRUE)),""))</f>
        <v/>
      </c>
      <c r="M4" s="4" t="str" cm="1">
        <f t="array" ref="M4">IF(OR(B4="",B4=0),"",IFERROR(_xlfn.TEXTJOIN("..",TRUE,_xlfn._xlws.SORT(_xlfn.UNIQUE(SplitWords(_xlfn.TEXTJOIN("..",TRUE,_xlfn._xlws.FILTER(U:U,O:O=B4)),".."),TRUE),1,1,TRUE)),""))</f>
        <v/>
      </c>
      <c r="S4" s="4" t="str" cm="1">
        <f t="array" ref="S4">IF(OR(Q4="",Q4=0),"",IFERROR(IF(V4="No",_xlfn._xlws.FILTER(MT.Out!A:A,MT.Out!D:D=Q4),IF(V4="Yes",_xlfn._xlws.FILTER(Int.Out!O:O,Int.Out!B:B=Q4),"")),""))</f>
        <v/>
      </c>
      <c r="T4" s="4" t="str" cm="1">
        <f t="array" ref="T4">IF(OR(Q4="",Q4=0),"",IFERROR(IF(V4="No",_xlfn._xlws.FILTER(MT.Out!B:B,MT.Out!D:D=Q4),IF(V4="Yes",_xlfn._xlws.FILTER(Int.Out!P:P,Int.Out!B:B=Q4),"")),""))</f>
        <v/>
      </c>
      <c r="U4" s="4" t="str" cm="1">
        <f t="array" ref="U4">IF(OR($Q4="",$Q4=0),"",IFERROR(IF($V4="No",_xlfn._xlws.FILTER(MT.Out!C:C,MT.Out!$D:$D=$Q4),IF($V4="Yes",_xlfn._xlws.FILTER(Int.Out!Q:Q,Int.Out!$B:$B=$Q4),"")),""))</f>
        <v/>
      </c>
      <c r="V4" s="4" t="str">
        <f>IF(Q4&lt;&gt;"",IFERROR(IF(MATCH(Q4,_xlfn.ANCHORARRAY(Intercrop!AS$1),0)&gt;0,"Yes","No"),"No"),"")</f>
        <v/>
      </c>
      <c r="W4" s="4" t="str" cm="1">
        <f t="array" ref="W4">IF(Q4="Natural or Bare Fallow","",IF(V4="","",IF(V4="No",_xlfn._xlws.FILTER(MT.Out!E:E,MT.Out!D:D=Q4),IF(V4="Yes",_xlfn._xlws.FILTER(Int.Out!S:V,Int.Out!B:B=Q4)))))</f>
        <v/>
      </c>
      <c r="AA4" s="4" t="str" cm="1">
        <f t="array" ref="AA4">IF(OR(W4=0,W4=""),"",IF($R4="Mulched (left on surface)",IFERROR(_xlfn.UNIQUE(_xlfn._xlws.FILTER(Prod.Out!$H:$H,Prod.Out!$B:$B=W4)),""),IF($R4="Incorporated",IFERROR(_xlfn.UNIQUE(_xlfn._xlws.FILTER(Prod.Out!$I:$I,Prod.Out!$B:$B=W4)),""),IF($R4="Retained (unknown if mulched/incorp.)",IFERROR(_xlfn.UNIQUE(_xlfn._xlws.FILTER(Prod.Out!$J:$J,Prod.Out!$B:$B=W4)),""),""))))</f>
        <v/>
      </c>
      <c r="AB4" s="4" t="str" cm="1">
        <f t="array" ref="AB4">IF(OR(X4=0,X4=""),"",IF($R4="Mulched (left on surface)",IFERROR(_xlfn.UNIQUE(_xlfn._xlws.FILTER(Prod.Out!$H:$H,Prod.Out!$B:$B=X4)),""),IF($R4="Incorporated",IFERROR(_xlfn.UNIQUE(_xlfn._xlws.FILTER(Prod.Out!$I:$I,Prod.Out!$B:$B=X4)),""),IF($R4="Retained (unknown if mulched/incorp.)",IFERROR(_xlfn.UNIQUE(_xlfn._xlws.FILTER(Prod.Out!$J:$J,Prod.Out!$B:$B=X4)),""),""))))</f>
        <v/>
      </c>
      <c r="AC4" s="4" t="str" cm="1">
        <f t="array" ref="AC4">IF(OR(Y4=0,Y4=""),"",IF($R4="Mulched (left on surface)",IFERROR(_xlfn.UNIQUE(_xlfn._xlws.FILTER(Prod.Out!$H:$H,Prod.Out!$B:$B=Y4)),""),IF($R4="Incorporated",IFERROR(_xlfn.UNIQUE(_xlfn._xlws.FILTER(Prod.Out!$I:$I,Prod.Out!$B:$B=Y4)),""),IF($R4="Retained (unknown if mulched/incorp.)",IFERROR(_xlfn.UNIQUE(_xlfn._xlws.FILTER(Prod.Out!$J:$J,Prod.Out!$B:$B=Y4)),""),""))))</f>
        <v/>
      </c>
      <c r="AD4" s="4" t="str" cm="1">
        <f t="array" ref="AD4">IF(OR(Z4=0,Z4=""),"",IF($R4="Mulched (left on surface)",IFERROR(_xlfn.UNIQUE(_xlfn._xlws.FILTER(Prod.Out!$H:$H,Prod.Out!$B:$B=Z4)),""),IF($R4="Incorporated",IFERROR(_xlfn.UNIQUE(_xlfn._xlws.FILTER(Prod.Out!$I:$I,Prod.Out!$B:$B=Z4)),""),IF($R4="Retained (unknown if mulched/incorp.)",IFERROR(_xlfn.UNIQUE(_xlfn._xlws.FILTER(Prod.Out!$J:$J,Prod.Out!$B:$B=Z4)),""),""))))</f>
        <v/>
      </c>
    </row>
    <row r="5" spans="1:30" x14ac:dyDescent="0.35">
      <c r="H5" s="4" t="str">
        <f>IFERROR(INDEX(Rotation.Pracs1[Code],MATCH(A5,Rotation.Pracs1[Subpractice],0)),"")</f>
        <v/>
      </c>
      <c r="I5" s="4" t="str" cm="1">
        <f t="array" ref="I5">IF(OR(B5="",B5=0),"",IFERROR(_xlfn.TEXTJOIN("…",TRUE,_xlfn._xlws.FILTER(Q:Q,O:O=B5)),""))</f>
        <v/>
      </c>
      <c r="J5" s="4" t="str" cm="1">
        <f t="array" ref="J5">IF(OR(B5="",B5=0),"",IFERROR(_xlfn.TEXTJOIN("-",TRUE,_xlfn._xlws.SORT(_xlfn.UNIQUE(SplitWords(_xlfn.TEXTJOIN("-",TRUE,_xlfn._xlws.FILTER(S:S,O:O=B5)),"-"),TRUE),1,1,TRUE)),""))</f>
        <v/>
      </c>
      <c r="K5" s="4" t="str" cm="1">
        <f t="array" ref="K5">IF(OR(B5="",B5=0),"",IFERROR(_xlfn.TEXTJOIN("-",TRUE,_xlfn._xlws.SORT(_xlfn.UNIQUE(SplitWords(_xlfn.TEXTJOIN("-",TRUE,_xlfn._xlws.FILTER(T:T,O:O=B5)),"-"),TRUE),1,1,TRUE)),""))</f>
        <v/>
      </c>
      <c r="L5" s="4" t="str" cm="1">
        <f t="array" ref="L5">IF(OR(B5="",B5=0),"",IFERROR(_xlfn.TEXTJOIN("..",TRUE,_xlfn._xlws.SORT(_xlfn.UNIQUE(SplitWords(_xlfn.TEXTJOIN("-",TRUE,_xlfn._xlws.FILTER(W:Z,O:O=B5)),"-"),TRUE),1,1,TRUE)),""))</f>
        <v/>
      </c>
      <c r="M5" s="4" t="str" cm="1">
        <f t="array" ref="M5">IF(OR(B5="",B5=0),"",IFERROR(_xlfn.TEXTJOIN("..",TRUE,_xlfn._xlws.SORT(_xlfn.UNIQUE(SplitWords(_xlfn.TEXTJOIN("..",TRUE,_xlfn._xlws.FILTER(U:U,O:O=B5)),".."),TRUE),1,1,TRUE)),""))</f>
        <v/>
      </c>
      <c r="S5" s="4" t="str" cm="1">
        <f t="array" ref="S5">IF(OR(Q5="",Q5=0),"",IFERROR(IF(V5="No",_xlfn._xlws.FILTER(MT.Out!A:A,MT.Out!D:D=Q5),IF(V5="Yes",_xlfn._xlws.FILTER(Int.Out!O:O,Int.Out!B:B=Q5),"")),""))</f>
        <v/>
      </c>
      <c r="T5" s="4" t="str" cm="1">
        <f t="array" ref="T5">IF(OR(Q5="",Q5=0),"",IFERROR(IF(V5="No",_xlfn._xlws.FILTER(MT.Out!B:B,MT.Out!D:D=Q5),IF(V5="Yes",_xlfn._xlws.FILTER(Int.Out!P:P,Int.Out!B:B=Q5),"")),""))</f>
        <v/>
      </c>
      <c r="U5" s="4" t="str" cm="1">
        <f t="array" ref="U5">IF(OR($Q5="",$Q5=0),"",IFERROR(IF($V5="No",_xlfn._xlws.FILTER(MT.Out!C:C,MT.Out!$D:$D=$Q5),IF($V5="Yes",_xlfn._xlws.FILTER(Int.Out!Q:Q,Int.Out!$B:$B=$Q5),"")),""))</f>
        <v/>
      </c>
      <c r="V5" s="4" t="str">
        <f>IF(Q5&lt;&gt;"",IFERROR(IF(MATCH(Q5,_xlfn.ANCHORARRAY(Intercrop!AS$1),0)&gt;0,"Yes","No"),"No"),"")</f>
        <v/>
      </c>
      <c r="W5" s="4" t="str" cm="1">
        <f t="array" ref="W5">IF(Q5="Natural or Bare Fallow","",IF(V5="","",IF(V5="No",_xlfn._xlws.FILTER(MT.Out!E:E,MT.Out!D:D=Q5),IF(V5="Yes",_xlfn._xlws.FILTER(Int.Out!S:V,Int.Out!B:B=Q5)))))</f>
        <v/>
      </c>
      <c r="AA5" s="4" t="str" cm="1">
        <f t="array" ref="AA5">IF(OR(W5=0,W5=""),"",IF($R5="Mulched (left on surface)",IFERROR(_xlfn.UNIQUE(_xlfn._xlws.FILTER(Prod.Out!$H:$H,Prod.Out!$B:$B=W5)),""),IF($R5="Incorporated",IFERROR(_xlfn.UNIQUE(_xlfn._xlws.FILTER(Prod.Out!$I:$I,Prod.Out!$B:$B=W5)),""),IF($R5="Retained (unknown if mulched/incorp.)",IFERROR(_xlfn.UNIQUE(_xlfn._xlws.FILTER(Prod.Out!$J:$J,Prod.Out!$B:$B=W5)),""),""))))</f>
        <v/>
      </c>
      <c r="AB5" s="4" t="str" cm="1">
        <f t="array" ref="AB5">IF(OR(X5=0,X5=""),"",IF($R5="Mulched (left on surface)",IFERROR(_xlfn.UNIQUE(_xlfn._xlws.FILTER(Prod.Out!$H:$H,Prod.Out!$B:$B=X5)),""),IF($R5="Incorporated",IFERROR(_xlfn.UNIQUE(_xlfn._xlws.FILTER(Prod.Out!$I:$I,Prod.Out!$B:$B=X5)),""),IF($R5="Retained (unknown if mulched/incorp.)",IFERROR(_xlfn.UNIQUE(_xlfn._xlws.FILTER(Prod.Out!$J:$J,Prod.Out!$B:$B=X5)),""),""))))</f>
        <v/>
      </c>
      <c r="AC5" s="4" t="str" cm="1">
        <f t="array" ref="AC5">IF(OR(Y5=0,Y5=""),"",IF($R5="Mulched (left on surface)",IFERROR(_xlfn.UNIQUE(_xlfn._xlws.FILTER(Prod.Out!$H:$H,Prod.Out!$B:$B=Y5)),""),IF($R5="Incorporated",IFERROR(_xlfn.UNIQUE(_xlfn._xlws.FILTER(Prod.Out!$I:$I,Prod.Out!$B:$B=Y5)),""),IF($R5="Retained (unknown if mulched/incorp.)",IFERROR(_xlfn.UNIQUE(_xlfn._xlws.FILTER(Prod.Out!$J:$J,Prod.Out!$B:$B=Y5)),""),""))))</f>
        <v/>
      </c>
      <c r="AD5" s="4" t="str" cm="1">
        <f t="array" ref="AD5">IF(OR(Z5=0,Z5=""),"",IF($R5="Mulched (left on surface)",IFERROR(_xlfn.UNIQUE(_xlfn._xlws.FILTER(Prod.Out!$H:$H,Prod.Out!$B:$B=Z5)),""),IF($R5="Incorporated",IFERROR(_xlfn.UNIQUE(_xlfn._xlws.FILTER(Prod.Out!$I:$I,Prod.Out!$B:$B=Z5)),""),IF($R5="Retained (unknown if mulched/incorp.)",IFERROR(_xlfn.UNIQUE(_xlfn._xlws.FILTER(Prod.Out!$J:$J,Prod.Out!$B:$B=Z5)),""),""))))</f>
        <v/>
      </c>
    </row>
    <row r="6" spans="1:30" x14ac:dyDescent="0.35">
      <c r="H6" s="4" t="str">
        <f>IFERROR(INDEX(Rotation.Pracs1[Code],MATCH(A6,Rotation.Pracs1[Subpractice],0)),"")</f>
        <v/>
      </c>
      <c r="I6" s="4" t="str" cm="1">
        <f t="array" ref="I6">IF(OR(B6="",B6=0),"",IFERROR(_xlfn.TEXTJOIN("…",TRUE,_xlfn._xlws.FILTER(Q:Q,O:O=B6)),""))</f>
        <v/>
      </c>
      <c r="J6" s="4" t="str" cm="1">
        <f t="array" ref="J6">IF(OR(B6="",B6=0),"",IFERROR(_xlfn.TEXTJOIN("-",TRUE,_xlfn._xlws.SORT(_xlfn.UNIQUE(SplitWords(_xlfn.TEXTJOIN("-",TRUE,_xlfn._xlws.FILTER(S:S,O:O=B6)),"-"),TRUE),1,1,TRUE)),""))</f>
        <v/>
      </c>
      <c r="K6" s="4" t="str" cm="1">
        <f t="array" ref="K6">IF(OR(B6="",B6=0),"",IFERROR(_xlfn.TEXTJOIN("-",TRUE,_xlfn._xlws.SORT(_xlfn.UNIQUE(SplitWords(_xlfn.TEXTJOIN("-",TRUE,_xlfn._xlws.FILTER(T:T,O:O=B6)),"-"),TRUE),1,1,TRUE)),""))</f>
        <v/>
      </c>
      <c r="L6" s="4" t="str" cm="1">
        <f t="array" ref="L6">IF(OR(B6="",B6=0),"",IFERROR(_xlfn.TEXTJOIN("..",TRUE,_xlfn._xlws.SORT(_xlfn.UNIQUE(SplitWords(_xlfn.TEXTJOIN("-",TRUE,_xlfn._xlws.FILTER(W:Z,O:O=B6)),"-"),TRUE),1,1,TRUE)),""))</f>
        <v/>
      </c>
      <c r="M6" s="4" t="str" cm="1">
        <f t="array" ref="M6">IF(OR(B6="",B6=0),"",IFERROR(_xlfn.TEXTJOIN("..",TRUE,_xlfn._xlws.SORT(_xlfn.UNIQUE(SplitWords(_xlfn.TEXTJOIN("..",TRUE,_xlfn._xlws.FILTER(U:U,O:O=B6)),".."),TRUE),1,1,TRUE)),""))</f>
        <v/>
      </c>
      <c r="S6" s="4" t="str" cm="1">
        <f t="array" ref="S6">IF(OR(Q6="",Q6=0),"",IFERROR(IF(V6="No",_xlfn._xlws.FILTER(MT.Out!A:A,MT.Out!D:D=Q6),IF(V6="Yes",_xlfn._xlws.FILTER(Int.Out!O:O,Int.Out!B:B=Q6),"")),""))</f>
        <v/>
      </c>
      <c r="T6" s="4" t="str" cm="1">
        <f t="array" ref="T6">IF(OR(Q6="",Q6=0),"",IFERROR(IF(V6="No",_xlfn._xlws.FILTER(MT.Out!B:B,MT.Out!D:D=Q6),IF(V6="Yes",_xlfn._xlws.FILTER(Int.Out!P:P,Int.Out!B:B=Q6),"")),""))</f>
        <v/>
      </c>
      <c r="U6" s="4" t="str" cm="1">
        <f t="array" ref="U6">IF(OR($Q6="",$Q6=0),"",IFERROR(IF($V6="No",_xlfn._xlws.FILTER(MT.Out!C:C,MT.Out!$D:$D=$Q6),IF($V6="Yes",_xlfn._xlws.FILTER(Int.Out!Q:Q,Int.Out!$B:$B=$Q6),"")),""))</f>
        <v/>
      </c>
      <c r="V6" s="4" t="str">
        <f>IF(Q6&lt;&gt;"",IFERROR(IF(MATCH(Q6,_xlfn.ANCHORARRAY(Intercrop!AS$1),0)&gt;0,"Yes","No"),"No"),"")</f>
        <v/>
      </c>
      <c r="W6" s="4" t="str" cm="1">
        <f t="array" ref="W6">IF(Q6="Natural or Bare Fallow","",IF(V6="","",IF(V6="No",_xlfn._xlws.FILTER(MT.Out!E:E,MT.Out!D:D=Q6),IF(V6="Yes",_xlfn._xlws.FILTER(Int.Out!S:V,Int.Out!B:B=Q6)))))</f>
        <v/>
      </c>
      <c r="AA6" s="4" t="str" cm="1">
        <f t="array" ref="AA6">IF(OR(W6=0,W6=""),"",IF($R6="Mulched (left on surface)",IFERROR(_xlfn.UNIQUE(_xlfn._xlws.FILTER(Prod.Out!$H:$H,Prod.Out!$B:$B=W6)),""),IF($R6="Incorporated",IFERROR(_xlfn.UNIQUE(_xlfn._xlws.FILTER(Prod.Out!$I:$I,Prod.Out!$B:$B=W6)),""),IF($R6="Retained (unknown if mulched/incorp.)",IFERROR(_xlfn.UNIQUE(_xlfn._xlws.FILTER(Prod.Out!$J:$J,Prod.Out!$B:$B=W6)),""),""))))</f>
        <v/>
      </c>
      <c r="AB6" s="4" t="str" cm="1">
        <f t="array" ref="AB6">IF(OR(X6=0,X6=""),"",IF($R6="Mulched (left on surface)",IFERROR(_xlfn.UNIQUE(_xlfn._xlws.FILTER(Prod.Out!$H:$H,Prod.Out!$B:$B=X6)),""),IF($R6="Incorporated",IFERROR(_xlfn.UNIQUE(_xlfn._xlws.FILTER(Prod.Out!$I:$I,Prod.Out!$B:$B=X6)),""),IF($R6="Retained (unknown if mulched/incorp.)",IFERROR(_xlfn.UNIQUE(_xlfn._xlws.FILTER(Prod.Out!$J:$J,Prod.Out!$B:$B=X6)),""),""))))</f>
        <v/>
      </c>
      <c r="AC6" s="4" t="str" cm="1">
        <f t="array" ref="AC6">IF(OR(Y6=0,Y6=""),"",IF($R6="Mulched (left on surface)",IFERROR(_xlfn.UNIQUE(_xlfn._xlws.FILTER(Prod.Out!$H:$H,Prod.Out!$B:$B=Y6)),""),IF($R6="Incorporated",IFERROR(_xlfn.UNIQUE(_xlfn._xlws.FILTER(Prod.Out!$I:$I,Prod.Out!$B:$B=Y6)),""),IF($R6="Retained (unknown if mulched/incorp.)",IFERROR(_xlfn.UNIQUE(_xlfn._xlws.FILTER(Prod.Out!$J:$J,Prod.Out!$B:$B=Y6)),""),""))))</f>
        <v/>
      </c>
      <c r="AD6" s="4" t="str" cm="1">
        <f t="array" ref="AD6">IF(OR(Z6=0,Z6=""),"",IF($R6="Mulched (left on surface)",IFERROR(_xlfn.UNIQUE(_xlfn._xlws.FILTER(Prod.Out!$H:$H,Prod.Out!$B:$B=Z6)),""),IF($R6="Incorporated",IFERROR(_xlfn.UNIQUE(_xlfn._xlws.FILTER(Prod.Out!$I:$I,Prod.Out!$B:$B=Z6)),""),IF($R6="Retained (unknown if mulched/incorp.)",IFERROR(_xlfn.UNIQUE(_xlfn._xlws.FILTER(Prod.Out!$J:$J,Prod.Out!$B:$B=Z6)),""),""))))</f>
        <v/>
      </c>
    </row>
    <row r="7" spans="1:30" x14ac:dyDescent="0.35">
      <c r="H7" s="4" t="str">
        <f>IFERROR(INDEX(Rotation.Pracs1[Code],MATCH(A7,Rotation.Pracs1[Subpractice],0)),"")</f>
        <v/>
      </c>
      <c r="I7" s="4" t="str" cm="1">
        <f t="array" ref="I7">IF(OR(B7="",B7=0),"",IFERROR(_xlfn.TEXTJOIN("…",TRUE,_xlfn._xlws.FILTER(Q:Q,O:O=B7)),""))</f>
        <v/>
      </c>
      <c r="J7" s="4" t="str" cm="1">
        <f t="array" ref="J7">IF(OR(B7="",B7=0),"",IFERROR(_xlfn.TEXTJOIN("-",TRUE,_xlfn._xlws.SORT(_xlfn.UNIQUE(SplitWords(_xlfn.TEXTJOIN("-",TRUE,_xlfn._xlws.FILTER(S:S,O:O=B7)),"-"),TRUE),1,1,TRUE)),""))</f>
        <v/>
      </c>
      <c r="K7" s="4" t="str" cm="1">
        <f t="array" ref="K7">IF(OR(B7="",B7=0),"",IFERROR(_xlfn.TEXTJOIN("-",TRUE,_xlfn._xlws.SORT(_xlfn.UNIQUE(SplitWords(_xlfn.TEXTJOIN("-",TRUE,_xlfn._xlws.FILTER(T:T,O:O=B7)),"-"),TRUE),1,1,TRUE)),""))</f>
        <v/>
      </c>
      <c r="L7" s="4" t="str" cm="1">
        <f t="array" ref="L7">IF(OR(B7="",B7=0),"",IFERROR(_xlfn.TEXTJOIN("..",TRUE,_xlfn._xlws.SORT(_xlfn.UNIQUE(SplitWords(_xlfn.TEXTJOIN("-",TRUE,_xlfn._xlws.FILTER(W:Z,O:O=B7)),"-"),TRUE),1,1,TRUE)),""))</f>
        <v/>
      </c>
      <c r="M7" s="4" t="str" cm="1">
        <f t="array" ref="M7">IF(OR(B7="",B7=0),"",IFERROR(_xlfn.TEXTJOIN("..",TRUE,_xlfn._xlws.SORT(_xlfn.UNIQUE(SplitWords(_xlfn.TEXTJOIN("..",TRUE,_xlfn._xlws.FILTER(U:U,O:O=B7)),".."),TRUE),1,1,TRUE)),""))</f>
        <v/>
      </c>
      <c r="S7" s="4" t="str" cm="1">
        <f t="array" ref="S7">IF(OR(Q7="",Q7=0),"",IFERROR(IF(V7="No",_xlfn._xlws.FILTER(MT.Out!A:A,MT.Out!D:D=Q7),IF(V7="Yes",_xlfn._xlws.FILTER(Int.Out!O:O,Int.Out!B:B=Q7),"")),""))</f>
        <v/>
      </c>
      <c r="T7" s="4" t="str" cm="1">
        <f t="array" ref="T7">IF(OR(Q7="",Q7=0),"",IFERROR(IF(V7="No",_xlfn._xlws.FILTER(MT.Out!B:B,MT.Out!D:D=Q7),IF(V7="Yes",_xlfn._xlws.FILTER(Int.Out!P:P,Int.Out!B:B=Q7),"")),""))</f>
        <v/>
      </c>
      <c r="U7" s="4" t="str" cm="1">
        <f t="array" ref="U7">IF(OR($Q7="",$Q7=0),"",IFERROR(IF($V7="No",_xlfn._xlws.FILTER(MT.Out!C:C,MT.Out!$D:$D=$Q7),IF($V7="Yes",_xlfn._xlws.FILTER(Int.Out!Q:Q,Int.Out!$B:$B=$Q7),"")),""))</f>
        <v/>
      </c>
      <c r="V7" s="4" t="str">
        <f>IF(Q7&lt;&gt;"",IFERROR(IF(MATCH(Q7,_xlfn.ANCHORARRAY(Intercrop!AS$1),0)&gt;0,"Yes","No"),"No"),"")</f>
        <v/>
      </c>
      <c r="W7" s="4" t="str" cm="1">
        <f t="array" ref="W7">IF(Q7="Natural or Bare Fallow","",IF(V7="","",IF(V7="No",_xlfn._xlws.FILTER(MT.Out!E:E,MT.Out!D:D=Q7),IF(V7="Yes",_xlfn._xlws.FILTER(Int.Out!S:V,Int.Out!B:B=Q7)))))</f>
        <v/>
      </c>
      <c r="AA7" s="4" t="str" cm="1">
        <f t="array" ref="AA7">IF(OR(W7=0,W7=""),"",IF($R7="Mulched (left on surface)",IFERROR(_xlfn.UNIQUE(_xlfn._xlws.FILTER(Prod.Out!$H:$H,Prod.Out!$B:$B=W7)),""),IF($R7="Incorporated",IFERROR(_xlfn.UNIQUE(_xlfn._xlws.FILTER(Prod.Out!$I:$I,Prod.Out!$B:$B=W7)),""),IF($R7="Retained (unknown if mulched/incorp.)",IFERROR(_xlfn.UNIQUE(_xlfn._xlws.FILTER(Prod.Out!$J:$J,Prod.Out!$B:$B=W7)),""),""))))</f>
        <v/>
      </c>
      <c r="AB7" s="4" t="str" cm="1">
        <f t="array" ref="AB7">IF(OR(X7=0,X7=""),"",IF($R7="Mulched (left on surface)",IFERROR(_xlfn.UNIQUE(_xlfn._xlws.FILTER(Prod.Out!$H:$H,Prod.Out!$B:$B=X7)),""),IF($R7="Incorporated",IFERROR(_xlfn.UNIQUE(_xlfn._xlws.FILTER(Prod.Out!$I:$I,Prod.Out!$B:$B=X7)),""),IF($R7="Retained (unknown if mulched/incorp.)",IFERROR(_xlfn.UNIQUE(_xlfn._xlws.FILTER(Prod.Out!$J:$J,Prod.Out!$B:$B=X7)),""),""))))</f>
        <v/>
      </c>
      <c r="AC7" s="4" t="str" cm="1">
        <f t="array" ref="AC7">IF(OR(Y7=0,Y7=""),"",IF($R7="Mulched (left on surface)",IFERROR(_xlfn.UNIQUE(_xlfn._xlws.FILTER(Prod.Out!$H:$H,Prod.Out!$B:$B=Y7)),""),IF($R7="Incorporated",IFERROR(_xlfn.UNIQUE(_xlfn._xlws.FILTER(Prod.Out!$I:$I,Prod.Out!$B:$B=Y7)),""),IF($R7="Retained (unknown if mulched/incorp.)",IFERROR(_xlfn.UNIQUE(_xlfn._xlws.FILTER(Prod.Out!$J:$J,Prod.Out!$B:$B=Y7)),""),""))))</f>
        <v/>
      </c>
      <c r="AD7" s="4" t="str" cm="1">
        <f t="array" ref="AD7">IF(OR(Z7=0,Z7=""),"",IF($R7="Mulched (left on surface)",IFERROR(_xlfn.UNIQUE(_xlfn._xlws.FILTER(Prod.Out!$H:$H,Prod.Out!$B:$B=Z7)),""),IF($R7="Incorporated",IFERROR(_xlfn.UNIQUE(_xlfn._xlws.FILTER(Prod.Out!$I:$I,Prod.Out!$B:$B=Z7)),""),IF($R7="Retained (unknown if mulched/incorp.)",IFERROR(_xlfn.UNIQUE(_xlfn._xlws.FILTER(Prod.Out!$J:$J,Prod.Out!$B:$B=Z7)),""),""))))</f>
        <v/>
      </c>
    </row>
    <row r="8" spans="1:30" x14ac:dyDescent="0.35">
      <c r="H8" s="4" t="str">
        <f>IFERROR(INDEX(Rotation.Pracs1[Code],MATCH(A8,Rotation.Pracs1[Subpractice],0)),"")</f>
        <v/>
      </c>
      <c r="I8" s="4" t="str" cm="1">
        <f t="array" ref="I8">IF(OR(B8="",B8=0),"",IFERROR(_xlfn.TEXTJOIN("…",TRUE,_xlfn._xlws.FILTER(Q:Q,O:O=B8)),""))</f>
        <v/>
      </c>
      <c r="J8" s="4" t="str" cm="1">
        <f t="array" ref="J8">IF(OR(B8="",B8=0),"",IFERROR(_xlfn.TEXTJOIN("-",TRUE,_xlfn._xlws.SORT(_xlfn.UNIQUE(SplitWords(_xlfn.TEXTJOIN("-",TRUE,_xlfn._xlws.FILTER(S:S,O:O=B8)),"-"),TRUE),1,1,TRUE)),""))</f>
        <v/>
      </c>
      <c r="K8" s="4" t="str" cm="1">
        <f t="array" ref="K8">IF(OR(B8="",B8=0),"",IFERROR(_xlfn.TEXTJOIN("-",TRUE,_xlfn._xlws.SORT(_xlfn.UNIQUE(SplitWords(_xlfn.TEXTJOIN("-",TRUE,_xlfn._xlws.FILTER(T:T,O:O=B8)),"-"),TRUE),1,1,TRUE)),""))</f>
        <v/>
      </c>
      <c r="L8" s="4" t="str" cm="1">
        <f t="array" ref="L8">IF(OR(B8="",B8=0),"",IFERROR(_xlfn.TEXTJOIN("..",TRUE,_xlfn._xlws.SORT(_xlfn.UNIQUE(SplitWords(_xlfn.TEXTJOIN("-",TRUE,_xlfn._xlws.FILTER(W:Z,O:O=B8)),"-"),TRUE),1,1,TRUE)),""))</f>
        <v/>
      </c>
      <c r="M8" s="4" t="str" cm="1">
        <f t="array" ref="M8">IF(OR(B8="",B8=0),"",IFERROR(_xlfn.TEXTJOIN("..",TRUE,_xlfn._xlws.SORT(_xlfn.UNIQUE(SplitWords(_xlfn.TEXTJOIN("..",TRUE,_xlfn._xlws.FILTER(U:U,O:O=B8)),".."),TRUE),1,1,TRUE)),""))</f>
        <v/>
      </c>
      <c r="S8" s="4" t="str" cm="1">
        <f t="array" ref="S8">IF(OR(Q8="",Q8=0),"",IFERROR(IF(V8="No",_xlfn._xlws.FILTER(MT.Out!A:A,MT.Out!D:D=Q8),IF(V8="Yes",_xlfn._xlws.FILTER(Int.Out!O:O,Int.Out!B:B=Q8),"")),""))</f>
        <v/>
      </c>
      <c r="T8" s="4" t="str" cm="1">
        <f t="array" ref="T8">IF(OR(Q8="",Q8=0),"",IFERROR(IF(V8="No",_xlfn._xlws.FILTER(MT.Out!B:B,MT.Out!D:D=Q8),IF(V8="Yes",_xlfn._xlws.FILTER(Int.Out!P:P,Int.Out!B:B=Q8),"")),""))</f>
        <v/>
      </c>
      <c r="U8" s="4" t="str" cm="1">
        <f t="array" ref="U8">IF(OR($Q8="",$Q8=0),"",IFERROR(IF($V8="No",_xlfn._xlws.FILTER(MT.Out!C:C,MT.Out!$D:$D=$Q8),IF($V8="Yes",_xlfn._xlws.FILTER(Int.Out!Q:Q,Int.Out!$B:$B=$Q8),"")),""))</f>
        <v/>
      </c>
      <c r="V8" s="4" t="str">
        <f>IF(Q8&lt;&gt;"",IFERROR(IF(MATCH(Q8,_xlfn.ANCHORARRAY(Intercrop!AS$1),0)&gt;0,"Yes","No"),"No"),"")</f>
        <v/>
      </c>
      <c r="W8" s="4" t="str" cm="1">
        <f t="array" ref="W8">IF(Q8="Natural or Bare Fallow","",IF(V8="","",IF(V8="No",_xlfn._xlws.FILTER(MT.Out!E:E,MT.Out!D:D=Q8),IF(V8="Yes",_xlfn._xlws.FILTER(Int.Out!S:V,Int.Out!B:B=Q8)))))</f>
        <v/>
      </c>
      <c r="AA8" s="4" t="str" cm="1">
        <f t="array" ref="AA8">IF(OR(W8=0,W8=""),"",IF($R8="Mulched (left on surface)",IFERROR(_xlfn.UNIQUE(_xlfn._xlws.FILTER(Prod.Out!$H:$H,Prod.Out!$B:$B=W8)),""),IF($R8="Incorporated",IFERROR(_xlfn.UNIQUE(_xlfn._xlws.FILTER(Prod.Out!$I:$I,Prod.Out!$B:$B=W8)),""),IF($R8="Retained (unknown if mulched/incorp.)",IFERROR(_xlfn.UNIQUE(_xlfn._xlws.FILTER(Prod.Out!$J:$J,Prod.Out!$B:$B=W8)),""),""))))</f>
        <v/>
      </c>
      <c r="AB8" s="4" t="str" cm="1">
        <f t="array" ref="AB8">IF(OR(X8=0,X8=""),"",IF($R8="Mulched (left on surface)",IFERROR(_xlfn.UNIQUE(_xlfn._xlws.FILTER(Prod.Out!$H:$H,Prod.Out!$B:$B=X8)),""),IF($R8="Incorporated",IFERROR(_xlfn.UNIQUE(_xlfn._xlws.FILTER(Prod.Out!$I:$I,Prod.Out!$B:$B=X8)),""),IF($R8="Retained (unknown if mulched/incorp.)",IFERROR(_xlfn.UNIQUE(_xlfn._xlws.FILTER(Prod.Out!$J:$J,Prod.Out!$B:$B=X8)),""),""))))</f>
        <v/>
      </c>
      <c r="AC8" s="4" t="str" cm="1">
        <f t="array" ref="AC8">IF(OR(Y8=0,Y8=""),"",IF($R8="Mulched (left on surface)",IFERROR(_xlfn.UNIQUE(_xlfn._xlws.FILTER(Prod.Out!$H:$H,Prod.Out!$B:$B=Y8)),""),IF($R8="Incorporated",IFERROR(_xlfn.UNIQUE(_xlfn._xlws.FILTER(Prod.Out!$I:$I,Prod.Out!$B:$B=Y8)),""),IF($R8="Retained (unknown if mulched/incorp.)",IFERROR(_xlfn.UNIQUE(_xlfn._xlws.FILTER(Prod.Out!$J:$J,Prod.Out!$B:$B=Y8)),""),""))))</f>
        <v/>
      </c>
      <c r="AD8" s="4" t="str" cm="1">
        <f t="array" ref="AD8">IF(OR(Z8=0,Z8=""),"",IF($R8="Mulched (left on surface)",IFERROR(_xlfn.UNIQUE(_xlfn._xlws.FILTER(Prod.Out!$H:$H,Prod.Out!$B:$B=Z8)),""),IF($R8="Incorporated",IFERROR(_xlfn.UNIQUE(_xlfn._xlws.FILTER(Prod.Out!$I:$I,Prod.Out!$B:$B=Z8)),""),IF($R8="Retained (unknown if mulched/incorp.)",IFERROR(_xlfn.UNIQUE(_xlfn._xlws.FILTER(Prod.Out!$J:$J,Prod.Out!$B:$B=Z8)),""),""))))</f>
        <v/>
      </c>
    </row>
    <row r="9" spans="1:30" x14ac:dyDescent="0.35">
      <c r="H9" s="4" t="str">
        <f>IFERROR(INDEX(Rotation.Pracs1[Code],MATCH(A9,Rotation.Pracs1[Subpractice],0)),"")</f>
        <v/>
      </c>
      <c r="I9" s="4" t="str" cm="1">
        <f t="array" ref="I9">IF(OR(B9="",B9=0),"",IFERROR(_xlfn.TEXTJOIN("…",TRUE,_xlfn._xlws.FILTER(Q:Q,O:O=B9)),""))</f>
        <v/>
      </c>
      <c r="J9" s="4" t="str" cm="1">
        <f t="array" ref="J9">IF(OR(B9="",B9=0),"",IFERROR(_xlfn.TEXTJOIN("-",TRUE,_xlfn._xlws.SORT(_xlfn.UNIQUE(SplitWords(_xlfn.TEXTJOIN("-",TRUE,_xlfn._xlws.FILTER(S:S,O:O=B9)),"-"),TRUE),1,1,TRUE)),""))</f>
        <v/>
      </c>
      <c r="K9" s="4" t="str" cm="1">
        <f t="array" ref="K9">IF(OR(B9="",B9=0),"",IFERROR(_xlfn.TEXTJOIN("-",TRUE,_xlfn._xlws.SORT(_xlfn.UNIQUE(SplitWords(_xlfn.TEXTJOIN("-",TRUE,_xlfn._xlws.FILTER(T:T,O:O=B9)),"-"),TRUE),1,1,TRUE)),""))</f>
        <v/>
      </c>
      <c r="L9" s="4" t="str" cm="1">
        <f t="array" ref="L9">IF(OR(B9="",B9=0),"",IFERROR(_xlfn.TEXTJOIN("..",TRUE,_xlfn._xlws.SORT(_xlfn.UNIQUE(SplitWords(_xlfn.TEXTJOIN("-",TRUE,_xlfn._xlws.FILTER(W:Z,O:O=B9)),"-"),TRUE),1,1,TRUE)),""))</f>
        <v/>
      </c>
      <c r="M9" s="4" t="str" cm="1">
        <f t="array" ref="M9">IF(OR(B9="",B9=0),"",IFERROR(_xlfn.TEXTJOIN("..",TRUE,_xlfn._xlws.SORT(_xlfn.UNIQUE(SplitWords(_xlfn.TEXTJOIN("..",TRUE,_xlfn._xlws.FILTER(U:U,O:O=B9)),".."),TRUE),1,1,TRUE)),""))</f>
        <v/>
      </c>
      <c r="S9" s="4" t="str" cm="1">
        <f t="array" ref="S9">IF(OR(Q9="",Q9=0),"",IFERROR(IF(V9="No",_xlfn._xlws.FILTER(MT.Out!A:A,MT.Out!D:D=Q9),IF(V9="Yes",_xlfn._xlws.FILTER(Int.Out!O:O,Int.Out!B:B=Q9),"")),""))</f>
        <v/>
      </c>
      <c r="T9" s="4" t="str" cm="1">
        <f t="array" ref="T9">IF(OR(Q9="",Q9=0),"",IFERROR(IF(V9="No",_xlfn._xlws.FILTER(MT.Out!B:B,MT.Out!D:D=Q9),IF(V9="Yes",_xlfn._xlws.FILTER(Int.Out!P:P,Int.Out!B:B=Q9),"")),""))</f>
        <v/>
      </c>
      <c r="U9" s="4" t="str" cm="1">
        <f t="array" ref="U9">IF(OR($Q9="",$Q9=0),"",IFERROR(IF($V9="No",_xlfn._xlws.FILTER(MT.Out!C:C,MT.Out!$D:$D=$Q9),IF($V9="Yes",_xlfn._xlws.FILTER(Int.Out!Q:Q,Int.Out!$B:$B=$Q9),"")),""))</f>
        <v/>
      </c>
      <c r="V9" s="4" t="str">
        <f>IF(Q9&lt;&gt;"",IFERROR(IF(MATCH(Q9,_xlfn.ANCHORARRAY(Intercrop!AS$1),0)&gt;0,"Yes","No"),"No"),"")</f>
        <v/>
      </c>
      <c r="W9" s="4" t="str" cm="1">
        <f t="array" ref="W9">IF(Q9="Natural or Bare Fallow","",IF(V9="","",IF(V9="No",_xlfn._xlws.FILTER(MT.Out!E:E,MT.Out!D:D=Q9),IF(V9="Yes",_xlfn._xlws.FILTER(Int.Out!S:V,Int.Out!B:B=Q9)))))</f>
        <v/>
      </c>
      <c r="AA9" s="4" t="str" cm="1">
        <f t="array" ref="AA9">IF(OR(W9=0,W9=""),"",IF($R9="Mulched (left on surface)",IFERROR(_xlfn.UNIQUE(_xlfn._xlws.FILTER(Prod.Out!$H:$H,Prod.Out!$B:$B=W9)),""),IF($R9="Incorporated",IFERROR(_xlfn.UNIQUE(_xlfn._xlws.FILTER(Prod.Out!$I:$I,Prod.Out!$B:$B=W9)),""),IF($R9="Retained (unknown if mulched/incorp.)",IFERROR(_xlfn.UNIQUE(_xlfn._xlws.FILTER(Prod.Out!$J:$J,Prod.Out!$B:$B=W9)),""),""))))</f>
        <v/>
      </c>
      <c r="AB9" s="4" t="str" cm="1">
        <f t="array" ref="AB9">IF(OR(X9=0,X9=""),"",IF($R9="Mulched (left on surface)",IFERROR(_xlfn.UNIQUE(_xlfn._xlws.FILTER(Prod.Out!$H:$H,Prod.Out!$B:$B=X9)),""),IF($R9="Incorporated",IFERROR(_xlfn.UNIQUE(_xlfn._xlws.FILTER(Prod.Out!$I:$I,Prod.Out!$B:$B=X9)),""),IF($R9="Retained (unknown if mulched/incorp.)",IFERROR(_xlfn.UNIQUE(_xlfn._xlws.FILTER(Prod.Out!$J:$J,Prod.Out!$B:$B=X9)),""),""))))</f>
        <v/>
      </c>
      <c r="AC9" s="4" t="str" cm="1">
        <f t="array" ref="AC9">IF(OR(Y9=0,Y9=""),"",IF($R9="Mulched (left on surface)",IFERROR(_xlfn.UNIQUE(_xlfn._xlws.FILTER(Prod.Out!$H:$H,Prod.Out!$B:$B=Y9)),""),IF($R9="Incorporated",IFERROR(_xlfn.UNIQUE(_xlfn._xlws.FILTER(Prod.Out!$I:$I,Prod.Out!$B:$B=Y9)),""),IF($R9="Retained (unknown if mulched/incorp.)",IFERROR(_xlfn.UNIQUE(_xlfn._xlws.FILTER(Prod.Out!$J:$J,Prod.Out!$B:$B=Y9)),""),""))))</f>
        <v/>
      </c>
      <c r="AD9" s="4" t="str" cm="1">
        <f t="array" ref="AD9">IF(OR(Z9=0,Z9=""),"",IF($R9="Mulched (left on surface)",IFERROR(_xlfn.UNIQUE(_xlfn._xlws.FILTER(Prod.Out!$H:$H,Prod.Out!$B:$B=Z9)),""),IF($R9="Incorporated",IFERROR(_xlfn.UNIQUE(_xlfn._xlws.FILTER(Prod.Out!$I:$I,Prod.Out!$B:$B=Z9)),""),IF($R9="Retained (unknown if mulched/incorp.)",IFERROR(_xlfn.UNIQUE(_xlfn._xlws.FILTER(Prod.Out!$J:$J,Prod.Out!$B:$B=Z9)),""),""))))</f>
        <v/>
      </c>
    </row>
    <row r="10" spans="1:30" x14ac:dyDescent="0.35">
      <c r="H10" s="4" t="str">
        <f>IFERROR(INDEX(Rotation.Pracs1[Code],MATCH(A10,Rotation.Pracs1[Subpractice],0)),"")</f>
        <v/>
      </c>
      <c r="I10" s="4" t="str" cm="1">
        <f t="array" ref="I10">IF(OR(B10="",B10=0),"",IFERROR(_xlfn.TEXTJOIN("…",TRUE,_xlfn._xlws.FILTER(Q:Q,O:O=B10)),""))</f>
        <v/>
      </c>
      <c r="J10" s="4" t="str" cm="1">
        <f t="array" ref="J10">IF(OR(B10="",B10=0),"",IFERROR(_xlfn.TEXTJOIN("-",TRUE,_xlfn._xlws.SORT(_xlfn.UNIQUE(SplitWords(_xlfn.TEXTJOIN("-",TRUE,_xlfn._xlws.FILTER(S:S,O:O=B10)),"-"),TRUE),1,1,TRUE)),""))</f>
        <v/>
      </c>
      <c r="K10" s="4" t="str" cm="1">
        <f t="array" ref="K10">IF(OR(B10="",B10=0),"",IFERROR(_xlfn.TEXTJOIN("-",TRUE,_xlfn._xlws.SORT(_xlfn.UNIQUE(SplitWords(_xlfn.TEXTJOIN("-",TRUE,_xlfn._xlws.FILTER(T:T,O:O=B10)),"-"),TRUE),1,1,TRUE)),""))</f>
        <v/>
      </c>
      <c r="L10" s="4" t="str" cm="1">
        <f t="array" ref="L10">IF(OR(B10="",B10=0),"",IFERROR(_xlfn.TEXTJOIN("..",TRUE,_xlfn._xlws.SORT(_xlfn.UNIQUE(SplitWords(_xlfn.TEXTJOIN("-",TRUE,_xlfn._xlws.FILTER(W:Z,O:O=B10)),"-"),TRUE),1,1,TRUE)),""))</f>
        <v/>
      </c>
      <c r="M10" s="4" t="str" cm="1">
        <f t="array" ref="M10">IF(OR(B10="",B10=0),"",IFERROR(_xlfn.TEXTJOIN("..",TRUE,_xlfn._xlws.SORT(_xlfn.UNIQUE(SplitWords(_xlfn.TEXTJOIN("..",TRUE,_xlfn._xlws.FILTER(U:U,O:O=B10)),".."),TRUE),1,1,TRUE)),""))</f>
        <v/>
      </c>
      <c r="S10" s="4" t="str" cm="1">
        <f t="array" ref="S10">IF(OR(Q10="",Q10=0),"",IFERROR(IF(V10="No",_xlfn._xlws.FILTER(MT.Out!A:A,MT.Out!D:D=Q10),IF(V10="Yes",_xlfn._xlws.FILTER(Int.Out!O:O,Int.Out!B:B=Q10),"")),""))</f>
        <v/>
      </c>
      <c r="T10" s="4" t="str" cm="1">
        <f t="array" ref="T10">IF(OR(Q10="",Q10=0),"",IFERROR(IF(V10="No",_xlfn._xlws.FILTER(MT.Out!B:B,MT.Out!D:D=Q10),IF(V10="Yes",_xlfn._xlws.FILTER(Int.Out!P:P,Int.Out!B:B=Q10),"")),""))</f>
        <v/>
      </c>
      <c r="U10" s="4" t="str" cm="1">
        <f t="array" ref="U10">IF(OR($Q10="",$Q10=0),"",IFERROR(IF($V10="No",_xlfn._xlws.FILTER(MT.Out!C:C,MT.Out!$D:$D=$Q10),IF($V10="Yes",_xlfn._xlws.FILTER(Int.Out!Q:Q,Int.Out!$B:$B=$Q10),"")),""))</f>
        <v/>
      </c>
      <c r="V10" s="4" t="str">
        <f>IF(Q10&lt;&gt;"",IFERROR(IF(MATCH(Q10,_xlfn.ANCHORARRAY(Intercrop!AS$1),0)&gt;0,"Yes","No"),"No"),"")</f>
        <v/>
      </c>
      <c r="W10" s="4" t="str" cm="1">
        <f t="array" ref="W10">IF(Q10="Natural or Bare Fallow","",IF(V10="","",IF(V10="No",_xlfn._xlws.FILTER(MT.Out!E:E,MT.Out!D:D=Q10),IF(V10="Yes",_xlfn._xlws.FILTER(Int.Out!S:V,Int.Out!B:B=Q10)))))</f>
        <v/>
      </c>
      <c r="AA10" s="4" t="str" cm="1">
        <f t="array" ref="AA10">IF(OR(W10=0,W10=""),"",IF($R10="Mulched (left on surface)",IFERROR(_xlfn.UNIQUE(_xlfn._xlws.FILTER(Prod.Out!$H:$H,Prod.Out!$B:$B=W10)),""),IF($R10="Incorporated",IFERROR(_xlfn.UNIQUE(_xlfn._xlws.FILTER(Prod.Out!$I:$I,Prod.Out!$B:$B=W10)),""),IF($R10="Retained (unknown if mulched/incorp.)",IFERROR(_xlfn.UNIQUE(_xlfn._xlws.FILTER(Prod.Out!$J:$J,Prod.Out!$B:$B=W10)),""),""))))</f>
        <v/>
      </c>
      <c r="AB10" s="4" t="str" cm="1">
        <f t="array" ref="AB10">IF(OR(X10=0,X10=""),"",IF($R10="Mulched (left on surface)",IFERROR(_xlfn.UNIQUE(_xlfn._xlws.FILTER(Prod.Out!$H:$H,Prod.Out!$B:$B=X10)),""),IF($R10="Incorporated",IFERROR(_xlfn.UNIQUE(_xlfn._xlws.FILTER(Prod.Out!$I:$I,Prod.Out!$B:$B=X10)),""),IF($R10="Retained (unknown if mulched/incorp.)",IFERROR(_xlfn.UNIQUE(_xlfn._xlws.FILTER(Prod.Out!$J:$J,Prod.Out!$B:$B=X10)),""),""))))</f>
        <v/>
      </c>
      <c r="AC10" s="4" t="str" cm="1">
        <f t="array" ref="AC10">IF(OR(Y10=0,Y10=""),"",IF($R10="Mulched (left on surface)",IFERROR(_xlfn.UNIQUE(_xlfn._xlws.FILTER(Prod.Out!$H:$H,Prod.Out!$B:$B=Y10)),""),IF($R10="Incorporated",IFERROR(_xlfn.UNIQUE(_xlfn._xlws.FILTER(Prod.Out!$I:$I,Prod.Out!$B:$B=Y10)),""),IF($R10="Retained (unknown if mulched/incorp.)",IFERROR(_xlfn.UNIQUE(_xlfn._xlws.FILTER(Prod.Out!$J:$J,Prod.Out!$B:$B=Y10)),""),""))))</f>
        <v/>
      </c>
      <c r="AD10" s="4" t="str" cm="1">
        <f t="array" ref="AD10">IF(OR(Z10=0,Z10=""),"",IF($R10="Mulched (left on surface)",IFERROR(_xlfn.UNIQUE(_xlfn._xlws.FILTER(Prod.Out!$H:$H,Prod.Out!$B:$B=Z10)),""),IF($R10="Incorporated",IFERROR(_xlfn.UNIQUE(_xlfn._xlws.FILTER(Prod.Out!$I:$I,Prod.Out!$B:$B=Z10)),""),IF($R10="Retained (unknown if mulched/incorp.)",IFERROR(_xlfn.UNIQUE(_xlfn._xlws.FILTER(Prod.Out!$J:$J,Prod.Out!$B:$B=Z10)),""),""))))</f>
        <v/>
      </c>
    </row>
    <row r="11" spans="1:30" x14ac:dyDescent="0.35">
      <c r="H11" s="4" t="str">
        <f>IFERROR(INDEX(Rotation.Pracs1[Code],MATCH(A11,Rotation.Pracs1[Subpractice],0)),"")</f>
        <v/>
      </c>
      <c r="I11" s="4" t="str" cm="1">
        <f t="array" ref="I11">IF(OR(B11="",B11=0),"",IFERROR(_xlfn.TEXTJOIN("…",TRUE,_xlfn._xlws.FILTER(Q:Q,O:O=B11)),""))</f>
        <v/>
      </c>
      <c r="J11" s="4" t="str" cm="1">
        <f t="array" ref="J11">IF(OR(B11="",B11=0),"",IFERROR(_xlfn.TEXTJOIN("-",TRUE,_xlfn._xlws.SORT(_xlfn.UNIQUE(SplitWords(_xlfn.TEXTJOIN("-",TRUE,_xlfn._xlws.FILTER(S:S,O:O=B11)),"-"),TRUE),1,1,TRUE)),""))</f>
        <v/>
      </c>
      <c r="K11" s="4" t="str" cm="1">
        <f t="array" ref="K11">IF(OR(B11="",B11=0),"",IFERROR(_xlfn.TEXTJOIN("-",TRUE,_xlfn._xlws.SORT(_xlfn.UNIQUE(SplitWords(_xlfn.TEXTJOIN("-",TRUE,_xlfn._xlws.FILTER(T:T,O:O=B11)),"-"),TRUE),1,1,TRUE)),""))</f>
        <v/>
      </c>
      <c r="L11" s="4" t="str" cm="1">
        <f t="array" ref="L11">IF(OR(B11="",B11=0),"",IFERROR(_xlfn.TEXTJOIN("..",TRUE,_xlfn._xlws.SORT(_xlfn.UNIQUE(SplitWords(_xlfn.TEXTJOIN("-",TRUE,_xlfn._xlws.FILTER(W:Z,O:O=B11)),"-"),TRUE),1,1,TRUE)),""))</f>
        <v/>
      </c>
      <c r="M11" s="4" t="str" cm="1">
        <f t="array" ref="M11">IF(OR(B11="",B11=0),"",IFERROR(_xlfn.TEXTJOIN("..",TRUE,_xlfn._xlws.SORT(_xlfn.UNIQUE(SplitWords(_xlfn.TEXTJOIN("..",TRUE,_xlfn._xlws.FILTER(U:U,O:O=B11)),".."),TRUE),1,1,TRUE)),""))</f>
        <v/>
      </c>
      <c r="S11" s="4" t="str" cm="1">
        <f t="array" ref="S11">IF(OR(Q11="",Q11=0),"",IFERROR(IF(V11="No",_xlfn._xlws.FILTER(MT.Out!A:A,MT.Out!D:D=Q11),IF(V11="Yes",_xlfn._xlws.FILTER(Int.Out!O:O,Int.Out!B:B=Q11),"")),""))</f>
        <v/>
      </c>
      <c r="T11" s="4" t="str" cm="1">
        <f t="array" ref="T11">IF(OR(Q11="",Q11=0),"",IFERROR(IF(V11="No",_xlfn._xlws.FILTER(MT.Out!B:B,MT.Out!D:D=Q11),IF(V11="Yes",_xlfn._xlws.FILTER(Int.Out!P:P,Int.Out!B:B=Q11),"")),""))</f>
        <v/>
      </c>
      <c r="U11" s="4" t="str" cm="1">
        <f t="array" ref="U11">IF(OR($Q11="",$Q11=0),"",IFERROR(IF($V11="No",_xlfn._xlws.FILTER(MT.Out!C:C,MT.Out!$D:$D=$Q11),IF($V11="Yes",_xlfn._xlws.FILTER(Int.Out!Q:Q,Int.Out!$B:$B=$Q11),"")),""))</f>
        <v/>
      </c>
      <c r="V11" s="4" t="str">
        <f>IF(Q11&lt;&gt;"",IFERROR(IF(MATCH(Q11,_xlfn.ANCHORARRAY(Intercrop!AS$1),0)&gt;0,"Yes","No"),"No"),"")</f>
        <v/>
      </c>
      <c r="W11" s="4" t="str" cm="1">
        <f t="array" ref="W11">IF(Q11="Natural or Bare Fallow","",IF(V11="","",IF(V11="No",_xlfn._xlws.FILTER(MT.Out!E:E,MT.Out!D:D=Q11),IF(V11="Yes",_xlfn._xlws.FILTER(Int.Out!S:V,Int.Out!B:B=Q11)))))</f>
        <v/>
      </c>
      <c r="AA11" s="4" t="str" cm="1">
        <f t="array" ref="AA11">IF(OR(W11=0,W11=""),"",IF($R11="Mulched (left on surface)",IFERROR(_xlfn.UNIQUE(_xlfn._xlws.FILTER(Prod.Out!$H:$H,Prod.Out!$B:$B=W11)),""),IF($R11="Incorporated",IFERROR(_xlfn.UNIQUE(_xlfn._xlws.FILTER(Prod.Out!$I:$I,Prod.Out!$B:$B=W11)),""),IF($R11="Retained (unknown if mulched/incorp.)",IFERROR(_xlfn.UNIQUE(_xlfn._xlws.FILTER(Prod.Out!$J:$J,Prod.Out!$B:$B=W11)),""),""))))</f>
        <v/>
      </c>
      <c r="AB11" s="4" t="str" cm="1">
        <f t="array" ref="AB11">IF(OR(X11=0,X11=""),"",IF($R11="Mulched (left on surface)",IFERROR(_xlfn.UNIQUE(_xlfn._xlws.FILTER(Prod.Out!$H:$H,Prod.Out!$B:$B=X11)),""),IF($R11="Incorporated",IFERROR(_xlfn.UNIQUE(_xlfn._xlws.FILTER(Prod.Out!$I:$I,Prod.Out!$B:$B=X11)),""),IF($R11="Retained (unknown if mulched/incorp.)",IFERROR(_xlfn.UNIQUE(_xlfn._xlws.FILTER(Prod.Out!$J:$J,Prod.Out!$B:$B=X11)),""),""))))</f>
        <v/>
      </c>
      <c r="AC11" s="4" t="str" cm="1">
        <f t="array" ref="AC11">IF(OR(Y11=0,Y11=""),"",IF($R11="Mulched (left on surface)",IFERROR(_xlfn.UNIQUE(_xlfn._xlws.FILTER(Prod.Out!$H:$H,Prod.Out!$B:$B=Y11)),""),IF($R11="Incorporated",IFERROR(_xlfn.UNIQUE(_xlfn._xlws.FILTER(Prod.Out!$I:$I,Prod.Out!$B:$B=Y11)),""),IF($R11="Retained (unknown if mulched/incorp.)",IFERROR(_xlfn.UNIQUE(_xlfn._xlws.FILTER(Prod.Out!$J:$J,Prod.Out!$B:$B=Y11)),""),""))))</f>
        <v/>
      </c>
      <c r="AD11" s="4" t="str" cm="1">
        <f t="array" ref="AD11">IF(OR(Z11=0,Z11=""),"",IF($R11="Mulched (left on surface)",IFERROR(_xlfn.UNIQUE(_xlfn._xlws.FILTER(Prod.Out!$H:$H,Prod.Out!$B:$B=Z11)),""),IF($R11="Incorporated",IFERROR(_xlfn.UNIQUE(_xlfn._xlws.FILTER(Prod.Out!$I:$I,Prod.Out!$B:$B=Z11)),""),IF($R11="Retained (unknown if mulched/incorp.)",IFERROR(_xlfn.UNIQUE(_xlfn._xlws.FILTER(Prod.Out!$J:$J,Prod.Out!$B:$B=Z11)),""),""))))</f>
        <v/>
      </c>
    </row>
    <row r="12" spans="1:30" x14ac:dyDescent="0.35">
      <c r="H12" s="4" t="str">
        <f>IFERROR(INDEX(Rotation.Pracs1[Code],MATCH(A12,Rotation.Pracs1[Subpractice],0)),"")</f>
        <v/>
      </c>
      <c r="I12" s="4" t="str" cm="1">
        <f t="array" ref="I12">IF(OR(B12="",B12=0),"",IFERROR(_xlfn.TEXTJOIN("…",TRUE,_xlfn._xlws.FILTER(Q:Q,O:O=B12)),""))</f>
        <v/>
      </c>
      <c r="J12" s="4" t="str" cm="1">
        <f t="array" ref="J12">IF(OR(B12="",B12=0),"",IFERROR(_xlfn.TEXTJOIN("-",TRUE,_xlfn._xlws.SORT(_xlfn.UNIQUE(SplitWords(_xlfn.TEXTJOIN("-",TRUE,_xlfn._xlws.FILTER(S:S,O:O=B12)),"-"),TRUE),1,1,TRUE)),""))</f>
        <v/>
      </c>
      <c r="K12" s="4" t="str" cm="1">
        <f t="array" ref="K12">IF(OR(B12="",B12=0),"",IFERROR(_xlfn.TEXTJOIN("-",TRUE,_xlfn._xlws.SORT(_xlfn.UNIQUE(SplitWords(_xlfn.TEXTJOIN("-",TRUE,_xlfn._xlws.FILTER(T:T,O:O=B12)),"-"),TRUE),1,1,TRUE)),""))</f>
        <v/>
      </c>
      <c r="L12" s="4" t="str" cm="1">
        <f t="array" ref="L12">IF(OR(B12="",B12=0),"",IFERROR(_xlfn.TEXTJOIN("..",TRUE,_xlfn._xlws.SORT(_xlfn.UNIQUE(SplitWords(_xlfn.TEXTJOIN("-",TRUE,_xlfn._xlws.FILTER(W:Z,O:O=B12)),"-"),TRUE),1,1,TRUE)),""))</f>
        <v/>
      </c>
      <c r="M12" s="4" t="str" cm="1">
        <f t="array" ref="M12">IF(OR(B12="",B12=0),"",IFERROR(_xlfn.TEXTJOIN("..",TRUE,_xlfn._xlws.SORT(_xlfn.UNIQUE(SplitWords(_xlfn.TEXTJOIN("..",TRUE,_xlfn._xlws.FILTER(U:U,O:O=B12)),".."),TRUE),1,1,TRUE)),""))</f>
        <v/>
      </c>
      <c r="S12" s="4" t="str" cm="1">
        <f t="array" ref="S12">IF(OR(Q12="",Q12=0),"",IFERROR(IF(V12="No",_xlfn._xlws.FILTER(MT.Out!A:A,MT.Out!D:D=Q12),IF(V12="Yes",_xlfn._xlws.FILTER(Int.Out!O:O,Int.Out!B:B=Q12),"")),""))</f>
        <v/>
      </c>
      <c r="T12" s="4" t="str" cm="1">
        <f t="array" ref="T12">IF(OR(Q12="",Q12=0),"",IFERROR(IF(V12="No",_xlfn._xlws.FILTER(MT.Out!B:B,MT.Out!D:D=Q12),IF(V12="Yes",_xlfn._xlws.FILTER(Int.Out!P:P,Int.Out!B:B=Q12),"")),""))</f>
        <v/>
      </c>
      <c r="U12" s="4" t="str" cm="1">
        <f t="array" ref="U12">IF(OR($Q12="",$Q12=0),"",IFERROR(IF($V12="No",_xlfn._xlws.FILTER(MT.Out!C:C,MT.Out!$D:$D=$Q12),IF($V12="Yes",_xlfn._xlws.FILTER(Int.Out!Q:Q,Int.Out!$B:$B=$Q12),"")),""))</f>
        <v/>
      </c>
      <c r="V12" s="4" t="str">
        <f>IF(Q12&lt;&gt;"",IFERROR(IF(MATCH(Q12,_xlfn.ANCHORARRAY(Intercrop!AS$1),0)&gt;0,"Yes","No"),"No"),"")</f>
        <v/>
      </c>
      <c r="W12" s="4" t="str" cm="1">
        <f t="array" ref="W12">IF(Q12="Natural or Bare Fallow","",IF(V12="","",IF(V12="No",_xlfn._xlws.FILTER(MT.Out!E:E,MT.Out!D:D=Q12),IF(V12="Yes",_xlfn._xlws.FILTER(Int.Out!S:V,Int.Out!B:B=Q12)))))</f>
        <v/>
      </c>
      <c r="AA12" s="4" t="str" cm="1">
        <f t="array" ref="AA12">IF(OR(W12=0,W12=""),"",IF($R12="Mulched (left on surface)",IFERROR(_xlfn.UNIQUE(_xlfn._xlws.FILTER(Prod.Out!$H:$H,Prod.Out!$B:$B=W12)),""),IF($R12="Incorporated",IFERROR(_xlfn.UNIQUE(_xlfn._xlws.FILTER(Prod.Out!$I:$I,Prod.Out!$B:$B=W12)),""),IF($R12="Retained (unknown if mulched/incorp.)",IFERROR(_xlfn.UNIQUE(_xlfn._xlws.FILTER(Prod.Out!$J:$J,Prod.Out!$B:$B=W12)),""),""))))</f>
        <v/>
      </c>
      <c r="AB12" s="4" t="str" cm="1">
        <f t="array" ref="AB12">IF(OR(X12=0,X12=""),"",IF($R12="Mulched (left on surface)",IFERROR(_xlfn.UNIQUE(_xlfn._xlws.FILTER(Prod.Out!$H:$H,Prod.Out!$B:$B=X12)),""),IF($R12="Incorporated",IFERROR(_xlfn.UNIQUE(_xlfn._xlws.FILTER(Prod.Out!$I:$I,Prod.Out!$B:$B=X12)),""),IF($R12="Retained (unknown if mulched/incorp.)",IFERROR(_xlfn.UNIQUE(_xlfn._xlws.FILTER(Prod.Out!$J:$J,Prod.Out!$B:$B=X12)),""),""))))</f>
        <v/>
      </c>
      <c r="AC12" s="4" t="str" cm="1">
        <f t="array" ref="AC12">IF(OR(Y12=0,Y12=""),"",IF($R12="Mulched (left on surface)",IFERROR(_xlfn.UNIQUE(_xlfn._xlws.FILTER(Prod.Out!$H:$H,Prod.Out!$B:$B=Y12)),""),IF($R12="Incorporated",IFERROR(_xlfn.UNIQUE(_xlfn._xlws.FILTER(Prod.Out!$I:$I,Prod.Out!$B:$B=Y12)),""),IF($R12="Retained (unknown if mulched/incorp.)",IFERROR(_xlfn.UNIQUE(_xlfn._xlws.FILTER(Prod.Out!$J:$J,Prod.Out!$B:$B=Y12)),""),""))))</f>
        <v/>
      </c>
      <c r="AD12" s="4" t="str" cm="1">
        <f t="array" ref="AD12">IF(OR(Z12=0,Z12=""),"",IF($R12="Mulched (left on surface)",IFERROR(_xlfn.UNIQUE(_xlfn._xlws.FILTER(Prod.Out!$H:$H,Prod.Out!$B:$B=Z12)),""),IF($R12="Incorporated",IFERROR(_xlfn.UNIQUE(_xlfn._xlws.FILTER(Prod.Out!$I:$I,Prod.Out!$B:$B=Z12)),""),IF($R12="Retained (unknown if mulched/incorp.)",IFERROR(_xlfn.UNIQUE(_xlfn._xlws.FILTER(Prod.Out!$J:$J,Prod.Out!$B:$B=Z12)),""),""))))</f>
        <v/>
      </c>
    </row>
    <row r="13" spans="1:30" x14ac:dyDescent="0.35">
      <c r="H13" s="4" t="str">
        <f>IFERROR(INDEX(Rotation.Pracs1[Code],MATCH(A13,Rotation.Pracs1[Subpractice],0)),"")</f>
        <v/>
      </c>
      <c r="I13" s="4" t="str" cm="1">
        <f t="array" ref="I13">IF(OR(B13="",B13=0),"",IFERROR(_xlfn.TEXTJOIN("…",TRUE,_xlfn._xlws.FILTER(Q:Q,O:O=B13)),""))</f>
        <v/>
      </c>
      <c r="J13" s="4" t="str" cm="1">
        <f t="array" ref="J13">IF(OR(B13="",B13=0),"",IFERROR(_xlfn.TEXTJOIN("-",TRUE,_xlfn._xlws.SORT(_xlfn.UNIQUE(SplitWords(_xlfn.TEXTJOIN("-",TRUE,_xlfn._xlws.FILTER(S:S,O:O=B13)),"-"),TRUE),1,1,TRUE)),""))</f>
        <v/>
      </c>
      <c r="K13" s="4" t="str" cm="1">
        <f t="array" ref="K13">IF(OR(B13="",B13=0),"",IFERROR(_xlfn.TEXTJOIN("-",TRUE,_xlfn._xlws.SORT(_xlfn.UNIQUE(SplitWords(_xlfn.TEXTJOIN("-",TRUE,_xlfn._xlws.FILTER(T:T,O:O=B13)),"-"),TRUE),1,1,TRUE)),""))</f>
        <v/>
      </c>
      <c r="L13" s="4" t="str" cm="1">
        <f t="array" ref="L13">IF(OR(B13="",B13=0),"",IFERROR(_xlfn.TEXTJOIN("..",TRUE,_xlfn._xlws.SORT(_xlfn.UNIQUE(SplitWords(_xlfn.TEXTJOIN("-",TRUE,_xlfn._xlws.FILTER(W:Z,O:O=B13)),"-"),TRUE),1,1,TRUE)),""))</f>
        <v/>
      </c>
      <c r="M13" s="4" t="str" cm="1">
        <f t="array" ref="M13">IF(OR(B13="",B13=0),"",IFERROR(_xlfn.TEXTJOIN("..",TRUE,_xlfn._xlws.SORT(_xlfn.UNIQUE(SplitWords(_xlfn.TEXTJOIN("..",TRUE,_xlfn._xlws.FILTER(U:U,O:O=B13)),".."),TRUE),1,1,TRUE)),""))</f>
        <v/>
      </c>
      <c r="S13" s="4" t="str" cm="1">
        <f t="array" ref="S13">IF(OR(Q13="",Q13=0),"",IFERROR(IF(V13="No",_xlfn._xlws.FILTER(MT.Out!A:A,MT.Out!D:D=Q13),IF(V13="Yes",_xlfn._xlws.FILTER(Int.Out!O:O,Int.Out!B:B=Q13),"")),""))</f>
        <v/>
      </c>
      <c r="T13" s="4" t="str" cm="1">
        <f t="array" ref="T13">IF(OR(Q13="",Q13=0),"",IFERROR(IF(V13="No",_xlfn._xlws.FILTER(MT.Out!B:B,MT.Out!D:D=Q13),IF(V13="Yes",_xlfn._xlws.FILTER(Int.Out!P:P,Int.Out!B:B=Q13),"")),""))</f>
        <v/>
      </c>
      <c r="U13" s="4" t="str" cm="1">
        <f t="array" ref="U13">IF(OR($Q13="",$Q13=0),"",IFERROR(IF($V13="No",_xlfn._xlws.FILTER(MT.Out!C:C,MT.Out!$D:$D=$Q13),IF($V13="Yes",_xlfn._xlws.FILTER(Int.Out!Q:Q,Int.Out!$B:$B=$Q13),"")),""))</f>
        <v/>
      </c>
      <c r="V13" s="4" t="str">
        <f>IF(Q13&lt;&gt;"",IFERROR(IF(MATCH(Q13,_xlfn.ANCHORARRAY(Intercrop!AS$1),0)&gt;0,"Yes","No"),"No"),"")</f>
        <v/>
      </c>
      <c r="W13" s="4" t="str" cm="1">
        <f t="array" ref="W13">IF(Q13="Natural or Bare Fallow","",IF(V13="","",IF(V13="No",_xlfn._xlws.FILTER(MT.Out!E:E,MT.Out!D:D=Q13),IF(V13="Yes",_xlfn._xlws.FILTER(Int.Out!S:V,Int.Out!B:B=Q13)))))</f>
        <v/>
      </c>
      <c r="AA13" s="4" t="str" cm="1">
        <f t="array" ref="AA13">IF(OR(W13=0,W13=""),"",IF($R13="Mulched (left on surface)",IFERROR(_xlfn.UNIQUE(_xlfn._xlws.FILTER(Prod.Out!$H:$H,Prod.Out!$B:$B=W13)),""),IF($R13="Incorporated",IFERROR(_xlfn.UNIQUE(_xlfn._xlws.FILTER(Prod.Out!$I:$I,Prod.Out!$B:$B=W13)),""),IF($R13="Retained (unknown if mulched/incorp.)",IFERROR(_xlfn.UNIQUE(_xlfn._xlws.FILTER(Prod.Out!$J:$J,Prod.Out!$B:$B=W13)),""),""))))</f>
        <v/>
      </c>
      <c r="AB13" s="4" t="str" cm="1">
        <f t="array" ref="AB13">IF(OR(X13=0,X13=""),"",IF($R13="Mulched (left on surface)",IFERROR(_xlfn.UNIQUE(_xlfn._xlws.FILTER(Prod.Out!$H:$H,Prod.Out!$B:$B=X13)),""),IF($R13="Incorporated",IFERROR(_xlfn.UNIQUE(_xlfn._xlws.FILTER(Prod.Out!$I:$I,Prod.Out!$B:$B=X13)),""),IF($R13="Retained (unknown if mulched/incorp.)",IFERROR(_xlfn.UNIQUE(_xlfn._xlws.FILTER(Prod.Out!$J:$J,Prod.Out!$B:$B=X13)),""),""))))</f>
        <v/>
      </c>
      <c r="AC13" s="4" t="str" cm="1">
        <f t="array" ref="AC13">IF(OR(Y13=0,Y13=""),"",IF($R13="Mulched (left on surface)",IFERROR(_xlfn.UNIQUE(_xlfn._xlws.FILTER(Prod.Out!$H:$H,Prod.Out!$B:$B=Y13)),""),IF($R13="Incorporated",IFERROR(_xlfn.UNIQUE(_xlfn._xlws.FILTER(Prod.Out!$I:$I,Prod.Out!$B:$B=Y13)),""),IF($R13="Retained (unknown if mulched/incorp.)",IFERROR(_xlfn.UNIQUE(_xlfn._xlws.FILTER(Prod.Out!$J:$J,Prod.Out!$B:$B=Y13)),""),""))))</f>
        <v/>
      </c>
      <c r="AD13" s="4" t="str" cm="1">
        <f t="array" ref="AD13">IF(OR(Z13=0,Z13=""),"",IF($R13="Mulched (left on surface)",IFERROR(_xlfn.UNIQUE(_xlfn._xlws.FILTER(Prod.Out!$H:$H,Prod.Out!$B:$B=Z13)),""),IF($R13="Incorporated",IFERROR(_xlfn.UNIQUE(_xlfn._xlws.FILTER(Prod.Out!$I:$I,Prod.Out!$B:$B=Z13)),""),IF($R13="Retained (unknown if mulched/incorp.)",IFERROR(_xlfn.UNIQUE(_xlfn._xlws.FILTER(Prod.Out!$J:$J,Prod.Out!$B:$B=Z13)),""),""))))</f>
        <v/>
      </c>
    </row>
    <row r="14" spans="1:30" x14ac:dyDescent="0.35">
      <c r="H14" s="4" t="str">
        <f>IFERROR(INDEX(Rotation.Pracs1[Code],MATCH(A14,Rotation.Pracs1[Subpractice],0)),"")</f>
        <v/>
      </c>
      <c r="I14" s="4" t="str" cm="1">
        <f t="array" ref="I14">IF(OR(B14="",B14=0),"",IFERROR(_xlfn.TEXTJOIN("…",TRUE,_xlfn._xlws.FILTER(Q:Q,O:O=B14)),""))</f>
        <v/>
      </c>
      <c r="J14" s="4" t="str" cm="1">
        <f t="array" ref="J14">IF(OR(B14="",B14=0),"",IFERROR(_xlfn.TEXTJOIN("-",TRUE,_xlfn._xlws.SORT(_xlfn.UNIQUE(SplitWords(_xlfn.TEXTJOIN("-",TRUE,_xlfn._xlws.FILTER(S:S,O:O=B14)),"-"),TRUE),1,1,TRUE)),""))</f>
        <v/>
      </c>
      <c r="K14" s="4" t="str" cm="1">
        <f t="array" ref="K14">IF(OR(B14="",B14=0),"",IFERROR(_xlfn.TEXTJOIN("-",TRUE,_xlfn._xlws.SORT(_xlfn.UNIQUE(SplitWords(_xlfn.TEXTJOIN("-",TRUE,_xlfn._xlws.FILTER(T:T,O:O=B14)),"-"),TRUE),1,1,TRUE)),""))</f>
        <v/>
      </c>
      <c r="L14" s="4" t="str" cm="1">
        <f t="array" ref="L14">IF(OR(B14="",B14=0),"",IFERROR(_xlfn.TEXTJOIN("..",TRUE,_xlfn._xlws.SORT(_xlfn.UNIQUE(SplitWords(_xlfn.TEXTJOIN("-",TRUE,_xlfn._xlws.FILTER(W:Z,O:O=B14)),"-"),TRUE),1,1,TRUE)),""))</f>
        <v/>
      </c>
      <c r="M14" s="4" t="str" cm="1">
        <f t="array" ref="M14">IF(OR(B14="",B14=0),"",IFERROR(_xlfn.TEXTJOIN("..",TRUE,_xlfn._xlws.SORT(_xlfn.UNIQUE(SplitWords(_xlfn.TEXTJOIN("..",TRUE,_xlfn._xlws.FILTER(U:U,O:O=B14)),".."),TRUE),1,1,TRUE)),""))</f>
        <v/>
      </c>
      <c r="S14" s="4" t="str" cm="1">
        <f t="array" ref="S14">IF(OR(Q14="",Q14=0),"",IFERROR(IF(V14="No",_xlfn._xlws.FILTER(MT.Out!A:A,MT.Out!D:D=Q14),IF(V14="Yes",_xlfn._xlws.FILTER(Int.Out!O:O,Int.Out!B:B=Q14),"")),""))</f>
        <v/>
      </c>
      <c r="T14" s="4" t="str" cm="1">
        <f t="array" ref="T14">IF(OR(Q14="",Q14=0),"",IFERROR(IF(V14="No",_xlfn._xlws.FILTER(MT.Out!B:B,MT.Out!D:D=Q14),IF(V14="Yes",_xlfn._xlws.FILTER(Int.Out!P:P,Int.Out!B:B=Q14),"")),""))</f>
        <v/>
      </c>
      <c r="U14" s="4" t="str" cm="1">
        <f t="array" ref="U14">IF(OR($Q14="",$Q14=0),"",IFERROR(IF($V14="No",_xlfn._xlws.FILTER(MT.Out!C:C,MT.Out!$D:$D=$Q14),IF($V14="Yes",_xlfn._xlws.FILTER(Int.Out!Q:Q,Int.Out!$B:$B=$Q14),"")),""))</f>
        <v/>
      </c>
      <c r="V14" s="4" t="str">
        <f>IF(Q14&lt;&gt;"",IFERROR(IF(MATCH(Q14,_xlfn.ANCHORARRAY(Intercrop!AS$1),0)&gt;0,"Yes","No"),"No"),"")</f>
        <v/>
      </c>
      <c r="W14" s="4" t="str" cm="1">
        <f t="array" ref="W14">IF(Q14="Natural or Bare Fallow","",IF(V14="","",IF(V14="No",_xlfn._xlws.FILTER(MT.Out!E:E,MT.Out!D:D=Q14),IF(V14="Yes",_xlfn._xlws.FILTER(Int.Out!S:V,Int.Out!B:B=Q14)))))</f>
        <v/>
      </c>
      <c r="AA14" s="4" t="str" cm="1">
        <f t="array" ref="AA14">IF(OR(W14=0,W14=""),"",IF($R14="Mulched (left on surface)",IFERROR(_xlfn.UNIQUE(_xlfn._xlws.FILTER(Prod.Out!$H:$H,Prod.Out!$B:$B=W14)),""),IF($R14="Incorporated",IFERROR(_xlfn.UNIQUE(_xlfn._xlws.FILTER(Prod.Out!$I:$I,Prod.Out!$B:$B=W14)),""),IF($R14="Retained (unknown if mulched/incorp.)",IFERROR(_xlfn.UNIQUE(_xlfn._xlws.FILTER(Prod.Out!$J:$J,Prod.Out!$B:$B=W14)),""),""))))</f>
        <v/>
      </c>
      <c r="AB14" s="4" t="str" cm="1">
        <f t="array" ref="AB14">IF(OR(X14=0,X14=""),"",IF($R14="Mulched (left on surface)",IFERROR(_xlfn.UNIQUE(_xlfn._xlws.FILTER(Prod.Out!$H:$H,Prod.Out!$B:$B=X14)),""),IF($R14="Incorporated",IFERROR(_xlfn.UNIQUE(_xlfn._xlws.FILTER(Prod.Out!$I:$I,Prod.Out!$B:$B=X14)),""),IF($R14="Retained (unknown if mulched/incorp.)",IFERROR(_xlfn.UNIQUE(_xlfn._xlws.FILTER(Prod.Out!$J:$J,Prod.Out!$B:$B=X14)),""),""))))</f>
        <v/>
      </c>
      <c r="AC14" s="4" t="str" cm="1">
        <f t="array" ref="AC14">IF(OR(Y14=0,Y14=""),"",IF($R14="Mulched (left on surface)",IFERROR(_xlfn.UNIQUE(_xlfn._xlws.FILTER(Prod.Out!$H:$H,Prod.Out!$B:$B=Y14)),""),IF($R14="Incorporated",IFERROR(_xlfn.UNIQUE(_xlfn._xlws.FILTER(Prod.Out!$I:$I,Prod.Out!$B:$B=Y14)),""),IF($R14="Retained (unknown if mulched/incorp.)",IFERROR(_xlfn.UNIQUE(_xlfn._xlws.FILTER(Prod.Out!$J:$J,Prod.Out!$B:$B=Y14)),""),""))))</f>
        <v/>
      </c>
      <c r="AD14" s="4" t="str" cm="1">
        <f t="array" ref="AD14">IF(OR(Z14=0,Z14=""),"",IF($R14="Mulched (left on surface)",IFERROR(_xlfn.UNIQUE(_xlfn._xlws.FILTER(Prod.Out!$H:$H,Prod.Out!$B:$B=Z14)),""),IF($R14="Incorporated",IFERROR(_xlfn.UNIQUE(_xlfn._xlws.FILTER(Prod.Out!$I:$I,Prod.Out!$B:$B=Z14)),""),IF($R14="Retained (unknown if mulched/incorp.)",IFERROR(_xlfn.UNIQUE(_xlfn._xlws.FILTER(Prod.Out!$J:$J,Prod.Out!$B:$B=Z14)),""),""))))</f>
        <v/>
      </c>
    </row>
    <row r="15" spans="1:30" x14ac:dyDescent="0.35">
      <c r="H15" s="4" t="str">
        <f>IFERROR(INDEX(Rotation.Pracs1[Code],MATCH(A15,Rotation.Pracs1[Subpractice],0)),"")</f>
        <v/>
      </c>
      <c r="I15" s="4" t="str" cm="1">
        <f t="array" ref="I15">IF(OR(B15="",B15=0),"",IFERROR(_xlfn.TEXTJOIN("…",TRUE,_xlfn._xlws.FILTER(Q:Q,O:O=B15)),""))</f>
        <v/>
      </c>
      <c r="J15" s="4" t="str" cm="1">
        <f t="array" ref="J15">IF(OR(B15="",B15=0),"",IFERROR(_xlfn.TEXTJOIN("-",TRUE,_xlfn._xlws.SORT(_xlfn.UNIQUE(SplitWords(_xlfn.TEXTJOIN("-",TRUE,_xlfn._xlws.FILTER(S:S,O:O=B15)),"-"),TRUE),1,1,TRUE)),""))</f>
        <v/>
      </c>
      <c r="K15" s="4" t="str" cm="1">
        <f t="array" ref="K15">IF(OR(B15="",B15=0),"",IFERROR(_xlfn.TEXTJOIN("-",TRUE,_xlfn._xlws.SORT(_xlfn.UNIQUE(SplitWords(_xlfn.TEXTJOIN("-",TRUE,_xlfn._xlws.FILTER(T:T,O:O=B15)),"-"),TRUE),1,1,TRUE)),""))</f>
        <v/>
      </c>
      <c r="L15" s="4" t="str" cm="1">
        <f t="array" ref="L15">IF(OR(B15="",B15=0),"",IFERROR(_xlfn.TEXTJOIN("..",TRUE,_xlfn._xlws.SORT(_xlfn.UNIQUE(SplitWords(_xlfn.TEXTJOIN("-",TRUE,_xlfn._xlws.FILTER(W:Z,O:O=B15)),"-"),TRUE),1,1,TRUE)),""))</f>
        <v/>
      </c>
      <c r="M15" s="4" t="str" cm="1">
        <f t="array" ref="M15">IF(OR(B15="",B15=0),"",IFERROR(_xlfn.TEXTJOIN("..",TRUE,_xlfn._xlws.SORT(_xlfn.UNIQUE(SplitWords(_xlfn.TEXTJOIN("..",TRUE,_xlfn._xlws.FILTER(U:U,O:O=B15)),".."),TRUE),1,1,TRUE)),""))</f>
        <v/>
      </c>
      <c r="S15" s="4" t="str" cm="1">
        <f t="array" ref="S15">IF(OR(Q15="",Q15=0),"",IFERROR(IF(V15="No",_xlfn._xlws.FILTER(MT.Out!A:A,MT.Out!D:D=Q15),IF(V15="Yes",_xlfn._xlws.FILTER(Int.Out!O:O,Int.Out!B:B=Q15),"")),""))</f>
        <v/>
      </c>
      <c r="T15" s="4" t="str" cm="1">
        <f t="array" ref="T15">IF(OR(Q15="",Q15=0),"",IFERROR(IF(V15="No",_xlfn._xlws.FILTER(MT.Out!B:B,MT.Out!D:D=Q15),IF(V15="Yes",_xlfn._xlws.FILTER(Int.Out!P:P,Int.Out!B:B=Q15),"")),""))</f>
        <v/>
      </c>
      <c r="U15" s="4" t="str" cm="1">
        <f t="array" ref="U15">IF(OR($Q15="",$Q15=0),"",IFERROR(IF($V15="No",_xlfn._xlws.FILTER(MT.Out!C:C,MT.Out!$D:$D=$Q15),IF($V15="Yes",_xlfn._xlws.FILTER(Int.Out!Q:Q,Int.Out!$B:$B=$Q15),"")),""))</f>
        <v/>
      </c>
      <c r="V15" s="4" t="str">
        <f>IF(Q15&lt;&gt;"",IFERROR(IF(MATCH(Q15,_xlfn.ANCHORARRAY(Intercrop!AS$1),0)&gt;0,"Yes","No"),"No"),"")</f>
        <v/>
      </c>
      <c r="W15" s="4" t="str" cm="1">
        <f t="array" ref="W15">IF(Q15="Natural or Bare Fallow","",IF(V15="","",IF(V15="No",_xlfn._xlws.FILTER(MT.Out!E:E,MT.Out!D:D=Q15),IF(V15="Yes",_xlfn._xlws.FILTER(Int.Out!S:V,Int.Out!B:B=Q15)))))</f>
        <v/>
      </c>
      <c r="AA15" s="4" t="str" cm="1">
        <f t="array" ref="AA15">IF(OR(W15=0,W15=""),"",IF($R15="Mulched (left on surface)",IFERROR(_xlfn.UNIQUE(_xlfn._xlws.FILTER(Prod.Out!$H:$H,Prod.Out!$B:$B=W15)),""),IF($R15="Incorporated",IFERROR(_xlfn.UNIQUE(_xlfn._xlws.FILTER(Prod.Out!$I:$I,Prod.Out!$B:$B=W15)),""),IF($R15="Retained (unknown if mulched/incorp.)",IFERROR(_xlfn.UNIQUE(_xlfn._xlws.FILTER(Prod.Out!$J:$J,Prod.Out!$B:$B=W15)),""),""))))</f>
        <v/>
      </c>
      <c r="AB15" s="4" t="str" cm="1">
        <f t="array" ref="AB15">IF(OR(X15=0,X15=""),"",IF($R15="Mulched (left on surface)",IFERROR(_xlfn.UNIQUE(_xlfn._xlws.FILTER(Prod.Out!$H:$H,Prod.Out!$B:$B=X15)),""),IF($R15="Incorporated",IFERROR(_xlfn.UNIQUE(_xlfn._xlws.FILTER(Prod.Out!$I:$I,Prod.Out!$B:$B=X15)),""),IF($R15="Retained (unknown if mulched/incorp.)",IFERROR(_xlfn.UNIQUE(_xlfn._xlws.FILTER(Prod.Out!$J:$J,Prod.Out!$B:$B=X15)),""),""))))</f>
        <v/>
      </c>
      <c r="AC15" s="4" t="str" cm="1">
        <f t="array" ref="AC15">IF(OR(Y15=0,Y15=""),"",IF($R15="Mulched (left on surface)",IFERROR(_xlfn.UNIQUE(_xlfn._xlws.FILTER(Prod.Out!$H:$H,Prod.Out!$B:$B=Y15)),""),IF($R15="Incorporated",IFERROR(_xlfn.UNIQUE(_xlfn._xlws.FILTER(Prod.Out!$I:$I,Prod.Out!$B:$B=Y15)),""),IF($R15="Retained (unknown if mulched/incorp.)",IFERROR(_xlfn.UNIQUE(_xlfn._xlws.FILTER(Prod.Out!$J:$J,Prod.Out!$B:$B=Y15)),""),""))))</f>
        <v/>
      </c>
      <c r="AD15" s="4" t="str" cm="1">
        <f t="array" ref="AD15">IF(OR(Z15=0,Z15=""),"",IF($R15="Mulched (left on surface)",IFERROR(_xlfn.UNIQUE(_xlfn._xlws.FILTER(Prod.Out!$H:$H,Prod.Out!$B:$B=Z15)),""),IF($R15="Incorporated",IFERROR(_xlfn.UNIQUE(_xlfn._xlws.FILTER(Prod.Out!$I:$I,Prod.Out!$B:$B=Z15)),""),IF($R15="Retained (unknown if mulched/incorp.)",IFERROR(_xlfn.UNIQUE(_xlfn._xlws.FILTER(Prod.Out!$J:$J,Prod.Out!$B:$B=Z15)),""),""))))</f>
        <v/>
      </c>
    </row>
    <row r="16" spans="1:30" x14ac:dyDescent="0.35">
      <c r="H16" s="4" t="str">
        <f>IFERROR(INDEX(Rotation.Pracs1[Code],MATCH(A16,Rotation.Pracs1[Subpractice],0)),"")</f>
        <v/>
      </c>
      <c r="I16" s="4" t="str" cm="1">
        <f t="array" ref="I16">IF(OR(B16="",B16=0),"",IFERROR(_xlfn.TEXTJOIN("…",TRUE,_xlfn._xlws.FILTER(Q:Q,O:O=B16)),""))</f>
        <v/>
      </c>
      <c r="J16" s="4" t="str" cm="1">
        <f t="array" ref="J16">IF(OR(B16="",B16=0),"",IFERROR(_xlfn.TEXTJOIN("-",TRUE,_xlfn._xlws.SORT(_xlfn.UNIQUE(SplitWords(_xlfn.TEXTJOIN("-",TRUE,_xlfn._xlws.FILTER(S:S,O:O=B16)),"-"),TRUE),1,1,TRUE)),""))</f>
        <v/>
      </c>
      <c r="K16" s="4" t="str" cm="1">
        <f t="array" ref="K16">IF(OR(B16="",B16=0),"",IFERROR(_xlfn.TEXTJOIN("-",TRUE,_xlfn._xlws.SORT(_xlfn.UNIQUE(SplitWords(_xlfn.TEXTJOIN("-",TRUE,_xlfn._xlws.FILTER(T:T,O:O=B16)),"-"),TRUE),1,1,TRUE)),""))</f>
        <v/>
      </c>
      <c r="L16" s="4" t="str" cm="1">
        <f t="array" ref="L16">IF(OR(B16="",B16=0),"",IFERROR(_xlfn.TEXTJOIN("..",TRUE,_xlfn._xlws.SORT(_xlfn.UNIQUE(SplitWords(_xlfn.TEXTJOIN("-",TRUE,_xlfn._xlws.FILTER(W:Z,O:O=B16)),"-"),TRUE),1,1,TRUE)),""))</f>
        <v/>
      </c>
      <c r="M16" s="4" t="str" cm="1">
        <f t="array" ref="M16">IF(OR(B16="",B16=0),"",IFERROR(_xlfn.TEXTJOIN("..",TRUE,_xlfn._xlws.SORT(_xlfn.UNIQUE(SplitWords(_xlfn.TEXTJOIN("..",TRUE,_xlfn._xlws.FILTER(U:U,O:O=B16)),".."),TRUE),1,1,TRUE)),""))</f>
        <v/>
      </c>
      <c r="S16" s="4" t="str" cm="1">
        <f t="array" ref="S16">IF(OR(Q16="",Q16=0),"",IFERROR(IF(V16="No",_xlfn._xlws.FILTER(MT.Out!A:A,MT.Out!D:D=Q16),IF(V16="Yes",_xlfn._xlws.FILTER(Int.Out!O:O,Int.Out!B:B=Q16),"")),""))</f>
        <v/>
      </c>
      <c r="T16" s="4" t="str" cm="1">
        <f t="array" ref="T16">IF(OR(Q16="",Q16=0),"",IFERROR(IF(V16="No",_xlfn._xlws.FILTER(MT.Out!B:B,MT.Out!D:D=Q16),IF(V16="Yes",_xlfn._xlws.FILTER(Int.Out!P:P,Int.Out!B:B=Q16),"")),""))</f>
        <v/>
      </c>
      <c r="U16" s="4" t="str" cm="1">
        <f t="array" ref="U16">IF(OR($Q16="",$Q16=0),"",IFERROR(IF($V16="No",_xlfn._xlws.FILTER(MT.Out!C:C,MT.Out!$D:$D=$Q16),IF($V16="Yes",_xlfn._xlws.FILTER(Int.Out!Q:Q,Int.Out!$B:$B=$Q16),"")),""))</f>
        <v/>
      </c>
      <c r="V16" s="4" t="str">
        <f>IF(Q16&lt;&gt;"",IFERROR(IF(MATCH(Q16,_xlfn.ANCHORARRAY(Intercrop!AS$1),0)&gt;0,"Yes","No"),"No"),"")</f>
        <v/>
      </c>
      <c r="W16" s="4" t="str" cm="1">
        <f t="array" ref="W16">IF(Q16="Natural or Bare Fallow","",IF(V16="","",IF(V16="No",_xlfn._xlws.FILTER(MT.Out!E:E,MT.Out!D:D=Q16),IF(V16="Yes",_xlfn._xlws.FILTER(Int.Out!S:V,Int.Out!B:B=Q16)))))</f>
        <v/>
      </c>
      <c r="AA16" s="4" t="str" cm="1">
        <f t="array" ref="AA16">IF(OR(W16=0,W16=""),"",IF($R16="Mulched (left on surface)",IFERROR(_xlfn.UNIQUE(_xlfn._xlws.FILTER(Prod.Out!$H:$H,Prod.Out!$B:$B=W16)),""),IF($R16="Incorporated",IFERROR(_xlfn.UNIQUE(_xlfn._xlws.FILTER(Prod.Out!$I:$I,Prod.Out!$B:$B=W16)),""),IF($R16="Retained (unknown if mulched/incorp.)",IFERROR(_xlfn.UNIQUE(_xlfn._xlws.FILTER(Prod.Out!$J:$J,Prod.Out!$B:$B=W16)),""),""))))</f>
        <v/>
      </c>
      <c r="AB16" s="4" t="str" cm="1">
        <f t="array" ref="AB16">IF(OR(X16=0,X16=""),"",IF($R16="Mulched (left on surface)",IFERROR(_xlfn.UNIQUE(_xlfn._xlws.FILTER(Prod.Out!$H:$H,Prod.Out!$B:$B=X16)),""),IF($R16="Incorporated",IFERROR(_xlfn.UNIQUE(_xlfn._xlws.FILTER(Prod.Out!$I:$I,Prod.Out!$B:$B=X16)),""),IF($R16="Retained (unknown if mulched/incorp.)",IFERROR(_xlfn.UNIQUE(_xlfn._xlws.FILTER(Prod.Out!$J:$J,Prod.Out!$B:$B=X16)),""),""))))</f>
        <v/>
      </c>
      <c r="AC16" s="4" t="str" cm="1">
        <f t="array" ref="AC16">IF(OR(Y16=0,Y16=""),"",IF($R16="Mulched (left on surface)",IFERROR(_xlfn.UNIQUE(_xlfn._xlws.FILTER(Prod.Out!$H:$H,Prod.Out!$B:$B=Y16)),""),IF($R16="Incorporated",IFERROR(_xlfn.UNIQUE(_xlfn._xlws.FILTER(Prod.Out!$I:$I,Prod.Out!$B:$B=Y16)),""),IF($R16="Retained (unknown if mulched/incorp.)",IFERROR(_xlfn.UNIQUE(_xlfn._xlws.FILTER(Prod.Out!$J:$J,Prod.Out!$B:$B=Y16)),""),""))))</f>
        <v/>
      </c>
      <c r="AD16" s="4" t="str" cm="1">
        <f t="array" ref="AD16">IF(OR(Z16=0,Z16=""),"",IF($R16="Mulched (left on surface)",IFERROR(_xlfn.UNIQUE(_xlfn._xlws.FILTER(Prod.Out!$H:$H,Prod.Out!$B:$B=Z16)),""),IF($R16="Incorporated",IFERROR(_xlfn.UNIQUE(_xlfn._xlws.FILTER(Prod.Out!$I:$I,Prod.Out!$B:$B=Z16)),""),IF($R16="Retained (unknown if mulched/incorp.)",IFERROR(_xlfn.UNIQUE(_xlfn._xlws.FILTER(Prod.Out!$J:$J,Prod.Out!$B:$B=Z16)),""),""))))</f>
        <v/>
      </c>
    </row>
    <row r="17" spans="8:30" x14ac:dyDescent="0.35">
      <c r="H17" s="4" t="str">
        <f>IFERROR(INDEX(Rotation.Pracs1[Code],MATCH(A17,Rotation.Pracs1[Subpractice],0)),"")</f>
        <v/>
      </c>
      <c r="I17" s="4" t="str" cm="1">
        <f t="array" ref="I17">IF(OR(B17="",B17=0),"",IFERROR(_xlfn.TEXTJOIN("…",TRUE,_xlfn._xlws.FILTER(Q:Q,O:O=B17)),""))</f>
        <v/>
      </c>
      <c r="J17" s="4" t="str" cm="1">
        <f t="array" ref="J17">IF(OR(B17="",B17=0),"",IFERROR(_xlfn.TEXTJOIN("-",TRUE,_xlfn._xlws.SORT(_xlfn.UNIQUE(SplitWords(_xlfn.TEXTJOIN("-",TRUE,_xlfn._xlws.FILTER(S:S,O:O=B17)),"-"),TRUE),1,1,TRUE)),""))</f>
        <v/>
      </c>
      <c r="K17" s="4" t="str" cm="1">
        <f t="array" ref="K17">IF(OR(B17="",B17=0),"",IFERROR(_xlfn.TEXTJOIN("-",TRUE,_xlfn._xlws.SORT(_xlfn.UNIQUE(SplitWords(_xlfn.TEXTJOIN("-",TRUE,_xlfn._xlws.FILTER(T:T,O:O=B17)),"-"),TRUE),1,1,TRUE)),""))</f>
        <v/>
      </c>
      <c r="L17" s="4" t="str" cm="1">
        <f t="array" ref="L17">IF(OR(B17="",B17=0),"",IFERROR(_xlfn.TEXTJOIN("..",TRUE,_xlfn._xlws.SORT(_xlfn.UNIQUE(SplitWords(_xlfn.TEXTJOIN("-",TRUE,_xlfn._xlws.FILTER(W:Z,O:O=B17)),"-"),TRUE),1,1,TRUE)),""))</f>
        <v/>
      </c>
      <c r="M17" s="4" t="str" cm="1">
        <f t="array" ref="M17">IF(OR(B17="",B17=0),"",IFERROR(_xlfn.TEXTJOIN("..",TRUE,_xlfn._xlws.SORT(_xlfn.UNIQUE(SplitWords(_xlfn.TEXTJOIN("..",TRUE,_xlfn._xlws.FILTER(U:U,O:O=B17)),".."),TRUE),1,1,TRUE)),""))</f>
        <v/>
      </c>
      <c r="S17" s="4" t="str" cm="1">
        <f t="array" ref="S17">IF(OR(Q17="",Q17=0),"",IFERROR(IF(V17="No",_xlfn._xlws.FILTER(MT.Out!A:A,MT.Out!D:D=Q17),IF(V17="Yes",_xlfn._xlws.FILTER(Int.Out!O:O,Int.Out!B:B=Q17),"")),""))</f>
        <v/>
      </c>
      <c r="T17" s="4" t="str" cm="1">
        <f t="array" ref="T17">IF(OR(Q17="",Q17=0),"",IFERROR(IF(V17="No",_xlfn._xlws.FILTER(MT.Out!B:B,MT.Out!D:D=Q17),IF(V17="Yes",_xlfn._xlws.FILTER(Int.Out!P:P,Int.Out!B:B=Q17),"")),""))</f>
        <v/>
      </c>
      <c r="U17" s="4" t="str" cm="1">
        <f t="array" ref="U17">IF(OR($Q17="",$Q17=0),"",IFERROR(IF($V17="No",_xlfn._xlws.FILTER(MT.Out!C:C,MT.Out!$D:$D=$Q17),IF($V17="Yes",_xlfn._xlws.FILTER(Int.Out!Q:Q,Int.Out!$B:$B=$Q17),"")),""))</f>
        <v/>
      </c>
      <c r="V17" s="4" t="str">
        <f>IF(Q17&lt;&gt;"",IFERROR(IF(MATCH(Q17,_xlfn.ANCHORARRAY(Intercrop!AS$1),0)&gt;0,"Yes","No"),"No"),"")</f>
        <v/>
      </c>
      <c r="W17" s="4" t="str" cm="1">
        <f t="array" ref="W17">IF(Q17="Natural or Bare Fallow","",IF(V17="","",IF(V17="No",_xlfn._xlws.FILTER(MT.Out!E:E,MT.Out!D:D=Q17),IF(V17="Yes",_xlfn._xlws.FILTER(Int.Out!S:V,Int.Out!B:B=Q17)))))</f>
        <v/>
      </c>
      <c r="AA17" s="4" t="str" cm="1">
        <f t="array" ref="AA17">IF(OR(W17=0,W17=""),"",IF($R17="Mulched (left on surface)",IFERROR(_xlfn.UNIQUE(_xlfn._xlws.FILTER(Prod.Out!$H:$H,Prod.Out!$B:$B=W17)),""),IF($R17="Incorporated",IFERROR(_xlfn.UNIQUE(_xlfn._xlws.FILTER(Prod.Out!$I:$I,Prod.Out!$B:$B=W17)),""),IF($R17="Retained (unknown if mulched/incorp.)",IFERROR(_xlfn.UNIQUE(_xlfn._xlws.FILTER(Prod.Out!$J:$J,Prod.Out!$B:$B=W17)),""),""))))</f>
        <v/>
      </c>
      <c r="AB17" s="4" t="str" cm="1">
        <f t="array" ref="AB17">IF(OR(X17=0,X17=""),"",IF($R17="Mulched (left on surface)",IFERROR(_xlfn.UNIQUE(_xlfn._xlws.FILTER(Prod.Out!$H:$H,Prod.Out!$B:$B=X17)),""),IF($R17="Incorporated",IFERROR(_xlfn.UNIQUE(_xlfn._xlws.FILTER(Prod.Out!$I:$I,Prod.Out!$B:$B=X17)),""),IF($R17="Retained (unknown if mulched/incorp.)",IFERROR(_xlfn.UNIQUE(_xlfn._xlws.FILTER(Prod.Out!$J:$J,Prod.Out!$B:$B=X17)),""),""))))</f>
        <v/>
      </c>
      <c r="AC17" s="4" t="str" cm="1">
        <f t="array" ref="AC17">IF(OR(Y17=0,Y17=""),"",IF($R17="Mulched (left on surface)",IFERROR(_xlfn.UNIQUE(_xlfn._xlws.FILTER(Prod.Out!$H:$H,Prod.Out!$B:$B=Y17)),""),IF($R17="Incorporated",IFERROR(_xlfn.UNIQUE(_xlfn._xlws.FILTER(Prod.Out!$I:$I,Prod.Out!$B:$B=Y17)),""),IF($R17="Retained (unknown if mulched/incorp.)",IFERROR(_xlfn.UNIQUE(_xlfn._xlws.FILTER(Prod.Out!$J:$J,Prod.Out!$B:$B=Y17)),""),""))))</f>
        <v/>
      </c>
      <c r="AD17" s="4" t="str" cm="1">
        <f t="array" ref="AD17">IF(OR(Z17=0,Z17=""),"",IF($R17="Mulched (left on surface)",IFERROR(_xlfn.UNIQUE(_xlfn._xlws.FILTER(Prod.Out!$H:$H,Prod.Out!$B:$B=Z17)),""),IF($R17="Incorporated",IFERROR(_xlfn.UNIQUE(_xlfn._xlws.FILTER(Prod.Out!$I:$I,Prod.Out!$B:$B=Z17)),""),IF($R17="Retained (unknown if mulched/incorp.)",IFERROR(_xlfn.UNIQUE(_xlfn._xlws.FILTER(Prod.Out!$J:$J,Prod.Out!$B:$B=Z17)),""),""))))</f>
        <v/>
      </c>
    </row>
    <row r="18" spans="8:30" x14ac:dyDescent="0.35">
      <c r="H18" s="4" t="str">
        <f>IFERROR(INDEX(Rotation.Pracs1[Code],MATCH(A18,Rotation.Pracs1[Subpractice],0)),"")</f>
        <v/>
      </c>
      <c r="I18" s="4" t="str" cm="1">
        <f t="array" ref="I18">IF(OR(B18="",B18=0),"",IFERROR(_xlfn.TEXTJOIN("…",TRUE,_xlfn._xlws.FILTER(Q:Q,O:O=B18)),""))</f>
        <v/>
      </c>
      <c r="J18" s="4" t="str" cm="1">
        <f t="array" ref="J18">IF(OR(B18="",B18=0),"",IFERROR(_xlfn.TEXTJOIN("-",TRUE,_xlfn._xlws.SORT(_xlfn.UNIQUE(SplitWords(_xlfn.TEXTJOIN("-",TRUE,_xlfn._xlws.FILTER(S:S,O:O=B18)),"-"),TRUE),1,1,TRUE)),""))</f>
        <v/>
      </c>
      <c r="K18" s="4" t="str" cm="1">
        <f t="array" ref="K18">IF(OR(B18="",B18=0),"",IFERROR(_xlfn.TEXTJOIN("-",TRUE,_xlfn._xlws.SORT(_xlfn.UNIQUE(SplitWords(_xlfn.TEXTJOIN("-",TRUE,_xlfn._xlws.FILTER(T:T,O:O=B18)),"-"),TRUE),1,1,TRUE)),""))</f>
        <v/>
      </c>
      <c r="L18" s="4" t="str" cm="1">
        <f t="array" ref="L18">IF(OR(B18="",B18=0),"",IFERROR(_xlfn.TEXTJOIN("..",TRUE,_xlfn._xlws.SORT(_xlfn.UNIQUE(SplitWords(_xlfn.TEXTJOIN("-",TRUE,_xlfn._xlws.FILTER(W:Z,O:O=B18)),"-"),TRUE),1,1,TRUE)),""))</f>
        <v/>
      </c>
      <c r="M18" s="4" t="str" cm="1">
        <f t="array" ref="M18">IF(OR(B18="",B18=0),"",IFERROR(_xlfn.TEXTJOIN("..",TRUE,_xlfn._xlws.SORT(_xlfn.UNIQUE(SplitWords(_xlfn.TEXTJOIN("..",TRUE,_xlfn._xlws.FILTER(U:U,O:O=B18)),".."),TRUE),1,1,TRUE)),""))</f>
        <v/>
      </c>
      <c r="S18" s="4" t="str" cm="1">
        <f t="array" ref="S18">IF(OR(Q18="",Q18=0),"",IFERROR(IF(V18="No",_xlfn._xlws.FILTER(MT.Out!A:A,MT.Out!D:D=Q18),IF(V18="Yes",_xlfn._xlws.FILTER(Int.Out!O:O,Int.Out!B:B=Q18),"")),""))</f>
        <v/>
      </c>
      <c r="T18" s="4" t="str" cm="1">
        <f t="array" ref="T18">IF(OR(Q18="",Q18=0),"",IFERROR(IF(V18="No",_xlfn._xlws.FILTER(MT.Out!B:B,MT.Out!D:D=Q18),IF(V18="Yes",_xlfn._xlws.FILTER(Int.Out!P:P,Int.Out!B:B=Q18),"")),""))</f>
        <v/>
      </c>
      <c r="U18" s="4" t="str" cm="1">
        <f t="array" ref="U18">IF(OR($Q18="",$Q18=0),"",IFERROR(IF($V18="No",_xlfn._xlws.FILTER(MT.Out!C:C,MT.Out!$D:$D=$Q18),IF($V18="Yes",_xlfn._xlws.FILTER(Int.Out!Q:Q,Int.Out!$B:$B=$Q18),"")),""))</f>
        <v/>
      </c>
      <c r="V18" s="4" t="str">
        <f>IF(Q18&lt;&gt;"",IFERROR(IF(MATCH(Q18,_xlfn.ANCHORARRAY(Intercrop!AS$1),0)&gt;0,"Yes","No"),"No"),"")</f>
        <v/>
      </c>
      <c r="W18" s="4" t="str" cm="1">
        <f t="array" ref="W18">IF(Q18="Natural or Bare Fallow","",IF(V18="","",IF(V18="No",_xlfn._xlws.FILTER(MT.Out!E:E,MT.Out!D:D=Q18),IF(V18="Yes",_xlfn._xlws.FILTER(Int.Out!S:V,Int.Out!B:B=Q18)))))</f>
        <v/>
      </c>
      <c r="AA18" s="4" t="str" cm="1">
        <f t="array" ref="AA18">IF(OR(W18=0,W18=""),"",IF($R18="Mulched (left on surface)",IFERROR(_xlfn.UNIQUE(_xlfn._xlws.FILTER(Prod.Out!$H:$H,Prod.Out!$B:$B=W18)),""),IF($R18="Incorporated",IFERROR(_xlfn.UNIQUE(_xlfn._xlws.FILTER(Prod.Out!$I:$I,Prod.Out!$B:$B=W18)),""),IF($R18="Retained (unknown if mulched/incorp.)",IFERROR(_xlfn.UNIQUE(_xlfn._xlws.FILTER(Prod.Out!$J:$J,Prod.Out!$B:$B=W18)),""),""))))</f>
        <v/>
      </c>
      <c r="AB18" s="4" t="str" cm="1">
        <f t="array" ref="AB18">IF(OR(X18=0,X18=""),"",IF($R18="Mulched (left on surface)",IFERROR(_xlfn.UNIQUE(_xlfn._xlws.FILTER(Prod.Out!$H:$H,Prod.Out!$B:$B=X18)),""),IF($R18="Incorporated",IFERROR(_xlfn.UNIQUE(_xlfn._xlws.FILTER(Prod.Out!$I:$I,Prod.Out!$B:$B=X18)),""),IF($R18="Retained (unknown if mulched/incorp.)",IFERROR(_xlfn.UNIQUE(_xlfn._xlws.FILTER(Prod.Out!$J:$J,Prod.Out!$B:$B=X18)),""),""))))</f>
        <v/>
      </c>
      <c r="AC18" s="4" t="str" cm="1">
        <f t="array" ref="AC18">IF(OR(Y18=0,Y18=""),"",IF($R18="Mulched (left on surface)",IFERROR(_xlfn.UNIQUE(_xlfn._xlws.FILTER(Prod.Out!$H:$H,Prod.Out!$B:$B=Y18)),""),IF($R18="Incorporated",IFERROR(_xlfn.UNIQUE(_xlfn._xlws.FILTER(Prod.Out!$I:$I,Prod.Out!$B:$B=Y18)),""),IF($R18="Retained (unknown if mulched/incorp.)",IFERROR(_xlfn.UNIQUE(_xlfn._xlws.FILTER(Prod.Out!$J:$J,Prod.Out!$B:$B=Y18)),""),""))))</f>
        <v/>
      </c>
      <c r="AD18" s="4" t="str" cm="1">
        <f t="array" ref="AD18">IF(OR(Z18=0,Z18=""),"",IF($R18="Mulched (left on surface)",IFERROR(_xlfn.UNIQUE(_xlfn._xlws.FILTER(Prod.Out!$H:$H,Prod.Out!$B:$B=Z18)),""),IF($R18="Incorporated",IFERROR(_xlfn.UNIQUE(_xlfn._xlws.FILTER(Prod.Out!$I:$I,Prod.Out!$B:$B=Z18)),""),IF($R18="Retained (unknown if mulched/incorp.)",IFERROR(_xlfn.UNIQUE(_xlfn._xlws.FILTER(Prod.Out!$J:$J,Prod.Out!$B:$B=Z18)),""),""))))</f>
        <v/>
      </c>
    </row>
    <row r="19" spans="8:30" x14ac:dyDescent="0.35">
      <c r="H19" s="4" t="str">
        <f>IFERROR(INDEX(Rotation.Pracs1[Code],MATCH(A19,Rotation.Pracs1[Subpractice],0)),"")</f>
        <v/>
      </c>
      <c r="I19" s="4" t="str" cm="1">
        <f t="array" ref="I19">IF(OR(B19="",B19=0),"",IFERROR(_xlfn.TEXTJOIN("…",TRUE,_xlfn._xlws.FILTER(Q:Q,O:O=B19)),""))</f>
        <v/>
      </c>
      <c r="J19" s="4" t="str" cm="1">
        <f t="array" ref="J19">IF(OR(B19="",B19=0),"",IFERROR(_xlfn.TEXTJOIN("-",TRUE,_xlfn._xlws.SORT(_xlfn.UNIQUE(SplitWords(_xlfn.TEXTJOIN("-",TRUE,_xlfn._xlws.FILTER(S:S,O:O=B19)),"-"),TRUE),1,1,TRUE)),""))</f>
        <v/>
      </c>
      <c r="K19" s="4" t="str" cm="1">
        <f t="array" ref="K19">IF(OR(B19="",B19=0),"",IFERROR(_xlfn.TEXTJOIN("-",TRUE,_xlfn._xlws.SORT(_xlfn.UNIQUE(SplitWords(_xlfn.TEXTJOIN("-",TRUE,_xlfn._xlws.FILTER(T:T,O:O=B19)),"-"),TRUE),1,1,TRUE)),""))</f>
        <v/>
      </c>
      <c r="L19" s="4" t="str" cm="1">
        <f t="array" ref="L19">IF(OR(B19="",B19=0),"",IFERROR(_xlfn.TEXTJOIN("..",TRUE,_xlfn._xlws.SORT(_xlfn.UNIQUE(SplitWords(_xlfn.TEXTJOIN("-",TRUE,_xlfn._xlws.FILTER(W:Z,O:O=B19)),"-"),TRUE),1,1,TRUE)),""))</f>
        <v/>
      </c>
      <c r="M19" s="4" t="str" cm="1">
        <f t="array" ref="M19">IF(OR(B19="",B19=0),"",IFERROR(_xlfn.TEXTJOIN("..",TRUE,_xlfn._xlws.SORT(_xlfn.UNIQUE(SplitWords(_xlfn.TEXTJOIN("..",TRUE,_xlfn._xlws.FILTER(U:U,O:O=B19)),".."),TRUE),1,1,TRUE)),""))</f>
        <v/>
      </c>
      <c r="S19" s="4" t="str" cm="1">
        <f t="array" ref="S19">IF(OR(Q19="",Q19=0),"",IFERROR(IF(V19="No",_xlfn._xlws.FILTER(MT.Out!A:A,MT.Out!D:D=Q19),IF(V19="Yes",_xlfn._xlws.FILTER(Int.Out!O:O,Int.Out!B:B=Q19),"")),""))</f>
        <v/>
      </c>
      <c r="T19" s="4" t="str" cm="1">
        <f t="array" ref="T19">IF(OR(Q19="",Q19=0),"",IFERROR(IF(V19="No",_xlfn._xlws.FILTER(MT.Out!B:B,MT.Out!D:D=Q19),IF(V19="Yes",_xlfn._xlws.FILTER(Int.Out!P:P,Int.Out!B:B=Q19),"")),""))</f>
        <v/>
      </c>
      <c r="U19" s="4" t="str" cm="1">
        <f t="array" ref="U19">IF(OR($Q19="",$Q19=0),"",IFERROR(IF($V19="No",_xlfn._xlws.FILTER(MT.Out!C:C,MT.Out!$D:$D=$Q19),IF($V19="Yes",_xlfn._xlws.FILTER(Int.Out!Q:Q,Int.Out!$B:$B=$Q19),"")),""))</f>
        <v/>
      </c>
      <c r="V19" s="4" t="str">
        <f>IF(Q19&lt;&gt;"",IFERROR(IF(MATCH(Q19,_xlfn.ANCHORARRAY(Intercrop!AS$1),0)&gt;0,"Yes","No"),"No"),"")</f>
        <v/>
      </c>
      <c r="W19" s="4" t="str" cm="1">
        <f t="array" ref="W19">IF(Q19="Natural or Bare Fallow","",IF(V19="","",IF(V19="No",_xlfn._xlws.FILTER(MT.Out!E:E,MT.Out!D:D=Q19),IF(V19="Yes",_xlfn._xlws.FILTER(Int.Out!S:V,Int.Out!B:B=Q19)))))</f>
        <v/>
      </c>
      <c r="AA19" s="4" t="str" cm="1">
        <f t="array" ref="AA19">IF(OR(W19=0,W19=""),"",IF($R19="Mulched (left on surface)",IFERROR(_xlfn.UNIQUE(_xlfn._xlws.FILTER(Prod.Out!$H:$H,Prod.Out!$B:$B=W19)),""),IF($R19="Incorporated",IFERROR(_xlfn.UNIQUE(_xlfn._xlws.FILTER(Prod.Out!$I:$I,Prod.Out!$B:$B=W19)),""),IF($R19="Retained (unknown if mulched/incorp.)",IFERROR(_xlfn.UNIQUE(_xlfn._xlws.FILTER(Prod.Out!$J:$J,Prod.Out!$B:$B=W19)),""),""))))</f>
        <v/>
      </c>
      <c r="AB19" s="4" t="str" cm="1">
        <f t="array" ref="AB19">IF(OR(X19=0,X19=""),"",IF($R19="Mulched (left on surface)",IFERROR(_xlfn.UNIQUE(_xlfn._xlws.FILTER(Prod.Out!$H:$H,Prod.Out!$B:$B=X19)),""),IF($R19="Incorporated",IFERROR(_xlfn.UNIQUE(_xlfn._xlws.FILTER(Prod.Out!$I:$I,Prod.Out!$B:$B=X19)),""),IF($R19="Retained (unknown if mulched/incorp.)",IFERROR(_xlfn.UNIQUE(_xlfn._xlws.FILTER(Prod.Out!$J:$J,Prod.Out!$B:$B=X19)),""),""))))</f>
        <v/>
      </c>
      <c r="AC19" s="4" t="str" cm="1">
        <f t="array" ref="AC19">IF(OR(Y19=0,Y19=""),"",IF($R19="Mulched (left on surface)",IFERROR(_xlfn.UNIQUE(_xlfn._xlws.FILTER(Prod.Out!$H:$H,Prod.Out!$B:$B=Y19)),""),IF($R19="Incorporated",IFERROR(_xlfn.UNIQUE(_xlfn._xlws.FILTER(Prod.Out!$I:$I,Prod.Out!$B:$B=Y19)),""),IF($R19="Retained (unknown if mulched/incorp.)",IFERROR(_xlfn.UNIQUE(_xlfn._xlws.FILTER(Prod.Out!$J:$J,Prod.Out!$B:$B=Y19)),""),""))))</f>
        <v/>
      </c>
      <c r="AD19" s="4" t="str" cm="1">
        <f t="array" ref="AD19">IF(OR(Z19=0,Z19=""),"",IF($R19="Mulched (left on surface)",IFERROR(_xlfn.UNIQUE(_xlfn._xlws.FILTER(Prod.Out!$H:$H,Prod.Out!$B:$B=Z19)),""),IF($R19="Incorporated",IFERROR(_xlfn.UNIQUE(_xlfn._xlws.FILTER(Prod.Out!$I:$I,Prod.Out!$B:$B=Z19)),""),IF($R19="Retained (unknown if mulched/incorp.)",IFERROR(_xlfn.UNIQUE(_xlfn._xlws.FILTER(Prod.Out!$J:$J,Prod.Out!$B:$B=Z19)),""),""))))</f>
        <v/>
      </c>
    </row>
    <row r="20" spans="8:30" x14ac:dyDescent="0.35">
      <c r="H20" s="4" t="str">
        <f>IFERROR(INDEX(Rotation.Pracs1[Code],MATCH(A20,Rotation.Pracs1[Subpractice],0)),"")</f>
        <v/>
      </c>
      <c r="I20" s="4" t="str" cm="1">
        <f t="array" ref="I20">IF(OR(B20="",B20=0),"",IFERROR(_xlfn.TEXTJOIN("…",TRUE,_xlfn._xlws.FILTER(Q:Q,O:O=B20)),""))</f>
        <v/>
      </c>
      <c r="J20" s="4" t="str" cm="1">
        <f t="array" ref="J20">IF(OR(B20="",B20=0),"",IFERROR(_xlfn.TEXTJOIN("-",TRUE,_xlfn._xlws.SORT(_xlfn.UNIQUE(SplitWords(_xlfn.TEXTJOIN("-",TRUE,_xlfn._xlws.FILTER(S:S,O:O=B20)),"-"),TRUE),1,1,TRUE)),""))</f>
        <v/>
      </c>
      <c r="K20" s="4" t="str" cm="1">
        <f t="array" ref="K20">IF(OR(B20="",B20=0),"",IFERROR(_xlfn.TEXTJOIN("-",TRUE,_xlfn._xlws.SORT(_xlfn.UNIQUE(SplitWords(_xlfn.TEXTJOIN("-",TRUE,_xlfn._xlws.FILTER(T:T,O:O=B20)),"-"),TRUE),1,1,TRUE)),""))</f>
        <v/>
      </c>
      <c r="L20" s="4" t="str" cm="1">
        <f t="array" ref="L20">IF(OR(B20="",B20=0),"",IFERROR(_xlfn.TEXTJOIN("..",TRUE,_xlfn._xlws.SORT(_xlfn.UNIQUE(SplitWords(_xlfn.TEXTJOIN("-",TRUE,_xlfn._xlws.FILTER(W:Z,O:O=B20)),"-"),TRUE),1,1,TRUE)),""))</f>
        <v/>
      </c>
      <c r="M20" s="4" t="str" cm="1">
        <f t="array" ref="M20">IF(OR(B20="",B20=0),"",IFERROR(_xlfn.TEXTJOIN("..",TRUE,_xlfn._xlws.SORT(_xlfn.UNIQUE(SplitWords(_xlfn.TEXTJOIN("..",TRUE,_xlfn._xlws.FILTER(U:U,O:O=B20)),".."),TRUE),1,1,TRUE)),""))</f>
        <v/>
      </c>
      <c r="S20" s="4" t="str" cm="1">
        <f t="array" ref="S20">IF(OR(Q20="",Q20=0),"",IFERROR(IF(V20="No",_xlfn._xlws.FILTER(MT.Out!A:A,MT.Out!D:D=Q20),IF(V20="Yes",_xlfn._xlws.FILTER(Int.Out!O:O,Int.Out!B:B=Q20),"")),""))</f>
        <v/>
      </c>
      <c r="T20" s="4" t="str" cm="1">
        <f t="array" ref="T20">IF(OR(Q20="",Q20=0),"",IFERROR(IF(V20="No",_xlfn._xlws.FILTER(MT.Out!B:B,MT.Out!D:D=Q20),IF(V20="Yes",_xlfn._xlws.FILTER(Int.Out!P:P,Int.Out!B:B=Q20),"")),""))</f>
        <v/>
      </c>
      <c r="U20" s="4" t="str" cm="1">
        <f t="array" ref="U20">IF(OR($Q20="",$Q20=0),"",IFERROR(IF($V20="No",_xlfn._xlws.FILTER(MT.Out!C:C,MT.Out!$D:$D=$Q20),IF($V20="Yes",_xlfn._xlws.FILTER(Int.Out!Q:Q,Int.Out!$B:$B=$Q20),"")),""))</f>
        <v/>
      </c>
      <c r="V20" s="4" t="str">
        <f>IF(Q20&lt;&gt;"",IFERROR(IF(MATCH(Q20,_xlfn.ANCHORARRAY(Intercrop!AS$1),0)&gt;0,"Yes","No"),"No"),"")</f>
        <v/>
      </c>
      <c r="W20" s="4" t="str" cm="1">
        <f t="array" ref="W20">IF(Q20="Natural or Bare Fallow","",IF(V20="","",IF(V20="No",_xlfn._xlws.FILTER(MT.Out!E:E,MT.Out!D:D=Q20),IF(V20="Yes",_xlfn._xlws.FILTER(Int.Out!S:V,Int.Out!B:B=Q20)))))</f>
        <v/>
      </c>
      <c r="AA20" s="4" t="str" cm="1">
        <f t="array" ref="AA20">IF(OR(W20=0,W20=""),"",IF($R20="Mulched (left on surface)",IFERROR(_xlfn.UNIQUE(_xlfn._xlws.FILTER(Prod.Out!$H:$H,Prod.Out!$B:$B=W20)),""),IF($R20="Incorporated",IFERROR(_xlfn.UNIQUE(_xlfn._xlws.FILTER(Prod.Out!$I:$I,Prod.Out!$B:$B=W20)),""),IF($R20="Retained (unknown if mulched/incorp.)",IFERROR(_xlfn.UNIQUE(_xlfn._xlws.FILTER(Prod.Out!$J:$J,Prod.Out!$B:$B=W20)),""),""))))</f>
        <v/>
      </c>
      <c r="AB20" s="4" t="str" cm="1">
        <f t="array" ref="AB20">IF(OR(X20=0,X20=""),"",IF($R20="Mulched (left on surface)",IFERROR(_xlfn.UNIQUE(_xlfn._xlws.FILTER(Prod.Out!$H:$H,Prod.Out!$B:$B=X20)),""),IF($R20="Incorporated",IFERROR(_xlfn.UNIQUE(_xlfn._xlws.FILTER(Prod.Out!$I:$I,Prod.Out!$B:$B=X20)),""),IF($R20="Retained (unknown if mulched/incorp.)",IFERROR(_xlfn.UNIQUE(_xlfn._xlws.FILTER(Prod.Out!$J:$J,Prod.Out!$B:$B=X20)),""),""))))</f>
        <v/>
      </c>
      <c r="AC20" s="4" t="str" cm="1">
        <f t="array" ref="AC20">IF(OR(Y20=0,Y20=""),"",IF($R20="Mulched (left on surface)",IFERROR(_xlfn.UNIQUE(_xlfn._xlws.FILTER(Prod.Out!$H:$H,Prod.Out!$B:$B=Y20)),""),IF($R20="Incorporated",IFERROR(_xlfn.UNIQUE(_xlfn._xlws.FILTER(Prod.Out!$I:$I,Prod.Out!$B:$B=Y20)),""),IF($R20="Retained (unknown if mulched/incorp.)",IFERROR(_xlfn.UNIQUE(_xlfn._xlws.FILTER(Prod.Out!$J:$J,Prod.Out!$B:$B=Y20)),""),""))))</f>
        <v/>
      </c>
      <c r="AD20" s="4" t="str" cm="1">
        <f t="array" ref="AD20">IF(OR(Z20=0,Z20=""),"",IF($R20="Mulched (left on surface)",IFERROR(_xlfn.UNIQUE(_xlfn._xlws.FILTER(Prod.Out!$H:$H,Prod.Out!$B:$B=Z20)),""),IF($R20="Incorporated",IFERROR(_xlfn.UNIQUE(_xlfn._xlws.FILTER(Prod.Out!$I:$I,Prod.Out!$B:$B=Z20)),""),IF($R20="Retained (unknown if mulched/incorp.)",IFERROR(_xlfn.UNIQUE(_xlfn._xlws.FILTER(Prod.Out!$J:$J,Prod.Out!$B:$B=Z20)),""),""))))</f>
        <v/>
      </c>
    </row>
    <row r="21" spans="8:30" x14ac:dyDescent="0.35">
      <c r="H21" s="4" t="str">
        <f>IFERROR(INDEX(Rotation.Pracs1[Code],MATCH(A21,Rotation.Pracs1[Subpractice],0)),"")</f>
        <v/>
      </c>
      <c r="I21" s="4" t="str" cm="1">
        <f t="array" ref="I21">IF(OR(B21="",B21=0),"",IFERROR(_xlfn.TEXTJOIN("…",TRUE,_xlfn._xlws.FILTER(Q:Q,O:O=B21)),""))</f>
        <v/>
      </c>
      <c r="J21" s="4" t="str" cm="1">
        <f t="array" ref="J21">IF(OR(B21="",B21=0),"",IFERROR(_xlfn.TEXTJOIN("-",TRUE,_xlfn._xlws.SORT(_xlfn.UNIQUE(SplitWords(_xlfn.TEXTJOIN("-",TRUE,_xlfn._xlws.FILTER(S:S,O:O=B21)),"-"),TRUE),1,1,TRUE)),""))</f>
        <v/>
      </c>
      <c r="K21" s="4" t="str" cm="1">
        <f t="array" ref="K21">IF(OR(B21="",B21=0),"",IFERROR(_xlfn.TEXTJOIN("-",TRUE,_xlfn._xlws.SORT(_xlfn.UNIQUE(SplitWords(_xlfn.TEXTJOIN("-",TRUE,_xlfn._xlws.FILTER(T:T,O:O=B21)),"-"),TRUE),1,1,TRUE)),""))</f>
        <v/>
      </c>
      <c r="L21" s="4" t="str" cm="1">
        <f t="array" ref="L21">IF(OR(B21="",B21=0),"",IFERROR(_xlfn.TEXTJOIN("..",TRUE,_xlfn._xlws.SORT(_xlfn.UNIQUE(SplitWords(_xlfn.TEXTJOIN("-",TRUE,_xlfn._xlws.FILTER(W:Z,O:O=B21)),"-"),TRUE),1,1,TRUE)),""))</f>
        <v/>
      </c>
      <c r="M21" s="4" t="str" cm="1">
        <f t="array" ref="M21">IF(OR(B21="",B21=0),"",IFERROR(_xlfn.TEXTJOIN("..",TRUE,_xlfn._xlws.SORT(_xlfn.UNIQUE(SplitWords(_xlfn.TEXTJOIN("..",TRUE,_xlfn._xlws.FILTER(U:U,O:O=B21)),".."),TRUE),1,1,TRUE)),""))</f>
        <v/>
      </c>
      <c r="S21" s="4" t="str" cm="1">
        <f t="array" ref="S21">IF(OR(Q21="",Q21=0),"",IFERROR(IF(V21="No",_xlfn._xlws.FILTER(MT.Out!A:A,MT.Out!D:D=Q21),IF(V21="Yes",_xlfn._xlws.FILTER(Int.Out!O:O,Int.Out!B:B=Q21),"")),""))</f>
        <v/>
      </c>
      <c r="T21" s="4" t="str" cm="1">
        <f t="array" ref="T21">IF(OR(Q21="",Q21=0),"",IFERROR(IF(V21="No",_xlfn._xlws.FILTER(MT.Out!B:B,MT.Out!D:D=Q21),IF(V21="Yes",_xlfn._xlws.FILTER(Int.Out!P:P,Int.Out!B:B=Q21),"")),""))</f>
        <v/>
      </c>
      <c r="U21" s="4" t="str" cm="1">
        <f t="array" ref="U21">IF(OR($Q21="",$Q21=0),"",IFERROR(IF($V21="No",_xlfn._xlws.FILTER(MT.Out!C:C,MT.Out!$D:$D=$Q21),IF($V21="Yes",_xlfn._xlws.FILTER(Int.Out!Q:Q,Int.Out!$B:$B=$Q21),"")),""))</f>
        <v/>
      </c>
      <c r="V21" s="4" t="str">
        <f>IF(Q21&lt;&gt;"",IFERROR(IF(MATCH(Q21,_xlfn.ANCHORARRAY(Intercrop!AS$1),0)&gt;0,"Yes","No"),"No"),"")</f>
        <v/>
      </c>
      <c r="W21" s="4" t="str" cm="1">
        <f t="array" ref="W21">IF(Q21="Natural or Bare Fallow","",IF(V21="","",IF(V21="No",_xlfn._xlws.FILTER(MT.Out!E:E,MT.Out!D:D=Q21),IF(V21="Yes",_xlfn._xlws.FILTER(Int.Out!S:V,Int.Out!B:B=Q21)))))</f>
        <v/>
      </c>
      <c r="AA21" s="4" t="str" cm="1">
        <f t="array" ref="AA21">IF(OR(W21=0,W21=""),"",IF($R21="Mulched (left on surface)",IFERROR(_xlfn.UNIQUE(_xlfn._xlws.FILTER(Prod.Out!$H:$H,Prod.Out!$B:$B=W21)),""),IF($R21="Incorporated",IFERROR(_xlfn.UNIQUE(_xlfn._xlws.FILTER(Prod.Out!$I:$I,Prod.Out!$B:$B=W21)),""),IF($R21="Retained (unknown if mulched/incorp.)",IFERROR(_xlfn.UNIQUE(_xlfn._xlws.FILTER(Prod.Out!$J:$J,Prod.Out!$B:$B=W21)),""),""))))</f>
        <v/>
      </c>
      <c r="AB21" s="4" t="str" cm="1">
        <f t="array" ref="AB21">IF(OR(X21=0,X21=""),"",IF($R21="Mulched (left on surface)",IFERROR(_xlfn.UNIQUE(_xlfn._xlws.FILTER(Prod.Out!$H:$H,Prod.Out!$B:$B=X21)),""),IF($R21="Incorporated",IFERROR(_xlfn.UNIQUE(_xlfn._xlws.FILTER(Prod.Out!$I:$I,Prod.Out!$B:$B=X21)),""),IF($R21="Retained (unknown if mulched/incorp.)",IFERROR(_xlfn.UNIQUE(_xlfn._xlws.FILTER(Prod.Out!$J:$J,Prod.Out!$B:$B=X21)),""),""))))</f>
        <v/>
      </c>
      <c r="AC21" s="4" t="str" cm="1">
        <f t="array" ref="AC21">IF(OR(Y21=0,Y21=""),"",IF($R21="Mulched (left on surface)",IFERROR(_xlfn.UNIQUE(_xlfn._xlws.FILTER(Prod.Out!$H:$H,Prod.Out!$B:$B=Y21)),""),IF($R21="Incorporated",IFERROR(_xlfn.UNIQUE(_xlfn._xlws.FILTER(Prod.Out!$I:$I,Prod.Out!$B:$B=Y21)),""),IF($R21="Retained (unknown if mulched/incorp.)",IFERROR(_xlfn.UNIQUE(_xlfn._xlws.FILTER(Prod.Out!$J:$J,Prod.Out!$B:$B=Y21)),""),""))))</f>
        <v/>
      </c>
      <c r="AD21" s="4" t="str" cm="1">
        <f t="array" ref="AD21">IF(OR(Z21=0,Z21=""),"",IF($R21="Mulched (left on surface)",IFERROR(_xlfn.UNIQUE(_xlfn._xlws.FILTER(Prod.Out!$H:$H,Prod.Out!$B:$B=Z21)),""),IF($R21="Incorporated",IFERROR(_xlfn.UNIQUE(_xlfn._xlws.FILTER(Prod.Out!$I:$I,Prod.Out!$B:$B=Z21)),""),IF($R21="Retained (unknown if mulched/incorp.)",IFERROR(_xlfn.UNIQUE(_xlfn._xlws.FILTER(Prod.Out!$J:$J,Prod.Out!$B:$B=Z21)),""),""))))</f>
        <v/>
      </c>
    </row>
    <row r="22" spans="8:30" x14ac:dyDescent="0.35">
      <c r="H22" s="4" t="str">
        <f>IFERROR(INDEX(Rotation.Pracs1[Code],MATCH(A22,Rotation.Pracs1[Subpractice],0)),"")</f>
        <v/>
      </c>
      <c r="I22" s="4" t="str" cm="1">
        <f t="array" ref="I22">IF(OR(B22="",B22=0),"",IFERROR(_xlfn.TEXTJOIN("…",TRUE,_xlfn._xlws.FILTER(Q:Q,O:O=B22)),""))</f>
        <v/>
      </c>
      <c r="J22" s="4" t="str" cm="1">
        <f t="array" ref="J22">IF(OR(B22="",B22=0),"",IFERROR(_xlfn.TEXTJOIN("-",TRUE,_xlfn._xlws.SORT(_xlfn.UNIQUE(SplitWords(_xlfn.TEXTJOIN("-",TRUE,_xlfn._xlws.FILTER(S:S,O:O=B22)),"-"),TRUE),1,1,TRUE)),""))</f>
        <v/>
      </c>
      <c r="K22" s="4" t="str" cm="1">
        <f t="array" ref="K22">IF(OR(B22="",B22=0),"",IFERROR(_xlfn.TEXTJOIN("-",TRUE,_xlfn._xlws.SORT(_xlfn.UNIQUE(SplitWords(_xlfn.TEXTJOIN("-",TRUE,_xlfn._xlws.FILTER(T:T,O:O=B22)),"-"),TRUE),1,1,TRUE)),""))</f>
        <v/>
      </c>
      <c r="L22" s="4" t="str" cm="1">
        <f t="array" ref="L22">IF(OR(B22="",B22=0),"",IFERROR(_xlfn.TEXTJOIN("..",TRUE,_xlfn._xlws.SORT(_xlfn.UNIQUE(SplitWords(_xlfn.TEXTJOIN("-",TRUE,_xlfn._xlws.FILTER(W:Z,O:O=B22)),"-"),TRUE),1,1,TRUE)),""))</f>
        <v/>
      </c>
      <c r="M22" s="4" t="str" cm="1">
        <f t="array" ref="M22">IF(OR(B22="",B22=0),"",IFERROR(_xlfn.TEXTJOIN("..",TRUE,_xlfn._xlws.SORT(_xlfn.UNIQUE(SplitWords(_xlfn.TEXTJOIN("..",TRUE,_xlfn._xlws.FILTER(U:U,O:O=B22)),".."),TRUE),1,1,TRUE)),""))</f>
        <v/>
      </c>
      <c r="S22" s="4" t="str" cm="1">
        <f t="array" ref="S22">IF(OR(Q22="",Q22=0),"",IFERROR(IF(V22="No",_xlfn._xlws.FILTER(MT.Out!A:A,MT.Out!D:D=Q22),IF(V22="Yes",_xlfn._xlws.FILTER(Int.Out!O:O,Int.Out!B:B=Q22),"")),""))</f>
        <v/>
      </c>
      <c r="T22" s="4" t="str" cm="1">
        <f t="array" ref="T22">IF(OR(Q22="",Q22=0),"",IFERROR(IF(V22="No",_xlfn._xlws.FILTER(MT.Out!B:B,MT.Out!D:D=Q22),IF(V22="Yes",_xlfn._xlws.FILTER(Int.Out!P:P,Int.Out!B:B=Q22),"")),""))</f>
        <v/>
      </c>
      <c r="U22" s="4" t="str" cm="1">
        <f t="array" ref="U22">IF(OR($Q22="",$Q22=0),"",IFERROR(IF($V22="No",_xlfn._xlws.FILTER(MT.Out!C:C,MT.Out!$D:$D=$Q22),IF($V22="Yes",_xlfn._xlws.FILTER(Int.Out!Q:Q,Int.Out!$B:$B=$Q22),"")),""))</f>
        <v/>
      </c>
      <c r="V22" s="4" t="str">
        <f>IF(Q22&lt;&gt;"",IFERROR(IF(MATCH(Q22,_xlfn.ANCHORARRAY(Intercrop!AS$1),0)&gt;0,"Yes","No"),"No"),"")</f>
        <v/>
      </c>
      <c r="W22" s="4" t="str" cm="1">
        <f t="array" ref="W22">IF(Q22="Natural or Bare Fallow","",IF(V22="","",IF(V22="No",_xlfn._xlws.FILTER(MT.Out!E:E,MT.Out!D:D=Q22),IF(V22="Yes",_xlfn._xlws.FILTER(Int.Out!S:V,Int.Out!B:B=Q22)))))</f>
        <v/>
      </c>
      <c r="AA22" s="4" t="str" cm="1">
        <f t="array" ref="AA22">IF(OR(W22=0,W22=""),"",IF($R22="Mulched (left on surface)",IFERROR(_xlfn.UNIQUE(_xlfn._xlws.FILTER(Prod.Out!$H:$H,Prod.Out!$B:$B=W22)),""),IF($R22="Incorporated",IFERROR(_xlfn.UNIQUE(_xlfn._xlws.FILTER(Prod.Out!$I:$I,Prod.Out!$B:$B=W22)),""),IF($R22="Retained (unknown if mulched/incorp.)",IFERROR(_xlfn.UNIQUE(_xlfn._xlws.FILTER(Prod.Out!$J:$J,Prod.Out!$B:$B=W22)),""),""))))</f>
        <v/>
      </c>
      <c r="AB22" s="4" t="str" cm="1">
        <f t="array" ref="AB22">IF(OR(X22=0,X22=""),"",IF($R22="Mulched (left on surface)",IFERROR(_xlfn.UNIQUE(_xlfn._xlws.FILTER(Prod.Out!$H:$H,Prod.Out!$B:$B=X22)),""),IF($R22="Incorporated",IFERROR(_xlfn.UNIQUE(_xlfn._xlws.FILTER(Prod.Out!$I:$I,Prod.Out!$B:$B=X22)),""),IF($R22="Retained (unknown if mulched/incorp.)",IFERROR(_xlfn.UNIQUE(_xlfn._xlws.FILTER(Prod.Out!$J:$J,Prod.Out!$B:$B=X22)),""),""))))</f>
        <v/>
      </c>
      <c r="AC22" s="4" t="str" cm="1">
        <f t="array" ref="AC22">IF(OR(Y22=0,Y22=""),"",IF($R22="Mulched (left on surface)",IFERROR(_xlfn.UNIQUE(_xlfn._xlws.FILTER(Prod.Out!$H:$H,Prod.Out!$B:$B=Y22)),""),IF($R22="Incorporated",IFERROR(_xlfn.UNIQUE(_xlfn._xlws.FILTER(Prod.Out!$I:$I,Prod.Out!$B:$B=Y22)),""),IF($R22="Retained (unknown if mulched/incorp.)",IFERROR(_xlfn.UNIQUE(_xlfn._xlws.FILTER(Prod.Out!$J:$J,Prod.Out!$B:$B=Y22)),""),""))))</f>
        <v/>
      </c>
      <c r="AD22" s="4" t="str" cm="1">
        <f t="array" ref="AD22">IF(OR(Z22=0,Z22=""),"",IF($R22="Mulched (left on surface)",IFERROR(_xlfn.UNIQUE(_xlfn._xlws.FILTER(Prod.Out!$H:$H,Prod.Out!$B:$B=Z22)),""),IF($R22="Incorporated",IFERROR(_xlfn.UNIQUE(_xlfn._xlws.FILTER(Prod.Out!$I:$I,Prod.Out!$B:$B=Z22)),""),IF($R22="Retained (unknown if mulched/incorp.)",IFERROR(_xlfn.UNIQUE(_xlfn._xlws.FILTER(Prod.Out!$J:$J,Prod.Out!$B:$B=Z22)),""),""))))</f>
        <v/>
      </c>
    </row>
    <row r="23" spans="8:30" x14ac:dyDescent="0.35">
      <c r="H23" s="4" t="str">
        <f>IFERROR(INDEX(Rotation.Pracs1[Code],MATCH(A23,Rotation.Pracs1[Subpractice],0)),"")</f>
        <v/>
      </c>
      <c r="I23" s="4" t="str" cm="1">
        <f t="array" ref="I23">IF(OR(B23="",B23=0),"",IFERROR(_xlfn.TEXTJOIN("…",TRUE,_xlfn._xlws.FILTER(Q:Q,O:O=B23)),""))</f>
        <v/>
      </c>
      <c r="J23" s="4" t="str" cm="1">
        <f t="array" ref="J23">IF(OR(B23="",B23=0),"",IFERROR(_xlfn.TEXTJOIN("-",TRUE,_xlfn._xlws.SORT(_xlfn.UNIQUE(SplitWords(_xlfn.TEXTJOIN("-",TRUE,_xlfn._xlws.FILTER(S:S,O:O=B23)),"-"),TRUE),1,1,TRUE)),""))</f>
        <v/>
      </c>
      <c r="K23" s="4" t="str" cm="1">
        <f t="array" ref="K23">IF(OR(B23="",B23=0),"",IFERROR(_xlfn.TEXTJOIN("-",TRUE,_xlfn._xlws.SORT(_xlfn.UNIQUE(SplitWords(_xlfn.TEXTJOIN("-",TRUE,_xlfn._xlws.FILTER(T:T,O:O=B23)),"-"),TRUE),1,1,TRUE)),""))</f>
        <v/>
      </c>
      <c r="L23" s="4" t="str" cm="1">
        <f t="array" ref="L23">IF(OR(B23="",B23=0),"",IFERROR(_xlfn.TEXTJOIN("..",TRUE,_xlfn._xlws.SORT(_xlfn.UNIQUE(SplitWords(_xlfn.TEXTJOIN("-",TRUE,_xlfn._xlws.FILTER(W:Z,O:O=B23)),"-"),TRUE),1,1,TRUE)),""))</f>
        <v/>
      </c>
      <c r="M23" s="4" t="str" cm="1">
        <f t="array" ref="M23">IF(OR(B23="",B23=0),"",IFERROR(_xlfn.TEXTJOIN("..",TRUE,_xlfn._xlws.SORT(_xlfn.UNIQUE(SplitWords(_xlfn.TEXTJOIN("..",TRUE,_xlfn._xlws.FILTER(U:U,O:O=B23)),".."),TRUE),1,1,TRUE)),""))</f>
        <v/>
      </c>
      <c r="S23" s="4" t="str" cm="1">
        <f t="array" ref="S23">IF(OR(Q23="",Q23=0),"",IFERROR(IF(V23="No",_xlfn._xlws.FILTER(MT.Out!A:A,MT.Out!D:D=Q23),IF(V23="Yes",_xlfn._xlws.FILTER(Int.Out!O:O,Int.Out!B:B=Q23),"")),""))</f>
        <v/>
      </c>
      <c r="T23" s="4" t="str" cm="1">
        <f t="array" ref="T23">IF(OR(Q23="",Q23=0),"",IFERROR(IF(V23="No",_xlfn._xlws.FILTER(MT.Out!B:B,MT.Out!D:D=Q23),IF(V23="Yes",_xlfn._xlws.FILTER(Int.Out!P:P,Int.Out!B:B=Q23),"")),""))</f>
        <v/>
      </c>
      <c r="U23" s="4" t="str" cm="1">
        <f t="array" ref="U23">IF(OR($Q23="",$Q23=0),"",IFERROR(IF($V23="No",_xlfn._xlws.FILTER(MT.Out!C:C,MT.Out!$D:$D=$Q23),IF($V23="Yes",_xlfn._xlws.FILTER(Int.Out!Q:Q,Int.Out!$B:$B=$Q23),"")),""))</f>
        <v/>
      </c>
      <c r="V23" s="4" t="str">
        <f>IF(Q23&lt;&gt;"",IFERROR(IF(MATCH(Q23,_xlfn.ANCHORARRAY(Intercrop!AS$1),0)&gt;0,"Yes","No"),"No"),"")</f>
        <v/>
      </c>
      <c r="W23" s="4" t="str" cm="1">
        <f t="array" ref="W23">IF(Q23="Natural or Bare Fallow","",IF(V23="","",IF(V23="No",_xlfn._xlws.FILTER(MT.Out!E:E,MT.Out!D:D=Q23),IF(V23="Yes",_xlfn._xlws.FILTER(Int.Out!S:V,Int.Out!B:B=Q23)))))</f>
        <v/>
      </c>
      <c r="AA23" s="4" t="str" cm="1">
        <f t="array" ref="AA23">IF(OR(W23=0,W23=""),"",IF($R23="Mulched (left on surface)",IFERROR(_xlfn.UNIQUE(_xlfn._xlws.FILTER(Prod.Out!$H:$H,Prod.Out!$B:$B=W23)),""),IF($R23="Incorporated",IFERROR(_xlfn.UNIQUE(_xlfn._xlws.FILTER(Prod.Out!$I:$I,Prod.Out!$B:$B=W23)),""),IF($R23="Retained (unknown if mulched/incorp.)",IFERROR(_xlfn.UNIQUE(_xlfn._xlws.FILTER(Prod.Out!$J:$J,Prod.Out!$B:$B=W23)),""),""))))</f>
        <v/>
      </c>
      <c r="AB23" s="4" t="str" cm="1">
        <f t="array" ref="AB23">IF(OR(X23=0,X23=""),"",IF($R23="Mulched (left on surface)",IFERROR(_xlfn.UNIQUE(_xlfn._xlws.FILTER(Prod.Out!$H:$H,Prod.Out!$B:$B=X23)),""),IF($R23="Incorporated",IFERROR(_xlfn.UNIQUE(_xlfn._xlws.FILTER(Prod.Out!$I:$I,Prod.Out!$B:$B=X23)),""),IF($R23="Retained (unknown if mulched/incorp.)",IFERROR(_xlfn.UNIQUE(_xlfn._xlws.FILTER(Prod.Out!$J:$J,Prod.Out!$B:$B=X23)),""),""))))</f>
        <v/>
      </c>
      <c r="AC23" s="4" t="str" cm="1">
        <f t="array" ref="AC23">IF(OR(Y23=0,Y23=""),"",IF($R23="Mulched (left on surface)",IFERROR(_xlfn.UNIQUE(_xlfn._xlws.FILTER(Prod.Out!$H:$H,Prod.Out!$B:$B=Y23)),""),IF($R23="Incorporated",IFERROR(_xlfn.UNIQUE(_xlfn._xlws.FILTER(Prod.Out!$I:$I,Prod.Out!$B:$B=Y23)),""),IF($R23="Retained (unknown if mulched/incorp.)",IFERROR(_xlfn.UNIQUE(_xlfn._xlws.FILTER(Prod.Out!$J:$J,Prod.Out!$B:$B=Y23)),""),""))))</f>
        <v/>
      </c>
      <c r="AD23" s="4" t="str" cm="1">
        <f t="array" ref="AD23">IF(OR(Z23=0,Z23=""),"",IF($R23="Mulched (left on surface)",IFERROR(_xlfn.UNIQUE(_xlfn._xlws.FILTER(Prod.Out!$H:$H,Prod.Out!$B:$B=Z23)),""),IF($R23="Incorporated",IFERROR(_xlfn.UNIQUE(_xlfn._xlws.FILTER(Prod.Out!$I:$I,Prod.Out!$B:$B=Z23)),""),IF($R23="Retained (unknown if mulched/incorp.)",IFERROR(_xlfn.UNIQUE(_xlfn._xlws.FILTER(Prod.Out!$J:$J,Prod.Out!$B:$B=Z23)),""),""))))</f>
        <v/>
      </c>
    </row>
    <row r="24" spans="8:30" x14ac:dyDescent="0.35">
      <c r="H24" s="4" t="str">
        <f>IFERROR(INDEX(Rotation.Pracs1[Code],MATCH(A24,Rotation.Pracs1[Subpractice],0)),"")</f>
        <v/>
      </c>
      <c r="I24" s="4" t="str" cm="1">
        <f t="array" ref="I24">IF(OR(B24="",B24=0),"",IFERROR(_xlfn.TEXTJOIN("…",TRUE,_xlfn._xlws.FILTER(Q:Q,O:O=B24)),""))</f>
        <v/>
      </c>
      <c r="J24" s="4" t="str" cm="1">
        <f t="array" ref="J24">IF(OR(B24="",B24=0),"",IFERROR(_xlfn.TEXTJOIN("-",TRUE,_xlfn._xlws.SORT(_xlfn.UNIQUE(SplitWords(_xlfn.TEXTJOIN("-",TRUE,_xlfn._xlws.FILTER(S:S,O:O=B24)),"-"),TRUE),1,1,TRUE)),""))</f>
        <v/>
      </c>
      <c r="K24" s="4" t="str" cm="1">
        <f t="array" ref="K24">IF(OR(B24="",B24=0),"",IFERROR(_xlfn.TEXTJOIN("-",TRUE,_xlfn._xlws.SORT(_xlfn.UNIQUE(SplitWords(_xlfn.TEXTJOIN("-",TRUE,_xlfn._xlws.FILTER(T:T,O:O=B24)),"-"),TRUE),1,1,TRUE)),""))</f>
        <v/>
      </c>
      <c r="L24" s="4" t="str" cm="1">
        <f t="array" ref="L24">IF(OR(B24="",B24=0),"",IFERROR(_xlfn.TEXTJOIN("..",TRUE,_xlfn._xlws.SORT(_xlfn.UNIQUE(SplitWords(_xlfn.TEXTJOIN("-",TRUE,_xlfn._xlws.FILTER(W:Z,O:O=B24)),"-"),TRUE),1,1,TRUE)),""))</f>
        <v/>
      </c>
      <c r="M24" s="4" t="str" cm="1">
        <f t="array" ref="M24">IF(OR(B24="",B24=0),"",IFERROR(_xlfn.TEXTJOIN("..",TRUE,_xlfn._xlws.SORT(_xlfn.UNIQUE(SplitWords(_xlfn.TEXTJOIN("..",TRUE,_xlfn._xlws.FILTER(U:U,O:O=B24)),".."),TRUE),1,1,TRUE)),""))</f>
        <v/>
      </c>
      <c r="S24" s="4" t="str" cm="1">
        <f t="array" ref="S24">IF(OR(Q24="",Q24=0),"",IFERROR(IF(V24="No",_xlfn._xlws.FILTER(MT.Out!A:A,MT.Out!D:D=Q24),IF(V24="Yes",_xlfn._xlws.FILTER(Int.Out!O:O,Int.Out!B:B=Q24),"")),""))</f>
        <v/>
      </c>
      <c r="T24" s="4" t="str" cm="1">
        <f t="array" ref="T24">IF(OR(Q24="",Q24=0),"",IFERROR(IF(V24="No",_xlfn._xlws.FILTER(MT.Out!B:B,MT.Out!D:D=Q24),IF(V24="Yes",_xlfn._xlws.FILTER(Int.Out!P:P,Int.Out!B:B=Q24),"")),""))</f>
        <v/>
      </c>
      <c r="U24" s="4" t="str" cm="1">
        <f t="array" ref="U24">IF(OR($Q24="",$Q24=0),"",IFERROR(IF($V24="No",_xlfn._xlws.FILTER(MT.Out!C:C,MT.Out!$D:$D=$Q24),IF($V24="Yes",_xlfn._xlws.FILTER(Int.Out!Q:Q,Int.Out!$B:$B=$Q24),"")),""))</f>
        <v/>
      </c>
      <c r="V24" s="4" t="str">
        <f>IF(Q24&lt;&gt;"",IFERROR(IF(MATCH(Q24,_xlfn.ANCHORARRAY(Intercrop!AS$1),0)&gt;0,"Yes","No"),"No"),"")</f>
        <v/>
      </c>
      <c r="W24" s="4" t="str" cm="1">
        <f t="array" ref="W24">IF(Q24="Natural or Bare Fallow","",IF(V24="","",IF(V24="No",_xlfn._xlws.FILTER(MT.Out!E:E,MT.Out!D:D=Q24),IF(V24="Yes",_xlfn._xlws.FILTER(Int.Out!S:V,Int.Out!B:B=Q24)))))</f>
        <v/>
      </c>
      <c r="AA24" s="4" t="str" cm="1">
        <f t="array" ref="AA24">IF(OR(W24=0,W24=""),"",IF($R24="Mulched (left on surface)",IFERROR(_xlfn.UNIQUE(_xlfn._xlws.FILTER(Prod.Out!$H:$H,Prod.Out!$B:$B=W24)),""),IF($R24="Incorporated",IFERROR(_xlfn.UNIQUE(_xlfn._xlws.FILTER(Prod.Out!$I:$I,Prod.Out!$B:$B=W24)),""),IF($R24="Retained (unknown if mulched/incorp.)",IFERROR(_xlfn.UNIQUE(_xlfn._xlws.FILTER(Prod.Out!$J:$J,Prod.Out!$B:$B=W24)),""),""))))</f>
        <v/>
      </c>
      <c r="AB24" s="4" t="str" cm="1">
        <f t="array" ref="AB24">IF(OR(X24=0,X24=""),"",IF($R24="Mulched (left on surface)",IFERROR(_xlfn.UNIQUE(_xlfn._xlws.FILTER(Prod.Out!$H:$H,Prod.Out!$B:$B=X24)),""),IF($R24="Incorporated",IFERROR(_xlfn.UNIQUE(_xlfn._xlws.FILTER(Prod.Out!$I:$I,Prod.Out!$B:$B=X24)),""),IF($R24="Retained (unknown if mulched/incorp.)",IFERROR(_xlfn.UNIQUE(_xlfn._xlws.FILTER(Prod.Out!$J:$J,Prod.Out!$B:$B=X24)),""),""))))</f>
        <v/>
      </c>
      <c r="AC24" s="4" t="str" cm="1">
        <f t="array" ref="AC24">IF(OR(Y24=0,Y24=""),"",IF($R24="Mulched (left on surface)",IFERROR(_xlfn.UNIQUE(_xlfn._xlws.FILTER(Prod.Out!$H:$H,Prod.Out!$B:$B=Y24)),""),IF($R24="Incorporated",IFERROR(_xlfn.UNIQUE(_xlfn._xlws.FILTER(Prod.Out!$I:$I,Prod.Out!$B:$B=Y24)),""),IF($R24="Retained (unknown if mulched/incorp.)",IFERROR(_xlfn.UNIQUE(_xlfn._xlws.FILTER(Prod.Out!$J:$J,Prod.Out!$B:$B=Y24)),""),""))))</f>
        <v/>
      </c>
      <c r="AD24" s="4" t="str" cm="1">
        <f t="array" ref="AD24">IF(OR(Z24=0,Z24=""),"",IF($R24="Mulched (left on surface)",IFERROR(_xlfn.UNIQUE(_xlfn._xlws.FILTER(Prod.Out!$H:$H,Prod.Out!$B:$B=Z24)),""),IF($R24="Incorporated",IFERROR(_xlfn.UNIQUE(_xlfn._xlws.FILTER(Prod.Out!$I:$I,Prod.Out!$B:$B=Z24)),""),IF($R24="Retained (unknown if mulched/incorp.)",IFERROR(_xlfn.UNIQUE(_xlfn._xlws.FILTER(Prod.Out!$J:$J,Prod.Out!$B:$B=Z24)),""),""))))</f>
        <v/>
      </c>
    </row>
    <row r="25" spans="8:30" x14ac:dyDescent="0.35">
      <c r="H25" s="4" t="str">
        <f>IFERROR(INDEX(Rotation.Pracs1[Code],MATCH(A25,Rotation.Pracs1[Subpractice],0)),"")</f>
        <v/>
      </c>
      <c r="I25" s="4" t="str" cm="1">
        <f t="array" ref="I25">IF(OR(B25="",B25=0),"",IFERROR(_xlfn.TEXTJOIN("…",TRUE,_xlfn._xlws.FILTER(Q:Q,O:O=B25)),""))</f>
        <v/>
      </c>
      <c r="J25" s="4" t="str" cm="1">
        <f t="array" ref="J25">IF(OR(B25="",B25=0),"",IFERROR(_xlfn.TEXTJOIN("-",TRUE,_xlfn._xlws.SORT(_xlfn.UNIQUE(SplitWords(_xlfn.TEXTJOIN("-",TRUE,_xlfn._xlws.FILTER(S:S,O:O=B25)),"-"),TRUE),1,1,TRUE)),""))</f>
        <v/>
      </c>
      <c r="K25" s="4" t="str" cm="1">
        <f t="array" ref="K25">IF(OR(B25="",B25=0),"",IFERROR(_xlfn.TEXTJOIN("-",TRUE,_xlfn._xlws.SORT(_xlfn.UNIQUE(SplitWords(_xlfn.TEXTJOIN("-",TRUE,_xlfn._xlws.FILTER(T:T,O:O=B25)),"-"),TRUE),1,1,TRUE)),""))</f>
        <v/>
      </c>
      <c r="L25" s="4" t="str" cm="1">
        <f t="array" ref="L25">IF(OR(B25="",B25=0),"",IFERROR(_xlfn.TEXTJOIN("..",TRUE,_xlfn._xlws.SORT(_xlfn.UNIQUE(SplitWords(_xlfn.TEXTJOIN("-",TRUE,_xlfn._xlws.FILTER(W:Z,O:O=B25)),"-"),TRUE),1,1,TRUE)),""))</f>
        <v/>
      </c>
      <c r="M25" s="4" t="str" cm="1">
        <f t="array" ref="M25">IF(OR(B25="",B25=0),"",IFERROR(_xlfn.TEXTJOIN("..",TRUE,_xlfn._xlws.SORT(_xlfn.UNIQUE(SplitWords(_xlfn.TEXTJOIN("..",TRUE,_xlfn._xlws.FILTER(U:U,O:O=B25)),".."),TRUE),1,1,TRUE)),""))</f>
        <v/>
      </c>
      <c r="S25" s="4" t="str" cm="1">
        <f t="array" ref="S25">IF(OR(Q25="",Q25=0),"",IFERROR(IF(V25="No",_xlfn._xlws.FILTER(MT.Out!A:A,MT.Out!D:D=Q25),IF(V25="Yes",_xlfn._xlws.FILTER(Int.Out!O:O,Int.Out!B:B=Q25),"")),""))</f>
        <v/>
      </c>
      <c r="T25" s="4" t="str" cm="1">
        <f t="array" ref="T25">IF(OR(Q25="",Q25=0),"",IFERROR(IF(V25="No",_xlfn._xlws.FILTER(MT.Out!B:B,MT.Out!D:D=Q25),IF(V25="Yes",_xlfn._xlws.FILTER(Int.Out!P:P,Int.Out!B:B=Q25),"")),""))</f>
        <v/>
      </c>
      <c r="U25" s="4" t="str" cm="1">
        <f t="array" ref="U25">IF(OR($Q25="",$Q25=0),"",IFERROR(IF($V25="No",_xlfn._xlws.FILTER(MT.Out!C:C,MT.Out!$D:$D=$Q25),IF($V25="Yes",_xlfn._xlws.FILTER(Int.Out!Q:Q,Int.Out!$B:$B=$Q25),"")),""))</f>
        <v/>
      </c>
      <c r="V25" s="4" t="str">
        <f>IF(Q25&lt;&gt;"",IFERROR(IF(MATCH(Q25,_xlfn.ANCHORARRAY(Intercrop!AS$1),0)&gt;0,"Yes","No"),"No"),"")</f>
        <v/>
      </c>
      <c r="W25" s="4" t="str" cm="1">
        <f t="array" ref="W25">IF(Q25="Natural or Bare Fallow","",IF(V25="","",IF(V25="No",_xlfn._xlws.FILTER(MT.Out!E:E,MT.Out!D:D=Q25),IF(V25="Yes",_xlfn._xlws.FILTER(Int.Out!S:V,Int.Out!B:B=Q25)))))</f>
        <v/>
      </c>
      <c r="AA25" s="4" t="str" cm="1">
        <f t="array" ref="AA25">IF(OR(W25=0,W25=""),"",IF($R25="Mulched (left on surface)",IFERROR(_xlfn.UNIQUE(_xlfn._xlws.FILTER(Prod.Out!$H:$H,Prod.Out!$B:$B=W25)),""),IF($R25="Incorporated",IFERROR(_xlfn.UNIQUE(_xlfn._xlws.FILTER(Prod.Out!$I:$I,Prod.Out!$B:$B=W25)),""),IF($R25="Retained (unknown if mulched/incorp.)",IFERROR(_xlfn.UNIQUE(_xlfn._xlws.FILTER(Prod.Out!$J:$J,Prod.Out!$B:$B=W25)),""),""))))</f>
        <v/>
      </c>
      <c r="AB25" s="4" t="str" cm="1">
        <f t="array" ref="AB25">IF(OR(X25=0,X25=""),"",IF($R25="Mulched (left on surface)",IFERROR(_xlfn.UNIQUE(_xlfn._xlws.FILTER(Prod.Out!$H:$H,Prod.Out!$B:$B=X25)),""),IF($R25="Incorporated",IFERROR(_xlfn.UNIQUE(_xlfn._xlws.FILTER(Prod.Out!$I:$I,Prod.Out!$B:$B=X25)),""),IF($R25="Retained (unknown if mulched/incorp.)",IFERROR(_xlfn.UNIQUE(_xlfn._xlws.FILTER(Prod.Out!$J:$J,Prod.Out!$B:$B=X25)),""),""))))</f>
        <v/>
      </c>
      <c r="AC25" s="4" t="str" cm="1">
        <f t="array" ref="AC25">IF(OR(Y25=0,Y25=""),"",IF($R25="Mulched (left on surface)",IFERROR(_xlfn.UNIQUE(_xlfn._xlws.FILTER(Prod.Out!$H:$H,Prod.Out!$B:$B=Y25)),""),IF($R25="Incorporated",IFERROR(_xlfn.UNIQUE(_xlfn._xlws.FILTER(Prod.Out!$I:$I,Prod.Out!$B:$B=Y25)),""),IF($R25="Retained (unknown if mulched/incorp.)",IFERROR(_xlfn.UNIQUE(_xlfn._xlws.FILTER(Prod.Out!$J:$J,Prod.Out!$B:$B=Y25)),""),""))))</f>
        <v/>
      </c>
      <c r="AD25" s="4" t="str" cm="1">
        <f t="array" ref="AD25">IF(OR(Z25=0,Z25=""),"",IF($R25="Mulched (left on surface)",IFERROR(_xlfn.UNIQUE(_xlfn._xlws.FILTER(Prod.Out!$H:$H,Prod.Out!$B:$B=Z25)),""),IF($R25="Incorporated",IFERROR(_xlfn.UNIQUE(_xlfn._xlws.FILTER(Prod.Out!$I:$I,Prod.Out!$B:$B=Z25)),""),IF($R25="Retained (unknown if mulched/incorp.)",IFERROR(_xlfn.UNIQUE(_xlfn._xlws.FILTER(Prod.Out!$J:$J,Prod.Out!$B:$B=Z25)),""),""))))</f>
        <v/>
      </c>
    </row>
    <row r="26" spans="8:30" x14ac:dyDescent="0.35">
      <c r="H26" s="4" t="str">
        <f>IFERROR(INDEX(Rotation.Pracs1[Code],MATCH(A26,Rotation.Pracs1[Subpractice],0)),"")</f>
        <v/>
      </c>
      <c r="I26" s="4" t="str" cm="1">
        <f t="array" ref="I26">IF(OR(B26="",B26=0),"",IFERROR(_xlfn.TEXTJOIN("…",TRUE,_xlfn._xlws.FILTER(Q:Q,O:O=B26)),""))</f>
        <v/>
      </c>
      <c r="J26" s="4" t="str" cm="1">
        <f t="array" ref="J26">IF(OR(B26="",B26=0),"",IFERROR(_xlfn.TEXTJOIN("-",TRUE,_xlfn._xlws.SORT(_xlfn.UNIQUE(SplitWords(_xlfn.TEXTJOIN("-",TRUE,_xlfn._xlws.FILTER(S:S,O:O=B26)),"-"),TRUE),1,1,TRUE)),""))</f>
        <v/>
      </c>
      <c r="K26" s="4" t="str" cm="1">
        <f t="array" ref="K26">IF(OR(B26="",B26=0),"",IFERROR(_xlfn.TEXTJOIN("-",TRUE,_xlfn._xlws.SORT(_xlfn.UNIQUE(SplitWords(_xlfn.TEXTJOIN("-",TRUE,_xlfn._xlws.FILTER(T:T,O:O=B26)),"-"),TRUE),1,1,TRUE)),""))</f>
        <v/>
      </c>
      <c r="L26" s="4" t="str" cm="1">
        <f t="array" ref="L26">IF(OR(B26="",B26=0),"",IFERROR(_xlfn.TEXTJOIN("..",TRUE,_xlfn._xlws.SORT(_xlfn.UNIQUE(SplitWords(_xlfn.TEXTJOIN("-",TRUE,_xlfn._xlws.FILTER(W:Z,O:O=B26)),"-"),TRUE),1,1,TRUE)),""))</f>
        <v/>
      </c>
      <c r="M26" s="4" t="str" cm="1">
        <f t="array" ref="M26">IF(OR(B26="",B26=0),"",IFERROR(_xlfn.TEXTJOIN("..",TRUE,_xlfn._xlws.SORT(_xlfn.UNIQUE(SplitWords(_xlfn.TEXTJOIN("..",TRUE,_xlfn._xlws.FILTER(U:U,O:O=B26)),".."),TRUE),1,1,TRUE)),""))</f>
        <v/>
      </c>
      <c r="S26" s="4" t="str" cm="1">
        <f t="array" ref="S26">IF(OR(Q26="",Q26=0),"",IFERROR(IF(V26="No",_xlfn._xlws.FILTER(MT.Out!A:A,MT.Out!D:D=Q26),IF(V26="Yes",_xlfn._xlws.FILTER(Int.Out!O:O,Int.Out!B:B=Q26),"")),""))</f>
        <v/>
      </c>
      <c r="T26" s="4" t="str" cm="1">
        <f t="array" ref="T26">IF(OR(Q26="",Q26=0),"",IFERROR(IF(V26="No",_xlfn._xlws.FILTER(MT.Out!B:B,MT.Out!D:D=Q26),IF(V26="Yes",_xlfn._xlws.FILTER(Int.Out!P:P,Int.Out!B:B=Q26),"")),""))</f>
        <v/>
      </c>
      <c r="U26" s="4" t="str" cm="1">
        <f t="array" ref="U26">IF(OR($Q26="",$Q26=0),"",IFERROR(IF($V26="No",_xlfn._xlws.FILTER(MT.Out!C:C,MT.Out!$D:$D=$Q26),IF($V26="Yes",_xlfn._xlws.FILTER(Int.Out!Q:Q,Int.Out!$B:$B=$Q26),"")),""))</f>
        <v/>
      </c>
      <c r="V26" s="4" t="str">
        <f>IF(Q26&lt;&gt;"",IFERROR(IF(MATCH(Q26,_xlfn.ANCHORARRAY(Intercrop!AS$1),0)&gt;0,"Yes","No"),"No"),"")</f>
        <v/>
      </c>
      <c r="W26" s="4" t="str" cm="1">
        <f t="array" ref="W26">IF(Q26="Natural or Bare Fallow","",IF(V26="","",IF(V26="No",_xlfn._xlws.FILTER(MT.Out!E:E,MT.Out!D:D=Q26),IF(V26="Yes",_xlfn._xlws.FILTER(Int.Out!S:V,Int.Out!B:B=Q26)))))</f>
        <v/>
      </c>
      <c r="AA26" s="4" t="str" cm="1">
        <f t="array" ref="AA26">IF(OR(W26=0,W26=""),"",IF($R26="Mulched (left on surface)",IFERROR(_xlfn.UNIQUE(_xlfn._xlws.FILTER(Prod.Out!$H:$H,Prod.Out!$B:$B=W26)),""),IF($R26="Incorporated",IFERROR(_xlfn.UNIQUE(_xlfn._xlws.FILTER(Prod.Out!$I:$I,Prod.Out!$B:$B=W26)),""),IF($R26="Retained (unknown if mulched/incorp.)",IFERROR(_xlfn.UNIQUE(_xlfn._xlws.FILTER(Prod.Out!$J:$J,Prod.Out!$B:$B=W26)),""),""))))</f>
        <v/>
      </c>
      <c r="AB26" s="4" t="str" cm="1">
        <f t="array" ref="AB26">IF(OR(X26=0,X26=""),"",IF($R26="Mulched (left on surface)",IFERROR(_xlfn.UNIQUE(_xlfn._xlws.FILTER(Prod.Out!$H:$H,Prod.Out!$B:$B=X26)),""),IF($R26="Incorporated",IFERROR(_xlfn.UNIQUE(_xlfn._xlws.FILTER(Prod.Out!$I:$I,Prod.Out!$B:$B=X26)),""),IF($R26="Retained (unknown if mulched/incorp.)",IFERROR(_xlfn.UNIQUE(_xlfn._xlws.FILTER(Prod.Out!$J:$J,Prod.Out!$B:$B=X26)),""),""))))</f>
        <v/>
      </c>
      <c r="AC26" s="4" t="str" cm="1">
        <f t="array" ref="AC26">IF(OR(Y26=0,Y26=""),"",IF($R26="Mulched (left on surface)",IFERROR(_xlfn.UNIQUE(_xlfn._xlws.FILTER(Prod.Out!$H:$H,Prod.Out!$B:$B=Y26)),""),IF($R26="Incorporated",IFERROR(_xlfn.UNIQUE(_xlfn._xlws.FILTER(Prod.Out!$I:$I,Prod.Out!$B:$B=Y26)),""),IF($R26="Retained (unknown if mulched/incorp.)",IFERROR(_xlfn.UNIQUE(_xlfn._xlws.FILTER(Prod.Out!$J:$J,Prod.Out!$B:$B=Y26)),""),""))))</f>
        <v/>
      </c>
      <c r="AD26" s="4" t="str" cm="1">
        <f t="array" ref="AD26">IF(OR(Z26=0,Z26=""),"",IF($R26="Mulched (left on surface)",IFERROR(_xlfn.UNIQUE(_xlfn._xlws.FILTER(Prod.Out!$H:$H,Prod.Out!$B:$B=Z26)),""),IF($R26="Incorporated",IFERROR(_xlfn.UNIQUE(_xlfn._xlws.FILTER(Prod.Out!$I:$I,Prod.Out!$B:$B=Z26)),""),IF($R26="Retained (unknown if mulched/incorp.)",IFERROR(_xlfn.UNIQUE(_xlfn._xlws.FILTER(Prod.Out!$J:$J,Prod.Out!$B:$B=Z26)),""),""))))</f>
        <v/>
      </c>
    </row>
    <row r="27" spans="8:30" x14ac:dyDescent="0.35">
      <c r="H27" s="4" t="str">
        <f>IFERROR(INDEX(Rotation.Pracs1[Code],MATCH(A27,Rotation.Pracs1[Subpractice],0)),"")</f>
        <v/>
      </c>
      <c r="I27" s="4" t="str" cm="1">
        <f t="array" ref="I27">IF(OR(B27="",B27=0),"",IFERROR(_xlfn.TEXTJOIN("…",TRUE,_xlfn._xlws.FILTER(Q:Q,O:O=B27)),""))</f>
        <v/>
      </c>
      <c r="J27" s="4" t="str" cm="1">
        <f t="array" ref="J27">IF(OR(B27="",B27=0),"",IFERROR(_xlfn.TEXTJOIN("-",TRUE,_xlfn._xlws.SORT(_xlfn.UNIQUE(SplitWords(_xlfn.TEXTJOIN("-",TRUE,_xlfn._xlws.FILTER(S:S,O:O=B27)),"-"),TRUE),1,1,TRUE)),""))</f>
        <v/>
      </c>
      <c r="K27" s="4" t="str" cm="1">
        <f t="array" ref="K27">IF(OR(B27="",B27=0),"",IFERROR(_xlfn.TEXTJOIN("-",TRUE,_xlfn._xlws.SORT(_xlfn.UNIQUE(SplitWords(_xlfn.TEXTJOIN("-",TRUE,_xlfn._xlws.FILTER(T:T,O:O=B27)),"-"),TRUE),1,1,TRUE)),""))</f>
        <v/>
      </c>
      <c r="L27" s="4" t="str" cm="1">
        <f t="array" ref="L27">IF(OR(B27="",B27=0),"",IFERROR(_xlfn.TEXTJOIN("..",TRUE,_xlfn._xlws.SORT(_xlfn.UNIQUE(SplitWords(_xlfn.TEXTJOIN("-",TRUE,_xlfn._xlws.FILTER(W:Z,O:O=B27)),"-"),TRUE),1,1,TRUE)),""))</f>
        <v/>
      </c>
      <c r="M27" s="4" t="str" cm="1">
        <f t="array" ref="M27">IF(OR(B27="",B27=0),"",IFERROR(_xlfn.TEXTJOIN("..",TRUE,_xlfn._xlws.SORT(_xlfn.UNIQUE(SplitWords(_xlfn.TEXTJOIN("..",TRUE,_xlfn._xlws.FILTER(U:U,O:O=B27)),".."),TRUE),1,1,TRUE)),""))</f>
        <v/>
      </c>
      <c r="S27" s="4" t="str" cm="1">
        <f t="array" ref="S27">IF(OR(Q27="",Q27=0),"",IFERROR(IF(V27="No",_xlfn._xlws.FILTER(MT.Out!A:A,MT.Out!D:D=Q27),IF(V27="Yes",_xlfn._xlws.FILTER(Int.Out!O:O,Int.Out!B:B=Q27),"")),""))</f>
        <v/>
      </c>
      <c r="T27" s="4" t="str" cm="1">
        <f t="array" ref="T27">IF(OR(Q27="",Q27=0),"",IFERROR(IF(V27="No",_xlfn._xlws.FILTER(MT.Out!B:B,MT.Out!D:D=Q27),IF(V27="Yes",_xlfn._xlws.FILTER(Int.Out!P:P,Int.Out!B:B=Q27),"")),""))</f>
        <v/>
      </c>
      <c r="U27" s="4" t="str" cm="1">
        <f t="array" ref="U27">IF(OR($Q27="",$Q27=0),"",IFERROR(IF($V27="No",_xlfn._xlws.FILTER(MT.Out!C:C,MT.Out!$D:$D=$Q27),IF($V27="Yes",_xlfn._xlws.FILTER(Int.Out!Q:Q,Int.Out!$B:$B=$Q27),"")),""))</f>
        <v/>
      </c>
      <c r="V27" s="4" t="str">
        <f>IF(Q27&lt;&gt;"",IFERROR(IF(MATCH(Q27,_xlfn.ANCHORARRAY(Intercrop!AS$1),0)&gt;0,"Yes","No"),"No"),"")</f>
        <v/>
      </c>
      <c r="W27" s="4" t="str" cm="1">
        <f t="array" ref="W27">IF(Q27="Natural or Bare Fallow","",IF(V27="","",IF(V27="No",_xlfn._xlws.FILTER(MT.Out!E:E,MT.Out!D:D=Q27),IF(V27="Yes",_xlfn._xlws.FILTER(Int.Out!S:V,Int.Out!B:B=Q27)))))</f>
        <v/>
      </c>
      <c r="AA27" s="4" t="str" cm="1">
        <f t="array" ref="AA27">IF(OR(W27=0,W27=""),"",IF($R27="Mulched (left on surface)",IFERROR(_xlfn.UNIQUE(_xlfn._xlws.FILTER(Prod.Out!$H:$H,Prod.Out!$B:$B=W27)),""),IF($R27="Incorporated",IFERROR(_xlfn.UNIQUE(_xlfn._xlws.FILTER(Prod.Out!$I:$I,Prod.Out!$B:$B=W27)),""),IF($R27="Retained (unknown if mulched/incorp.)",IFERROR(_xlfn.UNIQUE(_xlfn._xlws.FILTER(Prod.Out!$J:$J,Prod.Out!$B:$B=W27)),""),""))))</f>
        <v/>
      </c>
      <c r="AB27" s="4" t="str" cm="1">
        <f t="array" ref="AB27">IF(OR(X27=0,X27=""),"",IF($R27="Mulched (left on surface)",IFERROR(_xlfn.UNIQUE(_xlfn._xlws.FILTER(Prod.Out!$H:$H,Prod.Out!$B:$B=X27)),""),IF($R27="Incorporated",IFERROR(_xlfn.UNIQUE(_xlfn._xlws.FILTER(Prod.Out!$I:$I,Prod.Out!$B:$B=X27)),""),IF($R27="Retained (unknown if mulched/incorp.)",IFERROR(_xlfn.UNIQUE(_xlfn._xlws.FILTER(Prod.Out!$J:$J,Prod.Out!$B:$B=X27)),""),""))))</f>
        <v/>
      </c>
      <c r="AC27" s="4" t="str" cm="1">
        <f t="array" ref="AC27">IF(OR(Y27=0,Y27=""),"",IF($R27="Mulched (left on surface)",IFERROR(_xlfn.UNIQUE(_xlfn._xlws.FILTER(Prod.Out!$H:$H,Prod.Out!$B:$B=Y27)),""),IF($R27="Incorporated",IFERROR(_xlfn.UNIQUE(_xlfn._xlws.FILTER(Prod.Out!$I:$I,Prod.Out!$B:$B=Y27)),""),IF($R27="Retained (unknown if mulched/incorp.)",IFERROR(_xlfn.UNIQUE(_xlfn._xlws.FILTER(Prod.Out!$J:$J,Prod.Out!$B:$B=Y27)),""),""))))</f>
        <v/>
      </c>
      <c r="AD27" s="4" t="str" cm="1">
        <f t="array" ref="AD27">IF(OR(Z27=0,Z27=""),"",IF($R27="Mulched (left on surface)",IFERROR(_xlfn.UNIQUE(_xlfn._xlws.FILTER(Prod.Out!$H:$H,Prod.Out!$B:$B=Z27)),""),IF($R27="Incorporated",IFERROR(_xlfn.UNIQUE(_xlfn._xlws.FILTER(Prod.Out!$I:$I,Prod.Out!$B:$B=Z27)),""),IF($R27="Retained (unknown if mulched/incorp.)",IFERROR(_xlfn.UNIQUE(_xlfn._xlws.FILTER(Prod.Out!$J:$J,Prod.Out!$B:$B=Z27)),""),""))))</f>
        <v/>
      </c>
    </row>
    <row r="28" spans="8:30" x14ac:dyDescent="0.35">
      <c r="H28" s="4" t="str">
        <f>IFERROR(INDEX(Rotation.Pracs1[Code],MATCH(A28,Rotation.Pracs1[Subpractice],0)),"")</f>
        <v/>
      </c>
      <c r="I28" s="4" t="str" cm="1">
        <f t="array" ref="I28">IF(OR(B28="",B28=0),"",IFERROR(_xlfn.TEXTJOIN("…",TRUE,_xlfn._xlws.FILTER(Q:Q,O:O=B28)),""))</f>
        <v/>
      </c>
      <c r="J28" s="4" t="str" cm="1">
        <f t="array" ref="J28">IF(OR(B28="",B28=0),"",IFERROR(_xlfn.TEXTJOIN("-",TRUE,_xlfn._xlws.SORT(_xlfn.UNIQUE(SplitWords(_xlfn.TEXTJOIN("-",TRUE,_xlfn._xlws.FILTER(S:S,O:O=B28)),"-"),TRUE),1,1,TRUE)),""))</f>
        <v/>
      </c>
      <c r="K28" s="4" t="str" cm="1">
        <f t="array" ref="K28">IF(OR(B28="",B28=0),"",IFERROR(_xlfn.TEXTJOIN("-",TRUE,_xlfn._xlws.SORT(_xlfn.UNIQUE(SplitWords(_xlfn.TEXTJOIN("-",TRUE,_xlfn._xlws.FILTER(T:T,O:O=B28)),"-"),TRUE),1,1,TRUE)),""))</f>
        <v/>
      </c>
      <c r="L28" s="4" t="str" cm="1">
        <f t="array" ref="L28">IF(OR(B28="",B28=0),"",IFERROR(_xlfn.TEXTJOIN("..",TRUE,_xlfn._xlws.SORT(_xlfn.UNIQUE(SplitWords(_xlfn.TEXTJOIN("-",TRUE,_xlfn._xlws.FILTER(W:Z,O:O=B28)),"-"),TRUE),1,1,TRUE)),""))</f>
        <v/>
      </c>
      <c r="M28" s="4" t="str" cm="1">
        <f t="array" ref="M28">IF(OR(B28="",B28=0),"",IFERROR(_xlfn.TEXTJOIN("..",TRUE,_xlfn._xlws.SORT(_xlfn.UNIQUE(SplitWords(_xlfn.TEXTJOIN("..",TRUE,_xlfn._xlws.FILTER(U:U,O:O=B28)),".."),TRUE),1,1,TRUE)),""))</f>
        <v/>
      </c>
      <c r="S28" s="4" t="str" cm="1">
        <f t="array" ref="S28">IF(OR(Q28="",Q28=0),"",IFERROR(IF(V28="No",_xlfn._xlws.FILTER(MT.Out!A:A,MT.Out!D:D=Q28),IF(V28="Yes",_xlfn._xlws.FILTER(Int.Out!O:O,Int.Out!B:B=Q28),"")),""))</f>
        <v/>
      </c>
      <c r="T28" s="4" t="str" cm="1">
        <f t="array" ref="T28">IF(OR(Q28="",Q28=0),"",IFERROR(IF(V28="No",_xlfn._xlws.FILTER(MT.Out!B:B,MT.Out!D:D=Q28),IF(V28="Yes",_xlfn._xlws.FILTER(Int.Out!P:P,Int.Out!B:B=Q28),"")),""))</f>
        <v/>
      </c>
      <c r="U28" s="4" t="str" cm="1">
        <f t="array" ref="U28">IF(OR($Q28="",$Q28=0),"",IFERROR(IF($V28="No",_xlfn._xlws.FILTER(MT.Out!C:C,MT.Out!$D:$D=$Q28),IF($V28="Yes",_xlfn._xlws.FILTER(Int.Out!Q:Q,Int.Out!$B:$B=$Q28),"")),""))</f>
        <v/>
      </c>
      <c r="V28" s="4" t="str">
        <f>IF(Q28&lt;&gt;"",IFERROR(IF(MATCH(Q28,_xlfn.ANCHORARRAY(Intercrop!AS$1),0)&gt;0,"Yes","No"),"No"),"")</f>
        <v/>
      </c>
      <c r="W28" s="4" t="str" cm="1">
        <f t="array" ref="W28">IF(Q28="Natural or Bare Fallow","",IF(V28="","",IF(V28="No",_xlfn._xlws.FILTER(MT.Out!E:E,MT.Out!D:D=Q28),IF(V28="Yes",_xlfn._xlws.FILTER(Int.Out!S:V,Int.Out!B:B=Q28)))))</f>
        <v/>
      </c>
      <c r="AA28" s="4" t="str" cm="1">
        <f t="array" ref="AA28">IF(OR(W28=0,W28=""),"",IF($R28="Mulched (left on surface)",IFERROR(_xlfn.UNIQUE(_xlfn._xlws.FILTER(Prod.Out!$H:$H,Prod.Out!$B:$B=W28)),""),IF($R28="Incorporated",IFERROR(_xlfn.UNIQUE(_xlfn._xlws.FILTER(Prod.Out!$I:$I,Prod.Out!$B:$B=W28)),""),IF($R28="Retained (unknown if mulched/incorp.)",IFERROR(_xlfn.UNIQUE(_xlfn._xlws.FILTER(Prod.Out!$J:$J,Prod.Out!$B:$B=W28)),""),""))))</f>
        <v/>
      </c>
      <c r="AB28" s="4" t="str" cm="1">
        <f t="array" ref="AB28">IF(OR(X28=0,X28=""),"",IF($R28="Mulched (left on surface)",IFERROR(_xlfn.UNIQUE(_xlfn._xlws.FILTER(Prod.Out!$H:$H,Prod.Out!$B:$B=X28)),""),IF($R28="Incorporated",IFERROR(_xlfn.UNIQUE(_xlfn._xlws.FILTER(Prod.Out!$I:$I,Prod.Out!$B:$B=X28)),""),IF($R28="Retained (unknown if mulched/incorp.)",IFERROR(_xlfn.UNIQUE(_xlfn._xlws.FILTER(Prod.Out!$J:$J,Prod.Out!$B:$B=X28)),""),""))))</f>
        <v/>
      </c>
      <c r="AC28" s="4" t="str" cm="1">
        <f t="array" ref="AC28">IF(OR(Y28=0,Y28=""),"",IF($R28="Mulched (left on surface)",IFERROR(_xlfn.UNIQUE(_xlfn._xlws.FILTER(Prod.Out!$H:$H,Prod.Out!$B:$B=Y28)),""),IF($R28="Incorporated",IFERROR(_xlfn.UNIQUE(_xlfn._xlws.FILTER(Prod.Out!$I:$I,Prod.Out!$B:$B=Y28)),""),IF($R28="Retained (unknown if mulched/incorp.)",IFERROR(_xlfn.UNIQUE(_xlfn._xlws.FILTER(Prod.Out!$J:$J,Prod.Out!$B:$B=Y28)),""),""))))</f>
        <v/>
      </c>
      <c r="AD28" s="4" t="str" cm="1">
        <f t="array" ref="AD28">IF(OR(Z28=0,Z28=""),"",IF($R28="Mulched (left on surface)",IFERROR(_xlfn.UNIQUE(_xlfn._xlws.FILTER(Prod.Out!$H:$H,Prod.Out!$B:$B=Z28)),""),IF($R28="Incorporated",IFERROR(_xlfn.UNIQUE(_xlfn._xlws.FILTER(Prod.Out!$I:$I,Prod.Out!$B:$B=Z28)),""),IF($R28="Retained (unknown if mulched/incorp.)",IFERROR(_xlfn.UNIQUE(_xlfn._xlws.FILTER(Prod.Out!$J:$J,Prod.Out!$B:$B=Z28)),""),""))))</f>
        <v/>
      </c>
    </row>
    <row r="29" spans="8:30" x14ac:dyDescent="0.35">
      <c r="H29" s="4" t="str">
        <f>IFERROR(INDEX(Rotation.Pracs1[Code],MATCH(A29,Rotation.Pracs1[Subpractice],0)),"")</f>
        <v/>
      </c>
      <c r="I29" s="4" t="str" cm="1">
        <f t="array" ref="I29">IF(OR(B29="",B29=0),"",IFERROR(_xlfn.TEXTJOIN("…",TRUE,_xlfn._xlws.FILTER(Q:Q,O:O=B29)),""))</f>
        <v/>
      </c>
      <c r="J29" s="4" t="str" cm="1">
        <f t="array" ref="J29">IF(OR(B29="",B29=0),"",IFERROR(_xlfn.TEXTJOIN("-",TRUE,_xlfn._xlws.SORT(_xlfn.UNIQUE(SplitWords(_xlfn.TEXTJOIN("-",TRUE,_xlfn._xlws.FILTER(S:S,O:O=B29)),"-"),TRUE),1,1,TRUE)),""))</f>
        <v/>
      </c>
      <c r="K29" s="4" t="str" cm="1">
        <f t="array" ref="K29">IF(OR(B29="",B29=0),"",IFERROR(_xlfn.TEXTJOIN("-",TRUE,_xlfn._xlws.SORT(_xlfn.UNIQUE(SplitWords(_xlfn.TEXTJOIN("-",TRUE,_xlfn._xlws.FILTER(T:T,O:O=B29)),"-"),TRUE),1,1,TRUE)),""))</f>
        <v/>
      </c>
      <c r="L29" s="4" t="str" cm="1">
        <f t="array" ref="L29">IF(OR(B29="",B29=0),"",IFERROR(_xlfn.TEXTJOIN("..",TRUE,_xlfn._xlws.SORT(_xlfn.UNIQUE(SplitWords(_xlfn.TEXTJOIN("-",TRUE,_xlfn._xlws.FILTER(W:Z,O:O=B29)),"-"),TRUE),1,1,TRUE)),""))</f>
        <v/>
      </c>
      <c r="M29" s="4" t="str" cm="1">
        <f t="array" ref="M29">IF(OR(B29="",B29=0),"",IFERROR(_xlfn.TEXTJOIN("..",TRUE,_xlfn._xlws.SORT(_xlfn.UNIQUE(SplitWords(_xlfn.TEXTJOIN("..",TRUE,_xlfn._xlws.FILTER(U:U,O:O=B29)),".."),TRUE),1,1,TRUE)),""))</f>
        <v/>
      </c>
      <c r="S29" s="4" t="str" cm="1">
        <f t="array" ref="S29">IF(OR(Q29="",Q29=0),"",IFERROR(IF(V29="No",_xlfn._xlws.FILTER(MT.Out!A:A,MT.Out!D:D=Q29),IF(V29="Yes",_xlfn._xlws.FILTER(Int.Out!O:O,Int.Out!B:B=Q29),"")),""))</f>
        <v/>
      </c>
      <c r="T29" s="4" t="str" cm="1">
        <f t="array" ref="T29">IF(OR(Q29="",Q29=0),"",IFERROR(IF(V29="No",_xlfn._xlws.FILTER(MT.Out!B:B,MT.Out!D:D=Q29),IF(V29="Yes",_xlfn._xlws.FILTER(Int.Out!P:P,Int.Out!B:B=Q29),"")),""))</f>
        <v/>
      </c>
      <c r="U29" s="4" t="str" cm="1">
        <f t="array" ref="U29">IF(OR($Q29="",$Q29=0),"",IFERROR(IF($V29="No",_xlfn._xlws.FILTER(MT.Out!C:C,MT.Out!$D:$D=$Q29),IF($V29="Yes",_xlfn._xlws.FILTER(Int.Out!Q:Q,Int.Out!$B:$B=$Q29),"")),""))</f>
        <v/>
      </c>
      <c r="V29" s="4" t="str">
        <f>IF(Q29&lt;&gt;"",IFERROR(IF(MATCH(Q29,_xlfn.ANCHORARRAY(Intercrop!AS$1),0)&gt;0,"Yes","No"),"No"),"")</f>
        <v/>
      </c>
      <c r="W29" s="4" t="str" cm="1">
        <f t="array" ref="W29">IF(Q29="Natural or Bare Fallow","",IF(V29="","",IF(V29="No",_xlfn._xlws.FILTER(MT.Out!E:E,MT.Out!D:D=Q29),IF(V29="Yes",_xlfn._xlws.FILTER(Int.Out!S:V,Int.Out!B:B=Q29)))))</f>
        <v/>
      </c>
      <c r="AA29" s="4" t="str" cm="1">
        <f t="array" ref="AA29">IF(OR(W29=0,W29=""),"",IF($R29="Mulched (left on surface)",IFERROR(_xlfn.UNIQUE(_xlfn._xlws.FILTER(Prod.Out!$H:$H,Prod.Out!$B:$B=W29)),""),IF($R29="Incorporated",IFERROR(_xlfn.UNIQUE(_xlfn._xlws.FILTER(Prod.Out!$I:$I,Prod.Out!$B:$B=W29)),""),IF($R29="Retained (unknown if mulched/incorp.)",IFERROR(_xlfn.UNIQUE(_xlfn._xlws.FILTER(Prod.Out!$J:$J,Prod.Out!$B:$B=W29)),""),""))))</f>
        <v/>
      </c>
      <c r="AB29" s="4" t="str" cm="1">
        <f t="array" ref="AB29">IF(OR(X29=0,X29=""),"",IF($R29="Mulched (left on surface)",IFERROR(_xlfn.UNIQUE(_xlfn._xlws.FILTER(Prod.Out!$H:$H,Prod.Out!$B:$B=X29)),""),IF($R29="Incorporated",IFERROR(_xlfn.UNIQUE(_xlfn._xlws.FILTER(Prod.Out!$I:$I,Prod.Out!$B:$B=X29)),""),IF($R29="Retained (unknown if mulched/incorp.)",IFERROR(_xlfn.UNIQUE(_xlfn._xlws.FILTER(Prod.Out!$J:$J,Prod.Out!$B:$B=X29)),""),""))))</f>
        <v/>
      </c>
      <c r="AC29" s="4" t="str" cm="1">
        <f t="array" ref="AC29">IF(OR(Y29=0,Y29=""),"",IF($R29="Mulched (left on surface)",IFERROR(_xlfn.UNIQUE(_xlfn._xlws.FILTER(Prod.Out!$H:$H,Prod.Out!$B:$B=Y29)),""),IF($R29="Incorporated",IFERROR(_xlfn.UNIQUE(_xlfn._xlws.FILTER(Prod.Out!$I:$I,Prod.Out!$B:$B=Y29)),""),IF($R29="Retained (unknown if mulched/incorp.)",IFERROR(_xlfn.UNIQUE(_xlfn._xlws.FILTER(Prod.Out!$J:$J,Prod.Out!$B:$B=Y29)),""),""))))</f>
        <v/>
      </c>
      <c r="AD29" s="4" t="str" cm="1">
        <f t="array" ref="AD29">IF(OR(Z29=0,Z29=""),"",IF($R29="Mulched (left on surface)",IFERROR(_xlfn.UNIQUE(_xlfn._xlws.FILTER(Prod.Out!$H:$H,Prod.Out!$B:$B=Z29)),""),IF($R29="Incorporated",IFERROR(_xlfn.UNIQUE(_xlfn._xlws.FILTER(Prod.Out!$I:$I,Prod.Out!$B:$B=Z29)),""),IF($R29="Retained (unknown if mulched/incorp.)",IFERROR(_xlfn.UNIQUE(_xlfn._xlws.FILTER(Prod.Out!$J:$J,Prod.Out!$B:$B=Z29)),""),""))))</f>
        <v/>
      </c>
    </row>
    <row r="30" spans="8:30" x14ac:dyDescent="0.35">
      <c r="H30" s="4" t="str">
        <f>IFERROR(INDEX(Rotation.Pracs1[Code],MATCH(A30,Rotation.Pracs1[Subpractice],0)),"")</f>
        <v/>
      </c>
      <c r="I30" s="4" t="str" cm="1">
        <f t="array" ref="I30">IF(OR(B30="",B30=0),"",IFERROR(_xlfn.TEXTJOIN("…",TRUE,_xlfn._xlws.FILTER(Q:Q,O:O=B30)),""))</f>
        <v/>
      </c>
      <c r="J30" s="4" t="str" cm="1">
        <f t="array" ref="J30">IF(OR(B30="",B30=0),"",IFERROR(_xlfn.TEXTJOIN("-",TRUE,_xlfn._xlws.SORT(_xlfn.UNIQUE(SplitWords(_xlfn.TEXTJOIN("-",TRUE,_xlfn._xlws.FILTER(S:S,O:O=B30)),"-"),TRUE),1,1,TRUE)),""))</f>
        <v/>
      </c>
      <c r="K30" s="4" t="str" cm="1">
        <f t="array" ref="K30">IF(OR(B30="",B30=0),"",IFERROR(_xlfn.TEXTJOIN("-",TRUE,_xlfn._xlws.SORT(_xlfn.UNIQUE(SplitWords(_xlfn.TEXTJOIN("-",TRUE,_xlfn._xlws.FILTER(T:T,O:O=B30)),"-"),TRUE),1,1,TRUE)),""))</f>
        <v/>
      </c>
      <c r="L30" s="4" t="str" cm="1">
        <f t="array" ref="L30">IF(OR(B30="",B30=0),"",IFERROR(_xlfn.TEXTJOIN("..",TRUE,_xlfn._xlws.SORT(_xlfn.UNIQUE(SplitWords(_xlfn.TEXTJOIN("-",TRUE,_xlfn._xlws.FILTER(W:Z,O:O=B30)),"-"),TRUE),1,1,TRUE)),""))</f>
        <v/>
      </c>
      <c r="M30" s="4" t="str" cm="1">
        <f t="array" ref="M30">IF(OR(B30="",B30=0),"",IFERROR(_xlfn.TEXTJOIN("..",TRUE,_xlfn._xlws.SORT(_xlfn.UNIQUE(SplitWords(_xlfn.TEXTJOIN("..",TRUE,_xlfn._xlws.FILTER(U:U,O:O=B30)),".."),TRUE),1,1,TRUE)),""))</f>
        <v/>
      </c>
      <c r="S30" s="4" t="str" cm="1">
        <f t="array" ref="S30">IF(OR(Q30="",Q30=0),"",IFERROR(IF(V30="No",_xlfn._xlws.FILTER(MT.Out!A:A,MT.Out!D:D=Q30),IF(V30="Yes",_xlfn._xlws.FILTER(Int.Out!O:O,Int.Out!B:B=Q30),"")),""))</f>
        <v/>
      </c>
      <c r="T30" s="4" t="str" cm="1">
        <f t="array" ref="T30">IF(OR(Q30="",Q30=0),"",IFERROR(IF(V30="No",_xlfn._xlws.FILTER(MT.Out!B:B,MT.Out!D:D=Q30),IF(V30="Yes",_xlfn._xlws.FILTER(Int.Out!P:P,Int.Out!B:B=Q30),"")),""))</f>
        <v/>
      </c>
      <c r="U30" s="4" t="str" cm="1">
        <f t="array" ref="U30">IF(OR($Q30="",$Q30=0),"",IFERROR(IF($V30="No",_xlfn._xlws.FILTER(MT.Out!C:C,MT.Out!$D:$D=$Q30),IF($V30="Yes",_xlfn._xlws.FILTER(Int.Out!Q:Q,Int.Out!$B:$B=$Q30),"")),""))</f>
        <v/>
      </c>
      <c r="V30" s="4" t="str">
        <f>IF(Q30&lt;&gt;"",IFERROR(IF(MATCH(Q30,_xlfn.ANCHORARRAY(Intercrop!AS$1),0)&gt;0,"Yes","No"),"No"),"")</f>
        <v/>
      </c>
      <c r="W30" s="4" t="str" cm="1">
        <f t="array" ref="W30">IF(Q30="Natural or Bare Fallow","",IF(V30="","",IF(V30="No",_xlfn._xlws.FILTER(MT.Out!E:E,MT.Out!D:D=Q30),IF(V30="Yes",_xlfn._xlws.FILTER(Int.Out!S:V,Int.Out!B:B=Q30)))))</f>
        <v/>
      </c>
      <c r="AA30" s="4" t="str" cm="1">
        <f t="array" ref="AA30">IF(OR(W30=0,W30=""),"",IF($R30="Mulched (left on surface)",IFERROR(_xlfn.UNIQUE(_xlfn._xlws.FILTER(Prod.Out!$H:$H,Prod.Out!$B:$B=W30)),""),IF($R30="Incorporated",IFERROR(_xlfn.UNIQUE(_xlfn._xlws.FILTER(Prod.Out!$I:$I,Prod.Out!$B:$B=W30)),""),IF($R30="Retained (unknown if mulched/incorp.)",IFERROR(_xlfn.UNIQUE(_xlfn._xlws.FILTER(Prod.Out!$J:$J,Prod.Out!$B:$B=W30)),""),""))))</f>
        <v/>
      </c>
      <c r="AB30" s="4" t="str" cm="1">
        <f t="array" ref="AB30">IF(OR(X30=0,X30=""),"",IF($R30="Mulched (left on surface)",IFERROR(_xlfn.UNIQUE(_xlfn._xlws.FILTER(Prod.Out!$H:$H,Prod.Out!$B:$B=X30)),""),IF($R30="Incorporated",IFERROR(_xlfn.UNIQUE(_xlfn._xlws.FILTER(Prod.Out!$I:$I,Prod.Out!$B:$B=X30)),""),IF($R30="Retained (unknown if mulched/incorp.)",IFERROR(_xlfn.UNIQUE(_xlfn._xlws.FILTER(Prod.Out!$J:$J,Prod.Out!$B:$B=X30)),""),""))))</f>
        <v/>
      </c>
      <c r="AC30" s="4" t="str" cm="1">
        <f t="array" ref="AC30">IF(OR(Y30=0,Y30=""),"",IF($R30="Mulched (left on surface)",IFERROR(_xlfn.UNIQUE(_xlfn._xlws.FILTER(Prod.Out!$H:$H,Prod.Out!$B:$B=Y30)),""),IF($R30="Incorporated",IFERROR(_xlfn.UNIQUE(_xlfn._xlws.FILTER(Prod.Out!$I:$I,Prod.Out!$B:$B=Y30)),""),IF($R30="Retained (unknown if mulched/incorp.)",IFERROR(_xlfn.UNIQUE(_xlfn._xlws.FILTER(Prod.Out!$J:$J,Prod.Out!$B:$B=Y30)),""),""))))</f>
        <v/>
      </c>
      <c r="AD30" s="4" t="str" cm="1">
        <f t="array" ref="AD30">IF(OR(Z30=0,Z30=""),"",IF($R30="Mulched (left on surface)",IFERROR(_xlfn.UNIQUE(_xlfn._xlws.FILTER(Prod.Out!$H:$H,Prod.Out!$B:$B=Z30)),""),IF($R30="Incorporated",IFERROR(_xlfn.UNIQUE(_xlfn._xlws.FILTER(Prod.Out!$I:$I,Prod.Out!$B:$B=Z30)),""),IF($R30="Retained (unknown if mulched/incorp.)",IFERROR(_xlfn.UNIQUE(_xlfn._xlws.FILTER(Prod.Out!$J:$J,Prod.Out!$B:$B=Z30)),""),""))))</f>
        <v/>
      </c>
    </row>
    <row r="31" spans="8:30" x14ac:dyDescent="0.35">
      <c r="H31" s="4" t="str">
        <f>IFERROR(INDEX(Rotation.Pracs1[Code],MATCH(A31,Rotation.Pracs1[Subpractice],0)),"")</f>
        <v/>
      </c>
      <c r="I31" s="4" t="str" cm="1">
        <f t="array" ref="I31">IF(OR(B31="",B31=0),"",IFERROR(_xlfn.TEXTJOIN("…",TRUE,_xlfn._xlws.FILTER(Q:Q,O:O=B31)),""))</f>
        <v/>
      </c>
      <c r="J31" s="4" t="str" cm="1">
        <f t="array" ref="J31">IF(OR(B31="",B31=0),"",IFERROR(_xlfn.TEXTJOIN("-",TRUE,_xlfn._xlws.SORT(_xlfn.UNIQUE(SplitWords(_xlfn.TEXTJOIN("-",TRUE,_xlfn._xlws.FILTER(S:S,O:O=B31)),"-"),TRUE),1,1,TRUE)),""))</f>
        <v/>
      </c>
      <c r="K31" s="4" t="str" cm="1">
        <f t="array" ref="K31">IF(OR(B31="",B31=0),"",IFERROR(_xlfn.TEXTJOIN("-",TRUE,_xlfn._xlws.SORT(_xlfn.UNIQUE(SplitWords(_xlfn.TEXTJOIN("-",TRUE,_xlfn._xlws.FILTER(T:T,O:O=B31)),"-"),TRUE),1,1,TRUE)),""))</f>
        <v/>
      </c>
      <c r="L31" s="4" t="str" cm="1">
        <f t="array" ref="L31">IF(OR(B31="",B31=0),"",IFERROR(_xlfn.TEXTJOIN("..",TRUE,_xlfn._xlws.SORT(_xlfn.UNIQUE(SplitWords(_xlfn.TEXTJOIN("-",TRUE,_xlfn._xlws.FILTER(W:Z,O:O=B31)),"-"),TRUE),1,1,TRUE)),""))</f>
        <v/>
      </c>
      <c r="M31" s="4" t="str" cm="1">
        <f t="array" ref="M31">IF(OR(B31="",B31=0),"",IFERROR(_xlfn.TEXTJOIN("..",TRUE,_xlfn._xlws.SORT(_xlfn.UNIQUE(SplitWords(_xlfn.TEXTJOIN("..",TRUE,_xlfn._xlws.FILTER(U:U,O:O=B31)),".."),TRUE),1,1,TRUE)),""))</f>
        <v/>
      </c>
      <c r="S31" s="4" t="str" cm="1">
        <f t="array" ref="S31">IF(OR(Q31="",Q31=0),"",IFERROR(IF(V31="No",_xlfn._xlws.FILTER(MT.Out!A:A,MT.Out!D:D=Q31),IF(V31="Yes",_xlfn._xlws.FILTER(Int.Out!O:O,Int.Out!B:B=Q31),"")),""))</f>
        <v/>
      </c>
      <c r="T31" s="4" t="str" cm="1">
        <f t="array" ref="T31">IF(OR(Q31="",Q31=0),"",IFERROR(IF(V31="No",_xlfn._xlws.FILTER(MT.Out!B:B,MT.Out!D:D=Q31),IF(V31="Yes",_xlfn._xlws.FILTER(Int.Out!P:P,Int.Out!B:B=Q31),"")),""))</f>
        <v/>
      </c>
      <c r="U31" s="4" t="str" cm="1">
        <f t="array" ref="U31">IF(OR($Q31="",$Q31=0),"",IFERROR(IF($V31="No",_xlfn._xlws.FILTER(MT.Out!C:C,MT.Out!$D:$D=$Q31),IF($V31="Yes",_xlfn._xlws.FILTER(Int.Out!Q:Q,Int.Out!$B:$B=$Q31),"")),""))</f>
        <v/>
      </c>
      <c r="V31" s="4" t="str">
        <f>IF(Q31&lt;&gt;"",IFERROR(IF(MATCH(Q31,_xlfn.ANCHORARRAY(Intercrop!AS$1),0)&gt;0,"Yes","No"),"No"),"")</f>
        <v/>
      </c>
      <c r="W31" s="4" t="str" cm="1">
        <f t="array" ref="W31">IF(Q31="Natural or Bare Fallow","",IF(V31="","",IF(V31="No",_xlfn._xlws.FILTER(MT.Out!E:E,MT.Out!D:D=Q31),IF(V31="Yes",_xlfn._xlws.FILTER(Int.Out!S:V,Int.Out!B:B=Q31)))))</f>
        <v/>
      </c>
      <c r="AA31" s="4" t="str" cm="1">
        <f t="array" ref="AA31">IF(OR(W31=0,W31=""),"",IF($R31="Mulched (left on surface)",IFERROR(_xlfn.UNIQUE(_xlfn._xlws.FILTER(Prod.Out!$H:$H,Prod.Out!$B:$B=W31)),""),IF($R31="Incorporated",IFERROR(_xlfn.UNIQUE(_xlfn._xlws.FILTER(Prod.Out!$I:$I,Prod.Out!$B:$B=W31)),""),IF($R31="Retained (unknown if mulched/incorp.)",IFERROR(_xlfn.UNIQUE(_xlfn._xlws.FILTER(Prod.Out!$J:$J,Prod.Out!$B:$B=W31)),""),""))))</f>
        <v/>
      </c>
      <c r="AB31" s="4" t="str" cm="1">
        <f t="array" ref="AB31">IF(OR(X31=0,X31=""),"",IF($R31="Mulched (left on surface)",IFERROR(_xlfn.UNIQUE(_xlfn._xlws.FILTER(Prod.Out!$H:$H,Prod.Out!$B:$B=X31)),""),IF($R31="Incorporated",IFERROR(_xlfn.UNIQUE(_xlfn._xlws.FILTER(Prod.Out!$I:$I,Prod.Out!$B:$B=X31)),""),IF($R31="Retained (unknown if mulched/incorp.)",IFERROR(_xlfn.UNIQUE(_xlfn._xlws.FILTER(Prod.Out!$J:$J,Prod.Out!$B:$B=X31)),""),""))))</f>
        <v/>
      </c>
      <c r="AC31" s="4" t="str" cm="1">
        <f t="array" ref="AC31">IF(OR(Y31=0,Y31=""),"",IF($R31="Mulched (left on surface)",IFERROR(_xlfn.UNIQUE(_xlfn._xlws.FILTER(Prod.Out!$H:$H,Prod.Out!$B:$B=Y31)),""),IF($R31="Incorporated",IFERROR(_xlfn.UNIQUE(_xlfn._xlws.FILTER(Prod.Out!$I:$I,Prod.Out!$B:$B=Y31)),""),IF($R31="Retained (unknown if mulched/incorp.)",IFERROR(_xlfn.UNIQUE(_xlfn._xlws.FILTER(Prod.Out!$J:$J,Prod.Out!$B:$B=Y31)),""),""))))</f>
        <v/>
      </c>
      <c r="AD31" s="4" t="str" cm="1">
        <f t="array" ref="AD31">IF(OR(Z31=0,Z31=""),"",IF($R31="Mulched (left on surface)",IFERROR(_xlfn.UNIQUE(_xlfn._xlws.FILTER(Prod.Out!$H:$H,Prod.Out!$B:$B=Z31)),""),IF($R31="Incorporated",IFERROR(_xlfn.UNIQUE(_xlfn._xlws.FILTER(Prod.Out!$I:$I,Prod.Out!$B:$B=Z31)),""),IF($R31="Retained (unknown if mulched/incorp.)",IFERROR(_xlfn.UNIQUE(_xlfn._xlws.FILTER(Prod.Out!$J:$J,Prod.Out!$B:$B=Z31)),""),""))))</f>
        <v/>
      </c>
    </row>
    <row r="32" spans="8:30" x14ac:dyDescent="0.35">
      <c r="H32" s="4" t="str">
        <f>IFERROR(INDEX(Rotation.Pracs1[Code],MATCH(A32,Rotation.Pracs1[Subpractice],0)),"")</f>
        <v/>
      </c>
      <c r="I32" s="4" t="str" cm="1">
        <f t="array" ref="I32">IF(OR(B32="",B32=0),"",IFERROR(_xlfn.TEXTJOIN("…",TRUE,_xlfn._xlws.FILTER(Q:Q,O:O=B32)),""))</f>
        <v/>
      </c>
      <c r="J32" s="4" t="str" cm="1">
        <f t="array" ref="J32">IF(OR(B32="",B32=0),"",IFERROR(_xlfn.TEXTJOIN("-",TRUE,_xlfn._xlws.SORT(_xlfn.UNIQUE(SplitWords(_xlfn.TEXTJOIN("-",TRUE,_xlfn._xlws.FILTER(S:S,O:O=B32)),"-"),TRUE),1,1,TRUE)),""))</f>
        <v/>
      </c>
      <c r="K32" s="4" t="str" cm="1">
        <f t="array" ref="K32">IF(OR(B32="",B32=0),"",IFERROR(_xlfn.TEXTJOIN("-",TRUE,_xlfn._xlws.SORT(_xlfn.UNIQUE(SplitWords(_xlfn.TEXTJOIN("-",TRUE,_xlfn._xlws.FILTER(T:T,O:O=B32)),"-"),TRUE),1,1,TRUE)),""))</f>
        <v/>
      </c>
      <c r="L32" s="4" t="str" cm="1">
        <f t="array" ref="L32">IF(OR(B32="",B32=0),"",IFERROR(_xlfn.TEXTJOIN("..",TRUE,_xlfn._xlws.SORT(_xlfn.UNIQUE(SplitWords(_xlfn.TEXTJOIN("-",TRUE,_xlfn._xlws.FILTER(W:Z,O:O=B32)),"-"),TRUE),1,1,TRUE)),""))</f>
        <v/>
      </c>
      <c r="M32" s="4" t="str" cm="1">
        <f t="array" ref="M32">IF(OR(B32="",B32=0),"",IFERROR(_xlfn.TEXTJOIN("..",TRUE,_xlfn._xlws.SORT(_xlfn.UNIQUE(SplitWords(_xlfn.TEXTJOIN("..",TRUE,_xlfn._xlws.FILTER(U:U,O:O=B32)),".."),TRUE),1,1,TRUE)),""))</f>
        <v/>
      </c>
      <c r="S32" s="4" t="str" cm="1">
        <f t="array" ref="S32">IF(OR(Q32="",Q32=0),"",IFERROR(IF(V32="No",_xlfn._xlws.FILTER(MT.Out!A:A,MT.Out!D:D=Q32),IF(V32="Yes",_xlfn._xlws.FILTER(Int.Out!O:O,Int.Out!B:B=Q32),"")),""))</f>
        <v/>
      </c>
      <c r="T32" s="4" t="str" cm="1">
        <f t="array" ref="T32">IF(OR(Q32="",Q32=0),"",IFERROR(IF(V32="No",_xlfn._xlws.FILTER(MT.Out!B:B,MT.Out!D:D=Q32),IF(V32="Yes",_xlfn._xlws.FILTER(Int.Out!P:P,Int.Out!B:B=Q32),"")),""))</f>
        <v/>
      </c>
      <c r="U32" s="4" t="str" cm="1">
        <f t="array" ref="U32">IF(OR($Q32="",$Q32=0),"",IFERROR(IF($V32="No",_xlfn._xlws.FILTER(MT.Out!C:C,MT.Out!$D:$D=$Q32),IF($V32="Yes",_xlfn._xlws.FILTER(Int.Out!Q:Q,Int.Out!$B:$B=$Q32),"")),""))</f>
        <v/>
      </c>
      <c r="V32" s="4" t="str">
        <f>IF(Q32&lt;&gt;"",IFERROR(IF(MATCH(Q32,_xlfn.ANCHORARRAY(Intercrop!AS$1),0)&gt;0,"Yes","No"),"No"),"")</f>
        <v/>
      </c>
      <c r="W32" s="4" t="str" cm="1">
        <f t="array" ref="W32">IF(Q32="Natural or Bare Fallow","",IF(V32="","",IF(V32="No",_xlfn._xlws.FILTER(MT.Out!E:E,MT.Out!D:D=Q32),IF(V32="Yes",_xlfn._xlws.FILTER(Int.Out!S:V,Int.Out!B:B=Q32)))))</f>
        <v/>
      </c>
      <c r="AA32" s="4" t="str" cm="1">
        <f t="array" ref="AA32">IF(OR(W32=0,W32=""),"",IF($R32="Mulched (left on surface)",IFERROR(_xlfn.UNIQUE(_xlfn._xlws.FILTER(Prod.Out!$H:$H,Prod.Out!$B:$B=W32)),""),IF($R32="Incorporated",IFERROR(_xlfn.UNIQUE(_xlfn._xlws.FILTER(Prod.Out!$I:$I,Prod.Out!$B:$B=W32)),""),IF($R32="Retained (unknown if mulched/incorp.)",IFERROR(_xlfn.UNIQUE(_xlfn._xlws.FILTER(Prod.Out!$J:$J,Prod.Out!$B:$B=W32)),""),""))))</f>
        <v/>
      </c>
      <c r="AB32" s="4" t="str" cm="1">
        <f t="array" ref="AB32">IF(OR(X32=0,X32=""),"",IF($R32="Mulched (left on surface)",IFERROR(_xlfn.UNIQUE(_xlfn._xlws.FILTER(Prod.Out!$H:$H,Prod.Out!$B:$B=X32)),""),IF($R32="Incorporated",IFERROR(_xlfn.UNIQUE(_xlfn._xlws.FILTER(Prod.Out!$I:$I,Prod.Out!$B:$B=X32)),""),IF($R32="Retained (unknown if mulched/incorp.)",IFERROR(_xlfn.UNIQUE(_xlfn._xlws.FILTER(Prod.Out!$J:$J,Prod.Out!$B:$B=X32)),""),""))))</f>
        <v/>
      </c>
      <c r="AC32" s="4" t="str" cm="1">
        <f t="array" ref="AC32">IF(OR(Y32=0,Y32=""),"",IF($R32="Mulched (left on surface)",IFERROR(_xlfn.UNIQUE(_xlfn._xlws.FILTER(Prod.Out!$H:$H,Prod.Out!$B:$B=Y32)),""),IF($R32="Incorporated",IFERROR(_xlfn.UNIQUE(_xlfn._xlws.FILTER(Prod.Out!$I:$I,Prod.Out!$B:$B=Y32)),""),IF($R32="Retained (unknown if mulched/incorp.)",IFERROR(_xlfn.UNIQUE(_xlfn._xlws.FILTER(Prod.Out!$J:$J,Prod.Out!$B:$B=Y32)),""),""))))</f>
        <v/>
      </c>
      <c r="AD32" s="4" t="str" cm="1">
        <f t="array" ref="AD32">IF(OR(Z32=0,Z32=""),"",IF($R32="Mulched (left on surface)",IFERROR(_xlfn.UNIQUE(_xlfn._xlws.FILTER(Prod.Out!$H:$H,Prod.Out!$B:$B=Z32)),""),IF($R32="Incorporated",IFERROR(_xlfn.UNIQUE(_xlfn._xlws.FILTER(Prod.Out!$I:$I,Prod.Out!$B:$B=Z32)),""),IF($R32="Retained (unknown if mulched/incorp.)",IFERROR(_xlfn.UNIQUE(_xlfn._xlws.FILTER(Prod.Out!$J:$J,Prod.Out!$B:$B=Z32)),""),""))))</f>
        <v/>
      </c>
    </row>
    <row r="33" spans="8:30" x14ac:dyDescent="0.35">
      <c r="H33" s="4" t="str">
        <f>IFERROR(INDEX(Rotation.Pracs1[Code],MATCH(A33,Rotation.Pracs1[Subpractice],0)),"")</f>
        <v/>
      </c>
      <c r="I33" s="4" t="str" cm="1">
        <f t="array" ref="I33">IF(OR(B33="",B33=0),"",IFERROR(_xlfn.TEXTJOIN("…",TRUE,_xlfn._xlws.FILTER(Q:Q,O:O=B33)),""))</f>
        <v/>
      </c>
      <c r="J33" s="4" t="str" cm="1">
        <f t="array" ref="J33">IF(OR(B33="",B33=0),"",IFERROR(_xlfn.TEXTJOIN("-",TRUE,_xlfn._xlws.SORT(_xlfn.UNIQUE(SplitWords(_xlfn.TEXTJOIN("-",TRUE,_xlfn._xlws.FILTER(S:S,O:O=B33)),"-"),TRUE),1,1,TRUE)),""))</f>
        <v/>
      </c>
      <c r="K33" s="4" t="str" cm="1">
        <f t="array" ref="K33">IF(OR(B33="",B33=0),"",IFERROR(_xlfn.TEXTJOIN("-",TRUE,_xlfn._xlws.SORT(_xlfn.UNIQUE(SplitWords(_xlfn.TEXTJOIN("-",TRUE,_xlfn._xlws.FILTER(T:T,O:O=B33)),"-"),TRUE),1,1,TRUE)),""))</f>
        <v/>
      </c>
      <c r="L33" s="4" t="str" cm="1">
        <f t="array" ref="L33">IF(OR(B33="",B33=0),"",IFERROR(_xlfn.TEXTJOIN("..",TRUE,_xlfn._xlws.SORT(_xlfn.UNIQUE(SplitWords(_xlfn.TEXTJOIN("-",TRUE,_xlfn._xlws.FILTER(W:Z,O:O=B33)),"-"),TRUE),1,1,TRUE)),""))</f>
        <v/>
      </c>
      <c r="M33" s="4" t="str" cm="1">
        <f t="array" ref="M33">IF(OR(B33="",B33=0),"",IFERROR(_xlfn.TEXTJOIN("..",TRUE,_xlfn._xlws.SORT(_xlfn.UNIQUE(SplitWords(_xlfn.TEXTJOIN("..",TRUE,_xlfn._xlws.FILTER(U:U,O:O=B33)),".."),TRUE),1,1,TRUE)),""))</f>
        <v/>
      </c>
      <c r="S33" s="4" t="str" cm="1">
        <f t="array" ref="S33">IF(OR(Q33="",Q33=0),"",IFERROR(IF(V33="No",_xlfn._xlws.FILTER(MT.Out!A:A,MT.Out!D:D=Q33),IF(V33="Yes",_xlfn._xlws.FILTER(Int.Out!O:O,Int.Out!B:B=Q33),"")),""))</f>
        <v/>
      </c>
      <c r="T33" s="4" t="str" cm="1">
        <f t="array" ref="T33">IF(OR(Q33="",Q33=0),"",IFERROR(IF(V33="No",_xlfn._xlws.FILTER(MT.Out!B:B,MT.Out!D:D=Q33),IF(V33="Yes",_xlfn._xlws.FILTER(Int.Out!P:P,Int.Out!B:B=Q33),"")),""))</f>
        <v/>
      </c>
      <c r="U33" s="4" t="str" cm="1">
        <f t="array" ref="U33">IF(OR($Q33="",$Q33=0),"",IFERROR(IF($V33="No",_xlfn._xlws.FILTER(MT.Out!C:C,MT.Out!$D:$D=$Q33),IF($V33="Yes",_xlfn._xlws.FILTER(Int.Out!Q:Q,Int.Out!$B:$B=$Q33),"")),""))</f>
        <v/>
      </c>
      <c r="V33" s="4" t="str">
        <f>IF(Q33&lt;&gt;"",IFERROR(IF(MATCH(Q33,_xlfn.ANCHORARRAY(Intercrop!AS$1),0)&gt;0,"Yes","No"),"No"),"")</f>
        <v/>
      </c>
      <c r="W33" s="4" t="str" cm="1">
        <f t="array" ref="W33">IF(Q33="Natural or Bare Fallow","",IF(V33="","",IF(V33="No",_xlfn._xlws.FILTER(MT.Out!E:E,MT.Out!D:D=Q33),IF(V33="Yes",_xlfn._xlws.FILTER(Int.Out!S:V,Int.Out!B:B=Q33)))))</f>
        <v/>
      </c>
      <c r="AA33" s="4" t="str" cm="1">
        <f t="array" ref="AA33">IF(OR(W33=0,W33=""),"",IF($R33="Mulched (left on surface)",IFERROR(_xlfn.UNIQUE(_xlfn._xlws.FILTER(Prod.Out!$H:$H,Prod.Out!$B:$B=W33)),""),IF($R33="Incorporated",IFERROR(_xlfn.UNIQUE(_xlfn._xlws.FILTER(Prod.Out!$I:$I,Prod.Out!$B:$B=W33)),""),IF($R33="Retained (unknown if mulched/incorp.)",IFERROR(_xlfn.UNIQUE(_xlfn._xlws.FILTER(Prod.Out!$J:$J,Prod.Out!$B:$B=W33)),""),""))))</f>
        <v/>
      </c>
      <c r="AB33" s="4" t="str" cm="1">
        <f t="array" ref="AB33">IF(OR(X33=0,X33=""),"",IF($R33="Mulched (left on surface)",IFERROR(_xlfn.UNIQUE(_xlfn._xlws.FILTER(Prod.Out!$H:$H,Prod.Out!$B:$B=X33)),""),IF($R33="Incorporated",IFERROR(_xlfn.UNIQUE(_xlfn._xlws.FILTER(Prod.Out!$I:$I,Prod.Out!$B:$B=X33)),""),IF($R33="Retained (unknown if mulched/incorp.)",IFERROR(_xlfn.UNIQUE(_xlfn._xlws.FILTER(Prod.Out!$J:$J,Prod.Out!$B:$B=X33)),""),""))))</f>
        <v/>
      </c>
      <c r="AC33" s="4" t="str" cm="1">
        <f t="array" ref="AC33">IF(OR(Y33=0,Y33=""),"",IF($R33="Mulched (left on surface)",IFERROR(_xlfn.UNIQUE(_xlfn._xlws.FILTER(Prod.Out!$H:$H,Prod.Out!$B:$B=Y33)),""),IF($R33="Incorporated",IFERROR(_xlfn.UNIQUE(_xlfn._xlws.FILTER(Prod.Out!$I:$I,Prod.Out!$B:$B=Y33)),""),IF($R33="Retained (unknown if mulched/incorp.)",IFERROR(_xlfn.UNIQUE(_xlfn._xlws.FILTER(Prod.Out!$J:$J,Prod.Out!$B:$B=Y33)),""),""))))</f>
        <v/>
      </c>
      <c r="AD33" s="4" t="str" cm="1">
        <f t="array" ref="AD33">IF(OR(Z33=0,Z33=""),"",IF($R33="Mulched (left on surface)",IFERROR(_xlfn.UNIQUE(_xlfn._xlws.FILTER(Prod.Out!$H:$H,Prod.Out!$B:$B=Z33)),""),IF($R33="Incorporated",IFERROR(_xlfn.UNIQUE(_xlfn._xlws.FILTER(Prod.Out!$I:$I,Prod.Out!$B:$B=Z33)),""),IF($R33="Retained (unknown if mulched/incorp.)",IFERROR(_xlfn.UNIQUE(_xlfn._xlws.FILTER(Prod.Out!$J:$J,Prod.Out!$B:$B=Z33)),""),""))))</f>
        <v/>
      </c>
    </row>
    <row r="34" spans="8:30" x14ac:dyDescent="0.35">
      <c r="H34" s="4" t="str">
        <f>IFERROR(INDEX(Rotation.Pracs1[Code],MATCH(A34,Rotation.Pracs1[Subpractice],0)),"")</f>
        <v/>
      </c>
      <c r="I34" s="4" t="str" cm="1">
        <f t="array" ref="I34">IF(OR(B34="",B34=0),"",IFERROR(_xlfn.TEXTJOIN("…",TRUE,_xlfn._xlws.FILTER(Q:Q,O:O=B34)),""))</f>
        <v/>
      </c>
      <c r="J34" s="4" t="str" cm="1">
        <f t="array" ref="J34">IF(OR(B34="",B34=0),"",IFERROR(_xlfn.TEXTJOIN("-",TRUE,_xlfn._xlws.SORT(_xlfn.UNIQUE(SplitWords(_xlfn.TEXTJOIN("-",TRUE,_xlfn._xlws.FILTER(S:S,O:O=B34)),"-"),TRUE),1,1,TRUE)),""))</f>
        <v/>
      </c>
      <c r="K34" s="4" t="str" cm="1">
        <f t="array" ref="K34">IF(OR(B34="",B34=0),"",IFERROR(_xlfn.TEXTJOIN("-",TRUE,_xlfn._xlws.SORT(_xlfn.UNIQUE(SplitWords(_xlfn.TEXTJOIN("-",TRUE,_xlfn._xlws.FILTER(T:T,O:O=B34)),"-"),TRUE),1,1,TRUE)),""))</f>
        <v/>
      </c>
      <c r="L34" s="4" t="str" cm="1">
        <f t="array" ref="L34">IF(OR(B34="",B34=0),"",IFERROR(_xlfn.TEXTJOIN("..",TRUE,_xlfn._xlws.SORT(_xlfn.UNIQUE(SplitWords(_xlfn.TEXTJOIN("-",TRUE,_xlfn._xlws.FILTER(W:Z,O:O=B34)),"-"),TRUE),1,1,TRUE)),""))</f>
        <v/>
      </c>
      <c r="M34" s="4" t="str" cm="1">
        <f t="array" ref="M34">IF(OR(B34="",B34=0),"",IFERROR(_xlfn.TEXTJOIN("..",TRUE,_xlfn._xlws.SORT(_xlfn.UNIQUE(SplitWords(_xlfn.TEXTJOIN("..",TRUE,_xlfn._xlws.FILTER(U:U,O:O=B34)),".."),TRUE),1,1,TRUE)),""))</f>
        <v/>
      </c>
      <c r="S34" s="4" t="str" cm="1">
        <f t="array" ref="S34">IF(OR(Q34="",Q34=0),"",IFERROR(IF(V34="No",_xlfn._xlws.FILTER(MT.Out!A:A,MT.Out!D:D=Q34),IF(V34="Yes",_xlfn._xlws.FILTER(Int.Out!O:O,Int.Out!B:B=Q34),"")),""))</f>
        <v/>
      </c>
      <c r="T34" s="4" t="str" cm="1">
        <f t="array" ref="T34">IF(OR(Q34="",Q34=0),"",IFERROR(IF(V34="No",_xlfn._xlws.FILTER(MT.Out!B:B,MT.Out!D:D=Q34),IF(V34="Yes",_xlfn._xlws.FILTER(Int.Out!P:P,Int.Out!B:B=Q34),"")),""))</f>
        <v/>
      </c>
      <c r="U34" s="4" t="str" cm="1">
        <f t="array" ref="U34">IF(OR($Q34="",$Q34=0),"",IFERROR(IF($V34="No",_xlfn._xlws.FILTER(MT.Out!C:C,MT.Out!$D:$D=$Q34),IF($V34="Yes",_xlfn._xlws.FILTER(Int.Out!Q:Q,Int.Out!$B:$B=$Q34),"")),""))</f>
        <v/>
      </c>
      <c r="V34" s="4" t="str">
        <f>IF(Q34&lt;&gt;"",IFERROR(IF(MATCH(Q34,_xlfn.ANCHORARRAY(Intercrop!AS$1),0)&gt;0,"Yes","No"),"No"),"")</f>
        <v/>
      </c>
      <c r="W34" s="4" t="str" cm="1">
        <f t="array" ref="W34">IF(Q34="Natural or Bare Fallow","",IF(V34="","",IF(V34="No",_xlfn._xlws.FILTER(MT.Out!E:E,MT.Out!D:D=Q34),IF(V34="Yes",_xlfn._xlws.FILTER(Int.Out!S:V,Int.Out!B:B=Q34)))))</f>
        <v/>
      </c>
      <c r="AA34" s="4" t="str" cm="1">
        <f t="array" ref="AA34">IF(OR(W34=0,W34=""),"",IF($R34="Mulched (left on surface)",IFERROR(_xlfn.UNIQUE(_xlfn._xlws.FILTER(Prod.Out!$H:$H,Prod.Out!$B:$B=W34)),""),IF($R34="Incorporated",IFERROR(_xlfn.UNIQUE(_xlfn._xlws.FILTER(Prod.Out!$I:$I,Prod.Out!$B:$B=W34)),""),IF($R34="Retained (unknown if mulched/incorp.)",IFERROR(_xlfn.UNIQUE(_xlfn._xlws.FILTER(Prod.Out!$J:$J,Prod.Out!$B:$B=W34)),""),""))))</f>
        <v/>
      </c>
      <c r="AB34" s="4" t="str" cm="1">
        <f t="array" ref="AB34">IF(OR(X34=0,X34=""),"",IF($R34="Mulched (left on surface)",IFERROR(_xlfn.UNIQUE(_xlfn._xlws.FILTER(Prod.Out!$H:$H,Prod.Out!$B:$B=X34)),""),IF($R34="Incorporated",IFERROR(_xlfn.UNIQUE(_xlfn._xlws.FILTER(Prod.Out!$I:$I,Prod.Out!$B:$B=X34)),""),IF($R34="Retained (unknown if mulched/incorp.)",IFERROR(_xlfn.UNIQUE(_xlfn._xlws.FILTER(Prod.Out!$J:$J,Prod.Out!$B:$B=X34)),""),""))))</f>
        <v/>
      </c>
      <c r="AC34" s="4" t="str" cm="1">
        <f t="array" ref="AC34">IF(OR(Y34=0,Y34=""),"",IF($R34="Mulched (left on surface)",IFERROR(_xlfn.UNIQUE(_xlfn._xlws.FILTER(Prod.Out!$H:$H,Prod.Out!$B:$B=Y34)),""),IF($R34="Incorporated",IFERROR(_xlfn.UNIQUE(_xlfn._xlws.FILTER(Prod.Out!$I:$I,Prod.Out!$B:$B=Y34)),""),IF($R34="Retained (unknown if mulched/incorp.)",IFERROR(_xlfn.UNIQUE(_xlfn._xlws.FILTER(Prod.Out!$J:$J,Prod.Out!$B:$B=Y34)),""),""))))</f>
        <v/>
      </c>
      <c r="AD34" s="4" t="str" cm="1">
        <f t="array" ref="AD34">IF(OR(Z34=0,Z34=""),"",IF($R34="Mulched (left on surface)",IFERROR(_xlfn.UNIQUE(_xlfn._xlws.FILTER(Prod.Out!$H:$H,Prod.Out!$B:$B=Z34)),""),IF($R34="Incorporated",IFERROR(_xlfn.UNIQUE(_xlfn._xlws.FILTER(Prod.Out!$I:$I,Prod.Out!$B:$B=Z34)),""),IF($R34="Retained (unknown if mulched/incorp.)",IFERROR(_xlfn.UNIQUE(_xlfn._xlws.FILTER(Prod.Out!$J:$J,Prod.Out!$B:$B=Z34)),""),""))))</f>
        <v/>
      </c>
    </row>
    <row r="35" spans="8:30" x14ac:dyDescent="0.35">
      <c r="H35" s="4" t="str">
        <f>IFERROR(INDEX(Rotation.Pracs1[Code],MATCH(A35,Rotation.Pracs1[Subpractice],0)),"")</f>
        <v/>
      </c>
      <c r="I35" s="4" t="str" cm="1">
        <f t="array" ref="I35">IF(OR(B35="",B35=0),"",IFERROR(_xlfn.TEXTJOIN("…",TRUE,_xlfn._xlws.FILTER(Q:Q,O:O=B35)),""))</f>
        <v/>
      </c>
      <c r="J35" s="4" t="str" cm="1">
        <f t="array" ref="J35">IF(OR(B35="",B35=0),"",IFERROR(_xlfn.TEXTJOIN("-",TRUE,_xlfn._xlws.SORT(_xlfn.UNIQUE(SplitWords(_xlfn.TEXTJOIN("-",TRUE,_xlfn._xlws.FILTER(S:S,O:O=B35)),"-"),TRUE),1,1,TRUE)),""))</f>
        <v/>
      </c>
      <c r="K35" s="4" t="str" cm="1">
        <f t="array" ref="K35">IF(OR(B35="",B35=0),"",IFERROR(_xlfn.TEXTJOIN("-",TRUE,_xlfn._xlws.SORT(_xlfn.UNIQUE(SplitWords(_xlfn.TEXTJOIN("-",TRUE,_xlfn._xlws.FILTER(T:T,O:O=B35)),"-"),TRUE),1,1,TRUE)),""))</f>
        <v/>
      </c>
      <c r="L35" s="4" t="str" cm="1">
        <f t="array" ref="L35">IF(OR(B35="",B35=0),"",IFERROR(_xlfn.TEXTJOIN("..",TRUE,_xlfn._xlws.SORT(_xlfn.UNIQUE(SplitWords(_xlfn.TEXTJOIN("-",TRUE,_xlfn._xlws.FILTER(W:Z,O:O=B35)),"-"),TRUE),1,1,TRUE)),""))</f>
        <v/>
      </c>
      <c r="M35" s="4" t="str" cm="1">
        <f t="array" ref="M35">IF(OR(B35="",B35=0),"",IFERROR(_xlfn.TEXTJOIN("..",TRUE,_xlfn._xlws.SORT(_xlfn.UNIQUE(SplitWords(_xlfn.TEXTJOIN("..",TRUE,_xlfn._xlws.FILTER(U:U,O:O=B35)),".."),TRUE),1,1,TRUE)),""))</f>
        <v/>
      </c>
      <c r="S35" s="4" t="str" cm="1">
        <f t="array" ref="S35">IF(OR(Q35="",Q35=0),"",IFERROR(IF(V35="No",_xlfn._xlws.FILTER(MT.Out!A:A,MT.Out!D:D=Q35),IF(V35="Yes",_xlfn._xlws.FILTER(Int.Out!O:O,Int.Out!B:B=Q35),"")),""))</f>
        <v/>
      </c>
      <c r="T35" s="4" t="str" cm="1">
        <f t="array" ref="T35">IF(OR(Q35="",Q35=0),"",IFERROR(IF(V35="No",_xlfn._xlws.FILTER(MT.Out!B:B,MT.Out!D:D=Q35),IF(V35="Yes",_xlfn._xlws.FILTER(Int.Out!P:P,Int.Out!B:B=Q35),"")),""))</f>
        <v/>
      </c>
      <c r="U35" s="4" t="str" cm="1">
        <f t="array" ref="U35">IF(OR($Q35="",$Q35=0),"",IFERROR(IF($V35="No",_xlfn._xlws.FILTER(MT.Out!C:C,MT.Out!$D:$D=$Q35),IF($V35="Yes",_xlfn._xlws.FILTER(Int.Out!Q:Q,Int.Out!$B:$B=$Q35),"")),""))</f>
        <v/>
      </c>
      <c r="V35" s="4" t="str">
        <f>IF(Q35&lt;&gt;"",IFERROR(IF(MATCH(Q35,_xlfn.ANCHORARRAY(Intercrop!AS$1),0)&gt;0,"Yes","No"),"No"),"")</f>
        <v/>
      </c>
      <c r="W35" s="4" t="str" cm="1">
        <f t="array" ref="W35">IF(Q35="Natural or Bare Fallow","",IF(V35="","",IF(V35="No",_xlfn._xlws.FILTER(MT.Out!E:E,MT.Out!D:D=Q35),IF(V35="Yes",_xlfn._xlws.FILTER(Int.Out!S:V,Int.Out!B:B=Q35)))))</f>
        <v/>
      </c>
      <c r="AA35" s="4" t="str" cm="1">
        <f t="array" ref="AA35">IF(OR(W35=0,W35=""),"",IF($R35="Mulched (left on surface)",IFERROR(_xlfn.UNIQUE(_xlfn._xlws.FILTER(Prod.Out!$H:$H,Prod.Out!$B:$B=W35)),""),IF($R35="Incorporated",IFERROR(_xlfn.UNIQUE(_xlfn._xlws.FILTER(Prod.Out!$I:$I,Prod.Out!$B:$B=W35)),""),IF($R35="Retained (unknown if mulched/incorp.)",IFERROR(_xlfn.UNIQUE(_xlfn._xlws.FILTER(Prod.Out!$J:$J,Prod.Out!$B:$B=W35)),""),""))))</f>
        <v/>
      </c>
      <c r="AB35" s="4" t="str" cm="1">
        <f t="array" ref="AB35">IF(OR(X35=0,X35=""),"",IF($R35="Mulched (left on surface)",IFERROR(_xlfn.UNIQUE(_xlfn._xlws.FILTER(Prod.Out!$H:$H,Prod.Out!$B:$B=X35)),""),IF($R35="Incorporated",IFERROR(_xlfn.UNIQUE(_xlfn._xlws.FILTER(Prod.Out!$I:$I,Prod.Out!$B:$B=X35)),""),IF($R35="Retained (unknown if mulched/incorp.)",IFERROR(_xlfn.UNIQUE(_xlfn._xlws.FILTER(Prod.Out!$J:$J,Prod.Out!$B:$B=X35)),""),""))))</f>
        <v/>
      </c>
      <c r="AC35" s="4" t="str" cm="1">
        <f t="array" ref="AC35">IF(OR(Y35=0,Y35=""),"",IF($R35="Mulched (left on surface)",IFERROR(_xlfn.UNIQUE(_xlfn._xlws.FILTER(Prod.Out!$H:$H,Prod.Out!$B:$B=Y35)),""),IF($R35="Incorporated",IFERROR(_xlfn.UNIQUE(_xlfn._xlws.FILTER(Prod.Out!$I:$I,Prod.Out!$B:$B=Y35)),""),IF($R35="Retained (unknown if mulched/incorp.)",IFERROR(_xlfn.UNIQUE(_xlfn._xlws.FILTER(Prod.Out!$J:$J,Prod.Out!$B:$B=Y35)),""),""))))</f>
        <v/>
      </c>
      <c r="AD35" s="4" t="str" cm="1">
        <f t="array" ref="AD35">IF(OR(Z35=0,Z35=""),"",IF($R35="Mulched (left on surface)",IFERROR(_xlfn.UNIQUE(_xlfn._xlws.FILTER(Prod.Out!$H:$H,Prod.Out!$B:$B=Z35)),""),IF($R35="Incorporated",IFERROR(_xlfn.UNIQUE(_xlfn._xlws.FILTER(Prod.Out!$I:$I,Prod.Out!$B:$B=Z35)),""),IF($R35="Retained (unknown if mulched/incorp.)",IFERROR(_xlfn.UNIQUE(_xlfn._xlws.FILTER(Prod.Out!$J:$J,Prod.Out!$B:$B=Z35)),""),""))))</f>
        <v/>
      </c>
    </row>
    <row r="36" spans="8:30" x14ac:dyDescent="0.35">
      <c r="H36" s="4" t="str">
        <f>IFERROR(INDEX(Rotation.Pracs1[Code],MATCH(A36,Rotation.Pracs1[Subpractice],0)),"")</f>
        <v/>
      </c>
      <c r="I36" s="4" t="str" cm="1">
        <f t="array" ref="I36">IF(OR(B36="",B36=0),"",IFERROR(_xlfn.TEXTJOIN("…",TRUE,_xlfn._xlws.FILTER(Q:Q,O:O=B36)),""))</f>
        <v/>
      </c>
      <c r="J36" s="4" t="str" cm="1">
        <f t="array" ref="J36">IF(OR(B36="",B36=0),"",IFERROR(_xlfn.TEXTJOIN("-",TRUE,_xlfn._xlws.SORT(_xlfn.UNIQUE(SplitWords(_xlfn.TEXTJOIN("-",TRUE,_xlfn._xlws.FILTER(S:S,O:O=B36)),"-"),TRUE),1,1,TRUE)),""))</f>
        <v/>
      </c>
      <c r="K36" s="4" t="str" cm="1">
        <f t="array" ref="K36">IF(OR(B36="",B36=0),"",IFERROR(_xlfn.TEXTJOIN("-",TRUE,_xlfn._xlws.SORT(_xlfn.UNIQUE(SplitWords(_xlfn.TEXTJOIN("-",TRUE,_xlfn._xlws.FILTER(T:T,O:O=B36)),"-"),TRUE),1,1,TRUE)),""))</f>
        <v/>
      </c>
      <c r="L36" s="4" t="str" cm="1">
        <f t="array" ref="L36">IF(OR(B36="",B36=0),"",IFERROR(_xlfn.TEXTJOIN("..",TRUE,_xlfn._xlws.SORT(_xlfn.UNIQUE(SplitWords(_xlfn.TEXTJOIN("-",TRUE,_xlfn._xlws.FILTER(W:Z,O:O=B36)),"-"),TRUE),1,1,TRUE)),""))</f>
        <v/>
      </c>
      <c r="M36" s="4" t="str" cm="1">
        <f t="array" ref="M36">IF(OR(B36="",B36=0),"",IFERROR(_xlfn.TEXTJOIN("..",TRUE,_xlfn._xlws.SORT(_xlfn.UNIQUE(SplitWords(_xlfn.TEXTJOIN("..",TRUE,_xlfn._xlws.FILTER(U:U,O:O=B36)),".."),TRUE),1,1,TRUE)),""))</f>
        <v/>
      </c>
      <c r="S36" s="4" t="str" cm="1">
        <f t="array" ref="S36">IF(OR(Q36="",Q36=0),"",IFERROR(IF(V36="No",_xlfn._xlws.FILTER(MT.Out!A:A,MT.Out!D:D=Q36),IF(V36="Yes",_xlfn._xlws.FILTER(Int.Out!O:O,Int.Out!B:B=Q36),"")),""))</f>
        <v/>
      </c>
      <c r="T36" s="4" t="str" cm="1">
        <f t="array" ref="T36">IF(OR(Q36="",Q36=0),"",IFERROR(IF(V36="No",_xlfn._xlws.FILTER(MT.Out!B:B,MT.Out!D:D=Q36),IF(V36="Yes",_xlfn._xlws.FILTER(Int.Out!P:P,Int.Out!B:B=Q36),"")),""))</f>
        <v/>
      </c>
      <c r="U36" s="4" t="str" cm="1">
        <f t="array" ref="U36">IF(OR($Q36="",$Q36=0),"",IFERROR(IF($V36="No",_xlfn._xlws.FILTER(MT.Out!C:C,MT.Out!$D:$D=$Q36),IF($V36="Yes",_xlfn._xlws.FILTER(Int.Out!Q:Q,Int.Out!$B:$B=$Q36),"")),""))</f>
        <v/>
      </c>
      <c r="V36" s="4" t="str">
        <f>IF(Q36&lt;&gt;"",IFERROR(IF(MATCH(Q36,_xlfn.ANCHORARRAY(Intercrop!AS$1),0)&gt;0,"Yes","No"),"No"),"")</f>
        <v/>
      </c>
      <c r="W36" s="4" t="str" cm="1">
        <f t="array" ref="W36">IF(Q36="Natural or Bare Fallow","",IF(V36="","",IF(V36="No",_xlfn._xlws.FILTER(MT.Out!E:E,MT.Out!D:D=Q36),IF(V36="Yes",_xlfn._xlws.FILTER(Int.Out!S:V,Int.Out!B:B=Q36)))))</f>
        <v/>
      </c>
      <c r="AA36" s="4" t="str" cm="1">
        <f t="array" ref="AA36">IF(OR(W36=0,W36=""),"",IF($R36="Mulched (left on surface)",IFERROR(_xlfn.UNIQUE(_xlfn._xlws.FILTER(Prod.Out!$H:$H,Prod.Out!$B:$B=W36)),""),IF($R36="Incorporated",IFERROR(_xlfn.UNIQUE(_xlfn._xlws.FILTER(Prod.Out!$I:$I,Prod.Out!$B:$B=W36)),""),IF($R36="Retained (unknown if mulched/incorp.)",IFERROR(_xlfn.UNIQUE(_xlfn._xlws.FILTER(Prod.Out!$J:$J,Prod.Out!$B:$B=W36)),""),""))))</f>
        <v/>
      </c>
      <c r="AB36" s="4" t="str" cm="1">
        <f t="array" ref="AB36">IF(OR(X36=0,X36=""),"",IF($R36="Mulched (left on surface)",IFERROR(_xlfn.UNIQUE(_xlfn._xlws.FILTER(Prod.Out!$H:$H,Prod.Out!$B:$B=X36)),""),IF($R36="Incorporated",IFERROR(_xlfn.UNIQUE(_xlfn._xlws.FILTER(Prod.Out!$I:$I,Prod.Out!$B:$B=X36)),""),IF($R36="Retained (unknown if mulched/incorp.)",IFERROR(_xlfn.UNIQUE(_xlfn._xlws.FILTER(Prod.Out!$J:$J,Prod.Out!$B:$B=X36)),""),""))))</f>
        <v/>
      </c>
      <c r="AC36" s="4" t="str" cm="1">
        <f t="array" ref="AC36">IF(OR(Y36=0,Y36=""),"",IF($R36="Mulched (left on surface)",IFERROR(_xlfn.UNIQUE(_xlfn._xlws.FILTER(Prod.Out!$H:$H,Prod.Out!$B:$B=Y36)),""),IF($R36="Incorporated",IFERROR(_xlfn.UNIQUE(_xlfn._xlws.FILTER(Prod.Out!$I:$I,Prod.Out!$B:$B=Y36)),""),IF($R36="Retained (unknown if mulched/incorp.)",IFERROR(_xlfn.UNIQUE(_xlfn._xlws.FILTER(Prod.Out!$J:$J,Prod.Out!$B:$B=Y36)),""),""))))</f>
        <v/>
      </c>
      <c r="AD36" s="4" t="str" cm="1">
        <f t="array" ref="AD36">IF(OR(Z36=0,Z36=""),"",IF($R36="Mulched (left on surface)",IFERROR(_xlfn.UNIQUE(_xlfn._xlws.FILTER(Prod.Out!$H:$H,Prod.Out!$B:$B=Z36)),""),IF($R36="Incorporated",IFERROR(_xlfn.UNIQUE(_xlfn._xlws.FILTER(Prod.Out!$I:$I,Prod.Out!$B:$B=Z36)),""),IF($R36="Retained (unknown if mulched/incorp.)",IFERROR(_xlfn.UNIQUE(_xlfn._xlws.FILTER(Prod.Out!$J:$J,Prod.Out!$B:$B=Z36)),""),""))))</f>
        <v/>
      </c>
    </row>
    <row r="37" spans="8:30" x14ac:dyDescent="0.35">
      <c r="H37" s="4" t="str">
        <f>IFERROR(INDEX(Rotation.Pracs1[Code],MATCH(A37,Rotation.Pracs1[Subpractice],0)),"")</f>
        <v/>
      </c>
      <c r="I37" s="4" t="str" cm="1">
        <f t="array" ref="I37">IF(OR(B37="",B37=0),"",IFERROR(_xlfn.TEXTJOIN("…",TRUE,_xlfn._xlws.FILTER(Q:Q,O:O=B37)),""))</f>
        <v/>
      </c>
      <c r="J37" s="4" t="str" cm="1">
        <f t="array" ref="J37">IF(OR(B37="",B37=0),"",IFERROR(_xlfn.TEXTJOIN("-",TRUE,_xlfn._xlws.SORT(_xlfn.UNIQUE(SplitWords(_xlfn.TEXTJOIN("-",TRUE,_xlfn._xlws.FILTER(S:S,O:O=B37)),"-"),TRUE),1,1,TRUE)),""))</f>
        <v/>
      </c>
      <c r="K37" s="4" t="str" cm="1">
        <f t="array" ref="K37">IF(OR(B37="",B37=0),"",IFERROR(_xlfn.TEXTJOIN("-",TRUE,_xlfn._xlws.SORT(_xlfn.UNIQUE(SplitWords(_xlfn.TEXTJOIN("-",TRUE,_xlfn._xlws.FILTER(T:T,O:O=B37)),"-"),TRUE),1,1,TRUE)),""))</f>
        <v/>
      </c>
      <c r="L37" s="4" t="str" cm="1">
        <f t="array" ref="L37">IF(OR(B37="",B37=0),"",IFERROR(_xlfn.TEXTJOIN("..",TRUE,_xlfn._xlws.SORT(_xlfn.UNIQUE(SplitWords(_xlfn.TEXTJOIN("-",TRUE,_xlfn._xlws.FILTER(W:Z,O:O=B37)),"-"),TRUE),1,1,TRUE)),""))</f>
        <v/>
      </c>
      <c r="M37" s="4" t="str" cm="1">
        <f t="array" ref="M37">IF(OR(B37="",B37=0),"",IFERROR(_xlfn.TEXTJOIN("..",TRUE,_xlfn._xlws.SORT(_xlfn.UNIQUE(SplitWords(_xlfn.TEXTJOIN("..",TRUE,_xlfn._xlws.FILTER(U:U,O:O=B37)),".."),TRUE),1,1,TRUE)),""))</f>
        <v/>
      </c>
      <c r="S37" s="4" t="str" cm="1">
        <f t="array" ref="S37">IF(OR(Q37="",Q37=0),"",IFERROR(IF(V37="No",_xlfn._xlws.FILTER(MT.Out!A:A,MT.Out!D:D=Q37),IF(V37="Yes",_xlfn._xlws.FILTER(Int.Out!O:O,Int.Out!B:B=Q37),"")),""))</f>
        <v/>
      </c>
      <c r="T37" s="4" t="str" cm="1">
        <f t="array" ref="T37">IF(OR(Q37="",Q37=0),"",IFERROR(IF(V37="No",_xlfn._xlws.FILTER(MT.Out!B:B,MT.Out!D:D=Q37),IF(V37="Yes",_xlfn._xlws.FILTER(Int.Out!P:P,Int.Out!B:B=Q37),"")),""))</f>
        <v/>
      </c>
      <c r="U37" s="4" t="str" cm="1">
        <f t="array" ref="U37">IF(OR($Q37="",$Q37=0),"",IFERROR(IF($V37="No",_xlfn._xlws.FILTER(MT.Out!C:C,MT.Out!$D:$D=$Q37),IF($V37="Yes",_xlfn._xlws.FILTER(Int.Out!Q:Q,Int.Out!$B:$B=$Q37),"")),""))</f>
        <v/>
      </c>
      <c r="V37" s="4" t="str">
        <f>IF(Q37&lt;&gt;"",IFERROR(IF(MATCH(Q37,_xlfn.ANCHORARRAY(Intercrop!AS$1),0)&gt;0,"Yes","No"),"No"),"")</f>
        <v/>
      </c>
      <c r="W37" s="4" t="str" cm="1">
        <f t="array" ref="W37">IF(Q37="Natural or Bare Fallow","",IF(V37="","",IF(V37="No",_xlfn._xlws.FILTER(MT.Out!E:E,MT.Out!D:D=Q37),IF(V37="Yes",_xlfn._xlws.FILTER(Int.Out!S:V,Int.Out!B:B=Q37)))))</f>
        <v/>
      </c>
      <c r="AA37" s="4" t="str" cm="1">
        <f t="array" ref="AA37">IF(OR(W37=0,W37=""),"",IF($R37="Mulched (left on surface)",IFERROR(_xlfn.UNIQUE(_xlfn._xlws.FILTER(Prod.Out!$H:$H,Prod.Out!$B:$B=W37)),""),IF($R37="Incorporated",IFERROR(_xlfn.UNIQUE(_xlfn._xlws.FILTER(Prod.Out!$I:$I,Prod.Out!$B:$B=W37)),""),IF($R37="Retained (unknown if mulched/incorp.)",IFERROR(_xlfn.UNIQUE(_xlfn._xlws.FILTER(Prod.Out!$J:$J,Prod.Out!$B:$B=W37)),""),""))))</f>
        <v/>
      </c>
      <c r="AB37" s="4" t="str" cm="1">
        <f t="array" ref="AB37">IF(OR(X37=0,X37=""),"",IF($R37="Mulched (left on surface)",IFERROR(_xlfn.UNIQUE(_xlfn._xlws.FILTER(Prod.Out!$H:$H,Prod.Out!$B:$B=X37)),""),IF($R37="Incorporated",IFERROR(_xlfn.UNIQUE(_xlfn._xlws.FILTER(Prod.Out!$I:$I,Prod.Out!$B:$B=X37)),""),IF($R37="Retained (unknown if mulched/incorp.)",IFERROR(_xlfn.UNIQUE(_xlfn._xlws.FILTER(Prod.Out!$J:$J,Prod.Out!$B:$B=X37)),""),""))))</f>
        <v/>
      </c>
      <c r="AC37" s="4" t="str" cm="1">
        <f t="array" ref="AC37">IF(OR(Y37=0,Y37=""),"",IF($R37="Mulched (left on surface)",IFERROR(_xlfn.UNIQUE(_xlfn._xlws.FILTER(Prod.Out!$H:$H,Prod.Out!$B:$B=Y37)),""),IF($R37="Incorporated",IFERROR(_xlfn.UNIQUE(_xlfn._xlws.FILTER(Prod.Out!$I:$I,Prod.Out!$B:$B=Y37)),""),IF($R37="Retained (unknown if mulched/incorp.)",IFERROR(_xlfn.UNIQUE(_xlfn._xlws.FILTER(Prod.Out!$J:$J,Prod.Out!$B:$B=Y37)),""),""))))</f>
        <v/>
      </c>
      <c r="AD37" s="4" t="str" cm="1">
        <f t="array" ref="AD37">IF(OR(Z37=0,Z37=""),"",IF($R37="Mulched (left on surface)",IFERROR(_xlfn.UNIQUE(_xlfn._xlws.FILTER(Prod.Out!$H:$H,Prod.Out!$B:$B=Z37)),""),IF($R37="Incorporated",IFERROR(_xlfn.UNIQUE(_xlfn._xlws.FILTER(Prod.Out!$I:$I,Prod.Out!$B:$B=Z37)),""),IF($R37="Retained (unknown if mulched/incorp.)",IFERROR(_xlfn.UNIQUE(_xlfn._xlws.FILTER(Prod.Out!$J:$J,Prod.Out!$B:$B=Z37)),""),""))))</f>
        <v/>
      </c>
    </row>
    <row r="38" spans="8:30" x14ac:dyDescent="0.35">
      <c r="H38" s="4" t="str">
        <f>IFERROR(INDEX(Rotation.Pracs1[Code],MATCH(A38,Rotation.Pracs1[Subpractice],0)),"")</f>
        <v/>
      </c>
      <c r="I38" s="4" t="str" cm="1">
        <f t="array" ref="I38">IF(OR(B38="",B38=0),"",IFERROR(_xlfn.TEXTJOIN("…",TRUE,_xlfn._xlws.FILTER(Q:Q,O:O=B38)),""))</f>
        <v/>
      </c>
      <c r="J38" s="4" t="str" cm="1">
        <f t="array" ref="J38">IF(OR(B38="",B38=0),"",IFERROR(_xlfn.TEXTJOIN("-",TRUE,_xlfn._xlws.SORT(_xlfn.UNIQUE(SplitWords(_xlfn.TEXTJOIN("-",TRUE,_xlfn._xlws.FILTER(S:S,O:O=B38)),"-"),TRUE),1,1,TRUE)),""))</f>
        <v/>
      </c>
      <c r="K38" s="4" t="str" cm="1">
        <f t="array" ref="K38">IF(OR(B38="",B38=0),"",IFERROR(_xlfn.TEXTJOIN("-",TRUE,_xlfn._xlws.SORT(_xlfn.UNIQUE(SplitWords(_xlfn.TEXTJOIN("-",TRUE,_xlfn._xlws.FILTER(T:T,O:O=B38)),"-"),TRUE),1,1,TRUE)),""))</f>
        <v/>
      </c>
      <c r="L38" s="4" t="str" cm="1">
        <f t="array" ref="L38">IF(OR(B38="",B38=0),"",IFERROR(_xlfn.TEXTJOIN("..",TRUE,_xlfn._xlws.SORT(_xlfn.UNIQUE(SplitWords(_xlfn.TEXTJOIN("-",TRUE,_xlfn._xlws.FILTER(W:Z,O:O=B38)),"-"),TRUE),1,1,TRUE)),""))</f>
        <v/>
      </c>
      <c r="M38" s="4" t="str" cm="1">
        <f t="array" ref="M38">IF(OR(B38="",B38=0),"",IFERROR(_xlfn.TEXTJOIN("..",TRUE,_xlfn._xlws.SORT(_xlfn.UNIQUE(SplitWords(_xlfn.TEXTJOIN("..",TRUE,_xlfn._xlws.FILTER(U:U,O:O=B38)),".."),TRUE),1,1,TRUE)),""))</f>
        <v/>
      </c>
      <c r="S38" s="4" t="str" cm="1">
        <f t="array" ref="S38">IF(OR(Q38="",Q38=0),"",IFERROR(IF(V38="No",_xlfn._xlws.FILTER(MT.Out!A:A,MT.Out!D:D=Q38),IF(V38="Yes",_xlfn._xlws.FILTER(Int.Out!O:O,Int.Out!B:B=Q38),"")),""))</f>
        <v/>
      </c>
      <c r="T38" s="4" t="str" cm="1">
        <f t="array" ref="T38">IF(OR(Q38="",Q38=0),"",IFERROR(IF(V38="No",_xlfn._xlws.FILTER(MT.Out!B:B,MT.Out!D:D=Q38),IF(V38="Yes",_xlfn._xlws.FILTER(Int.Out!P:P,Int.Out!B:B=Q38),"")),""))</f>
        <v/>
      </c>
      <c r="U38" s="4" t="str" cm="1">
        <f t="array" ref="U38">IF(OR($Q38="",$Q38=0),"",IFERROR(IF($V38="No",_xlfn._xlws.FILTER(MT.Out!C:C,MT.Out!$D:$D=$Q38),IF($V38="Yes",_xlfn._xlws.FILTER(Int.Out!Q:Q,Int.Out!$B:$B=$Q38),"")),""))</f>
        <v/>
      </c>
      <c r="V38" s="4" t="str">
        <f>IF(Q38&lt;&gt;"",IFERROR(IF(MATCH(Q38,_xlfn.ANCHORARRAY(Intercrop!AS$1),0)&gt;0,"Yes","No"),"No"),"")</f>
        <v/>
      </c>
      <c r="W38" s="4" t="str" cm="1">
        <f t="array" ref="W38">IF(Q38="Natural or Bare Fallow","",IF(V38="","",IF(V38="No",_xlfn._xlws.FILTER(MT.Out!E:E,MT.Out!D:D=Q38),IF(V38="Yes",_xlfn._xlws.FILTER(Int.Out!S:V,Int.Out!B:B=Q38)))))</f>
        <v/>
      </c>
      <c r="AA38" s="4" t="str" cm="1">
        <f t="array" ref="AA38">IF(OR(W38=0,W38=""),"",IF($R38="Mulched (left on surface)",IFERROR(_xlfn.UNIQUE(_xlfn._xlws.FILTER(Prod.Out!$H:$H,Prod.Out!$B:$B=W38)),""),IF($R38="Incorporated",IFERROR(_xlfn.UNIQUE(_xlfn._xlws.FILTER(Prod.Out!$I:$I,Prod.Out!$B:$B=W38)),""),IF($R38="Retained (unknown if mulched/incorp.)",IFERROR(_xlfn.UNIQUE(_xlfn._xlws.FILTER(Prod.Out!$J:$J,Prod.Out!$B:$B=W38)),""),""))))</f>
        <v/>
      </c>
      <c r="AB38" s="4" t="str" cm="1">
        <f t="array" ref="AB38">IF(OR(X38=0,X38=""),"",IF($R38="Mulched (left on surface)",IFERROR(_xlfn.UNIQUE(_xlfn._xlws.FILTER(Prod.Out!$H:$H,Prod.Out!$B:$B=X38)),""),IF($R38="Incorporated",IFERROR(_xlfn.UNIQUE(_xlfn._xlws.FILTER(Prod.Out!$I:$I,Prod.Out!$B:$B=X38)),""),IF($R38="Retained (unknown if mulched/incorp.)",IFERROR(_xlfn.UNIQUE(_xlfn._xlws.FILTER(Prod.Out!$J:$J,Prod.Out!$B:$B=X38)),""),""))))</f>
        <v/>
      </c>
      <c r="AC38" s="4" t="str" cm="1">
        <f t="array" ref="AC38">IF(OR(Y38=0,Y38=""),"",IF($R38="Mulched (left on surface)",IFERROR(_xlfn.UNIQUE(_xlfn._xlws.FILTER(Prod.Out!$H:$H,Prod.Out!$B:$B=Y38)),""),IF($R38="Incorporated",IFERROR(_xlfn.UNIQUE(_xlfn._xlws.FILTER(Prod.Out!$I:$I,Prod.Out!$B:$B=Y38)),""),IF($R38="Retained (unknown if mulched/incorp.)",IFERROR(_xlfn.UNIQUE(_xlfn._xlws.FILTER(Prod.Out!$J:$J,Prod.Out!$B:$B=Y38)),""),""))))</f>
        <v/>
      </c>
      <c r="AD38" s="4" t="str" cm="1">
        <f t="array" ref="AD38">IF(OR(Z38=0,Z38=""),"",IF($R38="Mulched (left on surface)",IFERROR(_xlfn.UNIQUE(_xlfn._xlws.FILTER(Prod.Out!$H:$H,Prod.Out!$B:$B=Z38)),""),IF($R38="Incorporated",IFERROR(_xlfn.UNIQUE(_xlfn._xlws.FILTER(Prod.Out!$I:$I,Prod.Out!$B:$B=Z38)),""),IF($R38="Retained (unknown if mulched/incorp.)",IFERROR(_xlfn.UNIQUE(_xlfn._xlws.FILTER(Prod.Out!$J:$J,Prod.Out!$B:$B=Z38)),""),""))))</f>
        <v/>
      </c>
    </row>
    <row r="39" spans="8:30" x14ac:dyDescent="0.35">
      <c r="H39" s="4" t="str">
        <f>IFERROR(INDEX(Rotation.Pracs1[Code],MATCH(A39,Rotation.Pracs1[Subpractice],0)),"")</f>
        <v/>
      </c>
      <c r="I39" s="4" t="str" cm="1">
        <f t="array" ref="I39">IF(OR(B39="",B39=0),"",IFERROR(_xlfn.TEXTJOIN("…",TRUE,_xlfn._xlws.FILTER(Q:Q,O:O=B39)),""))</f>
        <v/>
      </c>
      <c r="J39" s="4" t="str" cm="1">
        <f t="array" ref="J39">IF(OR(B39="",B39=0),"",IFERROR(_xlfn.TEXTJOIN("-",TRUE,_xlfn._xlws.SORT(_xlfn.UNIQUE(SplitWords(_xlfn.TEXTJOIN("-",TRUE,_xlfn._xlws.FILTER(S:S,O:O=B39)),"-"),TRUE),1,1,TRUE)),""))</f>
        <v/>
      </c>
      <c r="K39" s="4" t="str" cm="1">
        <f t="array" ref="K39">IF(OR(B39="",B39=0),"",IFERROR(_xlfn.TEXTJOIN("-",TRUE,_xlfn._xlws.SORT(_xlfn.UNIQUE(SplitWords(_xlfn.TEXTJOIN("-",TRUE,_xlfn._xlws.FILTER(T:T,O:O=B39)),"-"),TRUE),1,1,TRUE)),""))</f>
        <v/>
      </c>
      <c r="L39" s="4" t="str" cm="1">
        <f t="array" ref="L39">IF(OR(B39="",B39=0),"",IFERROR(_xlfn.TEXTJOIN("..",TRUE,_xlfn._xlws.SORT(_xlfn.UNIQUE(SplitWords(_xlfn.TEXTJOIN("-",TRUE,_xlfn._xlws.FILTER(W:Z,O:O=B39)),"-"),TRUE),1,1,TRUE)),""))</f>
        <v/>
      </c>
      <c r="M39" s="4" t="str" cm="1">
        <f t="array" ref="M39">IF(OR(B39="",B39=0),"",IFERROR(_xlfn.TEXTJOIN("..",TRUE,_xlfn._xlws.SORT(_xlfn.UNIQUE(SplitWords(_xlfn.TEXTJOIN("..",TRUE,_xlfn._xlws.FILTER(U:U,O:O=B39)),".."),TRUE),1,1,TRUE)),""))</f>
        <v/>
      </c>
      <c r="S39" s="4" t="str" cm="1">
        <f t="array" ref="S39">IF(OR(Q39="",Q39=0),"",IFERROR(IF(V39="No",_xlfn._xlws.FILTER(MT.Out!A:A,MT.Out!D:D=Q39),IF(V39="Yes",_xlfn._xlws.FILTER(Int.Out!O:O,Int.Out!B:B=Q39),"")),""))</f>
        <v/>
      </c>
      <c r="T39" s="4" t="str" cm="1">
        <f t="array" ref="T39">IF(OR(Q39="",Q39=0),"",IFERROR(IF(V39="No",_xlfn._xlws.FILTER(MT.Out!B:B,MT.Out!D:D=Q39),IF(V39="Yes",_xlfn._xlws.FILTER(Int.Out!P:P,Int.Out!B:B=Q39),"")),""))</f>
        <v/>
      </c>
      <c r="U39" s="4" t="str" cm="1">
        <f t="array" ref="U39">IF(OR($Q39="",$Q39=0),"",IFERROR(IF($V39="No",_xlfn._xlws.FILTER(MT.Out!C:C,MT.Out!$D:$D=$Q39),IF($V39="Yes",_xlfn._xlws.FILTER(Int.Out!Q:Q,Int.Out!$B:$B=$Q39),"")),""))</f>
        <v/>
      </c>
      <c r="V39" s="4" t="str">
        <f>IF(Q39&lt;&gt;"",IFERROR(IF(MATCH(Q39,_xlfn.ANCHORARRAY(Intercrop!AS$1),0)&gt;0,"Yes","No"),"No"),"")</f>
        <v/>
      </c>
      <c r="W39" s="4" t="str" cm="1">
        <f t="array" ref="W39">IF(Q39="Natural or Bare Fallow","",IF(V39="","",IF(V39="No",_xlfn._xlws.FILTER(MT.Out!E:E,MT.Out!D:D=Q39),IF(V39="Yes",_xlfn._xlws.FILTER(Int.Out!S:V,Int.Out!B:B=Q39)))))</f>
        <v/>
      </c>
      <c r="AA39" s="4" t="str" cm="1">
        <f t="array" ref="AA39">IF(OR(W39=0,W39=""),"",IF($R39="Mulched (left on surface)",IFERROR(_xlfn.UNIQUE(_xlfn._xlws.FILTER(Prod.Out!$H:$H,Prod.Out!$B:$B=W39)),""),IF($R39="Incorporated",IFERROR(_xlfn.UNIQUE(_xlfn._xlws.FILTER(Prod.Out!$I:$I,Prod.Out!$B:$B=W39)),""),IF($R39="Retained (unknown if mulched/incorp.)",IFERROR(_xlfn.UNIQUE(_xlfn._xlws.FILTER(Prod.Out!$J:$J,Prod.Out!$B:$B=W39)),""),""))))</f>
        <v/>
      </c>
      <c r="AB39" s="4" t="str" cm="1">
        <f t="array" ref="AB39">IF(OR(X39=0,X39=""),"",IF($R39="Mulched (left on surface)",IFERROR(_xlfn.UNIQUE(_xlfn._xlws.FILTER(Prod.Out!$H:$H,Prod.Out!$B:$B=X39)),""),IF($R39="Incorporated",IFERROR(_xlfn.UNIQUE(_xlfn._xlws.FILTER(Prod.Out!$I:$I,Prod.Out!$B:$B=X39)),""),IF($R39="Retained (unknown if mulched/incorp.)",IFERROR(_xlfn.UNIQUE(_xlfn._xlws.FILTER(Prod.Out!$J:$J,Prod.Out!$B:$B=X39)),""),""))))</f>
        <v/>
      </c>
      <c r="AC39" s="4" t="str" cm="1">
        <f t="array" ref="AC39">IF(OR(Y39=0,Y39=""),"",IF($R39="Mulched (left on surface)",IFERROR(_xlfn.UNIQUE(_xlfn._xlws.FILTER(Prod.Out!$H:$H,Prod.Out!$B:$B=Y39)),""),IF($R39="Incorporated",IFERROR(_xlfn.UNIQUE(_xlfn._xlws.FILTER(Prod.Out!$I:$I,Prod.Out!$B:$B=Y39)),""),IF($R39="Retained (unknown if mulched/incorp.)",IFERROR(_xlfn.UNIQUE(_xlfn._xlws.FILTER(Prod.Out!$J:$J,Prod.Out!$B:$B=Y39)),""),""))))</f>
        <v/>
      </c>
      <c r="AD39" s="4" t="str" cm="1">
        <f t="array" ref="AD39">IF(OR(Z39=0,Z39=""),"",IF($R39="Mulched (left on surface)",IFERROR(_xlfn.UNIQUE(_xlfn._xlws.FILTER(Prod.Out!$H:$H,Prod.Out!$B:$B=Z39)),""),IF($R39="Incorporated",IFERROR(_xlfn.UNIQUE(_xlfn._xlws.FILTER(Prod.Out!$I:$I,Prod.Out!$B:$B=Z39)),""),IF($R39="Retained (unknown if mulched/incorp.)",IFERROR(_xlfn.UNIQUE(_xlfn._xlws.FILTER(Prod.Out!$J:$J,Prod.Out!$B:$B=Z39)),""),""))))</f>
        <v/>
      </c>
    </row>
    <row r="40" spans="8:30" x14ac:dyDescent="0.35">
      <c r="H40" s="4" t="str">
        <f>IFERROR(INDEX(Rotation.Pracs1[Code],MATCH(A40,Rotation.Pracs1[Subpractice],0)),"")</f>
        <v/>
      </c>
      <c r="I40" s="4" t="str" cm="1">
        <f t="array" ref="I40">IF(OR(B40="",B40=0),"",IFERROR(_xlfn.TEXTJOIN("…",TRUE,_xlfn._xlws.FILTER(Q:Q,O:O=B40)),""))</f>
        <v/>
      </c>
      <c r="J40" s="4" t="str" cm="1">
        <f t="array" ref="J40">IF(OR(B40="",B40=0),"",IFERROR(_xlfn.TEXTJOIN("-",TRUE,_xlfn._xlws.SORT(_xlfn.UNIQUE(SplitWords(_xlfn.TEXTJOIN("-",TRUE,_xlfn._xlws.FILTER(S:S,O:O=B40)),"-"),TRUE),1,1,TRUE)),""))</f>
        <v/>
      </c>
      <c r="K40" s="4" t="str" cm="1">
        <f t="array" ref="K40">IF(OR(B40="",B40=0),"",IFERROR(_xlfn.TEXTJOIN("-",TRUE,_xlfn._xlws.SORT(_xlfn.UNIQUE(SplitWords(_xlfn.TEXTJOIN("-",TRUE,_xlfn._xlws.FILTER(T:T,O:O=B40)),"-"),TRUE),1,1,TRUE)),""))</f>
        <v/>
      </c>
      <c r="L40" s="4" t="str" cm="1">
        <f t="array" ref="L40">IF(OR(B40="",B40=0),"",IFERROR(_xlfn.TEXTJOIN("..",TRUE,_xlfn._xlws.SORT(_xlfn.UNIQUE(SplitWords(_xlfn.TEXTJOIN("-",TRUE,_xlfn._xlws.FILTER(W:Z,O:O=B40)),"-"),TRUE),1,1,TRUE)),""))</f>
        <v/>
      </c>
      <c r="M40" s="4" t="str" cm="1">
        <f t="array" ref="M40">IF(OR(B40="",B40=0),"",IFERROR(_xlfn.TEXTJOIN("..",TRUE,_xlfn._xlws.SORT(_xlfn.UNIQUE(SplitWords(_xlfn.TEXTJOIN("..",TRUE,_xlfn._xlws.FILTER(U:U,O:O=B40)),".."),TRUE),1,1,TRUE)),""))</f>
        <v/>
      </c>
      <c r="S40" s="4" t="str" cm="1">
        <f t="array" ref="S40">IF(OR(Q40="",Q40=0),"",IFERROR(IF(V40="No",_xlfn._xlws.FILTER(MT.Out!A:A,MT.Out!D:D=Q40),IF(V40="Yes",_xlfn._xlws.FILTER(Int.Out!O:O,Int.Out!B:B=Q40),"")),""))</f>
        <v/>
      </c>
      <c r="T40" s="4" t="str" cm="1">
        <f t="array" ref="T40">IF(OR(Q40="",Q40=0),"",IFERROR(IF(V40="No",_xlfn._xlws.FILTER(MT.Out!B:B,MT.Out!D:D=Q40),IF(V40="Yes",_xlfn._xlws.FILTER(Int.Out!P:P,Int.Out!B:B=Q40),"")),""))</f>
        <v/>
      </c>
      <c r="U40" s="4" t="str" cm="1">
        <f t="array" ref="U40">IF(OR($Q40="",$Q40=0),"",IFERROR(IF($V40="No",_xlfn._xlws.FILTER(MT.Out!C:C,MT.Out!$D:$D=$Q40),IF($V40="Yes",_xlfn._xlws.FILTER(Int.Out!Q:Q,Int.Out!$B:$B=$Q40),"")),""))</f>
        <v/>
      </c>
      <c r="V40" s="4" t="str">
        <f>IF(Q40&lt;&gt;"",IFERROR(IF(MATCH(Q40,_xlfn.ANCHORARRAY(Intercrop!AS$1),0)&gt;0,"Yes","No"),"No"),"")</f>
        <v/>
      </c>
      <c r="W40" s="4" t="str" cm="1">
        <f t="array" ref="W40">IF(Q40="Natural or Bare Fallow","",IF(V40="","",IF(V40="No",_xlfn._xlws.FILTER(MT.Out!E:E,MT.Out!D:D=Q40),IF(V40="Yes",_xlfn._xlws.FILTER(Int.Out!S:V,Int.Out!B:B=Q40)))))</f>
        <v/>
      </c>
      <c r="AA40" s="4" t="str" cm="1">
        <f t="array" ref="AA40">IF(OR(W40=0,W40=""),"",IF($R40="Mulched (left on surface)",IFERROR(_xlfn.UNIQUE(_xlfn._xlws.FILTER(Prod.Out!$H:$H,Prod.Out!$B:$B=W40)),""),IF($R40="Incorporated",IFERROR(_xlfn.UNIQUE(_xlfn._xlws.FILTER(Prod.Out!$I:$I,Prod.Out!$B:$B=W40)),""),IF($R40="Retained (unknown if mulched/incorp.)",IFERROR(_xlfn.UNIQUE(_xlfn._xlws.FILTER(Prod.Out!$J:$J,Prod.Out!$B:$B=W40)),""),""))))</f>
        <v/>
      </c>
      <c r="AB40" s="4" t="str" cm="1">
        <f t="array" ref="AB40">IF(OR(X40=0,X40=""),"",IF($R40="Mulched (left on surface)",IFERROR(_xlfn.UNIQUE(_xlfn._xlws.FILTER(Prod.Out!$H:$H,Prod.Out!$B:$B=X40)),""),IF($R40="Incorporated",IFERROR(_xlfn.UNIQUE(_xlfn._xlws.FILTER(Prod.Out!$I:$I,Prod.Out!$B:$B=X40)),""),IF($R40="Retained (unknown if mulched/incorp.)",IFERROR(_xlfn.UNIQUE(_xlfn._xlws.FILTER(Prod.Out!$J:$J,Prod.Out!$B:$B=X40)),""),""))))</f>
        <v/>
      </c>
      <c r="AC40" s="4" t="str" cm="1">
        <f t="array" ref="AC40">IF(OR(Y40=0,Y40=""),"",IF($R40="Mulched (left on surface)",IFERROR(_xlfn.UNIQUE(_xlfn._xlws.FILTER(Prod.Out!$H:$H,Prod.Out!$B:$B=Y40)),""),IF($R40="Incorporated",IFERROR(_xlfn.UNIQUE(_xlfn._xlws.FILTER(Prod.Out!$I:$I,Prod.Out!$B:$B=Y40)),""),IF($R40="Retained (unknown if mulched/incorp.)",IFERROR(_xlfn.UNIQUE(_xlfn._xlws.FILTER(Prod.Out!$J:$J,Prod.Out!$B:$B=Y40)),""),""))))</f>
        <v/>
      </c>
      <c r="AD40" s="4" t="str" cm="1">
        <f t="array" ref="AD40">IF(OR(Z40=0,Z40=""),"",IF($R40="Mulched (left on surface)",IFERROR(_xlfn.UNIQUE(_xlfn._xlws.FILTER(Prod.Out!$H:$H,Prod.Out!$B:$B=Z40)),""),IF($R40="Incorporated",IFERROR(_xlfn.UNIQUE(_xlfn._xlws.FILTER(Prod.Out!$I:$I,Prod.Out!$B:$B=Z40)),""),IF($R40="Retained (unknown if mulched/incorp.)",IFERROR(_xlfn.UNIQUE(_xlfn._xlws.FILTER(Prod.Out!$J:$J,Prod.Out!$B:$B=Z40)),""),""))))</f>
        <v/>
      </c>
    </row>
    <row r="41" spans="8:30" x14ac:dyDescent="0.35">
      <c r="S41" s="4" t="str" cm="1">
        <f t="array" ref="S41">IF(OR(Q41="",Q41=0),"",IFERROR(IF(V41="No",_xlfn._xlws.FILTER(MT.Out!A:A,MT.Out!D:D=Q41),IF(V41="Yes",_xlfn._xlws.FILTER(Int.Out!O:O,Int.Out!B:B=Q41),"")),""))</f>
        <v/>
      </c>
      <c r="T41" s="4" t="str" cm="1">
        <f t="array" ref="T41">IF(OR(Q41="",Q41=0),"",IFERROR(IF(V41="No",_xlfn._xlws.FILTER(MT.Out!B:B,MT.Out!D:D=Q41),IF(V41="Yes",_xlfn._xlws.FILTER(Int.Out!P:P,Int.Out!B:B=Q41),"")),""))</f>
        <v/>
      </c>
      <c r="U41" s="4" t="str" cm="1">
        <f t="array" ref="U41">IF(OR($Q41="",$Q41=0),"",IFERROR(IF($V41="No",_xlfn._xlws.FILTER(MT.Out!C:C,MT.Out!$D:$D=$Q41),IF($V41="Yes",_xlfn._xlws.FILTER(Int.Out!Q:Q,Int.Out!$B:$B=$Q41),"")),""))</f>
        <v/>
      </c>
      <c r="V41" s="4" t="str">
        <f>IF(Q41&lt;&gt;"",IFERROR(IF(MATCH(Q41,_xlfn.ANCHORARRAY(Intercrop!AS$1),0)&gt;0,"Yes","No"),"No"),"")</f>
        <v/>
      </c>
      <c r="W41" s="4" t="str" cm="1">
        <f t="array" ref="W41">IF(Q41="Natural or Bare Fallow","",IF(V41="","",IF(V41="No",_xlfn._xlws.FILTER(MT.Out!E:E,MT.Out!D:D=Q41),IF(V41="Yes",_xlfn._xlws.FILTER(Int.Out!S:V,Int.Out!B:B=Q41)))))</f>
        <v/>
      </c>
      <c r="AA41" s="4" t="str" cm="1">
        <f t="array" ref="AA41">IF(OR(W41=0,W41=""),"",IF($R41="Mulched (left on surface)",IFERROR(_xlfn.UNIQUE(_xlfn._xlws.FILTER(Prod.Out!$H:$H,Prod.Out!$B:$B=W41)),""),IF($R41="Incorporated",IFERROR(_xlfn.UNIQUE(_xlfn._xlws.FILTER(Prod.Out!$I:$I,Prod.Out!$B:$B=W41)),""),IF($R41="Retained (unknown if mulched/incorp.)",IFERROR(_xlfn.UNIQUE(_xlfn._xlws.FILTER(Prod.Out!$J:$J,Prod.Out!$B:$B=W41)),""),""))))</f>
        <v/>
      </c>
      <c r="AB41" s="4" t="str" cm="1">
        <f t="array" ref="AB41">IF(OR(X41=0,X41=""),"",IF($R41="Mulched (left on surface)",IFERROR(_xlfn.UNIQUE(_xlfn._xlws.FILTER(Prod.Out!$H:$H,Prod.Out!$B:$B=X41)),""),IF($R41="Incorporated",IFERROR(_xlfn.UNIQUE(_xlfn._xlws.FILTER(Prod.Out!$I:$I,Prod.Out!$B:$B=X41)),""),IF($R41="Retained (unknown if mulched/incorp.)",IFERROR(_xlfn.UNIQUE(_xlfn._xlws.FILTER(Prod.Out!$J:$J,Prod.Out!$B:$B=X41)),""),""))))</f>
        <v/>
      </c>
      <c r="AC41" s="4" t="str" cm="1">
        <f t="array" ref="AC41">IF(OR(Y41=0,Y41=""),"",IF($R41="Mulched (left on surface)",IFERROR(_xlfn.UNIQUE(_xlfn._xlws.FILTER(Prod.Out!$H:$H,Prod.Out!$B:$B=Y41)),""),IF($R41="Incorporated",IFERROR(_xlfn.UNIQUE(_xlfn._xlws.FILTER(Prod.Out!$I:$I,Prod.Out!$B:$B=Y41)),""),IF($R41="Retained (unknown if mulched/incorp.)",IFERROR(_xlfn.UNIQUE(_xlfn._xlws.FILTER(Prod.Out!$J:$J,Prod.Out!$B:$B=Y41)),""),""))))</f>
        <v/>
      </c>
      <c r="AD41" s="4" t="str" cm="1">
        <f t="array" ref="AD41">IF(OR(Z41=0,Z41=""),"",IF($R41="Mulched (left on surface)",IFERROR(_xlfn.UNIQUE(_xlfn._xlws.FILTER(Prod.Out!$H:$H,Prod.Out!$B:$B=Z41)),""),IF($R41="Incorporated",IFERROR(_xlfn.UNIQUE(_xlfn._xlws.FILTER(Prod.Out!$I:$I,Prod.Out!$B:$B=Z41)),""),IF($R41="Retained (unknown if mulched/incorp.)",IFERROR(_xlfn.UNIQUE(_xlfn._xlws.FILTER(Prod.Out!$J:$J,Prod.Out!$B:$B=Z41)),""),""))))</f>
        <v/>
      </c>
    </row>
    <row r="42" spans="8:30" x14ac:dyDescent="0.35">
      <c r="S42" s="4" t="str" cm="1">
        <f t="array" ref="S42">IF(OR(Q42="",Q42=0),"",IFERROR(IF(V42="No",_xlfn._xlws.FILTER(MT.Out!A:A,MT.Out!D:D=Q42),IF(V42="Yes",_xlfn._xlws.FILTER(Int.Out!O:O,Int.Out!B:B=Q42),"")),""))</f>
        <v/>
      </c>
      <c r="T42" s="4" t="str" cm="1">
        <f t="array" ref="T42">IF(OR(Q42="",Q42=0),"",IFERROR(IF(V42="No",_xlfn._xlws.FILTER(MT.Out!B:B,MT.Out!D:D=Q42),IF(V42="Yes",_xlfn._xlws.FILTER(Int.Out!P:P,Int.Out!B:B=Q42),"")),""))</f>
        <v/>
      </c>
      <c r="U42" s="4" t="str" cm="1">
        <f t="array" ref="U42">IF(OR($Q42="",$Q42=0),"",IFERROR(IF($V42="No",_xlfn._xlws.FILTER(MT.Out!C:C,MT.Out!$D:$D=$Q42),IF($V42="Yes",_xlfn._xlws.FILTER(Int.Out!Q:Q,Int.Out!$B:$B=$Q42),"")),""))</f>
        <v/>
      </c>
      <c r="V42" s="4" t="str">
        <f>IF(Q42&lt;&gt;"",IFERROR(IF(MATCH(Q42,_xlfn.ANCHORARRAY(Intercrop!AS$1),0)&gt;0,"Yes","No"),"No"),"")</f>
        <v/>
      </c>
      <c r="W42" s="4" t="str" cm="1">
        <f t="array" ref="W42">IF(Q42="Natural or Bare Fallow","",IF(V42="","",IF(V42="No",_xlfn._xlws.FILTER(MT.Out!E:E,MT.Out!D:D=Q42),IF(V42="Yes",_xlfn._xlws.FILTER(Int.Out!S:V,Int.Out!B:B=Q42)))))</f>
        <v/>
      </c>
      <c r="AA42" s="4" t="str" cm="1">
        <f t="array" ref="AA42">IF(OR(W42=0,W42=""),"",IF($R42="Mulched (left on surface)",IFERROR(_xlfn.UNIQUE(_xlfn._xlws.FILTER(Prod.Out!$H:$H,Prod.Out!$B:$B=W42)),""),IF($R42="Incorporated",IFERROR(_xlfn.UNIQUE(_xlfn._xlws.FILTER(Prod.Out!$I:$I,Prod.Out!$B:$B=W42)),""),IF($R42="Retained (unknown if mulched/incorp.)",IFERROR(_xlfn.UNIQUE(_xlfn._xlws.FILTER(Prod.Out!$J:$J,Prod.Out!$B:$B=W42)),""),""))))</f>
        <v/>
      </c>
      <c r="AB42" s="4" t="str" cm="1">
        <f t="array" ref="AB42">IF(OR(X42=0,X42=""),"",IF($R42="Mulched (left on surface)",IFERROR(_xlfn.UNIQUE(_xlfn._xlws.FILTER(Prod.Out!$H:$H,Prod.Out!$B:$B=X42)),""),IF($R42="Incorporated",IFERROR(_xlfn.UNIQUE(_xlfn._xlws.FILTER(Prod.Out!$I:$I,Prod.Out!$B:$B=X42)),""),IF($R42="Retained (unknown if mulched/incorp.)",IFERROR(_xlfn.UNIQUE(_xlfn._xlws.FILTER(Prod.Out!$J:$J,Prod.Out!$B:$B=X42)),""),""))))</f>
        <v/>
      </c>
      <c r="AC42" s="4" t="str" cm="1">
        <f t="array" ref="AC42">IF(OR(Y42=0,Y42=""),"",IF($R42="Mulched (left on surface)",IFERROR(_xlfn.UNIQUE(_xlfn._xlws.FILTER(Prod.Out!$H:$H,Prod.Out!$B:$B=Y42)),""),IF($R42="Incorporated",IFERROR(_xlfn.UNIQUE(_xlfn._xlws.FILTER(Prod.Out!$I:$I,Prod.Out!$B:$B=Y42)),""),IF($R42="Retained (unknown if mulched/incorp.)",IFERROR(_xlfn.UNIQUE(_xlfn._xlws.FILTER(Prod.Out!$J:$J,Prod.Out!$B:$B=Y42)),""),""))))</f>
        <v/>
      </c>
      <c r="AD42" s="4" t="str" cm="1">
        <f t="array" ref="AD42">IF(OR(Z42=0,Z42=""),"",IF($R42="Mulched (left on surface)",IFERROR(_xlfn.UNIQUE(_xlfn._xlws.FILTER(Prod.Out!$H:$H,Prod.Out!$B:$B=Z42)),""),IF($R42="Incorporated",IFERROR(_xlfn.UNIQUE(_xlfn._xlws.FILTER(Prod.Out!$I:$I,Prod.Out!$B:$B=Z42)),""),IF($R42="Retained (unknown if mulched/incorp.)",IFERROR(_xlfn.UNIQUE(_xlfn._xlws.FILTER(Prod.Out!$J:$J,Prod.Out!$B:$B=Z42)),""),""))))</f>
        <v/>
      </c>
    </row>
    <row r="43" spans="8:30" x14ac:dyDescent="0.35">
      <c r="S43" s="4" t="str" cm="1">
        <f t="array" ref="S43">IF(OR(Q43="",Q43=0),"",IFERROR(IF(V43="No",_xlfn._xlws.FILTER(MT.Out!A:A,MT.Out!D:D=Q43),IF(V43="Yes",_xlfn._xlws.FILTER(Int.Out!O:O,Int.Out!B:B=Q43),"")),""))</f>
        <v/>
      </c>
      <c r="T43" s="4" t="str" cm="1">
        <f t="array" ref="T43">IF(OR(Q43="",Q43=0),"",IFERROR(IF(V43="No",_xlfn._xlws.FILTER(MT.Out!B:B,MT.Out!D:D=Q43),IF(V43="Yes",_xlfn._xlws.FILTER(Int.Out!P:P,Int.Out!B:B=Q43),"")),""))</f>
        <v/>
      </c>
      <c r="U43" s="4" t="str" cm="1">
        <f t="array" ref="U43">IF(OR($Q43="",$Q43=0),"",IFERROR(IF($V43="No",_xlfn._xlws.FILTER(MT.Out!C:C,MT.Out!$D:$D=$Q43),IF($V43="Yes",_xlfn._xlws.FILTER(Int.Out!Q:Q,Int.Out!$B:$B=$Q43),"")),""))</f>
        <v/>
      </c>
      <c r="V43" s="4" t="str">
        <f>IF(Q43&lt;&gt;"",IFERROR(IF(MATCH(Q43,_xlfn.ANCHORARRAY(Intercrop!AS$1),0)&gt;0,"Yes","No"),"No"),"")</f>
        <v/>
      </c>
      <c r="W43" s="4" t="str" cm="1">
        <f t="array" ref="W43">IF(Q43="Natural or Bare Fallow","",IF(V43="","",IF(V43="No",_xlfn._xlws.FILTER(MT.Out!E:E,MT.Out!D:D=Q43),IF(V43="Yes",_xlfn._xlws.FILTER(Int.Out!S:V,Int.Out!B:B=Q43)))))</f>
        <v/>
      </c>
      <c r="AA43" s="4" t="str" cm="1">
        <f t="array" ref="AA43">IF(OR(W43=0,W43=""),"",IF($R43="Mulched (left on surface)",IFERROR(_xlfn.UNIQUE(_xlfn._xlws.FILTER(Prod.Out!$H:$H,Prod.Out!$B:$B=W43)),""),IF($R43="Incorporated",IFERROR(_xlfn.UNIQUE(_xlfn._xlws.FILTER(Prod.Out!$I:$I,Prod.Out!$B:$B=W43)),""),IF($R43="Retained (unknown if mulched/incorp.)",IFERROR(_xlfn.UNIQUE(_xlfn._xlws.FILTER(Prod.Out!$J:$J,Prod.Out!$B:$B=W43)),""),""))))</f>
        <v/>
      </c>
      <c r="AB43" s="4" t="str" cm="1">
        <f t="array" ref="AB43">IF(OR(X43=0,X43=""),"",IF($R43="Mulched (left on surface)",IFERROR(_xlfn.UNIQUE(_xlfn._xlws.FILTER(Prod.Out!$H:$H,Prod.Out!$B:$B=X43)),""),IF($R43="Incorporated",IFERROR(_xlfn.UNIQUE(_xlfn._xlws.FILTER(Prod.Out!$I:$I,Prod.Out!$B:$B=X43)),""),IF($R43="Retained (unknown if mulched/incorp.)",IFERROR(_xlfn.UNIQUE(_xlfn._xlws.FILTER(Prod.Out!$J:$J,Prod.Out!$B:$B=X43)),""),""))))</f>
        <v/>
      </c>
      <c r="AC43" s="4" t="str" cm="1">
        <f t="array" ref="AC43">IF(OR(Y43=0,Y43=""),"",IF($R43="Mulched (left on surface)",IFERROR(_xlfn.UNIQUE(_xlfn._xlws.FILTER(Prod.Out!$H:$H,Prod.Out!$B:$B=Y43)),""),IF($R43="Incorporated",IFERROR(_xlfn.UNIQUE(_xlfn._xlws.FILTER(Prod.Out!$I:$I,Prod.Out!$B:$B=Y43)),""),IF($R43="Retained (unknown if mulched/incorp.)",IFERROR(_xlfn.UNIQUE(_xlfn._xlws.FILTER(Prod.Out!$J:$J,Prod.Out!$B:$B=Y43)),""),""))))</f>
        <v/>
      </c>
      <c r="AD43" s="4" t="str" cm="1">
        <f t="array" ref="AD43">IF(OR(Z43=0,Z43=""),"",IF($R43="Mulched (left on surface)",IFERROR(_xlfn.UNIQUE(_xlfn._xlws.FILTER(Prod.Out!$H:$H,Prod.Out!$B:$B=Z43)),""),IF($R43="Incorporated",IFERROR(_xlfn.UNIQUE(_xlfn._xlws.FILTER(Prod.Out!$I:$I,Prod.Out!$B:$B=Z43)),""),IF($R43="Retained (unknown if mulched/incorp.)",IFERROR(_xlfn.UNIQUE(_xlfn._xlws.FILTER(Prod.Out!$J:$J,Prod.Out!$B:$B=Z43)),""),""))))</f>
        <v/>
      </c>
    </row>
    <row r="44" spans="8:30" x14ac:dyDescent="0.35">
      <c r="S44" s="4" t="str" cm="1">
        <f t="array" ref="S44">IF(OR(Q44="",Q44=0),"",IFERROR(IF(V44="No",_xlfn._xlws.FILTER(MT.Out!A:A,MT.Out!D:D=Q44),IF(V44="Yes",_xlfn._xlws.FILTER(Int.Out!O:O,Int.Out!B:B=Q44),"")),""))</f>
        <v/>
      </c>
      <c r="T44" s="4" t="str" cm="1">
        <f t="array" ref="T44">IF(OR(Q44="",Q44=0),"",IFERROR(IF(V44="No",_xlfn._xlws.FILTER(MT.Out!B:B,MT.Out!D:D=Q44),IF(V44="Yes",_xlfn._xlws.FILTER(Int.Out!P:P,Int.Out!B:B=Q44),"")),""))</f>
        <v/>
      </c>
      <c r="U44" s="4" t="str" cm="1">
        <f t="array" ref="U44">IF(OR($Q44="",$Q44=0),"",IFERROR(IF($V44="No",_xlfn._xlws.FILTER(MT.Out!C:C,MT.Out!$D:$D=$Q44),IF($V44="Yes",_xlfn._xlws.FILTER(Int.Out!Q:Q,Int.Out!$B:$B=$Q44),"")),""))</f>
        <v/>
      </c>
      <c r="V44" s="4" t="str">
        <f>IF(Q44&lt;&gt;"",IFERROR(IF(MATCH(Q44,_xlfn.ANCHORARRAY(Intercrop!AS$1),0)&gt;0,"Yes","No"),"No"),"")</f>
        <v/>
      </c>
      <c r="W44" s="4" t="str" cm="1">
        <f t="array" ref="W44">IF(Q44="Natural or Bare Fallow","",IF(V44="","",IF(V44="No",_xlfn._xlws.FILTER(MT.Out!E:E,MT.Out!D:D=Q44),IF(V44="Yes",_xlfn._xlws.FILTER(Int.Out!S:V,Int.Out!B:B=Q44)))))</f>
        <v/>
      </c>
      <c r="AA44" s="4" t="str" cm="1">
        <f t="array" ref="AA44">IF(OR(W44=0,W44=""),"",IF($R44="Mulched (left on surface)",IFERROR(_xlfn.UNIQUE(_xlfn._xlws.FILTER(Prod.Out!$H:$H,Prod.Out!$B:$B=W44)),""),IF($R44="Incorporated",IFERROR(_xlfn.UNIQUE(_xlfn._xlws.FILTER(Prod.Out!$I:$I,Prod.Out!$B:$B=W44)),""),IF($R44="Retained (unknown if mulched/incorp.)",IFERROR(_xlfn.UNIQUE(_xlfn._xlws.FILTER(Prod.Out!$J:$J,Prod.Out!$B:$B=W44)),""),""))))</f>
        <v/>
      </c>
      <c r="AB44" s="4" t="str" cm="1">
        <f t="array" ref="AB44">IF(OR(X44=0,X44=""),"",IF($R44="Mulched (left on surface)",IFERROR(_xlfn.UNIQUE(_xlfn._xlws.FILTER(Prod.Out!$H:$H,Prod.Out!$B:$B=X44)),""),IF($R44="Incorporated",IFERROR(_xlfn.UNIQUE(_xlfn._xlws.FILTER(Prod.Out!$I:$I,Prod.Out!$B:$B=X44)),""),IF($R44="Retained (unknown if mulched/incorp.)",IFERROR(_xlfn.UNIQUE(_xlfn._xlws.FILTER(Prod.Out!$J:$J,Prod.Out!$B:$B=X44)),""),""))))</f>
        <v/>
      </c>
      <c r="AC44" s="4" t="str" cm="1">
        <f t="array" ref="AC44">IF(OR(Y44=0,Y44=""),"",IF($R44="Mulched (left on surface)",IFERROR(_xlfn.UNIQUE(_xlfn._xlws.FILTER(Prod.Out!$H:$H,Prod.Out!$B:$B=Y44)),""),IF($R44="Incorporated",IFERROR(_xlfn.UNIQUE(_xlfn._xlws.FILTER(Prod.Out!$I:$I,Prod.Out!$B:$B=Y44)),""),IF($R44="Retained (unknown if mulched/incorp.)",IFERROR(_xlfn.UNIQUE(_xlfn._xlws.FILTER(Prod.Out!$J:$J,Prod.Out!$B:$B=Y44)),""),""))))</f>
        <v/>
      </c>
      <c r="AD44" s="4" t="str" cm="1">
        <f t="array" ref="AD44">IF(OR(Z44=0,Z44=""),"",IF($R44="Mulched (left on surface)",IFERROR(_xlfn.UNIQUE(_xlfn._xlws.FILTER(Prod.Out!$H:$H,Prod.Out!$B:$B=Z44)),""),IF($R44="Incorporated",IFERROR(_xlfn.UNIQUE(_xlfn._xlws.FILTER(Prod.Out!$I:$I,Prod.Out!$B:$B=Z44)),""),IF($R44="Retained (unknown if mulched/incorp.)",IFERROR(_xlfn.UNIQUE(_xlfn._xlws.FILTER(Prod.Out!$J:$J,Prod.Out!$B:$B=Z44)),""),""))))</f>
        <v/>
      </c>
    </row>
    <row r="45" spans="8:30" x14ac:dyDescent="0.35">
      <c r="S45" s="4" t="str" cm="1">
        <f t="array" ref="S45">IF(OR(Q45="",Q45=0),"",IFERROR(IF(V45="No",_xlfn._xlws.FILTER(MT.Out!A:A,MT.Out!D:D=Q45),IF(V45="Yes",_xlfn._xlws.FILTER(Int.Out!O:O,Int.Out!B:B=Q45),"")),""))</f>
        <v/>
      </c>
      <c r="T45" s="4" t="str" cm="1">
        <f t="array" ref="T45">IF(OR(Q45="",Q45=0),"",IFERROR(IF(V45="No",_xlfn._xlws.FILTER(MT.Out!B:B,MT.Out!D:D=Q45),IF(V45="Yes",_xlfn._xlws.FILTER(Int.Out!P:P,Int.Out!B:B=Q45),"")),""))</f>
        <v/>
      </c>
      <c r="U45" s="4" t="str" cm="1">
        <f t="array" ref="U45">IF(OR($Q45="",$Q45=0),"",IFERROR(IF($V45="No",_xlfn._xlws.FILTER(MT.Out!C:C,MT.Out!$D:$D=$Q45),IF($V45="Yes",_xlfn._xlws.FILTER(Int.Out!Q:Q,Int.Out!$B:$B=$Q45),"")),""))</f>
        <v/>
      </c>
      <c r="V45" s="4" t="str">
        <f>IF(Q45&lt;&gt;"",IFERROR(IF(MATCH(Q45,_xlfn.ANCHORARRAY(Intercrop!AS$1),0)&gt;0,"Yes","No"),"No"),"")</f>
        <v/>
      </c>
      <c r="W45" s="4" t="str" cm="1">
        <f t="array" ref="W45">IF(Q45="Natural or Bare Fallow","",IF(V45="","",IF(V45="No",_xlfn._xlws.FILTER(MT.Out!E:E,MT.Out!D:D=Q45),IF(V45="Yes",_xlfn._xlws.FILTER(Int.Out!S:V,Int.Out!B:B=Q45)))))</f>
        <v/>
      </c>
      <c r="AA45" s="4" t="str" cm="1">
        <f t="array" ref="AA45">IF(OR(W45=0,W45=""),"",IF($R45="Mulched (left on surface)",IFERROR(_xlfn.UNIQUE(_xlfn._xlws.FILTER(Prod.Out!$H:$H,Prod.Out!$B:$B=W45)),""),IF($R45="Incorporated",IFERROR(_xlfn.UNIQUE(_xlfn._xlws.FILTER(Prod.Out!$I:$I,Prod.Out!$B:$B=W45)),""),IF($R45="Retained (unknown if mulched/incorp.)",IFERROR(_xlfn.UNIQUE(_xlfn._xlws.FILTER(Prod.Out!$J:$J,Prod.Out!$B:$B=W45)),""),""))))</f>
        <v/>
      </c>
      <c r="AB45" s="4" t="str" cm="1">
        <f t="array" ref="AB45">IF(OR(X45=0,X45=""),"",IF($R45="Mulched (left on surface)",IFERROR(_xlfn.UNIQUE(_xlfn._xlws.FILTER(Prod.Out!$H:$H,Prod.Out!$B:$B=X45)),""),IF($R45="Incorporated",IFERROR(_xlfn.UNIQUE(_xlfn._xlws.FILTER(Prod.Out!$I:$I,Prod.Out!$B:$B=X45)),""),IF($R45="Retained (unknown if mulched/incorp.)",IFERROR(_xlfn.UNIQUE(_xlfn._xlws.FILTER(Prod.Out!$J:$J,Prod.Out!$B:$B=X45)),""),""))))</f>
        <v/>
      </c>
      <c r="AC45" s="4" t="str" cm="1">
        <f t="array" ref="AC45">IF(OR(Y45=0,Y45=""),"",IF($R45="Mulched (left on surface)",IFERROR(_xlfn.UNIQUE(_xlfn._xlws.FILTER(Prod.Out!$H:$H,Prod.Out!$B:$B=Y45)),""),IF($R45="Incorporated",IFERROR(_xlfn.UNIQUE(_xlfn._xlws.FILTER(Prod.Out!$I:$I,Prod.Out!$B:$B=Y45)),""),IF($R45="Retained (unknown if mulched/incorp.)",IFERROR(_xlfn.UNIQUE(_xlfn._xlws.FILTER(Prod.Out!$J:$J,Prod.Out!$B:$B=Y45)),""),""))))</f>
        <v/>
      </c>
      <c r="AD45" s="4" t="str" cm="1">
        <f t="array" ref="AD45">IF(OR(Z45=0,Z45=""),"",IF($R45="Mulched (left on surface)",IFERROR(_xlfn.UNIQUE(_xlfn._xlws.FILTER(Prod.Out!$H:$H,Prod.Out!$B:$B=Z45)),""),IF($R45="Incorporated",IFERROR(_xlfn.UNIQUE(_xlfn._xlws.FILTER(Prod.Out!$I:$I,Prod.Out!$B:$B=Z45)),""),IF($R45="Retained (unknown if mulched/incorp.)",IFERROR(_xlfn.UNIQUE(_xlfn._xlws.FILTER(Prod.Out!$J:$J,Prod.Out!$B:$B=Z45)),""),""))))</f>
        <v/>
      </c>
    </row>
    <row r="46" spans="8:30" x14ac:dyDescent="0.35">
      <c r="S46" s="4" t="str" cm="1">
        <f t="array" ref="S46">IF(OR(Q46="",Q46=0),"",IFERROR(IF(V46="No",_xlfn._xlws.FILTER(MT.Out!A:A,MT.Out!D:D=Q46),IF(V46="Yes",_xlfn._xlws.FILTER(Int.Out!O:O,Int.Out!B:B=Q46),"")),""))</f>
        <v/>
      </c>
      <c r="T46" s="4" t="str" cm="1">
        <f t="array" ref="T46">IF(OR(Q46="",Q46=0),"",IFERROR(IF(V46="No",_xlfn._xlws.FILTER(MT.Out!B:B,MT.Out!D:D=Q46),IF(V46="Yes",_xlfn._xlws.FILTER(Int.Out!P:P,Int.Out!B:B=Q46),"")),""))</f>
        <v/>
      </c>
      <c r="U46" s="4" t="str" cm="1">
        <f t="array" ref="U46">IF(OR($Q46="",$Q46=0),"",IFERROR(IF($V46="No",_xlfn._xlws.FILTER(MT.Out!C:C,MT.Out!$D:$D=$Q46),IF($V46="Yes",_xlfn._xlws.FILTER(Int.Out!Q:Q,Int.Out!$B:$B=$Q46),"")),""))</f>
        <v/>
      </c>
      <c r="V46" s="4" t="str">
        <f>IF(Q46&lt;&gt;"",IFERROR(IF(MATCH(Q46,_xlfn.ANCHORARRAY(Intercrop!AS$1),0)&gt;0,"Yes","No"),"No"),"")</f>
        <v/>
      </c>
      <c r="W46" s="4" t="str" cm="1">
        <f t="array" ref="W46">IF(Q46="Natural or Bare Fallow","",IF(V46="","",IF(V46="No",_xlfn._xlws.FILTER(MT.Out!E:E,MT.Out!D:D=Q46),IF(V46="Yes",_xlfn._xlws.FILTER(Int.Out!S:V,Int.Out!B:B=Q46)))))</f>
        <v/>
      </c>
      <c r="AA46" s="4" t="str" cm="1">
        <f t="array" ref="AA46">IF(OR(W46=0,W46=""),"",IF($R46="Mulched (left on surface)",IFERROR(_xlfn.UNIQUE(_xlfn._xlws.FILTER(Prod.Out!$H:$H,Prod.Out!$B:$B=W46)),""),IF($R46="Incorporated",IFERROR(_xlfn.UNIQUE(_xlfn._xlws.FILTER(Prod.Out!$I:$I,Prod.Out!$B:$B=W46)),""),IF($R46="Retained (unknown if mulched/incorp.)",IFERROR(_xlfn.UNIQUE(_xlfn._xlws.FILTER(Prod.Out!$J:$J,Prod.Out!$B:$B=W46)),""),""))))</f>
        <v/>
      </c>
      <c r="AB46" s="4" t="str" cm="1">
        <f t="array" ref="AB46">IF(OR(X46=0,X46=""),"",IF($R46="Mulched (left on surface)",IFERROR(_xlfn.UNIQUE(_xlfn._xlws.FILTER(Prod.Out!$H:$H,Prod.Out!$B:$B=X46)),""),IF($R46="Incorporated",IFERROR(_xlfn.UNIQUE(_xlfn._xlws.FILTER(Prod.Out!$I:$I,Prod.Out!$B:$B=X46)),""),IF($R46="Retained (unknown if mulched/incorp.)",IFERROR(_xlfn.UNIQUE(_xlfn._xlws.FILTER(Prod.Out!$J:$J,Prod.Out!$B:$B=X46)),""),""))))</f>
        <v/>
      </c>
      <c r="AC46" s="4" t="str" cm="1">
        <f t="array" ref="AC46">IF(OR(Y46=0,Y46=""),"",IF($R46="Mulched (left on surface)",IFERROR(_xlfn.UNIQUE(_xlfn._xlws.FILTER(Prod.Out!$H:$H,Prod.Out!$B:$B=Y46)),""),IF($R46="Incorporated",IFERROR(_xlfn.UNIQUE(_xlfn._xlws.FILTER(Prod.Out!$I:$I,Prod.Out!$B:$B=Y46)),""),IF($R46="Retained (unknown if mulched/incorp.)",IFERROR(_xlfn.UNIQUE(_xlfn._xlws.FILTER(Prod.Out!$J:$J,Prod.Out!$B:$B=Y46)),""),""))))</f>
        <v/>
      </c>
      <c r="AD46" s="4" t="str" cm="1">
        <f t="array" ref="AD46">IF(OR(Z46=0,Z46=""),"",IF($R46="Mulched (left on surface)",IFERROR(_xlfn.UNIQUE(_xlfn._xlws.FILTER(Prod.Out!$H:$H,Prod.Out!$B:$B=Z46)),""),IF($R46="Incorporated",IFERROR(_xlfn.UNIQUE(_xlfn._xlws.FILTER(Prod.Out!$I:$I,Prod.Out!$B:$B=Z46)),""),IF($R46="Retained (unknown if mulched/incorp.)",IFERROR(_xlfn.UNIQUE(_xlfn._xlws.FILTER(Prod.Out!$J:$J,Prod.Out!$B:$B=Z46)),""),""))))</f>
        <v/>
      </c>
    </row>
    <row r="47" spans="8:30" x14ac:dyDescent="0.35">
      <c r="S47" s="4" t="str" cm="1">
        <f t="array" ref="S47">IF(OR(Q47="",Q47=0),"",IFERROR(IF(V47="No",_xlfn._xlws.FILTER(MT.Out!A:A,MT.Out!D:D=Q47),IF(V47="Yes",_xlfn._xlws.FILTER(Int.Out!O:O,Int.Out!B:B=Q47),"")),""))</f>
        <v/>
      </c>
      <c r="T47" s="4" t="str" cm="1">
        <f t="array" ref="T47">IF(OR(Q47="",Q47=0),"",IFERROR(IF(V47="No",_xlfn._xlws.FILTER(MT.Out!B:B,MT.Out!D:D=Q47),IF(V47="Yes",_xlfn._xlws.FILTER(Int.Out!P:P,Int.Out!B:B=Q47),"")),""))</f>
        <v/>
      </c>
      <c r="U47" s="4" t="str" cm="1">
        <f t="array" ref="U47">IF(OR($Q47="",$Q47=0),"",IFERROR(IF($V47="No",_xlfn._xlws.FILTER(MT.Out!C:C,MT.Out!$D:$D=$Q47),IF($V47="Yes",_xlfn._xlws.FILTER(Int.Out!Q:Q,Int.Out!$B:$B=$Q47),"")),""))</f>
        <v/>
      </c>
      <c r="V47" s="4" t="str">
        <f>IF(Q47&lt;&gt;"",IFERROR(IF(MATCH(Q47,_xlfn.ANCHORARRAY(Intercrop!AS$1),0)&gt;0,"Yes","No"),"No"),"")</f>
        <v/>
      </c>
      <c r="W47" s="4" t="str" cm="1">
        <f t="array" ref="W47">IF(Q47="Natural or Bare Fallow","",IF(V47="","",IF(V47="No",_xlfn._xlws.FILTER(MT.Out!E:E,MT.Out!D:D=Q47),IF(V47="Yes",_xlfn._xlws.FILTER(Int.Out!S:V,Int.Out!B:B=Q47)))))</f>
        <v/>
      </c>
      <c r="AA47" s="4" t="str" cm="1">
        <f t="array" ref="AA47">IF(OR(W47=0,W47=""),"",IF($R47="Mulched (left on surface)",IFERROR(_xlfn.UNIQUE(_xlfn._xlws.FILTER(Prod.Out!$H:$H,Prod.Out!$B:$B=W47)),""),IF($R47="Incorporated",IFERROR(_xlfn.UNIQUE(_xlfn._xlws.FILTER(Prod.Out!$I:$I,Prod.Out!$B:$B=W47)),""),IF($R47="Retained (unknown if mulched/incorp.)",IFERROR(_xlfn.UNIQUE(_xlfn._xlws.FILTER(Prod.Out!$J:$J,Prod.Out!$B:$B=W47)),""),""))))</f>
        <v/>
      </c>
      <c r="AB47" s="4" t="str" cm="1">
        <f t="array" ref="AB47">IF(OR(X47=0,X47=""),"",IF($R47="Mulched (left on surface)",IFERROR(_xlfn.UNIQUE(_xlfn._xlws.FILTER(Prod.Out!$H:$H,Prod.Out!$B:$B=X47)),""),IF($R47="Incorporated",IFERROR(_xlfn.UNIQUE(_xlfn._xlws.FILTER(Prod.Out!$I:$I,Prod.Out!$B:$B=X47)),""),IF($R47="Retained (unknown if mulched/incorp.)",IFERROR(_xlfn.UNIQUE(_xlfn._xlws.FILTER(Prod.Out!$J:$J,Prod.Out!$B:$B=X47)),""),""))))</f>
        <v/>
      </c>
      <c r="AC47" s="4" t="str" cm="1">
        <f t="array" ref="AC47">IF(OR(Y47=0,Y47=""),"",IF($R47="Mulched (left on surface)",IFERROR(_xlfn.UNIQUE(_xlfn._xlws.FILTER(Prod.Out!$H:$H,Prod.Out!$B:$B=Y47)),""),IF($R47="Incorporated",IFERROR(_xlfn.UNIQUE(_xlfn._xlws.FILTER(Prod.Out!$I:$I,Prod.Out!$B:$B=Y47)),""),IF($R47="Retained (unknown if mulched/incorp.)",IFERROR(_xlfn.UNIQUE(_xlfn._xlws.FILTER(Prod.Out!$J:$J,Prod.Out!$B:$B=Y47)),""),""))))</f>
        <v/>
      </c>
      <c r="AD47" s="4" t="str" cm="1">
        <f t="array" ref="AD47">IF(OR(Z47=0,Z47=""),"",IF($R47="Mulched (left on surface)",IFERROR(_xlfn.UNIQUE(_xlfn._xlws.FILTER(Prod.Out!$H:$H,Prod.Out!$B:$B=Z47)),""),IF($R47="Incorporated",IFERROR(_xlfn.UNIQUE(_xlfn._xlws.FILTER(Prod.Out!$I:$I,Prod.Out!$B:$B=Z47)),""),IF($R47="Retained (unknown if mulched/incorp.)",IFERROR(_xlfn.UNIQUE(_xlfn._xlws.FILTER(Prod.Out!$J:$J,Prod.Out!$B:$B=Z47)),""),""))))</f>
        <v/>
      </c>
    </row>
    <row r="48" spans="8:30" x14ac:dyDescent="0.35">
      <c r="S48" s="4" t="str" cm="1">
        <f t="array" ref="S48">IF(OR(Q48="",Q48=0),"",IFERROR(IF(V48="No",_xlfn._xlws.FILTER(MT.Out!A:A,MT.Out!D:D=Q48),IF(V48="Yes",_xlfn._xlws.FILTER(Int.Out!O:O,Int.Out!B:B=Q48),"")),""))</f>
        <v/>
      </c>
      <c r="T48" s="4" t="str" cm="1">
        <f t="array" ref="T48">IF(OR(Q48="",Q48=0),"",IFERROR(IF(V48="No",_xlfn._xlws.FILTER(MT.Out!B:B,MT.Out!D:D=Q48),IF(V48="Yes",_xlfn._xlws.FILTER(Int.Out!P:P,Int.Out!B:B=Q48),"")),""))</f>
        <v/>
      </c>
      <c r="U48" s="4" t="str" cm="1">
        <f t="array" ref="U48">IF(OR($Q48="",$Q48=0),"",IFERROR(IF($V48="No",_xlfn._xlws.FILTER(MT.Out!C:C,MT.Out!$D:$D=$Q48),IF($V48="Yes",_xlfn._xlws.FILTER(Int.Out!Q:Q,Int.Out!$B:$B=$Q48),"")),""))</f>
        <v/>
      </c>
      <c r="V48" s="4" t="str">
        <f>IF(Q48&lt;&gt;"",IFERROR(IF(MATCH(Q48,_xlfn.ANCHORARRAY(Intercrop!AS$1),0)&gt;0,"Yes","No"),"No"),"")</f>
        <v/>
      </c>
      <c r="W48" s="4" t="str" cm="1">
        <f t="array" ref="W48">IF(Q48="Natural or Bare Fallow","",IF(V48="","",IF(V48="No",_xlfn._xlws.FILTER(MT.Out!E:E,MT.Out!D:D=Q48),IF(V48="Yes",_xlfn._xlws.FILTER(Int.Out!S:V,Int.Out!B:B=Q48)))))</f>
        <v/>
      </c>
      <c r="AA48" s="4" t="str" cm="1">
        <f t="array" ref="AA48">IF(OR(W48=0,W48=""),"",IF($R48="Mulched (left on surface)",IFERROR(_xlfn.UNIQUE(_xlfn._xlws.FILTER(Prod.Out!$H:$H,Prod.Out!$B:$B=W48)),""),IF($R48="Incorporated",IFERROR(_xlfn.UNIQUE(_xlfn._xlws.FILTER(Prod.Out!$I:$I,Prod.Out!$B:$B=W48)),""),IF($R48="Retained (unknown if mulched/incorp.)",IFERROR(_xlfn.UNIQUE(_xlfn._xlws.FILTER(Prod.Out!$J:$J,Prod.Out!$B:$B=W48)),""),""))))</f>
        <v/>
      </c>
      <c r="AB48" s="4" t="str" cm="1">
        <f t="array" ref="AB48">IF(OR(X48=0,X48=""),"",IF($R48="Mulched (left on surface)",IFERROR(_xlfn.UNIQUE(_xlfn._xlws.FILTER(Prod.Out!$H:$H,Prod.Out!$B:$B=X48)),""),IF($R48="Incorporated",IFERROR(_xlfn.UNIQUE(_xlfn._xlws.FILTER(Prod.Out!$I:$I,Prod.Out!$B:$B=X48)),""),IF($R48="Retained (unknown if mulched/incorp.)",IFERROR(_xlfn.UNIQUE(_xlfn._xlws.FILTER(Prod.Out!$J:$J,Prod.Out!$B:$B=X48)),""),""))))</f>
        <v/>
      </c>
      <c r="AC48" s="4" t="str" cm="1">
        <f t="array" ref="AC48">IF(OR(Y48=0,Y48=""),"",IF($R48="Mulched (left on surface)",IFERROR(_xlfn.UNIQUE(_xlfn._xlws.FILTER(Prod.Out!$H:$H,Prod.Out!$B:$B=Y48)),""),IF($R48="Incorporated",IFERROR(_xlfn.UNIQUE(_xlfn._xlws.FILTER(Prod.Out!$I:$I,Prod.Out!$B:$B=Y48)),""),IF($R48="Retained (unknown if mulched/incorp.)",IFERROR(_xlfn.UNIQUE(_xlfn._xlws.FILTER(Prod.Out!$J:$J,Prod.Out!$B:$B=Y48)),""),""))))</f>
        <v/>
      </c>
      <c r="AD48" s="4" t="str" cm="1">
        <f t="array" ref="AD48">IF(OR(Z48=0,Z48=""),"",IF($R48="Mulched (left on surface)",IFERROR(_xlfn.UNIQUE(_xlfn._xlws.FILTER(Prod.Out!$H:$H,Prod.Out!$B:$B=Z48)),""),IF($R48="Incorporated",IFERROR(_xlfn.UNIQUE(_xlfn._xlws.FILTER(Prod.Out!$I:$I,Prod.Out!$B:$B=Z48)),""),IF($R48="Retained (unknown if mulched/incorp.)",IFERROR(_xlfn.UNIQUE(_xlfn._xlws.FILTER(Prod.Out!$J:$J,Prod.Out!$B:$B=Z48)),""),""))))</f>
        <v/>
      </c>
    </row>
    <row r="49" spans="19:30" x14ac:dyDescent="0.35">
      <c r="S49" s="4" t="str" cm="1">
        <f t="array" ref="S49">IF(OR(Q49="",Q49=0),"",IFERROR(IF(V49="No",_xlfn._xlws.FILTER(MT.Out!A:A,MT.Out!D:D=Q49),IF(V49="Yes",_xlfn._xlws.FILTER(Int.Out!O:O,Int.Out!B:B=Q49),"")),""))</f>
        <v/>
      </c>
      <c r="T49" s="4" t="str" cm="1">
        <f t="array" ref="T49">IF(OR(Q49="",Q49=0),"",IFERROR(IF(V49="No",_xlfn._xlws.FILTER(MT.Out!B:B,MT.Out!D:D=Q49),IF(V49="Yes",_xlfn._xlws.FILTER(Int.Out!P:P,Int.Out!B:B=Q49),"")),""))</f>
        <v/>
      </c>
      <c r="U49" s="4" t="str" cm="1">
        <f t="array" ref="U49">IF(OR($Q49="",$Q49=0),"",IFERROR(IF($V49="No",_xlfn._xlws.FILTER(MT.Out!C:C,MT.Out!$D:$D=$Q49),IF($V49="Yes",_xlfn._xlws.FILTER(Int.Out!Q:Q,Int.Out!$B:$B=$Q49),"")),""))</f>
        <v/>
      </c>
      <c r="V49" s="4" t="str">
        <f>IF(Q49&lt;&gt;"",IFERROR(IF(MATCH(Q49,_xlfn.ANCHORARRAY(Intercrop!AS$1),0)&gt;0,"Yes","No"),"No"),"")</f>
        <v/>
      </c>
      <c r="W49" s="4" t="str" cm="1">
        <f t="array" ref="W49">IF(Q49="Natural or Bare Fallow","",IF(V49="","",IF(V49="No",_xlfn._xlws.FILTER(MT.Out!E:E,MT.Out!D:D=Q49),IF(V49="Yes",_xlfn._xlws.FILTER(Int.Out!S:V,Int.Out!B:B=Q49)))))</f>
        <v/>
      </c>
      <c r="AA49" s="4" t="str" cm="1">
        <f t="array" ref="AA49">IF(OR(W49=0,W49=""),"",IF($R49="Mulched (left on surface)",IFERROR(_xlfn.UNIQUE(_xlfn._xlws.FILTER(Prod.Out!$H:$H,Prod.Out!$B:$B=W49)),""),IF($R49="Incorporated",IFERROR(_xlfn.UNIQUE(_xlfn._xlws.FILTER(Prod.Out!$I:$I,Prod.Out!$B:$B=W49)),""),IF($R49="Retained (unknown if mulched/incorp.)",IFERROR(_xlfn.UNIQUE(_xlfn._xlws.FILTER(Prod.Out!$J:$J,Prod.Out!$B:$B=W49)),""),""))))</f>
        <v/>
      </c>
      <c r="AB49" s="4" t="str" cm="1">
        <f t="array" ref="AB49">IF(OR(X49=0,X49=""),"",IF($R49="Mulched (left on surface)",IFERROR(_xlfn.UNIQUE(_xlfn._xlws.FILTER(Prod.Out!$H:$H,Prod.Out!$B:$B=X49)),""),IF($R49="Incorporated",IFERROR(_xlfn.UNIQUE(_xlfn._xlws.FILTER(Prod.Out!$I:$I,Prod.Out!$B:$B=X49)),""),IF($R49="Retained (unknown if mulched/incorp.)",IFERROR(_xlfn.UNIQUE(_xlfn._xlws.FILTER(Prod.Out!$J:$J,Prod.Out!$B:$B=X49)),""),""))))</f>
        <v/>
      </c>
      <c r="AC49" s="4" t="str" cm="1">
        <f t="array" ref="AC49">IF(OR(Y49=0,Y49=""),"",IF($R49="Mulched (left on surface)",IFERROR(_xlfn.UNIQUE(_xlfn._xlws.FILTER(Prod.Out!$H:$H,Prod.Out!$B:$B=Y49)),""),IF($R49="Incorporated",IFERROR(_xlfn.UNIQUE(_xlfn._xlws.FILTER(Prod.Out!$I:$I,Prod.Out!$B:$B=Y49)),""),IF($R49="Retained (unknown if mulched/incorp.)",IFERROR(_xlfn.UNIQUE(_xlfn._xlws.FILTER(Prod.Out!$J:$J,Prod.Out!$B:$B=Y49)),""),""))))</f>
        <v/>
      </c>
      <c r="AD49" s="4" t="str" cm="1">
        <f t="array" ref="AD49">IF(OR(Z49=0,Z49=""),"",IF($R49="Mulched (left on surface)",IFERROR(_xlfn.UNIQUE(_xlfn._xlws.FILTER(Prod.Out!$H:$H,Prod.Out!$B:$B=Z49)),""),IF($R49="Incorporated",IFERROR(_xlfn.UNIQUE(_xlfn._xlws.FILTER(Prod.Out!$I:$I,Prod.Out!$B:$B=Z49)),""),IF($R49="Retained (unknown if mulched/incorp.)",IFERROR(_xlfn.UNIQUE(_xlfn._xlws.FILTER(Prod.Out!$J:$J,Prod.Out!$B:$B=Z49)),""),""))))</f>
        <v/>
      </c>
    </row>
    <row r="50" spans="19:30" x14ac:dyDescent="0.35">
      <c r="S50" s="4" t="str" cm="1">
        <f t="array" ref="S50">IF(OR(Q50="",Q50=0),"",IFERROR(IF(V50="No",_xlfn._xlws.FILTER(MT.Out!A:A,MT.Out!D:D=Q50),IF(V50="Yes",_xlfn._xlws.FILTER(Int.Out!O:O,Int.Out!B:B=Q50),"")),""))</f>
        <v/>
      </c>
      <c r="T50" s="4" t="str" cm="1">
        <f t="array" ref="T50">IF(OR(Q50="",Q50=0),"",IFERROR(IF(V50="No",_xlfn._xlws.FILTER(MT.Out!B:B,MT.Out!D:D=Q50),IF(V50="Yes",_xlfn._xlws.FILTER(Int.Out!P:P,Int.Out!B:B=Q50),"")),""))</f>
        <v/>
      </c>
      <c r="U50" s="4" t="str" cm="1">
        <f t="array" ref="U50">IF(OR($Q50="",$Q50=0),"",IFERROR(IF($V50="No",_xlfn._xlws.FILTER(MT.Out!C:C,MT.Out!$D:$D=$Q50),IF($V50="Yes",_xlfn._xlws.FILTER(Int.Out!Q:Q,Int.Out!$B:$B=$Q50),"")),""))</f>
        <v/>
      </c>
      <c r="V50" s="4" t="str">
        <f>IF(Q50&lt;&gt;"",IFERROR(IF(MATCH(Q50,_xlfn.ANCHORARRAY(Intercrop!AS$1),0)&gt;0,"Yes","No"),"No"),"")</f>
        <v/>
      </c>
      <c r="W50" s="4" t="str" cm="1">
        <f t="array" ref="W50">IF(Q50="Natural or Bare Fallow","",IF(V50="","",IF(V50="No",_xlfn._xlws.FILTER(MT.Out!E:E,MT.Out!D:D=Q50),IF(V50="Yes",_xlfn._xlws.FILTER(Int.Out!S:V,Int.Out!B:B=Q50)))))</f>
        <v/>
      </c>
      <c r="AA50" s="4" t="str" cm="1">
        <f t="array" ref="AA50">IF(OR(W50=0,W50=""),"",IF($R50="Mulched (left on surface)",IFERROR(_xlfn.UNIQUE(_xlfn._xlws.FILTER(Prod.Out!$H:$H,Prod.Out!$B:$B=W50)),""),IF($R50="Incorporated",IFERROR(_xlfn.UNIQUE(_xlfn._xlws.FILTER(Prod.Out!$I:$I,Prod.Out!$B:$B=W50)),""),IF($R50="Retained (unknown if mulched/incorp.)",IFERROR(_xlfn.UNIQUE(_xlfn._xlws.FILTER(Prod.Out!$J:$J,Prod.Out!$B:$B=W50)),""),""))))</f>
        <v/>
      </c>
      <c r="AB50" s="4" t="str" cm="1">
        <f t="array" ref="AB50">IF(OR(X50=0,X50=""),"",IF($R50="Mulched (left on surface)",IFERROR(_xlfn.UNIQUE(_xlfn._xlws.FILTER(Prod.Out!$H:$H,Prod.Out!$B:$B=X50)),""),IF($R50="Incorporated",IFERROR(_xlfn.UNIQUE(_xlfn._xlws.FILTER(Prod.Out!$I:$I,Prod.Out!$B:$B=X50)),""),IF($R50="Retained (unknown if mulched/incorp.)",IFERROR(_xlfn.UNIQUE(_xlfn._xlws.FILTER(Prod.Out!$J:$J,Prod.Out!$B:$B=X50)),""),""))))</f>
        <v/>
      </c>
      <c r="AC50" s="4" t="str" cm="1">
        <f t="array" ref="AC50">IF(OR(Y50=0,Y50=""),"",IF($R50="Mulched (left on surface)",IFERROR(_xlfn.UNIQUE(_xlfn._xlws.FILTER(Prod.Out!$H:$H,Prod.Out!$B:$B=Y50)),""),IF($R50="Incorporated",IFERROR(_xlfn.UNIQUE(_xlfn._xlws.FILTER(Prod.Out!$I:$I,Prod.Out!$B:$B=Y50)),""),IF($R50="Retained (unknown if mulched/incorp.)",IFERROR(_xlfn.UNIQUE(_xlfn._xlws.FILTER(Prod.Out!$J:$J,Prod.Out!$B:$B=Y50)),""),""))))</f>
        <v/>
      </c>
      <c r="AD50" s="4" t="str" cm="1">
        <f t="array" ref="AD50">IF(OR(Z50=0,Z50=""),"",IF($R50="Mulched (left on surface)",IFERROR(_xlfn.UNIQUE(_xlfn._xlws.FILTER(Prod.Out!$H:$H,Prod.Out!$B:$B=Z50)),""),IF($R50="Incorporated",IFERROR(_xlfn.UNIQUE(_xlfn._xlws.FILTER(Prod.Out!$I:$I,Prod.Out!$B:$B=Z50)),""),IF($R50="Retained (unknown if mulched/incorp.)",IFERROR(_xlfn.UNIQUE(_xlfn._xlws.FILTER(Prod.Out!$J:$J,Prod.Out!$B:$B=Z50)),""),""))))</f>
        <v/>
      </c>
    </row>
    <row r="51" spans="19:30" x14ac:dyDescent="0.35">
      <c r="S51" s="4" t="str" cm="1">
        <f t="array" ref="S51">IF(OR(Q51="",Q51=0),"",IFERROR(IF(V51="No",_xlfn._xlws.FILTER(MT.Out!A:A,MT.Out!D:D=Q51),IF(V51="Yes",_xlfn._xlws.FILTER(Int.Out!O:O,Int.Out!B:B=Q51),"")),""))</f>
        <v/>
      </c>
      <c r="T51" s="4" t="str" cm="1">
        <f t="array" ref="T51">IF(OR(Q51="",Q51=0),"",IFERROR(IF(V51="No",_xlfn._xlws.FILTER(MT.Out!B:B,MT.Out!D:D=Q51),IF(V51="Yes",_xlfn._xlws.FILTER(Int.Out!P:P,Int.Out!B:B=Q51),"")),""))</f>
        <v/>
      </c>
      <c r="U51" s="4" t="str" cm="1">
        <f t="array" ref="U51">IF(OR($Q51="",$Q51=0),"",IFERROR(IF($V51="No",_xlfn._xlws.FILTER(MT.Out!C:C,MT.Out!$D:$D=$Q51),IF($V51="Yes",_xlfn._xlws.FILTER(Int.Out!Q:Q,Int.Out!$B:$B=$Q51),"")),""))</f>
        <v/>
      </c>
      <c r="V51" s="4" t="str">
        <f>IF(Q51&lt;&gt;"",IFERROR(IF(MATCH(Q51,_xlfn.ANCHORARRAY(Intercrop!AS$1),0)&gt;0,"Yes","No"),"No"),"")</f>
        <v/>
      </c>
      <c r="W51" s="4" t="str" cm="1">
        <f t="array" ref="W51">IF(Q51="Natural or Bare Fallow","",IF(V51="","",IF(V51="No",_xlfn._xlws.FILTER(MT.Out!E:E,MT.Out!D:D=Q51),IF(V51="Yes",_xlfn._xlws.FILTER(Int.Out!S:V,Int.Out!B:B=Q51)))))</f>
        <v/>
      </c>
      <c r="AA51" s="4" t="str" cm="1">
        <f t="array" ref="AA51">IF(OR(W51=0,W51=""),"",IF($R51="Mulched (left on surface)",IFERROR(_xlfn.UNIQUE(_xlfn._xlws.FILTER(Prod.Out!$H:$H,Prod.Out!$B:$B=W51)),""),IF($R51="Incorporated",IFERROR(_xlfn.UNIQUE(_xlfn._xlws.FILTER(Prod.Out!$I:$I,Prod.Out!$B:$B=W51)),""),IF($R51="Retained (unknown if mulched/incorp.)",IFERROR(_xlfn.UNIQUE(_xlfn._xlws.FILTER(Prod.Out!$J:$J,Prod.Out!$B:$B=W51)),""),""))))</f>
        <v/>
      </c>
      <c r="AB51" s="4" t="str" cm="1">
        <f t="array" ref="AB51">IF(OR(X51=0,X51=""),"",IF($R51="Mulched (left on surface)",IFERROR(_xlfn.UNIQUE(_xlfn._xlws.FILTER(Prod.Out!$H:$H,Prod.Out!$B:$B=X51)),""),IF($R51="Incorporated",IFERROR(_xlfn.UNIQUE(_xlfn._xlws.FILTER(Prod.Out!$I:$I,Prod.Out!$B:$B=X51)),""),IF($R51="Retained (unknown if mulched/incorp.)",IFERROR(_xlfn.UNIQUE(_xlfn._xlws.FILTER(Prod.Out!$J:$J,Prod.Out!$B:$B=X51)),""),""))))</f>
        <v/>
      </c>
      <c r="AC51" s="4" t="str" cm="1">
        <f t="array" ref="AC51">IF(OR(Y51=0,Y51=""),"",IF($R51="Mulched (left on surface)",IFERROR(_xlfn.UNIQUE(_xlfn._xlws.FILTER(Prod.Out!$H:$H,Prod.Out!$B:$B=Y51)),""),IF($R51="Incorporated",IFERROR(_xlfn.UNIQUE(_xlfn._xlws.FILTER(Prod.Out!$I:$I,Prod.Out!$B:$B=Y51)),""),IF($R51="Retained (unknown if mulched/incorp.)",IFERROR(_xlfn.UNIQUE(_xlfn._xlws.FILTER(Prod.Out!$J:$J,Prod.Out!$B:$B=Y51)),""),""))))</f>
        <v/>
      </c>
      <c r="AD51" s="4" t="str" cm="1">
        <f t="array" ref="AD51">IF(OR(Z51=0,Z51=""),"",IF($R51="Mulched (left on surface)",IFERROR(_xlfn.UNIQUE(_xlfn._xlws.FILTER(Prod.Out!$H:$H,Prod.Out!$B:$B=Z51)),""),IF($R51="Incorporated",IFERROR(_xlfn.UNIQUE(_xlfn._xlws.FILTER(Prod.Out!$I:$I,Prod.Out!$B:$B=Z51)),""),IF($R51="Retained (unknown if mulched/incorp.)",IFERROR(_xlfn.UNIQUE(_xlfn._xlws.FILTER(Prod.Out!$J:$J,Prod.Out!$B:$B=Z51)),""),""))))</f>
        <v/>
      </c>
    </row>
    <row r="52" spans="19:30" x14ac:dyDescent="0.35">
      <c r="S52" s="4" t="str" cm="1">
        <f t="array" ref="S52">IF(OR(Q52="",Q52=0),"",IFERROR(IF(V52="No",_xlfn._xlws.FILTER(MT.Out!A:A,MT.Out!D:D=Q52),IF(V52="Yes",_xlfn._xlws.FILTER(Int.Out!O:O,Int.Out!B:B=Q52),"")),""))</f>
        <v/>
      </c>
      <c r="T52" s="4" t="str" cm="1">
        <f t="array" ref="T52">IF(OR(Q52="",Q52=0),"",IFERROR(IF(V52="No",_xlfn._xlws.FILTER(MT.Out!B:B,MT.Out!D:D=Q52),IF(V52="Yes",_xlfn._xlws.FILTER(Int.Out!P:P,Int.Out!B:B=Q52),"")),""))</f>
        <v/>
      </c>
      <c r="U52" s="4" t="str" cm="1">
        <f t="array" ref="U52">IF(OR($Q52="",$Q52=0),"",IFERROR(IF($V52="No",_xlfn._xlws.FILTER(MT.Out!C:C,MT.Out!$D:$D=$Q52),IF($V52="Yes",_xlfn._xlws.FILTER(Int.Out!Q:Q,Int.Out!$B:$B=$Q52),"")),""))</f>
        <v/>
      </c>
      <c r="V52" s="4" t="str">
        <f>IF(Q52&lt;&gt;"",IFERROR(IF(MATCH(Q52,_xlfn.ANCHORARRAY(Intercrop!AS$1),0)&gt;0,"Yes","No"),"No"),"")</f>
        <v/>
      </c>
      <c r="W52" s="4" t="str" cm="1">
        <f t="array" ref="W52">IF(Q52="Natural or Bare Fallow","",IF(V52="","",IF(V52="No",_xlfn._xlws.FILTER(MT.Out!E:E,MT.Out!D:D=Q52),IF(V52="Yes",_xlfn._xlws.FILTER(Int.Out!S:V,Int.Out!B:B=Q52)))))</f>
        <v/>
      </c>
      <c r="AA52" s="4" t="str" cm="1">
        <f t="array" ref="AA52">IF(OR(W52=0,W52=""),"",IF($R52="Mulched (left on surface)",IFERROR(_xlfn.UNIQUE(_xlfn._xlws.FILTER(Prod.Out!$H:$H,Prod.Out!$B:$B=W52)),""),IF($R52="Incorporated",IFERROR(_xlfn.UNIQUE(_xlfn._xlws.FILTER(Prod.Out!$I:$I,Prod.Out!$B:$B=W52)),""),IF($R52="Retained (unknown if mulched/incorp.)",IFERROR(_xlfn.UNIQUE(_xlfn._xlws.FILTER(Prod.Out!$J:$J,Prod.Out!$B:$B=W52)),""),""))))</f>
        <v/>
      </c>
      <c r="AB52" s="4" t="str" cm="1">
        <f t="array" ref="AB52">IF(OR(X52=0,X52=""),"",IF($R52="Mulched (left on surface)",IFERROR(_xlfn.UNIQUE(_xlfn._xlws.FILTER(Prod.Out!$H:$H,Prod.Out!$B:$B=X52)),""),IF($R52="Incorporated",IFERROR(_xlfn.UNIQUE(_xlfn._xlws.FILTER(Prod.Out!$I:$I,Prod.Out!$B:$B=X52)),""),IF($R52="Retained (unknown if mulched/incorp.)",IFERROR(_xlfn.UNIQUE(_xlfn._xlws.FILTER(Prod.Out!$J:$J,Prod.Out!$B:$B=X52)),""),""))))</f>
        <v/>
      </c>
      <c r="AC52" s="4" t="str" cm="1">
        <f t="array" ref="AC52">IF(OR(Y52=0,Y52=""),"",IF($R52="Mulched (left on surface)",IFERROR(_xlfn.UNIQUE(_xlfn._xlws.FILTER(Prod.Out!$H:$H,Prod.Out!$B:$B=Y52)),""),IF($R52="Incorporated",IFERROR(_xlfn.UNIQUE(_xlfn._xlws.FILTER(Prod.Out!$I:$I,Prod.Out!$B:$B=Y52)),""),IF($R52="Retained (unknown if mulched/incorp.)",IFERROR(_xlfn.UNIQUE(_xlfn._xlws.FILTER(Prod.Out!$J:$J,Prod.Out!$B:$B=Y52)),""),""))))</f>
        <v/>
      </c>
      <c r="AD52" s="4" t="str" cm="1">
        <f t="array" ref="AD52">IF(OR(Z52=0,Z52=""),"",IF($R52="Mulched (left on surface)",IFERROR(_xlfn.UNIQUE(_xlfn._xlws.FILTER(Prod.Out!$H:$H,Prod.Out!$B:$B=Z52)),""),IF($R52="Incorporated",IFERROR(_xlfn.UNIQUE(_xlfn._xlws.FILTER(Prod.Out!$I:$I,Prod.Out!$B:$B=Z52)),""),IF($R52="Retained (unknown if mulched/incorp.)",IFERROR(_xlfn.UNIQUE(_xlfn._xlws.FILTER(Prod.Out!$J:$J,Prod.Out!$B:$B=Z52)),""),""))))</f>
        <v/>
      </c>
    </row>
    <row r="53" spans="19:30" x14ac:dyDescent="0.35">
      <c r="S53" s="4" t="str" cm="1">
        <f t="array" ref="S53">IF(OR(Q53="",Q53=0),"",IFERROR(IF(V53="No",_xlfn._xlws.FILTER(MT.Out!A:A,MT.Out!D:D=Q53),IF(V53="Yes",_xlfn._xlws.FILTER(Int.Out!O:O,Int.Out!B:B=Q53),"")),""))</f>
        <v/>
      </c>
      <c r="T53" s="4" t="str" cm="1">
        <f t="array" ref="T53">IF(OR(Q53="",Q53=0),"",IFERROR(IF(V53="No",_xlfn._xlws.FILTER(MT.Out!B:B,MT.Out!D:D=Q53),IF(V53="Yes",_xlfn._xlws.FILTER(Int.Out!P:P,Int.Out!B:B=Q53),"")),""))</f>
        <v/>
      </c>
      <c r="U53" s="4" t="str" cm="1">
        <f t="array" ref="U53">IF(OR($Q53="",$Q53=0),"",IFERROR(IF($V53="No",_xlfn._xlws.FILTER(MT.Out!C:C,MT.Out!$D:$D=$Q53),IF($V53="Yes",_xlfn._xlws.FILTER(Int.Out!Q:Q,Int.Out!$B:$B=$Q53),"")),""))</f>
        <v/>
      </c>
      <c r="V53" s="4" t="str">
        <f>IF(Q53&lt;&gt;"",IFERROR(IF(MATCH(Q53,_xlfn.ANCHORARRAY(Intercrop!AS$1),0)&gt;0,"Yes","No"),"No"),"")</f>
        <v/>
      </c>
      <c r="W53" s="4" t="str" cm="1">
        <f t="array" ref="W53">IF(Q53="Natural or Bare Fallow","",IF(V53="","",IF(V53="No",_xlfn._xlws.FILTER(MT.Out!E:E,MT.Out!D:D=Q53),IF(V53="Yes",_xlfn._xlws.FILTER(Int.Out!S:V,Int.Out!B:B=Q53)))))</f>
        <v/>
      </c>
      <c r="AA53" s="4" t="str" cm="1">
        <f t="array" ref="AA53">IF(OR(W53=0,W53=""),"",IF($R53="Mulched (left on surface)",IFERROR(_xlfn.UNIQUE(_xlfn._xlws.FILTER(Prod.Out!$H:$H,Prod.Out!$B:$B=W53)),""),IF($R53="Incorporated",IFERROR(_xlfn.UNIQUE(_xlfn._xlws.FILTER(Prod.Out!$I:$I,Prod.Out!$B:$B=W53)),""),IF($R53="Retained (unknown if mulched/incorp.)",IFERROR(_xlfn.UNIQUE(_xlfn._xlws.FILTER(Prod.Out!$J:$J,Prod.Out!$B:$B=W53)),""),""))))</f>
        <v/>
      </c>
      <c r="AB53" s="4" t="str" cm="1">
        <f t="array" ref="AB53">IF(OR(X53=0,X53=""),"",IF($R53="Mulched (left on surface)",IFERROR(_xlfn.UNIQUE(_xlfn._xlws.FILTER(Prod.Out!$H:$H,Prod.Out!$B:$B=X53)),""),IF($R53="Incorporated",IFERROR(_xlfn.UNIQUE(_xlfn._xlws.FILTER(Prod.Out!$I:$I,Prod.Out!$B:$B=X53)),""),IF($R53="Retained (unknown if mulched/incorp.)",IFERROR(_xlfn.UNIQUE(_xlfn._xlws.FILTER(Prod.Out!$J:$J,Prod.Out!$B:$B=X53)),""),""))))</f>
        <v/>
      </c>
      <c r="AC53" s="4" t="str" cm="1">
        <f t="array" ref="AC53">IF(OR(Y53=0,Y53=""),"",IF($R53="Mulched (left on surface)",IFERROR(_xlfn.UNIQUE(_xlfn._xlws.FILTER(Prod.Out!$H:$H,Prod.Out!$B:$B=Y53)),""),IF($R53="Incorporated",IFERROR(_xlfn.UNIQUE(_xlfn._xlws.FILTER(Prod.Out!$I:$I,Prod.Out!$B:$B=Y53)),""),IF($R53="Retained (unknown if mulched/incorp.)",IFERROR(_xlfn.UNIQUE(_xlfn._xlws.FILTER(Prod.Out!$J:$J,Prod.Out!$B:$B=Y53)),""),""))))</f>
        <v/>
      </c>
      <c r="AD53" s="4" t="str" cm="1">
        <f t="array" ref="AD53">IF(OR(Z53=0,Z53=""),"",IF($R53="Mulched (left on surface)",IFERROR(_xlfn.UNIQUE(_xlfn._xlws.FILTER(Prod.Out!$H:$H,Prod.Out!$B:$B=Z53)),""),IF($R53="Incorporated",IFERROR(_xlfn.UNIQUE(_xlfn._xlws.FILTER(Prod.Out!$I:$I,Prod.Out!$B:$B=Z53)),""),IF($R53="Retained (unknown if mulched/incorp.)",IFERROR(_xlfn.UNIQUE(_xlfn._xlws.FILTER(Prod.Out!$J:$J,Prod.Out!$B:$B=Z53)),""),""))))</f>
        <v/>
      </c>
    </row>
    <row r="54" spans="19:30" x14ac:dyDescent="0.35">
      <c r="S54" s="4" t="str" cm="1">
        <f t="array" ref="S54">IF(OR(Q54="",Q54=0),"",IFERROR(IF(V54="No",_xlfn._xlws.FILTER(MT.Out!A:A,MT.Out!D:D=Q54),IF(V54="Yes",_xlfn._xlws.FILTER(Int.Out!O:O,Int.Out!B:B=Q54),"")),""))</f>
        <v/>
      </c>
      <c r="T54" s="4" t="str" cm="1">
        <f t="array" ref="T54">IF(OR(Q54="",Q54=0),"",IFERROR(IF(V54="No",_xlfn._xlws.FILTER(MT.Out!B:B,MT.Out!D:D=Q54),IF(V54="Yes",_xlfn._xlws.FILTER(Int.Out!P:P,Int.Out!B:B=Q54),"")),""))</f>
        <v/>
      </c>
      <c r="U54" s="4" t="str" cm="1">
        <f t="array" ref="U54">IF(OR($Q54="",$Q54=0),"",IFERROR(IF($V54="No",_xlfn._xlws.FILTER(MT.Out!C:C,MT.Out!$D:$D=$Q54),IF($V54="Yes",_xlfn._xlws.FILTER(Int.Out!Q:Q,Int.Out!$B:$B=$Q54),"")),""))</f>
        <v/>
      </c>
      <c r="V54" s="4" t="str">
        <f>IF(Q54&lt;&gt;"",IFERROR(IF(MATCH(Q54,_xlfn.ANCHORARRAY(Intercrop!AS$1),0)&gt;0,"Yes","No"),"No"),"")</f>
        <v/>
      </c>
      <c r="W54" s="4" t="str" cm="1">
        <f t="array" ref="W54">IF(Q54="Natural or Bare Fallow","",IF(V54="","",IF(V54="No",_xlfn._xlws.FILTER(MT.Out!E:E,MT.Out!D:D=Q54),IF(V54="Yes",_xlfn._xlws.FILTER(Int.Out!S:V,Int.Out!B:B=Q54)))))</f>
        <v/>
      </c>
      <c r="AA54" s="4" t="str" cm="1">
        <f t="array" ref="AA54">IF(OR(W54=0,W54=""),"",IF($R54="Mulched (left on surface)",IFERROR(_xlfn.UNIQUE(_xlfn._xlws.FILTER(Prod.Out!$H:$H,Prod.Out!$B:$B=W54)),""),IF($R54="Incorporated",IFERROR(_xlfn.UNIQUE(_xlfn._xlws.FILTER(Prod.Out!$I:$I,Prod.Out!$B:$B=W54)),""),IF($R54="Retained (unknown if mulched/incorp.)",IFERROR(_xlfn.UNIQUE(_xlfn._xlws.FILTER(Prod.Out!$J:$J,Prod.Out!$B:$B=W54)),""),""))))</f>
        <v/>
      </c>
      <c r="AB54" s="4" t="str" cm="1">
        <f t="array" ref="AB54">IF(OR(X54=0,X54=""),"",IF($R54="Mulched (left on surface)",IFERROR(_xlfn.UNIQUE(_xlfn._xlws.FILTER(Prod.Out!$H:$H,Prod.Out!$B:$B=X54)),""),IF($R54="Incorporated",IFERROR(_xlfn.UNIQUE(_xlfn._xlws.FILTER(Prod.Out!$I:$I,Prod.Out!$B:$B=X54)),""),IF($R54="Retained (unknown if mulched/incorp.)",IFERROR(_xlfn.UNIQUE(_xlfn._xlws.FILTER(Prod.Out!$J:$J,Prod.Out!$B:$B=X54)),""),""))))</f>
        <v/>
      </c>
      <c r="AC54" s="4" t="str" cm="1">
        <f t="array" ref="AC54">IF(OR(Y54=0,Y54=""),"",IF($R54="Mulched (left on surface)",IFERROR(_xlfn.UNIQUE(_xlfn._xlws.FILTER(Prod.Out!$H:$H,Prod.Out!$B:$B=Y54)),""),IF($R54="Incorporated",IFERROR(_xlfn.UNIQUE(_xlfn._xlws.FILTER(Prod.Out!$I:$I,Prod.Out!$B:$B=Y54)),""),IF($R54="Retained (unknown if mulched/incorp.)",IFERROR(_xlfn.UNIQUE(_xlfn._xlws.FILTER(Prod.Out!$J:$J,Prod.Out!$B:$B=Y54)),""),""))))</f>
        <v/>
      </c>
      <c r="AD54" s="4" t="str" cm="1">
        <f t="array" ref="AD54">IF(OR(Z54=0,Z54=""),"",IF($R54="Mulched (left on surface)",IFERROR(_xlfn.UNIQUE(_xlfn._xlws.FILTER(Prod.Out!$H:$H,Prod.Out!$B:$B=Z54)),""),IF($R54="Incorporated",IFERROR(_xlfn.UNIQUE(_xlfn._xlws.FILTER(Prod.Out!$I:$I,Prod.Out!$B:$B=Z54)),""),IF($R54="Retained (unknown if mulched/incorp.)",IFERROR(_xlfn.UNIQUE(_xlfn._xlws.FILTER(Prod.Out!$J:$J,Prod.Out!$B:$B=Z54)),""),""))))</f>
        <v/>
      </c>
    </row>
    <row r="55" spans="19:30" x14ac:dyDescent="0.35">
      <c r="S55" s="4" t="str" cm="1">
        <f t="array" ref="S55">IF(OR(Q55="",Q55=0),"",IFERROR(IF(V55="No",_xlfn._xlws.FILTER(MT.Out!A:A,MT.Out!D:D=Q55),IF(V55="Yes",_xlfn._xlws.FILTER(Int.Out!O:O,Int.Out!B:B=Q55),"")),""))</f>
        <v/>
      </c>
      <c r="T55" s="4" t="str" cm="1">
        <f t="array" ref="T55">IF(OR(Q55="",Q55=0),"",IFERROR(IF(V55="No",_xlfn._xlws.FILTER(MT.Out!B:B,MT.Out!D:D=Q55),IF(V55="Yes",_xlfn._xlws.FILTER(Int.Out!P:P,Int.Out!B:B=Q55),"")),""))</f>
        <v/>
      </c>
      <c r="U55" s="4" t="str" cm="1">
        <f t="array" ref="U55">IF(OR($Q55="",$Q55=0),"",IFERROR(IF($V55="No",_xlfn._xlws.FILTER(MT.Out!C:C,MT.Out!$D:$D=$Q55),IF($V55="Yes",_xlfn._xlws.FILTER(Int.Out!Q:Q,Int.Out!$B:$B=$Q55),"")),""))</f>
        <v/>
      </c>
      <c r="V55" s="4" t="str">
        <f>IF(Q55&lt;&gt;"",IFERROR(IF(MATCH(Q55,_xlfn.ANCHORARRAY(Intercrop!AS$1),0)&gt;0,"Yes","No"),"No"),"")</f>
        <v/>
      </c>
      <c r="W55" s="4" t="str" cm="1">
        <f t="array" ref="W55">IF(Q55="Natural or Bare Fallow","",IF(V55="","",IF(V55="No",_xlfn._xlws.FILTER(MT.Out!E:E,MT.Out!D:D=Q55),IF(V55="Yes",_xlfn._xlws.FILTER(Int.Out!S:V,Int.Out!B:B=Q55)))))</f>
        <v/>
      </c>
      <c r="AA55" s="4" t="str" cm="1">
        <f t="array" ref="AA55">IF(OR(W55=0,W55=""),"",IF($R55="Mulched (left on surface)",IFERROR(_xlfn.UNIQUE(_xlfn._xlws.FILTER(Prod.Out!$H:$H,Prod.Out!$B:$B=W55)),""),IF($R55="Incorporated",IFERROR(_xlfn.UNIQUE(_xlfn._xlws.FILTER(Prod.Out!$I:$I,Prod.Out!$B:$B=W55)),""),IF($R55="Retained (unknown if mulched/incorp.)",IFERROR(_xlfn.UNIQUE(_xlfn._xlws.FILTER(Prod.Out!$J:$J,Prod.Out!$B:$B=W55)),""),""))))</f>
        <v/>
      </c>
      <c r="AB55" s="4" t="str" cm="1">
        <f t="array" ref="AB55">IF(OR(X55=0,X55=""),"",IF($R55="Mulched (left on surface)",IFERROR(_xlfn.UNIQUE(_xlfn._xlws.FILTER(Prod.Out!$H:$H,Prod.Out!$B:$B=X55)),""),IF($R55="Incorporated",IFERROR(_xlfn.UNIQUE(_xlfn._xlws.FILTER(Prod.Out!$I:$I,Prod.Out!$B:$B=X55)),""),IF($R55="Retained (unknown if mulched/incorp.)",IFERROR(_xlfn.UNIQUE(_xlfn._xlws.FILTER(Prod.Out!$J:$J,Prod.Out!$B:$B=X55)),""),""))))</f>
        <v/>
      </c>
      <c r="AC55" s="4" t="str" cm="1">
        <f t="array" ref="AC55">IF(OR(Y55=0,Y55=""),"",IF($R55="Mulched (left on surface)",IFERROR(_xlfn.UNIQUE(_xlfn._xlws.FILTER(Prod.Out!$H:$H,Prod.Out!$B:$B=Y55)),""),IF($R55="Incorporated",IFERROR(_xlfn.UNIQUE(_xlfn._xlws.FILTER(Prod.Out!$I:$I,Prod.Out!$B:$B=Y55)),""),IF($R55="Retained (unknown if mulched/incorp.)",IFERROR(_xlfn.UNIQUE(_xlfn._xlws.FILTER(Prod.Out!$J:$J,Prod.Out!$B:$B=Y55)),""),""))))</f>
        <v/>
      </c>
      <c r="AD55" s="4" t="str" cm="1">
        <f t="array" ref="AD55">IF(OR(Z55=0,Z55=""),"",IF($R55="Mulched (left on surface)",IFERROR(_xlfn.UNIQUE(_xlfn._xlws.FILTER(Prod.Out!$H:$H,Prod.Out!$B:$B=Z55)),""),IF($R55="Incorporated",IFERROR(_xlfn.UNIQUE(_xlfn._xlws.FILTER(Prod.Out!$I:$I,Prod.Out!$B:$B=Z55)),""),IF($R55="Retained (unknown if mulched/incorp.)",IFERROR(_xlfn.UNIQUE(_xlfn._xlws.FILTER(Prod.Out!$J:$J,Prod.Out!$B:$B=Z55)),""),""))))</f>
        <v/>
      </c>
    </row>
    <row r="56" spans="19:30" x14ac:dyDescent="0.35">
      <c r="S56" s="4" t="str" cm="1">
        <f t="array" ref="S56">IF(OR(Q56="",Q56=0),"",IFERROR(IF(V56="No",_xlfn._xlws.FILTER(MT.Out!A:A,MT.Out!D:D=Q56),IF(V56="Yes",_xlfn._xlws.FILTER(Int.Out!O:O,Int.Out!B:B=Q56),"")),""))</f>
        <v/>
      </c>
      <c r="T56" s="4" t="str" cm="1">
        <f t="array" ref="T56">IF(OR(Q56="",Q56=0),"",IFERROR(IF(V56="No",_xlfn._xlws.FILTER(MT.Out!B:B,MT.Out!D:D=Q56),IF(V56="Yes",_xlfn._xlws.FILTER(Int.Out!P:P,Int.Out!B:B=Q56),"")),""))</f>
        <v/>
      </c>
      <c r="U56" s="4" t="str" cm="1">
        <f t="array" ref="U56">IF(OR($Q56="",$Q56=0),"",IFERROR(IF($V56="No",_xlfn._xlws.FILTER(MT.Out!C:C,MT.Out!$D:$D=$Q56),IF($V56="Yes",_xlfn._xlws.FILTER(Int.Out!Q:Q,Int.Out!$B:$B=$Q56),"")),""))</f>
        <v/>
      </c>
      <c r="V56" s="4" t="str">
        <f>IF(Q56&lt;&gt;"",IFERROR(IF(MATCH(Q56,_xlfn.ANCHORARRAY(Intercrop!AS$1),0)&gt;0,"Yes","No"),"No"),"")</f>
        <v/>
      </c>
      <c r="W56" s="4" t="str" cm="1">
        <f t="array" ref="W56">IF(Q56="Natural or Bare Fallow","",IF(V56="","",IF(V56="No",_xlfn._xlws.FILTER(MT.Out!E:E,MT.Out!D:D=Q56),IF(V56="Yes",_xlfn._xlws.FILTER(Int.Out!S:V,Int.Out!B:B=Q56)))))</f>
        <v/>
      </c>
      <c r="AA56" s="4" t="str" cm="1">
        <f t="array" ref="AA56">IF(OR(W56=0,W56=""),"",IF($R56="Mulched (left on surface)",IFERROR(_xlfn.UNIQUE(_xlfn._xlws.FILTER(Prod.Out!$H:$H,Prod.Out!$B:$B=W56)),""),IF($R56="Incorporated",IFERROR(_xlfn.UNIQUE(_xlfn._xlws.FILTER(Prod.Out!$I:$I,Prod.Out!$B:$B=W56)),""),IF($R56="Retained (unknown if mulched/incorp.)",IFERROR(_xlfn.UNIQUE(_xlfn._xlws.FILTER(Prod.Out!$J:$J,Prod.Out!$B:$B=W56)),""),""))))</f>
        <v/>
      </c>
      <c r="AB56" s="4" t="str" cm="1">
        <f t="array" ref="AB56">IF(OR(X56=0,X56=""),"",IF($R56="Mulched (left on surface)",IFERROR(_xlfn.UNIQUE(_xlfn._xlws.FILTER(Prod.Out!$H:$H,Prod.Out!$B:$B=X56)),""),IF($R56="Incorporated",IFERROR(_xlfn.UNIQUE(_xlfn._xlws.FILTER(Prod.Out!$I:$I,Prod.Out!$B:$B=X56)),""),IF($R56="Retained (unknown if mulched/incorp.)",IFERROR(_xlfn.UNIQUE(_xlfn._xlws.FILTER(Prod.Out!$J:$J,Prod.Out!$B:$B=X56)),""),""))))</f>
        <v/>
      </c>
      <c r="AC56" s="4" t="str" cm="1">
        <f t="array" ref="AC56">IF(OR(Y56=0,Y56=""),"",IF($R56="Mulched (left on surface)",IFERROR(_xlfn.UNIQUE(_xlfn._xlws.FILTER(Prod.Out!$H:$H,Prod.Out!$B:$B=Y56)),""),IF($R56="Incorporated",IFERROR(_xlfn.UNIQUE(_xlfn._xlws.FILTER(Prod.Out!$I:$I,Prod.Out!$B:$B=Y56)),""),IF($R56="Retained (unknown if mulched/incorp.)",IFERROR(_xlfn.UNIQUE(_xlfn._xlws.FILTER(Prod.Out!$J:$J,Prod.Out!$B:$B=Y56)),""),""))))</f>
        <v/>
      </c>
      <c r="AD56" s="4" t="str" cm="1">
        <f t="array" ref="AD56">IF(OR(Z56=0,Z56=""),"",IF($R56="Mulched (left on surface)",IFERROR(_xlfn.UNIQUE(_xlfn._xlws.FILTER(Prod.Out!$H:$H,Prod.Out!$B:$B=Z56)),""),IF($R56="Incorporated",IFERROR(_xlfn.UNIQUE(_xlfn._xlws.FILTER(Prod.Out!$I:$I,Prod.Out!$B:$B=Z56)),""),IF($R56="Retained (unknown if mulched/incorp.)",IFERROR(_xlfn.UNIQUE(_xlfn._xlws.FILTER(Prod.Out!$J:$J,Prod.Out!$B:$B=Z56)),""),""))))</f>
        <v/>
      </c>
    </row>
    <row r="57" spans="19:30" x14ac:dyDescent="0.35">
      <c r="S57" s="4" t="str" cm="1">
        <f t="array" ref="S57">IF(OR(Q57="",Q57=0),"",IFERROR(IF(V57="No",_xlfn._xlws.FILTER(MT.Out!A:A,MT.Out!D:D=Q57),IF(V57="Yes",_xlfn._xlws.FILTER(Int.Out!O:O,Int.Out!B:B=Q57),"")),""))</f>
        <v/>
      </c>
      <c r="T57" s="4" t="str" cm="1">
        <f t="array" ref="T57">IF(OR(Q57="",Q57=0),"",IFERROR(IF(V57="No",_xlfn._xlws.FILTER(MT.Out!B:B,MT.Out!D:D=Q57),IF(V57="Yes",_xlfn._xlws.FILTER(Int.Out!P:P,Int.Out!B:B=Q57),"")),""))</f>
        <v/>
      </c>
      <c r="U57" s="4" t="str" cm="1">
        <f t="array" ref="U57">IF(OR($Q57="",$Q57=0),"",IFERROR(IF($V57="No",_xlfn._xlws.FILTER(MT.Out!C:C,MT.Out!$D:$D=$Q57),IF($V57="Yes",_xlfn._xlws.FILTER(Int.Out!Q:Q,Int.Out!$B:$B=$Q57),"")),""))</f>
        <v/>
      </c>
      <c r="V57" s="4" t="str">
        <f>IF(Q57&lt;&gt;"",IFERROR(IF(MATCH(Q57,_xlfn.ANCHORARRAY(Intercrop!AS$1),0)&gt;0,"Yes","No"),"No"),"")</f>
        <v/>
      </c>
      <c r="W57" s="4" t="str" cm="1">
        <f t="array" ref="W57">IF(Q57="Natural or Bare Fallow","",IF(V57="","",IF(V57="No",_xlfn._xlws.FILTER(MT.Out!E:E,MT.Out!D:D=Q57),IF(V57="Yes",_xlfn._xlws.FILTER(Int.Out!S:V,Int.Out!B:B=Q57)))))</f>
        <v/>
      </c>
      <c r="AA57" s="4" t="str" cm="1">
        <f t="array" ref="AA57">IF(OR(W57=0,W57=""),"",IF($R57="Mulched (left on surface)",IFERROR(_xlfn.UNIQUE(_xlfn._xlws.FILTER(Prod.Out!$H:$H,Prod.Out!$B:$B=W57)),""),IF($R57="Incorporated",IFERROR(_xlfn.UNIQUE(_xlfn._xlws.FILTER(Prod.Out!$I:$I,Prod.Out!$B:$B=W57)),""),IF($R57="Retained (unknown if mulched/incorp.)",IFERROR(_xlfn.UNIQUE(_xlfn._xlws.FILTER(Prod.Out!$J:$J,Prod.Out!$B:$B=W57)),""),""))))</f>
        <v/>
      </c>
      <c r="AB57" s="4" t="str" cm="1">
        <f t="array" ref="AB57">IF(OR(X57=0,X57=""),"",IF($R57="Mulched (left on surface)",IFERROR(_xlfn.UNIQUE(_xlfn._xlws.FILTER(Prod.Out!$H:$H,Prod.Out!$B:$B=X57)),""),IF($R57="Incorporated",IFERROR(_xlfn.UNIQUE(_xlfn._xlws.FILTER(Prod.Out!$I:$I,Prod.Out!$B:$B=X57)),""),IF($R57="Retained (unknown if mulched/incorp.)",IFERROR(_xlfn.UNIQUE(_xlfn._xlws.FILTER(Prod.Out!$J:$J,Prod.Out!$B:$B=X57)),""),""))))</f>
        <v/>
      </c>
      <c r="AC57" s="4" t="str" cm="1">
        <f t="array" ref="AC57">IF(OR(Y57=0,Y57=""),"",IF($R57="Mulched (left on surface)",IFERROR(_xlfn.UNIQUE(_xlfn._xlws.FILTER(Prod.Out!$H:$H,Prod.Out!$B:$B=Y57)),""),IF($R57="Incorporated",IFERROR(_xlfn.UNIQUE(_xlfn._xlws.FILTER(Prod.Out!$I:$I,Prod.Out!$B:$B=Y57)),""),IF($R57="Retained (unknown if mulched/incorp.)",IFERROR(_xlfn.UNIQUE(_xlfn._xlws.FILTER(Prod.Out!$J:$J,Prod.Out!$B:$B=Y57)),""),""))))</f>
        <v/>
      </c>
      <c r="AD57" s="4" t="str" cm="1">
        <f t="array" ref="AD57">IF(OR(Z57=0,Z57=""),"",IF($R57="Mulched (left on surface)",IFERROR(_xlfn.UNIQUE(_xlfn._xlws.FILTER(Prod.Out!$H:$H,Prod.Out!$B:$B=Z57)),""),IF($R57="Incorporated",IFERROR(_xlfn.UNIQUE(_xlfn._xlws.FILTER(Prod.Out!$I:$I,Prod.Out!$B:$B=Z57)),""),IF($R57="Retained (unknown if mulched/incorp.)",IFERROR(_xlfn.UNIQUE(_xlfn._xlws.FILTER(Prod.Out!$J:$J,Prod.Out!$B:$B=Z57)),""),""))))</f>
        <v/>
      </c>
    </row>
    <row r="58" spans="19:30" x14ac:dyDescent="0.35">
      <c r="S58" s="4" t="str" cm="1">
        <f t="array" ref="S58">IF(OR(Q58="",Q58=0),"",IFERROR(IF(V58="No",_xlfn._xlws.FILTER(MT.Out!A:A,MT.Out!D:D=Q58),IF(V58="Yes",_xlfn._xlws.FILTER(Int.Out!O:O,Int.Out!B:B=Q58),"")),""))</f>
        <v/>
      </c>
      <c r="T58" s="4" t="str" cm="1">
        <f t="array" ref="T58">IF(OR(Q58="",Q58=0),"",IFERROR(IF(V58="No",_xlfn._xlws.FILTER(MT.Out!B:B,MT.Out!D:D=Q58),IF(V58="Yes",_xlfn._xlws.FILTER(Int.Out!P:P,Int.Out!B:B=Q58),"")),""))</f>
        <v/>
      </c>
      <c r="U58" s="4" t="str" cm="1">
        <f t="array" ref="U58">IF(OR($Q58="",$Q58=0),"",IFERROR(IF($V58="No",_xlfn._xlws.FILTER(MT.Out!C:C,MT.Out!$D:$D=$Q58),IF($V58="Yes",_xlfn._xlws.FILTER(Int.Out!Q:Q,Int.Out!$B:$B=$Q58),"")),""))</f>
        <v/>
      </c>
      <c r="V58" s="4" t="str">
        <f>IF(Q58&lt;&gt;"",IFERROR(IF(MATCH(Q58,_xlfn.ANCHORARRAY(Intercrop!AS$1),0)&gt;0,"Yes","No"),"No"),"")</f>
        <v/>
      </c>
      <c r="W58" s="4" t="str" cm="1">
        <f t="array" ref="W58">IF(Q58="Natural or Bare Fallow","",IF(V58="","",IF(V58="No",_xlfn._xlws.FILTER(MT.Out!E:E,MT.Out!D:D=Q58),IF(V58="Yes",_xlfn._xlws.FILTER(Int.Out!S:V,Int.Out!B:B=Q58)))))</f>
        <v/>
      </c>
      <c r="AA58" s="4" t="str" cm="1">
        <f t="array" ref="AA58">IF(OR(W58=0,W58=""),"",IF($R58="Mulched (left on surface)",IFERROR(_xlfn.UNIQUE(_xlfn._xlws.FILTER(Prod.Out!$H:$H,Prod.Out!$B:$B=W58)),""),IF($R58="Incorporated",IFERROR(_xlfn.UNIQUE(_xlfn._xlws.FILTER(Prod.Out!$I:$I,Prod.Out!$B:$B=W58)),""),IF($R58="Retained (unknown if mulched/incorp.)",IFERROR(_xlfn.UNIQUE(_xlfn._xlws.FILTER(Prod.Out!$J:$J,Prod.Out!$B:$B=W58)),""),""))))</f>
        <v/>
      </c>
      <c r="AB58" s="4" t="str" cm="1">
        <f t="array" ref="AB58">IF(OR(X58=0,X58=""),"",IF($R58="Mulched (left on surface)",IFERROR(_xlfn.UNIQUE(_xlfn._xlws.FILTER(Prod.Out!$H:$H,Prod.Out!$B:$B=X58)),""),IF($R58="Incorporated",IFERROR(_xlfn.UNIQUE(_xlfn._xlws.FILTER(Prod.Out!$I:$I,Prod.Out!$B:$B=X58)),""),IF($R58="Retained (unknown if mulched/incorp.)",IFERROR(_xlfn.UNIQUE(_xlfn._xlws.FILTER(Prod.Out!$J:$J,Prod.Out!$B:$B=X58)),""),""))))</f>
        <v/>
      </c>
      <c r="AC58" s="4" t="str" cm="1">
        <f t="array" ref="AC58">IF(OR(Y58=0,Y58=""),"",IF($R58="Mulched (left on surface)",IFERROR(_xlfn.UNIQUE(_xlfn._xlws.FILTER(Prod.Out!$H:$H,Prod.Out!$B:$B=Y58)),""),IF($R58="Incorporated",IFERROR(_xlfn.UNIQUE(_xlfn._xlws.FILTER(Prod.Out!$I:$I,Prod.Out!$B:$B=Y58)),""),IF($R58="Retained (unknown if mulched/incorp.)",IFERROR(_xlfn.UNIQUE(_xlfn._xlws.FILTER(Prod.Out!$J:$J,Prod.Out!$B:$B=Y58)),""),""))))</f>
        <v/>
      </c>
      <c r="AD58" s="4" t="str" cm="1">
        <f t="array" ref="AD58">IF(OR(Z58=0,Z58=""),"",IF($R58="Mulched (left on surface)",IFERROR(_xlfn.UNIQUE(_xlfn._xlws.FILTER(Prod.Out!$H:$H,Prod.Out!$B:$B=Z58)),""),IF($R58="Incorporated",IFERROR(_xlfn.UNIQUE(_xlfn._xlws.FILTER(Prod.Out!$I:$I,Prod.Out!$B:$B=Z58)),""),IF($R58="Retained (unknown if mulched/incorp.)",IFERROR(_xlfn.UNIQUE(_xlfn._xlws.FILTER(Prod.Out!$J:$J,Prod.Out!$B:$B=Z58)),""),""))))</f>
        <v/>
      </c>
    </row>
    <row r="59" spans="19:30" x14ac:dyDescent="0.35">
      <c r="S59" s="4" t="str" cm="1">
        <f t="array" ref="S59">IF(OR(Q59="",Q59=0),"",IFERROR(IF(V59="No",_xlfn._xlws.FILTER(MT.Out!A:A,MT.Out!D:D=Q59),IF(V59="Yes",_xlfn._xlws.FILTER(Int.Out!O:O,Int.Out!B:B=Q59),"")),""))</f>
        <v/>
      </c>
      <c r="T59" s="4" t="str" cm="1">
        <f t="array" ref="T59">IF(OR(Q59="",Q59=0),"",IFERROR(IF(V59="No",_xlfn._xlws.FILTER(MT.Out!B:B,MT.Out!D:D=Q59),IF(V59="Yes",_xlfn._xlws.FILTER(Int.Out!P:P,Int.Out!B:B=Q59),"")),""))</f>
        <v/>
      </c>
      <c r="U59" s="4" t="str" cm="1">
        <f t="array" ref="U59">IF(OR($Q59="",$Q59=0),"",IFERROR(IF($V59="No",_xlfn._xlws.FILTER(MT.Out!C:C,MT.Out!$D:$D=$Q59),IF($V59="Yes",_xlfn._xlws.FILTER(Int.Out!Q:Q,Int.Out!$B:$B=$Q59),"")),""))</f>
        <v/>
      </c>
      <c r="V59" s="4" t="str">
        <f>IF(Q59&lt;&gt;"",IFERROR(IF(MATCH(Q59,_xlfn.ANCHORARRAY(Intercrop!AS$1),0)&gt;0,"Yes","No"),"No"),"")</f>
        <v/>
      </c>
      <c r="W59" s="4" t="str" cm="1">
        <f t="array" ref="W59">IF(Q59="Natural or Bare Fallow","",IF(V59="","",IF(V59="No",_xlfn._xlws.FILTER(MT.Out!E:E,MT.Out!D:D=Q59),IF(V59="Yes",_xlfn._xlws.FILTER(Int.Out!S:V,Int.Out!B:B=Q59)))))</f>
        <v/>
      </c>
      <c r="AA59" s="4" t="str" cm="1">
        <f t="array" ref="AA59">IF(OR(W59=0,W59=""),"",IF($R59="Mulched (left on surface)",IFERROR(_xlfn.UNIQUE(_xlfn._xlws.FILTER(Prod.Out!$H:$H,Prod.Out!$B:$B=W59)),""),IF($R59="Incorporated",IFERROR(_xlfn.UNIQUE(_xlfn._xlws.FILTER(Prod.Out!$I:$I,Prod.Out!$B:$B=W59)),""),IF($R59="Retained (unknown if mulched/incorp.)",IFERROR(_xlfn.UNIQUE(_xlfn._xlws.FILTER(Prod.Out!$J:$J,Prod.Out!$B:$B=W59)),""),""))))</f>
        <v/>
      </c>
      <c r="AB59" s="4" t="str" cm="1">
        <f t="array" ref="AB59">IF(OR(X59=0,X59=""),"",IF($R59="Mulched (left on surface)",IFERROR(_xlfn.UNIQUE(_xlfn._xlws.FILTER(Prod.Out!$H:$H,Prod.Out!$B:$B=X59)),""),IF($R59="Incorporated",IFERROR(_xlfn.UNIQUE(_xlfn._xlws.FILTER(Prod.Out!$I:$I,Prod.Out!$B:$B=X59)),""),IF($R59="Retained (unknown if mulched/incorp.)",IFERROR(_xlfn.UNIQUE(_xlfn._xlws.FILTER(Prod.Out!$J:$J,Prod.Out!$B:$B=X59)),""),""))))</f>
        <v/>
      </c>
      <c r="AC59" s="4" t="str" cm="1">
        <f t="array" ref="AC59">IF(OR(Y59=0,Y59=""),"",IF($R59="Mulched (left on surface)",IFERROR(_xlfn.UNIQUE(_xlfn._xlws.FILTER(Prod.Out!$H:$H,Prod.Out!$B:$B=Y59)),""),IF($R59="Incorporated",IFERROR(_xlfn.UNIQUE(_xlfn._xlws.FILTER(Prod.Out!$I:$I,Prod.Out!$B:$B=Y59)),""),IF($R59="Retained (unknown if mulched/incorp.)",IFERROR(_xlfn.UNIQUE(_xlfn._xlws.FILTER(Prod.Out!$J:$J,Prod.Out!$B:$B=Y59)),""),""))))</f>
        <v/>
      </c>
      <c r="AD59" s="4" t="str" cm="1">
        <f t="array" ref="AD59">IF(OR(Z59=0,Z59=""),"",IF($R59="Mulched (left on surface)",IFERROR(_xlfn.UNIQUE(_xlfn._xlws.FILTER(Prod.Out!$H:$H,Prod.Out!$B:$B=Z59)),""),IF($R59="Incorporated",IFERROR(_xlfn.UNIQUE(_xlfn._xlws.FILTER(Prod.Out!$I:$I,Prod.Out!$B:$B=Z59)),""),IF($R59="Retained (unknown if mulched/incorp.)",IFERROR(_xlfn.UNIQUE(_xlfn._xlws.FILTER(Prod.Out!$J:$J,Prod.Out!$B:$B=Z59)),""),""))))</f>
        <v/>
      </c>
    </row>
    <row r="60" spans="19:30" x14ac:dyDescent="0.35">
      <c r="S60" s="4" t="str" cm="1">
        <f t="array" ref="S60">IF(OR(Q60="",Q60=0),"",IFERROR(IF(V60="No",_xlfn._xlws.FILTER(MT.Out!A:A,MT.Out!D:D=Q60),IF(V60="Yes",_xlfn._xlws.FILTER(Int.Out!O:O,Int.Out!B:B=Q60),"")),""))</f>
        <v/>
      </c>
      <c r="T60" s="4" t="str" cm="1">
        <f t="array" ref="T60">IF(OR(Q60="",Q60=0),"",IFERROR(IF(V60="No",_xlfn._xlws.FILTER(MT.Out!B:B,MT.Out!D:D=Q60),IF(V60="Yes",_xlfn._xlws.FILTER(Int.Out!P:P,Int.Out!B:B=Q60),"")),""))</f>
        <v/>
      </c>
      <c r="U60" s="4" t="str" cm="1">
        <f t="array" ref="U60">IF(OR($Q60="",$Q60=0),"",IFERROR(IF($V60="No",_xlfn._xlws.FILTER(MT.Out!C:C,MT.Out!$D:$D=$Q60),IF($V60="Yes",_xlfn._xlws.FILTER(Int.Out!Q:Q,Int.Out!$B:$B=$Q60),"")),""))</f>
        <v/>
      </c>
      <c r="V60" s="4" t="str">
        <f>IF(Q60&lt;&gt;"",IFERROR(IF(MATCH(Q60,_xlfn.ANCHORARRAY(Intercrop!AS$1),0)&gt;0,"Yes","No"),"No"),"")</f>
        <v/>
      </c>
      <c r="W60" s="4" t="str" cm="1">
        <f t="array" ref="W60">IF(Q60="Natural or Bare Fallow","",IF(V60="","",IF(V60="No",_xlfn._xlws.FILTER(MT.Out!E:E,MT.Out!D:D=Q60),IF(V60="Yes",_xlfn._xlws.FILTER(Int.Out!S:V,Int.Out!B:B=Q60)))))</f>
        <v/>
      </c>
      <c r="AA60" s="4" t="str" cm="1">
        <f t="array" ref="AA60">IF(OR(W60=0,W60=""),"",IF($R60="Mulched (left on surface)",IFERROR(_xlfn.UNIQUE(_xlfn._xlws.FILTER(Prod.Out!$H:$H,Prod.Out!$B:$B=W60)),""),IF($R60="Incorporated",IFERROR(_xlfn.UNIQUE(_xlfn._xlws.FILTER(Prod.Out!$I:$I,Prod.Out!$B:$B=W60)),""),IF($R60="Retained (unknown if mulched/incorp.)",IFERROR(_xlfn.UNIQUE(_xlfn._xlws.FILTER(Prod.Out!$J:$J,Prod.Out!$B:$B=W60)),""),""))))</f>
        <v/>
      </c>
      <c r="AB60" s="4" t="str" cm="1">
        <f t="array" ref="AB60">IF(OR(X60=0,X60=""),"",IF($R60="Mulched (left on surface)",IFERROR(_xlfn.UNIQUE(_xlfn._xlws.FILTER(Prod.Out!$H:$H,Prod.Out!$B:$B=X60)),""),IF($R60="Incorporated",IFERROR(_xlfn.UNIQUE(_xlfn._xlws.FILTER(Prod.Out!$I:$I,Prod.Out!$B:$B=X60)),""),IF($R60="Retained (unknown if mulched/incorp.)",IFERROR(_xlfn.UNIQUE(_xlfn._xlws.FILTER(Prod.Out!$J:$J,Prod.Out!$B:$B=X60)),""),""))))</f>
        <v/>
      </c>
      <c r="AC60" s="4" t="str" cm="1">
        <f t="array" ref="AC60">IF(OR(Y60=0,Y60=""),"",IF($R60="Mulched (left on surface)",IFERROR(_xlfn.UNIQUE(_xlfn._xlws.FILTER(Prod.Out!$H:$H,Prod.Out!$B:$B=Y60)),""),IF($R60="Incorporated",IFERROR(_xlfn.UNIQUE(_xlfn._xlws.FILTER(Prod.Out!$I:$I,Prod.Out!$B:$B=Y60)),""),IF($R60="Retained (unknown if mulched/incorp.)",IFERROR(_xlfn.UNIQUE(_xlfn._xlws.FILTER(Prod.Out!$J:$J,Prod.Out!$B:$B=Y60)),""),""))))</f>
        <v/>
      </c>
      <c r="AD60" s="4" t="str" cm="1">
        <f t="array" ref="AD60">IF(OR(Z60=0,Z60=""),"",IF($R60="Mulched (left on surface)",IFERROR(_xlfn.UNIQUE(_xlfn._xlws.FILTER(Prod.Out!$H:$H,Prod.Out!$B:$B=Z60)),""),IF($R60="Incorporated",IFERROR(_xlfn.UNIQUE(_xlfn._xlws.FILTER(Prod.Out!$I:$I,Prod.Out!$B:$B=Z60)),""),IF($R60="Retained (unknown if mulched/incorp.)",IFERROR(_xlfn.UNIQUE(_xlfn._xlws.FILTER(Prod.Out!$J:$J,Prod.Out!$B:$B=Z60)),""),""))))</f>
        <v/>
      </c>
    </row>
    <row r="61" spans="19:30" x14ac:dyDescent="0.35">
      <c r="S61" s="4" t="str" cm="1">
        <f t="array" ref="S61">IF(OR(Q61="",Q61=0),"",IFERROR(IF(V61="No",_xlfn._xlws.FILTER(MT.Out!A:A,MT.Out!D:D=Q61),IF(V61="Yes",_xlfn._xlws.FILTER(Int.Out!O:O,Int.Out!B:B=Q61),"")),""))</f>
        <v/>
      </c>
      <c r="T61" s="4" t="str" cm="1">
        <f t="array" ref="T61">IF(OR(Q61="",Q61=0),"",IFERROR(IF(V61="No",_xlfn._xlws.FILTER(MT.Out!B:B,MT.Out!D:D=Q61),IF(V61="Yes",_xlfn._xlws.FILTER(Int.Out!P:P,Int.Out!B:B=Q61),"")),""))</f>
        <v/>
      </c>
      <c r="U61" s="4" t="str" cm="1">
        <f t="array" ref="U61">IF(OR($Q61="",$Q61=0),"",IFERROR(IF($V61="No",_xlfn._xlws.FILTER(MT.Out!C:C,MT.Out!$D:$D=$Q61),IF($V61="Yes",_xlfn._xlws.FILTER(Int.Out!Q:Q,Int.Out!$B:$B=$Q61),"")),""))</f>
        <v/>
      </c>
      <c r="V61" s="4" t="str">
        <f>IF(Q61&lt;&gt;"",IFERROR(IF(MATCH(Q61,_xlfn.ANCHORARRAY(Intercrop!AS$1),0)&gt;0,"Yes","No"),"No"),"")</f>
        <v/>
      </c>
      <c r="W61" s="4" t="str" cm="1">
        <f t="array" ref="W61">IF(Q61="Natural or Bare Fallow","",IF(V61="","",IF(V61="No",_xlfn._xlws.FILTER(MT.Out!E:E,MT.Out!D:D=Q61),IF(V61="Yes",_xlfn._xlws.FILTER(Int.Out!S:V,Int.Out!B:B=Q61)))))</f>
        <v/>
      </c>
      <c r="AA61" s="4" t="str" cm="1">
        <f t="array" ref="AA61">IF(OR(W61=0,W61=""),"",IF($R61="Mulched (left on surface)",IFERROR(_xlfn.UNIQUE(_xlfn._xlws.FILTER(Prod.Out!$H:$H,Prod.Out!$B:$B=W61)),""),IF($R61="Incorporated",IFERROR(_xlfn.UNIQUE(_xlfn._xlws.FILTER(Prod.Out!$I:$I,Prod.Out!$B:$B=W61)),""),IF($R61="Retained (unknown if mulched/incorp.)",IFERROR(_xlfn.UNIQUE(_xlfn._xlws.FILTER(Prod.Out!$J:$J,Prod.Out!$B:$B=W61)),""),""))))</f>
        <v/>
      </c>
      <c r="AB61" s="4" t="str" cm="1">
        <f t="array" ref="AB61">IF(OR(X61=0,X61=""),"",IF($R61="Mulched (left on surface)",IFERROR(_xlfn.UNIQUE(_xlfn._xlws.FILTER(Prod.Out!$H:$H,Prod.Out!$B:$B=X61)),""),IF($R61="Incorporated",IFERROR(_xlfn.UNIQUE(_xlfn._xlws.FILTER(Prod.Out!$I:$I,Prod.Out!$B:$B=X61)),""),IF($R61="Retained (unknown if mulched/incorp.)",IFERROR(_xlfn.UNIQUE(_xlfn._xlws.FILTER(Prod.Out!$J:$J,Prod.Out!$B:$B=X61)),""),""))))</f>
        <v/>
      </c>
      <c r="AC61" s="4" t="str" cm="1">
        <f t="array" ref="AC61">IF(OR(Y61=0,Y61=""),"",IF($R61="Mulched (left on surface)",IFERROR(_xlfn.UNIQUE(_xlfn._xlws.FILTER(Prod.Out!$H:$H,Prod.Out!$B:$B=Y61)),""),IF($R61="Incorporated",IFERROR(_xlfn.UNIQUE(_xlfn._xlws.FILTER(Prod.Out!$I:$I,Prod.Out!$B:$B=Y61)),""),IF($R61="Retained (unknown if mulched/incorp.)",IFERROR(_xlfn.UNIQUE(_xlfn._xlws.FILTER(Prod.Out!$J:$J,Prod.Out!$B:$B=Y61)),""),""))))</f>
        <v/>
      </c>
      <c r="AD61" s="4" t="str" cm="1">
        <f t="array" ref="AD61">IF(OR(Z61=0,Z61=""),"",IF($R61="Mulched (left on surface)",IFERROR(_xlfn.UNIQUE(_xlfn._xlws.FILTER(Prod.Out!$H:$H,Prod.Out!$B:$B=Z61)),""),IF($R61="Incorporated",IFERROR(_xlfn.UNIQUE(_xlfn._xlws.FILTER(Prod.Out!$I:$I,Prod.Out!$B:$B=Z61)),""),IF($R61="Retained (unknown if mulched/incorp.)",IFERROR(_xlfn.UNIQUE(_xlfn._xlws.FILTER(Prod.Out!$J:$J,Prod.Out!$B:$B=Z61)),""),""))))</f>
        <v/>
      </c>
    </row>
    <row r="62" spans="19:30" x14ac:dyDescent="0.35">
      <c r="S62" s="4" t="str" cm="1">
        <f t="array" ref="S62">IF(OR(Q62="",Q62=0),"",IFERROR(IF(V62="No",_xlfn._xlws.FILTER(MT.Out!A:A,MT.Out!D:D=Q62),IF(V62="Yes",_xlfn._xlws.FILTER(Int.Out!O:O,Int.Out!B:B=Q62),"")),""))</f>
        <v/>
      </c>
      <c r="T62" s="4" t="str" cm="1">
        <f t="array" ref="T62">IF(OR(Q62="",Q62=0),"",IFERROR(IF(V62="No",_xlfn._xlws.FILTER(MT.Out!B:B,MT.Out!D:D=Q62),IF(V62="Yes",_xlfn._xlws.FILTER(Int.Out!P:P,Int.Out!B:B=Q62),"")),""))</f>
        <v/>
      </c>
      <c r="U62" s="4" t="str" cm="1">
        <f t="array" ref="U62">IF(OR($Q62="",$Q62=0),"",IFERROR(IF($V62="No",_xlfn._xlws.FILTER(MT.Out!C:C,MT.Out!$D:$D=$Q62),IF($V62="Yes",_xlfn._xlws.FILTER(Int.Out!Q:Q,Int.Out!$B:$B=$Q62),"")),""))</f>
        <v/>
      </c>
      <c r="V62" s="4" t="str">
        <f>IF(Q62&lt;&gt;"",IFERROR(IF(MATCH(Q62,_xlfn.ANCHORARRAY(Intercrop!AS$1),0)&gt;0,"Yes","No"),"No"),"")</f>
        <v/>
      </c>
      <c r="W62" s="4" t="str" cm="1">
        <f t="array" ref="W62">IF(Q62="Natural or Bare Fallow","",IF(V62="","",IF(V62="No",_xlfn._xlws.FILTER(MT.Out!E:E,MT.Out!D:D=Q62),IF(V62="Yes",_xlfn._xlws.FILTER(Int.Out!S:V,Int.Out!B:B=Q62)))))</f>
        <v/>
      </c>
      <c r="AA62" s="4" t="str" cm="1">
        <f t="array" ref="AA62">IF(OR(W62=0,W62=""),"",IF($R62="Mulched (left on surface)",IFERROR(_xlfn.UNIQUE(_xlfn._xlws.FILTER(Prod.Out!$H:$H,Prod.Out!$B:$B=W62)),""),IF($R62="Incorporated",IFERROR(_xlfn.UNIQUE(_xlfn._xlws.FILTER(Prod.Out!$I:$I,Prod.Out!$B:$B=W62)),""),IF($R62="Retained (unknown if mulched/incorp.)",IFERROR(_xlfn.UNIQUE(_xlfn._xlws.FILTER(Prod.Out!$J:$J,Prod.Out!$B:$B=W62)),""),""))))</f>
        <v/>
      </c>
      <c r="AB62" s="4" t="str" cm="1">
        <f t="array" ref="AB62">IF(OR(X62=0,X62=""),"",IF($R62="Mulched (left on surface)",IFERROR(_xlfn.UNIQUE(_xlfn._xlws.FILTER(Prod.Out!$H:$H,Prod.Out!$B:$B=X62)),""),IF($R62="Incorporated",IFERROR(_xlfn.UNIQUE(_xlfn._xlws.FILTER(Prod.Out!$I:$I,Prod.Out!$B:$B=X62)),""),IF($R62="Retained (unknown if mulched/incorp.)",IFERROR(_xlfn.UNIQUE(_xlfn._xlws.FILTER(Prod.Out!$J:$J,Prod.Out!$B:$B=X62)),""),""))))</f>
        <v/>
      </c>
      <c r="AC62" s="4" t="str" cm="1">
        <f t="array" ref="AC62">IF(OR(Y62=0,Y62=""),"",IF($R62="Mulched (left on surface)",IFERROR(_xlfn.UNIQUE(_xlfn._xlws.FILTER(Prod.Out!$H:$H,Prod.Out!$B:$B=Y62)),""),IF($R62="Incorporated",IFERROR(_xlfn.UNIQUE(_xlfn._xlws.FILTER(Prod.Out!$I:$I,Prod.Out!$B:$B=Y62)),""),IF($R62="Retained (unknown if mulched/incorp.)",IFERROR(_xlfn.UNIQUE(_xlfn._xlws.FILTER(Prod.Out!$J:$J,Prod.Out!$B:$B=Y62)),""),""))))</f>
        <v/>
      </c>
      <c r="AD62" s="4" t="str" cm="1">
        <f t="array" ref="AD62">IF(OR(Z62=0,Z62=""),"",IF($R62="Mulched (left on surface)",IFERROR(_xlfn.UNIQUE(_xlfn._xlws.FILTER(Prod.Out!$H:$H,Prod.Out!$B:$B=Z62)),""),IF($R62="Incorporated",IFERROR(_xlfn.UNIQUE(_xlfn._xlws.FILTER(Prod.Out!$I:$I,Prod.Out!$B:$B=Z62)),""),IF($R62="Retained (unknown if mulched/incorp.)",IFERROR(_xlfn.UNIQUE(_xlfn._xlws.FILTER(Prod.Out!$J:$J,Prod.Out!$B:$B=Z62)),""),""))))</f>
        <v/>
      </c>
    </row>
    <row r="63" spans="19:30" x14ac:dyDescent="0.35">
      <c r="S63" s="4" t="str" cm="1">
        <f t="array" ref="S63">IF(OR(Q63="",Q63=0),"",IFERROR(IF(V63="No",_xlfn._xlws.FILTER(MT.Out!A:A,MT.Out!D:D=Q63),IF(V63="Yes",_xlfn._xlws.FILTER(Int.Out!O:O,Int.Out!B:B=Q63),"")),""))</f>
        <v/>
      </c>
      <c r="T63" s="4" t="str" cm="1">
        <f t="array" ref="T63">IF(OR(Q63="",Q63=0),"",IFERROR(IF(V63="No",_xlfn._xlws.FILTER(MT.Out!B:B,MT.Out!D:D=Q63),IF(V63="Yes",_xlfn._xlws.FILTER(Int.Out!P:P,Int.Out!B:B=Q63),"")),""))</f>
        <v/>
      </c>
      <c r="U63" s="4" t="str" cm="1">
        <f t="array" ref="U63">IF(OR($Q63="",$Q63=0),"",IFERROR(IF($V63="No",_xlfn._xlws.FILTER(MT.Out!C:C,MT.Out!$D:$D=$Q63),IF($V63="Yes",_xlfn._xlws.FILTER(Int.Out!Q:Q,Int.Out!$B:$B=$Q63),"")),""))</f>
        <v/>
      </c>
      <c r="V63" s="4" t="str">
        <f>IF(Q63&lt;&gt;"",IFERROR(IF(MATCH(Q63,_xlfn.ANCHORARRAY(Intercrop!AS$1),0)&gt;0,"Yes","No"),"No"),"")</f>
        <v/>
      </c>
      <c r="W63" s="4" t="str" cm="1">
        <f t="array" ref="W63">IF(Q63="Natural or Bare Fallow","",IF(V63="","",IF(V63="No",_xlfn._xlws.FILTER(MT.Out!E:E,MT.Out!D:D=Q63),IF(V63="Yes",_xlfn._xlws.FILTER(Int.Out!S:V,Int.Out!B:B=Q63)))))</f>
        <v/>
      </c>
      <c r="AA63" s="4" t="str" cm="1">
        <f t="array" ref="AA63">IF(OR(W63=0,W63=""),"",IF($R63="Mulched (left on surface)",IFERROR(_xlfn.UNIQUE(_xlfn._xlws.FILTER(Prod.Out!$H:$H,Prod.Out!$B:$B=W63)),""),IF($R63="Incorporated",IFERROR(_xlfn.UNIQUE(_xlfn._xlws.FILTER(Prod.Out!$I:$I,Prod.Out!$B:$B=W63)),""),IF($R63="Retained (unknown if mulched/incorp.)",IFERROR(_xlfn.UNIQUE(_xlfn._xlws.FILTER(Prod.Out!$J:$J,Prod.Out!$B:$B=W63)),""),""))))</f>
        <v/>
      </c>
      <c r="AB63" s="4" t="str" cm="1">
        <f t="array" ref="AB63">IF(OR(X63=0,X63=""),"",IF($R63="Mulched (left on surface)",IFERROR(_xlfn.UNIQUE(_xlfn._xlws.FILTER(Prod.Out!$H:$H,Prod.Out!$B:$B=X63)),""),IF($R63="Incorporated",IFERROR(_xlfn.UNIQUE(_xlfn._xlws.FILTER(Prod.Out!$I:$I,Prod.Out!$B:$B=X63)),""),IF($R63="Retained (unknown if mulched/incorp.)",IFERROR(_xlfn.UNIQUE(_xlfn._xlws.FILTER(Prod.Out!$J:$J,Prod.Out!$B:$B=X63)),""),""))))</f>
        <v/>
      </c>
      <c r="AC63" s="4" t="str" cm="1">
        <f t="array" ref="AC63">IF(OR(Y63=0,Y63=""),"",IF($R63="Mulched (left on surface)",IFERROR(_xlfn.UNIQUE(_xlfn._xlws.FILTER(Prod.Out!$H:$H,Prod.Out!$B:$B=Y63)),""),IF($R63="Incorporated",IFERROR(_xlfn.UNIQUE(_xlfn._xlws.FILTER(Prod.Out!$I:$I,Prod.Out!$B:$B=Y63)),""),IF($R63="Retained (unknown if mulched/incorp.)",IFERROR(_xlfn.UNIQUE(_xlfn._xlws.FILTER(Prod.Out!$J:$J,Prod.Out!$B:$B=Y63)),""),""))))</f>
        <v/>
      </c>
      <c r="AD63" s="4" t="str" cm="1">
        <f t="array" ref="AD63">IF(OR(Z63=0,Z63=""),"",IF($R63="Mulched (left on surface)",IFERROR(_xlfn.UNIQUE(_xlfn._xlws.FILTER(Prod.Out!$H:$H,Prod.Out!$B:$B=Z63)),""),IF($R63="Incorporated",IFERROR(_xlfn.UNIQUE(_xlfn._xlws.FILTER(Prod.Out!$I:$I,Prod.Out!$B:$B=Z63)),""),IF($R63="Retained (unknown if mulched/incorp.)",IFERROR(_xlfn.UNIQUE(_xlfn._xlws.FILTER(Prod.Out!$J:$J,Prod.Out!$B:$B=Z63)),""),""))))</f>
        <v/>
      </c>
    </row>
    <row r="64" spans="19:30" x14ac:dyDescent="0.35">
      <c r="S64" s="4" t="str" cm="1">
        <f t="array" ref="S64">IF(OR(Q64="",Q64=0),"",IFERROR(IF(V64="No",_xlfn._xlws.FILTER(MT.Out!A:A,MT.Out!D:D=Q64),IF(V64="Yes",_xlfn._xlws.FILTER(Int.Out!O:O,Int.Out!B:B=Q64),"")),""))</f>
        <v/>
      </c>
      <c r="T64" s="4" t="str" cm="1">
        <f t="array" ref="T64">IF(OR(Q64="",Q64=0),"",IFERROR(IF(V64="No",_xlfn._xlws.FILTER(MT.Out!B:B,MT.Out!D:D=Q64),IF(V64="Yes",_xlfn._xlws.FILTER(Int.Out!P:P,Int.Out!B:B=Q64),"")),""))</f>
        <v/>
      </c>
      <c r="U64" s="4" t="str" cm="1">
        <f t="array" ref="U64">IF(OR($Q64="",$Q64=0),"",IFERROR(IF($V64="No",_xlfn._xlws.FILTER(MT.Out!C:C,MT.Out!$D:$D=$Q64),IF($V64="Yes",_xlfn._xlws.FILTER(Int.Out!Q:Q,Int.Out!$B:$B=$Q64),"")),""))</f>
        <v/>
      </c>
      <c r="V64" s="4" t="str">
        <f>IF(Q64&lt;&gt;"",IFERROR(IF(MATCH(Q64,_xlfn.ANCHORARRAY(Intercrop!AS$1),0)&gt;0,"Yes","No"),"No"),"")</f>
        <v/>
      </c>
      <c r="W64" s="4" t="str" cm="1">
        <f t="array" ref="W64">IF(Q64="Natural or Bare Fallow","",IF(V64="","",IF(V64="No",_xlfn._xlws.FILTER(MT.Out!E:E,MT.Out!D:D=Q64),IF(V64="Yes",_xlfn._xlws.FILTER(Int.Out!S:V,Int.Out!B:B=Q64)))))</f>
        <v/>
      </c>
      <c r="AA64" s="4" t="str" cm="1">
        <f t="array" ref="AA64">IF(OR(W64=0,W64=""),"",IF($R64="Mulched (left on surface)",IFERROR(_xlfn.UNIQUE(_xlfn._xlws.FILTER(Prod.Out!$H:$H,Prod.Out!$B:$B=W64)),""),IF($R64="Incorporated",IFERROR(_xlfn.UNIQUE(_xlfn._xlws.FILTER(Prod.Out!$I:$I,Prod.Out!$B:$B=W64)),""),IF($R64="Retained (unknown if mulched/incorp.)",IFERROR(_xlfn.UNIQUE(_xlfn._xlws.FILTER(Prod.Out!$J:$J,Prod.Out!$B:$B=W64)),""),""))))</f>
        <v/>
      </c>
      <c r="AB64" s="4" t="str" cm="1">
        <f t="array" ref="AB64">IF(OR(X64=0,X64=""),"",IF($R64="Mulched (left on surface)",IFERROR(_xlfn.UNIQUE(_xlfn._xlws.FILTER(Prod.Out!$H:$H,Prod.Out!$B:$B=X64)),""),IF($R64="Incorporated",IFERROR(_xlfn.UNIQUE(_xlfn._xlws.FILTER(Prod.Out!$I:$I,Prod.Out!$B:$B=X64)),""),IF($R64="Retained (unknown if mulched/incorp.)",IFERROR(_xlfn.UNIQUE(_xlfn._xlws.FILTER(Prod.Out!$J:$J,Prod.Out!$B:$B=X64)),""),""))))</f>
        <v/>
      </c>
      <c r="AC64" s="4" t="str" cm="1">
        <f t="array" ref="AC64">IF(OR(Y64=0,Y64=""),"",IF($R64="Mulched (left on surface)",IFERROR(_xlfn.UNIQUE(_xlfn._xlws.FILTER(Prod.Out!$H:$H,Prod.Out!$B:$B=Y64)),""),IF($R64="Incorporated",IFERROR(_xlfn.UNIQUE(_xlfn._xlws.FILTER(Prod.Out!$I:$I,Prod.Out!$B:$B=Y64)),""),IF($R64="Retained (unknown if mulched/incorp.)",IFERROR(_xlfn.UNIQUE(_xlfn._xlws.FILTER(Prod.Out!$J:$J,Prod.Out!$B:$B=Y64)),""),""))))</f>
        <v/>
      </c>
      <c r="AD64" s="4" t="str" cm="1">
        <f t="array" ref="AD64">IF(OR(Z64=0,Z64=""),"",IF($R64="Mulched (left on surface)",IFERROR(_xlfn.UNIQUE(_xlfn._xlws.FILTER(Prod.Out!$H:$H,Prod.Out!$B:$B=Z64)),""),IF($R64="Incorporated",IFERROR(_xlfn.UNIQUE(_xlfn._xlws.FILTER(Prod.Out!$I:$I,Prod.Out!$B:$B=Z64)),""),IF($R64="Retained (unknown if mulched/incorp.)",IFERROR(_xlfn.UNIQUE(_xlfn._xlws.FILTER(Prod.Out!$J:$J,Prod.Out!$B:$B=Z64)),""),""))))</f>
        <v/>
      </c>
    </row>
    <row r="65" spans="19:30" x14ac:dyDescent="0.35">
      <c r="S65" s="4" t="str" cm="1">
        <f t="array" ref="S65">IF(OR(Q65="",Q65=0),"",IFERROR(IF(V65="No",_xlfn._xlws.FILTER(MT.Out!A:A,MT.Out!D:D=Q65),IF(V65="Yes",_xlfn._xlws.FILTER(Int.Out!O:O,Int.Out!B:B=Q65),"")),""))</f>
        <v/>
      </c>
      <c r="T65" s="4" t="str" cm="1">
        <f t="array" ref="T65">IF(OR(Q65="",Q65=0),"",IFERROR(IF(V65="No",_xlfn._xlws.FILTER(MT.Out!B:B,MT.Out!D:D=Q65),IF(V65="Yes",_xlfn._xlws.FILTER(Int.Out!P:P,Int.Out!B:B=Q65),"")),""))</f>
        <v/>
      </c>
      <c r="U65" s="4" t="str" cm="1">
        <f t="array" ref="U65">IF(OR($Q65="",$Q65=0),"",IFERROR(IF($V65="No",_xlfn._xlws.FILTER(MT.Out!C:C,MT.Out!$D:$D=$Q65),IF($V65="Yes",_xlfn._xlws.FILTER(Int.Out!Q:Q,Int.Out!$B:$B=$Q65),"")),""))</f>
        <v/>
      </c>
      <c r="V65" s="4" t="str">
        <f>IF(Q65&lt;&gt;"",IFERROR(IF(MATCH(Q65,_xlfn.ANCHORARRAY(Intercrop!AS$1),0)&gt;0,"Yes","No"),"No"),"")</f>
        <v/>
      </c>
      <c r="W65" s="4" t="str" cm="1">
        <f t="array" ref="W65">IF(Q65="Natural or Bare Fallow","",IF(V65="","",IF(V65="No",_xlfn._xlws.FILTER(MT.Out!E:E,MT.Out!D:D=Q65),IF(V65="Yes",_xlfn._xlws.FILTER(Int.Out!S:V,Int.Out!B:B=Q65)))))</f>
        <v/>
      </c>
      <c r="AA65" s="4" t="str" cm="1">
        <f t="array" ref="AA65">IF(OR(W65=0,W65=""),"",IF($R65="Mulched (left on surface)",IFERROR(_xlfn.UNIQUE(_xlfn._xlws.FILTER(Prod.Out!$H:$H,Prod.Out!$B:$B=W65)),""),IF($R65="Incorporated",IFERROR(_xlfn.UNIQUE(_xlfn._xlws.FILTER(Prod.Out!$I:$I,Prod.Out!$B:$B=W65)),""),IF($R65="Retained (unknown if mulched/incorp.)",IFERROR(_xlfn.UNIQUE(_xlfn._xlws.FILTER(Prod.Out!$J:$J,Prod.Out!$B:$B=W65)),""),""))))</f>
        <v/>
      </c>
      <c r="AB65" s="4" t="str" cm="1">
        <f t="array" ref="AB65">IF(OR(X65=0,X65=""),"",IF($R65="Mulched (left on surface)",IFERROR(_xlfn.UNIQUE(_xlfn._xlws.FILTER(Prod.Out!$H:$H,Prod.Out!$B:$B=X65)),""),IF($R65="Incorporated",IFERROR(_xlfn.UNIQUE(_xlfn._xlws.FILTER(Prod.Out!$I:$I,Prod.Out!$B:$B=X65)),""),IF($R65="Retained (unknown if mulched/incorp.)",IFERROR(_xlfn.UNIQUE(_xlfn._xlws.FILTER(Prod.Out!$J:$J,Prod.Out!$B:$B=X65)),""),""))))</f>
        <v/>
      </c>
      <c r="AC65" s="4" t="str" cm="1">
        <f t="array" ref="AC65">IF(OR(Y65=0,Y65=""),"",IF($R65="Mulched (left on surface)",IFERROR(_xlfn.UNIQUE(_xlfn._xlws.FILTER(Prod.Out!$H:$H,Prod.Out!$B:$B=Y65)),""),IF($R65="Incorporated",IFERROR(_xlfn.UNIQUE(_xlfn._xlws.FILTER(Prod.Out!$I:$I,Prod.Out!$B:$B=Y65)),""),IF($R65="Retained (unknown if mulched/incorp.)",IFERROR(_xlfn.UNIQUE(_xlfn._xlws.FILTER(Prod.Out!$J:$J,Prod.Out!$B:$B=Y65)),""),""))))</f>
        <v/>
      </c>
      <c r="AD65" s="4" t="str" cm="1">
        <f t="array" ref="AD65">IF(OR(Z65=0,Z65=""),"",IF($R65="Mulched (left on surface)",IFERROR(_xlfn.UNIQUE(_xlfn._xlws.FILTER(Prod.Out!$H:$H,Prod.Out!$B:$B=Z65)),""),IF($R65="Incorporated",IFERROR(_xlfn.UNIQUE(_xlfn._xlws.FILTER(Prod.Out!$I:$I,Prod.Out!$B:$B=Z65)),""),IF($R65="Retained (unknown if mulched/incorp.)",IFERROR(_xlfn.UNIQUE(_xlfn._xlws.FILTER(Prod.Out!$J:$J,Prod.Out!$B:$B=Z65)),""),""))))</f>
        <v/>
      </c>
    </row>
    <row r="66" spans="19:30" x14ac:dyDescent="0.35">
      <c r="S66" s="4" t="str" cm="1">
        <f t="array" ref="S66">IF(OR(Q66="",Q66=0),"",IFERROR(IF(V66="No",_xlfn._xlws.FILTER(MT.Out!A:A,MT.Out!D:D=Q66),IF(V66="Yes",_xlfn._xlws.FILTER(Int.Out!O:O,Int.Out!B:B=Q66),"")),""))</f>
        <v/>
      </c>
      <c r="T66" s="4" t="str" cm="1">
        <f t="array" ref="T66">IF(OR(Q66="",Q66=0),"",IFERROR(IF(V66="No",_xlfn._xlws.FILTER(MT.Out!B:B,MT.Out!D:D=Q66),IF(V66="Yes",_xlfn._xlws.FILTER(Int.Out!P:P,Int.Out!B:B=Q66),"")),""))</f>
        <v/>
      </c>
      <c r="U66" s="4" t="str" cm="1">
        <f t="array" ref="U66">IF(OR($Q66="",$Q66=0),"",IFERROR(IF($V66="No",_xlfn._xlws.FILTER(MT.Out!C:C,MT.Out!$D:$D=$Q66),IF($V66="Yes",_xlfn._xlws.FILTER(Int.Out!Q:Q,Int.Out!$B:$B=$Q66),"")),""))</f>
        <v/>
      </c>
      <c r="V66" s="4" t="str">
        <f>IF(Q66&lt;&gt;"",IFERROR(IF(MATCH(Q66,_xlfn.ANCHORARRAY(Intercrop!AS$1),0)&gt;0,"Yes","No"),"No"),"")</f>
        <v/>
      </c>
      <c r="W66" s="4" t="str" cm="1">
        <f t="array" ref="W66">IF(Q66="Natural or Bare Fallow","",IF(V66="","",IF(V66="No",_xlfn._xlws.FILTER(MT.Out!E:E,MT.Out!D:D=Q66),IF(V66="Yes",_xlfn._xlws.FILTER(Int.Out!S:V,Int.Out!B:B=Q66)))))</f>
        <v/>
      </c>
      <c r="AA66" s="4" t="str" cm="1">
        <f t="array" ref="AA66">IF(OR(W66=0,W66=""),"",IF($R66="Mulched (left on surface)",IFERROR(_xlfn.UNIQUE(_xlfn._xlws.FILTER(Prod.Out!$H:$H,Prod.Out!$B:$B=W66)),""),IF($R66="Incorporated",IFERROR(_xlfn.UNIQUE(_xlfn._xlws.FILTER(Prod.Out!$I:$I,Prod.Out!$B:$B=W66)),""),IF($R66="Retained (unknown if mulched/incorp.)",IFERROR(_xlfn.UNIQUE(_xlfn._xlws.FILTER(Prod.Out!$J:$J,Prod.Out!$B:$B=W66)),""),""))))</f>
        <v/>
      </c>
      <c r="AB66" s="4" t="str" cm="1">
        <f t="array" ref="AB66">IF(OR(X66=0,X66=""),"",IF($R66="Mulched (left on surface)",IFERROR(_xlfn.UNIQUE(_xlfn._xlws.FILTER(Prod.Out!$H:$H,Prod.Out!$B:$B=X66)),""),IF($R66="Incorporated",IFERROR(_xlfn.UNIQUE(_xlfn._xlws.FILTER(Prod.Out!$I:$I,Prod.Out!$B:$B=X66)),""),IF($R66="Retained (unknown if mulched/incorp.)",IFERROR(_xlfn.UNIQUE(_xlfn._xlws.FILTER(Prod.Out!$J:$J,Prod.Out!$B:$B=X66)),""),""))))</f>
        <v/>
      </c>
      <c r="AC66" s="4" t="str" cm="1">
        <f t="array" ref="AC66">IF(OR(Y66=0,Y66=""),"",IF($R66="Mulched (left on surface)",IFERROR(_xlfn.UNIQUE(_xlfn._xlws.FILTER(Prod.Out!$H:$H,Prod.Out!$B:$B=Y66)),""),IF($R66="Incorporated",IFERROR(_xlfn.UNIQUE(_xlfn._xlws.FILTER(Prod.Out!$I:$I,Prod.Out!$B:$B=Y66)),""),IF($R66="Retained (unknown if mulched/incorp.)",IFERROR(_xlfn.UNIQUE(_xlfn._xlws.FILTER(Prod.Out!$J:$J,Prod.Out!$B:$B=Y66)),""),""))))</f>
        <v/>
      </c>
      <c r="AD66" s="4" t="str" cm="1">
        <f t="array" ref="AD66">IF(OR(Z66=0,Z66=""),"",IF($R66="Mulched (left on surface)",IFERROR(_xlfn.UNIQUE(_xlfn._xlws.FILTER(Prod.Out!$H:$H,Prod.Out!$B:$B=Z66)),""),IF($R66="Incorporated",IFERROR(_xlfn.UNIQUE(_xlfn._xlws.FILTER(Prod.Out!$I:$I,Prod.Out!$B:$B=Z66)),""),IF($R66="Retained (unknown if mulched/incorp.)",IFERROR(_xlfn.UNIQUE(_xlfn._xlws.FILTER(Prod.Out!$J:$J,Prod.Out!$B:$B=Z66)),""),""))))</f>
        <v/>
      </c>
    </row>
    <row r="67" spans="19:30" x14ac:dyDescent="0.35">
      <c r="S67" s="4" t="str" cm="1">
        <f t="array" ref="S67">IF(OR(Q67="",Q67=0),"",IFERROR(IF(V67="No",_xlfn._xlws.FILTER(MT.Out!A:A,MT.Out!D:D=Q67),IF(V67="Yes",_xlfn._xlws.FILTER(Int.Out!O:O,Int.Out!B:B=Q67),"")),""))</f>
        <v/>
      </c>
      <c r="T67" s="4" t="str" cm="1">
        <f t="array" ref="T67">IF(OR(Q67="",Q67=0),"",IFERROR(IF(V67="No",_xlfn._xlws.FILTER(MT.Out!B:B,MT.Out!D:D=Q67),IF(V67="Yes",_xlfn._xlws.FILTER(Int.Out!P:P,Int.Out!B:B=Q67),"")),""))</f>
        <v/>
      </c>
      <c r="U67" s="4" t="str" cm="1">
        <f t="array" ref="U67">IF(OR($Q67="",$Q67=0),"",IFERROR(IF($V67="No",_xlfn._xlws.FILTER(MT.Out!C:C,MT.Out!$D:$D=$Q67),IF($V67="Yes",_xlfn._xlws.FILTER(Int.Out!Q:Q,Int.Out!$B:$B=$Q67),"")),""))</f>
        <v/>
      </c>
      <c r="V67" s="4" t="str">
        <f>IF(Q67&lt;&gt;"",IFERROR(IF(MATCH(Q67,_xlfn.ANCHORARRAY(Intercrop!AS$1),0)&gt;0,"Yes","No"),"No"),"")</f>
        <v/>
      </c>
      <c r="W67" s="4" t="str" cm="1">
        <f t="array" ref="W67">IF(Q67="Natural or Bare Fallow","",IF(V67="","",IF(V67="No",_xlfn._xlws.FILTER(MT.Out!E:E,MT.Out!D:D=Q67),IF(V67="Yes",_xlfn._xlws.FILTER(Int.Out!S:V,Int.Out!B:B=Q67)))))</f>
        <v/>
      </c>
      <c r="AA67" s="4" t="str" cm="1">
        <f t="array" ref="AA67">IF(OR(W67=0,W67=""),"",IF($R67="Mulched (left on surface)",IFERROR(_xlfn.UNIQUE(_xlfn._xlws.FILTER(Prod.Out!$H:$H,Prod.Out!$B:$B=W67)),""),IF($R67="Incorporated",IFERROR(_xlfn.UNIQUE(_xlfn._xlws.FILTER(Prod.Out!$I:$I,Prod.Out!$B:$B=W67)),""),IF($R67="Retained (unknown if mulched/incorp.)",IFERROR(_xlfn.UNIQUE(_xlfn._xlws.FILTER(Prod.Out!$J:$J,Prod.Out!$B:$B=W67)),""),""))))</f>
        <v/>
      </c>
      <c r="AB67" s="4" t="str" cm="1">
        <f t="array" ref="AB67">IF(OR(X67=0,X67=""),"",IF($R67="Mulched (left on surface)",IFERROR(_xlfn.UNIQUE(_xlfn._xlws.FILTER(Prod.Out!$H:$H,Prod.Out!$B:$B=X67)),""),IF($R67="Incorporated",IFERROR(_xlfn.UNIQUE(_xlfn._xlws.FILTER(Prod.Out!$I:$I,Prod.Out!$B:$B=X67)),""),IF($R67="Retained (unknown if mulched/incorp.)",IFERROR(_xlfn.UNIQUE(_xlfn._xlws.FILTER(Prod.Out!$J:$J,Prod.Out!$B:$B=X67)),""),""))))</f>
        <v/>
      </c>
      <c r="AC67" s="4" t="str" cm="1">
        <f t="array" ref="AC67">IF(OR(Y67=0,Y67=""),"",IF($R67="Mulched (left on surface)",IFERROR(_xlfn.UNIQUE(_xlfn._xlws.FILTER(Prod.Out!$H:$H,Prod.Out!$B:$B=Y67)),""),IF($R67="Incorporated",IFERROR(_xlfn.UNIQUE(_xlfn._xlws.FILTER(Prod.Out!$I:$I,Prod.Out!$B:$B=Y67)),""),IF($R67="Retained (unknown if mulched/incorp.)",IFERROR(_xlfn.UNIQUE(_xlfn._xlws.FILTER(Prod.Out!$J:$J,Prod.Out!$B:$B=Y67)),""),""))))</f>
        <v/>
      </c>
      <c r="AD67" s="4" t="str" cm="1">
        <f t="array" ref="AD67">IF(OR(Z67=0,Z67=""),"",IF($R67="Mulched (left on surface)",IFERROR(_xlfn.UNIQUE(_xlfn._xlws.FILTER(Prod.Out!$H:$H,Prod.Out!$B:$B=Z67)),""),IF($R67="Incorporated",IFERROR(_xlfn.UNIQUE(_xlfn._xlws.FILTER(Prod.Out!$I:$I,Prod.Out!$B:$B=Z67)),""),IF($R67="Retained (unknown if mulched/incorp.)",IFERROR(_xlfn.UNIQUE(_xlfn._xlws.FILTER(Prod.Out!$J:$J,Prod.Out!$B:$B=Z67)),""),""))))</f>
        <v/>
      </c>
    </row>
    <row r="68" spans="19:30" x14ac:dyDescent="0.35">
      <c r="S68" s="4" t="str" cm="1">
        <f t="array" ref="S68">IF(OR(Q68="",Q68=0),"",IFERROR(IF(V68="No",_xlfn._xlws.FILTER(MT.Out!A:A,MT.Out!D:D=Q68),IF(V68="Yes",_xlfn._xlws.FILTER(Int.Out!O:O,Int.Out!B:B=Q68),"")),""))</f>
        <v/>
      </c>
      <c r="T68" s="4" t="str" cm="1">
        <f t="array" ref="T68">IF(OR(Q68="",Q68=0),"",IFERROR(IF(V68="No",_xlfn._xlws.FILTER(MT.Out!B:B,MT.Out!D:D=Q68),IF(V68="Yes",_xlfn._xlws.FILTER(Int.Out!P:P,Int.Out!B:B=Q68),"")),""))</f>
        <v/>
      </c>
      <c r="U68" s="4" t="str" cm="1">
        <f t="array" ref="U68">IF(OR($Q68="",$Q68=0),"",IFERROR(IF($V68="No",_xlfn._xlws.FILTER(MT.Out!C:C,MT.Out!$D:$D=$Q68),IF($V68="Yes",_xlfn._xlws.FILTER(Int.Out!Q:Q,Int.Out!$B:$B=$Q68),"")),""))</f>
        <v/>
      </c>
      <c r="V68" s="4" t="str">
        <f>IF(Q68&lt;&gt;"",IFERROR(IF(MATCH(Q68,_xlfn.ANCHORARRAY(Intercrop!AS$1),0)&gt;0,"Yes","No"),"No"),"")</f>
        <v/>
      </c>
      <c r="W68" s="4" t="str" cm="1">
        <f t="array" ref="W68">IF(Q68="Natural or Bare Fallow","",IF(V68="","",IF(V68="No",_xlfn._xlws.FILTER(MT.Out!E:E,MT.Out!D:D=Q68),IF(V68="Yes",_xlfn._xlws.FILTER(Int.Out!S:V,Int.Out!B:B=Q68)))))</f>
        <v/>
      </c>
      <c r="AA68" s="4" t="str" cm="1">
        <f t="array" ref="AA68">IF(OR(W68=0,W68=""),"",IF($R68="Mulched (left on surface)",IFERROR(_xlfn.UNIQUE(_xlfn._xlws.FILTER(Prod.Out!$H:$H,Prod.Out!$B:$B=W68)),""),IF($R68="Incorporated",IFERROR(_xlfn.UNIQUE(_xlfn._xlws.FILTER(Prod.Out!$I:$I,Prod.Out!$B:$B=W68)),""),IF($R68="Retained (unknown if mulched/incorp.)",IFERROR(_xlfn.UNIQUE(_xlfn._xlws.FILTER(Prod.Out!$J:$J,Prod.Out!$B:$B=W68)),""),""))))</f>
        <v/>
      </c>
      <c r="AB68" s="4" t="str" cm="1">
        <f t="array" ref="AB68">IF(OR(X68=0,X68=""),"",IF($R68="Mulched (left on surface)",IFERROR(_xlfn.UNIQUE(_xlfn._xlws.FILTER(Prod.Out!$H:$H,Prod.Out!$B:$B=X68)),""),IF($R68="Incorporated",IFERROR(_xlfn.UNIQUE(_xlfn._xlws.FILTER(Prod.Out!$I:$I,Prod.Out!$B:$B=X68)),""),IF($R68="Retained (unknown if mulched/incorp.)",IFERROR(_xlfn.UNIQUE(_xlfn._xlws.FILTER(Prod.Out!$J:$J,Prod.Out!$B:$B=X68)),""),""))))</f>
        <v/>
      </c>
      <c r="AC68" s="4" t="str" cm="1">
        <f t="array" ref="AC68">IF(OR(Y68=0,Y68=""),"",IF($R68="Mulched (left on surface)",IFERROR(_xlfn.UNIQUE(_xlfn._xlws.FILTER(Prod.Out!$H:$H,Prod.Out!$B:$B=Y68)),""),IF($R68="Incorporated",IFERROR(_xlfn.UNIQUE(_xlfn._xlws.FILTER(Prod.Out!$I:$I,Prod.Out!$B:$B=Y68)),""),IF($R68="Retained (unknown if mulched/incorp.)",IFERROR(_xlfn.UNIQUE(_xlfn._xlws.FILTER(Prod.Out!$J:$J,Prod.Out!$B:$B=Y68)),""),""))))</f>
        <v/>
      </c>
      <c r="AD68" s="4" t="str" cm="1">
        <f t="array" ref="AD68">IF(OR(Z68=0,Z68=""),"",IF($R68="Mulched (left on surface)",IFERROR(_xlfn.UNIQUE(_xlfn._xlws.FILTER(Prod.Out!$H:$H,Prod.Out!$B:$B=Z68)),""),IF($R68="Incorporated",IFERROR(_xlfn.UNIQUE(_xlfn._xlws.FILTER(Prod.Out!$I:$I,Prod.Out!$B:$B=Z68)),""),IF($R68="Retained (unknown if mulched/incorp.)",IFERROR(_xlfn.UNIQUE(_xlfn._xlws.FILTER(Prod.Out!$J:$J,Prod.Out!$B:$B=Z68)),""),""))))</f>
        <v/>
      </c>
    </row>
    <row r="69" spans="19:30" x14ac:dyDescent="0.35">
      <c r="S69" s="4" t="str" cm="1">
        <f t="array" ref="S69">IF(OR(Q69="",Q69=0),"",IFERROR(IF(V69="No",_xlfn._xlws.FILTER(MT.Out!A:A,MT.Out!D:D=Q69),IF(V69="Yes",_xlfn._xlws.FILTER(Int.Out!O:O,Int.Out!B:B=Q69),"")),""))</f>
        <v/>
      </c>
      <c r="T69" s="4" t="str" cm="1">
        <f t="array" ref="T69">IF(OR(Q69="",Q69=0),"",IFERROR(IF(V69="No",_xlfn._xlws.FILTER(MT.Out!B:B,MT.Out!D:D=Q69),IF(V69="Yes",_xlfn._xlws.FILTER(Int.Out!P:P,Int.Out!B:B=Q69),"")),""))</f>
        <v/>
      </c>
      <c r="U69" s="4" t="str" cm="1">
        <f t="array" ref="U69">IF(OR($Q69="",$Q69=0),"",IFERROR(IF($V69="No",_xlfn._xlws.FILTER(MT.Out!C:C,MT.Out!$D:$D=$Q69),IF($V69="Yes",_xlfn._xlws.FILTER(Int.Out!Q:Q,Int.Out!$B:$B=$Q69),"")),""))</f>
        <v/>
      </c>
      <c r="V69" s="4" t="str">
        <f>IF(Q69&lt;&gt;"",IFERROR(IF(MATCH(Q69,_xlfn.ANCHORARRAY(Intercrop!AS$1),0)&gt;0,"Yes","No"),"No"),"")</f>
        <v/>
      </c>
      <c r="W69" s="4" t="str" cm="1">
        <f t="array" ref="W69">IF(Q69="Natural or Bare Fallow","",IF(V69="","",IF(V69="No",_xlfn._xlws.FILTER(MT.Out!E:E,MT.Out!D:D=Q69),IF(V69="Yes",_xlfn._xlws.FILTER(Int.Out!S:V,Int.Out!B:B=Q69)))))</f>
        <v/>
      </c>
      <c r="AA69" s="4" t="str" cm="1">
        <f t="array" ref="AA69">IF(OR(W69=0,W69=""),"",IF($R69="Mulched (left on surface)",IFERROR(_xlfn.UNIQUE(_xlfn._xlws.FILTER(Prod.Out!$H:$H,Prod.Out!$B:$B=W69)),""),IF($R69="Incorporated",IFERROR(_xlfn.UNIQUE(_xlfn._xlws.FILTER(Prod.Out!$I:$I,Prod.Out!$B:$B=W69)),""),IF($R69="Retained (unknown if mulched/incorp.)",IFERROR(_xlfn.UNIQUE(_xlfn._xlws.FILTER(Prod.Out!$J:$J,Prod.Out!$B:$B=W69)),""),""))))</f>
        <v/>
      </c>
      <c r="AB69" s="4" t="str" cm="1">
        <f t="array" ref="AB69">IF(OR(X69=0,X69=""),"",IF($R69="Mulched (left on surface)",IFERROR(_xlfn.UNIQUE(_xlfn._xlws.FILTER(Prod.Out!$H:$H,Prod.Out!$B:$B=X69)),""),IF($R69="Incorporated",IFERROR(_xlfn.UNIQUE(_xlfn._xlws.FILTER(Prod.Out!$I:$I,Prod.Out!$B:$B=X69)),""),IF($R69="Retained (unknown if mulched/incorp.)",IFERROR(_xlfn.UNIQUE(_xlfn._xlws.FILTER(Prod.Out!$J:$J,Prod.Out!$B:$B=X69)),""),""))))</f>
        <v/>
      </c>
      <c r="AC69" s="4" t="str" cm="1">
        <f t="array" ref="AC69">IF(OR(Y69=0,Y69=""),"",IF($R69="Mulched (left on surface)",IFERROR(_xlfn.UNIQUE(_xlfn._xlws.FILTER(Prod.Out!$H:$H,Prod.Out!$B:$B=Y69)),""),IF($R69="Incorporated",IFERROR(_xlfn.UNIQUE(_xlfn._xlws.FILTER(Prod.Out!$I:$I,Prod.Out!$B:$B=Y69)),""),IF($R69="Retained (unknown if mulched/incorp.)",IFERROR(_xlfn.UNIQUE(_xlfn._xlws.FILTER(Prod.Out!$J:$J,Prod.Out!$B:$B=Y69)),""),""))))</f>
        <v/>
      </c>
      <c r="AD69" s="4" t="str" cm="1">
        <f t="array" ref="AD69">IF(OR(Z69=0,Z69=""),"",IF($R69="Mulched (left on surface)",IFERROR(_xlfn.UNIQUE(_xlfn._xlws.FILTER(Prod.Out!$H:$H,Prod.Out!$B:$B=Z69)),""),IF($R69="Incorporated",IFERROR(_xlfn.UNIQUE(_xlfn._xlws.FILTER(Prod.Out!$I:$I,Prod.Out!$B:$B=Z69)),""),IF($R69="Retained (unknown if mulched/incorp.)",IFERROR(_xlfn.UNIQUE(_xlfn._xlws.FILTER(Prod.Out!$J:$J,Prod.Out!$B:$B=Z69)),""),""))))</f>
        <v/>
      </c>
    </row>
    <row r="70" spans="19:30" x14ac:dyDescent="0.35">
      <c r="S70" s="4" t="str" cm="1">
        <f t="array" ref="S70">IF(OR(Q70="",Q70=0),"",IFERROR(IF(V70="No",_xlfn._xlws.FILTER(MT.Out!A:A,MT.Out!D:D=Q70),IF(V70="Yes",_xlfn._xlws.FILTER(Int.Out!O:O,Int.Out!B:B=Q70),"")),""))</f>
        <v/>
      </c>
      <c r="T70" s="4" t="str" cm="1">
        <f t="array" ref="T70">IF(OR(Q70="",Q70=0),"",IFERROR(IF(V70="No",_xlfn._xlws.FILTER(MT.Out!B:B,MT.Out!D:D=Q70),IF(V70="Yes",_xlfn._xlws.FILTER(Int.Out!P:P,Int.Out!B:B=Q70),"")),""))</f>
        <v/>
      </c>
      <c r="U70" s="4" t="str" cm="1">
        <f t="array" ref="U70">IF(OR($Q70="",$Q70=0),"",IFERROR(IF($V70="No",_xlfn._xlws.FILTER(MT.Out!C:C,MT.Out!$D:$D=$Q70),IF($V70="Yes",_xlfn._xlws.FILTER(Int.Out!Q:Q,Int.Out!$B:$B=$Q70),"")),""))</f>
        <v/>
      </c>
      <c r="V70" s="4" t="str">
        <f>IF(Q70&lt;&gt;"",IFERROR(IF(MATCH(Q70,_xlfn.ANCHORARRAY(Intercrop!AS$1),0)&gt;0,"Yes","No"),"No"),"")</f>
        <v/>
      </c>
      <c r="W70" s="4" t="str" cm="1">
        <f t="array" ref="W70">IF(Q70="Natural or Bare Fallow","",IF(V70="","",IF(V70="No",_xlfn._xlws.FILTER(MT.Out!E:E,MT.Out!D:D=Q70),IF(V70="Yes",_xlfn._xlws.FILTER(Int.Out!S:V,Int.Out!B:B=Q70)))))</f>
        <v/>
      </c>
      <c r="AA70" s="4" t="str" cm="1">
        <f t="array" ref="AA70">IF(OR(W70=0,W70=""),"",IF($R70="Mulched (left on surface)",IFERROR(_xlfn.UNIQUE(_xlfn._xlws.FILTER(Prod.Out!$H:$H,Prod.Out!$B:$B=W70)),""),IF($R70="Incorporated",IFERROR(_xlfn.UNIQUE(_xlfn._xlws.FILTER(Prod.Out!$I:$I,Prod.Out!$B:$B=W70)),""),IF($R70="Retained (unknown if mulched/incorp.)",IFERROR(_xlfn.UNIQUE(_xlfn._xlws.FILTER(Prod.Out!$J:$J,Prod.Out!$B:$B=W70)),""),""))))</f>
        <v/>
      </c>
      <c r="AB70" s="4" t="str" cm="1">
        <f t="array" ref="AB70">IF(OR(X70=0,X70=""),"",IF($R70="Mulched (left on surface)",IFERROR(_xlfn.UNIQUE(_xlfn._xlws.FILTER(Prod.Out!$H:$H,Prod.Out!$B:$B=X70)),""),IF($R70="Incorporated",IFERROR(_xlfn.UNIQUE(_xlfn._xlws.FILTER(Prod.Out!$I:$I,Prod.Out!$B:$B=X70)),""),IF($R70="Retained (unknown if mulched/incorp.)",IFERROR(_xlfn.UNIQUE(_xlfn._xlws.FILTER(Prod.Out!$J:$J,Prod.Out!$B:$B=X70)),""),""))))</f>
        <v/>
      </c>
      <c r="AC70" s="4" t="str" cm="1">
        <f t="array" ref="AC70">IF(OR(Y70=0,Y70=""),"",IF($R70="Mulched (left on surface)",IFERROR(_xlfn.UNIQUE(_xlfn._xlws.FILTER(Prod.Out!$H:$H,Prod.Out!$B:$B=Y70)),""),IF($R70="Incorporated",IFERROR(_xlfn.UNIQUE(_xlfn._xlws.FILTER(Prod.Out!$I:$I,Prod.Out!$B:$B=Y70)),""),IF($R70="Retained (unknown if mulched/incorp.)",IFERROR(_xlfn.UNIQUE(_xlfn._xlws.FILTER(Prod.Out!$J:$J,Prod.Out!$B:$B=Y70)),""),""))))</f>
        <v/>
      </c>
      <c r="AD70" s="4" t="str" cm="1">
        <f t="array" ref="AD70">IF(OR(Z70=0,Z70=""),"",IF($R70="Mulched (left on surface)",IFERROR(_xlfn.UNIQUE(_xlfn._xlws.FILTER(Prod.Out!$H:$H,Prod.Out!$B:$B=Z70)),""),IF($R70="Incorporated",IFERROR(_xlfn.UNIQUE(_xlfn._xlws.FILTER(Prod.Out!$I:$I,Prod.Out!$B:$B=Z70)),""),IF($R70="Retained (unknown if mulched/incorp.)",IFERROR(_xlfn.UNIQUE(_xlfn._xlws.FILTER(Prod.Out!$J:$J,Prod.Out!$B:$B=Z70)),""),""))))</f>
        <v/>
      </c>
    </row>
    <row r="71" spans="19:30" x14ac:dyDescent="0.35">
      <c r="S71" s="4" t="str" cm="1">
        <f t="array" ref="S71">IF(OR(Q71="",Q71=0),"",IFERROR(IF(V71="No",_xlfn._xlws.FILTER(MT.Out!A:A,MT.Out!D:D=Q71),IF(V71="Yes",_xlfn._xlws.FILTER(Int.Out!O:O,Int.Out!B:B=Q71),"")),""))</f>
        <v/>
      </c>
      <c r="T71" s="4" t="str" cm="1">
        <f t="array" ref="T71">IF(OR(Q71="",Q71=0),"",IFERROR(IF(V71="No",_xlfn._xlws.FILTER(MT.Out!B:B,MT.Out!D:D=Q71),IF(V71="Yes",_xlfn._xlws.FILTER(Int.Out!P:P,Int.Out!B:B=Q71),"")),""))</f>
        <v/>
      </c>
      <c r="U71" s="4" t="str" cm="1">
        <f t="array" ref="U71">IF(OR($Q71="",$Q71=0),"",IFERROR(IF($V71="No",_xlfn._xlws.FILTER(MT.Out!C:C,MT.Out!$D:$D=$Q71),IF($V71="Yes",_xlfn._xlws.FILTER(Int.Out!Q:Q,Int.Out!$B:$B=$Q71),"")),""))</f>
        <v/>
      </c>
      <c r="V71" s="4" t="str">
        <f>IF(Q71&lt;&gt;"",IFERROR(IF(MATCH(Q71,_xlfn.ANCHORARRAY(Intercrop!AS$1),0)&gt;0,"Yes","No"),"No"),"")</f>
        <v/>
      </c>
      <c r="W71" s="4" t="str" cm="1">
        <f t="array" ref="W71">IF(Q71="Natural or Bare Fallow","",IF(V71="","",IF(V71="No",_xlfn._xlws.FILTER(MT.Out!E:E,MT.Out!D:D=Q71),IF(V71="Yes",_xlfn._xlws.FILTER(Int.Out!S:V,Int.Out!B:B=Q71)))))</f>
        <v/>
      </c>
      <c r="AA71" s="4" t="str" cm="1">
        <f t="array" ref="AA71">IF(OR(W71=0,W71=""),"",IF($R71="Mulched (left on surface)",IFERROR(_xlfn.UNIQUE(_xlfn._xlws.FILTER(Prod.Out!$H:$H,Prod.Out!$B:$B=W71)),""),IF($R71="Incorporated",IFERROR(_xlfn.UNIQUE(_xlfn._xlws.FILTER(Prod.Out!$I:$I,Prod.Out!$B:$B=W71)),""),IF($R71="Retained (unknown if mulched/incorp.)",IFERROR(_xlfn.UNIQUE(_xlfn._xlws.FILTER(Prod.Out!$J:$J,Prod.Out!$B:$B=W71)),""),""))))</f>
        <v/>
      </c>
      <c r="AB71" s="4" t="str" cm="1">
        <f t="array" ref="AB71">IF(OR(X71=0,X71=""),"",IF($R71="Mulched (left on surface)",IFERROR(_xlfn.UNIQUE(_xlfn._xlws.FILTER(Prod.Out!$H:$H,Prod.Out!$B:$B=X71)),""),IF($R71="Incorporated",IFERROR(_xlfn.UNIQUE(_xlfn._xlws.FILTER(Prod.Out!$I:$I,Prod.Out!$B:$B=X71)),""),IF($R71="Retained (unknown if mulched/incorp.)",IFERROR(_xlfn.UNIQUE(_xlfn._xlws.FILTER(Prod.Out!$J:$J,Prod.Out!$B:$B=X71)),""),""))))</f>
        <v/>
      </c>
      <c r="AC71" s="4" t="str" cm="1">
        <f t="array" ref="AC71">IF(OR(Y71=0,Y71=""),"",IF($R71="Mulched (left on surface)",IFERROR(_xlfn.UNIQUE(_xlfn._xlws.FILTER(Prod.Out!$H:$H,Prod.Out!$B:$B=Y71)),""),IF($R71="Incorporated",IFERROR(_xlfn.UNIQUE(_xlfn._xlws.FILTER(Prod.Out!$I:$I,Prod.Out!$B:$B=Y71)),""),IF($R71="Retained (unknown if mulched/incorp.)",IFERROR(_xlfn.UNIQUE(_xlfn._xlws.FILTER(Prod.Out!$J:$J,Prod.Out!$B:$B=Y71)),""),""))))</f>
        <v/>
      </c>
      <c r="AD71" s="4" t="str" cm="1">
        <f t="array" ref="AD71">IF(OR(Z71=0,Z71=""),"",IF($R71="Mulched (left on surface)",IFERROR(_xlfn.UNIQUE(_xlfn._xlws.FILTER(Prod.Out!$H:$H,Prod.Out!$B:$B=Z71)),""),IF($R71="Incorporated",IFERROR(_xlfn.UNIQUE(_xlfn._xlws.FILTER(Prod.Out!$I:$I,Prod.Out!$B:$B=Z71)),""),IF($R71="Retained (unknown if mulched/incorp.)",IFERROR(_xlfn.UNIQUE(_xlfn._xlws.FILTER(Prod.Out!$J:$J,Prod.Out!$B:$B=Z71)),""),""))))</f>
        <v/>
      </c>
    </row>
    <row r="72" spans="19:30" x14ac:dyDescent="0.35">
      <c r="S72" s="4" t="str" cm="1">
        <f t="array" ref="S72">IF(OR(Q72="",Q72=0),"",IFERROR(IF(V72="No",_xlfn._xlws.FILTER(MT.Out!A:A,MT.Out!D:D=Q72),IF(V72="Yes",_xlfn._xlws.FILTER(Int.Out!O:O,Int.Out!B:B=Q72),"")),""))</f>
        <v/>
      </c>
      <c r="T72" s="4" t="str" cm="1">
        <f t="array" ref="T72">IF(OR(Q72="",Q72=0),"",IFERROR(IF(V72="No",_xlfn._xlws.FILTER(MT.Out!B:B,MT.Out!D:D=Q72),IF(V72="Yes",_xlfn._xlws.FILTER(Int.Out!P:P,Int.Out!B:B=Q72),"")),""))</f>
        <v/>
      </c>
      <c r="U72" s="4" t="str" cm="1">
        <f t="array" ref="U72">IF(OR($Q72="",$Q72=0),"",IFERROR(IF($V72="No",_xlfn._xlws.FILTER(MT.Out!C:C,MT.Out!$D:$D=$Q72),IF($V72="Yes",_xlfn._xlws.FILTER(Int.Out!Q:Q,Int.Out!$B:$B=$Q72),"")),""))</f>
        <v/>
      </c>
      <c r="V72" s="4" t="str">
        <f>IF(Q72&lt;&gt;"",IFERROR(IF(MATCH(Q72,_xlfn.ANCHORARRAY(Intercrop!AS$1),0)&gt;0,"Yes","No"),"No"),"")</f>
        <v/>
      </c>
      <c r="W72" s="4" t="str" cm="1">
        <f t="array" ref="W72">IF(Q72="Natural or Bare Fallow","",IF(V72="","",IF(V72="No",_xlfn._xlws.FILTER(MT.Out!E:E,MT.Out!D:D=Q72),IF(V72="Yes",_xlfn._xlws.FILTER(Int.Out!S:V,Int.Out!B:B=Q72)))))</f>
        <v/>
      </c>
      <c r="AA72" s="4" t="str" cm="1">
        <f t="array" ref="AA72">IF(OR(W72=0,W72=""),"",IF($R72="Mulched (left on surface)",IFERROR(_xlfn.UNIQUE(_xlfn._xlws.FILTER(Prod.Out!$H:$H,Prod.Out!$B:$B=W72)),""),IF($R72="Incorporated",IFERROR(_xlfn.UNIQUE(_xlfn._xlws.FILTER(Prod.Out!$I:$I,Prod.Out!$B:$B=W72)),""),IF($R72="Retained (unknown if mulched/incorp.)",IFERROR(_xlfn.UNIQUE(_xlfn._xlws.FILTER(Prod.Out!$J:$J,Prod.Out!$B:$B=W72)),""),""))))</f>
        <v/>
      </c>
      <c r="AB72" s="4" t="str" cm="1">
        <f t="array" ref="AB72">IF(OR(X72=0,X72=""),"",IF($R72="Mulched (left on surface)",IFERROR(_xlfn.UNIQUE(_xlfn._xlws.FILTER(Prod.Out!$H:$H,Prod.Out!$B:$B=X72)),""),IF($R72="Incorporated",IFERROR(_xlfn.UNIQUE(_xlfn._xlws.FILTER(Prod.Out!$I:$I,Prod.Out!$B:$B=X72)),""),IF($R72="Retained (unknown if mulched/incorp.)",IFERROR(_xlfn.UNIQUE(_xlfn._xlws.FILTER(Prod.Out!$J:$J,Prod.Out!$B:$B=X72)),""),""))))</f>
        <v/>
      </c>
      <c r="AC72" s="4" t="str" cm="1">
        <f t="array" ref="AC72">IF(OR(Y72=0,Y72=""),"",IF($R72="Mulched (left on surface)",IFERROR(_xlfn.UNIQUE(_xlfn._xlws.FILTER(Prod.Out!$H:$H,Prod.Out!$B:$B=Y72)),""),IF($R72="Incorporated",IFERROR(_xlfn.UNIQUE(_xlfn._xlws.FILTER(Prod.Out!$I:$I,Prod.Out!$B:$B=Y72)),""),IF($R72="Retained (unknown if mulched/incorp.)",IFERROR(_xlfn.UNIQUE(_xlfn._xlws.FILTER(Prod.Out!$J:$J,Prod.Out!$B:$B=Y72)),""),""))))</f>
        <v/>
      </c>
      <c r="AD72" s="4" t="str" cm="1">
        <f t="array" ref="AD72">IF(OR(Z72=0,Z72=""),"",IF($R72="Mulched (left on surface)",IFERROR(_xlfn.UNIQUE(_xlfn._xlws.FILTER(Prod.Out!$H:$H,Prod.Out!$B:$B=Z72)),""),IF($R72="Incorporated",IFERROR(_xlfn.UNIQUE(_xlfn._xlws.FILTER(Prod.Out!$I:$I,Prod.Out!$B:$B=Z72)),""),IF($R72="Retained (unknown if mulched/incorp.)",IFERROR(_xlfn.UNIQUE(_xlfn._xlws.FILTER(Prod.Out!$J:$J,Prod.Out!$B:$B=Z72)),""),""))))</f>
        <v/>
      </c>
    </row>
    <row r="73" spans="19:30" x14ac:dyDescent="0.35">
      <c r="S73" s="4" t="str" cm="1">
        <f t="array" ref="S73">IF(OR(Q73="",Q73=0),"",IFERROR(IF(V73="No",_xlfn._xlws.FILTER(MT.Out!A:A,MT.Out!D:D=Q73),IF(V73="Yes",_xlfn._xlws.FILTER(Int.Out!O:O,Int.Out!B:B=Q73),"")),""))</f>
        <v/>
      </c>
      <c r="T73" s="4" t="str" cm="1">
        <f t="array" ref="T73">IF(OR(Q73="",Q73=0),"",IFERROR(IF(V73="No",_xlfn._xlws.FILTER(MT.Out!B:B,MT.Out!D:D=Q73),IF(V73="Yes",_xlfn._xlws.FILTER(Int.Out!P:P,Int.Out!B:B=Q73),"")),""))</f>
        <v/>
      </c>
      <c r="U73" s="4" t="str" cm="1">
        <f t="array" ref="U73">IF(OR($Q73="",$Q73=0),"",IFERROR(IF($V73="No",_xlfn._xlws.FILTER(MT.Out!C:C,MT.Out!$D:$D=$Q73),IF($V73="Yes",_xlfn._xlws.FILTER(Int.Out!Q:Q,Int.Out!$B:$B=$Q73),"")),""))</f>
        <v/>
      </c>
      <c r="V73" s="4" t="str">
        <f>IF(Q73&lt;&gt;"",IFERROR(IF(MATCH(Q73,_xlfn.ANCHORARRAY(Intercrop!AS$1),0)&gt;0,"Yes","No"),"No"),"")</f>
        <v/>
      </c>
      <c r="W73" s="4" t="str" cm="1">
        <f t="array" ref="W73">IF(Q73="Natural or Bare Fallow","",IF(V73="","",IF(V73="No",_xlfn._xlws.FILTER(MT.Out!E:E,MT.Out!D:D=Q73),IF(V73="Yes",_xlfn._xlws.FILTER(Int.Out!S:V,Int.Out!B:B=Q73)))))</f>
        <v/>
      </c>
      <c r="AA73" s="4" t="str" cm="1">
        <f t="array" ref="AA73">IF(OR(W73=0,W73=""),"",IF($R73="Mulched (left on surface)",IFERROR(_xlfn.UNIQUE(_xlfn._xlws.FILTER(Prod.Out!$H:$H,Prod.Out!$B:$B=W73)),""),IF($R73="Incorporated",IFERROR(_xlfn.UNIQUE(_xlfn._xlws.FILTER(Prod.Out!$I:$I,Prod.Out!$B:$B=W73)),""),IF($R73="Retained (unknown if mulched/incorp.)",IFERROR(_xlfn.UNIQUE(_xlfn._xlws.FILTER(Prod.Out!$J:$J,Prod.Out!$B:$B=W73)),""),""))))</f>
        <v/>
      </c>
      <c r="AB73" s="4" t="str" cm="1">
        <f t="array" ref="AB73">IF(OR(X73=0,X73=""),"",IF($R73="Mulched (left on surface)",IFERROR(_xlfn.UNIQUE(_xlfn._xlws.FILTER(Prod.Out!$H:$H,Prod.Out!$B:$B=X73)),""),IF($R73="Incorporated",IFERROR(_xlfn.UNIQUE(_xlfn._xlws.FILTER(Prod.Out!$I:$I,Prod.Out!$B:$B=X73)),""),IF($R73="Retained (unknown if mulched/incorp.)",IFERROR(_xlfn.UNIQUE(_xlfn._xlws.FILTER(Prod.Out!$J:$J,Prod.Out!$B:$B=X73)),""),""))))</f>
        <v/>
      </c>
      <c r="AC73" s="4" t="str" cm="1">
        <f t="array" ref="AC73">IF(OR(Y73=0,Y73=""),"",IF($R73="Mulched (left on surface)",IFERROR(_xlfn.UNIQUE(_xlfn._xlws.FILTER(Prod.Out!$H:$H,Prod.Out!$B:$B=Y73)),""),IF($R73="Incorporated",IFERROR(_xlfn.UNIQUE(_xlfn._xlws.FILTER(Prod.Out!$I:$I,Prod.Out!$B:$B=Y73)),""),IF($R73="Retained (unknown if mulched/incorp.)",IFERROR(_xlfn.UNIQUE(_xlfn._xlws.FILTER(Prod.Out!$J:$J,Prod.Out!$B:$B=Y73)),""),""))))</f>
        <v/>
      </c>
      <c r="AD73" s="4" t="str" cm="1">
        <f t="array" ref="AD73">IF(OR(Z73=0,Z73=""),"",IF($R73="Mulched (left on surface)",IFERROR(_xlfn.UNIQUE(_xlfn._xlws.FILTER(Prod.Out!$H:$H,Prod.Out!$B:$B=Z73)),""),IF($R73="Incorporated",IFERROR(_xlfn.UNIQUE(_xlfn._xlws.FILTER(Prod.Out!$I:$I,Prod.Out!$B:$B=Z73)),""),IF($R73="Retained (unknown if mulched/incorp.)",IFERROR(_xlfn.UNIQUE(_xlfn._xlws.FILTER(Prod.Out!$J:$J,Prod.Out!$B:$B=Z73)),""),""))))</f>
        <v/>
      </c>
    </row>
    <row r="74" spans="19:30" x14ac:dyDescent="0.35">
      <c r="S74" s="4" t="str" cm="1">
        <f t="array" ref="S74">IF(OR(Q74="",Q74=0),"",IFERROR(IF(V74="No",_xlfn._xlws.FILTER(MT.Out!A:A,MT.Out!D:D=Q74),IF(V74="Yes",_xlfn._xlws.FILTER(Int.Out!O:O,Int.Out!B:B=Q74),"")),""))</f>
        <v/>
      </c>
      <c r="T74" s="4" t="str" cm="1">
        <f t="array" ref="T74">IF(OR(Q74="",Q74=0),"",IFERROR(IF(V74="No",_xlfn._xlws.FILTER(MT.Out!B:B,MT.Out!D:D=Q74),IF(V74="Yes",_xlfn._xlws.FILTER(Int.Out!P:P,Int.Out!B:B=Q74),"")),""))</f>
        <v/>
      </c>
      <c r="U74" s="4" t="str" cm="1">
        <f t="array" ref="U74">IF(OR($Q74="",$Q74=0),"",IFERROR(IF($V74="No",_xlfn._xlws.FILTER(MT.Out!C:C,MT.Out!$D:$D=$Q74),IF($V74="Yes",_xlfn._xlws.FILTER(Int.Out!Q:Q,Int.Out!$B:$B=$Q74),"")),""))</f>
        <v/>
      </c>
      <c r="V74" s="4" t="str">
        <f>IF(Q74&lt;&gt;"",IFERROR(IF(MATCH(Q74,_xlfn.ANCHORARRAY(Intercrop!AS$1),0)&gt;0,"Yes","No"),"No"),"")</f>
        <v/>
      </c>
      <c r="W74" s="4" t="str" cm="1">
        <f t="array" ref="W74">IF(Q74="Natural or Bare Fallow","",IF(V74="","",IF(V74="No",_xlfn._xlws.FILTER(MT.Out!E:E,MT.Out!D:D=Q74),IF(V74="Yes",_xlfn._xlws.FILTER(Int.Out!S:V,Int.Out!B:B=Q74)))))</f>
        <v/>
      </c>
      <c r="AA74" s="4" t="str" cm="1">
        <f t="array" ref="AA74">IF(OR(W74=0,W74=""),"",IF($R74="Mulched (left on surface)",IFERROR(_xlfn.UNIQUE(_xlfn._xlws.FILTER(Prod.Out!$H:$H,Prod.Out!$B:$B=W74)),""),IF($R74="Incorporated",IFERROR(_xlfn.UNIQUE(_xlfn._xlws.FILTER(Prod.Out!$I:$I,Prod.Out!$B:$B=W74)),""),IF($R74="Retained (unknown if mulched/incorp.)",IFERROR(_xlfn.UNIQUE(_xlfn._xlws.FILTER(Prod.Out!$J:$J,Prod.Out!$B:$B=W74)),""),""))))</f>
        <v/>
      </c>
      <c r="AB74" s="4" t="str" cm="1">
        <f t="array" ref="AB74">IF(OR(X74=0,X74=""),"",IF($R74="Mulched (left on surface)",IFERROR(_xlfn.UNIQUE(_xlfn._xlws.FILTER(Prod.Out!$H:$H,Prod.Out!$B:$B=X74)),""),IF($R74="Incorporated",IFERROR(_xlfn.UNIQUE(_xlfn._xlws.FILTER(Prod.Out!$I:$I,Prod.Out!$B:$B=X74)),""),IF($R74="Retained (unknown if mulched/incorp.)",IFERROR(_xlfn.UNIQUE(_xlfn._xlws.FILTER(Prod.Out!$J:$J,Prod.Out!$B:$B=X74)),""),""))))</f>
        <v/>
      </c>
      <c r="AC74" s="4" t="str" cm="1">
        <f t="array" ref="AC74">IF(OR(Y74=0,Y74=""),"",IF($R74="Mulched (left on surface)",IFERROR(_xlfn.UNIQUE(_xlfn._xlws.FILTER(Prod.Out!$H:$H,Prod.Out!$B:$B=Y74)),""),IF($R74="Incorporated",IFERROR(_xlfn.UNIQUE(_xlfn._xlws.FILTER(Prod.Out!$I:$I,Prod.Out!$B:$B=Y74)),""),IF($R74="Retained (unknown if mulched/incorp.)",IFERROR(_xlfn.UNIQUE(_xlfn._xlws.FILTER(Prod.Out!$J:$J,Prod.Out!$B:$B=Y74)),""),""))))</f>
        <v/>
      </c>
      <c r="AD74" s="4" t="str" cm="1">
        <f t="array" ref="AD74">IF(OR(Z74=0,Z74=""),"",IF($R74="Mulched (left on surface)",IFERROR(_xlfn.UNIQUE(_xlfn._xlws.FILTER(Prod.Out!$H:$H,Prod.Out!$B:$B=Z74)),""),IF($R74="Incorporated",IFERROR(_xlfn.UNIQUE(_xlfn._xlws.FILTER(Prod.Out!$I:$I,Prod.Out!$B:$B=Z74)),""),IF($R74="Retained (unknown if mulched/incorp.)",IFERROR(_xlfn.UNIQUE(_xlfn._xlws.FILTER(Prod.Out!$J:$J,Prod.Out!$B:$B=Z74)),""),""))))</f>
        <v/>
      </c>
    </row>
    <row r="75" spans="19:30" x14ac:dyDescent="0.35">
      <c r="S75" s="4" t="str" cm="1">
        <f t="array" ref="S75">IF(OR(Q75="",Q75=0),"",IFERROR(IF(V75="No",_xlfn._xlws.FILTER(MT.Out!A:A,MT.Out!D:D=Q75),IF(V75="Yes",_xlfn._xlws.FILTER(Int.Out!O:O,Int.Out!B:B=Q75),"")),""))</f>
        <v/>
      </c>
      <c r="T75" s="4" t="str" cm="1">
        <f t="array" ref="T75">IF(OR(Q75="",Q75=0),"",IFERROR(IF(V75="No",_xlfn._xlws.FILTER(MT.Out!B:B,MT.Out!D:D=Q75),IF(V75="Yes",_xlfn._xlws.FILTER(Int.Out!P:P,Int.Out!B:B=Q75),"")),""))</f>
        <v/>
      </c>
      <c r="U75" s="4" t="str" cm="1">
        <f t="array" ref="U75">IF(OR($Q75="",$Q75=0),"",IFERROR(IF($V75="No",_xlfn._xlws.FILTER(MT.Out!C:C,MT.Out!$D:$D=$Q75),IF($V75="Yes",_xlfn._xlws.FILTER(Int.Out!Q:Q,Int.Out!$B:$B=$Q75),"")),""))</f>
        <v/>
      </c>
      <c r="V75" s="4" t="str">
        <f>IF(Q75&lt;&gt;"",IFERROR(IF(MATCH(Q75,_xlfn.ANCHORARRAY(Intercrop!AS$1),0)&gt;0,"Yes","No"),"No"),"")</f>
        <v/>
      </c>
      <c r="W75" s="4" t="str" cm="1">
        <f t="array" ref="W75">IF(Q75="Natural or Bare Fallow","",IF(V75="","",IF(V75="No",_xlfn._xlws.FILTER(MT.Out!E:E,MT.Out!D:D=Q75),IF(V75="Yes",_xlfn._xlws.FILTER(Int.Out!S:V,Int.Out!B:B=Q75)))))</f>
        <v/>
      </c>
      <c r="AA75" s="4" t="str" cm="1">
        <f t="array" ref="AA75">IF(OR(W75=0,W75=""),"",IF($R75="Mulched (left on surface)",IFERROR(_xlfn.UNIQUE(_xlfn._xlws.FILTER(Prod.Out!$H:$H,Prod.Out!$B:$B=W75)),""),IF($R75="Incorporated",IFERROR(_xlfn.UNIQUE(_xlfn._xlws.FILTER(Prod.Out!$I:$I,Prod.Out!$B:$B=W75)),""),IF($R75="Retained (unknown if mulched/incorp.)",IFERROR(_xlfn.UNIQUE(_xlfn._xlws.FILTER(Prod.Out!$J:$J,Prod.Out!$B:$B=W75)),""),""))))</f>
        <v/>
      </c>
      <c r="AB75" s="4" t="str" cm="1">
        <f t="array" ref="AB75">IF(OR(X75=0,X75=""),"",IF($R75="Mulched (left on surface)",IFERROR(_xlfn.UNIQUE(_xlfn._xlws.FILTER(Prod.Out!$H:$H,Prod.Out!$B:$B=X75)),""),IF($R75="Incorporated",IFERROR(_xlfn.UNIQUE(_xlfn._xlws.FILTER(Prod.Out!$I:$I,Prod.Out!$B:$B=X75)),""),IF($R75="Retained (unknown if mulched/incorp.)",IFERROR(_xlfn.UNIQUE(_xlfn._xlws.FILTER(Prod.Out!$J:$J,Prod.Out!$B:$B=X75)),""),""))))</f>
        <v/>
      </c>
      <c r="AC75" s="4" t="str" cm="1">
        <f t="array" ref="AC75">IF(OR(Y75=0,Y75=""),"",IF($R75="Mulched (left on surface)",IFERROR(_xlfn.UNIQUE(_xlfn._xlws.FILTER(Prod.Out!$H:$H,Prod.Out!$B:$B=Y75)),""),IF($R75="Incorporated",IFERROR(_xlfn.UNIQUE(_xlfn._xlws.FILTER(Prod.Out!$I:$I,Prod.Out!$B:$B=Y75)),""),IF($R75="Retained (unknown if mulched/incorp.)",IFERROR(_xlfn.UNIQUE(_xlfn._xlws.FILTER(Prod.Out!$J:$J,Prod.Out!$B:$B=Y75)),""),""))))</f>
        <v/>
      </c>
      <c r="AD75" s="4" t="str" cm="1">
        <f t="array" ref="AD75">IF(OR(Z75=0,Z75=""),"",IF($R75="Mulched (left on surface)",IFERROR(_xlfn.UNIQUE(_xlfn._xlws.FILTER(Prod.Out!$H:$H,Prod.Out!$B:$B=Z75)),""),IF($R75="Incorporated",IFERROR(_xlfn.UNIQUE(_xlfn._xlws.FILTER(Prod.Out!$I:$I,Prod.Out!$B:$B=Z75)),""),IF($R75="Retained (unknown if mulched/incorp.)",IFERROR(_xlfn.UNIQUE(_xlfn._xlws.FILTER(Prod.Out!$J:$J,Prod.Out!$B:$B=Z75)),""),""))))</f>
        <v/>
      </c>
    </row>
    <row r="76" spans="19:30" x14ac:dyDescent="0.35">
      <c r="S76" s="4" t="str" cm="1">
        <f t="array" ref="S76">IF(OR(Q76="",Q76=0),"",IFERROR(IF(V76="No",_xlfn._xlws.FILTER(MT.Out!A:A,MT.Out!D:D=Q76),IF(V76="Yes",_xlfn._xlws.FILTER(Int.Out!O:O,Int.Out!B:B=Q76),"")),""))</f>
        <v/>
      </c>
      <c r="T76" s="4" t="str" cm="1">
        <f t="array" ref="T76">IF(OR(Q76="",Q76=0),"",IFERROR(IF(V76="No",_xlfn._xlws.FILTER(MT.Out!B:B,MT.Out!D:D=Q76),IF(V76="Yes",_xlfn._xlws.FILTER(Int.Out!P:P,Int.Out!B:B=Q76),"")),""))</f>
        <v/>
      </c>
      <c r="U76" s="4" t="str" cm="1">
        <f t="array" ref="U76">IF(OR($Q76="",$Q76=0),"",IFERROR(IF($V76="No",_xlfn._xlws.FILTER(MT.Out!C:C,MT.Out!$D:$D=$Q76),IF($V76="Yes",_xlfn._xlws.FILTER(Int.Out!Q:Q,Int.Out!$B:$B=$Q76),"")),""))</f>
        <v/>
      </c>
      <c r="V76" s="4" t="str">
        <f>IF(Q76&lt;&gt;"",IFERROR(IF(MATCH(Q76,_xlfn.ANCHORARRAY(Intercrop!AS$1),0)&gt;0,"Yes","No"),"No"),"")</f>
        <v/>
      </c>
      <c r="W76" s="4" t="str" cm="1">
        <f t="array" ref="W76">IF(Q76="Natural or Bare Fallow","",IF(V76="","",IF(V76="No",_xlfn._xlws.FILTER(MT.Out!E:E,MT.Out!D:D=Q76),IF(V76="Yes",_xlfn._xlws.FILTER(Int.Out!S:V,Int.Out!B:B=Q76)))))</f>
        <v/>
      </c>
      <c r="AA76" s="4" t="str" cm="1">
        <f t="array" ref="AA76">IF(OR(W76=0,W76=""),"",IF($R76="Mulched (left on surface)",IFERROR(_xlfn.UNIQUE(_xlfn._xlws.FILTER(Prod.Out!$H:$H,Prod.Out!$B:$B=W76)),""),IF($R76="Incorporated",IFERROR(_xlfn.UNIQUE(_xlfn._xlws.FILTER(Prod.Out!$I:$I,Prod.Out!$B:$B=W76)),""),IF($R76="Retained (unknown if mulched/incorp.)",IFERROR(_xlfn.UNIQUE(_xlfn._xlws.FILTER(Prod.Out!$J:$J,Prod.Out!$B:$B=W76)),""),""))))</f>
        <v/>
      </c>
      <c r="AB76" s="4" t="str" cm="1">
        <f t="array" ref="AB76">IF(OR(X76=0,X76=""),"",IF($R76="Mulched (left on surface)",IFERROR(_xlfn.UNIQUE(_xlfn._xlws.FILTER(Prod.Out!$H:$H,Prod.Out!$B:$B=X76)),""),IF($R76="Incorporated",IFERROR(_xlfn.UNIQUE(_xlfn._xlws.FILTER(Prod.Out!$I:$I,Prod.Out!$B:$B=X76)),""),IF($R76="Retained (unknown if mulched/incorp.)",IFERROR(_xlfn.UNIQUE(_xlfn._xlws.FILTER(Prod.Out!$J:$J,Prod.Out!$B:$B=X76)),""),""))))</f>
        <v/>
      </c>
      <c r="AC76" s="4" t="str" cm="1">
        <f t="array" ref="AC76">IF(OR(Y76=0,Y76=""),"",IF($R76="Mulched (left on surface)",IFERROR(_xlfn.UNIQUE(_xlfn._xlws.FILTER(Prod.Out!$H:$H,Prod.Out!$B:$B=Y76)),""),IF($R76="Incorporated",IFERROR(_xlfn.UNIQUE(_xlfn._xlws.FILTER(Prod.Out!$I:$I,Prod.Out!$B:$B=Y76)),""),IF($R76="Retained (unknown if mulched/incorp.)",IFERROR(_xlfn.UNIQUE(_xlfn._xlws.FILTER(Prod.Out!$J:$J,Prod.Out!$B:$B=Y76)),""),""))))</f>
        <v/>
      </c>
      <c r="AD76" s="4" t="str" cm="1">
        <f t="array" ref="AD76">IF(OR(Z76=0,Z76=""),"",IF($R76="Mulched (left on surface)",IFERROR(_xlfn.UNIQUE(_xlfn._xlws.FILTER(Prod.Out!$H:$H,Prod.Out!$B:$B=Z76)),""),IF($R76="Incorporated",IFERROR(_xlfn.UNIQUE(_xlfn._xlws.FILTER(Prod.Out!$I:$I,Prod.Out!$B:$B=Z76)),""),IF($R76="Retained (unknown if mulched/incorp.)",IFERROR(_xlfn.UNIQUE(_xlfn._xlws.FILTER(Prod.Out!$J:$J,Prod.Out!$B:$B=Z76)),""),""))))</f>
        <v/>
      </c>
    </row>
    <row r="77" spans="19:30" x14ac:dyDescent="0.35">
      <c r="S77" s="4" t="str" cm="1">
        <f t="array" ref="S77">IF(OR(Q77="",Q77=0),"",IFERROR(IF(V77="No",_xlfn._xlws.FILTER(MT.Out!A:A,MT.Out!D:D=Q77),IF(V77="Yes",_xlfn._xlws.FILTER(Int.Out!O:O,Int.Out!B:B=Q77),"")),""))</f>
        <v/>
      </c>
      <c r="T77" s="4" t="str" cm="1">
        <f t="array" ref="T77">IF(OR(Q77="",Q77=0),"",IFERROR(IF(V77="No",_xlfn._xlws.FILTER(MT.Out!B:B,MT.Out!D:D=Q77),IF(V77="Yes",_xlfn._xlws.FILTER(Int.Out!P:P,Int.Out!B:B=Q77),"")),""))</f>
        <v/>
      </c>
      <c r="U77" s="4" t="str" cm="1">
        <f t="array" ref="U77">IF(OR($Q77="",$Q77=0),"",IFERROR(IF($V77="No",_xlfn._xlws.FILTER(MT.Out!C:C,MT.Out!$D:$D=$Q77),IF($V77="Yes",_xlfn._xlws.FILTER(Int.Out!Q:Q,Int.Out!$B:$B=$Q77),"")),""))</f>
        <v/>
      </c>
      <c r="V77" s="4" t="str">
        <f>IF(Q77&lt;&gt;"",IFERROR(IF(MATCH(Q77,_xlfn.ANCHORARRAY(Intercrop!AS$1),0)&gt;0,"Yes","No"),"No"),"")</f>
        <v/>
      </c>
      <c r="W77" s="4" t="str" cm="1">
        <f t="array" ref="W77">IF(Q77="Natural or Bare Fallow","",IF(V77="","",IF(V77="No",_xlfn._xlws.FILTER(MT.Out!E:E,MT.Out!D:D=Q77),IF(V77="Yes",_xlfn._xlws.FILTER(Int.Out!S:V,Int.Out!B:B=Q77)))))</f>
        <v/>
      </c>
      <c r="AA77" s="4" t="str" cm="1">
        <f t="array" ref="AA77">IF(OR(W77=0,W77=""),"",IF($R77="Mulched (left on surface)",IFERROR(_xlfn.UNIQUE(_xlfn._xlws.FILTER(Prod.Out!$H:$H,Prod.Out!$B:$B=W77)),""),IF($R77="Incorporated",IFERROR(_xlfn.UNIQUE(_xlfn._xlws.FILTER(Prod.Out!$I:$I,Prod.Out!$B:$B=W77)),""),IF($R77="Retained (unknown if mulched/incorp.)",IFERROR(_xlfn.UNIQUE(_xlfn._xlws.FILTER(Prod.Out!$J:$J,Prod.Out!$B:$B=W77)),""),""))))</f>
        <v/>
      </c>
      <c r="AB77" s="4" t="str" cm="1">
        <f t="array" ref="AB77">IF(OR(X77=0,X77=""),"",IF($R77="Mulched (left on surface)",IFERROR(_xlfn.UNIQUE(_xlfn._xlws.FILTER(Prod.Out!$H:$H,Prod.Out!$B:$B=X77)),""),IF($R77="Incorporated",IFERROR(_xlfn.UNIQUE(_xlfn._xlws.FILTER(Prod.Out!$I:$I,Prod.Out!$B:$B=X77)),""),IF($R77="Retained (unknown if mulched/incorp.)",IFERROR(_xlfn.UNIQUE(_xlfn._xlws.FILTER(Prod.Out!$J:$J,Prod.Out!$B:$B=X77)),""),""))))</f>
        <v/>
      </c>
      <c r="AC77" s="4" t="str" cm="1">
        <f t="array" ref="AC77">IF(OR(Y77=0,Y77=""),"",IF($R77="Mulched (left on surface)",IFERROR(_xlfn.UNIQUE(_xlfn._xlws.FILTER(Prod.Out!$H:$H,Prod.Out!$B:$B=Y77)),""),IF($R77="Incorporated",IFERROR(_xlfn.UNIQUE(_xlfn._xlws.FILTER(Prod.Out!$I:$I,Prod.Out!$B:$B=Y77)),""),IF($R77="Retained (unknown if mulched/incorp.)",IFERROR(_xlfn.UNIQUE(_xlfn._xlws.FILTER(Prod.Out!$J:$J,Prod.Out!$B:$B=Y77)),""),""))))</f>
        <v/>
      </c>
      <c r="AD77" s="4" t="str" cm="1">
        <f t="array" ref="AD77">IF(OR(Z77=0,Z77=""),"",IF($R77="Mulched (left on surface)",IFERROR(_xlfn.UNIQUE(_xlfn._xlws.FILTER(Prod.Out!$H:$H,Prod.Out!$B:$B=Z77)),""),IF($R77="Incorporated",IFERROR(_xlfn.UNIQUE(_xlfn._xlws.FILTER(Prod.Out!$I:$I,Prod.Out!$B:$B=Z77)),""),IF($R77="Retained (unknown if mulched/incorp.)",IFERROR(_xlfn.UNIQUE(_xlfn._xlws.FILTER(Prod.Out!$J:$J,Prod.Out!$B:$B=Z77)),""),""))))</f>
        <v/>
      </c>
    </row>
    <row r="78" spans="19:30" x14ac:dyDescent="0.35">
      <c r="S78" s="4" t="str" cm="1">
        <f t="array" ref="S78">IF(OR(Q78="",Q78=0),"",IFERROR(IF(V78="No",_xlfn._xlws.FILTER(MT.Out!A:A,MT.Out!D:D=Q78),IF(V78="Yes",_xlfn._xlws.FILTER(Int.Out!O:O,Int.Out!B:B=Q78),"")),""))</f>
        <v/>
      </c>
      <c r="T78" s="4" t="str" cm="1">
        <f t="array" ref="T78">IF(OR(Q78="",Q78=0),"",IFERROR(IF(V78="No",_xlfn._xlws.FILTER(MT.Out!B:B,MT.Out!D:D=Q78),IF(V78="Yes",_xlfn._xlws.FILTER(Int.Out!P:P,Int.Out!B:B=Q78),"")),""))</f>
        <v/>
      </c>
      <c r="U78" s="4" t="str" cm="1">
        <f t="array" ref="U78">IF(OR($Q78="",$Q78=0),"",IFERROR(IF($V78="No",_xlfn._xlws.FILTER(MT.Out!C:C,MT.Out!$D:$D=$Q78),IF($V78="Yes",_xlfn._xlws.FILTER(Int.Out!Q:Q,Int.Out!$B:$B=$Q78),"")),""))</f>
        <v/>
      </c>
      <c r="V78" s="4" t="str">
        <f>IF(Q78&lt;&gt;"",IFERROR(IF(MATCH(Q78,_xlfn.ANCHORARRAY(Intercrop!AS$1),0)&gt;0,"Yes","No"),"No"),"")</f>
        <v/>
      </c>
      <c r="W78" s="4" t="str" cm="1">
        <f t="array" ref="W78">IF(Q78="Natural or Bare Fallow","",IF(V78="","",IF(V78="No",_xlfn._xlws.FILTER(MT.Out!E:E,MT.Out!D:D=Q78),IF(V78="Yes",_xlfn._xlws.FILTER(Int.Out!S:V,Int.Out!B:B=Q78)))))</f>
        <v/>
      </c>
      <c r="AA78" s="4" t="str" cm="1">
        <f t="array" ref="AA78">IF(OR(W78=0,W78=""),"",IF($R78="Mulched (left on surface)",IFERROR(_xlfn.UNIQUE(_xlfn._xlws.FILTER(Prod.Out!$H:$H,Prod.Out!$B:$B=W78)),""),IF($R78="Incorporated",IFERROR(_xlfn.UNIQUE(_xlfn._xlws.FILTER(Prod.Out!$I:$I,Prod.Out!$B:$B=W78)),""),IF($R78="Retained (unknown if mulched/incorp.)",IFERROR(_xlfn.UNIQUE(_xlfn._xlws.FILTER(Prod.Out!$J:$J,Prod.Out!$B:$B=W78)),""),""))))</f>
        <v/>
      </c>
      <c r="AB78" s="4" t="str" cm="1">
        <f t="array" ref="AB78">IF(OR(X78=0,X78=""),"",IF($R78="Mulched (left on surface)",IFERROR(_xlfn.UNIQUE(_xlfn._xlws.FILTER(Prod.Out!$H:$H,Prod.Out!$B:$B=X78)),""),IF($R78="Incorporated",IFERROR(_xlfn.UNIQUE(_xlfn._xlws.FILTER(Prod.Out!$I:$I,Prod.Out!$B:$B=X78)),""),IF($R78="Retained (unknown if mulched/incorp.)",IFERROR(_xlfn.UNIQUE(_xlfn._xlws.FILTER(Prod.Out!$J:$J,Prod.Out!$B:$B=X78)),""),""))))</f>
        <v/>
      </c>
      <c r="AC78" s="4" t="str" cm="1">
        <f t="array" ref="AC78">IF(OR(Y78=0,Y78=""),"",IF($R78="Mulched (left on surface)",IFERROR(_xlfn.UNIQUE(_xlfn._xlws.FILTER(Prod.Out!$H:$H,Prod.Out!$B:$B=Y78)),""),IF($R78="Incorporated",IFERROR(_xlfn.UNIQUE(_xlfn._xlws.FILTER(Prod.Out!$I:$I,Prod.Out!$B:$B=Y78)),""),IF($R78="Retained (unknown if mulched/incorp.)",IFERROR(_xlfn.UNIQUE(_xlfn._xlws.FILTER(Prod.Out!$J:$J,Prod.Out!$B:$B=Y78)),""),""))))</f>
        <v/>
      </c>
      <c r="AD78" s="4" t="str" cm="1">
        <f t="array" ref="AD78">IF(OR(Z78=0,Z78=""),"",IF($R78="Mulched (left on surface)",IFERROR(_xlfn.UNIQUE(_xlfn._xlws.FILTER(Prod.Out!$H:$H,Prod.Out!$B:$B=Z78)),""),IF($R78="Incorporated",IFERROR(_xlfn.UNIQUE(_xlfn._xlws.FILTER(Prod.Out!$I:$I,Prod.Out!$B:$B=Z78)),""),IF($R78="Retained (unknown if mulched/incorp.)",IFERROR(_xlfn.UNIQUE(_xlfn._xlws.FILTER(Prod.Out!$J:$J,Prod.Out!$B:$B=Z78)),""),""))))</f>
        <v/>
      </c>
    </row>
    <row r="79" spans="19:30" x14ac:dyDescent="0.35">
      <c r="S79" s="4" t="str" cm="1">
        <f t="array" ref="S79">IF(OR(Q79="",Q79=0),"",IFERROR(IF(V79="No",_xlfn._xlws.FILTER(MT.Out!A:A,MT.Out!D:D=Q79),IF(V79="Yes",_xlfn._xlws.FILTER(Int.Out!O:O,Int.Out!B:B=Q79),"")),""))</f>
        <v/>
      </c>
      <c r="T79" s="4" t="str" cm="1">
        <f t="array" ref="T79">IF(OR(Q79="",Q79=0),"",IFERROR(IF(V79="No",_xlfn._xlws.FILTER(MT.Out!B:B,MT.Out!D:D=Q79),IF(V79="Yes",_xlfn._xlws.FILTER(Int.Out!P:P,Int.Out!B:B=Q79),"")),""))</f>
        <v/>
      </c>
      <c r="U79" s="4" t="str" cm="1">
        <f t="array" ref="U79">IF(OR($Q79="",$Q79=0),"",IFERROR(IF($V79="No",_xlfn._xlws.FILTER(MT.Out!C:C,MT.Out!$D:$D=$Q79),IF($V79="Yes",_xlfn._xlws.FILTER(Int.Out!Q:Q,Int.Out!$B:$B=$Q79),"")),""))</f>
        <v/>
      </c>
      <c r="V79" s="4" t="str">
        <f>IF(Q79&lt;&gt;"",IFERROR(IF(MATCH(Q79,_xlfn.ANCHORARRAY(Intercrop!AS$1),0)&gt;0,"Yes","No"),"No"),"")</f>
        <v/>
      </c>
      <c r="W79" s="4" t="str" cm="1">
        <f t="array" ref="W79">IF(Q79="Natural or Bare Fallow","",IF(V79="","",IF(V79="No",_xlfn._xlws.FILTER(MT.Out!E:E,MT.Out!D:D=Q79),IF(V79="Yes",_xlfn._xlws.FILTER(Int.Out!S:V,Int.Out!B:B=Q79)))))</f>
        <v/>
      </c>
      <c r="AA79" s="4" t="str" cm="1">
        <f t="array" ref="AA79">IF(OR(W79=0,W79=""),"",IF($R79="Mulched (left on surface)",IFERROR(_xlfn.UNIQUE(_xlfn._xlws.FILTER(Prod.Out!$H:$H,Prod.Out!$B:$B=W79)),""),IF($R79="Incorporated",IFERROR(_xlfn.UNIQUE(_xlfn._xlws.FILTER(Prod.Out!$I:$I,Prod.Out!$B:$B=W79)),""),IF($R79="Retained (unknown if mulched/incorp.)",IFERROR(_xlfn.UNIQUE(_xlfn._xlws.FILTER(Prod.Out!$J:$J,Prod.Out!$B:$B=W79)),""),""))))</f>
        <v/>
      </c>
      <c r="AB79" s="4" t="str" cm="1">
        <f t="array" ref="AB79">IF(OR(X79=0,X79=""),"",IF($R79="Mulched (left on surface)",IFERROR(_xlfn.UNIQUE(_xlfn._xlws.FILTER(Prod.Out!$H:$H,Prod.Out!$B:$B=X79)),""),IF($R79="Incorporated",IFERROR(_xlfn.UNIQUE(_xlfn._xlws.FILTER(Prod.Out!$I:$I,Prod.Out!$B:$B=X79)),""),IF($R79="Retained (unknown if mulched/incorp.)",IFERROR(_xlfn.UNIQUE(_xlfn._xlws.FILTER(Prod.Out!$J:$J,Prod.Out!$B:$B=X79)),""),""))))</f>
        <v/>
      </c>
      <c r="AC79" s="4" t="str" cm="1">
        <f t="array" ref="AC79">IF(OR(Y79=0,Y79=""),"",IF($R79="Mulched (left on surface)",IFERROR(_xlfn.UNIQUE(_xlfn._xlws.FILTER(Prod.Out!$H:$H,Prod.Out!$B:$B=Y79)),""),IF($R79="Incorporated",IFERROR(_xlfn.UNIQUE(_xlfn._xlws.FILTER(Prod.Out!$I:$I,Prod.Out!$B:$B=Y79)),""),IF($R79="Retained (unknown if mulched/incorp.)",IFERROR(_xlfn.UNIQUE(_xlfn._xlws.FILTER(Prod.Out!$J:$J,Prod.Out!$B:$B=Y79)),""),""))))</f>
        <v/>
      </c>
      <c r="AD79" s="4" t="str" cm="1">
        <f t="array" ref="AD79">IF(OR(Z79=0,Z79=""),"",IF($R79="Mulched (left on surface)",IFERROR(_xlfn.UNIQUE(_xlfn._xlws.FILTER(Prod.Out!$H:$H,Prod.Out!$B:$B=Z79)),""),IF($R79="Incorporated",IFERROR(_xlfn.UNIQUE(_xlfn._xlws.FILTER(Prod.Out!$I:$I,Prod.Out!$B:$B=Z79)),""),IF($R79="Retained (unknown if mulched/incorp.)",IFERROR(_xlfn.UNIQUE(_xlfn._xlws.FILTER(Prod.Out!$J:$J,Prod.Out!$B:$B=Z79)),""),""))))</f>
        <v/>
      </c>
    </row>
    <row r="80" spans="19:30" x14ac:dyDescent="0.35">
      <c r="S80" s="4" t="str" cm="1">
        <f t="array" ref="S80">IF(OR(Q80="",Q80=0),"",IFERROR(IF(V80="No",_xlfn._xlws.FILTER(MT.Out!A:A,MT.Out!D:D=Q80),IF(V80="Yes",_xlfn._xlws.FILTER(Int.Out!O:O,Int.Out!B:B=Q80),"")),""))</f>
        <v/>
      </c>
      <c r="T80" s="4" t="str" cm="1">
        <f t="array" ref="T80">IF(OR(Q80="",Q80=0),"",IFERROR(IF(V80="No",_xlfn._xlws.FILTER(MT.Out!B:B,MT.Out!D:D=Q80),IF(V80="Yes",_xlfn._xlws.FILTER(Int.Out!P:P,Int.Out!B:B=Q80),"")),""))</f>
        <v/>
      </c>
      <c r="U80" s="4" t="str" cm="1">
        <f t="array" ref="U80">IF(OR($Q80="",$Q80=0),"",IFERROR(IF($V80="No",_xlfn._xlws.FILTER(MT.Out!C:C,MT.Out!$D:$D=$Q80),IF($V80="Yes",_xlfn._xlws.FILTER(Int.Out!Q:Q,Int.Out!$B:$B=$Q80),"")),""))</f>
        <v/>
      </c>
      <c r="V80" s="4" t="str">
        <f>IF(Q80&lt;&gt;"",IFERROR(IF(MATCH(Q80,_xlfn.ANCHORARRAY(Intercrop!AS$1),0)&gt;0,"Yes","No"),"No"),"")</f>
        <v/>
      </c>
      <c r="W80" s="4" t="str" cm="1">
        <f t="array" ref="W80">IF(Q80="Natural or Bare Fallow","",IF(V80="","",IF(V80="No",_xlfn._xlws.FILTER(MT.Out!E:E,MT.Out!D:D=Q80),IF(V80="Yes",_xlfn._xlws.FILTER(Int.Out!S:V,Int.Out!B:B=Q80)))))</f>
        <v/>
      </c>
      <c r="AA80" s="4" t="str" cm="1">
        <f t="array" ref="AA80">IF(OR(W80=0,W80=""),"",IF($R80="Mulched (left on surface)",IFERROR(_xlfn.UNIQUE(_xlfn._xlws.FILTER(Prod.Out!$H:$H,Prod.Out!$B:$B=W80)),""),IF($R80="Incorporated",IFERROR(_xlfn.UNIQUE(_xlfn._xlws.FILTER(Prod.Out!$I:$I,Prod.Out!$B:$B=W80)),""),IF($R80="Retained (unknown if mulched/incorp.)",IFERROR(_xlfn.UNIQUE(_xlfn._xlws.FILTER(Prod.Out!$J:$J,Prod.Out!$B:$B=W80)),""),""))))</f>
        <v/>
      </c>
      <c r="AB80" s="4" t="str" cm="1">
        <f t="array" ref="AB80">IF(OR(X80=0,X80=""),"",IF($R80="Mulched (left on surface)",IFERROR(_xlfn.UNIQUE(_xlfn._xlws.FILTER(Prod.Out!$H:$H,Prod.Out!$B:$B=X80)),""),IF($R80="Incorporated",IFERROR(_xlfn.UNIQUE(_xlfn._xlws.FILTER(Prod.Out!$I:$I,Prod.Out!$B:$B=X80)),""),IF($R80="Retained (unknown if mulched/incorp.)",IFERROR(_xlfn.UNIQUE(_xlfn._xlws.FILTER(Prod.Out!$J:$J,Prod.Out!$B:$B=X80)),""),""))))</f>
        <v/>
      </c>
      <c r="AC80" s="4" t="str" cm="1">
        <f t="array" ref="AC80">IF(OR(Y80=0,Y80=""),"",IF($R80="Mulched (left on surface)",IFERROR(_xlfn.UNIQUE(_xlfn._xlws.FILTER(Prod.Out!$H:$H,Prod.Out!$B:$B=Y80)),""),IF($R80="Incorporated",IFERROR(_xlfn.UNIQUE(_xlfn._xlws.FILTER(Prod.Out!$I:$I,Prod.Out!$B:$B=Y80)),""),IF($R80="Retained (unknown if mulched/incorp.)",IFERROR(_xlfn.UNIQUE(_xlfn._xlws.FILTER(Prod.Out!$J:$J,Prod.Out!$B:$B=Y80)),""),""))))</f>
        <v/>
      </c>
      <c r="AD80" s="4" t="str" cm="1">
        <f t="array" ref="AD80">IF(OR(Z80=0,Z80=""),"",IF($R80="Mulched (left on surface)",IFERROR(_xlfn.UNIQUE(_xlfn._xlws.FILTER(Prod.Out!$H:$H,Prod.Out!$B:$B=Z80)),""),IF($R80="Incorporated",IFERROR(_xlfn.UNIQUE(_xlfn._xlws.FILTER(Prod.Out!$I:$I,Prod.Out!$B:$B=Z80)),""),IF($R80="Retained (unknown if mulched/incorp.)",IFERROR(_xlfn.UNIQUE(_xlfn._xlws.FILTER(Prod.Out!$J:$J,Prod.Out!$B:$B=Z80)),""),""))))</f>
        <v/>
      </c>
    </row>
    <row r="81" spans="19:30" x14ac:dyDescent="0.35">
      <c r="S81" s="4" t="str" cm="1">
        <f t="array" ref="S81">IF(OR(Q81="",Q81=0),"",IFERROR(IF(V81="No",_xlfn._xlws.FILTER(MT.Out!A:A,MT.Out!D:D=Q81),IF(V81="Yes",_xlfn._xlws.FILTER(Int.Out!O:O,Int.Out!B:B=Q81),"")),""))</f>
        <v/>
      </c>
      <c r="T81" s="4" t="str" cm="1">
        <f t="array" ref="T81">IF(OR(Q81="",Q81=0),"",IFERROR(IF(V81="No",_xlfn._xlws.FILTER(MT.Out!B:B,MT.Out!D:D=Q81),IF(V81="Yes",_xlfn._xlws.FILTER(Int.Out!P:P,Int.Out!B:B=Q81),"")),""))</f>
        <v/>
      </c>
      <c r="U81" s="4" t="str" cm="1">
        <f t="array" ref="U81">IF(OR($Q81="",$Q81=0),"",IFERROR(IF($V81="No",_xlfn._xlws.FILTER(MT.Out!C:C,MT.Out!$D:$D=$Q81),IF($V81="Yes",_xlfn._xlws.FILTER(Int.Out!Q:Q,Int.Out!$B:$B=$Q81),"")),""))</f>
        <v/>
      </c>
      <c r="V81" s="4" t="str">
        <f>IF(Q81&lt;&gt;"",IFERROR(IF(MATCH(Q81,_xlfn.ANCHORARRAY(Intercrop!AS$1),0)&gt;0,"Yes","No"),"No"),"")</f>
        <v/>
      </c>
      <c r="W81" s="4" t="str" cm="1">
        <f t="array" ref="W81">IF(Q81="Natural or Bare Fallow","",IF(V81="","",IF(V81="No",_xlfn._xlws.FILTER(MT.Out!E:E,MT.Out!D:D=Q81),IF(V81="Yes",_xlfn._xlws.FILTER(Int.Out!S:V,Int.Out!B:B=Q81)))))</f>
        <v/>
      </c>
      <c r="AA81" s="4" t="str" cm="1">
        <f t="array" ref="AA81">IF(OR(W81=0,W81=""),"",IF($R81="Mulched (left on surface)",IFERROR(_xlfn.UNIQUE(_xlfn._xlws.FILTER(Prod.Out!$H:$H,Prod.Out!$B:$B=W81)),""),IF($R81="Incorporated",IFERROR(_xlfn.UNIQUE(_xlfn._xlws.FILTER(Prod.Out!$I:$I,Prod.Out!$B:$B=W81)),""),IF($R81="Retained (unknown if mulched/incorp.)",IFERROR(_xlfn.UNIQUE(_xlfn._xlws.FILTER(Prod.Out!$J:$J,Prod.Out!$B:$B=W81)),""),""))))</f>
        <v/>
      </c>
      <c r="AB81" s="4" t="str" cm="1">
        <f t="array" ref="AB81">IF(OR(X81=0,X81=""),"",IF($R81="Mulched (left on surface)",IFERROR(_xlfn.UNIQUE(_xlfn._xlws.FILTER(Prod.Out!$H:$H,Prod.Out!$B:$B=X81)),""),IF($R81="Incorporated",IFERROR(_xlfn.UNIQUE(_xlfn._xlws.FILTER(Prod.Out!$I:$I,Prod.Out!$B:$B=X81)),""),IF($R81="Retained (unknown if mulched/incorp.)",IFERROR(_xlfn.UNIQUE(_xlfn._xlws.FILTER(Prod.Out!$J:$J,Prod.Out!$B:$B=X81)),""),""))))</f>
        <v/>
      </c>
      <c r="AC81" s="4" t="str" cm="1">
        <f t="array" ref="AC81">IF(OR(Y81=0,Y81=""),"",IF($R81="Mulched (left on surface)",IFERROR(_xlfn.UNIQUE(_xlfn._xlws.FILTER(Prod.Out!$H:$H,Prod.Out!$B:$B=Y81)),""),IF($R81="Incorporated",IFERROR(_xlfn.UNIQUE(_xlfn._xlws.FILTER(Prod.Out!$I:$I,Prod.Out!$B:$B=Y81)),""),IF($R81="Retained (unknown if mulched/incorp.)",IFERROR(_xlfn.UNIQUE(_xlfn._xlws.FILTER(Prod.Out!$J:$J,Prod.Out!$B:$B=Y81)),""),""))))</f>
        <v/>
      </c>
      <c r="AD81" s="4" t="str" cm="1">
        <f t="array" ref="AD81">IF(OR(Z81=0,Z81=""),"",IF($R81="Mulched (left on surface)",IFERROR(_xlfn.UNIQUE(_xlfn._xlws.FILTER(Prod.Out!$H:$H,Prod.Out!$B:$B=Z81)),""),IF($R81="Incorporated",IFERROR(_xlfn.UNIQUE(_xlfn._xlws.FILTER(Prod.Out!$I:$I,Prod.Out!$B:$B=Z81)),""),IF($R81="Retained (unknown if mulched/incorp.)",IFERROR(_xlfn.UNIQUE(_xlfn._xlws.FILTER(Prod.Out!$J:$J,Prod.Out!$B:$B=Z81)),""),""))))</f>
        <v/>
      </c>
    </row>
    <row r="82" spans="19:30" x14ac:dyDescent="0.35">
      <c r="S82" s="4" t="str" cm="1">
        <f t="array" ref="S82">IF(OR(Q82="",Q82=0),"",IFERROR(IF(V82="No",_xlfn._xlws.FILTER(MT.Out!A:A,MT.Out!D:D=Q82),IF(V82="Yes",_xlfn._xlws.FILTER(Int.Out!O:O,Int.Out!B:B=Q82),"")),""))</f>
        <v/>
      </c>
      <c r="T82" s="4" t="str" cm="1">
        <f t="array" ref="T82">IF(OR(Q82="",Q82=0),"",IFERROR(IF(V82="No",_xlfn._xlws.FILTER(MT.Out!B:B,MT.Out!D:D=Q82),IF(V82="Yes",_xlfn._xlws.FILTER(Int.Out!P:P,Int.Out!B:B=Q82),"")),""))</f>
        <v/>
      </c>
      <c r="U82" s="4" t="str" cm="1">
        <f t="array" ref="U82">IF(OR($Q82="",$Q82=0),"",IFERROR(IF($V82="No",_xlfn._xlws.FILTER(MT.Out!C:C,MT.Out!$D:$D=$Q82),IF($V82="Yes",_xlfn._xlws.FILTER(Int.Out!Q:Q,Int.Out!$B:$B=$Q82),"")),""))</f>
        <v/>
      </c>
      <c r="V82" s="4" t="str">
        <f>IF(Q82&lt;&gt;"",IFERROR(IF(MATCH(Q82,_xlfn.ANCHORARRAY(Intercrop!AS$1),0)&gt;0,"Yes","No"),"No"),"")</f>
        <v/>
      </c>
      <c r="W82" s="4" t="str" cm="1">
        <f t="array" ref="W82">IF(Q82="Natural or Bare Fallow","",IF(V82="","",IF(V82="No",_xlfn._xlws.FILTER(MT.Out!E:E,MT.Out!D:D=Q82),IF(V82="Yes",_xlfn._xlws.FILTER(Int.Out!S:V,Int.Out!B:B=Q82)))))</f>
        <v/>
      </c>
      <c r="AA82" s="4" t="str" cm="1">
        <f t="array" ref="AA82">IF(OR(W82=0,W82=""),"",IF($R82="Mulched (left on surface)",IFERROR(_xlfn.UNIQUE(_xlfn._xlws.FILTER(Prod.Out!$H:$H,Prod.Out!$B:$B=W82)),""),IF($R82="Incorporated",IFERROR(_xlfn.UNIQUE(_xlfn._xlws.FILTER(Prod.Out!$I:$I,Prod.Out!$B:$B=W82)),""),IF($R82="Retained (unknown if mulched/incorp.)",IFERROR(_xlfn.UNIQUE(_xlfn._xlws.FILTER(Prod.Out!$J:$J,Prod.Out!$B:$B=W82)),""),""))))</f>
        <v/>
      </c>
      <c r="AB82" s="4" t="str" cm="1">
        <f t="array" ref="AB82">IF(OR(X82=0,X82=""),"",IF($R82="Mulched (left on surface)",IFERROR(_xlfn.UNIQUE(_xlfn._xlws.FILTER(Prod.Out!$H:$H,Prod.Out!$B:$B=X82)),""),IF($R82="Incorporated",IFERROR(_xlfn.UNIQUE(_xlfn._xlws.FILTER(Prod.Out!$I:$I,Prod.Out!$B:$B=X82)),""),IF($R82="Retained (unknown if mulched/incorp.)",IFERROR(_xlfn.UNIQUE(_xlfn._xlws.FILTER(Prod.Out!$J:$J,Prod.Out!$B:$B=X82)),""),""))))</f>
        <v/>
      </c>
      <c r="AC82" s="4" t="str" cm="1">
        <f t="array" ref="AC82">IF(OR(Y82=0,Y82=""),"",IF($R82="Mulched (left on surface)",IFERROR(_xlfn.UNIQUE(_xlfn._xlws.FILTER(Prod.Out!$H:$H,Prod.Out!$B:$B=Y82)),""),IF($R82="Incorporated",IFERROR(_xlfn.UNIQUE(_xlfn._xlws.FILTER(Prod.Out!$I:$I,Prod.Out!$B:$B=Y82)),""),IF($R82="Retained (unknown if mulched/incorp.)",IFERROR(_xlfn.UNIQUE(_xlfn._xlws.FILTER(Prod.Out!$J:$J,Prod.Out!$B:$B=Y82)),""),""))))</f>
        <v/>
      </c>
      <c r="AD82" s="4" t="str" cm="1">
        <f t="array" ref="AD82">IF(OR(Z82=0,Z82=""),"",IF($R82="Mulched (left on surface)",IFERROR(_xlfn.UNIQUE(_xlfn._xlws.FILTER(Prod.Out!$H:$H,Prod.Out!$B:$B=Z82)),""),IF($R82="Incorporated",IFERROR(_xlfn.UNIQUE(_xlfn._xlws.FILTER(Prod.Out!$I:$I,Prod.Out!$B:$B=Z82)),""),IF($R82="Retained (unknown if mulched/incorp.)",IFERROR(_xlfn.UNIQUE(_xlfn._xlws.FILTER(Prod.Out!$J:$J,Prod.Out!$B:$B=Z82)),""),""))))</f>
        <v/>
      </c>
    </row>
    <row r="83" spans="19:30" x14ac:dyDescent="0.35">
      <c r="S83" s="4" t="str" cm="1">
        <f t="array" ref="S83">IF(OR(Q83="",Q83=0),"",IFERROR(IF(V83="No",_xlfn._xlws.FILTER(MT.Out!A:A,MT.Out!D:D=Q83),IF(V83="Yes",_xlfn._xlws.FILTER(Int.Out!O:O,Int.Out!B:B=Q83),"")),""))</f>
        <v/>
      </c>
      <c r="T83" s="4" t="str" cm="1">
        <f t="array" ref="T83">IF(OR(Q83="",Q83=0),"",IFERROR(IF(V83="No",_xlfn._xlws.FILTER(MT.Out!B:B,MT.Out!D:D=Q83),IF(V83="Yes",_xlfn._xlws.FILTER(Int.Out!P:P,Int.Out!B:B=Q83),"")),""))</f>
        <v/>
      </c>
      <c r="U83" s="4" t="str" cm="1">
        <f t="array" ref="U83">IF(OR($Q83="",$Q83=0),"",IFERROR(IF($V83="No",_xlfn._xlws.FILTER(MT.Out!C:C,MT.Out!$D:$D=$Q83),IF($V83="Yes",_xlfn._xlws.FILTER(Int.Out!Q:Q,Int.Out!$B:$B=$Q83),"")),""))</f>
        <v/>
      </c>
      <c r="V83" s="4" t="str">
        <f>IF(Q83&lt;&gt;"",IFERROR(IF(MATCH(Q83,_xlfn.ANCHORARRAY(Intercrop!AS$1),0)&gt;0,"Yes","No"),"No"),"")</f>
        <v/>
      </c>
      <c r="W83" s="4" t="str" cm="1">
        <f t="array" ref="W83">IF(Q83="Natural or Bare Fallow","",IF(V83="","",IF(V83="No",_xlfn._xlws.FILTER(MT.Out!E:E,MT.Out!D:D=Q83),IF(V83="Yes",_xlfn._xlws.FILTER(Int.Out!S:V,Int.Out!B:B=Q83)))))</f>
        <v/>
      </c>
      <c r="AA83" s="4" t="str" cm="1">
        <f t="array" ref="AA83">IF(OR(W83=0,W83=""),"",IF($R83="Mulched (left on surface)",IFERROR(_xlfn.UNIQUE(_xlfn._xlws.FILTER(Prod.Out!$H:$H,Prod.Out!$B:$B=W83)),""),IF($R83="Incorporated",IFERROR(_xlfn.UNIQUE(_xlfn._xlws.FILTER(Prod.Out!$I:$I,Prod.Out!$B:$B=W83)),""),IF($R83="Retained (unknown if mulched/incorp.)",IFERROR(_xlfn.UNIQUE(_xlfn._xlws.FILTER(Prod.Out!$J:$J,Prod.Out!$B:$B=W83)),""),""))))</f>
        <v/>
      </c>
      <c r="AB83" s="4" t="str" cm="1">
        <f t="array" ref="AB83">IF(OR(X83=0,X83=""),"",IF($R83="Mulched (left on surface)",IFERROR(_xlfn.UNIQUE(_xlfn._xlws.FILTER(Prod.Out!$H:$H,Prod.Out!$B:$B=X83)),""),IF($R83="Incorporated",IFERROR(_xlfn.UNIQUE(_xlfn._xlws.FILTER(Prod.Out!$I:$I,Prod.Out!$B:$B=X83)),""),IF($R83="Retained (unknown if mulched/incorp.)",IFERROR(_xlfn.UNIQUE(_xlfn._xlws.FILTER(Prod.Out!$J:$J,Prod.Out!$B:$B=X83)),""),""))))</f>
        <v/>
      </c>
      <c r="AC83" s="4" t="str" cm="1">
        <f t="array" ref="AC83">IF(OR(Y83=0,Y83=""),"",IF($R83="Mulched (left on surface)",IFERROR(_xlfn.UNIQUE(_xlfn._xlws.FILTER(Prod.Out!$H:$H,Prod.Out!$B:$B=Y83)),""),IF($R83="Incorporated",IFERROR(_xlfn.UNIQUE(_xlfn._xlws.FILTER(Prod.Out!$I:$I,Prod.Out!$B:$B=Y83)),""),IF($R83="Retained (unknown if mulched/incorp.)",IFERROR(_xlfn.UNIQUE(_xlfn._xlws.FILTER(Prod.Out!$J:$J,Prod.Out!$B:$B=Y83)),""),""))))</f>
        <v/>
      </c>
      <c r="AD83" s="4" t="str" cm="1">
        <f t="array" ref="AD83">IF(OR(Z83=0,Z83=""),"",IF($R83="Mulched (left on surface)",IFERROR(_xlfn.UNIQUE(_xlfn._xlws.FILTER(Prod.Out!$H:$H,Prod.Out!$B:$B=Z83)),""),IF($R83="Incorporated",IFERROR(_xlfn.UNIQUE(_xlfn._xlws.FILTER(Prod.Out!$I:$I,Prod.Out!$B:$B=Z83)),""),IF($R83="Retained (unknown if mulched/incorp.)",IFERROR(_xlfn.UNIQUE(_xlfn._xlws.FILTER(Prod.Out!$J:$J,Prod.Out!$B:$B=Z83)),""),""))))</f>
        <v/>
      </c>
    </row>
    <row r="84" spans="19:30" x14ac:dyDescent="0.35">
      <c r="S84" s="4" t="str" cm="1">
        <f t="array" ref="S84">IF(OR(Q84="",Q84=0),"",IFERROR(IF(V84="No",_xlfn._xlws.FILTER(MT.Out!A:A,MT.Out!D:D=Q84),IF(V84="Yes",_xlfn._xlws.FILTER(Int.Out!O:O,Int.Out!B:B=Q84),"")),""))</f>
        <v/>
      </c>
      <c r="T84" s="4" t="str" cm="1">
        <f t="array" ref="T84">IF(OR(Q84="",Q84=0),"",IFERROR(IF(V84="No",_xlfn._xlws.FILTER(MT.Out!B:B,MT.Out!D:D=Q84),IF(V84="Yes",_xlfn._xlws.FILTER(Int.Out!P:P,Int.Out!B:B=Q84),"")),""))</f>
        <v/>
      </c>
      <c r="U84" s="4" t="str" cm="1">
        <f t="array" ref="U84">IF(OR($Q84="",$Q84=0),"",IFERROR(IF($V84="No",_xlfn._xlws.FILTER(MT.Out!C:C,MT.Out!$D:$D=$Q84),IF($V84="Yes",_xlfn._xlws.FILTER(Int.Out!Q:Q,Int.Out!$B:$B=$Q84),"")),""))</f>
        <v/>
      </c>
      <c r="V84" s="4" t="str">
        <f>IF(Q84&lt;&gt;"",IFERROR(IF(MATCH(Q84,_xlfn.ANCHORARRAY(Intercrop!AS$1),0)&gt;0,"Yes","No"),"No"),"")</f>
        <v/>
      </c>
      <c r="W84" s="4" t="str" cm="1">
        <f t="array" ref="W84">IF(Q84="Natural or Bare Fallow","",IF(V84="","",IF(V84="No",_xlfn._xlws.FILTER(MT.Out!E:E,MT.Out!D:D=Q84),IF(V84="Yes",_xlfn._xlws.FILTER(Int.Out!S:V,Int.Out!B:B=Q84)))))</f>
        <v/>
      </c>
      <c r="AA84" s="4" t="str" cm="1">
        <f t="array" ref="AA84">IF(OR(W84=0,W84=""),"",IF($R84="Mulched (left on surface)",IFERROR(_xlfn.UNIQUE(_xlfn._xlws.FILTER(Prod.Out!$H:$H,Prod.Out!$B:$B=W84)),""),IF($R84="Incorporated",IFERROR(_xlfn.UNIQUE(_xlfn._xlws.FILTER(Prod.Out!$I:$I,Prod.Out!$B:$B=W84)),""),IF($R84="Retained (unknown if mulched/incorp.)",IFERROR(_xlfn.UNIQUE(_xlfn._xlws.FILTER(Prod.Out!$J:$J,Prod.Out!$B:$B=W84)),""),""))))</f>
        <v/>
      </c>
      <c r="AB84" s="4" t="str" cm="1">
        <f t="array" ref="AB84">IF(OR(X84=0,X84=""),"",IF($R84="Mulched (left on surface)",IFERROR(_xlfn.UNIQUE(_xlfn._xlws.FILTER(Prod.Out!$H:$H,Prod.Out!$B:$B=X84)),""),IF($R84="Incorporated",IFERROR(_xlfn.UNIQUE(_xlfn._xlws.FILTER(Prod.Out!$I:$I,Prod.Out!$B:$B=X84)),""),IF($R84="Retained (unknown if mulched/incorp.)",IFERROR(_xlfn.UNIQUE(_xlfn._xlws.FILTER(Prod.Out!$J:$J,Prod.Out!$B:$B=X84)),""),""))))</f>
        <v/>
      </c>
      <c r="AC84" s="4" t="str" cm="1">
        <f t="array" ref="AC84">IF(OR(Y84=0,Y84=""),"",IF($R84="Mulched (left on surface)",IFERROR(_xlfn.UNIQUE(_xlfn._xlws.FILTER(Prod.Out!$H:$H,Prod.Out!$B:$B=Y84)),""),IF($R84="Incorporated",IFERROR(_xlfn.UNIQUE(_xlfn._xlws.FILTER(Prod.Out!$I:$I,Prod.Out!$B:$B=Y84)),""),IF($R84="Retained (unknown if mulched/incorp.)",IFERROR(_xlfn.UNIQUE(_xlfn._xlws.FILTER(Prod.Out!$J:$J,Prod.Out!$B:$B=Y84)),""),""))))</f>
        <v/>
      </c>
      <c r="AD84" s="4" t="str" cm="1">
        <f t="array" ref="AD84">IF(OR(Z84=0,Z84=""),"",IF($R84="Mulched (left on surface)",IFERROR(_xlfn.UNIQUE(_xlfn._xlws.FILTER(Prod.Out!$H:$H,Prod.Out!$B:$B=Z84)),""),IF($R84="Incorporated",IFERROR(_xlfn.UNIQUE(_xlfn._xlws.FILTER(Prod.Out!$I:$I,Prod.Out!$B:$B=Z84)),""),IF($R84="Retained (unknown if mulched/incorp.)",IFERROR(_xlfn.UNIQUE(_xlfn._xlws.FILTER(Prod.Out!$J:$J,Prod.Out!$B:$B=Z84)),""),""))))</f>
        <v/>
      </c>
    </row>
    <row r="85" spans="19:30" x14ac:dyDescent="0.35">
      <c r="S85" s="4" t="str" cm="1">
        <f t="array" ref="S85">IF(OR(Q85="",Q85=0),"",IFERROR(IF(V85="No",_xlfn._xlws.FILTER(MT.Out!A:A,MT.Out!D:D=Q85),IF(V85="Yes",_xlfn._xlws.FILTER(Int.Out!O:O,Int.Out!B:B=Q85),"")),""))</f>
        <v/>
      </c>
      <c r="T85" s="4" t="str" cm="1">
        <f t="array" ref="T85">IF(OR(Q85="",Q85=0),"",IFERROR(IF(V85="No",_xlfn._xlws.FILTER(MT.Out!B:B,MT.Out!D:D=Q85),IF(V85="Yes",_xlfn._xlws.FILTER(Int.Out!P:P,Int.Out!B:B=Q85),"")),""))</f>
        <v/>
      </c>
      <c r="U85" s="4" t="str" cm="1">
        <f t="array" ref="U85">IF(OR($Q85="",$Q85=0),"",IFERROR(IF($V85="No",_xlfn._xlws.FILTER(MT.Out!C:C,MT.Out!$D:$D=$Q85),IF($V85="Yes",_xlfn._xlws.FILTER(Int.Out!Q:Q,Int.Out!$B:$B=$Q85),"")),""))</f>
        <v/>
      </c>
      <c r="V85" s="4" t="str">
        <f>IF(Q85&lt;&gt;"",IFERROR(IF(MATCH(Q85,_xlfn.ANCHORARRAY(Intercrop!AS$1),0)&gt;0,"Yes","No"),"No"),"")</f>
        <v/>
      </c>
      <c r="W85" s="4" t="str" cm="1">
        <f t="array" ref="W85">IF(Q85="Natural or Bare Fallow","",IF(V85="","",IF(V85="No",_xlfn._xlws.FILTER(MT.Out!E:E,MT.Out!D:D=Q85),IF(V85="Yes",_xlfn._xlws.FILTER(Int.Out!S:V,Int.Out!B:B=Q85)))))</f>
        <v/>
      </c>
      <c r="AA85" s="4" t="str" cm="1">
        <f t="array" ref="AA85">IF(OR(W85=0,W85=""),"",IF($R85="Mulched (left on surface)",IFERROR(_xlfn.UNIQUE(_xlfn._xlws.FILTER(Prod.Out!$H:$H,Prod.Out!$B:$B=W85)),""),IF($R85="Incorporated",IFERROR(_xlfn.UNIQUE(_xlfn._xlws.FILTER(Prod.Out!$I:$I,Prod.Out!$B:$B=W85)),""),IF($R85="Retained (unknown if mulched/incorp.)",IFERROR(_xlfn.UNIQUE(_xlfn._xlws.FILTER(Prod.Out!$J:$J,Prod.Out!$B:$B=W85)),""),""))))</f>
        <v/>
      </c>
      <c r="AB85" s="4" t="str" cm="1">
        <f t="array" ref="AB85">IF(OR(X85=0,X85=""),"",IF($R85="Mulched (left on surface)",IFERROR(_xlfn.UNIQUE(_xlfn._xlws.FILTER(Prod.Out!$H:$H,Prod.Out!$B:$B=X85)),""),IF($R85="Incorporated",IFERROR(_xlfn.UNIQUE(_xlfn._xlws.FILTER(Prod.Out!$I:$I,Prod.Out!$B:$B=X85)),""),IF($R85="Retained (unknown if mulched/incorp.)",IFERROR(_xlfn.UNIQUE(_xlfn._xlws.FILTER(Prod.Out!$J:$J,Prod.Out!$B:$B=X85)),""),""))))</f>
        <v/>
      </c>
      <c r="AC85" s="4" t="str" cm="1">
        <f t="array" ref="AC85">IF(OR(Y85=0,Y85=""),"",IF($R85="Mulched (left on surface)",IFERROR(_xlfn.UNIQUE(_xlfn._xlws.FILTER(Prod.Out!$H:$H,Prod.Out!$B:$B=Y85)),""),IF($R85="Incorporated",IFERROR(_xlfn.UNIQUE(_xlfn._xlws.FILTER(Prod.Out!$I:$I,Prod.Out!$B:$B=Y85)),""),IF($R85="Retained (unknown if mulched/incorp.)",IFERROR(_xlfn.UNIQUE(_xlfn._xlws.FILTER(Prod.Out!$J:$J,Prod.Out!$B:$B=Y85)),""),""))))</f>
        <v/>
      </c>
      <c r="AD85" s="4" t="str" cm="1">
        <f t="array" ref="AD85">IF(OR(Z85=0,Z85=""),"",IF($R85="Mulched (left on surface)",IFERROR(_xlfn.UNIQUE(_xlfn._xlws.FILTER(Prod.Out!$H:$H,Prod.Out!$B:$B=Z85)),""),IF($R85="Incorporated",IFERROR(_xlfn.UNIQUE(_xlfn._xlws.FILTER(Prod.Out!$I:$I,Prod.Out!$B:$B=Z85)),""),IF($R85="Retained (unknown if mulched/incorp.)",IFERROR(_xlfn.UNIQUE(_xlfn._xlws.FILTER(Prod.Out!$J:$J,Prod.Out!$B:$B=Z85)),""),""))))</f>
        <v/>
      </c>
    </row>
    <row r="86" spans="19:30" x14ac:dyDescent="0.35">
      <c r="S86" s="4" t="str" cm="1">
        <f t="array" ref="S86">IF(OR(Q86="",Q86=0),"",IFERROR(IF(V86="No",_xlfn._xlws.FILTER(MT.Out!A:A,MT.Out!D:D=Q86),IF(V86="Yes",_xlfn._xlws.FILTER(Int.Out!O:O,Int.Out!B:B=Q86),"")),""))</f>
        <v/>
      </c>
      <c r="T86" s="4" t="str" cm="1">
        <f t="array" ref="T86">IF(OR(Q86="",Q86=0),"",IFERROR(IF(V86="No",_xlfn._xlws.FILTER(MT.Out!B:B,MT.Out!D:D=Q86),IF(V86="Yes",_xlfn._xlws.FILTER(Int.Out!P:P,Int.Out!B:B=Q86),"")),""))</f>
        <v/>
      </c>
      <c r="U86" s="4" t="str" cm="1">
        <f t="array" ref="U86">IF(OR($Q86="",$Q86=0),"",IFERROR(IF($V86="No",_xlfn._xlws.FILTER(MT.Out!C:C,MT.Out!$D:$D=$Q86),IF($V86="Yes",_xlfn._xlws.FILTER(Int.Out!Q:Q,Int.Out!$B:$B=$Q86),"")),""))</f>
        <v/>
      </c>
      <c r="V86" s="4" t="str">
        <f>IF(Q86&lt;&gt;"",IFERROR(IF(MATCH(Q86,_xlfn.ANCHORARRAY(Intercrop!AS$1),0)&gt;0,"Yes","No"),"No"),"")</f>
        <v/>
      </c>
      <c r="W86" s="4" t="str" cm="1">
        <f t="array" ref="W86">IF(Q86="Natural or Bare Fallow","",IF(V86="","",IF(V86="No",_xlfn._xlws.FILTER(MT.Out!E:E,MT.Out!D:D=Q86),IF(V86="Yes",_xlfn._xlws.FILTER(Int.Out!S:V,Int.Out!B:B=Q86)))))</f>
        <v/>
      </c>
      <c r="AA86" s="4" t="str" cm="1">
        <f t="array" ref="AA86">IF(OR(W86=0,W86=""),"",IF($R86="Mulched (left on surface)",IFERROR(_xlfn.UNIQUE(_xlfn._xlws.FILTER(Prod.Out!$H:$H,Prod.Out!$B:$B=W86)),""),IF($R86="Incorporated",IFERROR(_xlfn.UNIQUE(_xlfn._xlws.FILTER(Prod.Out!$I:$I,Prod.Out!$B:$B=W86)),""),IF($R86="Retained (unknown if mulched/incorp.)",IFERROR(_xlfn.UNIQUE(_xlfn._xlws.FILTER(Prod.Out!$J:$J,Prod.Out!$B:$B=W86)),""),""))))</f>
        <v/>
      </c>
      <c r="AB86" s="4" t="str" cm="1">
        <f t="array" ref="AB86">IF(OR(X86=0,X86=""),"",IF($R86="Mulched (left on surface)",IFERROR(_xlfn.UNIQUE(_xlfn._xlws.FILTER(Prod.Out!$H:$H,Prod.Out!$B:$B=X86)),""),IF($R86="Incorporated",IFERROR(_xlfn.UNIQUE(_xlfn._xlws.FILTER(Prod.Out!$I:$I,Prod.Out!$B:$B=X86)),""),IF($R86="Retained (unknown if mulched/incorp.)",IFERROR(_xlfn.UNIQUE(_xlfn._xlws.FILTER(Prod.Out!$J:$J,Prod.Out!$B:$B=X86)),""),""))))</f>
        <v/>
      </c>
      <c r="AC86" s="4" t="str" cm="1">
        <f t="array" ref="AC86">IF(OR(Y86=0,Y86=""),"",IF($R86="Mulched (left on surface)",IFERROR(_xlfn.UNIQUE(_xlfn._xlws.FILTER(Prod.Out!$H:$H,Prod.Out!$B:$B=Y86)),""),IF($R86="Incorporated",IFERROR(_xlfn.UNIQUE(_xlfn._xlws.FILTER(Prod.Out!$I:$I,Prod.Out!$B:$B=Y86)),""),IF($R86="Retained (unknown if mulched/incorp.)",IFERROR(_xlfn.UNIQUE(_xlfn._xlws.FILTER(Prod.Out!$J:$J,Prod.Out!$B:$B=Y86)),""),""))))</f>
        <v/>
      </c>
      <c r="AD86" s="4" t="str" cm="1">
        <f t="array" ref="AD86">IF(OR(Z86=0,Z86=""),"",IF($R86="Mulched (left on surface)",IFERROR(_xlfn.UNIQUE(_xlfn._xlws.FILTER(Prod.Out!$H:$H,Prod.Out!$B:$B=Z86)),""),IF($R86="Incorporated",IFERROR(_xlfn.UNIQUE(_xlfn._xlws.FILTER(Prod.Out!$I:$I,Prod.Out!$B:$B=Z86)),""),IF($R86="Retained (unknown if mulched/incorp.)",IFERROR(_xlfn.UNIQUE(_xlfn._xlws.FILTER(Prod.Out!$J:$J,Prod.Out!$B:$B=Z86)),""),""))))</f>
        <v/>
      </c>
    </row>
    <row r="87" spans="19:30" x14ac:dyDescent="0.35">
      <c r="S87" s="4" t="str" cm="1">
        <f t="array" ref="S87">IF(OR(Q87="",Q87=0),"",IFERROR(IF(V87="No",_xlfn._xlws.FILTER(MT.Out!A:A,MT.Out!D:D=Q87),IF(V87="Yes",_xlfn._xlws.FILTER(Int.Out!O:O,Int.Out!B:B=Q87),"")),""))</f>
        <v/>
      </c>
      <c r="T87" s="4" t="str" cm="1">
        <f t="array" ref="T87">IF(OR(Q87="",Q87=0),"",IFERROR(IF(V87="No",_xlfn._xlws.FILTER(MT.Out!B:B,MT.Out!D:D=Q87),IF(V87="Yes",_xlfn._xlws.FILTER(Int.Out!P:P,Int.Out!B:B=Q87),"")),""))</f>
        <v/>
      </c>
      <c r="U87" s="4" t="str" cm="1">
        <f t="array" ref="U87">IF(OR($Q87="",$Q87=0),"",IFERROR(IF($V87="No",_xlfn._xlws.FILTER(MT.Out!C:C,MT.Out!$D:$D=$Q87),IF($V87="Yes",_xlfn._xlws.FILTER(Int.Out!Q:Q,Int.Out!$B:$B=$Q87),"")),""))</f>
        <v/>
      </c>
      <c r="V87" s="4" t="str">
        <f>IF(Q87&lt;&gt;"",IFERROR(IF(MATCH(Q87,_xlfn.ANCHORARRAY(Intercrop!AS$1),0)&gt;0,"Yes","No"),"No"),"")</f>
        <v/>
      </c>
      <c r="W87" s="4" t="str" cm="1">
        <f t="array" ref="W87">IF(Q87="Natural or Bare Fallow","",IF(V87="","",IF(V87="No",_xlfn._xlws.FILTER(MT.Out!E:E,MT.Out!D:D=Q87),IF(V87="Yes",_xlfn._xlws.FILTER(Int.Out!S:V,Int.Out!B:B=Q87)))))</f>
        <v/>
      </c>
      <c r="AA87" s="4" t="str" cm="1">
        <f t="array" ref="AA87">IF(OR(W87=0,W87=""),"",IF($R87="Mulched (left on surface)",IFERROR(_xlfn.UNIQUE(_xlfn._xlws.FILTER(Prod.Out!$H:$H,Prod.Out!$B:$B=W87)),""),IF($R87="Incorporated",IFERROR(_xlfn.UNIQUE(_xlfn._xlws.FILTER(Prod.Out!$I:$I,Prod.Out!$B:$B=W87)),""),IF($R87="Retained (unknown if mulched/incorp.)",IFERROR(_xlfn.UNIQUE(_xlfn._xlws.FILTER(Prod.Out!$J:$J,Prod.Out!$B:$B=W87)),""),""))))</f>
        <v/>
      </c>
      <c r="AB87" s="4" t="str" cm="1">
        <f t="array" ref="AB87">IF(OR(X87=0,X87=""),"",IF($R87="Mulched (left on surface)",IFERROR(_xlfn.UNIQUE(_xlfn._xlws.FILTER(Prod.Out!$H:$H,Prod.Out!$B:$B=X87)),""),IF($R87="Incorporated",IFERROR(_xlfn.UNIQUE(_xlfn._xlws.FILTER(Prod.Out!$I:$I,Prod.Out!$B:$B=X87)),""),IF($R87="Retained (unknown if mulched/incorp.)",IFERROR(_xlfn.UNIQUE(_xlfn._xlws.FILTER(Prod.Out!$J:$J,Prod.Out!$B:$B=X87)),""),""))))</f>
        <v/>
      </c>
      <c r="AC87" s="4" t="str" cm="1">
        <f t="array" ref="AC87">IF(OR(Y87=0,Y87=""),"",IF($R87="Mulched (left on surface)",IFERROR(_xlfn.UNIQUE(_xlfn._xlws.FILTER(Prod.Out!$H:$H,Prod.Out!$B:$B=Y87)),""),IF($R87="Incorporated",IFERROR(_xlfn.UNIQUE(_xlfn._xlws.FILTER(Prod.Out!$I:$I,Prod.Out!$B:$B=Y87)),""),IF($R87="Retained (unknown if mulched/incorp.)",IFERROR(_xlfn.UNIQUE(_xlfn._xlws.FILTER(Prod.Out!$J:$J,Prod.Out!$B:$B=Y87)),""),""))))</f>
        <v/>
      </c>
      <c r="AD87" s="4" t="str" cm="1">
        <f t="array" ref="AD87">IF(OR(Z87=0,Z87=""),"",IF($R87="Mulched (left on surface)",IFERROR(_xlfn.UNIQUE(_xlfn._xlws.FILTER(Prod.Out!$H:$H,Prod.Out!$B:$B=Z87)),""),IF($R87="Incorporated",IFERROR(_xlfn.UNIQUE(_xlfn._xlws.FILTER(Prod.Out!$I:$I,Prod.Out!$B:$B=Z87)),""),IF($R87="Retained (unknown if mulched/incorp.)",IFERROR(_xlfn.UNIQUE(_xlfn._xlws.FILTER(Prod.Out!$J:$J,Prod.Out!$B:$B=Z87)),""),""))))</f>
        <v/>
      </c>
    </row>
    <row r="88" spans="19:30" x14ac:dyDescent="0.35">
      <c r="S88" s="4" t="str" cm="1">
        <f t="array" ref="S88">IF(OR(Q88="",Q88=0),"",IFERROR(IF(V88="No",_xlfn._xlws.FILTER(MT.Out!A:A,MT.Out!D:D=Q88),IF(V88="Yes",_xlfn._xlws.FILTER(Int.Out!O:O,Int.Out!B:B=Q88),"")),""))</f>
        <v/>
      </c>
      <c r="T88" s="4" t="str" cm="1">
        <f t="array" ref="T88">IF(OR(Q88="",Q88=0),"",IFERROR(IF(V88="No",_xlfn._xlws.FILTER(MT.Out!B:B,MT.Out!D:D=Q88),IF(V88="Yes",_xlfn._xlws.FILTER(Int.Out!P:P,Int.Out!B:B=Q88),"")),""))</f>
        <v/>
      </c>
      <c r="U88" s="4" t="str" cm="1">
        <f t="array" ref="U88">IF(OR($Q88="",$Q88=0),"",IFERROR(IF($V88="No",_xlfn._xlws.FILTER(MT.Out!C:C,MT.Out!$D:$D=$Q88),IF($V88="Yes",_xlfn._xlws.FILTER(Int.Out!Q:Q,Int.Out!$B:$B=$Q88),"")),""))</f>
        <v/>
      </c>
      <c r="V88" s="4" t="str">
        <f>IF(Q88&lt;&gt;"",IFERROR(IF(MATCH(Q88,_xlfn.ANCHORARRAY(Intercrop!AS$1),0)&gt;0,"Yes","No"),"No"),"")</f>
        <v/>
      </c>
      <c r="W88" s="4" t="str" cm="1">
        <f t="array" ref="W88">IF(Q88="Natural or Bare Fallow","",IF(V88="","",IF(V88="No",_xlfn._xlws.FILTER(MT.Out!E:E,MT.Out!D:D=Q88),IF(V88="Yes",_xlfn._xlws.FILTER(Int.Out!S:V,Int.Out!B:B=Q88)))))</f>
        <v/>
      </c>
      <c r="AA88" s="4" t="str" cm="1">
        <f t="array" ref="AA88">IF(OR(W88=0,W88=""),"",IF($R88="Mulched (left on surface)",IFERROR(_xlfn.UNIQUE(_xlfn._xlws.FILTER(Prod.Out!$H:$H,Prod.Out!$B:$B=W88)),""),IF($R88="Incorporated",IFERROR(_xlfn.UNIQUE(_xlfn._xlws.FILTER(Prod.Out!$I:$I,Prod.Out!$B:$B=W88)),""),IF($R88="Retained (unknown if mulched/incorp.)",IFERROR(_xlfn.UNIQUE(_xlfn._xlws.FILTER(Prod.Out!$J:$J,Prod.Out!$B:$B=W88)),""),""))))</f>
        <v/>
      </c>
      <c r="AB88" s="4" t="str" cm="1">
        <f t="array" ref="AB88">IF(OR(X88=0,X88=""),"",IF($R88="Mulched (left on surface)",IFERROR(_xlfn.UNIQUE(_xlfn._xlws.FILTER(Prod.Out!$H:$H,Prod.Out!$B:$B=X88)),""),IF($R88="Incorporated",IFERROR(_xlfn.UNIQUE(_xlfn._xlws.FILTER(Prod.Out!$I:$I,Prod.Out!$B:$B=X88)),""),IF($R88="Retained (unknown if mulched/incorp.)",IFERROR(_xlfn.UNIQUE(_xlfn._xlws.FILTER(Prod.Out!$J:$J,Prod.Out!$B:$B=X88)),""),""))))</f>
        <v/>
      </c>
      <c r="AC88" s="4" t="str" cm="1">
        <f t="array" ref="AC88">IF(OR(Y88=0,Y88=""),"",IF($R88="Mulched (left on surface)",IFERROR(_xlfn.UNIQUE(_xlfn._xlws.FILTER(Prod.Out!$H:$H,Prod.Out!$B:$B=Y88)),""),IF($R88="Incorporated",IFERROR(_xlfn.UNIQUE(_xlfn._xlws.FILTER(Prod.Out!$I:$I,Prod.Out!$B:$B=Y88)),""),IF($R88="Retained (unknown if mulched/incorp.)",IFERROR(_xlfn.UNIQUE(_xlfn._xlws.FILTER(Prod.Out!$J:$J,Prod.Out!$B:$B=Y88)),""),""))))</f>
        <v/>
      </c>
      <c r="AD88" s="4" t="str" cm="1">
        <f t="array" ref="AD88">IF(OR(Z88=0,Z88=""),"",IF($R88="Mulched (left on surface)",IFERROR(_xlfn.UNIQUE(_xlfn._xlws.FILTER(Prod.Out!$H:$H,Prod.Out!$B:$B=Z88)),""),IF($R88="Incorporated",IFERROR(_xlfn.UNIQUE(_xlfn._xlws.FILTER(Prod.Out!$I:$I,Prod.Out!$B:$B=Z88)),""),IF($R88="Retained (unknown if mulched/incorp.)",IFERROR(_xlfn.UNIQUE(_xlfn._xlws.FILTER(Prod.Out!$J:$J,Prod.Out!$B:$B=Z88)),""),""))))</f>
        <v/>
      </c>
    </row>
    <row r="89" spans="19:30" x14ac:dyDescent="0.35">
      <c r="S89" s="4" t="str" cm="1">
        <f t="array" ref="S89">IF(OR(Q89="",Q89=0),"",IFERROR(IF(V89="No",_xlfn._xlws.FILTER(MT.Out!A:A,MT.Out!D:D=Q89),IF(V89="Yes",_xlfn._xlws.FILTER(Int.Out!O:O,Int.Out!B:B=Q89),"")),""))</f>
        <v/>
      </c>
      <c r="T89" s="4" t="str" cm="1">
        <f t="array" ref="T89">IF(OR(Q89="",Q89=0),"",IFERROR(IF(V89="No",_xlfn._xlws.FILTER(MT.Out!B:B,MT.Out!D:D=Q89),IF(V89="Yes",_xlfn._xlws.FILTER(Int.Out!P:P,Int.Out!B:B=Q89),"")),""))</f>
        <v/>
      </c>
      <c r="U89" s="4" t="str" cm="1">
        <f t="array" ref="U89">IF(OR($Q89="",$Q89=0),"",IFERROR(IF($V89="No",_xlfn._xlws.FILTER(MT.Out!C:C,MT.Out!$D:$D=$Q89),IF($V89="Yes",_xlfn._xlws.FILTER(Int.Out!Q:Q,Int.Out!$B:$B=$Q89),"")),""))</f>
        <v/>
      </c>
      <c r="V89" s="4" t="str">
        <f>IF(Q89&lt;&gt;"",IFERROR(IF(MATCH(Q89,_xlfn.ANCHORARRAY(Intercrop!AS$1),0)&gt;0,"Yes","No"),"No"),"")</f>
        <v/>
      </c>
      <c r="W89" s="4" t="str" cm="1">
        <f t="array" ref="W89">IF(Q89="Natural or Bare Fallow","",IF(V89="","",IF(V89="No",_xlfn._xlws.FILTER(MT.Out!E:E,MT.Out!D:D=Q89),IF(V89="Yes",_xlfn._xlws.FILTER(Int.Out!S:V,Int.Out!B:B=Q89)))))</f>
        <v/>
      </c>
      <c r="AA89" s="4" t="str" cm="1">
        <f t="array" ref="AA89">IF(OR(W89=0,W89=""),"",IF($R89="Mulched (left on surface)",IFERROR(_xlfn.UNIQUE(_xlfn._xlws.FILTER(Prod.Out!$H:$H,Prod.Out!$B:$B=W89)),""),IF($R89="Incorporated",IFERROR(_xlfn.UNIQUE(_xlfn._xlws.FILTER(Prod.Out!$I:$I,Prod.Out!$B:$B=W89)),""),IF($R89="Retained (unknown if mulched/incorp.)",IFERROR(_xlfn.UNIQUE(_xlfn._xlws.FILTER(Prod.Out!$J:$J,Prod.Out!$B:$B=W89)),""),""))))</f>
        <v/>
      </c>
      <c r="AB89" s="4" t="str" cm="1">
        <f t="array" ref="AB89">IF(OR(X89=0,X89=""),"",IF($R89="Mulched (left on surface)",IFERROR(_xlfn.UNIQUE(_xlfn._xlws.FILTER(Prod.Out!$H:$H,Prod.Out!$B:$B=X89)),""),IF($R89="Incorporated",IFERROR(_xlfn.UNIQUE(_xlfn._xlws.FILTER(Prod.Out!$I:$I,Prod.Out!$B:$B=X89)),""),IF($R89="Retained (unknown if mulched/incorp.)",IFERROR(_xlfn.UNIQUE(_xlfn._xlws.FILTER(Prod.Out!$J:$J,Prod.Out!$B:$B=X89)),""),""))))</f>
        <v/>
      </c>
      <c r="AC89" s="4" t="str" cm="1">
        <f t="array" ref="AC89">IF(OR(Y89=0,Y89=""),"",IF($R89="Mulched (left on surface)",IFERROR(_xlfn.UNIQUE(_xlfn._xlws.FILTER(Prod.Out!$H:$H,Prod.Out!$B:$B=Y89)),""),IF($R89="Incorporated",IFERROR(_xlfn.UNIQUE(_xlfn._xlws.FILTER(Prod.Out!$I:$I,Prod.Out!$B:$B=Y89)),""),IF($R89="Retained (unknown if mulched/incorp.)",IFERROR(_xlfn.UNIQUE(_xlfn._xlws.FILTER(Prod.Out!$J:$J,Prod.Out!$B:$B=Y89)),""),""))))</f>
        <v/>
      </c>
      <c r="AD89" s="4" t="str" cm="1">
        <f t="array" ref="AD89">IF(OR(Z89=0,Z89=""),"",IF($R89="Mulched (left on surface)",IFERROR(_xlfn.UNIQUE(_xlfn._xlws.FILTER(Prod.Out!$H:$H,Prod.Out!$B:$B=Z89)),""),IF($R89="Incorporated",IFERROR(_xlfn.UNIQUE(_xlfn._xlws.FILTER(Prod.Out!$I:$I,Prod.Out!$B:$B=Z89)),""),IF($R89="Retained (unknown if mulched/incorp.)",IFERROR(_xlfn.UNIQUE(_xlfn._xlws.FILTER(Prod.Out!$J:$J,Prod.Out!$B:$B=Z89)),""),""))))</f>
        <v/>
      </c>
    </row>
    <row r="90" spans="19:30" x14ac:dyDescent="0.35">
      <c r="S90" s="4" t="str" cm="1">
        <f t="array" ref="S90">IF(OR(Q90="",Q90=0),"",IFERROR(IF(V90="No",_xlfn._xlws.FILTER(MT.Out!A:A,MT.Out!D:D=Q90),IF(V90="Yes",_xlfn._xlws.FILTER(Int.Out!O:O,Int.Out!B:B=Q90),"")),""))</f>
        <v/>
      </c>
      <c r="T90" s="4" t="str" cm="1">
        <f t="array" ref="T90">IF(OR(Q90="",Q90=0),"",IFERROR(IF(V90="No",_xlfn._xlws.FILTER(MT.Out!B:B,MT.Out!D:D=Q90),IF(V90="Yes",_xlfn._xlws.FILTER(Int.Out!P:P,Int.Out!B:B=Q90),"")),""))</f>
        <v/>
      </c>
      <c r="U90" s="4" t="str" cm="1">
        <f t="array" ref="U90">IF(OR($Q90="",$Q90=0),"",IFERROR(IF($V90="No",_xlfn._xlws.FILTER(MT.Out!C:C,MT.Out!$D:$D=$Q90),IF($V90="Yes",_xlfn._xlws.FILTER(Int.Out!Q:Q,Int.Out!$B:$B=$Q90),"")),""))</f>
        <v/>
      </c>
      <c r="V90" s="4" t="str">
        <f>IF(Q90&lt;&gt;"",IFERROR(IF(MATCH(Q90,_xlfn.ANCHORARRAY(Intercrop!AS$1),0)&gt;0,"Yes","No"),"No"),"")</f>
        <v/>
      </c>
      <c r="W90" s="4" t="str" cm="1">
        <f t="array" ref="W90">IF(Q90="Natural or Bare Fallow","",IF(V90="","",IF(V90="No",_xlfn._xlws.FILTER(MT.Out!E:E,MT.Out!D:D=Q90),IF(V90="Yes",_xlfn._xlws.FILTER(Int.Out!S:V,Int.Out!B:B=Q90)))))</f>
        <v/>
      </c>
      <c r="AA90" s="4" t="str" cm="1">
        <f t="array" ref="AA90">IF(OR(W90=0,W90=""),"",IF($R90="Mulched (left on surface)",IFERROR(_xlfn.UNIQUE(_xlfn._xlws.FILTER(Prod.Out!$H:$H,Prod.Out!$B:$B=W90)),""),IF($R90="Incorporated",IFERROR(_xlfn.UNIQUE(_xlfn._xlws.FILTER(Prod.Out!$I:$I,Prod.Out!$B:$B=W90)),""),IF($R90="Retained (unknown if mulched/incorp.)",IFERROR(_xlfn.UNIQUE(_xlfn._xlws.FILTER(Prod.Out!$J:$J,Prod.Out!$B:$B=W90)),""),""))))</f>
        <v/>
      </c>
      <c r="AB90" s="4" t="str" cm="1">
        <f t="array" ref="AB90">IF(OR(X90=0,X90=""),"",IF($R90="Mulched (left on surface)",IFERROR(_xlfn.UNIQUE(_xlfn._xlws.FILTER(Prod.Out!$H:$H,Prod.Out!$B:$B=X90)),""),IF($R90="Incorporated",IFERROR(_xlfn.UNIQUE(_xlfn._xlws.FILTER(Prod.Out!$I:$I,Prod.Out!$B:$B=X90)),""),IF($R90="Retained (unknown if mulched/incorp.)",IFERROR(_xlfn.UNIQUE(_xlfn._xlws.FILTER(Prod.Out!$J:$J,Prod.Out!$B:$B=X90)),""),""))))</f>
        <v/>
      </c>
      <c r="AC90" s="4" t="str" cm="1">
        <f t="array" ref="AC90">IF(OR(Y90=0,Y90=""),"",IF($R90="Mulched (left on surface)",IFERROR(_xlfn.UNIQUE(_xlfn._xlws.FILTER(Prod.Out!$H:$H,Prod.Out!$B:$B=Y90)),""),IF($R90="Incorporated",IFERROR(_xlfn.UNIQUE(_xlfn._xlws.FILTER(Prod.Out!$I:$I,Prod.Out!$B:$B=Y90)),""),IF($R90="Retained (unknown if mulched/incorp.)",IFERROR(_xlfn.UNIQUE(_xlfn._xlws.FILTER(Prod.Out!$J:$J,Prod.Out!$B:$B=Y90)),""),""))))</f>
        <v/>
      </c>
      <c r="AD90" s="4" t="str" cm="1">
        <f t="array" ref="AD90">IF(OR(Z90=0,Z90=""),"",IF($R90="Mulched (left on surface)",IFERROR(_xlfn.UNIQUE(_xlfn._xlws.FILTER(Prod.Out!$H:$H,Prod.Out!$B:$B=Z90)),""),IF($R90="Incorporated",IFERROR(_xlfn.UNIQUE(_xlfn._xlws.FILTER(Prod.Out!$I:$I,Prod.Out!$B:$B=Z90)),""),IF($R90="Retained (unknown if mulched/incorp.)",IFERROR(_xlfn.UNIQUE(_xlfn._xlws.FILTER(Prod.Out!$J:$J,Prod.Out!$B:$B=Z90)),""),""))))</f>
        <v/>
      </c>
    </row>
    <row r="91" spans="19:30" x14ac:dyDescent="0.35">
      <c r="S91" s="4" t="str" cm="1">
        <f t="array" ref="S91">IF(OR(Q91="",Q91=0),"",IFERROR(IF(V91="No",_xlfn._xlws.FILTER(MT.Out!A:A,MT.Out!D:D=Q91),IF(V91="Yes",_xlfn._xlws.FILTER(Int.Out!O:O,Int.Out!B:B=Q91),"")),""))</f>
        <v/>
      </c>
      <c r="T91" s="4" t="str" cm="1">
        <f t="array" ref="T91">IF(OR(Q91="",Q91=0),"",IFERROR(IF(V91="No",_xlfn._xlws.FILTER(MT.Out!B:B,MT.Out!D:D=Q91),IF(V91="Yes",_xlfn._xlws.FILTER(Int.Out!P:P,Int.Out!B:B=Q91),"")),""))</f>
        <v/>
      </c>
      <c r="U91" s="4" t="str" cm="1">
        <f t="array" ref="U91">IF(OR($Q91="",$Q91=0),"",IFERROR(IF($V91="No",_xlfn._xlws.FILTER(MT.Out!C:C,MT.Out!$D:$D=$Q91),IF($V91="Yes",_xlfn._xlws.FILTER(Int.Out!Q:Q,Int.Out!$B:$B=$Q91),"")),""))</f>
        <v/>
      </c>
      <c r="V91" s="4" t="str">
        <f>IF(Q91&lt;&gt;"",IFERROR(IF(MATCH(Q91,_xlfn.ANCHORARRAY(Intercrop!AS$1),0)&gt;0,"Yes","No"),"No"),"")</f>
        <v/>
      </c>
      <c r="W91" s="4" t="str" cm="1">
        <f t="array" ref="W91">IF(Q91="Natural or Bare Fallow","",IF(V91="","",IF(V91="No",_xlfn._xlws.FILTER(MT.Out!E:E,MT.Out!D:D=Q91),IF(V91="Yes",_xlfn._xlws.FILTER(Int.Out!S:V,Int.Out!B:B=Q91)))))</f>
        <v/>
      </c>
      <c r="AA91" s="4" t="str" cm="1">
        <f t="array" ref="AA91">IF(OR(W91=0,W91=""),"",IF($R91="Mulched (left on surface)",IFERROR(_xlfn.UNIQUE(_xlfn._xlws.FILTER(Prod.Out!$H:$H,Prod.Out!$B:$B=W91)),""),IF($R91="Incorporated",IFERROR(_xlfn.UNIQUE(_xlfn._xlws.FILTER(Prod.Out!$I:$I,Prod.Out!$B:$B=W91)),""),IF($R91="Retained (unknown if mulched/incorp.)",IFERROR(_xlfn.UNIQUE(_xlfn._xlws.FILTER(Prod.Out!$J:$J,Prod.Out!$B:$B=W91)),""),""))))</f>
        <v/>
      </c>
      <c r="AB91" s="4" t="str" cm="1">
        <f t="array" ref="AB91">IF(OR(X91=0,X91=""),"",IF($R91="Mulched (left on surface)",IFERROR(_xlfn.UNIQUE(_xlfn._xlws.FILTER(Prod.Out!$H:$H,Prod.Out!$B:$B=X91)),""),IF($R91="Incorporated",IFERROR(_xlfn.UNIQUE(_xlfn._xlws.FILTER(Prod.Out!$I:$I,Prod.Out!$B:$B=X91)),""),IF($R91="Retained (unknown if mulched/incorp.)",IFERROR(_xlfn.UNIQUE(_xlfn._xlws.FILTER(Prod.Out!$J:$J,Prod.Out!$B:$B=X91)),""),""))))</f>
        <v/>
      </c>
      <c r="AC91" s="4" t="str" cm="1">
        <f t="array" ref="AC91">IF(OR(Y91=0,Y91=""),"",IF($R91="Mulched (left on surface)",IFERROR(_xlfn.UNIQUE(_xlfn._xlws.FILTER(Prod.Out!$H:$H,Prod.Out!$B:$B=Y91)),""),IF($R91="Incorporated",IFERROR(_xlfn.UNIQUE(_xlfn._xlws.FILTER(Prod.Out!$I:$I,Prod.Out!$B:$B=Y91)),""),IF($R91="Retained (unknown if mulched/incorp.)",IFERROR(_xlfn.UNIQUE(_xlfn._xlws.FILTER(Prod.Out!$J:$J,Prod.Out!$B:$B=Y91)),""),""))))</f>
        <v/>
      </c>
      <c r="AD91" s="4" t="str" cm="1">
        <f t="array" ref="AD91">IF(OR(Z91=0,Z91=""),"",IF($R91="Mulched (left on surface)",IFERROR(_xlfn.UNIQUE(_xlfn._xlws.FILTER(Prod.Out!$H:$H,Prod.Out!$B:$B=Z91)),""),IF($R91="Incorporated",IFERROR(_xlfn.UNIQUE(_xlfn._xlws.FILTER(Prod.Out!$I:$I,Prod.Out!$B:$B=Z91)),""),IF($R91="Retained (unknown if mulched/incorp.)",IFERROR(_xlfn.UNIQUE(_xlfn._xlws.FILTER(Prod.Out!$J:$J,Prod.Out!$B:$B=Z91)),""),""))))</f>
        <v/>
      </c>
    </row>
    <row r="92" spans="19:30" x14ac:dyDescent="0.35">
      <c r="S92" s="4" t="str" cm="1">
        <f t="array" ref="S92">IF(OR(Q92="",Q92=0),"",IFERROR(IF(V92="No",_xlfn._xlws.FILTER(MT.Out!A:A,MT.Out!D:D=Q92),IF(V92="Yes",_xlfn._xlws.FILTER(Int.Out!O:O,Int.Out!B:B=Q92),"")),""))</f>
        <v/>
      </c>
      <c r="T92" s="4" t="str" cm="1">
        <f t="array" ref="T92">IF(OR(Q92="",Q92=0),"",IFERROR(IF(V92="No",_xlfn._xlws.FILTER(MT.Out!B:B,MT.Out!D:D=Q92),IF(V92="Yes",_xlfn._xlws.FILTER(Int.Out!P:P,Int.Out!B:B=Q92),"")),""))</f>
        <v/>
      </c>
      <c r="U92" s="4" t="str" cm="1">
        <f t="array" ref="U92">IF(OR($Q92="",$Q92=0),"",IFERROR(IF($V92="No",_xlfn._xlws.FILTER(MT.Out!C:C,MT.Out!$D:$D=$Q92),IF($V92="Yes",_xlfn._xlws.FILTER(Int.Out!Q:Q,Int.Out!$B:$B=$Q92),"")),""))</f>
        <v/>
      </c>
      <c r="V92" s="4" t="str">
        <f>IF(Q92&lt;&gt;"",IFERROR(IF(MATCH(Q92,_xlfn.ANCHORARRAY(Intercrop!AS$1),0)&gt;0,"Yes","No"),"No"),"")</f>
        <v/>
      </c>
      <c r="W92" s="4" t="str" cm="1">
        <f t="array" ref="W92">IF(Q92="Natural or Bare Fallow","",IF(V92="","",IF(V92="No",_xlfn._xlws.FILTER(MT.Out!E:E,MT.Out!D:D=Q92),IF(V92="Yes",_xlfn._xlws.FILTER(Int.Out!S:V,Int.Out!B:B=Q92)))))</f>
        <v/>
      </c>
      <c r="AA92" s="4" t="str" cm="1">
        <f t="array" ref="AA92">IF(OR(W92=0,W92=""),"",IF($R92="Mulched (left on surface)",IFERROR(_xlfn.UNIQUE(_xlfn._xlws.FILTER(Prod.Out!$H:$H,Prod.Out!$B:$B=W92)),""),IF($R92="Incorporated",IFERROR(_xlfn.UNIQUE(_xlfn._xlws.FILTER(Prod.Out!$I:$I,Prod.Out!$B:$B=W92)),""),IF($R92="Retained (unknown if mulched/incorp.)",IFERROR(_xlfn.UNIQUE(_xlfn._xlws.FILTER(Prod.Out!$J:$J,Prod.Out!$B:$B=W92)),""),""))))</f>
        <v/>
      </c>
      <c r="AB92" s="4" t="str" cm="1">
        <f t="array" ref="AB92">IF(OR(X92=0,X92=""),"",IF($R92="Mulched (left on surface)",IFERROR(_xlfn.UNIQUE(_xlfn._xlws.FILTER(Prod.Out!$H:$H,Prod.Out!$B:$B=X92)),""),IF($R92="Incorporated",IFERROR(_xlfn.UNIQUE(_xlfn._xlws.FILTER(Prod.Out!$I:$I,Prod.Out!$B:$B=X92)),""),IF($R92="Retained (unknown if mulched/incorp.)",IFERROR(_xlfn.UNIQUE(_xlfn._xlws.FILTER(Prod.Out!$J:$J,Prod.Out!$B:$B=X92)),""),""))))</f>
        <v/>
      </c>
      <c r="AC92" s="4" t="str" cm="1">
        <f t="array" ref="AC92">IF(OR(Y92=0,Y92=""),"",IF($R92="Mulched (left on surface)",IFERROR(_xlfn.UNIQUE(_xlfn._xlws.FILTER(Prod.Out!$H:$H,Prod.Out!$B:$B=Y92)),""),IF($R92="Incorporated",IFERROR(_xlfn.UNIQUE(_xlfn._xlws.FILTER(Prod.Out!$I:$I,Prod.Out!$B:$B=Y92)),""),IF($R92="Retained (unknown if mulched/incorp.)",IFERROR(_xlfn.UNIQUE(_xlfn._xlws.FILTER(Prod.Out!$J:$J,Prod.Out!$B:$B=Y92)),""),""))))</f>
        <v/>
      </c>
      <c r="AD92" s="4" t="str" cm="1">
        <f t="array" ref="AD92">IF(OR(Z92=0,Z92=""),"",IF($R92="Mulched (left on surface)",IFERROR(_xlfn.UNIQUE(_xlfn._xlws.FILTER(Prod.Out!$H:$H,Prod.Out!$B:$B=Z92)),""),IF($R92="Incorporated",IFERROR(_xlfn.UNIQUE(_xlfn._xlws.FILTER(Prod.Out!$I:$I,Prod.Out!$B:$B=Z92)),""),IF($R92="Retained (unknown if mulched/incorp.)",IFERROR(_xlfn.UNIQUE(_xlfn._xlws.FILTER(Prod.Out!$J:$J,Prod.Out!$B:$B=Z92)),""),""))))</f>
        <v/>
      </c>
    </row>
    <row r="93" spans="19:30" x14ac:dyDescent="0.35">
      <c r="S93" s="4" t="str" cm="1">
        <f t="array" ref="S93">IF(OR(Q93="",Q93=0),"",IFERROR(IF(V93="No",_xlfn._xlws.FILTER(MT.Out!A:A,MT.Out!D:D=Q93),IF(V93="Yes",_xlfn._xlws.FILTER(Int.Out!O:O,Int.Out!B:B=Q93),"")),""))</f>
        <v/>
      </c>
      <c r="T93" s="4" t="str" cm="1">
        <f t="array" ref="T93">IF(OR(Q93="",Q93=0),"",IFERROR(IF(V93="No",_xlfn._xlws.FILTER(MT.Out!B:B,MT.Out!D:D=Q93),IF(V93="Yes",_xlfn._xlws.FILTER(Int.Out!P:P,Int.Out!B:B=Q93),"")),""))</f>
        <v/>
      </c>
      <c r="U93" s="4" t="str" cm="1">
        <f t="array" ref="U93">IF(OR($Q93="",$Q93=0),"",IFERROR(IF($V93="No",_xlfn._xlws.FILTER(MT.Out!C:C,MT.Out!$D:$D=$Q93),IF($V93="Yes",_xlfn._xlws.FILTER(Int.Out!Q:Q,Int.Out!$B:$B=$Q93),"")),""))</f>
        <v/>
      </c>
      <c r="V93" s="4" t="str">
        <f>IF(Q93&lt;&gt;"",IFERROR(IF(MATCH(Q93,_xlfn.ANCHORARRAY(Intercrop!AS$1),0)&gt;0,"Yes","No"),"No"),"")</f>
        <v/>
      </c>
      <c r="W93" s="4" t="str" cm="1">
        <f t="array" ref="W93">IF(Q93="Natural or Bare Fallow","",IF(V93="","",IF(V93="No",_xlfn._xlws.FILTER(MT.Out!E:E,MT.Out!D:D=Q93),IF(V93="Yes",_xlfn._xlws.FILTER(Int.Out!S:V,Int.Out!B:B=Q93)))))</f>
        <v/>
      </c>
      <c r="AA93" s="4" t="str" cm="1">
        <f t="array" ref="AA93">IF(OR(W93=0,W93=""),"",IF($R93="Mulched (left on surface)",IFERROR(_xlfn.UNIQUE(_xlfn._xlws.FILTER(Prod.Out!$H:$H,Prod.Out!$B:$B=W93)),""),IF($R93="Incorporated",IFERROR(_xlfn.UNIQUE(_xlfn._xlws.FILTER(Prod.Out!$I:$I,Prod.Out!$B:$B=W93)),""),IF($R93="Retained (unknown if mulched/incorp.)",IFERROR(_xlfn.UNIQUE(_xlfn._xlws.FILTER(Prod.Out!$J:$J,Prod.Out!$B:$B=W93)),""),""))))</f>
        <v/>
      </c>
      <c r="AB93" s="4" t="str" cm="1">
        <f t="array" ref="AB93">IF(OR(X93=0,X93=""),"",IF($R93="Mulched (left on surface)",IFERROR(_xlfn.UNIQUE(_xlfn._xlws.FILTER(Prod.Out!$H:$H,Prod.Out!$B:$B=X93)),""),IF($R93="Incorporated",IFERROR(_xlfn.UNIQUE(_xlfn._xlws.FILTER(Prod.Out!$I:$I,Prod.Out!$B:$B=X93)),""),IF($R93="Retained (unknown if mulched/incorp.)",IFERROR(_xlfn.UNIQUE(_xlfn._xlws.FILTER(Prod.Out!$J:$J,Prod.Out!$B:$B=X93)),""),""))))</f>
        <v/>
      </c>
      <c r="AC93" s="4" t="str" cm="1">
        <f t="array" ref="AC93">IF(OR(Y93=0,Y93=""),"",IF($R93="Mulched (left on surface)",IFERROR(_xlfn.UNIQUE(_xlfn._xlws.FILTER(Prod.Out!$H:$H,Prod.Out!$B:$B=Y93)),""),IF($R93="Incorporated",IFERROR(_xlfn.UNIQUE(_xlfn._xlws.FILTER(Prod.Out!$I:$I,Prod.Out!$B:$B=Y93)),""),IF($R93="Retained (unknown if mulched/incorp.)",IFERROR(_xlfn.UNIQUE(_xlfn._xlws.FILTER(Prod.Out!$J:$J,Prod.Out!$B:$B=Y93)),""),""))))</f>
        <v/>
      </c>
      <c r="AD93" s="4" t="str" cm="1">
        <f t="array" ref="AD93">IF(OR(Z93=0,Z93=""),"",IF($R93="Mulched (left on surface)",IFERROR(_xlfn.UNIQUE(_xlfn._xlws.FILTER(Prod.Out!$H:$H,Prod.Out!$B:$B=Z93)),""),IF($R93="Incorporated",IFERROR(_xlfn.UNIQUE(_xlfn._xlws.FILTER(Prod.Out!$I:$I,Prod.Out!$B:$B=Z93)),""),IF($R93="Retained (unknown if mulched/incorp.)",IFERROR(_xlfn.UNIQUE(_xlfn._xlws.FILTER(Prod.Out!$J:$J,Prod.Out!$B:$B=Z93)),""),""))))</f>
        <v/>
      </c>
    </row>
    <row r="94" spans="19:30" x14ac:dyDescent="0.35">
      <c r="S94" s="4" t="str" cm="1">
        <f t="array" ref="S94">IF(OR(Q94="",Q94=0),"",IFERROR(IF(V94="No",_xlfn._xlws.FILTER(MT.Out!A:A,MT.Out!D:D=Q94),IF(V94="Yes",_xlfn._xlws.FILTER(Int.Out!O:O,Int.Out!B:B=Q94),"")),""))</f>
        <v/>
      </c>
      <c r="T94" s="4" t="str" cm="1">
        <f t="array" ref="T94">IF(OR(Q94="",Q94=0),"",IFERROR(IF(V94="No",_xlfn._xlws.FILTER(MT.Out!B:B,MT.Out!D:D=Q94),IF(V94="Yes",_xlfn._xlws.FILTER(Int.Out!P:P,Int.Out!B:B=Q94),"")),""))</f>
        <v/>
      </c>
      <c r="U94" s="4" t="str" cm="1">
        <f t="array" ref="U94">IF(OR($Q94="",$Q94=0),"",IFERROR(IF($V94="No",_xlfn._xlws.FILTER(MT.Out!C:C,MT.Out!$D:$D=$Q94),IF($V94="Yes",_xlfn._xlws.FILTER(Int.Out!Q:Q,Int.Out!$B:$B=$Q94),"")),""))</f>
        <v/>
      </c>
      <c r="V94" s="4" t="str">
        <f>IF(Q94&lt;&gt;"",IFERROR(IF(MATCH(Q94,_xlfn.ANCHORARRAY(Intercrop!AS$1),0)&gt;0,"Yes","No"),"No"),"")</f>
        <v/>
      </c>
      <c r="W94" s="4" t="str" cm="1">
        <f t="array" ref="W94">IF(Q94="Natural or Bare Fallow","",IF(V94="","",IF(V94="No",_xlfn._xlws.FILTER(MT.Out!E:E,MT.Out!D:D=Q94),IF(V94="Yes",_xlfn._xlws.FILTER(Int.Out!S:V,Int.Out!B:B=Q94)))))</f>
        <v/>
      </c>
      <c r="AA94" s="4" t="str" cm="1">
        <f t="array" ref="AA94">IF(OR(W94=0,W94=""),"",IF($R94="Mulched (left on surface)",IFERROR(_xlfn.UNIQUE(_xlfn._xlws.FILTER(Prod.Out!$H:$H,Prod.Out!$B:$B=W94)),""),IF($R94="Incorporated",IFERROR(_xlfn.UNIQUE(_xlfn._xlws.FILTER(Prod.Out!$I:$I,Prod.Out!$B:$B=W94)),""),IF($R94="Retained (unknown if mulched/incorp.)",IFERROR(_xlfn.UNIQUE(_xlfn._xlws.FILTER(Prod.Out!$J:$J,Prod.Out!$B:$B=W94)),""),""))))</f>
        <v/>
      </c>
      <c r="AB94" s="4" t="str" cm="1">
        <f t="array" ref="AB94">IF(OR(X94=0,X94=""),"",IF($R94="Mulched (left on surface)",IFERROR(_xlfn.UNIQUE(_xlfn._xlws.FILTER(Prod.Out!$H:$H,Prod.Out!$B:$B=X94)),""),IF($R94="Incorporated",IFERROR(_xlfn.UNIQUE(_xlfn._xlws.FILTER(Prod.Out!$I:$I,Prod.Out!$B:$B=X94)),""),IF($R94="Retained (unknown if mulched/incorp.)",IFERROR(_xlfn.UNIQUE(_xlfn._xlws.FILTER(Prod.Out!$J:$J,Prod.Out!$B:$B=X94)),""),""))))</f>
        <v/>
      </c>
      <c r="AC94" s="4" t="str" cm="1">
        <f t="array" ref="AC94">IF(OR(Y94=0,Y94=""),"",IF($R94="Mulched (left on surface)",IFERROR(_xlfn.UNIQUE(_xlfn._xlws.FILTER(Prod.Out!$H:$H,Prod.Out!$B:$B=Y94)),""),IF($R94="Incorporated",IFERROR(_xlfn.UNIQUE(_xlfn._xlws.FILTER(Prod.Out!$I:$I,Prod.Out!$B:$B=Y94)),""),IF($R94="Retained (unknown if mulched/incorp.)",IFERROR(_xlfn.UNIQUE(_xlfn._xlws.FILTER(Prod.Out!$J:$J,Prod.Out!$B:$B=Y94)),""),""))))</f>
        <v/>
      </c>
      <c r="AD94" s="4" t="str" cm="1">
        <f t="array" ref="AD94">IF(OR(Z94=0,Z94=""),"",IF($R94="Mulched (left on surface)",IFERROR(_xlfn.UNIQUE(_xlfn._xlws.FILTER(Prod.Out!$H:$H,Prod.Out!$B:$B=Z94)),""),IF($R94="Incorporated",IFERROR(_xlfn.UNIQUE(_xlfn._xlws.FILTER(Prod.Out!$I:$I,Prod.Out!$B:$B=Z94)),""),IF($R94="Retained (unknown if mulched/incorp.)",IFERROR(_xlfn.UNIQUE(_xlfn._xlws.FILTER(Prod.Out!$J:$J,Prod.Out!$B:$B=Z94)),""),""))))</f>
        <v/>
      </c>
    </row>
    <row r="95" spans="19:30" x14ac:dyDescent="0.35">
      <c r="S95" s="4" t="str" cm="1">
        <f t="array" ref="S95">IF(OR(Q95="",Q95=0),"",IFERROR(IF(V95="No",_xlfn._xlws.FILTER(MT.Out!A:A,MT.Out!D:D=Q95),IF(V95="Yes",_xlfn._xlws.FILTER(Int.Out!O:O,Int.Out!B:B=Q95),"")),""))</f>
        <v/>
      </c>
      <c r="T95" s="4" t="str" cm="1">
        <f t="array" ref="T95">IF(OR(Q95="",Q95=0),"",IFERROR(IF(V95="No",_xlfn._xlws.FILTER(MT.Out!B:B,MT.Out!D:D=Q95),IF(V95="Yes",_xlfn._xlws.FILTER(Int.Out!P:P,Int.Out!B:B=Q95),"")),""))</f>
        <v/>
      </c>
      <c r="U95" s="4" t="str" cm="1">
        <f t="array" ref="U95">IF(OR($Q95="",$Q95=0),"",IFERROR(IF($V95="No",_xlfn._xlws.FILTER(MT.Out!C:C,MT.Out!$D:$D=$Q95),IF($V95="Yes",_xlfn._xlws.FILTER(Int.Out!Q:Q,Int.Out!$B:$B=$Q95),"")),""))</f>
        <v/>
      </c>
      <c r="V95" s="4" t="str">
        <f>IF(Q95&lt;&gt;"",IFERROR(IF(MATCH(Q95,_xlfn.ANCHORARRAY(Intercrop!AS$1),0)&gt;0,"Yes","No"),"No"),"")</f>
        <v/>
      </c>
      <c r="W95" s="4" t="str" cm="1">
        <f t="array" ref="W95">IF(Q95="Natural or Bare Fallow","",IF(V95="","",IF(V95="No",_xlfn._xlws.FILTER(MT.Out!E:E,MT.Out!D:D=Q95),IF(V95="Yes",_xlfn._xlws.FILTER(Int.Out!S:V,Int.Out!B:B=Q95)))))</f>
        <v/>
      </c>
      <c r="AA95" s="4" t="str" cm="1">
        <f t="array" ref="AA95">IF(OR(W95=0,W95=""),"",IF($R95="Mulched (left on surface)",IFERROR(_xlfn.UNIQUE(_xlfn._xlws.FILTER(Prod.Out!$H:$H,Prod.Out!$B:$B=W95)),""),IF($R95="Incorporated",IFERROR(_xlfn.UNIQUE(_xlfn._xlws.FILTER(Prod.Out!$I:$I,Prod.Out!$B:$B=W95)),""),IF($R95="Retained (unknown if mulched/incorp.)",IFERROR(_xlfn.UNIQUE(_xlfn._xlws.FILTER(Prod.Out!$J:$J,Prod.Out!$B:$B=W95)),""),""))))</f>
        <v/>
      </c>
      <c r="AB95" s="4" t="str" cm="1">
        <f t="array" ref="AB95">IF(OR(X95=0,X95=""),"",IF($R95="Mulched (left on surface)",IFERROR(_xlfn.UNIQUE(_xlfn._xlws.FILTER(Prod.Out!$H:$H,Prod.Out!$B:$B=X95)),""),IF($R95="Incorporated",IFERROR(_xlfn.UNIQUE(_xlfn._xlws.FILTER(Prod.Out!$I:$I,Prod.Out!$B:$B=X95)),""),IF($R95="Retained (unknown if mulched/incorp.)",IFERROR(_xlfn.UNIQUE(_xlfn._xlws.FILTER(Prod.Out!$J:$J,Prod.Out!$B:$B=X95)),""),""))))</f>
        <v/>
      </c>
      <c r="AC95" s="4" t="str" cm="1">
        <f t="array" ref="AC95">IF(OR(Y95=0,Y95=""),"",IF($R95="Mulched (left on surface)",IFERROR(_xlfn.UNIQUE(_xlfn._xlws.FILTER(Prod.Out!$H:$H,Prod.Out!$B:$B=Y95)),""),IF($R95="Incorporated",IFERROR(_xlfn.UNIQUE(_xlfn._xlws.FILTER(Prod.Out!$I:$I,Prod.Out!$B:$B=Y95)),""),IF($R95="Retained (unknown if mulched/incorp.)",IFERROR(_xlfn.UNIQUE(_xlfn._xlws.FILTER(Prod.Out!$J:$J,Prod.Out!$B:$B=Y95)),""),""))))</f>
        <v/>
      </c>
      <c r="AD95" s="4" t="str" cm="1">
        <f t="array" ref="AD95">IF(OR(Z95=0,Z95=""),"",IF($R95="Mulched (left on surface)",IFERROR(_xlfn.UNIQUE(_xlfn._xlws.FILTER(Prod.Out!$H:$H,Prod.Out!$B:$B=Z95)),""),IF($R95="Incorporated",IFERROR(_xlfn.UNIQUE(_xlfn._xlws.FILTER(Prod.Out!$I:$I,Prod.Out!$B:$B=Z95)),""),IF($R95="Retained (unknown if mulched/incorp.)",IFERROR(_xlfn.UNIQUE(_xlfn._xlws.FILTER(Prod.Out!$J:$J,Prod.Out!$B:$B=Z95)),""),""))))</f>
        <v/>
      </c>
    </row>
    <row r="96" spans="19:30" x14ac:dyDescent="0.35">
      <c r="S96" s="4" t="str" cm="1">
        <f t="array" ref="S96">IF(OR(Q96="",Q96=0),"",IFERROR(IF(V96="No",_xlfn._xlws.FILTER(MT.Out!A:A,MT.Out!D:D=Q96),IF(V96="Yes",_xlfn._xlws.FILTER(Int.Out!O:O,Int.Out!B:B=Q96),"")),""))</f>
        <v/>
      </c>
      <c r="T96" s="4" t="str" cm="1">
        <f t="array" ref="T96">IF(OR(Q96="",Q96=0),"",IFERROR(IF(V96="No",_xlfn._xlws.FILTER(MT.Out!B:B,MT.Out!D:D=Q96),IF(V96="Yes",_xlfn._xlws.FILTER(Int.Out!P:P,Int.Out!B:B=Q96),"")),""))</f>
        <v/>
      </c>
      <c r="U96" s="4" t="str" cm="1">
        <f t="array" ref="U96">IF(OR($Q96="",$Q96=0),"",IFERROR(IF($V96="No",_xlfn._xlws.FILTER(MT.Out!C:C,MT.Out!$D:$D=$Q96),IF($V96="Yes",_xlfn._xlws.FILTER(Int.Out!Q:Q,Int.Out!$B:$B=$Q96),"")),""))</f>
        <v/>
      </c>
      <c r="V96" s="4" t="str">
        <f>IF(Q96&lt;&gt;"",IFERROR(IF(MATCH(Q96,_xlfn.ANCHORARRAY(Intercrop!AS$1),0)&gt;0,"Yes","No"),"No"),"")</f>
        <v/>
      </c>
      <c r="W96" s="4" t="str" cm="1">
        <f t="array" ref="W96">IF(Q96="Natural or Bare Fallow","",IF(V96="","",IF(V96="No",_xlfn._xlws.FILTER(MT.Out!E:E,MT.Out!D:D=Q96),IF(V96="Yes",_xlfn._xlws.FILTER(Int.Out!S:V,Int.Out!B:B=Q96)))))</f>
        <v/>
      </c>
      <c r="AA96" s="4" t="str" cm="1">
        <f t="array" ref="AA96">IF(OR(W96=0,W96=""),"",IF($R96="Mulched (left on surface)",IFERROR(_xlfn.UNIQUE(_xlfn._xlws.FILTER(Prod.Out!$H:$H,Prod.Out!$B:$B=W96)),""),IF($R96="Incorporated",IFERROR(_xlfn.UNIQUE(_xlfn._xlws.FILTER(Prod.Out!$I:$I,Prod.Out!$B:$B=W96)),""),IF($R96="Retained (unknown if mulched/incorp.)",IFERROR(_xlfn.UNIQUE(_xlfn._xlws.FILTER(Prod.Out!$J:$J,Prod.Out!$B:$B=W96)),""),""))))</f>
        <v/>
      </c>
      <c r="AB96" s="4" t="str" cm="1">
        <f t="array" ref="AB96">IF(OR(X96=0,X96=""),"",IF($R96="Mulched (left on surface)",IFERROR(_xlfn.UNIQUE(_xlfn._xlws.FILTER(Prod.Out!$H:$H,Prod.Out!$B:$B=X96)),""),IF($R96="Incorporated",IFERROR(_xlfn.UNIQUE(_xlfn._xlws.FILTER(Prod.Out!$I:$I,Prod.Out!$B:$B=X96)),""),IF($R96="Retained (unknown if mulched/incorp.)",IFERROR(_xlfn.UNIQUE(_xlfn._xlws.FILTER(Prod.Out!$J:$J,Prod.Out!$B:$B=X96)),""),""))))</f>
        <v/>
      </c>
      <c r="AC96" s="4" t="str" cm="1">
        <f t="array" ref="AC96">IF(OR(Y96=0,Y96=""),"",IF($R96="Mulched (left on surface)",IFERROR(_xlfn.UNIQUE(_xlfn._xlws.FILTER(Prod.Out!$H:$H,Prod.Out!$B:$B=Y96)),""),IF($R96="Incorporated",IFERROR(_xlfn.UNIQUE(_xlfn._xlws.FILTER(Prod.Out!$I:$I,Prod.Out!$B:$B=Y96)),""),IF($R96="Retained (unknown if mulched/incorp.)",IFERROR(_xlfn.UNIQUE(_xlfn._xlws.FILTER(Prod.Out!$J:$J,Prod.Out!$B:$B=Y96)),""),""))))</f>
        <v/>
      </c>
      <c r="AD96" s="4" t="str" cm="1">
        <f t="array" ref="AD96">IF(OR(Z96=0,Z96=""),"",IF($R96="Mulched (left on surface)",IFERROR(_xlfn.UNIQUE(_xlfn._xlws.FILTER(Prod.Out!$H:$H,Prod.Out!$B:$B=Z96)),""),IF($R96="Incorporated",IFERROR(_xlfn.UNIQUE(_xlfn._xlws.FILTER(Prod.Out!$I:$I,Prod.Out!$B:$B=Z96)),""),IF($R96="Retained (unknown if mulched/incorp.)",IFERROR(_xlfn.UNIQUE(_xlfn._xlws.FILTER(Prod.Out!$J:$J,Prod.Out!$B:$B=Z96)),""),""))))</f>
        <v/>
      </c>
    </row>
    <row r="97" spans="19:30" x14ac:dyDescent="0.35">
      <c r="S97" s="4" t="str" cm="1">
        <f t="array" ref="S97">IF(OR(Q97="",Q97=0),"",IFERROR(IF(V97="No",_xlfn._xlws.FILTER(MT.Out!A:A,MT.Out!D:D=Q97),IF(V97="Yes",_xlfn._xlws.FILTER(Int.Out!O:O,Int.Out!B:B=Q97),"")),""))</f>
        <v/>
      </c>
      <c r="T97" s="4" t="str" cm="1">
        <f t="array" ref="T97">IF(OR(Q97="",Q97=0),"",IFERROR(IF(V97="No",_xlfn._xlws.FILTER(MT.Out!B:B,MT.Out!D:D=Q97),IF(V97="Yes",_xlfn._xlws.FILTER(Int.Out!P:P,Int.Out!B:B=Q97),"")),""))</f>
        <v/>
      </c>
      <c r="U97" s="4" t="str" cm="1">
        <f t="array" ref="U97">IF(OR($Q97="",$Q97=0),"",IFERROR(IF($V97="No",_xlfn._xlws.FILTER(MT.Out!C:C,MT.Out!$D:$D=$Q97),IF($V97="Yes",_xlfn._xlws.FILTER(Int.Out!Q:Q,Int.Out!$B:$B=$Q97),"")),""))</f>
        <v/>
      </c>
      <c r="V97" s="4" t="str">
        <f>IF(Q97&lt;&gt;"",IFERROR(IF(MATCH(Q97,_xlfn.ANCHORARRAY(Intercrop!AS$1),0)&gt;0,"Yes","No"),"No"),"")</f>
        <v/>
      </c>
      <c r="W97" s="4" t="str" cm="1">
        <f t="array" ref="W97">IF(Q97="Natural or Bare Fallow","",IF(V97="","",IF(V97="No",_xlfn._xlws.FILTER(MT.Out!E:E,MT.Out!D:D=Q97),IF(V97="Yes",_xlfn._xlws.FILTER(Int.Out!S:V,Int.Out!B:B=Q97)))))</f>
        <v/>
      </c>
      <c r="AA97" s="4" t="str" cm="1">
        <f t="array" ref="AA97">IF(OR(W97=0,W97=""),"",IF($R97="Mulched (left on surface)",IFERROR(_xlfn.UNIQUE(_xlfn._xlws.FILTER(Prod.Out!$H:$H,Prod.Out!$B:$B=W97)),""),IF($R97="Incorporated",IFERROR(_xlfn.UNIQUE(_xlfn._xlws.FILTER(Prod.Out!$I:$I,Prod.Out!$B:$B=W97)),""),IF($R97="Retained (unknown if mulched/incorp.)",IFERROR(_xlfn.UNIQUE(_xlfn._xlws.FILTER(Prod.Out!$J:$J,Prod.Out!$B:$B=W97)),""),""))))</f>
        <v/>
      </c>
      <c r="AB97" s="4" t="str" cm="1">
        <f t="array" ref="AB97">IF(OR(X97=0,X97=""),"",IF($R97="Mulched (left on surface)",IFERROR(_xlfn.UNIQUE(_xlfn._xlws.FILTER(Prod.Out!$H:$H,Prod.Out!$B:$B=X97)),""),IF($R97="Incorporated",IFERROR(_xlfn.UNIQUE(_xlfn._xlws.FILTER(Prod.Out!$I:$I,Prod.Out!$B:$B=X97)),""),IF($R97="Retained (unknown if mulched/incorp.)",IFERROR(_xlfn.UNIQUE(_xlfn._xlws.FILTER(Prod.Out!$J:$J,Prod.Out!$B:$B=X97)),""),""))))</f>
        <v/>
      </c>
      <c r="AC97" s="4" t="str" cm="1">
        <f t="array" ref="AC97">IF(OR(Y97=0,Y97=""),"",IF($R97="Mulched (left on surface)",IFERROR(_xlfn.UNIQUE(_xlfn._xlws.FILTER(Prod.Out!$H:$H,Prod.Out!$B:$B=Y97)),""),IF($R97="Incorporated",IFERROR(_xlfn.UNIQUE(_xlfn._xlws.FILTER(Prod.Out!$I:$I,Prod.Out!$B:$B=Y97)),""),IF($R97="Retained (unknown if mulched/incorp.)",IFERROR(_xlfn.UNIQUE(_xlfn._xlws.FILTER(Prod.Out!$J:$J,Prod.Out!$B:$B=Y97)),""),""))))</f>
        <v/>
      </c>
      <c r="AD97" s="4" t="str" cm="1">
        <f t="array" ref="AD97">IF(OR(Z97=0,Z97=""),"",IF($R97="Mulched (left on surface)",IFERROR(_xlfn.UNIQUE(_xlfn._xlws.FILTER(Prod.Out!$H:$H,Prod.Out!$B:$B=Z97)),""),IF($R97="Incorporated",IFERROR(_xlfn.UNIQUE(_xlfn._xlws.FILTER(Prod.Out!$I:$I,Prod.Out!$B:$B=Z97)),""),IF($R97="Retained (unknown if mulched/incorp.)",IFERROR(_xlfn.UNIQUE(_xlfn._xlws.FILTER(Prod.Out!$J:$J,Prod.Out!$B:$B=Z97)),""),""))))</f>
        <v/>
      </c>
    </row>
    <row r="98" spans="19:30" x14ac:dyDescent="0.35">
      <c r="S98" s="4" t="str" cm="1">
        <f t="array" ref="S98">IF(OR(Q98="",Q98=0),"",IFERROR(IF(V98="No",_xlfn._xlws.FILTER(MT.Out!A:A,MT.Out!D:D=Q98),IF(V98="Yes",_xlfn._xlws.FILTER(Int.Out!O:O,Int.Out!B:B=Q98),"")),""))</f>
        <v/>
      </c>
      <c r="T98" s="4" t="str" cm="1">
        <f t="array" ref="T98">IF(OR(Q98="",Q98=0),"",IFERROR(IF(V98="No",_xlfn._xlws.FILTER(MT.Out!B:B,MT.Out!D:D=Q98),IF(V98="Yes",_xlfn._xlws.FILTER(Int.Out!P:P,Int.Out!B:B=Q98),"")),""))</f>
        <v/>
      </c>
      <c r="U98" s="4" t="str" cm="1">
        <f t="array" ref="U98">IF(OR($Q98="",$Q98=0),"",IFERROR(IF($V98="No",_xlfn._xlws.FILTER(MT.Out!C:C,MT.Out!$D:$D=$Q98),IF($V98="Yes",_xlfn._xlws.FILTER(Int.Out!Q:Q,Int.Out!$B:$B=$Q98),"")),""))</f>
        <v/>
      </c>
      <c r="V98" s="4" t="str">
        <f>IF(Q98&lt;&gt;"",IFERROR(IF(MATCH(Q98,_xlfn.ANCHORARRAY(Intercrop!AS$1),0)&gt;0,"Yes","No"),"No"),"")</f>
        <v/>
      </c>
      <c r="W98" s="4" t="str" cm="1">
        <f t="array" ref="W98">IF(Q98="Natural or Bare Fallow","",IF(V98="","",IF(V98="No",_xlfn._xlws.FILTER(MT.Out!E:E,MT.Out!D:D=Q98),IF(V98="Yes",_xlfn._xlws.FILTER(Int.Out!S:V,Int.Out!B:B=Q98)))))</f>
        <v/>
      </c>
      <c r="AA98" s="4" t="str" cm="1">
        <f t="array" ref="AA98">IF(OR(W98=0,W98=""),"",IF($R98="Mulched (left on surface)",IFERROR(_xlfn.UNIQUE(_xlfn._xlws.FILTER(Prod.Out!$H:$H,Prod.Out!$B:$B=W98)),""),IF($R98="Incorporated",IFERROR(_xlfn.UNIQUE(_xlfn._xlws.FILTER(Prod.Out!$I:$I,Prod.Out!$B:$B=W98)),""),IF($R98="Retained (unknown if mulched/incorp.)",IFERROR(_xlfn.UNIQUE(_xlfn._xlws.FILTER(Prod.Out!$J:$J,Prod.Out!$B:$B=W98)),""),""))))</f>
        <v/>
      </c>
      <c r="AB98" s="4" t="str" cm="1">
        <f t="array" ref="AB98">IF(OR(X98=0,X98=""),"",IF($R98="Mulched (left on surface)",IFERROR(_xlfn.UNIQUE(_xlfn._xlws.FILTER(Prod.Out!$H:$H,Prod.Out!$B:$B=X98)),""),IF($R98="Incorporated",IFERROR(_xlfn.UNIQUE(_xlfn._xlws.FILTER(Prod.Out!$I:$I,Prod.Out!$B:$B=X98)),""),IF($R98="Retained (unknown if mulched/incorp.)",IFERROR(_xlfn.UNIQUE(_xlfn._xlws.FILTER(Prod.Out!$J:$J,Prod.Out!$B:$B=X98)),""),""))))</f>
        <v/>
      </c>
      <c r="AC98" s="4" t="str" cm="1">
        <f t="array" ref="AC98">IF(OR(Y98=0,Y98=""),"",IF($R98="Mulched (left on surface)",IFERROR(_xlfn.UNIQUE(_xlfn._xlws.FILTER(Prod.Out!$H:$H,Prod.Out!$B:$B=Y98)),""),IF($R98="Incorporated",IFERROR(_xlfn.UNIQUE(_xlfn._xlws.FILTER(Prod.Out!$I:$I,Prod.Out!$B:$B=Y98)),""),IF($R98="Retained (unknown if mulched/incorp.)",IFERROR(_xlfn.UNIQUE(_xlfn._xlws.FILTER(Prod.Out!$J:$J,Prod.Out!$B:$B=Y98)),""),""))))</f>
        <v/>
      </c>
      <c r="AD98" s="4" t="str" cm="1">
        <f t="array" ref="AD98">IF(OR(Z98=0,Z98=""),"",IF($R98="Mulched (left on surface)",IFERROR(_xlfn.UNIQUE(_xlfn._xlws.FILTER(Prod.Out!$H:$H,Prod.Out!$B:$B=Z98)),""),IF($R98="Incorporated",IFERROR(_xlfn.UNIQUE(_xlfn._xlws.FILTER(Prod.Out!$I:$I,Prod.Out!$B:$B=Z98)),""),IF($R98="Retained (unknown if mulched/incorp.)",IFERROR(_xlfn.UNIQUE(_xlfn._xlws.FILTER(Prod.Out!$J:$J,Prod.Out!$B:$B=Z98)),""),""))))</f>
        <v/>
      </c>
    </row>
    <row r="99" spans="19:30" x14ac:dyDescent="0.35">
      <c r="S99" s="4" t="str" cm="1">
        <f t="array" ref="S99">IF(OR(Q99="",Q99=0),"",IFERROR(IF(V99="No",_xlfn._xlws.FILTER(MT.Out!A:A,MT.Out!D:D=Q99),IF(V99="Yes",_xlfn._xlws.FILTER(Int.Out!O:O,Int.Out!B:B=Q99),"")),""))</f>
        <v/>
      </c>
      <c r="T99" s="4" t="str" cm="1">
        <f t="array" ref="T99">IF(OR(Q99="",Q99=0),"",IFERROR(IF(V99="No",_xlfn._xlws.FILTER(MT.Out!B:B,MT.Out!D:D=Q99),IF(V99="Yes",_xlfn._xlws.FILTER(Int.Out!P:P,Int.Out!B:B=Q99),"")),""))</f>
        <v/>
      </c>
      <c r="U99" s="4" t="str" cm="1">
        <f t="array" ref="U99">IF(OR($Q99="",$Q99=0),"",IFERROR(IF($V99="No",_xlfn._xlws.FILTER(MT.Out!C:C,MT.Out!$D:$D=$Q99),IF($V99="Yes",_xlfn._xlws.FILTER(Int.Out!Q:Q,Int.Out!$B:$B=$Q99),"")),""))</f>
        <v/>
      </c>
      <c r="V99" s="4" t="str">
        <f>IF(Q99&lt;&gt;"",IFERROR(IF(MATCH(Q99,_xlfn.ANCHORARRAY(Intercrop!AS$1),0)&gt;0,"Yes","No"),"No"),"")</f>
        <v/>
      </c>
      <c r="W99" s="4" t="str" cm="1">
        <f t="array" ref="W99">IF(Q99="Natural or Bare Fallow","",IF(V99="","",IF(V99="No",_xlfn._xlws.FILTER(MT.Out!E:E,MT.Out!D:D=Q99),IF(V99="Yes",_xlfn._xlws.FILTER(Int.Out!S:V,Int.Out!B:B=Q99)))))</f>
        <v/>
      </c>
      <c r="AA99" s="4" t="str" cm="1">
        <f t="array" ref="AA99">IF(OR(W99=0,W99=""),"",IF($R99="Mulched (left on surface)",IFERROR(_xlfn.UNIQUE(_xlfn._xlws.FILTER(Prod.Out!$H:$H,Prod.Out!$B:$B=W99)),""),IF($R99="Incorporated",IFERROR(_xlfn.UNIQUE(_xlfn._xlws.FILTER(Prod.Out!$I:$I,Prod.Out!$B:$B=W99)),""),IF($R99="Retained (unknown if mulched/incorp.)",IFERROR(_xlfn.UNIQUE(_xlfn._xlws.FILTER(Prod.Out!$J:$J,Prod.Out!$B:$B=W99)),""),""))))</f>
        <v/>
      </c>
      <c r="AB99" s="4" t="str" cm="1">
        <f t="array" ref="AB99">IF(OR(X99=0,X99=""),"",IF($R99="Mulched (left on surface)",IFERROR(_xlfn.UNIQUE(_xlfn._xlws.FILTER(Prod.Out!$H:$H,Prod.Out!$B:$B=X99)),""),IF($R99="Incorporated",IFERROR(_xlfn.UNIQUE(_xlfn._xlws.FILTER(Prod.Out!$I:$I,Prod.Out!$B:$B=X99)),""),IF($R99="Retained (unknown if mulched/incorp.)",IFERROR(_xlfn.UNIQUE(_xlfn._xlws.FILTER(Prod.Out!$J:$J,Prod.Out!$B:$B=X99)),""),""))))</f>
        <v/>
      </c>
      <c r="AC99" s="4" t="str" cm="1">
        <f t="array" ref="AC99">IF(OR(Y99=0,Y99=""),"",IF($R99="Mulched (left on surface)",IFERROR(_xlfn.UNIQUE(_xlfn._xlws.FILTER(Prod.Out!$H:$H,Prod.Out!$B:$B=Y99)),""),IF($R99="Incorporated",IFERROR(_xlfn.UNIQUE(_xlfn._xlws.FILTER(Prod.Out!$I:$I,Prod.Out!$B:$B=Y99)),""),IF($R99="Retained (unknown if mulched/incorp.)",IFERROR(_xlfn.UNIQUE(_xlfn._xlws.FILTER(Prod.Out!$J:$J,Prod.Out!$B:$B=Y99)),""),""))))</f>
        <v/>
      </c>
      <c r="AD99" s="4" t="str" cm="1">
        <f t="array" ref="AD99">IF(OR(Z99=0,Z99=""),"",IF($R99="Mulched (left on surface)",IFERROR(_xlfn.UNIQUE(_xlfn._xlws.FILTER(Prod.Out!$H:$H,Prod.Out!$B:$B=Z99)),""),IF($R99="Incorporated",IFERROR(_xlfn.UNIQUE(_xlfn._xlws.FILTER(Prod.Out!$I:$I,Prod.Out!$B:$B=Z99)),""),IF($R99="Retained (unknown if mulched/incorp.)",IFERROR(_xlfn.UNIQUE(_xlfn._xlws.FILTER(Prod.Out!$J:$J,Prod.Out!$B:$B=Z99)),""),""))))</f>
        <v/>
      </c>
    </row>
    <row r="100" spans="19:30" x14ac:dyDescent="0.35">
      <c r="S100" s="4" t="str" cm="1">
        <f t="array" ref="S100">IF(OR(Q100="",Q100=0),"",IFERROR(IF(V100="No",_xlfn._xlws.FILTER(MT.Out!A:A,MT.Out!D:D=Q100),IF(V100="Yes",_xlfn._xlws.FILTER(Int.Out!O:O,Int.Out!B:B=Q100),"")),""))</f>
        <v/>
      </c>
      <c r="T100" s="4" t="str" cm="1">
        <f t="array" ref="T100">IF(OR(Q100="",Q100=0),"",IFERROR(IF(V100="No",_xlfn._xlws.FILTER(MT.Out!B:B,MT.Out!D:D=Q100),IF(V100="Yes",_xlfn._xlws.FILTER(Int.Out!P:P,Int.Out!B:B=Q100),"")),""))</f>
        <v/>
      </c>
      <c r="U100" s="4" t="str" cm="1">
        <f t="array" ref="U100">IF(OR($Q100="",$Q100=0),"",IFERROR(IF($V100="No",_xlfn._xlws.FILTER(MT.Out!C:C,MT.Out!$D:$D=$Q100),IF($V100="Yes",_xlfn._xlws.FILTER(Int.Out!Q:Q,Int.Out!$B:$B=$Q100),"")),""))</f>
        <v/>
      </c>
      <c r="V100" s="4" t="str">
        <f>IF(Q100&lt;&gt;"",IFERROR(IF(MATCH(Q100,_xlfn.ANCHORARRAY(Intercrop!AS$1),0)&gt;0,"Yes","No"),"No"),"")</f>
        <v/>
      </c>
      <c r="W100" s="4" t="str" cm="1">
        <f t="array" ref="W100">IF(Q100="Natural or Bare Fallow","",IF(V100="","",IF(V100="No",_xlfn._xlws.FILTER(MT.Out!E:E,MT.Out!D:D=Q100),IF(V100="Yes",_xlfn._xlws.FILTER(Int.Out!S:V,Int.Out!B:B=Q100)))))</f>
        <v/>
      </c>
      <c r="AA100" s="4" t="str" cm="1">
        <f t="array" ref="AA100">IF(OR(W100=0,W100=""),"",IF($R100="Mulched (left on surface)",IFERROR(_xlfn.UNIQUE(_xlfn._xlws.FILTER(Prod.Out!$H:$H,Prod.Out!$B:$B=W100)),""),IF($R100="Incorporated",IFERROR(_xlfn.UNIQUE(_xlfn._xlws.FILTER(Prod.Out!$I:$I,Prod.Out!$B:$B=W100)),""),IF($R100="Retained (unknown if mulched/incorp.)",IFERROR(_xlfn.UNIQUE(_xlfn._xlws.FILTER(Prod.Out!$J:$J,Prod.Out!$B:$B=W100)),""),""))))</f>
        <v/>
      </c>
      <c r="AB100" s="4" t="str" cm="1">
        <f t="array" ref="AB100">IF(OR(X100=0,X100=""),"",IF($R100="Mulched (left on surface)",IFERROR(_xlfn.UNIQUE(_xlfn._xlws.FILTER(Prod.Out!$H:$H,Prod.Out!$B:$B=X100)),""),IF($R100="Incorporated",IFERROR(_xlfn.UNIQUE(_xlfn._xlws.FILTER(Prod.Out!$I:$I,Prod.Out!$B:$B=X100)),""),IF($R100="Retained (unknown if mulched/incorp.)",IFERROR(_xlfn.UNIQUE(_xlfn._xlws.FILTER(Prod.Out!$J:$J,Prod.Out!$B:$B=X100)),""),""))))</f>
        <v/>
      </c>
      <c r="AC100" s="4" t="str" cm="1">
        <f t="array" ref="AC100">IF(OR(Y100=0,Y100=""),"",IF($R100="Mulched (left on surface)",IFERROR(_xlfn.UNIQUE(_xlfn._xlws.FILTER(Prod.Out!$H:$H,Prod.Out!$B:$B=Y100)),""),IF($R100="Incorporated",IFERROR(_xlfn.UNIQUE(_xlfn._xlws.FILTER(Prod.Out!$I:$I,Prod.Out!$B:$B=Y100)),""),IF($R100="Retained (unknown if mulched/incorp.)",IFERROR(_xlfn.UNIQUE(_xlfn._xlws.FILTER(Prod.Out!$J:$J,Prod.Out!$B:$B=Y100)),""),""))))</f>
        <v/>
      </c>
      <c r="AD100" s="4" t="str" cm="1">
        <f t="array" ref="AD100">IF(OR(Z100=0,Z100=""),"",IF($R100="Mulched (left on surface)",IFERROR(_xlfn.UNIQUE(_xlfn._xlws.FILTER(Prod.Out!$H:$H,Prod.Out!$B:$B=Z100)),""),IF($R100="Incorporated",IFERROR(_xlfn.UNIQUE(_xlfn._xlws.FILTER(Prod.Out!$I:$I,Prod.Out!$B:$B=Z100)),""),IF($R100="Retained (unknown if mulched/incorp.)",IFERROR(_xlfn.UNIQUE(_xlfn._xlws.FILTER(Prod.Out!$J:$J,Prod.Out!$B:$B=Z100)),""),""))))</f>
        <v/>
      </c>
    </row>
    <row r="101" spans="19:30" x14ac:dyDescent="0.35">
      <c r="S101" s="4" t="str" cm="1">
        <f t="array" ref="S101">IF(OR(Q101="",Q101=0),"",IFERROR(IF(V101="No",_xlfn._xlws.FILTER(MT.Out!A:A,MT.Out!D:D=Q101),IF(V101="Yes",_xlfn._xlws.FILTER(Int.Out!O:O,Int.Out!B:B=Q101),"")),""))</f>
        <v/>
      </c>
      <c r="T101" s="4" t="str" cm="1">
        <f t="array" ref="T101">IF(OR(Q101="",Q101=0),"",IFERROR(IF(V101="No",_xlfn._xlws.FILTER(MT.Out!B:B,MT.Out!D:D=Q101),IF(V101="Yes",_xlfn._xlws.FILTER(Int.Out!P:P,Int.Out!B:B=Q101),"")),""))</f>
        <v/>
      </c>
      <c r="U101" s="4" t="str" cm="1">
        <f t="array" ref="U101">IF(OR($Q101="",$Q101=0),"",IFERROR(IF($V101="No",_xlfn._xlws.FILTER(MT.Out!C:C,MT.Out!$D:$D=$Q101),IF($V101="Yes",_xlfn._xlws.FILTER(Int.Out!Q:Q,Int.Out!$B:$B=$Q101),"")),""))</f>
        <v/>
      </c>
      <c r="V101" s="4" t="str">
        <f>IF(Q101&lt;&gt;"",IFERROR(IF(MATCH(Q101,_xlfn.ANCHORARRAY(Intercrop!AS$1),0)&gt;0,"Yes","No"),"No"),"")</f>
        <v/>
      </c>
      <c r="W101" s="4" t="str" cm="1">
        <f t="array" ref="W101">IF(Q101="Natural or Bare Fallow","",IF(V101="","",IF(V101="No",_xlfn._xlws.FILTER(MT.Out!E:E,MT.Out!D:D=Q101),IF(V101="Yes",_xlfn._xlws.FILTER(Int.Out!S:V,Int.Out!B:B=Q101)))))</f>
        <v/>
      </c>
      <c r="AA101" s="4" t="str" cm="1">
        <f t="array" ref="AA101">IF(OR(W101=0,W101=""),"",IF($R101="Mulched (left on surface)",IFERROR(_xlfn.UNIQUE(_xlfn._xlws.FILTER(Prod.Out!$H:$H,Prod.Out!$B:$B=W101)),""),IF($R101="Incorporated",IFERROR(_xlfn.UNIQUE(_xlfn._xlws.FILTER(Prod.Out!$I:$I,Prod.Out!$B:$B=W101)),""),IF($R101="Retained (unknown if mulched/incorp.)",IFERROR(_xlfn.UNIQUE(_xlfn._xlws.FILTER(Prod.Out!$J:$J,Prod.Out!$B:$B=W101)),""),""))))</f>
        <v/>
      </c>
      <c r="AB101" s="4" t="str" cm="1">
        <f t="array" ref="AB101">IF(OR(X101=0,X101=""),"",IF($R101="Mulched (left on surface)",IFERROR(_xlfn.UNIQUE(_xlfn._xlws.FILTER(Prod.Out!$H:$H,Prod.Out!$B:$B=X101)),""),IF($R101="Incorporated",IFERROR(_xlfn.UNIQUE(_xlfn._xlws.FILTER(Prod.Out!$I:$I,Prod.Out!$B:$B=X101)),""),IF($R101="Retained (unknown if mulched/incorp.)",IFERROR(_xlfn.UNIQUE(_xlfn._xlws.FILTER(Prod.Out!$J:$J,Prod.Out!$B:$B=X101)),""),""))))</f>
        <v/>
      </c>
      <c r="AC101" s="4" t="str" cm="1">
        <f t="array" ref="AC101">IF(OR(Y101=0,Y101=""),"",IF($R101="Mulched (left on surface)",IFERROR(_xlfn.UNIQUE(_xlfn._xlws.FILTER(Prod.Out!$H:$H,Prod.Out!$B:$B=Y101)),""),IF($R101="Incorporated",IFERROR(_xlfn.UNIQUE(_xlfn._xlws.FILTER(Prod.Out!$I:$I,Prod.Out!$B:$B=Y101)),""),IF($R101="Retained (unknown if mulched/incorp.)",IFERROR(_xlfn.UNIQUE(_xlfn._xlws.FILTER(Prod.Out!$J:$J,Prod.Out!$B:$B=Y101)),""),""))))</f>
        <v/>
      </c>
      <c r="AD101" s="4" t="str" cm="1">
        <f t="array" ref="AD101">IF(OR(Z101=0,Z101=""),"",IF($R101="Mulched (left on surface)",IFERROR(_xlfn.UNIQUE(_xlfn._xlws.FILTER(Prod.Out!$H:$H,Prod.Out!$B:$B=Z101)),""),IF($R101="Incorporated",IFERROR(_xlfn.UNIQUE(_xlfn._xlws.FILTER(Prod.Out!$I:$I,Prod.Out!$B:$B=Z101)),""),IF($R101="Retained (unknown if mulched/incorp.)",IFERROR(_xlfn.UNIQUE(_xlfn._xlws.FILTER(Prod.Out!$J:$J,Prod.Out!$B:$B=Z101)),""),""))))</f>
        <v/>
      </c>
    </row>
    <row r="102" spans="19:30" x14ac:dyDescent="0.35">
      <c r="S102" s="4" t="str" cm="1">
        <f t="array" ref="S102">IF(OR(Q102="",Q102=0),"",IFERROR(IF(V102="No",_xlfn._xlws.FILTER(MT.Out!A:A,MT.Out!D:D=Q102),IF(V102="Yes",_xlfn._xlws.FILTER(Int.Out!O:O,Int.Out!B:B=Q102),"")),""))</f>
        <v/>
      </c>
      <c r="T102" s="4" t="str" cm="1">
        <f t="array" ref="T102">IF(OR(Q102="",Q102=0),"",IFERROR(IF(V102="No",_xlfn._xlws.FILTER(MT.Out!B:B,MT.Out!D:D=Q102),IF(V102="Yes",_xlfn._xlws.FILTER(Int.Out!P:P,Int.Out!B:B=Q102),"")),""))</f>
        <v/>
      </c>
      <c r="U102" s="4" t="str" cm="1">
        <f t="array" ref="U102">IF(OR($Q102="",$Q102=0),"",IFERROR(IF($V102="No",_xlfn._xlws.FILTER(MT.Out!C:C,MT.Out!$D:$D=$Q102),IF($V102="Yes",_xlfn._xlws.FILTER(Int.Out!Q:Q,Int.Out!$B:$B=$Q102),"")),""))</f>
        <v/>
      </c>
      <c r="V102" s="4" t="str">
        <f>IF(Q102&lt;&gt;"",IFERROR(IF(MATCH(Q102,_xlfn.ANCHORARRAY(Intercrop!AS$1),0)&gt;0,"Yes","No"),"No"),"")</f>
        <v/>
      </c>
      <c r="W102" s="4" t="str" cm="1">
        <f t="array" ref="W102">IF(Q102="Natural or Bare Fallow","",IF(V102="","",IF(V102="No",_xlfn._xlws.FILTER(MT.Out!E:E,MT.Out!D:D=Q102),IF(V102="Yes",_xlfn._xlws.FILTER(Int.Out!S:V,Int.Out!B:B=Q102)))))</f>
        <v/>
      </c>
      <c r="AA102" s="4" t="str" cm="1">
        <f t="array" ref="AA102">IF(OR(W102=0,W102=""),"",IF($R102="Mulched (left on surface)",IFERROR(_xlfn.UNIQUE(_xlfn._xlws.FILTER(Prod.Out!$H:$H,Prod.Out!$B:$B=W102)),""),IF($R102="Incorporated",IFERROR(_xlfn.UNIQUE(_xlfn._xlws.FILTER(Prod.Out!$I:$I,Prod.Out!$B:$B=W102)),""),IF($R102="Retained (unknown if mulched/incorp.)",IFERROR(_xlfn.UNIQUE(_xlfn._xlws.FILTER(Prod.Out!$J:$J,Prod.Out!$B:$B=W102)),""),""))))</f>
        <v/>
      </c>
      <c r="AB102" s="4" t="str" cm="1">
        <f t="array" ref="AB102">IF(OR(X102=0,X102=""),"",IF($R102="Mulched (left on surface)",IFERROR(_xlfn.UNIQUE(_xlfn._xlws.FILTER(Prod.Out!$H:$H,Prod.Out!$B:$B=X102)),""),IF($R102="Incorporated",IFERROR(_xlfn.UNIQUE(_xlfn._xlws.FILTER(Prod.Out!$I:$I,Prod.Out!$B:$B=X102)),""),IF($R102="Retained (unknown if mulched/incorp.)",IFERROR(_xlfn.UNIQUE(_xlfn._xlws.FILTER(Prod.Out!$J:$J,Prod.Out!$B:$B=X102)),""),""))))</f>
        <v/>
      </c>
      <c r="AC102" s="4" t="str" cm="1">
        <f t="array" ref="AC102">IF(OR(Y102=0,Y102=""),"",IF($R102="Mulched (left on surface)",IFERROR(_xlfn.UNIQUE(_xlfn._xlws.FILTER(Prod.Out!$H:$H,Prod.Out!$B:$B=Y102)),""),IF($R102="Incorporated",IFERROR(_xlfn.UNIQUE(_xlfn._xlws.FILTER(Prod.Out!$I:$I,Prod.Out!$B:$B=Y102)),""),IF($R102="Retained (unknown if mulched/incorp.)",IFERROR(_xlfn.UNIQUE(_xlfn._xlws.FILTER(Prod.Out!$J:$J,Prod.Out!$B:$B=Y102)),""),""))))</f>
        <v/>
      </c>
      <c r="AD102" s="4" t="str" cm="1">
        <f t="array" ref="AD102">IF(OR(Z102=0,Z102=""),"",IF($R102="Mulched (left on surface)",IFERROR(_xlfn.UNIQUE(_xlfn._xlws.FILTER(Prod.Out!$H:$H,Prod.Out!$B:$B=Z102)),""),IF($R102="Incorporated",IFERROR(_xlfn.UNIQUE(_xlfn._xlws.FILTER(Prod.Out!$I:$I,Prod.Out!$B:$B=Z102)),""),IF($R102="Retained (unknown if mulched/incorp.)",IFERROR(_xlfn.UNIQUE(_xlfn._xlws.FILTER(Prod.Out!$J:$J,Prod.Out!$B:$B=Z102)),""),""))))</f>
        <v/>
      </c>
    </row>
    <row r="103" spans="19:30" x14ac:dyDescent="0.35">
      <c r="S103" s="4" t="str" cm="1">
        <f t="array" ref="S103">IF(OR(Q103="",Q103=0),"",IFERROR(IF(V103="No",_xlfn._xlws.FILTER(MT.Out!A:A,MT.Out!D:D=Q103),IF(V103="Yes",_xlfn._xlws.FILTER(Int.Out!O:O,Int.Out!B:B=Q103),"")),""))</f>
        <v/>
      </c>
      <c r="T103" s="4" t="str" cm="1">
        <f t="array" ref="T103">IF(OR(Q103="",Q103=0),"",IFERROR(IF(V103="No",_xlfn._xlws.FILTER(MT.Out!B:B,MT.Out!D:D=Q103),IF(V103="Yes",_xlfn._xlws.FILTER(Int.Out!P:P,Int.Out!B:B=Q103),"")),""))</f>
        <v/>
      </c>
      <c r="U103" s="4" t="str" cm="1">
        <f t="array" ref="U103">IF(OR($Q103="",$Q103=0),"",IFERROR(IF($V103="No",_xlfn._xlws.FILTER(MT.Out!C:C,MT.Out!$D:$D=$Q103),IF($V103="Yes",_xlfn._xlws.FILTER(Int.Out!Q:Q,Int.Out!$B:$B=$Q103),"")),""))</f>
        <v/>
      </c>
      <c r="V103" s="4" t="str">
        <f>IF(Q103&lt;&gt;"",IFERROR(IF(MATCH(Q103,_xlfn.ANCHORARRAY(Intercrop!AS$1),0)&gt;0,"Yes","No"),"No"),"")</f>
        <v/>
      </c>
      <c r="W103" s="4" t="str" cm="1">
        <f t="array" ref="W103">IF(Q103="Natural or Bare Fallow","",IF(V103="","",IF(V103="No",_xlfn._xlws.FILTER(MT.Out!E:E,MT.Out!D:D=Q103),IF(V103="Yes",_xlfn._xlws.FILTER(Int.Out!S:V,Int.Out!B:B=Q103)))))</f>
        <v/>
      </c>
      <c r="AA103" s="4" t="str" cm="1">
        <f t="array" ref="AA103">IF(OR(W103=0,W103=""),"",IF($R103="Mulched (left on surface)",IFERROR(_xlfn.UNIQUE(_xlfn._xlws.FILTER(Prod.Out!$H:$H,Prod.Out!$B:$B=W103)),""),IF($R103="Incorporated",IFERROR(_xlfn.UNIQUE(_xlfn._xlws.FILTER(Prod.Out!$I:$I,Prod.Out!$B:$B=W103)),""),IF($R103="Retained (unknown if mulched/incorp.)",IFERROR(_xlfn.UNIQUE(_xlfn._xlws.FILTER(Prod.Out!$J:$J,Prod.Out!$B:$B=W103)),""),""))))</f>
        <v/>
      </c>
      <c r="AB103" s="4" t="str" cm="1">
        <f t="array" ref="AB103">IF(OR(X103=0,X103=""),"",IF($R103="Mulched (left on surface)",IFERROR(_xlfn.UNIQUE(_xlfn._xlws.FILTER(Prod.Out!$H:$H,Prod.Out!$B:$B=X103)),""),IF($R103="Incorporated",IFERROR(_xlfn.UNIQUE(_xlfn._xlws.FILTER(Prod.Out!$I:$I,Prod.Out!$B:$B=X103)),""),IF($R103="Retained (unknown if mulched/incorp.)",IFERROR(_xlfn.UNIQUE(_xlfn._xlws.FILTER(Prod.Out!$J:$J,Prod.Out!$B:$B=X103)),""),""))))</f>
        <v/>
      </c>
      <c r="AC103" s="4" t="str" cm="1">
        <f t="array" ref="AC103">IF(OR(Y103=0,Y103=""),"",IF($R103="Mulched (left on surface)",IFERROR(_xlfn.UNIQUE(_xlfn._xlws.FILTER(Prod.Out!$H:$H,Prod.Out!$B:$B=Y103)),""),IF($R103="Incorporated",IFERROR(_xlfn.UNIQUE(_xlfn._xlws.FILTER(Prod.Out!$I:$I,Prod.Out!$B:$B=Y103)),""),IF($R103="Retained (unknown if mulched/incorp.)",IFERROR(_xlfn.UNIQUE(_xlfn._xlws.FILTER(Prod.Out!$J:$J,Prod.Out!$B:$B=Y103)),""),""))))</f>
        <v/>
      </c>
      <c r="AD103" s="4" t="str" cm="1">
        <f t="array" ref="AD103">IF(OR(Z103=0,Z103=""),"",IF($R103="Mulched (left on surface)",IFERROR(_xlfn.UNIQUE(_xlfn._xlws.FILTER(Prod.Out!$H:$H,Prod.Out!$B:$B=Z103)),""),IF($R103="Incorporated",IFERROR(_xlfn.UNIQUE(_xlfn._xlws.FILTER(Prod.Out!$I:$I,Prod.Out!$B:$B=Z103)),""),IF($R103="Retained (unknown if mulched/incorp.)",IFERROR(_xlfn.UNIQUE(_xlfn._xlws.FILTER(Prod.Out!$J:$J,Prod.Out!$B:$B=Z103)),""),""))))</f>
        <v/>
      </c>
    </row>
    <row r="104" spans="19:30" x14ac:dyDescent="0.35">
      <c r="S104" s="4" t="str" cm="1">
        <f t="array" ref="S104">IF(OR(Q104="",Q104=0),"",IFERROR(IF(V104="No",_xlfn._xlws.FILTER(MT.Out!A:A,MT.Out!D:D=Q104),IF(V104="Yes",_xlfn._xlws.FILTER(Int.Out!O:O,Int.Out!B:B=Q104),"")),""))</f>
        <v/>
      </c>
      <c r="T104" s="4" t="str" cm="1">
        <f t="array" ref="T104">IF(OR(Q104="",Q104=0),"",IFERROR(IF(V104="No",_xlfn._xlws.FILTER(MT.Out!B:B,MT.Out!D:D=Q104),IF(V104="Yes",_xlfn._xlws.FILTER(Int.Out!P:P,Int.Out!B:B=Q104),"")),""))</f>
        <v/>
      </c>
      <c r="U104" s="4" t="str" cm="1">
        <f t="array" ref="U104">IF(OR($Q104="",$Q104=0),"",IFERROR(IF($V104="No",_xlfn._xlws.FILTER(MT.Out!C:C,MT.Out!$D:$D=$Q104),IF($V104="Yes",_xlfn._xlws.FILTER(Int.Out!Q:Q,Int.Out!$B:$B=$Q104),"")),""))</f>
        <v/>
      </c>
      <c r="V104" s="4" t="str">
        <f>IF(Q104&lt;&gt;"",IFERROR(IF(MATCH(Q104,_xlfn.ANCHORARRAY(Intercrop!AS$1),0)&gt;0,"Yes","No"),"No"),"")</f>
        <v/>
      </c>
      <c r="W104" s="4" t="str" cm="1">
        <f t="array" ref="W104">IF(Q104="Natural or Bare Fallow","",IF(V104="","",IF(V104="No",_xlfn._xlws.FILTER(MT.Out!E:E,MT.Out!D:D=Q104),IF(V104="Yes",_xlfn._xlws.FILTER(Int.Out!S:V,Int.Out!B:B=Q104)))))</f>
        <v/>
      </c>
      <c r="AA104" s="4" t="str" cm="1">
        <f t="array" ref="AA104">IF(OR(W104=0,W104=""),"",IF($R104="Mulched (left on surface)",IFERROR(_xlfn.UNIQUE(_xlfn._xlws.FILTER(Prod.Out!$H:$H,Prod.Out!$B:$B=W104)),""),IF($R104="Incorporated",IFERROR(_xlfn.UNIQUE(_xlfn._xlws.FILTER(Prod.Out!$I:$I,Prod.Out!$B:$B=W104)),""),IF($R104="Retained (unknown if mulched/incorp.)",IFERROR(_xlfn.UNIQUE(_xlfn._xlws.FILTER(Prod.Out!$J:$J,Prod.Out!$B:$B=W104)),""),""))))</f>
        <v/>
      </c>
      <c r="AB104" s="4" t="str" cm="1">
        <f t="array" ref="AB104">IF(OR(X104=0,X104=""),"",IF($R104="Mulched (left on surface)",IFERROR(_xlfn.UNIQUE(_xlfn._xlws.FILTER(Prod.Out!$H:$H,Prod.Out!$B:$B=X104)),""),IF($R104="Incorporated",IFERROR(_xlfn.UNIQUE(_xlfn._xlws.FILTER(Prod.Out!$I:$I,Prod.Out!$B:$B=X104)),""),IF($R104="Retained (unknown if mulched/incorp.)",IFERROR(_xlfn.UNIQUE(_xlfn._xlws.FILTER(Prod.Out!$J:$J,Prod.Out!$B:$B=X104)),""),""))))</f>
        <v/>
      </c>
      <c r="AC104" s="4" t="str" cm="1">
        <f t="array" ref="AC104">IF(OR(Y104=0,Y104=""),"",IF($R104="Mulched (left on surface)",IFERROR(_xlfn.UNIQUE(_xlfn._xlws.FILTER(Prod.Out!$H:$H,Prod.Out!$B:$B=Y104)),""),IF($R104="Incorporated",IFERROR(_xlfn.UNIQUE(_xlfn._xlws.FILTER(Prod.Out!$I:$I,Prod.Out!$B:$B=Y104)),""),IF($R104="Retained (unknown if mulched/incorp.)",IFERROR(_xlfn.UNIQUE(_xlfn._xlws.FILTER(Prod.Out!$J:$J,Prod.Out!$B:$B=Y104)),""),""))))</f>
        <v/>
      </c>
      <c r="AD104" s="4" t="str" cm="1">
        <f t="array" ref="AD104">IF(OR(Z104=0,Z104=""),"",IF($R104="Mulched (left on surface)",IFERROR(_xlfn.UNIQUE(_xlfn._xlws.FILTER(Prod.Out!$H:$H,Prod.Out!$B:$B=Z104)),""),IF($R104="Incorporated",IFERROR(_xlfn.UNIQUE(_xlfn._xlws.FILTER(Prod.Out!$I:$I,Prod.Out!$B:$B=Z104)),""),IF($R104="Retained (unknown if mulched/incorp.)",IFERROR(_xlfn.UNIQUE(_xlfn._xlws.FILTER(Prod.Out!$J:$J,Prod.Out!$B:$B=Z104)),""),""))))</f>
        <v/>
      </c>
    </row>
    <row r="105" spans="19:30" x14ac:dyDescent="0.35">
      <c r="S105" s="4" t="str" cm="1">
        <f t="array" ref="S105">IF(OR(Q105="",Q105=0),"",IFERROR(IF(V105="No",_xlfn._xlws.FILTER(MT.Out!A:A,MT.Out!D:D=Q105),IF(V105="Yes",_xlfn._xlws.FILTER(Int.Out!O:O,Int.Out!B:B=Q105),"")),""))</f>
        <v/>
      </c>
      <c r="T105" s="4" t="str" cm="1">
        <f t="array" ref="T105">IF(OR(Q105="",Q105=0),"",IFERROR(IF(V105="No",_xlfn._xlws.FILTER(MT.Out!B:B,MT.Out!D:D=Q105),IF(V105="Yes",_xlfn._xlws.FILTER(Int.Out!P:P,Int.Out!B:B=Q105),"")),""))</f>
        <v/>
      </c>
      <c r="U105" s="4" t="str" cm="1">
        <f t="array" ref="U105">IF(OR($Q105="",$Q105=0),"",IFERROR(IF($V105="No",_xlfn._xlws.FILTER(MT.Out!C:C,MT.Out!$D:$D=$Q105),IF($V105="Yes",_xlfn._xlws.FILTER(Int.Out!Q:Q,Int.Out!$B:$B=$Q105),"")),""))</f>
        <v/>
      </c>
      <c r="V105" s="4" t="str">
        <f>IF(Q105&lt;&gt;"",IFERROR(IF(MATCH(Q105,_xlfn.ANCHORARRAY(Intercrop!AS$1),0)&gt;0,"Yes","No"),"No"),"")</f>
        <v/>
      </c>
      <c r="W105" s="4" t="str" cm="1">
        <f t="array" ref="W105">IF(Q105="Natural or Bare Fallow","",IF(V105="","",IF(V105="No",_xlfn._xlws.FILTER(MT.Out!E:E,MT.Out!D:D=Q105),IF(V105="Yes",_xlfn._xlws.FILTER(Int.Out!S:V,Int.Out!B:B=Q105)))))</f>
        <v/>
      </c>
      <c r="AA105" s="4" t="str" cm="1">
        <f t="array" ref="AA105">IF(OR(W105=0,W105=""),"",IF($R105="Mulched (left on surface)",IFERROR(_xlfn.UNIQUE(_xlfn._xlws.FILTER(Prod.Out!$H:$H,Prod.Out!$B:$B=W105)),""),IF($R105="Incorporated",IFERROR(_xlfn.UNIQUE(_xlfn._xlws.FILTER(Prod.Out!$I:$I,Prod.Out!$B:$B=W105)),""),IF($R105="Retained (unknown if mulched/incorp.)",IFERROR(_xlfn.UNIQUE(_xlfn._xlws.FILTER(Prod.Out!$J:$J,Prod.Out!$B:$B=W105)),""),""))))</f>
        <v/>
      </c>
      <c r="AB105" s="4" t="str" cm="1">
        <f t="array" ref="AB105">IF(OR(X105=0,X105=""),"",IF($R105="Mulched (left on surface)",IFERROR(_xlfn.UNIQUE(_xlfn._xlws.FILTER(Prod.Out!$H:$H,Prod.Out!$B:$B=X105)),""),IF($R105="Incorporated",IFERROR(_xlfn.UNIQUE(_xlfn._xlws.FILTER(Prod.Out!$I:$I,Prod.Out!$B:$B=X105)),""),IF($R105="Retained (unknown if mulched/incorp.)",IFERROR(_xlfn.UNIQUE(_xlfn._xlws.FILTER(Prod.Out!$J:$J,Prod.Out!$B:$B=X105)),""),""))))</f>
        <v/>
      </c>
      <c r="AC105" s="4" t="str" cm="1">
        <f t="array" ref="AC105">IF(OR(Y105=0,Y105=""),"",IF($R105="Mulched (left on surface)",IFERROR(_xlfn.UNIQUE(_xlfn._xlws.FILTER(Prod.Out!$H:$H,Prod.Out!$B:$B=Y105)),""),IF($R105="Incorporated",IFERROR(_xlfn.UNIQUE(_xlfn._xlws.FILTER(Prod.Out!$I:$I,Prod.Out!$B:$B=Y105)),""),IF($R105="Retained (unknown if mulched/incorp.)",IFERROR(_xlfn.UNIQUE(_xlfn._xlws.FILTER(Prod.Out!$J:$J,Prod.Out!$B:$B=Y105)),""),""))))</f>
        <v/>
      </c>
      <c r="AD105" s="4" t="str" cm="1">
        <f t="array" ref="AD105">IF(OR(Z105=0,Z105=""),"",IF($R105="Mulched (left on surface)",IFERROR(_xlfn.UNIQUE(_xlfn._xlws.FILTER(Prod.Out!$H:$H,Prod.Out!$B:$B=Z105)),""),IF($R105="Incorporated",IFERROR(_xlfn.UNIQUE(_xlfn._xlws.FILTER(Prod.Out!$I:$I,Prod.Out!$B:$B=Z105)),""),IF($R105="Retained (unknown if mulched/incorp.)",IFERROR(_xlfn.UNIQUE(_xlfn._xlws.FILTER(Prod.Out!$J:$J,Prod.Out!$B:$B=Z105)),""),""))))</f>
        <v/>
      </c>
    </row>
    <row r="106" spans="19:30" x14ac:dyDescent="0.35">
      <c r="S106" s="4" t="str" cm="1">
        <f t="array" ref="S106">IF(OR(Q106="",Q106=0),"",IFERROR(IF(V106="No",_xlfn._xlws.FILTER(MT.Out!A:A,MT.Out!D:D=Q106),IF(V106="Yes",_xlfn._xlws.FILTER(Int.Out!O:O,Int.Out!B:B=Q106),"")),""))</f>
        <v/>
      </c>
      <c r="T106" s="4" t="str" cm="1">
        <f t="array" ref="T106">IF(OR(Q106="",Q106=0),"",IFERROR(IF(V106="No",_xlfn._xlws.FILTER(MT.Out!B:B,MT.Out!D:D=Q106),IF(V106="Yes",_xlfn._xlws.FILTER(Int.Out!P:P,Int.Out!B:B=Q106),"")),""))</f>
        <v/>
      </c>
      <c r="U106" s="4" t="str" cm="1">
        <f t="array" ref="U106">IF(OR($Q106="",$Q106=0),"",IFERROR(IF($V106="No",_xlfn._xlws.FILTER(MT.Out!C:C,MT.Out!$D:$D=$Q106),IF($V106="Yes",_xlfn._xlws.FILTER(Int.Out!Q:Q,Int.Out!$B:$B=$Q106),"")),""))</f>
        <v/>
      </c>
      <c r="V106" s="4" t="str">
        <f>IF(Q106&lt;&gt;"",IFERROR(IF(MATCH(Q106,_xlfn.ANCHORARRAY(Intercrop!AS$1),0)&gt;0,"Yes","No"),"No"),"")</f>
        <v/>
      </c>
      <c r="W106" s="4" t="str" cm="1">
        <f t="array" ref="W106">IF(Q106="Natural or Bare Fallow","",IF(V106="","",IF(V106="No",_xlfn._xlws.FILTER(MT.Out!E:E,MT.Out!D:D=Q106),IF(V106="Yes",_xlfn._xlws.FILTER(Int.Out!S:V,Int.Out!B:B=Q106)))))</f>
        <v/>
      </c>
      <c r="AA106" s="4" t="str" cm="1">
        <f t="array" ref="AA106">IF(OR(W106=0,W106=""),"",IF($R106="Mulched (left on surface)",IFERROR(_xlfn.UNIQUE(_xlfn._xlws.FILTER(Prod.Out!$H:$H,Prod.Out!$B:$B=W106)),""),IF($R106="Incorporated",IFERROR(_xlfn.UNIQUE(_xlfn._xlws.FILTER(Prod.Out!$I:$I,Prod.Out!$B:$B=W106)),""),IF($R106="Retained (unknown if mulched/incorp.)",IFERROR(_xlfn.UNIQUE(_xlfn._xlws.FILTER(Prod.Out!$J:$J,Prod.Out!$B:$B=W106)),""),""))))</f>
        <v/>
      </c>
      <c r="AB106" s="4" t="str" cm="1">
        <f t="array" ref="AB106">IF(OR(X106=0,X106=""),"",IF($R106="Mulched (left on surface)",IFERROR(_xlfn.UNIQUE(_xlfn._xlws.FILTER(Prod.Out!$H:$H,Prod.Out!$B:$B=X106)),""),IF($R106="Incorporated",IFERROR(_xlfn.UNIQUE(_xlfn._xlws.FILTER(Prod.Out!$I:$I,Prod.Out!$B:$B=X106)),""),IF($R106="Retained (unknown if mulched/incorp.)",IFERROR(_xlfn.UNIQUE(_xlfn._xlws.FILTER(Prod.Out!$J:$J,Prod.Out!$B:$B=X106)),""),""))))</f>
        <v/>
      </c>
      <c r="AC106" s="4" t="str" cm="1">
        <f t="array" ref="AC106">IF(OR(Y106=0,Y106=""),"",IF($R106="Mulched (left on surface)",IFERROR(_xlfn.UNIQUE(_xlfn._xlws.FILTER(Prod.Out!$H:$H,Prod.Out!$B:$B=Y106)),""),IF($R106="Incorporated",IFERROR(_xlfn.UNIQUE(_xlfn._xlws.FILTER(Prod.Out!$I:$I,Prod.Out!$B:$B=Y106)),""),IF($R106="Retained (unknown if mulched/incorp.)",IFERROR(_xlfn.UNIQUE(_xlfn._xlws.FILTER(Prod.Out!$J:$J,Prod.Out!$B:$B=Y106)),""),""))))</f>
        <v/>
      </c>
      <c r="AD106" s="4" t="str" cm="1">
        <f t="array" ref="AD106">IF(OR(Z106=0,Z106=""),"",IF($R106="Mulched (left on surface)",IFERROR(_xlfn.UNIQUE(_xlfn._xlws.FILTER(Prod.Out!$H:$H,Prod.Out!$B:$B=Z106)),""),IF($R106="Incorporated",IFERROR(_xlfn.UNIQUE(_xlfn._xlws.FILTER(Prod.Out!$I:$I,Prod.Out!$B:$B=Z106)),""),IF($R106="Retained (unknown if mulched/incorp.)",IFERROR(_xlfn.UNIQUE(_xlfn._xlws.FILTER(Prod.Out!$J:$J,Prod.Out!$B:$B=Z106)),""),""))))</f>
        <v/>
      </c>
    </row>
    <row r="107" spans="19:30" x14ac:dyDescent="0.35">
      <c r="S107" s="4" t="str" cm="1">
        <f t="array" ref="S107">IF(OR(Q107="",Q107=0),"",IFERROR(IF(V107="No",_xlfn._xlws.FILTER(MT.Out!A:A,MT.Out!D:D=Q107),IF(V107="Yes",_xlfn._xlws.FILTER(Int.Out!O:O,Int.Out!B:B=Q107),"")),""))</f>
        <v/>
      </c>
      <c r="T107" s="4" t="str" cm="1">
        <f t="array" ref="T107">IF(OR(Q107="",Q107=0),"",IFERROR(IF(V107="No",_xlfn._xlws.FILTER(MT.Out!B:B,MT.Out!D:D=Q107),IF(V107="Yes",_xlfn._xlws.FILTER(Int.Out!P:P,Int.Out!B:B=Q107),"")),""))</f>
        <v/>
      </c>
      <c r="U107" s="4" t="str" cm="1">
        <f t="array" ref="U107">IF(OR($Q107="",$Q107=0),"",IFERROR(IF($V107="No",_xlfn._xlws.FILTER(MT.Out!C:C,MT.Out!$D:$D=$Q107),IF($V107="Yes",_xlfn._xlws.FILTER(Int.Out!Q:Q,Int.Out!$B:$B=$Q107),"")),""))</f>
        <v/>
      </c>
      <c r="V107" s="4" t="str">
        <f>IF(Q107&lt;&gt;"",IFERROR(IF(MATCH(Q107,_xlfn.ANCHORARRAY(Intercrop!AS$1),0)&gt;0,"Yes","No"),"No"),"")</f>
        <v/>
      </c>
      <c r="W107" s="4" t="str" cm="1">
        <f t="array" ref="W107">IF(Q107="Natural or Bare Fallow","",IF(V107="","",IF(V107="No",_xlfn._xlws.FILTER(MT.Out!E:E,MT.Out!D:D=Q107),IF(V107="Yes",_xlfn._xlws.FILTER(Int.Out!S:V,Int.Out!B:B=Q107)))))</f>
        <v/>
      </c>
      <c r="AA107" s="4" t="str" cm="1">
        <f t="array" ref="AA107">IF(OR(W107=0,W107=""),"",IF($R107="Mulched (left on surface)",IFERROR(_xlfn.UNIQUE(_xlfn._xlws.FILTER(Prod.Out!$H:$H,Prod.Out!$B:$B=W107)),""),IF($R107="Incorporated",IFERROR(_xlfn.UNIQUE(_xlfn._xlws.FILTER(Prod.Out!$I:$I,Prod.Out!$B:$B=W107)),""),IF($R107="Retained (unknown if mulched/incorp.)",IFERROR(_xlfn.UNIQUE(_xlfn._xlws.FILTER(Prod.Out!$J:$J,Prod.Out!$B:$B=W107)),""),""))))</f>
        <v/>
      </c>
      <c r="AB107" s="4" t="str" cm="1">
        <f t="array" ref="AB107">IF(OR(X107=0,X107=""),"",IF($R107="Mulched (left on surface)",IFERROR(_xlfn.UNIQUE(_xlfn._xlws.FILTER(Prod.Out!$H:$H,Prod.Out!$B:$B=X107)),""),IF($R107="Incorporated",IFERROR(_xlfn.UNIQUE(_xlfn._xlws.FILTER(Prod.Out!$I:$I,Prod.Out!$B:$B=X107)),""),IF($R107="Retained (unknown if mulched/incorp.)",IFERROR(_xlfn.UNIQUE(_xlfn._xlws.FILTER(Prod.Out!$J:$J,Prod.Out!$B:$B=X107)),""),""))))</f>
        <v/>
      </c>
      <c r="AC107" s="4" t="str" cm="1">
        <f t="array" ref="AC107">IF(OR(Y107=0,Y107=""),"",IF($R107="Mulched (left on surface)",IFERROR(_xlfn.UNIQUE(_xlfn._xlws.FILTER(Prod.Out!$H:$H,Prod.Out!$B:$B=Y107)),""),IF($R107="Incorporated",IFERROR(_xlfn.UNIQUE(_xlfn._xlws.FILTER(Prod.Out!$I:$I,Prod.Out!$B:$B=Y107)),""),IF($R107="Retained (unknown if mulched/incorp.)",IFERROR(_xlfn.UNIQUE(_xlfn._xlws.FILTER(Prod.Out!$J:$J,Prod.Out!$B:$B=Y107)),""),""))))</f>
        <v/>
      </c>
      <c r="AD107" s="4" t="str" cm="1">
        <f t="array" ref="AD107">IF(OR(Z107=0,Z107=""),"",IF($R107="Mulched (left on surface)",IFERROR(_xlfn.UNIQUE(_xlfn._xlws.FILTER(Prod.Out!$H:$H,Prod.Out!$B:$B=Z107)),""),IF($R107="Incorporated",IFERROR(_xlfn.UNIQUE(_xlfn._xlws.FILTER(Prod.Out!$I:$I,Prod.Out!$B:$B=Z107)),""),IF($R107="Retained (unknown if mulched/incorp.)",IFERROR(_xlfn.UNIQUE(_xlfn._xlws.FILTER(Prod.Out!$J:$J,Prod.Out!$B:$B=Z107)),""),""))))</f>
        <v/>
      </c>
    </row>
    <row r="108" spans="19:30" x14ac:dyDescent="0.35">
      <c r="S108" s="4" t="str" cm="1">
        <f t="array" ref="S108">IF(OR(Q108="",Q108=0),"",IFERROR(IF(V108="No",_xlfn._xlws.FILTER(MT.Out!A:A,MT.Out!D:D=Q108),IF(V108="Yes",_xlfn._xlws.FILTER(Int.Out!O:O,Int.Out!B:B=Q108),"")),""))</f>
        <v/>
      </c>
      <c r="T108" s="4" t="str" cm="1">
        <f t="array" ref="T108">IF(OR(Q108="",Q108=0),"",IFERROR(IF(V108="No",_xlfn._xlws.FILTER(MT.Out!B:B,MT.Out!D:D=Q108),IF(V108="Yes",_xlfn._xlws.FILTER(Int.Out!P:P,Int.Out!B:B=Q108),"")),""))</f>
        <v/>
      </c>
      <c r="U108" s="4" t="str" cm="1">
        <f t="array" ref="U108">IF(OR($Q108="",$Q108=0),"",IFERROR(IF($V108="No",_xlfn._xlws.FILTER(MT.Out!C:C,MT.Out!$D:$D=$Q108),IF($V108="Yes",_xlfn._xlws.FILTER(Int.Out!Q:Q,Int.Out!$B:$B=$Q108),"")),""))</f>
        <v/>
      </c>
      <c r="V108" s="4" t="str">
        <f>IF(Q108&lt;&gt;"",IFERROR(IF(MATCH(Q108,_xlfn.ANCHORARRAY(Intercrop!AS$1),0)&gt;0,"Yes","No"),"No"),"")</f>
        <v/>
      </c>
      <c r="W108" s="4" t="str" cm="1">
        <f t="array" ref="W108">IF(Q108="Natural or Bare Fallow","",IF(V108="","",IF(V108="No",_xlfn._xlws.FILTER(MT.Out!E:E,MT.Out!D:D=Q108),IF(V108="Yes",_xlfn._xlws.FILTER(Int.Out!S:V,Int.Out!B:B=Q108)))))</f>
        <v/>
      </c>
      <c r="AA108" s="4" t="str" cm="1">
        <f t="array" ref="AA108">IF(OR(W108=0,W108=""),"",IF($R108="Mulched (left on surface)",IFERROR(_xlfn.UNIQUE(_xlfn._xlws.FILTER(Prod.Out!$H:$H,Prod.Out!$B:$B=W108)),""),IF($R108="Incorporated",IFERROR(_xlfn.UNIQUE(_xlfn._xlws.FILTER(Prod.Out!$I:$I,Prod.Out!$B:$B=W108)),""),IF($R108="Retained (unknown if mulched/incorp.)",IFERROR(_xlfn.UNIQUE(_xlfn._xlws.FILTER(Prod.Out!$J:$J,Prod.Out!$B:$B=W108)),""),""))))</f>
        <v/>
      </c>
      <c r="AB108" s="4" t="str" cm="1">
        <f t="array" ref="AB108">IF(OR(X108=0,X108=""),"",IF($R108="Mulched (left on surface)",IFERROR(_xlfn.UNIQUE(_xlfn._xlws.FILTER(Prod.Out!$H:$H,Prod.Out!$B:$B=X108)),""),IF($R108="Incorporated",IFERROR(_xlfn.UNIQUE(_xlfn._xlws.FILTER(Prod.Out!$I:$I,Prod.Out!$B:$B=X108)),""),IF($R108="Retained (unknown if mulched/incorp.)",IFERROR(_xlfn.UNIQUE(_xlfn._xlws.FILTER(Prod.Out!$J:$J,Prod.Out!$B:$B=X108)),""),""))))</f>
        <v/>
      </c>
      <c r="AC108" s="4" t="str" cm="1">
        <f t="array" ref="AC108">IF(OR(Y108=0,Y108=""),"",IF($R108="Mulched (left on surface)",IFERROR(_xlfn.UNIQUE(_xlfn._xlws.FILTER(Prod.Out!$H:$H,Prod.Out!$B:$B=Y108)),""),IF($R108="Incorporated",IFERROR(_xlfn.UNIQUE(_xlfn._xlws.FILTER(Prod.Out!$I:$I,Prod.Out!$B:$B=Y108)),""),IF($R108="Retained (unknown if mulched/incorp.)",IFERROR(_xlfn.UNIQUE(_xlfn._xlws.FILTER(Prod.Out!$J:$J,Prod.Out!$B:$B=Y108)),""),""))))</f>
        <v/>
      </c>
      <c r="AD108" s="4" t="str" cm="1">
        <f t="array" ref="AD108">IF(OR(Z108=0,Z108=""),"",IF($R108="Mulched (left on surface)",IFERROR(_xlfn.UNIQUE(_xlfn._xlws.FILTER(Prod.Out!$H:$H,Prod.Out!$B:$B=Z108)),""),IF($R108="Incorporated",IFERROR(_xlfn.UNIQUE(_xlfn._xlws.FILTER(Prod.Out!$I:$I,Prod.Out!$B:$B=Z108)),""),IF($R108="Retained (unknown if mulched/incorp.)",IFERROR(_xlfn.UNIQUE(_xlfn._xlws.FILTER(Prod.Out!$J:$J,Prod.Out!$B:$B=Z108)),""),""))))</f>
        <v/>
      </c>
    </row>
    <row r="109" spans="19:30" x14ac:dyDescent="0.35">
      <c r="S109" s="4" t="str" cm="1">
        <f t="array" ref="S109">IF(OR(Q109="",Q109=0),"",IFERROR(IF(V109="No",_xlfn._xlws.FILTER(MT.Out!A:A,MT.Out!D:D=Q109),IF(V109="Yes",_xlfn._xlws.FILTER(Int.Out!O:O,Int.Out!B:B=Q109),"")),""))</f>
        <v/>
      </c>
      <c r="T109" s="4" t="str" cm="1">
        <f t="array" ref="T109">IF(OR(Q109="",Q109=0),"",IFERROR(IF(V109="No",_xlfn._xlws.FILTER(MT.Out!B:B,MT.Out!D:D=Q109),IF(V109="Yes",_xlfn._xlws.FILTER(Int.Out!P:P,Int.Out!B:B=Q109),"")),""))</f>
        <v/>
      </c>
      <c r="U109" s="4" t="str" cm="1">
        <f t="array" ref="U109">IF(OR($Q109="",$Q109=0),"",IFERROR(IF($V109="No",_xlfn._xlws.FILTER(MT.Out!C:C,MT.Out!$D:$D=$Q109),IF($V109="Yes",_xlfn._xlws.FILTER(Int.Out!Q:Q,Int.Out!$B:$B=$Q109),"")),""))</f>
        <v/>
      </c>
      <c r="V109" s="4" t="str">
        <f>IF(Q109&lt;&gt;"",IFERROR(IF(MATCH(Q109,_xlfn.ANCHORARRAY(Intercrop!AS$1),0)&gt;0,"Yes","No"),"No"),"")</f>
        <v/>
      </c>
      <c r="W109" s="4" t="str" cm="1">
        <f t="array" ref="W109">IF(Q109="Natural or Bare Fallow","",IF(V109="","",IF(V109="No",_xlfn._xlws.FILTER(MT.Out!E:E,MT.Out!D:D=Q109),IF(V109="Yes",_xlfn._xlws.FILTER(Int.Out!S:V,Int.Out!B:B=Q109)))))</f>
        <v/>
      </c>
      <c r="AA109" s="4" t="str" cm="1">
        <f t="array" ref="AA109">IF(OR(W109=0,W109=""),"",IF($R109="Mulched (left on surface)",IFERROR(_xlfn.UNIQUE(_xlfn._xlws.FILTER(Prod.Out!$H:$H,Prod.Out!$B:$B=W109)),""),IF($R109="Incorporated",IFERROR(_xlfn.UNIQUE(_xlfn._xlws.FILTER(Prod.Out!$I:$I,Prod.Out!$B:$B=W109)),""),IF($R109="Retained (unknown if mulched/incorp.)",IFERROR(_xlfn.UNIQUE(_xlfn._xlws.FILTER(Prod.Out!$J:$J,Prod.Out!$B:$B=W109)),""),""))))</f>
        <v/>
      </c>
      <c r="AB109" s="4" t="str" cm="1">
        <f t="array" ref="AB109">IF(OR(X109=0,X109=""),"",IF($R109="Mulched (left on surface)",IFERROR(_xlfn.UNIQUE(_xlfn._xlws.FILTER(Prod.Out!$H:$H,Prod.Out!$B:$B=X109)),""),IF($R109="Incorporated",IFERROR(_xlfn.UNIQUE(_xlfn._xlws.FILTER(Prod.Out!$I:$I,Prod.Out!$B:$B=X109)),""),IF($R109="Retained (unknown if mulched/incorp.)",IFERROR(_xlfn.UNIQUE(_xlfn._xlws.FILTER(Prod.Out!$J:$J,Prod.Out!$B:$B=X109)),""),""))))</f>
        <v/>
      </c>
      <c r="AC109" s="4" t="str" cm="1">
        <f t="array" ref="AC109">IF(OR(Y109=0,Y109=""),"",IF($R109="Mulched (left on surface)",IFERROR(_xlfn.UNIQUE(_xlfn._xlws.FILTER(Prod.Out!$H:$H,Prod.Out!$B:$B=Y109)),""),IF($R109="Incorporated",IFERROR(_xlfn.UNIQUE(_xlfn._xlws.FILTER(Prod.Out!$I:$I,Prod.Out!$B:$B=Y109)),""),IF($R109="Retained (unknown if mulched/incorp.)",IFERROR(_xlfn.UNIQUE(_xlfn._xlws.FILTER(Prod.Out!$J:$J,Prod.Out!$B:$B=Y109)),""),""))))</f>
        <v/>
      </c>
      <c r="AD109" s="4" t="str" cm="1">
        <f t="array" ref="AD109">IF(OR(Z109=0,Z109=""),"",IF($R109="Mulched (left on surface)",IFERROR(_xlfn.UNIQUE(_xlfn._xlws.FILTER(Prod.Out!$H:$H,Prod.Out!$B:$B=Z109)),""),IF($R109="Incorporated",IFERROR(_xlfn.UNIQUE(_xlfn._xlws.FILTER(Prod.Out!$I:$I,Prod.Out!$B:$B=Z109)),""),IF($R109="Retained (unknown if mulched/incorp.)",IFERROR(_xlfn.UNIQUE(_xlfn._xlws.FILTER(Prod.Out!$J:$J,Prod.Out!$B:$B=Z109)),""),""))))</f>
        <v/>
      </c>
    </row>
    <row r="110" spans="19:30" x14ac:dyDescent="0.35">
      <c r="S110" s="4" t="str" cm="1">
        <f t="array" ref="S110">IF(OR(Q110="",Q110=0),"",IFERROR(IF(V110="No",_xlfn._xlws.FILTER(MT.Out!A:A,MT.Out!D:D=Q110),IF(V110="Yes",_xlfn._xlws.FILTER(Int.Out!O:O,Int.Out!B:B=Q110),"")),""))</f>
        <v/>
      </c>
      <c r="T110" s="4" t="str" cm="1">
        <f t="array" ref="T110">IF(OR(Q110="",Q110=0),"",IFERROR(IF(V110="No",_xlfn._xlws.FILTER(MT.Out!B:B,MT.Out!D:D=Q110),IF(V110="Yes",_xlfn._xlws.FILTER(Int.Out!P:P,Int.Out!B:B=Q110),"")),""))</f>
        <v/>
      </c>
      <c r="U110" s="4" t="str" cm="1">
        <f t="array" ref="U110">IF(OR($Q110="",$Q110=0),"",IFERROR(IF($V110="No",_xlfn._xlws.FILTER(MT.Out!C:C,MT.Out!$D:$D=$Q110),IF($V110="Yes",_xlfn._xlws.FILTER(Int.Out!Q:Q,Int.Out!$B:$B=$Q110),"")),""))</f>
        <v/>
      </c>
      <c r="V110" s="4" t="str">
        <f>IF(Q110&lt;&gt;"",IFERROR(IF(MATCH(Q110,_xlfn.ANCHORARRAY(Intercrop!AS$1),0)&gt;0,"Yes","No"),"No"),"")</f>
        <v/>
      </c>
      <c r="W110" s="4" t="str" cm="1">
        <f t="array" ref="W110">IF(Q110="Natural or Bare Fallow","",IF(V110="","",IF(V110="No",_xlfn._xlws.FILTER(MT.Out!E:E,MT.Out!D:D=Q110),IF(V110="Yes",_xlfn._xlws.FILTER(Int.Out!S:V,Int.Out!B:B=Q110)))))</f>
        <v/>
      </c>
      <c r="AA110" s="4" t="str" cm="1">
        <f t="array" ref="AA110">IF(OR(W110=0,W110=""),"",IF($R110="Mulched (left on surface)",IFERROR(_xlfn.UNIQUE(_xlfn._xlws.FILTER(Prod.Out!$H:$H,Prod.Out!$B:$B=W110)),""),IF($R110="Incorporated",IFERROR(_xlfn.UNIQUE(_xlfn._xlws.FILTER(Prod.Out!$I:$I,Prod.Out!$B:$B=W110)),""),IF($R110="Retained (unknown if mulched/incorp.)",IFERROR(_xlfn.UNIQUE(_xlfn._xlws.FILTER(Prod.Out!$J:$J,Prod.Out!$B:$B=W110)),""),""))))</f>
        <v/>
      </c>
      <c r="AB110" s="4" t="str" cm="1">
        <f t="array" ref="AB110">IF(OR(X110=0,X110=""),"",IF($R110="Mulched (left on surface)",IFERROR(_xlfn.UNIQUE(_xlfn._xlws.FILTER(Prod.Out!$H:$H,Prod.Out!$B:$B=X110)),""),IF($R110="Incorporated",IFERROR(_xlfn.UNIQUE(_xlfn._xlws.FILTER(Prod.Out!$I:$I,Prod.Out!$B:$B=X110)),""),IF($R110="Retained (unknown if mulched/incorp.)",IFERROR(_xlfn.UNIQUE(_xlfn._xlws.FILTER(Prod.Out!$J:$J,Prod.Out!$B:$B=X110)),""),""))))</f>
        <v/>
      </c>
      <c r="AC110" s="4" t="str" cm="1">
        <f t="array" ref="AC110">IF(OR(Y110=0,Y110=""),"",IF($R110="Mulched (left on surface)",IFERROR(_xlfn.UNIQUE(_xlfn._xlws.FILTER(Prod.Out!$H:$H,Prod.Out!$B:$B=Y110)),""),IF($R110="Incorporated",IFERROR(_xlfn.UNIQUE(_xlfn._xlws.FILTER(Prod.Out!$I:$I,Prod.Out!$B:$B=Y110)),""),IF($R110="Retained (unknown if mulched/incorp.)",IFERROR(_xlfn.UNIQUE(_xlfn._xlws.FILTER(Prod.Out!$J:$J,Prod.Out!$B:$B=Y110)),""),""))))</f>
        <v/>
      </c>
      <c r="AD110" s="4" t="str" cm="1">
        <f t="array" ref="AD110">IF(OR(Z110=0,Z110=""),"",IF($R110="Mulched (left on surface)",IFERROR(_xlfn.UNIQUE(_xlfn._xlws.FILTER(Prod.Out!$H:$H,Prod.Out!$B:$B=Z110)),""),IF($R110="Incorporated",IFERROR(_xlfn.UNIQUE(_xlfn._xlws.FILTER(Prod.Out!$I:$I,Prod.Out!$B:$B=Z110)),""),IF($R110="Retained (unknown if mulched/incorp.)",IFERROR(_xlfn.UNIQUE(_xlfn._xlws.FILTER(Prod.Out!$J:$J,Prod.Out!$B:$B=Z110)),""),""))))</f>
        <v/>
      </c>
    </row>
    <row r="111" spans="19:30" x14ac:dyDescent="0.35">
      <c r="S111" s="4" t="str" cm="1">
        <f t="array" ref="S111">IF(OR(Q111="",Q111=0),"",IFERROR(IF(V111="No",_xlfn._xlws.FILTER(MT.Out!A:A,MT.Out!D:D=Q111),IF(V111="Yes",_xlfn._xlws.FILTER(Int.Out!O:O,Int.Out!B:B=Q111),"")),""))</f>
        <v/>
      </c>
      <c r="T111" s="4" t="str" cm="1">
        <f t="array" ref="T111">IF(OR(Q111="",Q111=0),"",IFERROR(IF(V111="No",_xlfn._xlws.FILTER(MT.Out!B:B,MT.Out!D:D=Q111),IF(V111="Yes",_xlfn._xlws.FILTER(Int.Out!P:P,Int.Out!B:B=Q111),"")),""))</f>
        <v/>
      </c>
      <c r="U111" s="4" t="str" cm="1">
        <f t="array" ref="U111">IF(OR($Q111="",$Q111=0),"",IFERROR(IF($V111="No",_xlfn._xlws.FILTER(MT.Out!C:C,MT.Out!$D:$D=$Q111),IF($V111="Yes",_xlfn._xlws.FILTER(Int.Out!Q:Q,Int.Out!$B:$B=$Q111),"")),""))</f>
        <v/>
      </c>
      <c r="V111" s="4" t="str">
        <f>IF(Q111&lt;&gt;"",IFERROR(IF(MATCH(Q111,_xlfn.ANCHORARRAY(Intercrop!AS$1),0)&gt;0,"Yes","No"),"No"),"")</f>
        <v/>
      </c>
      <c r="W111" s="4" t="str" cm="1">
        <f t="array" ref="W111">IF(Q111="Natural or Bare Fallow","",IF(V111="","",IF(V111="No",_xlfn._xlws.FILTER(MT.Out!E:E,MT.Out!D:D=Q111),IF(V111="Yes",_xlfn._xlws.FILTER(Int.Out!S:V,Int.Out!B:B=Q111)))))</f>
        <v/>
      </c>
      <c r="AA111" s="4" t="str" cm="1">
        <f t="array" ref="AA111">IF(OR(W111=0,W111=""),"",IF($R111="Mulched (left on surface)",IFERROR(_xlfn.UNIQUE(_xlfn._xlws.FILTER(Prod.Out!$H:$H,Prod.Out!$B:$B=W111)),""),IF($R111="Incorporated",IFERROR(_xlfn.UNIQUE(_xlfn._xlws.FILTER(Prod.Out!$I:$I,Prod.Out!$B:$B=W111)),""),IF($R111="Retained (unknown if mulched/incorp.)",IFERROR(_xlfn.UNIQUE(_xlfn._xlws.FILTER(Prod.Out!$J:$J,Prod.Out!$B:$B=W111)),""),""))))</f>
        <v/>
      </c>
      <c r="AB111" s="4" t="str" cm="1">
        <f t="array" ref="AB111">IF(OR(X111=0,X111=""),"",IF($R111="Mulched (left on surface)",IFERROR(_xlfn.UNIQUE(_xlfn._xlws.FILTER(Prod.Out!$H:$H,Prod.Out!$B:$B=X111)),""),IF($R111="Incorporated",IFERROR(_xlfn.UNIQUE(_xlfn._xlws.FILTER(Prod.Out!$I:$I,Prod.Out!$B:$B=X111)),""),IF($R111="Retained (unknown if mulched/incorp.)",IFERROR(_xlfn.UNIQUE(_xlfn._xlws.FILTER(Prod.Out!$J:$J,Prod.Out!$B:$B=X111)),""),""))))</f>
        <v/>
      </c>
      <c r="AC111" s="4" t="str" cm="1">
        <f t="array" ref="AC111">IF(OR(Y111=0,Y111=""),"",IF($R111="Mulched (left on surface)",IFERROR(_xlfn.UNIQUE(_xlfn._xlws.FILTER(Prod.Out!$H:$H,Prod.Out!$B:$B=Y111)),""),IF($R111="Incorporated",IFERROR(_xlfn.UNIQUE(_xlfn._xlws.FILTER(Prod.Out!$I:$I,Prod.Out!$B:$B=Y111)),""),IF($R111="Retained (unknown if mulched/incorp.)",IFERROR(_xlfn.UNIQUE(_xlfn._xlws.FILTER(Prod.Out!$J:$J,Prod.Out!$B:$B=Y111)),""),""))))</f>
        <v/>
      </c>
      <c r="AD111" s="4" t="str" cm="1">
        <f t="array" ref="AD111">IF(OR(Z111=0,Z111=""),"",IF($R111="Mulched (left on surface)",IFERROR(_xlfn.UNIQUE(_xlfn._xlws.FILTER(Prod.Out!$H:$H,Prod.Out!$B:$B=Z111)),""),IF($R111="Incorporated",IFERROR(_xlfn.UNIQUE(_xlfn._xlws.FILTER(Prod.Out!$I:$I,Prod.Out!$B:$B=Z111)),""),IF($R111="Retained (unknown if mulched/incorp.)",IFERROR(_xlfn.UNIQUE(_xlfn._xlws.FILTER(Prod.Out!$J:$J,Prod.Out!$B:$B=Z111)),""),""))))</f>
        <v/>
      </c>
    </row>
    <row r="112" spans="19:30" x14ac:dyDescent="0.35">
      <c r="S112" s="4" t="str" cm="1">
        <f t="array" ref="S112">IF(OR(Q112="",Q112=0),"",IFERROR(IF(V112="No",_xlfn._xlws.FILTER(MT.Out!A:A,MT.Out!D:D=Q112),IF(V112="Yes",_xlfn._xlws.FILTER(Int.Out!O:O,Int.Out!B:B=Q112),"")),""))</f>
        <v/>
      </c>
      <c r="T112" s="4" t="str" cm="1">
        <f t="array" ref="T112">IF(OR(Q112="",Q112=0),"",IFERROR(IF(V112="No",_xlfn._xlws.FILTER(MT.Out!B:B,MT.Out!D:D=Q112),IF(V112="Yes",_xlfn._xlws.FILTER(Int.Out!P:P,Int.Out!B:B=Q112),"")),""))</f>
        <v/>
      </c>
      <c r="U112" s="4" t="str" cm="1">
        <f t="array" ref="U112">IF(OR($Q112="",$Q112=0),"",IFERROR(IF($V112="No",_xlfn._xlws.FILTER(MT.Out!C:C,MT.Out!$D:$D=$Q112),IF($V112="Yes",_xlfn._xlws.FILTER(Int.Out!Q:Q,Int.Out!$B:$B=$Q112),"")),""))</f>
        <v/>
      </c>
      <c r="V112" s="4" t="str">
        <f>IF(Q112&lt;&gt;"",IFERROR(IF(MATCH(Q112,_xlfn.ANCHORARRAY(Intercrop!AS$1),0)&gt;0,"Yes","No"),"No"),"")</f>
        <v/>
      </c>
      <c r="W112" s="4" t="str" cm="1">
        <f t="array" ref="W112">IF(Q112="Natural or Bare Fallow","",IF(V112="","",IF(V112="No",_xlfn._xlws.FILTER(MT.Out!E:E,MT.Out!D:D=Q112),IF(V112="Yes",_xlfn._xlws.FILTER(Int.Out!S:V,Int.Out!B:B=Q112)))))</f>
        <v/>
      </c>
      <c r="AA112" s="4" t="str" cm="1">
        <f t="array" ref="AA112">IF(OR(W112=0,W112=""),"",IF($R112="Mulched (left on surface)",IFERROR(_xlfn.UNIQUE(_xlfn._xlws.FILTER(Prod.Out!$H:$H,Prod.Out!$B:$B=W112)),""),IF($R112="Incorporated",IFERROR(_xlfn.UNIQUE(_xlfn._xlws.FILTER(Prod.Out!$I:$I,Prod.Out!$B:$B=W112)),""),IF($R112="Retained (unknown if mulched/incorp.)",IFERROR(_xlfn.UNIQUE(_xlfn._xlws.FILTER(Prod.Out!$J:$J,Prod.Out!$B:$B=W112)),""),""))))</f>
        <v/>
      </c>
      <c r="AB112" s="4" t="str" cm="1">
        <f t="array" ref="AB112">IF(OR(X112=0,X112=""),"",IF($R112="Mulched (left on surface)",IFERROR(_xlfn.UNIQUE(_xlfn._xlws.FILTER(Prod.Out!$H:$H,Prod.Out!$B:$B=X112)),""),IF($R112="Incorporated",IFERROR(_xlfn.UNIQUE(_xlfn._xlws.FILTER(Prod.Out!$I:$I,Prod.Out!$B:$B=X112)),""),IF($R112="Retained (unknown if mulched/incorp.)",IFERROR(_xlfn.UNIQUE(_xlfn._xlws.FILTER(Prod.Out!$J:$J,Prod.Out!$B:$B=X112)),""),""))))</f>
        <v/>
      </c>
      <c r="AC112" s="4" t="str" cm="1">
        <f t="array" ref="AC112">IF(OR(Y112=0,Y112=""),"",IF($R112="Mulched (left on surface)",IFERROR(_xlfn.UNIQUE(_xlfn._xlws.FILTER(Prod.Out!$H:$H,Prod.Out!$B:$B=Y112)),""),IF($R112="Incorporated",IFERROR(_xlfn.UNIQUE(_xlfn._xlws.FILTER(Prod.Out!$I:$I,Prod.Out!$B:$B=Y112)),""),IF($R112="Retained (unknown if mulched/incorp.)",IFERROR(_xlfn.UNIQUE(_xlfn._xlws.FILTER(Prod.Out!$J:$J,Prod.Out!$B:$B=Y112)),""),""))))</f>
        <v/>
      </c>
      <c r="AD112" s="4" t="str" cm="1">
        <f t="array" ref="AD112">IF(OR(Z112=0,Z112=""),"",IF($R112="Mulched (left on surface)",IFERROR(_xlfn.UNIQUE(_xlfn._xlws.FILTER(Prod.Out!$H:$H,Prod.Out!$B:$B=Z112)),""),IF($R112="Incorporated",IFERROR(_xlfn.UNIQUE(_xlfn._xlws.FILTER(Prod.Out!$I:$I,Prod.Out!$B:$B=Z112)),""),IF($R112="Retained (unknown if mulched/incorp.)",IFERROR(_xlfn.UNIQUE(_xlfn._xlws.FILTER(Prod.Out!$J:$J,Prod.Out!$B:$B=Z112)),""),""))))</f>
        <v/>
      </c>
    </row>
    <row r="113" spans="19:30" x14ac:dyDescent="0.35">
      <c r="S113" s="4" t="str" cm="1">
        <f t="array" ref="S113">IF(OR(Q113="",Q113=0),"",IFERROR(IF(V113="No",_xlfn._xlws.FILTER(MT.Out!A:A,MT.Out!D:D=Q113),IF(V113="Yes",_xlfn._xlws.FILTER(Int.Out!O:O,Int.Out!B:B=Q113),"")),""))</f>
        <v/>
      </c>
      <c r="T113" s="4" t="str" cm="1">
        <f t="array" ref="T113">IF(OR(Q113="",Q113=0),"",IFERROR(IF(V113="No",_xlfn._xlws.FILTER(MT.Out!B:B,MT.Out!D:D=Q113),IF(V113="Yes",_xlfn._xlws.FILTER(Int.Out!P:P,Int.Out!B:B=Q113),"")),""))</f>
        <v/>
      </c>
      <c r="U113" s="4" t="str" cm="1">
        <f t="array" ref="U113">IF(OR($Q113="",$Q113=0),"",IFERROR(IF($V113="No",_xlfn._xlws.FILTER(MT.Out!C:C,MT.Out!$D:$D=$Q113),IF($V113="Yes",_xlfn._xlws.FILTER(Int.Out!Q:Q,Int.Out!$B:$B=$Q113),"")),""))</f>
        <v/>
      </c>
      <c r="V113" s="4" t="str">
        <f>IF(Q113&lt;&gt;"",IFERROR(IF(MATCH(Q113,_xlfn.ANCHORARRAY(Intercrop!AS$1),0)&gt;0,"Yes","No"),"No"),"")</f>
        <v/>
      </c>
      <c r="W113" s="4" t="str" cm="1">
        <f t="array" ref="W113">IF(Q113="Natural or Bare Fallow","",IF(V113="","",IF(V113="No",_xlfn._xlws.FILTER(MT.Out!E:E,MT.Out!D:D=Q113),IF(V113="Yes",_xlfn._xlws.FILTER(Int.Out!S:V,Int.Out!B:B=Q113)))))</f>
        <v/>
      </c>
      <c r="AA113" s="4" t="str" cm="1">
        <f t="array" ref="AA113">IF(OR(W113=0,W113=""),"",IF($R113="Mulched (left on surface)",IFERROR(_xlfn.UNIQUE(_xlfn._xlws.FILTER(Prod.Out!$H:$H,Prod.Out!$B:$B=W113)),""),IF($R113="Incorporated",IFERROR(_xlfn.UNIQUE(_xlfn._xlws.FILTER(Prod.Out!$I:$I,Prod.Out!$B:$B=W113)),""),IF($R113="Retained (unknown if mulched/incorp.)",IFERROR(_xlfn.UNIQUE(_xlfn._xlws.FILTER(Prod.Out!$J:$J,Prod.Out!$B:$B=W113)),""),""))))</f>
        <v/>
      </c>
      <c r="AB113" s="4" t="str" cm="1">
        <f t="array" ref="AB113">IF(OR(X113=0,X113=""),"",IF($R113="Mulched (left on surface)",IFERROR(_xlfn.UNIQUE(_xlfn._xlws.FILTER(Prod.Out!$H:$H,Prod.Out!$B:$B=X113)),""),IF($R113="Incorporated",IFERROR(_xlfn.UNIQUE(_xlfn._xlws.FILTER(Prod.Out!$I:$I,Prod.Out!$B:$B=X113)),""),IF($R113="Retained (unknown if mulched/incorp.)",IFERROR(_xlfn.UNIQUE(_xlfn._xlws.FILTER(Prod.Out!$J:$J,Prod.Out!$B:$B=X113)),""),""))))</f>
        <v/>
      </c>
      <c r="AC113" s="4" t="str" cm="1">
        <f t="array" ref="AC113">IF(OR(Y113=0,Y113=""),"",IF($R113="Mulched (left on surface)",IFERROR(_xlfn.UNIQUE(_xlfn._xlws.FILTER(Prod.Out!$H:$H,Prod.Out!$B:$B=Y113)),""),IF($R113="Incorporated",IFERROR(_xlfn.UNIQUE(_xlfn._xlws.FILTER(Prod.Out!$I:$I,Prod.Out!$B:$B=Y113)),""),IF($R113="Retained (unknown if mulched/incorp.)",IFERROR(_xlfn.UNIQUE(_xlfn._xlws.FILTER(Prod.Out!$J:$J,Prod.Out!$B:$B=Y113)),""),""))))</f>
        <v/>
      </c>
      <c r="AD113" s="4" t="str" cm="1">
        <f t="array" ref="AD113">IF(OR(Z113=0,Z113=""),"",IF($R113="Mulched (left on surface)",IFERROR(_xlfn.UNIQUE(_xlfn._xlws.FILTER(Prod.Out!$H:$H,Prod.Out!$B:$B=Z113)),""),IF($R113="Incorporated",IFERROR(_xlfn.UNIQUE(_xlfn._xlws.FILTER(Prod.Out!$I:$I,Prod.Out!$B:$B=Z113)),""),IF($R113="Retained (unknown if mulched/incorp.)",IFERROR(_xlfn.UNIQUE(_xlfn._xlws.FILTER(Prod.Out!$J:$J,Prod.Out!$B:$B=Z113)),""),""))))</f>
        <v/>
      </c>
    </row>
    <row r="114" spans="19:30" x14ac:dyDescent="0.35">
      <c r="S114" s="4" t="str" cm="1">
        <f t="array" ref="S114">IF(OR(Q114="",Q114=0),"",IFERROR(IF(V114="No",_xlfn._xlws.FILTER(MT.Out!A:A,MT.Out!D:D=Q114),IF(V114="Yes",_xlfn._xlws.FILTER(Int.Out!O:O,Int.Out!B:B=Q114),"")),""))</f>
        <v/>
      </c>
      <c r="T114" s="4" t="str" cm="1">
        <f t="array" ref="T114">IF(OR(Q114="",Q114=0),"",IFERROR(IF(V114="No",_xlfn._xlws.FILTER(MT.Out!B:B,MT.Out!D:D=Q114),IF(V114="Yes",_xlfn._xlws.FILTER(Int.Out!P:P,Int.Out!B:B=Q114),"")),""))</f>
        <v/>
      </c>
      <c r="U114" s="4" t="str" cm="1">
        <f t="array" ref="U114">IF(OR($Q114="",$Q114=0),"",IFERROR(IF($V114="No",_xlfn._xlws.FILTER(MT.Out!C:C,MT.Out!$D:$D=$Q114),IF($V114="Yes",_xlfn._xlws.FILTER(Int.Out!Q:Q,Int.Out!$B:$B=$Q114),"")),""))</f>
        <v/>
      </c>
      <c r="V114" s="4" t="str">
        <f>IF(Q114&lt;&gt;"",IFERROR(IF(MATCH(Q114,_xlfn.ANCHORARRAY(Intercrop!AS$1),0)&gt;0,"Yes","No"),"No"),"")</f>
        <v/>
      </c>
      <c r="W114" s="4" t="str" cm="1">
        <f t="array" ref="W114">IF(Q114="Natural or Bare Fallow","",IF(V114="","",IF(V114="No",_xlfn._xlws.FILTER(MT.Out!E:E,MT.Out!D:D=Q114),IF(V114="Yes",_xlfn._xlws.FILTER(Int.Out!S:V,Int.Out!B:B=Q114)))))</f>
        <v/>
      </c>
      <c r="AA114" s="4" t="str" cm="1">
        <f t="array" ref="AA114">IF(OR(W114=0,W114=""),"",IF($R114="Mulched (left on surface)",IFERROR(_xlfn.UNIQUE(_xlfn._xlws.FILTER(Prod.Out!$H:$H,Prod.Out!$B:$B=W114)),""),IF($R114="Incorporated",IFERROR(_xlfn.UNIQUE(_xlfn._xlws.FILTER(Prod.Out!$I:$I,Prod.Out!$B:$B=W114)),""),IF($R114="Retained (unknown if mulched/incorp.)",IFERROR(_xlfn.UNIQUE(_xlfn._xlws.FILTER(Prod.Out!$J:$J,Prod.Out!$B:$B=W114)),""),""))))</f>
        <v/>
      </c>
      <c r="AB114" s="4" t="str" cm="1">
        <f t="array" ref="AB114">IF(OR(X114=0,X114=""),"",IF($R114="Mulched (left on surface)",IFERROR(_xlfn.UNIQUE(_xlfn._xlws.FILTER(Prod.Out!$H:$H,Prod.Out!$B:$B=X114)),""),IF($R114="Incorporated",IFERROR(_xlfn.UNIQUE(_xlfn._xlws.FILTER(Prod.Out!$I:$I,Prod.Out!$B:$B=X114)),""),IF($R114="Retained (unknown if mulched/incorp.)",IFERROR(_xlfn.UNIQUE(_xlfn._xlws.FILTER(Prod.Out!$J:$J,Prod.Out!$B:$B=X114)),""),""))))</f>
        <v/>
      </c>
      <c r="AC114" s="4" t="str" cm="1">
        <f t="array" ref="AC114">IF(OR(Y114=0,Y114=""),"",IF($R114="Mulched (left on surface)",IFERROR(_xlfn.UNIQUE(_xlfn._xlws.FILTER(Prod.Out!$H:$H,Prod.Out!$B:$B=Y114)),""),IF($R114="Incorporated",IFERROR(_xlfn.UNIQUE(_xlfn._xlws.FILTER(Prod.Out!$I:$I,Prod.Out!$B:$B=Y114)),""),IF($R114="Retained (unknown if mulched/incorp.)",IFERROR(_xlfn.UNIQUE(_xlfn._xlws.FILTER(Prod.Out!$J:$J,Prod.Out!$B:$B=Y114)),""),""))))</f>
        <v/>
      </c>
      <c r="AD114" s="4" t="str" cm="1">
        <f t="array" ref="AD114">IF(OR(Z114=0,Z114=""),"",IF($R114="Mulched (left on surface)",IFERROR(_xlfn.UNIQUE(_xlfn._xlws.FILTER(Prod.Out!$H:$H,Prod.Out!$B:$B=Z114)),""),IF($R114="Incorporated",IFERROR(_xlfn.UNIQUE(_xlfn._xlws.FILTER(Prod.Out!$I:$I,Prod.Out!$B:$B=Z114)),""),IF($R114="Retained (unknown if mulched/incorp.)",IFERROR(_xlfn.UNIQUE(_xlfn._xlws.FILTER(Prod.Out!$J:$J,Prod.Out!$B:$B=Z114)),""),""))))</f>
        <v/>
      </c>
    </row>
    <row r="115" spans="19:30" x14ac:dyDescent="0.35">
      <c r="S115" s="4" t="str" cm="1">
        <f t="array" ref="S115">IF(OR(Q115="",Q115=0),"",IFERROR(IF(V115="No",_xlfn._xlws.FILTER(MT.Out!A:A,MT.Out!D:D=Q115),IF(V115="Yes",_xlfn._xlws.FILTER(Int.Out!O:O,Int.Out!B:B=Q115),"")),""))</f>
        <v/>
      </c>
      <c r="T115" s="4" t="str" cm="1">
        <f t="array" ref="T115">IF(OR(Q115="",Q115=0),"",IFERROR(IF(V115="No",_xlfn._xlws.FILTER(MT.Out!B:B,MT.Out!D:D=Q115),IF(V115="Yes",_xlfn._xlws.FILTER(Int.Out!P:P,Int.Out!B:B=Q115),"")),""))</f>
        <v/>
      </c>
      <c r="U115" s="4" t="str" cm="1">
        <f t="array" ref="U115">IF(OR($Q115="",$Q115=0),"",IFERROR(IF($V115="No",_xlfn._xlws.FILTER(MT.Out!C:C,MT.Out!$D:$D=$Q115),IF($V115="Yes",_xlfn._xlws.FILTER(Int.Out!Q:Q,Int.Out!$B:$B=$Q115),"")),""))</f>
        <v/>
      </c>
      <c r="V115" s="4" t="str">
        <f>IF(Q115&lt;&gt;"",IFERROR(IF(MATCH(Q115,_xlfn.ANCHORARRAY(Intercrop!AS$1),0)&gt;0,"Yes","No"),"No"),"")</f>
        <v/>
      </c>
      <c r="W115" s="4" t="str" cm="1">
        <f t="array" ref="W115">IF(Q115="Natural or Bare Fallow","",IF(V115="","",IF(V115="No",_xlfn._xlws.FILTER(MT.Out!E:E,MT.Out!D:D=Q115),IF(V115="Yes",_xlfn._xlws.FILTER(Int.Out!S:V,Int.Out!B:B=Q115)))))</f>
        <v/>
      </c>
      <c r="AA115" s="4" t="str" cm="1">
        <f t="array" ref="AA115">IF(OR(W115=0,W115=""),"",IF($R115="Mulched (left on surface)",IFERROR(_xlfn.UNIQUE(_xlfn._xlws.FILTER(Prod.Out!$H:$H,Prod.Out!$B:$B=W115)),""),IF($R115="Incorporated",IFERROR(_xlfn.UNIQUE(_xlfn._xlws.FILTER(Prod.Out!$I:$I,Prod.Out!$B:$B=W115)),""),IF($R115="Retained (unknown if mulched/incorp.)",IFERROR(_xlfn.UNIQUE(_xlfn._xlws.FILTER(Prod.Out!$J:$J,Prod.Out!$B:$B=W115)),""),""))))</f>
        <v/>
      </c>
      <c r="AB115" s="4" t="str" cm="1">
        <f t="array" ref="AB115">IF(OR(X115=0,X115=""),"",IF($R115="Mulched (left on surface)",IFERROR(_xlfn.UNIQUE(_xlfn._xlws.FILTER(Prod.Out!$H:$H,Prod.Out!$B:$B=X115)),""),IF($R115="Incorporated",IFERROR(_xlfn.UNIQUE(_xlfn._xlws.FILTER(Prod.Out!$I:$I,Prod.Out!$B:$B=X115)),""),IF($R115="Retained (unknown if mulched/incorp.)",IFERROR(_xlfn.UNIQUE(_xlfn._xlws.FILTER(Prod.Out!$J:$J,Prod.Out!$B:$B=X115)),""),""))))</f>
        <v/>
      </c>
      <c r="AC115" s="4" t="str" cm="1">
        <f t="array" ref="AC115">IF(OR(Y115=0,Y115=""),"",IF($R115="Mulched (left on surface)",IFERROR(_xlfn.UNIQUE(_xlfn._xlws.FILTER(Prod.Out!$H:$H,Prod.Out!$B:$B=Y115)),""),IF($R115="Incorporated",IFERROR(_xlfn.UNIQUE(_xlfn._xlws.FILTER(Prod.Out!$I:$I,Prod.Out!$B:$B=Y115)),""),IF($R115="Retained (unknown if mulched/incorp.)",IFERROR(_xlfn.UNIQUE(_xlfn._xlws.FILTER(Prod.Out!$J:$J,Prod.Out!$B:$B=Y115)),""),""))))</f>
        <v/>
      </c>
      <c r="AD115" s="4" t="str" cm="1">
        <f t="array" ref="AD115">IF(OR(Z115=0,Z115=""),"",IF($R115="Mulched (left on surface)",IFERROR(_xlfn.UNIQUE(_xlfn._xlws.FILTER(Prod.Out!$H:$H,Prod.Out!$B:$B=Z115)),""),IF($R115="Incorporated",IFERROR(_xlfn.UNIQUE(_xlfn._xlws.FILTER(Prod.Out!$I:$I,Prod.Out!$B:$B=Z115)),""),IF($R115="Retained (unknown if mulched/incorp.)",IFERROR(_xlfn.UNIQUE(_xlfn._xlws.FILTER(Prod.Out!$J:$J,Prod.Out!$B:$B=Z115)),""),""))))</f>
        <v/>
      </c>
    </row>
    <row r="116" spans="19:30" x14ac:dyDescent="0.35">
      <c r="S116" s="4" t="str" cm="1">
        <f t="array" ref="S116">IF(OR(Q116="",Q116=0),"",IFERROR(IF(V116="No",_xlfn._xlws.FILTER(MT.Out!A:A,MT.Out!D:D=Q116),IF(V116="Yes",_xlfn._xlws.FILTER(Int.Out!O:O,Int.Out!B:B=Q116),"")),""))</f>
        <v/>
      </c>
      <c r="T116" s="4" t="str" cm="1">
        <f t="array" ref="T116">IF(OR(Q116="",Q116=0),"",IFERROR(IF(V116="No",_xlfn._xlws.FILTER(MT.Out!B:B,MT.Out!D:D=Q116),IF(V116="Yes",_xlfn._xlws.FILTER(Int.Out!P:P,Int.Out!B:B=Q116),"")),""))</f>
        <v/>
      </c>
      <c r="U116" s="4" t="str" cm="1">
        <f t="array" ref="U116">IF(OR($Q116="",$Q116=0),"",IFERROR(IF($V116="No",_xlfn._xlws.FILTER(MT.Out!C:C,MT.Out!$D:$D=$Q116),IF($V116="Yes",_xlfn._xlws.FILTER(Int.Out!Q:Q,Int.Out!$B:$B=$Q116),"")),""))</f>
        <v/>
      </c>
      <c r="V116" s="4" t="str">
        <f>IF(Q116&lt;&gt;"",IFERROR(IF(MATCH(Q116,_xlfn.ANCHORARRAY(Intercrop!AS$1),0)&gt;0,"Yes","No"),"No"),"")</f>
        <v/>
      </c>
      <c r="W116" s="4" t="str" cm="1">
        <f t="array" ref="W116">IF(Q116="Natural or Bare Fallow","",IF(V116="","",IF(V116="No",_xlfn._xlws.FILTER(MT.Out!E:E,MT.Out!D:D=Q116),IF(V116="Yes",_xlfn._xlws.FILTER(Int.Out!S:V,Int.Out!B:B=Q116)))))</f>
        <v/>
      </c>
      <c r="AA116" s="4" t="str" cm="1">
        <f t="array" ref="AA116">IF(OR(W116=0,W116=""),"",IF($R116="Mulched (left on surface)",IFERROR(_xlfn.UNIQUE(_xlfn._xlws.FILTER(Prod.Out!$H:$H,Prod.Out!$B:$B=W116)),""),IF($R116="Incorporated",IFERROR(_xlfn.UNIQUE(_xlfn._xlws.FILTER(Prod.Out!$I:$I,Prod.Out!$B:$B=W116)),""),IF($R116="Retained (unknown if mulched/incorp.)",IFERROR(_xlfn.UNIQUE(_xlfn._xlws.FILTER(Prod.Out!$J:$J,Prod.Out!$B:$B=W116)),""),""))))</f>
        <v/>
      </c>
      <c r="AB116" s="4" t="str" cm="1">
        <f t="array" ref="AB116">IF(OR(X116=0,X116=""),"",IF($R116="Mulched (left on surface)",IFERROR(_xlfn.UNIQUE(_xlfn._xlws.FILTER(Prod.Out!$H:$H,Prod.Out!$B:$B=X116)),""),IF($R116="Incorporated",IFERROR(_xlfn.UNIQUE(_xlfn._xlws.FILTER(Prod.Out!$I:$I,Prod.Out!$B:$B=X116)),""),IF($R116="Retained (unknown if mulched/incorp.)",IFERROR(_xlfn.UNIQUE(_xlfn._xlws.FILTER(Prod.Out!$J:$J,Prod.Out!$B:$B=X116)),""),""))))</f>
        <v/>
      </c>
      <c r="AC116" s="4" t="str" cm="1">
        <f t="array" ref="AC116">IF(OR(Y116=0,Y116=""),"",IF($R116="Mulched (left on surface)",IFERROR(_xlfn.UNIQUE(_xlfn._xlws.FILTER(Prod.Out!$H:$H,Prod.Out!$B:$B=Y116)),""),IF($R116="Incorporated",IFERROR(_xlfn.UNIQUE(_xlfn._xlws.FILTER(Prod.Out!$I:$I,Prod.Out!$B:$B=Y116)),""),IF($R116="Retained (unknown if mulched/incorp.)",IFERROR(_xlfn.UNIQUE(_xlfn._xlws.FILTER(Prod.Out!$J:$J,Prod.Out!$B:$B=Y116)),""),""))))</f>
        <v/>
      </c>
      <c r="AD116" s="4" t="str" cm="1">
        <f t="array" ref="AD116">IF(OR(Z116=0,Z116=""),"",IF($R116="Mulched (left on surface)",IFERROR(_xlfn.UNIQUE(_xlfn._xlws.FILTER(Prod.Out!$H:$H,Prod.Out!$B:$B=Z116)),""),IF($R116="Incorporated",IFERROR(_xlfn.UNIQUE(_xlfn._xlws.FILTER(Prod.Out!$I:$I,Prod.Out!$B:$B=Z116)),""),IF($R116="Retained (unknown if mulched/incorp.)",IFERROR(_xlfn.UNIQUE(_xlfn._xlws.FILTER(Prod.Out!$J:$J,Prod.Out!$B:$B=Z116)),""),""))))</f>
        <v/>
      </c>
    </row>
    <row r="117" spans="19:30" x14ac:dyDescent="0.35">
      <c r="S117" s="4" t="str" cm="1">
        <f t="array" ref="S117">IF(OR(Q117="",Q117=0),"",IFERROR(IF(V117="No",_xlfn._xlws.FILTER(MT.Out!A:A,MT.Out!D:D=Q117),IF(V117="Yes",_xlfn._xlws.FILTER(Int.Out!O:O,Int.Out!B:B=Q117),"")),""))</f>
        <v/>
      </c>
      <c r="T117" s="4" t="str" cm="1">
        <f t="array" ref="T117">IF(OR(Q117="",Q117=0),"",IFERROR(IF(V117="No",_xlfn._xlws.FILTER(MT.Out!B:B,MT.Out!D:D=Q117),IF(V117="Yes",_xlfn._xlws.FILTER(Int.Out!P:P,Int.Out!B:B=Q117),"")),""))</f>
        <v/>
      </c>
      <c r="U117" s="4" t="str" cm="1">
        <f t="array" ref="U117">IF(OR($Q117="",$Q117=0),"",IFERROR(IF($V117="No",_xlfn._xlws.FILTER(MT.Out!C:C,MT.Out!$D:$D=$Q117),IF($V117="Yes",_xlfn._xlws.FILTER(Int.Out!Q:Q,Int.Out!$B:$B=$Q117),"")),""))</f>
        <v/>
      </c>
      <c r="V117" s="4" t="str">
        <f>IF(Q117&lt;&gt;"",IFERROR(IF(MATCH(Q117,_xlfn.ANCHORARRAY(Intercrop!AS$1),0)&gt;0,"Yes","No"),"No"),"")</f>
        <v/>
      </c>
      <c r="W117" s="4" t="str" cm="1">
        <f t="array" ref="W117">IF(Q117="Natural or Bare Fallow","",IF(V117="","",IF(V117="No",_xlfn._xlws.FILTER(MT.Out!E:E,MT.Out!D:D=Q117),IF(V117="Yes",_xlfn._xlws.FILTER(Int.Out!S:V,Int.Out!B:B=Q117)))))</f>
        <v/>
      </c>
      <c r="AA117" s="4" t="str" cm="1">
        <f t="array" ref="AA117">IF(OR(W117=0,W117=""),"",IF($R117="Mulched (left on surface)",IFERROR(_xlfn.UNIQUE(_xlfn._xlws.FILTER(Prod.Out!$H:$H,Prod.Out!$B:$B=W117)),""),IF($R117="Incorporated",IFERROR(_xlfn.UNIQUE(_xlfn._xlws.FILTER(Prod.Out!$I:$I,Prod.Out!$B:$B=W117)),""),IF($R117="Retained (unknown if mulched/incorp.)",IFERROR(_xlfn.UNIQUE(_xlfn._xlws.FILTER(Prod.Out!$J:$J,Prod.Out!$B:$B=W117)),""),""))))</f>
        <v/>
      </c>
      <c r="AB117" s="4" t="str" cm="1">
        <f t="array" ref="AB117">IF(OR(X117=0,X117=""),"",IF($R117="Mulched (left on surface)",IFERROR(_xlfn.UNIQUE(_xlfn._xlws.FILTER(Prod.Out!$H:$H,Prod.Out!$B:$B=X117)),""),IF($R117="Incorporated",IFERROR(_xlfn.UNIQUE(_xlfn._xlws.FILTER(Prod.Out!$I:$I,Prod.Out!$B:$B=X117)),""),IF($R117="Retained (unknown if mulched/incorp.)",IFERROR(_xlfn.UNIQUE(_xlfn._xlws.FILTER(Prod.Out!$J:$J,Prod.Out!$B:$B=X117)),""),""))))</f>
        <v/>
      </c>
      <c r="AC117" s="4" t="str" cm="1">
        <f t="array" ref="AC117">IF(OR(Y117=0,Y117=""),"",IF($R117="Mulched (left on surface)",IFERROR(_xlfn.UNIQUE(_xlfn._xlws.FILTER(Prod.Out!$H:$H,Prod.Out!$B:$B=Y117)),""),IF($R117="Incorporated",IFERROR(_xlfn.UNIQUE(_xlfn._xlws.FILTER(Prod.Out!$I:$I,Prod.Out!$B:$B=Y117)),""),IF($R117="Retained (unknown if mulched/incorp.)",IFERROR(_xlfn.UNIQUE(_xlfn._xlws.FILTER(Prod.Out!$J:$J,Prod.Out!$B:$B=Y117)),""),""))))</f>
        <v/>
      </c>
      <c r="AD117" s="4" t="str" cm="1">
        <f t="array" ref="AD117">IF(OR(Z117=0,Z117=""),"",IF($R117="Mulched (left on surface)",IFERROR(_xlfn.UNIQUE(_xlfn._xlws.FILTER(Prod.Out!$H:$H,Prod.Out!$B:$B=Z117)),""),IF($R117="Incorporated",IFERROR(_xlfn.UNIQUE(_xlfn._xlws.FILTER(Prod.Out!$I:$I,Prod.Out!$B:$B=Z117)),""),IF($R117="Retained (unknown if mulched/incorp.)",IFERROR(_xlfn.UNIQUE(_xlfn._xlws.FILTER(Prod.Out!$J:$J,Prod.Out!$B:$B=Z117)),""),""))))</f>
        <v/>
      </c>
    </row>
    <row r="118" spans="19:30" x14ac:dyDescent="0.35">
      <c r="S118" s="4" t="str" cm="1">
        <f t="array" ref="S118">IF(OR(Q118="",Q118=0),"",IFERROR(IF(V118="No",_xlfn._xlws.FILTER(MT.Out!A:A,MT.Out!D:D=Q118),IF(V118="Yes",_xlfn._xlws.FILTER(Int.Out!O:O,Int.Out!B:B=Q118),"")),""))</f>
        <v/>
      </c>
      <c r="T118" s="4" t="str" cm="1">
        <f t="array" ref="T118">IF(OR(Q118="",Q118=0),"",IFERROR(IF(V118="No",_xlfn._xlws.FILTER(MT.Out!B:B,MT.Out!D:D=Q118),IF(V118="Yes",_xlfn._xlws.FILTER(Int.Out!P:P,Int.Out!B:B=Q118),"")),""))</f>
        <v/>
      </c>
      <c r="U118" s="4" t="str" cm="1">
        <f t="array" ref="U118">IF(OR($Q118="",$Q118=0),"",IFERROR(IF($V118="No",_xlfn._xlws.FILTER(MT.Out!C:C,MT.Out!$D:$D=$Q118),IF($V118="Yes",_xlfn._xlws.FILTER(Int.Out!Q:Q,Int.Out!$B:$B=$Q118),"")),""))</f>
        <v/>
      </c>
      <c r="V118" s="4" t="str">
        <f>IF(Q118&lt;&gt;"",IFERROR(IF(MATCH(Q118,_xlfn.ANCHORARRAY(Intercrop!AS$1),0)&gt;0,"Yes","No"),"No"),"")</f>
        <v/>
      </c>
      <c r="W118" s="4" t="str" cm="1">
        <f t="array" ref="W118">IF(Q118="Natural or Bare Fallow","",IF(V118="","",IF(V118="No",_xlfn._xlws.FILTER(MT.Out!E:E,MT.Out!D:D=Q118),IF(V118="Yes",_xlfn._xlws.FILTER(Int.Out!S:V,Int.Out!B:B=Q118)))))</f>
        <v/>
      </c>
      <c r="AA118" s="4" t="str" cm="1">
        <f t="array" ref="AA118">IF(OR(W118=0,W118=""),"",IF($R118="Mulched (left on surface)",IFERROR(_xlfn.UNIQUE(_xlfn._xlws.FILTER(Prod.Out!$H:$H,Prod.Out!$B:$B=W118)),""),IF($R118="Incorporated",IFERROR(_xlfn.UNIQUE(_xlfn._xlws.FILTER(Prod.Out!$I:$I,Prod.Out!$B:$B=W118)),""),IF($R118="Retained (unknown if mulched/incorp.)",IFERROR(_xlfn.UNIQUE(_xlfn._xlws.FILTER(Prod.Out!$J:$J,Prod.Out!$B:$B=W118)),""),""))))</f>
        <v/>
      </c>
      <c r="AB118" s="4" t="str" cm="1">
        <f t="array" ref="AB118">IF(OR(X118=0,X118=""),"",IF($R118="Mulched (left on surface)",IFERROR(_xlfn.UNIQUE(_xlfn._xlws.FILTER(Prod.Out!$H:$H,Prod.Out!$B:$B=X118)),""),IF($R118="Incorporated",IFERROR(_xlfn.UNIQUE(_xlfn._xlws.FILTER(Prod.Out!$I:$I,Prod.Out!$B:$B=X118)),""),IF($R118="Retained (unknown if mulched/incorp.)",IFERROR(_xlfn.UNIQUE(_xlfn._xlws.FILTER(Prod.Out!$J:$J,Prod.Out!$B:$B=X118)),""),""))))</f>
        <v/>
      </c>
      <c r="AC118" s="4" t="str" cm="1">
        <f t="array" ref="AC118">IF(OR(Y118=0,Y118=""),"",IF($R118="Mulched (left on surface)",IFERROR(_xlfn.UNIQUE(_xlfn._xlws.FILTER(Prod.Out!$H:$H,Prod.Out!$B:$B=Y118)),""),IF($R118="Incorporated",IFERROR(_xlfn.UNIQUE(_xlfn._xlws.FILTER(Prod.Out!$I:$I,Prod.Out!$B:$B=Y118)),""),IF($R118="Retained (unknown if mulched/incorp.)",IFERROR(_xlfn.UNIQUE(_xlfn._xlws.FILTER(Prod.Out!$J:$J,Prod.Out!$B:$B=Y118)),""),""))))</f>
        <v/>
      </c>
      <c r="AD118" s="4" t="str" cm="1">
        <f t="array" ref="AD118">IF(OR(Z118=0,Z118=""),"",IF($R118="Mulched (left on surface)",IFERROR(_xlfn.UNIQUE(_xlfn._xlws.FILTER(Prod.Out!$H:$H,Prod.Out!$B:$B=Z118)),""),IF($R118="Incorporated",IFERROR(_xlfn.UNIQUE(_xlfn._xlws.FILTER(Prod.Out!$I:$I,Prod.Out!$B:$B=Z118)),""),IF($R118="Retained (unknown if mulched/incorp.)",IFERROR(_xlfn.UNIQUE(_xlfn._xlws.FILTER(Prod.Out!$J:$J,Prod.Out!$B:$B=Z118)),""),""))))</f>
        <v/>
      </c>
    </row>
    <row r="119" spans="19:30" x14ac:dyDescent="0.35">
      <c r="S119" s="4" t="str" cm="1">
        <f t="array" ref="S119">IF(OR(Q119="",Q119=0),"",IFERROR(IF(V119="No",_xlfn._xlws.FILTER(MT.Out!A:A,MT.Out!D:D=Q119),IF(V119="Yes",_xlfn._xlws.FILTER(Int.Out!O:O,Int.Out!B:B=Q119),"")),""))</f>
        <v/>
      </c>
      <c r="T119" s="4" t="str" cm="1">
        <f t="array" ref="T119">IF(OR(Q119="",Q119=0),"",IFERROR(IF(V119="No",_xlfn._xlws.FILTER(MT.Out!B:B,MT.Out!D:D=Q119),IF(V119="Yes",_xlfn._xlws.FILTER(Int.Out!P:P,Int.Out!B:B=Q119),"")),""))</f>
        <v/>
      </c>
      <c r="U119" s="4" t="str" cm="1">
        <f t="array" ref="U119">IF(OR($Q119="",$Q119=0),"",IFERROR(IF($V119="No",_xlfn._xlws.FILTER(MT.Out!C:C,MT.Out!$D:$D=$Q119),IF($V119="Yes",_xlfn._xlws.FILTER(Int.Out!Q:Q,Int.Out!$B:$B=$Q119),"")),""))</f>
        <v/>
      </c>
      <c r="V119" s="4" t="str">
        <f>IF(Q119&lt;&gt;"",IFERROR(IF(MATCH(Q119,_xlfn.ANCHORARRAY(Intercrop!AS$1),0)&gt;0,"Yes","No"),"No"),"")</f>
        <v/>
      </c>
      <c r="W119" s="4" t="str" cm="1">
        <f t="array" ref="W119">IF(Q119="Natural or Bare Fallow","",IF(V119="","",IF(V119="No",_xlfn._xlws.FILTER(MT.Out!E:E,MT.Out!D:D=Q119),IF(V119="Yes",_xlfn._xlws.FILTER(Int.Out!S:V,Int.Out!B:B=Q119)))))</f>
        <v/>
      </c>
      <c r="AA119" s="4" t="str" cm="1">
        <f t="array" ref="AA119">IF(OR(W119=0,W119=""),"",IF($R119="Mulched (left on surface)",IFERROR(_xlfn.UNIQUE(_xlfn._xlws.FILTER(Prod.Out!$H:$H,Prod.Out!$B:$B=W119)),""),IF($R119="Incorporated",IFERROR(_xlfn.UNIQUE(_xlfn._xlws.FILTER(Prod.Out!$I:$I,Prod.Out!$B:$B=W119)),""),IF($R119="Retained (unknown if mulched/incorp.)",IFERROR(_xlfn.UNIQUE(_xlfn._xlws.FILTER(Prod.Out!$J:$J,Prod.Out!$B:$B=W119)),""),""))))</f>
        <v/>
      </c>
      <c r="AB119" s="4" t="str" cm="1">
        <f t="array" ref="AB119">IF(OR(X119=0,X119=""),"",IF($R119="Mulched (left on surface)",IFERROR(_xlfn.UNIQUE(_xlfn._xlws.FILTER(Prod.Out!$H:$H,Prod.Out!$B:$B=X119)),""),IF($R119="Incorporated",IFERROR(_xlfn.UNIQUE(_xlfn._xlws.FILTER(Prod.Out!$I:$I,Prod.Out!$B:$B=X119)),""),IF($R119="Retained (unknown if mulched/incorp.)",IFERROR(_xlfn.UNIQUE(_xlfn._xlws.FILTER(Prod.Out!$J:$J,Prod.Out!$B:$B=X119)),""),""))))</f>
        <v/>
      </c>
      <c r="AC119" s="4" t="str" cm="1">
        <f t="array" ref="AC119">IF(OR(Y119=0,Y119=""),"",IF($R119="Mulched (left on surface)",IFERROR(_xlfn.UNIQUE(_xlfn._xlws.FILTER(Prod.Out!$H:$H,Prod.Out!$B:$B=Y119)),""),IF($R119="Incorporated",IFERROR(_xlfn.UNIQUE(_xlfn._xlws.FILTER(Prod.Out!$I:$I,Prod.Out!$B:$B=Y119)),""),IF($R119="Retained (unknown if mulched/incorp.)",IFERROR(_xlfn.UNIQUE(_xlfn._xlws.FILTER(Prod.Out!$J:$J,Prod.Out!$B:$B=Y119)),""),""))))</f>
        <v/>
      </c>
      <c r="AD119" s="4" t="str" cm="1">
        <f t="array" ref="AD119">IF(OR(Z119=0,Z119=""),"",IF($R119="Mulched (left on surface)",IFERROR(_xlfn.UNIQUE(_xlfn._xlws.FILTER(Prod.Out!$H:$H,Prod.Out!$B:$B=Z119)),""),IF($R119="Incorporated",IFERROR(_xlfn.UNIQUE(_xlfn._xlws.FILTER(Prod.Out!$I:$I,Prod.Out!$B:$B=Z119)),""),IF($R119="Retained (unknown if mulched/incorp.)",IFERROR(_xlfn.UNIQUE(_xlfn._xlws.FILTER(Prod.Out!$J:$J,Prod.Out!$B:$B=Z119)),""),""))))</f>
        <v/>
      </c>
    </row>
    <row r="120" spans="19:30" x14ac:dyDescent="0.35">
      <c r="S120" s="4" t="str" cm="1">
        <f t="array" ref="S120">IF(OR(Q120="",Q120=0),"",IFERROR(IF(V120="No",_xlfn._xlws.FILTER(MT.Out!A:A,MT.Out!D:D=Q120),IF(V120="Yes",_xlfn._xlws.FILTER(Int.Out!O:O,Int.Out!B:B=Q120),"")),""))</f>
        <v/>
      </c>
      <c r="T120" s="4" t="str" cm="1">
        <f t="array" ref="T120">IF(OR(Q120="",Q120=0),"",IFERROR(IF(V120="No",_xlfn._xlws.FILTER(MT.Out!B:B,MT.Out!D:D=Q120),IF(V120="Yes",_xlfn._xlws.FILTER(Int.Out!P:P,Int.Out!B:B=Q120),"")),""))</f>
        <v/>
      </c>
      <c r="U120" s="4" t="str" cm="1">
        <f t="array" ref="U120">IF(OR($Q120="",$Q120=0),"",IFERROR(IF($V120="No",_xlfn._xlws.FILTER(MT.Out!C:C,MT.Out!$D:$D=$Q120),IF($V120="Yes",_xlfn._xlws.FILTER(Int.Out!Q:Q,Int.Out!$B:$B=$Q120),"")),""))</f>
        <v/>
      </c>
      <c r="V120" s="4" t="str">
        <f>IF(Q120&lt;&gt;"",IFERROR(IF(MATCH(Q120,_xlfn.ANCHORARRAY(Intercrop!AS$1),0)&gt;0,"Yes","No"),"No"),"")</f>
        <v/>
      </c>
      <c r="W120" s="4" t="str" cm="1">
        <f t="array" ref="W120">IF(Q120="Natural or Bare Fallow","",IF(V120="","",IF(V120="No",_xlfn._xlws.FILTER(MT.Out!E:E,MT.Out!D:D=Q120),IF(V120="Yes",_xlfn._xlws.FILTER(Int.Out!S:V,Int.Out!B:B=Q120)))))</f>
        <v/>
      </c>
      <c r="AA120" s="4" t="str" cm="1">
        <f t="array" ref="AA120">IF(OR(W120=0,W120=""),"",IF($R120="Mulched (left on surface)",IFERROR(_xlfn.UNIQUE(_xlfn._xlws.FILTER(Prod.Out!$H:$H,Prod.Out!$B:$B=W120)),""),IF($R120="Incorporated",IFERROR(_xlfn.UNIQUE(_xlfn._xlws.FILTER(Prod.Out!$I:$I,Prod.Out!$B:$B=W120)),""),IF($R120="Retained (unknown if mulched/incorp.)",IFERROR(_xlfn.UNIQUE(_xlfn._xlws.FILTER(Prod.Out!$J:$J,Prod.Out!$B:$B=W120)),""),""))))</f>
        <v/>
      </c>
      <c r="AB120" s="4" t="str" cm="1">
        <f t="array" ref="AB120">IF(OR(X120=0,X120=""),"",IF($R120="Mulched (left on surface)",IFERROR(_xlfn.UNIQUE(_xlfn._xlws.FILTER(Prod.Out!$H:$H,Prod.Out!$B:$B=X120)),""),IF($R120="Incorporated",IFERROR(_xlfn.UNIQUE(_xlfn._xlws.FILTER(Prod.Out!$I:$I,Prod.Out!$B:$B=X120)),""),IF($R120="Retained (unknown if mulched/incorp.)",IFERROR(_xlfn.UNIQUE(_xlfn._xlws.FILTER(Prod.Out!$J:$J,Prod.Out!$B:$B=X120)),""),""))))</f>
        <v/>
      </c>
      <c r="AC120" s="4" t="str" cm="1">
        <f t="array" ref="AC120">IF(OR(Y120=0,Y120=""),"",IF($R120="Mulched (left on surface)",IFERROR(_xlfn.UNIQUE(_xlfn._xlws.FILTER(Prod.Out!$H:$H,Prod.Out!$B:$B=Y120)),""),IF($R120="Incorporated",IFERROR(_xlfn.UNIQUE(_xlfn._xlws.FILTER(Prod.Out!$I:$I,Prod.Out!$B:$B=Y120)),""),IF($R120="Retained (unknown if mulched/incorp.)",IFERROR(_xlfn.UNIQUE(_xlfn._xlws.FILTER(Prod.Out!$J:$J,Prod.Out!$B:$B=Y120)),""),""))))</f>
        <v/>
      </c>
      <c r="AD120" s="4" t="str" cm="1">
        <f t="array" ref="AD120">IF(OR(Z120=0,Z120=""),"",IF($R120="Mulched (left on surface)",IFERROR(_xlfn.UNIQUE(_xlfn._xlws.FILTER(Prod.Out!$H:$H,Prod.Out!$B:$B=Z120)),""),IF($R120="Incorporated",IFERROR(_xlfn.UNIQUE(_xlfn._xlws.FILTER(Prod.Out!$I:$I,Prod.Out!$B:$B=Z120)),""),IF($R120="Retained (unknown if mulched/incorp.)",IFERROR(_xlfn.UNIQUE(_xlfn._xlws.FILTER(Prod.Out!$J:$J,Prod.Out!$B:$B=Z120)),""),""))))</f>
        <v/>
      </c>
    </row>
    <row r="121" spans="19:30" x14ac:dyDescent="0.35">
      <c r="S121" s="4" t="str" cm="1">
        <f t="array" ref="S121">IF(OR(Q121="",Q121=0),"",IFERROR(IF(V121="No",_xlfn._xlws.FILTER(MT.Out!A:A,MT.Out!D:D=Q121),IF(V121="Yes",_xlfn._xlws.FILTER(Int.Out!O:O,Int.Out!B:B=Q121),"")),""))</f>
        <v/>
      </c>
      <c r="T121" s="4" t="str" cm="1">
        <f t="array" ref="T121">IF(OR(Q121="",Q121=0),"",IFERROR(IF(V121="No",_xlfn._xlws.FILTER(MT.Out!B:B,MT.Out!D:D=Q121),IF(V121="Yes",_xlfn._xlws.FILTER(Int.Out!P:P,Int.Out!B:B=Q121),"")),""))</f>
        <v/>
      </c>
      <c r="U121" s="4" t="str" cm="1">
        <f t="array" ref="U121">IF(OR($Q121="",$Q121=0),"",IFERROR(IF($V121="No",_xlfn._xlws.FILTER(MT.Out!C:C,MT.Out!$D:$D=$Q121),IF($V121="Yes",_xlfn._xlws.FILTER(Int.Out!Q:Q,Int.Out!$B:$B=$Q121),"")),""))</f>
        <v/>
      </c>
      <c r="V121" s="4" t="str">
        <f>IF(Q121&lt;&gt;"",IFERROR(IF(MATCH(Q121,_xlfn.ANCHORARRAY(Intercrop!AS$1),0)&gt;0,"Yes","No"),"No"),"")</f>
        <v/>
      </c>
      <c r="W121" s="4" t="str" cm="1">
        <f t="array" ref="W121">IF(Q121="Natural or Bare Fallow","",IF(V121="","",IF(V121="No",_xlfn._xlws.FILTER(MT.Out!E:E,MT.Out!D:D=Q121),IF(V121="Yes",_xlfn._xlws.FILTER(Int.Out!S:V,Int.Out!B:B=Q121)))))</f>
        <v/>
      </c>
      <c r="AA121" s="4" t="str" cm="1">
        <f t="array" ref="AA121">IF(OR(W121=0,W121=""),"",IF($R121="Mulched (left on surface)",IFERROR(_xlfn.UNIQUE(_xlfn._xlws.FILTER(Prod.Out!$H:$H,Prod.Out!$B:$B=W121)),""),IF($R121="Incorporated",IFERROR(_xlfn.UNIQUE(_xlfn._xlws.FILTER(Prod.Out!$I:$I,Prod.Out!$B:$B=W121)),""),IF($R121="Retained (unknown if mulched/incorp.)",IFERROR(_xlfn.UNIQUE(_xlfn._xlws.FILTER(Prod.Out!$J:$J,Prod.Out!$B:$B=W121)),""),""))))</f>
        <v/>
      </c>
      <c r="AB121" s="4" t="str" cm="1">
        <f t="array" ref="AB121">IF(OR(X121=0,X121=""),"",IF($R121="Mulched (left on surface)",IFERROR(_xlfn.UNIQUE(_xlfn._xlws.FILTER(Prod.Out!$H:$H,Prod.Out!$B:$B=X121)),""),IF($R121="Incorporated",IFERROR(_xlfn.UNIQUE(_xlfn._xlws.FILTER(Prod.Out!$I:$I,Prod.Out!$B:$B=X121)),""),IF($R121="Retained (unknown if mulched/incorp.)",IFERROR(_xlfn.UNIQUE(_xlfn._xlws.FILTER(Prod.Out!$J:$J,Prod.Out!$B:$B=X121)),""),""))))</f>
        <v/>
      </c>
      <c r="AC121" s="4" t="str" cm="1">
        <f t="array" ref="AC121">IF(OR(Y121=0,Y121=""),"",IF($R121="Mulched (left on surface)",IFERROR(_xlfn.UNIQUE(_xlfn._xlws.FILTER(Prod.Out!$H:$H,Prod.Out!$B:$B=Y121)),""),IF($R121="Incorporated",IFERROR(_xlfn.UNIQUE(_xlfn._xlws.FILTER(Prod.Out!$I:$I,Prod.Out!$B:$B=Y121)),""),IF($R121="Retained (unknown if mulched/incorp.)",IFERROR(_xlfn.UNIQUE(_xlfn._xlws.FILTER(Prod.Out!$J:$J,Prod.Out!$B:$B=Y121)),""),""))))</f>
        <v/>
      </c>
      <c r="AD121" s="4" t="str" cm="1">
        <f t="array" ref="AD121">IF(OR(Z121=0,Z121=""),"",IF($R121="Mulched (left on surface)",IFERROR(_xlfn.UNIQUE(_xlfn._xlws.FILTER(Prod.Out!$H:$H,Prod.Out!$B:$B=Z121)),""),IF($R121="Incorporated",IFERROR(_xlfn.UNIQUE(_xlfn._xlws.FILTER(Prod.Out!$I:$I,Prod.Out!$B:$B=Z121)),""),IF($R121="Retained (unknown if mulched/incorp.)",IFERROR(_xlfn.UNIQUE(_xlfn._xlws.FILTER(Prod.Out!$J:$J,Prod.Out!$B:$B=Z121)),""),""))))</f>
        <v/>
      </c>
    </row>
    <row r="122" spans="19:30" x14ac:dyDescent="0.35">
      <c r="S122" s="4" t="str" cm="1">
        <f t="array" ref="S122">IF(OR(Q122="",Q122=0),"",IFERROR(IF(V122="No",_xlfn._xlws.FILTER(MT.Out!A:A,MT.Out!D:D=Q122),IF(V122="Yes",_xlfn._xlws.FILTER(Int.Out!O:O,Int.Out!B:B=Q122),"")),""))</f>
        <v/>
      </c>
      <c r="T122" s="4" t="str" cm="1">
        <f t="array" ref="T122">IF(OR(Q122="",Q122=0),"",IFERROR(IF(V122="No",_xlfn._xlws.FILTER(MT.Out!B:B,MT.Out!D:D=Q122),IF(V122="Yes",_xlfn._xlws.FILTER(Int.Out!P:P,Int.Out!B:B=Q122),"")),""))</f>
        <v/>
      </c>
      <c r="U122" s="4" t="str" cm="1">
        <f t="array" ref="U122">IF(OR($Q122="",$Q122=0),"",IFERROR(IF($V122="No",_xlfn._xlws.FILTER(MT.Out!C:C,MT.Out!$D:$D=$Q122),IF($V122="Yes",_xlfn._xlws.FILTER(Int.Out!Q:Q,Int.Out!$B:$B=$Q122),"")),""))</f>
        <v/>
      </c>
      <c r="V122" s="4" t="str">
        <f>IF(Q122&lt;&gt;"",IFERROR(IF(MATCH(Q122,_xlfn.ANCHORARRAY(Intercrop!AS$1),0)&gt;0,"Yes","No"),"No"),"")</f>
        <v/>
      </c>
      <c r="W122" s="4" t="str" cm="1">
        <f t="array" ref="W122">IF(Q122="Natural or Bare Fallow","",IF(V122="","",IF(V122="No",_xlfn._xlws.FILTER(MT.Out!E:E,MT.Out!D:D=Q122),IF(V122="Yes",_xlfn._xlws.FILTER(Int.Out!S:V,Int.Out!B:B=Q122)))))</f>
        <v/>
      </c>
      <c r="AA122" s="4" t="str" cm="1">
        <f t="array" ref="AA122">IF(OR(W122=0,W122=""),"",IF($R122="Mulched (left on surface)",IFERROR(_xlfn.UNIQUE(_xlfn._xlws.FILTER(Prod.Out!$H:$H,Prod.Out!$B:$B=W122)),""),IF($R122="Incorporated",IFERROR(_xlfn.UNIQUE(_xlfn._xlws.FILTER(Prod.Out!$I:$I,Prod.Out!$B:$B=W122)),""),IF($R122="Retained (unknown if mulched/incorp.)",IFERROR(_xlfn.UNIQUE(_xlfn._xlws.FILTER(Prod.Out!$J:$J,Prod.Out!$B:$B=W122)),""),""))))</f>
        <v/>
      </c>
      <c r="AB122" s="4" t="str" cm="1">
        <f t="array" ref="AB122">IF(OR(X122=0,X122=""),"",IF($R122="Mulched (left on surface)",IFERROR(_xlfn.UNIQUE(_xlfn._xlws.FILTER(Prod.Out!$H:$H,Prod.Out!$B:$B=X122)),""),IF($R122="Incorporated",IFERROR(_xlfn.UNIQUE(_xlfn._xlws.FILTER(Prod.Out!$I:$I,Prod.Out!$B:$B=X122)),""),IF($R122="Retained (unknown if mulched/incorp.)",IFERROR(_xlfn.UNIQUE(_xlfn._xlws.FILTER(Prod.Out!$J:$J,Prod.Out!$B:$B=X122)),""),""))))</f>
        <v/>
      </c>
      <c r="AC122" s="4" t="str" cm="1">
        <f t="array" ref="AC122">IF(OR(Y122=0,Y122=""),"",IF($R122="Mulched (left on surface)",IFERROR(_xlfn.UNIQUE(_xlfn._xlws.FILTER(Prod.Out!$H:$H,Prod.Out!$B:$B=Y122)),""),IF($R122="Incorporated",IFERROR(_xlfn.UNIQUE(_xlfn._xlws.FILTER(Prod.Out!$I:$I,Prod.Out!$B:$B=Y122)),""),IF($R122="Retained (unknown if mulched/incorp.)",IFERROR(_xlfn.UNIQUE(_xlfn._xlws.FILTER(Prod.Out!$J:$J,Prod.Out!$B:$B=Y122)),""),""))))</f>
        <v/>
      </c>
      <c r="AD122" s="4" t="str" cm="1">
        <f t="array" ref="AD122">IF(OR(Z122=0,Z122=""),"",IF($R122="Mulched (left on surface)",IFERROR(_xlfn.UNIQUE(_xlfn._xlws.FILTER(Prod.Out!$H:$H,Prod.Out!$B:$B=Z122)),""),IF($R122="Incorporated",IFERROR(_xlfn.UNIQUE(_xlfn._xlws.FILTER(Prod.Out!$I:$I,Prod.Out!$B:$B=Z122)),""),IF($R122="Retained (unknown if mulched/incorp.)",IFERROR(_xlfn.UNIQUE(_xlfn._xlws.FILTER(Prod.Out!$J:$J,Prod.Out!$B:$B=Z122)),""),""))))</f>
        <v/>
      </c>
    </row>
    <row r="123" spans="19:30" x14ac:dyDescent="0.35">
      <c r="S123" s="4" t="str" cm="1">
        <f t="array" ref="S123">IF(OR(Q123="",Q123=0),"",IFERROR(IF(V123="No",_xlfn._xlws.FILTER(MT.Out!A:A,MT.Out!D:D=Q123),IF(V123="Yes",_xlfn._xlws.FILTER(Int.Out!O:O,Int.Out!B:B=Q123),"")),""))</f>
        <v/>
      </c>
      <c r="T123" s="4" t="str" cm="1">
        <f t="array" ref="T123">IF(OR(Q123="",Q123=0),"",IFERROR(IF(V123="No",_xlfn._xlws.FILTER(MT.Out!B:B,MT.Out!D:D=Q123),IF(V123="Yes",_xlfn._xlws.FILTER(Int.Out!P:P,Int.Out!B:B=Q123),"")),""))</f>
        <v/>
      </c>
      <c r="U123" s="4" t="str" cm="1">
        <f t="array" ref="U123">IF(OR($Q123="",$Q123=0),"",IFERROR(IF($V123="No",_xlfn._xlws.FILTER(MT.Out!C:C,MT.Out!$D:$D=$Q123),IF($V123="Yes",_xlfn._xlws.FILTER(Int.Out!Q:Q,Int.Out!$B:$B=$Q123),"")),""))</f>
        <v/>
      </c>
      <c r="V123" s="4" t="str">
        <f>IF(Q123&lt;&gt;"",IFERROR(IF(MATCH(Q123,_xlfn.ANCHORARRAY(Intercrop!AS$1),0)&gt;0,"Yes","No"),"No"),"")</f>
        <v/>
      </c>
      <c r="W123" s="4" t="str" cm="1">
        <f t="array" ref="W123">IF(Q123="Natural or Bare Fallow","",IF(V123="","",IF(V123="No",_xlfn._xlws.FILTER(MT.Out!E:E,MT.Out!D:D=Q123),IF(V123="Yes",_xlfn._xlws.FILTER(Int.Out!S:V,Int.Out!B:B=Q123)))))</f>
        <v/>
      </c>
      <c r="AA123" s="4" t="str" cm="1">
        <f t="array" ref="AA123">IF(OR(W123=0,W123=""),"",IF($R123="Mulched (left on surface)",IFERROR(_xlfn.UNIQUE(_xlfn._xlws.FILTER(Prod.Out!$H:$H,Prod.Out!$B:$B=W123)),""),IF($R123="Incorporated",IFERROR(_xlfn.UNIQUE(_xlfn._xlws.FILTER(Prod.Out!$I:$I,Prod.Out!$B:$B=W123)),""),IF($R123="Retained (unknown if mulched/incorp.)",IFERROR(_xlfn.UNIQUE(_xlfn._xlws.FILTER(Prod.Out!$J:$J,Prod.Out!$B:$B=W123)),""),""))))</f>
        <v/>
      </c>
      <c r="AB123" s="4" t="str" cm="1">
        <f t="array" ref="AB123">IF(OR(X123=0,X123=""),"",IF($R123="Mulched (left on surface)",IFERROR(_xlfn.UNIQUE(_xlfn._xlws.FILTER(Prod.Out!$H:$H,Prod.Out!$B:$B=X123)),""),IF($R123="Incorporated",IFERROR(_xlfn.UNIQUE(_xlfn._xlws.FILTER(Prod.Out!$I:$I,Prod.Out!$B:$B=X123)),""),IF($R123="Retained (unknown if mulched/incorp.)",IFERROR(_xlfn.UNIQUE(_xlfn._xlws.FILTER(Prod.Out!$J:$J,Prod.Out!$B:$B=X123)),""),""))))</f>
        <v/>
      </c>
      <c r="AC123" s="4" t="str" cm="1">
        <f t="array" ref="AC123">IF(OR(Y123=0,Y123=""),"",IF($R123="Mulched (left on surface)",IFERROR(_xlfn.UNIQUE(_xlfn._xlws.FILTER(Prod.Out!$H:$H,Prod.Out!$B:$B=Y123)),""),IF($R123="Incorporated",IFERROR(_xlfn.UNIQUE(_xlfn._xlws.FILTER(Prod.Out!$I:$I,Prod.Out!$B:$B=Y123)),""),IF($R123="Retained (unknown if mulched/incorp.)",IFERROR(_xlfn.UNIQUE(_xlfn._xlws.FILTER(Prod.Out!$J:$J,Prod.Out!$B:$B=Y123)),""),""))))</f>
        <v/>
      </c>
      <c r="AD123" s="4" t="str" cm="1">
        <f t="array" ref="AD123">IF(OR(Z123=0,Z123=""),"",IF($R123="Mulched (left on surface)",IFERROR(_xlfn.UNIQUE(_xlfn._xlws.FILTER(Prod.Out!$H:$H,Prod.Out!$B:$B=Z123)),""),IF($R123="Incorporated",IFERROR(_xlfn.UNIQUE(_xlfn._xlws.FILTER(Prod.Out!$I:$I,Prod.Out!$B:$B=Z123)),""),IF($R123="Retained (unknown if mulched/incorp.)",IFERROR(_xlfn.UNIQUE(_xlfn._xlws.FILTER(Prod.Out!$J:$J,Prod.Out!$B:$B=Z123)),""),""))))</f>
        <v/>
      </c>
    </row>
    <row r="124" spans="19:30" x14ac:dyDescent="0.35">
      <c r="S124" s="4" t="str" cm="1">
        <f t="array" ref="S124">IF(OR(Q124="",Q124=0),"",IFERROR(IF(V124="No",_xlfn._xlws.FILTER(MT.Out!A:A,MT.Out!D:D=Q124),IF(V124="Yes",_xlfn._xlws.FILTER(Int.Out!O:O,Int.Out!B:B=Q124),"")),""))</f>
        <v/>
      </c>
      <c r="T124" s="4" t="str" cm="1">
        <f t="array" ref="T124">IF(OR(Q124="",Q124=0),"",IFERROR(IF(V124="No",_xlfn._xlws.FILTER(MT.Out!B:B,MT.Out!D:D=Q124),IF(V124="Yes",_xlfn._xlws.FILTER(Int.Out!P:P,Int.Out!B:B=Q124),"")),""))</f>
        <v/>
      </c>
      <c r="U124" s="4" t="str" cm="1">
        <f t="array" ref="U124">IF(OR($Q124="",$Q124=0),"",IFERROR(IF($V124="No",_xlfn._xlws.FILTER(MT.Out!C:C,MT.Out!$D:$D=$Q124),IF($V124="Yes",_xlfn._xlws.FILTER(Int.Out!Q:Q,Int.Out!$B:$B=$Q124),"")),""))</f>
        <v/>
      </c>
      <c r="V124" s="4" t="str">
        <f>IF(Q124&lt;&gt;"",IFERROR(IF(MATCH(Q124,_xlfn.ANCHORARRAY(Intercrop!AS$1),0)&gt;0,"Yes","No"),"No"),"")</f>
        <v/>
      </c>
      <c r="W124" s="4" t="str" cm="1">
        <f t="array" ref="W124">IF(Q124="Natural or Bare Fallow","",IF(V124="","",IF(V124="No",_xlfn._xlws.FILTER(MT.Out!E:E,MT.Out!D:D=Q124),IF(V124="Yes",_xlfn._xlws.FILTER(Int.Out!S:V,Int.Out!B:B=Q124)))))</f>
        <v/>
      </c>
      <c r="AA124" s="4" t="str" cm="1">
        <f t="array" ref="AA124">IF(OR(W124=0,W124=""),"",IF($R124="Mulched (left on surface)",IFERROR(_xlfn.UNIQUE(_xlfn._xlws.FILTER(Prod.Out!$H:$H,Prod.Out!$B:$B=W124)),""),IF($R124="Incorporated",IFERROR(_xlfn.UNIQUE(_xlfn._xlws.FILTER(Prod.Out!$I:$I,Prod.Out!$B:$B=W124)),""),IF($R124="Retained (unknown if mulched/incorp.)",IFERROR(_xlfn.UNIQUE(_xlfn._xlws.FILTER(Prod.Out!$J:$J,Prod.Out!$B:$B=W124)),""),""))))</f>
        <v/>
      </c>
      <c r="AB124" s="4" t="str" cm="1">
        <f t="array" ref="AB124">IF(OR(X124=0,X124=""),"",IF($R124="Mulched (left on surface)",IFERROR(_xlfn.UNIQUE(_xlfn._xlws.FILTER(Prod.Out!$H:$H,Prod.Out!$B:$B=X124)),""),IF($R124="Incorporated",IFERROR(_xlfn.UNIQUE(_xlfn._xlws.FILTER(Prod.Out!$I:$I,Prod.Out!$B:$B=X124)),""),IF($R124="Retained (unknown if mulched/incorp.)",IFERROR(_xlfn.UNIQUE(_xlfn._xlws.FILTER(Prod.Out!$J:$J,Prod.Out!$B:$B=X124)),""),""))))</f>
        <v/>
      </c>
      <c r="AC124" s="4" t="str" cm="1">
        <f t="array" ref="AC124">IF(OR(Y124=0,Y124=""),"",IF($R124="Mulched (left on surface)",IFERROR(_xlfn.UNIQUE(_xlfn._xlws.FILTER(Prod.Out!$H:$H,Prod.Out!$B:$B=Y124)),""),IF($R124="Incorporated",IFERROR(_xlfn.UNIQUE(_xlfn._xlws.FILTER(Prod.Out!$I:$I,Prod.Out!$B:$B=Y124)),""),IF($R124="Retained (unknown if mulched/incorp.)",IFERROR(_xlfn.UNIQUE(_xlfn._xlws.FILTER(Prod.Out!$J:$J,Prod.Out!$B:$B=Y124)),""),""))))</f>
        <v/>
      </c>
      <c r="AD124" s="4" t="str" cm="1">
        <f t="array" ref="AD124">IF(OR(Z124=0,Z124=""),"",IF($R124="Mulched (left on surface)",IFERROR(_xlfn.UNIQUE(_xlfn._xlws.FILTER(Prod.Out!$H:$H,Prod.Out!$B:$B=Z124)),""),IF($R124="Incorporated",IFERROR(_xlfn.UNIQUE(_xlfn._xlws.FILTER(Prod.Out!$I:$I,Prod.Out!$B:$B=Z124)),""),IF($R124="Retained (unknown if mulched/incorp.)",IFERROR(_xlfn.UNIQUE(_xlfn._xlws.FILTER(Prod.Out!$J:$J,Prod.Out!$B:$B=Z124)),""),""))))</f>
        <v/>
      </c>
    </row>
    <row r="125" spans="19:30" x14ac:dyDescent="0.35">
      <c r="S125" s="4" t="str" cm="1">
        <f t="array" ref="S125">IF(OR(Q125="",Q125=0),"",IFERROR(IF(V125="No",_xlfn._xlws.FILTER(MT.Out!A:A,MT.Out!D:D=Q125),IF(V125="Yes",_xlfn._xlws.FILTER(Int.Out!O:O,Int.Out!B:B=Q125),"")),""))</f>
        <v/>
      </c>
      <c r="T125" s="4" t="str" cm="1">
        <f t="array" ref="T125">IF(OR(Q125="",Q125=0),"",IFERROR(IF(V125="No",_xlfn._xlws.FILTER(MT.Out!B:B,MT.Out!D:D=Q125),IF(V125="Yes",_xlfn._xlws.FILTER(Int.Out!P:P,Int.Out!B:B=Q125),"")),""))</f>
        <v/>
      </c>
      <c r="U125" s="4" t="str" cm="1">
        <f t="array" ref="U125">IF(OR($Q125="",$Q125=0),"",IFERROR(IF($V125="No",_xlfn._xlws.FILTER(MT.Out!C:C,MT.Out!$D:$D=$Q125),IF($V125="Yes",_xlfn._xlws.FILTER(Int.Out!Q:Q,Int.Out!$B:$B=$Q125),"")),""))</f>
        <v/>
      </c>
      <c r="V125" s="4" t="str">
        <f>IF(Q125&lt;&gt;"",IFERROR(IF(MATCH(Q125,_xlfn.ANCHORARRAY(Intercrop!AS$1),0)&gt;0,"Yes","No"),"No"),"")</f>
        <v/>
      </c>
      <c r="W125" s="4" t="str" cm="1">
        <f t="array" ref="W125">IF(Q125="Natural or Bare Fallow","",IF(V125="","",IF(V125="No",_xlfn._xlws.FILTER(MT.Out!E:E,MT.Out!D:D=Q125),IF(V125="Yes",_xlfn._xlws.FILTER(Int.Out!S:V,Int.Out!B:B=Q125)))))</f>
        <v/>
      </c>
      <c r="AA125" s="4" t="str" cm="1">
        <f t="array" ref="AA125">IF(OR(W125=0,W125=""),"",IF($R125="Mulched (left on surface)",IFERROR(_xlfn.UNIQUE(_xlfn._xlws.FILTER(Prod.Out!$H:$H,Prod.Out!$B:$B=W125)),""),IF($R125="Incorporated",IFERROR(_xlfn.UNIQUE(_xlfn._xlws.FILTER(Prod.Out!$I:$I,Prod.Out!$B:$B=W125)),""),IF($R125="Retained (unknown if mulched/incorp.)",IFERROR(_xlfn.UNIQUE(_xlfn._xlws.FILTER(Prod.Out!$J:$J,Prod.Out!$B:$B=W125)),""),""))))</f>
        <v/>
      </c>
      <c r="AB125" s="4" t="str" cm="1">
        <f t="array" ref="AB125">IF(OR(X125=0,X125=""),"",IF($R125="Mulched (left on surface)",IFERROR(_xlfn.UNIQUE(_xlfn._xlws.FILTER(Prod.Out!$H:$H,Prod.Out!$B:$B=X125)),""),IF($R125="Incorporated",IFERROR(_xlfn.UNIQUE(_xlfn._xlws.FILTER(Prod.Out!$I:$I,Prod.Out!$B:$B=X125)),""),IF($R125="Retained (unknown if mulched/incorp.)",IFERROR(_xlfn.UNIQUE(_xlfn._xlws.FILTER(Prod.Out!$J:$J,Prod.Out!$B:$B=X125)),""),""))))</f>
        <v/>
      </c>
      <c r="AC125" s="4" t="str" cm="1">
        <f t="array" ref="AC125">IF(OR(Y125=0,Y125=""),"",IF($R125="Mulched (left on surface)",IFERROR(_xlfn.UNIQUE(_xlfn._xlws.FILTER(Prod.Out!$H:$H,Prod.Out!$B:$B=Y125)),""),IF($R125="Incorporated",IFERROR(_xlfn.UNIQUE(_xlfn._xlws.FILTER(Prod.Out!$I:$I,Prod.Out!$B:$B=Y125)),""),IF($R125="Retained (unknown if mulched/incorp.)",IFERROR(_xlfn.UNIQUE(_xlfn._xlws.FILTER(Prod.Out!$J:$J,Prod.Out!$B:$B=Y125)),""),""))))</f>
        <v/>
      </c>
      <c r="AD125" s="4" t="str" cm="1">
        <f t="array" ref="AD125">IF(OR(Z125=0,Z125=""),"",IF($R125="Mulched (left on surface)",IFERROR(_xlfn.UNIQUE(_xlfn._xlws.FILTER(Prod.Out!$H:$H,Prod.Out!$B:$B=Z125)),""),IF($R125="Incorporated",IFERROR(_xlfn.UNIQUE(_xlfn._xlws.FILTER(Prod.Out!$I:$I,Prod.Out!$B:$B=Z125)),""),IF($R125="Retained (unknown if mulched/incorp.)",IFERROR(_xlfn.UNIQUE(_xlfn._xlws.FILTER(Prod.Out!$J:$J,Prod.Out!$B:$B=Z125)),""),""))))</f>
        <v/>
      </c>
    </row>
    <row r="126" spans="19:30" x14ac:dyDescent="0.35">
      <c r="S126" s="4" t="str" cm="1">
        <f t="array" ref="S126">IF(OR(Q126="",Q126=0),"",IFERROR(IF(V126="No",_xlfn._xlws.FILTER(MT.Out!A:A,MT.Out!D:D=Q126),IF(V126="Yes",_xlfn._xlws.FILTER(Int.Out!O:O,Int.Out!B:B=Q126),"")),""))</f>
        <v/>
      </c>
      <c r="T126" s="4" t="str" cm="1">
        <f t="array" ref="T126">IF(OR(Q126="",Q126=0),"",IFERROR(IF(V126="No",_xlfn._xlws.FILTER(MT.Out!B:B,MT.Out!D:D=Q126),IF(V126="Yes",_xlfn._xlws.FILTER(Int.Out!P:P,Int.Out!B:B=Q126),"")),""))</f>
        <v/>
      </c>
      <c r="U126" s="4" t="str" cm="1">
        <f t="array" ref="U126">IF(OR($Q126="",$Q126=0),"",IFERROR(IF($V126="No",_xlfn._xlws.FILTER(MT.Out!C:C,MT.Out!$D:$D=$Q126),IF($V126="Yes",_xlfn._xlws.FILTER(Int.Out!Q:Q,Int.Out!$B:$B=$Q126),"")),""))</f>
        <v/>
      </c>
      <c r="V126" s="4" t="str">
        <f>IF(Q126&lt;&gt;"",IFERROR(IF(MATCH(Q126,_xlfn.ANCHORARRAY(Intercrop!AS$1),0)&gt;0,"Yes","No"),"No"),"")</f>
        <v/>
      </c>
      <c r="W126" s="4" t="str" cm="1">
        <f t="array" ref="W126">IF(Q126="Natural or Bare Fallow","",IF(V126="","",IF(V126="No",_xlfn._xlws.FILTER(MT.Out!E:E,MT.Out!D:D=Q126),IF(V126="Yes",_xlfn._xlws.FILTER(Int.Out!S:V,Int.Out!B:B=Q126)))))</f>
        <v/>
      </c>
      <c r="AA126" s="4" t="str" cm="1">
        <f t="array" ref="AA126">IF(OR(W126=0,W126=""),"",IF($R126="Mulched (left on surface)",IFERROR(_xlfn.UNIQUE(_xlfn._xlws.FILTER(Prod.Out!$H:$H,Prod.Out!$B:$B=W126)),""),IF($R126="Incorporated",IFERROR(_xlfn.UNIQUE(_xlfn._xlws.FILTER(Prod.Out!$I:$I,Prod.Out!$B:$B=W126)),""),IF($R126="Retained (unknown if mulched/incorp.)",IFERROR(_xlfn.UNIQUE(_xlfn._xlws.FILTER(Prod.Out!$J:$J,Prod.Out!$B:$B=W126)),""),""))))</f>
        <v/>
      </c>
      <c r="AB126" s="4" t="str" cm="1">
        <f t="array" ref="AB126">IF(OR(X126=0,X126=""),"",IF($R126="Mulched (left on surface)",IFERROR(_xlfn.UNIQUE(_xlfn._xlws.FILTER(Prod.Out!$H:$H,Prod.Out!$B:$B=X126)),""),IF($R126="Incorporated",IFERROR(_xlfn.UNIQUE(_xlfn._xlws.FILTER(Prod.Out!$I:$I,Prod.Out!$B:$B=X126)),""),IF($R126="Retained (unknown if mulched/incorp.)",IFERROR(_xlfn.UNIQUE(_xlfn._xlws.FILTER(Prod.Out!$J:$J,Prod.Out!$B:$B=X126)),""),""))))</f>
        <v/>
      </c>
      <c r="AC126" s="4" t="str" cm="1">
        <f t="array" ref="AC126">IF(OR(Y126=0,Y126=""),"",IF($R126="Mulched (left on surface)",IFERROR(_xlfn.UNIQUE(_xlfn._xlws.FILTER(Prod.Out!$H:$H,Prod.Out!$B:$B=Y126)),""),IF($R126="Incorporated",IFERROR(_xlfn.UNIQUE(_xlfn._xlws.FILTER(Prod.Out!$I:$I,Prod.Out!$B:$B=Y126)),""),IF($R126="Retained (unknown if mulched/incorp.)",IFERROR(_xlfn.UNIQUE(_xlfn._xlws.FILTER(Prod.Out!$J:$J,Prod.Out!$B:$B=Y126)),""),""))))</f>
        <v/>
      </c>
      <c r="AD126" s="4" t="str" cm="1">
        <f t="array" ref="AD126">IF(OR(Z126=0,Z126=""),"",IF($R126="Mulched (left on surface)",IFERROR(_xlfn.UNIQUE(_xlfn._xlws.FILTER(Prod.Out!$H:$H,Prod.Out!$B:$B=Z126)),""),IF($R126="Incorporated",IFERROR(_xlfn.UNIQUE(_xlfn._xlws.FILTER(Prod.Out!$I:$I,Prod.Out!$B:$B=Z126)),""),IF($R126="Retained (unknown if mulched/incorp.)",IFERROR(_xlfn.UNIQUE(_xlfn._xlws.FILTER(Prod.Out!$J:$J,Prod.Out!$B:$B=Z126)),""),""))))</f>
        <v/>
      </c>
    </row>
    <row r="127" spans="19:30" x14ac:dyDescent="0.35">
      <c r="S127" s="4" t="str" cm="1">
        <f t="array" ref="S127">IF(OR(Q127="",Q127=0),"",IFERROR(IF(V127="No",_xlfn._xlws.FILTER(MT.Out!A:A,MT.Out!D:D=Q127),IF(V127="Yes",_xlfn._xlws.FILTER(Int.Out!O:O,Int.Out!B:B=Q127),"")),""))</f>
        <v/>
      </c>
      <c r="T127" s="4" t="str" cm="1">
        <f t="array" ref="T127">IF(OR(Q127="",Q127=0),"",IFERROR(IF(V127="No",_xlfn._xlws.FILTER(MT.Out!B:B,MT.Out!D:D=Q127),IF(V127="Yes",_xlfn._xlws.FILTER(Int.Out!P:P,Int.Out!B:B=Q127),"")),""))</f>
        <v/>
      </c>
      <c r="U127" s="4" t="str" cm="1">
        <f t="array" ref="U127">IF(OR($Q127="",$Q127=0),"",IFERROR(IF($V127="No",_xlfn._xlws.FILTER(MT.Out!C:C,MT.Out!$D:$D=$Q127),IF($V127="Yes",_xlfn._xlws.FILTER(Int.Out!Q:Q,Int.Out!$B:$B=$Q127),"")),""))</f>
        <v/>
      </c>
      <c r="V127" s="4" t="str">
        <f>IF(Q127&lt;&gt;"",IFERROR(IF(MATCH(Q127,_xlfn.ANCHORARRAY(Intercrop!AS$1),0)&gt;0,"Yes","No"),"No"),"")</f>
        <v/>
      </c>
      <c r="W127" s="4" t="str" cm="1">
        <f t="array" ref="W127">IF(Q127="Natural or Bare Fallow","",IF(V127="","",IF(V127="No",_xlfn._xlws.FILTER(MT.Out!E:E,MT.Out!D:D=Q127),IF(V127="Yes",_xlfn._xlws.FILTER(Int.Out!S:V,Int.Out!B:B=Q127)))))</f>
        <v/>
      </c>
      <c r="AA127" s="4" t="str" cm="1">
        <f t="array" ref="AA127">IF(OR(W127=0,W127=""),"",IF($R127="Mulched (left on surface)",IFERROR(_xlfn.UNIQUE(_xlfn._xlws.FILTER(Prod.Out!$H:$H,Prod.Out!$B:$B=W127)),""),IF($R127="Incorporated",IFERROR(_xlfn.UNIQUE(_xlfn._xlws.FILTER(Prod.Out!$I:$I,Prod.Out!$B:$B=W127)),""),IF($R127="Retained (unknown if mulched/incorp.)",IFERROR(_xlfn.UNIQUE(_xlfn._xlws.FILTER(Prod.Out!$J:$J,Prod.Out!$B:$B=W127)),""),""))))</f>
        <v/>
      </c>
      <c r="AB127" s="4" t="str" cm="1">
        <f t="array" ref="AB127">IF(OR(X127=0,X127=""),"",IF($R127="Mulched (left on surface)",IFERROR(_xlfn.UNIQUE(_xlfn._xlws.FILTER(Prod.Out!$H:$H,Prod.Out!$B:$B=X127)),""),IF($R127="Incorporated",IFERROR(_xlfn.UNIQUE(_xlfn._xlws.FILTER(Prod.Out!$I:$I,Prod.Out!$B:$B=X127)),""),IF($R127="Retained (unknown if mulched/incorp.)",IFERROR(_xlfn.UNIQUE(_xlfn._xlws.FILTER(Prod.Out!$J:$J,Prod.Out!$B:$B=X127)),""),""))))</f>
        <v/>
      </c>
      <c r="AC127" s="4" t="str" cm="1">
        <f t="array" ref="AC127">IF(OR(Y127=0,Y127=""),"",IF($R127="Mulched (left on surface)",IFERROR(_xlfn.UNIQUE(_xlfn._xlws.FILTER(Prod.Out!$H:$H,Prod.Out!$B:$B=Y127)),""),IF($R127="Incorporated",IFERROR(_xlfn.UNIQUE(_xlfn._xlws.FILTER(Prod.Out!$I:$I,Prod.Out!$B:$B=Y127)),""),IF($R127="Retained (unknown if mulched/incorp.)",IFERROR(_xlfn.UNIQUE(_xlfn._xlws.FILTER(Prod.Out!$J:$J,Prod.Out!$B:$B=Y127)),""),""))))</f>
        <v/>
      </c>
      <c r="AD127" s="4" t="str" cm="1">
        <f t="array" ref="AD127">IF(OR(Z127=0,Z127=""),"",IF($R127="Mulched (left on surface)",IFERROR(_xlfn.UNIQUE(_xlfn._xlws.FILTER(Prod.Out!$H:$H,Prod.Out!$B:$B=Z127)),""),IF($R127="Incorporated",IFERROR(_xlfn.UNIQUE(_xlfn._xlws.FILTER(Prod.Out!$I:$I,Prod.Out!$B:$B=Z127)),""),IF($R127="Retained (unknown if mulched/incorp.)",IFERROR(_xlfn.UNIQUE(_xlfn._xlws.FILTER(Prod.Out!$J:$J,Prod.Out!$B:$B=Z127)),""),""))))</f>
        <v/>
      </c>
    </row>
    <row r="128" spans="19:30" x14ac:dyDescent="0.35">
      <c r="S128" s="4" t="str" cm="1">
        <f t="array" ref="S128">IF(OR(Q128="",Q128=0),"",IFERROR(IF(V128="No",_xlfn._xlws.FILTER(MT.Out!A:A,MT.Out!D:D=Q128),IF(V128="Yes",_xlfn._xlws.FILTER(Int.Out!O:O,Int.Out!B:B=Q128),"")),""))</f>
        <v/>
      </c>
      <c r="T128" s="4" t="str" cm="1">
        <f t="array" ref="T128">IF(OR(Q128="",Q128=0),"",IFERROR(IF(V128="No",_xlfn._xlws.FILTER(MT.Out!B:B,MT.Out!D:D=Q128),IF(V128="Yes",_xlfn._xlws.FILTER(Int.Out!P:P,Int.Out!B:B=Q128),"")),""))</f>
        <v/>
      </c>
      <c r="U128" s="4" t="str" cm="1">
        <f t="array" ref="U128">IF(OR($Q128="",$Q128=0),"",IFERROR(IF($V128="No",_xlfn._xlws.FILTER(MT.Out!C:C,MT.Out!$D:$D=$Q128),IF($V128="Yes",_xlfn._xlws.FILTER(Int.Out!Q:Q,Int.Out!$B:$B=$Q128),"")),""))</f>
        <v/>
      </c>
      <c r="V128" s="4" t="str">
        <f>IF(Q128&lt;&gt;"",IFERROR(IF(MATCH(Q128,_xlfn.ANCHORARRAY(Intercrop!AS$1),0)&gt;0,"Yes","No"),"No"),"")</f>
        <v/>
      </c>
      <c r="W128" s="4" t="str" cm="1">
        <f t="array" ref="W128">IF(Q128="Natural or Bare Fallow","",IF(V128="","",IF(V128="No",_xlfn._xlws.FILTER(MT.Out!E:E,MT.Out!D:D=Q128),IF(V128="Yes",_xlfn._xlws.FILTER(Int.Out!S:V,Int.Out!B:B=Q128)))))</f>
        <v/>
      </c>
      <c r="AA128" s="4" t="str" cm="1">
        <f t="array" ref="AA128">IF(OR(W128=0,W128=""),"",IF($R128="Mulched (left on surface)",IFERROR(_xlfn.UNIQUE(_xlfn._xlws.FILTER(Prod.Out!$H:$H,Prod.Out!$B:$B=W128)),""),IF($R128="Incorporated",IFERROR(_xlfn.UNIQUE(_xlfn._xlws.FILTER(Prod.Out!$I:$I,Prod.Out!$B:$B=W128)),""),IF($R128="Retained (unknown if mulched/incorp.)",IFERROR(_xlfn.UNIQUE(_xlfn._xlws.FILTER(Prod.Out!$J:$J,Prod.Out!$B:$B=W128)),""),""))))</f>
        <v/>
      </c>
      <c r="AB128" s="4" t="str" cm="1">
        <f t="array" ref="AB128">IF(OR(X128=0,X128=""),"",IF($R128="Mulched (left on surface)",IFERROR(_xlfn.UNIQUE(_xlfn._xlws.FILTER(Prod.Out!$H:$H,Prod.Out!$B:$B=X128)),""),IF($R128="Incorporated",IFERROR(_xlfn.UNIQUE(_xlfn._xlws.FILTER(Prod.Out!$I:$I,Prod.Out!$B:$B=X128)),""),IF($R128="Retained (unknown if mulched/incorp.)",IFERROR(_xlfn.UNIQUE(_xlfn._xlws.FILTER(Prod.Out!$J:$J,Prod.Out!$B:$B=X128)),""),""))))</f>
        <v/>
      </c>
      <c r="AC128" s="4" t="str" cm="1">
        <f t="array" ref="AC128">IF(OR(Y128=0,Y128=""),"",IF($R128="Mulched (left on surface)",IFERROR(_xlfn.UNIQUE(_xlfn._xlws.FILTER(Prod.Out!$H:$H,Prod.Out!$B:$B=Y128)),""),IF($R128="Incorporated",IFERROR(_xlfn.UNIQUE(_xlfn._xlws.FILTER(Prod.Out!$I:$I,Prod.Out!$B:$B=Y128)),""),IF($R128="Retained (unknown if mulched/incorp.)",IFERROR(_xlfn.UNIQUE(_xlfn._xlws.FILTER(Prod.Out!$J:$J,Prod.Out!$B:$B=Y128)),""),""))))</f>
        <v/>
      </c>
      <c r="AD128" s="4" t="str" cm="1">
        <f t="array" ref="AD128">IF(OR(Z128=0,Z128=""),"",IF($R128="Mulched (left on surface)",IFERROR(_xlfn.UNIQUE(_xlfn._xlws.FILTER(Prod.Out!$H:$H,Prod.Out!$B:$B=Z128)),""),IF($R128="Incorporated",IFERROR(_xlfn.UNIQUE(_xlfn._xlws.FILTER(Prod.Out!$I:$I,Prod.Out!$B:$B=Z128)),""),IF($R128="Retained (unknown if mulched/incorp.)",IFERROR(_xlfn.UNIQUE(_xlfn._xlws.FILTER(Prod.Out!$J:$J,Prod.Out!$B:$B=Z128)),""),""))))</f>
        <v/>
      </c>
    </row>
    <row r="129" spans="19:30" x14ac:dyDescent="0.35">
      <c r="S129" s="4" t="str" cm="1">
        <f t="array" ref="S129">IF(OR(Q129="",Q129=0),"",IFERROR(IF(V129="No",_xlfn._xlws.FILTER(MT.Out!A:A,MT.Out!D:D=Q129),IF(V129="Yes",_xlfn._xlws.FILTER(Int.Out!O:O,Int.Out!B:B=Q129),"")),""))</f>
        <v/>
      </c>
      <c r="T129" s="4" t="str" cm="1">
        <f t="array" ref="T129">IF(OR(Q129="",Q129=0),"",IFERROR(IF(V129="No",_xlfn._xlws.FILTER(MT.Out!B:B,MT.Out!D:D=Q129),IF(V129="Yes",_xlfn._xlws.FILTER(Int.Out!P:P,Int.Out!B:B=Q129),"")),""))</f>
        <v/>
      </c>
      <c r="U129" s="4" t="str" cm="1">
        <f t="array" ref="U129">IF(OR($Q129="",$Q129=0),"",IFERROR(IF($V129="No",_xlfn._xlws.FILTER(MT.Out!C:C,MT.Out!$D:$D=$Q129),IF($V129="Yes",_xlfn._xlws.FILTER(Int.Out!Q:Q,Int.Out!$B:$B=$Q129),"")),""))</f>
        <v/>
      </c>
      <c r="V129" s="4" t="str">
        <f>IF(Q129&lt;&gt;"",IFERROR(IF(MATCH(Q129,_xlfn.ANCHORARRAY(Intercrop!AS$1),0)&gt;0,"Yes","No"),"No"),"")</f>
        <v/>
      </c>
      <c r="W129" s="4" t="str" cm="1">
        <f t="array" ref="W129">IF(Q129="Natural or Bare Fallow","",IF(V129="","",IF(V129="No",_xlfn._xlws.FILTER(MT.Out!E:E,MT.Out!D:D=Q129),IF(V129="Yes",_xlfn._xlws.FILTER(Int.Out!S:V,Int.Out!B:B=Q129)))))</f>
        <v/>
      </c>
      <c r="AA129" s="4" t="str" cm="1">
        <f t="array" ref="AA129">IF(OR(W129=0,W129=""),"",IF($R129="Mulched (left on surface)",IFERROR(_xlfn.UNIQUE(_xlfn._xlws.FILTER(Prod.Out!$H:$H,Prod.Out!$B:$B=W129)),""),IF($R129="Incorporated",IFERROR(_xlfn.UNIQUE(_xlfn._xlws.FILTER(Prod.Out!$I:$I,Prod.Out!$B:$B=W129)),""),IF($R129="Retained (unknown if mulched/incorp.)",IFERROR(_xlfn.UNIQUE(_xlfn._xlws.FILTER(Prod.Out!$J:$J,Prod.Out!$B:$B=W129)),""),""))))</f>
        <v/>
      </c>
      <c r="AB129" s="4" t="str" cm="1">
        <f t="array" ref="AB129">IF(OR(X129=0,X129=""),"",IF($R129="Mulched (left on surface)",IFERROR(_xlfn.UNIQUE(_xlfn._xlws.FILTER(Prod.Out!$H:$H,Prod.Out!$B:$B=X129)),""),IF($R129="Incorporated",IFERROR(_xlfn.UNIQUE(_xlfn._xlws.FILTER(Prod.Out!$I:$I,Prod.Out!$B:$B=X129)),""),IF($R129="Retained (unknown if mulched/incorp.)",IFERROR(_xlfn.UNIQUE(_xlfn._xlws.FILTER(Prod.Out!$J:$J,Prod.Out!$B:$B=X129)),""),""))))</f>
        <v/>
      </c>
      <c r="AC129" s="4" t="str" cm="1">
        <f t="array" ref="AC129">IF(OR(Y129=0,Y129=""),"",IF($R129="Mulched (left on surface)",IFERROR(_xlfn.UNIQUE(_xlfn._xlws.FILTER(Prod.Out!$H:$H,Prod.Out!$B:$B=Y129)),""),IF($R129="Incorporated",IFERROR(_xlfn.UNIQUE(_xlfn._xlws.FILTER(Prod.Out!$I:$I,Prod.Out!$B:$B=Y129)),""),IF($R129="Retained (unknown if mulched/incorp.)",IFERROR(_xlfn.UNIQUE(_xlfn._xlws.FILTER(Prod.Out!$J:$J,Prod.Out!$B:$B=Y129)),""),""))))</f>
        <v/>
      </c>
      <c r="AD129" s="4" t="str" cm="1">
        <f t="array" ref="AD129">IF(OR(Z129=0,Z129=""),"",IF($R129="Mulched (left on surface)",IFERROR(_xlfn.UNIQUE(_xlfn._xlws.FILTER(Prod.Out!$H:$H,Prod.Out!$B:$B=Z129)),""),IF($R129="Incorporated",IFERROR(_xlfn.UNIQUE(_xlfn._xlws.FILTER(Prod.Out!$I:$I,Prod.Out!$B:$B=Z129)),""),IF($R129="Retained (unknown if mulched/incorp.)",IFERROR(_xlfn.UNIQUE(_xlfn._xlws.FILTER(Prod.Out!$J:$J,Prod.Out!$B:$B=Z129)),""),""))))</f>
        <v/>
      </c>
    </row>
    <row r="130" spans="19:30" x14ac:dyDescent="0.35">
      <c r="S130" s="4" t="str" cm="1">
        <f t="array" ref="S130">IF(OR(Q130="",Q130=0),"",IFERROR(IF(V130="No",_xlfn._xlws.FILTER(MT.Out!A:A,MT.Out!D:D=Q130),IF(V130="Yes",_xlfn._xlws.FILTER(Int.Out!O:O,Int.Out!B:B=Q130),"")),""))</f>
        <v/>
      </c>
      <c r="T130" s="4" t="str" cm="1">
        <f t="array" ref="T130">IF(OR(Q130="",Q130=0),"",IFERROR(IF(V130="No",_xlfn._xlws.FILTER(MT.Out!B:B,MT.Out!D:D=Q130),IF(V130="Yes",_xlfn._xlws.FILTER(Int.Out!P:P,Int.Out!B:B=Q130),"")),""))</f>
        <v/>
      </c>
      <c r="U130" s="4" t="str" cm="1">
        <f t="array" ref="U130">IF(OR($Q130="",$Q130=0),"",IFERROR(IF($V130="No",_xlfn._xlws.FILTER(MT.Out!C:C,MT.Out!$D:$D=$Q130),IF($V130="Yes",_xlfn._xlws.FILTER(Int.Out!Q:Q,Int.Out!$B:$B=$Q130),"")),""))</f>
        <v/>
      </c>
      <c r="V130" s="4" t="str">
        <f>IF(Q130&lt;&gt;"",IFERROR(IF(MATCH(Q130,_xlfn.ANCHORARRAY(Intercrop!AS$1),0)&gt;0,"Yes","No"),"No"),"")</f>
        <v/>
      </c>
      <c r="W130" s="4" t="str" cm="1">
        <f t="array" ref="W130">IF(Q130="Natural or Bare Fallow","",IF(V130="","",IF(V130="No",_xlfn._xlws.FILTER(MT.Out!E:E,MT.Out!D:D=Q130),IF(V130="Yes",_xlfn._xlws.FILTER(Int.Out!S:V,Int.Out!B:B=Q130)))))</f>
        <v/>
      </c>
      <c r="AA130" s="4" t="str" cm="1">
        <f t="array" ref="AA130">IF(OR(W130=0,W130=""),"",IF($R130="Mulched (left on surface)",IFERROR(_xlfn.UNIQUE(_xlfn._xlws.FILTER(Prod.Out!$H:$H,Prod.Out!$B:$B=W130)),""),IF($R130="Incorporated",IFERROR(_xlfn.UNIQUE(_xlfn._xlws.FILTER(Prod.Out!$I:$I,Prod.Out!$B:$B=W130)),""),IF($R130="Retained (unknown if mulched/incorp.)",IFERROR(_xlfn.UNIQUE(_xlfn._xlws.FILTER(Prod.Out!$J:$J,Prod.Out!$B:$B=W130)),""),""))))</f>
        <v/>
      </c>
      <c r="AB130" s="4" t="str" cm="1">
        <f t="array" ref="AB130">IF(OR(X130=0,X130=""),"",IF($R130="Mulched (left on surface)",IFERROR(_xlfn.UNIQUE(_xlfn._xlws.FILTER(Prod.Out!$H:$H,Prod.Out!$B:$B=X130)),""),IF($R130="Incorporated",IFERROR(_xlfn.UNIQUE(_xlfn._xlws.FILTER(Prod.Out!$I:$I,Prod.Out!$B:$B=X130)),""),IF($R130="Retained (unknown if mulched/incorp.)",IFERROR(_xlfn.UNIQUE(_xlfn._xlws.FILTER(Prod.Out!$J:$J,Prod.Out!$B:$B=X130)),""),""))))</f>
        <v/>
      </c>
      <c r="AC130" s="4" t="str" cm="1">
        <f t="array" ref="AC130">IF(OR(Y130=0,Y130=""),"",IF($R130="Mulched (left on surface)",IFERROR(_xlfn.UNIQUE(_xlfn._xlws.FILTER(Prod.Out!$H:$H,Prod.Out!$B:$B=Y130)),""),IF($R130="Incorporated",IFERROR(_xlfn.UNIQUE(_xlfn._xlws.FILTER(Prod.Out!$I:$I,Prod.Out!$B:$B=Y130)),""),IF($R130="Retained (unknown if mulched/incorp.)",IFERROR(_xlfn.UNIQUE(_xlfn._xlws.FILTER(Prod.Out!$J:$J,Prod.Out!$B:$B=Y130)),""),""))))</f>
        <v/>
      </c>
      <c r="AD130" s="4" t="str" cm="1">
        <f t="array" ref="AD130">IF(OR(Z130=0,Z130=""),"",IF($R130="Mulched (left on surface)",IFERROR(_xlfn.UNIQUE(_xlfn._xlws.FILTER(Prod.Out!$H:$H,Prod.Out!$B:$B=Z130)),""),IF($R130="Incorporated",IFERROR(_xlfn.UNIQUE(_xlfn._xlws.FILTER(Prod.Out!$I:$I,Prod.Out!$B:$B=Z130)),""),IF($R130="Retained (unknown if mulched/incorp.)",IFERROR(_xlfn.UNIQUE(_xlfn._xlws.FILTER(Prod.Out!$J:$J,Prod.Out!$B:$B=Z130)),""),""))))</f>
        <v/>
      </c>
    </row>
    <row r="131" spans="19:30" x14ac:dyDescent="0.35">
      <c r="S131" s="4" t="str" cm="1">
        <f t="array" ref="S131">IF(OR(Q131="",Q131=0),"",IFERROR(IF(V131="No",_xlfn._xlws.FILTER(MT.Out!A:A,MT.Out!D:D=Q131),IF(V131="Yes",_xlfn._xlws.FILTER(Int.Out!O:O,Int.Out!B:B=Q131),"")),""))</f>
        <v/>
      </c>
      <c r="T131" s="4" t="str" cm="1">
        <f t="array" ref="T131">IF(OR(Q131="",Q131=0),"",IFERROR(IF(V131="No",_xlfn._xlws.FILTER(MT.Out!B:B,MT.Out!D:D=Q131),IF(V131="Yes",_xlfn._xlws.FILTER(Int.Out!P:P,Int.Out!B:B=Q131),"")),""))</f>
        <v/>
      </c>
      <c r="U131" s="4" t="str" cm="1">
        <f t="array" ref="U131">IF(OR($Q131="",$Q131=0),"",IFERROR(IF($V131="No",_xlfn._xlws.FILTER(MT.Out!C:C,MT.Out!$D:$D=$Q131),IF($V131="Yes",_xlfn._xlws.FILTER(Int.Out!Q:Q,Int.Out!$B:$B=$Q131),"")),""))</f>
        <v/>
      </c>
      <c r="V131" s="4" t="str">
        <f>IF(Q131&lt;&gt;"",IFERROR(IF(MATCH(Q131,_xlfn.ANCHORARRAY(Intercrop!AS$1),0)&gt;0,"Yes","No"),"No"),"")</f>
        <v/>
      </c>
      <c r="W131" s="4" t="str" cm="1">
        <f t="array" ref="W131">IF(Q131="Natural or Bare Fallow","",IF(V131="","",IF(V131="No",_xlfn._xlws.FILTER(MT.Out!E:E,MT.Out!D:D=Q131),IF(V131="Yes",_xlfn._xlws.FILTER(Int.Out!S:V,Int.Out!B:B=Q131)))))</f>
        <v/>
      </c>
      <c r="AA131" s="4" t="str" cm="1">
        <f t="array" ref="AA131">IF(OR(W131=0,W131=""),"",IF($R131="Mulched (left on surface)",IFERROR(_xlfn.UNIQUE(_xlfn._xlws.FILTER(Prod.Out!$H:$H,Prod.Out!$B:$B=W131)),""),IF($R131="Incorporated",IFERROR(_xlfn.UNIQUE(_xlfn._xlws.FILTER(Prod.Out!$I:$I,Prod.Out!$B:$B=W131)),""),IF($R131="Retained (unknown if mulched/incorp.)",IFERROR(_xlfn.UNIQUE(_xlfn._xlws.FILTER(Prod.Out!$J:$J,Prod.Out!$B:$B=W131)),""),""))))</f>
        <v/>
      </c>
      <c r="AB131" s="4" t="str" cm="1">
        <f t="array" ref="AB131">IF(OR(X131=0,X131=""),"",IF($R131="Mulched (left on surface)",IFERROR(_xlfn.UNIQUE(_xlfn._xlws.FILTER(Prod.Out!$H:$H,Prod.Out!$B:$B=X131)),""),IF($R131="Incorporated",IFERROR(_xlfn.UNIQUE(_xlfn._xlws.FILTER(Prod.Out!$I:$I,Prod.Out!$B:$B=X131)),""),IF($R131="Retained (unknown if mulched/incorp.)",IFERROR(_xlfn.UNIQUE(_xlfn._xlws.FILTER(Prod.Out!$J:$J,Prod.Out!$B:$B=X131)),""),""))))</f>
        <v/>
      </c>
      <c r="AC131" s="4" t="str" cm="1">
        <f t="array" ref="AC131">IF(OR(Y131=0,Y131=""),"",IF($R131="Mulched (left on surface)",IFERROR(_xlfn.UNIQUE(_xlfn._xlws.FILTER(Prod.Out!$H:$H,Prod.Out!$B:$B=Y131)),""),IF($R131="Incorporated",IFERROR(_xlfn.UNIQUE(_xlfn._xlws.FILTER(Prod.Out!$I:$I,Prod.Out!$B:$B=Y131)),""),IF($R131="Retained (unknown if mulched/incorp.)",IFERROR(_xlfn.UNIQUE(_xlfn._xlws.FILTER(Prod.Out!$J:$J,Prod.Out!$B:$B=Y131)),""),""))))</f>
        <v/>
      </c>
      <c r="AD131" s="4" t="str" cm="1">
        <f t="array" ref="AD131">IF(OR(Z131=0,Z131=""),"",IF($R131="Mulched (left on surface)",IFERROR(_xlfn.UNIQUE(_xlfn._xlws.FILTER(Prod.Out!$H:$H,Prod.Out!$B:$B=Z131)),""),IF($R131="Incorporated",IFERROR(_xlfn.UNIQUE(_xlfn._xlws.FILTER(Prod.Out!$I:$I,Prod.Out!$B:$B=Z131)),""),IF($R131="Retained (unknown if mulched/incorp.)",IFERROR(_xlfn.UNIQUE(_xlfn._xlws.FILTER(Prod.Out!$J:$J,Prod.Out!$B:$B=Z131)),""),""))))</f>
        <v/>
      </c>
    </row>
    <row r="132" spans="19:30" x14ac:dyDescent="0.35">
      <c r="S132" s="4" t="str" cm="1">
        <f t="array" ref="S132">IF(OR(Q132="",Q132=0),"",IFERROR(IF(V132="No",_xlfn._xlws.FILTER(MT.Out!A:A,MT.Out!D:D=Q132),IF(V132="Yes",_xlfn._xlws.FILTER(Int.Out!O:O,Int.Out!B:B=Q132),"")),""))</f>
        <v/>
      </c>
      <c r="T132" s="4" t="str" cm="1">
        <f t="array" ref="T132">IF(OR(Q132="",Q132=0),"",IFERROR(IF(V132="No",_xlfn._xlws.FILTER(MT.Out!B:B,MT.Out!D:D=Q132),IF(V132="Yes",_xlfn._xlws.FILTER(Int.Out!P:P,Int.Out!B:B=Q132),"")),""))</f>
        <v/>
      </c>
      <c r="U132" s="4" t="str" cm="1">
        <f t="array" ref="U132">IF(OR($Q132="",$Q132=0),"",IFERROR(IF($V132="No",_xlfn._xlws.FILTER(MT.Out!C:C,MT.Out!$D:$D=$Q132),IF($V132="Yes",_xlfn._xlws.FILTER(Int.Out!Q:Q,Int.Out!$B:$B=$Q132),"")),""))</f>
        <v/>
      </c>
      <c r="V132" s="4" t="str">
        <f>IF(Q132&lt;&gt;"",IFERROR(IF(MATCH(Q132,_xlfn.ANCHORARRAY(Intercrop!AS$1),0)&gt;0,"Yes","No"),"No"),"")</f>
        <v/>
      </c>
      <c r="W132" s="4" t="str" cm="1">
        <f t="array" ref="W132">IF(Q132="Natural or Bare Fallow","",IF(V132="","",IF(V132="No",_xlfn._xlws.FILTER(MT.Out!E:E,MT.Out!D:D=Q132),IF(V132="Yes",_xlfn._xlws.FILTER(Int.Out!S:V,Int.Out!B:B=Q132)))))</f>
        <v/>
      </c>
      <c r="AA132" s="4" t="str" cm="1">
        <f t="array" ref="AA132">IF(OR(W132=0,W132=""),"",IF($R132="Mulched (left on surface)",IFERROR(_xlfn.UNIQUE(_xlfn._xlws.FILTER(Prod.Out!$H:$H,Prod.Out!$B:$B=W132)),""),IF($R132="Incorporated",IFERROR(_xlfn.UNIQUE(_xlfn._xlws.FILTER(Prod.Out!$I:$I,Prod.Out!$B:$B=W132)),""),IF($R132="Retained (unknown if mulched/incorp.)",IFERROR(_xlfn.UNIQUE(_xlfn._xlws.FILTER(Prod.Out!$J:$J,Prod.Out!$B:$B=W132)),""),""))))</f>
        <v/>
      </c>
      <c r="AB132" s="4" t="str" cm="1">
        <f t="array" ref="AB132">IF(OR(X132=0,X132=""),"",IF($R132="Mulched (left on surface)",IFERROR(_xlfn.UNIQUE(_xlfn._xlws.FILTER(Prod.Out!$H:$H,Prod.Out!$B:$B=X132)),""),IF($R132="Incorporated",IFERROR(_xlfn.UNIQUE(_xlfn._xlws.FILTER(Prod.Out!$I:$I,Prod.Out!$B:$B=X132)),""),IF($R132="Retained (unknown if mulched/incorp.)",IFERROR(_xlfn.UNIQUE(_xlfn._xlws.FILTER(Prod.Out!$J:$J,Prod.Out!$B:$B=X132)),""),""))))</f>
        <v/>
      </c>
      <c r="AC132" s="4" t="str" cm="1">
        <f t="array" ref="AC132">IF(OR(Y132=0,Y132=""),"",IF($R132="Mulched (left on surface)",IFERROR(_xlfn.UNIQUE(_xlfn._xlws.FILTER(Prod.Out!$H:$H,Prod.Out!$B:$B=Y132)),""),IF($R132="Incorporated",IFERROR(_xlfn.UNIQUE(_xlfn._xlws.FILTER(Prod.Out!$I:$I,Prod.Out!$B:$B=Y132)),""),IF($R132="Retained (unknown if mulched/incorp.)",IFERROR(_xlfn.UNIQUE(_xlfn._xlws.FILTER(Prod.Out!$J:$J,Prod.Out!$B:$B=Y132)),""),""))))</f>
        <v/>
      </c>
      <c r="AD132" s="4" t="str" cm="1">
        <f t="array" ref="AD132">IF(OR(Z132=0,Z132=""),"",IF($R132="Mulched (left on surface)",IFERROR(_xlfn.UNIQUE(_xlfn._xlws.FILTER(Prod.Out!$H:$H,Prod.Out!$B:$B=Z132)),""),IF($R132="Incorporated",IFERROR(_xlfn.UNIQUE(_xlfn._xlws.FILTER(Prod.Out!$I:$I,Prod.Out!$B:$B=Z132)),""),IF($R132="Retained (unknown if mulched/incorp.)",IFERROR(_xlfn.UNIQUE(_xlfn._xlws.FILTER(Prod.Out!$J:$J,Prod.Out!$B:$B=Z132)),""),""))))</f>
        <v/>
      </c>
    </row>
    <row r="133" spans="19:30" x14ac:dyDescent="0.35">
      <c r="S133" s="4" t="str" cm="1">
        <f t="array" ref="S133">IF(OR(Q133="",Q133=0),"",IFERROR(IF(V133="No",_xlfn._xlws.FILTER(MT.Out!A:A,MT.Out!D:D=Q133),IF(V133="Yes",_xlfn._xlws.FILTER(Int.Out!O:O,Int.Out!B:B=Q133),"")),""))</f>
        <v/>
      </c>
      <c r="T133" s="4" t="str" cm="1">
        <f t="array" ref="T133">IF(OR(Q133="",Q133=0),"",IFERROR(IF(V133="No",_xlfn._xlws.FILTER(MT.Out!B:B,MT.Out!D:D=Q133),IF(V133="Yes",_xlfn._xlws.FILTER(Int.Out!P:P,Int.Out!B:B=Q133),"")),""))</f>
        <v/>
      </c>
      <c r="U133" s="4" t="str" cm="1">
        <f t="array" ref="U133">IF(OR($Q133="",$Q133=0),"",IFERROR(IF($V133="No",_xlfn._xlws.FILTER(MT.Out!C:C,MT.Out!$D:$D=$Q133),IF($V133="Yes",_xlfn._xlws.FILTER(Int.Out!Q:Q,Int.Out!$B:$B=$Q133),"")),""))</f>
        <v/>
      </c>
      <c r="V133" s="4" t="str">
        <f>IF(Q133&lt;&gt;"",IFERROR(IF(MATCH(Q133,_xlfn.ANCHORARRAY(Intercrop!AS$1),0)&gt;0,"Yes","No"),"No"),"")</f>
        <v/>
      </c>
      <c r="W133" s="4" t="str" cm="1">
        <f t="array" ref="W133">IF(Q133="Natural or Bare Fallow","",IF(V133="","",IF(V133="No",_xlfn._xlws.FILTER(MT.Out!E:E,MT.Out!D:D=Q133),IF(V133="Yes",_xlfn._xlws.FILTER(Int.Out!S:V,Int.Out!B:B=Q133)))))</f>
        <v/>
      </c>
      <c r="AA133" s="4" t="str" cm="1">
        <f t="array" ref="AA133">IF(OR(W133=0,W133=""),"",IF($R133="Mulched (left on surface)",IFERROR(_xlfn.UNIQUE(_xlfn._xlws.FILTER(Prod.Out!$H:$H,Prod.Out!$B:$B=W133)),""),IF($R133="Incorporated",IFERROR(_xlfn.UNIQUE(_xlfn._xlws.FILTER(Prod.Out!$I:$I,Prod.Out!$B:$B=W133)),""),IF($R133="Retained (unknown if mulched/incorp.)",IFERROR(_xlfn.UNIQUE(_xlfn._xlws.FILTER(Prod.Out!$J:$J,Prod.Out!$B:$B=W133)),""),""))))</f>
        <v/>
      </c>
      <c r="AB133" s="4" t="str" cm="1">
        <f t="array" ref="AB133">IF(OR(X133=0,X133=""),"",IF($R133="Mulched (left on surface)",IFERROR(_xlfn.UNIQUE(_xlfn._xlws.FILTER(Prod.Out!$H:$H,Prod.Out!$B:$B=X133)),""),IF($R133="Incorporated",IFERROR(_xlfn.UNIQUE(_xlfn._xlws.FILTER(Prod.Out!$I:$I,Prod.Out!$B:$B=X133)),""),IF($R133="Retained (unknown if mulched/incorp.)",IFERROR(_xlfn.UNIQUE(_xlfn._xlws.FILTER(Prod.Out!$J:$J,Prod.Out!$B:$B=X133)),""),""))))</f>
        <v/>
      </c>
      <c r="AC133" s="4" t="str" cm="1">
        <f t="array" ref="AC133">IF(OR(Y133=0,Y133=""),"",IF($R133="Mulched (left on surface)",IFERROR(_xlfn.UNIQUE(_xlfn._xlws.FILTER(Prod.Out!$H:$H,Prod.Out!$B:$B=Y133)),""),IF($R133="Incorporated",IFERROR(_xlfn.UNIQUE(_xlfn._xlws.FILTER(Prod.Out!$I:$I,Prod.Out!$B:$B=Y133)),""),IF($R133="Retained (unknown if mulched/incorp.)",IFERROR(_xlfn.UNIQUE(_xlfn._xlws.FILTER(Prod.Out!$J:$J,Prod.Out!$B:$B=Y133)),""),""))))</f>
        <v/>
      </c>
      <c r="AD133" s="4" t="str" cm="1">
        <f t="array" ref="AD133">IF(OR(Z133=0,Z133=""),"",IF($R133="Mulched (left on surface)",IFERROR(_xlfn.UNIQUE(_xlfn._xlws.FILTER(Prod.Out!$H:$H,Prod.Out!$B:$B=Z133)),""),IF($R133="Incorporated",IFERROR(_xlfn.UNIQUE(_xlfn._xlws.FILTER(Prod.Out!$I:$I,Prod.Out!$B:$B=Z133)),""),IF($R133="Retained (unknown if mulched/incorp.)",IFERROR(_xlfn.UNIQUE(_xlfn._xlws.FILTER(Prod.Out!$J:$J,Prod.Out!$B:$B=Z133)),""),""))))</f>
        <v/>
      </c>
    </row>
    <row r="134" spans="19:30" x14ac:dyDescent="0.35">
      <c r="S134" s="4" t="str" cm="1">
        <f t="array" ref="S134">IF(OR(Q134="",Q134=0),"",IFERROR(IF(V134="No",_xlfn._xlws.FILTER(MT.Out!A:A,MT.Out!D:D=Q134),IF(V134="Yes",_xlfn._xlws.FILTER(Int.Out!O:O,Int.Out!B:B=Q134),"")),""))</f>
        <v/>
      </c>
      <c r="T134" s="4" t="str" cm="1">
        <f t="array" ref="T134">IF(OR(Q134="",Q134=0),"",IFERROR(IF(V134="No",_xlfn._xlws.FILTER(MT.Out!B:B,MT.Out!D:D=Q134),IF(V134="Yes",_xlfn._xlws.FILTER(Int.Out!P:P,Int.Out!B:B=Q134),"")),""))</f>
        <v/>
      </c>
      <c r="U134" s="4" t="str" cm="1">
        <f t="array" ref="U134">IF(OR($Q134="",$Q134=0),"",IFERROR(IF($V134="No",_xlfn._xlws.FILTER(MT.Out!C:C,MT.Out!$D:$D=$Q134),IF($V134="Yes",_xlfn._xlws.FILTER(Int.Out!Q:Q,Int.Out!$B:$B=$Q134),"")),""))</f>
        <v/>
      </c>
      <c r="V134" s="4" t="str">
        <f>IF(Q134&lt;&gt;"",IFERROR(IF(MATCH(Q134,_xlfn.ANCHORARRAY(Intercrop!AS$1),0)&gt;0,"Yes","No"),"No"),"")</f>
        <v/>
      </c>
      <c r="W134" s="4" t="str" cm="1">
        <f t="array" ref="W134">IF(Q134="Natural or Bare Fallow","",IF(V134="","",IF(V134="No",_xlfn._xlws.FILTER(MT.Out!E:E,MT.Out!D:D=Q134),IF(V134="Yes",_xlfn._xlws.FILTER(Int.Out!S:V,Int.Out!B:B=Q134)))))</f>
        <v/>
      </c>
      <c r="AA134" s="4" t="str" cm="1">
        <f t="array" ref="AA134">IF(OR(W134=0,W134=""),"",IF($R134="Mulched (left on surface)",IFERROR(_xlfn.UNIQUE(_xlfn._xlws.FILTER(Prod.Out!$H:$H,Prod.Out!$B:$B=W134)),""),IF($R134="Incorporated",IFERROR(_xlfn.UNIQUE(_xlfn._xlws.FILTER(Prod.Out!$I:$I,Prod.Out!$B:$B=W134)),""),IF($R134="Retained (unknown if mulched/incorp.)",IFERROR(_xlfn.UNIQUE(_xlfn._xlws.FILTER(Prod.Out!$J:$J,Prod.Out!$B:$B=W134)),""),""))))</f>
        <v/>
      </c>
      <c r="AB134" s="4" t="str" cm="1">
        <f t="array" ref="AB134">IF(OR(X134=0,X134=""),"",IF($R134="Mulched (left on surface)",IFERROR(_xlfn.UNIQUE(_xlfn._xlws.FILTER(Prod.Out!$H:$H,Prod.Out!$B:$B=X134)),""),IF($R134="Incorporated",IFERROR(_xlfn.UNIQUE(_xlfn._xlws.FILTER(Prod.Out!$I:$I,Prod.Out!$B:$B=X134)),""),IF($R134="Retained (unknown if mulched/incorp.)",IFERROR(_xlfn.UNIQUE(_xlfn._xlws.FILTER(Prod.Out!$J:$J,Prod.Out!$B:$B=X134)),""),""))))</f>
        <v/>
      </c>
      <c r="AC134" s="4" t="str" cm="1">
        <f t="array" ref="AC134">IF(OR(Y134=0,Y134=""),"",IF($R134="Mulched (left on surface)",IFERROR(_xlfn.UNIQUE(_xlfn._xlws.FILTER(Prod.Out!$H:$H,Prod.Out!$B:$B=Y134)),""),IF($R134="Incorporated",IFERROR(_xlfn.UNIQUE(_xlfn._xlws.FILTER(Prod.Out!$I:$I,Prod.Out!$B:$B=Y134)),""),IF($R134="Retained (unknown if mulched/incorp.)",IFERROR(_xlfn.UNIQUE(_xlfn._xlws.FILTER(Prod.Out!$J:$J,Prod.Out!$B:$B=Y134)),""),""))))</f>
        <v/>
      </c>
      <c r="AD134" s="4" t="str" cm="1">
        <f t="array" ref="AD134">IF(OR(Z134=0,Z134=""),"",IF($R134="Mulched (left on surface)",IFERROR(_xlfn.UNIQUE(_xlfn._xlws.FILTER(Prod.Out!$H:$H,Prod.Out!$B:$B=Z134)),""),IF($R134="Incorporated",IFERROR(_xlfn.UNIQUE(_xlfn._xlws.FILTER(Prod.Out!$I:$I,Prod.Out!$B:$B=Z134)),""),IF($R134="Retained (unknown if mulched/incorp.)",IFERROR(_xlfn.UNIQUE(_xlfn._xlws.FILTER(Prod.Out!$J:$J,Prod.Out!$B:$B=Z134)),""),""))))</f>
        <v/>
      </c>
    </row>
    <row r="135" spans="19:30" x14ac:dyDescent="0.35">
      <c r="S135" s="4" t="str" cm="1">
        <f t="array" ref="S135">IF(OR(Q135="",Q135=0),"",IFERROR(IF(V135="No",_xlfn._xlws.FILTER(MT.Out!A:A,MT.Out!D:D=Q135),IF(V135="Yes",_xlfn._xlws.FILTER(Int.Out!O:O,Int.Out!B:B=Q135),"")),""))</f>
        <v/>
      </c>
      <c r="T135" s="4" t="str" cm="1">
        <f t="array" ref="T135">IF(OR(Q135="",Q135=0),"",IFERROR(IF(V135="No",_xlfn._xlws.FILTER(MT.Out!B:B,MT.Out!D:D=Q135),IF(V135="Yes",_xlfn._xlws.FILTER(Int.Out!P:P,Int.Out!B:B=Q135),"")),""))</f>
        <v/>
      </c>
      <c r="U135" s="4" t="str" cm="1">
        <f t="array" ref="U135">IF(OR($Q135="",$Q135=0),"",IFERROR(IF($V135="No",_xlfn._xlws.FILTER(MT.Out!C:C,MT.Out!$D:$D=$Q135),IF($V135="Yes",_xlfn._xlws.FILTER(Int.Out!Q:Q,Int.Out!$B:$B=$Q135),"")),""))</f>
        <v/>
      </c>
      <c r="V135" s="4" t="str">
        <f>IF(Q135&lt;&gt;"",IFERROR(IF(MATCH(Q135,_xlfn.ANCHORARRAY(Intercrop!AS$1),0)&gt;0,"Yes","No"),"No"),"")</f>
        <v/>
      </c>
      <c r="W135" s="4" t="str" cm="1">
        <f t="array" ref="W135">IF(Q135="Natural or Bare Fallow","",IF(V135="","",IF(V135="No",_xlfn._xlws.FILTER(MT.Out!E:E,MT.Out!D:D=Q135),IF(V135="Yes",_xlfn._xlws.FILTER(Int.Out!S:V,Int.Out!B:B=Q135)))))</f>
        <v/>
      </c>
      <c r="AA135" s="4" t="str" cm="1">
        <f t="array" ref="AA135">IF(OR(W135=0,W135=""),"",IF($R135="Mulched (left on surface)",IFERROR(_xlfn.UNIQUE(_xlfn._xlws.FILTER(Prod.Out!$H:$H,Prod.Out!$B:$B=W135)),""),IF($R135="Incorporated",IFERROR(_xlfn.UNIQUE(_xlfn._xlws.FILTER(Prod.Out!$I:$I,Prod.Out!$B:$B=W135)),""),IF($R135="Retained (unknown if mulched/incorp.)",IFERROR(_xlfn.UNIQUE(_xlfn._xlws.FILTER(Prod.Out!$J:$J,Prod.Out!$B:$B=W135)),""),""))))</f>
        <v/>
      </c>
      <c r="AB135" s="4" t="str" cm="1">
        <f t="array" ref="AB135">IF(OR(X135=0,X135=""),"",IF($R135="Mulched (left on surface)",IFERROR(_xlfn.UNIQUE(_xlfn._xlws.FILTER(Prod.Out!$H:$H,Prod.Out!$B:$B=X135)),""),IF($R135="Incorporated",IFERROR(_xlfn.UNIQUE(_xlfn._xlws.FILTER(Prod.Out!$I:$I,Prod.Out!$B:$B=X135)),""),IF($R135="Retained (unknown if mulched/incorp.)",IFERROR(_xlfn.UNIQUE(_xlfn._xlws.FILTER(Prod.Out!$J:$J,Prod.Out!$B:$B=X135)),""),""))))</f>
        <v/>
      </c>
      <c r="AC135" s="4" t="str" cm="1">
        <f t="array" ref="AC135">IF(OR(Y135=0,Y135=""),"",IF($R135="Mulched (left on surface)",IFERROR(_xlfn.UNIQUE(_xlfn._xlws.FILTER(Prod.Out!$H:$H,Prod.Out!$B:$B=Y135)),""),IF($R135="Incorporated",IFERROR(_xlfn.UNIQUE(_xlfn._xlws.FILTER(Prod.Out!$I:$I,Prod.Out!$B:$B=Y135)),""),IF($R135="Retained (unknown if mulched/incorp.)",IFERROR(_xlfn.UNIQUE(_xlfn._xlws.FILTER(Prod.Out!$J:$J,Prod.Out!$B:$B=Y135)),""),""))))</f>
        <v/>
      </c>
      <c r="AD135" s="4" t="str" cm="1">
        <f t="array" ref="AD135">IF(OR(Z135=0,Z135=""),"",IF($R135="Mulched (left on surface)",IFERROR(_xlfn.UNIQUE(_xlfn._xlws.FILTER(Prod.Out!$H:$H,Prod.Out!$B:$B=Z135)),""),IF($R135="Incorporated",IFERROR(_xlfn.UNIQUE(_xlfn._xlws.FILTER(Prod.Out!$I:$I,Prod.Out!$B:$B=Z135)),""),IF($R135="Retained (unknown if mulched/incorp.)",IFERROR(_xlfn.UNIQUE(_xlfn._xlws.FILTER(Prod.Out!$J:$J,Prod.Out!$B:$B=Z135)),""),""))))</f>
        <v/>
      </c>
    </row>
    <row r="136" spans="19:30" x14ac:dyDescent="0.35">
      <c r="S136" s="4" t="str" cm="1">
        <f t="array" ref="S136">IF(OR(Q136="",Q136=0),"",IFERROR(IF(V136="No",_xlfn._xlws.FILTER(MT.Out!A:A,MT.Out!D:D=Q136),IF(V136="Yes",_xlfn._xlws.FILTER(Int.Out!O:O,Int.Out!B:B=Q136),"")),""))</f>
        <v/>
      </c>
      <c r="T136" s="4" t="str" cm="1">
        <f t="array" ref="T136">IF(OR(Q136="",Q136=0),"",IFERROR(IF(V136="No",_xlfn._xlws.FILTER(MT.Out!B:B,MT.Out!D:D=Q136),IF(V136="Yes",_xlfn._xlws.FILTER(Int.Out!P:P,Int.Out!B:B=Q136),"")),""))</f>
        <v/>
      </c>
      <c r="U136" s="4" t="str" cm="1">
        <f t="array" ref="U136">IF(OR($Q136="",$Q136=0),"",IFERROR(IF($V136="No",_xlfn._xlws.FILTER(MT.Out!C:C,MT.Out!$D:$D=$Q136),IF($V136="Yes",_xlfn._xlws.FILTER(Int.Out!Q:Q,Int.Out!$B:$B=$Q136),"")),""))</f>
        <v/>
      </c>
      <c r="V136" s="4" t="str">
        <f>IF(Q136&lt;&gt;"",IFERROR(IF(MATCH(Q136,_xlfn.ANCHORARRAY(Intercrop!AS$1),0)&gt;0,"Yes","No"),"No"),"")</f>
        <v/>
      </c>
      <c r="W136" s="4" t="str" cm="1">
        <f t="array" ref="W136">IF(Q136="Natural or Bare Fallow","",IF(V136="","",IF(V136="No",_xlfn._xlws.FILTER(MT.Out!E:E,MT.Out!D:D=Q136),IF(V136="Yes",_xlfn._xlws.FILTER(Int.Out!S:V,Int.Out!B:B=Q136)))))</f>
        <v/>
      </c>
      <c r="AA136" s="4" t="str" cm="1">
        <f t="array" ref="AA136">IF(OR(W136=0,W136=""),"",IF($R136="Mulched (left on surface)",IFERROR(_xlfn.UNIQUE(_xlfn._xlws.FILTER(Prod.Out!$H:$H,Prod.Out!$B:$B=W136)),""),IF($R136="Incorporated",IFERROR(_xlfn.UNIQUE(_xlfn._xlws.FILTER(Prod.Out!$I:$I,Prod.Out!$B:$B=W136)),""),IF($R136="Retained (unknown if mulched/incorp.)",IFERROR(_xlfn.UNIQUE(_xlfn._xlws.FILTER(Prod.Out!$J:$J,Prod.Out!$B:$B=W136)),""),""))))</f>
        <v/>
      </c>
      <c r="AB136" s="4" t="str" cm="1">
        <f t="array" ref="AB136">IF(OR(X136=0,X136=""),"",IF($R136="Mulched (left on surface)",IFERROR(_xlfn.UNIQUE(_xlfn._xlws.FILTER(Prod.Out!$H:$H,Prod.Out!$B:$B=X136)),""),IF($R136="Incorporated",IFERROR(_xlfn.UNIQUE(_xlfn._xlws.FILTER(Prod.Out!$I:$I,Prod.Out!$B:$B=X136)),""),IF($R136="Retained (unknown if mulched/incorp.)",IFERROR(_xlfn.UNIQUE(_xlfn._xlws.FILTER(Prod.Out!$J:$J,Prod.Out!$B:$B=X136)),""),""))))</f>
        <v/>
      </c>
      <c r="AC136" s="4" t="str" cm="1">
        <f t="array" ref="AC136">IF(OR(Y136=0,Y136=""),"",IF($R136="Mulched (left on surface)",IFERROR(_xlfn.UNIQUE(_xlfn._xlws.FILTER(Prod.Out!$H:$H,Prod.Out!$B:$B=Y136)),""),IF($R136="Incorporated",IFERROR(_xlfn.UNIQUE(_xlfn._xlws.FILTER(Prod.Out!$I:$I,Prod.Out!$B:$B=Y136)),""),IF($R136="Retained (unknown if mulched/incorp.)",IFERROR(_xlfn.UNIQUE(_xlfn._xlws.FILTER(Prod.Out!$J:$J,Prod.Out!$B:$B=Y136)),""),""))))</f>
        <v/>
      </c>
      <c r="AD136" s="4" t="str" cm="1">
        <f t="array" ref="AD136">IF(OR(Z136=0,Z136=""),"",IF($R136="Mulched (left on surface)",IFERROR(_xlfn.UNIQUE(_xlfn._xlws.FILTER(Prod.Out!$H:$H,Prod.Out!$B:$B=Z136)),""),IF($R136="Incorporated",IFERROR(_xlfn.UNIQUE(_xlfn._xlws.FILTER(Prod.Out!$I:$I,Prod.Out!$B:$B=Z136)),""),IF($R136="Retained (unknown if mulched/incorp.)",IFERROR(_xlfn.UNIQUE(_xlfn._xlws.FILTER(Prod.Out!$J:$J,Prod.Out!$B:$B=Z136)),""),""))))</f>
        <v/>
      </c>
    </row>
    <row r="137" spans="19:30" x14ac:dyDescent="0.35">
      <c r="S137" s="4" t="str" cm="1">
        <f t="array" ref="S137">IF(OR(Q137="",Q137=0),"",IFERROR(IF(V137="No",_xlfn._xlws.FILTER(MT.Out!A:A,MT.Out!D:D=Q137),IF(V137="Yes",_xlfn._xlws.FILTER(Int.Out!O:O,Int.Out!B:B=Q137),"")),""))</f>
        <v/>
      </c>
      <c r="T137" s="4" t="str" cm="1">
        <f t="array" ref="T137">IF(OR(Q137="",Q137=0),"",IFERROR(IF(V137="No",_xlfn._xlws.FILTER(MT.Out!B:B,MT.Out!D:D=Q137),IF(V137="Yes",_xlfn._xlws.FILTER(Int.Out!P:P,Int.Out!B:B=Q137),"")),""))</f>
        <v/>
      </c>
      <c r="U137" s="4" t="str" cm="1">
        <f t="array" ref="U137">IF(OR($Q137="",$Q137=0),"",IFERROR(IF($V137="No",_xlfn._xlws.FILTER(MT.Out!C:C,MT.Out!$D:$D=$Q137),IF($V137="Yes",_xlfn._xlws.FILTER(Int.Out!Q:Q,Int.Out!$B:$B=$Q137),"")),""))</f>
        <v/>
      </c>
      <c r="V137" s="4" t="str">
        <f>IF(Q137&lt;&gt;"",IFERROR(IF(MATCH(Q137,_xlfn.ANCHORARRAY(Intercrop!AS$1),0)&gt;0,"Yes","No"),"No"),"")</f>
        <v/>
      </c>
      <c r="W137" s="4" t="str" cm="1">
        <f t="array" ref="W137">IF(Q137="Natural or Bare Fallow","",IF(V137="","",IF(V137="No",_xlfn._xlws.FILTER(MT.Out!E:E,MT.Out!D:D=Q137),IF(V137="Yes",_xlfn._xlws.FILTER(Int.Out!S:V,Int.Out!B:B=Q137)))))</f>
        <v/>
      </c>
      <c r="AA137" s="4" t="str" cm="1">
        <f t="array" ref="AA137">IF(OR(W137=0,W137=""),"",IF($R137="Mulched (left on surface)",IFERROR(_xlfn.UNIQUE(_xlfn._xlws.FILTER(Prod.Out!$H:$H,Prod.Out!$B:$B=W137)),""),IF($R137="Incorporated",IFERROR(_xlfn.UNIQUE(_xlfn._xlws.FILTER(Prod.Out!$I:$I,Prod.Out!$B:$B=W137)),""),IF($R137="Retained (unknown if mulched/incorp.)",IFERROR(_xlfn.UNIQUE(_xlfn._xlws.FILTER(Prod.Out!$J:$J,Prod.Out!$B:$B=W137)),""),""))))</f>
        <v/>
      </c>
      <c r="AB137" s="4" t="str" cm="1">
        <f t="array" ref="AB137">IF(OR(X137=0,X137=""),"",IF($R137="Mulched (left on surface)",IFERROR(_xlfn.UNIQUE(_xlfn._xlws.FILTER(Prod.Out!$H:$H,Prod.Out!$B:$B=X137)),""),IF($R137="Incorporated",IFERROR(_xlfn.UNIQUE(_xlfn._xlws.FILTER(Prod.Out!$I:$I,Prod.Out!$B:$B=X137)),""),IF($R137="Retained (unknown if mulched/incorp.)",IFERROR(_xlfn.UNIQUE(_xlfn._xlws.FILTER(Prod.Out!$J:$J,Prod.Out!$B:$B=X137)),""),""))))</f>
        <v/>
      </c>
      <c r="AC137" s="4" t="str" cm="1">
        <f t="array" ref="AC137">IF(OR(Y137=0,Y137=""),"",IF($R137="Mulched (left on surface)",IFERROR(_xlfn.UNIQUE(_xlfn._xlws.FILTER(Prod.Out!$H:$H,Prod.Out!$B:$B=Y137)),""),IF($R137="Incorporated",IFERROR(_xlfn.UNIQUE(_xlfn._xlws.FILTER(Prod.Out!$I:$I,Prod.Out!$B:$B=Y137)),""),IF($R137="Retained (unknown if mulched/incorp.)",IFERROR(_xlfn.UNIQUE(_xlfn._xlws.FILTER(Prod.Out!$J:$J,Prod.Out!$B:$B=Y137)),""),""))))</f>
        <v/>
      </c>
      <c r="AD137" s="4" t="str" cm="1">
        <f t="array" ref="AD137">IF(OR(Z137=0,Z137=""),"",IF($R137="Mulched (left on surface)",IFERROR(_xlfn.UNIQUE(_xlfn._xlws.FILTER(Prod.Out!$H:$H,Prod.Out!$B:$B=Z137)),""),IF($R137="Incorporated",IFERROR(_xlfn.UNIQUE(_xlfn._xlws.FILTER(Prod.Out!$I:$I,Prod.Out!$B:$B=Z137)),""),IF($R137="Retained (unknown if mulched/incorp.)",IFERROR(_xlfn.UNIQUE(_xlfn._xlws.FILTER(Prod.Out!$J:$J,Prod.Out!$B:$B=Z137)),""),""))))</f>
        <v/>
      </c>
    </row>
    <row r="138" spans="19:30" x14ac:dyDescent="0.35">
      <c r="S138" s="4" t="str" cm="1">
        <f t="array" ref="S138">IF(OR(Q138="",Q138=0),"",IFERROR(IF(V138="No",_xlfn._xlws.FILTER(MT.Out!A:A,MT.Out!D:D=Q138),IF(V138="Yes",_xlfn._xlws.FILTER(Int.Out!O:O,Int.Out!B:B=Q138),"")),""))</f>
        <v/>
      </c>
      <c r="T138" s="4" t="str" cm="1">
        <f t="array" ref="T138">IF(OR(Q138="",Q138=0),"",IFERROR(IF(V138="No",_xlfn._xlws.FILTER(MT.Out!B:B,MT.Out!D:D=Q138),IF(V138="Yes",_xlfn._xlws.FILTER(Int.Out!P:P,Int.Out!B:B=Q138),"")),""))</f>
        <v/>
      </c>
      <c r="U138" s="4" t="str" cm="1">
        <f t="array" ref="U138">IF(OR($Q138="",$Q138=0),"",IFERROR(IF($V138="No",_xlfn._xlws.FILTER(MT.Out!C:C,MT.Out!$D:$D=$Q138),IF($V138="Yes",_xlfn._xlws.FILTER(Int.Out!Q:Q,Int.Out!$B:$B=$Q138),"")),""))</f>
        <v/>
      </c>
      <c r="V138" s="4" t="str">
        <f>IF(Q138&lt;&gt;"",IFERROR(IF(MATCH(Q138,_xlfn.ANCHORARRAY(Intercrop!AS$1),0)&gt;0,"Yes","No"),"No"),"")</f>
        <v/>
      </c>
      <c r="W138" s="4" t="str" cm="1">
        <f t="array" ref="W138">IF(Q138="Natural or Bare Fallow","",IF(V138="","",IF(V138="No",_xlfn._xlws.FILTER(MT.Out!E:E,MT.Out!D:D=Q138),IF(V138="Yes",_xlfn._xlws.FILTER(Int.Out!S:V,Int.Out!B:B=Q138)))))</f>
        <v/>
      </c>
      <c r="AA138" s="4" t="str" cm="1">
        <f t="array" ref="AA138">IF(OR(W138=0,W138=""),"",IF($R138="Mulched (left on surface)",IFERROR(_xlfn.UNIQUE(_xlfn._xlws.FILTER(Prod.Out!$H:$H,Prod.Out!$B:$B=W138)),""),IF($R138="Incorporated",IFERROR(_xlfn.UNIQUE(_xlfn._xlws.FILTER(Prod.Out!$I:$I,Prod.Out!$B:$B=W138)),""),IF($R138="Retained (unknown if mulched/incorp.)",IFERROR(_xlfn.UNIQUE(_xlfn._xlws.FILTER(Prod.Out!$J:$J,Prod.Out!$B:$B=W138)),""),""))))</f>
        <v/>
      </c>
      <c r="AB138" s="4" t="str" cm="1">
        <f t="array" ref="AB138">IF(OR(X138=0,X138=""),"",IF($R138="Mulched (left on surface)",IFERROR(_xlfn.UNIQUE(_xlfn._xlws.FILTER(Prod.Out!$H:$H,Prod.Out!$B:$B=X138)),""),IF($R138="Incorporated",IFERROR(_xlfn.UNIQUE(_xlfn._xlws.FILTER(Prod.Out!$I:$I,Prod.Out!$B:$B=X138)),""),IF($R138="Retained (unknown if mulched/incorp.)",IFERROR(_xlfn.UNIQUE(_xlfn._xlws.FILTER(Prod.Out!$J:$J,Prod.Out!$B:$B=X138)),""),""))))</f>
        <v/>
      </c>
      <c r="AC138" s="4" t="str" cm="1">
        <f t="array" ref="AC138">IF(OR(Y138=0,Y138=""),"",IF($R138="Mulched (left on surface)",IFERROR(_xlfn.UNIQUE(_xlfn._xlws.FILTER(Prod.Out!$H:$H,Prod.Out!$B:$B=Y138)),""),IF($R138="Incorporated",IFERROR(_xlfn.UNIQUE(_xlfn._xlws.FILTER(Prod.Out!$I:$I,Prod.Out!$B:$B=Y138)),""),IF($R138="Retained (unknown if mulched/incorp.)",IFERROR(_xlfn.UNIQUE(_xlfn._xlws.FILTER(Prod.Out!$J:$J,Prod.Out!$B:$B=Y138)),""),""))))</f>
        <v/>
      </c>
      <c r="AD138" s="4" t="str" cm="1">
        <f t="array" ref="AD138">IF(OR(Z138=0,Z138=""),"",IF($R138="Mulched (left on surface)",IFERROR(_xlfn.UNIQUE(_xlfn._xlws.FILTER(Prod.Out!$H:$H,Prod.Out!$B:$B=Z138)),""),IF($R138="Incorporated",IFERROR(_xlfn.UNIQUE(_xlfn._xlws.FILTER(Prod.Out!$I:$I,Prod.Out!$B:$B=Z138)),""),IF($R138="Retained (unknown if mulched/incorp.)",IFERROR(_xlfn.UNIQUE(_xlfn._xlws.FILTER(Prod.Out!$J:$J,Prod.Out!$B:$B=Z138)),""),""))))</f>
        <v/>
      </c>
    </row>
    <row r="139" spans="19:30" x14ac:dyDescent="0.35">
      <c r="S139" s="4" t="str" cm="1">
        <f t="array" ref="S139">IF(OR(Q139="",Q139=0),"",IFERROR(IF(V139="No",_xlfn._xlws.FILTER(MT.Out!A:A,MT.Out!D:D=Q139),IF(V139="Yes",_xlfn._xlws.FILTER(Int.Out!O:O,Int.Out!B:B=Q139),"")),""))</f>
        <v/>
      </c>
      <c r="T139" s="4" t="str" cm="1">
        <f t="array" ref="T139">IF(OR(Q139="",Q139=0),"",IFERROR(IF(V139="No",_xlfn._xlws.FILTER(MT.Out!B:B,MT.Out!D:D=Q139),IF(V139="Yes",_xlfn._xlws.FILTER(Int.Out!P:P,Int.Out!B:B=Q139),"")),""))</f>
        <v/>
      </c>
      <c r="U139" s="4" t="str" cm="1">
        <f t="array" ref="U139">IF(OR($Q139="",$Q139=0),"",IFERROR(IF($V139="No",_xlfn._xlws.FILTER(MT.Out!C:C,MT.Out!$D:$D=$Q139),IF($V139="Yes",_xlfn._xlws.FILTER(Int.Out!Q:Q,Int.Out!$B:$B=$Q139),"")),""))</f>
        <v/>
      </c>
      <c r="V139" s="4" t="str">
        <f>IF(Q139&lt;&gt;"",IFERROR(IF(MATCH(Q139,_xlfn.ANCHORARRAY(Intercrop!AS$1),0)&gt;0,"Yes","No"),"No"),"")</f>
        <v/>
      </c>
      <c r="W139" s="4" t="str" cm="1">
        <f t="array" ref="W139">IF(Q139="Natural or Bare Fallow","",IF(V139="","",IF(V139="No",_xlfn._xlws.FILTER(MT.Out!E:E,MT.Out!D:D=Q139),IF(V139="Yes",_xlfn._xlws.FILTER(Int.Out!S:V,Int.Out!B:B=Q139)))))</f>
        <v/>
      </c>
      <c r="AA139" s="4" t="str" cm="1">
        <f t="array" ref="AA139">IF(OR(W139=0,W139=""),"",IF($R139="Mulched (left on surface)",IFERROR(_xlfn.UNIQUE(_xlfn._xlws.FILTER(Prod.Out!$H:$H,Prod.Out!$B:$B=W139)),""),IF($R139="Incorporated",IFERROR(_xlfn.UNIQUE(_xlfn._xlws.FILTER(Prod.Out!$I:$I,Prod.Out!$B:$B=W139)),""),IF($R139="Retained (unknown if mulched/incorp.)",IFERROR(_xlfn.UNIQUE(_xlfn._xlws.FILTER(Prod.Out!$J:$J,Prod.Out!$B:$B=W139)),""),""))))</f>
        <v/>
      </c>
      <c r="AB139" s="4" t="str" cm="1">
        <f t="array" ref="AB139">IF(OR(X139=0,X139=""),"",IF($R139="Mulched (left on surface)",IFERROR(_xlfn.UNIQUE(_xlfn._xlws.FILTER(Prod.Out!$H:$H,Prod.Out!$B:$B=X139)),""),IF($R139="Incorporated",IFERROR(_xlfn.UNIQUE(_xlfn._xlws.FILTER(Prod.Out!$I:$I,Prod.Out!$B:$B=X139)),""),IF($R139="Retained (unknown if mulched/incorp.)",IFERROR(_xlfn.UNIQUE(_xlfn._xlws.FILTER(Prod.Out!$J:$J,Prod.Out!$B:$B=X139)),""),""))))</f>
        <v/>
      </c>
      <c r="AC139" s="4" t="str" cm="1">
        <f t="array" ref="AC139">IF(OR(Y139=0,Y139=""),"",IF($R139="Mulched (left on surface)",IFERROR(_xlfn.UNIQUE(_xlfn._xlws.FILTER(Prod.Out!$H:$H,Prod.Out!$B:$B=Y139)),""),IF($R139="Incorporated",IFERROR(_xlfn.UNIQUE(_xlfn._xlws.FILTER(Prod.Out!$I:$I,Prod.Out!$B:$B=Y139)),""),IF($R139="Retained (unknown if mulched/incorp.)",IFERROR(_xlfn.UNIQUE(_xlfn._xlws.FILTER(Prod.Out!$J:$J,Prod.Out!$B:$B=Y139)),""),""))))</f>
        <v/>
      </c>
      <c r="AD139" s="4" t="str" cm="1">
        <f t="array" ref="AD139">IF(OR(Z139=0,Z139=""),"",IF($R139="Mulched (left on surface)",IFERROR(_xlfn.UNIQUE(_xlfn._xlws.FILTER(Prod.Out!$H:$H,Prod.Out!$B:$B=Z139)),""),IF($R139="Incorporated",IFERROR(_xlfn.UNIQUE(_xlfn._xlws.FILTER(Prod.Out!$I:$I,Prod.Out!$B:$B=Z139)),""),IF($R139="Retained (unknown if mulched/incorp.)",IFERROR(_xlfn.UNIQUE(_xlfn._xlws.FILTER(Prod.Out!$J:$J,Prod.Out!$B:$B=Z139)),""),""))))</f>
        <v/>
      </c>
    </row>
    <row r="140" spans="19:30" x14ac:dyDescent="0.35">
      <c r="S140" s="4" t="str" cm="1">
        <f t="array" ref="S140">IF(OR(Q140="",Q140=0),"",IFERROR(IF(V140="No",_xlfn._xlws.FILTER(MT.Out!A:A,MT.Out!D:D=Q140),IF(V140="Yes",_xlfn._xlws.FILTER(Int.Out!O:O,Int.Out!B:B=Q140),"")),""))</f>
        <v/>
      </c>
      <c r="T140" s="4" t="str" cm="1">
        <f t="array" ref="T140">IF(OR(Q140="",Q140=0),"",IFERROR(IF(V140="No",_xlfn._xlws.FILTER(MT.Out!B:B,MT.Out!D:D=Q140),IF(V140="Yes",_xlfn._xlws.FILTER(Int.Out!P:P,Int.Out!B:B=Q140),"")),""))</f>
        <v/>
      </c>
      <c r="U140" s="4" t="str" cm="1">
        <f t="array" ref="U140">IF(OR($Q140="",$Q140=0),"",IFERROR(IF($V140="No",_xlfn._xlws.FILTER(MT.Out!C:C,MT.Out!$D:$D=$Q140),IF($V140="Yes",_xlfn._xlws.FILTER(Int.Out!Q:Q,Int.Out!$B:$B=$Q140),"")),""))</f>
        <v/>
      </c>
      <c r="V140" s="4" t="str">
        <f>IF(Q140&lt;&gt;"",IFERROR(IF(MATCH(Q140,_xlfn.ANCHORARRAY(Intercrop!AS$1),0)&gt;0,"Yes","No"),"No"),"")</f>
        <v/>
      </c>
      <c r="W140" s="4" t="str" cm="1">
        <f t="array" ref="W140">IF(Q140="Natural or Bare Fallow","",IF(V140="","",IF(V140="No",_xlfn._xlws.FILTER(MT.Out!E:E,MT.Out!D:D=Q140),IF(V140="Yes",_xlfn._xlws.FILTER(Int.Out!S:V,Int.Out!B:B=Q140)))))</f>
        <v/>
      </c>
      <c r="AA140" s="4" t="str" cm="1">
        <f t="array" ref="AA140">IF(OR(W140=0,W140=""),"",IF($R140="Mulched (left on surface)",IFERROR(_xlfn.UNIQUE(_xlfn._xlws.FILTER(Prod.Out!$H:$H,Prod.Out!$B:$B=W140)),""),IF($R140="Incorporated",IFERROR(_xlfn.UNIQUE(_xlfn._xlws.FILTER(Prod.Out!$I:$I,Prod.Out!$B:$B=W140)),""),IF($R140="Retained (unknown if mulched/incorp.)",IFERROR(_xlfn.UNIQUE(_xlfn._xlws.FILTER(Prod.Out!$J:$J,Prod.Out!$B:$B=W140)),""),""))))</f>
        <v/>
      </c>
      <c r="AB140" s="4" t="str" cm="1">
        <f t="array" ref="AB140">IF(OR(X140=0,X140=""),"",IF($R140="Mulched (left on surface)",IFERROR(_xlfn.UNIQUE(_xlfn._xlws.FILTER(Prod.Out!$H:$H,Prod.Out!$B:$B=X140)),""),IF($R140="Incorporated",IFERROR(_xlfn.UNIQUE(_xlfn._xlws.FILTER(Prod.Out!$I:$I,Prod.Out!$B:$B=X140)),""),IF($R140="Retained (unknown if mulched/incorp.)",IFERROR(_xlfn.UNIQUE(_xlfn._xlws.FILTER(Prod.Out!$J:$J,Prod.Out!$B:$B=X140)),""),""))))</f>
        <v/>
      </c>
      <c r="AC140" s="4" t="str" cm="1">
        <f t="array" ref="AC140">IF(OR(Y140=0,Y140=""),"",IF($R140="Mulched (left on surface)",IFERROR(_xlfn.UNIQUE(_xlfn._xlws.FILTER(Prod.Out!$H:$H,Prod.Out!$B:$B=Y140)),""),IF($R140="Incorporated",IFERROR(_xlfn.UNIQUE(_xlfn._xlws.FILTER(Prod.Out!$I:$I,Prod.Out!$B:$B=Y140)),""),IF($R140="Retained (unknown if mulched/incorp.)",IFERROR(_xlfn.UNIQUE(_xlfn._xlws.FILTER(Prod.Out!$J:$J,Prod.Out!$B:$B=Y140)),""),""))))</f>
        <v/>
      </c>
      <c r="AD140" s="4" t="str" cm="1">
        <f t="array" ref="AD140">IF(OR(Z140=0,Z140=""),"",IF($R140="Mulched (left on surface)",IFERROR(_xlfn.UNIQUE(_xlfn._xlws.FILTER(Prod.Out!$H:$H,Prod.Out!$B:$B=Z140)),""),IF($R140="Incorporated",IFERROR(_xlfn.UNIQUE(_xlfn._xlws.FILTER(Prod.Out!$I:$I,Prod.Out!$B:$B=Z140)),""),IF($R140="Retained (unknown if mulched/incorp.)",IFERROR(_xlfn.UNIQUE(_xlfn._xlws.FILTER(Prod.Out!$J:$J,Prod.Out!$B:$B=Z140)),""),""))))</f>
        <v/>
      </c>
    </row>
    <row r="141" spans="19:30" x14ac:dyDescent="0.35">
      <c r="S141" s="4" t="str" cm="1">
        <f t="array" ref="S141">IF(OR(Q141="",Q141=0),"",IFERROR(IF(V141="No",_xlfn._xlws.FILTER(MT.Out!A:A,MT.Out!D:D=Q141),IF(V141="Yes",_xlfn._xlws.FILTER(Int.Out!O:O,Int.Out!B:B=Q141),"")),""))</f>
        <v/>
      </c>
      <c r="T141" s="4" t="str" cm="1">
        <f t="array" ref="T141">IF(OR(Q141="",Q141=0),"",IFERROR(IF(V141="No",_xlfn._xlws.FILTER(MT.Out!B:B,MT.Out!D:D=Q141),IF(V141="Yes",_xlfn._xlws.FILTER(Int.Out!P:P,Int.Out!B:B=Q141),"")),""))</f>
        <v/>
      </c>
      <c r="U141" s="4" t="str" cm="1">
        <f t="array" ref="U141">IF(OR($Q141="",$Q141=0),"",IFERROR(IF($V141="No",_xlfn._xlws.FILTER(MT.Out!C:C,MT.Out!$D:$D=$Q141),IF($V141="Yes",_xlfn._xlws.FILTER(Int.Out!Q:Q,Int.Out!$B:$B=$Q141),"")),""))</f>
        <v/>
      </c>
      <c r="V141" s="4" t="str">
        <f>IF(Q141&lt;&gt;"",IFERROR(IF(MATCH(Q141,_xlfn.ANCHORARRAY(Intercrop!AS$1),0)&gt;0,"Yes","No"),"No"),"")</f>
        <v/>
      </c>
      <c r="W141" s="4" t="str" cm="1">
        <f t="array" ref="W141">IF(Q141="Natural or Bare Fallow","",IF(V141="","",IF(V141="No",_xlfn._xlws.FILTER(MT.Out!E:E,MT.Out!D:D=Q141),IF(V141="Yes",_xlfn._xlws.FILTER(Int.Out!S:V,Int.Out!B:B=Q141)))))</f>
        <v/>
      </c>
      <c r="AA141" s="4" t="str" cm="1">
        <f t="array" ref="AA141">IF(OR(W141=0,W141=""),"",IF($R141="Mulched (left on surface)",IFERROR(_xlfn.UNIQUE(_xlfn._xlws.FILTER(Prod.Out!$H:$H,Prod.Out!$B:$B=W141)),""),IF($R141="Incorporated",IFERROR(_xlfn.UNIQUE(_xlfn._xlws.FILTER(Prod.Out!$I:$I,Prod.Out!$B:$B=W141)),""),IF($R141="Retained (unknown if mulched/incorp.)",IFERROR(_xlfn.UNIQUE(_xlfn._xlws.FILTER(Prod.Out!$J:$J,Prod.Out!$B:$B=W141)),""),""))))</f>
        <v/>
      </c>
      <c r="AB141" s="4" t="str" cm="1">
        <f t="array" ref="AB141">IF(OR(X141=0,X141=""),"",IF($R141="Mulched (left on surface)",IFERROR(_xlfn.UNIQUE(_xlfn._xlws.FILTER(Prod.Out!$H:$H,Prod.Out!$B:$B=X141)),""),IF($R141="Incorporated",IFERROR(_xlfn.UNIQUE(_xlfn._xlws.FILTER(Prod.Out!$I:$I,Prod.Out!$B:$B=X141)),""),IF($R141="Retained (unknown if mulched/incorp.)",IFERROR(_xlfn.UNIQUE(_xlfn._xlws.FILTER(Prod.Out!$J:$J,Prod.Out!$B:$B=X141)),""),""))))</f>
        <v/>
      </c>
      <c r="AC141" s="4" t="str" cm="1">
        <f t="array" ref="AC141">IF(OR(Y141=0,Y141=""),"",IF($R141="Mulched (left on surface)",IFERROR(_xlfn.UNIQUE(_xlfn._xlws.FILTER(Prod.Out!$H:$H,Prod.Out!$B:$B=Y141)),""),IF($R141="Incorporated",IFERROR(_xlfn.UNIQUE(_xlfn._xlws.FILTER(Prod.Out!$I:$I,Prod.Out!$B:$B=Y141)),""),IF($R141="Retained (unknown if mulched/incorp.)",IFERROR(_xlfn.UNIQUE(_xlfn._xlws.FILTER(Prod.Out!$J:$J,Prod.Out!$B:$B=Y141)),""),""))))</f>
        <v/>
      </c>
      <c r="AD141" s="4" t="str" cm="1">
        <f t="array" ref="AD141">IF(OR(Z141=0,Z141=""),"",IF($R141="Mulched (left on surface)",IFERROR(_xlfn.UNIQUE(_xlfn._xlws.FILTER(Prod.Out!$H:$H,Prod.Out!$B:$B=Z141)),""),IF($R141="Incorporated",IFERROR(_xlfn.UNIQUE(_xlfn._xlws.FILTER(Prod.Out!$I:$I,Prod.Out!$B:$B=Z141)),""),IF($R141="Retained (unknown if mulched/incorp.)",IFERROR(_xlfn.UNIQUE(_xlfn._xlws.FILTER(Prod.Out!$J:$J,Prod.Out!$B:$B=Z141)),""),""))))</f>
        <v/>
      </c>
    </row>
    <row r="142" spans="19:30" x14ac:dyDescent="0.35">
      <c r="S142" s="4" t="str" cm="1">
        <f t="array" ref="S142">IF(OR(Q142="",Q142=0),"",IFERROR(IF(V142="No",_xlfn._xlws.FILTER(MT.Out!A:A,MT.Out!D:D=Q142),IF(V142="Yes",_xlfn._xlws.FILTER(Int.Out!O:O,Int.Out!B:B=Q142),"")),""))</f>
        <v/>
      </c>
      <c r="T142" s="4" t="str" cm="1">
        <f t="array" ref="T142">IF(OR(Q142="",Q142=0),"",IFERROR(IF(V142="No",_xlfn._xlws.FILTER(MT.Out!B:B,MT.Out!D:D=Q142),IF(V142="Yes",_xlfn._xlws.FILTER(Int.Out!P:P,Int.Out!B:B=Q142),"")),""))</f>
        <v/>
      </c>
      <c r="U142" s="4" t="str" cm="1">
        <f t="array" ref="U142">IF(OR($Q142="",$Q142=0),"",IFERROR(IF($V142="No",_xlfn._xlws.FILTER(MT.Out!C:C,MT.Out!$D:$D=$Q142),IF($V142="Yes",_xlfn._xlws.FILTER(Int.Out!Q:Q,Int.Out!$B:$B=$Q142),"")),""))</f>
        <v/>
      </c>
      <c r="V142" s="4" t="str">
        <f>IF(Q142&lt;&gt;"",IFERROR(IF(MATCH(Q142,_xlfn.ANCHORARRAY(Intercrop!AS$1),0)&gt;0,"Yes","No"),"No"),"")</f>
        <v/>
      </c>
      <c r="W142" s="4" t="str" cm="1">
        <f t="array" ref="W142">IF(Q142="Natural or Bare Fallow","",IF(V142="","",IF(V142="No",_xlfn._xlws.FILTER(MT.Out!E:E,MT.Out!D:D=Q142),IF(V142="Yes",_xlfn._xlws.FILTER(Int.Out!S:V,Int.Out!B:B=Q142)))))</f>
        <v/>
      </c>
      <c r="AA142" s="4" t="str" cm="1">
        <f t="array" ref="AA142">IF(OR(W142=0,W142=""),"",IF($R142="Mulched (left on surface)",IFERROR(_xlfn.UNIQUE(_xlfn._xlws.FILTER(Prod.Out!$H:$H,Prod.Out!$B:$B=W142)),""),IF($R142="Incorporated",IFERROR(_xlfn.UNIQUE(_xlfn._xlws.FILTER(Prod.Out!$I:$I,Prod.Out!$B:$B=W142)),""),IF($R142="Retained (unknown if mulched/incorp.)",IFERROR(_xlfn.UNIQUE(_xlfn._xlws.FILTER(Prod.Out!$J:$J,Prod.Out!$B:$B=W142)),""),""))))</f>
        <v/>
      </c>
      <c r="AB142" s="4" t="str" cm="1">
        <f t="array" ref="AB142">IF(OR(X142=0,X142=""),"",IF($R142="Mulched (left on surface)",IFERROR(_xlfn.UNIQUE(_xlfn._xlws.FILTER(Prod.Out!$H:$H,Prod.Out!$B:$B=X142)),""),IF($R142="Incorporated",IFERROR(_xlfn.UNIQUE(_xlfn._xlws.FILTER(Prod.Out!$I:$I,Prod.Out!$B:$B=X142)),""),IF($R142="Retained (unknown if mulched/incorp.)",IFERROR(_xlfn.UNIQUE(_xlfn._xlws.FILTER(Prod.Out!$J:$J,Prod.Out!$B:$B=X142)),""),""))))</f>
        <v/>
      </c>
      <c r="AC142" s="4" t="str" cm="1">
        <f t="array" ref="AC142">IF(OR(Y142=0,Y142=""),"",IF($R142="Mulched (left on surface)",IFERROR(_xlfn.UNIQUE(_xlfn._xlws.FILTER(Prod.Out!$H:$H,Prod.Out!$B:$B=Y142)),""),IF($R142="Incorporated",IFERROR(_xlfn.UNIQUE(_xlfn._xlws.FILTER(Prod.Out!$I:$I,Prod.Out!$B:$B=Y142)),""),IF($R142="Retained (unknown if mulched/incorp.)",IFERROR(_xlfn.UNIQUE(_xlfn._xlws.FILTER(Prod.Out!$J:$J,Prod.Out!$B:$B=Y142)),""),""))))</f>
        <v/>
      </c>
      <c r="AD142" s="4" t="str" cm="1">
        <f t="array" ref="AD142">IF(OR(Z142=0,Z142=""),"",IF($R142="Mulched (left on surface)",IFERROR(_xlfn.UNIQUE(_xlfn._xlws.FILTER(Prod.Out!$H:$H,Prod.Out!$B:$B=Z142)),""),IF($R142="Incorporated",IFERROR(_xlfn.UNIQUE(_xlfn._xlws.FILTER(Prod.Out!$I:$I,Prod.Out!$B:$B=Z142)),""),IF($R142="Retained (unknown if mulched/incorp.)",IFERROR(_xlfn.UNIQUE(_xlfn._xlws.FILTER(Prod.Out!$J:$J,Prod.Out!$B:$B=Z142)),""),""))))</f>
        <v/>
      </c>
    </row>
    <row r="143" spans="19:30" x14ac:dyDescent="0.35">
      <c r="S143" s="4" t="str" cm="1">
        <f t="array" ref="S143">IF(OR(Q143="",Q143=0),"",IFERROR(IF(V143="No",_xlfn._xlws.FILTER(MT.Out!A:A,MT.Out!D:D=Q143),IF(V143="Yes",_xlfn._xlws.FILTER(Int.Out!O:O,Int.Out!B:B=Q143),"")),""))</f>
        <v/>
      </c>
      <c r="T143" s="4" t="str" cm="1">
        <f t="array" ref="T143">IF(OR(Q143="",Q143=0),"",IFERROR(IF(V143="No",_xlfn._xlws.FILTER(MT.Out!B:B,MT.Out!D:D=Q143),IF(V143="Yes",_xlfn._xlws.FILTER(Int.Out!P:P,Int.Out!B:B=Q143),"")),""))</f>
        <v/>
      </c>
      <c r="U143" s="4" t="str" cm="1">
        <f t="array" ref="U143">IF(OR($Q143="",$Q143=0),"",IFERROR(IF($V143="No",_xlfn._xlws.FILTER(MT.Out!C:C,MT.Out!$D:$D=$Q143),IF($V143="Yes",_xlfn._xlws.FILTER(Int.Out!Q:Q,Int.Out!$B:$B=$Q143),"")),""))</f>
        <v/>
      </c>
      <c r="V143" s="4" t="str">
        <f>IF(Q143&lt;&gt;"",IFERROR(IF(MATCH(Q143,_xlfn.ANCHORARRAY(Intercrop!AS$1),0)&gt;0,"Yes","No"),"No"),"")</f>
        <v/>
      </c>
      <c r="W143" s="4" t="str" cm="1">
        <f t="array" ref="W143">IF(Q143="Natural or Bare Fallow","",IF(V143="","",IF(V143="No",_xlfn._xlws.FILTER(MT.Out!E:E,MT.Out!D:D=Q143),IF(V143="Yes",_xlfn._xlws.FILTER(Int.Out!S:V,Int.Out!B:B=Q143)))))</f>
        <v/>
      </c>
      <c r="AA143" s="4" t="str" cm="1">
        <f t="array" ref="AA143">IF(OR(W143=0,W143=""),"",IF($R143="Mulched (left on surface)",IFERROR(_xlfn.UNIQUE(_xlfn._xlws.FILTER(Prod.Out!$H:$H,Prod.Out!$B:$B=W143)),""),IF($R143="Incorporated",IFERROR(_xlfn.UNIQUE(_xlfn._xlws.FILTER(Prod.Out!$I:$I,Prod.Out!$B:$B=W143)),""),IF($R143="Retained (unknown if mulched/incorp.)",IFERROR(_xlfn.UNIQUE(_xlfn._xlws.FILTER(Prod.Out!$J:$J,Prod.Out!$B:$B=W143)),""),""))))</f>
        <v/>
      </c>
      <c r="AB143" s="4" t="str" cm="1">
        <f t="array" ref="AB143">IF(OR(X143=0,X143=""),"",IF($R143="Mulched (left on surface)",IFERROR(_xlfn.UNIQUE(_xlfn._xlws.FILTER(Prod.Out!$H:$H,Prod.Out!$B:$B=X143)),""),IF($R143="Incorporated",IFERROR(_xlfn.UNIQUE(_xlfn._xlws.FILTER(Prod.Out!$I:$I,Prod.Out!$B:$B=X143)),""),IF($R143="Retained (unknown if mulched/incorp.)",IFERROR(_xlfn.UNIQUE(_xlfn._xlws.FILTER(Prod.Out!$J:$J,Prod.Out!$B:$B=X143)),""),""))))</f>
        <v/>
      </c>
      <c r="AC143" s="4" t="str" cm="1">
        <f t="array" ref="AC143">IF(OR(Y143=0,Y143=""),"",IF($R143="Mulched (left on surface)",IFERROR(_xlfn.UNIQUE(_xlfn._xlws.FILTER(Prod.Out!$H:$H,Prod.Out!$B:$B=Y143)),""),IF($R143="Incorporated",IFERROR(_xlfn.UNIQUE(_xlfn._xlws.FILTER(Prod.Out!$I:$I,Prod.Out!$B:$B=Y143)),""),IF($R143="Retained (unknown if mulched/incorp.)",IFERROR(_xlfn.UNIQUE(_xlfn._xlws.FILTER(Prod.Out!$J:$J,Prod.Out!$B:$B=Y143)),""),""))))</f>
        <v/>
      </c>
      <c r="AD143" s="4" t="str" cm="1">
        <f t="array" ref="AD143">IF(OR(Z143=0,Z143=""),"",IF($R143="Mulched (left on surface)",IFERROR(_xlfn.UNIQUE(_xlfn._xlws.FILTER(Prod.Out!$H:$H,Prod.Out!$B:$B=Z143)),""),IF($R143="Incorporated",IFERROR(_xlfn.UNIQUE(_xlfn._xlws.FILTER(Prod.Out!$I:$I,Prod.Out!$B:$B=Z143)),""),IF($R143="Retained (unknown if mulched/incorp.)",IFERROR(_xlfn.UNIQUE(_xlfn._xlws.FILTER(Prod.Out!$J:$J,Prod.Out!$B:$B=Z143)),""),""))))</f>
        <v/>
      </c>
    </row>
    <row r="144" spans="19:30" x14ac:dyDescent="0.35">
      <c r="S144" s="4" t="str" cm="1">
        <f t="array" ref="S144">IF(OR(Q144="",Q144=0),"",IFERROR(IF(V144="No",_xlfn._xlws.FILTER(MT.Out!A:A,MT.Out!D:D=Q144),IF(V144="Yes",_xlfn._xlws.FILTER(Int.Out!O:O,Int.Out!B:B=Q144),"")),""))</f>
        <v/>
      </c>
      <c r="T144" s="4" t="str" cm="1">
        <f t="array" ref="T144">IF(OR(Q144="",Q144=0),"",IFERROR(IF(V144="No",_xlfn._xlws.FILTER(MT.Out!B:B,MT.Out!D:D=Q144),IF(V144="Yes",_xlfn._xlws.FILTER(Int.Out!P:P,Int.Out!B:B=Q144),"")),""))</f>
        <v/>
      </c>
      <c r="U144" s="4" t="str" cm="1">
        <f t="array" ref="U144">IF(OR($Q144="",$Q144=0),"",IFERROR(IF($V144="No",_xlfn._xlws.FILTER(MT.Out!C:C,MT.Out!$D:$D=$Q144),IF($V144="Yes",_xlfn._xlws.FILTER(Int.Out!Q:Q,Int.Out!$B:$B=$Q144),"")),""))</f>
        <v/>
      </c>
      <c r="V144" s="4" t="str">
        <f>IF(Q144&lt;&gt;"",IFERROR(IF(MATCH(Q144,_xlfn.ANCHORARRAY(Intercrop!AS$1),0)&gt;0,"Yes","No"),"No"),"")</f>
        <v/>
      </c>
      <c r="W144" s="4" t="str" cm="1">
        <f t="array" ref="W144">IF(Q144="Natural or Bare Fallow","",IF(V144="","",IF(V144="No",_xlfn._xlws.FILTER(MT.Out!E:E,MT.Out!D:D=Q144),IF(V144="Yes",_xlfn._xlws.FILTER(Int.Out!S:V,Int.Out!B:B=Q144)))))</f>
        <v/>
      </c>
      <c r="AA144" s="4" t="str" cm="1">
        <f t="array" ref="AA144">IF(OR(W144=0,W144=""),"",IF($R144="Mulched (left on surface)",IFERROR(_xlfn.UNIQUE(_xlfn._xlws.FILTER(Prod.Out!$H:$H,Prod.Out!$B:$B=W144)),""),IF($R144="Incorporated",IFERROR(_xlfn.UNIQUE(_xlfn._xlws.FILTER(Prod.Out!$I:$I,Prod.Out!$B:$B=W144)),""),IF($R144="Retained (unknown if mulched/incorp.)",IFERROR(_xlfn.UNIQUE(_xlfn._xlws.FILTER(Prod.Out!$J:$J,Prod.Out!$B:$B=W144)),""),""))))</f>
        <v/>
      </c>
      <c r="AB144" s="4" t="str" cm="1">
        <f t="array" ref="AB144">IF(OR(X144=0,X144=""),"",IF($R144="Mulched (left on surface)",IFERROR(_xlfn.UNIQUE(_xlfn._xlws.FILTER(Prod.Out!$H:$H,Prod.Out!$B:$B=X144)),""),IF($R144="Incorporated",IFERROR(_xlfn.UNIQUE(_xlfn._xlws.FILTER(Prod.Out!$I:$I,Prod.Out!$B:$B=X144)),""),IF($R144="Retained (unknown if mulched/incorp.)",IFERROR(_xlfn.UNIQUE(_xlfn._xlws.FILTER(Prod.Out!$J:$J,Prod.Out!$B:$B=X144)),""),""))))</f>
        <v/>
      </c>
      <c r="AC144" s="4" t="str" cm="1">
        <f t="array" ref="AC144">IF(OR(Y144=0,Y144=""),"",IF($R144="Mulched (left on surface)",IFERROR(_xlfn.UNIQUE(_xlfn._xlws.FILTER(Prod.Out!$H:$H,Prod.Out!$B:$B=Y144)),""),IF($R144="Incorporated",IFERROR(_xlfn.UNIQUE(_xlfn._xlws.FILTER(Prod.Out!$I:$I,Prod.Out!$B:$B=Y144)),""),IF($R144="Retained (unknown if mulched/incorp.)",IFERROR(_xlfn.UNIQUE(_xlfn._xlws.FILTER(Prod.Out!$J:$J,Prod.Out!$B:$B=Y144)),""),""))))</f>
        <v/>
      </c>
      <c r="AD144" s="4" t="str" cm="1">
        <f t="array" ref="AD144">IF(OR(Z144=0,Z144=""),"",IF($R144="Mulched (left on surface)",IFERROR(_xlfn.UNIQUE(_xlfn._xlws.FILTER(Prod.Out!$H:$H,Prod.Out!$B:$B=Z144)),""),IF($R144="Incorporated",IFERROR(_xlfn.UNIQUE(_xlfn._xlws.FILTER(Prod.Out!$I:$I,Prod.Out!$B:$B=Z144)),""),IF($R144="Retained (unknown if mulched/incorp.)",IFERROR(_xlfn.UNIQUE(_xlfn._xlws.FILTER(Prod.Out!$J:$J,Prod.Out!$B:$B=Z144)),""),""))))</f>
        <v/>
      </c>
    </row>
    <row r="145" spans="19:30" x14ac:dyDescent="0.35">
      <c r="S145" s="4" t="str" cm="1">
        <f t="array" ref="S145">IF(OR(Q145="",Q145=0),"",IFERROR(IF(V145="No",_xlfn._xlws.FILTER(MT.Out!A:A,MT.Out!D:D=Q145),IF(V145="Yes",_xlfn._xlws.FILTER(Int.Out!O:O,Int.Out!B:B=Q145),"")),""))</f>
        <v/>
      </c>
      <c r="T145" s="4" t="str" cm="1">
        <f t="array" ref="T145">IF(OR(Q145="",Q145=0),"",IFERROR(IF(V145="No",_xlfn._xlws.FILTER(MT.Out!B:B,MT.Out!D:D=Q145),IF(V145="Yes",_xlfn._xlws.FILTER(Int.Out!P:P,Int.Out!B:B=Q145),"")),""))</f>
        <v/>
      </c>
      <c r="U145" s="4" t="str" cm="1">
        <f t="array" ref="U145">IF(OR($Q145="",$Q145=0),"",IFERROR(IF($V145="No",_xlfn._xlws.FILTER(MT.Out!C:C,MT.Out!$D:$D=$Q145),IF($V145="Yes",_xlfn._xlws.FILTER(Int.Out!Q:Q,Int.Out!$B:$B=$Q145),"")),""))</f>
        <v/>
      </c>
      <c r="V145" s="4" t="str">
        <f>IF(Q145&lt;&gt;"",IFERROR(IF(MATCH(Q145,_xlfn.ANCHORARRAY(Intercrop!AS$1),0)&gt;0,"Yes","No"),"No"),"")</f>
        <v/>
      </c>
      <c r="W145" s="4" t="str" cm="1">
        <f t="array" ref="W145">IF(Q145="Natural or Bare Fallow","",IF(V145="","",IF(V145="No",_xlfn._xlws.FILTER(MT.Out!E:E,MT.Out!D:D=Q145),IF(V145="Yes",_xlfn._xlws.FILTER(Int.Out!S:V,Int.Out!B:B=Q145)))))</f>
        <v/>
      </c>
      <c r="AA145" s="4" t="str" cm="1">
        <f t="array" ref="AA145">IF(OR(W145=0,W145=""),"",IF($R145="Mulched (left on surface)",IFERROR(_xlfn.UNIQUE(_xlfn._xlws.FILTER(Prod.Out!$H:$H,Prod.Out!$B:$B=W145)),""),IF($R145="Incorporated",IFERROR(_xlfn.UNIQUE(_xlfn._xlws.FILTER(Prod.Out!$I:$I,Prod.Out!$B:$B=W145)),""),IF($R145="Retained (unknown if mulched/incorp.)",IFERROR(_xlfn.UNIQUE(_xlfn._xlws.FILTER(Prod.Out!$J:$J,Prod.Out!$B:$B=W145)),""),""))))</f>
        <v/>
      </c>
      <c r="AB145" s="4" t="str" cm="1">
        <f t="array" ref="AB145">IF(OR(X145=0,X145=""),"",IF($R145="Mulched (left on surface)",IFERROR(_xlfn.UNIQUE(_xlfn._xlws.FILTER(Prod.Out!$H:$H,Prod.Out!$B:$B=X145)),""),IF($R145="Incorporated",IFERROR(_xlfn.UNIQUE(_xlfn._xlws.FILTER(Prod.Out!$I:$I,Prod.Out!$B:$B=X145)),""),IF($R145="Retained (unknown if mulched/incorp.)",IFERROR(_xlfn.UNIQUE(_xlfn._xlws.FILTER(Prod.Out!$J:$J,Prod.Out!$B:$B=X145)),""),""))))</f>
        <v/>
      </c>
      <c r="AC145" s="4" t="str" cm="1">
        <f t="array" ref="AC145">IF(OR(Y145=0,Y145=""),"",IF($R145="Mulched (left on surface)",IFERROR(_xlfn.UNIQUE(_xlfn._xlws.FILTER(Prod.Out!$H:$H,Prod.Out!$B:$B=Y145)),""),IF($R145="Incorporated",IFERROR(_xlfn.UNIQUE(_xlfn._xlws.FILTER(Prod.Out!$I:$I,Prod.Out!$B:$B=Y145)),""),IF($R145="Retained (unknown if mulched/incorp.)",IFERROR(_xlfn.UNIQUE(_xlfn._xlws.FILTER(Prod.Out!$J:$J,Prod.Out!$B:$B=Y145)),""),""))))</f>
        <v/>
      </c>
      <c r="AD145" s="4" t="str" cm="1">
        <f t="array" ref="AD145">IF(OR(Z145=0,Z145=""),"",IF($R145="Mulched (left on surface)",IFERROR(_xlfn.UNIQUE(_xlfn._xlws.FILTER(Prod.Out!$H:$H,Prod.Out!$B:$B=Z145)),""),IF($R145="Incorporated",IFERROR(_xlfn.UNIQUE(_xlfn._xlws.FILTER(Prod.Out!$I:$I,Prod.Out!$B:$B=Z145)),""),IF($R145="Retained (unknown if mulched/incorp.)",IFERROR(_xlfn.UNIQUE(_xlfn._xlws.FILTER(Prod.Out!$J:$J,Prod.Out!$B:$B=Z145)),""),""))))</f>
        <v/>
      </c>
    </row>
    <row r="146" spans="19:30" x14ac:dyDescent="0.35">
      <c r="S146" s="4" t="str" cm="1">
        <f t="array" ref="S146">IF(OR(Q146="",Q146=0),"",IFERROR(IF(V146="No",_xlfn._xlws.FILTER(MT.Out!A:A,MT.Out!D:D=Q146),IF(V146="Yes",_xlfn._xlws.FILTER(Int.Out!O:O,Int.Out!B:B=Q146),"")),""))</f>
        <v/>
      </c>
      <c r="T146" s="4" t="str" cm="1">
        <f t="array" ref="T146">IF(OR(Q146="",Q146=0),"",IFERROR(IF(V146="No",_xlfn._xlws.FILTER(MT.Out!B:B,MT.Out!D:D=Q146),IF(V146="Yes",_xlfn._xlws.FILTER(Int.Out!P:P,Int.Out!B:B=Q146),"")),""))</f>
        <v/>
      </c>
      <c r="U146" s="4" t="str" cm="1">
        <f t="array" ref="U146">IF(OR($Q146="",$Q146=0),"",IFERROR(IF($V146="No",_xlfn._xlws.FILTER(MT.Out!C:C,MT.Out!$D:$D=$Q146),IF($V146="Yes",_xlfn._xlws.FILTER(Int.Out!Q:Q,Int.Out!$B:$B=$Q146),"")),""))</f>
        <v/>
      </c>
      <c r="V146" s="4" t="str">
        <f>IF(Q146&lt;&gt;"",IFERROR(IF(MATCH(Q146,_xlfn.ANCHORARRAY(Intercrop!AS$1),0)&gt;0,"Yes","No"),"No"),"")</f>
        <v/>
      </c>
      <c r="W146" s="4" t="str" cm="1">
        <f t="array" ref="W146">IF(Q146="Natural or Bare Fallow","",IF(V146="","",IF(V146="No",_xlfn._xlws.FILTER(MT.Out!E:E,MT.Out!D:D=Q146),IF(V146="Yes",_xlfn._xlws.FILTER(Int.Out!S:V,Int.Out!B:B=Q146)))))</f>
        <v/>
      </c>
      <c r="AA146" s="4" t="str" cm="1">
        <f t="array" ref="AA146">IF(OR(W146=0,W146=""),"",IF($R146="Mulched (left on surface)",IFERROR(_xlfn.UNIQUE(_xlfn._xlws.FILTER(Prod.Out!$H:$H,Prod.Out!$B:$B=W146)),""),IF($R146="Incorporated",IFERROR(_xlfn.UNIQUE(_xlfn._xlws.FILTER(Prod.Out!$I:$I,Prod.Out!$B:$B=W146)),""),IF($R146="Retained (unknown if mulched/incorp.)",IFERROR(_xlfn.UNIQUE(_xlfn._xlws.FILTER(Prod.Out!$J:$J,Prod.Out!$B:$B=W146)),""),""))))</f>
        <v/>
      </c>
      <c r="AB146" s="4" t="str" cm="1">
        <f t="array" ref="AB146">IF(OR(X146=0,X146=""),"",IF($R146="Mulched (left on surface)",IFERROR(_xlfn.UNIQUE(_xlfn._xlws.FILTER(Prod.Out!$H:$H,Prod.Out!$B:$B=X146)),""),IF($R146="Incorporated",IFERROR(_xlfn.UNIQUE(_xlfn._xlws.FILTER(Prod.Out!$I:$I,Prod.Out!$B:$B=X146)),""),IF($R146="Retained (unknown if mulched/incorp.)",IFERROR(_xlfn.UNIQUE(_xlfn._xlws.FILTER(Prod.Out!$J:$J,Prod.Out!$B:$B=X146)),""),""))))</f>
        <v/>
      </c>
      <c r="AC146" s="4" t="str" cm="1">
        <f t="array" ref="AC146">IF(OR(Y146=0,Y146=""),"",IF($R146="Mulched (left on surface)",IFERROR(_xlfn.UNIQUE(_xlfn._xlws.FILTER(Prod.Out!$H:$H,Prod.Out!$B:$B=Y146)),""),IF($R146="Incorporated",IFERROR(_xlfn.UNIQUE(_xlfn._xlws.FILTER(Prod.Out!$I:$I,Prod.Out!$B:$B=Y146)),""),IF($R146="Retained (unknown if mulched/incorp.)",IFERROR(_xlfn.UNIQUE(_xlfn._xlws.FILTER(Prod.Out!$J:$J,Prod.Out!$B:$B=Y146)),""),""))))</f>
        <v/>
      </c>
      <c r="AD146" s="4" t="str" cm="1">
        <f t="array" ref="AD146">IF(OR(Z146=0,Z146=""),"",IF($R146="Mulched (left on surface)",IFERROR(_xlfn.UNIQUE(_xlfn._xlws.FILTER(Prod.Out!$H:$H,Prod.Out!$B:$B=Z146)),""),IF($R146="Incorporated",IFERROR(_xlfn.UNIQUE(_xlfn._xlws.FILTER(Prod.Out!$I:$I,Prod.Out!$B:$B=Z146)),""),IF($R146="Retained (unknown if mulched/incorp.)",IFERROR(_xlfn.UNIQUE(_xlfn._xlws.FILTER(Prod.Out!$J:$J,Prod.Out!$B:$B=Z146)),""),""))))</f>
        <v/>
      </c>
    </row>
    <row r="147" spans="19:30" x14ac:dyDescent="0.35">
      <c r="S147" s="4" t="str" cm="1">
        <f t="array" ref="S147">IF(OR(Q147="",Q147=0),"",IFERROR(IF(V147="No",_xlfn._xlws.FILTER(MT.Out!A:A,MT.Out!D:D=Q147),IF(V147="Yes",_xlfn._xlws.FILTER(Int.Out!O:O,Int.Out!B:B=Q147),"")),""))</f>
        <v/>
      </c>
      <c r="T147" s="4" t="str" cm="1">
        <f t="array" ref="T147">IF(OR(Q147="",Q147=0),"",IFERROR(IF(V147="No",_xlfn._xlws.FILTER(MT.Out!B:B,MT.Out!D:D=Q147),IF(V147="Yes",_xlfn._xlws.FILTER(Int.Out!P:P,Int.Out!B:B=Q147),"")),""))</f>
        <v/>
      </c>
      <c r="U147" s="4" t="str" cm="1">
        <f t="array" ref="U147">IF(OR($Q147="",$Q147=0),"",IFERROR(IF($V147="No",_xlfn._xlws.FILTER(MT.Out!C:C,MT.Out!$D:$D=$Q147),IF($V147="Yes",_xlfn._xlws.FILTER(Int.Out!Q:Q,Int.Out!$B:$B=$Q147),"")),""))</f>
        <v/>
      </c>
      <c r="V147" s="4" t="str">
        <f>IF(Q147&lt;&gt;"",IFERROR(IF(MATCH(Q147,_xlfn.ANCHORARRAY(Intercrop!AS$1),0)&gt;0,"Yes","No"),"No"),"")</f>
        <v/>
      </c>
      <c r="W147" s="4" t="str" cm="1">
        <f t="array" ref="W147">IF(Q147="Natural or Bare Fallow","",IF(V147="","",IF(V147="No",_xlfn._xlws.FILTER(MT.Out!E:E,MT.Out!D:D=Q147),IF(V147="Yes",_xlfn._xlws.FILTER(Int.Out!S:V,Int.Out!B:B=Q147)))))</f>
        <v/>
      </c>
      <c r="AA147" s="4" t="str" cm="1">
        <f t="array" ref="AA147">IF(OR(W147=0,W147=""),"",IF($R147="Mulched (left on surface)",IFERROR(_xlfn.UNIQUE(_xlfn._xlws.FILTER(Prod.Out!$H:$H,Prod.Out!$B:$B=W147)),""),IF($R147="Incorporated",IFERROR(_xlfn.UNIQUE(_xlfn._xlws.FILTER(Prod.Out!$I:$I,Prod.Out!$B:$B=W147)),""),IF($R147="Retained (unknown if mulched/incorp.)",IFERROR(_xlfn.UNIQUE(_xlfn._xlws.FILTER(Prod.Out!$J:$J,Prod.Out!$B:$B=W147)),""),""))))</f>
        <v/>
      </c>
      <c r="AB147" s="4" t="str" cm="1">
        <f t="array" ref="AB147">IF(OR(X147=0,X147=""),"",IF($R147="Mulched (left on surface)",IFERROR(_xlfn.UNIQUE(_xlfn._xlws.FILTER(Prod.Out!$H:$H,Prod.Out!$B:$B=X147)),""),IF($R147="Incorporated",IFERROR(_xlfn.UNIQUE(_xlfn._xlws.FILTER(Prod.Out!$I:$I,Prod.Out!$B:$B=X147)),""),IF($R147="Retained (unknown if mulched/incorp.)",IFERROR(_xlfn.UNIQUE(_xlfn._xlws.FILTER(Prod.Out!$J:$J,Prod.Out!$B:$B=X147)),""),""))))</f>
        <v/>
      </c>
      <c r="AC147" s="4" t="str" cm="1">
        <f t="array" ref="AC147">IF(OR(Y147=0,Y147=""),"",IF($R147="Mulched (left on surface)",IFERROR(_xlfn.UNIQUE(_xlfn._xlws.FILTER(Prod.Out!$H:$H,Prod.Out!$B:$B=Y147)),""),IF($R147="Incorporated",IFERROR(_xlfn.UNIQUE(_xlfn._xlws.FILTER(Prod.Out!$I:$I,Prod.Out!$B:$B=Y147)),""),IF($R147="Retained (unknown if mulched/incorp.)",IFERROR(_xlfn.UNIQUE(_xlfn._xlws.FILTER(Prod.Out!$J:$J,Prod.Out!$B:$B=Y147)),""),""))))</f>
        <v/>
      </c>
      <c r="AD147" s="4" t="str" cm="1">
        <f t="array" ref="AD147">IF(OR(Z147=0,Z147=""),"",IF($R147="Mulched (left on surface)",IFERROR(_xlfn.UNIQUE(_xlfn._xlws.FILTER(Prod.Out!$H:$H,Prod.Out!$B:$B=Z147)),""),IF($R147="Incorporated",IFERROR(_xlfn.UNIQUE(_xlfn._xlws.FILTER(Prod.Out!$I:$I,Prod.Out!$B:$B=Z147)),""),IF($R147="Retained (unknown if mulched/incorp.)",IFERROR(_xlfn.UNIQUE(_xlfn._xlws.FILTER(Prod.Out!$J:$J,Prod.Out!$B:$B=Z147)),""),""))))</f>
        <v/>
      </c>
    </row>
    <row r="148" spans="19:30" x14ac:dyDescent="0.35">
      <c r="S148" s="4" t="str" cm="1">
        <f t="array" ref="S148">IF(OR(Q148="",Q148=0),"",IFERROR(IF(V148="No",_xlfn._xlws.FILTER(MT.Out!A:A,MT.Out!D:D=Q148),IF(V148="Yes",_xlfn._xlws.FILTER(Int.Out!O:O,Int.Out!B:B=Q148),"")),""))</f>
        <v/>
      </c>
      <c r="T148" s="4" t="str" cm="1">
        <f t="array" ref="T148">IF(OR(Q148="",Q148=0),"",IFERROR(IF(V148="No",_xlfn._xlws.FILTER(MT.Out!B:B,MT.Out!D:D=Q148),IF(V148="Yes",_xlfn._xlws.FILTER(Int.Out!P:P,Int.Out!B:B=Q148),"")),""))</f>
        <v/>
      </c>
      <c r="U148" s="4" t="str" cm="1">
        <f t="array" ref="U148">IF(OR($Q148="",$Q148=0),"",IFERROR(IF($V148="No",_xlfn._xlws.FILTER(MT.Out!C:C,MT.Out!$D:$D=$Q148),IF($V148="Yes",_xlfn._xlws.FILTER(Int.Out!Q:Q,Int.Out!$B:$B=$Q148),"")),""))</f>
        <v/>
      </c>
      <c r="V148" s="4" t="str">
        <f>IF(Q148&lt;&gt;"",IFERROR(IF(MATCH(Q148,_xlfn.ANCHORARRAY(Intercrop!AS$1),0)&gt;0,"Yes","No"),"No"),"")</f>
        <v/>
      </c>
      <c r="W148" s="4" t="str" cm="1">
        <f t="array" ref="W148">IF(Q148="Natural or Bare Fallow","",IF(V148="","",IF(V148="No",_xlfn._xlws.FILTER(MT.Out!E:E,MT.Out!D:D=Q148),IF(V148="Yes",_xlfn._xlws.FILTER(Int.Out!S:V,Int.Out!B:B=Q148)))))</f>
        <v/>
      </c>
      <c r="AA148" s="4" t="str" cm="1">
        <f t="array" ref="AA148">IF(OR(W148=0,W148=""),"",IF($R148="Mulched (left on surface)",IFERROR(_xlfn.UNIQUE(_xlfn._xlws.FILTER(Prod.Out!$H:$H,Prod.Out!$B:$B=W148)),""),IF($R148="Incorporated",IFERROR(_xlfn.UNIQUE(_xlfn._xlws.FILTER(Prod.Out!$I:$I,Prod.Out!$B:$B=W148)),""),IF($R148="Retained (unknown if mulched/incorp.)",IFERROR(_xlfn.UNIQUE(_xlfn._xlws.FILTER(Prod.Out!$J:$J,Prod.Out!$B:$B=W148)),""),""))))</f>
        <v/>
      </c>
      <c r="AB148" s="4" t="str" cm="1">
        <f t="array" ref="AB148">IF(OR(X148=0,X148=""),"",IF($R148="Mulched (left on surface)",IFERROR(_xlfn.UNIQUE(_xlfn._xlws.FILTER(Prod.Out!$H:$H,Prod.Out!$B:$B=X148)),""),IF($R148="Incorporated",IFERROR(_xlfn.UNIQUE(_xlfn._xlws.FILTER(Prod.Out!$I:$I,Prod.Out!$B:$B=X148)),""),IF($R148="Retained (unknown if mulched/incorp.)",IFERROR(_xlfn.UNIQUE(_xlfn._xlws.FILTER(Prod.Out!$J:$J,Prod.Out!$B:$B=X148)),""),""))))</f>
        <v/>
      </c>
      <c r="AC148" s="4" t="str" cm="1">
        <f t="array" ref="AC148">IF(OR(Y148=0,Y148=""),"",IF($R148="Mulched (left on surface)",IFERROR(_xlfn.UNIQUE(_xlfn._xlws.FILTER(Prod.Out!$H:$H,Prod.Out!$B:$B=Y148)),""),IF($R148="Incorporated",IFERROR(_xlfn.UNIQUE(_xlfn._xlws.FILTER(Prod.Out!$I:$I,Prod.Out!$B:$B=Y148)),""),IF($R148="Retained (unknown if mulched/incorp.)",IFERROR(_xlfn.UNIQUE(_xlfn._xlws.FILTER(Prod.Out!$J:$J,Prod.Out!$B:$B=Y148)),""),""))))</f>
        <v/>
      </c>
      <c r="AD148" s="4" t="str" cm="1">
        <f t="array" ref="AD148">IF(OR(Z148=0,Z148=""),"",IF($R148="Mulched (left on surface)",IFERROR(_xlfn.UNIQUE(_xlfn._xlws.FILTER(Prod.Out!$H:$H,Prod.Out!$B:$B=Z148)),""),IF($R148="Incorporated",IFERROR(_xlfn.UNIQUE(_xlfn._xlws.FILTER(Prod.Out!$I:$I,Prod.Out!$B:$B=Z148)),""),IF($R148="Retained (unknown if mulched/incorp.)",IFERROR(_xlfn.UNIQUE(_xlfn._xlws.FILTER(Prod.Out!$J:$J,Prod.Out!$B:$B=Z148)),""),""))))</f>
        <v/>
      </c>
    </row>
    <row r="149" spans="19:30" x14ac:dyDescent="0.35">
      <c r="S149" s="4" t="str" cm="1">
        <f t="array" ref="S149">IF(OR(Q149="",Q149=0),"",IFERROR(IF(V149="No",_xlfn._xlws.FILTER(MT.Out!A:A,MT.Out!D:D=Q149),IF(V149="Yes",_xlfn._xlws.FILTER(Int.Out!O:O,Int.Out!B:B=Q149),"")),""))</f>
        <v/>
      </c>
      <c r="T149" s="4" t="str" cm="1">
        <f t="array" ref="T149">IF(OR(Q149="",Q149=0),"",IFERROR(IF(V149="No",_xlfn._xlws.FILTER(MT.Out!B:B,MT.Out!D:D=Q149),IF(V149="Yes",_xlfn._xlws.FILTER(Int.Out!P:P,Int.Out!B:B=Q149),"")),""))</f>
        <v/>
      </c>
      <c r="U149" s="4" t="str" cm="1">
        <f t="array" ref="U149">IF(OR($Q149="",$Q149=0),"",IFERROR(IF($V149="No",_xlfn._xlws.FILTER(MT.Out!C:C,MT.Out!$D:$D=$Q149),IF($V149="Yes",_xlfn._xlws.FILTER(Int.Out!Q:Q,Int.Out!$B:$B=$Q149),"")),""))</f>
        <v/>
      </c>
      <c r="V149" s="4" t="str">
        <f>IF(Q149&lt;&gt;"",IFERROR(IF(MATCH(Q149,_xlfn.ANCHORARRAY(Intercrop!AS$1),0)&gt;0,"Yes","No"),"No"),"")</f>
        <v/>
      </c>
      <c r="W149" s="4" t="str" cm="1">
        <f t="array" ref="W149">IF(Q149="Natural or Bare Fallow","",IF(V149="","",IF(V149="No",_xlfn._xlws.FILTER(MT.Out!E:E,MT.Out!D:D=Q149),IF(V149="Yes",_xlfn._xlws.FILTER(Int.Out!S:V,Int.Out!B:B=Q149)))))</f>
        <v/>
      </c>
      <c r="AA149" s="4" t="str" cm="1">
        <f t="array" ref="AA149">IF(OR(W149=0,W149=""),"",IF($R149="Mulched (left on surface)",IFERROR(_xlfn.UNIQUE(_xlfn._xlws.FILTER(Prod.Out!$H:$H,Prod.Out!$B:$B=W149)),""),IF($R149="Incorporated",IFERROR(_xlfn.UNIQUE(_xlfn._xlws.FILTER(Prod.Out!$I:$I,Prod.Out!$B:$B=W149)),""),IF($R149="Retained (unknown if mulched/incorp.)",IFERROR(_xlfn.UNIQUE(_xlfn._xlws.FILTER(Prod.Out!$J:$J,Prod.Out!$B:$B=W149)),""),""))))</f>
        <v/>
      </c>
      <c r="AB149" s="4" t="str" cm="1">
        <f t="array" ref="AB149">IF(OR(X149=0,X149=""),"",IF($R149="Mulched (left on surface)",IFERROR(_xlfn.UNIQUE(_xlfn._xlws.FILTER(Prod.Out!$H:$H,Prod.Out!$B:$B=X149)),""),IF($R149="Incorporated",IFERROR(_xlfn.UNIQUE(_xlfn._xlws.FILTER(Prod.Out!$I:$I,Prod.Out!$B:$B=X149)),""),IF($R149="Retained (unknown if mulched/incorp.)",IFERROR(_xlfn.UNIQUE(_xlfn._xlws.FILTER(Prod.Out!$J:$J,Prod.Out!$B:$B=X149)),""),""))))</f>
        <v/>
      </c>
      <c r="AC149" s="4" t="str" cm="1">
        <f t="array" ref="AC149">IF(OR(Y149=0,Y149=""),"",IF($R149="Mulched (left on surface)",IFERROR(_xlfn.UNIQUE(_xlfn._xlws.FILTER(Prod.Out!$H:$H,Prod.Out!$B:$B=Y149)),""),IF($R149="Incorporated",IFERROR(_xlfn.UNIQUE(_xlfn._xlws.FILTER(Prod.Out!$I:$I,Prod.Out!$B:$B=Y149)),""),IF($R149="Retained (unknown if mulched/incorp.)",IFERROR(_xlfn.UNIQUE(_xlfn._xlws.FILTER(Prod.Out!$J:$J,Prod.Out!$B:$B=Y149)),""),""))))</f>
        <v/>
      </c>
      <c r="AD149" s="4" t="str" cm="1">
        <f t="array" ref="AD149">IF(OR(Z149=0,Z149=""),"",IF($R149="Mulched (left on surface)",IFERROR(_xlfn.UNIQUE(_xlfn._xlws.FILTER(Prod.Out!$H:$H,Prod.Out!$B:$B=Z149)),""),IF($R149="Incorporated",IFERROR(_xlfn.UNIQUE(_xlfn._xlws.FILTER(Prod.Out!$I:$I,Prod.Out!$B:$B=Z149)),""),IF($R149="Retained (unknown if mulched/incorp.)",IFERROR(_xlfn.UNIQUE(_xlfn._xlws.FILTER(Prod.Out!$J:$J,Prod.Out!$B:$B=Z149)),""),""))))</f>
        <v/>
      </c>
    </row>
    <row r="150" spans="19:30" x14ac:dyDescent="0.35">
      <c r="S150" s="4" t="str" cm="1">
        <f t="array" ref="S150">IF(OR(Q150="",Q150=0),"",IFERROR(IF(V150="No",_xlfn._xlws.FILTER(MT.Out!A:A,MT.Out!D:D=Q150),IF(V150="Yes",_xlfn._xlws.FILTER(Int.Out!O:O,Int.Out!B:B=Q150),"")),""))</f>
        <v/>
      </c>
      <c r="T150" s="4" t="str" cm="1">
        <f t="array" ref="T150">IF(OR(Q150="",Q150=0),"",IFERROR(IF(V150="No",_xlfn._xlws.FILTER(MT.Out!B:B,MT.Out!D:D=Q150),IF(V150="Yes",_xlfn._xlws.FILTER(Int.Out!P:P,Int.Out!B:B=Q150),"")),""))</f>
        <v/>
      </c>
      <c r="U150" s="4" t="str" cm="1">
        <f t="array" ref="U150">IF(OR($Q150="",$Q150=0),"",IFERROR(IF($V150="No",_xlfn._xlws.FILTER(MT.Out!C:C,MT.Out!$D:$D=$Q150),IF($V150="Yes",_xlfn._xlws.FILTER(Int.Out!Q:Q,Int.Out!$B:$B=$Q150),"")),""))</f>
        <v/>
      </c>
      <c r="V150" s="4" t="str">
        <f>IF(Q150&lt;&gt;"",IFERROR(IF(MATCH(Q150,_xlfn.ANCHORARRAY(Intercrop!AS$1),0)&gt;0,"Yes","No"),"No"),"")</f>
        <v/>
      </c>
      <c r="W150" s="4" t="str" cm="1">
        <f t="array" ref="W150">IF(Q150="Natural or Bare Fallow","",IF(V150="","",IF(V150="No",_xlfn._xlws.FILTER(MT.Out!E:E,MT.Out!D:D=Q150),IF(V150="Yes",_xlfn._xlws.FILTER(Int.Out!S:V,Int.Out!B:B=Q150)))))</f>
        <v/>
      </c>
      <c r="AA150" s="4" t="str" cm="1">
        <f t="array" ref="AA150">IF(OR(W150=0,W150=""),"",IF($R150="Mulched (left on surface)",IFERROR(_xlfn.UNIQUE(_xlfn._xlws.FILTER(Prod.Out!$H:$H,Prod.Out!$B:$B=W150)),""),IF($R150="Incorporated",IFERROR(_xlfn.UNIQUE(_xlfn._xlws.FILTER(Prod.Out!$I:$I,Prod.Out!$B:$B=W150)),""),IF($R150="Retained (unknown if mulched/incorp.)",IFERROR(_xlfn.UNIQUE(_xlfn._xlws.FILTER(Prod.Out!$J:$J,Prod.Out!$B:$B=W150)),""),""))))</f>
        <v/>
      </c>
      <c r="AB150" s="4" t="str" cm="1">
        <f t="array" ref="AB150">IF(OR(X150=0,X150=""),"",IF($R150="Mulched (left on surface)",IFERROR(_xlfn.UNIQUE(_xlfn._xlws.FILTER(Prod.Out!$H:$H,Prod.Out!$B:$B=X150)),""),IF($R150="Incorporated",IFERROR(_xlfn.UNIQUE(_xlfn._xlws.FILTER(Prod.Out!$I:$I,Prod.Out!$B:$B=X150)),""),IF($R150="Retained (unknown if mulched/incorp.)",IFERROR(_xlfn.UNIQUE(_xlfn._xlws.FILTER(Prod.Out!$J:$J,Prod.Out!$B:$B=X150)),""),""))))</f>
        <v/>
      </c>
      <c r="AC150" s="4" t="str" cm="1">
        <f t="array" ref="AC150">IF(OR(Y150=0,Y150=""),"",IF($R150="Mulched (left on surface)",IFERROR(_xlfn.UNIQUE(_xlfn._xlws.FILTER(Prod.Out!$H:$H,Prod.Out!$B:$B=Y150)),""),IF($R150="Incorporated",IFERROR(_xlfn.UNIQUE(_xlfn._xlws.FILTER(Prod.Out!$I:$I,Prod.Out!$B:$B=Y150)),""),IF($R150="Retained (unknown if mulched/incorp.)",IFERROR(_xlfn.UNIQUE(_xlfn._xlws.FILTER(Prod.Out!$J:$J,Prod.Out!$B:$B=Y150)),""),""))))</f>
        <v/>
      </c>
      <c r="AD150" s="4" t="str" cm="1">
        <f t="array" ref="AD150">IF(OR(Z150=0,Z150=""),"",IF($R150="Mulched (left on surface)",IFERROR(_xlfn.UNIQUE(_xlfn._xlws.FILTER(Prod.Out!$H:$H,Prod.Out!$B:$B=Z150)),""),IF($R150="Incorporated",IFERROR(_xlfn.UNIQUE(_xlfn._xlws.FILTER(Prod.Out!$I:$I,Prod.Out!$B:$B=Z150)),""),IF($R150="Retained (unknown if mulched/incorp.)",IFERROR(_xlfn.UNIQUE(_xlfn._xlws.FILTER(Prod.Out!$J:$J,Prod.Out!$B:$B=Z150)),""),""))))</f>
        <v/>
      </c>
    </row>
    <row r="151" spans="19:30" x14ac:dyDescent="0.35">
      <c r="S151" s="4" t="str" cm="1">
        <f t="array" ref="S151">IF(OR(Q151="",Q151=0),"",IFERROR(IF(V151="No",_xlfn._xlws.FILTER(MT.Out!A:A,MT.Out!D:D=Q151),IF(V151="Yes",_xlfn._xlws.FILTER(Int.Out!O:O,Int.Out!B:B=Q151),"")),""))</f>
        <v/>
      </c>
      <c r="T151" s="4" t="str" cm="1">
        <f t="array" ref="T151">IF(OR(Q151="",Q151=0),"",IFERROR(IF(V151="No",_xlfn._xlws.FILTER(MT.Out!B:B,MT.Out!D:D=Q151),IF(V151="Yes",_xlfn._xlws.FILTER(Int.Out!P:P,Int.Out!B:B=Q151),"")),""))</f>
        <v/>
      </c>
      <c r="U151" s="4" t="str" cm="1">
        <f t="array" ref="U151">IF(OR($Q151="",$Q151=0),"",IFERROR(IF($V151="No",_xlfn._xlws.FILTER(MT.Out!C:C,MT.Out!$D:$D=$Q151),IF($V151="Yes",_xlfn._xlws.FILTER(Int.Out!Q:Q,Int.Out!$B:$B=$Q151),"")),""))</f>
        <v/>
      </c>
      <c r="V151" s="4" t="str">
        <f>IF(Q151&lt;&gt;"",IFERROR(IF(MATCH(Q151,_xlfn.ANCHORARRAY(Intercrop!AS$1),0)&gt;0,"Yes","No"),"No"),"")</f>
        <v/>
      </c>
      <c r="W151" s="4" t="str" cm="1">
        <f t="array" ref="W151">IF(Q151="Natural or Bare Fallow","",IF(V151="","",IF(V151="No",_xlfn._xlws.FILTER(MT.Out!E:E,MT.Out!D:D=Q151),IF(V151="Yes",_xlfn._xlws.FILTER(Int.Out!S:V,Int.Out!B:B=Q151)))))</f>
        <v/>
      </c>
      <c r="AA151" s="4" t="str" cm="1">
        <f t="array" ref="AA151">IF(OR(W151=0,W151=""),"",IF($R151="Mulched (left on surface)",IFERROR(_xlfn.UNIQUE(_xlfn._xlws.FILTER(Prod.Out!$H:$H,Prod.Out!$B:$B=W151)),""),IF($R151="Incorporated",IFERROR(_xlfn.UNIQUE(_xlfn._xlws.FILTER(Prod.Out!$I:$I,Prod.Out!$B:$B=W151)),""),IF($R151="Retained (unknown if mulched/incorp.)",IFERROR(_xlfn.UNIQUE(_xlfn._xlws.FILTER(Prod.Out!$J:$J,Prod.Out!$B:$B=W151)),""),""))))</f>
        <v/>
      </c>
      <c r="AB151" s="4" t="str" cm="1">
        <f t="array" ref="AB151">IF(OR(X151=0,X151=""),"",IF($R151="Mulched (left on surface)",IFERROR(_xlfn.UNIQUE(_xlfn._xlws.FILTER(Prod.Out!$H:$H,Prod.Out!$B:$B=X151)),""),IF($R151="Incorporated",IFERROR(_xlfn.UNIQUE(_xlfn._xlws.FILTER(Prod.Out!$I:$I,Prod.Out!$B:$B=X151)),""),IF($R151="Retained (unknown if mulched/incorp.)",IFERROR(_xlfn.UNIQUE(_xlfn._xlws.FILTER(Prod.Out!$J:$J,Prod.Out!$B:$B=X151)),""),""))))</f>
        <v/>
      </c>
      <c r="AC151" s="4" t="str" cm="1">
        <f t="array" ref="AC151">IF(OR(Y151=0,Y151=""),"",IF($R151="Mulched (left on surface)",IFERROR(_xlfn.UNIQUE(_xlfn._xlws.FILTER(Prod.Out!$H:$H,Prod.Out!$B:$B=Y151)),""),IF($R151="Incorporated",IFERROR(_xlfn.UNIQUE(_xlfn._xlws.FILTER(Prod.Out!$I:$I,Prod.Out!$B:$B=Y151)),""),IF($R151="Retained (unknown if mulched/incorp.)",IFERROR(_xlfn.UNIQUE(_xlfn._xlws.FILTER(Prod.Out!$J:$J,Prod.Out!$B:$B=Y151)),""),""))))</f>
        <v/>
      </c>
      <c r="AD151" s="4" t="str" cm="1">
        <f t="array" ref="AD151">IF(OR(Z151=0,Z151=""),"",IF($R151="Mulched (left on surface)",IFERROR(_xlfn.UNIQUE(_xlfn._xlws.FILTER(Prod.Out!$H:$H,Prod.Out!$B:$B=Z151)),""),IF($R151="Incorporated",IFERROR(_xlfn.UNIQUE(_xlfn._xlws.FILTER(Prod.Out!$I:$I,Prod.Out!$B:$B=Z151)),""),IF($R151="Retained (unknown if mulched/incorp.)",IFERROR(_xlfn.UNIQUE(_xlfn._xlws.FILTER(Prod.Out!$J:$J,Prod.Out!$B:$B=Z151)),""),""))))</f>
        <v/>
      </c>
    </row>
    <row r="152" spans="19:30" x14ac:dyDescent="0.35">
      <c r="S152" s="4" t="str" cm="1">
        <f t="array" ref="S152">IF(OR(Q152="",Q152=0),"",IFERROR(IF(V152="No",_xlfn._xlws.FILTER(MT.Out!A:A,MT.Out!D:D=Q152),IF(V152="Yes",_xlfn._xlws.FILTER(Int.Out!O:O,Int.Out!B:B=Q152),"")),""))</f>
        <v/>
      </c>
      <c r="T152" s="4" t="str" cm="1">
        <f t="array" ref="T152">IF(OR(Q152="",Q152=0),"",IFERROR(IF(V152="No",_xlfn._xlws.FILTER(MT.Out!B:B,MT.Out!D:D=Q152),IF(V152="Yes",_xlfn._xlws.FILTER(Int.Out!P:P,Int.Out!B:B=Q152),"")),""))</f>
        <v/>
      </c>
      <c r="U152" s="4" t="str" cm="1">
        <f t="array" ref="U152">IF(OR($Q152="",$Q152=0),"",IFERROR(IF($V152="No",_xlfn._xlws.FILTER(MT.Out!C:C,MT.Out!$D:$D=$Q152),IF($V152="Yes",_xlfn._xlws.FILTER(Int.Out!Q:Q,Int.Out!$B:$B=$Q152),"")),""))</f>
        <v/>
      </c>
      <c r="V152" s="4" t="str">
        <f>IF(Q152&lt;&gt;"",IFERROR(IF(MATCH(Q152,_xlfn.ANCHORARRAY(Intercrop!AS$1),0)&gt;0,"Yes","No"),"No"),"")</f>
        <v/>
      </c>
      <c r="W152" s="4" t="str" cm="1">
        <f t="array" ref="W152">IF(Q152="Natural or Bare Fallow","",IF(V152="","",IF(V152="No",_xlfn._xlws.FILTER(MT.Out!E:E,MT.Out!D:D=Q152),IF(V152="Yes",_xlfn._xlws.FILTER(Int.Out!S:V,Int.Out!B:B=Q152)))))</f>
        <v/>
      </c>
      <c r="AA152" s="4" t="str" cm="1">
        <f t="array" ref="AA152">IF(OR(W152=0,W152=""),"",IF($R152="Mulched (left on surface)",IFERROR(_xlfn.UNIQUE(_xlfn._xlws.FILTER(Prod.Out!$H:$H,Prod.Out!$B:$B=W152)),""),IF($R152="Incorporated",IFERROR(_xlfn.UNIQUE(_xlfn._xlws.FILTER(Prod.Out!$I:$I,Prod.Out!$B:$B=W152)),""),IF($R152="Retained (unknown if mulched/incorp.)",IFERROR(_xlfn.UNIQUE(_xlfn._xlws.FILTER(Prod.Out!$J:$J,Prod.Out!$B:$B=W152)),""),""))))</f>
        <v/>
      </c>
      <c r="AB152" s="4" t="str" cm="1">
        <f t="array" ref="AB152">IF(OR(X152=0,X152=""),"",IF($R152="Mulched (left on surface)",IFERROR(_xlfn.UNIQUE(_xlfn._xlws.FILTER(Prod.Out!$H:$H,Prod.Out!$B:$B=X152)),""),IF($R152="Incorporated",IFERROR(_xlfn.UNIQUE(_xlfn._xlws.FILTER(Prod.Out!$I:$I,Prod.Out!$B:$B=X152)),""),IF($R152="Retained (unknown if mulched/incorp.)",IFERROR(_xlfn.UNIQUE(_xlfn._xlws.FILTER(Prod.Out!$J:$J,Prod.Out!$B:$B=X152)),""),""))))</f>
        <v/>
      </c>
      <c r="AC152" s="4" t="str" cm="1">
        <f t="array" ref="AC152">IF(OR(Y152=0,Y152=""),"",IF($R152="Mulched (left on surface)",IFERROR(_xlfn.UNIQUE(_xlfn._xlws.FILTER(Prod.Out!$H:$H,Prod.Out!$B:$B=Y152)),""),IF($R152="Incorporated",IFERROR(_xlfn.UNIQUE(_xlfn._xlws.FILTER(Prod.Out!$I:$I,Prod.Out!$B:$B=Y152)),""),IF($R152="Retained (unknown if mulched/incorp.)",IFERROR(_xlfn.UNIQUE(_xlfn._xlws.FILTER(Prod.Out!$J:$J,Prod.Out!$B:$B=Y152)),""),""))))</f>
        <v/>
      </c>
      <c r="AD152" s="4" t="str" cm="1">
        <f t="array" ref="AD152">IF(OR(Z152=0,Z152=""),"",IF($R152="Mulched (left on surface)",IFERROR(_xlfn.UNIQUE(_xlfn._xlws.FILTER(Prod.Out!$H:$H,Prod.Out!$B:$B=Z152)),""),IF($R152="Incorporated",IFERROR(_xlfn.UNIQUE(_xlfn._xlws.FILTER(Prod.Out!$I:$I,Prod.Out!$B:$B=Z152)),""),IF($R152="Retained (unknown if mulched/incorp.)",IFERROR(_xlfn.UNIQUE(_xlfn._xlws.FILTER(Prod.Out!$J:$J,Prod.Out!$B:$B=Z152)),""),""))))</f>
        <v/>
      </c>
    </row>
    <row r="153" spans="19:30" x14ac:dyDescent="0.35">
      <c r="S153" s="4" t="str" cm="1">
        <f t="array" ref="S153">IF(OR(Q153="",Q153=0),"",IFERROR(IF(V153="No",_xlfn._xlws.FILTER(MT.Out!A:A,MT.Out!D:D=Q153),IF(V153="Yes",_xlfn._xlws.FILTER(Int.Out!O:O,Int.Out!B:B=Q153),"")),""))</f>
        <v/>
      </c>
      <c r="T153" s="4" t="str" cm="1">
        <f t="array" ref="T153">IF(OR(Q153="",Q153=0),"",IFERROR(IF(V153="No",_xlfn._xlws.FILTER(MT.Out!B:B,MT.Out!D:D=Q153),IF(V153="Yes",_xlfn._xlws.FILTER(Int.Out!P:P,Int.Out!B:B=Q153),"")),""))</f>
        <v/>
      </c>
      <c r="U153" s="4" t="str" cm="1">
        <f t="array" ref="U153">IF(OR($Q153="",$Q153=0),"",IFERROR(IF($V153="No",_xlfn._xlws.FILTER(MT.Out!C:C,MT.Out!$D:$D=$Q153),IF($V153="Yes",_xlfn._xlws.FILTER(Int.Out!Q:Q,Int.Out!$B:$B=$Q153),"")),""))</f>
        <v/>
      </c>
      <c r="V153" s="4" t="str">
        <f>IF(Q153&lt;&gt;"",IFERROR(IF(MATCH(Q153,_xlfn.ANCHORARRAY(Intercrop!AS$1),0)&gt;0,"Yes","No"),"No"),"")</f>
        <v/>
      </c>
      <c r="W153" s="4" t="str" cm="1">
        <f t="array" ref="W153">IF(Q153="Natural or Bare Fallow","",IF(V153="","",IF(V153="No",_xlfn._xlws.FILTER(MT.Out!E:E,MT.Out!D:D=Q153),IF(V153="Yes",_xlfn._xlws.FILTER(Int.Out!S:V,Int.Out!B:B=Q153)))))</f>
        <v/>
      </c>
      <c r="AA153" s="4" t="str" cm="1">
        <f t="array" ref="AA153">IF(OR(W153=0,W153=""),"",IF($R153="Mulched (left on surface)",IFERROR(_xlfn.UNIQUE(_xlfn._xlws.FILTER(Prod.Out!$H:$H,Prod.Out!$B:$B=W153)),""),IF($R153="Incorporated",IFERROR(_xlfn.UNIQUE(_xlfn._xlws.FILTER(Prod.Out!$I:$I,Prod.Out!$B:$B=W153)),""),IF($R153="Retained (unknown if mulched/incorp.)",IFERROR(_xlfn.UNIQUE(_xlfn._xlws.FILTER(Prod.Out!$J:$J,Prod.Out!$B:$B=W153)),""),""))))</f>
        <v/>
      </c>
      <c r="AB153" s="4" t="str" cm="1">
        <f t="array" ref="AB153">IF(OR(X153=0,X153=""),"",IF($R153="Mulched (left on surface)",IFERROR(_xlfn.UNIQUE(_xlfn._xlws.FILTER(Prod.Out!$H:$H,Prod.Out!$B:$B=X153)),""),IF($R153="Incorporated",IFERROR(_xlfn.UNIQUE(_xlfn._xlws.FILTER(Prod.Out!$I:$I,Prod.Out!$B:$B=X153)),""),IF($R153="Retained (unknown if mulched/incorp.)",IFERROR(_xlfn.UNIQUE(_xlfn._xlws.FILTER(Prod.Out!$J:$J,Prod.Out!$B:$B=X153)),""),""))))</f>
        <v/>
      </c>
      <c r="AC153" s="4" t="str" cm="1">
        <f t="array" ref="AC153">IF(OR(Y153=0,Y153=""),"",IF($R153="Mulched (left on surface)",IFERROR(_xlfn.UNIQUE(_xlfn._xlws.FILTER(Prod.Out!$H:$H,Prod.Out!$B:$B=Y153)),""),IF($R153="Incorporated",IFERROR(_xlfn.UNIQUE(_xlfn._xlws.FILTER(Prod.Out!$I:$I,Prod.Out!$B:$B=Y153)),""),IF($R153="Retained (unknown if mulched/incorp.)",IFERROR(_xlfn.UNIQUE(_xlfn._xlws.FILTER(Prod.Out!$J:$J,Prod.Out!$B:$B=Y153)),""),""))))</f>
        <v/>
      </c>
      <c r="AD153" s="4" t="str" cm="1">
        <f t="array" ref="AD153">IF(OR(Z153=0,Z153=""),"",IF($R153="Mulched (left on surface)",IFERROR(_xlfn.UNIQUE(_xlfn._xlws.FILTER(Prod.Out!$H:$H,Prod.Out!$B:$B=Z153)),""),IF($R153="Incorporated",IFERROR(_xlfn.UNIQUE(_xlfn._xlws.FILTER(Prod.Out!$I:$I,Prod.Out!$B:$B=Z153)),""),IF($R153="Retained (unknown if mulched/incorp.)",IFERROR(_xlfn.UNIQUE(_xlfn._xlws.FILTER(Prod.Out!$J:$J,Prod.Out!$B:$B=Z153)),""),""))))</f>
        <v/>
      </c>
    </row>
    <row r="154" spans="19:30" x14ac:dyDescent="0.35">
      <c r="S154" s="4" t="str" cm="1">
        <f t="array" ref="S154">IF(OR(Q154="",Q154=0),"",IFERROR(IF(V154="No",_xlfn._xlws.FILTER(MT.Out!A:A,MT.Out!D:D=Q154),IF(V154="Yes",_xlfn._xlws.FILTER(Int.Out!O:O,Int.Out!B:B=Q154),"")),""))</f>
        <v/>
      </c>
      <c r="T154" s="4" t="str" cm="1">
        <f t="array" ref="T154">IF(OR(Q154="",Q154=0),"",IFERROR(IF(V154="No",_xlfn._xlws.FILTER(MT.Out!B:B,MT.Out!D:D=Q154),IF(V154="Yes",_xlfn._xlws.FILTER(Int.Out!P:P,Int.Out!B:B=Q154),"")),""))</f>
        <v/>
      </c>
      <c r="U154" s="4" t="str" cm="1">
        <f t="array" ref="U154">IF(OR($Q154="",$Q154=0),"",IFERROR(IF($V154="No",_xlfn._xlws.FILTER(MT.Out!C:C,MT.Out!$D:$D=$Q154),IF($V154="Yes",_xlfn._xlws.FILTER(Int.Out!Q:Q,Int.Out!$B:$B=$Q154),"")),""))</f>
        <v/>
      </c>
      <c r="V154" s="4" t="str">
        <f>IF(Q154&lt;&gt;"",IFERROR(IF(MATCH(Q154,_xlfn.ANCHORARRAY(Intercrop!AS$1),0)&gt;0,"Yes","No"),"No"),"")</f>
        <v/>
      </c>
      <c r="W154" s="4" t="str" cm="1">
        <f t="array" ref="W154">IF(Q154="Natural or Bare Fallow","",IF(V154="","",IF(V154="No",_xlfn._xlws.FILTER(MT.Out!E:E,MT.Out!D:D=Q154),IF(V154="Yes",_xlfn._xlws.FILTER(Int.Out!S:V,Int.Out!B:B=Q154)))))</f>
        <v/>
      </c>
      <c r="AA154" s="4" t="str" cm="1">
        <f t="array" ref="AA154">IF(OR(W154=0,W154=""),"",IF($R154="Mulched (left on surface)",IFERROR(_xlfn.UNIQUE(_xlfn._xlws.FILTER(Prod.Out!$H:$H,Prod.Out!$B:$B=W154)),""),IF($R154="Incorporated",IFERROR(_xlfn.UNIQUE(_xlfn._xlws.FILTER(Prod.Out!$I:$I,Prod.Out!$B:$B=W154)),""),IF($R154="Retained (unknown if mulched/incorp.)",IFERROR(_xlfn.UNIQUE(_xlfn._xlws.FILTER(Prod.Out!$J:$J,Prod.Out!$B:$B=W154)),""),""))))</f>
        <v/>
      </c>
      <c r="AB154" s="4" t="str" cm="1">
        <f t="array" ref="AB154">IF(OR(X154=0,X154=""),"",IF($R154="Mulched (left on surface)",IFERROR(_xlfn.UNIQUE(_xlfn._xlws.FILTER(Prod.Out!$H:$H,Prod.Out!$B:$B=X154)),""),IF($R154="Incorporated",IFERROR(_xlfn.UNIQUE(_xlfn._xlws.FILTER(Prod.Out!$I:$I,Prod.Out!$B:$B=X154)),""),IF($R154="Retained (unknown if mulched/incorp.)",IFERROR(_xlfn.UNIQUE(_xlfn._xlws.FILTER(Prod.Out!$J:$J,Prod.Out!$B:$B=X154)),""),""))))</f>
        <v/>
      </c>
      <c r="AC154" s="4" t="str" cm="1">
        <f t="array" ref="AC154">IF(OR(Y154=0,Y154=""),"",IF($R154="Mulched (left on surface)",IFERROR(_xlfn.UNIQUE(_xlfn._xlws.FILTER(Prod.Out!$H:$H,Prod.Out!$B:$B=Y154)),""),IF($R154="Incorporated",IFERROR(_xlfn.UNIQUE(_xlfn._xlws.FILTER(Prod.Out!$I:$I,Prod.Out!$B:$B=Y154)),""),IF($R154="Retained (unknown if mulched/incorp.)",IFERROR(_xlfn.UNIQUE(_xlfn._xlws.FILTER(Prod.Out!$J:$J,Prod.Out!$B:$B=Y154)),""),""))))</f>
        <v/>
      </c>
      <c r="AD154" s="4" t="str" cm="1">
        <f t="array" ref="AD154">IF(OR(Z154=0,Z154=""),"",IF($R154="Mulched (left on surface)",IFERROR(_xlfn.UNIQUE(_xlfn._xlws.FILTER(Prod.Out!$H:$H,Prod.Out!$B:$B=Z154)),""),IF($R154="Incorporated",IFERROR(_xlfn.UNIQUE(_xlfn._xlws.FILTER(Prod.Out!$I:$I,Prod.Out!$B:$B=Z154)),""),IF($R154="Retained (unknown if mulched/incorp.)",IFERROR(_xlfn.UNIQUE(_xlfn._xlws.FILTER(Prod.Out!$J:$J,Prod.Out!$B:$B=Z154)),""),""))))</f>
        <v/>
      </c>
    </row>
    <row r="155" spans="19:30" x14ac:dyDescent="0.35">
      <c r="S155" s="4" t="str" cm="1">
        <f t="array" ref="S155">IF(OR(Q155="",Q155=0),"",IFERROR(IF(V155="No",_xlfn._xlws.FILTER(MT.Out!A:A,MT.Out!D:D=Q155),IF(V155="Yes",_xlfn._xlws.FILTER(Int.Out!O:O,Int.Out!B:B=Q155),"")),""))</f>
        <v/>
      </c>
      <c r="T155" s="4" t="str" cm="1">
        <f t="array" ref="T155">IF(OR(Q155="",Q155=0),"",IFERROR(IF(V155="No",_xlfn._xlws.FILTER(MT.Out!B:B,MT.Out!D:D=Q155),IF(V155="Yes",_xlfn._xlws.FILTER(Int.Out!P:P,Int.Out!B:B=Q155),"")),""))</f>
        <v/>
      </c>
      <c r="U155" s="4" t="str" cm="1">
        <f t="array" ref="U155">IF(OR($Q155="",$Q155=0),"",IFERROR(IF($V155="No",_xlfn._xlws.FILTER(MT.Out!C:C,MT.Out!$D:$D=$Q155),IF($V155="Yes",_xlfn._xlws.FILTER(Int.Out!Q:Q,Int.Out!$B:$B=$Q155),"")),""))</f>
        <v/>
      </c>
      <c r="V155" s="4" t="str">
        <f>IF(Q155&lt;&gt;"",IFERROR(IF(MATCH(Q155,_xlfn.ANCHORARRAY(Intercrop!AS$1),0)&gt;0,"Yes","No"),"No"),"")</f>
        <v/>
      </c>
      <c r="W155" s="4" t="str" cm="1">
        <f t="array" ref="W155">IF(Q155="Natural or Bare Fallow","",IF(V155="","",IF(V155="No",_xlfn._xlws.FILTER(MT.Out!E:E,MT.Out!D:D=Q155),IF(V155="Yes",_xlfn._xlws.FILTER(Int.Out!S:V,Int.Out!B:B=Q155)))))</f>
        <v/>
      </c>
      <c r="AA155" s="4" t="str" cm="1">
        <f t="array" ref="AA155">IF(OR(W155=0,W155=""),"",IF($R155="Mulched (left on surface)",IFERROR(_xlfn.UNIQUE(_xlfn._xlws.FILTER(Prod.Out!$H:$H,Prod.Out!$B:$B=W155)),""),IF($R155="Incorporated",IFERROR(_xlfn.UNIQUE(_xlfn._xlws.FILTER(Prod.Out!$I:$I,Prod.Out!$B:$B=W155)),""),IF($R155="Retained (unknown if mulched/incorp.)",IFERROR(_xlfn.UNIQUE(_xlfn._xlws.FILTER(Prod.Out!$J:$J,Prod.Out!$B:$B=W155)),""),""))))</f>
        <v/>
      </c>
      <c r="AB155" s="4" t="str" cm="1">
        <f t="array" ref="AB155">IF(OR(X155=0,X155=""),"",IF($R155="Mulched (left on surface)",IFERROR(_xlfn.UNIQUE(_xlfn._xlws.FILTER(Prod.Out!$H:$H,Prod.Out!$B:$B=X155)),""),IF($R155="Incorporated",IFERROR(_xlfn.UNIQUE(_xlfn._xlws.FILTER(Prod.Out!$I:$I,Prod.Out!$B:$B=X155)),""),IF($R155="Retained (unknown if mulched/incorp.)",IFERROR(_xlfn.UNIQUE(_xlfn._xlws.FILTER(Prod.Out!$J:$J,Prod.Out!$B:$B=X155)),""),""))))</f>
        <v/>
      </c>
      <c r="AC155" s="4" t="str" cm="1">
        <f t="array" ref="AC155">IF(OR(Y155=0,Y155=""),"",IF($R155="Mulched (left on surface)",IFERROR(_xlfn.UNIQUE(_xlfn._xlws.FILTER(Prod.Out!$H:$H,Prod.Out!$B:$B=Y155)),""),IF($R155="Incorporated",IFERROR(_xlfn.UNIQUE(_xlfn._xlws.FILTER(Prod.Out!$I:$I,Prod.Out!$B:$B=Y155)),""),IF($R155="Retained (unknown if mulched/incorp.)",IFERROR(_xlfn.UNIQUE(_xlfn._xlws.FILTER(Prod.Out!$J:$J,Prod.Out!$B:$B=Y155)),""),""))))</f>
        <v/>
      </c>
      <c r="AD155" s="4" t="str" cm="1">
        <f t="array" ref="AD155">IF(OR(Z155=0,Z155=""),"",IF($R155="Mulched (left on surface)",IFERROR(_xlfn.UNIQUE(_xlfn._xlws.FILTER(Prod.Out!$H:$H,Prod.Out!$B:$B=Z155)),""),IF($R155="Incorporated",IFERROR(_xlfn.UNIQUE(_xlfn._xlws.FILTER(Prod.Out!$I:$I,Prod.Out!$B:$B=Z155)),""),IF($R155="Retained (unknown if mulched/incorp.)",IFERROR(_xlfn.UNIQUE(_xlfn._xlws.FILTER(Prod.Out!$J:$J,Prod.Out!$B:$B=Z155)),""),""))))</f>
        <v/>
      </c>
    </row>
    <row r="156" spans="19:30" x14ac:dyDescent="0.35">
      <c r="S156" s="4" t="str" cm="1">
        <f t="array" ref="S156">IF(OR(Q156="",Q156=0),"",IFERROR(IF(V156="No",_xlfn._xlws.FILTER(MT.Out!A:A,MT.Out!D:D=Q156),IF(V156="Yes",_xlfn._xlws.FILTER(Int.Out!O:O,Int.Out!B:B=Q156),"")),""))</f>
        <v/>
      </c>
      <c r="T156" s="4" t="str" cm="1">
        <f t="array" ref="T156">IF(OR(Q156="",Q156=0),"",IFERROR(IF(V156="No",_xlfn._xlws.FILTER(MT.Out!B:B,MT.Out!D:D=Q156),IF(V156="Yes",_xlfn._xlws.FILTER(Int.Out!P:P,Int.Out!B:B=Q156),"")),""))</f>
        <v/>
      </c>
      <c r="U156" s="4" t="str" cm="1">
        <f t="array" ref="U156">IF(OR($Q156="",$Q156=0),"",IFERROR(IF($V156="No",_xlfn._xlws.FILTER(MT.Out!C:C,MT.Out!$D:$D=$Q156),IF($V156="Yes",_xlfn._xlws.FILTER(Int.Out!Q:Q,Int.Out!$B:$B=$Q156),"")),""))</f>
        <v/>
      </c>
      <c r="V156" s="4" t="str">
        <f>IF(Q156&lt;&gt;"",IFERROR(IF(MATCH(Q156,_xlfn.ANCHORARRAY(Intercrop!AS$1),0)&gt;0,"Yes","No"),"No"),"")</f>
        <v/>
      </c>
      <c r="W156" s="4" t="str" cm="1">
        <f t="array" ref="W156">IF(Q156="Natural or Bare Fallow","",IF(V156="","",IF(V156="No",_xlfn._xlws.FILTER(MT.Out!E:E,MT.Out!D:D=Q156),IF(V156="Yes",_xlfn._xlws.FILTER(Int.Out!S:V,Int.Out!B:B=Q156)))))</f>
        <v/>
      </c>
      <c r="AA156" s="4" t="str" cm="1">
        <f t="array" ref="AA156">IF(OR(W156=0,W156=""),"",IF($R156="Mulched (left on surface)",IFERROR(_xlfn.UNIQUE(_xlfn._xlws.FILTER(Prod.Out!$H:$H,Prod.Out!$B:$B=W156)),""),IF($R156="Incorporated",IFERROR(_xlfn.UNIQUE(_xlfn._xlws.FILTER(Prod.Out!$I:$I,Prod.Out!$B:$B=W156)),""),IF($R156="Retained (unknown if mulched/incorp.)",IFERROR(_xlfn.UNIQUE(_xlfn._xlws.FILTER(Prod.Out!$J:$J,Prod.Out!$B:$B=W156)),""),""))))</f>
        <v/>
      </c>
      <c r="AB156" s="4" t="str" cm="1">
        <f t="array" ref="AB156">IF(OR(X156=0,X156=""),"",IF($R156="Mulched (left on surface)",IFERROR(_xlfn.UNIQUE(_xlfn._xlws.FILTER(Prod.Out!$H:$H,Prod.Out!$B:$B=X156)),""),IF($R156="Incorporated",IFERROR(_xlfn.UNIQUE(_xlfn._xlws.FILTER(Prod.Out!$I:$I,Prod.Out!$B:$B=X156)),""),IF($R156="Retained (unknown if mulched/incorp.)",IFERROR(_xlfn.UNIQUE(_xlfn._xlws.FILTER(Prod.Out!$J:$J,Prod.Out!$B:$B=X156)),""),""))))</f>
        <v/>
      </c>
      <c r="AC156" s="4" t="str" cm="1">
        <f t="array" ref="AC156">IF(OR(Y156=0,Y156=""),"",IF($R156="Mulched (left on surface)",IFERROR(_xlfn.UNIQUE(_xlfn._xlws.FILTER(Prod.Out!$H:$H,Prod.Out!$B:$B=Y156)),""),IF($R156="Incorporated",IFERROR(_xlfn.UNIQUE(_xlfn._xlws.FILTER(Prod.Out!$I:$I,Prod.Out!$B:$B=Y156)),""),IF($R156="Retained (unknown if mulched/incorp.)",IFERROR(_xlfn.UNIQUE(_xlfn._xlws.FILTER(Prod.Out!$J:$J,Prod.Out!$B:$B=Y156)),""),""))))</f>
        <v/>
      </c>
      <c r="AD156" s="4" t="str" cm="1">
        <f t="array" ref="AD156">IF(OR(Z156=0,Z156=""),"",IF($R156="Mulched (left on surface)",IFERROR(_xlfn.UNIQUE(_xlfn._xlws.FILTER(Prod.Out!$H:$H,Prod.Out!$B:$B=Z156)),""),IF($R156="Incorporated",IFERROR(_xlfn.UNIQUE(_xlfn._xlws.FILTER(Prod.Out!$I:$I,Prod.Out!$B:$B=Z156)),""),IF($R156="Retained (unknown if mulched/incorp.)",IFERROR(_xlfn.UNIQUE(_xlfn._xlws.FILTER(Prod.Out!$J:$J,Prod.Out!$B:$B=Z156)),""),""))))</f>
        <v/>
      </c>
    </row>
    <row r="157" spans="19:30" x14ac:dyDescent="0.35">
      <c r="S157" s="4" t="str" cm="1">
        <f t="array" ref="S157">IF(OR(Q157="",Q157=0),"",IFERROR(IF(V157="No",_xlfn._xlws.FILTER(MT.Out!A:A,MT.Out!D:D=Q157),IF(V157="Yes",_xlfn._xlws.FILTER(Int.Out!O:O,Int.Out!B:B=Q157),"")),""))</f>
        <v/>
      </c>
      <c r="T157" s="4" t="str" cm="1">
        <f t="array" ref="T157">IF(OR(Q157="",Q157=0),"",IFERROR(IF(V157="No",_xlfn._xlws.FILTER(MT.Out!B:B,MT.Out!D:D=Q157),IF(V157="Yes",_xlfn._xlws.FILTER(Int.Out!P:P,Int.Out!B:B=Q157),"")),""))</f>
        <v/>
      </c>
      <c r="U157" s="4" t="str" cm="1">
        <f t="array" ref="U157">IF(OR($Q157="",$Q157=0),"",IFERROR(IF($V157="No",_xlfn._xlws.FILTER(MT.Out!C:C,MT.Out!$D:$D=$Q157),IF($V157="Yes",_xlfn._xlws.FILTER(Int.Out!Q:Q,Int.Out!$B:$B=$Q157),"")),""))</f>
        <v/>
      </c>
      <c r="V157" s="4" t="str">
        <f>IF(Q157&lt;&gt;"",IFERROR(IF(MATCH(Q157,_xlfn.ANCHORARRAY(Intercrop!AS$1),0)&gt;0,"Yes","No"),"No"),"")</f>
        <v/>
      </c>
      <c r="W157" s="4" t="str" cm="1">
        <f t="array" ref="W157">IF(Q157="Natural or Bare Fallow","",IF(V157="","",IF(V157="No",_xlfn._xlws.FILTER(MT.Out!E:E,MT.Out!D:D=Q157),IF(V157="Yes",_xlfn._xlws.FILTER(Int.Out!S:V,Int.Out!B:B=Q157)))))</f>
        <v/>
      </c>
      <c r="AA157" s="4" t="str" cm="1">
        <f t="array" ref="AA157">IF(OR(W157=0,W157=""),"",IF($R157="Mulched (left on surface)",IFERROR(_xlfn.UNIQUE(_xlfn._xlws.FILTER(Prod.Out!$H:$H,Prod.Out!$B:$B=W157)),""),IF($R157="Incorporated",IFERROR(_xlfn.UNIQUE(_xlfn._xlws.FILTER(Prod.Out!$I:$I,Prod.Out!$B:$B=W157)),""),IF($R157="Retained (unknown if mulched/incorp.)",IFERROR(_xlfn.UNIQUE(_xlfn._xlws.FILTER(Prod.Out!$J:$J,Prod.Out!$B:$B=W157)),""),""))))</f>
        <v/>
      </c>
      <c r="AB157" s="4" t="str" cm="1">
        <f t="array" ref="AB157">IF(OR(X157=0,X157=""),"",IF($R157="Mulched (left on surface)",IFERROR(_xlfn.UNIQUE(_xlfn._xlws.FILTER(Prod.Out!$H:$H,Prod.Out!$B:$B=X157)),""),IF($R157="Incorporated",IFERROR(_xlfn.UNIQUE(_xlfn._xlws.FILTER(Prod.Out!$I:$I,Prod.Out!$B:$B=X157)),""),IF($R157="Retained (unknown if mulched/incorp.)",IFERROR(_xlfn.UNIQUE(_xlfn._xlws.FILTER(Prod.Out!$J:$J,Prod.Out!$B:$B=X157)),""),""))))</f>
        <v/>
      </c>
      <c r="AC157" s="4" t="str" cm="1">
        <f t="array" ref="AC157">IF(OR(Y157=0,Y157=""),"",IF($R157="Mulched (left on surface)",IFERROR(_xlfn.UNIQUE(_xlfn._xlws.FILTER(Prod.Out!$H:$H,Prod.Out!$B:$B=Y157)),""),IF($R157="Incorporated",IFERROR(_xlfn.UNIQUE(_xlfn._xlws.FILTER(Prod.Out!$I:$I,Prod.Out!$B:$B=Y157)),""),IF($R157="Retained (unknown if mulched/incorp.)",IFERROR(_xlfn.UNIQUE(_xlfn._xlws.FILTER(Prod.Out!$J:$J,Prod.Out!$B:$B=Y157)),""),""))))</f>
        <v/>
      </c>
      <c r="AD157" s="4" t="str" cm="1">
        <f t="array" ref="AD157">IF(OR(Z157=0,Z157=""),"",IF($R157="Mulched (left on surface)",IFERROR(_xlfn.UNIQUE(_xlfn._xlws.FILTER(Prod.Out!$H:$H,Prod.Out!$B:$B=Z157)),""),IF($R157="Incorporated",IFERROR(_xlfn.UNIQUE(_xlfn._xlws.FILTER(Prod.Out!$I:$I,Prod.Out!$B:$B=Z157)),""),IF($R157="Retained (unknown if mulched/incorp.)",IFERROR(_xlfn.UNIQUE(_xlfn._xlws.FILTER(Prod.Out!$J:$J,Prod.Out!$B:$B=Z157)),""),""))))</f>
        <v/>
      </c>
    </row>
    <row r="158" spans="19:30" x14ac:dyDescent="0.35">
      <c r="S158" s="4" t="str" cm="1">
        <f t="array" ref="S158">IF(OR(Q158="",Q158=0),"",IFERROR(IF(V158="No",_xlfn._xlws.FILTER(MT.Out!A:A,MT.Out!D:D=Q158),IF(V158="Yes",_xlfn._xlws.FILTER(Int.Out!O:O,Int.Out!B:B=Q158),"")),""))</f>
        <v/>
      </c>
      <c r="T158" s="4" t="str" cm="1">
        <f t="array" ref="T158">IF(OR(Q158="",Q158=0),"",IFERROR(IF(V158="No",_xlfn._xlws.FILTER(MT.Out!B:B,MT.Out!D:D=Q158),IF(V158="Yes",_xlfn._xlws.FILTER(Int.Out!P:P,Int.Out!B:B=Q158),"")),""))</f>
        <v/>
      </c>
      <c r="U158" s="4" t="str" cm="1">
        <f t="array" ref="U158">IF(OR($Q158="",$Q158=0),"",IFERROR(IF($V158="No",_xlfn._xlws.FILTER(MT.Out!C:C,MT.Out!$D:$D=$Q158),IF($V158="Yes",_xlfn._xlws.FILTER(Int.Out!Q:Q,Int.Out!$B:$B=$Q158),"")),""))</f>
        <v/>
      </c>
      <c r="V158" s="4" t="str">
        <f>IF(Q158&lt;&gt;"",IFERROR(IF(MATCH(Q158,_xlfn.ANCHORARRAY(Intercrop!AS$1),0)&gt;0,"Yes","No"),"No"),"")</f>
        <v/>
      </c>
      <c r="W158" s="4" t="str" cm="1">
        <f t="array" ref="W158">IF(Q158="Natural or Bare Fallow","",IF(V158="","",IF(V158="No",_xlfn._xlws.FILTER(MT.Out!E:E,MT.Out!D:D=Q158),IF(V158="Yes",_xlfn._xlws.FILTER(Int.Out!S:V,Int.Out!B:B=Q158)))))</f>
        <v/>
      </c>
      <c r="AA158" s="4" t="str" cm="1">
        <f t="array" ref="AA158">IF(OR(W158=0,W158=""),"",IF($R158="Mulched (left on surface)",IFERROR(_xlfn.UNIQUE(_xlfn._xlws.FILTER(Prod.Out!$H:$H,Prod.Out!$B:$B=W158)),""),IF($R158="Incorporated",IFERROR(_xlfn.UNIQUE(_xlfn._xlws.FILTER(Prod.Out!$I:$I,Prod.Out!$B:$B=W158)),""),IF($R158="Retained (unknown if mulched/incorp.)",IFERROR(_xlfn.UNIQUE(_xlfn._xlws.FILTER(Prod.Out!$J:$J,Prod.Out!$B:$B=W158)),""),""))))</f>
        <v/>
      </c>
      <c r="AB158" s="4" t="str" cm="1">
        <f t="array" ref="AB158">IF(OR(X158=0,X158=""),"",IF($R158="Mulched (left on surface)",IFERROR(_xlfn.UNIQUE(_xlfn._xlws.FILTER(Prod.Out!$H:$H,Prod.Out!$B:$B=X158)),""),IF($R158="Incorporated",IFERROR(_xlfn.UNIQUE(_xlfn._xlws.FILTER(Prod.Out!$I:$I,Prod.Out!$B:$B=X158)),""),IF($R158="Retained (unknown if mulched/incorp.)",IFERROR(_xlfn.UNIQUE(_xlfn._xlws.FILTER(Prod.Out!$J:$J,Prod.Out!$B:$B=X158)),""),""))))</f>
        <v/>
      </c>
      <c r="AC158" s="4" t="str" cm="1">
        <f t="array" ref="AC158">IF(OR(Y158=0,Y158=""),"",IF($R158="Mulched (left on surface)",IFERROR(_xlfn.UNIQUE(_xlfn._xlws.FILTER(Prod.Out!$H:$H,Prod.Out!$B:$B=Y158)),""),IF($R158="Incorporated",IFERROR(_xlfn.UNIQUE(_xlfn._xlws.FILTER(Prod.Out!$I:$I,Prod.Out!$B:$B=Y158)),""),IF($R158="Retained (unknown if mulched/incorp.)",IFERROR(_xlfn.UNIQUE(_xlfn._xlws.FILTER(Prod.Out!$J:$J,Prod.Out!$B:$B=Y158)),""),""))))</f>
        <v/>
      </c>
      <c r="AD158" s="4" t="str" cm="1">
        <f t="array" ref="AD158">IF(OR(Z158=0,Z158=""),"",IF($R158="Mulched (left on surface)",IFERROR(_xlfn.UNIQUE(_xlfn._xlws.FILTER(Prod.Out!$H:$H,Prod.Out!$B:$B=Z158)),""),IF($R158="Incorporated",IFERROR(_xlfn.UNIQUE(_xlfn._xlws.FILTER(Prod.Out!$I:$I,Prod.Out!$B:$B=Z158)),""),IF($R158="Retained (unknown if mulched/incorp.)",IFERROR(_xlfn.UNIQUE(_xlfn._xlws.FILTER(Prod.Out!$J:$J,Prod.Out!$B:$B=Z158)),""),""))))</f>
        <v/>
      </c>
    </row>
    <row r="159" spans="19:30" x14ac:dyDescent="0.35">
      <c r="S159" s="4" t="str" cm="1">
        <f t="array" ref="S159">IF(OR(Q159="",Q159=0),"",IFERROR(IF(V159="No",_xlfn._xlws.FILTER(MT.Out!A:A,MT.Out!D:D=Q159),IF(V159="Yes",_xlfn._xlws.FILTER(Int.Out!O:O,Int.Out!B:B=Q159),"")),""))</f>
        <v/>
      </c>
      <c r="T159" s="4" t="str" cm="1">
        <f t="array" ref="T159">IF(OR(Q159="",Q159=0),"",IFERROR(IF(V159="No",_xlfn._xlws.FILTER(MT.Out!B:B,MT.Out!D:D=Q159),IF(V159="Yes",_xlfn._xlws.FILTER(Int.Out!P:P,Int.Out!B:B=Q159),"")),""))</f>
        <v/>
      </c>
      <c r="U159" s="4" t="str" cm="1">
        <f t="array" ref="U159">IF(OR($Q159="",$Q159=0),"",IFERROR(IF($V159="No",_xlfn._xlws.FILTER(MT.Out!C:C,MT.Out!$D:$D=$Q159),IF($V159="Yes",_xlfn._xlws.FILTER(Int.Out!Q:Q,Int.Out!$B:$B=$Q159),"")),""))</f>
        <v/>
      </c>
      <c r="V159" s="4" t="str">
        <f>IF(Q159&lt;&gt;"",IFERROR(IF(MATCH(Q159,_xlfn.ANCHORARRAY(Intercrop!AS$1),0)&gt;0,"Yes","No"),"No"),"")</f>
        <v/>
      </c>
      <c r="W159" s="4" t="str" cm="1">
        <f t="array" ref="W159">IF(Q159="Natural or Bare Fallow","",IF(V159="","",IF(V159="No",_xlfn._xlws.FILTER(MT.Out!E:E,MT.Out!D:D=Q159),IF(V159="Yes",_xlfn._xlws.FILTER(Int.Out!S:V,Int.Out!B:B=Q159)))))</f>
        <v/>
      </c>
      <c r="AA159" s="4" t="str" cm="1">
        <f t="array" ref="AA159">IF(OR(W159=0,W159=""),"",IF($R159="Mulched (left on surface)",IFERROR(_xlfn.UNIQUE(_xlfn._xlws.FILTER(Prod.Out!$H:$H,Prod.Out!$B:$B=W159)),""),IF($R159="Incorporated",IFERROR(_xlfn.UNIQUE(_xlfn._xlws.FILTER(Prod.Out!$I:$I,Prod.Out!$B:$B=W159)),""),IF($R159="Retained (unknown if mulched/incorp.)",IFERROR(_xlfn.UNIQUE(_xlfn._xlws.FILTER(Prod.Out!$J:$J,Prod.Out!$B:$B=W159)),""),""))))</f>
        <v/>
      </c>
      <c r="AB159" s="4" t="str" cm="1">
        <f t="array" ref="AB159">IF(OR(X159=0,X159=""),"",IF($R159="Mulched (left on surface)",IFERROR(_xlfn.UNIQUE(_xlfn._xlws.FILTER(Prod.Out!$H:$H,Prod.Out!$B:$B=X159)),""),IF($R159="Incorporated",IFERROR(_xlfn.UNIQUE(_xlfn._xlws.FILTER(Prod.Out!$I:$I,Prod.Out!$B:$B=X159)),""),IF($R159="Retained (unknown if mulched/incorp.)",IFERROR(_xlfn.UNIQUE(_xlfn._xlws.FILTER(Prod.Out!$J:$J,Prod.Out!$B:$B=X159)),""),""))))</f>
        <v/>
      </c>
      <c r="AC159" s="4" t="str" cm="1">
        <f t="array" ref="AC159">IF(OR(Y159=0,Y159=""),"",IF($R159="Mulched (left on surface)",IFERROR(_xlfn.UNIQUE(_xlfn._xlws.FILTER(Prod.Out!$H:$H,Prod.Out!$B:$B=Y159)),""),IF($R159="Incorporated",IFERROR(_xlfn.UNIQUE(_xlfn._xlws.FILTER(Prod.Out!$I:$I,Prod.Out!$B:$B=Y159)),""),IF($R159="Retained (unknown if mulched/incorp.)",IFERROR(_xlfn.UNIQUE(_xlfn._xlws.FILTER(Prod.Out!$J:$J,Prod.Out!$B:$B=Y159)),""),""))))</f>
        <v/>
      </c>
      <c r="AD159" s="4" t="str" cm="1">
        <f t="array" ref="AD159">IF(OR(Z159=0,Z159=""),"",IF($R159="Mulched (left on surface)",IFERROR(_xlfn.UNIQUE(_xlfn._xlws.FILTER(Prod.Out!$H:$H,Prod.Out!$B:$B=Z159)),""),IF($R159="Incorporated",IFERROR(_xlfn.UNIQUE(_xlfn._xlws.FILTER(Prod.Out!$I:$I,Prod.Out!$B:$B=Z159)),""),IF($R159="Retained (unknown if mulched/incorp.)",IFERROR(_xlfn.UNIQUE(_xlfn._xlws.FILTER(Prod.Out!$J:$J,Prod.Out!$B:$B=Z159)),""),""))))</f>
        <v/>
      </c>
    </row>
    <row r="160" spans="19:30" x14ac:dyDescent="0.35">
      <c r="S160" s="4" t="str" cm="1">
        <f t="array" ref="S160">IF(OR(Q160="",Q160=0),"",IFERROR(IF(V160="No",_xlfn._xlws.FILTER(MT.Out!A:A,MT.Out!D:D=Q160),IF(V160="Yes",_xlfn._xlws.FILTER(Int.Out!O:O,Int.Out!B:B=Q160),"")),""))</f>
        <v/>
      </c>
      <c r="T160" s="4" t="str" cm="1">
        <f t="array" ref="T160">IF(OR(Q160="",Q160=0),"",IFERROR(IF(V160="No",_xlfn._xlws.FILTER(MT.Out!B:B,MT.Out!D:D=Q160),IF(V160="Yes",_xlfn._xlws.FILTER(Int.Out!P:P,Int.Out!B:B=Q160),"")),""))</f>
        <v/>
      </c>
      <c r="U160" s="4" t="str" cm="1">
        <f t="array" ref="U160">IF(OR($Q160="",$Q160=0),"",IFERROR(IF($V160="No",_xlfn._xlws.FILTER(MT.Out!C:C,MT.Out!$D:$D=$Q160),IF($V160="Yes",_xlfn._xlws.FILTER(Int.Out!Q:Q,Int.Out!$B:$B=$Q160),"")),""))</f>
        <v/>
      </c>
      <c r="V160" s="4" t="str">
        <f>IF(Q160&lt;&gt;"",IFERROR(IF(MATCH(Q160,_xlfn.ANCHORARRAY(Intercrop!AS$1),0)&gt;0,"Yes","No"),"No"),"")</f>
        <v/>
      </c>
      <c r="W160" s="4" t="str" cm="1">
        <f t="array" ref="W160">IF(Q160="Natural or Bare Fallow","",IF(V160="","",IF(V160="No",_xlfn._xlws.FILTER(MT.Out!E:E,MT.Out!D:D=Q160),IF(V160="Yes",_xlfn._xlws.FILTER(Int.Out!S:V,Int.Out!B:B=Q160)))))</f>
        <v/>
      </c>
      <c r="AA160" s="4" t="str" cm="1">
        <f t="array" ref="AA160">IF(OR(W160=0,W160=""),"",IF($R160="Mulched (left on surface)",IFERROR(_xlfn.UNIQUE(_xlfn._xlws.FILTER(Prod.Out!$H:$H,Prod.Out!$B:$B=W160)),""),IF($R160="Incorporated",IFERROR(_xlfn.UNIQUE(_xlfn._xlws.FILTER(Prod.Out!$I:$I,Prod.Out!$B:$B=W160)),""),IF($R160="Retained (unknown if mulched/incorp.)",IFERROR(_xlfn.UNIQUE(_xlfn._xlws.FILTER(Prod.Out!$J:$J,Prod.Out!$B:$B=W160)),""),""))))</f>
        <v/>
      </c>
      <c r="AB160" s="4" t="str" cm="1">
        <f t="array" ref="AB160">IF(OR(X160=0,X160=""),"",IF($R160="Mulched (left on surface)",IFERROR(_xlfn.UNIQUE(_xlfn._xlws.FILTER(Prod.Out!$H:$H,Prod.Out!$B:$B=X160)),""),IF($R160="Incorporated",IFERROR(_xlfn.UNIQUE(_xlfn._xlws.FILTER(Prod.Out!$I:$I,Prod.Out!$B:$B=X160)),""),IF($R160="Retained (unknown if mulched/incorp.)",IFERROR(_xlfn.UNIQUE(_xlfn._xlws.FILTER(Prod.Out!$J:$J,Prod.Out!$B:$B=X160)),""),""))))</f>
        <v/>
      </c>
      <c r="AC160" s="4" t="str" cm="1">
        <f t="array" ref="AC160">IF(OR(Y160=0,Y160=""),"",IF($R160="Mulched (left on surface)",IFERROR(_xlfn.UNIQUE(_xlfn._xlws.FILTER(Prod.Out!$H:$H,Prod.Out!$B:$B=Y160)),""),IF($R160="Incorporated",IFERROR(_xlfn.UNIQUE(_xlfn._xlws.FILTER(Prod.Out!$I:$I,Prod.Out!$B:$B=Y160)),""),IF($R160="Retained (unknown if mulched/incorp.)",IFERROR(_xlfn.UNIQUE(_xlfn._xlws.FILTER(Prod.Out!$J:$J,Prod.Out!$B:$B=Y160)),""),""))))</f>
        <v/>
      </c>
      <c r="AD160" s="4" t="str" cm="1">
        <f t="array" ref="AD160">IF(OR(Z160=0,Z160=""),"",IF($R160="Mulched (left on surface)",IFERROR(_xlfn.UNIQUE(_xlfn._xlws.FILTER(Prod.Out!$H:$H,Prod.Out!$B:$B=Z160)),""),IF($R160="Incorporated",IFERROR(_xlfn.UNIQUE(_xlfn._xlws.FILTER(Prod.Out!$I:$I,Prod.Out!$B:$B=Z160)),""),IF($R160="Retained (unknown if mulched/incorp.)",IFERROR(_xlfn.UNIQUE(_xlfn._xlws.FILTER(Prod.Out!$J:$J,Prod.Out!$B:$B=Z160)),""),""))))</f>
        <v/>
      </c>
    </row>
    <row r="161" spans="19:30" x14ac:dyDescent="0.35">
      <c r="S161" s="4" t="str" cm="1">
        <f t="array" ref="S161">IF(OR(Q161="",Q161=0),"",IFERROR(IF(V161="No",_xlfn._xlws.FILTER(MT.Out!A:A,MT.Out!D:D=Q161),IF(V161="Yes",_xlfn._xlws.FILTER(Int.Out!O:O,Int.Out!B:B=Q161),"")),""))</f>
        <v/>
      </c>
      <c r="T161" s="4" t="str" cm="1">
        <f t="array" ref="T161">IF(OR(Q161="",Q161=0),"",IFERROR(IF(V161="No",_xlfn._xlws.FILTER(MT.Out!B:B,MT.Out!D:D=Q161),IF(V161="Yes",_xlfn._xlws.FILTER(Int.Out!P:P,Int.Out!B:B=Q161),"")),""))</f>
        <v/>
      </c>
      <c r="U161" s="4" t="str" cm="1">
        <f t="array" ref="U161">IF(OR($Q161="",$Q161=0),"",IFERROR(IF($V161="No",_xlfn._xlws.FILTER(MT.Out!C:C,MT.Out!$D:$D=$Q161),IF($V161="Yes",_xlfn._xlws.FILTER(Int.Out!Q:Q,Int.Out!$B:$B=$Q161),"")),""))</f>
        <v/>
      </c>
      <c r="V161" s="4" t="str">
        <f>IF(Q161&lt;&gt;"",IFERROR(IF(MATCH(Q161,_xlfn.ANCHORARRAY(Intercrop!AS$1),0)&gt;0,"Yes","No"),"No"),"")</f>
        <v/>
      </c>
      <c r="W161" s="4" t="str" cm="1">
        <f t="array" ref="W161">IF(Q161="Natural or Bare Fallow","",IF(V161="","",IF(V161="No",_xlfn._xlws.FILTER(MT.Out!E:E,MT.Out!D:D=Q161),IF(V161="Yes",_xlfn._xlws.FILTER(Int.Out!S:V,Int.Out!B:B=Q161)))))</f>
        <v/>
      </c>
      <c r="AA161" s="4" t="str" cm="1">
        <f t="array" ref="AA161">IF(OR(W161=0,W161=""),"",IF($R161="Mulched (left on surface)",IFERROR(_xlfn.UNIQUE(_xlfn._xlws.FILTER(Prod.Out!$H:$H,Prod.Out!$B:$B=W161)),""),IF($R161="Incorporated",IFERROR(_xlfn.UNIQUE(_xlfn._xlws.FILTER(Prod.Out!$I:$I,Prod.Out!$B:$B=W161)),""),IF($R161="Retained (unknown if mulched/incorp.)",IFERROR(_xlfn.UNIQUE(_xlfn._xlws.FILTER(Prod.Out!$J:$J,Prod.Out!$B:$B=W161)),""),""))))</f>
        <v/>
      </c>
      <c r="AB161" s="4" t="str" cm="1">
        <f t="array" ref="AB161">IF(OR(X161=0,X161=""),"",IF($R161="Mulched (left on surface)",IFERROR(_xlfn.UNIQUE(_xlfn._xlws.FILTER(Prod.Out!$H:$H,Prod.Out!$B:$B=X161)),""),IF($R161="Incorporated",IFERROR(_xlfn.UNIQUE(_xlfn._xlws.FILTER(Prod.Out!$I:$I,Prod.Out!$B:$B=X161)),""),IF($R161="Retained (unknown if mulched/incorp.)",IFERROR(_xlfn.UNIQUE(_xlfn._xlws.FILTER(Prod.Out!$J:$J,Prod.Out!$B:$B=X161)),""),""))))</f>
        <v/>
      </c>
      <c r="AC161" s="4" t="str" cm="1">
        <f t="array" ref="AC161">IF(OR(Y161=0,Y161=""),"",IF($R161="Mulched (left on surface)",IFERROR(_xlfn.UNIQUE(_xlfn._xlws.FILTER(Prod.Out!$H:$H,Prod.Out!$B:$B=Y161)),""),IF($R161="Incorporated",IFERROR(_xlfn.UNIQUE(_xlfn._xlws.FILTER(Prod.Out!$I:$I,Prod.Out!$B:$B=Y161)),""),IF($R161="Retained (unknown if mulched/incorp.)",IFERROR(_xlfn.UNIQUE(_xlfn._xlws.FILTER(Prod.Out!$J:$J,Prod.Out!$B:$B=Y161)),""),""))))</f>
        <v/>
      </c>
      <c r="AD161" s="4" t="str" cm="1">
        <f t="array" ref="AD161">IF(OR(Z161=0,Z161=""),"",IF($R161="Mulched (left on surface)",IFERROR(_xlfn.UNIQUE(_xlfn._xlws.FILTER(Prod.Out!$H:$H,Prod.Out!$B:$B=Z161)),""),IF($R161="Incorporated",IFERROR(_xlfn.UNIQUE(_xlfn._xlws.FILTER(Prod.Out!$I:$I,Prod.Out!$B:$B=Z161)),""),IF($R161="Retained (unknown if mulched/incorp.)",IFERROR(_xlfn.UNIQUE(_xlfn._xlws.FILTER(Prod.Out!$J:$J,Prod.Out!$B:$B=Z161)),""),""))))</f>
        <v/>
      </c>
    </row>
    <row r="162" spans="19:30" x14ac:dyDescent="0.35">
      <c r="S162" s="4" t="str" cm="1">
        <f t="array" ref="S162">IF(OR(Q162="",Q162=0),"",IFERROR(IF(V162="No",_xlfn._xlws.FILTER(MT.Out!A:A,MT.Out!D:D=Q162),IF(V162="Yes",_xlfn._xlws.FILTER(Int.Out!O:O,Int.Out!B:B=Q162),"")),""))</f>
        <v/>
      </c>
      <c r="T162" s="4" t="str" cm="1">
        <f t="array" ref="T162">IF(OR(Q162="",Q162=0),"",IFERROR(IF(V162="No",_xlfn._xlws.FILTER(MT.Out!B:B,MT.Out!D:D=Q162),IF(V162="Yes",_xlfn._xlws.FILTER(Int.Out!P:P,Int.Out!B:B=Q162),"")),""))</f>
        <v/>
      </c>
      <c r="U162" s="4" t="str" cm="1">
        <f t="array" ref="U162">IF(OR($Q162="",$Q162=0),"",IFERROR(IF($V162="No",_xlfn._xlws.FILTER(MT.Out!C:C,MT.Out!$D:$D=$Q162),IF($V162="Yes",_xlfn._xlws.FILTER(Int.Out!Q:Q,Int.Out!$B:$B=$Q162),"")),""))</f>
        <v/>
      </c>
      <c r="V162" s="4" t="str">
        <f>IF(Q162&lt;&gt;"",IFERROR(IF(MATCH(Q162,_xlfn.ANCHORARRAY(Intercrop!AS$1),0)&gt;0,"Yes","No"),"No"),"")</f>
        <v/>
      </c>
      <c r="W162" s="4" t="str" cm="1">
        <f t="array" ref="W162">IF(Q162="Natural or Bare Fallow","",IF(V162="","",IF(V162="No",_xlfn._xlws.FILTER(MT.Out!E:E,MT.Out!D:D=Q162),IF(V162="Yes",_xlfn._xlws.FILTER(Int.Out!S:V,Int.Out!B:B=Q162)))))</f>
        <v/>
      </c>
      <c r="AA162" s="4" t="str" cm="1">
        <f t="array" ref="AA162">IF(OR(W162=0,W162=""),"",IF($R162="Mulched (left on surface)",IFERROR(_xlfn.UNIQUE(_xlfn._xlws.FILTER(Prod.Out!$H:$H,Prod.Out!$B:$B=W162)),""),IF($R162="Incorporated",IFERROR(_xlfn.UNIQUE(_xlfn._xlws.FILTER(Prod.Out!$I:$I,Prod.Out!$B:$B=W162)),""),IF($R162="Retained (unknown if mulched/incorp.)",IFERROR(_xlfn.UNIQUE(_xlfn._xlws.FILTER(Prod.Out!$J:$J,Prod.Out!$B:$B=W162)),""),""))))</f>
        <v/>
      </c>
      <c r="AB162" s="4" t="str" cm="1">
        <f t="array" ref="AB162">IF(OR(X162=0,X162=""),"",IF($R162="Mulched (left on surface)",IFERROR(_xlfn.UNIQUE(_xlfn._xlws.FILTER(Prod.Out!$H:$H,Prod.Out!$B:$B=X162)),""),IF($R162="Incorporated",IFERROR(_xlfn.UNIQUE(_xlfn._xlws.FILTER(Prod.Out!$I:$I,Prod.Out!$B:$B=X162)),""),IF($R162="Retained (unknown if mulched/incorp.)",IFERROR(_xlfn.UNIQUE(_xlfn._xlws.FILTER(Prod.Out!$J:$J,Prod.Out!$B:$B=X162)),""),""))))</f>
        <v/>
      </c>
      <c r="AC162" s="4" t="str" cm="1">
        <f t="array" ref="AC162">IF(OR(Y162=0,Y162=""),"",IF($R162="Mulched (left on surface)",IFERROR(_xlfn.UNIQUE(_xlfn._xlws.FILTER(Prod.Out!$H:$H,Prod.Out!$B:$B=Y162)),""),IF($R162="Incorporated",IFERROR(_xlfn.UNIQUE(_xlfn._xlws.FILTER(Prod.Out!$I:$I,Prod.Out!$B:$B=Y162)),""),IF($R162="Retained (unknown if mulched/incorp.)",IFERROR(_xlfn.UNIQUE(_xlfn._xlws.FILTER(Prod.Out!$J:$J,Prod.Out!$B:$B=Y162)),""),""))))</f>
        <v/>
      </c>
      <c r="AD162" s="4" t="str" cm="1">
        <f t="array" ref="AD162">IF(OR(Z162=0,Z162=""),"",IF($R162="Mulched (left on surface)",IFERROR(_xlfn.UNIQUE(_xlfn._xlws.FILTER(Prod.Out!$H:$H,Prod.Out!$B:$B=Z162)),""),IF($R162="Incorporated",IFERROR(_xlfn.UNIQUE(_xlfn._xlws.FILTER(Prod.Out!$I:$I,Prod.Out!$B:$B=Z162)),""),IF($R162="Retained (unknown if mulched/incorp.)",IFERROR(_xlfn.UNIQUE(_xlfn._xlws.FILTER(Prod.Out!$J:$J,Prod.Out!$B:$B=Z162)),""),""))))</f>
        <v/>
      </c>
    </row>
    <row r="163" spans="19:30" x14ac:dyDescent="0.35">
      <c r="S163" s="4" t="str" cm="1">
        <f t="array" ref="S163">IF(OR(Q163="",Q163=0),"",IFERROR(IF(V163="No",_xlfn._xlws.FILTER(MT.Out!A:A,MT.Out!D:D=Q163),IF(V163="Yes",_xlfn._xlws.FILTER(Int.Out!O:O,Int.Out!B:B=Q163),"")),""))</f>
        <v/>
      </c>
      <c r="T163" s="4" t="str" cm="1">
        <f t="array" ref="T163">IF(OR(Q163="",Q163=0),"",IFERROR(IF(V163="No",_xlfn._xlws.FILTER(MT.Out!B:B,MT.Out!D:D=Q163),IF(V163="Yes",_xlfn._xlws.FILTER(Int.Out!P:P,Int.Out!B:B=Q163),"")),""))</f>
        <v/>
      </c>
      <c r="U163" s="4" t="str" cm="1">
        <f t="array" ref="U163">IF(OR($Q163="",$Q163=0),"",IFERROR(IF($V163="No",_xlfn._xlws.FILTER(MT.Out!C:C,MT.Out!$D:$D=$Q163),IF($V163="Yes",_xlfn._xlws.FILTER(Int.Out!Q:Q,Int.Out!$B:$B=$Q163),"")),""))</f>
        <v/>
      </c>
      <c r="V163" s="4" t="str">
        <f>IF(Q163&lt;&gt;"",IFERROR(IF(MATCH(Q163,_xlfn.ANCHORARRAY(Intercrop!AS$1),0)&gt;0,"Yes","No"),"No"),"")</f>
        <v/>
      </c>
      <c r="W163" s="4" t="str" cm="1">
        <f t="array" ref="W163">IF(Q163="Natural or Bare Fallow","",IF(V163="","",IF(V163="No",_xlfn._xlws.FILTER(MT.Out!E:E,MT.Out!D:D=Q163),IF(V163="Yes",_xlfn._xlws.FILTER(Int.Out!S:V,Int.Out!B:B=Q163)))))</f>
        <v/>
      </c>
      <c r="AA163" s="4" t="str" cm="1">
        <f t="array" ref="AA163">IF(OR(W163=0,W163=""),"",IF($R163="Mulched (left on surface)",IFERROR(_xlfn.UNIQUE(_xlfn._xlws.FILTER(Prod.Out!$H:$H,Prod.Out!$B:$B=W163)),""),IF($R163="Incorporated",IFERROR(_xlfn.UNIQUE(_xlfn._xlws.FILTER(Prod.Out!$I:$I,Prod.Out!$B:$B=W163)),""),IF($R163="Retained (unknown if mulched/incorp.)",IFERROR(_xlfn.UNIQUE(_xlfn._xlws.FILTER(Prod.Out!$J:$J,Prod.Out!$B:$B=W163)),""),""))))</f>
        <v/>
      </c>
      <c r="AB163" s="4" t="str" cm="1">
        <f t="array" ref="AB163">IF(OR(X163=0,X163=""),"",IF($R163="Mulched (left on surface)",IFERROR(_xlfn.UNIQUE(_xlfn._xlws.FILTER(Prod.Out!$H:$H,Prod.Out!$B:$B=X163)),""),IF($R163="Incorporated",IFERROR(_xlfn.UNIQUE(_xlfn._xlws.FILTER(Prod.Out!$I:$I,Prod.Out!$B:$B=X163)),""),IF($R163="Retained (unknown if mulched/incorp.)",IFERROR(_xlfn.UNIQUE(_xlfn._xlws.FILTER(Prod.Out!$J:$J,Prod.Out!$B:$B=X163)),""),""))))</f>
        <v/>
      </c>
      <c r="AC163" s="4" t="str" cm="1">
        <f t="array" ref="AC163">IF(OR(Y163=0,Y163=""),"",IF($R163="Mulched (left on surface)",IFERROR(_xlfn.UNIQUE(_xlfn._xlws.FILTER(Prod.Out!$H:$H,Prod.Out!$B:$B=Y163)),""),IF($R163="Incorporated",IFERROR(_xlfn.UNIQUE(_xlfn._xlws.FILTER(Prod.Out!$I:$I,Prod.Out!$B:$B=Y163)),""),IF($R163="Retained (unknown if mulched/incorp.)",IFERROR(_xlfn.UNIQUE(_xlfn._xlws.FILTER(Prod.Out!$J:$J,Prod.Out!$B:$B=Y163)),""),""))))</f>
        <v/>
      </c>
      <c r="AD163" s="4" t="str" cm="1">
        <f t="array" ref="AD163">IF(OR(Z163=0,Z163=""),"",IF($R163="Mulched (left on surface)",IFERROR(_xlfn.UNIQUE(_xlfn._xlws.FILTER(Prod.Out!$H:$H,Prod.Out!$B:$B=Z163)),""),IF($R163="Incorporated",IFERROR(_xlfn.UNIQUE(_xlfn._xlws.FILTER(Prod.Out!$I:$I,Prod.Out!$B:$B=Z163)),""),IF($R163="Retained (unknown if mulched/incorp.)",IFERROR(_xlfn.UNIQUE(_xlfn._xlws.FILTER(Prod.Out!$J:$J,Prod.Out!$B:$B=Z163)),""),""))))</f>
        <v/>
      </c>
    </row>
    <row r="164" spans="19:30" x14ac:dyDescent="0.35">
      <c r="S164" s="4" t="str" cm="1">
        <f t="array" ref="S164">IF(OR(Q164="",Q164=0),"",IFERROR(IF(V164="No",_xlfn._xlws.FILTER(MT.Out!A:A,MT.Out!D:D=Q164),IF(V164="Yes",_xlfn._xlws.FILTER(Int.Out!O:O,Int.Out!B:B=Q164),"")),""))</f>
        <v/>
      </c>
      <c r="T164" s="4" t="str" cm="1">
        <f t="array" ref="T164">IF(OR(Q164="",Q164=0),"",IFERROR(IF(V164="No",_xlfn._xlws.FILTER(MT.Out!B:B,MT.Out!D:D=Q164),IF(V164="Yes",_xlfn._xlws.FILTER(Int.Out!P:P,Int.Out!B:B=Q164),"")),""))</f>
        <v/>
      </c>
      <c r="U164" s="4" t="str" cm="1">
        <f t="array" ref="U164">IF(OR($Q164="",$Q164=0),"",IFERROR(IF($V164="No",_xlfn._xlws.FILTER(MT.Out!C:C,MT.Out!$D:$D=$Q164),IF($V164="Yes",_xlfn._xlws.FILTER(Int.Out!Q:Q,Int.Out!$B:$B=$Q164),"")),""))</f>
        <v/>
      </c>
      <c r="V164" s="4" t="str">
        <f>IF(Q164&lt;&gt;"",IFERROR(IF(MATCH(Q164,_xlfn.ANCHORARRAY(Intercrop!AS$1),0)&gt;0,"Yes","No"),"No"),"")</f>
        <v/>
      </c>
      <c r="W164" s="4" t="str" cm="1">
        <f t="array" ref="W164">IF(Q164="Natural or Bare Fallow","",IF(V164="","",IF(V164="No",_xlfn._xlws.FILTER(MT.Out!E:E,MT.Out!D:D=Q164),IF(V164="Yes",_xlfn._xlws.FILTER(Int.Out!S:V,Int.Out!B:B=Q164)))))</f>
        <v/>
      </c>
      <c r="AA164" s="4" t="str" cm="1">
        <f t="array" ref="AA164">IF(OR(W164=0,W164=""),"",IF($R164="Mulched (left on surface)",IFERROR(_xlfn.UNIQUE(_xlfn._xlws.FILTER(Prod.Out!$H:$H,Prod.Out!$B:$B=W164)),""),IF($R164="Incorporated",IFERROR(_xlfn.UNIQUE(_xlfn._xlws.FILTER(Prod.Out!$I:$I,Prod.Out!$B:$B=W164)),""),IF($R164="Retained (unknown if mulched/incorp.)",IFERROR(_xlfn.UNIQUE(_xlfn._xlws.FILTER(Prod.Out!$J:$J,Prod.Out!$B:$B=W164)),""),""))))</f>
        <v/>
      </c>
      <c r="AB164" s="4" t="str" cm="1">
        <f t="array" ref="AB164">IF(OR(X164=0,X164=""),"",IF($R164="Mulched (left on surface)",IFERROR(_xlfn.UNIQUE(_xlfn._xlws.FILTER(Prod.Out!$H:$H,Prod.Out!$B:$B=X164)),""),IF($R164="Incorporated",IFERROR(_xlfn.UNIQUE(_xlfn._xlws.FILTER(Prod.Out!$I:$I,Prod.Out!$B:$B=X164)),""),IF($R164="Retained (unknown if mulched/incorp.)",IFERROR(_xlfn.UNIQUE(_xlfn._xlws.FILTER(Prod.Out!$J:$J,Prod.Out!$B:$B=X164)),""),""))))</f>
        <v/>
      </c>
      <c r="AC164" s="4" t="str" cm="1">
        <f t="array" ref="AC164">IF(OR(Y164=0,Y164=""),"",IF($R164="Mulched (left on surface)",IFERROR(_xlfn.UNIQUE(_xlfn._xlws.FILTER(Prod.Out!$H:$H,Prod.Out!$B:$B=Y164)),""),IF($R164="Incorporated",IFERROR(_xlfn.UNIQUE(_xlfn._xlws.FILTER(Prod.Out!$I:$I,Prod.Out!$B:$B=Y164)),""),IF($R164="Retained (unknown if mulched/incorp.)",IFERROR(_xlfn.UNIQUE(_xlfn._xlws.FILTER(Prod.Out!$J:$J,Prod.Out!$B:$B=Y164)),""),""))))</f>
        <v/>
      </c>
      <c r="AD164" s="4" t="str" cm="1">
        <f t="array" ref="AD164">IF(OR(Z164=0,Z164=""),"",IF($R164="Mulched (left on surface)",IFERROR(_xlfn.UNIQUE(_xlfn._xlws.FILTER(Prod.Out!$H:$H,Prod.Out!$B:$B=Z164)),""),IF($R164="Incorporated",IFERROR(_xlfn.UNIQUE(_xlfn._xlws.FILTER(Prod.Out!$I:$I,Prod.Out!$B:$B=Z164)),""),IF($R164="Retained (unknown if mulched/incorp.)",IFERROR(_xlfn.UNIQUE(_xlfn._xlws.FILTER(Prod.Out!$J:$J,Prod.Out!$B:$B=Z164)),""),""))))</f>
        <v/>
      </c>
    </row>
    <row r="165" spans="19:30" x14ac:dyDescent="0.35">
      <c r="S165" s="4" t="str" cm="1">
        <f t="array" ref="S165">IF(OR(Q165="",Q165=0),"",IFERROR(IF(V165="No",_xlfn._xlws.FILTER(MT.Out!A:A,MT.Out!D:D=Q165),IF(V165="Yes",_xlfn._xlws.FILTER(Int.Out!O:O,Int.Out!B:B=Q165),"")),""))</f>
        <v/>
      </c>
      <c r="T165" s="4" t="str" cm="1">
        <f t="array" ref="T165">IF(OR(Q165="",Q165=0),"",IFERROR(IF(V165="No",_xlfn._xlws.FILTER(MT.Out!B:B,MT.Out!D:D=Q165),IF(V165="Yes",_xlfn._xlws.FILTER(Int.Out!P:P,Int.Out!B:B=Q165),"")),""))</f>
        <v/>
      </c>
      <c r="U165" s="4" t="str" cm="1">
        <f t="array" ref="U165">IF(OR($Q165="",$Q165=0),"",IFERROR(IF($V165="No",_xlfn._xlws.FILTER(MT.Out!C:C,MT.Out!$D:$D=$Q165),IF($V165="Yes",_xlfn._xlws.FILTER(Int.Out!Q:Q,Int.Out!$B:$B=$Q165),"")),""))</f>
        <v/>
      </c>
      <c r="V165" s="4" t="str">
        <f>IF(Q165&lt;&gt;"",IFERROR(IF(MATCH(Q165,_xlfn.ANCHORARRAY(Intercrop!AS$1),0)&gt;0,"Yes","No"),"No"),"")</f>
        <v/>
      </c>
      <c r="W165" s="4" t="str" cm="1">
        <f t="array" ref="W165">IF(Q165="Natural or Bare Fallow","",IF(V165="","",IF(V165="No",_xlfn._xlws.FILTER(MT.Out!E:E,MT.Out!D:D=Q165),IF(V165="Yes",_xlfn._xlws.FILTER(Int.Out!S:V,Int.Out!B:B=Q165)))))</f>
        <v/>
      </c>
      <c r="AA165" s="4" t="str" cm="1">
        <f t="array" ref="AA165">IF(OR(W165=0,W165=""),"",IF($R165="Mulched (left on surface)",IFERROR(_xlfn.UNIQUE(_xlfn._xlws.FILTER(Prod.Out!$H:$H,Prod.Out!$B:$B=W165)),""),IF($R165="Incorporated",IFERROR(_xlfn.UNIQUE(_xlfn._xlws.FILTER(Prod.Out!$I:$I,Prod.Out!$B:$B=W165)),""),IF($R165="Retained (unknown if mulched/incorp.)",IFERROR(_xlfn.UNIQUE(_xlfn._xlws.FILTER(Prod.Out!$J:$J,Prod.Out!$B:$B=W165)),""),""))))</f>
        <v/>
      </c>
      <c r="AB165" s="4" t="str" cm="1">
        <f t="array" ref="AB165">IF(OR(X165=0,X165=""),"",IF($R165="Mulched (left on surface)",IFERROR(_xlfn.UNIQUE(_xlfn._xlws.FILTER(Prod.Out!$H:$H,Prod.Out!$B:$B=X165)),""),IF($R165="Incorporated",IFERROR(_xlfn.UNIQUE(_xlfn._xlws.FILTER(Prod.Out!$I:$I,Prod.Out!$B:$B=X165)),""),IF($R165="Retained (unknown if mulched/incorp.)",IFERROR(_xlfn.UNIQUE(_xlfn._xlws.FILTER(Prod.Out!$J:$J,Prod.Out!$B:$B=X165)),""),""))))</f>
        <v/>
      </c>
      <c r="AC165" s="4" t="str" cm="1">
        <f t="array" ref="AC165">IF(OR(Y165=0,Y165=""),"",IF($R165="Mulched (left on surface)",IFERROR(_xlfn.UNIQUE(_xlfn._xlws.FILTER(Prod.Out!$H:$H,Prod.Out!$B:$B=Y165)),""),IF($R165="Incorporated",IFERROR(_xlfn.UNIQUE(_xlfn._xlws.FILTER(Prod.Out!$I:$I,Prod.Out!$B:$B=Y165)),""),IF($R165="Retained (unknown if mulched/incorp.)",IFERROR(_xlfn.UNIQUE(_xlfn._xlws.FILTER(Prod.Out!$J:$J,Prod.Out!$B:$B=Y165)),""),""))))</f>
        <v/>
      </c>
      <c r="AD165" s="4" t="str" cm="1">
        <f t="array" ref="AD165">IF(OR(Z165=0,Z165=""),"",IF($R165="Mulched (left on surface)",IFERROR(_xlfn.UNIQUE(_xlfn._xlws.FILTER(Prod.Out!$H:$H,Prod.Out!$B:$B=Z165)),""),IF($R165="Incorporated",IFERROR(_xlfn.UNIQUE(_xlfn._xlws.FILTER(Prod.Out!$I:$I,Prod.Out!$B:$B=Z165)),""),IF($R165="Retained (unknown if mulched/incorp.)",IFERROR(_xlfn.UNIQUE(_xlfn._xlws.FILTER(Prod.Out!$J:$J,Prod.Out!$B:$B=Z165)),""),""))))</f>
        <v/>
      </c>
    </row>
    <row r="166" spans="19:30" x14ac:dyDescent="0.35">
      <c r="S166" s="4" t="str" cm="1">
        <f t="array" ref="S166">IF(OR(Q166="",Q166=0),"",IFERROR(IF(V166="No",_xlfn._xlws.FILTER(MT.Out!A:A,MT.Out!D:D=Q166),IF(V166="Yes",_xlfn._xlws.FILTER(Int.Out!O:O,Int.Out!B:B=Q166),"")),""))</f>
        <v/>
      </c>
      <c r="T166" s="4" t="str" cm="1">
        <f t="array" ref="T166">IF(OR(Q166="",Q166=0),"",IFERROR(IF(V166="No",_xlfn._xlws.FILTER(MT.Out!B:B,MT.Out!D:D=Q166),IF(V166="Yes",_xlfn._xlws.FILTER(Int.Out!P:P,Int.Out!B:B=Q166),"")),""))</f>
        <v/>
      </c>
      <c r="U166" s="4" t="str" cm="1">
        <f t="array" ref="U166">IF(OR($Q166="",$Q166=0),"",IFERROR(IF($V166="No",_xlfn._xlws.FILTER(MT.Out!C:C,MT.Out!$D:$D=$Q166),IF($V166="Yes",_xlfn._xlws.FILTER(Int.Out!Q:Q,Int.Out!$B:$B=$Q166),"")),""))</f>
        <v/>
      </c>
      <c r="V166" s="4" t="str">
        <f>IF(Q166&lt;&gt;"",IFERROR(IF(MATCH(Q166,_xlfn.ANCHORARRAY(Intercrop!AS$1),0)&gt;0,"Yes","No"),"No"),"")</f>
        <v/>
      </c>
      <c r="W166" s="4" t="str" cm="1">
        <f t="array" ref="W166">IF(Q166="Natural or Bare Fallow","",IF(V166="","",IF(V166="No",_xlfn._xlws.FILTER(MT.Out!E:E,MT.Out!D:D=Q166),IF(V166="Yes",_xlfn._xlws.FILTER(Int.Out!S:V,Int.Out!B:B=Q166)))))</f>
        <v/>
      </c>
      <c r="AA166" s="4" t="str" cm="1">
        <f t="array" ref="AA166">IF(OR(W166=0,W166=""),"",IF($R166="Mulched (left on surface)",IFERROR(_xlfn.UNIQUE(_xlfn._xlws.FILTER(Prod.Out!$H:$H,Prod.Out!$B:$B=W166)),""),IF($R166="Incorporated",IFERROR(_xlfn.UNIQUE(_xlfn._xlws.FILTER(Prod.Out!$I:$I,Prod.Out!$B:$B=W166)),""),IF($R166="Retained (unknown if mulched/incorp.)",IFERROR(_xlfn.UNIQUE(_xlfn._xlws.FILTER(Prod.Out!$J:$J,Prod.Out!$B:$B=W166)),""),""))))</f>
        <v/>
      </c>
      <c r="AB166" s="4" t="str" cm="1">
        <f t="array" ref="AB166">IF(OR(X166=0,X166=""),"",IF($R166="Mulched (left on surface)",IFERROR(_xlfn.UNIQUE(_xlfn._xlws.FILTER(Prod.Out!$H:$H,Prod.Out!$B:$B=X166)),""),IF($R166="Incorporated",IFERROR(_xlfn.UNIQUE(_xlfn._xlws.FILTER(Prod.Out!$I:$I,Prod.Out!$B:$B=X166)),""),IF($R166="Retained (unknown if mulched/incorp.)",IFERROR(_xlfn.UNIQUE(_xlfn._xlws.FILTER(Prod.Out!$J:$J,Prod.Out!$B:$B=X166)),""),""))))</f>
        <v/>
      </c>
      <c r="AC166" s="4" t="str" cm="1">
        <f t="array" ref="AC166">IF(OR(Y166=0,Y166=""),"",IF($R166="Mulched (left on surface)",IFERROR(_xlfn.UNIQUE(_xlfn._xlws.FILTER(Prod.Out!$H:$H,Prod.Out!$B:$B=Y166)),""),IF($R166="Incorporated",IFERROR(_xlfn.UNIQUE(_xlfn._xlws.FILTER(Prod.Out!$I:$I,Prod.Out!$B:$B=Y166)),""),IF($R166="Retained (unknown if mulched/incorp.)",IFERROR(_xlfn.UNIQUE(_xlfn._xlws.FILTER(Prod.Out!$J:$J,Prod.Out!$B:$B=Y166)),""),""))))</f>
        <v/>
      </c>
      <c r="AD166" s="4" t="str" cm="1">
        <f t="array" ref="AD166">IF(OR(Z166=0,Z166=""),"",IF($R166="Mulched (left on surface)",IFERROR(_xlfn.UNIQUE(_xlfn._xlws.FILTER(Prod.Out!$H:$H,Prod.Out!$B:$B=Z166)),""),IF($R166="Incorporated",IFERROR(_xlfn.UNIQUE(_xlfn._xlws.FILTER(Prod.Out!$I:$I,Prod.Out!$B:$B=Z166)),""),IF($R166="Retained (unknown if mulched/incorp.)",IFERROR(_xlfn.UNIQUE(_xlfn._xlws.FILTER(Prod.Out!$J:$J,Prod.Out!$B:$B=Z166)),""),""))))</f>
        <v/>
      </c>
    </row>
    <row r="167" spans="19:30" x14ac:dyDescent="0.35">
      <c r="S167" s="4" t="str" cm="1">
        <f t="array" ref="S167">IF(OR(Q167="",Q167=0),"",IFERROR(IF(V167="No",_xlfn._xlws.FILTER(MT.Out!A:A,MT.Out!D:D=Q167),IF(V167="Yes",_xlfn._xlws.FILTER(Int.Out!O:O,Int.Out!B:B=Q167),"")),""))</f>
        <v/>
      </c>
      <c r="T167" s="4" t="str" cm="1">
        <f t="array" ref="T167">IF(OR(Q167="",Q167=0),"",IFERROR(IF(V167="No",_xlfn._xlws.FILTER(MT.Out!B:B,MT.Out!D:D=Q167),IF(V167="Yes",_xlfn._xlws.FILTER(Int.Out!P:P,Int.Out!B:B=Q167),"")),""))</f>
        <v/>
      </c>
      <c r="U167" s="4" t="str" cm="1">
        <f t="array" ref="U167">IF(OR($Q167="",$Q167=0),"",IFERROR(IF($V167="No",_xlfn._xlws.FILTER(MT.Out!C:C,MT.Out!$D:$D=$Q167),IF($V167="Yes",_xlfn._xlws.FILTER(Int.Out!Q:Q,Int.Out!$B:$B=$Q167),"")),""))</f>
        <v/>
      </c>
      <c r="V167" s="4" t="str">
        <f>IF(Q167&lt;&gt;"",IFERROR(IF(MATCH(Q167,_xlfn.ANCHORARRAY(Intercrop!AS$1),0)&gt;0,"Yes","No"),"No"),"")</f>
        <v/>
      </c>
      <c r="W167" s="4" t="str" cm="1">
        <f t="array" ref="W167">IF(Q167="Natural or Bare Fallow","",IF(V167="","",IF(V167="No",_xlfn._xlws.FILTER(MT.Out!E:E,MT.Out!D:D=Q167),IF(V167="Yes",_xlfn._xlws.FILTER(Int.Out!S:V,Int.Out!B:B=Q167)))))</f>
        <v/>
      </c>
      <c r="AA167" s="4" t="str" cm="1">
        <f t="array" ref="AA167">IF(OR(W167=0,W167=""),"",IF($R167="Mulched (left on surface)",IFERROR(_xlfn.UNIQUE(_xlfn._xlws.FILTER(Prod.Out!$H:$H,Prod.Out!$B:$B=W167)),""),IF($R167="Incorporated",IFERROR(_xlfn.UNIQUE(_xlfn._xlws.FILTER(Prod.Out!$I:$I,Prod.Out!$B:$B=W167)),""),IF($R167="Retained (unknown if mulched/incorp.)",IFERROR(_xlfn.UNIQUE(_xlfn._xlws.FILTER(Prod.Out!$J:$J,Prod.Out!$B:$B=W167)),""),""))))</f>
        <v/>
      </c>
      <c r="AB167" s="4" t="str" cm="1">
        <f t="array" ref="AB167">IF(OR(X167=0,X167=""),"",IF($R167="Mulched (left on surface)",IFERROR(_xlfn.UNIQUE(_xlfn._xlws.FILTER(Prod.Out!$H:$H,Prod.Out!$B:$B=X167)),""),IF($R167="Incorporated",IFERROR(_xlfn.UNIQUE(_xlfn._xlws.FILTER(Prod.Out!$I:$I,Prod.Out!$B:$B=X167)),""),IF($R167="Retained (unknown if mulched/incorp.)",IFERROR(_xlfn.UNIQUE(_xlfn._xlws.FILTER(Prod.Out!$J:$J,Prod.Out!$B:$B=X167)),""),""))))</f>
        <v/>
      </c>
      <c r="AC167" s="4" t="str" cm="1">
        <f t="array" ref="AC167">IF(OR(Y167=0,Y167=""),"",IF($R167="Mulched (left on surface)",IFERROR(_xlfn.UNIQUE(_xlfn._xlws.FILTER(Prod.Out!$H:$H,Prod.Out!$B:$B=Y167)),""),IF($R167="Incorporated",IFERROR(_xlfn.UNIQUE(_xlfn._xlws.FILTER(Prod.Out!$I:$I,Prod.Out!$B:$B=Y167)),""),IF($R167="Retained (unknown if mulched/incorp.)",IFERROR(_xlfn.UNIQUE(_xlfn._xlws.FILTER(Prod.Out!$J:$J,Prod.Out!$B:$B=Y167)),""),""))))</f>
        <v/>
      </c>
      <c r="AD167" s="4" t="str" cm="1">
        <f t="array" ref="AD167">IF(OR(Z167=0,Z167=""),"",IF($R167="Mulched (left on surface)",IFERROR(_xlfn.UNIQUE(_xlfn._xlws.FILTER(Prod.Out!$H:$H,Prod.Out!$B:$B=Z167)),""),IF($R167="Incorporated",IFERROR(_xlfn.UNIQUE(_xlfn._xlws.FILTER(Prod.Out!$I:$I,Prod.Out!$B:$B=Z167)),""),IF($R167="Retained (unknown if mulched/incorp.)",IFERROR(_xlfn.UNIQUE(_xlfn._xlws.FILTER(Prod.Out!$J:$J,Prod.Out!$B:$B=Z167)),""),""))))</f>
        <v/>
      </c>
    </row>
    <row r="168" spans="19:30" x14ac:dyDescent="0.35">
      <c r="S168" s="4" t="str" cm="1">
        <f t="array" ref="S168">IF(OR(Q168="",Q168=0),"",IFERROR(IF(V168="No",_xlfn._xlws.FILTER(MT.Out!A:A,MT.Out!D:D=Q168),IF(V168="Yes",_xlfn._xlws.FILTER(Int.Out!O:O,Int.Out!B:B=Q168),"")),""))</f>
        <v/>
      </c>
      <c r="T168" s="4" t="str" cm="1">
        <f t="array" ref="T168">IF(OR(Q168="",Q168=0),"",IFERROR(IF(V168="No",_xlfn._xlws.FILTER(MT.Out!B:B,MT.Out!D:D=Q168),IF(V168="Yes",_xlfn._xlws.FILTER(Int.Out!P:P,Int.Out!B:B=Q168),"")),""))</f>
        <v/>
      </c>
      <c r="U168" s="4" t="str" cm="1">
        <f t="array" ref="U168">IF(OR($Q168="",$Q168=0),"",IFERROR(IF($V168="No",_xlfn._xlws.FILTER(MT.Out!C:C,MT.Out!$D:$D=$Q168),IF($V168="Yes",_xlfn._xlws.FILTER(Int.Out!Q:Q,Int.Out!$B:$B=$Q168),"")),""))</f>
        <v/>
      </c>
      <c r="V168" s="4" t="str">
        <f>IF(Q168&lt;&gt;"",IFERROR(IF(MATCH(Q168,_xlfn.ANCHORARRAY(Intercrop!AS$1),0)&gt;0,"Yes","No"),"No"),"")</f>
        <v/>
      </c>
      <c r="W168" s="4" t="str" cm="1">
        <f t="array" ref="W168">IF(Q168="Natural or Bare Fallow","",IF(V168="","",IF(V168="No",_xlfn._xlws.FILTER(MT.Out!E:E,MT.Out!D:D=Q168),IF(V168="Yes",_xlfn._xlws.FILTER(Int.Out!S:V,Int.Out!B:B=Q168)))))</f>
        <v/>
      </c>
      <c r="AA168" s="4" t="str" cm="1">
        <f t="array" ref="AA168">IF(OR(W168=0,W168=""),"",IF($R168="Mulched (left on surface)",IFERROR(_xlfn.UNIQUE(_xlfn._xlws.FILTER(Prod.Out!$H:$H,Prod.Out!$B:$B=W168)),""),IF($R168="Incorporated",IFERROR(_xlfn.UNIQUE(_xlfn._xlws.FILTER(Prod.Out!$I:$I,Prod.Out!$B:$B=W168)),""),IF($R168="Retained (unknown if mulched/incorp.)",IFERROR(_xlfn.UNIQUE(_xlfn._xlws.FILTER(Prod.Out!$J:$J,Prod.Out!$B:$B=W168)),""),""))))</f>
        <v/>
      </c>
      <c r="AB168" s="4" t="str" cm="1">
        <f t="array" ref="AB168">IF(OR(X168=0,X168=""),"",IF($R168="Mulched (left on surface)",IFERROR(_xlfn.UNIQUE(_xlfn._xlws.FILTER(Prod.Out!$H:$H,Prod.Out!$B:$B=X168)),""),IF($R168="Incorporated",IFERROR(_xlfn.UNIQUE(_xlfn._xlws.FILTER(Prod.Out!$I:$I,Prod.Out!$B:$B=X168)),""),IF($R168="Retained (unknown if mulched/incorp.)",IFERROR(_xlfn.UNIQUE(_xlfn._xlws.FILTER(Prod.Out!$J:$J,Prod.Out!$B:$B=X168)),""),""))))</f>
        <v/>
      </c>
      <c r="AC168" s="4" t="str" cm="1">
        <f t="array" ref="AC168">IF(OR(Y168=0,Y168=""),"",IF($R168="Mulched (left on surface)",IFERROR(_xlfn.UNIQUE(_xlfn._xlws.FILTER(Prod.Out!$H:$H,Prod.Out!$B:$B=Y168)),""),IF($R168="Incorporated",IFERROR(_xlfn.UNIQUE(_xlfn._xlws.FILTER(Prod.Out!$I:$I,Prod.Out!$B:$B=Y168)),""),IF($R168="Retained (unknown if mulched/incorp.)",IFERROR(_xlfn.UNIQUE(_xlfn._xlws.FILTER(Prod.Out!$J:$J,Prod.Out!$B:$B=Y168)),""),""))))</f>
        <v/>
      </c>
      <c r="AD168" s="4" t="str" cm="1">
        <f t="array" ref="AD168">IF(OR(Z168=0,Z168=""),"",IF($R168="Mulched (left on surface)",IFERROR(_xlfn.UNIQUE(_xlfn._xlws.FILTER(Prod.Out!$H:$H,Prod.Out!$B:$B=Z168)),""),IF($R168="Incorporated",IFERROR(_xlfn.UNIQUE(_xlfn._xlws.FILTER(Prod.Out!$I:$I,Prod.Out!$B:$B=Z168)),""),IF($R168="Retained (unknown if mulched/incorp.)",IFERROR(_xlfn.UNIQUE(_xlfn._xlws.FILTER(Prod.Out!$J:$J,Prod.Out!$B:$B=Z168)),""),""))))</f>
        <v/>
      </c>
    </row>
    <row r="169" spans="19:30" x14ac:dyDescent="0.35">
      <c r="S169" s="4" t="str" cm="1">
        <f t="array" ref="S169">IF(OR(Q169="",Q169=0),"",IFERROR(IF(V169="No",_xlfn._xlws.FILTER(MT.Out!A:A,MT.Out!D:D=Q169),IF(V169="Yes",_xlfn._xlws.FILTER(Int.Out!O:O,Int.Out!B:B=Q169),"")),""))</f>
        <v/>
      </c>
      <c r="T169" s="4" t="str" cm="1">
        <f t="array" ref="T169">IF(OR(Q169="",Q169=0),"",IFERROR(IF(V169="No",_xlfn._xlws.FILTER(MT.Out!B:B,MT.Out!D:D=Q169),IF(V169="Yes",_xlfn._xlws.FILTER(Int.Out!P:P,Int.Out!B:B=Q169),"")),""))</f>
        <v/>
      </c>
      <c r="U169" s="4" t="str" cm="1">
        <f t="array" ref="U169">IF(OR($Q169="",$Q169=0),"",IFERROR(IF($V169="No",_xlfn._xlws.FILTER(MT.Out!C:C,MT.Out!$D:$D=$Q169),IF($V169="Yes",_xlfn._xlws.FILTER(Int.Out!Q:Q,Int.Out!$B:$B=$Q169),"")),""))</f>
        <v/>
      </c>
      <c r="V169" s="4" t="str">
        <f>IF(Q169&lt;&gt;"",IFERROR(IF(MATCH(Q169,_xlfn.ANCHORARRAY(Intercrop!AS$1),0)&gt;0,"Yes","No"),"No"),"")</f>
        <v/>
      </c>
      <c r="W169" s="4" t="str" cm="1">
        <f t="array" ref="W169">IF(Q169="Natural or Bare Fallow","",IF(V169="","",IF(V169="No",_xlfn._xlws.FILTER(MT.Out!E:E,MT.Out!D:D=Q169),IF(V169="Yes",_xlfn._xlws.FILTER(Int.Out!S:V,Int.Out!B:B=Q169)))))</f>
        <v/>
      </c>
      <c r="AA169" s="4" t="str" cm="1">
        <f t="array" ref="AA169">IF(OR(W169=0,W169=""),"",IF($R169="Mulched (left on surface)",IFERROR(_xlfn.UNIQUE(_xlfn._xlws.FILTER(Prod.Out!$H:$H,Prod.Out!$B:$B=W169)),""),IF($R169="Incorporated",IFERROR(_xlfn.UNIQUE(_xlfn._xlws.FILTER(Prod.Out!$I:$I,Prod.Out!$B:$B=W169)),""),IF($R169="Retained (unknown if mulched/incorp.)",IFERROR(_xlfn.UNIQUE(_xlfn._xlws.FILTER(Prod.Out!$J:$J,Prod.Out!$B:$B=W169)),""),""))))</f>
        <v/>
      </c>
      <c r="AB169" s="4" t="str" cm="1">
        <f t="array" ref="AB169">IF(OR(X169=0,X169=""),"",IF($R169="Mulched (left on surface)",IFERROR(_xlfn.UNIQUE(_xlfn._xlws.FILTER(Prod.Out!$H:$H,Prod.Out!$B:$B=X169)),""),IF($R169="Incorporated",IFERROR(_xlfn.UNIQUE(_xlfn._xlws.FILTER(Prod.Out!$I:$I,Prod.Out!$B:$B=X169)),""),IF($R169="Retained (unknown if mulched/incorp.)",IFERROR(_xlfn.UNIQUE(_xlfn._xlws.FILTER(Prod.Out!$J:$J,Prod.Out!$B:$B=X169)),""),""))))</f>
        <v/>
      </c>
      <c r="AC169" s="4" t="str" cm="1">
        <f t="array" ref="AC169">IF(OR(Y169=0,Y169=""),"",IF($R169="Mulched (left on surface)",IFERROR(_xlfn.UNIQUE(_xlfn._xlws.FILTER(Prod.Out!$H:$H,Prod.Out!$B:$B=Y169)),""),IF($R169="Incorporated",IFERROR(_xlfn.UNIQUE(_xlfn._xlws.FILTER(Prod.Out!$I:$I,Prod.Out!$B:$B=Y169)),""),IF($R169="Retained (unknown if mulched/incorp.)",IFERROR(_xlfn.UNIQUE(_xlfn._xlws.FILTER(Prod.Out!$J:$J,Prod.Out!$B:$B=Y169)),""),""))))</f>
        <v/>
      </c>
      <c r="AD169" s="4" t="str" cm="1">
        <f t="array" ref="AD169">IF(OR(Z169=0,Z169=""),"",IF($R169="Mulched (left on surface)",IFERROR(_xlfn.UNIQUE(_xlfn._xlws.FILTER(Prod.Out!$H:$H,Prod.Out!$B:$B=Z169)),""),IF($R169="Incorporated",IFERROR(_xlfn.UNIQUE(_xlfn._xlws.FILTER(Prod.Out!$I:$I,Prod.Out!$B:$B=Z169)),""),IF($R169="Retained (unknown if mulched/incorp.)",IFERROR(_xlfn.UNIQUE(_xlfn._xlws.FILTER(Prod.Out!$J:$J,Prod.Out!$B:$B=Z169)),""),""))))</f>
        <v/>
      </c>
    </row>
    <row r="170" spans="19:30" x14ac:dyDescent="0.35">
      <c r="S170" s="4" t="str" cm="1">
        <f t="array" ref="S170">IF(OR(Q170="",Q170=0),"",IFERROR(IF(V170="No",_xlfn._xlws.FILTER(MT.Out!A:A,MT.Out!D:D=Q170),IF(V170="Yes",_xlfn._xlws.FILTER(Int.Out!O:O,Int.Out!B:B=Q170),"")),""))</f>
        <v/>
      </c>
      <c r="T170" s="4" t="str" cm="1">
        <f t="array" ref="T170">IF(OR(Q170="",Q170=0),"",IFERROR(IF(V170="No",_xlfn._xlws.FILTER(MT.Out!B:B,MT.Out!D:D=Q170),IF(V170="Yes",_xlfn._xlws.FILTER(Int.Out!P:P,Int.Out!B:B=Q170),"")),""))</f>
        <v/>
      </c>
      <c r="U170" s="4" t="str" cm="1">
        <f t="array" ref="U170">IF(OR($Q170="",$Q170=0),"",IFERROR(IF($V170="No",_xlfn._xlws.FILTER(MT.Out!C:C,MT.Out!$D:$D=$Q170),IF($V170="Yes",_xlfn._xlws.FILTER(Int.Out!Q:Q,Int.Out!$B:$B=$Q170),"")),""))</f>
        <v/>
      </c>
      <c r="V170" s="4" t="str">
        <f>IF(Q170&lt;&gt;"",IFERROR(IF(MATCH(Q170,_xlfn.ANCHORARRAY(Intercrop!AS$1),0)&gt;0,"Yes","No"),"No"),"")</f>
        <v/>
      </c>
      <c r="W170" s="4" t="str" cm="1">
        <f t="array" ref="W170">IF(Q170="Natural or Bare Fallow","",IF(V170="","",IF(V170="No",_xlfn._xlws.FILTER(MT.Out!E:E,MT.Out!D:D=Q170),IF(V170="Yes",_xlfn._xlws.FILTER(Int.Out!S:V,Int.Out!B:B=Q170)))))</f>
        <v/>
      </c>
      <c r="AA170" s="4" t="str" cm="1">
        <f t="array" ref="AA170">IF(OR(W170=0,W170=""),"",IF($R170="Mulched (left on surface)",IFERROR(_xlfn.UNIQUE(_xlfn._xlws.FILTER(Prod.Out!$H:$H,Prod.Out!$B:$B=W170)),""),IF($R170="Incorporated",IFERROR(_xlfn.UNIQUE(_xlfn._xlws.FILTER(Prod.Out!$I:$I,Prod.Out!$B:$B=W170)),""),IF($R170="Retained (unknown if mulched/incorp.)",IFERROR(_xlfn.UNIQUE(_xlfn._xlws.FILTER(Prod.Out!$J:$J,Prod.Out!$B:$B=W170)),""),""))))</f>
        <v/>
      </c>
      <c r="AB170" s="4" t="str" cm="1">
        <f t="array" ref="AB170">IF(OR(X170=0,X170=""),"",IF($R170="Mulched (left on surface)",IFERROR(_xlfn.UNIQUE(_xlfn._xlws.FILTER(Prod.Out!$H:$H,Prod.Out!$B:$B=X170)),""),IF($R170="Incorporated",IFERROR(_xlfn.UNIQUE(_xlfn._xlws.FILTER(Prod.Out!$I:$I,Prod.Out!$B:$B=X170)),""),IF($R170="Retained (unknown if mulched/incorp.)",IFERROR(_xlfn.UNIQUE(_xlfn._xlws.FILTER(Prod.Out!$J:$J,Prod.Out!$B:$B=X170)),""),""))))</f>
        <v/>
      </c>
      <c r="AC170" s="4" t="str" cm="1">
        <f t="array" ref="AC170">IF(OR(Y170=0,Y170=""),"",IF($R170="Mulched (left on surface)",IFERROR(_xlfn.UNIQUE(_xlfn._xlws.FILTER(Prod.Out!$H:$H,Prod.Out!$B:$B=Y170)),""),IF($R170="Incorporated",IFERROR(_xlfn.UNIQUE(_xlfn._xlws.FILTER(Prod.Out!$I:$I,Prod.Out!$B:$B=Y170)),""),IF($R170="Retained (unknown if mulched/incorp.)",IFERROR(_xlfn.UNIQUE(_xlfn._xlws.FILTER(Prod.Out!$J:$J,Prod.Out!$B:$B=Y170)),""),""))))</f>
        <v/>
      </c>
      <c r="AD170" s="4" t="str" cm="1">
        <f t="array" ref="AD170">IF(OR(Z170=0,Z170=""),"",IF($R170="Mulched (left on surface)",IFERROR(_xlfn.UNIQUE(_xlfn._xlws.FILTER(Prod.Out!$H:$H,Prod.Out!$B:$B=Z170)),""),IF($R170="Incorporated",IFERROR(_xlfn.UNIQUE(_xlfn._xlws.FILTER(Prod.Out!$I:$I,Prod.Out!$B:$B=Z170)),""),IF($R170="Retained (unknown if mulched/incorp.)",IFERROR(_xlfn.UNIQUE(_xlfn._xlws.FILTER(Prod.Out!$J:$J,Prod.Out!$B:$B=Z170)),""),""))))</f>
        <v/>
      </c>
    </row>
    <row r="171" spans="19:30" x14ac:dyDescent="0.35">
      <c r="S171" s="4" t="str" cm="1">
        <f t="array" ref="S171">IF(OR(Q171="",Q171=0),"",IFERROR(IF(V171="No",_xlfn._xlws.FILTER(MT.Out!A:A,MT.Out!D:D=Q171),IF(V171="Yes",_xlfn._xlws.FILTER(Int.Out!O:O,Int.Out!B:B=Q171),"")),""))</f>
        <v/>
      </c>
      <c r="T171" s="4" t="str" cm="1">
        <f t="array" ref="T171">IF(OR(Q171="",Q171=0),"",IFERROR(IF(V171="No",_xlfn._xlws.FILTER(MT.Out!B:B,MT.Out!D:D=Q171),IF(V171="Yes",_xlfn._xlws.FILTER(Int.Out!P:P,Int.Out!B:B=Q171),"")),""))</f>
        <v/>
      </c>
      <c r="U171" s="4" t="str" cm="1">
        <f t="array" ref="U171">IF(OR($Q171="",$Q171=0),"",IFERROR(IF($V171="No",_xlfn._xlws.FILTER(MT.Out!C:C,MT.Out!$D:$D=$Q171),IF($V171="Yes",_xlfn._xlws.FILTER(Int.Out!Q:Q,Int.Out!$B:$B=$Q171),"")),""))</f>
        <v/>
      </c>
      <c r="V171" s="4" t="str">
        <f>IF(Q171&lt;&gt;"",IFERROR(IF(MATCH(Q171,_xlfn.ANCHORARRAY(Intercrop!AS$1),0)&gt;0,"Yes","No"),"No"),"")</f>
        <v/>
      </c>
      <c r="W171" s="4" t="str" cm="1">
        <f t="array" ref="W171">IF(Q171="Natural or Bare Fallow","",IF(V171="","",IF(V171="No",_xlfn._xlws.FILTER(MT.Out!E:E,MT.Out!D:D=Q171),IF(V171="Yes",_xlfn._xlws.FILTER(Int.Out!S:V,Int.Out!B:B=Q171)))))</f>
        <v/>
      </c>
      <c r="AA171" s="4" t="str" cm="1">
        <f t="array" ref="AA171">IF(OR(W171=0,W171=""),"",IF($R171="Mulched (left on surface)",IFERROR(_xlfn.UNIQUE(_xlfn._xlws.FILTER(Prod.Out!$H:$H,Prod.Out!$B:$B=W171)),""),IF($R171="Incorporated",IFERROR(_xlfn.UNIQUE(_xlfn._xlws.FILTER(Prod.Out!$I:$I,Prod.Out!$B:$B=W171)),""),IF($R171="Retained (unknown if mulched/incorp.)",IFERROR(_xlfn.UNIQUE(_xlfn._xlws.FILTER(Prod.Out!$J:$J,Prod.Out!$B:$B=W171)),""),""))))</f>
        <v/>
      </c>
      <c r="AB171" s="4" t="str" cm="1">
        <f t="array" ref="AB171">IF(OR(X171=0,X171=""),"",IF($R171="Mulched (left on surface)",IFERROR(_xlfn.UNIQUE(_xlfn._xlws.FILTER(Prod.Out!$H:$H,Prod.Out!$B:$B=X171)),""),IF($R171="Incorporated",IFERROR(_xlfn.UNIQUE(_xlfn._xlws.FILTER(Prod.Out!$I:$I,Prod.Out!$B:$B=X171)),""),IF($R171="Retained (unknown if mulched/incorp.)",IFERROR(_xlfn.UNIQUE(_xlfn._xlws.FILTER(Prod.Out!$J:$J,Prod.Out!$B:$B=X171)),""),""))))</f>
        <v/>
      </c>
      <c r="AC171" s="4" t="str" cm="1">
        <f t="array" ref="AC171">IF(OR(Y171=0,Y171=""),"",IF($R171="Mulched (left on surface)",IFERROR(_xlfn.UNIQUE(_xlfn._xlws.FILTER(Prod.Out!$H:$H,Prod.Out!$B:$B=Y171)),""),IF($R171="Incorporated",IFERROR(_xlfn.UNIQUE(_xlfn._xlws.FILTER(Prod.Out!$I:$I,Prod.Out!$B:$B=Y171)),""),IF($R171="Retained (unknown if mulched/incorp.)",IFERROR(_xlfn.UNIQUE(_xlfn._xlws.FILTER(Prod.Out!$J:$J,Prod.Out!$B:$B=Y171)),""),""))))</f>
        <v/>
      </c>
      <c r="AD171" s="4" t="str" cm="1">
        <f t="array" ref="AD171">IF(OR(Z171=0,Z171=""),"",IF($R171="Mulched (left on surface)",IFERROR(_xlfn.UNIQUE(_xlfn._xlws.FILTER(Prod.Out!$H:$H,Prod.Out!$B:$B=Z171)),""),IF($R171="Incorporated",IFERROR(_xlfn.UNIQUE(_xlfn._xlws.FILTER(Prod.Out!$I:$I,Prod.Out!$B:$B=Z171)),""),IF($R171="Retained (unknown if mulched/incorp.)",IFERROR(_xlfn.UNIQUE(_xlfn._xlws.FILTER(Prod.Out!$J:$J,Prod.Out!$B:$B=Z171)),""),""))))</f>
        <v/>
      </c>
    </row>
    <row r="172" spans="19:30" x14ac:dyDescent="0.35">
      <c r="S172" s="4" t="str" cm="1">
        <f t="array" ref="S172">IF(OR(Q172="",Q172=0),"",IFERROR(IF(V172="No",_xlfn._xlws.FILTER(MT.Out!A:A,MT.Out!D:D=Q172),IF(V172="Yes",_xlfn._xlws.FILTER(Int.Out!O:O,Int.Out!B:B=Q172),"")),""))</f>
        <v/>
      </c>
      <c r="T172" s="4" t="str" cm="1">
        <f t="array" ref="T172">IF(OR(Q172="",Q172=0),"",IFERROR(IF(V172="No",_xlfn._xlws.FILTER(MT.Out!B:B,MT.Out!D:D=Q172),IF(V172="Yes",_xlfn._xlws.FILTER(Int.Out!P:P,Int.Out!B:B=Q172),"")),""))</f>
        <v/>
      </c>
      <c r="U172" s="4" t="str" cm="1">
        <f t="array" ref="U172">IF(OR($Q172="",$Q172=0),"",IFERROR(IF($V172="No",_xlfn._xlws.FILTER(MT.Out!C:C,MT.Out!$D:$D=$Q172),IF($V172="Yes",_xlfn._xlws.FILTER(Int.Out!Q:Q,Int.Out!$B:$B=$Q172),"")),""))</f>
        <v/>
      </c>
      <c r="V172" s="4" t="str">
        <f>IF(Q172&lt;&gt;"",IFERROR(IF(MATCH(Q172,_xlfn.ANCHORARRAY(Intercrop!AS$1),0)&gt;0,"Yes","No"),"No"),"")</f>
        <v/>
      </c>
      <c r="W172" s="4" t="str" cm="1">
        <f t="array" ref="W172">IF(Q172="Natural or Bare Fallow","",IF(V172="","",IF(V172="No",_xlfn._xlws.FILTER(MT.Out!E:E,MT.Out!D:D=Q172),IF(V172="Yes",_xlfn._xlws.FILTER(Int.Out!S:V,Int.Out!B:B=Q172)))))</f>
        <v/>
      </c>
      <c r="AA172" s="4" t="str" cm="1">
        <f t="array" ref="AA172">IF(OR(W172=0,W172=""),"",IF($R172="Mulched (left on surface)",IFERROR(_xlfn.UNIQUE(_xlfn._xlws.FILTER(Prod.Out!$H:$H,Prod.Out!$B:$B=W172)),""),IF($R172="Incorporated",IFERROR(_xlfn.UNIQUE(_xlfn._xlws.FILTER(Prod.Out!$I:$I,Prod.Out!$B:$B=W172)),""),IF($R172="Retained (unknown if mulched/incorp.)",IFERROR(_xlfn.UNIQUE(_xlfn._xlws.FILTER(Prod.Out!$J:$J,Prod.Out!$B:$B=W172)),""),""))))</f>
        <v/>
      </c>
      <c r="AB172" s="4" t="str" cm="1">
        <f t="array" ref="AB172">IF(OR(X172=0,X172=""),"",IF($R172="Mulched (left on surface)",IFERROR(_xlfn.UNIQUE(_xlfn._xlws.FILTER(Prod.Out!$H:$H,Prod.Out!$B:$B=X172)),""),IF($R172="Incorporated",IFERROR(_xlfn.UNIQUE(_xlfn._xlws.FILTER(Prod.Out!$I:$I,Prod.Out!$B:$B=X172)),""),IF($R172="Retained (unknown if mulched/incorp.)",IFERROR(_xlfn.UNIQUE(_xlfn._xlws.FILTER(Prod.Out!$J:$J,Prod.Out!$B:$B=X172)),""),""))))</f>
        <v/>
      </c>
      <c r="AC172" s="4" t="str" cm="1">
        <f t="array" ref="AC172">IF(OR(Y172=0,Y172=""),"",IF($R172="Mulched (left on surface)",IFERROR(_xlfn.UNIQUE(_xlfn._xlws.FILTER(Prod.Out!$H:$H,Prod.Out!$B:$B=Y172)),""),IF($R172="Incorporated",IFERROR(_xlfn.UNIQUE(_xlfn._xlws.FILTER(Prod.Out!$I:$I,Prod.Out!$B:$B=Y172)),""),IF($R172="Retained (unknown if mulched/incorp.)",IFERROR(_xlfn.UNIQUE(_xlfn._xlws.FILTER(Prod.Out!$J:$J,Prod.Out!$B:$B=Y172)),""),""))))</f>
        <v/>
      </c>
      <c r="AD172" s="4" t="str" cm="1">
        <f t="array" ref="AD172">IF(OR(Z172=0,Z172=""),"",IF($R172="Mulched (left on surface)",IFERROR(_xlfn.UNIQUE(_xlfn._xlws.FILTER(Prod.Out!$H:$H,Prod.Out!$B:$B=Z172)),""),IF($R172="Incorporated",IFERROR(_xlfn.UNIQUE(_xlfn._xlws.FILTER(Prod.Out!$I:$I,Prod.Out!$B:$B=Z172)),""),IF($R172="Retained (unknown if mulched/incorp.)",IFERROR(_xlfn.UNIQUE(_xlfn._xlws.FILTER(Prod.Out!$J:$J,Prod.Out!$B:$B=Z172)),""),""))))</f>
        <v/>
      </c>
    </row>
    <row r="173" spans="19:30" x14ac:dyDescent="0.35">
      <c r="S173" s="4" t="str" cm="1">
        <f t="array" ref="S173">IF(OR(Q173="",Q173=0),"",IFERROR(IF(V173="No",_xlfn._xlws.FILTER(MT.Out!A:A,MT.Out!D:D=Q173),IF(V173="Yes",_xlfn._xlws.FILTER(Int.Out!O:O,Int.Out!B:B=Q173),"")),""))</f>
        <v/>
      </c>
      <c r="T173" s="4" t="str" cm="1">
        <f t="array" ref="T173">IF(OR(Q173="",Q173=0),"",IFERROR(IF(V173="No",_xlfn._xlws.FILTER(MT.Out!B:B,MT.Out!D:D=Q173),IF(V173="Yes",_xlfn._xlws.FILTER(Int.Out!P:P,Int.Out!B:B=Q173),"")),""))</f>
        <v/>
      </c>
      <c r="U173" s="4" t="str" cm="1">
        <f t="array" ref="U173">IF(OR($Q173="",$Q173=0),"",IFERROR(IF($V173="No",_xlfn._xlws.FILTER(MT.Out!C:C,MT.Out!$D:$D=$Q173),IF($V173="Yes",_xlfn._xlws.FILTER(Int.Out!Q:Q,Int.Out!$B:$B=$Q173),"")),""))</f>
        <v/>
      </c>
      <c r="V173" s="4" t="str">
        <f>IF(Q173&lt;&gt;"",IFERROR(IF(MATCH(Q173,_xlfn.ANCHORARRAY(Intercrop!AS$1),0)&gt;0,"Yes","No"),"No"),"")</f>
        <v/>
      </c>
      <c r="W173" s="4" t="str" cm="1">
        <f t="array" ref="W173">IF(Q173="Natural or Bare Fallow","",IF(V173="","",IF(V173="No",_xlfn._xlws.FILTER(MT.Out!E:E,MT.Out!D:D=Q173),IF(V173="Yes",_xlfn._xlws.FILTER(Int.Out!S:V,Int.Out!B:B=Q173)))))</f>
        <v/>
      </c>
      <c r="AA173" s="4" t="str" cm="1">
        <f t="array" ref="AA173">IF(OR(W173=0,W173=""),"",IF($R173="Mulched (left on surface)",IFERROR(_xlfn.UNIQUE(_xlfn._xlws.FILTER(Prod.Out!$H:$H,Prod.Out!$B:$B=W173)),""),IF($R173="Incorporated",IFERROR(_xlfn.UNIQUE(_xlfn._xlws.FILTER(Prod.Out!$I:$I,Prod.Out!$B:$B=W173)),""),IF($R173="Retained (unknown if mulched/incorp.)",IFERROR(_xlfn.UNIQUE(_xlfn._xlws.FILTER(Prod.Out!$J:$J,Prod.Out!$B:$B=W173)),""),""))))</f>
        <v/>
      </c>
      <c r="AB173" s="4" t="str" cm="1">
        <f t="array" ref="AB173">IF(OR(X173=0,X173=""),"",IF($R173="Mulched (left on surface)",IFERROR(_xlfn.UNIQUE(_xlfn._xlws.FILTER(Prod.Out!$H:$H,Prod.Out!$B:$B=X173)),""),IF($R173="Incorporated",IFERROR(_xlfn.UNIQUE(_xlfn._xlws.FILTER(Prod.Out!$I:$I,Prod.Out!$B:$B=X173)),""),IF($R173="Retained (unknown if mulched/incorp.)",IFERROR(_xlfn.UNIQUE(_xlfn._xlws.FILTER(Prod.Out!$J:$J,Prod.Out!$B:$B=X173)),""),""))))</f>
        <v/>
      </c>
      <c r="AC173" s="4" t="str" cm="1">
        <f t="array" ref="AC173">IF(OR(Y173=0,Y173=""),"",IF($R173="Mulched (left on surface)",IFERROR(_xlfn.UNIQUE(_xlfn._xlws.FILTER(Prod.Out!$H:$H,Prod.Out!$B:$B=Y173)),""),IF($R173="Incorporated",IFERROR(_xlfn.UNIQUE(_xlfn._xlws.FILTER(Prod.Out!$I:$I,Prod.Out!$B:$B=Y173)),""),IF($R173="Retained (unknown if mulched/incorp.)",IFERROR(_xlfn.UNIQUE(_xlfn._xlws.FILTER(Prod.Out!$J:$J,Prod.Out!$B:$B=Y173)),""),""))))</f>
        <v/>
      </c>
      <c r="AD173" s="4" t="str" cm="1">
        <f t="array" ref="AD173">IF(OR(Z173=0,Z173=""),"",IF($R173="Mulched (left on surface)",IFERROR(_xlfn.UNIQUE(_xlfn._xlws.FILTER(Prod.Out!$H:$H,Prod.Out!$B:$B=Z173)),""),IF($R173="Incorporated",IFERROR(_xlfn.UNIQUE(_xlfn._xlws.FILTER(Prod.Out!$I:$I,Prod.Out!$B:$B=Z173)),""),IF($R173="Retained (unknown if mulched/incorp.)",IFERROR(_xlfn.UNIQUE(_xlfn._xlws.FILTER(Prod.Out!$J:$J,Prod.Out!$B:$B=Z173)),""),""))))</f>
        <v/>
      </c>
    </row>
    <row r="174" spans="19:30" x14ac:dyDescent="0.35">
      <c r="S174" s="4" t="str" cm="1">
        <f t="array" ref="S174">IF(OR(Q174="",Q174=0),"",IFERROR(IF(V174="No",_xlfn._xlws.FILTER(MT.Out!A:A,MT.Out!D:D=Q174),IF(V174="Yes",_xlfn._xlws.FILTER(Int.Out!O:O,Int.Out!B:B=Q174),"")),""))</f>
        <v/>
      </c>
      <c r="T174" s="4" t="str" cm="1">
        <f t="array" ref="T174">IF(OR(Q174="",Q174=0),"",IFERROR(IF(V174="No",_xlfn._xlws.FILTER(MT.Out!B:B,MT.Out!D:D=Q174),IF(V174="Yes",_xlfn._xlws.FILTER(Int.Out!P:P,Int.Out!B:B=Q174),"")),""))</f>
        <v/>
      </c>
      <c r="U174" s="4" t="str" cm="1">
        <f t="array" ref="U174">IF(OR($Q174="",$Q174=0),"",IFERROR(IF($V174="No",_xlfn._xlws.FILTER(MT.Out!C:C,MT.Out!$D:$D=$Q174),IF($V174="Yes",_xlfn._xlws.FILTER(Int.Out!Q:Q,Int.Out!$B:$B=$Q174),"")),""))</f>
        <v/>
      </c>
      <c r="V174" s="4" t="str">
        <f>IF(Q174&lt;&gt;"",IFERROR(IF(MATCH(Q174,_xlfn.ANCHORARRAY(Intercrop!AS$1),0)&gt;0,"Yes","No"),"No"),"")</f>
        <v/>
      </c>
      <c r="W174" s="4" t="str" cm="1">
        <f t="array" ref="W174">IF(Q174="Natural or Bare Fallow","",IF(V174="","",IF(V174="No",_xlfn._xlws.FILTER(MT.Out!E:E,MT.Out!D:D=Q174),IF(V174="Yes",_xlfn._xlws.FILTER(Int.Out!S:V,Int.Out!B:B=Q174)))))</f>
        <v/>
      </c>
      <c r="AA174" s="4" t="str" cm="1">
        <f t="array" ref="AA174">IF(OR(W174=0,W174=""),"",IF($R174="Mulched (left on surface)",IFERROR(_xlfn.UNIQUE(_xlfn._xlws.FILTER(Prod.Out!$H:$H,Prod.Out!$B:$B=W174)),""),IF($R174="Incorporated",IFERROR(_xlfn.UNIQUE(_xlfn._xlws.FILTER(Prod.Out!$I:$I,Prod.Out!$B:$B=W174)),""),IF($R174="Retained (unknown if mulched/incorp.)",IFERROR(_xlfn.UNIQUE(_xlfn._xlws.FILTER(Prod.Out!$J:$J,Prod.Out!$B:$B=W174)),""),""))))</f>
        <v/>
      </c>
      <c r="AB174" s="4" t="str" cm="1">
        <f t="array" ref="AB174">IF(OR(X174=0,X174=""),"",IF($R174="Mulched (left on surface)",IFERROR(_xlfn.UNIQUE(_xlfn._xlws.FILTER(Prod.Out!$H:$H,Prod.Out!$B:$B=X174)),""),IF($R174="Incorporated",IFERROR(_xlfn.UNIQUE(_xlfn._xlws.FILTER(Prod.Out!$I:$I,Prod.Out!$B:$B=X174)),""),IF($R174="Retained (unknown if mulched/incorp.)",IFERROR(_xlfn.UNIQUE(_xlfn._xlws.FILTER(Prod.Out!$J:$J,Prod.Out!$B:$B=X174)),""),""))))</f>
        <v/>
      </c>
      <c r="AC174" s="4" t="str" cm="1">
        <f t="array" ref="AC174">IF(OR(Y174=0,Y174=""),"",IF($R174="Mulched (left on surface)",IFERROR(_xlfn.UNIQUE(_xlfn._xlws.FILTER(Prod.Out!$H:$H,Prod.Out!$B:$B=Y174)),""),IF($R174="Incorporated",IFERROR(_xlfn.UNIQUE(_xlfn._xlws.FILTER(Prod.Out!$I:$I,Prod.Out!$B:$B=Y174)),""),IF($R174="Retained (unknown if mulched/incorp.)",IFERROR(_xlfn.UNIQUE(_xlfn._xlws.FILTER(Prod.Out!$J:$J,Prod.Out!$B:$B=Y174)),""),""))))</f>
        <v/>
      </c>
      <c r="AD174" s="4" t="str" cm="1">
        <f t="array" ref="AD174">IF(OR(Z174=0,Z174=""),"",IF($R174="Mulched (left on surface)",IFERROR(_xlfn.UNIQUE(_xlfn._xlws.FILTER(Prod.Out!$H:$H,Prod.Out!$B:$B=Z174)),""),IF($R174="Incorporated",IFERROR(_xlfn.UNIQUE(_xlfn._xlws.FILTER(Prod.Out!$I:$I,Prod.Out!$B:$B=Z174)),""),IF($R174="Retained (unknown if mulched/incorp.)",IFERROR(_xlfn.UNIQUE(_xlfn._xlws.FILTER(Prod.Out!$J:$J,Prod.Out!$B:$B=Z174)),""),""))))</f>
        <v/>
      </c>
    </row>
    <row r="175" spans="19:30" x14ac:dyDescent="0.35">
      <c r="S175" s="4" t="str" cm="1">
        <f t="array" ref="S175">IF(OR(Q175="",Q175=0),"",IFERROR(IF(V175="No",_xlfn._xlws.FILTER(MT.Out!A:A,MT.Out!D:D=Q175),IF(V175="Yes",_xlfn._xlws.FILTER(Int.Out!O:O,Int.Out!B:B=Q175),"")),""))</f>
        <v/>
      </c>
      <c r="T175" s="4" t="str" cm="1">
        <f t="array" ref="T175">IF(OR(Q175="",Q175=0),"",IFERROR(IF(V175="No",_xlfn._xlws.FILTER(MT.Out!B:B,MT.Out!D:D=Q175),IF(V175="Yes",_xlfn._xlws.FILTER(Int.Out!P:P,Int.Out!B:B=Q175),"")),""))</f>
        <v/>
      </c>
      <c r="U175" s="4" t="str" cm="1">
        <f t="array" ref="U175">IF(OR($Q175="",$Q175=0),"",IFERROR(IF($V175="No",_xlfn._xlws.FILTER(MT.Out!C:C,MT.Out!$D:$D=$Q175),IF($V175="Yes",_xlfn._xlws.FILTER(Int.Out!Q:Q,Int.Out!$B:$B=$Q175),"")),""))</f>
        <v/>
      </c>
      <c r="V175" s="4" t="str">
        <f>IF(Q175&lt;&gt;"",IFERROR(IF(MATCH(Q175,_xlfn.ANCHORARRAY(Intercrop!AS$1),0)&gt;0,"Yes","No"),"No"),"")</f>
        <v/>
      </c>
      <c r="W175" s="4" t="str" cm="1">
        <f t="array" ref="W175">IF(Q175="Natural or Bare Fallow","",IF(V175="","",IF(V175="No",_xlfn._xlws.FILTER(MT.Out!E:E,MT.Out!D:D=Q175),IF(V175="Yes",_xlfn._xlws.FILTER(Int.Out!S:V,Int.Out!B:B=Q175)))))</f>
        <v/>
      </c>
      <c r="AA175" s="4" t="str" cm="1">
        <f t="array" ref="AA175">IF(OR(W175=0,W175=""),"",IF($R175="Mulched (left on surface)",IFERROR(_xlfn.UNIQUE(_xlfn._xlws.FILTER(Prod.Out!$H:$H,Prod.Out!$B:$B=W175)),""),IF($R175="Incorporated",IFERROR(_xlfn.UNIQUE(_xlfn._xlws.FILTER(Prod.Out!$I:$I,Prod.Out!$B:$B=W175)),""),IF($R175="Retained (unknown if mulched/incorp.)",IFERROR(_xlfn.UNIQUE(_xlfn._xlws.FILTER(Prod.Out!$J:$J,Prod.Out!$B:$B=W175)),""),""))))</f>
        <v/>
      </c>
      <c r="AB175" s="4" t="str" cm="1">
        <f t="array" ref="AB175">IF(OR(X175=0,X175=""),"",IF($R175="Mulched (left on surface)",IFERROR(_xlfn.UNIQUE(_xlfn._xlws.FILTER(Prod.Out!$H:$H,Prod.Out!$B:$B=X175)),""),IF($R175="Incorporated",IFERROR(_xlfn.UNIQUE(_xlfn._xlws.FILTER(Prod.Out!$I:$I,Prod.Out!$B:$B=X175)),""),IF($R175="Retained (unknown if mulched/incorp.)",IFERROR(_xlfn.UNIQUE(_xlfn._xlws.FILTER(Prod.Out!$J:$J,Prod.Out!$B:$B=X175)),""),""))))</f>
        <v/>
      </c>
      <c r="AC175" s="4" t="str" cm="1">
        <f t="array" ref="AC175">IF(OR(Y175=0,Y175=""),"",IF($R175="Mulched (left on surface)",IFERROR(_xlfn.UNIQUE(_xlfn._xlws.FILTER(Prod.Out!$H:$H,Prod.Out!$B:$B=Y175)),""),IF($R175="Incorporated",IFERROR(_xlfn.UNIQUE(_xlfn._xlws.FILTER(Prod.Out!$I:$I,Prod.Out!$B:$B=Y175)),""),IF($R175="Retained (unknown if mulched/incorp.)",IFERROR(_xlfn.UNIQUE(_xlfn._xlws.FILTER(Prod.Out!$J:$J,Prod.Out!$B:$B=Y175)),""),""))))</f>
        <v/>
      </c>
      <c r="AD175" s="4" t="str" cm="1">
        <f t="array" ref="AD175">IF(OR(Z175=0,Z175=""),"",IF($R175="Mulched (left on surface)",IFERROR(_xlfn.UNIQUE(_xlfn._xlws.FILTER(Prod.Out!$H:$H,Prod.Out!$B:$B=Z175)),""),IF($R175="Incorporated",IFERROR(_xlfn.UNIQUE(_xlfn._xlws.FILTER(Prod.Out!$I:$I,Prod.Out!$B:$B=Z175)),""),IF($R175="Retained (unknown if mulched/incorp.)",IFERROR(_xlfn.UNIQUE(_xlfn._xlws.FILTER(Prod.Out!$J:$J,Prod.Out!$B:$B=Z175)),""),""))))</f>
        <v/>
      </c>
    </row>
    <row r="176" spans="19:30" x14ac:dyDescent="0.35">
      <c r="S176" s="4" t="str" cm="1">
        <f t="array" ref="S176">IF(OR(Q176="",Q176=0),"",IFERROR(IF(V176="No",_xlfn._xlws.FILTER(MT.Out!A:A,MT.Out!D:D=Q176),IF(V176="Yes",_xlfn._xlws.FILTER(Int.Out!O:O,Int.Out!B:B=Q176),"")),""))</f>
        <v/>
      </c>
      <c r="T176" s="4" t="str" cm="1">
        <f t="array" ref="T176">IF(OR(Q176="",Q176=0),"",IFERROR(IF(V176="No",_xlfn._xlws.FILTER(MT.Out!B:B,MT.Out!D:D=Q176),IF(V176="Yes",_xlfn._xlws.FILTER(Int.Out!P:P,Int.Out!B:B=Q176),"")),""))</f>
        <v/>
      </c>
      <c r="U176" s="4" t="str" cm="1">
        <f t="array" ref="U176">IF(OR($Q176="",$Q176=0),"",IFERROR(IF($V176="No",_xlfn._xlws.FILTER(MT.Out!C:C,MT.Out!$D:$D=$Q176),IF($V176="Yes",_xlfn._xlws.FILTER(Int.Out!Q:Q,Int.Out!$B:$B=$Q176),"")),""))</f>
        <v/>
      </c>
      <c r="V176" s="4" t="str">
        <f>IF(Q176&lt;&gt;"",IFERROR(IF(MATCH(Q176,_xlfn.ANCHORARRAY(Intercrop!AS$1),0)&gt;0,"Yes","No"),"No"),"")</f>
        <v/>
      </c>
      <c r="W176" s="4" t="str" cm="1">
        <f t="array" ref="W176">IF(Q176="Natural or Bare Fallow","",IF(V176="","",IF(V176="No",_xlfn._xlws.FILTER(MT.Out!E:E,MT.Out!D:D=Q176),IF(V176="Yes",_xlfn._xlws.FILTER(Int.Out!S:V,Int.Out!B:B=Q176)))))</f>
        <v/>
      </c>
      <c r="AA176" s="4" t="str" cm="1">
        <f t="array" ref="AA176">IF(OR(W176=0,W176=""),"",IF($R176="Mulched (left on surface)",IFERROR(_xlfn.UNIQUE(_xlfn._xlws.FILTER(Prod.Out!$H:$H,Prod.Out!$B:$B=W176)),""),IF($R176="Incorporated",IFERROR(_xlfn.UNIQUE(_xlfn._xlws.FILTER(Prod.Out!$I:$I,Prod.Out!$B:$B=W176)),""),IF($R176="Retained (unknown if mulched/incorp.)",IFERROR(_xlfn.UNIQUE(_xlfn._xlws.FILTER(Prod.Out!$J:$J,Prod.Out!$B:$B=W176)),""),""))))</f>
        <v/>
      </c>
      <c r="AB176" s="4" t="str" cm="1">
        <f t="array" ref="AB176">IF(OR(X176=0,X176=""),"",IF($R176="Mulched (left on surface)",IFERROR(_xlfn.UNIQUE(_xlfn._xlws.FILTER(Prod.Out!$H:$H,Prod.Out!$B:$B=X176)),""),IF($R176="Incorporated",IFERROR(_xlfn.UNIQUE(_xlfn._xlws.FILTER(Prod.Out!$I:$I,Prod.Out!$B:$B=X176)),""),IF($R176="Retained (unknown if mulched/incorp.)",IFERROR(_xlfn.UNIQUE(_xlfn._xlws.FILTER(Prod.Out!$J:$J,Prod.Out!$B:$B=X176)),""),""))))</f>
        <v/>
      </c>
      <c r="AC176" s="4" t="str" cm="1">
        <f t="array" ref="AC176">IF(OR(Y176=0,Y176=""),"",IF($R176="Mulched (left on surface)",IFERROR(_xlfn.UNIQUE(_xlfn._xlws.FILTER(Prod.Out!$H:$H,Prod.Out!$B:$B=Y176)),""),IF($R176="Incorporated",IFERROR(_xlfn.UNIQUE(_xlfn._xlws.FILTER(Prod.Out!$I:$I,Prod.Out!$B:$B=Y176)),""),IF($R176="Retained (unknown if mulched/incorp.)",IFERROR(_xlfn.UNIQUE(_xlfn._xlws.FILTER(Prod.Out!$J:$J,Prod.Out!$B:$B=Y176)),""),""))))</f>
        <v/>
      </c>
      <c r="AD176" s="4" t="str" cm="1">
        <f t="array" ref="AD176">IF(OR(Z176=0,Z176=""),"",IF($R176="Mulched (left on surface)",IFERROR(_xlfn.UNIQUE(_xlfn._xlws.FILTER(Prod.Out!$H:$H,Prod.Out!$B:$B=Z176)),""),IF($R176="Incorporated",IFERROR(_xlfn.UNIQUE(_xlfn._xlws.FILTER(Prod.Out!$I:$I,Prod.Out!$B:$B=Z176)),""),IF($R176="Retained (unknown if mulched/incorp.)",IFERROR(_xlfn.UNIQUE(_xlfn._xlws.FILTER(Prod.Out!$J:$J,Prod.Out!$B:$B=Z176)),""),""))))</f>
        <v/>
      </c>
    </row>
    <row r="177" spans="19:30" x14ac:dyDescent="0.35">
      <c r="S177" s="4" t="str" cm="1">
        <f t="array" ref="S177">IF(OR(Q177="",Q177=0),"",IFERROR(IF(V177="No",_xlfn._xlws.FILTER(MT.Out!A:A,MT.Out!D:D=Q177),IF(V177="Yes",_xlfn._xlws.FILTER(Int.Out!O:O,Int.Out!B:B=Q177),"")),""))</f>
        <v/>
      </c>
      <c r="T177" s="4" t="str" cm="1">
        <f t="array" ref="T177">IF(OR(Q177="",Q177=0),"",IFERROR(IF(V177="No",_xlfn._xlws.FILTER(MT.Out!B:B,MT.Out!D:D=Q177),IF(V177="Yes",_xlfn._xlws.FILTER(Int.Out!P:P,Int.Out!B:B=Q177),"")),""))</f>
        <v/>
      </c>
      <c r="U177" s="4" t="str" cm="1">
        <f t="array" ref="U177">IF(OR($Q177="",$Q177=0),"",IFERROR(IF($V177="No",_xlfn._xlws.FILTER(MT.Out!C:C,MT.Out!$D:$D=$Q177),IF($V177="Yes",_xlfn._xlws.FILTER(Int.Out!Q:Q,Int.Out!$B:$B=$Q177),"")),""))</f>
        <v/>
      </c>
      <c r="V177" s="4" t="str">
        <f>IF(Q177&lt;&gt;"",IFERROR(IF(MATCH(Q177,_xlfn.ANCHORARRAY(Intercrop!AS$1),0)&gt;0,"Yes","No"),"No"),"")</f>
        <v/>
      </c>
      <c r="W177" s="4" t="str" cm="1">
        <f t="array" ref="W177">IF(Q177="Natural or Bare Fallow","",IF(V177="","",IF(V177="No",_xlfn._xlws.FILTER(MT.Out!E:E,MT.Out!D:D=Q177),IF(V177="Yes",_xlfn._xlws.FILTER(Int.Out!S:V,Int.Out!B:B=Q177)))))</f>
        <v/>
      </c>
      <c r="AA177" s="4" t="str" cm="1">
        <f t="array" ref="AA177">IF(OR(W177=0,W177=""),"",IF($R177="Mulched (left on surface)",IFERROR(_xlfn.UNIQUE(_xlfn._xlws.FILTER(Prod.Out!$H:$H,Prod.Out!$B:$B=W177)),""),IF($R177="Incorporated",IFERROR(_xlfn.UNIQUE(_xlfn._xlws.FILTER(Prod.Out!$I:$I,Prod.Out!$B:$B=W177)),""),IF($R177="Retained (unknown if mulched/incorp.)",IFERROR(_xlfn.UNIQUE(_xlfn._xlws.FILTER(Prod.Out!$J:$J,Prod.Out!$B:$B=W177)),""),""))))</f>
        <v/>
      </c>
      <c r="AB177" s="4" t="str" cm="1">
        <f t="array" ref="AB177">IF(OR(X177=0,X177=""),"",IF($R177="Mulched (left on surface)",IFERROR(_xlfn.UNIQUE(_xlfn._xlws.FILTER(Prod.Out!$H:$H,Prod.Out!$B:$B=X177)),""),IF($R177="Incorporated",IFERROR(_xlfn.UNIQUE(_xlfn._xlws.FILTER(Prod.Out!$I:$I,Prod.Out!$B:$B=X177)),""),IF($R177="Retained (unknown if mulched/incorp.)",IFERROR(_xlfn.UNIQUE(_xlfn._xlws.FILTER(Prod.Out!$J:$J,Prod.Out!$B:$B=X177)),""),""))))</f>
        <v/>
      </c>
      <c r="AC177" s="4" t="str" cm="1">
        <f t="array" ref="AC177">IF(OR(Y177=0,Y177=""),"",IF($R177="Mulched (left on surface)",IFERROR(_xlfn.UNIQUE(_xlfn._xlws.FILTER(Prod.Out!$H:$H,Prod.Out!$B:$B=Y177)),""),IF($R177="Incorporated",IFERROR(_xlfn.UNIQUE(_xlfn._xlws.FILTER(Prod.Out!$I:$I,Prod.Out!$B:$B=Y177)),""),IF($R177="Retained (unknown if mulched/incorp.)",IFERROR(_xlfn.UNIQUE(_xlfn._xlws.FILTER(Prod.Out!$J:$J,Prod.Out!$B:$B=Y177)),""),""))))</f>
        <v/>
      </c>
      <c r="AD177" s="4" t="str" cm="1">
        <f t="array" ref="AD177">IF(OR(Z177=0,Z177=""),"",IF($R177="Mulched (left on surface)",IFERROR(_xlfn.UNIQUE(_xlfn._xlws.FILTER(Prod.Out!$H:$H,Prod.Out!$B:$B=Z177)),""),IF($R177="Incorporated",IFERROR(_xlfn.UNIQUE(_xlfn._xlws.FILTER(Prod.Out!$I:$I,Prod.Out!$B:$B=Z177)),""),IF($R177="Retained (unknown if mulched/incorp.)",IFERROR(_xlfn.UNIQUE(_xlfn._xlws.FILTER(Prod.Out!$J:$J,Prod.Out!$B:$B=Z177)),""),""))))</f>
        <v/>
      </c>
    </row>
    <row r="178" spans="19:30" x14ac:dyDescent="0.35">
      <c r="S178" s="4" t="str" cm="1">
        <f t="array" ref="S178">IF(OR(Q178="",Q178=0),"",IFERROR(IF(V178="No",_xlfn._xlws.FILTER(MT.Out!A:A,MT.Out!D:D=Q178),IF(V178="Yes",_xlfn._xlws.FILTER(Int.Out!O:O,Int.Out!B:B=Q178),"")),""))</f>
        <v/>
      </c>
      <c r="T178" s="4" t="str" cm="1">
        <f t="array" ref="T178">IF(OR(Q178="",Q178=0),"",IFERROR(IF(V178="No",_xlfn._xlws.FILTER(MT.Out!B:B,MT.Out!D:D=Q178),IF(V178="Yes",_xlfn._xlws.FILTER(Int.Out!P:P,Int.Out!B:B=Q178),"")),""))</f>
        <v/>
      </c>
      <c r="U178" s="4" t="str" cm="1">
        <f t="array" ref="U178">IF(OR($Q178="",$Q178=0),"",IFERROR(IF($V178="No",_xlfn._xlws.FILTER(MT.Out!C:C,MT.Out!$D:$D=$Q178),IF($V178="Yes",_xlfn._xlws.FILTER(Int.Out!Q:Q,Int.Out!$B:$B=$Q178),"")),""))</f>
        <v/>
      </c>
      <c r="V178" s="4" t="str">
        <f>IF(Q178&lt;&gt;"",IFERROR(IF(MATCH(Q178,_xlfn.ANCHORARRAY(Intercrop!AS$1),0)&gt;0,"Yes","No"),"No"),"")</f>
        <v/>
      </c>
      <c r="W178" s="4" t="str" cm="1">
        <f t="array" ref="W178">IF(Q178="Natural or Bare Fallow","",IF(V178="","",IF(V178="No",_xlfn._xlws.FILTER(MT.Out!E:E,MT.Out!D:D=Q178),IF(V178="Yes",_xlfn._xlws.FILTER(Int.Out!S:V,Int.Out!B:B=Q178)))))</f>
        <v/>
      </c>
      <c r="AA178" s="4" t="str" cm="1">
        <f t="array" ref="AA178">IF(OR(W178=0,W178=""),"",IF($R178="Mulched (left on surface)",IFERROR(_xlfn.UNIQUE(_xlfn._xlws.FILTER(Prod.Out!$H:$H,Prod.Out!$B:$B=W178)),""),IF($R178="Incorporated",IFERROR(_xlfn.UNIQUE(_xlfn._xlws.FILTER(Prod.Out!$I:$I,Prod.Out!$B:$B=W178)),""),IF($R178="Retained (unknown if mulched/incorp.)",IFERROR(_xlfn.UNIQUE(_xlfn._xlws.FILTER(Prod.Out!$J:$J,Prod.Out!$B:$B=W178)),""),""))))</f>
        <v/>
      </c>
      <c r="AB178" s="4" t="str" cm="1">
        <f t="array" ref="AB178">IF(OR(X178=0,X178=""),"",IF($R178="Mulched (left on surface)",IFERROR(_xlfn.UNIQUE(_xlfn._xlws.FILTER(Prod.Out!$H:$H,Prod.Out!$B:$B=X178)),""),IF($R178="Incorporated",IFERROR(_xlfn.UNIQUE(_xlfn._xlws.FILTER(Prod.Out!$I:$I,Prod.Out!$B:$B=X178)),""),IF($R178="Retained (unknown if mulched/incorp.)",IFERROR(_xlfn.UNIQUE(_xlfn._xlws.FILTER(Prod.Out!$J:$J,Prod.Out!$B:$B=X178)),""),""))))</f>
        <v/>
      </c>
      <c r="AC178" s="4" t="str" cm="1">
        <f t="array" ref="AC178">IF(OR(Y178=0,Y178=""),"",IF($R178="Mulched (left on surface)",IFERROR(_xlfn.UNIQUE(_xlfn._xlws.FILTER(Prod.Out!$H:$H,Prod.Out!$B:$B=Y178)),""),IF($R178="Incorporated",IFERROR(_xlfn.UNIQUE(_xlfn._xlws.FILTER(Prod.Out!$I:$I,Prod.Out!$B:$B=Y178)),""),IF($R178="Retained (unknown if mulched/incorp.)",IFERROR(_xlfn.UNIQUE(_xlfn._xlws.FILTER(Prod.Out!$J:$J,Prod.Out!$B:$B=Y178)),""),""))))</f>
        <v/>
      </c>
      <c r="AD178" s="4" t="str" cm="1">
        <f t="array" ref="AD178">IF(OR(Z178=0,Z178=""),"",IF($R178="Mulched (left on surface)",IFERROR(_xlfn.UNIQUE(_xlfn._xlws.FILTER(Prod.Out!$H:$H,Prod.Out!$B:$B=Z178)),""),IF($R178="Incorporated",IFERROR(_xlfn.UNIQUE(_xlfn._xlws.FILTER(Prod.Out!$I:$I,Prod.Out!$B:$B=Z178)),""),IF($R178="Retained (unknown if mulched/incorp.)",IFERROR(_xlfn.UNIQUE(_xlfn._xlws.FILTER(Prod.Out!$J:$J,Prod.Out!$B:$B=Z178)),""),""))))</f>
        <v/>
      </c>
    </row>
    <row r="179" spans="19:30" x14ac:dyDescent="0.35">
      <c r="S179" s="4" t="str" cm="1">
        <f t="array" ref="S179">IF(OR(Q179="",Q179=0),"",IFERROR(IF(V179="No",_xlfn._xlws.FILTER(MT.Out!A:A,MT.Out!D:D=Q179),IF(V179="Yes",_xlfn._xlws.FILTER(Int.Out!O:O,Int.Out!B:B=Q179),"")),""))</f>
        <v/>
      </c>
      <c r="T179" s="4" t="str" cm="1">
        <f t="array" ref="T179">IF(OR(Q179="",Q179=0),"",IFERROR(IF(V179="No",_xlfn._xlws.FILTER(MT.Out!B:B,MT.Out!D:D=Q179),IF(V179="Yes",_xlfn._xlws.FILTER(Int.Out!P:P,Int.Out!B:B=Q179),"")),""))</f>
        <v/>
      </c>
      <c r="U179" s="4" t="str" cm="1">
        <f t="array" ref="U179">IF(OR($Q179="",$Q179=0),"",IFERROR(IF($V179="No",_xlfn._xlws.FILTER(MT.Out!C:C,MT.Out!$D:$D=$Q179),IF($V179="Yes",_xlfn._xlws.FILTER(Int.Out!Q:Q,Int.Out!$B:$B=$Q179),"")),""))</f>
        <v/>
      </c>
      <c r="V179" s="4" t="str">
        <f>IF(Q179&lt;&gt;"",IFERROR(IF(MATCH(Q179,_xlfn.ANCHORARRAY(Intercrop!AS$1),0)&gt;0,"Yes","No"),"No"),"")</f>
        <v/>
      </c>
      <c r="W179" s="4" t="str" cm="1">
        <f t="array" ref="W179">IF(Q179="Natural or Bare Fallow","",IF(V179="","",IF(V179="No",_xlfn._xlws.FILTER(MT.Out!E:E,MT.Out!D:D=Q179),IF(V179="Yes",_xlfn._xlws.FILTER(Int.Out!S:V,Int.Out!B:B=Q179)))))</f>
        <v/>
      </c>
      <c r="AA179" s="4" t="str" cm="1">
        <f t="array" ref="AA179">IF(OR(W179=0,W179=""),"",IF($R179="Mulched (left on surface)",IFERROR(_xlfn.UNIQUE(_xlfn._xlws.FILTER(Prod.Out!$H:$H,Prod.Out!$B:$B=W179)),""),IF($R179="Incorporated",IFERROR(_xlfn.UNIQUE(_xlfn._xlws.FILTER(Prod.Out!$I:$I,Prod.Out!$B:$B=W179)),""),IF($R179="Retained (unknown if mulched/incorp.)",IFERROR(_xlfn.UNIQUE(_xlfn._xlws.FILTER(Prod.Out!$J:$J,Prod.Out!$B:$B=W179)),""),""))))</f>
        <v/>
      </c>
      <c r="AB179" s="4" t="str" cm="1">
        <f t="array" ref="AB179">IF(OR(X179=0,X179=""),"",IF($R179="Mulched (left on surface)",IFERROR(_xlfn.UNIQUE(_xlfn._xlws.FILTER(Prod.Out!$H:$H,Prod.Out!$B:$B=X179)),""),IF($R179="Incorporated",IFERROR(_xlfn.UNIQUE(_xlfn._xlws.FILTER(Prod.Out!$I:$I,Prod.Out!$B:$B=X179)),""),IF($R179="Retained (unknown if mulched/incorp.)",IFERROR(_xlfn.UNIQUE(_xlfn._xlws.FILTER(Prod.Out!$J:$J,Prod.Out!$B:$B=X179)),""),""))))</f>
        <v/>
      </c>
      <c r="AC179" s="4" t="str" cm="1">
        <f t="array" ref="AC179">IF(OR(Y179=0,Y179=""),"",IF($R179="Mulched (left on surface)",IFERROR(_xlfn.UNIQUE(_xlfn._xlws.FILTER(Prod.Out!$H:$H,Prod.Out!$B:$B=Y179)),""),IF($R179="Incorporated",IFERROR(_xlfn.UNIQUE(_xlfn._xlws.FILTER(Prod.Out!$I:$I,Prod.Out!$B:$B=Y179)),""),IF($R179="Retained (unknown if mulched/incorp.)",IFERROR(_xlfn.UNIQUE(_xlfn._xlws.FILTER(Prod.Out!$J:$J,Prod.Out!$B:$B=Y179)),""),""))))</f>
        <v/>
      </c>
      <c r="AD179" s="4" t="str" cm="1">
        <f t="array" ref="AD179">IF(OR(Z179=0,Z179=""),"",IF($R179="Mulched (left on surface)",IFERROR(_xlfn.UNIQUE(_xlfn._xlws.FILTER(Prod.Out!$H:$H,Prod.Out!$B:$B=Z179)),""),IF($R179="Incorporated",IFERROR(_xlfn.UNIQUE(_xlfn._xlws.FILTER(Prod.Out!$I:$I,Prod.Out!$B:$B=Z179)),""),IF($R179="Retained (unknown if mulched/incorp.)",IFERROR(_xlfn.UNIQUE(_xlfn._xlws.FILTER(Prod.Out!$J:$J,Prod.Out!$B:$B=Z179)),""),""))))</f>
        <v/>
      </c>
    </row>
    <row r="180" spans="19:30" x14ac:dyDescent="0.35">
      <c r="S180" s="4" t="str" cm="1">
        <f t="array" ref="S180">IF(OR(Q180="",Q180=0),"",IFERROR(IF(V180="No",_xlfn._xlws.FILTER(MT.Out!A:A,MT.Out!D:D=Q180),IF(V180="Yes",_xlfn._xlws.FILTER(Int.Out!O:O,Int.Out!B:B=Q180),"")),""))</f>
        <v/>
      </c>
      <c r="T180" s="4" t="str" cm="1">
        <f t="array" ref="T180">IF(OR(Q180="",Q180=0),"",IFERROR(IF(V180="No",_xlfn._xlws.FILTER(MT.Out!B:B,MT.Out!D:D=Q180),IF(V180="Yes",_xlfn._xlws.FILTER(Int.Out!P:P,Int.Out!B:B=Q180),"")),""))</f>
        <v/>
      </c>
      <c r="U180" s="4" t="str" cm="1">
        <f t="array" ref="U180">IF(OR($Q180="",$Q180=0),"",IFERROR(IF($V180="No",_xlfn._xlws.FILTER(MT.Out!C:C,MT.Out!$D:$D=$Q180),IF($V180="Yes",_xlfn._xlws.FILTER(Int.Out!Q:Q,Int.Out!$B:$B=$Q180),"")),""))</f>
        <v/>
      </c>
      <c r="V180" s="4" t="str">
        <f>IF(Q180&lt;&gt;"",IFERROR(IF(MATCH(Q180,_xlfn.ANCHORARRAY(Intercrop!AS$1),0)&gt;0,"Yes","No"),"No"),"")</f>
        <v/>
      </c>
      <c r="W180" s="4" t="str" cm="1">
        <f t="array" ref="W180">IF(Q180="Natural or Bare Fallow","",IF(V180="","",IF(V180="No",_xlfn._xlws.FILTER(MT.Out!E:E,MT.Out!D:D=Q180),IF(V180="Yes",_xlfn._xlws.FILTER(Int.Out!S:V,Int.Out!B:B=Q180)))))</f>
        <v/>
      </c>
      <c r="AA180" s="4" t="str" cm="1">
        <f t="array" ref="AA180">IF(OR(W180=0,W180=""),"",IF($R180="Mulched (left on surface)",IFERROR(_xlfn.UNIQUE(_xlfn._xlws.FILTER(Prod.Out!$H:$H,Prod.Out!$B:$B=W180)),""),IF($R180="Incorporated",IFERROR(_xlfn.UNIQUE(_xlfn._xlws.FILTER(Prod.Out!$I:$I,Prod.Out!$B:$B=W180)),""),IF($R180="Retained (unknown if mulched/incorp.)",IFERROR(_xlfn.UNIQUE(_xlfn._xlws.FILTER(Prod.Out!$J:$J,Prod.Out!$B:$B=W180)),""),""))))</f>
        <v/>
      </c>
      <c r="AB180" s="4" t="str" cm="1">
        <f t="array" ref="AB180">IF(OR(X180=0,X180=""),"",IF($R180="Mulched (left on surface)",IFERROR(_xlfn.UNIQUE(_xlfn._xlws.FILTER(Prod.Out!$H:$H,Prod.Out!$B:$B=X180)),""),IF($R180="Incorporated",IFERROR(_xlfn.UNIQUE(_xlfn._xlws.FILTER(Prod.Out!$I:$I,Prod.Out!$B:$B=X180)),""),IF($R180="Retained (unknown if mulched/incorp.)",IFERROR(_xlfn.UNIQUE(_xlfn._xlws.FILTER(Prod.Out!$J:$J,Prod.Out!$B:$B=X180)),""),""))))</f>
        <v/>
      </c>
      <c r="AC180" s="4" t="str" cm="1">
        <f t="array" ref="AC180">IF(OR(Y180=0,Y180=""),"",IF($R180="Mulched (left on surface)",IFERROR(_xlfn.UNIQUE(_xlfn._xlws.FILTER(Prod.Out!$H:$H,Prod.Out!$B:$B=Y180)),""),IF($R180="Incorporated",IFERROR(_xlfn.UNIQUE(_xlfn._xlws.FILTER(Prod.Out!$I:$I,Prod.Out!$B:$B=Y180)),""),IF($R180="Retained (unknown if mulched/incorp.)",IFERROR(_xlfn.UNIQUE(_xlfn._xlws.FILTER(Prod.Out!$J:$J,Prod.Out!$B:$B=Y180)),""),""))))</f>
        <v/>
      </c>
      <c r="AD180" s="4" t="str" cm="1">
        <f t="array" ref="AD180">IF(OR(Z180=0,Z180=""),"",IF($R180="Mulched (left on surface)",IFERROR(_xlfn.UNIQUE(_xlfn._xlws.FILTER(Prod.Out!$H:$H,Prod.Out!$B:$B=Z180)),""),IF($R180="Incorporated",IFERROR(_xlfn.UNIQUE(_xlfn._xlws.FILTER(Prod.Out!$I:$I,Prod.Out!$B:$B=Z180)),""),IF($R180="Retained (unknown if mulched/incorp.)",IFERROR(_xlfn.UNIQUE(_xlfn._xlws.FILTER(Prod.Out!$J:$J,Prod.Out!$B:$B=Z180)),""),""))))</f>
        <v/>
      </c>
    </row>
    <row r="181" spans="19:30" x14ac:dyDescent="0.35">
      <c r="S181" s="4" t="str" cm="1">
        <f t="array" ref="S181">IF(OR(Q181="",Q181=0),"",IFERROR(IF(V181="No",_xlfn._xlws.FILTER(MT.Out!A:A,MT.Out!D:D=Q181),IF(V181="Yes",_xlfn._xlws.FILTER(Int.Out!O:O,Int.Out!B:B=Q181),"")),""))</f>
        <v/>
      </c>
      <c r="T181" s="4" t="str" cm="1">
        <f t="array" ref="T181">IF(OR(Q181="",Q181=0),"",IFERROR(IF(V181="No",_xlfn._xlws.FILTER(MT.Out!B:B,MT.Out!D:D=Q181),IF(V181="Yes",_xlfn._xlws.FILTER(Int.Out!P:P,Int.Out!B:B=Q181),"")),""))</f>
        <v/>
      </c>
      <c r="U181" s="4" t="str" cm="1">
        <f t="array" ref="U181">IF(OR($Q181="",$Q181=0),"",IFERROR(IF($V181="No",_xlfn._xlws.FILTER(MT.Out!C:C,MT.Out!$D:$D=$Q181),IF($V181="Yes",_xlfn._xlws.FILTER(Int.Out!Q:Q,Int.Out!$B:$B=$Q181),"")),""))</f>
        <v/>
      </c>
      <c r="V181" s="4" t="str">
        <f>IF(Q181&lt;&gt;"",IFERROR(IF(MATCH(Q181,_xlfn.ANCHORARRAY(Intercrop!AS$1),0)&gt;0,"Yes","No"),"No"),"")</f>
        <v/>
      </c>
      <c r="W181" s="4" t="str" cm="1">
        <f t="array" ref="W181">IF(Q181="Natural or Bare Fallow","",IF(V181="","",IF(V181="No",_xlfn._xlws.FILTER(MT.Out!E:E,MT.Out!D:D=Q181),IF(V181="Yes",_xlfn._xlws.FILTER(Int.Out!S:V,Int.Out!B:B=Q181)))))</f>
        <v/>
      </c>
      <c r="AA181" s="4" t="str" cm="1">
        <f t="array" ref="AA181">IF(OR(W181=0,W181=""),"",IF($R181="Mulched (left on surface)",IFERROR(_xlfn.UNIQUE(_xlfn._xlws.FILTER(Prod.Out!$H:$H,Prod.Out!$B:$B=W181)),""),IF($R181="Incorporated",IFERROR(_xlfn.UNIQUE(_xlfn._xlws.FILTER(Prod.Out!$I:$I,Prod.Out!$B:$B=W181)),""),IF($R181="Retained (unknown if mulched/incorp.)",IFERROR(_xlfn.UNIQUE(_xlfn._xlws.FILTER(Prod.Out!$J:$J,Prod.Out!$B:$B=W181)),""),""))))</f>
        <v/>
      </c>
      <c r="AB181" s="4" t="str" cm="1">
        <f t="array" ref="AB181">IF(OR(X181=0,X181=""),"",IF($R181="Mulched (left on surface)",IFERROR(_xlfn.UNIQUE(_xlfn._xlws.FILTER(Prod.Out!$H:$H,Prod.Out!$B:$B=X181)),""),IF($R181="Incorporated",IFERROR(_xlfn.UNIQUE(_xlfn._xlws.FILTER(Prod.Out!$I:$I,Prod.Out!$B:$B=X181)),""),IF($R181="Retained (unknown if mulched/incorp.)",IFERROR(_xlfn.UNIQUE(_xlfn._xlws.FILTER(Prod.Out!$J:$J,Prod.Out!$B:$B=X181)),""),""))))</f>
        <v/>
      </c>
      <c r="AC181" s="4" t="str" cm="1">
        <f t="array" ref="AC181">IF(OR(Y181=0,Y181=""),"",IF($R181="Mulched (left on surface)",IFERROR(_xlfn.UNIQUE(_xlfn._xlws.FILTER(Prod.Out!$H:$H,Prod.Out!$B:$B=Y181)),""),IF($R181="Incorporated",IFERROR(_xlfn.UNIQUE(_xlfn._xlws.FILTER(Prod.Out!$I:$I,Prod.Out!$B:$B=Y181)),""),IF($R181="Retained (unknown if mulched/incorp.)",IFERROR(_xlfn.UNIQUE(_xlfn._xlws.FILTER(Prod.Out!$J:$J,Prod.Out!$B:$B=Y181)),""),""))))</f>
        <v/>
      </c>
      <c r="AD181" s="4" t="str" cm="1">
        <f t="array" ref="AD181">IF(OR(Z181=0,Z181=""),"",IF($R181="Mulched (left on surface)",IFERROR(_xlfn.UNIQUE(_xlfn._xlws.FILTER(Prod.Out!$H:$H,Prod.Out!$B:$B=Z181)),""),IF($R181="Incorporated",IFERROR(_xlfn.UNIQUE(_xlfn._xlws.FILTER(Prod.Out!$I:$I,Prod.Out!$B:$B=Z181)),""),IF($R181="Retained (unknown if mulched/incorp.)",IFERROR(_xlfn.UNIQUE(_xlfn._xlws.FILTER(Prod.Out!$J:$J,Prod.Out!$B:$B=Z181)),""),""))))</f>
        <v/>
      </c>
    </row>
    <row r="182" spans="19:30" x14ac:dyDescent="0.35">
      <c r="S182" s="4" t="str" cm="1">
        <f t="array" ref="S182">IF(OR(Q182="",Q182=0),"",IFERROR(IF(V182="No",_xlfn._xlws.FILTER(MT.Out!A:A,MT.Out!D:D=Q182),IF(V182="Yes",_xlfn._xlws.FILTER(Int.Out!O:O,Int.Out!B:B=Q182),"")),""))</f>
        <v/>
      </c>
      <c r="T182" s="4" t="str" cm="1">
        <f t="array" ref="T182">IF(OR(Q182="",Q182=0),"",IFERROR(IF(V182="No",_xlfn._xlws.FILTER(MT.Out!B:B,MT.Out!D:D=Q182),IF(V182="Yes",_xlfn._xlws.FILTER(Int.Out!P:P,Int.Out!B:B=Q182),"")),""))</f>
        <v/>
      </c>
      <c r="U182" s="4" t="str" cm="1">
        <f t="array" ref="U182">IF(OR($Q182="",$Q182=0),"",IFERROR(IF($V182="No",_xlfn._xlws.FILTER(MT.Out!C:C,MT.Out!$D:$D=$Q182),IF($V182="Yes",_xlfn._xlws.FILTER(Int.Out!Q:Q,Int.Out!$B:$B=$Q182),"")),""))</f>
        <v/>
      </c>
      <c r="V182" s="4" t="str">
        <f>IF(Q182&lt;&gt;"",IFERROR(IF(MATCH(Q182,_xlfn.ANCHORARRAY(Intercrop!AS$1),0)&gt;0,"Yes","No"),"No"),"")</f>
        <v/>
      </c>
      <c r="W182" s="4" t="str" cm="1">
        <f t="array" ref="W182">IF(Q182="Natural or Bare Fallow","",IF(V182="","",IF(V182="No",_xlfn._xlws.FILTER(MT.Out!E:E,MT.Out!D:D=Q182),IF(V182="Yes",_xlfn._xlws.FILTER(Int.Out!S:V,Int.Out!B:B=Q182)))))</f>
        <v/>
      </c>
      <c r="AA182" s="4" t="str" cm="1">
        <f t="array" ref="AA182">IF(OR(W182=0,W182=""),"",IF($R182="Mulched (left on surface)",IFERROR(_xlfn.UNIQUE(_xlfn._xlws.FILTER(Prod.Out!$H:$H,Prod.Out!$B:$B=W182)),""),IF($R182="Incorporated",IFERROR(_xlfn.UNIQUE(_xlfn._xlws.FILTER(Prod.Out!$I:$I,Prod.Out!$B:$B=W182)),""),IF($R182="Retained (unknown if mulched/incorp.)",IFERROR(_xlfn.UNIQUE(_xlfn._xlws.FILTER(Prod.Out!$J:$J,Prod.Out!$B:$B=W182)),""),""))))</f>
        <v/>
      </c>
      <c r="AB182" s="4" t="str" cm="1">
        <f t="array" ref="AB182">IF(OR(X182=0,X182=""),"",IF($R182="Mulched (left on surface)",IFERROR(_xlfn.UNIQUE(_xlfn._xlws.FILTER(Prod.Out!$H:$H,Prod.Out!$B:$B=X182)),""),IF($R182="Incorporated",IFERROR(_xlfn.UNIQUE(_xlfn._xlws.FILTER(Prod.Out!$I:$I,Prod.Out!$B:$B=X182)),""),IF($R182="Retained (unknown if mulched/incorp.)",IFERROR(_xlfn.UNIQUE(_xlfn._xlws.FILTER(Prod.Out!$J:$J,Prod.Out!$B:$B=X182)),""),""))))</f>
        <v/>
      </c>
      <c r="AC182" s="4" t="str" cm="1">
        <f t="array" ref="AC182">IF(OR(Y182=0,Y182=""),"",IF($R182="Mulched (left on surface)",IFERROR(_xlfn.UNIQUE(_xlfn._xlws.FILTER(Prod.Out!$H:$H,Prod.Out!$B:$B=Y182)),""),IF($R182="Incorporated",IFERROR(_xlfn.UNIQUE(_xlfn._xlws.FILTER(Prod.Out!$I:$I,Prod.Out!$B:$B=Y182)),""),IF($R182="Retained (unknown if mulched/incorp.)",IFERROR(_xlfn.UNIQUE(_xlfn._xlws.FILTER(Prod.Out!$J:$J,Prod.Out!$B:$B=Y182)),""),""))))</f>
        <v/>
      </c>
      <c r="AD182" s="4" t="str" cm="1">
        <f t="array" ref="AD182">IF(OR(Z182=0,Z182=""),"",IF($R182="Mulched (left on surface)",IFERROR(_xlfn.UNIQUE(_xlfn._xlws.FILTER(Prod.Out!$H:$H,Prod.Out!$B:$B=Z182)),""),IF($R182="Incorporated",IFERROR(_xlfn.UNIQUE(_xlfn._xlws.FILTER(Prod.Out!$I:$I,Prod.Out!$B:$B=Z182)),""),IF($R182="Retained (unknown if mulched/incorp.)",IFERROR(_xlfn.UNIQUE(_xlfn._xlws.FILTER(Prod.Out!$J:$J,Prod.Out!$B:$B=Z182)),""),""))))</f>
        <v/>
      </c>
    </row>
    <row r="183" spans="19:30" x14ac:dyDescent="0.35">
      <c r="S183" s="4" t="str" cm="1">
        <f t="array" ref="S183">IF(OR(Q183="",Q183=0),"",IFERROR(IF(V183="No",_xlfn._xlws.FILTER(MT.Out!A:A,MT.Out!D:D=Q183),IF(V183="Yes",_xlfn._xlws.FILTER(Int.Out!O:O,Int.Out!B:B=Q183),"")),""))</f>
        <v/>
      </c>
      <c r="T183" s="4" t="str" cm="1">
        <f t="array" ref="T183">IF(OR(Q183="",Q183=0),"",IFERROR(IF(V183="No",_xlfn._xlws.FILTER(MT.Out!B:B,MT.Out!D:D=Q183),IF(V183="Yes",_xlfn._xlws.FILTER(Int.Out!P:P,Int.Out!B:B=Q183),"")),""))</f>
        <v/>
      </c>
      <c r="U183" s="4" t="str" cm="1">
        <f t="array" ref="U183">IF(OR($Q183="",$Q183=0),"",IFERROR(IF($V183="No",_xlfn._xlws.FILTER(MT.Out!C:C,MT.Out!$D:$D=$Q183),IF($V183="Yes",_xlfn._xlws.FILTER(Int.Out!Q:Q,Int.Out!$B:$B=$Q183),"")),""))</f>
        <v/>
      </c>
      <c r="V183" s="4" t="str">
        <f>IF(Q183&lt;&gt;"",IFERROR(IF(MATCH(Q183,_xlfn.ANCHORARRAY(Intercrop!AS$1),0)&gt;0,"Yes","No"),"No"),"")</f>
        <v/>
      </c>
      <c r="W183" s="4" t="str" cm="1">
        <f t="array" ref="W183">IF(Q183="Natural or Bare Fallow","",IF(V183="","",IF(V183="No",_xlfn._xlws.FILTER(MT.Out!E:E,MT.Out!D:D=Q183),IF(V183="Yes",_xlfn._xlws.FILTER(Int.Out!S:V,Int.Out!B:B=Q183)))))</f>
        <v/>
      </c>
      <c r="AA183" s="4" t="str" cm="1">
        <f t="array" ref="AA183">IF(OR(W183=0,W183=""),"",IF($R183="Mulched (left on surface)",IFERROR(_xlfn.UNIQUE(_xlfn._xlws.FILTER(Prod.Out!$H:$H,Prod.Out!$B:$B=W183)),""),IF($R183="Incorporated",IFERROR(_xlfn.UNIQUE(_xlfn._xlws.FILTER(Prod.Out!$I:$I,Prod.Out!$B:$B=W183)),""),IF($R183="Retained (unknown if mulched/incorp.)",IFERROR(_xlfn.UNIQUE(_xlfn._xlws.FILTER(Prod.Out!$J:$J,Prod.Out!$B:$B=W183)),""),""))))</f>
        <v/>
      </c>
      <c r="AB183" s="4" t="str" cm="1">
        <f t="array" ref="AB183">IF(OR(X183=0,X183=""),"",IF($R183="Mulched (left on surface)",IFERROR(_xlfn.UNIQUE(_xlfn._xlws.FILTER(Prod.Out!$H:$H,Prod.Out!$B:$B=X183)),""),IF($R183="Incorporated",IFERROR(_xlfn.UNIQUE(_xlfn._xlws.FILTER(Prod.Out!$I:$I,Prod.Out!$B:$B=X183)),""),IF($R183="Retained (unknown if mulched/incorp.)",IFERROR(_xlfn.UNIQUE(_xlfn._xlws.FILTER(Prod.Out!$J:$J,Prod.Out!$B:$B=X183)),""),""))))</f>
        <v/>
      </c>
      <c r="AC183" s="4" t="str" cm="1">
        <f t="array" ref="AC183">IF(OR(Y183=0,Y183=""),"",IF($R183="Mulched (left on surface)",IFERROR(_xlfn.UNIQUE(_xlfn._xlws.FILTER(Prod.Out!$H:$H,Prod.Out!$B:$B=Y183)),""),IF($R183="Incorporated",IFERROR(_xlfn.UNIQUE(_xlfn._xlws.FILTER(Prod.Out!$I:$I,Prod.Out!$B:$B=Y183)),""),IF($R183="Retained (unknown if mulched/incorp.)",IFERROR(_xlfn.UNIQUE(_xlfn._xlws.FILTER(Prod.Out!$J:$J,Prod.Out!$B:$B=Y183)),""),""))))</f>
        <v/>
      </c>
      <c r="AD183" s="4" t="str" cm="1">
        <f t="array" ref="AD183">IF(OR(Z183=0,Z183=""),"",IF($R183="Mulched (left on surface)",IFERROR(_xlfn.UNIQUE(_xlfn._xlws.FILTER(Prod.Out!$H:$H,Prod.Out!$B:$B=Z183)),""),IF($R183="Incorporated",IFERROR(_xlfn.UNIQUE(_xlfn._xlws.FILTER(Prod.Out!$I:$I,Prod.Out!$B:$B=Z183)),""),IF($R183="Retained (unknown if mulched/incorp.)",IFERROR(_xlfn.UNIQUE(_xlfn._xlws.FILTER(Prod.Out!$J:$J,Prod.Out!$B:$B=Z183)),""),""))))</f>
        <v/>
      </c>
    </row>
    <row r="184" spans="19:30" x14ac:dyDescent="0.35">
      <c r="S184" s="4" t="str" cm="1">
        <f t="array" ref="S184">IF(OR(Q184="",Q184=0),"",IFERROR(IF(V184="No",_xlfn._xlws.FILTER(MT.Out!A:A,MT.Out!D:D=Q184),IF(V184="Yes",_xlfn._xlws.FILTER(Int.Out!O:O,Int.Out!B:B=Q184),"")),""))</f>
        <v/>
      </c>
      <c r="T184" s="4" t="str" cm="1">
        <f t="array" ref="T184">IF(OR(Q184="",Q184=0),"",IFERROR(IF(V184="No",_xlfn._xlws.FILTER(MT.Out!B:B,MT.Out!D:D=Q184),IF(V184="Yes",_xlfn._xlws.FILTER(Int.Out!P:P,Int.Out!B:B=Q184),"")),""))</f>
        <v/>
      </c>
      <c r="U184" s="4" t="str" cm="1">
        <f t="array" ref="U184">IF(OR($Q184="",$Q184=0),"",IFERROR(IF($V184="No",_xlfn._xlws.FILTER(MT.Out!C:C,MT.Out!$D:$D=$Q184),IF($V184="Yes",_xlfn._xlws.FILTER(Int.Out!Q:Q,Int.Out!$B:$B=$Q184),"")),""))</f>
        <v/>
      </c>
      <c r="V184" s="4" t="str">
        <f>IF(Q184&lt;&gt;"",IFERROR(IF(MATCH(Q184,_xlfn.ANCHORARRAY(Intercrop!AS$1),0)&gt;0,"Yes","No"),"No"),"")</f>
        <v/>
      </c>
      <c r="W184" s="4" t="str" cm="1">
        <f t="array" ref="W184">IF(Q184="Natural or Bare Fallow","",IF(V184="","",IF(V184="No",_xlfn._xlws.FILTER(MT.Out!E:E,MT.Out!D:D=Q184),IF(V184="Yes",_xlfn._xlws.FILTER(Int.Out!S:V,Int.Out!B:B=Q184)))))</f>
        <v/>
      </c>
      <c r="AA184" s="4" t="str" cm="1">
        <f t="array" ref="AA184">IF(OR(W184=0,W184=""),"",IF($R184="Mulched (left on surface)",IFERROR(_xlfn.UNIQUE(_xlfn._xlws.FILTER(Prod.Out!$H:$H,Prod.Out!$B:$B=W184)),""),IF($R184="Incorporated",IFERROR(_xlfn.UNIQUE(_xlfn._xlws.FILTER(Prod.Out!$I:$I,Prod.Out!$B:$B=W184)),""),IF($R184="Retained (unknown if mulched/incorp.)",IFERROR(_xlfn.UNIQUE(_xlfn._xlws.FILTER(Prod.Out!$J:$J,Prod.Out!$B:$B=W184)),""),""))))</f>
        <v/>
      </c>
      <c r="AB184" s="4" t="str" cm="1">
        <f t="array" ref="AB184">IF(OR(X184=0,X184=""),"",IF($R184="Mulched (left on surface)",IFERROR(_xlfn.UNIQUE(_xlfn._xlws.FILTER(Prod.Out!$H:$H,Prod.Out!$B:$B=X184)),""),IF($R184="Incorporated",IFERROR(_xlfn.UNIQUE(_xlfn._xlws.FILTER(Prod.Out!$I:$I,Prod.Out!$B:$B=X184)),""),IF($R184="Retained (unknown if mulched/incorp.)",IFERROR(_xlfn.UNIQUE(_xlfn._xlws.FILTER(Prod.Out!$J:$J,Prod.Out!$B:$B=X184)),""),""))))</f>
        <v/>
      </c>
      <c r="AC184" s="4" t="str" cm="1">
        <f t="array" ref="AC184">IF(OR(Y184=0,Y184=""),"",IF($R184="Mulched (left on surface)",IFERROR(_xlfn.UNIQUE(_xlfn._xlws.FILTER(Prod.Out!$H:$H,Prod.Out!$B:$B=Y184)),""),IF($R184="Incorporated",IFERROR(_xlfn.UNIQUE(_xlfn._xlws.FILTER(Prod.Out!$I:$I,Prod.Out!$B:$B=Y184)),""),IF($R184="Retained (unknown if mulched/incorp.)",IFERROR(_xlfn.UNIQUE(_xlfn._xlws.FILTER(Prod.Out!$J:$J,Prod.Out!$B:$B=Y184)),""),""))))</f>
        <v/>
      </c>
      <c r="AD184" s="4" t="str" cm="1">
        <f t="array" ref="AD184">IF(OR(Z184=0,Z184=""),"",IF($R184="Mulched (left on surface)",IFERROR(_xlfn.UNIQUE(_xlfn._xlws.FILTER(Prod.Out!$H:$H,Prod.Out!$B:$B=Z184)),""),IF($R184="Incorporated",IFERROR(_xlfn.UNIQUE(_xlfn._xlws.FILTER(Prod.Out!$I:$I,Prod.Out!$B:$B=Z184)),""),IF($R184="Retained (unknown if mulched/incorp.)",IFERROR(_xlfn.UNIQUE(_xlfn._xlws.FILTER(Prod.Out!$J:$J,Prod.Out!$B:$B=Z184)),""),""))))</f>
        <v/>
      </c>
    </row>
    <row r="185" spans="19:30" x14ac:dyDescent="0.35">
      <c r="S185" s="4" t="str" cm="1">
        <f t="array" ref="S185">IF(OR(Q185="",Q185=0),"",IFERROR(IF(V185="No",_xlfn._xlws.FILTER(MT.Out!A:A,MT.Out!D:D=Q185),IF(V185="Yes",_xlfn._xlws.FILTER(Int.Out!O:O,Int.Out!B:B=Q185),"")),""))</f>
        <v/>
      </c>
      <c r="T185" s="4" t="str" cm="1">
        <f t="array" ref="T185">IF(OR(Q185="",Q185=0),"",IFERROR(IF(V185="No",_xlfn._xlws.FILTER(MT.Out!B:B,MT.Out!D:D=Q185),IF(V185="Yes",_xlfn._xlws.FILTER(Int.Out!P:P,Int.Out!B:B=Q185),"")),""))</f>
        <v/>
      </c>
      <c r="U185" s="4" t="str" cm="1">
        <f t="array" ref="U185">IF(OR($Q185="",$Q185=0),"",IFERROR(IF($V185="No",_xlfn._xlws.FILTER(MT.Out!C:C,MT.Out!$D:$D=$Q185),IF($V185="Yes",_xlfn._xlws.FILTER(Int.Out!Q:Q,Int.Out!$B:$B=$Q185),"")),""))</f>
        <v/>
      </c>
      <c r="V185" s="4" t="str">
        <f>IF(Q185&lt;&gt;"",IFERROR(IF(MATCH(Q185,_xlfn.ANCHORARRAY(Intercrop!AS$1),0)&gt;0,"Yes","No"),"No"),"")</f>
        <v/>
      </c>
      <c r="W185" s="4" t="str" cm="1">
        <f t="array" ref="W185">IF(Q185="Natural or Bare Fallow","",IF(V185="","",IF(V185="No",_xlfn._xlws.FILTER(MT.Out!E:E,MT.Out!D:D=Q185),IF(V185="Yes",_xlfn._xlws.FILTER(Int.Out!S:V,Int.Out!B:B=Q185)))))</f>
        <v/>
      </c>
      <c r="AA185" s="4" t="str" cm="1">
        <f t="array" ref="AA185">IF(OR(W185=0,W185=""),"",IF($R185="Mulched (left on surface)",IFERROR(_xlfn.UNIQUE(_xlfn._xlws.FILTER(Prod.Out!$H:$H,Prod.Out!$B:$B=W185)),""),IF($R185="Incorporated",IFERROR(_xlfn.UNIQUE(_xlfn._xlws.FILTER(Prod.Out!$I:$I,Prod.Out!$B:$B=W185)),""),IF($R185="Retained (unknown if mulched/incorp.)",IFERROR(_xlfn.UNIQUE(_xlfn._xlws.FILTER(Prod.Out!$J:$J,Prod.Out!$B:$B=W185)),""),""))))</f>
        <v/>
      </c>
      <c r="AB185" s="4" t="str" cm="1">
        <f t="array" ref="AB185">IF(OR(X185=0,X185=""),"",IF($R185="Mulched (left on surface)",IFERROR(_xlfn.UNIQUE(_xlfn._xlws.FILTER(Prod.Out!$H:$H,Prod.Out!$B:$B=X185)),""),IF($R185="Incorporated",IFERROR(_xlfn.UNIQUE(_xlfn._xlws.FILTER(Prod.Out!$I:$I,Prod.Out!$B:$B=X185)),""),IF($R185="Retained (unknown if mulched/incorp.)",IFERROR(_xlfn.UNIQUE(_xlfn._xlws.FILTER(Prod.Out!$J:$J,Prod.Out!$B:$B=X185)),""),""))))</f>
        <v/>
      </c>
      <c r="AC185" s="4" t="str" cm="1">
        <f t="array" ref="AC185">IF(OR(Y185=0,Y185=""),"",IF($R185="Mulched (left on surface)",IFERROR(_xlfn.UNIQUE(_xlfn._xlws.FILTER(Prod.Out!$H:$H,Prod.Out!$B:$B=Y185)),""),IF($R185="Incorporated",IFERROR(_xlfn.UNIQUE(_xlfn._xlws.FILTER(Prod.Out!$I:$I,Prod.Out!$B:$B=Y185)),""),IF($R185="Retained (unknown if mulched/incorp.)",IFERROR(_xlfn.UNIQUE(_xlfn._xlws.FILTER(Prod.Out!$J:$J,Prod.Out!$B:$B=Y185)),""),""))))</f>
        <v/>
      </c>
      <c r="AD185" s="4" t="str" cm="1">
        <f t="array" ref="AD185">IF(OR(Z185=0,Z185=""),"",IF($R185="Mulched (left on surface)",IFERROR(_xlfn.UNIQUE(_xlfn._xlws.FILTER(Prod.Out!$H:$H,Prod.Out!$B:$B=Z185)),""),IF($R185="Incorporated",IFERROR(_xlfn.UNIQUE(_xlfn._xlws.FILTER(Prod.Out!$I:$I,Prod.Out!$B:$B=Z185)),""),IF($R185="Retained (unknown if mulched/incorp.)",IFERROR(_xlfn.UNIQUE(_xlfn._xlws.FILTER(Prod.Out!$J:$J,Prod.Out!$B:$B=Z185)),""),""))))</f>
        <v/>
      </c>
    </row>
    <row r="186" spans="19:30" x14ac:dyDescent="0.35">
      <c r="S186" s="4" t="str" cm="1">
        <f t="array" ref="S186">IF(OR(Q186="",Q186=0),"",IFERROR(IF(V186="No",_xlfn._xlws.FILTER(MT.Out!A:A,MT.Out!D:D=Q186),IF(V186="Yes",_xlfn._xlws.FILTER(Int.Out!O:O,Int.Out!B:B=Q186),"")),""))</f>
        <v/>
      </c>
      <c r="T186" s="4" t="str" cm="1">
        <f t="array" ref="T186">IF(OR(Q186="",Q186=0),"",IFERROR(IF(V186="No",_xlfn._xlws.FILTER(MT.Out!B:B,MT.Out!D:D=Q186),IF(V186="Yes",_xlfn._xlws.FILTER(Int.Out!P:P,Int.Out!B:B=Q186),"")),""))</f>
        <v/>
      </c>
      <c r="U186" s="4" t="str" cm="1">
        <f t="array" ref="U186">IF(OR($Q186="",$Q186=0),"",IFERROR(IF($V186="No",_xlfn._xlws.FILTER(MT.Out!C:C,MT.Out!$D:$D=$Q186),IF($V186="Yes",_xlfn._xlws.FILTER(Int.Out!Q:Q,Int.Out!$B:$B=$Q186),"")),""))</f>
        <v/>
      </c>
      <c r="V186" s="4" t="str">
        <f>IF(Q186&lt;&gt;"",IFERROR(IF(MATCH(Q186,_xlfn.ANCHORARRAY(Intercrop!AS$1),0)&gt;0,"Yes","No"),"No"),"")</f>
        <v/>
      </c>
      <c r="W186" s="4" t="str" cm="1">
        <f t="array" ref="W186">IF(Q186="Natural or Bare Fallow","",IF(V186="","",IF(V186="No",_xlfn._xlws.FILTER(MT.Out!E:E,MT.Out!D:D=Q186),IF(V186="Yes",_xlfn._xlws.FILTER(Int.Out!S:V,Int.Out!B:B=Q186)))))</f>
        <v/>
      </c>
      <c r="AA186" s="4" t="str" cm="1">
        <f t="array" ref="AA186">IF(OR(W186=0,W186=""),"",IF($R186="Mulched (left on surface)",IFERROR(_xlfn.UNIQUE(_xlfn._xlws.FILTER(Prod.Out!$H:$H,Prod.Out!$B:$B=W186)),""),IF($R186="Incorporated",IFERROR(_xlfn.UNIQUE(_xlfn._xlws.FILTER(Prod.Out!$I:$I,Prod.Out!$B:$B=W186)),""),IF($R186="Retained (unknown if mulched/incorp.)",IFERROR(_xlfn.UNIQUE(_xlfn._xlws.FILTER(Prod.Out!$J:$J,Prod.Out!$B:$B=W186)),""),""))))</f>
        <v/>
      </c>
      <c r="AB186" s="4" t="str" cm="1">
        <f t="array" ref="AB186">IF(OR(X186=0,X186=""),"",IF($R186="Mulched (left on surface)",IFERROR(_xlfn.UNIQUE(_xlfn._xlws.FILTER(Prod.Out!$H:$H,Prod.Out!$B:$B=X186)),""),IF($R186="Incorporated",IFERROR(_xlfn.UNIQUE(_xlfn._xlws.FILTER(Prod.Out!$I:$I,Prod.Out!$B:$B=X186)),""),IF($R186="Retained (unknown if mulched/incorp.)",IFERROR(_xlfn.UNIQUE(_xlfn._xlws.FILTER(Prod.Out!$J:$J,Prod.Out!$B:$B=X186)),""),""))))</f>
        <v/>
      </c>
      <c r="AC186" s="4" t="str" cm="1">
        <f t="array" ref="AC186">IF(OR(Y186=0,Y186=""),"",IF($R186="Mulched (left on surface)",IFERROR(_xlfn.UNIQUE(_xlfn._xlws.FILTER(Prod.Out!$H:$H,Prod.Out!$B:$B=Y186)),""),IF($R186="Incorporated",IFERROR(_xlfn.UNIQUE(_xlfn._xlws.FILTER(Prod.Out!$I:$I,Prod.Out!$B:$B=Y186)),""),IF($R186="Retained (unknown if mulched/incorp.)",IFERROR(_xlfn.UNIQUE(_xlfn._xlws.FILTER(Prod.Out!$J:$J,Prod.Out!$B:$B=Y186)),""),""))))</f>
        <v/>
      </c>
      <c r="AD186" s="4" t="str" cm="1">
        <f t="array" ref="AD186">IF(OR(Z186=0,Z186=""),"",IF($R186="Mulched (left on surface)",IFERROR(_xlfn.UNIQUE(_xlfn._xlws.FILTER(Prod.Out!$H:$H,Prod.Out!$B:$B=Z186)),""),IF($R186="Incorporated",IFERROR(_xlfn.UNIQUE(_xlfn._xlws.FILTER(Prod.Out!$I:$I,Prod.Out!$B:$B=Z186)),""),IF($R186="Retained (unknown if mulched/incorp.)",IFERROR(_xlfn.UNIQUE(_xlfn._xlws.FILTER(Prod.Out!$J:$J,Prod.Out!$B:$B=Z186)),""),""))))</f>
        <v/>
      </c>
    </row>
    <row r="187" spans="19:30" x14ac:dyDescent="0.35">
      <c r="S187" s="4" t="str" cm="1">
        <f t="array" ref="S187">IF(OR(Q187="",Q187=0),"",IFERROR(IF(V187="No",_xlfn._xlws.FILTER(MT.Out!A:A,MT.Out!D:D=Q187),IF(V187="Yes",_xlfn._xlws.FILTER(Int.Out!O:O,Int.Out!B:B=Q187),"")),""))</f>
        <v/>
      </c>
      <c r="T187" s="4" t="str" cm="1">
        <f t="array" ref="T187">IF(OR(Q187="",Q187=0),"",IFERROR(IF(V187="No",_xlfn._xlws.FILTER(MT.Out!B:B,MT.Out!D:D=Q187),IF(V187="Yes",_xlfn._xlws.FILTER(Int.Out!P:P,Int.Out!B:B=Q187),"")),""))</f>
        <v/>
      </c>
      <c r="U187" s="4" t="str" cm="1">
        <f t="array" ref="U187">IF(OR($Q187="",$Q187=0),"",IFERROR(IF($V187="No",_xlfn._xlws.FILTER(MT.Out!C:C,MT.Out!$D:$D=$Q187),IF($V187="Yes",_xlfn._xlws.FILTER(Int.Out!Q:Q,Int.Out!$B:$B=$Q187),"")),""))</f>
        <v/>
      </c>
      <c r="V187" s="4" t="str">
        <f>IF(Q187&lt;&gt;"",IFERROR(IF(MATCH(Q187,_xlfn.ANCHORARRAY(Intercrop!AS$1),0)&gt;0,"Yes","No"),"No"),"")</f>
        <v/>
      </c>
      <c r="W187" s="4" t="str" cm="1">
        <f t="array" ref="W187">IF(Q187="Natural or Bare Fallow","",IF(V187="","",IF(V187="No",_xlfn._xlws.FILTER(MT.Out!E:E,MT.Out!D:D=Q187),IF(V187="Yes",_xlfn._xlws.FILTER(Int.Out!S:V,Int.Out!B:B=Q187)))))</f>
        <v/>
      </c>
      <c r="AA187" s="4" t="str" cm="1">
        <f t="array" ref="AA187">IF(OR(W187=0,W187=""),"",IF($R187="Mulched (left on surface)",IFERROR(_xlfn.UNIQUE(_xlfn._xlws.FILTER(Prod.Out!$H:$H,Prod.Out!$B:$B=W187)),""),IF($R187="Incorporated",IFERROR(_xlfn.UNIQUE(_xlfn._xlws.FILTER(Prod.Out!$I:$I,Prod.Out!$B:$B=W187)),""),IF($R187="Retained (unknown if mulched/incorp.)",IFERROR(_xlfn.UNIQUE(_xlfn._xlws.FILTER(Prod.Out!$J:$J,Prod.Out!$B:$B=W187)),""),""))))</f>
        <v/>
      </c>
      <c r="AB187" s="4" t="str" cm="1">
        <f t="array" ref="AB187">IF(OR(X187=0,X187=""),"",IF($R187="Mulched (left on surface)",IFERROR(_xlfn.UNIQUE(_xlfn._xlws.FILTER(Prod.Out!$H:$H,Prod.Out!$B:$B=X187)),""),IF($R187="Incorporated",IFERROR(_xlfn.UNIQUE(_xlfn._xlws.FILTER(Prod.Out!$I:$I,Prod.Out!$B:$B=X187)),""),IF($R187="Retained (unknown if mulched/incorp.)",IFERROR(_xlfn.UNIQUE(_xlfn._xlws.FILTER(Prod.Out!$J:$J,Prod.Out!$B:$B=X187)),""),""))))</f>
        <v/>
      </c>
      <c r="AC187" s="4" t="str" cm="1">
        <f t="array" ref="AC187">IF(OR(Y187=0,Y187=""),"",IF($R187="Mulched (left on surface)",IFERROR(_xlfn.UNIQUE(_xlfn._xlws.FILTER(Prod.Out!$H:$H,Prod.Out!$B:$B=Y187)),""),IF($R187="Incorporated",IFERROR(_xlfn.UNIQUE(_xlfn._xlws.FILTER(Prod.Out!$I:$I,Prod.Out!$B:$B=Y187)),""),IF($R187="Retained (unknown if mulched/incorp.)",IFERROR(_xlfn.UNIQUE(_xlfn._xlws.FILTER(Prod.Out!$J:$J,Prod.Out!$B:$B=Y187)),""),""))))</f>
        <v/>
      </c>
      <c r="AD187" s="4" t="str" cm="1">
        <f t="array" ref="AD187">IF(OR(Z187=0,Z187=""),"",IF($R187="Mulched (left on surface)",IFERROR(_xlfn.UNIQUE(_xlfn._xlws.FILTER(Prod.Out!$H:$H,Prod.Out!$B:$B=Z187)),""),IF($R187="Incorporated",IFERROR(_xlfn.UNIQUE(_xlfn._xlws.FILTER(Prod.Out!$I:$I,Prod.Out!$B:$B=Z187)),""),IF($R187="Retained (unknown if mulched/incorp.)",IFERROR(_xlfn.UNIQUE(_xlfn._xlws.FILTER(Prod.Out!$J:$J,Prod.Out!$B:$B=Z187)),""),""))))</f>
        <v/>
      </c>
    </row>
    <row r="188" spans="19:30" x14ac:dyDescent="0.35">
      <c r="S188" s="4" t="str" cm="1">
        <f t="array" ref="S188">IF(OR(Q188="",Q188=0),"",IFERROR(IF(V188="No",_xlfn._xlws.FILTER(MT.Out!A:A,MT.Out!D:D=Q188),IF(V188="Yes",_xlfn._xlws.FILTER(Int.Out!O:O,Int.Out!B:B=Q188),"")),""))</f>
        <v/>
      </c>
      <c r="T188" s="4" t="str" cm="1">
        <f t="array" ref="T188">IF(OR(Q188="",Q188=0),"",IFERROR(IF(V188="No",_xlfn._xlws.FILTER(MT.Out!B:B,MT.Out!D:D=Q188),IF(V188="Yes",_xlfn._xlws.FILTER(Int.Out!P:P,Int.Out!B:B=Q188),"")),""))</f>
        <v/>
      </c>
      <c r="U188" s="4" t="str" cm="1">
        <f t="array" ref="U188">IF(OR($Q188="",$Q188=0),"",IFERROR(IF($V188="No",_xlfn._xlws.FILTER(MT.Out!C:C,MT.Out!$D:$D=$Q188),IF($V188="Yes",_xlfn._xlws.FILTER(Int.Out!Q:Q,Int.Out!$B:$B=$Q188),"")),""))</f>
        <v/>
      </c>
      <c r="V188" s="4" t="str">
        <f>IF(Q188&lt;&gt;"",IFERROR(IF(MATCH(Q188,_xlfn.ANCHORARRAY(Intercrop!AS$1),0)&gt;0,"Yes","No"),"No"),"")</f>
        <v/>
      </c>
      <c r="W188" s="4" t="str" cm="1">
        <f t="array" ref="W188">IF(Q188="Natural or Bare Fallow","",IF(V188="","",IF(V188="No",_xlfn._xlws.FILTER(MT.Out!E:E,MT.Out!D:D=Q188),IF(V188="Yes",_xlfn._xlws.FILTER(Int.Out!S:V,Int.Out!B:B=Q188)))))</f>
        <v/>
      </c>
      <c r="AA188" s="4" t="str" cm="1">
        <f t="array" ref="AA188">IF(OR(W188=0,W188=""),"",IF($R188="Mulched (left on surface)",IFERROR(_xlfn.UNIQUE(_xlfn._xlws.FILTER(Prod.Out!$H:$H,Prod.Out!$B:$B=W188)),""),IF($R188="Incorporated",IFERROR(_xlfn.UNIQUE(_xlfn._xlws.FILTER(Prod.Out!$I:$I,Prod.Out!$B:$B=W188)),""),IF($R188="Retained (unknown if mulched/incorp.)",IFERROR(_xlfn.UNIQUE(_xlfn._xlws.FILTER(Prod.Out!$J:$J,Prod.Out!$B:$B=W188)),""),""))))</f>
        <v/>
      </c>
      <c r="AB188" s="4" t="str" cm="1">
        <f t="array" ref="AB188">IF(OR(X188=0,X188=""),"",IF($R188="Mulched (left on surface)",IFERROR(_xlfn.UNIQUE(_xlfn._xlws.FILTER(Prod.Out!$H:$H,Prod.Out!$B:$B=X188)),""),IF($R188="Incorporated",IFERROR(_xlfn.UNIQUE(_xlfn._xlws.FILTER(Prod.Out!$I:$I,Prod.Out!$B:$B=X188)),""),IF($R188="Retained (unknown if mulched/incorp.)",IFERROR(_xlfn.UNIQUE(_xlfn._xlws.FILTER(Prod.Out!$J:$J,Prod.Out!$B:$B=X188)),""),""))))</f>
        <v/>
      </c>
      <c r="AC188" s="4" t="str" cm="1">
        <f t="array" ref="AC188">IF(OR(Y188=0,Y188=""),"",IF($R188="Mulched (left on surface)",IFERROR(_xlfn.UNIQUE(_xlfn._xlws.FILTER(Prod.Out!$H:$H,Prod.Out!$B:$B=Y188)),""),IF($R188="Incorporated",IFERROR(_xlfn.UNIQUE(_xlfn._xlws.FILTER(Prod.Out!$I:$I,Prod.Out!$B:$B=Y188)),""),IF($R188="Retained (unknown if mulched/incorp.)",IFERROR(_xlfn.UNIQUE(_xlfn._xlws.FILTER(Prod.Out!$J:$J,Prod.Out!$B:$B=Y188)),""),""))))</f>
        <v/>
      </c>
      <c r="AD188" s="4" t="str" cm="1">
        <f t="array" ref="AD188">IF(OR(Z188=0,Z188=""),"",IF($R188="Mulched (left on surface)",IFERROR(_xlfn.UNIQUE(_xlfn._xlws.FILTER(Prod.Out!$H:$H,Prod.Out!$B:$B=Z188)),""),IF($R188="Incorporated",IFERROR(_xlfn.UNIQUE(_xlfn._xlws.FILTER(Prod.Out!$I:$I,Prod.Out!$B:$B=Z188)),""),IF($R188="Retained (unknown if mulched/incorp.)",IFERROR(_xlfn.UNIQUE(_xlfn._xlws.FILTER(Prod.Out!$J:$J,Prod.Out!$B:$B=Z188)),""),""))))</f>
        <v/>
      </c>
    </row>
    <row r="189" spans="19:30" x14ac:dyDescent="0.35">
      <c r="S189" s="4" t="str" cm="1">
        <f t="array" ref="S189">IF(OR(Q189="",Q189=0),"",IFERROR(IF(V189="No",_xlfn._xlws.FILTER(MT.Out!A:A,MT.Out!D:D=Q189),IF(V189="Yes",_xlfn._xlws.FILTER(Int.Out!O:O,Int.Out!B:B=Q189),"")),""))</f>
        <v/>
      </c>
      <c r="T189" s="4" t="str" cm="1">
        <f t="array" ref="T189">IF(OR(Q189="",Q189=0),"",IFERROR(IF(V189="No",_xlfn._xlws.FILTER(MT.Out!B:B,MT.Out!D:D=Q189),IF(V189="Yes",_xlfn._xlws.FILTER(Int.Out!P:P,Int.Out!B:B=Q189),"")),""))</f>
        <v/>
      </c>
      <c r="U189" s="4" t="str" cm="1">
        <f t="array" ref="U189">IF(OR($Q189="",$Q189=0),"",IFERROR(IF($V189="No",_xlfn._xlws.FILTER(MT.Out!C:C,MT.Out!$D:$D=$Q189),IF($V189="Yes",_xlfn._xlws.FILTER(Int.Out!Q:Q,Int.Out!$B:$B=$Q189),"")),""))</f>
        <v/>
      </c>
      <c r="V189" s="4" t="str">
        <f>IF(Q189&lt;&gt;"",IFERROR(IF(MATCH(Q189,_xlfn.ANCHORARRAY(Intercrop!AS$1),0)&gt;0,"Yes","No"),"No"),"")</f>
        <v/>
      </c>
      <c r="W189" s="4" t="str" cm="1">
        <f t="array" ref="W189">IF(Q189="Natural or Bare Fallow","",IF(V189="","",IF(V189="No",_xlfn._xlws.FILTER(MT.Out!E:E,MT.Out!D:D=Q189),IF(V189="Yes",_xlfn._xlws.FILTER(Int.Out!S:V,Int.Out!B:B=Q189)))))</f>
        <v/>
      </c>
      <c r="AA189" s="4" t="str" cm="1">
        <f t="array" ref="AA189">IF(OR(W189=0,W189=""),"",IF($R189="Mulched (left on surface)",IFERROR(_xlfn.UNIQUE(_xlfn._xlws.FILTER(Prod.Out!$H:$H,Prod.Out!$B:$B=W189)),""),IF($R189="Incorporated",IFERROR(_xlfn.UNIQUE(_xlfn._xlws.FILTER(Prod.Out!$I:$I,Prod.Out!$B:$B=W189)),""),IF($R189="Retained (unknown if mulched/incorp.)",IFERROR(_xlfn.UNIQUE(_xlfn._xlws.FILTER(Prod.Out!$J:$J,Prod.Out!$B:$B=W189)),""),""))))</f>
        <v/>
      </c>
      <c r="AB189" s="4" t="str" cm="1">
        <f t="array" ref="AB189">IF(OR(X189=0,X189=""),"",IF($R189="Mulched (left on surface)",IFERROR(_xlfn.UNIQUE(_xlfn._xlws.FILTER(Prod.Out!$H:$H,Prod.Out!$B:$B=X189)),""),IF($R189="Incorporated",IFERROR(_xlfn.UNIQUE(_xlfn._xlws.FILTER(Prod.Out!$I:$I,Prod.Out!$B:$B=X189)),""),IF($R189="Retained (unknown if mulched/incorp.)",IFERROR(_xlfn.UNIQUE(_xlfn._xlws.FILTER(Prod.Out!$J:$J,Prod.Out!$B:$B=X189)),""),""))))</f>
        <v/>
      </c>
      <c r="AC189" s="4" t="str" cm="1">
        <f t="array" ref="AC189">IF(OR(Y189=0,Y189=""),"",IF($R189="Mulched (left on surface)",IFERROR(_xlfn.UNIQUE(_xlfn._xlws.FILTER(Prod.Out!$H:$H,Prod.Out!$B:$B=Y189)),""),IF($R189="Incorporated",IFERROR(_xlfn.UNIQUE(_xlfn._xlws.FILTER(Prod.Out!$I:$I,Prod.Out!$B:$B=Y189)),""),IF($R189="Retained (unknown if mulched/incorp.)",IFERROR(_xlfn.UNIQUE(_xlfn._xlws.FILTER(Prod.Out!$J:$J,Prod.Out!$B:$B=Y189)),""),""))))</f>
        <v/>
      </c>
      <c r="AD189" s="4" t="str" cm="1">
        <f t="array" ref="AD189">IF(OR(Z189=0,Z189=""),"",IF($R189="Mulched (left on surface)",IFERROR(_xlfn.UNIQUE(_xlfn._xlws.FILTER(Prod.Out!$H:$H,Prod.Out!$B:$B=Z189)),""),IF($R189="Incorporated",IFERROR(_xlfn.UNIQUE(_xlfn._xlws.FILTER(Prod.Out!$I:$I,Prod.Out!$B:$B=Z189)),""),IF($R189="Retained (unknown if mulched/incorp.)",IFERROR(_xlfn.UNIQUE(_xlfn._xlws.FILTER(Prod.Out!$J:$J,Prod.Out!$B:$B=Z189)),""),""))))</f>
        <v/>
      </c>
    </row>
    <row r="190" spans="19:30" x14ac:dyDescent="0.35">
      <c r="S190" s="4" t="str" cm="1">
        <f t="array" ref="S190">IF(OR(Q190="",Q190=0),"",IFERROR(IF(V190="No",_xlfn._xlws.FILTER(MT.Out!A:A,MT.Out!D:D=Q190),IF(V190="Yes",_xlfn._xlws.FILTER(Int.Out!O:O,Int.Out!B:B=Q190),"")),""))</f>
        <v/>
      </c>
      <c r="T190" s="4" t="str" cm="1">
        <f t="array" ref="T190">IF(OR(Q190="",Q190=0),"",IFERROR(IF(V190="No",_xlfn._xlws.FILTER(MT.Out!B:B,MT.Out!D:D=Q190),IF(V190="Yes",_xlfn._xlws.FILTER(Int.Out!P:P,Int.Out!B:B=Q190),"")),""))</f>
        <v/>
      </c>
      <c r="U190" s="4" t="str" cm="1">
        <f t="array" ref="U190">IF(OR($Q190="",$Q190=0),"",IFERROR(IF($V190="No",_xlfn._xlws.FILTER(MT.Out!C:C,MT.Out!$D:$D=$Q190),IF($V190="Yes",_xlfn._xlws.FILTER(Int.Out!Q:Q,Int.Out!$B:$B=$Q190),"")),""))</f>
        <v/>
      </c>
      <c r="V190" s="4" t="str">
        <f>IF(Q190&lt;&gt;"",IFERROR(IF(MATCH(Q190,_xlfn.ANCHORARRAY(Intercrop!AS$1),0)&gt;0,"Yes","No"),"No"),"")</f>
        <v/>
      </c>
      <c r="W190" s="4" t="str" cm="1">
        <f t="array" ref="W190">IF(Q190="Natural or Bare Fallow","",IF(V190="","",IF(V190="No",_xlfn._xlws.FILTER(MT.Out!E:E,MT.Out!D:D=Q190),IF(V190="Yes",_xlfn._xlws.FILTER(Int.Out!S:V,Int.Out!B:B=Q190)))))</f>
        <v/>
      </c>
      <c r="AA190" s="4" t="str" cm="1">
        <f t="array" ref="AA190">IF(OR(W190=0,W190=""),"",IF($R190="Mulched (left on surface)",IFERROR(_xlfn.UNIQUE(_xlfn._xlws.FILTER(Prod.Out!$H:$H,Prod.Out!$B:$B=W190)),""),IF($R190="Incorporated",IFERROR(_xlfn.UNIQUE(_xlfn._xlws.FILTER(Prod.Out!$I:$I,Prod.Out!$B:$B=W190)),""),IF($R190="Retained (unknown if mulched/incorp.)",IFERROR(_xlfn.UNIQUE(_xlfn._xlws.FILTER(Prod.Out!$J:$J,Prod.Out!$B:$B=W190)),""),""))))</f>
        <v/>
      </c>
      <c r="AB190" s="4" t="str" cm="1">
        <f t="array" ref="AB190">IF(OR(X190=0,X190=""),"",IF($R190="Mulched (left on surface)",IFERROR(_xlfn.UNIQUE(_xlfn._xlws.FILTER(Prod.Out!$H:$H,Prod.Out!$B:$B=X190)),""),IF($R190="Incorporated",IFERROR(_xlfn.UNIQUE(_xlfn._xlws.FILTER(Prod.Out!$I:$I,Prod.Out!$B:$B=X190)),""),IF($R190="Retained (unknown if mulched/incorp.)",IFERROR(_xlfn.UNIQUE(_xlfn._xlws.FILTER(Prod.Out!$J:$J,Prod.Out!$B:$B=X190)),""),""))))</f>
        <v/>
      </c>
      <c r="AC190" s="4" t="str" cm="1">
        <f t="array" ref="AC190">IF(OR(Y190=0,Y190=""),"",IF($R190="Mulched (left on surface)",IFERROR(_xlfn.UNIQUE(_xlfn._xlws.FILTER(Prod.Out!$H:$H,Prod.Out!$B:$B=Y190)),""),IF($R190="Incorporated",IFERROR(_xlfn.UNIQUE(_xlfn._xlws.FILTER(Prod.Out!$I:$I,Prod.Out!$B:$B=Y190)),""),IF($R190="Retained (unknown if mulched/incorp.)",IFERROR(_xlfn.UNIQUE(_xlfn._xlws.FILTER(Prod.Out!$J:$J,Prod.Out!$B:$B=Y190)),""),""))))</f>
        <v/>
      </c>
      <c r="AD190" s="4" t="str" cm="1">
        <f t="array" ref="AD190">IF(OR(Z190=0,Z190=""),"",IF($R190="Mulched (left on surface)",IFERROR(_xlfn.UNIQUE(_xlfn._xlws.FILTER(Prod.Out!$H:$H,Prod.Out!$B:$B=Z190)),""),IF($R190="Incorporated",IFERROR(_xlfn.UNIQUE(_xlfn._xlws.FILTER(Prod.Out!$I:$I,Prod.Out!$B:$B=Z190)),""),IF($R190="Retained (unknown if mulched/incorp.)",IFERROR(_xlfn.UNIQUE(_xlfn._xlws.FILTER(Prod.Out!$J:$J,Prod.Out!$B:$B=Z190)),""),""))))</f>
        <v/>
      </c>
    </row>
    <row r="191" spans="19:30" x14ac:dyDescent="0.35">
      <c r="S191" s="4" t="str" cm="1">
        <f t="array" ref="S191">IF(OR(Q191="",Q191=0),"",IFERROR(IF(V191="No",_xlfn._xlws.FILTER(MT.Out!A:A,MT.Out!D:D=Q191),IF(V191="Yes",_xlfn._xlws.FILTER(Int.Out!O:O,Int.Out!B:B=Q191),"")),""))</f>
        <v/>
      </c>
      <c r="T191" s="4" t="str" cm="1">
        <f t="array" ref="T191">IF(OR(Q191="",Q191=0),"",IFERROR(IF(V191="No",_xlfn._xlws.FILTER(MT.Out!B:B,MT.Out!D:D=Q191),IF(V191="Yes",_xlfn._xlws.FILTER(Int.Out!P:P,Int.Out!B:B=Q191),"")),""))</f>
        <v/>
      </c>
      <c r="U191" s="4" t="str" cm="1">
        <f t="array" ref="U191">IF(OR($Q191="",$Q191=0),"",IFERROR(IF($V191="No",_xlfn._xlws.FILTER(MT.Out!C:C,MT.Out!$D:$D=$Q191),IF($V191="Yes",_xlfn._xlws.FILTER(Int.Out!Q:Q,Int.Out!$B:$B=$Q191),"")),""))</f>
        <v/>
      </c>
      <c r="V191" s="4" t="str">
        <f>IF(Q191&lt;&gt;"",IFERROR(IF(MATCH(Q191,_xlfn.ANCHORARRAY(Intercrop!AS$1),0)&gt;0,"Yes","No"),"No"),"")</f>
        <v/>
      </c>
      <c r="W191" s="4" t="str" cm="1">
        <f t="array" ref="W191">IF(Q191="Natural or Bare Fallow","",IF(V191="","",IF(V191="No",_xlfn._xlws.FILTER(MT.Out!E:E,MT.Out!D:D=Q191),IF(V191="Yes",_xlfn._xlws.FILTER(Int.Out!S:V,Int.Out!B:B=Q191)))))</f>
        <v/>
      </c>
      <c r="AA191" s="4" t="str" cm="1">
        <f t="array" ref="AA191">IF(OR(W191=0,W191=""),"",IF($R191="Mulched (left on surface)",IFERROR(_xlfn.UNIQUE(_xlfn._xlws.FILTER(Prod.Out!$H:$H,Prod.Out!$B:$B=W191)),""),IF($R191="Incorporated",IFERROR(_xlfn.UNIQUE(_xlfn._xlws.FILTER(Prod.Out!$I:$I,Prod.Out!$B:$B=W191)),""),IF($R191="Retained (unknown if mulched/incorp.)",IFERROR(_xlfn.UNIQUE(_xlfn._xlws.FILTER(Prod.Out!$J:$J,Prod.Out!$B:$B=W191)),""),""))))</f>
        <v/>
      </c>
      <c r="AB191" s="4" t="str" cm="1">
        <f t="array" ref="AB191">IF(OR(X191=0,X191=""),"",IF($R191="Mulched (left on surface)",IFERROR(_xlfn.UNIQUE(_xlfn._xlws.FILTER(Prod.Out!$H:$H,Prod.Out!$B:$B=X191)),""),IF($R191="Incorporated",IFERROR(_xlfn.UNIQUE(_xlfn._xlws.FILTER(Prod.Out!$I:$I,Prod.Out!$B:$B=X191)),""),IF($R191="Retained (unknown if mulched/incorp.)",IFERROR(_xlfn.UNIQUE(_xlfn._xlws.FILTER(Prod.Out!$J:$J,Prod.Out!$B:$B=X191)),""),""))))</f>
        <v/>
      </c>
      <c r="AC191" s="4" t="str" cm="1">
        <f t="array" ref="AC191">IF(OR(Y191=0,Y191=""),"",IF($R191="Mulched (left on surface)",IFERROR(_xlfn.UNIQUE(_xlfn._xlws.FILTER(Prod.Out!$H:$H,Prod.Out!$B:$B=Y191)),""),IF($R191="Incorporated",IFERROR(_xlfn.UNIQUE(_xlfn._xlws.FILTER(Prod.Out!$I:$I,Prod.Out!$B:$B=Y191)),""),IF($R191="Retained (unknown if mulched/incorp.)",IFERROR(_xlfn.UNIQUE(_xlfn._xlws.FILTER(Prod.Out!$J:$J,Prod.Out!$B:$B=Y191)),""),""))))</f>
        <v/>
      </c>
      <c r="AD191" s="4" t="str" cm="1">
        <f t="array" ref="AD191">IF(OR(Z191=0,Z191=""),"",IF($R191="Mulched (left on surface)",IFERROR(_xlfn.UNIQUE(_xlfn._xlws.FILTER(Prod.Out!$H:$H,Prod.Out!$B:$B=Z191)),""),IF($R191="Incorporated",IFERROR(_xlfn.UNIQUE(_xlfn._xlws.FILTER(Prod.Out!$I:$I,Prod.Out!$B:$B=Z191)),""),IF($R191="Retained (unknown if mulched/incorp.)",IFERROR(_xlfn.UNIQUE(_xlfn._xlws.FILTER(Prod.Out!$J:$J,Prod.Out!$B:$B=Z191)),""),""))))</f>
        <v/>
      </c>
    </row>
    <row r="192" spans="19:30" x14ac:dyDescent="0.35">
      <c r="S192" s="4" t="str" cm="1">
        <f t="array" ref="S192">IF(OR(Q192="",Q192=0),"",IFERROR(IF(V192="No",_xlfn._xlws.FILTER(MT.Out!A:A,MT.Out!D:D=Q192),IF(V192="Yes",_xlfn._xlws.FILTER(Int.Out!O:O,Int.Out!B:B=Q192),"")),""))</f>
        <v/>
      </c>
      <c r="T192" s="4" t="str" cm="1">
        <f t="array" ref="T192">IF(OR(Q192="",Q192=0),"",IFERROR(IF(V192="No",_xlfn._xlws.FILTER(MT.Out!B:B,MT.Out!D:D=Q192),IF(V192="Yes",_xlfn._xlws.FILTER(Int.Out!P:P,Int.Out!B:B=Q192),"")),""))</f>
        <v/>
      </c>
      <c r="U192" s="4" t="str" cm="1">
        <f t="array" ref="U192">IF(OR($Q192="",$Q192=0),"",IFERROR(IF($V192="No",_xlfn._xlws.FILTER(MT.Out!C:C,MT.Out!$D:$D=$Q192),IF($V192="Yes",_xlfn._xlws.FILTER(Int.Out!Q:Q,Int.Out!$B:$B=$Q192),"")),""))</f>
        <v/>
      </c>
      <c r="V192" s="4" t="str">
        <f>IF(Q192&lt;&gt;"",IFERROR(IF(MATCH(Q192,_xlfn.ANCHORARRAY(Intercrop!AS$1),0)&gt;0,"Yes","No"),"No"),"")</f>
        <v/>
      </c>
      <c r="W192" s="4" t="str" cm="1">
        <f t="array" ref="W192">IF(Q192="Natural or Bare Fallow","",IF(V192="","",IF(V192="No",_xlfn._xlws.FILTER(MT.Out!E:E,MT.Out!D:D=Q192),IF(V192="Yes",_xlfn._xlws.FILTER(Int.Out!S:V,Int.Out!B:B=Q192)))))</f>
        <v/>
      </c>
      <c r="AA192" s="4" t="str" cm="1">
        <f t="array" ref="AA192">IF(OR(W192=0,W192=""),"",IF($R192="Mulched (left on surface)",IFERROR(_xlfn.UNIQUE(_xlfn._xlws.FILTER(Prod.Out!$H:$H,Prod.Out!$B:$B=W192)),""),IF($R192="Incorporated",IFERROR(_xlfn.UNIQUE(_xlfn._xlws.FILTER(Prod.Out!$I:$I,Prod.Out!$B:$B=W192)),""),IF($R192="Retained (unknown if mulched/incorp.)",IFERROR(_xlfn.UNIQUE(_xlfn._xlws.FILTER(Prod.Out!$J:$J,Prod.Out!$B:$B=W192)),""),""))))</f>
        <v/>
      </c>
      <c r="AB192" s="4" t="str" cm="1">
        <f t="array" ref="AB192">IF(OR(X192=0,X192=""),"",IF($R192="Mulched (left on surface)",IFERROR(_xlfn.UNIQUE(_xlfn._xlws.FILTER(Prod.Out!$H:$H,Prod.Out!$B:$B=X192)),""),IF($R192="Incorporated",IFERROR(_xlfn.UNIQUE(_xlfn._xlws.FILTER(Prod.Out!$I:$I,Prod.Out!$B:$B=X192)),""),IF($R192="Retained (unknown if mulched/incorp.)",IFERROR(_xlfn.UNIQUE(_xlfn._xlws.FILTER(Prod.Out!$J:$J,Prod.Out!$B:$B=X192)),""),""))))</f>
        <v/>
      </c>
      <c r="AC192" s="4" t="str" cm="1">
        <f t="array" ref="AC192">IF(OR(Y192=0,Y192=""),"",IF($R192="Mulched (left on surface)",IFERROR(_xlfn.UNIQUE(_xlfn._xlws.FILTER(Prod.Out!$H:$H,Prod.Out!$B:$B=Y192)),""),IF($R192="Incorporated",IFERROR(_xlfn.UNIQUE(_xlfn._xlws.FILTER(Prod.Out!$I:$I,Prod.Out!$B:$B=Y192)),""),IF($R192="Retained (unknown if mulched/incorp.)",IFERROR(_xlfn.UNIQUE(_xlfn._xlws.FILTER(Prod.Out!$J:$J,Prod.Out!$B:$B=Y192)),""),""))))</f>
        <v/>
      </c>
      <c r="AD192" s="4" t="str" cm="1">
        <f t="array" ref="AD192">IF(OR(Z192=0,Z192=""),"",IF($R192="Mulched (left on surface)",IFERROR(_xlfn.UNIQUE(_xlfn._xlws.FILTER(Prod.Out!$H:$H,Prod.Out!$B:$B=Z192)),""),IF($R192="Incorporated",IFERROR(_xlfn.UNIQUE(_xlfn._xlws.FILTER(Prod.Out!$I:$I,Prod.Out!$B:$B=Z192)),""),IF($R192="Retained (unknown if mulched/incorp.)",IFERROR(_xlfn.UNIQUE(_xlfn._xlws.FILTER(Prod.Out!$J:$J,Prod.Out!$B:$B=Z192)),""),""))))</f>
        <v/>
      </c>
    </row>
    <row r="193" spans="19:30" x14ac:dyDescent="0.35">
      <c r="S193" s="4" t="str" cm="1">
        <f t="array" ref="S193">IF(OR(Q193="",Q193=0),"",IFERROR(IF(V193="No",_xlfn._xlws.FILTER(MT.Out!A:A,MT.Out!D:D=Q193),IF(V193="Yes",_xlfn._xlws.FILTER(Int.Out!O:O,Int.Out!B:B=Q193),"")),""))</f>
        <v/>
      </c>
      <c r="T193" s="4" t="str" cm="1">
        <f t="array" ref="T193">IF(OR(Q193="",Q193=0),"",IFERROR(IF(V193="No",_xlfn._xlws.FILTER(MT.Out!B:B,MT.Out!D:D=Q193),IF(V193="Yes",_xlfn._xlws.FILTER(Int.Out!P:P,Int.Out!B:B=Q193),"")),""))</f>
        <v/>
      </c>
      <c r="U193" s="4" t="str" cm="1">
        <f t="array" ref="U193">IF(OR($Q193="",$Q193=0),"",IFERROR(IF($V193="No",_xlfn._xlws.FILTER(MT.Out!C:C,MT.Out!$D:$D=$Q193),IF($V193="Yes",_xlfn._xlws.FILTER(Int.Out!Q:Q,Int.Out!$B:$B=$Q193),"")),""))</f>
        <v/>
      </c>
      <c r="V193" s="4" t="str">
        <f>IF(Q193&lt;&gt;"",IFERROR(IF(MATCH(Q193,_xlfn.ANCHORARRAY(Intercrop!AS$1),0)&gt;0,"Yes","No"),"No"),"")</f>
        <v/>
      </c>
      <c r="W193" s="4" t="str" cm="1">
        <f t="array" ref="W193">IF(Q193="Natural or Bare Fallow","",IF(V193="","",IF(V193="No",_xlfn._xlws.FILTER(MT.Out!E:E,MT.Out!D:D=Q193),IF(V193="Yes",_xlfn._xlws.FILTER(Int.Out!S:V,Int.Out!B:B=Q193)))))</f>
        <v/>
      </c>
      <c r="AA193" s="4" t="str" cm="1">
        <f t="array" ref="AA193">IF(OR(W193=0,W193=""),"",IF($R193="Mulched (left on surface)",IFERROR(_xlfn.UNIQUE(_xlfn._xlws.FILTER(Prod.Out!$H:$H,Prod.Out!$B:$B=W193)),""),IF($R193="Incorporated",IFERROR(_xlfn.UNIQUE(_xlfn._xlws.FILTER(Prod.Out!$I:$I,Prod.Out!$B:$B=W193)),""),IF($R193="Retained (unknown if mulched/incorp.)",IFERROR(_xlfn.UNIQUE(_xlfn._xlws.FILTER(Prod.Out!$J:$J,Prod.Out!$B:$B=W193)),""),""))))</f>
        <v/>
      </c>
      <c r="AB193" s="4" t="str" cm="1">
        <f t="array" ref="AB193">IF(OR(X193=0,X193=""),"",IF($R193="Mulched (left on surface)",IFERROR(_xlfn.UNIQUE(_xlfn._xlws.FILTER(Prod.Out!$H:$H,Prod.Out!$B:$B=X193)),""),IF($R193="Incorporated",IFERROR(_xlfn.UNIQUE(_xlfn._xlws.FILTER(Prod.Out!$I:$I,Prod.Out!$B:$B=X193)),""),IF($R193="Retained (unknown if mulched/incorp.)",IFERROR(_xlfn.UNIQUE(_xlfn._xlws.FILTER(Prod.Out!$J:$J,Prod.Out!$B:$B=X193)),""),""))))</f>
        <v/>
      </c>
      <c r="AC193" s="4" t="str" cm="1">
        <f t="array" ref="AC193">IF(OR(Y193=0,Y193=""),"",IF($R193="Mulched (left on surface)",IFERROR(_xlfn.UNIQUE(_xlfn._xlws.FILTER(Prod.Out!$H:$H,Prod.Out!$B:$B=Y193)),""),IF($R193="Incorporated",IFERROR(_xlfn.UNIQUE(_xlfn._xlws.FILTER(Prod.Out!$I:$I,Prod.Out!$B:$B=Y193)),""),IF($R193="Retained (unknown if mulched/incorp.)",IFERROR(_xlfn.UNIQUE(_xlfn._xlws.FILTER(Prod.Out!$J:$J,Prod.Out!$B:$B=Y193)),""),""))))</f>
        <v/>
      </c>
      <c r="AD193" s="4" t="str" cm="1">
        <f t="array" ref="AD193">IF(OR(Z193=0,Z193=""),"",IF($R193="Mulched (left on surface)",IFERROR(_xlfn.UNIQUE(_xlfn._xlws.FILTER(Prod.Out!$H:$H,Prod.Out!$B:$B=Z193)),""),IF($R193="Incorporated",IFERROR(_xlfn.UNIQUE(_xlfn._xlws.FILTER(Prod.Out!$I:$I,Prod.Out!$B:$B=Z193)),""),IF($R193="Retained (unknown if mulched/incorp.)",IFERROR(_xlfn.UNIQUE(_xlfn._xlws.FILTER(Prod.Out!$J:$J,Prod.Out!$B:$B=Z193)),""),""))))</f>
        <v/>
      </c>
    </row>
    <row r="194" spans="19:30" x14ac:dyDescent="0.35">
      <c r="S194" s="4" t="str" cm="1">
        <f t="array" ref="S194">IF(OR(Q194="",Q194=0),"",IFERROR(IF(V194="No",_xlfn._xlws.FILTER(MT.Out!A:A,MT.Out!D:D=Q194),IF(V194="Yes",_xlfn._xlws.FILTER(Int.Out!O:O,Int.Out!B:B=Q194),"")),""))</f>
        <v/>
      </c>
      <c r="T194" s="4" t="str" cm="1">
        <f t="array" ref="T194">IF(OR(Q194="",Q194=0),"",IFERROR(IF(V194="No",_xlfn._xlws.FILTER(MT.Out!B:B,MT.Out!D:D=Q194),IF(V194="Yes",_xlfn._xlws.FILTER(Int.Out!P:P,Int.Out!B:B=Q194),"")),""))</f>
        <v/>
      </c>
      <c r="U194" s="4" t="str" cm="1">
        <f t="array" ref="U194">IF(OR($Q194="",$Q194=0),"",IFERROR(IF($V194="No",_xlfn._xlws.FILTER(MT.Out!C:C,MT.Out!$D:$D=$Q194),IF($V194="Yes",_xlfn._xlws.FILTER(Int.Out!Q:Q,Int.Out!$B:$B=$Q194),"")),""))</f>
        <v/>
      </c>
      <c r="V194" s="4" t="str">
        <f>IF(Q194&lt;&gt;"",IFERROR(IF(MATCH(Q194,_xlfn.ANCHORARRAY(Intercrop!AS$1),0)&gt;0,"Yes","No"),"No"),"")</f>
        <v/>
      </c>
      <c r="W194" s="4" t="str" cm="1">
        <f t="array" ref="W194">IF(Q194="Natural or Bare Fallow","",IF(V194="","",IF(V194="No",_xlfn._xlws.FILTER(MT.Out!E:E,MT.Out!D:D=Q194),IF(V194="Yes",_xlfn._xlws.FILTER(Int.Out!S:V,Int.Out!B:B=Q194)))))</f>
        <v/>
      </c>
      <c r="AA194" s="4" t="str" cm="1">
        <f t="array" ref="AA194">IF(OR(W194=0,W194=""),"",IF($R194="Mulched (left on surface)",IFERROR(_xlfn.UNIQUE(_xlfn._xlws.FILTER(Prod.Out!$H:$H,Prod.Out!$B:$B=W194)),""),IF($R194="Incorporated",IFERROR(_xlfn.UNIQUE(_xlfn._xlws.FILTER(Prod.Out!$I:$I,Prod.Out!$B:$B=W194)),""),IF($R194="Retained (unknown if mulched/incorp.)",IFERROR(_xlfn.UNIQUE(_xlfn._xlws.FILTER(Prod.Out!$J:$J,Prod.Out!$B:$B=W194)),""),""))))</f>
        <v/>
      </c>
      <c r="AB194" s="4" t="str" cm="1">
        <f t="array" ref="AB194">IF(OR(X194=0,X194=""),"",IF($R194="Mulched (left on surface)",IFERROR(_xlfn.UNIQUE(_xlfn._xlws.FILTER(Prod.Out!$H:$H,Prod.Out!$B:$B=X194)),""),IF($R194="Incorporated",IFERROR(_xlfn.UNIQUE(_xlfn._xlws.FILTER(Prod.Out!$I:$I,Prod.Out!$B:$B=X194)),""),IF($R194="Retained (unknown if mulched/incorp.)",IFERROR(_xlfn.UNIQUE(_xlfn._xlws.FILTER(Prod.Out!$J:$J,Prod.Out!$B:$B=X194)),""),""))))</f>
        <v/>
      </c>
      <c r="AC194" s="4" t="str" cm="1">
        <f t="array" ref="AC194">IF(OR(Y194=0,Y194=""),"",IF($R194="Mulched (left on surface)",IFERROR(_xlfn.UNIQUE(_xlfn._xlws.FILTER(Prod.Out!$H:$H,Prod.Out!$B:$B=Y194)),""),IF($R194="Incorporated",IFERROR(_xlfn.UNIQUE(_xlfn._xlws.FILTER(Prod.Out!$I:$I,Prod.Out!$B:$B=Y194)),""),IF($R194="Retained (unknown if mulched/incorp.)",IFERROR(_xlfn.UNIQUE(_xlfn._xlws.FILTER(Prod.Out!$J:$J,Prod.Out!$B:$B=Y194)),""),""))))</f>
        <v/>
      </c>
      <c r="AD194" s="4" t="str" cm="1">
        <f t="array" ref="AD194">IF(OR(Z194=0,Z194=""),"",IF($R194="Mulched (left on surface)",IFERROR(_xlfn.UNIQUE(_xlfn._xlws.FILTER(Prod.Out!$H:$H,Prod.Out!$B:$B=Z194)),""),IF($R194="Incorporated",IFERROR(_xlfn.UNIQUE(_xlfn._xlws.FILTER(Prod.Out!$I:$I,Prod.Out!$B:$B=Z194)),""),IF($R194="Retained (unknown if mulched/incorp.)",IFERROR(_xlfn.UNIQUE(_xlfn._xlws.FILTER(Prod.Out!$J:$J,Prod.Out!$B:$B=Z194)),""),""))))</f>
        <v/>
      </c>
    </row>
    <row r="195" spans="19:30" x14ac:dyDescent="0.35">
      <c r="S195" s="4" t="str" cm="1">
        <f t="array" ref="S195">IF(OR(Q195="",Q195=0),"",IFERROR(IF(V195="No",_xlfn._xlws.FILTER(MT.Out!A:A,MT.Out!D:D=Q195),IF(V195="Yes",_xlfn._xlws.FILTER(Int.Out!O:O,Int.Out!B:B=Q195),"")),""))</f>
        <v/>
      </c>
      <c r="T195" s="4" t="str" cm="1">
        <f t="array" ref="T195">IF(OR(Q195="",Q195=0),"",IFERROR(IF(V195="No",_xlfn._xlws.FILTER(MT.Out!B:B,MT.Out!D:D=Q195),IF(V195="Yes",_xlfn._xlws.FILTER(Int.Out!P:P,Int.Out!B:B=Q195),"")),""))</f>
        <v/>
      </c>
      <c r="U195" s="4" t="str" cm="1">
        <f t="array" ref="U195">IF(OR($Q195="",$Q195=0),"",IFERROR(IF($V195="No",_xlfn._xlws.FILTER(MT.Out!C:C,MT.Out!$D:$D=$Q195),IF($V195="Yes",_xlfn._xlws.FILTER(Int.Out!Q:Q,Int.Out!$B:$B=$Q195),"")),""))</f>
        <v/>
      </c>
      <c r="V195" s="4" t="str">
        <f>IF(Q195&lt;&gt;"",IFERROR(IF(MATCH(Q195,_xlfn.ANCHORARRAY(Intercrop!AS$1),0)&gt;0,"Yes","No"),"No"),"")</f>
        <v/>
      </c>
      <c r="W195" s="4" t="str" cm="1">
        <f t="array" ref="W195">IF(Q195="Natural or Bare Fallow","",IF(V195="","",IF(V195="No",_xlfn._xlws.FILTER(MT.Out!E:E,MT.Out!D:D=Q195),IF(V195="Yes",_xlfn._xlws.FILTER(Int.Out!S:V,Int.Out!B:B=Q195)))))</f>
        <v/>
      </c>
      <c r="AA195" s="4" t="str" cm="1">
        <f t="array" ref="AA195">IF(OR(W195=0,W195=""),"",IF($R195="Mulched (left on surface)",IFERROR(_xlfn.UNIQUE(_xlfn._xlws.FILTER(Prod.Out!$H:$H,Prod.Out!$B:$B=W195)),""),IF($R195="Incorporated",IFERROR(_xlfn.UNIQUE(_xlfn._xlws.FILTER(Prod.Out!$I:$I,Prod.Out!$B:$B=W195)),""),IF($R195="Retained (unknown if mulched/incorp.)",IFERROR(_xlfn.UNIQUE(_xlfn._xlws.FILTER(Prod.Out!$J:$J,Prod.Out!$B:$B=W195)),""),""))))</f>
        <v/>
      </c>
      <c r="AB195" s="4" t="str" cm="1">
        <f t="array" ref="AB195">IF(OR(X195=0,X195=""),"",IF($R195="Mulched (left on surface)",IFERROR(_xlfn.UNIQUE(_xlfn._xlws.FILTER(Prod.Out!$H:$H,Prod.Out!$B:$B=X195)),""),IF($R195="Incorporated",IFERROR(_xlfn.UNIQUE(_xlfn._xlws.FILTER(Prod.Out!$I:$I,Prod.Out!$B:$B=X195)),""),IF($R195="Retained (unknown if mulched/incorp.)",IFERROR(_xlfn.UNIQUE(_xlfn._xlws.FILTER(Prod.Out!$J:$J,Prod.Out!$B:$B=X195)),""),""))))</f>
        <v/>
      </c>
      <c r="AC195" s="4" t="str" cm="1">
        <f t="array" ref="AC195">IF(OR(Y195=0,Y195=""),"",IF($R195="Mulched (left on surface)",IFERROR(_xlfn.UNIQUE(_xlfn._xlws.FILTER(Prod.Out!$H:$H,Prod.Out!$B:$B=Y195)),""),IF($R195="Incorporated",IFERROR(_xlfn.UNIQUE(_xlfn._xlws.FILTER(Prod.Out!$I:$I,Prod.Out!$B:$B=Y195)),""),IF($R195="Retained (unknown if mulched/incorp.)",IFERROR(_xlfn.UNIQUE(_xlfn._xlws.FILTER(Prod.Out!$J:$J,Prod.Out!$B:$B=Y195)),""),""))))</f>
        <v/>
      </c>
      <c r="AD195" s="4" t="str" cm="1">
        <f t="array" ref="AD195">IF(OR(Z195=0,Z195=""),"",IF($R195="Mulched (left on surface)",IFERROR(_xlfn.UNIQUE(_xlfn._xlws.FILTER(Prod.Out!$H:$H,Prod.Out!$B:$B=Z195)),""),IF($R195="Incorporated",IFERROR(_xlfn.UNIQUE(_xlfn._xlws.FILTER(Prod.Out!$I:$I,Prod.Out!$B:$B=Z195)),""),IF($R195="Retained (unknown if mulched/incorp.)",IFERROR(_xlfn.UNIQUE(_xlfn._xlws.FILTER(Prod.Out!$J:$J,Prod.Out!$B:$B=Z195)),""),""))))</f>
        <v/>
      </c>
    </row>
    <row r="196" spans="19:30" x14ac:dyDescent="0.35">
      <c r="S196" s="4" t="str" cm="1">
        <f t="array" ref="S196">IF(OR(Q196="",Q196=0),"",IFERROR(IF(V196="No",_xlfn._xlws.FILTER(MT.Out!A:A,MT.Out!D:D=Q196),IF(V196="Yes",_xlfn._xlws.FILTER(Int.Out!O:O,Int.Out!B:B=Q196),"")),""))</f>
        <v/>
      </c>
      <c r="T196" s="4" t="str" cm="1">
        <f t="array" ref="T196">IF(OR(Q196="",Q196=0),"",IFERROR(IF(V196="No",_xlfn._xlws.FILTER(MT.Out!B:B,MT.Out!D:D=Q196),IF(V196="Yes",_xlfn._xlws.FILTER(Int.Out!P:P,Int.Out!B:B=Q196),"")),""))</f>
        <v/>
      </c>
      <c r="U196" s="4" t="str" cm="1">
        <f t="array" ref="U196">IF(OR($Q196="",$Q196=0),"",IFERROR(IF($V196="No",_xlfn._xlws.FILTER(MT.Out!C:C,MT.Out!$D:$D=$Q196),IF($V196="Yes",_xlfn._xlws.FILTER(Int.Out!Q:Q,Int.Out!$B:$B=$Q196),"")),""))</f>
        <v/>
      </c>
      <c r="V196" s="4" t="str">
        <f>IF(Q196&lt;&gt;"",IFERROR(IF(MATCH(Q196,_xlfn.ANCHORARRAY(Intercrop!AS$1),0)&gt;0,"Yes","No"),"No"),"")</f>
        <v/>
      </c>
      <c r="W196" s="4" t="str" cm="1">
        <f t="array" ref="W196">IF(Q196="Natural or Bare Fallow","",IF(V196="","",IF(V196="No",_xlfn._xlws.FILTER(MT.Out!E:E,MT.Out!D:D=Q196),IF(V196="Yes",_xlfn._xlws.FILTER(Int.Out!S:V,Int.Out!B:B=Q196)))))</f>
        <v/>
      </c>
      <c r="AA196" s="4" t="str" cm="1">
        <f t="array" ref="AA196">IF(OR(W196=0,W196=""),"",IF($R196="Mulched (left on surface)",IFERROR(_xlfn.UNIQUE(_xlfn._xlws.FILTER(Prod.Out!$H:$H,Prod.Out!$B:$B=W196)),""),IF($R196="Incorporated",IFERROR(_xlfn.UNIQUE(_xlfn._xlws.FILTER(Prod.Out!$I:$I,Prod.Out!$B:$B=W196)),""),IF($R196="Retained (unknown if mulched/incorp.)",IFERROR(_xlfn.UNIQUE(_xlfn._xlws.FILTER(Prod.Out!$J:$J,Prod.Out!$B:$B=W196)),""),""))))</f>
        <v/>
      </c>
      <c r="AB196" s="4" t="str" cm="1">
        <f t="array" ref="AB196">IF(OR(X196=0,X196=""),"",IF($R196="Mulched (left on surface)",IFERROR(_xlfn.UNIQUE(_xlfn._xlws.FILTER(Prod.Out!$H:$H,Prod.Out!$B:$B=X196)),""),IF($R196="Incorporated",IFERROR(_xlfn.UNIQUE(_xlfn._xlws.FILTER(Prod.Out!$I:$I,Prod.Out!$B:$B=X196)),""),IF($R196="Retained (unknown if mulched/incorp.)",IFERROR(_xlfn.UNIQUE(_xlfn._xlws.FILTER(Prod.Out!$J:$J,Prod.Out!$B:$B=X196)),""),""))))</f>
        <v/>
      </c>
      <c r="AC196" s="4" t="str" cm="1">
        <f t="array" ref="AC196">IF(OR(Y196=0,Y196=""),"",IF($R196="Mulched (left on surface)",IFERROR(_xlfn.UNIQUE(_xlfn._xlws.FILTER(Prod.Out!$H:$H,Prod.Out!$B:$B=Y196)),""),IF($R196="Incorporated",IFERROR(_xlfn.UNIQUE(_xlfn._xlws.FILTER(Prod.Out!$I:$I,Prod.Out!$B:$B=Y196)),""),IF($R196="Retained (unknown if mulched/incorp.)",IFERROR(_xlfn.UNIQUE(_xlfn._xlws.FILTER(Prod.Out!$J:$J,Prod.Out!$B:$B=Y196)),""),""))))</f>
        <v/>
      </c>
      <c r="AD196" s="4" t="str" cm="1">
        <f t="array" ref="AD196">IF(OR(Z196=0,Z196=""),"",IF($R196="Mulched (left on surface)",IFERROR(_xlfn.UNIQUE(_xlfn._xlws.FILTER(Prod.Out!$H:$H,Prod.Out!$B:$B=Z196)),""),IF($R196="Incorporated",IFERROR(_xlfn.UNIQUE(_xlfn._xlws.FILTER(Prod.Out!$I:$I,Prod.Out!$B:$B=Z196)),""),IF($R196="Retained (unknown if mulched/incorp.)",IFERROR(_xlfn.UNIQUE(_xlfn._xlws.FILTER(Prod.Out!$J:$J,Prod.Out!$B:$B=Z196)),""),""))))</f>
        <v/>
      </c>
    </row>
    <row r="197" spans="19:30" x14ac:dyDescent="0.35">
      <c r="S197" s="4" t="str" cm="1">
        <f t="array" ref="S197">IF(OR(Q197="",Q197=0),"",IFERROR(IF(V197="No",_xlfn._xlws.FILTER(MT.Out!A:A,MT.Out!D:D=Q197),IF(V197="Yes",_xlfn._xlws.FILTER(Int.Out!O:O,Int.Out!B:B=Q197),"")),""))</f>
        <v/>
      </c>
      <c r="T197" s="4" t="str" cm="1">
        <f t="array" ref="T197">IF(OR(Q197="",Q197=0),"",IFERROR(IF(V197="No",_xlfn._xlws.FILTER(MT.Out!B:B,MT.Out!D:D=Q197),IF(V197="Yes",_xlfn._xlws.FILTER(Int.Out!P:P,Int.Out!B:B=Q197),"")),""))</f>
        <v/>
      </c>
      <c r="U197" s="4" t="str" cm="1">
        <f t="array" ref="U197">IF(OR($Q197="",$Q197=0),"",IFERROR(IF($V197="No",_xlfn._xlws.FILTER(MT.Out!C:C,MT.Out!$D:$D=$Q197),IF($V197="Yes",_xlfn._xlws.FILTER(Int.Out!Q:Q,Int.Out!$B:$B=$Q197),"")),""))</f>
        <v/>
      </c>
      <c r="V197" s="4" t="str">
        <f>IF(Q197&lt;&gt;"",IFERROR(IF(MATCH(Q197,_xlfn.ANCHORARRAY(Intercrop!AS$1),0)&gt;0,"Yes","No"),"No"),"")</f>
        <v/>
      </c>
      <c r="W197" s="4" t="str" cm="1">
        <f t="array" ref="W197">IF(Q197="Natural or Bare Fallow","",IF(V197="","",IF(V197="No",_xlfn._xlws.FILTER(MT.Out!E:E,MT.Out!D:D=Q197),IF(V197="Yes",_xlfn._xlws.FILTER(Int.Out!S:V,Int.Out!B:B=Q197)))))</f>
        <v/>
      </c>
      <c r="AA197" s="4" t="str" cm="1">
        <f t="array" ref="AA197">IF(OR(W197=0,W197=""),"",IF($R197="Mulched (left on surface)",IFERROR(_xlfn.UNIQUE(_xlfn._xlws.FILTER(Prod.Out!$H:$H,Prod.Out!$B:$B=W197)),""),IF($R197="Incorporated",IFERROR(_xlfn.UNIQUE(_xlfn._xlws.FILTER(Prod.Out!$I:$I,Prod.Out!$B:$B=W197)),""),IF($R197="Retained (unknown if mulched/incorp.)",IFERROR(_xlfn.UNIQUE(_xlfn._xlws.FILTER(Prod.Out!$J:$J,Prod.Out!$B:$B=W197)),""),""))))</f>
        <v/>
      </c>
      <c r="AB197" s="4" t="str" cm="1">
        <f t="array" ref="AB197">IF(OR(X197=0,X197=""),"",IF($R197="Mulched (left on surface)",IFERROR(_xlfn.UNIQUE(_xlfn._xlws.FILTER(Prod.Out!$H:$H,Prod.Out!$B:$B=X197)),""),IF($R197="Incorporated",IFERROR(_xlfn.UNIQUE(_xlfn._xlws.FILTER(Prod.Out!$I:$I,Prod.Out!$B:$B=X197)),""),IF($R197="Retained (unknown if mulched/incorp.)",IFERROR(_xlfn.UNIQUE(_xlfn._xlws.FILTER(Prod.Out!$J:$J,Prod.Out!$B:$B=X197)),""),""))))</f>
        <v/>
      </c>
      <c r="AC197" s="4" t="str" cm="1">
        <f t="array" ref="AC197">IF(OR(Y197=0,Y197=""),"",IF($R197="Mulched (left on surface)",IFERROR(_xlfn.UNIQUE(_xlfn._xlws.FILTER(Prod.Out!$H:$H,Prod.Out!$B:$B=Y197)),""),IF($R197="Incorporated",IFERROR(_xlfn.UNIQUE(_xlfn._xlws.FILTER(Prod.Out!$I:$I,Prod.Out!$B:$B=Y197)),""),IF($R197="Retained (unknown if mulched/incorp.)",IFERROR(_xlfn.UNIQUE(_xlfn._xlws.FILTER(Prod.Out!$J:$J,Prod.Out!$B:$B=Y197)),""),""))))</f>
        <v/>
      </c>
      <c r="AD197" s="4" t="str" cm="1">
        <f t="array" ref="AD197">IF(OR(Z197=0,Z197=""),"",IF($R197="Mulched (left on surface)",IFERROR(_xlfn.UNIQUE(_xlfn._xlws.FILTER(Prod.Out!$H:$H,Prod.Out!$B:$B=Z197)),""),IF($R197="Incorporated",IFERROR(_xlfn.UNIQUE(_xlfn._xlws.FILTER(Prod.Out!$I:$I,Prod.Out!$B:$B=Z197)),""),IF($R197="Retained (unknown if mulched/incorp.)",IFERROR(_xlfn.UNIQUE(_xlfn._xlws.FILTER(Prod.Out!$J:$J,Prod.Out!$B:$B=Z197)),""),""))))</f>
        <v/>
      </c>
    </row>
    <row r="198" spans="19:30" x14ac:dyDescent="0.35">
      <c r="S198" s="4" t="str" cm="1">
        <f t="array" ref="S198">IF(OR(Q198="",Q198=0),"",IFERROR(IF(V198="No",_xlfn._xlws.FILTER(MT.Out!A:A,MT.Out!D:D=Q198),IF(V198="Yes",_xlfn._xlws.FILTER(Int.Out!O:O,Int.Out!B:B=Q198),"")),""))</f>
        <v/>
      </c>
      <c r="T198" s="4" t="str" cm="1">
        <f t="array" ref="T198">IF(OR(Q198="",Q198=0),"",IFERROR(IF(V198="No",_xlfn._xlws.FILTER(MT.Out!B:B,MT.Out!D:D=Q198),IF(V198="Yes",_xlfn._xlws.FILTER(Int.Out!P:P,Int.Out!B:B=Q198),"")),""))</f>
        <v/>
      </c>
      <c r="U198" s="4" t="str" cm="1">
        <f t="array" ref="U198">IF(OR($Q198="",$Q198=0),"",IFERROR(IF($V198="No",_xlfn._xlws.FILTER(MT.Out!C:C,MT.Out!$D:$D=$Q198),IF($V198="Yes",_xlfn._xlws.FILTER(Int.Out!Q:Q,Int.Out!$B:$B=$Q198),"")),""))</f>
        <v/>
      </c>
      <c r="V198" s="4" t="str">
        <f>IF(Q198&lt;&gt;"",IFERROR(IF(MATCH(Q198,_xlfn.ANCHORARRAY(Intercrop!AS$1),0)&gt;0,"Yes","No"),"No"),"")</f>
        <v/>
      </c>
      <c r="W198" s="4" t="str" cm="1">
        <f t="array" ref="W198">IF(Q198="Natural or Bare Fallow","",IF(V198="","",IF(V198="No",_xlfn._xlws.FILTER(MT.Out!E:E,MT.Out!D:D=Q198),IF(V198="Yes",_xlfn._xlws.FILTER(Int.Out!S:V,Int.Out!B:B=Q198)))))</f>
        <v/>
      </c>
      <c r="AA198" s="4" t="str" cm="1">
        <f t="array" ref="AA198">IF(OR(W198=0,W198=""),"",IF($R198="Mulched (left on surface)",IFERROR(_xlfn.UNIQUE(_xlfn._xlws.FILTER(Prod.Out!$H:$H,Prod.Out!$B:$B=W198)),""),IF($R198="Incorporated",IFERROR(_xlfn.UNIQUE(_xlfn._xlws.FILTER(Prod.Out!$I:$I,Prod.Out!$B:$B=W198)),""),IF($R198="Retained (unknown if mulched/incorp.)",IFERROR(_xlfn.UNIQUE(_xlfn._xlws.FILTER(Prod.Out!$J:$J,Prod.Out!$B:$B=W198)),""),""))))</f>
        <v/>
      </c>
      <c r="AB198" s="4" t="str" cm="1">
        <f t="array" ref="AB198">IF(OR(X198=0,X198=""),"",IF($R198="Mulched (left on surface)",IFERROR(_xlfn.UNIQUE(_xlfn._xlws.FILTER(Prod.Out!$H:$H,Prod.Out!$B:$B=X198)),""),IF($R198="Incorporated",IFERROR(_xlfn.UNIQUE(_xlfn._xlws.FILTER(Prod.Out!$I:$I,Prod.Out!$B:$B=X198)),""),IF($R198="Retained (unknown if mulched/incorp.)",IFERROR(_xlfn.UNIQUE(_xlfn._xlws.FILTER(Prod.Out!$J:$J,Prod.Out!$B:$B=X198)),""),""))))</f>
        <v/>
      </c>
      <c r="AC198" s="4" t="str" cm="1">
        <f t="array" ref="AC198">IF(OR(Y198=0,Y198=""),"",IF($R198="Mulched (left on surface)",IFERROR(_xlfn.UNIQUE(_xlfn._xlws.FILTER(Prod.Out!$H:$H,Prod.Out!$B:$B=Y198)),""),IF($R198="Incorporated",IFERROR(_xlfn.UNIQUE(_xlfn._xlws.FILTER(Prod.Out!$I:$I,Prod.Out!$B:$B=Y198)),""),IF($R198="Retained (unknown if mulched/incorp.)",IFERROR(_xlfn.UNIQUE(_xlfn._xlws.FILTER(Prod.Out!$J:$J,Prod.Out!$B:$B=Y198)),""),""))))</f>
        <v/>
      </c>
      <c r="AD198" s="4" t="str" cm="1">
        <f t="array" ref="AD198">IF(OR(Z198=0,Z198=""),"",IF($R198="Mulched (left on surface)",IFERROR(_xlfn.UNIQUE(_xlfn._xlws.FILTER(Prod.Out!$H:$H,Prod.Out!$B:$B=Z198)),""),IF($R198="Incorporated",IFERROR(_xlfn.UNIQUE(_xlfn._xlws.FILTER(Prod.Out!$I:$I,Prod.Out!$B:$B=Z198)),""),IF($R198="Retained (unknown if mulched/incorp.)",IFERROR(_xlfn.UNIQUE(_xlfn._xlws.FILTER(Prod.Out!$J:$J,Prod.Out!$B:$B=Z198)),""),""))))</f>
        <v/>
      </c>
    </row>
    <row r="199" spans="19:30" x14ac:dyDescent="0.35">
      <c r="S199" s="4" t="str" cm="1">
        <f t="array" ref="S199">IF(OR(Q199="",Q199=0),"",IFERROR(IF(V199="No",_xlfn._xlws.FILTER(MT.Out!A:A,MT.Out!D:D=Q199),IF(V199="Yes",_xlfn._xlws.FILTER(Int.Out!O:O,Int.Out!B:B=Q199),"")),""))</f>
        <v/>
      </c>
      <c r="T199" s="4" t="str" cm="1">
        <f t="array" ref="T199">IF(OR(Q199="",Q199=0),"",IFERROR(IF(V199="No",_xlfn._xlws.FILTER(MT.Out!B:B,MT.Out!D:D=Q199),IF(V199="Yes",_xlfn._xlws.FILTER(Int.Out!P:P,Int.Out!B:B=Q199),"")),""))</f>
        <v/>
      </c>
      <c r="U199" s="4" t="str" cm="1">
        <f t="array" ref="U199">IF(OR($Q199="",$Q199=0),"",IFERROR(IF($V199="No",_xlfn._xlws.FILTER(MT.Out!C:C,MT.Out!$D:$D=$Q199),IF($V199="Yes",_xlfn._xlws.FILTER(Int.Out!Q:Q,Int.Out!$B:$B=$Q199),"")),""))</f>
        <v/>
      </c>
      <c r="V199" s="4" t="str">
        <f>IF(Q199&lt;&gt;"",IFERROR(IF(MATCH(Q199,_xlfn.ANCHORARRAY(Intercrop!AS$1),0)&gt;0,"Yes","No"),"No"),"")</f>
        <v/>
      </c>
      <c r="W199" s="4" t="str" cm="1">
        <f t="array" ref="W199">IF(Q199="Natural or Bare Fallow","",IF(V199="","",IF(V199="No",_xlfn._xlws.FILTER(MT.Out!E:E,MT.Out!D:D=Q199),IF(V199="Yes",_xlfn._xlws.FILTER(Int.Out!S:V,Int.Out!B:B=Q199)))))</f>
        <v/>
      </c>
      <c r="AA199" s="4" t="str" cm="1">
        <f t="array" ref="AA199">IF(OR(W199=0,W199=""),"",IF($R199="Mulched (left on surface)",IFERROR(_xlfn.UNIQUE(_xlfn._xlws.FILTER(Prod.Out!$H:$H,Prod.Out!$B:$B=W199)),""),IF($R199="Incorporated",IFERROR(_xlfn.UNIQUE(_xlfn._xlws.FILTER(Prod.Out!$I:$I,Prod.Out!$B:$B=W199)),""),IF($R199="Retained (unknown if mulched/incorp.)",IFERROR(_xlfn.UNIQUE(_xlfn._xlws.FILTER(Prod.Out!$J:$J,Prod.Out!$B:$B=W199)),""),""))))</f>
        <v/>
      </c>
      <c r="AB199" s="4" t="str" cm="1">
        <f t="array" ref="AB199">IF(OR(X199=0,X199=""),"",IF($R199="Mulched (left on surface)",IFERROR(_xlfn.UNIQUE(_xlfn._xlws.FILTER(Prod.Out!$H:$H,Prod.Out!$B:$B=X199)),""),IF($R199="Incorporated",IFERROR(_xlfn.UNIQUE(_xlfn._xlws.FILTER(Prod.Out!$I:$I,Prod.Out!$B:$B=X199)),""),IF($R199="Retained (unknown if mulched/incorp.)",IFERROR(_xlfn.UNIQUE(_xlfn._xlws.FILTER(Prod.Out!$J:$J,Prod.Out!$B:$B=X199)),""),""))))</f>
        <v/>
      </c>
      <c r="AC199" s="4" t="str" cm="1">
        <f t="array" ref="AC199">IF(OR(Y199=0,Y199=""),"",IF($R199="Mulched (left on surface)",IFERROR(_xlfn.UNIQUE(_xlfn._xlws.FILTER(Prod.Out!$H:$H,Prod.Out!$B:$B=Y199)),""),IF($R199="Incorporated",IFERROR(_xlfn.UNIQUE(_xlfn._xlws.FILTER(Prod.Out!$I:$I,Prod.Out!$B:$B=Y199)),""),IF($R199="Retained (unknown if mulched/incorp.)",IFERROR(_xlfn.UNIQUE(_xlfn._xlws.FILTER(Prod.Out!$J:$J,Prod.Out!$B:$B=Y199)),""),""))))</f>
        <v/>
      </c>
      <c r="AD199" s="4" t="str" cm="1">
        <f t="array" ref="AD199">IF(OR(Z199=0,Z199=""),"",IF($R199="Mulched (left on surface)",IFERROR(_xlfn.UNIQUE(_xlfn._xlws.FILTER(Prod.Out!$H:$H,Prod.Out!$B:$B=Z199)),""),IF($R199="Incorporated",IFERROR(_xlfn.UNIQUE(_xlfn._xlws.FILTER(Prod.Out!$I:$I,Prod.Out!$B:$B=Z199)),""),IF($R199="Retained (unknown if mulched/incorp.)",IFERROR(_xlfn.UNIQUE(_xlfn._xlws.FILTER(Prod.Out!$J:$J,Prod.Out!$B:$B=Z199)),""),""))))</f>
        <v/>
      </c>
    </row>
    <row r="200" spans="19:30" x14ac:dyDescent="0.35">
      <c r="S200" s="4" t="str" cm="1">
        <f t="array" ref="S200">IF(OR(Q200="",Q200=0),"",IFERROR(IF(V200="No",_xlfn._xlws.FILTER(MT.Out!A:A,MT.Out!D:D=Q200),IF(V200="Yes",_xlfn._xlws.FILTER(Int.Out!O:O,Int.Out!B:B=Q200),"")),""))</f>
        <v/>
      </c>
      <c r="T200" s="4" t="str" cm="1">
        <f t="array" ref="T200">IF(OR(Q200="",Q200=0),"",IFERROR(IF(V200="No",_xlfn._xlws.FILTER(MT.Out!B:B,MT.Out!D:D=Q200),IF(V200="Yes",_xlfn._xlws.FILTER(Int.Out!P:P,Int.Out!B:B=Q200),"")),""))</f>
        <v/>
      </c>
      <c r="U200" s="4" t="str" cm="1">
        <f t="array" ref="U200">IF(OR($Q200="",$Q200=0),"",IFERROR(IF($V200="No",_xlfn._xlws.FILTER(MT.Out!C:C,MT.Out!$D:$D=$Q200),IF($V200="Yes",_xlfn._xlws.FILTER(Int.Out!Q:Q,Int.Out!$B:$B=$Q200),"")),""))</f>
        <v/>
      </c>
      <c r="V200" s="4" t="str">
        <f>IF(Q200&lt;&gt;"",IFERROR(IF(MATCH(Q200,_xlfn.ANCHORARRAY(Intercrop!AS$1),0)&gt;0,"Yes","No"),"No"),"")</f>
        <v/>
      </c>
      <c r="W200" s="4" t="str" cm="1">
        <f t="array" ref="W200">IF(Q200="Natural or Bare Fallow","",IF(V200="","",IF(V200="No",_xlfn._xlws.FILTER(MT.Out!E:E,MT.Out!D:D=Q200),IF(V200="Yes",_xlfn._xlws.FILTER(Int.Out!S:V,Int.Out!B:B=Q200)))))</f>
        <v/>
      </c>
      <c r="AA200" s="4" t="str" cm="1">
        <f t="array" ref="AA200">IF(OR(W200=0,W200=""),"",IF($R200="Mulched (left on surface)",IFERROR(_xlfn.UNIQUE(_xlfn._xlws.FILTER(Prod.Out!$H:$H,Prod.Out!$B:$B=W200)),""),IF($R200="Incorporated",IFERROR(_xlfn.UNIQUE(_xlfn._xlws.FILTER(Prod.Out!$I:$I,Prod.Out!$B:$B=W200)),""),IF($R200="Retained (unknown if mulched/incorp.)",IFERROR(_xlfn.UNIQUE(_xlfn._xlws.FILTER(Prod.Out!$J:$J,Prod.Out!$B:$B=W200)),""),""))))</f>
        <v/>
      </c>
      <c r="AB200" s="4" t="str" cm="1">
        <f t="array" ref="AB200">IF(OR(X200=0,X200=""),"",IF($R200="Mulched (left on surface)",IFERROR(_xlfn.UNIQUE(_xlfn._xlws.FILTER(Prod.Out!$H:$H,Prod.Out!$B:$B=X200)),""),IF($R200="Incorporated",IFERROR(_xlfn.UNIQUE(_xlfn._xlws.FILTER(Prod.Out!$I:$I,Prod.Out!$B:$B=X200)),""),IF($R200="Retained (unknown if mulched/incorp.)",IFERROR(_xlfn.UNIQUE(_xlfn._xlws.FILTER(Prod.Out!$J:$J,Prod.Out!$B:$B=X200)),""),""))))</f>
        <v/>
      </c>
      <c r="AC200" s="4" t="str" cm="1">
        <f t="array" ref="AC200">IF(OR(Y200=0,Y200=""),"",IF($R200="Mulched (left on surface)",IFERROR(_xlfn.UNIQUE(_xlfn._xlws.FILTER(Prod.Out!$H:$H,Prod.Out!$B:$B=Y200)),""),IF($R200="Incorporated",IFERROR(_xlfn.UNIQUE(_xlfn._xlws.FILTER(Prod.Out!$I:$I,Prod.Out!$B:$B=Y200)),""),IF($R200="Retained (unknown if mulched/incorp.)",IFERROR(_xlfn.UNIQUE(_xlfn._xlws.FILTER(Prod.Out!$J:$J,Prod.Out!$B:$B=Y200)),""),""))))</f>
        <v/>
      </c>
      <c r="AD200" s="4" t="str" cm="1">
        <f t="array" ref="AD200">IF(OR(Z200=0,Z200=""),"",IF($R200="Mulched (left on surface)",IFERROR(_xlfn.UNIQUE(_xlfn._xlws.FILTER(Prod.Out!$H:$H,Prod.Out!$B:$B=Z200)),""),IF($R200="Incorporated",IFERROR(_xlfn.UNIQUE(_xlfn._xlws.FILTER(Prod.Out!$I:$I,Prod.Out!$B:$B=Z200)),""),IF($R200="Retained (unknown if mulched/incorp.)",IFERROR(_xlfn.UNIQUE(_xlfn._xlws.FILTER(Prod.Out!$J:$J,Prod.Out!$B:$B=Z200)),""),""))))</f>
        <v/>
      </c>
    </row>
    <row r="201" spans="19:30" x14ac:dyDescent="0.35">
      <c r="S201" s="4" t="str" cm="1">
        <f t="array" ref="S201">IF(OR(Q201="",Q201=0),"",IFERROR(IF(V201="No",_xlfn._xlws.FILTER(MT.Out!A:A,MT.Out!D:D=Q201),IF(V201="Yes",_xlfn._xlws.FILTER(Int.Out!O:O,Int.Out!B:B=Q201),"")),""))</f>
        <v/>
      </c>
      <c r="T201" s="4" t="str" cm="1">
        <f t="array" ref="T201">IF(OR(Q201="",Q201=0),"",IFERROR(IF(V201="No",_xlfn._xlws.FILTER(MT.Out!B:B,MT.Out!D:D=Q201),IF(V201="Yes",_xlfn._xlws.FILTER(Int.Out!P:P,Int.Out!B:B=Q201),"")),""))</f>
        <v/>
      </c>
      <c r="U201" s="4" t="str" cm="1">
        <f t="array" ref="U201">IF(OR($Q201="",$Q201=0),"",IFERROR(IF($V201="No",_xlfn._xlws.FILTER(MT.Out!C:C,MT.Out!$D:$D=$Q201),IF($V201="Yes",_xlfn._xlws.FILTER(Int.Out!Q:Q,Int.Out!$B:$B=$Q201),"")),""))</f>
        <v/>
      </c>
      <c r="V201" s="4" t="str">
        <f>IF(Q201&lt;&gt;"",IFERROR(IF(MATCH(Q201,_xlfn.ANCHORARRAY(Intercrop!AS$1),0)&gt;0,"Yes","No"),"No"),"")</f>
        <v/>
      </c>
      <c r="W201" s="4" t="str" cm="1">
        <f t="array" ref="W201">IF(Q201="Natural or Bare Fallow","",IF(V201="","",IF(V201="No",_xlfn._xlws.FILTER(MT.Out!E:E,MT.Out!D:D=Q201),IF(V201="Yes",_xlfn._xlws.FILTER(Int.Out!S:V,Int.Out!B:B=Q201)))))</f>
        <v/>
      </c>
      <c r="AA201" s="4" t="str" cm="1">
        <f t="array" ref="AA201">IF(OR(W201=0,W201=""),"",IF($R201="Mulched (left on surface)",IFERROR(_xlfn.UNIQUE(_xlfn._xlws.FILTER(Prod.Out!$H:$H,Prod.Out!$B:$B=W201)),""),IF($R201="Incorporated",IFERROR(_xlfn.UNIQUE(_xlfn._xlws.FILTER(Prod.Out!$I:$I,Prod.Out!$B:$B=W201)),""),IF($R201="Retained (unknown if mulched/incorp.)",IFERROR(_xlfn.UNIQUE(_xlfn._xlws.FILTER(Prod.Out!$J:$J,Prod.Out!$B:$B=W201)),""),""))))</f>
        <v/>
      </c>
      <c r="AB201" s="4" t="str" cm="1">
        <f t="array" ref="AB201">IF(OR(X201=0,X201=""),"",IF($R201="Mulched (left on surface)",IFERROR(_xlfn.UNIQUE(_xlfn._xlws.FILTER(Prod.Out!$H:$H,Prod.Out!$B:$B=X201)),""),IF($R201="Incorporated",IFERROR(_xlfn.UNIQUE(_xlfn._xlws.FILTER(Prod.Out!$I:$I,Prod.Out!$B:$B=X201)),""),IF($R201="Retained (unknown if mulched/incorp.)",IFERROR(_xlfn.UNIQUE(_xlfn._xlws.FILTER(Prod.Out!$J:$J,Prod.Out!$B:$B=X201)),""),""))))</f>
        <v/>
      </c>
      <c r="AC201" s="4" t="str" cm="1">
        <f t="array" ref="AC201">IF(OR(Y201=0,Y201=""),"",IF($R201="Mulched (left on surface)",IFERROR(_xlfn.UNIQUE(_xlfn._xlws.FILTER(Prod.Out!$H:$H,Prod.Out!$B:$B=Y201)),""),IF($R201="Incorporated",IFERROR(_xlfn.UNIQUE(_xlfn._xlws.FILTER(Prod.Out!$I:$I,Prod.Out!$B:$B=Y201)),""),IF($R201="Retained (unknown if mulched/incorp.)",IFERROR(_xlfn.UNIQUE(_xlfn._xlws.FILTER(Prod.Out!$J:$J,Prod.Out!$B:$B=Y201)),""),""))))</f>
        <v/>
      </c>
      <c r="AD201" s="4" t="str" cm="1">
        <f t="array" ref="AD201">IF(OR(Z201=0,Z201=""),"",IF($R201="Mulched (left on surface)",IFERROR(_xlfn.UNIQUE(_xlfn._xlws.FILTER(Prod.Out!$H:$H,Prod.Out!$B:$B=Z201)),""),IF($R201="Incorporated",IFERROR(_xlfn.UNIQUE(_xlfn._xlws.FILTER(Prod.Out!$I:$I,Prod.Out!$B:$B=Z201)),""),IF($R201="Retained (unknown if mulched/incorp.)",IFERROR(_xlfn.UNIQUE(_xlfn._xlws.FILTER(Prod.Out!$J:$J,Prod.Out!$B:$B=Z201)),""),""))))</f>
        <v/>
      </c>
    </row>
    <row r="202" spans="19:30" x14ac:dyDescent="0.35">
      <c r="S202" s="4" t="str" cm="1">
        <f t="array" ref="S202">IF(OR(Q202="",Q202=0),"",IFERROR(IF(V202="No",_xlfn._xlws.FILTER(MT.Out!A:A,MT.Out!D:D=Q202),IF(V202="Yes",_xlfn._xlws.FILTER(Int.Out!O:O,Int.Out!B:B=Q202),"")),""))</f>
        <v/>
      </c>
      <c r="T202" s="4" t="str" cm="1">
        <f t="array" ref="T202">IF(OR(Q202="",Q202=0),"",IFERROR(IF(V202="No",_xlfn._xlws.FILTER(MT.Out!B:B,MT.Out!D:D=Q202),IF(V202="Yes",_xlfn._xlws.FILTER(Int.Out!P:P,Int.Out!B:B=Q202),"")),""))</f>
        <v/>
      </c>
      <c r="U202" s="4" t="str" cm="1">
        <f t="array" ref="U202">IF(OR($Q202="",$Q202=0),"",IFERROR(IF($V202="No",_xlfn._xlws.FILTER(MT.Out!C:C,MT.Out!$D:$D=$Q202),IF($V202="Yes",_xlfn._xlws.FILTER(Int.Out!Q:Q,Int.Out!$B:$B=$Q202),"")),""))</f>
        <v/>
      </c>
      <c r="V202" s="4" t="str">
        <f>IF(Q202&lt;&gt;"",IFERROR(IF(MATCH(Q202,_xlfn.ANCHORARRAY(Intercrop!AS$1),0)&gt;0,"Yes","No"),"No"),"")</f>
        <v/>
      </c>
      <c r="W202" s="4" t="str" cm="1">
        <f t="array" ref="W202">IF(Q202="Natural or Bare Fallow","",IF(V202="","",IF(V202="No",_xlfn._xlws.FILTER(MT.Out!E:E,MT.Out!D:D=Q202),IF(V202="Yes",_xlfn._xlws.FILTER(Int.Out!S:V,Int.Out!B:B=Q202)))))</f>
        <v/>
      </c>
      <c r="AA202" s="4" t="str" cm="1">
        <f t="array" ref="AA202">IF(OR(W202=0,W202=""),"",IF($R202="Mulched (left on surface)",IFERROR(_xlfn.UNIQUE(_xlfn._xlws.FILTER(Prod.Out!$H:$H,Prod.Out!$B:$B=W202)),""),IF($R202="Incorporated",IFERROR(_xlfn.UNIQUE(_xlfn._xlws.FILTER(Prod.Out!$I:$I,Prod.Out!$B:$B=W202)),""),IF($R202="Retained (unknown if mulched/incorp.)",IFERROR(_xlfn.UNIQUE(_xlfn._xlws.FILTER(Prod.Out!$J:$J,Prod.Out!$B:$B=W202)),""),""))))</f>
        <v/>
      </c>
      <c r="AB202" s="4" t="str" cm="1">
        <f t="array" ref="AB202">IF(OR(X202=0,X202=""),"",IF($R202="Mulched (left on surface)",IFERROR(_xlfn.UNIQUE(_xlfn._xlws.FILTER(Prod.Out!$H:$H,Prod.Out!$B:$B=X202)),""),IF($R202="Incorporated",IFERROR(_xlfn.UNIQUE(_xlfn._xlws.FILTER(Prod.Out!$I:$I,Prod.Out!$B:$B=X202)),""),IF($R202="Retained (unknown if mulched/incorp.)",IFERROR(_xlfn.UNIQUE(_xlfn._xlws.FILTER(Prod.Out!$J:$J,Prod.Out!$B:$B=X202)),""),""))))</f>
        <v/>
      </c>
      <c r="AC202" s="4" t="str" cm="1">
        <f t="array" ref="AC202">IF(OR(Y202=0,Y202=""),"",IF($R202="Mulched (left on surface)",IFERROR(_xlfn.UNIQUE(_xlfn._xlws.FILTER(Prod.Out!$H:$H,Prod.Out!$B:$B=Y202)),""),IF($R202="Incorporated",IFERROR(_xlfn.UNIQUE(_xlfn._xlws.FILTER(Prod.Out!$I:$I,Prod.Out!$B:$B=Y202)),""),IF($R202="Retained (unknown if mulched/incorp.)",IFERROR(_xlfn.UNIQUE(_xlfn._xlws.FILTER(Prod.Out!$J:$J,Prod.Out!$B:$B=Y202)),""),""))))</f>
        <v/>
      </c>
      <c r="AD202" s="4" t="str" cm="1">
        <f t="array" ref="AD202">IF(OR(Z202=0,Z202=""),"",IF($R202="Mulched (left on surface)",IFERROR(_xlfn.UNIQUE(_xlfn._xlws.FILTER(Prod.Out!$H:$H,Prod.Out!$B:$B=Z202)),""),IF($R202="Incorporated",IFERROR(_xlfn.UNIQUE(_xlfn._xlws.FILTER(Prod.Out!$I:$I,Prod.Out!$B:$B=Z202)),""),IF($R202="Retained (unknown if mulched/incorp.)",IFERROR(_xlfn.UNIQUE(_xlfn._xlws.FILTER(Prod.Out!$J:$J,Prod.Out!$B:$B=Z202)),""),""))))</f>
        <v/>
      </c>
    </row>
    <row r="203" spans="19:30" x14ac:dyDescent="0.35">
      <c r="S203" s="4" t="str" cm="1">
        <f t="array" ref="S203">IF(OR(Q203="",Q203=0),"",IFERROR(IF(V203="No",_xlfn._xlws.FILTER(MT.Out!A:A,MT.Out!D:D=Q203),IF(V203="Yes",_xlfn._xlws.FILTER(Int.Out!O:O,Int.Out!B:B=Q203),"")),""))</f>
        <v/>
      </c>
      <c r="T203" s="4" t="str" cm="1">
        <f t="array" ref="T203">IF(OR(Q203="",Q203=0),"",IFERROR(IF(V203="No",_xlfn._xlws.FILTER(MT.Out!B:B,MT.Out!D:D=Q203),IF(V203="Yes",_xlfn._xlws.FILTER(Int.Out!P:P,Int.Out!B:B=Q203),"")),""))</f>
        <v/>
      </c>
      <c r="U203" s="4" t="str" cm="1">
        <f t="array" ref="U203">IF(OR($Q203="",$Q203=0),"",IFERROR(IF($V203="No",_xlfn._xlws.FILTER(MT.Out!C:C,MT.Out!$D:$D=$Q203),IF($V203="Yes",_xlfn._xlws.FILTER(Int.Out!Q:Q,Int.Out!$B:$B=$Q203),"")),""))</f>
        <v/>
      </c>
      <c r="V203" s="4" t="str">
        <f>IF(Q203&lt;&gt;"",IFERROR(IF(MATCH(Q203,_xlfn.ANCHORARRAY(Intercrop!AS$1),0)&gt;0,"Yes","No"),"No"),"")</f>
        <v/>
      </c>
      <c r="W203" s="4" t="str" cm="1">
        <f t="array" ref="W203">IF(Q203="Natural or Bare Fallow","",IF(V203="","",IF(V203="No",_xlfn._xlws.FILTER(MT.Out!E:E,MT.Out!D:D=Q203),IF(V203="Yes",_xlfn._xlws.FILTER(Int.Out!S:V,Int.Out!B:B=Q203)))))</f>
        <v/>
      </c>
      <c r="AA203" s="4" t="str" cm="1">
        <f t="array" ref="AA203">IF(OR(W203=0,W203=""),"",IF($R203="Mulched (left on surface)",IFERROR(_xlfn.UNIQUE(_xlfn._xlws.FILTER(Prod.Out!$H:$H,Prod.Out!$B:$B=W203)),""),IF($R203="Incorporated",IFERROR(_xlfn.UNIQUE(_xlfn._xlws.FILTER(Prod.Out!$I:$I,Prod.Out!$B:$B=W203)),""),IF($R203="Retained (unknown if mulched/incorp.)",IFERROR(_xlfn.UNIQUE(_xlfn._xlws.FILTER(Prod.Out!$J:$J,Prod.Out!$B:$B=W203)),""),""))))</f>
        <v/>
      </c>
      <c r="AB203" s="4" t="str" cm="1">
        <f t="array" ref="AB203">IF(OR(X203=0,X203=""),"",IF($R203="Mulched (left on surface)",IFERROR(_xlfn.UNIQUE(_xlfn._xlws.FILTER(Prod.Out!$H:$H,Prod.Out!$B:$B=X203)),""),IF($R203="Incorporated",IFERROR(_xlfn.UNIQUE(_xlfn._xlws.FILTER(Prod.Out!$I:$I,Prod.Out!$B:$B=X203)),""),IF($R203="Retained (unknown if mulched/incorp.)",IFERROR(_xlfn.UNIQUE(_xlfn._xlws.FILTER(Prod.Out!$J:$J,Prod.Out!$B:$B=X203)),""),""))))</f>
        <v/>
      </c>
      <c r="AC203" s="4" t="str" cm="1">
        <f t="array" ref="AC203">IF(OR(Y203=0,Y203=""),"",IF($R203="Mulched (left on surface)",IFERROR(_xlfn.UNIQUE(_xlfn._xlws.FILTER(Prod.Out!$H:$H,Prod.Out!$B:$B=Y203)),""),IF($R203="Incorporated",IFERROR(_xlfn.UNIQUE(_xlfn._xlws.FILTER(Prod.Out!$I:$I,Prod.Out!$B:$B=Y203)),""),IF($R203="Retained (unknown if mulched/incorp.)",IFERROR(_xlfn.UNIQUE(_xlfn._xlws.FILTER(Prod.Out!$J:$J,Prod.Out!$B:$B=Y203)),""),""))))</f>
        <v/>
      </c>
      <c r="AD203" s="4" t="str" cm="1">
        <f t="array" ref="AD203">IF(OR(Z203=0,Z203=""),"",IF($R203="Mulched (left on surface)",IFERROR(_xlfn.UNIQUE(_xlfn._xlws.FILTER(Prod.Out!$H:$H,Prod.Out!$B:$B=Z203)),""),IF($R203="Incorporated",IFERROR(_xlfn.UNIQUE(_xlfn._xlws.FILTER(Prod.Out!$I:$I,Prod.Out!$B:$B=Z203)),""),IF($R203="Retained (unknown if mulched/incorp.)",IFERROR(_xlfn.UNIQUE(_xlfn._xlws.FILTER(Prod.Out!$J:$J,Prod.Out!$B:$B=Z203)),""),""))))</f>
        <v/>
      </c>
    </row>
    <row r="204" spans="19:30" x14ac:dyDescent="0.35">
      <c r="S204" s="4" t="str" cm="1">
        <f t="array" ref="S204">IF(OR(Q204="",Q204=0),"",IFERROR(IF(V204="No",_xlfn._xlws.FILTER(MT.Out!A:A,MT.Out!D:D=Q204),IF(V204="Yes",_xlfn._xlws.FILTER(Int.Out!O:O,Int.Out!B:B=Q204),"")),""))</f>
        <v/>
      </c>
      <c r="T204" s="4" t="str" cm="1">
        <f t="array" ref="T204">IF(OR(Q204="",Q204=0),"",IFERROR(IF(V204="No",_xlfn._xlws.FILTER(MT.Out!B:B,MT.Out!D:D=Q204),IF(V204="Yes",_xlfn._xlws.FILTER(Int.Out!P:P,Int.Out!B:B=Q204),"")),""))</f>
        <v/>
      </c>
      <c r="U204" s="4" t="str" cm="1">
        <f t="array" ref="U204">IF(OR($Q204="",$Q204=0),"",IFERROR(IF($V204="No",_xlfn._xlws.FILTER(MT.Out!C:C,MT.Out!$D:$D=$Q204),IF($V204="Yes",_xlfn._xlws.FILTER(Int.Out!Q:Q,Int.Out!$B:$B=$Q204),"")),""))</f>
        <v/>
      </c>
      <c r="V204" s="4" t="str">
        <f>IF(Q204&lt;&gt;"",IFERROR(IF(MATCH(Q204,_xlfn.ANCHORARRAY(Intercrop!AS$1),0)&gt;0,"Yes","No"),"No"),"")</f>
        <v/>
      </c>
      <c r="W204" s="4" t="str" cm="1">
        <f t="array" ref="W204">IF(Q204="Natural or Bare Fallow","",IF(V204="","",IF(V204="No",_xlfn._xlws.FILTER(MT.Out!E:E,MT.Out!D:D=Q204),IF(V204="Yes",_xlfn._xlws.FILTER(Int.Out!S:V,Int.Out!B:B=Q204)))))</f>
        <v/>
      </c>
      <c r="AA204" s="4" t="str" cm="1">
        <f t="array" ref="AA204">IF(OR(W204=0,W204=""),"",IF($R204="Mulched (left on surface)",IFERROR(_xlfn.UNIQUE(_xlfn._xlws.FILTER(Prod.Out!$H:$H,Prod.Out!$B:$B=W204)),""),IF($R204="Incorporated",IFERROR(_xlfn.UNIQUE(_xlfn._xlws.FILTER(Prod.Out!$I:$I,Prod.Out!$B:$B=W204)),""),IF($R204="Retained (unknown if mulched/incorp.)",IFERROR(_xlfn.UNIQUE(_xlfn._xlws.FILTER(Prod.Out!$J:$J,Prod.Out!$B:$B=W204)),""),""))))</f>
        <v/>
      </c>
      <c r="AB204" s="4" t="str" cm="1">
        <f t="array" ref="AB204">IF(OR(X204=0,X204=""),"",IF($R204="Mulched (left on surface)",IFERROR(_xlfn.UNIQUE(_xlfn._xlws.FILTER(Prod.Out!$H:$H,Prod.Out!$B:$B=X204)),""),IF($R204="Incorporated",IFERROR(_xlfn.UNIQUE(_xlfn._xlws.FILTER(Prod.Out!$I:$I,Prod.Out!$B:$B=X204)),""),IF($R204="Retained (unknown if mulched/incorp.)",IFERROR(_xlfn.UNIQUE(_xlfn._xlws.FILTER(Prod.Out!$J:$J,Prod.Out!$B:$B=X204)),""),""))))</f>
        <v/>
      </c>
      <c r="AC204" s="4" t="str" cm="1">
        <f t="array" ref="AC204">IF(OR(Y204=0,Y204=""),"",IF($R204="Mulched (left on surface)",IFERROR(_xlfn.UNIQUE(_xlfn._xlws.FILTER(Prod.Out!$H:$H,Prod.Out!$B:$B=Y204)),""),IF($R204="Incorporated",IFERROR(_xlfn.UNIQUE(_xlfn._xlws.FILTER(Prod.Out!$I:$I,Prod.Out!$B:$B=Y204)),""),IF($R204="Retained (unknown if mulched/incorp.)",IFERROR(_xlfn.UNIQUE(_xlfn._xlws.FILTER(Prod.Out!$J:$J,Prod.Out!$B:$B=Y204)),""),""))))</f>
        <v/>
      </c>
      <c r="AD204" s="4" t="str" cm="1">
        <f t="array" ref="AD204">IF(OR(Z204=0,Z204=""),"",IF($R204="Mulched (left on surface)",IFERROR(_xlfn.UNIQUE(_xlfn._xlws.FILTER(Prod.Out!$H:$H,Prod.Out!$B:$B=Z204)),""),IF($R204="Incorporated",IFERROR(_xlfn.UNIQUE(_xlfn._xlws.FILTER(Prod.Out!$I:$I,Prod.Out!$B:$B=Z204)),""),IF($R204="Retained (unknown if mulched/incorp.)",IFERROR(_xlfn.UNIQUE(_xlfn._xlws.FILTER(Prod.Out!$J:$J,Prod.Out!$B:$B=Z204)),""),""))))</f>
        <v/>
      </c>
    </row>
    <row r="205" spans="19:30" x14ac:dyDescent="0.35">
      <c r="S205" s="4" t="str" cm="1">
        <f t="array" ref="S205">IF(OR(Q205="",Q205=0),"",IFERROR(IF(V205="No",_xlfn._xlws.FILTER(MT.Out!A:A,MT.Out!D:D=Q205),IF(V205="Yes",_xlfn._xlws.FILTER(Int.Out!O:O,Int.Out!B:B=Q205),"")),""))</f>
        <v/>
      </c>
      <c r="T205" s="4" t="str" cm="1">
        <f t="array" ref="T205">IF(OR(Q205="",Q205=0),"",IFERROR(IF(V205="No",_xlfn._xlws.FILTER(MT.Out!B:B,MT.Out!D:D=Q205),IF(V205="Yes",_xlfn._xlws.FILTER(Int.Out!P:P,Int.Out!B:B=Q205),"")),""))</f>
        <v/>
      </c>
      <c r="U205" s="4" t="str" cm="1">
        <f t="array" ref="U205">IF(OR($Q205="",$Q205=0),"",IFERROR(IF($V205="No",_xlfn._xlws.FILTER(MT.Out!C:C,MT.Out!$D:$D=$Q205),IF($V205="Yes",_xlfn._xlws.FILTER(Int.Out!Q:Q,Int.Out!$B:$B=$Q205),"")),""))</f>
        <v/>
      </c>
      <c r="V205" s="4" t="str">
        <f>IF(Q205&lt;&gt;"",IFERROR(IF(MATCH(Q205,_xlfn.ANCHORARRAY(Intercrop!AS$1),0)&gt;0,"Yes","No"),"No"),"")</f>
        <v/>
      </c>
      <c r="W205" s="4" t="str" cm="1">
        <f t="array" ref="W205">IF(Q205="Natural or Bare Fallow","",IF(V205="","",IF(V205="No",_xlfn._xlws.FILTER(MT.Out!E:E,MT.Out!D:D=Q205),IF(V205="Yes",_xlfn._xlws.FILTER(Int.Out!S:V,Int.Out!B:B=Q205)))))</f>
        <v/>
      </c>
      <c r="AA205" s="4" t="str" cm="1">
        <f t="array" ref="AA205">IF(OR(W205=0,W205=""),"",IF($R205="Mulched (left on surface)",IFERROR(_xlfn.UNIQUE(_xlfn._xlws.FILTER(Prod.Out!$H:$H,Prod.Out!$B:$B=W205)),""),IF($R205="Incorporated",IFERROR(_xlfn.UNIQUE(_xlfn._xlws.FILTER(Prod.Out!$I:$I,Prod.Out!$B:$B=W205)),""),IF($R205="Retained (unknown if mulched/incorp.)",IFERROR(_xlfn.UNIQUE(_xlfn._xlws.FILTER(Prod.Out!$J:$J,Prod.Out!$B:$B=W205)),""),""))))</f>
        <v/>
      </c>
      <c r="AB205" s="4" t="str" cm="1">
        <f t="array" ref="AB205">IF(OR(X205=0,X205=""),"",IF($R205="Mulched (left on surface)",IFERROR(_xlfn.UNIQUE(_xlfn._xlws.FILTER(Prod.Out!$H:$H,Prod.Out!$B:$B=X205)),""),IF($R205="Incorporated",IFERROR(_xlfn.UNIQUE(_xlfn._xlws.FILTER(Prod.Out!$I:$I,Prod.Out!$B:$B=X205)),""),IF($R205="Retained (unknown if mulched/incorp.)",IFERROR(_xlfn.UNIQUE(_xlfn._xlws.FILTER(Prod.Out!$J:$J,Prod.Out!$B:$B=X205)),""),""))))</f>
        <v/>
      </c>
      <c r="AC205" s="4" t="str" cm="1">
        <f t="array" ref="AC205">IF(OR(Y205=0,Y205=""),"",IF($R205="Mulched (left on surface)",IFERROR(_xlfn.UNIQUE(_xlfn._xlws.FILTER(Prod.Out!$H:$H,Prod.Out!$B:$B=Y205)),""),IF($R205="Incorporated",IFERROR(_xlfn.UNIQUE(_xlfn._xlws.FILTER(Prod.Out!$I:$I,Prod.Out!$B:$B=Y205)),""),IF($R205="Retained (unknown if mulched/incorp.)",IFERROR(_xlfn.UNIQUE(_xlfn._xlws.FILTER(Prod.Out!$J:$J,Prod.Out!$B:$B=Y205)),""),""))))</f>
        <v/>
      </c>
      <c r="AD205" s="4" t="str" cm="1">
        <f t="array" ref="AD205">IF(OR(Z205=0,Z205=""),"",IF($R205="Mulched (left on surface)",IFERROR(_xlfn.UNIQUE(_xlfn._xlws.FILTER(Prod.Out!$H:$H,Prod.Out!$B:$B=Z205)),""),IF($R205="Incorporated",IFERROR(_xlfn.UNIQUE(_xlfn._xlws.FILTER(Prod.Out!$I:$I,Prod.Out!$B:$B=Z205)),""),IF($R205="Retained (unknown if mulched/incorp.)",IFERROR(_xlfn.UNIQUE(_xlfn._xlws.FILTER(Prod.Out!$J:$J,Prod.Out!$B:$B=Z205)),""),""))))</f>
        <v/>
      </c>
    </row>
    <row r="206" spans="19:30" x14ac:dyDescent="0.35">
      <c r="S206" s="4" t="str" cm="1">
        <f t="array" ref="S206">IF(OR(Q206="",Q206=0),"",IFERROR(IF(V206="No",_xlfn._xlws.FILTER(MT.Out!A:A,MT.Out!D:D=Q206),IF(V206="Yes",_xlfn._xlws.FILTER(Int.Out!O:O,Int.Out!B:B=Q206),"")),""))</f>
        <v/>
      </c>
      <c r="T206" s="4" t="str" cm="1">
        <f t="array" ref="T206">IF(OR(Q206="",Q206=0),"",IFERROR(IF(V206="No",_xlfn._xlws.FILTER(MT.Out!B:B,MT.Out!D:D=Q206),IF(V206="Yes",_xlfn._xlws.FILTER(Int.Out!P:P,Int.Out!B:B=Q206),"")),""))</f>
        <v/>
      </c>
      <c r="U206" s="4" t="str" cm="1">
        <f t="array" ref="U206">IF(OR($Q206="",$Q206=0),"",IFERROR(IF($V206="No",_xlfn._xlws.FILTER(MT.Out!C:C,MT.Out!$D:$D=$Q206),IF($V206="Yes",_xlfn._xlws.FILTER(Int.Out!Q:Q,Int.Out!$B:$B=$Q206),"")),""))</f>
        <v/>
      </c>
      <c r="V206" s="4" t="str">
        <f>IF(Q206&lt;&gt;"",IFERROR(IF(MATCH(Q206,_xlfn.ANCHORARRAY(Intercrop!AS$1),0)&gt;0,"Yes","No"),"No"),"")</f>
        <v/>
      </c>
      <c r="W206" s="4" t="str" cm="1">
        <f t="array" ref="W206">IF(Q206="Natural or Bare Fallow","",IF(V206="","",IF(V206="No",_xlfn._xlws.FILTER(MT.Out!E:E,MT.Out!D:D=Q206),IF(V206="Yes",_xlfn._xlws.FILTER(Int.Out!S:V,Int.Out!B:B=Q206)))))</f>
        <v/>
      </c>
      <c r="AA206" s="4" t="str" cm="1">
        <f t="array" ref="AA206">IF(OR(W206=0,W206=""),"",IF($R206="Mulched (left on surface)",IFERROR(_xlfn.UNIQUE(_xlfn._xlws.FILTER(Prod.Out!$H:$H,Prod.Out!$B:$B=W206)),""),IF($R206="Incorporated",IFERROR(_xlfn.UNIQUE(_xlfn._xlws.FILTER(Prod.Out!$I:$I,Prod.Out!$B:$B=W206)),""),IF($R206="Retained (unknown if mulched/incorp.)",IFERROR(_xlfn.UNIQUE(_xlfn._xlws.FILTER(Prod.Out!$J:$J,Prod.Out!$B:$B=W206)),""),""))))</f>
        <v/>
      </c>
      <c r="AB206" s="4" t="str" cm="1">
        <f t="array" ref="AB206">IF(OR(X206=0,X206=""),"",IF($R206="Mulched (left on surface)",IFERROR(_xlfn.UNIQUE(_xlfn._xlws.FILTER(Prod.Out!$H:$H,Prod.Out!$B:$B=X206)),""),IF($R206="Incorporated",IFERROR(_xlfn.UNIQUE(_xlfn._xlws.FILTER(Prod.Out!$I:$I,Prod.Out!$B:$B=X206)),""),IF($R206="Retained (unknown if mulched/incorp.)",IFERROR(_xlfn.UNIQUE(_xlfn._xlws.FILTER(Prod.Out!$J:$J,Prod.Out!$B:$B=X206)),""),""))))</f>
        <v/>
      </c>
      <c r="AC206" s="4" t="str" cm="1">
        <f t="array" ref="AC206">IF(OR(Y206=0,Y206=""),"",IF($R206="Mulched (left on surface)",IFERROR(_xlfn.UNIQUE(_xlfn._xlws.FILTER(Prod.Out!$H:$H,Prod.Out!$B:$B=Y206)),""),IF($R206="Incorporated",IFERROR(_xlfn.UNIQUE(_xlfn._xlws.FILTER(Prod.Out!$I:$I,Prod.Out!$B:$B=Y206)),""),IF($R206="Retained (unknown if mulched/incorp.)",IFERROR(_xlfn.UNIQUE(_xlfn._xlws.FILTER(Prod.Out!$J:$J,Prod.Out!$B:$B=Y206)),""),""))))</f>
        <v/>
      </c>
      <c r="AD206" s="4" t="str" cm="1">
        <f t="array" ref="AD206">IF(OR(Z206=0,Z206=""),"",IF($R206="Mulched (left on surface)",IFERROR(_xlfn.UNIQUE(_xlfn._xlws.FILTER(Prod.Out!$H:$H,Prod.Out!$B:$B=Z206)),""),IF($R206="Incorporated",IFERROR(_xlfn.UNIQUE(_xlfn._xlws.FILTER(Prod.Out!$I:$I,Prod.Out!$B:$B=Z206)),""),IF($R206="Retained (unknown if mulched/incorp.)",IFERROR(_xlfn.UNIQUE(_xlfn._xlws.FILTER(Prod.Out!$J:$J,Prod.Out!$B:$B=Z206)),""),""))))</f>
        <v/>
      </c>
    </row>
    <row r="207" spans="19:30" x14ac:dyDescent="0.35">
      <c r="S207" s="4" t="str" cm="1">
        <f t="array" ref="S207">IF(OR(Q207="",Q207=0),"",IFERROR(IF(V207="No",_xlfn._xlws.FILTER(MT.Out!A:A,MT.Out!D:D=Q207),IF(V207="Yes",_xlfn._xlws.FILTER(Int.Out!O:O,Int.Out!B:B=Q207),"")),""))</f>
        <v/>
      </c>
      <c r="T207" s="4" t="str" cm="1">
        <f t="array" ref="T207">IF(OR(Q207="",Q207=0),"",IFERROR(IF(V207="No",_xlfn._xlws.FILTER(MT.Out!B:B,MT.Out!D:D=Q207),IF(V207="Yes",_xlfn._xlws.FILTER(Int.Out!P:P,Int.Out!B:B=Q207),"")),""))</f>
        <v/>
      </c>
      <c r="U207" s="4" t="str" cm="1">
        <f t="array" ref="U207">IF(OR($Q207="",$Q207=0),"",IFERROR(IF($V207="No",_xlfn._xlws.FILTER(MT.Out!C:C,MT.Out!$D:$D=$Q207),IF($V207="Yes",_xlfn._xlws.FILTER(Int.Out!Q:Q,Int.Out!$B:$B=$Q207),"")),""))</f>
        <v/>
      </c>
      <c r="V207" s="4" t="str">
        <f>IF(Q207&lt;&gt;"",IFERROR(IF(MATCH(Q207,_xlfn.ANCHORARRAY(Intercrop!AS$1),0)&gt;0,"Yes","No"),"No"),"")</f>
        <v/>
      </c>
      <c r="W207" s="4" t="str" cm="1">
        <f t="array" ref="W207">IF(Q207="Natural or Bare Fallow","",IF(V207="","",IF(V207="No",_xlfn._xlws.FILTER(MT.Out!E:E,MT.Out!D:D=Q207),IF(V207="Yes",_xlfn._xlws.FILTER(Int.Out!S:V,Int.Out!B:B=Q207)))))</f>
        <v/>
      </c>
      <c r="AA207" s="4" t="str" cm="1">
        <f t="array" ref="AA207">IF(OR(W207=0,W207=""),"",IF($R207="Mulched (left on surface)",IFERROR(_xlfn.UNIQUE(_xlfn._xlws.FILTER(Prod.Out!$H:$H,Prod.Out!$B:$B=W207)),""),IF($R207="Incorporated",IFERROR(_xlfn.UNIQUE(_xlfn._xlws.FILTER(Prod.Out!$I:$I,Prod.Out!$B:$B=W207)),""),IF($R207="Retained (unknown if mulched/incorp.)",IFERROR(_xlfn.UNIQUE(_xlfn._xlws.FILTER(Prod.Out!$J:$J,Prod.Out!$B:$B=W207)),""),""))))</f>
        <v/>
      </c>
      <c r="AB207" s="4" t="str" cm="1">
        <f t="array" ref="AB207">IF(OR(X207=0,X207=""),"",IF($R207="Mulched (left on surface)",IFERROR(_xlfn.UNIQUE(_xlfn._xlws.FILTER(Prod.Out!$H:$H,Prod.Out!$B:$B=X207)),""),IF($R207="Incorporated",IFERROR(_xlfn.UNIQUE(_xlfn._xlws.FILTER(Prod.Out!$I:$I,Prod.Out!$B:$B=X207)),""),IF($R207="Retained (unknown if mulched/incorp.)",IFERROR(_xlfn.UNIQUE(_xlfn._xlws.FILTER(Prod.Out!$J:$J,Prod.Out!$B:$B=X207)),""),""))))</f>
        <v/>
      </c>
      <c r="AC207" s="4" t="str" cm="1">
        <f t="array" ref="AC207">IF(OR(Y207=0,Y207=""),"",IF($R207="Mulched (left on surface)",IFERROR(_xlfn.UNIQUE(_xlfn._xlws.FILTER(Prod.Out!$H:$H,Prod.Out!$B:$B=Y207)),""),IF($R207="Incorporated",IFERROR(_xlfn.UNIQUE(_xlfn._xlws.FILTER(Prod.Out!$I:$I,Prod.Out!$B:$B=Y207)),""),IF($R207="Retained (unknown if mulched/incorp.)",IFERROR(_xlfn.UNIQUE(_xlfn._xlws.FILTER(Prod.Out!$J:$J,Prod.Out!$B:$B=Y207)),""),""))))</f>
        <v/>
      </c>
      <c r="AD207" s="4" t="str" cm="1">
        <f t="array" ref="AD207">IF(OR(Z207=0,Z207=""),"",IF($R207="Mulched (left on surface)",IFERROR(_xlfn.UNIQUE(_xlfn._xlws.FILTER(Prod.Out!$H:$H,Prod.Out!$B:$B=Z207)),""),IF($R207="Incorporated",IFERROR(_xlfn.UNIQUE(_xlfn._xlws.FILTER(Prod.Out!$I:$I,Prod.Out!$B:$B=Z207)),""),IF($R207="Retained (unknown if mulched/incorp.)",IFERROR(_xlfn.UNIQUE(_xlfn._xlws.FILTER(Prod.Out!$J:$J,Prod.Out!$B:$B=Z207)),""),""))))</f>
        <v/>
      </c>
    </row>
    <row r="208" spans="19:30" x14ac:dyDescent="0.35">
      <c r="S208" s="4" t="str" cm="1">
        <f t="array" ref="S208">IF(OR(Q208="",Q208=0),"",IFERROR(IF(V208="No",_xlfn._xlws.FILTER(MT.Out!A:A,MT.Out!D:D=Q208),IF(V208="Yes",_xlfn._xlws.FILTER(Int.Out!O:O,Int.Out!B:B=Q208),"")),""))</f>
        <v/>
      </c>
      <c r="T208" s="4" t="str" cm="1">
        <f t="array" ref="T208">IF(OR(Q208="",Q208=0),"",IFERROR(IF(V208="No",_xlfn._xlws.FILTER(MT.Out!B:B,MT.Out!D:D=Q208),IF(V208="Yes",_xlfn._xlws.FILTER(Int.Out!P:P,Int.Out!B:B=Q208),"")),""))</f>
        <v/>
      </c>
      <c r="U208" s="4" t="str" cm="1">
        <f t="array" ref="U208">IF(OR($Q208="",$Q208=0),"",IFERROR(IF($V208="No",_xlfn._xlws.FILTER(MT.Out!C:C,MT.Out!$D:$D=$Q208),IF($V208="Yes",_xlfn._xlws.FILTER(Int.Out!Q:Q,Int.Out!$B:$B=$Q208),"")),""))</f>
        <v/>
      </c>
      <c r="V208" s="4" t="str">
        <f>IF(Q208&lt;&gt;"",IFERROR(IF(MATCH(Q208,_xlfn.ANCHORARRAY(Intercrop!AS$1),0)&gt;0,"Yes","No"),"No"),"")</f>
        <v/>
      </c>
      <c r="W208" s="4" t="str" cm="1">
        <f t="array" ref="W208">IF(Q208="Natural or Bare Fallow","",IF(V208="","",IF(V208="No",_xlfn._xlws.FILTER(MT.Out!E:E,MT.Out!D:D=Q208),IF(V208="Yes",_xlfn._xlws.FILTER(Int.Out!S:V,Int.Out!B:B=Q208)))))</f>
        <v/>
      </c>
      <c r="AA208" s="4" t="str" cm="1">
        <f t="array" ref="AA208">IF(OR(W208=0,W208=""),"",IF($R208="Mulched (left on surface)",IFERROR(_xlfn.UNIQUE(_xlfn._xlws.FILTER(Prod.Out!$H:$H,Prod.Out!$B:$B=W208)),""),IF($R208="Incorporated",IFERROR(_xlfn.UNIQUE(_xlfn._xlws.FILTER(Prod.Out!$I:$I,Prod.Out!$B:$B=W208)),""),IF($R208="Retained (unknown if mulched/incorp.)",IFERROR(_xlfn.UNIQUE(_xlfn._xlws.FILTER(Prod.Out!$J:$J,Prod.Out!$B:$B=W208)),""),""))))</f>
        <v/>
      </c>
      <c r="AB208" s="4" t="str" cm="1">
        <f t="array" ref="AB208">IF(OR(X208=0,X208=""),"",IF($R208="Mulched (left on surface)",IFERROR(_xlfn.UNIQUE(_xlfn._xlws.FILTER(Prod.Out!$H:$H,Prod.Out!$B:$B=X208)),""),IF($R208="Incorporated",IFERROR(_xlfn.UNIQUE(_xlfn._xlws.FILTER(Prod.Out!$I:$I,Prod.Out!$B:$B=X208)),""),IF($R208="Retained (unknown if mulched/incorp.)",IFERROR(_xlfn.UNIQUE(_xlfn._xlws.FILTER(Prod.Out!$J:$J,Prod.Out!$B:$B=X208)),""),""))))</f>
        <v/>
      </c>
      <c r="AC208" s="4" t="str" cm="1">
        <f t="array" ref="AC208">IF(OR(Y208=0,Y208=""),"",IF($R208="Mulched (left on surface)",IFERROR(_xlfn.UNIQUE(_xlfn._xlws.FILTER(Prod.Out!$H:$H,Prod.Out!$B:$B=Y208)),""),IF($R208="Incorporated",IFERROR(_xlfn.UNIQUE(_xlfn._xlws.FILTER(Prod.Out!$I:$I,Prod.Out!$B:$B=Y208)),""),IF($R208="Retained (unknown if mulched/incorp.)",IFERROR(_xlfn.UNIQUE(_xlfn._xlws.FILTER(Prod.Out!$J:$J,Prod.Out!$B:$B=Y208)),""),""))))</f>
        <v/>
      </c>
      <c r="AD208" s="4" t="str" cm="1">
        <f t="array" ref="AD208">IF(OR(Z208=0,Z208=""),"",IF($R208="Mulched (left on surface)",IFERROR(_xlfn.UNIQUE(_xlfn._xlws.FILTER(Prod.Out!$H:$H,Prod.Out!$B:$B=Z208)),""),IF($R208="Incorporated",IFERROR(_xlfn.UNIQUE(_xlfn._xlws.FILTER(Prod.Out!$I:$I,Prod.Out!$B:$B=Z208)),""),IF($R208="Retained (unknown if mulched/incorp.)",IFERROR(_xlfn.UNIQUE(_xlfn._xlws.FILTER(Prod.Out!$J:$J,Prod.Out!$B:$B=Z208)),""),""))))</f>
        <v/>
      </c>
    </row>
    <row r="209" spans="19:30" x14ac:dyDescent="0.35">
      <c r="S209" s="4" t="str" cm="1">
        <f t="array" ref="S209">IF(OR(Q209="",Q209=0),"",IFERROR(IF(V209="No",_xlfn._xlws.FILTER(MT.Out!A:A,MT.Out!D:D=Q209),IF(V209="Yes",_xlfn._xlws.FILTER(Int.Out!O:O,Int.Out!B:B=Q209),"")),""))</f>
        <v/>
      </c>
      <c r="T209" s="4" t="str" cm="1">
        <f t="array" ref="T209">IF(OR(Q209="",Q209=0),"",IFERROR(IF(V209="No",_xlfn._xlws.FILTER(MT.Out!B:B,MT.Out!D:D=Q209),IF(V209="Yes",_xlfn._xlws.FILTER(Int.Out!P:P,Int.Out!B:B=Q209),"")),""))</f>
        <v/>
      </c>
      <c r="U209" s="4" t="str" cm="1">
        <f t="array" ref="U209">IF(OR($Q209="",$Q209=0),"",IFERROR(IF($V209="No",_xlfn._xlws.FILTER(MT.Out!C:C,MT.Out!$D:$D=$Q209),IF($V209="Yes",_xlfn._xlws.FILTER(Int.Out!Q:Q,Int.Out!$B:$B=$Q209),"")),""))</f>
        <v/>
      </c>
      <c r="V209" s="4" t="str">
        <f>IF(Q209&lt;&gt;"",IFERROR(IF(MATCH(Q209,_xlfn.ANCHORARRAY(Intercrop!AS$1),0)&gt;0,"Yes","No"),"No"),"")</f>
        <v/>
      </c>
      <c r="W209" s="4" t="str" cm="1">
        <f t="array" ref="W209">IF(Q209="Natural or Bare Fallow","",IF(V209="","",IF(V209="No",_xlfn._xlws.FILTER(MT.Out!E:E,MT.Out!D:D=Q209),IF(V209="Yes",_xlfn._xlws.FILTER(Int.Out!S:V,Int.Out!B:B=Q209)))))</f>
        <v/>
      </c>
      <c r="AA209" s="4" t="str" cm="1">
        <f t="array" ref="AA209">IF(OR(W209=0,W209=""),"",IF($R209="Mulched (left on surface)",IFERROR(_xlfn.UNIQUE(_xlfn._xlws.FILTER(Prod.Out!$H:$H,Prod.Out!$B:$B=W209)),""),IF($R209="Incorporated",IFERROR(_xlfn.UNIQUE(_xlfn._xlws.FILTER(Prod.Out!$I:$I,Prod.Out!$B:$B=W209)),""),IF($R209="Retained (unknown if mulched/incorp.)",IFERROR(_xlfn.UNIQUE(_xlfn._xlws.FILTER(Prod.Out!$J:$J,Prod.Out!$B:$B=W209)),""),""))))</f>
        <v/>
      </c>
      <c r="AB209" s="4" t="str" cm="1">
        <f t="array" ref="AB209">IF(OR(X209=0,X209=""),"",IF($R209="Mulched (left on surface)",IFERROR(_xlfn.UNIQUE(_xlfn._xlws.FILTER(Prod.Out!$H:$H,Prod.Out!$B:$B=X209)),""),IF($R209="Incorporated",IFERROR(_xlfn.UNIQUE(_xlfn._xlws.FILTER(Prod.Out!$I:$I,Prod.Out!$B:$B=X209)),""),IF($R209="Retained (unknown if mulched/incorp.)",IFERROR(_xlfn.UNIQUE(_xlfn._xlws.FILTER(Prod.Out!$J:$J,Prod.Out!$B:$B=X209)),""),""))))</f>
        <v/>
      </c>
      <c r="AC209" s="4" t="str" cm="1">
        <f t="array" ref="AC209">IF(OR(Y209=0,Y209=""),"",IF($R209="Mulched (left on surface)",IFERROR(_xlfn.UNIQUE(_xlfn._xlws.FILTER(Prod.Out!$H:$H,Prod.Out!$B:$B=Y209)),""),IF($R209="Incorporated",IFERROR(_xlfn.UNIQUE(_xlfn._xlws.FILTER(Prod.Out!$I:$I,Prod.Out!$B:$B=Y209)),""),IF($R209="Retained (unknown if mulched/incorp.)",IFERROR(_xlfn.UNIQUE(_xlfn._xlws.FILTER(Prod.Out!$J:$J,Prod.Out!$B:$B=Y209)),""),""))))</f>
        <v/>
      </c>
      <c r="AD209" s="4" t="str" cm="1">
        <f t="array" ref="AD209">IF(OR(Z209=0,Z209=""),"",IF($R209="Mulched (left on surface)",IFERROR(_xlfn.UNIQUE(_xlfn._xlws.FILTER(Prod.Out!$H:$H,Prod.Out!$B:$B=Z209)),""),IF($R209="Incorporated",IFERROR(_xlfn.UNIQUE(_xlfn._xlws.FILTER(Prod.Out!$I:$I,Prod.Out!$B:$B=Z209)),""),IF($R209="Retained (unknown if mulched/incorp.)",IFERROR(_xlfn.UNIQUE(_xlfn._xlws.FILTER(Prod.Out!$J:$J,Prod.Out!$B:$B=Z209)),""),""))))</f>
        <v/>
      </c>
    </row>
    <row r="210" spans="19:30" x14ac:dyDescent="0.35">
      <c r="S210" s="4" t="str" cm="1">
        <f t="array" ref="S210">IF(OR(Q210="",Q210=0),"",IFERROR(IF(V210="No",_xlfn._xlws.FILTER(MT.Out!A:A,MT.Out!D:D=Q210),IF(V210="Yes",_xlfn._xlws.FILTER(Int.Out!O:O,Int.Out!B:B=Q210),"")),""))</f>
        <v/>
      </c>
      <c r="T210" s="4" t="str" cm="1">
        <f t="array" ref="T210">IF(OR(Q210="",Q210=0),"",IFERROR(IF(V210="No",_xlfn._xlws.FILTER(MT.Out!B:B,MT.Out!D:D=Q210),IF(V210="Yes",_xlfn._xlws.FILTER(Int.Out!P:P,Int.Out!B:B=Q210),"")),""))</f>
        <v/>
      </c>
      <c r="U210" s="4" t="str" cm="1">
        <f t="array" ref="U210">IF(OR($Q210="",$Q210=0),"",IFERROR(IF($V210="No",_xlfn._xlws.FILTER(MT.Out!C:C,MT.Out!$D:$D=$Q210),IF($V210="Yes",_xlfn._xlws.FILTER(Int.Out!Q:Q,Int.Out!$B:$B=$Q210),"")),""))</f>
        <v/>
      </c>
      <c r="V210" s="4" t="str">
        <f>IF(Q210&lt;&gt;"",IFERROR(IF(MATCH(Q210,_xlfn.ANCHORARRAY(Intercrop!AS$1),0)&gt;0,"Yes","No"),"No"),"")</f>
        <v/>
      </c>
      <c r="W210" s="4" t="str" cm="1">
        <f t="array" ref="W210">IF(Q210="Natural or Bare Fallow","",IF(V210="","",IF(V210="No",_xlfn._xlws.FILTER(MT.Out!E:E,MT.Out!D:D=Q210),IF(V210="Yes",_xlfn._xlws.FILTER(Int.Out!S:V,Int.Out!B:B=Q210)))))</f>
        <v/>
      </c>
      <c r="AA210" s="4" t="str" cm="1">
        <f t="array" ref="AA210">IF(OR(W210=0,W210=""),"",IF($R210="Mulched (left on surface)",IFERROR(_xlfn.UNIQUE(_xlfn._xlws.FILTER(Prod.Out!$H:$H,Prod.Out!$B:$B=W210)),""),IF($R210="Incorporated",IFERROR(_xlfn.UNIQUE(_xlfn._xlws.FILTER(Prod.Out!$I:$I,Prod.Out!$B:$B=W210)),""),IF($R210="Retained (unknown if mulched/incorp.)",IFERROR(_xlfn.UNIQUE(_xlfn._xlws.FILTER(Prod.Out!$J:$J,Prod.Out!$B:$B=W210)),""),""))))</f>
        <v/>
      </c>
      <c r="AB210" s="4" t="str" cm="1">
        <f t="array" ref="AB210">IF(OR(X210=0,X210=""),"",IF($R210="Mulched (left on surface)",IFERROR(_xlfn.UNIQUE(_xlfn._xlws.FILTER(Prod.Out!$H:$H,Prod.Out!$B:$B=X210)),""),IF($R210="Incorporated",IFERROR(_xlfn.UNIQUE(_xlfn._xlws.FILTER(Prod.Out!$I:$I,Prod.Out!$B:$B=X210)),""),IF($R210="Retained (unknown if mulched/incorp.)",IFERROR(_xlfn.UNIQUE(_xlfn._xlws.FILTER(Prod.Out!$J:$J,Prod.Out!$B:$B=X210)),""),""))))</f>
        <v/>
      </c>
      <c r="AC210" s="4" t="str" cm="1">
        <f t="array" ref="AC210">IF(OR(Y210=0,Y210=""),"",IF($R210="Mulched (left on surface)",IFERROR(_xlfn.UNIQUE(_xlfn._xlws.FILTER(Prod.Out!$H:$H,Prod.Out!$B:$B=Y210)),""),IF($R210="Incorporated",IFERROR(_xlfn.UNIQUE(_xlfn._xlws.FILTER(Prod.Out!$I:$I,Prod.Out!$B:$B=Y210)),""),IF($R210="Retained (unknown if mulched/incorp.)",IFERROR(_xlfn.UNIQUE(_xlfn._xlws.FILTER(Prod.Out!$J:$J,Prod.Out!$B:$B=Y210)),""),""))))</f>
        <v/>
      </c>
      <c r="AD210" s="4" t="str" cm="1">
        <f t="array" ref="AD210">IF(OR(Z210=0,Z210=""),"",IF($R210="Mulched (left on surface)",IFERROR(_xlfn.UNIQUE(_xlfn._xlws.FILTER(Prod.Out!$H:$H,Prod.Out!$B:$B=Z210)),""),IF($R210="Incorporated",IFERROR(_xlfn.UNIQUE(_xlfn._xlws.FILTER(Prod.Out!$I:$I,Prod.Out!$B:$B=Z210)),""),IF($R210="Retained (unknown if mulched/incorp.)",IFERROR(_xlfn.UNIQUE(_xlfn._xlws.FILTER(Prod.Out!$J:$J,Prod.Out!$B:$B=Z210)),""),""))))</f>
        <v/>
      </c>
    </row>
    <row r="211" spans="19:30" x14ac:dyDescent="0.35">
      <c r="S211" s="4" t="str" cm="1">
        <f t="array" ref="S211">IF(OR(Q211="",Q211=0),"",IFERROR(IF(V211="No",_xlfn._xlws.FILTER(MT.Out!A:A,MT.Out!D:D=Q211),IF(V211="Yes",_xlfn._xlws.FILTER(Int.Out!O:O,Int.Out!B:B=Q211),"")),""))</f>
        <v/>
      </c>
      <c r="T211" s="4" t="str" cm="1">
        <f t="array" ref="T211">IF(OR(Q211="",Q211=0),"",IFERROR(IF(V211="No",_xlfn._xlws.FILTER(MT.Out!B:B,MT.Out!D:D=Q211),IF(V211="Yes",_xlfn._xlws.FILTER(Int.Out!P:P,Int.Out!B:B=Q211),"")),""))</f>
        <v/>
      </c>
      <c r="U211" s="4" t="str" cm="1">
        <f t="array" ref="U211">IF(OR($Q211="",$Q211=0),"",IFERROR(IF($V211="No",_xlfn._xlws.FILTER(MT.Out!C:C,MT.Out!$D:$D=$Q211),IF($V211="Yes",_xlfn._xlws.FILTER(Int.Out!Q:Q,Int.Out!$B:$B=$Q211),"")),""))</f>
        <v/>
      </c>
      <c r="V211" s="4" t="str">
        <f>IF(Q211&lt;&gt;"",IFERROR(IF(MATCH(Q211,_xlfn.ANCHORARRAY(Intercrop!AS$1),0)&gt;0,"Yes","No"),"No"),"")</f>
        <v/>
      </c>
      <c r="W211" s="4" t="str" cm="1">
        <f t="array" ref="W211">IF(Q211="Natural or Bare Fallow","",IF(V211="","",IF(V211="No",_xlfn._xlws.FILTER(MT.Out!E:E,MT.Out!D:D=Q211),IF(V211="Yes",_xlfn._xlws.FILTER(Int.Out!S:V,Int.Out!B:B=Q211)))))</f>
        <v/>
      </c>
      <c r="AA211" s="4" t="str" cm="1">
        <f t="array" ref="AA211">IF(OR(W211=0,W211=""),"",IF($R211="Mulched (left on surface)",IFERROR(_xlfn.UNIQUE(_xlfn._xlws.FILTER(Prod.Out!$H:$H,Prod.Out!$B:$B=W211)),""),IF($R211="Incorporated",IFERROR(_xlfn.UNIQUE(_xlfn._xlws.FILTER(Prod.Out!$I:$I,Prod.Out!$B:$B=W211)),""),IF($R211="Retained (unknown if mulched/incorp.)",IFERROR(_xlfn.UNIQUE(_xlfn._xlws.FILTER(Prod.Out!$J:$J,Prod.Out!$B:$B=W211)),""),""))))</f>
        <v/>
      </c>
      <c r="AB211" s="4" t="str" cm="1">
        <f t="array" ref="AB211">IF(OR(X211=0,X211=""),"",IF($R211="Mulched (left on surface)",IFERROR(_xlfn.UNIQUE(_xlfn._xlws.FILTER(Prod.Out!$H:$H,Prod.Out!$B:$B=X211)),""),IF($R211="Incorporated",IFERROR(_xlfn.UNIQUE(_xlfn._xlws.FILTER(Prod.Out!$I:$I,Prod.Out!$B:$B=X211)),""),IF($R211="Retained (unknown if mulched/incorp.)",IFERROR(_xlfn.UNIQUE(_xlfn._xlws.FILTER(Prod.Out!$J:$J,Prod.Out!$B:$B=X211)),""),""))))</f>
        <v/>
      </c>
      <c r="AC211" s="4" t="str" cm="1">
        <f t="array" ref="AC211">IF(OR(Y211=0,Y211=""),"",IF($R211="Mulched (left on surface)",IFERROR(_xlfn.UNIQUE(_xlfn._xlws.FILTER(Prod.Out!$H:$H,Prod.Out!$B:$B=Y211)),""),IF($R211="Incorporated",IFERROR(_xlfn.UNIQUE(_xlfn._xlws.FILTER(Prod.Out!$I:$I,Prod.Out!$B:$B=Y211)),""),IF($R211="Retained (unknown if mulched/incorp.)",IFERROR(_xlfn.UNIQUE(_xlfn._xlws.FILTER(Prod.Out!$J:$J,Prod.Out!$B:$B=Y211)),""),""))))</f>
        <v/>
      </c>
      <c r="AD211" s="4" t="str" cm="1">
        <f t="array" ref="AD211">IF(OR(Z211=0,Z211=""),"",IF($R211="Mulched (left on surface)",IFERROR(_xlfn.UNIQUE(_xlfn._xlws.FILTER(Prod.Out!$H:$H,Prod.Out!$B:$B=Z211)),""),IF($R211="Incorporated",IFERROR(_xlfn.UNIQUE(_xlfn._xlws.FILTER(Prod.Out!$I:$I,Prod.Out!$B:$B=Z211)),""),IF($R211="Retained (unknown if mulched/incorp.)",IFERROR(_xlfn.UNIQUE(_xlfn._xlws.FILTER(Prod.Out!$J:$J,Prod.Out!$B:$B=Z211)),""),""))))</f>
        <v/>
      </c>
    </row>
    <row r="212" spans="19:30" x14ac:dyDescent="0.35">
      <c r="S212" s="4" t="str" cm="1">
        <f t="array" ref="S212">IF(OR(Q212="",Q212=0),"",IFERROR(IF(V212="No",_xlfn._xlws.FILTER(MT.Out!A:A,MT.Out!D:D=Q212),IF(V212="Yes",_xlfn._xlws.FILTER(Int.Out!O:O,Int.Out!B:B=Q212),"")),""))</f>
        <v/>
      </c>
      <c r="T212" s="4" t="str" cm="1">
        <f t="array" ref="T212">IF(OR(Q212="",Q212=0),"",IFERROR(IF(V212="No",_xlfn._xlws.FILTER(MT.Out!B:B,MT.Out!D:D=Q212),IF(V212="Yes",_xlfn._xlws.FILTER(Int.Out!P:P,Int.Out!B:B=Q212),"")),""))</f>
        <v/>
      </c>
      <c r="U212" s="4" t="str" cm="1">
        <f t="array" ref="U212">IF(OR($Q212="",$Q212=0),"",IFERROR(IF($V212="No",_xlfn._xlws.FILTER(MT.Out!C:C,MT.Out!$D:$D=$Q212),IF($V212="Yes",_xlfn._xlws.FILTER(Int.Out!Q:Q,Int.Out!$B:$B=$Q212),"")),""))</f>
        <v/>
      </c>
      <c r="V212" s="4" t="str">
        <f>IF(Q212&lt;&gt;"",IFERROR(IF(MATCH(Q212,_xlfn.ANCHORARRAY(Intercrop!AS$1),0)&gt;0,"Yes","No"),"No"),"")</f>
        <v/>
      </c>
      <c r="W212" s="4" t="str" cm="1">
        <f t="array" ref="W212">IF(Q212="Natural or Bare Fallow","",IF(V212="","",IF(V212="No",_xlfn._xlws.FILTER(MT.Out!E:E,MT.Out!D:D=Q212),IF(V212="Yes",_xlfn._xlws.FILTER(Int.Out!S:V,Int.Out!B:B=Q212)))))</f>
        <v/>
      </c>
      <c r="AA212" s="4" t="str" cm="1">
        <f t="array" ref="AA212">IF(OR(W212=0,W212=""),"",IF($R212="Mulched (left on surface)",IFERROR(_xlfn.UNIQUE(_xlfn._xlws.FILTER(Prod.Out!$H:$H,Prod.Out!$B:$B=W212)),""),IF($R212="Incorporated",IFERROR(_xlfn.UNIQUE(_xlfn._xlws.FILTER(Prod.Out!$I:$I,Prod.Out!$B:$B=W212)),""),IF($R212="Retained (unknown if mulched/incorp.)",IFERROR(_xlfn.UNIQUE(_xlfn._xlws.FILTER(Prod.Out!$J:$J,Prod.Out!$B:$B=W212)),""),""))))</f>
        <v/>
      </c>
      <c r="AB212" s="4" t="str" cm="1">
        <f t="array" ref="AB212">IF(OR(X212=0,X212=""),"",IF($R212="Mulched (left on surface)",IFERROR(_xlfn.UNIQUE(_xlfn._xlws.FILTER(Prod.Out!$H:$H,Prod.Out!$B:$B=X212)),""),IF($R212="Incorporated",IFERROR(_xlfn.UNIQUE(_xlfn._xlws.FILTER(Prod.Out!$I:$I,Prod.Out!$B:$B=X212)),""),IF($R212="Retained (unknown if mulched/incorp.)",IFERROR(_xlfn.UNIQUE(_xlfn._xlws.FILTER(Prod.Out!$J:$J,Prod.Out!$B:$B=X212)),""),""))))</f>
        <v/>
      </c>
      <c r="AC212" s="4" t="str" cm="1">
        <f t="array" ref="AC212">IF(OR(Y212=0,Y212=""),"",IF($R212="Mulched (left on surface)",IFERROR(_xlfn.UNIQUE(_xlfn._xlws.FILTER(Prod.Out!$H:$H,Prod.Out!$B:$B=Y212)),""),IF($R212="Incorporated",IFERROR(_xlfn.UNIQUE(_xlfn._xlws.FILTER(Prod.Out!$I:$I,Prod.Out!$B:$B=Y212)),""),IF($R212="Retained (unknown if mulched/incorp.)",IFERROR(_xlfn.UNIQUE(_xlfn._xlws.FILTER(Prod.Out!$J:$J,Prod.Out!$B:$B=Y212)),""),""))))</f>
        <v/>
      </c>
      <c r="AD212" s="4" t="str" cm="1">
        <f t="array" ref="AD212">IF(OR(Z212=0,Z212=""),"",IF($R212="Mulched (left on surface)",IFERROR(_xlfn.UNIQUE(_xlfn._xlws.FILTER(Prod.Out!$H:$H,Prod.Out!$B:$B=Z212)),""),IF($R212="Incorporated",IFERROR(_xlfn.UNIQUE(_xlfn._xlws.FILTER(Prod.Out!$I:$I,Prod.Out!$B:$B=Z212)),""),IF($R212="Retained (unknown if mulched/incorp.)",IFERROR(_xlfn.UNIQUE(_xlfn._xlws.FILTER(Prod.Out!$J:$J,Prod.Out!$B:$B=Z212)),""),""))))</f>
        <v/>
      </c>
    </row>
    <row r="213" spans="19:30" x14ac:dyDescent="0.35">
      <c r="S213" s="4" t="str" cm="1">
        <f t="array" ref="S213">IF(OR(Q213="",Q213=0),"",IFERROR(IF(V213="No",_xlfn._xlws.FILTER(MT.Out!A:A,MT.Out!D:D=Q213),IF(V213="Yes",_xlfn._xlws.FILTER(Int.Out!O:O,Int.Out!B:B=Q213),"")),""))</f>
        <v/>
      </c>
      <c r="T213" s="4" t="str" cm="1">
        <f t="array" ref="T213">IF(OR(Q213="",Q213=0),"",IFERROR(IF(V213="No",_xlfn._xlws.FILTER(MT.Out!B:B,MT.Out!D:D=Q213),IF(V213="Yes",_xlfn._xlws.FILTER(Int.Out!P:P,Int.Out!B:B=Q213),"")),""))</f>
        <v/>
      </c>
      <c r="U213" s="4" t="str" cm="1">
        <f t="array" ref="U213">IF(OR($Q213="",$Q213=0),"",IFERROR(IF($V213="No",_xlfn._xlws.FILTER(MT.Out!C:C,MT.Out!$D:$D=$Q213),IF($V213="Yes",_xlfn._xlws.FILTER(Int.Out!Q:Q,Int.Out!$B:$B=$Q213),"")),""))</f>
        <v/>
      </c>
      <c r="V213" s="4" t="str">
        <f>IF(Q213&lt;&gt;"",IFERROR(IF(MATCH(Q213,_xlfn.ANCHORARRAY(Intercrop!AS$1),0)&gt;0,"Yes","No"),"No"),"")</f>
        <v/>
      </c>
      <c r="W213" s="4" t="str" cm="1">
        <f t="array" ref="W213">IF(Q213="Natural or Bare Fallow","",IF(V213="","",IF(V213="No",_xlfn._xlws.FILTER(MT.Out!E:E,MT.Out!D:D=Q213),IF(V213="Yes",_xlfn._xlws.FILTER(Int.Out!S:V,Int.Out!B:B=Q213)))))</f>
        <v/>
      </c>
      <c r="AA213" s="4" t="str" cm="1">
        <f t="array" ref="AA213">IF(OR(W213=0,W213=""),"",IF($R213="Mulched (left on surface)",IFERROR(_xlfn.UNIQUE(_xlfn._xlws.FILTER(Prod.Out!$H:$H,Prod.Out!$B:$B=W213)),""),IF($R213="Incorporated",IFERROR(_xlfn.UNIQUE(_xlfn._xlws.FILTER(Prod.Out!$I:$I,Prod.Out!$B:$B=W213)),""),IF($R213="Retained (unknown if mulched/incorp.)",IFERROR(_xlfn.UNIQUE(_xlfn._xlws.FILTER(Prod.Out!$J:$J,Prod.Out!$B:$B=W213)),""),""))))</f>
        <v/>
      </c>
      <c r="AB213" s="4" t="str" cm="1">
        <f t="array" ref="AB213">IF(OR(X213=0,X213=""),"",IF($R213="Mulched (left on surface)",IFERROR(_xlfn.UNIQUE(_xlfn._xlws.FILTER(Prod.Out!$H:$H,Prod.Out!$B:$B=X213)),""),IF($R213="Incorporated",IFERROR(_xlfn.UNIQUE(_xlfn._xlws.FILTER(Prod.Out!$I:$I,Prod.Out!$B:$B=X213)),""),IF($R213="Retained (unknown if mulched/incorp.)",IFERROR(_xlfn.UNIQUE(_xlfn._xlws.FILTER(Prod.Out!$J:$J,Prod.Out!$B:$B=X213)),""),""))))</f>
        <v/>
      </c>
      <c r="AC213" s="4" t="str" cm="1">
        <f t="array" ref="AC213">IF(OR(Y213=0,Y213=""),"",IF($R213="Mulched (left on surface)",IFERROR(_xlfn.UNIQUE(_xlfn._xlws.FILTER(Prod.Out!$H:$H,Prod.Out!$B:$B=Y213)),""),IF($R213="Incorporated",IFERROR(_xlfn.UNIQUE(_xlfn._xlws.FILTER(Prod.Out!$I:$I,Prod.Out!$B:$B=Y213)),""),IF($R213="Retained (unknown if mulched/incorp.)",IFERROR(_xlfn.UNIQUE(_xlfn._xlws.FILTER(Prod.Out!$J:$J,Prod.Out!$B:$B=Y213)),""),""))))</f>
        <v/>
      </c>
      <c r="AD213" s="4" t="str" cm="1">
        <f t="array" ref="AD213">IF(OR(Z213=0,Z213=""),"",IF($R213="Mulched (left on surface)",IFERROR(_xlfn.UNIQUE(_xlfn._xlws.FILTER(Prod.Out!$H:$H,Prod.Out!$B:$B=Z213)),""),IF($R213="Incorporated",IFERROR(_xlfn.UNIQUE(_xlfn._xlws.FILTER(Prod.Out!$I:$I,Prod.Out!$B:$B=Z213)),""),IF($R213="Retained (unknown if mulched/incorp.)",IFERROR(_xlfn.UNIQUE(_xlfn._xlws.FILTER(Prod.Out!$J:$J,Prod.Out!$B:$B=Z213)),""),""))))</f>
        <v/>
      </c>
    </row>
    <row r="214" spans="19:30" x14ac:dyDescent="0.35">
      <c r="S214" s="4" t="str" cm="1">
        <f t="array" ref="S214">IF(OR(Q214="",Q214=0),"",IFERROR(IF(V214="No",_xlfn._xlws.FILTER(MT.Out!A:A,MT.Out!D:D=Q214),IF(V214="Yes",_xlfn._xlws.FILTER(Int.Out!O:O,Int.Out!B:B=Q214),"")),""))</f>
        <v/>
      </c>
      <c r="T214" s="4" t="str" cm="1">
        <f t="array" ref="T214">IF(OR(Q214="",Q214=0),"",IFERROR(IF(V214="No",_xlfn._xlws.FILTER(MT.Out!B:B,MT.Out!D:D=Q214),IF(V214="Yes",_xlfn._xlws.FILTER(Int.Out!P:P,Int.Out!B:B=Q214),"")),""))</f>
        <v/>
      </c>
      <c r="U214" s="4" t="str" cm="1">
        <f t="array" ref="U214">IF(OR($Q214="",$Q214=0),"",IFERROR(IF($V214="No",_xlfn._xlws.FILTER(MT.Out!C:C,MT.Out!$D:$D=$Q214),IF($V214="Yes",_xlfn._xlws.FILTER(Int.Out!Q:Q,Int.Out!$B:$B=$Q214),"")),""))</f>
        <v/>
      </c>
      <c r="V214" s="4" t="str">
        <f>IF(Q214&lt;&gt;"",IFERROR(IF(MATCH(Q214,_xlfn.ANCHORARRAY(Intercrop!AS$1),0)&gt;0,"Yes","No"),"No"),"")</f>
        <v/>
      </c>
      <c r="W214" s="4" t="str" cm="1">
        <f t="array" ref="W214">IF(Q214="Natural or Bare Fallow","",IF(V214="","",IF(V214="No",_xlfn._xlws.FILTER(MT.Out!E:E,MT.Out!D:D=Q214),IF(V214="Yes",_xlfn._xlws.FILTER(Int.Out!S:V,Int.Out!B:B=Q214)))))</f>
        <v/>
      </c>
      <c r="AA214" s="4" t="str" cm="1">
        <f t="array" ref="AA214">IF(OR(W214=0,W214=""),"",IF($R214="Mulched (left on surface)",IFERROR(_xlfn.UNIQUE(_xlfn._xlws.FILTER(Prod.Out!$H:$H,Prod.Out!$B:$B=W214)),""),IF($R214="Incorporated",IFERROR(_xlfn.UNIQUE(_xlfn._xlws.FILTER(Prod.Out!$I:$I,Prod.Out!$B:$B=W214)),""),IF($R214="Retained (unknown if mulched/incorp.)",IFERROR(_xlfn.UNIQUE(_xlfn._xlws.FILTER(Prod.Out!$J:$J,Prod.Out!$B:$B=W214)),""),""))))</f>
        <v/>
      </c>
      <c r="AB214" s="4" t="str" cm="1">
        <f t="array" ref="AB214">IF(OR(X214=0,X214=""),"",IF($R214="Mulched (left on surface)",IFERROR(_xlfn.UNIQUE(_xlfn._xlws.FILTER(Prod.Out!$H:$H,Prod.Out!$B:$B=X214)),""),IF($R214="Incorporated",IFERROR(_xlfn.UNIQUE(_xlfn._xlws.FILTER(Prod.Out!$I:$I,Prod.Out!$B:$B=X214)),""),IF($R214="Retained (unknown if mulched/incorp.)",IFERROR(_xlfn.UNIQUE(_xlfn._xlws.FILTER(Prod.Out!$J:$J,Prod.Out!$B:$B=X214)),""),""))))</f>
        <v/>
      </c>
      <c r="AC214" s="4" t="str" cm="1">
        <f t="array" ref="AC214">IF(OR(Y214=0,Y214=""),"",IF($R214="Mulched (left on surface)",IFERROR(_xlfn.UNIQUE(_xlfn._xlws.FILTER(Prod.Out!$H:$H,Prod.Out!$B:$B=Y214)),""),IF($R214="Incorporated",IFERROR(_xlfn.UNIQUE(_xlfn._xlws.FILTER(Prod.Out!$I:$I,Prod.Out!$B:$B=Y214)),""),IF($R214="Retained (unknown if mulched/incorp.)",IFERROR(_xlfn.UNIQUE(_xlfn._xlws.FILTER(Prod.Out!$J:$J,Prod.Out!$B:$B=Y214)),""),""))))</f>
        <v/>
      </c>
      <c r="AD214" s="4" t="str" cm="1">
        <f t="array" ref="AD214">IF(OR(Z214=0,Z214=""),"",IF($R214="Mulched (left on surface)",IFERROR(_xlfn.UNIQUE(_xlfn._xlws.FILTER(Prod.Out!$H:$H,Prod.Out!$B:$B=Z214)),""),IF($R214="Incorporated",IFERROR(_xlfn.UNIQUE(_xlfn._xlws.FILTER(Prod.Out!$I:$I,Prod.Out!$B:$B=Z214)),""),IF($R214="Retained (unknown if mulched/incorp.)",IFERROR(_xlfn.UNIQUE(_xlfn._xlws.FILTER(Prod.Out!$J:$J,Prod.Out!$B:$B=Z214)),""),""))))</f>
        <v/>
      </c>
    </row>
    <row r="215" spans="19:30" x14ac:dyDescent="0.35">
      <c r="S215" s="4" t="str" cm="1">
        <f t="array" ref="S215">IF(OR(Q215="",Q215=0),"",IFERROR(IF(V215="No",_xlfn._xlws.FILTER(MT.Out!A:A,MT.Out!D:D=Q215),IF(V215="Yes",_xlfn._xlws.FILTER(Int.Out!O:O,Int.Out!B:B=Q215),"")),""))</f>
        <v/>
      </c>
      <c r="T215" s="4" t="str" cm="1">
        <f t="array" ref="T215">IF(OR(Q215="",Q215=0),"",IFERROR(IF(V215="No",_xlfn._xlws.FILTER(MT.Out!B:B,MT.Out!D:D=Q215),IF(V215="Yes",_xlfn._xlws.FILTER(Int.Out!P:P,Int.Out!B:B=Q215),"")),""))</f>
        <v/>
      </c>
      <c r="U215" s="4" t="str" cm="1">
        <f t="array" ref="U215">IF(OR($Q215="",$Q215=0),"",IFERROR(IF($V215="No",_xlfn._xlws.FILTER(MT.Out!C:C,MT.Out!$D:$D=$Q215),IF($V215="Yes",_xlfn._xlws.FILTER(Int.Out!Q:Q,Int.Out!$B:$B=$Q215),"")),""))</f>
        <v/>
      </c>
      <c r="V215" s="4" t="str">
        <f>IF(Q215&lt;&gt;"",IFERROR(IF(MATCH(Q215,_xlfn.ANCHORARRAY(Intercrop!AS$1),0)&gt;0,"Yes","No"),"No"),"")</f>
        <v/>
      </c>
      <c r="W215" s="4" t="str" cm="1">
        <f t="array" ref="W215">IF(Q215="Natural or Bare Fallow","",IF(V215="","",IF(V215="No",_xlfn._xlws.FILTER(MT.Out!E:E,MT.Out!D:D=Q215),IF(V215="Yes",_xlfn._xlws.FILTER(Int.Out!S:V,Int.Out!B:B=Q215)))))</f>
        <v/>
      </c>
      <c r="AA215" s="4" t="str" cm="1">
        <f t="array" ref="AA215">IF(OR(W215=0,W215=""),"",IF($R215="Mulched (left on surface)",IFERROR(_xlfn.UNIQUE(_xlfn._xlws.FILTER(Prod.Out!$H:$H,Prod.Out!$B:$B=W215)),""),IF($R215="Incorporated",IFERROR(_xlfn.UNIQUE(_xlfn._xlws.FILTER(Prod.Out!$I:$I,Prod.Out!$B:$B=W215)),""),IF($R215="Retained (unknown if mulched/incorp.)",IFERROR(_xlfn.UNIQUE(_xlfn._xlws.FILTER(Prod.Out!$J:$J,Prod.Out!$B:$B=W215)),""),""))))</f>
        <v/>
      </c>
      <c r="AB215" s="4" t="str" cm="1">
        <f t="array" ref="AB215">IF(OR(X215=0,X215=""),"",IF($R215="Mulched (left on surface)",IFERROR(_xlfn.UNIQUE(_xlfn._xlws.FILTER(Prod.Out!$H:$H,Prod.Out!$B:$B=X215)),""),IF($R215="Incorporated",IFERROR(_xlfn.UNIQUE(_xlfn._xlws.FILTER(Prod.Out!$I:$I,Prod.Out!$B:$B=X215)),""),IF($R215="Retained (unknown if mulched/incorp.)",IFERROR(_xlfn.UNIQUE(_xlfn._xlws.FILTER(Prod.Out!$J:$J,Prod.Out!$B:$B=X215)),""),""))))</f>
        <v/>
      </c>
      <c r="AC215" s="4" t="str" cm="1">
        <f t="array" ref="AC215">IF(OR(Y215=0,Y215=""),"",IF($R215="Mulched (left on surface)",IFERROR(_xlfn.UNIQUE(_xlfn._xlws.FILTER(Prod.Out!$H:$H,Prod.Out!$B:$B=Y215)),""),IF($R215="Incorporated",IFERROR(_xlfn.UNIQUE(_xlfn._xlws.FILTER(Prod.Out!$I:$I,Prod.Out!$B:$B=Y215)),""),IF($R215="Retained (unknown if mulched/incorp.)",IFERROR(_xlfn.UNIQUE(_xlfn._xlws.FILTER(Prod.Out!$J:$J,Prod.Out!$B:$B=Y215)),""),""))))</f>
        <v/>
      </c>
      <c r="AD215" s="4" t="str" cm="1">
        <f t="array" ref="AD215">IF(OR(Z215=0,Z215=""),"",IF($R215="Mulched (left on surface)",IFERROR(_xlfn.UNIQUE(_xlfn._xlws.FILTER(Prod.Out!$H:$H,Prod.Out!$B:$B=Z215)),""),IF($R215="Incorporated",IFERROR(_xlfn.UNIQUE(_xlfn._xlws.FILTER(Prod.Out!$I:$I,Prod.Out!$B:$B=Z215)),""),IF($R215="Retained (unknown if mulched/incorp.)",IFERROR(_xlfn.UNIQUE(_xlfn._xlws.FILTER(Prod.Out!$J:$J,Prod.Out!$B:$B=Z215)),""),""))))</f>
        <v/>
      </c>
    </row>
    <row r="216" spans="19:30" x14ac:dyDescent="0.35">
      <c r="S216" s="4" t="str" cm="1">
        <f t="array" ref="S216">IF(OR(Q216="",Q216=0),"",IFERROR(IF(V216="No",_xlfn._xlws.FILTER(MT.Out!A:A,MT.Out!D:D=Q216),IF(V216="Yes",_xlfn._xlws.FILTER(Int.Out!O:O,Int.Out!B:B=Q216),"")),""))</f>
        <v/>
      </c>
      <c r="T216" s="4" t="str" cm="1">
        <f t="array" ref="T216">IF(OR(Q216="",Q216=0),"",IFERROR(IF(V216="No",_xlfn._xlws.FILTER(MT.Out!B:B,MT.Out!D:D=Q216),IF(V216="Yes",_xlfn._xlws.FILTER(Int.Out!P:P,Int.Out!B:B=Q216),"")),""))</f>
        <v/>
      </c>
      <c r="U216" s="4" t="str" cm="1">
        <f t="array" ref="U216">IF(OR($Q216="",$Q216=0),"",IFERROR(IF($V216="No",_xlfn._xlws.FILTER(MT.Out!C:C,MT.Out!$D:$D=$Q216),IF($V216="Yes",_xlfn._xlws.FILTER(Int.Out!Q:Q,Int.Out!$B:$B=$Q216),"")),""))</f>
        <v/>
      </c>
      <c r="V216" s="4" t="str">
        <f>IF(Q216&lt;&gt;"",IFERROR(IF(MATCH(Q216,_xlfn.ANCHORARRAY(Intercrop!AS$1),0)&gt;0,"Yes","No"),"No"),"")</f>
        <v/>
      </c>
      <c r="W216" s="4" t="str" cm="1">
        <f t="array" ref="W216">IF(Q216="Natural or Bare Fallow","",IF(V216="","",IF(V216="No",_xlfn._xlws.FILTER(MT.Out!E:E,MT.Out!D:D=Q216),IF(V216="Yes",_xlfn._xlws.FILTER(Int.Out!S:V,Int.Out!B:B=Q216)))))</f>
        <v/>
      </c>
      <c r="AA216" s="4" t="str" cm="1">
        <f t="array" ref="AA216">IF(OR(W216=0,W216=""),"",IF($R216="Mulched (left on surface)",IFERROR(_xlfn.UNIQUE(_xlfn._xlws.FILTER(Prod.Out!$H:$H,Prod.Out!$B:$B=W216)),""),IF($R216="Incorporated",IFERROR(_xlfn.UNIQUE(_xlfn._xlws.FILTER(Prod.Out!$I:$I,Prod.Out!$B:$B=W216)),""),IF($R216="Retained (unknown if mulched/incorp.)",IFERROR(_xlfn.UNIQUE(_xlfn._xlws.FILTER(Prod.Out!$J:$J,Prod.Out!$B:$B=W216)),""),""))))</f>
        <v/>
      </c>
      <c r="AB216" s="4" t="str" cm="1">
        <f t="array" ref="AB216">IF(OR(X216=0,X216=""),"",IF($R216="Mulched (left on surface)",IFERROR(_xlfn.UNIQUE(_xlfn._xlws.FILTER(Prod.Out!$H:$H,Prod.Out!$B:$B=X216)),""),IF($R216="Incorporated",IFERROR(_xlfn.UNIQUE(_xlfn._xlws.FILTER(Prod.Out!$I:$I,Prod.Out!$B:$B=X216)),""),IF($R216="Retained (unknown if mulched/incorp.)",IFERROR(_xlfn.UNIQUE(_xlfn._xlws.FILTER(Prod.Out!$J:$J,Prod.Out!$B:$B=X216)),""),""))))</f>
        <v/>
      </c>
      <c r="AC216" s="4" t="str" cm="1">
        <f t="array" ref="AC216">IF(OR(Y216=0,Y216=""),"",IF($R216="Mulched (left on surface)",IFERROR(_xlfn.UNIQUE(_xlfn._xlws.FILTER(Prod.Out!$H:$H,Prod.Out!$B:$B=Y216)),""),IF($R216="Incorporated",IFERROR(_xlfn.UNIQUE(_xlfn._xlws.FILTER(Prod.Out!$I:$I,Prod.Out!$B:$B=Y216)),""),IF($R216="Retained (unknown if mulched/incorp.)",IFERROR(_xlfn.UNIQUE(_xlfn._xlws.FILTER(Prod.Out!$J:$J,Prod.Out!$B:$B=Y216)),""),""))))</f>
        <v/>
      </c>
      <c r="AD216" s="4" t="str" cm="1">
        <f t="array" ref="AD216">IF(OR(Z216=0,Z216=""),"",IF($R216="Mulched (left on surface)",IFERROR(_xlfn.UNIQUE(_xlfn._xlws.FILTER(Prod.Out!$H:$H,Prod.Out!$B:$B=Z216)),""),IF($R216="Incorporated",IFERROR(_xlfn.UNIQUE(_xlfn._xlws.FILTER(Prod.Out!$I:$I,Prod.Out!$B:$B=Z216)),""),IF($R216="Retained (unknown if mulched/incorp.)",IFERROR(_xlfn.UNIQUE(_xlfn._xlws.FILTER(Prod.Out!$J:$J,Prod.Out!$B:$B=Z216)),""),""))))</f>
        <v/>
      </c>
    </row>
    <row r="217" spans="19:30" x14ac:dyDescent="0.35">
      <c r="S217" s="4" t="str" cm="1">
        <f t="array" ref="S217">IF(OR(Q217="",Q217=0),"",IFERROR(IF(V217="No",_xlfn._xlws.FILTER(MT.Out!A:A,MT.Out!D:D=Q217),IF(V217="Yes",_xlfn._xlws.FILTER(Int.Out!O:O,Int.Out!B:B=Q217),"")),""))</f>
        <v/>
      </c>
      <c r="T217" s="4" t="str" cm="1">
        <f t="array" ref="T217">IF(OR(Q217="",Q217=0),"",IFERROR(IF(V217="No",_xlfn._xlws.FILTER(MT.Out!B:B,MT.Out!D:D=Q217),IF(V217="Yes",_xlfn._xlws.FILTER(Int.Out!P:P,Int.Out!B:B=Q217),"")),""))</f>
        <v/>
      </c>
      <c r="U217" s="4" t="str" cm="1">
        <f t="array" ref="U217">IF(OR($Q217="",$Q217=0),"",IFERROR(IF($V217="No",_xlfn._xlws.FILTER(MT.Out!C:C,MT.Out!$D:$D=$Q217),IF($V217="Yes",_xlfn._xlws.FILTER(Int.Out!Q:Q,Int.Out!$B:$B=$Q217),"")),""))</f>
        <v/>
      </c>
      <c r="V217" s="4" t="str">
        <f>IF(Q217&lt;&gt;"",IFERROR(IF(MATCH(Q217,_xlfn.ANCHORARRAY(Intercrop!AS$1),0)&gt;0,"Yes","No"),"No"),"")</f>
        <v/>
      </c>
      <c r="W217" s="4" t="str" cm="1">
        <f t="array" ref="W217">IF(Q217="Natural or Bare Fallow","",IF(V217="","",IF(V217="No",_xlfn._xlws.FILTER(MT.Out!E:E,MT.Out!D:D=Q217),IF(V217="Yes",_xlfn._xlws.FILTER(Int.Out!S:V,Int.Out!B:B=Q217)))))</f>
        <v/>
      </c>
      <c r="AA217" s="4" t="str" cm="1">
        <f t="array" ref="AA217">IF(OR(W217=0,W217=""),"",IF($R217="Mulched (left on surface)",IFERROR(_xlfn.UNIQUE(_xlfn._xlws.FILTER(Prod.Out!$H:$H,Prod.Out!$B:$B=W217)),""),IF($R217="Incorporated",IFERROR(_xlfn.UNIQUE(_xlfn._xlws.FILTER(Prod.Out!$I:$I,Prod.Out!$B:$B=W217)),""),IF($R217="Retained (unknown if mulched/incorp.)",IFERROR(_xlfn.UNIQUE(_xlfn._xlws.FILTER(Prod.Out!$J:$J,Prod.Out!$B:$B=W217)),""),""))))</f>
        <v/>
      </c>
      <c r="AB217" s="4" t="str" cm="1">
        <f t="array" ref="AB217">IF(OR(X217=0,X217=""),"",IF($R217="Mulched (left on surface)",IFERROR(_xlfn.UNIQUE(_xlfn._xlws.FILTER(Prod.Out!$H:$H,Prod.Out!$B:$B=X217)),""),IF($R217="Incorporated",IFERROR(_xlfn.UNIQUE(_xlfn._xlws.FILTER(Prod.Out!$I:$I,Prod.Out!$B:$B=X217)),""),IF($R217="Retained (unknown if mulched/incorp.)",IFERROR(_xlfn.UNIQUE(_xlfn._xlws.FILTER(Prod.Out!$J:$J,Prod.Out!$B:$B=X217)),""),""))))</f>
        <v/>
      </c>
      <c r="AC217" s="4" t="str" cm="1">
        <f t="array" ref="AC217">IF(OR(Y217=0,Y217=""),"",IF($R217="Mulched (left on surface)",IFERROR(_xlfn.UNIQUE(_xlfn._xlws.FILTER(Prod.Out!$H:$H,Prod.Out!$B:$B=Y217)),""),IF($R217="Incorporated",IFERROR(_xlfn.UNIQUE(_xlfn._xlws.FILTER(Prod.Out!$I:$I,Prod.Out!$B:$B=Y217)),""),IF($R217="Retained (unknown if mulched/incorp.)",IFERROR(_xlfn.UNIQUE(_xlfn._xlws.FILTER(Prod.Out!$J:$J,Prod.Out!$B:$B=Y217)),""),""))))</f>
        <v/>
      </c>
      <c r="AD217" s="4" t="str" cm="1">
        <f t="array" ref="AD217">IF(OR(Z217=0,Z217=""),"",IF($R217="Mulched (left on surface)",IFERROR(_xlfn.UNIQUE(_xlfn._xlws.FILTER(Prod.Out!$H:$H,Prod.Out!$B:$B=Z217)),""),IF($R217="Incorporated",IFERROR(_xlfn.UNIQUE(_xlfn._xlws.FILTER(Prod.Out!$I:$I,Prod.Out!$B:$B=Z217)),""),IF($R217="Retained (unknown if mulched/incorp.)",IFERROR(_xlfn.UNIQUE(_xlfn._xlws.FILTER(Prod.Out!$J:$J,Prod.Out!$B:$B=Z217)),""),""))))</f>
        <v/>
      </c>
    </row>
    <row r="218" spans="19:30" x14ac:dyDescent="0.35">
      <c r="S218" s="4" t="str" cm="1">
        <f t="array" ref="S218">IF(OR(Q218="",Q218=0),"",IFERROR(IF(V218="No",_xlfn._xlws.FILTER(MT.Out!A:A,MT.Out!D:D=Q218),IF(V218="Yes",_xlfn._xlws.FILTER(Int.Out!O:O,Int.Out!B:B=Q218),"")),""))</f>
        <v/>
      </c>
      <c r="T218" s="4" t="str" cm="1">
        <f t="array" ref="T218">IF(OR(Q218="",Q218=0),"",IFERROR(IF(V218="No",_xlfn._xlws.FILTER(MT.Out!B:B,MT.Out!D:D=Q218),IF(V218="Yes",_xlfn._xlws.FILTER(Int.Out!P:P,Int.Out!B:B=Q218),"")),""))</f>
        <v/>
      </c>
      <c r="U218" s="4" t="str" cm="1">
        <f t="array" ref="U218">IF(OR($Q218="",$Q218=0),"",IFERROR(IF($V218="No",_xlfn._xlws.FILTER(MT.Out!C:C,MT.Out!$D:$D=$Q218),IF($V218="Yes",_xlfn._xlws.FILTER(Int.Out!Q:Q,Int.Out!$B:$B=$Q218),"")),""))</f>
        <v/>
      </c>
      <c r="V218" s="4" t="str">
        <f>IF(Q218&lt;&gt;"",IFERROR(IF(MATCH(Q218,_xlfn.ANCHORARRAY(Intercrop!AS$1),0)&gt;0,"Yes","No"),"No"),"")</f>
        <v/>
      </c>
      <c r="W218" s="4" t="str" cm="1">
        <f t="array" ref="W218">IF(Q218="Natural or Bare Fallow","",IF(V218="","",IF(V218="No",_xlfn._xlws.FILTER(MT.Out!E:E,MT.Out!D:D=Q218),IF(V218="Yes",_xlfn._xlws.FILTER(Int.Out!S:V,Int.Out!B:B=Q218)))))</f>
        <v/>
      </c>
      <c r="AA218" s="4" t="str" cm="1">
        <f t="array" ref="AA218">IF(OR(W218=0,W218=""),"",IF($R218="Mulched (left on surface)",IFERROR(_xlfn.UNIQUE(_xlfn._xlws.FILTER(Prod.Out!$H:$H,Prod.Out!$B:$B=W218)),""),IF($R218="Incorporated",IFERROR(_xlfn.UNIQUE(_xlfn._xlws.FILTER(Prod.Out!$I:$I,Prod.Out!$B:$B=W218)),""),IF($R218="Retained (unknown if mulched/incorp.)",IFERROR(_xlfn.UNIQUE(_xlfn._xlws.FILTER(Prod.Out!$J:$J,Prod.Out!$B:$B=W218)),""),""))))</f>
        <v/>
      </c>
      <c r="AB218" s="4" t="str" cm="1">
        <f t="array" ref="AB218">IF(OR(X218=0,X218=""),"",IF($R218="Mulched (left on surface)",IFERROR(_xlfn.UNIQUE(_xlfn._xlws.FILTER(Prod.Out!$H:$H,Prod.Out!$B:$B=X218)),""),IF($R218="Incorporated",IFERROR(_xlfn.UNIQUE(_xlfn._xlws.FILTER(Prod.Out!$I:$I,Prod.Out!$B:$B=X218)),""),IF($R218="Retained (unknown if mulched/incorp.)",IFERROR(_xlfn.UNIQUE(_xlfn._xlws.FILTER(Prod.Out!$J:$J,Prod.Out!$B:$B=X218)),""),""))))</f>
        <v/>
      </c>
      <c r="AC218" s="4" t="str" cm="1">
        <f t="array" ref="AC218">IF(OR(Y218=0,Y218=""),"",IF($R218="Mulched (left on surface)",IFERROR(_xlfn.UNIQUE(_xlfn._xlws.FILTER(Prod.Out!$H:$H,Prod.Out!$B:$B=Y218)),""),IF($R218="Incorporated",IFERROR(_xlfn.UNIQUE(_xlfn._xlws.FILTER(Prod.Out!$I:$I,Prod.Out!$B:$B=Y218)),""),IF($R218="Retained (unknown if mulched/incorp.)",IFERROR(_xlfn.UNIQUE(_xlfn._xlws.FILTER(Prod.Out!$J:$J,Prod.Out!$B:$B=Y218)),""),""))))</f>
        <v/>
      </c>
      <c r="AD218" s="4" t="str" cm="1">
        <f t="array" ref="AD218">IF(OR(Z218=0,Z218=""),"",IF($R218="Mulched (left on surface)",IFERROR(_xlfn.UNIQUE(_xlfn._xlws.FILTER(Prod.Out!$H:$H,Prod.Out!$B:$B=Z218)),""),IF($R218="Incorporated",IFERROR(_xlfn.UNIQUE(_xlfn._xlws.FILTER(Prod.Out!$I:$I,Prod.Out!$B:$B=Z218)),""),IF($R218="Retained (unknown if mulched/incorp.)",IFERROR(_xlfn.UNIQUE(_xlfn._xlws.FILTER(Prod.Out!$J:$J,Prod.Out!$B:$B=Z218)),""),""))))</f>
        <v/>
      </c>
    </row>
    <row r="219" spans="19:30" x14ac:dyDescent="0.35">
      <c r="S219" s="4" t="str" cm="1">
        <f t="array" ref="S219">IF(OR(Q219="",Q219=0),"",IFERROR(IF(V219="No",_xlfn._xlws.FILTER(MT.Out!A:A,MT.Out!D:D=Q219),IF(V219="Yes",_xlfn._xlws.FILTER(Int.Out!O:O,Int.Out!B:B=Q219),"")),""))</f>
        <v/>
      </c>
      <c r="T219" s="4" t="str" cm="1">
        <f t="array" ref="T219">IF(OR(Q219="",Q219=0),"",IFERROR(IF(V219="No",_xlfn._xlws.FILTER(MT.Out!B:B,MT.Out!D:D=Q219),IF(V219="Yes",_xlfn._xlws.FILTER(Int.Out!P:P,Int.Out!B:B=Q219),"")),""))</f>
        <v/>
      </c>
      <c r="U219" s="4" t="str" cm="1">
        <f t="array" ref="U219">IF(OR($Q219="",$Q219=0),"",IFERROR(IF($V219="No",_xlfn._xlws.FILTER(MT.Out!C:C,MT.Out!$D:$D=$Q219),IF($V219="Yes",_xlfn._xlws.FILTER(Int.Out!Q:Q,Int.Out!$B:$B=$Q219),"")),""))</f>
        <v/>
      </c>
      <c r="V219" s="4" t="str">
        <f>IF(Q219&lt;&gt;"",IFERROR(IF(MATCH(Q219,_xlfn.ANCHORARRAY(Intercrop!AS$1),0)&gt;0,"Yes","No"),"No"),"")</f>
        <v/>
      </c>
      <c r="W219" s="4" t="str" cm="1">
        <f t="array" ref="W219">IF(Q219="Natural or Bare Fallow","",IF(V219="","",IF(V219="No",_xlfn._xlws.FILTER(MT.Out!E:E,MT.Out!D:D=Q219),IF(V219="Yes",_xlfn._xlws.FILTER(Int.Out!S:V,Int.Out!B:B=Q219)))))</f>
        <v/>
      </c>
      <c r="AA219" s="4" t="str" cm="1">
        <f t="array" ref="AA219">IF(OR(W219=0,W219=""),"",IF($R219="Mulched (left on surface)",IFERROR(_xlfn.UNIQUE(_xlfn._xlws.FILTER(Prod.Out!$H:$H,Prod.Out!$B:$B=W219)),""),IF($R219="Incorporated",IFERROR(_xlfn.UNIQUE(_xlfn._xlws.FILTER(Prod.Out!$I:$I,Prod.Out!$B:$B=W219)),""),IF($R219="Retained (unknown if mulched/incorp.)",IFERROR(_xlfn.UNIQUE(_xlfn._xlws.FILTER(Prod.Out!$J:$J,Prod.Out!$B:$B=W219)),""),""))))</f>
        <v/>
      </c>
      <c r="AB219" s="4" t="str" cm="1">
        <f t="array" ref="AB219">IF(OR(X219=0,X219=""),"",IF($R219="Mulched (left on surface)",IFERROR(_xlfn.UNIQUE(_xlfn._xlws.FILTER(Prod.Out!$H:$H,Prod.Out!$B:$B=X219)),""),IF($R219="Incorporated",IFERROR(_xlfn.UNIQUE(_xlfn._xlws.FILTER(Prod.Out!$I:$I,Prod.Out!$B:$B=X219)),""),IF($R219="Retained (unknown if mulched/incorp.)",IFERROR(_xlfn.UNIQUE(_xlfn._xlws.FILTER(Prod.Out!$J:$J,Prod.Out!$B:$B=X219)),""),""))))</f>
        <v/>
      </c>
      <c r="AC219" s="4" t="str" cm="1">
        <f t="array" ref="AC219">IF(OR(Y219=0,Y219=""),"",IF($R219="Mulched (left on surface)",IFERROR(_xlfn.UNIQUE(_xlfn._xlws.FILTER(Prod.Out!$H:$H,Prod.Out!$B:$B=Y219)),""),IF($R219="Incorporated",IFERROR(_xlfn.UNIQUE(_xlfn._xlws.FILTER(Prod.Out!$I:$I,Prod.Out!$B:$B=Y219)),""),IF($R219="Retained (unknown if mulched/incorp.)",IFERROR(_xlfn.UNIQUE(_xlfn._xlws.FILTER(Prod.Out!$J:$J,Prod.Out!$B:$B=Y219)),""),""))))</f>
        <v/>
      </c>
      <c r="AD219" s="4" t="str" cm="1">
        <f t="array" ref="AD219">IF(OR(Z219=0,Z219=""),"",IF($R219="Mulched (left on surface)",IFERROR(_xlfn.UNIQUE(_xlfn._xlws.FILTER(Prod.Out!$H:$H,Prod.Out!$B:$B=Z219)),""),IF($R219="Incorporated",IFERROR(_xlfn.UNIQUE(_xlfn._xlws.FILTER(Prod.Out!$I:$I,Prod.Out!$B:$B=Z219)),""),IF($R219="Retained (unknown if mulched/incorp.)",IFERROR(_xlfn.UNIQUE(_xlfn._xlws.FILTER(Prod.Out!$J:$J,Prod.Out!$B:$B=Z219)),""),""))))</f>
        <v/>
      </c>
    </row>
    <row r="220" spans="19:30" x14ac:dyDescent="0.35">
      <c r="S220" s="4" t="str" cm="1">
        <f t="array" ref="S220">IF(OR(Q220="",Q220=0),"",IFERROR(IF(V220="No",_xlfn._xlws.FILTER(MT.Out!A:A,MT.Out!D:D=Q220),IF(V220="Yes",_xlfn._xlws.FILTER(Int.Out!O:O,Int.Out!B:B=Q220),"")),""))</f>
        <v/>
      </c>
      <c r="T220" s="4" t="str" cm="1">
        <f t="array" ref="T220">IF(OR(Q220="",Q220=0),"",IFERROR(IF(V220="No",_xlfn._xlws.FILTER(MT.Out!B:B,MT.Out!D:D=Q220),IF(V220="Yes",_xlfn._xlws.FILTER(Int.Out!P:P,Int.Out!B:B=Q220),"")),""))</f>
        <v/>
      </c>
      <c r="U220" s="4" t="str" cm="1">
        <f t="array" ref="U220">IF(OR($Q220="",$Q220=0),"",IFERROR(IF($V220="No",_xlfn._xlws.FILTER(MT.Out!C:C,MT.Out!$D:$D=$Q220),IF($V220="Yes",_xlfn._xlws.FILTER(Int.Out!Q:Q,Int.Out!$B:$B=$Q220),"")),""))</f>
        <v/>
      </c>
      <c r="V220" s="4" t="str">
        <f>IF(Q220&lt;&gt;"",IFERROR(IF(MATCH(Q220,_xlfn.ANCHORARRAY(Intercrop!AS$1),0)&gt;0,"Yes","No"),"No"),"")</f>
        <v/>
      </c>
      <c r="W220" s="4" t="str" cm="1">
        <f t="array" ref="W220">IF(Q220="Natural or Bare Fallow","",IF(V220="","",IF(V220="No",_xlfn._xlws.FILTER(MT.Out!E:E,MT.Out!D:D=Q220),IF(V220="Yes",_xlfn._xlws.FILTER(Int.Out!S:V,Int.Out!B:B=Q220)))))</f>
        <v/>
      </c>
      <c r="AA220" s="4" t="str" cm="1">
        <f t="array" ref="AA220">IF(OR(W220=0,W220=""),"",IF($R220="Mulched (left on surface)",IFERROR(_xlfn.UNIQUE(_xlfn._xlws.FILTER(Prod.Out!$H:$H,Prod.Out!$B:$B=W220)),""),IF($R220="Incorporated",IFERROR(_xlfn.UNIQUE(_xlfn._xlws.FILTER(Prod.Out!$I:$I,Prod.Out!$B:$B=W220)),""),IF($R220="Retained (unknown if mulched/incorp.)",IFERROR(_xlfn.UNIQUE(_xlfn._xlws.FILTER(Prod.Out!$J:$J,Prod.Out!$B:$B=W220)),""),""))))</f>
        <v/>
      </c>
      <c r="AB220" s="4" t="str" cm="1">
        <f t="array" ref="AB220">IF(OR(X220=0,X220=""),"",IF($R220="Mulched (left on surface)",IFERROR(_xlfn.UNIQUE(_xlfn._xlws.FILTER(Prod.Out!$H:$H,Prod.Out!$B:$B=X220)),""),IF($R220="Incorporated",IFERROR(_xlfn.UNIQUE(_xlfn._xlws.FILTER(Prod.Out!$I:$I,Prod.Out!$B:$B=X220)),""),IF($R220="Retained (unknown if mulched/incorp.)",IFERROR(_xlfn.UNIQUE(_xlfn._xlws.FILTER(Prod.Out!$J:$J,Prod.Out!$B:$B=X220)),""),""))))</f>
        <v/>
      </c>
      <c r="AC220" s="4" t="str" cm="1">
        <f t="array" ref="AC220">IF(OR(Y220=0,Y220=""),"",IF($R220="Mulched (left on surface)",IFERROR(_xlfn.UNIQUE(_xlfn._xlws.FILTER(Prod.Out!$H:$H,Prod.Out!$B:$B=Y220)),""),IF($R220="Incorporated",IFERROR(_xlfn.UNIQUE(_xlfn._xlws.FILTER(Prod.Out!$I:$I,Prod.Out!$B:$B=Y220)),""),IF($R220="Retained (unknown if mulched/incorp.)",IFERROR(_xlfn.UNIQUE(_xlfn._xlws.FILTER(Prod.Out!$J:$J,Prod.Out!$B:$B=Y220)),""),""))))</f>
        <v/>
      </c>
      <c r="AD220" s="4" t="str" cm="1">
        <f t="array" ref="AD220">IF(OR(Z220=0,Z220=""),"",IF($R220="Mulched (left on surface)",IFERROR(_xlfn.UNIQUE(_xlfn._xlws.FILTER(Prod.Out!$H:$H,Prod.Out!$B:$B=Z220)),""),IF($R220="Incorporated",IFERROR(_xlfn.UNIQUE(_xlfn._xlws.FILTER(Prod.Out!$I:$I,Prod.Out!$B:$B=Z220)),""),IF($R220="Retained (unknown if mulched/incorp.)",IFERROR(_xlfn.UNIQUE(_xlfn._xlws.FILTER(Prod.Out!$J:$J,Prod.Out!$B:$B=Z220)),""),""))))</f>
        <v/>
      </c>
    </row>
    <row r="221" spans="19:30" x14ac:dyDescent="0.35">
      <c r="S221" s="4" t="str" cm="1">
        <f t="array" ref="S221">IF(OR(Q221="",Q221=0),"",IFERROR(IF(V221="No",_xlfn._xlws.FILTER(MT.Out!A:A,MT.Out!D:D=Q221),IF(V221="Yes",_xlfn._xlws.FILTER(Int.Out!O:O,Int.Out!B:B=Q221),"")),""))</f>
        <v/>
      </c>
      <c r="T221" s="4" t="str" cm="1">
        <f t="array" ref="T221">IF(OR(Q221="",Q221=0),"",IFERROR(IF(V221="No",_xlfn._xlws.FILTER(MT.Out!B:B,MT.Out!D:D=Q221),IF(V221="Yes",_xlfn._xlws.FILTER(Int.Out!P:P,Int.Out!B:B=Q221),"")),""))</f>
        <v/>
      </c>
      <c r="U221" s="4" t="str" cm="1">
        <f t="array" ref="U221">IF(OR($Q221="",$Q221=0),"",IFERROR(IF($V221="No",_xlfn._xlws.FILTER(MT.Out!C:C,MT.Out!$D:$D=$Q221),IF($V221="Yes",_xlfn._xlws.FILTER(Int.Out!Q:Q,Int.Out!$B:$B=$Q221),"")),""))</f>
        <v/>
      </c>
      <c r="V221" s="4" t="str">
        <f>IF(Q221&lt;&gt;"",IFERROR(IF(MATCH(Q221,_xlfn.ANCHORARRAY(Intercrop!AS$1),0)&gt;0,"Yes","No"),"No"),"")</f>
        <v/>
      </c>
      <c r="W221" s="4" t="str" cm="1">
        <f t="array" ref="W221">IF(Q221="Natural or Bare Fallow","",IF(V221="","",IF(V221="No",_xlfn._xlws.FILTER(MT.Out!E:E,MT.Out!D:D=Q221),IF(V221="Yes",_xlfn._xlws.FILTER(Int.Out!S:V,Int.Out!B:B=Q221)))))</f>
        <v/>
      </c>
      <c r="AA221" s="4" t="str" cm="1">
        <f t="array" ref="AA221">IF(OR(W221=0,W221=""),"",IF($R221="Mulched (left on surface)",IFERROR(_xlfn.UNIQUE(_xlfn._xlws.FILTER(Prod.Out!$H:$H,Prod.Out!$B:$B=W221)),""),IF($R221="Incorporated",IFERROR(_xlfn.UNIQUE(_xlfn._xlws.FILTER(Prod.Out!$I:$I,Prod.Out!$B:$B=W221)),""),IF($R221="Retained (unknown if mulched/incorp.)",IFERROR(_xlfn.UNIQUE(_xlfn._xlws.FILTER(Prod.Out!$J:$J,Prod.Out!$B:$B=W221)),""),""))))</f>
        <v/>
      </c>
      <c r="AB221" s="4" t="str" cm="1">
        <f t="array" ref="AB221">IF(OR(X221=0,X221=""),"",IF($R221="Mulched (left on surface)",IFERROR(_xlfn.UNIQUE(_xlfn._xlws.FILTER(Prod.Out!$H:$H,Prod.Out!$B:$B=X221)),""),IF($R221="Incorporated",IFERROR(_xlfn.UNIQUE(_xlfn._xlws.FILTER(Prod.Out!$I:$I,Prod.Out!$B:$B=X221)),""),IF($R221="Retained (unknown if mulched/incorp.)",IFERROR(_xlfn.UNIQUE(_xlfn._xlws.FILTER(Prod.Out!$J:$J,Prod.Out!$B:$B=X221)),""),""))))</f>
        <v/>
      </c>
      <c r="AC221" s="4" t="str" cm="1">
        <f t="array" ref="AC221">IF(OR(Y221=0,Y221=""),"",IF($R221="Mulched (left on surface)",IFERROR(_xlfn.UNIQUE(_xlfn._xlws.FILTER(Prod.Out!$H:$H,Prod.Out!$B:$B=Y221)),""),IF($R221="Incorporated",IFERROR(_xlfn.UNIQUE(_xlfn._xlws.FILTER(Prod.Out!$I:$I,Prod.Out!$B:$B=Y221)),""),IF($R221="Retained (unknown if mulched/incorp.)",IFERROR(_xlfn.UNIQUE(_xlfn._xlws.FILTER(Prod.Out!$J:$J,Prod.Out!$B:$B=Y221)),""),""))))</f>
        <v/>
      </c>
      <c r="AD221" s="4" t="str" cm="1">
        <f t="array" ref="AD221">IF(OR(Z221=0,Z221=""),"",IF($R221="Mulched (left on surface)",IFERROR(_xlfn.UNIQUE(_xlfn._xlws.FILTER(Prod.Out!$H:$H,Prod.Out!$B:$B=Z221)),""),IF($R221="Incorporated",IFERROR(_xlfn.UNIQUE(_xlfn._xlws.FILTER(Prod.Out!$I:$I,Prod.Out!$B:$B=Z221)),""),IF($R221="Retained (unknown if mulched/incorp.)",IFERROR(_xlfn.UNIQUE(_xlfn._xlws.FILTER(Prod.Out!$J:$J,Prod.Out!$B:$B=Z221)),""),""))))</f>
        <v/>
      </c>
    </row>
    <row r="222" spans="19:30" x14ac:dyDescent="0.35">
      <c r="S222" s="4" t="str" cm="1">
        <f t="array" ref="S222">IF(OR(Q222="",Q222=0),"",IFERROR(IF(V222="No",_xlfn._xlws.FILTER(MT.Out!A:A,MT.Out!D:D=Q222),IF(V222="Yes",_xlfn._xlws.FILTER(Int.Out!O:O,Int.Out!B:B=Q222),"")),""))</f>
        <v/>
      </c>
      <c r="T222" s="4" t="str" cm="1">
        <f t="array" ref="T222">IF(OR(Q222="",Q222=0),"",IFERROR(IF(V222="No",_xlfn._xlws.FILTER(MT.Out!B:B,MT.Out!D:D=Q222),IF(V222="Yes",_xlfn._xlws.FILTER(Int.Out!P:P,Int.Out!B:B=Q222),"")),""))</f>
        <v/>
      </c>
      <c r="U222" s="4" t="str" cm="1">
        <f t="array" ref="U222">IF(OR($Q222="",$Q222=0),"",IFERROR(IF($V222="No",_xlfn._xlws.FILTER(MT.Out!C:C,MT.Out!$D:$D=$Q222),IF($V222="Yes",_xlfn._xlws.FILTER(Int.Out!Q:Q,Int.Out!$B:$B=$Q222),"")),""))</f>
        <v/>
      </c>
      <c r="V222" s="4" t="str">
        <f>IF(Q222&lt;&gt;"",IFERROR(IF(MATCH(Q222,_xlfn.ANCHORARRAY(Intercrop!AS$1),0)&gt;0,"Yes","No"),"No"),"")</f>
        <v/>
      </c>
      <c r="W222" s="4" t="str" cm="1">
        <f t="array" ref="W222">IF(Q222="Natural or Bare Fallow","",IF(V222="","",IF(V222="No",_xlfn._xlws.FILTER(MT.Out!E:E,MT.Out!D:D=Q222),IF(V222="Yes",_xlfn._xlws.FILTER(Int.Out!S:V,Int.Out!B:B=Q222)))))</f>
        <v/>
      </c>
      <c r="AA222" s="4" t="str" cm="1">
        <f t="array" ref="AA222">IF(OR(W222=0,W222=""),"",IF($R222="Mulched (left on surface)",IFERROR(_xlfn.UNIQUE(_xlfn._xlws.FILTER(Prod.Out!$H:$H,Prod.Out!$B:$B=W222)),""),IF($R222="Incorporated",IFERROR(_xlfn.UNIQUE(_xlfn._xlws.FILTER(Prod.Out!$I:$I,Prod.Out!$B:$B=W222)),""),IF($R222="Retained (unknown if mulched/incorp.)",IFERROR(_xlfn.UNIQUE(_xlfn._xlws.FILTER(Prod.Out!$J:$J,Prod.Out!$B:$B=W222)),""),""))))</f>
        <v/>
      </c>
      <c r="AB222" s="4" t="str" cm="1">
        <f t="array" ref="AB222">IF(OR(X222=0,X222=""),"",IF($R222="Mulched (left on surface)",IFERROR(_xlfn.UNIQUE(_xlfn._xlws.FILTER(Prod.Out!$H:$H,Prod.Out!$B:$B=X222)),""),IF($R222="Incorporated",IFERROR(_xlfn.UNIQUE(_xlfn._xlws.FILTER(Prod.Out!$I:$I,Prod.Out!$B:$B=X222)),""),IF($R222="Retained (unknown if mulched/incorp.)",IFERROR(_xlfn.UNIQUE(_xlfn._xlws.FILTER(Prod.Out!$J:$J,Prod.Out!$B:$B=X222)),""),""))))</f>
        <v/>
      </c>
      <c r="AC222" s="4" t="str" cm="1">
        <f t="array" ref="AC222">IF(OR(Y222=0,Y222=""),"",IF($R222="Mulched (left on surface)",IFERROR(_xlfn.UNIQUE(_xlfn._xlws.FILTER(Prod.Out!$H:$H,Prod.Out!$B:$B=Y222)),""),IF($R222="Incorporated",IFERROR(_xlfn.UNIQUE(_xlfn._xlws.FILTER(Prod.Out!$I:$I,Prod.Out!$B:$B=Y222)),""),IF($R222="Retained (unknown if mulched/incorp.)",IFERROR(_xlfn.UNIQUE(_xlfn._xlws.FILTER(Prod.Out!$J:$J,Prod.Out!$B:$B=Y222)),""),""))))</f>
        <v/>
      </c>
      <c r="AD222" s="4" t="str" cm="1">
        <f t="array" ref="AD222">IF(OR(Z222=0,Z222=""),"",IF($R222="Mulched (left on surface)",IFERROR(_xlfn.UNIQUE(_xlfn._xlws.FILTER(Prod.Out!$H:$H,Prod.Out!$B:$B=Z222)),""),IF($R222="Incorporated",IFERROR(_xlfn.UNIQUE(_xlfn._xlws.FILTER(Prod.Out!$I:$I,Prod.Out!$B:$B=Z222)),""),IF($R222="Retained (unknown if mulched/incorp.)",IFERROR(_xlfn.UNIQUE(_xlfn._xlws.FILTER(Prod.Out!$J:$J,Prod.Out!$B:$B=Z222)),""),""))))</f>
        <v/>
      </c>
    </row>
    <row r="223" spans="19:30" x14ac:dyDescent="0.35">
      <c r="S223" s="4" t="str" cm="1">
        <f t="array" ref="S223">IF(OR(Q223="",Q223=0),"",IFERROR(IF(V223="No",_xlfn._xlws.FILTER(MT.Out!A:A,MT.Out!D:D=Q223),IF(V223="Yes",_xlfn._xlws.FILTER(Int.Out!O:O,Int.Out!B:B=Q223),"")),""))</f>
        <v/>
      </c>
      <c r="T223" s="4" t="str" cm="1">
        <f t="array" ref="T223">IF(OR(Q223="",Q223=0),"",IFERROR(IF(V223="No",_xlfn._xlws.FILTER(MT.Out!B:B,MT.Out!D:D=Q223),IF(V223="Yes",_xlfn._xlws.FILTER(Int.Out!P:P,Int.Out!B:B=Q223),"")),""))</f>
        <v/>
      </c>
      <c r="U223" s="4" t="str" cm="1">
        <f t="array" ref="U223">IF(OR($Q223="",$Q223=0),"",IFERROR(IF($V223="No",_xlfn._xlws.FILTER(MT.Out!C:C,MT.Out!$D:$D=$Q223),IF($V223="Yes",_xlfn._xlws.FILTER(Int.Out!Q:Q,Int.Out!$B:$B=$Q223),"")),""))</f>
        <v/>
      </c>
      <c r="V223" s="4" t="str">
        <f>IF(Q223&lt;&gt;"",IFERROR(IF(MATCH(Q223,_xlfn.ANCHORARRAY(Intercrop!AS$1),0)&gt;0,"Yes","No"),"No"),"")</f>
        <v/>
      </c>
      <c r="W223" s="4" t="str" cm="1">
        <f t="array" ref="W223">IF(Q223="Natural or Bare Fallow","",IF(V223="","",IF(V223="No",_xlfn._xlws.FILTER(MT.Out!E:E,MT.Out!D:D=Q223),IF(V223="Yes",_xlfn._xlws.FILTER(Int.Out!S:V,Int.Out!B:B=Q223)))))</f>
        <v/>
      </c>
      <c r="AA223" s="4" t="str" cm="1">
        <f t="array" ref="AA223">IF(OR(W223=0,W223=""),"",IF($R223="Mulched (left on surface)",IFERROR(_xlfn.UNIQUE(_xlfn._xlws.FILTER(Prod.Out!$H:$H,Prod.Out!$B:$B=W223)),""),IF($R223="Incorporated",IFERROR(_xlfn.UNIQUE(_xlfn._xlws.FILTER(Prod.Out!$I:$I,Prod.Out!$B:$B=W223)),""),IF($R223="Retained (unknown if mulched/incorp.)",IFERROR(_xlfn.UNIQUE(_xlfn._xlws.FILTER(Prod.Out!$J:$J,Prod.Out!$B:$B=W223)),""),""))))</f>
        <v/>
      </c>
      <c r="AB223" s="4" t="str" cm="1">
        <f t="array" ref="AB223">IF(OR(X223=0,X223=""),"",IF($R223="Mulched (left on surface)",IFERROR(_xlfn.UNIQUE(_xlfn._xlws.FILTER(Prod.Out!$H:$H,Prod.Out!$B:$B=X223)),""),IF($R223="Incorporated",IFERROR(_xlfn.UNIQUE(_xlfn._xlws.FILTER(Prod.Out!$I:$I,Prod.Out!$B:$B=X223)),""),IF($R223="Retained (unknown if mulched/incorp.)",IFERROR(_xlfn.UNIQUE(_xlfn._xlws.FILTER(Prod.Out!$J:$J,Prod.Out!$B:$B=X223)),""),""))))</f>
        <v/>
      </c>
      <c r="AC223" s="4" t="str" cm="1">
        <f t="array" ref="AC223">IF(OR(Y223=0,Y223=""),"",IF($R223="Mulched (left on surface)",IFERROR(_xlfn.UNIQUE(_xlfn._xlws.FILTER(Prod.Out!$H:$H,Prod.Out!$B:$B=Y223)),""),IF($R223="Incorporated",IFERROR(_xlfn.UNIQUE(_xlfn._xlws.FILTER(Prod.Out!$I:$I,Prod.Out!$B:$B=Y223)),""),IF($R223="Retained (unknown if mulched/incorp.)",IFERROR(_xlfn.UNIQUE(_xlfn._xlws.FILTER(Prod.Out!$J:$J,Prod.Out!$B:$B=Y223)),""),""))))</f>
        <v/>
      </c>
      <c r="AD223" s="4" t="str" cm="1">
        <f t="array" ref="AD223">IF(OR(Z223=0,Z223=""),"",IF($R223="Mulched (left on surface)",IFERROR(_xlfn.UNIQUE(_xlfn._xlws.FILTER(Prod.Out!$H:$H,Prod.Out!$B:$B=Z223)),""),IF($R223="Incorporated",IFERROR(_xlfn.UNIQUE(_xlfn._xlws.FILTER(Prod.Out!$I:$I,Prod.Out!$B:$B=Z223)),""),IF($R223="Retained (unknown if mulched/incorp.)",IFERROR(_xlfn.UNIQUE(_xlfn._xlws.FILTER(Prod.Out!$J:$J,Prod.Out!$B:$B=Z223)),""),""))))</f>
        <v/>
      </c>
    </row>
    <row r="224" spans="19:30" x14ac:dyDescent="0.35">
      <c r="S224" s="4" t="str" cm="1">
        <f t="array" ref="S224">IF(OR(Q224="",Q224=0),"",IFERROR(IF(V224="No",_xlfn._xlws.FILTER(MT.Out!A:A,MT.Out!D:D=Q224),IF(V224="Yes",_xlfn._xlws.FILTER(Int.Out!O:O,Int.Out!B:B=Q224),"")),""))</f>
        <v/>
      </c>
      <c r="T224" s="4" t="str" cm="1">
        <f t="array" ref="T224">IF(OR(Q224="",Q224=0),"",IFERROR(IF(V224="No",_xlfn._xlws.FILTER(MT.Out!B:B,MT.Out!D:D=Q224),IF(V224="Yes",_xlfn._xlws.FILTER(Int.Out!P:P,Int.Out!B:B=Q224),"")),""))</f>
        <v/>
      </c>
      <c r="U224" s="4" t="str" cm="1">
        <f t="array" ref="U224">IF(OR($Q224="",$Q224=0),"",IFERROR(IF($V224="No",_xlfn._xlws.FILTER(MT.Out!C:C,MT.Out!$D:$D=$Q224),IF($V224="Yes",_xlfn._xlws.FILTER(Int.Out!Q:Q,Int.Out!$B:$B=$Q224),"")),""))</f>
        <v/>
      </c>
      <c r="V224" s="4" t="str">
        <f>IF(Q224&lt;&gt;"",IFERROR(IF(MATCH(Q224,_xlfn.ANCHORARRAY(Intercrop!AS$1),0)&gt;0,"Yes","No"),"No"),"")</f>
        <v/>
      </c>
      <c r="W224" s="4" t="str" cm="1">
        <f t="array" ref="W224">IF(Q224="Natural or Bare Fallow","",IF(V224="","",IF(V224="No",_xlfn._xlws.FILTER(MT.Out!E:E,MT.Out!D:D=Q224),IF(V224="Yes",_xlfn._xlws.FILTER(Int.Out!S:V,Int.Out!B:B=Q224)))))</f>
        <v/>
      </c>
      <c r="AA224" s="4" t="str" cm="1">
        <f t="array" ref="AA224">IF(OR(W224=0,W224=""),"",IF($R224="Mulched (left on surface)",IFERROR(_xlfn.UNIQUE(_xlfn._xlws.FILTER(Prod.Out!$H:$H,Prod.Out!$B:$B=W224)),""),IF($R224="Incorporated",IFERROR(_xlfn.UNIQUE(_xlfn._xlws.FILTER(Prod.Out!$I:$I,Prod.Out!$B:$B=W224)),""),IF($R224="Retained (unknown if mulched/incorp.)",IFERROR(_xlfn.UNIQUE(_xlfn._xlws.FILTER(Prod.Out!$J:$J,Prod.Out!$B:$B=W224)),""),""))))</f>
        <v/>
      </c>
      <c r="AB224" s="4" t="str" cm="1">
        <f t="array" ref="AB224">IF(OR(X224=0,X224=""),"",IF($R224="Mulched (left on surface)",IFERROR(_xlfn.UNIQUE(_xlfn._xlws.FILTER(Prod.Out!$H:$H,Prod.Out!$B:$B=X224)),""),IF($R224="Incorporated",IFERROR(_xlfn.UNIQUE(_xlfn._xlws.FILTER(Prod.Out!$I:$I,Prod.Out!$B:$B=X224)),""),IF($R224="Retained (unknown if mulched/incorp.)",IFERROR(_xlfn.UNIQUE(_xlfn._xlws.FILTER(Prod.Out!$J:$J,Prod.Out!$B:$B=X224)),""),""))))</f>
        <v/>
      </c>
      <c r="AC224" s="4" t="str" cm="1">
        <f t="array" ref="AC224">IF(OR(Y224=0,Y224=""),"",IF($R224="Mulched (left on surface)",IFERROR(_xlfn.UNIQUE(_xlfn._xlws.FILTER(Prod.Out!$H:$H,Prod.Out!$B:$B=Y224)),""),IF($R224="Incorporated",IFERROR(_xlfn.UNIQUE(_xlfn._xlws.FILTER(Prod.Out!$I:$I,Prod.Out!$B:$B=Y224)),""),IF($R224="Retained (unknown if mulched/incorp.)",IFERROR(_xlfn.UNIQUE(_xlfn._xlws.FILTER(Prod.Out!$J:$J,Prod.Out!$B:$B=Y224)),""),""))))</f>
        <v/>
      </c>
      <c r="AD224" s="4" t="str" cm="1">
        <f t="array" ref="AD224">IF(OR(Z224=0,Z224=""),"",IF($R224="Mulched (left on surface)",IFERROR(_xlfn.UNIQUE(_xlfn._xlws.FILTER(Prod.Out!$H:$H,Prod.Out!$B:$B=Z224)),""),IF($R224="Incorporated",IFERROR(_xlfn.UNIQUE(_xlfn._xlws.FILTER(Prod.Out!$I:$I,Prod.Out!$B:$B=Z224)),""),IF($R224="Retained (unknown if mulched/incorp.)",IFERROR(_xlfn.UNIQUE(_xlfn._xlws.FILTER(Prod.Out!$J:$J,Prod.Out!$B:$B=Z224)),""),""))))</f>
        <v/>
      </c>
    </row>
    <row r="225" spans="19:30" x14ac:dyDescent="0.35">
      <c r="S225" s="4" t="str" cm="1">
        <f t="array" ref="S225">IF(OR(Q225="",Q225=0),"",IFERROR(IF(V225="No",_xlfn._xlws.FILTER(MT.Out!A:A,MT.Out!D:D=Q225),IF(V225="Yes",_xlfn._xlws.FILTER(Int.Out!O:O,Int.Out!B:B=Q225),"")),""))</f>
        <v/>
      </c>
      <c r="T225" s="4" t="str" cm="1">
        <f t="array" ref="T225">IF(OR(Q225="",Q225=0),"",IFERROR(IF(V225="No",_xlfn._xlws.FILTER(MT.Out!B:B,MT.Out!D:D=Q225),IF(V225="Yes",_xlfn._xlws.FILTER(Int.Out!P:P,Int.Out!B:B=Q225),"")),""))</f>
        <v/>
      </c>
      <c r="U225" s="4" t="str" cm="1">
        <f t="array" ref="U225">IF(OR($Q225="",$Q225=0),"",IFERROR(IF($V225="No",_xlfn._xlws.FILTER(MT.Out!C:C,MT.Out!$D:$D=$Q225),IF($V225="Yes",_xlfn._xlws.FILTER(Int.Out!Q:Q,Int.Out!$B:$B=$Q225),"")),""))</f>
        <v/>
      </c>
      <c r="V225" s="4" t="str">
        <f>IF(Q225&lt;&gt;"",IFERROR(IF(MATCH(Q225,_xlfn.ANCHORARRAY(Intercrop!AS$1),0)&gt;0,"Yes","No"),"No"),"")</f>
        <v/>
      </c>
      <c r="W225" s="4" t="str" cm="1">
        <f t="array" ref="W225">IF(Q225="Natural or Bare Fallow","",IF(V225="","",IF(V225="No",_xlfn._xlws.FILTER(MT.Out!E:E,MT.Out!D:D=Q225),IF(V225="Yes",_xlfn._xlws.FILTER(Int.Out!S:V,Int.Out!B:B=Q225)))))</f>
        <v/>
      </c>
      <c r="AA225" s="4" t="str" cm="1">
        <f t="array" ref="AA225">IF(OR(W225=0,W225=""),"",IF($R225="Mulched (left on surface)",IFERROR(_xlfn.UNIQUE(_xlfn._xlws.FILTER(Prod.Out!$H:$H,Prod.Out!$B:$B=W225)),""),IF($R225="Incorporated",IFERROR(_xlfn.UNIQUE(_xlfn._xlws.FILTER(Prod.Out!$I:$I,Prod.Out!$B:$B=W225)),""),IF($R225="Retained (unknown if mulched/incorp.)",IFERROR(_xlfn.UNIQUE(_xlfn._xlws.FILTER(Prod.Out!$J:$J,Prod.Out!$B:$B=W225)),""),""))))</f>
        <v/>
      </c>
      <c r="AB225" s="4" t="str" cm="1">
        <f t="array" ref="AB225">IF(OR(X225=0,X225=""),"",IF($R225="Mulched (left on surface)",IFERROR(_xlfn.UNIQUE(_xlfn._xlws.FILTER(Prod.Out!$H:$H,Prod.Out!$B:$B=X225)),""),IF($R225="Incorporated",IFERROR(_xlfn.UNIQUE(_xlfn._xlws.FILTER(Prod.Out!$I:$I,Prod.Out!$B:$B=X225)),""),IF($R225="Retained (unknown if mulched/incorp.)",IFERROR(_xlfn.UNIQUE(_xlfn._xlws.FILTER(Prod.Out!$J:$J,Prod.Out!$B:$B=X225)),""),""))))</f>
        <v/>
      </c>
      <c r="AC225" s="4" t="str" cm="1">
        <f t="array" ref="AC225">IF(OR(Y225=0,Y225=""),"",IF($R225="Mulched (left on surface)",IFERROR(_xlfn.UNIQUE(_xlfn._xlws.FILTER(Prod.Out!$H:$H,Prod.Out!$B:$B=Y225)),""),IF($R225="Incorporated",IFERROR(_xlfn.UNIQUE(_xlfn._xlws.FILTER(Prod.Out!$I:$I,Prod.Out!$B:$B=Y225)),""),IF($R225="Retained (unknown if mulched/incorp.)",IFERROR(_xlfn.UNIQUE(_xlfn._xlws.FILTER(Prod.Out!$J:$J,Prod.Out!$B:$B=Y225)),""),""))))</f>
        <v/>
      </c>
      <c r="AD225" s="4" t="str" cm="1">
        <f t="array" ref="AD225">IF(OR(Z225=0,Z225=""),"",IF($R225="Mulched (left on surface)",IFERROR(_xlfn.UNIQUE(_xlfn._xlws.FILTER(Prod.Out!$H:$H,Prod.Out!$B:$B=Z225)),""),IF($R225="Incorporated",IFERROR(_xlfn.UNIQUE(_xlfn._xlws.FILTER(Prod.Out!$I:$I,Prod.Out!$B:$B=Z225)),""),IF($R225="Retained (unknown if mulched/incorp.)",IFERROR(_xlfn.UNIQUE(_xlfn._xlws.FILTER(Prod.Out!$J:$J,Prod.Out!$B:$B=Z225)),""),""))))</f>
        <v/>
      </c>
    </row>
    <row r="226" spans="19:30" x14ac:dyDescent="0.35">
      <c r="S226" s="4" t="str" cm="1">
        <f t="array" ref="S226">IF(OR(Q226="",Q226=0),"",IFERROR(IF(V226="No",_xlfn._xlws.FILTER(MT.Out!A:A,MT.Out!D:D=Q226),IF(V226="Yes",_xlfn._xlws.FILTER(Int.Out!O:O,Int.Out!B:B=Q226),"")),""))</f>
        <v/>
      </c>
      <c r="T226" s="4" t="str" cm="1">
        <f t="array" ref="T226">IF(OR(Q226="",Q226=0),"",IFERROR(IF(V226="No",_xlfn._xlws.FILTER(MT.Out!B:B,MT.Out!D:D=Q226),IF(V226="Yes",_xlfn._xlws.FILTER(Int.Out!P:P,Int.Out!B:B=Q226),"")),""))</f>
        <v/>
      </c>
      <c r="U226" s="4" t="str" cm="1">
        <f t="array" ref="U226">IF(OR($Q226="",$Q226=0),"",IFERROR(IF($V226="No",_xlfn._xlws.FILTER(MT.Out!C:C,MT.Out!$D:$D=$Q226),IF($V226="Yes",_xlfn._xlws.FILTER(Int.Out!Q:Q,Int.Out!$B:$B=$Q226),"")),""))</f>
        <v/>
      </c>
      <c r="V226" s="4" t="str">
        <f>IF(Q226&lt;&gt;"",IFERROR(IF(MATCH(Q226,_xlfn.ANCHORARRAY(Intercrop!AS$1),0)&gt;0,"Yes","No"),"No"),"")</f>
        <v/>
      </c>
      <c r="W226" s="4" t="str" cm="1">
        <f t="array" ref="W226">IF(Q226="Natural or Bare Fallow","",IF(V226="","",IF(V226="No",_xlfn._xlws.FILTER(MT.Out!E:E,MT.Out!D:D=Q226),IF(V226="Yes",_xlfn._xlws.FILTER(Int.Out!S:V,Int.Out!B:B=Q226)))))</f>
        <v/>
      </c>
      <c r="AA226" s="4" t="str" cm="1">
        <f t="array" ref="AA226">IF(OR(W226=0,W226=""),"",IF($R226="Mulched (left on surface)",IFERROR(_xlfn.UNIQUE(_xlfn._xlws.FILTER(Prod.Out!$H:$H,Prod.Out!$B:$B=W226)),""),IF($R226="Incorporated",IFERROR(_xlfn.UNIQUE(_xlfn._xlws.FILTER(Prod.Out!$I:$I,Prod.Out!$B:$B=W226)),""),IF($R226="Retained (unknown if mulched/incorp.)",IFERROR(_xlfn.UNIQUE(_xlfn._xlws.FILTER(Prod.Out!$J:$J,Prod.Out!$B:$B=W226)),""),""))))</f>
        <v/>
      </c>
      <c r="AB226" s="4" t="str" cm="1">
        <f t="array" ref="AB226">IF(OR(X226=0,X226=""),"",IF($R226="Mulched (left on surface)",IFERROR(_xlfn.UNIQUE(_xlfn._xlws.FILTER(Prod.Out!$H:$H,Prod.Out!$B:$B=X226)),""),IF($R226="Incorporated",IFERROR(_xlfn.UNIQUE(_xlfn._xlws.FILTER(Prod.Out!$I:$I,Prod.Out!$B:$B=X226)),""),IF($R226="Retained (unknown if mulched/incorp.)",IFERROR(_xlfn.UNIQUE(_xlfn._xlws.FILTER(Prod.Out!$J:$J,Prod.Out!$B:$B=X226)),""),""))))</f>
        <v/>
      </c>
      <c r="AC226" s="4" t="str" cm="1">
        <f t="array" ref="AC226">IF(OR(Y226=0,Y226=""),"",IF($R226="Mulched (left on surface)",IFERROR(_xlfn.UNIQUE(_xlfn._xlws.FILTER(Prod.Out!$H:$H,Prod.Out!$B:$B=Y226)),""),IF($R226="Incorporated",IFERROR(_xlfn.UNIQUE(_xlfn._xlws.FILTER(Prod.Out!$I:$I,Prod.Out!$B:$B=Y226)),""),IF($R226="Retained (unknown if mulched/incorp.)",IFERROR(_xlfn.UNIQUE(_xlfn._xlws.FILTER(Prod.Out!$J:$J,Prod.Out!$B:$B=Y226)),""),""))))</f>
        <v/>
      </c>
      <c r="AD226" s="4" t="str" cm="1">
        <f t="array" ref="AD226">IF(OR(Z226=0,Z226=""),"",IF($R226="Mulched (left on surface)",IFERROR(_xlfn.UNIQUE(_xlfn._xlws.FILTER(Prod.Out!$H:$H,Prod.Out!$B:$B=Z226)),""),IF($R226="Incorporated",IFERROR(_xlfn.UNIQUE(_xlfn._xlws.FILTER(Prod.Out!$I:$I,Prod.Out!$B:$B=Z226)),""),IF($R226="Retained (unknown if mulched/incorp.)",IFERROR(_xlfn.UNIQUE(_xlfn._xlws.FILTER(Prod.Out!$J:$J,Prod.Out!$B:$B=Z226)),""),""))))</f>
        <v/>
      </c>
    </row>
    <row r="227" spans="19:30" x14ac:dyDescent="0.35">
      <c r="S227" s="4" t="str" cm="1">
        <f t="array" ref="S227">IF(OR(Q227="",Q227=0),"",IFERROR(IF(V227="No",_xlfn._xlws.FILTER(MT.Out!A:A,MT.Out!D:D=Q227),IF(V227="Yes",_xlfn._xlws.FILTER(Int.Out!O:O,Int.Out!B:B=Q227),"")),""))</f>
        <v/>
      </c>
      <c r="T227" s="4" t="str" cm="1">
        <f t="array" ref="T227">IF(OR(Q227="",Q227=0),"",IFERROR(IF(V227="No",_xlfn._xlws.FILTER(MT.Out!B:B,MT.Out!D:D=Q227),IF(V227="Yes",_xlfn._xlws.FILTER(Int.Out!P:P,Int.Out!B:B=Q227),"")),""))</f>
        <v/>
      </c>
      <c r="U227" s="4" t="str" cm="1">
        <f t="array" ref="U227">IF(OR($Q227="",$Q227=0),"",IFERROR(IF($V227="No",_xlfn._xlws.FILTER(MT.Out!C:C,MT.Out!$D:$D=$Q227),IF($V227="Yes",_xlfn._xlws.FILTER(Int.Out!Q:Q,Int.Out!$B:$B=$Q227),"")),""))</f>
        <v/>
      </c>
      <c r="V227" s="4" t="str">
        <f>IF(Q227&lt;&gt;"",IFERROR(IF(MATCH(Q227,_xlfn.ANCHORARRAY(Intercrop!AS$1),0)&gt;0,"Yes","No"),"No"),"")</f>
        <v/>
      </c>
      <c r="W227" s="4" t="str" cm="1">
        <f t="array" ref="W227">IF(Q227="Natural or Bare Fallow","",IF(V227="","",IF(V227="No",_xlfn._xlws.FILTER(MT.Out!E:E,MT.Out!D:D=Q227),IF(V227="Yes",_xlfn._xlws.FILTER(Int.Out!S:V,Int.Out!B:B=Q227)))))</f>
        <v/>
      </c>
      <c r="AA227" s="4" t="str" cm="1">
        <f t="array" ref="AA227">IF(OR(W227=0,W227=""),"",IF($R227="Mulched (left on surface)",IFERROR(_xlfn.UNIQUE(_xlfn._xlws.FILTER(Prod.Out!$H:$H,Prod.Out!$B:$B=W227)),""),IF($R227="Incorporated",IFERROR(_xlfn.UNIQUE(_xlfn._xlws.FILTER(Prod.Out!$I:$I,Prod.Out!$B:$B=W227)),""),IF($R227="Retained (unknown if mulched/incorp.)",IFERROR(_xlfn.UNIQUE(_xlfn._xlws.FILTER(Prod.Out!$J:$J,Prod.Out!$B:$B=W227)),""),""))))</f>
        <v/>
      </c>
      <c r="AB227" s="4" t="str" cm="1">
        <f t="array" ref="AB227">IF(OR(X227=0,X227=""),"",IF($R227="Mulched (left on surface)",IFERROR(_xlfn.UNIQUE(_xlfn._xlws.FILTER(Prod.Out!$H:$H,Prod.Out!$B:$B=X227)),""),IF($R227="Incorporated",IFERROR(_xlfn.UNIQUE(_xlfn._xlws.FILTER(Prod.Out!$I:$I,Prod.Out!$B:$B=X227)),""),IF($R227="Retained (unknown if mulched/incorp.)",IFERROR(_xlfn.UNIQUE(_xlfn._xlws.FILTER(Prod.Out!$J:$J,Prod.Out!$B:$B=X227)),""),""))))</f>
        <v/>
      </c>
      <c r="AC227" s="4" t="str" cm="1">
        <f t="array" ref="AC227">IF(OR(Y227=0,Y227=""),"",IF($R227="Mulched (left on surface)",IFERROR(_xlfn.UNIQUE(_xlfn._xlws.FILTER(Prod.Out!$H:$H,Prod.Out!$B:$B=Y227)),""),IF($R227="Incorporated",IFERROR(_xlfn.UNIQUE(_xlfn._xlws.FILTER(Prod.Out!$I:$I,Prod.Out!$B:$B=Y227)),""),IF($R227="Retained (unknown if mulched/incorp.)",IFERROR(_xlfn.UNIQUE(_xlfn._xlws.FILTER(Prod.Out!$J:$J,Prod.Out!$B:$B=Y227)),""),""))))</f>
        <v/>
      </c>
      <c r="AD227" s="4" t="str" cm="1">
        <f t="array" ref="AD227">IF(OR(Z227=0,Z227=""),"",IF($R227="Mulched (left on surface)",IFERROR(_xlfn.UNIQUE(_xlfn._xlws.FILTER(Prod.Out!$H:$H,Prod.Out!$B:$B=Z227)),""),IF($R227="Incorporated",IFERROR(_xlfn.UNIQUE(_xlfn._xlws.FILTER(Prod.Out!$I:$I,Prod.Out!$B:$B=Z227)),""),IF($R227="Retained (unknown if mulched/incorp.)",IFERROR(_xlfn.UNIQUE(_xlfn._xlws.FILTER(Prod.Out!$J:$J,Prod.Out!$B:$B=Z227)),""),""))))</f>
        <v/>
      </c>
    </row>
    <row r="228" spans="19:30" x14ac:dyDescent="0.35">
      <c r="S228" s="4" t="str" cm="1">
        <f t="array" ref="S228">IF(OR(Q228="",Q228=0),"",IFERROR(IF(V228="No",_xlfn._xlws.FILTER(MT.Out!A:A,MT.Out!D:D=Q228),IF(V228="Yes",_xlfn._xlws.FILTER(Int.Out!O:O,Int.Out!B:B=Q228),"")),""))</f>
        <v/>
      </c>
      <c r="T228" s="4" t="str" cm="1">
        <f t="array" ref="T228">IF(OR(Q228="",Q228=0),"",IFERROR(IF(V228="No",_xlfn._xlws.FILTER(MT.Out!B:B,MT.Out!D:D=Q228),IF(V228="Yes",_xlfn._xlws.FILTER(Int.Out!P:P,Int.Out!B:B=Q228),"")),""))</f>
        <v/>
      </c>
      <c r="U228" s="4" t="str" cm="1">
        <f t="array" ref="U228">IF(OR($Q228="",$Q228=0),"",IFERROR(IF($V228="No",_xlfn._xlws.FILTER(MT.Out!C:C,MT.Out!$D:$D=$Q228),IF($V228="Yes",_xlfn._xlws.FILTER(Int.Out!Q:Q,Int.Out!$B:$B=$Q228),"")),""))</f>
        <v/>
      </c>
      <c r="V228" s="4" t="str">
        <f>IF(Q228&lt;&gt;"",IFERROR(IF(MATCH(Q228,_xlfn.ANCHORARRAY(Intercrop!AS$1),0)&gt;0,"Yes","No"),"No"),"")</f>
        <v/>
      </c>
      <c r="W228" s="4" t="str" cm="1">
        <f t="array" ref="W228">IF(Q228="Natural or Bare Fallow","",IF(V228="","",IF(V228="No",_xlfn._xlws.FILTER(MT.Out!E:E,MT.Out!D:D=Q228),IF(V228="Yes",_xlfn._xlws.FILTER(Int.Out!S:V,Int.Out!B:B=Q228)))))</f>
        <v/>
      </c>
      <c r="AA228" s="4" t="str" cm="1">
        <f t="array" ref="AA228">IF(OR(W228=0,W228=""),"",IF($R228="Mulched (left on surface)",IFERROR(_xlfn.UNIQUE(_xlfn._xlws.FILTER(Prod.Out!$H:$H,Prod.Out!$B:$B=W228)),""),IF($R228="Incorporated",IFERROR(_xlfn.UNIQUE(_xlfn._xlws.FILTER(Prod.Out!$I:$I,Prod.Out!$B:$B=W228)),""),IF($R228="Retained (unknown if mulched/incorp.)",IFERROR(_xlfn.UNIQUE(_xlfn._xlws.FILTER(Prod.Out!$J:$J,Prod.Out!$B:$B=W228)),""),""))))</f>
        <v/>
      </c>
      <c r="AB228" s="4" t="str" cm="1">
        <f t="array" ref="AB228">IF(OR(X228=0,X228=""),"",IF($R228="Mulched (left on surface)",IFERROR(_xlfn.UNIQUE(_xlfn._xlws.FILTER(Prod.Out!$H:$H,Prod.Out!$B:$B=X228)),""),IF($R228="Incorporated",IFERROR(_xlfn.UNIQUE(_xlfn._xlws.FILTER(Prod.Out!$I:$I,Prod.Out!$B:$B=X228)),""),IF($R228="Retained (unknown if mulched/incorp.)",IFERROR(_xlfn.UNIQUE(_xlfn._xlws.FILTER(Prod.Out!$J:$J,Prod.Out!$B:$B=X228)),""),""))))</f>
        <v/>
      </c>
      <c r="AC228" s="4" t="str" cm="1">
        <f t="array" ref="AC228">IF(OR(Y228=0,Y228=""),"",IF($R228="Mulched (left on surface)",IFERROR(_xlfn.UNIQUE(_xlfn._xlws.FILTER(Prod.Out!$H:$H,Prod.Out!$B:$B=Y228)),""),IF($R228="Incorporated",IFERROR(_xlfn.UNIQUE(_xlfn._xlws.FILTER(Prod.Out!$I:$I,Prod.Out!$B:$B=Y228)),""),IF($R228="Retained (unknown if mulched/incorp.)",IFERROR(_xlfn.UNIQUE(_xlfn._xlws.FILTER(Prod.Out!$J:$J,Prod.Out!$B:$B=Y228)),""),""))))</f>
        <v/>
      </c>
      <c r="AD228" s="4" t="str" cm="1">
        <f t="array" ref="AD228">IF(OR(Z228=0,Z228=""),"",IF($R228="Mulched (left on surface)",IFERROR(_xlfn.UNIQUE(_xlfn._xlws.FILTER(Prod.Out!$H:$H,Prod.Out!$B:$B=Z228)),""),IF($R228="Incorporated",IFERROR(_xlfn.UNIQUE(_xlfn._xlws.FILTER(Prod.Out!$I:$I,Prod.Out!$B:$B=Z228)),""),IF($R228="Retained (unknown if mulched/incorp.)",IFERROR(_xlfn.UNIQUE(_xlfn._xlws.FILTER(Prod.Out!$J:$J,Prod.Out!$B:$B=Z228)),""),""))))</f>
        <v/>
      </c>
    </row>
    <row r="229" spans="19:30" x14ac:dyDescent="0.35">
      <c r="S229" s="4" t="str" cm="1">
        <f t="array" ref="S229">IF(OR(Q229="",Q229=0),"",IFERROR(IF(V229="No",_xlfn._xlws.FILTER(MT.Out!A:A,MT.Out!D:D=Q229),IF(V229="Yes",_xlfn._xlws.FILTER(Int.Out!O:O,Int.Out!B:B=Q229),"")),""))</f>
        <v/>
      </c>
      <c r="T229" s="4" t="str" cm="1">
        <f t="array" ref="T229">IF(OR(Q229="",Q229=0),"",IFERROR(IF(V229="No",_xlfn._xlws.FILTER(MT.Out!B:B,MT.Out!D:D=Q229),IF(V229="Yes",_xlfn._xlws.FILTER(Int.Out!P:P,Int.Out!B:B=Q229),"")),""))</f>
        <v/>
      </c>
      <c r="U229" s="4" t="str" cm="1">
        <f t="array" ref="U229">IF(OR($Q229="",$Q229=0),"",IFERROR(IF($V229="No",_xlfn._xlws.FILTER(MT.Out!C:C,MT.Out!$D:$D=$Q229),IF($V229="Yes",_xlfn._xlws.FILTER(Int.Out!Q:Q,Int.Out!$B:$B=$Q229),"")),""))</f>
        <v/>
      </c>
      <c r="V229" s="4" t="str">
        <f>IF(Q229&lt;&gt;"",IFERROR(IF(MATCH(Q229,_xlfn.ANCHORARRAY(Intercrop!AS$1),0)&gt;0,"Yes","No"),"No"),"")</f>
        <v/>
      </c>
      <c r="W229" s="4" t="str" cm="1">
        <f t="array" ref="W229">IF(Q229="Natural or Bare Fallow","",IF(V229="","",IF(V229="No",_xlfn._xlws.FILTER(MT.Out!E:E,MT.Out!D:D=Q229),IF(V229="Yes",_xlfn._xlws.FILTER(Int.Out!S:V,Int.Out!B:B=Q229)))))</f>
        <v/>
      </c>
      <c r="AA229" s="4" t="str" cm="1">
        <f t="array" ref="AA229">IF(OR(W229=0,W229=""),"",IF($R229="Mulched (left on surface)",IFERROR(_xlfn.UNIQUE(_xlfn._xlws.FILTER(Prod.Out!$H:$H,Prod.Out!$B:$B=W229)),""),IF($R229="Incorporated",IFERROR(_xlfn.UNIQUE(_xlfn._xlws.FILTER(Prod.Out!$I:$I,Prod.Out!$B:$B=W229)),""),IF($R229="Retained (unknown if mulched/incorp.)",IFERROR(_xlfn.UNIQUE(_xlfn._xlws.FILTER(Prod.Out!$J:$J,Prod.Out!$B:$B=W229)),""),""))))</f>
        <v/>
      </c>
      <c r="AB229" s="4" t="str" cm="1">
        <f t="array" ref="AB229">IF(OR(X229=0,X229=""),"",IF($R229="Mulched (left on surface)",IFERROR(_xlfn.UNIQUE(_xlfn._xlws.FILTER(Prod.Out!$H:$H,Prod.Out!$B:$B=X229)),""),IF($R229="Incorporated",IFERROR(_xlfn.UNIQUE(_xlfn._xlws.FILTER(Prod.Out!$I:$I,Prod.Out!$B:$B=X229)),""),IF($R229="Retained (unknown if mulched/incorp.)",IFERROR(_xlfn.UNIQUE(_xlfn._xlws.FILTER(Prod.Out!$J:$J,Prod.Out!$B:$B=X229)),""),""))))</f>
        <v/>
      </c>
      <c r="AC229" s="4" t="str" cm="1">
        <f t="array" ref="AC229">IF(OR(Y229=0,Y229=""),"",IF($R229="Mulched (left on surface)",IFERROR(_xlfn.UNIQUE(_xlfn._xlws.FILTER(Prod.Out!$H:$H,Prod.Out!$B:$B=Y229)),""),IF($R229="Incorporated",IFERROR(_xlfn.UNIQUE(_xlfn._xlws.FILTER(Prod.Out!$I:$I,Prod.Out!$B:$B=Y229)),""),IF($R229="Retained (unknown if mulched/incorp.)",IFERROR(_xlfn.UNIQUE(_xlfn._xlws.FILTER(Prod.Out!$J:$J,Prod.Out!$B:$B=Y229)),""),""))))</f>
        <v/>
      </c>
      <c r="AD229" s="4" t="str" cm="1">
        <f t="array" ref="AD229">IF(OR(Z229=0,Z229=""),"",IF($R229="Mulched (left on surface)",IFERROR(_xlfn.UNIQUE(_xlfn._xlws.FILTER(Prod.Out!$H:$H,Prod.Out!$B:$B=Z229)),""),IF($R229="Incorporated",IFERROR(_xlfn.UNIQUE(_xlfn._xlws.FILTER(Prod.Out!$I:$I,Prod.Out!$B:$B=Z229)),""),IF($R229="Retained (unknown if mulched/incorp.)",IFERROR(_xlfn.UNIQUE(_xlfn._xlws.FILTER(Prod.Out!$J:$J,Prod.Out!$B:$B=Z229)),""),""))))</f>
        <v/>
      </c>
    </row>
    <row r="230" spans="19:30" x14ac:dyDescent="0.35">
      <c r="S230" s="4" t="str" cm="1">
        <f t="array" ref="S230">IF(OR(Q230="",Q230=0),"",IFERROR(IF(V230="No",_xlfn._xlws.FILTER(MT.Out!A:A,MT.Out!D:D=Q230),IF(V230="Yes",_xlfn._xlws.FILTER(Int.Out!O:O,Int.Out!B:B=Q230),"")),""))</f>
        <v/>
      </c>
      <c r="T230" s="4" t="str" cm="1">
        <f t="array" ref="T230">IF(OR(Q230="",Q230=0),"",IFERROR(IF(V230="No",_xlfn._xlws.FILTER(MT.Out!B:B,MT.Out!D:D=Q230),IF(V230="Yes",_xlfn._xlws.FILTER(Int.Out!P:P,Int.Out!B:B=Q230),"")),""))</f>
        <v/>
      </c>
      <c r="U230" s="4" t="str" cm="1">
        <f t="array" ref="U230">IF(OR($Q230="",$Q230=0),"",IFERROR(IF($V230="No",_xlfn._xlws.FILTER(MT.Out!C:C,MT.Out!$D:$D=$Q230),IF($V230="Yes",_xlfn._xlws.FILTER(Int.Out!Q:Q,Int.Out!$B:$B=$Q230),"")),""))</f>
        <v/>
      </c>
      <c r="V230" s="4" t="str">
        <f>IF(Q230&lt;&gt;"",IFERROR(IF(MATCH(Q230,_xlfn.ANCHORARRAY(Intercrop!AS$1),0)&gt;0,"Yes","No"),"No"),"")</f>
        <v/>
      </c>
      <c r="W230" s="4" t="str" cm="1">
        <f t="array" ref="W230">IF(Q230="Natural or Bare Fallow","",IF(V230="","",IF(V230="No",_xlfn._xlws.FILTER(MT.Out!E:E,MT.Out!D:D=Q230),IF(V230="Yes",_xlfn._xlws.FILTER(Int.Out!S:V,Int.Out!B:B=Q230)))))</f>
        <v/>
      </c>
      <c r="AA230" s="4" t="str" cm="1">
        <f t="array" ref="AA230">IF(OR(W230=0,W230=""),"",IF($R230="Mulched (left on surface)",IFERROR(_xlfn.UNIQUE(_xlfn._xlws.FILTER(Prod.Out!$H:$H,Prod.Out!$B:$B=W230)),""),IF($R230="Incorporated",IFERROR(_xlfn.UNIQUE(_xlfn._xlws.FILTER(Prod.Out!$I:$I,Prod.Out!$B:$B=W230)),""),IF($R230="Retained (unknown if mulched/incorp.)",IFERROR(_xlfn.UNIQUE(_xlfn._xlws.FILTER(Prod.Out!$J:$J,Prod.Out!$B:$B=W230)),""),""))))</f>
        <v/>
      </c>
      <c r="AB230" s="4" t="str" cm="1">
        <f t="array" ref="AB230">IF(OR(X230=0,X230=""),"",IF($R230="Mulched (left on surface)",IFERROR(_xlfn.UNIQUE(_xlfn._xlws.FILTER(Prod.Out!$H:$H,Prod.Out!$B:$B=X230)),""),IF($R230="Incorporated",IFERROR(_xlfn.UNIQUE(_xlfn._xlws.FILTER(Prod.Out!$I:$I,Prod.Out!$B:$B=X230)),""),IF($R230="Retained (unknown if mulched/incorp.)",IFERROR(_xlfn.UNIQUE(_xlfn._xlws.FILTER(Prod.Out!$J:$J,Prod.Out!$B:$B=X230)),""),""))))</f>
        <v/>
      </c>
      <c r="AC230" s="4" t="str" cm="1">
        <f t="array" ref="AC230">IF(OR(Y230=0,Y230=""),"",IF($R230="Mulched (left on surface)",IFERROR(_xlfn.UNIQUE(_xlfn._xlws.FILTER(Prod.Out!$H:$H,Prod.Out!$B:$B=Y230)),""),IF($R230="Incorporated",IFERROR(_xlfn.UNIQUE(_xlfn._xlws.FILTER(Prod.Out!$I:$I,Prod.Out!$B:$B=Y230)),""),IF($R230="Retained (unknown if mulched/incorp.)",IFERROR(_xlfn.UNIQUE(_xlfn._xlws.FILTER(Prod.Out!$J:$J,Prod.Out!$B:$B=Y230)),""),""))))</f>
        <v/>
      </c>
      <c r="AD230" s="4" t="str" cm="1">
        <f t="array" ref="AD230">IF(OR(Z230=0,Z230=""),"",IF($R230="Mulched (left on surface)",IFERROR(_xlfn.UNIQUE(_xlfn._xlws.FILTER(Prod.Out!$H:$H,Prod.Out!$B:$B=Z230)),""),IF($R230="Incorporated",IFERROR(_xlfn.UNIQUE(_xlfn._xlws.FILTER(Prod.Out!$I:$I,Prod.Out!$B:$B=Z230)),""),IF($R230="Retained (unknown if mulched/incorp.)",IFERROR(_xlfn.UNIQUE(_xlfn._xlws.FILTER(Prod.Out!$J:$J,Prod.Out!$B:$B=Z230)),""),""))))</f>
        <v/>
      </c>
    </row>
    <row r="231" spans="19:30" x14ac:dyDescent="0.35">
      <c r="S231" s="4" t="str" cm="1">
        <f t="array" ref="S231">IF(OR(Q231="",Q231=0),"",IFERROR(IF(V231="No",_xlfn._xlws.FILTER(MT.Out!A:A,MT.Out!D:D=Q231),IF(V231="Yes",_xlfn._xlws.FILTER(Int.Out!O:O,Int.Out!B:B=Q231),"")),""))</f>
        <v/>
      </c>
      <c r="T231" s="4" t="str" cm="1">
        <f t="array" ref="T231">IF(OR(Q231="",Q231=0),"",IFERROR(IF(V231="No",_xlfn._xlws.FILTER(MT.Out!B:B,MT.Out!D:D=Q231),IF(V231="Yes",_xlfn._xlws.FILTER(Int.Out!P:P,Int.Out!B:B=Q231),"")),""))</f>
        <v/>
      </c>
      <c r="U231" s="4" t="str" cm="1">
        <f t="array" ref="U231">IF(OR($Q231="",$Q231=0),"",IFERROR(IF($V231="No",_xlfn._xlws.FILTER(MT.Out!C:C,MT.Out!$D:$D=$Q231),IF($V231="Yes",_xlfn._xlws.FILTER(Int.Out!Q:Q,Int.Out!$B:$B=$Q231),"")),""))</f>
        <v/>
      </c>
      <c r="V231" s="4" t="str">
        <f>IF(Q231&lt;&gt;"",IFERROR(IF(MATCH(Q231,_xlfn.ANCHORARRAY(Intercrop!AS$1),0)&gt;0,"Yes","No"),"No"),"")</f>
        <v/>
      </c>
      <c r="W231" s="4" t="str" cm="1">
        <f t="array" ref="W231">IF(Q231="Natural or Bare Fallow","",IF(V231="","",IF(V231="No",_xlfn._xlws.FILTER(MT.Out!E:E,MT.Out!D:D=Q231),IF(V231="Yes",_xlfn._xlws.FILTER(Int.Out!S:V,Int.Out!B:B=Q231)))))</f>
        <v/>
      </c>
      <c r="AA231" s="4" t="str" cm="1">
        <f t="array" ref="AA231">IF(OR(W231=0,W231=""),"",IF($R231="Mulched (left on surface)",IFERROR(_xlfn.UNIQUE(_xlfn._xlws.FILTER(Prod.Out!$H:$H,Prod.Out!$B:$B=W231)),""),IF($R231="Incorporated",IFERROR(_xlfn.UNIQUE(_xlfn._xlws.FILTER(Prod.Out!$I:$I,Prod.Out!$B:$B=W231)),""),IF($R231="Retained (unknown if mulched/incorp.)",IFERROR(_xlfn.UNIQUE(_xlfn._xlws.FILTER(Prod.Out!$J:$J,Prod.Out!$B:$B=W231)),""),""))))</f>
        <v/>
      </c>
      <c r="AB231" s="4" t="str" cm="1">
        <f t="array" ref="AB231">IF(OR(X231=0,X231=""),"",IF($R231="Mulched (left on surface)",IFERROR(_xlfn.UNIQUE(_xlfn._xlws.FILTER(Prod.Out!$H:$H,Prod.Out!$B:$B=X231)),""),IF($R231="Incorporated",IFERROR(_xlfn.UNIQUE(_xlfn._xlws.FILTER(Prod.Out!$I:$I,Prod.Out!$B:$B=X231)),""),IF($R231="Retained (unknown if mulched/incorp.)",IFERROR(_xlfn.UNIQUE(_xlfn._xlws.FILTER(Prod.Out!$J:$J,Prod.Out!$B:$B=X231)),""),""))))</f>
        <v/>
      </c>
      <c r="AC231" s="4" t="str" cm="1">
        <f t="array" ref="AC231">IF(OR(Y231=0,Y231=""),"",IF($R231="Mulched (left on surface)",IFERROR(_xlfn.UNIQUE(_xlfn._xlws.FILTER(Prod.Out!$H:$H,Prod.Out!$B:$B=Y231)),""),IF($R231="Incorporated",IFERROR(_xlfn.UNIQUE(_xlfn._xlws.FILTER(Prod.Out!$I:$I,Prod.Out!$B:$B=Y231)),""),IF($R231="Retained (unknown if mulched/incorp.)",IFERROR(_xlfn.UNIQUE(_xlfn._xlws.FILTER(Prod.Out!$J:$J,Prod.Out!$B:$B=Y231)),""),""))))</f>
        <v/>
      </c>
      <c r="AD231" s="4" t="str" cm="1">
        <f t="array" ref="AD231">IF(OR(Z231=0,Z231=""),"",IF($R231="Mulched (left on surface)",IFERROR(_xlfn.UNIQUE(_xlfn._xlws.FILTER(Prod.Out!$H:$H,Prod.Out!$B:$B=Z231)),""),IF($R231="Incorporated",IFERROR(_xlfn.UNIQUE(_xlfn._xlws.FILTER(Prod.Out!$I:$I,Prod.Out!$B:$B=Z231)),""),IF($R231="Retained (unknown if mulched/incorp.)",IFERROR(_xlfn.UNIQUE(_xlfn._xlws.FILTER(Prod.Out!$J:$J,Prod.Out!$B:$B=Z231)),""),""))))</f>
        <v/>
      </c>
    </row>
    <row r="232" spans="19:30" x14ac:dyDescent="0.35">
      <c r="S232" s="4" t="str" cm="1">
        <f t="array" ref="S232">IF(OR(Q232="",Q232=0),"",IFERROR(IF(V232="No",_xlfn._xlws.FILTER(MT.Out!A:A,MT.Out!D:D=Q232),IF(V232="Yes",_xlfn._xlws.FILTER(Int.Out!O:O,Int.Out!B:B=Q232),"")),""))</f>
        <v/>
      </c>
      <c r="T232" s="4" t="str" cm="1">
        <f t="array" ref="T232">IF(OR(Q232="",Q232=0),"",IFERROR(IF(V232="No",_xlfn._xlws.FILTER(MT.Out!B:B,MT.Out!D:D=Q232),IF(V232="Yes",_xlfn._xlws.FILTER(Int.Out!P:P,Int.Out!B:B=Q232),"")),""))</f>
        <v/>
      </c>
      <c r="U232" s="4" t="str" cm="1">
        <f t="array" ref="U232">IF(OR($Q232="",$Q232=0),"",IFERROR(IF($V232="No",_xlfn._xlws.FILTER(MT.Out!C:C,MT.Out!$D:$D=$Q232),IF($V232="Yes",_xlfn._xlws.FILTER(Int.Out!Q:Q,Int.Out!$B:$B=$Q232),"")),""))</f>
        <v/>
      </c>
      <c r="V232" s="4" t="str">
        <f>IF(Q232&lt;&gt;"",IFERROR(IF(MATCH(Q232,_xlfn.ANCHORARRAY(Intercrop!AS$1),0)&gt;0,"Yes","No"),"No"),"")</f>
        <v/>
      </c>
      <c r="W232" s="4" t="str" cm="1">
        <f t="array" ref="W232">IF(Q232="Natural or Bare Fallow","",IF(V232="","",IF(V232="No",_xlfn._xlws.FILTER(MT.Out!E:E,MT.Out!D:D=Q232),IF(V232="Yes",_xlfn._xlws.FILTER(Int.Out!S:V,Int.Out!B:B=Q232)))))</f>
        <v/>
      </c>
      <c r="AA232" s="4" t="str" cm="1">
        <f t="array" ref="AA232">IF(OR(W232=0,W232=""),"",IF($R232="Mulched (left on surface)",IFERROR(_xlfn.UNIQUE(_xlfn._xlws.FILTER(Prod.Out!$H:$H,Prod.Out!$B:$B=W232)),""),IF($R232="Incorporated",IFERROR(_xlfn.UNIQUE(_xlfn._xlws.FILTER(Prod.Out!$I:$I,Prod.Out!$B:$B=W232)),""),IF($R232="Retained (unknown if mulched/incorp.)",IFERROR(_xlfn.UNIQUE(_xlfn._xlws.FILTER(Prod.Out!$J:$J,Prod.Out!$B:$B=W232)),""),""))))</f>
        <v/>
      </c>
      <c r="AB232" s="4" t="str" cm="1">
        <f t="array" ref="AB232">IF(OR(X232=0,X232=""),"",IF($R232="Mulched (left on surface)",IFERROR(_xlfn.UNIQUE(_xlfn._xlws.FILTER(Prod.Out!$H:$H,Prod.Out!$B:$B=X232)),""),IF($R232="Incorporated",IFERROR(_xlfn.UNIQUE(_xlfn._xlws.FILTER(Prod.Out!$I:$I,Prod.Out!$B:$B=X232)),""),IF($R232="Retained (unknown if mulched/incorp.)",IFERROR(_xlfn.UNIQUE(_xlfn._xlws.FILTER(Prod.Out!$J:$J,Prod.Out!$B:$B=X232)),""),""))))</f>
        <v/>
      </c>
      <c r="AC232" s="4" t="str" cm="1">
        <f t="array" ref="AC232">IF(OR(Y232=0,Y232=""),"",IF($R232="Mulched (left on surface)",IFERROR(_xlfn.UNIQUE(_xlfn._xlws.FILTER(Prod.Out!$H:$H,Prod.Out!$B:$B=Y232)),""),IF($R232="Incorporated",IFERROR(_xlfn.UNIQUE(_xlfn._xlws.FILTER(Prod.Out!$I:$I,Prod.Out!$B:$B=Y232)),""),IF($R232="Retained (unknown if mulched/incorp.)",IFERROR(_xlfn.UNIQUE(_xlfn._xlws.FILTER(Prod.Out!$J:$J,Prod.Out!$B:$B=Y232)),""),""))))</f>
        <v/>
      </c>
      <c r="AD232" s="4" t="str" cm="1">
        <f t="array" ref="AD232">IF(OR(Z232=0,Z232=""),"",IF($R232="Mulched (left on surface)",IFERROR(_xlfn.UNIQUE(_xlfn._xlws.FILTER(Prod.Out!$H:$H,Prod.Out!$B:$B=Z232)),""),IF($R232="Incorporated",IFERROR(_xlfn.UNIQUE(_xlfn._xlws.FILTER(Prod.Out!$I:$I,Prod.Out!$B:$B=Z232)),""),IF($R232="Retained (unknown if mulched/incorp.)",IFERROR(_xlfn.UNIQUE(_xlfn._xlws.FILTER(Prod.Out!$J:$J,Prod.Out!$B:$B=Z232)),""),""))))</f>
        <v/>
      </c>
    </row>
    <row r="233" spans="19:30" x14ac:dyDescent="0.35">
      <c r="S233" s="4" t="str" cm="1">
        <f t="array" ref="S233">IF(OR(Q233="",Q233=0),"",IFERROR(IF(V233="No",_xlfn._xlws.FILTER(MT.Out!A:A,MT.Out!D:D=Q233),IF(V233="Yes",_xlfn._xlws.FILTER(Int.Out!O:O,Int.Out!B:B=Q233),"")),""))</f>
        <v/>
      </c>
      <c r="T233" s="4" t="str" cm="1">
        <f t="array" ref="T233">IF(OR(Q233="",Q233=0),"",IFERROR(IF(V233="No",_xlfn._xlws.FILTER(MT.Out!B:B,MT.Out!D:D=Q233),IF(V233="Yes",_xlfn._xlws.FILTER(Int.Out!P:P,Int.Out!B:B=Q233),"")),""))</f>
        <v/>
      </c>
      <c r="U233" s="4" t="str" cm="1">
        <f t="array" ref="U233">IF(OR($Q233="",$Q233=0),"",IFERROR(IF($V233="No",_xlfn._xlws.FILTER(MT.Out!C:C,MT.Out!$D:$D=$Q233),IF($V233="Yes",_xlfn._xlws.FILTER(Int.Out!Q:Q,Int.Out!$B:$B=$Q233),"")),""))</f>
        <v/>
      </c>
      <c r="V233" s="4" t="str">
        <f>IF(Q233&lt;&gt;"",IFERROR(IF(MATCH(Q233,_xlfn.ANCHORARRAY(Intercrop!AS$1),0)&gt;0,"Yes","No"),"No"),"")</f>
        <v/>
      </c>
      <c r="W233" s="4" t="str" cm="1">
        <f t="array" ref="W233">IF(Q233="Natural or Bare Fallow","",IF(V233="","",IF(V233="No",_xlfn._xlws.FILTER(MT.Out!E:E,MT.Out!D:D=Q233),IF(V233="Yes",_xlfn._xlws.FILTER(Int.Out!S:V,Int.Out!B:B=Q233)))))</f>
        <v/>
      </c>
      <c r="AA233" s="4" t="str" cm="1">
        <f t="array" ref="AA233">IF(OR(W233=0,W233=""),"",IF($R233="Mulched (left on surface)",IFERROR(_xlfn.UNIQUE(_xlfn._xlws.FILTER(Prod.Out!$H:$H,Prod.Out!$B:$B=W233)),""),IF($R233="Incorporated",IFERROR(_xlfn.UNIQUE(_xlfn._xlws.FILTER(Prod.Out!$I:$I,Prod.Out!$B:$B=W233)),""),IF($R233="Retained (unknown if mulched/incorp.)",IFERROR(_xlfn.UNIQUE(_xlfn._xlws.FILTER(Prod.Out!$J:$J,Prod.Out!$B:$B=W233)),""),""))))</f>
        <v/>
      </c>
      <c r="AB233" s="4" t="str" cm="1">
        <f t="array" ref="AB233">IF(OR(X233=0,X233=""),"",IF($R233="Mulched (left on surface)",IFERROR(_xlfn.UNIQUE(_xlfn._xlws.FILTER(Prod.Out!$H:$H,Prod.Out!$B:$B=X233)),""),IF($R233="Incorporated",IFERROR(_xlfn.UNIQUE(_xlfn._xlws.FILTER(Prod.Out!$I:$I,Prod.Out!$B:$B=X233)),""),IF($R233="Retained (unknown if mulched/incorp.)",IFERROR(_xlfn.UNIQUE(_xlfn._xlws.FILTER(Prod.Out!$J:$J,Prod.Out!$B:$B=X233)),""),""))))</f>
        <v/>
      </c>
      <c r="AC233" s="4" t="str" cm="1">
        <f t="array" ref="AC233">IF(OR(Y233=0,Y233=""),"",IF($R233="Mulched (left on surface)",IFERROR(_xlfn.UNIQUE(_xlfn._xlws.FILTER(Prod.Out!$H:$H,Prod.Out!$B:$B=Y233)),""),IF($R233="Incorporated",IFERROR(_xlfn.UNIQUE(_xlfn._xlws.FILTER(Prod.Out!$I:$I,Prod.Out!$B:$B=Y233)),""),IF($R233="Retained (unknown if mulched/incorp.)",IFERROR(_xlfn.UNIQUE(_xlfn._xlws.FILTER(Prod.Out!$J:$J,Prod.Out!$B:$B=Y233)),""),""))))</f>
        <v/>
      </c>
      <c r="AD233" s="4" t="str" cm="1">
        <f t="array" ref="AD233">IF(OR(Z233=0,Z233=""),"",IF($R233="Mulched (left on surface)",IFERROR(_xlfn.UNIQUE(_xlfn._xlws.FILTER(Prod.Out!$H:$H,Prod.Out!$B:$B=Z233)),""),IF($R233="Incorporated",IFERROR(_xlfn.UNIQUE(_xlfn._xlws.FILTER(Prod.Out!$I:$I,Prod.Out!$B:$B=Z233)),""),IF($R233="Retained (unknown if mulched/incorp.)",IFERROR(_xlfn.UNIQUE(_xlfn._xlws.FILTER(Prod.Out!$J:$J,Prod.Out!$B:$B=Z233)),""),""))))</f>
        <v/>
      </c>
    </row>
    <row r="234" spans="19:30" x14ac:dyDescent="0.35">
      <c r="S234" s="4" t="str" cm="1">
        <f t="array" ref="S234">IF(OR(Q234="",Q234=0),"",IFERROR(IF(V234="No",_xlfn._xlws.FILTER(MT.Out!A:A,MT.Out!D:D=Q234),IF(V234="Yes",_xlfn._xlws.FILTER(Int.Out!O:O,Int.Out!B:B=Q234),"")),""))</f>
        <v/>
      </c>
      <c r="T234" s="4" t="str" cm="1">
        <f t="array" ref="T234">IF(OR(Q234="",Q234=0),"",IFERROR(IF(V234="No",_xlfn._xlws.FILTER(MT.Out!B:B,MT.Out!D:D=Q234),IF(V234="Yes",_xlfn._xlws.FILTER(Int.Out!P:P,Int.Out!B:B=Q234),"")),""))</f>
        <v/>
      </c>
      <c r="U234" s="4" t="str" cm="1">
        <f t="array" ref="U234">IF(OR($Q234="",$Q234=0),"",IFERROR(IF($V234="No",_xlfn._xlws.FILTER(MT.Out!C:C,MT.Out!$D:$D=$Q234),IF($V234="Yes",_xlfn._xlws.FILTER(Int.Out!Q:Q,Int.Out!$B:$B=$Q234),"")),""))</f>
        <v/>
      </c>
      <c r="V234" s="4" t="str">
        <f>IF(Q234&lt;&gt;"",IFERROR(IF(MATCH(Q234,_xlfn.ANCHORARRAY(Intercrop!AS$1),0)&gt;0,"Yes","No"),"No"),"")</f>
        <v/>
      </c>
      <c r="W234" s="4" t="str" cm="1">
        <f t="array" ref="W234">IF(Q234="Natural or Bare Fallow","",IF(V234="","",IF(V234="No",_xlfn._xlws.FILTER(MT.Out!E:E,MT.Out!D:D=Q234),IF(V234="Yes",_xlfn._xlws.FILTER(Int.Out!S:V,Int.Out!B:B=Q234)))))</f>
        <v/>
      </c>
      <c r="AA234" s="4" t="str" cm="1">
        <f t="array" ref="AA234">IF(OR(W234=0,W234=""),"",IF($R234="Mulched (left on surface)",IFERROR(_xlfn.UNIQUE(_xlfn._xlws.FILTER(Prod.Out!$H:$H,Prod.Out!$B:$B=W234)),""),IF($R234="Incorporated",IFERROR(_xlfn.UNIQUE(_xlfn._xlws.FILTER(Prod.Out!$I:$I,Prod.Out!$B:$B=W234)),""),IF($R234="Retained (unknown if mulched/incorp.)",IFERROR(_xlfn.UNIQUE(_xlfn._xlws.FILTER(Prod.Out!$J:$J,Prod.Out!$B:$B=W234)),""),""))))</f>
        <v/>
      </c>
      <c r="AB234" s="4" t="str" cm="1">
        <f t="array" ref="AB234">IF(OR(X234=0,X234=""),"",IF($R234="Mulched (left on surface)",IFERROR(_xlfn.UNIQUE(_xlfn._xlws.FILTER(Prod.Out!$H:$H,Prod.Out!$B:$B=X234)),""),IF($R234="Incorporated",IFERROR(_xlfn.UNIQUE(_xlfn._xlws.FILTER(Prod.Out!$I:$I,Prod.Out!$B:$B=X234)),""),IF($R234="Retained (unknown if mulched/incorp.)",IFERROR(_xlfn.UNIQUE(_xlfn._xlws.FILTER(Prod.Out!$J:$J,Prod.Out!$B:$B=X234)),""),""))))</f>
        <v/>
      </c>
      <c r="AC234" s="4" t="str" cm="1">
        <f t="array" ref="AC234">IF(OR(Y234=0,Y234=""),"",IF($R234="Mulched (left on surface)",IFERROR(_xlfn.UNIQUE(_xlfn._xlws.FILTER(Prod.Out!$H:$H,Prod.Out!$B:$B=Y234)),""),IF($R234="Incorporated",IFERROR(_xlfn.UNIQUE(_xlfn._xlws.FILTER(Prod.Out!$I:$I,Prod.Out!$B:$B=Y234)),""),IF($R234="Retained (unknown if mulched/incorp.)",IFERROR(_xlfn.UNIQUE(_xlfn._xlws.FILTER(Prod.Out!$J:$J,Prod.Out!$B:$B=Y234)),""),""))))</f>
        <v/>
      </c>
      <c r="AD234" s="4" t="str" cm="1">
        <f t="array" ref="AD234">IF(OR(Z234=0,Z234=""),"",IF($R234="Mulched (left on surface)",IFERROR(_xlfn.UNIQUE(_xlfn._xlws.FILTER(Prod.Out!$H:$H,Prod.Out!$B:$B=Z234)),""),IF($R234="Incorporated",IFERROR(_xlfn.UNIQUE(_xlfn._xlws.FILTER(Prod.Out!$I:$I,Prod.Out!$B:$B=Z234)),""),IF($R234="Retained (unknown if mulched/incorp.)",IFERROR(_xlfn.UNIQUE(_xlfn._xlws.FILTER(Prod.Out!$J:$J,Prod.Out!$B:$B=Z234)),""),""))))</f>
        <v/>
      </c>
    </row>
    <row r="235" spans="19:30" x14ac:dyDescent="0.35">
      <c r="S235" s="4" t="str" cm="1">
        <f t="array" ref="S235">IF(OR(Q235="",Q235=0),"",IFERROR(IF(V235="No",_xlfn._xlws.FILTER(MT.Out!A:A,MT.Out!D:D=Q235),IF(V235="Yes",_xlfn._xlws.FILTER(Int.Out!O:O,Int.Out!B:B=Q235),"")),""))</f>
        <v/>
      </c>
      <c r="T235" s="4" t="str" cm="1">
        <f t="array" ref="T235">IF(OR(Q235="",Q235=0),"",IFERROR(IF(V235="No",_xlfn._xlws.FILTER(MT.Out!B:B,MT.Out!D:D=Q235),IF(V235="Yes",_xlfn._xlws.FILTER(Int.Out!P:P,Int.Out!B:B=Q235),"")),""))</f>
        <v/>
      </c>
      <c r="U235" s="4" t="str" cm="1">
        <f t="array" ref="U235">IF(OR($Q235="",$Q235=0),"",IFERROR(IF($V235="No",_xlfn._xlws.FILTER(MT.Out!C:C,MT.Out!$D:$D=$Q235),IF($V235="Yes",_xlfn._xlws.FILTER(Int.Out!Q:Q,Int.Out!$B:$B=$Q235),"")),""))</f>
        <v/>
      </c>
      <c r="V235" s="4" t="str">
        <f>IF(Q235&lt;&gt;"",IFERROR(IF(MATCH(Q235,_xlfn.ANCHORARRAY(Intercrop!AS$1),0)&gt;0,"Yes","No"),"No"),"")</f>
        <v/>
      </c>
      <c r="W235" s="4" t="str" cm="1">
        <f t="array" ref="W235">IF(Q235="Natural or Bare Fallow","",IF(V235="","",IF(V235="No",_xlfn._xlws.FILTER(MT.Out!E:E,MT.Out!D:D=Q235),IF(V235="Yes",_xlfn._xlws.FILTER(Int.Out!S:V,Int.Out!B:B=Q235)))))</f>
        <v/>
      </c>
      <c r="AA235" s="4" t="str" cm="1">
        <f t="array" ref="AA235">IF(OR(W235=0,W235=""),"",IF($R235="Mulched (left on surface)",IFERROR(_xlfn.UNIQUE(_xlfn._xlws.FILTER(Prod.Out!$H:$H,Prod.Out!$B:$B=W235)),""),IF($R235="Incorporated",IFERROR(_xlfn.UNIQUE(_xlfn._xlws.FILTER(Prod.Out!$I:$I,Prod.Out!$B:$B=W235)),""),IF($R235="Retained (unknown if mulched/incorp.)",IFERROR(_xlfn.UNIQUE(_xlfn._xlws.FILTER(Prod.Out!$J:$J,Prod.Out!$B:$B=W235)),""),""))))</f>
        <v/>
      </c>
      <c r="AB235" s="4" t="str" cm="1">
        <f t="array" ref="AB235">IF(OR(X235=0,X235=""),"",IF($R235="Mulched (left on surface)",IFERROR(_xlfn.UNIQUE(_xlfn._xlws.FILTER(Prod.Out!$H:$H,Prod.Out!$B:$B=X235)),""),IF($R235="Incorporated",IFERROR(_xlfn.UNIQUE(_xlfn._xlws.FILTER(Prod.Out!$I:$I,Prod.Out!$B:$B=X235)),""),IF($R235="Retained (unknown if mulched/incorp.)",IFERROR(_xlfn.UNIQUE(_xlfn._xlws.FILTER(Prod.Out!$J:$J,Prod.Out!$B:$B=X235)),""),""))))</f>
        <v/>
      </c>
      <c r="AC235" s="4" t="str" cm="1">
        <f t="array" ref="AC235">IF(OR(Y235=0,Y235=""),"",IF($R235="Mulched (left on surface)",IFERROR(_xlfn.UNIQUE(_xlfn._xlws.FILTER(Prod.Out!$H:$H,Prod.Out!$B:$B=Y235)),""),IF($R235="Incorporated",IFERROR(_xlfn.UNIQUE(_xlfn._xlws.FILTER(Prod.Out!$I:$I,Prod.Out!$B:$B=Y235)),""),IF($R235="Retained (unknown if mulched/incorp.)",IFERROR(_xlfn.UNIQUE(_xlfn._xlws.FILTER(Prod.Out!$J:$J,Prod.Out!$B:$B=Y235)),""),""))))</f>
        <v/>
      </c>
      <c r="AD235" s="4" t="str" cm="1">
        <f t="array" ref="AD235">IF(OR(Z235=0,Z235=""),"",IF($R235="Mulched (left on surface)",IFERROR(_xlfn.UNIQUE(_xlfn._xlws.FILTER(Prod.Out!$H:$H,Prod.Out!$B:$B=Z235)),""),IF($R235="Incorporated",IFERROR(_xlfn.UNIQUE(_xlfn._xlws.FILTER(Prod.Out!$I:$I,Prod.Out!$B:$B=Z235)),""),IF($R235="Retained (unknown if mulched/incorp.)",IFERROR(_xlfn.UNIQUE(_xlfn._xlws.FILTER(Prod.Out!$J:$J,Prod.Out!$B:$B=Z235)),""),""))))</f>
        <v/>
      </c>
    </row>
    <row r="236" spans="19:30" x14ac:dyDescent="0.35">
      <c r="S236" s="4" t="str" cm="1">
        <f t="array" ref="S236">IF(OR(Q236="",Q236=0),"",IFERROR(IF(V236="No",_xlfn._xlws.FILTER(MT.Out!A:A,MT.Out!D:D=Q236),IF(V236="Yes",_xlfn._xlws.FILTER(Int.Out!O:O,Int.Out!B:B=Q236),"")),""))</f>
        <v/>
      </c>
      <c r="T236" s="4" t="str" cm="1">
        <f t="array" ref="T236">IF(OR(Q236="",Q236=0),"",IFERROR(IF(V236="No",_xlfn._xlws.FILTER(MT.Out!B:B,MT.Out!D:D=Q236),IF(V236="Yes",_xlfn._xlws.FILTER(Int.Out!P:P,Int.Out!B:B=Q236),"")),""))</f>
        <v/>
      </c>
      <c r="U236" s="4" t="str" cm="1">
        <f t="array" ref="U236">IF(OR($Q236="",$Q236=0),"",IFERROR(IF($V236="No",_xlfn._xlws.FILTER(MT.Out!C:C,MT.Out!$D:$D=$Q236),IF($V236="Yes",_xlfn._xlws.FILTER(Int.Out!Q:Q,Int.Out!$B:$B=$Q236),"")),""))</f>
        <v/>
      </c>
      <c r="V236" s="4" t="str">
        <f>IF(Q236&lt;&gt;"",IFERROR(IF(MATCH(Q236,_xlfn.ANCHORARRAY(Intercrop!AS$1),0)&gt;0,"Yes","No"),"No"),"")</f>
        <v/>
      </c>
      <c r="W236" s="4" t="str" cm="1">
        <f t="array" ref="W236">IF(Q236="Natural or Bare Fallow","",IF(V236="","",IF(V236="No",_xlfn._xlws.FILTER(MT.Out!E:E,MT.Out!D:D=Q236),IF(V236="Yes",_xlfn._xlws.FILTER(Int.Out!S:V,Int.Out!B:B=Q236)))))</f>
        <v/>
      </c>
      <c r="AA236" s="4" t="str" cm="1">
        <f t="array" ref="AA236">IF(OR(W236=0,W236=""),"",IF($R236="Mulched (left on surface)",IFERROR(_xlfn.UNIQUE(_xlfn._xlws.FILTER(Prod.Out!$H:$H,Prod.Out!$B:$B=W236)),""),IF($R236="Incorporated",IFERROR(_xlfn.UNIQUE(_xlfn._xlws.FILTER(Prod.Out!$I:$I,Prod.Out!$B:$B=W236)),""),IF($R236="Retained (unknown if mulched/incorp.)",IFERROR(_xlfn.UNIQUE(_xlfn._xlws.FILTER(Prod.Out!$J:$J,Prod.Out!$B:$B=W236)),""),""))))</f>
        <v/>
      </c>
      <c r="AB236" s="4" t="str" cm="1">
        <f t="array" ref="AB236">IF(OR(X236=0,X236=""),"",IF($R236="Mulched (left on surface)",IFERROR(_xlfn.UNIQUE(_xlfn._xlws.FILTER(Prod.Out!$H:$H,Prod.Out!$B:$B=X236)),""),IF($R236="Incorporated",IFERROR(_xlfn.UNIQUE(_xlfn._xlws.FILTER(Prod.Out!$I:$I,Prod.Out!$B:$B=X236)),""),IF($R236="Retained (unknown if mulched/incorp.)",IFERROR(_xlfn.UNIQUE(_xlfn._xlws.FILTER(Prod.Out!$J:$J,Prod.Out!$B:$B=X236)),""),""))))</f>
        <v/>
      </c>
      <c r="AC236" s="4" t="str" cm="1">
        <f t="array" ref="AC236">IF(OR(Y236=0,Y236=""),"",IF($R236="Mulched (left on surface)",IFERROR(_xlfn.UNIQUE(_xlfn._xlws.FILTER(Prod.Out!$H:$H,Prod.Out!$B:$B=Y236)),""),IF($R236="Incorporated",IFERROR(_xlfn.UNIQUE(_xlfn._xlws.FILTER(Prod.Out!$I:$I,Prod.Out!$B:$B=Y236)),""),IF($R236="Retained (unknown if mulched/incorp.)",IFERROR(_xlfn.UNIQUE(_xlfn._xlws.FILTER(Prod.Out!$J:$J,Prod.Out!$B:$B=Y236)),""),""))))</f>
        <v/>
      </c>
      <c r="AD236" s="4" t="str" cm="1">
        <f t="array" ref="AD236">IF(OR(Z236=0,Z236=""),"",IF($R236="Mulched (left on surface)",IFERROR(_xlfn.UNIQUE(_xlfn._xlws.FILTER(Prod.Out!$H:$H,Prod.Out!$B:$B=Z236)),""),IF($R236="Incorporated",IFERROR(_xlfn.UNIQUE(_xlfn._xlws.FILTER(Prod.Out!$I:$I,Prod.Out!$B:$B=Z236)),""),IF($R236="Retained (unknown if mulched/incorp.)",IFERROR(_xlfn.UNIQUE(_xlfn._xlws.FILTER(Prod.Out!$J:$J,Prod.Out!$B:$B=Z236)),""),""))))</f>
        <v/>
      </c>
    </row>
    <row r="237" spans="19:30" x14ac:dyDescent="0.35">
      <c r="S237" s="4" t="str" cm="1">
        <f t="array" ref="S237">IF(OR(Q237="",Q237=0),"",IFERROR(IF(V237="No",_xlfn._xlws.FILTER(MT.Out!A:A,MT.Out!D:D=Q237),IF(V237="Yes",_xlfn._xlws.FILTER(Int.Out!O:O,Int.Out!B:B=Q237),"")),""))</f>
        <v/>
      </c>
      <c r="T237" s="4" t="str" cm="1">
        <f t="array" ref="T237">IF(OR(Q237="",Q237=0),"",IFERROR(IF(V237="No",_xlfn._xlws.FILTER(MT.Out!B:B,MT.Out!D:D=Q237),IF(V237="Yes",_xlfn._xlws.FILTER(Int.Out!P:P,Int.Out!B:B=Q237),"")),""))</f>
        <v/>
      </c>
      <c r="U237" s="4" t="str" cm="1">
        <f t="array" ref="U237">IF(OR($Q237="",$Q237=0),"",IFERROR(IF($V237="No",_xlfn._xlws.FILTER(MT.Out!C:C,MT.Out!$D:$D=$Q237),IF($V237="Yes",_xlfn._xlws.FILTER(Int.Out!Q:Q,Int.Out!$B:$B=$Q237),"")),""))</f>
        <v/>
      </c>
      <c r="V237" s="4" t="str">
        <f>IF(Q237&lt;&gt;"",IFERROR(IF(MATCH(Q237,_xlfn.ANCHORARRAY(Intercrop!AS$1),0)&gt;0,"Yes","No"),"No"),"")</f>
        <v/>
      </c>
      <c r="W237" s="4" t="str" cm="1">
        <f t="array" ref="W237">IF(Q237="Natural or Bare Fallow","",IF(V237="","",IF(V237="No",_xlfn._xlws.FILTER(MT.Out!E:E,MT.Out!D:D=Q237),IF(V237="Yes",_xlfn._xlws.FILTER(Int.Out!S:V,Int.Out!B:B=Q237)))))</f>
        <v/>
      </c>
      <c r="AA237" s="4" t="str" cm="1">
        <f t="array" ref="AA237">IF(OR(W237=0,W237=""),"",IF($R237="Mulched (left on surface)",IFERROR(_xlfn.UNIQUE(_xlfn._xlws.FILTER(Prod.Out!$H:$H,Prod.Out!$B:$B=W237)),""),IF($R237="Incorporated",IFERROR(_xlfn.UNIQUE(_xlfn._xlws.FILTER(Prod.Out!$I:$I,Prod.Out!$B:$B=W237)),""),IF($R237="Retained (unknown if mulched/incorp.)",IFERROR(_xlfn.UNIQUE(_xlfn._xlws.FILTER(Prod.Out!$J:$J,Prod.Out!$B:$B=W237)),""),""))))</f>
        <v/>
      </c>
      <c r="AB237" s="4" t="str" cm="1">
        <f t="array" ref="AB237">IF(OR(X237=0,X237=""),"",IF($R237="Mulched (left on surface)",IFERROR(_xlfn.UNIQUE(_xlfn._xlws.FILTER(Prod.Out!$H:$H,Prod.Out!$B:$B=X237)),""),IF($R237="Incorporated",IFERROR(_xlfn.UNIQUE(_xlfn._xlws.FILTER(Prod.Out!$I:$I,Prod.Out!$B:$B=X237)),""),IF($R237="Retained (unknown if mulched/incorp.)",IFERROR(_xlfn.UNIQUE(_xlfn._xlws.FILTER(Prod.Out!$J:$J,Prod.Out!$B:$B=X237)),""),""))))</f>
        <v/>
      </c>
      <c r="AC237" s="4" t="str" cm="1">
        <f t="array" ref="AC237">IF(OR(Y237=0,Y237=""),"",IF($R237="Mulched (left on surface)",IFERROR(_xlfn.UNIQUE(_xlfn._xlws.FILTER(Prod.Out!$H:$H,Prod.Out!$B:$B=Y237)),""),IF($R237="Incorporated",IFERROR(_xlfn.UNIQUE(_xlfn._xlws.FILTER(Prod.Out!$I:$I,Prod.Out!$B:$B=Y237)),""),IF($R237="Retained (unknown if mulched/incorp.)",IFERROR(_xlfn.UNIQUE(_xlfn._xlws.FILTER(Prod.Out!$J:$J,Prod.Out!$B:$B=Y237)),""),""))))</f>
        <v/>
      </c>
      <c r="AD237" s="4" t="str" cm="1">
        <f t="array" ref="AD237">IF(OR(Z237=0,Z237=""),"",IF($R237="Mulched (left on surface)",IFERROR(_xlfn.UNIQUE(_xlfn._xlws.FILTER(Prod.Out!$H:$H,Prod.Out!$B:$B=Z237)),""),IF($R237="Incorporated",IFERROR(_xlfn.UNIQUE(_xlfn._xlws.FILTER(Prod.Out!$I:$I,Prod.Out!$B:$B=Z237)),""),IF($R237="Retained (unknown if mulched/incorp.)",IFERROR(_xlfn.UNIQUE(_xlfn._xlws.FILTER(Prod.Out!$J:$J,Prod.Out!$B:$B=Z237)),""),""))))</f>
        <v/>
      </c>
    </row>
    <row r="238" spans="19:30" x14ac:dyDescent="0.35">
      <c r="S238" s="4" t="str" cm="1">
        <f t="array" ref="S238">IF(OR(Q238="",Q238=0),"",IFERROR(IF(V238="No",_xlfn._xlws.FILTER(MT.Out!A:A,MT.Out!D:D=Q238),IF(V238="Yes",_xlfn._xlws.FILTER(Int.Out!O:O,Int.Out!B:B=Q238),"")),""))</f>
        <v/>
      </c>
      <c r="T238" s="4" t="str" cm="1">
        <f t="array" ref="T238">IF(OR(Q238="",Q238=0),"",IFERROR(IF(V238="No",_xlfn._xlws.FILTER(MT.Out!B:B,MT.Out!D:D=Q238),IF(V238="Yes",_xlfn._xlws.FILTER(Int.Out!P:P,Int.Out!B:B=Q238),"")),""))</f>
        <v/>
      </c>
      <c r="U238" s="4" t="str" cm="1">
        <f t="array" ref="U238">IF(OR($Q238="",$Q238=0),"",IFERROR(IF($V238="No",_xlfn._xlws.FILTER(MT.Out!C:C,MT.Out!$D:$D=$Q238),IF($V238="Yes",_xlfn._xlws.FILTER(Int.Out!Q:Q,Int.Out!$B:$B=$Q238),"")),""))</f>
        <v/>
      </c>
      <c r="V238" s="4" t="str">
        <f>IF(Q238&lt;&gt;"",IFERROR(IF(MATCH(Q238,_xlfn.ANCHORARRAY(Intercrop!AS$1),0)&gt;0,"Yes","No"),"No"),"")</f>
        <v/>
      </c>
      <c r="W238" s="4" t="str" cm="1">
        <f t="array" ref="W238">IF(Q238="Natural or Bare Fallow","",IF(V238="","",IF(V238="No",_xlfn._xlws.FILTER(MT.Out!E:E,MT.Out!D:D=Q238),IF(V238="Yes",_xlfn._xlws.FILTER(Int.Out!S:V,Int.Out!B:B=Q238)))))</f>
        <v/>
      </c>
      <c r="AA238" s="4" t="str" cm="1">
        <f t="array" ref="AA238">IF(OR(W238=0,W238=""),"",IF($R238="Mulched (left on surface)",IFERROR(_xlfn.UNIQUE(_xlfn._xlws.FILTER(Prod.Out!$H:$H,Prod.Out!$B:$B=W238)),""),IF($R238="Incorporated",IFERROR(_xlfn.UNIQUE(_xlfn._xlws.FILTER(Prod.Out!$I:$I,Prod.Out!$B:$B=W238)),""),IF($R238="Retained (unknown if mulched/incorp.)",IFERROR(_xlfn.UNIQUE(_xlfn._xlws.FILTER(Prod.Out!$J:$J,Prod.Out!$B:$B=W238)),""),""))))</f>
        <v/>
      </c>
      <c r="AB238" s="4" t="str" cm="1">
        <f t="array" ref="AB238">IF(OR(X238=0,X238=""),"",IF($R238="Mulched (left on surface)",IFERROR(_xlfn.UNIQUE(_xlfn._xlws.FILTER(Prod.Out!$H:$H,Prod.Out!$B:$B=X238)),""),IF($R238="Incorporated",IFERROR(_xlfn.UNIQUE(_xlfn._xlws.FILTER(Prod.Out!$I:$I,Prod.Out!$B:$B=X238)),""),IF($R238="Retained (unknown if mulched/incorp.)",IFERROR(_xlfn.UNIQUE(_xlfn._xlws.FILTER(Prod.Out!$J:$J,Prod.Out!$B:$B=X238)),""),""))))</f>
        <v/>
      </c>
      <c r="AC238" s="4" t="str" cm="1">
        <f t="array" ref="AC238">IF(OR(Y238=0,Y238=""),"",IF($R238="Mulched (left on surface)",IFERROR(_xlfn.UNIQUE(_xlfn._xlws.FILTER(Prod.Out!$H:$H,Prod.Out!$B:$B=Y238)),""),IF($R238="Incorporated",IFERROR(_xlfn.UNIQUE(_xlfn._xlws.FILTER(Prod.Out!$I:$I,Prod.Out!$B:$B=Y238)),""),IF($R238="Retained (unknown if mulched/incorp.)",IFERROR(_xlfn.UNIQUE(_xlfn._xlws.FILTER(Prod.Out!$J:$J,Prod.Out!$B:$B=Y238)),""),""))))</f>
        <v/>
      </c>
      <c r="AD238" s="4" t="str" cm="1">
        <f t="array" ref="AD238">IF(OR(Z238=0,Z238=""),"",IF($R238="Mulched (left on surface)",IFERROR(_xlfn.UNIQUE(_xlfn._xlws.FILTER(Prod.Out!$H:$H,Prod.Out!$B:$B=Z238)),""),IF($R238="Incorporated",IFERROR(_xlfn.UNIQUE(_xlfn._xlws.FILTER(Prod.Out!$I:$I,Prod.Out!$B:$B=Z238)),""),IF($R238="Retained (unknown if mulched/incorp.)",IFERROR(_xlfn.UNIQUE(_xlfn._xlws.FILTER(Prod.Out!$J:$J,Prod.Out!$B:$B=Z238)),""),""))))</f>
        <v/>
      </c>
    </row>
    <row r="239" spans="19:30" x14ac:dyDescent="0.35">
      <c r="S239" s="4" t="str" cm="1">
        <f t="array" ref="S239">IF(OR(Q239="",Q239=0),"",IFERROR(IF(V239="No",_xlfn._xlws.FILTER(MT.Out!A:A,MT.Out!D:D=Q239),IF(V239="Yes",_xlfn._xlws.FILTER(Int.Out!O:O,Int.Out!B:B=Q239),"")),""))</f>
        <v/>
      </c>
      <c r="T239" s="4" t="str" cm="1">
        <f t="array" ref="T239">IF(OR(Q239="",Q239=0),"",IFERROR(IF(V239="No",_xlfn._xlws.FILTER(MT.Out!B:B,MT.Out!D:D=Q239),IF(V239="Yes",_xlfn._xlws.FILTER(Int.Out!P:P,Int.Out!B:B=Q239),"")),""))</f>
        <v/>
      </c>
      <c r="U239" s="4" t="str" cm="1">
        <f t="array" ref="U239">IF(OR($Q239="",$Q239=0),"",IFERROR(IF($V239="No",_xlfn._xlws.FILTER(MT.Out!C:C,MT.Out!$D:$D=$Q239),IF($V239="Yes",_xlfn._xlws.FILTER(Int.Out!Q:Q,Int.Out!$B:$B=$Q239),"")),""))</f>
        <v/>
      </c>
      <c r="V239" s="4" t="str">
        <f>IF(Q239&lt;&gt;"",IFERROR(IF(MATCH(Q239,_xlfn.ANCHORARRAY(Intercrop!AS$1),0)&gt;0,"Yes","No"),"No"),"")</f>
        <v/>
      </c>
      <c r="W239" s="4" t="str" cm="1">
        <f t="array" ref="W239">IF(Q239="Natural or Bare Fallow","",IF(V239="","",IF(V239="No",_xlfn._xlws.FILTER(MT.Out!E:E,MT.Out!D:D=Q239),IF(V239="Yes",_xlfn._xlws.FILTER(Int.Out!S:V,Int.Out!B:B=Q239)))))</f>
        <v/>
      </c>
      <c r="AA239" s="4" t="str" cm="1">
        <f t="array" ref="AA239">IF(OR(W239=0,W239=""),"",IF($R239="Mulched (left on surface)",IFERROR(_xlfn.UNIQUE(_xlfn._xlws.FILTER(Prod.Out!$H:$H,Prod.Out!$B:$B=W239)),""),IF($R239="Incorporated",IFERROR(_xlfn.UNIQUE(_xlfn._xlws.FILTER(Prod.Out!$I:$I,Prod.Out!$B:$B=W239)),""),IF($R239="Retained (unknown if mulched/incorp.)",IFERROR(_xlfn.UNIQUE(_xlfn._xlws.FILTER(Prod.Out!$J:$J,Prod.Out!$B:$B=W239)),""),""))))</f>
        <v/>
      </c>
      <c r="AB239" s="4" t="str" cm="1">
        <f t="array" ref="AB239">IF(OR(X239=0,X239=""),"",IF($R239="Mulched (left on surface)",IFERROR(_xlfn.UNIQUE(_xlfn._xlws.FILTER(Prod.Out!$H:$H,Prod.Out!$B:$B=X239)),""),IF($R239="Incorporated",IFERROR(_xlfn.UNIQUE(_xlfn._xlws.FILTER(Prod.Out!$I:$I,Prod.Out!$B:$B=X239)),""),IF($R239="Retained (unknown if mulched/incorp.)",IFERROR(_xlfn.UNIQUE(_xlfn._xlws.FILTER(Prod.Out!$J:$J,Prod.Out!$B:$B=X239)),""),""))))</f>
        <v/>
      </c>
      <c r="AC239" s="4" t="str" cm="1">
        <f t="array" ref="AC239">IF(OR(Y239=0,Y239=""),"",IF($R239="Mulched (left on surface)",IFERROR(_xlfn.UNIQUE(_xlfn._xlws.FILTER(Prod.Out!$H:$H,Prod.Out!$B:$B=Y239)),""),IF($R239="Incorporated",IFERROR(_xlfn.UNIQUE(_xlfn._xlws.FILTER(Prod.Out!$I:$I,Prod.Out!$B:$B=Y239)),""),IF($R239="Retained (unknown if mulched/incorp.)",IFERROR(_xlfn.UNIQUE(_xlfn._xlws.FILTER(Prod.Out!$J:$J,Prod.Out!$B:$B=Y239)),""),""))))</f>
        <v/>
      </c>
      <c r="AD239" s="4" t="str" cm="1">
        <f t="array" ref="AD239">IF(OR(Z239=0,Z239=""),"",IF($R239="Mulched (left on surface)",IFERROR(_xlfn.UNIQUE(_xlfn._xlws.FILTER(Prod.Out!$H:$H,Prod.Out!$B:$B=Z239)),""),IF($R239="Incorporated",IFERROR(_xlfn.UNIQUE(_xlfn._xlws.FILTER(Prod.Out!$I:$I,Prod.Out!$B:$B=Z239)),""),IF($R239="Retained (unknown if mulched/incorp.)",IFERROR(_xlfn.UNIQUE(_xlfn._xlws.FILTER(Prod.Out!$J:$J,Prod.Out!$B:$B=Z239)),""),""))))</f>
        <v/>
      </c>
    </row>
    <row r="240" spans="19:30" x14ac:dyDescent="0.35">
      <c r="S240" s="4" t="str" cm="1">
        <f t="array" ref="S240">IF(OR(Q240="",Q240=0),"",IFERROR(IF(V240="No",_xlfn._xlws.FILTER(MT.Out!A:A,MT.Out!D:D=Q240),IF(V240="Yes",_xlfn._xlws.FILTER(Int.Out!O:O,Int.Out!B:B=Q240),"")),""))</f>
        <v/>
      </c>
      <c r="T240" s="4" t="str" cm="1">
        <f t="array" ref="T240">IF(OR(Q240="",Q240=0),"",IFERROR(IF(V240="No",_xlfn._xlws.FILTER(MT.Out!B:B,MT.Out!D:D=Q240),IF(V240="Yes",_xlfn._xlws.FILTER(Int.Out!P:P,Int.Out!B:B=Q240),"")),""))</f>
        <v/>
      </c>
      <c r="U240" s="4" t="str" cm="1">
        <f t="array" ref="U240">IF(OR($Q240="",$Q240=0),"",IFERROR(IF($V240="No",_xlfn._xlws.FILTER(MT.Out!C:C,MT.Out!$D:$D=$Q240),IF($V240="Yes",_xlfn._xlws.FILTER(Int.Out!Q:Q,Int.Out!$B:$B=$Q240),"")),""))</f>
        <v/>
      </c>
      <c r="V240" s="4" t="str">
        <f>IF(Q240&lt;&gt;"",IFERROR(IF(MATCH(Q240,_xlfn.ANCHORARRAY(Intercrop!AS$1),0)&gt;0,"Yes","No"),"No"),"")</f>
        <v/>
      </c>
      <c r="W240" s="4" t="str" cm="1">
        <f t="array" ref="W240">IF(Q240="Natural or Bare Fallow","",IF(V240="","",IF(V240="No",_xlfn._xlws.FILTER(MT.Out!E:E,MT.Out!D:D=Q240),IF(V240="Yes",_xlfn._xlws.FILTER(Int.Out!S:V,Int.Out!B:B=Q240)))))</f>
        <v/>
      </c>
      <c r="AA240" s="4" t="str" cm="1">
        <f t="array" ref="AA240">IF(OR(W240=0,W240=""),"",IF($R240="Mulched (left on surface)",IFERROR(_xlfn.UNIQUE(_xlfn._xlws.FILTER(Prod.Out!$H:$H,Prod.Out!$B:$B=W240)),""),IF($R240="Incorporated",IFERROR(_xlfn.UNIQUE(_xlfn._xlws.FILTER(Prod.Out!$I:$I,Prod.Out!$B:$B=W240)),""),IF($R240="Retained (unknown if mulched/incorp.)",IFERROR(_xlfn.UNIQUE(_xlfn._xlws.FILTER(Prod.Out!$J:$J,Prod.Out!$B:$B=W240)),""),""))))</f>
        <v/>
      </c>
      <c r="AB240" s="4" t="str" cm="1">
        <f t="array" ref="AB240">IF(OR(X240=0,X240=""),"",IF($R240="Mulched (left on surface)",IFERROR(_xlfn.UNIQUE(_xlfn._xlws.FILTER(Prod.Out!$H:$H,Prod.Out!$B:$B=X240)),""),IF($R240="Incorporated",IFERROR(_xlfn.UNIQUE(_xlfn._xlws.FILTER(Prod.Out!$I:$I,Prod.Out!$B:$B=X240)),""),IF($R240="Retained (unknown if mulched/incorp.)",IFERROR(_xlfn.UNIQUE(_xlfn._xlws.FILTER(Prod.Out!$J:$J,Prod.Out!$B:$B=X240)),""),""))))</f>
        <v/>
      </c>
      <c r="AC240" s="4" t="str" cm="1">
        <f t="array" ref="AC240">IF(OR(Y240=0,Y240=""),"",IF($R240="Mulched (left on surface)",IFERROR(_xlfn.UNIQUE(_xlfn._xlws.FILTER(Prod.Out!$H:$H,Prod.Out!$B:$B=Y240)),""),IF($R240="Incorporated",IFERROR(_xlfn.UNIQUE(_xlfn._xlws.FILTER(Prod.Out!$I:$I,Prod.Out!$B:$B=Y240)),""),IF($R240="Retained (unknown if mulched/incorp.)",IFERROR(_xlfn.UNIQUE(_xlfn._xlws.FILTER(Prod.Out!$J:$J,Prod.Out!$B:$B=Y240)),""),""))))</f>
        <v/>
      </c>
      <c r="AD240" s="4" t="str" cm="1">
        <f t="array" ref="AD240">IF(OR(Z240=0,Z240=""),"",IF($R240="Mulched (left on surface)",IFERROR(_xlfn.UNIQUE(_xlfn._xlws.FILTER(Prod.Out!$H:$H,Prod.Out!$B:$B=Z240)),""),IF($R240="Incorporated",IFERROR(_xlfn.UNIQUE(_xlfn._xlws.FILTER(Prod.Out!$I:$I,Prod.Out!$B:$B=Z240)),""),IF($R240="Retained (unknown if mulched/incorp.)",IFERROR(_xlfn.UNIQUE(_xlfn._xlws.FILTER(Prod.Out!$J:$J,Prod.Out!$B:$B=Z240)),""),""))))</f>
        <v/>
      </c>
    </row>
    <row r="241" spans="19:30" x14ac:dyDescent="0.35">
      <c r="S241" s="4" t="str" cm="1">
        <f t="array" ref="S241">IF(OR(Q241="",Q241=0),"",IFERROR(IF(V241="No",_xlfn._xlws.FILTER(MT.Out!A:A,MT.Out!D:D=Q241),IF(V241="Yes",_xlfn._xlws.FILTER(Int.Out!O:O,Int.Out!B:B=Q241),"")),""))</f>
        <v/>
      </c>
      <c r="T241" s="4" t="str" cm="1">
        <f t="array" ref="T241">IF(OR(Q241="",Q241=0),"",IFERROR(IF(V241="No",_xlfn._xlws.FILTER(MT.Out!B:B,MT.Out!D:D=Q241),IF(V241="Yes",_xlfn._xlws.FILTER(Int.Out!P:P,Int.Out!B:B=Q241),"")),""))</f>
        <v/>
      </c>
      <c r="U241" s="4" t="str" cm="1">
        <f t="array" ref="U241">IF(OR($Q241="",$Q241=0),"",IFERROR(IF($V241="No",_xlfn._xlws.FILTER(MT.Out!C:C,MT.Out!$D:$D=$Q241),IF($V241="Yes",_xlfn._xlws.FILTER(Int.Out!Q:Q,Int.Out!$B:$B=$Q241),"")),""))</f>
        <v/>
      </c>
      <c r="V241" s="4" t="str">
        <f>IF(Q241&lt;&gt;"",IFERROR(IF(MATCH(Q241,_xlfn.ANCHORARRAY(Intercrop!AS$1),0)&gt;0,"Yes","No"),"No"),"")</f>
        <v/>
      </c>
      <c r="W241" s="4" t="str" cm="1">
        <f t="array" ref="W241">IF(Q241="Natural or Bare Fallow","",IF(V241="","",IF(V241="No",_xlfn._xlws.FILTER(MT.Out!E:E,MT.Out!D:D=Q241),IF(V241="Yes",_xlfn._xlws.FILTER(Int.Out!S:V,Int.Out!B:B=Q241)))))</f>
        <v/>
      </c>
      <c r="AA241" s="4" t="str" cm="1">
        <f t="array" ref="AA241">IF(OR(W241=0,W241=""),"",IF($R241="Mulched (left on surface)",IFERROR(_xlfn.UNIQUE(_xlfn._xlws.FILTER(Prod.Out!$H:$H,Prod.Out!$B:$B=W241)),""),IF($R241="Incorporated",IFERROR(_xlfn.UNIQUE(_xlfn._xlws.FILTER(Prod.Out!$I:$I,Prod.Out!$B:$B=W241)),""),IF($R241="Retained (unknown if mulched/incorp.)",IFERROR(_xlfn.UNIQUE(_xlfn._xlws.FILTER(Prod.Out!$J:$J,Prod.Out!$B:$B=W241)),""),""))))</f>
        <v/>
      </c>
      <c r="AB241" s="4" t="str" cm="1">
        <f t="array" ref="AB241">IF(OR(X241=0,X241=""),"",IF($R241="Mulched (left on surface)",IFERROR(_xlfn.UNIQUE(_xlfn._xlws.FILTER(Prod.Out!$H:$H,Prod.Out!$B:$B=X241)),""),IF($R241="Incorporated",IFERROR(_xlfn.UNIQUE(_xlfn._xlws.FILTER(Prod.Out!$I:$I,Prod.Out!$B:$B=X241)),""),IF($R241="Retained (unknown if mulched/incorp.)",IFERROR(_xlfn.UNIQUE(_xlfn._xlws.FILTER(Prod.Out!$J:$J,Prod.Out!$B:$B=X241)),""),""))))</f>
        <v/>
      </c>
      <c r="AC241" s="4" t="str" cm="1">
        <f t="array" ref="AC241">IF(OR(Y241=0,Y241=""),"",IF($R241="Mulched (left on surface)",IFERROR(_xlfn.UNIQUE(_xlfn._xlws.FILTER(Prod.Out!$H:$H,Prod.Out!$B:$B=Y241)),""),IF($R241="Incorporated",IFERROR(_xlfn.UNIQUE(_xlfn._xlws.FILTER(Prod.Out!$I:$I,Prod.Out!$B:$B=Y241)),""),IF($R241="Retained (unknown if mulched/incorp.)",IFERROR(_xlfn.UNIQUE(_xlfn._xlws.FILTER(Prod.Out!$J:$J,Prod.Out!$B:$B=Y241)),""),""))))</f>
        <v/>
      </c>
      <c r="AD241" s="4" t="str" cm="1">
        <f t="array" ref="AD241">IF(OR(Z241=0,Z241=""),"",IF($R241="Mulched (left on surface)",IFERROR(_xlfn.UNIQUE(_xlfn._xlws.FILTER(Prod.Out!$H:$H,Prod.Out!$B:$B=Z241)),""),IF($R241="Incorporated",IFERROR(_xlfn.UNIQUE(_xlfn._xlws.FILTER(Prod.Out!$I:$I,Prod.Out!$B:$B=Z241)),""),IF($R241="Retained (unknown if mulched/incorp.)",IFERROR(_xlfn.UNIQUE(_xlfn._xlws.FILTER(Prod.Out!$J:$J,Prod.Out!$B:$B=Z241)),""),""))))</f>
        <v/>
      </c>
    </row>
    <row r="242" spans="19:30" x14ac:dyDescent="0.35">
      <c r="S242" s="4" t="str" cm="1">
        <f t="array" ref="S242">IF(OR(Q242="",Q242=0),"",IFERROR(IF(V242="No",_xlfn._xlws.FILTER(MT.Out!A:A,MT.Out!D:D=Q242),IF(V242="Yes",_xlfn._xlws.FILTER(Int.Out!O:O,Int.Out!B:B=Q242),"")),""))</f>
        <v/>
      </c>
      <c r="T242" s="4" t="str" cm="1">
        <f t="array" ref="T242">IF(OR(Q242="",Q242=0),"",IFERROR(IF(V242="No",_xlfn._xlws.FILTER(MT.Out!B:B,MT.Out!D:D=Q242),IF(V242="Yes",_xlfn._xlws.FILTER(Int.Out!P:P,Int.Out!B:B=Q242),"")),""))</f>
        <v/>
      </c>
      <c r="U242" s="4" t="str" cm="1">
        <f t="array" ref="U242">IF(OR($Q242="",$Q242=0),"",IFERROR(IF($V242="No",_xlfn._xlws.FILTER(MT.Out!C:C,MT.Out!$D:$D=$Q242),IF($V242="Yes",_xlfn._xlws.FILTER(Int.Out!Q:Q,Int.Out!$B:$B=$Q242),"")),""))</f>
        <v/>
      </c>
      <c r="V242" s="4" t="str">
        <f>IF(Q242&lt;&gt;"",IFERROR(IF(MATCH(Q242,_xlfn.ANCHORARRAY(Intercrop!AS$1),0)&gt;0,"Yes","No"),"No"),"")</f>
        <v/>
      </c>
      <c r="W242" s="4" t="str" cm="1">
        <f t="array" ref="W242">IF(Q242="Natural or Bare Fallow","",IF(V242="","",IF(V242="No",_xlfn._xlws.FILTER(MT.Out!E:E,MT.Out!D:D=Q242),IF(V242="Yes",_xlfn._xlws.FILTER(Int.Out!S:V,Int.Out!B:B=Q242)))))</f>
        <v/>
      </c>
      <c r="AA242" s="4" t="str" cm="1">
        <f t="array" ref="AA242">IF(OR(W242=0,W242=""),"",IF($R242="Mulched (left on surface)",IFERROR(_xlfn.UNIQUE(_xlfn._xlws.FILTER(Prod.Out!$H:$H,Prod.Out!$B:$B=W242)),""),IF($R242="Incorporated",IFERROR(_xlfn.UNIQUE(_xlfn._xlws.FILTER(Prod.Out!$I:$I,Prod.Out!$B:$B=W242)),""),IF($R242="Retained (unknown if mulched/incorp.)",IFERROR(_xlfn.UNIQUE(_xlfn._xlws.FILTER(Prod.Out!$J:$J,Prod.Out!$B:$B=W242)),""),""))))</f>
        <v/>
      </c>
      <c r="AB242" s="4" t="str" cm="1">
        <f t="array" ref="AB242">IF(OR(X242=0,X242=""),"",IF($R242="Mulched (left on surface)",IFERROR(_xlfn.UNIQUE(_xlfn._xlws.FILTER(Prod.Out!$H:$H,Prod.Out!$B:$B=X242)),""),IF($R242="Incorporated",IFERROR(_xlfn.UNIQUE(_xlfn._xlws.FILTER(Prod.Out!$I:$I,Prod.Out!$B:$B=X242)),""),IF($R242="Retained (unknown if mulched/incorp.)",IFERROR(_xlfn.UNIQUE(_xlfn._xlws.FILTER(Prod.Out!$J:$J,Prod.Out!$B:$B=X242)),""),""))))</f>
        <v/>
      </c>
      <c r="AC242" s="4" t="str" cm="1">
        <f t="array" ref="AC242">IF(OR(Y242=0,Y242=""),"",IF($R242="Mulched (left on surface)",IFERROR(_xlfn.UNIQUE(_xlfn._xlws.FILTER(Prod.Out!$H:$H,Prod.Out!$B:$B=Y242)),""),IF($R242="Incorporated",IFERROR(_xlfn.UNIQUE(_xlfn._xlws.FILTER(Prod.Out!$I:$I,Prod.Out!$B:$B=Y242)),""),IF($R242="Retained (unknown if mulched/incorp.)",IFERROR(_xlfn.UNIQUE(_xlfn._xlws.FILTER(Prod.Out!$J:$J,Prod.Out!$B:$B=Y242)),""),""))))</f>
        <v/>
      </c>
      <c r="AD242" s="4" t="str" cm="1">
        <f t="array" ref="AD242">IF(OR(Z242=0,Z242=""),"",IF($R242="Mulched (left on surface)",IFERROR(_xlfn.UNIQUE(_xlfn._xlws.FILTER(Prod.Out!$H:$H,Prod.Out!$B:$B=Z242)),""),IF($R242="Incorporated",IFERROR(_xlfn.UNIQUE(_xlfn._xlws.FILTER(Prod.Out!$I:$I,Prod.Out!$B:$B=Z242)),""),IF($R242="Retained (unknown if mulched/incorp.)",IFERROR(_xlfn.UNIQUE(_xlfn._xlws.FILTER(Prod.Out!$J:$J,Prod.Out!$B:$B=Z242)),""),""))))</f>
        <v/>
      </c>
    </row>
    <row r="243" spans="19:30" x14ac:dyDescent="0.35">
      <c r="S243" s="4" t="str" cm="1">
        <f t="array" ref="S243">IF(OR(Q243="",Q243=0),"",IFERROR(IF(V243="No",_xlfn._xlws.FILTER(MT.Out!A:A,MT.Out!D:D=Q243),IF(V243="Yes",_xlfn._xlws.FILTER(Int.Out!O:O,Int.Out!B:B=Q243),"")),""))</f>
        <v/>
      </c>
      <c r="T243" s="4" t="str" cm="1">
        <f t="array" ref="T243">IF(OR(Q243="",Q243=0),"",IFERROR(IF(V243="No",_xlfn._xlws.FILTER(MT.Out!B:B,MT.Out!D:D=Q243),IF(V243="Yes",_xlfn._xlws.FILTER(Int.Out!P:P,Int.Out!B:B=Q243),"")),""))</f>
        <v/>
      </c>
      <c r="U243" s="4" t="str" cm="1">
        <f t="array" ref="U243">IF(OR($Q243="",$Q243=0),"",IFERROR(IF($V243="No",_xlfn._xlws.FILTER(MT.Out!C:C,MT.Out!$D:$D=$Q243),IF($V243="Yes",_xlfn._xlws.FILTER(Int.Out!Q:Q,Int.Out!$B:$B=$Q243),"")),""))</f>
        <v/>
      </c>
      <c r="V243" s="4" t="str">
        <f>IF(Q243&lt;&gt;"",IFERROR(IF(MATCH(Q243,_xlfn.ANCHORARRAY(Intercrop!AS$1),0)&gt;0,"Yes","No"),"No"),"")</f>
        <v/>
      </c>
      <c r="W243" s="4" t="str" cm="1">
        <f t="array" ref="W243">IF(Q243="Natural or Bare Fallow","",IF(V243="","",IF(V243="No",_xlfn._xlws.FILTER(MT.Out!E:E,MT.Out!D:D=Q243),IF(V243="Yes",_xlfn._xlws.FILTER(Int.Out!S:V,Int.Out!B:B=Q243)))))</f>
        <v/>
      </c>
      <c r="AA243" s="4" t="str" cm="1">
        <f t="array" ref="AA243">IF(OR(W243=0,W243=""),"",IF($R243="Mulched (left on surface)",IFERROR(_xlfn.UNIQUE(_xlfn._xlws.FILTER(Prod.Out!$H:$H,Prod.Out!$B:$B=W243)),""),IF($R243="Incorporated",IFERROR(_xlfn.UNIQUE(_xlfn._xlws.FILTER(Prod.Out!$I:$I,Prod.Out!$B:$B=W243)),""),IF($R243="Retained (unknown if mulched/incorp.)",IFERROR(_xlfn.UNIQUE(_xlfn._xlws.FILTER(Prod.Out!$J:$J,Prod.Out!$B:$B=W243)),""),""))))</f>
        <v/>
      </c>
      <c r="AB243" s="4" t="str" cm="1">
        <f t="array" ref="AB243">IF(OR(X243=0,X243=""),"",IF($R243="Mulched (left on surface)",IFERROR(_xlfn.UNIQUE(_xlfn._xlws.FILTER(Prod.Out!$H:$H,Prod.Out!$B:$B=X243)),""),IF($R243="Incorporated",IFERROR(_xlfn.UNIQUE(_xlfn._xlws.FILTER(Prod.Out!$I:$I,Prod.Out!$B:$B=X243)),""),IF($R243="Retained (unknown if mulched/incorp.)",IFERROR(_xlfn.UNIQUE(_xlfn._xlws.FILTER(Prod.Out!$J:$J,Prod.Out!$B:$B=X243)),""),""))))</f>
        <v/>
      </c>
      <c r="AC243" s="4" t="str" cm="1">
        <f t="array" ref="AC243">IF(OR(Y243=0,Y243=""),"",IF($R243="Mulched (left on surface)",IFERROR(_xlfn.UNIQUE(_xlfn._xlws.FILTER(Prod.Out!$H:$H,Prod.Out!$B:$B=Y243)),""),IF($R243="Incorporated",IFERROR(_xlfn.UNIQUE(_xlfn._xlws.FILTER(Prod.Out!$I:$I,Prod.Out!$B:$B=Y243)),""),IF($R243="Retained (unknown if mulched/incorp.)",IFERROR(_xlfn.UNIQUE(_xlfn._xlws.FILTER(Prod.Out!$J:$J,Prod.Out!$B:$B=Y243)),""),""))))</f>
        <v/>
      </c>
      <c r="AD243" s="4" t="str" cm="1">
        <f t="array" ref="AD243">IF(OR(Z243=0,Z243=""),"",IF($R243="Mulched (left on surface)",IFERROR(_xlfn.UNIQUE(_xlfn._xlws.FILTER(Prod.Out!$H:$H,Prod.Out!$B:$B=Z243)),""),IF($R243="Incorporated",IFERROR(_xlfn.UNIQUE(_xlfn._xlws.FILTER(Prod.Out!$I:$I,Prod.Out!$B:$B=Z243)),""),IF($R243="Retained (unknown if mulched/incorp.)",IFERROR(_xlfn.UNIQUE(_xlfn._xlws.FILTER(Prod.Out!$J:$J,Prod.Out!$B:$B=Z243)),""),""))))</f>
        <v/>
      </c>
    </row>
    <row r="244" spans="19:30" x14ac:dyDescent="0.35">
      <c r="S244" s="4" t="str" cm="1">
        <f t="array" ref="S244">IF(OR(Q244="",Q244=0),"",IFERROR(IF(V244="No",_xlfn._xlws.FILTER(MT.Out!A:A,MT.Out!D:D=Q244),IF(V244="Yes",_xlfn._xlws.FILTER(Int.Out!O:O,Int.Out!B:B=Q244),"")),""))</f>
        <v/>
      </c>
      <c r="T244" s="4" t="str" cm="1">
        <f t="array" ref="T244">IF(OR(Q244="",Q244=0),"",IFERROR(IF(V244="No",_xlfn._xlws.FILTER(MT.Out!B:B,MT.Out!D:D=Q244),IF(V244="Yes",_xlfn._xlws.FILTER(Int.Out!P:P,Int.Out!B:B=Q244),"")),""))</f>
        <v/>
      </c>
      <c r="U244" s="4" t="str" cm="1">
        <f t="array" ref="U244">IF(OR($Q244="",$Q244=0),"",IFERROR(IF($V244="No",_xlfn._xlws.FILTER(MT.Out!C:C,MT.Out!$D:$D=$Q244),IF($V244="Yes",_xlfn._xlws.FILTER(Int.Out!Q:Q,Int.Out!$B:$B=$Q244),"")),""))</f>
        <v/>
      </c>
      <c r="V244" s="4" t="str">
        <f>IF(Q244&lt;&gt;"",IFERROR(IF(MATCH(Q244,_xlfn.ANCHORARRAY(Intercrop!AS$1),0)&gt;0,"Yes","No"),"No"),"")</f>
        <v/>
      </c>
      <c r="W244" s="4" t="str" cm="1">
        <f t="array" ref="W244">IF(Q244="Natural or Bare Fallow","",IF(V244="","",IF(V244="No",_xlfn._xlws.FILTER(MT.Out!E:E,MT.Out!D:D=Q244),IF(V244="Yes",_xlfn._xlws.FILTER(Int.Out!S:V,Int.Out!B:B=Q244)))))</f>
        <v/>
      </c>
      <c r="AA244" s="4" t="str" cm="1">
        <f t="array" ref="AA244">IF(OR(W244=0,W244=""),"",IF($R244="Mulched (left on surface)",IFERROR(_xlfn.UNIQUE(_xlfn._xlws.FILTER(Prod.Out!$H:$H,Prod.Out!$B:$B=W244)),""),IF($R244="Incorporated",IFERROR(_xlfn.UNIQUE(_xlfn._xlws.FILTER(Prod.Out!$I:$I,Prod.Out!$B:$B=W244)),""),IF($R244="Retained (unknown if mulched/incorp.)",IFERROR(_xlfn.UNIQUE(_xlfn._xlws.FILTER(Prod.Out!$J:$J,Prod.Out!$B:$B=W244)),""),""))))</f>
        <v/>
      </c>
      <c r="AB244" s="4" t="str" cm="1">
        <f t="array" ref="AB244">IF(OR(X244=0,X244=""),"",IF($R244="Mulched (left on surface)",IFERROR(_xlfn.UNIQUE(_xlfn._xlws.FILTER(Prod.Out!$H:$H,Prod.Out!$B:$B=X244)),""),IF($R244="Incorporated",IFERROR(_xlfn.UNIQUE(_xlfn._xlws.FILTER(Prod.Out!$I:$I,Prod.Out!$B:$B=X244)),""),IF($R244="Retained (unknown if mulched/incorp.)",IFERROR(_xlfn.UNIQUE(_xlfn._xlws.FILTER(Prod.Out!$J:$J,Prod.Out!$B:$B=X244)),""),""))))</f>
        <v/>
      </c>
      <c r="AC244" s="4" t="str" cm="1">
        <f t="array" ref="AC244">IF(OR(Y244=0,Y244=""),"",IF($R244="Mulched (left on surface)",IFERROR(_xlfn.UNIQUE(_xlfn._xlws.FILTER(Prod.Out!$H:$H,Prod.Out!$B:$B=Y244)),""),IF($R244="Incorporated",IFERROR(_xlfn.UNIQUE(_xlfn._xlws.FILTER(Prod.Out!$I:$I,Prod.Out!$B:$B=Y244)),""),IF($R244="Retained (unknown if mulched/incorp.)",IFERROR(_xlfn.UNIQUE(_xlfn._xlws.FILTER(Prod.Out!$J:$J,Prod.Out!$B:$B=Y244)),""),""))))</f>
        <v/>
      </c>
      <c r="AD244" s="4" t="str" cm="1">
        <f t="array" ref="AD244">IF(OR(Z244=0,Z244=""),"",IF($R244="Mulched (left on surface)",IFERROR(_xlfn.UNIQUE(_xlfn._xlws.FILTER(Prod.Out!$H:$H,Prod.Out!$B:$B=Z244)),""),IF($R244="Incorporated",IFERROR(_xlfn.UNIQUE(_xlfn._xlws.FILTER(Prod.Out!$I:$I,Prod.Out!$B:$B=Z244)),""),IF($R244="Retained (unknown if mulched/incorp.)",IFERROR(_xlfn.UNIQUE(_xlfn._xlws.FILTER(Prod.Out!$J:$J,Prod.Out!$B:$B=Z244)),""),""))))</f>
        <v/>
      </c>
    </row>
    <row r="245" spans="19:30" x14ac:dyDescent="0.35">
      <c r="S245" s="4" t="str" cm="1">
        <f t="array" ref="S245">IF(OR(Q245="",Q245=0),"",IFERROR(IF(V245="No",_xlfn._xlws.FILTER(MT.Out!A:A,MT.Out!D:D=Q245),IF(V245="Yes",_xlfn._xlws.FILTER(Int.Out!O:O,Int.Out!B:B=Q245),"")),""))</f>
        <v/>
      </c>
      <c r="T245" s="4" t="str" cm="1">
        <f t="array" ref="T245">IF(OR(Q245="",Q245=0),"",IFERROR(IF(V245="No",_xlfn._xlws.FILTER(MT.Out!B:B,MT.Out!D:D=Q245),IF(V245="Yes",_xlfn._xlws.FILTER(Int.Out!P:P,Int.Out!B:B=Q245),"")),""))</f>
        <v/>
      </c>
      <c r="U245" s="4" t="str" cm="1">
        <f t="array" ref="U245">IF(OR($Q245="",$Q245=0),"",IFERROR(IF($V245="No",_xlfn._xlws.FILTER(MT.Out!C:C,MT.Out!$D:$D=$Q245),IF($V245="Yes",_xlfn._xlws.FILTER(Int.Out!Q:Q,Int.Out!$B:$B=$Q245),"")),""))</f>
        <v/>
      </c>
      <c r="V245" s="4" t="str">
        <f>IF(Q245&lt;&gt;"",IFERROR(IF(MATCH(Q245,_xlfn.ANCHORARRAY(Intercrop!AS$1),0)&gt;0,"Yes","No"),"No"),"")</f>
        <v/>
      </c>
      <c r="W245" s="4" t="str" cm="1">
        <f t="array" ref="W245">IF(Q245="Natural or Bare Fallow","",IF(V245="","",IF(V245="No",_xlfn._xlws.FILTER(MT.Out!E:E,MT.Out!D:D=Q245),IF(V245="Yes",_xlfn._xlws.FILTER(Int.Out!S:V,Int.Out!B:B=Q245)))))</f>
        <v/>
      </c>
      <c r="AA245" s="4" t="str" cm="1">
        <f t="array" ref="AA245">IF(OR(W245=0,W245=""),"",IF($R245="Mulched (left on surface)",IFERROR(_xlfn.UNIQUE(_xlfn._xlws.FILTER(Prod.Out!$H:$H,Prod.Out!$B:$B=W245)),""),IF($R245="Incorporated",IFERROR(_xlfn.UNIQUE(_xlfn._xlws.FILTER(Prod.Out!$I:$I,Prod.Out!$B:$B=W245)),""),IF($R245="Retained (unknown if mulched/incorp.)",IFERROR(_xlfn.UNIQUE(_xlfn._xlws.FILTER(Prod.Out!$J:$J,Prod.Out!$B:$B=W245)),""),""))))</f>
        <v/>
      </c>
      <c r="AB245" s="4" t="str" cm="1">
        <f t="array" ref="AB245">IF(OR(X245=0,X245=""),"",IF($R245="Mulched (left on surface)",IFERROR(_xlfn.UNIQUE(_xlfn._xlws.FILTER(Prod.Out!$H:$H,Prod.Out!$B:$B=X245)),""),IF($R245="Incorporated",IFERROR(_xlfn.UNIQUE(_xlfn._xlws.FILTER(Prod.Out!$I:$I,Prod.Out!$B:$B=X245)),""),IF($R245="Retained (unknown if mulched/incorp.)",IFERROR(_xlfn.UNIQUE(_xlfn._xlws.FILTER(Prod.Out!$J:$J,Prod.Out!$B:$B=X245)),""),""))))</f>
        <v/>
      </c>
      <c r="AC245" s="4" t="str" cm="1">
        <f t="array" ref="AC245">IF(OR(Y245=0,Y245=""),"",IF($R245="Mulched (left on surface)",IFERROR(_xlfn.UNIQUE(_xlfn._xlws.FILTER(Prod.Out!$H:$H,Prod.Out!$B:$B=Y245)),""),IF($R245="Incorporated",IFERROR(_xlfn.UNIQUE(_xlfn._xlws.FILTER(Prod.Out!$I:$I,Prod.Out!$B:$B=Y245)),""),IF($R245="Retained (unknown if mulched/incorp.)",IFERROR(_xlfn.UNIQUE(_xlfn._xlws.FILTER(Prod.Out!$J:$J,Prod.Out!$B:$B=Y245)),""),""))))</f>
        <v/>
      </c>
      <c r="AD245" s="4" t="str" cm="1">
        <f t="array" ref="AD245">IF(OR(Z245=0,Z245=""),"",IF($R245="Mulched (left on surface)",IFERROR(_xlfn.UNIQUE(_xlfn._xlws.FILTER(Prod.Out!$H:$H,Prod.Out!$B:$B=Z245)),""),IF($R245="Incorporated",IFERROR(_xlfn.UNIQUE(_xlfn._xlws.FILTER(Prod.Out!$I:$I,Prod.Out!$B:$B=Z245)),""),IF($R245="Retained (unknown if mulched/incorp.)",IFERROR(_xlfn.UNIQUE(_xlfn._xlws.FILTER(Prod.Out!$J:$J,Prod.Out!$B:$B=Z245)),""),""))))</f>
        <v/>
      </c>
    </row>
    <row r="246" spans="19:30" x14ac:dyDescent="0.35">
      <c r="S246" s="4" t="str" cm="1">
        <f t="array" ref="S246">IF(OR(Q246="",Q246=0),"",IFERROR(IF(V246="No",_xlfn._xlws.FILTER(MT.Out!A:A,MT.Out!D:D=Q246),IF(V246="Yes",_xlfn._xlws.FILTER(Int.Out!O:O,Int.Out!B:B=Q246),"")),""))</f>
        <v/>
      </c>
      <c r="T246" s="4" t="str" cm="1">
        <f t="array" ref="T246">IF(OR(Q246="",Q246=0),"",IFERROR(IF(V246="No",_xlfn._xlws.FILTER(MT.Out!B:B,MT.Out!D:D=Q246),IF(V246="Yes",_xlfn._xlws.FILTER(Int.Out!P:P,Int.Out!B:B=Q246),"")),""))</f>
        <v/>
      </c>
      <c r="U246" s="4" t="str" cm="1">
        <f t="array" ref="U246">IF(OR($Q246="",$Q246=0),"",IFERROR(IF($V246="No",_xlfn._xlws.FILTER(MT.Out!C:C,MT.Out!$D:$D=$Q246),IF($V246="Yes",_xlfn._xlws.FILTER(Int.Out!Q:Q,Int.Out!$B:$B=$Q246),"")),""))</f>
        <v/>
      </c>
      <c r="V246" s="4" t="str">
        <f>IF(Q246&lt;&gt;"",IFERROR(IF(MATCH(Q246,_xlfn.ANCHORARRAY(Intercrop!AS$1),0)&gt;0,"Yes","No"),"No"),"")</f>
        <v/>
      </c>
      <c r="W246" s="4" t="str" cm="1">
        <f t="array" ref="W246">IF(Q246="Natural or Bare Fallow","",IF(V246="","",IF(V246="No",_xlfn._xlws.FILTER(MT.Out!E:E,MT.Out!D:D=Q246),IF(V246="Yes",_xlfn._xlws.FILTER(Int.Out!S:V,Int.Out!B:B=Q246)))))</f>
        <v/>
      </c>
      <c r="AA246" s="4" t="str" cm="1">
        <f t="array" ref="AA246">IF(OR(W246=0,W246=""),"",IF($R246="Mulched (left on surface)",IFERROR(_xlfn.UNIQUE(_xlfn._xlws.FILTER(Prod.Out!$H:$H,Prod.Out!$B:$B=W246)),""),IF($R246="Incorporated",IFERROR(_xlfn.UNIQUE(_xlfn._xlws.FILTER(Prod.Out!$I:$I,Prod.Out!$B:$B=W246)),""),IF($R246="Retained (unknown if mulched/incorp.)",IFERROR(_xlfn.UNIQUE(_xlfn._xlws.FILTER(Prod.Out!$J:$J,Prod.Out!$B:$B=W246)),""),""))))</f>
        <v/>
      </c>
      <c r="AB246" s="4" t="str" cm="1">
        <f t="array" ref="AB246">IF(OR(X246=0,X246=""),"",IF($R246="Mulched (left on surface)",IFERROR(_xlfn.UNIQUE(_xlfn._xlws.FILTER(Prod.Out!$H:$H,Prod.Out!$B:$B=X246)),""),IF($R246="Incorporated",IFERROR(_xlfn.UNIQUE(_xlfn._xlws.FILTER(Prod.Out!$I:$I,Prod.Out!$B:$B=X246)),""),IF($R246="Retained (unknown if mulched/incorp.)",IFERROR(_xlfn.UNIQUE(_xlfn._xlws.FILTER(Prod.Out!$J:$J,Prod.Out!$B:$B=X246)),""),""))))</f>
        <v/>
      </c>
      <c r="AC246" s="4" t="str" cm="1">
        <f t="array" ref="AC246">IF(OR(Y246=0,Y246=""),"",IF($R246="Mulched (left on surface)",IFERROR(_xlfn.UNIQUE(_xlfn._xlws.FILTER(Prod.Out!$H:$H,Prod.Out!$B:$B=Y246)),""),IF($R246="Incorporated",IFERROR(_xlfn.UNIQUE(_xlfn._xlws.FILTER(Prod.Out!$I:$I,Prod.Out!$B:$B=Y246)),""),IF($R246="Retained (unknown if mulched/incorp.)",IFERROR(_xlfn.UNIQUE(_xlfn._xlws.FILTER(Prod.Out!$J:$J,Prod.Out!$B:$B=Y246)),""),""))))</f>
        <v/>
      </c>
      <c r="AD246" s="4" t="str" cm="1">
        <f t="array" ref="AD246">IF(OR(Z246=0,Z246=""),"",IF($R246="Mulched (left on surface)",IFERROR(_xlfn.UNIQUE(_xlfn._xlws.FILTER(Prod.Out!$H:$H,Prod.Out!$B:$B=Z246)),""),IF($R246="Incorporated",IFERROR(_xlfn.UNIQUE(_xlfn._xlws.FILTER(Prod.Out!$I:$I,Prod.Out!$B:$B=Z246)),""),IF($R246="Retained (unknown if mulched/incorp.)",IFERROR(_xlfn.UNIQUE(_xlfn._xlws.FILTER(Prod.Out!$J:$J,Prod.Out!$B:$B=Z246)),""),""))))</f>
        <v/>
      </c>
    </row>
    <row r="247" spans="19:30" x14ac:dyDescent="0.35">
      <c r="S247" s="4" t="str" cm="1">
        <f t="array" ref="S247">IF(OR(Q247="",Q247=0),"",IFERROR(IF(V247="No",_xlfn._xlws.FILTER(MT.Out!A:A,MT.Out!D:D=Q247),IF(V247="Yes",_xlfn._xlws.FILTER(Int.Out!O:O,Int.Out!B:B=Q247),"")),""))</f>
        <v/>
      </c>
      <c r="T247" s="4" t="str" cm="1">
        <f t="array" ref="T247">IF(OR(Q247="",Q247=0),"",IFERROR(IF(V247="No",_xlfn._xlws.FILTER(MT.Out!B:B,MT.Out!D:D=Q247),IF(V247="Yes",_xlfn._xlws.FILTER(Int.Out!P:P,Int.Out!B:B=Q247),"")),""))</f>
        <v/>
      </c>
      <c r="U247" s="4" t="str" cm="1">
        <f t="array" ref="U247">IF(OR($Q247="",$Q247=0),"",IFERROR(IF($V247="No",_xlfn._xlws.FILTER(MT.Out!C:C,MT.Out!$D:$D=$Q247),IF($V247="Yes",_xlfn._xlws.FILTER(Int.Out!Q:Q,Int.Out!$B:$B=$Q247),"")),""))</f>
        <v/>
      </c>
      <c r="V247" s="4" t="str">
        <f>IF(Q247&lt;&gt;"",IFERROR(IF(MATCH(Q247,_xlfn.ANCHORARRAY(Intercrop!AS$1),0)&gt;0,"Yes","No"),"No"),"")</f>
        <v/>
      </c>
      <c r="W247" s="4" t="str" cm="1">
        <f t="array" ref="W247">IF(Q247="Natural or Bare Fallow","",IF(V247="","",IF(V247="No",_xlfn._xlws.FILTER(MT.Out!E:E,MT.Out!D:D=Q247),IF(V247="Yes",_xlfn._xlws.FILTER(Int.Out!S:V,Int.Out!B:B=Q247)))))</f>
        <v/>
      </c>
      <c r="AA247" s="4" t="str" cm="1">
        <f t="array" ref="AA247">IF(OR(W247=0,W247=""),"",IF($R247="Mulched (left on surface)",IFERROR(_xlfn.UNIQUE(_xlfn._xlws.FILTER(Prod.Out!$H:$H,Prod.Out!$B:$B=W247)),""),IF($R247="Incorporated",IFERROR(_xlfn.UNIQUE(_xlfn._xlws.FILTER(Prod.Out!$I:$I,Prod.Out!$B:$B=W247)),""),IF($R247="Retained (unknown if mulched/incorp.)",IFERROR(_xlfn.UNIQUE(_xlfn._xlws.FILTER(Prod.Out!$J:$J,Prod.Out!$B:$B=W247)),""),""))))</f>
        <v/>
      </c>
      <c r="AB247" s="4" t="str" cm="1">
        <f t="array" ref="AB247">IF(OR(X247=0,X247=""),"",IF($R247="Mulched (left on surface)",IFERROR(_xlfn.UNIQUE(_xlfn._xlws.FILTER(Prod.Out!$H:$H,Prod.Out!$B:$B=X247)),""),IF($R247="Incorporated",IFERROR(_xlfn.UNIQUE(_xlfn._xlws.FILTER(Prod.Out!$I:$I,Prod.Out!$B:$B=X247)),""),IF($R247="Retained (unknown if mulched/incorp.)",IFERROR(_xlfn.UNIQUE(_xlfn._xlws.FILTER(Prod.Out!$J:$J,Prod.Out!$B:$B=X247)),""),""))))</f>
        <v/>
      </c>
      <c r="AC247" s="4" t="str" cm="1">
        <f t="array" ref="AC247">IF(OR(Y247=0,Y247=""),"",IF($R247="Mulched (left on surface)",IFERROR(_xlfn.UNIQUE(_xlfn._xlws.FILTER(Prod.Out!$H:$H,Prod.Out!$B:$B=Y247)),""),IF($R247="Incorporated",IFERROR(_xlfn.UNIQUE(_xlfn._xlws.FILTER(Prod.Out!$I:$I,Prod.Out!$B:$B=Y247)),""),IF($R247="Retained (unknown if mulched/incorp.)",IFERROR(_xlfn.UNIQUE(_xlfn._xlws.FILTER(Prod.Out!$J:$J,Prod.Out!$B:$B=Y247)),""),""))))</f>
        <v/>
      </c>
      <c r="AD247" s="4" t="str" cm="1">
        <f t="array" ref="AD247">IF(OR(Z247=0,Z247=""),"",IF($R247="Mulched (left on surface)",IFERROR(_xlfn.UNIQUE(_xlfn._xlws.FILTER(Prod.Out!$H:$H,Prod.Out!$B:$B=Z247)),""),IF($R247="Incorporated",IFERROR(_xlfn.UNIQUE(_xlfn._xlws.FILTER(Prod.Out!$I:$I,Prod.Out!$B:$B=Z247)),""),IF($R247="Retained (unknown if mulched/incorp.)",IFERROR(_xlfn.UNIQUE(_xlfn._xlws.FILTER(Prod.Out!$J:$J,Prod.Out!$B:$B=Z247)),""),""))))</f>
        <v/>
      </c>
    </row>
    <row r="248" spans="19:30" x14ac:dyDescent="0.35">
      <c r="S248" s="4" t="str" cm="1">
        <f t="array" ref="S248">IF(OR(Q248="",Q248=0),"",IFERROR(IF(V248="No",_xlfn._xlws.FILTER(MT.Out!A:A,MT.Out!D:D=Q248),IF(V248="Yes",_xlfn._xlws.FILTER(Int.Out!O:O,Int.Out!B:B=Q248),"")),""))</f>
        <v/>
      </c>
      <c r="T248" s="4" t="str" cm="1">
        <f t="array" ref="T248">IF(OR(Q248="",Q248=0),"",IFERROR(IF(V248="No",_xlfn._xlws.FILTER(MT.Out!B:B,MT.Out!D:D=Q248),IF(V248="Yes",_xlfn._xlws.FILTER(Int.Out!P:P,Int.Out!B:B=Q248),"")),""))</f>
        <v/>
      </c>
      <c r="U248" s="4" t="str" cm="1">
        <f t="array" ref="U248">IF(OR($Q248="",$Q248=0),"",IFERROR(IF($V248="No",_xlfn._xlws.FILTER(MT.Out!C:C,MT.Out!$D:$D=$Q248),IF($V248="Yes",_xlfn._xlws.FILTER(Int.Out!Q:Q,Int.Out!$B:$B=$Q248),"")),""))</f>
        <v/>
      </c>
      <c r="V248" s="4" t="str">
        <f>IF(Q248&lt;&gt;"",IFERROR(IF(MATCH(Q248,_xlfn.ANCHORARRAY(Intercrop!AS$1),0)&gt;0,"Yes","No"),"No"),"")</f>
        <v/>
      </c>
      <c r="W248" s="4" t="str" cm="1">
        <f t="array" ref="W248">IF(Q248="Natural or Bare Fallow","",IF(V248="","",IF(V248="No",_xlfn._xlws.FILTER(MT.Out!E:E,MT.Out!D:D=Q248),IF(V248="Yes",_xlfn._xlws.FILTER(Int.Out!S:V,Int.Out!B:B=Q248)))))</f>
        <v/>
      </c>
      <c r="AA248" s="4" t="str" cm="1">
        <f t="array" ref="AA248">IF(OR(W248=0,W248=""),"",IF($R248="Mulched (left on surface)",IFERROR(_xlfn.UNIQUE(_xlfn._xlws.FILTER(Prod.Out!$H:$H,Prod.Out!$B:$B=W248)),""),IF($R248="Incorporated",IFERROR(_xlfn.UNIQUE(_xlfn._xlws.FILTER(Prod.Out!$I:$I,Prod.Out!$B:$B=W248)),""),IF($R248="Retained (unknown if mulched/incorp.)",IFERROR(_xlfn.UNIQUE(_xlfn._xlws.FILTER(Prod.Out!$J:$J,Prod.Out!$B:$B=W248)),""),""))))</f>
        <v/>
      </c>
      <c r="AB248" s="4" t="str" cm="1">
        <f t="array" ref="AB248">IF(OR(X248=0,X248=""),"",IF($R248="Mulched (left on surface)",IFERROR(_xlfn.UNIQUE(_xlfn._xlws.FILTER(Prod.Out!$H:$H,Prod.Out!$B:$B=X248)),""),IF($R248="Incorporated",IFERROR(_xlfn.UNIQUE(_xlfn._xlws.FILTER(Prod.Out!$I:$I,Prod.Out!$B:$B=X248)),""),IF($R248="Retained (unknown if mulched/incorp.)",IFERROR(_xlfn.UNIQUE(_xlfn._xlws.FILTER(Prod.Out!$J:$J,Prod.Out!$B:$B=X248)),""),""))))</f>
        <v/>
      </c>
      <c r="AC248" s="4" t="str" cm="1">
        <f t="array" ref="AC248">IF(OR(Y248=0,Y248=""),"",IF($R248="Mulched (left on surface)",IFERROR(_xlfn.UNIQUE(_xlfn._xlws.FILTER(Prod.Out!$H:$H,Prod.Out!$B:$B=Y248)),""),IF($R248="Incorporated",IFERROR(_xlfn.UNIQUE(_xlfn._xlws.FILTER(Prod.Out!$I:$I,Prod.Out!$B:$B=Y248)),""),IF($R248="Retained (unknown if mulched/incorp.)",IFERROR(_xlfn.UNIQUE(_xlfn._xlws.FILTER(Prod.Out!$J:$J,Prod.Out!$B:$B=Y248)),""),""))))</f>
        <v/>
      </c>
      <c r="AD248" s="4" t="str" cm="1">
        <f t="array" ref="AD248">IF(OR(Z248=0,Z248=""),"",IF($R248="Mulched (left on surface)",IFERROR(_xlfn.UNIQUE(_xlfn._xlws.FILTER(Prod.Out!$H:$H,Prod.Out!$B:$B=Z248)),""),IF($R248="Incorporated",IFERROR(_xlfn.UNIQUE(_xlfn._xlws.FILTER(Prod.Out!$I:$I,Prod.Out!$B:$B=Z248)),""),IF($R248="Retained (unknown if mulched/incorp.)",IFERROR(_xlfn.UNIQUE(_xlfn._xlws.FILTER(Prod.Out!$J:$J,Prod.Out!$B:$B=Z248)),""),""))))</f>
        <v/>
      </c>
    </row>
    <row r="249" spans="19:30" x14ac:dyDescent="0.35">
      <c r="S249" s="4" t="str" cm="1">
        <f t="array" ref="S249">IF(OR(Q249="",Q249=0),"",IFERROR(IF(V249="No",_xlfn._xlws.FILTER(MT.Out!A:A,MT.Out!D:D=Q249),IF(V249="Yes",_xlfn._xlws.FILTER(Int.Out!O:O,Int.Out!B:B=Q249),"")),""))</f>
        <v/>
      </c>
      <c r="T249" s="4" t="str" cm="1">
        <f t="array" ref="T249">IF(OR(Q249="",Q249=0),"",IFERROR(IF(V249="No",_xlfn._xlws.FILTER(MT.Out!B:B,MT.Out!D:D=Q249),IF(V249="Yes",_xlfn._xlws.FILTER(Int.Out!P:P,Int.Out!B:B=Q249),"")),""))</f>
        <v/>
      </c>
      <c r="U249" s="4" t="str" cm="1">
        <f t="array" ref="U249">IF(OR($Q249="",$Q249=0),"",IFERROR(IF($V249="No",_xlfn._xlws.FILTER(MT.Out!C:C,MT.Out!$D:$D=$Q249),IF($V249="Yes",_xlfn._xlws.FILTER(Int.Out!Q:Q,Int.Out!$B:$B=$Q249),"")),""))</f>
        <v/>
      </c>
      <c r="V249" s="4" t="str">
        <f>IF(Q249&lt;&gt;"",IFERROR(IF(MATCH(Q249,_xlfn.ANCHORARRAY(Intercrop!AS$1),0)&gt;0,"Yes","No"),"No"),"")</f>
        <v/>
      </c>
      <c r="W249" s="4" t="str" cm="1">
        <f t="array" ref="W249">IF(Q249="Natural or Bare Fallow","",IF(V249="","",IF(V249="No",_xlfn._xlws.FILTER(MT.Out!E:E,MT.Out!D:D=Q249),IF(V249="Yes",_xlfn._xlws.FILTER(Int.Out!S:V,Int.Out!B:B=Q249)))))</f>
        <v/>
      </c>
      <c r="AA249" s="4" t="str" cm="1">
        <f t="array" ref="AA249">IF(OR(W249=0,W249=""),"",IF($R249="Mulched (left on surface)",IFERROR(_xlfn.UNIQUE(_xlfn._xlws.FILTER(Prod.Out!$H:$H,Prod.Out!$B:$B=W249)),""),IF($R249="Incorporated",IFERROR(_xlfn.UNIQUE(_xlfn._xlws.FILTER(Prod.Out!$I:$I,Prod.Out!$B:$B=W249)),""),IF($R249="Retained (unknown if mulched/incorp.)",IFERROR(_xlfn.UNIQUE(_xlfn._xlws.FILTER(Prod.Out!$J:$J,Prod.Out!$B:$B=W249)),""),""))))</f>
        <v/>
      </c>
      <c r="AB249" s="4" t="str" cm="1">
        <f t="array" ref="AB249">IF(OR(X249=0,X249=""),"",IF($R249="Mulched (left on surface)",IFERROR(_xlfn.UNIQUE(_xlfn._xlws.FILTER(Prod.Out!$H:$H,Prod.Out!$B:$B=X249)),""),IF($R249="Incorporated",IFERROR(_xlfn.UNIQUE(_xlfn._xlws.FILTER(Prod.Out!$I:$I,Prod.Out!$B:$B=X249)),""),IF($R249="Retained (unknown if mulched/incorp.)",IFERROR(_xlfn.UNIQUE(_xlfn._xlws.FILTER(Prod.Out!$J:$J,Prod.Out!$B:$B=X249)),""),""))))</f>
        <v/>
      </c>
      <c r="AC249" s="4" t="str" cm="1">
        <f t="array" ref="AC249">IF(OR(Y249=0,Y249=""),"",IF($R249="Mulched (left on surface)",IFERROR(_xlfn.UNIQUE(_xlfn._xlws.FILTER(Prod.Out!$H:$H,Prod.Out!$B:$B=Y249)),""),IF($R249="Incorporated",IFERROR(_xlfn.UNIQUE(_xlfn._xlws.FILTER(Prod.Out!$I:$I,Prod.Out!$B:$B=Y249)),""),IF($R249="Retained (unknown if mulched/incorp.)",IFERROR(_xlfn.UNIQUE(_xlfn._xlws.FILTER(Prod.Out!$J:$J,Prod.Out!$B:$B=Y249)),""),""))))</f>
        <v/>
      </c>
      <c r="AD249" s="4" t="str" cm="1">
        <f t="array" ref="AD249">IF(OR(Z249=0,Z249=""),"",IF($R249="Mulched (left on surface)",IFERROR(_xlfn.UNIQUE(_xlfn._xlws.FILTER(Prod.Out!$H:$H,Prod.Out!$B:$B=Z249)),""),IF($R249="Incorporated",IFERROR(_xlfn.UNIQUE(_xlfn._xlws.FILTER(Prod.Out!$I:$I,Prod.Out!$B:$B=Z249)),""),IF($R249="Retained (unknown if mulched/incorp.)",IFERROR(_xlfn.UNIQUE(_xlfn._xlws.FILTER(Prod.Out!$J:$J,Prod.Out!$B:$B=Z249)),""),""))))</f>
        <v/>
      </c>
    </row>
    <row r="250" spans="19:30" x14ac:dyDescent="0.35">
      <c r="S250" s="4" t="str" cm="1">
        <f t="array" ref="S250">IF(OR(Q250="",Q250=0),"",IFERROR(IF(V250="No",_xlfn._xlws.FILTER(MT.Out!A:A,MT.Out!D:D=Q250),IF(V250="Yes",_xlfn._xlws.FILTER(Int.Out!O:O,Int.Out!B:B=Q250),"")),""))</f>
        <v/>
      </c>
      <c r="T250" s="4" t="str" cm="1">
        <f t="array" ref="T250">IF(OR(Q250="",Q250=0),"",IFERROR(IF(V250="No",_xlfn._xlws.FILTER(MT.Out!B:B,MT.Out!D:D=Q250),IF(V250="Yes",_xlfn._xlws.FILTER(Int.Out!P:P,Int.Out!B:B=Q250),"")),""))</f>
        <v/>
      </c>
      <c r="U250" s="4" t="str" cm="1">
        <f t="array" ref="U250">IF(OR($Q250="",$Q250=0),"",IFERROR(IF($V250="No",_xlfn._xlws.FILTER(MT.Out!C:C,MT.Out!$D:$D=$Q250),IF($V250="Yes",_xlfn._xlws.FILTER(Int.Out!Q:Q,Int.Out!$B:$B=$Q250),"")),""))</f>
        <v/>
      </c>
      <c r="V250" s="4" t="str">
        <f>IF(Q250&lt;&gt;"",IFERROR(IF(MATCH(Q250,_xlfn.ANCHORARRAY(Intercrop!AS$1),0)&gt;0,"Yes","No"),"No"),"")</f>
        <v/>
      </c>
      <c r="W250" s="4" t="str" cm="1">
        <f t="array" ref="W250">IF(Q250="Natural or Bare Fallow","",IF(V250="","",IF(V250="No",_xlfn._xlws.FILTER(MT.Out!E:E,MT.Out!D:D=Q250),IF(V250="Yes",_xlfn._xlws.FILTER(Int.Out!S:V,Int.Out!B:B=Q250)))))</f>
        <v/>
      </c>
      <c r="AA250" s="4" t="str" cm="1">
        <f t="array" ref="AA250">IF(OR(W250=0,W250=""),"",IF($R250="Mulched (left on surface)",IFERROR(_xlfn.UNIQUE(_xlfn._xlws.FILTER(Prod.Out!$H:$H,Prod.Out!$B:$B=W250)),""),IF($R250="Incorporated",IFERROR(_xlfn.UNIQUE(_xlfn._xlws.FILTER(Prod.Out!$I:$I,Prod.Out!$B:$B=W250)),""),IF($R250="Retained (unknown if mulched/incorp.)",IFERROR(_xlfn.UNIQUE(_xlfn._xlws.FILTER(Prod.Out!$J:$J,Prod.Out!$B:$B=W250)),""),""))))</f>
        <v/>
      </c>
      <c r="AB250" s="4" t="str" cm="1">
        <f t="array" ref="AB250">IF(OR(X250=0,X250=""),"",IF($R250="Mulched (left on surface)",IFERROR(_xlfn.UNIQUE(_xlfn._xlws.FILTER(Prod.Out!$H:$H,Prod.Out!$B:$B=X250)),""),IF($R250="Incorporated",IFERROR(_xlfn.UNIQUE(_xlfn._xlws.FILTER(Prod.Out!$I:$I,Prod.Out!$B:$B=X250)),""),IF($R250="Retained (unknown if mulched/incorp.)",IFERROR(_xlfn.UNIQUE(_xlfn._xlws.FILTER(Prod.Out!$J:$J,Prod.Out!$B:$B=X250)),""),""))))</f>
        <v/>
      </c>
      <c r="AC250" s="4" t="str" cm="1">
        <f t="array" ref="AC250">IF(OR(Y250=0,Y250=""),"",IF($R250="Mulched (left on surface)",IFERROR(_xlfn.UNIQUE(_xlfn._xlws.FILTER(Prod.Out!$H:$H,Prod.Out!$B:$B=Y250)),""),IF($R250="Incorporated",IFERROR(_xlfn.UNIQUE(_xlfn._xlws.FILTER(Prod.Out!$I:$I,Prod.Out!$B:$B=Y250)),""),IF($R250="Retained (unknown if mulched/incorp.)",IFERROR(_xlfn.UNIQUE(_xlfn._xlws.FILTER(Prod.Out!$J:$J,Prod.Out!$B:$B=Y250)),""),""))))</f>
        <v/>
      </c>
      <c r="AD250" s="4" t="str" cm="1">
        <f t="array" ref="AD250">IF(OR(Z250=0,Z250=""),"",IF($R250="Mulched (left on surface)",IFERROR(_xlfn.UNIQUE(_xlfn._xlws.FILTER(Prod.Out!$H:$H,Prod.Out!$B:$B=Z250)),""),IF($R250="Incorporated",IFERROR(_xlfn.UNIQUE(_xlfn._xlws.FILTER(Prod.Out!$I:$I,Prod.Out!$B:$B=Z250)),""),IF($R250="Retained (unknown if mulched/incorp.)",IFERROR(_xlfn.UNIQUE(_xlfn._xlws.FILTER(Prod.Out!$J:$J,Prod.Out!$B:$B=Z250)),""),""))))</f>
        <v/>
      </c>
    </row>
    <row r="251" spans="19:30" x14ac:dyDescent="0.35">
      <c r="S251" s="4" t="str" cm="1">
        <f t="array" ref="S251">IF(OR(Q251="",Q251=0),"",IFERROR(IF(V251="No",_xlfn._xlws.FILTER(MT.Out!A:A,MT.Out!D:D=Q251),IF(V251="Yes",_xlfn._xlws.FILTER(Int.Out!O:O,Int.Out!B:B=Q251),"")),""))</f>
        <v/>
      </c>
      <c r="T251" s="4" t="str" cm="1">
        <f t="array" ref="T251">IF(OR(Q251="",Q251=0),"",IFERROR(IF(V251="No",_xlfn._xlws.FILTER(MT.Out!B:B,MT.Out!D:D=Q251),IF(V251="Yes",_xlfn._xlws.FILTER(Int.Out!P:P,Int.Out!B:B=Q251),"")),""))</f>
        <v/>
      </c>
      <c r="U251" s="4" t="str" cm="1">
        <f t="array" ref="U251">IF(OR($Q251="",$Q251=0),"",IFERROR(IF($V251="No",_xlfn._xlws.FILTER(MT.Out!C:C,MT.Out!$D:$D=$Q251),IF($V251="Yes",_xlfn._xlws.FILTER(Int.Out!Q:Q,Int.Out!$B:$B=$Q251),"")),""))</f>
        <v/>
      </c>
      <c r="V251" s="4" t="str">
        <f>IF(Q251&lt;&gt;"",IFERROR(IF(MATCH(Q251,_xlfn.ANCHORARRAY(Intercrop!AS$1),0)&gt;0,"Yes","No"),"No"),"")</f>
        <v/>
      </c>
      <c r="W251" s="4" t="str" cm="1">
        <f t="array" ref="W251">IF(Q251="Natural or Bare Fallow","",IF(V251="","",IF(V251="No",_xlfn._xlws.FILTER(MT.Out!E:E,MT.Out!D:D=Q251),IF(V251="Yes",_xlfn._xlws.FILTER(Int.Out!S:V,Int.Out!B:B=Q251)))))</f>
        <v/>
      </c>
      <c r="AA251" s="4" t="str" cm="1">
        <f t="array" ref="AA251">IF(OR(W251=0,W251=""),"",IF($R251="Mulched (left on surface)",IFERROR(_xlfn.UNIQUE(_xlfn._xlws.FILTER(Prod.Out!$H:$H,Prod.Out!$B:$B=W251)),""),IF($R251="Incorporated",IFERROR(_xlfn.UNIQUE(_xlfn._xlws.FILTER(Prod.Out!$I:$I,Prod.Out!$B:$B=W251)),""),IF($R251="Retained (unknown if mulched/incorp.)",IFERROR(_xlfn.UNIQUE(_xlfn._xlws.FILTER(Prod.Out!$J:$J,Prod.Out!$B:$B=W251)),""),""))))</f>
        <v/>
      </c>
      <c r="AB251" s="4" t="str" cm="1">
        <f t="array" ref="AB251">IF(OR(X251=0,X251=""),"",IF($R251="Mulched (left on surface)",IFERROR(_xlfn.UNIQUE(_xlfn._xlws.FILTER(Prod.Out!$H:$H,Prod.Out!$B:$B=X251)),""),IF($R251="Incorporated",IFERROR(_xlfn.UNIQUE(_xlfn._xlws.FILTER(Prod.Out!$I:$I,Prod.Out!$B:$B=X251)),""),IF($R251="Retained (unknown if mulched/incorp.)",IFERROR(_xlfn.UNIQUE(_xlfn._xlws.FILTER(Prod.Out!$J:$J,Prod.Out!$B:$B=X251)),""),""))))</f>
        <v/>
      </c>
      <c r="AC251" s="4" t="str" cm="1">
        <f t="array" ref="AC251">IF(OR(Y251=0,Y251=""),"",IF($R251="Mulched (left on surface)",IFERROR(_xlfn.UNIQUE(_xlfn._xlws.FILTER(Prod.Out!$H:$H,Prod.Out!$B:$B=Y251)),""),IF($R251="Incorporated",IFERROR(_xlfn.UNIQUE(_xlfn._xlws.FILTER(Prod.Out!$I:$I,Prod.Out!$B:$B=Y251)),""),IF($R251="Retained (unknown if mulched/incorp.)",IFERROR(_xlfn.UNIQUE(_xlfn._xlws.FILTER(Prod.Out!$J:$J,Prod.Out!$B:$B=Y251)),""),""))))</f>
        <v/>
      </c>
      <c r="AD251" s="4" t="str" cm="1">
        <f t="array" ref="AD251">IF(OR(Z251=0,Z251=""),"",IF($R251="Mulched (left on surface)",IFERROR(_xlfn.UNIQUE(_xlfn._xlws.FILTER(Prod.Out!$H:$H,Prod.Out!$B:$B=Z251)),""),IF($R251="Incorporated",IFERROR(_xlfn.UNIQUE(_xlfn._xlws.FILTER(Prod.Out!$I:$I,Prod.Out!$B:$B=Z251)),""),IF($R251="Retained (unknown if mulched/incorp.)",IFERROR(_xlfn.UNIQUE(_xlfn._xlws.FILTER(Prod.Out!$J:$J,Prod.Out!$B:$B=Z251)),""),""))))</f>
        <v/>
      </c>
    </row>
    <row r="252" spans="19:30" x14ac:dyDescent="0.35">
      <c r="S252" s="4" t="str" cm="1">
        <f t="array" ref="S252">IF(OR(Q252="",Q252=0),"",IFERROR(IF(V252="No",_xlfn._xlws.FILTER(MT.Out!A:A,MT.Out!D:D=Q252),IF(V252="Yes",_xlfn._xlws.FILTER(Int.Out!O:O,Int.Out!B:B=Q252),"")),""))</f>
        <v/>
      </c>
      <c r="T252" s="4" t="str" cm="1">
        <f t="array" ref="T252">IF(OR(Q252="",Q252=0),"",IFERROR(IF(V252="No",_xlfn._xlws.FILTER(MT.Out!B:B,MT.Out!D:D=Q252),IF(V252="Yes",_xlfn._xlws.FILTER(Int.Out!P:P,Int.Out!B:B=Q252),"")),""))</f>
        <v/>
      </c>
      <c r="U252" s="4" t="str" cm="1">
        <f t="array" ref="U252">IF(OR($Q252="",$Q252=0),"",IFERROR(IF($V252="No",_xlfn._xlws.FILTER(MT.Out!C:C,MT.Out!$D:$D=$Q252),IF($V252="Yes",_xlfn._xlws.FILTER(Int.Out!Q:Q,Int.Out!$B:$B=$Q252),"")),""))</f>
        <v/>
      </c>
      <c r="V252" s="4" t="str">
        <f>IF(Q252&lt;&gt;"",IFERROR(IF(MATCH(Q252,_xlfn.ANCHORARRAY(Intercrop!AS$1),0)&gt;0,"Yes","No"),"No"),"")</f>
        <v/>
      </c>
      <c r="W252" s="4" t="str" cm="1">
        <f t="array" ref="W252">IF(Q252="Natural or Bare Fallow","",IF(V252="","",IF(V252="No",_xlfn._xlws.FILTER(MT.Out!E:E,MT.Out!D:D=Q252),IF(V252="Yes",_xlfn._xlws.FILTER(Int.Out!S:V,Int.Out!B:B=Q252)))))</f>
        <v/>
      </c>
      <c r="AA252" s="4" t="str" cm="1">
        <f t="array" ref="AA252">IF(OR(W252=0,W252=""),"",IF($R252="Mulched (left on surface)",IFERROR(_xlfn.UNIQUE(_xlfn._xlws.FILTER(Prod.Out!$H:$H,Prod.Out!$B:$B=W252)),""),IF($R252="Incorporated",IFERROR(_xlfn.UNIQUE(_xlfn._xlws.FILTER(Prod.Out!$I:$I,Prod.Out!$B:$B=W252)),""),IF($R252="Retained (unknown if mulched/incorp.)",IFERROR(_xlfn.UNIQUE(_xlfn._xlws.FILTER(Prod.Out!$J:$J,Prod.Out!$B:$B=W252)),""),""))))</f>
        <v/>
      </c>
      <c r="AB252" s="4" t="str" cm="1">
        <f t="array" ref="AB252">IF(OR(X252=0,X252=""),"",IF($R252="Mulched (left on surface)",IFERROR(_xlfn.UNIQUE(_xlfn._xlws.FILTER(Prod.Out!$H:$H,Prod.Out!$B:$B=X252)),""),IF($R252="Incorporated",IFERROR(_xlfn.UNIQUE(_xlfn._xlws.FILTER(Prod.Out!$I:$I,Prod.Out!$B:$B=X252)),""),IF($R252="Retained (unknown if mulched/incorp.)",IFERROR(_xlfn.UNIQUE(_xlfn._xlws.FILTER(Prod.Out!$J:$J,Prod.Out!$B:$B=X252)),""),""))))</f>
        <v/>
      </c>
      <c r="AC252" s="4" t="str" cm="1">
        <f t="array" ref="AC252">IF(OR(Y252=0,Y252=""),"",IF($R252="Mulched (left on surface)",IFERROR(_xlfn.UNIQUE(_xlfn._xlws.FILTER(Prod.Out!$H:$H,Prod.Out!$B:$B=Y252)),""),IF($R252="Incorporated",IFERROR(_xlfn.UNIQUE(_xlfn._xlws.FILTER(Prod.Out!$I:$I,Prod.Out!$B:$B=Y252)),""),IF($R252="Retained (unknown if mulched/incorp.)",IFERROR(_xlfn.UNIQUE(_xlfn._xlws.FILTER(Prod.Out!$J:$J,Prod.Out!$B:$B=Y252)),""),""))))</f>
        <v/>
      </c>
      <c r="AD252" s="4" t="str" cm="1">
        <f t="array" ref="AD252">IF(OR(Z252=0,Z252=""),"",IF($R252="Mulched (left on surface)",IFERROR(_xlfn.UNIQUE(_xlfn._xlws.FILTER(Prod.Out!$H:$H,Prod.Out!$B:$B=Z252)),""),IF($R252="Incorporated",IFERROR(_xlfn.UNIQUE(_xlfn._xlws.FILTER(Prod.Out!$I:$I,Prod.Out!$B:$B=Z252)),""),IF($R252="Retained (unknown if mulched/incorp.)",IFERROR(_xlfn.UNIQUE(_xlfn._xlws.FILTER(Prod.Out!$J:$J,Prod.Out!$B:$B=Z252)),""),""))))</f>
        <v/>
      </c>
    </row>
    <row r="253" spans="19:30" x14ac:dyDescent="0.35">
      <c r="S253" s="4" t="str" cm="1">
        <f t="array" ref="S253">IF(OR(Q253="",Q253=0),"",IFERROR(IF(V253="No",_xlfn._xlws.FILTER(MT.Out!A:A,MT.Out!D:D=Q253),IF(V253="Yes",_xlfn._xlws.FILTER(Int.Out!O:O,Int.Out!B:B=Q253),"")),""))</f>
        <v/>
      </c>
      <c r="T253" s="4" t="str" cm="1">
        <f t="array" ref="T253">IF(OR(Q253="",Q253=0),"",IFERROR(IF(V253="No",_xlfn._xlws.FILTER(MT.Out!B:B,MT.Out!D:D=Q253),IF(V253="Yes",_xlfn._xlws.FILTER(Int.Out!P:P,Int.Out!B:B=Q253),"")),""))</f>
        <v/>
      </c>
      <c r="U253" s="4" t="str" cm="1">
        <f t="array" ref="U253">IF(OR($Q253="",$Q253=0),"",IFERROR(IF($V253="No",_xlfn._xlws.FILTER(MT.Out!C:C,MT.Out!$D:$D=$Q253),IF($V253="Yes",_xlfn._xlws.FILTER(Int.Out!Q:Q,Int.Out!$B:$B=$Q253),"")),""))</f>
        <v/>
      </c>
      <c r="V253" s="4" t="str">
        <f>IF(Q253&lt;&gt;"",IFERROR(IF(MATCH(Q253,_xlfn.ANCHORARRAY(Intercrop!AS$1),0)&gt;0,"Yes","No"),"No"),"")</f>
        <v/>
      </c>
      <c r="W253" s="4" t="str" cm="1">
        <f t="array" ref="W253">IF(Q253="Natural or Bare Fallow","",IF(V253="","",IF(V253="No",_xlfn._xlws.FILTER(MT.Out!E:E,MT.Out!D:D=Q253),IF(V253="Yes",_xlfn._xlws.FILTER(Int.Out!S:V,Int.Out!B:B=Q253)))))</f>
        <v/>
      </c>
      <c r="AA253" s="4" t="str" cm="1">
        <f t="array" ref="AA253">IF(OR(W253=0,W253=""),"",IF($R253="Mulched (left on surface)",IFERROR(_xlfn.UNIQUE(_xlfn._xlws.FILTER(Prod.Out!$H:$H,Prod.Out!$B:$B=W253)),""),IF($R253="Incorporated",IFERROR(_xlfn.UNIQUE(_xlfn._xlws.FILTER(Prod.Out!$I:$I,Prod.Out!$B:$B=W253)),""),IF($R253="Retained (unknown if mulched/incorp.)",IFERROR(_xlfn.UNIQUE(_xlfn._xlws.FILTER(Prod.Out!$J:$J,Prod.Out!$B:$B=W253)),""),""))))</f>
        <v/>
      </c>
      <c r="AB253" s="4" t="str" cm="1">
        <f t="array" ref="AB253">IF(OR(X253=0,X253=""),"",IF($R253="Mulched (left on surface)",IFERROR(_xlfn.UNIQUE(_xlfn._xlws.FILTER(Prod.Out!$H:$H,Prod.Out!$B:$B=X253)),""),IF($R253="Incorporated",IFERROR(_xlfn.UNIQUE(_xlfn._xlws.FILTER(Prod.Out!$I:$I,Prod.Out!$B:$B=X253)),""),IF($R253="Retained (unknown if mulched/incorp.)",IFERROR(_xlfn.UNIQUE(_xlfn._xlws.FILTER(Prod.Out!$J:$J,Prod.Out!$B:$B=X253)),""),""))))</f>
        <v/>
      </c>
      <c r="AC253" s="4" t="str" cm="1">
        <f t="array" ref="AC253">IF(OR(Y253=0,Y253=""),"",IF($R253="Mulched (left on surface)",IFERROR(_xlfn.UNIQUE(_xlfn._xlws.FILTER(Prod.Out!$H:$H,Prod.Out!$B:$B=Y253)),""),IF($R253="Incorporated",IFERROR(_xlfn.UNIQUE(_xlfn._xlws.FILTER(Prod.Out!$I:$I,Prod.Out!$B:$B=Y253)),""),IF($R253="Retained (unknown if mulched/incorp.)",IFERROR(_xlfn.UNIQUE(_xlfn._xlws.FILTER(Prod.Out!$J:$J,Prod.Out!$B:$B=Y253)),""),""))))</f>
        <v/>
      </c>
      <c r="AD253" s="4" t="str" cm="1">
        <f t="array" ref="AD253">IF(OR(Z253=0,Z253=""),"",IF($R253="Mulched (left on surface)",IFERROR(_xlfn.UNIQUE(_xlfn._xlws.FILTER(Prod.Out!$H:$H,Prod.Out!$B:$B=Z253)),""),IF($R253="Incorporated",IFERROR(_xlfn.UNIQUE(_xlfn._xlws.FILTER(Prod.Out!$I:$I,Prod.Out!$B:$B=Z253)),""),IF($R253="Retained (unknown if mulched/incorp.)",IFERROR(_xlfn.UNIQUE(_xlfn._xlws.FILTER(Prod.Out!$J:$J,Prod.Out!$B:$B=Z253)),""),""))))</f>
        <v/>
      </c>
    </row>
    <row r="254" spans="19:30" x14ac:dyDescent="0.35">
      <c r="S254" s="4" t="str" cm="1">
        <f t="array" ref="S254">IF(OR(Q254="",Q254=0),"",IFERROR(IF(V254="No",_xlfn._xlws.FILTER(MT.Out!A:A,MT.Out!D:D=Q254),IF(V254="Yes",_xlfn._xlws.FILTER(Int.Out!O:O,Int.Out!B:B=Q254),"")),""))</f>
        <v/>
      </c>
      <c r="T254" s="4" t="str" cm="1">
        <f t="array" ref="T254">IF(OR(Q254="",Q254=0),"",IFERROR(IF(V254="No",_xlfn._xlws.FILTER(MT.Out!B:B,MT.Out!D:D=Q254),IF(V254="Yes",_xlfn._xlws.FILTER(Int.Out!P:P,Int.Out!B:B=Q254),"")),""))</f>
        <v/>
      </c>
      <c r="U254" s="4" t="str" cm="1">
        <f t="array" ref="U254">IF(OR($Q254="",$Q254=0),"",IFERROR(IF($V254="No",_xlfn._xlws.FILTER(MT.Out!C:C,MT.Out!$D:$D=$Q254),IF($V254="Yes",_xlfn._xlws.FILTER(Int.Out!Q:Q,Int.Out!$B:$B=$Q254),"")),""))</f>
        <v/>
      </c>
      <c r="V254" s="4" t="str">
        <f>IF(Q254&lt;&gt;"",IFERROR(IF(MATCH(Q254,_xlfn.ANCHORARRAY(Intercrop!AS$1),0)&gt;0,"Yes","No"),"No"),"")</f>
        <v/>
      </c>
      <c r="W254" s="4" t="str" cm="1">
        <f t="array" ref="W254">IF(Q254="Natural or Bare Fallow","",IF(V254="","",IF(V254="No",_xlfn._xlws.FILTER(MT.Out!E:E,MT.Out!D:D=Q254),IF(V254="Yes",_xlfn._xlws.FILTER(Int.Out!S:V,Int.Out!B:B=Q254)))))</f>
        <v/>
      </c>
      <c r="AA254" s="4" t="str" cm="1">
        <f t="array" ref="AA254">IF(OR(W254=0,W254=""),"",IF($R254="Mulched (left on surface)",IFERROR(_xlfn.UNIQUE(_xlfn._xlws.FILTER(Prod.Out!$H:$H,Prod.Out!$B:$B=W254)),""),IF($R254="Incorporated",IFERROR(_xlfn.UNIQUE(_xlfn._xlws.FILTER(Prod.Out!$I:$I,Prod.Out!$B:$B=W254)),""),IF($R254="Retained (unknown if mulched/incorp.)",IFERROR(_xlfn.UNIQUE(_xlfn._xlws.FILTER(Prod.Out!$J:$J,Prod.Out!$B:$B=W254)),""),""))))</f>
        <v/>
      </c>
      <c r="AB254" s="4" t="str" cm="1">
        <f t="array" ref="AB254">IF(OR(X254=0,X254=""),"",IF($R254="Mulched (left on surface)",IFERROR(_xlfn.UNIQUE(_xlfn._xlws.FILTER(Prod.Out!$H:$H,Prod.Out!$B:$B=X254)),""),IF($R254="Incorporated",IFERROR(_xlfn.UNIQUE(_xlfn._xlws.FILTER(Prod.Out!$I:$I,Prod.Out!$B:$B=X254)),""),IF($R254="Retained (unknown if mulched/incorp.)",IFERROR(_xlfn.UNIQUE(_xlfn._xlws.FILTER(Prod.Out!$J:$J,Prod.Out!$B:$B=X254)),""),""))))</f>
        <v/>
      </c>
      <c r="AC254" s="4" t="str" cm="1">
        <f t="array" ref="AC254">IF(OR(Y254=0,Y254=""),"",IF($R254="Mulched (left on surface)",IFERROR(_xlfn.UNIQUE(_xlfn._xlws.FILTER(Prod.Out!$H:$H,Prod.Out!$B:$B=Y254)),""),IF($R254="Incorporated",IFERROR(_xlfn.UNIQUE(_xlfn._xlws.FILTER(Prod.Out!$I:$I,Prod.Out!$B:$B=Y254)),""),IF($R254="Retained (unknown if mulched/incorp.)",IFERROR(_xlfn.UNIQUE(_xlfn._xlws.FILTER(Prod.Out!$J:$J,Prod.Out!$B:$B=Y254)),""),""))))</f>
        <v/>
      </c>
      <c r="AD254" s="4" t="str" cm="1">
        <f t="array" ref="AD254">IF(OR(Z254=0,Z254=""),"",IF($R254="Mulched (left on surface)",IFERROR(_xlfn.UNIQUE(_xlfn._xlws.FILTER(Prod.Out!$H:$H,Prod.Out!$B:$B=Z254)),""),IF($R254="Incorporated",IFERROR(_xlfn.UNIQUE(_xlfn._xlws.FILTER(Prod.Out!$I:$I,Prod.Out!$B:$B=Z254)),""),IF($R254="Retained (unknown if mulched/incorp.)",IFERROR(_xlfn.UNIQUE(_xlfn._xlws.FILTER(Prod.Out!$J:$J,Prod.Out!$B:$B=Z254)),""),""))))</f>
        <v/>
      </c>
    </row>
    <row r="255" spans="19:30" x14ac:dyDescent="0.35">
      <c r="S255" s="4" t="str" cm="1">
        <f t="array" ref="S255">IF(OR(Q255="",Q255=0),"",IFERROR(IF(V255="No",_xlfn._xlws.FILTER(MT.Out!A:A,MT.Out!D:D=Q255),IF(V255="Yes",_xlfn._xlws.FILTER(Int.Out!O:O,Int.Out!B:B=Q255),"")),""))</f>
        <v/>
      </c>
      <c r="T255" s="4" t="str" cm="1">
        <f t="array" ref="T255">IF(OR(Q255="",Q255=0),"",IFERROR(IF(V255="No",_xlfn._xlws.FILTER(MT.Out!B:B,MT.Out!D:D=Q255),IF(V255="Yes",_xlfn._xlws.FILTER(Int.Out!P:P,Int.Out!B:B=Q255),"")),""))</f>
        <v/>
      </c>
      <c r="U255" s="4" t="str" cm="1">
        <f t="array" ref="U255">IF(OR($Q255="",$Q255=0),"",IFERROR(IF($V255="No",_xlfn._xlws.FILTER(MT.Out!C:C,MT.Out!$D:$D=$Q255),IF($V255="Yes",_xlfn._xlws.FILTER(Int.Out!Q:Q,Int.Out!$B:$B=$Q255),"")),""))</f>
        <v/>
      </c>
      <c r="V255" s="4" t="str">
        <f>IF(Q255&lt;&gt;"",IFERROR(IF(MATCH(Q255,_xlfn.ANCHORARRAY(Intercrop!AS$1),0)&gt;0,"Yes","No"),"No"),"")</f>
        <v/>
      </c>
      <c r="W255" s="4" t="str" cm="1">
        <f t="array" ref="W255">IF(Q255="Natural or Bare Fallow","",IF(V255="","",IF(V255="No",_xlfn._xlws.FILTER(MT.Out!E:E,MT.Out!D:D=Q255),IF(V255="Yes",_xlfn._xlws.FILTER(Int.Out!S:V,Int.Out!B:B=Q255)))))</f>
        <v/>
      </c>
      <c r="AA255" s="4" t="str" cm="1">
        <f t="array" ref="AA255">IF(OR(W255=0,W255=""),"",IF($R255="Mulched (left on surface)",IFERROR(_xlfn.UNIQUE(_xlfn._xlws.FILTER(Prod.Out!$H:$H,Prod.Out!$B:$B=W255)),""),IF($R255="Incorporated",IFERROR(_xlfn.UNIQUE(_xlfn._xlws.FILTER(Prod.Out!$I:$I,Prod.Out!$B:$B=W255)),""),IF($R255="Retained (unknown if mulched/incorp.)",IFERROR(_xlfn.UNIQUE(_xlfn._xlws.FILTER(Prod.Out!$J:$J,Prod.Out!$B:$B=W255)),""),""))))</f>
        <v/>
      </c>
      <c r="AB255" s="4" t="str" cm="1">
        <f t="array" ref="AB255">IF(OR(X255=0,X255=""),"",IF($R255="Mulched (left on surface)",IFERROR(_xlfn.UNIQUE(_xlfn._xlws.FILTER(Prod.Out!$H:$H,Prod.Out!$B:$B=X255)),""),IF($R255="Incorporated",IFERROR(_xlfn.UNIQUE(_xlfn._xlws.FILTER(Prod.Out!$I:$I,Prod.Out!$B:$B=X255)),""),IF($R255="Retained (unknown if mulched/incorp.)",IFERROR(_xlfn.UNIQUE(_xlfn._xlws.FILTER(Prod.Out!$J:$J,Prod.Out!$B:$B=X255)),""),""))))</f>
        <v/>
      </c>
      <c r="AC255" s="4" t="str" cm="1">
        <f t="array" ref="AC255">IF(OR(Y255=0,Y255=""),"",IF($R255="Mulched (left on surface)",IFERROR(_xlfn.UNIQUE(_xlfn._xlws.FILTER(Prod.Out!$H:$H,Prod.Out!$B:$B=Y255)),""),IF($R255="Incorporated",IFERROR(_xlfn.UNIQUE(_xlfn._xlws.FILTER(Prod.Out!$I:$I,Prod.Out!$B:$B=Y255)),""),IF($R255="Retained (unknown if mulched/incorp.)",IFERROR(_xlfn.UNIQUE(_xlfn._xlws.FILTER(Prod.Out!$J:$J,Prod.Out!$B:$B=Y255)),""),""))))</f>
        <v/>
      </c>
      <c r="AD255" s="4" t="str" cm="1">
        <f t="array" ref="AD255">IF(OR(Z255=0,Z255=""),"",IF($R255="Mulched (left on surface)",IFERROR(_xlfn.UNIQUE(_xlfn._xlws.FILTER(Prod.Out!$H:$H,Prod.Out!$B:$B=Z255)),""),IF($R255="Incorporated",IFERROR(_xlfn.UNIQUE(_xlfn._xlws.FILTER(Prod.Out!$I:$I,Prod.Out!$B:$B=Z255)),""),IF($R255="Retained (unknown if mulched/incorp.)",IFERROR(_xlfn.UNIQUE(_xlfn._xlws.FILTER(Prod.Out!$J:$J,Prod.Out!$B:$B=Z255)),""),""))))</f>
        <v/>
      </c>
    </row>
    <row r="256" spans="19:30" x14ac:dyDescent="0.35">
      <c r="S256" s="4" t="str" cm="1">
        <f t="array" ref="S256">IF(OR(Q256="",Q256=0),"",IFERROR(IF(V256="No",_xlfn._xlws.FILTER(MT.Out!A:A,MT.Out!D:D=Q256),IF(V256="Yes",_xlfn._xlws.FILTER(Int.Out!O:O,Int.Out!B:B=Q256),"")),""))</f>
        <v/>
      </c>
      <c r="T256" s="4" t="str" cm="1">
        <f t="array" ref="T256">IF(OR(Q256="",Q256=0),"",IFERROR(IF(V256="No",_xlfn._xlws.FILTER(MT.Out!B:B,MT.Out!D:D=Q256),IF(V256="Yes",_xlfn._xlws.FILTER(Int.Out!P:P,Int.Out!B:B=Q256),"")),""))</f>
        <v/>
      </c>
      <c r="U256" s="4" t="str" cm="1">
        <f t="array" ref="U256">IF(OR($Q256="",$Q256=0),"",IFERROR(IF($V256="No",_xlfn._xlws.FILTER(MT.Out!C:C,MT.Out!$D:$D=$Q256),IF($V256="Yes",_xlfn._xlws.FILTER(Int.Out!Q:Q,Int.Out!$B:$B=$Q256),"")),""))</f>
        <v/>
      </c>
      <c r="V256" s="4" t="str">
        <f>IF(Q256&lt;&gt;"",IFERROR(IF(MATCH(Q256,_xlfn.ANCHORARRAY(Intercrop!AS$1),0)&gt;0,"Yes","No"),"No"),"")</f>
        <v/>
      </c>
      <c r="W256" s="4" t="str" cm="1">
        <f t="array" ref="W256">IF(Q256="Natural or Bare Fallow","",IF(V256="","",IF(V256="No",_xlfn._xlws.FILTER(MT.Out!E:E,MT.Out!D:D=Q256),IF(V256="Yes",_xlfn._xlws.FILTER(Int.Out!S:V,Int.Out!B:B=Q256)))))</f>
        <v/>
      </c>
      <c r="AA256" s="4" t="str" cm="1">
        <f t="array" ref="AA256">IF(OR(W256=0,W256=""),"",IF($R256="Mulched (left on surface)",IFERROR(_xlfn.UNIQUE(_xlfn._xlws.FILTER(Prod.Out!$H:$H,Prod.Out!$B:$B=W256)),""),IF($R256="Incorporated",IFERROR(_xlfn.UNIQUE(_xlfn._xlws.FILTER(Prod.Out!$I:$I,Prod.Out!$B:$B=W256)),""),IF($R256="Retained (unknown if mulched/incorp.)",IFERROR(_xlfn.UNIQUE(_xlfn._xlws.FILTER(Prod.Out!$J:$J,Prod.Out!$B:$B=W256)),""),""))))</f>
        <v/>
      </c>
      <c r="AB256" s="4" t="str" cm="1">
        <f t="array" ref="AB256">IF(OR(X256=0,X256=""),"",IF($R256="Mulched (left on surface)",IFERROR(_xlfn.UNIQUE(_xlfn._xlws.FILTER(Prod.Out!$H:$H,Prod.Out!$B:$B=X256)),""),IF($R256="Incorporated",IFERROR(_xlfn.UNIQUE(_xlfn._xlws.FILTER(Prod.Out!$I:$I,Prod.Out!$B:$B=X256)),""),IF($R256="Retained (unknown if mulched/incorp.)",IFERROR(_xlfn.UNIQUE(_xlfn._xlws.FILTER(Prod.Out!$J:$J,Prod.Out!$B:$B=X256)),""),""))))</f>
        <v/>
      </c>
      <c r="AC256" s="4" t="str" cm="1">
        <f t="array" ref="AC256">IF(OR(Y256=0,Y256=""),"",IF($R256="Mulched (left on surface)",IFERROR(_xlfn.UNIQUE(_xlfn._xlws.FILTER(Prod.Out!$H:$H,Prod.Out!$B:$B=Y256)),""),IF($R256="Incorporated",IFERROR(_xlfn.UNIQUE(_xlfn._xlws.FILTER(Prod.Out!$I:$I,Prod.Out!$B:$B=Y256)),""),IF($R256="Retained (unknown if mulched/incorp.)",IFERROR(_xlfn.UNIQUE(_xlfn._xlws.FILTER(Prod.Out!$J:$J,Prod.Out!$B:$B=Y256)),""),""))))</f>
        <v/>
      </c>
      <c r="AD256" s="4" t="str" cm="1">
        <f t="array" ref="AD256">IF(OR(Z256=0,Z256=""),"",IF($R256="Mulched (left on surface)",IFERROR(_xlfn.UNIQUE(_xlfn._xlws.FILTER(Prod.Out!$H:$H,Prod.Out!$B:$B=Z256)),""),IF($R256="Incorporated",IFERROR(_xlfn.UNIQUE(_xlfn._xlws.FILTER(Prod.Out!$I:$I,Prod.Out!$B:$B=Z256)),""),IF($R256="Retained (unknown if mulched/incorp.)",IFERROR(_xlfn.UNIQUE(_xlfn._xlws.FILTER(Prod.Out!$J:$J,Prod.Out!$B:$B=Z256)),""),""))))</f>
        <v/>
      </c>
    </row>
    <row r="257" spans="19:30" x14ac:dyDescent="0.35">
      <c r="S257" s="4" t="str" cm="1">
        <f t="array" ref="S257">IF(OR(Q257="",Q257=0),"",IFERROR(IF(V257="No",_xlfn._xlws.FILTER(MT.Out!A:A,MT.Out!D:D=Q257),IF(V257="Yes",_xlfn._xlws.FILTER(Int.Out!O:O,Int.Out!B:B=Q257),"")),""))</f>
        <v/>
      </c>
      <c r="T257" s="4" t="str" cm="1">
        <f t="array" ref="T257">IF(OR(Q257="",Q257=0),"",IFERROR(IF(V257="No",_xlfn._xlws.FILTER(MT.Out!B:B,MT.Out!D:D=Q257),IF(V257="Yes",_xlfn._xlws.FILTER(Int.Out!P:P,Int.Out!B:B=Q257),"")),""))</f>
        <v/>
      </c>
      <c r="U257" s="4" t="str" cm="1">
        <f t="array" ref="U257">IF(OR($Q257="",$Q257=0),"",IFERROR(IF($V257="No",_xlfn._xlws.FILTER(MT.Out!C:C,MT.Out!$D:$D=$Q257),IF($V257="Yes",_xlfn._xlws.FILTER(Int.Out!Q:Q,Int.Out!$B:$B=$Q257),"")),""))</f>
        <v/>
      </c>
      <c r="V257" s="4" t="str">
        <f>IF(Q257&lt;&gt;"",IFERROR(IF(MATCH(Q257,_xlfn.ANCHORARRAY(Intercrop!AS$1),0)&gt;0,"Yes","No"),"No"),"")</f>
        <v/>
      </c>
      <c r="W257" s="4" t="str" cm="1">
        <f t="array" ref="W257">IF(Q257="Natural or Bare Fallow","",IF(V257="","",IF(V257="No",_xlfn._xlws.FILTER(MT.Out!E:E,MT.Out!D:D=Q257),IF(V257="Yes",_xlfn._xlws.FILTER(Int.Out!S:V,Int.Out!B:B=Q257)))))</f>
        <v/>
      </c>
      <c r="AA257" s="4" t="str" cm="1">
        <f t="array" ref="AA257">IF(OR(W257=0,W257=""),"",IF($R257="Mulched (left on surface)",IFERROR(_xlfn.UNIQUE(_xlfn._xlws.FILTER(Prod.Out!$H:$H,Prod.Out!$B:$B=W257)),""),IF($R257="Incorporated",IFERROR(_xlfn.UNIQUE(_xlfn._xlws.FILTER(Prod.Out!$I:$I,Prod.Out!$B:$B=W257)),""),IF($R257="Retained (unknown if mulched/incorp.)",IFERROR(_xlfn.UNIQUE(_xlfn._xlws.FILTER(Prod.Out!$J:$J,Prod.Out!$B:$B=W257)),""),""))))</f>
        <v/>
      </c>
      <c r="AB257" s="4" t="str" cm="1">
        <f t="array" ref="AB257">IF(OR(X257=0,X257=""),"",IF($R257="Mulched (left on surface)",IFERROR(_xlfn.UNIQUE(_xlfn._xlws.FILTER(Prod.Out!$H:$H,Prod.Out!$B:$B=X257)),""),IF($R257="Incorporated",IFERROR(_xlfn.UNIQUE(_xlfn._xlws.FILTER(Prod.Out!$I:$I,Prod.Out!$B:$B=X257)),""),IF($R257="Retained (unknown if mulched/incorp.)",IFERROR(_xlfn.UNIQUE(_xlfn._xlws.FILTER(Prod.Out!$J:$J,Prod.Out!$B:$B=X257)),""),""))))</f>
        <v/>
      </c>
      <c r="AC257" s="4" t="str" cm="1">
        <f t="array" ref="AC257">IF(OR(Y257=0,Y257=""),"",IF($R257="Mulched (left on surface)",IFERROR(_xlfn.UNIQUE(_xlfn._xlws.FILTER(Prod.Out!$H:$H,Prod.Out!$B:$B=Y257)),""),IF($R257="Incorporated",IFERROR(_xlfn.UNIQUE(_xlfn._xlws.FILTER(Prod.Out!$I:$I,Prod.Out!$B:$B=Y257)),""),IF($R257="Retained (unknown if mulched/incorp.)",IFERROR(_xlfn.UNIQUE(_xlfn._xlws.FILTER(Prod.Out!$J:$J,Prod.Out!$B:$B=Y257)),""),""))))</f>
        <v/>
      </c>
      <c r="AD257" s="4" t="str" cm="1">
        <f t="array" ref="AD257">IF(OR(Z257=0,Z257=""),"",IF($R257="Mulched (left on surface)",IFERROR(_xlfn.UNIQUE(_xlfn._xlws.FILTER(Prod.Out!$H:$H,Prod.Out!$B:$B=Z257)),""),IF($R257="Incorporated",IFERROR(_xlfn.UNIQUE(_xlfn._xlws.FILTER(Prod.Out!$I:$I,Prod.Out!$B:$B=Z257)),""),IF($R257="Retained (unknown if mulched/incorp.)",IFERROR(_xlfn.UNIQUE(_xlfn._xlws.FILTER(Prod.Out!$J:$J,Prod.Out!$B:$B=Z257)),""),""))))</f>
        <v/>
      </c>
    </row>
    <row r="258" spans="19:30" x14ac:dyDescent="0.35">
      <c r="S258" s="4" t="str" cm="1">
        <f t="array" ref="S258">IF(OR(Q258="",Q258=0),"",IFERROR(IF(V258="No",_xlfn._xlws.FILTER(MT.Out!A:A,MT.Out!D:D=Q258),IF(V258="Yes",_xlfn._xlws.FILTER(Int.Out!O:O,Int.Out!B:B=Q258),"")),""))</f>
        <v/>
      </c>
      <c r="T258" s="4" t="str" cm="1">
        <f t="array" ref="T258">IF(OR(Q258="",Q258=0),"",IFERROR(IF(V258="No",_xlfn._xlws.FILTER(MT.Out!B:B,MT.Out!D:D=Q258),IF(V258="Yes",_xlfn._xlws.FILTER(Int.Out!P:P,Int.Out!B:B=Q258),"")),""))</f>
        <v/>
      </c>
      <c r="U258" s="4" t="str" cm="1">
        <f t="array" ref="U258">IF(OR($Q258="",$Q258=0),"",IFERROR(IF($V258="No",_xlfn._xlws.FILTER(MT.Out!C:C,MT.Out!$D:$D=$Q258),IF($V258="Yes",_xlfn._xlws.FILTER(Int.Out!Q:Q,Int.Out!$B:$B=$Q258),"")),""))</f>
        <v/>
      </c>
      <c r="V258" s="4" t="str">
        <f>IF(Q258&lt;&gt;"",IFERROR(IF(MATCH(Q258,_xlfn.ANCHORARRAY(Intercrop!AS$1),0)&gt;0,"Yes","No"),"No"),"")</f>
        <v/>
      </c>
      <c r="W258" s="4" t="str" cm="1">
        <f t="array" ref="W258">IF(Q258="Natural or Bare Fallow","",IF(V258="","",IF(V258="No",_xlfn._xlws.FILTER(MT.Out!E:E,MT.Out!D:D=Q258),IF(V258="Yes",_xlfn._xlws.FILTER(Int.Out!S:V,Int.Out!B:B=Q258)))))</f>
        <v/>
      </c>
      <c r="AA258" s="4" t="str" cm="1">
        <f t="array" ref="AA258">IF(OR(W258=0,W258=""),"",IF($R258="Mulched (left on surface)",IFERROR(_xlfn.UNIQUE(_xlfn._xlws.FILTER(Prod.Out!$H:$H,Prod.Out!$B:$B=W258)),""),IF($R258="Incorporated",IFERROR(_xlfn.UNIQUE(_xlfn._xlws.FILTER(Prod.Out!$I:$I,Prod.Out!$B:$B=W258)),""),IF($R258="Retained (unknown if mulched/incorp.)",IFERROR(_xlfn.UNIQUE(_xlfn._xlws.FILTER(Prod.Out!$J:$J,Prod.Out!$B:$B=W258)),""),""))))</f>
        <v/>
      </c>
      <c r="AB258" s="4" t="str" cm="1">
        <f t="array" ref="AB258">IF(OR(X258=0,X258=""),"",IF($R258="Mulched (left on surface)",IFERROR(_xlfn.UNIQUE(_xlfn._xlws.FILTER(Prod.Out!$H:$H,Prod.Out!$B:$B=X258)),""),IF($R258="Incorporated",IFERROR(_xlfn.UNIQUE(_xlfn._xlws.FILTER(Prod.Out!$I:$I,Prod.Out!$B:$B=X258)),""),IF($R258="Retained (unknown if mulched/incorp.)",IFERROR(_xlfn.UNIQUE(_xlfn._xlws.FILTER(Prod.Out!$J:$J,Prod.Out!$B:$B=X258)),""),""))))</f>
        <v/>
      </c>
      <c r="AC258" s="4" t="str" cm="1">
        <f t="array" ref="AC258">IF(OR(Y258=0,Y258=""),"",IF($R258="Mulched (left on surface)",IFERROR(_xlfn.UNIQUE(_xlfn._xlws.FILTER(Prod.Out!$H:$H,Prod.Out!$B:$B=Y258)),""),IF($R258="Incorporated",IFERROR(_xlfn.UNIQUE(_xlfn._xlws.FILTER(Prod.Out!$I:$I,Prod.Out!$B:$B=Y258)),""),IF($R258="Retained (unknown if mulched/incorp.)",IFERROR(_xlfn.UNIQUE(_xlfn._xlws.FILTER(Prod.Out!$J:$J,Prod.Out!$B:$B=Y258)),""),""))))</f>
        <v/>
      </c>
      <c r="AD258" s="4" t="str" cm="1">
        <f t="array" ref="AD258">IF(OR(Z258=0,Z258=""),"",IF($R258="Mulched (left on surface)",IFERROR(_xlfn.UNIQUE(_xlfn._xlws.FILTER(Prod.Out!$H:$H,Prod.Out!$B:$B=Z258)),""),IF($R258="Incorporated",IFERROR(_xlfn.UNIQUE(_xlfn._xlws.FILTER(Prod.Out!$I:$I,Prod.Out!$B:$B=Z258)),""),IF($R258="Retained (unknown if mulched/incorp.)",IFERROR(_xlfn.UNIQUE(_xlfn._xlws.FILTER(Prod.Out!$J:$J,Prod.Out!$B:$B=Z258)),""),""))))</f>
        <v/>
      </c>
    </row>
    <row r="259" spans="19:30" x14ac:dyDescent="0.35">
      <c r="S259" s="4" t="str" cm="1">
        <f t="array" ref="S259">IF(OR(Q259="",Q259=0),"",IFERROR(IF(V259="No",_xlfn._xlws.FILTER(MT.Out!A:A,MT.Out!D:D=Q259),IF(V259="Yes",_xlfn._xlws.FILTER(Int.Out!O:O,Int.Out!B:B=Q259),"")),""))</f>
        <v/>
      </c>
      <c r="T259" s="4" t="str" cm="1">
        <f t="array" ref="T259">IF(OR(Q259="",Q259=0),"",IFERROR(IF(V259="No",_xlfn._xlws.FILTER(MT.Out!B:B,MT.Out!D:D=Q259),IF(V259="Yes",_xlfn._xlws.FILTER(Int.Out!P:P,Int.Out!B:B=Q259),"")),""))</f>
        <v/>
      </c>
      <c r="U259" s="4" t="str" cm="1">
        <f t="array" ref="U259">IF(OR($Q259="",$Q259=0),"",IFERROR(IF($V259="No",_xlfn._xlws.FILTER(MT.Out!C:C,MT.Out!$D:$D=$Q259),IF($V259="Yes",_xlfn._xlws.FILTER(Int.Out!Q:Q,Int.Out!$B:$B=$Q259),"")),""))</f>
        <v/>
      </c>
      <c r="V259" s="4" t="str">
        <f>IF(Q259&lt;&gt;"",IFERROR(IF(MATCH(Q259,_xlfn.ANCHORARRAY(Intercrop!AS$1),0)&gt;0,"Yes","No"),"No"),"")</f>
        <v/>
      </c>
      <c r="W259" s="4" t="str" cm="1">
        <f t="array" ref="W259">IF(Q259="Natural or Bare Fallow","",IF(V259="","",IF(V259="No",_xlfn._xlws.FILTER(MT.Out!E:E,MT.Out!D:D=Q259),IF(V259="Yes",_xlfn._xlws.FILTER(Int.Out!S:V,Int.Out!B:B=Q259)))))</f>
        <v/>
      </c>
      <c r="AA259" s="4" t="str" cm="1">
        <f t="array" ref="AA259">IF(OR(W259=0,W259=""),"",IF($R259="Mulched (left on surface)",IFERROR(_xlfn.UNIQUE(_xlfn._xlws.FILTER(Prod.Out!$H:$H,Prod.Out!$B:$B=W259)),""),IF($R259="Incorporated",IFERROR(_xlfn.UNIQUE(_xlfn._xlws.FILTER(Prod.Out!$I:$I,Prod.Out!$B:$B=W259)),""),IF($R259="Retained (unknown if mulched/incorp.)",IFERROR(_xlfn.UNIQUE(_xlfn._xlws.FILTER(Prod.Out!$J:$J,Prod.Out!$B:$B=W259)),""),""))))</f>
        <v/>
      </c>
      <c r="AB259" s="4" t="str" cm="1">
        <f t="array" ref="AB259">IF(OR(X259=0,X259=""),"",IF($R259="Mulched (left on surface)",IFERROR(_xlfn.UNIQUE(_xlfn._xlws.FILTER(Prod.Out!$H:$H,Prod.Out!$B:$B=X259)),""),IF($R259="Incorporated",IFERROR(_xlfn.UNIQUE(_xlfn._xlws.FILTER(Prod.Out!$I:$I,Prod.Out!$B:$B=X259)),""),IF($R259="Retained (unknown if mulched/incorp.)",IFERROR(_xlfn.UNIQUE(_xlfn._xlws.FILTER(Prod.Out!$J:$J,Prod.Out!$B:$B=X259)),""),""))))</f>
        <v/>
      </c>
      <c r="AC259" s="4" t="str" cm="1">
        <f t="array" ref="AC259">IF(OR(Y259=0,Y259=""),"",IF($R259="Mulched (left on surface)",IFERROR(_xlfn.UNIQUE(_xlfn._xlws.FILTER(Prod.Out!$H:$H,Prod.Out!$B:$B=Y259)),""),IF($R259="Incorporated",IFERROR(_xlfn.UNIQUE(_xlfn._xlws.FILTER(Prod.Out!$I:$I,Prod.Out!$B:$B=Y259)),""),IF($R259="Retained (unknown if mulched/incorp.)",IFERROR(_xlfn.UNIQUE(_xlfn._xlws.FILTER(Prod.Out!$J:$J,Prod.Out!$B:$B=Y259)),""),""))))</f>
        <v/>
      </c>
      <c r="AD259" s="4" t="str" cm="1">
        <f t="array" ref="AD259">IF(OR(Z259=0,Z259=""),"",IF($R259="Mulched (left on surface)",IFERROR(_xlfn.UNIQUE(_xlfn._xlws.FILTER(Prod.Out!$H:$H,Prod.Out!$B:$B=Z259)),""),IF($R259="Incorporated",IFERROR(_xlfn.UNIQUE(_xlfn._xlws.FILTER(Prod.Out!$I:$I,Prod.Out!$B:$B=Z259)),""),IF($R259="Retained (unknown if mulched/incorp.)",IFERROR(_xlfn.UNIQUE(_xlfn._xlws.FILTER(Prod.Out!$J:$J,Prod.Out!$B:$B=Z259)),""),""))))</f>
        <v/>
      </c>
    </row>
    <row r="260" spans="19:30" x14ac:dyDescent="0.35">
      <c r="S260" s="4" t="str" cm="1">
        <f t="array" ref="S260">IF(OR(Q260="",Q260=0),"",IFERROR(IF(V260="No",_xlfn._xlws.FILTER(MT.Out!A:A,MT.Out!D:D=Q260),IF(V260="Yes",_xlfn._xlws.FILTER(Int.Out!O:O,Int.Out!B:B=Q260),"")),""))</f>
        <v/>
      </c>
      <c r="T260" s="4" t="str" cm="1">
        <f t="array" ref="T260">IF(OR(Q260="",Q260=0),"",IFERROR(IF(V260="No",_xlfn._xlws.FILTER(MT.Out!B:B,MT.Out!D:D=Q260),IF(V260="Yes",_xlfn._xlws.FILTER(Int.Out!P:P,Int.Out!B:B=Q260),"")),""))</f>
        <v/>
      </c>
      <c r="U260" s="4" t="str" cm="1">
        <f t="array" ref="U260">IF(OR($Q260="",$Q260=0),"",IFERROR(IF($V260="No",_xlfn._xlws.FILTER(MT.Out!C:C,MT.Out!$D:$D=$Q260),IF($V260="Yes",_xlfn._xlws.FILTER(Int.Out!Q:Q,Int.Out!$B:$B=$Q260),"")),""))</f>
        <v/>
      </c>
      <c r="V260" s="4" t="str">
        <f>IF(Q260&lt;&gt;"",IFERROR(IF(MATCH(Q260,_xlfn.ANCHORARRAY(Intercrop!AS$1),0)&gt;0,"Yes","No"),"No"),"")</f>
        <v/>
      </c>
      <c r="W260" s="4" t="str" cm="1">
        <f t="array" ref="W260">IF(Q260="Natural or Bare Fallow","",IF(V260="","",IF(V260="No",_xlfn._xlws.FILTER(MT.Out!E:E,MT.Out!D:D=Q260),IF(V260="Yes",_xlfn._xlws.FILTER(Int.Out!S:V,Int.Out!B:B=Q260)))))</f>
        <v/>
      </c>
      <c r="AA260" s="4" t="str" cm="1">
        <f t="array" ref="AA260">IF(OR(W260=0,W260=""),"",IF($R260="Mulched (left on surface)",IFERROR(_xlfn.UNIQUE(_xlfn._xlws.FILTER(Prod.Out!$H:$H,Prod.Out!$B:$B=W260)),""),IF($R260="Incorporated",IFERROR(_xlfn.UNIQUE(_xlfn._xlws.FILTER(Prod.Out!$I:$I,Prod.Out!$B:$B=W260)),""),IF($R260="Retained (unknown if mulched/incorp.)",IFERROR(_xlfn.UNIQUE(_xlfn._xlws.FILTER(Prod.Out!$J:$J,Prod.Out!$B:$B=W260)),""),""))))</f>
        <v/>
      </c>
      <c r="AB260" s="4" t="str" cm="1">
        <f t="array" ref="AB260">IF(OR(X260=0,X260=""),"",IF($R260="Mulched (left on surface)",IFERROR(_xlfn.UNIQUE(_xlfn._xlws.FILTER(Prod.Out!$H:$H,Prod.Out!$B:$B=X260)),""),IF($R260="Incorporated",IFERROR(_xlfn.UNIQUE(_xlfn._xlws.FILTER(Prod.Out!$I:$I,Prod.Out!$B:$B=X260)),""),IF($R260="Retained (unknown if mulched/incorp.)",IFERROR(_xlfn.UNIQUE(_xlfn._xlws.FILTER(Prod.Out!$J:$J,Prod.Out!$B:$B=X260)),""),""))))</f>
        <v/>
      </c>
      <c r="AC260" s="4" t="str" cm="1">
        <f t="array" ref="AC260">IF(OR(Y260=0,Y260=""),"",IF($R260="Mulched (left on surface)",IFERROR(_xlfn.UNIQUE(_xlfn._xlws.FILTER(Prod.Out!$H:$H,Prod.Out!$B:$B=Y260)),""),IF($R260="Incorporated",IFERROR(_xlfn.UNIQUE(_xlfn._xlws.FILTER(Prod.Out!$I:$I,Prod.Out!$B:$B=Y260)),""),IF($R260="Retained (unknown if mulched/incorp.)",IFERROR(_xlfn.UNIQUE(_xlfn._xlws.FILTER(Prod.Out!$J:$J,Prod.Out!$B:$B=Y260)),""),""))))</f>
        <v/>
      </c>
      <c r="AD260" s="4" t="str" cm="1">
        <f t="array" ref="AD260">IF(OR(Z260=0,Z260=""),"",IF($R260="Mulched (left on surface)",IFERROR(_xlfn.UNIQUE(_xlfn._xlws.FILTER(Prod.Out!$H:$H,Prod.Out!$B:$B=Z260)),""),IF($R260="Incorporated",IFERROR(_xlfn.UNIQUE(_xlfn._xlws.FILTER(Prod.Out!$I:$I,Prod.Out!$B:$B=Z260)),""),IF($R260="Retained (unknown if mulched/incorp.)",IFERROR(_xlfn.UNIQUE(_xlfn._xlws.FILTER(Prod.Out!$J:$J,Prod.Out!$B:$B=Z260)),""),""))))</f>
        <v/>
      </c>
    </row>
    <row r="261" spans="19:30" x14ac:dyDescent="0.35">
      <c r="S261" s="4" t="str" cm="1">
        <f t="array" ref="S261">IF(OR(Q261="",Q261=0),"",IFERROR(IF(V261="No",_xlfn._xlws.FILTER(MT.Out!A:A,MT.Out!D:D=Q261),IF(V261="Yes",_xlfn._xlws.FILTER(Int.Out!O:O,Int.Out!B:B=Q261),"")),""))</f>
        <v/>
      </c>
      <c r="T261" s="4" t="str" cm="1">
        <f t="array" ref="T261">IF(OR(Q261="",Q261=0),"",IFERROR(IF(V261="No",_xlfn._xlws.FILTER(MT.Out!B:B,MT.Out!D:D=Q261),IF(V261="Yes",_xlfn._xlws.FILTER(Int.Out!P:P,Int.Out!B:B=Q261),"")),""))</f>
        <v/>
      </c>
      <c r="U261" s="4" t="str" cm="1">
        <f t="array" ref="U261">IF(OR($Q261="",$Q261=0),"",IFERROR(IF($V261="No",_xlfn._xlws.FILTER(MT.Out!C:C,MT.Out!$D:$D=$Q261),IF($V261="Yes",_xlfn._xlws.FILTER(Int.Out!Q:Q,Int.Out!$B:$B=$Q261),"")),""))</f>
        <v/>
      </c>
      <c r="V261" s="4" t="str">
        <f>IF(Q261&lt;&gt;"",IFERROR(IF(MATCH(Q261,_xlfn.ANCHORARRAY(Intercrop!AS$1),0)&gt;0,"Yes","No"),"No"),"")</f>
        <v/>
      </c>
      <c r="W261" s="4" t="str" cm="1">
        <f t="array" ref="W261">IF(Q261="Natural or Bare Fallow","",IF(V261="","",IF(V261="No",_xlfn._xlws.FILTER(MT.Out!E:E,MT.Out!D:D=Q261),IF(V261="Yes",_xlfn._xlws.FILTER(Int.Out!S:V,Int.Out!B:B=Q261)))))</f>
        <v/>
      </c>
      <c r="AA261" s="4" t="str" cm="1">
        <f t="array" ref="AA261">IF(OR(W261=0,W261=""),"",IF($R261="Mulched (left on surface)",IFERROR(_xlfn.UNIQUE(_xlfn._xlws.FILTER(Prod.Out!$H:$H,Prod.Out!$B:$B=W261)),""),IF($R261="Incorporated",IFERROR(_xlfn.UNIQUE(_xlfn._xlws.FILTER(Prod.Out!$I:$I,Prod.Out!$B:$B=W261)),""),IF($R261="Retained (unknown if mulched/incorp.)",IFERROR(_xlfn.UNIQUE(_xlfn._xlws.FILTER(Prod.Out!$J:$J,Prod.Out!$B:$B=W261)),""),""))))</f>
        <v/>
      </c>
      <c r="AB261" s="4" t="str" cm="1">
        <f t="array" ref="AB261">IF(OR(X261=0,X261=""),"",IF($R261="Mulched (left on surface)",IFERROR(_xlfn.UNIQUE(_xlfn._xlws.FILTER(Prod.Out!$H:$H,Prod.Out!$B:$B=X261)),""),IF($R261="Incorporated",IFERROR(_xlfn.UNIQUE(_xlfn._xlws.FILTER(Prod.Out!$I:$I,Prod.Out!$B:$B=X261)),""),IF($R261="Retained (unknown if mulched/incorp.)",IFERROR(_xlfn.UNIQUE(_xlfn._xlws.FILTER(Prod.Out!$J:$J,Prod.Out!$B:$B=X261)),""),""))))</f>
        <v/>
      </c>
      <c r="AC261" s="4" t="str" cm="1">
        <f t="array" ref="AC261">IF(OR(Y261=0,Y261=""),"",IF($R261="Mulched (left on surface)",IFERROR(_xlfn.UNIQUE(_xlfn._xlws.FILTER(Prod.Out!$H:$H,Prod.Out!$B:$B=Y261)),""),IF($R261="Incorporated",IFERROR(_xlfn.UNIQUE(_xlfn._xlws.FILTER(Prod.Out!$I:$I,Prod.Out!$B:$B=Y261)),""),IF($R261="Retained (unknown if mulched/incorp.)",IFERROR(_xlfn.UNIQUE(_xlfn._xlws.FILTER(Prod.Out!$J:$J,Prod.Out!$B:$B=Y261)),""),""))))</f>
        <v/>
      </c>
      <c r="AD261" s="4" t="str" cm="1">
        <f t="array" ref="AD261">IF(OR(Z261=0,Z261=""),"",IF($R261="Mulched (left on surface)",IFERROR(_xlfn.UNIQUE(_xlfn._xlws.FILTER(Prod.Out!$H:$H,Prod.Out!$B:$B=Z261)),""),IF($R261="Incorporated",IFERROR(_xlfn.UNIQUE(_xlfn._xlws.FILTER(Prod.Out!$I:$I,Prod.Out!$B:$B=Z261)),""),IF($R261="Retained (unknown if mulched/incorp.)",IFERROR(_xlfn.UNIQUE(_xlfn._xlws.FILTER(Prod.Out!$J:$J,Prod.Out!$B:$B=Z261)),""),""))))</f>
        <v/>
      </c>
    </row>
    <row r="262" spans="19:30" x14ac:dyDescent="0.35">
      <c r="S262" s="4" t="str" cm="1">
        <f t="array" ref="S262">IF(OR(Q262="",Q262=0),"",IFERROR(IF(V262="No",_xlfn._xlws.FILTER(MT.Out!A:A,MT.Out!D:D=Q262),IF(V262="Yes",_xlfn._xlws.FILTER(Int.Out!O:O,Int.Out!B:B=Q262),"")),""))</f>
        <v/>
      </c>
      <c r="T262" s="4" t="str" cm="1">
        <f t="array" ref="T262">IF(OR(Q262="",Q262=0),"",IFERROR(IF(V262="No",_xlfn._xlws.FILTER(MT.Out!B:B,MT.Out!D:D=Q262),IF(V262="Yes",_xlfn._xlws.FILTER(Int.Out!P:P,Int.Out!B:B=Q262),"")),""))</f>
        <v/>
      </c>
      <c r="U262" s="4" t="str" cm="1">
        <f t="array" ref="U262">IF(OR($Q262="",$Q262=0),"",IFERROR(IF($V262="No",_xlfn._xlws.FILTER(MT.Out!C:C,MT.Out!$D:$D=$Q262),IF($V262="Yes",_xlfn._xlws.FILTER(Int.Out!Q:Q,Int.Out!$B:$B=$Q262),"")),""))</f>
        <v/>
      </c>
      <c r="V262" s="4" t="str">
        <f>IF(Q262&lt;&gt;"",IFERROR(IF(MATCH(Q262,_xlfn.ANCHORARRAY(Intercrop!AS$1),0)&gt;0,"Yes","No"),"No"),"")</f>
        <v/>
      </c>
      <c r="W262" s="4" t="str" cm="1">
        <f t="array" ref="W262">IF(Q262="Natural or Bare Fallow","",IF(V262="","",IF(V262="No",_xlfn._xlws.FILTER(MT.Out!E:E,MT.Out!D:D=Q262),IF(V262="Yes",_xlfn._xlws.FILTER(Int.Out!S:V,Int.Out!B:B=Q262)))))</f>
        <v/>
      </c>
      <c r="AA262" s="4" t="str" cm="1">
        <f t="array" ref="AA262">IF(OR(W262=0,W262=""),"",IF($R262="Mulched (left on surface)",IFERROR(_xlfn.UNIQUE(_xlfn._xlws.FILTER(Prod.Out!$H:$H,Prod.Out!$B:$B=W262)),""),IF($R262="Incorporated",IFERROR(_xlfn.UNIQUE(_xlfn._xlws.FILTER(Prod.Out!$I:$I,Prod.Out!$B:$B=W262)),""),IF($R262="Retained (unknown if mulched/incorp.)",IFERROR(_xlfn.UNIQUE(_xlfn._xlws.FILTER(Prod.Out!$J:$J,Prod.Out!$B:$B=W262)),""),""))))</f>
        <v/>
      </c>
      <c r="AB262" s="4" t="str" cm="1">
        <f t="array" ref="AB262">IF(OR(X262=0,X262=""),"",IF($R262="Mulched (left on surface)",IFERROR(_xlfn.UNIQUE(_xlfn._xlws.FILTER(Prod.Out!$H:$H,Prod.Out!$B:$B=X262)),""),IF($R262="Incorporated",IFERROR(_xlfn.UNIQUE(_xlfn._xlws.FILTER(Prod.Out!$I:$I,Prod.Out!$B:$B=X262)),""),IF($R262="Retained (unknown if mulched/incorp.)",IFERROR(_xlfn.UNIQUE(_xlfn._xlws.FILTER(Prod.Out!$J:$J,Prod.Out!$B:$B=X262)),""),""))))</f>
        <v/>
      </c>
      <c r="AC262" s="4" t="str" cm="1">
        <f t="array" ref="AC262">IF(OR(Y262=0,Y262=""),"",IF($R262="Mulched (left on surface)",IFERROR(_xlfn.UNIQUE(_xlfn._xlws.FILTER(Prod.Out!$H:$H,Prod.Out!$B:$B=Y262)),""),IF($R262="Incorporated",IFERROR(_xlfn.UNIQUE(_xlfn._xlws.FILTER(Prod.Out!$I:$I,Prod.Out!$B:$B=Y262)),""),IF($R262="Retained (unknown if mulched/incorp.)",IFERROR(_xlfn.UNIQUE(_xlfn._xlws.FILTER(Prod.Out!$J:$J,Prod.Out!$B:$B=Y262)),""),""))))</f>
        <v/>
      </c>
      <c r="AD262" s="4" t="str" cm="1">
        <f t="array" ref="AD262">IF(OR(Z262=0,Z262=""),"",IF($R262="Mulched (left on surface)",IFERROR(_xlfn.UNIQUE(_xlfn._xlws.FILTER(Prod.Out!$H:$H,Prod.Out!$B:$B=Z262)),""),IF($R262="Incorporated",IFERROR(_xlfn.UNIQUE(_xlfn._xlws.FILTER(Prod.Out!$I:$I,Prod.Out!$B:$B=Z262)),""),IF($R262="Retained (unknown if mulched/incorp.)",IFERROR(_xlfn.UNIQUE(_xlfn._xlws.FILTER(Prod.Out!$J:$J,Prod.Out!$B:$B=Z262)),""),""))))</f>
        <v/>
      </c>
    </row>
    <row r="263" spans="19:30" x14ac:dyDescent="0.35">
      <c r="S263" s="4" t="str" cm="1">
        <f t="array" ref="S263">IF(OR(Q263="",Q263=0),"",IFERROR(IF(V263="No",_xlfn._xlws.FILTER(MT.Out!A:A,MT.Out!D:D=Q263),IF(V263="Yes",_xlfn._xlws.FILTER(Int.Out!O:O,Int.Out!B:B=Q263),"")),""))</f>
        <v/>
      </c>
      <c r="T263" s="4" t="str" cm="1">
        <f t="array" ref="T263">IF(OR(Q263="",Q263=0),"",IFERROR(IF(V263="No",_xlfn._xlws.FILTER(MT.Out!B:B,MT.Out!D:D=Q263),IF(V263="Yes",_xlfn._xlws.FILTER(Int.Out!P:P,Int.Out!B:B=Q263),"")),""))</f>
        <v/>
      </c>
      <c r="U263" s="4" t="str" cm="1">
        <f t="array" ref="U263">IF(OR($Q263="",$Q263=0),"",IFERROR(IF($V263="No",_xlfn._xlws.FILTER(MT.Out!C:C,MT.Out!$D:$D=$Q263),IF($V263="Yes",_xlfn._xlws.FILTER(Int.Out!Q:Q,Int.Out!$B:$B=$Q263),"")),""))</f>
        <v/>
      </c>
      <c r="V263" s="4" t="str">
        <f>IF(Q263&lt;&gt;"",IFERROR(IF(MATCH(Q263,_xlfn.ANCHORARRAY(Intercrop!AS$1),0)&gt;0,"Yes","No"),"No"),"")</f>
        <v/>
      </c>
      <c r="W263" s="4" t="str" cm="1">
        <f t="array" ref="W263">IF(Q263="Natural or Bare Fallow","",IF(V263="","",IF(V263="No",_xlfn._xlws.FILTER(MT.Out!E:E,MT.Out!D:D=Q263),IF(V263="Yes",_xlfn._xlws.FILTER(Int.Out!S:V,Int.Out!B:B=Q263)))))</f>
        <v/>
      </c>
      <c r="AA263" s="4" t="str" cm="1">
        <f t="array" ref="AA263">IF(OR(W263=0,W263=""),"",IF($R263="Mulched (left on surface)",IFERROR(_xlfn.UNIQUE(_xlfn._xlws.FILTER(Prod.Out!$H:$H,Prod.Out!$B:$B=W263)),""),IF($R263="Incorporated",IFERROR(_xlfn.UNIQUE(_xlfn._xlws.FILTER(Prod.Out!$I:$I,Prod.Out!$B:$B=W263)),""),IF($R263="Retained (unknown if mulched/incorp.)",IFERROR(_xlfn.UNIQUE(_xlfn._xlws.FILTER(Prod.Out!$J:$J,Prod.Out!$B:$B=W263)),""),""))))</f>
        <v/>
      </c>
      <c r="AB263" s="4" t="str" cm="1">
        <f t="array" ref="AB263">IF(OR(X263=0,X263=""),"",IF($R263="Mulched (left on surface)",IFERROR(_xlfn.UNIQUE(_xlfn._xlws.FILTER(Prod.Out!$H:$H,Prod.Out!$B:$B=X263)),""),IF($R263="Incorporated",IFERROR(_xlfn.UNIQUE(_xlfn._xlws.FILTER(Prod.Out!$I:$I,Prod.Out!$B:$B=X263)),""),IF($R263="Retained (unknown if mulched/incorp.)",IFERROR(_xlfn.UNIQUE(_xlfn._xlws.FILTER(Prod.Out!$J:$J,Prod.Out!$B:$B=X263)),""),""))))</f>
        <v/>
      </c>
      <c r="AC263" s="4" t="str" cm="1">
        <f t="array" ref="AC263">IF(OR(Y263=0,Y263=""),"",IF($R263="Mulched (left on surface)",IFERROR(_xlfn.UNIQUE(_xlfn._xlws.FILTER(Prod.Out!$H:$H,Prod.Out!$B:$B=Y263)),""),IF($R263="Incorporated",IFERROR(_xlfn.UNIQUE(_xlfn._xlws.FILTER(Prod.Out!$I:$I,Prod.Out!$B:$B=Y263)),""),IF($R263="Retained (unknown if mulched/incorp.)",IFERROR(_xlfn.UNIQUE(_xlfn._xlws.FILTER(Prod.Out!$J:$J,Prod.Out!$B:$B=Y263)),""),""))))</f>
        <v/>
      </c>
      <c r="AD263" s="4" t="str" cm="1">
        <f t="array" ref="AD263">IF(OR(Z263=0,Z263=""),"",IF($R263="Mulched (left on surface)",IFERROR(_xlfn.UNIQUE(_xlfn._xlws.FILTER(Prod.Out!$H:$H,Prod.Out!$B:$B=Z263)),""),IF($R263="Incorporated",IFERROR(_xlfn.UNIQUE(_xlfn._xlws.FILTER(Prod.Out!$I:$I,Prod.Out!$B:$B=Z263)),""),IF($R263="Retained (unknown if mulched/incorp.)",IFERROR(_xlfn.UNIQUE(_xlfn._xlws.FILTER(Prod.Out!$J:$J,Prod.Out!$B:$B=Z263)),""),""))))</f>
        <v/>
      </c>
    </row>
    <row r="264" spans="19:30" x14ac:dyDescent="0.35">
      <c r="S264" s="4" t="str" cm="1">
        <f t="array" ref="S264">IF(OR(Q264="",Q264=0),"",IFERROR(IF(V264="No",_xlfn._xlws.FILTER(MT.Out!A:A,MT.Out!D:D=Q264),IF(V264="Yes",_xlfn._xlws.FILTER(Int.Out!O:O,Int.Out!B:B=Q264),"")),""))</f>
        <v/>
      </c>
      <c r="T264" s="4" t="str" cm="1">
        <f t="array" ref="T264">IF(OR(Q264="",Q264=0),"",IFERROR(IF(V264="No",_xlfn._xlws.FILTER(MT.Out!B:B,MT.Out!D:D=Q264),IF(V264="Yes",_xlfn._xlws.FILTER(Int.Out!P:P,Int.Out!B:B=Q264),"")),""))</f>
        <v/>
      </c>
      <c r="U264" s="4" t="str" cm="1">
        <f t="array" ref="U264">IF(OR($Q264="",$Q264=0),"",IFERROR(IF($V264="No",_xlfn._xlws.FILTER(MT.Out!C:C,MT.Out!$D:$D=$Q264),IF($V264="Yes",_xlfn._xlws.FILTER(Int.Out!Q:Q,Int.Out!$B:$B=$Q264),"")),""))</f>
        <v/>
      </c>
      <c r="V264" s="4" t="str">
        <f>IF(Q264&lt;&gt;"",IFERROR(IF(MATCH(Q264,_xlfn.ANCHORARRAY(Intercrop!AS$1),0)&gt;0,"Yes","No"),"No"),"")</f>
        <v/>
      </c>
      <c r="W264" s="4" t="str" cm="1">
        <f t="array" ref="W264">IF(Q264="Natural or Bare Fallow","",IF(V264="","",IF(V264="No",_xlfn._xlws.FILTER(MT.Out!E:E,MT.Out!D:D=Q264),IF(V264="Yes",_xlfn._xlws.FILTER(Int.Out!S:V,Int.Out!B:B=Q264)))))</f>
        <v/>
      </c>
      <c r="AA264" s="4" t="str" cm="1">
        <f t="array" ref="AA264">IF(OR(W264=0,W264=""),"",IF($R264="Mulched (left on surface)",IFERROR(_xlfn.UNIQUE(_xlfn._xlws.FILTER(Prod.Out!$H:$H,Prod.Out!$B:$B=W264)),""),IF($R264="Incorporated",IFERROR(_xlfn.UNIQUE(_xlfn._xlws.FILTER(Prod.Out!$I:$I,Prod.Out!$B:$B=W264)),""),IF($R264="Retained (unknown if mulched/incorp.)",IFERROR(_xlfn.UNIQUE(_xlfn._xlws.FILTER(Prod.Out!$J:$J,Prod.Out!$B:$B=W264)),""),""))))</f>
        <v/>
      </c>
      <c r="AB264" s="4" t="str" cm="1">
        <f t="array" ref="AB264">IF(OR(X264=0,X264=""),"",IF($R264="Mulched (left on surface)",IFERROR(_xlfn.UNIQUE(_xlfn._xlws.FILTER(Prod.Out!$H:$H,Prod.Out!$B:$B=X264)),""),IF($R264="Incorporated",IFERROR(_xlfn.UNIQUE(_xlfn._xlws.FILTER(Prod.Out!$I:$I,Prod.Out!$B:$B=X264)),""),IF($R264="Retained (unknown if mulched/incorp.)",IFERROR(_xlfn.UNIQUE(_xlfn._xlws.FILTER(Prod.Out!$J:$J,Prod.Out!$B:$B=X264)),""),""))))</f>
        <v/>
      </c>
      <c r="AC264" s="4" t="str" cm="1">
        <f t="array" ref="AC264">IF(OR(Y264=0,Y264=""),"",IF($R264="Mulched (left on surface)",IFERROR(_xlfn.UNIQUE(_xlfn._xlws.FILTER(Prod.Out!$H:$H,Prod.Out!$B:$B=Y264)),""),IF($R264="Incorporated",IFERROR(_xlfn.UNIQUE(_xlfn._xlws.FILTER(Prod.Out!$I:$I,Prod.Out!$B:$B=Y264)),""),IF($R264="Retained (unknown if mulched/incorp.)",IFERROR(_xlfn.UNIQUE(_xlfn._xlws.FILTER(Prod.Out!$J:$J,Prod.Out!$B:$B=Y264)),""),""))))</f>
        <v/>
      </c>
      <c r="AD264" s="4" t="str" cm="1">
        <f t="array" ref="AD264">IF(OR(Z264=0,Z264=""),"",IF($R264="Mulched (left on surface)",IFERROR(_xlfn.UNIQUE(_xlfn._xlws.FILTER(Prod.Out!$H:$H,Prod.Out!$B:$B=Z264)),""),IF($R264="Incorporated",IFERROR(_xlfn.UNIQUE(_xlfn._xlws.FILTER(Prod.Out!$I:$I,Prod.Out!$B:$B=Z264)),""),IF($R264="Retained (unknown if mulched/incorp.)",IFERROR(_xlfn.UNIQUE(_xlfn._xlws.FILTER(Prod.Out!$J:$J,Prod.Out!$B:$B=Z264)),""),""))))</f>
        <v/>
      </c>
    </row>
    <row r="265" spans="19:30" x14ac:dyDescent="0.35">
      <c r="S265" s="4" t="str" cm="1">
        <f t="array" ref="S265">IF(OR(Q265="",Q265=0),"",IFERROR(IF(V265="No",_xlfn._xlws.FILTER(MT.Out!A:A,MT.Out!D:D=Q265),IF(V265="Yes",_xlfn._xlws.FILTER(Int.Out!O:O,Int.Out!B:B=Q265),"")),""))</f>
        <v/>
      </c>
      <c r="T265" s="4" t="str" cm="1">
        <f t="array" ref="T265">IF(OR(Q265="",Q265=0),"",IFERROR(IF(V265="No",_xlfn._xlws.FILTER(MT.Out!B:B,MT.Out!D:D=Q265),IF(V265="Yes",_xlfn._xlws.FILTER(Int.Out!P:P,Int.Out!B:B=Q265),"")),""))</f>
        <v/>
      </c>
      <c r="U265" s="4" t="str" cm="1">
        <f t="array" ref="U265">IF(OR($Q265="",$Q265=0),"",IFERROR(IF($V265="No",_xlfn._xlws.FILTER(MT.Out!C:C,MT.Out!$D:$D=$Q265),IF($V265="Yes",_xlfn._xlws.FILTER(Int.Out!Q:Q,Int.Out!$B:$B=$Q265),"")),""))</f>
        <v/>
      </c>
      <c r="V265" s="4" t="str">
        <f>IF(Q265&lt;&gt;"",IFERROR(IF(MATCH(Q265,_xlfn.ANCHORARRAY(Intercrop!AS$1),0)&gt;0,"Yes","No"),"No"),"")</f>
        <v/>
      </c>
      <c r="W265" s="4" t="str" cm="1">
        <f t="array" ref="W265">IF(Q265="Natural or Bare Fallow","",IF(V265="","",IF(V265="No",_xlfn._xlws.FILTER(MT.Out!E:E,MT.Out!D:D=Q265),IF(V265="Yes",_xlfn._xlws.FILTER(Int.Out!S:V,Int.Out!B:B=Q265)))))</f>
        <v/>
      </c>
      <c r="AA265" s="4" t="str" cm="1">
        <f t="array" ref="AA265">IF(OR(W265=0,W265=""),"",IF($R265="Mulched (left on surface)",IFERROR(_xlfn.UNIQUE(_xlfn._xlws.FILTER(Prod.Out!$H:$H,Prod.Out!$B:$B=W265)),""),IF($R265="Incorporated",IFERROR(_xlfn.UNIQUE(_xlfn._xlws.FILTER(Prod.Out!$I:$I,Prod.Out!$B:$B=W265)),""),IF($R265="Retained (unknown if mulched/incorp.)",IFERROR(_xlfn.UNIQUE(_xlfn._xlws.FILTER(Prod.Out!$J:$J,Prod.Out!$B:$B=W265)),""),""))))</f>
        <v/>
      </c>
      <c r="AB265" s="4" t="str" cm="1">
        <f t="array" ref="AB265">IF(OR(X265=0,X265=""),"",IF($R265="Mulched (left on surface)",IFERROR(_xlfn.UNIQUE(_xlfn._xlws.FILTER(Prod.Out!$H:$H,Prod.Out!$B:$B=X265)),""),IF($R265="Incorporated",IFERROR(_xlfn.UNIQUE(_xlfn._xlws.FILTER(Prod.Out!$I:$I,Prod.Out!$B:$B=X265)),""),IF($R265="Retained (unknown if mulched/incorp.)",IFERROR(_xlfn.UNIQUE(_xlfn._xlws.FILTER(Prod.Out!$J:$J,Prod.Out!$B:$B=X265)),""),""))))</f>
        <v/>
      </c>
      <c r="AC265" s="4" t="str" cm="1">
        <f t="array" ref="AC265">IF(OR(Y265=0,Y265=""),"",IF($R265="Mulched (left on surface)",IFERROR(_xlfn.UNIQUE(_xlfn._xlws.FILTER(Prod.Out!$H:$H,Prod.Out!$B:$B=Y265)),""),IF($R265="Incorporated",IFERROR(_xlfn.UNIQUE(_xlfn._xlws.FILTER(Prod.Out!$I:$I,Prod.Out!$B:$B=Y265)),""),IF($R265="Retained (unknown if mulched/incorp.)",IFERROR(_xlfn.UNIQUE(_xlfn._xlws.FILTER(Prod.Out!$J:$J,Prod.Out!$B:$B=Y265)),""),""))))</f>
        <v/>
      </c>
      <c r="AD265" s="4" t="str" cm="1">
        <f t="array" ref="AD265">IF(OR(Z265=0,Z265=""),"",IF($R265="Mulched (left on surface)",IFERROR(_xlfn.UNIQUE(_xlfn._xlws.FILTER(Prod.Out!$H:$H,Prod.Out!$B:$B=Z265)),""),IF($R265="Incorporated",IFERROR(_xlfn.UNIQUE(_xlfn._xlws.FILTER(Prod.Out!$I:$I,Prod.Out!$B:$B=Z265)),""),IF($R265="Retained (unknown if mulched/incorp.)",IFERROR(_xlfn.UNIQUE(_xlfn._xlws.FILTER(Prod.Out!$J:$J,Prod.Out!$B:$B=Z265)),""),""))))</f>
        <v/>
      </c>
    </row>
    <row r="266" spans="19:30" x14ac:dyDescent="0.35">
      <c r="S266" s="4" t="str" cm="1">
        <f t="array" ref="S266">IF(OR(Q266="",Q266=0),"",IFERROR(IF(V266="No",_xlfn._xlws.FILTER(MT.Out!A:A,MT.Out!D:D=Q266),IF(V266="Yes",_xlfn._xlws.FILTER(Int.Out!O:O,Int.Out!B:B=Q266),"")),""))</f>
        <v/>
      </c>
      <c r="T266" s="4" t="str" cm="1">
        <f t="array" ref="T266">IF(OR(Q266="",Q266=0),"",IFERROR(IF(V266="No",_xlfn._xlws.FILTER(MT.Out!B:B,MT.Out!D:D=Q266),IF(V266="Yes",_xlfn._xlws.FILTER(Int.Out!P:P,Int.Out!B:B=Q266),"")),""))</f>
        <v/>
      </c>
      <c r="U266" s="4" t="str" cm="1">
        <f t="array" ref="U266">IF(OR($Q266="",$Q266=0),"",IFERROR(IF($V266="No",_xlfn._xlws.FILTER(MT.Out!C:C,MT.Out!$D:$D=$Q266),IF($V266="Yes",_xlfn._xlws.FILTER(Int.Out!Q:Q,Int.Out!$B:$B=$Q266),"")),""))</f>
        <v/>
      </c>
      <c r="V266" s="4" t="str">
        <f>IF(Q266&lt;&gt;"",IFERROR(IF(MATCH(Q266,_xlfn.ANCHORARRAY(Intercrop!AS$1),0)&gt;0,"Yes","No"),"No"),"")</f>
        <v/>
      </c>
      <c r="W266" s="4" t="str" cm="1">
        <f t="array" ref="W266">IF(Q266="Natural or Bare Fallow","",IF(V266="","",IF(V266="No",_xlfn._xlws.FILTER(MT.Out!E:E,MT.Out!D:D=Q266),IF(V266="Yes",_xlfn._xlws.FILTER(Int.Out!S:V,Int.Out!B:B=Q266)))))</f>
        <v/>
      </c>
      <c r="AA266" s="4" t="str" cm="1">
        <f t="array" ref="AA266">IF(OR(W266=0,W266=""),"",IF($R266="Mulched (left on surface)",IFERROR(_xlfn.UNIQUE(_xlfn._xlws.FILTER(Prod.Out!$H:$H,Prod.Out!$B:$B=W266)),""),IF($R266="Incorporated",IFERROR(_xlfn.UNIQUE(_xlfn._xlws.FILTER(Prod.Out!$I:$I,Prod.Out!$B:$B=W266)),""),IF($R266="Retained (unknown if mulched/incorp.)",IFERROR(_xlfn.UNIQUE(_xlfn._xlws.FILTER(Prod.Out!$J:$J,Prod.Out!$B:$B=W266)),""),""))))</f>
        <v/>
      </c>
      <c r="AB266" s="4" t="str" cm="1">
        <f t="array" ref="AB266">IF(OR(X266=0,X266=""),"",IF($R266="Mulched (left on surface)",IFERROR(_xlfn.UNIQUE(_xlfn._xlws.FILTER(Prod.Out!$H:$H,Prod.Out!$B:$B=X266)),""),IF($R266="Incorporated",IFERROR(_xlfn.UNIQUE(_xlfn._xlws.FILTER(Prod.Out!$I:$I,Prod.Out!$B:$B=X266)),""),IF($R266="Retained (unknown if mulched/incorp.)",IFERROR(_xlfn.UNIQUE(_xlfn._xlws.FILTER(Prod.Out!$J:$J,Prod.Out!$B:$B=X266)),""),""))))</f>
        <v/>
      </c>
      <c r="AC266" s="4" t="str" cm="1">
        <f t="array" ref="AC266">IF(OR(Y266=0,Y266=""),"",IF($R266="Mulched (left on surface)",IFERROR(_xlfn.UNIQUE(_xlfn._xlws.FILTER(Prod.Out!$H:$H,Prod.Out!$B:$B=Y266)),""),IF($R266="Incorporated",IFERROR(_xlfn.UNIQUE(_xlfn._xlws.FILTER(Prod.Out!$I:$I,Prod.Out!$B:$B=Y266)),""),IF($R266="Retained (unknown if mulched/incorp.)",IFERROR(_xlfn.UNIQUE(_xlfn._xlws.FILTER(Prod.Out!$J:$J,Prod.Out!$B:$B=Y266)),""),""))))</f>
        <v/>
      </c>
      <c r="AD266" s="4" t="str" cm="1">
        <f t="array" ref="AD266">IF(OR(Z266=0,Z266=""),"",IF($R266="Mulched (left on surface)",IFERROR(_xlfn.UNIQUE(_xlfn._xlws.FILTER(Prod.Out!$H:$H,Prod.Out!$B:$B=Z266)),""),IF($R266="Incorporated",IFERROR(_xlfn.UNIQUE(_xlfn._xlws.FILTER(Prod.Out!$I:$I,Prod.Out!$B:$B=Z266)),""),IF($R266="Retained (unknown if mulched/incorp.)",IFERROR(_xlfn.UNIQUE(_xlfn._xlws.FILTER(Prod.Out!$J:$J,Prod.Out!$B:$B=Z266)),""),""))))</f>
        <v/>
      </c>
    </row>
    <row r="267" spans="19:30" x14ac:dyDescent="0.35">
      <c r="S267" s="4" t="str" cm="1">
        <f t="array" ref="S267">IF(OR(Q267="",Q267=0),"",IFERROR(IF(V267="No",_xlfn._xlws.FILTER(MT.Out!A:A,MT.Out!D:D=Q267),IF(V267="Yes",_xlfn._xlws.FILTER(Int.Out!O:O,Int.Out!B:B=Q267),"")),""))</f>
        <v/>
      </c>
      <c r="T267" s="4" t="str" cm="1">
        <f t="array" ref="T267">IF(OR(Q267="",Q267=0),"",IFERROR(IF(V267="No",_xlfn._xlws.FILTER(MT.Out!B:B,MT.Out!D:D=Q267),IF(V267="Yes",_xlfn._xlws.FILTER(Int.Out!P:P,Int.Out!B:B=Q267),"")),""))</f>
        <v/>
      </c>
      <c r="U267" s="4" t="str" cm="1">
        <f t="array" ref="U267">IF(OR($Q267="",$Q267=0),"",IFERROR(IF($V267="No",_xlfn._xlws.FILTER(MT.Out!C:C,MT.Out!$D:$D=$Q267),IF($V267="Yes",_xlfn._xlws.FILTER(Int.Out!Q:Q,Int.Out!$B:$B=$Q267),"")),""))</f>
        <v/>
      </c>
      <c r="V267" s="4" t="str">
        <f>IF(Q267&lt;&gt;"",IFERROR(IF(MATCH(Q267,_xlfn.ANCHORARRAY(Intercrop!AS$1),0)&gt;0,"Yes","No"),"No"),"")</f>
        <v/>
      </c>
      <c r="W267" s="4" t="str" cm="1">
        <f t="array" ref="W267">IF(Q267="Natural or Bare Fallow","",IF(V267="","",IF(V267="No",_xlfn._xlws.FILTER(MT.Out!E:E,MT.Out!D:D=Q267),IF(V267="Yes",_xlfn._xlws.FILTER(Int.Out!S:V,Int.Out!B:B=Q267)))))</f>
        <v/>
      </c>
      <c r="AA267" s="4" t="str" cm="1">
        <f t="array" ref="AA267">IF(OR(W267=0,W267=""),"",IF($R267="Mulched (left on surface)",IFERROR(_xlfn.UNIQUE(_xlfn._xlws.FILTER(Prod.Out!$H:$H,Prod.Out!$B:$B=W267)),""),IF($R267="Incorporated",IFERROR(_xlfn.UNIQUE(_xlfn._xlws.FILTER(Prod.Out!$I:$I,Prod.Out!$B:$B=W267)),""),IF($R267="Retained (unknown if mulched/incorp.)",IFERROR(_xlfn.UNIQUE(_xlfn._xlws.FILTER(Prod.Out!$J:$J,Prod.Out!$B:$B=W267)),""),""))))</f>
        <v/>
      </c>
      <c r="AB267" s="4" t="str" cm="1">
        <f t="array" ref="AB267">IF(OR(X267=0,X267=""),"",IF($R267="Mulched (left on surface)",IFERROR(_xlfn.UNIQUE(_xlfn._xlws.FILTER(Prod.Out!$H:$H,Prod.Out!$B:$B=X267)),""),IF($R267="Incorporated",IFERROR(_xlfn.UNIQUE(_xlfn._xlws.FILTER(Prod.Out!$I:$I,Prod.Out!$B:$B=X267)),""),IF($R267="Retained (unknown if mulched/incorp.)",IFERROR(_xlfn.UNIQUE(_xlfn._xlws.FILTER(Prod.Out!$J:$J,Prod.Out!$B:$B=X267)),""),""))))</f>
        <v/>
      </c>
      <c r="AC267" s="4" t="str" cm="1">
        <f t="array" ref="AC267">IF(OR(Y267=0,Y267=""),"",IF($R267="Mulched (left on surface)",IFERROR(_xlfn.UNIQUE(_xlfn._xlws.FILTER(Prod.Out!$H:$H,Prod.Out!$B:$B=Y267)),""),IF($R267="Incorporated",IFERROR(_xlfn.UNIQUE(_xlfn._xlws.FILTER(Prod.Out!$I:$I,Prod.Out!$B:$B=Y267)),""),IF($R267="Retained (unknown if mulched/incorp.)",IFERROR(_xlfn.UNIQUE(_xlfn._xlws.FILTER(Prod.Out!$J:$J,Prod.Out!$B:$B=Y267)),""),""))))</f>
        <v/>
      </c>
      <c r="AD267" s="4" t="str" cm="1">
        <f t="array" ref="AD267">IF(OR(Z267=0,Z267=""),"",IF($R267="Mulched (left on surface)",IFERROR(_xlfn.UNIQUE(_xlfn._xlws.FILTER(Prod.Out!$H:$H,Prod.Out!$B:$B=Z267)),""),IF($R267="Incorporated",IFERROR(_xlfn.UNIQUE(_xlfn._xlws.FILTER(Prod.Out!$I:$I,Prod.Out!$B:$B=Z267)),""),IF($R267="Retained (unknown if mulched/incorp.)",IFERROR(_xlfn.UNIQUE(_xlfn._xlws.FILTER(Prod.Out!$J:$J,Prod.Out!$B:$B=Z267)),""),""))))</f>
        <v/>
      </c>
    </row>
    <row r="268" spans="19:30" x14ac:dyDescent="0.35">
      <c r="S268" s="4" t="str" cm="1">
        <f t="array" ref="S268">IF(OR(Q268="",Q268=0),"",IFERROR(IF(V268="No",_xlfn._xlws.FILTER(MT.Out!A:A,MT.Out!D:D=Q268),IF(V268="Yes",_xlfn._xlws.FILTER(Int.Out!O:O,Int.Out!B:B=Q268),"")),""))</f>
        <v/>
      </c>
      <c r="T268" s="4" t="str" cm="1">
        <f t="array" ref="T268">IF(OR(Q268="",Q268=0),"",IFERROR(IF(V268="No",_xlfn._xlws.FILTER(MT.Out!B:B,MT.Out!D:D=Q268),IF(V268="Yes",_xlfn._xlws.FILTER(Int.Out!P:P,Int.Out!B:B=Q268),"")),""))</f>
        <v/>
      </c>
      <c r="U268" s="4" t="str" cm="1">
        <f t="array" ref="U268">IF(OR($Q268="",$Q268=0),"",IFERROR(IF($V268="No",_xlfn._xlws.FILTER(MT.Out!C:C,MT.Out!$D:$D=$Q268),IF($V268="Yes",_xlfn._xlws.FILTER(Int.Out!Q:Q,Int.Out!$B:$B=$Q268),"")),""))</f>
        <v/>
      </c>
      <c r="V268" s="4" t="str">
        <f>IF(Q268&lt;&gt;"",IFERROR(IF(MATCH(Q268,_xlfn.ANCHORARRAY(Intercrop!AS$1),0)&gt;0,"Yes","No"),"No"),"")</f>
        <v/>
      </c>
      <c r="W268" s="4" t="str" cm="1">
        <f t="array" ref="W268">IF(Q268="Natural or Bare Fallow","",IF(V268="","",IF(V268="No",_xlfn._xlws.FILTER(MT.Out!E:E,MT.Out!D:D=Q268),IF(V268="Yes",_xlfn._xlws.FILTER(Int.Out!S:V,Int.Out!B:B=Q268)))))</f>
        <v/>
      </c>
      <c r="AA268" s="4" t="str" cm="1">
        <f t="array" ref="AA268">IF(OR(W268=0,W268=""),"",IF($R268="Mulched (left on surface)",IFERROR(_xlfn.UNIQUE(_xlfn._xlws.FILTER(Prod.Out!$H:$H,Prod.Out!$B:$B=W268)),""),IF($R268="Incorporated",IFERROR(_xlfn.UNIQUE(_xlfn._xlws.FILTER(Prod.Out!$I:$I,Prod.Out!$B:$B=W268)),""),IF($R268="Retained (unknown if mulched/incorp.)",IFERROR(_xlfn.UNIQUE(_xlfn._xlws.FILTER(Prod.Out!$J:$J,Prod.Out!$B:$B=W268)),""),""))))</f>
        <v/>
      </c>
      <c r="AB268" s="4" t="str" cm="1">
        <f t="array" ref="AB268">IF(OR(X268=0,X268=""),"",IF($R268="Mulched (left on surface)",IFERROR(_xlfn.UNIQUE(_xlfn._xlws.FILTER(Prod.Out!$H:$H,Prod.Out!$B:$B=X268)),""),IF($R268="Incorporated",IFERROR(_xlfn.UNIQUE(_xlfn._xlws.FILTER(Prod.Out!$I:$I,Prod.Out!$B:$B=X268)),""),IF($R268="Retained (unknown if mulched/incorp.)",IFERROR(_xlfn.UNIQUE(_xlfn._xlws.FILTER(Prod.Out!$J:$J,Prod.Out!$B:$B=X268)),""),""))))</f>
        <v/>
      </c>
      <c r="AC268" s="4" t="str" cm="1">
        <f t="array" ref="AC268">IF(OR(Y268=0,Y268=""),"",IF($R268="Mulched (left on surface)",IFERROR(_xlfn.UNIQUE(_xlfn._xlws.FILTER(Prod.Out!$H:$H,Prod.Out!$B:$B=Y268)),""),IF($R268="Incorporated",IFERROR(_xlfn.UNIQUE(_xlfn._xlws.FILTER(Prod.Out!$I:$I,Prod.Out!$B:$B=Y268)),""),IF($R268="Retained (unknown if mulched/incorp.)",IFERROR(_xlfn.UNIQUE(_xlfn._xlws.FILTER(Prod.Out!$J:$J,Prod.Out!$B:$B=Y268)),""),""))))</f>
        <v/>
      </c>
      <c r="AD268" s="4" t="str" cm="1">
        <f t="array" ref="AD268">IF(OR(Z268=0,Z268=""),"",IF($R268="Mulched (left on surface)",IFERROR(_xlfn.UNIQUE(_xlfn._xlws.FILTER(Prod.Out!$H:$H,Prod.Out!$B:$B=Z268)),""),IF($R268="Incorporated",IFERROR(_xlfn.UNIQUE(_xlfn._xlws.FILTER(Prod.Out!$I:$I,Prod.Out!$B:$B=Z268)),""),IF($R268="Retained (unknown if mulched/incorp.)",IFERROR(_xlfn.UNIQUE(_xlfn._xlws.FILTER(Prod.Out!$J:$J,Prod.Out!$B:$B=Z268)),""),""))))</f>
        <v/>
      </c>
    </row>
    <row r="269" spans="19:30" x14ac:dyDescent="0.35">
      <c r="S269" s="4" t="str" cm="1">
        <f t="array" ref="S269">IF(OR(Q269="",Q269=0),"",IFERROR(IF(V269="No",_xlfn._xlws.FILTER(MT.Out!A:A,MT.Out!D:D=Q269),IF(V269="Yes",_xlfn._xlws.FILTER(Int.Out!O:O,Int.Out!B:B=Q269),"")),""))</f>
        <v/>
      </c>
      <c r="T269" s="4" t="str" cm="1">
        <f t="array" ref="T269">IF(OR(Q269="",Q269=0),"",IFERROR(IF(V269="No",_xlfn._xlws.FILTER(MT.Out!B:B,MT.Out!D:D=Q269),IF(V269="Yes",_xlfn._xlws.FILTER(Int.Out!P:P,Int.Out!B:B=Q269),"")),""))</f>
        <v/>
      </c>
      <c r="U269" s="4" t="str" cm="1">
        <f t="array" ref="U269">IF(OR($Q269="",$Q269=0),"",IFERROR(IF($V269="No",_xlfn._xlws.FILTER(MT.Out!C:C,MT.Out!$D:$D=$Q269),IF($V269="Yes",_xlfn._xlws.FILTER(Int.Out!Q:Q,Int.Out!$B:$B=$Q269),"")),""))</f>
        <v/>
      </c>
      <c r="V269" s="4" t="str">
        <f>IF(Q269&lt;&gt;"",IFERROR(IF(MATCH(Q269,_xlfn.ANCHORARRAY(Intercrop!AS$1),0)&gt;0,"Yes","No"),"No"),"")</f>
        <v/>
      </c>
      <c r="W269" s="4" t="str" cm="1">
        <f t="array" ref="W269">IF(Q269="Natural or Bare Fallow","",IF(V269="","",IF(V269="No",_xlfn._xlws.FILTER(MT.Out!E:E,MT.Out!D:D=Q269),IF(V269="Yes",_xlfn._xlws.FILTER(Int.Out!S:V,Int.Out!B:B=Q269)))))</f>
        <v/>
      </c>
      <c r="AA269" s="4" t="str" cm="1">
        <f t="array" ref="AA269">IF(OR(W269=0,W269=""),"",IF($R269="Mulched (left on surface)",IFERROR(_xlfn.UNIQUE(_xlfn._xlws.FILTER(Prod.Out!$H:$H,Prod.Out!$B:$B=W269)),""),IF($R269="Incorporated",IFERROR(_xlfn.UNIQUE(_xlfn._xlws.FILTER(Prod.Out!$I:$I,Prod.Out!$B:$B=W269)),""),IF($R269="Retained (unknown if mulched/incorp.)",IFERROR(_xlfn.UNIQUE(_xlfn._xlws.FILTER(Prod.Out!$J:$J,Prod.Out!$B:$B=W269)),""),""))))</f>
        <v/>
      </c>
      <c r="AB269" s="4" t="str" cm="1">
        <f t="array" ref="AB269">IF(OR(X269=0,X269=""),"",IF($R269="Mulched (left on surface)",IFERROR(_xlfn.UNIQUE(_xlfn._xlws.FILTER(Prod.Out!$H:$H,Prod.Out!$B:$B=X269)),""),IF($R269="Incorporated",IFERROR(_xlfn.UNIQUE(_xlfn._xlws.FILTER(Prod.Out!$I:$I,Prod.Out!$B:$B=X269)),""),IF($R269="Retained (unknown if mulched/incorp.)",IFERROR(_xlfn.UNIQUE(_xlfn._xlws.FILTER(Prod.Out!$J:$J,Prod.Out!$B:$B=X269)),""),""))))</f>
        <v/>
      </c>
      <c r="AC269" s="4" t="str" cm="1">
        <f t="array" ref="AC269">IF(OR(Y269=0,Y269=""),"",IF($R269="Mulched (left on surface)",IFERROR(_xlfn.UNIQUE(_xlfn._xlws.FILTER(Prod.Out!$H:$H,Prod.Out!$B:$B=Y269)),""),IF($R269="Incorporated",IFERROR(_xlfn.UNIQUE(_xlfn._xlws.FILTER(Prod.Out!$I:$I,Prod.Out!$B:$B=Y269)),""),IF($R269="Retained (unknown if mulched/incorp.)",IFERROR(_xlfn.UNIQUE(_xlfn._xlws.FILTER(Prod.Out!$J:$J,Prod.Out!$B:$B=Y269)),""),""))))</f>
        <v/>
      </c>
      <c r="AD269" s="4" t="str" cm="1">
        <f t="array" ref="AD269">IF(OR(Z269=0,Z269=""),"",IF($R269="Mulched (left on surface)",IFERROR(_xlfn.UNIQUE(_xlfn._xlws.FILTER(Prod.Out!$H:$H,Prod.Out!$B:$B=Z269)),""),IF($R269="Incorporated",IFERROR(_xlfn.UNIQUE(_xlfn._xlws.FILTER(Prod.Out!$I:$I,Prod.Out!$B:$B=Z269)),""),IF($R269="Retained (unknown if mulched/incorp.)",IFERROR(_xlfn.UNIQUE(_xlfn._xlws.FILTER(Prod.Out!$J:$J,Prod.Out!$B:$B=Z269)),""),""))))</f>
        <v/>
      </c>
    </row>
    <row r="270" spans="19:30" x14ac:dyDescent="0.35">
      <c r="S270" s="4" t="str" cm="1">
        <f t="array" ref="S270">IF(OR(Q270="",Q270=0),"",IFERROR(IF(V270="No",_xlfn._xlws.FILTER(MT.Out!A:A,MT.Out!D:D=Q270),IF(V270="Yes",_xlfn._xlws.FILTER(Int.Out!O:O,Int.Out!B:B=Q270),"")),""))</f>
        <v/>
      </c>
      <c r="T270" s="4" t="str" cm="1">
        <f t="array" ref="T270">IF(OR(Q270="",Q270=0),"",IFERROR(IF(V270="No",_xlfn._xlws.FILTER(MT.Out!B:B,MT.Out!D:D=Q270),IF(V270="Yes",_xlfn._xlws.FILTER(Int.Out!P:P,Int.Out!B:B=Q270),"")),""))</f>
        <v/>
      </c>
      <c r="U270" s="4" t="str" cm="1">
        <f t="array" ref="U270">IF(OR($Q270="",$Q270=0),"",IFERROR(IF($V270="No",_xlfn._xlws.FILTER(MT.Out!C:C,MT.Out!$D:$D=$Q270),IF($V270="Yes",_xlfn._xlws.FILTER(Int.Out!Q:Q,Int.Out!$B:$B=$Q270),"")),""))</f>
        <v/>
      </c>
      <c r="V270" s="4" t="str">
        <f>IF(Q270&lt;&gt;"",IFERROR(IF(MATCH(Q270,_xlfn.ANCHORARRAY(Intercrop!AS$1),0)&gt;0,"Yes","No"),"No"),"")</f>
        <v/>
      </c>
      <c r="W270" s="4" t="str" cm="1">
        <f t="array" ref="W270">IF(Q270="Natural or Bare Fallow","",IF(V270="","",IF(V270="No",_xlfn._xlws.FILTER(MT.Out!E:E,MT.Out!D:D=Q270),IF(V270="Yes",_xlfn._xlws.FILTER(Int.Out!S:V,Int.Out!B:B=Q270)))))</f>
        <v/>
      </c>
      <c r="AA270" s="4" t="str" cm="1">
        <f t="array" ref="AA270">IF(OR(W270=0,W270=""),"",IF($R270="Mulched (left on surface)",IFERROR(_xlfn.UNIQUE(_xlfn._xlws.FILTER(Prod.Out!$H:$H,Prod.Out!$B:$B=W270)),""),IF($R270="Incorporated",IFERROR(_xlfn.UNIQUE(_xlfn._xlws.FILTER(Prod.Out!$I:$I,Prod.Out!$B:$B=W270)),""),IF($R270="Retained (unknown if mulched/incorp.)",IFERROR(_xlfn.UNIQUE(_xlfn._xlws.FILTER(Prod.Out!$J:$J,Prod.Out!$B:$B=W270)),""),""))))</f>
        <v/>
      </c>
      <c r="AB270" s="4" t="str" cm="1">
        <f t="array" ref="AB270">IF(OR(X270=0,X270=""),"",IF($R270="Mulched (left on surface)",IFERROR(_xlfn.UNIQUE(_xlfn._xlws.FILTER(Prod.Out!$H:$H,Prod.Out!$B:$B=X270)),""),IF($R270="Incorporated",IFERROR(_xlfn.UNIQUE(_xlfn._xlws.FILTER(Prod.Out!$I:$I,Prod.Out!$B:$B=X270)),""),IF($R270="Retained (unknown if mulched/incorp.)",IFERROR(_xlfn.UNIQUE(_xlfn._xlws.FILTER(Prod.Out!$J:$J,Prod.Out!$B:$B=X270)),""),""))))</f>
        <v/>
      </c>
      <c r="AC270" s="4" t="str" cm="1">
        <f t="array" ref="AC270">IF(OR(Y270=0,Y270=""),"",IF($R270="Mulched (left on surface)",IFERROR(_xlfn.UNIQUE(_xlfn._xlws.FILTER(Prod.Out!$H:$H,Prod.Out!$B:$B=Y270)),""),IF($R270="Incorporated",IFERROR(_xlfn.UNIQUE(_xlfn._xlws.FILTER(Prod.Out!$I:$I,Prod.Out!$B:$B=Y270)),""),IF($R270="Retained (unknown if mulched/incorp.)",IFERROR(_xlfn.UNIQUE(_xlfn._xlws.FILTER(Prod.Out!$J:$J,Prod.Out!$B:$B=Y270)),""),""))))</f>
        <v/>
      </c>
      <c r="AD270" s="4" t="str" cm="1">
        <f t="array" ref="AD270">IF(OR(Z270=0,Z270=""),"",IF($R270="Mulched (left on surface)",IFERROR(_xlfn.UNIQUE(_xlfn._xlws.FILTER(Prod.Out!$H:$H,Prod.Out!$B:$B=Z270)),""),IF($R270="Incorporated",IFERROR(_xlfn.UNIQUE(_xlfn._xlws.FILTER(Prod.Out!$I:$I,Prod.Out!$B:$B=Z270)),""),IF($R270="Retained (unknown if mulched/incorp.)",IFERROR(_xlfn.UNIQUE(_xlfn._xlws.FILTER(Prod.Out!$J:$J,Prod.Out!$B:$B=Z270)),""),""))))</f>
        <v/>
      </c>
    </row>
    <row r="271" spans="19:30" x14ac:dyDescent="0.35">
      <c r="S271" s="4" t="str" cm="1">
        <f t="array" ref="S271">IF(OR(Q271="",Q271=0),"",IFERROR(IF(V271="No",_xlfn._xlws.FILTER(MT.Out!A:A,MT.Out!D:D=Q271),IF(V271="Yes",_xlfn._xlws.FILTER(Int.Out!O:O,Int.Out!B:B=Q271),"")),""))</f>
        <v/>
      </c>
      <c r="T271" s="4" t="str" cm="1">
        <f t="array" ref="T271">IF(OR(Q271="",Q271=0),"",IFERROR(IF(V271="No",_xlfn._xlws.FILTER(MT.Out!B:B,MT.Out!D:D=Q271),IF(V271="Yes",_xlfn._xlws.FILTER(Int.Out!P:P,Int.Out!B:B=Q271),"")),""))</f>
        <v/>
      </c>
      <c r="U271" s="4" t="str" cm="1">
        <f t="array" ref="U271">IF(OR($Q271="",$Q271=0),"",IFERROR(IF($V271="No",_xlfn._xlws.FILTER(MT.Out!C:C,MT.Out!$D:$D=$Q271),IF($V271="Yes",_xlfn._xlws.FILTER(Int.Out!Q:Q,Int.Out!$B:$B=$Q271),"")),""))</f>
        <v/>
      </c>
      <c r="V271" s="4" t="str">
        <f>IF(Q271&lt;&gt;"",IFERROR(IF(MATCH(Q271,_xlfn.ANCHORARRAY(Intercrop!AS$1),0)&gt;0,"Yes","No"),"No"),"")</f>
        <v/>
      </c>
      <c r="W271" s="4" t="str" cm="1">
        <f t="array" ref="W271">IF(Q271="Natural or Bare Fallow","",IF(V271="","",IF(V271="No",_xlfn._xlws.FILTER(MT.Out!E:E,MT.Out!D:D=Q271),IF(V271="Yes",_xlfn._xlws.FILTER(Int.Out!S:V,Int.Out!B:B=Q271)))))</f>
        <v/>
      </c>
      <c r="AA271" s="4" t="str" cm="1">
        <f t="array" ref="AA271">IF(OR(W271=0,W271=""),"",IF($R271="Mulched (left on surface)",IFERROR(_xlfn.UNIQUE(_xlfn._xlws.FILTER(Prod.Out!$H:$H,Prod.Out!$B:$B=W271)),""),IF($R271="Incorporated",IFERROR(_xlfn.UNIQUE(_xlfn._xlws.FILTER(Prod.Out!$I:$I,Prod.Out!$B:$B=W271)),""),IF($R271="Retained (unknown if mulched/incorp.)",IFERROR(_xlfn.UNIQUE(_xlfn._xlws.FILTER(Prod.Out!$J:$J,Prod.Out!$B:$B=W271)),""),""))))</f>
        <v/>
      </c>
      <c r="AB271" s="4" t="str" cm="1">
        <f t="array" ref="AB271">IF(OR(X271=0,X271=""),"",IF($R271="Mulched (left on surface)",IFERROR(_xlfn.UNIQUE(_xlfn._xlws.FILTER(Prod.Out!$H:$H,Prod.Out!$B:$B=X271)),""),IF($R271="Incorporated",IFERROR(_xlfn.UNIQUE(_xlfn._xlws.FILTER(Prod.Out!$I:$I,Prod.Out!$B:$B=X271)),""),IF($R271="Retained (unknown if mulched/incorp.)",IFERROR(_xlfn.UNIQUE(_xlfn._xlws.FILTER(Prod.Out!$J:$J,Prod.Out!$B:$B=X271)),""),""))))</f>
        <v/>
      </c>
      <c r="AC271" s="4" t="str" cm="1">
        <f t="array" ref="AC271">IF(OR(Y271=0,Y271=""),"",IF($R271="Mulched (left on surface)",IFERROR(_xlfn.UNIQUE(_xlfn._xlws.FILTER(Prod.Out!$H:$H,Prod.Out!$B:$B=Y271)),""),IF($R271="Incorporated",IFERROR(_xlfn.UNIQUE(_xlfn._xlws.FILTER(Prod.Out!$I:$I,Prod.Out!$B:$B=Y271)),""),IF($R271="Retained (unknown if mulched/incorp.)",IFERROR(_xlfn.UNIQUE(_xlfn._xlws.FILTER(Prod.Out!$J:$J,Prod.Out!$B:$B=Y271)),""),""))))</f>
        <v/>
      </c>
      <c r="AD271" s="4" t="str" cm="1">
        <f t="array" ref="AD271">IF(OR(Z271=0,Z271=""),"",IF($R271="Mulched (left on surface)",IFERROR(_xlfn.UNIQUE(_xlfn._xlws.FILTER(Prod.Out!$H:$H,Prod.Out!$B:$B=Z271)),""),IF($R271="Incorporated",IFERROR(_xlfn.UNIQUE(_xlfn._xlws.FILTER(Prod.Out!$I:$I,Prod.Out!$B:$B=Z271)),""),IF($R271="Retained (unknown if mulched/incorp.)",IFERROR(_xlfn.UNIQUE(_xlfn._xlws.FILTER(Prod.Out!$J:$J,Prod.Out!$B:$B=Z271)),""),""))))</f>
        <v/>
      </c>
    </row>
    <row r="272" spans="19:30" x14ac:dyDescent="0.35">
      <c r="S272" s="4" t="str" cm="1">
        <f t="array" ref="S272">IF(OR(Q272="",Q272=0),"",IFERROR(IF(V272="No",_xlfn._xlws.FILTER(MT.Out!A:A,MT.Out!D:D=Q272),IF(V272="Yes",_xlfn._xlws.FILTER(Int.Out!O:O,Int.Out!B:B=Q272),"")),""))</f>
        <v/>
      </c>
      <c r="T272" s="4" t="str" cm="1">
        <f t="array" ref="T272">IF(OR(Q272="",Q272=0),"",IFERROR(IF(V272="No",_xlfn._xlws.FILTER(MT.Out!B:B,MT.Out!D:D=Q272),IF(V272="Yes",_xlfn._xlws.FILTER(Int.Out!P:P,Int.Out!B:B=Q272),"")),""))</f>
        <v/>
      </c>
      <c r="U272" s="4" t="str" cm="1">
        <f t="array" ref="U272">IF(OR($Q272="",$Q272=0),"",IFERROR(IF($V272="No",_xlfn._xlws.FILTER(MT.Out!C:C,MT.Out!$D:$D=$Q272),IF($V272="Yes",_xlfn._xlws.FILTER(Int.Out!Q:Q,Int.Out!$B:$B=$Q272),"")),""))</f>
        <v/>
      </c>
      <c r="V272" s="4" t="str">
        <f>IF(Q272&lt;&gt;"",IFERROR(IF(MATCH(Q272,_xlfn.ANCHORARRAY(Intercrop!AS$1),0)&gt;0,"Yes","No"),"No"),"")</f>
        <v/>
      </c>
      <c r="W272" s="4" t="str" cm="1">
        <f t="array" ref="W272">IF(Q272="Natural or Bare Fallow","",IF(V272="","",IF(V272="No",_xlfn._xlws.FILTER(MT.Out!E:E,MT.Out!D:D=Q272),IF(V272="Yes",_xlfn._xlws.FILTER(Int.Out!S:V,Int.Out!B:B=Q272)))))</f>
        <v/>
      </c>
      <c r="AA272" s="4" t="str" cm="1">
        <f t="array" ref="AA272">IF(OR(W272=0,W272=""),"",IF($R272="Mulched (left on surface)",IFERROR(_xlfn.UNIQUE(_xlfn._xlws.FILTER(Prod.Out!$H:$H,Prod.Out!$B:$B=W272)),""),IF($R272="Incorporated",IFERROR(_xlfn.UNIQUE(_xlfn._xlws.FILTER(Prod.Out!$I:$I,Prod.Out!$B:$B=W272)),""),IF($R272="Retained (unknown if mulched/incorp.)",IFERROR(_xlfn.UNIQUE(_xlfn._xlws.FILTER(Prod.Out!$J:$J,Prod.Out!$B:$B=W272)),""),""))))</f>
        <v/>
      </c>
      <c r="AB272" s="4" t="str" cm="1">
        <f t="array" ref="AB272">IF(OR(X272=0,X272=""),"",IF($R272="Mulched (left on surface)",IFERROR(_xlfn.UNIQUE(_xlfn._xlws.FILTER(Prod.Out!$H:$H,Prod.Out!$B:$B=X272)),""),IF($R272="Incorporated",IFERROR(_xlfn.UNIQUE(_xlfn._xlws.FILTER(Prod.Out!$I:$I,Prod.Out!$B:$B=X272)),""),IF($R272="Retained (unknown if mulched/incorp.)",IFERROR(_xlfn.UNIQUE(_xlfn._xlws.FILTER(Prod.Out!$J:$J,Prod.Out!$B:$B=X272)),""),""))))</f>
        <v/>
      </c>
      <c r="AC272" s="4" t="str" cm="1">
        <f t="array" ref="AC272">IF(OR(Y272=0,Y272=""),"",IF($R272="Mulched (left on surface)",IFERROR(_xlfn.UNIQUE(_xlfn._xlws.FILTER(Prod.Out!$H:$H,Prod.Out!$B:$B=Y272)),""),IF($R272="Incorporated",IFERROR(_xlfn.UNIQUE(_xlfn._xlws.FILTER(Prod.Out!$I:$I,Prod.Out!$B:$B=Y272)),""),IF($R272="Retained (unknown if mulched/incorp.)",IFERROR(_xlfn.UNIQUE(_xlfn._xlws.FILTER(Prod.Out!$J:$J,Prod.Out!$B:$B=Y272)),""),""))))</f>
        <v/>
      </c>
      <c r="AD272" s="4" t="str" cm="1">
        <f t="array" ref="AD272">IF(OR(Z272=0,Z272=""),"",IF($R272="Mulched (left on surface)",IFERROR(_xlfn.UNIQUE(_xlfn._xlws.FILTER(Prod.Out!$H:$H,Prod.Out!$B:$B=Z272)),""),IF($R272="Incorporated",IFERROR(_xlfn.UNIQUE(_xlfn._xlws.FILTER(Prod.Out!$I:$I,Prod.Out!$B:$B=Z272)),""),IF($R272="Retained (unknown if mulched/incorp.)",IFERROR(_xlfn.UNIQUE(_xlfn._xlws.FILTER(Prod.Out!$J:$J,Prod.Out!$B:$B=Z272)),""),""))))</f>
        <v/>
      </c>
    </row>
    <row r="273" spans="19:30" x14ac:dyDescent="0.35">
      <c r="S273" s="4" t="str" cm="1">
        <f t="array" ref="S273">IF(OR(Q273="",Q273=0),"",IFERROR(IF(V273="No",_xlfn._xlws.FILTER(MT.Out!A:A,MT.Out!D:D=Q273),IF(V273="Yes",_xlfn._xlws.FILTER(Int.Out!O:O,Int.Out!B:B=Q273),"")),""))</f>
        <v/>
      </c>
      <c r="T273" s="4" t="str" cm="1">
        <f t="array" ref="T273">IF(OR(Q273="",Q273=0),"",IFERROR(IF(V273="No",_xlfn._xlws.FILTER(MT.Out!B:B,MT.Out!D:D=Q273),IF(V273="Yes",_xlfn._xlws.FILTER(Int.Out!P:P,Int.Out!B:B=Q273),"")),""))</f>
        <v/>
      </c>
      <c r="U273" s="4" t="str" cm="1">
        <f t="array" ref="U273">IF(OR($Q273="",$Q273=0),"",IFERROR(IF($V273="No",_xlfn._xlws.FILTER(MT.Out!C:C,MT.Out!$D:$D=$Q273),IF($V273="Yes",_xlfn._xlws.FILTER(Int.Out!Q:Q,Int.Out!$B:$B=$Q273),"")),""))</f>
        <v/>
      </c>
      <c r="V273" s="4" t="str">
        <f>IF(Q273&lt;&gt;"",IFERROR(IF(MATCH(Q273,_xlfn.ANCHORARRAY(Intercrop!AS$1),0)&gt;0,"Yes","No"),"No"),"")</f>
        <v/>
      </c>
      <c r="W273" s="4" t="str" cm="1">
        <f t="array" ref="W273">IF(Q273="Natural or Bare Fallow","",IF(V273="","",IF(V273="No",_xlfn._xlws.FILTER(MT.Out!E:E,MT.Out!D:D=Q273),IF(V273="Yes",_xlfn._xlws.FILTER(Int.Out!S:V,Int.Out!B:B=Q273)))))</f>
        <v/>
      </c>
      <c r="AA273" s="4" t="str" cm="1">
        <f t="array" ref="AA273">IF(OR(W273=0,W273=""),"",IF($R273="Mulched (left on surface)",IFERROR(_xlfn.UNIQUE(_xlfn._xlws.FILTER(Prod.Out!$H:$H,Prod.Out!$B:$B=W273)),""),IF($R273="Incorporated",IFERROR(_xlfn.UNIQUE(_xlfn._xlws.FILTER(Prod.Out!$I:$I,Prod.Out!$B:$B=W273)),""),IF($R273="Retained (unknown if mulched/incorp.)",IFERROR(_xlfn.UNIQUE(_xlfn._xlws.FILTER(Prod.Out!$J:$J,Prod.Out!$B:$B=W273)),""),""))))</f>
        <v/>
      </c>
      <c r="AB273" s="4" t="str" cm="1">
        <f t="array" ref="AB273">IF(OR(X273=0,X273=""),"",IF($R273="Mulched (left on surface)",IFERROR(_xlfn.UNIQUE(_xlfn._xlws.FILTER(Prod.Out!$H:$H,Prod.Out!$B:$B=X273)),""),IF($R273="Incorporated",IFERROR(_xlfn.UNIQUE(_xlfn._xlws.FILTER(Prod.Out!$I:$I,Prod.Out!$B:$B=X273)),""),IF($R273="Retained (unknown if mulched/incorp.)",IFERROR(_xlfn.UNIQUE(_xlfn._xlws.FILTER(Prod.Out!$J:$J,Prod.Out!$B:$B=X273)),""),""))))</f>
        <v/>
      </c>
      <c r="AC273" s="4" t="str" cm="1">
        <f t="array" ref="AC273">IF(OR(Y273=0,Y273=""),"",IF($R273="Mulched (left on surface)",IFERROR(_xlfn.UNIQUE(_xlfn._xlws.FILTER(Prod.Out!$H:$H,Prod.Out!$B:$B=Y273)),""),IF($R273="Incorporated",IFERROR(_xlfn.UNIQUE(_xlfn._xlws.FILTER(Prod.Out!$I:$I,Prod.Out!$B:$B=Y273)),""),IF($R273="Retained (unknown if mulched/incorp.)",IFERROR(_xlfn.UNIQUE(_xlfn._xlws.FILTER(Prod.Out!$J:$J,Prod.Out!$B:$B=Y273)),""),""))))</f>
        <v/>
      </c>
      <c r="AD273" s="4" t="str" cm="1">
        <f t="array" ref="AD273">IF(OR(Z273=0,Z273=""),"",IF($R273="Mulched (left on surface)",IFERROR(_xlfn.UNIQUE(_xlfn._xlws.FILTER(Prod.Out!$H:$H,Prod.Out!$B:$B=Z273)),""),IF($R273="Incorporated",IFERROR(_xlfn.UNIQUE(_xlfn._xlws.FILTER(Prod.Out!$I:$I,Prod.Out!$B:$B=Z273)),""),IF($R273="Retained (unknown if mulched/incorp.)",IFERROR(_xlfn.UNIQUE(_xlfn._xlws.FILTER(Prod.Out!$J:$J,Prod.Out!$B:$B=Z273)),""),""))))</f>
        <v/>
      </c>
    </row>
    <row r="274" spans="19:30" x14ac:dyDescent="0.35">
      <c r="S274" s="4" t="str" cm="1">
        <f t="array" ref="S274">IF(OR(Q274="",Q274=0),"",IFERROR(IF(V274="No",_xlfn._xlws.FILTER(MT.Out!A:A,MT.Out!D:D=Q274),IF(V274="Yes",_xlfn._xlws.FILTER(Int.Out!O:O,Int.Out!B:B=Q274),"")),""))</f>
        <v/>
      </c>
      <c r="T274" s="4" t="str" cm="1">
        <f t="array" ref="T274">IF(OR(Q274="",Q274=0),"",IFERROR(IF(V274="No",_xlfn._xlws.FILTER(MT.Out!B:B,MT.Out!D:D=Q274),IF(V274="Yes",_xlfn._xlws.FILTER(Int.Out!P:P,Int.Out!B:B=Q274),"")),""))</f>
        <v/>
      </c>
      <c r="U274" s="4" t="str" cm="1">
        <f t="array" ref="U274">IF(OR($Q274="",$Q274=0),"",IFERROR(IF($V274="No",_xlfn._xlws.FILTER(MT.Out!C:C,MT.Out!$D:$D=$Q274),IF($V274="Yes",_xlfn._xlws.FILTER(Int.Out!Q:Q,Int.Out!$B:$B=$Q274),"")),""))</f>
        <v/>
      </c>
      <c r="V274" s="4" t="str">
        <f>IF(Q274&lt;&gt;"",IFERROR(IF(MATCH(Q274,_xlfn.ANCHORARRAY(Intercrop!AS$1),0)&gt;0,"Yes","No"),"No"),"")</f>
        <v/>
      </c>
      <c r="W274" s="4" t="str" cm="1">
        <f t="array" ref="W274">IF(Q274="Natural or Bare Fallow","",IF(V274="","",IF(V274="No",_xlfn._xlws.FILTER(MT.Out!E:E,MT.Out!D:D=Q274),IF(V274="Yes",_xlfn._xlws.FILTER(Int.Out!S:V,Int.Out!B:B=Q274)))))</f>
        <v/>
      </c>
      <c r="AA274" s="4" t="str" cm="1">
        <f t="array" ref="AA274">IF(OR(W274=0,W274=""),"",IF($R274="Mulched (left on surface)",IFERROR(_xlfn.UNIQUE(_xlfn._xlws.FILTER(Prod.Out!$H:$H,Prod.Out!$B:$B=W274)),""),IF($R274="Incorporated",IFERROR(_xlfn.UNIQUE(_xlfn._xlws.FILTER(Prod.Out!$I:$I,Prod.Out!$B:$B=W274)),""),IF($R274="Retained (unknown if mulched/incorp.)",IFERROR(_xlfn.UNIQUE(_xlfn._xlws.FILTER(Prod.Out!$J:$J,Prod.Out!$B:$B=W274)),""),""))))</f>
        <v/>
      </c>
      <c r="AB274" s="4" t="str" cm="1">
        <f t="array" ref="AB274">IF(OR(X274=0,X274=""),"",IF($R274="Mulched (left on surface)",IFERROR(_xlfn.UNIQUE(_xlfn._xlws.FILTER(Prod.Out!$H:$H,Prod.Out!$B:$B=X274)),""),IF($R274="Incorporated",IFERROR(_xlfn.UNIQUE(_xlfn._xlws.FILTER(Prod.Out!$I:$I,Prod.Out!$B:$B=X274)),""),IF($R274="Retained (unknown if mulched/incorp.)",IFERROR(_xlfn.UNIQUE(_xlfn._xlws.FILTER(Prod.Out!$J:$J,Prod.Out!$B:$B=X274)),""),""))))</f>
        <v/>
      </c>
      <c r="AC274" s="4" t="str" cm="1">
        <f t="array" ref="AC274">IF(OR(Y274=0,Y274=""),"",IF($R274="Mulched (left on surface)",IFERROR(_xlfn.UNIQUE(_xlfn._xlws.FILTER(Prod.Out!$H:$H,Prod.Out!$B:$B=Y274)),""),IF($R274="Incorporated",IFERROR(_xlfn.UNIQUE(_xlfn._xlws.FILTER(Prod.Out!$I:$I,Prod.Out!$B:$B=Y274)),""),IF($R274="Retained (unknown if mulched/incorp.)",IFERROR(_xlfn.UNIQUE(_xlfn._xlws.FILTER(Prod.Out!$J:$J,Prod.Out!$B:$B=Y274)),""),""))))</f>
        <v/>
      </c>
      <c r="AD274" s="4" t="str" cm="1">
        <f t="array" ref="AD274">IF(OR(Z274=0,Z274=""),"",IF($R274="Mulched (left on surface)",IFERROR(_xlfn.UNIQUE(_xlfn._xlws.FILTER(Prod.Out!$H:$H,Prod.Out!$B:$B=Z274)),""),IF($R274="Incorporated",IFERROR(_xlfn.UNIQUE(_xlfn._xlws.FILTER(Prod.Out!$I:$I,Prod.Out!$B:$B=Z274)),""),IF($R274="Retained (unknown if mulched/incorp.)",IFERROR(_xlfn.UNIQUE(_xlfn._xlws.FILTER(Prod.Out!$J:$J,Prod.Out!$B:$B=Z274)),""),""))))</f>
        <v/>
      </c>
    </row>
    <row r="275" spans="19:30" x14ac:dyDescent="0.35">
      <c r="S275" s="4" t="str" cm="1">
        <f t="array" ref="S275">IF(OR(Q275="",Q275=0),"",IFERROR(IF(V275="No",_xlfn._xlws.FILTER(MT.Out!A:A,MT.Out!D:D=Q275),IF(V275="Yes",_xlfn._xlws.FILTER(Int.Out!O:O,Int.Out!B:B=Q275),"")),""))</f>
        <v/>
      </c>
      <c r="T275" s="4" t="str" cm="1">
        <f t="array" ref="T275">IF(OR(Q275="",Q275=0),"",IFERROR(IF(V275="No",_xlfn._xlws.FILTER(MT.Out!B:B,MT.Out!D:D=Q275),IF(V275="Yes",_xlfn._xlws.FILTER(Int.Out!P:P,Int.Out!B:B=Q275),"")),""))</f>
        <v/>
      </c>
      <c r="U275" s="4" t="str" cm="1">
        <f t="array" ref="U275">IF(OR($Q275="",$Q275=0),"",IFERROR(IF($V275="No",_xlfn._xlws.FILTER(MT.Out!C:C,MT.Out!$D:$D=$Q275),IF($V275="Yes",_xlfn._xlws.FILTER(Int.Out!Q:Q,Int.Out!$B:$B=$Q275),"")),""))</f>
        <v/>
      </c>
      <c r="V275" s="4" t="str">
        <f>IF(Q275&lt;&gt;"",IFERROR(IF(MATCH(Q275,_xlfn.ANCHORARRAY(Intercrop!AS$1),0)&gt;0,"Yes","No"),"No"),"")</f>
        <v/>
      </c>
      <c r="W275" s="4" t="str" cm="1">
        <f t="array" ref="W275">IF(Q275="Natural or Bare Fallow","",IF(V275="","",IF(V275="No",_xlfn._xlws.FILTER(MT.Out!E:E,MT.Out!D:D=Q275),IF(V275="Yes",_xlfn._xlws.FILTER(Int.Out!S:V,Int.Out!B:B=Q275)))))</f>
        <v/>
      </c>
      <c r="AA275" s="4" t="str" cm="1">
        <f t="array" ref="AA275">IF(OR(W275=0,W275=""),"",IF($R275="Mulched (left on surface)",IFERROR(_xlfn.UNIQUE(_xlfn._xlws.FILTER(Prod.Out!$H:$H,Prod.Out!$B:$B=W275)),""),IF($R275="Incorporated",IFERROR(_xlfn.UNIQUE(_xlfn._xlws.FILTER(Prod.Out!$I:$I,Prod.Out!$B:$B=W275)),""),IF($R275="Retained (unknown if mulched/incorp.)",IFERROR(_xlfn.UNIQUE(_xlfn._xlws.FILTER(Prod.Out!$J:$J,Prod.Out!$B:$B=W275)),""),""))))</f>
        <v/>
      </c>
      <c r="AB275" s="4" t="str" cm="1">
        <f t="array" ref="AB275">IF(OR(X275=0,X275=""),"",IF($R275="Mulched (left on surface)",IFERROR(_xlfn.UNIQUE(_xlfn._xlws.FILTER(Prod.Out!$H:$H,Prod.Out!$B:$B=X275)),""),IF($R275="Incorporated",IFERROR(_xlfn.UNIQUE(_xlfn._xlws.FILTER(Prod.Out!$I:$I,Prod.Out!$B:$B=X275)),""),IF($R275="Retained (unknown if mulched/incorp.)",IFERROR(_xlfn.UNIQUE(_xlfn._xlws.FILTER(Prod.Out!$J:$J,Prod.Out!$B:$B=X275)),""),""))))</f>
        <v/>
      </c>
      <c r="AC275" s="4" t="str" cm="1">
        <f t="array" ref="AC275">IF(OR(Y275=0,Y275=""),"",IF($R275="Mulched (left on surface)",IFERROR(_xlfn.UNIQUE(_xlfn._xlws.FILTER(Prod.Out!$H:$H,Prod.Out!$B:$B=Y275)),""),IF($R275="Incorporated",IFERROR(_xlfn.UNIQUE(_xlfn._xlws.FILTER(Prod.Out!$I:$I,Prod.Out!$B:$B=Y275)),""),IF($R275="Retained (unknown if mulched/incorp.)",IFERROR(_xlfn.UNIQUE(_xlfn._xlws.FILTER(Prod.Out!$J:$J,Prod.Out!$B:$B=Y275)),""),""))))</f>
        <v/>
      </c>
      <c r="AD275" s="4" t="str" cm="1">
        <f t="array" ref="AD275">IF(OR(Z275=0,Z275=""),"",IF($R275="Mulched (left on surface)",IFERROR(_xlfn.UNIQUE(_xlfn._xlws.FILTER(Prod.Out!$H:$H,Prod.Out!$B:$B=Z275)),""),IF($R275="Incorporated",IFERROR(_xlfn.UNIQUE(_xlfn._xlws.FILTER(Prod.Out!$I:$I,Prod.Out!$B:$B=Z275)),""),IF($R275="Retained (unknown if mulched/incorp.)",IFERROR(_xlfn.UNIQUE(_xlfn._xlws.FILTER(Prod.Out!$J:$J,Prod.Out!$B:$B=Z275)),""),""))))</f>
        <v/>
      </c>
    </row>
    <row r="276" spans="19:30" x14ac:dyDescent="0.35">
      <c r="S276" s="4" t="str" cm="1">
        <f t="array" ref="S276">IF(OR(Q276="",Q276=0),"",IFERROR(IF(V276="No",_xlfn._xlws.FILTER(MT.Out!A:A,MT.Out!D:D=Q276),IF(V276="Yes",_xlfn._xlws.FILTER(Int.Out!O:O,Int.Out!B:B=Q276),"")),""))</f>
        <v/>
      </c>
      <c r="T276" s="4" t="str" cm="1">
        <f t="array" ref="T276">IF(OR(Q276="",Q276=0),"",IFERROR(IF(V276="No",_xlfn._xlws.FILTER(MT.Out!B:B,MT.Out!D:D=Q276),IF(V276="Yes",_xlfn._xlws.FILTER(Int.Out!P:P,Int.Out!B:B=Q276),"")),""))</f>
        <v/>
      </c>
      <c r="U276" s="4" t="str" cm="1">
        <f t="array" ref="U276">IF(OR($Q276="",$Q276=0),"",IFERROR(IF($V276="No",_xlfn._xlws.FILTER(MT.Out!C:C,MT.Out!$D:$D=$Q276),IF($V276="Yes",_xlfn._xlws.FILTER(Int.Out!Q:Q,Int.Out!$B:$B=$Q276),"")),""))</f>
        <v/>
      </c>
      <c r="V276" s="4" t="str">
        <f>IF(Q276&lt;&gt;"",IFERROR(IF(MATCH(Q276,_xlfn.ANCHORARRAY(Intercrop!AS$1),0)&gt;0,"Yes","No"),"No"),"")</f>
        <v/>
      </c>
      <c r="W276" s="4" t="str" cm="1">
        <f t="array" ref="W276">IF(Q276="Natural or Bare Fallow","",IF(V276="","",IF(V276="No",_xlfn._xlws.FILTER(MT.Out!E:E,MT.Out!D:D=Q276),IF(V276="Yes",_xlfn._xlws.FILTER(Int.Out!S:V,Int.Out!B:B=Q276)))))</f>
        <v/>
      </c>
      <c r="AA276" s="4" t="str" cm="1">
        <f t="array" ref="AA276">IF(OR(W276=0,W276=""),"",IF($R276="Mulched (left on surface)",IFERROR(_xlfn.UNIQUE(_xlfn._xlws.FILTER(Prod.Out!$H:$H,Prod.Out!$B:$B=W276)),""),IF($R276="Incorporated",IFERROR(_xlfn.UNIQUE(_xlfn._xlws.FILTER(Prod.Out!$I:$I,Prod.Out!$B:$B=W276)),""),IF($R276="Retained (unknown if mulched/incorp.)",IFERROR(_xlfn.UNIQUE(_xlfn._xlws.FILTER(Prod.Out!$J:$J,Prod.Out!$B:$B=W276)),""),""))))</f>
        <v/>
      </c>
      <c r="AB276" s="4" t="str" cm="1">
        <f t="array" ref="AB276">IF(OR(X276=0,X276=""),"",IF($R276="Mulched (left on surface)",IFERROR(_xlfn.UNIQUE(_xlfn._xlws.FILTER(Prod.Out!$H:$H,Prod.Out!$B:$B=X276)),""),IF($R276="Incorporated",IFERROR(_xlfn.UNIQUE(_xlfn._xlws.FILTER(Prod.Out!$I:$I,Prod.Out!$B:$B=X276)),""),IF($R276="Retained (unknown if mulched/incorp.)",IFERROR(_xlfn.UNIQUE(_xlfn._xlws.FILTER(Prod.Out!$J:$J,Prod.Out!$B:$B=X276)),""),""))))</f>
        <v/>
      </c>
      <c r="AC276" s="4" t="str" cm="1">
        <f t="array" ref="AC276">IF(OR(Y276=0,Y276=""),"",IF($R276="Mulched (left on surface)",IFERROR(_xlfn.UNIQUE(_xlfn._xlws.FILTER(Prod.Out!$H:$H,Prod.Out!$B:$B=Y276)),""),IF($R276="Incorporated",IFERROR(_xlfn.UNIQUE(_xlfn._xlws.FILTER(Prod.Out!$I:$I,Prod.Out!$B:$B=Y276)),""),IF($R276="Retained (unknown if mulched/incorp.)",IFERROR(_xlfn.UNIQUE(_xlfn._xlws.FILTER(Prod.Out!$J:$J,Prod.Out!$B:$B=Y276)),""),""))))</f>
        <v/>
      </c>
      <c r="AD276" s="4" t="str" cm="1">
        <f t="array" ref="AD276">IF(OR(Z276=0,Z276=""),"",IF($R276="Mulched (left on surface)",IFERROR(_xlfn.UNIQUE(_xlfn._xlws.FILTER(Prod.Out!$H:$H,Prod.Out!$B:$B=Z276)),""),IF($R276="Incorporated",IFERROR(_xlfn.UNIQUE(_xlfn._xlws.FILTER(Prod.Out!$I:$I,Prod.Out!$B:$B=Z276)),""),IF($R276="Retained (unknown if mulched/incorp.)",IFERROR(_xlfn.UNIQUE(_xlfn._xlws.FILTER(Prod.Out!$J:$J,Prod.Out!$B:$B=Z276)),""),""))))</f>
        <v/>
      </c>
    </row>
    <row r="277" spans="19:30" x14ac:dyDescent="0.35">
      <c r="S277" s="4" t="str" cm="1">
        <f t="array" ref="S277">IF(OR(Q277="",Q277=0),"",IFERROR(IF(V277="No",_xlfn._xlws.FILTER(MT.Out!A:A,MT.Out!D:D=Q277),IF(V277="Yes",_xlfn._xlws.FILTER(Int.Out!O:O,Int.Out!B:B=Q277),"")),""))</f>
        <v/>
      </c>
      <c r="T277" s="4" t="str" cm="1">
        <f t="array" ref="T277">IF(OR(Q277="",Q277=0),"",IFERROR(IF(V277="No",_xlfn._xlws.FILTER(MT.Out!B:B,MT.Out!D:D=Q277),IF(V277="Yes",_xlfn._xlws.FILTER(Int.Out!P:P,Int.Out!B:B=Q277),"")),""))</f>
        <v/>
      </c>
      <c r="U277" s="4" t="str" cm="1">
        <f t="array" ref="U277">IF(OR($Q277="",$Q277=0),"",IFERROR(IF($V277="No",_xlfn._xlws.FILTER(MT.Out!C:C,MT.Out!$D:$D=$Q277),IF($V277="Yes",_xlfn._xlws.FILTER(Int.Out!Q:Q,Int.Out!$B:$B=$Q277),"")),""))</f>
        <v/>
      </c>
      <c r="V277" s="4" t="str">
        <f>IF(Q277&lt;&gt;"",IFERROR(IF(MATCH(Q277,_xlfn.ANCHORARRAY(Intercrop!AS$1),0)&gt;0,"Yes","No"),"No"),"")</f>
        <v/>
      </c>
      <c r="W277" s="4" t="str" cm="1">
        <f t="array" ref="W277">IF(Q277="Natural or Bare Fallow","",IF(V277="","",IF(V277="No",_xlfn._xlws.FILTER(MT.Out!E:E,MT.Out!D:D=Q277),IF(V277="Yes",_xlfn._xlws.FILTER(Int.Out!S:V,Int.Out!B:B=Q277)))))</f>
        <v/>
      </c>
      <c r="AA277" s="4" t="str" cm="1">
        <f t="array" ref="AA277">IF(OR(W277=0,W277=""),"",IF($R277="Mulched (left on surface)",IFERROR(_xlfn.UNIQUE(_xlfn._xlws.FILTER(Prod.Out!$H:$H,Prod.Out!$B:$B=W277)),""),IF($R277="Incorporated",IFERROR(_xlfn.UNIQUE(_xlfn._xlws.FILTER(Prod.Out!$I:$I,Prod.Out!$B:$B=W277)),""),IF($R277="Retained (unknown if mulched/incorp.)",IFERROR(_xlfn.UNIQUE(_xlfn._xlws.FILTER(Prod.Out!$J:$J,Prod.Out!$B:$B=W277)),""),""))))</f>
        <v/>
      </c>
      <c r="AB277" s="4" t="str" cm="1">
        <f t="array" ref="AB277">IF(OR(X277=0,X277=""),"",IF($R277="Mulched (left on surface)",IFERROR(_xlfn.UNIQUE(_xlfn._xlws.FILTER(Prod.Out!$H:$H,Prod.Out!$B:$B=X277)),""),IF($R277="Incorporated",IFERROR(_xlfn.UNIQUE(_xlfn._xlws.FILTER(Prod.Out!$I:$I,Prod.Out!$B:$B=X277)),""),IF($R277="Retained (unknown if mulched/incorp.)",IFERROR(_xlfn.UNIQUE(_xlfn._xlws.FILTER(Prod.Out!$J:$J,Prod.Out!$B:$B=X277)),""),""))))</f>
        <v/>
      </c>
      <c r="AC277" s="4" t="str" cm="1">
        <f t="array" ref="AC277">IF(OR(Y277=0,Y277=""),"",IF($R277="Mulched (left on surface)",IFERROR(_xlfn.UNIQUE(_xlfn._xlws.FILTER(Prod.Out!$H:$H,Prod.Out!$B:$B=Y277)),""),IF($R277="Incorporated",IFERROR(_xlfn.UNIQUE(_xlfn._xlws.FILTER(Prod.Out!$I:$I,Prod.Out!$B:$B=Y277)),""),IF($R277="Retained (unknown if mulched/incorp.)",IFERROR(_xlfn.UNIQUE(_xlfn._xlws.FILTER(Prod.Out!$J:$J,Prod.Out!$B:$B=Y277)),""),""))))</f>
        <v/>
      </c>
      <c r="AD277" s="4" t="str" cm="1">
        <f t="array" ref="AD277">IF(OR(Z277=0,Z277=""),"",IF($R277="Mulched (left on surface)",IFERROR(_xlfn.UNIQUE(_xlfn._xlws.FILTER(Prod.Out!$H:$H,Prod.Out!$B:$B=Z277)),""),IF($R277="Incorporated",IFERROR(_xlfn.UNIQUE(_xlfn._xlws.FILTER(Prod.Out!$I:$I,Prod.Out!$B:$B=Z277)),""),IF($R277="Retained (unknown if mulched/incorp.)",IFERROR(_xlfn.UNIQUE(_xlfn._xlws.FILTER(Prod.Out!$J:$J,Prod.Out!$B:$B=Z277)),""),""))))</f>
        <v/>
      </c>
    </row>
    <row r="278" spans="19:30" x14ac:dyDescent="0.35">
      <c r="S278" s="4" t="str" cm="1">
        <f t="array" ref="S278">IF(OR(Q278="",Q278=0),"",IFERROR(IF(V278="No",_xlfn._xlws.FILTER(MT.Out!A:A,MT.Out!D:D=Q278),IF(V278="Yes",_xlfn._xlws.FILTER(Int.Out!O:O,Int.Out!B:B=Q278),"")),""))</f>
        <v/>
      </c>
      <c r="T278" s="4" t="str" cm="1">
        <f t="array" ref="T278">IF(OR(Q278="",Q278=0),"",IFERROR(IF(V278="No",_xlfn._xlws.FILTER(MT.Out!B:B,MT.Out!D:D=Q278),IF(V278="Yes",_xlfn._xlws.FILTER(Int.Out!P:P,Int.Out!B:B=Q278),"")),""))</f>
        <v/>
      </c>
      <c r="U278" s="4" t="str" cm="1">
        <f t="array" ref="U278">IF(OR($Q278="",$Q278=0),"",IFERROR(IF($V278="No",_xlfn._xlws.FILTER(MT.Out!C:C,MT.Out!$D:$D=$Q278),IF($V278="Yes",_xlfn._xlws.FILTER(Int.Out!Q:Q,Int.Out!$B:$B=$Q278),"")),""))</f>
        <v/>
      </c>
      <c r="V278" s="4" t="str">
        <f>IF(Q278&lt;&gt;"",IFERROR(IF(MATCH(Q278,_xlfn.ANCHORARRAY(Intercrop!AS$1),0)&gt;0,"Yes","No"),"No"),"")</f>
        <v/>
      </c>
      <c r="W278" s="4" t="str" cm="1">
        <f t="array" ref="W278">IF(Q278="Natural or Bare Fallow","",IF(V278="","",IF(V278="No",_xlfn._xlws.FILTER(MT.Out!E:E,MT.Out!D:D=Q278),IF(V278="Yes",_xlfn._xlws.FILTER(Int.Out!S:V,Int.Out!B:B=Q278)))))</f>
        <v/>
      </c>
      <c r="AA278" s="4" t="str" cm="1">
        <f t="array" ref="AA278">IF(OR(W278=0,W278=""),"",IF($R278="Mulched (left on surface)",IFERROR(_xlfn.UNIQUE(_xlfn._xlws.FILTER(Prod.Out!$H:$H,Prod.Out!$B:$B=W278)),""),IF($R278="Incorporated",IFERROR(_xlfn.UNIQUE(_xlfn._xlws.FILTER(Prod.Out!$I:$I,Prod.Out!$B:$B=W278)),""),IF($R278="Retained (unknown if mulched/incorp.)",IFERROR(_xlfn.UNIQUE(_xlfn._xlws.FILTER(Prod.Out!$J:$J,Prod.Out!$B:$B=W278)),""),""))))</f>
        <v/>
      </c>
      <c r="AB278" s="4" t="str" cm="1">
        <f t="array" ref="AB278">IF(OR(X278=0,X278=""),"",IF($R278="Mulched (left on surface)",IFERROR(_xlfn.UNIQUE(_xlfn._xlws.FILTER(Prod.Out!$H:$H,Prod.Out!$B:$B=X278)),""),IF($R278="Incorporated",IFERROR(_xlfn.UNIQUE(_xlfn._xlws.FILTER(Prod.Out!$I:$I,Prod.Out!$B:$B=X278)),""),IF($R278="Retained (unknown if mulched/incorp.)",IFERROR(_xlfn.UNIQUE(_xlfn._xlws.FILTER(Prod.Out!$J:$J,Prod.Out!$B:$B=X278)),""),""))))</f>
        <v/>
      </c>
      <c r="AC278" s="4" t="str" cm="1">
        <f t="array" ref="AC278">IF(OR(Y278=0,Y278=""),"",IF($R278="Mulched (left on surface)",IFERROR(_xlfn.UNIQUE(_xlfn._xlws.FILTER(Prod.Out!$H:$H,Prod.Out!$B:$B=Y278)),""),IF($R278="Incorporated",IFERROR(_xlfn.UNIQUE(_xlfn._xlws.FILTER(Prod.Out!$I:$I,Prod.Out!$B:$B=Y278)),""),IF($R278="Retained (unknown if mulched/incorp.)",IFERROR(_xlfn.UNIQUE(_xlfn._xlws.FILTER(Prod.Out!$J:$J,Prod.Out!$B:$B=Y278)),""),""))))</f>
        <v/>
      </c>
      <c r="AD278" s="4" t="str" cm="1">
        <f t="array" ref="AD278">IF(OR(Z278=0,Z278=""),"",IF($R278="Mulched (left on surface)",IFERROR(_xlfn.UNIQUE(_xlfn._xlws.FILTER(Prod.Out!$H:$H,Prod.Out!$B:$B=Z278)),""),IF($R278="Incorporated",IFERROR(_xlfn.UNIQUE(_xlfn._xlws.FILTER(Prod.Out!$I:$I,Prod.Out!$B:$B=Z278)),""),IF($R278="Retained (unknown if mulched/incorp.)",IFERROR(_xlfn.UNIQUE(_xlfn._xlws.FILTER(Prod.Out!$J:$J,Prod.Out!$B:$B=Z278)),""),""))))</f>
        <v/>
      </c>
    </row>
    <row r="279" spans="19:30" x14ac:dyDescent="0.35">
      <c r="S279" s="4" t="str" cm="1">
        <f t="array" ref="S279">IF(OR(Q279="",Q279=0),"",IFERROR(IF(V279="No",_xlfn._xlws.FILTER(MT.Out!A:A,MT.Out!D:D=Q279),IF(V279="Yes",_xlfn._xlws.FILTER(Int.Out!O:O,Int.Out!B:B=Q279),"")),""))</f>
        <v/>
      </c>
      <c r="T279" s="4" t="str" cm="1">
        <f t="array" ref="T279">IF(OR(Q279="",Q279=0),"",IFERROR(IF(V279="No",_xlfn._xlws.FILTER(MT.Out!B:B,MT.Out!D:D=Q279),IF(V279="Yes",_xlfn._xlws.FILTER(Int.Out!P:P,Int.Out!B:B=Q279),"")),""))</f>
        <v/>
      </c>
      <c r="U279" s="4" t="str" cm="1">
        <f t="array" ref="U279">IF(OR($Q279="",$Q279=0),"",IFERROR(IF($V279="No",_xlfn._xlws.FILTER(MT.Out!C:C,MT.Out!$D:$D=$Q279),IF($V279="Yes",_xlfn._xlws.FILTER(Int.Out!Q:Q,Int.Out!$B:$B=$Q279),"")),""))</f>
        <v/>
      </c>
      <c r="V279" s="4" t="str">
        <f>IF(Q279&lt;&gt;"",IFERROR(IF(MATCH(Q279,_xlfn.ANCHORARRAY(Intercrop!AS$1),0)&gt;0,"Yes","No"),"No"),"")</f>
        <v/>
      </c>
      <c r="W279" s="4" t="str" cm="1">
        <f t="array" ref="W279">IF(Q279="Natural or Bare Fallow","",IF(V279="","",IF(V279="No",_xlfn._xlws.FILTER(MT.Out!E:E,MT.Out!D:D=Q279),IF(V279="Yes",_xlfn._xlws.FILTER(Int.Out!S:V,Int.Out!B:B=Q279)))))</f>
        <v/>
      </c>
      <c r="AA279" s="4" t="str" cm="1">
        <f t="array" ref="AA279">IF(OR(W279=0,W279=""),"",IF($R279="Mulched (left on surface)",IFERROR(_xlfn.UNIQUE(_xlfn._xlws.FILTER(Prod.Out!$H:$H,Prod.Out!$B:$B=W279)),""),IF($R279="Incorporated",IFERROR(_xlfn.UNIQUE(_xlfn._xlws.FILTER(Prod.Out!$I:$I,Prod.Out!$B:$B=W279)),""),IF($R279="Retained (unknown if mulched/incorp.)",IFERROR(_xlfn.UNIQUE(_xlfn._xlws.FILTER(Prod.Out!$J:$J,Prod.Out!$B:$B=W279)),""),""))))</f>
        <v/>
      </c>
      <c r="AB279" s="4" t="str" cm="1">
        <f t="array" ref="AB279">IF(OR(X279=0,X279=""),"",IF($R279="Mulched (left on surface)",IFERROR(_xlfn.UNIQUE(_xlfn._xlws.FILTER(Prod.Out!$H:$H,Prod.Out!$B:$B=X279)),""),IF($R279="Incorporated",IFERROR(_xlfn.UNIQUE(_xlfn._xlws.FILTER(Prod.Out!$I:$I,Prod.Out!$B:$B=X279)),""),IF($R279="Retained (unknown if mulched/incorp.)",IFERROR(_xlfn.UNIQUE(_xlfn._xlws.FILTER(Prod.Out!$J:$J,Prod.Out!$B:$B=X279)),""),""))))</f>
        <v/>
      </c>
      <c r="AC279" s="4" t="str" cm="1">
        <f t="array" ref="AC279">IF(OR(Y279=0,Y279=""),"",IF($R279="Mulched (left on surface)",IFERROR(_xlfn.UNIQUE(_xlfn._xlws.FILTER(Prod.Out!$H:$H,Prod.Out!$B:$B=Y279)),""),IF($R279="Incorporated",IFERROR(_xlfn.UNIQUE(_xlfn._xlws.FILTER(Prod.Out!$I:$I,Prod.Out!$B:$B=Y279)),""),IF($R279="Retained (unknown if mulched/incorp.)",IFERROR(_xlfn.UNIQUE(_xlfn._xlws.FILTER(Prod.Out!$J:$J,Prod.Out!$B:$B=Y279)),""),""))))</f>
        <v/>
      </c>
      <c r="AD279" s="4" t="str" cm="1">
        <f t="array" ref="AD279">IF(OR(Z279=0,Z279=""),"",IF($R279="Mulched (left on surface)",IFERROR(_xlfn.UNIQUE(_xlfn._xlws.FILTER(Prod.Out!$H:$H,Prod.Out!$B:$B=Z279)),""),IF($R279="Incorporated",IFERROR(_xlfn.UNIQUE(_xlfn._xlws.FILTER(Prod.Out!$I:$I,Prod.Out!$B:$B=Z279)),""),IF($R279="Retained (unknown if mulched/incorp.)",IFERROR(_xlfn.UNIQUE(_xlfn._xlws.FILTER(Prod.Out!$J:$J,Prod.Out!$B:$B=Z279)),""),""))))</f>
        <v/>
      </c>
    </row>
    <row r="280" spans="19:30" x14ac:dyDescent="0.35">
      <c r="S280" s="4" t="str" cm="1">
        <f t="array" ref="S280">IF(OR(Q280="",Q280=0),"",IFERROR(IF(V280="No",_xlfn._xlws.FILTER(MT.Out!A:A,MT.Out!D:D=Q280),IF(V280="Yes",_xlfn._xlws.FILTER(Int.Out!O:O,Int.Out!B:B=Q280),"")),""))</f>
        <v/>
      </c>
      <c r="T280" s="4" t="str" cm="1">
        <f t="array" ref="T280">IF(OR(Q280="",Q280=0),"",IFERROR(IF(V280="No",_xlfn._xlws.FILTER(MT.Out!B:B,MT.Out!D:D=Q280),IF(V280="Yes",_xlfn._xlws.FILTER(Int.Out!P:P,Int.Out!B:B=Q280),"")),""))</f>
        <v/>
      </c>
      <c r="U280" s="4" t="str" cm="1">
        <f t="array" ref="U280">IF(OR($Q280="",$Q280=0),"",IFERROR(IF($V280="No",_xlfn._xlws.FILTER(MT.Out!C:C,MT.Out!$D:$D=$Q280),IF($V280="Yes",_xlfn._xlws.FILTER(Int.Out!Q:Q,Int.Out!$B:$B=$Q280),"")),""))</f>
        <v/>
      </c>
      <c r="V280" s="4" t="str">
        <f>IF(Q280&lt;&gt;"",IFERROR(IF(MATCH(Q280,_xlfn.ANCHORARRAY(Intercrop!AS$1),0)&gt;0,"Yes","No"),"No"),"")</f>
        <v/>
      </c>
      <c r="W280" s="4" t="str" cm="1">
        <f t="array" ref="W280">IF(Q280="Natural or Bare Fallow","",IF(V280="","",IF(V280="No",_xlfn._xlws.FILTER(MT.Out!E:E,MT.Out!D:D=Q280),IF(V280="Yes",_xlfn._xlws.FILTER(Int.Out!S:V,Int.Out!B:B=Q280)))))</f>
        <v/>
      </c>
      <c r="AA280" s="4" t="str" cm="1">
        <f t="array" ref="AA280">IF(OR(W280=0,W280=""),"",IF($R280="Mulched (left on surface)",IFERROR(_xlfn.UNIQUE(_xlfn._xlws.FILTER(Prod.Out!$H:$H,Prod.Out!$B:$B=W280)),""),IF($R280="Incorporated",IFERROR(_xlfn.UNIQUE(_xlfn._xlws.FILTER(Prod.Out!$I:$I,Prod.Out!$B:$B=W280)),""),IF($R280="Retained (unknown if mulched/incorp.)",IFERROR(_xlfn.UNIQUE(_xlfn._xlws.FILTER(Prod.Out!$J:$J,Prod.Out!$B:$B=W280)),""),""))))</f>
        <v/>
      </c>
      <c r="AB280" s="4" t="str" cm="1">
        <f t="array" ref="AB280">IF(OR(X280=0,X280=""),"",IF($R280="Mulched (left on surface)",IFERROR(_xlfn.UNIQUE(_xlfn._xlws.FILTER(Prod.Out!$H:$H,Prod.Out!$B:$B=X280)),""),IF($R280="Incorporated",IFERROR(_xlfn.UNIQUE(_xlfn._xlws.FILTER(Prod.Out!$I:$I,Prod.Out!$B:$B=X280)),""),IF($R280="Retained (unknown if mulched/incorp.)",IFERROR(_xlfn.UNIQUE(_xlfn._xlws.FILTER(Prod.Out!$J:$J,Prod.Out!$B:$B=X280)),""),""))))</f>
        <v/>
      </c>
      <c r="AC280" s="4" t="str" cm="1">
        <f t="array" ref="AC280">IF(OR(Y280=0,Y280=""),"",IF($R280="Mulched (left on surface)",IFERROR(_xlfn.UNIQUE(_xlfn._xlws.FILTER(Prod.Out!$H:$H,Prod.Out!$B:$B=Y280)),""),IF($R280="Incorporated",IFERROR(_xlfn.UNIQUE(_xlfn._xlws.FILTER(Prod.Out!$I:$I,Prod.Out!$B:$B=Y280)),""),IF($R280="Retained (unknown if mulched/incorp.)",IFERROR(_xlfn.UNIQUE(_xlfn._xlws.FILTER(Prod.Out!$J:$J,Prod.Out!$B:$B=Y280)),""),""))))</f>
        <v/>
      </c>
      <c r="AD280" s="4" t="str" cm="1">
        <f t="array" ref="AD280">IF(OR(Z280=0,Z280=""),"",IF($R280="Mulched (left on surface)",IFERROR(_xlfn.UNIQUE(_xlfn._xlws.FILTER(Prod.Out!$H:$H,Prod.Out!$B:$B=Z280)),""),IF($R280="Incorporated",IFERROR(_xlfn.UNIQUE(_xlfn._xlws.FILTER(Prod.Out!$I:$I,Prod.Out!$B:$B=Z280)),""),IF($R280="Retained (unknown if mulched/incorp.)",IFERROR(_xlfn.UNIQUE(_xlfn._xlws.FILTER(Prod.Out!$J:$J,Prod.Out!$B:$B=Z280)),""),""))))</f>
        <v/>
      </c>
    </row>
    <row r="281" spans="19:30" x14ac:dyDescent="0.35">
      <c r="S281" s="4" t="str" cm="1">
        <f t="array" ref="S281">IF(OR(Q281="",Q281=0),"",IFERROR(IF(V281="No",_xlfn._xlws.FILTER(MT.Out!A:A,MT.Out!D:D=Q281),IF(V281="Yes",_xlfn._xlws.FILTER(Int.Out!O:O,Int.Out!B:B=Q281),"")),""))</f>
        <v/>
      </c>
      <c r="T281" s="4" t="str" cm="1">
        <f t="array" ref="T281">IF(OR(Q281="",Q281=0),"",IFERROR(IF(V281="No",_xlfn._xlws.FILTER(MT.Out!B:B,MT.Out!D:D=Q281),IF(V281="Yes",_xlfn._xlws.FILTER(Int.Out!P:P,Int.Out!B:B=Q281),"")),""))</f>
        <v/>
      </c>
      <c r="U281" s="4" t="str" cm="1">
        <f t="array" ref="U281">IF(OR($Q281="",$Q281=0),"",IFERROR(IF($V281="No",_xlfn._xlws.FILTER(MT.Out!C:C,MT.Out!$D:$D=$Q281),IF($V281="Yes",_xlfn._xlws.FILTER(Int.Out!Q:Q,Int.Out!$B:$B=$Q281),"")),""))</f>
        <v/>
      </c>
      <c r="V281" s="4" t="str">
        <f>IF(Q281&lt;&gt;"",IFERROR(IF(MATCH(Q281,_xlfn.ANCHORARRAY(Intercrop!AS$1),0)&gt;0,"Yes","No"),"No"),"")</f>
        <v/>
      </c>
      <c r="W281" s="4" t="str" cm="1">
        <f t="array" ref="W281">IF(Q281="Natural or Bare Fallow","",IF(V281="","",IF(V281="No",_xlfn._xlws.FILTER(MT.Out!E:E,MT.Out!D:D=Q281),IF(V281="Yes",_xlfn._xlws.FILTER(Int.Out!S:V,Int.Out!B:B=Q281)))))</f>
        <v/>
      </c>
      <c r="AA281" s="4" t="str" cm="1">
        <f t="array" ref="AA281">IF(OR(W281=0,W281=""),"",IF($R281="Mulched (left on surface)",IFERROR(_xlfn.UNIQUE(_xlfn._xlws.FILTER(Prod.Out!$H:$H,Prod.Out!$B:$B=W281)),""),IF($R281="Incorporated",IFERROR(_xlfn.UNIQUE(_xlfn._xlws.FILTER(Prod.Out!$I:$I,Prod.Out!$B:$B=W281)),""),IF($R281="Retained (unknown if mulched/incorp.)",IFERROR(_xlfn.UNIQUE(_xlfn._xlws.FILTER(Prod.Out!$J:$J,Prod.Out!$B:$B=W281)),""),""))))</f>
        <v/>
      </c>
      <c r="AB281" s="4" t="str" cm="1">
        <f t="array" ref="AB281">IF(OR(X281=0,X281=""),"",IF($R281="Mulched (left on surface)",IFERROR(_xlfn.UNIQUE(_xlfn._xlws.FILTER(Prod.Out!$H:$H,Prod.Out!$B:$B=X281)),""),IF($R281="Incorporated",IFERROR(_xlfn.UNIQUE(_xlfn._xlws.FILTER(Prod.Out!$I:$I,Prod.Out!$B:$B=X281)),""),IF($R281="Retained (unknown if mulched/incorp.)",IFERROR(_xlfn.UNIQUE(_xlfn._xlws.FILTER(Prod.Out!$J:$J,Prod.Out!$B:$B=X281)),""),""))))</f>
        <v/>
      </c>
      <c r="AC281" s="4" t="str" cm="1">
        <f t="array" ref="AC281">IF(OR(Y281=0,Y281=""),"",IF($R281="Mulched (left on surface)",IFERROR(_xlfn.UNIQUE(_xlfn._xlws.FILTER(Prod.Out!$H:$H,Prod.Out!$B:$B=Y281)),""),IF($R281="Incorporated",IFERROR(_xlfn.UNIQUE(_xlfn._xlws.FILTER(Prod.Out!$I:$I,Prod.Out!$B:$B=Y281)),""),IF($R281="Retained (unknown if mulched/incorp.)",IFERROR(_xlfn.UNIQUE(_xlfn._xlws.FILTER(Prod.Out!$J:$J,Prod.Out!$B:$B=Y281)),""),""))))</f>
        <v/>
      </c>
      <c r="AD281" s="4" t="str" cm="1">
        <f t="array" ref="AD281">IF(OR(Z281=0,Z281=""),"",IF($R281="Mulched (left on surface)",IFERROR(_xlfn.UNIQUE(_xlfn._xlws.FILTER(Prod.Out!$H:$H,Prod.Out!$B:$B=Z281)),""),IF($R281="Incorporated",IFERROR(_xlfn.UNIQUE(_xlfn._xlws.FILTER(Prod.Out!$I:$I,Prod.Out!$B:$B=Z281)),""),IF($R281="Retained (unknown if mulched/incorp.)",IFERROR(_xlfn.UNIQUE(_xlfn._xlws.FILTER(Prod.Out!$J:$J,Prod.Out!$B:$B=Z281)),""),""))))</f>
        <v/>
      </c>
    </row>
    <row r="282" spans="19:30" x14ac:dyDescent="0.35">
      <c r="S282" s="4" t="str" cm="1">
        <f t="array" ref="S282">IF(OR(Q282="",Q282=0),"",IFERROR(IF(V282="No",_xlfn._xlws.FILTER(MT.Out!A:A,MT.Out!D:D=Q282),IF(V282="Yes",_xlfn._xlws.FILTER(Int.Out!O:O,Int.Out!B:B=Q282),"")),""))</f>
        <v/>
      </c>
      <c r="T282" s="4" t="str" cm="1">
        <f t="array" ref="T282">IF(OR(Q282="",Q282=0),"",IFERROR(IF(V282="No",_xlfn._xlws.FILTER(MT.Out!B:B,MT.Out!D:D=Q282),IF(V282="Yes",_xlfn._xlws.FILTER(Int.Out!P:P,Int.Out!B:B=Q282),"")),""))</f>
        <v/>
      </c>
      <c r="U282" s="4" t="str" cm="1">
        <f t="array" ref="U282">IF(OR($Q282="",$Q282=0),"",IFERROR(IF($V282="No",_xlfn._xlws.FILTER(MT.Out!C:C,MT.Out!$D:$D=$Q282),IF($V282="Yes",_xlfn._xlws.FILTER(Int.Out!Q:Q,Int.Out!$B:$B=$Q282),"")),""))</f>
        <v/>
      </c>
      <c r="V282" s="4" t="str">
        <f>IF(Q282&lt;&gt;"",IFERROR(IF(MATCH(Q282,_xlfn.ANCHORARRAY(Intercrop!AS$1),0)&gt;0,"Yes","No"),"No"),"")</f>
        <v/>
      </c>
      <c r="W282" s="4" t="str" cm="1">
        <f t="array" ref="W282">IF(Q282="Natural or Bare Fallow","",IF(V282="","",IF(V282="No",_xlfn._xlws.FILTER(MT.Out!E:E,MT.Out!D:D=Q282),IF(V282="Yes",_xlfn._xlws.FILTER(Int.Out!S:V,Int.Out!B:B=Q282)))))</f>
        <v/>
      </c>
      <c r="AA282" s="4" t="str" cm="1">
        <f t="array" ref="AA282">IF(OR(W282=0,W282=""),"",IF($R282="Mulched (left on surface)",IFERROR(_xlfn.UNIQUE(_xlfn._xlws.FILTER(Prod.Out!$H:$H,Prod.Out!$B:$B=W282)),""),IF($R282="Incorporated",IFERROR(_xlfn.UNIQUE(_xlfn._xlws.FILTER(Prod.Out!$I:$I,Prod.Out!$B:$B=W282)),""),IF($R282="Retained (unknown if mulched/incorp.)",IFERROR(_xlfn.UNIQUE(_xlfn._xlws.FILTER(Prod.Out!$J:$J,Prod.Out!$B:$B=W282)),""),""))))</f>
        <v/>
      </c>
      <c r="AB282" s="4" t="str" cm="1">
        <f t="array" ref="AB282">IF(OR(X282=0,X282=""),"",IF($R282="Mulched (left on surface)",IFERROR(_xlfn.UNIQUE(_xlfn._xlws.FILTER(Prod.Out!$H:$H,Prod.Out!$B:$B=X282)),""),IF($R282="Incorporated",IFERROR(_xlfn.UNIQUE(_xlfn._xlws.FILTER(Prod.Out!$I:$I,Prod.Out!$B:$B=X282)),""),IF($R282="Retained (unknown if mulched/incorp.)",IFERROR(_xlfn.UNIQUE(_xlfn._xlws.FILTER(Prod.Out!$J:$J,Prod.Out!$B:$B=X282)),""),""))))</f>
        <v/>
      </c>
      <c r="AC282" s="4" t="str" cm="1">
        <f t="array" ref="AC282">IF(OR(Y282=0,Y282=""),"",IF($R282="Mulched (left on surface)",IFERROR(_xlfn.UNIQUE(_xlfn._xlws.FILTER(Prod.Out!$H:$H,Prod.Out!$B:$B=Y282)),""),IF($R282="Incorporated",IFERROR(_xlfn.UNIQUE(_xlfn._xlws.FILTER(Prod.Out!$I:$I,Prod.Out!$B:$B=Y282)),""),IF($R282="Retained (unknown if mulched/incorp.)",IFERROR(_xlfn.UNIQUE(_xlfn._xlws.FILTER(Prod.Out!$J:$J,Prod.Out!$B:$B=Y282)),""),""))))</f>
        <v/>
      </c>
      <c r="AD282" s="4" t="str" cm="1">
        <f t="array" ref="AD282">IF(OR(Z282=0,Z282=""),"",IF($R282="Mulched (left on surface)",IFERROR(_xlfn.UNIQUE(_xlfn._xlws.FILTER(Prod.Out!$H:$H,Prod.Out!$B:$B=Z282)),""),IF($R282="Incorporated",IFERROR(_xlfn.UNIQUE(_xlfn._xlws.FILTER(Prod.Out!$I:$I,Prod.Out!$B:$B=Z282)),""),IF($R282="Retained (unknown if mulched/incorp.)",IFERROR(_xlfn.UNIQUE(_xlfn._xlws.FILTER(Prod.Out!$J:$J,Prod.Out!$B:$B=Z282)),""),""))))</f>
        <v/>
      </c>
    </row>
    <row r="283" spans="19:30" x14ac:dyDescent="0.35">
      <c r="S283" s="4" t="str" cm="1">
        <f t="array" ref="S283">IF(OR(Q283="",Q283=0),"",IFERROR(IF(V283="No",_xlfn._xlws.FILTER(MT.Out!A:A,MT.Out!D:D=Q283),IF(V283="Yes",_xlfn._xlws.FILTER(Int.Out!O:O,Int.Out!B:B=Q283),"")),""))</f>
        <v/>
      </c>
      <c r="T283" s="4" t="str" cm="1">
        <f t="array" ref="T283">IF(OR(Q283="",Q283=0),"",IFERROR(IF(V283="No",_xlfn._xlws.FILTER(MT.Out!B:B,MT.Out!D:D=Q283),IF(V283="Yes",_xlfn._xlws.FILTER(Int.Out!P:P,Int.Out!B:B=Q283),"")),""))</f>
        <v/>
      </c>
      <c r="U283" s="4" t="str" cm="1">
        <f t="array" ref="U283">IF(OR($Q283="",$Q283=0),"",IFERROR(IF($V283="No",_xlfn._xlws.FILTER(MT.Out!C:C,MT.Out!$D:$D=$Q283),IF($V283="Yes",_xlfn._xlws.FILTER(Int.Out!Q:Q,Int.Out!$B:$B=$Q283),"")),""))</f>
        <v/>
      </c>
      <c r="V283" s="4" t="str">
        <f>IF(Q283&lt;&gt;"",IFERROR(IF(MATCH(Q283,_xlfn.ANCHORARRAY(Intercrop!AS$1),0)&gt;0,"Yes","No"),"No"),"")</f>
        <v/>
      </c>
      <c r="W283" s="4" t="str" cm="1">
        <f t="array" ref="W283">IF(Q283="Natural or Bare Fallow","",IF(V283="","",IF(V283="No",_xlfn._xlws.FILTER(MT.Out!E:E,MT.Out!D:D=Q283),IF(V283="Yes",_xlfn._xlws.FILTER(Int.Out!S:V,Int.Out!B:B=Q283)))))</f>
        <v/>
      </c>
      <c r="AA283" s="4" t="str" cm="1">
        <f t="array" ref="AA283">IF(OR(W283=0,W283=""),"",IF($R283="Mulched (left on surface)",IFERROR(_xlfn.UNIQUE(_xlfn._xlws.FILTER(Prod.Out!$H:$H,Prod.Out!$B:$B=W283)),""),IF($R283="Incorporated",IFERROR(_xlfn.UNIQUE(_xlfn._xlws.FILTER(Prod.Out!$I:$I,Prod.Out!$B:$B=W283)),""),IF($R283="Retained (unknown if mulched/incorp.)",IFERROR(_xlfn.UNIQUE(_xlfn._xlws.FILTER(Prod.Out!$J:$J,Prod.Out!$B:$B=W283)),""),""))))</f>
        <v/>
      </c>
      <c r="AB283" s="4" t="str" cm="1">
        <f t="array" ref="AB283">IF(OR(X283=0,X283=""),"",IF($R283="Mulched (left on surface)",IFERROR(_xlfn.UNIQUE(_xlfn._xlws.FILTER(Prod.Out!$H:$H,Prod.Out!$B:$B=X283)),""),IF($R283="Incorporated",IFERROR(_xlfn.UNIQUE(_xlfn._xlws.FILTER(Prod.Out!$I:$I,Prod.Out!$B:$B=X283)),""),IF($R283="Retained (unknown if mulched/incorp.)",IFERROR(_xlfn.UNIQUE(_xlfn._xlws.FILTER(Prod.Out!$J:$J,Prod.Out!$B:$B=X283)),""),""))))</f>
        <v/>
      </c>
      <c r="AC283" s="4" t="str" cm="1">
        <f t="array" ref="AC283">IF(OR(Y283=0,Y283=""),"",IF($R283="Mulched (left on surface)",IFERROR(_xlfn.UNIQUE(_xlfn._xlws.FILTER(Prod.Out!$H:$H,Prod.Out!$B:$B=Y283)),""),IF($R283="Incorporated",IFERROR(_xlfn.UNIQUE(_xlfn._xlws.FILTER(Prod.Out!$I:$I,Prod.Out!$B:$B=Y283)),""),IF($R283="Retained (unknown if mulched/incorp.)",IFERROR(_xlfn.UNIQUE(_xlfn._xlws.FILTER(Prod.Out!$J:$J,Prod.Out!$B:$B=Y283)),""),""))))</f>
        <v/>
      </c>
      <c r="AD283" s="4" t="str" cm="1">
        <f t="array" ref="AD283">IF(OR(Z283=0,Z283=""),"",IF($R283="Mulched (left on surface)",IFERROR(_xlfn.UNIQUE(_xlfn._xlws.FILTER(Prod.Out!$H:$H,Prod.Out!$B:$B=Z283)),""),IF($R283="Incorporated",IFERROR(_xlfn.UNIQUE(_xlfn._xlws.FILTER(Prod.Out!$I:$I,Prod.Out!$B:$B=Z283)),""),IF($R283="Retained (unknown if mulched/incorp.)",IFERROR(_xlfn.UNIQUE(_xlfn._xlws.FILTER(Prod.Out!$J:$J,Prod.Out!$B:$B=Z283)),""),""))))</f>
        <v/>
      </c>
    </row>
    <row r="284" spans="19:30" x14ac:dyDescent="0.35">
      <c r="S284" s="4" t="str" cm="1">
        <f t="array" ref="S284">IF(OR(Q284="",Q284=0),"",IFERROR(IF(V284="No",_xlfn._xlws.FILTER(MT.Out!A:A,MT.Out!D:D=Q284),IF(V284="Yes",_xlfn._xlws.FILTER(Int.Out!O:O,Int.Out!B:B=Q284),"")),""))</f>
        <v/>
      </c>
      <c r="T284" s="4" t="str" cm="1">
        <f t="array" ref="T284">IF(OR(Q284="",Q284=0),"",IFERROR(IF(V284="No",_xlfn._xlws.FILTER(MT.Out!B:B,MT.Out!D:D=Q284),IF(V284="Yes",_xlfn._xlws.FILTER(Int.Out!P:P,Int.Out!B:B=Q284),"")),""))</f>
        <v/>
      </c>
      <c r="U284" s="4" t="str" cm="1">
        <f t="array" ref="U284">IF(OR($Q284="",$Q284=0),"",IFERROR(IF($V284="No",_xlfn._xlws.FILTER(MT.Out!C:C,MT.Out!$D:$D=$Q284),IF($V284="Yes",_xlfn._xlws.FILTER(Int.Out!Q:Q,Int.Out!$B:$B=$Q284),"")),""))</f>
        <v/>
      </c>
      <c r="V284" s="4" t="str">
        <f>IF(Q284&lt;&gt;"",IFERROR(IF(MATCH(Q284,_xlfn.ANCHORARRAY(Intercrop!AS$1),0)&gt;0,"Yes","No"),"No"),"")</f>
        <v/>
      </c>
      <c r="W284" s="4" t="str" cm="1">
        <f t="array" ref="W284">IF(Q284="Natural or Bare Fallow","",IF(V284="","",IF(V284="No",_xlfn._xlws.FILTER(MT.Out!E:E,MT.Out!D:D=Q284),IF(V284="Yes",_xlfn._xlws.FILTER(Int.Out!S:V,Int.Out!B:B=Q284)))))</f>
        <v/>
      </c>
      <c r="AA284" s="4" t="str" cm="1">
        <f t="array" ref="AA284">IF(OR(W284=0,W284=""),"",IF($R284="Mulched (left on surface)",IFERROR(_xlfn.UNIQUE(_xlfn._xlws.FILTER(Prod.Out!$H:$H,Prod.Out!$B:$B=W284)),""),IF($R284="Incorporated",IFERROR(_xlfn.UNIQUE(_xlfn._xlws.FILTER(Prod.Out!$I:$I,Prod.Out!$B:$B=W284)),""),IF($R284="Retained (unknown if mulched/incorp.)",IFERROR(_xlfn.UNIQUE(_xlfn._xlws.FILTER(Prod.Out!$J:$J,Prod.Out!$B:$B=W284)),""),""))))</f>
        <v/>
      </c>
      <c r="AB284" s="4" t="str" cm="1">
        <f t="array" ref="AB284">IF(OR(X284=0,X284=""),"",IF($R284="Mulched (left on surface)",IFERROR(_xlfn.UNIQUE(_xlfn._xlws.FILTER(Prod.Out!$H:$H,Prod.Out!$B:$B=X284)),""),IF($R284="Incorporated",IFERROR(_xlfn.UNIQUE(_xlfn._xlws.FILTER(Prod.Out!$I:$I,Prod.Out!$B:$B=X284)),""),IF($R284="Retained (unknown if mulched/incorp.)",IFERROR(_xlfn.UNIQUE(_xlfn._xlws.FILTER(Prod.Out!$J:$J,Prod.Out!$B:$B=X284)),""),""))))</f>
        <v/>
      </c>
      <c r="AC284" s="4" t="str" cm="1">
        <f t="array" ref="AC284">IF(OR(Y284=0,Y284=""),"",IF($R284="Mulched (left on surface)",IFERROR(_xlfn.UNIQUE(_xlfn._xlws.FILTER(Prod.Out!$H:$H,Prod.Out!$B:$B=Y284)),""),IF($R284="Incorporated",IFERROR(_xlfn.UNIQUE(_xlfn._xlws.FILTER(Prod.Out!$I:$I,Prod.Out!$B:$B=Y284)),""),IF($R284="Retained (unknown if mulched/incorp.)",IFERROR(_xlfn.UNIQUE(_xlfn._xlws.FILTER(Prod.Out!$J:$J,Prod.Out!$B:$B=Y284)),""),""))))</f>
        <v/>
      </c>
      <c r="AD284" s="4" t="str" cm="1">
        <f t="array" ref="AD284">IF(OR(Z284=0,Z284=""),"",IF($R284="Mulched (left on surface)",IFERROR(_xlfn.UNIQUE(_xlfn._xlws.FILTER(Prod.Out!$H:$H,Prod.Out!$B:$B=Z284)),""),IF($R284="Incorporated",IFERROR(_xlfn.UNIQUE(_xlfn._xlws.FILTER(Prod.Out!$I:$I,Prod.Out!$B:$B=Z284)),""),IF($R284="Retained (unknown if mulched/incorp.)",IFERROR(_xlfn.UNIQUE(_xlfn._xlws.FILTER(Prod.Out!$J:$J,Prod.Out!$B:$B=Z284)),""),""))))</f>
        <v/>
      </c>
    </row>
    <row r="285" spans="19:30" x14ac:dyDescent="0.35">
      <c r="S285" s="4" t="str" cm="1">
        <f t="array" ref="S285">IF(OR(Q285="",Q285=0),"",IFERROR(IF(V285="No",_xlfn._xlws.FILTER(MT.Out!A:A,MT.Out!D:D=Q285),IF(V285="Yes",_xlfn._xlws.FILTER(Int.Out!O:O,Int.Out!B:B=Q285),"")),""))</f>
        <v/>
      </c>
      <c r="T285" s="4" t="str" cm="1">
        <f t="array" ref="T285">IF(OR(Q285="",Q285=0),"",IFERROR(IF(V285="No",_xlfn._xlws.FILTER(MT.Out!B:B,MT.Out!D:D=Q285),IF(V285="Yes",_xlfn._xlws.FILTER(Int.Out!P:P,Int.Out!B:B=Q285),"")),""))</f>
        <v/>
      </c>
      <c r="U285" s="4" t="str" cm="1">
        <f t="array" ref="U285">IF(OR($Q285="",$Q285=0),"",IFERROR(IF($V285="No",_xlfn._xlws.FILTER(MT.Out!C:C,MT.Out!$D:$D=$Q285),IF($V285="Yes",_xlfn._xlws.FILTER(Int.Out!Q:Q,Int.Out!$B:$B=$Q285),"")),""))</f>
        <v/>
      </c>
      <c r="V285" s="4" t="str">
        <f>IF(Q285&lt;&gt;"",IFERROR(IF(MATCH(Q285,_xlfn.ANCHORARRAY(Intercrop!AS$1),0)&gt;0,"Yes","No"),"No"),"")</f>
        <v/>
      </c>
      <c r="W285" s="4" t="str" cm="1">
        <f t="array" ref="W285">IF(Q285="Natural or Bare Fallow","",IF(V285="","",IF(V285="No",_xlfn._xlws.FILTER(MT.Out!E:E,MT.Out!D:D=Q285),IF(V285="Yes",_xlfn._xlws.FILTER(Int.Out!S:V,Int.Out!B:B=Q285)))))</f>
        <v/>
      </c>
      <c r="AA285" s="4" t="str" cm="1">
        <f t="array" ref="AA285">IF(OR(W285=0,W285=""),"",IF($R285="Mulched (left on surface)",IFERROR(_xlfn.UNIQUE(_xlfn._xlws.FILTER(Prod.Out!$H:$H,Prod.Out!$B:$B=W285)),""),IF($R285="Incorporated",IFERROR(_xlfn.UNIQUE(_xlfn._xlws.FILTER(Prod.Out!$I:$I,Prod.Out!$B:$B=W285)),""),IF($R285="Retained (unknown if mulched/incorp.)",IFERROR(_xlfn.UNIQUE(_xlfn._xlws.FILTER(Prod.Out!$J:$J,Prod.Out!$B:$B=W285)),""),""))))</f>
        <v/>
      </c>
      <c r="AB285" s="4" t="str" cm="1">
        <f t="array" ref="AB285">IF(OR(X285=0,X285=""),"",IF($R285="Mulched (left on surface)",IFERROR(_xlfn.UNIQUE(_xlfn._xlws.FILTER(Prod.Out!$H:$H,Prod.Out!$B:$B=X285)),""),IF($R285="Incorporated",IFERROR(_xlfn.UNIQUE(_xlfn._xlws.FILTER(Prod.Out!$I:$I,Prod.Out!$B:$B=X285)),""),IF($R285="Retained (unknown if mulched/incorp.)",IFERROR(_xlfn.UNIQUE(_xlfn._xlws.FILTER(Prod.Out!$J:$J,Prod.Out!$B:$B=X285)),""),""))))</f>
        <v/>
      </c>
      <c r="AC285" s="4" t="str" cm="1">
        <f t="array" ref="AC285">IF(OR(Y285=0,Y285=""),"",IF($R285="Mulched (left on surface)",IFERROR(_xlfn.UNIQUE(_xlfn._xlws.FILTER(Prod.Out!$H:$H,Prod.Out!$B:$B=Y285)),""),IF($R285="Incorporated",IFERROR(_xlfn.UNIQUE(_xlfn._xlws.FILTER(Prod.Out!$I:$I,Prod.Out!$B:$B=Y285)),""),IF($R285="Retained (unknown if mulched/incorp.)",IFERROR(_xlfn.UNIQUE(_xlfn._xlws.FILTER(Prod.Out!$J:$J,Prod.Out!$B:$B=Y285)),""),""))))</f>
        <v/>
      </c>
      <c r="AD285" s="4" t="str" cm="1">
        <f t="array" ref="AD285">IF(OR(Z285=0,Z285=""),"",IF($R285="Mulched (left on surface)",IFERROR(_xlfn.UNIQUE(_xlfn._xlws.FILTER(Prod.Out!$H:$H,Prod.Out!$B:$B=Z285)),""),IF($R285="Incorporated",IFERROR(_xlfn.UNIQUE(_xlfn._xlws.FILTER(Prod.Out!$I:$I,Prod.Out!$B:$B=Z285)),""),IF($R285="Retained (unknown if mulched/incorp.)",IFERROR(_xlfn.UNIQUE(_xlfn._xlws.FILTER(Prod.Out!$J:$J,Prod.Out!$B:$B=Z285)),""),""))))</f>
        <v/>
      </c>
    </row>
    <row r="286" spans="19:30" x14ac:dyDescent="0.35">
      <c r="S286" s="4" t="str" cm="1">
        <f t="array" ref="S286">IF(OR(Q286="",Q286=0),"",IFERROR(IF(V286="No",_xlfn._xlws.FILTER(MT.Out!A:A,MT.Out!D:D=Q286),IF(V286="Yes",_xlfn._xlws.FILTER(Int.Out!O:O,Int.Out!B:B=Q286),"")),""))</f>
        <v/>
      </c>
      <c r="T286" s="4" t="str" cm="1">
        <f t="array" ref="T286">IF(OR(Q286="",Q286=0),"",IFERROR(IF(V286="No",_xlfn._xlws.FILTER(MT.Out!B:B,MT.Out!D:D=Q286),IF(V286="Yes",_xlfn._xlws.FILTER(Int.Out!P:P,Int.Out!B:B=Q286),"")),""))</f>
        <v/>
      </c>
      <c r="U286" s="4" t="str" cm="1">
        <f t="array" ref="U286">IF(OR($Q286="",$Q286=0),"",IFERROR(IF($V286="No",_xlfn._xlws.FILTER(MT.Out!C:C,MT.Out!$D:$D=$Q286),IF($V286="Yes",_xlfn._xlws.FILTER(Int.Out!Q:Q,Int.Out!$B:$B=$Q286),"")),""))</f>
        <v/>
      </c>
      <c r="V286" s="4" t="str">
        <f>IF(Q286&lt;&gt;"",IFERROR(IF(MATCH(Q286,_xlfn.ANCHORARRAY(Intercrop!AS$1),0)&gt;0,"Yes","No"),"No"),"")</f>
        <v/>
      </c>
      <c r="W286" s="4" t="str" cm="1">
        <f t="array" ref="W286">IF(Q286="Natural or Bare Fallow","",IF(V286="","",IF(V286="No",_xlfn._xlws.FILTER(MT.Out!E:E,MT.Out!D:D=Q286),IF(V286="Yes",_xlfn._xlws.FILTER(Int.Out!S:V,Int.Out!B:B=Q286)))))</f>
        <v/>
      </c>
      <c r="AA286" s="4" t="str" cm="1">
        <f t="array" ref="AA286">IF(OR(W286=0,W286=""),"",IF($R286="Mulched (left on surface)",IFERROR(_xlfn.UNIQUE(_xlfn._xlws.FILTER(Prod.Out!$H:$H,Prod.Out!$B:$B=W286)),""),IF($R286="Incorporated",IFERROR(_xlfn.UNIQUE(_xlfn._xlws.FILTER(Prod.Out!$I:$I,Prod.Out!$B:$B=W286)),""),IF($R286="Retained (unknown if mulched/incorp.)",IFERROR(_xlfn.UNIQUE(_xlfn._xlws.FILTER(Prod.Out!$J:$J,Prod.Out!$B:$B=W286)),""),""))))</f>
        <v/>
      </c>
      <c r="AB286" s="4" t="str" cm="1">
        <f t="array" ref="AB286">IF(OR(X286=0,X286=""),"",IF($R286="Mulched (left on surface)",IFERROR(_xlfn.UNIQUE(_xlfn._xlws.FILTER(Prod.Out!$H:$H,Prod.Out!$B:$B=X286)),""),IF($R286="Incorporated",IFERROR(_xlfn.UNIQUE(_xlfn._xlws.FILTER(Prod.Out!$I:$I,Prod.Out!$B:$B=X286)),""),IF($R286="Retained (unknown if mulched/incorp.)",IFERROR(_xlfn.UNIQUE(_xlfn._xlws.FILTER(Prod.Out!$J:$J,Prod.Out!$B:$B=X286)),""),""))))</f>
        <v/>
      </c>
      <c r="AC286" s="4" t="str" cm="1">
        <f t="array" ref="AC286">IF(OR(Y286=0,Y286=""),"",IF($R286="Mulched (left on surface)",IFERROR(_xlfn.UNIQUE(_xlfn._xlws.FILTER(Prod.Out!$H:$H,Prod.Out!$B:$B=Y286)),""),IF($R286="Incorporated",IFERROR(_xlfn.UNIQUE(_xlfn._xlws.FILTER(Prod.Out!$I:$I,Prod.Out!$B:$B=Y286)),""),IF($R286="Retained (unknown if mulched/incorp.)",IFERROR(_xlfn.UNIQUE(_xlfn._xlws.FILTER(Prod.Out!$J:$J,Prod.Out!$B:$B=Y286)),""),""))))</f>
        <v/>
      </c>
      <c r="AD286" s="4" t="str" cm="1">
        <f t="array" ref="AD286">IF(OR(Z286=0,Z286=""),"",IF($R286="Mulched (left on surface)",IFERROR(_xlfn.UNIQUE(_xlfn._xlws.FILTER(Prod.Out!$H:$H,Prod.Out!$B:$B=Z286)),""),IF($R286="Incorporated",IFERROR(_xlfn.UNIQUE(_xlfn._xlws.FILTER(Prod.Out!$I:$I,Prod.Out!$B:$B=Z286)),""),IF($R286="Retained (unknown if mulched/incorp.)",IFERROR(_xlfn.UNIQUE(_xlfn._xlws.FILTER(Prod.Out!$J:$J,Prod.Out!$B:$B=Z286)),""),""))))</f>
        <v/>
      </c>
    </row>
    <row r="287" spans="19:30" x14ac:dyDescent="0.35">
      <c r="S287" s="4" t="str" cm="1">
        <f t="array" ref="S287">IF(OR(Q287="",Q287=0),"",IFERROR(IF(V287="No",_xlfn._xlws.FILTER(MT.Out!A:A,MT.Out!D:D=Q287),IF(V287="Yes",_xlfn._xlws.FILTER(Int.Out!O:O,Int.Out!B:B=Q287),"")),""))</f>
        <v/>
      </c>
      <c r="T287" s="4" t="str" cm="1">
        <f t="array" ref="T287">IF(OR(Q287="",Q287=0),"",IFERROR(IF(V287="No",_xlfn._xlws.FILTER(MT.Out!B:B,MT.Out!D:D=Q287),IF(V287="Yes",_xlfn._xlws.FILTER(Int.Out!P:P,Int.Out!B:B=Q287),"")),""))</f>
        <v/>
      </c>
      <c r="U287" s="4" t="str" cm="1">
        <f t="array" ref="U287">IF(OR($Q287="",$Q287=0),"",IFERROR(IF($V287="No",_xlfn._xlws.FILTER(MT.Out!C:C,MT.Out!$D:$D=$Q287),IF($V287="Yes",_xlfn._xlws.FILTER(Int.Out!Q:Q,Int.Out!$B:$B=$Q287),"")),""))</f>
        <v/>
      </c>
      <c r="V287" s="4" t="str">
        <f>IF(Q287&lt;&gt;"",IFERROR(IF(MATCH(Q287,_xlfn.ANCHORARRAY(Intercrop!AS$1),0)&gt;0,"Yes","No"),"No"),"")</f>
        <v/>
      </c>
      <c r="W287" s="4" t="str" cm="1">
        <f t="array" ref="W287">IF(Q287="Natural or Bare Fallow","",IF(V287="","",IF(V287="No",_xlfn._xlws.FILTER(MT.Out!E:E,MT.Out!D:D=Q287),IF(V287="Yes",_xlfn._xlws.FILTER(Int.Out!S:V,Int.Out!B:B=Q287)))))</f>
        <v/>
      </c>
      <c r="AA287" s="4" t="str" cm="1">
        <f t="array" ref="AA287">IF(OR(W287=0,W287=""),"",IF($R287="Mulched (left on surface)",IFERROR(_xlfn.UNIQUE(_xlfn._xlws.FILTER(Prod.Out!$H:$H,Prod.Out!$B:$B=W287)),""),IF($R287="Incorporated",IFERROR(_xlfn.UNIQUE(_xlfn._xlws.FILTER(Prod.Out!$I:$I,Prod.Out!$B:$B=W287)),""),IF($R287="Retained (unknown if mulched/incorp.)",IFERROR(_xlfn.UNIQUE(_xlfn._xlws.FILTER(Prod.Out!$J:$J,Prod.Out!$B:$B=W287)),""),""))))</f>
        <v/>
      </c>
      <c r="AB287" s="4" t="str" cm="1">
        <f t="array" ref="AB287">IF(OR(X287=0,X287=""),"",IF($R287="Mulched (left on surface)",IFERROR(_xlfn.UNIQUE(_xlfn._xlws.FILTER(Prod.Out!$H:$H,Prod.Out!$B:$B=X287)),""),IF($R287="Incorporated",IFERROR(_xlfn.UNIQUE(_xlfn._xlws.FILTER(Prod.Out!$I:$I,Prod.Out!$B:$B=X287)),""),IF($R287="Retained (unknown if mulched/incorp.)",IFERROR(_xlfn.UNIQUE(_xlfn._xlws.FILTER(Prod.Out!$J:$J,Prod.Out!$B:$B=X287)),""),""))))</f>
        <v/>
      </c>
      <c r="AC287" s="4" t="str" cm="1">
        <f t="array" ref="AC287">IF(OR(Y287=0,Y287=""),"",IF($R287="Mulched (left on surface)",IFERROR(_xlfn.UNIQUE(_xlfn._xlws.FILTER(Prod.Out!$H:$H,Prod.Out!$B:$B=Y287)),""),IF($R287="Incorporated",IFERROR(_xlfn.UNIQUE(_xlfn._xlws.FILTER(Prod.Out!$I:$I,Prod.Out!$B:$B=Y287)),""),IF($R287="Retained (unknown if mulched/incorp.)",IFERROR(_xlfn.UNIQUE(_xlfn._xlws.FILTER(Prod.Out!$J:$J,Prod.Out!$B:$B=Y287)),""),""))))</f>
        <v/>
      </c>
      <c r="AD287" s="4" t="str" cm="1">
        <f t="array" ref="AD287">IF(OR(Z287=0,Z287=""),"",IF($R287="Mulched (left on surface)",IFERROR(_xlfn.UNIQUE(_xlfn._xlws.FILTER(Prod.Out!$H:$H,Prod.Out!$B:$B=Z287)),""),IF($R287="Incorporated",IFERROR(_xlfn.UNIQUE(_xlfn._xlws.FILTER(Prod.Out!$I:$I,Prod.Out!$B:$B=Z287)),""),IF($R287="Retained (unknown if mulched/incorp.)",IFERROR(_xlfn.UNIQUE(_xlfn._xlws.FILTER(Prod.Out!$J:$J,Prod.Out!$B:$B=Z287)),""),""))))</f>
        <v/>
      </c>
    </row>
    <row r="288" spans="19:30" x14ac:dyDescent="0.35">
      <c r="S288" s="4" t="str" cm="1">
        <f t="array" ref="S288">IF(OR(Q288="",Q288=0),"",IFERROR(IF(V288="No",_xlfn._xlws.FILTER(MT.Out!A:A,MT.Out!D:D=Q288),IF(V288="Yes",_xlfn._xlws.FILTER(Int.Out!O:O,Int.Out!B:B=Q288),"")),""))</f>
        <v/>
      </c>
      <c r="T288" s="4" t="str" cm="1">
        <f t="array" ref="T288">IF(OR(Q288="",Q288=0),"",IFERROR(IF(V288="No",_xlfn._xlws.FILTER(MT.Out!B:B,MT.Out!D:D=Q288),IF(V288="Yes",_xlfn._xlws.FILTER(Int.Out!P:P,Int.Out!B:B=Q288),"")),""))</f>
        <v/>
      </c>
      <c r="U288" s="4" t="str" cm="1">
        <f t="array" ref="U288">IF(OR($Q288="",$Q288=0),"",IFERROR(IF($V288="No",_xlfn._xlws.FILTER(MT.Out!C:C,MT.Out!$D:$D=$Q288),IF($V288="Yes",_xlfn._xlws.FILTER(Int.Out!Q:Q,Int.Out!$B:$B=$Q288),"")),""))</f>
        <v/>
      </c>
      <c r="V288" s="4" t="str">
        <f>IF(Q288&lt;&gt;"",IFERROR(IF(MATCH(Q288,_xlfn.ANCHORARRAY(Intercrop!AS$1),0)&gt;0,"Yes","No"),"No"),"")</f>
        <v/>
      </c>
      <c r="W288" s="4" t="str" cm="1">
        <f t="array" ref="W288">IF(Q288="Natural or Bare Fallow","",IF(V288="","",IF(V288="No",_xlfn._xlws.FILTER(MT.Out!E:E,MT.Out!D:D=Q288),IF(V288="Yes",_xlfn._xlws.FILTER(Int.Out!S:V,Int.Out!B:B=Q288)))))</f>
        <v/>
      </c>
      <c r="AA288" s="4" t="str" cm="1">
        <f t="array" ref="AA288">IF(OR(W288=0,W288=""),"",IF($R288="Mulched (left on surface)",IFERROR(_xlfn.UNIQUE(_xlfn._xlws.FILTER(Prod.Out!$H:$H,Prod.Out!$B:$B=W288)),""),IF($R288="Incorporated",IFERROR(_xlfn.UNIQUE(_xlfn._xlws.FILTER(Prod.Out!$I:$I,Prod.Out!$B:$B=W288)),""),IF($R288="Retained (unknown if mulched/incorp.)",IFERROR(_xlfn.UNIQUE(_xlfn._xlws.FILTER(Prod.Out!$J:$J,Prod.Out!$B:$B=W288)),""),""))))</f>
        <v/>
      </c>
      <c r="AB288" s="4" t="str" cm="1">
        <f t="array" ref="AB288">IF(OR(X288=0,X288=""),"",IF($R288="Mulched (left on surface)",IFERROR(_xlfn.UNIQUE(_xlfn._xlws.FILTER(Prod.Out!$H:$H,Prod.Out!$B:$B=X288)),""),IF($R288="Incorporated",IFERROR(_xlfn.UNIQUE(_xlfn._xlws.FILTER(Prod.Out!$I:$I,Prod.Out!$B:$B=X288)),""),IF($R288="Retained (unknown if mulched/incorp.)",IFERROR(_xlfn.UNIQUE(_xlfn._xlws.FILTER(Prod.Out!$J:$J,Prod.Out!$B:$B=X288)),""),""))))</f>
        <v/>
      </c>
      <c r="AC288" s="4" t="str" cm="1">
        <f t="array" ref="AC288">IF(OR(Y288=0,Y288=""),"",IF($R288="Mulched (left on surface)",IFERROR(_xlfn.UNIQUE(_xlfn._xlws.FILTER(Prod.Out!$H:$H,Prod.Out!$B:$B=Y288)),""),IF($R288="Incorporated",IFERROR(_xlfn.UNIQUE(_xlfn._xlws.FILTER(Prod.Out!$I:$I,Prod.Out!$B:$B=Y288)),""),IF($R288="Retained (unknown if mulched/incorp.)",IFERROR(_xlfn.UNIQUE(_xlfn._xlws.FILTER(Prod.Out!$J:$J,Prod.Out!$B:$B=Y288)),""),""))))</f>
        <v/>
      </c>
      <c r="AD288" s="4" t="str" cm="1">
        <f t="array" ref="AD288">IF(OR(Z288=0,Z288=""),"",IF($R288="Mulched (left on surface)",IFERROR(_xlfn.UNIQUE(_xlfn._xlws.FILTER(Prod.Out!$H:$H,Prod.Out!$B:$B=Z288)),""),IF($R288="Incorporated",IFERROR(_xlfn.UNIQUE(_xlfn._xlws.FILTER(Prod.Out!$I:$I,Prod.Out!$B:$B=Z288)),""),IF($R288="Retained (unknown if mulched/incorp.)",IFERROR(_xlfn.UNIQUE(_xlfn._xlws.FILTER(Prod.Out!$J:$J,Prod.Out!$B:$B=Z288)),""),""))))</f>
        <v/>
      </c>
    </row>
    <row r="289" spans="19:30" x14ac:dyDescent="0.35">
      <c r="S289" s="4" t="str" cm="1">
        <f t="array" ref="S289">IF(OR(Q289="",Q289=0),"",IFERROR(IF(V289="No",_xlfn._xlws.FILTER(MT.Out!A:A,MT.Out!D:D=Q289),IF(V289="Yes",_xlfn._xlws.FILTER(Int.Out!O:O,Int.Out!B:B=Q289),"")),""))</f>
        <v/>
      </c>
      <c r="T289" s="4" t="str" cm="1">
        <f t="array" ref="T289">IF(OR(Q289="",Q289=0),"",IFERROR(IF(V289="No",_xlfn._xlws.FILTER(MT.Out!B:B,MT.Out!D:D=Q289),IF(V289="Yes",_xlfn._xlws.FILTER(Int.Out!P:P,Int.Out!B:B=Q289),"")),""))</f>
        <v/>
      </c>
      <c r="U289" s="4" t="str" cm="1">
        <f t="array" ref="U289">IF(OR($Q289="",$Q289=0),"",IFERROR(IF($V289="No",_xlfn._xlws.FILTER(MT.Out!C:C,MT.Out!$D:$D=$Q289),IF($V289="Yes",_xlfn._xlws.FILTER(Int.Out!Q:Q,Int.Out!$B:$B=$Q289),"")),""))</f>
        <v/>
      </c>
      <c r="V289" s="4" t="str">
        <f>IF(Q289&lt;&gt;"",IFERROR(IF(MATCH(Q289,_xlfn.ANCHORARRAY(Intercrop!AS$1),0)&gt;0,"Yes","No"),"No"),"")</f>
        <v/>
      </c>
      <c r="W289" s="4" t="str" cm="1">
        <f t="array" ref="W289">IF(Q289="Natural or Bare Fallow","",IF(V289="","",IF(V289="No",_xlfn._xlws.FILTER(MT.Out!E:E,MT.Out!D:D=Q289),IF(V289="Yes",_xlfn._xlws.FILTER(Int.Out!S:V,Int.Out!B:B=Q289)))))</f>
        <v/>
      </c>
      <c r="AA289" s="4" t="str" cm="1">
        <f t="array" ref="AA289">IF(OR(W289=0,W289=""),"",IF($R289="Mulched (left on surface)",IFERROR(_xlfn.UNIQUE(_xlfn._xlws.FILTER(Prod.Out!$H:$H,Prod.Out!$B:$B=W289)),""),IF($R289="Incorporated",IFERROR(_xlfn.UNIQUE(_xlfn._xlws.FILTER(Prod.Out!$I:$I,Prod.Out!$B:$B=W289)),""),IF($R289="Retained (unknown if mulched/incorp.)",IFERROR(_xlfn.UNIQUE(_xlfn._xlws.FILTER(Prod.Out!$J:$J,Prod.Out!$B:$B=W289)),""),""))))</f>
        <v/>
      </c>
      <c r="AB289" s="4" t="str" cm="1">
        <f t="array" ref="AB289">IF(OR(X289=0,X289=""),"",IF($R289="Mulched (left on surface)",IFERROR(_xlfn.UNIQUE(_xlfn._xlws.FILTER(Prod.Out!$H:$H,Prod.Out!$B:$B=X289)),""),IF($R289="Incorporated",IFERROR(_xlfn.UNIQUE(_xlfn._xlws.FILTER(Prod.Out!$I:$I,Prod.Out!$B:$B=X289)),""),IF($R289="Retained (unknown if mulched/incorp.)",IFERROR(_xlfn.UNIQUE(_xlfn._xlws.FILTER(Prod.Out!$J:$J,Prod.Out!$B:$B=X289)),""),""))))</f>
        <v/>
      </c>
      <c r="AC289" s="4" t="str" cm="1">
        <f t="array" ref="AC289">IF(OR(Y289=0,Y289=""),"",IF($R289="Mulched (left on surface)",IFERROR(_xlfn.UNIQUE(_xlfn._xlws.FILTER(Prod.Out!$H:$H,Prod.Out!$B:$B=Y289)),""),IF($R289="Incorporated",IFERROR(_xlfn.UNIQUE(_xlfn._xlws.FILTER(Prod.Out!$I:$I,Prod.Out!$B:$B=Y289)),""),IF($R289="Retained (unknown if mulched/incorp.)",IFERROR(_xlfn.UNIQUE(_xlfn._xlws.FILTER(Prod.Out!$J:$J,Prod.Out!$B:$B=Y289)),""),""))))</f>
        <v/>
      </c>
      <c r="AD289" s="4" t="str" cm="1">
        <f t="array" ref="AD289">IF(OR(Z289=0,Z289=""),"",IF($R289="Mulched (left on surface)",IFERROR(_xlfn.UNIQUE(_xlfn._xlws.FILTER(Prod.Out!$H:$H,Prod.Out!$B:$B=Z289)),""),IF($R289="Incorporated",IFERROR(_xlfn.UNIQUE(_xlfn._xlws.FILTER(Prod.Out!$I:$I,Prod.Out!$B:$B=Z289)),""),IF($R289="Retained (unknown if mulched/incorp.)",IFERROR(_xlfn.UNIQUE(_xlfn._xlws.FILTER(Prod.Out!$J:$J,Prod.Out!$B:$B=Z289)),""),""))))</f>
        <v/>
      </c>
    </row>
    <row r="290" spans="19:30" x14ac:dyDescent="0.35">
      <c r="S290" s="4" t="str" cm="1">
        <f t="array" ref="S290">IF(OR(Q290="",Q290=0),"",IFERROR(IF(V290="No",_xlfn._xlws.FILTER(MT.Out!A:A,MT.Out!D:D=Q290),IF(V290="Yes",_xlfn._xlws.FILTER(Int.Out!O:O,Int.Out!B:B=Q290),"")),""))</f>
        <v/>
      </c>
      <c r="T290" s="4" t="str" cm="1">
        <f t="array" ref="T290">IF(OR(Q290="",Q290=0),"",IFERROR(IF(V290="No",_xlfn._xlws.FILTER(MT.Out!B:B,MT.Out!D:D=Q290),IF(V290="Yes",_xlfn._xlws.FILTER(Int.Out!P:P,Int.Out!B:B=Q290),"")),""))</f>
        <v/>
      </c>
      <c r="U290" s="4" t="str" cm="1">
        <f t="array" ref="U290">IF(OR($Q290="",$Q290=0),"",IFERROR(IF($V290="No",_xlfn._xlws.FILTER(MT.Out!C:C,MT.Out!$D:$D=$Q290),IF($V290="Yes",_xlfn._xlws.FILTER(Int.Out!Q:Q,Int.Out!$B:$B=$Q290),"")),""))</f>
        <v/>
      </c>
      <c r="V290" s="4" t="str">
        <f>IF(Q290&lt;&gt;"",IFERROR(IF(MATCH(Q290,_xlfn.ANCHORARRAY(Intercrop!AS$1),0)&gt;0,"Yes","No"),"No"),"")</f>
        <v/>
      </c>
      <c r="W290" s="4" t="str" cm="1">
        <f t="array" ref="W290">IF(Q290="Natural or Bare Fallow","",IF(V290="","",IF(V290="No",_xlfn._xlws.FILTER(MT.Out!E:E,MT.Out!D:D=Q290),IF(V290="Yes",_xlfn._xlws.FILTER(Int.Out!S:V,Int.Out!B:B=Q290)))))</f>
        <v/>
      </c>
      <c r="AA290" s="4" t="str" cm="1">
        <f t="array" ref="AA290">IF(OR(W290=0,W290=""),"",IF($R290="Mulched (left on surface)",IFERROR(_xlfn.UNIQUE(_xlfn._xlws.FILTER(Prod.Out!$H:$H,Prod.Out!$B:$B=W290)),""),IF($R290="Incorporated",IFERROR(_xlfn.UNIQUE(_xlfn._xlws.FILTER(Prod.Out!$I:$I,Prod.Out!$B:$B=W290)),""),IF($R290="Retained (unknown if mulched/incorp.)",IFERROR(_xlfn.UNIQUE(_xlfn._xlws.FILTER(Prod.Out!$J:$J,Prod.Out!$B:$B=W290)),""),""))))</f>
        <v/>
      </c>
      <c r="AB290" s="4" t="str" cm="1">
        <f t="array" ref="AB290">IF(OR(X290=0,X290=""),"",IF($R290="Mulched (left on surface)",IFERROR(_xlfn.UNIQUE(_xlfn._xlws.FILTER(Prod.Out!$H:$H,Prod.Out!$B:$B=X290)),""),IF($R290="Incorporated",IFERROR(_xlfn.UNIQUE(_xlfn._xlws.FILTER(Prod.Out!$I:$I,Prod.Out!$B:$B=X290)),""),IF($R290="Retained (unknown if mulched/incorp.)",IFERROR(_xlfn.UNIQUE(_xlfn._xlws.FILTER(Prod.Out!$J:$J,Prod.Out!$B:$B=X290)),""),""))))</f>
        <v/>
      </c>
      <c r="AC290" s="4" t="str" cm="1">
        <f t="array" ref="AC290">IF(OR(Y290=0,Y290=""),"",IF($R290="Mulched (left on surface)",IFERROR(_xlfn.UNIQUE(_xlfn._xlws.FILTER(Prod.Out!$H:$H,Prod.Out!$B:$B=Y290)),""),IF($R290="Incorporated",IFERROR(_xlfn.UNIQUE(_xlfn._xlws.FILTER(Prod.Out!$I:$I,Prod.Out!$B:$B=Y290)),""),IF($R290="Retained (unknown if mulched/incorp.)",IFERROR(_xlfn.UNIQUE(_xlfn._xlws.FILTER(Prod.Out!$J:$J,Prod.Out!$B:$B=Y290)),""),""))))</f>
        <v/>
      </c>
      <c r="AD290" s="4" t="str" cm="1">
        <f t="array" ref="AD290">IF(OR(Z290=0,Z290=""),"",IF($R290="Mulched (left on surface)",IFERROR(_xlfn.UNIQUE(_xlfn._xlws.FILTER(Prod.Out!$H:$H,Prod.Out!$B:$B=Z290)),""),IF($R290="Incorporated",IFERROR(_xlfn.UNIQUE(_xlfn._xlws.FILTER(Prod.Out!$I:$I,Prod.Out!$B:$B=Z290)),""),IF($R290="Retained (unknown if mulched/incorp.)",IFERROR(_xlfn.UNIQUE(_xlfn._xlws.FILTER(Prod.Out!$J:$J,Prod.Out!$B:$B=Z290)),""),""))))</f>
        <v/>
      </c>
    </row>
    <row r="291" spans="19:30" x14ac:dyDescent="0.35">
      <c r="S291" s="4" t="str" cm="1">
        <f t="array" ref="S291">IF(OR(Q291="",Q291=0),"",IFERROR(IF(V291="No",_xlfn._xlws.FILTER(MT.Out!A:A,MT.Out!D:D=Q291),IF(V291="Yes",_xlfn._xlws.FILTER(Int.Out!O:O,Int.Out!B:B=Q291),"")),""))</f>
        <v/>
      </c>
      <c r="T291" s="4" t="str" cm="1">
        <f t="array" ref="T291">IF(OR(Q291="",Q291=0),"",IFERROR(IF(V291="No",_xlfn._xlws.FILTER(MT.Out!B:B,MT.Out!D:D=Q291),IF(V291="Yes",_xlfn._xlws.FILTER(Int.Out!P:P,Int.Out!B:B=Q291),"")),""))</f>
        <v/>
      </c>
      <c r="U291" s="4" t="str" cm="1">
        <f t="array" ref="U291">IF(OR($Q291="",$Q291=0),"",IFERROR(IF($V291="No",_xlfn._xlws.FILTER(MT.Out!C:C,MT.Out!$D:$D=$Q291),IF($V291="Yes",_xlfn._xlws.FILTER(Int.Out!Q:Q,Int.Out!$B:$B=$Q291),"")),""))</f>
        <v/>
      </c>
      <c r="V291" s="4" t="str">
        <f>IF(Q291&lt;&gt;"",IFERROR(IF(MATCH(Q291,_xlfn.ANCHORARRAY(Intercrop!AS$1),0)&gt;0,"Yes","No"),"No"),"")</f>
        <v/>
      </c>
      <c r="W291" s="4" t="str" cm="1">
        <f t="array" ref="W291">IF(Q291="Natural or Bare Fallow","",IF(V291="","",IF(V291="No",_xlfn._xlws.FILTER(MT.Out!E:E,MT.Out!D:D=Q291),IF(V291="Yes",_xlfn._xlws.FILTER(Int.Out!S:V,Int.Out!B:B=Q291)))))</f>
        <v/>
      </c>
      <c r="AA291" s="4" t="str" cm="1">
        <f t="array" ref="AA291">IF(OR(W291=0,W291=""),"",IF($R291="Mulched (left on surface)",IFERROR(_xlfn.UNIQUE(_xlfn._xlws.FILTER(Prod.Out!$H:$H,Prod.Out!$B:$B=W291)),""),IF($R291="Incorporated",IFERROR(_xlfn.UNIQUE(_xlfn._xlws.FILTER(Prod.Out!$I:$I,Prod.Out!$B:$B=W291)),""),IF($R291="Retained (unknown if mulched/incorp.)",IFERROR(_xlfn.UNIQUE(_xlfn._xlws.FILTER(Prod.Out!$J:$J,Prod.Out!$B:$B=W291)),""),""))))</f>
        <v/>
      </c>
      <c r="AB291" s="4" t="str" cm="1">
        <f t="array" ref="AB291">IF(OR(X291=0,X291=""),"",IF($R291="Mulched (left on surface)",IFERROR(_xlfn.UNIQUE(_xlfn._xlws.FILTER(Prod.Out!$H:$H,Prod.Out!$B:$B=X291)),""),IF($R291="Incorporated",IFERROR(_xlfn.UNIQUE(_xlfn._xlws.FILTER(Prod.Out!$I:$I,Prod.Out!$B:$B=X291)),""),IF($R291="Retained (unknown if mulched/incorp.)",IFERROR(_xlfn.UNIQUE(_xlfn._xlws.FILTER(Prod.Out!$J:$J,Prod.Out!$B:$B=X291)),""),""))))</f>
        <v/>
      </c>
      <c r="AC291" s="4" t="str" cm="1">
        <f t="array" ref="AC291">IF(OR(Y291=0,Y291=""),"",IF($R291="Mulched (left on surface)",IFERROR(_xlfn.UNIQUE(_xlfn._xlws.FILTER(Prod.Out!$H:$H,Prod.Out!$B:$B=Y291)),""),IF($R291="Incorporated",IFERROR(_xlfn.UNIQUE(_xlfn._xlws.FILTER(Prod.Out!$I:$I,Prod.Out!$B:$B=Y291)),""),IF($R291="Retained (unknown if mulched/incorp.)",IFERROR(_xlfn.UNIQUE(_xlfn._xlws.FILTER(Prod.Out!$J:$J,Prod.Out!$B:$B=Y291)),""),""))))</f>
        <v/>
      </c>
      <c r="AD291" s="4" t="str" cm="1">
        <f t="array" ref="AD291">IF(OR(Z291=0,Z291=""),"",IF($R291="Mulched (left on surface)",IFERROR(_xlfn.UNIQUE(_xlfn._xlws.FILTER(Prod.Out!$H:$H,Prod.Out!$B:$B=Z291)),""),IF($R291="Incorporated",IFERROR(_xlfn.UNIQUE(_xlfn._xlws.FILTER(Prod.Out!$I:$I,Prod.Out!$B:$B=Z291)),""),IF($R291="Retained (unknown if mulched/incorp.)",IFERROR(_xlfn.UNIQUE(_xlfn._xlws.FILTER(Prod.Out!$J:$J,Prod.Out!$B:$B=Z291)),""),""))))</f>
        <v/>
      </c>
    </row>
    <row r="292" spans="19:30" x14ac:dyDescent="0.35">
      <c r="S292" s="4" t="str" cm="1">
        <f t="array" ref="S292">IF(OR(Q292="",Q292=0),"",IFERROR(IF(V292="No",_xlfn._xlws.FILTER(MT.Out!A:A,MT.Out!D:D=Q292),IF(V292="Yes",_xlfn._xlws.FILTER(Int.Out!O:O,Int.Out!B:B=Q292),"")),""))</f>
        <v/>
      </c>
      <c r="T292" s="4" t="str" cm="1">
        <f t="array" ref="T292">IF(OR(Q292="",Q292=0),"",IFERROR(IF(V292="No",_xlfn._xlws.FILTER(MT.Out!B:B,MT.Out!D:D=Q292),IF(V292="Yes",_xlfn._xlws.FILTER(Int.Out!P:P,Int.Out!B:B=Q292),"")),""))</f>
        <v/>
      </c>
      <c r="U292" s="4" t="str" cm="1">
        <f t="array" ref="U292">IF(OR($Q292="",$Q292=0),"",IFERROR(IF($V292="No",_xlfn._xlws.FILTER(MT.Out!C:C,MT.Out!$D:$D=$Q292),IF($V292="Yes",_xlfn._xlws.FILTER(Int.Out!Q:Q,Int.Out!$B:$B=$Q292),"")),""))</f>
        <v/>
      </c>
      <c r="V292" s="4" t="str">
        <f>IF(Q292&lt;&gt;"",IFERROR(IF(MATCH(Q292,_xlfn.ANCHORARRAY(Intercrop!AS$1),0)&gt;0,"Yes","No"),"No"),"")</f>
        <v/>
      </c>
      <c r="W292" s="4" t="str" cm="1">
        <f t="array" ref="W292">IF(Q292="Natural or Bare Fallow","",IF(V292="","",IF(V292="No",_xlfn._xlws.FILTER(MT.Out!E:E,MT.Out!D:D=Q292),IF(V292="Yes",_xlfn._xlws.FILTER(Int.Out!S:V,Int.Out!B:B=Q292)))))</f>
        <v/>
      </c>
      <c r="AA292" s="4" t="str" cm="1">
        <f t="array" ref="AA292">IF(OR(W292=0,W292=""),"",IF($R292="Mulched (left on surface)",IFERROR(_xlfn.UNIQUE(_xlfn._xlws.FILTER(Prod.Out!$H:$H,Prod.Out!$B:$B=W292)),""),IF($R292="Incorporated",IFERROR(_xlfn.UNIQUE(_xlfn._xlws.FILTER(Prod.Out!$I:$I,Prod.Out!$B:$B=W292)),""),IF($R292="Retained (unknown if mulched/incorp.)",IFERROR(_xlfn.UNIQUE(_xlfn._xlws.FILTER(Prod.Out!$J:$J,Prod.Out!$B:$B=W292)),""),""))))</f>
        <v/>
      </c>
      <c r="AB292" s="4" t="str" cm="1">
        <f t="array" ref="AB292">IF(OR(X292=0,X292=""),"",IF($R292="Mulched (left on surface)",IFERROR(_xlfn.UNIQUE(_xlfn._xlws.FILTER(Prod.Out!$H:$H,Prod.Out!$B:$B=X292)),""),IF($R292="Incorporated",IFERROR(_xlfn.UNIQUE(_xlfn._xlws.FILTER(Prod.Out!$I:$I,Prod.Out!$B:$B=X292)),""),IF($R292="Retained (unknown if mulched/incorp.)",IFERROR(_xlfn.UNIQUE(_xlfn._xlws.FILTER(Prod.Out!$J:$J,Prod.Out!$B:$B=X292)),""),""))))</f>
        <v/>
      </c>
      <c r="AC292" s="4" t="str" cm="1">
        <f t="array" ref="AC292">IF(OR(Y292=0,Y292=""),"",IF($R292="Mulched (left on surface)",IFERROR(_xlfn.UNIQUE(_xlfn._xlws.FILTER(Prod.Out!$H:$H,Prod.Out!$B:$B=Y292)),""),IF($R292="Incorporated",IFERROR(_xlfn.UNIQUE(_xlfn._xlws.FILTER(Prod.Out!$I:$I,Prod.Out!$B:$B=Y292)),""),IF($R292="Retained (unknown if mulched/incorp.)",IFERROR(_xlfn.UNIQUE(_xlfn._xlws.FILTER(Prod.Out!$J:$J,Prod.Out!$B:$B=Y292)),""),""))))</f>
        <v/>
      </c>
      <c r="AD292" s="4" t="str" cm="1">
        <f t="array" ref="AD292">IF(OR(Z292=0,Z292=""),"",IF($R292="Mulched (left on surface)",IFERROR(_xlfn.UNIQUE(_xlfn._xlws.FILTER(Prod.Out!$H:$H,Prod.Out!$B:$B=Z292)),""),IF($R292="Incorporated",IFERROR(_xlfn.UNIQUE(_xlfn._xlws.FILTER(Prod.Out!$I:$I,Prod.Out!$B:$B=Z292)),""),IF($R292="Retained (unknown if mulched/incorp.)",IFERROR(_xlfn.UNIQUE(_xlfn._xlws.FILTER(Prod.Out!$J:$J,Prod.Out!$B:$B=Z292)),""),""))))</f>
        <v/>
      </c>
    </row>
    <row r="293" spans="19:30" x14ac:dyDescent="0.35">
      <c r="S293" s="4" t="str" cm="1">
        <f t="array" ref="S293">IF(OR(Q293="",Q293=0),"",IFERROR(IF(V293="No",_xlfn._xlws.FILTER(MT.Out!A:A,MT.Out!D:D=Q293),IF(V293="Yes",_xlfn._xlws.FILTER(Int.Out!O:O,Int.Out!B:B=Q293),"")),""))</f>
        <v/>
      </c>
      <c r="T293" s="4" t="str" cm="1">
        <f t="array" ref="T293">IF(OR(Q293="",Q293=0),"",IFERROR(IF(V293="No",_xlfn._xlws.FILTER(MT.Out!B:B,MT.Out!D:D=Q293),IF(V293="Yes",_xlfn._xlws.FILTER(Int.Out!P:P,Int.Out!B:B=Q293),"")),""))</f>
        <v/>
      </c>
      <c r="U293" s="4" t="str" cm="1">
        <f t="array" ref="U293">IF(OR($Q293="",$Q293=0),"",IFERROR(IF($V293="No",_xlfn._xlws.FILTER(MT.Out!C:C,MT.Out!$D:$D=$Q293),IF($V293="Yes",_xlfn._xlws.FILTER(Int.Out!Q:Q,Int.Out!$B:$B=$Q293),"")),""))</f>
        <v/>
      </c>
      <c r="V293" s="4" t="str">
        <f>IF(Q293&lt;&gt;"",IFERROR(IF(MATCH(Q293,_xlfn.ANCHORARRAY(Intercrop!AS$1),0)&gt;0,"Yes","No"),"No"),"")</f>
        <v/>
      </c>
      <c r="W293" s="4" t="str" cm="1">
        <f t="array" ref="W293">IF(Q293="Natural or Bare Fallow","",IF(V293="","",IF(V293="No",_xlfn._xlws.FILTER(MT.Out!E:E,MT.Out!D:D=Q293),IF(V293="Yes",_xlfn._xlws.FILTER(Int.Out!S:V,Int.Out!B:B=Q293)))))</f>
        <v/>
      </c>
      <c r="AA293" s="4" t="str" cm="1">
        <f t="array" ref="AA293">IF(OR(W293=0,W293=""),"",IF($R293="Mulched (left on surface)",IFERROR(_xlfn.UNIQUE(_xlfn._xlws.FILTER(Prod.Out!$H:$H,Prod.Out!$B:$B=W293)),""),IF($R293="Incorporated",IFERROR(_xlfn.UNIQUE(_xlfn._xlws.FILTER(Prod.Out!$I:$I,Prod.Out!$B:$B=W293)),""),IF($R293="Retained (unknown if mulched/incorp.)",IFERROR(_xlfn.UNIQUE(_xlfn._xlws.FILTER(Prod.Out!$J:$J,Prod.Out!$B:$B=W293)),""),""))))</f>
        <v/>
      </c>
      <c r="AB293" s="4" t="str" cm="1">
        <f t="array" ref="AB293">IF(OR(X293=0,X293=""),"",IF($R293="Mulched (left on surface)",IFERROR(_xlfn.UNIQUE(_xlfn._xlws.FILTER(Prod.Out!$H:$H,Prod.Out!$B:$B=X293)),""),IF($R293="Incorporated",IFERROR(_xlfn.UNIQUE(_xlfn._xlws.FILTER(Prod.Out!$I:$I,Prod.Out!$B:$B=X293)),""),IF($R293="Retained (unknown if mulched/incorp.)",IFERROR(_xlfn.UNIQUE(_xlfn._xlws.FILTER(Prod.Out!$J:$J,Prod.Out!$B:$B=X293)),""),""))))</f>
        <v/>
      </c>
      <c r="AC293" s="4" t="str" cm="1">
        <f t="array" ref="AC293">IF(OR(Y293=0,Y293=""),"",IF($R293="Mulched (left on surface)",IFERROR(_xlfn.UNIQUE(_xlfn._xlws.FILTER(Prod.Out!$H:$H,Prod.Out!$B:$B=Y293)),""),IF($R293="Incorporated",IFERROR(_xlfn.UNIQUE(_xlfn._xlws.FILTER(Prod.Out!$I:$I,Prod.Out!$B:$B=Y293)),""),IF($R293="Retained (unknown if mulched/incorp.)",IFERROR(_xlfn.UNIQUE(_xlfn._xlws.FILTER(Prod.Out!$J:$J,Prod.Out!$B:$B=Y293)),""),""))))</f>
        <v/>
      </c>
      <c r="AD293" s="4" t="str" cm="1">
        <f t="array" ref="AD293">IF(OR(Z293=0,Z293=""),"",IF($R293="Mulched (left on surface)",IFERROR(_xlfn.UNIQUE(_xlfn._xlws.FILTER(Prod.Out!$H:$H,Prod.Out!$B:$B=Z293)),""),IF($R293="Incorporated",IFERROR(_xlfn.UNIQUE(_xlfn._xlws.FILTER(Prod.Out!$I:$I,Prod.Out!$B:$B=Z293)),""),IF($R293="Retained (unknown if mulched/incorp.)",IFERROR(_xlfn.UNIQUE(_xlfn._xlws.FILTER(Prod.Out!$J:$J,Prod.Out!$B:$B=Z293)),""),""))))</f>
        <v/>
      </c>
    </row>
    <row r="294" spans="19:30" x14ac:dyDescent="0.35">
      <c r="S294" s="4" t="str" cm="1">
        <f t="array" ref="S294">IF(OR(Q294="",Q294=0),"",IFERROR(IF(V294="No",_xlfn._xlws.FILTER(MT.Out!A:A,MT.Out!D:D=Q294),IF(V294="Yes",_xlfn._xlws.FILTER(Int.Out!O:O,Int.Out!B:B=Q294),"")),""))</f>
        <v/>
      </c>
      <c r="T294" s="4" t="str" cm="1">
        <f t="array" ref="T294">IF(OR(Q294="",Q294=0),"",IFERROR(IF(V294="No",_xlfn._xlws.FILTER(MT.Out!B:B,MT.Out!D:D=Q294),IF(V294="Yes",_xlfn._xlws.FILTER(Int.Out!P:P,Int.Out!B:B=Q294),"")),""))</f>
        <v/>
      </c>
      <c r="U294" s="4" t="str" cm="1">
        <f t="array" ref="U294">IF(OR($Q294="",$Q294=0),"",IFERROR(IF($V294="No",_xlfn._xlws.FILTER(MT.Out!C:C,MT.Out!$D:$D=$Q294),IF($V294="Yes",_xlfn._xlws.FILTER(Int.Out!Q:Q,Int.Out!$B:$B=$Q294),"")),""))</f>
        <v/>
      </c>
      <c r="V294" s="4" t="str">
        <f>IF(Q294&lt;&gt;"",IFERROR(IF(MATCH(Q294,_xlfn.ANCHORARRAY(Intercrop!AS$1),0)&gt;0,"Yes","No"),"No"),"")</f>
        <v/>
      </c>
      <c r="W294" s="4" t="str" cm="1">
        <f t="array" ref="W294">IF(Q294="Natural or Bare Fallow","",IF(V294="","",IF(V294="No",_xlfn._xlws.FILTER(MT.Out!E:E,MT.Out!D:D=Q294),IF(V294="Yes",_xlfn._xlws.FILTER(Int.Out!S:V,Int.Out!B:B=Q294)))))</f>
        <v/>
      </c>
      <c r="AA294" s="4" t="str" cm="1">
        <f t="array" ref="AA294">IF(OR(W294=0,W294=""),"",IF($R294="Mulched (left on surface)",IFERROR(_xlfn.UNIQUE(_xlfn._xlws.FILTER(Prod.Out!$H:$H,Prod.Out!$B:$B=W294)),""),IF($R294="Incorporated",IFERROR(_xlfn.UNIQUE(_xlfn._xlws.FILTER(Prod.Out!$I:$I,Prod.Out!$B:$B=W294)),""),IF($R294="Retained (unknown if mulched/incorp.)",IFERROR(_xlfn.UNIQUE(_xlfn._xlws.FILTER(Prod.Out!$J:$J,Prod.Out!$B:$B=W294)),""),""))))</f>
        <v/>
      </c>
      <c r="AB294" s="4" t="str" cm="1">
        <f t="array" ref="AB294">IF(OR(X294=0,X294=""),"",IF($R294="Mulched (left on surface)",IFERROR(_xlfn.UNIQUE(_xlfn._xlws.FILTER(Prod.Out!$H:$H,Prod.Out!$B:$B=X294)),""),IF($R294="Incorporated",IFERROR(_xlfn.UNIQUE(_xlfn._xlws.FILTER(Prod.Out!$I:$I,Prod.Out!$B:$B=X294)),""),IF($R294="Retained (unknown if mulched/incorp.)",IFERROR(_xlfn.UNIQUE(_xlfn._xlws.FILTER(Prod.Out!$J:$J,Prod.Out!$B:$B=X294)),""),""))))</f>
        <v/>
      </c>
      <c r="AC294" s="4" t="str" cm="1">
        <f t="array" ref="AC294">IF(OR(Y294=0,Y294=""),"",IF($R294="Mulched (left on surface)",IFERROR(_xlfn.UNIQUE(_xlfn._xlws.FILTER(Prod.Out!$H:$H,Prod.Out!$B:$B=Y294)),""),IF($R294="Incorporated",IFERROR(_xlfn.UNIQUE(_xlfn._xlws.FILTER(Prod.Out!$I:$I,Prod.Out!$B:$B=Y294)),""),IF($R294="Retained (unknown if mulched/incorp.)",IFERROR(_xlfn.UNIQUE(_xlfn._xlws.FILTER(Prod.Out!$J:$J,Prod.Out!$B:$B=Y294)),""),""))))</f>
        <v/>
      </c>
      <c r="AD294" s="4" t="str" cm="1">
        <f t="array" ref="AD294">IF(OR(Z294=0,Z294=""),"",IF($R294="Mulched (left on surface)",IFERROR(_xlfn.UNIQUE(_xlfn._xlws.FILTER(Prod.Out!$H:$H,Prod.Out!$B:$B=Z294)),""),IF($R294="Incorporated",IFERROR(_xlfn.UNIQUE(_xlfn._xlws.FILTER(Prod.Out!$I:$I,Prod.Out!$B:$B=Z294)),""),IF($R294="Retained (unknown if mulched/incorp.)",IFERROR(_xlfn.UNIQUE(_xlfn._xlws.FILTER(Prod.Out!$J:$J,Prod.Out!$B:$B=Z294)),""),""))))</f>
        <v/>
      </c>
    </row>
    <row r="295" spans="19:30" x14ac:dyDescent="0.35">
      <c r="S295" s="4" t="str" cm="1">
        <f t="array" ref="S295">IF(OR(Q295="",Q295=0),"",IFERROR(IF(V295="No",_xlfn._xlws.FILTER(MT.Out!A:A,MT.Out!D:D=Q295),IF(V295="Yes",_xlfn._xlws.FILTER(Int.Out!O:O,Int.Out!B:B=Q295),"")),""))</f>
        <v/>
      </c>
      <c r="T295" s="4" t="str" cm="1">
        <f t="array" ref="T295">IF(OR(Q295="",Q295=0),"",IFERROR(IF(V295="No",_xlfn._xlws.FILTER(MT.Out!B:B,MT.Out!D:D=Q295),IF(V295="Yes",_xlfn._xlws.FILTER(Int.Out!P:P,Int.Out!B:B=Q295),"")),""))</f>
        <v/>
      </c>
      <c r="U295" s="4" t="str" cm="1">
        <f t="array" ref="U295">IF(OR($Q295="",$Q295=0),"",IFERROR(IF($V295="No",_xlfn._xlws.FILTER(MT.Out!C:C,MT.Out!$D:$D=$Q295),IF($V295="Yes",_xlfn._xlws.FILTER(Int.Out!Q:Q,Int.Out!$B:$B=$Q295),"")),""))</f>
        <v/>
      </c>
      <c r="V295" s="4" t="str">
        <f>IF(Q295&lt;&gt;"",IFERROR(IF(MATCH(Q295,_xlfn.ANCHORARRAY(Intercrop!AS$1),0)&gt;0,"Yes","No"),"No"),"")</f>
        <v/>
      </c>
      <c r="W295" s="4" t="str" cm="1">
        <f t="array" ref="W295">IF(Q295="Natural or Bare Fallow","",IF(V295="","",IF(V295="No",_xlfn._xlws.FILTER(MT.Out!E:E,MT.Out!D:D=Q295),IF(V295="Yes",_xlfn._xlws.FILTER(Int.Out!S:V,Int.Out!B:B=Q295)))))</f>
        <v/>
      </c>
      <c r="AA295" s="4" t="str" cm="1">
        <f t="array" ref="AA295">IF(OR(W295=0,W295=""),"",IF($R295="Mulched (left on surface)",IFERROR(_xlfn.UNIQUE(_xlfn._xlws.FILTER(Prod.Out!$H:$H,Prod.Out!$B:$B=W295)),""),IF($R295="Incorporated",IFERROR(_xlfn.UNIQUE(_xlfn._xlws.FILTER(Prod.Out!$I:$I,Prod.Out!$B:$B=W295)),""),IF($R295="Retained (unknown if mulched/incorp.)",IFERROR(_xlfn.UNIQUE(_xlfn._xlws.FILTER(Prod.Out!$J:$J,Prod.Out!$B:$B=W295)),""),""))))</f>
        <v/>
      </c>
      <c r="AB295" s="4" t="str" cm="1">
        <f t="array" ref="AB295">IF(OR(X295=0,X295=""),"",IF($R295="Mulched (left on surface)",IFERROR(_xlfn.UNIQUE(_xlfn._xlws.FILTER(Prod.Out!$H:$H,Prod.Out!$B:$B=X295)),""),IF($R295="Incorporated",IFERROR(_xlfn.UNIQUE(_xlfn._xlws.FILTER(Prod.Out!$I:$I,Prod.Out!$B:$B=X295)),""),IF($R295="Retained (unknown if mulched/incorp.)",IFERROR(_xlfn.UNIQUE(_xlfn._xlws.FILTER(Prod.Out!$J:$J,Prod.Out!$B:$B=X295)),""),""))))</f>
        <v/>
      </c>
      <c r="AC295" s="4" t="str" cm="1">
        <f t="array" ref="AC295">IF(OR(Y295=0,Y295=""),"",IF($R295="Mulched (left on surface)",IFERROR(_xlfn.UNIQUE(_xlfn._xlws.FILTER(Prod.Out!$H:$H,Prod.Out!$B:$B=Y295)),""),IF($R295="Incorporated",IFERROR(_xlfn.UNIQUE(_xlfn._xlws.FILTER(Prod.Out!$I:$I,Prod.Out!$B:$B=Y295)),""),IF($R295="Retained (unknown if mulched/incorp.)",IFERROR(_xlfn.UNIQUE(_xlfn._xlws.FILTER(Prod.Out!$J:$J,Prod.Out!$B:$B=Y295)),""),""))))</f>
        <v/>
      </c>
      <c r="AD295" s="4" t="str" cm="1">
        <f t="array" ref="AD295">IF(OR(Z295=0,Z295=""),"",IF($R295="Mulched (left on surface)",IFERROR(_xlfn.UNIQUE(_xlfn._xlws.FILTER(Prod.Out!$H:$H,Prod.Out!$B:$B=Z295)),""),IF($R295="Incorporated",IFERROR(_xlfn.UNIQUE(_xlfn._xlws.FILTER(Prod.Out!$I:$I,Prod.Out!$B:$B=Z295)),""),IF($R295="Retained (unknown if mulched/incorp.)",IFERROR(_xlfn.UNIQUE(_xlfn._xlws.FILTER(Prod.Out!$J:$J,Prod.Out!$B:$B=Z295)),""),""))))</f>
        <v/>
      </c>
    </row>
    <row r="296" spans="19:30" x14ac:dyDescent="0.35">
      <c r="S296" s="4" t="str" cm="1">
        <f t="array" ref="S296">IF(OR(Q296="",Q296=0),"",IFERROR(IF(V296="No",_xlfn._xlws.FILTER(MT.Out!A:A,MT.Out!D:D=Q296),IF(V296="Yes",_xlfn._xlws.FILTER(Int.Out!O:O,Int.Out!B:B=Q296),"")),""))</f>
        <v/>
      </c>
      <c r="T296" s="4" t="str" cm="1">
        <f t="array" ref="T296">IF(OR(Q296="",Q296=0),"",IFERROR(IF(V296="No",_xlfn._xlws.FILTER(MT.Out!B:B,MT.Out!D:D=Q296),IF(V296="Yes",_xlfn._xlws.FILTER(Int.Out!P:P,Int.Out!B:B=Q296),"")),""))</f>
        <v/>
      </c>
      <c r="U296" s="4" t="str" cm="1">
        <f t="array" ref="U296">IF(OR($Q296="",$Q296=0),"",IFERROR(IF($V296="No",_xlfn._xlws.FILTER(MT.Out!C:C,MT.Out!$D:$D=$Q296),IF($V296="Yes",_xlfn._xlws.FILTER(Int.Out!Q:Q,Int.Out!$B:$B=$Q296),"")),""))</f>
        <v/>
      </c>
      <c r="V296" s="4" t="str">
        <f>IF(Q296&lt;&gt;"",IFERROR(IF(MATCH(Q296,_xlfn.ANCHORARRAY(Intercrop!AS$1),0)&gt;0,"Yes","No"),"No"),"")</f>
        <v/>
      </c>
      <c r="W296" s="4" t="str" cm="1">
        <f t="array" ref="W296">IF(Q296="Natural or Bare Fallow","",IF(V296="","",IF(V296="No",_xlfn._xlws.FILTER(MT.Out!E:E,MT.Out!D:D=Q296),IF(V296="Yes",_xlfn._xlws.FILTER(Int.Out!S:V,Int.Out!B:B=Q296)))))</f>
        <v/>
      </c>
      <c r="AA296" s="4" t="str" cm="1">
        <f t="array" ref="AA296">IF(OR(W296=0,W296=""),"",IF($R296="Mulched (left on surface)",IFERROR(_xlfn.UNIQUE(_xlfn._xlws.FILTER(Prod.Out!$H:$H,Prod.Out!$B:$B=W296)),""),IF($R296="Incorporated",IFERROR(_xlfn.UNIQUE(_xlfn._xlws.FILTER(Prod.Out!$I:$I,Prod.Out!$B:$B=W296)),""),IF($R296="Retained (unknown if mulched/incorp.)",IFERROR(_xlfn.UNIQUE(_xlfn._xlws.FILTER(Prod.Out!$J:$J,Prod.Out!$B:$B=W296)),""),""))))</f>
        <v/>
      </c>
      <c r="AB296" s="4" t="str" cm="1">
        <f t="array" ref="AB296">IF(OR(X296=0,X296=""),"",IF($R296="Mulched (left on surface)",IFERROR(_xlfn.UNIQUE(_xlfn._xlws.FILTER(Prod.Out!$H:$H,Prod.Out!$B:$B=X296)),""),IF($R296="Incorporated",IFERROR(_xlfn.UNIQUE(_xlfn._xlws.FILTER(Prod.Out!$I:$I,Prod.Out!$B:$B=X296)),""),IF($R296="Retained (unknown if mulched/incorp.)",IFERROR(_xlfn.UNIQUE(_xlfn._xlws.FILTER(Prod.Out!$J:$J,Prod.Out!$B:$B=X296)),""),""))))</f>
        <v/>
      </c>
      <c r="AC296" s="4" t="str" cm="1">
        <f t="array" ref="AC296">IF(OR(Y296=0,Y296=""),"",IF($R296="Mulched (left on surface)",IFERROR(_xlfn.UNIQUE(_xlfn._xlws.FILTER(Prod.Out!$H:$H,Prod.Out!$B:$B=Y296)),""),IF($R296="Incorporated",IFERROR(_xlfn.UNIQUE(_xlfn._xlws.FILTER(Prod.Out!$I:$I,Prod.Out!$B:$B=Y296)),""),IF($R296="Retained (unknown if mulched/incorp.)",IFERROR(_xlfn.UNIQUE(_xlfn._xlws.FILTER(Prod.Out!$J:$J,Prod.Out!$B:$B=Y296)),""),""))))</f>
        <v/>
      </c>
      <c r="AD296" s="4" t="str" cm="1">
        <f t="array" ref="AD296">IF(OR(Z296=0,Z296=""),"",IF($R296="Mulched (left on surface)",IFERROR(_xlfn.UNIQUE(_xlfn._xlws.FILTER(Prod.Out!$H:$H,Prod.Out!$B:$B=Z296)),""),IF($R296="Incorporated",IFERROR(_xlfn.UNIQUE(_xlfn._xlws.FILTER(Prod.Out!$I:$I,Prod.Out!$B:$B=Z296)),""),IF($R296="Retained (unknown if mulched/incorp.)",IFERROR(_xlfn.UNIQUE(_xlfn._xlws.FILTER(Prod.Out!$J:$J,Prod.Out!$B:$B=Z296)),""),""))))</f>
        <v/>
      </c>
    </row>
    <row r="297" spans="19:30" x14ac:dyDescent="0.35">
      <c r="S297" s="4" t="str" cm="1">
        <f t="array" ref="S297">IF(OR(Q297="",Q297=0),"",IFERROR(IF(V297="No",_xlfn._xlws.FILTER(MT.Out!A:A,MT.Out!D:D=Q297),IF(V297="Yes",_xlfn._xlws.FILTER(Int.Out!O:O,Int.Out!B:B=Q297),"")),""))</f>
        <v/>
      </c>
      <c r="T297" s="4" t="str" cm="1">
        <f t="array" ref="T297">IF(OR(Q297="",Q297=0),"",IFERROR(IF(V297="No",_xlfn._xlws.FILTER(MT.Out!B:B,MT.Out!D:D=Q297),IF(V297="Yes",_xlfn._xlws.FILTER(Int.Out!P:P,Int.Out!B:B=Q297),"")),""))</f>
        <v/>
      </c>
      <c r="U297" s="4" t="str" cm="1">
        <f t="array" ref="U297">IF(OR($Q297="",$Q297=0),"",IFERROR(IF($V297="No",_xlfn._xlws.FILTER(MT.Out!C:C,MT.Out!$D:$D=$Q297),IF($V297="Yes",_xlfn._xlws.FILTER(Int.Out!Q:Q,Int.Out!$B:$B=$Q297),"")),""))</f>
        <v/>
      </c>
      <c r="V297" s="4" t="str">
        <f>IF(Q297&lt;&gt;"",IFERROR(IF(MATCH(Q297,_xlfn.ANCHORARRAY(Intercrop!AS$1),0)&gt;0,"Yes","No"),"No"),"")</f>
        <v/>
      </c>
      <c r="W297" s="4" t="str" cm="1">
        <f t="array" ref="W297">IF(Q297="Natural or Bare Fallow","",IF(V297="","",IF(V297="No",_xlfn._xlws.FILTER(MT.Out!E:E,MT.Out!D:D=Q297),IF(V297="Yes",_xlfn._xlws.FILTER(Int.Out!S:V,Int.Out!B:B=Q297)))))</f>
        <v/>
      </c>
      <c r="AA297" s="4" t="str" cm="1">
        <f t="array" ref="AA297">IF(OR(W297=0,W297=""),"",IF($R297="Mulched (left on surface)",IFERROR(_xlfn.UNIQUE(_xlfn._xlws.FILTER(Prod.Out!$H:$H,Prod.Out!$B:$B=W297)),""),IF($R297="Incorporated",IFERROR(_xlfn.UNIQUE(_xlfn._xlws.FILTER(Prod.Out!$I:$I,Prod.Out!$B:$B=W297)),""),IF($R297="Retained (unknown if mulched/incorp.)",IFERROR(_xlfn.UNIQUE(_xlfn._xlws.FILTER(Prod.Out!$J:$J,Prod.Out!$B:$B=W297)),""),""))))</f>
        <v/>
      </c>
      <c r="AB297" s="4" t="str" cm="1">
        <f t="array" ref="AB297">IF(OR(X297=0,X297=""),"",IF($R297="Mulched (left on surface)",IFERROR(_xlfn.UNIQUE(_xlfn._xlws.FILTER(Prod.Out!$H:$H,Prod.Out!$B:$B=X297)),""),IF($R297="Incorporated",IFERROR(_xlfn.UNIQUE(_xlfn._xlws.FILTER(Prod.Out!$I:$I,Prod.Out!$B:$B=X297)),""),IF($R297="Retained (unknown if mulched/incorp.)",IFERROR(_xlfn.UNIQUE(_xlfn._xlws.FILTER(Prod.Out!$J:$J,Prod.Out!$B:$B=X297)),""),""))))</f>
        <v/>
      </c>
      <c r="AC297" s="4" t="str" cm="1">
        <f t="array" ref="AC297">IF(OR(Y297=0,Y297=""),"",IF($R297="Mulched (left on surface)",IFERROR(_xlfn.UNIQUE(_xlfn._xlws.FILTER(Prod.Out!$H:$H,Prod.Out!$B:$B=Y297)),""),IF($R297="Incorporated",IFERROR(_xlfn.UNIQUE(_xlfn._xlws.FILTER(Prod.Out!$I:$I,Prod.Out!$B:$B=Y297)),""),IF($R297="Retained (unknown if mulched/incorp.)",IFERROR(_xlfn.UNIQUE(_xlfn._xlws.FILTER(Prod.Out!$J:$J,Prod.Out!$B:$B=Y297)),""),""))))</f>
        <v/>
      </c>
      <c r="AD297" s="4" t="str" cm="1">
        <f t="array" ref="AD297">IF(OR(Z297=0,Z297=""),"",IF($R297="Mulched (left on surface)",IFERROR(_xlfn.UNIQUE(_xlfn._xlws.FILTER(Prod.Out!$H:$H,Prod.Out!$B:$B=Z297)),""),IF($R297="Incorporated",IFERROR(_xlfn.UNIQUE(_xlfn._xlws.FILTER(Prod.Out!$I:$I,Prod.Out!$B:$B=Z297)),""),IF($R297="Retained (unknown if mulched/incorp.)",IFERROR(_xlfn.UNIQUE(_xlfn._xlws.FILTER(Prod.Out!$J:$J,Prod.Out!$B:$B=Z297)),""),""))))</f>
        <v/>
      </c>
    </row>
    <row r="298" spans="19:30" x14ac:dyDescent="0.35">
      <c r="S298" s="4" t="str" cm="1">
        <f t="array" ref="S298">IF(OR(Q298="",Q298=0),"",IFERROR(IF(V298="No",_xlfn._xlws.FILTER(MT.Out!A:A,MT.Out!D:D=Q298),IF(V298="Yes",_xlfn._xlws.FILTER(Int.Out!O:O,Int.Out!B:B=Q298),"")),""))</f>
        <v/>
      </c>
      <c r="T298" s="4" t="str" cm="1">
        <f t="array" ref="T298">IF(OR(Q298="",Q298=0),"",IFERROR(IF(V298="No",_xlfn._xlws.FILTER(MT.Out!B:B,MT.Out!D:D=Q298),IF(V298="Yes",_xlfn._xlws.FILTER(Int.Out!P:P,Int.Out!B:B=Q298),"")),""))</f>
        <v/>
      </c>
      <c r="U298" s="4" t="str" cm="1">
        <f t="array" ref="U298">IF(OR($Q298="",$Q298=0),"",IFERROR(IF($V298="No",_xlfn._xlws.FILTER(MT.Out!C:C,MT.Out!$D:$D=$Q298),IF($V298="Yes",_xlfn._xlws.FILTER(Int.Out!Q:Q,Int.Out!$B:$B=$Q298),"")),""))</f>
        <v/>
      </c>
      <c r="V298" s="4" t="str">
        <f>IF(Q298&lt;&gt;"",IFERROR(IF(MATCH(Q298,_xlfn.ANCHORARRAY(Intercrop!AS$1),0)&gt;0,"Yes","No"),"No"),"")</f>
        <v/>
      </c>
      <c r="W298" s="4" t="str" cm="1">
        <f t="array" ref="W298">IF(Q298="Natural or Bare Fallow","",IF(V298="","",IF(V298="No",_xlfn._xlws.FILTER(MT.Out!E:E,MT.Out!D:D=Q298),IF(V298="Yes",_xlfn._xlws.FILTER(Int.Out!S:V,Int.Out!B:B=Q298)))))</f>
        <v/>
      </c>
      <c r="AA298" s="4" t="str" cm="1">
        <f t="array" ref="AA298">IF(OR(W298=0,W298=""),"",IF($R298="Mulched (left on surface)",IFERROR(_xlfn.UNIQUE(_xlfn._xlws.FILTER(Prod.Out!$H:$H,Prod.Out!$B:$B=W298)),""),IF($R298="Incorporated",IFERROR(_xlfn.UNIQUE(_xlfn._xlws.FILTER(Prod.Out!$I:$I,Prod.Out!$B:$B=W298)),""),IF($R298="Retained (unknown if mulched/incorp.)",IFERROR(_xlfn.UNIQUE(_xlfn._xlws.FILTER(Prod.Out!$J:$J,Prod.Out!$B:$B=W298)),""),""))))</f>
        <v/>
      </c>
      <c r="AB298" s="4" t="str" cm="1">
        <f t="array" ref="AB298">IF(OR(X298=0,X298=""),"",IF($R298="Mulched (left on surface)",IFERROR(_xlfn.UNIQUE(_xlfn._xlws.FILTER(Prod.Out!$H:$H,Prod.Out!$B:$B=X298)),""),IF($R298="Incorporated",IFERROR(_xlfn.UNIQUE(_xlfn._xlws.FILTER(Prod.Out!$I:$I,Prod.Out!$B:$B=X298)),""),IF($R298="Retained (unknown if mulched/incorp.)",IFERROR(_xlfn.UNIQUE(_xlfn._xlws.FILTER(Prod.Out!$J:$J,Prod.Out!$B:$B=X298)),""),""))))</f>
        <v/>
      </c>
      <c r="AC298" s="4" t="str" cm="1">
        <f t="array" ref="AC298">IF(OR(Y298=0,Y298=""),"",IF($R298="Mulched (left on surface)",IFERROR(_xlfn.UNIQUE(_xlfn._xlws.FILTER(Prod.Out!$H:$H,Prod.Out!$B:$B=Y298)),""),IF($R298="Incorporated",IFERROR(_xlfn.UNIQUE(_xlfn._xlws.FILTER(Prod.Out!$I:$I,Prod.Out!$B:$B=Y298)),""),IF($R298="Retained (unknown if mulched/incorp.)",IFERROR(_xlfn.UNIQUE(_xlfn._xlws.FILTER(Prod.Out!$J:$J,Prod.Out!$B:$B=Y298)),""),""))))</f>
        <v/>
      </c>
      <c r="AD298" s="4" t="str" cm="1">
        <f t="array" ref="AD298">IF(OR(Z298=0,Z298=""),"",IF($R298="Mulched (left on surface)",IFERROR(_xlfn.UNIQUE(_xlfn._xlws.FILTER(Prod.Out!$H:$H,Prod.Out!$B:$B=Z298)),""),IF($R298="Incorporated",IFERROR(_xlfn.UNIQUE(_xlfn._xlws.FILTER(Prod.Out!$I:$I,Prod.Out!$B:$B=Z298)),""),IF($R298="Retained (unknown if mulched/incorp.)",IFERROR(_xlfn.UNIQUE(_xlfn._xlws.FILTER(Prod.Out!$J:$J,Prod.Out!$B:$B=Z298)),""),""))))</f>
        <v/>
      </c>
    </row>
    <row r="299" spans="19:30" x14ac:dyDescent="0.35">
      <c r="S299" s="4" t="str" cm="1">
        <f t="array" ref="S299">IF(OR(Q299="",Q299=0),"",IFERROR(IF(V299="No",_xlfn._xlws.FILTER(MT.Out!A:A,MT.Out!D:D=Q299),IF(V299="Yes",_xlfn._xlws.FILTER(Int.Out!O:O,Int.Out!B:B=Q299),"")),""))</f>
        <v/>
      </c>
      <c r="T299" s="4" t="str" cm="1">
        <f t="array" ref="T299">IF(OR(Q299="",Q299=0),"",IFERROR(IF(V299="No",_xlfn._xlws.FILTER(MT.Out!B:B,MT.Out!D:D=Q299),IF(V299="Yes",_xlfn._xlws.FILTER(Int.Out!P:P,Int.Out!B:B=Q299),"")),""))</f>
        <v/>
      </c>
      <c r="U299" s="4" t="str" cm="1">
        <f t="array" ref="U299">IF(OR($Q299="",$Q299=0),"",IFERROR(IF($V299="No",_xlfn._xlws.FILTER(MT.Out!C:C,MT.Out!$D:$D=$Q299),IF($V299="Yes",_xlfn._xlws.FILTER(Int.Out!Q:Q,Int.Out!$B:$B=$Q299),"")),""))</f>
        <v/>
      </c>
      <c r="V299" s="4" t="str">
        <f>IF(Q299&lt;&gt;"",IFERROR(IF(MATCH(Q299,_xlfn.ANCHORARRAY(Intercrop!AS$1),0)&gt;0,"Yes","No"),"No"),"")</f>
        <v/>
      </c>
      <c r="W299" s="4" t="str" cm="1">
        <f t="array" ref="W299">IF(Q299="Natural or Bare Fallow","",IF(V299="","",IF(V299="No",_xlfn._xlws.FILTER(MT.Out!E:E,MT.Out!D:D=Q299),IF(V299="Yes",_xlfn._xlws.FILTER(Int.Out!S:V,Int.Out!B:B=Q299)))))</f>
        <v/>
      </c>
      <c r="AA299" s="4" t="str" cm="1">
        <f t="array" ref="AA299">IF(OR(W299=0,W299=""),"",IF($R299="Mulched (left on surface)",IFERROR(_xlfn.UNIQUE(_xlfn._xlws.FILTER(Prod.Out!$H:$H,Prod.Out!$B:$B=W299)),""),IF($R299="Incorporated",IFERROR(_xlfn.UNIQUE(_xlfn._xlws.FILTER(Prod.Out!$I:$I,Prod.Out!$B:$B=W299)),""),IF($R299="Retained (unknown if mulched/incorp.)",IFERROR(_xlfn.UNIQUE(_xlfn._xlws.FILTER(Prod.Out!$J:$J,Prod.Out!$B:$B=W299)),""),""))))</f>
        <v/>
      </c>
      <c r="AB299" s="4" t="str" cm="1">
        <f t="array" ref="AB299">IF(OR(X299=0,X299=""),"",IF($R299="Mulched (left on surface)",IFERROR(_xlfn.UNIQUE(_xlfn._xlws.FILTER(Prod.Out!$H:$H,Prod.Out!$B:$B=X299)),""),IF($R299="Incorporated",IFERROR(_xlfn.UNIQUE(_xlfn._xlws.FILTER(Prod.Out!$I:$I,Prod.Out!$B:$B=X299)),""),IF($R299="Retained (unknown if mulched/incorp.)",IFERROR(_xlfn.UNIQUE(_xlfn._xlws.FILTER(Prod.Out!$J:$J,Prod.Out!$B:$B=X299)),""),""))))</f>
        <v/>
      </c>
      <c r="AC299" s="4" t="str" cm="1">
        <f t="array" ref="AC299">IF(OR(Y299=0,Y299=""),"",IF($R299="Mulched (left on surface)",IFERROR(_xlfn.UNIQUE(_xlfn._xlws.FILTER(Prod.Out!$H:$H,Prod.Out!$B:$B=Y299)),""),IF($R299="Incorporated",IFERROR(_xlfn.UNIQUE(_xlfn._xlws.FILTER(Prod.Out!$I:$I,Prod.Out!$B:$B=Y299)),""),IF($R299="Retained (unknown if mulched/incorp.)",IFERROR(_xlfn.UNIQUE(_xlfn._xlws.FILTER(Prod.Out!$J:$J,Prod.Out!$B:$B=Y299)),""),""))))</f>
        <v/>
      </c>
      <c r="AD299" s="4" t="str" cm="1">
        <f t="array" ref="AD299">IF(OR(Z299=0,Z299=""),"",IF($R299="Mulched (left on surface)",IFERROR(_xlfn.UNIQUE(_xlfn._xlws.FILTER(Prod.Out!$H:$H,Prod.Out!$B:$B=Z299)),""),IF($R299="Incorporated",IFERROR(_xlfn.UNIQUE(_xlfn._xlws.FILTER(Prod.Out!$I:$I,Prod.Out!$B:$B=Z299)),""),IF($R299="Retained (unknown if mulched/incorp.)",IFERROR(_xlfn.UNIQUE(_xlfn._xlws.FILTER(Prod.Out!$J:$J,Prod.Out!$B:$B=Z299)),""),""))))</f>
        <v/>
      </c>
    </row>
    <row r="300" spans="19:30" x14ac:dyDescent="0.35">
      <c r="S300" s="4" t="str" cm="1">
        <f t="array" ref="S300">IF(OR(Q300="",Q300=0),"",IFERROR(IF(V300="No",_xlfn._xlws.FILTER(MT.Out!A:A,MT.Out!D:D=Q300),IF(V300="Yes",_xlfn._xlws.FILTER(Int.Out!O:O,Int.Out!B:B=Q300),"")),""))</f>
        <v/>
      </c>
      <c r="T300" s="4" t="str" cm="1">
        <f t="array" ref="T300">IF(OR(Q300="",Q300=0),"",IFERROR(IF(V300="No",_xlfn._xlws.FILTER(MT.Out!B:B,MT.Out!D:D=Q300),IF(V300="Yes",_xlfn._xlws.FILTER(Int.Out!P:P,Int.Out!B:B=Q300),"")),""))</f>
        <v/>
      </c>
      <c r="U300" s="4" t="str" cm="1">
        <f t="array" ref="U300">IF(OR($Q300="",$Q300=0),"",IFERROR(IF($V300="No",_xlfn._xlws.FILTER(MT.Out!C:C,MT.Out!$D:$D=$Q300),IF($V300="Yes",_xlfn._xlws.FILTER(Int.Out!Q:Q,Int.Out!$B:$B=$Q300),"")),""))</f>
        <v/>
      </c>
      <c r="V300" s="4" t="str">
        <f>IF(Q300&lt;&gt;"",IFERROR(IF(MATCH(Q300,_xlfn.ANCHORARRAY(Intercrop!AS$1),0)&gt;0,"Yes","No"),"No"),"")</f>
        <v/>
      </c>
      <c r="W300" s="4" t="str" cm="1">
        <f t="array" ref="W300">IF(Q300="Natural or Bare Fallow","",IF(V300="","",IF(V300="No",_xlfn._xlws.FILTER(MT.Out!E:E,MT.Out!D:D=Q300),IF(V300="Yes",_xlfn._xlws.FILTER(Int.Out!S:V,Int.Out!B:B=Q300)))))</f>
        <v/>
      </c>
      <c r="AA300" s="4" t="str" cm="1">
        <f t="array" ref="AA300">IF(OR(W300=0,W300=""),"",IF($R300="Mulched (left on surface)",IFERROR(_xlfn.UNIQUE(_xlfn._xlws.FILTER(Prod.Out!$H:$H,Prod.Out!$B:$B=W300)),""),IF($R300="Incorporated",IFERROR(_xlfn.UNIQUE(_xlfn._xlws.FILTER(Prod.Out!$I:$I,Prod.Out!$B:$B=W300)),""),IF($R300="Retained (unknown if mulched/incorp.)",IFERROR(_xlfn.UNIQUE(_xlfn._xlws.FILTER(Prod.Out!$J:$J,Prod.Out!$B:$B=W300)),""),""))))</f>
        <v/>
      </c>
      <c r="AB300" s="4" t="str" cm="1">
        <f t="array" ref="AB300">IF(OR(X300=0,X300=""),"",IF($R300="Mulched (left on surface)",IFERROR(_xlfn.UNIQUE(_xlfn._xlws.FILTER(Prod.Out!$H:$H,Prod.Out!$B:$B=X300)),""),IF($R300="Incorporated",IFERROR(_xlfn.UNIQUE(_xlfn._xlws.FILTER(Prod.Out!$I:$I,Prod.Out!$B:$B=X300)),""),IF($R300="Retained (unknown if mulched/incorp.)",IFERROR(_xlfn.UNIQUE(_xlfn._xlws.FILTER(Prod.Out!$J:$J,Prod.Out!$B:$B=X300)),""),""))))</f>
        <v/>
      </c>
      <c r="AC300" s="4" t="str" cm="1">
        <f t="array" ref="AC300">IF(OR(Y300=0,Y300=""),"",IF($R300="Mulched (left on surface)",IFERROR(_xlfn.UNIQUE(_xlfn._xlws.FILTER(Prod.Out!$H:$H,Prod.Out!$B:$B=Y300)),""),IF($R300="Incorporated",IFERROR(_xlfn.UNIQUE(_xlfn._xlws.FILTER(Prod.Out!$I:$I,Prod.Out!$B:$B=Y300)),""),IF($R300="Retained (unknown if mulched/incorp.)",IFERROR(_xlfn.UNIQUE(_xlfn._xlws.FILTER(Prod.Out!$J:$J,Prod.Out!$B:$B=Y300)),""),""))))</f>
        <v/>
      </c>
      <c r="AD300" s="4" t="str" cm="1">
        <f t="array" ref="AD300">IF(OR(Z300=0,Z300=""),"",IF($R300="Mulched (left on surface)",IFERROR(_xlfn.UNIQUE(_xlfn._xlws.FILTER(Prod.Out!$H:$H,Prod.Out!$B:$B=Z300)),""),IF($R300="Incorporated",IFERROR(_xlfn.UNIQUE(_xlfn._xlws.FILTER(Prod.Out!$I:$I,Prod.Out!$B:$B=Z300)),""),IF($R300="Retained (unknown if mulched/incorp.)",IFERROR(_xlfn.UNIQUE(_xlfn._xlws.FILTER(Prod.Out!$J:$J,Prod.Out!$B:$B=Z300)),""),""))))</f>
        <v/>
      </c>
    </row>
    <row r="301" spans="19:30" x14ac:dyDescent="0.35">
      <c r="S301" s="4" t="str" cm="1">
        <f t="array" ref="S301">IF(OR(Q301="",Q301=0),"",IFERROR(IF(V301="No",_xlfn._xlws.FILTER(MT.Out!A:A,MT.Out!D:D=Q301),IF(V301="Yes",_xlfn._xlws.FILTER(Int.Out!O:O,Int.Out!B:B=Q301),"")),""))</f>
        <v/>
      </c>
      <c r="T301" s="4" t="str" cm="1">
        <f t="array" ref="T301">IF(OR(Q301="",Q301=0),"",IFERROR(IF(V301="No",_xlfn._xlws.FILTER(MT.Out!B:B,MT.Out!D:D=Q301),IF(V301="Yes",_xlfn._xlws.FILTER(Int.Out!P:P,Int.Out!B:B=Q301),"")),""))</f>
        <v/>
      </c>
      <c r="U301" s="4" t="str" cm="1">
        <f t="array" ref="U301">IF(OR($Q301="",$Q301=0),"",IFERROR(IF($V301="No",_xlfn._xlws.FILTER(MT.Out!C:C,MT.Out!$D:$D=$Q301),IF($V301="Yes",_xlfn._xlws.FILTER(Int.Out!Q:Q,Int.Out!$B:$B=$Q301),"")),""))</f>
        <v/>
      </c>
      <c r="V301" s="4" t="str">
        <f>IF(Q301&lt;&gt;"",IFERROR(IF(MATCH(Q301,_xlfn.ANCHORARRAY(Intercrop!AS$1),0)&gt;0,"Yes","No"),"No"),"")</f>
        <v/>
      </c>
      <c r="W301" s="4" t="str" cm="1">
        <f t="array" ref="W301">IF(Q301="Natural or Bare Fallow","",IF(V301="","",IF(V301="No",_xlfn._xlws.FILTER(MT.Out!E:E,MT.Out!D:D=Q301),IF(V301="Yes",_xlfn._xlws.FILTER(Int.Out!S:V,Int.Out!B:B=Q301)))))</f>
        <v/>
      </c>
      <c r="AA301" s="4" t="str" cm="1">
        <f t="array" ref="AA301">IF(OR(W301=0,W301=""),"",IF($R301="Mulched (left on surface)",IFERROR(_xlfn.UNIQUE(_xlfn._xlws.FILTER(Prod.Out!$H:$H,Prod.Out!$B:$B=W301)),""),IF($R301="Incorporated",IFERROR(_xlfn.UNIQUE(_xlfn._xlws.FILTER(Prod.Out!$I:$I,Prod.Out!$B:$B=W301)),""),IF($R301="Retained (unknown if mulched/incorp.)",IFERROR(_xlfn.UNIQUE(_xlfn._xlws.FILTER(Prod.Out!$J:$J,Prod.Out!$B:$B=W301)),""),""))))</f>
        <v/>
      </c>
      <c r="AB301" s="4" t="str" cm="1">
        <f t="array" ref="AB301">IF(OR(X301=0,X301=""),"",IF($R301="Mulched (left on surface)",IFERROR(_xlfn.UNIQUE(_xlfn._xlws.FILTER(Prod.Out!$H:$H,Prod.Out!$B:$B=X301)),""),IF($R301="Incorporated",IFERROR(_xlfn.UNIQUE(_xlfn._xlws.FILTER(Prod.Out!$I:$I,Prod.Out!$B:$B=X301)),""),IF($R301="Retained (unknown if mulched/incorp.)",IFERROR(_xlfn.UNIQUE(_xlfn._xlws.FILTER(Prod.Out!$J:$J,Prod.Out!$B:$B=X301)),""),""))))</f>
        <v/>
      </c>
      <c r="AC301" s="4" t="str" cm="1">
        <f t="array" ref="AC301">IF(OR(Y301=0,Y301=""),"",IF($R301="Mulched (left on surface)",IFERROR(_xlfn.UNIQUE(_xlfn._xlws.FILTER(Prod.Out!$H:$H,Prod.Out!$B:$B=Y301)),""),IF($R301="Incorporated",IFERROR(_xlfn.UNIQUE(_xlfn._xlws.FILTER(Prod.Out!$I:$I,Prod.Out!$B:$B=Y301)),""),IF($R301="Retained (unknown if mulched/incorp.)",IFERROR(_xlfn.UNIQUE(_xlfn._xlws.FILTER(Prod.Out!$J:$J,Prod.Out!$B:$B=Y301)),""),""))))</f>
        <v/>
      </c>
      <c r="AD301" s="4" t="str" cm="1">
        <f t="array" ref="AD301">IF(OR(Z301=0,Z301=""),"",IF($R301="Mulched (left on surface)",IFERROR(_xlfn.UNIQUE(_xlfn._xlws.FILTER(Prod.Out!$H:$H,Prod.Out!$B:$B=Z301)),""),IF($R301="Incorporated",IFERROR(_xlfn.UNIQUE(_xlfn._xlws.FILTER(Prod.Out!$I:$I,Prod.Out!$B:$B=Z301)),""),IF($R301="Retained (unknown if mulched/incorp.)",IFERROR(_xlfn.UNIQUE(_xlfn._xlws.FILTER(Prod.Out!$J:$J,Prod.Out!$B:$B=Z301)),""),""))))</f>
        <v/>
      </c>
    </row>
    <row r="302" spans="19:30" x14ac:dyDescent="0.35">
      <c r="S302" s="4" t="str" cm="1">
        <f t="array" ref="S302">IF(OR(Q302="",Q302=0),"",IFERROR(IF(V302="No",_xlfn._xlws.FILTER(MT.Out!A:A,MT.Out!D:D=Q302),IF(V302="Yes",_xlfn._xlws.FILTER(Int.Out!O:O,Int.Out!B:B=Q302),"")),""))</f>
        <v/>
      </c>
      <c r="T302" s="4" t="str" cm="1">
        <f t="array" ref="T302">IF(OR(Q302="",Q302=0),"",IFERROR(IF(V302="No",_xlfn._xlws.FILTER(MT.Out!B:B,MT.Out!D:D=Q302),IF(V302="Yes",_xlfn._xlws.FILTER(Int.Out!P:P,Int.Out!B:B=Q302),"")),""))</f>
        <v/>
      </c>
      <c r="U302" s="4" t="str" cm="1">
        <f t="array" ref="U302">IF(OR($Q302="",$Q302=0),"",IFERROR(IF($V302="No",_xlfn._xlws.FILTER(MT.Out!C:C,MT.Out!$D:$D=$Q302),IF($V302="Yes",_xlfn._xlws.FILTER(Int.Out!Q:Q,Int.Out!$B:$B=$Q302),"")),""))</f>
        <v/>
      </c>
      <c r="V302" s="4" t="str">
        <f>IF(Q302&lt;&gt;"",IFERROR(IF(MATCH(Q302,_xlfn.ANCHORARRAY(Intercrop!AS$1),0)&gt;0,"Yes","No"),"No"),"")</f>
        <v/>
      </c>
      <c r="W302" s="4" t="str" cm="1">
        <f t="array" ref="W302">IF(Q302="Natural or Bare Fallow","",IF(V302="","",IF(V302="No",_xlfn._xlws.FILTER(MT.Out!E:E,MT.Out!D:D=Q302),IF(V302="Yes",_xlfn._xlws.FILTER(Int.Out!S:V,Int.Out!B:B=Q302)))))</f>
        <v/>
      </c>
      <c r="AA302" s="4" t="str" cm="1">
        <f t="array" ref="AA302">IF(OR(W302=0,W302=""),"",IF($R302="Mulched (left on surface)",IFERROR(_xlfn.UNIQUE(_xlfn._xlws.FILTER(Prod.Out!$H:$H,Prod.Out!$B:$B=W302)),""),IF($R302="Incorporated",IFERROR(_xlfn.UNIQUE(_xlfn._xlws.FILTER(Prod.Out!$I:$I,Prod.Out!$B:$B=W302)),""),IF($R302="Retained (unknown if mulched/incorp.)",IFERROR(_xlfn.UNIQUE(_xlfn._xlws.FILTER(Prod.Out!$J:$J,Prod.Out!$B:$B=W302)),""),""))))</f>
        <v/>
      </c>
      <c r="AB302" s="4" t="str" cm="1">
        <f t="array" ref="AB302">IF(OR(X302=0,X302=""),"",IF($R302="Mulched (left on surface)",IFERROR(_xlfn.UNIQUE(_xlfn._xlws.FILTER(Prod.Out!$H:$H,Prod.Out!$B:$B=X302)),""),IF($R302="Incorporated",IFERROR(_xlfn.UNIQUE(_xlfn._xlws.FILTER(Prod.Out!$I:$I,Prod.Out!$B:$B=X302)),""),IF($R302="Retained (unknown if mulched/incorp.)",IFERROR(_xlfn.UNIQUE(_xlfn._xlws.FILTER(Prod.Out!$J:$J,Prod.Out!$B:$B=X302)),""),""))))</f>
        <v/>
      </c>
      <c r="AC302" s="4" t="str" cm="1">
        <f t="array" ref="AC302">IF(OR(Y302=0,Y302=""),"",IF($R302="Mulched (left on surface)",IFERROR(_xlfn.UNIQUE(_xlfn._xlws.FILTER(Prod.Out!$H:$H,Prod.Out!$B:$B=Y302)),""),IF($R302="Incorporated",IFERROR(_xlfn.UNIQUE(_xlfn._xlws.FILTER(Prod.Out!$I:$I,Prod.Out!$B:$B=Y302)),""),IF($R302="Retained (unknown if mulched/incorp.)",IFERROR(_xlfn.UNIQUE(_xlfn._xlws.FILTER(Prod.Out!$J:$J,Prod.Out!$B:$B=Y302)),""),""))))</f>
        <v/>
      </c>
      <c r="AD302" s="4" t="str" cm="1">
        <f t="array" ref="AD302">IF(OR(Z302=0,Z302=""),"",IF($R302="Mulched (left on surface)",IFERROR(_xlfn.UNIQUE(_xlfn._xlws.FILTER(Prod.Out!$H:$H,Prod.Out!$B:$B=Z302)),""),IF($R302="Incorporated",IFERROR(_xlfn.UNIQUE(_xlfn._xlws.FILTER(Prod.Out!$I:$I,Prod.Out!$B:$B=Z302)),""),IF($R302="Retained (unknown if mulched/incorp.)",IFERROR(_xlfn.UNIQUE(_xlfn._xlws.FILTER(Prod.Out!$J:$J,Prod.Out!$B:$B=Z302)),""),""))))</f>
        <v/>
      </c>
    </row>
    <row r="303" spans="19:30" x14ac:dyDescent="0.35">
      <c r="S303" s="4" t="str" cm="1">
        <f t="array" ref="S303">IF(OR(Q303="",Q303=0),"",IFERROR(IF(V303="No",_xlfn._xlws.FILTER(MT.Out!A:A,MT.Out!D:D=Q303),IF(V303="Yes",_xlfn._xlws.FILTER(Int.Out!O:O,Int.Out!B:B=Q303),"")),""))</f>
        <v/>
      </c>
      <c r="T303" s="4" t="str" cm="1">
        <f t="array" ref="T303">IF(OR(Q303="",Q303=0),"",IFERROR(IF(V303="No",_xlfn._xlws.FILTER(MT.Out!B:B,MT.Out!D:D=Q303),IF(V303="Yes",_xlfn._xlws.FILTER(Int.Out!P:P,Int.Out!B:B=Q303),"")),""))</f>
        <v/>
      </c>
      <c r="U303" s="4" t="str" cm="1">
        <f t="array" ref="U303">IF(OR($Q303="",$Q303=0),"",IFERROR(IF($V303="No",_xlfn._xlws.FILTER(MT.Out!C:C,MT.Out!$D:$D=$Q303),IF($V303="Yes",_xlfn._xlws.FILTER(Int.Out!Q:Q,Int.Out!$B:$B=$Q303),"")),""))</f>
        <v/>
      </c>
      <c r="V303" s="4" t="str">
        <f>IF(Q303&lt;&gt;"",IFERROR(IF(MATCH(Q303,_xlfn.ANCHORARRAY(Intercrop!AS$1),0)&gt;0,"Yes","No"),"No"),"")</f>
        <v/>
      </c>
      <c r="W303" s="4" t="str" cm="1">
        <f t="array" ref="W303">IF(Q303="Natural or Bare Fallow","",IF(V303="","",IF(V303="No",_xlfn._xlws.FILTER(MT.Out!E:E,MT.Out!D:D=Q303),IF(V303="Yes",_xlfn._xlws.FILTER(Int.Out!S:V,Int.Out!B:B=Q303)))))</f>
        <v/>
      </c>
      <c r="AA303" s="4" t="str" cm="1">
        <f t="array" ref="AA303">IF(OR(W303=0,W303=""),"",IF($R303="Mulched (left on surface)",IFERROR(_xlfn.UNIQUE(_xlfn._xlws.FILTER(Prod.Out!$H:$H,Prod.Out!$B:$B=W303)),""),IF($R303="Incorporated",IFERROR(_xlfn.UNIQUE(_xlfn._xlws.FILTER(Prod.Out!$I:$I,Prod.Out!$B:$B=W303)),""),IF($R303="Retained (unknown if mulched/incorp.)",IFERROR(_xlfn.UNIQUE(_xlfn._xlws.FILTER(Prod.Out!$J:$J,Prod.Out!$B:$B=W303)),""),""))))</f>
        <v/>
      </c>
      <c r="AB303" s="4" t="str" cm="1">
        <f t="array" ref="AB303">IF(OR(X303=0,X303=""),"",IF($R303="Mulched (left on surface)",IFERROR(_xlfn.UNIQUE(_xlfn._xlws.FILTER(Prod.Out!$H:$H,Prod.Out!$B:$B=X303)),""),IF($R303="Incorporated",IFERROR(_xlfn.UNIQUE(_xlfn._xlws.FILTER(Prod.Out!$I:$I,Prod.Out!$B:$B=X303)),""),IF($R303="Retained (unknown if mulched/incorp.)",IFERROR(_xlfn.UNIQUE(_xlfn._xlws.FILTER(Prod.Out!$J:$J,Prod.Out!$B:$B=X303)),""),""))))</f>
        <v/>
      </c>
      <c r="AC303" s="4" t="str" cm="1">
        <f t="array" ref="AC303">IF(OR(Y303=0,Y303=""),"",IF($R303="Mulched (left on surface)",IFERROR(_xlfn.UNIQUE(_xlfn._xlws.FILTER(Prod.Out!$H:$H,Prod.Out!$B:$B=Y303)),""),IF($R303="Incorporated",IFERROR(_xlfn.UNIQUE(_xlfn._xlws.FILTER(Prod.Out!$I:$I,Prod.Out!$B:$B=Y303)),""),IF($R303="Retained (unknown if mulched/incorp.)",IFERROR(_xlfn.UNIQUE(_xlfn._xlws.FILTER(Prod.Out!$J:$J,Prod.Out!$B:$B=Y303)),""),""))))</f>
        <v/>
      </c>
      <c r="AD303" s="4" t="str" cm="1">
        <f t="array" ref="AD303">IF(OR(Z303=0,Z303=""),"",IF($R303="Mulched (left on surface)",IFERROR(_xlfn.UNIQUE(_xlfn._xlws.FILTER(Prod.Out!$H:$H,Prod.Out!$B:$B=Z303)),""),IF($R303="Incorporated",IFERROR(_xlfn.UNIQUE(_xlfn._xlws.FILTER(Prod.Out!$I:$I,Prod.Out!$B:$B=Z303)),""),IF($R303="Retained (unknown if mulched/incorp.)",IFERROR(_xlfn.UNIQUE(_xlfn._xlws.FILTER(Prod.Out!$J:$J,Prod.Out!$B:$B=Z303)),""),""))))</f>
        <v/>
      </c>
    </row>
    <row r="304" spans="19:30" x14ac:dyDescent="0.35">
      <c r="S304" s="4" t="str" cm="1">
        <f t="array" ref="S304">IF(OR(Q304="",Q304=0),"",IFERROR(IF(V304="No",_xlfn._xlws.FILTER(MT.Out!A:A,MT.Out!D:D=Q304),IF(V304="Yes",_xlfn._xlws.FILTER(Int.Out!O:O,Int.Out!B:B=Q304),"")),""))</f>
        <v/>
      </c>
      <c r="T304" s="4" t="str" cm="1">
        <f t="array" ref="T304">IF(OR(Q304="",Q304=0),"",IFERROR(IF(V304="No",_xlfn._xlws.FILTER(MT.Out!B:B,MT.Out!D:D=Q304),IF(V304="Yes",_xlfn._xlws.FILTER(Int.Out!P:P,Int.Out!B:B=Q304),"")),""))</f>
        <v/>
      </c>
      <c r="U304" s="4" t="str" cm="1">
        <f t="array" ref="U304">IF(OR($Q304="",$Q304=0),"",IFERROR(IF($V304="No",_xlfn._xlws.FILTER(MT.Out!C:C,MT.Out!$D:$D=$Q304),IF($V304="Yes",_xlfn._xlws.FILTER(Int.Out!Q:Q,Int.Out!$B:$B=$Q304),"")),""))</f>
        <v/>
      </c>
      <c r="V304" s="4" t="str">
        <f>IF(Q304&lt;&gt;"",IFERROR(IF(MATCH(Q304,_xlfn.ANCHORARRAY(Intercrop!AS$1),0)&gt;0,"Yes","No"),"No"),"")</f>
        <v/>
      </c>
      <c r="W304" s="4" t="str" cm="1">
        <f t="array" ref="W304">IF(Q304="Natural or Bare Fallow","",IF(V304="","",IF(V304="No",_xlfn._xlws.FILTER(MT.Out!E:E,MT.Out!D:D=Q304),IF(V304="Yes",_xlfn._xlws.FILTER(Int.Out!S:V,Int.Out!B:B=Q304)))))</f>
        <v/>
      </c>
      <c r="AA304" s="4" t="str" cm="1">
        <f t="array" ref="AA304">IF(OR(W304=0,W304=""),"",IF($R304="Mulched (left on surface)",IFERROR(_xlfn.UNIQUE(_xlfn._xlws.FILTER(Prod.Out!$H:$H,Prod.Out!$B:$B=W304)),""),IF($R304="Incorporated",IFERROR(_xlfn.UNIQUE(_xlfn._xlws.FILTER(Prod.Out!$I:$I,Prod.Out!$B:$B=W304)),""),IF($R304="Retained (unknown if mulched/incorp.)",IFERROR(_xlfn.UNIQUE(_xlfn._xlws.FILTER(Prod.Out!$J:$J,Prod.Out!$B:$B=W304)),""),""))))</f>
        <v/>
      </c>
      <c r="AB304" s="4" t="str" cm="1">
        <f t="array" ref="AB304">IF(OR(X304=0,X304=""),"",IF($R304="Mulched (left on surface)",IFERROR(_xlfn.UNIQUE(_xlfn._xlws.FILTER(Prod.Out!$H:$H,Prod.Out!$B:$B=X304)),""),IF($R304="Incorporated",IFERROR(_xlfn.UNIQUE(_xlfn._xlws.FILTER(Prod.Out!$I:$I,Prod.Out!$B:$B=X304)),""),IF($R304="Retained (unknown if mulched/incorp.)",IFERROR(_xlfn.UNIQUE(_xlfn._xlws.FILTER(Prod.Out!$J:$J,Prod.Out!$B:$B=X304)),""),""))))</f>
        <v/>
      </c>
      <c r="AC304" s="4" t="str" cm="1">
        <f t="array" ref="AC304">IF(OR(Y304=0,Y304=""),"",IF($R304="Mulched (left on surface)",IFERROR(_xlfn.UNIQUE(_xlfn._xlws.FILTER(Prod.Out!$H:$H,Prod.Out!$B:$B=Y304)),""),IF($R304="Incorporated",IFERROR(_xlfn.UNIQUE(_xlfn._xlws.FILTER(Prod.Out!$I:$I,Prod.Out!$B:$B=Y304)),""),IF($R304="Retained (unknown if mulched/incorp.)",IFERROR(_xlfn.UNIQUE(_xlfn._xlws.FILTER(Prod.Out!$J:$J,Prod.Out!$B:$B=Y304)),""),""))))</f>
        <v/>
      </c>
      <c r="AD304" s="4" t="str" cm="1">
        <f t="array" ref="AD304">IF(OR(Z304=0,Z304=""),"",IF($R304="Mulched (left on surface)",IFERROR(_xlfn.UNIQUE(_xlfn._xlws.FILTER(Prod.Out!$H:$H,Prod.Out!$B:$B=Z304)),""),IF($R304="Incorporated",IFERROR(_xlfn.UNIQUE(_xlfn._xlws.FILTER(Prod.Out!$I:$I,Prod.Out!$B:$B=Z304)),""),IF($R304="Retained (unknown if mulched/incorp.)",IFERROR(_xlfn.UNIQUE(_xlfn._xlws.FILTER(Prod.Out!$J:$J,Prod.Out!$B:$B=Z304)),""),""))))</f>
        <v/>
      </c>
    </row>
    <row r="305" spans="19:30" x14ac:dyDescent="0.35">
      <c r="S305" s="4" t="str" cm="1">
        <f t="array" ref="S305">IF(OR(Q305="",Q305=0),"",IFERROR(IF(V305="No",_xlfn._xlws.FILTER(MT.Out!A:A,MT.Out!D:D=Q305),IF(V305="Yes",_xlfn._xlws.FILTER(Int.Out!O:O,Int.Out!B:B=Q305),"")),""))</f>
        <v/>
      </c>
      <c r="T305" s="4" t="str" cm="1">
        <f t="array" ref="T305">IF(OR(Q305="",Q305=0),"",IFERROR(IF(V305="No",_xlfn._xlws.FILTER(MT.Out!B:B,MT.Out!D:D=Q305),IF(V305="Yes",_xlfn._xlws.FILTER(Int.Out!P:P,Int.Out!B:B=Q305),"")),""))</f>
        <v/>
      </c>
      <c r="U305" s="4" t="str" cm="1">
        <f t="array" ref="U305">IF(OR($Q305="",$Q305=0),"",IFERROR(IF($V305="No",_xlfn._xlws.FILTER(MT.Out!C:C,MT.Out!$D:$D=$Q305),IF($V305="Yes",_xlfn._xlws.FILTER(Int.Out!Q:Q,Int.Out!$B:$B=$Q305),"")),""))</f>
        <v/>
      </c>
      <c r="V305" s="4" t="str">
        <f>IF(Q305&lt;&gt;"",IFERROR(IF(MATCH(Q305,_xlfn.ANCHORARRAY(Intercrop!AS$1),0)&gt;0,"Yes","No"),"No"),"")</f>
        <v/>
      </c>
      <c r="W305" s="4" t="str" cm="1">
        <f t="array" ref="W305">IF(Q305="Natural or Bare Fallow","",IF(V305="","",IF(V305="No",_xlfn._xlws.FILTER(MT.Out!E:E,MT.Out!D:D=Q305),IF(V305="Yes",_xlfn._xlws.FILTER(Int.Out!S:V,Int.Out!B:B=Q305)))))</f>
        <v/>
      </c>
      <c r="AA305" s="4" t="str" cm="1">
        <f t="array" ref="AA305">IF(OR(W305=0,W305=""),"",IF($R305="Mulched (left on surface)",IFERROR(_xlfn.UNIQUE(_xlfn._xlws.FILTER(Prod.Out!$H:$H,Prod.Out!$B:$B=W305)),""),IF($R305="Incorporated",IFERROR(_xlfn.UNIQUE(_xlfn._xlws.FILTER(Prod.Out!$I:$I,Prod.Out!$B:$B=W305)),""),IF($R305="Retained (unknown if mulched/incorp.)",IFERROR(_xlfn.UNIQUE(_xlfn._xlws.FILTER(Prod.Out!$J:$J,Prod.Out!$B:$B=W305)),""),""))))</f>
        <v/>
      </c>
      <c r="AB305" s="4" t="str" cm="1">
        <f t="array" ref="AB305">IF(OR(X305=0,X305=""),"",IF($R305="Mulched (left on surface)",IFERROR(_xlfn.UNIQUE(_xlfn._xlws.FILTER(Prod.Out!$H:$H,Prod.Out!$B:$B=X305)),""),IF($R305="Incorporated",IFERROR(_xlfn.UNIQUE(_xlfn._xlws.FILTER(Prod.Out!$I:$I,Prod.Out!$B:$B=X305)),""),IF($R305="Retained (unknown if mulched/incorp.)",IFERROR(_xlfn.UNIQUE(_xlfn._xlws.FILTER(Prod.Out!$J:$J,Prod.Out!$B:$B=X305)),""),""))))</f>
        <v/>
      </c>
      <c r="AC305" s="4" t="str" cm="1">
        <f t="array" ref="AC305">IF(OR(Y305=0,Y305=""),"",IF($R305="Mulched (left on surface)",IFERROR(_xlfn.UNIQUE(_xlfn._xlws.FILTER(Prod.Out!$H:$H,Prod.Out!$B:$B=Y305)),""),IF($R305="Incorporated",IFERROR(_xlfn.UNIQUE(_xlfn._xlws.FILTER(Prod.Out!$I:$I,Prod.Out!$B:$B=Y305)),""),IF($R305="Retained (unknown if mulched/incorp.)",IFERROR(_xlfn.UNIQUE(_xlfn._xlws.FILTER(Prod.Out!$J:$J,Prod.Out!$B:$B=Y305)),""),""))))</f>
        <v/>
      </c>
      <c r="AD305" s="4" t="str" cm="1">
        <f t="array" ref="AD305">IF(OR(Z305=0,Z305=""),"",IF($R305="Mulched (left on surface)",IFERROR(_xlfn.UNIQUE(_xlfn._xlws.FILTER(Prod.Out!$H:$H,Prod.Out!$B:$B=Z305)),""),IF($R305="Incorporated",IFERROR(_xlfn.UNIQUE(_xlfn._xlws.FILTER(Prod.Out!$I:$I,Prod.Out!$B:$B=Z305)),""),IF($R305="Retained (unknown if mulched/incorp.)",IFERROR(_xlfn.UNIQUE(_xlfn._xlws.FILTER(Prod.Out!$J:$J,Prod.Out!$B:$B=Z305)),""),""))))</f>
        <v/>
      </c>
    </row>
    <row r="306" spans="19:30" x14ac:dyDescent="0.35">
      <c r="S306" s="4" t="str" cm="1">
        <f t="array" ref="S306">IF(OR(Q306="",Q306=0),"",IFERROR(IF(V306="No",_xlfn._xlws.FILTER(MT.Out!A:A,MT.Out!D:D=Q306),IF(V306="Yes",_xlfn._xlws.FILTER(Int.Out!O:O,Int.Out!B:B=Q306),"")),""))</f>
        <v/>
      </c>
      <c r="T306" s="4" t="str" cm="1">
        <f t="array" ref="T306">IF(OR(Q306="",Q306=0),"",IFERROR(IF(V306="No",_xlfn._xlws.FILTER(MT.Out!B:B,MT.Out!D:D=Q306),IF(V306="Yes",_xlfn._xlws.FILTER(Int.Out!P:P,Int.Out!B:B=Q306),"")),""))</f>
        <v/>
      </c>
      <c r="U306" s="4" t="str" cm="1">
        <f t="array" ref="U306">IF(OR($Q306="",$Q306=0),"",IFERROR(IF($V306="No",_xlfn._xlws.FILTER(MT.Out!C:C,MT.Out!$D:$D=$Q306),IF($V306="Yes",_xlfn._xlws.FILTER(Int.Out!Q:Q,Int.Out!$B:$B=$Q306),"")),""))</f>
        <v/>
      </c>
      <c r="V306" s="4" t="str">
        <f>IF(Q306&lt;&gt;"",IFERROR(IF(MATCH(Q306,_xlfn.ANCHORARRAY(Intercrop!AS$1),0)&gt;0,"Yes","No"),"No"),"")</f>
        <v/>
      </c>
      <c r="W306" s="4" t="str" cm="1">
        <f t="array" ref="W306">IF(Q306="Natural or Bare Fallow","",IF(V306="","",IF(V306="No",_xlfn._xlws.FILTER(MT.Out!E:E,MT.Out!D:D=Q306),IF(V306="Yes",_xlfn._xlws.FILTER(Int.Out!S:V,Int.Out!B:B=Q306)))))</f>
        <v/>
      </c>
      <c r="AA306" s="4" t="str" cm="1">
        <f t="array" ref="AA306">IF(OR(W306=0,W306=""),"",IF($R306="Mulched (left on surface)",IFERROR(_xlfn.UNIQUE(_xlfn._xlws.FILTER(Prod.Out!$H:$H,Prod.Out!$B:$B=W306)),""),IF($R306="Incorporated",IFERROR(_xlfn.UNIQUE(_xlfn._xlws.FILTER(Prod.Out!$I:$I,Prod.Out!$B:$B=W306)),""),IF($R306="Retained (unknown if mulched/incorp.)",IFERROR(_xlfn.UNIQUE(_xlfn._xlws.FILTER(Prod.Out!$J:$J,Prod.Out!$B:$B=W306)),""),""))))</f>
        <v/>
      </c>
      <c r="AB306" s="4" t="str" cm="1">
        <f t="array" ref="AB306">IF(OR(X306=0,X306=""),"",IF($R306="Mulched (left on surface)",IFERROR(_xlfn.UNIQUE(_xlfn._xlws.FILTER(Prod.Out!$H:$H,Prod.Out!$B:$B=X306)),""),IF($R306="Incorporated",IFERROR(_xlfn.UNIQUE(_xlfn._xlws.FILTER(Prod.Out!$I:$I,Prod.Out!$B:$B=X306)),""),IF($R306="Retained (unknown if mulched/incorp.)",IFERROR(_xlfn.UNIQUE(_xlfn._xlws.FILTER(Prod.Out!$J:$J,Prod.Out!$B:$B=X306)),""),""))))</f>
        <v/>
      </c>
      <c r="AC306" s="4" t="str" cm="1">
        <f t="array" ref="AC306">IF(OR(Y306=0,Y306=""),"",IF($R306="Mulched (left on surface)",IFERROR(_xlfn.UNIQUE(_xlfn._xlws.FILTER(Prod.Out!$H:$H,Prod.Out!$B:$B=Y306)),""),IF($R306="Incorporated",IFERROR(_xlfn.UNIQUE(_xlfn._xlws.FILTER(Prod.Out!$I:$I,Prod.Out!$B:$B=Y306)),""),IF($R306="Retained (unknown if mulched/incorp.)",IFERROR(_xlfn.UNIQUE(_xlfn._xlws.FILTER(Prod.Out!$J:$J,Prod.Out!$B:$B=Y306)),""),""))))</f>
        <v/>
      </c>
      <c r="AD306" s="4" t="str" cm="1">
        <f t="array" ref="AD306">IF(OR(Z306=0,Z306=""),"",IF($R306="Mulched (left on surface)",IFERROR(_xlfn.UNIQUE(_xlfn._xlws.FILTER(Prod.Out!$H:$H,Prod.Out!$B:$B=Z306)),""),IF($R306="Incorporated",IFERROR(_xlfn.UNIQUE(_xlfn._xlws.FILTER(Prod.Out!$I:$I,Prod.Out!$B:$B=Z306)),""),IF($R306="Retained (unknown if mulched/incorp.)",IFERROR(_xlfn.UNIQUE(_xlfn._xlws.FILTER(Prod.Out!$J:$J,Prod.Out!$B:$B=Z306)),""),""))))</f>
        <v/>
      </c>
    </row>
    <row r="307" spans="19:30" x14ac:dyDescent="0.35">
      <c r="S307" s="4" t="str" cm="1">
        <f t="array" ref="S307">IF(OR(Q307="",Q307=0),"",IFERROR(IF(V307="No",_xlfn._xlws.FILTER(MT.Out!A:A,MT.Out!D:D=Q307),IF(V307="Yes",_xlfn._xlws.FILTER(Int.Out!O:O,Int.Out!B:B=Q307),"")),""))</f>
        <v/>
      </c>
      <c r="T307" s="4" t="str" cm="1">
        <f t="array" ref="T307">IF(OR(Q307="",Q307=0),"",IFERROR(IF(V307="No",_xlfn._xlws.FILTER(MT.Out!B:B,MT.Out!D:D=Q307),IF(V307="Yes",_xlfn._xlws.FILTER(Int.Out!P:P,Int.Out!B:B=Q307),"")),""))</f>
        <v/>
      </c>
      <c r="U307" s="4" t="str" cm="1">
        <f t="array" ref="U307">IF(OR($Q307="",$Q307=0),"",IFERROR(IF($V307="No",_xlfn._xlws.FILTER(MT.Out!C:C,MT.Out!$D:$D=$Q307),IF($V307="Yes",_xlfn._xlws.FILTER(Int.Out!Q:Q,Int.Out!$B:$B=$Q307),"")),""))</f>
        <v/>
      </c>
      <c r="V307" s="4" t="str">
        <f>IF(Q307&lt;&gt;"",IFERROR(IF(MATCH(Q307,_xlfn.ANCHORARRAY(Intercrop!AS$1),0)&gt;0,"Yes","No"),"No"),"")</f>
        <v/>
      </c>
      <c r="W307" s="4" t="str" cm="1">
        <f t="array" ref="W307">IF(Q307="Natural or Bare Fallow","",IF(V307="","",IF(V307="No",_xlfn._xlws.FILTER(MT.Out!E:E,MT.Out!D:D=Q307),IF(V307="Yes",_xlfn._xlws.FILTER(Int.Out!S:V,Int.Out!B:B=Q307)))))</f>
        <v/>
      </c>
      <c r="AA307" s="4" t="str" cm="1">
        <f t="array" ref="AA307">IF(OR(W307=0,W307=""),"",IF($R307="Mulched (left on surface)",IFERROR(_xlfn.UNIQUE(_xlfn._xlws.FILTER(Prod.Out!$H:$H,Prod.Out!$B:$B=W307)),""),IF($R307="Incorporated",IFERROR(_xlfn.UNIQUE(_xlfn._xlws.FILTER(Prod.Out!$I:$I,Prod.Out!$B:$B=W307)),""),IF($R307="Retained (unknown if mulched/incorp.)",IFERROR(_xlfn.UNIQUE(_xlfn._xlws.FILTER(Prod.Out!$J:$J,Prod.Out!$B:$B=W307)),""),""))))</f>
        <v/>
      </c>
      <c r="AB307" s="4" t="str" cm="1">
        <f t="array" ref="AB307">IF(OR(X307=0,X307=""),"",IF($R307="Mulched (left on surface)",IFERROR(_xlfn.UNIQUE(_xlfn._xlws.FILTER(Prod.Out!$H:$H,Prod.Out!$B:$B=X307)),""),IF($R307="Incorporated",IFERROR(_xlfn.UNIQUE(_xlfn._xlws.FILTER(Prod.Out!$I:$I,Prod.Out!$B:$B=X307)),""),IF($R307="Retained (unknown if mulched/incorp.)",IFERROR(_xlfn.UNIQUE(_xlfn._xlws.FILTER(Prod.Out!$J:$J,Prod.Out!$B:$B=X307)),""),""))))</f>
        <v/>
      </c>
      <c r="AC307" s="4" t="str" cm="1">
        <f t="array" ref="AC307">IF(OR(Y307=0,Y307=""),"",IF($R307="Mulched (left on surface)",IFERROR(_xlfn.UNIQUE(_xlfn._xlws.FILTER(Prod.Out!$H:$H,Prod.Out!$B:$B=Y307)),""),IF($R307="Incorporated",IFERROR(_xlfn.UNIQUE(_xlfn._xlws.FILTER(Prod.Out!$I:$I,Prod.Out!$B:$B=Y307)),""),IF($R307="Retained (unknown if mulched/incorp.)",IFERROR(_xlfn.UNIQUE(_xlfn._xlws.FILTER(Prod.Out!$J:$J,Prod.Out!$B:$B=Y307)),""),""))))</f>
        <v/>
      </c>
      <c r="AD307" s="4" t="str" cm="1">
        <f t="array" ref="AD307">IF(OR(Z307=0,Z307=""),"",IF($R307="Mulched (left on surface)",IFERROR(_xlfn.UNIQUE(_xlfn._xlws.FILTER(Prod.Out!$H:$H,Prod.Out!$B:$B=Z307)),""),IF($R307="Incorporated",IFERROR(_xlfn.UNIQUE(_xlfn._xlws.FILTER(Prod.Out!$I:$I,Prod.Out!$B:$B=Z307)),""),IF($R307="Retained (unknown if mulched/incorp.)",IFERROR(_xlfn.UNIQUE(_xlfn._xlws.FILTER(Prod.Out!$J:$J,Prod.Out!$B:$B=Z307)),""),""))))</f>
        <v/>
      </c>
    </row>
    <row r="308" spans="19:30" x14ac:dyDescent="0.35">
      <c r="S308" s="4" t="str" cm="1">
        <f t="array" ref="S308">IF(OR(Q308="",Q308=0),"",IFERROR(IF(V308="No",_xlfn._xlws.FILTER(MT.Out!A:A,MT.Out!D:D=Q308),IF(V308="Yes",_xlfn._xlws.FILTER(Int.Out!O:O,Int.Out!B:B=Q308),"")),""))</f>
        <v/>
      </c>
      <c r="T308" s="4" t="str" cm="1">
        <f t="array" ref="T308">IF(OR(Q308="",Q308=0),"",IFERROR(IF(V308="No",_xlfn._xlws.FILTER(MT.Out!B:B,MT.Out!D:D=Q308),IF(V308="Yes",_xlfn._xlws.FILTER(Int.Out!P:P,Int.Out!B:B=Q308),"")),""))</f>
        <v/>
      </c>
      <c r="U308" s="4" t="str" cm="1">
        <f t="array" ref="U308">IF(OR($Q308="",$Q308=0),"",IFERROR(IF($V308="No",_xlfn._xlws.FILTER(MT.Out!C:C,MT.Out!$D:$D=$Q308),IF($V308="Yes",_xlfn._xlws.FILTER(Int.Out!Q:Q,Int.Out!$B:$B=$Q308),"")),""))</f>
        <v/>
      </c>
      <c r="V308" s="4" t="str">
        <f>IF(Q308&lt;&gt;"",IFERROR(IF(MATCH(Q308,_xlfn.ANCHORARRAY(Intercrop!AS$1),0)&gt;0,"Yes","No"),"No"),"")</f>
        <v/>
      </c>
      <c r="W308" s="4" t="str" cm="1">
        <f t="array" ref="W308">IF(Q308="Natural or Bare Fallow","",IF(V308="","",IF(V308="No",_xlfn._xlws.FILTER(MT.Out!E:E,MT.Out!D:D=Q308),IF(V308="Yes",_xlfn._xlws.FILTER(Int.Out!S:V,Int.Out!B:B=Q308)))))</f>
        <v/>
      </c>
      <c r="AA308" s="4" t="str" cm="1">
        <f t="array" ref="AA308">IF(OR(W308=0,W308=""),"",IF($R308="Mulched (left on surface)",IFERROR(_xlfn.UNIQUE(_xlfn._xlws.FILTER(Prod.Out!$H:$H,Prod.Out!$B:$B=W308)),""),IF($R308="Incorporated",IFERROR(_xlfn.UNIQUE(_xlfn._xlws.FILTER(Prod.Out!$I:$I,Prod.Out!$B:$B=W308)),""),IF($R308="Retained (unknown if mulched/incorp.)",IFERROR(_xlfn.UNIQUE(_xlfn._xlws.FILTER(Prod.Out!$J:$J,Prod.Out!$B:$B=W308)),""),""))))</f>
        <v/>
      </c>
      <c r="AB308" s="4" t="str" cm="1">
        <f t="array" ref="AB308">IF(OR(X308=0,X308=""),"",IF($R308="Mulched (left on surface)",IFERROR(_xlfn.UNIQUE(_xlfn._xlws.FILTER(Prod.Out!$H:$H,Prod.Out!$B:$B=X308)),""),IF($R308="Incorporated",IFERROR(_xlfn.UNIQUE(_xlfn._xlws.FILTER(Prod.Out!$I:$I,Prod.Out!$B:$B=X308)),""),IF($R308="Retained (unknown if mulched/incorp.)",IFERROR(_xlfn.UNIQUE(_xlfn._xlws.FILTER(Prod.Out!$J:$J,Prod.Out!$B:$B=X308)),""),""))))</f>
        <v/>
      </c>
      <c r="AC308" s="4" t="str" cm="1">
        <f t="array" ref="AC308">IF(OR(Y308=0,Y308=""),"",IF($R308="Mulched (left on surface)",IFERROR(_xlfn.UNIQUE(_xlfn._xlws.FILTER(Prod.Out!$H:$H,Prod.Out!$B:$B=Y308)),""),IF($R308="Incorporated",IFERROR(_xlfn.UNIQUE(_xlfn._xlws.FILTER(Prod.Out!$I:$I,Prod.Out!$B:$B=Y308)),""),IF($R308="Retained (unknown if mulched/incorp.)",IFERROR(_xlfn.UNIQUE(_xlfn._xlws.FILTER(Prod.Out!$J:$J,Prod.Out!$B:$B=Y308)),""),""))))</f>
        <v/>
      </c>
      <c r="AD308" s="4" t="str" cm="1">
        <f t="array" ref="AD308">IF(OR(Z308=0,Z308=""),"",IF($R308="Mulched (left on surface)",IFERROR(_xlfn.UNIQUE(_xlfn._xlws.FILTER(Prod.Out!$H:$H,Prod.Out!$B:$B=Z308)),""),IF($R308="Incorporated",IFERROR(_xlfn.UNIQUE(_xlfn._xlws.FILTER(Prod.Out!$I:$I,Prod.Out!$B:$B=Z308)),""),IF($R308="Retained (unknown if mulched/incorp.)",IFERROR(_xlfn.UNIQUE(_xlfn._xlws.FILTER(Prod.Out!$J:$J,Prod.Out!$B:$B=Z308)),""),""))))</f>
        <v/>
      </c>
    </row>
    <row r="309" spans="19:30" x14ac:dyDescent="0.35">
      <c r="S309" s="4" t="str" cm="1">
        <f t="array" ref="S309">IF(OR(Q309="",Q309=0),"",IFERROR(IF(V309="No",_xlfn._xlws.FILTER(MT.Out!A:A,MT.Out!D:D=Q309),IF(V309="Yes",_xlfn._xlws.FILTER(Int.Out!O:O,Int.Out!B:B=Q309),"")),""))</f>
        <v/>
      </c>
      <c r="T309" s="4" t="str" cm="1">
        <f t="array" ref="T309">IF(OR(Q309="",Q309=0),"",IFERROR(IF(V309="No",_xlfn._xlws.FILTER(MT.Out!B:B,MT.Out!D:D=Q309),IF(V309="Yes",_xlfn._xlws.FILTER(Int.Out!P:P,Int.Out!B:B=Q309),"")),""))</f>
        <v/>
      </c>
      <c r="U309" s="4" t="str" cm="1">
        <f t="array" ref="U309">IF(OR($Q309="",$Q309=0),"",IFERROR(IF($V309="No",_xlfn._xlws.FILTER(MT.Out!C:C,MT.Out!$D:$D=$Q309),IF($V309="Yes",_xlfn._xlws.FILTER(Int.Out!Q:Q,Int.Out!$B:$B=$Q309),"")),""))</f>
        <v/>
      </c>
      <c r="V309" s="4" t="str">
        <f>IF(Q309&lt;&gt;"",IFERROR(IF(MATCH(Q309,_xlfn.ANCHORARRAY(Intercrop!AS$1),0)&gt;0,"Yes","No"),"No"),"")</f>
        <v/>
      </c>
      <c r="W309" s="4" t="str" cm="1">
        <f t="array" ref="W309">IF(Q309="Natural or Bare Fallow","",IF(V309="","",IF(V309="No",_xlfn._xlws.FILTER(MT.Out!E:E,MT.Out!D:D=Q309),IF(V309="Yes",_xlfn._xlws.FILTER(Int.Out!S:V,Int.Out!B:B=Q309)))))</f>
        <v/>
      </c>
      <c r="AA309" s="4" t="str" cm="1">
        <f t="array" ref="AA309">IF(OR(W309=0,W309=""),"",IF($R309="Mulched (left on surface)",IFERROR(_xlfn.UNIQUE(_xlfn._xlws.FILTER(Prod.Out!$H:$H,Prod.Out!$B:$B=W309)),""),IF($R309="Incorporated",IFERROR(_xlfn.UNIQUE(_xlfn._xlws.FILTER(Prod.Out!$I:$I,Prod.Out!$B:$B=W309)),""),IF($R309="Retained (unknown if mulched/incorp.)",IFERROR(_xlfn.UNIQUE(_xlfn._xlws.FILTER(Prod.Out!$J:$J,Prod.Out!$B:$B=W309)),""),""))))</f>
        <v/>
      </c>
      <c r="AB309" s="4" t="str" cm="1">
        <f t="array" ref="AB309">IF(OR(X309=0,X309=""),"",IF($R309="Mulched (left on surface)",IFERROR(_xlfn.UNIQUE(_xlfn._xlws.FILTER(Prod.Out!$H:$H,Prod.Out!$B:$B=X309)),""),IF($R309="Incorporated",IFERROR(_xlfn.UNIQUE(_xlfn._xlws.FILTER(Prod.Out!$I:$I,Prod.Out!$B:$B=X309)),""),IF($R309="Retained (unknown if mulched/incorp.)",IFERROR(_xlfn.UNIQUE(_xlfn._xlws.FILTER(Prod.Out!$J:$J,Prod.Out!$B:$B=X309)),""),""))))</f>
        <v/>
      </c>
      <c r="AC309" s="4" t="str" cm="1">
        <f t="array" ref="AC309">IF(OR(Y309=0,Y309=""),"",IF($R309="Mulched (left on surface)",IFERROR(_xlfn.UNIQUE(_xlfn._xlws.FILTER(Prod.Out!$H:$H,Prod.Out!$B:$B=Y309)),""),IF($R309="Incorporated",IFERROR(_xlfn.UNIQUE(_xlfn._xlws.FILTER(Prod.Out!$I:$I,Prod.Out!$B:$B=Y309)),""),IF($R309="Retained (unknown if mulched/incorp.)",IFERROR(_xlfn.UNIQUE(_xlfn._xlws.FILTER(Prod.Out!$J:$J,Prod.Out!$B:$B=Y309)),""),""))))</f>
        <v/>
      </c>
      <c r="AD309" s="4" t="str" cm="1">
        <f t="array" ref="AD309">IF(OR(Z309=0,Z309=""),"",IF($R309="Mulched (left on surface)",IFERROR(_xlfn.UNIQUE(_xlfn._xlws.FILTER(Prod.Out!$H:$H,Prod.Out!$B:$B=Z309)),""),IF($R309="Incorporated",IFERROR(_xlfn.UNIQUE(_xlfn._xlws.FILTER(Prod.Out!$I:$I,Prod.Out!$B:$B=Z309)),""),IF($R309="Retained (unknown if mulched/incorp.)",IFERROR(_xlfn.UNIQUE(_xlfn._xlws.FILTER(Prod.Out!$J:$J,Prod.Out!$B:$B=Z309)),""),""))))</f>
        <v/>
      </c>
    </row>
    <row r="310" spans="19:30" x14ac:dyDescent="0.35">
      <c r="S310" s="4" t="str" cm="1">
        <f t="array" ref="S310">IF(OR(Q310="",Q310=0),"",IFERROR(IF(V310="No",_xlfn._xlws.FILTER(MT.Out!A:A,MT.Out!D:D=Q310),IF(V310="Yes",_xlfn._xlws.FILTER(Int.Out!O:O,Int.Out!B:B=Q310),"")),""))</f>
        <v/>
      </c>
      <c r="T310" s="4" t="str" cm="1">
        <f t="array" ref="T310">IF(OR(Q310="",Q310=0),"",IFERROR(IF(V310="No",_xlfn._xlws.FILTER(MT.Out!B:B,MT.Out!D:D=Q310),IF(V310="Yes",_xlfn._xlws.FILTER(Int.Out!P:P,Int.Out!B:B=Q310),"")),""))</f>
        <v/>
      </c>
      <c r="U310" s="4" t="str" cm="1">
        <f t="array" ref="U310">IF(OR($Q310="",$Q310=0),"",IFERROR(IF($V310="No",_xlfn._xlws.FILTER(MT.Out!C:C,MT.Out!$D:$D=$Q310),IF($V310="Yes",_xlfn._xlws.FILTER(Int.Out!Q:Q,Int.Out!$B:$B=$Q310),"")),""))</f>
        <v/>
      </c>
      <c r="V310" s="4" t="str">
        <f>IF(Q310&lt;&gt;"",IFERROR(IF(MATCH(Q310,_xlfn.ANCHORARRAY(Intercrop!AS$1),0)&gt;0,"Yes","No"),"No"),"")</f>
        <v/>
      </c>
      <c r="W310" s="4" t="str" cm="1">
        <f t="array" ref="W310">IF(Q310="Natural or Bare Fallow","",IF(V310="","",IF(V310="No",_xlfn._xlws.FILTER(MT.Out!E:E,MT.Out!D:D=Q310),IF(V310="Yes",_xlfn._xlws.FILTER(Int.Out!S:V,Int.Out!B:B=Q310)))))</f>
        <v/>
      </c>
      <c r="AA310" s="4" t="str" cm="1">
        <f t="array" ref="AA310">IF(OR(W310=0,W310=""),"",IF($R310="Mulched (left on surface)",IFERROR(_xlfn.UNIQUE(_xlfn._xlws.FILTER(Prod.Out!$H:$H,Prod.Out!$B:$B=W310)),""),IF($R310="Incorporated",IFERROR(_xlfn.UNIQUE(_xlfn._xlws.FILTER(Prod.Out!$I:$I,Prod.Out!$B:$B=W310)),""),IF($R310="Retained (unknown if mulched/incorp.)",IFERROR(_xlfn.UNIQUE(_xlfn._xlws.FILTER(Prod.Out!$J:$J,Prod.Out!$B:$B=W310)),""),""))))</f>
        <v/>
      </c>
      <c r="AB310" s="4" t="str" cm="1">
        <f t="array" ref="AB310">IF(OR(X310=0,X310=""),"",IF($R310="Mulched (left on surface)",IFERROR(_xlfn.UNIQUE(_xlfn._xlws.FILTER(Prod.Out!$H:$H,Prod.Out!$B:$B=X310)),""),IF($R310="Incorporated",IFERROR(_xlfn.UNIQUE(_xlfn._xlws.FILTER(Prod.Out!$I:$I,Prod.Out!$B:$B=X310)),""),IF($R310="Retained (unknown if mulched/incorp.)",IFERROR(_xlfn.UNIQUE(_xlfn._xlws.FILTER(Prod.Out!$J:$J,Prod.Out!$B:$B=X310)),""),""))))</f>
        <v/>
      </c>
      <c r="AC310" s="4" t="str" cm="1">
        <f t="array" ref="AC310">IF(OR(Y310=0,Y310=""),"",IF($R310="Mulched (left on surface)",IFERROR(_xlfn.UNIQUE(_xlfn._xlws.FILTER(Prod.Out!$H:$H,Prod.Out!$B:$B=Y310)),""),IF($R310="Incorporated",IFERROR(_xlfn.UNIQUE(_xlfn._xlws.FILTER(Prod.Out!$I:$I,Prod.Out!$B:$B=Y310)),""),IF($R310="Retained (unknown if mulched/incorp.)",IFERROR(_xlfn.UNIQUE(_xlfn._xlws.FILTER(Prod.Out!$J:$J,Prod.Out!$B:$B=Y310)),""),""))))</f>
        <v/>
      </c>
      <c r="AD310" s="4" t="str" cm="1">
        <f t="array" ref="AD310">IF(OR(Z310=0,Z310=""),"",IF($R310="Mulched (left on surface)",IFERROR(_xlfn.UNIQUE(_xlfn._xlws.FILTER(Prod.Out!$H:$H,Prod.Out!$B:$B=Z310)),""),IF($R310="Incorporated",IFERROR(_xlfn.UNIQUE(_xlfn._xlws.FILTER(Prod.Out!$I:$I,Prod.Out!$B:$B=Z310)),""),IF($R310="Retained (unknown if mulched/incorp.)",IFERROR(_xlfn.UNIQUE(_xlfn._xlws.FILTER(Prod.Out!$J:$J,Prod.Out!$B:$B=Z310)),""),""))))</f>
        <v/>
      </c>
    </row>
    <row r="311" spans="19:30" x14ac:dyDescent="0.35">
      <c r="S311" s="4" t="str" cm="1">
        <f t="array" ref="S311">IF(OR(Q311="",Q311=0),"",IFERROR(IF(V311="No",_xlfn._xlws.FILTER(MT.Out!A:A,MT.Out!D:D=Q311),IF(V311="Yes",_xlfn._xlws.FILTER(Int.Out!O:O,Int.Out!B:B=Q311),"")),""))</f>
        <v/>
      </c>
      <c r="T311" s="4" t="str" cm="1">
        <f t="array" ref="T311">IF(OR(Q311="",Q311=0),"",IFERROR(IF(V311="No",_xlfn._xlws.FILTER(MT.Out!B:B,MT.Out!D:D=Q311),IF(V311="Yes",_xlfn._xlws.FILTER(Int.Out!P:P,Int.Out!B:B=Q311),"")),""))</f>
        <v/>
      </c>
      <c r="U311" s="4" t="str" cm="1">
        <f t="array" ref="U311">IF(OR($Q311="",$Q311=0),"",IFERROR(IF($V311="No",_xlfn._xlws.FILTER(MT.Out!C:C,MT.Out!$D:$D=$Q311),IF($V311="Yes",_xlfn._xlws.FILTER(Int.Out!Q:Q,Int.Out!$B:$B=$Q311),"")),""))</f>
        <v/>
      </c>
      <c r="V311" s="4" t="str">
        <f>IF(Q311&lt;&gt;"",IFERROR(IF(MATCH(Q311,_xlfn.ANCHORARRAY(Intercrop!AS$1),0)&gt;0,"Yes","No"),"No"),"")</f>
        <v/>
      </c>
      <c r="W311" s="4" t="str" cm="1">
        <f t="array" ref="W311">IF(Q311="Natural or Bare Fallow","",IF(V311="","",IF(V311="No",_xlfn._xlws.FILTER(MT.Out!E:E,MT.Out!D:D=Q311),IF(V311="Yes",_xlfn._xlws.FILTER(Int.Out!S:V,Int.Out!B:B=Q311)))))</f>
        <v/>
      </c>
      <c r="AA311" s="4" t="str" cm="1">
        <f t="array" ref="AA311">IF(OR(W311=0,W311=""),"",IF($R311="Mulched (left on surface)",IFERROR(_xlfn.UNIQUE(_xlfn._xlws.FILTER(Prod.Out!$H:$H,Prod.Out!$B:$B=W311)),""),IF($R311="Incorporated",IFERROR(_xlfn.UNIQUE(_xlfn._xlws.FILTER(Prod.Out!$I:$I,Prod.Out!$B:$B=W311)),""),IF($R311="Retained (unknown if mulched/incorp.)",IFERROR(_xlfn.UNIQUE(_xlfn._xlws.FILTER(Prod.Out!$J:$J,Prod.Out!$B:$B=W311)),""),""))))</f>
        <v/>
      </c>
      <c r="AB311" s="4" t="str" cm="1">
        <f t="array" ref="AB311">IF(OR(X311=0,X311=""),"",IF($R311="Mulched (left on surface)",IFERROR(_xlfn.UNIQUE(_xlfn._xlws.FILTER(Prod.Out!$H:$H,Prod.Out!$B:$B=X311)),""),IF($R311="Incorporated",IFERROR(_xlfn.UNIQUE(_xlfn._xlws.FILTER(Prod.Out!$I:$I,Prod.Out!$B:$B=X311)),""),IF($R311="Retained (unknown if mulched/incorp.)",IFERROR(_xlfn.UNIQUE(_xlfn._xlws.FILTER(Prod.Out!$J:$J,Prod.Out!$B:$B=X311)),""),""))))</f>
        <v/>
      </c>
      <c r="AC311" s="4" t="str" cm="1">
        <f t="array" ref="AC311">IF(OR(Y311=0,Y311=""),"",IF($R311="Mulched (left on surface)",IFERROR(_xlfn.UNIQUE(_xlfn._xlws.FILTER(Prod.Out!$H:$H,Prod.Out!$B:$B=Y311)),""),IF($R311="Incorporated",IFERROR(_xlfn.UNIQUE(_xlfn._xlws.FILTER(Prod.Out!$I:$I,Prod.Out!$B:$B=Y311)),""),IF($R311="Retained (unknown if mulched/incorp.)",IFERROR(_xlfn.UNIQUE(_xlfn._xlws.FILTER(Prod.Out!$J:$J,Prod.Out!$B:$B=Y311)),""),""))))</f>
        <v/>
      </c>
      <c r="AD311" s="4" t="str" cm="1">
        <f t="array" ref="AD311">IF(OR(Z311=0,Z311=""),"",IF($R311="Mulched (left on surface)",IFERROR(_xlfn.UNIQUE(_xlfn._xlws.FILTER(Prod.Out!$H:$H,Prod.Out!$B:$B=Z311)),""),IF($R311="Incorporated",IFERROR(_xlfn.UNIQUE(_xlfn._xlws.FILTER(Prod.Out!$I:$I,Prod.Out!$B:$B=Z311)),""),IF($R311="Retained (unknown if mulched/incorp.)",IFERROR(_xlfn.UNIQUE(_xlfn._xlws.FILTER(Prod.Out!$J:$J,Prod.Out!$B:$B=Z311)),""),""))))</f>
        <v/>
      </c>
    </row>
    <row r="312" spans="19:30" x14ac:dyDescent="0.35">
      <c r="S312" s="4" t="str" cm="1">
        <f t="array" ref="S312">IF(OR(Q312="",Q312=0),"",IFERROR(IF(V312="No",_xlfn._xlws.FILTER(MT.Out!A:A,MT.Out!D:D=Q312),IF(V312="Yes",_xlfn._xlws.FILTER(Int.Out!O:O,Int.Out!B:B=Q312),"")),""))</f>
        <v/>
      </c>
      <c r="T312" s="4" t="str" cm="1">
        <f t="array" ref="T312">IF(OR(Q312="",Q312=0),"",IFERROR(IF(V312="No",_xlfn._xlws.FILTER(MT.Out!B:B,MT.Out!D:D=Q312),IF(V312="Yes",_xlfn._xlws.FILTER(Int.Out!P:P,Int.Out!B:B=Q312),"")),""))</f>
        <v/>
      </c>
      <c r="U312" s="4" t="str" cm="1">
        <f t="array" ref="U312">IF(OR($Q312="",$Q312=0),"",IFERROR(IF($V312="No",_xlfn._xlws.FILTER(MT.Out!C:C,MT.Out!$D:$D=$Q312),IF($V312="Yes",_xlfn._xlws.FILTER(Int.Out!Q:Q,Int.Out!$B:$B=$Q312),"")),""))</f>
        <v/>
      </c>
      <c r="V312" s="4" t="str">
        <f>IF(Q312&lt;&gt;"",IFERROR(IF(MATCH(Q312,_xlfn.ANCHORARRAY(Intercrop!AS$1),0)&gt;0,"Yes","No"),"No"),"")</f>
        <v/>
      </c>
      <c r="W312" s="4" t="str" cm="1">
        <f t="array" ref="W312">IF(Q312="Natural or Bare Fallow","",IF(V312="","",IF(V312="No",_xlfn._xlws.FILTER(MT.Out!E:E,MT.Out!D:D=Q312),IF(V312="Yes",_xlfn._xlws.FILTER(Int.Out!S:V,Int.Out!B:B=Q312)))))</f>
        <v/>
      </c>
      <c r="AA312" s="4" t="str" cm="1">
        <f t="array" ref="AA312">IF(OR(W312=0,W312=""),"",IF($R312="Mulched (left on surface)",IFERROR(_xlfn.UNIQUE(_xlfn._xlws.FILTER(Prod.Out!$H:$H,Prod.Out!$B:$B=W312)),""),IF($R312="Incorporated",IFERROR(_xlfn.UNIQUE(_xlfn._xlws.FILTER(Prod.Out!$I:$I,Prod.Out!$B:$B=W312)),""),IF($R312="Retained (unknown if mulched/incorp.)",IFERROR(_xlfn.UNIQUE(_xlfn._xlws.FILTER(Prod.Out!$J:$J,Prod.Out!$B:$B=W312)),""),""))))</f>
        <v/>
      </c>
      <c r="AB312" s="4" t="str" cm="1">
        <f t="array" ref="AB312">IF(OR(X312=0,X312=""),"",IF($R312="Mulched (left on surface)",IFERROR(_xlfn.UNIQUE(_xlfn._xlws.FILTER(Prod.Out!$H:$H,Prod.Out!$B:$B=X312)),""),IF($R312="Incorporated",IFERROR(_xlfn.UNIQUE(_xlfn._xlws.FILTER(Prod.Out!$I:$I,Prod.Out!$B:$B=X312)),""),IF($R312="Retained (unknown if mulched/incorp.)",IFERROR(_xlfn.UNIQUE(_xlfn._xlws.FILTER(Prod.Out!$J:$J,Prod.Out!$B:$B=X312)),""),""))))</f>
        <v/>
      </c>
      <c r="AC312" s="4" t="str" cm="1">
        <f t="array" ref="AC312">IF(OR(Y312=0,Y312=""),"",IF($R312="Mulched (left on surface)",IFERROR(_xlfn.UNIQUE(_xlfn._xlws.FILTER(Prod.Out!$H:$H,Prod.Out!$B:$B=Y312)),""),IF($R312="Incorporated",IFERROR(_xlfn.UNIQUE(_xlfn._xlws.FILTER(Prod.Out!$I:$I,Prod.Out!$B:$B=Y312)),""),IF($R312="Retained (unknown if mulched/incorp.)",IFERROR(_xlfn.UNIQUE(_xlfn._xlws.FILTER(Prod.Out!$J:$J,Prod.Out!$B:$B=Y312)),""),""))))</f>
        <v/>
      </c>
      <c r="AD312" s="4" t="str" cm="1">
        <f t="array" ref="AD312">IF(OR(Z312=0,Z312=""),"",IF($R312="Mulched (left on surface)",IFERROR(_xlfn.UNIQUE(_xlfn._xlws.FILTER(Prod.Out!$H:$H,Prod.Out!$B:$B=Z312)),""),IF($R312="Incorporated",IFERROR(_xlfn.UNIQUE(_xlfn._xlws.FILTER(Prod.Out!$I:$I,Prod.Out!$B:$B=Z312)),""),IF($R312="Retained (unknown if mulched/incorp.)",IFERROR(_xlfn.UNIQUE(_xlfn._xlws.FILTER(Prod.Out!$J:$J,Prod.Out!$B:$B=Z312)),""),""))))</f>
        <v/>
      </c>
    </row>
    <row r="313" spans="19:30" x14ac:dyDescent="0.35">
      <c r="S313" s="4" t="str" cm="1">
        <f t="array" ref="S313">IF(OR(Q313="",Q313=0),"",IFERROR(IF(V313="No",_xlfn._xlws.FILTER(MT.Out!A:A,MT.Out!D:D=Q313),IF(V313="Yes",_xlfn._xlws.FILTER(Int.Out!O:O,Int.Out!B:B=Q313),"")),""))</f>
        <v/>
      </c>
      <c r="T313" s="4" t="str" cm="1">
        <f t="array" ref="T313">IF(OR(Q313="",Q313=0),"",IFERROR(IF(V313="No",_xlfn._xlws.FILTER(MT.Out!B:B,MT.Out!D:D=Q313),IF(V313="Yes",_xlfn._xlws.FILTER(Int.Out!P:P,Int.Out!B:B=Q313),"")),""))</f>
        <v/>
      </c>
      <c r="U313" s="4" t="str" cm="1">
        <f t="array" ref="U313">IF(OR($Q313="",$Q313=0),"",IFERROR(IF($V313="No",_xlfn._xlws.FILTER(MT.Out!C:C,MT.Out!$D:$D=$Q313),IF($V313="Yes",_xlfn._xlws.FILTER(Int.Out!Q:Q,Int.Out!$B:$B=$Q313),"")),""))</f>
        <v/>
      </c>
      <c r="V313" s="4" t="str">
        <f>IF(Q313&lt;&gt;"",IFERROR(IF(MATCH(Q313,_xlfn.ANCHORARRAY(Intercrop!AS$1),0)&gt;0,"Yes","No"),"No"),"")</f>
        <v/>
      </c>
      <c r="W313" s="4" t="str" cm="1">
        <f t="array" ref="W313">IF(Q313="Natural or Bare Fallow","",IF(V313="","",IF(V313="No",_xlfn._xlws.FILTER(MT.Out!E:E,MT.Out!D:D=Q313),IF(V313="Yes",_xlfn._xlws.FILTER(Int.Out!S:V,Int.Out!B:B=Q313)))))</f>
        <v/>
      </c>
      <c r="AA313" s="4" t="str" cm="1">
        <f t="array" ref="AA313">IF(OR(W313=0,W313=""),"",IF($R313="Mulched (left on surface)",IFERROR(_xlfn.UNIQUE(_xlfn._xlws.FILTER(Prod.Out!$H:$H,Prod.Out!$B:$B=W313)),""),IF($R313="Incorporated",IFERROR(_xlfn.UNIQUE(_xlfn._xlws.FILTER(Prod.Out!$I:$I,Prod.Out!$B:$B=W313)),""),IF($R313="Retained (unknown if mulched/incorp.)",IFERROR(_xlfn.UNIQUE(_xlfn._xlws.FILTER(Prod.Out!$J:$J,Prod.Out!$B:$B=W313)),""),""))))</f>
        <v/>
      </c>
      <c r="AB313" s="4" t="str" cm="1">
        <f t="array" ref="AB313">IF(OR(X313=0,X313=""),"",IF($R313="Mulched (left on surface)",IFERROR(_xlfn.UNIQUE(_xlfn._xlws.FILTER(Prod.Out!$H:$H,Prod.Out!$B:$B=X313)),""),IF($R313="Incorporated",IFERROR(_xlfn.UNIQUE(_xlfn._xlws.FILTER(Prod.Out!$I:$I,Prod.Out!$B:$B=X313)),""),IF($R313="Retained (unknown if mulched/incorp.)",IFERROR(_xlfn.UNIQUE(_xlfn._xlws.FILTER(Prod.Out!$J:$J,Prod.Out!$B:$B=X313)),""),""))))</f>
        <v/>
      </c>
      <c r="AC313" s="4" t="str" cm="1">
        <f t="array" ref="AC313">IF(OR(Y313=0,Y313=""),"",IF($R313="Mulched (left on surface)",IFERROR(_xlfn.UNIQUE(_xlfn._xlws.FILTER(Prod.Out!$H:$H,Prod.Out!$B:$B=Y313)),""),IF($R313="Incorporated",IFERROR(_xlfn.UNIQUE(_xlfn._xlws.FILTER(Prod.Out!$I:$I,Prod.Out!$B:$B=Y313)),""),IF($R313="Retained (unknown if mulched/incorp.)",IFERROR(_xlfn.UNIQUE(_xlfn._xlws.FILTER(Prod.Out!$J:$J,Prod.Out!$B:$B=Y313)),""),""))))</f>
        <v/>
      </c>
      <c r="AD313" s="4" t="str" cm="1">
        <f t="array" ref="AD313">IF(OR(Z313=0,Z313=""),"",IF($R313="Mulched (left on surface)",IFERROR(_xlfn.UNIQUE(_xlfn._xlws.FILTER(Prod.Out!$H:$H,Prod.Out!$B:$B=Z313)),""),IF($R313="Incorporated",IFERROR(_xlfn.UNIQUE(_xlfn._xlws.FILTER(Prod.Out!$I:$I,Prod.Out!$B:$B=Z313)),""),IF($R313="Retained (unknown if mulched/incorp.)",IFERROR(_xlfn.UNIQUE(_xlfn._xlws.FILTER(Prod.Out!$J:$J,Prod.Out!$B:$B=Z313)),""),""))))</f>
        <v/>
      </c>
    </row>
    <row r="314" spans="19:30" x14ac:dyDescent="0.35">
      <c r="S314" s="4" t="str" cm="1">
        <f t="array" ref="S314">IF(OR(Q314="",Q314=0),"",IFERROR(IF(V314="No",_xlfn._xlws.FILTER(MT.Out!A:A,MT.Out!D:D=Q314),IF(V314="Yes",_xlfn._xlws.FILTER(Int.Out!O:O,Int.Out!B:B=Q314),"")),""))</f>
        <v/>
      </c>
      <c r="T314" s="4" t="str" cm="1">
        <f t="array" ref="T314">IF(OR(Q314="",Q314=0),"",IFERROR(IF(V314="No",_xlfn._xlws.FILTER(MT.Out!B:B,MT.Out!D:D=Q314),IF(V314="Yes",_xlfn._xlws.FILTER(Int.Out!P:P,Int.Out!B:B=Q314),"")),""))</f>
        <v/>
      </c>
      <c r="U314" s="4" t="str" cm="1">
        <f t="array" ref="U314">IF(OR($Q314="",$Q314=0),"",IFERROR(IF($V314="No",_xlfn._xlws.FILTER(MT.Out!C:C,MT.Out!$D:$D=$Q314),IF($V314="Yes",_xlfn._xlws.FILTER(Int.Out!Q:Q,Int.Out!$B:$B=$Q314),"")),""))</f>
        <v/>
      </c>
      <c r="V314" s="4" t="str">
        <f>IF(Q314&lt;&gt;"",IFERROR(IF(MATCH(Q314,_xlfn.ANCHORARRAY(Intercrop!AS$1),0)&gt;0,"Yes","No"),"No"),"")</f>
        <v/>
      </c>
      <c r="W314" s="4" t="str" cm="1">
        <f t="array" ref="W314">IF(Q314="Natural or Bare Fallow","",IF(V314="","",IF(V314="No",_xlfn._xlws.FILTER(MT.Out!E:E,MT.Out!D:D=Q314),IF(V314="Yes",_xlfn._xlws.FILTER(Int.Out!S:V,Int.Out!B:B=Q314)))))</f>
        <v/>
      </c>
      <c r="AA314" s="4" t="str" cm="1">
        <f t="array" ref="AA314">IF(OR(W314=0,W314=""),"",IF($R314="Mulched (left on surface)",IFERROR(_xlfn.UNIQUE(_xlfn._xlws.FILTER(Prod.Out!$H:$H,Prod.Out!$B:$B=W314)),""),IF($R314="Incorporated",IFERROR(_xlfn.UNIQUE(_xlfn._xlws.FILTER(Prod.Out!$I:$I,Prod.Out!$B:$B=W314)),""),IF($R314="Retained (unknown if mulched/incorp.)",IFERROR(_xlfn.UNIQUE(_xlfn._xlws.FILTER(Prod.Out!$J:$J,Prod.Out!$B:$B=W314)),""),""))))</f>
        <v/>
      </c>
      <c r="AB314" s="4" t="str" cm="1">
        <f t="array" ref="AB314">IF(OR(X314=0,X314=""),"",IF($R314="Mulched (left on surface)",IFERROR(_xlfn.UNIQUE(_xlfn._xlws.FILTER(Prod.Out!$H:$H,Prod.Out!$B:$B=X314)),""),IF($R314="Incorporated",IFERROR(_xlfn.UNIQUE(_xlfn._xlws.FILTER(Prod.Out!$I:$I,Prod.Out!$B:$B=X314)),""),IF($R314="Retained (unknown if mulched/incorp.)",IFERROR(_xlfn.UNIQUE(_xlfn._xlws.FILTER(Prod.Out!$J:$J,Prod.Out!$B:$B=X314)),""),""))))</f>
        <v/>
      </c>
      <c r="AC314" s="4" t="str" cm="1">
        <f t="array" ref="AC314">IF(OR(Y314=0,Y314=""),"",IF($R314="Mulched (left on surface)",IFERROR(_xlfn.UNIQUE(_xlfn._xlws.FILTER(Prod.Out!$H:$H,Prod.Out!$B:$B=Y314)),""),IF($R314="Incorporated",IFERROR(_xlfn.UNIQUE(_xlfn._xlws.FILTER(Prod.Out!$I:$I,Prod.Out!$B:$B=Y314)),""),IF($R314="Retained (unknown if mulched/incorp.)",IFERROR(_xlfn.UNIQUE(_xlfn._xlws.FILTER(Prod.Out!$J:$J,Prod.Out!$B:$B=Y314)),""),""))))</f>
        <v/>
      </c>
      <c r="AD314" s="4" t="str" cm="1">
        <f t="array" ref="AD314">IF(OR(Z314=0,Z314=""),"",IF($R314="Mulched (left on surface)",IFERROR(_xlfn.UNIQUE(_xlfn._xlws.FILTER(Prod.Out!$H:$H,Prod.Out!$B:$B=Z314)),""),IF($R314="Incorporated",IFERROR(_xlfn.UNIQUE(_xlfn._xlws.FILTER(Prod.Out!$I:$I,Prod.Out!$B:$B=Z314)),""),IF($R314="Retained (unknown if mulched/incorp.)",IFERROR(_xlfn.UNIQUE(_xlfn._xlws.FILTER(Prod.Out!$J:$J,Prod.Out!$B:$B=Z314)),""),""))))</f>
        <v/>
      </c>
    </row>
    <row r="315" spans="19:30" x14ac:dyDescent="0.35">
      <c r="S315" s="4" t="str" cm="1">
        <f t="array" ref="S315">IF(OR(Q315="",Q315=0),"",IFERROR(IF(V315="No",_xlfn._xlws.FILTER(MT.Out!A:A,MT.Out!D:D=Q315),IF(V315="Yes",_xlfn._xlws.FILTER(Int.Out!O:O,Int.Out!B:B=Q315),"")),""))</f>
        <v/>
      </c>
      <c r="T315" s="4" t="str" cm="1">
        <f t="array" ref="T315">IF(OR(Q315="",Q315=0),"",IFERROR(IF(V315="No",_xlfn._xlws.FILTER(MT.Out!B:B,MT.Out!D:D=Q315),IF(V315="Yes",_xlfn._xlws.FILTER(Int.Out!P:P,Int.Out!B:B=Q315),"")),""))</f>
        <v/>
      </c>
      <c r="U315" s="4" t="str" cm="1">
        <f t="array" ref="U315">IF(OR($Q315="",$Q315=0),"",IFERROR(IF($V315="No",_xlfn._xlws.FILTER(MT.Out!C:C,MT.Out!$D:$D=$Q315),IF($V315="Yes",_xlfn._xlws.FILTER(Int.Out!Q:Q,Int.Out!$B:$B=$Q315),"")),""))</f>
        <v/>
      </c>
      <c r="V315" s="4" t="str">
        <f>IF(Q315&lt;&gt;"",IFERROR(IF(MATCH(Q315,_xlfn.ANCHORARRAY(Intercrop!AS$1),0)&gt;0,"Yes","No"),"No"),"")</f>
        <v/>
      </c>
      <c r="W315" s="4" t="str" cm="1">
        <f t="array" ref="W315">IF(Q315="Natural or Bare Fallow","",IF(V315="","",IF(V315="No",_xlfn._xlws.FILTER(MT.Out!E:E,MT.Out!D:D=Q315),IF(V315="Yes",_xlfn._xlws.FILTER(Int.Out!S:V,Int.Out!B:B=Q315)))))</f>
        <v/>
      </c>
      <c r="AA315" s="4" t="str" cm="1">
        <f t="array" ref="AA315">IF(OR(W315=0,W315=""),"",IF($R315="Mulched (left on surface)",IFERROR(_xlfn.UNIQUE(_xlfn._xlws.FILTER(Prod.Out!$H:$H,Prod.Out!$B:$B=W315)),""),IF($R315="Incorporated",IFERROR(_xlfn.UNIQUE(_xlfn._xlws.FILTER(Prod.Out!$I:$I,Prod.Out!$B:$B=W315)),""),IF($R315="Retained (unknown if mulched/incorp.)",IFERROR(_xlfn.UNIQUE(_xlfn._xlws.FILTER(Prod.Out!$J:$J,Prod.Out!$B:$B=W315)),""),""))))</f>
        <v/>
      </c>
      <c r="AB315" s="4" t="str" cm="1">
        <f t="array" ref="AB315">IF(OR(X315=0,X315=""),"",IF($R315="Mulched (left on surface)",IFERROR(_xlfn.UNIQUE(_xlfn._xlws.FILTER(Prod.Out!$H:$H,Prod.Out!$B:$B=X315)),""),IF($R315="Incorporated",IFERROR(_xlfn.UNIQUE(_xlfn._xlws.FILTER(Prod.Out!$I:$I,Prod.Out!$B:$B=X315)),""),IF($R315="Retained (unknown if mulched/incorp.)",IFERROR(_xlfn.UNIQUE(_xlfn._xlws.FILTER(Prod.Out!$J:$J,Prod.Out!$B:$B=X315)),""),""))))</f>
        <v/>
      </c>
      <c r="AC315" s="4" t="str" cm="1">
        <f t="array" ref="AC315">IF(OR(Y315=0,Y315=""),"",IF($R315="Mulched (left on surface)",IFERROR(_xlfn.UNIQUE(_xlfn._xlws.FILTER(Prod.Out!$H:$H,Prod.Out!$B:$B=Y315)),""),IF($R315="Incorporated",IFERROR(_xlfn.UNIQUE(_xlfn._xlws.FILTER(Prod.Out!$I:$I,Prod.Out!$B:$B=Y315)),""),IF($R315="Retained (unknown if mulched/incorp.)",IFERROR(_xlfn.UNIQUE(_xlfn._xlws.FILTER(Prod.Out!$J:$J,Prod.Out!$B:$B=Y315)),""),""))))</f>
        <v/>
      </c>
      <c r="AD315" s="4" t="str" cm="1">
        <f t="array" ref="AD315">IF(OR(Z315=0,Z315=""),"",IF($R315="Mulched (left on surface)",IFERROR(_xlfn.UNIQUE(_xlfn._xlws.FILTER(Prod.Out!$H:$H,Prod.Out!$B:$B=Z315)),""),IF($R315="Incorporated",IFERROR(_xlfn.UNIQUE(_xlfn._xlws.FILTER(Prod.Out!$I:$I,Prod.Out!$B:$B=Z315)),""),IF($R315="Retained (unknown if mulched/incorp.)",IFERROR(_xlfn.UNIQUE(_xlfn._xlws.FILTER(Prod.Out!$J:$J,Prod.Out!$B:$B=Z315)),""),""))))</f>
        <v/>
      </c>
    </row>
    <row r="316" spans="19:30" x14ac:dyDescent="0.35">
      <c r="S316" s="4" t="str" cm="1">
        <f t="array" ref="S316">IF(OR(Q316="",Q316=0),"",IFERROR(IF(V316="No",_xlfn._xlws.FILTER(MT.Out!A:A,MT.Out!D:D=Q316),IF(V316="Yes",_xlfn._xlws.FILTER(Int.Out!O:O,Int.Out!B:B=Q316),"")),""))</f>
        <v/>
      </c>
      <c r="T316" s="4" t="str" cm="1">
        <f t="array" ref="T316">IF(OR(Q316="",Q316=0),"",IFERROR(IF(V316="No",_xlfn._xlws.FILTER(MT.Out!B:B,MT.Out!D:D=Q316),IF(V316="Yes",_xlfn._xlws.FILTER(Int.Out!P:P,Int.Out!B:B=Q316),"")),""))</f>
        <v/>
      </c>
      <c r="U316" s="4" t="str" cm="1">
        <f t="array" ref="U316">IF(OR($Q316="",$Q316=0),"",IFERROR(IF($V316="No",_xlfn._xlws.FILTER(MT.Out!C:C,MT.Out!$D:$D=$Q316),IF($V316="Yes",_xlfn._xlws.FILTER(Int.Out!Q:Q,Int.Out!$B:$B=$Q316),"")),""))</f>
        <v/>
      </c>
      <c r="V316" s="4" t="str">
        <f>IF(Q316&lt;&gt;"",IFERROR(IF(MATCH(Q316,_xlfn.ANCHORARRAY(Intercrop!AS$1),0)&gt;0,"Yes","No"),"No"),"")</f>
        <v/>
      </c>
      <c r="W316" s="4" t="str" cm="1">
        <f t="array" ref="W316">IF(Q316="Natural or Bare Fallow","",IF(V316="","",IF(V316="No",_xlfn._xlws.FILTER(MT.Out!E:E,MT.Out!D:D=Q316),IF(V316="Yes",_xlfn._xlws.FILTER(Int.Out!S:V,Int.Out!B:B=Q316)))))</f>
        <v/>
      </c>
      <c r="AA316" s="4" t="str" cm="1">
        <f t="array" ref="AA316">IF(OR(W316=0,W316=""),"",IF($R316="Mulched (left on surface)",IFERROR(_xlfn.UNIQUE(_xlfn._xlws.FILTER(Prod.Out!$H:$H,Prod.Out!$B:$B=W316)),""),IF($R316="Incorporated",IFERROR(_xlfn.UNIQUE(_xlfn._xlws.FILTER(Prod.Out!$I:$I,Prod.Out!$B:$B=W316)),""),IF($R316="Retained (unknown if mulched/incorp.)",IFERROR(_xlfn.UNIQUE(_xlfn._xlws.FILTER(Prod.Out!$J:$J,Prod.Out!$B:$B=W316)),""),""))))</f>
        <v/>
      </c>
      <c r="AB316" s="4" t="str" cm="1">
        <f t="array" ref="AB316">IF(OR(X316=0,X316=""),"",IF($R316="Mulched (left on surface)",IFERROR(_xlfn.UNIQUE(_xlfn._xlws.FILTER(Prod.Out!$H:$H,Prod.Out!$B:$B=X316)),""),IF($R316="Incorporated",IFERROR(_xlfn.UNIQUE(_xlfn._xlws.FILTER(Prod.Out!$I:$I,Prod.Out!$B:$B=X316)),""),IF($R316="Retained (unknown if mulched/incorp.)",IFERROR(_xlfn.UNIQUE(_xlfn._xlws.FILTER(Prod.Out!$J:$J,Prod.Out!$B:$B=X316)),""),""))))</f>
        <v/>
      </c>
      <c r="AC316" s="4" t="str" cm="1">
        <f t="array" ref="AC316">IF(OR(Y316=0,Y316=""),"",IF($R316="Mulched (left on surface)",IFERROR(_xlfn.UNIQUE(_xlfn._xlws.FILTER(Prod.Out!$H:$H,Prod.Out!$B:$B=Y316)),""),IF($R316="Incorporated",IFERROR(_xlfn.UNIQUE(_xlfn._xlws.FILTER(Prod.Out!$I:$I,Prod.Out!$B:$B=Y316)),""),IF($R316="Retained (unknown if mulched/incorp.)",IFERROR(_xlfn.UNIQUE(_xlfn._xlws.FILTER(Prod.Out!$J:$J,Prod.Out!$B:$B=Y316)),""),""))))</f>
        <v/>
      </c>
      <c r="AD316" s="4" t="str" cm="1">
        <f t="array" ref="AD316">IF(OR(Z316=0,Z316=""),"",IF($R316="Mulched (left on surface)",IFERROR(_xlfn.UNIQUE(_xlfn._xlws.FILTER(Prod.Out!$H:$H,Prod.Out!$B:$B=Z316)),""),IF($R316="Incorporated",IFERROR(_xlfn.UNIQUE(_xlfn._xlws.FILTER(Prod.Out!$I:$I,Prod.Out!$B:$B=Z316)),""),IF($R316="Retained (unknown if mulched/incorp.)",IFERROR(_xlfn.UNIQUE(_xlfn._xlws.FILTER(Prod.Out!$J:$J,Prod.Out!$B:$B=Z316)),""),""))))</f>
        <v/>
      </c>
    </row>
    <row r="317" spans="19:30" x14ac:dyDescent="0.35">
      <c r="S317" s="4" t="str" cm="1">
        <f t="array" ref="S317">IF(OR(Q317="",Q317=0),"",IFERROR(IF(V317="No",_xlfn._xlws.FILTER(MT.Out!A:A,MT.Out!D:D=Q317),IF(V317="Yes",_xlfn._xlws.FILTER(Int.Out!O:O,Int.Out!B:B=Q317),"")),""))</f>
        <v/>
      </c>
      <c r="T317" s="4" t="str" cm="1">
        <f t="array" ref="T317">IF(OR(Q317="",Q317=0),"",IFERROR(IF(V317="No",_xlfn._xlws.FILTER(MT.Out!B:B,MT.Out!D:D=Q317),IF(V317="Yes",_xlfn._xlws.FILTER(Int.Out!P:P,Int.Out!B:B=Q317),"")),""))</f>
        <v/>
      </c>
      <c r="U317" s="4" t="str" cm="1">
        <f t="array" ref="U317">IF(OR($Q317="",$Q317=0),"",IFERROR(IF($V317="No",_xlfn._xlws.FILTER(MT.Out!C:C,MT.Out!$D:$D=$Q317),IF($V317="Yes",_xlfn._xlws.FILTER(Int.Out!Q:Q,Int.Out!$B:$B=$Q317),"")),""))</f>
        <v/>
      </c>
      <c r="V317" s="4" t="str">
        <f>IF(Q317&lt;&gt;"",IFERROR(IF(MATCH(Q317,_xlfn.ANCHORARRAY(Intercrop!AS$1),0)&gt;0,"Yes","No"),"No"),"")</f>
        <v/>
      </c>
      <c r="W317" s="4" t="str" cm="1">
        <f t="array" ref="W317">IF(Q317="Natural or Bare Fallow","",IF(V317="","",IF(V317="No",_xlfn._xlws.FILTER(MT.Out!E:E,MT.Out!D:D=Q317),IF(V317="Yes",_xlfn._xlws.FILTER(Int.Out!S:V,Int.Out!B:B=Q317)))))</f>
        <v/>
      </c>
      <c r="AA317" s="4" t="str" cm="1">
        <f t="array" ref="AA317">IF(OR(W317=0,W317=""),"",IF($R317="Mulched (left on surface)",IFERROR(_xlfn.UNIQUE(_xlfn._xlws.FILTER(Prod.Out!$H:$H,Prod.Out!$B:$B=W317)),""),IF($R317="Incorporated",IFERROR(_xlfn.UNIQUE(_xlfn._xlws.FILTER(Prod.Out!$I:$I,Prod.Out!$B:$B=W317)),""),IF($R317="Retained (unknown if mulched/incorp.)",IFERROR(_xlfn.UNIQUE(_xlfn._xlws.FILTER(Prod.Out!$J:$J,Prod.Out!$B:$B=W317)),""),""))))</f>
        <v/>
      </c>
      <c r="AB317" s="4" t="str" cm="1">
        <f t="array" ref="AB317">IF(OR(X317=0,X317=""),"",IF($R317="Mulched (left on surface)",IFERROR(_xlfn.UNIQUE(_xlfn._xlws.FILTER(Prod.Out!$H:$H,Prod.Out!$B:$B=X317)),""),IF($R317="Incorporated",IFERROR(_xlfn.UNIQUE(_xlfn._xlws.FILTER(Prod.Out!$I:$I,Prod.Out!$B:$B=X317)),""),IF($R317="Retained (unknown if mulched/incorp.)",IFERROR(_xlfn.UNIQUE(_xlfn._xlws.FILTER(Prod.Out!$J:$J,Prod.Out!$B:$B=X317)),""),""))))</f>
        <v/>
      </c>
      <c r="AC317" s="4" t="str" cm="1">
        <f t="array" ref="AC317">IF(OR(Y317=0,Y317=""),"",IF($R317="Mulched (left on surface)",IFERROR(_xlfn.UNIQUE(_xlfn._xlws.FILTER(Prod.Out!$H:$H,Prod.Out!$B:$B=Y317)),""),IF($R317="Incorporated",IFERROR(_xlfn.UNIQUE(_xlfn._xlws.FILTER(Prod.Out!$I:$I,Prod.Out!$B:$B=Y317)),""),IF($R317="Retained (unknown if mulched/incorp.)",IFERROR(_xlfn.UNIQUE(_xlfn._xlws.FILTER(Prod.Out!$J:$J,Prod.Out!$B:$B=Y317)),""),""))))</f>
        <v/>
      </c>
      <c r="AD317" s="4" t="str" cm="1">
        <f t="array" ref="AD317">IF(OR(Z317=0,Z317=""),"",IF($R317="Mulched (left on surface)",IFERROR(_xlfn.UNIQUE(_xlfn._xlws.FILTER(Prod.Out!$H:$H,Prod.Out!$B:$B=Z317)),""),IF($R317="Incorporated",IFERROR(_xlfn.UNIQUE(_xlfn._xlws.FILTER(Prod.Out!$I:$I,Prod.Out!$B:$B=Z317)),""),IF($R317="Retained (unknown if mulched/incorp.)",IFERROR(_xlfn.UNIQUE(_xlfn._xlws.FILTER(Prod.Out!$J:$J,Prod.Out!$B:$B=Z317)),""),""))))</f>
        <v/>
      </c>
    </row>
    <row r="318" spans="19:30" x14ac:dyDescent="0.35">
      <c r="S318" s="4" t="str" cm="1">
        <f t="array" ref="S318">IF(OR(Q318="",Q318=0),"",IFERROR(IF(V318="No",_xlfn._xlws.FILTER(MT.Out!A:A,MT.Out!D:D=Q318),IF(V318="Yes",_xlfn._xlws.FILTER(Int.Out!O:O,Int.Out!B:B=Q318),"")),""))</f>
        <v/>
      </c>
      <c r="T318" s="4" t="str" cm="1">
        <f t="array" ref="T318">IF(OR(Q318="",Q318=0),"",IFERROR(IF(V318="No",_xlfn._xlws.FILTER(MT.Out!B:B,MT.Out!D:D=Q318),IF(V318="Yes",_xlfn._xlws.FILTER(Int.Out!P:P,Int.Out!B:B=Q318),"")),""))</f>
        <v/>
      </c>
      <c r="U318" s="4" t="str" cm="1">
        <f t="array" ref="U318">IF(OR($Q318="",$Q318=0),"",IFERROR(IF($V318="No",_xlfn._xlws.FILTER(MT.Out!C:C,MT.Out!$D:$D=$Q318),IF($V318="Yes",_xlfn._xlws.FILTER(Int.Out!Q:Q,Int.Out!$B:$B=$Q318),"")),""))</f>
        <v/>
      </c>
      <c r="V318" s="4" t="str">
        <f>IF(Q318&lt;&gt;"",IFERROR(IF(MATCH(Q318,_xlfn.ANCHORARRAY(Intercrop!AS$1),0)&gt;0,"Yes","No"),"No"),"")</f>
        <v/>
      </c>
      <c r="W318" s="4" t="str" cm="1">
        <f t="array" ref="W318">IF(Q318="Natural or Bare Fallow","",IF(V318="","",IF(V318="No",_xlfn._xlws.FILTER(MT.Out!E:E,MT.Out!D:D=Q318),IF(V318="Yes",_xlfn._xlws.FILTER(Int.Out!S:V,Int.Out!B:B=Q318)))))</f>
        <v/>
      </c>
      <c r="AA318" s="4" t="str" cm="1">
        <f t="array" ref="AA318">IF(OR(W318=0,W318=""),"",IF($R318="Mulched (left on surface)",IFERROR(_xlfn.UNIQUE(_xlfn._xlws.FILTER(Prod.Out!$H:$H,Prod.Out!$B:$B=W318)),""),IF($R318="Incorporated",IFERROR(_xlfn.UNIQUE(_xlfn._xlws.FILTER(Prod.Out!$I:$I,Prod.Out!$B:$B=W318)),""),IF($R318="Retained (unknown if mulched/incorp.)",IFERROR(_xlfn.UNIQUE(_xlfn._xlws.FILTER(Prod.Out!$J:$J,Prod.Out!$B:$B=W318)),""),""))))</f>
        <v/>
      </c>
      <c r="AB318" s="4" t="str" cm="1">
        <f t="array" ref="AB318">IF(OR(X318=0,X318=""),"",IF($R318="Mulched (left on surface)",IFERROR(_xlfn.UNIQUE(_xlfn._xlws.FILTER(Prod.Out!$H:$H,Prod.Out!$B:$B=X318)),""),IF($R318="Incorporated",IFERROR(_xlfn.UNIQUE(_xlfn._xlws.FILTER(Prod.Out!$I:$I,Prod.Out!$B:$B=X318)),""),IF($R318="Retained (unknown if mulched/incorp.)",IFERROR(_xlfn.UNIQUE(_xlfn._xlws.FILTER(Prod.Out!$J:$J,Prod.Out!$B:$B=X318)),""),""))))</f>
        <v/>
      </c>
      <c r="AC318" s="4" t="str" cm="1">
        <f t="array" ref="AC318">IF(OR(Y318=0,Y318=""),"",IF($R318="Mulched (left on surface)",IFERROR(_xlfn.UNIQUE(_xlfn._xlws.FILTER(Prod.Out!$H:$H,Prod.Out!$B:$B=Y318)),""),IF($R318="Incorporated",IFERROR(_xlfn.UNIQUE(_xlfn._xlws.FILTER(Prod.Out!$I:$I,Prod.Out!$B:$B=Y318)),""),IF($R318="Retained (unknown if mulched/incorp.)",IFERROR(_xlfn.UNIQUE(_xlfn._xlws.FILTER(Prod.Out!$J:$J,Prod.Out!$B:$B=Y318)),""),""))))</f>
        <v/>
      </c>
      <c r="AD318" s="4" t="str" cm="1">
        <f t="array" ref="AD318">IF(OR(Z318=0,Z318=""),"",IF($R318="Mulched (left on surface)",IFERROR(_xlfn.UNIQUE(_xlfn._xlws.FILTER(Prod.Out!$H:$H,Prod.Out!$B:$B=Z318)),""),IF($R318="Incorporated",IFERROR(_xlfn.UNIQUE(_xlfn._xlws.FILTER(Prod.Out!$I:$I,Prod.Out!$B:$B=Z318)),""),IF($R318="Retained (unknown if mulched/incorp.)",IFERROR(_xlfn.UNIQUE(_xlfn._xlws.FILTER(Prod.Out!$J:$J,Prod.Out!$B:$B=Z318)),""),""))))</f>
        <v/>
      </c>
    </row>
    <row r="319" spans="19:30" x14ac:dyDescent="0.35">
      <c r="S319" s="4" t="str" cm="1">
        <f t="array" ref="S319">IF(OR(Q319="",Q319=0),"",IFERROR(IF(V319="No",_xlfn._xlws.FILTER(MT.Out!A:A,MT.Out!D:D=Q319),IF(V319="Yes",_xlfn._xlws.FILTER(Int.Out!O:O,Int.Out!B:B=Q319),"")),""))</f>
        <v/>
      </c>
      <c r="T319" s="4" t="str" cm="1">
        <f t="array" ref="T319">IF(OR(Q319="",Q319=0),"",IFERROR(IF(V319="No",_xlfn._xlws.FILTER(MT.Out!B:B,MT.Out!D:D=Q319),IF(V319="Yes",_xlfn._xlws.FILTER(Int.Out!P:P,Int.Out!B:B=Q319),"")),""))</f>
        <v/>
      </c>
      <c r="U319" s="4" t="str" cm="1">
        <f t="array" ref="U319">IF(OR($Q319="",$Q319=0),"",IFERROR(IF($V319="No",_xlfn._xlws.FILTER(MT.Out!C:C,MT.Out!$D:$D=$Q319),IF($V319="Yes",_xlfn._xlws.FILTER(Int.Out!Q:Q,Int.Out!$B:$B=$Q319),"")),""))</f>
        <v/>
      </c>
      <c r="V319" s="4" t="str">
        <f>IF(Q319&lt;&gt;"",IFERROR(IF(MATCH(Q319,_xlfn.ANCHORARRAY(Intercrop!AS$1),0)&gt;0,"Yes","No"),"No"),"")</f>
        <v/>
      </c>
      <c r="W319" s="4" t="str" cm="1">
        <f t="array" ref="W319">IF(Q319="Natural or Bare Fallow","",IF(V319="","",IF(V319="No",_xlfn._xlws.FILTER(MT.Out!E:E,MT.Out!D:D=Q319),IF(V319="Yes",_xlfn._xlws.FILTER(Int.Out!S:V,Int.Out!B:B=Q319)))))</f>
        <v/>
      </c>
      <c r="AA319" s="4" t="str" cm="1">
        <f t="array" ref="AA319">IF(OR(W319=0,W319=""),"",IF($R319="Mulched (left on surface)",IFERROR(_xlfn.UNIQUE(_xlfn._xlws.FILTER(Prod.Out!$H:$H,Prod.Out!$B:$B=W319)),""),IF($R319="Incorporated",IFERROR(_xlfn.UNIQUE(_xlfn._xlws.FILTER(Prod.Out!$I:$I,Prod.Out!$B:$B=W319)),""),IF($R319="Retained (unknown if mulched/incorp.)",IFERROR(_xlfn.UNIQUE(_xlfn._xlws.FILTER(Prod.Out!$J:$J,Prod.Out!$B:$B=W319)),""),""))))</f>
        <v/>
      </c>
      <c r="AB319" s="4" t="str" cm="1">
        <f t="array" ref="AB319">IF(OR(X319=0,X319=""),"",IF($R319="Mulched (left on surface)",IFERROR(_xlfn.UNIQUE(_xlfn._xlws.FILTER(Prod.Out!$H:$H,Prod.Out!$B:$B=X319)),""),IF($R319="Incorporated",IFERROR(_xlfn.UNIQUE(_xlfn._xlws.FILTER(Prod.Out!$I:$I,Prod.Out!$B:$B=X319)),""),IF($R319="Retained (unknown if mulched/incorp.)",IFERROR(_xlfn.UNIQUE(_xlfn._xlws.FILTER(Prod.Out!$J:$J,Prod.Out!$B:$B=X319)),""),""))))</f>
        <v/>
      </c>
      <c r="AC319" s="4" t="str" cm="1">
        <f t="array" ref="AC319">IF(OR(Y319=0,Y319=""),"",IF($R319="Mulched (left on surface)",IFERROR(_xlfn.UNIQUE(_xlfn._xlws.FILTER(Prod.Out!$H:$H,Prod.Out!$B:$B=Y319)),""),IF($R319="Incorporated",IFERROR(_xlfn.UNIQUE(_xlfn._xlws.FILTER(Prod.Out!$I:$I,Prod.Out!$B:$B=Y319)),""),IF($R319="Retained (unknown if mulched/incorp.)",IFERROR(_xlfn.UNIQUE(_xlfn._xlws.FILTER(Prod.Out!$J:$J,Prod.Out!$B:$B=Y319)),""),""))))</f>
        <v/>
      </c>
      <c r="AD319" s="4" t="str" cm="1">
        <f t="array" ref="AD319">IF(OR(Z319=0,Z319=""),"",IF($R319="Mulched (left on surface)",IFERROR(_xlfn.UNIQUE(_xlfn._xlws.FILTER(Prod.Out!$H:$H,Prod.Out!$B:$B=Z319)),""),IF($R319="Incorporated",IFERROR(_xlfn.UNIQUE(_xlfn._xlws.FILTER(Prod.Out!$I:$I,Prod.Out!$B:$B=Z319)),""),IF($R319="Retained (unknown if mulched/incorp.)",IFERROR(_xlfn.UNIQUE(_xlfn._xlws.FILTER(Prod.Out!$J:$J,Prod.Out!$B:$B=Z319)),""),""))))</f>
        <v/>
      </c>
    </row>
    <row r="320" spans="19:30" x14ac:dyDescent="0.35">
      <c r="S320" s="4" t="str" cm="1">
        <f t="array" ref="S320">IF(OR(Q320="",Q320=0),"",IFERROR(IF(V320="No",_xlfn._xlws.FILTER(MT.Out!A:A,MT.Out!D:D=Q320),IF(V320="Yes",_xlfn._xlws.FILTER(Int.Out!O:O,Int.Out!B:B=Q320),"")),""))</f>
        <v/>
      </c>
      <c r="T320" s="4" t="str" cm="1">
        <f t="array" ref="T320">IF(OR(Q320="",Q320=0),"",IFERROR(IF(V320="No",_xlfn._xlws.FILTER(MT.Out!B:B,MT.Out!D:D=Q320),IF(V320="Yes",_xlfn._xlws.FILTER(Int.Out!P:P,Int.Out!B:B=Q320),"")),""))</f>
        <v/>
      </c>
      <c r="U320" s="4" t="str" cm="1">
        <f t="array" ref="U320">IF(OR($Q320="",$Q320=0),"",IFERROR(IF($V320="No",_xlfn._xlws.FILTER(MT.Out!C:C,MT.Out!$D:$D=$Q320),IF($V320="Yes",_xlfn._xlws.FILTER(Int.Out!Q:Q,Int.Out!$B:$B=$Q320),"")),""))</f>
        <v/>
      </c>
      <c r="V320" s="4" t="str">
        <f>IF(Q320&lt;&gt;"",IFERROR(IF(MATCH(Q320,_xlfn.ANCHORARRAY(Intercrop!AS$1),0)&gt;0,"Yes","No"),"No"),"")</f>
        <v/>
      </c>
      <c r="W320" s="4" t="str" cm="1">
        <f t="array" ref="W320">IF(Q320="Natural or Bare Fallow","",IF(V320="","",IF(V320="No",_xlfn._xlws.FILTER(MT.Out!E:E,MT.Out!D:D=Q320),IF(V320="Yes",_xlfn._xlws.FILTER(Int.Out!S:V,Int.Out!B:B=Q320)))))</f>
        <v/>
      </c>
      <c r="AA320" s="4" t="str" cm="1">
        <f t="array" ref="AA320">IF(OR(W320=0,W320=""),"",IF($R320="Mulched (left on surface)",IFERROR(_xlfn.UNIQUE(_xlfn._xlws.FILTER(Prod.Out!$H:$H,Prod.Out!$B:$B=W320)),""),IF($R320="Incorporated",IFERROR(_xlfn.UNIQUE(_xlfn._xlws.FILTER(Prod.Out!$I:$I,Prod.Out!$B:$B=W320)),""),IF($R320="Retained (unknown if mulched/incorp.)",IFERROR(_xlfn.UNIQUE(_xlfn._xlws.FILTER(Prod.Out!$J:$J,Prod.Out!$B:$B=W320)),""),""))))</f>
        <v/>
      </c>
      <c r="AB320" s="4" t="str" cm="1">
        <f t="array" ref="AB320">IF(OR(X320=0,X320=""),"",IF($R320="Mulched (left on surface)",IFERROR(_xlfn.UNIQUE(_xlfn._xlws.FILTER(Prod.Out!$H:$H,Prod.Out!$B:$B=X320)),""),IF($R320="Incorporated",IFERROR(_xlfn.UNIQUE(_xlfn._xlws.FILTER(Prod.Out!$I:$I,Prod.Out!$B:$B=X320)),""),IF($R320="Retained (unknown if mulched/incorp.)",IFERROR(_xlfn.UNIQUE(_xlfn._xlws.FILTER(Prod.Out!$J:$J,Prod.Out!$B:$B=X320)),""),""))))</f>
        <v/>
      </c>
      <c r="AC320" s="4" t="str" cm="1">
        <f t="array" ref="AC320">IF(OR(Y320=0,Y320=""),"",IF($R320="Mulched (left on surface)",IFERROR(_xlfn.UNIQUE(_xlfn._xlws.FILTER(Prod.Out!$H:$H,Prod.Out!$B:$B=Y320)),""),IF($R320="Incorporated",IFERROR(_xlfn.UNIQUE(_xlfn._xlws.FILTER(Prod.Out!$I:$I,Prod.Out!$B:$B=Y320)),""),IF($R320="Retained (unknown if mulched/incorp.)",IFERROR(_xlfn.UNIQUE(_xlfn._xlws.FILTER(Prod.Out!$J:$J,Prod.Out!$B:$B=Y320)),""),""))))</f>
        <v/>
      </c>
      <c r="AD320" s="4" t="str" cm="1">
        <f t="array" ref="AD320">IF(OR(Z320=0,Z320=""),"",IF($R320="Mulched (left on surface)",IFERROR(_xlfn.UNIQUE(_xlfn._xlws.FILTER(Prod.Out!$H:$H,Prod.Out!$B:$B=Z320)),""),IF($R320="Incorporated",IFERROR(_xlfn.UNIQUE(_xlfn._xlws.FILTER(Prod.Out!$I:$I,Prod.Out!$B:$B=Z320)),""),IF($R320="Retained (unknown if mulched/incorp.)",IFERROR(_xlfn.UNIQUE(_xlfn._xlws.FILTER(Prod.Out!$J:$J,Prod.Out!$B:$B=Z320)),""),""))))</f>
        <v/>
      </c>
    </row>
    <row r="321" spans="19:30" x14ac:dyDescent="0.35">
      <c r="S321" s="4" t="str" cm="1">
        <f t="array" ref="S321">IF(OR(Q321="",Q321=0),"",IFERROR(IF(V321="No",_xlfn._xlws.FILTER(MT.Out!A:A,MT.Out!D:D=Q321),IF(V321="Yes",_xlfn._xlws.FILTER(Int.Out!O:O,Int.Out!B:B=Q321),"")),""))</f>
        <v/>
      </c>
      <c r="T321" s="4" t="str" cm="1">
        <f t="array" ref="T321">IF(OR(Q321="",Q321=0),"",IFERROR(IF(V321="No",_xlfn._xlws.FILTER(MT.Out!B:B,MT.Out!D:D=Q321),IF(V321="Yes",_xlfn._xlws.FILTER(Int.Out!P:P,Int.Out!B:B=Q321),"")),""))</f>
        <v/>
      </c>
      <c r="U321" s="4" t="str" cm="1">
        <f t="array" ref="U321">IF(OR($Q321="",$Q321=0),"",IFERROR(IF($V321="No",_xlfn._xlws.FILTER(MT.Out!C:C,MT.Out!$D:$D=$Q321),IF($V321="Yes",_xlfn._xlws.FILTER(Int.Out!Q:Q,Int.Out!$B:$B=$Q321),"")),""))</f>
        <v/>
      </c>
      <c r="V321" s="4" t="str">
        <f>IF(Q321&lt;&gt;"",IFERROR(IF(MATCH(Q321,_xlfn.ANCHORARRAY(Intercrop!AS$1),0)&gt;0,"Yes","No"),"No"),"")</f>
        <v/>
      </c>
      <c r="W321" s="4" t="str" cm="1">
        <f t="array" ref="W321">IF(Q321="Natural or Bare Fallow","",IF(V321="","",IF(V321="No",_xlfn._xlws.FILTER(MT.Out!E:E,MT.Out!D:D=Q321),IF(V321="Yes",_xlfn._xlws.FILTER(Int.Out!S:V,Int.Out!B:B=Q321)))))</f>
        <v/>
      </c>
      <c r="AA321" s="4" t="str" cm="1">
        <f t="array" ref="AA321">IF(OR(W321=0,W321=""),"",IF($R321="Mulched (left on surface)",IFERROR(_xlfn.UNIQUE(_xlfn._xlws.FILTER(Prod.Out!$H:$H,Prod.Out!$B:$B=W321)),""),IF($R321="Incorporated",IFERROR(_xlfn.UNIQUE(_xlfn._xlws.FILTER(Prod.Out!$I:$I,Prod.Out!$B:$B=W321)),""),IF($R321="Retained (unknown if mulched/incorp.)",IFERROR(_xlfn.UNIQUE(_xlfn._xlws.FILTER(Prod.Out!$J:$J,Prod.Out!$B:$B=W321)),""),""))))</f>
        <v/>
      </c>
      <c r="AB321" s="4" t="str" cm="1">
        <f t="array" ref="AB321">IF(OR(X321=0,X321=""),"",IF($R321="Mulched (left on surface)",IFERROR(_xlfn.UNIQUE(_xlfn._xlws.FILTER(Prod.Out!$H:$H,Prod.Out!$B:$B=X321)),""),IF($R321="Incorporated",IFERROR(_xlfn.UNIQUE(_xlfn._xlws.FILTER(Prod.Out!$I:$I,Prod.Out!$B:$B=X321)),""),IF($R321="Retained (unknown if mulched/incorp.)",IFERROR(_xlfn.UNIQUE(_xlfn._xlws.FILTER(Prod.Out!$J:$J,Prod.Out!$B:$B=X321)),""),""))))</f>
        <v/>
      </c>
      <c r="AC321" s="4" t="str" cm="1">
        <f t="array" ref="AC321">IF(OR(Y321=0,Y321=""),"",IF($R321="Mulched (left on surface)",IFERROR(_xlfn.UNIQUE(_xlfn._xlws.FILTER(Prod.Out!$H:$H,Prod.Out!$B:$B=Y321)),""),IF($R321="Incorporated",IFERROR(_xlfn.UNIQUE(_xlfn._xlws.FILTER(Prod.Out!$I:$I,Prod.Out!$B:$B=Y321)),""),IF($R321="Retained (unknown if mulched/incorp.)",IFERROR(_xlfn.UNIQUE(_xlfn._xlws.FILTER(Prod.Out!$J:$J,Prod.Out!$B:$B=Y321)),""),""))))</f>
        <v/>
      </c>
      <c r="AD321" s="4" t="str" cm="1">
        <f t="array" ref="AD321">IF(OR(Z321=0,Z321=""),"",IF($R321="Mulched (left on surface)",IFERROR(_xlfn.UNIQUE(_xlfn._xlws.FILTER(Prod.Out!$H:$H,Prod.Out!$B:$B=Z321)),""),IF($R321="Incorporated",IFERROR(_xlfn.UNIQUE(_xlfn._xlws.FILTER(Prod.Out!$I:$I,Prod.Out!$B:$B=Z321)),""),IF($R321="Retained (unknown if mulched/incorp.)",IFERROR(_xlfn.UNIQUE(_xlfn._xlws.FILTER(Prod.Out!$J:$J,Prod.Out!$B:$B=Z321)),""),""))))</f>
        <v/>
      </c>
    </row>
    <row r="322" spans="19:30" x14ac:dyDescent="0.35">
      <c r="S322" s="4" t="str" cm="1">
        <f t="array" ref="S322">IF(OR(Q322="",Q322=0),"",IFERROR(IF(V322="No",_xlfn._xlws.FILTER(MT.Out!A:A,MT.Out!D:D=Q322),IF(V322="Yes",_xlfn._xlws.FILTER(Int.Out!O:O,Int.Out!B:B=Q322),"")),""))</f>
        <v/>
      </c>
      <c r="T322" s="4" t="str" cm="1">
        <f t="array" ref="T322">IF(OR(Q322="",Q322=0),"",IFERROR(IF(V322="No",_xlfn._xlws.FILTER(MT.Out!B:B,MT.Out!D:D=Q322),IF(V322="Yes",_xlfn._xlws.FILTER(Int.Out!P:P,Int.Out!B:B=Q322),"")),""))</f>
        <v/>
      </c>
      <c r="U322" s="4" t="str" cm="1">
        <f t="array" ref="U322">IF(OR($Q322="",$Q322=0),"",IFERROR(IF($V322="No",_xlfn._xlws.FILTER(MT.Out!C:C,MT.Out!$D:$D=$Q322),IF($V322="Yes",_xlfn._xlws.FILTER(Int.Out!Q:Q,Int.Out!$B:$B=$Q322),"")),""))</f>
        <v/>
      </c>
      <c r="V322" s="4" t="str">
        <f>IF(Q322&lt;&gt;"",IFERROR(IF(MATCH(Q322,_xlfn.ANCHORARRAY(Intercrop!AS$1),0)&gt;0,"Yes","No"),"No"),"")</f>
        <v/>
      </c>
      <c r="W322" s="4" t="str" cm="1">
        <f t="array" ref="W322">IF(Q322="Natural or Bare Fallow","",IF(V322="","",IF(V322="No",_xlfn._xlws.FILTER(MT.Out!E:E,MT.Out!D:D=Q322),IF(V322="Yes",_xlfn._xlws.FILTER(Int.Out!S:V,Int.Out!B:B=Q322)))))</f>
        <v/>
      </c>
      <c r="AA322" s="4" t="str" cm="1">
        <f t="array" ref="AA322">IF(OR(W322=0,W322=""),"",IF($R322="Mulched (left on surface)",IFERROR(_xlfn.UNIQUE(_xlfn._xlws.FILTER(Prod.Out!$H:$H,Prod.Out!$B:$B=W322)),""),IF($R322="Incorporated",IFERROR(_xlfn.UNIQUE(_xlfn._xlws.FILTER(Prod.Out!$I:$I,Prod.Out!$B:$B=W322)),""),IF($R322="Retained (unknown if mulched/incorp.)",IFERROR(_xlfn.UNIQUE(_xlfn._xlws.FILTER(Prod.Out!$J:$J,Prod.Out!$B:$B=W322)),""),""))))</f>
        <v/>
      </c>
      <c r="AB322" s="4" t="str" cm="1">
        <f t="array" ref="AB322">IF(OR(X322=0,X322=""),"",IF($R322="Mulched (left on surface)",IFERROR(_xlfn.UNIQUE(_xlfn._xlws.FILTER(Prod.Out!$H:$H,Prod.Out!$B:$B=X322)),""),IF($R322="Incorporated",IFERROR(_xlfn.UNIQUE(_xlfn._xlws.FILTER(Prod.Out!$I:$I,Prod.Out!$B:$B=X322)),""),IF($R322="Retained (unknown if mulched/incorp.)",IFERROR(_xlfn.UNIQUE(_xlfn._xlws.FILTER(Prod.Out!$J:$J,Prod.Out!$B:$B=X322)),""),""))))</f>
        <v/>
      </c>
      <c r="AC322" s="4" t="str" cm="1">
        <f t="array" ref="AC322">IF(OR(Y322=0,Y322=""),"",IF($R322="Mulched (left on surface)",IFERROR(_xlfn.UNIQUE(_xlfn._xlws.FILTER(Prod.Out!$H:$H,Prod.Out!$B:$B=Y322)),""),IF($R322="Incorporated",IFERROR(_xlfn.UNIQUE(_xlfn._xlws.FILTER(Prod.Out!$I:$I,Prod.Out!$B:$B=Y322)),""),IF($R322="Retained (unknown if mulched/incorp.)",IFERROR(_xlfn.UNIQUE(_xlfn._xlws.FILTER(Prod.Out!$J:$J,Prod.Out!$B:$B=Y322)),""),""))))</f>
        <v/>
      </c>
      <c r="AD322" s="4" t="str" cm="1">
        <f t="array" ref="AD322">IF(OR(Z322=0,Z322=""),"",IF($R322="Mulched (left on surface)",IFERROR(_xlfn.UNIQUE(_xlfn._xlws.FILTER(Prod.Out!$H:$H,Prod.Out!$B:$B=Z322)),""),IF($R322="Incorporated",IFERROR(_xlfn.UNIQUE(_xlfn._xlws.FILTER(Prod.Out!$I:$I,Prod.Out!$B:$B=Z322)),""),IF($R322="Retained (unknown if mulched/incorp.)",IFERROR(_xlfn.UNIQUE(_xlfn._xlws.FILTER(Prod.Out!$J:$J,Prod.Out!$B:$B=Z322)),""),""))))</f>
        <v/>
      </c>
    </row>
    <row r="323" spans="19:30" x14ac:dyDescent="0.35">
      <c r="S323" s="4" t="str" cm="1">
        <f t="array" ref="S323">IF(OR(Q323="",Q323=0),"",IFERROR(IF(V323="No",_xlfn._xlws.FILTER(MT.Out!A:A,MT.Out!D:D=Q323),IF(V323="Yes",_xlfn._xlws.FILTER(Int.Out!O:O,Int.Out!B:B=Q323),"")),""))</f>
        <v/>
      </c>
      <c r="T323" s="4" t="str" cm="1">
        <f t="array" ref="T323">IF(OR(Q323="",Q323=0),"",IFERROR(IF(V323="No",_xlfn._xlws.FILTER(MT.Out!B:B,MT.Out!D:D=Q323),IF(V323="Yes",_xlfn._xlws.FILTER(Int.Out!P:P,Int.Out!B:B=Q323),"")),""))</f>
        <v/>
      </c>
      <c r="U323" s="4" t="str" cm="1">
        <f t="array" ref="U323">IF(OR($Q323="",$Q323=0),"",IFERROR(IF($V323="No",_xlfn._xlws.FILTER(MT.Out!C:C,MT.Out!$D:$D=$Q323),IF($V323="Yes",_xlfn._xlws.FILTER(Int.Out!Q:Q,Int.Out!$B:$B=$Q323),"")),""))</f>
        <v/>
      </c>
      <c r="V323" s="4" t="str">
        <f>IF(Q323&lt;&gt;"",IFERROR(IF(MATCH(Q323,_xlfn.ANCHORARRAY(Intercrop!AS$1),0)&gt;0,"Yes","No"),"No"),"")</f>
        <v/>
      </c>
      <c r="W323" s="4" t="str" cm="1">
        <f t="array" ref="W323">IF(Q323="Natural or Bare Fallow","",IF(V323="","",IF(V323="No",_xlfn._xlws.FILTER(MT.Out!E:E,MT.Out!D:D=Q323),IF(V323="Yes",_xlfn._xlws.FILTER(Int.Out!S:V,Int.Out!B:B=Q323)))))</f>
        <v/>
      </c>
      <c r="AA323" s="4" t="str" cm="1">
        <f t="array" ref="AA323">IF(OR(W323=0,W323=""),"",IF($R323="Mulched (left on surface)",IFERROR(_xlfn.UNIQUE(_xlfn._xlws.FILTER(Prod.Out!$H:$H,Prod.Out!$B:$B=W323)),""),IF($R323="Incorporated",IFERROR(_xlfn.UNIQUE(_xlfn._xlws.FILTER(Prod.Out!$I:$I,Prod.Out!$B:$B=W323)),""),IF($R323="Retained (unknown if mulched/incorp.)",IFERROR(_xlfn.UNIQUE(_xlfn._xlws.FILTER(Prod.Out!$J:$J,Prod.Out!$B:$B=W323)),""),""))))</f>
        <v/>
      </c>
      <c r="AB323" s="4" t="str" cm="1">
        <f t="array" ref="AB323">IF(OR(X323=0,X323=""),"",IF($R323="Mulched (left on surface)",IFERROR(_xlfn.UNIQUE(_xlfn._xlws.FILTER(Prod.Out!$H:$H,Prod.Out!$B:$B=X323)),""),IF($R323="Incorporated",IFERROR(_xlfn.UNIQUE(_xlfn._xlws.FILTER(Prod.Out!$I:$I,Prod.Out!$B:$B=X323)),""),IF($R323="Retained (unknown if mulched/incorp.)",IFERROR(_xlfn.UNIQUE(_xlfn._xlws.FILTER(Prod.Out!$J:$J,Prod.Out!$B:$B=X323)),""),""))))</f>
        <v/>
      </c>
      <c r="AC323" s="4" t="str" cm="1">
        <f t="array" ref="AC323">IF(OR(Y323=0,Y323=""),"",IF($R323="Mulched (left on surface)",IFERROR(_xlfn.UNIQUE(_xlfn._xlws.FILTER(Prod.Out!$H:$H,Prod.Out!$B:$B=Y323)),""),IF($R323="Incorporated",IFERROR(_xlfn.UNIQUE(_xlfn._xlws.FILTER(Prod.Out!$I:$I,Prod.Out!$B:$B=Y323)),""),IF($R323="Retained (unknown if mulched/incorp.)",IFERROR(_xlfn.UNIQUE(_xlfn._xlws.FILTER(Prod.Out!$J:$J,Prod.Out!$B:$B=Y323)),""),""))))</f>
        <v/>
      </c>
      <c r="AD323" s="4" t="str" cm="1">
        <f t="array" ref="AD323">IF(OR(Z323=0,Z323=""),"",IF($R323="Mulched (left on surface)",IFERROR(_xlfn.UNIQUE(_xlfn._xlws.FILTER(Prod.Out!$H:$H,Prod.Out!$B:$B=Z323)),""),IF($R323="Incorporated",IFERROR(_xlfn.UNIQUE(_xlfn._xlws.FILTER(Prod.Out!$I:$I,Prod.Out!$B:$B=Z323)),""),IF($R323="Retained (unknown if mulched/incorp.)",IFERROR(_xlfn.UNIQUE(_xlfn._xlws.FILTER(Prod.Out!$J:$J,Prod.Out!$B:$B=Z323)),""),""))))</f>
        <v/>
      </c>
    </row>
    <row r="324" spans="19:30" x14ac:dyDescent="0.35">
      <c r="S324" s="4" t="str" cm="1">
        <f t="array" ref="S324">IF(OR(Q324="",Q324=0),"",IFERROR(IF(V324="No",_xlfn._xlws.FILTER(MT.Out!A:A,MT.Out!D:D=Q324),IF(V324="Yes",_xlfn._xlws.FILTER(Int.Out!O:O,Int.Out!B:B=Q324),"")),""))</f>
        <v/>
      </c>
      <c r="T324" s="4" t="str" cm="1">
        <f t="array" ref="T324">IF(OR(Q324="",Q324=0),"",IFERROR(IF(V324="No",_xlfn._xlws.FILTER(MT.Out!B:B,MT.Out!D:D=Q324),IF(V324="Yes",_xlfn._xlws.FILTER(Int.Out!P:P,Int.Out!B:B=Q324),"")),""))</f>
        <v/>
      </c>
      <c r="U324" s="4" t="str" cm="1">
        <f t="array" ref="U324">IF(OR($Q324="",$Q324=0),"",IFERROR(IF($V324="No",_xlfn._xlws.FILTER(MT.Out!C:C,MT.Out!$D:$D=$Q324),IF($V324="Yes",_xlfn._xlws.FILTER(Int.Out!Q:Q,Int.Out!$B:$B=$Q324),"")),""))</f>
        <v/>
      </c>
      <c r="V324" s="4" t="str">
        <f>IF(Q324&lt;&gt;"",IFERROR(IF(MATCH(Q324,_xlfn.ANCHORARRAY(Intercrop!AS$1),0)&gt;0,"Yes","No"),"No"),"")</f>
        <v/>
      </c>
      <c r="W324" s="4" t="str" cm="1">
        <f t="array" ref="W324">IF(Q324="Natural or Bare Fallow","",IF(V324="","",IF(V324="No",_xlfn._xlws.FILTER(MT.Out!E:E,MT.Out!D:D=Q324),IF(V324="Yes",_xlfn._xlws.FILTER(Int.Out!S:V,Int.Out!B:B=Q324)))))</f>
        <v/>
      </c>
      <c r="AA324" s="4" t="str" cm="1">
        <f t="array" ref="AA324">IF(OR(W324=0,W324=""),"",IF($R324="Mulched (left on surface)",IFERROR(_xlfn.UNIQUE(_xlfn._xlws.FILTER(Prod.Out!$H:$H,Prod.Out!$B:$B=W324)),""),IF($R324="Incorporated",IFERROR(_xlfn.UNIQUE(_xlfn._xlws.FILTER(Prod.Out!$I:$I,Prod.Out!$B:$B=W324)),""),IF($R324="Retained (unknown if mulched/incorp.)",IFERROR(_xlfn.UNIQUE(_xlfn._xlws.FILTER(Prod.Out!$J:$J,Prod.Out!$B:$B=W324)),""),""))))</f>
        <v/>
      </c>
      <c r="AB324" s="4" t="str" cm="1">
        <f t="array" ref="AB324">IF(OR(X324=0,X324=""),"",IF($R324="Mulched (left on surface)",IFERROR(_xlfn.UNIQUE(_xlfn._xlws.FILTER(Prod.Out!$H:$H,Prod.Out!$B:$B=X324)),""),IF($R324="Incorporated",IFERROR(_xlfn.UNIQUE(_xlfn._xlws.FILTER(Prod.Out!$I:$I,Prod.Out!$B:$B=X324)),""),IF($R324="Retained (unknown if mulched/incorp.)",IFERROR(_xlfn.UNIQUE(_xlfn._xlws.FILTER(Prod.Out!$J:$J,Prod.Out!$B:$B=X324)),""),""))))</f>
        <v/>
      </c>
      <c r="AC324" s="4" t="str" cm="1">
        <f t="array" ref="AC324">IF(OR(Y324=0,Y324=""),"",IF($R324="Mulched (left on surface)",IFERROR(_xlfn.UNIQUE(_xlfn._xlws.FILTER(Prod.Out!$H:$H,Prod.Out!$B:$B=Y324)),""),IF($R324="Incorporated",IFERROR(_xlfn.UNIQUE(_xlfn._xlws.FILTER(Prod.Out!$I:$I,Prod.Out!$B:$B=Y324)),""),IF($R324="Retained (unknown if mulched/incorp.)",IFERROR(_xlfn.UNIQUE(_xlfn._xlws.FILTER(Prod.Out!$J:$J,Prod.Out!$B:$B=Y324)),""),""))))</f>
        <v/>
      </c>
      <c r="AD324" s="4" t="str" cm="1">
        <f t="array" ref="AD324">IF(OR(Z324=0,Z324=""),"",IF($R324="Mulched (left on surface)",IFERROR(_xlfn.UNIQUE(_xlfn._xlws.FILTER(Prod.Out!$H:$H,Prod.Out!$B:$B=Z324)),""),IF($R324="Incorporated",IFERROR(_xlfn.UNIQUE(_xlfn._xlws.FILTER(Prod.Out!$I:$I,Prod.Out!$B:$B=Z324)),""),IF($R324="Retained (unknown if mulched/incorp.)",IFERROR(_xlfn.UNIQUE(_xlfn._xlws.FILTER(Prod.Out!$J:$J,Prod.Out!$B:$B=Z324)),""),""))))</f>
        <v/>
      </c>
    </row>
    <row r="325" spans="19:30" x14ac:dyDescent="0.35">
      <c r="S325" s="4" t="str" cm="1">
        <f t="array" ref="S325">IF(OR(Q325="",Q325=0),"",IFERROR(IF(V325="No",_xlfn._xlws.FILTER(MT.Out!A:A,MT.Out!D:D=Q325),IF(V325="Yes",_xlfn._xlws.FILTER(Int.Out!O:O,Int.Out!B:B=Q325),"")),""))</f>
        <v/>
      </c>
      <c r="T325" s="4" t="str" cm="1">
        <f t="array" ref="T325">IF(OR(Q325="",Q325=0),"",IFERROR(IF(V325="No",_xlfn._xlws.FILTER(MT.Out!B:B,MT.Out!D:D=Q325),IF(V325="Yes",_xlfn._xlws.FILTER(Int.Out!P:P,Int.Out!B:B=Q325),"")),""))</f>
        <v/>
      </c>
      <c r="U325" s="4" t="str" cm="1">
        <f t="array" ref="U325">IF(OR($Q325="",$Q325=0),"",IFERROR(IF($V325="No",_xlfn._xlws.FILTER(MT.Out!C:C,MT.Out!$D:$D=$Q325),IF($V325="Yes",_xlfn._xlws.FILTER(Int.Out!Q:Q,Int.Out!$B:$B=$Q325),"")),""))</f>
        <v/>
      </c>
      <c r="V325" s="4" t="str">
        <f>IF(Q325&lt;&gt;"",IFERROR(IF(MATCH(Q325,_xlfn.ANCHORARRAY(Intercrop!AS$1),0)&gt;0,"Yes","No"),"No"),"")</f>
        <v/>
      </c>
      <c r="W325" s="4" t="str" cm="1">
        <f t="array" ref="W325">IF(Q325="Natural or Bare Fallow","",IF(V325="","",IF(V325="No",_xlfn._xlws.FILTER(MT.Out!E:E,MT.Out!D:D=Q325),IF(V325="Yes",_xlfn._xlws.FILTER(Int.Out!S:V,Int.Out!B:B=Q325)))))</f>
        <v/>
      </c>
      <c r="AA325" s="4" t="str" cm="1">
        <f t="array" ref="AA325">IF(OR(W325=0,W325=""),"",IF($R325="Mulched (left on surface)",IFERROR(_xlfn.UNIQUE(_xlfn._xlws.FILTER(Prod.Out!$H:$H,Prod.Out!$B:$B=W325)),""),IF($R325="Incorporated",IFERROR(_xlfn.UNIQUE(_xlfn._xlws.FILTER(Prod.Out!$I:$I,Prod.Out!$B:$B=W325)),""),IF($R325="Retained (unknown if mulched/incorp.)",IFERROR(_xlfn.UNIQUE(_xlfn._xlws.FILTER(Prod.Out!$J:$J,Prod.Out!$B:$B=W325)),""),""))))</f>
        <v/>
      </c>
      <c r="AB325" s="4" t="str" cm="1">
        <f t="array" ref="AB325">IF(OR(X325=0,X325=""),"",IF($R325="Mulched (left on surface)",IFERROR(_xlfn.UNIQUE(_xlfn._xlws.FILTER(Prod.Out!$H:$H,Prod.Out!$B:$B=X325)),""),IF($R325="Incorporated",IFERROR(_xlfn.UNIQUE(_xlfn._xlws.FILTER(Prod.Out!$I:$I,Prod.Out!$B:$B=X325)),""),IF($R325="Retained (unknown if mulched/incorp.)",IFERROR(_xlfn.UNIQUE(_xlfn._xlws.FILTER(Prod.Out!$J:$J,Prod.Out!$B:$B=X325)),""),""))))</f>
        <v/>
      </c>
      <c r="AC325" s="4" t="str" cm="1">
        <f t="array" ref="AC325">IF(OR(Y325=0,Y325=""),"",IF($R325="Mulched (left on surface)",IFERROR(_xlfn.UNIQUE(_xlfn._xlws.FILTER(Prod.Out!$H:$H,Prod.Out!$B:$B=Y325)),""),IF($R325="Incorporated",IFERROR(_xlfn.UNIQUE(_xlfn._xlws.FILTER(Prod.Out!$I:$I,Prod.Out!$B:$B=Y325)),""),IF($R325="Retained (unknown if mulched/incorp.)",IFERROR(_xlfn.UNIQUE(_xlfn._xlws.FILTER(Prod.Out!$J:$J,Prod.Out!$B:$B=Y325)),""),""))))</f>
        <v/>
      </c>
      <c r="AD325" s="4" t="str" cm="1">
        <f t="array" ref="AD325">IF(OR(Z325=0,Z325=""),"",IF($R325="Mulched (left on surface)",IFERROR(_xlfn.UNIQUE(_xlfn._xlws.FILTER(Prod.Out!$H:$H,Prod.Out!$B:$B=Z325)),""),IF($R325="Incorporated",IFERROR(_xlfn.UNIQUE(_xlfn._xlws.FILTER(Prod.Out!$I:$I,Prod.Out!$B:$B=Z325)),""),IF($R325="Retained (unknown if mulched/incorp.)",IFERROR(_xlfn.UNIQUE(_xlfn._xlws.FILTER(Prod.Out!$J:$J,Prod.Out!$B:$B=Z325)),""),""))))</f>
        <v/>
      </c>
    </row>
    <row r="326" spans="19:30" x14ac:dyDescent="0.35">
      <c r="S326" s="4" t="str" cm="1">
        <f t="array" ref="S326">IF(OR(Q326="",Q326=0),"",IFERROR(IF(V326="No",_xlfn._xlws.FILTER(MT.Out!A:A,MT.Out!D:D=Q326),IF(V326="Yes",_xlfn._xlws.FILTER(Int.Out!O:O,Int.Out!B:B=Q326),"")),""))</f>
        <v/>
      </c>
      <c r="T326" s="4" t="str" cm="1">
        <f t="array" ref="T326">IF(OR(Q326="",Q326=0),"",IFERROR(IF(V326="No",_xlfn._xlws.FILTER(MT.Out!B:B,MT.Out!D:D=Q326),IF(V326="Yes",_xlfn._xlws.FILTER(Int.Out!P:P,Int.Out!B:B=Q326),"")),""))</f>
        <v/>
      </c>
      <c r="U326" s="4" t="str" cm="1">
        <f t="array" ref="U326">IF(OR($Q326="",$Q326=0),"",IFERROR(IF($V326="No",_xlfn._xlws.FILTER(MT.Out!C:C,MT.Out!$D:$D=$Q326),IF($V326="Yes",_xlfn._xlws.FILTER(Int.Out!Q:Q,Int.Out!$B:$B=$Q326),"")),""))</f>
        <v/>
      </c>
      <c r="V326" s="4" t="str">
        <f>IF(Q326&lt;&gt;"",IFERROR(IF(MATCH(Q326,_xlfn.ANCHORARRAY(Intercrop!AS$1),0)&gt;0,"Yes","No"),"No"),"")</f>
        <v/>
      </c>
      <c r="W326" s="4" t="str" cm="1">
        <f t="array" ref="W326">IF(Q326="Natural or Bare Fallow","",IF(V326="","",IF(V326="No",_xlfn._xlws.FILTER(MT.Out!E:E,MT.Out!D:D=Q326),IF(V326="Yes",_xlfn._xlws.FILTER(Int.Out!S:V,Int.Out!B:B=Q326)))))</f>
        <v/>
      </c>
      <c r="AA326" s="4" t="str" cm="1">
        <f t="array" ref="AA326">IF(OR(W326=0,W326=""),"",IF($R326="Mulched (left on surface)",IFERROR(_xlfn.UNIQUE(_xlfn._xlws.FILTER(Prod.Out!$H:$H,Prod.Out!$B:$B=W326)),""),IF($R326="Incorporated",IFERROR(_xlfn.UNIQUE(_xlfn._xlws.FILTER(Prod.Out!$I:$I,Prod.Out!$B:$B=W326)),""),IF($R326="Retained (unknown if mulched/incorp.)",IFERROR(_xlfn.UNIQUE(_xlfn._xlws.FILTER(Prod.Out!$J:$J,Prod.Out!$B:$B=W326)),""),""))))</f>
        <v/>
      </c>
      <c r="AB326" s="4" t="str" cm="1">
        <f t="array" ref="AB326">IF(OR(X326=0,X326=""),"",IF($R326="Mulched (left on surface)",IFERROR(_xlfn.UNIQUE(_xlfn._xlws.FILTER(Prod.Out!$H:$H,Prod.Out!$B:$B=X326)),""),IF($R326="Incorporated",IFERROR(_xlfn.UNIQUE(_xlfn._xlws.FILTER(Prod.Out!$I:$I,Prod.Out!$B:$B=X326)),""),IF($R326="Retained (unknown if mulched/incorp.)",IFERROR(_xlfn.UNIQUE(_xlfn._xlws.FILTER(Prod.Out!$J:$J,Prod.Out!$B:$B=X326)),""),""))))</f>
        <v/>
      </c>
      <c r="AC326" s="4" t="str" cm="1">
        <f t="array" ref="AC326">IF(OR(Y326=0,Y326=""),"",IF($R326="Mulched (left on surface)",IFERROR(_xlfn.UNIQUE(_xlfn._xlws.FILTER(Prod.Out!$H:$H,Prod.Out!$B:$B=Y326)),""),IF($R326="Incorporated",IFERROR(_xlfn.UNIQUE(_xlfn._xlws.FILTER(Prod.Out!$I:$I,Prod.Out!$B:$B=Y326)),""),IF($R326="Retained (unknown if mulched/incorp.)",IFERROR(_xlfn.UNIQUE(_xlfn._xlws.FILTER(Prod.Out!$J:$J,Prod.Out!$B:$B=Y326)),""),""))))</f>
        <v/>
      </c>
      <c r="AD326" s="4" t="str" cm="1">
        <f t="array" ref="AD326">IF(OR(Z326=0,Z326=""),"",IF($R326="Mulched (left on surface)",IFERROR(_xlfn.UNIQUE(_xlfn._xlws.FILTER(Prod.Out!$H:$H,Prod.Out!$B:$B=Z326)),""),IF($R326="Incorporated",IFERROR(_xlfn.UNIQUE(_xlfn._xlws.FILTER(Prod.Out!$I:$I,Prod.Out!$B:$B=Z326)),""),IF($R326="Retained (unknown if mulched/incorp.)",IFERROR(_xlfn.UNIQUE(_xlfn._xlws.FILTER(Prod.Out!$J:$J,Prod.Out!$B:$B=Z326)),""),""))))</f>
        <v/>
      </c>
    </row>
    <row r="327" spans="19:30" x14ac:dyDescent="0.35">
      <c r="S327" s="4" t="str" cm="1">
        <f t="array" ref="S327">IF(OR(Q327="",Q327=0),"",IFERROR(IF(V327="No",_xlfn._xlws.FILTER(MT.Out!A:A,MT.Out!D:D=Q327),IF(V327="Yes",_xlfn._xlws.FILTER(Int.Out!O:O,Int.Out!B:B=Q327),"")),""))</f>
        <v/>
      </c>
      <c r="T327" s="4" t="str" cm="1">
        <f t="array" ref="T327">IF(OR(Q327="",Q327=0),"",IFERROR(IF(V327="No",_xlfn._xlws.FILTER(MT.Out!B:B,MT.Out!D:D=Q327),IF(V327="Yes",_xlfn._xlws.FILTER(Int.Out!P:P,Int.Out!B:B=Q327),"")),""))</f>
        <v/>
      </c>
      <c r="U327" s="4" t="str" cm="1">
        <f t="array" ref="U327">IF(OR($Q327="",$Q327=0),"",IFERROR(IF($V327="No",_xlfn._xlws.FILTER(MT.Out!C:C,MT.Out!$D:$D=$Q327),IF($V327="Yes",_xlfn._xlws.FILTER(Int.Out!Q:Q,Int.Out!$B:$B=$Q327),"")),""))</f>
        <v/>
      </c>
      <c r="V327" s="4" t="str">
        <f>IF(Q327&lt;&gt;"",IFERROR(IF(MATCH(Q327,_xlfn.ANCHORARRAY(Intercrop!AS$1),0)&gt;0,"Yes","No"),"No"),"")</f>
        <v/>
      </c>
      <c r="W327" s="4" t="str" cm="1">
        <f t="array" ref="W327">IF(Q327="Natural or Bare Fallow","",IF(V327="","",IF(V327="No",_xlfn._xlws.FILTER(MT.Out!E:E,MT.Out!D:D=Q327),IF(V327="Yes",_xlfn._xlws.FILTER(Int.Out!S:V,Int.Out!B:B=Q327)))))</f>
        <v/>
      </c>
      <c r="AA327" s="4" t="str" cm="1">
        <f t="array" ref="AA327">IF(OR(W327=0,W327=""),"",IF($R327="Mulched (left on surface)",IFERROR(_xlfn.UNIQUE(_xlfn._xlws.FILTER(Prod.Out!$H:$H,Prod.Out!$B:$B=W327)),""),IF($R327="Incorporated",IFERROR(_xlfn.UNIQUE(_xlfn._xlws.FILTER(Prod.Out!$I:$I,Prod.Out!$B:$B=W327)),""),IF($R327="Retained (unknown if mulched/incorp.)",IFERROR(_xlfn.UNIQUE(_xlfn._xlws.FILTER(Prod.Out!$J:$J,Prod.Out!$B:$B=W327)),""),""))))</f>
        <v/>
      </c>
      <c r="AB327" s="4" t="str" cm="1">
        <f t="array" ref="AB327">IF(OR(X327=0,X327=""),"",IF($R327="Mulched (left on surface)",IFERROR(_xlfn.UNIQUE(_xlfn._xlws.FILTER(Prod.Out!$H:$H,Prod.Out!$B:$B=X327)),""),IF($R327="Incorporated",IFERROR(_xlfn.UNIQUE(_xlfn._xlws.FILTER(Prod.Out!$I:$I,Prod.Out!$B:$B=X327)),""),IF($R327="Retained (unknown if mulched/incorp.)",IFERROR(_xlfn.UNIQUE(_xlfn._xlws.FILTER(Prod.Out!$J:$J,Prod.Out!$B:$B=X327)),""),""))))</f>
        <v/>
      </c>
      <c r="AC327" s="4" t="str" cm="1">
        <f t="array" ref="AC327">IF(OR(Y327=0,Y327=""),"",IF($R327="Mulched (left on surface)",IFERROR(_xlfn.UNIQUE(_xlfn._xlws.FILTER(Prod.Out!$H:$H,Prod.Out!$B:$B=Y327)),""),IF($R327="Incorporated",IFERROR(_xlfn.UNIQUE(_xlfn._xlws.FILTER(Prod.Out!$I:$I,Prod.Out!$B:$B=Y327)),""),IF($R327="Retained (unknown if mulched/incorp.)",IFERROR(_xlfn.UNIQUE(_xlfn._xlws.FILTER(Prod.Out!$J:$J,Prod.Out!$B:$B=Y327)),""),""))))</f>
        <v/>
      </c>
      <c r="AD327" s="4" t="str" cm="1">
        <f t="array" ref="AD327">IF(OR(Z327=0,Z327=""),"",IF($R327="Mulched (left on surface)",IFERROR(_xlfn.UNIQUE(_xlfn._xlws.FILTER(Prod.Out!$H:$H,Prod.Out!$B:$B=Z327)),""),IF($R327="Incorporated",IFERROR(_xlfn.UNIQUE(_xlfn._xlws.FILTER(Prod.Out!$I:$I,Prod.Out!$B:$B=Z327)),""),IF($R327="Retained (unknown if mulched/incorp.)",IFERROR(_xlfn.UNIQUE(_xlfn._xlws.FILTER(Prod.Out!$J:$J,Prod.Out!$B:$B=Z327)),""),""))))</f>
        <v/>
      </c>
    </row>
    <row r="328" spans="19:30" x14ac:dyDescent="0.35">
      <c r="S328" s="4" t="str" cm="1">
        <f t="array" ref="S328">IF(OR(Q328="",Q328=0),"",IFERROR(IF(V328="No",_xlfn._xlws.FILTER(MT.Out!A:A,MT.Out!D:D=Q328),IF(V328="Yes",_xlfn._xlws.FILTER(Int.Out!O:O,Int.Out!B:B=Q328),"")),""))</f>
        <v/>
      </c>
      <c r="T328" s="4" t="str" cm="1">
        <f t="array" ref="T328">IF(OR(Q328="",Q328=0),"",IFERROR(IF(V328="No",_xlfn._xlws.FILTER(MT.Out!B:B,MT.Out!D:D=Q328),IF(V328="Yes",_xlfn._xlws.FILTER(Int.Out!P:P,Int.Out!B:B=Q328),"")),""))</f>
        <v/>
      </c>
      <c r="U328" s="4" t="str" cm="1">
        <f t="array" ref="U328">IF(OR($Q328="",$Q328=0),"",IFERROR(IF($V328="No",_xlfn._xlws.FILTER(MT.Out!C:C,MT.Out!$D:$D=$Q328),IF($V328="Yes",_xlfn._xlws.FILTER(Int.Out!Q:Q,Int.Out!$B:$B=$Q328),"")),""))</f>
        <v/>
      </c>
      <c r="V328" s="4" t="str">
        <f>IF(Q328&lt;&gt;"",IFERROR(IF(MATCH(Q328,_xlfn.ANCHORARRAY(Intercrop!AS$1),0)&gt;0,"Yes","No"),"No"),"")</f>
        <v/>
      </c>
      <c r="W328" s="4" t="str" cm="1">
        <f t="array" ref="W328">IF(Q328="Natural or Bare Fallow","",IF(V328="","",IF(V328="No",_xlfn._xlws.FILTER(MT.Out!E:E,MT.Out!D:D=Q328),IF(V328="Yes",_xlfn._xlws.FILTER(Int.Out!S:V,Int.Out!B:B=Q328)))))</f>
        <v/>
      </c>
      <c r="AA328" s="4" t="str" cm="1">
        <f t="array" ref="AA328">IF(OR(W328=0,W328=""),"",IF($R328="Mulched (left on surface)",IFERROR(_xlfn.UNIQUE(_xlfn._xlws.FILTER(Prod.Out!$H:$H,Prod.Out!$B:$B=W328)),""),IF($R328="Incorporated",IFERROR(_xlfn.UNIQUE(_xlfn._xlws.FILTER(Prod.Out!$I:$I,Prod.Out!$B:$B=W328)),""),IF($R328="Retained (unknown if mulched/incorp.)",IFERROR(_xlfn.UNIQUE(_xlfn._xlws.FILTER(Prod.Out!$J:$J,Prod.Out!$B:$B=W328)),""),""))))</f>
        <v/>
      </c>
      <c r="AB328" s="4" t="str" cm="1">
        <f t="array" ref="AB328">IF(OR(X328=0,X328=""),"",IF($R328="Mulched (left on surface)",IFERROR(_xlfn.UNIQUE(_xlfn._xlws.FILTER(Prod.Out!$H:$H,Prod.Out!$B:$B=X328)),""),IF($R328="Incorporated",IFERROR(_xlfn.UNIQUE(_xlfn._xlws.FILTER(Prod.Out!$I:$I,Prod.Out!$B:$B=X328)),""),IF($R328="Retained (unknown if mulched/incorp.)",IFERROR(_xlfn.UNIQUE(_xlfn._xlws.FILTER(Prod.Out!$J:$J,Prod.Out!$B:$B=X328)),""),""))))</f>
        <v/>
      </c>
      <c r="AC328" s="4" t="str" cm="1">
        <f t="array" ref="AC328">IF(OR(Y328=0,Y328=""),"",IF($R328="Mulched (left on surface)",IFERROR(_xlfn.UNIQUE(_xlfn._xlws.FILTER(Prod.Out!$H:$H,Prod.Out!$B:$B=Y328)),""),IF($R328="Incorporated",IFERROR(_xlfn.UNIQUE(_xlfn._xlws.FILTER(Prod.Out!$I:$I,Prod.Out!$B:$B=Y328)),""),IF($R328="Retained (unknown if mulched/incorp.)",IFERROR(_xlfn.UNIQUE(_xlfn._xlws.FILTER(Prod.Out!$J:$J,Prod.Out!$B:$B=Y328)),""),""))))</f>
        <v/>
      </c>
      <c r="AD328" s="4" t="str" cm="1">
        <f t="array" ref="AD328">IF(OR(Z328=0,Z328=""),"",IF($R328="Mulched (left on surface)",IFERROR(_xlfn.UNIQUE(_xlfn._xlws.FILTER(Prod.Out!$H:$H,Prod.Out!$B:$B=Z328)),""),IF($R328="Incorporated",IFERROR(_xlfn.UNIQUE(_xlfn._xlws.FILTER(Prod.Out!$I:$I,Prod.Out!$B:$B=Z328)),""),IF($R328="Retained (unknown if mulched/incorp.)",IFERROR(_xlfn.UNIQUE(_xlfn._xlws.FILTER(Prod.Out!$J:$J,Prod.Out!$B:$B=Z328)),""),""))))</f>
        <v/>
      </c>
    </row>
    <row r="329" spans="19:30" x14ac:dyDescent="0.35">
      <c r="S329" s="4" t="str" cm="1">
        <f t="array" ref="S329">IF(OR(Q329="",Q329=0),"",IFERROR(IF(V329="No",_xlfn._xlws.FILTER(MT.Out!A:A,MT.Out!D:D=Q329),IF(V329="Yes",_xlfn._xlws.FILTER(Int.Out!O:O,Int.Out!B:B=Q329),"")),""))</f>
        <v/>
      </c>
      <c r="T329" s="4" t="str" cm="1">
        <f t="array" ref="T329">IF(OR(Q329="",Q329=0),"",IFERROR(IF(V329="No",_xlfn._xlws.FILTER(MT.Out!B:B,MT.Out!D:D=Q329),IF(V329="Yes",_xlfn._xlws.FILTER(Int.Out!P:P,Int.Out!B:B=Q329),"")),""))</f>
        <v/>
      </c>
      <c r="U329" s="4" t="str" cm="1">
        <f t="array" ref="U329">IF(OR($Q329="",$Q329=0),"",IFERROR(IF($V329="No",_xlfn._xlws.FILTER(MT.Out!C:C,MT.Out!$D:$D=$Q329),IF($V329="Yes",_xlfn._xlws.FILTER(Int.Out!Q:Q,Int.Out!$B:$B=$Q329),"")),""))</f>
        <v/>
      </c>
      <c r="V329" s="4" t="str">
        <f>IF(Q329&lt;&gt;"",IFERROR(IF(MATCH(Q329,_xlfn.ANCHORARRAY(Intercrop!AS$1),0)&gt;0,"Yes","No"),"No"),"")</f>
        <v/>
      </c>
      <c r="W329" s="4" t="str" cm="1">
        <f t="array" ref="W329">IF(Q329="Natural or Bare Fallow","",IF(V329="","",IF(V329="No",_xlfn._xlws.FILTER(MT.Out!E:E,MT.Out!D:D=Q329),IF(V329="Yes",_xlfn._xlws.FILTER(Int.Out!S:V,Int.Out!B:B=Q329)))))</f>
        <v/>
      </c>
      <c r="AA329" s="4" t="str" cm="1">
        <f t="array" ref="AA329">IF(OR(W329=0,W329=""),"",IF($R329="Mulched (left on surface)",IFERROR(_xlfn.UNIQUE(_xlfn._xlws.FILTER(Prod.Out!$H:$H,Prod.Out!$B:$B=W329)),""),IF($R329="Incorporated",IFERROR(_xlfn.UNIQUE(_xlfn._xlws.FILTER(Prod.Out!$I:$I,Prod.Out!$B:$B=W329)),""),IF($R329="Retained (unknown if mulched/incorp.)",IFERROR(_xlfn.UNIQUE(_xlfn._xlws.FILTER(Prod.Out!$J:$J,Prod.Out!$B:$B=W329)),""),""))))</f>
        <v/>
      </c>
      <c r="AB329" s="4" t="str" cm="1">
        <f t="array" ref="AB329">IF(OR(X329=0,X329=""),"",IF($R329="Mulched (left on surface)",IFERROR(_xlfn.UNIQUE(_xlfn._xlws.FILTER(Prod.Out!$H:$H,Prod.Out!$B:$B=X329)),""),IF($R329="Incorporated",IFERROR(_xlfn.UNIQUE(_xlfn._xlws.FILTER(Prod.Out!$I:$I,Prod.Out!$B:$B=X329)),""),IF($R329="Retained (unknown if mulched/incorp.)",IFERROR(_xlfn.UNIQUE(_xlfn._xlws.FILTER(Prod.Out!$J:$J,Prod.Out!$B:$B=X329)),""),""))))</f>
        <v/>
      </c>
      <c r="AC329" s="4" t="str" cm="1">
        <f t="array" ref="AC329">IF(OR(Y329=0,Y329=""),"",IF($R329="Mulched (left on surface)",IFERROR(_xlfn.UNIQUE(_xlfn._xlws.FILTER(Prod.Out!$H:$H,Prod.Out!$B:$B=Y329)),""),IF($R329="Incorporated",IFERROR(_xlfn.UNIQUE(_xlfn._xlws.FILTER(Prod.Out!$I:$I,Prod.Out!$B:$B=Y329)),""),IF($R329="Retained (unknown if mulched/incorp.)",IFERROR(_xlfn.UNIQUE(_xlfn._xlws.FILTER(Prod.Out!$J:$J,Prod.Out!$B:$B=Y329)),""),""))))</f>
        <v/>
      </c>
      <c r="AD329" s="4" t="str" cm="1">
        <f t="array" ref="AD329">IF(OR(Z329=0,Z329=""),"",IF($R329="Mulched (left on surface)",IFERROR(_xlfn.UNIQUE(_xlfn._xlws.FILTER(Prod.Out!$H:$H,Prod.Out!$B:$B=Z329)),""),IF($R329="Incorporated",IFERROR(_xlfn.UNIQUE(_xlfn._xlws.FILTER(Prod.Out!$I:$I,Prod.Out!$B:$B=Z329)),""),IF($R329="Retained (unknown if mulched/incorp.)",IFERROR(_xlfn.UNIQUE(_xlfn._xlws.FILTER(Prod.Out!$J:$J,Prod.Out!$B:$B=Z329)),""),""))))</f>
        <v/>
      </c>
    </row>
    <row r="330" spans="19:30" x14ac:dyDescent="0.35">
      <c r="S330" s="4" t="str" cm="1">
        <f t="array" ref="S330">IF(OR(Q330="",Q330=0),"",IFERROR(IF(V330="No",_xlfn._xlws.FILTER(MT.Out!A:A,MT.Out!D:D=Q330),IF(V330="Yes",_xlfn._xlws.FILTER(Int.Out!O:O,Int.Out!B:B=Q330),"")),""))</f>
        <v/>
      </c>
      <c r="T330" s="4" t="str" cm="1">
        <f t="array" ref="T330">IF(OR(Q330="",Q330=0),"",IFERROR(IF(V330="No",_xlfn._xlws.FILTER(MT.Out!B:B,MT.Out!D:D=Q330),IF(V330="Yes",_xlfn._xlws.FILTER(Int.Out!P:P,Int.Out!B:B=Q330),"")),""))</f>
        <v/>
      </c>
      <c r="U330" s="4" t="str" cm="1">
        <f t="array" ref="U330">IF(OR($Q330="",$Q330=0),"",IFERROR(IF($V330="No",_xlfn._xlws.FILTER(MT.Out!C:C,MT.Out!$D:$D=$Q330),IF($V330="Yes",_xlfn._xlws.FILTER(Int.Out!Q:Q,Int.Out!$B:$B=$Q330),"")),""))</f>
        <v/>
      </c>
      <c r="V330" s="4" t="str">
        <f>IF(Q330&lt;&gt;"",IFERROR(IF(MATCH(Q330,_xlfn.ANCHORARRAY(Intercrop!AS$1),0)&gt;0,"Yes","No"),"No"),"")</f>
        <v/>
      </c>
      <c r="W330" s="4" t="str" cm="1">
        <f t="array" ref="W330">IF(Q330="Natural or Bare Fallow","",IF(V330="","",IF(V330="No",_xlfn._xlws.FILTER(MT.Out!E:E,MT.Out!D:D=Q330),IF(V330="Yes",_xlfn._xlws.FILTER(Int.Out!S:V,Int.Out!B:B=Q330)))))</f>
        <v/>
      </c>
      <c r="AA330" s="4" t="str" cm="1">
        <f t="array" ref="AA330">IF(OR(W330=0,W330=""),"",IF($R330="Mulched (left on surface)",IFERROR(_xlfn.UNIQUE(_xlfn._xlws.FILTER(Prod.Out!$H:$H,Prod.Out!$B:$B=W330)),""),IF($R330="Incorporated",IFERROR(_xlfn.UNIQUE(_xlfn._xlws.FILTER(Prod.Out!$I:$I,Prod.Out!$B:$B=W330)),""),IF($R330="Retained (unknown if mulched/incorp.)",IFERROR(_xlfn.UNIQUE(_xlfn._xlws.FILTER(Prod.Out!$J:$J,Prod.Out!$B:$B=W330)),""),""))))</f>
        <v/>
      </c>
      <c r="AB330" s="4" t="str" cm="1">
        <f t="array" ref="AB330">IF(OR(X330=0,X330=""),"",IF($R330="Mulched (left on surface)",IFERROR(_xlfn.UNIQUE(_xlfn._xlws.FILTER(Prod.Out!$H:$H,Prod.Out!$B:$B=X330)),""),IF($R330="Incorporated",IFERROR(_xlfn.UNIQUE(_xlfn._xlws.FILTER(Prod.Out!$I:$I,Prod.Out!$B:$B=X330)),""),IF($R330="Retained (unknown if mulched/incorp.)",IFERROR(_xlfn.UNIQUE(_xlfn._xlws.FILTER(Prod.Out!$J:$J,Prod.Out!$B:$B=X330)),""),""))))</f>
        <v/>
      </c>
      <c r="AC330" s="4" t="str" cm="1">
        <f t="array" ref="AC330">IF(OR(Y330=0,Y330=""),"",IF($R330="Mulched (left on surface)",IFERROR(_xlfn.UNIQUE(_xlfn._xlws.FILTER(Prod.Out!$H:$H,Prod.Out!$B:$B=Y330)),""),IF($R330="Incorporated",IFERROR(_xlfn.UNIQUE(_xlfn._xlws.FILTER(Prod.Out!$I:$I,Prod.Out!$B:$B=Y330)),""),IF($R330="Retained (unknown if mulched/incorp.)",IFERROR(_xlfn.UNIQUE(_xlfn._xlws.FILTER(Prod.Out!$J:$J,Prod.Out!$B:$B=Y330)),""),""))))</f>
        <v/>
      </c>
      <c r="AD330" s="4" t="str" cm="1">
        <f t="array" ref="AD330">IF(OR(Z330=0,Z330=""),"",IF($R330="Mulched (left on surface)",IFERROR(_xlfn.UNIQUE(_xlfn._xlws.FILTER(Prod.Out!$H:$H,Prod.Out!$B:$B=Z330)),""),IF($R330="Incorporated",IFERROR(_xlfn.UNIQUE(_xlfn._xlws.FILTER(Prod.Out!$I:$I,Prod.Out!$B:$B=Z330)),""),IF($R330="Retained (unknown if mulched/incorp.)",IFERROR(_xlfn.UNIQUE(_xlfn._xlws.FILTER(Prod.Out!$J:$J,Prod.Out!$B:$B=Z330)),""),""))))</f>
        <v/>
      </c>
    </row>
    <row r="331" spans="19:30" x14ac:dyDescent="0.35">
      <c r="S331" s="4" t="str" cm="1">
        <f t="array" ref="S331">IF(OR(Q331="",Q331=0),"",IFERROR(IF(V331="No",_xlfn._xlws.FILTER(MT.Out!A:A,MT.Out!D:D=Q331),IF(V331="Yes",_xlfn._xlws.FILTER(Int.Out!O:O,Int.Out!B:B=Q331),"")),""))</f>
        <v/>
      </c>
      <c r="T331" s="4" t="str" cm="1">
        <f t="array" ref="T331">IF(OR(Q331="",Q331=0),"",IFERROR(IF(V331="No",_xlfn._xlws.FILTER(MT.Out!B:B,MT.Out!D:D=Q331),IF(V331="Yes",_xlfn._xlws.FILTER(Int.Out!P:P,Int.Out!B:B=Q331),"")),""))</f>
        <v/>
      </c>
      <c r="U331" s="4" t="str" cm="1">
        <f t="array" ref="U331">IF(OR($Q331="",$Q331=0),"",IFERROR(IF($V331="No",_xlfn._xlws.FILTER(MT.Out!C:C,MT.Out!$D:$D=$Q331),IF($V331="Yes",_xlfn._xlws.FILTER(Int.Out!Q:Q,Int.Out!$B:$B=$Q331),"")),""))</f>
        <v/>
      </c>
      <c r="V331" s="4" t="str">
        <f>IF(Q331&lt;&gt;"",IFERROR(IF(MATCH(Q331,_xlfn.ANCHORARRAY(Intercrop!AS$1),0)&gt;0,"Yes","No"),"No"),"")</f>
        <v/>
      </c>
      <c r="W331" s="4" t="str" cm="1">
        <f t="array" ref="W331">IF(Q331="Natural or Bare Fallow","",IF(V331="","",IF(V331="No",_xlfn._xlws.FILTER(MT.Out!E:E,MT.Out!D:D=Q331),IF(V331="Yes",_xlfn._xlws.FILTER(Int.Out!S:V,Int.Out!B:B=Q331)))))</f>
        <v/>
      </c>
      <c r="AA331" s="4" t="str" cm="1">
        <f t="array" ref="AA331">IF(OR(W331=0,W331=""),"",IF($R331="Mulched (left on surface)",IFERROR(_xlfn.UNIQUE(_xlfn._xlws.FILTER(Prod.Out!$H:$H,Prod.Out!$B:$B=W331)),""),IF($R331="Incorporated",IFERROR(_xlfn.UNIQUE(_xlfn._xlws.FILTER(Prod.Out!$I:$I,Prod.Out!$B:$B=W331)),""),IF($R331="Retained (unknown if mulched/incorp.)",IFERROR(_xlfn.UNIQUE(_xlfn._xlws.FILTER(Prod.Out!$J:$J,Prod.Out!$B:$B=W331)),""),""))))</f>
        <v/>
      </c>
      <c r="AB331" s="4" t="str" cm="1">
        <f t="array" ref="AB331">IF(OR(X331=0,X331=""),"",IF($R331="Mulched (left on surface)",IFERROR(_xlfn.UNIQUE(_xlfn._xlws.FILTER(Prod.Out!$H:$H,Prod.Out!$B:$B=X331)),""),IF($R331="Incorporated",IFERROR(_xlfn.UNIQUE(_xlfn._xlws.FILTER(Prod.Out!$I:$I,Prod.Out!$B:$B=X331)),""),IF($R331="Retained (unknown if mulched/incorp.)",IFERROR(_xlfn.UNIQUE(_xlfn._xlws.FILTER(Prod.Out!$J:$J,Prod.Out!$B:$B=X331)),""),""))))</f>
        <v/>
      </c>
      <c r="AC331" s="4" t="str" cm="1">
        <f t="array" ref="AC331">IF(OR(Y331=0,Y331=""),"",IF($R331="Mulched (left on surface)",IFERROR(_xlfn.UNIQUE(_xlfn._xlws.FILTER(Prod.Out!$H:$H,Prod.Out!$B:$B=Y331)),""),IF($R331="Incorporated",IFERROR(_xlfn.UNIQUE(_xlfn._xlws.FILTER(Prod.Out!$I:$I,Prod.Out!$B:$B=Y331)),""),IF($R331="Retained (unknown if mulched/incorp.)",IFERROR(_xlfn.UNIQUE(_xlfn._xlws.FILTER(Prod.Out!$J:$J,Prod.Out!$B:$B=Y331)),""),""))))</f>
        <v/>
      </c>
      <c r="AD331" s="4" t="str" cm="1">
        <f t="array" ref="AD331">IF(OR(Z331=0,Z331=""),"",IF($R331="Mulched (left on surface)",IFERROR(_xlfn.UNIQUE(_xlfn._xlws.FILTER(Prod.Out!$H:$H,Prod.Out!$B:$B=Z331)),""),IF($R331="Incorporated",IFERROR(_xlfn.UNIQUE(_xlfn._xlws.FILTER(Prod.Out!$I:$I,Prod.Out!$B:$B=Z331)),""),IF($R331="Retained (unknown if mulched/incorp.)",IFERROR(_xlfn.UNIQUE(_xlfn._xlws.FILTER(Prod.Out!$J:$J,Prod.Out!$B:$B=Z331)),""),""))))</f>
        <v/>
      </c>
    </row>
    <row r="332" spans="19:30" x14ac:dyDescent="0.35">
      <c r="S332" s="4" t="str" cm="1">
        <f t="array" ref="S332">IF(OR(Q332="",Q332=0),"",IFERROR(IF(V332="No",_xlfn._xlws.FILTER(MT.Out!A:A,MT.Out!D:D=Q332),IF(V332="Yes",_xlfn._xlws.FILTER(Int.Out!O:O,Int.Out!B:B=Q332),"")),""))</f>
        <v/>
      </c>
      <c r="T332" s="4" t="str" cm="1">
        <f t="array" ref="T332">IF(OR(Q332="",Q332=0),"",IFERROR(IF(V332="No",_xlfn._xlws.FILTER(MT.Out!B:B,MT.Out!D:D=Q332),IF(V332="Yes",_xlfn._xlws.FILTER(Int.Out!P:P,Int.Out!B:B=Q332),"")),""))</f>
        <v/>
      </c>
      <c r="U332" s="4" t="str" cm="1">
        <f t="array" ref="U332">IF(OR($Q332="",$Q332=0),"",IFERROR(IF($V332="No",_xlfn._xlws.FILTER(MT.Out!C:C,MT.Out!$D:$D=$Q332),IF($V332="Yes",_xlfn._xlws.FILTER(Int.Out!Q:Q,Int.Out!$B:$B=$Q332),"")),""))</f>
        <v/>
      </c>
      <c r="V332" s="4" t="str">
        <f>IF(Q332&lt;&gt;"",IFERROR(IF(MATCH(Q332,_xlfn.ANCHORARRAY(Intercrop!AS$1),0)&gt;0,"Yes","No"),"No"),"")</f>
        <v/>
      </c>
      <c r="W332" s="4" t="str" cm="1">
        <f t="array" ref="W332">IF(Q332="Natural or Bare Fallow","",IF(V332="","",IF(V332="No",_xlfn._xlws.FILTER(MT.Out!E:E,MT.Out!D:D=Q332),IF(V332="Yes",_xlfn._xlws.FILTER(Int.Out!S:V,Int.Out!B:B=Q332)))))</f>
        <v/>
      </c>
      <c r="AA332" s="4" t="str" cm="1">
        <f t="array" ref="AA332">IF(OR(W332=0,W332=""),"",IF($R332="Mulched (left on surface)",IFERROR(_xlfn.UNIQUE(_xlfn._xlws.FILTER(Prod.Out!$H:$H,Prod.Out!$B:$B=W332)),""),IF($R332="Incorporated",IFERROR(_xlfn.UNIQUE(_xlfn._xlws.FILTER(Prod.Out!$I:$I,Prod.Out!$B:$B=W332)),""),IF($R332="Retained (unknown if mulched/incorp.)",IFERROR(_xlfn.UNIQUE(_xlfn._xlws.FILTER(Prod.Out!$J:$J,Prod.Out!$B:$B=W332)),""),""))))</f>
        <v/>
      </c>
      <c r="AB332" s="4" t="str" cm="1">
        <f t="array" ref="AB332">IF(OR(X332=0,X332=""),"",IF($R332="Mulched (left on surface)",IFERROR(_xlfn.UNIQUE(_xlfn._xlws.FILTER(Prod.Out!$H:$H,Prod.Out!$B:$B=X332)),""),IF($R332="Incorporated",IFERROR(_xlfn.UNIQUE(_xlfn._xlws.FILTER(Prod.Out!$I:$I,Prod.Out!$B:$B=X332)),""),IF($R332="Retained (unknown if mulched/incorp.)",IFERROR(_xlfn.UNIQUE(_xlfn._xlws.FILTER(Prod.Out!$J:$J,Prod.Out!$B:$B=X332)),""),""))))</f>
        <v/>
      </c>
      <c r="AC332" s="4" t="str" cm="1">
        <f t="array" ref="AC332">IF(OR(Y332=0,Y332=""),"",IF($R332="Mulched (left on surface)",IFERROR(_xlfn.UNIQUE(_xlfn._xlws.FILTER(Prod.Out!$H:$H,Prod.Out!$B:$B=Y332)),""),IF($R332="Incorporated",IFERROR(_xlfn.UNIQUE(_xlfn._xlws.FILTER(Prod.Out!$I:$I,Prod.Out!$B:$B=Y332)),""),IF($R332="Retained (unknown if mulched/incorp.)",IFERROR(_xlfn.UNIQUE(_xlfn._xlws.FILTER(Prod.Out!$J:$J,Prod.Out!$B:$B=Y332)),""),""))))</f>
        <v/>
      </c>
      <c r="AD332" s="4" t="str" cm="1">
        <f t="array" ref="AD332">IF(OR(Z332=0,Z332=""),"",IF($R332="Mulched (left on surface)",IFERROR(_xlfn.UNIQUE(_xlfn._xlws.FILTER(Prod.Out!$H:$H,Prod.Out!$B:$B=Z332)),""),IF($R332="Incorporated",IFERROR(_xlfn.UNIQUE(_xlfn._xlws.FILTER(Prod.Out!$I:$I,Prod.Out!$B:$B=Z332)),""),IF($R332="Retained (unknown if mulched/incorp.)",IFERROR(_xlfn.UNIQUE(_xlfn._xlws.FILTER(Prod.Out!$J:$J,Prod.Out!$B:$B=Z332)),""),""))))</f>
        <v/>
      </c>
    </row>
    <row r="333" spans="19:30" x14ac:dyDescent="0.35">
      <c r="S333" s="4" t="str" cm="1">
        <f t="array" ref="S333">IF(OR(Q333="",Q333=0),"",IFERROR(IF(V333="No",_xlfn._xlws.FILTER(MT.Out!A:A,MT.Out!D:D=Q333),IF(V333="Yes",_xlfn._xlws.FILTER(Int.Out!O:O,Int.Out!B:B=Q333),"")),""))</f>
        <v/>
      </c>
      <c r="T333" s="4" t="str" cm="1">
        <f t="array" ref="T333">IF(OR(Q333="",Q333=0),"",IFERROR(IF(V333="No",_xlfn._xlws.FILTER(MT.Out!B:B,MT.Out!D:D=Q333),IF(V333="Yes",_xlfn._xlws.FILTER(Int.Out!P:P,Int.Out!B:B=Q333),"")),""))</f>
        <v/>
      </c>
      <c r="U333" s="4" t="str" cm="1">
        <f t="array" ref="U333">IF(OR($Q333="",$Q333=0),"",IFERROR(IF($V333="No",_xlfn._xlws.FILTER(MT.Out!C:C,MT.Out!$D:$D=$Q333),IF($V333="Yes",_xlfn._xlws.FILTER(Int.Out!Q:Q,Int.Out!$B:$B=$Q333),"")),""))</f>
        <v/>
      </c>
      <c r="V333" s="4" t="str">
        <f>IF(Q333&lt;&gt;"",IFERROR(IF(MATCH(Q333,_xlfn.ANCHORARRAY(Intercrop!AS$1),0)&gt;0,"Yes","No"),"No"),"")</f>
        <v/>
      </c>
      <c r="W333" s="4" t="str" cm="1">
        <f t="array" ref="W333">IF(Q333="Natural or Bare Fallow","",IF(V333="","",IF(V333="No",_xlfn._xlws.FILTER(MT.Out!E:E,MT.Out!D:D=Q333),IF(V333="Yes",_xlfn._xlws.FILTER(Int.Out!S:V,Int.Out!B:B=Q333)))))</f>
        <v/>
      </c>
      <c r="AA333" s="4" t="str" cm="1">
        <f t="array" ref="AA333">IF(OR(W333=0,W333=""),"",IF($R333="Mulched (left on surface)",IFERROR(_xlfn.UNIQUE(_xlfn._xlws.FILTER(Prod.Out!$H:$H,Prod.Out!$B:$B=W333)),""),IF($R333="Incorporated",IFERROR(_xlfn.UNIQUE(_xlfn._xlws.FILTER(Prod.Out!$I:$I,Prod.Out!$B:$B=W333)),""),IF($R333="Retained (unknown if mulched/incorp.)",IFERROR(_xlfn.UNIQUE(_xlfn._xlws.FILTER(Prod.Out!$J:$J,Prod.Out!$B:$B=W333)),""),""))))</f>
        <v/>
      </c>
      <c r="AB333" s="4" t="str" cm="1">
        <f t="array" ref="AB333">IF(OR(X333=0,X333=""),"",IF($R333="Mulched (left on surface)",IFERROR(_xlfn.UNIQUE(_xlfn._xlws.FILTER(Prod.Out!$H:$H,Prod.Out!$B:$B=X333)),""),IF($R333="Incorporated",IFERROR(_xlfn.UNIQUE(_xlfn._xlws.FILTER(Prod.Out!$I:$I,Prod.Out!$B:$B=X333)),""),IF($R333="Retained (unknown if mulched/incorp.)",IFERROR(_xlfn.UNIQUE(_xlfn._xlws.FILTER(Prod.Out!$J:$J,Prod.Out!$B:$B=X333)),""),""))))</f>
        <v/>
      </c>
      <c r="AC333" s="4" t="str" cm="1">
        <f t="array" ref="AC333">IF(OR(Y333=0,Y333=""),"",IF($R333="Mulched (left on surface)",IFERROR(_xlfn.UNIQUE(_xlfn._xlws.FILTER(Prod.Out!$H:$H,Prod.Out!$B:$B=Y333)),""),IF($R333="Incorporated",IFERROR(_xlfn.UNIQUE(_xlfn._xlws.FILTER(Prod.Out!$I:$I,Prod.Out!$B:$B=Y333)),""),IF($R333="Retained (unknown if mulched/incorp.)",IFERROR(_xlfn.UNIQUE(_xlfn._xlws.FILTER(Prod.Out!$J:$J,Prod.Out!$B:$B=Y333)),""),""))))</f>
        <v/>
      </c>
      <c r="AD333" s="4" t="str" cm="1">
        <f t="array" ref="AD333">IF(OR(Z333=0,Z333=""),"",IF($R333="Mulched (left on surface)",IFERROR(_xlfn.UNIQUE(_xlfn._xlws.FILTER(Prod.Out!$H:$H,Prod.Out!$B:$B=Z333)),""),IF($R333="Incorporated",IFERROR(_xlfn.UNIQUE(_xlfn._xlws.FILTER(Prod.Out!$I:$I,Prod.Out!$B:$B=Z333)),""),IF($R333="Retained (unknown if mulched/incorp.)",IFERROR(_xlfn.UNIQUE(_xlfn._xlws.FILTER(Prod.Out!$J:$J,Prod.Out!$B:$B=Z333)),""),""))))</f>
        <v/>
      </c>
    </row>
    <row r="334" spans="19:30" x14ac:dyDescent="0.35">
      <c r="S334" s="4" t="str" cm="1">
        <f t="array" ref="S334">IF(OR(Q334="",Q334=0),"",IFERROR(IF(V334="No",_xlfn._xlws.FILTER(MT.Out!A:A,MT.Out!D:D=Q334),IF(V334="Yes",_xlfn._xlws.FILTER(Int.Out!O:O,Int.Out!B:B=Q334),"")),""))</f>
        <v/>
      </c>
      <c r="T334" s="4" t="str" cm="1">
        <f t="array" ref="T334">IF(OR(Q334="",Q334=0),"",IFERROR(IF(V334="No",_xlfn._xlws.FILTER(MT.Out!B:B,MT.Out!D:D=Q334),IF(V334="Yes",_xlfn._xlws.FILTER(Int.Out!P:P,Int.Out!B:B=Q334),"")),""))</f>
        <v/>
      </c>
      <c r="U334" s="4" t="str" cm="1">
        <f t="array" ref="U334">IF(OR($Q334="",$Q334=0),"",IFERROR(IF($V334="No",_xlfn._xlws.FILTER(MT.Out!C:C,MT.Out!$D:$D=$Q334),IF($V334="Yes",_xlfn._xlws.FILTER(Int.Out!Q:Q,Int.Out!$B:$B=$Q334),"")),""))</f>
        <v/>
      </c>
      <c r="V334" s="4" t="str">
        <f>IF(Q334&lt;&gt;"",IFERROR(IF(MATCH(Q334,_xlfn.ANCHORARRAY(Intercrop!AS$1),0)&gt;0,"Yes","No"),"No"),"")</f>
        <v/>
      </c>
      <c r="W334" s="4" t="str" cm="1">
        <f t="array" ref="W334">IF(Q334="Natural or Bare Fallow","",IF(V334="","",IF(V334="No",_xlfn._xlws.FILTER(MT.Out!E:E,MT.Out!D:D=Q334),IF(V334="Yes",_xlfn._xlws.FILTER(Int.Out!S:V,Int.Out!B:B=Q334)))))</f>
        <v/>
      </c>
      <c r="AA334" s="4" t="str" cm="1">
        <f t="array" ref="AA334">IF(OR(W334=0,W334=""),"",IF($R334="Mulched (left on surface)",IFERROR(_xlfn.UNIQUE(_xlfn._xlws.FILTER(Prod.Out!$H:$H,Prod.Out!$B:$B=W334)),""),IF($R334="Incorporated",IFERROR(_xlfn.UNIQUE(_xlfn._xlws.FILTER(Prod.Out!$I:$I,Prod.Out!$B:$B=W334)),""),IF($R334="Retained (unknown if mulched/incorp.)",IFERROR(_xlfn.UNIQUE(_xlfn._xlws.FILTER(Prod.Out!$J:$J,Prod.Out!$B:$B=W334)),""),""))))</f>
        <v/>
      </c>
      <c r="AB334" s="4" t="str" cm="1">
        <f t="array" ref="AB334">IF(OR(X334=0,X334=""),"",IF($R334="Mulched (left on surface)",IFERROR(_xlfn.UNIQUE(_xlfn._xlws.FILTER(Prod.Out!$H:$H,Prod.Out!$B:$B=X334)),""),IF($R334="Incorporated",IFERROR(_xlfn.UNIQUE(_xlfn._xlws.FILTER(Prod.Out!$I:$I,Prod.Out!$B:$B=X334)),""),IF($R334="Retained (unknown if mulched/incorp.)",IFERROR(_xlfn.UNIQUE(_xlfn._xlws.FILTER(Prod.Out!$J:$J,Prod.Out!$B:$B=X334)),""),""))))</f>
        <v/>
      </c>
      <c r="AC334" s="4" t="str" cm="1">
        <f t="array" ref="AC334">IF(OR(Y334=0,Y334=""),"",IF($R334="Mulched (left on surface)",IFERROR(_xlfn.UNIQUE(_xlfn._xlws.FILTER(Prod.Out!$H:$H,Prod.Out!$B:$B=Y334)),""),IF($R334="Incorporated",IFERROR(_xlfn.UNIQUE(_xlfn._xlws.FILTER(Prod.Out!$I:$I,Prod.Out!$B:$B=Y334)),""),IF($R334="Retained (unknown if mulched/incorp.)",IFERROR(_xlfn.UNIQUE(_xlfn._xlws.FILTER(Prod.Out!$J:$J,Prod.Out!$B:$B=Y334)),""),""))))</f>
        <v/>
      </c>
      <c r="AD334" s="4" t="str" cm="1">
        <f t="array" ref="AD334">IF(OR(Z334=0,Z334=""),"",IF($R334="Mulched (left on surface)",IFERROR(_xlfn.UNIQUE(_xlfn._xlws.FILTER(Prod.Out!$H:$H,Prod.Out!$B:$B=Z334)),""),IF($R334="Incorporated",IFERROR(_xlfn.UNIQUE(_xlfn._xlws.FILTER(Prod.Out!$I:$I,Prod.Out!$B:$B=Z334)),""),IF($R334="Retained (unknown if mulched/incorp.)",IFERROR(_xlfn.UNIQUE(_xlfn._xlws.FILTER(Prod.Out!$J:$J,Prod.Out!$B:$B=Z334)),""),""))))</f>
        <v/>
      </c>
    </row>
    <row r="335" spans="19:30" x14ac:dyDescent="0.35">
      <c r="S335" s="4" t="str" cm="1">
        <f t="array" ref="S335">IF(OR(Q335="",Q335=0),"",IFERROR(IF(V335="No",_xlfn._xlws.FILTER(MT.Out!A:A,MT.Out!D:D=Q335),IF(V335="Yes",_xlfn._xlws.FILTER(Int.Out!O:O,Int.Out!B:B=Q335),"")),""))</f>
        <v/>
      </c>
      <c r="T335" s="4" t="str" cm="1">
        <f t="array" ref="T335">IF(OR(Q335="",Q335=0),"",IFERROR(IF(V335="No",_xlfn._xlws.FILTER(MT.Out!B:B,MT.Out!D:D=Q335),IF(V335="Yes",_xlfn._xlws.FILTER(Int.Out!P:P,Int.Out!B:B=Q335),"")),""))</f>
        <v/>
      </c>
      <c r="U335" s="4" t="str" cm="1">
        <f t="array" ref="U335">IF(OR($Q335="",$Q335=0),"",IFERROR(IF($V335="No",_xlfn._xlws.FILTER(MT.Out!C:C,MT.Out!$D:$D=$Q335),IF($V335="Yes",_xlfn._xlws.FILTER(Int.Out!Q:Q,Int.Out!$B:$B=$Q335),"")),""))</f>
        <v/>
      </c>
      <c r="V335" s="4" t="str">
        <f>IF(Q335&lt;&gt;"",IFERROR(IF(MATCH(Q335,_xlfn.ANCHORARRAY(Intercrop!AS$1),0)&gt;0,"Yes","No"),"No"),"")</f>
        <v/>
      </c>
      <c r="W335" s="4" t="str" cm="1">
        <f t="array" ref="W335">IF(Q335="Natural or Bare Fallow","",IF(V335="","",IF(V335="No",_xlfn._xlws.FILTER(MT.Out!E:E,MT.Out!D:D=Q335),IF(V335="Yes",_xlfn._xlws.FILTER(Int.Out!S:V,Int.Out!B:B=Q335)))))</f>
        <v/>
      </c>
      <c r="AA335" s="4" t="str" cm="1">
        <f t="array" ref="AA335">IF(OR(W335=0,W335=""),"",IF($R335="Mulched (left on surface)",IFERROR(_xlfn.UNIQUE(_xlfn._xlws.FILTER(Prod.Out!$H:$H,Prod.Out!$B:$B=W335)),""),IF($R335="Incorporated",IFERROR(_xlfn.UNIQUE(_xlfn._xlws.FILTER(Prod.Out!$I:$I,Prod.Out!$B:$B=W335)),""),IF($R335="Retained (unknown if mulched/incorp.)",IFERROR(_xlfn.UNIQUE(_xlfn._xlws.FILTER(Prod.Out!$J:$J,Prod.Out!$B:$B=W335)),""),""))))</f>
        <v/>
      </c>
      <c r="AB335" s="4" t="str" cm="1">
        <f t="array" ref="AB335">IF(OR(X335=0,X335=""),"",IF($R335="Mulched (left on surface)",IFERROR(_xlfn.UNIQUE(_xlfn._xlws.FILTER(Prod.Out!$H:$H,Prod.Out!$B:$B=X335)),""),IF($R335="Incorporated",IFERROR(_xlfn.UNIQUE(_xlfn._xlws.FILTER(Prod.Out!$I:$I,Prod.Out!$B:$B=X335)),""),IF($R335="Retained (unknown if mulched/incorp.)",IFERROR(_xlfn.UNIQUE(_xlfn._xlws.FILTER(Prod.Out!$J:$J,Prod.Out!$B:$B=X335)),""),""))))</f>
        <v/>
      </c>
      <c r="AC335" s="4" t="str" cm="1">
        <f t="array" ref="AC335">IF(OR(Y335=0,Y335=""),"",IF($R335="Mulched (left on surface)",IFERROR(_xlfn.UNIQUE(_xlfn._xlws.FILTER(Prod.Out!$H:$H,Prod.Out!$B:$B=Y335)),""),IF($R335="Incorporated",IFERROR(_xlfn.UNIQUE(_xlfn._xlws.FILTER(Prod.Out!$I:$I,Prod.Out!$B:$B=Y335)),""),IF($R335="Retained (unknown if mulched/incorp.)",IFERROR(_xlfn.UNIQUE(_xlfn._xlws.FILTER(Prod.Out!$J:$J,Prod.Out!$B:$B=Y335)),""),""))))</f>
        <v/>
      </c>
      <c r="AD335" s="4" t="str" cm="1">
        <f t="array" ref="AD335">IF(OR(Z335=0,Z335=""),"",IF($R335="Mulched (left on surface)",IFERROR(_xlfn.UNIQUE(_xlfn._xlws.FILTER(Prod.Out!$H:$H,Prod.Out!$B:$B=Z335)),""),IF($R335="Incorporated",IFERROR(_xlfn.UNIQUE(_xlfn._xlws.FILTER(Prod.Out!$I:$I,Prod.Out!$B:$B=Z335)),""),IF($R335="Retained (unknown if mulched/incorp.)",IFERROR(_xlfn.UNIQUE(_xlfn._xlws.FILTER(Prod.Out!$J:$J,Prod.Out!$B:$B=Z335)),""),""))))</f>
        <v/>
      </c>
    </row>
    <row r="336" spans="19:30" x14ac:dyDescent="0.35">
      <c r="S336" s="4" t="str" cm="1">
        <f t="array" ref="S336">IF(OR(Q336="",Q336=0),"",IFERROR(IF(V336="No",_xlfn._xlws.FILTER(MT.Out!A:A,MT.Out!D:D=Q336),IF(V336="Yes",_xlfn._xlws.FILTER(Int.Out!O:O,Int.Out!B:B=Q336),"")),""))</f>
        <v/>
      </c>
      <c r="T336" s="4" t="str" cm="1">
        <f t="array" ref="T336">IF(OR(Q336="",Q336=0),"",IFERROR(IF(V336="No",_xlfn._xlws.FILTER(MT.Out!B:B,MT.Out!D:D=Q336),IF(V336="Yes",_xlfn._xlws.FILTER(Int.Out!P:P,Int.Out!B:B=Q336),"")),""))</f>
        <v/>
      </c>
      <c r="U336" s="4" t="str" cm="1">
        <f t="array" ref="U336">IF(OR($Q336="",$Q336=0),"",IFERROR(IF($V336="No",_xlfn._xlws.FILTER(MT.Out!C:C,MT.Out!$D:$D=$Q336),IF($V336="Yes",_xlfn._xlws.FILTER(Int.Out!Q:Q,Int.Out!$B:$B=$Q336),"")),""))</f>
        <v/>
      </c>
      <c r="V336" s="4" t="str">
        <f>IF(Q336&lt;&gt;"",IFERROR(IF(MATCH(Q336,_xlfn.ANCHORARRAY(Intercrop!AS$1),0)&gt;0,"Yes","No"),"No"),"")</f>
        <v/>
      </c>
      <c r="W336" s="4" t="str" cm="1">
        <f t="array" ref="W336">IF(Q336="Natural or Bare Fallow","",IF(V336="","",IF(V336="No",_xlfn._xlws.FILTER(MT.Out!E:E,MT.Out!D:D=Q336),IF(V336="Yes",_xlfn._xlws.FILTER(Int.Out!S:V,Int.Out!B:B=Q336)))))</f>
        <v/>
      </c>
      <c r="AA336" s="4" t="str" cm="1">
        <f t="array" ref="AA336">IF(OR(W336=0,W336=""),"",IF($R336="Mulched (left on surface)",IFERROR(_xlfn.UNIQUE(_xlfn._xlws.FILTER(Prod.Out!$H:$H,Prod.Out!$B:$B=W336)),""),IF($R336="Incorporated",IFERROR(_xlfn.UNIQUE(_xlfn._xlws.FILTER(Prod.Out!$I:$I,Prod.Out!$B:$B=W336)),""),IF($R336="Retained (unknown if mulched/incorp.)",IFERROR(_xlfn.UNIQUE(_xlfn._xlws.FILTER(Prod.Out!$J:$J,Prod.Out!$B:$B=W336)),""),""))))</f>
        <v/>
      </c>
      <c r="AB336" s="4" t="str" cm="1">
        <f t="array" ref="AB336">IF(OR(X336=0,X336=""),"",IF($R336="Mulched (left on surface)",IFERROR(_xlfn.UNIQUE(_xlfn._xlws.FILTER(Prod.Out!$H:$H,Prod.Out!$B:$B=X336)),""),IF($R336="Incorporated",IFERROR(_xlfn.UNIQUE(_xlfn._xlws.FILTER(Prod.Out!$I:$I,Prod.Out!$B:$B=X336)),""),IF($R336="Retained (unknown if mulched/incorp.)",IFERROR(_xlfn.UNIQUE(_xlfn._xlws.FILTER(Prod.Out!$J:$J,Prod.Out!$B:$B=X336)),""),""))))</f>
        <v/>
      </c>
      <c r="AC336" s="4" t="str" cm="1">
        <f t="array" ref="AC336">IF(OR(Y336=0,Y336=""),"",IF($R336="Mulched (left on surface)",IFERROR(_xlfn.UNIQUE(_xlfn._xlws.FILTER(Prod.Out!$H:$H,Prod.Out!$B:$B=Y336)),""),IF($R336="Incorporated",IFERROR(_xlfn.UNIQUE(_xlfn._xlws.FILTER(Prod.Out!$I:$I,Prod.Out!$B:$B=Y336)),""),IF($R336="Retained (unknown if mulched/incorp.)",IFERROR(_xlfn.UNIQUE(_xlfn._xlws.FILTER(Prod.Out!$J:$J,Prod.Out!$B:$B=Y336)),""),""))))</f>
        <v/>
      </c>
      <c r="AD336" s="4" t="str" cm="1">
        <f t="array" ref="AD336">IF(OR(Z336=0,Z336=""),"",IF($R336="Mulched (left on surface)",IFERROR(_xlfn.UNIQUE(_xlfn._xlws.FILTER(Prod.Out!$H:$H,Prod.Out!$B:$B=Z336)),""),IF($R336="Incorporated",IFERROR(_xlfn.UNIQUE(_xlfn._xlws.FILTER(Prod.Out!$I:$I,Prod.Out!$B:$B=Z336)),""),IF($R336="Retained (unknown if mulched/incorp.)",IFERROR(_xlfn.UNIQUE(_xlfn._xlws.FILTER(Prod.Out!$J:$J,Prod.Out!$B:$B=Z336)),""),""))))</f>
        <v/>
      </c>
    </row>
    <row r="337" spans="19:30" x14ac:dyDescent="0.35">
      <c r="S337" s="4" t="str" cm="1">
        <f t="array" ref="S337">IF(OR(Q337="",Q337=0),"",IFERROR(IF(V337="No",_xlfn._xlws.FILTER(MT.Out!A:A,MT.Out!D:D=Q337),IF(V337="Yes",_xlfn._xlws.FILTER(Int.Out!O:O,Int.Out!B:B=Q337),"")),""))</f>
        <v/>
      </c>
      <c r="T337" s="4" t="str" cm="1">
        <f t="array" ref="T337">IF(OR(Q337="",Q337=0),"",IFERROR(IF(V337="No",_xlfn._xlws.FILTER(MT.Out!B:B,MT.Out!D:D=Q337),IF(V337="Yes",_xlfn._xlws.FILTER(Int.Out!P:P,Int.Out!B:B=Q337),"")),""))</f>
        <v/>
      </c>
      <c r="U337" s="4" t="str" cm="1">
        <f t="array" ref="U337">IF(OR($Q337="",$Q337=0),"",IFERROR(IF($V337="No",_xlfn._xlws.FILTER(MT.Out!C:C,MT.Out!$D:$D=$Q337),IF($V337="Yes",_xlfn._xlws.FILTER(Int.Out!Q:Q,Int.Out!$B:$B=$Q337),"")),""))</f>
        <v/>
      </c>
      <c r="V337" s="4" t="str">
        <f>IF(Q337&lt;&gt;"",IFERROR(IF(MATCH(Q337,_xlfn.ANCHORARRAY(Intercrop!AS$1),0)&gt;0,"Yes","No"),"No"),"")</f>
        <v/>
      </c>
      <c r="W337" s="4" t="str" cm="1">
        <f t="array" ref="W337">IF(Q337="Natural or Bare Fallow","",IF(V337="","",IF(V337="No",_xlfn._xlws.FILTER(MT.Out!E:E,MT.Out!D:D=Q337),IF(V337="Yes",_xlfn._xlws.FILTER(Int.Out!S:V,Int.Out!B:B=Q337)))))</f>
        <v/>
      </c>
      <c r="AA337" s="4" t="str" cm="1">
        <f t="array" ref="AA337">IF(OR(W337=0,W337=""),"",IF($R337="Mulched (left on surface)",IFERROR(_xlfn.UNIQUE(_xlfn._xlws.FILTER(Prod.Out!$H:$H,Prod.Out!$B:$B=W337)),""),IF($R337="Incorporated",IFERROR(_xlfn.UNIQUE(_xlfn._xlws.FILTER(Prod.Out!$I:$I,Prod.Out!$B:$B=W337)),""),IF($R337="Retained (unknown if mulched/incorp.)",IFERROR(_xlfn.UNIQUE(_xlfn._xlws.FILTER(Prod.Out!$J:$J,Prod.Out!$B:$B=W337)),""),""))))</f>
        <v/>
      </c>
      <c r="AB337" s="4" t="str" cm="1">
        <f t="array" ref="AB337">IF(OR(X337=0,X337=""),"",IF($R337="Mulched (left on surface)",IFERROR(_xlfn.UNIQUE(_xlfn._xlws.FILTER(Prod.Out!$H:$H,Prod.Out!$B:$B=X337)),""),IF($R337="Incorporated",IFERROR(_xlfn.UNIQUE(_xlfn._xlws.FILTER(Prod.Out!$I:$I,Prod.Out!$B:$B=X337)),""),IF($R337="Retained (unknown if mulched/incorp.)",IFERROR(_xlfn.UNIQUE(_xlfn._xlws.FILTER(Prod.Out!$J:$J,Prod.Out!$B:$B=X337)),""),""))))</f>
        <v/>
      </c>
      <c r="AC337" s="4" t="str" cm="1">
        <f t="array" ref="AC337">IF(OR(Y337=0,Y337=""),"",IF($R337="Mulched (left on surface)",IFERROR(_xlfn.UNIQUE(_xlfn._xlws.FILTER(Prod.Out!$H:$H,Prod.Out!$B:$B=Y337)),""),IF($R337="Incorporated",IFERROR(_xlfn.UNIQUE(_xlfn._xlws.FILTER(Prod.Out!$I:$I,Prod.Out!$B:$B=Y337)),""),IF($R337="Retained (unknown if mulched/incorp.)",IFERROR(_xlfn.UNIQUE(_xlfn._xlws.FILTER(Prod.Out!$J:$J,Prod.Out!$B:$B=Y337)),""),""))))</f>
        <v/>
      </c>
      <c r="AD337" s="4" t="str" cm="1">
        <f t="array" ref="AD337">IF(OR(Z337=0,Z337=""),"",IF($R337="Mulched (left on surface)",IFERROR(_xlfn.UNIQUE(_xlfn._xlws.FILTER(Prod.Out!$H:$H,Prod.Out!$B:$B=Z337)),""),IF($R337="Incorporated",IFERROR(_xlfn.UNIQUE(_xlfn._xlws.FILTER(Prod.Out!$I:$I,Prod.Out!$B:$B=Z337)),""),IF($R337="Retained (unknown if mulched/incorp.)",IFERROR(_xlfn.UNIQUE(_xlfn._xlws.FILTER(Prod.Out!$J:$J,Prod.Out!$B:$B=Z337)),""),""))))</f>
        <v/>
      </c>
    </row>
    <row r="338" spans="19:30" x14ac:dyDescent="0.35">
      <c r="S338" s="4" t="str" cm="1">
        <f t="array" ref="S338">IF(OR(Q338="",Q338=0),"",IFERROR(IF(V338="No",_xlfn._xlws.FILTER(MT.Out!A:A,MT.Out!D:D=Q338),IF(V338="Yes",_xlfn._xlws.FILTER(Int.Out!O:O,Int.Out!B:B=Q338),"")),""))</f>
        <v/>
      </c>
      <c r="T338" s="4" t="str" cm="1">
        <f t="array" ref="T338">IF(OR(Q338="",Q338=0),"",IFERROR(IF(V338="No",_xlfn._xlws.FILTER(MT.Out!B:B,MT.Out!D:D=Q338),IF(V338="Yes",_xlfn._xlws.FILTER(Int.Out!P:P,Int.Out!B:B=Q338),"")),""))</f>
        <v/>
      </c>
      <c r="U338" s="4" t="str" cm="1">
        <f t="array" ref="U338">IF(OR($Q338="",$Q338=0),"",IFERROR(IF($V338="No",_xlfn._xlws.FILTER(MT.Out!C:C,MT.Out!$D:$D=$Q338),IF($V338="Yes",_xlfn._xlws.FILTER(Int.Out!Q:Q,Int.Out!$B:$B=$Q338),"")),""))</f>
        <v/>
      </c>
      <c r="V338" s="4" t="str">
        <f>IF(Q338&lt;&gt;"",IFERROR(IF(MATCH(Q338,_xlfn.ANCHORARRAY(Intercrop!AS$1),0)&gt;0,"Yes","No"),"No"),"")</f>
        <v/>
      </c>
      <c r="W338" s="4" t="str" cm="1">
        <f t="array" ref="W338">IF(Q338="Natural or Bare Fallow","",IF(V338="","",IF(V338="No",_xlfn._xlws.FILTER(MT.Out!E:E,MT.Out!D:D=Q338),IF(V338="Yes",_xlfn._xlws.FILTER(Int.Out!S:V,Int.Out!B:B=Q338)))))</f>
        <v/>
      </c>
      <c r="AA338" s="4" t="str" cm="1">
        <f t="array" ref="AA338">IF(OR(W338=0,W338=""),"",IF($R338="Mulched (left on surface)",IFERROR(_xlfn.UNIQUE(_xlfn._xlws.FILTER(Prod.Out!$H:$H,Prod.Out!$B:$B=W338)),""),IF($R338="Incorporated",IFERROR(_xlfn.UNIQUE(_xlfn._xlws.FILTER(Prod.Out!$I:$I,Prod.Out!$B:$B=W338)),""),IF($R338="Retained (unknown if mulched/incorp.)",IFERROR(_xlfn.UNIQUE(_xlfn._xlws.FILTER(Prod.Out!$J:$J,Prod.Out!$B:$B=W338)),""),""))))</f>
        <v/>
      </c>
      <c r="AB338" s="4" t="str" cm="1">
        <f t="array" ref="AB338">IF(OR(X338=0,X338=""),"",IF($R338="Mulched (left on surface)",IFERROR(_xlfn.UNIQUE(_xlfn._xlws.FILTER(Prod.Out!$H:$H,Prod.Out!$B:$B=X338)),""),IF($R338="Incorporated",IFERROR(_xlfn.UNIQUE(_xlfn._xlws.FILTER(Prod.Out!$I:$I,Prod.Out!$B:$B=X338)),""),IF($R338="Retained (unknown if mulched/incorp.)",IFERROR(_xlfn.UNIQUE(_xlfn._xlws.FILTER(Prod.Out!$J:$J,Prod.Out!$B:$B=X338)),""),""))))</f>
        <v/>
      </c>
      <c r="AC338" s="4" t="str" cm="1">
        <f t="array" ref="AC338">IF(OR(Y338=0,Y338=""),"",IF($R338="Mulched (left on surface)",IFERROR(_xlfn.UNIQUE(_xlfn._xlws.FILTER(Prod.Out!$H:$H,Prod.Out!$B:$B=Y338)),""),IF($R338="Incorporated",IFERROR(_xlfn.UNIQUE(_xlfn._xlws.FILTER(Prod.Out!$I:$I,Prod.Out!$B:$B=Y338)),""),IF($R338="Retained (unknown if mulched/incorp.)",IFERROR(_xlfn.UNIQUE(_xlfn._xlws.FILTER(Prod.Out!$J:$J,Prod.Out!$B:$B=Y338)),""),""))))</f>
        <v/>
      </c>
      <c r="AD338" s="4" t="str" cm="1">
        <f t="array" ref="AD338">IF(OR(Z338=0,Z338=""),"",IF($R338="Mulched (left on surface)",IFERROR(_xlfn.UNIQUE(_xlfn._xlws.FILTER(Prod.Out!$H:$H,Prod.Out!$B:$B=Z338)),""),IF($R338="Incorporated",IFERROR(_xlfn.UNIQUE(_xlfn._xlws.FILTER(Prod.Out!$I:$I,Prod.Out!$B:$B=Z338)),""),IF($R338="Retained (unknown if mulched/incorp.)",IFERROR(_xlfn.UNIQUE(_xlfn._xlws.FILTER(Prod.Out!$J:$J,Prod.Out!$B:$B=Z338)),""),""))))</f>
        <v/>
      </c>
    </row>
    <row r="339" spans="19:30" x14ac:dyDescent="0.35">
      <c r="S339" s="4" t="str" cm="1">
        <f t="array" ref="S339">IF(OR(Q339="",Q339=0),"",IFERROR(IF(V339="No",_xlfn._xlws.FILTER(MT.Out!A:A,MT.Out!D:D=Q339),IF(V339="Yes",_xlfn._xlws.FILTER(Int.Out!O:O,Int.Out!B:B=Q339),"")),""))</f>
        <v/>
      </c>
      <c r="T339" s="4" t="str" cm="1">
        <f t="array" ref="T339">IF(OR(Q339="",Q339=0),"",IFERROR(IF(V339="No",_xlfn._xlws.FILTER(MT.Out!B:B,MT.Out!D:D=Q339),IF(V339="Yes",_xlfn._xlws.FILTER(Int.Out!P:P,Int.Out!B:B=Q339),"")),""))</f>
        <v/>
      </c>
      <c r="U339" s="4" t="str" cm="1">
        <f t="array" ref="U339">IF(OR($Q339="",$Q339=0),"",IFERROR(IF($V339="No",_xlfn._xlws.FILTER(MT.Out!C:C,MT.Out!$D:$D=$Q339),IF($V339="Yes",_xlfn._xlws.FILTER(Int.Out!Q:Q,Int.Out!$B:$B=$Q339),"")),""))</f>
        <v/>
      </c>
      <c r="V339" s="4" t="str">
        <f>IF(Q339&lt;&gt;"",IFERROR(IF(MATCH(Q339,_xlfn.ANCHORARRAY(Intercrop!AS$1),0)&gt;0,"Yes","No"),"No"),"")</f>
        <v/>
      </c>
      <c r="W339" s="4" t="str" cm="1">
        <f t="array" ref="W339">IF(Q339="Natural or Bare Fallow","",IF(V339="","",IF(V339="No",_xlfn._xlws.FILTER(MT.Out!E:E,MT.Out!D:D=Q339),IF(V339="Yes",_xlfn._xlws.FILTER(Int.Out!S:V,Int.Out!B:B=Q339)))))</f>
        <v/>
      </c>
      <c r="AA339" s="4" t="str" cm="1">
        <f t="array" ref="AA339">IF(OR(W339=0,W339=""),"",IF($R339="Mulched (left on surface)",IFERROR(_xlfn.UNIQUE(_xlfn._xlws.FILTER(Prod.Out!$H:$H,Prod.Out!$B:$B=W339)),""),IF($R339="Incorporated",IFERROR(_xlfn.UNIQUE(_xlfn._xlws.FILTER(Prod.Out!$I:$I,Prod.Out!$B:$B=W339)),""),IF($R339="Retained (unknown if mulched/incorp.)",IFERROR(_xlfn.UNIQUE(_xlfn._xlws.FILTER(Prod.Out!$J:$J,Prod.Out!$B:$B=W339)),""),""))))</f>
        <v/>
      </c>
      <c r="AB339" s="4" t="str" cm="1">
        <f t="array" ref="AB339">IF(OR(X339=0,X339=""),"",IF($R339="Mulched (left on surface)",IFERROR(_xlfn.UNIQUE(_xlfn._xlws.FILTER(Prod.Out!$H:$H,Prod.Out!$B:$B=X339)),""),IF($R339="Incorporated",IFERROR(_xlfn.UNIQUE(_xlfn._xlws.FILTER(Prod.Out!$I:$I,Prod.Out!$B:$B=X339)),""),IF($R339="Retained (unknown if mulched/incorp.)",IFERROR(_xlfn.UNIQUE(_xlfn._xlws.FILTER(Prod.Out!$J:$J,Prod.Out!$B:$B=X339)),""),""))))</f>
        <v/>
      </c>
      <c r="AC339" s="4" t="str" cm="1">
        <f t="array" ref="AC339">IF(OR(Y339=0,Y339=""),"",IF($R339="Mulched (left on surface)",IFERROR(_xlfn.UNIQUE(_xlfn._xlws.FILTER(Prod.Out!$H:$H,Prod.Out!$B:$B=Y339)),""),IF($R339="Incorporated",IFERROR(_xlfn.UNIQUE(_xlfn._xlws.FILTER(Prod.Out!$I:$I,Prod.Out!$B:$B=Y339)),""),IF($R339="Retained (unknown if mulched/incorp.)",IFERROR(_xlfn.UNIQUE(_xlfn._xlws.FILTER(Prod.Out!$J:$J,Prod.Out!$B:$B=Y339)),""),""))))</f>
        <v/>
      </c>
      <c r="AD339" s="4" t="str" cm="1">
        <f t="array" ref="AD339">IF(OR(Z339=0,Z339=""),"",IF($R339="Mulched (left on surface)",IFERROR(_xlfn.UNIQUE(_xlfn._xlws.FILTER(Prod.Out!$H:$H,Prod.Out!$B:$B=Z339)),""),IF($R339="Incorporated",IFERROR(_xlfn.UNIQUE(_xlfn._xlws.FILTER(Prod.Out!$I:$I,Prod.Out!$B:$B=Z339)),""),IF($R339="Retained (unknown if mulched/incorp.)",IFERROR(_xlfn.UNIQUE(_xlfn._xlws.FILTER(Prod.Out!$J:$J,Prod.Out!$B:$B=Z339)),""),""))))</f>
        <v/>
      </c>
    </row>
    <row r="340" spans="19:30" x14ac:dyDescent="0.35">
      <c r="S340" s="4" t="str" cm="1">
        <f t="array" ref="S340">IF(OR(Q340="",Q340=0),"",IFERROR(IF(V340="No",_xlfn._xlws.FILTER(MT.Out!A:A,MT.Out!D:D=Q340),IF(V340="Yes",_xlfn._xlws.FILTER(Int.Out!O:O,Int.Out!B:B=Q340),"")),""))</f>
        <v/>
      </c>
      <c r="T340" s="4" t="str" cm="1">
        <f t="array" ref="T340">IF(OR(Q340="",Q340=0),"",IFERROR(IF(V340="No",_xlfn._xlws.FILTER(MT.Out!B:B,MT.Out!D:D=Q340),IF(V340="Yes",_xlfn._xlws.FILTER(Int.Out!P:P,Int.Out!B:B=Q340),"")),""))</f>
        <v/>
      </c>
      <c r="U340" s="4" t="str" cm="1">
        <f t="array" ref="U340">IF(OR($Q340="",$Q340=0),"",IFERROR(IF($V340="No",_xlfn._xlws.FILTER(MT.Out!C:C,MT.Out!$D:$D=$Q340),IF($V340="Yes",_xlfn._xlws.FILTER(Int.Out!Q:Q,Int.Out!$B:$B=$Q340),"")),""))</f>
        <v/>
      </c>
      <c r="V340" s="4" t="str">
        <f>IF(Q340&lt;&gt;"",IFERROR(IF(MATCH(Q340,_xlfn.ANCHORARRAY(Intercrop!AS$1),0)&gt;0,"Yes","No"),"No"),"")</f>
        <v/>
      </c>
      <c r="W340" s="4" t="str" cm="1">
        <f t="array" ref="W340">IF(Q340="Natural or Bare Fallow","",IF(V340="","",IF(V340="No",_xlfn._xlws.FILTER(MT.Out!E:E,MT.Out!D:D=Q340),IF(V340="Yes",_xlfn._xlws.FILTER(Int.Out!S:V,Int.Out!B:B=Q340)))))</f>
        <v/>
      </c>
      <c r="AA340" s="4" t="str" cm="1">
        <f t="array" ref="AA340">IF(OR(W340=0,W340=""),"",IF($R340="Mulched (left on surface)",IFERROR(_xlfn.UNIQUE(_xlfn._xlws.FILTER(Prod.Out!$H:$H,Prod.Out!$B:$B=W340)),""),IF($R340="Incorporated",IFERROR(_xlfn.UNIQUE(_xlfn._xlws.FILTER(Prod.Out!$I:$I,Prod.Out!$B:$B=W340)),""),IF($R340="Retained (unknown if mulched/incorp.)",IFERROR(_xlfn.UNIQUE(_xlfn._xlws.FILTER(Prod.Out!$J:$J,Prod.Out!$B:$B=W340)),""),""))))</f>
        <v/>
      </c>
      <c r="AB340" s="4" t="str" cm="1">
        <f t="array" ref="AB340">IF(OR(X340=0,X340=""),"",IF($R340="Mulched (left on surface)",IFERROR(_xlfn.UNIQUE(_xlfn._xlws.FILTER(Prod.Out!$H:$H,Prod.Out!$B:$B=X340)),""),IF($R340="Incorporated",IFERROR(_xlfn.UNIQUE(_xlfn._xlws.FILTER(Prod.Out!$I:$I,Prod.Out!$B:$B=X340)),""),IF($R340="Retained (unknown if mulched/incorp.)",IFERROR(_xlfn.UNIQUE(_xlfn._xlws.FILTER(Prod.Out!$J:$J,Prod.Out!$B:$B=X340)),""),""))))</f>
        <v/>
      </c>
      <c r="AC340" s="4" t="str" cm="1">
        <f t="array" ref="AC340">IF(OR(Y340=0,Y340=""),"",IF($R340="Mulched (left on surface)",IFERROR(_xlfn.UNIQUE(_xlfn._xlws.FILTER(Prod.Out!$H:$H,Prod.Out!$B:$B=Y340)),""),IF($R340="Incorporated",IFERROR(_xlfn.UNIQUE(_xlfn._xlws.FILTER(Prod.Out!$I:$I,Prod.Out!$B:$B=Y340)),""),IF($R340="Retained (unknown if mulched/incorp.)",IFERROR(_xlfn.UNIQUE(_xlfn._xlws.FILTER(Prod.Out!$J:$J,Prod.Out!$B:$B=Y340)),""),""))))</f>
        <v/>
      </c>
      <c r="AD340" s="4" t="str" cm="1">
        <f t="array" ref="AD340">IF(OR(Z340=0,Z340=""),"",IF($R340="Mulched (left on surface)",IFERROR(_xlfn.UNIQUE(_xlfn._xlws.FILTER(Prod.Out!$H:$H,Prod.Out!$B:$B=Z340)),""),IF($R340="Incorporated",IFERROR(_xlfn.UNIQUE(_xlfn._xlws.FILTER(Prod.Out!$I:$I,Prod.Out!$B:$B=Z340)),""),IF($R340="Retained (unknown if mulched/incorp.)",IFERROR(_xlfn.UNIQUE(_xlfn._xlws.FILTER(Prod.Out!$J:$J,Prod.Out!$B:$B=Z340)),""),""))))</f>
        <v/>
      </c>
    </row>
    <row r="341" spans="19:30" x14ac:dyDescent="0.35">
      <c r="S341" s="4" t="str" cm="1">
        <f t="array" ref="S341">IF(OR(Q341="",Q341=0),"",IFERROR(IF(V341="No",_xlfn._xlws.FILTER(MT.Out!A:A,MT.Out!D:D=Q341),IF(V341="Yes",_xlfn._xlws.FILTER(Int.Out!O:O,Int.Out!B:B=Q341),"")),""))</f>
        <v/>
      </c>
      <c r="T341" s="4" t="str" cm="1">
        <f t="array" ref="T341">IF(OR(Q341="",Q341=0),"",IFERROR(IF(V341="No",_xlfn._xlws.FILTER(MT.Out!B:B,MT.Out!D:D=Q341),IF(V341="Yes",_xlfn._xlws.FILTER(Int.Out!P:P,Int.Out!B:B=Q341),"")),""))</f>
        <v/>
      </c>
      <c r="U341" s="4" t="str" cm="1">
        <f t="array" ref="U341">IF(OR($Q341="",$Q341=0),"",IFERROR(IF($V341="No",_xlfn._xlws.FILTER(MT.Out!C:C,MT.Out!$D:$D=$Q341),IF($V341="Yes",_xlfn._xlws.FILTER(Int.Out!Q:Q,Int.Out!$B:$B=$Q341),"")),""))</f>
        <v/>
      </c>
      <c r="V341" s="4" t="str">
        <f>IF(Q341&lt;&gt;"",IFERROR(IF(MATCH(Q341,_xlfn.ANCHORARRAY(Intercrop!AS$1),0)&gt;0,"Yes","No"),"No"),"")</f>
        <v/>
      </c>
      <c r="W341" s="4" t="str" cm="1">
        <f t="array" ref="W341">IF(Q341="Natural or Bare Fallow","",IF(V341="","",IF(V341="No",_xlfn._xlws.FILTER(MT.Out!E:E,MT.Out!D:D=Q341),IF(V341="Yes",_xlfn._xlws.FILTER(Int.Out!S:V,Int.Out!B:B=Q341)))))</f>
        <v/>
      </c>
      <c r="AA341" s="4" t="str" cm="1">
        <f t="array" ref="AA341">IF(OR(W341=0,W341=""),"",IF($R341="Mulched (left on surface)",IFERROR(_xlfn.UNIQUE(_xlfn._xlws.FILTER(Prod.Out!$H:$H,Prod.Out!$B:$B=W341)),""),IF($R341="Incorporated",IFERROR(_xlfn.UNIQUE(_xlfn._xlws.FILTER(Prod.Out!$I:$I,Prod.Out!$B:$B=W341)),""),IF($R341="Retained (unknown if mulched/incorp.)",IFERROR(_xlfn.UNIQUE(_xlfn._xlws.FILTER(Prod.Out!$J:$J,Prod.Out!$B:$B=W341)),""),""))))</f>
        <v/>
      </c>
      <c r="AB341" s="4" t="str" cm="1">
        <f t="array" ref="AB341">IF(OR(X341=0,X341=""),"",IF($R341="Mulched (left on surface)",IFERROR(_xlfn.UNIQUE(_xlfn._xlws.FILTER(Prod.Out!$H:$H,Prod.Out!$B:$B=X341)),""),IF($R341="Incorporated",IFERROR(_xlfn.UNIQUE(_xlfn._xlws.FILTER(Prod.Out!$I:$I,Prod.Out!$B:$B=X341)),""),IF($R341="Retained (unknown if mulched/incorp.)",IFERROR(_xlfn.UNIQUE(_xlfn._xlws.FILTER(Prod.Out!$J:$J,Prod.Out!$B:$B=X341)),""),""))))</f>
        <v/>
      </c>
      <c r="AC341" s="4" t="str" cm="1">
        <f t="array" ref="AC341">IF(OR(Y341=0,Y341=""),"",IF($R341="Mulched (left on surface)",IFERROR(_xlfn.UNIQUE(_xlfn._xlws.FILTER(Prod.Out!$H:$H,Prod.Out!$B:$B=Y341)),""),IF($R341="Incorporated",IFERROR(_xlfn.UNIQUE(_xlfn._xlws.FILTER(Prod.Out!$I:$I,Prod.Out!$B:$B=Y341)),""),IF($R341="Retained (unknown if mulched/incorp.)",IFERROR(_xlfn.UNIQUE(_xlfn._xlws.FILTER(Prod.Out!$J:$J,Prod.Out!$B:$B=Y341)),""),""))))</f>
        <v/>
      </c>
      <c r="AD341" s="4" t="str" cm="1">
        <f t="array" ref="AD341">IF(OR(Z341=0,Z341=""),"",IF($R341="Mulched (left on surface)",IFERROR(_xlfn.UNIQUE(_xlfn._xlws.FILTER(Prod.Out!$H:$H,Prod.Out!$B:$B=Z341)),""),IF($R341="Incorporated",IFERROR(_xlfn.UNIQUE(_xlfn._xlws.FILTER(Prod.Out!$I:$I,Prod.Out!$B:$B=Z341)),""),IF($R341="Retained (unknown if mulched/incorp.)",IFERROR(_xlfn.UNIQUE(_xlfn._xlws.FILTER(Prod.Out!$J:$J,Prod.Out!$B:$B=Z341)),""),""))))</f>
        <v/>
      </c>
    </row>
    <row r="342" spans="19:30" x14ac:dyDescent="0.35">
      <c r="S342" s="4" t="str" cm="1">
        <f t="array" ref="S342">IF(OR(Q342="",Q342=0),"",IFERROR(IF(V342="No",_xlfn._xlws.FILTER(MT.Out!A:A,MT.Out!D:D=Q342),IF(V342="Yes",_xlfn._xlws.FILTER(Int.Out!O:O,Int.Out!B:B=Q342),"")),""))</f>
        <v/>
      </c>
      <c r="T342" s="4" t="str" cm="1">
        <f t="array" ref="T342">IF(OR(Q342="",Q342=0),"",IFERROR(IF(V342="No",_xlfn._xlws.FILTER(MT.Out!B:B,MT.Out!D:D=Q342),IF(V342="Yes",_xlfn._xlws.FILTER(Int.Out!P:P,Int.Out!B:B=Q342),"")),""))</f>
        <v/>
      </c>
      <c r="U342" s="4" t="str" cm="1">
        <f t="array" ref="U342">IF(OR($Q342="",$Q342=0),"",IFERROR(IF($V342="No",_xlfn._xlws.FILTER(MT.Out!C:C,MT.Out!$D:$D=$Q342),IF($V342="Yes",_xlfn._xlws.FILTER(Int.Out!Q:Q,Int.Out!$B:$B=$Q342),"")),""))</f>
        <v/>
      </c>
      <c r="V342" s="4" t="str">
        <f>IF(Q342&lt;&gt;"",IFERROR(IF(MATCH(Q342,_xlfn.ANCHORARRAY(Intercrop!AS$1),0)&gt;0,"Yes","No"),"No"),"")</f>
        <v/>
      </c>
      <c r="W342" s="4" t="str" cm="1">
        <f t="array" ref="W342">IF(Q342="Natural or Bare Fallow","",IF(V342="","",IF(V342="No",_xlfn._xlws.FILTER(MT.Out!E:E,MT.Out!D:D=Q342),IF(V342="Yes",_xlfn._xlws.FILTER(Int.Out!S:V,Int.Out!B:B=Q342)))))</f>
        <v/>
      </c>
      <c r="AA342" s="4" t="str" cm="1">
        <f t="array" ref="AA342">IF(OR(W342=0,W342=""),"",IF($R342="Mulched (left on surface)",IFERROR(_xlfn.UNIQUE(_xlfn._xlws.FILTER(Prod.Out!$H:$H,Prod.Out!$B:$B=W342)),""),IF($R342="Incorporated",IFERROR(_xlfn.UNIQUE(_xlfn._xlws.FILTER(Prod.Out!$I:$I,Prod.Out!$B:$B=W342)),""),IF($R342="Retained (unknown if mulched/incorp.)",IFERROR(_xlfn.UNIQUE(_xlfn._xlws.FILTER(Prod.Out!$J:$J,Prod.Out!$B:$B=W342)),""),""))))</f>
        <v/>
      </c>
      <c r="AB342" s="4" t="str" cm="1">
        <f t="array" ref="AB342">IF(OR(X342=0,X342=""),"",IF($R342="Mulched (left on surface)",IFERROR(_xlfn.UNIQUE(_xlfn._xlws.FILTER(Prod.Out!$H:$H,Prod.Out!$B:$B=X342)),""),IF($R342="Incorporated",IFERROR(_xlfn.UNIQUE(_xlfn._xlws.FILTER(Prod.Out!$I:$I,Prod.Out!$B:$B=X342)),""),IF($R342="Retained (unknown if mulched/incorp.)",IFERROR(_xlfn.UNIQUE(_xlfn._xlws.FILTER(Prod.Out!$J:$J,Prod.Out!$B:$B=X342)),""),""))))</f>
        <v/>
      </c>
      <c r="AC342" s="4" t="str" cm="1">
        <f t="array" ref="AC342">IF(OR(Y342=0,Y342=""),"",IF($R342="Mulched (left on surface)",IFERROR(_xlfn.UNIQUE(_xlfn._xlws.FILTER(Prod.Out!$H:$H,Prod.Out!$B:$B=Y342)),""),IF($R342="Incorporated",IFERROR(_xlfn.UNIQUE(_xlfn._xlws.FILTER(Prod.Out!$I:$I,Prod.Out!$B:$B=Y342)),""),IF($R342="Retained (unknown if mulched/incorp.)",IFERROR(_xlfn.UNIQUE(_xlfn._xlws.FILTER(Prod.Out!$J:$J,Prod.Out!$B:$B=Y342)),""),""))))</f>
        <v/>
      </c>
      <c r="AD342" s="4" t="str" cm="1">
        <f t="array" ref="AD342">IF(OR(Z342=0,Z342=""),"",IF($R342="Mulched (left on surface)",IFERROR(_xlfn.UNIQUE(_xlfn._xlws.FILTER(Prod.Out!$H:$H,Prod.Out!$B:$B=Z342)),""),IF($R342="Incorporated",IFERROR(_xlfn.UNIQUE(_xlfn._xlws.FILTER(Prod.Out!$I:$I,Prod.Out!$B:$B=Z342)),""),IF($R342="Retained (unknown if mulched/incorp.)",IFERROR(_xlfn.UNIQUE(_xlfn._xlws.FILTER(Prod.Out!$J:$J,Prod.Out!$B:$B=Z342)),""),""))))</f>
        <v/>
      </c>
    </row>
    <row r="343" spans="19:30" x14ac:dyDescent="0.35">
      <c r="S343" s="4" t="str" cm="1">
        <f t="array" ref="S343">IF(OR(Q343="",Q343=0),"",IFERROR(IF(V343="No",_xlfn._xlws.FILTER(MT.Out!A:A,MT.Out!D:D=Q343),IF(V343="Yes",_xlfn._xlws.FILTER(Int.Out!O:O,Int.Out!B:B=Q343),"")),""))</f>
        <v/>
      </c>
      <c r="T343" s="4" t="str" cm="1">
        <f t="array" ref="T343">IF(OR(Q343="",Q343=0),"",IFERROR(IF(V343="No",_xlfn._xlws.FILTER(MT.Out!B:B,MT.Out!D:D=Q343),IF(V343="Yes",_xlfn._xlws.FILTER(Int.Out!P:P,Int.Out!B:B=Q343),"")),""))</f>
        <v/>
      </c>
      <c r="U343" s="4" t="str" cm="1">
        <f t="array" ref="U343">IF(OR($Q343="",$Q343=0),"",IFERROR(IF($V343="No",_xlfn._xlws.FILTER(MT.Out!C:C,MT.Out!$D:$D=$Q343),IF($V343="Yes",_xlfn._xlws.FILTER(Int.Out!Q:Q,Int.Out!$B:$B=$Q343),"")),""))</f>
        <v/>
      </c>
      <c r="V343" s="4" t="str">
        <f>IF(Q343&lt;&gt;"",IFERROR(IF(MATCH(Q343,_xlfn.ANCHORARRAY(Intercrop!AS$1),0)&gt;0,"Yes","No"),"No"),"")</f>
        <v/>
      </c>
      <c r="W343" s="4" t="str" cm="1">
        <f t="array" ref="W343">IF(Q343="Natural or Bare Fallow","",IF(V343="","",IF(V343="No",_xlfn._xlws.FILTER(MT.Out!E:E,MT.Out!D:D=Q343),IF(V343="Yes",_xlfn._xlws.FILTER(Int.Out!S:V,Int.Out!B:B=Q343)))))</f>
        <v/>
      </c>
      <c r="AA343" s="4" t="str" cm="1">
        <f t="array" ref="AA343">IF(OR(W343=0,W343=""),"",IF($R343="Mulched (left on surface)",IFERROR(_xlfn.UNIQUE(_xlfn._xlws.FILTER(Prod.Out!$H:$H,Prod.Out!$B:$B=W343)),""),IF($R343="Incorporated",IFERROR(_xlfn.UNIQUE(_xlfn._xlws.FILTER(Prod.Out!$I:$I,Prod.Out!$B:$B=W343)),""),IF($R343="Retained (unknown if mulched/incorp.)",IFERROR(_xlfn.UNIQUE(_xlfn._xlws.FILTER(Prod.Out!$J:$J,Prod.Out!$B:$B=W343)),""),""))))</f>
        <v/>
      </c>
      <c r="AB343" s="4" t="str" cm="1">
        <f t="array" ref="AB343">IF(OR(X343=0,X343=""),"",IF($R343="Mulched (left on surface)",IFERROR(_xlfn.UNIQUE(_xlfn._xlws.FILTER(Prod.Out!$H:$H,Prod.Out!$B:$B=X343)),""),IF($R343="Incorporated",IFERROR(_xlfn.UNIQUE(_xlfn._xlws.FILTER(Prod.Out!$I:$I,Prod.Out!$B:$B=X343)),""),IF($R343="Retained (unknown if mulched/incorp.)",IFERROR(_xlfn.UNIQUE(_xlfn._xlws.FILTER(Prod.Out!$J:$J,Prod.Out!$B:$B=X343)),""),""))))</f>
        <v/>
      </c>
      <c r="AC343" s="4" t="str" cm="1">
        <f t="array" ref="AC343">IF(OR(Y343=0,Y343=""),"",IF($R343="Mulched (left on surface)",IFERROR(_xlfn.UNIQUE(_xlfn._xlws.FILTER(Prod.Out!$H:$H,Prod.Out!$B:$B=Y343)),""),IF($R343="Incorporated",IFERROR(_xlfn.UNIQUE(_xlfn._xlws.FILTER(Prod.Out!$I:$I,Prod.Out!$B:$B=Y343)),""),IF($R343="Retained (unknown if mulched/incorp.)",IFERROR(_xlfn.UNIQUE(_xlfn._xlws.FILTER(Prod.Out!$J:$J,Prod.Out!$B:$B=Y343)),""),""))))</f>
        <v/>
      </c>
      <c r="AD343" s="4" t="str" cm="1">
        <f t="array" ref="AD343">IF(OR(Z343=0,Z343=""),"",IF($R343="Mulched (left on surface)",IFERROR(_xlfn.UNIQUE(_xlfn._xlws.FILTER(Prod.Out!$H:$H,Prod.Out!$B:$B=Z343)),""),IF($R343="Incorporated",IFERROR(_xlfn.UNIQUE(_xlfn._xlws.FILTER(Prod.Out!$I:$I,Prod.Out!$B:$B=Z343)),""),IF($R343="Retained (unknown if mulched/incorp.)",IFERROR(_xlfn.UNIQUE(_xlfn._xlws.FILTER(Prod.Out!$J:$J,Prod.Out!$B:$B=Z343)),""),""))))</f>
        <v/>
      </c>
    </row>
    <row r="344" spans="19:30" x14ac:dyDescent="0.35">
      <c r="S344" s="4" t="str" cm="1">
        <f t="array" ref="S344">IF(OR(Q344="",Q344=0),"",IFERROR(IF(V344="No",_xlfn._xlws.FILTER(MT.Out!A:A,MT.Out!D:D=Q344),IF(V344="Yes",_xlfn._xlws.FILTER(Int.Out!O:O,Int.Out!B:B=Q344),"")),""))</f>
        <v/>
      </c>
      <c r="T344" s="4" t="str" cm="1">
        <f t="array" ref="T344">IF(OR(Q344="",Q344=0),"",IFERROR(IF(V344="No",_xlfn._xlws.FILTER(MT.Out!B:B,MT.Out!D:D=Q344),IF(V344="Yes",_xlfn._xlws.FILTER(Int.Out!P:P,Int.Out!B:B=Q344),"")),""))</f>
        <v/>
      </c>
      <c r="U344" s="4" t="str" cm="1">
        <f t="array" ref="U344">IF(OR($Q344="",$Q344=0),"",IFERROR(IF($V344="No",_xlfn._xlws.FILTER(MT.Out!C:C,MT.Out!$D:$D=$Q344),IF($V344="Yes",_xlfn._xlws.FILTER(Int.Out!Q:Q,Int.Out!$B:$B=$Q344),"")),""))</f>
        <v/>
      </c>
      <c r="V344" s="4" t="str">
        <f>IF(Q344&lt;&gt;"",IFERROR(IF(MATCH(Q344,_xlfn.ANCHORARRAY(Intercrop!AS$1),0)&gt;0,"Yes","No"),"No"),"")</f>
        <v/>
      </c>
      <c r="W344" s="4" t="str" cm="1">
        <f t="array" ref="W344">IF(Q344="Natural or Bare Fallow","",IF(V344="","",IF(V344="No",_xlfn._xlws.FILTER(MT.Out!E:E,MT.Out!D:D=Q344),IF(V344="Yes",_xlfn._xlws.FILTER(Int.Out!S:V,Int.Out!B:B=Q344)))))</f>
        <v/>
      </c>
      <c r="AA344" s="4" t="str" cm="1">
        <f t="array" ref="AA344">IF(OR(W344=0,W344=""),"",IF($R344="Mulched (left on surface)",IFERROR(_xlfn.UNIQUE(_xlfn._xlws.FILTER(Prod.Out!$H:$H,Prod.Out!$B:$B=W344)),""),IF($R344="Incorporated",IFERROR(_xlfn.UNIQUE(_xlfn._xlws.FILTER(Prod.Out!$I:$I,Prod.Out!$B:$B=W344)),""),IF($R344="Retained (unknown if mulched/incorp.)",IFERROR(_xlfn.UNIQUE(_xlfn._xlws.FILTER(Prod.Out!$J:$J,Prod.Out!$B:$B=W344)),""),""))))</f>
        <v/>
      </c>
      <c r="AB344" s="4" t="str" cm="1">
        <f t="array" ref="AB344">IF(OR(X344=0,X344=""),"",IF($R344="Mulched (left on surface)",IFERROR(_xlfn.UNIQUE(_xlfn._xlws.FILTER(Prod.Out!$H:$H,Prod.Out!$B:$B=X344)),""),IF($R344="Incorporated",IFERROR(_xlfn.UNIQUE(_xlfn._xlws.FILTER(Prod.Out!$I:$I,Prod.Out!$B:$B=X344)),""),IF($R344="Retained (unknown if mulched/incorp.)",IFERROR(_xlfn.UNIQUE(_xlfn._xlws.FILTER(Prod.Out!$J:$J,Prod.Out!$B:$B=X344)),""),""))))</f>
        <v/>
      </c>
      <c r="AC344" s="4" t="str" cm="1">
        <f t="array" ref="AC344">IF(OR(Y344=0,Y344=""),"",IF($R344="Mulched (left on surface)",IFERROR(_xlfn.UNIQUE(_xlfn._xlws.FILTER(Prod.Out!$H:$H,Prod.Out!$B:$B=Y344)),""),IF($R344="Incorporated",IFERROR(_xlfn.UNIQUE(_xlfn._xlws.FILTER(Prod.Out!$I:$I,Prod.Out!$B:$B=Y344)),""),IF($R344="Retained (unknown if mulched/incorp.)",IFERROR(_xlfn.UNIQUE(_xlfn._xlws.FILTER(Prod.Out!$J:$J,Prod.Out!$B:$B=Y344)),""),""))))</f>
        <v/>
      </c>
      <c r="AD344" s="4" t="str" cm="1">
        <f t="array" ref="AD344">IF(OR(Z344=0,Z344=""),"",IF($R344="Mulched (left on surface)",IFERROR(_xlfn.UNIQUE(_xlfn._xlws.FILTER(Prod.Out!$H:$H,Prod.Out!$B:$B=Z344)),""),IF($R344="Incorporated",IFERROR(_xlfn.UNIQUE(_xlfn._xlws.FILTER(Prod.Out!$I:$I,Prod.Out!$B:$B=Z344)),""),IF($R344="Retained (unknown if mulched/incorp.)",IFERROR(_xlfn.UNIQUE(_xlfn._xlws.FILTER(Prod.Out!$J:$J,Prod.Out!$B:$B=Z344)),""),""))))</f>
        <v/>
      </c>
    </row>
    <row r="345" spans="19:30" x14ac:dyDescent="0.35">
      <c r="S345" s="4" t="str" cm="1">
        <f t="array" ref="S345">IF(OR(Q345="",Q345=0),"",IFERROR(IF(V345="No",_xlfn._xlws.FILTER(MT.Out!A:A,MT.Out!D:D=Q345),IF(V345="Yes",_xlfn._xlws.FILTER(Int.Out!O:O,Int.Out!B:B=Q345),"")),""))</f>
        <v/>
      </c>
      <c r="T345" s="4" t="str" cm="1">
        <f t="array" ref="T345">IF(OR(Q345="",Q345=0),"",IFERROR(IF(V345="No",_xlfn._xlws.FILTER(MT.Out!B:B,MT.Out!D:D=Q345),IF(V345="Yes",_xlfn._xlws.FILTER(Int.Out!P:P,Int.Out!B:B=Q345),"")),""))</f>
        <v/>
      </c>
      <c r="U345" s="4" t="str" cm="1">
        <f t="array" ref="U345">IF(OR($Q345="",$Q345=0),"",IFERROR(IF($V345="No",_xlfn._xlws.FILTER(MT.Out!C:C,MT.Out!$D:$D=$Q345),IF($V345="Yes",_xlfn._xlws.FILTER(Int.Out!Q:Q,Int.Out!$B:$B=$Q345),"")),""))</f>
        <v/>
      </c>
      <c r="V345" s="4" t="str">
        <f>IF(Q345&lt;&gt;"",IFERROR(IF(MATCH(Q345,_xlfn.ANCHORARRAY(Intercrop!AS$1),0)&gt;0,"Yes","No"),"No"),"")</f>
        <v/>
      </c>
      <c r="W345" s="4" t="str" cm="1">
        <f t="array" ref="W345">IF(Q345="Natural or Bare Fallow","",IF(V345="","",IF(V345="No",_xlfn._xlws.FILTER(MT.Out!E:E,MT.Out!D:D=Q345),IF(V345="Yes",_xlfn._xlws.FILTER(Int.Out!S:V,Int.Out!B:B=Q345)))))</f>
        <v/>
      </c>
      <c r="AA345" s="4" t="str" cm="1">
        <f t="array" ref="AA345">IF(OR(W345=0,W345=""),"",IF($R345="Mulched (left on surface)",IFERROR(_xlfn.UNIQUE(_xlfn._xlws.FILTER(Prod.Out!$H:$H,Prod.Out!$B:$B=W345)),""),IF($R345="Incorporated",IFERROR(_xlfn.UNIQUE(_xlfn._xlws.FILTER(Prod.Out!$I:$I,Prod.Out!$B:$B=W345)),""),IF($R345="Retained (unknown if mulched/incorp.)",IFERROR(_xlfn.UNIQUE(_xlfn._xlws.FILTER(Prod.Out!$J:$J,Prod.Out!$B:$B=W345)),""),""))))</f>
        <v/>
      </c>
      <c r="AB345" s="4" t="str" cm="1">
        <f t="array" ref="AB345">IF(OR(X345=0,X345=""),"",IF($R345="Mulched (left on surface)",IFERROR(_xlfn.UNIQUE(_xlfn._xlws.FILTER(Prod.Out!$H:$H,Prod.Out!$B:$B=X345)),""),IF($R345="Incorporated",IFERROR(_xlfn.UNIQUE(_xlfn._xlws.FILTER(Prod.Out!$I:$I,Prod.Out!$B:$B=X345)),""),IF($R345="Retained (unknown if mulched/incorp.)",IFERROR(_xlfn.UNIQUE(_xlfn._xlws.FILTER(Prod.Out!$J:$J,Prod.Out!$B:$B=X345)),""),""))))</f>
        <v/>
      </c>
      <c r="AC345" s="4" t="str" cm="1">
        <f t="array" ref="AC345">IF(OR(Y345=0,Y345=""),"",IF($R345="Mulched (left on surface)",IFERROR(_xlfn.UNIQUE(_xlfn._xlws.FILTER(Prod.Out!$H:$H,Prod.Out!$B:$B=Y345)),""),IF($R345="Incorporated",IFERROR(_xlfn.UNIQUE(_xlfn._xlws.FILTER(Prod.Out!$I:$I,Prod.Out!$B:$B=Y345)),""),IF($R345="Retained (unknown if mulched/incorp.)",IFERROR(_xlfn.UNIQUE(_xlfn._xlws.FILTER(Prod.Out!$J:$J,Prod.Out!$B:$B=Y345)),""),""))))</f>
        <v/>
      </c>
      <c r="AD345" s="4" t="str" cm="1">
        <f t="array" ref="AD345">IF(OR(Z345=0,Z345=""),"",IF($R345="Mulched (left on surface)",IFERROR(_xlfn.UNIQUE(_xlfn._xlws.FILTER(Prod.Out!$H:$H,Prod.Out!$B:$B=Z345)),""),IF($R345="Incorporated",IFERROR(_xlfn.UNIQUE(_xlfn._xlws.FILTER(Prod.Out!$I:$I,Prod.Out!$B:$B=Z345)),""),IF($R345="Retained (unknown if mulched/incorp.)",IFERROR(_xlfn.UNIQUE(_xlfn._xlws.FILTER(Prod.Out!$J:$J,Prod.Out!$B:$B=Z345)),""),""))))</f>
        <v/>
      </c>
    </row>
    <row r="346" spans="19:30" x14ac:dyDescent="0.35">
      <c r="S346" s="4" t="str" cm="1">
        <f t="array" ref="S346">IF(OR(Q346="",Q346=0),"",IFERROR(IF(V346="No",_xlfn._xlws.FILTER(MT.Out!A:A,MT.Out!D:D=Q346),IF(V346="Yes",_xlfn._xlws.FILTER(Int.Out!O:O,Int.Out!B:B=Q346),"")),""))</f>
        <v/>
      </c>
      <c r="T346" s="4" t="str" cm="1">
        <f t="array" ref="T346">IF(OR(Q346="",Q346=0),"",IFERROR(IF(V346="No",_xlfn._xlws.FILTER(MT.Out!B:B,MT.Out!D:D=Q346),IF(V346="Yes",_xlfn._xlws.FILTER(Int.Out!P:P,Int.Out!B:B=Q346),"")),""))</f>
        <v/>
      </c>
      <c r="U346" s="4" t="str" cm="1">
        <f t="array" ref="U346">IF(OR($Q346="",$Q346=0),"",IFERROR(IF($V346="No",_xlfn._xlws.FILTER(MT.Out!C:C,MT.Out!$D:$D=$Q346),IF($V346="Yes",_xlfn._xlws.FILTER(Int.Out!Q:Q,Int.Out!$B:$B=$Q346),"")),""))</f>
        <v/>
      </c>
      <c r="V346" s="4" t="str">
        <f>IF(Q346&lt;&gt;"",IFERROR(IF(MATCH(Q346,_xlfn.ANCHORARRAY(Intercrop!AS$1),0)&gt;0,"Yes","No"),"No"),"")</f>
        <v/>
      </c>
      <c r="W346" s="4" t="str" cm="1">
        <f t="array" ref="W346">IF(Q346="Natural or Bare Fallow","",IF(V346="","",IF(V346="No",_xlfn._xlws.FILTER(MT.Out!E:E,MT.Out!D:D=Q346),IF(V346="Yes",_xlfn._xlws.FILTER(Int.Out!S:V,Int.Out!B:B=Q346)))))</f>
        <v/>
      </c>
      <c r="AA346" s="4" t="str" cm="1">
        <f t="array" ref="AA346">IF(OR(W346=0,W346=""),"",IF($R346="Mulched (left on surface)",IFERROR(_xlfn.UNIQUE(_xlfn._xlws.FILTER(Prod.Out!$H:$H,Prod.Out!$B:$B=W346)),""),IF($R346="Incorporated",IFERROR(_xlfn.UNIQUE(_xlfn._xlws.FILTER(Prod.Out!$I:$I,Prod.Out!$B:$B=W346)),""),IF($R346="Retained (unknown if mulched/incorp.)",IFERROR(_xlfn.UNIQUE(_xlfn._xlws.FILTER(Prod.Out!$J:$J,Prod.Out!$B:$B=W346)),""),""))))</f>
        <v/>
      </c>
      <c r="AB346" s="4" t="str" cm="1">
        <f t="array" ref="AB346">IF(OR(X346=0,X346=""),"",IF($R346="Mulched (left on surface)",IFERROR(_xlfn.UNIQUE(_xlfn._xlws.FILTER(Prod.Out!$H:$H,Prod.Out!$B:$B=X346)),""),IF($R346="Incorporated",IFERROR(_xlfn.UNIQUE(_xlfn._xlws.FILTER(Prod.Out!$I:$I,Prod.Out!$B:$B=X346)),""),IF($R346="Retained (unknown if mulched/incorp.)",IFERROR(_xlfn.UNIQUE(_xlfn._xlws.FILTER(Prod.Out!$J:$J,Prod.Out!$B:$B=X346)),""),""))))</f>
        <v/>
      </c>
      <c r="AC346" s="4" t="str" cm="1">
        <f t="array" ref="AC346">IF(OR(Y346=0,Y346=""),"",IF($R346="Mulched (left on surface)",IFERROR(_xlfn.UNIQUE(_xlfn._xlws.FILTER(Prod.Out!$H:$H,Prod.Out!$B:$B=Y346)),""),IF($R346="Incorporated",IFERROR(_xlfn.UNIQUE(_xlfn._xlws.FILTER(Prod.Out!$I:$I,Prod.Out!$B:$B=Y346)),""),IF($R346="Retained (unknown if mulched/incorp.)",IFERROR(_xlfn.UNIQUE(_xlfn._xlws.FILTER(Prod.Out!$J:$J,Prod.Out!$B:$B=Y346)),""),""))))</f>
        <v/>
      </c>
      <c r="AD346" s="4" t="str" cm="1">
        <f t="array" ref="AD346">IF(OR(Z346=0,Z346=""),"",IF($R346="Mulched (left on surface)",IFERROR(_xlfn.UNIQUE(_xlfn._xlws.FILTER(Prod.Out!$H:$H,Prod.Out!$B:$B=Z346)),""),IF($R346="Incorporated",IFERROR(_xlfn.UNIQUE(_xlfn._xlws.FILTER(Prod.Out!$I:$I,Prod.Out!$B:$B=Z346)),""),IF($R346="Retained (unknown if mulched/incorp.)",IFERROR(_xlfn.UNIQUE(_xlfn._xlws.FILTER(Prod.Out!$J:$J,Prod.Out!$B:$B=Z346)),""),""))))</f>
        <v/>
      </c>
    </row>
    <row r="347" spans="19:30" x14ac:dyDescent="0.35">
      <c r="S347" s="4" t="str" cm="1">
        <f t="array" ref="S347">IF(OR(Q347="",Q347=0),"",IFERROR(IF(V347="No",_xlfn._xlws.FILTER(MT.Out!A:A,MT.Out!D:D=Q347),IF(V347="Yes",_xlfn._xlws.FILTER(Int.Out!O:O,Int.Out!B:B=Q347),"")),""))</f>
        <v/>
      </c>
      <c r="T347" s="4" t="str" cm="1">
        <f t="array" ref="T347">IF(OR(Q347="",Q347=0),"",IFERROR(IF(V347="No",_xlfn._xlws.FILTER(MT.Out!B:B,MT.Out!D:D=Q347),IF(V347="Yes",_xlfn._xlws.FILTER(Int.Out!P:P,Int.Out!B:B=Q347),"")),""))</f>
        <v/>
      </c>
      <c r="U347" s="4" t="str" cm="1">
        <f t="array" ref="U347">IF(OR($Q347="",$Q347=0),"",IFERROR(IF($V347="No",_xlfn._xlws.FILTER(MT.Out!C:C,MT.Out!$D:$D=$Q347),IF($V347="Yes",_xlfn._xlws.FILTER(Int.Out!Q:Q,Int.Out!$B:$B=$Q347),"")),""))</f>
        <v/>
      </c>
      <c r="V347" s="4" t="str">
        <f>IF(Q347&lt;&gt;"",IFERROR(IF(MATCH(Q347,_xlfn.ANCHORARRAY(Intercrop!AS$1),0)&gt;0,"Yes","No"),"No"),"")</f>
        <v/>
      </c>
      <c r="W347" s="4" t="str" cm="1">
        <f t="array" ref="W347">IF(Q347="Natural or Bare Fallow","",IF(V347="","",IF(V347="No",_xlfn._xlws.FILTER(MT.Out!E:E,MT.Out!D:D=Q347),IF(V347="Yes",_xlfn._xlws.FILTER(Int.Out!S:V,Int.Out!B:B=Q347)))))</f>
        <v/>
      </c>
      <c r="AA347" s="4" t="str" cm="1">
        <f t="array" ref="AA347">IF(OR(W347=0,W347=""),"",IF($R347="Mulched (left on surface)",IFERROR(_xlfn.UNIQUE(_xlfn._xlws.FILTER(Prod.Out!$H:$H,Prod.Out!$B:$B=W347)),""),IF($R347="Incorporated",IFERROR(_xlfn.UNIQUE(_xlfn._xlws.FILTER(Prod.Out!$I:$I,Prod.Out!$B:$B=W347)),""),IF($R347="Retained (unknown if mulched/incorp.)",IFERROR(_xlfn.UNIQUE(_xlfn._xlws.FILTER(Prod.Out!$J:$J,Prod.Out!$B:$B=W347)),""),""))))</f>
        <v/>
      </c>
      <c r="AB347" s="4" t="str" cm="1">
        <f t="array" ref="AB347">IF(OR(X347=0,X347=""),"",IF($R347="Mulched (left on surface)",IFERROR(_xlfn.UNIQUE(_xlfn._xlws.FILTER(Prod.Out!$H:$H,Prod.Out!$B:$B=X347)),""),IF($R347="Incorporated",IFERROR(_xlfn.UNIQUE(_xlfn._xlws.FILTER(Prod.Out!$I:$I,Prod.Out!$B:$B=X347)),""),IF($R347="Retained (unknown if mulched/incorp.)",IFERROR(_xlfn.UNIQUE(_xlfn._xlws.FILTER(Prod.Out!$J:$J,Prod.Out!$B:$B=X347)),""),""))))</f>
        <v/>
      </c>
      <c r="AC347" s="4" t="str" cm="1">
        <f t="array" ref="AC347">IF(OR(Y347=0,Y347=""),"",IF($R347="Mulched (left on surface)",IFERROR(_xlfn.UNIQUE(_xlfn._xlws.FILTER(Prod.Out!$H:$H,Prod.Out!$B:$B=Y347)),""),IF($R347="Incorporated",IFERROR(_xlfn.UNIQUE(_xlfn._xlws.FILTER(Prod.Out!$I:$I,Prod.Out!$B:$B=Y347)),""),IF($R347="Retained (unknown if mulched/incorp.)",IFERROR(_xlfn.UNIQUE(_xlfn._xlws.FILTER(Prod.Out!$J:$J,Prod.Out!$B:$B=Y347)),""),""))))</f>
        <v/>
      </c>
      <c r="AD347" s="4" t="str" cm="1">
        <f t="array" ref="AD347">IF(OR(Z347=0,Z347=""),"",IF($R347="Mulched (left on surface)",IFERROR(_xlfn.UNIQUE(_xlfn._xlws.FILTER(Prod.Out!$H:$H,Prod.Out!$B:$B=Z347)),""),IF($R347="Incorporated",IFERROR(_xlfn.UNIQUE(_xlfn._xlws.FILTER(Prod.Out!$I:$I,Prod.Out!$B:$B=Z347)),""),IF($R347="Retained (unknown if mulched/incorp.)",IFERROR(_xlfn.UNIQUE(_xlfn._xlws.FILTER(Prod.Out!$J:$J,Prod.Out!$B:$B=Z347)),""),""))))</f>
        <v/>
      </c>
    </row>
    <row r="348" spans="19:30" x14ac:dyDescent="0.35">
      <c r="S348" s="4" t="str" cm="1">
        <f t="array" ref="S348">IF(OR(Q348="",Q348=0),"",IFERROR(IF(V348="No",_xlfn._xlws.FILTER(MT.Out!A:A,MT.Out!D:D=Q348),IF(V348="Yes",_xlfn._xlws.FILTER(Int.Out!O:O,Int.Out!B:B=Q348),"")),""))</f>
        <v/>
      </c>
      <c r="T348" s="4" t="str" cm="1">
        <f t="array" ref="T348">IF(OR(Q348="",Q348=0),"",IFERROR(IF(V348="No",_xlfn._xlws.FILTER(MT.Out!B:B,MT.Out!D:D=Q348),IF(V348="Yes",_xlfn._xlws.FILTER(Int.Out!P:P,Int.Out!B:B=Q348),"")),""))</f>
        <v/>
      </c>
      <c r="U348" s="4" t="str" cm="1">
        <f t="array" ref="U348">IF(OR($Q348="",$Q348=0),"",IFERROR(IF($V348="No",_xlfn._xlws.FILTER(MT.Out!C:C,MT.Out!$D:$D=$Q348),IF($V348="Yes",_xlfn._xlws.FILTER(Int.Out!Q:Q,Int.Out!$B:$B=$Q348),"")),""))</f>
        <v/>
      </c>
      <c r="V348" s="4" t="str">
        <f>IF(Q348&lt;&gt;"",IFERROR(IF(MATCH(Q348,_xlfn.ANCHORARRAY(Intercrop!AS$1),0)&gt;0,"Yes","No"),"No"),"")</f>
        <v/>
      </c>
      <c r="W348" s="4" t="str" cm="1">
        <f t="array" ref="W348">IF(Q348="Natural or Bare Fallow","",IF(V348="","",IF(V348="No",_xlfn._xlws.FILTER(MT.Out!E:E,MT.Out!D:D=Q348),IF(V348="Yes",_xlfn._xlws.FILTER(Int.Out!S:V,Int.Out!B:B=Q348)))))</f>
        <v/>
      </c>
      <c r="AA348" s="4" t="str" cm="1">
        <f t="array" ref="AA348">IF(OR(W348=0,W348=""),"",IF($R348="Mulched (left on surface)",IFERROR(_xlfn.UNIQUE(_xlfn._xlws.FILTER(Prod.Out!$H:$H,Prod.Out!$B:$B=W348)),""),IF($R348="Incorporated",IFERROR(_xlfn.UNIQUE(_xlfn._xlws.FILTER(Prod.Out!$I:$I,Prod.Out!$B:$B=W348)),""),IF($R348="Retained (unknown if mulched/incorp.)",IFERROR(_xlfn.UNIQUE(_xlfn._xlws.FILTER(Prod.Out!$J:$J,Prod.Out!$B:$B=W348)),""),""))))</f>
        <v/>
      </c>
      <c r="AB348" s="4" t="str" cm="1">
        <f t="array" ref="AB348">IF(OR(X348=0,X348=""),"",IF($R348="Mulched (left on surface)",IFERROR(_xlfn.UNIQUE(_xlfn._xlws.FILTER(Prod.Out!$H:$H,Prod.Out!$B:$B=X348)),""),IF($R348="Incorporated",IFERROR(_xlfn.UNIQUE(_xlfn._xlws.FILTER(Prod.Out!$I:$I,Prod.Out!$B:$B=X348)),""),IF($R348="Retained (unknown if mulched/incorp.)",IFERROR(_xlfn.UNIQUE(_xlfn._xlws.FILTER(Prod.Out!$J:$J,Prod.Out!$B:$B=X348)),""),""))))</f>
        <v/>
      </c>
      <c r="AC348" s="4" t="str" cm="1">
        <f t="array" ref="AC348">IF(OR(Y348=0,Y348=""),"",IF($R348="Mulched (left on surface)",IFERROR(_xlfn.UNIQUE(_xlfn._xlws.FILTER(Prod.Out!$H:$H,Prod.Out!$B:$B=Y348)),""),IF($R348="Incorporated",IFERROR(_xlfn.UNIQUE(_xlfn._xlws.FILTER(Prod.Out!$I:$I,Prod.Out!$B:$B=Y348)),""),IF($R348="Retained (unknown if mulched/incorp.)",IFERROR(_xlfn.UNIQUE(_xlfn._xlws.FILTER(Prod.Out!$J:$J,Prod.Out!$B:$B=Y348)),""),""))))</f>
        <v/>
      </c>
      <c r="AD348" s="4" t="str" cm="1">
        <f t="array" ref="AD348">IF(OR(Z348=0,Z348=""),"",IF($R348="Mulched (left on surface)",IFERROR(_xlfn.UNIQUE(_xlfn._xlws.FILTER(Prod.Out!$H:$H,Prod.Out!$B:$B=Z348)),""),IF($R348="Incorporated",IFERROR(_xlfn.UNIQUE(_xlfn._xlws.FILTER(Prod.Out!$I:$I,Prod.Out!$B:$B=Z348)),""),IF($R348="Retained (unknown if mulched/incorp.)",IFERROR(_xlfn.UNIQUE(_xlfn._xlws.FILTER(Prod.Out!$J:$J,Prod.Out!$B:$B=Z348)),""),""))))</f>
        <v/>
      </c>
    </row>
    <row r="349" spans="19:30" x14ac:dyDescent="0.35">
      <c r="S349" s="4" t="str" cm="1">
        <f t="array" ref="S349">IF(OR(Q349="",Q349=0),"",IFERROR(IF(V349="No",_xlfn._xlws.FILTER(MT.Out!A:A,MT.Out!D:D=Q349),IF(V349="Yes",_xlfn._xlws.FILTER(Int.Out!O:O,Int.Out!B:B=Q349),"")),""))</f>
        <v/>
      </c>
      <c r="T349" s="4" t="str" cm="1">
        <f t="array" ref="T349">IF(OR(Q349="",Q349=0),"",IFERROR(IF(V349="No",_xlfn._xlws.FILTER(MT.Out!B:B,MT.Out!D:D=Q349),IF(V349="Yes",_xlfn._xlws.FILTER(Int.Out!P:P,Int.Out!B:B=Q349),"")),""))</f>
        <v/>
      </c>
      <c r="U349" s="4" t="str" cm="1">
        <f t="array" ref="U349">IF(OR($Q349="",$Q349=0),"",IFERROR(IF($V349="No",_xlfn._xlws.FILTER(MT.Out!C:C,MT.Out!$D:$D=$Q349),IF($V349="Yes",_xlfn._xlws.FILTER(Int.Out!Q:Q,Int.Out!$B:$B=$Q349),"")),""))</f>
        <v/>
      </c>
      <c r="V349" s="4" t="str">
        <f>IF(Q349&lt;&gt;"",IFERROR(IF(MATCH(Q349,_xlfn.ANCHORARRAY(Intercrop!AS$1),0)&gt;0,"Yes","No"),"No"),"")</f>
        <v/>
      </c>
      <c r="W349" s="4" t="str" cm="1">
        <f t="array" ref="W349">IF(Q349="Natural or Bare Fallow","",IF(V349="","",IF(V349="No",_xlfn._xlws.FILTER(MT.Out!E:E,MT.Out!D:D=Q349),IF(V349="Yes",_xlfn._xlws.FILTER(Int.Out!S:V,Int.Out!B:B=Q349)))))</f>
        <v/>
      </c>
      <c r="AA349" s="4" t="str" cm="1">
        <f t="array" ref="AA349">IF(OR(W349=0,W349=""),"",IF($R349="Mulched (left on surface)",IFERROR(_xlfn.UNIQUE(_xlfn._xlws.FILTER(Prod.Out!$H:$H,Prod.Out!$B:$B=W349)),""),IF($R349="Incorporated",IFERROR(_xlfn.UNIQUE(_xlfn._xlws.FILTER(Prod.Out!$I:$I,Prod.Out!$B:$B=W349)),""),IF($R349="Retained (unknown if mulched/incorp.)",IFERROR(_xlfn.UNIQUE(_xlfn._xlws.FILTER(Prod.Out!$J:$J,Prod.Out!$B:$B=W349)),""),""))))</f>
        <v/>
      </c>
      <c r="AB349" s="4" t="str" cm="1">
        <f t="array" ref="AB349">IF(OR(X349=0,X349=""),"",IF($R349="Mulched (left on surface)",IFERROR(_xlfn.UNIQUE(_xlfn._xlws.FILTER(Prod.Out!$H:$H,Prod.Out!$B:$B=X349)),""),IF($R349="Incorporated",IFERROR(_xlfn.UNIQUE(_xlfn._xlws.FILTER(Prod.Out!$I:$I,Prod.Out!$B:$B=X349)),""),IF($R349="Retained (unknown if mulched/incorp.)",IFERROR(_xlfn.UNIQUE(_xlfn._xlws.FILTER(Prod.Out!$J:$J,Prod.Out!$B:$B=X349)),""),""))))</f>
        <v/>
      </c>
      <c r="AC349" s="4" t="str" cm="1">
        <f t="array" ref="AC349">IF(OR(Y349=0,Y349=""),"",IF($R349="Mulched (left on surface)",IFERROR(_xlfn.UNIQUE(_xlfn._xlws.FILTER(Prod.Out!$H:$H,Prod.Out!$B:$B=Y349)),""),IF($R349="Incorporated",IFERROR(_xlfn.UNIQUE(_xlfn._xlws.FILTER(Prod.Out!$I:$I,Prod.Out!$B:$B=Y349)),""),IF($R349="Retained (unknown if mulched/incorp.)",IFERROR(_xlfn.UNIQUE(_xlfn._xlws.FILTER(Prod.Out!$J:$J,Prod.Out!$B:$B=Y349)),""),""))))</f>
        <v/>
      </c>
      <c r="AD349" s="4" t="str" cm="1">
        <f t="array" ref="AD349">IF(OR(Z349=0,Z349=""),"",IF($R349="Mulched (left on surface)",IFERROR(_xlfn.UNIQUE(_xlfn._xlws.FILTER(Prod.Out!$H:$H,Prod.Out!$B:$B=Z349)),""),IF($R349="Incorporated",IFERROR(_xlfn.UNIQUE(_xlfn._xlws.FILTER(Prod.Out!$I:$I,Prod.Out!$B:$B=Z349)),""),IF($R349="Retained (unknown if mulched/incorp.)",IFERROR(_xlfn.UNIQUE(_xlfn._xlws.FILTER(Prod.Out!$J:$J,Prod.Out!$B:$B=Z349)),""),""))))</f>
        <v/>
      </c>
    </row>
    <row r="350" spans="19:30" x14ac:dyDescent="0.35">
      <c r="S350" s="4" t="str" cm="1">
        <f t="array" ref="S350">IF(OR(Q350="",Q350=0),"",IFERROR(IF(V350="No",_xlfn._xlws.FILTER(MT.Out!A:A,MT.Out!D:D=Q350),IF(V350="Yes",_xlfn._xlws.FILTER(Int.Out!O:O,Int.Out!B:B=Q350),"")),""))</f>
        <v/>
      </c>
      <c r="T350" s="4" t="str" cm="1">
        <f t="array" ref="T350">IF(OR(Q350="",Q350=0),"",IFERROR(IF(V350="No",_xlfn._xlws.FILTER(MT.Out!B:B,MT.Out!D:D=Q350),IF(V350="Yes",_xlfn._xlws.FILTER(Int.Out!P:P,Int.Out!B:B=Q350),"")),""))</f>
        <v/>
      </c>
      <c r="U350" s="4" t="str" cm="1">
        <f t="array" ref="U350">IF(OR($Q350="",$Q350=0),"",IFERROR(IF($V350="No",_xlfn._xlws.FILTER(MT.Out!C:C,MT.Out!$D:$D=$Q350),IF($V350="Yes",_xlfn._xlws.FILTER(Int.Out!Q:Q,Int.Out!$B:$B=$Q350),"")),""))</f>
        <v/>
      </c>
      <c r="V350" s="4" t="str">
        <f>IF(Q350&lt;&gt;"",IFERROR(IF(MATCH(Q350,_xlfn.ANCHORARRAY(Intercrop!AS$1),0)&gt;0,"Yes","No"),"No"),"")</f>
        <v/>
      </c>
      <c r="W350" s="4" t="str" cm="1">
        <f t="array" ref="W350">IF(Q350="Natural or Bare Fallow","",IF(V350="","",IF(V350="No",_xlfn._xlws.FILTER(MT.Out!E:E,MT.Out!D:D=Q350),IF(V350="Yes",_xlfn._xlws.FILTER(Int.Out!S:V,Int.Out!B:B=Q350)))))</f>
        <v/>
      </c>
      <c r="AA350" s="4" t="str" cm="1">
        <f t="array" ref="AA350">IF(OR(W350=0,W350=""),"",IF($R350="Mulched (left on surface)",IFERROR(_xlfn.UNIQUE(_xlfn._xlws.FILTER(Prod.Out!$H:$H,Prod.Out!$B:$B=W350)),""),IF($R350="Incorporated",IFERROR(_xlfn.UNIQUE(_xlfn._xlws.FILTER(Prod.Out!$I:$I,Prod.Out!$B:$B=W350)),""),IF($R350="Retained (unknown if mulched/incorp.)",IFERROR(_xlfn.UNIQUE(_xlfn._xlws.FILTER(Prod.Out!$J:$J,Prod.Out!$B:$B=W350)),""),""))))</f>
        <v/>
      </c>
      <c r="AB350" s="4" t="str" cm="1">
        <f t="array" ref="AB350">IF(OR(X350=0,X350=""),"",IF($R350="Mulched (left on surface)",IFERROR(_xlfn.UNIQUE(_xlfn._xlws.FILTER(Prod.Out!$H:$H,Prod.Out!$B:$B=X350)),""),IF($R350="Incorporated",IFERROR(_xlfn.UNIQUE(_xlfn._xlws.FILTER(Prod.Out!$I:$I,Prod.Out!$B:$B=X350)),""),IF($R350="Retained (unknown if mulched/incorp.)",IFERROR(_xlfn.UNIQUE(_xlfn._xlws.FILTER(Prod.Out!$J:$J,Prod.Out!$B:$B=X350)),""),""))))</f>
        <v/>
      </c>
      <c r="AC350" s="4" t="str" cm="1">
        <f t="array" ref="AC350">IF(OR(Y350=0,Y350=""),"",IF($R350="Mulched (left on surface)",IFERROR(_xlfn.UNIQUE(_xlfn._xlws.FILTER(Prod.Out!$H:$H,Prod.Out!$B:$B=Y350)),""),IF($R350="Incorporated",IFERROR(_xlfn.UNIQUE(_xlfn._xlws.FILTER(Prod.Out!$I:$I,Prod.Out!$B:$B=Y350)),""),IF($R350="Retained (unknown if mulched/incorp.)",IFERROR(_xlfn.UNIQUE(_xlfn._xlws.FILTER(Prod.Out!$J:$J,Prod.Out!$B:$B=Y350)),""),""))))</f>
        <v/>
      </c>
      <c r="AD350" s="4" t="str" cm="1">
        <f t="array" ref="AD350">IF(OR(Z350=0,Z350=""),"",IF($R350="Mulched (left on surface)",IFERROR(_xlfn.UNIQUE(_xlfn._xlws.FILTER(Prod.Out!$H:$H,Prod.Out!$B:$B=Z350)),""),IF($R350="Incorporated",IFERROR(_xlfn.UNIQUE(_xlfn._xlws.FILTER(Prod.Out!$I:$I,Prod.Out!$B:$B=Z350)),""),IF($R350="Retained (unknown if mulched/incorp.)",IFERROR(_xlfn.UNIQUE(_xlfn._xlws.FILTER(Prod.Out!$J:$J,Prod.Out!$B:$B=Z350)),""),""))))</f>
        <v/>
      </c>
    </row>
    <row r="351" spans="19:30" x14ac:dyDescent="0.35">
      <c r="S351" s="4" t="str" cm="1">
        <f t="array" ref="S351">IF(OR(Q351="",Q351=0),"",IFERROR(IF(V351="No",_xlfn._xlws.FILTER(MT.Out!A:A,MT.Out!D:D=Q351),IF(V351="Yes",_xlfn._xlws.FILTER(Int.Out!O:O,Int.Out!B:B=Q351),"")),""))</f>
        <v/>
      </c>
      <c r="T351" s="4" t="str" cm="1">
        <f t="array" ref="T351">IF(OR(Q351="",Q351=0),"",IFERROR(IF(V351="No",_xlfn._xlws.FILTER(MT.Out!B:B,MT.Out!D:D=Q351),IF(V351="Yes",_xlfn._xlws.FILTER(Int.Out!P:P,Int.Out!B:B=Q351),"")),""))</f>
        <v/>
      </c>
      <c r="U351" s="4" t="str" cm="1">
        <f t="array" ref="U351">IF(OR($Q351="",$Q351=0),"",IFERROR(IF($V351="No",_xlfn._xlws.FILTER(MT.Out!C:C,MT.Out!$D:$D=$Q351),IF($V351="Yes",_xlfn._xlws.FILTER(Int.Out!Q:Q,Int.Out!$B:$B=$Q351),"")),""))</f>
        <v/>
      </c>
      <c r="V351" s="4" t="str">
        <f>IF(Q351&lt;&gt;"",IFERROR(IF(MATCH(Q351,_xlfn.ANCHORARRAY(Intercrop!AS$1),0)&gt;0,"Yes","No"),"No"),"")</f>
        <v/>
      </c>
      <c r="W351" s="4" t="str" cm="1">
        <f t="array" ref="W351">IF(Q351="Natural or Bare Fallow","",IF(V351="","",IF(V351="No",_xlfn._xlws.FILTER(MT.Out!E:E,MT.Out!D:D=Q351),IF(V351="Yes",_xlfn._xlws.FILTER(Int.Out!S:V,Int.Out!B:B=Q351)))))</f>
        <v/>
      </c>
      <c r="AA351" s="4" t="str" cm="1">
        <f t="array" ref="AA351">IF(OR(W351=0,W351=""),"",IF($R351="Mulched (left on surface)",IFERROR(_xlfn.UNIQUE(_xlfn._xlws.FILTER(Prod.Out!$H:$H,Prod.Out!$B:$B=W351)),""),IF($R351="Incorporated",IFERROR(_xlfn.UNIQUE(_xlfn._xlws.FILTER(Prod.Out!$I:$I,Prod.Out!$B:$B=W351)),""),IF($R351="Retained (unknown if mulched/incorp.)",IFERROR(_xlfn.UNIQUE(_xlfn._xlws.FILTER(Prod.Out!$J:$J,Prod.Out!$B:$B=W351)),""),""))))</f>
        <v/>
      </c>
      <c r="AB351" s="4" t="str" cm="1">
        <f t="array" ref="AB351">IF(OR(X351=0,X351=""),"",IF($R351="Mulched (left on surface)",IFERROR(_xlfn.UNIQUE(_xlfn._xlws.FILTER(Prod.Out!$H:$H,Prod.Out!$B:$B=X351)),""),IF($R351="Incorporated",IFERROR(_xlfn.UNIQUE(_xlfn._xlws.FILTER(Prod.Out!$I:$I,Prod.Out!$B:$B=X351)),""),IF($R351="Retained (unknown if mulched/incorp.)",IFERROR(_xlfn.UNIQUE(_xlfn._xlws.FILTER(Prod.Out!$J:$J,Prod.Out!$B:$B=X351)),""),""))))</f>
        <v/>
      </c>
      <c r="AC351" s="4" t="str" cm="1">
        <f t="array" ref="AC351">IF(OR(Y351=0,Y351=""),"",IF($R351="Mulched (left on surface)",IFERROR(_xlfn.UNIQUE(_xlfn._xlws.FILTER(Prod.Out!$H:$H,Prod.Out!$B:$B=Y351)),""),IF($R351="Incorporated",IFERROR(_xlfn.UNIQUE(_xlfn._xlws.FILTER(Prod.Out!$I:$I,Prod.Out!$B:$B=Y351)),""),IF($R351="Retained (unknown if mulched/incorp.)",IFERROR(_xlfn.UNIQUE(_xlfn._xlws.FILTER(Prod.Out!$J:$J,Prod.Out!$B:$B=Y351)),""),""))))</f>
        <v/>
      </c>
      <c r="AD351" s="4" t="str" cm="1">
        <f t="array" ref="AD351">IF(OR(Z351=0,Z351=""),"",IF($R351="Mulched (left on surface)",IFERROR(_xlfn.UNIQUE(_xlfn._xlws.FILTER(Prod.Out!$H:$H,Prod.Out!$B:$B=Z351)),""),IF($R351="Incorporated",IFERROR(_xlfn.UNIQUE(_xlfn._xlws.FILTER(Prod.Out!$I:$I,Prod.Out!$B:$B=Z351)),""),IF($R351="Retained (unknown if mulched/incorp.)",IFERROR(_xlfn.UNIQUE(_xlfn._xlws.FILTER(Prod.Out!$J:$J,Prod.Out!$B:$B=Z351)),""),""))))</f>
        <v/>
      </c>
    </row>
    <row r="352" spans="19:30" x14ac:dyDescent="0.35">
      <c r="S352" s="4" t="str" cm="1">
        <f t="array" ref="S352">IF(OR(Q352="",Q352=0),"",IFERROR(IF(V352="No",_xlfn._xlws.FILTER(MT.Out!A:A,MT.Out!D:D=Q352),IF(V352="Yes",_xlfn._xlws.FILTER(Int.Out!O:O,Int.Out!B:B=Q352),"")),""))</f>
        <v/>
      </c>
      <c r="T352" s="4" t="str" cm="1">
        <f t="array" ref="T352">IF(OR(Q352="",Q352=0),"",IFERROR(IF(V352="No",_xlfn._xlws.FILTER(MT.Out!B:B,MT.Out!D:D=Q352),IF(V352="Yes",_xlfn._xlws.FILTER(Int.Out!P:P,Int.Out!B:B=Q352),"")),""))</f>
        <v/>
      </c>
      <c r="U352" s="4" t="str" cm="1">
        <f t="array" ref="U352">IF(OR($Q352="",$Q352=0),"",IFERROR(IF($V352="No",_xlfn._xlws.FILTER(MT.Out!C:C,MT.Out!$D:$D=$Q352),IF($V352="Yes",_xlfn._xlws.FILTER(Int.Out!Q:Q,Int.Out!$B:$B=$Q352),"")),""))</f>
        <v/>
      </c>
      <c r="V352" s="4" t="str">
        <f>IF(Q352&lt;&gt;"",IFERROR(IF(MATCH(Q352,_xlfn.ANCHORARRAY(Intercrop!AS$1),0)&gt;0,"Yes","No"),"No"),"")</f>
        <v/>
      </c>
      <c r="W352" s="4" t="str" cm="1">
        <f t="array" ref="W352">IF(Q352="Natural or Bare Fallow","",IF(V352="","",IF(V352="No",_xlfn._xlws.FILTER(MT.Out!E:E,MT.Out!D:D=Q352),IF(V352="Yes",_xlfn._xlws.FILTER(Int.Out!S:V,Int.Out!B:B=Q352)))))</f>
        <v/>
      </c>
      <c r="AA352" s="4" t="str" cm="1">
        <f t="array" ref="AA352">IF(OR(W352=0,W352=""),"",IF($R352="Mulched (left on surface)",IFERROR(_xlfn.UNIQUE(_xlfn._xlws.FILTER(Prod.Out!$H:$H,Prod.Out!$B:$B=W352)),""),IF($R352="Incorporated",IFERROR(_xlfn.UNIQUE(_xlfn._xlws.FILTER(Prod.Out!$I:$I,Prod.Out!$B:$B=W352)),""),IF($R352="Retained (unknown if mulched/incorp.)",IFERROR(_xlfn.UNIQUE(_xlfn._xlws.FILTER(Prod.Out!$J:$J,Prod.Out!$B:$B=W352)),""),""))))</f>
        <v/>
      </c>
      <c r="AB352" s="4" t="str" cm="1">
        <f t="array" ref="AB352">IF(OR(X352=0,X352=""),"",IF($R352="Mulched (left on surface)",IFERROR(_xlfn.UNIQUE(_xlfn._xlws.FILTER(Prod.Out!$H:$H,Prod.Out!$B:$B=X352)),""),IF($R352="Incorporated",IFERROR(_xlfn.UNIQUE(_xlfn._xlws.FILTER(Prod.Out!$I:$I,Prod.Out!$B:$B=X352)),""),IF($R352="Retained (unknown if mulched/incorp.)",IFERROR(_xlfn.UNIQUE(_xlfn._xlws.FILTER(Prod.Out!$J:$J,Prod.Out!$B:$B=X352)),""),""))))</f>
        <v/>
      </c>
      <c r="AC352" s="4" t="str" cm="1">
        <f t="array" ref="AC352">IF(OR(Y352=0,Y352=""),"",IF($R352="Mulched (left on surface)",IFERROR(_xlfn.UNIQUE(_xlfn._xlws.FILTER(Prod.Out!$H:$H,Prod.Out!$B:$B=Y352)),""),IF($R352="Incorporated",IFERROR(_xlfn.UNIQUE(_xlfn._xlws.FILTER(Prod.Out!$I:$I,Prod.Out!$B:$B=Y352)),""),IF($R352="Retained (unknown if mulched/incorp.)",IFERROR(_xlfn.UNIQUE(_xlfn._xlws.FILTER(Prod.Out!$J:$J,Prod.Out!$B:$B=Y352)),""),""))))</f>
        <v/>
      </c>
      <c r="AD352" s="4" t="str" cm="1">
        <f t="array" ref="AD352">IF(OR(Z352=0,Z352=""),"",IF($R352="Mulched (left on surface)",IFERROR(_xlfn.UNIQUE(_xlfn._xlws.FILTER(Prod.Out!$H:$H,Prod.Out!$B:$B=Z352)),""),IF($R352="Incorporated",IFERROR(_xlfn.UNIQUE(_xlfn._xlws.FILTER(Prod.Out!$I:$I,Prod.Out!$B:$B=Z352)),""),IF($R352="Retained (unknown if mulched/incorp.)",IFERROR(_xlfn.UNIQUE(_xlfn._xlws.FILTER(Prod.Out!$J:$J,Prod.Out!$B:$B=Z352)),""),""))))</f>
        <v/>
      </c>
    </row>
    <row r="353" spans="19:30" x14ac:dyDescent="0.35">
      <c r="S353" s="4" t="str" cm="1">
        <f t="array" ref="S353">IF(OR(Q353="",Q353=0),"",IFERROR(IF(V353="No",_xlfn._xlws.FILTER(MT.Out!A:A,MT.Out!D:D=Q353),IF(V353="Yes",_xlfn._xlws.FILTER(Int.Out!O:O,Int.Out!B:B=Q353),"")),""))</f>
        <v/>
      </c>
      <c r="T353" s="4" t="str" cm="1">
        <f t="array" ref="T353">IF(OR(Q353="",Q353=0),"",IFERROR(IF(V353="No",_xlfn._xlws.FILTER(MT.Out!B:B,MT.Out!D:D=Q353),IF(V353="Yes",_xlfn._xlws.FILTER(Int.Out!P:P,Int.Out!B:B=Q353),"")),""))</f>
        <v/>
      </c>
      <c r="U353" s="4" t="str" cm="1">
        <f t="array" ref="U353">IF(OR($Q353="",$Q353=0),"",IFERROR(IF($V353="No",_xlfn._xlws.FILTER(MT.Out!C:C,MT.Out!$D:$D=$Q353),IF($V353="Yes",_xlfn._xlws.FILTER(Int.Out!Q:Q,Int.Out!$B:$B=$Q353),"")),""))</f>
        <v/>
      </c>
      <c r="V353" s="4" t="str">
        <f>IF(Q353&lt;&gt;"",IFERROR(IF(MATCH(Q353,_xlfn.ANCHORARRAY(Intercrop!AS$1),0)&gt;0,"Yes","No"),"No"),"")</f>
        <v/>
      </c>
      <c r="W353" s="4" t="str" cm="1">
        <f t="array" ref="W353">IF(Q353="Natural or Bare Fallow","",IF(V353="","",IF(V353="No",_xlfn._xlws.FILTER(MT.Out!E:E,MT.Out!D:D=Q353),IF(V353="Yes",_xlfn._xlws.FILTER(Int.Out!S:V,Int.Out!B:B=Q353)))))</f>
        <v/>
      </c>
      <c r="AA353" s="4" t="str" cm="1">
        <f t="array" ref="AA353">IF(OR(W353=0,W353=""),"",IF($R353="Mulched (left on surface)",IFERROR(_xlfn.UNIQUE(_xlfn._xlws.FILTER(Prod.Out!$H:$H,Prod.Out!$B:$B=W353)),""),IF($R353="Incorporated",IFERROR(_xlfn.UNIQUE(_xlfn._xlws.FILTER(Prod.Out!$I:$I,Prod.Out!$B:$B=W353)),""),IF($R353="Retained (unknown if mulched/incorp.)",IFERROR(_xlfn.UNIQUE(_xlfn._xlws.FILTER(Prod.Out!$J:$J,Prod.Out!$B:$B=W353)),""),""))))</f>
        <v/>
      </c>
      <c r="AB353" s="4" t="str" cm="1">
        <f t="array" ref="AB353">IF(OR(X353=0,X353=""),"",IF($R353="Mulched (left on surface)",IFERROR(_xlfn.UNIQUE(_xlfn._xlws.FILTER(Prod.Out!$H:$H,Prod.Out!$B:$B=X353)),""),IF($R353="Incorporated",IFERROR(_xlfn.UNIQUE(_xlfn._xlws.FILTER(Prod.Out!$I:$I,Prod.Out!$B:$B=X353)),""),IF($R353="Retained (unknown if mulched/incorp.)",IFERROR(_xlfn.UNIQUE(_xlfn._xlws.FILTER(Prod.Out!$J:$J,Prod.Out!$B:$B=X353)),""),""))))</f>
        <v/>
      </c>
      <c r="AC353" s="4" t="str" cm="1">
        <f t="array" ref="AC353">IF(OR(Y353=0,Y353=""),"",IF($R353="Mulched (left on surface)",IFERROR(_xlfn.UNIQUE(_xlfn._xlws.FILTER(Prod.Out!$H:$H,Prod.Out!$B:$B=Y353)),""),IF($R353="Incorporated",IFERROR(_xlfn.UNIQUE(_xlfn._xlws.FILTER(Prod.Out!$I:$I,Prod.Out!$B:$B=Y353)),""),IF($R353="Retained (unknown if mulched/incorp.)",IFERROR(_xlfn.UNIQUE(_xlfn._xlws.FILTER(Prod.Out!$J:$J,Prod.Out!$B:$B=Y353)),""),""))))</f>
        <v/>
      </c>
      <c r="AD353" s="4" t="str" cm="1">
        <f t="array" ref="AD353">IF(OR(Z353=0,Z353=""),"",IF($R353="Mulched (left on surface)",IFERROR(_xlfn.UNIQUE(_xlfn._xlws.FILTER(Prod.Out!$H:$H,Prod.Out!$B:$B=Z353)),""),IF($R353="Incorporated",IFERROR(_xlfn.UNIQUE(_xlfn._xlws.FILTER(Prod.Out!$I:$I,Prod.Out!$B:$B=Z353)),""),IF($R353="Retained (unknown if mulched/incorp.)",IFERROR(_xlfn.UNIQUE(_xlfn._xlws.FILTER(Prod.Out!$J:$J,Prod.Out!$B:$B=Z353)),""),""))))</f>
        <v/>
      </c>
    </row>
    <row r="354" spans="19:30" x14ac:dyDescent="0.35">
      <c r="S354" s="4" t="str" cm="1">
        <f t="array" ref="S354">IF(OR(Q354="",Q354=0),"",IFERROR(IF(V354="No",_xlfn._xlws.FILTER(MT.Out!A:A,MT.Out!D:D=Q354),IF(V354="Yes",_xlfn._xlws.FILTER(Int.Out!O:O,Int.Out!B:B=Q354),"")),""))</f>
        <v/>
      </c>
      <c r="T354" s="4" t="str" cm="1">
        <f t="array" ref="T354">IF(OR(Q354="",Q354=0),"",IFERROR(IF(V354="No",_xlfn._xlws.FILTER(MT.Out!B:B,MT.Out!D:D=Q354),IF(V354="Yes",_xlfn._xlws.FILTER(Int.Out!P:P,Int.Out!B:B=Q354),"")),""))</f>
        <v/>
      </c>
      <c r="U354" s="4" t="str" cm="1">
        <f t="array" ref="U354">IF(OR($Q354="",$Q354=0),"",IFERROR(IF($V354="No",_xlfn._xlws.FILTER(MT.Out!C:C,MT.Out!$D:$D=$Q354),IF($V354="Yes",_xlfn._xlws.FILTER(Int.Out!Q:Q,Int.Out!$B:$B=$Q354),"")),""))</f>
        <v/>
      </c>
      <c r="V354" s="4" t="str">
        <f>IF(Q354&lt;&gt;"",IFERROR(IF(MATCH(Q354,_xlfn.ANCHORARRAY(Intercrop!AS$1),0)&gt;0,"Yes","No"),"No"),"")</f>
        <v/>
      </c>
      <c r="W354" s="4" t="str" cm="1">
        <f t="array" ref="W354">IF(Q354="Natural or Bare Fallow","",IF(V354="","",IF(V354="No",_xlfn._xlws.FILTER(MT.Out!E:E,MT.Out!D:D=Q354),IF(V354="Yes",_xlfn._xlws.FILTER(Int.Out!S:V,Int.Out!B:B=Q354)))))</f>
        <v/>
      </c>
      <c r="AA354" s="4" t="str" cm="1">
        <f t="array" ref="AA354">IF(OR(W354=0,W354=""),"",IF($R354="Mulched (left on surface)",IFERROR(_xlfn.UNIQUE(_xlfn._xlws.FILTER(Prod.Out!$H:$H,Prod.Out!$B:$B=W354)),""),IF($R354="Incorporated",IFERROR(_xlfn.UNIQUE(_xlfn._xlws.FILTER(Prod.Out!$I:$I,Prod.Out!$B:$B=W354)),""),IF($R354="Retained (unknown if mulched/incorp.)",IFERROR(_xlfn.UNIQUE(_xlfn._xlws.FILTER(Prod.Out!$J:$J,Prod.Out!$B:$B=W354)),""),""))))</f>
        <v/>
      </c>
      <c r="AB354" s="4" t="str" cm="1">
        <f t="array" ref="AB354">IF(OR(X354=0,X354=""),"",IF($R354="Mulched (left on surface)",IFERROR(_xlfn.UNIQUE(_xlfn._xlws.FILTER(Prod.Out!$H:$H,Prod.Out!$B:$B=X354)),""),IF($R354="Incorporated",IFERROR(_xlfn.UNIQUE(_xlfn._xlws.FILTER(Prod.Out!$I:$I,Prod.Out!$B:$B=X354)),""),IF($R354="Retained (unknown if mulched/incorp.)",IFERROR(_xlfn.UNIQUE(_xlfn._xlws.FILTER(Prod.Out!$J:$J,Prod.Out!$B:$B=X354)),""),""))))</f>
        <v/>
      </c>
      <c r="AC354" s="4" t="str" cm="1">
        <f t="array" ref="AC354">IF(OR(Y354=0,Y354=""),"",IF($R354="Mulched (left on surface)",IFERROR(_xlfn.UNIQUE(_xlfn._xlws.FILTER(Prod.Out!$H:$H,Prod.Out!$B:$B=Y354)),""),IF($R354="Incorporated",IFERROR(_xlfn.UNIQUE(_xlfn._xlws.FILTER(Prod.Out!$I:$I,Prod.Out!$B:$B=Y354)),""),IF($R354="Retained (unknown if mulched/incorp.)",IFERROR(_xlfn.UNIQUE(_xlfn._xlws.FILTER(Prod.Out!$J:$J,Prod.Out!$B:$B=Y354)),""),""))))</f>
        <v/>
      </c>
      <c r="AD354" s="4" t="str" cm="1">
        <f t="array" ref="AD354">IF(OR(Z354=0,Z354=""),"",IF($R354="Mulched (left on surface)",IFERROR(_xlfn.UNIQUE(_xlfn._xlws.FILTER(Prod.Out!$H:$H,Prod.Out!$B:$B=Z354)),""),IF($R354="Incorporated",IFERROR(_xlfn.UNIQUE(_xlfn._xlws.FILTER(Prod.Out!$I:$I,Prod.Out!$B:$B=Z354)),""),IF($R354="Retained (unknown if mulched/incorp.)",IFERROR(_xlfn.UNIQUE(_xlfn._xlws.FILTER(Prod.Out!$J:$J,Prod.Out!$B:$B=Z354)),""),""))))</f>
        <v/>
      </c>
    </row>
    <row r="355" spans="19:30" x14ac:dyDescent="0.35">
      <c r="S355" s="4" t="str" cm="1">
        <f t="array" ref="S355">IF(OR(Q355="",Q355=0),"",IFERROR(IF(V355="No",_xlfn._xlws.FILTER(MT.Out!A:A,MT.Out!D:D=Q355),IF(V355="Yes",_xlfn._xlws.FILTER(Int.Out!O:O,Int.Out!B:B=Q355),"")),""))</f>
        <v/>
      </c>
      <c r="T355" s="4" t="str" cm="1">
        <f t="array" ref="T355">IF(OR(Q355="",Q355=0),"",IFERROR(IF(V355="No",_xlfn._xlws.FILTER(MT.Out!B:B,MT.Out!D:D=Q355),IF(V355="Yes",_xlfn._xlws.FILTER(Int.Out!P:P,Int.Out!B:B=Q355),"")),""))</f>
        <v/>
      </c>
      <c r="U355" s="4" t="str" cm="1">
        <f t="array" ref="U355">IF(OR($Q355="",$Q355=0),"",IFERROR(IF($V355="No",_xlfn._xlws.FILTER(MT.Out!C:C,MT.Out!$D:$D=$Q355),IF($V355="Yes",_xlfn._xlws.FILTER(Int.Out!Q:Q,Int.Out!$B:$B=$Q355),"")),""))</f>
        <v/>
      </c>
      <c r="V355" s="4" t="str">
        <f>IF(Q355&lt;&gt;"",IFERROR(IF(MATCH(Q355,_xlfn.ANCHORARRAY(Intercrop!AS$1),0)&gt;0,"Yes","No"),"No"),"")</f>
        <v/>
      </c>
      <c r="W355" s="4" t="str" cm="1">
        <f t="array" ref="W355">IF(Q355="Natural or Bare Fallow","",IF(V355="","",IF(V355="No",_xlfn._xlws.FILTER(MT.Out!E:E,MT.Out!D:D=Q355),IF(V355="Yes",_xlfn._xlws.FILTER(Int.Out!S:V,Int.Out!B:B=Q355)))))</f>
        <v/>
      </c>
      <c r="AA355" s="4" t="str" cm="1">
        <f t="array" ref="AA355">IF(OR(W355=0,W355=""),"",IF($R355="Mulched (left on surface)",IFERROR(_xlfn.UNIQUE(_xlfn._xlws.FILTER(Prod.Out!$H:$H,Prod.Out!$B:$B=W355)),""),IF($R355="Incorporated",IFERROR(_xlfn.UNIQUE(_xlfn._xlws.FILTER(Prod.Out!$I:$I,Prod.Out!$B:$B=W355)),""),IF($R355="Retained (unknown if mulched/incorp.)",IFERROR(_xlfn.UNIQUE(_xlfn._xlws.FILTER(Prod.Out!$J:$J,Prod.Out!$B:$B=W355)),""),""))))</f>
        <v/>
      </c>
      <c r="AB355" s="4" t="str" cm="1">
        <f t="array" ref="AB355">IF(OR(X355=0,X355=""),"",IF($R355="Mulched (left on surface)",IFERROR(_xlfn.UNIQUE(_xlfn._xlws.FILTER(Prod.Out!$H:$H,Prod.Out!$B:$B=X355)),""),IF($R355="Incorporated",IFERROR(_xlfn.UNIQUE(_xlfn._xlws.FILTER(Prod.Out!$I:$I,Prod.Out!$B:$B=X355)),""),IF($R355="Retained (unknown if mulched/incorp.)",IFERROR(_xlfn.UNIQUE(_xlfn._xlws.FILTER(Prod.Out!$J:$J,Prod.Out!$B:$B=X355)),""),""))))</f>
        <v/>
      </c>
      <c r="AC355" s="4" t="str" cm="1">
        <f t="array" ref="AC355">IF(OR(Y355=0,Y355=""),"",IF($R355="Mulched (left on surface)",IFERROR(_xlfn.UNIQUE(_xlfn._xlws.FILTER(Prod.Out!$H:$H,Prod.Out!$B:$B=Y355)),""),IF($R355="Incorporated",IFERROR(_xlfn.UNIQUE(_xlfn._xlws.FILTER(Prod.Out!$I:$I,Prod.Out!$B:$B=Y355)),""),IF($R355="Retained (unknown if mulched/incorp.)",IFERROR(_xlfn.UNIQUE(_xlfn._xlws.FILTER(Prod.Out!$J:$J,Prod.Out!$B:$B=Y355)),""),""))))</f>
        <v/>
      </c>
      <c r="AD355" s="4" t="str" cm="1">
        <f t="array" ref="AD355">IF(OR(Z355=0,Z355=""),"",IF($R355="Mulched (left on surface)",IFERROR(_xlfn.UNIQUE(_xlfn._xlws.FILTER(Prod.Out!$H:$H,Prod.Out!$B:$B=Z355)),""),IF($R355="Incorporated",IFERROR(_xlfn.UNIQUE(_xlfn._xlws.FILTER(Prod.Out!$I:$I,Prod.Out!$B:$B=Z355)),""),IF($R355="Retained (unknown if mulched/incorp.)",IFERROR(_xlfn.UNIQUE(_xlfn._xlws.FILTER(Prod.Out!$J:$J,Prod.Out!$B:$B=Z355)),""),""))))</f>
        <v/>
      </c>
    </row>
    <row r="356" spans="19:30" x14ac:dyDescent="0.35">
      <c r="S356" s="4" t="str" cm="1">
        <f t="array" ref="S356">IF(OR(Q356="",Q356=0),"",IFERROR(IF(V356="No",_xlfn._xlws.FILTER(MT.Out!A:A,MT.Out!D:D=Q356),IF(V356="Yes",_xlfn._xlws.FILTER(Int.Out!O:O,Int.Out!B:B=Q356),"")),""))</f>
        <v/>
      </c>
      <c r="T356" s="4" t="str" cm="1">
        <f t="array" ref="T356">IF(OR(Q356="",Q356=0),"",IFERROR(IF(V356="No",_xlfn._xlws.FILTER(MT.Out!B:B,MT.Out!D:D=Q356),IF(V356="Yes",_xlfn._xlws.FILTER(Int.Out!P:P,Int.Out!B:B=Q356),"")),""))</f>
        <v/>
      </c>
      <c r="U356" s="4" t="str" cm="1">
        <f t="array" ref="U356">IF(OR($Q356="",$Q356=0),"",IFERROR(IF($V356="No",_xlfn._xlws.FILTER(MT.Out!C:C,MT.Out!$D:$D=$Q356),IF($V356="Yes",_xlfn._xlws.FILTER(Int.Out!Q:Q,Int.Out!$B:$B=$Q356),"")),""))</f>
        <v/>
      </c>
      <c r="V356" s="4" t="str">
        <f>IF(Q356&lt;&gt;"",IFERROR(IF(MATCH(Q356,_xlfn.ANCHORARRAY(Intercrop!AS$1),0)&gt;0,"Yes","No"),"No"),"")</f>
        <v/>
      </c>
      <c r="W356" s="4" t="str" cm="1">
        <f t="array" ref="W356">IF(Q356="Natural or Bare Fallow","",IF(V356="","",IF(V356="No",_xlfn._xlws.FILTER(MT.Out!E:E,MT.Out!D:D=Q356),IF(V356="Yes",_xlfn._xlws.FILTER(Int.Out!S:V,Int.Out!B:B=Q356)))))</f>
        <v/>
      </c>
      <c r="AA356" s="4" t="str" cm="1">
        <f t="array" ref="AA356">IF(OR(W356=0,W356=""),"",IF($R356="Mulched (left on surface)",IFERROR(_xlfn.UNIQUE(_xlfn._xlws.FILTER(Prod.Out!$H:$H,Prod.Out!$B:$B=W356)),""),IF($R356="Incorporated",IFERROR(_xlfn.UNIQUE(_xlfn._xlws.FILTER(Prod.Out!$I:$I,Prod.Out!$B:$B=W356)),""),IF($R356="Retained (unknown if mulched/incorp.)",IFERROR(_xlfn.UNIQUE(_xlfn._xlws.FILTER(Prod.Out!$J:$J,Prod.Out!$B:$B=W356)),""),""))))</f>
        <v/>
      </c>
      <c r="AB356" s="4" t="str" cm="1">
        <f t="array" ref="AB356">IF(OR(X356=0,X356=""),"",IF($R356="Mulched (left on surface)",IFERROR(_xlfn.UNIQUE(_xlfn._xlws.FILTER(Prod.Out!$H:$H,Prod.Out!$B:$B=X356)),""),IF($R356="Incorporated",IFERROR(_xlfn.UNIQUE(_xlfn._xlws.FILTER(Prod.Out!$I:$I,Prod.Out!$B:$B=X356)),""),IF($R356="Retained (unknown if mulched/incorp.)",IFERROR(_xlfn.UNIQUE(_xlfn._xlws.FILTER(Prod.Out!$J:$J,Prod.Out!$B:$B=X356)),""),""))))</f>
        <v/>
      </c>
      <c r="AC356" s="4" t="str" cm="1">
        <f t="array" ref="AC356">IF(OR(Y356=0,Y356=""),"",IF($R356="Mulched (left on surface)",IFERROR(_xlfn.UNIQUE(_xlfn._xlws.FILTER(Prod.Out!$H:$H,Prod.Out!$B:$B=Y356)),""),IF($R356="Incorporated",IFERROR(_xlfn.UNIQUE(_xlfn._xlws.FILTER(Prod.Out!$I:$I,Prod.Out!$B:$B=Y356)),""),IF($R356="Retained (unknown if mulched/incorp.)",IFERROR(_xlfn.UNIQUE(_xlfn._xlws.FILTER(Prod.Out!$J:$J,Prod.Out!$B:$B=Y356)),""),""))))</f>
        <v/>
      </c>
      <c r="AD356" s="4" t="str" cm="1">
        <f t="array" ref="AD356">IF(OR(Z356=0,Z356=""),"",IF($R356="Mulched (left on surface)",IFERROR(_xlfn.UNIQUE(_xlfn._xlws.FILTER(Prod.Out!$H:$H,Prod.Out!$B:$B=Z356)),""),IF($R356="Incorporated",IFERROR(_xlfn.UNIQUE(_xlfn._xlws.FILTER(Prod.Out!$I:$I,Prod.Out!$B:$B=Z356)),""),IF($R356="Retained (unknown if mulched/incorp.)",IFERROR(_xlfn.UNIQUE(_xlfn._xlws.FILTER(Prod.Out!$J:$J,Prod.Out!$B:$B=Z356)),""),""))))</f>
        <v/>
      </c>
    </row>
    <row r="357" spans="19:30" x14ac:dyDescent="0.35">
      <c r="S357" s="4" t="str" cm="1">
        <f t="array" ref="S357">IF(OR(Q357="",Q357=0),"",IFERROR(IF(V357="No",_xlfn._xlws.FILTER(MT.Out!A:A,MT.Out!D:D=Q357),IF(V357="Yes",_xlfn._xlws.FILTER(Int.Out!O:O,Int.Out!B:B=Q357),"")),""))</f>
        <v/>
      </c>
      <c r="T357" s="4" t="str" cm="1">
        <f t="array" ref="T357">IF(OR(Q357="",Q357=0),"",IFERROR(IF(V357="No",_xlfn._xlws.FILTER(MT.Out!B:B,MT.Out!D:D=Q357),IF(V357="Yes",_xlfn._xlws.FILTER(Int.Out!P:P,Int.Out!B:B=Q357),"")),""))</f>
        <v/>
      </c>
      <c r="U357" s="4" t="str" cm="1">
        <f t="array" ref="U357">IF(OR($Q357="",$Q357=0),"",IFERROR(IF($V357="No",_xlfn._xlws.FILTER(MT.Out!C:C,MT.Out!$D:$D=$Q357),IF($V357="Yes",_xlfn._xlws.FILTER(Int.Out!Q:Q,Int.Out!$B:$B=$Q357),"")),""))</f>
        <v/>
      </c>
      <c r="V357" s="4" t="str">
        <f>IF(Q357&lt;&gt;"",IFERROR(IF(MATCH(Q357,_xlfn.ANCHORARRAY(Intercrop!AS$1),0)&gt;0,"Yes","No"),"No"),"")</f>
        <v/>
      </c>
      <c r="W357" s="4" t="str" cm="1">
        <f t="array" ref="W357">IF(Q357="Natural or Bare Fallow","",IF(V357="","",IF(V357="No",_xlfn._xlws.FILTER(MT.Out!E:E,MT.Out!D:D=Q357),IF(V357="Yes",_xlfn._xlws.FILTER(Int.Out!S:V,Int.Out!B:B=Q357)))))</f>
        <v/>
      </c>
      <c r="AA357" s="4" t="str" cm="1">
        <f t="array" ref="AA357">IF(OR(W357=0,W357=""),"",IF($R357="Mulched (left on surface)",IFERROR(_xlfn.UNIQUE(_xlfn._xlws.FILTER(Prod.Out!$H:$H,Prod.Out!$B:$B=W357)),""),IF($R357="Incorporated",IFERROR(_xlfn.UNIQUE(_xlfn._xlws.FILTER(Prod.Out!$I:$I,Prod.Out!$B:$B=W357)),""),IF($R357="Retained (unknown if mulched/incorp.)",IFERROR(_xlfn.UNIQUE(_xlfn._xlws.FILTER(Prod.Out!$J:$J,Prod.Out!$B:$B=W357)),""),""))))</f>
        <v/>
      </c>
      <c r="AB357" s="4" t="str" cm="1">
        <f t="array" ref="AB357">IF(OR(X357=0,X357=""),"",IF($R357="Mulched (left on surface)",IFERROR(_xlfn.UNIQUE(_xlfn._xlws.FILTER(Prod.Out!$H:$H,Prod.Out!$B:$B=X357)),""),IF($R357="Incorporated",IFERROR(_xlfn.UNIQUE(_xlfn._xlws.FILTER(Prod.Out!$I:$I,Prod.Out!$B:$B=X357)),""),IF($R357="Retained (unknown if mulched/incorp.)",IFERROR(_xlfn.UNIQUE(_xlfn._xlws.FILTER(Prod.Out!$J:$J,Prod.Out!$B:$B=X357)),""),""))))</f>
        <v/>
      </c>
      <c r="AC357" s="4" t="str" cm="1">
        <f t="array" ref="AC357">IF(OR(Y357=0,Y357=""),"",IF($R357="Mulched (left on surface)",IFERROR(_xlfn.UNIQUE(_xlfn._xlws.FILTER(Prod.Out!$H:$H,Prod.Out!$B:$B=Y357)),""),IF($R357="Incorporated",IFERROR(_xlfn.UNIQUE(_xlfn._xlws.FILTER(Prod.Out!$I:$I,Prod.Out!$B:$B=Y357)),""),IF($R357="Retained (unknown if mulched/incorp.)",IFERROR(_xlfn.UNIQUE(_xlfn._xlws.FILTER(Prod.Out!$J:$J,Prod.Out!$B:$B=Y357)),""),""))))</f>
        <v/>
      </c>
      <c r="AD357" s="4" t="str" cm="1">
        <f t="array" ref="AD357">IF(OR(Z357=0,Z357=""),"",IF($R357="Mulched (left on surface)",IFERROR(_xlfn.UNIQUE(_xlfn._xlws.FILTER(Prod.Out!$H:$H,Prod.Out!$B:$B=Z357)),""),IF($R357="Incorporated",IFERROR(_xlfn.UNIQUE(_xlfn._xlws.FILTER(Prod.Out!$I:$I,Prod.Out!$B:$B=Z357)),""),IF($R357="Retained (unknown if mulched/incorp.)",IFERROR(_xlfn.UNIQUE(_xlfn._xlws.FILTER(Prod.Out!$J:$J,Prod.Out!$B:$B=Z357)),""),""))))</f>
        <v/>
      </c>
    </row>
    <row r="358" spans="19:30" x14ac:dyDescent="0.35">
      <c r="S358" s="4" t="str" cm="1">
        <f t="array" ref="S358">IF(OR(Q358="",Q358=0),"",IFERROR(IF(V358="No",_xlfn._xlws.FILTER(MT.Out!A:A,MT.Out!D:D=Q358),IF(V358="Yes",_xlfn._xlws.FILTER(Int.Out!O:O,Int.Out!B:B=Q358),"")),""))</f>
        <v/>
      </c>
      <c r="T358" s="4" t="str" cm="1">
        <f t="array" ref="T358">IF(OR(Q358="",Q358=0),"",IFERROR(IF(V358="No",_xlfn._xlws.FILTER(MT.Out!B:B,MT.Out!D:D=Q358),IF(V358="Yes",_xlfn._xlws.FILTER(Int.Out!P:P,Int.Out!B:B=Q358),"")),""))</f>
        <v/>
      </c>
      <c r="U358" s="4" t="str" cm="1">
        <f t="array" ref="U358">IF(OR($Q358="",$Q358=0),"",IFERROR(IF($V358="No",_xlfn._xlws.FILTER(MT.Out!C:C,MT.Out!$D:$D=$Q358),IF($V358="Yes",_xlfn._xlws.FILTER(Int.Out!Q:Q,Int.Out!$B:$B=$Q358),"")),""))</f>
        <v/>
      </c>
      <c r="V358" s="4" t="str">
        <f>IF(Q358&lt;&gt;"",IFERROR(IF(MATCH(Q358,_xlfn.ANCHORARRAY(Intercrop!AS$1),0)&gt;0,"Yes","No"),"No"),"")</f>
        <v/>
      </c>
      <c r="W358" s="4" t="str" cm="1">
        <f t="array" ref="W358">IF(Q358="Natural or Bare Fallow","",IF(V358="","",IF(V358="No",_xlfn._xlws.FILTER(MT.Out!E:E,MT.Out!D:D=Q358),IF(V358="Yes",_xlfn._xlws.FILTER(Int.Out!S:V,Int.Out!B:B=Q358)))))</f>
        <v/>
      </c>
      <c r="AA358" s="4" t="str" cm="1">
        <f t="array" ref="AA358">IF(OR(W358=0,W358=""),"",IF($R358="Mulched (left on surface)",IFERROR(_xlfn.UNIQUE(_xlfn._xlws.FILTER(Prod.Out!$H:$H,Prod.Out!$B:$B=W358)),""),IF($R358="Incorporated",IFERROR(_xlfn.UNIQUE(_xlfn._xlws.FILTER(Prod.Out!$I:$I,Prod.Out!$B:$B=W358)),""),IF($R358="Retained (unknown if mulched/incorp.)",IFERROR(_xlfn.UNIQUE(_xlfn._xlws.FILTER(Prod.Out!$J:$J,Prod.Out!$B:$B=W358)),""),""))))</f>
        <v/>
      </c>
      <c r="AB358" s="4" t="str" cm="1">
        <f t="array" ref="AB358">IF(OR(X358=0,X358=""),"",IF($R358="Mulched (left on surface)",IFERROR(_xlfn.UNIQUE(_xlfn._xlws.FILTER(Prod.Out!$H:$H,Prod.Out!$B:$B=X358)),""),IF($R358="Incorporated",IFERROR(_xlfn.UNIQUE(_xlfn._xlws.FILTER(Prod.Out!$I:$I,Prod.Out!$B:$B=X358)),""),IF($R358="Retained (unknown if mulched/incorp.)",IFERROR(_xlfn.UNIQUE(_xlfn._xlws.FILTER(Prod.Out!$J:$J,Prod.Out!$B:$B=X358)),""),""))))</f>
        <v/>
      </c>
      <c r="AC358" s="4" t="str" cm="1">
        <f t="array" ref="AC358">IF(OR(Y358=0,Y358=""),"",IF($R358="Mulched (left on surface)",IFERROR(_xlfn.UNIQUE(_xlfn._xlws.FILTER(Prod.Out!$H:$H,Prod.Out!$B:$B=Y358)),""),IF($R358="Incorporated",IFERROR(_xlfn.UNIQUE(_xlfn._xlws.FILTER(Prod.Out!$I:$I,Prod.Out!$B:$B=Y358)),""),IF($R358="Retained (unknown if mulched/incorp.)",IFERROR(_xlfn.UNIQUE(_xlfn._xlws.FILTER(Prod.Out!$J:$J,Prod.Out!$B:$B=Y358)),""),""))))</f>
        <v/>
      </c>
      <c r="AD358" s="4" t="str" cm="1">
        <f t="array" ref="AD358">IF(OR(Z358=0,Z358=""),"",IF($R358="Mulched (left on surface)",IFERROR(_xlfn.UNIQUE(_xlfn._xlws.FILTER(Prod.Out!$H:$H,Prod.Out!$B:$B=Z358)),""),IF($R358="Incorporated",IFERROR(_xlfn.UNIQUE(_xlfn._xlws.FILTER(Prod.Out!$I:$I,Prod.Out!$B:$B=Z358)),""),IF($R358="Retained (unknown if mulched/incorp.)",IFERROR(_xlfn.UNIQUE(_xlfn._xlws.FILTER(Prod.Out!$J:$J,Prod.Out!$B:$B=Z358)),""),""))))</f>
        <v/>
      </c>
    </row>
    <row r="359" spans="19:30" x14ac:dyDescent="0.35">
      <c r="S359" s="4" t="str" cm="1">
        <f t="array" ref="S359">IF(OR(Q359="",Q359=0),"",IFERROR(IF(V359="No",_xlfn._xlws.FILTER(MT.Out!A:A,MT.Out!D:D=Q359),IF(V359="Yes",_xlfn._xlws.FILTER(Int.Out!O:O,Int.Out!B:B=Q359),"")),""))</f>
        <v/>
      </c>
      <c r="T359" s="4" t="str" cm="1">
        <f t="array" ref="T359">IF(OR(Q359="",Q359=0),"",IFERROR(IF(V359="No",_xlfn._xlws.FILTER(MT.Out!B:B,MT.Out!D:D=Q359),IF(V359="Yes",_xlfn._xlws.FILTER(Int.Out!P:P,Int.Out!B:B=Q359),"")),""))</f>
        <v/>
      </c>
      <c r="U359" s="4" t="str" cm="1">
        <f t="array" ref="U359">IF(OR($Q359="",$Q359=0),"",IFERROR(IF($V359="No",_xlfn._xlws.FILTER(MT.Out!C:C,MT.Out!$D:$D=$Q359),IF($V359="Yes",_xlfn._xlws.FILTER(Int.Out!Q:Q,Int.Out!$B:$B=$Q359),"")),""))</f>
        <v/>
      </c>
      <c r="V359" s="4" t="str">
        <f>IF(Q359&lt;&gt;"",IFERROR(IF(MATCH(Q359,_xlfn.ANCHORARRAY(Intercrop!AS$1),0)&gt;0,"Yes","No"),"No"),"")</f>
        <v/>
      </c>
      <c r="W359" s="4" t="str" cm="1">
        <f t="array" ref="W359">IF(Q359="Natural or Bare Fallow","",IF(V359="","",IF(V359="No",_xlfn._xlws.FILTER(MT.Out!E:E,MT.Out!D:D=Q359),IF(V359="Yes",_xlfn._xlws.FILTER(Int.Out!S:V,Int.Out!B:B=Q359)))))</f>
        <v/>
      </c>
      <c r="AA359" s="4" t="str" cm="1">
        <f t="array" ref="AA359">IF(OR(W359=0,W359=""),"",IF($R359="Mulched (left on surface)",IFERROR(_xlfn.UNIQUE(_xlfn._xlws.FILTER(Prod.Out!$H:$H,Prod.Out!$B:$B=W359)),""),IF($R359="Incorporated",IFERROR(_xlfn.UNIQUE(_xlfn._xlws.FILTER(Prod.Out!$I:$I,Prod.Out!$B:$B=W359)),""),IF($R359="Retained (unknown if mulched/incorp.)",IFERROR(_xlfn.UNIQUE(_xlfn._xlws.FILTER(Prod.Out!$J:$J,Prod.Out!$B:$B=W359)),""),""))))</f>
        <v/>
      </c>
      <c r="AB359" s="4" t="str" cm="1">
        <f t="array" ref="AB359">IF(OR(X359=0,X359=""),"",IF($R359="Mulched (left on surface)",IFERROR(_xlfn.UNIQUE(_xlfn._xlws.FILTER(Prod.Out!$H:$H,Prod.Out!$B:$B=X359)),""),IF($R359="Incorporated",IFERROR(_xlfn.UNIQUE(_xlfn._xlws.FILTER(Prod.Out!$I:$I,Prod.Out!$B:$B=X359)),""),IF($R359="Retained (unknown if mulched/incorp.)",IFERROR(_xlfn.UNIQUE(_xlfn._xlws.FILTER(Prod.Out!$J:$J,Prod.Out!$B:$B=X359)),""),""))))</f>
        <v/>
      </c>
      <c r="AC359" s="4" t="str" cm="1">
        <f t="array" ref="AC359">IF(OR(Y359=0,Y359=""),"",IF($R359="Mulched (left on surface)",IFERROR(_xlfn.UNIQUE(_xlfn._xlws.FILTER(Prod.Out!$H:$H,Prod.Out!$B:$B=Y359)),""),IF($R359="Incorporated",IFERROR(_xlfn.UNIQUE(_xlfn._xlws.FILTER(Prod.Out!$I:$I,Prod.Out!$B:$B=Y359)),""),IF($R359="Retained (unknown if mulched/incorp.)",IFERROR(_xlfn.UNIQUE(_xlfn._xlws.FILTER(Prod.Out!$J:$J,Prod.Out!$B:$B=Y359)),""),""))))</f>
        <v/>
      </c>
      <c r="AD359" s="4" t="str" cm="1">
        <f t="array" ref="AD359">IF(OR(Z359=0,Z359=""),"",IF($R359="Mulched (left on surface)",IFERROR(_xlfn.UNIQUE(_xlfn._xlws.FILTER(Prod.Out!$H:$H,Prod.Out!$B:$B=Z359)),""),IF($R359="Incorporated",IFERROR(_xlfn.UNIQUE(_xlfn._xlws.FILTER(Prod.Out!$I:$I,Prod.Out!$B:$B=Z359)),""),IF($R359="Retained (unknown if mulched/incorp.)",IFERROR(_xlfn.UNIQUE(_xlfn._xlws.FILTER(Prod.Out!$J:$J,Prod.Out!$B:$B=Z359)),""),""))))</f>
        <v/>
      </c>
    </row>
    <row r="360" spans="19:30" x14ac:dyDescent="0.35">
      <c r="S360" s="4" t="str" cm="1">
        <f t="array" ref="S360">IF(OR(Q360="",Q360=0),"",IFERROR(IF(V360="No",_xlfn._xlws.FILTER(MT.Out!A:A,MT.Out!D:D=Q360),IF(V360="Yes",_xlfn._xlws.FILTER(Int.Out!O:O,Int.Out!B:B=Q360),"")),""))</f>
        <v/>
      </c>
      <c r="T360" s="4" t="str" cm="1">
        <f t="array" ref="T360">IF(OR(Q360="",Q360=0),"",IFERROR(IF(V360="No",_xlfn._xlws.FILTER(MT.Out!B:B,MT.Out!D:D=Q360),IF(V360="Yes",_xlfn._xlws.FILTER(Int.Out!P:P,Int.Out!B:B=Q360),"")),""))</f>
        <v/>
      </c>
      <c r="U360" s="4" t="str" cm="1">
        <f t="array" ref="U360">IF(OR($Q360="",$Q360=0),"",IFERROR(IF($V360="No",_xlfn._xlws.FILTER(MT.Out!C:C,MT.Out!$D:$D=$Q360),IF($V360="Yes",_xlfn._xlws.FILTER(Int.Out!Q:Q,Int.Out!$B:$B=$Q360),"")),""))</f>
        <v/>
      </c>
      <c r="V360" s="4" t="str">
        <f>IF(Q360&lt;&gt;"",IFERROR(IF(MATCH(Q360,_xlfn.ANCHORARRAY(Intercrop!AS$1),0)&gt;0,"Yes","No"),"No"),"")</f>
        <v/>
      </c>
      <c r="W360" s="4" t="str" cm="1">
        <f t="array" ref="W360">IF(Q360="Natural or Bare Fallow","",IF(V360="","",IF(V360="No",_xlfn._xlws.FILTER(MT.Out!E:E,MT.Out!D:D=Q360),IF(V360="Yes",_xlfn._xlws.FILTER(Int.Out!S:V,Int.Out!B:B=Q360)))))</f>
        <v/>
      </c>
      <c r="AA360" s="4" t="str" cm="1">
        <f t="array" ref="AA360">IF(OR(W360=0,W360=""),"",IF($R360="Mulched (left on surface)",IFERROR(_xlfn.UNIQUE(_xlfn._xlws.FILTER(Prod.Out!$H:$H,Prod.Out!$B:$B=W360)),""),IF($R360="Incorporated",IFERROR(_xlfn.UNIQUE(_xlfn._xlws.FILTER(Prod.Out!$I:$I,Prod.Out!$B:$B=W360)),""),IF($R360="Retained (unknown if mulched/incorp.)",IFERROR(_xlfn.UNIQUE(_xlfn._xlws.FILTER(Prod.Out!$J:$J,Prod.Out!$B:$B=W360)),""),""))))</f>
        <v/>
      </c>
      <c r="AB360" s="4" t="str" cm="1">
        <f t="array" ref="AB360">IF(OR(X360=0,X360=""),"",IF($R360="Mulched (left on surface)",IFERROR(_xlfn.UNIQUE(_xlfn._xlws.FILTER(Prod.Out!$H:$H,Prod.Out!$B:$B=X360)),""),IF($R360="Incorporated",IFERROR(_xlfn.UNIQUE(_xlfn._xlws.FILTER(Prod.Out!$I:$I,Prod.Out!$B:$B=X360)),""),IF($R360="Retained (unknown if mulched/incorp.)",IFERROR(_xlfn.UNIQUE(_xlfn._xlws.FILTER(Prod.Out!$J:$J,Prod.Out!$B:$B=X360)),""),""))))</f>
        <v/>
      </c>
      <c r="AC360" s="4" t="str" cm="1">
        <f t="array" ref="AC360">IF(OR(Y360=0,Y360=""),"",IF($R360="Mulched (left on surface)",IFERROR(_xlfn.UNIQUE(_xlfn._xlws.FILTER(Prod.Out!$H:$H,Prod.Out!$B:$B=Y360)),""),IF($R360="Incorporated",IFERROR(_xlfn.UNIQUE(_xlfn._xlws.FILTER(Prod.Out!$I:$I,Prod.Out!$B:$B=Y360)),""),IF($R360="Retained (unknown if mulched/incorp.)",IFERROR(_xlfn.UNIQUE(_xlfn._xlws.FILTER(Prod.Out!$J:$J,Prod.Out!$B:$B=Y360)),""),""))))</f>
        <v/>
      </c>
      <c r="AD360" s="4" t="str" cm="1">
        <f t="array" ref="AD360">IF(OR(Z360=0,Z360=""),"",IF($R360="Mulched (left on surface)",IFERROR(_xlfn.UNIQUE(_xlfn._xlws.FILTER(Prod.Out!$H:$H,Prod.Out!$B:$B=Z360)),""),IF($R360="Incorporated",IFERROR(_xlfn.UNIQUE(_xlfn._xlws.FILTER(Prod.Out!$I:$I,Prod.Out!$B:$B=Z360)),""),IF($R360="Retained (unknown if mulched/incorp.)",IFERROR(_xlfn.UNIQUE(_xlfn._xlws.FILTER(Prod.Out!$J:$J,Prod.Out!$B:$B=Z360)),""),""))))</f>
        <v/>
      </c>
    </row>
    <row r="361" spans="19:30" x14ac:dyDescent="0.35">
      <c r="S361" s="4" t="str" cm="1">
        <f t="array" ref="S361">IF(OR(Q361="",Q361=0),"",IFERROR(IF(V361="No",_xlfn._xlws.FILTER(MT.Out!A:A,MT.Out!D:D=Q361),IF(V361="Yes",_xlfn._xlws.FILTER(Int.Out!O:O,Int.Out!B:B=Q361),"")),""))</f>
        <v/>
      </c>
      <c r="T361" s="4" t="str" cm="1">
        <f t="array" ref="T361">IF(OR(Q361="",Q361=0),"",IFERROR(IF(V361="No",_xlfn._xlws.FILTER(MT.Out!B:B,MT.Out!D:D=Q361),IF(V361="Yes",_xlfn._xlws.FILTER(Int.Out!P:P,Int.Out!B:B=Q361),"")),""))</f>
        <v/>
      </c>
      <c r="U361" s="4" t="str" cm="1">
        <f t="array" ref="U361">IF(OR($Q361="",$Q361=0),"",IFERROR(IF($V361="No",_xlfn._xlws.FILTER(MT.Out!C:C,MT.Out!$D:$D=$Q361),IF($V361="Yes",_xlfn._xlws.FILTER(Int.Out!Q:Q,Int.Out!$B:$B=$Q361),"")),""))</f>
        <v/>
      </c>
      <c r="V361" s="4" t="str">
        <f>IF(Q361&lt;&gt;"",IFERROR(IF(MATCH(Q361,_xlfn.ANCHORARRAY(Intercrop!AS$1),0)&gt;0,"Yes","No"),"No"),"")</f>
        <v/>
      </c>
      <c r="W361" s="4" t="str" cm="1">
        <f t="array" ref="W361">IF(Q361="Natural or Bare Fallow","",IF(V361="","",IF(V361="No",_xlfn._xlws.FILTER(MT.Out!E:E,MT.Out!D:D=Q361),IF(V361="Yes",_xlfn._xlws.FILTER(Int.Out!S:V,Int.Out!B:B=Q361)))))</f>
        <v/>
      </c>
      <c r="AA361" s="4" t="str" cm="1">
        <f t="array" ref="AA361">IF(OR(W361=0,W361=""),"",IF($R361="Mulched (left on surface)",IFERROR(_xlfn.UNIQUE(_xlfn._xlws.FILTER(Prod.Out!$H:$H,Prod.Out!$B:$B=W361)),""),IF($R361="Incorporated",IFERROR(_xlfn.UNIQUE(_xlfn._xlws.FILTER(Prod.Out!$I:$I,Prod.Out!$B:$B=W361)),""),IF($R361="Retained (unknown if mulched/incorp.)",IFERROR(_xlfn.UNIQUE(_xlfn._xlws.FILTER(Prod.Out!$J:$J,Prod.Out!$B:$B=W361)),""),""))))</f>
        <v/>
      </c>
      <c r="AB361" s="4" t="str" cm="1">
        <f t="array" ref="AB361">IF(OR(X361=0,X361=""),"",IF($R361="Mulched (left on surface)",IFERROR(_xlfn.UNIQUE(_xlfn._xlws.FILTER(Prod.Out!$H:$H,Prod.Out!$B:$B=X361)),""),IF($R361="Incorporated",IFERROR(_xlfn.UNIQUE(_xlfn._xlws.FILTER(Prod.Out!$I:$I,Prod.Out!$B:$B=X361)),""),IF($R361="Retained (unknown if mulched/incorp.)",IFERROR(_xlfn.UNIQUE(_xlfn._xlws.FILTER(Prod.Out!$J:$J,Prod.Out!$B:$B=X361)),""),""))))</f>
        <v/>
      </c>
      <c r="AC361" s="4" t="str" cm="1">
        <f t="array" ref="AC361">IF(OR(Y361=0,Y361=""),"",IF($R361="Mulched (left on surface)",IFERROR(_xlfn.UNIQUE(_xlfn._xlws.FILTER(Prod.Out!$H:$H,Prod.Out!$B:$B=Y361)),""),IF($R361="Incorporated",IFERROR(_xlfn.UNIQUE(_xlfn._xlws.FILTER(Prod.Out!$I:$I,Prod.Out!$B:$B=Y361)),""),IF($R361="Retained (unknown if mulched/incorp.)",IFERROR(_xlfn.UNIQUE(_xlfn._xlws.FILTER(Prod.Out!$J:$J,Prod.Out!$B:$B=Y361)),""),""))))</f>
        <v/>
      </c>
      <c r="AD361" s="4" t="str" cm="1">
        <f t="array" ref="AD361">IF(OR(Z361=0,Z361=""),"",IF($R361="Mulched (left on surface)",IFERROR(_xlfn.UNIQUE(_xlfn._xlws.FILTER(Prod.Out!$H:$H,Prod.Out!$B:$B=Z361)),""),IF($R361="Incorporated",IFERROR(_xlfn.UNIQUE(_xlfn._xlws.FILTER(Prod.Out!$I:$I,Prod.Out!$B:$B=Z361)),""),IF($R361="Retained (unknown if mulched/incorp.)",IFERROR(_xlfn.UNIQUE(_xlfn._xlws.FILTER(Prod.Out!$J:$J,Prod.Out!$B:$B=Z361)),""),""))))</f>
        <v/>
      </c>
    </row>
    <row r="362" spans="19:30" x14ac:dyDescent="0.35">
      <c r="S362" s="4" t="str" cm="1">
        <f t="array" ref="S362">IF(OR(Q362="",Q362=0),"",IFERROR(IF(V362="No",_xlfn._xlws.FILTER(MT.Out!A:A,MT.Out!D:D=Q362),IF(V362="Yes",_xlfn._xlws.FILTER(Int.Out!O:O,Int.Out!B:B=Q362),"")),""))</f>
        <v/>
      </c>
      <c r="T362" s="4" t="str" cm="1">
        <f t="array" ref="T362">IF(OR(Q362="",Q362=0),"",IFERROR(IF(V362="No",_xlfn._xlws.FILTER(MT.Out!B:B,MT.Out!D:D=Q362),IF(V362="Yes",_xlfn._xlws.FILTER(Int.Out!P:P,Int.Out!B:B=Q362),"")),""))</f>
        <v/>
      </c>
      <c r="U362" s="4" t="str" cm="1">
        <f t="array" ref="U362">IF(OR($Q362="",$Q362=0),"",IFERROR(IF($V362="No",_xlfn._xlws.FILTER(MT.Out!C:C,MT.Out!$D:$D=$Q362),IF($V362="Yes",_xlfn._xlws.FILTER(Int.Out!Q:Q,Int.Out!$B:$B=$Q362),"")),""))</f>
        <v/>
      </c>
      <c r="V362" s="4" t="str">
        <f>IF(Q362&lt;&gt;"",IFERROR(IF(MATCH(Q362,_xlfn.ANCHORARRAY(Intercrop!AS$1),0)&gt;0,"Yes","No"),"No"),"")</f>
        <v/>
      </c>
      <c r="W362" s="4" t="str" cm="1">
        <f t="array" ref="W362">IF(Q362="Natural or Bare Fallow","",IF(V362="","",IF(V362="No",_xlfn._xlws.FILTER(MT.Out!E:E,MT.Out!D:D=Q362),IF(V362="Yes",_xlfn._xlws.FILTER(Int.Out!S:V,Int.Out!B:B=Q362)))))</f>
        <v/>
      </c>
      <c r="AA362" s="4" t="str" cm="1">
        <f t="array" ref="AA362">IF(OR(W362=0,W362=""),"",IF($R362="Mulched (left on surface)",IFERROR(_xlfn.UNIQUE(_xlfn._xlws.FILTER(Prod.Out!$H:$H,Prod.Out!$B:$B=W362)),""),IF($R362="Incorporated",IFERROR(_xlfn.UNIQUE(_xlfn._xlws.FILTER(Prod.Out!$I:$I,Prod.Out!$B:$B=W362)),""),IF($R362="Retained (unknown if mulched/incorp.)",IFERROR(_xlfn.UNIQUE(_xlfn._xlws.FILTER(Prod.Out!$J:$J,Prod.Out!$B:$B=W362)),""),""))))</f>
        <v/>
      </c>
      <c r="AB362" s="4" t="str" cm="1">
        <f t="array" ref="AB362">IF(OR(X362=0,X362=""),"",IF($R362="Mulched (left on surface)",IFERROR(_xlfn.UNIQUE(_xlfn._xlws.FILTER(Prod.Out!$H:$H,Prod.Out!$B:$B=X362)),""),IF($R362="Incorporated",IFERROR(_xlfn.UNIQUE(_xlfn._xlws.FILTER(Prod.Out!$I:$I,Prod.Out!$B:$B=X362)),""),IF($R362="Retained (unknown if mulched/incorp.)",IFERROR(_xlfn.UNIQUE(_xlfn._xlws.FILTER(Prod.Out!$J:$J,Prod.Out!$B:$B=X362)),""),""))))</f>
        <v/>
      </c>
      <c r="AC362" s="4" t="str" cm="1">
        <f t="array" ref="AC362">IF(OR(Y362=0,Y362=""),"",IF($R362="Mulched (left on surface)",IFERROR(_xlfn.UNIQUE(_xlfn._xlws.FILTER(Prod.Out!$H:$H,Prod.Out!$B:$B=Y362)),""),IF($R362="Incorporated",IFERROR(_xlfn.UNIQUE(_xlfn._xlws.FILTER(Prod.Out!$I:$I,Prod.Out!$B:$B=Y362)),""),IF($R362="Retained (unknown if mulched/incorp.)",IFERROR(_xlfn.UNIQUE(_xlfn._xlws.FILTER(Prod.Out!$J:$J,Prod.Out!$B:$B=Y362)),""),""))))</f>
        <v/>
      </c>
      <c r="AD362" s="4" t="str" cm="1">
        <f t="array" ref="AD362">IF(OR(Z362=0,Z362=""),"",IF($R362="Mulched (left on surface)",IFERROR(_xlfn.UNIQUE(_xlfn._xlws.FILTER(Prod.Out!$H:$H,Prod.Out!$B:$B=Z362)),""),IF($R362="Incorporated",IFERROR(_xlfn.UNIQUE(_xlfn._xlws.FILTER(Prod.Out!$I:$I,Prod.Out!$B:$B=Z362)),""),IF($R362="Retained (unknown if mulched/incorp.)",IFERROR(_xlfn.UNIQUE(_xlfn._xlws.FILTER(Prod.Out!$J:$J,Prod.Out!$B:$B=Z362)),""),""))))</f>
        <v/>
      </c>
    </row>
    <row r="363" spans="19:30" x14ac:dyDescent="0.35">
      <c r="S363" s="4" t="str" cm="1">
        <f t="array" ref="S363">IF(OR(Q363="",Q363=0),"",IFERROR(IF(V363="No",_xlfn._xlws.FILTER(MT.Out!A:A,MT.Out!D:D=Q363),IF(V363="Yes",_xlfn._xlws.FILTER(Int.Out!O:O,Int.Out!B:B=Q363),"")),""))</f>
        <v/>
      </c>
      <c r="T363" s="4" t="str" cm="1">
        <f t="array" ref="T363">IF(OR(Q363="",Q363=0),"",IFERROR(IF(V363="No",_xlfn._xlws.FILTER(MT.Out!B:B,MT.Out!D:D=Q363),IF(V363="Yes",_xlfn._xlws.FILTER(Int.Out!P:P,Int.Out!B:B=Q363),"")),""))</f>
        <v/>
      </c>
      <c r="U363" s="4" t="str" cm="1">
        <f t="array" ref="U363">IF(OR($Q363="",$Q363=0),"",IFERROR(IF($V363="No",_xlfn._xlws.FILTER(MT.Out!C:C,MT.Out!$D:$D=$Q363),IF($V363="Yes",_xlfn._xlws.FILTER(Int.Out!Q:Q,Int.Out!$B:$B=$Q363),"")),""))</f>
        <v/>
      </c>
      <c r="V363" s="4" t="str">
        <f>IF(Q363&lt;&gt;"",IFERROR(IF(MATCH(Q363,_xlfn.ANCHORARRAY(Intercrop!AS$1),0)&gt;0,"Yes","No"),"No"),"")</f>
        <v/>
      </c>
      <c r="W363" s="4" t="str" cm="1">
        <f t="array" ref="W363">IF(Q363="Natural or Bare Fallow","",IF(V363="","",IF(V363="No",_xlfn._xlws.FILTER(MT.Out!E:E,MT.Out!D:D=Q363),IF(V363="Yes",_xlfn._xlws.FILTER(Int.Out!S:V,Int.Out!B:B=Q363)))))</f>
        <v/>
      </c>
      <c r="AA363" s="4" t="str" cm="1">
        <f t="array" ref="AA363">IF(OR(W363=0,W363=""),"",IF($R363="Mulched (left on surface)",IFERROR(_xlfn.UNIQUE(_xlfn._xlws.FILTER(Prod.Out!$H:$H,Prod.Out!$B:$B=W363)),""),IF($R363="Incorporated",IFERROR(_xlfn.UNIQUE(_xlfn._xlws.FILTER(Prod.Out!$I:$I,Prod.Out!$B:$B=W363)),""),IF($R363="Retained (unknown if mulched/incorp.)",IFERROR(_xlfn.UNIQUE(_xlfn._xlws.FILTER(Prod.Out!$J:$J,Prod.Out!$B:$B=W363)),""),""))))</f>
        <v/>
      </c>
      <c r="AB363" s="4" t="str" cm="1">
        <f t="array" ref="AB363">IF(OR(X363=0,X363=""),"",IF($R363="Mulched (left on surface)",IFERROR(_xlfn.UNIQUE(_xlfn._xlws.FILTER(Prod.Out!$H:$H,Prod.Out!$B:$B=X363)),""),IF($R363="Incorporated",IFERROR(_xlfn.UNIQUE(_xlfn._xlws.FILTER(Prod.Out!$I:$I,Prod.Out!$B:$B=X363)),""),IF($R363="Retained (unknown if mulched/incorp.)",IFERROR(_xlfn.UNIQUE(_xlfn._xlws.FILTER(Prod.Out!$J:$J,Prod.Out!$B:$B=X363)),""),""))))</f>
        <v/>
      </c>
      <c r="AC363" s="4" t="str" cm="1">
        <f t="array" ref="AC363">IF(OR(Y363=0,Y363=""),"",IF($R363="Mulched (left on surface)",IFERROR(_xlfn.UNIQUE(_xlfn._xlws.FILTER(Prod.Out!$H:$H,Prod.Out!$B:$B=Y363)),""),IF($R363="Incorporated",IFERROR(_xlfn.UNIQUE(_xlfn._xlws.FILTER(Prod.Out!$I:$I,Prod.Out!$B:$B=Y363)),""),IF($R363="Retained (unknown if mulched/incorp.)",IFERROR(_xlfn.UNIQUE(_xlfn._xlws.FILTER(Prod.Out!$J:$J,Prod.Out!$B:$B=Y363)),""),""))))</f>
        <v/>
      </c>
      <c r="AD363" s="4" t="str" cm="1">
        <f t="array" ref="AD363">IF(OR(Z363=0,Z363=""),"",IF($R363="Mulched (left on surface)",IFERROR(_xlfn.UNIQUE(_xlfn._xlws.FILTER(Prod.Out!$H:$H,Prod.Out!$B:$B=Z363)),""),IF($R363="Incorporated",IFERROR(_xlfn.UNIQUE(_xlfn._xlws.FILTER(Prod.Out!$I:$I,Prod.Out!$B:$B=Z363)),""),IF($R363="Retained (unknown if mulched/incorp.)",IFERROR(_xlfn.UNIQUE(_xlfn._xlws.FILTER(Prod.Out!$J:$J,Prod.Out!$B:$B=Z363)),""),""))))</f>
        <v/>
      </c>
    </row>
    <row r="364" spans="19:30" x14ac:dyDescent="0.35">
      <c r="S364" s="4" t="str" cm="1">
        <f t="array" ref="S364">IF(OR(Q364="",Q364=0),"",IFERROR(IF(V364="No",_xlfn._xlws.FILTER(MT.Out!A:A,MT.Out!D:D=Q364),IF(V364="Yes",_xlfn._xlws.FILTER(Int.Out!O:O,Int.Out!B:B=Q364),"")),""))</f>
        <v/>
      </c>
      <c r="T364" s="4" t="str" cm="1">
        <f t="array" ref="T364">IF(OR(Q364="",Q364=0),"",IFERROR(IF(V364="No",_xlfn._xlws.FILTER(MT.Out!B:B,MT.Out!D:D=Q364),IF(V364="Yes",_xlfn._xlws.FILTER(Int.Out!P:P,Int.Out!B:B=Q364),"")),""))</f>
        <v/>
      </c>
      <c r="U364" s="4" t="str" cm="1">
        <f t="array" ref="U364">IF(OR($Q364="",$Q364=0),"",IFERROR(IF($V364="No",_xlfn._xlws.FILTER(MT.Out!C:C,MT.Out!$D:$D=$Q364),IF($V364="Yes",_xlfn._xlws.FILTER(Int.Out!Q:Q,Int.Out!$B:$B=$Q364),"")),""))</f>
        <v/>
      </c>
      <c r="V364" s="4" t="str">
        <f>IF(Q364&lt;&gt;"",IFERROR(IF(MATCH(Q364,_xlfn.ANCHORARRAY(Intercrop!AS$1),0)&gt;0,"Yes","No"),"No"),"")</f>
        <v/>
      </c>
      <c r="W364" s="4" t="str" cm="1">
        <f t="array" ref="W364">IF(Q364="Natural or Bare Fallow","",IF(V364="","",IF(V364="No",_xlfn._xlws.FILTER(MT.Out!E:E,MT.Out!D:D=Q364),IF(V364="Yes",_xlfn._xlws.FILTER(Int.Out!S:V,Int.Out!B:B=Q364)))))</f>
        <v/>
      </c>
      <c r="AA364" s="4" t="str" cm="1">
        <f t="array" ref="AA364">IF(OR(W364=0,W364=""),"",IF($R364="Mulched (left on surface)",IFERROR(_xlfn.UNIQUE(_xlfn._xlws.FILTER(Prod.Out!$H:$H,Prod.Out!$B:$B=W364)),""),IF($R364="Incorporated",IFERROR(_xlfn.UNIQUE(_xlfn._xlws.FILTER(Prod.Out!$I:$I,Prod.Out!$B:$B=W364)),""),IF($R364="Retained (unknown if mulched/incorp.)",IFERROR(_xlfn.UNIQUE(_xlfn._xlws.FILTER(Prod.Out!$J:$J,Prod.Out!$B:$B=W364)),""),""))))</f>
        <v/>
      </c>
      <c r="AB364" s="4" t="str" cm="1">
        <f t="array" ref="AB364">IF(OR(X364=0,X364=""),"",IF($R364="Mulched (left on surface)",IFERROR(_xlfn.UNIQUE(_xlfn._xlws.FILTER(Prod.Out!$H:$H,Prod.Out!$B:$B=X364)),""),IF($R364="Incorporated",IFERROR(_xlfn.UNIQUE(_xlfn._xlws.FILTER(Prod.Out!$I:$I,Prod.Out!$B:$B=X364)),""),IF($R364="Retained (unknown if mulched/incorp.)",IFERROR(_xlfn.UNIQUE(_xlfn._xlws.FILTER(Prod.Out!$J:$J,Prod.Out!$B:$B=X364)),""),""))))</f>
        <v/>
      </c>
      <c r="AC364" s="4" t="str" cm="1">
        <f t="array" ref="AC364">IF(OR(Y364=0,Y364=""),"",IF($R364="Mulched (left on surface)",IFERROR(_xlfn.UNIQUE(_xlfn._xlws.FILTER(Prod.Out!$H:$H,Prod.Out!$B:$B=Y364)),""),IF($R364="Incorporated",IFERROR(_xlfn.UNIQUE(_xlfn._xlws.FILTER(Prod.Out!$I:$I,Prod.Out!$B:$B=Y364)),""),IF($R364="Retained (unknown if mulched/incorp.)",IFERROR(_xlfn.UNIQUE(_xlfn._xlws.FILTER(Prod.Out!$J:$J,Prod.Out!$B:$B=Y364)),""),""))))</f>
        <v/>
      </c>
      <c r="AD364" s="4" t="str" cm="1">
        <f t="array" ref="AD364">IF(OR(Z364=0,Z364=""),"",IF($R364="Mulched (left on surface)",IFERROR(_xlfn.UNIQUE(_xlfn._xlws.FILTER(Prod.Out!$H:$H,Prod.Out!$B:$B=Z364)),""),IF($R364="Incorporated",IFERROR(_xlfn.UNIQUE(_xlfn._xlws.FILTER(Prod.Out!$I:$I,Prod.Out!$B:$B=Z364)),""),IF($R364="Retained (unknown if mulched/incorp.)",IFERROR(_xlfn.UNIQUE(_xlfn._xlws.FILTER(Prod.Out!$J:$J,Prod.Out!$B:$B=Z364)),""),""))))</f>
        <v/>
      </c>
    </row>
    <row r="365" spans="19:30" x14ac:dyDescent="0.35">
      <c r="S365" s="4" t="str" cm="1">
        <f t="array" ref="S365">IF(OR(Q365="",Q365=0),"",IFERROR(IF(V365="No",_xlfn._xlws.FILTER(MT.Out!A:A,MT.Out!D:D=Q365),IF(V365="Yes",_xlfn._xlws.FILTER(Int.Out!O:O,Int.Out!B:B=Q365),"")),""))</f>
        <v/>
      </c>
      <c r="T365" s="4" t="str" cm="1">
        <f t="array" ref="T365">IF(OR(Q365="",Q365=0),"",IFERROR(IF(V365="No",_xlfn._xlws.FILTER(MT.Out!B:B,MT.Out!D:D=Q365),IF(V365="Yes",_xlfn._xlws.FILTER(Int.Out!P:P,Int.Out!B:B=Q365),"")),""))</f>
        <v/>
      </c>
      <c r="U365" s="4" t="str" cm="1">
        <f t="array" ref="U365">IF(OR($Q365="",$Q365=0),"",IFERROR(IF($V365="No",_xlfn._xlws.FILTER(MT.Out!C:C,MT.Out!$D:$D=$Q365),IF($V365="Yes",_xlfn._xlws.FILTER(Int.Out!Q:Q,Int.Out!$B:$B=$Q365),"")),""))</f>
        <v/>
      </c>
      <c r="V365" s="4" t="str">
        <f>IF(Q365&lt;&gt;"",IFERROR(IF(MATCH(Q365,_xlfn.ANCHORARRAY(Intercrop!AS$1),0)&gt;0,"Yes","No"),"No"),"")</f>
        <v/>
      </c>
      <c r="W365" s="4" t="str" cm="1">
        <f t="array" ref="W365">IF(Q365="Natural or Bare Fallow","",IF(V365="","",IF(V365="No",_xlfn._xlws.FILTER(MT.Out!E:E,MT.Out!D:D=Q365),IF(V365="Yes",_xlfn._xlws.FILTER(Int.Out!S:V,Int.Out!B:B=Q365)))))</f>
        <v/>
      </c>
      <c r="AA365" s="4" t="str" cm="1">
        <f t="array" ref="AA365">IF(OR(W365=0,W365=""),"",IF($R365="Mulched (left on surface)",IFERROR(_xlfn.UNIQUE(_xlfn._xlws.FILTER(Prod.Out!$H:$H,Prod.Out!$B:$B=W365)),""),IF($R365="Incorporated",IFERROR(_xlfn.UNIQUE(_xlfn._xlws.FILTER(Prod.Out!$I:$I,Prod.Out!$B:$B=W365)),""),IF($R365="Retained (unknown if mulched/incorp.)",IFERROR(_xlfn.UNIQUE(_xlfn._xlws.FILTER(Prod.Out!$J:$J,Prod.Out!$B:$B=W365)),""),""))))</f>
        <v/>
      </c>
      <c r="AB365" s="4" t="str" cm="1">
        <f t="array" ref="AB365">IF(OR(X365=0,X365=""),"",IF($R365="Mulched (left on surface)",IFERROR(_xlfn.UNIQUE(_xlfn._xlws.FILTER(Prod.Out!$H:$H,Prod.Out!$B:$B=X365)),""),IF($R365="Incorporated",IFERROR(_xlfn.UNIQUE(_xlfn._xlws.FILTER(Prod.Out!$I:$I,Prod.Out!$B:$B=X365)),""),IF($R365="Retained (unknown if mulched/incorp.)",IFERROR(_xlfn.UNIQUE(_xlfn._xlws.FILTER(Prod.Out!$J:$J,Prod.Out!$B:$B=X365)),""),""))))</f>
        <v/>
      </c>
      <c r="AC365" s="4" t="str" cm="1">
        <f t="array" ref="AC365">IF(OR(Y365=0,Y365=""),"",IF($R365="Mulched (left on surface)",IFERROR(_xlfn.UNIQUE(_xlfn._xlws.FILTER(Prod.Out!$H:$H,Prod.Out!$B:$B=Y365)),""),IF($R365="Incorporated",IFERROR(_xlfn.UNIQUE(_xlfn._xlws.FILTER(Prod.Out!$I:$I,Prod.Out!$B:$B=Y365)),""),IF($R365="Retained (unknown if mulched/incorp.)",IFERROR(_xlfn.UNIQUE(_xlfn._xlws.FILTER(Prod.Out!$J:$J,Prod.Out!$B:$B=Y365)),""),""))))</f>
        <v/>
      </c>
      <c r="AD365" s="4" t="str" cm="1">
        <f t="array" ref="AD365">IF(OR(Z365=0,Z365=""),"",IF($R365="Mulched (left on surface)",IFERROR(_xlfn.UNIQUE(_xlfn._xlws.FILTER(Prod.Out!$H:$H,Prod.Out!$B:$B=Z365)),""),IF($R365="Incorporated",IFERROR(_xlfn.UNIQUE(_xlfn._xlws.FILTER(Prod.Out!$I:$I,Prod.Out!$B:$B=Z365)),""),IF($R365="Retained (unknown if mulched/incorp.)",IFERROR(_xlfn.UNIQUE(_xlfn._xlws.FILTER(Prod.Out!$J:$J,Prod.Out!$B:$B=Z365)),""),""))))</f>
        <v/>
      </c>
    </row>
    <row r="366" spans="19:30" x14ac:dyDescent="0.35">
      <c r="S366" s="4" t="str" cm="1">
        <f t="array" ref="S366">IF(OR(Q366="",Q366=0),"",IFERROR(IF(V366="No",_xlfn._xlws.FILTER(MT.Out!A:A,MT.Out!D:D=Q366),IF(V366="Yes",_xlfn._xlws.FILTER(Int.Out!O:O,Int.Out!B:B=Q366),"")),""))</f>
        <v/>
      </c>
      <c r="T366" s="4" t="str" cm="1">
        <f t="array" ref="T366">IF(OR(Q366="",Q366=0),"",IFERROR(IF(V366="No",_xlfn._xlws.FILTER(MT.Out!B:B,MT.Out!D:D=Q366),IF(V366="Yes",_xlfn._xlws.FILTER(Int.Out!P:P,Int.Out!B:B=Q366),"")),""))</f>
        <v/>
      </c>
      <c r="U366" s="4" t="str" cm="1">
        <f t="array" ref="U366">IF(OR($Q366="",$Q366=0),"",IFERROR(IF($V366="No",_xlfn._xlws.FILTER(MT.Out!C:C,MT.Out!$D:$D=$Q366),IF($V366="Yes",_xlfn._xlws.FILTER(Int.Out!Q:Q,Int.Out!$B:$B=$Q366),"")),""))</f>
        <v/>
      </c>
      <c r="V366" s="4" t="str">
        <f>IF(Q366&lt;&gt;"",IFERROR(IF(MATCH(Q366,_xlfn.ANCHORARRAY(Intercrop!AS$1),0)&gt;0,"Yes","No"),"No"),"")</f>
        <v/>
      </c>
      <c r="W366" s="4" t="str" cm="1">
        <f t="array" ref="W366">IF(Q366="Natural or Bare Fallow","",IF(V366="","",IF(V366="No",_xlfn._xlws.FILTER(MT.Out!E:E,MT.Out!D:D=Q366),IF(V366="Yes",_xlfn._xlws.FILTER(Int.Out!S:V,Int.Out!B:B=Q366)))))</f>
        <v/>
      </c>
      <c r="AA366" s="4" t="str" cm="1">
        <f t="array" ref="AA366">IF(OR(W366=0,W366=""),"",IF($R366="Mulched (left on surface)",IFERROR(_xlfn.UNIQUE(_xlfn._xlws.FILTER(Prod.Out!$H:$H,Prod.Out!$B:$B=W366)),""),IF($R366="Incorporated",IFERROR(_xlfn.UNIQUE(_xlfn._xlws.FILTER(Prod.Out!$I:$I,Prod.Out!$B:$B=W366)),""),IF($R366="Retained (unknown if mulched/incorp.)",IFERROR(_xlfn.UNIQUE(_xlfn._xlws.FILTER(Prod.Out!$J:$J,Prod.Out!$B:$B=W366)),""),""))))</f>
        <v/>
      </c>
      <c r="AB366" s="4" t="str" cm="1">
        <f t="array" ref="AB366">IF(OR(X366=0,X366=""),"",IF($R366="Mulched (left on surface)",IFERROR(_xlfn.UNIQUE(_xlfn._xlws.FILTER(Prod.Out!$H:$H,Prod.Out!$B:$B=X366)),""),IF($R366="Incorporated",IFERROR(_xlfn.UNIQUE(_xlfn._xlws.FILTER(Prod.Out!$I:$I,Prod.Out!$B:$B=X366)),""),IF($R366="Retained (unknown if mulched/incorp.)",IFERROR(_xlfn.UNIQUE(_xlfn._xlws.FILTER(Prod.Out!$J:$J,Prod.Out!$B:$B=X366)),""),""))))</f>
        <v/>
      </c>
      <c r="AC366" s="4" t="str" cm="1">
        <f t="array" ref="AC366">IF(OR(Y366=0,Y366=""),"",IF($R366="Mulched (left on surface)",IFERROR(_xlfn.UNIQUE(_xlfn._xlws.FILTER(Prod.Out!$H:$H,Prod.Out!$B:$B=Y366)),""),IF($R366="Incorporated",IFERROR(_xlfn.UNIQUE(_xlfn._xlws.FILTER(Prod.Out!$I:$I,Prod.Out!$B:$B=Y366)),""),IF($R366="Retained (unknown if mulched/incorp.)",IFERROR(_xlfn.UNIQUE(_xlfn._xlws.FILTER(Prod.Out!$J:$J,Prod.Out!$B:$B=Y366)),""),""))))</f>
        <v/>
      </c>
      <c r="AD366" s="4" t="str" cm="1">
        <f t="array" ref="AD366">IF(OR(Z366=0,Z366=""),"",IF($R366="Mulched (left on surface)",IFERROR(_xlfn.UNIQUE(_xlfn._xlws.FILTER(Prod.Out!$H:$H,Prod.Out!$B:$B=Z366)),""),IF($R366="Incorporated",IFERROR(_xlfn.UNIQUE(_xlfn._xlws.FILTER(Prod.Out!$I:$I,Prod.Out!$B:$B=Z366)),""),IF($R366="Retained (unknown if mulched/incorp.)",IFERROR(_xlfn.UNIQUE(_xlfn._xlws.FILTER(Prod.Out!$J:$J,Prod.Out!$B:$B=Z366)),""),""))))</f>
        <v/>
      </c>
    </row>
    <row r="367" spans="19:30" x14ac:dyDescent="0.35">
      <c r="S367" s="4" t="str" cm="1">
        <f t="array" ref="S367">IF(OR(Q367="",Q367=0),"",IFERROR(IF(V367="No",_xlfn._xlws.FILTER(MT.Out!A:A,MT.Out!D:D=Q367),IF(V367="Yes",_xlfn._xlws.FILTER(Int.Out!O:O,Int.Out!B:B=Q367),"")),""))</f>
        <v/>
      </c>
      <c r="T367" s="4" t="str" cm="1">
        <f t="array" ref="T367">IF(OR(Q367="",Q367=0),"",IFERROR(IF(V367="No",_xlfn._xlws.FILTER(MT.Out!B:B,MT.Out!D:D=Q367),IF(V367="Yes",_xlfn._xlws.FILTER(Int.Out!P:P,Int.Out!B:B=Q367),"")),""))</f>
        <v/>
      </c>
      <c r="U367" s="4" t="str" cm="1">
        <f t="array" ref="U367">IF(OR($Q367="",$Q367=0),"",IFERROR(IF($V367="No",_xlfn._xlws.FILTER(MT.Out!C:C,MT.Out!$D:$D=$Q367),IF($V367="Yes",_xlfn._xlws.FILTER(Int.Out!Q:Q,Int.Out!$B:$B=$Q367),"")),""))</f>
        <v/>
      </c>
      <c r="V367" s="4" t="str">
        <f>IF(Q367&lt;&gt;"",IFERROR(IF(MATCH(Q367,_xlfn.ANCHORARRAY(Intercrop!AS$1),0)&gt;0,"Yes","No"),"No"),"")</f>
        <v/>
      </c>
      <c r="W367" s="4" t="str" cm="1">
        <f t="array" ref="W367">IF(Q367="Natural or Bare Fallow","",IF(V367="","",IF(V367="No",_xlfn._xlws.FILTER(MT.Out!E:E,MT.Out!D:D=Q367),IF(V367="Yes",_xlfn._xlws.FILTER(Int.Out!S:V,Int.Out!B:B=Q367)))))</f>
        <v/>
      </c>
      <c r="AA367" s="4" t="str" cm="1">
        <f t="array" ref="AA367">IF(OR(W367=0,W367=""),"",IF($R367="Mulched (left on surface)",IFERROR(_xlfn.UNIQUE(_xlfn._xlws.FILTER(Prod.Out!$H:$H,Prod.Out!$B:$B=W367)),""),IF($R367="Incorporated",IFERROR(_xlfn.UNIQUE(_xlfn._xlws.FILTER(Prod.Out!$I:$I,Prod.Out!$B:$B=W367)),""),IF($R367="Retained (unknown if mulched/incorp.)",IFERROR(_xlfn.UNIQUE(_xlfn._xlws.FILTER(Prod.Out!$J:$J,Prod.Out!$B:$B=W367)),""),""))))</f>
        <v/>
      </c>
      <c r="AB367" s="4" t="str" cm="1">
        <f t="array" ref="AB367">IF(OR(X367=0,X367=""),"",IF($R367="Mulched (left on surface)",IFERROR(_xlfn.UNIQUE(_xlfn._xlws.FILTER(Prod.Out!$H:$H,Prod.Out!$B:$B=X367)),""),IF($R367="Incorporated",IFERROR(_xlfn.UNIQUE(_xlfn._xlws.FILTER(Prod.Out!$I:$I,Prod.Out!$B:$B=X367)),""),IF($R367="Retained (unknown if mulched/incorp.)",IFERROR(_xlfn.UNIQUE(_xlfn._xlws.FILTER(Prod.Out!$J:$J,Prod.Out!$B:$B=X367)),""),""))))</f>
        <v/>
      </c>
      <c r="AC367" s="4" t="str" cm="1">
        <f t="array" ref="AC367">IF(OR(Y367=0,Y367=""),"",IF($R367="Mulched (left on surface)",IFERROR(_xlfn.UNIQUE(_xlfn._xlws.FILTER(Prod.Out!$H:$H,Prod.Out!$B:$B=Y367)),""),IF($R367="Incorporated",IFERROR(_xlfn.UNIQUE(_xlfn._xlws.FILTER(Prod.Out!$I:$I,Prod.Out!$B:$B=Y367)),""),IF($R367="Retained (unknown if mulched/incorp.)",IFERROR(_xlfn.UNIQUE(_xlfn._xlws.FILTER(Prod.Out!$J:$J,Prod.Out!$B:$B=Y367)),""),""))))</f>
        <v/>
      </c>
      <c r="AD367" s="4" t="str" cm="1">
        <f t="array" ref="AD367">IF(OR(Z367=0,Z367=""),"",IF($R367="Mulched (left on surface)",IFERROR(_xlfn.UNIQUE(_xlfn._xlws.FILTER(Prod.Out!$H:$H,Prod.Out!$B:$B=Z367)),""),IF($R367="Incorporated",IFERROR(_xlfn.UNIQUE(_xlfn._xlws.FILTER(Prod.Out!$I:$I,Prod.Out!$B:$B=Z367)),""),IF($R367="Retained (unknown if mulched/incorp.)",IFERROR(_xlfn.UNIQUE(_xlfn._xlws.FILTER(Prod.Out!$J:$J,Prod.Out!$B:$B=Z367)),""),""))))</f>
        <v/>
      </c>
    </row>
    <row r="368" spans="19:30" x14ac:dyDescent="0.35">
      <c r="S368" s="4" t="str" cm="1">
        <f t="array" ref="S368">IF(OR(Q368="",Q368=0),"",IFERROR(IF(V368="No",_xlfn._xlws.FILTER(MT.Out!A:A,MT.Out!D:D=Q368),IF(V368="Yes",_xlfn._xlws.FILTER(Int.Out!O:O,Int.Out!B:B=Q368),"")),""))</f>
        <v/>
      </c>
      <c r="T368" s="4" t="str" cm="1">
        <f t="array" ref="T368">IF(OR(Q368="",Q368=0),"",IFERROR(IF(V368="No",_xlfn._xlws.FILTER(MT.Out!B:B,MT.Out!D:D=Q368),IF(V368="Yes",_xlfn._xlws.FILTER(Int.Out!P:P,Int.Out!B:B=Q368),"")),""))</f>
        <v/>
      </c>
      <c r="U368" s="4" t="str" cm="1">
        <f t="array" ref="U368">IF(OR($Q368="",$Q368=0),"",IFERROR(IF($V368="No",_xlfn._xlws.FILTER(MT.Out!C:C,MT.Out!$D:$D=$Q368),IF($V368="Yes",_xlfn._xlws.FILTER(Int.Out!Q:Q,Int.Out!$B:$B=$Q368),"")),""))</f>
        <v/>
      </c>
      <c r="V368" s="4" t="str">
        <f>IF(Q368&lt;&gt;"",IFERROR(IF(MATCH(Q368,_xlfn.ANCHORARRAY(Intercrop!AS$1),0)&gt;0,"Yes","No"),"No"),"")</f>
        <v/>
      </c>
      <c r="W368" s="4" t="str" cm="1">
        <f t="array" ref="W368">IF(Q368="Natural or Bare Fallow","",IF(V368="","",IF(V368="No",_xlfn._xlws.FILTER(MT.Out!E:E,MT.Out!D:D=Q368),IF(V368="Yes",_xlfn._xlws.FILTER(Int.Out!S:V,Int.Out!B:B=Q368)))))</f>
        <v/>
      </c>
      <c r="AA368" s="4" t="str" cm="1">
        <f t="array" ref="AA368">IF(OR(W368=0,W368=""),"",IF($R368="Mulched (left on surface)",IFERROR(_xlfn.UNIQUE(_xlfn._xlws.FILTER(Prod.Out!$H:$H,Prod.Out!$B:$B=W368)),""),IF($R368="Incorporated",IFERROR(_xlfn.UNIQUE(_xlfn._xlws.FILTER(Prod.Out!$I:$I,Prod.Out!$B:$B=W368)),""),IF($R368="Retained (unknown if mulched/incorp.)",IFERROR(_xlfn.UNIQUE(_xlfn._xlws.FILTER(Prod.Out!$J:$J,Prod.Out!$B:$B=W368)),""),""))))</f>
        <v/>
      </c>
      <c r="AB368" s="4" t="str" cm="1">
        <f t="array" ref="AB368">IF(OR(X368=0,X368=""),"",IF($R368="Mulched (left on surface)",IFERROR(_xlfn.UNIQUE(_xlfn._xlws.FILTER(Prod.Out!$H:$H,Prod.Out!$B:$B=X368)),""),IF($R368="Incorporated",IFERROR(_xlfn.UNIQUE(_xlfn._xlws.FILTER(Prod.Out!$I:$I,Prod.Out!$B:$B=X368)),""),IF($R368="Retained (unknown if mulched/incorp.)",IFERROR(_xlfn.UNIQUE(_xlfn._xlws.FILTER(Prod.Out!$J:$J,Prod.Out!$B:$B=X368)),""),""))))</f>
        <v/>
      </c>
      <c r="AC368" s="4" t="str" cm="1">
        <f t="array" ref="AC368">IF(OR(Y368=0,Y368=""),"",IF($R368="Mulched (left on surface)",IFERROR(_xlfn.UNIQUE(_xlfn._xlws.FILTER(Prod.Out!$H:$H,Prod.Out!$B:$B=Y368)),""),IF($R368="Incorporated",IFERROR(_xlfn.UNIQUE(_xlfn._xlws.FILTER(Prod.Out!$I:$I,Prod.Out!$B:$B=Y368)),""),IF($R368="Retained (unknown if mulched/incorp.)",IFERROR(_xlfn.UNIQUE(_xlfn._xlws.FILTER(Prod.Out!$J:$J,Prod.Out!$B:$B=Y368)),""),""))))</f>
        <v/>
      </c>
      <c r="AD368" s="4" t="str" cm="1">
        <f t="array" ref="AD368">IF(OR(Z368=0,Z368=""),"",IF($R368="Mulched (left on surface)",IFERROR(_xlfn.UNIQUE(_xlfn._xlws.FILTER(Prod.Out!$H:$H,Prod.Out!$B:$B=Z368)),""),IF($R368="Incorporated",IFERROR(_xlfn.UNIQUE(_xlfn._xlws.FILTER(Prod.Out!$I:$I,Prod.Out!$B:$B=Z368)),""),IF($R368="Retained (unknown if mulched/incorp.)",IFERROR(_xlfn.UNIQUE(_xlfn._xlws.FILTER(Prod.Out!$J:$J,Prod.Out!$B:$B=Z368)),""),""))))</f>
        <v/>
      </c>
    </row>
    <row r="369" spans="19:30" x14ac:dyDescent="0.35">
      <c r="S369" s="4" t="str" cm="1">
        <f t="array" ref="S369">IF(OR(Q369="",Q369=0),"",IFERROR(IF(V369="No",_xlfn._xlws.FILTER(MT.Out!A:A,MT.Out!D:D=Q369),IF(V369="Yes",_xlfn._xlws.FILTER(Int.Out!O:O,Int.Out!B:B=Q369),"")),""))</f>
        <v/>
      </c>
      <c r="T369" s="4" t="str" cm="1">
        <f t="array" ref="T369">IF(OR(Q369="",Q369=0),"",IFERROR(IF(V369="No",_xlfn._xlws.FILTER(MT.Out!B:B,MT.Out!D:D=Q369),IF(V369="Yes",_xlfn._xlws.FILTER(Int.Out!P:P,Int.Out!B:B=Q369),"")),""))</f>
        <v/>
      </c>
      <c r="U369" s="4" t="str" cm="1">
        <f t="array" ref="U369">IF(OR($Q369="",$Q369=0),"",IFERROR(IF($V369="No",_xlfn._xlws.FILTER(MT.Out!C:C,MT.Out!$D:$D=$Q369),IF($V369="Yes",_xlfn._xlws.FILTER(Int.Out!Q:Q,Int.Out!$B:$B=$Q369),"")),""))</f>
        <v/>
      </c>
      <c r="V369" s="4" t="str">
        <f>IF(Q369&lt;&gt;"",IFERROR(IF(MATCH(Q369,_xlfn.ANCHORARRAY(Intercrop!AS$1),0)&gt;0,"Yes","No"),"No"),"")</f>
        <v/>
      </c>
      <c r="W369" s="4" t="str" cm="1">
        <f t="array" ref="W369">IF(Q369="Natural or Bare Fallow","",IF(V369="","",IF(V369="No",_xlfn._xlws.FILTER(MT.Out!E:E,MT.Out!D:D=Q369),IF(V369="Yes",_xlfn._xlws.FILTER(Int.Out!S:V,Int.Out!B:B=Q369)))))</f>
        <v/>
      </c>
      <c r="AA369" s="4" t="str" cm="1">
        <f t="array" ref="AA369">IF(OR(W369=0,W369=""),"",IF($R369="Mulched (left on surface)",IFERROR(_xlfn.UNIQUE(_xlfn._xlws.FILTER(Prod.Out!$H:$H,Prod.Out!$B:$B=W369)),""),IF($R369="Incorporated",IFERROR(_xlfn.UNIQUE(_xlfn._xlws.FILTER(Prod.Out!$I:$I,Prod.Out!$B:$B=W369)),""),IF($R369="Retained (unknown if mulched/incorp.)",IFERROR(_xlfn.UNIQUE(_xlfn._xlws.FILTER(Prod.Out!$J:$J,Prod.Out!$B:$B=W369)),""),""))))</f>
        <v/>
      </c>
      <c r="AB369" s="4" t="str" cm="1">
        <f t="array" ref="AB369">IF(OR(X369=0,X369=""),"",IF($R369="Mulched (left on surface)",IFERROR(_xlfn.UNIQUE(_xlfn._xlws.FILTER(Prod.Out!$H:$H,Prod.Out!$B:$B=X369)),""),IF($R369="Incorporated",IFERROR(_xlfn.UNIQUE(_xlfn._xlws.FILTER(Prod.Out!$I:$I,Prod.Out!$B:$B=X369)),""),IF($R369="Retained (unknown if mulched/incorp.)",IFERROR(_xlfn.UNIQUE(_xlfn._xlws.FILTER(Prod.Out!$J:$J,Prod.Out!$B:$B=X369)),""),""))))</f>
        <v/>
      </c>
      <c r="AC369" s="4" t="str" cm="1">
        <f t="array" ref="AC369">IF(OR(Y369=0,Y369=""),"",IF($R369="Mulched (left on surface)",IFERROR(_xlfn.UNIQUE(_xlfn._xlws.FILTER(Prod.Out!$H:$H,Prod.Out!$B:$B=Y369)),""),IF($R369="Incorporated",IFERROR(_xlfn.UNIQUE(_xlfn._xlws.FILTER(Prod.Out!$I:$I,Prod.Out!$B:$B=Y369)),""),IF($R369="Retained (unknown if mulched/incorp.)",IFERROR(_xlfn.UNIQUE(_xlfn._xlws.FILTER(Prod.Out!$J:$J,Prod.Out!$B:$B=Y369)),""),""))))</f>
        <v/>
      </c>
      <c r="AD369" s="4" t="str" cm="1">
        <f t="array" ref="AD369">IF(OR(Z369=0,Z369=""),"",IF($R369="Mulched (left on surface)",IFERROR(_xlfn.UNIQUE(_xlfn._xlws.FILTER(Prod.Out!$H:$H,Prod.Out!$B:$B=Z369)),""),IF($R369="Incorporated",IFERROR(_xlfn.UNIQUE(_xlfn._xlws.FILTER(Prod.Out!$I:$I,Prod.Out!$B:$B=Z369)),""),IF($R369="Retained (unknown if mulched/incorp.)",IFERROR(_xlfn.UNIQUE(_xlfn._xlws.FILTER(Prod.Out!$J:$J,Prod.Out!$B:$B=Z369)),""),""))))</f>
        <v/>
      </c>
    </row>
    <row r="370" spans="19:30" x14ac:dyDescent="0.35">
      <c r="S370" s="4" t="str" cm="1">
        <f t="array" ref="S370">IF(OR(Q370="",Q370=0),"",IFERROR(IF(V370="No",_xlfn._xlws.FILTER(MT.Out!A:A,MT.Out!D:D=Q370),IF(V370="Yes",_xlfn._xlws.FILTER(Int.Out!O:O,Int.Out!B:B=Q370),"")),""))</f>
        <v/>
      </c>
      <c r="T370" s="4" t="str" cm="1">
        <f t="array" ref="T370">IF(OR(Q370="",Q370=0),"",IFERROR(IF(V370="No",_xlfn._xlws.FILTER(MT.Out!B:B,MT.Out!D:D=Q370),IF(V370="Yes",_xlfn._xlws.FILTER(Int.Out!P:P,Int.Out!B:B=Q370),"")),""))</f>
        <v/>
      </c>
      <c r="U370" s="4" t="str" cm="1">
        <f t="array" ref="U370">IF(OR($Q370="",$Q370=0),"",IFERROR(IF($V370="No",_xlfn._xlws.FILTER(MT.Out!C:C,MT.Out!$D:$D=$Q370),IF($V370="Yes",_xlfn._xlws.FILTER(Int.Out!Q:Q,Int.Out!$B:$B=$Q370),"")),""))</f>
        <v/>
      </c>
      <c r="V370" s="4" t="str">
        <f>IF(Q370&lt;&gt;"",IFERROR(IF(MATCH(Q370,_xlfn.ANCHORARRAY(Intercrop!AS$1),0)&gt;0,"Yes","No"),"No"),"")</f>
        <v/>
      </c>
      <c r="W370" s="4" t="str" cm="1">
        <f t="array" ref="W370">IF(Q370="Natural or Bare Fallow","",IF(V370="","",IF(V370="No",_xlfn._xlws.FILTER(MT.Out!E:E,MT.Out!D:D=Q370),IF(V370="Yes",_xlfn._xlws.FILTER(Int.Out!S:V,Int.Out!B:B=Q370)))))</f>
        <v/>
      </c>
      <c r="AA370" s="4" t="str" cm="1">
        <f t="array" ref="AA370">IF(OR(W370=0,W370=""),"",IF($R370="Mulched (left on surface)",IFERROR(_xlfn.UNIQUE(_xlfn._xlws.FILTER(Prod.Out!$H:$H,Prod.Out!$B:$B=W370)),""),IF($R370="Incorporated",IFERROR(_xlfn.UNIQUE(_xlfn._xlws.FILTER(Prod.Out!$I:$I,Prod.Out!$B:$B=W370)),""),IF($R370="Retained (unknown if mulched/incorp.)",IFERROR(_xlfn.UNIQUE(_xlfn._xlws.FILTER(Prod.Out!$J:$J,Prod.Out!$B:$B=W370)),""),""))))</f>
        <v/>
      </c>
      <c r="AB370" s="4" t="str" cm="1">
        <f t="array" ref="AB370">IF(OR(X370=0,X370=""),"",IF($R370="Mulched (left on surface)",IFERROR(_xlfn.UNIQUE(_xlfn._xlws.FILTER(Prod.Out!$H:$H,Prod.Out!$B:$B=X370)),""),IF($R370="Incorporated",IFERROR(_xlfn.UNIQUE(_xlfn._xlws.FILTER(Prod.Out!$I:$I,Prod.Out!$B:$B=X370)),""),IF($R370="Retained (unknown if mulched/incorp.)",IFERROR(_xlfn.UNIQUE(_xlfn._xlws.FILTER(Prod.Out!$J:$J,Prod.Out!$B:$B=X370)),""),""))))</f>
        <v/>
      </c>
      <c r="AC370" s="4" t="str" cm="1">
        <f t="array" ref="AC370">IF(OR(Y370=0,Y370=""),"",IF($R370="Mulched (left on surface)",IFERROR(_xlfn.UNIQUE(_xlfn._xlws.FILTER(Prod.Out!$H:$H,Prod.Out!$B:$B=Y370)),""),IF($R370="Incorporated",IFERROR(_xlfn.UNIQUE(_xlfn._xlws.FILTER(Prod.Out!$I:$I,Prod.Out!$B:$B=Y370)),""),IF($R370="Retained (unknown if mulched/incorp.)",IFERROR(_xlfn.UNIQUE(_xlfn._xlws.FILTER(Prod.Out!$J:$J,Prod.Out!$B:$B=Y370)),""),""))))</f>
        <v/>
      </c>
      <c r="AD370" s="4" t="str" cm="1">
        <f t="array" ref="AD370">IF(OR(Z370=0,Z370=""),"",IF($R370="Mulched (left on surface)",IFERROR(_xlfn.UNIQUE(_xlfn._xlws.FILTER(Prod.Out!$H:$H,Prod.Out!$B:$B=Z370)),""),IF($R370="Incorporated",IFERROR(_xlfn.UNIQUE(_xlfn._xlws.FILTER(Prod.Out!$I:$I,Prod.Out!$B:$B=Z370)),""),IF($R370="Retained (unknown if mulched/incorp.)",IFERROR(_xlfn.UNIQUE(_xlfn._xlws.FILTER(Prod.Out!$J:$J,Prod.Out!$B:$B=Z370)),""),""))))</f>
        <v/>
      </c>
    </row>
    <row r="371" spans="19:30" x14ac:dyDescent="0.35">
      <c r="S371" s="4" t="str" cm="1">
        <f t="array" ref="S371">IF(OR(Q371="",Q371=0),"",IFERROR(IF(V371="No",_xlfn._xlws.FILTER(MT.Out!A:A,MT.Out!D:D=Q371),IF(V371="Yes",_xlfn._xlws.FILTER(Int.Out!O:O,Int.Out!B:B=Q371),"")),""))</f>
        <v/>
      </c>
      <c r="T371" s="4" t="str" cm="1">
        <f t="array" ref="T371">IF(OR(Q371="",Q371=0),"",IFERROR(IF(V371="No",_xlfn._xlws.FILTER(MT.Out!B:B,MT.Out!D:D=Q371),IF(V371="Yes",_xlfn._xlws.FILTER(Int.Out!P:P,Int.Out!B:B=Q371),"")),""))</f>
        <v/>
      </c>
      <c r="U371" s="4" t="str" cm="1">
        <f t="array" ref="U371">IF(OR($Q371="",$Q371=0),"",IFERROR(IF($V371="No",_xlfn._xlws.FILTER(MT.Out!C:C,MT.Out!$D:$D=$Q371),IF($V371="Yes",_xlfn._xlws.FILTER(Int.Out!Q:Q,Int.Out!$B:$B=$Q371),"")),""))</f>
        <v/>
      </c>
      <c r="V371" s="4" t="str">
        <f>IF(Q371&lt;&gt;"",IFERROR(IF(MATCH(Q371,_xlfn.ANCHORARRAY(Intercrop!AS$1),0)&gt;0,"Yes","No"),"No"),"")</f>
        <v/>
      </c>
      <c r="W371" s="4" t="str" cm="1">
        <f t="array" ref="W371">IF(Q371="Natural or Bare Fallow","",IF(V371="","",IF(V371="No",_xlfn._xlws.FILTER(MT.Out!E:E,MT.Out!D:D=Q371),IF(V371="Yes",_xlfn._xlws.FILTER(Int.Out!S:V,Int.Out!B:B=Q371)))))</f>
        <v/>
      </c>
      <c r="AA371" s="4" t="str" cm="1">
        <f t="array" ref="AA371">IF(OR(W371=0,W371=""),"",IF($R371="Mulched (left on surface)",IFERROR(_xlfn.UNIQUE(_xlfn._xlws.FILTER(Prod.Out!$H:$H,Prod.Out!$B:$B=W371)),""),IF($R371="Incorporated",IFERROR(_xlfn.UNIQUE(_xlfn._xlws.FILTER(Prod.Out!$I:$I,Prod.Out!$B:$B=W371)),""),IF($R371="Retained (unknown if mulched/incorp.)",IFERROR(_xlfn.UNIQUE(_xlfn._xlws.FILTER(Prod.Out!$J:$J,Prod.Out!$B:$B=W371)),""),""))))</f>
        <v/>
      </c>
      <c r="AB371" s="4" t="str" cm="1">
        <f t="array" ref="AB371">IF(OR(X371=0,X371=""),"",IF($R371="Mulched (left on surface)",IFERROR(_xlfn.UNIQUE(_xlfn._xlws.FILTER(Prod.Out!$H:$H,Prod.Out!$B:$B=X371)),""),IF($R371="Incorporated",IFERROR(_xlfn.UNIQUE(_xlfn._xlws.FILTER(Prod.Out!$I:$I,Prod.Out!$B:$B=X371)),""),IF($R371="Retained (unknown if mulched/incorp.)",IFERROR(_xlfn.UNIQUE(_xlfn._xlws.FILTER(Prod.Out!$J:$J,Prod.Out!$B:$B=X371)),""),""))))</f>
        <v/>
      </c>
      <c r="AC371" s="4" t="str" cm="1">
        <f t="array" ref="AC371">IF(OR(Y371=0,Y371=""),"",IF($R371="Mulched (left on surface)",IFERROR(_xlfn.UNIQUE(_xlfn._xlws.FILTER(Prod.Out!$H:$H,Prod.Out!$B:$B=Y371)),""),IF($R371="Incorporated",IFERROR(_xlfn.UNIQUE(_xlfn._xlws.FILTER(Prod.Out!$I:$I,Prod.Out!$B:$B=Y371)),""),IF($R371="Retained (unknown if mulched/incorp.)",IFERROR(_xlfn.UNIQUE(_xlfn._xlws.FILTER(Prod.Out!$J:$J,Prod.Out!$B:$B=Y371)),""),""))))</f>
        <v/>
      </c>
      <c r="AD371" s="4" t="str" cm="1">
        <f t="array" ref="AD371">IF(OR(Z371=0,Z371=""),"",IF($R371="Mulched (left on surface)",IFERROR(_xlfn.UNIQUE(_xlfn._xlws.FILTER(Prod.Out!$H:$H,Prod.Out!$B:$B=Z371)),""),IF($R371="Incorporated",IFERROR(_xlfn.UNIQUE(_xlfn._xlws.FILTER(Prod.Out!$I:$I,Prod.Out!$B:$B=Z371)),""),IF($R371="Retained (unknown if mulched/incorp.)",IFERROR(_xlfn.UNIQUE(_xlfn._xlws.FILTER(Prod.Out!$J:$J,Prod.Out!$B:$B=Z371)),""),""))))</f>
        <v/>
      </c>
    </row>
    <row r="372" spans="19:30" x14ac:dyDescent="0.35">
      <c r="S372" s="4" t="str" cm="1">
        <f t="array" ref="S372">IF(OR(Q372="",Q372=0),"",IFERROR(IF(V372="No",_xlfn._xlws.FILTER(MT.Out!A:A,MT.Out!D:D=Q372),IF(V372="Yes",_xlfn._xlws.FILTER(Int.Out!O:O,Int.Out!B:B=Q372),"")),""))</f>
        <v/>
      </c>
      <c r="T372" s="4" t="str" cm="1">
        <f t="array" ref="T372">IF(OR(Q372="",Q372=0),"",IFERROR(IF(V372="No",_xlfn._xlws.FILTER(MT.Out!B:B,MT.Out!D:D=Q372),IF(V372="Yes",_xlfn._xlws.FILTER(Int.Out!P:P,Int.Out!B:B=Q372),"")),""))</f>
        <v/>
      </c>
      <c r="U372" s="4" t="str" cm="1">
        <f t="array" ref="U372">IF(OR($Q372="",$Q372=0),"",IFERROR(IF($V372="No",_xlfn._xlws.FILTER(MT.Out!C:C,MT.Out!$D:$D=$Q372),IF($V372="Yes",_xlfn._xlws.FILTER(Int.Out!Q:Q,Int.Out!$B:$B=$Q372),"")),""))</f>
        <v/>
      </c>
      <c r="V372" s="4" t="str">
        <f>IF(Q372&lt;&gt;"",IFERROR(IF(MATCH(Q372,_xlfn.ANCHORARRAY(Intercrop!AS$1),0)&gt;0,"Yes","No"),"No"),"")</f>
        <v/>
      </c>
      <c r="W372" s="4" t="str" cm="1">
        <f t="array" ref="W372">IF(Q372="Natural or Bare Fallow","",IF(V372="","",IF(V372="No",_xlfn._xlws.FILTER(MT.Out!E:E,MT.Out!D:D=Q372),IF(V372="Yes",_xlfn._xlws.FILTER(Int.Out!S:V,Int.Out!B:B=Q372)))))</f>
        <v/>
      </c>
      <c r="AA372" s="4" t="str" cm="1">
        <f t="array" ref="AA372">IF(OR(W372=0,W372=""),"",IF($R372="Mulched (left on surface)",IFERROR(_xlfn.UNIQUE(_xlfn._xlws.FILTER(Prod.Out!$H:$H,Prod.Out!$B:$B=W372)),""),IF($R372="Incorporated",IFERROR(_xlfn.UNIQUE(_xlfn._xlws.FILTER(Prod.Out!$I:$I,Prod.Out!$B:$B=W372)),""),IF($R372="Retained (unknown if mulched/incorp.)",IFERROR(_xlfn.UNIQUE(_xlfn._xlws.FILTER(Prod.Out!$J:$J,Prod.Out!$B:$B=W372)),""),""))))</f>
        <v/>
      </c>
      <c r="AB372" s="4" t="str" cm="1">
        <f t="array" ref="AB372">IF(OR(X372=0,X372=""),"",IF($R372="Mulched (left on surface)",IFERROR(_xlfn.UNIQUE(_xlfn._xlws.FILTER(Prod.Out!$H:$H,Prod.Out!$B:$B=X372)),""),IF($R372="Incorporated",IFERROR(_xlfn.UNIQUE(_xlfn._xlws.FILTER(Prod.Out!$I:$I,Prod.Out!$B:$B=X372)),""),IF($R372="Retained (unknown if mulched/incorp.)",IFERROR(_xlfn.UNIQUE(_xlfn._xlws.FILTER(Prod.Out!$J:$J,Prod.Out!$B:$B=X372)),""),""))))</f>
        <v/>
      </c>
      <c r="AC372" s="4" t="str" cm="1">
        <f t="array" ref="AC372">IF(OR(Y372=0,Y372=""),"",IF($R372="Mulched (left on surface)",IFERROR(_xlfn.UNIQUE(_xlfn._xlws.FILTER(Prod.Out!$H:$H,Prod.Out!$B:$B=Y372)),""),IF($R372="Incorporated",IFERROR(_xlfn.UNIQUE(_xlfn._xlws.FILTER(Prod.Out!$I:$I,Prod.Out!$B:$B=Y372)),""),IF($R372="Retained (unknown if mulched/incorp.)",IFERROR(_xlfn.UNIQUE(_xlfn._xlws.FILTER(Prod.Out!$J:$J,Prod.Out!$B:$B=Y372)),""),""))))</f>
        <v/>
      </c>
      <c r="AD372" s="4" t="str" cm="1">
        <f t="array" ref="AD372">IF(OR(Z372=0,Z372=""),"",IF($R372="Mulched (left on surface)",IFERROR(_xlfn.UNIQUE(_xlfn._xlws.FILTER(Prod.Out!$H:$H,Prod.Out!$B:$B=Z372)),""),IF($R372="Incorporated",IFERROR(_xlfn.UNIQUE(_xlfn._xlws.FILTER(Prod.Out!$I:$I,Prod.Out!$B:$B=Z372)),""),IF($R372="Retained (unknown if mulched/incorp.)",IFERROR(_xlfn.UNIQUE(_xlfn._xlws.FILTER(Prod.Out!$J:$J,Prod.Out!$B:$B=Z372)),""),""))))</f>
        <v/>
      </c>
    </row>
    <row r="373" spans="19:30" x14ac:dyDescent="0.35">
      <c r="S373" s="4" t="str" cm="1">
        <f t="array" ref="S373">IF(OR(Q373="",Q373=0),"",IFERROR(IF(V373="No",_xlfn._xlws.FILTER(MT.Out!A:A,MT.Out!D:D=Q373),IF(V373="Yes",_xlfn._xlws.FILTER(Int.Out!O:O,Int.Out!B:B=Q373),"")),""))</f>
        <v/>
      </c>
      <c r="T373" s="4" t="str" cm="1">
        <f t="array" ref="T373">IF(OR(Q373="",Q373=0),"",IFERROR(IF(V373="No",_xlfn._xlws.FILTER(MT.Out!B:B,MT.Out!D:D=Q373),IF(V373="Yes",_xlfn._xlws.FILTER(Int.Out!P:P,Int.Out!B:B=Q373),"")),""))</f>
        <v/>
      </c>
      <c r="U373" s="4" t="str" cm="1">
        <f t="array" ref="U373">IF(OR($Q373="",$Q373=0),"",IFERROR(IF($V373="No",_xlfn._xlws.FILTER(MT.Out!C:C,MT.Out!$D:$D=$Q373),IF($V373="Yes",_xlfn._xlws.FILTER(Int.Out!Q:Q,Int.Out!$B:$B=$Q373),"")),""))</f>
        <v/>
      </c>
      <c r="V373" s="4" t="str">
        <f>IF(Q373&lt;&gt;"",IFERROR(IF(MATCH(Q373,_xlfn.ANCHORARRAY(Intercrop!AS$1),0)&gt;0,"Yes","No"),"No"),"")</f>
        <v/>
      </c>
      <c r="W373" s="4" t="str" cm="1">
        <f t="array" ref="W373">IF(Q373="Natural or Bare Fallow","",IF(V373="","",IF(V373="No",_xlfn._xlws.FILTER(MT.Out!E:E,MT.Out!D:D=Q373),IF(V373="Yes",_xlfn._xlws.FILTER(Int.Out!S:V,Int.Out!B:B=Q373)))))</f>
        <v/>
      </c>
      <c r="AA373" s="4" t="str" cm="1">
        <f t="array" ref="AA373">IF(OR(W373=0,W373=""),"",IF($R373="Mulched (left on surface)",IFERROR(_xlfn.UNIQUE(_xlfn._xlws.FILTER(Prod.Out!$H:$H,Prod.Out!$B:$B=W373)),""),IF($R373="Incorporated",IFERROR(_xlfn.UNIQUE(_xlfn._xlws.FILTER(Prod.Out!$I:$I,Prod.Out!$B:$B=W373)),""),IF($R373="Retained (unknown if mulched/incorp.)",IFERROR(_xlfn.UNIQUE(_xlfn._xlws.FILTER(Prod.Out!$J:$J,Prod.Out!$B:$B=W373)),""),""))))</f>
        <v/>
      </c>
      <c r="AB373" s="4" t="str" cm="1">
        <f t="array" ref="AB373">IF(OR(X373=0,X373=""),"",IF($R373="Mulched (left on surface)",IFERROR(_xlfn.UNIQUE(_xlfn._xlws.FILTER(Prod.Out!$H:$H,Prod.Out!$B:$B=X373)),""),IF($R373="Incorporated",IFERROR(_xlfn.UNIQUE(_xlfn._xlws.FILTER(Prod.Out!$I:$I,Prod.Out!$B:$B=X373)),""),IF($R373="Retained (unknown if mulched/incorp.)",IFERROR(_xlfn.UNIQUE(_xlfn._xlws.FILTER(Prod.Out!$J:$J,Prod.Out!$B:$B=X373)),""),""))))</f>
        <v/>
      </c>
      <c r="AC373" s="4" t="str" cm="1">
        <f t="array" ref="AC373">IF(OR(Y373=0,Y373=""),"",IF($R373="Mulched (left on surface)",IFERROR(_xlfn.UNIQUE(_xlfn._xlws.FILTER(Prod.Out!$H:$H,Prod.Out!$B:$B=Y373)),""),IF($R373="Incorporated",IFERROR(_xlfn.UNIQUE(_xlfn._xlws.FILTER(Prod.Out!$I:$I,Prod.Out!$B:$B=Y373)),""),IF($R373="Retained (unknown if mulched/incorp.)",IFERROR(_xlfn.UNIQUE(_xlfn._xlws.FILTER(Prod.Out!$J:$J,Prod.Out!$B:$B=Y373)),""),""))))</f>
        <v/>
      </c>
      <c r="AD373" s="4" t="str" cm="1">
        <f t="array" ref="AD373">IF(OR(Z373=0,Z373=""),"",IF($R373="Mulched (left on surface)",IFERROR(_xlfn.UNIQUE(_xlfn._xlws.FILTER(Prod.Out!$H:$H,Prod.Out!$B:$B=Z373)),""),IF($R373="Incorporated",IFERROR(_xlfn.UNIQUE(_xlfn._xlws.FILTER(Prod.Out!$I:$I,Prod.Out!$B:$B=Z373)),""),IF($R373="Retained (unknown if mulched/incorp.)",IFERROR(_xlfn.UNIQUE(_xlfn._xlws.FILTER(Prod.Out!$J:$J,Prod.Out!$B:$B=Z373)),""),""))))</f>
        <v/>
      </c>
    </row>
    <row r="374" spans="19:30" x14ac:dyDescent="0.35">
      <c r="S374" s="4" t="str" cm="1">
        <f t="array" ref="S374">IF(OR(Q374="",Q374=0),"",IFERROR(IF(V374="No",_xlfn._xlws.FILTER(MT.Out!A:A,MT.Out!D:D=Q374),IF(V374="Yes",_xlfn._xlws.FILTER(Int.Out!O:O,Int.Out!B:B=Q374),"")),""))</f>
        <v/>
      </c>
      <c r="T374" s="4" t="str" cm="1">
        <f t="array" ref="T374">IF(OR(Q374="",Q374=0),"",IFERROR(IF(V374="No",_xlfn._xlws.FILTER(MT.Out!B:B,MT.Out!D:D=Q374),IF(V374="Yes",_xlfn._xlws.FILTER(Int.Out!P:P,Int.Out!B:B=Q374),"")),""))</f>
        <v/>
      </c>
      <c r="U374" s="4" t="str" cm="1">
        <f t="array" ref="U374">IF(OR($Q374="",$Q374=0),"",IFERROR(IF($V374="No",_xlfn._xlws.FILTER(MT.Out!C:C,MT.Out!$D:$D=$Q374),IF($V374="Yes",_xlfn._xlws.FILTER(Int.Out!Q:Q,Int.Out!$B:$B=$Q374),"")),""))</f>
        <v/>
      </c>
      <c r="V374" s="4" t="str">
        <f>IF(Q374&lt;&gt;"",IFERROR(IF(MATCH(Q374,_xlfn.ANCHORARRAY(Intercrop!AS$1),0)&gt;0,"Yes","No"),"No"),"")</f>
        <v/>
      </c>
      <c r="W374" s="4" t="str" cm="1">
        <f t="array" ref="W374">IF(Q374="Natural or Bare Fallow","",IF(V374="","",IF(V374="No",_xlfn._xlws.FILTER(MT.Out!E:E,MT.Out!D:D=Q374),IF(V374="Yes",_xlfn._xlws.FILTER(Int.Out!S:V,Int.Out!B:B=Q374)))))</f>
        <v/>
      </c>
      <c r="AA374" s="4" t="str" cm="1">
        <f t="array" ref="AA374">IF(OR(W374=0,W374=""),"",IF($R374="Mulched (left on surface)",IFERROR(_xlfn.UNIQUE(_xlfn._xlws.FILTER(Prod.Out!$H:$H,Prod.Out!$B:$B=W374)),""),IF($R374="Incorporated",IFERROR(_xlfn.UNIQUE(_xlfn._xlws.FILTER(Prod.Out!$I:$I,Prod.Out!$B:$B=W374)),""),IF($R374="Retained (unknown if mulched/incorp.)",IFERROR(_xlfn.UNIQUE(_xlfn._xlws.FILTER(Prod.Out!$J:$J,Prod.Out!$B:$B=W374)),""),""))))</f>
        <v/>
      </c>
      <c r="AB374" s="4" t="str" cm="1">
        <f t="array" ref="AB374">IF(OR(X374=0,X374=""),"",IF($R374="Mulched (left on surface)",IFERROR(_xlfn.UNIQUE(_xlfn._xlws.FILTER(Prod.Out!$H:$H,Prod.Out!$B:$B=X374)),""),IF($R374="Incorporated",IFERROR(_xlfn.UNIQUE(_xlfn._xlws.FILTER(Prod.Out!$I:$I,Prod.Out!$B:$B=X374)),""),IF($R374="Retained (unknown if mulched/incorp.)",IFERROR(_xlfn.UNIQUE(_xlfn._xlws.FILTER(Prod.Out!$J:$J,Prod.Out!$B:$B=X374)),""),""))))</f>
        <v/>
      </c>
      <c r="AC374" s="4" t="str" cm="1">
        <f t="array" ref="AC374">IF(OR(Y374=0,Y374=""),"",IF($R374="Mulched (left on surface)",IFERROR(_xlfn.UNIQUE(_xlfn._xlws.FILTER(Prod.Out!$H:$H,Prod.Out!$B:$B=Y374)),""),IF($R374="Incorporated",IFERROR(_xlfn.UNIQUE(_xlfn._xlws.FILTER(Prod.Out!$I:$I,Prod.Out!$B:$B=Y374)),""),IF($R374="Retained (unknown if mulched/incorp.)",IFERROR(_xlfn.UNIQUE(_xlfn._xlws.FILTER(Prod.Out!$J:$J,Prod.Out!$B:$B=Y374)),""),""))))</f>
        <v/>
      </c>
      <c r="AD374" s="4" t="str" cm="1">
        <f t="array" ref="AD374">IF(OR(Z374=0,Z374=""),"",IF($R374="Mulched (left on surface)",IFERROR(_xlfn.UNIQUE(_xlfn._xlws.FILTER(Prod.Out!$H:$H,Prod.Out!$B:$B=Z374)),""),IF($R374="Incorporated",IFERROR(_xlfn.UNIQUE(_xlfn._xlws.FILTER(Prod.Out!$I:$I,Prod.Out!$B:$B=Z374)),""),IF($R374="Retained (unknown if mulched/incorp.)",IFERROR(_xlfn.UNIQUE(_xlfn._xlws.FILTER(Prod.Out!$J:$J,Prod.Out!$B:$B=Z374)),""),""))))</f>
        <v/>
      </c>
    </row>
    <row r="375" spans="19:30" x14ac:dyDescent="0.35">
      <c r="S375" s="4" t="str" cm="1">
        <f t="array" ref="S375">IF(OR(Q375="",Q375=0),"",IFERROR(IF(V375="No",_xlfn._xlws.FILTER(MT.Out!A:A,MT.Out!D:D=Q375),IF(V375="Yes",_xlfn._xlws.FILTER(Int.Out!O:O,Int.Out!B:B=Q375),"")),""))</f>
        <v/>
      </c>
      <c r="T375" s="4" t="str" cm="1">
        <f t="array" ref="T375">IF(OR(Q375="",Q375=0),"",IFERROR(IF(V375="No",_xlfn._xlws.FILTER(MT.Out!B:B,MT.Out!D:D=Q375),IF(V375="Yes",_xlfn._xlws.FILTER(Int.Out!P:P,Int.Out!B:B=Q375),"")),""))</f>
        <v/>
      </c>
      <c r="U375" s="4" t="str" cm="1">
        <f t="array" ref="U375">IF(OR($Q375="",$Q375=0),"",IFERROR(IF($V375="No",_xlfn._xlws.FILTER(MT.Out!C:C,MT.Out!$D:$D=$Q375),IF($V375="Yes",_xlfn._xlws.FILTER(Int.Out!Q:Q,Int.Out!$B:$B=$Q375),"")),""))</f>
        <v/>
      </c>
      <c r="V375" s="4" t="str">
        <f>IF(Q375&lt;&gt;"",IFERROR(IF(MATCH(Q375,_xlfn.ANCHORARRAY(Intercrop!AS$1),0)&gt;0,"Yes","No"),"No"),"")</f>
        <v/>
      </c>
      <c r="W375" s="4" t="str" cm="1">
        <f t="array" ref="W375">IF(Q375="Natural or Bare Fallow","",IF(V375="","",IF(V375="No",_xlfn._xlws.FILTER(MT.Out!E:E,MT.Out!D:D=Q375),IF(V375="Yes",_xlfn._xlws.FILTER(Int.Out!S:V,Int.Out!B:B=Q375)))))</f>
        <v/>
      </c>
      <c r="AA375" s="4" t="str" cm="1">
        <f t="array" ref="AA375">IF(OR(W375=0,W375=""),"",IF($R375="Mulched (left on surface)",IFERROR(_xlfn.UNIQUE(_xlfn._xlws.FILTER(Prod.Out!$H:$H,Prod.Out!$B:$B=W375)),""),IF($R375="Incorporated",IFERROR(_xlfn.UNIQUE(_xlfn._xlws.FILTER(Prod.Out!$I:$I,Prod.Out!$B:$B=W375)),""),IF($R375="Retained (unknown if mulched/incorp.)",IFERROR(_xlfn.UNIQUE(_xlfn._xlws.FILTER(Prod.Out!$J:$J,Prod.Out!$B:$B=W375)),""),""))))</f>
        <v/>
      </c>
      <c r="AB375" s="4" t="str" cm="1">
        <f t="array" ref="AB375">IF(OR(X375=0,X375=""),"",IF($R375="Mulched (left on surface)",IFERROR(_xlfn.UNIQUE(_xlfn._xlws.FILTER(Prod.Out!$H:$H,Prod.Out!$B:$B=X375)),""),IF($R375="Incorporated",IFERROR(_xlfn.UNIQUE(_xlfn._xlws.FILTER(Prod.Out!$I:$I,Prod.Out!$B:$B=X375)),""),IF($R375="Retained (unknown if mulched/incorp.)",IFERROR(_xlfn.UNIQUE(_xlfn._xlws.FILTER(Prod.Out!$J:$J,Prod.Out!$B:$B=X375)),""),""))))</f>
        <v/>
      </c>
      <c r="AC375" s="4" t="str" cm="1">
        <f t="array" ref="AC375">IF(OR(Y375=0,Y375=""),"",IF($R375="Mulched (left on surface)",IFERROR(_xlfn.UNIQUE(_xlfn._xlws.FILTER(Prod.Out!$H:$H,Prod.Out!$B:$B=Y375)),""),IF($R375="Incorporated",IFERROR(_xlfn.UNIQUE(_xlfn._xlws.FILTER(Prod.Out!$I:$I,Prod.Out!$B:$B=Y375)),""),IF($R375="Retained (unknown if mulched/incorp.)",IFERROR(_xlfn.UNIQUE(_xlfn._xlws.FILTER(Prod.Out!$J:$J,Prod.Out!$B:$B=Y375)),""),""))))</f>
        <v/>
      </c>
      <c r="AD375" s="4" t="str" cm="1">
        <f t="array" ref="AD375">IF(OR(Z375=0,Z375=""),"",IF($R375="Mulched (left on surface)",IFERROR(_xlfn.UNIQUE(_xlfn._xlws.FILTER(Prod.Out!$H:$H,Prod.Out!$B:$B=Z375)),""),IF($R375="Incorporated",IFERROR(_xlfn.UNIQUE(_xlfn._xlws.FILTER(Prod.Out!$I:$I,Prod.Out!$B:$B=Z375)),""),IF($R375="Retained (unknown if mulched/incorp.)",IFERROR(_xlfn.UNIQUE(_xlfn._xlws.FILTER(Prod.Out!$J:$J,Prod.Out!$B:$B=Z375)),""),""))))</f>
        <v/>
      </c>
    </row>
    <row r="376" spans="19:30" x14ac:dyDescent="0.35">
      <c r="S376" s="4" t="str" cm="1">
        <f t="array" ref="S376">IF(OR(Q376="",Q376=0),"",IFERROR(IF(V376="No",_xlfn._xlws.FILTER(MT.Out!A:A,MT.Out!D:D=Q376),IF(V376="Yes",_xlfn._xlws.FILTER(Int.Out!O:O,Int.Out!B:B=Q376),"")),""))</f>
        <v/>
      </c>
      <c r="T376" s="4" t="str" cm="1">
        <f t="array" ref="T376">IF(OR(Q376="",Q376=0),"",IFERROR(IF(V376="No",_xlfn._xlws.FILTER(MT.Out!B:B,MT.Out!D:D=Q376),IF(V376="Yes",_xlfn._xlws.FILTER(Int.Out!P:P,Int.Out!B:B=Q376),"")),""))</f>
        <v/>
      </c>
      <c r="U376" s="4" t="str" cm="1">
        <f t="array" ref="U376">IF(OR($Q376="",$Q376=0),"",IFERROR(IF($V376="No",_xlfn._xlws.FILTER(MT.Out!C:C,MT.Out!$D:$D=$Q376),IF($V376="Yes",_xlfn._xlws.FILTER(Int.Out!Q:Q,Int.Out!$B:$B=$Q376),"")),""))</f>
        <v/>
      </c>
      <c r="V376" s="4" t="str">
        <f>IF(Q376&lt;&gt;"",IFERROR(IF(MATCH(Q376,_xlfn.ANCHORARRAY(Intercrop!AS$1),0)&gt;0,"Yes","No"),"No"),"")</f>
        <v/>
      </c>
      <c r="W376" s="4" t="str" cm="1">
        <f t="array" ref="W376">IF(Q376="Natural or Bare Fallow","",IF(V376="","",IF(V376="No",_xlfn._xlws.FILTER(MT.Out!E:E,MT.Out!D:D=Q376),IF(V376="Yes",_xlfn._xlws.FILTER(Int.Out!S:V,Int.Out!B:B=Q376)))))</f>
        <v/>
      </c>
      <c r="AA376" s="4" t="str" cm="1">
        <f t="array" ref="AA376">IF(OR(W376=0,W376=""),"",IF($R376="Mulched (left on surface)",IFERROR(_xlfn.UNIQUE(_xlfn._xlws.FILTER(Prod.Out!$H:$H,Prod.Out!$B:$B=W376)),""),IF($R376="Incorporated",IFERROR(_xlfn.UNIQUE(_xlfn._xlws.FILTER(Prod.Out!$I:$I,Prod.Out!$B:$B=W376)),""),IF($R376="Retained (unknown if mulched/incorp.)",IFERROR(_xlfn.UNIQUE(_xlfn._xlws.FILTER(Prod.Out!$J:$J,Prod.Out!$B:$B=W376)),""),""))))</f>
        <v/>
      </c>
      <c r="AB376" s="4" t="str" cm="1">
        <f t="array" ref="AB376">IF(OR(X376=0,X376=""),"",IF($R376="Mulched (left on surface)",IFERROR(_xlfn.UNIQUE(_xlfn._xlws.FILTER(Prod.Out!$H:$H,Prod.Out!$B:$B=X376)),""),IF($R376="Incorporated",IFERROR(_xlfn.UNIQUE(_xlfn._xlws.FILTER(Prod.Out!$I:$I,Prod.Out!$B:$B=X376)),""),IF($R376="Retained (unknown if mulched/incorp.)",IFERROR(_xlfn.UNIQUE(_xlfn._xlws.FILTER(Prod.Out!$J:$J,Prod.Out!$B:$B=X376)),""),""))))</f>
        <v/>
      </c>
      <c r="AC376" s="4" t="str" cm="1">
        <f t="array" ref="AC376">IF(OR(Y376=0,Y376=""),"",IF($R376="Mulched (left on surface)",IFERROR(_xlfn.UNIQUE(_xlfn._xlws.FILTER(Prod.Out!$H:$H,Prod.Out!$B:$B=Y376)),""),IF($R376="Incorporated",IFERROR(_xlfn.UNIQUE(_xlfn._xlws.FILTER(Prod.Out!$I:$I,Prod.Out!$B:$B=Y376)),""),IF($R376="Retained (unknown if mulched/incorp.)",IFERROR(_xlfn.UNIQUE(_xlfn._xlws.FILTER(Prod.Out!$J:$J,Prod.Out!$B:$B=Y376)),""),""))))</f>
        <v/>
      </c>
      <c r="AD376" s="4" t="str" cm="1">
        <f t="array" ref="AD376">IF(OR(Z376=0,Z376=""),"",IF($R376="Mulched (left on surface)",IFERROR(_xlfn.UNIQUE(_xlfn._xlws.FILTER(Prod.Out!$H:$H,Prod.Out!$B:$B=Z376)),""),IF($R376="Incorporated",IFERROR(_xlfn.UNIQUE(_xlfn._xlws.FILTER(Prod.Out!$I:$I,Prod.Out!$B:$B=Z376)),""),IF($R376="Retained (unknown if mulched/incorp.)",IFERROR(_xlfn.UNIQUE(_xlfn._xlws.FILTER(Prod.Out!$J:$J,Prod.Out!$B:$B=Z376)),""),""))))</f>
        <v/>
      </c>
    </row>
    <row r="377" spans="19:30" x14ac:dyDescent="0.35">
      <c r="S377" s="4" t="str" cm="1">
        <f t="array" ref="S377">IF(OR(Q377="",Q377=0),"",IFERROR(IF(V377="No",_xlfn._xlws.FILTER(MT.Out!A:A,MT.Out!D:D=Q377),IF(V377="Yes",_xlfn._xlws.FILTER(Int.Out!O:O,Int.Out!B:B=Q377),"")),""))</f>
        <v/>
      </c>
      <c r="T377" s="4" t="str" cm="1">
        <f t="array" ref="T377">IF(OR(Q377="",Q377=0),"",IFERROR(IF(V377="No",_xlfn._xlws.FILTER(MT.Out!B:B,MT.Out!D:D=Q377),IF(V377="Yes",_xlfn._xlws.FILTER(Int.Out!P:P,Int.Out!B:B=Q377),"")),""))</f>
        <v/>
      </c>
      <c r="U377" s="4" t="str" cm="1">
        <f t="array" ref="U377">IF(OR($Q377="",$Q377=0),"",IFERROR(IF($V377="No",_xlfn._xlws.FILTER(MT.Out!C:C,MT.Out!$D:$D=$Q377),IF($V377="Yes",_xlfn._xlws.FILTER(Int.Out!Q:Q,Int.Out!$B:$B=$Q377),"")),""))</f>
        <v/>
      </c>
      <c r="V377" s="4" t="str">
        <f>IF(Q377&lt;&gt;"",IFERROR(IF(MATCH(Q377,_xlfn.ANCHORARRAY(Intercrop!AS$1),0)&gt;0,"Yes","No"),"No"),"")</f>
        <v/>
      </c>
      <c r="W377" s="4" t="str" cm="1">
        <f t="array" ref="W377">IF(Q377="Natural or Bare Fallow","",IF(V377="","",IF(V377="No",_xlfn._xlws.FILTER(MT.Out!E:E,MT.Out!D:D=Q377),IF(V377="Yes",_xlfn._xlws.FILTER(Int.Out!S:V,Int.Out!B:B=Q377)))))</f>
        <v/>
      </c>
      <c r="AA377" s="4" t="str" cm="1">
        <f t="array" ref="AA377">IF(OR(W377=0,W377=""),"",IF($R377="Mulched (left on surface)",IFERROR(_xlfn.UNIQUE(_xlfn._xlws.FILTER(Prod.Out!$H:$H,Prod.Out!$B:$B=W377)),""),IF($R377="Incorporated",IFERROR(_xlfn.UNIQUE(_xlfn._xlws.FILTER(Prod.Out!$I:$I,Prod.Out!$B:$B=W377)),""),IF($R377="Retained (unknown if mulched/incorp.)",IFERROR(_xlfn.UNIQUE(_xlfn._xlws.FILTER(Prod.Out!$J:$J,Prod.Out!$B:$B=W377)),""),""))))</f>
        <v/>
      </c>
      <c r="AB377" s="4" t="str" cm="1">
        <f t="array" ref="AB377">IF(OR(X377=0,X377=""),"",IF($R377="Mulched (left on surface)",IFERROR(_xlfn.UNIQUE(_xlfn._xlws.FILTER(Prod.Out!$H:$H,Prod.Out!$B:$B=X377)),""),IF($R377="Incorporated",IFERROR(_xlfn.UNIQUE(_xlfn._xlws.FILTER(Prod.Out!$I:$I,Prod.Out!$B:$B=X377)),""),IF($R377="Retained (unknown if mulched/incorp.)",IFERROR(_xlfn.UNIQUE(_xlfn._xlws.FILTER(Prod.Out!$J:$J,Prod.Out!$B:$B=X377)),""),""))))</f>
        <v/>
      </c>
      <c r="AC377" s="4" t="str" cm="1">
        <f t="array" ref="AC377">IF(OR(Y377=0,Y377=""),"",IF($R377="Mulched (left on surface)",IFERROR(_xlfn.UNIQUE(_xlfn._xlws.FILTER(Prod.Out!$H:$H,Prod.Out!$B:$B=Y377)),""),IF($R377="Incorporated",IFERROR(_xlfn.UNIQUE(_xlfn._xlws.FILTER(Prod.Out!$I:$I,Prod.Out!$B:$B=Y377)),""),IF($R377="Retained (unknown if mulched/incorp.)",IFERROR(_xlfn.UNIQUE(_xlfn._xlws.FILTER(Prod.Out!$J:$J,Prod.Out!$B:$B=Y377)),""),""))))</f>
        <v/>
      </c>
      <c r="AD377" s="4" t="str" cm="1">
        <f t="array" ref="AD377">IF(OR(Z377=0,Z377=""),"",IF($R377="Mulched (left on surface)",IFERROR(_xlfn.UNIQUE(_xlfn._xlws.FILTER(Prod.Out!$H:$H,Prod.Out!$B:$B=Z377)),""),IF($R377="Incorporated",IFERROR(_xlfn.UNIQUE(_xlfn._xlws.FILTER(Prod.Out!$I:$I,Prod.Out!$B:$B=Z377)),""),IF($R377="Retained (unknown if mulched/incorp.)",IFERROR(_xlfn.UNIQUE(_xlfn._xlws.FILTER(Prod.Out!$J:$J,Prod.Out!$B:$B=Z377)),""),""))))</f>
        <v/>
      </c>
    </row>
    <row r="378" spans="19:30" x14ac:dyDescent="0.35">
      <c r="S378" s="4" t="str" cm="1">
        <f t="array" ref="S378">IF(OR(Q378="",Q378=0),"",IFERROR(IF(V378="No",_xlfn._xlws.FILTER(MT.Out!A:A,MT.Out!D:D=Q378),IF(V378="Yes",_xlfn._xlws.FILTER(Int.Out!O:O,Int.Out!B:B=Q378),"")),""))</f>
        <v/>
      </c>
      <c r="T378" s="4" t="str" cm="1">
        <f t="array" ref="T378">IF(OR(Q378="",Q378=0),"",IFERROR(IF(V378="No",_xlfn._xlws.FILTER(MT.Out!B:B,MT.Out!D:D=Q378),IF(V378="Yes",_xlfn._xlws.FILTER(Int.Out!P:P,Int.Out!B:B=Q378),"")),""))</f>
        <v/>
      </c>
      <c r="U378" s="4" t="str" cm="1">
        <f t="array" ref="U378">IF(OR($Q378="",$Q378=0),"",IFERROR(IF($V378="No",_xlfn._xlws.FILTER(MT.Out!C:C,MT.Out!$D:$D=$Q378),IF($V378="Yes",_xlfn._xlws.FILTER(Int.Out!Q:Q,Int.Out!$B:$B=$Q378),"")),""))</f>
        <v/>
      </c>
      <c r="V378" s="4" t="str">
        <f>IF(Q378&lt;&gt;"",IFERROR(IF(MATCH(Q378,_xlfn.ANCHORARRAY(Intercrop!AS$1),0)&gt;0,"Yes","No"),"No"),"")</f>
        <v/>
      </c>
      <c r="W378" s="4" t="str" cm="1">
        <f t="array" ref="W378">IF(Q378="Natural or Bare Fallow","",IF(V378="","",IF(V378="No",_xlfn._xlws.FILTER(MT.Out!E:E,MT.Out!D:D=Q378),IF(V378="Yes",_xlfn._xlws.FILTER(Int.Out!S:V,Int.Out!B:B=Q378)))))</f>
        <v/>
      </c>
      <c r="AA378" s="4" t="str" cm="1">
        <f t="array" ref="AA378">IF(OR(W378=0,W378=""),"",IF($R378="Mulched (left on surface)",IFERROR(_xlfn.UNIQUE(_xlfn._xlws.FILTER(Prod.Out!$H:$H,Prod.Out!$B:$B=W378)),""),IF($R378="Incorporated",IFERROR(_xlfn.UNIQUE(_xlfn._xlws.FILTER(Prod.Out!$I:$I,Prod.Out!$B:$B=W378)),""),IF($R378="Retained (unknown if mulched/incorp.)",IFERROR(_xlfn.UNIQUE(_xlfn._xlws.FILTER(Prod.Out!$J:$J,Prod.Out!$B:$B=W378)),""),""))))</f>
        <v/>
      </c>
      <c r="AB378" s="4" t="str" cm="1">
        <f t="array" ref="AB378">IF(OR(X378=0,X378=""),"",IF($R378="Mulched (left on surface)",IFERROR(_xlfn.UNIQUE(_xlfn._xlws.FILTER(Prod.Out!$H:$H,Prod.Out!$B:$B=X378)),""),IF($R378="Incorporated",IFERROR(_xlfn.UNIQUE(_xlfn._xlws.FILTER(Prod.Out!$I:$I,Prod.Out!$B:$B=X378)),""),IF($R378="Retained (unknown if mulched/incorp.)",IFERROR(_xlfn.UNIQUE(_xlfn._xlws.FILTER(Prod.Out!$J:$J,Prod.Out!$B:$B=X378)),""),""))))</f>
        <v/>
      </c>
      <c r="AC378" s="4" t="str" cm="1">
        <f t="array" ref="AC378">IF(OR(Y378=0,Y378=""),"",IF($R378="Mulched (left on surface)",IFERROR(_xlfn.UNIQUE(_xlfn._xlws.FILTER(Prod.Out!$H:$H,Prod.Out!$B:$B=Y378)),""),IF($R378="Incorporated",IFERROR(_xlfn.UNIQUE(_xlfn._xlws.FILTER(Prod.Out!$I:$I,Prod.Out!$B:$B=Y378)),""),IF($R378="Retained (unknown if mulched/incorp.)",IFERROR(_xlfn.UNIQUE(_xlfn._xlws.FILTER(Prod.Out!$J:$J,Prod.Out!$B:$B=Y378)),""),""))))</f>
        <v/>
      </c>
      <c r="AD378" s="4" t="str" cm="1">
        <f t="array" ref="AD378">IF(OR(Z378=0,Z378=""),"",IF($R378="Mulched (left on surface)",IFERROR(_xlfn.UNIQUE(_xlfn._xlws.FILTER(Prod.Out!$H:$H,Prod.Out!$B:$B=Z378)),""),IF($R378="Incorporated",IFERROR(_xlfn.UNIQUE(_xlfn._xlws.FILTER(Prod.Out!$I:$I,Prod.Out!$B:$B=Z378)),""),IF($R378="Retained (unknown if mulched/incorp.)",IFERROR(_xlfn.UNIQUE(_xlfn._xlws.FILTER(Prod.Out!$J:$J,Prod.Out!$B:$B=Z378)),""),""))))</f>
        <v/>
      </c>
    </row>
    <row r="379" spans="19:30" x14ac:dyDescent="0.35">
      <c r="S379" s="4" t="str" cm="1">
        <f t="array" ref="S379">IF(OR(Q379="",Q379=0),"",IFERROR(IF(V379="No",_xlfn._xlws.FILTER(MT.Out!A:A,MT.Out!D:D=Q379),IF(V379="Yes",_xlfn._xlws.FILTER(Int.Out!O:O,Int.Out!B:B=Q379),"")),""))</f>
        <v/>
      </c>
      <c r="T379" s="4" t="str" cm="1">
        <f t="array" ref="T379">IF(OR(Q379="",Q379=0),"",IFERROR(IF(V379="No",_xlfn._xlws.FILTER(MT.Out!B:B,MT.Out!D:D=Q379),IF(V379="Yes",_xlfn._xlws.FILTER(Int.Out!P:P,Int.Out!B:B=Q379),"")),""))</f>
        <v/>
      </c>
      <c r="U379" s="4" t="str" cm="1">
        <f t="array" ref="U379">IF(OR($Q379="",$Q379=0),"",IFERROR(IF($V379="No",_xlfn._xlws.FILTER(MT.Out!C:C,MT.Out!$D:$D=$Q379),IF($V379="Yes",_xlfn._xlws.FILTER(Int.Out!Q:Q,Int.Out!$B:$B=$Q379),"")),""))</f>
        <v/>
      </c>
      <c r="V379" s="4" t="str">
        <f>IF(Q379&lt;&gt;"",IFERROR(IF(MATCH(Q379,_xlfn.ANCHORARRAY(Intercrop!AS$1),0)&gt;0,"Yes","No"),"No"),"")</f>
        <v/>
      </c>
      <c r="W379" s="4" t="str" cm="1">
        <f t="array" ref="W379">IF(Q379="Natural or Bare Fallow","",IF(V379="","",IF(V379="No",_xlfn._xlws.FILTER(MT.Out!E:E,MT.Out!D:D=Q379),IF(V379="Yes",_xlfn._xlws.FILTER(Int.Out!S:V,Int.Out!B:B=Q379)))))</f>
        <v/>
      </c>
      <c r="AA379" s="4" t="str" cm="1">
        <f t="array" ref="AA379">IF(OR(W379=0,W379=""),"",IF($R379="Mulched (left on surface)",IFERROR(_xlfn.UNIQUE(_xlfn._xlws.FILTER(Prod.Out!$H:$H,Prod.Out!$B:$B=W379)),""),IF($R379="Incorporated",IFERROR(_xlfn.UNIQUE(_xlfn._xlws.FILTER(Prod.Out!$I:$I,Prod.Out!$B:$B=W379)),""),IF($R379="Retained (unknown if mulched/incorp.)",IFERROR(_xlfn.UNIQUE(_xlfn._xlws.FILTER(Prod.Out!$J:$J,Prod.Out!$B:$B=W379)),""),""))))</f>
        <v/>
      </c>
      <c r="AB379" s="4" t="str" cm="1">
        <f t="array" ref="AB379">IF(OR(X379=0,X379=""),"",IF($R379="Mulched (left on surface)",IFERROR(_xlfn.UNIQUE(_xlfn._xlws.FILTER(Prod.Out!$H:$H,Prod.Out!$B:$B=X379)),""),IF($R379="Incorporated",IFERROR(_xlfn.UNIQUE(_xlfn._xlws.FILTER(Prod.Out!$I:$I,Prod.Out!$B:$B=X379)),""),IF($R379="Retained (unknown if mulched/incorp.)",IFERROR(_xlfn.UNIQUE(_xlfn._xlws.FILTER(Prod.Out!$J:$J,Prod.Out!$B:$B=X379)),""),""))))</f>
        <v/>
      </c>
      <c r="AC379" s="4" t="str" cm="1">
        <f t="array" ref="AC379">IF(OR(Y379=0,Y379=""),"",IF($R379="Mulched (left on surface)",IFERROR(_xlfn.UNIQUE(_xlfn._xlws.FILTER(Prod.Out!$H:$H,Prod.Out!$B:$B=Y379)),""),IF($R379="Incorporated",IFERROR(_xlfn.UNIQUE(_xlfn._xlws.FILTER(Prod.Out!$I:$I,Prod.Out!$B:$B=Y379)),""),IF($R379="Retained (unknown if mulched/incorp.)",IFERROR(_xlfn.UNIQUE(_xlfn._xlws.FILTER(Prod.Out!$J:$J,Prod.Out!$B:$B=Y379)),""),""))))</f>
        <v/>
      </c>
      <c r="AD379" s="4" t="str" cm="1">
        <f t="array" ref="AD379">IF(OR(Z379=0,Z379=""),"",IF($R379="Mulched (left on surface)",IFERROR(_xlfn.UNIQUE(_xlfn._xlws.FILTER(Prod.Out!$H:$H,Prod.Out!$B:$B=Z379)),""),IF($R379="Incorporated",IFERROR(_xlfn.UNIQUE(_xlfn._xlws.FILTER(Prod.Out!$I:$I,Prod.Out!$B:$B=Z379)),""),IF($R379="Retained (unknown if mulched/incorp.)",IFERROR(_xlfn.UNIQUE(_xlfn._xlws.FILTER(Prod.Out!$J:$J,Prod.Out!$B:$B=Z379)),""),""))))</f>
        <v/>
      </c>
    </row>
    <row r="380" spans="19:30" x14ac:dyDescent="0.35">
      <c r="S380" s="4" t="str" cm="1">
        <f t="array" ref="S380">IF(OR(Q380="",Q380=0),"",IFERROR(IF(V380="No",_xlfn._xlws.FILTER(MT.Out!A:A,MT.Out!D:D=Q380),IF(V380="Yes",_xlfn._xlws.FILTER(Int.Out!O:O,Int.Out!B:B=Q380),"")),""))</f>
        <v/>
      </c>
      <c r="T380" s="4" t="str" cm="1">
        <f t="array" ref="T380">IF(OR(Q380="",Q380=0),"",IFERROR(IF(V380="No",_xlfn._xlws.FILTER(MT.Out!B:B,MT.Out!D:D=Q380),IF(V380="Yes",_xlfn._xlws.FILTER(Int.Out!P:P,Int.Out!B:B=Q380),"")),""))</f>
        <v/>
      </c>
      <c r="U380" s="4" t="str" cm="1">
        <f t="array" ref="U380">IF(OR($Q380="",$Q380=0),"",IFERROR(IF($V380="No",_xlfn._xlws.FILTER(MT.Out!C:C,MT.Out!$D:$D=$Q380),IF($V380="Yes",_xlfn._xlws.FILTER(Int.Out!Q:Q,Int.Out!$B:$B=$Q380),"")),""))</f>
        <v/>
      </c>
      <c r="V380" s="4" t="str">
        <f>IF(Q380&lt;&gt;"",IFERROR(IF(MATCH(Q380,_xlfn.ANCHORARRAY(Intercrop!AS$1),0)&gt;0,"Yes","No"),"No"),"")</f>
        <v/>
      </c>
      <c r="W380" s="4" t="str" cm="1">
        <f t="array" ref="W380">IF(Q380="Natural or Bare Fallow","",IF(V380="","",IF(V380="No",_xlfn._xlws.FILTER(MT.Out!E:E,MT.Out!D:D=Q380),IF(V380="Yes",_xlfn._xlws.FILTER(Int.Out!S:V,Int.Out!B:B=Q380)))))</f>
        <v/>
      </c>
      <c r="AA380" s="4" t="str" cm="1">
        <f t="array" ref="AA380">IF(OR(W380=0,W380=""),"",IF($R380="Mulched (left on surface)",IFERROR(_xlfn.UNIQUE(_xlfn._xlws.FILTER(Prod.Out!$H:$H,Prod.Out!$B:$B=W380)),""),IF($R380="Incorporated",IFERROR(_xlfn.UNIQUE(_xlfn._xlws.FILTER(Prod.Out!$I:$I,Prod.Out!$B:$B=W380)),""),IF($R380="Retained (unknown if mulched/incorp.)",IFERROR(_xlfn.UNIQUE(_xlfn._xlws.FILTER(Prod.Out!$J:$J,Prod.Out!$B:$B=W380)),""),""))))</f>
        <v/>
      </c>
      <c r="AB380" s="4" t="str" cm="1">
        <f t="array" ref="AB380">IF(OR(X380=0,X380=""),"",IF($R380="Mulched (left on surface)",IFERROR(_xlfn.UNIQUE(_xlfn._xlws.FILTER(Prod.Out!$H:$H,Prod.Out!$B:$B=X380)),""),IF($R380="Incorporated",IFERROR(_xlfn.UNIQUE(_xlfn._xlws.FILTER(Prod.Out!$I:$I,Prod.Out!$B:$B=X380)),""),IF($R380="Retained (unknown if mulched/incorp.)",IFERROR(_xlfn.UNIQUE(_xlfn._xlws.FILTER(Prod.Out!$J:$J,Prod.Out!$B:$B=X380)),""),""))))</f>
        <v/>
      </c>
      <c r="AC380" s="4" t="str" cm="1">
        <f t="array" ref="AC380">IF(OR(Y380=0,Y380=""),"",IF($R380="Mulched (left on surface)",IFERROR(_xlfn.UNIQUE(_xlfn._xlws.FILTER(Prod.Out!$H:$H,Prod.Out!$B:$B=Y380)),""),IF($R380="Incorporated",IFERROR(_xlfn.UNIQUE(_xlfn._xlws.FILTER(Prod.Out!$I:$I,Prod.Out!$B:$B=Y380)),""),IF($R380="Retained (unknown if mulched/incorp.)",IFERROR(_xlfn.UNIQUE(_xlfn._xlws.FILTER(Prod.Out!$J:$J,Prod.Out!$B:$B=Y380)),""),""))))</f>
        <v/>
      </c>
      <c r="AD380" s="4" t="str" cm="1">
        <f t="array" ref="AD380">IF(OR(Z380=0,Z380=""),"",IF($R380="Mulched (left on surface)",IFERROR(_xlfn.UNIQUE(_xlfn._xlws.FILTER(Prod.Out!$H:$H,Prod.Out!$B:$B=Z380)),""),IF($R380="Incorporated",IFERROR(_xlfn.UNIQUE(_xlfn._xlws.FILTER(Prod.Out!$I:$I,Prod.Out!$B:$B=Z380)),""),IF($R380="Retained (unknown if mulched/incorp.)",IFERROR(_xlfn.UNIQUE(_xlfn._xlws.FILTER(Prod.Out!$J:$J,Prod.Out!$B:$B=Z380)),""),""))))</f>
        <v/>
      </c>
    </row>
    <row r="381" spans="19:30" x14ac:dyDescent="0.35">
      <c r="S381" s="4" t="str" cm="1">
        <f t="array" ref="S381">IF(OR(Q381="",Q381=0),"",IFERROR(IF(V381="No",_xlfn._xlws.FILTER(MT.Out!A:A,MT.Out!D:D=Q381),IF(V381="Yes",_xlfn._xlws.FILTER(Int.Out!O:O,Int.Out!B:B=Q381),"")),""))</f>
        <v/>
      </c>
      <c r="T381" s="4" t="str" cm="1">
        <f t="array" ref="T381">IF(OR(Q381="",Q381=0),"",IFERROR(IF(V381="No",_xlfn._xlws.FILTER(MT.Out!B:B,MT.Out!D:D=Q381),IF(V381="Yes",_xlfn._xlws.FILTER(Int.Out!P:P,Int.Out!B:B=Q381),"")),""))</f>
        <v/>
      </c>
      <c r="U381" s="4" t="str" cm="1">
        <f t="array" ref="U381">IF(OR($Q381="",$Q381=0),"",IFERROR(IF($V381="No",_xlfn._xlws.FILTER(MT.Out!C:C,MT.Out!$D:$D=$Q381),IF($V381="Yes",_xlfn._xlws.FILTER(Int.Out!Q:Q,Int.Out!$B:$B=$Q381),"")),""))</f>
        <v/>
      </c>
      <c r="V381" s="4" t="str">
        <f>IF(Q381&lt;&gt;"",IFERROR(IF(MATCH(Q381,_xlfn.ANCHORARRAY(Intercrop!AS$1),0)&gt;0,"Yes","No"),"No"),"")</f>
        <v/>
      </c>
      <c r="W381" s="4" t="str" cm="1">
        <f t="array" ref="W381">IF(Q381="Natural or Bare Fallow","",IF(V381="","",IF(V381="No",_xlfn._xlws.FILTER(MT.Out!E:E,MT.Out!D:D=Q381),IF(V381="Yes",_xlfn._xlws.FILTER(Int.Out!S:V,Int.Out!B:B=Q381)))))</f>
        <v/>
      </c>
      <c r="AA381" s="4" t="str" cm="1">
        <f t="array" ref="AA381">IF(OR(W381=0,W381=""),"",IF($R381="Mulched (left on surface)",IFERROR(_xlfn.UNIQUE(_xlfn._xlws.FILTER(Prod.Out!$H:$H,Prod.Out!$B:$B=W381)),""),IF($R381="Incorporated",IFERROR(_xlfn.UNIQUE(_xlfn._xlws.FILTER(Prod.Out!$I:$I,Prod.Out!$B:$B=W381)),""),IF($R381="Retained (unknown if mulched/incorp.)",IFERROR(_xlfn.UNIQUE(_xlfn._xlws.FILTER(Prod.Out!$J:$J,Prod.Out!$B:$B=W381)),""),""))))</f>
        <v/>
      </c>
      <c r="AB381" s="4" t="str" cm="1">
        <f t="array" ref="AB381">IF(OR(X381=0,X381=""),"",IF($R381="Mulched (left on surface)",IFERROR(_xlfn.UNIQUE(_xlfn._xlws.FILTER(Prod.Out!$H:$H,Prod.Out!$B:$B=X381)),""),IF($R381="Incorporated",IFERROR(_xlfn.UNIQUE(_xlfn._xlws.FILTER(Prod.Out!$I:$I,Prod.Out!$B:$B=X381)),""),IF($R381="Retained (unknown if mulched/incorp.)",IFERROR(_xlfn.UNIQUE(_xlfn._xlws.FILTER(Prod.Out!$J:$J,Prod.Out!$B:$B=X381)),""),""))))</f>
        <v/>
      </c>
      <c r="AC381" s="4" t="str" cm="1">
        <f t="array" ref="AC381">IF(OR(Y381=0,Y381=""),"",IF($R381="Mulched (left on surface)",IFERROR(_xlfn.UNIQUE(_xlfn._xlws.FILTER(Prod.Out!$H:$H,Prod.Out!$B:$B=Y381)),""),IF($R381="Incorporated",IFERROR(_xlfn.UNIQUE(_xlfn._xlws.FILTER(Prod.Out!$I:$I,Prod.Out!$B:$B=Y381)),""),IF($R381="Retained (unknown if mulched/incorp.)",IFERROR(_xlfn.UNIQUE(_xlfn._xlws.FILTER(Prod.Out!$J:$J,Prod.Out!$B:$B=Y381)),""),""))))</f>
        <v/>
      </c>
      <c r="AD381" s="4" t="str" cm="1">
        <f t="array" ref="AD381">IF(OR(Z381=0,Z381=""),"",IF($R381="Mulched (left on surface)",IFERROR(_xlfn.UNIQUE(_xlfn._xlws.FILTER(Prod.Out!$H:$H,Prod.Out!$B:$B=Z381)),""),IF($R381="Incorporated",IFERROR(_xlfn.UNIQUE(_xlfn._xlws.FILTER(Prod.Out!$I:$I,Prod.Out!$B:$B=Z381)),""),IF($R381="Retained (unknown if mulched/incorp.)",IFERROR(_xlfn.UNIQUE(_xlfn._xlws.FILTER(Prod.Out!$J:$J,Prod.Out!$B:$B=Z381)),""),""))))</f>
        <v/>
      </c>
    </row>
    <row r="382" spans="19:30" x14ac:dyDescent="0.35">
      <c r="S382" s="4" t="str" cm="1">
        <f t="array" ref="S382">IF(OR(Q382="",Q382=0),"",IFERROR(IF(V382="No",_xlfn._xlws.FILTER(MT.Out!A:A,MT.Out!D:D=Q382),IF(V382="Yes",_xlfn._xlws.FILTER(Int.Out!O:O,Int.Out!B:B=Q382),"")),""))</f>
        <v/>
      </c>
      <c r="T382" s="4" t="str" cm="1">
        <f t="array" ref="T382">IF(OR(Q382="",Q382=0),"",IFERROR(IF(V382="No",_xlfn._xlws.FILTER(MT.Out!B:B,MT.Out!D:D=Q382),IF(V382="Yes",_xlfn._xlws.FILTER(Int.Out!P:P,Int.Out!B:B=Q382),"")),""))</f>
        <v/>
      </c>
      <c r="U382" s="4" t="str" cm="1">
        <f t="array" ref="U382">IF(OR($Q382="",$Q382=0),"",IFERROR(IF($V382="No",_xlfn._xlws.FILTER(MT.Out!C:C,MT.Out!$D:$D=$Q382),IF($V382="Yes",_xlfn._xlws.FILTER(Int.Out!Q:Q,Int.Out!$B:$B=$Q382),"")),""))</f>
        <v/>
      </c>
      <c r="V382" s="4" t="str">
        <f>IF(Q382&lt;&gt;"",IFERROR(IF(MATCH(Q382,_xlfn.ANCHORARRAY(Intercrop!AS$1),0)&gt;0,"Yes","No"),"No"),"")</f>
        <v/>
      </c>
      <c r="W382" s="4" t="str" cm="1">
        <f t="array" ref="W382">IF(Q382="Natural or Bare Fallow","",IF(V382="","",IF(V382="No",_xlfn._xlws.FILTER(MT.Out!E:E,MT.Out!D:D=Q382),IF(V382="Yes",_xlfn._xlws.FILTER(Int.Out!S:V,Int.Out!B:B=Q382)))))</f>
        <v/>
      </c>
      <c r="AA382" s="4" t="str" cm="1">
        <f t="array" ref="AA382">IF(OR(W382=0,W382=""),"",IF($R382="Mulched (left on surface)",IFERROR(_xlfn.UNIQUE(_xlfn._xlws.FILTER(Prod.Out!$H:$H,Prod.Out!$B:$B=W382)),""),IF($R382="Incorporated",IFERROR(_xlfn.UNIQUE(_xlfn._xlws.FILTER(Prod.Out!$I:$I,Prod.Out!$B:$B=W382)),""),IF($R382="Retained (unknown if mulched/incorp.)",IFERROR(_xlfn.UNIQUE(_xlfn._xlws.FILTER(Prod.Out!$J:$J,Prod.Out!$B:$B=W382)),""),""))))</f>
        <v/>
      </c>
      <c r="AB382" s="4" t="str" cm="1">
        <f t="array" ref="AB382">IF(OR(X382=0,X382=""),"",IF($R382="Mulched (left on surface)",IFERROR(_xlfn.UNIQUE(_xlfn._xlws.FILTER(Prod.Out!$H:$H,Prod.Out!$B:$B=X382)),""),IF($R382="Incorporated",IFERROR(_xlfn.UNIQUE(_xlfn._xlws.FILTER(Prod.Out!$I:$I,Prod.Out!$B:$B=X382)),""),IF($R382="Retained (unknown if mulched/incorp.)",IFERROR(_xlfn.UNIQUE(_xlfn._xlws.FILTER(Prod.Out!$J:$J,Prod.Out!$B:$B=X382)),""),""))))</f>
        <v/>
      </c>
      <c r="AC382" s="4" t="str" cm="1">
        <f t="array" ref="AC382">IF(OR(Y382=0,Y382=""),"",IF($R382="Mulched (left on surface)",IFERROR(_xlfn.UNIQUE(_xlfn._xlws.FILTER(Prod.Out!$H:$H,Prod.Out!$B:$B=Y382)),""),IF($R382="Incorporated",IFERROR(_xlfn.UNIQUE(_xlfn._xlws.FILTER(Prod.Out!$I:$I,Prod.Out!$B:$B=Y382)),""),IF($R382="Retained (unknown if mulched/incorp.)",IFERROR(_xlfn.UNIQUE(_xlfn._xlws.FILTER(Prod.Out!$J:$J,Prod.Out!$B:$B=Y382)),""),""))))</f>
        <v/>
      </c>
      <c r="AD382" s="4" t="str" cm="1">
        <f t="array" ref="AD382">IF(OR(Z382=0,Z382=""),"",IF($R382="Mulched (left on surface)",IFERROR(_xlfn.UNIQUE(_xlfn._xlws.FILTER(Prod.Out!$H:$H,Prod.Out!$B:$B=Z382)),""),IF($R382="Incorporated",IFERROR(_xlfn.UNIQUE(_xlfn._xlws.FILTER(Prod.Out!$I:$I,Prod.Out!$B:$B=Z382)),""),IF($R382="Retained (unknown if mulched/incorp.)",IFERROR(_xlfn.UNIQUE(_xlfn._xlws.FILTER(Prod.Out!$J:$J,Prod.Out!$B:$B=Z382)),""),""))))</f>
        <v/>
      </c>
    </row>
    <row r="383" spans="19:30" x14ac:dyDescent="0.35">
      <c r="S383" s="4" t="str" cm="1">
        <f t="array" ref="S383">IF(OR(Q383="",Q383=0),"",IFERROR(IF(V383="No",_xlfn._xlws.FILTER(MT.Out!A:A,MT.Out!D:D=Q383),IF(V383="Yes",_xlfn._xlws.FILTER(Int.Out!O:O,Int.Out!B:B=Q383),"")),""))</f>
        <v/>
      </c>
      <c r="T383" s="4" t="str" cm="1">
        <f t="array" ref="T383">IF(OR(Q383="",Q383=0),"",IFERROR(IF(V383="No",_xlfn._xlws.FILTER(MT.Out!B:B,MT.Out!D:D=Q383),IF(V383="Yes",_xlfn._xlws.FILTER(Int.Out!P:P,Int.Out!B:B=Q383),"")),""))</f>
        <v/>
      </c>
      <c r="U383" s="4" t="str" cm="1">
        <f t="array" ref="U383">IF(OR($Q383="",$Q383=0),"",IFERROR(IF($V383="No",_xlfn._xlws.FILTER(MT.Out!C:C,MT.Out!$D:$D=$Q383),IF($V383="Yes",_xlfn._xlws.FILTER(Int.Out!Q:Q,Int.Out!$B:$B=$Q383),"")),""))</f>
        <v/>
      </c>
      <c r="V383" s="4" t="str">
        <f>IF(Q383&lt;&gt;"",IFERROR(IF(MATCH(Q383,_xlfn.ANCHORARRAY(Intercrop!AS$1),0)&gt;0,"Yes","No"),"No"),"")</f>
        <v/>
      </c>
      <c r="W383" s="4" t="str" cm="1">
        <f t="array" ref="W383">IF(Q383="Natural or Bare Fallow","",IF(V383="","",IF(V383="No",_xlfn._xlws.FILTER(MT.Out!E:E,MT.Out!D:D=Q383),IF(V383="Yes",_xlfn._xlws.FILTER(Int.Out!S:V,Int.Out!B:B=Q383)))))</f>
        <v/>
      </c>
      <c r="AA383" s="4" t="str" cm="1">
        <f t="array" ref="AA383">IF(OR(W383=0,W383=""),"",IF($R383="Mulched (left on surface)",IFERROR(_xlfn.UNIQUE(_xlfn._xlws.FILTER(Prod.Out!$H:$H,Prod.Out!$B:$B=W383)),""),IF($R383="Incorporated",IFERROR(_xlfn.UNIQUE(_xlfn._xlws.FILTER(Prod.Out!$I:$I,Prod.Out!$B:$B=W383)),""),IF($R383="Retained (unknown if mulched/incorp.)",IFERROR(_xlfn.UNIQUE(_xlfn._xlws.FILTER(Prod.Out!$J:$J,Prod.Out!$B:$B=W383)),""),""))))</f>
        <v/>
      </c>
      <c r="AB383" s="4" t="str" cm="1">
        <f t="array" ref="AB383">IF(OR(X383=0,X383=""),"",IF($R383="Mulched (left on surface)",IFERROR(_xlfn.UNIQUE(_xlfn._xlws.FILTER(Prod.Out!$H:$H,Prod.Out!$B:$B=X383)),""),IF($R383="Incorporated",IFERROR(_xlfn.UNIQUE(_xlfn._xlws.FILTER(Prod.Out!$I:$I,Prod.Out!$B:$B=X383)),""),IF($R383="Retained (unknown if mulched/incorp.)",IFERROR(_xlfn.UNIQUE(_xlfn._xlws.FILTER(Prod.Out!$J:$J,Prod.Out!$B:$B=X383)),""),""))))</f>
        <v/>
      </c>
      <c r="AC383" s="4" t="str" cm="1">
        <f t="array" ref="AC383">IF(OR(Y383=0,Y383=""),"",IF($R383="Mulched (left on surface)",IFERROR(_xlfn.UNIQUE(_xlfn._xlws.FILTER(Prod.Out!$H:$H,Prod.Out!$B:$B=Y383)),""),IF($R383="Incorporated",IFERROR(_xlfn.UNIQUE(_xlfn._xlws.FILTER(Prod.Out!$I:$I,Prod.Out!$B:$B=Y383)),""),IF($R383="Retained (unknown if mulched/incorp.)",IFERROR(_xlfn.UNIQUE(_xlfn._xlws.FILTER(Prod.Out!$J:$J,Prod.Out!$B:$B=Y383)),""),""))))</f>
        <v/>
      </c>
      <c r="AD383" s="4" t="str" cm="1">
        <f t="array" ref="AD383">IF(OR(Z383=0,Z383=""),"",IF($R383="Mulched (left on surface)",IFERROR(_xlfn.UNIQUE(_xlfn._xlws.FILTER(Prod.Out!$H:$H,Prod.Out!$B:$B=Z383)),""),IF($R383="Incorporated",IFERROR(_xlfn.UNIQUE(_xlfn._xlws.FILTER(Prod.Out!$I:$I,Prod.Out!$B:$B=Z383)),""),IF($R383="Retained (unknown if mulched/incorp.)",IFERROR(_xlfn.UNIQUE(_xlfn._xlws.FILTER(Prod.Out!$J:$J,Prod.Out!$B:$B=Z383)),""),""))))</f>
        <v/>
      </c>
    </row>
    <row r="384" spans="19:30" x14ac:dyDescent="0.35">
      <c r="S384" s="4" t="str" cm="1">
        <f t="array" ref="S384">IF(OR(Q384="",Q384=0),"",IFERROR(IF(V384="No",_xlfn._xlws.FILTER(MT.Out!A:A,MT.Out!D:D=Q384),IF(V384="Yes",_xlfn._xlws.FILTER(Int.Out!O:O,Int.Out!B:B=Q384),"")),""))</f>
        <v/>
      </c>
      <c r="T384" s="4" t="str" cm="1">
        <f t="array" ref="T384">IF(OR(Q384="",Q384=0),"",IFERROR(IF(V384="No",_xlfn._xlws.FILTER(MT.Out!B:B,MT.Out!D:D=Q384),IF(V384="Yes",_xlfn._xlws.FILTER(Int.Out!P:P,Int.Out!B:B=Q384),"")),""))</f>
        <v/>
      </c>
      <c r="U384" s="4" t="str" cm="1">
        <f t="array" ref="U384">IF(OR($Q384="",$Q384=0),"",IFERROR(IF($V384="No",_xlfn._xlws.FILTER(MT.Out!C:C,MT.Out!$D:$D=$Q384),IF($V384="Yes",_xlfn._xlws.FILTER(Int.Out!Q:Q,Int.Out!$B:$B=$Q384),"")),""))</f>
        <v/>
      </c>
      <c r="V384" s="4" t="str">
        <f>IF(Q384&lt;&gt;"",IFERROR(IF(MATCH(Q384,_xlfn.ANCHORARRAY(Intercrop!AS$1),0)&gt;0,"Yes","No"),"No"),"")</f>
        <v/>
      </c>
      <c r="W384" s="4" t="str" cm="1">
        <f t="array" ref="W384">IF(Q384="Natural or Bare Fallow","",IF(V384="","",IF(V384="No",_xlfn._xlws.FILTER(MT.Out!E:E,MT.Out!D:D=Q384),IF(V384="Yes",_xlfn._xlws.FILTER(Int.Out!S:V,Int.Out!B:B=Q384)))))</f>
        <v/>
      </c>
      <c r="AA384" s="4" t="str" cm="1">
        <f t="array" ref="AA384">IF(OR(W384=0,W384=""),"",IF($R384="Mulched (left on surface)",IFERROR(_xlfn.UNIQUE(_xlfn._xlws.FILTER(Prod.Out!$H:$H,Prod.Out!$B:$B=W384)),""),IF($R384="Incorporated",IFERROR(_xlfn.UNIQUE(_xlfn._xlws.FILTER(Prod.Out!$I:$I,Prod.Out!$B:$B=W384)),""),IF($R384="Retained (unknown if mulched/incorp.)",IFERROR(_xlfn.UNIQUE(_xlfn._xlws.FILTER(Prod.Out!$J:$J,Prod.Out!$B:$B=W384)),""),""))))</f>
        <v/>
      </c>
      <c r="AB384" s="4" t="str" cm="1">
        <f t="array" ref="AB384">IF(OR(X384=0,X384=""),"",IF($R384="Mulched (left on surface)",IFERROR(_xlfn.UNIQUE(_xlfn._xlws.FILTER(Prod.Out!$H:$H,Prod.Out!$B:$B=X384)),""),IF($R384="Incorporated",IFERROR(_xlfn.UNIQUE(_xlfn._xlws.FILTER(Prod.Out!$I:$I,Prod.Out!$B:$B=X384)),""),IF($R384="Retained (unknown if mulched/incorp.)",IFERROR(_xlfn.UNIQUE(_xlfn._xlws.FILTER(Prod.Out!$J:$J,Prod.Out!$B:$B=X384)),""),""))))</f>
        <v/>
      </c>
      <c r="AC384" s="4" t="str" cm="1">
        <f t="array" ref="AC384">IF(OR(Y384=0,Y384=""),"",IF($R384="Mulched (left on surface)",IFERROR(_xlfn.UNIQUE(_xlfn._xlws.FILTER(Prod.Out!$H:$H,Prod.Out!$B:$B=Y384)),""),IF($R384="Incorporated",IFERROR(_xlfn.UNIQUE(_xlfn._xlws.FILTER(Prod.Out!$I:$I,Prod.Out!$B:$B=Y384)),""),IF($R384="Retained (unknown if mulched/incorp.)",IFERROR(_xlfn.UNIQUE(_xlfn._xlws.FILTER(Prod.Out!$J:$J,Prod.Out!$B:$B=Y384)),""),""))))</f>
        <v/>
      </c>
      <c r="AD384" s="4" t="str" cm="1">
        <f t="array" ref="AD384">IF(OR(Z384=0,Z384=""),"",IF($R384="Mulched (left on surface)",IFERROR(_xlfn.UNIQUE(_xlfn._xlws.FILTER(Prod.Out!$H:$H,Prod.Out!$B:$B=Z384)),""),IF($R384="Incorporated",IFERROR(_xlfn.UNIQUE(_xlfn._xlws.FILTER(Prod.Out!$I:$I,Prod.Out!$B:$B=Z384)),""),IF($R384="Retained (unknown if mulched/incorp.)",IFERROR(_xlfn.UNIQUE(_xlfn._xlws.FILTER(Prod.Out!$J:$J,Prod.Out!$B:$B=Z384)),""),""))))</f>
        <v/>
      </c>
    </row>
    <row r="385" spans="19:30" x14ac:dyDescent="0.35">
      <c r="S385" s="4" t="str" cm="1">
        <f t="array" ref="S385">IF(OR(Q385="",Q385=0),"",IFERROR(IF(V385="No",_xlfn._xlws.FILTER(MT.Out!A:A,MT.Out!D:D=Q385),IF(V385="Yes",_xlfn._xlws.FILTER(Int.Out!O:O,Int.Out!B:B=Q385),"")),""))</f>
        <v/>
      </c>
      <c r="T385" s="4" t="str" cm="1">
        <f t="array" ref="T385">IF(OR(Q385="",Q385=0),"",IFERROR(IF(V385="No",_xlfn._xlws.FILTER(MT.Out!B:B,MT.Out!D:D=Q385),IF(V385="Yes",_xlfn._xlws.FILTER(Int.Out!P:P,Int.Out!B:B=Q385),"")),""))</f>
        <v/>
      </c>
      <c r="U385" s="4" t="str" cm="1">
        <f t="array" ref="U385">IF(OR($Q385="",$Q385=0),"",IFERROR(IF($V385="No",_xlfn._xlws.FILTER(MT.Out!C:C,MT.Out!$D:$D=$Q385),IF($V385="Yes",_xlfn._xlws.FILTER(Int.Out!Q:Q,Int.Out!$B:$B=$Q385),"")),""))</f>
        <v/>
      </c>
      <c r="V385" s="4" t="str">
        <f>IF(Q385&lt;&gt;"",IFERROR(IF(MATCH(Q385,_xlfn.ANCHORARRAY(Intercrop!AS$1),0)&gt;0,"Yes","No"),"No"),"")</f>
        <v/>
      </c>
      <c r="W385" s="4" t="str" cm="1">
        <f t="array" ref="W385">IF(Q385="Natural or Bare Fallow","",IF(V385="","",IF(V385="No",_xlfn._xlws.FILTER(MT.Out!E:E,MT.Out!D:D=Q385),IF(V385="Yes",_xlfn._xlws.FILTER(Int.Out!S:V,Int.Out!B:B=Q385)))))</f>
        <v/>
      </c>
      <c r="AA385" s="4" t="str" cm="1">
        <f t="array" ref="AA385">IF(OR(W385=0,W385=""),"",IF($R385="Mulched (left on surface)",IFERROR(_xlfn.UNIQUE(_xlfn._xlws.FILTER(Prod.Out!$H:$H,Prod.Out!$B:$B=W385)),""),IF($R385="Incorporated",IFERROR(_xlfn.UNIQUE(_xlfn._xlws.FILTER(Prod.Out!$I:$I,Prod.Out!$B:$B=W385)),""),IF($R385="Retained (unknown if mulched/incorp.)",IFERROR(_xlfn.UNIQUE(_xlfn._xlws.FILTER(Prod.Out!$J:$J,Prod.Out!$B:$B=W385)),""),""))))</f>
        <v/>
      </c>
      <c r="AB385" s="4" t="str" cm="1">
        <f t="array" ref="AB385">IF(OR(X385=0,X385=""),"",IF($R385="Mulched (left on surface)",IFERROR(_xlfn.UNIQUE(_xlfn._xlws.FILTER(Prod.Out!$H:$H,Prod.Out!$B:$B=X385)),""),IF($R385="Incorporated",IFERROR(_xlfn.UNIQUE(_xlfn._xlws.FILTER(Prod.Out!$I:$I,Prod.Out!$B:$B=X385)),""),IF($R385="Retained (unknown if mulched/incorp.)",IFERROR(_xlfn.UNIQUE(_xlfn._xlws.FILTER(Prod.Out!$J:$J,Prod.Out!$B:$B=X385)),""),""))))</f>
        <v/>
      </c>
      <c r="AC385" s="4" t="str" cm="1">
        <f t="array" ref="AC385">IF(OR(Y385=0,Y385=""),"",IF($R385="Mulched (left on surface)",IFERROR(_xlfn.UNIQUE(_xlfn._xlws.FILTER(Prod.Out!$H:$H,Prod.Out!$B:$B=Y385)),""),IF($R385="Incorporated",IFERROR(_xlfn.UNIQUE(_xlfn._xlws.FILTER(Prod.Out!$I:$I,Prod.Out!$B:$B=Y385)),""),IF($R385="Retained (unknown if mulched/incorp.)",IFERROR(_xlfn.UNIQUE(_xlfn._xlws.FILTER(Prod.Out!$J:$J,Prod.Out!$B:$B=Y385)),""),""))))</f>
        <v/>
      </c>
      <c r="AD385" s="4" t="str" cm="1">
        <f t="array" ref="AD385">IF(OR(Z385=0,Z385=""),"",IF($R385="Mulched (left on surface)",IFERROR(_xlfn.UNIQUE(_xlfn._xlws.FILTER(Prod.Out!$H:$H,Prod.Out!$B:$B=Z385)),""),IF($R385="Incorporated",IFERROR(_xlfn.UNIQUE(_xlfn._xlws.FILTER(Prod.Out!$I:$I,Prod.Out!$B:$B=Z385)),""),IF($R385="Retained (unknown if mulched/incorp.)",IFERROR(_xlfn.UNIQUE(_xlfn._xlws.FILTER(Prod.Out!$J:$J,Prod.Out!$B:$B=Z385)),""),""))))</f>
        <v/>
      </c>
    </row>
    <row r="386" spans="19:30" x14ac:dyDescent="0.35">
      <c r="S386" s="4" t="str" cm="1">
        <f t="array" ref="S386">IF(OR(Q386="",Q386=0),"",IFERROR(IF(V386="No",_xlfn._xlws.FILTER(MT.Out!A:A,MT.Out!D:D=Q386),IF(V386="Yes",_xlfn._xlws.FILTER(Int.Out!O:O,Int.Out!B:B=Q386),"")),""))</f>
        <v/>
      </c>
      <c r="T386" s="4" t="str" cm="1">
        <f t="array" ref="T386">IF(OR(Q386="",Q386=0),"",IFERROR(IF(V386="No",_xlfn._xlws.FILTER(MT.Out!B:B,MT.Out!D:D=Q386),IF(V386="Yes",_xlfn._xlws.FILTER(Int.Out!P:P,Int.Out!B:B=Q386),"")),""))</f>
        <v/>
      </c>
      <c r="U386" s="4" t="str" cm="1">
        <f t="array" ref="U386">IF(OR($Q386="",$Q386=0),"",IFERROR(IF($V386="No",_xlfn._xlws.FILTER(MT.Out!C:C,MT.Out!$D:$D=$Q386),IF($V386="Yes",_xlfn._xlws.FILTER(Int.Out!Q:Q,Int.Out!$B:$B=$Q386),"")),""))</f>
        <v/>
      </c>
      <c r="V386" s="4" t="str">
        <f>IF(Q386&lt;&gt;"",IFERROR(IF(MATCH(Q386,_xlfn.ANCHORARRAY(Intercrop!AS$1),0)&gt;0,"Yes","No"),"No"),"")</f>
        <v/>
      </c>
      <c r="W386" s="4" t="str" cm="1">
        <f t="array" ref="W386">IF(Q386="Natural or Bare Fallow","",IF(V386="","",IF(V386="No",_xlfn._xlws.FILTER(MT.Out!E:E,MT.Out!D:D=Q386),IF(V386="Yes",_xlfn._xlws.FILTER(Int.Out!S:V,Int.Out!B:B=Q386)))))</f>
        <v/>
      </c>
      <c r="AA386" s="4" t="str" cm="1">
        <f t="array" ref="AA386">IF(OR(W386=0,W386=""),"",IF($R386="Mulched (left on surface)",IFERROR(_xlfn.UNIQUE(_xlfn._xlws.FILTER(Prod.Out!$H:$H,Prod.Out!$B:$B=W386)),""),IF($R386="Incorporated",IFERROR(_xlfn.UNIQUE(_xlfn._xlws.FILTER(Prod.Out!$I:$I,Prod.Out!$B:$B=W386)),""),IF($R386="Retained (unknown if mulched/incorp.)",IFERROR(_xlfn.UNIQUE(_xlfn._xlws.FILTER(Prod.Out!$J:$J,Prod.Out!$B:$B=W386)),""),""))))</f>
        <v/>
      </c>
      <c r="AB386" s="4" t="str" cm="1">
        <f t="array" ref="AB386">IF(OR(X386=0,X386=""),"",IF($R386="Mulched (left on surface)",IFERROR(_xlfn.UNIQUE(_xlfn._xlws.FILTER(Prod.Out!$H:$H,Prod.Out!$B:$B=X386)),""),IF($R386="Incorporated",IFERROR(_xlfn.UNIQUE(_xlfn._xlws.FILTER(Prod.Out!$I:$I,Prod.Out!$B:$B=X386)),""),IF($R386="Retained (unknown if mulched/incorp.)",IFERROR(_xlfn.UNIQUE(_xlfn._xlws.FILTER(Prod.Out!$J:$J,Prod.Out!$B:$B=X386)),""),""))))</f>
        <v/>
      </c>
      <c r="AC386" s="4" t="str" cm="1">
        <f t="array" ref="AC386">IF(OR(Y386=0,Y386=""),"",IF($R386="Mulched (left on surface)",IFERROR(_xlfn.UNIQUE(_xlfn._xlws.FILTER(Prod.Out!$H:$H,Prod.Out!$B:$B=Y386)),""),IF($R386="Incorporated",IFERROR(_xlfn.UNIQUE(_xlfn._xlws.FILTER(Prod.Out!$I:$I,Prod.Out!$B:$B=Y386)),""),IF($R386="Retained (unknown if mulched/incorp.)",IFERROR(_xlfn.UNIQUE(_xlfn._xlws.FILTER(Prod.Out!$J:$J,Prod.Out!$B:$B=Y386)),""),""))))</f>
        <v/>
      </c>
      <c r="AD386" s="4" t="str" cm="1">
        <f t="array" ref="AD386">IF(OR(Z386=0,Z386=""),"",IF($R386="Mulched (left on surface)",IFERROR(_xlfn.UNIQUE(_xlfn._xlws.FILTER(Prod.Out!$H:$H,Prod.Out!$B:$B=Z386)),""),IF($R386="Incorporated",IFERROR(_xlfn.UNIQUE(_xlfn._xlws.FILTER(Prod.Out!$I:$I,Prod.Out!$B:$B=Z386)),""),IF($R386="Retained (unknown if mulched/incorp.)",IFERROR(_xlfn.UNIQUE(_xlfn._xlws.FILTER(Prod.Out!$J:$J,Prod.Out!$B:$B=Z386)),""),""))))</f>
        <v/>
      </c>
    </row>
    <row r="387" spans="19:30" x14ac:dyDescent="0.35">
      <c r="S387" s="4" t="str" cm="1">
        <f t="array" ref="S387">IF(OR(Q387="",Q387=0),"",IFERROR(IF(V387="No",_xlfn._xlws.FILTER(MT.Out!A:A,MT.Out!D:D=Q387),IF(V387="Yes",_xlfn._xlws.FILTER(Int.Out!O:O,Int.Out!B:B=Q387),"")),""))</f>
        <v/>
      </c>
      <c r="T387" s="4" t="str" cm="1">
        <f t="array" ref="T387">IF(OR(Q387="",Q387=0),"",IFERROR(IF(V387="No",_xlfn._xlws.FILTER(MT.Out!B:B,MT.Out!D:D=Q387),IF(V387="Yes",_xlfn._xlws.FILTER(Int.Out!P:P,Int.Out!B:B=Q387),"")),""))</f>
        <v/>
      </c>
      <c r="U387" s="4" t="str" cm="1">
        <f t="array" ref="U387">IF(OR($Q387="",$Q387=0),"",IFERROR(IF($V387="No",_xlfn._xlws.FILTER(MT.Out!C:C,MT.Out!$D:$D=$Q387),IF($V387="Yes",_xlfn._xlws.FILTER(Int.Out!Q:Q,Int.Out!$B:$B=$Q387),"")),""))</f>
        <v/>
      </c>
      <c r="V387" s="4" t="str">
        <f>IF(Q387&lt;&gt;"",IFERROR(IF(MATCH(Q387,_xlfn.ANCHORARRAY(Intercrop!AS$1),0)&gt;0,"Yes","No"),"No"),"")</f>
        <v/>
      </c>
      <c r="W387" s="4" t="str" cm="1">
        <f t="array" ref="W387">IF(Q387="Natural or Bare Fallow","",IF(V387="","",IF(V387="No",_xlfn._xlws.FILTER(MT.Out!E:E,MT.Out!D:D=Q387),IF(V387="Yes",_xlfn._xlws.FILTER(Int.Out!S:V,Int.Out!B:B=Q387)))))</f>
        <v/>
      </c>
      <c r="AA387" s="4" t="str" cm="1">
        <f t="array" ref="AA387">IF(OR(W387=0,W387=""),"",IF($R387="Mulched (left on surface)",IFERROR(_xlfn.UNIQUE(_xlfn._xlws.FILTER(Prod.Out!$H:$H,Prod.Out!$B:$B=W387)),""),IF($R387="Incorporated",IFERROR(_xlfn.UNIQUE(_xlfn._xlws.FILTER(Prod.Out!$I:$I,Prod.Out!$B:$B=W387)),""),IF($R387="Retained (unknown if mulched/incorp.)",IFERROR(_xlfn.UNIQUE(_xlfn._xlws.FILTER(Prod.Out!$J:$J,Prod.Out!$B:$B=W387)),""),""))))</f>
        <v/>
      </c>
      <c r="AB387" s="4" t="str" cm="1">
        <f t="array" ref="AB387">IF(OR(X387=0,X387=""),"",IF($R387="Mulched (left on surface)",IFERROR(_xlfn.UNIQUE(_xlfn._xlws.FILTER(Prod.Out!$H:$H,Prod.Out!$B:$B=X387)),""),IF($R387="Incorporated",IFERROR(_xlfn.UNIQUE(_xlfn._xlws.FILTER(Prod.Out!$I:$I,Prod.Out!$B:$B=X387)),""),IF($R387="Retained (unknown if mulched/incorp.)",IFERROR(_xlfn.UNIQUE(_xlfn._xlws.FILTER(Prod.Out!$J:$J,Prod.Out!$B:$B=X387)),""),""))))</f>
        <v/>
      </c>
      <c r="AC387" s="4" t="str" cm="1">
        <f t="array" ref="AC387">IF(OR(Y387=0,Y387=""),"",IF($R387="Mulched (left on surface)",IFERROR(_xlfn.UNIQUE(_xlfn._xlws.FILTER(Prod.Out!$H:$H,Prod.Out!$B:$B=Y387)),""),IF($R387="Incorporated",IFERROR(_xlfn.UNIQUE(_xlfn._xlws.FILTER(Prod.Out!$I:$I,Prod.Out!$B:$B=Y387)),""),IF($R387="Retained (unknown if mulched/incorp.)",IFERROR(_xlfn.UNIQUE(_xlfn._xlws.FILTER(Prod.Out!$J:$J,Prod.Out!$B:$B=Y387)),""),""))))</f>
        <v/>
      </c>
      <c r="AD387" s="4" t="str" cm="1">
        <f t="array" ref="AD387">IF(OR(Z387=0,Z387=""),"",IF($R387="Mulched (left on surface)",IFERROR(_xlfn.UNIQUE(_xlfn._xlws.FILTER(Prod.Out!$H:$H,Prod.Out!$B:$B=Z387)),""),IF($R387="Incorporated",IFERROR(_xlfn.UNIQUE(_xlfn._xlws.FILTER(Prod.Out!$I:$I,Prod.Out!$B:$B=Z387)),""),IF($R387="Retained (unknown if mulched/incorp.)",IFERROR(_xlfn.UNIQUE(_xlfn._xlws.FILTER(Prod.Out!$J:$J,Prod.Out!$B:$B=Z387)),""),""))))</f>
        <v/>
      </c>
    </row>
    <row r="388" spans="19:30" x14ac:dyDescent="0.35">
      <c r="S388" s="4" t="str" cm="1">
        <f t="array" ref="S388">IF(OR(Q388="",Q388=0),"",IFERROR(IF(V388="No",_xlfn._xlws.FILTER(MT.Out!A:A,MT.Out!D:D=Q388),IF(V388="Yes",_xlfn._xlws.FILTER(Int.Out!O:O,Int.Out!B:B=Q388),"")),""))</f>
        <v/>
      </c>
      <c r="T388" s="4" t="str" cm="1">
        <f t="array" ref="T388">IF(OR(Q388="",Q388=0),"",IFERROR(IF(V388="No",_xlfn._xlws.FILTER(MT.Out!B:B,MT.Out!D:D=Q388),IF(V388="Yes",_xlfn._xlws.FILTER(Int.Out!P:P,Int.Out!B:B=Q388),"")),""))</f>
        <v/>
      </c>
      <c r="U388" s="4" t="str" cm="1">
        <f t="array" ref="U388">IF(OR($Q388="",$Q388=0),"",IFERROR(IF($V388="No",_xlfn._xlws.FILTER(MT.Out!C:C,MT.Out!$D:$D=$Q388),IF($V388="Yes",_xlfn._xlws.FILTER(Int.Out!Q:Q,Int.Out!$B:$B=$Q388),"")),""))</f>
        <v/>
      </c>
      <c r="V388" s="4" t="str">
        <f>IF(Q388&lt;&gt;"",IFERROR(IF(MATCH(Q388,_xlfn.ANCHORARRAY(Intercrop!AS$1),0)&gt;0,"Yes","No"),"No"),"")</f>
        <v/>
      </c>
      <c r="W388" s="4" t="str" cm="1">
        <f t="array" ref="W388">IF(Q388="Natural or Bare Fallow","",IF(V388="","",IF(V388="No",_xlfn._xlws.FILTER(MT.Out!E:E,MT.Out!D:D=Q388),IF(V388="Yes",_xlfn._xlws.FILTER(Int.Out!S:V,Int.Out!B:B=Q388)))))</f>
        <v/>
      </c>
      <c r="AA388" s="4" t="str" cm="1">
        <f t="array" ref="AA388">IF(OR(W388=0,W388=""),"",IF($R388="Mulched (left on surface)",IFERROR(_xlfn.UNIQUE(_xlfn._xlws.FILTER(Prod.Out!$H:$H,Prod.Out!$B:$B=W388)),""),IF($R388="Incorporated",IFERROR(_xlfn.UNIQUE(_xlfn._xlws.FILTER(Prod.Out!$I:$I,Prod.Out!$B:$B=W388)),""),IF($R388="Retained (unknown if mulched/incorp.)",IFERROR(_xlfn.UNIQUE(_xlfn._xlws.FILTER(Prod.Out!$J:$J,Prod.Out!$B:$B=W388)),""),""))))</f>
        <v/>
      </c>
      <c r="AB388" s="4" t="str" cm="1">
        <f t="array" ref="AB388">IF(OR(X388=0,X388=""),"",IF($R388="Mulched (left on surface)",IFERROR(_xlfn.UNIQUE(_xlfn._xlws.FILTER(Prod.Out!$H:$H,Prod.Out!$B:$B=X388)),""),IF($R388="Incorporated",IFERROR(_xlfn.UNIQUE(_xlfn._xlws.FILTER(Prod.Out!$I:$I,Prod.Out!$B:$B=X388)),""),IF($R388="Retained (unknown if mulched/incorp.)",IFERROR(_xlfn.UNIQUE(_xlfn._xlws.FILTER(Prod.Out!$J:$J,Prod.Out!$B:$B=X388)),""),""))))</f>
        <v/>
      </c>
      <c r="AC388" s="4" t="str" cm="1">
        <f t="array" ref="AC388">IF(OR(Y388=0,Y388=""),"",IF($R388="Mulched (left on surface)",IFERROR(_xlfn.UNIQUE(_xlfn._xlws.FILTER(Prod.Out!$H:$H,Prod.Out!$B:$B=Y388)),""),IF($R388="Incorporated",IFERROR(_xlfn.UNIQUE(_xlfn._xlws.FILTER(Prod.Out!$I:$I,Prod.Out!$B:$B=Y388)),""),IF($R388="Retained (unknown if mulched/incorp.)",IFERROR(_xlfn.UNIQUE(_xlfn._xlws.FILTER(Prod.Out!$J:$J,Prod.Out!$B:$B=Y388)),""),""))))</f>
        <v/>
      </c>
      <c r="AD388" s="4" t="str" cm="1">
        <f t="array" ref="AD388">IF(OR(Z388=0,Z388=""),"",IF($R388="Mulched (left on surface)",IFERROR(_xlfn.UNIQUE(_xlfn._xlws.FILTER(Prod.Out!$H:$H,Prod.Out!$B:$B=Z388)),""),IF($R388="Incorporated",IFERROR(_xlfn.UNIQUE(_xlfn._xlws.FILTER(Prod.Out!$I:$I,Prod.Out!$B:$B=Z388)),""),IF($R388="Retained (unknown if mulched/incorp.)",IFERROR(_xlfn.UNIQUE(_xlfn._xlws.FILTER(Prod.Out!$J:$J,Prod.Out!$B:$B=Z388)),""),""))))</f>
        <v/>
      </c>
    </row>
    <row r="389" spans="19:30" x14ac:dyDescent="0.35">
      <c r="S389" s="4" t="str" cm="1">
        <f t="array" ref="S389">IF(OR(Q389="",Q389=0),"",IFERROR(IF(V389="No",_xlfn._xlws.FILTER(MT.Out!A:A,MT.Out!D:D=Q389),IF(V389="Yes",_xlfn._xlws.FILTER(Int.Out!O:O,Int.Out!B:B=Q389),"")),""))</f>
        <v/>
      </c>
      <c r="T389" s="4" t="str" cm="1">
        <f t="array" ref="T389">IF(OR(Q389="",Q389=0),"",IFERROR(IF(V389="No",_xlfn._xlws.FILTER(MT.Out!B:B,MT.Out!D:D=Q389),IF(V389="Yes",_xlfn._xlws.FILTER(Int.Out!P:P,Int.Out!B:B=Q389),"")),""))</f>
        <v/>
      </c>
      <c r="U389" s="4" t="str" cm="1">
        <f t="array" ref="U389">IF(OR($Q389="",$Q389=0),"",IFERROR(IF($V389="No",_xlfn._xlws.FILTER(MT.Out!C:C,MT.Out!$D:$D=$Q389),IF($V389="Yes",_xlfn._xlws.FILTER(Int.Out!Q:Q,Int.Out!$B:$B=$Q389),"")),""))</f>
        <v/>
      </c>
      <c r="V389" s="4" t="str">
        <f>IF(Q389&lt;&gt;"",IFERROR(IF(MATCH(Q389,_xlfn.ANCHORARRAY(Intercrop!AS$1),0)&gt;0,"Yes","No"),"No"),"")</f>
        <v/>
      </c>
      <c r="W389" s="4" t="str" cm="1">
        <f t="array" ref="W389">IF(Q389="Natural or Bare Fallow","",IF(V389="","",IF(V389="No",_xlfn._xlws.FILTER(MT.Out!E:E,MT.Out!D:D=Q389),IF(V389="Yes",_xlfn._xlws.FILTER(Int.Out!S:V,Int.Out!B:B=Q389)))))</f>
        <v/>
      </c>
      <c r="AA389" s="4" t="str" cm="1">
        <f t="array" ref="AA389">IF(OR(W389=0,W389=""),"",IF($R389="Mulched (left on surface)",IFERROR(_xlfn.UNIQUE(_xlfn._xlws.FILTER(Prod.Out!$H:$H,Prod.Out!$B:$B=W389)),""),IF($R389="Incorporated",IFERROR(_xlfn.UNIQUE(_xlfn._xlws.FILTER(Prod.Out!$I:$I,Prod.Out!$B:$B=W389)),""),IF($R389="Retained (unknown if mulched/incorp.)",IFERROR(_xlfn.UNIQUE(_xlfn._xlws.FILTER(Prod.Out!$J:$J,Prod.Out!$B:$B=W389)),""),""))))</f>
        <v/>
      </c>
      <c r="AB389" s="4" t="str" cm="1">
        <f t="array" ref="AB389">IF(OR(X389=0,X389=""),"",IF($R389="Mulched (left on surface)",IFERROR(_xlfn.UNIQUE(_xlfn._xlws.FILTER(Prod.Out!$H:$H,Prod.Out!$B:$B=X389)),""),IF($R389="Incorporated",IFERROR(_xlfn.UNIQUE(_xlfn._xlws.FILTER(Prod.Out!$I:$I,Prod.Out!$B:$B=X389)),""),IF($R389="Retained (unknown if mulched/incorp.)",IFERROR(_xlfn.UNIQUE(_xlfn._xlws.FILTER(Prod.Out!$J:$J,Prod.Out!$B:$B=X389)),""),""))))</f>
        <v/>
      </c>
      <c r="AC389" s="4" t="str" cm="1">
        <f t="array" ref="AC389">IF(OR(Y389=0,Y389=""),"",IF($R389="Mulched (left on surface)",IFERROR(_xlfn.UNIQUE(_xlfn._xlws.FILTER(Prod.Out!$H:$H,Prod.Out!$B:$B=Y389)),""),IF($R389="Incorporated",IFERROR(_xlfn.UNIQUE(_xlfn._xlws.FILTER(Prod.Out!$I:$I,Prod.Out!$B:$B=Y389)),""),IF($R389="Retained (unknown if mulched/incorp.)",IFERROR(_xlfn.UNIQUE(_xlfn._xlws.FILTER(Prod.Out!$J:$J,Prod.Out!$B:$B=Y389)),""),""))))</f>
        <v/>
      </c>
      <c r="AD389" s="4" t="str" cm="1">
        <f t="array" ref="AD389">IF(OR(Z389=0,Z389=""),"",IF($R389="Mulched (left on surface)",IFERROR(_xlfn.UNIQUE(_xlfn._xlws.FILTER(Prod.Out!$H:$H,Prod.Out!$B:$B=Z389)),""),IF($R389="Incorporated",IFERROR(_xlfn.UNIQUE(_xlfn._xlws.FILTER(Prod.Out!$I:$I,Prod.Out!$B:$B=Z389)),""),IF($R389="Retained (unknown if mulched/incorp.)",IFERROR(_xlfn.UNIQUE(_xlfn._xlws.FILTER(Prod.Out!$J:$J,Prod.Out!$B:$B=Z389)),""),""))))</f>
        <v/>
      </c>
    </row>
    <row r="390" spans="19:30" x14ac:dyDescent="0.35">
      <c r="S390" s="4" t="str" cm="1">
        <f t="array" ref="S390">IF(OR(Q390="",Q390=0),"",IFERROR(IF(V390="No",_xlfn._xlws.FILTER(MT.Out!A:A,MT.Out!D:D=Q390),IF(V390="Yes",_xlfn._xlws.FILTER(Int.Out!O:O,Int.Out!B:B=Q390),"")),""))</f>
        <v/>
      </c>
      <c r="T390" s="4" t="str" cm="1">
        <f t="array" ref="T390">IF(OR(Q390="",Q390=0),"",IFERROR(IF(V390="No",_xlfn._xlws.FILTER(MT.Out!B:B,MT.Out!D:D=Q390),IF(V390="Yes",_xlfn._xlws.FILTER(Int.Out!P:P,Int.Out!B:B=Q390),"")),""))</f>
        <v/>
      </c>
      <c r="U390" s="4" t="str" cm="1">
        <f t="array" ref="U390">IF(OR($Q390="",$Q390=0),"",IFERROR(IF($V390="No",_xlfn._xlws.FILTER(MT.Out!C:C,MT.Out!$D:$D=$Q390),IF($V390="Yes",_xlfn._xlws.FILTER(Int.Out!Q:Q,Int.Out!$B:$B=$Q390),"")),""))</f>
        <v/>
      </c>
      <c r="V390" s="4" t="str">
        <f>IF(Q390&lt;&gt;"",IFERROR(IF(MATCH(Q390,_xlfn.ANCHORARRAY(Intercrop!AS$1),0)&gt;0,"Yes","No"),"No"),"")</f>
        <v/>
      </c>
      <c r="W390" s="4" t="str" cm="1">
        <f t="array" ref="W390">IF(Q390="Natural or Bare Fallow","",IF(V390="","",IF(V390="No",_xlfn._xlws.FILTER(MT.Out!E:E,MT.Out!D:D=Q390),IF(V390="Yes",_xlfn._xlws.FILTER(Int.Out!S:V,Int.Out!B:B=Q390)))))</f>
        <v/>
      </c>
      <c r="AA390" s="4" t="str" cm="1">
        <f t="array" ref="AA390">IF(OR(W390=0,W390=""),"",IF($R390="Mulched (left on surface)",IFERROR(_xlfn.UNIQUE(_xlfn._xlws.FILTER(Prod.Out!$H:$H,Prod.Out!$B:$B=W390)),""),IF($R390="Incorporated",IFERROR(_xlfn.UNIQUE(_xlfn._xlws.FILTER(Prod.Out!$I:$I,Prod.Out!$B:$B=W390)),""),IF($R390="Retained (unknown if mulched/incorp.)",IFERROR(_xlfn.UNIQUE(_xlfn._xlws.FILTER(Prod.Out!$J:$J,Prod.Out!$B:$B=W390)),""),""))))</f>
        <v/>
      </c>
      <c r="AB390" s="4" t="str" cm="1">
        <f t="array" ref="AB390">IF(OR(X390=0,X390=""),"",IF($R390="Mulched (left on surface)",IFERROR(_xlfn.UNIQUE(_xlfn._xlws.FILTER(Prod.Out!$H:$H,Prod.Out!$B:$B=X390)),""),IF($R390="Incorporated",IFERROR(_xlfn.UNIQUE(_xlfn._xlws.FILTER(Prod.Out!$I:$I,Prod.Out!$B:$B=X390)),""),IF($R390="Retained (unknown if mulched/incorp.)",IFERROR(_xlfn.UNIQUE(_xlfn._xlws.FILTER(Prod.Out!$J:$J,Prod.Out!$B:$B=X390)),""),""))))</f>
        <v/>
      </c>
      <c r="AC390" s="4" t="str" cm="1">
        <f t="array" ref="AC390">IF(OR(Y390=0,Y390=""),"",IF($R390="Mulched (left on surface)",IFERROR(_xlfn.UNIQUE(_xlfn._xlws.FILTER(Prod.Out!$H:$H,Prod.Out!$B:$B=Y390)),""),IF($R390="Incorporated",IFERROR(_xlfn.UNIQUE(_xlfn._xlws.FILTER(Prod.Out!$I:$I,Prod.Out!$B:$B=Y390)),""),IF($R390="Retained (unknown if mulched/incorp.)",IFERROR(_xlfn.UNIQUE(_xlfn._xlws.FILTER(Prod.Out!$J:$J,Prod.Out!$B:$B=Y390)),""),""))))</f>
        <v/>
      </c>
      <c r="AD390" s="4" t="str" cm="1">
        <f t="array" ref="AD390">IF(OR(Z390=0,Z390=""),"",IF($R390="Mulched (left on surface)",IFERROR(_xlfn.UNIQUE(_xlfn._xlws.FILTER(Prod.Out!$H:$H,Prod.Out!$B:$B=Z390)),""),IF($R390="Incorporated",IFERROR(_xlfn.UNIQUE(_xlfn._xlws.FILTER(Prod.Out!$I:$I,Prod.Out!$B:$B=Z390)),""),IF($R390="Retained (unknown if mulched/incorp.)",IFERROR(_xlfn.UNIQUE(_xlfn._xlws.FILTER(Prod.Out!$J:$J,Prod.Out!$B:$B=Z390)),""),""))))</f>
        <v/>
      </c>
    </row>
    <row r="391" spans="19:30" x14ac:dyDescent="0.35">
      <c r="S391" s="4" t="str" cm="1">
        <f t="array" ref="S391">IF(OR(Q391="",Q391=0),"",IFERROR(IF(V391="No",_xlfn._xlws.FILTER(MT.Out!A:A,MT.Out!D:D=Q391),IF(V391="Yes",_xlfn._xlws.FILTER(Int.Out!O:O,Int.Out!B:B=Q391),"")),""))</f>
        <v/>
      </c>
      <c r="T391" s="4" t="str" cm="1">
        <f t="array" ref="T391">IF(OR(Q391="",Q391=0),"",IFERROR(IF(V391="No",_xlfn._xlws.FILTER(MT.Out!B:B,MT.Out!D:D=Q391),IF(V391="Yes",_xlfn._xlws.FILTER(Int.Out!P:P,Int.Out!B:B=Q391),"")),""))</f>
        <v/>
      </c>
      <c r="U391" s="4" t="str" cm="1">
        <f t="array" ref="U391">IF(OR($Q391="",$Q391=0),"",IFERROR(IF($V391="No",_xlfn._xlws.FILTER(MT.Out!C:C,MT.Out!$D:$D=$Q391),IF($V391="Yes",_xlfn._xlws.FILTER(Int.Out!Q:Q,Int.Out!$B:$B=$Q391),"")),""))</f>
        <v/>
      </c>
      <c r="V391" s="4" t="str">
        <f>IF(Q391&lt;&gt;"",IFERROR(IF(MATCH(Q391,_xlfn.ANCHORARRAY(Intercrop!AS$1),0)&gt;0,"Yes","No"),"No"),"")</f>
        <v/>
      </c>
      <c r="W391" s="4" t="str" cm="1">
        <f t="array" ref="W391">IF(Q391="Natural or Bare Fallow","",IF(V391="","",IF(V391="No",_xlfn._xlws.FILTER(MT.Out!E:E,MT.Out!D:D=Q391),IF(V391="Yes",_xlfn._xlws.FILTER(Int.Out!S:V,Int.Out!B:B=Q391)))))</f>
        <v/>
      </c>
      <c r="AA391" s="4" t="str" cm="1">
        <f t="array" ref="AA391">IF(OR(W391=0,W391=""),"",IF($R391="Mulched (left on surface)",IFERROR(_xlfn.UNIQUE(_xlfn._xlws.FILTER(Prod.Out!$H:$H,Prod.Out!$B:$B=W391)),""),IF($R391="Incorporated",IFERROR(_xlfn.UNIQUE(_xlfn._xlws.FILTER(Prod.Out!$I:$I,Prod.Out!$B:$B=W391)),""),IF($R391="Retained (unknown if mulched/incorp.)",IFERROR(_xlfn.UNIQUE(_xlfn._xlws.FILTER(Prod.Out!$J:$J,Prod.Out!$B:$B=W391)),""),""))))</f>
        <v/>
      </c>
      <c r="AB391" s="4" t="str" cm="1">
        <f t="array" ref="AB391">IF(OR(X391=0,X391=""),"",IF($R391="Mulched (left on surface)",IFERROR(_xlfn.UNIQUE(_xlfn._xlws.FILTER(Prod.Out!$H:$H,Prod.Out!$B:$B=X391)),""),IF($R391="Incorporated",IFERROR(_xlfn.UNIQUE(_xlfn._xlws.FILTER(Prod.Out!$I:$I,Prod.Out!$B:$B=X391)),""),IF($R391="Retained (unknown if mulched/incorp.)",IFERROR(_xlfn.UNIQUE(_xlfn._xlws.FILTER(Prod.Out!$J:$J,Prod.Out!$B:$B=X391)),""),""))))</f>
        <v/>
      </c>
      <c r="AC391" s="4" t="str" cm="1">
        <f t="array" ref="AC391">IF(OR(Y391=0,Y391=""),"",IF($R391="Mulched (left on surface)",IFERROR(_xlfn.UNIQUE(_xlfn._xlws.FILTER(Prod.Out!$H:$H,Prod.Out!$B:$B=Y391)),""),IF($R391="Incorporated",IFERROR(_xlfn.UNIQUE(_xlfn._xlws.FILTER(Prod.Out!$I:$I,Prod.Out!$B:$B=Y391)),""),IF($R391="Retained (unknown if mulched/incorp.)",IFERROR(_xlfn.UNIQUE(_xlfn._xlws.FILTER(Prod.Out!$J:$J,Prod.Out!$B:$B=Y391)),""),""))))</f>
        <v/>
      </c>
      <c r="AD391" s="4" t="str" cm="1">
        <f t="array" ref="AD391">IF(OR(Z391=0,Z391=""),"",IF($R391="Mulched (left on surface)",IFERROR(_xlfn.UNIQUE(_xlfn._xlws.FILTER(Prod.Out!$H:$H,Prod.Out!$B:$B=Z391)),""),IF($R391="Incorporated",IFERROR(_xlfn.UNIQUE(_xlfn._xlws.FILTER(Prod.Out!$I:$I,Prod.Out!$B:$B=Z391)),""),IF($R391="Retained (unknown if mulched/incorp.)",IFERROR(_xlfn.UNIQUE(_xlfn._xlws.FILTER(Prod.Out!$J:$J,Prod.Out!$B:$B=Z391)),""),""))))</f>
        <v/>
      </c>
    </row>
    <row r="392" spans="19:30" x14ac:dyDescent="0.35">
      <c r="S392" s="4" t="str" cm="1">
        <f t="array" ref="S392">IF(OR(Q392="",Q392=0),"",IFERROR(IF(V392="No",_xlfn._xlws.FILTER(MT.Out!A:A,MT.Out!D:D=Q392),IF(V392="Yes",_xlfn._xlws.FILTER(Int.Out!O:O,Int.Out!B:B=Q392),"")),""))</f>
        <v/>
      </c>
      <c r="T392" s="4" t="str" cm="1">
        <f t="array" ref="T392">IF(OR(Q392="",Q392=0),"",IFERROR(IF(V392="No",_xlfn._xlws.FILTER(MT.Out!B:B,MT.Out!D:D=Q392),IF(V392="Yes",_xlfn._xlws.FILTER(Int.Out!P:P,Int.Out!B:B=Q392),"")),""))</f>
        <v/>
      </c>
      <c r="U392" s="4" t="str" cm="1">
        <f t="array" ref="U392">IF(OR($Q392="",$Q392=0),"",IFERROR(IF($V392="No",_xlfn._xlws.FILTER(MT.Out!C:C,MT.Out!$D:$D=$Q392),IF($V392="Yes",_xlfn._xlws.FILTER(Int.Out!Q:Q,Int.Out!$B:$B=$Q392),"")),""))</f>
        <v/>
      </c>
      <c r="V392" s="4" t="str">
        <f>IF(Q392&lt;&gt;"",IFERROR(IF(MATCH(Q392,_xlfn.ANCHORARRAY(Intercrop!AS$1),0)&gt;0,"Yes","No"),"No"),"")</f>
        <v/>
      </c>
      <c r="W392" s="4" t="str" cm="1">
        <f t="array" ref="W392">IF(Q392="Natural or Bare Fallow","",IF(V392="","",IF(V392="No",_xlfn._xlws.FILTER(MT.Out!E:E,MT.Out!D:D=Q392),IF(V392="Yes",_xlfn._xlws.FILTER(Int.Out!S:V,Int.Out!B:B=Q392)))))</f>
        <v/>
      </c>
      <c r="AA392" s="4" t="str" cm="1">
        <f t="array" ref="AA392">IF(OR(W392=0,W392=""),"",IF($R392="Mulched (left on surface)",IFERROR(_xlfn.UNIQUE(_xlfn._xlws.FILTER(Prod.Out!$H:$H,Prod.Out!$B:$B=W392)),""),IF($R392="Incorporated",IFERROR(_xlfn.UNIQUE(_xlfn._xlws.FILTER(Prod.Out!$I:$I,Prod.Out!$B:$B=W392)),""),IF($R392="Retained (unknown if mulched/incorp.)",IFERROR(_xlfn.UNIQUE(_xlfn._xlws.FILTER(Prod.Out!$J:$J,Prod.Out!$B:$B=W392)),""),""))))</f>
        <v/>
      </c>
      <c r="AB392" s="4" t="str" cm="1">
        <f t="array" ref="AB392">IF(OR(X392=0,X392=""),"",IF($R392="Mulched (left on surface)",IFERROR(_xlfn.UNIQUE(_xlfn._xlws.FILTER(Prod.Out!$H:$H,Prod.Out!$B:$B=X392)),""),IF($R392="Incorporated",IFERROR(_xlfn.UNIQUE(_xlfn._xlws.FILTER(Prod.Out!$I:$I,Prod.Out!$B:$B=X392)),""),IF($R392="Retained (unknown if mulched/incorp.)",IFERROR(_xlfn.UNIQUE(_xlfn._xlws.FILTER(Prod.Out!$J:$J,Prod.Out!$B:$B=X392)),""),""))))</f>
        <v/>
      </c>
      <c r="AC392" s="4" t="str" cm="1">
        <f t="array" ref="AC392">IF(OR(Y392=0,Y392=""),"",IF($R392="Mulched (left on surface)",IFERROR(_xlfn.UNIQUE(_xlfn._xlws.FILTER(Prod.Out!$H:$H,Prod.Out!$B:$B=Y392)),""),IF($R392="Incorporated",IFERROR(_xlfn.UNIQUE(_xlfn._xlws.FILTER(Prod.Out!$I:$I,Prod.Out!$B:$B=Y392)),""),IF($R392="Retained (unknown if mulched/incorp.)",IFERROR(_xlfn.UNIQUE(_xlfn._xlws.FILTER(Prod.Out!$J:$J,Prod.Out!$B:$B=Y392)),""),""))))</f>
        <v/>
      </c>
      <c r="AD392" s="4" t="str" cm="1">
        <f t="array" ref="AD392">IF(OR(Z392=0,Z392=""),"",IF($R392="Mulched (left on surface)",IFERROR(_xlfn.UNIQUE(_xlfn._xlws.FILTER(Prod.Out!$H:$H,Prod.Out!$B:$B=Z392)),""),IF($R392="Incorporated",IFERROR(_xlfn.UNIQUE(_xlfn._xlws.FILTER(Prod.Out!$I:$I,Prod.Out!$B:$B=Z392)),""),IF($R392="Retained (unknown if mulched/incorp.)",IFERROR(_xlfn.UNIQUE(_xlfn._xlws.FILTER(Prod.Out!$J:$J,Prod.Out!$B:$B=Z392)),""),""))))</f>
        <v/>
      </c>
    </row>
    <row r="393" spans="19:30" x14ac:dyDescent="0.35">
      <c r="S393" s="4" t="str" cm="1">
        <f t="array" ref="S393">IF(OR(Q393="",Q393=0),"",IFERROR(IF(V393="No",_xlfn._xlws.FILTER(MT.Out!A:A,MT.Out!D:D=Q393),IF(V393="Yes",_xlfn._xlws.FILTER(Int.Out!O:O,Int.Out!B:B=Q393),"")),""))</f>
        <v/>
      </c>
      <c r="T393" s="4" t="str" cm="1">
        <f t="array" ref="T393">IF(OR(Q393="",Q393=0),"",IFERROR(IF(V393="No",_xlfn._xlws.FILTER(MT.Out!B:B,MT.Out!D:D=Q393),IF(V393="Yes",_xlfn._xlws.FILTER(Int.Out!P:P,Int.Out!B:B=Q393),"")),""))</f>
        <v/>
      </c>
      <c r="U393" s="4" t="str" cm="1">
        <f t="array" ref="U393">IF(OR($Q393="",$Q393=0),"",IFERROR(IF($V393="No",_xlfn._xlws.FILTER(MT.Out!C:C,MT.Out!$D:$D=$Q393),IF($V393="Yes",_xlfn._xlws.FILTER(Int.Out!Q:Q,Int.Out!$B:$B=$Q393),"")),""))</f>
        <v/>
      </c>
      <c r="V393" s="4" t="str">
        <f>IF(Q393&lt;&gt;"",IFERROR(IF(MATCH(Q393,_xlfn.ANCHORARRAY(Intercrop!AS$1),0)&gt;0,"Yes","No"),"No"),"")</f>
        <v/>
      </c>
      <c r="W393" s="4" t="str" cm="1">
        <f t="array" ref="W393">IF(Q393="Natural or Bare Fallow","",IF(V393="","",IF(V393="No",_xlfn._xlws.FILTER(MT.Out!E:E,MT.Out!D:D=Q393),IF(V393="Yes",_xlfn._xlws.FILTER(Int.Out!S:V,Int.Out!B:B=Q393)))))</f>
        <v/>
      </c>
      <c r="AA393" s="4" t="str" cm="1">
        <f t="array" ref="AA393">IF(OR(W393=0,W393=""),"",IF($R393="Mulched (left on surface)",IFERROR(_xlfn.UNIQUE(_xlfn._xlws.FILTER(Prod.Out!$H:$H,Prod.Out!$B:$B=W393)),""),IF($R393="Incorporated",IFERROR(_xlfn.UNIQUE(_xlfn._xlws.FILTER(Prod.Out!$I:$I,Prod.Out!$B:$B=W393)),""),IF($R393="Retained (unknown if mulched/incorp.)",IFERROR(_xlfn.UNIQUE(_xlfn._xlws.FILTER(Prod.Out!$J:$J,Prod.Out!$B:$B=W393)),""),""))))</f>
        <v/>
      </c>
      <c r="AB393" s="4" t="str" cm="1">
        <f t="array" ref="AB393">IF(OR(X393=0,X393=""),"",IF($R393="Mulched (left on surface)",IFERROR(_xlfn.UNIQUE(_xlfn._xlws.FILTER(Prod.Out!$H:$H,Prod.Out!$B:$B=X393)),""),IF($R393="Incorporated",IFERROR(_xlfn.UNIQUE(_xlfn._xlws.FILTER(Prod.Out!$I:$I,Prod.Out!$B:$B=X393)),""),IF($R393="Retained (unknown if mulched/incorp.)",IFERROR(_xlfn.UNIQUE(_xlfn._xlws.FILTER(Prod.Out!$J:$J,Prod.Out!$B:$B=X393)),""),""))))</f>
        <v/>
      </c>
      <c r="AC393" s="4" t="str" cm="1">
        <f t="array" ref="AC393">IF(OR(Y393=0,Y393=""),"",IF($R393="Mulched (left on surface)",IFERROR(_xlfn.UNIQUE(_xlfn._xlws.FILTER(Prod.Out!$H:$H,Prod.Out!$B:$B=Y393)),""),IF($R393="Incorporated",IFERROR(_xlfn.UNIQUE(_xlfn._xlws.FILTER(Prod.Out!$I:$I,Prod.Out!$B:$B=Y393)),""),IF($R393="Retained (unknown if mulched/incorp.)",IFERROR(_xlfn.UNIQUE(_xlfn._xlws.FILTER(Prod.Out!$J:$J,Prod.Out!$B:$B=Y393)),""),""))))</f>
        <v/>
      </c>
      <c r="AD393" s="4" t="str" cm="1">
        <f t="array" ref="AD393">IF(OR(Z393=0,Z393=""),"",IF($R393="Mulched (left on surface)",IFERROR(_xlfn.UNIQUE(_xlfn._xlws.FILTER(Prod.Out!$H:$H,Prod.Out!$B:$B=Z393)),""),IF($R393="Incorporated",IFERROR(_xlfn.UNIQUE(_xlfn._xlws.FILTER(Prod.Out!$I:$I,Prod.Out!$B:$B=Z393)),""),IF($R393="Retained (unknown if mulched/incorp.)",IFERROR(_xlfn.UNIQUE(_xlfn._xlws.FILTER(Prod.Out!$J:$J,Prod.Out!$B:$B=Z393)),""),""))))</f>
        <v/>
      </c>
    </row>
    <row r="394" spans="19:30" x14ac:dyDescent="0.35">
      <c r="S394" s="4" t="str" cm="1">
        <f t="array" ref="S394">IF(OR(Q394="",Q394=0),"",IFERROR(IF(V394="No",_xlfn._xlws.FILTER(MT.Out!A:A,MT.Out!D:D=Q394),IF(V394="Yes",_xlfn._xlws.FILTER(Int.Out!O:O,Int.Out!B:B=Q394),"")),""))</f>
        <v/>
      </c>
      <c r="T394" s="4" t="str" cm="1">
        <f t="array" ref="T394">IF(OR(Q394="",Q394=0),"",IFERROR(IF(V394="No",_xlfn._xlws.FILTER(MT.Out!B:B,MT.Out!D:D=Q394),IF(V394="Yes",_xlfn._xlws.FILTER(Int.Out!P:P,Int.Out!B:B=Q394),"")),""))</f>
        <v/>
      </c>
      <c r="U394" s="4" t="str" cm="1">
        <f t="array" ref="U394">IF(OR($Q394="",$Q394=0),"",IFERROR(IF($V394="No",_xlfn._xlws.FILTER(MT.Out!C:C,MT.Out!$D:$D=$Q394),IF($V394="Yes",_xlfn._xlws.FILTER(Int.Out!Q:Q,Int.Out!$B:$B=$Q394),"")),""))</f>
        <v/>
      </c>
      <c r="V394" s="4" t="str">
        <f>IF(Q394&lt;&gt;"",IFERROR(IF(MATCH(Q394,_xlfn.ANCHORARRAY(Intercrop!AS$1),0)&gt;0,"Yes","No"),"No"),"")</f>
        <v/>
      </c>
      <c r="W394" s="4" t="str" cm="1">
        <f t="array" ref="W394">IF(Q394="Natural or Bare Fallow","",IF(V394="","",IF(V394="No",_xlfn._xlws.FILTER(MT.Out!E:E,MT.Out!D:D=Q394),IF(V394="Yes",_xlfn._xlws.FILTER(Int.Out!S:V,Int.Out!B:B=Q394)))))</f>
        <v/>
      </c>
      <c r="AA394" s="4" t="str" cm="1">
        <f t="array" ref="AA394">IF(OR(W394=0,W394=""),"",IF($R394="Mulched (left on surface)",IFERROR(_xlfn.UNIQUE(_xlfn._xlws.FILTER(Prod.Out!$H:$H,Prod.Out!$B:$B=W394)),""),IF($R394="Incorporated",IFERROR(_xlfn.UNIQUE(_xlfn._xlws.FILTER(Prod.Out!$I:$I,Prod.Out!$B:$B=W394)),""),IF($R394="Retained (unknown if mulched/incorp.)",IFERROR(_xlfn.UNIQUE(_xlfn._xlws.FILTER(Prod.Out!$J:$J,Prod.Out!$B:$B=W394)),""),""))))</f>
        <v/>
      </c>
      <c r="AB394" s="4" t="str" cm="1">
        <f t="array" ref="AB394">IF(OR(X394=0,X394=""),"",IF($R394="Mulched (left on surface)",IFERROR(_xlfn.UNIQUE(_xlfn._xlws.FILTER(Prod.Out!$H:$H,Prod.Out!$B:$B=X394)),""),IF($R394="Incorporated",IFERROR(_xlfn.UNIQUE(_xlfn._xlws.FILTER(Prod.Out!$I:$I,Prod.Out!$B:$B=X394)),""),IF($R394="Retained (unknown if mulched/incorp.)",IFERROR(_xlfn.UNIQUE(_xlfn._xlws.FILTER(Prod.Out!$J:$J,Prod.Out!$B:$B=X394)),""),""))))</f>
        <v/>
      </c>
      <c r="AC394" s="4" t="str" cm="1">
        <f t="array" ref="AC394">IF(OR(Y394=0,Y394=""),"",IF($R394="Mulched (left on surface)",IFERROR(_xlfn.UNIQUE(_xlfn._xlws.FILTER(Prod.Out!$H:$H,Prod.Out!$B:$B=Y394)),""),IF($R394="Incorporated",IFERROR(_xlfn.UNIQUE(_xlfn._xlws.FILTER(Prod.Out!$I:$I,Prod.Out!$B:$B=Y394)),""),IF($R394="Retained (unknown if mulched/incorp.)",IFERROR(_xlfn.UNIQUE(_xlfn._xlws.FILTER(Prod.Out!$J:$J,Prod.Out!$B:$B=Y394)),""),""))))</f>
        <v/>
      </c>
      <c r="AD394" s="4" t="str" cm="1">
        <f t="array" ref="AD394">IF(OR(Z394=0,Z394=""),"",IF($R394="Mulched (left on surface)",IFERROR(_xlfn.UNIQUE(_xlfn._xlws.FILTER(Prod.Out!$H:$H,Prod.Out!$B:$B=Z394)),""),IF($R394="Incorporated",IFERROR(_xlfn.UNIQUE(_xlfn._xlws.FILTER(Prod.Out!$I:$I,Prod.Out!$B:$B=Z394)),""),IF($R394="Retained (unknown if mulched/incorp.)",IFERROR(_xlfn.UNIQUE(_xlfn._xlws.FILTER(Prod.Out!$J:$J,Prod.Out!$B:$B=Z394)),""),""))))</f>
        <v/>
      </c>
    </row>
    <row r="395" spans="19:30" x14ac:dyDescent="0.35">
      <c r="S395" s="4" t="str" cm="1">
        <f t="array" ref="S395">IF(OR(Q395="",Q395=0),"",IFERROR(IF(V395="No",_xlfn._xlws.FILTER(MT.Out!A:A,MT.Out!D:D=Q395),IF(V395="Yes",_xlfn._xlws.FILTER(Int.Out!O:O,Int.Out!B:B=Q395),"")),""))</f>
        <v/>
      </c>
      <c r="T395" s="4" t="str" cm="1">
        <f t="array" ref="T395">IF(OR(Q395="",Q395=0),"",IFERROR(IF(V395="No",_xlfn._xlws.FILTER(MT.Out!B:B,MT.Out!D:D=Q395),IF(V395="Yes",_xlfn._xlws.FILTER(Int.Out!P:P,Int.Out!B:B=Q395),"")),""))</f>
        <v/>
      </c>
      <c r="U395" s="4" t="str" cm="1">
        <f t="array" ref="U395">IF(OR($Q395="",$Q395=0),"",IFERROR(IF($V395="No",_xlfn._xlws.FILTER(MT.Out!C:C,MT.Out!$D:$D=$Q395),IF($V395="Yes",_xlfn._xlws.FILTER(Int.Out!Q:Q,Int.Out!$B:$B=$Q395),"")),""))</f>
        <v/>
      </c>
      <c r="V395" s="4" t="str">
        <f>IF(Q395&lt;&gt;"",IFERROR(IF(MATCH(Q395,_xlfn.ANCHORARRAY(Intercrop!AS$1),0)&gt;0,"Yes","No"),"No"),"")</f>
        <v/>
      </c>
      <c r="W395" s="4" t="str" cm="1">
        <f t="array" ref="W395">IF(Q395="Natural or Bare Fallow","",IF(V395="","",IF(V395="No",_xlfn._xlws.FILTER(MT.Out!E:E,MT.Out!D:D=Q395),IF(V395="Yes",_xlfn._xlws.FILTER(Int.Out!S:V,Int.Out!B:B=Q395)))))</f>
        <v/>
      </c>
      <c r="AA395" s="4" t="str" cm="1">
        <f t="array" ref="AA395">IF(OR(W395=0,W395=""),"",IF($R395="Mulched (left on surface)",IFERROR(_xlfn.UNIQUE(_xlfn._xlws.FILTER(Prod.Out!$H:$H,Prod.Out!$B:$B=W395)),""),IF($R395="Incorporated",IFERROR(_xlfn.UNIQUE(_xlfn._xlws.FILTER(Prod.Out!$I:$I,Prod.Out!$B:$B=W395)),""),IF($R395="Retained (unknown if mulched/incorp.)",IFERROR(_xlfn.UNIQUE(_xlfn._xlws.FILTER(Prod.Out!$J:$J,Prod.Out!$B:$B=W395)),""),""))))</f>
        <v/>
      </c>
      <c r="AB395" s="4" t="str" cm="1">
        <f t="array" ref="AB395">IF(OR(X395=0,X395=""),"",IF($R395="Mulched (left on surface)",IFERROR(_xlfn.UNIQUE(_xlfn._xlws.FILTER(Prod.Out!$H:$H,Prod.Out!$B:$B=X395)),""),IF($R395="Incorporated",IFERROR(_xlfn.UNIQUE(_xlfn._xlws.FILTER(Prod.Out!$I:$I,Prod.Out!$B:$B=X395)),""),IF($R395="Retained (unknown if mulched/incorp.)",IFERROR(_xlfn.UNIQUE(_xlfn._xlws.FILTER(Prod.Out!$J:$J,Prod.Out!$B:$B=X395)),""),""))))</f>
        <v/>
      </c>
      <c r="AC395" s="4" t="str" cm="1">
        <f t="array" ref="AC395">IF(OR(Y395=0,Y395=""),"",IF($R395="Mulched (left on surface)",IFERROR(_xlfn.UNIQUE(_xlfn._xlws.FILTER(Prod.Out!$H:$H,Prod.Out!$B:$B=Y395)),""),IF($R395="Incorporated",IFERROR(_xlfn.UNIQUE(_xlfn._xlws.FILTER(Prod.Out!$I:$I,Prod.Out!$B:$B=Y395)),""),IF($R395="Retained (unknown if mulched/incorp.)",IFERROR(_xlfn.UNIQUE(_xlfn._xlws.FILTER(Prod.Out!$J:$J,Prod.Out!$B:$B=Y395)),""),""))))</f>
        <v/>
      </c>
      <c r="AD395" s="4" t="str" cm="1">
        <f t="array" ref="AD395">IF(OR(Z395=0,Z395=""),"",IF($R395="Mulched (left on surface)",IFERROR(_xlfn.UNIQUE(_xlfn._xlws.FILTER(Prod.Out!$H:$H,Prod.Out!$B:$B=Z395)),""),IF($R395="Incorporated",IFERROR(_xlfn.UNIQUE(_xlfn._xlws.FILTER(Prod.Out!$I:$I,Prod.Out!$B:$B=Z395)),""),IF($R395="Retained (unknown if mulched/incorp.)",IFERROR(_xlfn.UNIQUE(_xlfn._xlws.FILTER(Prod.Out!$J:$J,Prod.Out!$B:$B=Z395)),""),""))))</f>
        <v/>
      </c>
    </row>
    <row r="396" spans="19:30" x14ac:dyDescent="0.35">
      <c r="S396" s="4" t="str" cm="1">
        <f t="array" ref="S396">IF(OR(Q396="",Q396=0),"",IFERROR(IF(V396="No",_xlfn._xlws.FILTER(MT.Out!A:A,MT.Out!D:D=Q396),IF(V396="Yes",_xlfn._xlws.FILTER(Int.Out!O:O,Int.Out!B:B=Q396),"")),""))</f>
        <v/>
      </c>
      <c r="T396" s="4" t="str" cm="1">
        <f t="array" ref="T396">IF(OR(Q396="",Q396=0),"",IFERROR(IF(V396="No",_xlfn._xlws.FILTER(MT.Out!B:B,MT.Out!D:D=Q396),IF(V396="Yes",_xlfn._xlws.FILTER(Int.Out!P:P,Int.Out!B:B=Q396),"")),""))</f>
        <v/>
      </c>
      <c r="U396" s="4" t="str" cm="1">
        <f t="array" ref="U396">IF(OR($Q396="",$Q396=0),"",IFERROR(IF($V396="No",_xlfn._xlws.FILTER(MT.Out!C:C,MT.Out!$D:$D=$Q396),IF($V396="Yes",_xlfn._xlws.FILTER(Int.Out!Q:Q,Int.Out!$B:$B=$Q396),"")),""))</f>
        <v/>
      </c>
      <c r="V396" s="4" t="str">
        <f>IF(Q396&lt;&gt;"",IFERROR(IF(MATCH(Q396,_xlfn.ANCHORARRAY(Intercrop!AS$1),0)&gt;0,"Yes","No"),"No"),"")</f>
        <v/>
      </c>
      <c r="W396" s="4" t="str" cm="1">
        <f t="array" ref="W396">IF(Q396="Natural or Bare Fallow","",IF(V396="","",IF(V396="No",_xlfn._xlws.FILTER(MT.Out!E:E,MT.Out!D:D=Q396),IF(V396="Yes",_xlfn._xlws.FILTER(Int.Out!S:V,Int.Out!B:B=Q396)))))</f>
        <v/>
      </c>
      <c r="AA396" s="4" t="str" cm="1">
        <f t="array" ref="AA396">IF(OR(W396=0,W396=""),"",IF($R396="Mulched (left on surface)",IFERROR(_xlfn.UNIQUE(_xlfn._xlws.FILTER(Prod.Out!$H:$H,Prod.Out!$B:$B=W396)),""),IF($R396="Incorporated",IFERROR(_xlfn.UNIQUE(_xlfn._xlws.FILTER(Prod.Out!$I:$I,Prod.Out!$B:$B=W396)),""),IF($R396="Retained (unknown if mulched/incorp.)",IFERROR(_xlfn.UNIQUE(_xlfn._xlws.FILTER(Prod.Out!$J:$J,Prod.Out!$B:$B=W396)),""),""))))</f>
        <v/>
      </c>
      <c r="AB396" s="4" t="str" cm="1">
        <f t="array" ref="AB396">IF(OR(X396=0,X396=""),"",IF($R396="Mulched (left on surface)",IFERROR(_xlfn.UNIQUE(_xlfn._xlws.FILTER(Prod.Out!$H:$H,Prod.Out!$B:$B=X396)),""),IF($R396="Incorporated",IFERROR(_xlfn.UNIQUE(_xlfn._xlws.FILTER(Prod.Out!$I:$I,Prod.Out!$B:$B=X396)),""),IF($R396="Retained (unknown if mulched/incorp.)",IFERROR(_xlfn.UNIQUE(_xlfn._xlws.FILTER(Prod.Out!$J:$J,Prod.Out!$B:$B=X396)),""),""))))</f>
        <v/>
      </c>
      <c r="AC396" s="4" t="str" cm="1">
        <f t="array" ref="AC396">IF(OR(Y396=0,Y396=""),"",IF($R396="Mulched (left on surface)",IFERROR(_xlfn.UNIQUE(_xlfn._xlws.FILTER(Prod.Out!$H:$H,Prod.Out!$B:$B=Y396)),""),IF($R396="Incorporated",IFERROR(_xlfn.UNIQUE(_xlfn._xlws.FILTER(Prod.Out!$I:$I,Prod.Out!$B:$B=Y396)),""),IF($R396="Retained (unknown if mulched/incorp.)",IFERROR(_xlfn.UNIQUE(_xlfn._xlws.FILTER(Prod.Out!$J:$J,Prod.Out!$B:$B=Y396)),""),""))))</f>
        <v/>
      </c>
      <c r="AD396" s="4" t="str" cm="1">
        <f t="array" ref="AD396">IF(OR(Z396=0,Z396=""),"",IF($R396="Mulched (left on surface)",IFERROR(_xlfn.UNIQUE(_xlfn._xlws.FILTER(Prod.Out!$H:$H,Prod.Out!$B:$B=Z396)),""),IF($R396="Incorporated",IFERROR(_xlfn.UNIQUE(_xlfn._xlws.FILTER(Prod.Out!$I:$I,Prod.Out!$B:$B=Z396)),""),IF($R396="Retained (unknown if mulched/incorp.)",IFERROR(_xlfn.UNIQUE(_xlfn._xlws.FILTER(Prod.Out!$J:$J,Prod.Out!$B:$B=Z396)),""),""))))</f>
        <v/>
      </c>
    </row>
    <row r="397" spans="19:30" x14ac:dyDescent="0.35">
      <c r="S397" s="4" t="str" cm="1">
        <f t="array" ref="S397">IF(OR(Q397="",Q397=0),"",IFERROR(IF(V397="No",_xlfn._xlws.FILTER(MT.Out!A:A,MT.Out!D:D=Q397),IF(V397="Yes",_xlfn._xlws.FILTER(Int.Out!O:O,Int.Out!B:B=Q397),"")),""))</f>
        <v/>
      </c>
      <c r="T397" s="4" t="str" cm="1">
        <f t="array" ref="T397">IF(OR(Q397="",Q397=0),"",IFERROR(IF(V397="No",_xlfn._xlws.FILTER(MT.Out!B:B,MT.Out!D:D=Q397),IF(V397="Yes",_xlfn._xlws.FILTER(Int.Out!P:P,Int.Out!B:B=Q397),"")),""))</f>
        <v/>
      </c>
      <c r="U397" s="4" t="str" cm="1">
        <f t="array" ref="U397">IF(OR($Q397="",$Q397=0),"",IFERROR(IF($V397="No",_xlfn._xlws.FILTER(MT.Out!C:C,MT.Out!$D:$D=$Q397),IF($V397="Yes",_xlfn._xlws.FILTER(Int.Out!Q:Q,Int.Out!$B:$B=$Q397),"")),""))</f>
        <v/>
      </c>
      <c r="V397" s="4" t="str">
        <f>IF(Q397&lt;&gt;"",IFERROR(IF(MATCH(Q397,_xlfn.ANCHORARRAY(Intercrop!AS$1),0)&gt;0,"Yes","No"),"No"),"")</f>
        <v/>
      </c>
      <c r="W397" s="4" t="str" cm="1">
        <f t="array" ref="W397">IF(Q397="Natural or Bare Fallow","",IF(V397="","",IF(V397="No",_xlfn._xlws.FILTER(MT.Out!E:E,MT.Out!D:D=Q397),IF(V397="Yes",_xlfn._xlws.FILTER(Int.Out!S:V,Int.Out!B:B=Q397)))))</f>
        <v/>
      </c>
      <c r="AA397" s="4" t="str" cm="1">
        <f t="array" ref="AA397">IF(OR(W397=0,W397=""),"",IF($R397="Mulched (left on surface)",IFERROR(_xlfn.UNIQUE(_xlfn._xlws.FILTER(Prod.Out!$H:$H,Prod.Out!$B:$B=W397)),""),IF($R397="Incorporated",IFERROR(_xlfn.UNIQUE(_xlfn._xlws.FILTER(Prod.Out!$I:$I,Prod.Out!$B:$B=W397)),""),IF($R397="Retained (unknown if mulched/incorp.)",IFERROR(_xlfn.UNIQUE(_xlfn._xlws.FILTER(Prod.Out!$J:$J,Prod.Out!$B:$B=W397)),""),""))))</f>
        <v/>
      </c>
      <c r="AB397" s="4" t="str" cm="1">
        <f t="array" ref="AB397">IF(OR(X397=0,X397=""),"",IF($R397="Mulched (left on surface)",IFERROR(_xlfn.UNIQUE(_xlfn._xlws.FILTER(Prod.Out!$H:$H,Prod.Out!$B:$B=X397)),""),IF($R397="Incorporated",IFERROR(_xlfn.UNIQUE(_xlfn._xlws.FILTER(Prod.Out!$I:$I,Prod.Out!$B:$B=X397)),""),IF($R397="Retained (unknown if mulched/incorp.)",IFERROR(_xlfn.UNIQUE(_xlfn._xlws.FILTER(Prod.Out!$J:$J,Prod.Out!$B:$B=X397)),""),""))))</f>
        <v/>
      </c>
      <c r="AC397" s="4" t="str" cm="1">
        <f t="array" ref="AC397">IF(OR(Y397=0,Y397=""),"",IF($R397="Mulched (left on surface)",IFERROR(_xlfn.UNIQUE(_xlfn._xlws.FILTER(Prod.Out!$H:$H,Prod.Out!$B:$B=Y397)),""),IF($R397="Incorporated",IFERROR(_xlfn.UNIQUE(_xlfn._xlws.FILTER(Prod.Out!$I:$I,Prod.Out!$B:$B=Y397)),""),IF($R397="Retained (unknown if mulched/incorp.)",IFERROR(_xlfn.UNIQUE(_xlfn._xlws.FILTER(Prod.Out!$J:$J,Prod.Out!$B:$B=Y397)),""),""))))</f>
        <v/>
      </c>
      <c r="AD397" s="4" t="str" cm="1">
        <f t="array" ref="AD397">IF(OR(Z397=0,Z397=""),"",IF($R397="Mulched (left on surface)",IFERROR(_xlfn.UNIQUE(_xlfn._xlws.FILTER(Prod.Out!$H:$H,Prod.Out!$B:$B=Z397)),""),IF($R397="Incorporated",IFERROR(_xlfn.UNIQUE(_xlfn._xlws.FILTER(Prod.Out!$I:$I,Prod.Out!$B:$B=Z397)),""),IF($R397="Retained (unknown if mulched/incorp.)",IFERROR(_xlfn.UNIQUE(_xlfn._xlws.FILTER(Prod.Out!$J:$J,Prod.Out!$B:$B=Z397)),""),""))))</f>
        <v/>
      </c>
    </row>
    <row r="398" spans="19:30" x14ac:dyDescent="0.35">
      <c r="S398" s="4" t="str" cm="1">
        <f t="array" ref="S398">IF(OR(Q398="",Q398=0),"",IFERROR(IF(V398="No",_xlfn._xlws.FILTER(MT.Out!A:A,MT.Out!D:D=Q398),IF(V398="Yes",_xlfn._xlws.FILTER(Int.Out!O:O,Int.Out!B:B=Q398),"")),""))</f>
        <v/>
      </c>
      <c r="T398" s="4" t="str" cm="1">
        <f t="array" ref="T398">IF(OR(Q398="",Q398=0),"",IFERROR(IF(V398="No",_xlfn._xlws.FILTER(MT.Out!B:B,MT.Out!D:D=Q398),IF(V398="Yes",_xlfn._xlws.FILTER(Int.Out!P:P,Int.Out!B:B=Q398),"")),""))</f>
        <v/>
      </c>
      <c r="U398" s="4" t="str" cm="1">
        <f t="array" ref="U398">IF(OR($Q398="",$Q398=0),"",IFERROR(IF($V398="No",_xlfn._xlws.FILTER(MT.Out!C:C,MT.Out!$D:$D=$Q398),IF($V398="Yes",_xlfn._xlws.FILTER(Int.Out!Q:Q,Int.Out!$B:$B=$Q398),"")),""))</f>
        <v/>
      </c>
      <c r="V398" s="4" t="str">
        <f>IF(Q398&lt;&gt;"",IFERROR(IF(MATCH(Q398,_xlfn.ANCHORARRAY(Intercrop!AS$1),0)&gt;0,"Yes","No"),"No"),"")</f>
        <v/>
      </c>
      <c r="W398" s="4" t="str" cm="1">
        <f t="array" ref="W398">IF(Q398="Natural or Bare Fallow","",IF(V398="","",IF(V398="No",_xlfn._xlws.FILTER(MT.Out!E:E,MT.Out!D:D=Q398),IF(V398="Yes",_xlfn._xlws.FILTER(Int.Out!S:V,Int.Out!B:B=Q398)))))</f>
        <v/>
      </c>
      <c r="AA398" s="4" t="str" cm="1">
        <f t="array" ref="AA398">IF(OR(W398=0,W398=""),"",IF($R398="Mulched (left on surface)",IFERROR(_xlfn.UNIQUE(_xlfn._xlws.FILTER(Prod.Out!$H:$H,Prod.Out!$B:$B=W398)),""),IF($R398="Incorporated",IFERROR(_xlfn.UNIQUE(_xlfn._xlws.FILTER(Prod.Out!$I:$I,Prod.Out!$B:$B=W398)),""),IF($R398="Retained (unknown if mulched/incorp.)",IFERROR(_xlfn.UNIQUE(_xlfn._xlws.FILTER(Prod.Out!$J:$J,Prod.Out!$B:$B=W398)),""),""))))</f>
        <v/>
      </c>
      <c r="AB398" s="4" t="str" cm="1">
        <f t="array" ref="AB398">IF(OR(X398=0,X398=""),"",IF($R398="Mulched (left on surface)",IFERROR(_xlfn.UNIQUE(_xlfn._xlws.FILTER(Prod.Out!$H:$H,Prod.Out!$B:$B=X398)),""),IF($R398="Incorporated",IFERROR(_xlfn.UNIQUE(_xlfn._xlws.FILTER(Prod.Out!$I:$I,Prod.Out!$B:$B=X398)),""),IF($R398="Retained (unknown if mulched/incorp.)",IFERROR(_xlfn.UNIQUE(_xlfn._xlws.FILTER(Prod.Out!$J:$J,Prod.Out!$B:$B=X398)),""),""))))</f>
        <v/>
      </c>
      <c r="AC398" s="4" t="str" cm="1">
        <f t="array" ref="AC398">IF(OR(Y398=0,Y398=""),"",IF($R398="Mulched (left on surface)",IFERROR(_xlfn.UNIQUE(_xlfn._xlws.FILTER(Prod.Out!$H:$H,Prod.Out!$B:$B=Y398)),""),IF($R398="Incorporated",IFERROR(_xlfn.UNIQUE(_xlfn._xlws.FILTER(Prod.Out!$I:$I,Prod.Out!$B:$B=Y398)),""),IF($R398="Retained (unknown if mulched/incorp.)",IFERROR(_xlfn.UNIQUE(_xlfn._xlws.FILTER(Prod.Out!$J:$J,Prod.Out!$B:$B=Y398)),""),""))))</f>
        <v/>
      </c>
      <c r="AD398" s="4" t="str" cm="1">
        <f t="array" ref="AD398">IF(OR(Z398=0,Z398=""),"",IF($R398="Mulched (left on surface)",IFERROR(_xlfn.UNIQUE(_xlfn._xlws.FILTER(Prod.Out!$H:$H,Prod.Out!$B:$B=Z398)),""),IF($R398="Incorporated",IFERROR(_xlfn.UNIQUE(_xlfn._xlws.FILTER(Prod.Out!$I:$I,Prod.Out!$B:$B=Z398)),""),IF($R398="Retained (unknown if mulched/incorp.)",IFERROR(_xlfn.UNIQUE(_xlfn._xlws.FILTER(Prod.Out!$J:$J,Prod.Out!$B:$B=Z398)),""),""))))</f>
        <v/>
      </c>
    </row>
    <row r="399" spans="19:30" x14ac:dyDescent="0.35">
      <c r="S399" s="4" t="str" cm="1">
        <f t="array" ref="S399">IF(OR(Q399="",Q399=0),"",IFERROR(IF(V399="No",_xlfn._xlws.FILTER(MT.Out!A:A,MT.Out!D:D=Q399),IF(V399="Yes",_xlfn._xlws.FILTER(Int.Out!O:O,Int.Out!B:B=Q399),"")),""))</f>
        <v/>
      </c>
      <c r="T399" s="4" t="str" cm="1">
        <f t="array" ref="T399">IF(OR(Q399="",Q399=0),"",IFERROR(IF(V399="No",_xlfn._xlws.FILTER(MT.Out!B:B,MT.Out!D:D=Q399),IF(V399="Yes",_xlfn._xlws.FILTER(Int.Out!P:P,Int.Out!B:B=Q399),"")),""))</f>
        <v/>
      </c>
      <c r="U399" s="4" t="str" cm="1">
        <f t="array" ref="U399">IF(OR($Q399="",$Q399=0),"",IFERROR(IF($V399="No",_xlfn._xlws.FILTER(MT.Out!C:C,MT.Out!$D:$D=$Q399),IF($V399="Yes",_xlfn._xlws.FILTER(Int.Out!Q:Q,Int.Out!$B:$B=$Q399),"")),""))</f>
        <v/>
      </c>
      <c r="V399" s="4" t="str">
        <f>IF(Q399&lt;&gt;"",IFERROR(IF(MATCH(Q399,_xlfn.ANCHORARRAY(Intercrop!AS$1),0)&gt;0,"Yes","No"),"No"),"")</f>
        <v/>
      </c>
      <c r="W399" s="4" t="str" cm="1">
        <f t="array" ref="W399">IF(Q399="Natural or Bare Fallow","",IF(V399="","",IF(V399="No",_xlfn._xlws.FILTER(MT.Out!E:E,MT.Out!D:D=Q399),IF(V399="Yes",_xlfn._xlws.FILTER(Int.Out!S:V,Int.Out!B:B=Q399)))))</f>
        <v/>
      </c>
      <c r="AA399" s="4" t="str" cm="1">
        <f t="array" ref="AA399">IF(OR(W399=0,W399=""),"",IF($R399="Mulched (left on surface)",IFERROR(_xlfn.UNIQUE(_xlfn._xlws.FILTER(Prod.Out!$H:$H,Prod.Out!$B:$B=W399)),""),IF($R399="Incorporated",IFERROR(_xlfn.UNIQUE(_xlfn._xlws.FILTER(Prod.Out!$I:$I,Prod.Out!$B:$B=W399)),""),IF($R399="Retained (unknown if mulched/incorp.)",IFERROR(_xlfn.UNIQUE(_xlfn._xlws.FILTER(Prod.Out!$J:$J,Prod.Out!$B:$B=W399)),""),""))))</f>
        <v/>
      </c>
      <c r="AB399" s="4" t="str" cm="1">
        <f t="array" ref="AB399">IF(OR(X399=0,X399=""),"",IF($R399="Mulched (left on surface)",IFERROR(_xlfn.UNIQUE(_xlfn._xlws.FILTER(Prod.Out!$H:$H,Prod.Out!$B:$B=X399)),""),IF($R399="Incorporated",IFERROR(_xlfn.UNIQUE(_xlfn._xlws.FILTER(Prod.Out!$I:$I,Prod.Out!$B:$B=X399)),""),IF($R399="Retained (unknown if mulched/incorp.)",IFERROR(_xlfn.UNIQUE(_xlfn._xlws.FILTER(Prod.Out!$J:$J,Prod.Out!$B:$B=X399)),""),""))))</f>
        <v/>
      </c>
      <c r="AC399" s="4" t="str" cm="1">
        <f t="array" ref="AC399">IF(OR(Y399=0,Y399=""),"",IF($R399="Mulched (left on surface)",IFERROR(_xlfn.UNIQUE(_xlfn._xlws.FILTER(Prod.Out!$H:$H,Prod.Out!$B:$B=Y399)),""),IF($R399="Incorporated",IFERROR(_xlfn.UNIQUE(_xlfn._xlws.FILTER(Prod.Out!$I:$I,Prod.Out!$B:$B=Y399)),""),IF($R399="Retained (unknown if mulched/incorp.)",IFERROR(_xlfn.UNIQUE(_xlfn._xlws.FILTER(Prod.Out!$J:$J,Prod.Out!$B:$B=Y399)),""),""))))</f>
        <v/>
      </c>
      <c r="AD399" s="4" t="str" cm="1">
        <f t="array" ref="AD399">IF(OR(Z399=0,Z399=""),"",IF($R399="Mulched (left on surface)",IFERROR(_xlfn.UNIQUE(_xlfn._xlws.FILTER(Prod.Out!$H:$H,Prod.Out!$B:$B=Z399)),""),IF($R399="Incorporated",IFERROR(_xlfn.UNIQUE(_xlfn._xlws.FILTER(Prod.Out!$I:$I,Prod.Out!$B:$B=Z399)),""),IF($R399="Retained (unknown if mulched/incorp.)",IFERROR(_xlfn.UNIQUE(_xlfn._xlws.FILTER(Prod.Out!$J:$J,Prod.Out!$B:$B=Z399)),""),""))))</f>
        <v/>
      </c>
    </row>
    <row r="400" spans="19:30" x14ac:dyDescent="0.35">
      <c r="S400" s="4" t="str" cm="1">
        <f t="array" ref="S400">IF(OR(Q400="",Q400=0),"",IFERROR(IF(V400="No",_xlfn._xlws.FILTER(MT.Out!A:A,MT.Out!D:D=Q400),IF(V400="Yes",_xlfn._xlws.FILTER(Int.Out!O:O,Int.Out!B:B=Q400),"")),""))</f>
        <v/>
      </c>
      <c r="T400" s="4" t="str" cm="1">
        <f t="array" ref="T400">IF(OR(Q400="",Q400=0),"",IFERROR(IF(V400="No",_xlfn._xlws.FILTER(MT.Out!B:B,MT.Out!D:D=Q400),IF(V400="Yes",_xlfn._xlws.FILTER(Int.Out!P:P,Int.Out!B:B=Q400),"")),""))</f>
        <v/>
      </c>
      <c r="U400" s="4" t="str" cm="1">
        <f t="array" ref="U400">IF(OR($Q400="",$Q400=0),"",IFERROR(IF($V400="No",_xlfn._xlws.FILTER(MT.Out!C:C,MT.Out!$D:$D=$Q400),IF($V400="Yes",_xlfn._xlws.FILTER(Int.Out!Q:Q,Int.Out!$B:$B=$Q400),"")),""))</f>
        <v/>
      </c>
      <c r="V400" s="4" t="str">
        <f>IF(Q400&lt;&gt;"",IFERROR(IF(MATCH(Q400,_xlfn.ANCHORARRAY(Intercrop!AS$1),0)&gt;0,"Yes","No"),"No"),"")</f>
        <v/>
      </c>
      <c r="W400" s="4" t="str" cm="1">
        <f t="array" ref="W400">IF(Q400="Natural or Bare Fallow","",IF(V400="","",IF(V400="No",_xlfn._xlws.FILTER(MT.Out!E:E,MT.Out!D:D=Q400),IF(V400="Yes",_xlfn._xlws.FILTER(Int.Out!S:V,Int.Out!B:B=Q400)))))</f>
        <v/>
      </c>
      <c r="AA400" s="4" t="str" cm="1">
        <f t="array" ref="AA400">IF(OR(W400=0,W400=""),"",IF($R400="Mulched (left on surface)",IFERROR(_xlfn.UNIQUE(_xlfn._xlws.FILTER(Prod.Out!$H:$H,Prod.Out!$B:$B=W400)),""),IF($R400="Incorporated",IFERROR(_xlfn.UNIQUE(_xlfn._xlws.FILTER(Prod.Out!$I:$I,Prod.Out!$B:$B=W400)),""),IF($R400="Retained (unknown if mulched/incorp.)",IFERROR(_xlfn.UNIQUE(_xlfn._xlws.FILTER(Prod.Out!$J:$J,Prod.Out!$B:$B=W400)),""),""))))</f>
        <v/>
      </c>
      <c r="AB400" s="4" t="str" cm="1">
        <f t="array" ref="AB400">IF(OR(X400=0,X400=""),"",IF($R400="Mulched (left on surface)",IFERROR(_xlfn.UNIQUE(_xlfn._xlws.FILTER(Prod.Out!$H:$H,Prod.Out!$B:$B=X400)),""),IF($R400="Incorporated",IFERROR(_xlfn.UNIQUE(_xlfn._xlws.FILTER(Prod.Out!$I:$I,Prod.Out!$B:$B=X400)),""),IF($R400="Retained (unknown if mulched/incorp.)",IFERROR(_xlfn.UNIQUE(_xlfn._xlws.FILTER(Prod.Out!$J:$J,Prod.Out!$B:$B=X400)),""),""))))</f>
        <v/>
      </c>
      <c r="AC400" s="4" t="str" cm="1">
        <f t="array" ref="AC400">IF(OR(Y400=0,Y400=""),"",IF($R400="Mulched (left on surface)",IFERROR(_xlfn.UNIQUE(_xlfn._xlws.FILTER(Prod.Out!$H:$H,Prod.Out!$B:$B=Y400)),""),IF($R400="Incorporated",IFERROR(_xlfn.UNIQUE(_xlfn._xlws.FILTER(Prod.Out!$I:$I,Prod.Out!$B:$B=Y400)),""),IF($R400="Retained (unknown if mulched/incorp.)",IFERROR(_xlfn.UNIQUE(_xlfn._xlws.FILTER(Prod.Out!$J:$J,Prod.Out!$B:$B=Y400)),""),""))))</f>
        <v/>
      </c>
      <c r="AD400" s="4" t="str" cm="1">
        <f t="array" ref="AD400">IF(OR(Z400=0,Z400=""),"",IF($R400="Mulched (left on surface)",IFERROR(_xlfn.UNIQUE(_xlfn._xlws.FILTER(Prod.Out!$H:$H,Prod.Out!$B:$B=Z400)),""),IF($R400="Incorporated",IFERROR(_xlfn.UNIQUE(_xlfn._xlws.FILTER(Prod.Out!$I:$I,Prod.Out!$B:$B=Z400)),""),IF($R400="Retained (unknown if mulched/incorp.)",IFERROR(_xlfn.UNIQUE(_xlfn._xlws.FILTER(Prod.Out!$J:$J,Prod.Out!$B:$B=Z400)),""),""))))</f>
        <v/>
      </c>
    </row>
    <row r="401" spans="19:30" x14ac:dyDescent="0.35">
      <c r="S401" s="4" t="str" cm="1">
        <f t="array" ref="S401">IF(OR(Q401="",Q401=0),"",IFERROR(IF(V401="No",_xlfn._xlws.FILTER(MT.Out!A:A,MT.Out!D:D=Q401),IF(V401="Yes",_xlfn._xlws.FILTER(Int.Out!O:O,Int.Out!B:B=Q401),"")),""))</f>
        <v/>
      </c>
      <c r="T401" s="4" t="str" cm="1">
        <f t="array" ref="T401">IF(OR(Q401="",Q401=0),"",IFERROR(IF(V401="No",_xlfn._xlws.FILTER(MT.Out!B:B,MT.Out!D:D=Q401),IF(V401="Yes",_xlfn._xlws.FILTER(Int.Out!P:P,Int.Out!B:B=Q401),"")),""))</f>
        <v/>
      </c>
      <c r="U401" s="4" t="str" cm="1">
        <f t="array" ref="U401">IF(OR($Q401="",$Q401=0),"",IFERROR(IF($V401="No",_xlfn._xlws.FILTER(MT.Out!C:C,MT.Out!$D:$D=$Q401),IF($V401="Yes",_xlfn._xlws.FILTER(Int.Out!Q:Q,Int.Out!$B:$B=$Q401),"")),""))</f>
        <v/>
      </c>
      <c r="V401" s="4" t="str">
        <f>IF(Q401&lt;&gt;"",IFERROR(IF(MATCH(Q401,_xlfn.ANCHORARRAY(Intercrop!AS$1),0)&gt;0,"Yes","No"),"No"),"")</f>
        <v/>
      </c>
      <c r="W401" s="4" t="str" cm="1">
        <f t="array" ref="W401">IF(Q401="Natural or Bare Fallow","",IF(V401="","",IF(V401="No",_xlfn._xlws.FILTER(MT.Out!E:E,MT.Out!D:D=Q401),IF(V401="Yes",_xlfn._xlws.FILTER(Int.Out!S:V,Int.Out!B:B=Q401)))))</f>
        <v/>
      </c>
      <c r="AA401" s="4" t="str" cm="1">
        <f t="array" ref="AA401">IF(OR(W401=0,W401=""),"",IF($R401="Mulched (left on surface)",IFERROR(_xlfn.UNIQUE(_xlfn._xlws.FILTER(Prod.Out!$H:$H,Prod.Out!$B:$B=W401)),""),IF($R401="Incorporated",IFERROR(_xlfn.UNIQUE(_xlfn._xlws.FILTER(Prod.Out!$I:$I,Prod.Out!$B:$B=W401)),""),IF($R401="Retained (unknown if mulched/incorp.)",IFERROR(_xlfn.UNIQUE(_xlfn._xlws.FILTER(Prod.Out!$J:$J,Prod.Out!$B:$B=W401)),""),""))))</f>
        <v/>
      </c>
      <c r="AB401" s="4" t="str" cm="1">
        <f t="array" ref="AB401">IF(OR(X401=0,X401=""),"",IF($R401="Mulched (left on surface)",IFERROR(_xlfn.UNIQUE(_xlfn._xlws.FILTER(Prod.Out!$H:$H,Prod.Out!$B:$B=X401)),""),IF($R401="Incorporated",IFERROR(_xlfn.UNIQUE(_xlfn._xlws.FILTER(Prod.Out!$I:$I,Prod.Out!$B:$B=X401)),""),IF($R401="Retained (unknown if mulched/incorp.)",IFERROR(_xlfn.UNIQUE(_xlfn._xlws.FILTER(Prod.Out!$J:$J,Prod.Out!$B:$B=X401)),""),""))))</f>
        <v/>
      </c>
      <c r="AC401" s="4" t="str" cm="1">
        <f t="array" ref="AC401">IF(OR(Y401=0,Y401=""),"",IF($R401="Mulched (left on surface)",IFERROR(_xlfn.UNIQUE(_xlfn._xlws.FILTER(Prod.Out!$H:$H,Prod.Out!$B:$B=Y401)),""),IF($R401="Incorporated",IFERROR(_xlfn.UNIQUE(_xlfn._xlws.FILTER(Prod.Out!$I:$I,Prod.Out!$B:$B=Y401)),""),IF($R401="Retained (unknown if mulched/incorp.)",IFERROR(_xlfn.UNIQUE(_xlfn._xlws.FILTER(Prod.Out!$J:$J,Prod.Out!$B:$B=Y401)),""),""))))</f>
        <v/>
      </c>
      <c r="AD401" s="4" t="str" cm="1">
        <f t="array" ref="AD401">IF(OR(Z401=0,Z401=""),"",IF($R401="Mulched (left on surface)",IFERROR(_xlfn.UNIQUE(_xlfn._xlws.FILTER(Prod.Out!$H:$H,Prod.Out!$B:$B=Z401)),""),IF($R401="Incorporated",IFERROR(_xlfn.UNIQUE(_xlfn._xlws.FILTER(Prod.Out!$I:$I,Prod.Out!$B:$B=Z401)),""),IF($R401="Retained (unknown if mulched/incorp.)",IFERROR(_xlfn.UNIQUE(_xlfn._xlws.FILTER(Prod.Out!$J:$J,Prod.Out!$B:$B=Z401)),""),""))))</f>
        <v/>
      </c>
    </row>
    <row r="402" spans="19:30" x14ac:dyDescent="0.35">
      <c r="S402" s="4" t="str" cm="1">
        <f t="array" ref="S402">IF(OR(Q402="",Q402=0),"",IFERROR(IF(V402="No",_xlfn._xlws.FILTER(MT.Out!A:A,MT.Out!D:D=Q402),IF(V402="Yes",_xlfn._xlws.FILTER(Int.Out!O:O,Int.Out!B:B=Q402),"")),""))</f>
        <v/>
      </c>
      <c r="T402" s="4" t="str" cm="1">
        <f t="array" ref="T402">IF(OR(Q402="",Q402=0),"",IFERROR(IF(V402="No",_xlfn._xlws.FILTER(MT.Out!B:B,MT.Out!D:D=Q402),IF(V402="Yes",_xlfn._xlws.FILTER(Int.Out!P:P,Int.Out!B:B=Q402),"")),""))</f>
        <v/>
      </c>
      <c r="U402" s="4" t="str" cm="1">
        <f t="array" ref="U402">IF(OR($Q402="",$Q402=0),"",IFERROR(IF($V402="No",_xlfn._xlws.FILTER(MT.Out!C:C,MT.Out!$D:$D=$Q402),IF($V402="Yes",_xlfn._xlws.FILTER(Int.Out!Q:Q,Int.Out!$B:$B=$Q402),"")),""))</f>
        <v/>
      </c>
      <c r="V402" s="4" t="str">
        <f>IF(Q402&lt;&gt;"",IFERROR(IF(MATCH(Q402,_xlfn.ANCHORARRAY(Intercrop!AS$1),0)&gt;0,"Yes","No"),"No"),"")</f>
        <v/>
      </c>
      <c r="W402" s="4" t="str" cm="1">
        <f t="array" ref="W402">IF(Q402="Natural or Bare Fallow","",IF(V402="","",IF(V402="No",_xlfn._xlws.FILTER(MT.Out!E:E,MT.Out!D:D=Q402),IF(V402="Yes",_xlfn._xlws.FILTER(Int.Out!S:V,Int.Out!B:B=Q402)))))</f>
        <v/>
      </c>
      <c r="AA402" s="4" t="str" cm="1">
        <f t="array" ref="AA402">IF(OR(W402=0,W402=""),"",IF($R402="Mulched (left on surface)",IFERROR(_xlfn.UNIQUE(_xlfn._xlws.FILTER(Prod.Out!$H:$H,Prod.Out!$B:$B=W402)),""),IF($R402="Incorporated",IFERROR(_xlfn.UNIQUE(_xlfn._xlws.FILTER(Prod.Out!$I:$I,Prod.Out!$B:$B=W402)),""),IF($R402="Retained (unknown if mulched/incorp.)",IFERROR(_xlfn.UNIQUE(_xlfn._xlws.FILTER(Prod.Out!$J:$J,Prod.Out!$B:$B=W402)),""),""))))</f>
        <v/>
      </c>
      <c r="AB402" s="4" t="str" cm="1">
        <f t="array" ref="AB402">IF(OR(X402=0,X402=""),"",IF($R402="Mulched (left on surface)",IFERROR(_xlfn.UNIQUE(_xlfn._xlws.FILTER(Prod.Out!$H:$H,Prod.Out!$B:$B=X402)),""),IF($R402="Incorporated",IFERROR(_xlfn.UNIQUE(_xlfn._xlws.FILTER(Prod.Out!$I:$I,Prod.Out!$B:$B=X402)),""),IF($R402="Retained (unknown if mulched/incorp.)",IFERROR(_xlfn.UNIQUE(_xlfn._xlws.FILTER(Prod.Out!$J:$J,Prod.Out!$B:$B=X402)),""),""))))</f>
        <v/>
      </c>
      <c r="AC402" s="4" t="str" cm="1">
        <f t="array" ref="AC402">IF(OR(Y402=0,Y402=""),"",IF($R402="Mulched (left on surface)",IFERROR(_xlfn.UNIQUE(_xlfn._xlws.FILTER(Prod.Out!$H:$H,Prod.Out!$B:$B=Y402)),""),IF($R402="Incorporated",IFERROR(_xlfn.UNIQUE(_xlfn._xlws.FILTER(Prod.Out!$I:$I,Prod.Out!$B:$B=Y402)),""),IF($R402="Retained (unknown if mulched/incorp.)",IFERROR(_xlfn.UNIQUE(_xlfn._xlws.FILTER(Prod.Out!$J:$J,Prod.Out!$B:$B=Y402)),""),""))))</f>
        <v/>
      </c>
      <c r="AD402" s="4" t="str" cm="1">
        <f t="array" ref="AD402">IF(OR(Z402=0,Z402=""),"",IF($R402="Mulched (left on surface)",IFERROR(_xlfn.UNIQUE(_xlfn._xlws.FILTER(Prod.Out!$H:$H,Prod.Out!$B:$B=Z402)),""),IF($R402="Incorporated",IFERROR(_xlfn.UNIQUE(_xlfn._xlws.FILTER(Prod.Out!$I:$I,Prod.Out!$B:$B=Z402)),""),IF($R402="Retained (unknown if mulched/incorp.)",IFERROR(_xlfn.UNIQUE(_xlfn._xlws.FILTER(Prod.Out!$J:$J,Prod.Out!$B:$B=Z402)),""),""))))</f>
        <v/>
      </c>
    </row>
    <row r="403" spans="19:30" x14ac:dyDescent="0.35">
      <c r="S403" s="4" t="str" cm="1">
        <f t="array" ref="S403">IF(OR(Q403="",Q403=0),"",IFERROR(IF(V403="No",_xlfn._xlws.FILTER(MT.Out!A:A,MT.Out!D:D=Q403),IF(V403="Yes",_xlfn._xlws.FILTER(Int.Out!O:O,Int.Out!B:B=Q403),"")),""))</f>
        <v/>
      </c>
      <c r="T403" s="4" t="str" cm="1">
        <f t="array" ref="T403">IF(OR(Q403="",Q403=0),"",IFERROR(IF(V403="No",_xlfn._xlws.FILTER(MT.Out!B:B,MT.Out!D:D=Q403),IF(V403="Yes",_xlfn._xlws.FILTER(Int.Out!P:P,Int.Out!B:B=Q403),"")),""))</f>
        <v/>
      </c>
      <c r="U403" s="4" t="str" cm="1">
        <f t="array" ref="U403">IF(OR($Q403="",$Q403=0),"",IFERROR(IF($V403="No",_xlfn._xlws.FILTER(MT.Out!C:C,MT.Out!$D:$D=$Q403),IF($V403="Yes",_xlfn._xlws.FILTER(Int.Out!Q:Q,Int.Out!$B:$B=$Q403),"")),""))</f>
        <v/>
      </c>
      <c r="V403" s="4" t="str">
        <f>IF(Q403&lt;&gt;"",IFERROR(IF(MATCH(Q403,_xlfn.ANCHORARRAY(Intercrop!AS$1),0)&gt;0,"Yes","No"),"No"),"")</f>
        <v/>
      </c>
      <c r="W403" s="4" t="str" cm="1">
        <f t="array" ref="W403">IF(Q403="Natural or Bare Fallow","",IF(V403="","",IF(V403="No",_xlfn._xlws.FILTER(MT.Out!E:E,MT.Out!D:D=Q403),IF(V403="Yes",_xlfn._xlws.FILTER(Int.Out!S:V,Int.Out!B:B=Q403)))))</f>
        <v/>
      </c>
      <c r="AA403" s="4" t="str" cm="1">
        <f t="array" ref="AA403">IF(OR(W403=0,W403=""),"",IF($R403="Mulched (left on surface)",IFERROR(_xlfn.UNIQUE(_xlfn._xlws.FILTER(Prod.Out!$H:$H,Prod.Out!$B:$B=W403)),""),IF($R403="Incorporated",IFERROR(_xlfn.UNIQUE(_xlfn._xlws.FILTER(Prod.Out!$I:$I,Prod.Out!$B:$B=W403)),""),IF($R403="Retained (unknown if mulched/incorp.)",IFERROR(_xlfn.UNIQUE(_xlfn._xlws.FILTER(Prod.Out!$J:$J,Prod.Out!$B:$B=W403)),""),""))))</f>
        <v/>
      </c>
      <c r="AB403" s="4" t="str" cm="1">
        <f t="array" ref="AB403">IF(OR(X403=0,X403=""),"",IF($R403="Mulched (left on surface)",IFERROR(_xlfn.UNIQUE(_xlfn._xlws.FILTER(Prod.Out!$H:$H,Prod.Out!$B:$B=X403)),""),IF($R403="Incorporated",IFERROR(_xlfn.UNIQUE(_xlfn._xlws.FILTER(Prod.Out!$I:$I,Prod.Out!$B:$B=X403)),""),IF($R403="Retained (unknown if mulched/incorp.)",IFERROR(_xlfn.UNIQUE(_xlfn._xlws.FILTER(Prod.Out!$J:$J,Prod.Out!$B:$B=X403)),""),""))))</f>
        <v/>
      </c>
      <c r="AC403" s="4" t="str" cm="1">
        <f t="array" ref="AC403">IF(OR(Y403=0,Y403=""),"",IF($R403="Mulched (left on surface)",IFERROR(_xlfn.UNIQUE(_xlfn._xlws.FILTER(Prod.Out!$H:$H,Prod.Out!$B:$B=Y403)),""),IF($R403="Incorporated",IFERROR(_xlfn.UNIQUE(_xlfn._xlws.FILTER(Prod.Out!$I:$I,Prod.Out!$B:$B=Y403)),""),IF($R403="Retained (unknown if mulched/incorp.)",IFERROR(_xlfn.UNIQUE(_xlfn._xlws.FILTER(Prod.Out!$J:$J,Prod.Out!$B:$B=Y403)),""),""))))</f>
        <v/>
      </c>
      <c r="AD403" s="4" t="str" cm="1">
        <f t="array" ref="AD403">IF(OR(Z403=0,Z403=""),"",IF($R403="Mulched (left on surface)",IFERROR(_xlfn.UNIQUE(_xlfn._xlws.FILTER(Prod.Out!$H:$H,Prod.Out!$B:$B=Z403)),""),IF($R403="Incorporated",IFERROR(_xlfn.UNIQUE(_xlfn._xlws.FILTER(Prod.Out!$I:$I,Prod.Out!$B:$B=Z403)),""),IF($R403="Retained (unknown if mulched/incorp.)",IFERROR(_xlfn.UNIQUE(_xlfn._xlws.FILTER(Prod.Out!$J:$J,Prod.Out!$B:$B=Z403)),""),""))))</f>
        <v/>
      </c>
    </row>
    <row r="404" spans="19:30" x14ac:dyDescent="0.35">
      <c r="S404" s="4" t="str" cm="1">
        <f t="array" ref="S404">IF(OR(Q404="",Q404=0),"",IFERROR(IF(V404="No",_xlfn._xlws.FILTER(MT.Out!A:A,MT.Out!D:D=Q404),IF(V404="Yes",_xlfn._xlws.FILTER(Int.Out!O:O,Int.Out!B:B=Q404),"")),""))</f>
        <v/>
      </c>
      <c r="T404" s="4" t="str" cm="1">
        <f t="array" ref="T404">IF(OR(Q404="",Q404=0),"",IFERROR(IF(V404="No",_xlfn._xlws.FILTER(MT.Out!B:B,MT.Out!D:D=Q404),IF(V404="Yes",_xlfn._xlws.FILTER(Int.Out!P:P,Int.Out!B:B=Q404),"")),""))</f>
        <v/>
      </c>
      <c r="U404" s="4" t="str" cm="1">
        <f t="array" ref="U404">IF(OR($Q404="",$Q404=0),"",IFERROR(IF($V404="No",_xlfn._xlws.FILTER(MT.Out!C:C,MT.Out!$D:$D=$Q404),IF($V404="Yes",_xlfn._xlws.FILTER(Int.Out!Q:Q,Int.Out!$B:$B=$Q404),"")),""))</f>
        <v/>
      </c>
      <c r="V404" s="4" t="str">
        <f>IF(Q404&lt;&gt;"",IFERROR(IF(MATCH(Q404,_xlfn.ANCHORARRAY(Intercrop!AS$1),0)&gt;0,"Yes","No"),"No"),"")</f>
        <v/>
      </c>
      <c r="W404" s="4" t="str" cm="1">
        <f t="array" ref="W404">IF(Q404="Natural or Bare Fallow","",IF(V404="","",IF(V404="No",_xlfn._xlws.FILTER(MT.Out!E:E,MT.Out!D:D=Q404),IF(V404="Yes",_xlfn._xlws.FILTER(Int.Out!S:V,Int.Out!B:B=Q404)))))</f>
        <v/>
      </c>
      <c r="AA404" s="4" t="str" cm="1">
        <f t="array" ref="AA404">IF(OR(W404=0,W404=""),"",IF($R404="Mulched (left on surface)",IFERROR(_xlfn.UNIQUE(_xlfn._xlws.FILTER(Prod.Out!$H:$H,Prod.Out!$B:$B=W404)),""),IF($R404="Incorporated",IFERROR(_xlfn.UNIQUE(_xlfn._xlws.FILTER(Prod.Out!$I:$I,Prod.Out!$B:$B=W404)),""),IF($R404="Retained (unknown if mulched/incorp.)",IFERROR(_xlfn.UNIQUE(_xlfn._xlws.FILTER(Prod.Out!$J:$J,Prod.Out!$B:$B=W404)),""),""))))</f>
        <v/>
      </c>
      <c r="AB404" s="4" t="str" cm="1">
        <f t="array" ref="AB404">IF(OR(X404=0,X404=""),"",IF($R404="Mulched (left on surface)",IFERROR(_xlfn.UNIQUE(_xlfn._xlws.FILTER(Prod.Out!$H:$H,Prod.Out!$B:$B=X404)),""),IF($R404="Incorporated",IFERROR(_xlfn.UNIQUE(_xlfn._xlws.FILTER(Prod.Out!$I:$I,Prod.Out!$B:$B=X404)),""),IF($R404="Retained (unknown if mulched/incorp.)",IFERROR(_xlfn.UNIQUE(_xlfn._xlws.FILTER(Prod.Out!$J:$J,Prod.Out!$B:$B=X404)),""),""))))</f>
        <v/>
      </c>
      <c r="AC404" s="4" t="str" cm="1">
        <f t="array" ref="AC404">IF(OR(Y404=0,Y404=""),"",IF($R404="Mulched (left on surface)",IFERROR(_xlfn.UNIQUE(_xlfn._xlws.FILTER(Prod.Out!$H:$H,Prod.Out!$B:$B=Y404)),""),IF($R404="Incorporated",IFERROR(_xlfn.UNIQUE(_xlfn._xlws.FILTER(Prod.Out!$I:$I,Prod.Out!$B:$B=Y404)),""),IF($R404="Retained (unknown if mulched/incorp.)",IFERROR(_xlfn.UNIQUE(_xlfn._xlws.FILTER(Prod.Out!$J:$J,Prod.Out!$B:$B=Y404)),""),""))))</f>
        <v/>
      </c>
      <c r="AD404" s="4" t="str" cm="1">
        <f t="array" ref="AD404">IF(OR(Z404=0,Z404=""),"",IF($R404="Mulched (left on surface)",IFERROR(_xlfn.UNIQUE(_xlfn._xlws.FILTER(Prod.Out!$H:$H,Prod.Out!$B:$B=Z404)),""),IF($R404="Incorporated",IFERROR(_xlfn.UNIQUE(_xlfn._xlws.FILTER(Prod.Out!$I:$I,Prod.Out!$B:$B=Z404)),""),IF($R404="Retained (unknown if mulched/incorp.)",IFERROR(_xlfn.UNIQUE(_xlfn._xlws.FILTER(Prod.Out!$J:$J,Prod.Out!$B:$B=Z404)),""),""))))</f>
        <v/>
      </c>
    </row>
    <row r="405" spans="19:30" x14ac:dyDescent="0.35">
      <c r="S405" s="4" t="str" cm="1">
        <f t="array" ref="S405">IF(OR(Q405="",Q405=0),"",IFERROR(IF(V405="No",_xlfn._xlws.FILTER(MT.Out!A:A,MT.Out!D:D=Q405),IF(V405="Yes",_xlfn._xlws.FILTER(Int.Out!O:O,Int.Out!B:B=Q405),"")),""))</f>
        <v/>
      </c>
      <c r="T405" s="4" t="str" cm="1">
        <f t="array" ref="T405">IF(OR(Q405="",Q405=0),"",IFERROR(IF(V405="No",_xlfn._xlws.FILTER(MT.Out!B:B,MT.Out!D:D=Q405),IF(V405="Yes",_xlfn._xlws.FILTER(Int.Out!P:P,Int.Out!B:B=Q405),"")),""))</f>
        <v/>
      </c>
      <c r="U405" s="4" t="str" cm="1">
        <f t="array" ref="U405">IF(OR($Q405="",$Q405=0),"",IFERROR(IF($V405="No",_xlfn._xlws.FILTER(MT.Out!C:C,MT.Out!$D:$D=$Q405),IF($V405="Yes",_xlfn._xlws.FILTER(Int.Out!Q:Q,Int.Out!$B:$B=$Q405),"")),""))</f>
        <v/>
      </c>
      <c r="V405" s="4" t="str">
        <f>IF(Q405&lt;&gt;"",IFERROR(IF(MATCH(Q405,_xlfn.ANCHORARRAY(Intercrop!AS$1),0)&gt;0,"Yes","No"),"No"),"")</f>
        <v/>
      </c>
      <c r="W405" s="4" t="str" cm="1">
        <f t="array" ref="W405">IF(Q405="Natural or Bare Fallow","",IF(V405="","",IF(V405="No",_xlfn._xlws.FILTER(MT.Out!E:E,MT.Out!D:D=Q405),IF(V405="Yes",_xlfn._xlws.FILTER(Int.Out!S:V,Int.Out!B:B=Q405)))))</f>
        <v/>
      </c>
      <c r="AA405" s="4" t="str" cm="1">
        <f t="array" ref="AA405">IF(OR(W405=0,W405=""),"",IF($R405="Mulched (left on surface)",IFERROR(_xlfn.UNIQUE(_xlfn._xlws.FILTER(Prod.Out!$H:$H,Prod.Out!$B:$B=W405)),""),IF($R405="Incorporated",IFERROR(_xlfn.UNIQUE(_xlfn._xlws.FILTER(Prod.Out!$I:$I,Prod.Out!$B:$B=W405)),""),IF($R405="Retained (unknown if mulched/incorp.)",IFERROR(_xlfn.UNIQUE(_xlfn._xlws.FILTER(Prod.Out!$J:$J,Prod.Out!$B:$B=W405)),""),""))))</f>
        <v/>
      </c>
      <c r="AB405" s="4" t="str" cm="1">
        <f t="array" ref="AB405">IF(OR(X405=0,X405=""),"",IF($R405="Mulched (left on surface)",IFERROR(_xlfn.UNIQUE(_xlfn._xlws.FILTER(Prod.Out!$H:$H,Prod.Out!$B:$B=X405)),""),IF($R405="Incorporated",IFERROR(_xlfn.UNIQUE(_xlfn._xlws.FILTER(Prod.Out!$I:$I,Prod.Out!$B:$B=X405)),""),IF($R405="Retained (unknown if mulched/incorp.)",IFERROR(_xlfn.UNIQUE(_xlfn._xlws.FILTER(Prod.Out!$J:$J,Prod.Out!$B:$B=X405)),""),""))))</f>
        <v/>
      </c>
      <c r="AC405" s="4" t="str" cm="1">
        <f t="array" ref="AC405">IF(OR(Y405=0,Y405=""),"",IF($R405="Mulched (left on surface)",IFERROR(_xlfn.UNIQUE(_xlfn._xlws.FILTER(Prod.Out!$H:$H,Prod.Out!$B:$B=Y405)),""),IF($R405="Incorporated",IFERROR(_xlfn.UNIQUE(_xlfn._xlws.FILTER(Prod.Out!$I:$I,Prod.Out!$B:$B=Y405)),""),IF($R405="Retained (unknown if mulched/incorp.)",IFERROR(_xlfn.UNIQUE(_xlfn._xlws.FILTER(Prod.Out!$J:$J,Prod.Out!$B:$B=Y405)),""),""))))</f>
        <v/>
      </c>
      <c r="AD405" s="4" t="str" cm="1">
        <f t="array" ref="AD405">IF(OR(Z405=0,Z405=""),"",IF($R405="Mulched (left on surface)",IFERROR(_xlfn.UNIQUE(_xlfn._xlws.FILTER(Prod.Out!$H:$H,Prod.Out!$B:$B=Z405)),""),IF($R405="Incorporated",IFERROR(_xlfn.UNIQUE(_xlfn._xlws.FILTER(Prod.Out!$I:$I,Prod.Out!$B:$B=Z405)),""),IF($R405="Retained (unknown if mulched/incorp.)",IFERROR(_xlfn.UNIQUE(_xlfn._xlws.FILTER(Prod.Out!$J:$J,Prod.Out!$B:$B=Z405)),""),""))))</f>
        <v/>
      </c>
    </row>
    <row r="406" spans="19:30" x14ac:dyDescent="0.35">
      <c r="S406" s="4" t="str" cm="1">
        <f t="array" ref="S406">IF(OR(Q406="",Q406=0),"",IFERROR(IF(V406="No",_xlfn._xlws.FILTER(MT.Out!A:A,MT.Out!D:D=Q406),IF(V406="Yes",_xlfn._xlws.FILTER(Int.Out!O:O,Int.Out!B:B=Q406),"")),""))</f>
        <v/>
      </c>
      <c r="T406" s="4" t="str" cm="1">
        <f t="array" ref="T406">IF(OR(Q406="",Q406=0),"",IFERROR(IF(V406="No",_xlfn._xlws.FILTER(MT.Out!B:B,MT.Out!D:D=Q406),IF(V406="Yes",_xlfn._xlws.FILTER(Int.Out!P:P,Int.Out!B:B=Q406),"")),""))</f>
        <v/>
      </c>
      <c r="U406" s="4" t="str" cm="1">
        <f t="array" ref="U406">IF(OR($Q406="",$Q406=0),"",IFERROR(IF($V406="No",_xlfn._xlws.FILTER(MT.Out!C:C,MT.Out!$D:$D=$Q406),IF($V406="Yes",_xlfn._xlws.FILTER(Int.Out!Q:Q,Int.Out!$B:$B=$Q406),"")),""))</f>
        <v/>
      </c>
      <c r="V406" s="4" t="str">
        <f>IF(Q406&lt;&gt;"",IFERROR(IF(MATCH(Q406,_xlfn.ANCHORARRAY(Intercrop!AS$1),0)&gt;0,"Yes","No"),"No"),"")</f>
        <v/>
      </c>
      <c r="W406" s="4" t="str" cm="1">
        <f t="array" ref="W406">IF(Q406="Natural or Bare Fallow","",IF(V406="","",IF(V406="No",_xlfn._xlws.FILTER(MT.Out!E:E,MT.Out!D:D=Q406),IF(V406="Yes",_xlfn._xlws.FILTER(Int.Out!S:V,Int.Out!B:B=Q406)))))</f>
        <v/>
      </c>
      <c r="AA406" s="4" t="str" cm="1">
        <f t="array" ref="AA406">IF(OR(W406=0,W406=""),"",IF($R406="Mulched (left on surface)",IFERROR(_xlfn.UNIQUE(_xlfn._xlws.FILTER(Prod.Out!$H:$H,Prod.Out!$B:$B=W406)),""),IF($R406="Incorporated",IFERROR(_xlfn.UNIQUE(_xlfn._xlws.FILTER(Prod.Out!$I:$I,Prod.Out!$B:$B=W406)),""),IF($R406="Retained (unknown if mulched/incorp.)",IFERROR(_xlfn.UNIQUE(_xlfn._xlws.FILTER(Prod.Out!$J:$J,Prod.Out!$B:$B=W406)),""),""))))</f>
        <v/>
      </c>
      <c r="AB406" s="4" t="str" cm="1">
        <f t="array" ref="AB406">IF(OR(X406=0,X406=""),"",IF($R406="Mulched (left on surface)",IFERROR(_xlfn.UNIQUE(_xlfn._xlws.FILTER(Prod.Out!$H:$H,Prod.Out!$B:$B=X406)),""),IF($R406="Incorporated",IFERROR(_xlfn.UNIQUE(_xlfn._xlws.FILTER(Prod.Out!$I:$I,Prod.Out!$B:$B=X406)),""),IF($R406="Retained (unknown if mulched/incorp.)",IFERROR(_xlfn.UNIQUE(_xlfn._xlws.FILTER(Prod.Out!$J:$J,Prod.Out!$B:$B=X406)),""),""))))</f>
        <v/>
      </c>
      <c r="AC406" s="4" t="str" cm="1">
        <f t="array" ref="AC406">IF(OR(Y406=0,Y406=""),"",IF($R406="Mulched (left on surface)",IFERROR(_xlfn.UNIQUE(_xlfn._xlws.FILTER(Prod.Out!$H:$H,Prod.Out!$B:$B=Y406)),""),IF($R406="Incorporated",IFERROR(_xlfn.UNIQUE(_xlfn._xlws.FILTER(Prod.Out!$I:$I,Prod.Out!$B:$B=Y406)),""),IF($R406="Retained (unknown if mulched/incorp.)",IFERROR(_xlfn.UNIQUE(_xlfn._xlws.FILTER(Prod.Out!$J:$J,Prod.Out!$B:$B=Y406)),""),""))))</f>
        <v/>
      </c>
      <c r="AD406" s="4" t="str" cm="1">
        <f t="array" ref="AD406">IF(OR(Z406=0,Z406=""),"",IF($R406="Mulched (left on surface)",IFERROR(_xlfn.UNIQUE(_xlfn._xlws.FILTER(Prod.Out!$H:$H,Prod.Out!$B:$B=Z406)),""),IF($R406="Incorporated",IFERROR(_xlfn.UNIQUE(_xlfn._xlws.FILTER(Prod.Out!$I:$I,Prod.Out!$B:$B=Z406)),""),IF($R406="Retained (unknown if mulched/incorp.)",IFERROR(_xlfn.UNIQUE(_xlfn._xlws.FILTER(Prod.Out!$J:$J,Prod.Out!$B:$B=Z406)),""),""))))</f>
        <v/>
      </c>
    </row>
    <row r="407" spans="19:30" x14ac:dyDescent="0.35">
      <c r="S407" s="4" t="str" cm="1">
        <f t="array" ref="S407">IF(OR(Q407="",Q407=0),"",IFERROR(IF(V407="No",_xlfn._xlws.FILTER(MT.Out!A:A,MT.Out!D:D=Q407),IF(V407="Yes",_xlfn._xlws.FILTER(Int.Out!O:O,Int.Out!B:B=Q407),"")),""))</f>
        <v/>
      </c>
      <c r="T407" s="4" t="str" cm="1">
        <f t="array" ref="T407">IF(OR(Q407="",Q407=0),"",IFERROR(IF(V407="No",_xlfn._xlws.FILTER(MT.Out!B:B,MT.Out!D:D=Q407),IF(V407="Yes",_xlfn._xlws.FILTER(Int.Out!P:P,Int.Out!B:B=Q407),"")),""))</f>
        <v/>
      </c>
      <c r="U407" s="4" t="str" cm="1">
        <f t="array" ref="U407">IF(OR($Q407="",$Q407=0),"",IFERROR(IF($V407="No",_xlfn._xlws.FILTER(MT.Out!C:C,MT.Out!$D:$D=$Q407),IF($V407="Yes",_xlfn._xlws.FILTER(Int.Out!Q:Q,Int.Out!$B:$B=$Q407),"")),""))</f>
        <v/>
      </c>
      <c r="V407" s="4" t="str">
        <f>IF(Q407&lt;&gt;"",IFERROR(IF(MATCH(Q407,_xlfn.ANCHORARRAY(Intercrop!AS$1),0)&gt;0,"Yes","No"),"No"),"")</f>
        <v/>
      </c>
      <c r="W407" s="4" t="str" cm="1">
        <f t="array" ref="W407">IF(Q407="Natural or Bare Fallow","",IF(V407="","",IF(V407="No",_xlfn._xlws.FILTER(MT.Out!E:E,MT.Out!D:D=Q407),IF(V407="Yes",_xlfn._xlws.FILTER(Int.Out!S:V,Int.Out!B:B=Q407)))))</f>
        <v/>
      </c>
      <c r="AA407" s="4" t="str" cm="1">
        <f t="array" ref="AA407">IF(OR(W407=0,W407=""),"",IF($R407="Mulched (left on surface)",IFERROR(_xlfn.UNIQUE(_xlfn._xlws.FILTER(Prod.Out!$H:$H,Prod.Out!$B:$B=W407)),""),IF($R407="Incorporated",IFERROR(_xlfn.UNIQUE(_xlfn._xlws.FILTER(Prod.Out!$I:$I,Prod.Out!$B:$B=W407)),""),IF($R407="Retained (unknown if mulched/incorp.)",IFERROR(_xlfn.UNIQUE(_xlfn._xlws.FILTER(Prod.Out!$J:$J,Prod.Out!$B:$B=W407)),""),""))))</f>
        <v/>
      </c>
      <c r="AB407" s="4" t="str" cm="1">
        <f t="array" ref="AB407">IF(OR(X407=0,X407=""),"",IF($R407="Mulched (left on surface)",IFERROR(_xlfn.UNIQUE(_xlfn._xlws.FILTER(Prod.Out!$H:$H,Prod.Out!$B:$B=X407)),""),IF($R407="Incorporated",IFERROR(_xlfn.UNIQUE(_xlfn._xlws.FILTER(Prod.Out!$I:$I,Prod.Out!$B:$B=X407)),""),IF($R407="Retained (unknown if mulched/incorp.)",IFERROR(_xlfn.UNIQUE(_xlfn._xlws.FILTER(Prod.Out!$J:$J,Prod.Out!$B:$B=X407)),""),""))))</f>
        <v/>
      </c>
      <c r="AC407" s="4" t="str" cm="1">
        <f t="array" ref="AC407">IF(OR(Y407=0,Y407=""),"",IF($R407="Mulched (left on surface)",IFERROR(_xlfn.UNIQUE(_xlfn._xlws.FILTER(Prod.Out!$H:$H,Prod.Out!$B:$B=Y407)),""),IF($R407="Incorporated",IFERROR(_xlfn.UNIQUE(_xlfn._xlws.FILTER(Prod.Out!$I:$I,Prod.Out!$B:$B=Y407)),""),IF($R407="Retained (unknown if mulched/incorp.)",IFERROR(_xlfn.UNIQUE(_xlfn._xlws.FILTER(Prod.Out!$J:$J,Prod.Out!$B:$B=Y407)),""),""))))</f>
        <v/>
      </c>
      <c r="AD407" s="4" t="str" cm="1">
        <f t="array" ref="AD407">IF(OR(Z407=0,Z407=""),"",IF($R407="Mulched (left on surface)",IFERROR(_xlfn.UNIQUE(_xlfn._xlws.FILTER(Prod.Out!$H:$H,Prod.Out!$B:$B=Z407)),""),IF($R407="Incorporated",IFERROR(_xlfn.UNIQUE(_xlfn._xlws.FILTER(Prod.Out!$I:$I,Prod.Out!$B:$B=Z407)),""),IF($R407="Retained (unknown if mulched/incorp.)",IFERROR(_xlfn.UNIQUE(_xlfn._xlws.FILTER(Prod.Out!$J:$J,Prod.Out!$B:$B=Z407)),""),""))))</f>
        <v/>
      </c>
    </row>
    <row r="408" spans="19:30" x14ac:dyDescent="0.35">
      <c r="S408" s="4" t="str" cm="1">
        <f t="array" ref="S408">IF(OR(Q408="",Q408=0),"",IFERROR(IF(V408="No",_xlfn._xlws.FILTER(MT.Out!A:A,MT.Out!D:D=Q408),IF(V408="Yes",_xlfn._xlws.FILTER(Int.Out!O:O,Int.Out!B:B=Q408),"")),""))</f>
        <v/>
      </c>
      <c r="T408" s="4" t="str" cm="1">
        <f t="array" ref="T408">IF(OR(Q408="",Q408=0),"",IFERROR(IF(V408="No",_xlfn._xlws.FILTER(MT.Out!B:B,MT.Out!D:D=Q408),IF(V408="Yes",_xlfn._xlws.FILTER(Int.Out!P:P,Int.Out!B:B=Q408),"")),""))</f>
        <v/>
      </c>
      <c r="U408" s="4" t="str" cm="1">
        <f t="array" ref="U408">IF(OR($Q408="",$Q408=0),"",IFERROR(IF($V408="No",_xlfn._xlws.FILTER(MT.Out!C:C,MT.Out!$D:$D=$Q408),IF($V408="Yes",_xlfn._xlws.FILTER(Int.Out!Q:Q,Int.Out!$B:$B=$Q408),"")),""))</f>
        <v/>
      </c>
      <c r="V408" s="4" t="str">
        <f>IF(Q408&lt;&gt;"",IFERROR(IF(MATCH(Q408,_xlfn.ANCHORARRAY(Intercrop!AS$1),0)&gt;0,"Yes","No"),"No"),"")</f>
        <v/>
      </c>
      <c r="W408" s="4" t="str" cm="1">
        <f t="array" ref="W408">IF(Q408="Natural or Bare Fallow","",IF(V408="","",IF(V408="No",_xlfn._xlws.FILTER(MT.Out!E:E,MT.Out!D:D=Q408),IF(V408="Yes",_xlfn._xlws.FILTER(Int.Out!S:V,Int.Out!B:B=Q408)))))</f>
        <v/>
      </c>
      <c r="AA408" s="4" t="str" cm="1">
        <f t="array" ref="AA408">IF(OR(W408=0,W408=""),"",IF($R408="Mulched (left on surface)",IFERROR(_xlfn.UNIQUE(_xlfn._xlws.FILTER(Prod.Out!$H:$H,Prod.Out!$B:$B=W408)),""),IF($R408="Incorporated",IFERROR(_xlfn.UNIQUE(_xlfn._xlws.FILTER(Prod.Out!$I:$I,Prod.Out!$B:$B=W408)),""),IF($R408="Retained (unknown if mulched/incorp.)",IFERROR(_xlfn.UNIQUE(_xlfn._xlws.FILTER(Prod.Out!$J:$J,Prod.Out!$B:$B=W408)),""),""))))</f>
        <v/>
      </c>
      <c r="AB408" s="4" t="str" cm="1">
        <f t="array" ref="AB408">IF(OR(X408=0,X408=""),"",IF($R408="Mulched (left on surface)",IFERROR(_xlfn.UNIQUE(_xlfn._xlws.FILTER(Prod.Out!$H:$H,Prod.Out!$B:$B=X408)),""),IF($R408="Incorporated",IFERROR(_xlfn.UNIQUE(_xlfn._xlws.FILTER(Prod.Out!$I:$I,Prod.Out!$B:$B=X408)),""),IF($R408="Retained (unknown if mulched/incorp.)",IFERROR(_xlfn.UNIQUE(_xlfn._xlws.FILTER(Prod.Out!$J:$J,Prod.Out!$B:$B=X408)),""),""))))</f>
        <v/>
      </c>
      <c r="AC408" s="4" t="str" cm="1">
        <f t="array" ref="AC408">IF(OR(Y408=0,Y408=""),"",IF($R408="Mulched (left on surface)",IFERROR(_xlfn.UNIQUE(_xlfn._xlws.FILTER(Prod.Out!$H:$H,Prod.Out!$B:$B=Y408)),""),IF($R408="Incorporated",IFERROR(_xlfn.UNIQUE(_xlfn._xlws.FILTER(Prod.Out!$I:$I,Prod.Out!$B:$B=Y408)),""),IF($R408="Retained (unknown if mulched/incorp.)",IFERROR(_xlfn.UNIQUE(_xlfn._xlws.FILTER(Prod.Out!$J:$J,Prod.Out!$B:$B=Y408)),""),""))))</f>
        <v/>
      </c>
      <c r="AD408" s="4" t="str" cm="1">
        <f t="array" ref="AD408">IF(OR(Z408=0,Z408=""),"",IF($R408="Mulched (left on surface)",IFERROR(_xlfn.UNIQUE(_xlfn._xlws.FILTER(Prod.Out!$H:$H,Prod.Out!$B:$B=Z408)),""),IF($R408="Incorporated",IFERROR(_xlfn.UNIQUE(_xlfn._xlws.FILTER(Prod.Out!$I:$I,Prod.Out!$B:$B=Z408)),""),IF($R408="Retained (unknown if mulched/incorp.)",IFERROR(_xlfn.UNIQUE(_xlfn._xlws.FILTER(Prod.Out!$J:$J,Prod.Out!$B:$B=Z408)),""),""))))</f>
        <v/>
      </c>
    </row>
    <row r="409" spans="19:30" x14ac:dyDescent="0.35">
      <c r="S409" s="4" t="str" cm="1">
        <f t="array" ref="S409">IF(OR(Q409="",Q409=0),"",IFERROR(IF(V409="No",_xlfn._xlws.FILTER(MT.Out!A:A,MT.Out!D:D=Q409),IF(V409="Yes",_xlfn._xlws.FILTER(Int.Out!O:O,Int.Out!B:B=Q409),"")),""))</f>
        <v/>
      </c>
      <c r="T409" s="4" t="str" cm="1">
        <f t="array" ref="T409">IF(OR(Q409="",Q409=0),"",IFERROR(IF(V409="No",_xlfn._xlws.FILTER(MT.Out!B:B,MT.Out!D:D=Q409),IF(V409="Yes",_xlfn._xlws.FILTER(Int.Out!P:P,Int.Out!B:B=Q409),"")),""))</f>
        <v/>
      </c>
      <c r="U409" s="4" t="str" cm="1">
        <f t="array" ref="U409">IF(OR($Q409="",$Q409=0),"",IFERROR(IF($V409="No",_xlfn._xlws.FILTER(MT.Out!C:C,MT.Out!$D:$D=$Q409),IF($V409="Yes",_xlfn._xlws.FILTER(Int.Out!Q:Q,Int.Out!$B:$B=$Q409),"")),""))</f>
        <v/>
      </c>
      <c r="V409" s="4" t="str">
        <f>IF(Q409&lt;&gt;"",IFERROR(IF(MATCH(Q409,_xlfn.ANCHORARRAY(Intercrop!AS$1),0)&gt;0,"Yes","No"),"No"),"")</f>
        <v/>
      </c>
      <c r="W409" s="4" t="str" cm="1">
        <f t="array" ref="W409">IF(Q409="Natural or Bare Fallow","",IF(V409="","",IF(V409="No",_xlfn._xlws.FILTER(MT.Out!E:E,MT.Out!D:D=Q409),IF(V409="Yes",_xlfn._xlws.FILTER(Int.Out!S:V,Int.Out!B:B=Q409)))))</f>
        <v/>
      </c>
      <c r="AA409" s="4" t="str" cm="1">
        <f t="array" ref="AA409">IF(OR(W409=0,W409=""),"",IF($R409="Mulched (left on surface)",IFERROR(_xlfn.UNIQUE(_xlfn._xlws.FILTER(Prod.Out!$H:$H,Prod.Out!$B:$B=W409)),""),IF($R409="Incorporated",IFERROR(_xlfn.UNIQUE(_xlfn._xlws.FILTER(Prod.Out!$I:$I,Prod.Out!$B:$B=W409)),""),IF($R409="Retained (unknown if mulched/incorp.)",IFERROR(_xlfn.UNIQUE(_xlfn._xlws.FILTER(Prod.Out!$J:$J,Prod.Out!$B:$B=W409)),""),""))))</f>
        <v/>
      </c>
      <c r="AB409" s="4" t="str" cm="1">
        <f t="array" ref="AB409">IF(OR(X409=0,X409=""),"",IF($R409="Mulched (left on surface)",IFERROR(_xlfn.UNIQUE(_xlfn._xlws.FILTER(Prod.Out!$H:$H,Prod.Out!$B:$B=X409)),""),IF($R409="Incorporated",IFERROR(_xlfn.UNIQUE(_xlfn._xlws.FILTER(Prod.Out!$I:$I,Prod.Out!$B:$B=X409)),""),IF($R409="Retained (unknown if mulched/incorp.)",IFERROR(_xlfn.UNIQUE(_xlfn._xlws.FILTER(Prod.Out!$J:$J,Prod.Out!$B:$B=X409)),""),""))))</f>
        <v/>
      </c>
      <c r="AC409" s="4" t="str" cm="1">
        <f t="array" ref="AC409">IF(OR(Y409=0,Y409=""),"",IF($R409="Mulched (left on surface)",IFERROR(_xlfn.UNIQUE(_xlfn._xlws.FILTER(Prod.Out!$H:$H,Prod.Out!$B:$B=Y409)),""),IF($R409="Incorporated",IFERROR(_xlfn.UNIQUE(_xlfn._xlws.FILTER(Prod.Out!$I:$I,Prod.Out!$B:$B=Y409)),""),IF($R409="Retained (unknown if mulched/incorp.)",IFERROR(_xlfn.UNIQUE(_xlfn._xlws.FILTER(Prod.Out!$J:$J,Prod.Out!$B:$B=Y409)),""),""))))</f>
        <v/>
      </c>
      <c r="AD409" s="4" t="str" cm="1">
        <f t="array" ref="AD409">IF(OR(Z409=0,Z409=""),"",IF($R409="Mulched (left on surface)",IFERROR(_xlfn.UNIQUE(_xlfn._xlws.FILTER(Prod.Out!$H:$H,Prod.Out!$B:$B=Z409)),""),IF($R409="Incorporated",IFERROR(_xlfn.UNIQUE(_xlfn._xlws.FILTER(Prod.Out!$I:$I,Prod.Out!$B:$B=Z409)),""),IF($R409="Retained (unknown if mulched/incorp.)",IFERROR(_xlfn.UNIQUE(_xlfn._xlws.FILTER(Prod.Out!$J:$J,Prod.Out!$B:$B=Z409)),""),""))))</f>
        <v/>
      </c>
    </row>
    <row r="410" spans="19:30" x14ac:dyDescent="0.35">
      <c r="S410" s="4" t="str" cm="1">
        <f t="array" ref="S410">IF(OR(Q410="",Q410=0),"",IFERROR(IF(V410="No",_xlfn._xlws.FILTER(MT.Out!A:A,MT.Out!D:D=Q410),IF(V410="Yes",_xlfn._xlws.FILTER(Int.Out!O:O,Int.Out!B:B=Q410),"")),""))</f>
        <v/>
      </c>
      <c r="T410" s="4" t="str" cm="1">
        <f t="array" ref="T410">IF(OR(Q410="",Q410=0),"",IFERROR(IF(V410="No",_xlfn._xlws.FILTER(MT.Out!B:B,MT.Out!D:D=Q410),IF(V410="Yes",_xlfn._xlws.FILTER(Int.Out!P:P,Int.Out!B:B=Q410),"")),""))</f>
        <v/>
      </c>
      <c r="U410" s="4" t="str" cm="1">
        <f t="array" ref="U410">IF(OR($Q410="",$Q410=0),"",IFERROR(IF($V410="No",_xlfn._xlws.FILTER(MT.Out!C:C,MT.Out!$D:$D=$Q410),IF($V410="Yes",_xlfn._xlws.FILTER(Int.Out!Q:Q,Int.Out!$B:$B=$Q410),"")),""))</f>
        <v/>
      </c>
      <c r="V410" s="4" t="str">
        <f>IF(Q410&lt;&gt;"",IFERROR(IF(MATCH(Q410,_xlfn.ANCHORARRAY(Intercrop!AS$1),0)&gt;0,"Yes","No"),"No"),"")</f>
        <v/>
      </c>
      <c r="W410" s="4" t="str" cm="1">
        <f t="array" ref="W410">IF(Q410="Natural or Bare Fallow","",IF(V410="","",IF(V410="No",_xlfn._xlws.FILTER(MT.Out!E:E,MT.Out!D:D=Q410),IF(V410="Yes",_xlfn._xlws.FILTER(Int.Out!S:V,Int.Out!B:B=Q410)))))</f>
        <v/>
      </c>
      <c r="AA410" s="4" t="str" cm="1">
        <f t="array" ref="AA410">IF(OR(W410=0,W410=""),"",IF($R410="Mulched (left on surface)",IFERROR(_xlfn.UNIQUE(_xlfn._xlws.FILTER(Prod.Out!$H:$H,Prod.Out!$B:$B=W410)),""),IF($R410="Incorporated",IFERROR(_xlfn.UNIQUE(_xlfn._xlws.FILTER(Prod.Out!$I:$I,Prod.Out!$B:$B=W410)),""),IF($R410="Retained (unknown if mulched/incorp.)",IFERROR(_xlfn.UNIQUE(_xlfn._xlws.FILTER(Prod.Out!$J:$J,Prod.Out!$B:$B=W410)),""),""))))</f>
        <v/>
      </c>
      <c r="AB410" s="4" t="str" cm="1">
        <f t="array" ref="AB410">IF(OR(X410=0,X410=""),"",IF($R410="Mulched (left on surface)",IFERROR(_xlfn.UNIQUE(_xlfn._xlws.FILTER(Prod.Out!$H:$H,Prod.Out!$B:$B=X410)),""),IF($R410="Incorporated",IFERROR(_xlfn.UNIQUE(_xlfn._xlws.FILTER(Prod.Out!$I:$I,Prod.Out!$B:$B=X410)),""),IF($R410="Retained (unknown if mulched/incorp.)",IFERROR(_xlfn.UNIQUE(_xlfn._xlws.FILTER(Prod.Out!$J:$J,Prod.Out!$B:$B=X410)),""),""))))</f>
        <v/>
      </c>
      <c r="AC410" s="4" t="str" cm="1">
        <f t="array" ref="AC410">IF(OR(Y410=0,Y410=""),"",IF($R410="Mulched (left on surface)",IFERROR(_xlfn.UNIQUE(_xlfn._xlws.FILTER(Prod.Out!$H:$H,Prod.Out!$B:$B=Y410)),""),IF($R410="Incorporated",IFERROR(_xlfn.UNIQUE(_xlfn._xlws.FILTER(Prod.Out!$I:$I,Prod.Out!$B:$B=Y410)),""),IF($R410="Retained (unknown if mulched/incorp.)",IFERROR(_xlfn.UNIQUE(_xlfn._xlws.FILTER(Prod.Out!$J:$J,Prod.Out!$B:$B=Y410)),""),""))))</f>
        <v/>
      </c>
      <c r="AD410" s="4" t="str" cm="1">
        <f t="array" ref="AD410">IF(OR(Z410=0,Z410=""),"",IF($R410="Mulched (left on surface)",IFERROR(_xlfn.UNIQUE(_xlfn._xlws.FILTER(Prod.Out!$H:$H,Prod.Out!$B:$B=Z410)),""),IF($R410="Incorporated",IFERROR(_xlfn.UNIQUE(_xlfn._xlws.FILTER(Prod.Out!$I:$I,Prod.Out!$B:$B=Z410)),""),IF($R410="Retained (unknown if mulched/incorp.)",IFERROR(_xlfn.UNIQUE(_xlfn._xlws.FILTER(Prod.Out!$J:$J,Prod.Out!$B:$B=Z410)),""),""))))</f>
        <v/>
      </c>
    </row>
    <row r="411" spans="19:30" x14ac:dyDescent="0.35">
      <c r="S411" s="4" t="str" cm="1">
        <f t="array" ref="S411">IF(OR(Q411="",Q411=0),"",IFERROR(IF(V411="No",_xlfn._xlws.FILTER(MT.Out!A:A,MT.Out!D:D=Q411),IF(V411="Yes",_xlfn._xlws.FILTER(Int.Out!O:O,Int.Out!B:B=Q411),"")),""))</f>
        <v/>
      </c>
      <c r="T411" s="4" t="str" cm="1">
        <f t="array" ref="T411">IF(OR(Q411="",Q411=0),"",IFERROR(IF(V411="No",_xlfn._xlws.FILTER(MT.Out!B:B,MT.Out!D:D=Q411),IF(V411="Yes",_xlfn._xlws.FILTER(Int.Out!P:P,Int.Out!B:B=Q411),"")),""))</f>
        <v/>
      </c>
      <c r="U411" s="4" t="str" cm="1">
        <f t="array" ref="U411">IF(OR($Q411="",$Q411=0),"",IFERROR(IF($V411="No",_xlfn._xlws.FILTER(MT.Out!C:C,MT.Out!$D:$D=$Q411),IF($V411="Yes",_xlfn._xlws.FILTER(Int.Out!Q:Q,Int.Out!$B:$B=$Q411),"")),""))</f>
        <v/>
      </c>
      <c r="V411" s="4" t="str">
        <f>IF(Q411&lt;&gt;"",IFERROR(IF(MATCH(Q411,_xlfn.ANCHORARRAY(Intercrop!AS$1),0)&gt;0,"Yes","No"),"No"),"")</f>
        <v/>
      </c>
      <c r="W411" s="4" t="str" cm="1">
        <f t="array" ref="W411">IF(Q411="Natural or Bare Fallow","",IF(V411="","",IF(V411="No",_xlfn._xlws.FILTER(MT.Out!E:E,MT.Out!D:D=Q411),IF(V411="Yes",_xlfn._xlws.FILTER(Int.Out!S:V,Int.Out!B:B=Q411)))))</f>
        <v/>
      </c>
      <c r="AA411" s="4" t="str" cm="1">
        <f t="array" ref="AA411">IF(OR(W411=0,W411=""),"",IF($R411="Mulched (left on surface)",IFERROR(_xlfn.UNIQUE(_xlfn._xlws.FILTER(Prod.Out!$H:$H,Prod.Out!$B:$B=W411)),""),IF($R411="Incorporated",IFERROR(_xlfn.UNIQUE(_xlfn._xlws.FILTER(Prod.Out!$I:$I,Prod.Out!$B:$B=W411)),""),IF($R411="Retained (unknown if mulched/incorp.)",IFERROR(_xlfn.UNIQUE(_xlfn._xlws.FILTER(Prod.Out!$J:$J,Prod.Out!$B:$B=W411)),""),""))))</f>
        <v/>
      </c>
      <c r="AB411" s="4" t="str" cm="1">
        <f t="array" ref="AB411">IF(OR(X411=0,X411=""),"",IF($R411="Mulched (left on surface)",IFERROR(_xlfn.UNIQUE(_xlfn._xlws.FILTER(Prod.Out!$H:$H,Prod.Out!$B:$B=X411)),""),IF($R411="Incorporated",IFERROR(_xlfn.UNIQUE(_xlfn._xlws.FILTER(Prod.Out!$I:$I,Prod.Out!$B:$B=X411)),""),IF($R411="Retained (unknown if mulched/incorp.)",IFERROR(_xlfn.UNIQUE(_xlfn._xlws.FILTER(Prod.Out!$J:$J,Prod.Out!$B:$B=X411)),""),""))))</f>
        <v/>
      </c>
      <c r="AC411" s="4" t="str" cm="1">
        <f t="array" ref="AC411">IF(OR(Y411=0,Y411=""),"",IF($R411="Mulched (left on surface)",IFERROR(_xlfn.UNIQUE(_xlfn._xlws.FILTER(Prod.Out!$H:$H,Prod.Out!$B:$B=Y411)),""),IF($R411="Incorporated",IFERROR(_xlfn.UNIQUE(_xlfn._xlws.FILTER(Prod.Out!$I:$I,Prod.Out!$B:$B=Y411)),""),IF($R411="Retained (unknown if mulched/incorp.)",IFERROR(_xlfn.UNIQUE(_xlfn._xlws.FILTER(Prod.Out!$J:$J,Prod.Out!$B:$B=Y411)),""),""))))</f>
        <v/>
      </c>
      <c r="AD411" s="4" t="str" cm="1">
        <f t="array" ref="AD411">IF(OR(Z411=0,Z411=""),"",IF($R411="Mulched (left on surface)",IFERROR(_xlfn.UNIQUE(_xlfn._xlws.FILTER(Prod.Out!$H:$H,Prod.Out!$B:$B=Z411)),""),IF($R411="Incorporated",IFERROR(_xlfn.UNIQUE(_xlfn._xlws.FILTER(Prod.Out!$I:$I,Prod.Out!$B:$B=Z411)),""),IF($R411="Retained (unknown if mulched/incorp.)",IFERROR(_xlfn.UNIQUE(_xlfn._xlws.FILTER(Prod.Out!$J:$J,Prod.Out!$B:$B=Z411)),""),""))))</f>
        <v/>
      </c>
    </row>
    <row r="412" spans="19:30" x14ac:dyDescent="0.35">
      <c r="S412" s="4" t="str" cm="1">
        <f t="array" ref="S412">IF(OR(Q412="",Q412=0),"",IFERROR(IF(V412="No",_xlfn._xlws.FILTER(MT.Out!A:A,MT.Out!D:D=Q412),IF(V412="Yes",_xlfn._xlws.FILTER(Int.Out!O:O,Int.Out!B:B=Q412),"")),""))</f>
        <v/>
      </c>
      <c r="T412" s="4" t="str" cm="1">
        <f t="array" ref="T412">IF(OR(Q412="",Q412=0),"",IFERROR(IF(V412="No",_xlfn._xlws.FILTER(MT.Out!B:B,MT.Out!D:D=Q412),IF(V412="Yes",_xlfn._xlws.FILTER(Int.Out!P:P,Int.Out!B:B=Q412),"")),""))</f>
        <v/>
      </c>
      <c r="U412" s="4" t="str" cm="1">
        <f t="array" ref="U412">IF(OR($Q412="",$Q412=0),"",IFERROR(IF($V412="No",_xlfn._xlws.FILTER(MT.Out!C:C,MT.Out!$D:$D=$Q412),IF($V412="Yes",_xlfn._xlws.FILTER(Int.Out!Q:Q,Int.Out!$B:$B=$Q412),"")),""))</f>
        <v/>
      </c>
      <c r="V412" s="4" t="str">
        <f>IF(Q412&lt;&gt;"",IFERROR(IF(MATCH(Q412,_xlfn.ANCHORARRAY(Intercrop!AS$1),0)&gt;0,"Yes","No"),"No"),"")</f>
        <v/>
      </c>
      <c r="W412" s="4" t="str" cm="1">
        <f t="array" ref="W412">IF(Q412="Natural or Bare Fallow","",IF(V412="","",IF(V412="No",_xlfn._xlws.FILTER(MT.Out!E:E,MT.Out!D:D=Q412),IF(V412="Yes",_xlfn._xlws.FILTER(Int.Out!S:V,Int.Out!B:B=Q412)))))</f>
        <v/>
      </c>
      <c r="AA412" s="4" t="str" cm="1">
        <f t="array" ref="AA412">IF(OR(W412=0,W412=""),"",IF($R412="Mulched (left on surface)",IFERROR(_xlfn.UNIQUE(_xlfn._xlws.FILTER(Prod.Out!$H:$H,Prod.Out!$B:$B=W412)),""),IF($R412="Incorporated",IFERROR(_xlfn.UNIQUE(_xlfn._xlws.FILTER(Prod.Out!$I:$I,Prod.Out!$B:$B=W412)),""),IF($R412="Retained (unknown if mulched/incorp.)",IFERROR(_xlfn.UNIQUE(_xlfn._xlws.FILTER(Prod.Out!$J:$J,Prod.Out!$B:$B=W412)),""),""))))</f>
        <v/>
      </c>
      <c r="AB412" s="4" t="str" cm="1">
        <f t="array" ref="AB412">IF(OR(X412=0,X412=""),"",IF($R412="Mulched (left on surface)",IFERROR(_xlfn.UNIQUE(_xlfn._xlws.FILTER(Prod.Out!$H:$H,Prod.Out!$B:$B=X412)),""),IF($R412="Incorporated",IFERROR(_xlfn.UNIQUE(_xlfn._xlws.FILTER(Prod.Out!$I:$I,Prod.Out!$B:$B=X412)),""),IF($R412="Retained (unknown if mulched/incorp.)",IFERROR(_xlfn.UNIQUE(_xlfn._xlws.FILTER(Prod.Out!$J:$J,Prod.Out!$B:$B=X412)),""),""))))</f>
        <v/>
      </c>
      <c r="AC412" s="4" t="str" cm="1">
        <f t="array" ref="AC412">IF(OR(Y412=0,Y412=""),"",IF($R412="Mulched (left on surface)",IFERROR(_xlfn.UNIQUE(_xlfn._xlws.FILTER(Prod.Out!$H:$H,Prod.Out!$B:$B=Y412)),""),IF($R412="Incorporated",IFERROR(_xlfn.UNIQUE(_xlfn._xlws.FILTER(Prod.Out!$I:$I,Prod.Out!$B:$B=Y412)),""),IF($R412="Retained (unknown if mulched/incorp.)",IFERROR(_xlfn.UNIQUE(_xlfn._xlws.FILTER(Prod.Out!$J:$J,Prod.Out!$B:$B=Y412)),""),""))))</f>
        <v/>
      </c>
      <c r="AD412" s="4" t="str" cm="1">
        <f t="array" ref="AD412">IF(OR(Z412=0,Z412=""),"",IF($R412="Mulched (left on surface)",IFERROR(_xlfn.UNIQUE(_xlfn._xlws.FILTER(Prod.Out!$H:$H,Prod.Out!$B:$B=Z412)),""),IF($R412="Incorporated",IFERROR(_xlfn.UNIQUE(_xlfn._xlws.FILTER(Prod.Out!$I:$I,Prod.Out!$B:$B=Z412)),""),IF($R412="Retained (unknown if mulched/incorp.)",IFERROR(_xlfn.UNIQUE(_xlfn._xlws.FILTER(Prod.Out!$J:$J,Prod.Out!$B:$B=Z412)),""),""))))</f>
        <v/>
      </c>
    </row>
    <row r="413" spans="19:30" x14ac:dyDescent="0.35">
      <c r="S413" s="4" t="str" cm="1">
        <f t="array" ref="S413">IF(OR(Q413="",Q413=0),"",IFERROR(IF(V413="No",_xlfn._xlws.FILTER(MT.Out!A:A,MT.Out!D:D=Q413),IF(V413="Yes",_xlfn._xlws.FILTER(Int.Out!O:O,Int.Out!B:B=Q413),"")),""))</f>
        <v/>
      </c>
      <c r="T413" s="4" t="str" cm="1">
        <f t="array" ref="T413">IF(OR(Q413="",Q413=0),"",IFERROR(IF(V413="No",_xlfn._xlws.FILTER(MT.Out!B:B,MT.Out!D:D=Q413),IF(V413="Yes",_xlfn._xlws.FILTER(Int.Out!P:P,Int.Out!B:B=Q413),"")),""))</f>
        <v/>
      </c>
      <c r="U413" s="4" t="str" cm="1">
        <f t="array" ref="U413">IF(OR($Q413="",$Q413=0),"",IFERROR(IF($V413="No",_xlfn._xlws.FILTER(MT.Out!C:C,MT.Out!$D:$D=$Q413),IF($V413="Yes",_xlfn._xlws.FILTER(Int.Out!Q:Q,Int.Out!$B:$B=$Q413),"")),""))</f>
        <v/>
      </c>
      <c r="V413" s="4" t="str">
        <f>IF(Q413&lt;&gt;"",IFERROR(IF(MATCH(Q413,_xlfn.ANCHORARRAY(Intercrop!AS$1),0)&gt;0,"Yes","No"),"No"),"")</f>
        <v/>
      </c>
      <c r="W413" s="4" t="str" cm="1">
        <f t="array" ref="W413">IF(Q413="Natural or Bare Fallow","",IF(V413="","",IF(V413="No",_xlfn._xlws.FILTER(MT.Out!E:E,MT.Out!D:D=Q413),IF(V413="Yes",_xlfn._xlws.FILTER(Int.Out!S:V,Int.Out!B:B=Q413)))))</f>
        <v/>
      </c>
      <c r="AA413" s="4" t="str" cm="1">
        <f t="array" ref="AA413">IF(OR(W413=0,W413=""),"",IF($R413="Mulched (left on surface)",IFERROR(_xlfn.UNIQUE(_xlfn._xlws.FILTER(Prod.Out!$H:$H,Prod.Out!$B:$B=W413)),""),IF($R413="Incorporated",IFERROR(_xlfn.UNIQUE(_xlfn._xlws.FILTER(Prod.Out!$I:$I,Prod.Out!$B:$B=W413)),""),IF($R413="Retained (unknown if mulched/incorp.)",IFERROR(_xlfn.UNIQUE(_xlfn._xlws.FILTER(Prod.Out!$J:$J,Prod.Out!$B:$B=W413)),""),""))))</f>
        <v/>
      </c>
      <c r="AB413" s="4" t="str" cm="1">
        <f t="array" ref="AB413">IF(OR(X413=0,X413=""),"",IF($R413="Mulched (left on surface)",IFERROR(_xlfn.UNIQUE(_xlfn._xlws.FILTER(Prod.Out!$H:$H,Prod.Out!$B:$B=X413)),""),IF($R413="Incorporated",IFERROR(_xlfn.UNIQUE(_xlfn._xlws.FILTER(Prod.Out!$I:$I,Prod.Out!$B:$B=X413)),""),IF($R413="Retained (unknown if mulched/incorp.)",IFERROR(_xlfn.UNIQUE(_xlfn._xlws.FILTER(Prod.Out!$J:$J,Prod.Out!$B:$B=X413)),""),""))))</f>
        <v/>
      </c>
      <c r="AC413" s="4" t="str" cm="1">
        <f t="array" ref="AC413">IF(OR(Y413=0,Y413=""),"",IF($R413="Mulched (left on surface)",IFERROR(_xlfn.UNIQUE(_xlfn._xlws.FILTER(Prod.Out!$H:$H,Prod.Out!$B:$B=Y413)),""),IF($R413="Incorporated",IFERROR(_xlfn.UNIQUE(_xlfn._xlws.FILTER(Prod.Out!$I:$I,Prod.Out!$B:$B=Y413)),""),IF($R413="Retained (unknown if mulched/incorp.)",IFERROR(_xlfn.UNIQUE(_xlfn._xlws.FILTER(Prod.Out!$J:$J,Prod.Out!$B:$B=Y413)),""),""))))</f>
        <v/>
      </c>
      <c r="AD413" s="4" t="str" cm="1">
        <f t="array" ref="AD413">IF(OR(Z413=0,Z413=""),"",IF($R413="Mulched (left on surface)",IFERROR(_xlfn.UNIQUE(_xlfn._xlws.FILTER(Prod.Out!$H:$H,Prod.Out!$B:$B=Z413)),""),IF($R413="Incorporated",IFERROR(_xlfn.UNIQUE(_xlfn._xlws.FILTER(Prod.Out!$I:$I,Prod.Out!$B:$B=Z413)),""),IF($R413="Retained (unknown if mulched/incorp.)",IFERROR(_xlfn.UNIQUE(_xlfn._xlws.FILTER(Prod.Out!$J:$J,Prod.Out!$B:$B=Z413)),""),""))))</f>
        <v/>
      </c>
    </row>
    <row r="414" spans="19:30" x14ac:dyDescent="0.35">
      <c r="S414" s="4" t="str" cm="1">
        <f t="array" ref="S414">IF(OR(Q414="",Q414=0),"",IFERROR(IF(V414="No",_xlfn._xlws.FILTER(MT.Out!A:A,MT.Out!D:D=Q414),IF(V414="Yes",_xlfn._xlws.FILTER(Int.Out!O:O,Int.Out!B:B=Q414),"")),""))</f>
        <v/>
      </c>
      <c r="T414" s="4" t="str" cm="1">
        <f t="array" ref="T414">IF(OR(Q414="",Q414=0),"",IFERROR(IF(V414="No",_xlfn._xlws.FILTER(MT.Out!B:B,MT.Out!D:D=Q414),IF(V414="Yes",_xlfn._xlws.FILTER(Int.Out!P:P,Int.Out!B:B=Q414),"")),""))</f>
        <v/>
      </c>
      <c r="U414" s="4" t="str" cm="1">
        <f t="array" ref="U414">IF(OR($Q414="",$Q414=0),"",IFERROR(IF($V414="No",_xlfn._xlws.FILTER(MT.Out!C:C,MT.Out!$D:$D=$Q414),IF($V414="Yes",_xlfn._xlws.FILTER(Int.Out!Q:Q,Int.Out!$B:$B=$Q414),"")),""))</f>
        <v/>
      </c>
      <c r="V414" s="4" t="str">
        <f>IF(Q414&lt;&gt;"",IFERROR(IF(MATCH(Q414,_xlfn.ANCHORARRAY(Intercrop!AS$1),0)&gt;0,"Yes","No"),"No"),"")</f>
        <v/>
      </c>
      <c r="W414" s="4" t="str" cm="1">
        <f t="array" ref="W414">IF(Q414="Natural or Bare Fallow","",IF(V414="","",IF(V414="No",_xlfn._xlws.FILTER(MT.Out!E:E,MT.Out!D:D=Q414),IF(V414="Yes",_xlfn._xlws.FILTER(Int.Out!S:V,Int.Out!B:B=Q414)))))</f>
        <v/>
      </c>
      <c r="AA414" s="4" t="str" cm="1">
        <f t="array" ref="AA414">IF(OR(W414=0,W414=""),"",IF($R414="Mulched (left on surface)",IFERROR(_xlfn.UNIQUE(_xlfn._xlws.FILTER(Prod.Out!$H:$H,Prod.Out!$B:$B=W414)),""),IF($R414="Incorporated",IFERROR(_xlfn.UNIQUE(_xlfn._xlws.FILTER(Prod.Out!$I:$I,Prod.Out!$B:$B=W414)),""),IF($R414="Retained (unknown if mulched/incorp.)",IFERROR(_xlfn.UNIQUE(_xlfn._xlws.FILTER(Prod.Out!$J:$J,Prod.Out!$B:$B=W414)),""),""))))</f>
        <v/>
      </c>
      <c r="AB414" s="4" t="str" cm="1">
        <f t="array" ref="AB414">IF(OR(X414=0,X414=""),"",IF($R414="Mulched (left on surface)",IFERROR(_xlfn.UNIQUE(_xlfn._xlws.FILTER(Prod.Out!$H:$H,Prod.Out!$B:$B=X414)),""),IF($R414="Incorporated",IFERROR(_xlfn.UNIQUE(_xlfn._xlws.FILTER(Prod.Out!$I:$I,Prod.Out!$B:$B=X414)),""),IF($R414="Retained (unknown if mulched/incorp.)",IFERROR(_xlfn.UNIQUE(_xlfn._xlws.FILTER(Prod.Out!$J:$J,Prod.Out!$B:$B=X414)),""),""))))</f>
        <v/>
      </c>
      <c r="AC414" s="4" t="str" cm="1">
        <f t="array" ref="AC414">IF(OR(Y414=0,Y414=""),"",IF($R414="Mulched (left on surface)",IFERROR(_xlfn.UNIQUE(_xlfn._xlws.FILTER(Prod.Out!$H:$H,Prod.Out!$B:$B=Y414)),""),IF($R414="Incorporated",IFERROR(_xlfn.UNIQUE(_xlfn._xlws.FILTER(Prod.Out!$I:$I,Prod.Out!$B:$B=Y414)),""),IF($R414="Retained (unknown if mulched/incorp.)",IFERROR(_xlfn.UNIQUE(_xlfn._xlws.FILTER(Prod.Out!$J:$J,Prod.Out!$B:$B=Y414)),""),""))))</f>
        <v/>
      </c>
      <c r="AD414" s="4" t="str" cm="1">
        <f t="array" ref="AD414">IF(OR(Z414=0,Z414=""),"",IF($R414="Mulched (left on surface)",IFERROR(_xlfn.UNIQUE(_xlfn._xlws.FILTER(Prod.Out!$H:$H,Prod.Out!$B:$B=Z414)),""),IF($R414="Incorporated",IFERROR(_xlfn.UNIQUE(_xlfn._xlws.FILTER(Prod.Out!$I:$I,Prod.Out!$B:$B=Z414)),""),IF($R414="Retained (unknown if mulched/incorp.)",IFERROR(_xlfn.UNIQUE(_xlfn._xlws.FILTER(Prod.Out!$J:$J,Prod.Out!$B:$B=Z414)),""),""))))</f>
        <v/>
      </c>
    </row>
    <row r="415" spans="19:30" x14ac:dyDescent="0.35">
      <c r="S415" s="4" t="str" cm="1">
        <f t="array" ref="S415">IF(OR(Q415="",Q415=0),"",IFERROR(IF(V415="No",_xlfn._xlws.FILTER(MT.Out!A:A,MT.Out!D:D=Q415),IF(V415="Yes",_xlfn._xlws.FILTER(Int.Out!O:O,Int.Out!B:B=Q415),"")),""))</f>
        <v/>
      </c>
      <c r="T415" s="4" t="str" cm="1">
        <f t="array" ref="T415">IF(OR(Q415="",Q415=0),"",IFERROR(IF(V415="No",_xlfn._xlws.FILTER(MT.Out!B:B,MT.Out!D:D=Q415),IF(V415="Yes",_xlfn._xlws.FILTER(Int.Out!P:P,Int.Out!B:B=Q415),"")),""))</f>
        <v/>
      </c>
      <c r="U415" s="4" t="str" cm="1">
        <f t="array" ref="U415">IF(OR($Q415="",$Q415=0),"",IFERROR(IF($V415="No",_xlfn._xlws.FILTER(MT.Out!C:C,MT.Out!$D:$D=$Q415),IF($V415="Yes",_xlfn._xlws.FILTER(Int.Out!Q:Q,Int.Out!$B:$B=$Q415),"")),""))</f>
        <v/>
      </c>
      <c r="V415" s="4" t="str">
        <f>IF(Q415&lt;&gt;"",IFERROR(IF(MATCH(Q415,_xlfn.ANCHORARRAY(Intercrop!AS$1),0)&gt;0,"Yes","No"),"No"),"")</f>
        <v/>
      </c>
      <c r="W415" s="4" t="str" cm="1">
        <f t="array" ref="W415">IF(Q415="Natural or Bare Fallow","",IF(V415="","",IF(V415="No",_xlfn._xlws.FILTER(MT.Out!E:E,MT.Out!D:D=Q415),IF(V415="Yes",_xlfn._xlws.FILTER(Int.Out!S:V,Int.Out!B:B=Q415)))))</f>
        <v/>
      </c>
      <c r="AA415" s="4" t="str" cm="1">
        <f t="array" ref="AA415">IF(OR(W415=0,W415=""),"",IF($R415="Mulched (left on surface)",IFERROR(_xlfn.UNIQUE(_xlfn._xlws.FILTER(Prod.Out!$H:$H,Prod.Out!$B:$B=W415)),""),IF($R415="Incorporated",IFERROR(_xlfn.UNIQUE(_xlfn._xlws.FILTER(Prod.Out!$I:$I,Prod.Out!$B:$B=W415)),""),IF($R415="Retained (unknown if mulched/incorp.)",IFERROR(_xlfn.UNIQUE(_xlfn._xlws.FILTER(Prod.Out!$J:$J,Prod.Out!$B:$B=W415)),""),""))))</f>
        <v/>
      </c>
      <c r="AB415" s="4" t="str" cm="1">
        <f t="array" ref="AB415">IF(OR(X415=0,X415=""),"",IF($R415="Mulched (left on surface)",IFERROR(_xlfn.UNIQUE(_xlfn._xlws.FILTER(Prod.Out!$H:$H,Prod.Out!$B:$B=X415)),""),IF($R415="Incorporated",IFERROR(_xlfn.UNIQUE(_xlfn._xlws.FILTER(Prod.Out!$I:$I,Prod.Out!$B:$B=X415)),""),IF($R415="Retained (unknown if mulched/incorp.)",IFERROR(_xlfn.UNIQUE(_xlfn._xlws.FILTER(Prod.Out!$J:$J,Prod.Out!$B:$B=X415)),""),""))))</f>
        <v/>
      </c>
      <c r="AC415" s="4" t="str" cm="1">
        <f t="array" ref="AC415">IF(OR(Y415=0,Y415=""),"",IF($R415="Mulched (left on surface)",IFERROR(_xlfn.UNIQUE(_xlfn._xlws.FILTER(Prod.Out!$H:$H,Prod.Out!$B:$B=Y415)),""),IF($R415="Incorporated",IFERROR(_xlfn.UNIQUE(_xlfn._xlws.FILTER(Prod.Out!$I:$I,Prod.Out!$B:$B=Y415)),""),IF($R415="Retained (unknown if mulched/incorp.)",IFERROR(_xlfn.UNIQUE(_xlfn._xlws.FILTER(Prod.Out!$J:$J,Prod.Out!$B:$B=Y415)),""),""))))</f>
        <v/>
      </c>
      <c r="AD415" s="4" t="str" cm="1">
        <f t="array" ref="AD415">IF(OR(Z415=0,Z415=""),"",IF($R415="Mulched (left on surface)",IFERROR(_xlfn.UNIQUE(_xlfn._xlws.FILTER(Prod.Out!$H:$H,Prod.Out!$B:$B=Z415)),""),IF($R415="Incorporated",IFERROR(_xlfn.UNIQUE(_xlfn._xlws.FILTER(Prod.Out!$I:$I,Prod.Out!$B:$B=Z415)),""),IF($R415="Retained (unknown if mulched/incorp.)",IFERROR(_xlfn.UNIQUE(_xlfn._xlws.FILTER(Prod.Out!$J:$J,Prod.Out!$B:$B=Z415)),""),""))))</f>
        <v/>
      </c>
    </row>
    <row r="416" spans="19:30" x14ac:dyDescent="0.35">
      <c r="S416" s="4" t="str" cm="1">
        <f t="array" ref="S416">IF(OR(Q416="",Q416=0),"",IFERROR(IF(V416="No",_xlfn._xlws.FILTER(MT.Out!A:A,MT.Out!D:D=Q416),IF(V416="Yes",_xlfn._xlws.FILTER(Int.Out!O:O,Int.Out!B:B=Q416),"")),""))</f>
        <v/>
      </c>
      <c r="T416" s="4" t="str" cm="1">
        <f t="array" ref="T416">IF(OR(Q416="",Q416=0),"",IFERROR(IF(V416="No",_xlfn._xlws.FILTER(MT.Out!B:B,MT.Out!D:D=Q416),IF(V416="Yes",_xlfn._xlws.FILTER(Int.Out!P:P,Int.Out!B:B=Q416),"")),""))</f>
        <v/>
      </c>
      <c r="U416" s="4" t="str" cm="1">
        <f t="array" ref="U416">IF(OR($Q416="",$Q416=0),"",IFERROR(IF($V416="No",_xlfn._xlws.FILTER(MT.Out!C:C,MT.Out!$D:$D=$Q416),IF($V416="Yes",_xlfn._xlws.FILTER(Int.Out!Q:Q,Int.Out!$B:$B=$Q416),"")),""))</f>
        <v/>
      </c>
      <c r="V416" s="4" t="str">
        <f>IF(Q416&lt;&gt;"",IFERROR(IF(MATCH(Q416,_xlfn.ANCHORARRAY(Intercrop!AS$1),0)&gt;0,"Yes","No"),"No"),"")</f>
        <v/>
      </c>
      <c r="W416" s="4" t="str" cm="1">
        <f t="array" ref="W416">IF(Q416="Natural or Bare Fallow","",IF(V416="","",IF(V416="No",_xlfn._xlws.FILTER(MT.Out!E:E,MT.Out!D:D=Q416),IF(V416="Yes",_xlfn._xlws.FILTER(Int.Out!S:V,Int.Out!B:B=Q416)))))</f>
        <v/>
      </c>
      <c r="AA416" s="4" t="str" cm="1">
        <f t="array" ref="AA416">IF(OR(W416=0,W416=""),"",IF($R416="Mulched (left on surface)",IFERROR(_xlfn.UNIQUE(_xlfn._xlws.FILTER(Prod.Out!$H:$H,Prod.Out!$B:$B=W416)),""),IF($R416="Incorporated",IFERROR(_xlfn.UNIQUE(_xlfn._xlws.FILTER(Prod.Out!$I:$I,Prod.Out!$B:$B=W416)),""),IF($R416="Retained (unknown if mulched/incorp.)",IFERROR(_xlfn.UNIQUE(_xlfn._xlws.FILTER(Prod.Out!$J:$J,Prod.Out!$B:$B=W416)),""),""))))</f>
        <v/>
      </c>
      <c r="AB416" s="4" t="str" cm="1">
        <f t="array" ref="AB416">IF(OR(X416=0,X416=""),"",IF($R416="Mulched (left on surface)",IFERROR(_xlfn.UNIQUE(_xlfn._xlws.FILTER(Prod.Out!$H:$H,Prod.Out!$B:$B=X416)),""),IF($R416="Incorporated",IFERROR(_xlfn.UNIQUE(_xlfn._xlws.FILTER(Prod.Out!$I:$I,Prod.Out!$B:$B=X416)),""),IF($R416="Retained (unknown if mulched/incorp.)",IFERROR(_xlfn.UNIQUE(_xlfn._xlws.FILTER(Prod.Out!$J:$J,Prod.Out!$B:$B=X416)),""),""))))</f>
        <v/>
      </c>
      <c r="AC416" s="4" t="str" cm="1">
        <f t="array" ref="AC416">IF(OR(Y416=0,Y416=""),"",IF($R416="Mulched (left on surface)",IFERROR(_xlfn.UNIQUE(_xlfn._xlws.FILTER(Prod.Out!$H:$H,Prod.Out!$B:$B=Y416)),""),IF($R416="Incorporated",IFERROR(_xlfn.UNIQUE(_xlfn._xlws.FILTER(Prod.Out!$I:$I,Prod.Out!$B:$B=Y416)),""),IF($R416="Retained (unknown if mulched/incorp.)",IFERROR(_xlfn.UNIQUE(_xlfn._xlws.FILTER(Prod.Out!$J:$J,Prod.Out!$B:$B=Y416)),""),""))))</f>
        <v/>
      </c>
      <c r="AD416" s="4" t="str" cm="1">
        <f t="array" ref="AD416">IF(OR(Z416=0,Z416=""),"",IF($R416="Mulched (left on surface)",IFERROR(_xlfn.UNIQUE(_xlfn._xlws.FILTER(Prod.Out!$H:$H,Prod.Out!$B:$B=Z416)),""),IF($R416="Incorporated",IFERROR(_xlfn.UNIQUE(_xlfn._xlws.FILTER(Prod.Out!$I:$I,Prod.Out!$B:$B=Z416)),""),IF($R416="Retained (unknown if mulched/incorp.)",IFERROR(_xlfn.UNIQUE(_xlfn._xlws.FILTER(Prod.Out!$J:$J,Prod.Out!$B:$B=Z416)),""),""))))</f>
        <v/>
      </c>
    </row>
    <row r="417" spans="19:30" x14ac:dyDescent="0.35">
      <c r="S417" s="4" t="str" cm="1">
        <f t="array" ref="S417">IF(OR(Q417="",Q417=0),"",IFERROR(IF(V417="No",_xlfn._xlws.FILTER(MT.Out!A:A,MT.Out!D:D=Q417),IF(V417="Yes",_xlfn._xlws.FILTER(Int.Out!O:O,Int.Out!B:B=Q417),"")),""))</f>
        <v/>
      </c>
      <c r="T417" s="4" t="str" cm="1">
        <f t="array" ref="T417">IF(OR(Q417="",Q417=0),"",IFERROR(IF(V417="No",_xlfn._xlws.FILTER(MT.Out!B:B,MT.Out!D:D=Q417),IF(V417="Yes",_xlfn._xlws.FILTER(Int.Out!P:P,Int.Out!B:B=Q417),"")),""))</f>
        <v/>
      </c>
      <c r="U417" s="4" t="str" cm="1">
        <f t="array" ref="U417">IF(OR($Q417="",$Q417=0),"",IFERROR(IF($V417="No",_xlfn._xlws.FILTER(MT.Out!C:C,MT.Out!$D:$D=$Q417),IF($V417="Yes",_xlfn._xlws.FILTER(Int.Out!Q:Q,Int.Out!$B:$B=$Q417),"")),""))</f>
        <v/>
      </c>
      <c r="V417" s="4" t="str">
        <f>IF(Q417&lt;&gt;"",IFERROR(IF(MATCH(Q417,_xlfn.ANCHORARRAY(Intercrop!AS$1),0)&gt;0,"Yes","No"),"No"),"")</f>
        <v/>
      </c>
      <c r="W417" s="4" t="str" cm="1">
        <f t="array" ref="W417">IF(Q417="Natural or Bare Fallow","",IF(V417="","",IF(V417="No",_xlfn._xlws.FILTER(MT.Out!E:E,MT.Out!D:D=Q417),IF(V417="Yes",_xlfn._xlws.FILTER(Int.Out!S:V,Int.Out!B:B=Q417)))))</f>
        <v/>
      </c>
      <c r="AA417" s="4" t="str" cm="1">
        <f t="array" ref="AA417">IF(OR(W417=0,W417=""),"",IF($R417="Mulched (left on surface)",IFERROR(_xlfn.UNIQUE(_xlfn._xlws.FILTER(Prod.Out!$H:$H,Prod.Out!$B:$B=W417)),""),IF($R417="Incorporated",IFERROR(_xlfn.UNIQUE(_xlfn._xlws.FILTER(Prod.Out!$I:$I,Prod.Out!$B:$B=W417)),""),IF($R417="Retained (unknown if mulched/incorp.)",IFERROR(_xlfn.UNIQUE(_xlfn._xlws.FILTER(Prod.Out!$J:$J,Prod.Out!$B:$B=W417)),""),""))))</f>
        <v/>
      </c>
      <c r="AB417" s="4" t="str" cm="1">
        <f t="array" ref="AB417">IF(OR(X417=0,X417=""),"",IF($R417="Mulched (left on surface)",IFERROR(_xlfn.UNIQUE(_xlfn._xlws.FILTER(Prod.Out!$H:$H,Prod.Out!$B:$B=X417)),""),IF($R417="Incorporated",IFERROR(_xlfn.UNIQUE(_xlfn._xlws.FILTER(Prod.Out!$I:$I,Prod.Out!$B:$B=X417)),""),IF($R417="Retained (unknown if mulched/incorp.)",IFERROR(_xlfn.UNIQUE(_xlfn._xlws.FILTER(Prod.Out!$J:$J,Prod.Out!$B:$B=X417)),""),""))))</f>
        <v/>
      </c>
      <c r="AC417" s="4" t="str" cm="1">
        <f t="array" ref="AC417">IF(OR(Y417=0,Y417=""),"",IF($R417="Mulched (left on surface)",IFERROR(_xlfn.UNIQUE(_xlfn._xlws.FILTER(Prod.Out!$H:$H,Prod.Out!$B:$B=Y417)),""),IF($R417="Incorporated",IFERROR(_xlfn.UNIQUE(_xlfn._xlws.FILTER(Prod.Out!$I:$I,Prod.Out!$B:$B=Y417)),""),IF($R417="Retained (unknown if mulched/incorp.)",IFERROR(_xlfn.UNIQUE(_xlfn._xlws.FILTER(Prod.Out!$J:$J,Prod.Out!$B:$B=Y417)),""),""))))</f>
        <v/>
      </c>
      <c r="AD417" s="4" t="str" cm="1">
        <f t="array" ref="AD417">IF(OR(Z417=0,Z417=""),"",IF($R417="Mulched (left on surface)",IFERROR(_xlfn.UNIQUE(_xlfn._xlws.FILTER(Prod.Out!$H:$H,Prod.Out!$B:$B=Z417)),""),IF($R417="Incorporated",IFERROR(_xlfn.UNIQUE(_xlfn._xlws.FILTER(Prod.Out!$I:$I,Prod.Out!$B:$B=Z417)),""),IF($R417="Retained (unknown if mulched/incorp.)",IFERROR(_xlfn.UNIQUE(_xlfn._xlws.FILTER(Prod.Out!$J:$J,Prod.Out!$B:$B=Z417)),""),""))))</f>
        <v/>
      </c>
    </row>
    <row r="418" spans="19:30" x14ac:dyDescent="0.35">
      <c r="S418" s="4" t="str" cm="1">
        <f t="array" ref="S418">IF(OR(Q418="",Q418=0),"",IFERROR(IF(V418="No",_xlfn._xlws.FILTER(MT.Out!A:A,MT.Out!D:D=Q418),IF(V418="Yes",_xlfn._xlws.FILTER(Int.Out!O:O,Int.Out!B:B=Q418),"")),""))</f>
        <v/>
      </c>
      <c r="T418" s="4" t="str" cm="1">
        <f t="array" ref="T418">IF(OR(Q418="",Q418=0),"",IFERROR(IF(V418="No",_xlfn._xlws.FILTER(MT.Out!B:B,MT.Out!D:D=Q418),IF(V418="Yes",_xlfn._xlws.FILTER(Int.Out!P:P,Int.Out!B:B=Q418),"")),""))</f>
        <v/>
      </c>
      <c r="U418" s="4" t="str" cm="1">
        <f t="array" ref="U418">IF(OR($Q418="",$Q418=0),"",IFERROR(IF($V418="No",_xlfn._xlws.FILTER(MT.Out!C:C,MT.Out!$D:$D=$Q418),IF($V418="Yes",_xlfn._xlws.FILTER(Int.Out!Q:Q,Int.Out!$B:$B=$Q418),"")),""))</f>
        <v/>
      </c>
      <c r="V418" s="4" t="str">
        <f>IF(Q418&lt;&gt;"",IFERROR(IF(MATCH(Q418,_xlfn.ANCHORARRAY(Intercrop!AS$1),0)&gt;0,"Yes","No"),"No"),"")</f>
        <v/>
      </c>
      <c r="W418" s="4" t="str" cm="1">
        <f t="array" ref="W418">IF(Q418="Natural or Bare Fallow","",IF(V418="","",IF(V418="No",_xlfn._xlws.FILTER(MT.Out!E:E,MT.Out!D:D=Q418),IF(V418="Yes",_xlfn._xlws.FILTER(Int.Out!S:V,Int.Out!B:B=Q418)))))</f>
        <v/>
      </c>
      <c r="AA418" s="4" t="str" cm="1">
        <f t="array" ref="AA418">IF(OR(W418=0,W418=""),"",IF($R418="Mulched (left on surface)",IFERROR(_xlfn.UNIQUE(_xlfn._xlws.FILTER(Prod.Out!$H:$H,Prod.Out!$B:$B=W418)),""),IF($R418="Incorporated",IFERROR(_xlfn.UNIQUE(_xlfn._xlws.FILTER(Prod.Out!$I:$I,Prod.Out!$B:$B=W418)),""),IF($R418="Retained (unknown if mulched/incorp.)",IFERROR(_xlfn.UNIQUE(_xlfn._xlws.FILTER(Prod.Out!$J:$J,Prod.Out!$B:$B=W418)),""),""))))</f>
        <v/>
      </c>
      <c r="AB418" s="4" t="str" cm="1">
        <f t="array" ref="AB418">IF(OR(X418=0,X418=""),"",IF($R418="Mulched (left on surface)",IFERROR(_xlfn.UNIQUE(_xlfn._xlws.FILTER(Prod.Out!$H:$H,Prod.Out!$B:$B=X418)),""),IF($R418="Incorporated",IFERROR(_xlfn.UNIQUE(_xlfn._xlws.FILTER(Prod.Out!$I:$I,Prod.Out!$B:$B=X418)),""),IF($R418="Retained (unknown if mulched/incorp.)",IFERROR(_xlfn.UNIQUE(_xlfn._xlws.FILTER(Prod.Out!$J:$J,Prod.Out!$B:$B=X418)),""),""))))</f>
        <v/>
      </c>
      <c r="AC418" s="4" t="str" cm="1">
        <f t="array" ref="AC418">IF(OR(Y418=0,Y418=""),"",IF($R418="Mulched (left on surface)",IFERROR(_xlfn.UNIQUE(_xlfn._xlws.FILTER(Prod.Out!$H:$H,Prod.Out!$B:$B=Y418)),""),IF($R418="Incorporated",IFERROR(_xlfn.UNIQUE(_xlfn._xlws.FILTER(Prod.Out!$I:$I,Prod.Out!$B:$B=Y418)),""),IF($R418="Retained (unknown if mulched/incorp.)",IFERROR(_xlfn.UNIQUE(_xlfn._xlws.FILTER(Prod.Out!$J:$J,Prod.Out!$B:$B=Y418)),""),""))))</f>
        <v/>
      </c>
      <c r="AD418" s="4" t="str" cm="1">
        <f t="array" ref="AD418">IF(OR(Z418=0,Z418=""),"",IF($R418="Mulched (left on surface)",IFERROR(_xlfn.UNIQUE(_xlfn._xlws.FILTER(Prod.Out!$H:$H,Prod.Out!$B:$B=Z418)),""),IF($R418="Incorporated",IFERROR(_xlfn.UNIQUE(_xlfn._xlws.FILTER(Prod.Out!$I:$I,Prod.Out!$B:$B=Z418)),""),IF($R418="Retained (unknown if mulched/incorp.)",IFERROR(_xlfn.UNIQUE(_xlfn._xlws.FILTER(Prod.Out!$J:$J,Prod.Out!$B:$B=Z418)),""),""))))</f>
        <v/>
      </c>
    </row>
    <row r="419" spans="19:30" x14ac:dyDescent="0.35">
      <c r="S419" s="4" t="str" cm="1">
        <f t="array" ref="S419">IF(OR(Q419="",Q419=0),"",IFERROR(IF(V419="No",_xlfn._xlws.FILTER(MT.Out!A:A,MT.Out!D:D=Q419),IF(V419="Yes",_xlfn._xlws.FILTER(Int.Out!O:O,Int.Out!B:B=Q419),"")),""))</f>
        <v/>
      </c>
      <c r="T419" s="4" t="str" cm="1">
        <f t="array" ref="T419">IF(OR(Q419="",Q419=0),"",IFERROR(IF(V419="No",_xlfn._xlws.FILTER(MT.Out!B:B,MT.Out!D:D=Q419),IF(V419="Yes",_xlfn._xlws.FILTER(Int.Out!P:P,Int.Out!B:B=Q419),"")),""))</f>
        <v/>
      </c>
      <c r="U419" s="4" t="str" cm="1">
        <f t="array" ref="U419">IF(OR($Q419="",$Q419=0),"",IFERROR(IF($V419="No",_xlfn._xlws.FILTER(MT.Out!C:C,MT.Out!$D:$D=$Q419),IF($V419="Yes",_xlfn._xlws.FILTER(Int.Out!Q:Q,Int.Out!$B:$B=$Q419),"")),""))</f>
        <v/>
      </c>
      <c r="V419" s="4" t="str">
        <f>IF(Q419&lt;&gt;"",IFERROR(IF(MATCH(Q419,_xlfn.ANCHORARRAY(Intercrop!AS$1),0)&gt;0,"Yes","No"),"No"),"")</f>
        <v/>
      </c>
      <c r="W419" s="4" t="str" cm="1">
        <f t="array" ref="W419">IF(Q419="Natural or Bare Fallow","",IF(V419="","",IF(V419="No",_xlfn._xlws.FILTER(MT.Out!E:E,MT.Out!D:D=Q419),IF(V419="Yes",_xlfn._xlws.FILTER(Int.Out!S:V,Int.Out!B:B=Q419)))))</f>
        <v/>
      </c>
      <c r="AA419" s="4" t="str" cm="1">
        <f t="array" ref="AA419">IF(OR(W419=0,W419=""),"",IF($R419="Mulched (left on surface)",IFERROR(_xlfn.UNIQUE(_xlfn._xlws.FILTER(Prod.Out!$H:$H,Prod.Out!$B:$B=W419)),""),IF($R419="Incorporated",IFERROR(_xlfn.UNIQUE(_xlfn._xlws.FILTER(Prod.Out!$I:$I,Prod.Out!$B:$B=W419)),""),IF($R419="Retained (unknown if mulched/incorp.)",IFERROR(_xlfn.UNIQUE(_xlfn._xlws.FILTER(Prod.Out!$J:$J,Prod.Out!$B:$B=W419)),""),""))))</f>
        <v/>
      </c>
      <c r="AB419" s="4" t="str" cm="1">
        <f t="array" ref="AB419">IF(OR(X419=0,X419=""),"",IF($R419="Mulched (left on surface)",IFERROR(_xlfn.UNIQUE(_xlfn._xlws.FILTER(Prod.Out!$H:$H,Prod.Out!$B:$B=X419)),""),IF($R419="Incorporated",IFERROR(_xlfn.UNIQUE(_xlfn._xlws.FILTER(Prod.Out!$I:$I,Prod.Out!$B:$B=X419)),""),IF($R419="Retained (unknown if mulched/incorp.)",IFERROR(_xlfn.UNIQUE(_xlfn._xlws.FILTER(Prod.Out!$J:$J,Prod.Out!$B:$B=X419)),""),""))))</f>
        <v/>
      </c>
      <c r="AC419" s="4" t="str" cm="1">
        <f t="array" ref="AC419">IF(OR(Y419=0,Y419=""),"",IF($R419="Mulched (left on surface)",IFERROR(_xlfn.UNIQUE(_xlfn._xlws.FILTER(Prod.Out!$H:$H,Prod.Out!$B:$B=Y419)),""),IF($R419="Incorporated",IFERROR(_xlfn.UNIQUE(_xlfn._xlws.FILTER(Prod.Out!$I:$I,Prod.Out!$B:$B=Y419)),""),IF($R419="Retained (unknown if mulched/incorp.)",IFERROR(_xlfn.UNIQUE(_xlfn._xlws.FILTER(Prod.Out!$J:$J,Prod.Out!$B:$B=Y419)),""),""))))</f>
        <v/>
      </c>
      <c r="AD419" s="4" t="str" cm="1">
        <f t="array" ref="AD419">IF(OR(Z419=0,Z419=""),"",IF($R419="Mulched (left on surface)",IFERROR(_xlfn.UNIQUE(_xlfn._xlws.FILTER(Prod.Out!$H:$H,Prod.Out!$B:$B=Z419)),""),IF($R419="Incorporated",IFERROR(_xlfn.UNIQUE(_xlfn._xlws.FILTER(Prod.Out!$I:$I,Prod.Out!$B:$B=Z419)),""),IF($R419="Retained (unknown if mulched/incorp.)",IFERROR(_xlfn.UNIQUE(_xlfn._xlws.FILTER(Prod.Out!$J:$J,Prod.Out!$B:$B=Z419)),""),""))))</f>
        <v/>
      </c>
    </row>
    <row r="420" spans="19:30" x14ac:dyDescent="0.35">
      <c r="S420" s="4" t="str" cm="1">
        <f t="array" ref="S420">IF(OR(Q420="",Q420=0),"",IFERROR(IF(V420="No",_xlfn._xlws.FILTER(MT.Out!A:A,MT.Out!D:D=Q420),IF(V420="Yes",_xlfn._xlws.FILTER(Int.Out!O:O,Int.Out!B:B=Q420),"")),""))</f>
        <v/>
      </c>
      <c r="T420" s="4" t="str" cm="1">
        <f t="array" ref="T420">IF(OR(Q420="",Q420=0),"",IFERROR(IF(V420="No",_xlfn._xlws.FILTER(MT.Out!B:B,MT.Out!D:D=Q420),IF(V420="Yes",_xlfn._xlws.FILTER(Int.Out!P:P,Int.Out!B:B=Q420),"")),""))</f>
        <v/>
      </c>
      <c r="U420" s="4" t="str" cm="1">
        <f t="array" ref="U420">IF(OR($Q420="",$Q420=0),"",IFERROR(IF($V420="No",_xlfn._xlws.FILTER(MT.Out!C:C,MT.Out!$D:$D=$Q420),IF($V420="Yes",_xlfn._xlws.FILTER(Int.Out!Q:Q,Int.Out!$B:$B=$Q420),"")),""))</f>
        <v/>
      </c>
      <c r="V420" s="4" t="str">
        <f>IF(Q420&lt;&gt;"",IFERROR(IF(MATCH(Q420,_xlfn.ANCHORARRAY(Intercrop!AS$1),0)&gt;0,"Yes","No"),"No"),"")</f>
        <v/>
      </c>
      <c r="W420" s="4" t="str" cm="1">
        <f t="array" ref="W420">IF(Q420="Natural or Bare Fallow","",IF(V420="","",IF(V420="No",_xlfn._xlws.FILTER(MT.Out!E:E,MT.Out!D:D=Q420),IF(V420="Yes",_xlfn._xlws.FILTER(Int.Out!S:V,Int.Out!B:B=Q420)))))</f>
        <v/>
      </c>
      <c r="AA420" s="4" t="str" cm="1">
        <f t="array" ref="AA420">IF(OR(W420=0,W420=""),"",IF($R420="Mulched (left on surface)",IFERROR(_xlfn.UNIQUE(_xlfn._xlws.FILTER(Prod.Out!$H:$H,Prod.Out!$B:$B=W420)),""),IF($R420="Incorporated",IFERROR(_xlfn.UNIQUE(_xlfn._xlws.FILTER(Prod.Out!$I:$I,Prod.Out!$B:$B=W420)),""),IF($R420="Retained (unknown if mulched/incorp.)",IFERROR(_xlfn.UNIQUE(_xlfn._xlws.FILTER(Prod.Out!$J:$J,Prod.Out!$B:$B=W420)),""),""))))</f>
        <v/>
      </c>
      <c r="AB420" s="4" t="str" cm="1">
        <f t="array" ref="AB420">IF(OR(X420=0,X420=""),"",IF($R420="Mulched (left on surface)",IFERROR(_xlfn.UNIQUE(_xlfn._xlws.FILTER(Prod.Out!$H:$H,Prod.Out!$B:$B=X420)),""),IF($R420="Incorporated",IFERROR(_xlfn.UNIQUE(_xlfn._xlws.FILTER(Prod.Out!$I:$I,Prod.Out!$B:$B=X420)),""),IF($R420="Retained (unknown if mulched/incorp.)",IFERROR(_xlfn.UNIQUE(_xlfn._xlws.FILTER(Prod.Out!$J:$J,Prod.Out!$B:$B=X420)),""),""))))</f>
        <v/>
      </c>
      <c r="AC420" s="4" t="str" cm="1">
        <f t="array" ref="AC420">IF(OR(Y420=0,Y420=""),"",IF($R420="Mulched (left on surface)",IFERROR(_xlfn.UNIQUE(_xlfn._xlws.FILTER(Prod.Out!$H:$H,Prod.Out!$B:$B=Y420)),""),IF($R420="Incorporated",IFERROR(_xlfn.UNIQUE(_xlfn._xlws.FILTER(Prod.Out!$I:$I,Prod.Out!$B:$B=Y420)),""),IF($R420="Retained (unknown if mulched/incorp.)",IFERROR(_xlfn.UNIQUE(_xlfn._xlws.FILTER(Prod.Out!$J:$J,Prod.Out!$B:$B=Y420)),""),""))))</f>
        <v/>
      </c>
      <c r="AD420" s="4" t="str" cm="1">
        <f t="array" ref="AD420">IF(OR(Z420=0,Z420=""),"",IF($R420="Mulched (left on surface)",IFERROR(_xlfn.UNIQUE(_xlfn._xlws.FILTER(Prod.Out!$H:$H,Prod.Out!$B:$B=Z420)),""),IF($R420="Incorporated",IFERROR(_xlfn.UNIQUE(_xlfn._xlws.FILTER(Prod.Out!$I:$I,Prod.Out!$B:$B=Z420)),""),IF($R420="Retained (unknown if mulched/incorp.)",IFERROR(_xlfn.UNIQUE(_xlfn._xlws.FILTER(Prod.Out!$J:$J,Prod.Out!$B:$B=Z420)),""),""))))</f>
        <v/>
      </c>
    </row>
    <row r="421" spans="19:30" x14ac:dyDescent="0.35">
      <c r="S421" s="4" t="str" cm="1">
        <f t="array" ref="S421">IF(OR(Q421="",Q421=0),"",IFERROR(IF(V421="No",_xlfn._xlws.FILTER(MT.Out!A:A,MT.Out!D:D=Q421),IF(V421="Yes",_xlfn._xlws.FILTER(Int.Out!O:O,Int.Out!B:B=Q421),"")),""))</f>
        <v/>
      </c>
      <c r="T421" s="4" t="str" cm="1">
        <f t="array" ref="T421">IF(OR(Q421="",Q421=0),"",IFERROR(IF(V421="No",_xlfn._xlws.FILTER(MT.Out!B:B,MT.Out!D:D=Q421),IF(V421="Yes",_xlfn._xlws.FILTER(Int.Out!P:P,Int.Out!B:B=Q421),"")),""))</f>
        <v/>
      </c>
      <c r="U421" s="4" t="str" cm="1">
        <f t="array" ref="U421">IF(OR($Q421="",$Q421=0),"",IFERROR(IF($V421="No",_xlfn._xlws.FILTER(MT.Out!C:C,MT.Out!$D:$D=$Q421),IF($V421="Yes",_xlfn._xlws.FILTER(Int.Out!Q:Q,Int.Out!$B:$B=$Q421),"")),""))</f>
        <v/>
      </c>
      <c r="V421" s="4" t="str">
        <f>IF(Q421&lt;&gt;"",IFERROR(IF(MATCH(Q421,_xlfn.ANCHORARRAY(Intercrop!AS$1),0)&gt;0,"Yes","No"),"No"),"")</f>
        <v/>
      </c>
      <c r="W421" s="4" t="str" cm="1">
        <f t="array" ref="W421">IF(Q421="Natural or Bare Fallow","",IF(V421="","",IF(V421="No",_xlfn._xlws.FILTER(MT.Out!E:E,MT.Out!D:D=Q421),IF(V421="Yes",_xlfn._xlws.FILTER(Int.Out!S:V,Int.Out!B:B=Q421)))))</f>
        <v/>
      </c>
      <c r="AA421" s="4" t="str" cm="1">
        <f t="array" ref="AA421">IF(OR(W421=0,W421=""),"",IF($R421="Mulched (left on surface)",IFERROR(_xlfn.UNIQUE(_xlfn._xlws.FILTER(Prod.Out!$H:$H,Prod.Out!$B:$B=W421)),""),IF($R421="Incorporated",IFERROR(_xlfn.UNIQUE(_xlfn._xlws.FILTER(Prod.Out!$I:$I,Prod.Out!$B:$B=W421)),""),IF($R421="Retained (unknown if mulched/incorp.)",IFERROR(_xlfn.UNIQUE(_xlfn._xlws.FILTER(Prod.Out!$J:$J,Prod.Out!$B:$B=W421)),""),""))))</f>
        <v/>
      </c>
      <c r="AB421" s="4" t="str" cm="1">
        <f t="array" ref="AB421">IF(OR(X421=0,X421=""),"",IF($R421="Mulched (left on surface)",IFERROR(_xlfn.UNIQUE(_xlfn._xlws.FILTER(Prod.Out!$H:$H,Prod.Out!$B:$B=X421)),""),IF($R421="Incorporated",IFERROR(_xlfn.UNIQUE(_xlfn._xlws.FILTER(Prod.Out!$I:$I,Prod.Out!$B:$B=X421)),""),IF($R421="Retained (unknown if mulched/incorp.)",IFERROR(_xlfn.UNIQUE(_xlfn._xlws.FILTER(Prod.Out!$J:$J,Prod.Out!$B:$B=X421)),""),""))))</f>
        <v/>
      </c>
      <c r="AC421" s="4" t="str" cm="1">
        <f t="array" ref="AC421">IF(OR(Y421=0,Y421=""),"",IF($R421="Mulched (left on surface)",IFERROR(_xlfn.UNIQUE(_xlfn._xlws.FILTER(Prod.Out!$H:$H,Prod.Out!$B:$B=Y421)),""),IF($R421="Incorporated",IFERROR(_xlfn.UNIQUE(_xlfn._xlws.FILTER(Prod.Out!$I:$I,Prod.Out!$B:$B=Y421)),""),IF($R421="Retained (unknown if mulched/incorp.)",IFERROR(_xlfn.UNIQUE(_xlfn._xlws.FILTER(Prod.Out!$J:$J,Prod.Out!$B:$B=Y421)),""),""))))</f>
        <v/>
      </c>
      <c r="AD421" s="4" t="str" cm="1">
        <f t="array" ref="AD421">IF(OR(Z421=0,Z421=""),"",IF($R421="Mulched (left on surface)",IFERROR(_xlfn.UNIQUE(_xlfn._xlws.FILTER(Prod.Out!$H:$H,Prod.Out!$B:$B=Z421)),""),IF($R421="Incorporated",IFERROR(_xlfn.UNIQUE(_xlfn._xlws.FILTER(Prod.Out!$I:$I,Prod.Out!$B:$B=Z421)),""),IF($R421="Retained (unknown if mulched/incorp.)",IFERROR(_xlfn.UNIQUE(_xlfn._xlws.FILTER(Prod.Out!$J:$J,Prod.Out!$B:$B=Z421)),""),""))))</f>
        <v/>
      </c>
    </row>
    <row r="422" spans="19:30" x14ac:dyDescent="0.35">
      <c r="S422" s="4" t="str" cm="1">
        <f t="array" ref="S422">IF(OR(Q422="",Q422=0),"",IFERROR(IF(V422="No",_xlfn._xlws.FILTER(MT.Out!A:A,MT.Out!D:D=Q422),IF(V422="Yes",_xlfn._xlws.FILTER(Int.Out!O:O,Int.Out!B:B=Q422),"")),""))</f>
        <v/>
      </c>
      <c r="T422" s="4" t="str" cm="1">
        <f t="array" ref="T422">IF(OR(Q422="",Q422=0),"",IFERROR(IF(V422="No",_xlfn._xlws.FILTER(MT.Out!B:B,MT.Out!D:D=Q422),IF(V422="Yes",_xlfn._xlws.FILTER(Int.Out!P:P,Int.Out!B:B=Q422),"")),""))</f>
        <v/>
      </c>
      <c r="U422" s="4" t="str" cm="1">
        <f t="array" ref="U422">IF(OR($Q422="",$Q422=0),"",IFERROR(IF($V422="No",_xlfn._xlws.FILTER(MT.Out!C:C,MT.Out!$D:$D=$Q422),IF($V422="Yes",_xlfn._xlws.FILTER(Int.Out!Q:Q,Int.Out!$B:$B=$Q422),"")),""))</f>
        <v/>
      </c>
      <c r="V422" s="4" t="str">
        <f>IF(Q422&lt;&gt;"",IFERROR(IF(MATCH(Q422,_xlfn.ANCHORARRAY(Intercrop!AS$1),0)&gt;0,"Yes","No"),"No"),"")</f>
        <v/>
      </c>
      <c r="W422" s="4" t="str" cm="1">
        <f t="array" ref="W422">IF(Q422="Natural or Bare Fallow","",IF(V422="","",IF(V422="No",_xlfn._xlws.FILTER(MT.Out!E:E,MT.Out!D:D=Q422),IF(V422="Yes",_xlfn._xlws.FILTER(Int.Out!S:V,Int.Out!B:B=Q422)))))</f>
        <v/>
      </c>
      <c r="AA422" s="4" t="str" cm="1">
        <f t="array" ref="AA422">IF(OR(W422=0,W422=""),"",IF($R422="Mulched (left on surface)",IFERROR(_xlfn.UNIQUE(_xlfn._xlws.FILTER(Prod.Out!$H:$H,Prod.Out!$B:$B=W422)),""),IF($R422="Incorporated",IFERROR(_xlfn.UNIQUE(_xlfn._xlws.FILTER(Prod.Out!$I:$I,Prod.Out!$B:$B=W422)),""),IF($R422="Retained (unknown if mulched/incorp.)",IFERROR(_xlfn.UNIQUE(_xlfn._xlws.FILTER(Prod.Out!$J:$J,Prod.Out!$B:$B=W422)),""),""))))</f>
        <v/>
      </c>
      <c r="AB422" s="4" t="str" cm="1">
        <f t="array" ref="AB422">IF(OR(X422=0,X422=""),"",IF($R422="Mulched (left on surface)",IFERROR(_xlfn.UNIQUE(_xlfn._xlws.FILTER(Prod.Out!$H:$H,Prod.Out!$B:$B=X422)),""),IF($R422="Incorporated",IFERROR(_xlfn.UNIQUE(_xlfn._xlws.FILTER(Prod.Out!$I:$I,Prod.Out!$B:$B=X422)),""),IF($R422="Retained (unknown if mulched/incorp.)",IFERROR(_xlfn.UNIQUE(_xlfn._xlws.FILTER(Prod.Out!$J:$J,Prod.Out!$B:$B=X422)),""),""))))</f>
        <v/>
      </c>
      <c r="AC422" s="4" t="str" cm="1">
        <f t="array" ref="AC422">IF(OR(Y422=0,Y422=""),"",IF($R422="Mulched (left on surface)",IFERROR(_xlfn.UNIQUE(_xlfn._xlws.FILTER(Prod.Out!$H:$H,Prod.Out!$B:$B=Y422)),""),IF($R422="Incorporated",IFERROR(_xlfn.UNIQUE(_xlfn._xlws.FILTER(Prod.Out!$I:$I,Prod.Out!$B:$B=Y422)),""),IF($R422="Retained (unknown if mulched/incorp.)",IFERROR(_xlfn.UNIQUE(_xlfn._xlws.FILTER(Prod.Out!$J:$J,Prod.Out!$B:$B=Y422)),""),""))))</f>
        <v/>
      </c>
      <c r="AD422" s="4" t="str" cm="1">
        <f t="array" ref="AD422">IF(OR(Z422=0,Z422=""),"",IF($R422="Mulched (left on surface)",IFERROR(_xlfn.UNIQUE(_xlfn._xlws.FILTER(Prod.Out!$H:$H,Prod.Out!$B:$B=Z422)),""),IF($R422="Incorporated",IFERROR(_xlfn.UNIQUE(_xlfn._xlws.FILTER(Prod.Out!$I:$I,Prod.Out!$B:$B=Z422)),""),IF($R422="Retained (unknown if mulched/incorp.)",IFERROR(_xlfn.UNIQUE(_xlfn._xlws.FILTER(Prod.Out!$J:$J,Prod.Out!$B:$B=Z422)),""),""))))</f>
        <v/>
      </c>
    </row>
    <row r="423" spans="19:30" x14ac:dyDescent="0.35">
      <c r="S423" s="4" t="str" cm="1">
        <f t="array" ref="S423">IF(OR(Q423="",Q423=0),"",IFERROR(IF(V423="No",_xlfn._xlws.FILTER(MT.Out!A:A,MT.Out!D:D=Q423),IF(V423="Yes",_xlfn._xlws.FILTER(Int.Out!O:O,Int.Out!B:B=Q423),"")),""))</f>
        <v/>
      </c>
      <c r="T423" s="4" t="str" cm="1">
        <f t="array" ref="T423">IF(OR(Q423="",Q423=0),"",IFERROR(IF(V423="No",_xlfn._xlws.FILTER(MT.Out!B:B,MT.Out!D:D=Q423),IF(V423="Yes",_xlfn._xlws.FILTER(Int.Out!P:P,Int.Out!B:B=Q423),"")),""))</f>
        <v/>
      </c>
      <c r="U423" s="4" t="str" cm="1">
        <f t="array" ref="U423">IF(OR($Q423="",$Q423=0),"",IFERROR(IF($V423="No",_xlfn._xlws.FILTER(MT.Out!C:C,MT.Out!$D:$D=$Q423),IF($V423="Yes",_xlfn._xlws.FILTER(Int.Out!Q:Q,Int.Out!$B:$B=$Q423),"")),""))</f>
        <v/>
      </c>
      <c r="V423" s="4" t="str">
        <f>IF(Q423&lt;&gt;"",IFERROR(IF(MATCH(Q423,_xlfn.ANCHORARRAY(Intercrop!AS$1),0)&gt;0,"Yes","No"),"No"),"")</f>
        <v/>
      </c>
      <c r="W423" s="4" t="str" cm="1">
        <f t="array" ref="W423">IF(Q423="Natural or Bare Fallow","",IF(V423="","",IF(V423="No",_xlfn._xlws.FILTER(MT.Out!E:E,MT.Out!D:D=Q423),IF(V423="Yes",_xlfn._xlws.FILTER(Int.Out!S:V,Int.Out!B:B=Q423)))))</f>
        <v/>
      </c>
      <c r="AA423" s="4" t="str" cm="1">
        <f t="array" ref="AA423">IF(OR(W423=0,W423=""),"",IF($R423="Mulched (left on surface)",IFERROR(_xlfn.UNIQUE(_xlfn._xlws.FILTER(Prod.Out!$H:$H,Prod.Out!$B:$B=W423)),""),IF($R423="Incorporated",IFERROR(_xlfn.UNIQUE(_xlfn._xlws.FILTER(Prod.Out!$I:$I,Prod.Out!$B:$B=W423)),""),IF($R423="Retained (unknown if mulched/incorp.)",IFERROR(_xlfn.UNIQUE(_xlfn._xlws.FILTER(Prod.Out!$J:$J,Prod.Out!$B:$B=W423)),""),""))))</f>
        <v/>
      </c>
      <c r="AB423" s="4" t="str" cm="1">
        <f t="array" ref="AB423">IF(OR(X423=0,X423=""),"",IF($R423="Mulched (left on surface)",IFERROR(_xlfn.UNIQUE(_xlfn._xlws.FILTER(Prod.Out!$H:$H,Prod.Out!$B:$B=X423)),""),IF($R423="Incorporated",IFERROR(_xlfn.UNIQUE(_xlfn._xlws.FILTER(Prod.Out!$I:$I,Prod.Out!$B:$B=X423)),""),IF($R423="Retained (unknown if mulched/incorp.)",IFERROR(_xlfn.UNIQUE(_xlfn._xlws.FILTER(Prod.Out!$J:$J,Prod.Out!$B:$B=X423)),""),""))))</f>
        <v/>
      </c>
      <c r="AC423" s="4" t="str" cm="1">
        <f t="array" ref="AC423">IF(OR(Y423=0,Y423=""),"",IF($R423="Mulched (left on surface)",IFERROR(_xlfn.UNIQUE(_xlfn._xlws.FILTER(Prod.Out!$H:$H,Prod.Out!$B:$B=Y423)),""),IF($R423="Incorporated",IFERROR(_xlfn.UNIQUE(_xlfn._xlws.FILTER(Prod.Out!$I:$I,Prod.Out!$B:$B=Y423)),""),IF($R423="Retained (unknown if mulched/incorp.)",IFERROR(_xlfn.UNIQUE(_xlfn._xlws.FILTER(Prod.Out!$J:$J,Prod.Out!$B:$B=Y423)),""),""))))</f>
        <v/>
      </c>
      <c r="AD423" s="4" t="str" cm="1">
        <f t="array" ref="AD423">IF(OR(Z423=0,Z423=""),"",IF($R423="Mulched (left on surface)",IFERROR(_xlfn.UNIQUE(_xlfn._xlws.FILTER(Prod.Out!$H:$H,Prod.Out!$B:$B=Z423)),""),IF($R423="Incorporated",IFERROR(_xlfn.UNIQUE(_xlfn._xlws.FILTER(Prod.Out!$I:$I,Prod.Out!$B:$B=Z423)),""),IF($R423="Retained (unknown if mulched/incorp.)",IFERROR(_xlfn.UNIQUE(_xlfn._xlws.FILTER(Prod.Out!$J:$J,Prod.Out!$B:$B=Z423)),""),""))))</f>
        <v/>
      </c>
    </row>
    <row r="424" spans="19:30" x14ac:dyDescent="0.35">
      <c r="S424" s="4" t="str" cm="1">
        <f t="array" ref="S424">IF(OR(Q424="",Q424=0),"",IFERROR(IF(V424="No",_xlfn._xlws.FILTER(MT.Out!A:A,MT.Out!D:D=Q424),IF(V424="Yes",_xlfn._xlws.FILTER(Int.Out!O:O,Int.Out!B:B=Q424),"")),""))</f>
        <v/>
      </c>
      <c r="T424" s="4" t="str" cm="1">
        <f t="array" ref="T424">IF(OR(Q424="",Q424=0),"",IFERROR(IF(V424="No",_xlfn._xlws.FILTER(MT.Out!B:B,MT.Out!D:D=Q424),IF(V424="Yes",_xlfn._xlws.FILTER(Int.Out!P:P,Int.Out!B:B=Q424),"")),""))</f>
        <v/>
      </c>
      <c r="U424" s="4" t="str" cm="1">
        <f t="array" ref="U424">IF(OR($Q424="",$Q424=0),"",IFERROR(IF($V424="No",_xlfn._xlws.FILTER(MT.Out!C:C,MT.Out!$D:$D=$Q424),IF($V424="Yes",_xlfn._xlws.FILTER(Int.Out!Q:Q,Int.Out!$B:$B=$Q424),"")),""))</f>
        <v/>
      </c>
      <c r="V424" s="4" t="str">
        <f>IF(Q424&lt;&gt;"",IFERROR(IF(MATCH(Q424,_xlfn.ANCHORARRAY(Intercrop!AS$1),0)&gt;0,"Yes","No"),"No"),"")</f>
        <v/>
      </c>
      <c r="W424" s="4" t="str" cm="1">
        <f t="array" ref="W424">IF(Q424="Natural or Bare Fallow","",IF(V424="","",IF(V424="No",_xlfn._xlws.FILTER(MT.Out!E:E,MT.Out!D:D=Q424),IF(V424="Yes",_xlfn._xlws.FILTER(Int.Out!S:V,Int.Out!B:B=Q424)))))</f>
        <v/>
      </c>
      <c r="AA424" s="4" t="str" cm="1">
        <f t="array" ref="AA424">IF(OR(W424=0,W424=""),"",IF($R424="Mulched (left on surface)",IFERROR(_xlfn.UNIQUE(_xlfn._xlws.FILTER(Prod.Out!$H:$H,Prod.Out!$B:$B=W424)),""),IF($R424="Incorporated",IFERROR(_xlfn.UNIQUE(_xlfn._xlws.FILTER(Prod.Out!$I:$I,Prod.Out!$B:$B=W424)),""),IF($R424="Retained (unknown if mulched/incorp.)",IFERROR(_xlfn.UNIQUE(_xlfn._xlws.FILTER(Prod.Out!$J:$J,Prod.Out!$B:$B=W424)),""),""))))</f>
        <v/>
      </c>
      <c r="AB424" s="4" t="str" cm="1">
        <f t="array" ref="AB424">IF(OR(X424=0,X424=""),"",IF($R424="Mulched (left on surface)",IFERROR(_xlfn.UNIQUE(_xlfn._xlws.FILTER(Prod.Out!$H:$H,Prod.Out!$B:$B=X424)),""),IF($R424="Incorporated",IFERROR(_xlfn.UNIQUE(_xlfn._xlws.FILTER(Prod.Out!$I:$I,Prod.Out!$B:$B=X424)),""),IF($R424="Retained (unknown if mulched/incorp.)",IFERROR(_xlfn.UNIQUE(_xlfn._xlws.FILTER(Prod.Out!$J:$J,Prod.Out!$B:$B=X424)),""),""))))</f>
        <v/>
      </c>
      <c r="AC424" s="4" t="str" cm="1">
        <f t="array" ref="AC424">IF(OR(Y424=0,Y424=""),"",IF($R424="Mulched (left on surface)",IFERROR(_xlfn.UNIQUE(_xlfn._xlws.FILTER(Prod.Out!$H:$H,Prod.Out!$B:$B=Y424)),""),IF($R424="Incorporated",IFERROR(_xlfn.UNIQUE(_xlfn._xlws.FILTER(Prod.Out!$I:$I,Prod.Out!$B:$B=Y424)),""),IF($R424="Retained (unknown if mulched/incorp.)",IFERROR(_xlfn.UNIQUE(_xlfn._xlws.FILTER(Prod.Out!$J:$J,Prod.Out!$B:$B=Y424)),""),""))))</f>
        <v/>
      </c>
      <c r="AD424" s="4" t="str" cm="1">
        <f t="array" ref="AD424">IF(OR(Z424=0,Z424=""),"",IF($R424="Mulched (left on surface)",IFERROR(_xlfn.UNIQUE(_xlfn._xlws.FILTER(Prod.Out!$H:$H,Prod.Out!$B:$B=Z424)),""),IF($R424="Incorporated",IFERROR(_xlfn.UNIQUE(_xlfn._xlws.FILTER(Prod.Out!$I:$I,Prod.Out!$B:$B=Z424)),""),IF($R424="Retained (unknown if mulched/incorp.)",IFERROR(_xlfn.UNIQUE(_xlfn._xlws.FILTER(Prod.Out!$J:$J,Prod.Out!$B:$B=Z424)),""),""))))</f>
        <v/>
      </c>
    </row>
    <row r="425" spans="19:30" x14ac:dyDescent="0.35">
      <c r="S425" s="4" t="str" cm="1">
        <f t="array" ref="S425">IF(OR(Q425="",Q425=0),"",IFERROR(IF(V425="No",_xlfn._xlws.FILTER(MT.Out!A:A,MT.Out!D:D=Q425),IF(V425="Yes",_xlfn._xlws.FILTER(Int.Out!O:O,Int.Out!B:B=Q425),"")),""))</f>
        <v/>
      </c>
      <c r="T425" s="4" t="str" cm="1">
        <f t="array" ref="T425">IF(OR(Q425="",Q425=0),"",IFERROR(IF(V425="No",_xlfn._xlws.FILTER(MT.Out!B:B,MT.Out!D:D=Q425),IF(V425="Yes",_xlfn._xlws.FILTER(Int.Out!P:P,Int.Out!B:B=Q425),"")),""))</f>
        <v/>
      </c>
      <c r="U425" s="4" t="str" cm="1">
        <f t="array" ref="U425">IF(OR($Q425="",$Q425=0),"",IFERROR(IF($V425="No",_xlfn._xlws.FILTER(MT.Out!C:C,MT.Out!$D:$D=$Q425),IF($V425="Yes",_xlfn._xlws.FILTER(Int.Out!Q:Q,Int.Out!$B:$B=$Q425),"")),""))</f>
        <v/>
      </c>
      <c r="V425" s="4" t="str">
        <f>IF(Q425&lt;&gt;"",IFERROR(IF(MATCH(Q425,_xlfn.ANCHORARRAY(Intercrop!AS$1),0)&gt;0,"Yes","No"),"No"),"")</f>
        <v/>
      </c>
      <c r="W425" s="4" t="str" cm="1">
        <f t="array" ref="W425">IF(Q425="Natural or Bare Fallow","",IF(V425="","",IF(V425="No",_xlfn._xlws.FILTER(MT.Out!E:E,MT.Out!D:D=Q425),IF(V425="Yes",_xlfn._xlws.FILTER(Int.Out!S:V,Int.Out!B:B=Q425)))))</f>
        <v/>
      </c>
      <c r="AA425" s="4" t="str" cm="1">
        <f t="array" ref="AA425">IF(OR(W425=0,W425=""),"",IF($R425="Mulched (left on surface)",IFERROR(_xlfn.UNIQUE(_xlfn._xlws.FILTER(Prod.Out!$H:$H,Prod.Out!$B:$B=W425)),""),IF($R425="Incorporated",IFERROR(_xlfn.UNIQUE(_xlfn._xlws.FILTER(Prod.Out!$I:$I,Prod.Out!$B:$B=W425)),""),IF($R425="Retained (unknown if mulched/incorp.)",IFERROR(_xlfn.UNIQUE(_xlfn._xlws.FILTER(Prod.Out!$J:$J,Prod.Out!$B:$B=W425)),""),""))))</f>
        <v/>
      </c>
      <c r="AB425" s="4" t="str" cm="1">
        <f t="array" ref="AB425">IF(OR(X425=0,X425=""),"",IF($R425="Mulched (left on surface)",IFERROR(_xlfn.UNIQUE(_xlfn._xlws.FILTER(Prod.Out!$H:$H,Prod.Out!$B:$B=X425)),""),IF($R425="Incorporated",IFERROR(_xlfn.UNIQUE(_xlfn._xlws.FILTER(Prod.Out!$I:$I,Prod.Out!$B:$B=X425)),""),IF($R425="Retained (unknown if mulched/incorp.)",IFERROR(_xlfn.UNIQUE(_xlfn._xlws.FILTER(Prod.Out!$J:$J,Prod.Out!$B:$B=X425)),""),""))))</f>
        <v/>
      </c>
      <c r="AC425" s="4" t="str" cm="1">
        <f t="array" ref="AC425">IF(OR(Y425=0,Y425=""),"",IF($R425="Mulched (left on surface)",IFERROR(_xlfn.UNIQUE(_xlfn._xlws.FILTER(Prod.Out!$H:$H,Prod.Out!$B:$B=Y425)),""),IF($R425="Incorporated",IFERROR(_xlfn.UNIQUE(_xlfn._xlws.FILTER(Prod.Out!$I:$I,Prod.Out!$B:$B=Y425)),""),IF($R425="Retained (unknown if mulched/incorp.)",IFERROR(_xlfn.UNIQUE(_xlfn._xlws.FILTER(Prod.Out!$J:$J,Prod.Out!$B:$B=Y425)),""),""))))</f>
        <v/>
      </c>
      <c r="AD425" s="4" t="str" cm="1">
        <f t="array" ref="AD425">IF(OR(Z425=0,Z425=""),"",IF($R425="Mulched (left on surface)",IFERROR(_xlfn.UNIQUE(_xlfn._xlws.FILTER(Prod.Out!$H:$H,Prod.Out!$B:$B=Z425)),""),IF($R425="Incorporated",IFERROR(_xlfn.UNIQUE(_xlfn._xlws.FILTER(Prod.Out!$I:$I,Prod.Out!$B:$B=Z425)),""),IF($R425="Retained (unknown if mulched/incorp.)",IFERROR(_xlfn.UNIQUE(_xlfn._xlws.FILTER(Prod.Out!$J:$J,Prod.Out!$B:$B=Z425)),""),""))))</f>
        <v/>
      </c>
    </row>
    <row r="426" spans="19:30" x14ac:dyDescent="0.35">
      <c r="S426" s="4" t="str" cm="1">
        <f t="array" ref="S426">IF(OR(Q426="",Q426=0),"",IFERROR(IF(V426="No",_xlfn._xlws.FILTER(MT.Out!A:A,MT.Out!D:D=Q426),IF(V426="Yes",_xlfn._xlws.FILTER(Int.Out!O:O,Int.Out!B:B=Q426),"")),""))</f>
        <v/>
      </c>
      <c r="T426" s="4" t="str" cm="1">
        <f t="array" ref="T426">IF(OR(Q426="",Q426=0),"",IFERROR(IF(V426="No",_xlfn._xlws.FILTER(MT.Out!B:B,MT.Out!D:D=Q426),IF(V426="Yes",_xlfn._xlws.FILTER(Int.Out!P:P,Int.Out!B:B=Q426),"")),""))</f>
        <v/>
      </c>
      <c r="U426" s="4" t="str" cm="1">
        <f t="array" ref="U426">IF(OR($Q426="",$Q426=0),"",IFERROR(IF($V426="No",_xlfn._xlws.FILTER(MT.Out!C:C,MT.Out!$D:$D=$Q426),IF($V426="Yes",_xlfn._xlws.FILTER(Int.Out!Q:Q,Int.Out!$B:$B=$Q426),"")),""))</f>
        <v/>
      </c>
      <c r="V426" s="4" t="str">
        <f>IF(Q426&lt;&gt;"",IFERROR(IF(MATCH(Q426,_xlfn.ANCHORARRAY(Intercrop!AS$1),0)&gt;0,"Yes","No"),"No"),"")</f>
        <v/>
      </c>
      <c r="W426" s="4" t="str" cm="1">
        <f t="array" ref="W426">IF(Q426="Natural or Bare Fallow","",IF(V426="","",IF(V426="No",_xlfn._xlws.FILTER(MT.Out!E:E,MT.Out!D:D=Q426),IF(V426="Yes",_xlfn._xlws.FILTER(Int.Out!S:V,Int.Out!B:B=Q426)))))</f>
        <v/>
      </c>
      <c r="AA426" s="4" t="str" cm="1">
        <f t="array" ref="AA426">IF(OR(W426=0,W426=""),"",IF($R426="Mulched (left on surface)",IFERROR(_xlfn.UNIQUE(_xlfn._xlws.FILTER(Prod.Out!$H:$H,Prod.Out!$B:$B=W426)),""),IF($R426="Incorporated",IFERROR(_xlfn.UNIQUE(_xlfn._xlws.FILTER(Prod.Out!$I:$I,Prod.Out!$B:$B=W426)),""),IF($R426="Retained (unknown if mulched/incorp.)",IFERROR(_xlfn.UNIQUE(_xlfn._xlws.FILTER(Prod.Out!$J:$J,Prod.Out!$B:$B=W426)),""),""))))</f>
        <v/>
      </c>
      <c r="AB426" s="4" t="str" cm="1">
        <f t="array" ref="AB426">IF(OR(X426=0,X426=""),"",IF($R426="Mulched (left on surface)",IFERROR(_xlfn.UNIQUE(_xlfn._xlws.FILTER(Prod.Out!$H:$H,Prod.Out!$B:$B=X426)),""),IF($R426="Incorporated",IFERROR(_xlfn.UNIQUE(_xlfn._xlws.FILTER(Prod.Out!$I:$I,Prod.Out!$B:$B=X426)),""),IF($R426="Retained (unknown if mulched/incorp.)",IFERROR(_xlfn.UNIQUE(_xlfn._xlws.FILTER(Prod.Out!$J:$J,Prod.Out!$B:$B=X426)),""),""))))</f>
        <v/>
      </c>
      <c r="AC426" s="4" t="str" cm="1">
        <f t="array" ref="AC426">IF(OR(Y426=0,Y426=""),"",IF($R426="Mulched (left on surface)",IFERROR(_xlfn.UNIQUE(_xlfn._xlws.FILTER(Prod.Out!$H:$H,Prod.Out!$B:$B=Y426)),""),IF($R426="Incorporated",IFERROR(_xlfn.UNIQUE(_xlfn._xlws.FILTER(Prod.Out!$I:$I,Prod.Out!$B:$B=Y426)),""),IF($R426="Retained (unknown if mulched/incorp.)",IFERROR(_xlfn.UNIQUE(_xlfn._xlws.FILTER(Prod.Out!$J:$J,Prod.Out!$B:$B=Y426)),""),""))))</f>
        <v/>
      </c>
      <c r="AD426" s="4" t="str" cm="1">
        <f t="array" ref="AD426">IF(OR(Z426=0,Z426=""),"",IF($R426="Mulched (left on surface)",IFERROR(_xlfn.UNIQUE(_xlfn._xlws.FILTER(Prod.Out!$H:$H,Prod.Out!$B:$B=Z426)),""),IF($R426="Incorporated",IFERROR(_xlfn.UNIQUE(_xlfn._xlws.FILTER(Prod.Out!$I:$I,Prod.Out!$B:$B=Z426)),""),IF($R426="Retained (unknown if mulched/incorp.)",IFERROR(_xlfn.UNIQUE(_xlfn._xlws.FILTER(Prod.Out!$J:$J,Prod.Out!$B:$B=Z426)),""),""))))</f>
        <v/>
      </c>
    </row>
    <row r="427" spans="19:30" x14ac:dyDescent="0.35">
      <c r="S427" s="4" t="str" cm="1">
        <f t="array" ref="S427">IF(OR(Q427="",Q427=0),"",IFERROR(IF(V427="No",_xlfn._xlws.FILTER(MT.Out!A:A,MT.Out!D:D=Q427),IF(V427="Yes",_xlfn._xlws.FILTER(Int.Out!O:O,Int.Out!B:B=Q427),"")),""))</f>
        <v/>
      </c>
      <c r="T427" s="4" t="str" cm="1">
        <f t="array" ref="T427">IF(OR(Q427="",Q427=0),"",IFERROR(IF(V427="No",_xlfn._xlws.FILTER(MT.Out!B:B,MT.Out!D:D=Q427),IF(V427="Yes",_xlfn._xlws.FILTER(Int.Out!P:P,Int.Out!B:B=Q427),"")),""))</f>
        <v/>
      </c>
      <c r="U427" s="4" t="str" cm="1">
        <f t="array" ref="U427">IF(OR($Q427="",$Q427=0),"",IFERROR(IF($V427="No",_xlfn._xlws.FILTER(MT.Out!C:C,MT.Out!$D:$D=$Q427),IF($V427="Yes",_xlfn._xlws.FILTER(Int.Out!Q:Q,Int.Out!$B:$B=$Q427),"")),""))</f>
        <v/>
      </c>
      <c r="V427" s="4" t="str">
        <f>IF(Q427&lt;&gt;"",IFERROR(IF(MATCH(Q427,_xlfn.ANCHORARRAY(Intercrop!AS$1),0)&gt;0,"Yes","No"),"No"),"")</f>
        <v/>
      </c>
      <c r="W427" s="4" t="str" cm="1">
        <f t="array" ref="W427">IF(Q427="Natural or Bare Fallow","",IF(V427="","",IF(V427="No",_xlfn._xlws.FILTER(MT.Out!E:E,MT.Out!D:D=Q427),IF(V427="Yes",_xlfn._xlws.FILTER(Int.Out!S:V,Int.Out!B:B=Q427)))))</f>
        <v/>
      </c>
      <c r="AA427" s="4" t="str" cm="1">
        <f t="array" ref="AA427">IF(OR(W427=0,W427=""),"",IF($R427="Mulched (left on surface)",IFERROR(_xlfn.UNIQUE(_xlfn._xlws.FILTER(Prod.Out!$H:$H,Prod.Out!$B:$B=W427)),""),IF($R427="Incorporated",IFERROR(_xlfn.UNIQUE(_xlfn._xlws.FILTER(Prod.Out!$I:$I,Prod.Out!$B:$B=W427)),""),IF($R427="Retained (unknown if mulched/incorp.)",IFERROR(_xlfn.UNIQUE(_xlfn._xlws.FILTER(Prod.Out!$J:$J,Prod.Out!$B:$B=W427)),""),""))))</f>
        <v/>
      </c>
      <c r="AB427" s="4" t="str" cm="1">
        <f t="array" ref="AB427">IF(OR(X427=0,X427=""),"",IF($R427="Mulched (left on surface)",IFERROR(_xlfn.UNIQUE(_xlfn._xlws.FILTER(Prod.Out!$H:$H,Prod.Out!$B:$B=X427)),""),IF($R427="Incorporated",IFERROR(_xlfn.UNIQUE(_xlfn._xlws.FILTER(Prod.Out!$I:$I,Prod.Out!$B:$B=X427)),""),IF($R427="Retained (unknown if mulched/incorp.)",IFERROR(_xlfn.UNIQUE(_xlfn._xlws.FILTER(Prod.Out!$J:$J,Prod.Out!$B:$B=X427)),""),""))))</f>
        <v/>
      </c>
      <c r="AC427" s="4" t="str" cm="1">
        <f t="array" ref="AC427">IF(OR(Y427=0,Y427=""),"",IF($R427="Mulched (left on surface)",IFERROR(_xlfn.UNIQUE(_xlfn._xlws.FILTER(Prod.Out!$H:$H,Prod.Out!$B:$B=Y427)),""),IF($R427="Incorporated",IFERROR(_xlfn.UNIQUE(_xlfn._xlws.FILTER(Prod.Out!$I:$I,Prod.Out!$B:$B=Y427)),""),IF($R427="Retained (unknown if mulched/incorp.)",IFERROR(_xlfn.UNIQUE(_xlfn._xlws.FILTER(Prod.Out!$J:$J,Prod.Out!$B:$B=Y427)),""),""))))</f>
        <v/>
      </c>
      <c r="AD427" s="4" t="str" cm="1">
        <f t="array" ref="AD427">IF(OR(Z427=0,Z427=""),"",IF($R427="Mulched (left on surface)",IFERROR(_xlfn.UNIQUE(_xlfn._xlws.FILTER(Prod.Out!$H:$H,Prod.Out!$B:$B=Z427)),""),IF($R427="Incorporated",IFERROR(_xlfn.UNIQUE(_xlfn._xlws.FILTER(Prod.Out!$I:$I,Prod.Out!$B:$B=Z427)),""),IF($R427="Retained (unknown if mulched/incorp.)",IFERROR(_xlfn.UNIQUE(_xlfn._xlws.FILTER(Prod.Out!$J:$J,Prod.Out!$B:$B=Z427)),""),""))))</f>
        <v/>
      </c>
    </row>
    <row r="428" spans="19:30" x14ac:dyDescent="0.35">
      <c r="S428" s="4" t="str" cm="1">
        <f t="array" ref="S428">IF(OR(Q428="",Q428=0),"",IFERROR(IF(V428="No",_xlfn._xlws.FILTER(MT.Out!A:A,MT.Out!D:D=Q428),IF(V428="Yes",_xlfn._xlws.FILTER(Int.Out!O:O,Int.Out!B:B=Q428),"")),""))</f>
        <v/>
      </c>
      <c r="T428" s="4" t="str" cm="1">
        <f t="array" ref="T428">IF(OR(Q428="",Q428=0),"",IFERROR(IF(V428="No",_xlfn._xlws.FILTER(MT.Out!B:B,MT.Out!D:D=Q428),IF(V428="Yes",_xlfn._xlws.FILTER(Int.Out!P:P,Int.Out!B:B=Q428),"")),""))</f>
        <v/>
      </c>
      <c r="U428" s="4" t="str" cm="1">
        <f t="array" ref="U428">IF(OR($Q428="",$Q428=0),"",IFERROR(IF($V428="No",_xlfn._xlws.FILTER(MT.Out!C:C,MT.Out!$D:$D=$Q428),IF($V428="Yes",_xlfn._xlws.FILTER(Int.Out!Q:Q,Int.Out!$B:$B=$Q428),"")),""))</f>
        <v/>
      </c>
      <c r="V428" s="4" t="str">
        <f>IF(Q428&lt;&gt;"",IFERROR(IF(MATCH(Q428,_xlfn.ANCHORARRAY(Intercrop!AS$1),0)&gt;0,"Yes","No"),"No"),"")</f>
        <v/>
      </c>
      <c r="W428" s="4" t="str" cm="1">
        <f t="array" ref="W428">IF(Q428="Natural or Bare Fallow","",IF(V428="","",IF(V428="No",_xlfn._xlws.FILTER(MT.Out!E:E,MT.Out!D:D=Q428),IF(V428="Yes",_xlfn._xlws.FILTER(Int.Out!S:V,Int.Out!B:B=Q428)))))</f>
        <v/>
      </c>
      <c r="AA428" s="4" t="str" cm="1">
        <f t="array" ref="AA428">IF(OR(W428=0,W428=""),"",IF($R428="Mulched (left on surface)",IFERROR(_xlfn.UNIQUE(_xlfn._xlws.FILTER(Prod.Out!$H:$H,Prod.Out!$B:$B=W428)),""),IF($R428="Incorporated",IFERROR(_xlfn.UNIQUE(_xlfn._xlws.FILTER(Prod.Out!$I:$I,Prod.Out!$B:$B=W428)),""),IF($R428="Retained (unknown if mulched/incorp.)",IFERROR(_xlfn.UNIQUE(_xlfn._xlws.FILTER(Prod.Out!$J:$J,Prod.Out!$B:$B=W428)),""),""))))</f>
        <v/>
      </c>
      <c r="AB428" s="4" t="str" cm="1">
        <f t="array" ref="AB428">IF(OR(X428=0,X428=""),"",IF($R428="Mulched (left on surface)",IFERROR(_xlfn.UNIQUE(_xlfn._xlws.FILTER(Prod.Out!$H:$H,Prod.Out!$B:$B=X428)),""),IF($R428="Incorporated",IFERROR(_xlfn.UNIQUE(_xlfn._xlws.FILTER(Prod.Out!$I:$I,Prod.Out!$B:$B=X428)),""),IF($R428="Retained (unknown if mulched/incorp.)",IFERROR(_xlfn.UNIQUE(_xlfn._xlws.FILTER(Prod.Out!$J:$J,Prod.Out!$B:$B=X428)),""),""))))</f>
        <v/>
      </c>
      <c r="AC428" s="4" t="str" cm="1">
        <f t="array" ref="AC428">IF(OR(Y428=0,Y428=""),"",IF($R428="Mulched (left on surface)",IFERROR(_xlfn.UNIQUE(_xlfn._xlws.FILTER(Prod.Out!$H:$H,Prod.Out!$B:$B=Y428)),""),IF($R428="Incorporated",IFERROR(_xlfn.UNIQUE(_xlfn._xlws.FILTER(Prod.Out!$I:$I,Prod.Out!$B:$B=Y428)),""),IF($R428="Retained (unknown if mulched/incorp.)",IFERROR(_xlfn.UNIQUE(_xlfn._xlws.FILTER(Prod.Out!$J:$J,Prod.Out!$B:$B=Y428)),""),""))))</f>
        <v/>
      </c>
      <c r="AD428" s="4" t="str" cm="1">
        <f t="array" ref="AD428">IF(OR(Z428=0,Z428=""),"",IF($R428="Mulched (left on surface)",IFERROR(_xlfn.UNIQUE(_xlfn._xlws.FILTER(Prod.Out!$H:$H,Prod.Out!$B:$B=Z428)),""),IF($R428="Incorporated",IFERROR(_xlfn.UNIQUE(_xlfn._xlws.FILTER(Prod.Out!$I:$I,Prod.Out!$B:$B=Z428)),""),IF($R428="Retained (unknown if mulched/incorp.)",IFERROR(_xlfn.UNIQUE(_xlfn._xlws.FILTER(Prod.Out!$J:$J,Prod.Out!$B:$B=Z428)),""),""))))</f>
        <v/>
      </c>
    </row>
    <row r="429" spans="19:30" x14ac:dyDescent="0.35">
      <c r="S429" s="4" t="str" cm="1">
        <f t="array" ref="S429">IF(OR(Q429="",Q429=0),"",IFERROR(IF(V429="No",_xlfn._xlws.FILTER(MT.Out!A:A,MT.Out!D:D=Q429),IF(V429="Yes",_xlfn._xlws.FILTER(Int.Out!O:O,Int.Out!B:B=Q429),"")),""))</f>
        <v/>
      </c>
      <c r="T429" s="4" t="str" cm="1">
        <f t="array" ref="T429">IF(OR(Q429="",Q429=0),"",IFERROR(IF(V429="No",_xlfn._xlws.FILTER(MT.Out!B:B,MT.Out!D:D=Q429),IF(V429="Yes",_xlfn._xlws.FILTER(Int.Out!P:P,Int.Out!B:B=Q429),"")),""))</f>
        <v/>
      </c>
      <c r="U429" s="4" t="str" cm="1">
        <f t="array" ref="U429">IF(OR($Q429="",$Q429=0),"",IFERROR(IF($V429="No",_xlfn._xlws.FILTER(MT.Out!C:C,MT.Out!$D:$D=$Q429),IF($V429="Yes",_xlfn._xlws.FILTER(Int.Out!Q:Q,Int.Out!$B:$B=$Q429),"")),""))</f>
        <v/>
      </c>
      <c r="V429" s="4" t="str">
        <f>IF(Q429&lt;&gt;"",IFERROR(IF(MATCH(Q429,_xlfn.ANCHORARRAY(Intercrop!AS$1),0)&gt;0,"Yes","No"),"No"),"")</f>
        <v/>
      </c>
      <c r="W429" s="4" t="str" cm="1">
        <f t="array" ref="W429">IF(Q429="Natural or Bare Fallow","",IF(V429="","",IF(V429="No",_xlfn._xlws.FILTER(MT.Out!E:E,MT.Out!D:D=Q429),IF(V429="Yes",_xlfn._xlws.FILTER(Int.Out!S:V,Int.Out!B:B=Q429)))))</f>
        <v/>
      </c>
      <c r="AA429" s="4" t="str" cm="1">
        <f t="array" ref="AA429">IF(OR(W429=0,W429=""),"",IF($R429="Mulched (left on surface)",IFERROR(_xlfn.UNIQUE(_xlfn._xlws.FILTER(Prod.Out!$H:$H,Prod.Out!$B:$B=W429)),""),IF($R429="Incorporated",IFERROR(_xlfn.UNIQUE(_xlfn._xlws.FILTER(Prod.Out!$I:$I,Prod.Out!$B:$B=W429)),""),IF($R429="Retained (unknown if mulched/incorp.)",IFERROR(_xlfn.UNIQUE(_xlfn._xlws.FILTER(Prod.Out!$J:$J,Prod.Out!$B:$B=W429)),""),""))))</f>
        <v/>
      </c>
      <c r="AB429" s="4" t="str" cm="1">
        <f t="array" ref="AB429">IF(OR(X429=0,X429=""),"",IF($R429="Mulched (left on surface)",IFERROR(_xlfn.UNIQUE(_xlfn._xlws.FILTER(Prod.Out!$H:$H,Prod.Out!$B:$B=X429)),""),IF($R429="Incorporated",IFERROR(_xlfn.UNIQUE(_xlfn._xlws.FILTER(Prod.Out!$I:$I,Prod.Out!$B:$B=X429)),""),IF($R429="Retained (unknown if mulched/incorp.)",IFERROR(_xlfn.UNIQUE(_xlfn._xlws.FILTER(Prod.Out!$J:$J,Prod.Out!$B:$B=X429)),""),""))))</f>
        <v/>
      </c>
      <c r="AC429" s="4" t="str" cm="1">
        <f t="array" ref="AC429">IF(OR(Y429=0,Y429=""),"",IF($R429="Mulched (left on surface)",IFERROR(_xlfn.UNIQUE(_xlfn._xlws.FILTER(Prod.Out!$H:$H,Prod.Out!$B:$B=Y429)),""),IF($R429="Incorporated",IFERROR(_xlfn.UNIQUE(_xlfn._xlws.FILTER(Prod.Out!$I:$I,Prod.Out!$B:$B=Y429)),""),IF($R429="Retained (unknown if mulched/incorp.)",IFERROR(_xlfn.UNIQUE(_xlfn._xlws.FILTER(Prod.Out!$J:$J,Prod.Out!$B:$B=Y429)),""),""))))</f>
        <v/>
      </c>
      <c r="AD429" s="4" t="str" cm="1">
        <f t="array" ref="AD429">IF(OR(Z429=0,Z429=""),"",IF($R429="Mulched (left on surface)",IFERROR(_xlfn.UNIQUE(_xlfn._xlws.FILTER(Prod.Out!$H:$H,Prod.Out!$B:$B=Z429)),""),IF($R429="Incorporated",IFERROR(_xlfn.UNIQUE(_xlfn._xlws.FILTER(Prod.Out!$I:$I,Prod.Out!$B:$B=Z429)),""),IF($R429="Retained (unknown if mulched/incorp.)",IFERROR(_xlfn.UNIQUE(_xlfn._xlws.FILTER(Prod.Out!$J:$J,Prod.Out!$B:$B=Z429)),""),""))))</f>
        <v/>
      </c>
    </row>
    <row r="430" spans="19:30" x14ac:dyDescent="0.35">
      <c r="S430" s="4" t="str" cm="1">
        <f t="array" ref="S430">IF(OR(Q430="",Q430=0),"",IFERROR(IF(V430="No",_xlfn._xlws.FILTER(MT.Out!A:A,MT.Out!D:D=Q430),IF(V430="Yes",_xlfn._xlws.FILTER(Int.Out!O:O,Int.Out!B:B=Q430),"")),""))</f>
        <v/>
      </c>
      <c r="T430" s="4" t="str" cm="1">
        <f t="array" ref="T430">IF(OR(Q430="",Q430=0),"",IFERROR(IF(V430="No",_xlfn._xlws.FILTER(MT.Out!B:B,MT.Out!D:D=Q430),IF(V430="Yes",_xlfn._xlws.FILTER(Int.Out!P:P,Int.Out!B:B=Q430),"")),""))</f>
        <v/>
      </c>
      <c r="U430" s="4" t="str" cm="1">
        <f t="array" ref="U430">IF(OR($Q430="",$Q430=0),"",IFERROR(IF($V430="No",_xlfn._xlws.FILTER(MT.Out!C:C,MT.Out!$D:$D=$Q430),IF($V430="Yes",_xlfn._xlws.FILTER(Int.Out!Q:Q,Int.Out!$B:$B=$Q430),"")),""))</f>
        <v/>
      </c>
      <c r="V430" s="4" t="str">
        <f>IF(Q430&lt;&gt;"",IFERROR(IF(MATCH(Q430,_xlfn.ANCHORARRAY(Intercrop!AS$1),0)&gt;0,"Yes","No"),"No"),"")</f>
        <v/>
      </c>
      <c r="W430" s="4" t="str" cm="1">
        <f t="array" ref="W430">IF(Q430="Natural or Bare Fallow","",IF(V430="","",IF(V430="No",_xlfn._xlws.FILTER(MT.Out!E:E,MT.Out!D:D=Q430),IF(V430="Yes",_xlfn._xlws.FILTER(Int.Out!S:V,Int.Out!B:B=Q430)))))</f>
        <v/>
      </c>
      <c r="AA430" s="4" t="str" cm="1">
        <f t="array" ref="AA430">IF(OR(W430=0,W430=""),"",IF($R430="Mulched (left on surface)",IFERROR(_xlfn.UNIQUE(_xlfn._xlws.FILTER(Prod.Out!$H:$H,Prod.Out!$B:$B=W430)),""),IF($R430="Incorporated",IFERROR(_xlfn.UNIQUE(_xlfn._xlws.FILTER(Prod.Out!$I:$I,Prod.Out!$B:$B=W430)),""),IF($R430="Retained (unknown if mulched/incorp.)",IFERROR(_xlfn.UNIQUE(_xlfn._xlws.FILTER(Prod.Out!$J:$J,Prod.Out!$B:$B=W430)),""),""))))</f>
        <v/>
      </c>
      <c r="AB430" s="4" t="str" cm="1">
        <f t="array" ref="AB430">IF(OR(X430=0,X430=""),"",IF($R430="Mulched (left on surface)",IFERROR(_xlfn.UNIQUE(_xlfn._xlws.FILTER(Prod.Out!$H:$H,Prod.Out!$B:$B=X430)),""),IF($R430="Incorporated",IFERROR(_xlfn.UNIQUE(_xlfn._xlws.FILTER(Prod.Out!$I:$I,Prod.Out!$B:$B=X430)),""),IF($R430="Retained (unknown if mulched/incorp.)",IFERROR(_xlfn.UNIQUE(_xlfn._xlws.FILTER(Prod.Out!$J:$J,Prod.Out!$B:$B=X430)),""),""))))</f>
        <v/>
      </c>
      <c r="AC430" s="4" t="str" cm="1">
        <f t="array" ref="AC430">IF(OR(Y430=0,Y430=""),"",IF($R430="Mulched (left on surface)",IFERROR(_xlfn.UNIQUE(_xlfn._xlws.FILTER(Prod.Out!$H:$H,Prod.Out!$B:$B=Y430)),""),IF($R430="Incorporated",IFERROR(_xlfn.UNIQUE(_xlfn._xlws.FILTER(Prod.Out!$I:$I,Prod.Out!$B:$B=Y430)),""),IF($R430="Retained (unknown if mulched/incorp.)",IFERROR(_xlfn.UNIQUE(_xlfn._xlws.FILTER(Prod.Out!$J:$J,Prod.Out!$B:$B=Y430)),""),""))))</f>
        <v/>
      </c>
      <c r="AD430" s="4" t="str" cm="1">
        <f t="array" ref="AD430">IF(OR(Z430=0,Z430=""),"",IF($R430="Mulched (left on surface)",IFERROR(_xlfn.UNIQUE(_xlfn._xlws.FILTER(Prod.Out!$H:$H,Prod.Out!$B:$B=Z430)),""),IF($R430="Incorporated",IFERROR(_xlfn.UNIQUE(_xlfn._xlws.FILTER(Prod.Out!$I:$I,Prod.Out!$B:$B=Z430)),""),IF($R430="Retained (unknown if mulched/incorp.)",IFERROR(_xlfn.UNIQUE(_xlfn._xlws.FILTER(Prod.Out!$J:$J,Prod.Out!$B:$B=Z430)),""),""))))</f>
        <v/>
      </c>
    </row>
    <row r="431" spans="19:30" x14ac:dyDescent="0.35">
      <c r="S431" s="4" t="str" cm="1">
        <f t="array" ref="S431">IF(OR(Q431="",Q431=0),"",IFERROR(IF(V431="No",_xlfn._xlws.FILTER(MT.Out!A:A,MT.Out!D:D=Q431),IF(V431="Yes",_xlfn._xlws.FILTER(Int.Out!O:O,Int.Out!B:B=Q431),"")),""))</f>
        <v/>
      </c>
      <c r="T431" s="4" t="str" cm="1">
        <f t="array" ref="T431">IF(OR(Q431="",Q431=0),"",IFERROR(IF(V431="No",_xlfn._xlws.FILTER(MT.Out!B:B,MT.Out!D:D=Q431),IF(V431="Yes",_xlfn._xlws.FILTER(Int.Out!P:P,Int.Out!B:B=Q431),"")),""))</f>
        <v/>
      </c>
      <c r="U431" s="4" t="str" cm="1">
        <f t="array" ref="U431">IF(OR($Q431="",$Q431=0),"",IFERROR(IF($V431="No",_xlfn._xlws.FILTER(MT.Out!C:C,MT.Out!$D:$D=$Q431),IF($V431="Yes",_xlfn._xlws.FILTER(Int.Out!Q:Q,Int.Out!$B:$B=$Q431),"")),""))</f>
        <v/>
      </c>
      <c r="V431" s="4" t="str">
        <f>IF(Q431&lt;&gt;"",IFERROR(IF(MATCH(Q431,_xlfn.ANCHORARRAY(Intercrop!AS$1),0)&gt;0,"Yes","No"),"No"),"")</f>
        <v/>
      </c>
      <c r="W431" s="4" t="str" cm="1">
        <f t="array" ref="W431">IF(Q431="Natural or Bare Fallow","",IF(V431="","",IF(V431="No",_xlfn._xlws.FILTER(MT.Out!E:E,MT.Out!D:D=Q431),IF(V431="Yes",_xlfn._xlws.FILTER(Int.Out!S:V,Int.Out!B:B=Q431)))))</f>
        <v/>
      </c>
      <c r="AA431" s="4" t="str" cm="1">
        <f t="array" ref="AA431">IF(OR(W431=0,W431=""),"",IF($R431="Mulched (left on surface)",IFERROR(_xlfn.UNIQUE(_xlfn._xlws.FILTER(Prod.Out!$H:$H,Prod.Out!$B:$B=W431)),""),IF($R431="Incorporated",IFERROR(_xlfn.UNIQUE(_xlfn._xlws.FILTER(Prod.Out!$I:$I,Prod.Out!$B:$B=W431)),""),IF($R431="Retained (unknown if mulched/incorp.)",IFERROR(_xlfn.UNIQUE(_xlfn._xlws.FILTER(Prod.Out!$J:$J,Prod.Out!$B:$B=W431)),""),""))))</f>
        <v/>
      </c>
      <c r="AB431" s="4" t="str" cm="1">
        <f t="array" ref="AB431">IF(OR(X431=0,X431=""),"",IF($R431="Mulched (left on surface)",IFERROR(_xlfn.UNIQUE(_xlfn._xlws.FILTER(Prod.Out!$H:$H,Prod.Out!$B:$B=X431)),""),IF($R431="Incorporated",IFERROR(_xlfn.UNIQUE(_xlfn._xlws.FILTER(Prod.Out!$I:$I,Prod.Out!$B:$B=X431)),""),IF($R431="Retained (unknown if mulched/incorp.)",IFERROR(_xlfn.UNIQUE(_xlfn._xlws.FILTER(Prod.Out!$J:$J,Prod.Out!$B:$B=X431)),""),""))))</f>
        <v/>
      </c>
      <c r="AC431" s="4" t="str" cm="1">
        <f t="array" ref="AC431">IF(OR(Y431=0,Y431=""),"",IF($R431="Mulched (left on surface)",IFERROR(_xlfn.UNIQUE(_xlfn._xlws.FILTER(Prod.Out!$H:$H,Prod.Out!$B:$B=Y431)),""),IF($R431="Incorporated",IFERROR(_xlfn.UNIQUE(_xlfn._xlws.FILTER(Prod.Out!$I:$I,Prod.Out!$B:$B=Y431)),""),IF($R431="Retained (unknown if mulched/incorp.)",IFERROR(_xlfn.UNIQUE(_xlfn._xlws.FILTER(Prod.Out!$J:$J,Prod.Out!$B:$B=Y431)),""),""))))</f>
        <v/>
      </c>
      <c r="AD431" s="4" t="str" cm="1">
        <f t="array" ref="AD431">IF(OR(Z431=0,Z431=""),"",IF($R431="Mulched (left on surface)",IFERROR(_xlfn.UNIQUE(_xlfn._xlws.FILTER(Prod.Out!$H:$H,Prod.Out!$B:$B=Z431)),""),IF($R431="Incorporated",IFERROR(_xlfn.UNIQUE(_xlfn._xlws.FILTER(Prod.Out!$I:$I,Prod.Out!$B:$B=Z431)),""),IF($R431="Retained (unknown if mulched/incorp.)",IFERROR(_xlfn.UNIQUE(_xlfn._xlws.FILTER(Prod.Out!$J:$J,Prod.Out!$B:$B=Z431)),""),""))))</f>
        <v/>
      </c>
    </row>
    <row r="432" spans="19:30" x14ac:dyDescent="0.35">
      <c r="S432" s="4" t="str" cm="1">
        <f t="array" ref="S432">IF(OR(Q432="",Q432=0),"",IFERROR(IF(V432="No",_xlfn._xlws.FILTER(MT.Out!A:A,MT.Out!D:D=Q432),IF(V432="Yes",_xlfn._xlws.FILTER(Int.Out!O:O,Int.Out!B:B=Q432),"")),""))</f>
        <v/>
      </c>
      <c r="T432" s="4" t="str" cm="1">
        <f t="array" ref="T432">IF(OR(Q432="",Q432=0),"",IFERROR(IF(V432="No",_xlfn._xlws.FILTER(MT.Out!B:B,MT.Out!D:D=Q432),IF(V432="Yes",_xlfn._xlws.FILTER(Int.Out!P:P,Int.Out!B:B=Q432),"")),""))</f>
        <v/>
      </c>
      <c r="U432" s="4" t="str" cm="1">
        <f t="array" ref="U432">IF(OR($Q432="",$Q432=0),"",IFERROR(IF($V432="No",_xlfn._xlws.FILTER(MT.Out!C:C,MT.Out!$D:$D=$Q432),IF($V432="Yes",_xlfn._xlws.FILTER(Int.Out!Q:Q,Int.Out!$B:$B=$Q432),"")),""))</f>
        <v/>
      </c>
      <c r="V432" s="4" t="str">
        <f>IF(Q432&lt;&gt;"",IFERROR(IF(MATCH(Q432,_xlfn.ANCHORARRAY(Intercrop!AS$1),0)&gt;0,"Yes","No"),"No"),"")</f>
        <v/>
      </c>
      <c r="W432" s="4" t="str" cm="1">
        <f t="array" ref="W432">IF(Q432="Natural or Bare Fallow","",IF(V432="","",IF(V432="No",_xlfn._xlws.FILTER(MT.Out!E:E,MT.Out!D:D=Q432),IF(V432="Yes",_xlfn._xlws.FILTER(Int.Out!S:V,Int.Out!B:B=Q432)))))</f>
        <v/>
      </c>
      <c r="AA432" s="4" t="str" cm="1">
        <f t="array" ref="AA432">IF(OR(W432=0,W432=""),"",IF($R432="Mulched (left on surface)",IFERROR(_xlfn.UNIQUE(_xlfn._xlws.FILTER(Prod.Out!$H:$H,Prod.Out!$B:$B=W432)),""),IF($R432="Incorporated",IFERROR(_xlfn.UNIQUE(_xlfn._xlws.FILTER(Prod.Out!$I:$I,Prod.Out!$B:$B=W432)),""),IF($R432="Retained (unknown if mulched/incorp.)",IFERROR(_xlfn.UNIQUE(_xlfn._xlws.FILTER(Prod.Out!$J:$J,Prod.Out!$B:$B=W432)),""),""))))</f>
        <v/>
      </c>
      <c r="AB432" s="4" t="str" cm="1">
        <f t="array" ref="AB432">IF(OR(X432=0,X432=""),"",IF($R432="Mulched (left on surface)",IFERROR(_xlfn.UNIQUE(_xlfn._xlws.FILTER(Prod.Out!$H:$H,Prod.Out!$B:$B=X432)),""),IF($R432="Incorporated",IFERROR(_xlfn.UNIQUE(_xlfn._xlws.FILTER(Prod.Out!$I:$I,Prod.Out!$B:$B=X432)),""),IF($R432="Retained (unknown if mulched/incorp.)",IFERROR(_xlfn.UNIQUE(_xlfn._xlws.FILTER(Prod.Out!$J:$J,Prod.Out!$B:$B=X432)),""),""))))</f>
        <v/>
      </c>
      <c r="AC432" s="4" t="str" cm="1">
        <f t="array" ref="AC432">IF(OR(Y432=0,Y432=""),"",IF($R432="Mulched (left on surface)",IFERROR(_xlfn.UNIQUE(_xlfn._xlws.FILTER(Prod.Out!$H:$H,Prod.Out!$B:$B=Y432)),""),IF($R432="Incorporated",IFERROR(_xlfn.UNIQUE(_xlfn._xlws.FILTER(Prod.Out!$I:$I,Prod.Out!$B:$B=Y432)),""),IF($R432="Retained (unknown if mulched/incorp.)",IFERROR(_xlfn.UNIQUE(_xlfn._xlws.FILTER(Prod.Out!$J:$J,Prod.Out!$B:$B=Y432)),""),""))))</f>
        <v/>
      </c>
      <c r="AD432" s="4" t="str" cm="1">
        <f t="array" ref="AD432">IF(OR(Z432=0,Z432=""),"",IF($R432="Mulched (left on surface)",IFERROR(_xlfn.UNIQUE(_xlfn._xlws.FILTER(Prod.Out!$H:$H,Prod.Out!$B:$B=Z432)),""),IF($R432="Incorporated",IFERROR(_xlfn.UNIQUE(_xlfn._xlws.FILTER(Prod.Out!$I:$I,Prod.Out!$B:$B=Z432)),""),IF($R432="Retained (unknown if mulched/incorp.)",IFERROR(_xlfn.UNIQUE(_xlfn._xlws.FILTER(Prod.Out!$J:$J,Prod.Out!$B:$B=Z432)),""),""))))</f>
        <v/>
      </c>
    </row>
    <row r="433" spans="19:30" x14ac:dyDescent="0.35">
      <c r="S433" s="4" t="str" cm="1">
        <f t="array" ref="S433">IF(OR(Q433="",Q433=0),"",IFERROR(IF(V433="No",_xlfn._xlws.FILTER(MT.Out!A:A,MT.Out!D:D=Q433),IF(V433="Yes",_xlfn._xlws.FILTER(Int.Out!O:O,Int.Out!B:B=Q433),"")),""))</f>
        <v/>
      </c>
      <c r="T433" s="4" t="str" cm="1">
        <f t="array" ref="T433">IF(OR(Q433="",Q433=0),"",IFERROR(IF(V433="No",_xlfn._xlws.FILTER(MT.Out!B:B,MT.Out!D:D=Q433),IF(V433="Yes",_xlfn._xlws.FILTER(Int.Out!P:P,Int.Out!B:B=Q433),"")),""))</f>
        <v/>
      </c>
      <c r="U433" s="4" t="str" cm="1">
        <f t="array" ref="U433">IF(OR($Q433="",$Q433=0),"",IFERROR(IF($V433="No",_xlfn._xlws.FILTER(MT.Out!C:C,MT.Out!$D:$D=$Q433),IF($V433="Yes",_xlfn._xlws.FILTER(Int.Out!Q:Q,Int.Out!$B:$B=$Q433),"")),""))</f>
        <v/>
      </c>
      <c r="V433" s="4" t="str">
        <f>IF(Q433&lt;&gt;"",IFERROR(IF(MATCH(Q433,_xlfn.ANCHORARRAY(Intercrop!AS$1),0)&gt;0,"Yes","No"),"No"),"")</f>
        <v/>
      </c>
      <c r="W433" s="4" t="str" cm="1">
        <f t="array" ref="W433">IF(Q433="Natural or Bare Fallow","",IF(V433="","",IF(V433="No",_xlfn._xlws.FILTER(MT.Out!E:E,MT.Out!D:D=Q433),IF(V433="Yes",_xlfn._xlws.FILTER(Int.Out!S:V,Int.Out!B:B=Q433)))))</f>
        <v/>
      </c>
      <c r="AA433" s="4" t="str" cm="1">
        <f t="array" ref="AA433">IF(OR(W433=0,W433=""),"",IF($R433="Mulched (left on surface)",IFERROR(_xlfn.UNIQUE(_xlfn._xlws.FILTER(Prod.Out!$H:$H,Prod.Out!$B:$B=W433)),""),IF($R433="Incorporated",IFERROR(_xlfn.UNIQUE(_xlfn._xlws.FILTER(Prod.Out!$I:$I,Prod.Out!$B:$B=W433)),""),IF($R433="Retained (unknown if mulched/incorp.)",IFERROR(_xlfn.UNIQUE(_xlfn._xlws.FILTER(Prod.Out!$J:$J,Prod.Out!$B:$B=W433)),""),""))))</f>
        <v/>
      </c>
      <c r="AB433" s="4" t="str" cm="1">
        <f t="array" ref="AB433">IF(OR(X433=0,X433=""),"",IF($R433="Mulched (left on surface)",IFERROR(_xlfn.UNIQUE(_xlfn._xlws.FILTER(Prod.Out!$H:$H,Prod.Out!$B:$B=X433)),""),IF($R433="Incorporated",IFERROR(_xlfn.UNIQUE(_xlfn._xlws.FILTER(Prod.Out!$I:$I,Prod.Out!$B:$B=X433)),""),IF($R433="Retained (unknown if mulched/incorp.)",IFERROR(_xlfn.UNIQUE(_xlfn._xlws.FILTER(Prod.Out!$J:$J,Prod.Out!$B:$B=X433)),""),""))))</f>
        <v/>
      </c>
      <c r="AC433" s="4" t="str" cm="1">
        <f t="array" ref="AC433">IF(OR(Y433=0,Y433=""),"",IF($R433="Mulched (left on surface)",IFERROR(_xlfn.UNIQUE(_xlfn._xlws.FILTER(Prod.Out!$H:$H,Prod.Out!$B:$B=Y433)),""),IF($R433="Incorporated",IFERROR(_xlfn.UNIQUE(_xlfn._xlws.FILTER(Prod.Out!$I:$I,Prod.Out!$B:$B=Y433)),""),IF($R433="Retained (unknown if mulched/incorp.)",IFERROR(_xlfn.UNIQUE(_xlfn._xlws.FILTER(Prod.Out!$J:$J,Prod.Out!$B:$B=Y433)),""),""))))</f>
        <v/>
      </c>
      <c r="AD433" s="4" t="str" cm="1">
        <f t="array" ref="AD433">IF(OR(Z433=0,Z433=""),"",IF($R433="Mulched (left on surface)",IFERROR(_xlfn.UNIQUE(_xlfn._xlws.FILTER(Prod.Out!$H:$H,Prod.Out!$B:$B=Z433)),""),IF($R433="Incorporated",IFERROR(_xlfn.UNIQUE(_xlfn._xlws.FILTER(Prod.Out!$I:$I,Prod.Out!$B:$B=Z433)),""),IF($R433="Retained (unknown if mulched/incorp.)",IFERROR(_xlfn.UNIQUE(_xlfn._xlws.FILTER(Prod.Out!$J:$J,Prod.Out!$B:$B=Z433)),""),""))))</f>
        <v/>
      </c>
    </row>
    <row r="434" spans="19:30" x14ac:dyDescent="0.35">
      <c r="S434" s="4" t="str" cm="1">
        <f t="array" ref="S434">IF(OR(Q434="",Q434=0),"",IFERROR(IF(V434="No",_xlfn._xlws.FILTER(MT.Out!A:A,MT.Out!D:D=Q434),IF(V434="Yes",_xlfn._xlws.FILTER(Int.Out!O:O,Int.Out!B:B=Q434),"")),""))</f>
        <v/>
      </c>
      <c r="T434" s="4" t="str" cm="1">
        <f t="array" ref="T434">IF(OR(Q434="",Q434=0),"",IFERROR(IF(V434="No",_xlfn._xlws.FILTER(MT.Out!B:B,MT.Out!D:D=Q434),IF(V434="Yes",_xlfn._xlws.FILTER(Int.Out!P:P,Int.Out!B:B=Q434),"")),""))</f>
        <v/>
      </c>
      <c r="U434" s="4" t="str" cm="1">
        <f t="array" ref="U434">IF(OR($Q434="",$Q434=0),"",IFERROR(IF($V434="No",_xlfn._xlws.FILTER(MT.Out!C:C,MT.Out!$D:$D=$Q434),IF($V434="Yes",_xlfn._xlws.FILTER(Int.Out!Q:Q,Int.Out!$B:$B=$Q434),"")),""))</f>
        <v/>
      </c>
      <c r="V434" s="4" t="str">
        <f>IF(Q434&lt;&gt;"",IFERROR(IF(MATCH(Q434,_xlfn.ANCHORARRAY(Intercrop!AS$1),0)&gt;0,"Yes","No"),"No"),"")</f>
        <v/>
      </c>
      <c r="W434" s="4" t="str" cm="1">
        <f t="array" ref="W434">IF(Q434="Natural or Bare Fallow","",IF(V434="","",IF(V434="No",_xlfn._xlws.FILTER(MT.Out!E:E,MT.Out!D:D=Q434),IF(V434="Yes",_xlfn._xlws.FILTER(Int.Out!S:V,Int.Out!B:B=Q434)))))</f>
        <v/>
      </c>
      <c r="AA434" s="4" t="str" cm="1">
        <f t="array" ref="AA434">IF(OR(W434=0,W434=""),"",IF($R434="Mulched (left on surface)",IFERROR(_xlfn.UNIQUE(_xlfn._xlws.FILTER(Prod.Out!$H:$H,Prod.Out!$B:$B=W434)),""),IF($R434="Incorporated",IFERROR(_xlfn.UNIQUE(_xlfn._xlws.FILTER(Prod.Out!$I:$I,Prod.Out!$B:$B=W434)),""),IF($R434="Retained (unknown if mulched/incorp.)",IFERROR(_xlfn.UNIQUE(_xlfn._xlws.FILTER(Prod.Out!$J:$J,Prod.Out!$B:$B=W434)),""),""))))</f>
        <v/>
      </c>
      <c r="AB434" s="4" t="str" cm="1">
        <f t="array" ref="AB434">IF(OR(X434=0,X434=""),"",IF($R434="Mulched (left on surface)",IFERROR(_xlfn.UNIQUE(_xlfn._xlws.FILTER(Prod.Out!$H:$H,Prod.Out!$B:$B=X434)),""),IF($R434="Incorporated",IFERROR(_xlfn.UNIQUE(_xlfn._xlws.FILTER(Prod.Out!$I:$I,Prod.Out!$B:$B=X434)),""),IF($R434="Retained (unknown if mulched/incorp.)",IFERROR(_xlfn.UNIQUE(_xlfn._xlws.FILTER(Prod.Out!$J:$J,Prod.Out!$B:$B=X434)),""),""))))</f>
        <v/>
      </c>
      <c r="AC434" s="4" t="str" cm="1">
        <f t="array" ref="AC434">IF(OR(Y434=0,Y434=""),"",IF($R434="Mulched (left on surface)",IFERROR(_xlfn.UNIQUE(_xlfn._xlws.FILTER(Prod.Out!$H:$H,Prod.Out!$B:$B=Y434)),""),IF($R434="Incorporated",IFERROR(_xlfn.UNIQUE(_xlfn._xlws.FILTER(Prod.Out!$I:$I,Prod.Out!$B:$B=Y434)),""),IF($R434="Retained (unknown if mulched/incorp.)",IFERROR(_xlfn.UNIQUE(_xlfn._xlws.FILTER(Prod.Out!$J:$J,Prod.Out!$B:$B=Y434)),""),""))))</f>
        <v/>
      </c>
      <c r="AD434" s="4" t="str" cm="1">
        <f t="array" ref="AD434">IF(OR(Z434=0,Z434=""),"",IF($R434="Mulched (left on surface)",IFERROR(_xlfn.UNIQUE(_xlfn._xlws.FILTER(Prod.Out!$H:$H,Prod.Out!$B:$B=Z434)),""),IF($R434="Incorporated",IFERROR(_xlfn.UNIQUE(_xlfn._xlws.FILTER(Prod.Out!$I:$I,Prod.Out!$B:$B=Z434)),""),IF($R434="Retained (unknown if mulched/incorp.)",IFERROR(_xlfn.UNIQUE(_xlfn._xlws.FILTER(Prod.Out!$J:$J,Prod.Out!$B:$B=Z434)),""),""))))</f>
        <v/>
      </c>
    </row>
    <row r="435" spans="19:30" x14ac:dyDescent="0.35">
      <c r="S435" s="4" t="str" cm="1">
        <f t="array" ref="S435">IF(OR(Q435="",Q435=0),"",IFERROR(IF(V435="No",_xlfn._xlws.FILTER(MT.Out!A:A,MT.Out!D:D=Q435),IF(V435="Yes",_xlfn._xlws.FILTER(Int.Out!O:O,Int.Out!B:B=Q435),"")),""))</f>
        <v/>
      </c>
      <c r="T435" s="4" t="str" cm="1">
        <f t="array" ref="T435">IF(OR(Q435="",Q435=0),"",IFERROR(IF(V435="No",_xlfn._xlws.FILTER(MT.Out!B:B,MT.Out!D:D=Q435),IF(V435="Yes",_xlfn._xlws.FILTER(Int.Out!P:P,Int.Out!B:B=Q435),"")),""))</f>
        <v/>
      </c>
      <c r="U435" s="4" t="str" cm="1">
        <f t="array" ref="U435">IF(OR($Q435="",$Q435=0),"",IFERROR(IF($V435="No",_xlfn._xlws.FILTER(MT.Out!C:C,MT.Out!$D:$D=$Q435),IF($V435="Yes",_xlfn._xlws.FILTER(Int.Out!Q:Q,Int.Out!$B:$B=$Q435),"")),""))</f>
        <v/>
      </c>
      <c r="V435" s="4" t="str">
        <f>IF(Q435&lt;&gt;"",IFERROR(IF(MATCH(Q435,_xlfn.ANCHORARRAY(Intercrop!AS$1),0)&gt;0,"Yes","No"),"No"),"")</f>
        <v/>
      </c>
      <c r="W435" s="4" t="str" cm="1">
        <f t="array" ref="W435">IF(Q435="Natural or Bare Fallow","",IF(V435="","",IF(V435="No",_xlfn._xlws.FILTER(MT.Out!E:E,MT.Out!D:D=Q435),IF(V435="Yes",_xlfn._xlws.FILTER(Int.Out!S:V,Int.Out!B:B=Q435)))))</f>
        <v/>
      </c>
      <c r="AA435" s="4" t="str" cm="1">
        <f t="array" ref="AA435">IF(OR(W435=0,W435=""),"",IF($R435="Mulched (left on surface)",IFERROR(_xlfn.UNIQUE(_xlfn._xlws.FILTER(Prod.Out!$H:$H,Prod.Out!$B:$B=W435)),""),IF($R435="Incorporated",IFERROR(_xlfn.UNIQUE(_xlfn._xlws.FILTER(Prod.Out!$I:$I,Prod.Out!$B:$B=W435)),""),IF($R435="Retained (unknown if mulched/incorp.)",IFERROR(_xlfn.UNIQUE(_xlfn._xlws.FILTER(Prod.Out!$J:$J,Prod.Out!$B:$B=W435)),""),""))))</f>
        <v/>
      </c>
      <c r="AB435" s="4" t="str" cm="1">
        <f t="array" ref="AB435">IF(OR(X435=0,X435=""),"",IF($R435="Mulched (left on surface)",IFERROR(_xlfn.UNIQUE(_xlfn._xlws.FILTER(Prod.Out!$H:$H,Prod.Out!$B:$B=X435)),""),IF($R435="Incorporated",IFERROR(_xlfn.UNIQUE(_xlfn._xlws.FILTER(Prod.Out!$I:$I,Prod.Out!$B:$B=X435)),""),IF($R435="Retained (unknown if mulched/incorp.)",IFERROR(_xlfn.UNIQUE(_xlfn._xlws.FILTER(Prod.Out!$J:$J,Prod.Out!$B:$B=X435)),""),""))))</f>
        <v/>
      </c>
      <c r="AC435" s="4" t="str" cm="1">
        <f t="array" ref="AC435">IF(OR(Y435=0,Y435=""),"",IF($R435="Mulched (left on surface)",IFERROR(_xlfn.UNIQUE(_xlfn._xlws.FILTER(Prod.Out!$H:$H,Prod.Out!$B:$B=Y435)),""),IF($R435="Incorporated",IFERROR(_xlfn.UNIQUE(_xlfn._xlws.FILTER(Prod.Out!$I:$I,Prod.Out!$B:$B=Y435)),""),IF($R435="Retained (unknown if mulched/incorp.)",IFERROR(_xlfn.UNIQUE(_xlfn._xlws.FILTER(Prod.Out!$J:$J,Prod.Out!$B:$B=Y435)),""),""))))</f>
        <v/>
      </c>
      <c r="AD435" s="4" t="str" cm="1">
        <f t="array" ref="AD435">IF(OR(Z435=0,Z435=""),"",IF($R435="Mulched (left on surface)",IFERROR(_xlfn.UNIQUE(_xlfn._xlws.FILTER(Prod.Out!$H:$H,Prod.Out!$B:$B=Z435)),""),IF($R435="Incorporated",IFERROR(_xlfn.UNIQUE(_xlfn._xlws.FILTER(Prod.Out!$I:$I,Prod.Out!$B:$B=Z435)),""),IF($R435="Retained (unknown if mulched/incorp.)",IFERROR(_xlfn.UNIQUE(_xlfn._xlws.FILTER(Prod.Out!$J:$J,Prod.Out!$B:$B=Z435)),""),""))))</f>
        <v/>
      </c>
    </row>
    <row r="436" spans="19:30" x14ac:dyDescent="0.35">
      <c r="S436" s="4" t="str" cm="1">
        <f t="array" ref="S436">IF(OR(Q436="",Q436=0),"",IFERROR(IF(V436="No",_xlfn._xlws.FILTER(MT.Out!A:A,MT.Out!D:D=Q436),IF(V436="Yes",_xlfn._xlws.FILTER(Int.Out!O:O,Int.Out!B:B=Q436),"")),""))</f>
        <v/>
      </c>
      <c r="T436" s="4" t="str" cm="1">
        <f t="array" ref="T436">IF(OR(Q436="",Q436=0),"",IFERROR(IF(V436="No",_xlfn._xlws.FILTER(MT.Out!B:B,MT.Out!D:D=Q436),IF(V436="Yes",_xlfn._xlws.FILTER(Int.Out!P:P,Int.Out!B:B=Q436),"")),""))</f>
        <v/>
      </c>
      <c r="U436" s="4" t="str" cm="1">
        <f t="array" ref="U436">IF(OR($Q436="",$Q436=0),"",IFERROR(IF($V436="No",_xlfn._xlws.FILTER(MT.Out!C:C,MT.Out!$D:$D=$Q436),IF($V436="Yes",_xlfn._xlws.FILTER(Int.Out!Q:Q,Int.Out!$B:$B=$Q436),"")),""))</f>
        <v/>
      </c>
      <c r="V436" s="4" t="str">
        <f>IF(Q436&lt;&gt;"",IFERROR(IF(MATCH(Q436,_xlfn.ANCHORARRAY(Intercrop!AS$1),0)&gt;0,"Yes","No"),"No"),"")</f>
        <v/>
      </c>
      <c r="W436" s="4" t="str" cm="1">
        <f t="array" ref="W436">IF(Q436="Natural or Bare Fallow","",IF(V436="","",IF(V436="No",_xlfn._xlws.FILTER(MT.Out!E:E,MT.Out!D:D=Q436),IF(V436="Yes",_xlfn._xlws.FILTER(Int.Out!S:V,Int.Out!B:B=Q436)))))</f>
        <v/>
      </c>
      <c r="AA436" s="4" t="str" cm="1">
        <f t="array" ref="AA436">IF(OR(W436=0,W436=""),"",IF($R436="Mulched (left on surface)",IFERROR(_xlfn.UNIQUE(_xlfn._xlws.FILTER(Prod.Out!$H:$H,Prod.Out!$B:$B=W436)),""),IF($R436="Incorporated",IFERROR(_xlfn.UNIQUE(_xlfn._xlws.FILTER(Prod.Out!$I:$I,Prod.Out!$B:$B=W436)),""),IF($R436="Retained (unknown if mulched/incorp.)",IFERROR(_xlfn.UNIQUE(_xlfn._xlws.FILTER(Prod.Out!$J:$J,Prod.Out!$B:$B=W436)),""),""))))</f>
        <v/>
      </c>
      <c r="AB436" s="4" t="str" cm="1">
        <f t="array" ref="AB436">IF(OR(X436=0,X436=""),"",IF($R436="Mulched (left on surface)",IFERROR(_xlfn.UNIQUE(_xlfn._xlws.FILTER(Prod.Out!$H:$H,Prod.Out!$B:$B=X436)),""),IF($R436="Incorporated",IFERROR(_xlfn.UNIQUE(_xlfn._xlws.FILTER(Prod.Out!$I:$I,Prod.Out!$B:$B=X436)),""),IF($R436="Retained (unknown if mulched/incorp.)",IFERROR(_xlfn.UNIQUE(_xlfn._xlws.FILTER(Prod.Out!$J:$J,Prod.Out!$B:$B=X436)),""),""))))</f>
        <v/>
      </c>
      <c r="AC436" s="4" t="str" cm="1">
        <f t="array" ref="AC436">IF(OR(Y436=0,Y436=""),"",IF($R436="Mulched (left on surface)",IFERROR(_xlfn.UNIQUE(_xlfn._xlws.FILTER(Prod.Out!$H:$H,Prod.Out!$B:$B=Y436)),""),IF($R436="Incorporated",IFERROR(_xlfn.UNIQUE(_xlfn._xlws.FILTER(Prod.Out!$I:$I,Prod.Out!$B:$B=Y436)),""),IF($R436="Retained (unknown if mulched/incorp.)",IFERROR(_xlfn.UNIQUE(_xlfn._xlws.FILTER(Prod.Out!$J:$J,Prod.Out!$B:$B=Y436)),""),""))))</f>
        <v/>
      </c>
      <c r="AD436" s="4" t="str" cm="1">
        <f t="array" ref="AD436">IF(OR(Z436=0,Z436=""),"",IF($R436="Mulched (left on surface)",IFERROR(_xlfn.UNIQUE(_xlfn._xlws.FILTER(Prod.Out!$H:$H,Prod.Out!$B:$B=Z436)),""),IF($R436="Incorporated",IFERROR(_xlfn.UNIQUE(_xlfn._xlws.FILTER(Prod.Out!$I:$I,Prod.Out!$B:$B=Z436)),""),IF($R436="Retained (unknown if mulched/incorp.)",IFERROR(_xlfn.UNIQUE(_xlfn._xlws.FILTER(Prod.Out!$J:$J,Prod.Out!$B:$B=Z436)),""),""))))</f>
        <v/>
      </c>
    </row>
    <row r="437" spans="19:30" x14ac:dyDescent="0.35">
      <c r="S437" s="4" t="str" cm="1">
        <f t="array" ref="S437">IF(OR(Q437="",Q437=0),"",IFERROR(IF(V437="No",_xlfn._xlws.FILTER(MT.Out!A:A,MT.Out!D:D=Q437),IF(V437="Yes",_xlfn._xlws.FILTER(Int.Out!O:O,Int.Out!B:B=Q437),"")),""))</f>
        <v/>
      </c>
      <c r="T437" s="4" t="str" cm="1">
        <f t="array" ref="T437">IF(OR(Q437="",Q437=0),"",IFERROR(IF(V437="No",_xlfn._xlws.FILTER(MT.Out!B:B,MT.Out!D:D=Q437),IF(V437="Yes",_xlfn._xlws.FILTER(Int.Out!P:P,Int.Out!B:B=Q437),"")),""))</f>
        <v/>
      </c>
      <c r="U437" s="4" t="str" cm="1">
        <f t="array" ref="U437">IF(OR($Q437="",$Q437=0),"",IFERROR(IF($V437="No",_xlfn._xlws.FILTER(MT.Out!C:C,MT.Out!$D:$D=$Q437),IF($V437="Yes",_xlfn._xlws.FILTER(Int.Out!Q:Q,Int.Out!$B:$B=$Q437),"")),""))</f>
        <v/>
      </c>
      <c r="V437" s="4" t="str">
        <f>IF(Q437&lt;&gt;"",IFERROR(IF(MATCH(Q437,_xlfn.ANCHORARRAY(Intercrop!AS$1),0)&gt;0,"Yes","No"),"No"),"")</f>
        <v/>
      </c>
      <c r="W437" s="4" t="str" cm="1">
        <f t="array" ref="W437">IF(Q437="Natural or Bare Fallow","",IF(V437="","",IF(V437="No",_xlfn._xlws.FILTER(MT.Out!E:E,MT.Out!D:D=Q437),IF(V437="Yes",_xlfn._xlws.FILTER(Int.Out!S:V,Int.Out!B:B=Q437)))))</f>
        <v/>
      </c>
      <c r="AA437" s="4" t="str" cm="1">
        <f t="array" ref="AA437">IF(OR(W437=0,W437=""),"",IF($R437="Mulched (left on surface)",IFERROR(_xlfn.UNIQUE(_xlfn._xlws.FILTER(Prod.Out!$H:$H,Prod.Out!$B:$B=W437)),""),IF($R437="Incorporated",IFERROR(_xlfn.UNIQUE(_xlfn._xlws.FILTER(Prod.Out!$I:$I,Prod.Out!$B:$B=W437)),""),IF($R437="Retained (unknown if mulched/incorp.)",IFERROR(_xlfn.UNIQUE(_xlfn._xlws.FILTER(Prod.Out!$J:$J,Prod.Out!$B:$B=W437)),""),""))))</f>
        <v/>
      </c>
      <c r="AB437" s="4" t="str" cm="1">
        <f t="array" ref="AB437">IF(OR(X437=0,X437=""),"",IF($R437="Mulched (left on surface)",IFERROR(_xlfn.UNIQUE(_xlfn._xlws.FILTER(Prod.Out!$H:$H,Prod.Out!$B:$B=X437)),""),IF($R437="Incorporated",IFERROR(_xlfn.UNIQUE(_xlfn._xlws.FILTER(Prod.Out!$I:$I,Prod.Out!$B:$B=X437)),""),IF($R437="Retained (unknown if mulched/incorp.)",IFERROR(_xlfn.UNIQUE(_xlfn._xlws.FILTER(Prod.Out!$J:$J,Prod.Out!$B:$B=X437)),""),""))))</f>
        <v/>
      </c>
      <c r="AC437" s="4" t="str" cm="1">
        <f t="array" ref="AC437">IF(OR(Y437=0,Y437=""),"",IF($R437="Mulched (left on surface)",IFERROR(_xlfn.UNIQUE(_xlfn._xlws.FILTER(Prod.Out!$H:$H,Prod.Out!$B:$B=Y437)),""),IF($R437="Incorporated",IFERROR(_xlfn.UNIQUE(_xlfn._xlws.FILTER(Prod.Out!$I:$I,Prod.Out!$B:$B=Y437)),""),IF($R437="Retained (unknown if mulched/incorp.)",IFERROR(_xlfn.UNIQUE(_xlfn._xlws.FILTER(Prod.Out!$J:$J,Prod.Out!$B:$B=Y437)),""),""))))</f>
        <v/>
      </c>
      <c r="AD437" s="4" t="str" cm="1">
        <f t="array" ref="AD437">IF(OR(Z437=0,Z437=""),"",IF($R437="Mulched (left on surface)",IFERROR(_xlfn.UNIQUE(_xlfn._xlws.FILTER(Prod.Out!$H:$H,Prod.Out!$B:$B=Z437)),""),IF($R437="Incorporated",IFERROR(_xlfn.UNIQUE(_xlfn._xlws.FILTER(Prod.Out!$I:$I,Prod.Out!$B:$B=Z437)),""),IF($R437="Retained (unknown if mulched/incorp.)",IFERROR(_xlfn.UNIQUE(_xlfn._xlws.FILTER(Prod.Out!$J:$J,Prod.Out!$B:$B=Z437)),""),""))))</f>
        <v/>
      </c>
    </row>
    <row r="438" spans="19:30" x14ac:dyDescent="0.35">
      <c r="S438" s="4" t="str" cm="1">
        <f t="array" ref="S438">IF(OR(Q438="",Q438=0),"",IFERROR(IF(V438="No",_xlfn._xlws.FILTER(MT.Out!A:A,MT.Out!D:D=Q438),IF(V438="Yes",_xlfn._xlws.FILTER(Int.Out!O:O,Int.Out!B:B=Q438),"")),""))</f>
        <v/>
      </c>
      <c r="T438" s="4" t="str" cm="1">
        <f t="array" ref="T438">IF(OR(Q438="",Q438=0),"",IFERROR(IF(V438="No",_xlfn._xlws.FILTER(MT.Out!B:B,MT.Out!D:D=Q438),IF(V438="Yes",_xlfn._xlws.FILTER(Int.Out!P:P,Int.Out!B:B=Q438),"")),""))</f>
        <v/>
      </c>
      <c r="U438" s="4" t="str" cm="1">
        <f t="array" ref="U438">IF(OR($Q438="",$Q438=0),"",IFERROR(IF($V438="No",_xlfn._xlws.FILTER(MT.Out!C:C,MT.Out!$D:$D=$Q438),IF($V438="Yes",_xlfn._xlws.FILTER(Int.Out!Q:Q,Int.Out!$B:$B=$Q438),"")),""))</f>
        <v/>
      </c>
      <c r="V438" s="4" t="str">
        <f>IF(Q438&lt;&gt;"",IFERROR(IF(MATCH(Q438,_xlfn.ANCHORARRAY(Intercrop!AS$1),0)&gt;0,"Yes","No"),"No"),"")</f>
        <v/>
      </c>
      <c r="W438" s="4" t="str" cm="1">
        <f t="array" ref="W438">IF(Q438="Natural or Bare Fallow","",IF(V438="","",IF(V438="No",_xlfn._xlws.FILTER(MT.Out!E:E,MT.Out!D:D=Q438),IF(V438="Yes",_xlfn._xlws.FILTER(Int.Out!S:V,Int.Out!B:B=Q438)))))</f>
        <v/>
      </c>
      <c r="AA438" s="4" t="str" cm="1">
        <f t="array" ref="AA438">IF(OR(W438=0,W438=""),"",IF($R438="Mulched (left on surface)",IFERROR(_xlfn.UNIQUE(_xlfn._xlws.FILTER(Prod.Out!$H:$H,Prod.Out!$B:$B=W438)),""),IF($R438="Incorporated",IFERROR(_xlfn.UNIQUE(_xlfn._xlws.FILTER(Prod.Out!$I:$I,Prod.Out!$B:$B=W438)),""),IF($R438="Retained (unknown if mulched/incorp.)",IFERROR(_xlfn.UNIQUE(_xlfn._xlws.FILTER(Prod.Out!$J:$J,Prod.Out!$B:$B=W438)),""),""))))</f>
        <v/>
      </c>
      <c r="AB438" s="4" t="str" cm="1">
        <f t="array" ref="AB438">IF(OR(X438=0,X438=""),"",IF($R438="Mulched (left on surface)",IFERROR(_xlfn.UNIQUE(_xlfn._xlws.FILTER(Prod.Out!$H:$H,Prod.Out!$B:$B=X438)),""),IF($R438="Incorporated",IFERROR(_xlfn.UNIQUE(_xlfn._xlws.FILTER(Prod.Out!$I:$I,Prod.Out!$B:$B=X438)),""),IF($R438="Retained (unknown if mulched/incorp.)",IFERROR(_xlfn.UNIQUE(_xlfn._xlws.FILTER(Prod.Out!$J:$J,Prod.Out!$B:$B=X438)),""),""))))</f>
        <v/>
      </c>
      <c r="AC438" s="4" t="str" cm="1">
        <f t="array" ref="AC438">IF(OR(Y438=0,Y438=""),"",IF($R438="Mulched (left on surface)",IFERROR(_xlfn.UNIQUE(_xlfn._xlws.FILTER(Prod.Out!$H:$H,Prod.Out!$B:$B=Y438)),""),IF($R438="Incorporated",IFERROR(_xlfn.UNIQUE(_xlfn._xlws.FILTER(Prod.Out!$I:$I,Prod.Out!$B:$B=Y438)),""),IF($R438="Retained (unknown if mulched/incorp.)",IFERROR(_xlfn.UNIQUE(_xlfn._xlws.FILTER(Prod.Out!$J:$J,Prod.Out!$B:$B=Y438)),""),""))))</f>
        <v/>
      </c>
      <c r="AD438" s="4" t="str" cm="1">
        <f t="array" ref="AD438">IF(OR(Z438=0,Z438=""),"",IF($R438="Mulched (left on surface)",IFERROR(_xlfn.UNIQUE(_xlfn._xlws.FILTER(Prod.Out!$H:$H,Prod.Out!$B:$B=Z438)),""),IF($R438="Incorporated",IFERROR(_xlfn.UNIQUE(_xlfn._xlws.FILTER(Prod.Out!$I:$I,Prod.Out!$B:$B=Z438)),""),IF($R438="Retained (unknown if mulched/incorp.)",IFERROR(_xlfn.UNIQUE(_xlfn._xlws.FILTER(Prod.Out!$J:$J,Prod.Out!$B:$B=Z438)),""),""))))</f>
        <v/>
      </c>
    </row>
    <row r="439" spans="19:30" x14ac:dyDescent="0.35">
      <c r="S439" s="4" t="str" cm="1">
        <f t="array" ref="S439">IF(OR(Q439="",Q439=0),"",IFERROR(IF(V439="No",_xlfn._xlws.FILTER(MT.Out!A:A,MT.Out!D:D=Q439),IF(V439="Yes",_xlfn._xlws.FILTER(Int.Out!O:O,Int.Out!B:B=Q439),"")),""))</f>
        <v/>
      </c>
      <c r="T439" s="4" t="str" cm="1">
        <f t="array" ref="T439">IF(OR(Q439="",Q439=0),"",IFERROR(IF(V439="No",_xlfn._xlws.FILTER(MT.Out!B:B,MT.Out!D:D=Q439),IF(V439="Yes",_xlfn._xlws.FILTER(Int.Out!P:P,Int.Out!B:B=Q439),"")),""))</f>
        <v/>
      </c>
      <c r="U439" s="4" t="str" cm="1">
        <f t="array" ref="U439">IF(OR($Q439="",$Q439=0),"",IFERROR(IF($V439="No",_xlfn._xlws.FILTER(MT.Out!C:C,MT.Out!$D:$D=$Q439),IF($V439="Yes",_xlfn._xlws.FILTER(Int.Out!Q:Q,Int.Out!$B:$B=$Q439),"")),""))</f>
        <v/>
      </c>
      <c r="V439" s="4" t="str">
        <f>IF(Q439&lt;&gt;"",IFERROR(IF(MATCH(Q439,_xlfn.ANCHORARRAY(Intercrop!AS$1),0)&gt;0,"Yes","No"),"No"),"")</f>
        <v/>
      </c>
      <c r="W439" s="4" t="str" cm="1">
        <f t="array" ref="W439">IF(Q439="Natural or Bare Fallow","",IF(V439="","",IF(V439="No",_xlfn._xlws.FILTER(MT.Out!E:E,MT.Out!D:D=Q439),IF(V439="Yes",_xlfn._xlws.FILTER(Int.Out!S:V,Int.Out!B:B=Q439)))))</f>
        <v/>
      </c>
      <c r="AA439" s="4" t="str" cm="1">
        <f t="array" ref="AA439">IF(OR(W439=0,W439=""),"",IF($R439="Mulched (left on surface)",IFERROR(_xlfn.UNIQUE(_xlfn._xlws.FILTER(Prod.Out!$H:$H,Prod.Out!$B:$B=W439)),""),IF($R439="Incorporated",IFERROR(_xlfn.UNIQUE(_xlfn._xlws.FILTER(Prod.Out!$I:$I,Prod.Out!$B:$B=W439)),""),IF($R439="Retained (unknown if mulched/incorp.)",IFERROR(_xlfn.UNIQUE(_xlfn._xlws.FILTER(Prod.Out!$J:$J,Prod.Out!$B:$B=W439)),""),""))))</f>
        <v/>
      </c>
      <c r="AB439" s="4" t="str" cm="1">
        <f t="array" ref="AB439">IF(OR(X439=0,X439=""),"",IF($R439="Mulched (left on surface)",IFERROR(_xlfn.UNIQUE(_xlfn._xlws.FILTER(Prod.Out!$H:$H,Prod.Out!$B:$B=X439)),""),IF($R439="Incorporated",IFERROR(_xlfn.UNIQUE(_xlfn._xlws.FILTER(Prod.Out!$I:$I,Prod.Out!$B:$B=X439)),""),IF($R439="Retained (unknown if mulched/incorp.)",IFERROR(_xlfn.UNIQUE(_xlfn._xlws.FILTER(Prod.Out!$J:$J,Prod.Out!$B:$B=X439)),""),""))))</f>
        <v/>
      </c>
      <c r="AC439" s="4" t="str" cm="1">
        <f t="array" ref="AC439">IF(OR(Y439=0,Y439=""),"",IF($R439="Mulched (left on surface)",IFERROR(_xlfn.UNIQUE(_xlfn._xlws.FILTER(Prod.Out!$H:$H,Prod.Out!$B:$B=Y439)),""),IF($R439="Incorporated",IFERROR(_xlfn.UNIQUE(_xlfn._xlws.FILTER(Prod.Out!$I:$I,Prod.Out!$B:$B=Y439)),""),IF($R439="Retained (unknown if mulched/incorp.)",IFERROR(_xlfn.UNIQUE(_xlfn._xlws.FILTER(Prod.Out!$J:$J,Prod.Out!$B:$B=Y439)),""),""))))</f>
        <v/>
      </c>
      <c r="AD439" s="4" t="str" cm="1">
        <f t="array" ref="AD439">IF(OR(Z439=0,Z439=""),"",IF($R439="Mulched (left on surface)",IFERROR(_xlfn.UNIQUE(_xlfn._xlws.FILTER(Prod.Out!$H:$H,Prod.Out!$B:$B=Z439)),""),IF($R439="Incorporated",IFERROR(_xlfn.UNIQUE(_xlfn._xlws.FILTER(Prod.Out!$I:$I,Prod.Out!$B:$B=Z439)),""),IF($R439="Retained (unknown if mulched/incorp.)",IFERROR(_xlfn.UNIQUE(_xlfn._xlws.FILTER(Prod.Out!$J:$J,Prod.Out!$B:$B=Z439)),""),""))))</f>
        <v/>
      </c>
    </row>
    <row r="440" spans="19:30" x14ac:dyDescent="0.35">
      <c r="S440" s="4" t="str" cm="1">
        <f t="array" ref="S440">IF(OR(Q440="",Q440=0),"",IFERROR(IF(V440="No",_xlfn._xlws.FILTER(MT.Out!A:A,MT.Out!D:D=Q440),IF(V440="Yes",_xlfn._xlws.FILTER(Int.Out!O:O,Int.Out!B:B=Q440),"")),""))</f>
        <v/>
      </c>
      <c r="T440" s="4" t="str" cm="1">
        <f t="array" ref="T440">IF(OR(Q440="",Q440=0),"",IFERROR(IF(V440="No",_xlfn._xlws.FILTER(MT.Out!B:B,MT.Out!D:D=Q440),IF(V440="Yes",_xlfn._xlws.FILTER(Int.Out!P:P,Int.Out!B:B=Q440),"")),""))</f>
        <v/>
      </c>
      <c r="U440" s="4" t="str" cm="1">
        <f t="array" ref="U440">IF(OR($Q440="",$Q440=0),"",IFERROR(IF($V440="No",_xlfn._xlws.FILTER(MT.Out!C:C,MT.Out!$D:$D=$Q440),IF($V440="Yes",_xlfn._xlws.FILTER(Int.Out!Q:Q,Int.Out!$B:$B=$Q440),"")),""))</f>
        <v/>
      </c>
      <c r="V440" s="4" t="str">
        <f>IF(Q440&lt;&gt;"",IFERROR(IF(MATCH(Q440,_xlfn.ANCHORARRAY(Intercrop!AS$1),0)&gt;0,"Yes","No"),"No"),"")</f>
        <v/>
      </c>
      <c r="W440" s="4" t="str" cm="1">
        <f t="array" ref="W440">IF(Q440="Natural or Bare Fallow","",IF(V440="","",IF(V440="No",_xlfn._xlws.FILTER(MT.Out!E:E,MT.Out!D:D=Q440),IF(V440="Yes",_xlfn._xlws.FILTER(Int.Out!S:V,Int.Out!B:B=Q440)))))</f>
        <v/>
      </c>
      <c r="AA440" s="4" t="str" cm="1">
        <f t="array" ref="AA440">IF(OR(W440=0,W440=""),"",IF($R440="Mulched (left on surface)",IFERROR(_xlfn.UNIQUE(_xlfn._xlws.FILTER(Prod.Out!$H:$H,Prod.Out!$B:$B=W440)),""),IF($R440="Incorporated",IFERROR(_xlfn.UNIQUE(_xlfn._xlws.FILTER(Prod.Out!$I:$I,Prod.Out!$B:$B=W440)),""),IF($R440="Retained (unknown if mulched/incorp.)",IFERROR(_xlfn.UNIQUE(_xlfn._xlws.FILTER(Prod.Out!$J:$J,Prod.Out!$B:$B=W440)),""),""))))</f>
        <v/>
      </c>
      <c r="AB440" s="4" t="str" cm="1">
        <f t="array" ref="AB440">IF(OR(X440=0,X440=""),"",IF($R440="Mulched (left on surface)",IFERROR(_xlfn.UNIQUE(_xlfn._xlws.FILTER(Prod.Out!$H:$H,Prod.Out!$B:$B=X440)),""),IF($R440="Incorporated",IFERROR(_xlfn.UNIQUE(_xlfn._xlws.FILTER(Prod.Out!$I:$I,Prod.Out!$B:$B=X440)),""),IF($R440="Retained (unknown if mulched/incorp.)",IFERROR(_xlfn.UNIQUE(_xlfn._xlws.FILTER(Prod.Out!$J:$J,Prod.Out!$B:$B=X440)),""),""))))</f>
        <v/>
      </c>
      <c r="AC440" s="4" t="str" cm="1">
        <f t="array" ref="AC440">IF(OR(Y440=0,Y440=""),"",IF($R440="Mulched (left on surface)",IFERROR(_xlfn.UNIQUE(_xlfn._xlws.FILTER(Prod.Out!$H:$H,Prod.Out!$B:$B=Y440)),""),IF($R440="Incorporated",IFERROR(_xlfn.UNIQUE(_xlfn._xlws.FILTER(Prod.Out!$I:$I,Prod.Out!$B:$B=Y440)),""),IF($R440="Retained (unknown if mulched/incorp.)",IFERROR(_xlfn.UNIQUE(_xlfn._xlws.FILTER(Prod.Out!$J:$J,Prod.Out!$B:$B=Y440)),""),""))))</f>
        <v/>
      </c>
      <c r="AD440" s="4" t="str" cm="1">
        <f t="array" ref="AD440">IF(OR(Z440=0,Z440=""),"",IF($R440="Mulched (left on surface)",IFERROR(_xlfn.UNIQUE(_xlfn._xlws.FILTER(Prod.Out!$H:$H,Prod.Out!$B:$B=Z440)),""),IF($R440="Incorporated",IFERROR(_xlfn.UNIQUE(_xlfn._xlws.FILTER(Prod.Out!$I:$I,Prod.Out!$B:$B=Z440)),""),IF($R440="Retained (unknown if mulched/incorp.)",IFERROR(_xlfn.UNIQUE(_xlfn._xlws.FILTER(Prod.Out!$J:$J,Prod.Out!$B:$B=Z440)),""),""))))</f>
        <v/>
      </c>
    </row>
    <row r="441" spans="19:30" x14ac:dyDescent="0.35">
      <c r="S441" s="4" t="str" cm="1">
        <f t="array" ref="S441">IF(OR(Q441="",Q441=0),"",IFERROR(IF(V441="No",_xlfn._xlws.FILTER(MT.Out!A:A,MT.Out!D:D=Q441),IF(V441="Yes",_xlfn._xlws.FILTER(Int.Out!O:O,Int.Out!B:B=Q441),"")),""))</f>
        <v/>
      </c>
      <c r="T441" s="4" t="str" cm="1">
        <f t="array" ref="T441">IF(OR(Q441="",Q441=0),"",IFERROR(IF(V441="No",_xlfn._xlws.FILTER(MT.Out!B:B,MT.Out!D:D=Q441),IF(V441="Yes",_xlfn._xlws.FILTER(Int.Out!P:P,Int.Out!B:B=Q441),"")),""))</f>
        <v/>
      </c>
      <c r="U441" s="4" t="str" cm="1">
        <f t="array" ref="U441">IF(OR($Q441="",$Q441=0),"",IFERROR(IF($V441="No",_xlfn._xlws.FILTER(MT.Out!C:C,MT.Out!$D:$D=$Q441),IF($V441="Yes",_xlfn._xlws.FILTER(Int.Out!Q:Q,Int.Out!$B:$B=$Q441),"")),""))</f>
        <v/>
      </c>
      <c r="V441" s="4" t="str">
        <f>IF(Q441&lt;&gt;"",IFERROR(IF(MATCH(Q441,_xlfn.ANCHORARRAY(Intercrop!AS$1),0)&gt;0,"Yes","No"),"No"),"")</f>
        <v/>
      </c>
      <c r="W441" s="4" t="str" cm="1">
        <f t="array" ref="W441">IF(Q441="Natural or Bare Fallow","",IF(V441="","",IF(V441="No",_xlfn._xlws.FILTER(MT.Out!E:E,MT.Out!D:D=Q441),IF(V441="Yes",_xlfn._xlws.FILTER(Int.Out!S:V,Int.Out!B:B=Q441)))))</f>
        <v/>
      </c>
      <c r="AA441" s="4" t="str" cm="1">
        <f t="array" ref="AA441">IF(OR(W441=0,W441=""),"",IF($R441="Mulched (left on surface)",IFERROR(_xlfn.UNIQUE(_xlfn._xlws.FILTER(Prod.Out!$H:$H,Prod.Out!$B:$B=W441)),""),IF($R441="Incorporated",IFERROR(_xlfn.UNIQUE(_xlfn._xlws.FILTER(Prod.Out!$I:$I,Prod.Out!$B:$B=W441)),""),IF($R441="Retained (unknown if mulched/incorp.)",IFERROR(_xlfn.UNIQUE(_xlfn._xlws.FILTER(Prod.Out!$J:$J,Prod.Out!$B:$B=W441)),""),""))))</f>
        <v/>
      </c>
      <c r="AB441" s="4" t="str" cm="1">
        <f t="array" ref="AB441">IF(OR(X441=0,X441=""),"",IF($R441="Mulched (left on surface)",IFERROR(_xlfn.UNIQUE(_xlfn._xlws.FILTER(Prod.Out!$H:$H,Prod.Out!$B:$B=X441)),""),IF($R441="Incorporated",IFERROR(_xlfn.UNIQUE(_xlfn._xlws.FILTER(Prod.Out!$I:$I,Prod.Out!$B:$B=X441)),""),IF($R441="Retained (unknown if mulched/incorp.)",IFERROR(_xlfn.UNIQUE(_xlfn._xlws.FILTER(Prod.Out!$J:$J,Prod.Out!$B:$B=X441)),""),""))))</f>
        <v/>
      </c>
      <c r="AC441" s="4" t="str" cm="1">
        <f t="array" ref="AC441">IF(OR(Y441=0,Y441=""),"",IF($R441="Mulched (left on surface)",IFERROR(_xlfn.UNIQUE(_xlfn._xlws.FILTER(Prod.Out!$H:$H,Prod.Out!$B:$B=Y441)),""),IF($R441="Incorporated",IFERROR(_xlfn.UNIQUE(_xlfn._xlws.FILTER(Prod.Out!$I:$I,Prod.Out!$B:$B=Y441)),""),IF($R441="Retained (unknown if mulched/incorp.)",IFERROR(_xlfn.UNIQUE(_xlfn._xlws.FILTER(Prod.Out!$J:$J,Prod.Out!$B:$B=Y441)),""),""))))</f>
        <v/>
      </c>
      <c r="AD441" s="4" t="str" cm="1">
        <f t="array" ref="AD441">IF(OR(Z441=0,Z441=""),"",IF($R441="Mulched (left on surface)",IFERROR(_xlfn.UNIQUE(_xlfn._xlws.FILTER(Prod.Out!$H:$H,Prod.Out!$B:$B=Z441)),""),IF($R441="Incorporated",IFERROR(_xlfn.UNIQUE(_xlfn._xlws.FILTER(Prod.Out!$I:$I,Prod.Out!$B:$B=Z441)),""),IF($R441="Retained (unknown if mulched/incorp.)",IFERROR(_xlfn.UNIQUE(_xlfn._xlws.FILTER(Prod.Out!$J:$J,Prod.Out!$B:$B=Z441)),""),""))))</f>
        <v/>
      </c>
    </row>
    <row r="442" spans="19:30" x14ac:dyDescent="0.35">
      <c r="S442" s="4" t="str" cm="1">
        <f t="array" ref="S442">IF(OR(Q442="",Q442=0),"",IFERROR(IF(V442="No",_xlfn._xlws.FILTER(MT.Out!A:A,MT.Out!D:D=Q442),IF(V442="Yes",_xlfn._xlws.FILTER(Int.Out!O:O,Int.Out!B:B=Q442),"")),""))</f>
        <v/>
      </c>
      <c r="T442" s="4" t="str" cm="1">
        <f t="array" ref="T442">IF(OR(Q442="",Q442=0),"",IFERROR(IF(V442="No",_xlfn._xlws.FILTER(MT.Out!B:B,MT.Out!D:D=Q442),IF(V442="Yes",_xlfn._xlws.FILTER(Int.Out!P:P,Int.Out!B:B=Q442),"")),""))</f>
        <v/>
      </c>
      <c r="U442" s="4" t="str" cm="1">
        <f t="array" ref="U442">IF(OR($Q442="",$Q442=0),"",IFERROR(IF($V442="No",_xlfn._xlws.FILTER(MT.Out!C:C,MT.Out!$D:$D=$Q442),IF($V442="Yes",_xlfn._xlws.FILTER(Int.Out!Q:Q,Int.Out!$B:$B=$Q442),"")),""))</f>
        <v/>
      </c>
      <c r="V442" s="4" t="str">
        <f>IF(Q442&lt;&gt;"",IFERROR(IF(MATCH(Q442,_xlfn.ANCHORARRAY(Intercrop!AS$1),0)&gt;0,"Yes","No"),"No"),"")</f>
        <v/>
      </c>
      <c r="W442" s="4" t="str" cm="1">
        <f t="array" ref="W442">IF(Q442="Natural or Bare Fallow","",IF(V442="","",IF(V442="No",_xlfn._xlws.FILTER(MT.Out!E:E,MT.Out!D:D=Q442),IF(V442="Yes",_xlfn._xlws.FILTER(Int.Out!S:V,Int.Out!B:B=Q442)))))</f>
        <v/>
      </c>
      <c r="AA442" s="4" t="str" cm="1">
        <f t="array" ref="AA442">IF(OR(W442=0,W442=""),"",IF($R442="Mulched (left on surface)",IFERROR(_xlfn.UNIQUE(_xlfn._xlws.FILTER(Prod.Out!$H:$H,Prod.Out!$B:$B=W442)),""),IF($R442="Incorporated",IFERROR(_xlfn.UNIQUE(_xlfn._xlws.FILTER(Prod.Out!$I:$I,Prod.Out!$B:$B=W442)),""),IF($R442="Retained (unknown if mulched/incorp.)",IFERROR(_xlfn.UNIQUE(_xlfn._xlws.FILTER(Prod.Out!$J:$J,Prod.Out!$B:$B=W442)),""),""))))</f>
        <v/>
      </c>
      <c r="AB442" s="4" t="str" cm="1">
        <f t="array" ref="AB442">IF(OR(X442=0,X442=""),"",IF($R442="Mulched (left on surface)",IFERROR(_xlfn.UNIQUE(_xlfn._xlws.FILTER(Prod.Out!$H:$H,Prod.Out!$B:$B=X442)),""),IF($R442="Incorporated",IFERROR(_xlfn.UNIQUE(_xlfn._xlws.FILTER(Prod.Out!$I:$I,Prod.Out!$B:$B=X442)),""),IF($R442="Retained (unknown if mulched/incorp.)",IFERROR(_xlfn.UNIQUE(_xlfn._xlws.FILTER(Prod.Out!$J:$J,Prod.Out!$B:$B=X442)),""),""))))</f>
        <v/>
      </c>
      <c r="AC442" s="4" t="str" cm="1">
        <f t="array" ref="AC442">IF(OR(Y442=0,Y442=""),"",IF($R442="Mulched (left on surface)",IFERROR(_xlfn.UNIQUE(_xlfn._xlws.FILTER(Prod.Out!$H:$H,Prod.Out!$B:$B=Y442)),""),IF($R442="Incorporated",IFERROR(_xlfn.UNIQUE(_xlfn._xlws.FILTER(Prod.Out!$I:$I,Prod.Out!$B:$B=Y442)),""),IF($R442="Retained (unknown if mulched/incorp.)",IFERROR(_xlfn.UNIQUE(_xlfn._xlws.FILTER(Prod.Out!$J:$J,Prod.Out!$B:$B=Y442)),""),""))))</f>
        <v/>
      </c>
      <c r="AD442" s="4" t="str" cm="1">
        <f t="array" ref="AD442">IF(OR(Z442=0,Z442=""),"",IF($R442="Mulched (left on surface)",IFERROR(_xlfn.UNIQUE(_xlfn._xlws.FILTER(Prod.Out!$H:$H,Prod.Out!$B:$B=Z442)),""),IF($R442="Incorporated",IFERROR(_xlfn.UNIQUE(_xlfn._xlws.FILTER(Prod.Out!$I:$I,Prod.Out!$B:$B=Z442)),""),IF($R442="Retained (unknown if mulched/incorp.)",IFERROR(_xlfn.UNIQUE(_xlfn._xlws.FILTER(Prod.Out!$J:$J,Prod.Out!$B:$B=Z442)),""),""))))</f>
        <v/>
      </c>
    </row>
    <row r="443" spans="19:30" x14ac:dyDescent="0.35">
      <c r="S443" s="4" t="str" cm="1">
        <f t="array" ref="S443">IF(OR(Q443="",Q443=0),"",IFERROR(IF(V443="No",_xlfn._xlws.FILTER(MT.Out!A:A,MT.Out!D:D=Q443),IF(V443="Yes",_xlfn._xlws.FILTER(Int.Out!O:O,Int.Out!B:B=Q443),"")),""))</f>
        <v/>
      </c>
      <c r="T443" s="4" t="str" cm="1">
        <f t="array" ref="T443">IF(OR(Q443="",Q443=0),"",IFERROR(IF(V443="No",_xlfn._xlws.FILTER(MT.Out!B:B,MT.Out!D:D=Q443),IF(V443="Yes",_xlfn._xlws.FILTER(Int.Out!P:P,Int.Out!B:B=Q443),"")),""))</f>
        <v/>
      </c>
      <c r="U443" s="4" t="str" cm="1">
        <f t="array" ref="U443">IF(OR($Q443="",$Q443=0),"",IFERROR(IF($V443="No",_xlfn._xlws.FILTER(MT.Out!C:C,MT.Out!$D:$D=$Q443),IF($V443="Yes",_xlfn._xlws.FILTER(Int.Out!Q:Q,Int.Out!$B:$B=$Q443),"")),""))</f>
        <v/>
      </c>
      <c r="V443" s="4" t="str">
        <f>IF(Q443&lt;&gt;"",IFERROR(IF(MATCH(Q443,_xlfn.ANCHORARRAY(Intercrop!AS$1),0)&gt;0,"Yes","No"),"No"),"")</f>
        <v/>
      </c>
      <c r="W443" s="4" t="str" cm="1">
        <f t="array" ref="W443">IF(Q443="Natural or Bare Fallow","",IF(V443="","",IF(V443="No",_xlfn._xlws.FILTER(MT.Out!E:E,MT.Out!D:D=Q443),IF(V443="Yes",_xlfn._xlws.FILTER(Int.Out!S:V,Int.Out!B:B=Q443)))))</f>
        <v/>
      </c>
      <c r="AA443" s="4" t="str" cm="1">
        <f t="array" ref="AA443">IF(OR(W443=0,W443=""),"",IF($R443="Mulched (left on surface)",IFERROR(_xlfn.UNIQUE(_xlfn._xlws.FILTER(Prod.Out!$H:$H,Prod.Out!$B:$B=W443)),""),IF($R443="Incorporated",IFERROR(_xlfn.UNIQUE(_xlfn._xlws.FILTER(Prod.Out!$I:$I,Prod.Out!$B:$B=W443)),""),IF($R443="Retained (unknown if mulched/incorp.)",IFERROR(_xlfn.UNIQUE(_xlfn._xlws.FILTER(Prod.Out!$J:$J,Prod.Out!$B:$B=W443)),""),""))))</f>
        <v/>
      </c>
      <c r="AB443" s="4" t="str" cm="1">
        <f t="array" ref="AB443">IF(OR(X443=0,X443=""),"",IF($R443="Mulched (left on surface)",IFERROR(_xlfn.UNIQUE(_xlfn._xlws.FILTER(Prod.Out!$H:$H,Prod.Out!$B:$B=X443)),""),IF($R443="Incorporated",IFERROR(_xlfn.UNIQUE(_xlfn._xlws.FILTER(Prod.Out!$I:$I,Prod.Out!$B:$B=X443)),""),IF($R443="Retained (unknown if mulched/incorp.)",IFERROR(_xlfn.UNIQUE(_xlfn._xlws.FILTER(Prod.Out!$J:$J,Prod.Out!$B:$B=X443)),""),""))))</f>
        <v/>
      </c>
      <c r="AC443" s="4" t="str" cm="1">
        <f t="array" ref="AC443">IF(OR(Y443=0,Y443=""),"",IF($R443="Mulched (left on surface)",IFERROR(_xlfn.UNIQUE(_xlfn._xlws.FILTER(Prod.Out!$H:$H,Prod.Out!$B:$B=Y443)),""),IF($R443="Incorporated",IFERROR(_xlfn.UNIQUE(_xlfn._xlws.FILTER(Prod.Out!$I:$I,Prod.Out!$B:$B=Y443)),""),IF($R443="Retained (unknown if mulched/incorp.)",IFERROR(_xlfn.UNIQUE(_xlfn._xlws.FILTER(Prod.Out!$J:$J,Prod.Out!$B:$B=Y443)),""),""))))</f>
        <v/>
      </c>
      <c r="AD443" s="4" t="str" cm="1">
        <f t="array" ref="AD443">IF(OR(Z443=0,Z443=""),"",IF($R443="Mulched (left on surface)",IFERROR(_xlfn.UNIQUE(_xlfn._xlws.FILTER(Prod.Out!$H:$H,Prod.Out!$B:$B=Z443)),""),IF($R443="Incorporated",IFERROR(_xlfn.UNIQUE(_xlfn._xlws.FILTER(Prod.Out!$I:$I,Prod.Out!$B:$B=Z443)),""),IF($R443="Retained (unknown if mulched/incorp.)",IFERROR(_xlfn.UNIQUE(_xlfn._xlws.FILTER(Prod.Out!$J:$J,Prod.Out!$B:$B=Z443)),""),""))))</f>
        <v/>
      </c>
    </row>
    <row r="444" spans="19:30" x14ac:dyDescent="0.35">
      <c r="S444" s="4" t="str" cm="1">
        <f t="array" ref="S444">IF(OR(Q444="",Q444=0),"",IFERROR(IF(V444="No",_xlfn._xlws.FILTER(MT.Out!A:A,MT.Out!D:D=Q444),IF(V444="Yes",_xlfn._xlws.FILTER(Int.Out!O:O,Int.Out!B:B=Q444),"")),""))</f>
        <v/>
      </c>
      <c r="T444" s="4" t="str" cm="1">
        <f t="array" ref="T444">IF(OR(Q444="",Q444=0),"",IFERROR(IF(V444="No",_xlfn._xlws.FILTER(MT.Out!B:B,MT.Out!D:D=Q444),IF(V444="Yes",_xlfn._xlws.FILTER(Int.Out!P:P,Int.Out!B:B=Q444),"")),""))</f>
        <v/>
      </c>
      <c r="U444" s="4" t="str" cm="1">
        <f t="array" ref="U444">IF(OR($Q444="",$Q444=0),"",IFERROR(IF($V444="No",_xlfn._xlws.FILTER(MT.Out!C:C,MT.Out!$D:$D=$Q444),IF($V444="Yes",_xlfn._xlws.FILTER(Int.Out!Q:Q,Int.Out!$B:$B=$Q444),"")),""))</f>
        <v/>
      </c>
      <c r="V444" s="4" t="str">
        <f>IF(Q444&lt;&gt;"",IFERROR(IF(MATCH(Q444,_xlfn.ANCHORARRAY(Intercrop!AS$1),0)&gt;0,"Yes","No"),"No"),"")</f>
        <v/>
      </c>
      <c r="W444" s="4" t="str" cm="1">
        <f t="array" ref="W444">IF(Q444="Natural or Bare Fallow","",IF(V444="","",IF(V444="No",_xlfn._xlws.FILTER(MT.Out!E:E,MT.Out!D:D=Q444),IF(V444="Yes",_xlfn._xlws.FILTER(Int.Out!S:V,Int.Out!B:B=Q444)))))</f>
        <v/>
      </c>
      <c r="AA444" s="4" t="str" cm="1">
        <f t="array" ref="AA444">IF(OR(W444=0,W444=""),"",IF($R444="Mulched (left on surface)",IFERROR(_xlfn.UNIQUE(_xlfn._xlws.FILTER(Prod.Out!$H:$H,Prod.Out!$B:$B=W444)),""),IF($R444="Incorporated",IFERROR(_xlfn.UNIQUE(_xlfn._xlws.FILTER(Prod.Out!$I:$I,Prod.Out!$B:$B=W444)),""),IF($R444="Retained (unknown if mulched/incorp.)",IFERROR(_xlfn.UNIQUE(_xlfn._xlws.FILTER(Prod.Out!$J:$J,Prod.Out!$B:$B=W444)),""),""))))</f>
        <v/>
      </c>
      <c r="AB444" s="4" t="str" cm="1">
        <f t="array" ref="AB444">IF(OR(X444=0,X444=""),"",IF($R444="Mulched (left on surface)",IFERROR(_xlfn.UNIQUE(_xlfn._xlws.FILTER(Prod.Out!$H:$H,Prod.Out!$B:$B=X444)),""),IF($R444="Incorporated",IFERROR(_xlfn.UNIQUE(_xlfn._xlws.FILTER(Prod.Out!$I:$I,Prod.Out!$B:$B=X444)),""),IF($R444="Retained (unknown if mulched/incorp.)",IFERROR(_xlfn.UNIQUE(_xlfn._xlws.FILTER(Prod.Out!$J:$J,Prod.Out!$B:$B=X444)),""),""))))</f>
        <v/>
      </c>
      <c r="AC444" s="4" t="str" cm="1">
        <f t="array" ref="AC444">IF(OR(Y444=0,Y444=""),"",IF($R444="Mulched (left on surface)",IFERROR(_xlfn.UNIQUE(_xlfn._xlws.FILTER(Prod.Out!$H:$H,Prod.Out!$B:$B=Y444)),""),IF($R444="Incorporated",IFERROR(_xlfn.UNIQUE(_xlfn._xlws.FILTER(Prod.Out!$I:$I,Prod.Out!$B:$B=Y444)),""),IF($R444="Retained (unknown if mulched/incorp.)",IFERROR(_xlfn.UNIQUE(_xlfn._xlws.FILTER(Prod.Out!$J:$J,Prod.Out!$B:$B=Y444)),""),""))))</f>
        <v/>
      </c>
      <c r="AD444" s="4" t="str" cm="1">
        <f t="array" ref="AD444">IF(OR(Z444=0,Z444=""),"",IF($R444="Mulched (left on surface)",IFERROR(_xlfn.UNIQUE(_xlfn._xlws.FILTER(Prod.Out!$H:$H,Prod.Out!$B:$B=Z444)),""),IF($R444="Incorporated",IFERROR(_xlfn.UNIQUE(_xlfn._xlws.FILTER(Prod.Out!$I:$I,Prod.Out!$B:$B=Z444)),""),IF($R444="Retained (unknown if mulched/incorp.)",IFERROR(_xlfn.UNIQUE(_xlfn._xlws.FILTER(Prod.Out!$J:$J,Prod.Out!$B:$B=Z444)),""),""))))</f>
        <v/>
      </c>
    </row>
    <row r="445" spans="19:30" x14ac:dyDescent="0.35">
      <c r="S445" s="4" t="str" cm="1">
        <f t="array" ref="S445">IF(OR(Q445="",Q445=0),"",IFERROR(IF(V445="No",_xlfn._xlws.FILTER(MT.Out!A:A,MT.Out!D:D=Q445),IF(V445="Yes",_xlfn._xlws.FILTER(Int.Out!O:O,Int.Out!B:B=Q445),"")),""))</f>
        <v/>
      </c>
      <c r="T445" s="4" t="str" cm="1">
        <f t="array" ref="T445">IF(OR(Q445="",Q445=0),"",IFERROR(IF(V445="No",_xlfn._xlws.FILTER(MT.Out!B:B,MT.Out!D:D=Q445),IF(V445="Yes",_xlfn._xlws.FILTER(Int.Out!P:P,Int.Out!B:B=Q445),"")),""))</f>
        <v/>
      </c>
      <c r="U445" s="4" t="str" cm="1">
        <f t="array" ref="U445">IF(OR($Q445="",$Q445=0),"",IFERROR(IF($V445="No",_xlfn._xlws.FILTER(MT.Out!C:C,MT.Out!$D:$D=$Q445),IF($V445="Yes",_xlfn._xlws.FILTER(Int.Out!Q:Q,Int.Out!$B:$B=$Q445),"")),""))</f>
        <v/>
      </c>
      <c r="V445" s="4" t="str">
        <f>IF(Q445&lt;&gt;"",IFERROR(IF(MATCH(Q445,_xlfn.ANCHORARRAY(Intercrop!AS$1),0)&gt;0,"Yes","No"),"No"),"")</f>
        <v/>
      </c>
      <c r="W445" s="4" t="str" cm="1">
        <f t="array" ref="W445">IF(Q445="Natural or Bare Fallow","",IF(V445="","",IF(V445="No",_xlfn._xlws.FILTER(MT.Out!E:E,MT.Out!D:D=Q445),IF(V445="Yes",_xlfn._xlws.FILTER(Int.Out!S:V,Int.Out!B:B=Q445)))))</f>
        <v/>
      </c>
      <c r="AA445" s="4" t="str" cm="1">
        <f t="array" ref="AA445">IF(OR(W445=0,W445=""),"",IF($R445="Mulched (left on surface)",IFERROR(_xlfn.UNIQUE(_xlfn._xlws.FILTER(Prod.Out!$H:$H,Prod.Out!$B:$B=W445)),""),IF($R445="Incorporated",IFERROR(_xlfn.UNIQUE(_xlfn._xlws.FILTER(Prod.Out!$I:$I,Prod.Out!$B:$B=W445)),""),IF($R445="Retained (unknown if mulched/incorp.)",IFERROR(_xlfn.UNIQUE(_xlfn._xlws.FILTER(Prod.Out!$J:$J,Prod.Out!$B:$B=W445)),""),""))))</f>
        <v/>
      </c>
      <c r="AB445" s="4" t="str" cm="1">
        <f t="array" ref="AB445">IF(OR(X445=0,X445=""),"",IF($R445="Mulched (left on surface)",IFERROR(_xlfn.UNIQUE(_xlfn._xlws.FILTER(Prod.Out!$H:$H,Prod.Out!$B:$B=X445)),""),IF($R445="Incorporated",IFERROR(_xlfn.UNIQUE(_xlfn._xlws.FILTER(Prod.Out!$I:$I,Prod.Out!$B:$B=X445)),""),IF($R445="Retained (unknown if mulched/incorp.)",IFERROR(_xlfn.UNIQUE(_xlfn._xlws.FILTER(Prod.Out!$J:$J,Prod.Out!$B:$B=X445)),""),""))))</f>
        <v/>
      </c>
      <c r="AC445" s="4" t="str" cm="1">
        <f t="array" ref="AC445">IF(OR(Y445=0,Y445=""),"",IF($R445="Mulched (left on surface)",IFERROR(_xlfn.UNIQUE(_xlfn._xlws.FILTER(Prod.Out!$H:$H,Prod.Out!$B:$B=Y445)),""),IF($R445="Incorporated",IFERROR(_xlfn.UNIQUE(_xlfn._xlws.FILTER(Prod.Out!$I:$I,Prod.Out!$B:$B=Y445)),""),IF($R445="Retained (unknown if mulched/incorp.)",IFERROR(_xlfn.UNIQUE(_xlfn._xlws.FILTER(Prod.Out!$J:$J,Prod.Out!$B:$B=Y445)),""),""))))</f>
        <v/>
      </c>
      <c r="AD445" s="4" t="str" cm="1">
        <f t="array" ref="AD445">IF(OR(Z445=0,Z445=""),"",IF($R445="Mulched (left on surface)",IFERROR(_xlfn.UNIQUE(_xlfn._xlws.FILTER(Prod.Out!$H:$H,Prod.Out!$B:$B=Z445)),""),IF($R445="Incorporated",IFERROR(_xlfn.UNIQUE(_xlfn._xlws.FILTER(Prod.Out!$I:$I,Prod.Out!$B:$B=Z445)),""),IF($R445="Retained (unknown if mulched/incorp.)",IFERROR(_xlfn.UNIQUE(_xlfn._xlws.FILTER(Prod.Out!$J:$J,Prod.Out!$B:$B=Z445)),""),""))))</f>
        <v/>
      </c>
    </row>
    <row r="446" spans="19:30" x14ac:dyDescent="0.35">
      <c r="S446" s="4" t="str" cm="1">
        <f t="array" ref="S446">IF(OR(Q446="",Q446=0),"",IFERROR(IF(V446="No",_xlfn._xlws.FILTER(MT.Out!A:A,MT.Out!D:D=Q446),IF(V446="Yes",_xlfn._xlws.FILTER(Int.Out!O:O,Int.Out!B:B=Q446),"")),""))</f>
        <v/>
      </c>
      <c r="T446" s="4" t="str" cm="1">
        <f t="array" ref="T446">IF(OR(Q446="",Q446=0),"",IFERROR(IF(V446="No",_xlfn._xlws.FILTER(MT.Out!B:B,MT.Out!D:D=Q446),IF(V446="Yes",_xlfn._xlws.FILTER(Int.Out!P:P,Int.Out!B:B=Q446),"")),""))</f>
        <v/>
      </c>
      <c r="U446" s="4" t="str" cm="1">
        <f t="array" ref="U446">IF(OR($Q446="",$Q446=0),"",IFERROR(IF($V446="No",_xlfn._xlws.FILTER(MT.Out!C:C,MT.Out!$D:$D=$Q446),IF($V446="Yes",_xlfn._xlws.FILTER(Int.Out!Q:Q,Int.Out!$B:$B=$Q446),"")),""))</f>
        <v/>
      </c>
      <c r="V446" s="4" t="str">
        <f>IF(Q446&lt;&gt;"",IFERROR(IF(MATCH(Q446,_xlfn.ANCHORARRAY(Intercrop!AS$1),0)&gt;0,"Yes","No"),"No"),"")</f>
        <v/>
      </c>
      <c r="W446" s="4" t="str" cm="1">
        <f t="array" ref="W446">IF(Q446="Natural or Bare Fallow","",IF(V446="","",IF(V446="No",_xlfn._xlws.FILTER(MT.Out!E:E,MT.Out!D:D=Q446),IF(V446="Yes",_xlfn._xlws.FILTER(Int.Out!S:V,Int.Out!B:B=Q446)))))</f>
        <v/>
      </c>
      <c r="AA446" s="4" t="str" cm="1">
        <f t="array" ref="AA446">IF(OR(W446=0,W446=""),"",IF($R446="Mulched (left on surface)",IFERROR(_xlfn.UNIQUE(_xlfn._xlws.FILTER(Prod.Out!$H:$H,Prod.Out!$B:$B=W446)),""),IF($R446="Incorporated",IFERROR(_xlfn.UNIQUE(_xlfn._xlws.FILTER(Prod.Out!$I:$I,Prod.Out!$B:$B=W446)),""),IF($R446="Retained (unknown if mulched/incorp.)",IFERROR(_xlfn.UNIQUE(_xlfn._xlws.FILTER(Prod.Out!$J:$J,Prod.Out!$B:$B=W446)),""),""))))</f>
        <v/>
      </c>
      <c r="AB446" s="4" t="str" cm="1">
        <f t="array" ref="AB446">IF(OR(X446=0,X446=""),"",IF($R446="Mulched (left on surface)",IFERROR(_xlfn.UNIQUE(_xlfn._xlws.FILTER(Prod.Out!$H:$H,Prod.Out!$B:$B=X446)),""),IF($R446="Incorporated",IFERROR(_xlfn.UNIQUE(_xlfn._xlws.FILTER(Prod.Out!$I:$I,Prod.Out!$B:$B=X446)),""),IF($R446="Retained (unknown if mulched/incorp.)",IFERROR(_xlfn.UNIQUE(_xlfn._xlws.FILTER(Prod.Out!$J:$J,Prod.Out!$B:$B=X446)),""),""))))</f>
        <v/>
      </c>
      <c r="AC446" s="4" t="str" cm="1">
        <f t="array" ref="AC446">IF(OR(Y446=0,Y446=""),"",IF($R446="Mulched (left on surface)",IFERROR(_xlfn.UNIQUE(_xlfn._xlws.FILTER(Prod.Out!$H:$H,Prod.Out!$B:$B=Y446)),""),IF($R446="Incorporated",IFERROR(_xlfn.UNIQUE(_xlfn._xlws.FILTER(Prod.Out!$I:$I,Prod.Out!$B:$B=Y446)),""),IF($R446="Retained (unknown if mulched/incorp.)",IFERROR(_xlfn.UNIQUE(_xlfn._xlws.FILTER(Prod.Out!$J:$J,Prod.Out!$B:$B=Y446)),""),""))))</f>
        <v/>
      </c>
      <c r="AD446" s="4" t="str" cm="1">
        <f t="array" ref="AD446">IF(OR(Z446=0,Z446=""),"",IF($R446="Mulched (left on surface)",IFERROR(_xlfn.UNIQUE(_xlfn._xlws.FILTER(Prod.Out!$H:$H,Prod.Out!$B:$B=Z446)),""),IF($R446="Incorporated",IFERROR(_xlfn.UNIQUE(_xlfn._xlws.FILTER(Prod.Out!$I:$I,Prod.Out!$B:$B=Z446)),""),IF($R446="Retained (unknown if mulched/incorp.)",IFERROR(_xlfn.UNIQUE(_xlfn._xlws.FILTER(Prod.Out!$J:$J,Prod.Out!$B:$B=Z446)),""),""))))</f>
        <v/>
      </c>
    </row>
    <row r="447" spans="19:30" x14ac:dyDescent="0.35">
      <c r="S447" s="4" t="str" cm="1">
        <f t="array" ref="S447">IF(OR(Q447="",Q447=0),"",IFERROR(IF(V447="No",_xlfn._xlws.FILTER(MT.Out!A:A,MT.Out!D:D=Q447),IF(V447="Yes",_xlfn._xlws.FILTER(Int.Out!O:O,Int.Out!B:B=Q447),"")),""))</f>
        <v/>
      </c>
      <c r="T447" s="4" t="str" cm="1">
        <f t="array" ref="T447">IF(OR(Q447="",Q447=0),"",IFERROR(IF(V447="No",_xlfn._xlws.FILTER(MT.Out!B:B,MT.Out!D:D=Q447),IF(V447="Yes",_xlfn._xlws.FILTER(Int.Out!P:P,Int.Out!B:B=Q447),"")),""))</f>
        <v/>
      </c>
      <c r="U447" s="4" t="str" cm="1">
        <f t="array" ref="U447">IF(OR($Q447="",$Q447=0),"",IFERROR(IF($V447="No",_xlfn._xlws.FILTER(MT.Out!C:C,MT.Out!$D:$D=$Q447),IF($V447="Yes",_xlfn._xlws.FILTER(Int.Out!Q:Q,Int.Out!$B:$B=$Q447),"")),""))</f>
        <v/>
      </c>
      <c r="V447" s="4" t="str">
        <f>IF(Q447&lt;&gt;"",IFERROR(IF(MATCH(Q447,_xlfn.ANCHORARRAY(Intercrop!AS$1),0)&gt;0,"Yes","No"),"No"),"")</f>
        <v/>
      </c>
      <c r="W447" s="4" t="str" cm="1">
        <f t="array" ref="W447">IF(Q447="Natural or Bare Fallow","",IF(V447="","",IF(V447="No",_xlfn._xlws.FILTER(MT.Out!E:E,MT.Out!D:D=Q447),IF(V447="Yes",_xlfn._xlws.FILTER(Int.Out!S:V,Int.Out!B:B=Q447)))))</f>
        <v/>
      </c>
      <c r="AA447" s="4" t="str" cm="1">
        <f t="array" ref="AA447">IF(OR(W447=0,W447=""),"",IF($R447="Mulched (left on surface)",IFERROR(_xlfn.UNIQUE(_xlfn._xlws.FILTER(Prod.Out!$H:$H,Prod.Out!$B:$B=W447)),""),IF($R447="Incorporated",IFERROR(_xlfn.UNIQUE(_xlfn._xlws.FILTER(Prod.Out!$I:$I,Prod.Out!$B:$B=W447)),""),IF($R447="Retained (unknown if mulched/incorp.)",IFERROR(_xlfn.UNIQUE(_xlfn._xlws.FILTER(Prod.Out!$J:$J,Prod.Out!$B:$B=W447)),""),""))))</f>
        <v/>
      </c>
      <c r="AB447" s="4" t="str" cm="1">
        <f t="array" ref="AB447">IF(OR(X447=0,X447=""),"",IF($R447="Mulched (left on surface)",IFERROR(_xlfn.UNIQUE(_xlfn._xlws.FILTER(Prod.Out!$H:$H,Prod.Out!$B:$B=X447)),""),IF($R447="Incorporated",IFERROR(_xlfn.UNIQUE(_xlfn._xlws.FILTER(Prod.Out!$I:$I,Prod.Out!$B:$B=X447)),""),IF($R447="Retained (unknown if mulched/incorp.)",IFERROR(_xlfn.UNIQUE(_xlfn._xlws.FILTER(Prod.Out!$J:$J,Prod.Out!$B:$B=X447)),""),""))))</f>
        <v/>
      </c>
      <c r="AC447" s="4" t="str" cm="1">
        <f t="array" ref="AC447">IF(OR(Y447=0,Y447=""),"",IF($R447="Mulched (left on surface)",IFERROR(_xlfn.UNIQUE(_xlfn._xlws.FILTER(Prod.Out!$H:$H,Prod.Out!$B:$B=Y447)),""),IF($R447="Incorporated",IFERROR(_xlfn.UNIQUE(_xlfn._xlws.FILTER(Prod.Out!$I:$I,Prod.Out!$B:$B=Y447)),""),IF($R447="Retained (unknown if mulched/incorp.)",IFERROR(_xlfn.UNIQUE(_xlfn._xlws.FILTER(Prod.Out!$J:$J,Prod.Out!$B:$B=Y447)),""),""))))</f>
        <v/>
      </c>
      <c r="AD447" s="4" t="str" cm="1">
        <f t="array" ref="AD447">IF(OR(Z447=0,Z447=""),"",IF($R447="Mulched (left on surface)",IFERROR(_xlfn.UNIQUE(_xlfn._xlws.FILTER(Prod.Out!$H:$H,Prod.Out!$B:$B=Z447)),""),IF($R447="Incorporated",IFERROR(_xlfn.UNIQUE(_xlfn._xlws.FILTER(Prod.Out!$I:$I,Prod.Out!$B:$B=Z447)),""),IF($R447="Retained (unknown if mulched/incorp.)",IFERROR(_xlfn.UNIQUE(_xlfn._xlws.FILTER(Prod.Out!$J:$J,Prod.Out!$B:$B=Z447)),""),""))))</f>
        <v/>
      </c>
    </row>
    <row r="448" spans="19:30" x14ac:dyDescent="0.35">
      <c r="S448" s="4" t="str" cm="1">
        <f t="array" ref="S448">IF(OR(Q448="",Q448=0),"",IFERROR(IF(V448="No",_xlfn._xlws.FILTER(MT.Out!A:A,MT.Out!D:D=Q448),IF(V448="Yes",_xlfn._xlws.FILTER(Int.Out!O:O,Int.Out!B:B=Q448),"")),""))</f>
        <v/>
      </c>
      <c r="T448" s="4" t="str" cm="1">
        <f t="array" ref="T448">IF(OR(Q448="",Q448=0),"",IFERROR(IF(V448="No",_xlfn._xlws.FILTER(MT.Out!B:B,MT.Out!D:D=Q448),IF(V448="Yes",_xlfn._xlws.FILTER(Int.Out!P:P,Int.Out!B:B=Q448),"")),""))</f>
        <v/>
      </c>
      <c r="U448" s="4" t="str" cm="1">
        <f t="array" ref="U448">IF(OR($Q448="",$Q448=0),"",IFERROR(IF($V448="No",_xlfn._xlws.FILTER(MT.Out!C:C,MT.Out!$D:$D=$Q448),IF($V448="Yes",_xlfn._xlws.FILTER(Int.Out!Q:Q,Int.Out!$B:$B=$Q448),"")),""))</f>
        <v/>
      </c>
      <c r="V448" s="4" t="str">
        <f>IF(Q448&lt;&gt;"",IFERROR(IF(MATCH(Q448,_xlfn.ANCHORARRAY(Intercrop!AS$1),0)&gt;0,"Yes","No"),"No"),"")</f>
        <v/>
      </c>
      <c r="W448" s="4" t="str" cm="1">
        <f t="array" ref="W448">IF(Q448="Natural or Bare Fallow","",IF(V448="","",IF(V448="No",_xlfn._xlws.FILTER(MT.Out!E:E,MT.Out!D:D=Q448),IF(V448="Yes",_xlfn._xlws.FILTER(Int.Out!S:V,Int.Out!B:B=Q448)))))</f>
        <v/>
      </c>
      <c r="AA448" s="4" t="str" cm="1">
        <f t="array" ref="AA448">IF(OR(W448=0,W448=""),"",IF($R448="Mulched (left on surface)",IFERROR(_xlfn.UNIQUE(_xlfn._xlws.FILTER(Prod.Out!$H:$H,Prod.Out!$B:$B=W448)),""),IF($R448="Incorporated",IFERROR(_xlfn.UNIQUE(_xlfn._xlws.FILTER(Prod.Out!$I:$I,Prod.Out!$B:$B=W448)),""),IF($R448="Retained (unknown if mulched/incorp.)",IFERROR(_xlfn.UNIQUE(_xlfn._xlws.FILTER(Prod.Out!$J:$J,Prod.Out!$B:$B=W448)),""),""))))</f>
        <v/>
      </c>
      <c r="AB448" s="4" t="str" cm="1">
        <f t="array" ref="AB448">IF(OR(X448=0,X448=""),"",IF($R448="Mulched (left on surface)",IFERROR(_xlfn.UNIQUE(_xlfn._xlws.FILTER(Prod.Out!$H:$H,Prod.Out!$B:$B=X448)),""),IF($R448="Incorporated",IFERROR(_xlfn.UNIQUE(_xlfn._xlws.FILTER(Prod.Out!$I:$I,Prod.Out!$B:$B=X448)),""),IF($R448="Retained (unknown if mulched/incorp.)",IFERROR(_xlfn.UNIQUE(_xlfn._xlws.FILTER(Prod.Out!$J:$J,Prod.Out!$B:$B=X448)),""),""))))</f>
        <v/>
      </c>
      <c r="AC448" s="4" t="str" cm="1">
        <f t="array" ref="AC448">IF(OR(Y448=0,Y448=""),"",IF($R448="Mulched (left on surface)",IFERROR(_xlfn.UNIQUE(_xlfn._xlws.FILTER(Prod.Out!$H:$H,Prod.Out!$B:$B=Y448)),""),IF($R448="Incorporated",IFERROR(_xlfn.UNIQUE(_xlfn._xlws.FILTER(Prod.Out!$I:$I,Prod.Out!$B:$B=Y448)),""),IF($R448="Retained (unknown if mulched/incorp.)",IFERROR(_xlfn.UNIQUE(_xlfn._xlws.FILTER(Prod.Out!$J:$J,Prod.Out!$B:$B=Y448)),""),""))))</f>
        <v/>
      </c>
      <c r="AD448" s="4" t="str" cm="1">
        <f t="array" ref="AD448">IF(OR(Z448=0,Z448=""),"",IF($R448="Mulched (left on surface)",IFERROR(_xlfn.UNIQUE(_xlfn._xlws.FILTER(Prod.Out!$H:$H,Prod.Out!$B:$B=Z448)),""),IF($R448="Incorporated",IFERROR(_xlfn.UNIQUE(_xlfn._xlws.FILTER(Prod.Out!$I:$I,Prod.Out!$B:$B=Z448)),""),IF($R448="Retained (unknown if mulched/incorp.)",IFERROR(_xlfn.UNIQUE(_xlfn._xlws.FILTER(Prod.Out!$J:$J,Prod.Out!$B:$B=Z448)),""),""))))</f>
        <v/>
      </c>
    </row>
    <row r="449" spans="19:30" x14ac:dyDescent="0.35">
      <c r="S449" s="4" t="str" cm="1">
        <f t="array" ref="S449">IF(OR(Q449="",Q449=0),"",IFERROR(IF(V449="No",_xlfn._xlws.FILTER(MT.Out!A:A,MT.Out!D:D=Q449),IF(V449="Yes",_xlfn._xlws.FILTER(Int.Out!O:O,Int.Out!B:B=Q449),"")),""))</f>
        <v/>
      </c>
      <c r="T449" s="4" t="str" cm="1">
        <f t="array" ref="T449">IF(OR(Q449="",Q449=0),"",IFERROR(IF(V449="No",_xlfn._xlws.FILTER(MT.Out!B:B,MT.Out!D:D=Q449),IF(V449="Yes",_xlfn._xlws.FILTER(Int.Out!P:P,Int.Out!B:B=Q449),"")),""))</f>
        <v/>
      </c>
      <c r="U449" s="4" t="str" cm="1">
        <f t="array" ref="U449">IF(OR($Q449="",$Q449=0),"",IFERROR(IF($V449="No",_xlfn._xlws.FILTER(MT.Out!C:C,MT.Out!$D:$D=$Q449),IF($V449="Yes",_xlfn._xlws.FILTER(Int.Out!Q:Q,Int.Out!$B:$B=$Q449),"")),""))</f>
        <v/>
      </c>
      <c r="V449" s="4" t="str">
        <f>IF(Q449&lt;&gt;"",IFERROR(IF(MATCH(Q449,_xlfn.ANCHORARRAY(Intercrop!AS$1),0)&gt;0,"Yes","No"),"No"),"")</f>
        <v/>
      </c>
      <c r="W449" s="4" t="str" cm="1">
        <f t="array" ref="W449">IF(Q449="Natural or Bare Fallow","",IF(V449="","",IF(V449="No",_xlfn._xlws.FILTER(MT.Out!E:E,MT.Out!D:D=Q449),IF(V449="Yes",_xlfn._xlws.FILTER(Int.Out!S:V,Int.Out!B:B=Q449)))))</f>
        <v/>
      </c>
      <c r="AA449" s="4" t="str" cm="1">
        <f t="array" ref="AA449">IF(OR(W449=0,W449=""),"",IF($R449="Mulched (left on surface)",IFERROR(_xlfn.UNIQUE(_xlfn._xlws.FILTER(Prod.Out!$H:$H,Prod.Out!$B:$B=W449)),""),IF($R449="Incorporated",IFERROR(_xlfn.UNIQUE(_xlfn._xlws.FILTER(Prod.Out!$I:$I,Prod.Out!$B:$B=W449)),""),IF($R449="Retained (unknown if mulched/incorp.)",IFERROR(_xlfn.UNIQUE(_xlfn._xlws.FILTER(Prod.Out!$J:$J,Prod.Out!$B:$B=W449)),""),""))))</f>
        <v/>
      </c>
      <c r="AB449" s="4" t="str" cm="1">
        <f t="array" ref="AB449">IF(OR(X449=0,X449=""),"",IF($R449="Mulched (left on surface)",IFERROR(_xlfn.UNIQUE(_xlfn._xlws.FILTER(Prod.Out!$H:$H,Prod.Out!$B:$B=X449)),""),IF($R449="Incorporated",IFERROR(_xlfn.UNIQUE(_xlfn._xlws.FILTER(Prod.Out!$I:$I,Prod.Out!$B:$B=X449)),""),IF($R449="Retained (unknown if mulched/incorp.)",IFERROR(_xlfn.UNIQUE(_xlfn._xlws.FILTER(Prod.Out!$J:$J,Prod.Out!$B:$B=X449)),""),""))))</f>
        <v/>
      </c>
      <c r="AC449" s="4" t="str" cm="1">
        <f t="array" ref="AC449">IF(OR(Y449=0,Y449=""),"",IF($R449="Mulched (left on surface)",IFERROR(_xlfn.UNIQUE(_xlfn._xlws.FILTER(Prod.Out!$H:$H,Prod.Out!$B:$B=Y449)),""),IF($R449="Incorporated",IFERROR(_xlfn.UNIQUE(_xlfn._xlws.FILTER(Prod.Out!$I:$I,Prod.Out!$B:$B=Y449)),""),IF($R449="Retained (unknown if mulched/incorp.)",IFERROR(_xlfn.UNIQUE(_xlfn._xlws.FILTER(Prod.Out!$J:$J,Prod.Out!$B:$B=Y449)),""),""))))</f>
        <v/>
      </c>
      <c r="AD449" s="4" t="str" cm="1">
        <f t="array" ref="AD449">IF(OR(Z449=0,Z449=""),"",IF($R449="Mulched (left on surface)",IFERROR(_xlfn.UNIQUE(_xlfn._xlws.FILTER(Prod.Out!$H:$H,Prod.Out!$B:$B=Z449)),""),IF($R449="Incorporated",IFERROR(_xlfn.UNIQUE(_xlfn._xlws.FILTER(Prod.Out!$I:$I,Prod.Out!$B:$B=Z449)),""),IF($R449="Retained (unknown if mulched/incorp.)",IFERROR(_xlfn.UNIQUE(_xlfn._xlws.FILTER(Prod.Out!$J:$J,Prod.Out!$B:$B=Z449)),""),""))))</f>
        <v/>
      </c>
    </row>
    <row r="450" spans="19:30" x14ac:dyDescent="0.35">
      <c r="S450" s="4" t="str" cm="1">
        <f t="array" ref="S450">IF(OR(Q450="",Q450=0),"",IFERROR(IF(V450="No",_xlfn._xlws.FILTER(MT.Out!A:A,MT.Out!D:D=Q450),IF(V450="Yes",_xlfn._xlws.FILTER(Int.Out!O:O,Int.Out!B:B=Q450),"")),""))</f>
        <v/>
      </c>
      <c r="T450" s="4" t="str" cm="1">
        <f t="array" ref="T450">IF(OR(Q450="",Q450=0),"",IFERROR(IF(V450="No",_xlfn._xlws.FILTER(MT.Out!B:B,MT.Out!D:D=Q450),IF(V450="Yes",_xlfn._xlws.FILTER(Int.Out!P:P,Int.Out!B:B=Q450),"")),""))</f>
        <v/>
      </c>
      <c r="U450" s="4" t="str" cm="1">
        <f t="array" ref="U450">IF(OR($Q450="",$Q450=0),"",IFERROR(IF($V450="No",_xlfn._xlws.FILTER(MT.Out!C:C,MT.Out!$D:$D=$Q450),IF($V450="Yes",_xlfn._xlws.FILTER(Int.Out!Q:Q,Int.Out!$B:$B=$Q450),"")),""))</f>
        <v/>
      </c>
      <c r="V450" s="4" t="str">
        <f>IF(Q450&lt;&gt;"",IFERROR(IF(MATCH(Q450,_xlfn.ANCHORARRAY(Intercrop!AS$1),0)&gt;0,"Yes","No"),"No"),"")</f>
        <v/>
      </c>
      <c r="W450" s="4" t="str" cm="1">
        <f t="array" ref="W450">IF(Q450="Natural or Bare Fallow","",IF(V450="","",IF(V450="No",_xlfn._xlws.FILTER(MT.Out!E:E,MT.Out!D:D=Q450),IF(V450="Yes",_xlfn._xlws.FILTER(Int.Out!S:V,Int.Out!B:B=Q450)))))</f>
        <v/>
      </c>
      <c r="AA450" s="4" t="str" cm="1">
        <f t="array" ref="AA450">IF(OR(W450=0,W450=""),"",IF($R450="Mulched (left on surface)",IFERROR(_xlfn.UNIQUE(_xlfn._xlws.FILTER(Prod.Out!$H:$H,Prod.Out!$B:$B=W450)),""),IF($R450="Incorporated",IFERROR(_xlfn.UNIQUE(_xlfn._xlws.FILTER(Prod.Out!$I:$I,Prod.Out!$B:$B=W450)),""),IF($R450="Retained (unknown if mulched/incorp.)",IFERROR(_xlfn.UNIQUE(_xlfn._xlws.FILTER(Prod.Out!$J:$J,Prod.Out!$B:$B=W450)),""),""))))</f>
        <v/>
      </c>
      <c r="AB450" s="4" t="str" cm="1">
        <f t="array" ref="AB450">IF(OR(X450=0,X450=""),"",IF($R450="Mulched (left on surface)",IFERROR(_xlfn.UNIQUE(_xlfn._xlws.FILTER(Prod.Out!$H:$H,Prod.Out!$B:$B=X450)),""),IF($R450="Incorporated",IFERROR(_xlfn.UNIQUE(_xlfn._xlws.FILTER(Prod.Out!$I:$I,Prod.Out!$B:$B=X450)),""),IF($R450="Retained (unknown if mulched/incorp.)",IFERROR(_xlfn.UNIQUE(_xlfn._xlws.FILTER(Prod.Out!$J:$J,Prod.Out!$B:$B=X450)),""),""))))</f>
        <v/>
      </c>
      <c r="AC450" s="4" t="str" cm="1">
        <f t="array" ref="AC450">IF(OR(Y450=0,Y450=""),"",IF($R450="Mulched (left on surface)",IFERROR(_xlfn.UNIQUE(_xlfn._xlws.FILTER(Prod.Out!$H:$H,Prod.Out!$B:$B=Y450)),""),IF($R450="Incorporated",IFERROR(_xlfn.UNIQUE(_xlfn._xlws.FILTER(Prod.Out!$I:$I,Prod.Out!$B:$B=Y450)),""),IF($R450="Retained (unknown if mulched/incorp.)",IFERROR(_xlfn.UNIQUE(_xlfn._xlws.FILTER(Prod.Out!$J:$J,Prod.Out!$B:$B=Y450)),""),""))))</f>
        <v/>
      </c>
      <c r="AD450" s="4" t="str" cm="1">
        <f t="array" ref="AD450">IF(OR(Z450=0,Z450=""),"",IF($R450="Mulched (left on surface)",IFERROR(_xlfn.UNIQUE(_xlfn._xlws.FILTER(Prod.Out!$H:$H,Prod.Out!$B:$B=Z450)),""),IF($R450="Incorporated",IFERROR(_xlfn.UNIQUE(_xlfn._xlws.FILTER(Prod.Out!$I:$I,Prod.Out!$B:$B=Z450)),""),IF($R450="Retained (unknown if mulched/incorp.)",IFERROR(_xlfn.UNIQUE(_xlfn._xlws.FILTER(Prod.Out!$J:$J,Prod.Out!$B:$B=Z450)),""),""))))</f>
        <v/>
      </c>
    </row>
    <row r="451" spans="19:30" x14ac:dyDescent="0.35">
      <c r="S451" s="4" t="str" cm="1">
        <f t="array" ref="S451">IF(OR(Q451="",Q451=0),"",IFERROR(IF(V451="No",_xlfn._xlws.FILTER(MT.Out!A:A,MT.Out!D:D=Q451),IF(V451="Yes",_xlfn._xlws.FILTER(Int.Out!O:O,Int.Out!B:B=Q451),"")),""))</f>
        <v/>
      </c>
      <c r="T451" s="4" t="str" cm="1">
        <f t="array" ref="T451">IF(OR(Q451="",Q451=0),"",IFERROR(IF(V451="No",_xlfn._xlws.FILTER(MT.Out!B:B,MT.Out!D:D=Q451),IF(V451="Yes",_xlfn._xlws.FILTER(Int.Out!P:P,Int.Out!B:B=Q451),"")),""))</f>
        <v/>
      </c>
      <c r="U451" s="4" t="str" cm="1">
        <f t="array" ref="U451">IF(OR($Q451="",$Q451=0),"",IFERROR(IF($V451="No",_xlfn._xlws.FILTER(MT.Out!C:C,MT.Out!$D:$D=$Q451),IF($V451="Yes",_xlfn._xlws.FILTER(Int.Out!Q:Q,Int.Out!$B:$B=$Q451),"")),""))</f>
        <v/>
      </c>
      <c r="V451" s="4" t="str">
        <f>IF(Q451&lt;&gt;"",IFERROR(IF(MATCH(Q451,_xlfn.ANCHORARRAY(Intercrop!AS$1),0)&gt;0,"Yes","No"),"No"),"")</f>
        <v/>
      </c>
      <c r="W451" s="4" t="str" cm="1">
        <f t="array" ref="W451">IF(Q451="Natural or Bare Fallow","",IF(V451="","",IF(V451="No",_xlfn._xlws.FILTER(MT.Out!E:E,MT.Out!D:D=Q451),IF(V451="Yes",_xlfn._xlws.FILTER(Int.Out!S:V,Int.Out!B:B=Q451)))))</f>
        <v/>
      </c>
      <c r="AA451" s="4" t="str" cm="1">
        <f t="array" ref="AA451">IF(OR(W451=0,W451=""),"",IF($R451="Mulched (left on surface)",IFERROR(_xlfn.UNIQUE(_xlfn._xlws.FILTER(Prod.Out!$H:$H,Prod.Out!$B:$B=W451)),""),IF($R451="Incorporated",IFERROR(_xlfn.UNIQUE(_xlfn._xlws.FILTER(Prod.Out!$I:$I,Prod.Out!$B:$B=W451)),""),IF($R451="Retained (unknown if mulched/incorp.)",IFERROR(_xlfn.UNIQUE(_xlfn._xlws.FILTER(Prod.Out!$J:$J,Prod.Out!$B:$B=W451)),""),""))))</f>
        <v/>
      </c>
      <c r="AB451" s="4" t="str" cm="1">
        <f t="array" ref="AB451">IF(OR(X451=0,X451=""),"",IF($R451="Mulched (left on surface)",IFERROR(_xlfn.UNIQUE(_xlfn._xlws.FILTER(Prod.Out!$H:$H,Prod.Out!$B:$B=X451)),""),IF($R451="Incorporated",IFERROR(_xlfn.UNIQUE(_xlfn._xlws.FILTER(Prod.Out!$I:$I,Prod.Out!$B:$B=X451)),""),IF($R451="Retained (unknown if mulched/incorp.)",IFERROR(_xlfn.UNIQUE(_xlfn._xlws.FILTER(Prod.Out!$J:$J,Prod.Out!$B:$B=X451)),""),""))))</f>
        <v/>
      </c>
      <c r="AC451" s="4" t="str" cm="1">
        <f t="array" ref="AC451">IF(OR(Y451=0,Y451=""),"",IF($R451="Mulched (left on surface)",IFERROR(_xlfn.UNIQUE(_xlfn._xlws.FILTER(Prod.Out!$H:$H,Prod.Out!$B:$B=Y451)),""),IF($R451="Incorporated",IFERROR(_xlfn.UNIQUE(_xlfn._xlws.FILTER(Prod.Out!$I:$I,Prod.Out!$B:$B=Y451)),""),IF($R451="Retained (unknown if mulched/incorp.)",IFERROR(_xlfn.UNIQUE(_xlfn._xlws.FILTER(Prod.Out!$J:$J,Prod.Out!$B:$B=Y451)),""),""))))</f>
        <v/>
      </c>
      <c r="AD451" s="4" t="str" cm="1">
        <f t="array" ref="AD451">IF(OR(Z451=0,Z451=""),"",IF($R451="Mulched (left on surface)",IFERROR(_xlfn.UNIQUE(_xlfn._xlws.FILTER(Prod.Out!$H:$H,Prod.Out!$B:$B=Z451)),""),IF($R451="Incorporated",IFERROR(_xlfn.UNIQUE(_xlfn._xlws.FILTER(Prod.Out!$I:$I,Prod.Out!$B:$B=Z451)),""),IF($R451="Retained (unknown if mulched/incorp.)",IFERROR(_xlfn.UNIQUE(_xlfn._xlws.FILTER(Prod.Out!$J:$J,Prod.Out!$B:$B=Z451)),""),""))))</f>
        <v/>
      </c>
    </row>
    <row r="452" spans="19:30" x14ac:dyDescent="0.35">
      <c r="S452" s="4" t="str" cm="1">
        <f t="array" ref="S452">IF(OR(Q452="",Q452=0),"",IFERROR(IF(V452="No",_xlfn._xlws.FILTER(MT.Out!A:A,MT.Out!D:D=Q452),IF(V452="Yes",_xlfn._xlws.FILTER(Int.Out!O:O,Int.Out!B:B=Q452),"")),""))</f>
        <v/>
      </c>
      <c r="T452" s="4" t="str" cm="1">
        <f t="array" ref="T452">IF(OR(Q452="",Q452=0),"",IFERROR(IF(V452="No",_xlfn._xlws.FILTER(MT.Out!B:B,MT.Out!D:D=Q452),IF(V452="Yes",_xlfn._xlws.FILTER(Int.Out!P:P,Int.Out!B:B=Q452),"")),""))</f>
        <v/>
      </c>
      <c r="U452" s="4" t="str" cm="1">
        <f t="array" ref="U452">IF(OR($Q452="",$Q452=0),"",IFERROR(IF($V452="No",_xlfn._xlws.FILTER(MT.Out!C:C,MT.Out!$D:$D=$Q452),IF($V452="Yes",_xlfn._xlws.FILTER(Int.Out!Q:Q,Int.Out!$B:$B=$Q452),"")),""))</f>
        <v/>
      </c>
      <c r="V452" s="4" t="str">
        <f>IF(Q452&lt;&gt;"",IFERROR(IF(MATCH(Q452,_xlfn.ANCHORARRAY(Intercrop!AS$1),0)&gt;0,"Yes","No"),"No"),"")</f>
        <v/>
      </c>
      <c r="W452" s="4" t="str" cm="1">
        <f t="array" ref="W452">IF(Q452="Natural or Bare Fallow","",IF(V452="","",IF(V452="No",_xlfn._xlws.FILTER(MT.Out!E:E,MT.Out!D:D=Q452),IF(V452="Yes",_xlfn._xlws.FILTER(Int.Out!S:V,Int.Out!B:B=Q452)))))</f>
        <v/>
      </c>
      <c r="AA452" s="4" t="str" cm="1">
        <f t="array" ref="AA452">IF(OR(W452=0,W452=""),"",IF($R452="Mulched (left on surface)",IFERROR(_xlfn.UNIQUE(_xlfn._xlws.FILTER(Prod.Out!$H:$H,Prod.Out!$B:$B=W452)),""),IF($R452="Incorporated",IFERROR(_xlfn.UNIQUE(_xlfn._xlws.FILTER(Prod.Out!$I:$I,Prod.Out!$B:$B=W452)),""),IF($R452="Retained (unknown if mulched/incorp.)",IFERROR(_xlfn.UNIQUE(_xlfn._xlws.FILTER(Prod.Out!$J:$J,Prod.Out!$B:$B=W452)),""),""))))</f>
        <v/>
      </c>
      <c r="AB452" s="4" t="str" cm="1">
        <f t="array" ref="AB452">IF(OR(X452=0,X452=""),"",IF($R452="Mulched (left on surface)",IFERROR(_xlfn.UNIQUE(_xlfn._xlws.FILTER(Prod.Out!$H:$H,Prod.Out!$B:$B=X452)),""),IF($R452="Incorporated",IFERROR(_xlfn.UNIQUE(_xlfn._xlws.FILTER(Prod.Out!$I:$I,Prod.Out!$B:$B=X452)),""),IF($R452="Retained (unknown if mulched/incorp.)",IFERROR(_xlfn.UNIQUE(_xlfn._xlws.FILTER(Prod.Out!$J:$J,Prod.Out!$B:$B=X452)),""),""))))</f>
        <v/>
      </c>
      <c r="AC452" s="4" t="str" cm="1">
        <f t="array" ref="AC452">IF(OR(Y452=0,Y452=""),"",IF($R452="Mulched (left on surface)",IFERROR(_xlfn.UNIQUE(_xlfn._xlws.FILTER(Prod.Out!$H:$H,Prod.Out!$B:$B=Y452)),""),IF($R452="Incorporated",IFERROR(_xlfn.UNIQUE(_xlfn._xlws.FILTER(Prod.Out!$I:$I,Prod.Out!$B:$B=Y452)),""),IF($R452="Retained (unknown if mulched/incorp.)",IFERROR(_xlfn.UNIQUE(_xlfn._xlws.FILTER(Prod.Out!$J:$J,Prod.Out!$B:$B=Y452)),""),""))))</f>
        <v/>
      </c>
      <c r="AD452" s="4" t="str" cm="1">
        <f t="array" ref="AD452">IF(OR(Z452=0,Z452=""),"",IF($R452="Mulched (left on surface)",IFERROR(_xlfn.UNIQUE(_xlfn._xlws.FILTER(Prod.Out!$H:$H,Prod.Out!$B:$B=Z452)),""),IF($R452="Incorporated",IFERROR(_xlfn.UNIQUE(_xlfn._xlws.FILTER(Prod.Out!$I:$I,Prod.Out!$B:$B=Z452)),""),IF($R452="Retained (unknown if mulched/incorp.)",IFERROR(_xlfn.UNIQUE(_xlfn._xlws.FILTER(Prod.Out!$J:$J,Prod.Out!$B:$B=Z452)),""),""))))</f>
        <v/>
      </c>
    </row>
    <row r="453" spans="19:30" x14ac:dyDescent="0.35">
      <c r="S453" s="4" t="str" cm="1">
        <f t="array" ref="S453">IF(OR(Q453="",Q453=0),"",IFERROR(IF(V453="No",_xlfn._xlws.FILTER(MT.Out!A:A,MT.Out!D:D=Q453),IF(V453="Yes",_xlfn._xlws.FILTER(Int.Out!O:O,Int.Out!B:B=Q453),"")),""))</f>
        <v/>
      </c>
      <c r="T453" s="4" t="str" cm="1">
        <f t="array" ref="T453">IF(OR(Q453="",Q453=0),"",IFERROR(IF(V453="No",_xlfn._xlws.FILTER(MT.Out!B:B,MT.Out!D:D=Q453),IF(V453="Yes",_xlfn._xlws.FILTER(Int.Out!P:P,Int.Out!B:B=Q453),"")),""))</f>
        <v/>
      </c>
      <c r="U453" s="4" t="str" cm="1">
        <f t="array" ref="U453">IF(OR($Q453="",$Q453=0),"",IFERROR(IF($V453="No",_xlfn._xlws.FILTER(MT.Out!C:C,MT.Out!$D:$D=$Q453),IF($V453="Yes",_xlfn._xlws.FILTER(Int.Out!Q:Q,Int.Out!$B:$B=$Q453),"")),""))</f>
        <v/>
      </c>
      <c r="V453" s="4" t="str">
        <f>IF(Q453&lt;&gt;"",IFERROR(IF(MATCH(Q453,_xlfn.ANCHORARRAY(Intercrop!AS$1),0)&gt;0,"Yes","No"),"No"),"")</f>
        <v/>
      </c>
      <c r="W453" s="4" t="str" cm="1">
        <f t="array" ref="W453">IF(Q453="Natural or Bare Fallow","",IF(V453="","",IF(V453="No",_xlfn._xlws.FILTER(MT.Out!E:E,MT.Out!D:D=Q453),IF(V453="Yes",_xlfn._xlws.FILTER(Int.Out!S:V,Int.Out!B:B=Q453)))))</f>
        <v/>
      </c>
      <c r="AA453" s="4" t="str" cm="1">
        <f t="array" ref="AA453">IF(OR(W453=0,W453=""),"",IF($R453="Mulched (left on surface)",IFERROR(_xlfn.UNIQUE(_xlfn._xlws.FILTER(Prod.Out!$H:$H,Prod.Out!$B:$B=W453)),""),IF($R453="Incorporated",IFERROR(_xlfn.UNIQUE(_xlfn._xlws.FILTER(Prod.Out!$I:$I,Prod.Out!$B:$B=W453)),""),IF($R453="Retained (unknown if mulched/incorp.)",IFERROR(_xlfn.UNIQUE(_xlfn._xlws.FILTER(Prod.Out!$J:$J,Prod.Out!$B:$B=W453)),""),""))))</f>
        <v/>
      </c>
      <c r="AB453" s="4" t="str" cm="1">
        <f t="array" ref="AB453">IF(OR(X453=0,X453=""),"",IF($R453="Mulched (left on surface)",IFERROR(_xlfn.UNIQUE(_xlfn._xlws.FILTER(Prod.Out!$H:$H,Prod.Out!$B:$B=X453)),""),IF($R453="Incorporated",IFERROR(_xlfn.UNIQUE(_xlfn._xlws.FILTER(Prod.Out!$I:$I,Prod.Out!$B:$B=X453)),""),IF($R453="Retained (unknown if mulched/incorp.)",IFERROR(_xlfn.UNIQUE(_xlfn._xlws.FILTER(Prod.Out!$J:$J,Prod.Out!$B:$B=X453)),""),""))))</f>
        <v/>
      </c>
      <c r="AC453" s="4" t="str" cm="1">
        <f t="array" ref="AC453">IF(OR(Y453=0,Y453=""),"",IF($R453="Mulched (left on surface)",IFERROR(_xlfn.UNIQUE(_xlfn._xlws.FILTER(Prod.Out!$H:$H,Prod.Out!$B:$B=Y453)),""),IF($R453="Incorporated",IFERROR(_xlfn.UNIQUE(_xlfn._xlws.FILTER(Prod.Out!$I:$I,Prod.Out!$B:$B=Y453)),""),IF($R453="Retained (unknown if mulched/incorp.)",IFERROR(_xlfn.UNIQUE(_xlfn._xlws.FILTER(Prod.Out!$J:$J,Prod.Out!$B:$B=Y453)),""),""))))</f>
        <v/>
      </c>
      <c r="AD453" s="4" t="str" cm="1">
        <f t="array" ref="AD453">IF(OR(Z453=0,Z453=""),"",IF($R453="Mulched (left on surface)",IFERROR(_xlfn.UNIQUE(_xlfn._xlws.FILTER(Prod.Out!$H:$H,Prod.Out!$B:$B=Z453)),""),IF($R453="Incorporated",IFERROR(_xlfn.UNIQUE(_xlfn._xlws.FILTER(Prod.Out!$I:$I,Prod.Out!$B:$B=Z453)),""),IF($R453="Retained (unknown if mulched/incorp.)",IFERROR(_xlfn.UNIQUE(_xlfn._xlws.FILTER(Prod.Out!$J:$J,Prod.Out!$B:$B=Z453)),""),""))))</f>
        <v/>
      </c>
    </row>
    <row r="454" spans="19:30" x14ac:dyDescent="0.35">
      <c r="S454" s="4" t="str" cm="1">
        <f t="array" ref="S454">IF(OR(Q454="",Q454=0),"",IFERROR(IF(V454="No",_xlfn._xlws.FILTER(MT.Out!A:A,MT.Out!D:D=Q454),IF(V454="Yes",_xlfn._xlws.FILTER(Int.Out!O:O,Int.Out!B:B=Q454),"")),""))</f>
        <v/>
      </c>
      <c r="T454" s="4" t="str" cm="1">
        <f t="array" ref="T454">IF(OR(Q454="",Q454=0),"",IFERROR(IF(V454="No",_xlfn._xlws.FILTER(MT.Out!B:B,MT.Out!D:D=Q454),IF(V454="Yes",_xlfn._xlws.FILTER(Int.Out!P:P,Int.Out!B:B=Q454),"")),""))</f>
        <v/>
      </c>
      <c r="U454" s="4" t="str" cm="1">
        <f t="array" ref="U454">IF(OR($Q454="",$Q454=0),"",IFERROR(IF($V454="No",_xlfn._xlws.FILTER(MT.Out!C:C,MT.Out!$D:$D=$Q454),IF($V454="Yes",_xlfn._xlws.FILTER(Int.Out!Q:Q,Int.Out!$B:$B=$Q454),"")),""))</f>
        <v/>
      </c>
      <c r="V454" s="4" t="str">
        <f>IF(Q454&lt;&gt;"",IFERROR(IF(MATCH(Q454,_xlfn.ANCHORARRAY(Intercrop!AS$1),0)&gt;0,"Yes","No"),"No"),"")</f>
        <v/>
      </c>
      <c r="W454" s="4" t="str" cm="1">
        <f t="array" ref="W454">IF(Q454="Natural or Bare Fallow","",IF(V454="","",IF(V454="No",_xlfn._xlws.FILTER(MT.Out!E:E,MT.Out!D:D=Q454),IF(V454="Yes",_xlfn._xlws.FILTER(Int.Out!S:V,Int.Out!B:B=Q454)))))</f>
        <v/>
      </c>
      <c r="AA454" s="4" t="str" cm="1">
        <f t="array" ref="AA454">IF(OR(W454=0,W454=""),"",IF($R454="Mulched (left on surface)",IFERROR(_xlfn.UNIQUE(_xlfn._xlws.FILTER(Prod.Out!$H:$H,Prod.Out!$B:$B=W454)),""),IF($R454="Incorporated",IFERROR(_xlfn.UNIQUE(_xlfn._xlws.FILTER(Prod.Out!$I:$I,Prod.Out!$B:$B=W454)),""),IF($R454="Retained (unknown if mulched/incorp.)",IFERROR(_xlfn.UNIQUE(_xlfn._xlws.FILTER(Prod.Out!$J:$J,Prod.Out!$B:$B=W454)),""),""))))</f>
        <v/>
      </c>
      <c r="AB454" s="4" t="str" cm="1">
        <f t="array" ref="AB454">IF(OR(X454=0,X454=""),"",IF($R454="Mulched (left on surface)",IFERROR(_xlfn.UNIQUE(_xlfn._xlws.FILTER(Prod.Out!$H:$H,Prod.Out!$B:$B=X454)),""),IF($R454="Incorporated",IFERROR(_xlfn.UNIQUE(_xlfn._xlws.FILTER(Prod.Out!$I:$I,Prod.Out!$B:$B=X454)),""),IF($R454="Retained (unknown if mulched/incorp.)",IFERROR(_xlfn.UNIQUE(_xlfn._xlws.FILTER(Prod.Out!$J:$J,Prod.Out!$B:$B=X454)),""),""))))</f>
        <v/>
      </c>
      <c r="AC454" s="4" t="str" cm="1">
        <f t="array" ref="AC454">IF(OR(Y454=0,Y454=""),"",IF($R454="Mulched (left on surface)",IFERROR(_xlfn.UNIQUE(_xlfn._xlws.FILTER(Prod.Out!$H:$H,Prod.Out!$B:$B=Y454)),""),IF($R454="Incorporated",IFERROR(_xlfn.UNIQUE(_xlfn._xlws.FILTER(Prod.Out!$I:$I,Prod.Out!$B:$B=Y454)),""),IF($R454="Retained (unknown if mulched/incorp.)",IFERROR(_xlfn.UNIQUE(_xlfn._xlws.FILTER(Prod.Out!$J:$J,Prod.Out!$B:$B=Y454)),""),""))))</f>
        <v/>
      </c>
      <c r="AD454" s="4" t="str" cm="1">
        <f t="array" ref="AD454">IF(OR(Z454=0,Z454=""),"",IF($R454="Mulched (left on surface)",IFERROR(_xlfn.UNIQUE(_xlfn._xlws.FILTER(Prod.Out!$H:$H,Prod.Out!$B:$B=Z454)),""),IF($R454="Incorporated",IFERROR(_xlfn.UNIQUE(_xlfn._xlws.FILTER(Prod.Out!$I:$I,Prod.Out!$B:$B=Z454)),""),IF($R454="Retained (unknown if mulched/incorp.)",IFERROR(_xlfn.UNIQUE(_xlfn._xlws.FILTER(Prod.Out!$J:$J,Prod.Out!$B:$B=Z454)),""),""))))</f>
        <v/>
      </c>
    </row>
    <row r="455" spans="19:30" x14ac:dyDescent="0.35">
      <c r="S455" s="4" t="str" cm="1">
        <f t="array" ref="S455">IF(OR(Q455="",Q455=0),"",IFERROR(IF(V455="No",_xlfn._xlws.FILTER(MT.Out!A:A,MT.Out!D:D=Q455),IF(V455="Yes",_xlfn._xlws.FILTER(Int.Out!O:O,Int.Out!B:B=Q455),"")),""))</f>
        <v/>
      </c>
      <c r="T455" s="4" t="str" cm="1">
        <f t="array" ref="T455">IF(OR(Q455="",Q455=0),"",IFERROR(IF(V455="No",_xlfn._xlws.FILTER(MT.Out!B:B,MT.Out!D:D=Q455),IF(V455="Yes",_xlfn._xlws.FILTER(Int.Out!P:P,Int.Out!B:B=Q455),"")),""))</f>
        <v/>
      </c>
      <c r="U455" s="4" t="str" cm="1">
        <f t="array" ref="U455">IF(OR($Q455="",$Q455=0),"",IFERROR(IF($V455="No",_xlfn._xlws.FILTER(MT.Out!C:C,MT.Out!$D:$D=$Q455),IF($V455="Yes",_xlfn._xlws.FILTER(Int.Out!Q:Q,Int.Out!$B:$B=$Q455),"")),""))</f>
        <v/>
      </c>
      <c r="V455" s="4" t="str">
        <f>IF(Q455&lt;&gt;"",IFERROR(IF(MATCH(Q455,_xlfn.ANCHORARRAY(Intercrop!AS$1),0)&gt;0,"Yes","No"),"No"),"")</f>
        <v/>
      </c>
      <c r="W455" s="4" t="str" cm="1">
        <f t="array" ref="W455">IF(Q455="Natural or Bare Fallow","",IF(V455="","",IF(V455="No",_xlfn._xlws.FILTER(MT.Out!E:E,MT.Out!D:D=Q455),IF(V455="Yes",_xlfn._xlws.FILTER(Int.Out!S:V,Int.Out!B:B=Q455)))))</f>
        <v/>
      </c>
      <c r="AA455" s="4" t="str" cm="1">
        <f t="array" ref="AA455">IF(OR(W455=0,W455=""),"",IF($R455="Mulched (left on surface)",IFERROR(_xlfn.UNIQUE(_xlfn._xlws.FILTER(Prod.Out!$H:$H,Prod.Out!$B:$B=W455)),""),IF($R455="Incorporated",IFERROR(_xlfn.UNIQUE(_xlfn._xlws.FILTER(Prod.Out!$I:$I,Prod.Out!$B:$B=W455)),""),IF($R455="Retained (unknown if mulched/incorp.)",IFERROR(_xlfn.UNIQUE(_xlfn._xlws.FILTER(Prod.Out!$J:$J,Prod.Out!$B:$B=W455)),""),""))))</f>
        <v/>
      </c>
      <c r="AB455" s="4" t="str" cm="1">
        <f t="array" ref="AB455">IF(OR(X455=0,X455=""),"",IF($R455="Mulched (left on surface)",IFERROR(_xlfn.UNIQUE(_xlfn._xlws.FILTER(Prod.Out!$H:$H,Prod.Out!$B:$B=X455)),""),IF($R455="Incorporated",IFERROR(_xlfn.UNIQUE(_xlfn._xlws.FILTER(Prod.Out!$I:$I,Prod.Out!$B:$B=X455)),""),IF($R455="Retained (unknown if mulched/incorp.)",IFERROR(_xlfn.UNIQUE(_xlfn._xlws.FILTER(Prod.Out!$J:$J,Prod.Out!$B:$B=X455)),""),""))))</f>
        <v/>
      </c>
      <c r="AC455" s="4" t="str" cm="1">
        <f t="array" ref="AC455">IF(OR(Y455=0,Y455=""),"",IF($R455="Mulched (left on surface)",IFERROR(_xlfn.UNIQUE(_xlfn._xlws.FILTER(Prod.Out!$H:$H,Prod.Out!$B:$B=Y455)),""),IF($R455="Incorporated",IFERROR(_xlfn.UNIQUE(_xlfn._xlws.FILTER(Prod.Out!$I:$I,Prod.Out!$B:$B=Y455)),""),IF($R455="Retained (unknown if mulched/incorp.)",IFERROR(_xlfn.UNIQUE(_xlfn._xlws.FILTER(Prod.Out!$J:$J,Prod.Out!$B:$B=Y455)),""),""))))</f>
        <v/>
      </c>
      <c r="AD455" s="4" t="str" cm="1">
        <f t="array" ref="AD455">IF(OR(Z455=0,Z455=""),"",IF($R455="Mulched (left on surface)",IFERROR(_xlfn.UNIQUE(_xlfn._xlws.FILTER(Prod.Out!$H:$H,Prod.Out!$B:$B=Z455)),""),IF($R455="Incorporated",IFERROR(_xlfn.UNIQUE(_xlfn._xlws.FILTER(Prod.Out!$I:$I,Prod.Out!$B:$B=Z455)),""),IF($R455="Retained (unknown if mulched/incorp.)",IFERROR(_xlfn.UNIQUE(_xlfn._xlws.FILTER(Prod.Out!$J:$J,Prod.Out!$B:$B=Z455)),""),""))))</f>
        <v/>
      </c>
    </row>
    <row r="456" spans="19:30" x14ac:dyDescent="0.35">
      <c r="S456" s="4" t="str" cm="1">
        <f t="array" ref="S456">IF(OR(Q456="",Q456=0),"",IFERROR(IF(V456="No",_xlfn._xlws.FILTER(MT.Out!A:A,MT.Out!D:D=Q456),IF(V456="Yes",_xlfn._xlws.FILTER(Int.Out!O:O,Int.Out!B:B=Q456),"")),""))</f>
        <v/>
      </c>
      <c r="T456" s="4" t="str" cm="1">
        <f t="array" ref="T456">IF(OR(Q456="",Q456=0),"",IFERROR(IF(V456="No",_xlfn._xlws.FILTER(MT.Out!B:B,MT.Out!D:D=Q456),IF(V456="Yes",_xlfn._xlws.FILTER(Int.Out!P:P,Int.Out!B:B=Q456),"")),""))</f>
        <v/>
      </c>
      <c r="U456" s="4" t="str" cm="1">
        <f t="array" ref="U456">IF(OR($Q456="",$Q456=0),"",IFERROR(IF($V456="No",_xlfn._xlws.FILTER(MT.Out!C:C,MT.Out!$D:$D=$Q456),IF($V456="Yes",_xlfn._xlws.FILTER(Int.Out!Q:Q,Int.Out!$B:$B=$Q456),"")),""))</f>
        <v/>
      </c>
      <c r="V456" s="4" t="str">
        <f>IF(Q456&lt;&gt;"",IFERROR(IF(MATCH(Q456,_xlfn.ANCHORARRAY(Intercrop!AS$1),0)&gt;0,"Yes","No"),"No"),"")</f>
        <v/>
      </c>
      <c r="W456" s="4" t="str" cm="1">
        <f t="array" ref="W456">IF(Q456="Natural or Bare Fallow","",IF(V456="","",IF(V456="No",_xlfn._xlws.FILTER(MT.Out!E:E,MT.Out!D:D=Q456),IF(V456="Yes",_xlfn._xlws.FILTER(Int.Out!S:V,Int.Out!B:B=Q456)))))</f>
        <v/>
      </c>
      <c r="AA456" s="4" t="str" cm="1">
        <f t="array" ref="AA456">IF(OR(W456=0,W456=""),"",IF($R456="Mulched (left on surface)",IFERROR(_xlfn.UNIQUE(_xlfn._xlws.FILTER(Prod.Out!$H:$H,Prod.Out!$B:$B=W456)),""),IF($R456="Incorporated",IFERROR(_xlfn.UNIQUE(_xlfn._xlws.FILTER(Prod.Out!$I:$I,Prod.Out!$B:$B=W456)),""),IF($R456="Retained (unknown if mulched/incorp.)",IFERROR(_xlfn.UNIQUE(_xlfn._xlws.FILTER(Prod.Out!$J:$J,Prod.Out!$B:$B=W456)),""),""))))</f>
        <v/>
      </c>
      <c r="AB456" s="4" t="str" cm="1">
        <f t="array" ref="AB456">IF(OR(X456=0,X456=""),"",IF($R456="Mulched (left on surface)",IFERROR(_xlfn.UNIQUE(_xlfn._xlws.FILTER(Prod.Out!$H:$H,Prod.Out!$B:$B=X456)),""),IF($R456="Incorporated",IFERROR(_xlfn.UNIQUE(_xlfn._xlws.FILTER(Prod.Out!$I:$I,Prod.Out!$B:$B=X456)),""),IF($R456="Retained (unknown if mulched/incorp.)",IFERROR(_xlfn.UNIQUE(_xlfn._xlws.FILTER(Prod.Out!$J:$J,Prod.Out!$B:$B=X456)),""),""))))</f>
        <v/>
      </c>
      <c r="AC456" s="4" t="str" cm="1">
        <f t="array" ref="AC456">IF(OR(Y456=0,Y456=""),"",IF($R456="Mulched (left on surface)",IFERROR(_xlfn.UNIQUE(_xlfn._xlws.FILTER(Prod.Out!$H:$H,Prod.Out!$B:$B=Y456)),""),IF($R456="Incorporated",IFERROR(_xlfn.UNIQUE(_xlfn._xlws.FILTER(Prod.Out!$I:$I,Prod.Out!$B:$B=Y456)),""),IF($R456="Retained (unknown if mulched/incorp.)",IFERROR(_xlfn.UNIQUE(_xlfn._xlws.FILTER(Prod.Out!$J:$J,Prod.Out!$B:$B=Y456)),""),""))))</f>
        <v/>
      </c>
      <c r="AD456" s="4" t="str" cm="1">
        <f t="array" ref="AD456">IF(OR(Z456=0,Z456=""),"",IF($R456="Mulched (left on surface)",IFERROR(_xlfn.UNIQUE(_xlfn._xlws.FILTER(Prod.Out!$H:$H,Prod.Out!$B:$B=Z456)),""),IF($R456="Incorporated",IFERROR(_xlfn.UNIQUE(_xlfn._xlws.FILTER(Prod.Out!$I:$I,Prod.Out!$B:$B=Z456)),""),IF($R456="Retained (unknown if mulched/incorp.)",IFERROR(_xlfn.UNIQUE(_xlfn._xlws.FILTER(Prod.Out!$J:$J,Prod.Out!$B:$B=Z456)),""),""))))</f>
        <v/>
      </c>
    </row>
    <row r="457" spans="19:30" x14ac:dyDescent="0.35">
      <c r="S457" s="4" t="str" cm="1">
        <f t="array" ref="S457">IF(OR(Q457="",Q457=0),"",IFERROR(IF(V457="No",_xlfn._xlws.FILTER(MT.Out!A:A,MT.Out!D:D=Q457),IF(V457="Yes",_xlfn._xlws.FILTER(Int.Out!O:O,Int.Out!B:B=Q457),"")),""))</f>
        <v/>
      </c>
      <c r="T457" s="4" t="str" cm="1">
        <f t="array" ref="T457">IF(OR(Q457="",Q457=0),"",IFERROR(IF(V457="No",_xlfn._xlws.FILTER(MT.Out!B:B,MT.Out!D:D=Q457),IF(V457="Yes",_xlfn._xlws.FILTER(Int.Out!P:P,Int.Out!B:B=Q457),"")),""))</f>
        <v/>
      </c>
      <c r="U457" s="4" t="str" cm="1">
        <f t="array" ref="U457">IF(OR($Q457="",$Q457=0),"",IFERROR(IF($V457="No",_xlfn._xlws.FILTER(MT.Out!C:C,MT.Out!$D:$D=$Q457),IF($V457="Yes",_xlfn._xlws.FILTER(Int.Out!Q:Q,Int.Out!$B:$B=$Q457),"")),""))</f>
        <v/>
      </c>
      <c r="V457" s="4" t="str">
        <f>IF(Q457&lt;&gt;"",IFERROR(IF(MATCH(Q457,_xlfn.ANCHORARRAY(Intercrop!AS$1),0)&gt;0,"Yes","No"),"No"),"")</f>
        <v/>
      </c>
      <c r="W457" s="4" t="str" cm="1">
        <f t="array" ref="W457">IF(Q457="Natural or Bare Fallow","",IF(V457="","",IF(V457="No",_xlfn._xlws.FILTER(MT.Out!E:E,MT.Out!D:D=Q457),IF(V457="Yes",_xlfn._xlws.FILTER(Int.Out!S:V,Int.Out!B:B=Q457)))))</f>
        <v/>
      </c>
      <c r="AA457" s="4" t="str" cm="1">
        <f t="array" ref="AA457">IF(OR(W457=0,W457=""),"",IF($R457="Mulched (left on surface)",IFERROR(_xlfn.UNIQUE(_xlfn._xlws.FILTER(Prod.Out!$H:$H,Prod.Out!$B:$B=W457)),""),IF($R457="Incorporated",IFERROR(_xlfn.UNIQUE(_xlfn._xlws.FILTER(Prod.Out!$I:$I,Prod.Out!$B:$B=W457)),""),IF($R457="Retained (unknown if mulched/incorp.)",IFERROR(_xlfn.UNIQUE(_xlfn._xlws.FILTER(Prod.Out!$J:$J,Prod.Out!$B:$B=W457)),""),""))))</f>
        <v/>
      </c>
      <c r="AB457" s="4" t="str" cm="1">
        <f t="array" ref="AB457">IF(OR(X457=0,X457=""),"",IF($R457="Mulched (left on surface)",IFERROR(_xlfn.UNIQUE(_xlfn._xlws.FILTER(Prod.Out!$H:$H,Prod.Out!$B:$B=X457)),""),IF($R457="Incorporated",IFERROR(_xlfn.UNIQUE(_xlfn._xlws.FILTER(Prod.Out!$I:$I,Prod.Out!$B:$B=X457)),""),IF($R457="Retained (unknown if mulched/incorp.)",IFERROR(_xlfn.UNIQUE(_xlfn._xlws.FILTER(Prod.Out!$J:$J,Prod.Out!$B:$B=X457)),""),""))))</f>
        <v/>
      </c>
      <c r="AC457" s="4" t="str" cm="1">
        <f t="array" ref="AC457">IF(OR(Y457=0,Y457=""),"",IF($R457="Mulched (left on surface)",IFERROR(_xlfn.UNIQUE(_xlfn._xlws.FILTER(Prod.Out!$H:$H,Prod.Out!$B:$B=Y457)),""),IF($R457="Incorporated",IFERROR(_xlfn.UNIQUE(_xlfn._xlws.FILTER(Prod.Out!$I:$I,Prod.Out!$B:$B=Y457)),""),IF($R457="Retained (unknown if mulched/incorp.)",IFERROR(_xlfn.UNIQUE(_xlfn._xlws.FILTER(Prod.Out!$J:$J,Prod.Out!$B:$B=Y457)),""),""))))</f>
        <v/>
      </c>
      <c r="AD457" s="4" t="str" cm="1">
        <f t="array" ref="AD457">IF(OR(Z457=0,Z457=""),"",IF($R457="Mulched (left on surface)",IFERROR(_xlfn.UNIQUE(_xlfn._xlws.FILTER(Prod.Out!$H:$H,Prod.Out!$B:$B=Z457)),""),IF($R457="Incorporated",IFERROR(_xlfn.UNIQUE(_xlfn._xlws.FILTER(Prod.Out!$I:$I,Prod.Out!$B:$B=Z457)),""),IF($R457="Retained (unknown if mulched/incorp.)",IFERROR(_xlfn.UNIQUE(_xlfn._xlws.FILTER(Prod.Out!$J:$J,Prod.Out!$B:$B=Z457)),""),""))))</f>
        <v/>
      </c>
    </row>
    <row r="458" spans="19:30" x14ac:dyDescent="0.35">
      <c r="S458" s="4" t="str" cm="1">
        <f t="array" ref="S458">IF(OR(Q458="",Q458=0),"",IFERROR(IF(V458="No",_xlfn._xlws.FILTER(MT.Out!A:A,MT.Out!D:D=Q458),IF(V458="Yes",_xlfn._xlws.FILTER(Int.Out!O:O,Int.Out!B:B=Q458),"")),""))</f>
        <v/>
      </c>
      <c r="T458" s="4" t="str" cm="1">
        <f t="array" ref="T458">IF(OR(Q458="",Q458=0),"",IFERROR(IF(V458="No",_xlfn._xlws.FILTER(MT.Out!B:B,MT.Out!D:D=Q458),IF(V458="Yes",_xlfn._xlws.FILTER(Int.Out!P:P,Int.Out!B:B=Q458),"")),""))</f>
        <v/>
      </c>
      <c r="U458" s="4" t="str" cm="1">
        <f t="array" ref="U458">IF(OR($Q458="",$Q458=0),"",IFERROR(IF($V458="No",_xlfn._xlws.FILTER(MT.Out!C:C,MT.Out!$D:$D=$Q458),IF($V458="Yes",_xlfn._xlws.FILTER(Int.Out!Q:Q,Int.Out!$B:$B=$Q458),"")),""))</f>
        <v/>
      </c>
      <c r="V458" s="4" t="str">
        <f>IF(Q458&lt;&gt;"",IFERROR(IF(MATCH(Q458,_xlfn.ANCHORARRAY(Intercrop!AS$1),0)&gt;0,"Yes","No"),"No"),"")</f>
        <v/>
      </c>
      <c r="W458" s="4" t="str" cm="1">
        <f t="array" ref="W458">IF(Q458="Natural or Bare Fallow","",IF(V458="","",IF(V458="No",_xlfn._xlws.FILTER(MT.Out!E:E,MT.Out!D:D=Q458),IF(V458="Yes",_xlfn._xlws.FILTER(Int.Out!S:V,Int.Out!B:B=Q458)))))</f>
        <v/>
      </c>
      <c r="AA458" s="4" t="str" cm="1">
        <f t="array" ref="AA458">IF(OR(W458=0,W458=""),"",IF($R458="Mulched (left on surface)",IFERROR(_xlfn.UNIQUE(_xlfn._xlws.FILTER(Prod.Out!$H:$H,Prod.Out!$B:$B=W458)),""),IF($R458="Incorporated",IFERROR(_xlfn.UNIQUE(_xlfn._xlws.FILTER(Prod.Out!$I:$I,Prod.Out!$B:$B=W458)),""),IF($R458="Retained (unknown if mulched/incorp.)",IFERROR(_xlfn.UNIQUE(_xlfn._xlws.FILTER(Prod.Out!$J:$J,Prod.Out!$B:$B=W458)),""),""))))</f>
        <v/>
      </c>
      <c r="AB458" s="4" t="str" cm="1">
        <f t="array" ref="AB458">IF(OR(X458=0,X458=""),"",IF($R458="Mulched (left on surface)",IFERROR(_xlfn.UNIQUE(_xlfn._xlws.FILTER(Prod.Out!$H:$H,Prod.Out!$B:$B=X458)),""),IF($R458="Incorporated",IFERROR(_xlfn.UNIQUE(_xlfn._xlws.FILTER(Prod.Out!$I:$I,Prod.Out!$B:$B=X458)),""),IF($R458="Retained (unknown if mulched/incorp.)",IFERROR(_xlfn.UNIQUE(_xlfn._xlws.FILTER(Prod.Out!$J:$J,Prod.Out!$B:$B=X458)),""),""))))</f>
        <v/>
      </c>
      <c r="AC458" s="4" t="str" cm="1">
        <f t="array" ref="AC458">IF(OR(Y458=0,Y458=""),"",IF($R458="Mulched (left on surface)",IFERROR(_xlfn.UNIQUE(_xlfn._xlws.FILTER(Prod.Out!$H:$H,Prod.Out!$B:$B=Y458)),""),IF($R458="Incorporated",IFERROR(_xlfn.UNIQUE(_xlfn._xlws.FILTER(Prod.Out!$I:$I,Prod.Out!$B:$B=Y458)),""),IF($R458="Retained (unknown if mulched/incorp.)",IFERROR(_xlfn.UNIQUE(_xlfn._xlws.FILTER(Prod.Out!$J:$J,Prod.Out!$B:$B=Y458)),""),""))))</f>
        <v/>
      </c>
      <c r="AD458" s="4" t="str" cm="1">
        <f t="array" ref="AD458">IF(OR(Z458=0,Z458=""),"",IF($R458="Mulched (left on surface)",IFERROR(_xlfn.UNIQUE(_xlfn._xlws.FILTER(Prod.Out!$H:$H,Prod.Out!$B:$B=Z458)),""),IF($R458="Incorporated",IFERROR(_xlfn.UNIQUE(_xlfn._xlws.FILTER(Prod.Out!$I:$I,Prod.Out!$B:$B=Z458)),""),IF($R458="Retained (unknown if mulched/incorp.)",IFERROR(_xlfn.UNIQUE(_xlfn._xlws.FILTER(Prod.Out!$J:$J,Prod.Out!$B:$B=Z458)),""),""))))</f>
        <v/>
      </c>
    </row>
    <row r="459" spans="19:30" x14ac:dyDescent="0.35">
      <c r="S459" s="4" t="str" cm="1">
        <f t="array" ref="S459">IF(OR(Q459="",Q459=0),"",IFERROR(IF(V459="No",_xlfn._xlws.FILTER(MT.Out!A:A,MT.Out!D:D=Q459),IF(V459="Yes",_xlfn._xlws.FILTER(Int.Out!O:O,Int.Out!B:B=Q459),"")),""))</f>
        <v/>
      </c>
      <c r="T459" s="4" t="str" cm="1">
        <f t="array" ref="T459">IF(OR(Q459="",Q459=0),"",IFERROR(IF(V459="No",_xlfn._xlws.FILTER(MT.Out!B:B,MT.Out!D:D=Q459),IF(V459="Yes",_xlfn._xlws.FILTER(Int.Out!P:P,Int.Out!B:B=Q459),"")),""))</f>
        <v/>
      </c>
      <c r="U459" s="4" t="str" cm="1">
        <f t="array" ref="U459">IF(OR($Q459="",$Q459=0),"",IFERROR(IF($V459="No",_xlfn._xlws.FILTER(MT.Out!C:C,MT.Out!$D:$D=$Q459),IF($V459="Yes",_xlfn._xlws.FILTER(Int.Out!Q:Q,Int.Out!$B:$B=$Q459),"")),""))</f>
        <v/>
      </c>
      <c r="V459" s="4" t="str">
        <f>IF(Q459&lt;&gt;"",IFERROR(IF(MATCH(Q459,_xlfn.ANCHORARRAY(Intercrop!AS$1),0)&gt;0,"Yes","No"),"No"),"")</f>
        <v/>
      </c>
      <c r="W459" s="4" t="str" cm="1">
        <f t="array" ref="W459">IF(Q459="Natural or Bare Fallow","",IF(V459="","",IF(V459="No",_xlfn._xlws.FILTER(MT.Out!E:E,MT.Out!D:D=Q459),IF(V459="Yes",_xlfn._xlws.FILTER(Int.Out!S:V,Int.Out!B:B=Q459)))))</f>
        <v/>
      </c>
      <c r="AA459" s="4" t="str" cm="1">
        <f t="array" ref="AA459">IF(OR(W459=0,W459=""),"",IF($R459="Mulched (left on surface)",IFERROR(_xlfn.UNIQUE(_xlfn._xlws.FILTER(Prod.Out!$H:$H,Prod.Out!$B:$B=W459)),""),IF($R459="Incorporated",IFERROR(_xlfn.UNIQUE(_xlfn._xlws.FILTER(Prod.Out!$I:$I,Prod.Out!$B:$B=W459)),""),IF($R459="Retained (unknown if mulched/incorp.)",IFERROR(_xlfn.UNIQUE(_xlfn._xlws.FILTER(Prod.Out!$J:$J,Prod.Out!$B:$B=W459)),""),""))))</f>
        <v/>
      </c>
      <c r="AB459" s="4" t="str" cm="1">
        <f t="array" ref="AB459">IF(OR(X459=0,X459=""),"",IF($R459="Mulched (left on surface)",IFERROR(_xlfn.UNIQUE(_xlfn._xlws.FILTER(Prod.Out!$H:$H,Prod.Out!$B:$B=X459)),""),IF($R459="Incorporated",IFERROR(_xlfn.UNIQUE(_xlfn._xlws.FILTER(Prod.Out!$I:$I,Prod.Out!$B:$B=X459)),""),IF($R459="Retained (unknown if mulched/incorp.)",IFERROR(_xlfn.UNIQUE(_xlfn._xlws.FILTER(Prod.Out!$J:$J,Prod.Out!$B:$B=X459)),""),""))))</f>
        <v/>
      </c>
      <c r="AC459" s="4" t="str" cm="1">
        <f t="array" ref="AC459">IF(OR(Y459=0,Y459=""),"",IF($R459="Mulched (left on surface)",IFERROR(_xlfn.UNIQUE(_xlfn._xlws.FILTER(Prod.Out!$H:$H,Prod.Out!$B:$B=Y459)),""),IF($R459="Incorporated",IFERROR(_xlfn.UNIQUE(_xlfn._xlws.FILTER(Prod.Out!$I:$I,Prod.Out!$B:$B=Y459)),""),IF($R459="Retained (unknown if mulched/incorp.)",IFERROR(_xlfn.UNIQUE(_xlfn._xlws.FILTER(Prod.Out!$J:$J,Prod.Out!$B:$B=Y459)),""),""))))</f>
        <v/>
      </c>
      <c r="AD459" s="4" t="str" cm="1">
        <f t="array" ref="AD459">IF(OR(Z459=0,Z459=""),"",IF($R459="Mulched (left on surface)",IFERROR(_xlfn.UNIQUE(_xlfn._xlws.FILTER(Prod.Out!$H:$H,Prod.Out!$B:$B=Z459)),""),IF($R459="Incorporated",IFERROR(_xlfn.UNIQUE(_xlfn._xlws.FILTER(Prod.Out!$I:$I,Prod.Out!$B:$B=Z459)),""),IF($R459="Retained (unknown if mulched/incorp.)",IFERROR(_xlfn.UNIQUE(_xlfn._xlws.FILTER(Prod.Out!$J:$J,Prod.Out!$B:$B=Z459)),""),""))))</f>
        <v/>
      </c>
    </row>
    <row r="460" spans="19:30" x14ac:dyDescent="0.35">
      <c r="S460" s="4" t="str" cm="1">
        <f t="array" ref="S460">IF(OR(Q460="",Q460=0),"",IFERROR(IF(V460="No",_xlfn._xlws.FILTER(MT.Out!A:A,MT.Out!D:D=Q460),IF(V460="Yes",_xlfn._xlws.FILTER(Int.Out!O:O,Int.Out!B:B=Q460),"")),""))</f>
        <v/>
      </c>
      <c r="T460" s="4" t="str" cm="1">
        <f t="array" ref="T460">IF(OR(Q460="",Q460=0),"",IFERROR(IF(V460="No",_xlfn._xlws.FILTER(MT.Out!B:B,MT.Out!D:D=Q460),IF(V460="Yes",_xlfn._xlws.FILTER(Int.Out!P:P,Int.Out!B:B=Q460),"")),""))</f>
        <v/>
      </c>
      <c r="U460" s="4" t="str" cm="1">
        <f t="array" ref="U460">IF(OR($Q460="",$Q460=0),"",IFERROR(IF($V460="No",_xlfn._xlws.FILTER(MT.Out!C:C,MT.Out!$D:$D=$Q460),IF($V460="Yes",_xlfn._xlws.FILTER(Int.Out!Q:Q,Int.Out!$B:$B=$Q460),"")),""))</f>
        <v/>
      </c>
      <c r="V460" s="4" t="str">
        <f>IF(Q460&lt;&gt;"",IFERROR(IF(MATCH(Q460,_xlfn.ANCHORARRAY(Intercrop!AS$1),0)&gt;0,"Yes","No"),"No"),"")</f>
        <v/>
      </c>
      <c r="W460" s="4" t="str" cm="1">
        <f t="array" ref="W460">IF(Q460="Natural or Bare Fallow","",IF(V460="","",IF(V460="No",_xlfn._xlws.FILTER(MT.Out!E:E,MT.Out!D:D=Q460),IF(V460="Yes",_xlfn._xlws.FILTER(Int.Out!S:V,Int.Out!B:B=Q460)))))</f>
        <v/>
      </c>
      <c r="AA460" s="4" t="str" cm="1">
        <f t="array" ref="AA460">IF(OR(W460=0,W460=""),"",IF($R460="Mulched (left on surface)",IFERROR(_xlfn.UNIQUE(_xlfn._xlws.FILTER(Prod.Out!$H:$H,Prod.Out!$B:$B=W460)),""),IF($R460="Incorporated",IFERROR(_xlfn.UNIQUE(_xlfn._xlws.FILTER(Prod.Out!$I:$I,Prod.Out!$B:$B=W460)),""),IF($R460="Retained (unknown if mulched/incorp.)",IFERROR(_xlfn.UNIQUE(_xlfn._xlws.FILTER(Prod.Out!$J:$J,Prod.Out!$B:$B=W460)),""),""))))</f>
        <v/>
      </c>
      <c r="AB460" s="4" t="str" cm="1">
        <f t="array" ref="AB460">IF(OR(X460=0,X460=""),"",IF($R460="Mulched (left on surface)",IFERROR(_xlfn.UNIQUE(_xlfn._xlws.FILTER(Prod.Out!$H:$H,Prod.Out!$B:$B=X460)),""),IF($R460="Incorporated",IFERROR(_xlfn.UNIQUE(_xlfn._xlws.FILTER(Prod.Out!$I:$I,Prod.Out!$B:$B=X460)),""),IF($R460="Retained (unknown if mulched/incorp.)",IFERROR(_xlfn.UNIQUE(_xlfn._xlws.FILTER(Prod.Out!$J:$J,Prod.Out!$B:$B=X460)),""),""))))</f>
        <v/>
      </c>
      <c r="AC460" s="4" t="str" cm="1">
        <f t="array" ref="AC460">IF(OR(Y460=0,Y460=""),"",IF($R460="Mulched (left on surface)",IFERROR(_xlfn.UNIQUE(_xlfn._xlws.FILTER(Prod.Out!$H:$H,Prod.Out!$B:$B=Y460)),""),IF($R460="Incorporated",IFERROR(_xlfn.UNIQUE(_xlfn._xlws.FILTER(Prod.Out!$I:$I,Prod.Out!$B:$B=Y460)),""),IF($R460="Retained (unknown if mulched/incorp.)",IFERROR(_xlfn.UNIQUE(_xlfn._xlws.FILTER(Prod.Out!$J:$J,Prod.Out!$B:$B=Y460)),""),""))))</f>
        <v/>
      </c>
      <c r="AD460" s="4" t="str" cm="1">
        <f t="array" ref="AD460">IF(OR(Z460=0,Z460=""),"",IF($R460="Mulched (left on surface)",IFERROR(_xlfn.UNIQUE(_xlfn._xlws.FILTER(Prod.Out!$H:$H,Prod.Out!$B:$B=Z460)),""),IF($R460="Incorporated",IFERROR(_xlfn.UNIQUE(_xlfn._xlws.FILTER(Prod.Out!$I:$I,Prod.Out!$B:$B=Z460)),""),IF($R460="Retained (unknown if mulched/incorp.)",IFERROR(_xlfn.UNIQUE(_xlfn._xlws.FILTER(Prod.Out!$J:$J,Prod.Out!$B:$B=Z460)),""),""))))</f>
        <v/>
      </c>
    </row>
    <row r="461" spans="19:30" x14ac:dyDescent="0.35">
      <c r="S461" s="4" t="str" cm="1">
        <f t="array" ref="S461">IF(OR(Q461="",Q461=0),"",IFERROR(IF(V461="No",_xlfn._xlws.FILTER(MT.Out!A:A,MT.Out!D:D=Q461),IF(V461="Yes",_xlfn._xlws.FILTER(Int.Out!O:O,Int.Out!B:B=Q461),"")),""))</f>
        <v/>
      </c>
      <c r="T461" s="4" t="str" cm="1">
        <f t="array" ref="T461">IF(OR(Q461="",Q461=0),"",IFERROR(IF(V461="No",_xlfn._xlws.FILTER(MT.Out!B:B,MT.Out!D:D=Q461),IF(V461="Yes",_xlfn._xlws.FILTER(Int.Out!P:P,Int.Out!B:B=Q461),"")),""))</f>
        <v/>
      </c>
      <c r="U461" s="4" t="str" cm="1">
        <f t="array" ref="U461">IF(OR($Q461="",$Q461=0),"",IFERROR(IF($V461="No",_xlfn._xlws.FILTER(MT.Out!C:C,MT.Out!$D:$D=$Q461),IF($V461="Yes",_xlfn._xlws.FILTER(Int.Out!Q:Q,Int.Out!$B:$B=$Q461),"")),""))</f>
        <v/>
      </c>
      <c r="V461" s="4" t="str">
        <f>IF(Q461&lt;&gt;"",IFERROR(IF(MATCH(Q461,_xlfn.ANCHORARRAY(Intercrop!AS$1),0)&gt;0,"Yes","No"),"No"),"")</f>
        <v/>
      </c>
      <c r="W461" s="4" t="str" cm="1">
        <f t="array" ref="W461">IF(Q461="Natural or Bare Fallow","",IF(V461="","",IF(V461="No",_xlfn._xlws.FILTER(MT.Out!E:E,MT.Out!D:D=Q461),IF(V461="Yes",_xlfn._xlws.FILTER(Int.Out!S:V,Int.Out!B:B=Q461)))))</f>
        <v/>
      </c>
      <c r="AA461" s="4" t="str" cm="1">
        <f t="array" ref="AA461">IF(OR(W461=0,W461=""),"",IF($R461="Mulched (left on surface)",IFERROR(_xlfn.UNIQUE(_xlfn._xlws.FILTER(Prod.Out!$H:$H,Prod.Out!$B:$B=W461)),""),IF($R461="Incorporated",IFERROR(_xlfn.UNIQUE(_xlfn._xlws.FILTER(Prod.Out!$I:$I,Prod.Out!$B:$B=W461)),""),IF($R461="Retained (unknown if mulched/incorp.)",IFERROR(_xlfn.UNIQUE(_xlfn._xlws.FILTER(Prod.Out!$J:$J,Prod.Out!$B:$B=W461)),""),""))))</f>
        <v/>
      </c>
      <c r="AB461" s="4" t="str" cm="1">
        <f t="array" ref="AB461">IF(OR(X461=0,X461=""),"",IF($R461="Mulched (left on surface)",IFERROR(_xlfn.UNIQUE(_xlfn._xlws.FILTER(Prod.Out!$H:$H,Prod.Out!$B:$B=X461)),""),IF($R461="Incorporated",IFERROR(_xlfn.UNIQUE(_xlfn._xlws.FILTER(Prod.Out!$I:$I,Prod.Out!$B:$B=X461)),""),IF($R461="Retained (unknown if mulched/incorp.)",IFERROR(_xlfn.UNIQUE(_xlfn._xlws.FILTER(Prod.Out!$J:$J,Prod.Out!$B:$B=X461)),""),""))))</f>
        <v/>
      </c>
      <c r="AC461" s="4" t="str" cm="1">
        <f t="array" ref="AC461">IF(OR(Y461=0,Y461=""),"",IF($R461="Mulched (left on surface)",IFERROR(_xlfn.UNIQUE(_xlfn._xlws.FILTER(Prod.Out!$H:$H,Prod.Out!$B:$B=Y461)),""),IF($R461="Incorporated",IFERROR(_xlfn.UNIQUE(_xlfn._xlws.FILTER(Prod.Out!$I:$I,Prod.Out!$B:$B=Y461)),""),IF($R461="Retained (unknown if mulched/incorp.)",IFERROR(_xlfn.UNIQUE(_xlfn._xlws.FILTER(Prod.Out!$J:$J,Prod.Out!$B:$B=Y461)),""),""))))</f>
        <v/>
      </c>
      <c r="AD461" s="4" t="str" cm="1">
        <f t="array" ref="AD461">IF(OR(Z461=0,Z461=""),"",IF($R461="Mulched (left on surface)",IFERROR(_xlfn.UNIQUE(_xlfn._xlws.FILTER(Prod.Out!$H:$H,Prod.Out!$B:$B=Z461)),""),IF($R461="Incorporated",IFERROR(_xlfn.UNIQUE(_xlfn._xlws.FILTER(Prod.Out!$I:$I,Prod.Out!$B:$B=Z461)),""),IF($R461="Retained (unknown if mulched/incorp.)",IFERROR(_xlfn.UNIQUE(_xlfn._xlws.FILTER(Prod.Out!$J:$J,Prod.Out!$B:$B=Z461)),""),""))))</f>
        <v/>
      </c>
    </row>
    <row r="462" spans="19:30" x14ac:dyDescent="0.35">
      <c r="S462" s="4" t="str" cm="1">
        <f t="array" ref="S462">IF(OR(Q462="",Q462=0),"",IFERROR(IF(V462="No",_xlfn._xlws.FILTER(MT.Out!A:A,MT.Out!D:D=Q462),IF(V462="Yes",_xlfn._xlws.FILTER(Int.Out!O:O,Int.Out!B:B=Q462),"")),""))</f>
        <v/>
      </c>
      <c r="T462" s="4" t="str" cm="1">
        <f t="array" ref="T462">IF(OR(Q462="",Q462=0),"",IFERROR(IF(V462="No",_xlfn._xlws.FILTER(MT.Out!B:B,MT.Out!D:D=Q462),IF(V462="Yes",_xlfn._xlws.FILTER(Int.Out!P:P,Int.Out!B:B=Q462),"")),""))</f>
        <v/>
      </c>
      <c r="U462" s="4" t="str" cm="1">
        <f t="array" ref="U462">IF(OR($Q462="",$Q462=0),"",IFERROR(IF($V462="No",_xlfn._xlws.FILTER(MT.Out!C:C,MT.Out!$D:$D=$Q462),IF($V462="Yes",_xlfn._xlws.FILTER(Int.Out!Q:Q,Int.Out!$B:$B=$Q462),"")),""))</f>
        <v/>
      </c>
      <c r="V462" s="4" t="str">
        <f>IF(Q462&lt;&gt;"",IFERROR(IF(MATCH(Q462,_xlfn.ANCHORARRAY(Intercrop!AS$1),0)&gt;0,"Yes","No"),"No"),"")</f>
        <v/>
      </c>
      <c r="W462" s="4" t="str" cm="1">
        <f t="array" ref="W462">IF(Q462="Natural or Bare Fallow","",IF(V462="","",IF(V462="No",_xlfn._xlws.FILTER(MT.Out!E:E,MT.Out!D:D=Q462),IF(V462="Yes",_xlfn._xlws.FILTER(Int.Out!S:V,Int.Out!B:B=Q462)))))</f>
        <v/>
      </c>
      <c r="AA462" s="4" t="str" cm="1">
        <f t="array" ref="AA462">IF(OR(W462=0,W462=""),"",IF($R462="Mulched (left on surface)",IFERROR(_xlfn.UNIQUE(_xlfn._xlws.FILTER(Prod.Out!$H:$H,Prod.Out!$B:$B=W462)),""),IF($R462="Incorporated",IFERROR(_xlfn.UNIQUE(_xlfn._xlws.FILTER(Prod.Out!$I:$I,Prod.Out!$B:$B=W462)),""),IF($R462="Retained (unknown if mulched/incorp.)",IFERROR(_xlfn.UNIQUE(_xlfn._xlws.FILTER(Prod.Out!$J:$J,Prod.Out!$B:$B=W462)),""),""))))</f>
        <v/>
      </c>
      <c r="AB462" s="4" t="str" cm="1">
        <f t="array" ref="AB462">IF(OR(X462=0,X462=""),"",IF($R462="Mulched (left on surface)",IFERROR(_xlfn.UNIQUE(_xlfn._xlws.FILTER(Prod.Out!$H:$H,Prod.Out!$B:$B=X462)),""),IF($R462="Incorporated",IFERROR(_xlfn.UNIQUE(_xlfn._xlws.FILTER(Prod.Out!$I:$I,Prod.Out!$B:$B=X462)),""),IF($R462="Retained (unknown if mulched/incorp.)",IFERROR(_xlfn.UNIQUE(_xlfn._xlws.FILTER(Prod.Out!$J:$J,Prod.Out!$B:$B=X462)),""),""))))</f>
        <v/>
      </c>
      <c r="AC462" s="4" t="str" cm="1">
        <f t="array" ref="AC462">IF(OR(Y462=0,Y462=""),"",IF($R462="Mulched (left on surface)",IFERROR(_xlfn.UNIQUE(_xlfn._xlws.FILTER(Prod.Out!$H:$H,Prod.Out!$B:$B=Y462)),""),IF($R462="Incorporated",IFERROR(_xlfn.UNIQUE(_xlfn._xlws.FILTER(Prod.Out!$I:$I,Prod.Out!$B:$B=Y462)),""),IF($R462="Retained (unknown if mulched/incorp.)",IFERROR(_xlfn.UNIQUE(_xlfn._xlws.FILTER(Prod.Out!$J:$J,Prod.Out!$B:$B=Y462)),""),""))))</f>
        <v/>
      </c>
      <c r="AD462" s="4" t="str" cm="1">
        <f t="array" ref="AD462">IF(OR(Z462=0,Z462=""),"",IF($R462="Mulched (left on surface)",IFERROR(_xlfn.UNIQUE(_xlfn._xlws.FILTER(Prod.Out!$H:$H,Prod.Out!$B:$B=Z462)),""),IF($R462="Incorporated",IFERROR(_xlfn.UNIQUE(_xlfn._xlws.FILTER(Prod.Out!$I:$I,Prod.Out!$B:$B=Z462)),""),IF($R462="Retained (unknown if mulched/incorp.)",IFERROR(_xlfn.UNIQUE(_xlfn._xlws.FILTER(Prod.Out!$J:$J,Prod.Out!$B:$B=Z462)),""),""))))</f>
        <v/>
      </c>
    </row>
    <row r="463" spans="19:30" x14ac:dyDescent="0.35">
      <c r="S463" s="4" t="str" cm="1">
        <f t="array" ref="S463">IF(OR(Q463="",Q463=0),"",IFERROR(IF(V463="No",_xlfn._xlws.FILTER(MT.Out!A:A,MT.Out!D:D=Q463),IF(V463="Yes",_xlfn._xlws.FILTER(Int.Out!O:O,Int.Out!B:B=Q463),"")),""))</f>
        <v/>
      </c>
      <c r="T463" s="4" t="str" cm="1">
        <f t="array" ref="T463">IF(OR(Q463="",Q463=0),"",IFERROR(IF(V463="No",_xlfn._xlws.FILTER(MT.Out!B:B,MT.Out!D:D=Q463),IF(V463="Yes",_xlfn._xlws.FILTER(Int.Out!P:P,Int.Out!B:B=Q463),"")),""))</f>
        <v/>
      </c>
      <c r="U463" s="4" t="str" cm="1">
        <f t="array" ref="U463">IF(OR($Q463="",$Q463=0),"",IFERROR(IF($V463="No",_xlfn._xlws.FILTER(MT.Out!C:C,MT.Out!$D:$D=$Q463),IF($V463="Yes",_xlfn._xlws.FILTER(Int.Out!Q:Q,Int.Out!$B:$B=$Q463),"")),""))</f>
        <v/>
      </c>
      <c r="V463" s="4" t="str">
        <f>IF(Q463&lt;&gt;"",IFERROR(IF(MATCH(Q463,_xlfn.ANCHORARRAY(Intercrop!AS$1),0)&gt;0,"Yes","No"),"No"),"")</f>
        <v/>
      </c>
      <c r="W463" s="4" t="str" cm="1">
        <f t="array" ref="W463">IF(Q463="Natural or Bare Fallow","",IF(V463="","",IF(V463="No",_xlfn._xlws.FILTER(MT.Out!E:E,MT.Out!D:D=Q463),IF(V463="Yes",_xlfn._xlws.FILTER(Int.Out!S:V,Int.Out!B:B=Q463)))))</f>
        <v/>
      </c>
      <c r="AA463" s="4" t="str" cm="1">
        <f t="array" ref="AA463">IF(OR(W463=0,W463=""),"",IF($R463="Mulched (left on surface)",IFERROR(_xlfn.UNIQUE(_xlfn._xlws.FILTER(Prod.Out!$H:$H,Prod.Out!$B:$B=W463)),""),IF($R463="Incorporated",IFERROR(_xlfn.UNIQUE(_xlfn._xlws.FILTER(Prod.Out!$I:$I,Prod.Out!$B:$B=W463)),""),IF($R463="Retained (unknown if mulched/incorp.)",IFERROR(_xlfn.UNIQUE(_xlfn._xlws.FILTER(Prod.Out!$J:$J,Prod.Out!$B:$B=W463)),""),""))))</f>
        <v/>
      </c>
      <c r="AB463" s="4" t="str" cm="1">
        <f t="array" ref="AB463">IF(OR(X463=0,X463=""),"",IF($R463="Mulched (left on surface)",IFERROR(_xlfn.UNIQUE(_xlfn._xlws.FILTER(Prod.Out!$H:$H,Prod.Out!$B:$B=X463)),""),IF($R463="Incorporated",IFERROR(_xlfn.UNIQUE(_xlfn._xlws.FILTER(Prod.Out!$I:$I,Prod.Out!$B:$B=X463)),""),IF($R463="Retained (unknown if mulched/incorp.)",IFERROR(_xlfn.UNIQUE(_xlfn._xlws.FILTER(Prod.Out!$J:$J,Prod.Out!$B:$B=X463)),""),""))))</f>
        <v/>
      </c>
      <c r="AC463" s="4" t="str" cm="1">
        <f t="array" ref="AC463">IF(OR(Y463=0,Y463=""),"",IF($R463="Mulched (left on surface)",IFERROR(_xlfn.UNIQUE(_xlfn._xlws.FILTER(Prod.Out!$H:$H,Prod.Out!$B:$B=Y463)),""),IF($R463="Incorporated",IFERROR(_xlfn.UNIQUE(_xlfn._xlws.FILTER(Prod.Out!$I:$I,Prod.Out!$B:$B=Y463)),""),IF($R463="Retained (unknown if mulched/incorp.)",IFERROR(_xlfn.UNIQUE(_xlfn._xlws.FILTER(Prod.Out!$J:$J,Prod.Out!$B:$B=Y463)),""),""))))</f>
        <v/>
      </c>
      <c r="AD463" s="4" t="str" cm="1">
        <f t="array" ref="AD463">IF(OR(Z463=0,Z463=""),"",IF($R463="Mulched (left on surface)",IFERROR(_xlfn.UNIQUE(_xlfn._xlws.FILTER(Prod.Out!$H:$H,Prod.Out!$B:$B=Z463)),""),IF($R463="Incorporated",IFERROR(_xlfn.UNIQUE(_xlfn._xlws.FILTER(Prod.Out!$I:$I,Prod.Out!$B:$B=Z463)),""),IF($R463="Retained (unknown if mulched/incorp.)",IFERROR(_xlfn.UNIQUE(_xlfn._xlws.FILTER(Prod.Out!$J:$J,Prod.Out!$B:$B=Z463)),""),""))))</f>
        <v/>
      </c>
    </row>
    <row r="464" spans="19:30" x14ac:dyDescent="0.35">
      <c r="S464" s="4" t="str" cm="1">
        <f t="array" ref="S464">IF(OR(Q464="",Q464=0),"",IFERROR(IF(V464="No",_xlfn._xlws.FILTER(MT.Out!A:A,MT.Out!D:D=Q464),IF(V464="Yes",_xlfn._xlws.FILTER(Int.Out!O:O,Int.Out!B:B=Q464),"")),""))</f>
        <v/>
      </c>
      <c r="T464" s="4" t="str" cm="1">
        <f t="array" ref="T464">IF(OR(Q464="",Q464=0),"",IFERROR(IF(V464="No",_xlfn._xlws.FILTER(MT.Out!B:B,MT.Out!D:D=Q464),IF(V464="Yes",_xlfn._xlws.FILTER(Int.Out!P:P,Int.Out!B:B=Q464),"")),""))</f>
        <v/>
      </c>
      <c r="U464" s="4" t="str" cm="1">
        <f t="array" ref="U464">IF(OR($Q464="",$Q464=0),"",IFERROR(IF($V464="No",_xlfn._xlws.FILTER(MT.Out!C:C,MT.Out!$D:$D=$Q464),IF($V464="Yes",_xlfn._xlws.FILTER(Int.Out!Q:Q,Int.Out!$B:$B=$Q464),"")),""))</f>
        <v/>
      </c>
      <c r="V464" s="4" t="str">
        <f>IF(Q464&lt;&gt;"",IFERROR(IF(MATCH(Q464,_xlfn.ANCHORARRAY(Intercrop!AS$1),0)&gt;0,"Yes","No"),"No"),"")</f>
        <v/>
      </c>
      <c r="W464" s="4" t="str" cm="1">
        <f t="array" ref="W464">IF(Q464="Natural or Bare Fallow","",IF(V464="","",IF(V464="No",_xlfn._xlws.FILTER(MT.Out!E:E,MT.Out!D:D=Q464),IF(V464="Yes",_xlfn._xlws.FILTER(Int.Out!S:V,Int.Out!B:B=Q464)))))</f>
        <v/>
      </c>
      <c r="AA464" s="4" t="str" cm="1">
        <f t="array" ref="AA464">IF(OR(W464=0,W464=""),"",IF($R464="Mulched (left on surface)",IFERROR(_xlfn.UNIQUE(_xlfn._xlws.FILTER(Prod.Out!$H:$H,Prod.Out!$B:$B=W464)),""),IF($R464="Incorporated",IFERROR(_xlfn.UNIQUE(_xlfn._xlws.FILTER(Prod.Out!$I:$I,Prod.Out!$B:$B=W464)),""),IF($R464="Retained (unknown if mulched/incorp.)",IFERROR(_xlfn.UNIQUE(_xlfn._xlws.FILTER(Prod.Out!$J:$J,Prod.Out!$B:$B=W464)),""),""))))</f>
        <v/>
      </c>
      <c r="AB464" s="4" t="str" cm="1">
        <f t="array" ref="AB464">IF(OR(X464=0,X464=""),"",IF($R464="Mulched (left on surface)",IFERROR(_xlfn.UNIQUE(_xlfn._xlws.FILTER(Prod.Out!$H:$H,Prod.Out!$B:$B=X464)),""),IF($R464="Incorporated",IFERROR(_xlfn.UNIQUE(_xlfn._xlws.FILTER(Prod.Out!$I:$I,Prod.Out!$B:$B=X464)),""),IF($R464="Retained (unknown if mulched/incorp.)",IFERROR(_xlfn.UNIQUE(_xlfn._xlws.FILTER(Prod.Out!$J:$J,Prod.Out!$B:$B=X464)),""),""))))</f>
        <v/>
      </c>
      <c r="AC464" s="4" t="str" cm="1">
        <f t="array" ref="AC464">IF(OR(Y464=0,Y464=""),"",IF($R464="Mulched (left on surface)",IFERROR(_xlfn.UNIQUE(_xlfn._xlws.FILTER(Prod.Out!$H:$H,Prod.Out!$B:$B=Y464)),""),IF($R464="Incorporated",IFERROR(_xlfn.UNIQUE(_xlfn._xlws.FILTER(Prod.Out!$I:$I,Prod.Out!$B:$B=Y464)),""),IF($R464="Retained (unknown if mulched/incorp.)",IFERROR(_xlfn.UNIQUE(_xlfn._xlws.FILTER(Prod.Out!$J:$J,Prod.Out!$B:$B=Y464)),""),""))))</f>
        <v/>
      </c>
      <c r="AD464" s="4" t="str" cm="1">
        <f t="array" ref="AD464">IF(OR(Z464=0,Z464=""),"",IF($R464="Mulched (left on surface)",IFERROR(_xlfn.UNIQUE(_xlfn._xlws.FILTER(Prod.Out!$H:$H,Prod.Out!$B:$B=Z464)),""),IF($R464="Incorporated",IFERROR(_xlfn.UNIQUE(_xlfn._xlws.FILTER(Prod.Out!$I:$I,Prod.Out!$B:$B=Z464)),""),IF($R464="Retained (unknown if mulched/incorp.)",IFERROR(_xlfn.UNIQUE(_xlfn._xlws.FILTER(Prod.Out!$J:$J,Prod.Out!$B:$B=Z464)),""),""))))</f>
        <v/>
      </c>
    </row>
    <row r="465" spans="19:30" x14ac:dyDescent="0.35">
      <c r="S465" s="4" t="str" cm="1">
        <f t="array" ref="S465">IF(OR(Q465="",Q465=0),"",IFERROR(IF(V465="No",_xlfn._xlws.FILTER(MT.Out!A:A,MT.Out!D:D=Q465),IF(V465="Yes",_xlfn._xlws.FILTER(Int.Out!O:O,Int.Out!B:B=Q465),"")),""))</f>
        <v/>
      </c>
      <c r="T465" s="4" t="str" cm="1">
        <f t="array" ref="T465">IF(OR(Q465="",Q465=0),"",IFERROR(IF(V465="No",_xlfn._xlws.FILTER(MT.Out!B:B,MT.Out!D:D=Q465),IF(V465="Yes",_xlfn._xlws.FILTER(Int.Out!P:P,Int.Out!B:B=Q465),"")),""))</f>
        <v/>
      </c>
      <c r="U465" s="4" t="str" cm="1">
        <f t="array" ref="U465">IF(OR($Q465="",$Q465=0),"",IFERROR(IF($V465="No",_xlfn._xlws.FILTER(MT.Out!C:C,MT.Out!$D:$D=$Q465),IF($V465="Yes",_xlfn._xlws.FILTER(Int.Out!Q:Q,Int.Out!$B:$B=$Q465),"")),""))</f>
        <v/>
      </c>
      <c r="V465" s="4" t="str">
        <f>IF(Q465&lt;&gt;"",IFERROR(IF(MATCH(Q465,_xlfn.ANCHORARRAY(Intercrop!AS$1),0)&gt;0,"Yes","No"),"No"),"")</f>
        <v/>
      </c>
      <c r="W465" s="4" t="str" cm="1">
        <f t="array" ref="W465">IF(Q465="Natural or Bare Fallow","",IF(V465="","",IF(V465="No",_xlfn._xlws.FILTER(MT.Out!E:E,MT.Out!D:D=Q465),IF(V465="Yes",_xlfn._xlws.FILTER(Int.Out!S:V,Int.Out!B:B=Q465)))))</f>
        <v/>
      </c>
      <c r="AA465" s="4" t="str" cm="1">
        <f t="array" ref="AA465">IF(OR(W465=0,W465=""),"",IF($R465="Mulched (left on surface)",IFERROR(_xlfn.UNIQUE(_xlfn._xlws.FILTER(Prod.Out!$H:$H,Prod.Out!$B:$B=W465)),""),IF($R465="Incorporated",IFERROR(_xlfn.UNIQUE(_xlfn._xlws.FILTER(Prod.Out!$I:$I,Prod.Out!$B:$B=W465)),""),IF($R465="Retained (unknown if mulched/incorp.)",IFERROR(_xlfn.UNIQUE(_xlfn._xlws.FILTER(Prod.Out!$J:$J,Prod.Out!$B:$B=W465)),""),""))))</f>
        <v/>
      </c>
      <c r="AB465" s="4" t="str" cm="1">
        <f t="array" ref="AB465">IF(OR(X465=0,X465=""),"",IF($R465="Mulched (left on surface)",IFERROR(_xlfn.UNIQUE(_xlfn._xlws.FILTER(Prod.Out!$H:$H,Prod.Out!$B:$B=X465)),""),IF($R465="Incorporated",IFERROR(_xlfn.UNIQUE(_xlfn._xlws.FILTER(Prod.Out!$I:$I,Prod.Out!$B:$B=X465)),""),IF($R465="Retained (unknown if mulched/incorp.)",IFERROR(_xlfn.UNIQUE(_xlfn._xlws.FILTER(Prod.Out!$J:$J,Prod.Out!$B:$B=X465)),""),""))))</f>
        <v/>
      </c>
      <c r="AC465" s="4" t="str" cm="1">
        <f t="array" ref="AC465">IF(OR(Y465=0,Y465=""),"",IF($R465="Mulched (left on surface)",IFERROR(_xlfn.UNIQUE(_xlfn._xlws.FILTER(Prod.Out!$H:$H,Prod.Out!$B:$B=Y465)),""),IF($R465="Incorporated",IFERROR(_xlfn.UNIQUE(_xlfn._xlws.FILTER(Prod.Out!$I:$I,Prod.Out!$B:$B=Y465)),""),IF($R465="Retained (unknown if mulched/incorp.)",IFERROR(_xlfn.UNIQUE(_xlfn._xlws.FILTER(Prod.Out!$J:$J,Prod.Out!$B:$B=Y465)),""),""))))</f>
        <v/>
      </c>
      <c r="AD465" s="4" t="str" cm="1">
        <f t="array" ref="AD465">IF(OR(Z465=0,Z465=""),"",IF($R465="Mulched (left on surface)",IFERROR(_xlfn.UNIQUE(_xlfn._xlws.FILTER(Prod.Out!$H:$H,Prod.Out!$B:$B=Z465)),""),IF($R465="Incorporated",IFERROR(_xlfn.UNIQUE(_xlfn._xlws.FILTER(Prod.Out!$I:$I,Prod.Out!$B:$B=Z465)),""),IF($R465="Retained (unknown if mulched/incorp.)",IFERROR(_xlfn.UNIQUE(_xlfn._xlws.FILTER(Prod.Out!$J:$J,Prod.Out!$B:$B=Z465)),""),""))))</f>
        <v/>
      </c>
    </row>
    <row r="466" spans="19:30" x14ac:dyDescent="0.35">
      <c r="S466" s="4" t="str" cm="1">
        <f t="array" ref="S466">IF(OR(Q466="",Q466=0),"",IFERROR(IF(V466="No",_xlfn._xlws.FILTER(MT.Out!A:A,MT.Out!D:D=Q466),IF(V466="Yes",_xlfn._xlws.FILTER(Int.Out!O:O,Int.Out!B:B=Q466),"")),""))</f>
        <v/>
      </c>
      <c r="T466" s="4" t="str" cm="1">
        <f t="array" ref="T466">IF(OR(Q466="",Q466=0),"",IFERROR(IF(V466="No",_xlfn._xlws.FILTER(MT.Out!B:B,MT.Out!D:D=Q466),IF(V466="Yes",_xlfn._xlws.FILTER(Int.Out!P:P,Int.Out!B:B=Q466),"")),""))</f>
        <v/>
      </c>
      <c r="U466" s="4" t="str" cm="1">
        <f t="array" ref="U466">IF(OR($Q466="",$Q466=0),"",IFERROR(IF($V466="No",_xlfn._xlws.FILTER(MT.Out!C:C,MT.Out!$D:$D=$Q466),IF($V466="Yes",_xlfn._xlws.FILTER(Int.Out!Q:Q,Int.Out!$B:$B=$Q466),"")),""))</f>
        <v/>
      </c>
      <c r="V466" s="4" t="str">
        <f>IF(Q466&lt;&gt;"",IFERROR(IF(MATCH(Q466,_xlfn.ANCHORARRAY(Intercrop!AS$1),0)&gt;0,"Yes","No"),"No"),"")</f>
        <v/>
      </c>
      <c r="W466" s="4" t="str" cm="1">
        <f t="array" ref="W466">IF(Q466="Natural or Bare Fallow","",IF(V466="","",IF(V466="No",_xlfn._xlws.FILTER(MT.Out!E:E,MT.Out!D:D=Q466),IF(V466="Yes",_xlfn._xlws.FILTER(Int.Out!S:V,Int.Out!B:B=Q466)))))</f>
        <v/>
      </c>
      <c r="AA466" s="4" t="str" cm="1">
        <f t="array" ref="AA466">IF(OR(W466=0,W466=""),"",IF($R466="Mulched (left on surface)",IFERROR(_xlfn.UNIQUE(_xlfn._xlws.FILTER(Prod.Out!$H:$H,Prod.Out!$B:$B=W466)),""),IF($R466="Incorporated",IFERROR(_xlfn.UNIQUE(_xlfn._xlws.FILTER(Prod.Out!$I:$I,Prod.Out!$B:$B=W466)),""),IF($R466="Retained (unknown if mulched/incorp.)",IFERROR(_xlfn.UNIQUE(_xlfn._xlws.FILTER(Prod.Out!$J:$J,Prod.Out!$B:$B=W466)),""),""))))</f>
        <v/>
      </c>
      <c r="AB466" s="4" t="str" cm="1">
        <f t="array" ref="AB466">IF(OR(X466=0,X466=""),"",IF($R466="Mulched (left on surface)",IFERROR(_xlfn.UNIQUE(_xlfn._xlws.FILTER(Prod.Out!$H:$H,Prod.Out!$B:$B=X466)),""),IF($R466="Incorporated",IFERROR(_xlfn.UNIQUE(_xlfn._xlws.FILTER(Prod.Out!$I:$I,Prod.Out!$B:$B=X466)),""),IF($R466="Retained (unknown if mulched/incorp.)",IFERROR(_xlfn.UNIQUE(_xlfn._xlws.FILTER(Prod.Out!$J:$J,Prod.Out!$B:$B=X466)),""),""))))</f>
        <v/>
      </c>
      <c r="AC466" s="4" t="str" cm="1">
        <f t="array" ref="AC466">IF(OR(Y466=0,Y466=""),"",IF($R466="Mulched (left on surface)",IFERROR(_xlfn.UNIQUE(_xlfn._xlws.FILTER(Prod.Out!$H:$H,Prod.Out!$B:$B=Y466)),""),IF($R466="Incorporated",IFERROR(_xlfn.UNIQUE(_xlfn._xlws.FILTER(Prod.Out!$I:$I,Prod.Out!$B:$B=Y466)),""),IF($R466="Retained (unknown if mulched/incorp.)",IFERROR(_xlfn.UNIQUE(_xlfn._xlws.FILTER(Prod.Out!$J:$J,Prod.Out!$B:$B=Y466)),""),""))))</f>
        <v/>
      </c>
      <c r="AD466" s="4" t="str" cm="1">
        <f t="array" ref="AD466">IF(OR(Z466=0,Z466=""),"",IF($R466="Mulched (left on surface)",IFERROR(_xlfn.UNIQUE(_xlfn._xlws.FILTER(Prod.Out!$H:$H,Prod.Out!$B:$B=Z466)),""),IF($R466="Incorporated",IFERROR(_xlfn.UNIQUE(_xlfn._xlws.FILTER(Prod.Out!$I:$I,Prod.Out!$B:$B=Z466)),""),IF($R466="Retained (unknown if mulched/incorp.)",IFERROR(_xlfn.UNIQUE(_xlfn._xlws.FILTER(Prod.Out!$J:$J,Prod.Out!$B:$B=Z466)),""),""))))</f>
        <v/>
      </c>
    </row>
    <row r="467" spans="19:30" x14ac:dyDescent="0.35">
      <c r="S467" s="4" t="str" cm="1">
        <f t="array" ref="S467">IF(OR(Q467="",Q467=0),"",IFERROR(IF(V467="No",_xlfn._xlws.FILTER(MT.Out!A:A,MT.Out!D:D=Q467),IF(V467="Yes",_xlfn._xlws.FILTER(Int.Out!O:O,Int.Out!B:B=Q467),"")),""))</f>
        <v/>
      </c>
      <c r="T467" s="4" t="str" cm="1">
        <f t="array" ref="T467">IF(OR(Q467="",Q467=0),"",IFERROR(IF(V467="No",_xlfn._xlws.FILTER(MT.Out!B:B,MT.Out!D:D=Q467),IF(V467="Yes",_xlfn._xlws.FILTER(Int.Out!P:P,Int.Out!B:B=Q467),"")),""))</f>
        <v/>
      </c>
      <c r="U467" s="4" t="str" cm="1">
        <f t="array" ref="U467">IF(OR($Q467="",$Q467=0),"",IFERROR(IF($V467="No",_xlfn._xlws.FILTER(MT.Out!C:C,MT.Out!$D:$D=$Q467),IF($V467="Yes",_xlfn._xlws.FILTER(Int.Out!Q:Q,Int.Out!$B:$B=$Q467),"")),""))</f>
        <v/>
      </c>
      <c r="V467" s="4" t="str">
        <f>IF(Q467&lt;&gt;"",IFERROR(IF(MATCH(Q467,_xlfn.ANCHORARRAY(Intercrop!AS$1),0)&gt;0,"Yes","No"),"No"),"")</f>
        <v/>
      </c>
      <c r="W467" s="4" t="str" cm="1">
        <f t="array" ref="W467">IF(Q467="Natural or Bare Fallow","",IF(V467="","",IF(V467="No",_xlfn._xlws.FILTER(MT.Out!E:E,MT.Out!D:D=Q467),IF(V467="Yes",_xlfn._xlws.FILTER(Int.Out!S:V,Int.Out!B:B=Q467)))))</f>
        <v/>
      </c>
      <c r="AA467" s="4" t="str" cm="1">
        <f t="array" ref="AA467">IF(OR(W467=0,W467=""),"",IF($R467="Mulched (left on surface)",IFERROR(_xlfn.UNIQUE(_xlfn._xlws.FILTER(Prod.Out!$H:$H,Prod.Out!$B:$B=W467)),""),IF($R467="Incorporated",IFERROR(_xlfn.UNIQUE(_xlfn._xlws.FILTER(Prod.Out!$I:$I,Prod.Out!$B:$B=W467)),""),IF($R467="Retained (unknown if mulched/incorp.)",IFERROR(_xlfn.UNIQUE(_xlfn._xlws.FILTER(Prod.Out!$J:$J,Prod.Out!$B:$B=W467)),""),""))))</f>
        <v/>
      </c>
      <c r="AB467" s="4" t="str" cm="1">
        <f t="array" ref="AB467">IF(OR(X467=0,X467=""),"",IF($R467="Mulched (left on surface)",IFERROR(_xlfn.UNIQUE(_xlfn._xlws.FILTER(Prod.Out!$H:$H,Prod.Out!$B:$B=X467)),""),IF($R467="Incorporated",IFERROR(_xlfn.UNIQUE(_xlfn._xlws.FILTER(Prod.Out!$I:$I,Prod.Out!$B:$B=X467)),""),IF($R467="Retained (unknown if mulched/incorp.)",IFERROR(_xlfn.UNIQUE(_xlfn._xlws.FILTER(Prod.Out!$J:$J,Prod.Out!$B:$B=X467)),""),""))))</f>
        <v/>
      </c>
      <c r="AC467" s="4" t="str" cm="1">
        <f t="array" ref="AC467">IF(OR(Y467=0,Y467=""),"",IF($R467="Mulched (left on surface)",IFERROR(_xlfn.UNIQUE(_xlfn._xlws.FILTER(Prod.Out!$H:$H,Prod.Out!$B:$B=Y467)),""),IF($R467="Incorporated",IFERROR(_xlfn.UNIQUE(_xlfn._xlws.FILTER(Prod.Out!$I:$I,Prod.Out!$B:$B=Y467)),""),IF($R467="Retained (unknown if mulched/incorp.)",IFERROR(_xlfn.UNIQUE(_xlfn._xlws.FILTER(Prod.Out!$J:$J,Prod.Out!$B:$B=Y467)),""),""))))</f>
        <v/>
      </c>
      <c r="AD467" s="4" t="str" cm="1">
        <f t="array" ref="AD467">IF(OR(Z467=0,Z467=""),"",IF($R467="Mulched (left on surface)",IFERROR(_xlfn.UNIQUE(_xlfn._xlws.FILTER(Prod.Out!$H:$H,Prod.Out!$B:$B=Z467)),""),IF($R467="Incorporated",IFERROR(_xlfn.UNIQUE(_xlfn._xlws.FILTER(Prod.Out!$I:$I,Prod.Out!$B:$B=Z467)),""),IF($R467="Retained (unknown if mulched/incorp.)",IFERROR(_xlfn.UNIQUE(_xlfn._xlws.FILTER(Prod.Out!$J:$J,Prod.Out!$B:$B=Z467)),""),""))))</f>
        <v/>
      </c>
    </row>
    <row r="468" spans="19:30" x14ac:dyDescent="0.35">
      <c r="S468" s="4" t="str" cm="1">
        <f t="array" ref="S468">IF(OR(Q468="",Q468=0),"",IFERROR(IF(V468="No",_xlfn._xlws.FILTER(MT.Out!A:A,MT.Out!D:D=Q468),IF(V468="Yes",_xlfn._xlws.FILTER(Int.Out!O:O,Int.Out!B:B=Q468),"")),""))</f>
        <v/>
      </c>
      <c r="T468" s="4" t="str" cm="1">
        <f t="array" ref="T468">IF(OR(Q468="",Q468=0),"",IFERROR(IF(V468="No",_xlfn._xlws.FILTER(MT.Out!B:B,MT.Out!D:D=Q468),IF(V468="Yes",_xlfn._xlws.FILTER(Int.Out!P:P,Int.Out!B:B=Q468),"")),""))</f>
        <v/>
      </c>
      <c r="U468" s="4" t="str" cm="1">
        <f t="array" ref="U468">IF(OR($Q468="",$Q468=0),"",IFERROR(IF($V468="No",_xlfn._xlws.FILTER(MT.Out!C:C,MT.Out!$D:$D=$Q468),IF($V468="Yes",_xlfn._xlws.FILTER(Int.Out!Q:Q,Int.Out!$B:$B=$Q468),"")),""))</f>
        <v/>
      </c>
      <c r="V468" s="4" t="str">
        <f>IF(Q468&lt;&gt;"",IFERROR(IF(MATCH(Q468,_xlfn.ANCHORARRAY(Intercrop!AS$1),0)&gt;0,"Yes","No"),"No"),"")</f>
        <v/>
      </c>
      <c r="W468" s="4" t="str" cm="1">
        <f t="array" ref="W468">IF(Q468="Natural or Bare Fallow","",IF(V468="","",IF(V468="No",_xlfn._xlws.FILTER(MT.Out!E:E,MT.Out!D:D=Q468),IF(V468="Yes",_xlfn._xlws.FILTER(Int.Out!S:V,Int.Out!B:B=Q468)))))</f>
        <v/>
      </c>
      <c r="AA468" s="4" t="str" cm="1">
        <f t="array" ref="AA468">IF(OR(W468=0,W468=""),"",IF($R468="Mulched (left on surface)",IFERROR(_xlfn.UNIQUE(_xlfn._xlws.FILTER(Prod.Out!$H:$H,Prod.Out!$B:$B=W468)),""),IF($R468="Incorporated",IFERROR(_xlfn.UNIQUE(_xlfn._xlws.FILTER(Prod.Out!$I:$I,Prod.Out!$B:$B=W468)),""),IF($R468="Retained (unknown if mulched/incorp.)",IFERROR(_xlfn.UNIQUE(_xlfn._xlws.FILTER(Prod.Out!$J:$J,Prod.Out!$B:$B=W468)),""),""))))</f>
        <v/>
      </c>
      <c r="AB468" s="4" t="str" cm="1">
        <f t="array" ref="AB468">IF(OR(X468=0,X468=""),"",IF($R468="Mulched (left on surface)",IFERROR(_xlfn.UNIQUE(_xlfn._xlws.FILTER(Prod.Out!$H:$H,Prod.Out!$B:$B=X468)),""),IF($R468="Incorporated",IFERROR(_xlfn.UNIQUE(_xlfn._xlws.FILTER(Prod.Out!$I:$I,Prod.Out!$B:$B=X468)),""),IF($R468="Retained (unknown if mulched/incorp.)",IFERROR(_xlfn.UNIQUE(_xlfn._xlws.FILTER(Prod.Out!$J:$J,Prod.Out!$B:$B=X468)),""),""))))</f>
        <v/>
      </c>
      <c r="AC468" s="4" t="str" cm="1">
        <f t="array" ref="AC468">IF(OR(Y468=0,Y468=""),"",IF($R468="Mulched (left on surface)",IFERROR(_xlfn.UNIQUE(_xlfn._xlws.FILTER(Prod.Out!$H:$H,Prod.Out!$B:$B=Y468)),""),IF($R468="Incorporated",IFERROR(_xlfn.UNIQUE(_xlfn._xlws.FILTER(Prod.Out!$I:$I,Prod.Out!$B:$B=Y468)),""),IF($R468="Retained (unknown if mulched/incorp.)",IFERROR(_xlfn.UNIQUE(_xlfn._xlws.FILTER(Prod.Out!$J:$J,Prod.Out!$B:$B=Y468)),""),""))))</f>
        <v/>
      </c>
      <c r="AD468" s="4" t="str" cm="1">
        <f t="array" ref="AD468">IF(OR(Z468=0,Z468=""),"",IF($R468="Mulched (left on surface)",IFERROR(_xlfn.UNIQUE(_xlfn._xlws.FILTER(Prod.Out!$H:$H,Prod.Out!$B:$B=Z468)),""),IF($R468="Incorporated",IFERROR(_xlfn.UNIQUE(_xlfn._xlws.FILTER(Prod.Out!$I:$I,Prod.Out!$B:$B=Z468)),""),IF($R468="Retained (unknown if mulched/incorp.)",IFERROR(_xlfn.UNIQUE(_xlfn._xlws.FILTER(Prod.Out!$J:$J,Prod.Out!$B:$B=Z468)),""),""))))</f>
        <v/>
      </c>
    </row>
    <row r="469" spans="19:30" x14ac:dyDescent="0.35">
      <c r="S469" s="4" t="str" cm="1">
        <f t="array" ref="S469">IF(OR(Q469="",Q469=0),"",IFERROR(IF(V469="No",_xlfn._xlws.FILTER(MT.Out!A:A,MT.Out!D:D=Q469),IF(V469="Yes",_xlfn._xlws.FILTER(Int.Out!O:O,Int.Out!B:B=Q469),"")),""))</f>
        <v/>
      </c>
      <c r="T469" s="4" t="str" cm="1">
        <f t="array" ref="T469">IF(OR(Q469="",Q469=0),"",IFERROR(IF(V469="No",_xlfn._xlws.FILTER(MT.Out!B:B,MT.Out!D:D=Q469),IF(V469="Yes",_xlfn._xlws.FILTER(Int.Out!P:P,Int.Out!B:B=Q469),"")),""))</f>
        <v/>
      </c>
      <c r="U469" s="4" t="str" cm="1">
        <f t="array" ref="U469">IF(OR($Q469="",$Q469=0),"",IFERROR(IF($V469="No",_xlfn._xlws.FILTER(MT.Out!C:C,MT.Out!$D:$D=$Q469),IF($V469="Yes",_xlfn._xlws.FILTER(Int.Out!Q:Q,Int.Out!$B:$B=$Q469),"")),""))</f>
        <v/>
      </c>
      <c r="V469" s="4" t="str">
        <f>IF(Q469&lt;&gt;"",IFERROR(IF(MATCH(Q469,_xlfn.ANCHORARRAY(Intercrop!AS$1),0)&gt;0,"Yes","No"),"No"),"")</f>
        <v/>
      </c>
      <c r="W469" s="4" t="str" cm="1">
        <f t="array" ref="W469">IF(Q469="Natural or Bare Fallow","",IF(V469="","",IF(V469="No",_xlfn._xlws.FILTER(MT.Out!E:E,MT.Out!D:D=Q469),IF(V469="Yes",_xlfn._xlws.FILTER(Int.Out!S:V,Int.Out!B:B=Q469)))))</f>
        <v/>
      </c>
      <c r="AA469" s="4" t="str" cm="1">
        <f t="array" ref="AA469">IF(OR(W469=0,W469=""),"",IF($R469="Mulched (left on surface)",IFERROR(_xlfn.UNIQUE(_xlfn._xlws.FILTER(Prod.Out!$H:$H,Prod.Out!$B:$B=W469)),""),IF($R469="Incorporated",IFERROR(_xlfn.UNIQUE(_xlfn._xlws.FILTER(Prod.Out!$I:$I,Prod.Out!$B:$B=W469)),""),IF($R469="Retained (unknown if mulched/incorp.)",IFERROR(_xlfn.UNIQUE(_xlfn._xlws.FILTER(Prod.Out!$J:$J,Prod.Out!$B:$B=W469)),""),""))))</f>
        <v/>
      </c>
      <c r="AB469" s="4" t="str" cm="1">
        <f t="array" ref="AB469">IF(OR(X469=0,X469=""),"",IF($R469="Mulched (left on surface)",IFERROR(_xlfn.UNIQUE(_xlfn._xlws.FILTER(Prod.Out!$H:$H,Prod.Out!$B:$B=X469)),""),IF($R469="Incorporated",IFERROR(_xlfn.UNIQUE(_xlfn._xlws.FILTER(Prod.Out!$I:$I,Prod.Out!$B:$B=X469)),""),IF($R469="Retained (unknown if mulched/incorp.)",IFERROR(_xlfn.UNIQUE(_xlfn._xlws.FILTER(Prod.Out!$J:$J,Prod.Out!$B:$B=X469)),""),""))))</f>
        <v/>
      </c>
      <c r="AC469" s="4" t="str" cm="1">
        <f t="array" ref="AC469">IF(OR(Y469=0,Y469=""),"",IF($R469="Mulched (left on surface)",IFERROR(_xlfn.UNIQUE(_xlfn._xlws.FILTER(Prod.Out!$H:$H,Prod.Out!$B:$B=Y469)),""),IF($R469="Incorporated",IFERROR(_xlfn.UNIQUE(_xlfn._xlws.FILTER(Prod.Out!$I:$I,Prod.Out!$B:$B=Y469)),""),IF($R469="Retained (unknown if mulched/incorp.)",IFERROR(_xlfn.UNIQUE(_xlfn._xlws.FILTER(Prod.Out!$J:$J,Prod.Out!$B:$B=Y469)),""),""))))</f>
        <v/>
      </c>
      <c r="AD469" s="4" t="str" cm="1">
        <f t="array" ref="AD469">IF(OR(Z469=0,Z469=""),"",IF($R469="Mulched (left on surface)",IFERROR(_xlfn.UNIQUE(_xlfn._xlws.FILTER(Prod.Out!$H:$H,Prod.Out!$B:$B=Z469)),""),IF($R469="Incorporated",IFERROR(_xlfn.UNIQUE(_xlfn._xlws.FILTER(Prod.Out!$I:$I,Prod.Out!$B:$B=Z469)),""),IF($R469="Retained (unknown if mulched/incorp.)",IFERROR(_xlfn.UNIQUE(_xlfn._xlws.FILTER(Prod.Out!$J:$J,Prod.Out!$B:$B=Z469)),""),""))))</f>
        <v/>
      </c>
    </row>
    <row r="470" spans="19:30" x14ac:dyDescent="0.35">
      <c r="S470" s="4" t="str" cm="1">
        <f t="array" ref="S470">IF(OR(Q470="",Q470=0),"",IFERROR(IF(V470="No",_xlfn._xlws.FILTER(MT.Out!A:A,MT.Out!D:D=Q470),IF(V470="Yes",_xlfn._xlws.FILTER(Int.Out!O:O,Int.Out!B:B=Q470),"")),""))</f>
        <v/>
      </c>
      <c r="T470" s="4" t="str" cm="1">
        <f t="array" ref="T470">IF(OR(Q470="",Q470=0),"",IFERROR(IF(V470="No",_xlfn._xlws.FILTER(MT.Out!B:B,MT.Out!D:D=Q470),IF(V470="Yes",_xlfn._xlws.FILTER(Int.Out!P:P,Int.Out!B:B=Q470),"")),""))</f>
        <v/>
      </c>
      <c r="U470" s="4" t="str" cm="1">
        <f t="array" ref="U470">IF(OR($Q470="",$Q470=0),"",IFERROR(IF($V470="No",_xlfn._xlws.FILTER(MT.Out!C:C,MT.Out!$D:$D=$Q470),IF($V470="Yes",_xlfn._xlws.FILTER(Int.Out!Q:Q,Int.Out!$B:$B=$Q470),"")),""))</f>
        <v/>
      </c>
      <c r="V470" s="4" t="str">
        <f>IF(Q470&lt;&gt;"",IFERROR(IF(MATCH(Q470,_xlfn.ANCHORARRAY(Intercrop!AS$1),0)&gt;0,"Yes","No"),"No"),"")</f>
        <v/>
      </c>
      <c r="W470" s="4" t="str" cm="1">
        <f t="array" ref="W470">IF(Q470="Natural or Bare Fallow","",IF(V470="","",IF(V470="No",_xlfn._xlws.FILTER(MT.Out!E:E,MT.Out!D:D=Q470),IF(V470="Yes",_xlfn._xlws.FILTER(Int.Out!S:V,Int.Out!B:B=Q470)))))</f>
        <v/>
      </c>
      <c r="AA470" s="4" t="str" cm="1">
        <f t="array" ref="AA470">IF(OR(W470=0,W470=""),"",IF($R470="Mulched (left on surface)",IFERROR(_xlfn.UNIQUE(_xlfn._xlws.FILTER(Prod.Out!$H:$H,Prod.Out!$B:$B=W470)),""),IF($R470="Incorporated",IFERROR(_xlfn.UNIQUE(_xlfn._xlws.FILTER(Prod.Out!$I:$I,Prod.Out!$B:$B=W470)),""),IF($R470="Retained (unknown if mulched/incorp.)",IFERROR(_xlfn.UNIQUE(_xlfn._xlws.FILTER(Prod.Out!$J:$J,Prod.Out!$B:$B=W470)),""),""))))</f>
        <v/>
      </c>
      <c r="AB470" s="4" t="str" cm="1">
        <f t="array" ref="AB470">IF(OR(X470=0,X470=""),"",IF($R470="Mulched (left on surface)",IFERROR(_xlfn.UNIQUE(_xlfn._xlws.FILTER(Prod.Out!$H:$H,Prod.Out!$B:$B=X470)),""),IF($R470="Incorporated",IFERROR(_xlfn.UNIQUE(_xlfn._xlws.FILTER(Prod.Out!$I:$I,Prod.Out!$B:$B=X470)),""),IF($R470="Retained (unknown if mulched/incorp.)",IFERROR(_xlfn.UNIQUE(_xlfn._xlws.FILTER(Prod.Out!$J:$J,Prod.Out!$B:$B=X470)),""),""))))</f>
        <v/>
      </c>
      <c r="AC470" s="4" t="str" cm="1">
        <f t="array" ref="AC470">IF(OR(Y470=0,Y470=""),"",IF($R470="Mulched (left on surface)",IFERROR(_xlfn.UNIQUE(_xlfn._xlws.FILTER(Prod.Out!$H:$H,Prod.Out!$B:$B=Y470)),""),IF($R470="Incorporated",IFERROR(_xlfn.UNIQUE(_xlfn._xlws.FILTER(Prod.Out!$I:$I,Prod.Out!$B:$B=Y470)),""),IF($R470="Retained (unknown if mulched/incorp.)",IFERROR(_xlfn.UNIQUE(_xlfn._xlws.FILTER(Prod.Out!$J:$J,Prod.Out!$B:$B=Y470)),""),""))))</f>
        <v/>
      </c>
      <c r="AD470" s="4" t="str" cm="1">
        <f t="array" ref="AD470">IF(OR(Z470=0,Z470=""),"",IF($R470="Mulched (left on surface)",IFERROR(_xlfn.UNIQUE(_xlfn._xlws.FILTER(Prod.Out!$H:$H,Prod.Out!$B:$B=Z470)),""),IF($R470="Incorporated",IFERROR(_xlfn.UNIQUE(_xlfn._xlws.FILTER(Prod.Out!$I:$I,Prod.Out!$B:$B=Z470)),""),IF($R470="Retained (unknown if mulched/incorp.)",IFERROR(_xlfn.UNIQUE(_xlfn._xlws.FILTER(Prod.Out!$J:$J,Prod.Out!$B:$B=Z470)),""),""))))</f>
        <v/>
      </c>
    </row>
    <row r="471" spans="19:30" x14ac:dyDescent="0.35">
      <c r="S471" s="4" t="str" cm="1">
        <f t="array" ref="S471">IF(OR(Q471="",Q471=0),"",IFERROR(IF(V471="No",_xlfn._xlws.FILTER(MT.Out!A:A,MT.Out!D:D=Q471),IF(V471="Yes",_xlfn._xlws.FILTER(Int.Out!O:O,Int.Out!B:B=Q471),"")),""))</f>
        <v/>
      </c>
      <c r="T471" s="4" t="str" cm="1">
        <f t="array" ref="T471">IF(OR(Q471="",Q471=0),"",IFERROR(IF(V471="No",_xlfn._xlws.FILTER(MT.Out!B:B,MT.Out!D:D=Q471),IF(V471="Yes",_xlfn._xlws.FILTER(Int.Out!P:P,Int.Out!B:B=Q471),"")),""))</f>
        <v/>
      </c>
      <c r="U471" s="4" t="str" cm="1">
        <f t="array" ref="U471">IF(OR($Q471="",$Q471=0),"",IFERROR(IF($V471="No",_xlfn._xlws.FILTER(MT.Out!C:C,MT.Out!$D:$D=$Q471),IF($V471="Yes",_xlfn._xlws.FILTER(Int.Out!Q:Q,Int.Out!$B:$B=$Q471),"")),""))</f>
        <v/>
      </c>
      <c r="V471" s="4" t="str">
        <f>IF(Q471&lt;&gt;"",IFERROR(IF(MATCH(Q471,_xlfn.ANCHORARRAY(Intercrop!AS$1),0)&gt;0,"Yes","No"),"No"),"")</f>
        <v/>
      </c>
      <c r="W471" s="4" t="str" cm="1">
        <f t="array" ref="W471">IF(Q471="Natural or Bare Fallow","",IF(V471="","",IF(V471="No",_xlfn._xlws.FILTER(MT.Out!E:E,MT.Out!D:D=Q471),IF(V471="Yes",_xlfn._xlws.FILTER(Int.Out!S:V,Int.Out!B:B=Q471)))))</f>
        <v/>
      </c>
      <c r="AA471" s="4" t="str" cm="1">
        <f t="array" ref="AA471">IF(OR(W471=0,W471=""),"",IF($R471="Mulched (left on surface)",IFERROR(_xlfn.UNIQUE(_xlfn._xlws.FILTER(Prod.Out!$H:$H,Prod.Out!$B:$B=W471)),""),IF($R471="Incorporated",IFERROR(_xlfn.UNIQUE(_xlfn._xlws.FILTER(Prod.Out!$I:$I,Prod.Out!$B:$B=W471)),""),IF($R471="Retained (unknown if mulched/incorp.)",IFERROR(_xlfn.UNIQUE(_xlfn._xlws.FILTER(Prod.Out!$J:$J,Prod.Out!$B:$B=W471)),""),""))))</f>
        <v/>
      </c>
      <c r="AB471" s="4" t="str" cm="1">
        <f t="array" ref="AB471">IF(OR(X471=0,X471=""),"",IF($R471="Mulched (left on surface)",IFERROR(_xlfn.UNIQUE(_xlfn._xlws.FILTER(Prod.Out!$H:$H,Prod.Out!$B:$B=X471)),""),IF($R471="Incorporated",IFERROR(_xlfn.UNIQUE(_xlfn._xlws.FILTER(Prod.Out!$I:$I,Prod.Out!$B:$B=X471)),""),IF($R471="Retained (unknown if mulched/incorp.)",IFERROR(_xlfn.UNIQUE(_xlfn._xlws.FILTER(Prod.Out!$J:$J,Prod.Out!$B:$B=X471)),""),""))))</f>
        <v/>
      </c>
      <c r="AC471" s="4" t="str" cm="1">
        <f t="array" ref="AC471">IF(OR(Y471=0,Y471=""),"",IF($R471="Mulched (left on surface)",IFERROR(_xlfn.UNIQUE(_xlfn._xlws.FILTER(Prod.Out!$H:$H,Prod.Out!$B:$B=Y471)),""),IF($R471="Incorporated",IFERROR(_xlfn.UNIQUE(_xlfn._xlws.FILTER(Prod.Out!$I:$I,Prod.Out!$B:$B=Y471)),""),IF($R471="Retained (unknown if mulched/incorp.)",IFERROR(_xlfn.UNIQUE(_xlfn._xlws.FILTER(Prod.Out!$J:$J,Prod.Out!$B:$B=Y471)),""),""))))</f>
        <v/>
      </c>
      <c r="AD471" s="4" t="str" cm="1">
        <f t="array" ref="AD471">IF(OR(Z471=0,Z471=""),"",IF($R471="Mulched (left on surface)",IFERROR(_xlfn.UNIQUE(_xlfn._xlws.FILTER(Prod.Out!$H:$H,Prod.Out!$B:$B=Z471)),""),IF($R471="Incorporated",IFERROR(_xlfn.UNIQUE(_xlfn._xlws.FILTER(Prod.Out!$I:$I,Prod.Out!$B:$B=Z471)),""),IF($R471="Retained (unknown if mulched/incorp.)",IFERROR(_xlfn.UNIQUE(_xlfn._xlws.FILTER(Prod.Out!$J:$J,Prod.Out!$B:$B=Z471)),""),""))))</f>
        <v/>
      </c>
    </row>
    <row r="472" spans="19:30" x14ac:dyDescent="0.35">
      <c r="S472" s="4" t="str" cm="1">
        <f t="array" ref="S472">IF(OR(Q472="",Q472=0),"",IFERROR(IF(V472="No",_xlfn._xlws.FILTER(MT.Out!A:A,MT.Out!D:D=Q472),IF(V472="Yes",_xlfn._xlws.FILTER(Int.Out!O:O,Int.Out!B:B=Q472),"")),""))</f>
        <v/>
      </c>
      <c r="T472" s="4" t="str" cm="1">
        <f t="array" ref="T472">IF(OR(Q472="",Q472=0),"",IFERROR(IF(V472="No",_xlfn._xlws.FILTER(MT.Out!B:B,MT.Out!D:D=Q472),IF(V472="Yes",_xlfn._xlws.FILTER(Int.Out!P:P,Int.Out!B:B=Q472),"")),""))</f>
        <v/>
      </c>
      <c r="U472" s="4" t="str" cm="1">
        <f t="array" ref="U472">IF(OR($Q472="",$Q472=0),"",IFERROR(IF($V472="No",_xlfn._xlws.FILTER(MT.Out!C:C,MT.Out!$D:$D=$Q472),IF($V472="Yes",_xlfn._xlws.FILTER(Int.Out!Q:Q,Int.Out!$B:$B=$Q472),"")),""))</f>
        <v/>
      </c>
      <c r="V472" s="4" t="str">
        <f>IF(Q472&lt;&gt;"",IFERROR(IF(MATCH(Q472,_xlfn.ANCHORARRAY(Intercrop!AS$1),0)&gt;0,"Yes","No"),"No"),"")</f>
        <v/>
      </c>
      <c r="W472" s="4" t="str" cm="1">
        <f t="array" ref="W472">IF(Q472="Natural or Bare Fallow","",IF(V472="","",IF(V472="No",_xlfn._xlws.FILTER(MT.Out!E:E,MT.Out!D:D=Q472),IF(V472="Yes",_xlfn._xlws.FILTER(Int.Out!S:V,Int.Out!B:B=Q472)))))</f>
        <v/>
      </c>
      <c r="AA472" s="4" t="str" cm="1">
        <f t="array" ref="AA472">IF(OR(W472=0,W472=""),"",IF($R472="Mulched (left on surface)",IFERROR(_xlfn.UNIQUE(_xlfn._xlws.FILTER(Prod.Out!$H:$H,Prod.Out!$B:$B=W472)),""),IF($R472="Incorporated",IFERROR(_xlfn.UNIQUE(_xlfn._xlws.FILTER(Prod.Out!$I:$I,Prod.Out!$B:$B=W472)),""),IF($R472="Retained (unknown if mulched/incorp.)",IFERROR(_xlfn.UNIQUE(_xlfn._xlws.FILTER(Prod.Out!$J:$J,Prod.Out!$B:$B=W472)),""),""))))</f>
        <v/>
      </c>
      <c r="AB472" s="4" t="str" cm="1">
        <f t="array" ref="AB472">IF(OR(X472=0,X472=""),"",IF($R472="Mulched (left on surface)",IFERROR(_xlfn.UNIQUE(_xlfn._xlws.FILTER(Prod.Out!$H:$H,Prod.Out!$B:$B=X472)),""),IF($R472="Incorporated",IFERROR(_xlfn.UNIQUE(_xlfn._xlws.FILTER(Prod.Out!$I:$I,Prod.Out!$B:$B=X472)),""),IF($R472="Retained (unknown if mulched/incorp.)",IFERROR(_xlfn.UNIQUE(_xlfn._xlws.FILTER(Prod.Out!$J:$J,Prod.Out!$B:$B=X472)),""),""))))</f>
        <v/>
      </c>
      <c r="AC472" s="4" t="str" cm="1">
        <f t="array" ref="AC472">IF(OR(Y472=0,Y472=""),"",IF($R472="Mulched (left on surface)",IFERROR(_xlfn.UNIQUE(_xlfn._xlws.FILTER(Prod.Out!$H:$H,Prod.Out!$B:$B=Y472)),""),IF($R472="Incorporated",IFERROR(_xlfn.UNIQUE(_xlfn._xlws.FILTER(Prod.Out!$I:$I,Prod.Out!$B:$B=Y472)),""),IF($R472="Retained (unknown if mulched/incorp.)",IFERROR(_xlfn.UNIQUE(_xlfn._xlws.FILTER(Prod.Out!$J:$J,Prod.Out!$B:$B=Y472)),""),""))))</f>
        <v/>
      </c>
      <c r="AD472" s="4" t="str" cm="1">
        <f t="array" ref="AD472">IF(OR(Z472=0,Z472=""),"",IF($R472="Mulched (left on surface)",IFERROR(_xlfn.UNIQUE(_xlfn._xlws.FILTER(Prod.Out!$H:$H,Prod.Out!$B:$B=Z472)),""),IF($R472="Incorporated",IFERROR(_xlfn.UNIQUE(_xlfn._xlws.FILTER(Prod.Out!$I:$I,Prod.Out!$B:$B=Z472)),""),IF($R472="Retained (unknown if mulched/incorp.)",IFERROR(_xlfn.UNIQUE(_xlfn._xlws.FILTER(Prod.Out!$J:$J,Prod.Out!$B:$B=Z472)),""),""))))</f>
        <v/>
      </c>
    </row>
    <row r="473" spans="19:30" x14ac:dyDescent="0.35">
      <c r="S473" s="4" t="str" cm="1">
        <f t="array" ref="S473">IF(OR(Q473="",Q473=0),"",IFERROR(IF(V473="No",_xlfn._xlws.FILTER(MT.Out!A:A,MT.Out!D:D=Q473),IF(V473="Yes",_xlfn._xlws.FILTER(Int.Out!O:O,Int.Out!B:B=Q473),"")),""))</f>
        <v/>
      </c>
      <c r="T473" s="4" t="str" cm="1">
        <f t="array" ref="T473">IF(OR(Q473="",Q473=0),"",IFERROR(IF(V473="No",_xlfn._xlws.FILTER(MT.Out!B:B,MT.Out!D:D=Q473),IF(V473="Yes",_xlfn._xlws.FILTER(Int.Out!P:P,Int.Out!B:B=Q473),"")),""))</f>
        <v/>
      </c>
      <c r="U473" s="4" t="str" cm="1">
        <f t="array" ref="U473">IF(OR($Q473="",$Q473=0),"",IFERROR(IF($V473="No",_xlfn._xlws.FILTER(MT.Out!C:C,MT.Out!$D:$D=$Q473),IF($V473="Yes",_xlfn._xlws.FILTER(Int.Out!Q:Q,Int.Out!$B:$B=$Q473),"")),""))</f>
        <v/>
      </c>
      <c r="V473" s="4" t="str">
        <f>IF(Q473&lt;&gt;"",IFERROR(IF(MATCH(Q473,_xlfn.ANCHORARRAY(Intercrop!AS$1),0)&gt;0,"Yes","No"),"No"),"")</f>
        <v/>
      </c>
      <c r="W473" s="4" t="str" cm="1">
        <f t="array" ref="W473">IF(Q473="Natural or Bare Fallow","",IF(V473="","",IF(V473="No",_xlfn._xlws.FILTER(MT.Out!E:E,MT.Out!D:D=Q473),IF(V473="Yes",_xlfn._xlws.FILTER(Int.Out!S:V,Int.Out!B:B=Q473)))))</f>
        <v/>
      </c>
      <c r="AA473" s="4" t="str" cm="1">
        <f t="array" ref="AA473">IF(OR(W473=0,W473=""),"",IF($R473="Mulched (left on surface)",IFERROR(_xlfn.UNIQUE(_xlfn._xlws.FILTER(Prod.Out!$H:$H,Prod.Out!$B:$B=W473)),""),IF($R473="Incorporated",IFERROR(_xlfn.UNIQUE(_xlfn._xlws.FILTER(Prod.Out!$I:$I,Prod.Out!$B:$B=W473)),""),IF($R473="Retained (unknown if mulched/incorp.)",IFERROR(_xlfn.UNIQUE(_xlfn._xlws.FILTER(Prod.Out!$J:$J,Prod.Out!$B:$B=W473)),""),""))))</f>
        <v/>
      </c>
      <c r="AB473" s="4" t="str" cm="1">
        <f t="array" ref="AB473">IF(OR(X473=0,X473=""),"",IF($R473="Mulched (left on surface)",IFERROR(_xlfn.UNIQUE(_xlfn._xlws.FILTER(Prod.Out!$H:$H,Prod.Out!$B:$B=X473)),""),IF($R473="Incorporated",IFERROR(_xlfn.UNIQUE(_xlfn._xlws.FILTER(Prod.Out!$I:$I,Prod.Out!$B:$B=X473)),""),IF($R473="Retained (unknown if mulched/incorp.)",IFERROR(_xlfn.UNIQUE(_xlfn._xlws.FILTER(Prod.Out!$J:$J,Prod.Out!$B:$B=X473)),""),""))))</f>
        <v/>
      </c>
      <c r="AC473" s="4" t="str" cm="1">
        <f t="array" ref="AC473">IF(OR(Y473=0,Y473=""),"",IF($R473="Mulched (left on surface)",IFERROR(_xlfn.UNIQUE(_xlfn._xlws.FILTER(Prod.Out!$H:$H,Prod.Out!$B:$B=Y473)),""),IF($R473="Incorporated",IFERROR(_xlfn.UNIQUE(_xlfn._xlws.FILTER(Prod.Out!$I:$I,Prod.Out!$B:$B=Y473)),""),IF($R473="Retained (unknown if mulched/incorp.)",IFERROR(_xlfn.UNIQUE(_xlfn._xlws.FILTER(Prod.Out!$J:$J,Prod.Out!$B:$B=Y473)),""),""))))</f>
        <v/>
      </c>
      <c r="AD473" s="4" t="str" cm="1">
        <f t="array" ref="AD473">IF(OR(Z473=0,Z473=""),"",IF($R473="Mulched (left on surface)",IFERROR(_xlfn.UNIQUE(_xlfn._xlws.FILTER(Prod.Out!$H:$H,Prod.Out!$B:$B=Z473)),""),IF($R473="Incorporated",IFERROR(_xlfn.UNIQUE(_xlfn._xlws.FILTER(Prod.Out!$I:$I,Prod.Out!$B:$B=Z473)),""),IF($R473="Retained (unknown if mulched/incorp.)",IFERROR(_xlfn.UNIQUE(_xlfn._xlws.FILTER(Prod.Out!$J:$J,Prod.Out!$B:$B=Z473)),""),""))))</f>
        <v/>
      </c>
    </row>
    <row r="474" spans="19:30" x14ac:dyDescent="0.35">
      <c r="S474" s="4" t="str" cm="1">
        <f t="array" ref="S474">IF(OR(Q474="",Q474=0),"",IFERROR(IF(V474="No",_xlfn._xlws.FILTER(MT.Out!A:A,MT.Out!D:D=Q474),IF(V474="Yes",_xlfn._xlws.FILTER(Int.Out!O:O,Int.Out!B:B=Q474),"")),""))</f>
        <v/>
      </c>
      <c r="T474" s="4" t="str" cm="1">
        <f t="array" ref="T474">IF(OR(Q474="",Q474=0),"",IFERROR(IF(V474="No",_xlfn._xlws.FILTER(MT.Out!B:B,MT.Out!D:D=Q474),IF(V474="Yes",_xlfn._xlws.FILTER(Int.Out!P:P,Int.Out!B:B=Q474),"")),""))</f>
        <v/>
      </c>
      <c r="U474" s="4" t="str" cm="1">
        <f t="array" ref="U474">IF(OR($Q474="",$Q474=0),"",IFERROR(IF($V474="No",_xlfn._xlws.FILTER(MT.Out!C:C,MT.Out!$D:$D=$Q474),IF($V474="Yes",_xlfn._xlws.FILTER(Int.Out!Q:Q,Int.Out!$B:$B=$Q474),"")),""))</f>
        <v/>
      </c>
      <c r="V474" s="4" t="str">
        <f>IF(Q474&lt;&gt;"",IFERROR(IF(MATCH(Q474,_xlfn.ANCHORARRAY(Intercrop!AS$1),0)&gt;0,"Yes","No"),"No"),"")</f>
        <v/>
      </c>
      <c r="W474" s="4" t="str" cm="1">
        <f t="array" ref="W474">IF(Q474="Natural or Bare Fallow","",IF(V474="","",IF(V474="No",_xlfn._xlws.FILTER(MT.Out!E:E,MT.Out!D:D=Q474),IF(V474="Yes",_xlfn._xlws.FILTER(Int.Out!S:V,Int.Out!B:B=Q474)))))</f>
        <v/>
      </c>
      <c r="AA474" s="4" t="str" cm="1">
        <f t="array" ref="AA474">IF(OR(W474=0,W474=""),"",IF($R474="Mulched (left on surface)",IFERROR(_xlfn.UNIQUE(_xlfn._xlws.FILTER(Prod.Out!$H:$H,Prod.Out!$B:$B=W474)),""),IF($R474="Incorporated",IFERROR(_xlfn.UNIQUE(_xlfn._xlws.FILTER(Prod.Out!$I:$I,Prod.Out!$B:$B=W474)),""),IF($R474="Retained (unknown if mulched/incorp.)",IFERROR(_xlfn.UNIQUE(_xlfn._xlws.FILTER(Prod.Out!$J:$J,Prod.Out!$B:$B=W474)),""),""))))</f>
        <v/>
      </c>
      <c r="AB474" s="4" t="str" cm="1">
        <f t="array" ref="AB474">IF(OR(X474=0,X474=""),"",IF($R474="Mulched (left on surface)",IFERROR(_xlfn.UNIQUE(_xlfn._xlws.FILTER(Prod.Out!$H:$H,Prod.Out!$B:$B=X474)),""),IF($R474="Incorporated",IFERROR(_xlfn.UNIQUE(_xlfn._xlws.FILTER(Prod.Out!$I:$I,Prod.Out!$B:$B=X474)),""),IF($R474="Retained (unknown if mulched/incorp.)",IFERROR(_xlfn.UNIQUE(_xlfn._xlws.FILTER(Prod.Out!$J:$J,Prod.Out!$B:$B=X474)),""),""))))</f>
        <v/>
      </c>
      <c r="AC474" s="4" t="str" cm="1">
        <f t="array" ref="AC474">IF(OR(Y474=0,Y474=""),"",IF($R474="Mulched (left on surface)",IFERROR(_xlfn.UNIQUE(_xlfn._xlws.FILTER(Prod.Out!$H:$H,Prod.Out!$B:$B=Y474)),""),IF($R474="Incorporated",IFERROR(_xlfn.UNIQUE(_xlfn._xlws.FILTER(Prod.Out!$I:$I,Prod.Out!$B:$B=Y474)),""),IF($R474="Retained (unknown if mulched/incorp.)",IFERROR(_xlfn.UNIQUE(_xlfn._xlws.FILTER(Prod.Out!$J:$J,Prod.Out!$B:$B=Y474)),""),""))))</f>
        <v/>
      </c>
      <c r="AD474" s="4" t="str" cm="1">
        <f t="array" ref="AD474">IF(OR(Z474=0,Z474=""),"",IF($R474="Mulched (left on surface)",IFERROR(_xlfn.UNIQUE(_xlfn._xlws.FILTER(Prod.Out!$H:$H,Prod.Out!$B:$B=Z474)),""),IF($R474="Incorporated",IFERROR(_xlfn.UNIQUE(_xlfn._xlws.FILTER(Prod.Out!$I:$I,Prod.Out!$B:$B=Z474)),""),IF($R474="Retained (unknown if mulched/incorp.)",IFERROR(_xlfn.UNIQUE(_xlfn._xlws.FILTER(Prod.Out!$J:$J,Prod.Out!$B:$B=Z474)),""),""))))</f>
        <v/>
      </c>
    </row>
    <row r="475" spans="19:30" x14ac:dyDescent="0.35">
      <c r="S475" s="4" t="str" cm="1">
        <f t="array" ref="S475">IF(OR(Q475="",Q475=0),"",IFERROR(IF(V475="No",_xlfn._xlws.FILTER(MT.Out!A:A,MT.Out!D:D=Q475),IF(V475="Yes",_xlfn._xlws.FILTER(Int.Out!O:O,Int.Out!B:B=Q475),"")),""))</f>
        <v/>
      </c>
      <c r="T475" s="4" t="str" cm="1">
        <f t="array" ref="T475">IF(OR(Q475="",Q475=0),"",IFERROR(IF(V475="No",_xlfn._xlws.FILTER(MT.Out!B:B,MT.Out!D:D=Q475),IF(V475="Yes",_xlfn._xlws.FILTER(Int.Out!P:P,Int.Out!B:B=Q475),"")),""))</f>
        <v/>
      </c>
      <c r="U475" s="4" t="str" cm="1">
        <f t="array" ref="U475">IF(OR($Q475="",$Q475=0),"",IFERROR(IF($V475="No",_xlfn._xlws.FILTER(MT.Out!C:C,MT.Out!$D:$D=$Q475),IF($V475="Yes",_xlfn._xlws.FILTER(Int.Out!Q:Q,Int.Out!$B:$B=$Q475),"")),""))</f>
        <v/>
      </c>
      <c r="V475" s="4" t="str">
        <f>IF(Q475&lt;&gt;"",IFERROR(IF(MATCH(Q475,_xlfn.ANCHORARRAY(Intercrop!AS$1),0)&gt;0,"Yes","No"),"No"),"")</f>
        <v/>
      </c>
      <c r="W475" s="4" t="str" cm="1">
        <f t="array" ref="W475">IF(Q475="Natural or Bare Fallow","",IF(V475="","",IF(V475="No",_xlfn._xlws.FILTER(MT.Out!E:E,MT.Out!D:D=Q475),IF(V475="Yes",_xlfn._xlws.FILTER(Int.Out!S:V,Int.Out!B:B=Q475)))))</f>
        <v/>
      </c>
      <c r="AA475" s="4" t="str" cm="1">
        <f t="array" ref="AA475">IF(OR(W475=0,W475=""),"",IF($R475="Mulched (left on surface)",IFERROR(_xlfn.UNIQUE(_xlfn._xlws.FILTER(Prod.Out!$H:$H,Prod.Out!$B:$B=W475)),""),IF($R475="Incorporated",IFERROR(_xlfn.UNIQUE(_xlfn._xlws.FILTER(Prod.Out!$I:$I,Prod.Out!$B:$B=W475)),""),IF($R475="Retained (unknown if mulched/incorp.)",IFERROR(_xlfn.UNIQUE(_xlfn._xlws.FILTER(Prod.Out!$J:$J,Prod.Out!$B:$B=W475)),""),""))))</f>
        <v/>
      </c>
      <c r="AB475" s="4" t="str" cm="1">
        <f t="array" ref="AB475">IF(OR(X475=0,X475=""),"",IF($R475="Mulched (left on surface)",IFERROR(_xlfn.UNIQUE(_xlfn._xlws.FILTER(Prod.Out!$H:$H,Prod.Out!$B:$B=X475)),""),IF($R475="Incorporated",IFERROR(_xlfn.UNIQUE(_xlfn._xlws.FILTER(Prod.Out!$I:$I,Prod.Out!$B:$B=X475)),""),IF($R475="Retained (unknown if mulched/incorp.)",IFERROR(_xlfn.UNIQUE(_xlfn._xlws.FILTER(Prod.Out!$J:$J,Prod.Out!$B:$B=X475)),""),""))))</f>
        <v/>
      </c>
      <c r="AC475" s="4" t="str" cm="1">
        <f t="array" ref="AC475">IF(OR(Y475=0,Y475=""),"",IF($R475="Mulched (left on surface)",IFERROR(_xlfn.UNIQUE(_xlfn._xlws.FILTER(Prod.Out!$H:$H,Prod.Out!$B:$B=Y475)),""),IF($R475="Incorporated",IFERROR(_xlfn.UNIQUE(_xlfn._xlws.FILTER(Prod.Out!$I:$I,Prod.Out!$B:$B=Y475)),""),IF($R475="Retained (unknown if mulched/incorp.)",IFERROR(_xlfn.UNIQUE(_xlfn._xlws.FILTER(Prod.Out!$J:$J,Prod.Out!$B:$B=Y475)),""),""))))</f>
        <v/>
      </c>
      <c r="AD475" s="4" t="str" cm="1">
        <f t="array" ref="AD475">IF(OR(Z475=0,Z475=""),"",IF($R475="Mulched (left on surface)",IFERROR(_xlfn.UNIQUE(_xlfn._xlws.FILTER(Prod.Out!$H:$H,Prod.Out!$B:$B=Z475)),""),IF($R475="Incorporated",IFERROR(_xlfn.UNIQUE(_xlfn._xlws.FILTER(Prod.Out!$I:$I,Prod.Out!$B:$B=Z475)),""),IF($R475="Retained (unknown if mulched/incorp.)",IFERROR(_xlfn.UNIQUE(_xlfn._xlws.FILTER(Prod.Out!$J:$J,Prod.Out!$B:$B=Z475)),""),""))))</f>
        <v/>
      </c>
    </row>
    <row r="476" spans="19:30" x14ac:dyDescent="0.35">
      <c r="S476" s="4" t="str" cm="1">
        <f t="array" ref="S476">IF(OR(Q476="",Q476=0),"",IFERROR(IF(V476="No",_xlfn._xlws.FILTER(MT.Out!A:A,MT.Out!D:D=Q476),IF(V476="Yes",_xlfn._xlws.FILTER(Int.Out!O:O,Int.Out!B:B=Q476),"")),""))</f>
        <v/>
      </c>
      <c r="T476" s="4" t="str" cm="1">
        <f t="array" ref="T476">IF(OR(Q476="",Q476=0),"",IFERROR(IF(V476="No",_xlfn._xlws.FILTER(MT.Out!B:B,MT.Out!D:D=Q476),IF(V476="Yes",_xlfn._xlws.FILTER(Int.Out!P:P,Int.Out!B:B=Q476),"")),""))</f>
        <v/>
      </c>
      <c r="U476" s="4" t="str" cm="1">
        <f t="array" ref="U476">IF(OR($Q476="",$Q476=0),"",IFERROR(IF($V476="No",_xlfn._xlws.FILTER(MT.Out!C:C,MT.Out!$D:$D=$Q476),IF($V476="Yes",_xlfn._xlws.FILTER(Int.Out!Q:Q,Int.Out!$B:$B=$Q476),"")),""))</f>
        <v/>
      </c>
      <c r="V476" s="4" t="str">
        <f>IF(Q476&lt;&gt;"",IFERROR(IF(MATCH(Q476,_xlfn.ANCHORARRAY(Intercrop!AS$1),0)&gt;0,"Yes","No"),"No"),"")</f>
        <v/>
      </c>
      <c r="W476" s="4" t="str" cm="1">
        <f t="array" ref="W476">IF(Q476="Natural or Bare Fallow","",IF(V476="","",IF(V476="No",_xlfn._xlws.FILTER(MT.Out!E:E,MT.Out!D:D=Q476),IF(V476="Yes",_xlfn._xlws.FILTER(Int.Out!S:V,Int.Out!B:B=Q476)))))</f>
        <v/>
      </c>
      <c r="AA476" s="4" t="str" cm="1">
        <f t="array" ref="AA476">IF(OR(W476=0,W476=""),"",IF($R476="Mulched (left on surface)",IFERROR(_xlfn.UNIQUE(_xlfn._xlws.FILTER(Prod.Out!$H:$H,Prod.Out!$B:$B=W476)),""),IF($R476="Incorporated",IFERROR(_xlfn.UNIQUE(_xlfn._xlws.FILTER(Prod.Out!$I:$I,Prod.Out!$B:$B=W476)),""),IF($R476="Retained (unknown if mulched/incorp.)",IFERROR(_xlfn.UNIQUE(_xlfn._xlws.FILTER(Prod.Out!$J:$J,Prod.Out!$B:$B=W476)),""),""))))</f>
        <v/>
      </c>
      <c r="AB476" s="4" t="str" cm="1">
        <f t="array" ref="AB476">IF(OR(X476=0,X476=""),"",IF($R476="Mulched (left on surface)",IFERROR(_xlfn.UNIQUE(_xlfn._xlws.FILTER(Prod.Out!$H:$H,Prod.Out!$B:$B=X476)),""),IF($R476="Incorporated",IFERROR(_xlfn.UNIQUE(_xlfn._xlws.FILTER(Prod.Out!$I:$I,Prod.Out!$B:$B=X476)),""),IF($R476="Retained (unknown if mulched/incorp.)",IFERROR(_xlfn.UNIQUE(_xlfn._xlws.FILTER(Prod.Out!$J:$J,Prod.Out!$B:$B=X476)),""),""))))</f>
        <v/>
      </c>
      <c r="AC476" s="4" t="str" cm="1">
        <f t="array" ref="AC476">IF(OR(Y476=0,Y476=""),"",IF($R476="Mulched (left on surface)",IFERROR(_xlfn.UNIQUE(_xlfn._xlws.FILTER(Prod.Out!$H:$H,Prod.Out!$B:$B=Y476)),""),IF($R476="Incorporated",IFERROR(_xlfn.UNIQUE(_xlfn._xlws.FILTER(Prod.Out!$I:$I,Prod.Out!$B:$B=Y476)),""),IF($R476="Retained (unknown if mulched/incorp.)",IFERROR(_xlfn.UNIQUE(_xlfn._xlws.FILTER(Prod.Out!$J:$J,Prod.Out!$B:$B=Y476)),""),""))))</f>
        <v/>
      </c>
      <c r="AD476" s="4" t="str" cm="1">
        <f t="array" ref="AD476">IF(OR(Z476=0,Z476=""),"",IF($R476="Mulched (left on surface)",IFERROR(_xlfn.UNIQUE(_xlfn._xlws.FILTER(Prod.Out!$H:$H,Prod.Out!$B:$B=Z476)),""),IF($R476="Incorporated",IFERROR(_xlfn.UNIQUE(_xlfn._xlws.FILTER(Prod.Out!$I:$I,Prod.Out!$B:$B=Z476)),""),IF($R476="Retained (unknown if mulched/incorp.)",IFERROR(_xlfn.UNIQUE(_xlfn._xlws.FILTER(Prod.Out!$J:$J,Prod.Out!$B:$B=Z476)),""),""))))</f>
        <v/>
      </c>
    </row>
    <row r="477" spans="19:30" x14ac:dyDescent="0.35">
      <c r="S477" s="4" t="str" cm="1">
        <f t="array" ref="S477">IF(OR(Q477="",Q477=0),"",IFERROR(IF(V477="No",_xlfn._xlws.FILTER(MT.Out!A:A,MT.Out!D:D=Q477),IF(V477="Yes",_xlfn._xlws.FILTER(Int.Out!O:O,Int.Out!B:B=Q477),"")),""))</f>
        <v/>
      </c>
      <c r="T477" s="4" t="str" cm="1">
        <f t="array" ref="T477">IF(OR(Q477="",Q477=0),"",IFERROR(IF(V477="No",_xlfn._xlws.FILTER(MT.Out!B:B,MT.Out!D:D=Q477),IF(V477="Yes",_xlfn._xlws.FILTER(Int.Out!P:P,Int.Out!B:B=Q477),"")),""))</f>
        <v/>
      </c>
      <c r="U477" s="4" t="str" cm="1">
        <f t="array" ref="U477">IF(OR($Q477="",$Q477=0),"",IFERROR(IF($V477="No",_xlfn._xlws.FILTER(MT.Out!C:C,MT.Out!$D:$D=$Q477),IF($V477="Yes",_xlfn._xlws.FILTER(Int.Out!Q:Q,Int.Out!$B:$B=$Q477),"")),""))</f>
        <v/>
      </c>
      <c r="V477" s="4" t="str">
        <f>IF(Q477&lt;&gt;"",IFERROR(IF(MATCH(Q477,_xlfn.ANCHORARRAY(Intercrop!AS$1),0)&gt;0,"Yes","No"),"No"),"")</f>
        <v/>
      </c>
      <c r="W477" s="4" t="str" cm="1">
        <f t="array" ref="W477">IF(Q477="Natural or Bare Fallow","",IF(V477="","",IF(V477="No",_xlfn._xlws.FILTER(MT.Out!E:E,MT.Out!D:D=Q477),IF(V477="Yes",_xlfn._xlws.FILTER(Int.Out!S:V,Int.Out!B:B=Q477)))))</f>
        <v/>
      </c>
      <c r="AA477" s="4" t="str" cm="1">
        <f t="array" ref="AA477">IF(OR(W477=0,W477=""),"",IF($R477="Mulched (left on surface)",IFERROR(_xlfn.UNIQUE(_xlfn._xlws.FILTER(Prod.Out!$H:$H,Prod.Out!$B:$B=W477)),""),IF($R477="Incorporated",IFERROR(_xlfn.UNIQUE(_xlfn._xlws.FILTER(Prod.Out!$I:$I,Prod.Out!$B:$B=W477)),""),IF($R477="Retained (unknown if mulched/incorp.)",IFERROR(_xlfn.UNIQUE(_xlfn._xlws.FILTER(Prod.Out!$J:$J,Prod.Out!$B:$B=W477)),""),""))))</f>
        <v/>
      </c>
      <c r="AB477" s="4" t="str" cm="1">
        <f t="array" ref="AB477">IF(OR(X477=0,X477=""),"",IF($R477="Mulched (left on surface)",IFERROR(_xlfn.UNIQUE(_xlfn._xlws.FILTER(Prod.Out!$H:$H,Prod.Out!$B:$B=X477)),""),IF($R477="Incorporated",IFERROR(_xlfn.UNIQUE(_xlfn._xlws.FILTER(Prod.Out!$I:$I,Prod.Out!$B:$B=X477)),""),IF($R477="Retained (unknown if mulched/incorp.)",IFERROR(_xlfn.UNIQUE(_xlfn._xlws.FILTER(Prod.Out!$J:$J,Prod.Out!$B:$B=X477)),""),""))))</f>
        <v/>
      </c>
      <c r="AC477" s="4" t="str" cm="1">
        <f t="array" ref="AC477">IF(OR(Y477=0,Y477=""),"",IF($R477="Mulched (left on surface)",IFERROR(_xlfn.UNIQUE(_xlfn._xlws.FILTER(Prod.Out!$H:$H,Prod.Out!$B:$B=Y477)),""),IF($R477="Incorporated",IFERROR(_xlfn.UNIQUE(_xlfn._xlws.FILTER(Prod.Out!$I:$I,Prod.Out!$B:$B=Y477)),""),IF($R477="Retained (unknown if mulched/incorp.)",IFERROR(_xlfn.UNIQUE(_xlfn._xlws.FILTER(Prod.Out!$J:$J,Prod.Out!$B:$B=Y477)),""),""))))</f>
        <v/>
      </c>
      <c r="AD477" s="4" t="str" cm="1">
        <f t="array" ref="AD477">IF(OR(Z477=0,Z477=""),"",IF($R477="Mulched (left on surface)",IFERROR(_xlfn.UNIQUE(_xlfn._xlws.FILTER(Prod.Out!$H:$H,Prod.Out!$B:$B=Z477)),""),IF($R477="Incorporated",IFERROR(_xlfn.UNIQUE(_xlfn._xlws.FILTER(Prod.Out!$I:$I,Prod.Out!$B:$B=Z477)),""),IF($R477="Retained (unknown if mulched/incorp.)",IFERROR(_xlfn.UNIQUE(_xlfn._xlws.FILTER(Prod.Out!$J:$J,Prod.Out!$B:$B=Z477)),""),""))))</f>
        <v/>
      </c>
    </row>
    <row r="478" spans="19:30" x14ac:dyDescent="0.35">
      <c r="S478" s="4" t="str" cm="1">
        <f t="array" ref="S478">IF(OR(Q478="",Q478=0),"",IFERROR(IF(V478="No",_xlfn._xlws.FILTER(MT.Out!A:A,MT.Out!D:D=Q478),IF(V478="Yes",_xlfn._xlws.FILTER(Int.Out!O:O,Int.Out!B:B=Q478),"")),""))</f>
        <v/>
      </c>
      <c r="T478" s="4" t="str" cm="1">
        <f t="array" ref="T478">IF(OR(Q478="",Q478=0),"",IFERROR(IF(V478="No",_xlfn._xlws.FILTER(MT.Out!B:B,MT.Out!D:D=Q478),IF(V478="Yes",_xlfn._xlws.FILTER(Int.Out!P:P,Int.Out!B:B=Q478),"")),""))</f>
        <v/>
      </c>
      <c r="U478" s="4" t="str" cm="1">
        <f t="array" ref="U478">IF(OR($Q478="",$Q478=0),"",IFERROR(IF($V478="No",_xlfn._xlws.FILTER(MT.Out!C:C,MT.Out!$D:$D=$Q478),IF($V478="Yes",_xlfn._xlws.FILTER(Int.Out!Q:Q,Int.Out!$B:$B=$Q478),"")),""))</f>
        <v/>
      </c>
      <c r="V478" s="4" t="str">
        <f>IF(Q478&lt;&gt;"",IFERROR(IF(MATCH(Q478,_xlfn.ANCHORARRAY(Intercrop!AS$1),0)&gt;0,"Yes","No"),"No"),"")</f>
        <v/>
      </c>
      <c r="W478" s="4" t="str" cm="1">
        <f t="array" ref="W478">IF(Q478="Natural or Bare Fallow","",IF(V478="","",IF(V478="No",_xlfn._xlws.FILTER(MT.Out!E:E,MT.Out!D:D=Q478),IF(V478="Yes",_xlfn._xlws.FILTER(Int.Out!S:V,Int.Out!B:B=Q478)))))</f>
        <v/>
      </c>
      <c r="AA478" s="4" t="str" cm="1">
        <f t="array" ref="AA478">IF(OR(W478=0,W478=""),"",IF($R478="Mulched (left on surface)",IFERROR(_xlfn.UNIQUE(_xlfn._xlws.FILTER(Prod.Out!$H:$H,Prod.Out!$B:$B=W478)),""),IF($R478="Incorporated",IFERROR(_xlfn.UNIQUE(_xlfn._xlws.FILTER(Prod.Out!$I:$I,Prod.Out!$B:$B=W478)),""),IF($R478="Retained (unknown if mulched/incorp.)",IFERROR(_xlfn.UNIQUE(_xlfn._xlws.FILTER(Prod.Out!$J:$J,Prod.Out!$B:$B=W478)),""),""))))</f>
        <v/>
      </c>
      <c r="AB478" s="4" t="str" cm="1">
        <f t="array" ref="AB478">IF(OR(X478=0,X478=""),"",IF($R478="Mulched (left on surface)",IFERROR(_xlfn.UNIQUE(_xlfn._xlws.FILTER(Prod.Out!$H:$H,Prod.Out!$B:$B=X478)),""),IF($R478="Incorporated",IFERROR(_xlfn.UNIQUE(_xlfn._xlws.FILTER(Prod.Out!$I:$I,Prod.Out!$B:$B=X478)),""),IF($R478="Retained (unknown if mulched/incorp.)",IFERROR(_xlfn.UNIQUE(_xlfn._xlws.FILTER(Prod.Out!$J:$J,Prod.Out!$B:$B=X478)),""),""))))</f>
        <v/>
      </c>
      <c r="AC478" s="4" t="str" cm="1">
        <f t="array" ref="AC478">IF(OR(Y478=0,Y478=""),"",IF($R478="Mulched (left on surface)",IFERROR(_xlfn.UNIQUE(_xlfn._xlws.FILTER(Prod.Out!$H:$H,Prod.Out!$B:$B=Y478)),""),IF($R478="Incorporated",IFERROR(_xlfn.UNIQUE(_xlfn._xlws.FILTER(Prod.Out!$I:$I,Prod.Out!$B:$B=Y478)),""),IF($R478="Retained (unknown if mulched/incorp.)",IFERROR(_xlfn.UNIQUE(_xlfn._xlws.FILTER(Prod.Out!$J:$J,Prod.Out!$B:$B=Y478)),""),""))))</f>
        <v/>
      </c>
      <c r="AD478" s="4" t="str" cm="1">
        <f t="array" ref="AD478">IF(OR(Z478=0,Z478=""),"",IF($R478="Mulched (left on surface)",IFERROR(_xlfn.UNIQUE(_xlfn._xlws.FILTER(Prod.Out!$H:$H,Prod.Out!$B:$B=Z478)),""),IF($R478="Incorporated",IFERROR(_xlfn.UNIQUE(_xlfn._xlws.FILTER(Prod.Out!$I:$I,Prod.Out!$B:$B=Z478)),""),IF($R478="Retained (unknown if mulched/incorp.)",IFERROR(_xlfn.UNIQUE(_xlfn._xlws.FILTER(Prod.Out!$J:$J,Prod.Out!$B:$B=Z478)),""),""))))</f>
        <v/>
      </c>
    </row>
    <row r="479" spans="19:30" x14ac:dyDescent="0.35">
      <c r="S479" s="4" t="str" cm="1">
        <f t="array" ref="S479">IF(OR(Q479="",Q479=0),"",IFERROR(IF(V479="No",_xlfn._xlws.FILTER(MT.Out!A:A,MT.Out!D:D=Q479),IF(V479="Yes",_xlfn._xlws.FILTER(Int.Out!O:O,Int.Out!B:B=Q479),"")),""))</f>
        <v/>
      </c>
      <c r="T479" s="4" t="str" cm="1">
        <f t="array" ref="T479">IF(OR(Q479="",Q479=0),"",IFERROR(IF(V479="No",_xlfn._xlws.FILTER(MT.Out!B:B,MT.Out!D:D=Q479),IF(V479="Yes",_xlfn._xlws.FILTER(Int.Out!P:P,Int.Out!B:B=Q479),"")),""))</f>
        <v/>
      </c>
      <c r="U479" s="4" t="str" cm="1">
        <f t="array" ref="U479">IF(OR($Q479="",$Q479=0),"",IFERROR(IF($V479="No",_xlfn._xlws.FILTER(MT.Out!C:C,MT.Out!$D:$D=$Q479),IF($V479="Yes",_xlfn._xlws.FILTER(Int.Out!Q:Q,Int.Out!$B:$B=$Q479),"")),""))</f>
        <v/>
      </c>
      <c r="V479" s="4" t="str">
        <f>IF(Q479&lt;&gt;"",IFERROR(IF(MATCH(Q479,_xlfn.ANCHORARRAY(Intercrop!AS$1),0)&gt;0,"Yes","No"),"No"),"")</f>
        <v/>
      </c>
      <c r="W479" s="4" t="str" cm="1">
        <f t="array" ref="W479">IF(Q479="Natural or Bare Fallow","",IF(V479="","",IF(V479="No",_xlfn._xlws.FILTER(MT.Out!E:E,MT.Out!D:D=Q479),IF(V479="Yes",_xlfn._xlws.FILTER(Int.Out!S:V,Int.Out!B:B=Q479)))))</f>
        <v/>
      </c>
      <c r="AA479" s="4" t="str" cm="1">
        <f t="array" ref="AA479">IF(OR(W479=0,W479=""),"",IF($R479="Mulched (left on surface)",IFERROR(_xlfn.UNIQUE(_xlfn._xlws.FILTER(Prod.Out!$H:$H,Prod.Out!$B:$B=W479)),""),IF($R479="Incorporated",IFERROR(_xlfn.UNIQUE(_xlfn._xlws.FILTER(Prod.Out!$I:$I,Prod.Out!$B:$B=W479)),""),IF($R479="Retained (unknown if mulched/incorp.)",IFERROR(_xlfn.UNIQUE(_xlfn._xlws.FILTER(Prod.Out!$J:$J,Prod.Out!$B:$B=W479)),""),""))))</f>
        <v/>
      </c>
      <c r="AB479" s="4" t="str" cm="1">
        <f t="array" ref="AB479">IF(OR(X479=0,X479=""),"",IF($R479="Mulched (left on surface)",IFERROR(_xlfn.UNIQUE(_xlfn._xlws.FILTER(Prod.Out!$H:$H,Prod.Out!$B:$B=X479)),""),IF($R479="Incorporated",IFERROR(_xlfn.UNIQUE(_xlfn._xlws.FILTER(Prod.Out!$I:$I,Prod.Out!$B:$B=X479)),""),IF($R479="Retained (unknown if mulched/incorp.)",IFERROR(_xlfn.UNIQUE(_xlfn._xlws.FILTER(Prod.Out!$J:$J,Prod.Out!$B:$B=X479)),""),""))))</f>
        <v/>
      </c>
      <c r="AC479" s="4" t="str" cm="1">
        <f t="array" ref="AC479">IF(OR(Y479=0,Y479=""),"",IF($R479="Mulched (left on surface)",IFERROR(_xlfn.UNIQUE(_xlfn._xlws.FILTER(Prod.Out!$H:$H,Prod.Out!$B:$B=Y479)),""),IF($R479="Incorporated",IFERROR(_xlfn.UNIQUE(_xlfn._xlws.FILTER(Prod.Out!$I:$I,Prod.Out!$B:$B=Y479)),""),IF($R479="Retained (unknown if mulched/incorp.)",IFERROR(_xlfn.UNIQUE(_xlfn._xlws.FILTER(Prod.Out!$J:$J,Prod.Out!$B:$B=Y479)),""),""))))</f>
        <v/>
      </c>
      <c r="AD479" s="4" t="str" cm="1">
        <f t="array" ref="AD479">IF(OR(Z479=0,Z479=""),"",IF($R479="Mulched (left on surface)",IFERROR(_xlfn.UNIQUE(_xlfn._xlws.FILTER(Prod.Out!$H:$H,Prod.Out!$B:$B=Z479)),""),IF($R479="Incorporated",IFERROR(_xlfn.UNIQUE(_xlfn._xlws.FILTER(Prod.Out!$I:$I,Prod.Out!$B:$B=Z479)),""),IF($R479="Retained (unknown if mulched/incorp.)",IFERROR(_xlfn.UNIQUE(_xlfn._xlws.FILTER(Prod.Out!$J:$J,Prod.Out!$B:$B=Z479)),""),""))))</f>
        <v/>
      </c>
    </row>
    <row r="480" spans="19:30" x14ac:dyDescent="0.35">
      <c r="S480" s="4" t="str" cm="1">
        <f t="array" ref="S480">IF(OR(Q480="",Q480=0),"",IFERROR(IF(V480="No",_xlfn._xlws.FILTER(MT.Out!A:A,MT.Out!D:D=Q480),IF(V480="Yes",_xlfn._xlws.FILTER(Int.Out!O:O,Int.Out!B:B=Q480),"")),""))</f>
        <v/>
      </c>
      <c r="T480" s="4" t="str" cm="1">
        <f t="array" ref="T480">IF(OR(Q480="",Q480=0),"",IFERROR(IF(V480="No",_xlfn._xlws.FILTER(MT.Out!B:B,MT.Out!D:D=Q480),IF(V480="Yes",_xlfn._xlws.FILTER(Int.Out!P:P,Int.Out!B:B=Q480),"")),""))</f>
        <v/>
      </c>
      <c r="U480" s="4" t="str" cm="1">
        <f t="array" ref="U480">IF(OR($Q480="",$Q480=0),"",IFERROR(IF($V480="No",_xlfn._xlws.FILTER(MT.Out!C:C,MT.Out!$D:$D=$Q480),IF($V480="Yes",_xlfn._xlws.FILTER(Int.Out!Q:Q,Int.Out!$B:$B=$Q480),"")),""))</f>
        <v/>
      </c>
      <c r="V480" s="4" t="str">
        <f>IF(Q480&lt;&gt;"",IFERROR(IF(MATCH(Q480,_xlfn.ANCHORARRAY(Intercrop!AS$1),0)&gt;0,"Yes","No"),"No"),"")</f>
        <v/>
      </c>
      <c r="W480" s="4" t="str" cm="1">
        <f t="array" ref="W480">IF(Q480="Natural or Bare Fallow","",IF(V480="","",IF(V480="No",_xlfn._xlws.FILTER(MT.Out!E:E,MT.Out!D:D=Q480),IF(V480="Yes",_xlfn._xlws.FILTER(Int.Out!S:V,Int.Out!B:B=Q480)))))</f>
        <v/>
      </c>
      <c r="AA480" s="4" t="str" cm="1">
        <f t="array" ref="AA480">IF(OR(W480=0,W480=""),"",IF($R480="Mulched (left on surface)",IFERROR(_xlfn.UNIQUE(_xlfn._xlws.FILTER(Prod.Out!$H:$H,Prod.Out!$B:$B=W480)),""),IF($R480="Incorporated",IFERROR(_xlfn.UNIQUE(_xlfn._xlws.FILTER(Prod.Out!$I:$I,Prod.Out!$B:$B=W480)),""),IF($R480="Retained (unknown if mulched/incorp.)",IFERROR(_xlfn.UNIQUE(_xlfn._xlws.FILTER(Prod.Out!$J:$J,Prod.Out!$B:$B=W480)),""),""))))</f>
        <v/>
      </c>
      <c r="AB480" s="4" t="str" cm="1">
        <f t="array" ref="AB480">IF(OR(X480=0,X480=""),"",IF($R480="Mulched (left on surface)",IFERROR(_xlfn.UNIQUE(_xlfn._xlws.FILTER(Prod.Out!$H:$H,Prod.Out!$B:$B=X480)),""),IF($R480="Incorporated",IFERROR(_xlfn.UNIQUE(_xlfn._xlws.FILTER(Prod.Out!$I:$I,Prod.Out!$B:$B=X480)),""),IF($R480="Retained (unknown if mulched/incorp.)",IFERROR(_xlfn.UNIQUE(_xlfn._xlws.FILTER(Prod.Out!$J:$J,Prod.Out!$B:$B=X480)),""),""))))</f>
        <v/>
      </c>
      <c r="AC480" s="4" t="str" cm="1">
        <f t="array" ref="AC480">IF(OR(Y480=0,Y480=""),"",IF($R480="Mulched (left on surface)",IFERROR(_xlfn.UNIQUE(_xlfn._xlws.FILTER(Prod.Out!$H:$H,Prod.Out!$B:$B=Y480)),""),IF($R480="Incorporated",IFERROR(_xlfn.UNIQUE(_xlfn._xlws.FILTER(Prod.Out!$I:$I,Prod.Out!$B:$B=Y480)),""),IF($R480="Retained (unknown if mulched/incorp.)",IFERROR(_xlfn.UNIQUE(_xlfn._xlws.FILTER(Prod.Out!$J:$J,Prod.Out!$B:$B=Y480)),""),""))))</f>
        <v/>
      </c>
      <c r="AD480" s="4" t="str" cm="1">
        <f t="array" ref="AD480">IF(OR(Z480=0,Z480=""),"",IF($R480="Mulched (left on surface)",IFERROR(_xlfn.UNIQUE(_xlfn._xlws.FILTER(Prod.Out!$H:$H,Prod.Out!$B:$B=Z480)),""),IF($R480="Incorporated",IFERROR(_xlfn.UNIQUE(_xlfn._xlws.FILTER(Prod.Out!$I:$I,Prod.Out!$B:$B=Z480)),""),IF($R480="Retained (unknown if mulched/incorp.)",IFERROR(_xlfn.UNIQUE(_xlfn._xlws.FILTER(Prod.Out!$J:$J,Prod.Out!$B:$B=Z480)),""),""))))</f>
        <v/>
      </c>
    </row>
    <row r="481" spans="19:30" x14ac:dyDescent="0.35">
      <c r="S481" s="4" t="str" cm="1">
        <f t="array" ref="S481">IF(OR(Q481="",Q481=0),"",IFERROR(IF(V481="No",_xlfn._xlws.FILTER(MT.Out!A:A,MT.Out!D:D=Q481),IF(V481="Yes",_xlfn._xlws.FILTER(Int.Out!O:O,Int.Out!B:B=Q481),"")),""))</f>
        <v/>
      </c>
      <c r="T481" s="4" t="str" cm="1">
        <f t="array" ref="T481">IF(OR(Q481="",Q481=0),"",IFERROR(IF(V481="No",_xlfn._xlws.FILTER(MT.Out!B:B,MT.Out!D:D=Q481),IF(V481="Yes",_xlfn._xlws.FILTER(Int.Out!P:P,Int.Out!B:B=Q481),"")),""))</f>
        <v/>
      </c>
      <c r="U481" s="4" t="str" cm="1">
        <f t="array" ref="U481">IF(OR($Q481="",$Q481=0),"",IFERROR(IF($V481="No",_xlfn._xlws.FILTER(MT.Out!C:C,MT.Out!$D:$D=$Q481),IF($V481="Yes",_xlfn._xlws.FILTER(Int.Out!Q:Q,Int.Out!$B:$B=$Q481),"")),""))</f>
        <v/>
      </c>
      <c r="V481" s="4" t="str">
        <f>IF(Q481&lt;&gt;"",IFERROR(IF(MATCH(Q481,_xlfn.ANCHORARRAY(Intercrop!AS$1),0)&gt;0,"Yes","No"),"No"),"")</f>
        <v/>
      </c>
      <c r="W481" s="4" t="str" cm="1">
        <f t="array" ref="W481">IF(Q481="Natural or Bare Fallow","",IF(V481="","",IF(V481="No",_xlfn._xlws.FILTER(MT.Out!E:E,MT.Out!D:D=Q481),IF(V481="Yes",_xlfn._xlws.FILTER(Int.Out!S:V,Int.Out!B:B=Q481)))))</f>
        <v/>
      </c>
      <c r="AA481" s="4" t="str" cm="1">
        <f t="array" ref="AA481">IF(OR(W481=0,W481=""),"",IF($R481="Mulched (left on surface)",IFERROR(_xlfn.UNIQUE(_xlfn._xlws.FILTER(Prod.Out!$H:$H,Prod.Out!$B:$B=W481)),""),IF($R481="Incorporated",IFERROR(_xlfn.UNIQUE(_xlfn._xlws.FILTER(Prod.Out!$I:$I,Prod.Out!$B:$B=W481)),""),IF($R481="Retained (unknown if mulched/incorp.)",IFERROR(_xlfn.UNIQUE(_xlfn._xlws.FILTER(Prod.Out!$J:$J,Prod.Out!$B:$B=W481)),""),""))))</f>
        <v/>
      </c>
      <c r="AB481" s="4" t="str" cm="1">
        <f t="array" ref="AB481">IF(OR(X481=0,X481=""),"",IF($R481="Mulched (left on surface)",IFERROR(_xlfn.UNIQUE(_xlfn._xlws.FILTER(Prod.Out!$H:$H,Prod.Out!$B:$B=X481)),""),IF($R481="Incorporated",IFERROR(_xlfn.UNIQUE(_xlfn._xlws.FILTER(Prod.Out!$I:$I,Prod.Out!$B:$B=X481)),""),IF($R481="Retained (unknown if mulched/incorp.)",IFERROR(_xlfn.UNIQUE(_xlfn._xlws.FILTER(Prod.Out!$J:$J,Prod.Out!$B:$B=X481)),""),""))))</f>
        <v/>
      </c>
      <c r="AC481" s="4" t="str" cm="1">
        <f t="array" ref="AC481">IF(OR(Y481=0,Y481=""),"",IF($R481="Mulched (left on surface)",IFERROR(_xlfn.UNIQUE(_xlfn._xlws.FILTER(Prod.Out!$H:$H,Prod.Out!$B:$B=Y481)),""),IF($R481="Incorporated",IFERROR(_xlfn.UNIQUE(_xlfn._xlws.FILTER(Prod.Out!$I:$I,Prod.Out!$B:$B=Y481)),""),IF($R481="Retained (unknown if mulched/incorp.)",IFERROR(_xlfn.UNIQUE(_xlfn._xlws.FILTER(Prod.Out!$J:$J,Prod.Out!$B:$B=Y481)),""),""))))</f>
        <v/>
      </c>
      <c r="AD481" s="4" t="str" cm="1">
        <f t="array" ref="AD481">IF(OR(Z481=0,Z481=""),"",IF($R481="Mulched (left on surface)",IFERROR(_xlfn.UNIQUE(_xlfn._xlws.FILTER(Prod.Out!$H:$H,Prod.Out!$B:$B=Z481)),""),IF($R481="Incorporated",IFERROR(_xlfn.UNIQUE(_xlfn._xlws.FILTER(Prod.Out!$I:$I,Prod.Out!$B:$B=Z481)),""),IF($R481="Retained (unknown if mulched/incorp.)",IFERROR(_xlfn.UNIQUE(_xlfn._xlws.FILTER(Prod.Out!$J:$J,Prod.Out!$B:$B=Z481)),""),""))))</f>
        <v/>
      </c>
    </row>
    <row r="482" spans="19:30" x14ac:dyDescent="0.35">
      <c r="S482" s="4" t="str" cm="1">
        <f t="array" ref="S482">IF(OR(Q482="",Q482=0),"",IFERROR(IF(V482="No",_xlfn._xlws.FILTER(MT.Out!A:A,MT.Out!D:D=Q482),IF(V482="Yes",_xlfn._xlws.FILTER(Int.Out!O:O,Int.Out!B:B=Q482),"")),""))</f>
        <v/>
      </c>
      <c r="T482" s="4" t="str" cm="1">
        <f t="array" ref="T482">IF(OR(Q482="",Q482=0),"",IFERROR(IF(V482="No",_xlfn._xlws.FILTER(MT.Out!B:B,MT.Out!D:D=Q482),IF(V482="Yes",_xlfn._xlws.FILTER(Int.Out!P:P,Int.Out!B:B=Q482),"")),""))</f>
        <v/>
      </c>
      <c r="U482" s="4" t="str" cm="1">
        <f t="array" ref="U482">IF(OR($Q482="",$Q482=0),"",IFERROR(IF($V482="No",_xlfn._xlws.FILTER(MT.Out!C:C,MT.Out!$D:$D=$Q482),IF($V482="Yes",_xlfn._xlws.FILTER(Int.Out!Q:Q,Int.Out!$B:$B=$Q482),"")),""))</f>
        <v/>
      </c>
      <c r="V482" s="4" t="str">
        <f>IF(Q482&lt;&gt;"",IFERROR(IF(MATCH(Q482,_xlfn.ANCHORARRAY(Intercrop!AS$1),0)&gt;0,"Yes","No"),"No"),"")</f>
        <v/>
      </c>
      <c r="W482" s="4" t="str" cm="1">
        <f t="array" ref="W482">IF(Q482="Natural or Bare Fallow","",IF(V482="","",IF(V482="No",_xlfn._xlws.FILTER(MT.Out!E:E,MT.Out!D:D=Q482),IF(V482="Yes",_xlfn._xlws.FILTER(Int.Out!S:V,Int.Out!B:B=Q482)))))</f>
        <v/>
      </c>
      <c r="AA482" s="4" t="str" cm="1">
        <f t="array" ref="AA482">IF(OR(W482=0,W482=""),"",IF($R482="Mulched (left on surface)",IFERROR(_xlfn.UNIQUE(_xlfn._xlws.FILTER(Prod.Out!$H:$H,Prod.Out!$B:$B=W482)),""),IF($R482="Incorporated",IFERROR(_xlfn.UNIQUE(_xlfn._xlws.FILTER(Prod.Out!$I:$I,Prod.Out!$B:$B=W482)),""),IF($R482="Retained (unknown if mulched/incorp.)",IFERROR(_xlfn.UNIQUE(_xlfn._xlws.FILTER(Prod.Out!$J:$J,Prod.Out!$B:$B=W482)),""),""))))</f>
        <v/>
      </c>
      <c r="AB482" s="4" t="str" cm="1">
        <f t="array" ref="AB482">IF(OR(X482=0,X482=""),"",IF($R482="Mulched (left on surface)",IFERROR(_xlfn.UNIQUE(_xlfn._xlws.FILTER(Prod.Out!$H:$H,Prod.Out!$B:$B=X482)),""),IF($R482="Incorporated",IFERROR(_xlfn.UNIQUE(_xlfn._xlws.FILTER(Prod.Out!$I:$I,Prod.Out!$B:$B=X482)),""),IF($R482="Retained (unknown if mulched/incorp.)",IFERROR(_xlfn.UNIQUE(_xlfn._xlws.FILTER(Prod.Out!$J:$J,Prod.Out!$B:$B=X482)),""),""))))</f>
        <v/>
      </c>
      <c r="AC482" s="4" t="str" cm="1">
        <f t="array" ref="AC482">IF(OR(Y482=0,Y482=""),"",IF($R482="Mulched (left on surface)",IFERROR(_xlfn.UNIQUE(_xlfn._xlws.FILTER(Prod.Out!$H:$H,Prod.Out!$B:$B=Y482)),""),IF($R482="Incorporated",IFERROR(_xlfn.UNIQUE(_xlfn._xlws.FILTER(Prod.Out!$I:$I,Prod.Out!$B:$B=Y482)),""),IF($R482="Retained (unknown if mulched/incorp.)",IFERROR(_xlfn.UNIQUE(_xlfn._xlws.FILTER(Prod.Out!$J:$J,Prod.Out!$B:$B=Y482)),""),""))))</f>
        <v/>
      </c>
      <c r="AD482" s="4" t="str" cm="1">
        <f t="array" ref="AD482">IF(OR(Z482=0,Z482=""),"",IF($R482="Mulched (left on surface)",IFERROR(_xlfn.UNIQUE(_xlfn._xlws.FILTER(Prod.Out!$H:$H,Prod.Out!$B:$B=Z482)),""),IF($R482="Incorporated",IFERROR(_xlfn.UNIQUE(_xlfn._xlws.FILTER(Prod.Out!$I:$I,Prod.Out!$B:$B=Z482)),""),IF($R482="Retained (unknown if mulched/incorp.)",IFERROR(_xlfn.UNIQUE(_xlfn._xlws.FILTER(Prod.Out!$J:$J,Prod.Out!$B:$B=Z482)),""),""))))</f>
        <v/>
      </c>
    </row>
    <row r="483" spans="19:30" x14ac:dyDescent="0.35">
      <c r="S483" s="4" t="str" cm="1">
        <f t="array" ref="S483">IF(OR(Q483="",Q483=0),"",IFERROR(IF(V483="No",_xlfn._xlws.FILTER(MT.Out!A:A,MT.Out!D:D=Q483),IF(V483="Yes",_xlfn._xlws.FILTER(Int.Out!O:O,Int.Out!B:B=Q483),"")),""))</f>
        <v/>
      </c>
      <c r="T483" s="4" t="str" cm="1">
        <f t="array" ref="T483">IF(OR(Q483="",Q483=0),"",IFERROR(IF(V483="No",_xlfn._xlws.FILTER(MT.Out!B:B,MT.Out!D:D=Q483),IF(V483="Yes",_xlfn._xlws.FILTER(Int.Out!P:P,Int.Out!B:B=Q483),"")),""))</f>
        <v/>
      </c>
      <c r="U483" s="4" t="str" cm="1">
        <f t="array" ref="U483">IF(OR($Q483="",$Q483=0),"",IFERROR(IF($V483="No",_xlfn._xlws.FILTER(MT.Out!C:C,MT.Out!$D:$D=$Q483),IF($V483="Yes",_xlfn._xlws.FILTER(Int.Out!Q:Q,Int.Out!$B:$B=$Q483),"")),""))</f>
        <v/>
      </c>
      <c r="V483" s="4" t="str">
        <f>IF(Q483&lt;&gt;"",IFERROR(IF(MATCH(Q483,_xlfn.ANCHORARRAY(Intercrop!AS$1),0)&gt;0,"Yes","No"),"No"),"")</f>
        <v/>
      </c>
      <c r="W483" s="4" t="str" cm="1">
        <f t="array" ref="W483">IF(Q483="Natural or Bare Fallow","",IF(V483="","",IF(V483="No",_xlfn._xlws.FILTER(MT.Out!E:E,MT.Out!D:D=Q483),IF(V483="Yes",_xlfn._xlws.FILTER(Int.Out!S:V,Int.Out!B:B=Q483)))))</f>
        <v/>
      </c>
      <c r="AA483" s="4" t="str" cm="1">
        <f t="array" ref="AA483">IF(OR(W483=0,W483=""),"",IF($R483="Mulched (left on surface)",IFERROR(_xlfn.UNIQUE(_xlfn._xlws.FILTER(Prod.Out!$H:$H,Prod.Out!$B:$B=W483)),""),IF($R483="Incorporated",IFERROR(_xlfn.UNIQUE(_xlfn._xlws.FILTER(Prod.Out!$I:$I,Prod.Out!$B:$B=W483)),""),IF($R483="Retained (unknown if mulched/incorp.)",IFERROR(_xlfn.UNIQUE(_xlfn._xlws.FILTER(Prod.Out!$J:$J,Prod.Out!$B:$B=W483)),""),""))))</f>
        <v/>
      </c>
      <c r="AB483" s="4" t="str" cm="1">
        <f t="array" ref="AB483">IF(OR(X483=0,X483=""),"",IF($R483="Mulched (left on surface)",IFERROR(_xlfn.UNIQUE(_xlfn._xlws.FILTER(Prod.Out!$H:$H,Prod.Out!$B:$B=X483)),""),IF($R483="Incorporated",IFERROR(_xlfn.UNIQUE(_xlfn._xlws.FILTER(Prod.Out!$I:$I,Prod.Out!$B:$B=X483)),""),IF($R483="Retained (unknown if mulched/incorp.)",IFERROR(_xlfn.UNIQUE(_xlfn._xlws.FILTER(Prod.Out!$J:$J,Prod.Out!$B:$B=X483)),""),""))))</f>
        <v/>
      </c>
      <c r="AC483" s="4" t="str" cm="1">
        <f t="array" ref="AC483">IF(OR(Y483=0,Y483=""),"",IF($R483="Mulched (left on surface)",IFERROR(_xlfn.UNIQUE(_xlfn._xlws.FILTER(Prod.Out!$H:$H,Prod.Out!$B:$B=Y483)),""),IF($R483="Incorporated",IFERROR(_xlfn.UNIQUE(_xlfn._xlws.FILTER(Prod.Out!$I:$I,Prod.Out!$B:$B=Y483)),""),IF($R483="Retained (unknown if mulched/incorp.)",IFERROR(_xlfn.UNIQUE(_xlfn._xlws.FILTER(Prod.Out!$J:$J,Prod.Out!$B:$B=Y483)),""),""))))</f>
        <v/>
      </c>
      <c r="AD483" s="4" t="str" cm="1">
        <f t="array" ref="AD483">IF(OR(Z483=0,Z483=""),"",IF($R483="Mulched (left on surface)",IFERROR(_xlfn.UNIQUE(_xlfn._xlws.FILTER(Prod.Out!$H:$H,Prod.Out!$B:$B=Z483)),""),IF($R483="Incorporated",IFERROR(_xlfn.UNIQUE(_xlfn._xlws.FILTER(Prod.Out!$I:$I,Prod.Out!$B:$B=Z483)),""),IF($R483="Retained (unknown if mulched/incorp.)",IFERROR(_xlfn.UNIQUE(_xlfn._xlws.FILTER(Prod.Out!$J:$J,Prod.Out!$B:$B=Z483)),""),""))))</f>
        <v/>
      </c>
    </row>
    <row r="484" spans="19:30" x14ac:dyDescent="0.35">
      <c r="S484" s="4" t="str" cm="1">
        <f t="array" ref="S484">IF(OR(Q484="",Q484=0),"",IFERROR(IF(V484="No",_xlfn._xlws.FILTER(MT.Out!A:A,MT.Out!D:D=Q484),IF(V484="Yes",_xlfn._xlws.FILTER(Int.Out!O:O,Int.Out!B:B=Q484),"")),""))</f>
        <v/>
      </c>
      <c r="T484" s="4" t="str" cm="1">
        <f t="array" ref="T484">IF(OR(Q484="",Q484=0),"",IFERROR(IF(V484="No",_xlfn._xlws.FILTER(MT.Out!B:B,MT.Out!D:D=Q484),IF(V484="Yes",_xlfn._xlws.FILTER(Int.Out!P:P,Int.Out!B:B=Q484),"")),""))</f>
        <v/>
      </c>
      <c r="U484" s="4" t="str" cm="1">
        <f t="array" ref="U484">IF(OR($Q484="",$Q484=0),"",IFERROR(IF($V484="No",_xlfn._xlws.FILTER(MT.Out!C:C,MT.Out!$D:$D=$Q484),IF($V484="Yes",_xlfn._xlws.FILTER(Int.Out!Q:Q,Int.Out!$B:$B=$Q484),"")),""))</f>
        <v/>
      </c>
      <c r="V484" s="4" t="str">
        <f>IF(Q484&lt;&gt;"",IFERROR(IF(MATCH(Q484,_xlfn.ANCHORARRAY(Intercrop!AS$1),0)&gt;0,"Yes","No"),"No"),"")</f>
        <v/>
      </c>
      <c r="W484" s="4" t="str" cm="1">
        <f t="array" ref="W484">IF(Q484="Natural or Bare Fallow","",IF(V484="","",IF(V484="No",_xlfn._xlws.FILTER(MT.Out!E:E,MT.Out!D:D=Q484),IF(V484="Yes",_xlfn._xlws.FILTER(Int.Out!S:V,Int.Out!B:B=Q484)))))</f>
        <v/>
      </c>
      <c r="AA484" s="4" t="str" cm="1">
        <f t="array" ref="AA484">IF(OR(W484=0,W484=""),"",IF($R484="Mulched (left on surface)",IFERROR(_xlfn.UNIQUE(_xlfn._xlws.FILTER(Prod.Out!$H:$H,Prod.Out!$B:$B=W484)),""),IF($R484="Incorporated",IFERROR(_xlfn.UNIQUE(_xlfn._xlws.FILTER(Prod.Out!$I:$I,Prod.Out!$B:$B=W484)),""),IF($R484="Retained (unknown if mulched/incorp.)",IFERROR(_xlfn.UNIQUE(_xlfn._xlws.FILTER(Prod.Out!$J:$J,Prod.Out!$B:$B=W484)),""),""))))</f>
        <v/>
      </c>
      <c r="AB484" s="4" t="str" cm="1">
        <f t="array" ref="AB484">IF(OR(X484=0,X484=""),"",IF($R484="Mulched (left on surface)",IFERROR(_xlfn.UNIQUE(_xlfn._xlws.FILTER(Prod.Out!$H:$H,Prod.Out!$B:$B=X484)),""),IF($R484="Incorporated",IFERROR(_xlfn.UNIQUE(_xlfn._xlws.FILTER(Prod.Out!$I:$I,Prod.Out!$B:$B=X484)),""),IF($R484="Retained (unknown if mulched/incorp.)",IFERROR(_xlfn.UNIQUE(_xlfn._xlws.FILTER(Prod.Out!$J:$J,Prod.Out!$B:$B=X484)),""),""))))</f>
        <v/>
      </c>
      <c r="AC484" s="4" t="str" cm="1">
        <f t="array" ref="AC484">IF(OR(Y484=0,Y484=""),"",IF($R484="Mulched (left on surface)",IFERROR(_xlfn.UNIQUE(_xlfn._xlws.FILTER(Prod.Out!$H:$H,Prod.Out!$B:$B=Y484)),""),IF($R484="Incorporated",IFERROR(_xlfn.UNIQUE(_xlfn._xlws.FILTER(Prod.Out!$I:$I,Prod.Out!$B:$B=Y484)),""),IF($R484="Retained (unknown if mulched/incorp.)",IFERROR(_xlfn.UNIQUE(_xlfn._xlws.FILTER(Prod.Out!$J:$J,Prod.Out!$B:$B=Y484)),""),""))))</f>
        <v/>
      </c>
      <c r="AD484" s="4" t="str" cm="1">
        <f t="array" ref="AD484">IF(OR(Z484=0,Z484=""),"",IF($R484="Mulched (left on surface)",IFERROR(_xlfn.UNIQUE(_xlfn._xlws.FILTER(Prod.Out!$H:$H,Prod.Out!$B:$B=Z484)),""),IF($R484="Incorporated",IFERROR(_xlfn.UNIQUE(_xlfn._xlws.FILTER(Prod.Out!$I:$I,Prod.Out!$B:$B=Z484)),""),IF($R484="Retained (unknown if mulched/incorp.)",IFERROR(_xlfn.UNIQUE(_xlfn._xlws.FILTER(Prod.Out!$J:$J,Prod.Out!$B:$B=Z484)),""),""))))</f>
        <v/>
      </c>
    </row>
    <row r="485" spans="19:30" x14ac:dyDescent="0.35">
      <c r="S485" s="4" t="str" cm="1">
        <f t="array" ref="S485">IF(OR(Q485="",Q485=0),"",IFERROR(IF(V485="No",_xlfn._xlws.FILTER(MT.Out!A:A,MT.Out!D:D=Q485),IF(V485="Yes",_xlfn._xlws.FILTER(Int.Out!O:O,Int.Out!B:B=Q485),"")),""))</f>
        <v/>
      </c>
      <c r="T485" s="4" t="str" cm="1">
        <f t="array" ref="T485">IF(OR(Q485="",Q485=0),"",IFERROR(IF(V485="No",_xlfn._xlws.FILTER(MT.Out!B:B,MT.Out!D:D=Q485),IF(V485="Yes",_xlfn._xlws.FILTER(Int.Out!P:P,Int.Out!B:B=Q485),"")),""))</f>
        <v/>
      </c>
      <c r="U485" s="4" t="str" cm="1">
        <f t="array" ref="U485">IF(OR($Q485="",$Q485=0),"",IFERROR(IF($V485="No",_xlfn._xlws.FILTER(MT.Out!C:C,MT.Out!$D:$D=$Q485),IF($V485="Yes",_xlfn._xlws.FILTER(Int.Out!Q:Q,Int.Out!$B:$B=$Q485),"")),""))</f>
        <v/>
      </c>
      <c r="V485" s="4" t="str">
        <f>IF(Q485&lt;&gt;"",IFERROR(IF(MATCH(Q485,_xlfn.ANCHORARRAY(Intercrop!AS$1),0)&gt;0,"Yes","No"),"No"),"")</f>
        <v/>
      </c>
      <c r="W485" s="4" t="str" cm="1">
        <f t="array" ref="W485">IF(Q485="Natural or Bare Fallow","",IF(V485="","",IF(V485="No",_xlfn._xlws.FILTER(MT.Out!E:E,MT.Out!D:D=Q485),IF(V485="Yes",_xlfn._xlws.FILTER(Int.Out!S:V,Int.Out!B:B=Q485)))))</f>
        <v/>
      </c>
      <c r="AA485" s="4" t="str" cm="1">
        <f t="array" ref="AA485">IF(OR(W485=0,W485=""),"",IF($R485="Mulched (left on surface)",IFERROR(_xlfn.UNIQUE(_xlfn._xlws.FILTER(Prod.Out!$H:$H,Prod.Out!$B:$B=W485)),""),IF($R485="Incorporated",IFERROR(_xlfn.UNIQUE(_xlfn._xlws.FILTER(Prod.Out!$I:$I,Prod.Out!$B:$B=W485)),""),IF($R485="Retained (unknown if mulched/incorp.)",IFERROR(_xlfn.UNIQUE(_xlfn._xlws.FILTER(Prod.Out!$J:$J,Prod.Out!$B:$B=W485)),""),""))))</f>
        <v/>
      </c>
      <c r="AB485" s="4" t="str" cm="1">
        <f t="array" ref="AB485">IF(OR(X485=0,X485=""),"",IF($R485="Mulched (left on surface)",IFERROR(_xlfn.UNIQUE(_xlfn._xlws.FILTER(Prod.Out!$H:$H,Prod.Out!$B:$B=X485)),""),IF($R485="Incorporated",IFERROR(_xlfn.UNIQUE(_xlfn._xlws.FILTER(Prod.Out!$I:$I,Prod.Out!$B:$B=X485)),""),IF($R485="Retained (unknown if mulched/incorp.)",IFERROR(_xlfn.UNIQUE(_xlfn._xlws.FILTER(Prod.Out!$J:$J,Prod.Out!$B:$B=X485)),""),""))))</f>
        <v/>
      </c>
      <c r="AC485" s="4" t="str" cm="1">
        <f t="array" ref="AC485">IF(OR(Y485=0,Y485=""),"",IF($R485="Mulched (left on surface)",IFERROR(_xlfn.UNIQUE(_xlfn._xlws.FILTER(Prod.Out!$H:$H,Prod.Out!$B:$B=Y485)),""),IF($R485="Incorporated",IFERROR(_xlfn.UNIQUE(_xlfn._xlws.FILTER(Prod.Out!$I:$I,Prod.Out!$B:$B=Y485)),""),IF($R485="Retained (unknown if mulched/incorp.)",IFERROR(_xlfn.UNIQUE(_xlfn._xlws.FILTER(Prod.Out!$J:$J,Prod.Out!$B:$B=Y485)),""),""))))</f>
        <v/>
      </c>
      <c r="AD485" s="4" t="str" cm="1">
        <f t="array" ref="AD485">IF(OR(Z485=0,Z485=""),"",IF($R485="Mulched (left on surface)",IFERROR(_xlfn.UNIQUE(_xlfn._xlws.FILTER(Prod.Out!$H:$H,Prod.Out!$B:$B=Z485)),""),IF($R485="Incorporated",IFERROR(_xlfn.UNIQUE(_xlfn._xlws.FILTER(Prod.Out!$I:$I,Prod.Out!$B:$B=Z485)),""),IF($R485="Retained (unknown if mulched/incorp.)",IFERROR(_xlfn.UNIQUE(_xlfn._xlws.FILTER(Prod.Out!$J:$J,Prod.Out!$B:$B=Z485)),""),""))))</f>
        <v/>
      </c>
    </row>
    <row r="486" spans="19:30" x14ac:dyDescent="0.35">
      <c r="S486" s="4" t="str" cm="1">
        <f t="array" ref="S486">IF(OR(Q486="",Q486=0),"",IFERROR(IF(V486="No",_xlfn._xlws.FILTER(MT.Out!A:A,MT.Out!D:D=Q486),IF(V486="Yes",_xlfn._xlws.FILTER(Int.Out!O:O,Int.Out!B:B=Q486),"")),""))</f>
        <v/>
      </c>
      <c r="T486" s="4" t="str" cm="1">
        <f t="array" ref="T486">IF(OR(Q486="",Q486=0),"",IFERROR(IF(V486="No",_xlfn._xlws.FILTER(MT.Out!B:B,MT.Out!D:D=Q486),IF(V486="Yes",_xlfn._xlws.FILTER(Int.Out!P:P,Int.Out!B:B=Q486),"")),""))</f>
        <v/>
      </c>
      <c r="U486" s="4" t="str" cm="1">
        <f t="array" ref="U486">IF(OR($Q486="",$Q486=0),"",IFERROR(IF($V486="No",_xlfn._xlws.FILTER(MT.Out!C:C,MT.Out!$D:$D=$Q486),IF($V486="Yes",_xlfn._xlws.FILTER(Int.Out!Q:Q,Int.Out!$B:$B=$Q486),"")),""))</f>
        <v/>
      </c>
      <c r="V486" s="4" t="str">
        <f>IF(Q486&lt;&gt;"",IFERROR(IF(MATCH(Q486,_xlfn.ANCHORARRAY(Intercrop!AS$1),0)&gt;0,"Yes","No"),"No"),"")</f>
        <v/>
      </c>
      <c r="W486" s="4" t="str" cm="1">
        <f t="array" ref="W486">IF(Q486="Natural or Bare Fallow","",IF(V486="","",IF(V486="No",_xlfn._xlws.FILTER(MT.Out!E:E,MT.Out!D:D=Q486),IF(V486="Yes",_xlfn._xlws.FILTER(Int.Out!S:V,Int.Out!B:B=Q486)))))</f>
        <v/>
      </c>
      <c r="AA486" s="4" t="str" cm="1">
        <f t="array" ref="AA486">IF(OR(W486=0,W486=""),"",IF($R486="Mulched (left on surface)",IFERROR(_xlfn.UNIQUE(_xlfn._xlws.FILTER(Prod.Out!$H:$H,Prod.Out!$B:$B=W486)),""),IF($R486="Incorporated",IFERROR(_xlfn.UNIQUE(_xlfn._xlws.FILTER(Prod.Out!$I:$I,Prod.Out!$B:$B=W486)),""),IF($R486="Retained (unknown if mulched/incorp.)",IFERROR(_xlfn.UNIQUE(_xlfn._xlws.FILTER(Prod.Out!$J:$J,Prod.Out!$B:$B=W486)),""),""))))</f>
        <v/>
      </c>
      <c r="AB486" s="4" t="str" cm="1">
        <f t="array" ref="AB486">IF(OR(X486=0,X486=""),"",IF($R486="Mulched (left on surface)",IFERROR(_xlfn.UNIQUE(_xlfn._xlws.FILTER(Prod.Out!$H:$H,Prod.Out!$B:$B=X486)),""),IF($R486="Incorporated",IFERROR(_xlfn.UNIQUE(_xlfn._xlws.FILTER(Prod.Out!$I:$I,Prod.Out!$B:$B=X486)),""),IF($R486="Retained (unknown if mulched/incorp.)",IFERROR(_xlfn.UNIQUE(_xlfn._xlws.FILTER(Prod.Out!$J:$J,Prod.Out!$B:$B=X486)),""),""))))</f>
        <v/>
      </c>
      <c r="AC486" s="4" t="str" cm="1">
        <f t="array" ref="AC486">IF(OR(Y486=0,Y486=""),"",IF($R486="Mulched (left on surface)",IFERROR(_xlfn.UNIQUE(_xlfn._xlws.FILTER(Prod.Out!$H:$H,Prod.Out!$B:$B=Y486)),""),IF($R486="Incorporated",IFERROR(_xlfn.UNIQUE(_xlfn._xlws.FILTER(Prod.Out!$I:$I,Prod.Out!$B:$B=Y486)),""),IF($R486="Retained (unknown if mulched/incorp.)",IFERROR(_xlfn.UNIQUE(_xlfn._xlws.FILTER(Prod.Out!$J:$J,Prod.Out!$B:$B=Y486)),""),""))))</f>
        <v/>
      </c>
      <c r="AD486" s="4" t="str" cm="1">
        <f t="array" ref="AD486">IF(OR(Z486=0,Z486=""),"",IF($R486="Mulched (left on surface)",IFERROR(_xlfn.UNIQUE(_xlfn._xlws.FILTER(Prod.Out!$H:$H,Prod.Out!$B:$B=Z486)),""),IF($R486="Incorporated",IFERROR(_xlfn.UNIQUE(_xlfn._xlws.FILTER(Prod.Out!$I:$I,Prod.Out!$B:$B=Z486)),""),IF($R486="Retained (unknown if mulched/incorp.)",IFERROR(_xlfn.UNIQUE(_xlfn._xlws.FILTER(Prod.Out!$J:$J,Prod.Out!$B:$B=Z486)),""),""))))</f>
        <v/>
      </c>
    </row>
    <row r="487" spans="19:30" x14ac:dyDescent="0.35">
      <c r="S487" s="4" t="str" cm="1">
        <f t="array" ref="S487">IF(OR(Q487="",Q487=0),"",IFERROR(IF(V487="No",_xlfn._xlws.FILTER(MT.Out!A:A,MT.Out!D:D=Q487),IF(V487="Yes",_xlfn._xlws.FILTER(Int.Out!O:O,Int.Out!B:B=Q487),"")),""))</f>
        <v/>
      </c>
      <c r="T487" s="4" t="str" cm="1">
        <f t="array" ref="T487">IF(OR(Q487="",Q487=0),"",IFERROR(IF(V487="No",_xlfn._xlws.FILTER(MT.Out!B:B,MT.Out!D:D=Q487),IF(V487="Yes",_xlfn._xlws.FILTER(Int.Out!P:P,Int.Out!B:B=Q487),"")),""))</f>
        <v/>
      </c>
      <c r="U487" s="4" t="str" cm="1">
        <f t="array" ref="U487">IF(OR($Q487="",$Q487=0),"",IFERROR(IF($V487="No",_xlfn._xlws.FILTER(MT.Out!C:C,MT.Out!$D:$D=$Q487),IF($V487="Yes",_xlfn._xlws.FILTER(Int.Out!Q:Q,Int.Out!$B:$B=$Q487),"")),""))</f>
        <v/>
      </c>
      <c r="V487" s="4" t="str">
        <f>IF(Q487&lt;&gt;"",IFERROR(IF(MATCH(Q487,_xlfn.ANCHORARRAY(Intercrop!AS$1),0)&gt;0,"Yes","No"),"No"),"")</f>
        <v/>
      </c>
      <c r="W487" s="4" t="str" cm="1">
        <f t="array" ref="W487">IF(Q487="Natural or Bare Fallow","",IF(V487="","",IF(V487="No",_xlfn._xlws.FILTER(MT.Out!E:E,MT.Out!D:D=Q487),IF(V487="Yes",_xlfn._xlws.FILTER(Int.Out!S:V,Int.Out!B:B=Q487)))))</f>
        <v/>
      </c>
      <c r="AA487" s="4" t="str" cm="1">
        <f t="array" ref="AA487">IF(OR(W487=0,W487=""),"",IF($R487="Mulched (left on surface)",IFERROR(_xlfn.UNIQUE(_xlfn._xlws.FILTER(Prod.Out!$H:$H,Prod.Out!$B:$B=W487)),""),IF($R487="Incorporated",IFERROR(_xlfn.UNIQUE(_xlfn._xlws.FILTER(Prod.Out!$I:$I,Prod.Out!$B:$B=W487)),""),IF($R487="Retained (unknown if mulched/incorp.)",IFERROR(_xlfn.UNIQUE(_xlfn._xlws.FILTER(Prod.Out!$J:$J,Prod.Out!$B:$B=W487)),""),""))))</f>
        <v/>
      </c>
      <c r="AB487" s="4" t="str" cm="1">
        <f t="array" ref="AB487">IF(OR(X487=0,X487=""),"",IF($R487="Mulched (left on surface)",IFERROR(_xlfn.UNIQUE(_xlfn._xlws.FILTER(Prod.Out!$H:$H,Prod.Out!$B:$B=X487)),""),IF($R487="Incorporated",IFERROR(_xlfn.UNIQUE(_xlfn._xlws.FILTER(Prod.Out!$I:$I,Prod.Out!$B:$B=X487)),""),IF($R487="Retained (unknown if mulched/incorp.)",IFERROR(_xlfn.UNIQUE(_xlfn._xlws.FILTER(Prod.Out!$J:$J,Prod.Out!$B:$B=X487)),""),""))))</f>
        <v/>
      </c>
      <c r="AC487" s="4" t="str" cm="1">
        <f t="array" ref="AC487">IF(OR(Y487=0,Y487=""),"",IF($R487="Mulched (left on surface)",IFERROR(_xlfn.UNIQUE(_xlfn._xlws.FILTER(Prod.Out!$H:$H,Prod.Out!$B:$B=Y487)),""),IF($R487="Incorporated",IFERROR(_xlfn.UNIQUE(_xlfn._xlws.FILTER(Prod.Out!$I:$I,Prod.Out!$B:$B=Y487)),""),IF($R487="Retained (unknown if mulched/incorp.)",IFERROR(_xlfn.UNIQUE(_xlfn._xlws.FILTER(Prod.Out!$J:$J,Prod.Out!$B:$B=Y487)),""),""))))</f>
        <v/>
      </c>
      <c r="AD487" s="4" t="str" cm="1">
        <f t="array" ref="AD487">IF(OR(Z487=0,Z487=""),"",IF($R487="Mulched (left on surface)",IFERROR(_xlfn.UNIQUE(_xlfn._xlws.FILTER(Prod.Out!$H:$H,Prod.Out!$B:$B=Z487)),""),IF($R487="Incorporated",IFERROR(_xlfn.UNIQUE(_xlfn._xlws.FILTER(Prod.Out!$I:$I,Prod.Out!$B:$B=Z487)),""),IF($R487="Retained (unknown if mulched/incorp.)",IFERROR(_xlfn.UNIQUE(_xlfn._xlws.FILTER(Prod.Out!$J:$J,Prod.Out!$B:$B=Z487)),""),""))))</f>
        <v/>
      </c>
    </row>
    <row r="488" spans="19:30" x14ac:dyDescent="0.35">
      <c r="S488" s="4" t="str" cm="1">
        <f t="array" ref="S488">IF(OR(Q488="",Q488=0),"",IFERROR(IF(V488="No",_xlfn._xlws.FILTER(MT.Out!A:A,MT.Out!D:D=Q488),IF(V488="Yes",_xlfn._xlws.FILTER(Int.Out!O:O,Int.Out!B:B=Q488),"")),""))</f>
        <v/>
      </c>
      <c r="T488" s="4" t="str" cm="1">
        <f t="array" ref="T488">IF(OR(Q488="",Q488=0),"",IFERROR(IF(V488="No",_xlfn._xlws.FILTER(MT.Out!B:B,MT.Out!D:D=Q488),IF(V488="Yes",_xlfn._xlws.FILTER(Int.Out!P:P,Int.Out!B:B=Q488),"")),""))</f>
        <v/>
      </c>
      <c r="U488" s="4" t="str" cm="1">
        <f t="array" ref="U488">IF(OR($Q488="",$Q488=0),"",IFERROR(IF($V488="No",_xlfn._xlws.FILTER(MT.Out!C:C,MT.Out!$D:$D=$Q488),IF($V488="Yes",_xlfn._xlws.FILTER(Int.Out!Q:Q,Int.Out!$B:$B=$Q488),"")),""))</f>
        <v/>
      </c>
      <c r="V488" s="4" t="str">
        <f>IF(Q488&lt;&gt;"",IFERROR(IF(MATCH(Q488,_xlfn.ANCHORARRAY(Intercrop!AS$1),0)&gt;0,"Yes","No"),"No"),"")</f>
        <v/>
      </c>
      <c r="W488" s="4" t="str" cm="1">
        <f t="array" ref="W488">IF(Q488="Natural or Bare Fallow","",IF(V488="","",IF(V488="No",_xlfn._xlws.FILTER(MT.Out!E:E,MT.Out!D:D=Q488),IF(V488="Yes",_xlfn._xlws.FILTER(Int.Out!S:V,Int.Out!B:B=Q488)))))</f>
        <v/>
      </c>
      <c r="AA488" s="4" t="str" cm="1">
        <f t="array" ref="AA488">IF(OR(W488=0,W488=""),"",IF($R488="Mulched (left on surface)",IFERROR(_xlfn.UNIQUE(_xlfn._xlws.FILTER(Prod.Out!$H:$H,Prod.Out!$B:$B=W488)),""),IF($R488="Incorporated",IFERROR(_xlfn.UNIQUE(_xlfn._xlws.FILTER(Prod.Out!$I:$I,Prod.Out!$B:$B=W488)),""),IF($R488="Retained (unknown if mulched/incorp.)",IFERROR(_xlfn.UNIQUE(_xlfn._xlws.FILTER(Prod.Out!$J:$J,Prod.Out!$B:$B=W488)),""),""))))</f>
        <v/>
      </c>
      <c r="AB488" s="4" t="str" cm="1">
        <f t="array" ref="AB488">IF(OR(X488=0,X488=""),"",IF($R488="Mulched (left on surface)",IFERROR(_xlfn.UNIQUE(_xlfn._xlws.FILTER(Prod.Out!$H:$H,Prod.Out!$B:$B=X488)),""),IF($R488="Incorporated",IFERROR(_xlfn.UNIQUE(_xlfn._xlws.FILTER(Prod.Out!$I:$I,Prod.Out!$B:$B=X488)),""),IF($R488="Retained (unknown if mulched/incorp.)",IFERROR(_xlfn.UNIQUE(_xlfn._xlws.FILTER(Prod.Out!$J:$J,Prod.Out!$B:$B=X488)),""),""))))</f>
        <v/>
      </c>
      <c r="AC488" s="4" t="str" cm="1">
        <f t="array" ref="AC488">IF(OR(Y488=0,Y488=""),"",IF($R488="Mulched (left on surface)",IFERROR(_xlfn.UNIQUE(_xlfn._xlws.FILTER(Prod.Out!$H:$H,Prod.Out!$B:$B=Y488)),""),IF($R488="Incorporated",IFERROR(_xlfn.UNIQUE(_xlfn._xlws.FILTER(Prod.Out!$I:$I,Prod.Out!$B:$B=Y488)),""),IF($R488="Retained (unknown if mulched/incorp.)",IFERROR(_xlfn.UNIQUE(_xlfn._xlws.FILTER(Prod.Out!$J:$J,Prod.Out!$B:$B=Y488)),""),""))))</f>
        <v/>
      </c>
      <c r="AD488" s="4" t="str" cm="1">
        <f t="array" ref="AD488">IF(OR(Z488=0,Z488=""),"",IF($R488="Mulched (left on surface)",IFERROR(_xlfn.UNIQUE(_xlfn._xlws.FILTER(Prod.Out!$H:$H,Prod.Out!$B:$B=Z488)),""),IF($R488="Incorporated",IFERROR(_xlfn.UNIQUE(_xlfn._xlws.FILTER(Prod.Out!$I:$I,Prod.Out!$B:$B=Z488)),""),IF($R488="Retained (unknown if mulched/incorp.)",IFERROR(_xlfn.UNIQUE(_xlfn._xlws.FILTER(Prod.Out!$J:$J,Prod.Out!$B:$B=Z488)),""),""))))</f>
        <v/>
      </c>
    </row>
    <row r="489" spans="19:30" x14ac:dyDescent="0.35">
      <c r="S489" s="4" t="str" cm="1">
        <f t="array" ref="S489">IF(OR(Q489="",Q489=0),"",IFERROR(IF(V489="No",_xlfn._xlws.FILTER(MT.Out!A:A,MT.Out!D:D=Q489),IF(V489="Yes",_xlfn._xlws.FILTER(Int.Out!O:O,Int.Out!B:B=Q489),"")),""))</f>
        <v/>
      </c>
      <c r="T489" s="4" t="str" cm="1">
        <f t="array" ref="T489">IF(OR(Q489="",Q489=0),"",IFERROR(IF(V489="No",_xlfn._xlws.FILTER(MT.Out!B:B,MT.Out!D:D=Q489),IF(V489="Yes",_xlfn._xlws.FILTER(Int.Out!P:P,Int.Out!B:B=Q489),"")),""))</f>
        <v/>
      </c>
      <c r="U489" s="4" t="str" cm="1">
        <f t="array" ref="U489">IF(OR($Q489="",$Q489=0),"",IFERROR(IF($V489="No",_xlfn._xlws.FILTER(MT.Out!C:C,MT.Out!$D:$D=$Q489),IF($V489="Yes",_xlfn._xlws.FILTER(Int.Out!Q:Q,Int.Out!$B:$B=$Q489),"")),""))</f>
        <v/>
      </c>
      <c r="V489" s="4" t="str">
        <f>IF(Q489&lt;&gt;"",IFERROR(IF(MATCH(Q489,_xlfn.ANCHORARRAY(Intercrop!AS$1),0)&gt;0,"Yes","No"),"No"),"")</f>
        <v/>
      </c>
      <c r="W489" s="4" t="str" cm="1">
        <f t="array" ref="W489">IF(Q489="Natural or Bare Fallow","",IF(V489="","",IF(V489="No",_xlfn._xlws.FILTER(MT.Out!E:E,MT.Out!D:D=Q489),IF(V489="Yes",_xlfn._xlws.FILTER(Int.Out!S:V,Int.Out!B:B=Q489)))))</f>
        <v/>
      </c>
      <c r="AA489" s="4" t="str" cm="1">
        <f t="array" ref="AA489">IF(OR(W489=0,W489=""),"",IF($R489="Mulched (left on surface)",IFERROR(_xlfn.UNIQUE(_xlfn._xlws.FILTER(Prod.Out!$H:$H,Prod.Out!$B:$B=W489)),""),IF($R489="Incorporated",IFERROR(_xlfn.UNIQUE(_xlfn._xlws.FILTER(Prod.Out!$I:$I,Prod.Out!$B:$B=W489)),""),IF($R489="Retained (unknown if mulched/incorp.)",IFERROR(_xlfn.UNIQUE(_xlfn._xlws.FILTER(Prod.Out!$J:$J,Prod.Out!$B:$B=W489)),""),""))))</f>
        <v/>
      </c>
      <c r="AB489" s="4" t="str" cm="1">
        <f t="array" ref="AB489">IF(OR(X489=0,X489=""),"",IF($R489="Mulched (left on surface)",IFERROR(_xlfn.UNIQUE(_xlfn._xlws.FILTER(Prod.Out!$H:$H,Prod.Out!$B:$B=X489)),""),IF($R489="Incorporated",IFERROR(_xlfn.UNIQUE(_xlfn._xlws.FILTER(Prod.Out!$I:$I,Prod.Out!$B:$B=X489)),""),IF($R489="Retained (unknown if mulched/incorp.)",IFERROR(_xlfn.UNIQUE(_xlfn._xlws.FILTER(Prod.Out!$J:$J,Prod.Out!$B:$B=X489)),""),""))))</f>
        <v/>
      </c>
      <c r="AC489" s="4" t="str" cm="1">
        <f t="array" ref="AC489">IF(OR(Y489=0,Y489=""),"",IF($R489="Mulched (left on surface)",IFERROR(_xlfn.UNIQUE(_xlfn._xlws.FILTER(Prod.Out!$H:$H,Prod.Out!$B:$B=Y489)),""),IF($R489="Incorporated",IFERROR(_xlfn.UNIQUE(_xlfn._xlws.FILTER(Prod.Out!$I:$I,Prod.Out!$B:$B=Y489)),""),IF($R489="Retained (unknown if mulched/incorp.)",IFERROR(_xlfn.UNIQUE(_xlfn._xlws.FILTER(Prod.Out!$J:$J,Prod.Out!$B:$B=Y489)),""),""))))</f>
        <v/>
      </c>
      <c r="AD489" s="4" t="str" cm="1">
        <f t="array" ref="AD489">IF(OR(Z489=0,Z489=""),"",IF($R489="Mulched (left on surface)",IFERROR(_xlfn.UNIQUE(_xlfn._xlws.FILTER(Prod.Out!$H:$H,Prod.Out!$B:$B=Z489)),""),IF($R489="Incorporated",IFERROR(_xlfn.UNIQUE(_xlfn._xlws.FILTER(Prod.Out!$I:$I,Prod.Out!$B:$B=Z489)),""),IF($R489="Retained (unknown if mulched/incorp.)",IFERROR(_xlfn.UNIQUE(_xlfn._xlws.FILTER(Prod.Out!$J:$J,Prod.Out!$B:$B=Z489)),""),""))))</f>
        <v/>
      </c>
    </row>
    <row r="490" spans="19:30" x14ac:dyDescent="0.35">
      <c r="S490" s="4" t="str" cm="1">
        <f t="array" ref="S490">IF(OR(Q490="",Q490=0),"",IFERROR(IF(V490="No",_xlfn._xlws.FILTER(MT.Out!A:A,MT.Out!D:D=Q490),IF(V490="Yes",_xlfn._xlws.FILTER(Int.Out!O:O,Int.Out!B:B=Q490),"")),""))</f>
        <v/>
      </c>
      <c r="T490" s="4" t="str" cm="1">
        <f t="array" ref="T490">IF(OR(Q490="",Q490=0),"",IFERROR(IF(V490="No",_xlfn._xlws.FILTER(MT.Out!B:B,MT.Out!D:D=Q490),IF(V490="Yes",_xlfn._xlws.FILTER(Int.Out!P:P,Int.Out!B:B=Q490),"")),""))</f>
        <v/>
      </c>
      <c r="U490" s="4" t="str" cm="1">
        <f t="array" ref="U490">IF(OR($Q490="",$Q490=0),"",IFERROR(IF($V490="No",_xlfn._xlws.FILTER(MT.Out!C:C,MT.Out!$D:$D=$Q490),IF($V490="Yes",_xlfn._xlws.FILTER(Int.Out!Q:Q,Int.Out!$B:$B=$Q490),"")),""))</f>
        <v/>
      </c>
      <c r="V490" s="4" t="str">
        <f>IF(Q490&lt;&gt;"",IFERROR(IF(MATCH(Q490,_xlfn.ANCHORARRAY(Intercrop!AS$1),0)&gt;0,"Yes","No"),"No"),"")</f>
        <v/>
      </c>
      <c r="W490" s="4" t="str" cm="1">
        <f t="array" ref="W490">IF(Q490="Natural or Bare Fallow","",IF(V490="","",IF(V490="No",_xlfn._xlws.FILTER(MT.Out!E:E,MT.Out!D:D=Q490),IF(V490="Yes",_xlfn._xlws.FILTER(Int.Out!S:V,Int.Out!B:B=Q490)))))</f>
        <v/>
      </c>
      <c r="AA490" s="4" t="str" cm="1">
        <f t="array" ref="AA490">IF(OR(W490=0,W490=""),"",IF($R490="Mulched (left on surface)",IFERROR(_xlfn.UNIQUE(_xlfn._xlws.FILTER(Prod.Out!$H:$H,Prod.Out!$B:$B=W490)),""),IF($R490="Incorporated",IFERROR(_xlfn.UNIQUE(_xlfn._xlws.FILTER(Prod.Out!$I:$I,Prod.Out!$B:$B=W490)),""),IF($R490="Retained (unknown if mulched/incorp.)",IFERROR(_xlfn.UNIQUE(_xlfn._xlws.FILTER(Prod.Out!$J:$J,Prod.Out!$B:$B=W490)),""),""))))</f>
        <v/>
      </c>
      <c r="AB490" s="4" t="str" cm="1">
        <f t="array" ref="AB490">IF(OR(X490=0,X490=""),"",IF($R490="Mulched (left on surface)",IFERROR(_xlfn.UNIQUE(_xlfn._xlws.FILTER(Prod.Out!$H:$H,Prod.Out!$B:$B=X490)),""),IF($R490="Incorporated",IFERROR(_xlfn.UNIQUE(_xlfn._xlws.FILTER(Prod.Out!$I:$I,Prod.Out!$B:$B=X490)),""),IF($R490="Retained (unknown if mulched/incorp.)",IFERROR(_xlfn.UNIQUE(_xlfn._xlws.FILTER(Prod.Out!$J:$J,Prod.Out!$B:$B=X490)),""),""))))</f>
        <v/>
      </c>
      <c r="AC490" s="4" t="str" cm="1">
        <f t="array" ref="AC490">IF(OR(Y490=0,Y490=""),"",IF($R490="Mulched (left on surface)",IFERROR(_xlfn.UNIQUE(_xlfn._xlws.FILTER(Prod.Out!$H:$H,Prod.Out!$B:$B=Y490)),""),IF($R490="Incorporated",IFERROR(_xlfn.UNIQUE(_xlfn._xlws.FILTER(Prod.Out!$I:$I,Prod.Out!$B:$B=Y490)),""),IF($R490="Retained (unknown if mulched/incorp.)",IFERROR(_xlfn.UNIQUE(_xlfn._xlws.FILTER(Prod.Out!$J:$J,Prod.Out!$B:$B=Y490)),""),""))))</f>
        <v/>
      </c>
      <c r="AD490" s="4" t="str" cm="1">
        <f t="array" ref="AD490">IF(OR(Z490=0,Z490=""),"",IF($R490="Mulched (left on surface)",IFERROR(_xlfn.UNIQUE(_xlfn._xlws.FILTER(Prod.Out!$H:$H,Prod.Out!$B:$B=Z490)),""),IF($R490="Incorporated",IFERROR(_xlfn.UNIQUE(_xlfn._xlws.FILTER(Prod.Out!$I:$I,Prod.Out!$B:$B=Z490)),""),IF($R490="Retained (unknown if mulched/incorp.)",IFERROR(_xlfn.UNIQUE(_xlfn._xlws.FILTER(Prod.Out!$J:$J,Prod.Out!$B:$B=Z490)),""),""))))</f>
        <v/>
      </c>
    </row>
    <row r="491" spans="19:30" x14ac:dyDescent="0.35">
      <c r="S491" s="4" t="str" cm="1">
        <f t="array" ref="S491">IF(OR(Q491="",Q491=0),"",IFERROR(IF(V491="No",_xlfn._xlws.FILTER(MT.Out!A:A,MT.Out!D:D=Q491),IF(V491="Yes",_xlfn._xlws.FILTER(Int.Out!O:O,Int.Out!B:B=Q491),"")),""))</f>
        <v/>
      </c>
      <c r="T491" s="4" t="str" cm="1">
        <f t="array" ref="T491">IF(OR(Q491="",Q491=0),"",IFERROR(IF(V491="No",_xlfn._xlws.FILTER(MT.Out!B:B,MT.Out!D:D=Q491),IF(V491="Yes",_xlfn._xlws.FILTER(Int.Out!P:P,Int.Out!B:B=Q491),"")),""))</f>
        <v/>
      </c>
      <c r="U491" s="4" t="str" cm="1">
        <f t="array" ref="U491">IF(OR($Q491="",$Q491=0),"",IFERROR(IF($V491="No",_xlfn._xlws.FILTER(MT.Out!C:C,MT.Out!$D:$D=$Q491),IF($V491="Yes",_xlfn._xlws.FILTER(Int.Out!Q:Q,Int.Out!$B:$B=$Q491),"")),""))</f>
        <v/>
      </c>
      <c r="V491" s="4" t="str">
        <f>IF(Q491&lt;&gt;"",IFERROR(IF(MATCH(Q491,_xlfn.ANCHORARRAY(Intercrop!AS$1),0)&gt;0,"Yes","No"),"No"),"")</f>
        <v/>
      </c>
      <c r="W491" s="4" t="str" cm="1">
        <f t="array" ref="W491">IF(Q491="Natural or Bare Fallow","",IF(V491="","",IF(V491="No",_xlfn._xlws.FILTER(MT.Out!E:E,MT.Out!D:D=Q491),IF(V491="Yes",_xlfn._xlws.FILTER(Int.Out!S:V,Int.Out!B:B=Q491)))))</f>
        <v/>
      </c>
      <c r="AA491" s="4" t="str" cm="1">
        <f t="array" ref="AA491">IF(OR(W491=0,W491=""),"",IF($R491="Mulched (left on surface)",IFERROR(_xlfn.UNIQUE(_xlfn._xlws.FILTER(Prod.Out!$H:$H,Prod.Out!$B:$B=W491)),""),IF($R491="Incorporated",IFERROR(_xlfn.UNIQUE(_xlfn._xlws.FILTER(Prod.Out!$I:$I,Prod.Out!$B:$B=W491)),""),IF($R491="Retained (unknown if mulched/incorp.)",IFERROR(_xlfn.UNIQUE(_xlfn._xlws.FILTER(Prod.Out!$J:$J,Prod.Out!$B:$B=W491)),""),""))))</f>
        <v/>
      </c>
      <c r="AB491" s="4" t="str" cm="1">
        <f t="array" ref="AB491">IF(OR(X491=0,X491=""),"",IF($R491="Mulched (left on surface)",IFERROR(_xlfn.UNIQUE(_xlfn._xlws.FILTER(Prod.Out!$H:$H,Prod.Out!$B:$B=X491)),""),IF($R491="Incorporated",IFERROR(_xlfn.UNIQUE(_xlfn._xlws.FILTER(Prod.Out!$I:$I,Prod.Out!$B:$B=X491)),""),IF($R491="Retained (unknown if mulched/incorp.)",IFERROR(_xlfn.UNIQUE(_xlfn._xlws.FILTER(Prod.Out!$J:$J,Prod.Out!$B:$B=X491)),""),""))))</f>
        <v/>
      </c>
      <c r="AC491" s="4" t="str" cm="1">
        <f t="array" ref="AC491">IF(OR(Y491=0,Y491=""),"",IF($R491="Mulched (left on surface)",IFERROR(_xlfn.UNIQUE(_xlfn._xlws.FILTER(Prod.Out!$H:$H,Prod.Out!$B:$B=Y491)),""),IF($R491="Incorporated",IFERROR(_xlfn.UNIQUE(_xlfn._xlws.FILTER(Prod.Out!$I:$I,Prod.Out!$B:$B=Y491)),""),IF($R491="Retained (unknown if mulched/incorp.)",IFERROR(_xlfn.UNIQUE(_xlfn._xlws.FILTER(Prod.Out!$J:$J,Prod.Out!$B:$B=Y491)),""),""))))</f>
        <v/>
      </c>
      <c r="AD491" s="4" t="str" cm="1">
        <f t="array" ref="AD491">IF(OR(Z491=0,Z491=""),"",IF($R491="Mulched (left on surface)",IFERROR(_xlfn.UNIQUE(_xlfn._xlws.FILTER(Prod.Out!$H:$H,Prod.Out!$B:$B=Z491)),""),IF($R491="Incorporated",IFERROR(_xlfn.UNIQUE(_xlfn._xlws.FILTER(Prod.Out!$I:$I,Prod.Out!$B:$B=Z491)),""),IF($R491="Retained (unknown if mulched/incorp.)",IFERROR(_xlfn.UNIQUE(_xlfn._xlws.FILTER(Prod.Out!$J:$J,Prod.Out!$B:$B=Z491)),""),""))))</f>
        <v/>
      </c>
    </row>
    <row r="492" spans="19:30" x14ac:dyDescent="0.35">
      <c r="S492" s="4" t="str" cm="1">
        <f t="array" ref="S492">IF(OR(Q492="",Q492=0),"",IFERROR(IF(V492="No",_xlfn._xlws.FILTER(MT.Out!A:A,MT.Out!D:D=Q492),IF(V492="Yes",_xlfn._xlws.FILTER(Int.Out!O:O,Int.Out!B:B=Q492),"")),""))</f>
        <v/>
      </c>
      <c r="T492" s="4" t="str" cm="1">
        <f t="array" ref="T492">IF(OR(Q492="",Q492=0),"",IFERROR(IF(V492="No",_xlfn._xlws.FILTER(MT.Out!B:B,MT.Out!D:D=Q492),IF(V492="Yes",_xlfn._xlws.FILTER(Int.Out!P:P,Int.Out!B:B=Q492),"")),""))</f>
        <v/>
      </c>
      <c r="U492" s="4" t="str" cm="1">
        <f t="array" ref="U492">IF(OR($Q492="",$Q492=0),"",IFERROR(IF($V492="No",_xlfn._xlws.FILTER(MT.Out!C:C,MT.Out!$D:$D=$Q492),IF($V492="Yes",_xlfn._xlws.FILTER(Int.Out!Q:Q,Int.Out!$B:$B=$Q492),"")),""))</f>
        <v/>
      </c>
      <c r="V492" s="4" t="str">
        <f>IF(Q492&lt;&gt;"",IFERROR(IF(MATCH(Q492,_xlfn.ANCHORARRAY(Intercrop!AS$1),0)&gt;0,"Yes","No"),"No"),"")</f>
        <v/>
      </c>
      <c r="W492" s="4" t="str" cm="1">
        <f t="array" ref="W492">IF(Q492="Natural or Bare Fallow","",IF(V492="","",IF(V492="No",_xlfn._xlws.FILTER(MT.Out!E:E,MT.Out!D:D=Q492),IF(V492="Yes",_xlfn._xlws.FILTER(Int.Out!S:V,Int.Out!B:B=Q492)))))</f>
        <v/>
      </c>
      <c r="AA492" s="4" t="str" cm="1">
        <f t="array" ref="AA492">IF(OR(W492=0,W492=""),"",IF($R492="Mulched (left on surface)",IFERROR(_xlfn.UNIQUE(_xlfn._xlws.FILTER(Prod.Out!$H:$H,Prod.Out!$B:$B=W492)),""),IF($R492="Incorporated",IFERROR(_xlfn.UNIQUE(_xlfn._xlws.FILTER(Prod.Out!$I:$I,Prod.Out!$B:$B=W492)),""),IF($R492="Retained (unknown if mulched/incorp.)",IFERROR(_xlfn.UNIQUE(_xlfn._xlws.FILTER(Prod.Out!$J:$J,Prod.Out!$B:$B=W492)),""),""))))</f>
        <v/>
      </c>
      <c r="AB492" s="4" t="str" cm="1">
        <f t="array" ref="AB492">IF(OR(X492=0,X492=""),"",IF($R492="Mulched (left on surface)",IFERROR(_xlfn.UNIQUE(_xlfn._xlws.FILTER(Prod.Out!$H:$H,Prod.Out!$B:$B=X492)),""),IF($R492="Incorporated",IFERROR(_xlfn.UNIQUE(_xlfn._xlws.FILTER(Prod.Out!$I:$I,Prod.Out!$B:$B=X492)),""),IF($R492="Retained (unknown if mulched/incorp.)",IFERROR(_xlfn.UNIQUE(_xlfn._xlws.FILTER(Prod.Out!$J:$J,Prod.Out!$B:$B=X492)),""),""))))</f>
        <v/>
      </c>
      <c r="AC492" s="4" t="str" cm="1">
        <f t="array" ref="AC492">IF(OR(Y492=0,Y492=""),"",IF($R492="Mulched (left on surface)",IFERROR(_xlfn.UNIQUE(_xlfn._xlws.FILTER(Prod.Out!$H:$H,Prod.Out!$B:$B=Y492)),""),IF($R492="Incorporated",IFERROR(_xlfn.UNIQUE(_xlfn._xlws.FILTER(Prod.Out!$I:$I,Prod.Out!$B:$B=Y492)),""),IF($R492="Retained (unknown if mulched/incorp.)",IFERROR(_xlfn.UNIQUE(_xlfn._xlws.FILTER(Prod.Out!$J:$J,Prod.Out!$B:$B=Y492)),""),""))))</f>
        <v/>
      </c>
      <c r="AD492" s="4" t="str" cm="1">
        <f t="array" ref="AD492">IF(OR(Z492=0,Z492=""),"",IF($R492="Mulched (left on surface)",IFERROR(_xlfn.UNIQUE(_xlfn._xlws.FILTER(Prod.Out!$H:$H,Prod.Out!$B:$B=Z492)),""),IF($R492="Incorporated",IFERROR(_xlfn.UNIQUE(_xlfn._xlws.FILTER(Prod.Out!$I:$I,Prod.Out!$B:$B=Z492)),""),IF($R492="Retained (unknown if mulched/incorp.)",IFERROR(_xlfn.UNIQUE(_xlfn._xlws.FILTER(Prod.Out!$J:$J,Prod.Out!$B:$B=Z492)),""),""))))</f>
        <v/>
      </c>
    </row>
    <row r="493" spans="19:30" x14ac:dyDescent="0.35">
      <c r="S493" s="4" t="str" cm="1">
        <f t="array" ref="S493">IF(OR(Q493="",Q493=0),"",IFERROR(IF(V493="No",_xlfn._xlws.FILTER(MT.Out!A:A,MT.Out!D:D=Q493),IF(V493="Yes",_xlfn._xlws.FILTER(Int.Out!O:O,Int.Out!B:B=Q493),"")),""))</f>
        <v/>
      </c>
      <c r="T493" s="4" t="str" cm="1">
        <f t="array" ref="T493">IF(OR(Q493="",Q493=0),"",IFERROR(IF(V493="No",_xlfn._xlws.FILTER(MT.Out!B:B,MT.Out!D:D=Q493),IF(V493="Yes",_xlfn._xlws.FILTER(Int.Out!P:P,Int.Out!B:B=Q493),"")),""))</f>
        <v/>
      </c>
      <c r="U493" s="4" t="str" cm="1">
        <f t="array" ref="U493">IF(OR($Q493="",$Q493=0),"",IFERROR(IF($V493="No",_xlfn._xlws.FILTER(MT.Out!C:C,MT.Out!$D:$D=$Q493),IF($V493="Yes",_xlfn._xlws.FILTER(Int.Out!Q:Q,Int.Out!$B:$B=$Q493),"")),""))</f>
        <v/>
      </c>
      <c r="V493" s="4" t="str">
        <f>IF(Q493&lt;&gt;"",IFERROR(IF(MATCH(Q493,_xlfn.ANCHORARRAY(Intercrop!AS$1),0)&gt;0,"Yes","No"),"No"),"")</f>
        <v/>
      </c>
      <c r="W493" s="4" t="str" cm="1">
        <f t="array" ref="W493">IF(Q493="Natural or Bare Fallow","",IF(V493="","",IF(V493="No",_xlfn._xlws.FILTER(MT.Out!E:E,MT.Out!D:D=Q493),IF(V493="Yes",_xlfn._xlws.FILTER(Int.Out!S:V,Int.Out!B:B=Q493)))))</f>
        <v/>
      </c>
      <c r="AA493" s="4" t="str" cm="1">
        <f t="array" ref="AA493">IF(OR(W493=0,W493=""),"",IF($R493="Mulched (left on surface)",IFERROR(_xlfn.UNIQUE(_xlfn._xlws.FILTER(Prod.Out!$H:$H,Prod.Out!$B:$B=W493)),""),IF($R493="Incorporated",IFERROR(_xlfn.UNIQUE(_xlfn._xlws.FILTER(Prod.Out!$I:$I,Prod.Out!$B:$B=W493)),""),IF($R493="Retained (unknown if mulched/incorp.)",IFERROR(_xlfn.UNIQUE(_xlfn._xlws.FILTER(Prod.Out!$J:$J,Prod.Out!$B:$B=W493)),""),""))))</f>
        <v/>
      </c>
      <c r="AB493" s="4" t="str" cm="1">
        <f t="array" ref="AB493">IF(OR(X493=0,X493=""),"",IF($R493="Mulched (left on surface)",IFERROR(_xlfn.UNIQUE(_xlfn._xlws.FILTER(Prod.Out!$H:$H,Prod.Out!$B:$B=X493)),""),IF($R493="Incorporated",IFERROR(_xlfn.UNIQUE(_xlfn._xlws.FILTER(Prod.Out!$I:$I,Prod.Out!$B:$B=X493)),""),IF($R493="Retained (unknown if mulched/incorp.)",IFERROR(_xlfn.UNIQUE(_xlfn._xlws.FILTER(Prod.Out!$J:$J,Prod.Out!$B:$B=X493)),""),""))))</f>
        <v/>
      </c>
      <c r="AC493" s="4" t="str" cm="1">
        <f t="array" ref="AC493">IF(OR(Y493=0,Y493=""),"",IF($R493="Mulched (left on surface)",IFERROR(_xlfn.UNIQUE(_xlfn._xlws.FILTER(Prod.Out!$H:$H,Prod.Out!$B:$B=Y493)),""),IF($R493="Incorporated",IFERROR(_xlfn.UNIQUE(_xlfn._xlws.FILTER(Prod.Out!$I:$I,Prod.Out!$B:$B=Y493)),""),IF($R493="Retained (unknown if mulched/incorp.)",IFERROR(_xlfn.UNIQUE(_xlfn._xlws.FILTER(Prod.Out!$J:$J,Prod.Out!$B:$B=Y493)),""),""))))</f>
        <v/>
      </c>
      <c r="AD493" s="4" t="str" cm="1">
        <f t="array" ref="AD493">IF(OR(Z493=0,Z493=""),"",IF($R493="Mulched (left on surface)",IFERROR(_xlfn.UNIQUE(_xlfn._xlws.FILTER(Prod.Out!$H:$H,Prod.Out!$B:$B=Z493)),""),IF($R493="Incorporated",IFERROR(_xlfn.UNIQUE(_xlfn._xlws.FILTER(Prod.Out!$I:$I,Prod.Out!$B:$B=Z493)),""),IF($R493="Retained (unknown if mulched/incorp.)",IFERROR(_xlfn.UNIQUE(_xlfn._xlws.FILTER(Prod.Out!$J:$J,Prod.Out!$B:$B=Z493)),""),""))))</f>
        <v/>
      </c>
    </row>
    <row r="494" spans="19:30" x14ac:dyDescent="0.35">
      <c r="S494" s="4" t="str" cm="1">
        <f t="array" ref="S494">IF(OR(Q494="",Q494=0),"",IFERROR(IF(V494="No",_xlfn._xlws.FILTER(MT.Out!A:A,MT.Out!D:D=Q494),IF(V494="Yes",_xlfn._xlws.FILTER(Int.Out!O:O,Int.Out!B:B=Q494),"")),""))</f>
        <v/>
      </c>
      <c r="T494" s="4" t="str" cm="1">
        <f t="array" ref="T494">IF(OR(Q494="",Q494=0),"",IFERROR(IF(V494="No",_xlfn._xlws.FILTER(MT.Out!B:B,MT.Out!D:D=Q494),IF(V494="Yes",_xlfn._xlws.FILTER(Int.Out!P:P,Int.Out!B:B=Q494),"")),""))</f>
        <v/>
      </c>
      <c r="U494" s="4" t="str" cm="1">
        <f t="array" ref="U494">IF(OR($Q494="",$Q494=0),"",IFERROR(IF($V494="No",_xlfn._xlws.FILTER(MT.Out!C:C,MT.Out!$D:$D=$Q494),IF($V494="Yes",_xlfn._xlws.FILTER(Int.Out!Q:Q,Int.Out!$B:$B=$Q494),"")),""))</f>
        <v/>
      </c>
      <c r="V494" s="4" t="str">
        <f>IF(Q494&lt;&gt;"",IFERROR(IF(MATCH(Q494,_xlfn.ANCHORARRAY(Intercrop!AS$1),0)&gt;0,"Yes","No"),"No"),"")</f>
        <v/>
      </c>
      <c r="W494" s="4" t="str" cm="1">
        <f t="array" ref="W494">IF(Q494="Natural or Bare Fallow","",IF(V494="","",IF(V494="No",_xlfn._xlws.FILTER(MT.Out!E:E,MT.Out!D:D=Q494),IF(V494="Yes",_xlfn._xlws.FILTER(Int.Out!S:V,Int.Out!B:B=Q494)))))</f>
        <v/>
      </c>
      <c r="AA494" s="4" t="str" cm="1">
        <f t="array" ref="AA494">IF(OR(W494=0,W494=""),"",IF($R494="Mulched (left on surface)",IFERROR(_xlfn.UNIQUE(_xlfn._xlws.FILTER(Prod.Out!$H:$H,Prod.Out!$B:$B=W494)),""),IF($R494="Incorporated",IFERROR(_xlfn.UNIQUE(_xlfn._xlws.FILTER(Prod.Out!$I:$I,Prod.Out!$B:$B=W494)),""),IF($R494="Retained (unknown if mulched/incorp.)",IFERROR(_xlfn.UNIQUE(_xlfn._xlws.FILTER(Prod.Out!$J:$J,Prod.Out!$B:$B=W494)),""),""))))</f>
        <v/>
      </c>
      <c r="AB494" s="4" t="str" cm="1">
        <f t="array" ref="AB494">IF(OR(X494=0,X494=""),"",IF($R494="Mulched (left on surface)",IFERROR(_xlfn.UNIQUE(_xlfn._xlws.FILTER(Prod.Out!$H:$H,Prod.Out!$B:$B=X494)),""),IF($R494="Incorporated",IFERROR(_xlfn.UNIQUE(_xlfn._xlws.FILTER(Prod.Out!$I:$I,Prod.Out!$B:$B=X494)),""),IF($R494="Retained (unknown if mulched/incorp.)",IFERROR(_xlfn.UNIQUE(_xlfn._xlws.FILTER(Prod.Out!$J:$J,Prod.Out!$B:$B=X494)),""),""))))</f>
        <v/>
      </c>
      <c r="AC494" s="4" t="str" cm="1">
        <f t="array" ref="AC494">IF(OR(Y494=0,Y494=""),"",IF($R494="Mulched (left on surface)",IFERROR(_xlfn.UNIQUE(_xlfn._xlws.FILTER(Prod.Out!$H:$H,Prod.Out!$B:$B=Y494)),""),IF($R494="Incorporated",IFERROR(_xlfn.UNIQUE(_xlfn._xlws.FILTER(Prod.Out!$I:$I,Prod.Out!$B:$B=Y494)),""),IF($R494="Retained (unknown if mulched/incorp.)",IFERROR(_xlfn.UNIQUE(_xlfn._xlws.FILTER(Prod.Out!$J:$J,Prod.Out!$B:$B=Y494)),""),""))))</f>
        <v/>
      </c>
      <c r="AD494" s="4" t="str" cm="1">
        <f t="array" ref="AD494">IF(OR(Z494=0,Z494=""),"",IF($R494="Mulched (left on surface)",IFERROR(_xlfn.UNIQUE(_xlfn._xlws.FILTER(Prod.Out!$H:$H,Prod.Out!$B:$B=Z494)),""),IF($R494="Incorporated",IFERROR(_xlfn.UNIQUE(_xlfn._xlws.FILTER(Prod.Out!$I:$I,Prod.Out!$B:$B=Z494)),""),IF($R494="Retained (unknown if mulched/incorp.)",IFERROR(_xlfn.UNIQUE(_xlfn._xlws.FILTER(Prod.Out!$J:$J,Prod.Out!$B:$B=Z494)),""),""))))</f>
        <v/>
      </c>
    </row>
    <row r="495" spans="19:30" x14ac:dyDescent="0.35">
      <c r="S495" s="4" t="str" cm="1">
        <f t="array" ref="S495">IF(OR(Q495="",Q495=0),"",IFERROR(IF(V495="No",_xlfn._xlws.FILTER(MT.Out!A:A,MT.Out!D:D=Q495),IF(V495="Yes",_xlfn._xlws.FILTER(Int.Out!O:O,Int.Out!B:B=Q495),"")),""))</f>
        <v/>
      </c>
      <c r="T495" s="4" t="str" cm="1">
        <f t="array" ref="T495">IF(OR(Q495="",Q495=0),"",IFERROR(IF(V495="No",_xlfn._xlws.FILTER(MT.Out!B:B,MT.Out!D:D=Q495),IF(V495="Yes",_xlfn._xlws.FILTER(Int.Out!P:P,Int.Out!B:B=Q495),"")),""))</f>
        <v/>
      </c>
      <c r="U495" s="4" t="str" cm="1">
        <f t="array" ref="U495">IF(OR($Q495="",$Q495=0),"",IFERROR(IF($V495="No",_xlfn._xlws.FILTER(MT.Out!C:C,MT.Out!$D:$D=$Q495),IF($V495="Yes",_xlfn._xlws.FILTER(Int.Out!Q:Q,Int.Out!$B:$B=$Q495),"")),""))</f>
        <v/>
      </c>
      <c r="V495" s="4" t="str">
        <f>IF(Q495&lt;&gt;"",IFERROR(IF(MATCH(Q495,_xlfn.ANCHORARRAY(Intercrop!AS$1),0)&gt;0,"Yes","No"),"No"),"")</f>
        <v/>
      </c>
      <c r="W495" s="4" t="str" cm="1">
        <f t="array" ref="W495">IF(Q495="Natural or Bare Fallow","",IF(V495="","",IF(V495="No",_xlfn._xlws.FILTER(MT.Out!E:E,MT.Out!D:D=Q495),IF(V495="Yes",_xlfn._xlws.FILTER(Int.Out!S:V,Int.Out!B:B=Q495)))))</f>
        <v/>
      </c>
      <c r="AA495" s="4" t="str" cm="1">
        <f t="array" ref="AA495">IF(OR(W495=0,W495=""),"",IF($R495="Mulched (left on surface)",IFERROR(_xlfn.UNIQUE(_xlfn._xlws.FILTER(Prod.Out!$H:$H,Prod.Out!$B:$B=W495)),""),IF($R495="Incorporated",IFERROR(_xlfn.UNIQUE(_xlfn._xlws.FILTER(Prod.Out!$I:$I,Prod.Out!$B:$B=W495)),""),IF($R495="Retained (unknown if mulched/incorp.)",IFERROR(_xlfn.UNIQUE(_xlfn._xlws.FILTER(Prod.Out!$J:$J,Prod.Out!$B:$B=W495)),""),""))))</f>
        <v/>
      </c>
      <c r="AB495" s="4" t="str" cm="1">
        <f t="array" ref="AB495">IF(OR(X495=0,X495=""),"",IF($R495="Mulched (left on surface)",IFERROR(_xlfn.UNIQUE(_xlfn._xlws.FILTER(Prod.Out!$H:$H,Prod.Out!$B:$B=X495)),""),IF($R495="Incorporated",IFERROR(_xlfn.UNIQUE(_xlfn._xlws.FILTER(Prod.Out!$I:$I,Prod.Out!$B:$B=X495)),""),IF($R495="Retained (unknown if mulched/incorp.)",IFERROR(_xlfn.UNIQUE(_xlfn._xlws.FILTER(Prod.Out!$J:$J,Prod.Out!$B:$B=X495)),""),""))))</f>
        <v/>
      </c>
      <c r="AC495" s="4" t="str" cm="1">
        <f t="array" ref="AC495">IF(OR(Y495=0,Y495=""),"",IF($R495="Mulched (left on surface)",IFERROR(_xlfn.UNIQUE(_xlfn._xlws.FILTER(Prod.Out!$H:$H,Prod.Out!$B:$B=Y495)),""),IF($R495="Incorporated",IFERROR(_xlfn.UNIQUE(_xlfn._xlws.FILTER(Prod.Out!$I:$I,Prod.Out!$B:$B=Y495)),""),IF($R495="Retained (unknown if mulched/incorp.)",IFERROR(_xlfn.UNIQUE(_xlfn._xlws.FILTER(Prod.Out!$J:$J,Prod.Out!$B:$B=Y495)),""),""))))</f>
        <v/>
      </c>
      <c r="AD495" s="4" t="str" cm="1">
        <f t="array" ref="AD495">IF(OR(Z495=0,Z495=""),"",IF($R495="Mulched (left on surface)",IFERROR(_xlfn.UNIQUE(_xlfn._xlws.FILTER(Prod.Out!$H:$H,Prod.Out!$B:$B=Z495)),""),IF($R495="Incorporated",IFERROR(_xlfn.UNIQUE(_xlfn._xlws.FILTER(Prod.Out!$I:$I,Prod.Out!$B:$B=Z495)),""),IF($R495="Retained (unknown if mulched/incorp.)",IFERROR(_xlfn.UNIQUE(_xlfn._xlws.FILTER(Prod.Out!$J:$J,Prod.Out!$B:$B=Z495)),""),""))))</f>
        <v/>
      </c>
    </row>
    <row r="496" spans="19:30" x14ac:dyDescent="0.35">
      <c r="S496" s="4" t="str" cm="1">
        <f t="array" ref="S496">IF(OR(Q496="",Q496=0),"",IFERROR(IF(V496="No",_xlfn._xlws.FILTER(MT.Out!A:A,MT.Out!D:D=Q496),IF(V496="Yes",_xlfn._xlws.FILTER(Int.Out!O:O,Int.Out!B:B=Q496),"")),""))</f>
        <v/>
      </c>
      <c r="T496" s="4" t="str" cm="1">
        <f t="array" ref="T496">IF(OR(Q496="",Q496=0),"",IFERROR(IF(V496="No",_xlfn._xlws.FILTER(MT.Out!B:B,MT.Out!D:D=Q496),IF(V496="Yes",_xlfn._xlws.FILTER(Int.Out!P:P,Int.Out!B:B=Q496),"")),""))</f>
        <v/>
      </c>
      <c r="U496" s="4" t="str" cm="1">
        <f t="array" ref="U496">IF(OR($Q496="",$Q496=0),"",IFERROR(IF($V496="No",_xlfn._xlws.FILTER(MT.Out!C:C,MT.Out!$D:$D=$Q496),IF($V496="Yes",_xlfn._xlws.FILTER(Int.Out!Q:Q,Int.Out!$B:$B=$Q496),"")),""))</f>
        <v/>
      </c>
      <c r="V496" s="4" t="str">
        <f>IF(Q496&lt;&gt;"",IFERROR(IF(MATCH(Q496,_xlfn.ANCHORARRAY(Intercrop!AS$1),0)&gt;0,"Yes","No"),"No"),"")</f>
        <v/>
      </c>
      <c r="W496" s="4" t="str" cm="1">
        <f t="array" ref="W496">IF(Q496="Natural or Bare Fallow","",IF(V496="","",IF(V496="No",_xlfn._xlws.FILTER(MT.Out!E:E,MT.Out!D:D=Q496),IF(V496="Yes",_xlfn._xlws.FILTER(Int.Out!S:V,Int.Out!B:B=Q496)))))</f>
        <v/>
      </c>
      <c r="AA496" s="4" t="str" cm="1">
        <f t="array" ref="AA496">IF(OR(W496=0,W496=""),"",IF($R496="Mulched (left on surface)",IFERROR(_xlfn.UNIQUE(_xlfn._xlws.FILTER(Prod.Out!$H:$H,Prod.Out!$B:$B=W496)),""),IF($R496="Incorporated",IFERROR(_xlfn.UNIQUE(_xlfn._xlws.FILTER(Prod.Out!$I:$I,Prod.Out!$B:$B=W496)),""),IF($R496="Retained (unknown if mulched/incorp.)",IFERROR(_xlfn.UNIQUE(_xlfn._xlws.FILTER(Prod.Out!$J:$J,Prod.Out!$B:$B=W496)),""),""))))</f>
        <v/>
      </c>
      <c r="AB496" s="4" t="str" cm="1">
        <f t="array" ref="AB496">IF(OR(X496=0,X496=""),"",IF($R496="Mulched (left on surface)",IFERROR(_xlfn.UNIQUE(_xlfn._xlws.FILTER(Prod.Out!$H:$H,Prod.Out!$B:$B=X496)),""),IF($R496="Incorporated",IFERROR(_xlfn.UNIQUE(_xlfn._xlws.FILTER(Prod.Out!$I:$I,Prod.Out!$B:$B=X496)),""),IF($R496="Retained (unknown if mulched/incorp.)",IFERROR(_xlfn.UNIQUE(_xlfn._xlws.FILTER(Prod.Out!$J:$J,Prod.Out!$B:$B=X496)),""),""))))</f>
        <v/>
      </c>
      <c r="AC496" s="4" t="str" cm="1">
        <f t="array" ref="AC496">IF(OR(Y496=0,Y496=""),"",IF($R496="Mulched (left on surface)",IFERROR(_xlfn.UNIQUE(_xlfn._xlws.FILTER(Prod.Out!$H:$H,Prod.Out!$B:$B=Y496)),""),IF($R496="Incorporated",IFERROR(_xlfn.UNIQUE(_xlfn._xlws.FILTER(Prod.Out!$I:$I,Prod.Out!$B:$B=Y496)),""),IF($R496="Retained (unknown if mulched/incorp.)",IFERROR(_xlfn.UNIQUE(_xlfn._xlws.FILTER(Prod.Out!$J:$J,Prod.Out!$B:$B=Y496)),""),""))))</f>
        <v/>
      </c>
      <c r="AD496" s="4" t="str" cm="1">
        <f t="array" ref="AD496">IF(OR(Z496=0,Z496=""),"",IF($R496="Mulched (left on surface)",IFERROR(_xlfn.UNIQUE(_xlfn._xlws.FILTER(Prod.Out!$H:$H,Prod.Out!$B:$B=Z496)),""),IF($R496="Incorporated",IFERROR(_xlfn.UNIQUE(_xlfn._xlws.FILTER(Prod.Out!$I:$I,Prod.Out!$B:$B=Z496)),""),IF($R496="Retained (unknown if mulched/incorp.)",IFERROR(_xlfn.UNIQUE(_xlfn._xlws.FILTER(Prod.Out!$J:$J,Prod.Out!$B:$B=Z496)),""),""))))</f>
        <v/>
      </c>
    </row>
    <row r="497" spans="19:30" x14ac:dyDescent="0.35">
      <c r="S497" s="4" t="str" cm="1">
        <f t="array" ref="S497">IF(OR(Q497="",Q497=0),"",IFERROR(IF(V497="No",_xlfn._xlws.FILTER(MT.Out!A:A,MT.Out!D:D=Q497),IF(V497="Yes",_xlfn._xlws.FILTER(Int.Out!O:O,Int.Out!B:B=Q497),"")),""))</f>
        <v/>
      </c>
      <c r="T497" s="4" t="str" cm="1">
        <f t="array" ref="T497">IF(OR(Q497="",Q497=0),"",IFERROR(IF(V497="No",_xlfn._xlws.FILTER(MT.Out!B:B,MT.Out!D:D=Q497),IF(V497="Yes",_xlfn._xlws.FILTER(Int.Out!P:P,Int.Out!B:B=Q497),"")),""))</f>
        <v/>
      </c>
      <c r="U497" s="4" t="str" cm="1">
        <f t="array" ref="U497">IF(OR($Q497="",$Q497=0),"",IFERROR(IF($V497="No",_xlfn._xlws.FILTER(MT.Out!C:C,MT.Out!$D:$D=$Q497),IF($V497="Yes",_xlfn._xlws.FILTER(Int.Out!Q:Q,Int.Out!$B:$B=$Q497),"")),""))</f>
        <v/>
      </c>
      <c r="V497" s="4" t="str">
        <f>IF(Q497&lt;&gt;"",IFERROR(IF(MATCH(Q497,_xlfn.ANCHORARRAY(Intercrop!AS$1),0)&gt;0,"Yes","No"),"No"),"")</f>
        <v/>
      </c>
      <c r="W497" s="4" t="str" cm="1">
        <f t="array" ref="W497">IF(Q497="Natural or Bare Fallow","",IF(V497="","",IF(V497="No",_xlfn._xlws.FILTER(MT.Out!E:E,MT.Out!D:D=Q497),IF(V497="Yes",_xlfn._xlws.FILTER(Int.Out!S:V,Int.Out!B:B=Q497)))))</f>
        <v/>
      </c>
      <c r="AA497" s="4" t="str" cm="1">
        <f t="array" ref="AA497">IF(OR(W497=0,W497=""),"",IF($R497="Mulched (left on surface)",IFERROR(_xlfn.UNIQUE(_xlfn._xlws.FILTER(Prod.Out!$H:$H,Prod.Out!$B:$B=W497)),""),IF($R497="Incorporated",IFERROR(_xlfn.UNIQUE(_xlfn._xlws.FILTER(Prod.Out!$I:$I,Prod.Out!$B:$B=W497)),""),IF($R497="Retained (unknown if mulched/incorp.)",IFERROR(_xlfn.UNIQUE(_xlfn._xlws.FILTER(Prod.Out!$J:$J,Prod.Out!$B:$B=W497)),""),""))))</f>
        <v/>
      </c>
      <c r="AB497" s="4" t="str" cm="1">
        <f t="array" ref="AB497">IF(OR(X497=0,X497=""),"",IF($R497="Mulched (left on surface)",IFERROR(_xlfn.UNIQUE(_xlfn._xlws.FILTER(Prod.Out!$H:$H,Prod.Out!$B:$B=X497)),""),IF($R497="Incorporated",IFERROR(_xlfn.UNIQUE(_xlfn._xlws.FILTER(Prod.Out!$I:$I,Prod.Out!$B:$B=X497)),""),IF($R497="Retained (unknown if mulched/incorp.)",IFERROR(_xlfn.UNIQUE(_xlfn._xlws.FILTER(Prod.Out!$J:$J,Prod.Out!$B:$B=X497)),""),""))))</f>
        <v/>
      </c>
      <c r="AC497" s="4" t="str" cm="1">
        <f t="array" ref="AC497">IF(OR(Y497=0,Y497=""),"",IF($R497="Mulched (left on surface)",IFERROR(_xlfn.UNIQUE(_xlfn._xlws.FILTER(Prod.Out!$H:$H,Prod.Out!$B:$B=Y497)),""),IF($R497="Incorporated",IFERROR(_xlfn.UNIQUE(_xlfn._xlws.FILTER(Prod.Out!$I:$I,Prod.Out!$B:$B=Y497)),""),IF($R497="Retained (unknown if mulched/incorp.)",IFERROR(_xlfn.UNIQUE(_xlfn._xlws.FILTER(Prod.Out!$J:$J,Prod.Out!$B:$B=Y497)),""),""))))</f>
        <v/>
      </c>
      <c r="AD497" s="4" t="str" cm="1">
        <f t="array" ref="AD497">IF(OR(Z497=0,Z497=""),"",IF($R497="Mulched (left on surface)",IFERROR(_xlfn.UNIQUE(_xlfn._xlws.FILTER(Prod.Out!$H:$H,Prod.Out!$B:$B=Z497)),""),IF($R497="Incorporated",IFERROR(_xlfn.UNIQUE(_xlfn._xlws.FILTER(Prod.Out!$I:$I,Prod.Out!$B:$B=Z497)),""),IF($R497="Retained (unknown if mulched/incorp.)",IFERROR(_xlfn.UNIQUE(_xlfn._xlws.FILTER(Prod.Out!$J:$J,Prod.Out!$B:$B=Z497)),""),""))))</f>
        <v/>
      </c>
    </row>
    <row r="498" spans="19:30" x14ac:dyDescent="0.35">
      <c r="S498" s="4" t="str" cm="1">
        <f t="array" ref="S498">IF(OR(Q498="",Q498=0),"",IFERROR(IF(V498="No",_xlfn._xlws.FILTER(MT.Out!A:A,MT.Out!D:D=Q498),IF(V498="Yes",_xlfn._xlws.FILTER(Int.Out!O:O,Int.Out!B:B=Q498),"")),""))</f>
        <v/>
      </c>
      <c r="T498" s="4" t="str" cm="1">
        <f t="array" ref="T498">IF(OR(Q498="",Q498=0),"",IFERROR(IF(V498="No",_xlfn._xlws.FILTER(MT.Out!B:B,MT.Out!D:D=Q498),IF(V498="Yes",_xlfn._xlws.FILTER(Int.Out!P:P,Int.Out!B:B=Q498),"")),""))</f>
        <v/>
      </c>
      <c r="U498" s="4" t="str" cm="1">
        <f t="array" ref="U498">IF(OR($Q498="",$Q498=0),"",IFERROR(IF($V498="No",_xlfn._xlws.FILTER(MT.Out!C:C,MT.Out!$D:$D=$Q498),IF($V498="Yes",_xlfn._xlws.FILTER(Int.Out!Q:Q,Int.Out!$B:$B=$Q498),"")),""))</f>
        <v/>
      </c>
      <c r="V498" s="4" t="str">
        <f>IF(Q498&lt;&gt;"",IFERROR(IF(MATCH(Q498,_xlfn.ANCHORARRAY(Intercrop!AS$1),0)&gt;0,"Yes","No"),"No"),"")</f>
        <v/>
      </c>
      <c r="W498" s="4" t="str" cm="1">
        <f t="array" ref="W498">IF(Q498="Natural or Bare Fallow","",IF(V498="","",IF(V498="No",_xlfn._xlws.FILTER(MT.Out!E:E,MT.Out!D:D=Q498),IF(V498="Yes",_xlfn._xlws.FILTER(Int.Out!S:V,Int.Out!B:B=Q498)))))</f>
        <v/>
      </c>
      <c r="AA498" s="4" t="str" cm="1">
        <f t="array" ref="AA498">IF(OR(W498=0,W498=""),"",IF($R498="Mulched (left on surface)",IFERROR(_xlfn.UNIQUE(_xlfn._xlws.FILTER(Prod.Out!$H:$H,Prod.Out!$B:$B=W498)),""),IF($R498="Incorporated",IFERROR(_xlfn.UNIQUE(_xlfn._xlws.FILTER(Prod.Out!$I:$I,Prod.Out!$B:$B=W498)),""),IF($R498="Retained (unknown if mulched/incorp.)",IFERROR(_xlfn.UNIQUE(_xlfn._xlws.FILTER(Prod.Out!$J:$J,Prod.Out!$B:$B=W498)),""),""))))</f>
        <v/>
      </c>
      <c r="AB498" s="4" t="str" cm="1">
        <f t="array" ref="AB498">IF(OR(X498=0,X498=""),"",IF($R498="Mulched (left on surface)",IFERROR(_xlfn.UNIQUE(_xlfn._xlws.FILTER(Prod.Out!$H:$H,Prod.Out!$B:$B=X498)),""),IF($R498="Incorporated",IFERROR(_xlfn.UNIQUE(_xlfn._xlws.FILTER(Prod.Out!$I:$I,Prod.Out!$B:$B=X498)),""),IF($R498="Retained (unknown if mulched/incorp.)",IFERROR(_xlfn.UNIQUE(_xlfn._xlws.FILTER(Prod.Out!$J:$J,Prod.Out!$B:$B=X498)),""),""))))</f>
        <v/>
      </c>
      <c r="AC498" s="4" t="str" cm="1">
        <f t="array" ref="AC498">IF(OR(Y498=0,Y498=""),"",IF($R498="Mulched (left on surface)",IFERROR(_xlfn.UNIQUE(_xlfn._xlws.FILTER(Prod.Out!$H:$H,Prod.Out!$B:$B=Y498)),""),IF($R498="Incorporated",IFERROR(_xlfn.UNIQUE(_xlfn._xlws.FILTER(Prod.Out!$I:$I,Prod.Out!$B:$B=Y498)),""),IF($R498="Retained (unknown if mulched/incorp.)",IFERROR(_xlfn.UNIQUE(_xlfn._xlws.FILTER(Prod.Out!$J:$J,Prod.Out!$B:$B=Y498)),""),""))))</f>
        <v/>
      </c>
      <c r="AD498" s="4" t="str" cm="1">
        <f t="array" ref="AD498">IF(OR(Z498=0,Z498=""),"",IF($R498="Mulched (left on surface)",IFERROR(_xlfn.UNIQUE(_xlfn._xlws.FILTER(Prod.Out!$H:$H,Prod.Out!$B:$B=Z498)),""),IF($R498="Incorporated",IFERROR(_xlfn.UNIQUE(_xlfn._xlws.FILTER(Prod.Out!$I:$I,Prod.Out!$B:$B=Z498)),""),IF($R498="Retained (unknown if mulched/incorp.)",IFERROR(_xlfn.UNIQUE(_xlfn._xlws.FILTER(Prod.Out!$J:$J,Prod.Out!$B:$B=Z498)),""),""))))</f>
        <v/>
      </c>
    </row>
    <row r="499" spans="19:30" x14ac:dyDescent="0.35">
      <c r="S499" s="4" t="str" cm="1">
        <f t="array" ref="S499">IF(OR(Q499="",Q499=0),"",IFERROR(IF(V499="No",_xlfn._xlws.FILTER(MT.Out!A:A,MT.Out!D:D=Q499),IF(V499="Yes",_xlfn._xlws.FILTER(Int.Out!O:O,Int.Out!B:B=Q499),"")),""))</f>
        <v/>
      </c>
      <c r="T499" s="4" t="str" cm="1">
        <f t="array" ref="T499">IF(OR(Q499="",Q499=0),"",IFERROR(IF(V499="No",_xlfn._xlws.FILTER(MT.Out!B:B,MT.Out!D:D=Q499),IF(V499="Yes",_xlfn._xlws.FILTER(Int.Out!P:P,Int.Out!B:B=Q499),"")),""))</f>
        <v/>
      </c>
      <c r="U499" s="4" t="str" cm="1">
        <f t="array" ref="U499">IF(OR($Q499="",$Q499=0),"",IFERROR(IF($V499="No",_xlfn._xlws.FILTER(MT.Out!C:C,MT.Out!$D:$D=$Q499),IF($V499="Yes",_xlfn._xlws.FILTER(Int.Out!Q:Q,Int.Out!$B:$B=$Q499),"")),""))</f>
        <v/>
      </c>
      <c r="V499" s="4" t="str">
        <f>IF(Q499&lt;&gt;"",IFERROR(IF(MATCH(Q499,_xlfn.ANCHORARRAY(Intercrop!AS$1),0)&gt;0,"Yes","No"),"No"),"")</f>
        <v/>
      </c>
      <c r="W499" s="4" t="str" cm="1">
        <f t="array" ref="W499">IF(Q499="Natural or Bare Fallow","",IF(V499="","",IF(V499="No",_xlfn._xlws.FILTER(MT.Out!E:E,MT.Out!D:D=Q499),IF(V499="Yes",_xlfn._xlws.FILTER(Int.Out!S:V,Int.Out!B:B=Q499)))))</f>
        <v/>
      </c>
      <c r="AA499" s="4" t="str" cm="1">
        <f t="array" ref="AA499">IF(OR(W499=0,W499=""),"",IF($R499="Mulched (left on surface)",IFERROR(_xlfn.UNIQUE(_xlfn._xlws.FILTER(Prod.Out!$H:$H,Prod.Out!$B:$B=W499)),""),IF($R499="Incorporated",IFERROR(_xlfn.UNIQUE(_xlfn._xlws.FILTER(Prod.Out!$I:$I,Prod.Out!$B:$B=W499)),""),IF($R499="Retained (unknown if mulched/incorp.)",IFERROR(_xlfn.UNIQUE(_xlfn._xlws.FILTER(Prod.Out!$J:$J,Prod.Out!$B:$B=W499)),""),""))))</f>
        <v/>
      </c>
      <c r="AB499" s="4" t="str" cm="1">
        <f t="array" ref="AB499">IF(OR(X499=0,X499=""),"",IF($R499="Mulched (left on surface)",IFERROR(_xlfn.UNIQUE(_xlfn._xlws.FILTER(Prod.Out!$H:$H,Prod.Out!$B:$B=X499)),""),IF($R499="Incorporated",IFERROR(_xlfn.UNIQUE(_xlfn._xlws.FILTER(Prod.Out!$I:$I,Prod.Out!$B:$B=X499)),""),IF($R499="Retained (unknown if mulched/incorp.)",IFERROR(_xlfn.UNIQUE(_xlfn._xlws.FILTER(Prod.Out!$J:$J,Prod.Out!$B:$B=X499)),""),""))))</f>
        <v/>
      </c>
      <c r="AC499" s="4" t="str" cm="1">
        <f t="array" ref="AC499">IF(OR(Y499=0,Y499=""),"",IF($R499="Mulched (left on surface)",IFERROR(_xlfn.UNIQUE(_xlfn._xlws.FILTER(Prod.Out!$H:$H,Prod.Out!$B:$B=Y499)),""),IF($R499="Incorporated",IFERROR(_xlfn.UNIQUE(_xlfn._xlws.FILTER(Prod.Out!$I:$I,Prod.Out!$B:$B=Y499)),""),IF($R499="Retained (unknown if mulched/incorp.)",IFERROR(_xlfn.UNIQUE(_xlfn._xlws.FILTER(Prod.Out!$J:$J,Prod.Out!$B:$B=Y499)),""),""))))</f>
        <v/>
      </c>
      <c r="AD499" s="4" t="str" cm="1">
        <f t="array" ref="AD499">IF(OR(Z499=0,Z499=""),"",IF($R499="Mulched (left on surface)",IFERROR(_xlfn.UNIQUE(_xlfn._xlws.FILTER(Prod.Out!$H:$H,Prod.Out!$B:$B=Z499)),""),IF($R499="Incorporated",IFERROR(_xlfn.UNIQUE(_xlfn._xlws.FILTER(Prod.Out!$I:$I,Prod.Out!$B:$B=Z499)),""),IF($R499="Retained (unknown if mulched/incorp.)",IFERROR(_xlfn.UNIQUE(_xlfn._xlws.FILTER(Prod.Out!$J:$J,Prod.Out!$B:$B=Z499)),""),""))))</f>
        <v/>
      </c>
    </row>
    <row r="500" spans="19:30" x14ac:dyDescent="0.35">
      <c r="S500" s="4" t="str" cm="1">
        <f t="array" ref="S500">IF(OR(Q500="",Q500=0),"",IFERROR(IF(V500="No",_xlfn._xlws.FILTER(MT.Out!A:A,MT.Out!D:D=Q500),IF(V500="Yes",_xlfn._xlws.FILTER(Int.Out!O:O,Int.Out!B:B=Q500),"")),""))</f>
        <v/>
      </c>
      <c r="T500" s="4" t="str" cm="1">
        <f t="array" ref="T500">IF(OR(Q500="",Q500=0),"",IFERROR(IF(V500="No",_xlfn._xlws.FILTER(MT.Out!B:B,MT.Out!D:D=Q500),IF(V500="Yes",_xlfn._xlws.FILTER(Int.Out!P:P,Int.Out!B:B=Q500),"")),""))</f>
        <v/>
      </c>
      <c r="U500" s="4" t="str" cm="1">
        <f t="array" ref="U500">IF(OR($Q500="",$Q500=0),"",IFERROR(IF($V500="No",_xlfn._xlws.FILTER(MT.Out!C:C,MT.Out!$D:$D=$Q500),IF($V500="Yes",_xlfn._xlws.FILTER(Int.Out!Q:Q,Int.Out!$B:$B=$Q500),"")),""))</f>
        <v/>
      </c>
      <c r="V500" s="4" t="str">
        <f>IF(Q500&lt;&gt;"",IFERROR(IF(MATCH(Q500,_xlfn.ANCHORARRAY(Intercrop!AS$1),0)&gt;0,"Yes","No"),"No"),"")</f>
        <v/>
      </c>
      <c r="W500" s="4" t="str" cm="1">
        <f t="array" ref="W500">IF(Q500="Natural or Bare Fallow","",IF(V500="","",IF(V500="No",_xlfn._xlws.FILTER(MT.Out!E:E,MT.Out!D:D=Q500),IF(V500="Yes",_xlfn._xlws.FILTER(Int.Out!S:V,Int.Out!B:B=Q500)))))</f>
        <v/>
      </c>
      <c r="AA500" s="4" t="str" cm="1">
        <f t="array" ref="AA500">IF(OR(W500=0,W500=""),"",IF($R500="Mulched (left on surface)",IFERROR(_xlfn.UNIQUE(_xlfn._xlws.FILTER(Prod.Out!$H:$H,Prod.Out!$B:$B=W500)),""),IF($R500="Incorporated",IFERROR(_xlfn.UNIQUE(_xlfn._xlws.FILTER(Prod.Out!$I:$I,Prod.Out!$B:$B=W500)),""),IF($R500="Retained (unknown if mulched/incorp.)",IFERROR(_xlfn.UNIQUE(_xlfn._xlws.FILTER(Prod.Out!$J:$J,Prod.Out!$B:$B=W500)),""),""))))</f>
        <v/>
      </c>
      <c r="AB500" s="4" t="str" cm="1">
        <f t="array" ref="AB500">IF(OR(X500=0,X500=""),"",IF($R500="Mulched (left on surface)",IFERROR(_xlfn.UNIQUE(_xlfn._xlws.FILTER(Prod.Out!$H:$H,Prod.Out!$B:$B=X500)),""),IF($R500="Incorporated",IFERROR(_xlfn.UNIQUE(_xlfn._xlws.FILTER(Prod.Out!$I:$I,Prod.Out!$B:$B=X500)),""),IF($R500="Retained (unknown if mulched/incorp.)",IFERROR(_xlfn.UNIQUE(_xlfn._xlws.FILTER(Prod.Out!$J:$J,Prod.Out!$B:$B=X500)),""),""))))</f>
        <v/>
      </c>
      <c r="AC500" s="4" t="str" cm="1">
        <f t="array" ref="AC500">IF(OR(Y500=0,Y500=""),"",IF($R500="Mulched (left on surface)",IFERROR(_xlfn.UNIQUE(_xlfn._xlws.FILTER(Prod.Out!$H:$H,Prod.Out!$B:$B=Y500)),""),IF($R500="Incorporated",IFERROR(_xlfn.UNIQUE(_xlfn._xlws.FILTER(Prod.Out!$I:$I,Prod.Out!$B:$B=Y500)),""),IF($R500="Retained (unknown if mulched/incorp.)",IFERROR(_xlfn.UNIQUE(_xlfn._xlws.FILTER(Prod.Out!$J:$J,Prod.Out!$B:$B=Y500)),""),""))))</f>
        <v/>
      </c>
      <c r="AD500" s="4" t="str" cm="1">
        <f t="array" ref="AD500">IF(OR(Z500=0,Z500=""),"",IF($R500="Mulched (left on surface)",IFERROR(_xlfn.UNIQUE(_xlfn._xlws.FILTER(Prod.Out!$H:$H,Prod.Out!$B:$B=Z500)),""),IF($R500="Incorporated",IFERROR(_xlfn.UNIQUE(_xlfn._xlws.FILTER(Prod.Out!$I:$I,Prod.Out!$B:$B=Z500)),""),IF($R500="Retained (unknown if mulched/incorp.)",IFERROR(_xlfn.UNIQUE(_xlfn._xlws.FILTER(Prod.Out!$J:$J,Prod.Out!$B:$B=Z500)),""),""))))</f>
        <v/>
      </c>
    </row>
    <row r="501" spans="19:30" x14ac:dyDescent="0.35">
      <c r="S501" s="4" t="str" cm="1">
        <f t="array" ref="S501">IF(OR(Q501="",Q501=0),"",IFERROR(IF(V501="No",_xlfn._xlws.FILTER(MT.Out!A:A,MT.Out!D:D=Q501),IF(V501="Yes",_xlfn._xlws.FILTER(Int.Out!O:O,Int.Out!B:B=Q501),"")),""))</f>
        <v/>
      </c>
      <c r="T501" s="4" t="str" cm="1">
        <f t="array" ref="T501">IF(OR(Q501="",Q501=0),"",IFERROR(IF(V501="No",_xlfn._xlws.FILTER(MT.Out!B:B,MT.Out!D:D=Q501),IF(V501="Yes",_xlfn._xlws.FILTER(Int.Out!P:P,Int.Out!B:B=Q501),"")),""))</f>
        <v/>
      </c>
      <c r="U501" s="4" t="str" cm="1">
        <f t="array" ref="U501">IF(OR($Q501="",$Q501=0),"",IFERROR(IF($V501="No",_xlfn._xlws.FILTER(MT.Out!C:C,MT.Out!$D:$D=$Q501),IF($V501="Yes",_xlfn._xlws.FILTER(Int.Out!Q:Q,Int.Out!$B:$B=$Q501),"")),""))</f>
        <v/>
      </c>
      <c r="V501" s="4" t="str">
        <f>IF(Q501&lt;&gt;"",IFERROR(IF(MATCH(Q501,_xlfn.ANCHORARRAY(Intercrop!AS$1),0)&gt;0,"Yes","No"),"No"),"")</f>
        <v/>
      </c>
      <c r="W501" s="4" t="str" cm="1">
        <f t="array" ref="W501">IF(Q501="Natural or Bare Fallow","",IF(V501="","",IF(V501="No",_xlfn._xlws.FILTER(MT.Out!E:E,MT.Out!D:D=Q501),IF(V501="Yes",_xlfn._xlws.FILTER(Int.Out!S:V,Int.Out!B:B=Q501)))))</f>
        <v/>
      </c>
      <c r="AA501" s="4" t="str" cm="1">
        <f t="array" ref="AA501">IF(OR(W501=0,W501=""),"",IF($R501="Mulched (left on surface)",IFERROR(_xlfn.UNIQUE(_xlfn._xlws.FILTER(Prod.Out!$H:$H,Prod.Out!$B:$B=W501)),""),IF($R501="Incorporated",IFERROR(_xlfn.UNIQUE(_xlfn._xlws.FILTER(Prod.Out!$I:$I,Prod.Out!$B:$B=W501)),""),IF($R501="Retained (unknown if mulched/incorp.)",IFERROR(_xlfn.UNIQUE(_xlfn._xlws.FILTER(Prod.Out!$J:$J,Prod.Out!$B:$B=W501)),""),""))))</f>
        <v/>
      </c>
      <c r="AB501" s="4" t="str" cm="1">
        <f t="array" ref="AB501">IF(OR(X501=0,X501=""),"",IF($R501="Mulched (left on surface)",IFERROR(_xlfn.UNIQUE(_xlfn._xlws.FILTER(Prod.Out!$H:$H,Prod.Out!$B:$B=X501)),""),IF($R501="Incorporated",IFERROR(_xlfn.UNIQUE(_xlfn._xlws.FILTER(Prod.Out!$I:$I,Prod.Out!$B:$B=X501)),""),IF($R501="Retained (unknown if mulched/incorp.)",IFERROR(_xlfn.UNIQUE(_xlfn._xlws.FILTER(Prod.Out!$J:$J,Prod.Out!$B:$B=X501)),""),""))))</f>
        <v/>
      </c>
      <c r="AC501" s="4" t="str" cm="1">
        <f t="array" ref="AC501">IF(OR(Y501=0,Y501=""),"",IF($R501="Mulched (left on surface)",IFERROR(_xlfn.UNIQUE(_xlfn._xlws.FILTER(Prod.Out!$H:$H,Prod.Out!$B:$B=Y501)),""),IF($R501="Incorporated",IFERROR(_xlfn.UNIQUE(_xlfn._xlws.FILTER(Prod.Out!$I:$I,Prod.Out!$B:$B=Y501)),""),IF($R501="Retained (unknown if mulched/incorp.)",IFERROR(_xlfn.UNIQUE(_xlfn._xlws.FILTER(Prod.Out!$J:$J,Prod.Out!$B:$B=Y501)),""),""))))</f>
        <v/>
      </c>
      <c r="AD501" s="4" t="str" cm="1">
        <f t="array" ref="AD501">IF(OR(Z501=0,Z501=""),"",IF($R501="Mulched (left on surface)",IFERROR(_xlfn.UNIQUE(_xlfn._xlws.FILTER(Prod.Out!$H:$H,Prod.Out!$B:$B=Z501)),""),IF($R501="Incorporated",IFERROR(_xlfn.UNIQUE(_xlfn._xlws.FILTER(Prod.Out!$I:$I,Prod.Out!$B:$B=Z501)),""),IF($R501="Retained (unknown if mulched/incorp.)",IFERROR(_xlfn.UNIQUE(_xlfn._xlws.FILTER(Prod.Out!$J:$J,Prod.Out!$B:$B=Z501)),""),""))))</f>
        <v/>
      </c>
    </row>
    <row r="502" spans="19:30" x14ac:dyDescent="0.35">
      <c r="S502" s="4" t="str" cm="1">
        <f t="array" ref="S502">IF(OR(Q502="",Q502=0),"",IFERROR(IF(V502="No",_xlfn._xlws.FILTER(MT.Out!A:A,MT.Out!D:D=Q502),IF(V502="Yes",_xlfn._xlws.FILTER(Int.Out!O:O,Int.Out!B:B=Q502),"")),""))</f>
        <v/>
      </c>
      <c r="T502" s="4" t="str" cm="1">
        <f t="array" ref="T502">IF(OR(Q502="",Q502=0),"",IFERROR(IF(V502="No",_xlfn._xlws.FILTER(MT.Out!B:B,MT.Out!D:D=Q502),IF(V502="Yes",_xlfn._xlws.FILTER(Int.Out!P:P,Int.Out!B:B=Q502),"")),""))</f>
        <v/>
      </c>
      <c r="U502" s="4" t="str" cm="1">
        <f t="array" ref="U502">IF(OR($Q502="",$Q502=0),"",IFERROR(IF($V502="No",_xlfn._xlws.FILTER(MT.Out!C:C,MT.Out!$D:$D=$Q502),IF($V502="Yes",_xlfn._xlws.FILTER(Int.Out!Q:Q,Int.Out!$B:$B=$Q502),"")),""))</f>
        <v/>
      </c>
      <c r="V502" s="4" t="str">
        <f>IF(Q502&lt;&gt;"",IFERROR(IF(MATCH(Q502,_xlfn.ANCHORARRAY(Intercrop!AS$1),0)&gt;0,"Yes","No"),"No"),"")</f>
        <v/>
      </c>
      <c r="W502" s="4" t="str" cm="1">
        <f t="array" ref="W502">IF(Q502="Natural or Bare Fallow","",IF(V502="","",IF(V502="No",_xlfn._xlws.FILTER(MT.Out!E:E,MT.Out!D:D=Q502),IF(V502="Yes",_xlfn._xlws.FILTER(Int.Out!S:V,Int.Out!B:B=Q502)))))</f>
        <v/>
      </c>
      <c r="AA502" s="4" t="str" cm="1">
        <f t="array" ref="AA502">IF(OR(W502=0,W502=""),"",IF($R502="Mulched (left on surface)",IFERROR(_xlfn.UNIQUE(_xlfn._xlws.FILTER(Prod.Out!$H:$H,Prod.Out!$B:$B=W502)),""),IF($R502="Incorporated",IFERROR(_xlfn.UNIQUE(_xlfn._xlws.FILTER(Prod.Out!$I:$I,Prod.Out!$B:$B=W502)),""),IF($R502="Retained (unknown if mulched/incorp.)",IFERROR(_xlfn.UNIQUE(_xlfn._xlws.FILTER(Prod.Out!$J:$J,Prod.Out!$B:$B=W502)),""),""))))</f>
        <v/>
      </c>
      <c r="AB502" s="4" t="str" cm="1">
        <f t="array" ref="AB502">IF(OR(X502=0,X502=""),"",IF($R502="Mulched (left on surface)",IFERROR(_xlfn.UNIQUE(_xlfn._xlws.FILTER(Prod.Out!$H:$H,Prod.Out!$B:$B=X502)),""),IF($R502="Incorporated",IFERROR(_xlfn.UNIQUE(_xlfn._xlws.FILTER(Prod.Out!$I:$I,Prod.Out!$B:$B=X502)),""),IF($R502="Retained (unknown if mulched/incorp.)",IFERROR(_xlfn.UNIQUE(_xlfn._xlws.FILTER(Prod.Out!$J:$J,Prod.Out!$B:$B=X502)),""),""))))</f>
        <v/>
      </c>
      <c r="AC502" s="4" t="str" cm="1">
        <f t="array" ref="AC502">IF(OR(Y502=0,Y502=""),"",IF($R502="Mulched (left on surface)",IFERROR(_xlfn.UNIQUE(_xlfn._xlws.FILTER(Prod.Out!$H:$H,Prod.Out!$B:$B=Y502)),""),IF($R502="Incorporated",IFERROR(_xlfn.UNIQUE(_xlfn._xlws.FILTER(Prod.Out!$I:$I,Prod.Out!$B:$B=Y502)),""),IF($R502="Retained (unknown if mulched/incorp.)",IFERROR(_xlfn.UNIQUE(_xlfn._xlws.FILTER(Prod.Out!$J:$J,Prod.Out!$B:$B=Y502)),""),""))))</f>
        <v/>
      </c>
      <c r="AD502" s="4" t="str" cm="1">
        <f t="array" ref="AD502">IF(OR(Z502=0,Z502=""),"",IF($R502="Mulched (left on surface)",IFERROR(_xlfn.UNIQUE(_xlfn._xlws.FILTER(Prod.Out!$H:$H,Prod.Out!$B:$B=Z502)),""),IF($R502="Incorporated",IFERROR(_xlfn.UNIQUE(_xlfn._xlws.FILTER(Prod.Out!$I:$I,Prod.Out!$B:$B=Z502)),""),IF($R502="Retained (unknown if mulched/incorp.)",IFERROR(_xlfn.UNIQUE(_xlfn._xlws.FILTER(Prod.Out!$J:$J,Prod.Out!$B:$B=Z502)),""),""))))</f>
        <v/>
      </c>
    </row>
    <row r="503" spans="19:30" x14ac:dyDescent="0.35">
      <c r="S503" s="4" t="str" cm="1">
        <f t="array" ref="S503">IF(OR(Q503="",Q503=0),"",IFERROR(IF(V503="No",_xlfn._xlws.FILTER(MT.Out!A:A,MT.Out!D:D=Q503),IF(V503="Yes",_xlfn._xlws.FILTER(Int.Out!O:O,Int.Out!B:B=Q503),"")),""))</f>
        <v/>
      </c>
      <c r="T503" s="4" t="str" cm="1">
        <f t="array" ref="T503">IF(OR(Q503="",Q503=0),"",IFERROR(IF(V503="No",_xlfn._xlws.FILTER(MT.Out!B:B,MT.Out!D:D=Q503),IF(V503="Yes",_xlfn._xlws.FILTER(Int.Out!P:P,Int.Out!B:B=Q503),"")),""))</f>
        <v/>
      </c>
      <c r="U503" s="4" t="str" cm="1">
        <f t="array" ref="U503">IF(OR($Q503="",$Q503=0),"",IFERROR(IF($V503="No",_xlfn._xlws.FILTER(MT.Out!C:C,MT.Out!$D:$D=$Q503),IF($V503="Yes",_xlfn._xlws.FILTER(Int.Out!Q:Q,Int.Out!$B:$B=$Q503),"")),""))</f>
        <v/>
      </c>
      <c r="V503" s="4" t="str">
        <f>IF(Q503&lt;&gt;"",IFERROR(IF(MATCH(Q503,_xlfn.ANCHORARRAY(Intercrop!AS$1),0)&gt;0,"Yes","No"),"No"),"")</f>
        <v/>
      </c>
      <c r="W503" s="4" t="str" cm="1">
        <f t="array" ref="W503">IF(Q503="Natural or Bare Fallow","",IF(V503="","",IF(V503="No",_xlfn._xlws.FILTER(MT.Out!E:E,MT.Out!D:D=Q503),IF(V503="Yes",_xlfn._xlws.FILTER(Int.Out!S:V,Int.Out!B:B=Q503)))))</f>
        <v/>
      </c>
      <c r="AA503" s="4" t="str" cm="1">
        <f t="array" ref="AA503">IF(OR(W503=0,W503=""),"",IF($R503="Mulched (left on surface)",IFERROR(_xlfn.UNIQUE(_xlfn._xlws.FILTER(Prod.Out!$H:$H,Prod.Out!$B:$B=W503)),""),IF($R503="Incorporated",IFERROR(_xlfn.UNIQUE(_xlfn._xlws.FILTER(Prod.Out!$I:$I,Prod.Out!$B:$B=W503)),""),IF($R503="Retained (unknown if mulched/incorp.)",IFERROR(_xlfn.UNIQUE(_xlfn._xlws.FILTER(Prod.Out!$J:$J,Prod.Out!$B:$B=W503)),""),""))))</f>
        <v/>
      </c>
      <c r="AB503" s="4" t="str" cm="1">
        <f t="array" ref="AB503">IF(OR(X503=0,X503=""),"",IF($R503="Mulched (left on surface)",IFERROR(_xlfn.UNIQUE(_xlfn._xlws.FILTER(Prod.Out!$H:$H,Prod.Out!$B:$B=X503)),""),IF($R503="Incorporated",IFERROR(_xlfn.UNIQUE(_xlfn._xlws.FILTER(Prod.Out!$I:$I,Prod.Out!$B:$B=X503)),""),IF($R503="Retained (unknown if mulched/incorp.)",IFERROR(_xlfn.UNIQUE(_xlfn._xlws.FILTER(Prod.Out!$J:$J,Prod.Out!$B:$B=X503)),""),""))))</f>
        <v/>
      </c>
      <c r="AC503" s="4" t="str" cm="1">
        <f t="array" ref="AC503">IF(OR(Y503=0,Y503=""),"",IF($R503="Mulched (left on surface)",IFERROR(_xlfn.UNIQUE(_xlfn._xlws.FILTER(Prod.Out!$H:$H,Prod.Out!$B:$B=Y503)),""),IF($R503="Incorporated",IFERROR(_xlfn.UNIQUE(_xlfn._xlws.FILTER(Prod.Out!$I:$I,Prod.Out!$B:$B=Y503)),""),IF($R503="Retained (unknown if mulched/incorp.)",IFERROR(_xlfn.UNIQUE(_xlfn._xlws.FILTER(Prod.Out!$J:$J,Prod.Out!$B:$B=Y503)),""),""))))</f>
        <v/>
      </c>
      <c r="AD503" s="4" t="str" cm="1">
        <f t="array" ref="AD503">IF(OR(Z503=0,Z503=""),"",IF($R503="Mulched (left on surface)",IFERROR(_xlfn.UNIQUE(_xlfn._xlws.FILTER(Prod.Out!$H:$H,Prod.Out!$B:$B=Z503)),""),IF($R503="Incorporated",IFERROR(_xlfn.UNIQUE(_xlfn._xlws.FILTER(Prod.Out!$I:$I,Prod.Out!$B:$B=Z503)),""),IF($R503="Retained (unknown if mulched/incorp.)",IFERROR(_xlfn.UNIQUE(_xlfn._xlws.FILTER(Prod.Out!$J:$J,Prod.Out!$B:$B=Z503)),""),""))))</f>
        <v/>
      </c>
    </row>
    <row r="504" spans="19:30" x14ac:dyDescent="0.35">
      <c r="S504" s="4" t="str" cm="1">
        <f t="array" ref="S504">IF(OR(Q504="",Q504=0),"",IFERROR(IF(V504="No",_xlfn._xlws.FILTER(MT.Out!A:A,MT.Out!D:D=Q504),IF(V504="Yes",_xlfn._xlws.FILTER(Int.Out!O:O,Int.Out!B:B=Q504),"")),""))</f>
        <v/>
      </c>
      <c r="T504" s="4" t="str" cm="1">
        <f t="array" ref="T504">IF(OR(Q504="",Q504=0),"",IFERROR(IF(V504="No",_xlfn._xlws.FILTER(MT.Out!B:B,MT.Out!D:D=Q504),IF(V504="Yes",_xlfn._xlws.FILTER(Int.Out!P:P,Int.Out!B:B=Q504),"")),""))</f>
        <v/>
      </c>
      <c r="U504" s="4" t="str" cm="1">
        <f t="array" ref="U504">IF(OR($Q504="",$Q504=0),"",IFERROR(IF($V504="No",_xlfn._xlws.FILTER(MT.Out!C:C,MT.Out!$D:$D=$Q504),IF($V504="Yes",_xlfn._xlws.FILTER(Int.Out!Q:Q,Int.Out!$B:$B=$Q504),"")),""))</f>
        <v/>
      </c>
      <c r="V504" s="4" t="str">
        <f>IF(Q504&lt;&gt;"",IFERROR(IF(MATCH(Q504,_xlfn.ANCHORARRAY(Intercrop!AS$1),0)&gt;0,"Yes","No"),"No"),"")</f>
        <v/>
      </c>
      <c r="W504" s="4" t="str" cm="1">
        <f t="array" ref="W504">IF(Q504="Natural or Bare Fallow","",IF(V504="","",IF(V504="No",_xlfn._xlws.FILTER(MT.Out!E:E,MT.Out!D:D=Q504),IF(V504="Yes",_xlfn._xlws.FILTER(Int.Out!S:V,Int.Out!B:B=Q504)))))</f>
        <v/>
      </c>
      <c r="AA504" s="4" t="str" cm="1">
        <f t="array" ref="AA504">IF(OR(W504=0,W504=""),"",IF($R504="Mulched (left on surface)",IFERROR(_xlfn.UNIQUE(_xlfn._xlws.FILTER(Prod.Out!$H:$H,Prod.Out!$B:$B=W504)),""),IF($R504="Incorporated",IFERROR(_xlfn.UNIQUE(_xlfn._xlws.FILTER(Prod.Out!$I:$I,Prod.Out!$B:$B=W504)),""),IF($R504="Retained (unknown if mulched/incorp.)",IFERROR(_xlfn.UNIQUE(_xlfn._xlws.FILTER(Prod.Out!$J:$J,Prod.Out!$B:$B=W504)),""),""))))</f>
        <v/>
      </c>
      <c r="AB504" s="4" t="str" cm="1">
        <f t="array" ref="AB504">IF(OR(X504=0,X504=""),"",IF($R504="Mulched (left on surface)",IFERROR(_xlfn.UNIQUE(_xlfn._xlws.FILTER(Prod.Out!$H:$H,Prod.Out!$B:$B=X504)),""),IF($R504="Incorporated",IFERROR(_xlfn.UNIQUE(_xlfn._xlws.FILTER(Prod.Out!$I:$I,Prod.Out!$B:$B=X504)),""),IF($R504="Retained (unknown if mulched/incorp.)",IFERROR(_xlfn.UNIQUE(_xlfn._xlws.FILTER(Prod.Out!$J:$J,Prod.Out!$B:$B=X504)),""),""))))</f>
        <v/>
      </c>
      <c r="AC504" s="4" t="str" cm="1">
        <f t="array" ref="AC504">IF(OR(Y504=0,Y504=""),"",IF($R504="Mulched (left on surface)",IFERROR(_xlfn.UNIQUE(_xlfn._xlws.FILTER(Prod.Out!$H:$H,Prod.Out!$B:$B=Y504)),""),IF($R504="Incorporated",IFERROR(_xlfn.UNIQUE(_xlfn._xlws.FILTER(Prod.Out!$I:$I,Prod.Out!$B:$B=Y504)),""),IF($R504="Retained (unknown if mulched/incorp.)",IFERROR(_xlfn.UNIQUE(_xlfn._xlws.FILTER(Prod.Out!$J:$J,Prod.Out!$B:$B=Y504)),""),""))))</f>
        <v/>
      </c>
      <c r="AD504" s="4" t="str" cm="1">
        <f t="array" ref="AD504">IF(OR(Z504=0,Z504=""),"",IF($R504="Mulched (left on surface)",IFERROR(_xlfn.UNIQUE(_xlfn._xlws.FILTER(Prod.Out!$H:$H,Prod.Out!$B:$B=Z504)),""),IF($R504="Incorporated",IFERROR(_xlfn.UNIQUE(_xlfn._xlws.FILTER(Prod.Out!$I:$I,Prod.Out!$B:$B=Z504)),""),IF($R504="Retained (unknown if mulched/incorp.)",IFERROR(_xlfn.UNIQUE(_xlfn._xlws.FILTER(Prod.Out!$J:$J,Prod.Out!$B:$B=Z504)),""),""))))</f>
        <v/>
      </c>
    </row>
    <row r="505" spans="19:30" x14ac:dyDescent="0.35">
      <c r="S505" s="4" t="str" cm="1">
        <f t="array" ref="S505">IF(OR(Q505="",Q505=0),"",IFERROR(IF(V505="No",_xlfn._xlws.FILTER(MT.Out!A:A,MT.Out!D:D=Q505),IF(V505="Yes",_xlfn._xlws.FILTER(Int.Out!O:O,Int.Out!B:B=Q505),"")),""))</f>
        <v/>
      </c>
      <c r="T505" s="4" t="str" cm="1">
        <f t="array" ref="T505">IF(OR(Q505="",Q505=0),"",IFERROR(IF(V505="No",_xlfn._xlws.FILTER(MT.Out!B:B,MT.Out!D:D=Q505),IF(V505="Yes",_xlfn._xlws.FILTER(Int.Out!P:P,Int.Out!B:B=Q505),"")),""))</f>
        <v/>
      </c>
      <c r="U505" s="4" t="str" cm="1">
        <f t="array" ref="U505">IF(OR($Q505="",$Q505=0),"",IFERROR(IF($V505="No",_xlfn._xlws.FILTER(MT.Out!C:C,MT.Out!$D:$D=$Q505),IF($V505="Yes",_xlfn._xlws.FILTER(Int.Out!Q:Q,Int.Out!$B:$B=$Q505),"")),""))</f>
        <v/>
      </c>
      <c r="V505" s="4" t="str">
        <f>IF(Q505&lt;&gt;"",IFERROR(IF(MATCH(Q505,_xlfn.ANCHORARRAY(Intercrop!AS$1),0)&gt;0,"Yes","No"),"No"),"")</f>
        <v/>
      </c>
      <c r="W505" s="4" t="str" cm="1">
        <f t="array" ref="W505">IF(Q505="Natural or Bare Fallow","",IF(V505="","",IF(V505="No",_xlfn._xlws.FILTER(MT.Out!E:E,MT.Out!D:D=Q505),IF(V505="Yes",_xlfn._xlws.FILTER(Int.Out!S:V,Int.Out!B:B=Q505)))))</f>
        <v/>
      </c>
      <c r="AA505" s="4" t="str" cm="1">
        <f t="array" ref="AA505">IF(OR(W505=0,W505=""),"",IF($R505="Mulched (left on surface)",IFERROR(_xlfn.UNIQUE(_xlfn._xlws.FILTER(Prod.Out!$H:$H,Prod.Out!$B:$B=W505)),""),IF($R505="Incorporated",IFERROR(_xlfn.UNIQUE(_xlfn._xlws.FILTER(Prod.Out!$I:$I,Prod.Out!$B:$B=W505)),""),IF($R505="Retained (unknown if mulched/incorp.)",IFERROR(_xlfn.UNIQUE(_xlfn._xlws.FILTER(Prod.Out!$J:$J,Prod.Out!$B:$B=W505)),""),""))))</f>
        <v/>
      </c>
      <c r="AB505" s="4" t="str" cm="1">
        <f t="array" ref="AB505">IF(OR(X505=0,X505=""),"",IF($R505="Mulched (left on surface)",IFERROR(_xlfn.UNIQUE(_xlfn._xlws.FILTER(Prod.Out!$H:$H,Prod.Out!$B:$B=X505)),""),IF($R505="Incorporated",IFERROR(_xlfn.UNIQUE(_xlfn._xlws.FILTER(Prod.Out!$I:$I,Prod.Out!$B:$B=X505)),""),IF($R505="Retained (unknown if mulched/incorp.)",IFERROR(_xlfn.UNIQUE(_xlfn._xlws.FILTER(Prod.Out!$J:$J,Prod.Out!$B:$B=X505)),""),""))))</f>
        <v/>
      </c>
      <c r="AC505" s="4" t="str" cm="1">
        <f t="array" ref="AC505">IF(OR(Y505=0,Y505=""),"",IF($R505="Mulched (left on surface)",IFERROR(_xlfn.UNIQUE(_xlfn._xlws.FILTER(Prod.Out!$H:$H,Prod.Out!$B:$B=Y505)),""),IF($R505="Incorporated",IFERROR(_xlfn.UNIQUE(_xlfn._xlws.FILTER(Prod.Out!$I:$I,Prod.Out!$B:$B=Y505)),""),IF($R505="Retained (unknown if mulched/incorp.)",IFERROR(_xlfn.UNIQUE(_xlfn._xlws.FILTER(Prod.Out!$J:$J,Prod.Out!$B:$B=Y505)),""),""))))</f>
        <v/>
      </c>
      <c r="AD505" s="4" t="str" cm="1">
        <f t="array" ref="AD505">IF(OR(Z505=0,Z505=""),"",IF($R505="Mulched (left on surface)",IFERROR(_xlfn.UNIQUE(_xlfn._xlws.FILTER(Prod.Out!$H:$H,Prod.Out!$B:$B=Z505)),""),IF($R505="Incorporated",IFERROR(_xlfn.UNIQUE(_xlfn._xlws.FILTER(Prod.Out!$I:$I,Prod.Out!$B:$B=Z505)),""),IF($R505="Retained (unknown if mulched/incorp.)",IFERROR(_xlfn.UNIQUE(_xlfn._xlws.FILTER(Prod.Out!$J:$J,Prod.Out!$B:$B=Z505)),""),""))))</f>
        <v/>
      </c>
    </row>
    <row r="506" spans="19:30" x14ac:dyDescent="0.35">
      <c r="S506" s="4" t="str" cm="1">
        <f t="array" ref="S506">IF(OR(Q506="",Q506=0),"",IFERROR(IF(V506="No",_xlfn._xlws.FILTER(MT.Out!A:A,MT.Out!D:D=Q506),IF(V506="Yes",_xlfn._xlws.FILTER(Int.Out!O:O,Int.Out!B:B=Q506),"")),""))</f>
        <v/>
      </c>
      <c r="T506" s="4" t="str" cm="1">
        <f t="array" ref="T506">IF(OR(Q506="",Q506=0),"",IFERROR(IF(V506="No",_xlfn._xlws.FILTER(MT.Out!B:B,MT.Out!D:D=Q506),IF(V506="Yes",_xlfn._xlws.FILTER(Int.Out!P:P,Int.Out!B:B=Q506),"")),""))</f>
        <v/>
      </c>
      <c r="U506" s="4" t="str" cm="1">
        <f t="array" ref="U506">IF(OR($Q506="",$Q506=0),"",IFERROR(IF($V506="No",_xlfn._xlws.FILTER(MT.Out!C:C,MT.Out!$D:$D=$Q506),IF($V506="Yes",_xlfn._xlws.FILTER(Int.Out!Q:Q,Int.Out!$B:$B=$Q506),"")),""))</f>
        <v/>
      </c>
      <c r="V506" s="4" t="str">
        <f>IF(Q506&lt;&gt;"",IFERROR(IF(MATCH(Q506,_xlfn.ANCHORARRAY(Intercrop!AS$1),0)&gt;0,"Yes","No"),"No"),"")</f>
        <v/>
      </c>
      <c r="W506" s="4" t="str" cm="1">
        <f t="array" ref="W506">IF(Q506="Natural or Bare Fallow","",IF(V506="","",IF(V506="No",_xlfn._xlws.FILTER(MT.Out!E:E,MT.Out!D:D=Q506),IF(V506="Yes",_xlfn._xlws.FILTER(Int.Out!S:V,Int.Out!B:B=Q506)))))</f>
        <v/>
      </c>
      <c r="AA506" s="4" t="str" cm="1">
        <f t="array" ref="AA506">IF(OR(W506=0,W506=""),"",IF($R506="Mulched (left on surface)",IFERROR(_xlfn.UNIQUE(_xlfn._xlws.FILTER(Prod.Out!$H:$H,Prod.Out!$B:$B=W506)),""),IF($R506="Incorporated",IFERROR(_xlfn.UNIQUE(_xlfn._xlws.FILTER(Prod.Out!$I:$I,Prod.Out!$B:$B=W506)),""),IF($R506="Retained (unknown if mulched/incorp.)",IFERROR(_xlfn.UNIQUE(_xlfn._xlws.FILTER(Prod.Out!$J:$J,Prod.Out!$B:$B=W506)),""),""))))</f>
        <v/>
      </c>
      <c r="AB506" s="4" t="str" cm="1">
        <f t="array" ref="AB506">IF(OR(X506=0,X506=""),"",IF($R506="Mulched (left on surface)",IFERROR(_xlfn.UNIQUE(_xlfn._xlws.FILTER(Prod.Out!$H:$H,Prod.Out!$B:$B=X506)),""),IF($R506="Incorporated",IFERROR(_xlfn.UNIQUE(_xlfn._xlws.FILTER(Prod.Out!$I:$I,Prod.Out!$B:$B=X506)),""),IF($R506="Retained (unknown if mulched/incorp.)",IFERROR(_xlfn.UNIQUE(_xlfn._xlws.FILTER(Prod.Out!$J:$J,Prod.Out!$B:$B=X506)),""),""))))</f>
        <v/>
      </c>
      <c r="AC506" s="4" t="str" cm="1">
        <f t="array" ref="AC506">IF(OR(Y506=0,Y506=""),"",IF($R506="Mulched (left on surface)",IFERROR(_xlfn.UNIQUE(_xlfn._xlws.FILTER(Prod.Out!$H:$H,Prod.Out!$B:$B=Y506)),""),IF($R506="Incorporated",IFERROR(_xlfn.UNIQUE(_xlfn._xlws.FILTER(Prod.Out!$I:$I,Prod.Out!$B:$B=Y506)),""),IF($R506="Retained (unknown if mulched/incorp.)",IFERROR(_xlfn.UNIQUE(_xlfn._xlws.FILTER(Prod.Out!$J:$J,Prod.Out!$B:$B=Y506)),""),""))))</f>
        <v/>
      </c>
      <c r="AD506" s="4" t="str" cm="1">
        <f t="array" ref="AD506">IF(OR(Z506=0,Z506=""),"",IF($R506="Mulched (left on surface)",IFERROR(_xlfn.UNIQUE(_xlfn._xlws.FILTER(Prod.Out!$H:$H,Prod.Out!$B:$B=Z506)),""),IF($R506="Incorporated",IFERROR(_xlfn.UNIQUE(_xlfn._xlws.FILTER(Prod.Out!$I:$I,Prod.Out!$B:$B=Z506)),""),IF($R506="Retained (unknown if mulched/incorp.)",IFERROR(_xlfn.UNIQUE(_xlfn._xlws.FILTER(Prod.Out!$J:$J,Prod.Out!$B:$B=Z506)),""),""))))</f>
        <v/>
      </c>
    </row>
    <row r="507" spans="19:30" x14ac:dyDescent="0.35">
      <c r="S507" s="4" t="str" cm="1">
        <f t="array" ref="S507">IF(OR(Q507="",Q507=0),"",IFERROR(IF(V507="No",_xlfn._xlws.FILTER(MT.Out!A:A,MT.Out!D:D=Q507),IF(V507="Yes",_xlfn._xlws.FILTER(Int.Out!O:O,Int.Out!B:B=Q507),"")),""))</f>
        <v/>
      </c>
      <c r="T507" s="4" t="str" cm="1">
        <f t="array" ref="T507">IF(OR(Q507="",Q507=0),"",IFERROR(IF(V507="No",_xlfn._xlws.FILTER(MT.Out!B:B,MT.Out!D:D=Q507),IF(V507="Yes",_xlfn._xlws.FILTER(Int.Out!P:P,Int.Out!B:B=Q507),"")),""))</f>
        <v/>
      </c>
      <c r="U507" s="4" t="str" cm="1">
        <f t="array" ref="U507">IF(OR($Q507="",$Q507=0),"",IFERROR(IF($V507="No",_xlfn._xlws.FILTER(MT.Out!C:C,MT.Out!$D:$D=$Q507),IF($V507="Yes",_xlfn._xlws.FILTER(Int.Out!Q:Q,Int.Out!$B:$B=$Q507),"")),""))</f>
        <v/>
      </c>
      <c r="V507" s="4" t="str">
        <f>IF(Q507&lt;&gt;"",IFERROR(IF(MATCH(Q507,_xlfn.ANCHORARRAY(Intercrop!AS$1),0)&gt;0,"Yes","No"),"No"),"")</f>
        <v/>
      </c>
      <c r="W507" s="4" t="str" cm="1">
        <f t="array" ref="W507">IF(Q507="Natural or Bare Fallow","",IF(V507="","",IF(V507="No",_xlfn._xlws.FILTER(MT.Out!E:E,MT.Out!D:D=Q507),IF(V507="Yes",_xlfn._xlws.FILTER(Int.Out!S:V,Int.Out!B:B=Q507)))))</f>
        <v/>
      </c>
      <c r="AA507" s="4" t="str" cm="1">
        <f t="array" ref="AA507">IF(OR(W507=0,W507=""),"",IF($R507="Mulched (left on surface)",IFERROR(_xlfn.UNIQUE(_xlfn._xlws.FILTER(Prod.Out!$H:$H,Prod.Out!$B:$B=W507)),""),IF($R507="Incorporated",IFERROR(_xlfn.UNIQUE(_xlfn._xlws.FILTER(Prod.Out!$I:$I,Prod.Out!$B:$B=W507)),""),IF($R507="Retained (unknown if mulched/incorp.)",IFERROR(_xlfn.UNIQUE(_xlfn._xlws.FILTER(Prod.Out!$J:$J,Prod.Out!$B:$B=W507)),""),""))))</f>
        <v/>
      </c>
      <c r="AB507" s="4" t="str" cm="1">
        <f t="array" ref="AB507">IF(OR(X507=0,X507=""),"",IF($R507="Mulched (left on surface)",IFERROR(_xlfn.UNIQUE(_xlfn._xlws.FILTER(Prod.Out!$H:$H,Prod.Out!$B:$B=X507)),""),IF($R507="Incorporated",IFERROR(_xlfn.UNIQUE(_xlfn._xlws.FILTER(Prod.Out!$I:$I,Prod.Out!$B:$B=X507)),""),IF($R507="Retained (unknown if mulched/incorp.)",IFERROR(_xlfn.UNIQUE(_xlfn._xlws.FILTER(Prod.Out!$J:$J,Prod.Out!$B:$B=X507)),""),""))))</f>
        <v/>
      </c>
      <c r="AC507" s="4" t="str" cm="1">
        <f t="array" ref="AC507">IF(OR(Y507=0,Y507=""),"",IF($R507="Mulched (left on surface)",IFERROR(_xlfn.UNIQUE(_xlfn._xlws.FILTER(Prod.Out!$H:$H,Prod.Out!$B:$B=Y507)),""),IF($R507="Incorporated",IFERROR(_xlfn.UNIQUE(_xlfn._xlws.FILTER(Prod.Out!$I:$I,Prod.Out!$B:$B=Y507)),""),IF($R507="Retained (unknown if mulched/incorp.)",IFERROR(_xlfn.UNIQUE(_xlfn._xlws.FILTER(Prod.Out!$J:$J,Prod.Out!$B:$B=Y507)),""),""))))</f>
        <v/>
      </c>
      <c r="AD507" s="4" t="str" cm="1">
        <f t="array" ref="AD507">IF(OR(Z507=0,Z507=""),"",IF($R507="Mulched (left on surface)",IFERROR(_xlfn.UNIQUE(_xlfn._xlws.FILTER(Prod.Out!$H:$H,Prod.Out!$B:$B=Z507)),""),IF($R507="Incorporated",IFERROR(_xlfn.UNIQUE(_xlfn._xlws.FILTER(Prod.Out!$I:$I,Prod.Out!$B:$B=Z507)),""),IF($R507="Retained (unknown if mulched/incorp.)",IFERROR(_xlfn.UNIQUE(_xlfn._xlws.FILTER(Prod.Out!$J:$J,Prod.Out!$B:$B=Z507)),""),""))))</f>
        <v/>
      </c>
    </row>
    <row r="508" spans="19:30" x14ac:dyDescent="0.35">
      <c r="S508" s="4" t="str" cm="1">
        <f t="array" ref="S508">IF(OR(Q508="",Q508=0),"",IFERROR(IF(V508="No",_xlfn._xlws.FILTER(MT.Out!A:A,MT.Out!D:D=Q508),IF(V508="Yes",_xlfn._xlws.FILTER(Int.Out!O:O,Int.Out!B:B=Q508),"")),""))</f>
        <v/>
      </c>
      <c r="T508" s="4" t="str" cm="1">
        <f t="array" ref="T508">IF(OR(Q508="",Q508=0),"",IFERROR(IF(V508="No",_xlfn._xlws.FILTER(MT.Out!B:B,MT.Out!D:D=Q508),IF(V508="Yes",_xlfn._xlws.FILTER(Int.Out!P:P,Int.Out!B:B=Q508),"")),""))</f>
        <v/>
      </c>
      <c r="U508" s="4" t="str" cm="1">
        <f t="array" ref="U508">IF(OR($Q508="",$Q508=0),"",IFERROR(IF($V508="No",_xlfn._xlws.FILTER(MT.Out!C:C,MT.Out!$D:$D=$Q508),IF($V508="Yes",_xlfn._xlws.FILTER(Int.Out!Q:Q,Int.Out!$B:$B=$Q508),"")),""))</f>
        <v/>
      </c>
      <c r="V508" s="4" t="str">
        <f>IF(Q508&lt;&gt;"",IFERROR(IF(MATCH(Q508,_xlfn.ANCHORARRAY(Intercrop!AS$1),0)&gt;0,"Yes","No"),"No"),"")</f>
        <v/>
      </c>
      <c r="W508" s="4" t="str" cm="1">
        <f t="array" ref="W508">IF(Q508="Natural or Bare Fallow","",IF(V508="","",IF(V508="No",_xlfn._xlws.FILTER(MT.Out!E:E,MT.Out!D:D=Q508),IF(V508="Yes",_xlfn._xlws.FILTER(Int.Out!S:V,Int.Out!B:B=Q508)))))</f>
        <v/>
      </c>
      <c r="AA508" s="4" t="str" cm="1">
        <f t="array" ref="AA508">IF(OR(W508=0,W508=""),"",IF($R508="Mulched (left on surface)",IFERROR(_xlfn.UNIQUE(_xlfn._xlws.FILTER(Prod.Out!$H:$H,Prod.Out!$B:$B=W508)),""),IF($R508="Incorporated",IFERROR(_xlfn.UNIQUE(_xlfn._xlws.FILTER(Prod.Out!$I:$I,Prod.Out!$B:$B=W508)),""),IF($R508="Retained (unknown if mulched/incorp.)",IFERROR(_xlfn.UNIQUE(_xlfn._xlws.FILTER(Prod.Out!$J:$J,Prod.Out!$B:$B=W508)),""),""))))</f>
        <v/>
      </c>
      <c r="AB508" s="4" t="str" cm="1">
        <f t="array" ref="AB508">IF(OR(X508=0,X508=""),"",IF($R508="Mulched (left on surface)",IFERROR(_xlfn.UNIQUE(_xlfn._xlws.FILTER(Prod.Out!$H:$H,Prod.Out!$B:$B=X508)),""),IF($R508="Incorporated",IFERROR(_xlfn.UNIQUE(_xlfn._xlws.FILTER(Prod.Out!$I:$I,Prod.Out!$B:$B=X508)),""),IF($R508="Retained (unknown if mulched/incorp.)",IFERROR(_xlfn.UNIQUE(_xlfn._xlws.FILTER(Prod.Out!$J:$J,Prod.Out!$B:$B=X508)),""),""))))</f>
        <v/>
      </c>
      <c r="AC508" s="4" t="str" cm="1">
        <f t="array" ref="AC508">IF(OR(Y508=0,Y508=""),"",IF($R508="Mulched (left on surface)",IFERROR(_xlfn.UNIQUE(_xlfn._xlws.FILTER(Prod.Out!$H:$H,Prod.Out!$B:$B=Y508)),""),IF($R508="Incorporated",IFERROR(_xlfn.UNIQUE(_xlfn._xlws.FILTER(Prod.Out!$I:$I,Prod.Out!$B:$B=Y508)),""),IF($R508="Retained (unknown if mulched/incorp.)",IFERROR(_xlfn.UNIQUE(_xlfn._xlws.FILTER(Prod.Out!$J:$J,Prod.Out!$B:$B=Y508)),""),""))))</f>
        <v/>
      </c>
      <c r="AD508" s="4" t="str" cm="1">
        <f t="array" ref="AD508">IF(OR(Z508=0,Z508=""),"",IF($R508="Mulched (left on surface)",IFERROR(_xlfn.UNIQUE(_xlfn._xlws.FILTER(Prod.Out!$H:$H,Prod.Out!$B:$B=Z508)),""),IF($R508="Incorporated",IFERROR(_xlfn.UNIQUE(_xlfn._xlws.FILTER(Prod.Out!$I:$I,Prod.Out!$B:$B=Z508)),""),IF($R508="Retained (unknown if mulched/incorp.)",IFERROR(_xlfn.UNIQUE(_xlfn._xlws.FILTER(Prod.Out!$J:$J,Prod.Out!$B:$B=Z508)),""),""))))</f>
        <v/>
      </c>
    </row>
    <row r="509" spans="19:30" x14ac:dyDescent="0.35">
      <c r="S509" s="4" t="str" cm="1">
        <f t="array" ref="S509">IF(OR(Q509="",Q509=0),"",IFERROR(IF(V509="No",_xlfn._xlws.FILTER(MT.Out!A:A,MT.Out!D:D=Q509),IF(V509="Yes",_xlfn._xlws.FILTER(Int.Out!O:O,Int.Out!B:B=Q509),"")),""))</f>
        <v/>
      </c>
      <c r="T509" s="4" t="str" cm="1">
        <f t="array" ref="T509">IF(OR(Q509="",Q509=0),"",IFERROR(IF(V509="No",_xlfn._xlws.FILTER(MT.Out!B:B,MT.Out!D:D=Q509),IF(V509="Yes",_xlfn._xlws.FILTER(Int.Out!P:P,Int.Out!B:B=Q509),"")),""))</f>
        <v/>
      </c>
      <c r="U509" s="4" t="str" cm="1">
        <f t="array" ref="U509">IF(OR($Q509="",$Q509=0),"",IFERROR(IF($V509="No",_xlfn._xlws.FILTER(MT.Out!C:C,MT.Out!$D:$D=$Q509),IF($V509="Yes",_xlfn._xlws.FILTER(Int.Out!Q:Q,Int.Out!$B:$B=$Q509),"")),""))</f>
        <v/>
      </c>
      <c r="V509" s="4" t="str">
        <f>IF(Q509&lt;&gt;"",IFERROR(IF(MATCH(Q509,_xlfn.ANCHORARRAY(Intercrop!AS$1),0)&gt;0,"Yes","No"),"No"),"")</f>
        <v/>
      </c>
      <c r="W509" s="4" t="str" cm="1">
        <f t="array" ref="W509">IF(Q509="Natural or Bare Fallow","",IF(V509="","",IF(V509="No",_xlfn._xlws.FILTER(MT.Out!E:E,MT.Out!D:D=Q509),IF(V509="Yes",_xlfn._xlws.FILTER(Int.Out!S:V,Int.Out!B:B=Q509)))))</f>
        <v/>
      </c>
      <c r="AA509" s="4" t="str" cm="1">
        <f t="array" ref="AA509">IF(OR(W509=0,W509=""),"",IF($R509="Mulched (left on surface)",IFERROR(_xlfn.UNIQUE(_xlfn._xlws.FILTER(Prod.Out!$H:$H,Prod.Out!$B:$B=W509)),""),IF($R509="Incorporated",IFERROR(_xlfn.UNIQUE(_xlfn._xlws.FILTER(Prod.Out!$I:$I,Prod.Out!$B:$B=W509)),""),IF($R509="Retained (unknown if mulched/incorp.)",IFERROR(_xlfn.UNIQUE(_xlfn._xlws.FILTER(Prod.Out!$J:$J,Prod.Out!$B:$B=W509)),""),""))))</f>
        <v/>
      </c>
      <c r="AB509" s="4" t="str" cm="1">
        <f t="array" ref="AB509">IF(OR(X509=0,X509=""),"",IF($R509="Mulched (left on surface)",IFERROR(_xlfn.UNIQUE(_xlfn._xlws.FILTER(Prod.Out!$H:$H,Prod.Out!$B:$B=X509)),""),IF($R509="Incorporated",IFERROR(_xlfn.UNIQUE(_xlfn._xlws.FILTER(Prod.Out!$I:$I,Prod.Out!$B:$B=X509)),""),IF($R509="Retained (unknown if mulched/incorp.)",IFERROR(_xlfn.UNIQUE(_xlfn._xlws.FILTER(Prod.Out!$J:$J,Prod.Out!$B:$B=X509)),""),""))))</f>
        <v/>
      </c>
      <c r="AC509" s="4" t="str" cm="1">
        <f t="array" ref="AC509">IF(OR(Y509=0,Y509=""),"",IF($R509="Mulched (left on surface)",IFERROR(_xlfn.UNIQUE(_xlfn._xlws.FILTER(Prod.Out!$H:$H,Prod.Out!$B:$B=Y509)),""),IF($R509="Incorporated",IFERROR(_xlfn.UNIQUE(_xlfn._xlws.FILTER(Prod.Out!$I:$I,Prod.Out!$B:$B=Y509)),""),IF($R509="Retained (unknown if mulched/incorp.)",IFERROR(_xlfn.UNIQUE(_xlfn._xlws.FILTER(Prod.Out!$J:$J,Prod.Out!$B:$B=Y509)),""),""))))</f>
        <v/>
      </c>
      <c r="AD509" s="4" t="str" cm="1">
        <f t="array" ref="AD509">IF(OR(Z509=0,Z509=""),"",IF($R509="Mulched (left on surface)",IFERROR(_xlfn.UNIQUE(_xlfn._xlws.FILTER(Prod.Out!$H:$H,Prod.Out!$B:$B=Z509)),""),IF($R509="Incorporated",IFERROR(_xlfn.UNIQUE(_xlfn._xlws.FILTER(Prod.Out!$I:$I,Prod.Out!$B:$B=Z509)),""),IF($R509="Retained (unknown if mulched/incorp.)",IFERROR(_xlfn.UNIQUE(_xlfn._xlws.FILTER(Prod.Out!$J:$J,Prod.Out!$B:$B=Z509)),""),""))))</f>
        <v/>
      </c>
    </row>
    <row r="510" spans="19:30" x14ac:dyDescent="0.35">
      <c r="S510" s="4" t="str" cm="1">
        <f t="array" ref="S510">IF(OR(Q510="",Q510=0),"",IFERROR(IF(V510="No",_xlfn._xlws.FILTER(MT.Out!A:A,MT.Out!D:D=Q510),IF(V510="Yes",_xlfn._xlws.FILTER(Int.Out!O:O,Int.Out!B:B=Q510),"")),""))</f>
        <v/>
      </c>
      <c r="T510" s="4" t="str" cm="1">
        <f t="array" ref="T510">IF(OR(Q510="",Q510=0),"",IFERROR(IF(V510="No",_xlfn._xlws.FILTER(MT.Out!B:B,MT.Out!D:D=Q510),IF(V510="Yes",_xlfn._xlws.FILTER(Int.Out!P:P,Int.Out!B:B=Q510),"")),""))</f>
        <v/>
      </c>
      <c r="U510" s="4" t="str" cm="1">
        <f t="array" ref="U510">IF(OR($Q510="",$Q510=0),"",IFERROR(IF($V510="No",_xlfn._xlws.FILTER(MT.Out!C:C,MT.Out!$D:$D=$Q510),IF($V510="Yes",_xlfn._xlws.FILTER(Int.Out!Q:Q,Int.Out!$B:$B=$Q510),"")),""))</f>
        <v/>
      </c>
      <c r="V510" s="4" t="str">
        <f>IF(Q510&lt;&gt;"",IFERROR(IF(MATCH(Q510,_xlfn.ANCHORARRAY(Intercrop!AS$1),0)&gt;0,"Yes","No"),"No"),"")</f>
        <v/>
      </c>
      <c r="W510" s="4" t="str" cm="1">
        <f t="array" ref="W510">IF(Q510="Natural or Bare Fallow","",IF(V510="","",IF(V510="No",_xlfn._xlws.FILTER(MT.Out!E:E,MT.Out!D:D=Q510),IF(V510="Yes",_xlfn._xlws.FILTER(Int.Out!S:V,Int.Out!B:B=Q510)))))</f>
        <v/>
      </c>
      <c r="AA510" s="4" t="str" cm="1">
        <f t="array" ref="AA510">IF(OR(W510=0,W510=""),"",IF($R510="Mulched (left on surface)",IFERROR(_xlfn.UNIQUE(_xlfn._xlws.FILTER(Prod.Out!$H:$H,Prod.Out!$B:$B=W510)),""),IF($R510="Incorporated",IFERROR(_xlfn.UNIQUE(_xlfn._xlws.FILTER(Prod.Out!$I:$I,Prod.Out!$B:$B=W510)),""),IF($R510="Retained (unknown if mulched/incorp.)",IFERROR(_xlfn.UNIQUE(_xlfn._xlws.FILTER(Prod.Out!$J:$J,Prod.Out!$B:$B=W510)),""),""))))</f>
        <v/>
      </c>
      <c r="AB510" s="4" t="str" cm="1">
        <f t="array" ref="AB510">IF(OR(X510=0,X510=""),"",IF($R510="Mulched (left on surface)",IFERROR(_xlfn.UNIQUE(_xlfn._xlws.FILTER(Prod.Out!$H:$H,Prod.Out!$B:$B=X510)),""),IF($R510="Incorporated",IFERROR(_xlfn.UNIQUE(_xlfn._xlws.FILTER(Prod.Out!$I:$I,Prod.Out!$B:$B=X510)),""),IF($R510="Retained (unknown if mulched/incorp.)",IFERROR(_xlfn.UNIQUE(_xlfn._xlws.FILTER(Prod.Out!$J:$J,Prod.Out!$B:$B=X510)),""),""))))</f>
        <v/>
      </c>
      <c r="AC510" s="4" t="str" cm="1">
        <f t="array" ref="AC510">IF(OR(Y510=0,Y510=""),"",IF($R510="Mulched (left on surface)",IFERROR(_xlfn.UNIQUE(_xlfn._xlws.FILTER(Prod.Out!$H:$H,Prod.Out!$B:$B=Y510)),""),IF($R510="Incorporated",IFERROR(_xlfn.UNIQUE(_xlfn._xlws.FILTER(Prod.Out!$I:$I,Prod.Out!$B:$B=Y510)),""),IF($R510="Retained (unknown if mulched/incorp.)",IFERROR(_xlfn.UNIQUE(_xlfn._xlws.FILTER(Prod.Out!$J:$J,Prod.Out!$B:$B=Y510)),""),""))))</f>
        <v/>
      </c>
      <c r="AD510" s="4" t="str" cm="1">
        <f t="array" ref="AD510">IF(OR(Z510=0,Z510=""),"",IF($R510="Mulched (left on surface)",IFERROR(_xlfn.UNIQUE(_xlfn._xlws.FILTER(Prod.Out!$H:$H,Prod.Out!$B:$B=Z510)),""),IF($R510="Incorporated",IFERROR(_xlfn.UNIQUE(_xlfn._xlws.FILTER(Prod.Out!$I:$I,Prod.Out!$B:$B=Z510)),""),IF($R510="Retained (unknown if mulched/incorp.)",IFERROR(_xlfn.UNIQUE(_xlfn._xlws.FILTER(Prod.Out!$J:$J,Prod.Out!$B:$B=Z510)),""),""))))</f>
        <v/>
      </c>
    </row>
    <row r="511" spans="19:30" x14ac:dyDescent="0.35">
      <c r="S511" s="4" t="str" cm="1">
        <f t="array" ref="S511">IF(OR(Q511="",Q511=0),"",IFERROR(IF(V511="No",_xlfn._xlws.FILTER(MT.Out!A:A,MT.Out!D:D=Q511),IF(V511="Yes",_xlfn._xlws.FILTER(Int.Out!O:O,Int.Out!B:B=Q511),"")),""))</f>
        <v/>
      </c>
      <c r="T511" s="4" t="str" cm="1">
        <f t="array" ref="T511">IF(OR(Q511="",Q511=0),"",IFERROR(IF(V511="No",_xlfn._xlws.FILTER(MT.Out!B:B,MT.Out!D:D=Q511),IF(V511="Yes",_xlfn._xlws.FILTER(Int.Out!P:P,Int.Out!B:B=Q511),"")),""))</f>
        <v/>
      </c>
      <c r="U511" s="4" t="str" cm="1">
        <f t="array" ref="U511">IF(OR($Q511="",$Q511=0),"",IFERROR(IF($V511="No",_xlfn._xlws.FILTER(MT.Out!C:C,MT.Out!$D:$D=$Q511),IF($V511="Yes",_xlfn._xlws.FILTER(Int.Out!Q:Q,Int.Out!$B:$B=$Q511),"")),""))</f>
        <v/>
      </c>
      <c r="V511" s="4" t="str">
        <f>IF(Q511&lt;&gt;"",IFERROR(IF(MATCH(Q511,_xlfn.ANCHORARRAY(Intercrop!AS$1),0)&gt;0,"Yes","No"),"No"),"")</f>
        <v/>
      </c>
      <c r="W511" s="4" t="str" cm="1">
        <f t="array" ref="W511">IF(Q511="Natural or Bare Fallow","",IF(V511="","",IF(V511="No",_xlfn._xlws.FILTER(MT.Out!E:E,MT.Out!D:D=Q511),IF(V511="Yes",_xlfn._xlws.FILTER(Int.Out!S:V,Int.Out!B:B=Q511)))))</f>
        <v/>
      </c>
      <c r="AA511" s="4" t="str" cm="1">
        <f t="array" ref="AA511">IF(OR(W511=0,W511=""),"",IF($R511="Mulched (left on surface)",IFERROR(_xlfn.UNIQUE(_xlfn._xlws.FILTER(Prod.Out!$H:$H,Prod.Out!$B:$B=W511)),""),IF($R511="Incorporated",IFERROR(_xlfn.UNIQUE(_xlfn._xlws.FILTER(Prod.Out!$I:$I,Prod.Out!$B:$B=W511)),""),IF($R511="Retained (unknown if mulched/incorp.)",IFERROR(_xlfn.UNIQUE(_xlfn._xlws.FILTER(Prod.Out!$J:$J,Prod.Out!$B:$B=W511)),""),""))))</f>
        <v/>
      </c>
      <c r="AB511" s="4" t="str" cm="1">
        <f t="array" ref="AB511">IF(OR(X511=0,X511=""),"",IF($R511="Mulched (left on surface)",IFERROR(_xlfn.UNIQUE(_xlfn._xlws.FILTER(Prod.Out!$H:$H,Prod.Out!$B:$B=X511)),""),IF($R511="Incorporated",IFERROR(_xlfn.UNIQUE(_xlfn._xlws.FILTER(Prod.Out!$I:$I,Prod.Out!$B:$B=X511)),""),IF($R511="Retained (unknown if mulched/incorp.)",IFERROR(_xlfn.UNIQUE(_xlfn._xlws.FILTER(Prod.Out!$J:$J,Prod.Out!$B:$B=X511)),""),""))))</f>
        <v/>
      </c>
      <c r="AC511" s="4" t="str" cm="1">
        <f t="array" ref="AC511">IF(OR(Y511=0,Y511=""),"",IF($R511="Mulched (left on surface)",IFERROR(_xlfn.UNIQUE(_xlfn._xlws.FILTER(Prod.Out!$H:$H,Prod.Out!$B:$B=Y511)),""),IF($R511="Incorporated",IFERROR(_xlfn.UNIQUE(_xlfn._xlws.FILTER(Prod.Out!$I:$I,Prod.Out!$B:$B=Y511)),""),IF($R511="Retained (unknown if mulched/incorp.)",IFERROR(_xlfn.UNIQUE(_xlfn._xlws.FILTER(Prod.Out!$J:$J,Prod.Out!$B:$B=Y511)),""),""))))</f>
        <v/>
      </c>
      <c r="AD511" s="4" t="str" cm="1">
        <f t="array" ref="AD511">IF(OR(Z511=0,Z511=""),"",IF($R511="Mulched (left on surface)",IFERROR(_xlfn.UNIQUE(_xlfn._xlws.FILTER(Prod.Out!$H:$H,Prod.Out!$B:$B=Z511)),""),IF($R511="Incorporated",IFERROR(_xlfn.UNIQUE(_xlfn._xlws.FILTER(Prod.Out!$I:$I,Prod.Out!$B:$B=Z511)),""),IF($R511="Retained (unknown if mulched/incorp.)",IFERROR(_xlfn.UNIQUE(_xlfn._xlws.FILTER(Prod.Out!$J:$J,Prod.Out!$B:$B=Z511)),""),""))))</f>
        <v/>
      </c>
    </row>
    <row r="512" spans="19:30" x14ac:dyDescent="0.35">
      <c r="S512" s="4" t="str" cm="1">
        <f t="array" ref="S512">IF(OR(Q512="",Q512=0),"",IFERROR(IF(V512="No",_xlfn._xlws.FILTER(MT.Out!A:A,MT.Out!D:D=Q512),IF(V512="Yes",_xlfn._xlws.FILTER(Int.Out!O:O,Int.Out!B:B=Q512),"")),""))</f>
        <v/>
      </c>
      <c r="T512" s="4" t="str" cm="1">
        <f t="array" ref="T512">IF(OR(Q512="",Q512=0),"",IFERROR(IF(V512="No",_xlfn._xlws.FILTER(MT.Out!B:B,MT.Out!D:D=Q512),IF(V512="Yes",_xlfn._xlws.FILTER(Int.Out!P:P,Int.Out!B:B=Q512),"")),""))</f>
        <v/>
      </c>
      <c r="U512" s="4" t="str" cm="1">
        <f t="array" ref="U512">IF(OR($Q512="",$Q512=0),"",IFERROR(IF($V512="No",_xlfn._xlws.FILTER(MT.Out!C:C,MT.Out!$D:$D=$Q512),IF($V512="Yes",_xlfn._xlws.FILTER(Int.Out!Q:Q,Int.Out!$B:$B=$Q512),"")),""))</f>
        <v/>
      </c>
      <c r="V512" s="4" t="str">
        <f>IF(Q512&lt;&gt;"",IFERROR(IF(MATCH(Q512,_xlfn.ANCHORARRAY(Intercrop!AS$1),0)&gt;0,"Yes","No"),"No"),"")</f>
        <v/>
      </c>
      <c r="W512" s="4" t="str" cm="1">
        <f t="array" ref="W512">IF(Q512="Natural or Bare Fallow","",IF(V512="","",IF(V512="No",_xlfn._xlws.FILTER(MT.Out!E:E,MT.Out!D:D=Q512),IF(V512="Yes",_xlfn._xlws.FILTER(Int.Out!S:V,Int.Out!B:B=Q512)))))</f>
        <v/>
      </c>
      <c r="AA512" s="4" t="str" cm="1">
        <f t="array" ref="AA512">IF(OR(W512=0,W512=""),"",IF($R512="Mulched (left on surface)",IFERROR(_xlfn.UNIQUE(_xlfn._xlws.FILTER(Prod.Out!$H:$H,Prod.Out!$B:$B=W512)),""),IF($R512="Incorporated",IFERROR(_xlfn.UNIQUE(_xlfn._xlws.FILTER(Prod.Out!$I:$I,Prod.Out!$B:$B=W512)),""),IF($R512="Retained (unknown if mulched/incorp.)",IFERROR(_xlfn.UNIQUE(_xlfn._xlws.FILTER(Prod.Out!$J:$J,Prod.Out!$B:$B=W512)),""),""))))</f>
        <v/>
      </c>
      <c r="AB512" s="4" t="str" cm="1">
        <f t="array" ref="AB512">IF(OR(X512=0,X512=""),"",IF($R512="Mulched (left on surface)",IFERROR(_xlfn.UNIQUE(_xlfn._xlws.FILTER(Prod.Out!$H:$H,Prod.Out!$B:$B=X512)),""),IF($R512="Incorporated",IFERROR(_xlfn.UNIQUE(_xlfn._xlws.FILTER(Prod.Out!$I:$I,Prod.Out!$B:$B=X512)),""),IF($R512="Retained (unknown if mulched/incorp.)",IFERROR(_xlfn.UNIQUE(_xlfn._xlws.FILTER(Prod.Out!$J:$J,Prod.Out!$B:$B=X512)),""),""))))</f>
        <v/>
      </c>
      <c r="AC512" s="4" t="str" cm="1">
        <f t="array" ref="AC512">IF(OR(Y512=0,Y512=""),"",IF($R512="Mulched (left on surface)",IFERROR(_xlfn.UNIQUE(_xlfn._xlws.FILTER(Prod.Out!$H:$H,Prod.Out!$B:$B=Y512)),""),IF($R512="Incorporated",IFERROR(_xlfn.UNIQUE(_xlfn._xlws.FILTER(Prod.Out!$I:$I,Prod.Out!$B:$B=Y512)),""),IF($R512="Retained (unknown if mulched/incorp.)",IFERROR(_xlfn.UNIQUE(_xlfn._xlws.FILTER(Prod.Out!$J:$J,Prod.Out!$B:$B=Y512)),""),""))))</f>
        <v/>
      </c>
      <c r="AD512" s="4" t="str" cm="1">
        <f t="array" ref="AD512">IF(OR(Z512=0,Z512=""),"",IF($R512="Mulched (left on surface)",IFERROR(_xlfn.UNIQUE(_xlfn._xlws.FILTER(Prod.Out!$H:$H,Prod.Out!$B:$B=Z512)),""),IF($R512="Incorporated",IFERROR(_xlfn.UNIQUE(_xlfn._xlws.FILTER(Prod.Out!$I:$I,Prod.Out!$B:$B=Z512)),""),IF($R512="Retained (unknown if mulched/incorp.)",IFERROR(_xlfn.UNIQUE(_xlfn._xlws.FILTER(Prod.Out!$J:$J,Prod.Out!$B:$B=Z512)),""),""))))</f>
        <v/>
      </c>
    </row>
    <row r="513" spans="19:30" x14ac:dyDescent="0.35">
      <c r="S513" s="4" t="str" cm="1">
        <f t="array" ref="S513">IF(OR(Q513="",Q513=0),"",IFERROR(IF(V513="No",_xlfn._xlws.FILTER(MT.Out!A:A,MT.Out!D:D=Q513),IF(V513="Yes",_xlfn._xlws.FILTER(Int.Out!O:O,Int.Out!B:B=Q513),"")),""))</f>
        <v/>
      </c>
      <c r="T513" s="4" t="str" cm="1">
        <f t="array" ref="T513">IF(OR(Q513="",Q513=0),"",IFERROR(IF(V513="No",_xlfn._xlws.FILTER(MT.Out!B:B,MT.Out!D:D=Q513),IF(V513="Yes",_xlfn._xlws.FILTER(Int.Out!P:P,Int.Out!B:B=Q513),"")),""))</f>
        <v/>
      </c>
      <c r="U513" s="4" t="str" cm="1">
        <f t="array" ref="U513">IF(OR($Q513="",$Q513=0),"",IFERROR(IF($V513="No",_xlfn._xlws.FILTER(MT.Out!C:C,MT.Out!$D:$D=$Q513),IF($V513="Yes",_xlfn._xlws.FILTER(Int.Out!Q:Q,Int.Out!$B:$B=$Q513),"")),""))</f>
        <v/>
      </c>
      <c r="V513" s="4" t="str">
        <f>IF(Q513&lt;&gt;"",IFERROR(IF(MATCH(Q513,_xlfn.ANCHORARRAY(Intercrop!AS$1),0)&gt;0,"Yes","No"),"No"),"")</f>
        <v/>
      </c>
      <c r="W513" s="4" t="str" cm="1">
        <f t="array" ref="W513">IF(Q513="Natural or Bare Fallow","",IF(V513="","",IF(V513="No",_xlfn._xlws.FILTER(MT.Out!E:E,MT.Out!D:D=Q513),IF(V513="Yes",_xlfn._xlws.FILTER(Int.Out!S:V,Int.Out!B:B=Q513)))))</f>
        <v/>
      </c>
      <c r="AA513" s="4" t="str" cm="1">
        <f t="array" ref="AA513">IF(OR(W513=0,W513=""),"",IF($R513="Mulched (left on surface)",IFERROR(_xlfn.UNIQUE(_xlfn._xlws.FILTER(Prod.Out!$H:$H,Prod.Out!$B:$B=W513)),""),IF($R513="Incorporated",IFERROR(_xlfn.UNIQUE(_xlfn._xlws.FILTER(Prod.Out!$I:$I,Prod.Out!$B:$B=W513)),""),IF($R513="Retained (unknown if mulched/incorp.)",IFERROR(_xlfn.UNIQUE(_xlfn._xlws.FILTER(Prod.Out!$J:$J,Prod.Out!$B:$B=W513)),""),""))))</f>
        <v/>
      </c>
      <c r="AB513" s="4" t="str" cm="1">
        <f t="array" ref="AB513">IF(OR(X513=0,X513=""),"",IF($R513="Mulched (left on surface)",IFERROR(_xlfn.UNIQUE(_xlfn._xlws.FILTER(Prod.Out!$H:$H,Prod.Out!$B:$B=X513)),""),IF($R513="Incorporated",IFERROR(_xlfn.UNIQUE(_xlfn._xlws.FILTER(Prod.Out!$I:$I,Prod.Out!$B:$B=X513)),""),IF($R513="Retained (unknown if mulched/incorp.)",IFERROR(_xlfn.UNIQUE(_xlfn._xlws.FILTER(Prod.Out!$J:$J,Prod.Out!$B:$B=X513)),""),""))))</f>
        <v/>
      </c>
      <c r="AC513" s="4" t="str" cm="1">
        <f t="array" ref="AC513">IF(OR(Y513=0,Y513=""),"",IF($R513="Mulched (left on surface)",IFERROR(_xlfn.UNIQUE(_xlfn._xlws.FILTER(Prod.Out!$H:$H,Prod.Out!$B:$B=Y513)),""),IF($R513="Incorporated",IFERROR(_xlfn.UNIQUE(_xlfn._xlws.FILTER(Prod.Out!$I:$I,Prod.Out!$B:$B=Y513)),""),IF($R513="Retained (unknown if mulched/incorp.)",IFERROR(_xlfn.UNIQUE(_xlfn._xlws.FILTER(Prod.Out!$J:$J,Prod.Out!$B:$B=Y513)),""),""))))</f>
        <v/>
      </c>
      <c r="AD513" s="4" t="str" cm="1">
        <f t="array" ref="AD513">IF(OR(Z513=0,Z513=""),"",IF($R513="Mulched (left on surface)",IFERROR(_xlfn.UNIQUE(_xlfn._xlws.FILTER(Prod.Out!$H:$H,Prod.Out!$B:$B=Z513)),""),IF($R513="Incorporated",IFERROR(_xlfn.UNIQUE(_xlfn._xlws.FILTER(Prod.Out!$I:$I,Prod.Out!$B:$B=Z513)),""),IF($R513="Retained (unknown if mulched/incorp.)",IFERROR(_xlfn.UNIQUE(_xlfn._xlws.FILTER(Prod.Out!$J:$J,Prod.Out!$B:$B=Z513)),""),""))))</f>
        <v/>
      </c>
    </row>
    <row r="514" spans="19:30" x14ac:dyDescent="0.35">
      <c r="S514" s="4" t="str" cm="1">
        <f t="array" ref="S514">IF(OR(Q514="",Q514=0),"",IFERROR(IF(V514="No",_xlfn._xlws.FILTER(MT.Out!A:A,MT.Out!D:D=Q514),IF(V514="Yes",_xlfn._xlws.FILTER(Int.Out!O:O,Int.Out!B:B=Q514),"")),""))</f>
        <v/>
      </c>
      <c r="T514" s="4" t="str" cm="1">
        <f t="array" ref="T514">IF(OR(Q514="",Q514=0),"",IFERROR(IF(V514="No",_xlfn._xlws.FILTER(MT.Out!B:B,MT.Out!D:D=Q514),IF(V514="Yes",_xlfn._xlws.FILTER(Int.Out!P:P,Int.Out!B:B=Q514),"")),""))</f>
        <v/>
      </c>
      <c r="U514" s="4" t="str" cm="1">
        <f t="array" ref="U514">IF(OR($Q514="",$Q514=0),"",IFERROR(IF($V514="No",_xlfn._xlws.FILTER(MT.Out!C:C,MT.Out!$D:$D=$Q514),IF($V514="Yes",_xlfn._xlws.FILTER(Int.Out!Q:Q,Int.Out!$B:$B=$Q514),"")),""))</f>
        <v/>
      </c>
      <c r="V514" s="4" t="str">
        <f>IF(Q514&lt;&gt;"",IFERROR(IF(MATCH(Q514,_xlfn.ANCHORARRAY(Intercrop!AS$1),0)&gt;0,"Yes","No"),"No"),"")</f>
        <v/>
      </c>
      <c r="W514" s="4" t="str" cm="1">
        <f t="array" ref="W514">IF(Q514="Natural or Bare Fallow","",IF(V514="","",IF(V514="No",_xlfn._xlws.FILTER(MT.Out!E:E,MT.Out!D:D=Q514),IF(V514="Yes",_xlfn._xlws.FILTER(Int.Out!S:V,Int.Out!B:B=Q514)))))</f>
        <v/>
      </c>
      <c r="AA514" s="4" t="str" cm="1">
        <f t="array" ref="AA514">IF(OR(W514=0,W514=""),"",IF($R514="Mulched (left on surface)",IFERROR(_xlfn.UNIQUE(_xlfn._xlws.FILTER(Prod.Out!$H:$H,Prod.Out!$B:$B=W514)),""),IF($R514="Incorporated",IFERROR(_xlfn.UNIQUE(_xlfn._xlws.FILTER(Prod.Out!$I:$I,Prod.Out!$B:$B=W514)),""),IF($R514="Retained (unknown if mulched/incorp.)",IFERROR(_xlfn.UNIQUE(_xlfn._xlws.FILTER(Prod.Out!$J:$J,Prod.Out!$B:$B=W514)),""),""))))</f>
        <v/>
      </c>
      <c r="AB514" s="4" t="str" cm="1">
        <f t="array" ref="AB514">IF(OR(X514=0,X514=""),"",IF($R514="Mulched (left on surface)",IFERROR(_xlfn.UNIQUE(_xlfn._xlws.FILTER(Prod.Out!$H:$H,Prod.Out!$B:$B=X514)),""),IF($R514="Incorporated",IFERROR(_xlfn.UNIQUE(_xlfn._xlws.FILTER(Prod.Out!$I:$I,Prod.Out!$B:$B=X514)),""),IF($R514="Retained (unknown if mulched/incorp.)",IFERROR(_xlfn.UNIQUE(_xlfn._xlws.FILTER(Prod.Out!$J:$J,Prod.Out!$B:$B=X514)),""),""))))</f>
        <v/>
      </c>
      <c r="AC514" s="4" t="str" cm="1">
        <f t="array" ref="AC514">IF(OR(Y514=0,Y514=""),"",IF($R514="Mulched (left on surface)",IFERROR(_xlfn.UNIQUE(_xlfn._xlws.FILTER(Prod.Out!$H:$H,Prod.Out!$B:$B=Y514)),""),IF($R514="Incorporated",IFERROR(_xlfn.UNIQUE(_xlfn._xlws.FILTER(Prod.Out!$I:$I,Prod.Out!$B:$B=Y514)),""),IF($R514="Retained (unknown if mulched/incorp.)",IFERROR(_xlfn.UNIQUE(_xlfn._xlws.FILTER(Prod.Out!$J:$J,Prod.Out!$B:$B=Y514)),""),""))))</f>
        <v/>
      </c>
      <c r="AD514" s="4" t="str" cm="1">
        <f t="array" ref="AD514">IF(OR(Z514=0,Z514=""),"",IF($R514="Mulched (left on surface)",IFERROR(_xlfn.UNIQUE(_xlfn._xlws.FILTER(Prod.Out!$H:$H,Prod.Out!$B:$B=Z514)),""),IF($R514="Incorporated",IFERROR(_xlfn.UNIQUE(_xlfn._xlws.FILTER(Prod.Out!$I:$I,Prod.Out!$B:$B=Z514)),""),IF($R514="Retained (unknown if mulched/incorp.)",IFERROR(_xlfn.UNIQUE(_xlfn._xlws.FILTER(Prod.Out!$J:$J,Prod.Out!$B:$B=Z514)),""),""))))</f>
        <v/>
      </c>
    </row>
    <row r="515" spans="19:30" x14ac:dyDescent="0.35">
      <c r="S515" s="4" t="str" cm="1">
        <f t="array" ref="S515">IF(OR(Q515="",Q515=0),"",IFERROR(IF(V515="No",_xlfn._xlws.FILTER(MT.Out!A:A,MT.Out!D:D=Q515),IF(V515="Yes",_xlfn._xlws.FILTER(Int.Out!O:O,Int.Out!B:B=Q515),"")),""))</f>
        <v/>
      </c>
      <c r="T515" s="4" t="str" cm="1">
        <f t="array" ref="T515">IF(OR(Q515="",Q515=0),"",IFERROR(IF(V515="No",_xlfn._xlws.FILTER(MT.Out!B:B,MT.Out!D:D=Q515),IF(V515="Yes",_xlfn._xlws.FILTER(Int.Out!P:P,Int.Out!B:B=Q515),"")),""))</f>
        <v/>
      </c>
      <c r="U515" s="4" t="str" cm="1">
        <f t="array" ref="U515">IF(OR($Q515="",$Q515=0),"",IFERROR(IF($V515="No",_xlfn._xlws.FILTER(MT.Out!C:C,MT.Out!$D:$D=$Q515),IF($V515="Yes",_xlfn._xlws.FILTER(Int.Out!Q:Q,Int.Out!$B:$B=$Q515),"")),""))</f>
        <v/>
      </c>
      <c r="V515" s="4" t="str">
        <f>IF(Q515&lt;&gt;"",IFERROR(IF(MATCH(Q515,_xlfn.ANCHORARRAY(Intercrop!AS$1),0)&gt;0,"Yes","No"),"No"),"")</f>
        <v/>
      </c>
      <c r="W515" s="4" t="str" cm="1">
        <f t="array" ref="W515">IF(Q515="Natural or Bare Fallow","",IF(V515="","",IF(V515="No",_xlfn._xlws.FILTER(MT.Out!E:E,MT.Out!D:D=Q515),IF(V515="Yes",_xlfn._xlws.FILTER(Int.Out!S:V,Int.Out!B:B=Q515)))))</f>
        <v/>
      </c>
      <c r="AA515" s="4" t="str" cm="1">
        <f t="array" ref="AA515">IF(OR(W515=0,W515=""),"",IF($R515="Mulched (left on surface)",IFERROR(_xlfn.UNIQUE(_xlfn._xlws.FILTER(Prod.Out!$H:$H,Prod.Out!$B:$B=W515)),""),IF($R515="Incorporated",IFERROR(_xlfn.UNIQUE(_xlfn._xlws.FILTER(Prod.Out!$I:$I,Prod.Out!$B:$B=W515)),""),IF($R515="Retained (unknown if mulched/incorp.)",IFERROR(_xlfn.UNIQUE(_xlfn._xlws.FILTER(Prod.Out!$J:$J,Prod.Out!$B:$B=W515)),""),""))))</f>
        <v/>
      </c>
      <c r="AB515" s="4" t="str" cm="1">
        <f t="array" ref="AB515">IF(OR(X515=0,X515=""),"",IF($R515="Mulched (left on surface)",IFERROR(_xlfn.UNIQUE(_xlfn._xlws.FILTER(Prod.Out!$H:$H,Prod.Out!$B:$B=X515)),""),IF($R515="Incorporated",IFERROR(_xlfn.UNIQUE(_xlfn._xlws.FILTER(Prod.Out!$I:$I,Prod.Out!$B:$B=X515)),""),IF($R515="Retained (unknown if mulched/incorp.)",IFERROR(_xlfn.UNIQUE(_xlfn._xlws.FILTER(Prod.Out!$J:$J,Prod.Out!$B:$B=X515)),""),""))))</f>
        <v/>
      </c>
      <c r="AC515" s="4" t="str" cm="1">
        <f t="array" ref="AC515">IF(OR(Y515=0,Y515=""),"",IF($R515="Mulched (left on surface)",IFERROR(_xlfn.UNIQUE(_xlfn._xlws.FILTER(Prod.Out!$H:$H,Prod.Out!$B:$B=Y515)),""),IF($R515="Incorporated",IFERROR(_xlfn.UNIQUE(_xlfn._xlws.FILTER(Prod.Out!$I:$I,Prod.Out!$B:$B=Y515)),""),IF($R515="Retained (unknown if mulched/incorp.)",IFERROR(_xlfn.UNIQUE(_xlfn._xlws.FILTER(Prod.Out!$J:$J,Prod.Out!$B:$B=Y515)),""),""))))</f>
        <v/>
      </c>
      <c r="AD515" s="4" t="str" cm="1">
        <f t="array" ref="AD515">IF(OR(Z515=0,Z515=""),"",IF($R515="Mulched (left on surface)",IFERROR(_xlfn.UNIQUE(_xlfn._xlws.FILTER(Prod.Out!$H:$H,Prod.Out!$B:$B=Z515)),""),IF($R515="Incorporated",IFERROR(_xlfn.UNIQUE(_xlfn._xlws.FILTER(Prod.Out!$I:$I,Prod.Out!$B:$B=Z515)),""),IF($R515="Retained (unknown if mulched/incorp.)",IFERROR(_xlfn.UNIQUE(_xlfn._xlws.FILTER(Prod.Out!$J:$J,Prod.Out!$B:$B=Z515)),""),""))))</f>
        <v/>
      </c>
    </row>
    <row r="516" spans="19:30" x14ac:dyDescent="0.35">
      <c r="S516" s="4" t="str" cm="1">
        <f t="array" ref="S516">IF(OR(Q516="",Q516=0),"",IFERROR(IF(V516="No",_xlfn._xlws.FILTER(MT.Out!A:A,MT.Out!D:D=Q516),IF(V516="Yes",_xlfn._xlws.FILTER(Int.Out!O:O,Int.Out!B:B=Q516),"")),""))</f>
        <v/>
      </c>
      <c r="T516" s="4" t="str" cm="1">
        <f t="array" ref="T516">IF(OR(Q516="",Q516=0),"",IFERROR(IF(V516="No",_xlfn._xlws.FILTER(MT.Out!B:B,MT.Out!D:D=Q516),IF(V516="Yes",_xlfn._xlws.FILTER(Int.Out!P:P,Int.Out!B:B=Q516),"")),""))</f>
        <v/>
      </c>
      <c r="U516" s="4" t="str" cm="1">
        <f t="array" ref="U516">IF(OR($Q516="",$Q516=0),"",IFERROR(IF($V516="No",_xlfn._xlws.FILTER(MT.Out!C:C,MT.Out!$D:$D=$Q516),IF($V516="Yes",_xlfn._xlws.FILTER(Int.Out!Q:Q,Int.Out!$B:$B=$Q516),"")),""))</f>
        <v/>
      </c>
      <c r="V516" s="4" t="str">
        <f>IF(Q516&lt;&gt;"",IFERROR(IF(MATCH(Q516,_xlfn.ANCHORARRAY(Intercrop!AS$1),0)&gt;0,"Yes","No"),"No"),"")</f>
        <v/>
      </c>
      <c r="W516" s="4" t="str" cm="1">
        <f t="array" ref="W516">IF(Q516="Natural or Bare Fallow","",IF(V516="","",IF(V516="No",_xlfn._xlws.FILTER(MT.Out!E:E,MT.Out!D:D=Q516),IF(V516="Yes",_xlfn._xlws.FILTER(Int.Out!S:V,Int.Out!B:B=Q516)))))</f>
        <v/>
      </c>
      <c r="AA516" s="4" t="str" cm="1">
        <f t="array" ref="AA516">IF(OR(W516=0,W516=""),"",IF($R516="Mulched (left on surface)",IFERROR(_xlfn.UNIQUE(_xlfn._xlws.FILTER(Prod.Out!$H:$H,Prod.Out!$B:$B=W516)),""),IF($R516="Incorporated",IFERROR(_xlfn.UNIQUE(_xlfn._xlws.FILTER(Prod.Out!$I:$I,Prod.Out!$B:$B=W516)),""),IF($R516="Retained (unknown if mulched/incorp.)",IFERROR(_xlfn.UNIQUE(_xlfn._xlws.FILTER(Prod.Out!$J:$J,Prod.Out!$B:$B=W516)),""),""))))</f>
        <v/>
      </c>
      <c r="AB516" s="4" t="str" cm="1">
        <f t="array" ref="AB516">IF(OR(X516=0,X516=""),"",IF($R516="Mulched (left on surface)",IFERROR(_xlfn.UNIQUE(_xlfn._xlws.FILTER(Prod.Out!$H:$H,Prod.Out!$B:$B=X516)),""),IF($R516="Incorporated",IFERROR(_xlfn.UNIQUE(_xlfn._xlws.FILTER(Prod.Out!$I:$I,Prod.Out!$B:$B=X516)),""),IF($R516="Retained (unknown if mulched/incorp.)",IFERROR(_xlfn.UNIQUE(_xlfn._xlws.FILTER(Prod.Out!$J:$J,Prod.Out!$B:$B=X516)),""),""))))</f>
        <v/>
      </c>
      <c r="AC516" s="4" t="str" cm="1">
        <f t="array" ref="AC516">IF(OR(Y516=0,Y516=""),"",IF($R516="Mulched (left on surface)",IFERROR(_xlfn.UNIQUE(_xlfn._xlws.FILTER(Prod.Out!$H:$H,Prod.Out!$B:$B=Y516)),""),IF($R516="Incorporated",IFERROR(_xlfn.UNIQUE(_xlfn._xlws.FILTER(Prod.Out!$I:$I,Prod.Out!$B:$B=Y516)),""),IF($R516="Retained (unknown if mulched/incorp.)",IFERROR(_xlfn.UNIQUE(_xlfn._xlws.FILTER(Prod.Out!$J:$J,Prod.Out!$B:$B=Y516)),""),""))))</f>
        <v/>
      </c>
      <c r="AD516" s="4" t="str" cm="1">
        <f t="array" ref="AD516">IF(OR(Z516=0,Z516=""),"",IF($R516="Mulched (left on surface)",IFERROR(_xlfn.UNIQUE(_xlfn._xlws.FILTER(Prod.Out!$H:$H,Prod.Out!$B:$B=Z516)),""),IF($R516="Incorporated",IFERROR(_xlfn.UNIQUE(_xlfn._xlws.FILTER(Prod.Out!$I:$I,Prod.Out!$B:$B=Z516)),""),IF($R516="Retained (unknown if mulched/incorp.)",IFERROR(_xlfn.UNIQUE(_xlfn._xlws.FILTER(Prod.Out!$J:$J,Prod.Out!$B:$B=Z516)),""),""))))</f>
        <v/>
      </c>
    </row>
    <row r="517" spans="19:30" x14ac:dyDescent="0.35">
      <c r="S517" s="4" t="str" cm="1">
        <f t="array" ref="S517">IF(OR(Q517="",Q517=0),"",IFERROR(IF(V517="No",_xlfn._xlws.FILTER(MT.Out!A:A,MT.Out!D:D=Q517),IF(V517="Yes",_xlfn._xlws.FILTER(Int.Out!O:O,Int.Out!B:B=Q517),"")),""))</f>
        <v/>
      </c>
      <c r="T517" s="4" t="str" cm="1">
        <f t="array" ref="T517">IF(OR(Q517="",Q517=0),"",IFERROR(IF(V517="No",_xlfn._xlws.FILTER(MT.Out!B:B,MT.Out!D:D=Q517),IF(V517="Yes",_xlfn._xlws.FILTER(Int.Out!P:P,Int.Out!B:B=Q517),"")),""))</f>
        <v/>
      </c>
      <c r="U517" s="4" t="str" cm="1">
        <f t="array" ref="U517">IF(OR($Q517="",$Q517=0),"",IFERROR(IF($V517="No",_xlfn._xlws.FILTER(MT.Out!C:C,MT.Out!$D:$D=$Q517),IF($V517="Yes",_xlfn._xlws.FILTER(Int.Out!Q:Q,Int.Out!$B:$B=$Q517),"")),""))</f>
        <v/>
      </c>
      <c r="V517" s="4" t="str">
        <f>IF(Q517&lt;&gt;"",IFERROR(IF(MATCH(Q517,_xlfn.ANCHORARRAY(Intercrop!AS$1),0)&gt;0,"Yes","No"),"No"),"")</f>
        <v/>
      </c>
      <c r="W517" s="4" t="str" cm="1">
        <f t="array" ref="W517">IF(Q517="Natural or Bare Fallow","",IF(V517="","",IF(V517="No",_xlfn._xlws.FILTER(MT.Out!E:E,MT.Out!D:D=Q517),IF(V517="Yes",_xlfn._xlws.FILTER(Int.Out!S:V,Int.Out!B:B=Q517)))))</f>
        <v/>
      </c>
      <c r="AA517" s="4" t="str" cm="1">
        <f t="array" ref="AA517">IF(OR(W517=0,W517=""),"",IF($R517="Mulched (left on surface)",IFERROR(_xlfn.UNIQUE(_xlfn._xlws.FILTER(Prod.Out!$H:$H,Prod.Out!$B:$B=W517)),""),IF($R517="Incorporated",IFERROR(_xlfn.UNIQUE(_xlfn._xlws.FILTER(Prod.Out!$I:$I,Prod.Out!$B:$B=W517)),""),IF($R517="Retained (unknown if mulched/incorp.)",IFERROR(_xlfn.UNIQUE(_xlfn._xlws.FILTER(Prod.Out!$J:$J,Prod.Out!$B:$B=W517)),""),""))))</f>
        <v/>
      </c>
      <c r="AB517" s="4" t="str" cm="1">
        <f t="array" ref="AB517">IF(OR(X517=0,X517=""),"",IF($R517="Mulched (left on surface)",IFERROR(_xlfn.UNIQUE(_xlfn._xlws.FILTER(Prod.Out!$H:$H,Prod.Out!$B:$B=X517)),""),IF($R517="Incorporated",IFERROR(_xlfn.UNIQUE(_xlfn._xlws.FILTER(Prod.Out!$I:$I,Prod.Out!$B:$B=X517)),""),IF($R517="Retained (unknown if mulched/incorp.)",IFERROR(_xlfn.UNIQUE(_xlfn._xlws.FILTER(Prod.Out!$J:$J,Prod.Out!$B:$B=X517)),""),""))))</f>
        <v/>
      </c>
      <c r="AC517" s="4" t="str" cm="1">
        <f t="array" ref="AC517">IF(OR(Y517=0,Y517=""),"",IF($R517="Mulched (left on surface)",IFERROR(_xlfn.UNIQUE(_xlfn._xlws.FILTER(Prod.Out!$H:$H,Prod.Out!$B:$B=Y517)),""),IF($R517="Incorporated",IFERROR(_xlfn.UNIQUE(_xlfn._xlws.FILTER(Prod.Out!$I:$I,Prod.Out!$B:$B=Y517)),""),IF($R517="Retained (unknown if mulched/incorp.)",IFERROR(_xlfn.UNIQUE(_xlfn._xlws.FILTER(Prod.Out!$J:$J,Prod.Out!$B:$B=Y517)),""),""))))</f>
        <v/>
      </c>
      <c r="AD517" s="4" t="str" cm="1">
        <f t="array" ref="AD517">IF(OR(Z517=0,Z517=""),"",IF($R517="Mulched (left on surface)",IFERROR(_xlfn.UNIQUE(_xlfn._xlws.FILTER(Prod.Out!$H:$H,Prod.Out!$B:$B=Z517)),""),IF($R517="Incorporated",IFERROR(_xlfn.UNIQUE(_xlfn._xlws.FILTER(Prod.Out!$I:$I,Prod.Out!$B:$B=Z517)),""),IF($R517="Retained (unknown if mulched/incorp.)",IFERROR(_xlfn.UNIQUE(_xlfn._xlws.FILTER(Prod.Out!$J:$J,Prod.Out!$B:$B=Z517)),""),""))))</f>
        <v/>
      </c>
    </row>
    <row r="518" spans="19:30" x14ac:dyDescent="0.35">
      <c r="S518" s="4" t="str" cm="1">
        <f t="array" ref="S518">IF(OR(Q518="",Q518=0),"",IFERROR(IF(V518="No",_xlfn._xlws.FILTER(MT.Out!A:A,MT.Out!D:D=Q518),IF(V518="Yes",_xlfn._xlws.FILTER(Int.Out!O:O,Int.Out!B:B=Q518),"")),""))</f>
        <v/>
      </c>
      <c r="T518" s="4" t="str" cm="1">
        <f t="array" ref="T518">IF(OR(Q518="",Q518=0),"",IFERROR(IF(V518="No",_xlfn._xlws.FILTER(MT.Out!B:B,MT.Out!D:D=Q518),IF(V518="Yes",_xlfn._xlws.FILTER(Int.Out!P:P,Int.Out!B:B=Q518),"")),""))</f>
        <v/>
      </c>
      <c r="U518" s="4" t="str" cm="1">
        <f t="array" ref="U518">IF(OR($Q518="",$Q518=0),"",IFERROR(IF($V518="No",_xlfn._xlws.FILTER(MT.Out!C:C,MT.Out!$D:$D=$Q518),IF($V518="Yes",_xlfn._xlws.FILTER(Int.Out!Q:Q,Int.Out!$B:$B=$Q518),"")),""))</f>
        <v/>
      </c>
      <c r="V518" s="4" t="str">
        <f>IF(Q518&lt;&gt;"",IFERROR(IF(MATCH(Q518,_xlfn.ANCHORARRAY(Intercrop!AS$1),0)&gt;0,"Yes","No"),"No"),"")</f>
        <v/>
      </c>
      <c r="W518" s="4" t="str" cm="1">
        <f t="array" ref="W518">IF(Q518="Natural or Bare Fallow","",IF(V518="","",IF(V518="No",_xlfn._xlws.FILTER(MT.Out!E:E,MT.Out!D:D=Q518),IF(V518="Yes",_xlfn._xlws.FILTER(Int.Out!S:V,Int.Out!B:B=Q518)))))</f>
        <v/>
      </c>
      <c r="AA518" s="4" t="str" cm="1">
        <f t="array" ref="AA518">IF(OR(W518=0,W518=""),"",IF($R518="Mulched (left on surface)",IFERROR(_xlfn.UNIQUE(_xlfn._xlws.FILTER(Prod.Out!$H:$H,Prod.Out!$B:$B=W518)),""),IF($R518="Incorporated",IFERROR(_xlfn.UNIQUE(_xlfn._xlws.FILTER(Prod.Out!$I:$I,Prod.Out!$B:$B=W518)),""),IF($R518="Retained (unknown if mulched/incorp.)",IFERROR(_xlfn.UNIQUE(_xlfn._xlws.FILTER(Prod.Out!$J:$J,Prod.Out!$B:$B=W518)),""),""))))</f>
        <v/>
      </c>
      <c r="AB518" s="4" t="str" cm="1">
        <f t="array" ref="AB518">IF(OR(X518=0,X518=""),"",IF($R518="Mulched (left on surface)",IFERROR(_xlfn.UNIQUE(_xlfn._xlws.FILTER(Prod.Out!$H:$H,Prod.Out!$B:$B=X518)),""),IF($R518="Incorporated",IFERROR(_xlfn.UNIQUE(_xlfn._xlws.FILTER(Prod.Out!$I:$I,Prod.Out!$B:$B=X518)),""),IF($R518="Retained (unknown if mulched/incorp.)",IFERROR(_xlfn.UNIQUE(_xlfn._xlws.FILTER(Prod.Out!$J:$J,Prod.Out!$B:$B=X518)),""),""))))</f>
        <v/>
      </c>
      <c r="AC518" s="4" t="str" cm="1">
        <f t="array" ref="AC518">IF(OR(Y518=0,Y518=""),"",IF($R518="Mulched (left on surface)",IFERROR(_xlfn.UNIQUE(_xlfn._xlws.FILTER(Prod.Out!$H:$H,Prod.Out!$B:$B=Y518)),""),IF($R518="Incorporated",IFERROR(_xlfn.UNIQUE(_xlfn._xlws.FILTER(Prod.Out!$I:$I,Prod.Out!$B:$B=Y518)),""),IF($R518="Retained (unknown if mulched/incorp.)",IFERROR(_xlfn.UNIQUE(_xlfn._xlws.FILTER(Prod.Out!$J:$J,Prod.Out!$B:$B=Y518)),""),""))))</f>
        <v/>
      </c>
      <c r="AD518" s="4" t="str" cm="1">
        <f t="array" ref="AD518">IF(OR(Z518=0,Z518=""),"",IF($R518="Mulched (left on surface)",IFERROR(_xlfn.UNIQUE(_xlfn._xlws.FILTER(Prod.Out!$H:$H,Prod.Out!$B:$B=Z518)),""),IF($R518="Incorporated",IFERROR(_xlfn.UNIQUE(_xlfn._xlws.FILTER(Prod.Out!$I:$I,Prod.Out!$B:$B=Z518)),""),IF($R518="Retained (unknown if mulched/incorp.)",IFERROR(_xlfn.UNIQUE(_xlfn._xlws.FILTER(Prod.Out!$J:$J,Prod.Out!$B:$B=Z518)),""),""))))</f>
        <v/>
      </c>
    </row>
    <row r="519" spans="19:30" x14ac:dyDescent="0.35">
      <c r="S519" s="4" t="str" cm="1">
        <f t="array" ref="S519">IF(OR(Q519="",Q519=0),"",IFERROR(IF(V519="No",_xlfn._xlws.FILTER(MT.Out!A:A,MT.Out!D:D=Q519),IF(V519="Yes",_xlfn._xlws.FILTER(Int.Out!O:O,Int.Out!B:B=Q519),"")),""))</f>
        <v/>
      </c>
      <c r="T519" s="4" t="str" cm="1">
        <f t="array" ref="T519">IF(OR(Q519="",Q519=0),"",IFERROR(IF(V519="No",_xlfn._xlws.FILTER(MT.Out!B:B,MT.Out!D:D=Q519),IF(V519="Yes",_xlfn._xlws.FILTER(Int.Out!P:P,Int.Out!B:B=Q519),"")),""))</f>
        <v/>
      </c>
      <c r="U519" s="4" t="str" cm="1">
        <f t="array" ref="U519">IF(OR($Q519="",$Q519=0),"",IFERROR(IF($V519="No",_xlfn._xlws.FILTER(MT.Out!C:C,MT.Out!$D:$D=$Q519),IF($V519="Yes",_xlfn._xlws.FILTER(Int.Out!Q:Q,Int.Out!$B:$B=$Q519),"")),""))</f>
        <v/>
      </c>
      <c r="V519" s="4" t="str">
        <f>IF(Q519&lt;&gt;"",IFERROR(IF(MATCH(Q519,_xlfn.ANCHORARRAY(Intercrop!AS$1),0)&gt;0,"Yes","No"),"No"),"")</f>
        <v/>
      </c>
      <c r="W519" s="4" t="str" cm="1">
        <f t="array" ref="W519">IF(Q519="Natural or Bare Fallow","",IF(V519="","",IF(V519="No",_xlfn._xlws.FILTER(MT.Out!E:E,MT.Out!D:D=Q519),IF(V519="Yes",_xlfn._xlws.FILTER(Int.Out!S:V,Int.Out!B:B=Q519)))))</f>
        <v/>
      </c>
      <c r="AA519" s="4" t="str" cm="1">
        <f t="array" ref="AA519">IF(OR(W519=0,W519=""),"",IF($R519="Mulched (left on surface)",IFERROR(_xlfn.UNIQUE(_xlfn._xlws.FILTER(Prod.Out!$H:$H,Prod.Out!$B:$B=W519)),""),IF($R519="Incorporated",IFERROR(_xlfn.UNIQUE(_xlfn._xlws.FILTER(Prod.Out!$I:$I,Prod.Out!$B:$B=W519)),""),IF($R519="Retained (unknown if mulched/incorp.)",IFERROR(_xlfn.UNIQUE(_xlfn._xlws.FILTER(Prod.Out!$J:$J,Prod.Out!$B:$B=W519)),""),""))))</f>
        <v/>
      </c>
      <c r="AB519" s="4" t="str" cm="1">
        <f t="array" ref="AB519">IF(OR(X519=0,X519=""),"",IF($R519="Mulched (left on surface)",IFERROR(_xlfn.UNIQUE(_xlfn._xlws.FILTER(Prod.Out!$H:$H,Prod.Out!$B:$B=X519)),""),IF($R519="Incorporated",IFERROR(_xlfn.UNIQUE(_xlfn._xlws.FILTER(Prod.Out!$I:$I,Prod.Out!$B:$B=X519)),""),IF($R519="Retained (unknown if mulched/incorp.)",IFERROR(_xlfn.UNIQUE(_xlfn._xlws.FILTER(Prod.Out!$J:$J,Prod.Out!$B:$B=X519)),""),""))))</f>
        <v/>
      </c>
      <c r="AC519" s="4" t="str" cm="1">
        <f t="array" ref="AC519">IF(OR(Y519=0,Y519=""),"",IF($R519="Mulched (left on surface)",IFERROR(_xlfn.UNIQUE(_xlfn._xlws.FILTER(Prod.Out!$H:$H,Prod.Out!$B:$B=Y519)),""),IF($R519="Incorporated",IFERROR(_xlfn.UNIQUE(_xlfn._xlws.FILTER(Prod.Out!$I:$I,Prod.Out!$B:$B=Y519)),""),IF($R519="Retained (unknown if mulched/incorp.)",IFERROR(_xlfn.UNIQUE(_xlfn._xlws.FILTER(Prod.Out!$J:$J,Prod.Out!$B:$B=Y519)),""),""))))</f>
        <v/>
      </c>
      <c r="AD519" s="4" t="str" cm="1">
        <f t="array" ref="AD519">IF(OR(Z519=0,Z519=""),"",IF($R519="Mulched (left on surface)",IFERROR(_xlfn.UNIQUE(_xlfn._xlws.FILTER(Prod.Out!$H:$H,Prod.Out!$B:$B=Z519)),""),IF($R519="Incorporated",IFERROR(_xlfn.UNIQUE(_xlfn._xlws.FILTER(Prod.Out!$I:$I,Prod.Out!$B:$B=Z519)),""),IF($R519="Retained (unknown if mulched/incorp.)",IFERROR(_xlfn.UNIQUE(_xlfn._xlws.FILTER(Prod.Out!$J:$J,Prod.Out!$B:$B=Z519)),""),""))))</f>
        <v/>
      </c>
    </row>
    <row r="520" spans="19:30" x14ac:dyDescent="0.35">
      <c r="S520" s="4" t="str" cm="1">
        <f t="array" ref="S520">IF(OR(Q520="",Q520=0),"",IFERROR(IF(V520="No",_xlfn._xlws.FILTER(MT.Out!A:A,MT.Out!D:D=Q520),IF(V520="Yes",_xlfn._xlws.FILTER(Int.Out!O:O,Int.Out!B:B=Q520),"")),""))</f>
        <v/>
      </c>
      <c r="T520" s="4" t="str" cm="1">
        <f t="array" ref="T520">IF(OR(Q520="",Q520=0),"",IFERROR(IF(V520="No",_xlfn._xlws.FILTER(MT.Out!B:B,MT.Out!D:D=Q520),IF(V520="Yes",_xlfn._xlws.FILTER(Int.Out!P:P,Int.Out!B:B=Q520),"")),""))</f>
        <v/>
      </c>
      <c r="U520" s="4" t="str" cm="1">
        <f t="array" ref="U520">IF(OR($Q520="",$Q520=0),"",IFERROR(IF($V520="No",_xlfn._xlws.FILTER(MT.Out!C:C,MT.Out!$D:$D=$Q520),IF($V520="Yes",_xlfn._xlws.FILTER(Int.Out!Q:Q,Int.Out!$B:$B=$Q520),"")),""))</f>
        <v/>
      </c>
      <c r="V520" s="4" t="str">
        <f>IF(Q520&lt;&gt;"",IFERROR(IF(MATCH(Q520,_xlfn.ANCHORARRAY(Intercrop!AS$1),0)&gt;0,"Yes","No"),"No"),"")</f>
        <v/>
      </c>
      <c r="W520" s="4" t="str" cm="1">
        <f t="array" ref="W520">IF(Q520="Natural or Bare Fallow","",IF(V520="","",IF(V520="No",_xlfn._xlws.FILTER(MT.Out!E:E,MT.Out!D:D=Q520),IF(V520="Yes",_xlfn._xlws.FILTER(Int.Out!S:V,Int.Out!B:B=Q520)))))</f>
        <v/>
      </c>
      <c r="AA520" s="4" t="str" cm="1">
        <f t="array" ref="AA520">IF(OR(W520=0,W520=""),"",IF($R520="Mulched (left on surface)",IFERROR(_xlfn.UNIQUE(_xlfn._xlws.FILTER(Prod.Out!$H:$H,Prod.Out!$B:$B=W520)),""),IF($R520="Incorporated",IFERROR(_xlfn.UNIQUE(_xlfn._xlws.FILTER(Prod.Out!$I:$I,Prod.Out!$B:$B=W520)),""),IF($R520="Retained (unknown if mulched/incorp.)",IFERROR(_xlfn.UNIQUE(_xlfn._xlws.FILTER(Prod.Out!$J:$J,Prod.Out!$B:$B=W520)),""),""))))</f>
        <v/>
      </c>
      <c r="AB520" s="4" t="str" cm="1">
        <f t="array" ref="AB520">IF(OR(X520=0,X520=""),"",IF($R520="Mulched (left on surface)",IFERROR(_xlfn.UNIQUE(_xlfn._xlws.FILTER(Prod.Out!$H:$H,Prod.Out!$B:$B=X520)),""),IF($R520="Incorporated",IFERROR(_xlfn.UNIQUE(_xlfn._xlws.FILTER(Prod.Out!$I:$I,Prod.Out!$B:$B=X520)),""),IF($R520="Retained (unknown if mulched/incorp.)",IFERROR(_xlfn.UNIQUE(_xlfn._xlws.FILTER(Prod.Out!$J:$J,Prod.Out!$B:$B=X520)),""),""))))</f>
        <v/>
      </c>
      <c r="AC520" s="4" t="str" cm="1">
        <f t="array" ref="AC520">IF(OR(Y520=0,Y520=""),"",IF($R520="Mulched (left on surface)",IFERROR(_xlfn.UNIQUE(_xlfn._xlws.FILTER(Prod.Out!$H:$H,Prod.Out!$B:$B=Y520)),""),IF($R520="Incorporated",IFERROR(_xlfn.UNIQUE(_xlfn._xlws.FILTER(Prod.Out!$I:$I,Prod.Out!$B:$B=Y520)),""),IF($R520="Retained (unknown if mulched/incorp.)",IFERROR(_xlfn.UNIQUE(_xlfn._xlws.FILTER(Prod.Out!$J:$J,Prod.Out!$B:$B=Y520)),""),""))))</f>
        <v/>
      </c>
      <c r="AD520" s="4" t="str" cm="1">
        <f t="array" ref="AD520">IF(OR(Z520=0,Z520=""),"",IF($R520="Mulched (left on surface)",IFERROR(_xlfn.UNIQUE(_xlfn._xlws.FILTER(Prod.Out!$H:$H,Prod.Out!$B:$B=Z520)),""),IF($R520="Incorporated",IFERROR(_xlfn.UNIQUE(_xlfn._xlws.FILTER(Prod.Out!$I:$I,Prod.Out!$B:$B=Z520)),""),IF($R520="Retained (unknown if mulched/incorp.)",IFERROR(_xlfn.UNIQUE(_xlfn._xlws.FILTER(Prod.Out!$J:$J,Prod.Out!$B:$B=Z520)),""),""))))</f>
        <v/>
      </c>
    </row>
    <row r="521" spans="19:30" x14ac:dyDescent="0.35">
      <c r="S521" s="4" t="str" cm="1">
        <f t="array" ref="S521">IF(OR(Q521="",Q521=0),"",IFERROR(IF(V521="No",_xlfn._xlws.FILTER(MT.Out!A:A,MT.Out!D:D=Q521),IF(V521="Yes",_xlfn._xlws.FILTER(Int.Out!O:O,Int.Out!B:B=Q521),"")),""))</f>
        <v/>
      </c>
      <c r="T521" s="4" t="str" cm="1">
        <f t="array" ref="T521">IF(OR(Q521="",Q521=0),"",IFERROR(IF(V521="No",_xlfn._xlws.FILTER(MT.Out!B:B,MT.Out!D:D=Q521),IF(V521="Yes",_xlfn._xlws.FILTER(Int.Out!P:P,Int.Out!B:B=Q521),"")),""))</f>
        <v/>
      </c>
      <c r="U521" s="4" t="str" cm="1">
        <f t="array" ref="U521">IF(OR($Q521="",$Q521=0),"",IFERROR(IF($V521="No",_xlfn._xlws.FILTER(MT.Out!C:C,MT.Out!$D:$D=$Q521),IF($V521="Yes",_xlfn._xlws.FILTER(Int.Out!Q:Q,Int.Out!$B:$B=$Q521),"")),""))</f>
        <v/>
      </c>
      <c r="V521" s="4" t="str">
        <f>IF(Q521&lt;&gt;"",IFERROR(IF(MATCH(Q521,_xlfn.ANCHORARRAY(Intercrop!AS$1),0)&gt;0,"Yes","No"),"No"),"")</f>
        <v/>
      </c>
      <c r="W521" s="4" t="str" cm="1">
        <f t="array" ref="W521">IF(Q521="Natural or Bare Fallow","",IF(V521="","",IF(V521="No",_xlfn._xlws.FILTER(MT.Out!E:E,MT.Out!D:D=Q521),IF(V521="Yes",_xlfn._xlws.FILTER(Int.Out!S:V,Int.Out!B:B=Q521)))))</f>
        <v/>
      </c>
      <c r="AA521" s="4" t="str" cm="1">
        <f t="array" ref="AA521">IF(OR(W521=0,W521=""),"",IF($R521="Mulched (left on surface)",IFERROR(_xlfn.UNIQUE(_xlfn._xlws.FILTER(Prod.Out!$H:$H,Prod.Out!$B:$B=W521)),""),IF($R521="Incorporated",IFERROR(_xlfn.UNIQUE(_xlfn._xlws.FILTER(Prod.Out!$I:$I,Prod.Out!$B:$B=W521)),""),IF($R521="Retained (unknown if mulched/incorp.)",IFERROR(_xlfn.UNIQUE(_xlfn._xlws.FILTER(Prod.Out!$J:$J,Prod.Out!$B:$B=W521)),""),""))))</f>
        <v/>
      </c>
      <c r="AB521" s="4" t="str" cm="1">
        <f t="array" ref="AB521">IF(OR(X521=0,X521=""),"",IF($R521="Mulched (left on surface)",IFERROR(_xlfn.UNIQUE(_xlfn._xlws.FILTER(Prod.Out!$H:$H,Prod.Out!$B:$B=X521)),""),IF($R521="Incorporated",IFERROR(_xlfn.UNIQUE(_xlfn._xlws.FILTER(Prod.Out!$I:$I,Prod.Out!$B:$B=X521)),""),IF($R521="Retained (unknown if mulched/incorp.)",IFERROR(_xlfn.UNIQUE(_xlfn._xlws.FILTER(Prod.Out!$J:$J,Prod.Out!$B:$B=X521)),""),""))))</f>
        <v/>
      </c>
      <c r="AC521" s="4" t="str" cm="1">
        <f t="array" ref="AC521">IF(OR(Y521=0,Y521=""),"",IF($R521="Mulched (left on surface)",IFERROR(_xlfn.UNIQUE(_xlfn._xlws.FILTER(Prod.Out!$H:$H,Prod.Out!$B:$B=Y521)),""),IF($R521="Incorporated",IFERROR(_xlfn.UNIQUE(_xlfn._xlws.FILTER(Prod.Out!$I:$I,Prod.Out!$B:$B=Y521)),""),IF($R521="Retained (unknown if mulched/incorp.)",IFERROR(_xlfn.UNIQUE(_xlfn._xlws.FILTER(Prod.Out!$J:$J,Prod.Out!$B:$B=Y521)),""),""))))</f>
        <v/>
      </c>
      <c r="AD521" s="4" t="str" cm="1">
        <f t="array" ref="AD521">IF(OR(Z521=0,Z521=""),"",IF($R521="Mulched (left on surface)",IFERROR(_xlfn.UNIQUE(_xlfn._xlws.FILTER(Prod.Out!$H:$H,Prod.Out!$B:$B=Z521)),""),IF($R521="Incorporated",IFERROR(_xlfn.UNIQUE(_xlfn._xlws.FILTER(Prod.Out!$I:$I,Prod.Out!$B:$B=Z521)),""),IF($R521="Retained (unknown if mulched/incorp.)",IFERROR(_xlfn.UNIQUE(_xlfn._xlws.FILTER(Prod.Out!$J:$J,Prod.Out!$B:$B=Z521)),""),""))))</f>
        <v/>
      </c>
    </row>
    <row r="522" spans="19:30" x14ac:dyDescent="0.35">
      <c r="S522" s="4" t="str" cm="1">
        <f t="array" ref="S522">IF(OR(Q522="",Q522=0),"",IFERROR(IF(V522="No",_xlfn._xlws.FILTER(MT.Out!A:A,MT.Out!D:D=Q522),IF(V522="Yes",_xlfn._xlws.FILTER(Int.Out!O:O,Int.Out!B:B=Q522),"")),""))</f>
        <v/>
      </c>
      <c r="T522" s="4" t="str" cm="1">
        <f t="array" ref="T522">IF(OR(Q522="",Q522=0),"",IFERROR(IF(V522="No",_xlfn._xlws.FILTER(MT.Out!B:B,MT.Out!D:D=Q522),IF(V522="Yes",_xlfn._xlws.FILTER(Int.Out!P:P,Int.Out!B:B=Q522),"")),""))</f>
        <v/>
      </c>
      <c r="U522" s="4" t="str" cm="1">
        <f t="array" ref="U522">IF(OR($Q522="",$Q522=0),"",IFERROR(IF($V522="No",_xlfn._xlws.FILTER(MT.Out!C:C,MT.Out!$D:$D=$Q522),IF($V522="Yes",_xlfn._xlws.FILTER(Int.Out!Q:Q,Int.Out!$B:$B=$Q522),"")),""))</f>
        <v/>
      </c>
      <c r="V522" s="4" t="str">
        <f>IF(Q522&lt;&gt;"",IFERROR(IF(MATCH(Q522,_xlfn.ANCHORARRAY(Intercrop!AS$1),0)&gt;0,"Yes","No"),"No"),"")</f>
        <v/>
      </c>
      <c r="W522" s="4" t="str" cm="1">
        <f t="array" ref="W522">IF(Q522="Natural or Bare Fallow","",IF(V522="","",IF(V522="No",_xlfn._xlws.FILTER(MT.Out!E:E,MT.Out!D:D=Q522),IF(V522="Yes",_xlfn._xlws.FILTER(Int.Out!S:V,Int.Out!B:B=Q522)))))</f>
        <v/>
      </c>
      <c r="AA522" s="4" t="str" cm="1">
        <f t="array" ref="AA522">IF(OR(W522=0,W522=""),"",IF($R522="Mulched (left on surface)",IFERROR(_xlfn.UNIQUE(_xlfn._xlws.FILTER(Prod.Out!$H:$H,Prod.Out!$B:$B=W522)),""),IF($R522="Incorporated",IFERROR(_xlfn.UNIQUE(_xlfn._xlws.FILTER(Prod.Out!$I:$I,Prod.Out!$B:$B=W522)),""),IF($R522="Retained (unknown if mulched/incorp.)",IFERROR(_xlfn.UNIQUE(_xlfn._xlws.FILTER(Prod.Out!$J:$J,Prod.Out!$B:$B=W522)),""),""))))</f>
        <v/>
      </c>
      <c r="AB522" s="4" t="str" cm="1">
        <f t="array" ref="AB522">IF(OR(X522=0,X522=""),"",IF($R522="Mulched (left on surface)",IFERROR(_xlfn.UNIQUE(_xlfn._xlws.FILTER(Prod.Out!$H:$H,Prod.Out!$B:$B=X522)),""),IF($R522="Incorporated",IFERROR(_xlfn.UNIQUE(_xlfn._xlws.FILTER(Prod.Out!$I:$I,Prod.Out!$B:$B=X522)),""),IF($R522="Retained (unknown if mulched/incorp.)",IFERROR(_xlfn.UNIQUE(_xlfn._xlws.FILTER(Prod.Out!$J:$J,Prod.Out!$B:$B=X522)),""),""))))</f>
        <v/>
      </c>
      <c r="AC522" s="4" t="str" cm="1">
        <f t="array" ref="AC522">IF(OR(Y522=0,Y522=""),"",IF($R522="Mulched (left on surface)",IFERROR(_xlfn.UNIQUE(_xlfn._xlws.FILTER(Prod.Out!$H:$H,Prod.Out!$B:$B=Y522)),""),IF($R522="Incorporated",IFERROR(_xlfn.UNIQUE(_xlfn._xlws.FILTER(Prod.Out!$I:$I,Prod.Out!$B:$B=Y522)),""),IF($R522="Retained (unknown if mulched/incorp.)",IFERROR(_xlfn.UNIQUE(_xlfn._xlws.FILTER(Prod.Out!$J:$J,Prod.Out!$B:$B=Y522)),""),""))))</f>
        <v/>
      </c>
      <c r="AD522" s="4" t="str" cm="1">
        <f t="array" ref="AD522">IF(OR(Z522=0,Z522=""),"",IF($R522="Mulched (left on surface)",IFERROR(_xlfn.UNIQUE(_xlfn._xlws.FILTER(Prod.Out!$H:$H,Prod.Out!$B:$B=Z522)),""),IF($R522="Incorporated",IFERROR(_xlfn.UNIQUE(_xlfn._xlws.FILTER(Prod.Out!$I:$I,Prod.Out!$B:$B=Z522)),""),IF($R522="Retained (unknown if mulched/incorp.)",IFERROR(_xlfn.UNIQUE(_xlfn._xlws.FILTER(Prod.Out!$J:$J,Prod.Out!$B:$B=Z522)),""),""))))</f>
        <v/>
      </c>
    </row>
    <row r="523" spans="19:30" x14ac:dyDescent="0.35">
      <c r="S523" s="4" t="str" cm="1">
        <f t="array" ref="S523">IF(OR(Q523="",Q523=0),"",IFERROR(IF(V523="No",_xlfn._xlws.FILTER(MT.Out!A:A,MT.Out!D:D=Q523),IF(V523="Yes",_xlfn._xlws.FILTER(Int.Out!O:O,Int.Out!B:B=Q523),"")),""))</f>
        <v/>
      </c>
      <c r="T523" s="4" t="str" cm="1">
        <f t="array" ref="T523">IF(OR(Q523="",Q523=0),"",IFERROR(IF(V523="No",_xlfn._xlws.FILTER(MT.Out!B:B,MT.Out!D:D=Q523),IF(V523="Yes",_xlfn._xlws.FILTER(Int.Out!P:P,Int.Out!B:B=Q523),"")),""))</f>
        <v/>
      </c>
      <c r="U523" s="4" t="str" cm="1">
        <f t="array" ref="U523">IF(OR($Q523="",$Q523=0),"",IFERROR(IF($V523="No",_xlfn._xlws.FILTER(MT.Out!C:C,MT.Out!$D:$D=$Q523),IF($V523="Yes",_xlfn._xlws.FILTER(Int.Out!Q:Q,Int.Out!$B:$B=$Q523),"")),""))</f>
        <v/>
      </c>
      <c r="V523" s="4" t="str">
        <f>IF(Q523&lt;&gt;"",IFERROR(IF(MATCH(Q523,_xlfn.ANCHORARRAY(Intercrop!AS$1),0)&gt;0,"Yes","No"),"No"),"")</f>
        <v/>
      </c>
      <c r="W523" s="4" t="str" cm="1">
        <f t="array" ref="W523">IF(Q523="Natural or Bare Fallow","",IF(V523="","",IF(V523="No",_xlfn._xlws.FILTER(MT.Out!E:E,MT.Out!D:D=Q523),IF(V523="Yes",_xlfn._xlws.FILTER(Int.Out!S:V,Int.Out!B:B=Q523)))))</f>
        <v/>
      </c>
      <c r="AA523" s="4" t="str" cm="1">
        <f t="array" ref="AA523">IF(OR(W523=0,W523=""),"",IF($R523="Mulched (left on surface)",IFERROR(_xlfn.UNIQUE(_xlfn._xlws.FILTER(Prod.Out!$H:$H,Prod.Out!$B:$B=W523)),""),IF($R523="Incorporated",IFERROR(_xlfn.UNIQUE(_xlfn._xlws.FILTER(Prod.Out!$I:$I,Prod.Out!$B:$B=W523)),""),IF($R523="Retained (unknown if mulched/incorp.)",IFERROR(_xlfn.UNIQUE(_xlfn._xlws.FILTER(Prod.Out!$J:$J,Prod.Out!$B:$B=W523)),""),""))))</f>
        <v/>
      </c>
      <c r="AB523" s="4" t="str" cm="1">
        <f t="array" ref="AB523">IF(OR(X523=0,X523=""),"",IF($R523="Mulched (left on surface)",IFERROR(_xlfn.UNIQUE(_xlfn._xlws.FILTER(Prod.Out!$H:$H,Prod.Out!$B:$B=X523)),""),IF($R523="Incorporated",IFERROR(_xlfn.UNIQUE(_xlfn._xlws.FILTER(Prod.Out!$I:$I,Prod.Out!$B:$B=X523)),""),IF($R523="Retained (unknown if mulched/incorp.)",IFERROR(_xlfn.UNIQUE(_xlfn._xlws.FILTER(Prod.Out!$J:$J,Prod.Out!$B:$B=X523)),""),""))))</f>
        <v/>
      </c>
      <c r="AC523" s="4" t="str" cm="1">
        <f t="array" ref="AC523">IF(OR(Y523=0,Y523=""),"",IF($R523="Mulched (left on surface)",IFERROR(_xlfn.UNIQUE(_xlfn._xlws.FILTER(Prod.Out!$H:$H,Prod.Out!$B:$B=Y523)),""),IF($R523="Incorporated",IFERROR(_xlfn.UNIQUE(_xlfn._xlws.FILTER(Prod.Out!$I:$I,Prod.Out!$B:$B=Y523)),""),IF($R523="Retained (unknown if mulched/incorp.)",IFERROR(_xlfn.UNIQUE(_xlfn._xlws.FILTER(Prod.Out!$J:$J,Prod.Out!$B:$B=Y523)),""),""))))</f>
        <v/>
      </c>
      <c r="AD523" s="4" t="str" cm="1">
        <f t="array" ref="AD523">IF(OR(Z523=0,Z523=""),"",IF($R523="Mulched (left on surface)",IFERROR(_xlfn.UNIQUE(_xlfn._xlws.FILTER(Prod.Out!$H:$H,Prod.Out!$B:$B=Z523)),""),IF($R523="Incorporated",IFERROR(_xlfn.UNIQUE(_xlfn._xlws.FILTER(Prod.Out!$I:$I,Prod.Out!$B:$B=Z523)),""),IF($R523="Retained (unknown if mulched/incorp.)",IFERROR(_xlfn.UNIQUE(_xlfn._xlws.FILTER(Prod.Out!$J:$J,Prod.Out!$B:$B=Z523)),""),""))))</f>
        <v/>
      </c>
    </row>
    <row r="524" spans="19:30" x14ac:dyDescent="0.35">
      <c r="S524" s="4" t="str" cm="1">
        <f t="array" ref="S524">IF(OR(Q524="",Q524=0),"",IFERROR(IF(V524="No",_xlfn._xlws.FILTER(MT.Out!A:A,MT.Out!D:D=Q524),IF(V524="Yes",_xlfn._xlws.FILTER(Int.Out!O:O,Int.Out!B:B=Q524),"")),""))</f>
        <v/>
      </c>
      <c r="T524" s="4" t="str" cm="1">
        <f t="array" ref="T524">IF(OR(Q524="",Q524=0),"",IFERROR(IF(V524="No",_xlfn._xlws.FILTER(MT.Out!B:B,MT.Out!D:D=Q524),IF(V524="Yes",_xlfn._xlws.FILTER(Int.Out!P:P,Int.Out!B:B=Q524),"")),""))</f>
        <v/>
      </c>
      <c r="U524" s="4" t="str" cm="1">
        <f t="array" ref="U524">IF(OR($Q524="",$Q524=0),"",IFERROR(IF($V524="No",_xlfn._xlws.FILTER(MT.Out!C:C,MT.Out!$D:$D=$Q524),IF($V524="Yes",_xlfn._xlws.FILTER(Int.Out!Q:Q,Int.Out!$B:$B=$Q524),"")),""))</f>
        <v/>
      </c>
      <c r="V524" s="4" t="str">
        <f>IF(Q524&lt;&gt;"",IFERROR(IF(MATCH(Q524,_xlfn.ANCHORARRAY(Intercrop!AS$1),0)&gt;0,"Yes","No"),"No"),"")</f>
        <v/>
      </c>
      <c r="W524" s="4" t="str" cm="1">
        <f t="array" ref="W524">IF(Q524="Natural or Bare Fallow","",IF(V524="","",IF(V524="No",_xlfn._xlws.FILTER(MT.Out!E:E,MT.Out!D:D=Q524),IF(V524="Yes",_xlfn._xlws.FILTER(Int.Out!S:V,Int.Out!B:B=Q524)))))</f>
        <v/>
      </c>
      <c r="AA524" s="4" t="str" cm="1">
        <f t="array" ref="AA524">IF(OR(W524=0,W524=""),"",IF($R524="Mulched (left on surface)",IFERROR(_xlfn.UNIQUE(_xlfn._xlws.FILTER(Prod.Out!$H:$H,Prod.Out!$B:$B=W524)),""),IF($R524="Incorporated",IFERROR(_xlfn.UNIQUE(_xlfn._xlws.FILTER(Prod.Out!$I:$I,Prod.Out!$B:$B=W524)),""),IF($R524="Retained (unknown if mulched/incorp.)",IFERROR(_xlfn.UNIQUE(_xlfn._xlws.FILTER(Prod.Out!$J:$J,Prod.Out!$B:$B=W524)),""),""))))</f>
        <v/>
      </c>
      <c r="AB524" s="4" t="str" cm="1">
        <f t="array" ref="AB524">IF(OR(X524=0,X524=""),"",IF($R524="Mulched (left on surface)",IFERROR(_xlfn.UNIQUE(_xlfn._xlws.FILTER(Prod.Out!$H:$H,Prod.Out!$B:$B=X524)),""),IF($R524="Incorporated",IFERROR(_xlfn.UNIQUE(_xlfn._xlws.FILTER(Prod.Out!$I:$I,Prod.Out!$B:$B=X524)),""),IF($R524="Retained (unknown if mulched/incorp.)",IFERROR(_xlfn.UNIQUE(_xlfn._xlws.FILTER(Prod.Out!$J:$J,Prod.Out!$B:$B=X524)),""),""))))</f>
        <v/>
      </c>
      <c r="AC524" s="4" t="str" cm="1">
        <f t="array" ref="AC524">IF(OR(Y524=0,Y524=""),"",IF($R524="Mulched (left on surface)",IFERROR(_xlfn.UNIQUE(_xlfn._xlws.FILTER(Prod.Out!$H:$H,Prod.Out!$B:$B=Y524)),""),IF($R524="Incorporated",IFERROR(_xlfn.UNIQUE(_xlfn._xlws.FILTER(Prod.Out!$I:$I,Prod.Out!$B:$B=Y524)),""),IF($R524="Retained (unknown if mulched/incorp.)",IFERROR(_xlfn.UNIQUE(_xlfn._xlws.FILTER(Prod.Out!$J:$J,Prod.Out!$B:$B=Y524)),""),""))))</f>
        <v/>
      </c>
      <c r="AD524" s="4" t="str" cm="1">
        <f t="array" ref="AD524">IF(OR(Z524=0,Z524=""),"",IF($R524="Mulched (left on surface)",IFERROR(_xlfn.UNIQUE(_xlfn._xlws.FILTER(Prod.Out!$H:$H,Prod.Out!$B:$B=Z524)),""),IF($R524="Incorporated",IFERROR(_xlfn.UNIQUE(_xlfn._xlws.FILTER(Prod.Out!$I:$I,Prod.Out!$B:$B=Z524)),""),IF($R524="Retained (unknown if mulched/incorp.)",IFERROR(_xlfn.UNIQUE(_xlfn._xlws.FILTER(Prod.Out!$J:$J,Prod.Out!$B:$B=Z524)),""),""))))</f>
        <v/>
      </c>
    </row>
    <row r="525" spans="19:30" x14ac:dyDescent="0.35">
      <c r="S525" s="4" t="str" cm="1">
        <f t="array" ref="S525">IF(OR(Q525="",Q525=0),"",IFERROR(IF(V525="No",_xlfn._xlws.FILTER(MT.Out!A:A,MT.Out!D:D=Q525),IF(V525="Yes",_xlfn._xlws.FILTER(Int.Out!O:O,Int.Out!B:B=Q525),"")),""))</f>
        <v/>
      </c>
      <c r="T525" s="4" t="str" cm="1">
        <f t="array" ref="T525">IF(OR(Q525="",Q525=0),"",IFERROR(IF(V525="No",_xlfn._xlws.FILTER(MT.Out!B:B,MT.Out!D:D=Q525),IF(V525="Yes",_xlfn._xlws.FILTER(Int.Out!P:P,Int.Out!B:B=Q525),"")),""))</f>
        <v/>
      </c>
      <c r="U525" s="4" t="str" cm="1">
        <f t="array" ref="U525">IF(OR($Q525="",$Q525=0),"",IFERROR(IF($V525="No",_xlfn._xlws.FILTER(MT.Out!C:C,MT.Out!$D:$D=$Q525),IF($V525="Yes",_xlfn._xlws.FILTER(Int.Out!Q:Q,Int.Out!$B:$B=$Q525),"")),""))</f>
        <v/>
      </c>
      <c r="V525" s="4" t="str">
        <f>IF(Q525&lt;&gt;"",IFERROR(IF(MATCH(Q525,_xlfn.ANCHORARRAY(Intercrop!AS$1),0)&gt;0,"Yes","No"),"No"),"")</f>
        <v/>
      </c>
      <c r="W525" s="4" t="str" cm="1">
        <f t="array" ref="W525">IF(Q525="Natural or Bare Fallow","",IF(V525="","",IF(V525="No",_xlfn._xlws.FILTER(MT.Out!E:E,MT.Out!D:D=Q525),IF(V525="Yes",_xlfn._xlws.FILTER(Int.Out!S:V,Int.Out!B:B=Q525)))))</f>
        <v/>
      </c>
      <c r="AA525" s="4" t="str" cm="1">
        <f t="array" ref="AA525">IF(OR(W525=0,W525=""),"",IF($R525="Mulched (left on surface)",IFERROR(_xlfn.UNIQUE(_xlfn._xlws.FILTER(Prod.Out!$H:$H,Prod.Out!$B:$B=W525)),""),IF($R525="Incorporated",IFERROR(_xlfn.UNIQUE(_xlfn._xlws.FILTER(Prod.Out!$I:$I,Prod.Out!$B:$B=W525)),""),IF($R525="Retained (unknown if mulched/incorp.)",IFERROR(_xlfn.UNIQUE(_xlfn._xlws.FILTER(Prod.Out!$J:$J,Prod.Out!$B:$B=W525)),""),""))))</f>
        <v/>
      </c>
      <c r="AB525" s="4" t="str" cm="1">
        <f t="array" ref="AB525">IF(OR(X525=0,X525=""),"",IF($R525="Mulched (left on surface)",IFERROR(_xlfn.UNIQUE(_xlfn._xlws.FILTER(Prod.Out!$H:$H,Prod.Out!$B:$B=X525)),""),IF($R525="Incorporated",IFERROR(_xlfn.UNIQUE(_xlfn._xlws.FILTER(Prod.Out!$I:$I,Prod.Out!$B:$B=X525)),""),IF($R525="Retained (unknown if mulched/incorp.)",IFERROR(_xlfn.UNIQUE(_xlfn._xlws.FILTER(Prod.Out!$J:$J,Prod.Out!$B:$B=X525)),""),""))))</f>
        <v/>
      </c>
      <c r="AC525" s="4" t="str" cm="1">
        <f t="array" ref="AC525">IF(OR(Y525=0,Y525=""),"",IF($R525="Mulched (left on surface)",IFERROR(_xlfn.UNIQUE(_xlfn._xlws.FILTER(Prod.Out!$H:$H,Prod.Out!$B:$B=Y525)),""),IF($R525="Incorporated",IFERROR(_xlfn.UNIQUE(_xlfn._xlws.FILTER(Prod.Out!$I:$I,Prod.Out!$B:$B=Y525)),""),IF($R525="Retained (unknown if mulched/incorp.)",IFERROR(_xlfn.UNIQUE(_xlfn._xlws.FILTER(Prod.Out!$J:$J,Prod.Out!$B:$B=Y525)),""),""))))</f>
        <v/>
      </c>
      <c r="AD525" s="4" t="str" cm="1">
        <f t="array" ref="AD525">IF(OR(Z525=0,Z525=""),"",IF($R525="Mulched (left on surface)",IFERROR(_xlfn.UNIQUE(_xlfn._xlws.FILTER(Prod.Out!$H:$H,Prod.Out!$B:$B=Z525)),""),IF($R525="Incorporated",IFERROR(_xlfn.UNIQUE(_xlfn._xlws.FILTER(Prod.Out!$I:$I,Prod.Out!$B:$B=Z525)),""),IF($R525="Retained (unknown if mulched/incorp.)",IFERROR(_xlfn.UNIQUE(_xlfn._xlws.FILTER(Prod.Out!$J:$J,Prod.Out!$B:$B=Z525)),""),""))))</f>
        <v/>
      </c>
    </row>
    <row r="526" spans="19:30" x14ac:dyDescent="0.35">
      <c r="S526" s="4" t="str" cm="1">
        <f t="array" ref="S526">IF(OR(Q526="",Q526=0),"",IFERROR(IF(V526="No",_xlfn._xlws.FILTER(MT.Out!A:A,MT.Out!D:D=Q526),IF(V526="Yes",_xlfn._xlws.FILTER(Int.Out!O:O,Int.Out!B:B=Q526),"")),""))</f>
        <v/>
      </c>
      <c r="T526" s="4" t="str" cm="1">
        <f t="array" ref="T526">IF(OR(Q526="",Q526=0),"",IFERROR(IF(V526="No",_xlfn._xlws.FILTER(MT.Out!B:B,MT.Out!D:D=Q526),IF(V526="Yes",_xlfn._xlws.FILTER(Int.Out!P:P,Int.Out!B:B=Q526),"")),""))</f>
        <v/>
      </c>
      <c r="U526" s="4" t="str" cm="1">
        <f t="array" ref="U526">IF(OR($Q526="",$Q526=0),"",IFERROR(IF($V526="No",_xlfn._xlws.FILTER(MT.Out!C:C,MT.Out!$D:$D=$Q526),IF($V526="Yes",_xlfn._xlws.FILTER(Int.Out!Q:Q,Int.Out!$B:$B=$Q526),"")),""))</f>
        <v/>
      </c>
      <c r="V526" s="4" t="str">
        <f>IF(Q526&lt;&gt;"",IFERROR(IF(MATCH(Q526,_xlfn.ANCHORARRAY(Intercrop!AS$1),0)&gt;0,"Yes","No"),"No"),"")</f>
        <v/>
      </c>
      <c r="W526" s="4" t="str" cm="1">
        <f t="array" ref="W526">IF(Q526="Natural or Bare Fallow","",IF(V526="","",IF(V526="No",_xlfn._xlws.FILTER(MT.Out!E:E,MT.Out!D:D=Q526),IF(V526="Yes",_xlfn._xlws.FILTER(Int.Out!S:V,Int.Out!B:B=Q526)))))</f>
        <v/>
      </c>
      <c r="AA526" s="4" t="str" cm="1">
        <f t="array" ref="AA526">IF(OR(W526=0,W526=""),"",IF($R526="Mulched (left on surface)",IFERROR(_xlfn.UNIQUE(_xlfn._xlws.FILTER(Prod.Out!$H:$H,Prod.Out!$B:$B=W526)),""),IF($R526="Incorporated",IFERROR(_xlfn.UNIQUE(_xlfn._xlws.FILTER(Prod.Out!$I:$I,Prod.Out!$B:$B=W526)),""),IF($R526="Retained (unknown if mulched/incorp.)",IFERROR(_xlfn.UNIQUE(_xlfn._xlws.FILTER(Prod.Out!$J:$J,Prod.Out!$B:$B=W526)),""),""))))</f>
        <v/>
      </c>
      <c r="AB526" s="4" t="str" cm="1">
        <f t="array" ref="AB526">IF(OR(X526=0,X526=""),"",IF($R526="Mulched (left on surface)",IFERROR(_xlfn.UNIQUE(_xlfn._xlws.FILTER(Prod.Out!$H:$H,Prod.Out!$B:$B=X526)),""),IF($R526="Incorporated",IFERROR(_xlfn.UNIQUE(_xlfn._xlws.FILTER(Prod.Out!$I:$I,Prod.Out!$B:$B=X526)),""),IF($R526="Retained (unknown if mulched/incorp.)",IFERROR(_xlfn.UNIQUE(_xlfn._xlws.FILTER(Prod.Out!$J:$J,Prod.Out!$B:$B=X526)),""),""))))</f>
        <v/>
      </c>
      <c r="AC526" s="4" t="str" cm="1">
        <f t="array" ref="AC526">IF(OR(Y526=0,Y526=""),"",IF($R526="Mulched (left on surface)",IFERROR(_xlfn.UNIQUE(_xlfn._xlws.FILTER(Prod.Out!$H:$H,Prod.Out!$B:$B=Y526)),""),IF($R526="Incorporated",IFERROR(_xlfn.UNIQUE(_xlfn._xlws.FILTER(Prod.Out!$I:$I,Prod.Out!$B:$B=Y526)),""),IF($R526="Retained (unknown if mulched/incorp.)",IFERROR(_xlfn.UNIQUE(_xlfn._xlws.FILTER(Prod.Out!$J:$J,Prod.Out!$B:$B=Y526)),""),""))))</f>
        <v/>
      </c>
      <c r="AD526" s="4" t="str" cm="1">
        <f t="array" ref="AD526">IF(OR(Z526=0,Z526=""),"",IF($R526="Mulched (left on surface)",IFERROR(_xlfn.UNIQUE(_xlfn._xlws.FILTER(Prod.Out!$H:$H,Prod.Out!$B:$B=Z526)),""),IF($R526="Incorporated",IFERROR(_xlfn.UNIQUE(_xlfn._xlws.FILTER(Prod.Out!$I:$I,Prod.Out!$B:$B=Z526)),""),IF($R526="Retained (unknown if mulched/incorp.)",IFERROR(_xlfn.UNIQUE(_xlfn._xlws.FILTER(Prod.Out!$J:$J,Prod.Out!$B:$B=Z526)),""),""))))</f>
        <v/>
      </c>
    </row>
    <row r="527" spans="19:30" x14ac:dyDescent="0.35">
      <c r="S527" s="4" t="str" cm="1">
        <f t="array" ref="S527">IF(OR(Q527="",Q527=0),"",IFERROR(IF(V527="No",_xlfn._xlws.FILTER(MT.Out!A:A,MT.Out!D:D=Q527),IF(V527="Yes",_xlfn._xlws.FILTER(Int.Out!O:O,Int.Out!B:B=Q527),"")),""))</f>
        <v/>
      </c>
      <c r="T527" s="4" t="str" cm="1">
        <f t="array" ref="T527">IF(OR(Q527="",Q527=0),"",IFERROR(IF(V527="No",_xlfn._xlws.FILTER(MT.Out!B:B,MT.Out!D:D=Q527),IF(V527="Yes",_xlfn._xlws.FILTER(Int.Out!P:P,Int.Out!B:B=Q527),"")),""))</f>
        <v/>
      </c>
      <c r="U527" s="4" t="str" cm="1">
        <f t="array" ref="U527">IF(OR($Q527="",$Q527=0),"",IFERROR(IF($V527="No",_xlfn._xlws.FILTER(MT.Out!C:C,MT.Out!$D:$D=$Q527),IF($V527="Yes",_xlfn._xlws.FILTER(Int.Out!Q:Q,Int.Out!$B:$B=$Q527),"")),""))</f>
        <v/>
      </c>
      <c r="V527" s="4" t="str">
        <f>IF(Q527&lt;&gt;"",IFERROR(IF(MATCH(Q527,_xlfn.ANCHORARRAY(Intercrop!AS$1),0)&gt;0,"Yes","No"),"No"),"")</f>
        <v/>
      </c>
      <c r="W527" s="4" t="str" cm="1">
        <f t="array" ref="W527">IF(Q527="Natural or Bare Fallow","",IF(V527="","",IF(V527="No",_xlfn._xlws.FILTER(MT.Out!E:E,MT.Out!D:D=Q527),IF(V527="Yes",_xlfn._xlws.FILTER(Int.Out!S:V,Int.Out!B:B=Q527)))))</f>
        <v/>
      </c>
      <c r="AA527" s="4" t="str" cm="1">
        <f t="array" ref="AA527">IF(OR(W527=0,W527=""),"",IF($R527="Mulched (left on surface)",IFERROR(_xlfn.UNIQUE(_xlfn._xlws.FILTER(Prod.Out!$H:$H,Prod.Out!$B:$B=W527)),""),IF($R527="Incorporated",IFERROR(_xlfn.UNIQUE(_xlfn._xlws.FILTER(Prod.Out!$I:$I,Prod.Out!$B:$B=W527)),""),IF($R527="Retained (unknown if mulched/incorp.)",IFERROR(_xlfn.UNIQUE(_xlfn._xlws.FILTER(Prod.Out!$J:$J,Prod.Out!$B:$B=W527)),""),""))))</f>
        <v/>
      </c>
      <c r="AB527" s="4" t="str" cm="1">
        <f t="array" ref="AB527">IF(OR(X527=0,X527=""),"",IF($R527="Mulched (left on surface)",IFERROR(_xlfn.UNIQUE(_xlfn._xlws.FILTER(Prod.Out!$H:$H,Prod.Out!$B:$B=X527)),""),IF($R527="Incorporated",IFERROR(_xlfn.UNIQUE(_xlfn._xlws.FILTER(Prod.Out!$I:$I,Prod.Out!$B:$B=X527)),""),IF($R527="Retained (unknown if mulched/incorp.)",IFERROR(_xlfn.UNIQUE(_xlfn._xlws.FILTER(Prod.Out!$J:$J,Prod.Out!$B:$B=X527)),""),""))))</f>
        <v/>
      </c>
      <c r="AC527" s="4" t="str" cm="1">
        <f t="array" ref="AC527">IF(OR(Y527=0,Y527=""),"",IF($R527="Mulched (left on surface)",IFERROR(_xlfn.UNIQUE(_xlfn._xlws.FILTER(Prod.Out!$H:$H,Prod.Out!$B:$B=Y527)),""),IF($R527="Incorporated",IFERROR(_xlfn.UNIQUE(_xlfn._xlws.FILTER(Prod.Out!$I:$I,Prod.Out!$B:$B=Y527)),""),IF($R527="Retained (unknown if mulched/incorp.)",IFERROR(_xlfn.UNIQUE(_xlfn._xlws.FILTER(Prod.Out!$J:$J,Prod.Out!$B:$B=Y527)),""),""))))</f>
        <v/>
      </c>
      <c r="AD527" s="4" t="str" cm="1">
        <f t="array" ref="AD527">IF(OR(Z527=0,Z527=""),"",IF($R527="Mulched (left on surface)",IFERROR(_xlfn.UNIQUE(_xlfn._xlws.FILTER(Prod.Out!$H:$H,Prod.Out!$B:$B=Z527)),""),IF($R527="Incorporated",IFERROR(_xlfn.UNIQUE(_xlfn._xlws.FILTER(Prod.Out!$I:$I,Prod.Out!$B:$B=Z527)),""),IF($R527="Retained (unknown if mulched/incorp.)",IFERROR(_xlfn.UNIQUE(_xlfn._xlws.FILTER(Prod.Out!$J:$J,Prod.Out!$B:$B=Z527)),""),""))))</f>
        <v/>
      </c>
    </row>
    <row r="528" spans="19:30" x14ac:dyDescent="0.35">
      <c r="S528" s="4" t="str" cm="1">
        <f t="array" ref="S528">IF(OR(Q528="",Q528=0),"",IFERROR(IF(V528="No",_xlfn._xlws.FILTER(MT.Out!A:A,MT.Out!D:D=Q528),IF(V528="Yes",_xlfn._xlws.FILTER(Int.Out!O:O,Int.Out!B:B=Q528),"")),""))</f>
        <v/>
      </c>
      <c r="T528" s="4" t="str" cm="1">
        <f t="array" ref="T528">IF(OR(Q528="",Q528=0),"",IFERROR(IF(V528="No",_xlfn._xlws.FILTER(MT.Out!B:B,MT.Out!D:D=Q528),IF(V528="Yes",_xlfn._xlws.FILTER(Int.Out!P:P,Int.Out!B:B=Q528),"")),""))</f>
        <v/>
      </c>
      <c r="U528" s="4" t="str" cm="1">
        <f t="array" ref="U528">IF(OR($Q528="",$Q528=0),"",IFERROR(IF($V528="No",_xlfn._xlws.FILTER(MT.Out!C:C,MT.Out!$D:$D=$Q528),IF($V528="Yes",_xlfn._xlws.FILTER(Int.Out!Q:Q,Int.Out!$B:$B=$Q528),"")),""))</f>
        <v/>
      </c>
      <c r="V528" s="4" t="str">
        <f>IF(Q528&lt;&gt;"",IFERROR(IF(MATCH(Q528,_xlfn.ANCHORARRAY(Intercrop!AS$1),0)&gt;0,"Yes","No"),"No"),"")</f>
        <v/>
      </c>
      <c r="W528" s="4" t="str" cm="1">
        <f t="array" ref="W528">IF(Q528="Natural or Bare Fallow","",IF(V528="","",IF(V528="No",_xlfn._xlws.FILTER(MT.Out!E:E,MT.Out!D:D=Q528),IF(V528="Yes",_xlfn._xlws.FILTER(Int.Out!S:V,Int.Out!B:B=Q528)))))</f>
        <v/>
      </c>
      <c r="AA528" s="4" t="str" cm="1">
        <f t="array" ref="AA528">IF(OR(W528=0,W528=""),"",IF($R528="Mulched (left on surface)",IFERROR(_xlfn.UNIQUE(_xlfn._xlws.FILTER(Prod.Out!$H:$H,Prod.Out!$B:$B=W528)),""),IF($R528="Incorporated",IFERROR(_xlfn.UNIQUE(_xlfn._xlws.FILTER(Prod.Out!$I:$I,Prod.Out!$B:$B=W528)),""),IF($R528="Retained (unknown if mulched/incorp.)",IFERROR(_xlfn.UNIQUE(_xlfn._xlws.FILTER(Prod.Out!$J:$J,Prod.Out!$B:$B=W528)),""),""))))</f>
        <v/>
      </c>
      <c r="AB528" s="4" t="str" cm="1">
        <f t="array" ref="AB528">IF(OR(X528=0,X528=""),"",IF($R528="Mulched (left on surface)",IFERROR(_xlfn.UNIQUE(_xlfn._xlws.FILTER(Prod.Out!$H:$H,Prod.Out!$B:$B=X528)),""),IF($R528="Incorporated",IFERROR(_xlfn.UNIQUE(_xlfn._xlws.FILTER(Prod.Out!$I:$I,Prod.Out!$B:$B=X528)),""),IF($R528="Retained (unknown if mulched/incorp.)",IFERROR(_xlfn.UNIQUE(_xlfn._xlws.FILTER(Prod.Out!$J:$J,Prod.Out!$B:$B=X528)),""),""))))</f>
        <v/>
      </c>
      <c r="AC528" s="4" t="str" cm="1">
        <f t="array" ref="AC528">IF(OR(Y528=0,Y528=""),"",IF($R528="Mulched (left on surface)",IFERROR(_xlfn.UNIQUE(_xlfn._xlws.FILTER(Prod.Out!$H:$H,Prod.Out!$B:$B=Y528)),""),IF($R528="Incorporated",IFERROR(_xlfn.UNIQUE(_xlfn._xlws.FILTER(Prod.Out!$I:$I,Prod.Out!$B:$B=Y528)),""),IF($R528="Retained (unknown if mulched/incorp.)",IFERROR(_xlfn.UNIQUE(_xlfn._xlws.FILTER(Prod.Out!$J:$J,Prod.Out!$B:$B=Y528)),""),""))))</f>
        <v/>
      </c>
      <c r="AD528" s="4" t="str" cm="1">
        <f t="array" ref="AD528">IF(OR(Z528=0,Z528=""),"",IF($R528="Mulched (left on surface)",IFERROR(_xlfn.UNIQUE(_xlfn._xlws.FILTER(Prod.Out!$H:$H,Prod.Out!$B:$B=Z528)),""),IF($R528="Incorporated",IFERROR(_xlfn.UNIQUE(_xlfn._xlws.FILTER(Prod.Out!$I:$I,Prod.Out!$B:$B=Z528)),""),IF($R528="Retained (unknown if mulched/incorp.)",IFERROR(_xlfn.UNIQUE(_xlfn._xlws.FILTER(Prod.Out!$J:$J,Prod.Out!$B:$B=Z528)),""),""))))</f>
        <v/>
      </c>
    </row>
    <row r="529" spans="19:30" x14ac:dyDescent="0.35">
      <c r="S529" s="4" t="str" cm="1">
        <f t="array" ref="S529">IF(OR(Q529="",Q529=0),"",IFERROR(IF(V529="No",_xlfn._xlws.FILTER(MT.Out!A:A,MT.Out!D:D=Q529),IF(V529="Yes",_xlfn._xlws.FILTER(Int.Out!O:O,Int.Out!B:B=Q529),"")),""))</f>
        <v/>
      </c>
      <c r="T529" s="4" t="str" cm="1">
        <f t="array" ref="T529">IF(OR(Q529="",Q529=0),"",IFERROR(IF(V529="No",_xlfn._xlws.FILTER(MT.Out!B:B,MT.Out!D:D=Q529),IF(V529="Yes",_xlfn._xlws.FILTER(Int.Out!P:P,Int.Out!B:B=Q529),"")),""))</f>
        <v/>
      </c>
      <c r="U529" s="4" t="str" cm="1">
        <f t="array" ref="U529">IF(OR($Q529="",$Q529=0),"",IFERROR(IF($V529="No",_xlfn._xlws.FILTER(MT.Out!C:C,MT.Out!$D:$D=$Q529),IF($V529="Yes",_xlfn._xlws.FILTER(Int.Out!Q:Q,Int.Out!$B:$B=$Q529),"")),""))</f>
        <v/>
      </c>
      <c r="V529" s="4" t="str">
        <f>IF(Q529&lt;&gt;"",IFERROR(IF(MATCH(Q529,_xlfn.ANCHORARRAY(Intercrop!AS$1),0)&gt;0,"Yes","No"),"No"),"")</f>
        <v/>
      </c>
      <c r="W529" s="4" t="str" cm="1">
        <f t="array" ref="W529">IF(Q529="Natural or Bare Fallow","",IF(V529="","",IF(V529="No",_xlfn._xlws.FILTER(MT.Out!E:E,MT.Out!D:D=Q529),IF(V529="Yes",_xlfn._xlws.FILTER(Int.Out!S:V,Int.Out!B:B=Q529)))))</f>
        <v/>
      </c>
      <c r="AA529" s="4" t="str" cm="1">
        <f t="array" ref="AA529">IF(OR(W529=0,W529=""),"",IF($R529="Mulched (left on surface)",IFERROR(_xlfn.UNIQUE(_xlfn._xlws.FILTER(Prod.Out!$H:$H,Prod.Out!$B:$B=W529)),""),IF($R529="Incorporated",IFERROR(_xlfn.UNIQUE(_xlfn._xlws.FILTER(Prod.Out!$I:$I,Prod.Out!$B:$B=W529)),""),IF($R529="Retained (unknown if mulched/incorp.)",IFERROR(_xlfn.UNIQUE(_xlfn._xlws.FILTER(Prod.Out!$J:$J,Prod.Out!$B:$B=W529)),""),""))))</f>
        <v/>
      </c>
      <c r="AB529" s="4" t="str" cm="1">
        <f t="array" ref="AB529">IF(OR(X529=0,X529=""),"",IF($R529="Mulched (left on surface)",IFERROR(_xlfn.UNIQUE(_xlfn._xlws.FILTER(Prod.Out!$H:$H,Prod.Out!$B:$B=X529)),""),IF($R529="Incorporated",IFERROR(_xlfn.UNIQUE(_xlfn._xlws.FILTER(Prod.Out!$I:$I,Prod.Out!$B:$B=X529)),""),IF($R529="Retained (unknown if mulched/incorp.)",IFERROR(_xlfn.UNIQUE(_xlfn._xlws.FILTER(Prod.Out!$J:$J,Prod.Out!$B:$B=X529)),""),""))))</f>
        <v/>
      </c>
      <c r="AC529" s="4" t="str" cm="1">
        <f t="array" ref="AC529">IF(OR(Y529=0,Y529=""),"",IF($R529="Mulched (left on surface)",IFERROR(_xlfn.UNIQUE(_xlfn._xlws.FILTER(Prod.Out!$H:$H,Prod.Out!$B:$B=Y529)),""),IF($R529="Incorporated",IFERROR(_xlfn.UNIQUE(_xlfn._xlws.FILTER(Prod.Out!$I:$I,Prod.Out!$B:$B=Y529)),""),IF($R529="Retained (unknown if mulched/incorp.)",IFERROR(_xlfn.UNIQUE(_xlfn._xlws.FILTER(Prod.Out!$J:$J,Prod.Out!$B:$B=Y529)),""),""))))</f>
        <v/>
      </c>
      <c r="AD529" s="4" t="str" cm="1">
        <f t="array" ref="AD529">IF(OR(Z529=0,Z529=""),"",IF($R529="Mulched (left on surface)",IFERROR(_xlfn.UNIQUE(_xlfn._xlws.FILTER(Prod.Out!$H:$H,Prod.Out!$B:$B=Z529)),""),IF($R529="Incorporated",IFERROR(_xlfn.UNIQUE(_xlfn._xlws.FILTER(Prod.Out!$I:$I,Prod.Out!$B:$B=Z529)),""),IF($R529="Retained (unknown if mulched/incorp.)",IFERROR(_xlfn.UNIQUE(_xlfn._xlws.FILTER(Prod.Out!$J:$J,Prod.Out!$B:$B=Z529)),""),""))))</f>
        <v/>
      </c>
    </row>
    <row r="530" spans="19:30" x14ac:dyDescent="0.35">
      <c r="S530" s="4" t="str" cm="1">
        <f t="array" ref="S530">IF(OR(Q530="",Q530=0),"",IFERROR(IF(V530="No",_xlfn._xlws.FILTER(MT.Out!A:A,MT.Out!D:D=Q530),IF(V530="Yes",_xlfn._xlws.FILTER(Int.Out!O:O,Int.Out!B:B=Q530),"")),""))</f>
        <v/>
      </c>
      <c r="T530" s="4" t="str" cm="1">
        <f t="array" ref="T530">IF(OR(Q530="",Q530=0),"",IFERROR(IF(V530="No",_xlfn._xlws.FILTER(MT.Out!B:B,MT.Out!D:D=Q530),IF(V530="Yes",_xlfn._xlws.FILTER(Int.Out!P:P,Int.Out!B:B=Q530),"")),""))</f>
        <v/>
      </c>
      <c r="U530" s="4" t="str" cm="1">
        <f t="array" ref="U530">IF(OR($Q530="",$Q530=0),"",IFERROR(IF($V530="No",_xlfn._xlws.FILTER(MT.Out!C:C,MT.Out!$D:$D=$Q530),IF($V530="Yes",_xlfn._xlws.FILTER(Int.Out!Q:Q,Int.Out!$B:$B=$Q530),"")),""))</f>
        <v/>
      </c>
      <c r="V530" s="4" t="str">
        <f>IF(Q530&lt;&gt;"",IFERROR(IF(MATCH(Q530,_xlfn.ANCHORARRAY(Intercrop!AS$1),0)&gt;0,"Yes","No"),"No"),"")</f>
        <v/>
      </c>
      <c r="W530" s="4" t="str" cm="1">
        <f t="array" ref="W530">IF(Q530="Natural or Bare Fallow","",IF(V530="","",IF(V530="No",_xlfn._xlws.FILTER(MT.Out!E:E,MT.Out!D:D=Q530),IF(V530="Yes",_xlfn._xlws.FILTER(Int.Out!S:V,Int.Out!B:B=Q530)))))</f>
        <v/>
      </c>
      <c r="AA530" s="4" t="str" cm="1">
        <f t="array" ref="AA530">IF(OR(W530=0,W530=""),"",IF($R530="Mulched (left on surface)",IFERROR(_xlfn.UNIQUE(_xlfn._xlws.FILTER(Prod.Out!$H:$H,Prod.Out!$B:$B=W530)),""),IF($R530="Incorporated",IFERROR(_xlfn.UNIQUE(_xlfn._xlws.FILTER(Prod.Out!$I:$I,Prod.Out!$B:$B=W530)),""),IF($R530="Retained (unknown if mulched/incorp.)",IFERROR(_xlfn.UNIQUE(_xlfn._xlws.FILTER(Prod.Out!$J:$J,Prod.Out!$B:$B=W530)),""),""))))</f>
        <v/>
      </c>
      <c r="AB530" s="4" t="str" cm="1">
        <f t="array" ref="AB530">IF(OR(X530=0,X530=""),"",IF($R530="Mulched (left on surface)",IFERROR(_xlfn.UNIQUE(_xlfn._xlws.FILTER(Prod.Out!$H:$H,Prod.Out!$B:$B=X530)),""),IF($R530="Incorporated",IFERROR(_xlfn.UNIQUE(_xlfn._xlws.FILTER(Prod.Out!$I:$I,Prod.Out!$B:$B=X530)),""),IF($R530="Retained (unknown if mulched/incorp.)",IFERROR(_xlfn.UNIQUE(_xlfn._xlws.FILTER(Prod.Out!$J:$J,Prod.Out!$B:$B=X530)),""),""))))</f>
        <v/>
      </c>
      <c r="AC530" s="4" t="str" cm="1">
        <f t="array" ref="AC530">IF(OR(Y530=0,Y530=""),"",IF($R530="Mulched (left on surface)",IFERROR(_xlfn.UNIQUE(_xlfn._xlws.FILTER(Prod.Out!$H:$H,Prod.Out!$B:$B=Y530)),""),IF($R530="Incorporated",IFERROR(_xlfn.UNIQUE(_xlfn._xlws.FILTER(Prod.Out!$I:$I,Prod.Out!$B:$B=Y530)),""),IF($R530="Retained (unknown if mulched/incorp.)",IFERROR(_xlfn.UNIQUE(_xlfn._xlws.FILTER(Prod.Out!$J:$J,Prod.Out!$B:$B=Y530)),""),""))))</f>
        <v/>
      </c>
      <c r="AD530" s="4" t="str" cm="1">
        <f t="array" ref="AD530">IF(OR(Z530=0,Z530=""),"",IF($R530="Mulched (left on surface)",IFERROR(_xlfn.UNIQUE(_xlfn._xlws.FILTER(Prod.Out!$H:$H,Prod.Out!$B:$B=Z530)),""),IF($R530="Incorporated",IFERROR(_xlfn.UNIQUE(_xlfn._xlws.FILTER(Prod.Out!$I:$I,Prod.Out!$B:$B=Z530)),""),IF($R530="Retained (unknown if mulched/incorp.)",IFERROR(_xlfn.UNIQUE(_xlfn._xlws.FILTER(Prod.Out!$J:$J,Prod.Out!$B:$B=Z530)),""),""))))</f>
        <v/>
      </c>
    </row>
    <row r="531" spans="19:30" x14ac:dyDescent="0.35">
      <c r="S531" s="4" t="str" cm="1">
        <f t="array" ref="S531">IF(OR(Q531="",Q531=0),"",IFERROR(IF(V531="No",_xlfn._xlws.FILTER(MT.Out!A:A,MT.Out!D:D=Q531),IF(V531="Yes",_xlfn._xlws.FILTER(Int.Out!O:O,Int.Out!B:B=Q531),"")),""))</f>
        <v/>
      </c>
      <c r="T531" s="4" t="str" cm="1">
        <f t="array" ref="T531">IF(OR(Q531="",Q531=0),"",IFERROR(IF(V531="No",_xlfn._xlws.FILTER(MT.Out!B:B,MT.Out!D:D=Q531),IF(V531="Yes",_xlfn._xlws.FILTER(Int.Out!P:P,Int.Out!B:B=Q531),"")),""))</f>
        <v/>
      </c>
      <c r="U531" s="4" t="str" cm="1">
        <f t="array" ref="U531">IF(OR($Q531="",$Q531=0),"",IFERROR(IF($V531="No",_xlfn._xlws.FILTER(MT.Out!C:C,MT.Out!$D:$D=$Q531),IF($V531="Yes",_xlfn._xlws.FILTER(Int.Out!Q:Q,Int.Out!$B:$B=$Q531),"")),""))</f>
        <v/>
      </c>
      <c r="V531" s="4" t="str">
        <f>IF(Q531&lt;&gt;"",IFERROR(IF(MATCH(Q531,_xlfn.ANCHORARRAY(Intercrop!AS$1),0)&gt;0,"Yes","No"),"No"),"")</f>
        <v/>
      </c>
      <c r="W531" s="4" t="str" cm="1">
        <f t="array" ref="W531">IF(Q531="Natural or Bare Fallow","",IF(V531="","",IF(V531="No",_xlfn._xlws.FILTER(MT.Out!E:E,MT.Out!D:D=Q531),IF(V531="Yes",_xlfn._xlws.FILTER(Int.Out!S:V,Int.Out!B:B=Q531)))))</f>
        <v/>
      </c>
      <c r="AA531" s="4" t="str" cm="1">
        <f t="array" ref="AA531">IF(OR(W531=0,W531=""),"",IF($R531="Mulched (left on surface)",IFERROR(_xlfn.UNIQUE(_xlfn._xlws.FILTER(Prod.Out!$H:$H,Prod.Out!$B:$B=W531)),""),IF($R531="Incorporated",IFERROR(_xlfn.UNIQUE(_xlfn._xlws.FILTER(Prod.Out!$I:$I,Prod.Out!$B:$B=W531)),""),IF($R531="Retained (unknown if mulched/incorp.)",IFERROR(_xlfn.UNIQUE(_xlfn._xlws.FILTER(Prod.Out!$J:$J,Prod.Out!$B:$B=W531)),""),""))))</f>
        <v/>
      </c>
      <c r="AB531" s="4" t="str" cm="1">
        <f t="array" ref="AB531">IF(OR(X531=0,X531=""),"",IF($R531="Mulched (left on surface)",IFERROR(_xlfn.UNIQUE(_xlfn._xlws.FILTER(Prod.Out!$H:$H,Prod.Out!$B:$B=X531)),""),IF($R531="Incorporated",IFERROR(_xlfn.UNIQUE(_xlfn._xlws.FILTER(Prod.Out!$I:$I,Prod.Out!$B:$B=X531)),""),IF($R531="Retained (unknown if mulched/incorp.)",IFERROR(_xlfn.UNIQUE(_xlfn._xlws.FILTER(Prod.Out!$J:$J,Prod.Out!$B:$B=X531)),""),""))))</f>
        <v/>
      </c>
      <c r="AC531" s="4" t="str" cm="1">
        <f t="array" ref="AC531">IF(OR(Y531=0,Y531=""),"",IF($R531="Mulched (left on surface)",IFERROR(_xlfn.UNIQUE(_xlfn._xlws.FILTER(Prod.Out!$H:$H,Prod.Out!$B:$B=Y531)),""),IF($R531="Incorporated",IFERROR(_xlfn.UNIQUE(_xlfn._xlws.FILTER(Prod.Out!$I:$I,Prod.Out!$B:$B=Y531)),""),IF($R531="Retained (unknown if mulched/incorp.)",IFERROR(_xlfn.UNIQUE(_xlfn._xlws.FILTER(Prod.Out!$J:$J,Prod.Out!$B:$B=Y531)),""),""))))</f>
        <v/>
      </c>
      <c r="AD531" s="4" t="str" cm="1">
        <f t="array" ref="AD531">IF(OR(Z531=0,Z531=""),"",IF($R531="Mulched (left on surface)",IFERROR(_xlfn.UNIQUE(_xlfn._xlws.FILTER(Prod.Out!$H:$H,Prod.Out!$B:$B=Z531)),""),IF($R531="Incorporated",IFERROR(_xlfn.UNIQUE(_xlfn._xlws.FILTER(Prod.Out!$I:$I,Prod.Out!$B:$B=Z531)),""),IF($R531="Retained (unknown if mulched/incorp.)",IFERROR(_xlfn.UNIQUE(_xlfn._xlws.FILTER(Prod.Out!$J:$J,Prod.Out!$B:$B=Z531)),""),""))))</f>
        <v/>
      </c>
    </row>
    <row r="532" spans="19:30" x14ac:dyDescent="0.35">
      <c r="S532" s="4" t="str" cm="1">
        <f t="array" ref="S532">IF(OR(Q532="",Q532=0),"",IFERROR(IF(V532="No",_xlfn._xlws.FILTER(MT.Out!A:A,MT.Out!D:D=Q532),IF(V532="Yes",_xlfn._xlws.FILTER(Int.Out!O:O,Int.Out!B:B=Q532),"")),""))</f>
        <v/>
      </c>
      <c r="T532" s="4" t="str" cm="1">
        <f t="array" ref="T532">IF(OR(Q532="",Q532=0),"",IFERROR(IF(V532="No",_xlfn._xlws.FILTER(MT.Out!B:B,MT.Out!D:D=Q532),IF(V532="Yes",_xlfn._xlws.FILTER(Int.Out!P:P,Int.Out!B:B=Q532),"")),""))</f>
        <v/>
      </c>
      <c r="U532" s="4" t="str" cm="1">
        <f t="array" ref="U532">IF(OR($Q532="",$Q532=0),"",IFERROR(IF($V532="No",_xlfn._xlws.FILTER(MT.Out!C:C,MT.Out!$D:$D=$Q532),IF($V532="Yes",_xlfn._xlws.FILTER(Int.Out!Q:Q,Int.Out!$B:$B=$Q532),"")),""))</f>
        <v/>
      </c>
      <c r="V532" s="4" t="str">
        <f>IF(Q532&lt;&gt;"",IFERROR(IF(MATCH(Q532,_xlfn.ANCHORARRAY(Intercrop!AS$1),0)&gt;0,"Yes","No"),"No"),"")</f>
        <v/>
      </c>
      <c r="W532" s="4" t="str" cm="1">
        <f t="array" ref="W532">IF(Q532="Natural or Bare Fallow","",IF(V532="","",IF(V532="No",_xlfn._xlws.FILTER(MT.Out!E:E,MT.Out!D:D=Q532),IF(V532="Yes",_xlfn._xlws.FILTER(Int.Out!S:V,Int.Out!B:B=Q532)))))</f>
        <v/>
      </c>
      <c r="AA532" s="4" t="str" cm="1">
        <f t="array" ref="AA532">IF(OR(W532=0,W532=""),"",IF($R532="Mulched (left on surface)",IFERROR(_xlfn.UNIQUE(_xlfn._xlws.FILTER(Prod.Out!$H:$H,Prod.Out!$B:$B=W532)),""),IF($R532="Incorporated",IFERROR(_xlfn.UNIQUE(_xlfn._xlws.FILTER(Prod.Out!$I:$I,Prod.Out!$B:$B=W532)),""),IF($R532="Retained (unknown if mulched/incorp.)",IFERROR(_xlfn.UNIQUE(_xlfn._xlws.FILTER(Prod.Out!$J:$J,Prod.Out!$B:$B=W532)),""),""))))</f>
        <v/>
      </c>
      <c r="AB532" s="4" t="str" cm="1">
        <f t="array" ref="AB532">IF(OR(X532=0,X532=""),"",IF($R532="Mulched (left on surface)",IFERROR(_xlfn.UNIQUE(_xlfn._xlws.FILTER(Prod.Out!$H:$H,Prod.Out!$B:$B=X532)),""),IF($R532="Incorporated",IFERROR(_xlfn.UNIQUE(_xlfn._xlws.FILTER(Prod.Out!$I:$I,Prod.Out!$B:$B=X532)),""),IF($R532="Retained (unknown if mulched/incorp.)",IFERROR(_xlfn.UNIQUE(_xlfn._xlws.FILTER(Prod.Out!$J:$J,Prod.Out!$B:$B=X532)),""),""))))</f>
        <v/>
      </c>
      <c r="AC532" s="4" t="str" cm="1">
        <f t="array" ref="AC532">IF(OR(Y532=0,Y532=""),"",IF($R532="Mulched (left on surface)",IFERROR(_xlfn.UNIQUE(_xlfn._xlws.FILTER(Prod.Out!$H:$H,Prod.Out!$B:$B=Y532)),""),IF($R532="Incorporated",IFERROR(_xlfn.UNIQUE(_xlfn._xlws.FILTER(Prod.Out!$I:$I,Prod.Out!$B:$B=Y532)),""),IF($R532="Retained (unknown if mulched/incorp.)",IFERROR(_xlfn.UNIQUE(_xlfn._xlws.FILTER(Prod.Out!$J:$J,Prod.Out!$B:$B=Y532)),""),""))))</f>
        <v/>
      </c>
      <c r="AD532" s="4" t="str" cm="1">
        <f t="array" ref="AD532">IF(OR(Z532=0,Z532=""),"",IF($R532="Mulched (left on surface)",IFERROR(_xlfn.UNIQUE(_xlfn._xlws.FILTER(Prod.Out!$H:$H,Prod.Out!$B:$B=Z532)),""),IF($R532="Incorporated",IFERROR(_xlfn.UNIQUE(_xlfn._xlws.FILTER(Prod.Out!$I:$I,Prod.Out!$B:$B=Z532)),""),IF($R532="Retained (unknown if mulched/incorp.)",IFERROR(_xlfn.UNIQUE(_xlfn._xlws.FILTER(Prod.Out!$J:$J,Prod.Out!$B:$B=Z532)),""),""))))</f>
        <v/>
      </c>
    </row>
    <row r="533" spans="19:30" x14ac:dyDescent="0.35">
      <c r="S533" s="4" t="str" cm="1">
        <f t="array" ref="S533">IF(OR(Q533="",Q533=0),"",IFERROR(IF(V533="No",_xlfn._xlws.FILTER(MT.Out!A:A,MT.Out!D:D=Q533),IF(V533="Yes",_xlfn._xlws.FILTER(Int.Out!O:O,Int.Out!B:B=Q533),"")),""))</f>
        <v/>
      </c>
      <c r="T533" s="4" t="str" cm="1">
        <f t="array" ref="T533">IF(OR(Q533="",Q533=0),"",IFERROR(IF(V533="No",_xlfn._xlws.FILTER(MT.Out!B:B,MT.Out!D:D=Q533),IF(V533="Yes",_xlfn._xlws.FILTER(Int.Out!P:P,Int.Out!B:B=Q533),"")),""))</f>
        <v/>
      </c>
      <c r="U533" s="4" t="str" cm="1">
        <f t="array" ref="U533">IF(OR($Q533="",$Q533=0),"",IFERROR(IF($V533="No",_xlfn._xlws.FILTER(MT.Out!C:C,MT.Out!$D:$D=$Q533),IF($V533="Yes",_xlfn._xlws.FILTER(Int.Out!Q:Q,Int.Out!$B:$B=$Q533),"")),""))</f>
        <v/>
      </c>
      <c r="V533" s="4" t="str">
        <f>IF(Q533&lt;&gt;"",IFERROR(IF(MATCH(Q533,_xlfn.ANCHORARRAY(Intercrop!AS$1),0)&gt;0,"Yes","No"),"No"),"")</f>
        <v/>
      </c>
      <c r="W533" s="4" t="str" cm="1">
        <f t="array" ref="W533">IF(Q533="Natural or Bare Fallow","",IF(V533="","",IF(V533="No",_xlfn._xlws.FILTER(MT.Out!E:E,MT.Out!D:D=Q533),IF(V533="Yes",_xlfn._xlws.FILTER(Int.Out!S:V,Int.Out!B:B=Q533)))))</f>
        <v/>
      </c>
      <c r="AA533" s="4" t="str" cm="1">
        <f t="array" ref="AA533">IF(OR(W533=0,W533=""),"",IF($R533="Mulched (left on surface)",IFERROR(_xlfn.UNIQUE(_xlfn._xlws.FILTER(Prod.Out!$H:$H,Prod.Out!$B:$B=W533)),""),IF($R533="Incorporated",IFERROR(_xlfn.UNIQUE(_xlfn._xlws.FILTER(Prod.Out!$I:$I,Prod.Out!$B:$B=W533)),""),IF($R533="Retained (unknown if mulched/incorp.)",IFERROR(_xlfn.UNIQUE(_xlfn._xlws.FILTER(Prod.Out!$J:$J,Prod.Out!$B:$B=W533)),""),""))))</f>
        <v/>
      </c>
      <c r="AB533" s="4" t="str" cm="1">
        <f t="array" ref="AB533">IF(OR(X533=0,X533=""),"",IF($R533="Mulched (left on surface)",IFERROR(_xlfn.UNIQUE(_xlfn._xlws.FILTER(Prod.Out!$H:$H,Prod.Out!$B:$B=X533)),""),IF($R533="Incorporated",IFERROR(_xlfn.UNIQUE(_xlfn._xlws.FILTER(Prod.Out!$I:$I,Prod.Out!$B:$B=X533)),""),IF($R533="Retained (unknown if mulched/incorp.)",IFERROR(_xlfn.UNIQUE(_xlfn._xlws.FILTER(Prod.Out!$J:$J,Prod.Out!$B:$B=X533)),""),""))))</f>
        <v/>
      </c>
      <c r="AC533" s="4" t="str" cm="1">
        <f t="array" ref="AC533">IF(OR(Y533=0,Y533=""),"",IF($R533="Mulched (left on surface)",IFERROR(_xlfn.UNIQUE(_xlfn._xlws.FILTER(Prod.Out!$H:$H,Prod.Out!$B:$B=Y533)),""),IF($R533="Incorporated",IFERROR(_xlfn.UNIQUE(_xlfn._xlws.FILTER(Prod.Out!$I:$I,Prod.Out!$B:$B=Y533)),""),IF($R533="Retained (unknown if mulched/incorp.)",IFERROR(_xlfn.UNIQUE(_xlfn._xlws.FILTER(Prod.Out!$J:$J,Prod.Out!$B:$B=Y533)),""),""))))</f>
        <v/>
      </c>
      <c r="AD533" s="4" t="str" cm="1">
        <f t="array" ref="AD533">IF(OR(Z533=0,Z533=""),"",IF($R533="Mulched (left on surface)",IFERROR(_xlfn.UNIQUE(_xlfn._xlws.FILTER(Prod.Out!$H:$H,Prod.Out!$B:$B=Z533)),""),IF($R533="Incorporated",IFERROR(_xlfn.UNIQUE(_xlfn._xlws.FILTER(Prod.Out!$I:$I,Prod.Out!$B:$B=Z533)),""),IF($R533="Retained (unknown if mulched/incorp.)",IFERROR(_xlfn.UNIQUE(_xlfn._xlws.FILTER(Prod.Out!$J:$J,Prod.Out!$B:$B=Z533)),""),""))))</f>
        <v/>
      </c>
    </row>
    <row r="534" spans="19:30" x14ac:dyDescent="0.35">
      <c r="S534" s="4" t="str" cm="1">
        <f t="array" ref="S534">IF(OR(Q534="",Q534=0),"",IFERROR(IF(V534="No",_xlfn._xlws.FILTER(MT.Out!A:A,MT.Out!D:D=Q534),IF(V534="Yes",_xlfn._xlws.FILTER(Int.Out!O:O,Int.Out!B:B=Q534),"")),""))</f>
        <v/>
      </c>
      <c r="T534" s="4" t="str" cm="1">
        <f t="array" ref="T534">IF(OR(Q534="",Q534=0),"",IFERROR(IF(V534="No",_xlfn._xlws.FILTER(MT.Out!B:B,MT.Out!D:D=Q534),IF(V534="Yes",_xlfn._xlws.FILTER(Int.Out!P:P,Int.Out!B:B=Q534),"")),""))</f>
        <v/>
      </c>
      <c r="U534" s="4" t="str" cm="1">
        <f t="array" ref="U534">IF(OR($Q534="",$Q534=0),"",IFERROR(IF($V534="No",_xlfn._xlws.FILTER(MT.Out!C:C,MT.Out!$D:$D=$Q534),IF($V534="Yes",_xlfn._xlws.FILTER(Int.Out!Q:Q,Int.Out!$B:$B=$Q534),"")),""))</f>
        <v/>
      </c>
      <c r="V534" s="4" t="str">
        <f>IF(Q534&lt;&gt;"",IFERROR(IF(MATCH(Q534,_xlfn.ANCHORARRAY(Intercrop!AS$1),0)&gt;0,"Yes","No"),"No"),"")</f>
        <v/>
      </c>
      <c r="W534" s="4" t="str" cm="1">
        <f t="array" ref="W534">IF(Q534="Natural or Bare Fallow","",IF(V534="","",IF(V534="No",_xlfn._xlws.FILTER(MT.Out!E:E,MT.Out!D:D=Q534),IF(V534="Yes",_xlfn._xlws.FILTER(Int.Out!S:V,Int.Out!B:B=Q534)))))</f>
        <v/>
      </c>
      <c r="AA534" s="4" t="str" cm="1">
        <f t="array" ref="AA534">IF(OR(W534=0,W534=""),"",IF($R534="Mulched (left on surface)",IFERROR(_xlfn.UNIQUE(_xlfn._xlws.FILTER(Prod.Out!$H:$H,Prod.Out!$B:$B=W534)),""),IF($R534="Incorporated",IFERROR(_xlfn.UNIQUE(_xlfn._xlws.FILTER(Prod.Out!$I:$I,Prod.Out!$B:$B=W534)),""),IF($R534="Retained (unknown if mulched/incorp.)",IFERROR(_xlfn.UNIQUE(_xlfn._xlws.FILTER(Prod.Out!$J:$J,Prod.Out!$B:$B=W534)),""),""))))</f>
        <v/>
      </c>
      <c r="AB534" s="4" t="str" cm="1">
        <f t="array" ref="AB534">IF(OR(X534=0,X534=""),"",IF($R534="Mulched (left on surface)",IFERROR(_xlfn.UNIQUE(_xlfn._xlws.FILTER(Prod.Out!$H:$H,Prod.Out!$B:$B=X534)),""),IF($R534="Incorporated",IFERROR(_xlfn.UNIQUE(_xlfn._xlws.FILTER(Prod.Out!$I:$I,Prod.Out!$B:$B=X534)),""),IF($R534="Retained (unknown if mulched/incorp.)",IFERROR(_xlfn.UNIQUE(_xlfn._xlws.FILTER(Prod.Out!$J:$J,Prod.Out!$B:$B=X534)),""),""))))</f>
        <v/>
      </c>
      <c r="AC534" s="4" t="str" cm="1">
        <f t="array" ref="AC534">IF(OR(Y534=0,Y534=""),"",IF($R534="Mulched (left on surface)",IFERROR(_xlfn.UNIQUE(_xlfn._xlws.FILTER(Prod.Out!$H:$H,Prod.Out!$B:$B=Y534)),""),IF($R534="Incorporated",IFERROR(_xlfn.UNIQUE(_xlfn._xlws.FILTER(Prod.Out!$I:$I,Prod.Out!$B:$B=Y534)),""),IF($R534="Retained (unknown if mulched/incorp.)",IFERROR(_xlfn.UNIQUE(_xlfn._xlws.FILTER(Prod.Out!$J:$J,Prod.Out!$B:$B=Y534)),""),""))))</f>
        <v/>
      </c>
      <c r="AD534" s="4" t="str" cm="1">
        <f t="array" ref="AD534">IF(OR(Z534=0,Z534=""),"",IF($R534="Mulched (left on surface)",IFERROR(_xlfn.UNIQUE(_xlfn._xlws.FILTER(Prod.Out!$H:$H,Prod.Out!$B:$B=Z534)),""),IF($R534="Incorporated",IFERROR(_xlfn.UNIQUE(_xlfn._xlws.FILTER(Prod.Out!$I:$I,Prod.Out!$B:$B=Z534)),""),IF($R534="Retained (unknown if mulched/incorp.)",IFERROR(_xlfn.UNIQUE(_xlfn._xlws.FILTER(Prod.Out!$J:$J,Prod.Out!$B:$B=Z534)),""),""))))</f>
        <v/>
      </c>
    </row>
    <row r="535" spans="19:30" x14ac:dyDescent="0.35">
      <c r="S535" s="4" t="str" cm="1">
        <f t="array" ref="S535">IF(OR(Q535="",Q535=0),"",IFERROR(IF(V535="No",_xlfn._xlws.FILTER(MT.Out!A:A,MT.Out!D:D=Q535),IF(V535="Yes",_xlfn._xlws.FILTER(Int.Out!O:O,Int.Out!B:B=Q535),"")),""))</f>
        <v/>
      </c>
      <c r="T535" s="4" t="str" cm="1">
        <f t="array" ref="T535">IF(OR(Q535="",Q535=0),"",IFERROR(IF(V535="No",_xlfn._xlws.FILTER(MT.Out!B:B,MT.Out!D:D=Q535),IF(V535="Yes",_xlfn._xlws.FILTER(Int.Out!P:P,Int.Out!B:B=Q535),"")),""))</f>
        <v/>
      </c>
      <c r="U535" s="4" t="str" cm="1">
        <f t="array" ref="U535">IF(OR($Q535="",$Q535=0),"",IFERROR(IF($V535="No",_xlfn._xlws.FILTER(MT.Out!C:C,MT.Out!$D:$D=$Q535),IF($V535="Yes",_xlfn._xlws.FILTER(Int.Out!Q:Q,Int.Out!$B:$B=$Q535),"")),""))</f>
        <v/>
      </c>
      <c r="V535" s="4" t="str">
        <f>IF(Q535&lt;&gt;"",IFERROR(IF(MATCH(Q535,_xlfn.ANCHORARRAY(Intercrop!AS$1),0)&gt;0,"Yes","No"),"No"),"")</f>
        <v/>
      </c>
      <c r="W535" s="4" t="str" cm="1">
        <f t="array" ref="W535">IF(Q535="Natural or Bare Fallow","",IF(V535="","",IF(V535="No",_xlfn._xlws.FILTER(MT.Out!E:E,MT.Out!D:D=Q535),IF(V535="Yes",_xlfn._xlws.FILTER(Int.Out!S:V,Int.Out!B:B=Q535)))))</f>
        <v/>
      </c>
      <c r="AA535" s="4" t="str" cm="1">
        <f t="array" ref="AA535">IF(OR(W535=0,W535=""),"",IF($R535="Mulched (left on surface)",IFERROR(_xlfn.UNIQUE(_xlfn._xlws.FILTER(Prod.Out!$H:$H,Prod.Out!$B:$B=W535)),""),IF($R535="Incorporated",IFERROR(_xlfn.UNIQUE(_xlfn._xlws.FILTER(Prod.Out!$I:$I,Prod.Out!$B:$B=W535)),""),IF($R535="Retained (unknown if mulched/incorp.)",IFERROR(_xlfn.UNIQUE(_xlfn._xlws.FILTER(Prod.Out!$J:$J,Prod.Out!$B:$B=W535)),""),""))))</f>
        <v/>
      </c>
      <c r="AB535" s="4" t="str" cm="1">
        <f t="array" ref="AB535">IF(OR(X535=0,X535=""),"",IF($R535="Mulched (left on surface)",IFERROR(_xlfn.UNIQUE(_xlfn._xlws.FILTER(Prod.Out!$H:$H,Prod.Out!$B:$B=X535)),""),IF($R535="Incorporated",IFERROR(_xlfn.UNIQUE(_xlfn._xlws.FILTER(Prod.Out!$I:$I,Prod.Out!$B:$B=X535)),""),IF($R535="Retained (unknown if mulched/incorp.)",IFERROR(_xlfn.UNIQUE(_xlfn._xlws.FILTER(Prod.Out!$J:$J,Prod.Out!$B:$B=X535)),""),""))))</f>
        <v/>
      </c>
      <c r="AC535" s="4" t="str" cm="1">
        <f t="array" ref="AC535">IF(OR(Y535=0,Y535=""),"",IF($R535="Mulched (left on surface)",IFERROR(_xlfn.UNIQUE(_xlfn._xlws.FILTER(Prod.Out!$H:$H,Prod.Out!$B:$B=Y535)),""),IF($R535="Incorporated",IFERROR(_xlfn.UNIQUE(_xlfn._xlws.FILTER(Prod.Out!$I:$I,Prod.Out!$B:$B=Y535)),""),IF($R535="Retained (unknown if mulched/incorp.)",IFERROR(_xlfn.UNIQUE(_xlfn._xlws.FILTER(Prod.Out!$J:$J,Prod.Out!$B:$B=Y535)),""),""))))</f>
        <v/>
      </c>
      <c r="AD535" s="4" t="str" cm="1">
        <f t="array" ref="AD535">IF(OR(Z535=0,Z535=""),"",IF($R535="Mulched (left on surface)",IFERROR(_xlfn.UNIQUE(_xlfn._xlws.FILTER(Prod.Out!$H:$H,Prod.Out!$B:$B=Z535)),""),IF($R535="Incorporated",IFERROR(_xlfn.UNIQUE(_xlfn._xlws.FILTER(Prod.Out!$I:$I,Prod.Out!$B:$B=Z535)),""),IF($R535="Retained (unknown if mulched/incorp.)",IFERROR(_xlfn.UNIQUE(_xlfn._xlws.FILTER(Prod.Out!$J:$J,Prod.Out!$B:$B=Z535)),""),""))))</f>
        <v/>
      </c>
    </row>
    <row r="536" spans="19:30" x14ac:dyDescent="0.35">
      <c r="S536" s="4" t="str" cm="1">
        <f t="array" ref="S536">IF(OR(Q536="",Q536=0),"",IFERROR(IF(V536="No",_xlfn._xlws.FILTER(MT.Out!A:A,MT.Out!D:D=Q536),IF(V536="Yes",_xlfn._xlws.FILTER(Int.Out!O:O,Int.Out!B:B=Q536),"")),""))</f>
        <v/>
      </c>
      <c r="T536" s="4" t="str" cm="1">
        <f t="array" ref="T536">IF(OR(Q536="",Q536=0),"",IFERROR(IF(V536="No",_xlfn._xlws.FILTER(MT.Out!B:B,MT.Out!D:D=Q536),IF(V536="Yes",_xlfn._xlws.FILTER(Int.Out!P:P,Int.Out!B:B=Q536),"")),""))</f>
        <v/>
      </c>
      <c r="U536" s="4" t="str" cm="1">
        <f t="array" ref="U536">IF(OR($Q536="",$Q536=0),"",IFERROR(IF($V536="No",_xlfn._xlws.FILTER(MT.Out!C:C,MT.Out!$D:$D=$Q536),IF($V536="Yes",_xlfn._xlws.FILTER(Int.Out!Q:Q,Int.Out!$B:$B=$Q536),"")),""))</f>
        <v/>
      </c>
      <c r="V536" s="4" t="str">
        <f>IF(Q536&lt;&gt;"",IFERROR(IF(MATCH(Q536,_xlfn.ANCHORARRAY(Intercrop!AS$1),0)&gt;0,"Yes","No"),"No"),"")</f>
        <v/>
      </c>
      <c r="W536" s="4" t="str" cm="1">
        <f t="array" ref="W536">IF(Q536="Natural or Bare Fallow","",IF(V536="","",IF(V536="No",_xlfn._xlws.FILTER(MT.Out!E:E,MT.Out!D:D=Q536),IF(V536="Yes",_xlfn._xlws.FILTER(Int.Out!S:V,Int.Out!B:B=Q536)))))</f>
        <v/>
      </c>
      <c r="AA536" s="4" t="str" cm="1">
        <f t="array" ref="AA536">IF(OR(W536=0,W536=""),"",IF($R536="Mulched (left on surface)",IFERROR(_xlfn.UNIQUE(_xlfn._xlws.FILTER(Prod.Out!$H:$H,Prod.Out!$B:$B=W536)),""),IF($R536="Incorporated",IFERROR(_xlfn.UNIQUE(_xlfn._xlws.FILTER(Prod.Out!$I:$I,Prod.Out!$B:$B=W536)),""),IF($R536="Retained (unknown if mulched/incorp.)",IFERROR(_xlfn.UNIQUE(_xlfn._xlws.FILTER(Prod.Out!$J:$J,Prod.Out!$B:$B=W536)),""),""))))</f>
        <v/>
      </c>
      <c r="AB536" s="4" t="str" cm="1">
        <f t="array" ref="AB536">IF(OR(X536=0,X536=""),"",IF($R536="Mulched (left on surface)",IFERROR(_xlfn.UNIQUE(_xlfn._xlws.FILTER(Prod.Out!$H:$H,Prod.Out!$B:$B=X536)),""),IF($R536="Incorporated",IFERROR(_xlfn.UNIQUE(_xlfn._xlws.FILTER(Prod.Out!$I:$I,Prod.Out!$B:$B=X536)),""),IF($R536="Retained (unknown if mulched/incorp.)",IFERROR(_xlfn.UNIQUE(_xlfn._xlws.FILTER(Prod.Out!$J:$J,Prod.Out!$B:$B=X536)),""),""))))</f>
        <v/>
      </c>
      <c r="AC536" s="4" t="str" cm="1">
        <f t="array" ref="AC536">IF(OR(Y536=0,Y536=""),"",IF($R536="Mulched (left on surface)",IFERROR(_xlfn.UNIQUE(_xlfn._xlws.FILTER(Prod.Out!$H:$H,Prod.Out!$B:$B=Y536)),""),IF($R536="Incorporated",IFERROR(_xlfn.UNIQUE(_xlfn._xlws.FILTER(Prod.Out!$I:$I,Prod.Out!$B:$B=Y536)),""),IF($R536="Retained (unknown if mulched/incorp.)",IFERROR(_xlfn.UNIQUE(_xlfn._xlws.FILTER(Prod.Out!$J:$J,Prod.Out!$B:$B=Y536)),""),""))))</f>
        <v/>
      </c>
      <c r="AD536" s="4" t="str" cm="1">
        <f t="array" ref="AD536">IF(OR(Z536=0,Z536=""),"",IF($R536="Mulched (left on surface)",IFERROR(_xlfn.UNIQUE(_xlfn._xlws.FILTER(Prod.Out!$H:$H,Prod.Out!$B:$B=Z536)),""),IF($R536="Incorporated",IFERROR(_xlfn.UNIQUE(_xlfn._xlws.FILTER(Prod.Out!$I:$I,Prod.Out!$B:$B=Z536)),""),IF($R536="Retained (unknown if mulched/incorp.)",IFERROR(_xlfn.UNIQUE(_xlfn._xlws.FILTER(Prod.Out!$J:$J,Prod.Out!$B:$B=Z536)),""),""))))</f>
        <v/>
      </c>
    </row>
    <row r="537" spans="19:30" x14ac:dyDescent="0.35">
      <c r="S537" s="4" t="str" cm="1">
        <f t="array" ref="S537">IF(OR(Q537="",Q537=0),"",IFERROR(IF(V537="No",_xlfn._xlws.FILTER(MT.Out!A:A,MT.Out!D:D=Q537),IF(V537="Yes",_xlfn._xlws.FILTER(Int.Out!O:O,Int.Out!B:B=Q537),"")),""))</f>
        <v/>
      </c>
      <c r="T537" s="4" t="str" cm="1">
        <f t="array" ref="T537">IF(OR(Q537="",Q537=0),"",IFERROR(IF(V537="No",_xlfn._xlws.FILTER(MT.Out!B:B,MT.Out!D:D=Q537),IF(V537="Yes",_xlfn._xlws.FILTER(Int.Out!P:P,Int.Out!B:B=Q537),"")),""))</f>
        <v/>
      </c>
      <c r="U537" s="4" t="str" cm="1">
        <f t="array" ref="U537">IF(OR($Q537="",$Q537=0),"",IFERROR(IF($V537="No",_xlfn._xlws.FILTER(MT.Out!C:C,MT.Out!$D:$D=$Q537),IF($V537="Yes",_xlfn._xlws.FILTER(Int.Out!Q:Q,Int.Out!$B:$B=$Q537),"")),""))</f>
        <v/>
      </c>
      <c r="V537" s="4" t="str">
        <f>IF(Q537&lt;&gt;"",IFERROR(IF(MATCH(Q537,_xlfn.ANCHORARRAY(Intercrop!AS$1),0)&gt;0,"Yes","No"),"No"),"")</f>
        <v/>
      </c>
      <c r="W537" s="4" t="str" cm="1">
        <f t="array" ref="W537">IF(Q537="Natural or Bare Fallow","",IF(V537="","",IF(V537="No",_xlfn._xlws.FILTER(MT.Out!E:E,MT.Out!D:D=Q537),IF(V537="Yes",_xlfn._xlws.FILTER(Int.Out!S:V,Int.Out!B:B=Q537)))))</f>
        <v/>
      </c>
      <c r="AA537" s="4" t="str" cm="1">
        <f t="array" ref="AA537">IF(OR(W537=0,W537=""),"",IF($R537="Mulched (left on surface)",IFERROR(_xlfn.UNIQUE(_xlfn._xlws.FILTER(Prod.Out!$H:$H,Prod.Out!$B:$B=W537)),""),IF($R537="Incorporated",IFERROR(_xlfn.UNIQUE(_xlfn._xlws.FILTER(Prod.Out!$I:$I,Prod.Out!$B:$B=W537)),""),IF($R537="Retained (unknown if mulched/incorp.)",IFERROR(_xlfn.UNIQUE(_xlfn._xlws.FILTER(Prod.Out!$J:$J,Prod.Out!$B:$B=W537)),""),""))))</f>
        <v/>
      </c>
      <c r="AB537" s="4" t="str" cm="1">
        <f t="array" ref="AB537">IF(OR(X537=0,X537=""),"",IF($R537="Mulched (left on surface)",IFERROR(_xlfn.UNIQUE(_xlfn._xlws.FILTER(Prod.Out!$H:$H,Prod.Out!$B:$B=X537)),""),IF($R537="Incorporated",IFERROR(_xlfn.UNIQUE(_xlfn._xlws.FILTER(Prod.Out!$I:$I,Prod.Out!$B:$B=X537)),""),IF($R537="Retained (unknown if mulched/incorp.)",IFERROR(_xlfn.UNIQUE(_xlfn._xlws.FILTER(Prod.Out!$J:$J,Prod.Out!$B:$B=X537)),""),""))))</f>
        <v/>
      </c>
      <c r="AC537" s="4" t="str" cm="1">
        <f t="array" ref="AC537">IF(OR(Y537=0,Y537=""),"",IF($R537="Mulched (left on surface)",IFERROR(_xlfn.UNIQUE(_xlfn._xlws.FILTER(Prod.Out!$H:$H,Prod.Out!$B:$B=Y537)),""),IF($R537="Incorporated",IFERROR(_xlfn.UNIQUE(_xlfn._xlws.FILTER(Prod.Out!$I:$I,Prod.Out!$B:$B=Y537)),""),IF($R537="Retained (unknown if mulched/incorp.)",IFERROR(_xlfn.UNIQUE(_xlfn._xlws.FILTER(Prod.Out!$J:$J,Prod.Out!$B:$B=Y537)),""),""))))</f>
        <v/>
      </c>
      <c r="AD537" s="4" t="str" cm="1">
        <f t="array" ref="AD537">IF(OR(Z537=0,Z537=""),"",IF($R537="Mulched (left on surface)",IFERROR(_xlfn.UNIQUE(_xlfn._xlws.FILTER(Prod.Out!$H:$H,Prod.Out!$B:$B=Z537)),""),IF($R537="Incorporated",IFERROR(_xlfn.UNIQUE(_xlfn._xlws.FILTER(Prod.Out!$I:$I,Prod.Out!$B:$B=Z537)),""),IF($R537="Retained (unknown if mulched/incorp.)",IFERROR(_xlfn.UNIQUE(_xlfn._xlws.FILTER(Prod.Out!$J:$J,Prod.Out!$B:$B=Z537)),""),""))))</f>
        <v/>
      </c>
    </row>
    <row r="538" spans="19:30" x14ac:dyDescent="0.35">
      <c r="S538" s="4" t="str" cm="1">
        <f t="array" ref="S538">IF(OR(Q538="",Q538=0),"",IFERROR(IF(V538="No",_xlfn._xlws.FILTER(MT.Out!A:A,MT.Out!D:D=Q538),IF(V538="Yes",_xlfn._xlws.FILTER(Int.Out!O:O,Int.Out!B:B=Q538),"")),""))</f>
        <v/>
      </c>
      <c r="T538" s="4" t="str" cm="1">
        <f t="array" ref="T538">IF(OR(Q538="",Q538=0),"",IFERROR(IF(V538="No",_xlfn._xlws.FILTER(MT.Out!B:B,MT.Out!D:D=Q538),IF(V538="Yes",_xlfn._xlws.FILTER(Int.Out!P:P,Int.Out!B:B=Q538),"")),""))</f>
        <v/>
      </c>
      <c r="U538" s="4" t="str" cm="1">
        <f t="array" ref="U538">IF(OR($Q538="",$Q538=0),"",IFERROR(IF($V538="No",_xlfn._xlws.FILTER(MT.Out!C:C,MT.Out!$D:$D=$Q538),IF($V538="Yes",_xlfn._xlws.FILTER(Int.Out!Q:Q,Int.Out!$B:$B=$Q538),"")),""))</f>
        <v/>
      </c>
      <c r="V538" s="4" t="str">
        <f>IF(Q538&lt;&gt;"",IFERROR(IF(MATCH(Q538,_xlfn.ANCHORARRAY(Intercrop!AS$1),0)&gt;0,"Yes","No"),"No"),"")</f>
        <v/>
      </c>
      <c r="W538" s="4" t="str" cm="1">
        <f t="array" ref="W538">IF(Q538="Natural or Bare Fallow","",IF(V538="","",IF(V538="No",_xlfn._xlws.FILTER(MT.Out!E:E,MT.Out!D:D=Q538),IF(V538="Yes",_xlfn._xlws.FILTER(Int.Out!S:V,Int.Out!B:B=Q538)))))</f>
        <v/>
      </c>
      <c r="AA538" s="4" t="str" cm="1">
        <f t="array" ref="AA538">IF(OR(W538=0,W538=""),"",IF($R538="Mulched (left on surface)",IFERROR(_xlfn.UNIQUE(_xlfn._xlws.FILTER(Prod.Out!$H:$H,Prod.Out!$B:$B=W538)),""),IF($R538="Incorporated",IFERROR(_xlfn.UNIQUE(_xlfn._xlws.FILTER(Prod.Out!$I:$I,Prod.Out!$B:$B=W538)),""),IF($R538="Retained (unknown if mulched/incorp.)",IFERROR(_xlfn.UNIQUE(_xlfn._xlws.FILTER(Prod.Out!$J:$J,Prod.Out!$B:$B=W538)),""),""))))</f>
        <v/>
      </c>
      <c r="AB538" s="4" t="str" cm="1">
        <f t="array" ref="AB538">IF(OR(X538=0,X538=""),"",IF($R538="Mulched (left on surface)",IFERROR(_xlfn.UNIQUE(_xlfn._xlws.FILTER(Prod.Out!$H:$H,Prod.Out!$B:$B=X538)),""),IF($R538="Incorporated",IFERROR(_xlfn.UNIQUE(_xlfn._xlws.FILTER(Prod.Out!$I:$I,Prod.Out!$B:$B=X538)),""),IF($R538="Retained (unknown if mulched/incorp.)",IFERROR(_xlfn.UNIQUE(_xlfn._xlws.FILTER(Prod.Out!$J:$J,Prod.Out!$B:$B=X538)),""),""))))</f>
        <v/>
      </c>
      <c r="AC538" s="4" t="str" cm="1">
        <f t="array" ref="AC538">IF(OR(Y538=0,Y538=""),"",IF($R538="Mulched (left on surface)",IFERROR(_xlfn.UNIQUE(_xlfn._xlws.FILTER(Prod.Out!$H:$H,Prod.Out!$B:$B=Y538)),""),IF($R538="Incorporated",IFERROR(_xlfn.UNIQUE(_xlfn._xlws.FILTER(Prod.Out!$I:$I,Prod.Out!$B:$B=Y538)),""),IF($R538="Retained (unknown if mulched/incorp.)",IFERROR(_xlfn.UNIQUE(_xlfn._xlws.FILTER(Prod.Out!$J:$J,Prod.Out!$B:$B=Y538)),""),""))))</f>
        <v/>
      </c>
      <c r="AD538" s="4" t="str" cm="1">
        <f t="array" ref="AD538">IF(OR(Z538=0,Z538=""),"",IF($R538="Mulched (left on surface)",IFERROR(_xlfn.UNIQUE(_xlfn._xlws.FILTER(Prod.Out!$H:$H,Prod.Out!$B:$B=Z538)),""),IF($R538="Incorporated",IFERROR(_xlfn.UNIQUE(_xlfn._xlws.FILTER(Prod.Out!$I:$I,Prod.Out!$B:$B=Z538)),""),IF($R538="Retained (unknown if mulched/incorp.)",IFERROR(_xlfn.UNIQUE(_xlfn._xlws.FILTER(Prod.Out!$J:$J,Prod.Out!$B:$B=Z538)),""),""))))</f>
        <v/>
      </c>
    </row>
    <row r="539" spans="19:30" x14ac:dyDescent="0.35">
      <c r="S539" s="4" t="str" cm="1">
        <f t="array" ref="S539">IF(OR(Q539="",Q539=0),"",IFERROR(IF(V539="No",_xlfn._xlws.FILTER(MT.Out!A:A,MT.Out!D:D=Q539),IF(V539="Yes",_xlfn._xlws.FILTER(Int.Out!O:O,Int.Out!B:B=Q539),"")),""))</f>
        <v/>
      </c>
      <c r="T539" s="4" t="str" cm="1">
        <f t="array" ref="T539">IF(OR(Q539="",Q539=0),"",IFERROR(IF(V539="No",_xlfn._xlws.FILTER(MT.Out!B:B,MT.Out!D:D=Q539),IF(V539="Yes",_xlfn._xlws.FILTER(Int.Out!P:P,Int.Out!B:B=Q539),"")),""))</f>
        <v/>
      </c>
      <c r="U539" s="4" t="str" cm="1">
        <f t="array" ref="U539">IF(OR($Q539="",$Q539=0),"",IFERROR(IF($V539="No",_xlfn._xlws.FILTER(MT.Out!C:C,MT.Out!$D:$D=$Q539),IF($V539="Yes",_xlfn._xlws.FILTER(Int.Out!Q:Q,Int.Out!$B:$B=$Q539),"")),""))</f>
        <v/>
      </c>
      <c r="V539" s="4" t="str">
        <f>IF(Q539&lt;&gt;"",IFERROR(IF(MATCH(Q539,_xlfn.ANCHORARRAY(Intercrop!AS$1),0)&gt;0,"Yes","No"),"No"),"")</f>
        <v/>
      </c>
      <c r="W539" s="4" t="str" cm="1">
        <f t="array" ref="W539">IF(Q539="Natural or Bare Fallow","",IF(V539="","",IF(V539="No",_xlfn._xlws.FILTER(MT.Out!E:E,MT.Out!D:D=Q539),IF(V539="Yes",_xlfn._xlws.FILTER(Int.Out!S:V,Int.Out!B:B=Q539)))))</f>
        <v/>
      </c>
      <c r="AA539" s="4" t="str" cm="1">
        <f t="array" ref="AA539">IF(OR(W539=0,W539=""),"",IF($R539="Mulched (left on surface)",IFERROR(_xlfn.UNIQUE(_xlfn._xlws.FILTER(Prod.Out!$H:$H,Prod.Out!$B:$B=W539)),""),IF($R539="Incorporated",IFERROR(_xlfn.UNIQUE(_xlfn._xlws.FILTER(Prod.Out!$I:$I,Prod.Out!$B:$B=W539)),""),IF($R539="Retained (unknown if mulched/incorp.)",IFERROR(_xlfn.UNIQUE(_xlfn._xlws.FILTER(Prod.Out!$J:$J,Prod.Out!$B:$B=W539)),""),""))))</f>
        <v/>
      </c>
      <c r="AB539" s="4" t="str" cm="1">
        <f t="array" ref="AB539">IF(OR(X539=0,X539=""),"",IF($R539="Mulched (left on surface)",IFERROR(_xlfn.UNIQUE(_xlfn._xlws.FILTER(Prod.Out!$H:$H,Prod.Out!$B:$B=X539)),""),IF($R539="Incorporated",IFERROR(_xlfn.UNIQUE(_xlfn._xlws.FILTER(Prod.Out!$I:$I,Prod.Out!$B:$B=X539)),""),IF($R539="Retained (unknown if mulched/incorp.)",IFERROR(_xlfn.UNIQUE(_xlfn._xlws.FILTER(Prod.Out!$J:$J,Prod.Out!$B:$B=X539)),""),""))))</f>
        <v/>
      </c>
      <c r="AC539" s="4" t="str" cm="1">
        <f t="array" ref="AC539">IF(OR(Y539=0,Y539=""),"",IF($R539="Mulched (left on surface)",IFERROR(_xlfn.UNIQUE(_xlfn._xlws.FILTER(Prod.Out!$H:$H,Prod.Out!$B:$B=Y539)),""),IF($R539="Incorporated",IFERROR(_xlfn.UNIQUE(_xlfn._xlws.FILTER(Prod.Out!$I:$I,Prod.Out!$B:$B=Y539)),""),IF($R539="Retained (unknown if mulched/incorp.)",IFERROR(_xlfn.UNIQUE(_xlfn._xlws.FILTER(Prod.Out!$J:$J,Prod.Out!$B:$B=Y539)),""),""))))</f>
        <v/>
      </c>
      <c r="AD539" s="4" t="str" cm="1">
        <f t="array" ref="AD539">IF(OR(Z539=0,Z539=""),"",IF($R539="Mulched (left on surface)",IFERROR(_xlfn.UNIQUE(_xlfn._xlws.FILTER(Prod.Out!$H:$H,Prod.Out!$B:$B=Z539)),""),IF($R539="Incorporated",IFERROR(_xlfn.UNIQUE(_xlfn._xlws.FILTER(Prod.Out!$I:$I,Prod.Out!$B:$B=Z539)),""),IF($R539="Retained (unknown if mulched/incorp.)",IFERROR(_xlfn.UNIQUE(_xlfn._xlws.FILTER(Prod.Out!$J:$J,Prod.Out!$B:$B=Z539)),""),""))))</f>
        <v/>
      </c>
    </row>
    <row r="540" spans="19:30" x14ac:dyDescent="0.35">
      <c r="S540" s="4" t="str" cm="1">
        <f t="array" ref="S540">IF(OR(Q540="",Q540=0),"",IFERROR(IF(V540="No",_xlfn._xlws.FILTER(MT.Out!A:A,MT.Out!D:D=Q540),IF(V540="Yes",_xlfn._xlws.FILTER(Int.Out!O:O,Int.Out!B:B=Q540),"")),""))</f>
        <v/>
      </c>
      <c r="T540" s="4" t="str" cm="1">
        <f t="array" ref="T540">IF(OR(Q540="",Q540=0),"",IFERROR(IF(V540="No",_xlfn._xlws.FILTER(MT.Out!B:B,MT.Out!D:D=Q540),IF(V540="Yes",_xlfn._xlws.FILTER(Int.Out!P:P,Int.Out!B:B=Q540),"")),""))</f>
        <v/>
      </c>
      <c r="U540" s="4" t="str" cm="1">
        <f t="array" ref="U540">IF(OR($Q540="",$Q540=0),"",IFERROR(IF($V540="No",_xlfn._xlws.FILTER(MT.Out!C:C,MT.Out!$D:$D=$Q540),IF($V540="Yes",_xlfn._xlws.FILTER(Int.Out!Q:Q,Int.Out!$B:$B=$Q540),"")),""))</f>
        <v/>
      </c>
      <c r="V540" s="4" t="str">
        <f>IF(Q540&lt;&gt;"",IFERROR(IF(MATCH(Q540,_xlfn.ANCHORARRAY(Intercrop!AS$1),0)&gt;0,"Yes","No"),"No"),"")</f>
        <v/>
      </c>
      <c r="W540" s="4" t="str" cm="1">
        <f t="array" ref="W540">IF(Q540="Natural or Bare Fallow","",IF(V540="","",IF(V540="No",_xlfn._xlws.FILTER(MT.Out!E:E,MT.Out!D:D=Q540),IF(V540="Yes",_xlfn._xlws.FILTER(Int.Out!S:V,Int.Out!B:B=Q540)))))</f>
        <v/>
      </c>
      <c r="AA540" s="4" t="str" cm="1">
        <f t="array" ref="AA540">IF(OR(W540=0,W540=""),"",IF($R540="Mulched (left on surface)",IFERROR(_xlfn.UNIQUE(_xlfn._xlws.FILTER(Prod.Out!$H:$H,Prod.Out!$B:$B=W540)),""),IF($R540="Incorporated",IFERROR(_xlfn.UNIQUE(_xlfn._xlws.FILTER(Prod.Out!$I:$I,Prod.Out!$B:$B=W540)),""),IF($R540="Retained (unknown if mulched/incorp.)",IFERROR(_xlfn.UNIQUE(_xlfn._xlws.FILTER(Prod.Out!$J:$J,Prod.Out!$B:$B=W540)),""),""))))</f>
        <v/>
      </c>
      <c r="AB540" s="4" t="str" cm="1">
        <f t="array" ref="AB540">IF(OR(X540=0,X540=""),"",IF($R540="Mulched (left on surface)",IFERROR(_xlfn.UNIQUE(_xlfn._xlws.FILTER(Prod.Out!$H:$H,Prod.Out!$B:$B=X540)),""),IF($R540="Incorporated",IFERROR(_xlfn.UNIQUE(_xlfn._xlws.FILTER(Prod.Out!$I:$I,Prod.Out!$B:$B=X540)),""),IF($R540="Retained (unknown if mulched/incorp.)",IFERROR(_xlfn.UNIQUE(_xlfn._xlws.FILTER(Prod.Out!$J:$J,Prod.Out!$B:$B=X540)),""),""))))</f>
        <v/>
      </c>
      <c r="AC540" s="4" t="str" cm="1">
        <f t="array" ref="AC540">IF(OR(Y540=0,Y540=""),"",IF($R540="Mulched (left on surface)",IFERROR(_xlfn.UNIQUE(_xlfn._xlws.FILTER(Prod.Out!$H:$H,Prod.Out!$B:$B=Y540)),""),IF($R540="Incorporated",IFERROR(_xlfn.UNIQUE(_xlfn._xlws.FILTER(Prod.Out!$I:$I,Prod.Out!$B:$B=Y540)),""),IF($R540="Retained (unknown if mulched/incorp.)",IFERROR(_xlfn.UNIQUE(_xlfn._xlws.FILTER(Prod.Out!$J:$J,Prod.Out!$B:$B=Y540)),""),""))))</f>
        <v/>
      </c>
      <c r="AD540" s="4" t="str" cm="1">
        <f t="array" ref="AD540">IF(OR(Z540=0,Z540=""),"",IF($R540="Mulched (left on surface)",IFERROR(_xlfn.UNIQUE(_xlfn._xlws.FILTER(Prod.Out!$H:$H,Prod.Out!$B:$B=Z540)),""),IF($R540="Incorporated",IFERROR(_xlfn.UNIQUE(_xlfn._xlws.FILTER(Prod.Out!$I:$I,Prod.Out!$B:$B=Z540)),""),IF($R540="Retained (unknown if mulched/incorp.)",IFERROR(_xlfn.UNIQUE(_xlfn._xlws.FILTER(Prod.Out!$J:$J,Prod.Out!$B:$B=Z540)),""),""))))</f>
        <v/>
      </c>
    </row>
    <row r="541" spans="19:30" x14ac:dyDescent="0.35">
      <c r="S541" s="4" t="str" cm="1">
        <f t="array" ref="S541">IF(OR(Q541="",Q541=0),"",IFERROR(IF(V541="No",_xlfn._xlws.FILTER(MT.Out!A:A,MT.Out!D:D=Q541),IF(V541="Yes",_xlfn._xlws.FILTER(Int.Out!O:O,Int.Out!B:B=Q541),"")),""))</f>
        <v/>
      </c>
      <c r="T541" s="4" t="str" cm="1">
        <f t="array" ref="T541">IF(OR(Q541="",Q541=0),"",IFERROR(IF(V541="No",_xlfn._xlws.FILTER(MT.Out!B:B,MT.Out!D:D=Q541),IF(V541="Yes",_xlfn._xlws.FILTER(Int.Out!P:P,Int.Out!B:B=Q541),"")),""))</f>
        <v/>
      </c>
      <c r="U541" s="4" t="str" cm="1">
        <f t="array" ref="U541">IF(OR($Q541="",$Q541=0),"",IFERROR(IF($V541="No",_xlfn._xlws.FILTER(MT.Out!C:C,MT.Out!$D:$D=$Q541),IF($V541="Yes",_xlfn._xlws.FILTER(Int.Out!Q:Q,Int.Out!$B:$B=$Q541),"")),""))</f>
        <v/>
      </c>
      <c r="V541" s="4" t="str">
        <f>IF(Q541&lt;&gt;"",IFERROR(IF(MATCH(Q541,_xlfn.ANCHORARRAY(Intercrop!AS$1),0)&gt;0,"Yes","No"),"No"),"")</f>
        <v/>
      </c>
      <c r="W541" s="4" t="str" cm="1">
        <f t="array" ref="W541">IF(Q541="Natural or Bare Fallow","",IF(V541="","",IF(V541="No",_xlfn._xlws.FILTER(MT.Out!E:E,MT.Out!D:D=Q541),IF(V541="Yes",_xlfn._xlws.FILTER(Int.Out!S:V,Int.Out!B:B=Q541)))))</f>
        <v/>
      </c>
      <c r="AA541" s="4" t="str" cm="1">
        <f t="array" ref="AA541">IF(OR(W541=0,W541=""),"",IF($R541="Mulched (left on surface)",IFERROR(_xlfn.UNIQUE(_xlfn._xlws.FILTER(Prod.Out!$H:$H,Prod.Out!$B:$B=W541)),""),IF($R541="Incorporated",IFERROR(_xlfn.UNIQUE(_xlfn._xlws.FILTER(Prod.Out!$I:$I,Prod.Out!$B:$B=W541)),""),IF($R541="Retained (unknown if mulched/incorp.)",IFERROR(_xlfn.UNIQUE(_xlfn._xlws.FILTER(Prod.Out!$J:$J,Prod.Out!$B:$B=W541)),""),""))))</f>
        <v/>
      </c>
      <c r="AB541" s="4" t="str" cm="1">
        <f t="array" ref="AB541">IF(OR(X541=0,X541=""),"",IF($R541="Mulched (left on surface)",IFERROR(_xlfn.UNIQUE(_xlfn._xlws.FILTER(Prod.Out!$H:$H,Prod.Out!$B:$B=X541)),""),IF($R541="Incorporated",IFERROR(_xlfn.UNIQUE(_xlfn._xlws.FILTER(Prod.Out!$I:$I,Prod.Out!$B:$B=X541)),""),IF($R541="Retained (unknown if mulched/incorp.)",IFERROR(_xlfn.UNIQUE(_xlfn._xlws.FILTER(Prod.Out!$J:$J,Prod.Out!$B:$B=X541)),""),""))))</f>
        <v/>
      </c>
      <c r="AC541" s="4" t="str" cm="1">
        <f t="array" ref="AC541">IF(OR(Y541=0,Y541=""),"",IF($R541="Mulched (left on surface)",IFERROR(_xlfn.UNIQUE(_xlfn._xlws.FILTER(Prod.Out!$H:$H,Prod.Out!$B:$B=Y541)),""),IF($R541="Incorporated",IFERROR(_xlfn.UNIQUE(_xlfn._xlws.FILTER(Prod.Out!$I:$I,Prod.Out!$B:$B=Y541)),""),IF($R541="Retained (unknown if mulched/incorp.)",IFERROR(_xlfn.UNIQUE(_xlfn._xlws.FILTER(Prod.Out!$J:$J,Prod.Out!$B:$B=Y541)),""),""))))</f>
        <v/>
      </c>
      <c r="AD541" s="4" t="str" cm="1">
        <f t="array" ref="AD541">IF(OR(Z541=0,Z541=""),"",IF($R541="Mulched (left on surface)",IFERROR(_xlfn.UNIQUE(_xlfn._xlws.FILTER(Prod.Out!$H:$H,Prod.Out!$B:$B=Z541)),""),IF($R541="Incorporated",IFERROR(_xlfn.UNIQUE(_xlfn._xlws.FILTER(Prod.Out!$I:$I,Prod.Out!$B:$B=Z541)),""),IF($R541="Retained (unknown if mulched/incorp.)",IFERROR(_xlfn.UNIQUE(_xlfn._xlws.FILTER(Prod.Out!$J:$J,Prod.Out!$B:$B=Z541)),""),""))))</f>
        <v/>
      </c>
    </row>
    <row r="542" spans="19:30" x14ac:dyDescent="0.35">
      <c r="S542" s="4" t="str" cm="1">
        <f t="array" ref="S542">IF(OR(Q542="",Q542=0),"",IFERROR(IF(V542="No",_xlfn._xlws.FILTER(MT.Out!A:A,MT.Out!D:D=Q542),IF(V542="Yes",_xlfn._xlws.FILTER(Int.Out!O:O,Int.Out!B:B=Q542),"")),""))</f>
        <v/>
      </c>
      <c r="T542" s="4" t="str" cm="1">
        <f t="array" ref="T542">IF(OR(Q542="",Q542=0),"",IFERROR(IF(V542="No",_xlfn._xlws.FILTER(MT.Out!B:B,MT.Out!D:D=Q542),IF(V542="Yes",_xlfn._xlws.FILTER(Int.Out!P:P,Int.Out!B:B=Q542),"")),""))</f>
        <v/>
      </c>
      <c r="U542" s="4" t="str" cm="1">
        <f t="array" ref="U542">IF(OR($Q542="",$Q542=0),"",IFERROR(IF($V542="No",_xlfn._xlws.FILTER(MT.Out!C:C,MT.Out!$D:$D=$Q542),IF($V542="Yes",_xlfn._xlws.FILTER(Int.Out!Q:Q,Int.Out!$B:$B=$Q542),"")),""))</f>
        <v/>
      </c>
      <c r="V542" s="4" t="str">
        <f>IF(Q542&lt;&gt;"",IFERROR(IF(MATCH(Q542,_xlfn.ANCHORARRAY(Intercrop!AS$1),0)&gt;0,"Yes","No"),"No"),"")</f>
        <v/>
      </c>
      <c r="W542" s="4" t="str" cm="1">
        <f t="array" ref="W542">IF(Q542="Natural or Bare Fallow","",IF(V542="","",IF(V542="No",_xlfn._xlws.FILTER(MT.Out!E:E,MT.Out!D:D=Q542),IF(V542="Yes",_xlfn._xlws.FILTER(Int.Out!S:V,Int.Out!B:B=Q542)))))</f>
        <v/>
      </c>
      <c r="AA542" s="4" t="str" cm="1">
        <f t="array" ref="AA542">IF(OR(W542=0,W542=""),"",IF($R542="Mulched (left on surface)",IFERROR(_xlfn.UNIQUE(_xlfn._xlws.FILTER(Prod.Out!$H:$H,Prod.Out!$B:$B=W542)),""),IF($R542="Incorporated",IFERROR(_xlfn.UNIQUE(_xlfn._xlws.FILTER(Prod.Out!$I:$I,Prod.Out!$B:$B=W542)),""),IF($R542="Retained (unknown if mulched/incorp.)",IFERROR(_xlfn.UNIQUE(_xlfn._xlws.FILTER(Prod.Out!$J:$J,Prod.Out!$B:$B=W542)),""),""))))</f>
        <v/>
      </c>
      <c r="AB542" s="4" t="str" cm="1">
        <f t="array" ref="AB542">IF(OR(X542=0,X542=""),"",IF($R542="Mulched (left on surface)",IFERROR(_xlfn.UNIQUE(_xlfn._xlws.FILTER(Prod.Out!$H:$H,Prod.Out!$B:$B=X542)),""),IF($R542="Incorporated",IFERROR(_xlfn.UNIQUE(_xlfn._xlws.FILTER(Prod.Out!$I:$I,Prod.Out!$B:$B=X542)),""),IF($R542="Retained (unknown if mulched/incorp.)",IFERROR(_xlfn.UNIQUE(_xlfn._xlws.FILTER(Prod.Out!$J:$J,Prod.Out!$B:$B=X542)),""),""))))</f>
        <v/>
      </c>
      <c r="AC542" s="4" t="str" cm="1">
        <f t="array" ref="AC542">IF(OR(Y542=0,Y542=""),"",IF($R542="Mulched (left on surface)",IFERROR(_xlfn.UNIQUE(_xlfn._xlws.FILTER(Prod.Out!$H:$H,Prod.Out!$B:$B=Y542)),""),IF($R542="Incorporated",IFERROR(_xlfn.UNIQUE(_xlfn._xlws.FILTER(Prod.Out!$I:$I,Prod.Out!$B:$B=Y542)),""),IF($R542="Retained (unknown if mulched/incorp.)",IFERROR(_xlfn.UNIQUE(_xlfn._xlws.FILTER(Prod.Out!$J:$J,Prod.Out!$B:$B=Y542)),""),""))))</f>
        <v/>
      </c>
      <c r="AD542" s="4" t="str" cm="1">
        <f t="array" ref="AD542">IF(OR(Z542=0,Z542=""),"",IF($R542="Mulched (left on surface)",IFERROR(_xlfn.UNIQUE(_xlfn._xlws.FILTER(Prod.Out!$H:$H,Prod.Out!$B:$B=Z542)),""),IF($R542="Incorporated",IFERROR(_xlfn.UNIQUE(_xlfn._xlws.FILTER(Prod.Out!$I:$I,Prod.Out!$B:$B=Z542)),""),IF($R542="Retained (unknown if mulched/incorp.)",IFERROR(_xlfn.UNIQUE(_xlfn._xlws.FILTER(Prod.Out!$J:$J,Prod.Out!$B:$B=Z542)),""),""))))</f>
        <v/>
      </c>
    </row>
    <row r="543" spans="19:30" x14ac:dyDescent="0.35">
      <c r="S543" s="4" t="str" cm="1">
        <f t="array" ref="S543">IF(OR(Q543="",Q543=0),"",IFERROR(IF(V543="No",_xlfn._xlws.FILTER(MT.Out!A:A,MT.Out!D:D=Q543),IF(V543="Yes",_xlfn._xlws.FILTER(Int.Out!O:O,Int.Out!B:B=Q543),"")),""))</f>
        <v/>
      </c>
      <c r="T543" s="4" t="str" cm="1">
        <f t="array" ref="T543">IF(OR(Q543="",Q543=0),"",IFERROR(IF(V543="No",_xlfn._xlws.FILTER(MT.Out!B:B,MT.Out!D:D=Q543),IF(V543="Yes",_xlfn._xlws.FILTER(Int.Out!P:P,Int.Out!B:B=Q543),"")),""))</f>
        <v/>
      </c>
      <c r="U543" s="4" t="str" cm="1">
        <f t="array" ref="U543">IF(OR($Q543="",$Q543=0),"",IFERROR(IF($V543="No",_xlfn._xlws.FILTER(MT.Out!C:C,MT.Out!$D:$D=$Q543),IF($V543="Yes",_xlfn._xlws.FILTER(Int.Out!Q:Q,Int.Out!$B:$B=$Q543),"")),""))</f>
        <v/>
      </c>
      <c r="V543" s="4" t="str">
        <f>IF(Q543&lt;&gt;"",IFERROR(IF(MATCH(Q543,_xlfn.ANCHORARRAY(Intercrop!AS$1),0)&gt;0,"Yes","No"),"No"),"")</f>
        <v/>
      </c>
      <c r="W543" s="4" t="str" cm="1">
        <f t="array" ref="W543">IF(Q543="Natural or Bare Fallow","",IF(V543="","",IF(V543="No",_xlfn._xlws.FILTER(MT.Out!E:E,MT.Out!D:D=Q543),IF(V543="Yes",_xlfn._xlws.FILTER(Int.Out!S:V,Int.Out!B:B=Q543)))))</f>
        <v/>
      </c>
      <c r="AA543" s="4" t="str" cm="1">
        <f t="array" ref="AA543">IF(OR(W543=0,W543=""),"",IF($R543="Mulched (left on surface)",IFERROR(_xlfn.UNIQUE(_xlfn._xlws.FILTER(Prod.Out!$H:$H,Prod.Out!$B:$B=W543)),""),IF($R543="Incorporated",IFERROR(_xlfn.UNIQUE(_xlfn._xlws.FILTER(Prod.Out!$I:$I,Prod.Out!$B:$B=W543)),""),IF($R543="Retained (unknown if mulched/incorp.)",IFERROR(_xlfn.UNIQUE(_xlfn._xlws.FILTER(Prod.Out!$J:$J,Prod.Out!$B:$B=W543)),""),""))))</f>
        <v/>
      </c>
      <c r="AB543" s="4" t="str" cm="1">
        <f t="array" ref="AB543">IF(OR(X543=0,X543=""),"",IF($R543="Mulched (left on surface)",IFERROR(_xlfn.UNIQUE(_xlfn._xlws.FILTER(Prod.Out!$H:$H,Prod.Out!$B:$B=X543)),""),IF($R543="Incorporated",IFERROR(_xlfn.UNIQUE(_xlfn._xlws.FILTER(Prod.Out!$I:$I,Prod.Out!$B:$B=X543)),""),IF($R543="Retained (unknown if mulched/incorp.)",IFERROR(_xlfn.UNIQUE(_xlfn._xlws.FILTER(Prod.Out!$J:$J,Prod.Out!$B:$B=X543)),""),""))))</f>
        <v/>
      </c>
      <c r="AC543" s="4" t="str" cm="1">
        <f t="array" ref="AC543">IF(OR(Y543=0,Y543=""),"",IF($R543="Mulched (left on surface)",IFERROR(_xlfn.UNIQUE(_xlfn._xlws.FILTER(Prod.Out!$H:$H,Prod.Out!$B:$B=Y543)),""),IF($R543="Incorporated",IFERROR(_xlfn.UNIQUE(_xlfn._xlws.FILTER(Prod.Out!$I:$I,Prod.Out!$B:$B=Y543)),""),IF($R543="Retained (unknown if mulched/incorp.)",IFERROR(_xlfn.UNIQUE(_xlfn._xlws.FILTER(Prod.Out!$J:$J,Prod.Out!$B:$B=Y543)),""),""))))</f>
        <v/>
      </c>
      <c r="AD543" s="4" t="str" cm="1">
        <f t="array" ref="AD543">IF(OR(Z543=0,Z543=""),"",IF($R543="Mulched (left on surface)",IFERROR(_xlfn.UNIQUE(_xlfn._xlws.FILTER(Prod.Out!$H:$H,Prod.Out!$B:$B=Z543)),""),IF($R543="Incorporated",IFERROR(_xlfn.UNIQUE(_xlfn._xlws.FILTER(Prod.Out!$I:$I,Prod.Out!$B:$B=Z543)),""),IF($R543="Retained (unknown if mulched/incorp.)",IFERROR(_xlfn.UNIQUE(_xlfn._xlws.FILTER(Prod.Out!$J:$J,Prod.Out!$B:$B=Z543)),""),""))))</f>
        <v/>
      </c>
    </row>
    <row r="544" spans="19:30" x14ac:dyDescent="0.35">
      <c r="S544" s="4" t="str" cm="1">
        <f t="array" ref="S544">IF(OR(Q544="",Q544=0),"",IFERROR(IF(V544="No",_xlfn._xlws.FILTER(MT.Out!A:A,MT.Out!D:D=Q544),IF(V544="Yes",_xlfn._xlws.FILTER(Int.Out!O:O,Int.Out!B:B=Q544),"")),""))</f>
        <v/>
      </c>
      <c r="T544" s="4" t="str" cm="1">
        <f t="array" ref="T544">IF(OR(Q544="",Q544=0),"",IFERROR(IF(V544="No",_xlfn._xlws.FILTER(MT.Out!B:B,MT.Out!D:D=Q544),IF(V544="Yes",_xlfn._xlws.FILTER(Int.Out!P:P,Int.Out!B:B=Q544),"")),""))</f>
        <v/>
      </c>
      <c r="U544" s="4" t="str" cm="1">
        <f t="array" ref="U544">IF(OR($Q544="",$Q544=0),"",IFERROR(IF($V544="No",_xlfn._xlws.FILTER(MT.Out!C:C,MT.Out!$D:$D=$Q544),IF($V544="Yes",_xlfn._xlws.FILTER(Int.Out!Q:Q,Int.Out!$B:$B=$Q544),"")),""))</f>
        <v/>
      </c>
      <c r="V544" s="4" t="str">
        <f>IF(Q544&lt;&gt;"",IFERROR(IF(MATCH(Q544,_xlfn.ANCHORARRAY(Intercrop!AS$1),0)&gt;0,"Yes","No"),"No"),"")</f>
        <v/>
      </c>
      <c r="W544" s="4" t="str" cm="1">
        <f t="array" ref="W544">IF(Q544="Natural or Bare Fallow","",IF(V544="","",IF(V544="No",_xlfn._xlws.FILTER(MT.Out!E:E,MT.Out!D:D=Q544),IF(V544="Yes",_xlfn._xlws.FILTER(Int.Out!S:V,Int.Out!B:B=Q544)))))</f>
        <v/>
      </c>
      <c r="AA544" s="4" t="str" cm="1">
        <f t="array" ref="AA544">IF(OR(W544=0,W544=""),"",IF($R544="Mulched (left on surface)",IFERROR(_xlfn.UNIQUE(_xlfn._xlws.FILTER(Prod.Out!$H:$H,Prod.Out!$B:$B=W544)),""),IF($R544="Incorporated",IFERROR(_xlfn.UNIQUE(_xlfn._xlws.FILTER(Prod.Out!$I:$I,Prod.Out!$B:$B=W544)),""),IF($R544="Retained (unknown if mulched/incorp.)",IFERROR(_xlfn.UNIQUE(_xlfn._xlws.FILTER(Prod.Out!$J:$J,Prod.Out!$B:$B=W544)),""),""))))</f>
        <v/>
      </c>
      <c r="AB544" s="4" t="str" cm="1">
        <f t="array" ref="AB544">IF(OR(X544=0,X544=""),"",IF($R544="Mulched (left on surface)",IFERROR(_xlfn.UNIQUE(_xlfn._xlws.FILTER(Prod.Out!$H:$H,Prod.Out!$B:$B=X544)),""),IF($R544="Incorporated",IFERROR(_xlfn.UNIQUE(_xlfn._xlws.FILTER(Prod.Out!$I:$I,Prod.Out!$B:$B=X544)),""),IF($R544="Retained (unknown if mulched/incorp.)",IFERROR(_xlfn.UNIQUE(_xlfn._xlws.FILTER(Prod.Out!$J:$J,Prod.Out!$B:$B=X544)),""),""))))</f>
        <v/>
      </c>
      <c r="AC544" s="4" t="str" cm="1">
        <f t="array" ref="AC544">IF(OR(Y544=0,Y544=""),"",IF($R544="Mulched (left on surface)",IFERROR(_xlfn.UNIQUE(_xlfn._xlws.FILTER(Prod.Out!$H:$H,Prod.Out!$B:$B=Y544)),""),IF($R544="Incorporated",IFERROR(_xlfn.UNIQUE(_xlfn._xlws.FILTER(Prod.Out!$I:$I,Prod.Out!$B:$B=Y544)),""),IF($R544="Retained (unknown if mulched/incorp.)",IFERROR(_xlfn.UNIQUE(_xlfn._xlws.FILTER(Prod.Out!$J:$J,Prod.Out!$B:$B=Y544)),""),""))))</f>
        <v/>
      </c>
      <c r="AD544" s="4" t="str" cm="1">
        <f t="array" ref="AD544">IF(OR(Z544=0,Z544=""),"",IF($R544="Mulched (left on surface)",IFERROR(_xlfn.UNIQUE(_xlfn._xlws.FILTER(Prod.Out!$H:$H,Prod.Out!$B:$B=Z544)),""),IF($R544="Incorporated",IFERROR(_xlfn.UNIQUE(_xlfn._xlws.FILTER(Prod.Out!$I:$I,Prod.Out!$B:$B=Z544)),""),IF($R544="Retained (unknown if mulched/incorp.)",IFERROR(_xlfn.UNIQUE(_xlfn._xlws.FILTER(Prod.Out!$J:$J,Prod.Out!$B:$B=Z544)),""),""))))</f>
        <v/>
      </c>
    </row>
    <row r="545" spans="19:30" x14ac:dyDescent="0.35">
      <c r="S545" s="4" t="str" cm="1">
        <f t="array" ref="S545">IF(OR(Q545="",Q545=0),"",IFERROR(IF(V545="No",_xlfn._xlws.FILTER(MT.Out!A:A,MT.Out!D:D=Q545),IF(V545="Yes",_xlfn._xlws.FILTER(Int.Out!O:O,Int.Out!B:B=Q545),"")),""))</f>
        <v/>
      </c>
      <c r="T545" s="4" t="str" cm="1">
        <f t="array" ref="T545">IF(OR(Q545="",Q545=0),"",IFERROR(IF(V545="No",_xlfn._xlws.FILTER(MT.Out!B:B,MT.Out!D:D=Q545),IF(V545="Yes",_xlfn._xlws.FILTER(Int.Out!P:P,Int.Out!B:B=Q545),"")),""))</f>
        <v/>
      </c>
      <c r="U545" s="4" t="str" cm="1">
        <f t="array" ref="U545">IF(OR($Q545="",$Q545=0),"",IFERROR(IF($V545="No",_xlfn._xlws.FILTER(MT.Out!C:C,MT.Out!$D:$D=$Q545),IF($V545="Yes",_xlfn._xlws.FILTER(Int.Out!Q:Q,Int.Out!$B:$B=$Q545),"")),""))</f>
        <v/>
      </c>
      <c r="V545" s="4" t="str">
        <f>IF(Q545&lt;&gt;"",IFERROR(IF(MATCH(Q545,_xlfn.ANCHORARRAY(Intercrop!AS$1),0)&gt;0,"Yes","No"),"No"),"")</f>
        <v/>
      </c>
      <c r="W545" s="4" t="str" cm="1">
        <f t="array" ref="W545">IF(Q545="Natural or Bare Fallow","",IF(V545="","",IF(V545="No",_xlfn._xlws.FILTER(MT.Out!E:E,MT.Out!D:D=Q545),IF(V545="Yes",_xlfn._xlws.FILTER(Int.Out!S:V,Int.Out!B:B=Q545)))))</f>
        <v/>
      </c>
      <c r="AA545" s="4" t="str" cm="1">
        <f t="array" ref="AA545">IF(OR(W545=0,W545=""),"",IF($R545="Mulched (left on surface)",IFERROR(_xlfn.UNIQUE(_xlfn._xlws.FILTER(Prod.Out!$H:$H,Prod.Out!$B:$B=W545)),""),IF($R545="Incorporated",IFERROR(_xlfn.UNIQUE(_xlfn._xlws.FILTER(Prod.Out!$I:$I,Prod.Out!$B:$B=W545)),""),IF($R545="Retained (unknown if mulched/incorp.)",IFERROR(_xlfn.UNIQUE(_xlfn._xlws.FILTER(Prod.Out!$J:$J,Prod.Out!$B:$B=W545)),""),""))))</f>
        <v/>
      </c>
      <c r="AB545" s="4" t="str" cm="1">
        <f t="array" ref="AB545">IF(OR(X545=0,X545=""),"",IF($R545="Mulched (left on surface)",IFERROR(_xlfn.UNIQUE(_xlfn._xlws.FILTER(Prod.Out!$H:$H,Prod.Out!$B:$B=X545)),""),IF($R545="Incorporated",IFERROR(_xlfn.UNIQUE(_xlfn._xlws.FILTER(Prod.Out!$I:$I,Prod.Out!$B:$B=X545)),""),IF($R545="Retained (unknown if mulched/incorp.)",IFERROR(_xlfn.UNIQUE(_xlfn._xlws.FILTER(Prod.Out!$J:$J,Prod.Out!$B:$B=X545)),""),""))))</f>
        <v/>
      </c>
      <c r="AC545" s="4" t="str" cm="1">
        <f t="array" ref="AC545">IF(OR(Y545=0,Y545=""),"",IF($R545="Mulched (left on surface)",IFERROR(_xlfn.UNIQUE(_xlfn._xlws.FILTER(Prod.Out!$H:$H,Prod.Out!$B:$B=Y545)),""),IF($R545="Incorporated",IFERROR(_xlfn.UNIQUE(_xlfn._xlws.FILTER(Prod.Out!$I:$I,Prod.Out!$B:$B=Y545)),""),IF($R545="Retained (unknown if mulched/incorp.)",IFERROR(_xlfn.UNIQUE(_xlfn._xlws.FILTER(Prod.Out!$J:$J,Prod.Out!$B:$B=Y545)),""),""))))</f>
        <v/>
      </c>
      <c r="AD545" s="4" t="str" cm="1">
        <f t="array" ref="AD545">IF(OR(Z545=0,Z545=""),"",IF($R545="Mulched (left on surface)",IFERROR(_xlfn.UNIQUE(_xlfn._xlws.FILTER(Prod.Out!$H:$H,Prod.Out!$B:$B=Z545)),""),IF($R545="Incorporated",IFERROR(_xlfn.UNIQUE(_xlfn._xlws.FILTER(Prod.Out!$I:$I,Prod.Out!$B:$B=Z545)),""),IF($R545="Retained (unknown if mulched/incorp.)",IFERROR(_xlfn.UNIQUE(_xlfn._xlws.FILTER(Prod.Out!$J:$J,Prod.Out!$B:$B=Z545)),""),""))))</f>
        <v/>
      </c>
    </row>
    <row r="546" spans="19:30" x14ac:dyDescent="0.35">
      <c r="S546" s="4" t="str" cm="1">
        <f t="array" ref="S546">IF(OR(Q546="",Q546=0),"",IFERROR(IF(V546="No",_xlfn._xlws.FILTER(MT.Out!A:A,MT.Out!D:D=Q546),IF(V546="Yes",_xlfn._xlws.FILTER(Int.Out!O:O,Int.Out!B:B=Q546),"")),""))</f>
        <v/>
      </c>
      <c r="T546" s="4" t="str" cm="1">
        <f t="array" ref="T546">IF(OR(Q546="",Q546=0),"",IFERROR(IF(V546="No",_xlfn._xlws.FILTER(MT.Out!B:B,MT.Out!D:D=Q546),IF(V546="Yes",_xlfn._xlws.FILTER(Int.Out!P:P,Int.Out!B:B=Q546),"")),""))</f>
        <v/>
      </c>
      <c r="U546" s="4" t="str" cm="1">
        <f t="array" ref="U546">IF(OR($Q546="",$Q546=0),"",IFERROR(IF($V546="No",_xlfn._xlws.FILTER(MT.Out!C:C,MT.Out!$D:$D=$Q546),IF($V546="Yes",_xlfn._xlws.FILTER(Int.Out!Q:Q,Int.Out!$B:$B=$Q546),"")),""))</f>
        <v/>
      </c>
      <c r="V546" s="4" t="str">
        <f>IF(Q546&lt;&gt;"",IFERROR(IF(MATCH(Q546,_xlfn.ANCHORARRAY(Intercrop!AS$1),0)&gt;0,"Yes","No"),"No"),"")</f>
        <v/>
      </c>
      <c r="W546" s="4" t="str" cm="1">
        <f t="array" ref="W546">IF(Q546="Natural or Bare Fallow","",IF(V546="","",IF(V546="No",_xlfn._xlws.FILTER(MT.Out!E:E,MT.Out!D:D=Q546),IF(V546="Yes",_xlfn._xlws.FILTER(Int.Out!S:V,Int.Out!B:B=Q546)))))</f>
        <v/>
      </c>
      <c r="AA546" s="4" t="str" cm="1">
        <f t="array" ref="AA546">IF(OR(W546=0,W546=""),"",IF($R546="Mulched (left on surface)",IFERROR(_xlfn.UNIQUE(_xlfn._xlws.FILTER(Prod.Out!$H:$H,Prod.Out!$B:$B=W546)),""),IF($R546="Incorporated",IFERROR(_xlfn.UNIQUE(_xlfn._xlws.FILTER(Prod.Out!$I:$I,Prod.Out!$B:$B=W546)),""),IF($R546="Retained (unknown if mulched/incorp.)",IFERROR(_xlfn.UNIQUE(_xlfn._xlws.FILTER(Prod.Out!$J:$J,Prod.Out!$B:$B=W546)),""),""))))</f>
        <v/>
      </c>
      <c r="AB546" s="4" t="str" cm="1">
        <f t="array" ref="AB546">IF(OR(X546=0,X546=""),"",IF($R546="Mulched (left on surface)",IFERROR(_xlfn.UNIQUE(_xlfn._xlws.FILTER(Prod.Out!$H:$H,Prod.Out!$B:$B=X546)),""),IF($R546="Incorporated",IFERROR(_xlfn.UNIQUE(_xlfn._xlws.FILTER(Prod.Out!$I:$I,Prod.Out!$B:$B=X546)),""),IF($R546="Retained (unknown if mulched/incorp.)",IFERROR(_xlfn.UNIQUE(_xlfn._xlws.FILTER(Prod.Out!$J:$J,Prod.Out!$B:$B=X546)),""),""))))</f>
        <v/>
      </c>
      <c r="AC546" s="4" t="str" cm="1">
        <f t="array" ref="AC546">IF(OR(Y546=0,Y546=""),"",IF($R546="Mulched (left on surface)",IFERROR(_xlfn.UNIQUE(_xlfn._xlws.FILTER(Prod.Out!$H:$H,Prod.Out!$B:$B=Y546)),""),IF($R546="Incorporated",IFERROR(_xlfn.UNIQUE(_xlfn._xlws.FILTER(Prod.Out!$I:$I,Prod.Out!$B:$B=Y546)),""),IF($R546="Retained (unknown if mulched/incorp.)",IFERROR(_xlfn.UNIQUE(_xlfn._xlws.FILTER(Prod.Out!$J:$J,Prod.Out!$B:$B=Y546)),""),""))))</f>
        <v/>
      </c>
      <c r="AD546" s="4" t="str" cm="1">
        <f t="array" ref="AD546">IF(OR(Z546=0,Z546=""),"",IF($R546="Mulched (left on surface)",IFERROR(_xlfn.UNIQUE(_xlfn._xlws.FILTER(Prod.Out!$H:$H,Prod.Out!$B:$B=Z546)),""),IF($R546="Incorporated",IFERROR(_xlfn.UNIQUE(_xlfn._xlws.FILTER(Prod.Out!$I:$I,Prod.Out!$B:$B=Z546)),""),IF($R546="Retained (unknown if mulched/incorp.)",IFERROR(_xlfn.UNIQUE(_xlfn._xlws.FILTER(Prod.Out!$J:$J,Prod.Out!$B:$B=Z546)),""),""))))</f>
        <v/>
      </c>
    </row>
    <row r="547" spans="19:30" x14ac:dyDescent="0.35">
      <c r="S547" s="4" t="str" cm="1">
        <f t="array" ref="S547">IF(OR(Q547="",Q547=0),"",IFERROR(IF(V547="No",_xlfn._xlws.FILTER(MT.Out!A:A,MT.Out!D:D=Q547),IF(V547="Yes",_xlfn._xlws.FILTER(Int.Out!O:O,Int.Out!B:B=Q547),"")),""))</f>
        <v/>
      </c>
      <c r="T547" s="4" t="str" cm="1">
        <f t="array" ref="T547">IF(OR(Q547="",Q547=0),"",IFERROR(IF(V547="No",_xlfn._xlws.FILTER(MT.Out!B:B,MT.Out!D:D=Q547),IF(V547="Yes",_xlfn._xlws.FILTER(Int.Out!P:P,Int.Out!B:B=Q547),"")),""))</f>
        <v/>
      </c>
      <c r="U547" s="4" t="str" cm="1">
        <f t="array" ref="U547">IF(OR($Q547="",$Q547=0),"",IFERROR(IF($V547="No",_xlfn._xlws.FILTER(MT.Out!C:C,MT.Out!$D:$D=$Q547),IF($V547="Yes",_xlfn._xlws.FILTER(Int.Out!Q:Q,Int.Out!$B:$B=$Q547),"")),""))</f>
        <v/>
      </c>
      <c r="V547" s="4" t="str">
        <f>IF(Q547&lt;&gt;"",IFERROR(IF(MATCH(Q547,_xlfn.ANCHORARRAY(Intercrop!AS$1),0)&gt;0,"Yes","No"),"No"),"")</f>
        <v/>
      </c>
      <c r="W547" s="4" t="str" cm="1">
        <f t="array" ref="W547">IF(Q547="Natural or Bare Fallow","",IF(V547="","",IF(V547="No",_xlfn._xlws.FILTER(MT.Out!E:E,MT.Out!D:D=Q547),IF(V547="Yes",_xlfn._xlws.FILTER(Int.Out!S:V,Int.Out!B:B=Q547)))))</f>
        <v/>
      </c>
      <c r="AA547" s="4" t="str" cm="1">
        <f t="array" ref="AA547">IF(OR(W547=0,W547=""),"",IF($R547="Mulched (left on surface)",IFERROR(_xlfn.UNIQUE(_xlfn._xlws.FILTER(Prod.Out!$H:$H,Prod.Out!$B:$B=W547)),""),IF($R547="Incorporated",IFERROR(_xlfn.UNIQUE(_xlfn._xlws.FILTER(Prod.Out!$I:$I,Prod.Out!$B:$B=W547)),""),IF($R547="Retained (unknown if mulched/incorp.)",IFERROR(_xlfn.UNIQUE(_xlfn._xlws.FILTER(Prod.Out!$J:$J,Prod.Out!$B:$B=W547)),""),""))))</f>
        <v/>
      </c>
      <c r="AB547" s="4" t="str" cm="1">
        <f t="array" ref="AB547">IF(OR(X547=0,X547=""),"",IF($R547="Mulched (left on surface)",IFERROR(_xlfn.UNIQUE(_xlfn._xlws.FILTER(Prod.Out!$H:$H,Prod.Out!$B:$B=X547)),""),IF($R547="Incorporated",IFERROR(_xlfn.UNIQUE(_xlfn._xlws.FILTER(Prod.Out!$I:$I,Prod.Out!$B:$B=X547)),""),IF($R547="Retained (unknown if mulched/incorp.)",IFERROR(_xlfn.UNIQUE(_xlfn._xlws.FILTER(Prod.Out!$J:$J,Prod.Out!$B:$B=X547)),""),""))))</f>
        <v/>
      </c>
      <c r="AC547" s="4" t="str" cm="1">
        <f t="array" ref="AC547">IF(OR(Y547=0,Y547=""),"",IF($R547="Mulched (left on surface)",IFERROR(_xlfn.UNIQUE(_xlfn._xlws.FILTER(Prod.Out!$H:$H,Prod.Out!$B:$B=Y547)),""),IF($R547="Incorporated",IFERROR(_xlfn.UNIQUE(_xlfn._xlws.FILTER(Prod.Out!$I:$I,Prod.Out!$B:$B=Y547)),""),IF($R547="Retained (unknown if mulched/incorp.)",IFERROR(_xlfn.UNIQUE(_xlfn._xlws.FILTER(Prod.Out!$J:$J,Prod.Out!$B:$B=Y547)),""),""))))</f>
        <v/>
      </c>
      <c r="AD547" s="4" t="str" cm="1">
        <f t="array" ref="AD547">IF(OR(Z547=0,Z547=""),"",IF($R547="Mulched (left on surface)",IFERROR(_xlfn.UNIQUE(_xlfn._xlws.FILTER(Prod.Out!$H:$H,Prod.Out!$B:$B=Z547)),""),IF($R547="Incorporated",IFERROR(_xlfn.UNIQUE(_xlfn._xlws.FILTER(Prod.Out!$I:$I,Prod.Out!$B:$B=Z547)),""),IF($R547="Retained (unknown if mulched/incorp.)",IFERROR(_xlfn.UNIQUE(_xlfn._xlws.FILTER(Prod.Out!$J:$J,Prod.Out!$B:$B=Z547)),""),""))))</f>
        <v/>
      </c>
    </row>
    <row r="548" spans="19:30" x14ac:dyDescent="0.35">
      <c r="S548" s="4" t="str" cm="1">
        <f t="array" ref="S548">IF(OR(Q548="",Q548=0),"",IFERROR(IF(V548="No",_xlfn._xlws.FILTER(MT.Out!A:A,MT.Out!D:D=Q548),IF(V548="Yes",_xlfn._xlws.FILTER(Int.Out!O:O,Int.Out!B:B=Q548),"")),""))</f>
        <v/>
      </c>
      <c r="T548" s="4" t="str" cm="1">
        <f t="array" ref="T548">IF(OR(Q548="",Q548=0),"",IFERROR(IF(V548="No",_xlfn._xlws.FILTER(MT.Out!B:B,MT.Out!D:D=Q548),IF(V548="Yes",_xlfn._xlws.FILTER(Int.Out!P:P,Int.Out!B:B=Q548),"")),""))</f>
        <v/>
      </c>
      <c r="U548" s="4" t="str" cm="1">
        <f t="array" ref="U548">IF(OR($Q548="",$Q548=0),"",IFERROR(IF($V548="No",_xlfn._xlws.FILTER(MT.Out!C:C,MT.Out!$D:$D=$Q548),IF($V548="Yes",_xlfn._xlws.FILTER(Int.Out!Q:Q,Int.Out!$B:$B=$Q548),"")),""))</f>
        <v/>
      </c>
      <c r="V548" s="4" t="str">
        <f>IF(Q548&lt;&gt;"",IFERROR(IF(MATCH(Q548,_xlfn.ANCHORARRAY(Intercrop!AS$1),0)&gt;0,"Yes","No"),"No"),"")</f>
        <v/>
      </c>
      <c r="W548" s="4" t="str" cm="1">
        <f t="array" ref="W548">IF(Q548="Natural or Bare Fallow","",IF(V548="","",IF(V548="No",_xlfn._xlws.FILTER(MT.Out!E:E,MT.Out!D:D=Q548),IF(V548="Yes",_xlfn._xlws.FILTER(Int.Out!S:V,Int.Out!B:B=Q548)))))</f>
        <v/>
      </c>
      <c r="AA548" s="4" t="str" cm="1">
        <f t="array" ref="AA548">IF(OR(W548=0,W548=""),"",IF($R548="Mulched (left on surface)",IFERROR(_xlfn.UNIQUE(_xlfn._xlws.FILTER(Prod.Out!$H:$H,Prod.Out!$B:$B=W548)),""),IF($R548="Incorporated",IFERROR(_xlfn.UNIQUE(_xlfn._xlws.FILTER(Prod.Out!$I:$I,Prod.Out!$B:$B=W548)),""),IF($R548="Retained (unknown if mulched/incorp.)",IFERROR(_xlfn.UNIQUE(_xlfn._xlws.FILTER(Prod.Out!$J:$J,Prod.Out!$B:$B=W548)),""),""))))</f>
        <v/>
      </c>
      <c r="AB548" s="4" t="str" cm="1">
        <f t="array" ref="AB548">IF(OR(X548=0,X548=""),"",IF($R548="Mulched (left on surface)",IFERROR(_xlfn.UNIQUE(_xlfn._xlws.FILTER(Prod.Out!$H:$H,Prod.Out!$B:$B=X548)),""),IF($R548="Incorporated",IFERROR(_xlfn.UNIQUE(_xlfn._xlws.FILTER(Prod.Out!$I:$I,Prod.Out!$B:$B=X548)),""),IF($R548="Retained (unknown if mulched/incorp.)",IFERROR(_xlfn.UNIQUE(_xlfn._xlws.FILTER(Prod.Out!$J:$J,Prod.Out!$B:$B=X548)),""),""))))</f>
        <v/>
      </c>
      <c r="AC548" s="4" t="str" cm="1">
        <f t="array" ref="AC548">IF(OR(Y548=0,Y548=""),"",IF($R548="Mulched (left on surface)",IFERROR(_xlfn.UNIQUE(_xlfn._xlws.FILTER(Prod.Out!$H:$H,Prod.Out!$B:$B=Y548)),""),IF($R548="Incorporated",IFERROR(_xlfn.UNIQUE(_xlfn._xlws.FILTER(Prod.Out!$I:$I,Prod.Out!$B:$B=Y548)),""),IF($R548="Retained (unknown if mulched/incorp.)",IFERROR(_xlfn.UNIQUE(_xlfn._xlws.FILTER(Prod.Out!$J:$J,Prod.Out!$B:$B=Y548)),""),""))))</f>
        <v/>
      </c>
      <c r="AD548" s="4" t="str" cm="1">
        <f t="array" ref="AD548">IF(OR(Z548=0,Z548=""),"",IF($R548="Mulched (left on surface)",IFERROR(_xlfn.UNIQUE(_xlfn._xlws.FILTER(Prod.Out!$H:$H,Prod.Out!$B:$B=Z548)),""),IF($R548="Incorporated",IFERROR(_xlfn.UNIQUE(_xlfn._xlws.FILTER(Prod.Out!$I:$I,Prod.Out!$B:$B=Z548)),""),IF($R548="Retained (unknown if mulched/incorp.)",IFERROR(_xlfn.UNIQUE(_xlfn._xlws.FILTER(Prod.Out!$J:$J,Prod.Out!$B:$B=Z548)),""),""))))</f>
        <v/>
      </c>
    </row>
    <row r="549" spans="19:30" x14ac:dyDescent="0.35">
      <c r="S549" s="4" t="str" cm="1">
        <f t="array" ref="S549">IF(OR(Q549="",Q549=0),"",IFERROR(IF(V549="No",_xlfn._xlws.FILTER(MT.Out!A:A,MT.Out!D:D=Q549),IF(V549="Yes",_xlfn._xlws.FILTER(Int.Out!O:O,Int.Out!B:B=Q549),"")),""))</f>
        <v/>
      </c>
      <c r="T549" s="4" t="str" cm="1">
        <f t="array" ref="T549">IF(OR(Q549="",Q549=0),"",IFERROR(IF(V549="No",_xlfn._xlws.FILTER(MT.Out!B:B,MT.Out!D:D=Q549),IF(V549="Yes",_xlfn._xlws.FILTER(Int.Out!P:P,Int.Out!B:B=Q549),"")),""))</f>
        <v/>
      </c>
      <c r="U549" s="4" t="str" cm="1">
        <f t="array" ref="U549">IF(OR($Q549="",$Q549=0),"",IFERROR(IF($V549="No",_xlfn._xlws.FILTER(MT.Out!C:C,MT.Out!$D:$D=$Q549),IF($V549="Yes",_xlfn._xlws.FILTER(Int.Out!Q:Q,Int.Out!$B:$B=$Q549),"")),""))</f>
        <v/>
      </c>
      <c r="V549" s="4" t="str">
        <f>IF(Q549&lt;&gt;"",IFERROR(IF(MATCH(Q549,_xlfn.ANCHORARRAY(Intercrop!AS$1),0)&gt;0,"Yes","No"),"No"),"")</f>
        <v/>
      </c>
      <c r="W549" s="4" t="str" cm="1">
        <f t="array" ref="W549">IF(Q549="Natural or Bare Fallow","",IF(V549="","",IF(V549="No",_xlfn._xlws.FILTER(MT.Out!E:E,MT.Out!D:D=Q549),IF(V549="Yes",_xlfn._xlws.FILTER(Int.Out!S:V,Int.Out!B:B=Q549)))))</f>
        <v/>
      </c>
      <c r="AA549" s="4" t="str" cm="1">
        <f t="array" ref="AA549">IF(OR(W549=0,W549=""),"",IF($R549="Mulched (left on surface)",IFERROR(_xlfn.UNIQUE(_xlfn._xlws.FILTER(Prod.Out!$H:$H,Prod.Out!$B:$B=W549)),""),IF($R549="Incorporated",IFERROR(_xlfn.UNIQUE(_xlfn._xlws.FILTER(Prod.Out!$I:$I,Prod.Out!$B:$B=W549)),""),IF($R549="Retained (unknown if mulched/incorp.)",IFERROR(_xlfn.UNIQUE(_xlfn._xlws.FILTER(Prod.Out!$J:$J,Prod.Out!$B:$B=W549)),""),""))))</f>
        <v/>
      </c>
      <c r="AB549" s="4" t="str" cm="1">
        <f t="array" ref="AB549">IF(OR(X549=0,X549=""),"",IF($R549="Mulched (left on surface)",IFERROR(_xlfn.UNIQUE(_xlfn._xlws.FILTER(Prod.Out!$H:$H,Prod.Out!$B:$B=X549)),""),IF($R549="Incorporated",IFERROR(_xlfn.UNIQUE(_xlfn._xlws.FILTER(Prod.Out!$I:$I,Prod.Out!$B:$B=X549)),""),IF($R549="Retained (unknown if mulched/incorp.)",IFERROR(_xlfn.UNIQUE(_xlfn._xlws.FILTER(Prod.Out!$J:$J,Prod.Out!$B:$B=X549)),""),""))))</f>
        <v/>
      </c>
      <c r="AC549" s="4" t="str" cm="1">
        <f t="array" ref="AC549">IF(OR(Y549=0,Y549=""),"",IF($R549="Mulched (left on surface)",IFERROR(_xlfn.UNIQUE(_xlfn._xlws.FILTER(Prod.Out!$H:$H,Prod.Out!$B:$B=Y549)),""),IF($R549="Incorporated",IFERROR(_xlfn.UNIQUE(_xlfn._xlws.FILTER(Prod.Out!$I:$I,Prod.Out!$B:$B=Y549)),""),IF($R549="Retained (unknown if mulched/incorp.)",IFERROR(_xlfn.UNIQUE(_xlfn._xlws.FILTER(Prod.Out!$J:$J,Prod.Out!$B:$B=Y549)),""),""))))</f>
        <v/>
      </c>
      <c r="AD549" s="4" t="str" cm="1">
        <f t="array" ref="AD549">IF(OR(Z549=0,Z549=""),"",IF($R549="Mulched (left on surface)",IFERROR(_xlfn.UNIQUE(_xlfn._xlws.FILTER(Prod.Out!$H:$H,Prod.Out!$B:$B=Z549)),""),IF($R549="Incorporated",IFERROR(_xlfn.UNIQUE(_xlfn._xlws.FILTER(Prod.Out!$I:$I,Prod.Out!$B:$B=Z549)),""),IF($R549="Retained (unknown if mulched/incorp.)",IFERROR(_xlfn.UNIQUE(_xlfn._xlws.FILTER(Prod.Out!$J:$J,Prod.Out!$B:$B=Z549)),""),""))))</f>
        <v/>
      </c>
    </row>
    <row r="550" spans="19:30" x14ac:dyDescent="0.35">
      <c r="S550" s="4" t="str" cm="1">
        <f t="array" ref="S550">IF(OR(Q550="",Q550=0),"",IFERROR(IF(V550="No",_xlfn._xlws.FILTER(MT.Out!A:A,MT.Out!D:D=Q550),IF(V550="Yes",_xlfn._xlws.FILTER(Int.Out!O:O,Int.Out!B:B=Q550),"")),""))</f>
        <v/>
      </c>
      <c r="T550" s="4" t="str" cm="1">
        <f t="array" ref="T550">IF(OR(Q550="",Q550=0),"",IFERROR(IF(V550="No",_xlfn._xlws.FILTER(MT.Out!B:B,MT.Out!D:D=Q550),IF(V550="Yes",_xlfn._xlws.FILTER(Int.Out!P:P,Int.Out!B:B=Q550),"")),""))</f>
        <v/>
      </c>
      <c r="U550" s="4" t="str" cm="1">
        <f t="array" ref="U550">IF(OR($Q550="",$Q550=0),"",IFERROR(IF($V550="No",_xlfn._xlws.FILTER(MT.Out!C:C,MT.Out!$D:$D=$Q550),IF($V550="Yes",_xlfn._xlws.FILTER(Int.Out!Q:Q,Int.Out!$B:$B=$Q550),"")),""))</f>
        <v/>
      </c>
      <c r="V550" s="4" t="str">
        <f>IF(Q550&lt;&gt;"",IFERROR(IF(MATCH(Q550,_xlfn.ANCHORARRAY(Intercrop!AS$1),0)&gt;0,"Yes","No"),"No"),"")</f>
        <v/>
      </c>
      <c r="W550" s="4" t="str" cm="1">
        <f t="array" ref="W550">IF(Q550="Natural or Bare Fallow","",IF(V550="","",IF(V550="No",_xlfn._xlws.FILTER(MT.Out!E:E,MT.Out!D:D=Q550),IF(V550="Yes",_xlfn._xlws.FILTER(Int.Out!S:V,Int.Out!B:B=Q550)))))</f>
        <v/>
      </c>
      <c r="AA550" s="4" t="str" cm="1">
        <f t="array" ref="AA550">IF(OR(W550=0,W550=""),"",IF($R550="Mulched (left on surface)",IFERROR(_xlfn.UNIQUE(_xlfn._xlws.FILTER(Prod.Out!$H:$H,Prod.Out!$B:$B=W550)),""),IF($R550="Incorporated",IFERROR(_xlfn.UNIQUE(_xlfn._xlws.FILTER(Prod.Out!$I:$I,Prod.Out!$B:$B=W550)),""),IF($R550="Retained (unknown if mulched/incorp.)",IFERROR(_xlfn.UNIQUE(_xlfn._xlws.FILTER(Prod.Out!$J:$J,Prod.Out!$B:$B=W550)),""),""))))</f>
        <v/>
      </c>
      <c r="AB550" s="4" t="str" cm="1">
        <f t="array" ref="AB550">IF(OR(X550=0,X550=""),"",IF($R550="Mulched (left on surface)",IFERROR(_xlfn.UNIQUE(_xlfn._xlws.FILTER(Prod.Out!$H:$H,Prod.Out!$B:$B=X550)),""),IF($R550="Incorporated",IFERROR(_xlfn.UNIQUE(_xlfn._xlws.FILTER(Prod.Out!$I:$I,Prod.Out!$B:$B=X550)),""),IF($R550="Retained (unknown if mulched/incorp.)",IFERROR(_xlfn.UNIQUE(_xlfn._xlws.FILTER(Prod.Out!$J:$J,Prod.Out!$B:$B=X550)),""),""))))</f>
        <v/>
      </c>
      <c r="AC550" s="4" t="str" cm="1">
        <f t="array" ref="AC550">IF(OR(Y550=0,Y550=""),"",IF($R550="Mulched (left on surface)",IFERROR(_xlfn.UNIQUE(_xlfn._xlws.FILTER(Prod.Out!$H:$H,Prod.Out!$B:$B=Y550)),""),IF($R550="Incorporated",IFERROR(_xlfn.UNIQUE(_xlfn._xlws.FILTER(Prod.Out!$I:$I,Prod.Out!$B:$B=Y550)),""),IF($R550="Retained (unknown if mulched/incorp.)",IFERROR(_xlfn.UNIQUE(_xlfn._xlws.FILTER(Prod.Out!$J:$J,Prod.Out!$B:$B=Y550)),""),""))))</f>
        <v/>
      </c>
      <c r="AD550" s="4" t="str" cm="1">
        <f t="array" ref="AD550">IF(OR(Z550=0,Z550=""),"",IF($R550="Mulched (left on surface)",IFERROR(_xlfn.UNIQUE(_xlfn._xlws.FILTER(Prod.Out!$H:$H,Prod.Out!$B:$B=Z550)),""),IF($R550="Incorporated",IFERROR(_xlfn.UNIQUE(_xlfn._xlws.FILTER(Prod.Out!$I:$I,Prod.Out!$B:$B=Z550)),""),IF($R550="Retained (unknown if mulched/incorp.)",IFERROR(_xlfn.UNIQUE(_xlfn._xlws.FILTER(Prod.Out!$J:$J,Prod.Out!$B:$B=Z550)),""),""))))</f>
        <v/>
      </c>
    </row>
    <row r="551" spans="19:30" x14ac:dyDescent="0.35">
      <c r="S551" s="4" t="str" cm="1">
        <f t="array" ref="S551">IF(OR(Q551="",Q551=0),"",IFERROR(IF(V551="No",_xlfn._xlws.FILTER(MT.Out!A:A,MT.Out!D:D=Q551),IF(V551="Yes",_xlfn._xlws.FILTER(Int.Out!O:O,Int.Out!B:B=Q551),"")),""))</f>
        <v/>
      </c>
      <c r="T551" s="4" t="str" cm="1">
        <f t="array" ref="T551">IF(OR(Q551="",Q551=0),"",IFERROR(IF(V551="No",_xlfn._xlws.FILTER(MT.Out!B:B,MT.Out!D:D=Q551),IF(V551="Yes",_xlfn._xlws.FILTER(Int.Out!P:P,Int.Out!B:B=Q551),"")),""))</f>
        <v/>
      </c>
      <c r="U551" s="4" t="str" cm="1">
        <f t="array" ref="U551">IF(OR($Q551="",$Q551=0),"",IFERROR(IF($V551="No",_xlfn._xlws.FILTER(MT.Out!C:C,MT.Out!$D:$D=$Q551),IF($V551="Yes",_xlfn._xlws.FILTER(Int.Out!Q:Q,Int.Out!$B:$B=$Q551),"")),""))</f>
        <v/>
      </c>
      <c r="V551" s="4" t="str">
        <f>IF(Q551&lt;&gt;"",IFERROR(IF(MATCH(Q551,_xlfn.ANCHORARRAY(Intercrop!AS$1),0)&gt;0,"Yes","No"),"No"),"")</f>
        <v/>
      </c>
      <c r="W551" s="4" t="str" cm="1">
        <f t="array" ref="W551">IF(Q551="Natural or Bare Fallow","",IF(V551="","",IF(V551="No",_xlfn._xlws.FILTER(MT.Out!E:E,MT.Out!D:D=Q551),IF(V551="Yes",_xlfn._xlws.FILTER(Int.Out!S:V,Int.Out!B:B=Q551)))))</f>
        <v/>
      </c>
      <c r="AA551" s="4" t="str" cm="1">
        <f t="array" ref="AA551">IF(OR(W551=0,W551=""),"",IF($R551="Mulched (left on surface)",IFERROR(_xlfn.UNIQUE(_xlfn._xlws.FILTER(Prod.Out!$H:$H,Prod.Out!$B:$B=W551)),""),IF($R551="Incorporated",IFERROR(_xlfn.UNIQUE(_xlfn._xlws.FILTER(Prod.Out!$I:$I,Prod.Out!$B:$B=W551)),""),IF($R551="Retained (unknown if mulched/incorp.)",IFERROR(_xlfn.UNIQUE(_xlfn._xlws.FILTER(Prod.Out!$J:$J,Prod.Out!$B:$B=W551)),""),""))))</f>
        <v/>
      </c>
      <c r="AB551" s="4" t="str" cm="1">
        <f t="array" ref="AB551">IF(OR(X551=0,X551=""),"",IF($R551="Mulched (left on surface)",IFERROR(_xlfn.UNIQUE(_xlfn._xlws.FILTER(Prod.Out!$H:$H,Prod.Out!$B:$B=X551)),""),IF($R551="Incorporated",IFERROR(_xlfn.UNIQUE(_xlfn._xlws.FILTER(Prod.Out!$I:$I,Prod.Out!$B:$B=X551)),""),IF($R551="Retained (unknown if mulched/incorp.)",IFERROR(_xlfn.UNIQUE(_xlfn._xlws.FILTER(Prod.Out!$J:$J,Prod.Out!$B:$B=X551)),""),""))))</f>
        <v/>
      </c>
      <c r="AC551" s="4" t="str" cm="1">
        <f t="array" ref="AC551">IF(OR(Y551=0,Y551=""),"",IF($R551="Mulched (left on surface)",IFERROR(_xlfn.UNIQUE(_xlfn._xlws.FILTER(Prod.Out!$H:$H,Prod.Out!$B:$B=Y551)),""),IF($R551="Incorporated",IFERROR(_xlfn.UNIQUE(_xlfn._xlws.FILTER(Prod.Out!$I:$I,Prod.Out!$B:$B=Y551)),""),IF($R551="Retained (unknown if mulched/incorp.)",IFERROR(_xlfn.UNIQUE(_xlfn._xlws.FILTER(Prod.Out!$J:$J,Prod.Out!$B:$B=Y551)),""),""))))</f>
        <v/>
      </c>
      <c r="AD551" s="4" t="str" cm="1">
        <f t="array" ref="AD551">IF(OR(Z551=0,Z551=""),"",IF($R551="Mulched (left on surface)",IFERROR(_xlfn.UNIQUE(_xlfn._xlws.FILTER(Prod.Out!$H:$H,Prod.Out!$B:$B=Z551)),""),IF($R551="Incorporated",IFERROR(_xlfn.UNIQUE(_xlfn._xlws.FILTER(Prod.Out!$I:$I,Prod.Out!$B:$B=Z551)),""),IF($R551="Retained (unknown if mulched/incorp.)",IFERROR(_xlfn.UNIQUE(_xlfn._xlws.FILTER(Prod.Out!$J:$J,Prod.Out!$B:$B=Z551)),""),""))))</f>
        <v/>
      </c>
    </row>
    <row r="552" spans="19:30" x14ac:dyDescent="0.35">
      <c r="S552" s="4" t="str" cm="1">
        <f t="array" ref="S552">IF(OR(Q552="",Q552=0),"",IFERROR(IF(V552="No",_xlfn._xlws.FILTER(MT.Out!A:A,MT.Out!D:D=Q552),IF(V552="Yes",_xlfn._xlws.FILTER(Int.Out!O:O,Int.Out!B:B=Q552),"")),""))</f>
        <v/>
      </c>
      <c r="T552" s="4" t="str" cm="1">
        <f t="array" ref="T552">IF(OR(Q552="",Q552=0),"",IFERROR(IF(V552="No",_xlfn._xlws.FILTER(MT.Out!B:B,MT.Out!D:D=Q552),IF(V552="Yes",_xlfn._xlws.FILTER(Int.Out!P:P,Int.Out!B:B=Q552),"")),""))</f>
        <v/>
      </c>
      <c r="U552" s="4" t="str" cm="1">
        <f t="array" ref="U552">IF(OR($Q552="",$Q552=0),"",IFERROR(IF($V552="No",_xlfn._xlws.FILTER(MT.Out!C:C,MT.Out!$D:$D=$Q552),IF($V552="Yes",_xlfn._xlws.FILTER(Int.Out!Q:Q,Int.Out!$B:$B=$Q552),"")),""))</f>
        <v/>
      </c>
      <c r="V552" s="4" t="str">
        <f>IF(Q552&lt;&gt;"",IFERROR(IF(MATCH(Q552,_xlfn.ANCHORARRAY(Intercrop!AS$1),0)&gt;0,"Yes","No"),"No"),"")</f>
        <v/>
      </c>
      <c r="W552" s="4" t="str" cm="1">
        <f t="array" ref="W552">IF(Q552="Natural or Bare Fallow","",IF(V552="","",IF(V552="No",_xlfn._xlws.FILTER(MT.Out!E:E,MT.Out!D:D=Q552),IF(V552="Yes",_xlfn._xlws.FILTER(Int.Out!S:V,Int.Out!B:B=Q552)))))</f>
        <v/>
      </c>
      <c r="AA552" s="4" t="str" cm="1">
        <f t="array" ref="AA552">IF(OR(W552=0,W552=""),"",IF($R552="Mulched (left on surface)",IFERROR(_xlfn.UNIQUE(_xlfn._xlws.FILTER(Prod.Out!$H:$H,Prod.Out!$B:$B=W552)),""),IF($R552="Incorporated",IFERROR(_xlfn.UNIQUE(_xlfn._xlws.FILTER(Prod.Out!$I:$I,Prod.Out!$B:$B=W552)),""),IF($R552="Retained (unknown if mulched/incorp.)",IFERROR(_xlfn.UNIQUE(_xlfn._xlws.FILTER(Prod.Out!$J:$J,Prod.Out!$B:$B=W552)),""),""))))</f>
        <v/>
      </c>
      <c r="AB552" s="4" t="str" cm="1">
        <f t="array" ref="AB552">IF(OR(X552=0,X552=""),"",IF($R552="Mulched (left on surface)",IFERROR(_xlfn.UNIQUE(_xlfn._xlws.FILTER(Prod.Out!$H:$H,Prod.Out!$B:$B=X552)),""),IF($R552="Incorporated",IFERROR(_xlfn.UNIQUE(_xlfn._xlws.FILTER(Prod.Out!$I:$I,Prod.Out!$B:$B=X552)),""),IF($R552="Retained (unknown if mulched/incorp.)",IFERROR(_xlfn.UNIQUE(_xlfn._xlws.FILTER(Prod.Out!$J:$J,Prod.Out!$B:$B=X552)),""),""))))</f>
        <v/>
      </c>
      <c r="AC552" s="4" t="str" cm="1">
        <f t="array" ref="AC552">IF(OR(Y552=0,Y552=""),"",IF($R552="Mulched (left on surface)",IFERROR(_xlfn.UNIQUE(_xlfn._xlws.FILTER(Prod.Out!$H:$H,Prod.Out!$B:$B=Y552)),""),IF($R552="Incorporated",IFERROR(_xlfn.UNIQUE(_xlfn._xlws.FILTER(Prod.Out!$I:$I,Prod.Out!$B:$B=Y552)),""),IF($R552="Retained (unknown if mulched/incorp.)",IFERROR(_xlfn.UNIQUE(_xlfn._xlws.FILTER(Prod.Out!$J:$J,Prod.Out!$B:$B=Y552)),""),""))))</f>
        <v/>
      </c>
      <c r="AD552" s="4" t="str" cm="1">
        <f t="array" ref="AD552">IF(OR(Z552=0,Z552=""),"",IF($R552="Mulched (left on surface)",IFERROR(_xlfn.UNIQUE(_xlfn._xlws.FILTER(Prod.Out!$H:$H,Prod.Out!$B:$B=Z552)),""),IF($R552="Incorporated",IFERROR(_xlfn.UNIQUE(_xlfn._xlws.FILTER(Prod.Out!$I:$I,Prod.Out!$B:$B=Z552)),""),IF($R552="Retained (unknown if mulched/incorp.)",IFERROR(_xlfn.UNIQUE(_xlfn._xlws.FILTER(Prod.Out!$J:$J,Prod.Out!$B:$B=Z552)),""),""))))</f>
        <v/>
      </c>
    </row>
    <row r="553" spans="19:30" x14ac:dyDescent="0.35">
      <c r="S553" s="4" t="str" cm="1">
        <f t="array" ref="S553">IF(OR(Q553="",Q553=0),"",IFERROR(IF(V553="No",_xlfn._xlws.FILTER(MT.Out!A:A,MT.Out!D:D=Q553),IF(V553="Yes",_xlfn._xlws.FILTER(Int.Out!O:O,Int.Out!B:B=Q553),"")),""))</f>
        <v/>
      </c>
      <c r="T553" s="4" t="str" cm="1">
        <f t="array" ref="T553">IF(OR(Q553="",Q553=0),"",IFERROR(IF(V553="No",_xlfn._xlws.FILTER(MT.Out!B:B,MT.Out!D:D=Q553),IF(V553="Yes",_xlfn._xlws.FILTER(Int.Out!P:P,Int.Out!B:B=Q553),"")),""))</f>
        <v/>
      </c>
      <c r="U553" s="4" t="str" cm="1">
        <f t="array" ref="U553">IF(OR($Q553="",$Q553=0),"",IFERROR(IF($V553="No",_xlfn._xlws.FILTER(MT.Out!C:C,MT.Out!$D:$D=$Q553),IF($V553="Yes",_xlfn._xlws.FILTER(Int.Out!Q:Q,Int.Out!$B:$B=$Q553),"")),""))</f>
        <v/>
      </c>
      <c r="V553" s="4" t="str">
        <f>IF(Q553&lt;&gt;"",IFERROR(IF(MATCH(Q553,_xlfn.ANCHORARRAY(Intercrop!AS$1),0)&gt;0,"Yes","No"),"No"),"")</f>
        <v/>
      </c>
      <c r="W553" s="4" t="str" cm="1">
        <f t="array" ref="W553">IF(Q553="Natural or Bare Fallow","",IF(V553="","",IF(V553="No",_xlfn._xlws.FILTER(MT.Out!E:E,MT.Out!D:D=Q553),IF(V553="Yes",_xlfn._xlws.FILTER(Int.Out!S:V,Int.Out!B:B=Q553)))))</f>
        <v/>
      </c>
      <c r="AA553" s="4" t="str" cm="1">
        <f t="array" ref="AA553">IF(OR(W553=0,W553=""),"",IF($R553="Mulched (left on surface)",IFERROR(_xlfn.UNIQUE(_xlfn._xlws.FILTER(Prod.Out!$H:$H,Prod.Out!$B:$B=W553)),""),IF($R553="Incorporated",IFERROR(_xlfn.UNIQUE(_xlfn._xlws.FILTER(Prod.Out!$I:$I,Prod.Out!$B:$B=W553)),""),IF($R553="Retained (unknown if mulched/incorp.)",IFERROR(_xlfn.UNIQUE(_xlfn._xlws.FILTER(Prod.Out!$J:$J,Prod.Out!$B:$B=W553)),""),""))))</f>
        <v/>
      </c>
      <c r="AB553" s="4" t="str" cm="1">
        <f t="array" ref="AB553">IF(OR(X553=0,X553=""),"",IF($R553="Mulched (left on surface)",IFERROR(_xlfn.UNIQUE(_xlfn._xlws.FILTER(Prod.Out!$H:$H,Prod.Out!$B:$B=X553)),""),IF($R553="Incorporated",IFERROR(_xlfn.UNIQUE(_xlfn._xlws.FILTER(Prod.Out!$I:$I,Prod.Out!$B:$B=X553)),""),IF($R553="Retained (unknown if mulched/incorp.)",IFERROR(_xlfn.UNIQUE(_xlfn._xlws.FILTER(Prod.Out!$J:$J,Prod.Out!$B:$B=X553)),""),""))))</f>
        <v/>
      </c>
      <c r="AC553" s="4" t="str" cm="1">
        <f t="array" ref="AC553">IF(OR(Y553=0,Y553=""),"",IF($R553="Mulched (left on surface)",IFERROR(_xlfn.UNIQUE(_xlfn._xlws.FILTER(Prod.Out!$H:$H,Prod.Out!$B:$B=Y553)),""),IF($R553="Incorporated",IFERROR(_xlfn.UNIQUE(_xlfn._xlws.FILTER(Prod.Out!$I:$I,Prod.Out!$B:$B=Y553)),""),IF($R553="Retained (unknown if mulched/incorp.)",IFERROR(_xlfn.UNIQUE(_xlfn._xlws.FILTER(Prod.Out!$J:$J,Prod.Out!$B:$B=Y553)),""),""))))</f>
        <v/>
      </c>
      <c r="AD553" s="4" t="str" cm="1">
        <f t="array" ref="AD553">IF(OR(Z553=0,Z553=""),"",IF($R553="Mulched (left on surface)",IFERROR(_xlfn.UNIQUE(_xlfn._xlws.FILTER(Prod.Out!$H:$H,Prod.Out!$B:$B=Z553)),""),IF($R553="Incorporated",IFERROR(_xlfn.UNIQUE(_xlfn._xlws.FILTER(Prod.Out!$I:$I,Prod.Out!$B:$B=Z553)),""),IF($R553="Retained (unknown if mulched/incorp.)",IFERROR(_xlfn.UNIQUE(_xlfn._xlws.FILTER(Prod.Out!$J:$J,Prod.Out!$B:$B=Z553)),""),""))))</f>
        <v/>
      </c>
    </row>
    <row r="554" spans="19:30" x14ac:dyDescent="0.35">
      <c r="S554" s="4" t="str" cm="1">
        <f t="array" ref="S554">IF(OR(Q554="",Q554=0),"",IFERROR(IF(V554="No",_xlfn._xlws.FILTER(MT.Out!A:A,MT.Out!D:D=Q554),IF(V554="Yes",_xlfn._xlws.FILTER(Int.Out!O:O,Int.Out!B:B=Q554),"")),""))</f>
        <v/>
      </c>
      <c r="T554" s="4" t="str" cm="1">
        <f t="array" ref="T554">IF(OR(Q554="",Q554=0),"",IFERROR(IF(V554="No",_xlfn._xlws.FILTER(MT.Out!B:B,MT.Out!D:D=Q554),IF(V554="Yes",_xlfn._xlws.FILTER(Int.Out!P:P,Int.Out!B:B=Q554),"")),""))</f>
        <v/>
      </c>
      <c r="U554" s="4" t="str" cm="1">
        <f t="array" ref="U554">IF(OR($Q554="",$Q554=0),"",IFERROR(IF($V554="No",_xlfn._xlws.FILTER(MT.Out!C:C,MT.Out!$D:$D=$Q554),IF($V554="Yes",_xlfn._xlws.FILTER(Int.Out!Q:Q,Int.Out!$B:$B=$Q554),"")),""))</f>
        <v/>
      </c>
      <c r="V554" s="4" t="str">
        <f>IF(Q554&lt;&gt;"",IFERROR(IF(MATCH(Q554,_xlfn.ANCHORARRAY(Intercrop!AS$1),0)&gt;0,"Yes","No"),"No"),"")</f>
        <v/>
      </c>
      <c r="W554" s="4" t="str" cm="1">
        <f t="array" ref="W554">IF(Q554="Natural or Bare Fallow","",IF(V554="","",IF(V554="No",_xlfn._xlws.FILTER(MT.Out!E:E,MT.Out!D:D=Q554),IF(V554="Yes",_xlfn._xlws.FILTER(Int.Out!S:V,Int.Out!B:B=Q554)))))</f>
        <v/>
      </c>
      <c r="AA554" s="4" t="str" cm="1">
        <f t="array" ref="AA554">IF(OR(W554=0,W554=""),"",IF($R554="Mulched (left on surface)",IFERROR(_xlfn.UNIQUE(_xlfn._xlws.FILTER(Prod.Out!$H:$H,Prod.Out!$B:$B=W554)),""),IF($R554="Incorporated",IFERROR(_xlfn.UNIQUE(_xlfn._xlws.FILTER(Prod.Out!$I:$I,Prod.Out!$B:$B=W554)),""),IF($R554="Retained (unknown if mulched/incorp.)",IFERROR(_xlfn.UNIQUE(_xlfn._xlws.FILTER(Prod.Out!$J:$J,Prod.Out!$B:$B=W554)),""),""))))</f>
        <v/>
      </c>
      <c r="AB554" s="4" t="str" cm="1">
        <f t="array" ref="AB554">IF(OR(X554=0,X554=""),"",IF($R554="Mulched (left on surface)",IFERROR(_xlfn.UNIQUE(_xlfn._xlws.FILTER(Prod.Out!$H:$H,Prod.Out!$B:$B=X554)),""),IF($R554="Incorporated",IFERROR(_xlfn.UNIQUE(_xlfn._xlws.FILTER(Prod.Out!$I:$I,Prod.Out!$B:$B=X554)),""),IF($R554="Retained (unknown if mulched/incorp.)",IFERROR(_xlfn.UNIQUE(_xlfn._xlws.FILTER(Prod.Out!$J:$J,Prod.Out!$B:$B=X554)),""),""))))</f>
        <v/>
      </c>
      <c r="AC554" s="4" t="str" cm="1">
        <f t="array" ref="AC554">IF(OR(Y554=0,Y554=""),"",IF($R554="Mulched (left on surface)",IFERROR(_xlfn.UNIQUE(_xlfn._xlws.FILTER(Prod.Out!$H:$H,Prod.Out!$B:$B=Y554)),""),IF($R554="Incorporated",IFERROR(_xlfn.UNIQUE(_xlfn._xlws.FILTER(Prod.Out!$I:$I,Prod.Out!$B:$B=Y554)),""),IF($R554="Retained (unknown if mulched/incorp.)",IFERROR(_xlfn.UNIQUE(_xlfn._xlws.FILTER(Prod.Out!$J:$J,Prod.Out!$B:$B=Y554)),""),""))))</f>
        <v/>
      </c>
      <c r="AD554" s="4" t="str" cm="1">
        <f t="array" ref="AD554">IF(OR(Z554=0,Z554=""),"",IF($R554="Mulched (left on surface)",IFERROR(_xlfn.UNIQUE(_xlfn._xlws.FILTER(Prod.Out!$H:$H,Prod.Out!$B:$B=Z554)),""),IF($R554="Incorporated",IFERROR(_xlfn.UNIQUE(_xlfn._xlws.FILTER(Prod.Out!$I:$I,Prod.Out!$B:$B=Z554)),""),IF($R554="Retained (unknown if mulched/incorp.)",IFERROR(_xlfn.UNIQUE(_xlfn._xlws.FILTER(Prod.Out!$J:$J,Prod.Out!$B:$B=Z554)),""),""))))</f>
        <v/>
      </c>
    </row>
    <row r="555" spans="19:30" x14ac:dyDescent="0.35">
      <c r="S555" s="4" t="str" cm="1">
        <f t="array" ref="S555">IF(OR(Q555="",Q555=0),"",IFERROR(IF(V555="No",_xlfn._xlws.FILTER(MT.Out!A:A,MT.Out!D:D=Q555),IF(V555="Yes",_xlfn._xlws.FILTER(Int.Out!O:O,Int.Out!B:B=Q555),"")),""))</f>
        <v/>
      </c>
      <c r="T555" s="4" t="str" cm="1">
        <f t="array" ref="T555">IF(OR(Q555="",Q555=0),"",IFERROR(IF(V555="No",_xlfn._xlws.FILTER(MT.Out!B:B,MT.Out!D:D=Q555),IF(V555="Yes",_xlfn._xlws.FILTER(Int.Out!P:P,Int.Out!B:B=Q555),"")),""))</f>
        <v/>
      </c>
      <c r="U555" s="4" t="str" cm="1">
        <f t="array" ref="U555">IF(OR($Q555="",$Q555=0),"",IFERROR(IF($V555="No",_xlfn._xlws.FILTER(MT.Out!C:C,MT.Out!$D:$D=$Q555),IF($V555="Yes",_xlfn._xlws.FILTER(Int.Out!Q:Q,Int.Out!$B:$B=$Q555),"")),""))</f>
        <v/>
      </c>
      <c r="V555" s="4" t="str">
        <f>IF(Q555&lt;&gt;"",IFERROR(IF(MATCH(Q555,_xlfn.ANCHORARRAY(Intercrop!AS$1),0)&gt;0,"Yes","No"),"No"),"")</f>
        <v/>
      </c>
      <c r="W555" s="4" t="str" cm="1">
        <f t="array" ref="W555">IF(Q555="Natural or Bare Fallow","",IF(V555="","",IF(V555="No",_xlfn._xlws.FILTER(MT.Out!E:E,MT.Out!D:D=Q555),IF(V555="Yes",_xlfn._xlws.FILTER(Int.Out!S:V,Int.Out!B:B=Q555)))))</f>
        <v/>
      </c>
      <c r="AA555" s="4" t="str" cm="1">
        <f t="array" ref="AA555">IF(OR(W555=0,W555=""),"",IF($R555="Mulched (left on surface)",IFERROR(_xlfn.UNIQUE(_xlfn._xlws.FILTER(Prod.Out!$H:$H,Prod.Out!$B:$B=W555)),""),IF($R555="Incorporated",IFERROR(_xlfn.UNIQUE(_xlfn._xlws.FILTER(Prod.Out!$I:$I,Prod.Out!$B:$B=W555)),""),IF($R555="Retained (unknown if mulched/incorp.)",IFERROR(_xlfn.UNIQUE(_xlfn._xlws.FILTER(Prod.Out!$J:$J,Prod.Out!$B:$B=W555)),""),""))))</f>
        <v/>
      </c>
      <c r="AB555" s="4" t="str" cm="1">
        <f t="array" ref="AB555">IF(OR(X555=0,X555=""),"",IF($R555="Mulched (left on surface)",IFERROR(_xlfn.UNIQUE(_xlfn._xlws.FILTER(Prod.Out!$H:$H,Prod.Out!$B:$B=X555)),""),IF($R555="Incorporated",IFERROR(_xlfn.UNIQUE(_xlfn._xlws.FILTER(Prod.Out!$I:$I,Prod.Out!$B:$B=X555)),""),IF($R555="Retained (unknown if mulched/incorp.)",IFERROR(_xlfn.UNIQUE(_xlfn._xlws.FILTER(Prod.Out!$J:$J,Prod.Out!$B:$B=X555)),""),""))))</f>
        <v/>
      </c>
      <c r="AC555" s="4" t="str" cm="1">
        <f t="array" ref="AC555">IF(OR(Y555=0,Y555=""),"",IF($R555="Mulched (left on surface)",IFERROR(_xlfn.UNIQUE(_xlfn._xlws.FILTER(Prod.Out!$H:$H,Prod.Out!$B:$B=Y555)),""),IF($R555="Incorporated",IFERROR(_xlfn.UNIQUE(_xlfn._xlws.FILTER(Prod.Out!$I:$I,Prod.Out!$B:$B=Y555)),""),IF($R555="Retained (unknown if mulched/incorp.)",IFERROR(_xlfn.UNIQUE(_xlfn._xlws.FILTER(Prod.Out!$J:$J,Prod.Out!$B:$B=Y555)),""),""))))</f>
        <v/>
      </c>
      <c r="AD555" s="4" t="str" cm="1">
        <f t="array" ref="AD555">IF(OR(Z555=0,Z555=""),"",IF($R555="Mulched (left on surface)",IFERROR(_xlfn.UNIQUE(_xlfn._xlws.FILTER(Prod.Out!$H:$H,Prod.Out!$B:$B=Z555)),""),IF($R555="Incorporated",IFERROR(_xlfn.UNIQUE(_xlfn._xlws.FILTER(Prod.Out!$I:$I,Prod.Out!$B:$B=Z555)),""),IF($R555="Retained (unknown if mulched/incorp.)",IFERROR(_xlfn.UNIQUE(_xlfn._xlws.FILTER(Prod.Out!$J:$J,Prod.Out!$B:$B=Z555)),""),""))))</f>
        <v/>
      </c>
    </row>
    <row r="556" spans="19:30" x14ac:dyDescent="0.35">
      <c r="S556" s="4" t="str" cm="1">
        <f t="array" ref="S556">IF(OR(Q556="",Q556=0),"",IFERROR(IF(V556="No",_xlfn._xlws.FILTER(MT.Out!A:A,MT.Out!D:D=Q556),IF(V556="Yes",_xlfn._xlws.FILTER(Int.Out!O:O,Int.Out!B:B=Q556),"")),""))</f>
        <v/>
      </c>
      <c r="T556" s="4" t="str" cm="1">
        <f t="array" ref="T556">IF(OR(Q556="",Q556=0),"",IFERROR(IF(V556="No",_xlfn._xlws.FILTER(MT.Out!B:B,MT.Out!D:D=Q556),IF(V556="Yes",_xlfn._xlws.FILTER(Int.Out!P:P,Int.Out!B:B=Q556),"")),""))</f>
        <v/>
      </c>
      <c r="U556" s="4" t="str" cm="1">
        <f t="array" ref="U556">IF(OR($Q556="",$Q556=0),"",IFERROR(IF($V556="No",_xlfn._xlws.FILTER(MT.Out!C:C,MT.Out!$D:$D=$Q556),IF($V556="Yes",_xlfn._xlws.FILTER(Int.Out!Q:Q,Int.Out!$B:$B=$Q556),"")),""))</f>
        <v/>
      </c>
      <c r="V556" s="4" t="str">
        <f>IF(Q556&lt;&gt;"",IFERROR(IF(MATCH(Q556,_xlfn.ANCHORARRAY(Intercrop!AS$1),0)&gt;0,"Yes","No"),"No"),"")</f>
        <v/>
      </c>
      <c r="W556" s="4" t="str" cm="1">
        <f t="array" ref="W556">IF(Q556="Natural or Bare Fallow","",IF(V556="","",IF(V556="No",_xlfn._xlws.FILTER(MT.Out!E:E,MT.Out!D:D=Q556),IF(V556="Yes",_xlfn._xlws.FILTER(Int.Out!S:V,Int.Out!B:B=Q556)))))</f>
        <v/>
      </c>
      <c r="AA556" s="4" t="str" cm="1">
        <f t="array" ref="AA556">IF(OR(W556=0,W556=""),"",IF($R556="Mulched (left on surface)",IFERROR(_xlfn.UNIQUE(_xlfn._xlws.FILTER(Prod.Out!$H:$H,Prod.Out!$B:$B=W556)),""),IF($R556="Incorporated",IFERROR(_xlfn.UNIQUE(_xlfn._xlws.FILTER(Prod.Out!$I:$I,Prod.Out!$B:$B=W556)),""),IF($R556="Retained (unknown if mulched/incorp.)",IFERROR(_xlfn.UNIQUE(_xlfn._xlws.FILTER(Prod.Out!$J:$J,Prod.Out!$B:$B=W556)),""),""))))</f>
        <v/>
      </c>
      <c r="AB556" s="4" t="str" cm="1">
        <f t="array" ref="AB556">IF(OR(X556=0,X556=""),"",IF($R556="Mulched (left on surface)",IFERROR(_xlfn.UNIQUE(_xlfn._xlws.FILTER(Prod.Out!$H:$H,Prod.Out!$B:$B=X556)),""),IF($R556="Incorporated",IFERROR(_xlfn.UNIQUE(_xlfn._xlws.FILTER(Prod.Out!$I:$I,Prod.Out!$B:$B=X556)),""),IF($R556="Retained (unknown if mulched/incorp.)",IFERROR(_xlfn.UNIQUE(_xlfn._xlws.FILTER(Prod.Out!$J:$J,Prod.Out!$B:$B=X556)),""),""))))</f>
        <v/>
      </c>
      <c r="AC556" s="4" t="str" cm="1">
        <f t="array" ref="AC556">IF(OR(Y556=0,Y556=""),"",IF($R556="Mulched (left on surface)",IFERROR(_xlfn.UNIQUE(_xlfn._xlws.FILTER(Prod.Out!$H:$H,Prod.Out!$B:$B=Y556)),""),IF($R556="Incorporated",IFERROR(_xlfn.UNIQUE(_xlfn._xlws.FILTER(Prod.Out!$I:$I,Prod.Out!$B:$B=Y556)),""),IF($R556="Retained (unknown if mulched/incorp.)",IFERROR(_xlfn.UNIQUE(_xlfn._xlws.FILTER(Prod.Out!$J:$J,Prod.Out!$B:$B=Y556)),""),""))))</f>
        <v/>
      </c>
      <c r="AD556" s="4" t="str" cm="1">
        <f t="array" ref="AD556">IF(OR(Z556=0,Z556=""),"",IF($R556="Mulched (left on surface)",IFERROR(_xlfn.UNIQUE(_xlfn._xlws.FILTER(Prod.Out!$H:$H,Prod.Out!$B:$B=Z556)),""),IF($R556="Incorporated",IFERROR(_xlfn.UNIQUE(_xlfn._xlws.FILTER(Prod.Out!$I:$I,Prod.Out!$B:$B=Z556)),""),IF($R556="Retained (unknown if mulched/incorp.)",IFERROR(_xlfn.UNIQUE(_xlfn._xlws.FILTER(Prod.Out!$J:$J,Prod.Out!$B:$B=Z556)),""),""))))</f>
        <v/>
      </c>
    </row>
    <row r="557" spans="19:30" x14ac:dyDescent="0.35">
      <c r="S557" s="4" t="str" cm="1">
        <f t="array" ref="S557">IF(OR(Q557="",Q557=0),"",IFERROR(IF(V557="No",_xlfn._xlws.FILTER(MT.Out!A:A,MT.Out!D:D=Q557),IF(V557="Yes",_xlfn._xlws.FILTER(Int.Out!O:O,Int.Out!B:B=Q557),"")),""))</f>
        <v/>
      </c>
      <c r="T557" s="4" t="str" cm="1">
        <f t="array" ref="T557">IF(OR(Q557="",Q557=0),"",IFERROR(IF(V557="No",_xlfn._xlws.FILTER(MT.Out!B:B,MT.Out!D:D=Q557),IF(V557="Yes",_xlfn._xlws.FILTER(Int.Out!P:P,Int.Out!B:B=Q557),"")),""))</f>
        <v/>
      </c>
      <c r="U557" s="4" t="str" cm="1">
        <f t="array" ref="U557">IF(OR($Q557="",$Q557=0),"",IFERROR(IF($V557="No",_xlfn._xlws.FILTER(MT.Out!C:C,MT.Out!$D:$D=$Q557),IF($V557="Yes",_xlfn._xlws.FILTER(Int.Out!Q:Q,Int.Out!$B:$B=$Q557),"")),""))</f>
        <v/>
      </c>
      <c r="V557" s="4" t="str">
        <f>IF(Q557&lt;&gt;"",IFERROR(IF(MATCH(Q557,_xlfn.ANCHORARRAY(Intercrop!AS$1),0)&gt;0,"Yes","No"),"No"),"")</f>
        <v/>
      </c>
      <c r="W557" s="4" t="str" cm="1">
        <f t="array" ref="W557">IF(Q557="Natural or Bare Fallow","",IF(V557="","",IF(V557="No",_xlfn._xlws.FILTER(MT.Out!E:E,MT.Out!D:D=Q557),IF(V557="Yes",_xlfn._xlws.FILTER(Int.Out!S:V,Int.Out!B:B=Q557)))))</f>
        <v/>
      </c>
      <c r="AA557" s="4" t="str" cm="1">
        <f t="array" ref="AA557">IF(OR(W557=0,W557=""),"",IF($R557="Mulched (left on surface)",IFERROR(_xlfn.UNIQUE(_xlfn._xlws.FILTER(Prod.Out!$H:$H,Prod.Out!$B:$B=W557)),""),IF($R557="Incorporated",IFERROR(_xlfn.UNIQUE(_xlfn._xlws.FILTER(Prod.Out!$I:$I,Prod.Out!$B:$B=W557)),""),IF($R557="Retained (unknown if mulched/incorp.)",IFERROR(_xlfn.UNIQUE(_xlfn._xlws.FILTER(Prod.Out!$J:$J,Prod.Out!$B:$B=W557)),""),""))))</f>
        <v/>
      </c>
      <c r="AB557" s="4" t="str" cm="1">
        <f t="array" ref="AB557">IF(OR(X557=0,X557=""),"",IF($R557="Mulched (left on surface)",IFERROR(_xlfn.UNIQUE(_xlfn._xlws.FILTER(Prod.Out!$H:$H,Prod.Out!$B:$B=X557)),""),IF($R557="Incorporated",IFERROR(_xlfn.UNIQUE(_xlfn._xlws.FILTER(Prod.Out!$I:$I,Prod.Out!$B:$B=X557)),""),IF($R557="Retained (unknown if mulched/incorp.)",IFERROR(_xlfn.UNIQUE(_xlfn._xlws.FILTER(Prod.Out!$J:$J,Prod.Out!$B:$B=X557)),""),""))))</f>
        <v/>
      </c>
      <c r="AC557" s="4" t="str" cm="1">
        <f t="array" ref="AC557">IF(OR(Y557=0,Y557=""),"",IF($R557="Mulched (left on surface)",IFERROR(_xlfn.UNIQUE(_xlfn._xlws.FILTER(Prod.Out!$H:$H,Prod.Out!$B:$B=Y557)),""),IF($R557="Incorporated",IFERROR(_xlfn.UNIQUE(_xlfn._xlws.FILTER(Prod.Out!$I:$I,Prod.Out!$B:$B=Y557)),""),IF($R557="Retained (unknown if mulched/incorp.)",IFERROR(_xlfn.UNIQUE(_xlfn._xlws.FILTER(Prod.Out!$J:$J,Prod.Out!$B:$B=Y557)),""),""))))</f>
        <v/>
      </c>
      <c r="AD557" s="4" t="str" cm="1">
        <f t="array" ref="AD557">IF(OR(Z557=0,Z557=""),"",IF($R557="Mulched (left on surface)",IFERROR(_xlfn.UNIQUE(_xlfn._xlws.FILTER(Prod.Out!$H:$H,Prod.Out!$B:$B=Z557)),""),IF($R557="Incorporated",IFERROR(_xlfn.UNIQUE(_xlfn._xlws.FILTER(Prod.Out!$I:$I,Prod.Out!$B:$B=Z557)),""),IF($R557="Retained (unknown if mulched/incorp.)",IFERROR(_xlfn.UNIQUE(_xlfn._xlws.FILTER(Prod.Out!$J:$J,Prod.Out!$B:$B=Z557)),""),""))))</f>
        <v/>
      </c>
    </row>
    <row r="558" spans="19:30" x14ac:dyDescent="0.35">
      <c r="S558" s="4" t="str" cm="1">
        <f t="array" ref="S558">IF(OR(Q558="",Q558=0),"",IFERROR(IF(V558="No",_xlfn._xlws.FILTER(MT.Out!A:A,MT.Out!D:D=Q558),IF(V558="Yes",_xlfn._xlws.FILTER(Int.Out!O:O,Int.Out!B:B=Q558),"")),""))</f>
        <v/>
      </c>
      <c r="T558" s="4" t="str" cm="1">
        <f t="array" ref="T558">IF(OR(Q558="",Q558=0),"",IFERROR(IF(V558="No",_xlfn._xlws.FILTER(MT.Out!B:B,MT.Out!D:D=Q558),IF(V558="Yes",_xlfn._xlws.FILTER(Int.Out!P:P,Int.Out!B:B=Q558),"")),""))</f>
        <v/>
      </c>
      <c r="U558" s="4" t="str" cm="1">
        <f t="array" ref="U558">IF(OR($Q558="",$Q558=0),"",IFERROR(IF($V558="No",_xlfn._xlws.FILTER(MT.Out!C:C,MT.Out!$D:$D=$Q558),IF($V558="Yes",_xlfn._xlws.FILTER(Int.Out!Q:Q,Int.Out!$B:$B=$Q558),"")),""))</f>
        <v/>
      </c>
      <c r="V558" s="4" t="str">
        <f>IF(Q558&lt;&gt;"",IFERROR(IF(MATCH(Q558,_xlfn.ANCHORARRAY(Intercrop!AS$1),0)&gt;0,"Yes","No"),"No"),"")</f>
        <v/>
      </c>
      <c r="W558" s="4" t="str" cm="1">
        <f t="array" ref="W558">IF(Q558="Natural or Bare Fallow","",IF(V558="","",IF(V558="No",_xlfn._xlws.FILTER(MT.Out!E:E,MT.Out!D:D=Q558),IF(V558="Yes",_xlfn._xlws.FILTER(Int.Out!S:V,Int.Out!B:B=Q558)))))</f>
        <v/>
      </c>
      <c r="AA558" s="4" t="str" cm="1">
        <f t="array" ref="AA558">IF(OR(W558=0,W558=""),"",IF($R558="Mulched (left on surface)",IFERROR(_xlfn.UNIQUE(_xlfn._xlws.FILTER(Prod.Out!$H:$H,Prod.Out!$B:$B=W558)),""),IF($R558="Incorporated",IFERROR(_xlfn.UNIQUE(_xlfn._xlws.FILTER(Prod.Out!$I:$I,Prod.Out!$B:$B=W558)),""),IF($R558="Retained (unknown if mulched/incorp.)",IFERROR(_xlfn.UNIQUE(_xlfn._xlws.FILTER(Prod.Out!$J:$J,Prod.Out!$B:$B=W558)),""),""))))</f>
        <v/>
      </c>
      <c r="AB558" s="4" t="str" cm="1">
        <f t="array" ref="AB558">IF(OR(X558=0,X558=""),"",IF($R558="Mulched (left on surface)",IFERROR(_xlfn.UNIQUE(_xlfn._xlws.FILTER(Prod.Out!$H:$H,Prod.Out!$B:$B=X558)),""),IF($R558="Incorporated",IFERROR(_xlfn.UNIQUE(_xlfn._xlws.FILTER(Prod.Out!$I:$I,Prod.Out!$B:$B=X558)),""),IF($R558="Retained (unknown if mulched/incorp.)",IFERROR(_xlfn.UNIQUE(_xlfn._xlws.FILTER(Prod.Out!$J:$J,Prod.Out!$B:$B=X558)),""),""))))</f>
        <v/>
      </c>
      <c r="AC558" s="4" t="str" cm="1">
        <f t="array" ref="AC558">IF(OR(Y558=0,Y558=""),"",IF($R558="Mulched (left on surface)",IFERROR(_xlfn.UNIQUE(_xlfn._xlws.FILTER(Prod.Out!$H:$H,Prod.Out!$B:$B=Y558)),""),IF($R558="Incorporated",IFERROR(_xlfn.UNIQUE(_xlfn._xlws.FILTER(Prod.Out!$I:$I,Prod.Out!$B:$B=Y558)),""),IF($R558="Retained (unknown if mulched/incorp.)",IFERROR(_xlfn.UNIQUE(_xlfn._xlws.FILTER(Prod.Out!$J:$J,Prod.Out!$B:$B=Y558)),""),""))))</f>
        <v/>
      </c>
      <c r="AD558" s="4" t="str" cm="1">
        <f t="array" ref="AD558">IF(OR(Z558=0,Z558=""),"",IF($R558="Mulched (left on surface)",IFERROR(_xlfn.UNIQUE(_xlfn._xlws.FILTER(Prod.Out!$H:$H,Prod.Out!$B:$B=Z558)),""),IF($R558="Incorporated",IFERROR(_xlfn.UNIQUE(_xlfn._xlws.FILTER(Prod.Out!$I:$I,Prod.Out!$B:$B=Z558)),""),IF($R558="Retained (unknown if mulched/incorp.)",IFERROR(_xlfn.UNIQUE(_xlfn._xlws.FILTER(Prod.Out!$J:$J,Prod.Out!$B:$B=Z558)),""),""))))</f>
        <v/>
      </c>
    </row>
    <row r="559" spans="19:30" x14ac:dyDescent="0.35">
      <c r="S559" s="4" t="str" cm="1">
        <f t="array" ref="S559">IF(OR(Q559="",Q559=0),"",IFERROR(IF(V559="No",_xlfn._xlws.FILTER(MT.Out!A:A,MT.Out!D:D=Q559),IF(V559="Yes",_xlfn._xlws.FILTER(Int.Out!O:O,Int.Out!B:B=Q559),"")),""))</f>
        <v/>
      </c>
      <c r="T559" s="4" t="str" cm="1">
        <f t="array" ref="T559">IF(OR(Q559="",Q559=0),"",IFERROR(IF(V559="No",_xlfn._xlws.FILTER(MT.Out!B:B,MT.Out!D:D=Q559),IF(V559="Yes",_xlfn._xlws.FILTER(Int.Out!P:P,Int.Out!B:B=Q559),"")),""))</f>
        <v/>
      </c>
      <c r="U559" s="4" t="str" cm="1">
        <f t="array" ref="U559">IF(OR($Q559="",$Q559=0),"",IFERROR(IF($V559="No",_xlfn._xlws.FILTER(MT.Out!C:C,MT.Out!$D:$D=$Q559),IF($V559="Yes",_xlfn._xlws.FILTER(Int.Out!Q:Q,Int.Out!$B:$B=$Q559),"")),""))</f>
        <v/>
      </c>
      <c r="V559" s="4" t="str">
        <f>IF(Q559&lt;&gt;"",IFERROR(IF(MATCH(Q559,_xlfn.ANCHORARRAY(Intercrop!AS$1),0)&gt;0,"Yes","No"),"No"),"")</f>
        <v/>
      </c>
      <c r="W559" s="4" t="str" cm="1">
        <f t="array" ref="W559">IF(Q559="Natural or Bare Fallow","",IF(V559="","",IF(V559="No",_xlfn._xlws.FILTER(MT.Out!E:E,MT.Out!D:D=Q559),IF(V559="Yes",_xlfn._xlws.FILTER(Int.Out!S:V,Int.Out!B:B=Q559)))))</f>
        <v/>
      </c>
      <c r="AA559" s="4" t="str" cm="1">
        <f t="array" ref="AA559">IF(OR(W559=0,W559=""),"",IF($R559="Mulched (left on surface)",IFERROR(_xlfn.UNIQUE(_xlfn._xlws.FILTER(Prod.Out!$H:$H,Prod.Out!$B:$B=W559)),""),IF($R559="Incorporated",IFERROR(_xlfn.UNIQUE(_xlfn._xlws.FILTER(Prod.Out!$I:$I,Prod.Out!$B:$B=W559)),""),IF($R559="Retained (unknown if mulched/incorp.)",IFERROR(_xlfn.UNIQUE(_xlfn._xlws.FILTER(Prod.Out!$J:$J,Prod.Out!$B:$B=W559)),""),""))))</f>
        <v/>
      </c>
      <c r="AB559" s="4" t="str" cm="1">
        <f t="array" ref="AB559">IF(OR(X559=0,X559=""),"",IF($R559="Mulched (left on surface)",IFERROR(_xlfn.UNIQUE(_xlfn._xlws.FILTER(Prod.Out!$H:$H,Prod.Out!$B:$B=X559)),""),IF($R559="Incorporated",IFERROR(_xlfn.UNIQUE(_xlfn._xlws.FILTER(Prod.Out!$I:$I,Prod.Out!$B:$B=X559)),""),IF($R559="Retained (unknown if mulched/incorp.)",IFERROR(_xlfn.UNIQUE(_xlfn._xlws.FILTER(Prod.Out!$J:$J,Prod.Out!$B:$B=X559)),""),""))))</f>
        <v/>
      </c>
      <c r="AC559" s="4" t="str" cm="1">
        <f t="array" ref="AC559">IF(OR(Y559=0,Y559=""),"",IF($R559="Mulched (left on surface)",IFERROR(_xlfn.UNIQUE(_xlfn._xlws.FILTER(Prod.Out!$H:$H,Prod.Out!$B:$B=Y559)),""),IF($R559="Incorporated",IFERROR(_xlfn.UNIQUE(_xlfn._xlws.FILTER(Prod.Out!$I:$I,Prod.Out!$B:$B=Y559)),""),IF($R559="Retained (unknown if mulched/incorp.)",IFERROR(_xlfn.UNIQUE(_xlfn._xlws.FILTER(Prod.Out!$J:$J,Prod.Out!$B:$B=Y559)),""),""))))</f>
        <v/>
      </c>
      <c r="AD559" s="4" t="str" cm="1">
        <f t="array" ref="AD559">IF(OR(Z559=0,Z559=""),"",IF($R559="Mulched (left on surface)",IFERROR(_xlfn.UNIQUE(_xlfn._xlws.FILTER(Prod.Out!$H:$H,Prod.Out!$B:$B=Z559)),""),IF($R559="Incorporated",IFERROR(_xlfn.UNIQUE(_xlfn._xlws.FILTER(Prod.Out!$I:$I,Prod.Out!$B:$B=Z559)),""),IF($R559="Retained (unknown if mulched/incorp.)",IFERROR(_xlfn.UNIQUE(_xlfn._xlws.FILTER(Prod.Out!$J:$J,Prod.Out!$B:$B=Z559)),""),""))))</f>
        <v/>
      </c>
    </row>
    <row r="560" spans="19:30" x14ac:dyDescent="0.35">
      <c r="S560" s="4" t="str" cm="1">
        <f t="array" ref="S560">IF(OR(Q560="",Q560=0),"",IFERROR(IF(V560="No",_xlfn._xlws.FILTER(MT.Out!A:A,MT.Out!D:D=Q560),IF(V560="Yes",_xlfn._xlws.FILTER(Int.Out!O:O,Int.Out!B:B=Q560),"")),""))</f>
        <v/>
      </c>
      <c r="T560" s="4" t="str" cm="1">
        <f t="array" ref="T560">IF(OR(Q560="",Q560=0),"",IFERROR(IF(V560="No",_xlfn._xlws.FILTER(MT.Out!B:B,MT.Out!D:D=Q560),IF(V560="Yes",_xlfn._xlws.FILTER(Int.Out!P:P,Int.Out!B:B=Q560),"")),""))</f>
        <v/>
      </c>
      <c r="U560" s="4" t="str" cm="1">
        <f t="array" ref="U560">IF(OR($Q560="",$Q560=0),"",IFERROR(IF($V560="No",_xlfn._xlws.FILTER(MT.Out!C:C,MT.Out!$D:$D=$Q560),IF($V560="Yes",_xlfn._xlws.FILTER(Int.Out!Q:Q,Int.Out!$B:$B=$Q560),"")),""))</f>
        <v/>
      </c>
      <c r="V560" s="4" t="str">
        <f>IF(Q560&lt;&gt;"",IFERROR(IF(MATCH(Q560,_xlfn.ANCHORARRAY(Intercrop!AS$1),0)&gt;0,"Yes","No"),"No"),"")</f>
        <v/>
      </c>
      <c r="W560" s="4" t="str" cm="1">
        <f t="array" ref="W560">IF(Q560="Natural or Bare Fallow","",IF(V560="","",IF(V560="No",_xlfn._xlws.FILTER(MT.Out!E:E,MT.Out!D:D=Q560),IF(V560="Yes",_xlfn._xlws.FILTER(Int.Out!S:V,Int.Out!B:B=Q560)))))</f>
        <v/>
      </c>
      <c r="AA560" s="4" t="str" cm="1">
        <f t="array" ref="AA560">IF(OR(W560=0,W560=""),"",IF($R560="Mulched (left on surface)",IFERROR(_xlfn.UNIQUE(_xlfn._xlws.FILTER(Prod.Out!$H:$H,Prod.Out!$B:$B=W560)),""),IF($R560="Incorporated",IFERROR(_xlfn.UNIQUE(_xlfn._xlws.FILTER(Prod.Out!$I:$I,Prod.Out!$B:$B=W560)),""),IF($R560="Retained (unknown if mulched/incorp.)",IFERROR(_xlfn.UNIQUE(_xlfn._xlws.FILTER(Prod.Out!$J:$J,Prod.Out!$B:$B=W560)),""),""))))</f>
        <v/>
      </c>
      <c r="AB560" s="4" t="str" cm="1">
        <f t="array" ref="AB560">IF(OR(X560=0,X560=""),"",IF($R560="Mulched (left on surface)",IFERROR(_xlfn.UNIQUE(_xlfn._xlws.FILTER(Prod.Out!$H:$H,Prod.Out!$B:$B=X560)),""),IF($R560="Incorporated",IFERROR(_xlfn.UNIQUE(_xlfn._xlws.FILTER(Prod.Out!$I:$I,Prod.Out!$B:$B=X560)),""),IF($R560="Retained (unknown if mulched/incorp.)",IFERROR(_xlfn.UNIQUE(_xlfn._xlws.FILTER(Prod.Out!$J:$J,Prod.Out!$B:$B=X560)),""),""))))</f>
        <v/>
      </c>
      <c r="AC560" s="4" t="str" cm="1">
        <f t="array" ref="AC560">IF(OR(Y560=0,Y560=""),"",IF($R560="Mulched (left on surface)",IFERROR(_xlfn.UNIQUE(_xlfn._xlws.FILTER(Prod.Out!$H:$H,Prod.Out!$B:$B=Y560)),""),IF($R560="Incorporated",IFERROR(_xlfn.UNIQUE(_xlfn._xlws.FILTER(Prod.Out!$I:$I,Prod.Out!$B:$B=Y560)),""),IF($R560="Retained (unknown if mulched/incorp.)",IFERROR(_xlfn.UNIQUE(_xlfn._xlws.FILTER(Prod.Out!$J:$J,Prod.Out!$B:$B=Y560)),""),""))))</f>
        <v/>
      </c>
      <c r="AD560" s="4" t="str" cm="1">
        <f t="array" ref="AD560">IF(OR(Z560=0,Z560=""),"",IF($R560="Mulched (left on surface)",IFERROR(_xlfn.UNIQUE(_xlfn._xlws.FILTER(Prod.Out!$H:$H,Prod.Out!$B:$B=Z560)),""),IF($R560="Incorporated",IFERROR(_xlfn.UNIQUE(_xlfn._xlws.FILTER(Prod.Out!$I:$I,Prod.Out!$B:$B=Z560)),""),IF($R560="Retained (unknown if mulched/incorp.)",IFERROR(_xlfn.UNIQUE(_xlfn._xlws.FILTER(Prod.Out!$J:$J,Prod.Out!$B:$B=Z560)),""),""))))</f>
        <v/>
      </c>
    </row>
    <row r="561" spans="19:30" x14ac:dyDescent="0.35">
      <c r="S561" s="4" t="str" cm="1">
        <f t="array" ref="S561">IF(OR(Q561="",Q561=0),"",IFERROR(IF(V561="No",_xlfn._xlws.FILTER(MT.Out!A:A,MT.Out!D:D=Q561),IF(V561="Yes",_xlfn._xlws.FILTER(Int.Out!O:O,Int.Out!B:B=Q561),"")),""))</f>
        <v/>
      </c>
      <c r="T561" s="4" t="str" cm="1">
        <f t="array" ref="T561">IF(OR(Q561="",Q561=0),"",IFERROR(IF(V561="No",_xlfn._xlws.FILTER(MT.Out!B:B,MT.Out!D:D=Q561),IF(V561="Yes",_xlfn._xlws.FILTER(Int.Out!P:P,Int.Out!B:B=Q561),"")),""))</f>
        <v/>
      </c>
      <c r="U561" s="4" t="str" cm="1">
        <f t="array" ref="U561">IF(OR($Q561="",$Q561=0),"",IFERROR(IF($V561="No",_xlfn._xlws.FILTER(MT.Out!C:C,MT.Out!$D:$D=$Q561),IF($V561="Yes",_xlfn._xlws.FILTER(Int.Out!Q:Q,Int.Out!$B:$B=$Q561),"")),""))</f>
        <v/>
      </c>
      <c r="V561" s="4" t="str">
        <f>IF(Q561&lt;&gt;"",IFERROR(IF(MATCH(Q561,_xlfn.ANCHORARRAY(Intercrop!AS$1),0)&gt;0,"Yes","No"),"No"),"")</f>
        <v/>
      </c>
      <c r="W561" s="4" t="str" cm="1">
        <f t="array" ref="W561">IF(Q561="Natural or Bare Fallow","",IF(V561="","",IF(V561="No",_xlfn._xlws.FILTER(MT.Out!E:E,MT.Out!D:D=Q561),IF(V561="Yes",_xlfn._xlws.FILTER(Int.Out!S:V,Int.Out!B:B=Q561)))))</f>
        <v/>
      </c>
      <c r="AA561" s="4" t="str" cm="1">
        <f t="array" ref="AA561">IF(OR(W561=0,W561=""),"",IF($R561="Mulched (left on surface)",IFERROR(_xlfn.UNIQUE(_xlfn._xlws.FILTER(Prod.Out!$H:$H,Prod.Out!$B:$B=W561)),""),IF($R561="Incorporated",IFERROR(_xlfn.UNIQUE(_xlfn._xlws.FILTER(Prod.Out!$I:$I,Prod.Out!$B:$B=W561)),""),IF($R561="Retained (unknown if mulched/incorp.)",IFERROR(_xlfn.UNIQUE(_xlfn._xlws.FILTER(Prod.Out!$J:$J,Prod.Out!$B:$B=W561)),""),""))))</f>
        <v/>
      </c>
      <c r="AB561" s="4" t="str" cm="1">
        <f t="array" ref="AB561">IF(OR(X561=0,X561=""),"",IF($R561="Mulched (left on surface)",IFERROR(_xlfn.UNIQUE(_xlfn._xlws.FILTER(Prod.Out!$H:$H,Prod.Out!$B:$B=X561)),""),IF($R561="Incorporated",IFERROR(_xlfn.UNIQUE(_xlfn._xlws.FILTER(Prod.Out!$I:$I,Prod.Out!$B:$B=X561)),""),IF($R561="Retained (unknown if mulched/incorp.)",IFERROR(_xlfn.UNIQUE(_xlfn._xlws.FILTER(Prod.Out!$J:$J,Prod.Out!$B:$B=X561)),""),""))))</f>
        <v/>
      </c>
      <c r="AC561" s="4" t="str" cm="1">
        <f t="array" ref="AC561">IF(OR(Y561=0,Y561=""),"",IF($R561="Mulched (left on surface)",IFERROR(_xlfn.UNIQUE(_xlfn._xlws.FILTER(Prod.Out!$H:$H,Prod.Out!$B:$B=Y561)),""),IF($R561="Incorporated",IFERROR(_xlfn.UNIQUE(_xlfn._xlws.FILTER(Prod.Out!$I:$I,Prod.Out!$B:$B=Y561)),""),IF($R561="Retained (unknown if mulched/incorp.)",IFERROR(_xlfn.UNIQUE(_xlfn._xlws.FILTER(Prod.Out!$J:$J,Prod.Out!$B:$B=Y561)),""),""))))</f>
        <v/>
      </c>
      <c r="AD561" s="4" t="str" cm="1">
        <f t="array" ref="AD561">IF(OR(Z561=0,Z561=""),"",IF($R561="Mulched (left on surface)",IFERROR(_xlfn.UNIQUE(_xlfn._xlws.FILTER(Prod.Out!$H:$H,Prod.Out!$B:$B=Z561)),""),IF($R561="Incorporated",IFERROR(_xlfn.UNIQUE(_xlfn._xlws.FILTER(Prod.Out!$I:$I,Prod.Out!$B:$B=Z561)),""),IF($R561="Retained (unknown if mulched/incorp.)",IFERROR(_xlfn.UNIQUE(_xlfn._xlws.FILTER(Prod.Out!$J:$J,Prod.Out!$B:$B=Z561)),""),""))))</f>
        <v/>
      </c>
    </row>
    <row r="562" spans="19:30" x14ac:dyDescent="0.35">
      <c r="S562" s="4" t="str" cm="1">
        <f t="array" ref="S562">IF(OR(Q562="",Q562=0),"",IFERROR(IF(V562="No",_xlfn._xlws.FILTER(MT.Out!A:A,MT.Out!D:D=Q562),IF(V562="Yes",_xlfn._xlws.FILTER(Int.Out!O:O,Int.Out!B:B=Q562),"")),""))</f>
        <v/>
      </c>
      <c r="T562" s="4" t="str" cm="1">
        <f t="array" ref="T562">IF(OR(Q562="",Q562=0),"",IFERROR(IF(V562="No",_xlfn._xlws.FILTER(MT.Out!B:B,MT.Out!D:D=Q562),IF(V562="Yes",_xlfn._xlws.FILTER(Int.Out!P:P,Int.Out!B:B=Q562),"")),""))</f>
        <v/>
      </c>
      <c r="U562" s="4" t="str" cm="1">
        <f t="array" ref="U562">IF(OR($Q562="",$Q562=0),"",IFERROR(IF($V562="No",_xlfn._xlws.FILTER(MT.Out!C:C,MT.Out!$D:$D=$Q562),IF($V562="Yes",_xlfn._xlws.FILTER(Int.Out!Q:Q,Int.Out!$B:$B=$Q562),"")),""))</f>
        <v/>
      </c>
      <c r="V562" s="4" t="str">
        <f>IF(Q562&lt;&gt;"",IFERROR(IF(MATCH(Q562,_xlfn.ANCHORARRAY(Intercrop!AS$1),0)&gt;0,"Yes","No"),"No"),"")</f>
        <v/>
      </c>
      <c r="W562" s="4" t="str" cm="1">
        <f t="array" ref="W562">IF(Q562="Natural or Bare Fallow","",IF(V562="","",IF(V562="No",_xlfn._xlws.FILTER(MT.Out!E:E,MT.Out!D:D=Q562),IF(V562="Yes",_xlfn._xlws.FILTER(Int.Out!S:V,Int.Out!B:B=Q562)))))</f>
        <v/>
      </c>
      <c r="AA562" s="4" t="str" cm="1">
        <f t="array" ref="AA562">IF(OR(W562=0,W562=""),"",IF($R562="Mulched (left on surface)",IFERROR(_xlfn.UNIQUE(_xlfn._xlws.FILTER(Prod.Out!$H:$H,Prod.Out!$B:$B=W562)),""),IF($R562="Incorporated",IFERROR(_xlfn.UNIQUE(_xlfn._xlws.FILTER(Prod.Out!$I:$I,Prod.Out!$B:$B=W562)),""),IF($R562="Retained (unknown if mulched/incorp.)",IFERROR(_xlfn.UNIQUE(_xlfn._xlws.FILTER(Prod.Out!$J:$J,Prod.Out!$B:$B=W562)),""),""))))</f>
        <v/>
      </c>
      <c r="AB562" s="4" t="str" cm="1">
        <f t="array" ref="AB562">IF(OR(X562=0,X562=""),"",IF($R562="Mulched (left on surface)",IFERROR(_xlfn.UNIQUE(_xlfn._xlws.FILTER(Prod.Out!$H:$H,Prod.Out!$B:$B=X562)),""),IF($R562="Incorporated",IFERROR(_xlfn.UNIQUE(_xlfn._xlws.FILTER(Prod.Out!$I:$I,Prod.Out!$B:$B=X562)),""),IF($R562="Retained (unknown if mulched/incorp.)",IFERROR(_xlfn.UNIQUE(_xlfn._xlws.FILTER(Prod.Out!$J:$J,Prod.Out!$B:$B=X562)),""),""))))</f>
        <v/>
      </c>
      <c r="AC562" s="4" t="str" cm="1">
        <f t="array" ref="AC562">IF(OR(Y562=0,Y562=""),"",IF($R562="Mulched (left on surface)",IFERROR(_xlfn.UNIQUE(_xlfn._xlws.FILTER(Prod.Out!$H:$H,Prod.Out!$B:$B=Y562)),""),IF($R562="Incorporated",IFERROR(_xlfn.UNIQUE(_xlfn._xlws.FILTER(Prod.Out!$I:$I,Prod.Out!$B:$B=Y562)),""),IF($R562="Retained (unknown if mulched/incorp.)",IFERROR(_xlfn.UNIQUE(_xlfn._xlws.FILTER(Prod.Out!$J:$J,Prod.Out!$B:$B=Y562)),""),""))))</f>
        <v/>
      </c>
      <c r="AD562" s="4" t="str" cm="1">
        <f t="array" ref="AD562">IF(OR(Z562=0,Z562=""),"",IF($R562="Mulched (left on surface)",IFERROR(_xlfn.UNIQUE(_xlfn._xlws.FILTER(Prod.Out!$H:$H,Prod.Out!$B:$B=Z562)),""),IF($R562="Incorporated",IFERROR(_xlfn.UNIQUE(_xlfn._xlws.FILTER(Prod.Out!$I:$I,Prod.Out!$B:$B=Z562)),""),IF($R562="Retained (unknown if mulched/incorp.)",IFERROR(_xlfn.UNIQUE(_xlfn._xlws.FILTER(Prod.Out!$J:$J,Prod.Out!$B:$B=Z562)),""),""))))</f>
        <v/>
      </c>
    </row>
    <row r="563" spans="19:30" x14ac:dyDescent="0.35">
      <c r="S563" s="4" t="str" cm="1">
        <f t="array" ref="S563">IF(OR(Q563="",Q563=0),"",IFERROR(IF(V563="No",_xlfn._xlws.FILTER(MT.Out!A:A,MT.Out!D:D=Q563),IF(V563="Yes",_xlfn._xlws.FILTER(Int.Out!O:O,Int.Out!B:B=Q563),"")),""))</f>
        <v/>
      </c>
      <c r="T563" s="4" t="str" cm="1">
        <f t="array" ref="T563">IF(OR(Q563="",Q563=0),"",IFERROR(IF(V563="No",_xlfn._xlws.FILTER(MT.Out!B:B,MT.Out!D:D=Q563),IF(V563="Yes",_xlfn._xlws.FILTER(Int.Out!P:P,Int.Out!B:B=Q563),"")),""))</f>
        <v/>
      </c>
      <c r="U563" s="4" t="str" cm="1">
        <f t="array" ref="U563">IF(OR($Q563="",$Q563=0),"",IFERROR(IF($V563="No",_xlfn._xlws.FILTER(MT.Out!C:C,MT.Out!$D:$D=$Q563),IF($V563="Yes",_xlfn._xlws.FILTER(Int.Out!Q:Q,Int.Out!$B:$B=$Q563),"")),""))</f>
        <v/>
      </c>
      <c r="V563" s="4" t="str">
        <f>IF(Q563&lt;&gt;"",IFERROR(IF(MATCH(Q563,_xlfn.ANCHORARRAY(Intercrop!AS$1),0)&gt;0,"Yes","No"),"No"),"")</f>
        <v/>
      </c>
      <c r="W563" s="4" t="str" cm="1">
        <f t="array" ref="W563">IF(Q563="Natural or Bare Fallow","",IF(V563="","",IF(V563="No",_xlfn._xlws.FILTER(MT.Out!E:E,MT.Out!D:D=Q563),IF(V563="Yes",_xlfn._xlws.FILTER(Int.Out!S:V,Int.Out!B:B=Q563)))))</f>
        <v/>
      </c>
      <c r="AA563" s="4" t="str" cm="1">
        <f t="array" ref="AA563">IF(OR(W563=0,W563=""),"",IF($R563="Mulched (left on surface)",IFERROR(_xlfn.UNIQUE(_xlfn._xlws.FILTER(Prod.Out!$H:$H,Prod.Out!$B:$B=W563)),""),IF($R563="Incorporated",IFERROR(_xlfn.UNIQUE(_xlfn._xlws.FILTER(Prod.Out!$I:$I,Prod.Out!$B:$B=W563)),""),IF($R563="Retained (unknown if mulched/incorp.)",IFERROR(_xlfn.UNIQUE(_xlfn._xlws.FILTER(Prod.Out!$J:$J,Prod.Out!$B:$B=W563)),""),""))))</f>
        <v/>
      </c>
      <c r="AB563" s="4" t="str" cm="1">
        <f t="array" ref="AB563">IF(OR(X563=0,X563=""),"",IF($R563="Mulched (left on surface)",IFERROR(_xlfn.UNIQUE(_xlfn._xlws.FILTER(Prod.Out!$H:$H,Prod.Out!$B:$B=X563)),""),IF($R563="Incorporated",IFERROR(_xlfn.UNIQUE(_xlfn._xlws.FILTER(Prod.Out!$I:$I,Prod.Out!$B:$B=X563)),""),IF($R563="Retained (unknown if mulched/incorp.)",IFERROR(_xlfn.UNIQUE(_xlfn._xlws.FILTER(Prod.Out!$J:$J,Prod.Out!$B:$B=X563)),""),""))))</f>
        <v/>
      </c>
      <c r="AC563" s="4" t="str" cm="1">
        <f t="array" ref="AC563">IF(OR(Y563=0,Y563=""),"",IF($R563="Mulched (left on surface)",IFERROR(_xlfn.UNIQUE(_xlfn._xlws.FILTER(Prod.Out!$H:$H,Prod.Out!$B:$B=Y563)),""),IF($R563="Incorporated",IFERROR(_xlfn.UNIQUE(_xlfn._xlws.FILTER(Prod.Out!$I:$I,Prod.Out!$B:$B=Y563)),""),IF($R563="Retained (unknown if mulched/incorp.)",IFERROR(_xlfn.UNIQUE(_xlfn._xlws.FILTER(Prod.Out!$J:$J,Prod.Out!$B:$B=Y563)),""),""))))</f>
        <v/>
      </c>
      <c r="AD563" s="4" t="str" cm="1">
        <f t="array" ref="AD563">IF(OR(Z563=0,Z563=""),"",IF($R563="Mulched (left on surface)",IFERROR(_xlfn.UNIQUE(_xlfn._xlws.FILTER(Prod.Out!$H:$H,Prod.Out!$B:$B=Z563)),""),IF($R563="Incorporated",IFERROR(_xlfn.UNIQUE(_xlfn._xlws.FILTER(Prod.Out!$I:$I,Prod.Out!$B:$B=Z563)),""),IF($R563="Retained (unknown if mulched/incorp.)",IFERROR(_xlfn.UNIQUE(_xlfn._xlws.FILTER(Prod.Out!$J:$J,Prod.Out!$B:$B=Z563)),""),""))))</f>
        <v/>
      </c>
    </row>
    <row r="564" spans="19:30" x14ac:dyDescent="0.35">
      <c r="S564" s="4" t="str" cm="1">
        <f t="array" ref="S564">IF(OR(Q564="",Q564=0),"",IFERROR(IF(V564="No",_xlfn._xlws.FILTER(MT.Out!A:A,MT.Out!D:D=Q564),IF(V564="Yes",_xlfn._xlws.FILTER(Int.Out!O:O,Int.Out!B:B=Q564),"")),""))</f>
        <v/>
      </c>
      <c r="T564" s="4" t="str" cm="1">
        <f t="array" ref="T564">IF(OR(Q564="",Q564=0),"",IFERROR(IF(V564="No",_xlfn._xlws.FILTER(MT.Out!B:B,MT.Out!D:D=Q564),IF(V564="Yes",_xlfn._xlws.FILTER(Int.Out!P:P,Int.Out!B:B=Q564),"")),""))</f>
        <v/>
      </c>
      <c r="U564" s="4" t="str" cm="1">
        <f t="array" ref="U564">IF(OR($Q564="",$Q564=0),"",IFERROR(IF($V564="No",_xlfn._xlws.FILTER(MT.Out!C:C,MT.Out!$D:$D=$Q564),IF($V564="Yes",_xlfn._xlws.FILTER(Int.Out!Q:Q,Int.Out!$B:$B=$Q564),"")),""))</f>
        <v/>
      </c>
      <c r="V564" s="4" t="str">
        <f>IF(Q564&lt;&gt;"",IFERROR(IF(MATCH(Q564,_xlfn.ANCHORARRAY(Intercrop!AS$1),0)&gt;0,"Yes","No"),"No"),"")</f>
        <v/>
      </c>
      <c r="W564" s="4" t="str" cm="1">
        <f t="array" ref="W564">IF(Q564="Natural or Bare Fallow","",IF(V564="","",IF(V564="No",_xlfn._xlws.FILTER(MT.Out!E:E,MT.Out!D:D=Q564),IF(V564="Yes",_xlfn._xlws.FILTER(Int.Out!S:V,Int.Out!B:B=Q564)))))</f>
        <v/>
      </c>
      <c r="AA564" s="4" t="str" cm="1">
        <f t="array" ref="AA564">IF(OR(W564=0,W564=""),"",IF($R564="Mulched (left on surface)",IFERROR(_xlfn.UNIQUE(_xlfn._xlws.FILTER(Prod.Out!$H:$H,Prod.Out!$B:$B=W564)),""),IF($R564="Incorporated",IFERROR(_xlfn.UNIQUE(_xlfn._xlws.FILTER(Prod.Out!$I:$I,Prod.Out!$B:$B=W564)),""),IF($R564="Retained (unknown if mulched/incorp.)",IFERROR(_xlfn.UNIQUE(_xlfn._xlws.FILTER(Prod.Out!$J:$J,Prod.Out!$B:$B=W564)),""),""))))</f>
        <v/>
      </c>
      <c r="AB564" s="4" t="str" cm="1">
        <f t="array" ref="AB564">IF(OR(X564=0,X564=""),"",IF($R564="Mulched (left on surface)",IFERROR(_xlfn.UNIQUE(_xlfn._xlws.FILTER(Prod.Out!$H:$H,Prod.Out!$B:$B=X564)),""),IF($R564="Incorporated",IFERROR(_xlfn.UNIQUE(_xlfn._xlws.FILTER(Prod.Out!$I:$I,Prod.Out!$B:$B=X564)),""),IF($R564="Retained (unknown if mulched/incorp.)",IFERROR(_xlfn.UNIQUE(_xlfn._xlws.FILTER(Prod.Out!$J:$J,Prod.Out!$B:$B=X564)),""),""))))</f>
        <v/>
      </c>
      <c r="AC564" s="4" t="str" cm="1">
        <f t="array" ref="AC564">IF(OR(Y564=0,Y564=""),"",IF($R564="Mulched (left on surface)",IFERROR(_xlfn.UNIQUE(_xlfn._xlws.FILTER(Prod.Out!$H:$H,Prod.Out!$B:$B=Y564)),""),IF($R564="Incorporated",IFERROR(_xlfn.UNIQUE(_xlfn._xlws.FILTER(Prod.Out!$I:$I,Prod.Out!$B:$B=Y564)),""),IF($R564="Retained (unknown if mulched/incorp.)",IFERROR(_xlfn.UNIQUE(_xlfn._xlws.FILTER(Prod.Out!$J:$J,Prod.Out!$B:$B=Y564)),""),""))))</f>
        <v/>
      </c>
      <c r="AD564" s="4" t="str" cm="1">
        <f t="array" ref="AD564">IF(OR(Z564=0,Z564=""),"",IF($R564="Mulched (left on surface)",IFERROR(_xlfn.UNIQUE(_xlfn._xlws.FILTER(Prod.Out!$H:$H,Prod.Out!$B:$B=Z564)),""),IF($R564="Incorporated",IFERROR(_xlfn.UNIQUE(_xlfn._xlws.FILTER(Prod.Out!$I:$I,Prod.Out!$B:$B=Z564)),""),IF($R564="Retained (unknown if mulched/incorp.)",IFERROR(_xlfn.UNIQUE(_xlfn._xlws.FILTER(Prod.Out!$J:$J,Prod.Out!$B:$B=Z564)),""),""))))</f>
        <v/>
      </c>
    </row>
    <row r="565" spans="19:30" x14ac:dyDescent="0.35">
      <c r="S565" s="4" t="str" cm="1">
        <f t="array" ref="S565">IF(OR(Q565="",Q565=0),"",IFERROR(IF(V565="No",_xlfn._xlws.FILTER(MT.Out!A:A,MT.Out!D:D=Q565),IF(V565="Yes",_xlfn._xlws.FILTER(Int.Out!O:O,Int.Out!B:B=Q565),"")),""))</f>
        <v/>
      </c>
      <c r="T565" s="4" t="str" cm="1">
        <f t="array" ref="T565">IF(OR(Q565="",Q565=0),"",IFERROR(IF(V565="No",_xlfn._xlws.FILTER(MT.Out!B:B,MT.Out!D:D=Q565),IF(V565="Yes",_xlfn._xlws.FILTER(Int.Out!P:P,Int.Out!B:B=Q565),"")),""))</f>
        <v/>
      </c>
      <c r="U565" s="4" t="str" cm="1">
        <f t="array" ref="U565">IF(OR($Q565="",$Q565=0),"",IFERROR(IF($V565="No",_xlfn._xlws.FILTER(MT.Out!C:C,MT.Out!$D:$D=$Q565),IF($V565="Yes",_xlfn._xlws.FILTER(Int.Out!Q:Q,Int.Out!$B:$B=$Q565),"")),""))</f>
        <v/>
      </c>
      <c r="V565" s="4" t="str">
        <f>IF(Q565&lt;&gt;"",IFERROR(IF(MATCH(Q565,_xlfn.ANCHORARRAY(Intercrop!AS$1),0)&gt;0,"Yes","No"),"No"),"")</f>
        <v/>
      </c>
      <c r="W565" s="4" t="str" cm="1">
        <f t="array" ref="W565">IF(Q565="Natural or Bare Fallow","",IF(V565="","",IF(V565="No",_xlfn._xlws.FILTER(MT.Out!E:E,MT.Out!D:D=Q565),IF(V565="Yes",_xlfn._xlws.FILTER(Int.Out!S:V,Int.Out!B:B=Q565)))))</f>
        <v/>
      </c>
      <c r="AA565" s="4" t="str" cm="1">
        <f t="array" ref="AA565">IF(OR(W565=0,W565=""),"",IF($R565="Mulched (left on surface)",IFERROR(_xlfn.UNIQUE(_xlfn._xlws.FILTER(Prod.Out!$H:$H,Prod.Out!$B:$B=W565)),""),IF($R565="Incorporated",IFERROR(_xlfn.UNIQUE(_xlfn._xlws.FILTER(Prod.Out!$I:$I,Prod.Out!$B:$B=W565)),""),IF($R565="Retained (unknown if mulched/incorp.)",IFERROR(_xlfn.UNIQUE(_xlfn._xlws.FILTER(Prod.Out!$J:$J,Prod.Out!$B:$B=W565)),""),""))))</f>
        <v/>
      </c>
      <c r="AB565" s="4" t="str" cm="1">
        <f t="array" ref="AB565">IF(OR(X565=0,X565=""),"",IF($R565="Mulched (left on surface)",IFERROR(_xlfn.UNIQUE(_xlfn._xlws.FILTER(Prod.Out!$H:$H,Prod.Out!$B:$B=X565)),""),IF($R565="Incorporated",IFERROR(_xlfn.UNIQUE(_xlfn._xlws.FILTER(Prod.Out!$I:$I,Prod.Out!$B:$B=X565)),""),IF($R565="Retained (unknown if mulched/incorp.)",IFERROR(_xlfn.UNIQUE(_xlfn._xlws.FILTER(Prod.Out!$J:$J,Prod.Out!$B:$B=X565)),""),""))))</f>
        <v/>
      </c>
      <c r="AC565" s="4" t="str" cm="1">
        <f t="array" ref="AC565">IF(OR(Y565=0,Y565=""),"",IF($R565="Mulched (left on surface)",IFERROR(_xlfn.UNIQUE(_xlfn._xlws.FILTER(Prod.Out!$H:$H,Prod.Out!$B:$B=Y565)),""),IF($R565="Incorporated",IFERROR(_xlfn.UNIQUE(_xlfn._xlws.FILTER(Prod.Out!$I:$I,Prod.Out!$B:$B=Y565)),""),IF($R565="Retained (unknown if mulched/incorp.)",IFERROR(_xlfn.UNIQUE(_xlfn._xlws.FILTER(Prod.Out!$J:$J,Prod.Out!$B:$B=Y565)),""),""))))</f>
        <v/>
      </c>
      <c r="AD565" s="4" t="str" cm="1">
        <f t="array" ref="AD565">IF(OR(Z565=0,Z565=""),"",IF($R565="Mulched (left on surface)",IFERROR(_xlfn.UNIQUE(_xlfn._xlws.FILTER(Prod.Out!$H:$H,Prod.Out!$B:$B=Z565)),""),IF($R565="Incorporated",IFERROR(_xlfn.UNIQUE(_xlfn._xlws.FILTER(Prod.Out!$I:$I,Prod.Out!$B:$B=Z565)),""),IF($R565="Retained (unknown if mulched/incorp.)",IFERROR(_xlfn.UNIQUE(_xlfn._xlws.FILTER(Prod.Out!$J:$J,Prod.Out!$B:$B=Z565)),""),""))))</f>
        <v/>
      </c>
    </row>
    <row r="566" spans="19:30" x14ac:dyDescent="0.35">
      <c r="S566" s="4" t="str" cm="1">
        <f t="array" ref="S566">IF(OR(Q566="",Q566=0),"",IFERROR(IF(V566="No",_xlfn._xlws.FILTER(MT.Out!A:A,MT.Out!D:D=Q566),IF(V566="Yes",_xlfn._xlws.FILTER(Int.Out!O:O,Int.Out!B:B=Q566),"")),""))</f>
        <v/>
      </c>
      <c r="T566" s="4" t="str" cm="1">
        <f t="array" ref="T566">IF(OR(Q566="",Q566=0),"",IFERROR(IF(V566="No",_xlfn._xlws.FILTER(MT.Out!B:B,MT.Out!D:D=Q566),IF(V566="Yes",_xlfn._xlws.FILTER(Int.Out!P:P,Int.Out!B:B=Q566),"")),""))</f>
        <v/>
      </c>
      <c r="U566" s="4" t="str" cm="1">
        <f t="array" ref="U566">IF(OR($Q566="",$Q566=0),"",IFERROR(IF($V566="No",_xlfn._xlws.FILTER(MT.Out!C:C,MT.Out!$D:$D=$Q566),IF($V566="Yes",_xlfn._xlws.FILTER(Int.Out!Q:Q,Int.Out!$B:$B=$Q566),"")),""))</f>
        <v/>
      </c>
      <c r="V566" s="4" t="str">
        <f>IF(Q566&lt;&gt;"",IFERROR(IF(MATCH(Q566,_xlfn.ANCHORARRAY(Intercrop!AS$1),0)&gt;0,"Yes","No"),"No"),"")</f>
        <v/>
      </c>
      <c r="W566" s="4" t="str" cm="1">
        <f t="array" ref="W566">IF(Q566="Natural or Bare Fallow","",IF(V566="","",IF(V566="No",_xlfn._xlws.FILTER(MT.Out!E:E,MT.Out!D:D=Q566),IF(V566="Yes",_xlfn._xlws.FILTER(Int.Out!S:V,Int.Out!B:B=Q566)))))</f>
        <v/>
      </c>
      <c r="AA566" s="4" t="str" cm="1">
        <f t="array" ref="AA566">IF(OR(W566=0,W566=""),"",IF($R566="Mulched (left on surface)",IFERROR(_xlfn.UNIQUE(_xlfn._xlws.FILTER(Prod.Out!$H:$H,Prod.Out!$B:$B=W566)),""),IF($R566="Incorporated",IFERROR(_xlfn.UNIQUE(_xlfn._xlws.FILTER(Prod.Out!$I:$I,Prod.Out!$B:$B=W566)),""),IF($R566="Retained (unknown if mulched/incorp.)",IFERROR(_xlfn.UNIQUE(_xlfn._xlws.FILTER(Prod.Out!$J:$J,Prod.Out!$B:$B=W566)),""),""))))</f>
        <v/>
      </c>
      <c r="AB566" s="4" t="str" cm="1">
        <f t="array" ref="AB566">IF(OR(X566=0,X566=""),"",IF($R566="Mulched (left on surface)",IFERROR(_xlfn.UNIQUE(_xlfn._xlws.FILTER(Prod.Out!$H:$H,Prod.Out!$B:$B=X566)),""),IF($R566="Incorporated",IFERROR(_xlfn.UNIQUE(_xlfn._xlws.FILTER(Prod.Out!$I:$I,Prod.Out!$B:$B=X566)),""),IF($R566="Retained (unknown if mulched/incorp.)",IFERROR(_xlfn.UNIQUE(_xlfn._xlws.FILTER(Prod.Out!$J:$J,Prod.Out!$B:$B=X566)),""),""))))</f>
        <v/>
      </c>
      <c r="AC566" s="4" t="str" cm="1">
        <f t="array" ref="AC566">IF(OR(Y566=0,Y566=""),"",IF($R566="Mulched (left on surface)",IFERROR(_xlfn.UNIQUE(_xlfn._xlws.FILTER(Prod.Out!$H:$H,Prod.Out!$B:$B=Y566)),""),IF($R566="Incorporated",IFERROR(_xlfn.UNIQUE(_xlfn._xlws.FILTER(Prod.Out!$I:$I,Prod.Out!$B:$B=Y566)),""),IF($R566="Retained (unknown if mulched/incorp.)",IFERROR(_xlfn.UNIQUE(_xlfn._xlws.FILTER(Prod.Out!$J:$J,Prod.Out!$B:$B=Y566)),""),""))))</f>
        <v/>
      </c>
      <c r="AD566" s="4" t="str" cm="1">
        <f t="array" ref="AD566">IF(OR(Z566=0,Z566=""),"",IF($R566="Mulched (left on surface)",IFERROR(_xlfn.UNIQUE(_xlfn._xlws.FILTER(Prod.Out!$H:$H,Prod.Out!$B:$B=Z566)),""),IF($R566="Incorporated",IFERROR(_xlfn.UNIQUE(_xlfn._xlws.FILTER(Prod.Out!$I:$I,Prod.Out!$B:$B=Z566)),""),IF($R566="Retained (unknown if mulched/incorp.)",IFERROR(_xlfn.UNIQUE(_xlfn._xlws.FILTER(Prod.Out!$J:$J,Prod.Out!$B:$B=Z566)),""),""))))</f>
        <v/>
      </c>
    </row>
    <row r="567" spans="19:30" x14ac:dyDescent="0.35">
      <c r="S567" s="4" t="str" cm="1">
        <f t="array" ref="S567">IF(OR(Q567="",Q567=0),"",IFERROR(IF(V567="No",_xlfn._xlws.FILTER(MT.Out!A:A,MT.Out!D:D=Q567),IF(V567="Yes",_xlfn._xlws.FILTER(Int.Out!O:O,Int.Out!B:B=Q567),"")),""))</f>
        <v/>
      </c>
      <c r="T567" s="4" t="str" cm="1">
        <f t="array" ref="T567">IF(OR(Q567="",Q567=0),"",IFERROR(IF(V567="No",_xlfn._xlws.FILTER(MT.Out!B:B,MT.Out!D:D=Q567),IF(V567="Yes",_xlfn._xlws.FILTER(Int.Out!P:P,Int.Out!B:B=Q567),"")),""))</f>
        <v/>
      </c>
      <c r="U567" s="4" t="str" cm="1">
        <f t="array" ref="U567">IF(OR($Q567="",$Q567=0),"",IFERROR(IF($V567="No",_xlfn._xlws.FILTER(MT.Out!C:C,MT.Out!$D:$D=$Q567),IF($V567="Yes",_xlfn._xlws.FILTER(Int.Out!Q:Q,Int.Out!$B:$B=$Q567),"")),""))</f>
        <v/>
      </c>
      <c r="V567" s="4" t="str">
        <f>IF(Q567&lt;&gt;"",IFERROR(IF(MATCH(Q567,_xlfn.ANCHORARRAY(Intercrop!AS$1),0)&gt;0,"Yes","No"),"No"),"")</f>
        <v/>
      </c>
      <c r="W567" s="4" t="str" cm="1">
        <f t="array" ref="W567">IF(Q567="Natural or Bare Fallow","",IF(V567="","",IF(V567="No",_xlfn._xlws.FILTER(MT.Out!E:E,MT.Out!D:D=Q567),IF(V567="Yes",_xlfn._xlws.FILTER(Int.Out!S:V,Int.Out!B:B=Q567)))))</f>
        <v/>
      </c>
      <c r="AA567" s="4" t="str" cm="1">
        <f t="array" ref="AA567">IF(OR(W567=0,W567=""),"",IF($R567="Mulched (left on surface)",IFERROR(_xlfn.UNIQUE(_xlfn._xlws.FILTER(Prod.Out!$H:$H,Prod.Out!$B:$B=W567)),""),IF($R567="Incorporated",IFERROR(_xlfn.UNIQUE(_xlfn._xlws.FILTER(Prod.Out!$I:$I,Prod.Out!$B:$B=W567)),""),IF($R567="Retained (unknown if mulched/incorp.)",IFERROR(_xlfn.UNIQUE(_xlfn._xlws.FILTER(Prod.Out!$J:$J,Prod.Out!$B:$B=W567)),""),""))))</f>
        <v/>
      </c>
      <c r="AB567" s="4" t="str" cm="1">
        <f t="array" ref="AB567">IF(OR(X567=0,X567=""),"",IF($R567="Mulched (left on surface)",IFERROR(_xlfn.UNIQUE(_xlfn._xlws.FILTER(Prod.Out!$H:$H,Prod.Out!$B:$B=X567)),""),IF($R567="Incorporated",IFERROR(_xlfn.UNIQUE(_xlfn._xlws.FILTER(Prod.Out!$I:$I,Prod.Out!$B:$B=X567)),""),IF($R567="Retained (unknown if mulched/incorp.)",IFERROR(_xlfn.UNIQUE(_xlfn._xlws.FILTER(Prod.Out!$J:$J,Prod.Out!$B:$B=X567)),""),""))))</f>
        <v/>
      </c>
      <c r="AC567" s="4" t="str" cm="1">
        <f t="array" ref="AC567">IF(OR(Y567=0,Y567=""),"",IF($R567="Mulched (left on surface)",IFERROR(_xlfn.UNIQUE(_xlfn._xlws.FILTER(Prod.Out!$H:$H,Prod.Out!$B:$B=Y567)),""),IF($R567="Incorporated",IFERROR(_xlfn.UNIQUE(_xlfn._xlws.FILTER(Prod.Out!$I:$I,Prod.Out!$B:$B=Y567)),""),IF($R567="Retained (unknown if mulched/incorp.)",IFERROR(_xlfn.UNIQUE(_xlfn._xlws.FILTER(Prod.Out!$J:$J,Prod.Out!$B:$B=Y567)),""),""))))</f>
        <v/>
      </c>
      <c r="AD567" s="4" t="str" cm="1">
        <f t="array" ref="AD567">IF(OR(Z567=0,Z567=""),"",IF($R567="Mulched (left on surface)",IFERROR(_xlfn.UNIQUE(_xlfn._xlws.FILTER(Prod.Out!$H:$H,Prod.Out!$B:$B=Z567)),""),IF($R567="Incorporated",IFERROR(_xlfn.UNIQUE(_xlfn._xlws.FILTER(Prod.Out!$I:$I,Prod.Out!$B:$B=Z567)),""),IF($R567="Retained (unknown if mulched/incorp.)",IFERROR(_xlfn.UNIQUE(_xlfn._xlws.FILTER(Prod.Out!$J:$J,Prod.Out!$B:$B=Z567)),""),""))))</f>
        <v/>
      </c>
    </row>
    <row r="568" spans="19:30" x14ac:dyDescent="0.35">
      <c r="S568" s="4" t="str" cm="1">
        <f t="array" ref="S568">IF(OR(Q568="",Q568=0),"",IFERROR(IF(V568="No",_xlfn._xlws.FILTER(MT.Out!A:A,MT.Out!D:D=Q568),IF(V568="Yes",_xlfn._xlws.FILTER(Int.Out!O:O,Int.Out!B:B=Q568),"")),""))</f>
        <v/>
      </c>
      <c r="T568" s="4" t="str" cm="1">
        <f t="array" ref="T568">IF(OR(Q568="",Q568=0),"",IFERROR(IF(V568="No",_xlfn._xlws.FILTER(MT.Out!B:B,MT.Out!D:D=Q568),IF(V568="Yes",_xlfn._xlws.FILTER(Int.Out!P:P,Int.Out!B:B=Q568),"")),""))</f>
        <v/>
      </c>
      <c r="U568" s="4" t="str" cm="1">
        <f t="array" ref="U568">IF(OR($Q568="",$Q568=0),"",IFERROR(IF($V568="No",_xlfn._xlws.FILTER(MT.Out!C:C,MT.Out!$D:$D=$Q568),IF($V568="Yes",_xlfn._xlws.FILTER(Int.Out!Q:Q,Int.Out!$B:$B=$Q568),"")),""))</f>
        <v/>
      </c>
      <c r="V568" s="4" t="str">
        <f>IF(Q568&lt;&gt;"",IFERROR(IF(MATCH(Q568,_xlfn.ANCHORARRAY(Intercrop!AS$1),0)&gt;0,"Yes","No"),"No"),"")</f>
        <v/>
      </c>
      <c r="W568" s="4" t="str" cm="1">
        <f t="array" ref="W568">IF(Q568="Natural or Bare Fallow","",IF(V568="","",IF(V568="No",_xlfn._xlws.FILTER(MT.Out!E:E,MT.Out!D:D=Q568),IF(V568="Yes",_xlfn._xlws.FILTER(Int.Out!S:V,Int.Out!B:B=Q568)))))</f>
        <v/>
      </c>
      <c r="AA568" s="4" t="str" cm="1">
        <f t="array" ref="AA568">IF(OR(W568=0,W568=""),"",IF($R568="Mulched (left on surface)",IFERROR(_xlfn.UNIQUE(_xlfn._xlws.FILTER(Prod.Out!$H:$H,Prod.Out!$B:$B=W568)),""),IF($R568="Incorporated",IFERROR(_xlfn.UNIQUE(_xlfn._xlws.FILTER(Prod.Out!$I:$I,Prod.Out!$B:$B=W568)),""),IF($R568="Retained (unknown if mulched/incorp.)",IFERROR(_xlfn.UNIQUE(_xlfn._xlws.FILTER(Prod.Out!$J:$J,Prod.Out!$B:$B=W568)),""),""))))</f>
        <v/>
      </c>
      <c r="AB568" s="4" t="str" cm="1">
        <f t="array" ref="AB568">IF(OR(X568=0,X568=""),"",IF($R568="Mulched (left on surface)",IFERROR(_xlfn.UNIQUE(_xlfn._xlws.FILTER(Prod.Out!$H:$H,Prod.Out!$B:$B=X568)),""),IF($R568="Incorporated",IFERROR(_xlfn.UNIQUE(_xlfn._xlws.FILTER(Prod.Out!$I:$I,Prod.Out!$B:$B=X568)),""),IF($R568="Retained (unknown if mulched/incorp.)",IFERROR(_xlfn.UNIQUE(_xlfn._xlws.FILTER(Prod.Out!$J:$J,Prod.Out!$B:$B=X568)),""),""))))</f>
        <v/>
      </c>
      <c r="AC568" s="4" t="str" cm="1">
        <f t="array" ref="AC568">IF(OR(Y568=0,Y568=""),"",IF($R568="Mulched (left on surface)",IFERROR(_xlfn.UNIQUE(_xlfn._xlws.FILTER(Prod.Out!$H:$H,Prod.Out!$B:$B=Y568)),""),IF($R568="Incorporated",IFERROR(_xlfn.UNIQUE(_xlfn._xlws.FILTER(Prod.Out!$I:$I,Prod.Out!$B:$B=Y568)),""),IF($R568="Retained (unknown if mulched/incorp.)",IFERROR(_xlfn.UNIQUE(_xlfn._xlws.FILTER(Prod.Out!$J:$J,Prod.Out!$B:$B=Y568)),""),""))))</f>
        <v/>
      </c>
      <c r="AD568" s="4" t="str" cm="1">
        <f t="array" ref="AD568">IF(OR(Z568=0,Z568=""),"",IF($R568="Mulched (left on surface)",IFERROR(_xlfn.UNIQUE(_xlfn._xlws.FILTER(Prod.Out!$H:$H,Prod.Out!$B:$B=Z568)),""),IF($R568="Incorporated",IFERROR(_xlfn.UNIQUE(_xlfn._xlws.FILTER(Prod.Out!$I:$I,Prod.Out!$B:$B=Z568)),""),IF($R568="Retained (unknown if mulched/incorp.)",IFERROR(_xlfn.UNIQUE(_xlfn._xlws.FILTER(Prod.Out!$J:$J,Prod.Out!$B:$B=Z568)),""),""))))</f>
        <v/>
      </c>
    </row>
    <row r="569" spans="19:30" x14ac:dyDescent="0.35">
      <c r="S569" s="4" t="str" cm="1">
        <f t="array" ref="S569">IF(OR(Q569="",Q569=0),"",IFERROR(IF(V569="No",_xlfn._xlws.FILTER(MT.Out!A:A,MT.Out!D:D=Q569),IF(V569="Yes",_xlfn._xlws.FILTER(Int.Out!O:O,Int.Out!B:B=Q569),"")),""))</f>
        <v/>
      </c>
      <c r="T569" s="4" t="str" cm="1">
        <f t="array" ref="T569">IF(OR(Q569="",Q569=0),"",IFERROR(IF(V569="No",_xlfn._xlws.FILTER(MT.Out!B:B,MT.Out!D:D=Q569),IF(V569="Yes",_xlfn._xlws.FILTER(Int.Out!P:P,Int.Out!B:B=Q569),"")),""))</f>
        <v/>
      </c>
      <c r="U569" s="4" t="str" cm="1">
        <f t="array" ref="U569">IF(OR($Q569="",$Q569=0),"",IFERROR(IF($V569="No",_xlfn._xlws.FILTER(MT.Out!C:C,MT.Out!$D:$D=$Q569),IF($V569="Yes",_xlfn._xlws.FILTER(Int.Out!Q:Q,Int.Out!$B:$B=$Q569),"")),""))</f>
        <v/>
      </c>
      <c r="V569" s="4" t="str">
        <f>IF(Q569&lt;&gt;"",IFERROR(IF(MATCH(Q569,_xlfn.ANCHORARRAY(Intercrop!AS$1),0)&gt;0,"Yes","No"),"No"),"")</f>
        <v/>
      </c>
      <c r="W569" s="4" t="str" cm="1">
        <f t="array" ref="W569">IF(Q569="Natural or Bare Fallow","",IF(V569="","",IF(V569="No",_xlfn._xlws.FILTER(MT.Out!E:E,MT.Out!D:D=Q569),IF(V569="Yes",_xlfn._xlws.FILTER(Int.Out!S:V,Int.Out!B:B=Q569)))))</f>
        <v/>
      </c>
      <c r="AA569" s="4" t="str" cm="1">
        <f t="array" ref="AA569">IF(OR(W569=0,W569=""),"",IF($R569="Mulched (left on surface)",IFERROR(_xlfn.UNIQUE(_xlfn._xlws.FILTER(Prod.Out!$H:$H,Prod.Out!$B:$B=W569)),""),IF($R569="Incorporated",IFERROR(_xlfn.UNIQUE(_xlfn._xlws.FILTER(Prod.Out!$I:$I,Prod.Out!$B:$B=W569)),""),IF($R569="Retained (unknown if mulched/incorp.)",IFERROR(_xlfn.UNIQUE(_xlfn._xlws.FILTER(Prod.Out!$J:$J,Prod.Out!$B:$B=W569)),""),""))))</f>
        <v/>
      </c>
      <c r="AB569" s="4" t="str" cm="1">
        <f t="array" ref="AB569">IF(OR(X569=0,X569=""),"",IF($R569="Mulched (left on surface)",IFERROR(_xlfn.UNIQUE(_xlfn._xlws.FILTER(Prod.Out!$H:$H,Prod.Out!$B:$B=X569)),""),IF($R569="Incorporated",IFERROR(_xlfn.UNIQUE(_xlfn._xlws.FILTER(Prod.Out!$I:$I,Prod.Out!$B:$B=X569)),""),IF($R569="Retained (unknown if mulched/incorp.)",IFERROR(_xlfn.UNIQUE(_xlfn._xlws.FILTER(Prod.Out!$J:$J,Prod.Out!$B:$B=X569)),""),""))))</f>
        <v/>
      </c>
      <c r="AC569" s="4" t="str" cm="1">
        <f t="array" ref="AC569">IF(OR(Y569=0,Y569=""),"",IF($R569="Mulched (left on surface)",IFERROR(_xlfn.UNIQUE(_xlfn._xlws.FILTER(Prod.Out!$H:$H,Prod.Out!$B:$B=Y569)),""),IF($R569="Incorporated",IFERROR(_xlfn.UNIQUE(_xlfn._xlws.FILTER(Prod.Out!$I:$I,Prod.Out!$B:$B=Y569)),""),IF($R569="Retained (unknown if mulched/incorp.)",IFERROR(_xlfn.UNIQUE(_xlfn._xlws.FILTER(Prod.Out!$J:$J,Prod.Out!$B:$B=Y569)),""),""))))</f>
        <v/>
      </c>
      <c r="AD569" s="4" t="str" cm="1">
        <f t="array" ref="AD569">IF(OR(Z569=0,Z569=""),"",IF($R569="Mulched (left on surface)",IFERROR(_xlfn.UNIQUE(_xlfn._xlws.FILTER(Prod.Out!$H:$H,Prod.Out!$B:$B=Z569)),""),IF($R569="Incorporated",IFERROR(_xlfn.UNIQUE(_xlfn._xlws.FILTER(Prod.Out!$I:$I,Prod.Out!$B:$B=Z569)),""),IF($R569="Retained (unknown if mulched/incorp.)",IFERROR(_xlfn.UNIQUE(_xlfn._xlws.FILTER(Prod.Out!$J:$J,Prod.Out!$B:$B=Z569)),""),""))))</f>
        <v/>
      </c>
    </row>
    <row r="570" spans="19:30" x14ac:dyDescent="0.35">
      <c r="S570" s="4" t="str" cm="1">
        <f t="array" ref="S570">IF(OR(Q570="",Q570=0),"",IFERROR(IF(V570="No",_xlfn._xlws.FILTER(MT.Out!A:A,MT.Out!D:D=Q570),IF(V570="Yes",_xlfn._xlws.FILTER(Int.Out!O:O,Int.Out!B:B=Q570),"")),""))</f>
        <v/>
      </c>
      <c r="T570" s="4" t="str" cm="1">
        <f t="array" ref="T570">IF(OR(Q570="",Q570=0),"",IFERROR(IF(V570="No",_xlfn._xlws.FILTER(MT.Out!B:B,MT.Out!D:D=Q570),IF(V570="Yes",_xlfn._xlws.FILTER(Int.Out!P:P,Int.Out!B:B=Q570),"")),""))</f>
        <v/>
      </c>
      <c r="U570" s="4" t="str" cm="1">
        <f t="array" ref="U570">IF(OR($Q570="",$Q570=0),"",IFERROR(IF($V570="No",_xlfn._xlws.FILTER(MT.Out!C:C,MT.Out!$D:$D=$Q570),IF($V570="Yes",_xlfn._xlws.FILTER(Int.Out!Q:Q,Int.Out!$B:$B=$Q570),"")),""))</f>
        <v/>
      </c>
      <c r="V570" s="4" t="str">
        <f>IF(Q570&lt;&gt;"",IFERROR(IF(MATCH(Q570,_xlfn.ANCHORARRAY(Intercrop!AS$1),0)&gt;0,"Yes","No"),"No"),"")</f>
        <v/>
      </c>
      <c r="W570" s="4" t="str" cm="1">
        <f t="array" ref="W570">IF(Q570="Natural or Bare Fallow","",IF(V570="","",IF(V570="No",_xlfn._xlws.FILTER(MT.Out!E:E,MT.Out!D:D=Q570),IF(V570="Yes",_xlfn._xlws.FILTER(Int.Out!S:V,Int.Out!B:B=Q570)))))</f>
        <v/>
      </c>
      <c r="AA570" s="4" t="str" cm="1">
        <f t="array" ref="AA570">IF(OR(W570=0,W570=""),"",IF($R570="Mulched (left on surface)",IFERROR(_xlfn.UNIQUE(_xlfn._xlws.FILTER(Prod.Out!$H:$H,Prod.Out!$B:$B=W570)),""),IF($R570="Incorporated",IFERROR(_xlfn.UNIQUE(_xlfn._xlws.FILTER(Prod.Out!$I:$I,Prod.Out!$B:$B=W570)),""),IF($R570="Retained (unknown if mulched/incorp.)",IFERROR(_xlfn.UNIQUE(_xlfn._xlws.FILTER(Prod.Out!$J:$J,Prod.Out!$B:$B=W570)),""),""))))</f>
        <v/>
      </c>
      <c r="AB570" s="4" t="str" cm="1">
        <f t="array" ref="AB570">IF(OR(X570=0,X570=""),"",IF($R570="Mulched (left on surface)",IFERROR(_xlfn.UNIQUE(_xlfn._xlws.FILTER(Prod.Out!$H:$H,Prod.Out!$B:$B=X570)),""),IF($R570="Incorporated",IFERROR(_xlfn.UNIQUE(_xlfn._xlws.FILTER(Prod.Out!$I:$I,Prod.Out!$B:$B=X570)),""),IF($R570="Retained (unknown if mulched/incorp.)",IFERROR(_xlfn.UNIQUE(_xlfn._xlws.FILTER(Prod.Out!$J:$J,Prod.Out!$B:$B=X570)),""),""))))</f>
        <v/>
      </c>
      <c r="AC570" s="4" t="str" cm="1">
        <f t="array" ref="AC570">IF(OR(Y570=0,Y570=""),"",IF($R570="Mulched (left on surface)",IFERROR(_xlfn.UNIQUE(_xlfn._xlws.FILTER(Prod.Out!$H:$H,Prod.Out!$B:$B=Y570)),""),IF($R570="Incorporated",IFERROR(_xlfn.UNIQUE(_xlfn._xlws.FILTER(Prod.Out!$I:$I,Prod.Out!$B:$B=Y570)),""),IF($R570="Retained (unknown if mulched/incorp.)",IFERROR(_xlfn.UNIQUE(_xlfn._xlws.FILTER(Prod.Out!$J:$J,Prod.Out!$B:$B=Y570)),""),""))))</f>
        <v/>
      </c>
      <c r="AD570" s="4" t="str" cm="1">
        <f t="array" ref="AD570">IF(OR(Z570=0,Z570=""),"",IF($R570="Mulched (left on surface)",IFERROR(_xlfn.UNIQUE(_xlfn._xlws.FILTER(Prod.Out!$H:$H,Prod.Out!$B:$B=Z570)),""),IF($R570="Incorporated",IFERROR(_xlfn.UNIQUE(_xlfn._xlws.FILTER(Prod.Out!$I:$I,Prod.Out!$B:$B=Z570)),""),IF($R570="Retained (unknown if mulched/incorp.)",IFERROR(_xlfn.UNIQUE(_xlfn._xlws.FILTER(Prod.Out!$J:$J,Prod.Out!$B:$B=Z570)),""),""))))</f>
        <v/>
      </c>
    </row>
    <row r="571" spans="19:30" x14ac:dyDescent="0.35">
      <c r="S571" s="4" t="str" cm="1">
        <f t="array" ref="S571">IF(OR(Q571="",Q571=0),"",IFERROR(IF(V571="No",_xlfn._xlws.FILTER(MT.Out!A:A,MT.Out!D:D=Q571),IF(V571="Yes",_xlfn._xlws.FILTER(Int.Out!O:O,Int.Out!B:B=Q571),"")),""))</f>
        <v/>
      </c>
      <c r="T571" s="4" t="str" cm="1">
        <f t="array" ref="T571">IF(OR(Q571="",Q571=0),"",IFERROR(IF(V571="No",_xlfn._xlws.FILTER(MT.Out!B:B,MT.Out!D:D=Q571),IF(V571="Yes",_xlfn._xlws.FILTER(Int.Out!P:P,Int.Out!B:B=Q571),"")),""))</f>
        <v/>
      </c>
      <c r="U571" s="4" t="str" cm="1">
        <f t="array" ref="U571">IF(OR($Q571="",$Q571=0),"",IFERROR(IF($V571="No",_xlfn._xlws.FILTER(MT.Out!C:C,MT.Out!$D:$D=$Q571),IF($V571="Yes",_xlfn._xlws.FILTER(Int.Out!Q:Q,Int.Out!$B:$B=$Q571),"")),""))</f>
        <v/>
      </c>
      <c r="V571" s="4" t="str">
        <f>IF(Q571&lt;&gt;"",IFERROR(IF(MATCH(Q571,_xlfn.ANCHORARRAY(Intercrop!AS$1),0)&gt;0,"Yes","No"),"No"),"")</f>
        <v/>
      </c>
      <c r="W571" s="4" t="str" cm="1">
        <f t="array" ref="W571">IF(Q571="Natural or Bare Fallow","",IF(V571="","",IF(V571="No",_xlfn._xlws.FILTER(MT.Out!E:E,MT.Out!D:D=Q571),IF(V571="Yes",_xlfn._xlws.FILTER(Int.Out!S:V,Int.Out!B:B=Q571)))))</f>
        <v/>
      </c>
      <c r="AA571" s="4" t="str" cm="1">
        <f t="array" ref="AA571">IF(OR(W571=0,W571=""),"",IF($R571="Mulched (left on surface)",IFERROR(_xlfn.UNIQUE(_xlfn._xlws.FILTER(Prod.Out!$H:$H,Prod.Out!$B:$B=W571)),""),IF($R571="Incorporated",IFERROR(_xlfn.UNIQUE(_xlfn._xlws.FILTER(Prod.Out!$I:$I,Prod.Out!$B:$B=W571)),""),IF($R571="Retained (unknown if mulched/incorp.)",IFERROR(_xlfn.UNIQUE(_xlfn._xlws.FILTER(Prod.Out!$J:$J,Prod.Out!$B:$B=W571)),""),""))))</f>
        <v/>
      </c>
      <c r="AB571" s="4" t="str" cm="1">
        <f t="array" ref="AB571">IF(OR(X571=0,X571=""),"",IF($R571="Mulched (left on surface)",IFERROR(_xlfn.UNIQUE(_xlfn._xlws.FILTER(Prod.Out!$H:$H,Prod.Out!$B:$B=X571)),""),IF($R571="Incorporated",IFERROR(_xlfn.UNIQUE(_xlfn._xlws.FILTER(Prod.Out!$I:$I,Prod.Out!$B:$B=X571)),""),IF($R571="Retained (unknown if mulched/incorp.)",IFERROR(_xlfn.UNIQUE(_xlfn._xlws.FILTER(Prod.Out!$J:$J,Prod.Out!$B:$B=X571)),""),""))))</f>
        <v/>
      </c>
      <c r="AC571" s="4" t="str" cm="1">
        <f t="array" ref="AC571">IF(OR(Y571=0,Y571=""),"",IF($R571="Mulched (left on surface)",IFERROR(_xlfn.UNIQUE(_xlfn._xlws.FILTER(Prod.Out!$H:$H,Prod.Out!$B:$B=Y571)),""),IF($R571="Incorporated",IFERROR(_xlfn.UNIQUE(_xlfn._xlws.FILTER(Prod.Out!$I:$I,Prod.Out!$B:$B=Y571)),""),IF($R571="Retained (unknown if mulched/incorp.)",IFERROR(_xlfn.UNIQUE(_xlfn._xlws.FILTER(Prod.Out!$J:$J,Prod.Out!$B:$B=Y571)),""),""))))</f>
        <v/>
      </c>
      <c r="AD571" s="4" t="str" cm="1">
        <f t="array" ref="AD571">IF(OR(Z571=0,Z571=""),"",IF($R571="Mulched (left on surface)",IFERROR(_xlfn.UNIQUE(_xlfn._xlws.FILTER(Prod.Out!$H:$H,Prod.Out!$B:$B=Z571)),""),IF($R571="Incorporated",IFERROR(_xlfn.UNIQUE(_xlfn._xlws.FILTER(Prod.Out!$I:$I,Prod.Out!$B:$B=Z571)),""),IF($R571="Retained (unknown if mulched/incorp.)",IFERROR(_xlfn.UNIQUE(_xlfn._xlws.FILTER(Prod.Out!$J:$J,Prod.Out!$B:$B=Z571)),""),""))))</f>
        <v/>
      </c>
    </row>
    <row r="572" spans="19:30" x14ac:dyDescent="0.35">
      <c r="S572" s="4" t="str" cm="1">
        <f t="array" ref="S572">IF(OR(Q572="",Q572=0),"",IFERROR(IF(V572="No",_xlfn._xlws.FILTER(MT.Out!A:A,MT.Out!D:D=Q572),IF(V572="Yes",_xlfn._xlws.FILTER(Int.Out!O:O,Int.Out!B:B=Q572),"")),""))</f>
        <v/>
      </c>
      <c r="T572" s="4" t="str" cm="1">
        <f t="array" ref="T572">IF(OR(Q572="",Q572=0),"",IFERROR(IF(V572="No",_xlfn._xlws.FILTER(MT.Out!B:B,MT.Out!D:D=Q572),IF(V572="Yes",_xlfn._xlws.FILTER(Int.Out!P:P,Int.Out!B:B=Q572),"")),""))</f>
        <v/>
      </c>
      <c r="U572" s="4" t="str" cm="1">
        <f t="array" ref="U572">IF(OR($Q572="",$Q572=0),"",IFERROR(IF($V572="No",_xlfn._xlws.FILTER(MT.Out!C:C,MT.Out!$D:$D=$Q572),IF($V572="Yes",_xlfn._xlws.FILTER(Int.Out!Q:Q,Int.Out!$B:$B=$Q572),"")),""))</f>
        <v/>
      </c>
      <c r="V572" s="4" t="str">
        <f>IF(Q572&lt;&gt;"",IFERROR(IF(MATCH(Q572,_xlfn.ANCHORARRAY(Intercrop!AS$1),0)&gt;0,"Yes","No"),"No"),"")</f>
        <v/>
      </c>
      <c r="W572" s="4" t="str" cm="1">
        <f t="array" ref="W572">IF(Q572="Natural or Bare Fallow","",IF(V572="","",IF(V572="No",_xlfn._xlws.FILTER(MT.Out!E:E,MT.Out!D:D=Q572),IF(V572="Yes",_xlfn._xlws.FILTER(Int.Out!S:V,Int.Out!B:B=Q572)))))</f>
        <v/>
      </c>
      <c r="AA572" s="4" t="str" cm="1">
        <f t="array" ref="AA572">IF(OR(W572=0,W572=""),"",IF($R572="Mulched (left on surface)",IFERROR(_xlfn.UNIQUE(_xlfn._xlws.FILTER(Prod.Out!$H:$H,Prod.Out!$B:$B=W572)),""),IF($R572="Incorporated",IFERROR(_xlfn.UNIQUE(_xlfn._xlws.FILTER(Prod.Out!$I:$I,Prod.Out!$B:$B=W572)),""),IF($R572="Retained (unknown if mulched/incorp.)",IFERROR(_xlfn.UNIQUE(_xlfn._xlws.FILTER(Prod.Out!$J:$J,Prod.Out!$B:$B=W572)),""),""))))</f>
        <v/>
      </c>
      <c r="AB572" s="4" t="str" cm="1">
        <f t="array" ref="AB572">IF(OR(X572=0,X572=""),"",IF($R572="Mulched (left on surface)",IFERROR(_xlfn.UNIQUE(_xlfn._xlws.FILTER(Prod.Out!$H:$H,Prod.Out!$B:$B=X572)),""),IF($R572="Incorporated",IFERROR(_xlfn.UNIQUE(_xlfn._xlws.FILTER(Prod.Out!$I:$I,Prod.Out!$B:$B=X572)),""),IF($R572="Retained (unknown if mulched/incorp.)",IFERROR(_xlfn.UNIQUE(_xlfn._xlws.FILTER(Prod.Out!$J:$J,Prod.Out!$B:$B=X572)),""),""))))</f>
        <v/>
      </c>
      <c r="AC572" s="4" t="str" cm="1">
        <f t="array" ref="AC572">IF(OR(Y572=0,Y572=""),"",IF($R572="Mulched (left on surface)",IFERROR(_xlfn.UNIQUE(_xlfn._xlws.FILTER(Prod.Out!$H:$H,Prod.Out!$B:$B=Y572)),""),IF($R572="Incorporated",IFERROR(_xlfn.UNIQUE(_xlfn._xlws.FILTER(Prod.Out!$I:$I,Prod.Out!$B:$B=Y572)),""),IF($R572="Retained (unknown if mulched/incorp.)",IFERROR(_xlfn.UNIQUE(_xlfn._xlws.FILTER(Prod.Out!$J:$J,Prod.Out!$B:$B=Y572)),""),""))))</f>
        <v/>
      </c>
      <c r="AD572" s="4" t="str" cm="1">
        <f t="array" ref="AD572">IF(OR(Z572=0,Z572=""),"",IF($R572="Mulched (left on surface)",IFERROR(_xlfn.UNIQUE(_xlfn._xlws.FILTER(Prod.Out!$H:$H,Prod.Out!$B:$B=Z572)),""),IF($R572="Incorporated",IFERROR(_xlfn.UNIQUE(_xlfn._xlws.FILTER(Prod.Out!$I:$I,Prod.Out!$B:$B=Z572)),""),IF($R572="Retained (unknown if mulched/incorp.)",IFERROR(_xlfn.UNIQUE(_xlfn._xlws.FILTER(Prod.Out!$J:$J,Prod.Out!$B:$B=Z572)),""),""))))</f>
        <v/>
      </c>
    </row>
    <row r="573" spans="19:30" x14ac:dyDescent="0.35">
      <c r="S573" s="4" t="str" cm="1">
        <f t="array" ref="S573">IF(OR(Q573="",Q573=0),"",IFERROR(IF(V573="No",_xlfn._xlws.FILTER(MT.Out!A:A,MT.Out!D:D=Q573),IF(V573="Yes",_xlfn._xlws.FILTER(Int.Out!O:O,Int.Out!B:B=Q573),"")),""))</f>
        <v/>
      </c>
      <c r="T573" s="4" t="str" cm="1">
        <f t="array" ref="T573">IF(OR(Q573="",Q573=0),"",IFERROR(IF(V573="No",_xlfn._xlws.FILTER(MT.Out!B:B,MT.Out!D:D=Q573),IF(V573="Yes",_xlfn._xlws.FILTER(Int.Out!P:P,Int.Out!B:B=Q573),"")),""))</f>
        <v/>
      </c>
      <c r="U573" s="4" t="str" cm="1">
        <f t="array" ref="U573">IF(OR($Q573="",$Q573=0),"",IFERROR(IF($V573="No",_xlfn._xlws.FILTER(MT.Out!C:C,MT.Out!$D:$D=$Q573),IF($V573="Yes",_xlfn._xlws.FILTER(Int.Out!Q:Q,Int.Out!$B:$B=$Q573),"")),""))</f>
        <v/>
      </c>
      <c r="V573" s="4" t="str">
        <f>IF(Q573&lt;&gt;"",IFERROR(IF(MATCH(Q573,_xlfn.ANCHORARRAY(Intercrop!AS$1),0)&gt;0,"Yes","No"),"No"),"")</f>
        <v/>
      </c>
      <c r="W573" s="4" t="str" cm="1">
        <f t="array" ref="W573">IF(Q573="Natural or Bare Fallow","",IF(V573="","",IF(V573="No",_xlfn._xlws.FILTER(MT.Out!E:E,MT.Out!D:D=Q573),IF(V573="Yes",_xlfn._xlws.FILTER(Int.Out!S:V,Int.Out!B:B=Q573)))))</f>
        <v/>
      </c>
      <c r="AA573" s="4" t="str" cm="1">
        <f t="array" ref="AA573">IF(OR(W573=0,W573=""),"",IF($R573="Mulched (left on surface)",IFERROR(_xlfn.UNIQUE(_xlfn._xlws.FILTER(Prod.Out!$H:$H,Prod.Out!$B:$B=W573)),""),IF($R573="Incorporated",IFERROR(_xlfn.UNIQUE(_xlfn._xlws.FILTER(Prod.Out!$I:$I,Prod.Out!$B:$B=W573)),""),IF($R573="Retained (unknown if mulched/incorp.)",IFERROR(_xlfn.UNIQUE(_xlfn._xlws.FILTER(Prod.Out!$J:$J,Prod.Out!$B:$B=W573)),""),""))))</f>
        <v/>
      </c>
      <c r="AB573" s="4" t="str" cm="1">
        <f t="array" ref="AB573">IF(OR(X573=0,X573=""),"",IF($R573="Mulched (left on surface)",IFERROR(_xlfn.UNIQUE(_xlfn._xlws.FILTER(Prod.Out!$H:$H,Prod.Out!$B:$B=X573)),""),IF($R573="Incorporated",IFERROR(_xlfn.UNIQUE(_xlfn._xlws.FILTER(Prod.Out!$I:$I,Prod.Out!$B:$B=X573)),""),IF($R573="Retained (unknown if mulched/incorp.)",IFERROR(_xlfn.UNIQUE(_xlfn._xlws.FILTER(Prod.Out!$J:$J,Prod.Out!$B:$B=X573)),""),""))))</f>
        <v/>
      </c>
      <c r="AC573" s="4" t="str" cm="1">
        <f t="array" ref="AC573">IF(OR(Y573=0,Y573=""),"",IF($R573="Mulched (left on surface)",IFERROR(_xlfn.UNIQUE(_xlfn._xlws.FILTER(Prod.Out!$H:$H,Prod.Out!$B:$B=Y573)),""),IF($R573="Incorporated",IFERROR(_xlfn.UNIQUE(_xlfn._xlws.FILTER(Prod.Out!$I:$I,Prod.Out!$B:$B=Y573)),""),IF($R573="Retained (unknown if mulched/incorp.)",IFERROR(_xlfn.UNIQUE(_xlfn._xlws.FILTER(Prod.Out!$J:$J,Prod.Out!$B:$B=Y573)),""),""))))</f>
        <v/>
      </c>
      <c r="AD573" s="4" t="str" cm="1">
        <f t="array" ref="AD573">IF(OR(Z573=0,Z573=""),"",IF($R573="Mulched (left on surface)",IFERROR(_xlfn.UNIQUE(_xlfn._xlws.FILTER(Prod.Out!$H:$H,Prod.Out!$B:$B=Z573)),""),IF($R573="Incorporated",IFERROR(_xlfn.UNIQUE(_xlfn._xlws.FILTER(Prod.Out!$I:$I,Prod.Out!$B:$B=Z573)),""),IF($R573="Retained (unknown if mulched/incorp.)",IFERROR(_xlfn.UNIQUE(_xlfn._xlws.FILTER(Prod.Out!$J:$J,Prod.Out!$B:$B=Z573)),""),""))))</f>
        <v/>
      </c>
    </row>
    <row r="574" spans="19:30" x14ac:dyDescent="0.35">
      <c r="S574" s="4" t="str" cm="1">
        <f t="array" ref="S574">IF(OR(Q574="",Q574=0),"",IFERROR(IF(V574="No",_xlfn._xlws.FILTER(MT.Out!A:A,MT.Out!D:D=Q574),IF(V574="Yes",_xlfn._xlws.FILTER(Int.Out!O:O,Int.Out!B:B=Q574),"")),""))</f>
        <v/>
      </c>
      <c r="T574" s="4" t="str" cm="1">
        <f t="array" ref="T574">IF(OR(Q574="",Q574=0),"",IFERROR(IF(V574="No",_xlfn._xlws.FILTER(MT.Out!B:B,MT.Out!D:D=Q574),IF(V574="Yes",_xlfn._xlws.FILTER(Int.Out!P:P,Int.Out!B:B=Q574),"")),""))</f>
        <v/>
      </c>
      <c r="U574" s="4" t="str" cm="1">
        <f t="array" ref="U574">IF(OR($Q574="",$Q574=0),"",IFERROR(IF($V574="No",_xlfn._xlws.FILTER(MT.Out!C:C,MT.Out!$D:$D=$Q574),IF($V574="Yes",_xlfn._xlws.FILTER(Int.Out!Q:Q,Int.Out!$B:$B=$Q574),"")),""))</f>
        <v/>
      </c>
      <c r="V574" s="4" t="str">
        <f>IF(Q574&lt;&gt;"",IFERROR(IF(MATCH(Q574,_xlfn.ANCHORARRAY(Intercrop!AS$1),0)&gt;0,"Yes","No"),"No"),"")</f>
        <v/>
      </c>
      <c r="W574" s="4" t="str" cm="1">
        <f t="array" ref="W574">IF(Q574="Natural or Bare Fallow","",IF(V574="","",IF(V574="No",_xlfn._xlws.FILTER(MT.Out!E:E,MT.Out!D:D=Q574),IF(V574="Yes",_xlfn._xlws.FILTER(Int.Out!S:V,Int.Out!B:B=Q574)))))</f>
        <v/>
      </c>
      <c r="AA574" s="4" t="str" cm="1">
        <f t="array" ref="AA574">IF(OR(W574=0,W574=""),"",IF($R574="Mulched (left on surface)",IFERROR(_xlfn.UNIQUE(_xlfn._xlws.FILTER(Prod.Out!$H:$H,Prod.Out!$B:$B=W574)),""),IF($R574="Incorporated",IFERROR(_xlfn.UNIQUE(_xlfn._xlws.FILTER(Prod.Out!$I:$I,Prod.Out!$B:$B=W574)),""),IF($R574="Retained (unknown if mulched/incorp.)",IFERROR(_xlfn.UNIQUE(_xlfn._xlws.FILTER(Prod.Out!$J:$J,Prod.Out!$B:$B=W574)),""),""))))</f>
        <v/>
      </c>
      <c r="AB574" s="4" t="str" cm="1">
        <f t="array" ref="AB574">IF(OR(X574=0,X574=""),"",IF($R574="Mulched (left on surface)",IFERROR(_xlfn.UNIQUE(_xlfn._xlws.FILTER(Prod.Out!$H:$H,Prod.Out!$B:$B=X574)),""),IF($R574="Incorporated",IFERROR(_xlfn.UNIQUE(_xlfn._xlws.FILTER(Prod.Out!$I:$I,Prod.Out!$B:$B=X574)),""),IF($R574="Retained (unknown if mulched/incorp.)",IFERROR(_xlfn.UNIQUE(_xlfn._xlws.FILTER(Prod.Out!$J:$J,Prod.Out!$B:$B=X574)),""),""))))</f>
        <v/>
      </c>
      <c r="AC574" s="4" t="str" cm="1">
        <f t="array" ref="AC574">IF(OR(Y574=0,Y574=""),"",IF($R574="Mulched (left on surface)",IFERROR(_xlfn.UNIQUE(_xlfn._xlws.FILTER(Prod.Out!$H:$H,Prod.Out!$B:$B=Y574)),""),IF($R574="Incorporated",IFERROR(_xlfn.UNIQUE(_xlfn._xlws.FILTER(Prod.Out!$I:$I,Prod.Out!$B:$B=Y574)),""),IF($R574="Retained (unknown if mulched/incorp.)",IFERROR(_xlfn.UNIQUE(_xlfn._xlws.FILTER(Prod.Out!$J:$J,Prod.Out!$B:$B=Y574)),""),""))))</f>
        <v/>
      </c>
      <c r="AD574" s="4" t="str" cm="1">
        <f t="array" ref="AD574">IF(OR(Z574=0,Z574=""),"",IF($R574="Mulched (left on surface)",IFERROR(_xlfn.UNIQUE(_xlfn._xlws.FILTER(Prod.Out!$H:$H,Prod.Out!$B:$B=Z574)),""),IF($R574="Incorporated",IFERROR(_xlfn.UNIQUE(_xlfn._xlws.FILTER(Prod.Out!$I:$I,Prod.Out!$B:$B=Z574)),""),IF($R574="Retained (unknown if mulched/incorp.)",IFERROR(_xlfn.UNIQUE(_xlfn._xlws.FILTER(Prod.Out!$J:$J,Prod.Out!$B:$B=Z574)),""),""))))</f>
        <v/>
      </c>
    </row>
    <row r="575" spans="19:30" x14ac:dyDescent="0.35">
      <c r="S575" s="4" t="str" cm="1">
        <f t="array" ref="S575">IF(OR(Q575="",Q575=0),"",IFERROR(IF(V575="No",_xlfn._xlws.FILTER(MT.Out!A:A,MT.Out!D:D=Q575),IF(V575="Yes",_xlfn._xlws.FILTER(Int.Out!O:O,Int.Out!B:B=Q575),"")),""))</f>
        <v/>
      </c>
      <c r="T575" s="4" t="str" cm="1">
        <f t="array" ref="T575">IF(OR(Q575="",Q575=0),"",IFERROR(IF(V575="No",_xlfn._xlws.FILTER(MT.Out!B:B,MT.Out!D:D=Q575),IF(V575="Yes",_xlfn._xlws.FILTER(Int.Out!P:P,Int.Out!B:B=Q575),"")),""))</f>
        <v/>
      </c>
      <c r="U575" s="4" t="str" cm="1">
        <f t="array" ref="U575">IF(OR($Q575="",$Q575=0),"",IFERROR(IF($V575="No",_xlfn._xlws.FILTER(MT.Out!C:C,MT.Out!$D:$D=$Q575),IF($V575="Yes",_xlfn._xlws.FILTER(Int.Out!Q:Q,Int.Out!$B:$B=$Q575),"")),""))</f>
        <v/>
      </c>
      <c r="V575" s="4" t="str">
        <f>IF(Q575&lt;&gt;"",IFERROR(IF(MATCH(Q575,_xlfn.ANCHORARRAY(Intercrop!AS$1),0)&gt;0,"Yes","No"),"No"),"")</f>
        <v/>
      </c>
      <c r="W575" s="4" t="str" cm="1">
        <f t="array" ref="W575">IF(Q575="Natural or Bare Fallow","",IF(V575="","",IF(V575="No",_xlfn._xlws.FILTER(MT.Out!E:E,MT.Out!D:D=Q575),IF(V575="Yes",_xlfn._xlws.FILTER(Int.Out!S:V,Int.Out!B:B=Q575)))))</f>
        <v/>
      </c>
      <c r="AA575" s="4" t="str" cm="1">
        <f t="array" ref="AA575">IF(OR(W575=0,W575=""),"",IF($R575="Mulched (left on surface)",IFERROR(_xlfn.UNIQUE(_xlfn._xlws.FILTER(Prod.Out!$H:$H,Prod.Out!$B:$B=W575)),""),IF($R575="Incorporated",IFERROR(_xlfn.UNIQUE(_xlfn._xlws.FILTER(Prod.Out!$I:$I,Prod.Out!$B:$B=W575)),""),IF($R575="Retained (unknown if mulched/incorp.)",IFERROR(_xlfn.UNIQUE(_xlfn._xlws.FILTER(Prod.Out!$J:$J,Prod.Out!$B:$B=W575)),""),""))))</f>
        <v/>
      </c>
      <c r="AB575" s="4" t="str" cm="1">
        <f t="array" ref="AB575">IF(OR(X575=0,X575=""),"",IF($R575="Mulched (left on surface)",IFERROR(_xlfn.UNIQUE(_xlfn._xlws.FILTER(Prod.Out!$H:$H,Prod.Out!$B:$B=X575)),""),IF($R575="Incorporated",IFERROR(_xlfn.UNIQUE(_xlfn._xlws.FILTER(Prod.Out!$I:$I,Prod.Out!$B:$B=X575)),""),IF($R575="Retained (unknown if mulched/incorp.)",IFERROR(_xlfn.UNIQUE(_xlfn._xlws.FILTER(Prod.Out!$J:$J,Prod.Out!$B:$B=X575)),""),""))))</f>
        <v/>
      </c>
      <c r="AC575" s="4" t="str" cm="1">
        <f t="array" ref="AC575">IF(OR(Y575=0,Y575=""),"",IF($R575="Mulched (left on surface)",IFERROR(_xlfn.UNIQUE(_xlfn._xlws.FILTER(Prod.Out!$H:$H,Prod.Out!$B:$B=Y575)),""),IF($R575="Incorporated",IFERROR(_xlfn.UNIQUE(_xlfn._xlws.FILTER(Prod.Out!$I:$I,Prod.Out!$B:$B=Y575)),""),IF($R575="Retained (unknown if mulched/incorp.)",IFERROR(_xlfn.UNIQUE(_xlfn._xlws.FILTER(Prod.Out!$J:$J,Prod.Out!$B:$B=Y575)),""),""))))</f>
        <v/>
      </c>
      <c r="AD575" s="4" t="str" cm="1">
        <f t="array" ref="AD575">IF(OR(Z575=0,Z575=""),"",IF($R575="Mulched (left on surface)",IFERROR(_xlfn.UNIQUE(_xlfn._xlws.FILTER(Prod.Out!$H:$H,Prod.Out!$B:$B=Z575)),""),IF($R575="Incorporated",IFERROR(_xlfn.UNIQUE(_xlfn._xlws.FILTER(Prod.Out!$I:$I,Prod.Out!$B:$B=Z575)),""),IF($R575="Retained (unknown if mulched/incorp.)",IFERROR(_xlfn.UNIQUE(_xlfn._xlws.FILTER(Prod.Out!$J:$J,Prod.Out!$B:$B=Z575)),""),""))))</f>
        <v/>
      </c>
    </row>
    <row r="576" spans="19:30" x14ac:dyDescent="0.35">
      <c r="S576" s="4" t="str" cm="1">
        <f t="array" ref="S576">IF(OR(Q576="",Q576=0),"",IFERROR(IF(V576="No",_xlfn._xlws.FILTER(MT.Out!A:A,MT.Out!D:D=Q576),IF(V576="Yes",_xlfn._xlws.FILTER(Int.Out!O:O,Int.Out!B:B=Q576),"")),""))</f>
        <v/>
      </c>
      <c r="T576" s="4" t="str" cm="1">
        <f t="array" ref="T576">IF(OR(Q576="",Q576=0),"",IFERROR(IF(V576="No",_xlfn._xlws.FILTER(MT.Out!B:B,MT.Out!D:D=Q576),IF(V576="Yes",_xlfn._xlws.FILTER(Int.Out!P:P,Int.Out!B:B=Q576),"")),""))</f>
        <v/>
      </c>
      <c r="U576" s="4" t="str" cm="1">
        <f t="array" ref="U576">IF(OR($Q576="",$Q576=0),"",IFERROR(IF($V576="No",_xlfn._xlws.FILTER(MT.Out!C:C,MT.Out!$D:$D=$Q576),IF($V576="Yes",_xlfn._xlws.FILTER(Int.Out!Q:Q,Int.Out!$B:$B=$Q576),"")),""))</f>
        <v/>
      </c>
      <c r="V576" s="4" t="str">
        <f>IF(Q576&lt;&gt;"",IFERROR(IF(MATCH(Q576,_xlfn.ANCHORARRAY(Intercrop!AS$1),0)&gt;0,"Yes","No"),"No"),"")</f>
        <v/>
      </c>
      <c r="W576" s="4" t="str" cm="1">
        <f t="array" ref="W576">IF(Q576="Natural or Bare Fallow","",IF(V576="","",IF(V576="No",_xlfn._xlws.FILTER(MT.Out!E:E,MT.Out!D:D=Q576),IF(V576="Yes",_xlfn._xlws.FILTER(Int.Out!S:V,Int.Out!B:B=Q576)))))</f>
        <v/>
      </c>
      <c r="AA576" s="4" t="str" cm="1">
        <f t="array" ref="AA576">IF(OR(W576=0,W576=""),"",IF($R576="Mulched (left on surface)",IFERROR(_xlfn.UNIQUE(_xlfn._xlws.FILTER(Prod.Out!$H:$H,Prod.Out!$B:$B=W576)),""),IF($R576="Incorporated",IFERROR(_xlfn.UNIQUE(_xlfn._xlws.FILTER(Prod.Out!$I:$I,Prod.Out!$B:$B=W576)),""),IF($R576="Retained (unknown if mulched/incorp.)",IFERROR(_xlfn.UNIQUE(_xlfn._xlws.FILTER(Prod.Out!$J:$J,Prod.Out!$B:$B=W576)),""),""))))</f>
        <v/>
      </c>
      <c r="AB576" s="4" t="str" cm="1">
        <f t="array" ref="AB576">IF(OR(X576=0,X576=""),"",IF($R576="Mulched (left on surface)",IFERROR(_xlfn.UNIQUE(_xlfn._xlws.FILTER(Prod.Out!$H:$H,Prod.Out!$B:$B=X576)),""),IF($R576="Incorporated",IFERROR(_xlfn.UNIQUE(_xlfn._xlws.FILTER(Prod.Out!$I:$I,Prod.Out!$B:$B=X576)),""),IF($R576="Retained (unknown if mulched/incorp.)",IFERROR(_xlfn.UNIQUE(_xlfn._xlws.FILTER(Prod.Out!$J:$J,Prod.Out!$B:$B=X576)),""),""))))</f>
        <v/>
      </c>
      <c r="AC576" s="4" t="str" cm="1">
        <f t="array" ref="AC576">IF(OR(Y576=0,Y576=""),"",IF($R576="Mulched (left on surface)",IFERROR(_xlfn.UNIQUE(_xlfn._xlws.FILTER(Prod.Out!$H:$H,Prod.Out!$B:$B=Y576)),""),IF($R576="Incorporated",IFERROR(_xlfn.UNIQUE(_xlfn._xlws.FILTER(Prod.Out!$I:$I,Prod.Out!$B:$B=Y576)),""),IF($R576="Retained (unknown if mulched/incorp.)",IFERROR(_xlfn.UNIQUE(_xlfn._xlws.FILTER(Prod.Out!$J:$J,Prod.Out!$B:$B=Y576)),""),""))))</f>
        <v/>
      </c>
      <c r="AD576" s="4" t="str" cm="1">
        <f t="array" ref="AD576">IF(OR(Z576=0,Z576=""),"",IF($R576="Mulched (left on surface)",IFERROR(_xlfn.UNIQUE(_xlfn._xlws.FILTER(Prod.Out!$H:$H,Prod.Out!$B:$B=Z576)),""),IF($R576="Incorporated",IFERROR(_xlfn.UNIQUE(_xlfn._xlws.FILTER(Prod.Out!$I:$I,Prod.Out!$B:$B=Z576)),""),IF($R576="Retained (unknown if mulched/incorp.)",IFERROR(_xlfn.UNIQUE(_xlfn._xlws.FILTER(Prod.Out!$J:$J,Prod.Out!$B:$B=Z576)),""),""))))</f>
        <v/>
      </c>
    </row>
    <row r="577" spans="19:30" x14ac:dyDescent="0.35">
      <c r="S577" s="4" t="str" cm="1">
        <f t="array" ref="S577">IF(OR(Q577="",Q577=0),"",IFERROR(IF(V577="No",_xlfn._xlws.FILTER(MT.Out!A:A,MT.Out!D:D=Q577),IF(V577="Yes",_xlfn._xlws.FILTER(Int.Out!O:O,Int.Out!B:B=Q577),"")),""))</f>
        <v/>
      </c>
      <c r="T577" s="4" t="str" cm="1">
        <f t="array" ref="T577">IF(OR(Q577="",Q577=0),"",IFERROR(IF(V577="No",_xlfn._xlws.FILTER(MT.Out!B:B,MT.Out!D:D=Q577),IF(V577="Yes",_xlfn._xlws.FILTER(Int.Out!P:P,Int.Out!B:B=Q577),"")),""))</f>
        <v/>
      </c>
      <c r="U577" s="4" t="str" cm="1">
        <f t="array" ref="U577">IF(OR($Q577="",$Q577=0),"",IFERROR(IF($V577="No",_xlfn._xlws.FILTER(MT.Out!C:C,MT.Out!$D:$D=$Q577),IF($V577="Yes",_xlfn._xlws.FILTER(Int.Out!Q:Q,Int.Out!$B:$B=$Q577),"")),""))</f>
        <v/>
      </c>
      <c r="V577" s="4" t="str">
        <f>IF(Q577&lt;&gt;"",IFERROR(IF(MATCH(Q577,_xlfn.ANCHORARRAY(Intercrop!AS$1),0)&gt;0,"Yes","No"),"No"),"")</f>
        <v/>
      </c>
      <c r="W577" s="4" t="str" cm="1">
        <f t="array" ref="W577">IF(Q577="Natural or Bare Fallow","",IF(V577="","",IF(V577="No",_xlfn._xlws.FILTER(MT.Out!E:E,MT.Out!D:D=Q577),IF(V577="Yes",_xlfn._xlws.FILTER(Int.Out!S:V,Int.Out!B:B=Q577)))))</f>
        <v/>
      </c>
      <c r="AA577" s="4" t="str" cm="1">
        <f t="array" ref="AA577">IF(OR(W577=0,W577=""),"",IF($R577="Mulched (left on surface)",IFERROR(_xlfn.UNIQUE(_xlfn._xlws.FILTER(Prod.Out!$H:$H,Prod.Out!$B:$B=W577)),""),IF($R577="Incorporated",IFERROR(_xlfn.UNIQUE(_xlfn._xlws.FILTER(Prod.Out!$I:$I,Prod.Out!$B:$B=W577)),""),IF($R577="Retained (unknown if mulched/incorp.)",IFERROR(_xlfn.UNIQUE(_xlfn._xlws.FILTER(Prod.Out!$J:$J,Prod.Out!$B:$B=W577)),""),""))))</f>
        <v/>
      </c>
      <c r="AB577" s="4" t="str" cm="1">
        <f t="array" ref="AB577">IF(OR(X577=0,X577=""),"",IF($R577="Mulched (left on surface)",IFERROR(_xlfn.UNIQUE(_xlfn._xlws.FILTER(Prod.Out!$H:$H,Prod.Out!$B:$B=X577)),""),IF($R577="Incorporated",IFERROR(_xlfn.UNIQUE(_xlfn._xlws.FILTER(Prod.Out!$I:$I,Prod.Out!$B:$B=X577)),""),IF($R577="Retained (unknown if mulched/incorp.)",IFERROR(_xlfn.UNIQUE(_xlfn._xlws.FILTER(Prod.Out!$J:$J,Prod.Out!$B:$B=X577)),""),""))))</f>
        <v/>
      </c>
      <c r="AC577" s="4" t="str" cm="1">
        <f t="array" ref="AC577">IF(OR(Y577=0,Y577=""),"",IF($R577="Mulched (left on surface)",IFERROR(_xlfn.UNIQUE(_xlfn._xlws.FILTER(Prod.Out!$H:$H,Prod.Out!$B:$B=Y577)),""),IF($R577="Incorporated",IFERROR(_xlfn.UNIQUE(_xlfn._xlws.FILTER(Prod.Out!$I:$I,Prod.Out!$B:$B=Y577)),""),IF($R577="Retained (unknown if mulched/incorp.)",IFERROR(_xlfn.UNIQUE(_xlfn._xlws.FILTER(Prod.Out!$J:$J,Prod.Out!$B:$B=Y577)),""),""))))</f>
        <v/>
      </c>
      <c r="AD577" s="4" t="str" cm="1">
        <f t="array" ref="AD577">IF(OR(Z577=0,Z577=""),"",IF($R577="Mulched (left on surface)",IFERROR(_xlfn.UNIQUE(_xlfn._xlws.FILTER(Prod.Out!$H:$H,Prod.Out!$B:$B=Z577)),""),IF($R577="Incorporated",IFERROR(_xlfn.UNIQUE(_xlfn._xlws.FILTER(Prod.Out!$I:$I,Prod.Out!$B:$B=Z577)),""),IF($R577="Retained (unknown if mulched/incorp.)",IFERROR(_xlfn.UNIQUE(_xlfn._xlws.FILTER(Prod.Out!$J:$J,Prod.Out!$B:$B=Z577)),""),""))))</f>
        <v/>
      </c>
    </row>
    <row r="578" spans="19:30" x14ac:dyDescent="0.35">
      <c r="S578" s="4" t="str" cm="1">
        <f t="array" ref="S578">IF(OR(Q578="",Q578=0),"",IFERROR(IF(V578="No",_xlfn._xlws.FILTER(MT.Out!A:A,MT.Out!D:D=Q578),IF(V578="Yes",_xlfn._xlws.FILTER(Int.Out!O:O,Int.Out!B:B=Q578),"")),""))</f>
        <v/>
      </c>
      <c r="T578" s="4" t="str" cm="1">
        <f t="array" ref="T578">IF(OR(Q578="",Q578=0),"",IFERROR(IF(V578="No",_xlfn._xlws.FILTER(MT.Out!B:B,MT.Out!D:D=Q578),IF(V578="Yes",_xlfn._xlws.FILTER(Int.Out!P:P,Int.Out!B:B=Q578),"")),""))</f>
        <v/>
      </c>
      <c r="U578" s="4" t="str" cm="1">
        <f t="array" ref="U578">IF(OR($Q578="",$Q578=0),"",IFERROR(IF($V578="No",_xlfn._xlws.FILTER(MT.Out!C:C,MT.Out!$D:$D=$Q578),IF($V578="Yes",_xlfn._xlws.FILTER(Int.Out!Q:Q,Int.Out!$B:$B=$Q578),"")),""))</f>
        <v/>
      </c>
      <c r="V578" s="4" t="str">
        <f>IF(Q578&lt;&gt;"",IFERROR(IF(MATCH(Q578,_xlfn.ANCHORARRAY(Intercrop!AS$1),0)&gt;0,"Yes","No"),"No"),"")</f>
        <v/>
      </c>
      <c r="W578" s="4" t="str" cm="1">
        <f t="array" ref="W578">IF(Q578="Natural or Bare Fallow","",IF(V578="","",IF(V578="No",_xlfn._xlws.FILTER(MT.Out!E:E,MT.Out!D:D=Q578),IF(V578="Yes",_xlfn._xlws.FILTER(Int.Out!S:V,Int.Out!B:B=Q578)))))</f>
        <v/>
      </c>
      <c r="AA578" s="4" t="str" cm="1">
        <f t="array" ref="AA578">IF(OR(W578=0,W578=""),"",IF($R578="Mulched (left on surface)",IFERROR(_xlfn.UNIQUE(_xlfn._xlws.FILTER(Prod.Out!$H:$H,Prod.Out!$B:$B=W578)),""),IF($R578="Incorporated",IFERROR(_xlfn.UNIQUE(_xlfn._xlws.FILTER(Prod.Out!$I:$I,Prod.Out!$B:$B=W578)),""),IF($R578="Retained (unknown if mulched/incorp.)",IFERROR(_xlfn.UNIQUE(_xlfn._xlws.FILTER(Prod.Out!$J:$J,Prod.Out!$B:$B=W578)),""),""))))</f>
        <v/>
      </c>
      <c r="AB578" s="4" t="str" cm="1">
        <f t="array" ref="AB578">IF(OR(X578=0,X578=""),"",IF($R578="Mulched (left on surface)",IFERROR(_xlfn.UNIQUE(_xlfn._xlws.FILTER(Prod.Out!$H:$H,Prod.Out!$B:$B=X578)),""),IF($R578="Incorporated",IFERROR(_xlfn.UNIQUE(_xlfn._xlws.FILTER(Prod.Out!$I:$I,Prod.Out!$B:$B=X578)),""),IF($R578="Retained (unknown if mulched/incorp.)",IFERROR(_xlfn.UNIQUE(_xlfn._xlws.FILTER(Prod.Out!$J:$J,Prod.Out!$B:$B=X578)),""),""))))</f>
        <v/>
      </c>
      <c r="AC578" s="4" t="str" cm="1">
        <f t="array" ref="AC578">IF(OR(Y578=0,Y578=""),"",IF($R578="Mulched (left on surface)",IFERROR(_xlfn.UNIQUE(_xlfn._xlws.FILTER(Prod.Out!$H:$H,Prod.Out!$B:$B=Y578)),""),IF($R578="Incorporated",IFERROR(_xlfn.UNIQUE(_xlfn._xlws.FILTER(Prod.Out!$I:$I,Prod.Out!$B:$B=Y578)),""),IF($R578="Retained (unknown if mulched/incorp.)",IFERROR(_xlfn.UNIQUE(_xlfn._xlws.FILTER(Prod.Out!$J:$J,Prod.Out!$B:$B=Y578)),""),""))))</f>
        <v/>
      </c>
      <c r="AD578" s="4" t="str" cm="1">
        <f t="array" ref="AD578">IF(OR(Z578=0,Z578=""),"",IF($R578="Mulched (left on surface)",IFERROR(_xlfn.UNIQUE(_xlfn._xlws.FILTER(Prod.Out!$H:$H,Prod.Out!$B:$B=Z578)),""),IF($R578="Incorporated",IFERROR(_xlfn.UNIQUE(_xlfn._xlws.FILTER(Prod.Out!$I:$I,Prod.Out!$B:$B=Z578)),""),IF($R578="Retained (unknown if mulched/incorp.)",IFERROR(_xlfn.UNIQUE(_xlfn._xlws.FILTER(Prod.Out!$J:$J,Prod.Out!$B:$B=Z578)),""),""))))</f>
        <v/>
      </c>
    </row>
    <row r="579" spans="19:30" x14ac:dyDescent="0.35">
      <c r="S579" s="4" t="str" cm="1">
        <f t="array" ref="S579">IF(OR(Q579="",Q579=0),"",IFERROR(IF(V579="No",_xlfn._xlws.FILTER(MT.Out!A:A,MT.Out!D:D=Q579),IF(V579="Yes",_xlfn._xlws.FILTER(Int.Out!O:O,Int.Out!B:B=Q579),"")),""))</f>
        <v/>
      </c>
      <c r="T579" s="4" t="str" cm="1">
        <f t="array" ref="T579">IF(OR(Q579="",Q579=0),"",IFERROR(IF(V579="No",_xlfn._xlws.FILTER(MT.Out!B:B,MT.Out!D:D=Q579),IF(V579="Yes",_xlfn._xlws.FILTER(Int.Out!P:P,Int.Out!B:B=Q579),"")),""))</f>
        <v/>
      </c>
      <c r="U579" s="4" t="str" cm="1">
        <f t="array" ref="U579">IF(OR($Q579="",$Q579=0),"",IFERROR(IF($V579="No",_xlfn._xlws.FILTER(MT.Out!C:C,MT.Out!$D:$D=$Q579),IF($V579="Yes",_xlfn._xlws.FILTER(Int.Out!Q:Q,Int.Out!$B:$B=$Q579),"")),""))</f>
        <v/>
      </c>
      <c r="V579" s="4" t="str">
        <f>IF(Q579&lt;&gt;"",IFERROR(IF(MATCH(Q579,_xlfn.ANCHORARRAY(Intercrop!AS$1),0)&gt;0,"Yes","No"),"No"),"")</f>
        <v/>
      </c>
      <c r="W579" s="4" t="str" cm="1">
        <f t="array" ref="W579">IF(Q579="Natural or Bare Fallow","",IF(V579="","",IF(V579="No",_xlfn._xlws.FILTER(MT.Out!E:E,MT.Out!D:D=Q579),IF(V579="Yes",_xlfn._xlws.FILTER(Int.Out!S:V,Int.Out!B:B=Q579)))))</f>
        <v/>
      </c>
      <c r="AA579" s="4" t="str" cm="1">
        <f t="array" ref="AA579">IF(OR(W579=0,W579=""),"",IF($R579="Mulched (left on surface)",IFERROR(_xlfn.UNIQUE(_xlfn._xlws.FILTER(Prod.Out!$H:$H,Prod.Out!$B:$B=W579)),""),IF($R579="Incorporated",IFERROR(_xlfn.UNIQUE(_xlfn._xlws.FILTER(Prod.Out!$I:$I,Prod.Out!$B:$B=W579)),""),IF($R579="Retained (unknown if mulched/incorp.)",IFERROR(_xlfn.UNIQUE(_xlfn._xlws.FILTER(Prod.Out!$J:$J,Prod.Out!$B:$B=W579)),""),""))))</f>
        <v/>
      </c>
      <c r="AB579" s="4" t="str" cm="1">
        <f t="array" ref="AB579">IF(OR(X579=0,X579=""),"",IF($R579="Mulched (left on surface)",IFERROR(_xlfn.UNIQUE(_xlfn._xlws.FILTER(Prod.Out!$H:$H,Prod.Out!$B:$B=X579)),""),IF($R579="Incorporated",IFERROR(_xlfn.UNIQUE(_xlfn._xlws.FILTER(Prod.Out!$I:$I,Prod.Out!$B:$B=X579)),""),IF($R579="Retained (unknown if mulched/incorp.)",IFERROR(_xlfn.UNIQUE(_xlfn._xlws.FILTER(Prod.Out!$J:$J,Prod.Out!$B:$B=X579)),""),""))))</f>
        <v/>
      </c>
      <c r="AC579" s="4" t="str" cm="1">
        <f t="array" ref="AC579">IF(OR(Y579=0,Y579=""),"",IF($R579="Mulched (left on surface)",IFERROR(_xlfn.UNIQUE(_xlfn._xlws.FILTER(Prod.Out!$H:$H,Prod.Out!$B:$B=Y579)),""),IF($R579="Incorporated",IFERROR(_xlfn.UNIQUE(_xlfn._xlws.FILTER(Prod.Out!$I:$I,Prod.Out!$B:$B=Y579)),""),IF($R579="Retained (unknown if mulched/incorp.)",IFERROR(_xlfn.UNIQUE(_xlfn._xlws.FILTER(Prod.Out!$J:$J,Prod.Out!$B:$B=Y579)),""),""))))</f>
        <v/>
      </c>
      <c r="AD579" s="4" t="str" cm="1">
        <f t="array" ref="AD579">IF(OR(Z579=0,Z579=""),"",IF($R579="Mulched (left on surface)",IFERROR(_xlfn.UNIQUE(_xlfn._xlws.FILTER(Prod.Out!$H:$H,Prod.Out!$B:$B=Z579)),""),IF($R579="Incorporated",IFERROR(_xlfn.UNIQUE(_xlfn._xlws.FILTER(Prod.Out!$I:$I,Prod.Out!$B:$B=Z579)),""),IF($R579="Retained (unknown if mulched/incorp.)",IFERROR(_xlfn.UNIQUE(_xlfn._xlws.FILTER(Prod.Out!$J:$J,Prod.Out!$B:$B=Z579)),""),""))))</f>
        <v/>
      </c>
    </row>
    <row r="580" spans="19:30" x14ac:dyDescent="0.35">
      <c r="S580" s="4" t="str" cm="1">
        <f t="array" ref="S580">IF(OR(Q580="",Q580=0),"",IFERROR(IF(V580="No",_xlfn._xlws.FILTER(MT.Out!A:A,MT.Out!D:D=Q580),IF(V580="Yes",_xlfn._xlws.FILTER(Int.Out!O:O,Int.Out!B:B=Q580),"")),""))</f>
        <v/>
      </c>
      <c r="T580" s="4" t="str" cm="1">
        <f t="array" ref="T580">IF(OR(Q580="",Q580=0),"",IFERROR(IF(V580="No",_xlfn._xlws.FILTER(MT.Out!B:B,MT.Out!D:D=Q580),IF(V580="Yes",_xlfn._xlws.FILTER(Int.Out!P:P,Int.Out!B:B=Q580),"")),""))</f>
        <v/>
      </c>
      <c r="U580" s="4" t="str" cm="1">
        <f t="array" ref="U580">IF(OR($Q580="",$Q580=0),"",IFERROR(IF($V580="No",_xlfn._xlws.FILTER(MT.Out!C:C,MT.Out!$D:$D=$Q580),IF($V580="Yes",_xlfn._xlws.FILTER(Int.Out!Q:Q,Int.Out!$B:$B=$Q580),"")),""))</f>
        <v/>
      </c>
      <c r="V580" s="4" t="str">
        <f>IF(Q580&lt;&gt;"",IFERROR(IF(MATCH(Q580,_xlfn.ANCHORARRAY(Intercrop!AS$1),0)&gt;0,"Yes","No"),"No"),"")</f>
        <v/>
      </c>
      <c r="W580" s="4" t="str" cm="1">
        <f t="array" ref="W580">IF(Q580="Natural or Bare Fallow","",IF(V580="","",IF(V580="No",_xlfn._xlws.FILTER(MT.Out!E:E,MT.Out!D:D=Q580),IF(V580="Yes",_xlfn._xlws.FILTER(Int.Out!S:V,Int.Out!B:B=Q580)))))</f>
        <v/>
      </c>
      <c r="AA580" s="4" t="str" cm="1">
        <f t="array" ref="AA580">IF(OR(W580=0,W580=""),"",IF($R580="Mulched (left on surface)",IFERROR(_xlfn.UNIQUE(_xlfn._xlws.FILTER(Prod.Out!$H:$H,Prod.Out!$B:$B=W580)),""),IF($R580="Incorporated",IFERROR(_xlfn.UNIQUE(_xlfn._xlws.FILTER(Prod.Out!$I:$I,Prod.Out!$B:$B=W580)),""),IF($R580="Retained (unknown if mulched/incorp.)",IFERROR(_xlfn.UNIQUE(_xlfn._xlws.FILTER(Prod.Out!$J:$J,Prod.Out!$B:$B=W580)),""),""))))</f>
        <v/>
      </c>
      <c r="AB580" s="4" t="str" cm="1">
        <f t="array" ref="AB580">IF(OR(X580=0,X580=""),"",IF($R580="Mulched (left on surface)",IFERROR(_xlfn.UNIQUE(_xlfn._xlws.FILTER(Prod.Out!$H:$H,Prod.Out!$B:$B=X580)),""),IF($R580="Incorporated",IFERROR(_xlfn.UNIQUE(_xlfn._xlws.FILTER(Prod.Out!$I:$I,Prod.Out!$B:$B=X580)),""),IF($R580="Retained (unknown if mulched/incorp.)",IFERROR(_xlfn.UNIQUE(_xlfn._xlws.FILTER(Prod.Out!$J:$J,Prod.Out!$B:$B=X580)),""),""))))</f>
        <v/>
      </c>
      <c r="AC580" s="4" t="str" cm="1">
        <f t="array" ref="AC580">IF(OR(Y580=0,Y580=""),"",IF($R580="Mulched (left on surface)",IFERROR(_xlfn.UNIQUE(_xlfn._xlws.FILTER(Prod.Out!$H:$H,Prod.Out!$B:$B=Y580)),""),IF($R580="Incorporated",IFERROR(_xlfn.UNIQUE(_xlfn._xlws.FILTER(Prod.Out!$I:$I,Prod.Out!$B:$B=Y580)),""),IF($R580="Retained (unknown if mulched/incorp.)",IFERROR(_xlfn.UNIQUE(_xlfn._xlws.FILTER(Prod.Out!$J:$J,Prod.Out!$B:$B=Y580)),""),""))))</f>
        <v/>
      </c>
      <c r="AD580" s="4" t="str" cm="1">
        <f t="array" ref="AD580">IF(OR(Z580=0,Z580=""),"",IF($R580="Mulched (left on surface)",IFERROR(_xlfn.UNIQUE(_xlfn._xlws.FILTER(Prod.Out!$H:$H,Prod.Out!$B:$B=Z580)),""),IF($R580="Incorporated",IFERROR(_xlfn.UNIQUE(_xlfn._xlws.FILTER(Prod.Out!$I:$I,Prod.Out!$B:$B=Z580)),""),IF($R580="Retained (unknown if mulched/incorp.)",IFERROR(_xlfn.UNIQUE(_xlfn._xlws.FILTER(Prod.Out!$J:$J,Prod.Out!$B:$B=Z580)),""),""))))</f>
        <v/>
      </c>
    </row>
    <row r="581" spans="19:30" x14ac:dyDescent="0.35">
      <c r="S581" s="4" t="str" cm="1">
        <f t="array" ref="S581">IF(OR(Q581="",Q581=0),"",IFERROR(IF(V581="No",_xlfn._xlws.FILTER(MT.Out!A:A,MT.Out!D:D=Q581),IF(V581="Yes",_xlfn._xlws.FILTER(Int.Out!O:O,Int.Out!B:B=Q581),"")),""))</f>
        <v/>
      </c>
      <c r="T581" s="4" t="str" cm="1">
        <f t="array" ref="T581">IF(OR(Q581="",Q581=0),"",IFERROR(IF(V581="No",_xlfn._xlws.FILTER(MT.Out!B:B,MT.Out!D:D=Q581),IF(V581="Yes",_xlfn._xlws.FILTER(Int.Out!P:P,Int.Out!B:B=Q581),"")),""))</f>
        <v/>
      </c>
      <c r="U581" s="4" t="str" cm="1">
        <f t="array" ref="U581">IF(OR($Q581="",$Q581=0),"",IFERROR(IF($V581="No",_xlfn._xlws.FILTER(MT.Out!C:C,MT.Out!$D:$D=$Q581),IF($V581="Yes",_xlfn._xlws.FILTER(Int.Out!Q:Q,Int.Out!$B:$B=$Q581),"")),""))</f>
        <v/>
      </c>
      <c r="V581" s="4" t="str">
        <f>IF(Q581&lt;&gt;"",IFERROR(IF(MATCH(Q581,_xlfn.ANCHORARRAY(Intercrop!AS$1),0)&gt;0,"Yes","No"),"No"),"")</f>
        <v/>
      </c>
      <c r="W581" s="4" t="str" cm="1">
        <f t="array" ref="W581">IF(Q581="Natural or Bare Fallow","",IF(V581="","",IF(V581="No",_xlfn._xlws.FILTER(MT.Out!E:E,MT.Out!D:D=Q581),IF(V581="Yes",_xlfn._xlws.FILTER(Int.Out!S:V,Int.Out!B:B=Q581)))))</f>
        <v/>
      </c>
      <c r="AA581" s="4" t="str" cm="1">
        <f t="array" ref="AA581">IF(OR(W581=0,W581=""),"",IF($R581="Mulched (left on surface)",IFERROR(_xlfn.UNIQUE(_xlfn._xlws.FILTER(Prod.Out!$H:$H,Prod.Out!$B:$B=W581)),""),IF($R581="Incorporated",IFERROR(_xlfn.UNIQUE(_xlfn._xlws.FILTER(Prod.Out!$I:$I,Prod.Out!$B:$B=W581)),""),IF($R581="Retained (unknown if mulched/incorp.)",IFERROR(_xlfn.UNIQUE(_xlfn._xlws.FILTER(Prod.Out!$J:$J,Prod.Out!$B:$B=W581)),""),""))))</f>
        <v/>
      </c>
      <c r="AB581" s="4" t="str" cm="1">
        <f t="array" ref="AB581">IF(OR(X581=0,X581=""),"",IF($R581="Mulched (left on surface)",IFERROR(_xlfn.UNIQUE(_xlfn._xlws.FILTER(Prod.Out!$H:$H,Prod.Out!$B:$B=X581)),""),IF($R581="Incorporated",IFERROR(_xlfn.UNIQUE(_xlfn._xlws.FILTER(Prod.Out!$I:$I,Prod.Out!$B:$B=X581)),""),IF($R581="Retained (unknown if mulched/incorp.)",IFERROR(_xlfn.UNIQUE(_xlfn._xlws.FILTER(Prod.Out!$J:$J,Prod.Out!$B:$B=X581)),""),""))))</f>
        <v/>
      </c>
      <c r="AC581" s="4" t="str" cm="1">
        <f t="array" ref="AC581">IF(OR(Y581=0,Y581=""),"",IF($R581="Mulched (left on surface)",IFERROR(_xlfn.UNIQUE(_xlfn._xlws.FILTER(Prod.Out!$H:$H,Prod.Out!$B:$B=Y581)),""),IF($R581="Incorporated",IFERROR(_xlfn.UNIQUE(_xlfn._xlws.FILTER(Prod.Out!$I:$I,Prod.Out!$B:$B=Y581)),""),IF($R581="Retained (unknown if mulched/incorp.)",IFERROR(_xlfn.UNIQUE(_xlfn._xlws.FILTER(Prod.Out!$J:$J,Prod.Out!$B:$B=Y581)),""),""))))</f>
        <v/>
      </c>
      <c r="AD581" s="4" t="str" cm="1">
        <f t="array" ref="AD581">IF(OR(Z581=0,Z581=""),"",IF($R581="Mulched (left on surface)",IFERROR(_xlfn.UNIQUE(_xlfn._xlws.FILTER(Prod.Out!$H:$H,Prod.Out!$B:$B=Z581)),""),IF($R581="Incorporated",IFERROR(_xlfn.UNIQUE(_xlfn._xlws.FILTER(Prod.Out!$I:$I,Prod.Out!$B:$B=Z581)),""),IF($R581="Retained (unknown if mulched/incorp.)",IFERROR(_xlfn.UNIQUE(_xlfn._xlws.FILTER(Prod.Out!$J:$J,Prod.Out!$B:$B=Z581)),""),""))))</f>
        <v/>
      </c>
    </row>
    <row r="582" spans="19:30" x14ac:dyDescent="0.35">
      <c r="S582" s="4" t="str" cm="1">
        <f t="array" ref="S582">IF(OR(Q582="",Q582=0),"",IFERROR(IF(V582="No",_xlfn._xlws.FILTER(MT.Out!A:A,MT.Out!D:D=Q582),IF(V582="Yes",_xlfn._xlws.FILTER(Int.Out!O:O,Int.Out!B:B=Q582),"")),""))</f>
        <v/>
      </c>
      <c r="T582" s="4" t="str" cm="1">
        <f t="array" ref="T582">IF(OR(Q582="",Q582=0),"",IFERROR(IF(V582="No",_xlfn._xlws.FILTER(MT.Out!B:B,MT.Out!D:D=Q582),IF(V582="Yes",_xlfn._xlws.FILTER(Int.Out!P:P,Int.Out!B:B=Q582),"")),""))</f>
        <v/>
      </c>
      <c r="U582" s="4" t="str" cm="1">
        <f t="array" ref="U582">IF(OR($Q582="",$Q582=0),"",IFERROR(IF($V582="No",_xlfn._xlws.FILTER(MT.Out!C:C,MT.Out!$D:$D=$Q582),IF($V582="Yes",_xlfn._xlws.FILTER(Int.Out!Q:Q,Int.Out!$B:$B=$Q582),"")),""))</f>
        <v/>
      </c>
      <c r="V582" s="4" t="str">
        <f>IF(Q582&lt;&gt;"",IFERROR(IF(MATCH(Q582,_xlfn.ANCHORARRAY(Intercrop!AS$1),0)&gt;0,"Yes","No"),"No"),"")</f>
        <v/>
      </c>
      <c r="W582" s="4" t="str" cm="1">
        <f t="array" ref="W582">IF(Q582="Natural or Bare Fallow","",IF(V582="","",IF(V582="No",_xlfn._xlws.FILTER(MT.Out!E:E,MT.Out!D:D=Q582),IF(V582="Yes",_xlfn._xlws.FILTER(Int.Out!S:V,Int.Out!B:B=Q582)))))</f>
        <v/>
      </c>
      <c r="AA582" s="4" t="str" cm="1">
        <f t="array" ref="AA582">IF(OR(W582=0,W582=""),"",IF($R582="Mulched (left on surface)",IFERROR(_xlfn.UNIQUE(_xlfn._xlws.FILTER(Prod.Out!$H:$H,Prod.Out!$B:$B=W582)),""),IF($R582="Incorporated",IFERROR(_xlfn.UNIQUE(_xlfn._xlws.FILTER(Prod.Out!$I:$I,Prod.Out!$B:$B=W582)),""),IF($R582="Retained (unknown if mulched/incorp.)",IFERROR(_xlfn.UNIQUE(_xlfn._xlws.FILTER(Prod.Out!$J:$J,Prod.Out!$B:$B=W582)),""),""))))</f>
        <v/>
      </c>
      <c r="AB582" s="4" t="str" cm="1">
        <f t="array" ref="AB582">IF(OR(X582=0,X582=""),"",IF($R582="Mulched (left on surface)",IFERROR(_xlfn.UNIQUE(_xlfn._xlws.FILTER(Prod.Out!$H:$H,Prod.Out!$B:$B=X582)),""),IF($R582="Incorporated",IFERROR(_xlfn.UNIQUE(_xlfn._xlws.FILTER(Prod.Out!$I:$I,Prod.Out!$B:$B=X582)),""),IF($R582="Retained (unknown if mulched/incorp.)",IFERROR(_xlfn.UNIQUE(_xlfn._xlws.FILTER(Prod.Out!$J:$J,Prod.Out!$B:$B=X582)),""),""))))</f>
        <v/>
      </c>
      <c r="AC582" s="4" t="str" cm="1">
        <f t="array" ref="AC582">IF(OR(Y582=0,Y582=""),"",IF($R582="Mulched (left on surface)",IFERROR(_xlfn.UNIQUE(_xlfn._xlws.FILTER(Prod.Out!$H:$H,Prod.Out!$B:$B=Y582)),""),IF($R582="Incorporated",IFERROR(_xlfn.UNIQUE(_xlfn._xlws.FILTER(Prod.Out!$I:$I,Prod.Out!$B:$B=Y582)),""),IF($R582="Retained (unknown if mulched/incorp.)",IFERROR(_xlfn.UNIQUE(_xlfn._xlws.FILTER(Prod.Out!$J:$J,Prod.Out!$B:$B=Y582)),""),""))))</f>
        <v/>
      </c>
      <c r="AD582" s="4" t="str" cm="1">
        <f t="array" ref="AD582">IF(OR(Z582=0,Z582=""),"",IF($R582="Mulched (left on surface)",IFERROR(_xlfn.UNIQUE(_xlfn._xlws.FILTER(Prod.Out!$H:$H,Prod.Out!$B:$B=Z582)),""),IF($R582="Incorporated",IFERROR(_xlfn.UNIQUE(_xlfn._xlws.FILTER(Prod.Out!$I:$I,Prod.Out!$B:$B=Z582)),""),IF($R582="Retained (unknown if mulched/incorp.)",IFERROR(_xlfn.UNIQUE(_xlfn._xlws.FILTER(Prod.Out!$J:$J,Prod.Out!$B:$B=Z582)),""),""))))</f>
        <v/>
      </c>
    </row>
    <row r="583" spans="19:30" x14ac:dyDescent="0.35">
      <c r="S583" s="4" t="str" cm="1">
        <f t="array" ref="S583">IF(OR(Q583="",Q583=0),"",IFERROR(IF(V583="No",_xlfn._xlws.FILTER(MT.Out!A:A,MT.Out!D:D=Q583),IF(V583="Yes",_xlfn._xlws.FILTER(Int.Out!O:O,Int.Out!B:B=Q583),"")),""))</f>
        <v/>
      </c>
      <c r="T583" s="4" t="str" cm="1">
        <f t="array" ref="T583">IF(OR(Q583="",Q583=0),"",IFERROR(IF(V583="No",_xlfn._xlws.FILTER(MT.Out!B:B,MT.Out!D:D=Q583),IF(V583="Yes",_xlfn._xlws.FILTER(Int.Out!P:P,Int.Out!B:B=Q583),"")),""))</f>
        <v/>
      </c>
      <c r="U583" s="4" t="str" cm="1">
        <f t="array" ref="U583">IF(OR($Q583="",$Q583=0),"",IFERROR(IF($V583="No",_xlfn._xlws.FILTER(MT.Out!C:C,MT.Out!$D:$D=$Q583),IF($V583="Yes",_xlfn._xlws.FILTER(Int.Out!Q:Q,Int.Out!$B:$B=$Q583),"")),""))</f>
        <v/>
      </c>
      <c r="V583" s="4" t="str">
        <f>IF(Q583&lt;&gt;"",IFERROR(IF(MATCH(Q583,_xlfn.ANCHORARRAY(Intercrop!AS$1),0)&gt;0,"Yes","No"),"No"),"")</f>
        <v/>
      </c>
      <c r="W583" s="4" t="str" cm="1">
        <f t="array" ref="W583">IF(Q583="Natural or Bare Fallow","",IF(V583="","",IF(V583="No",_xlfn._xlws.FILTER(MT.Out!E:E,MT.Out!D:D=Q583),IF(V583="Yes",_xlfn._xlws.FILTER(Int.Out!S:V,Int.Out!B:B=Q583)))))</f>
        <v/>
      </c>
      <c r="AA583" s="4" t="str" cm="1">
        <f t="array" ref="AA583">IF(OR(W583=0,W583=""),"",IF($R583="Mulched (left on surface)",IFERROR(_xlfn.UNIQUE(_xlfn._xlws.FILTER(Prod.Out!$H:$H,Prod.Out!$B:$B=W583)),""),IF($R583="Incorporated",IFERROR(_xlfn.UNIQUE(_xlfn._xlws.FILTER(Prod.Out!$I:$I,Prod.Out!$B:$B=W583)),""),IF($R583="Retained (unknown if mulched/incorp.)",IFERROR(_xlfn.UNIQUE(_xlfn._xlws.FILTER(Prod.Out!$J:$J,Prod.Out!$B:$B=W583)),""),""))))</f>
        <v/>
      </c>
      <c r="AB583" s="4" t="str" cm="1">
        <f t="array" ref="AB583">IF(OR(X583=0,X583=""),"",IF($R583="Mulched (left on surface)",IFERROR(_xlfn.UNIQUE(_xlfn._xlws.FILTER(Prod.Out!$H:$H,Prod.Out!$B:$B=X583)),""),IF($R583="Incorporated",IFERROR(_xlfn.UNIQUE(_xlfn._xlws.FILTER(Prod.Out!$I:$I,Prod.Out!$B:$B=X583)),""),IF($R583="Retained (unknown if mulched/incorp.)",IFERROR(_xlfn.UNIQUE(_xlfn._xlws.FILTER(Prod.Out!$J:$J,Prod.Out!$B:$B=X583)),""),""))))</f>
        <v/>
      </c>
      <c r="AC583" s="4" t="str" cm="1">
        <f t="array" ref="AC583">IF(OR(Y583=0,Y583=""),"",IF($R583="Mulched (left on surface)",IFERROR(_xlfn.UNIQUE(_xlfn._xlws.FILTER(Prod.Out!$H:$H,Prod.Out!$B:$B=Y583)),""),IF($R583="Incorporated",IFERROR(_xlfn.UNIQUE(_xlfn._xlws.FILTER(Prod.Out!$I:$I,Prod.Out!$B:$B=Y583)),""),IF($R583="Retained (unknown if mulched/incorp.)",IFERROR(_xlfn.UNIQUE(_xlfn._xlws.FILTER(Prod.Out!$J:$J,Prod.Out!$B:$B=Y583)),""),""))))</f>
        <v/>
      </c>
      <c r="AD583" s="4" t="str" cm="1">
        <f t="array" ref="AD583">IF(OR(Z583=0,Z583=""),"",IF($R583="Mulched (left on surface)",IFERROR(_xlfn.UNIQUE(_xlfn._xlws.FILTER(Prod.Out!$H:$H,Prod.Out!$B:$B=Z583)),""),IF($R583="Incorporated",IFERROR(_xlfn.UNIQUE(_xlfn._xlws.FILTER(Prod.Out!$I:$I,Prod.Out!$B:$B=Z583)),""),IF($R583="Retained (unknown if mulched/incorp.)",IFERROR(_xlfn.UNIQUE(_xlfn._xlws.FILTER(Prod.Out!$J:$J,Prod.Out!$B:$B=Z583)),""),""))))</f>
        <v/>
      </c>
    </row>
    <row r="584" spans="19:30" x14ac:dyDescent="0.35">
      <c r="S584" s="4" t="str" cm="1">
        <f t="array" ref="S584">IF(OR(Q584="",Q584=0),"",IFERROR(IF(V584="No",_xlfn._xlws.FILTER(MT.Out!A:A,MT.Out!D:D=Q584),IF(V584="Yes",_xlfn._xlws.FILTER(Int.Out!O:O,Int.Out!B:B=Q584),"")),""))</f>
        <v/>
      </c>
      <c r="T584" s="4" t="str" cm="1">
        <f t="array" ref="T584">IF(OR(Q584="",Q584=0),"",IFERROR(IF(V584="No",_xlfn._xlws.FILTER(MT.Out!B:B,MT.Out!D:D=Q584),IF(V584="Yes",_xlfn._xlws.FILTER(Int.Out!P:P,Int.Out!B:B=Q584),"")),""))</f>
        <v/>
      </c>
      <c r="U584" s="4" t="str" cm="1">
        <f t="array" ref="U584">IF(OR($Q584="",$Q584=0),"",IFERROR(IF($V584="No",_xlfn._xlws.FILTER(MT.Out!C:C,MT.Out!$D:$D=$Q584),IF($V584="Yes",_xlfn._xlws.FILTER(Int.Out!Q:Q,Int.Out!$B:$B=$Q584),"")),""))</f>
        <v/>
      </c>
      <c r="V584" s="4" t="str">
        <f>IF(Q584&lt;&gt;"",IFERROR(IF(MATCH(Q584,_xlfn.ANCHORARRAY(Intercrop!AS$1),0)&gt;0,"Yes","No"),"No"),"")</f>
        <v/>
      </c>
      <c r="W584" s="4" t="str" cm="1">
        <f t="array" ref="W584">IF(Q584="Natural or Bare Fallow","",IF(V584="","",IF(V584="No",_xlfn._xlws.FILTER(MT.Out!E:E,MT.Out!D:D=Q584),IF(V584="Yes",_xlfn._xlws.FILTER(Int.Out!S:V,Int.Out!B:B=Q584)))))</f>
        <v/>
      </c>
      <c r="AA584" s="4" t="str" cm="1">
        <f t="array" ref="AA584">IF(OR(W584=0,W584=""),"",IF($R584="Mulched (left on surface)",IFERROR(_xlfn.UNIQUE(_xlfn._xlws.FILTER(Prod.Out!$H:$H,Prod.Out!$B:$B=W584)),""),IF($R584="Incorporated",IFERROR(_xlfn.UNIQUE(_xlfn._xlws.FILTER(Prod.Out!$I:$I,Prod.Out!$B:$B=W584)),""),IF($R584="Retained (unknown if mulched/incorp.)",IFERROR(_xlfn.UNIQUE(_xlfn._xlws.FILTER(Prod.Out!$J:$J,Prod.Out!$B:$B=W584)),""),""))))</f>
        <v/>
      </c>
      <c r="AB584" s="4" t="str" cm="1">
        <f t="array" ref="AB584">IF(OR(X584=0,X584=""),"",IF($R584="Mulched (left on surface)",IFERROR(_xlfn.UNIQUE(_xlfn._xlws.FILTER(Prod.Out!$H:$H,Prod.Out!$B:$B=X584)),""),IF($R584="Incorporated",IFERROR(_xlfn.UNIQUE(_xlfn._xlws.FILTER(Prod.Out!$I:$I,Prod.Out!$B:$B=X584)),""),IF($R584="Retained (unknown if mulched/incorp.)",IFERROR(_xlfn.UNIQUE(_xlfn._xlws.FILTER(Prod.Out!$J:$J,Prod.Out!$B:$B=X584)),""),""))))</f>
        <v/>
      </c>
      <c r="AC584" s="4" t="str" cm="1">
        <f t="array" ref="AC584">IF(OR(Y584=0,Y584=""),"",IF($R584="Mulched (left on surface)",IFERROR(_xlfn.UNIQUE(_xlfn._xlws.FILTER(Prod.Out!$H:$H,Prod.Out!$B:$B=Y584)),""),IF($R584="Incorporated",IFERROR(_xlfn.UNIQUE(_xlfn._xlws.FILTER(Prod.Out!$I:$I,Prod.Out!$B:$B=Y584)),""),IF($R584="Retained (unknown if mulched/incorp.)",IFERROR(_xlfn.UNIQUE(_xlfn._xlws.FILTER(Prod.Out!$J:$J,Prod.Out!$B:$B=Y584)),""),""))))</f>
        <v/>
      </c>
      <c r="AD584" s="4" t="str" cm="1">
        <f t="array" ref="AD584">IF(OR(Z584=0,Z584=""),"",IF($R584="Mulched (left on surface)",IFERROR(_xlfn.UNIQUE(_xlfn._xlws.FILTER(Prod.Out!$H:$H,Prod.Out!$B:$B=Z584)),""),IF($R584="Incorporated",IFERROR(_xlfn.UNIQUE(_xlfn._xlws.FILTER(Prod.Out!$I:$I,Prod.Out!$B:$B=Z584)),""),IF($R584="Retained (unknown if mulched/incorp.)",IFERROR(_xlfn.UNIQUE(_xlfn._xlws.FILTER(Prod.Out!$J:$J,Prod.Out!$B:$B=Z584)),""),""))))</f>
        <v/>
      </c>
    </row>
    <row r="585" spans="19:30" x14ac:dyDescent="0.35">
      <c r="S585" s="4" t="str" cm="1">
        <f t="array" ref="S585">IF(OR(Q585="",Q585=0),"",IFERROR(IF(V585="No",_xlfn._xlws.FILTER(MT.Out!A:A,MT.Out!D:D=Q585),IF(V585="Yes",_xlfn._xlws.FILTER(Int.Out!O:O,Int.Out!B:B=Q585),"")),""))</f>
        <v/>
      </c>
      <c r="T585" s="4" t="str" cm="1">
        <f t="array" ref="T585">IF(OR(Q585="",Q585=0),"",IFERROR(IF(V585="No",_xlfn._xlws.FILTER(MT.Out!B:B,MT.Out!D:D=Q585),IF(V585="Yes",_xlfn._xlws.FILTER(Int.Out!P:P,Int.Out!B:B=Q585),"")),""))</f>
        <v/>
      </c>
      <c r="U585" s="4" t="str" cm="1">
        <f t="array" ref="U585">IF(OR($Q585="",$Q585=0),"",IFERROR(IF($V585="No",_xlfn._xlws.FILTER(MT.Out!C:C,MT.Out!$D:$D=$Q585),IF($V585="Yes",_xlfn._xlws.FILTER(Int.Out!Q:Q,Int.Out!$B:$B=$Q585),"")),""))</f>
        <v/>
      </c>
      <c r="V585" s="4" t="str">
        <f>IF(Q585&lt;&gt;"",IFERROR(IF(MATCH(Q585,_xlfn.ANCHORARRAY(Intercrop!AS$1),0)&gt;0,"Yes","No"),"No"),"")</f>
        <v/>
      </c>
      <c r="W585" s="4" t="str" cm="1">
        <f t="array" ref="W585">IF(Q585="Natural or Bare Fallow","",IF(V585="","",IF(V585="No",_xlfn._xlws.FILTER(MT.Out!E:E,MT.Out!D:D=Q585),IF(V585="Yes",_xlfn._xlws.FILTER(Int.Out!S:V,Int.Out!B:B=Q585)))))</f>
        <v/>
      </c>
      <c r="AA585" s="4" t="str" cm="1">
        <f t="array" ref="AA585">IF(OR(W585=0,W585=""),"",IF($R585="Mulched (left on surface)",IFERROR(_xlfn.UNIQUE(_xlfn._xlws.FILTER(Prod.Out!$H:$H,Prod.Out!$B:$B=W585)),""),IF($R585="Incorporated",IFERROR(_xlfn.UNIQUE(_xlfn._xlws.FILTER(Prod.Out!$I:$I,Prod.Out!$B:$B=W585)),""),IF($R585="Retained (unknown if mulched/incorp.)",IFERROR(_xlfn.UNIQUE(_xlfn._xlws.FILTER(Prod.Out!$J:$J,Prod.Out!$B:$B=W585)),""),""))))</f>
        <v/>
      </c>
      <c r="AB585" s="4" t="str" cm="1">
        <f t="array" ref="AB585">IF(OR(X585=0,X585=""),"",IF($R585="Mulched (left on surface)",IFERROR(_xlfn.UNIQUE(_xlfn._xlws.FILTER(Prod.Out!$H:$H,Prod.Out!$B:$B=X585)),""),IF($R585="Incorporated",IFERROR(_xlfn.UNIQUE(_xlfn._xlws.FILTER(Prod.Out!$I:$I,Prod.Out!$B:$B=X585)),""),IF($R585="Retained (unknown if mulched/incorp.)",IFERROR(_xlfn.UNIQUE(_xlfn._xlws.FILTER(Prod.Out!$J:$J,Prod.Out!$B:$B=X585)),""),""))))</f>
        <v/>
      </c>
      <c r="AC585" s="4" t="str" cm="1">
        <f t="array" ref="AC585">IF(OR(Y585=0,Y585=""),"",IF($R585="Mulched (left on surface)",IFERROR(_xlfn.UNIQUE(_xlfn._xlws.FILTER(Prod.Out!$H:$H,Prod.Out!$B:$B=Y585)),""),IF($R585="Incorporated",IFERROR(_xlfn.UNIQUE(_xlfn._xlws.FILTER(Prod.Out!$I:$I,Prod.Out!$B:$B=Y585)),""),IF($R585="Retained (unknown if mulched/incorp.)",IFERROR(_xlfn.UNIQUE(_xlfn._xlws.FILTER(Prod.Out!$J:$J,Prod.Out!$B:$B=Y585)),""),""))))</f>
        <v/>
      </c>
      <c r="AD585" s="4" t="str" cm="1">
        <f t="array" ref="AD585">IF(OR(Z585=0,Z585=""),"",IF($R585="Mulched (left on surface)",IFERROR(_xlfn.UNIQUE(_xlfn._xlws.FILTER(Prod.Out!$H:$H,Prod.Out!$B:$B=Z585)),""),IF($R585="Incorporated",IFERROR(_xlfn.UNIQUE(_xlfn._xlws.FILTER(Prod.Out!$I:$I,Prod.Out!$B:$B=Z585)),""),IF($R585="Retained (unknown if mulched/incorp.)",IFERROR(_xlfn.UNIQUE(_xlfn._xlws.FILTER(Prod.Out!$J:$J,Prod.Out!$B:$B=Z585)),""),""))))</f>
        <v/>
      </c>
    </row>
    <row r="586" spans="19:30" x14ac:dyDescent="0.35">
      <c r="S586" s="4" t="str" cm="1">
        <f t="array" ref="S586">IF(OR(Q586="",Q586=0),"",IFERROR(IF(V586="No",_xlfn._xlws.FILTER(MT.Out!A:A,MT.Out!D:D=Q586),IF(V586="Yes",_xlfn._xlws.FILTER(Int.Out!O:O,Int.Out!B:B=Q586),"")),""))</f>
        <v/>
      </c>
      <c r="T586" s="4" t="str" cm="1">
        <f t="array" ref="T586">IF(OR(Q586="",Q586=0),"",IFERROR(IF(V586="No",_xlfn._xlws.FILTER(MT.Out!B:B,MT.Out!D:D=Q586),IF(V586="Yes",_xlfn._xlws.FILTER(Int.Out!P:P,Int.Out!B:B=Q586),"")),""))</f>
        <v/>
      </c>
      <c r="U586" s="4" t="str" cm="1">
        <f t="array" ref="U586">IF(OR($Q586="",$Q586=0),"",IFERROR(IF($V586="No",_xlfn._xlws.FILTER(MT.Out!C:C,MT.Out!$D:$D=$Q586),IF($V586="Yes",_xlfn._xlws.FILTER(Int.Out!Q:Q,Int.Out!$B:$B=$Q586),"")),""))</f>
        <v/>
      </c>
      <c r="V586" s="4" t="str">
        <f>IF(Q586&lt;&gt;"",IFERROR(IF(MATCH(Q586,_xlfn.ANCHORARRAY(Intercrop!AS$1),0)&gt;0,"Yes","No"),"No"),"")</f>
        <v/>
      </c>
      <c r="W586" s="4" t="str" cm="1">
        <f t="array" ref="W586">IF(Q586="Natural or Bare Fallow","",IF(V586="","",IF(V586="No",_xlfn._xlws.FILTER(MT.Out!E:E,MT.Out!D:D=Q586),IF(V586="Yes",_xlfn._xlws.FILTER(Int.Out!S:V,Int.Out!B:B=Q586)))))</f>
        <v/>
      </c>
      <c r="AA586" s="4" t="str" cm="1">
        <f t="array" ref="AA586">IF(OR(W586=0,W586=""),"",IF($R586="Mulched (left on surface)",IFERROR(_xlfn.UNIQUE(_xlfn._xlws.FILTER(Prod.Out!$H:$H,Prod.Out!$B:$B=W586)),""),IF($R586="Incorporated",IFERROR(_xlfn.UNIQUE(_xlfn._xlws.FILTER(Prod.Out!$I:$I,Prod.Out!$B:$B=W586)),""),IF($R586="Retained (unknown if mulched/incorp.)",IFERROR(_xlfn.UNIQUE(_xlfn._xlws.FILTER(Prod.Out!$J:$J,Prod.Out!$B:$B=W586)),""),""))))</f>
        <v/>
      </c>
      <c r="AB586" s="4" t="str" cm="1">
        <f t="array" ref="AB586">IF(OR(X586=0,X586=""),"",IF($R586="Mulched (left on surface)",IFERROR(_xlfn.UNIQUE(_xlfn._xlws.FILTER(Prod.Out!$H:$H,Prod.Out!$B:$B=X586)),""),IF($R586="Incorporated",IFERROR(_xlfn.UNIQUE(_xlfn._xlws.FILTER(Prod.Out!$I:$I,Prod.Out!$B:$B=X586)),""),IF($R586="Retained (unknown if mulched/incorp.)",IFERROR(_xlfn.UNIQUE(_xlfn._xlws.FILTER(Prod.Out!$J:$J,Prod.Out!$B:$B=X586)),""),""))))</f>
        <v/>
      </c>
      <c r="AC586" s="4" t="str" cm="1">
        <f t="array" ref="AC586">IF(OR(Y586=0,Y586=""),"",IF($R586="Mulched (left on surface)",IFERROR(_xlfn.UNIQUE(_xlfn._xlws.FILTER(Prod.Out!$H:$H,Prod.Out!$B:$B=Y586)),""),IF($R586="Incorporated",IFERROR(_xlfn.UNIQUE(_xlfn._xlws.FILTER(Prod.Out!$I:$I,Prod.Out!$B:$B=Y586)),""),IF($R586="Retained (unknown if mulched/incorp.)",IFERROR(_xlfn.UNIQUE(_xlfn._xlws.FILTER(Prod.Out!$J:$J,Prod.Out!$B:$B=Y586)),""),""))))</f>
        <v/>
      </c>
      <c r="AD586" s="4" t="str" cm="1">
        <f t="array" ref="AD586">IF(OR(Z586=0,Z586=""),"",IF($R586="Mulched (left on surface)",IFERROR(_xlfn.UNIQUE(_xlfn._xlws.FILTER(Prod.Out!$H:$H,Prod.Out!$B:$B=Z586)),""),IF($R586="Incorporated",IFERROR(_xlfn.UNIQUE(_xlfn._xlws.FILTER(Prod.Out!$I:$I,Prod.Out!$B:$B=Z586)),""),IF($R586="Retained (unknown if mulched/incorp.)",IFERROR(_xlfn.UNIQUE(_xlfn._xlws.FILTER(Prod.Out!$J:$J,Prod.Out!$B:$B=Z586)),""),""))))</f>
        <v/>
      </c>
    </row>
    <row r="587" spans="19:30" x14ac:dyDescent="0.35">
      <c r="S587" s="4" t="str" cm="1">
        <f t="array" ref="S587">IF(OR(Q587="",Q587=0),"",IFERROR(IF(V587="No",_xlfn._xlws.FILTER(MT.Out!A:A,MT.Out!D:D=Q587),IF(V587="Yes",_xlfn._xlws.FILTER(Int.Out!O:O,Int.Out!B:B=Q587),"")),""))</f>
        <v/>
      </c>
      <c r="T587" s="4" t="str" cm="1">
        <f t="array" ref="T587">IF(OR(Q587="",Q587=0),"",IFERROR(IF(V587="No",_xlfn._xlws.FILTER(MT.Out!B:B,MT.Out!D:D=Q587),IF(V587="Yes",_xlfn._xlws.FILTER(Int.Out!P:P,Int.Out!B:B=Q587),"")),""))</f>
        <v/>
      </c>
      <c r="U587" s="4" t="str" cm="1">
        <f t="array" ref="U587">IF(OR($Q587="",$Q587=0),"",IFERROR(IF($V587="No",_xlfn._xlws.FILTER(MT.Out!C:C,MT.Out!$D:$D=$Q587),IF($V587="Yes",_xlfn._xlws.FILTER(Int.Out!Q:Q,Int.Out!$B:$B=$Q587),"")),""))</f>
        <v/>
      </c>
      <c r="V587" s="4" t="str">
        <f>IF(Q587&lt;&gt;"",IFERROR(IF(MATCH(Q587,_xlfn.ANCHORARRAY(Intercrop!AS$1),0)&gt;0,"Yes","No"),"No"),"")</f>
        <v/>
      </c>
      <c r="W587" s="4" t="str" cm="1">
        <f t="array" ref="W587">IF(Q587="Natural or Bare Fallow","",IF(V587="","",IF(V587="No",_xlfn._xlws.FILTER(MT.Out!E:E,MT.Out!D:D=Q587),IF(V587="Yes",_xlfn._xlws.FILTER(Int.Out!S:V,Int.Out!B:B=Q587)))))</f>
        <v/>
      </c>
      <c r="AA587" s="4" t="str" cm="1">
        <f t="array" ref="AA587">IF(OR(W587=0,W587=""),"",IF($R587="Mulched (left on surface)",IFERROR(_xlfn.UNIQUE(_xlfn._xlws.FILTER(Prod.Out!$H:$H,Prod.Out!$B:$B=W587)),""),IF($R587="Incorporated",IFERROR(_xlfn.UNIQUE(_xlfn._xlws.FILTER(Prod.Out!$I:$I,Prod.Out!$B:$B=W587)),""),IF($R587="Retained (unknown if mulched/incorp.)",IFERROR(_xlfn.UNIQUE(_xlfn._xlws.FILTER(Prod.Out!$J:$J,Prod.Out!$B:$B=W587)),""),""))))</f>
        <v/>
      </c>
      <c r="AB587" s="4" t="str" cm="1">
        <f t="array" ref="AB587">IF(OR(X587=0,X587=""),"",IF($R587="Mulched (left on surface)",IFERROR(_xlfn.UNIQUE(_xlfn._xlws.FILTER(Prod.Out!$H:$H,Prod.Out!$B:$B=X587)),""),IF($R587="Incorporated",IFERROR(_xlfn.UNIQUE(_xlfn._xlws.FILTER(Prod.Out!$I:$I,Prod.Out!$B:$B=X587)),""),IF($R587="Retained (unknown if mulched/incorp.)",IFERROR(_xlfn.UNIQUE(_xlfn._xlws.FILTER(Prod.Out!$J:$J,Prod.Out!$B:$B=X587)),""),""))))</f>
        <v/>
      </c>
      <c r="AC587" s="4" t="str" cm="1">
        <f t="array" ref="AC587">IF(OR(Y587=0,Y587=""),"",IF($R587="Mulched (left on surface)",IFERROR(_xlfn.UNIQUE(_xlfn._xlws.FILTER(Prod.Out!$H:$H,Prod.Out!$B:$B=Y587)),""),IF($R587="Incorporated",IFERROR(_xlfn.UNIQUE(_xlfn._xlws.FILTER(Prod.Out!$I:$I,Prod.Out!$B:$B=Y587)),""),IF($R587="Retained (unknown if mulched/incorp.)",IFERROR(_xlfn.UNIQUE(_xlfn._xlws.FILTER(Prod.Out!$J:$J,Prod.Out!$B:$B=Y587)),""),""))))</f>
        <v/>
      </c>
      <c r="AD587" s="4" t="str" cm="1">
        <f t="array" ref="AD587">IF(OR(Z587=0,Z587=""),"",IF($R587="Mulched (left on surface)",IFERROR(_xlfn.UNIQUE(_xlfn._xlws.FILTER(Prod.Out!$H:$H,Prod.Out!$B:$B=Z587)),""),IF($R587="Incorporated",IFERROR(_xlfn.UNIQUE(_xlfn._xlws.FILTER(Prod.Out!$I:$I,Prod.Out!$B:$B=Z587)),""),IF($R587="Retained (unknown if mulched/incorp.)",IFERROR(_xlfn.UNIQUE(_xlfn._xlws.FILTER(Prod.Out!$J:$J,Prod.Out!$B:$B=Z587)),""),""))))</f>
        <v/>
      </c>
    </row>
    <row r="588" spans="19:30" x14ac:dyDescent="0.35">
      <c r="S588" s="4" t="str" cm="1">
        <f t="array" ref="S588">IF(OR(Q588="",Q588=0),"",IFERROR(IF(V588="No",_xlfn._xlws.FILTER(MT.Out!A:A,MT.Out!D:D=Q588),IF(V588="Yes",_xlfn._xlws.FILTER(Int.Out!O:O,Int.Out!B:B=Q588),"")),""))</f>
        <v/>
      </c>
      <c r="T588" s="4" t="str" cm="1">
        <f t="array" ref="T588">IF(OR(Q588="",Q588=0),"",IFERROR(IF(V588="No",_xlfn._xlws.FILTER(MT.Out!B:B,MT.Out!D:D=Q588),IF(V588="Yes",_xlfn._xlws.FILTER(Int.Out!P:P,Int.Out!B:B=Q588),"")),""))</f>
        <v/>
      </c>
      <c r="U588" s="4" t="str" cm="1">
        <f t="array" ref="U588">IF(OR($Q588="",$Q588=0),"",IFERROR(IF($V588="No",_xlfn._xlws.FILTER(MT.Out!C:C,MT.Out!$D:$D=$Q588),IF($V588="Yes",_xlfn._xlws.FILTER(Int.Out!Q:Q,Int.Out!$B:$B=$Q588),"")),""))</f>
        <v/>
      </c>
      <c r="V588" s="4" t="str">
        <f>IF(Q588&lt;&gt;"",IFERROR(IF(MATCH(Q588,_xlfn.ANCHORARRAY(Intercrop!AS$1),0)&gt;0,"Yes","No"),"No"),"")</f>
        <v/>
      </c>
      <c r="W588" s="4" t="str" cm="1">
        <f t="array" ref="W588">IF(Q588="Natural or Bare Fallow","",IF(V588="","",IF(V588="No",_xlfn._xlws.FILTER(MT.Out!E:E,MT.Out!D:D=Q588),IF(V588="Yes",_xlfn._xlws.FILTER(Int.Out!S:V,Int.Out!B:B=Q588)))))</f>
        <v/>
      </c>
      <c r="AA588" s="4" t="str" cm="1">
        <f t="array" ref="AA588">IF(OR(W588=0,W588=""),"",IF($R588="Mulched (left on surface)",IFERROR(_xlfn.UNIQUE(_xlfn._xlws.FILTER(Prod.Out!$H:$H,Prod.Out!$B:$B=W588)),""),IF($R588="Incorporated",IFERROR(_xlfn.UNIQUE(_xlfn._xlws.FILTER(Prod.Out!$I:$I,Prod.Out!$B:$B=W588)),""),IF($R588="Retained (unknown if mulched/incorp.)",IFERROR(_xlfn.UNIQUE(_xlfn._xlws.FILTER(Prod.Out!$J:$J,Prod.Out!$B:$B=W588)),""),""))))</f>
        <v/>
      </c>
      <c r="AB588" s="4" t="str" cm="1">
        <f t="array" ref="AB588">IF(OR(X588=0,X588=""),"",IF($R588="Mulched (left on surface)",IFERROR(_xlfn.UNIQUE(_xlfn._xlws.FILTER(Prod.Out!$H:$H,Prod.Out!$B:$B=X588)),""),IF($R588="Incorporated",IFERROR(_xlfn.UNIQUE(_xlfn._xlws.FILTER(Prod.Out!$I:$I,Prod.Out!$B:$B=X588)),""),IF($R588="Retained (unknown if mulched/incorp.)",IFERROR(_xlfn.UNIQUE(_xlfn._xlws.FILTER(Prod.Out!$J:$J,Prod.Out!$B:$B=X588)),""),""))))</f>
        <v/>
      </c>
      <c r="AC588" s="4" t="str" cm="1">
        <f t="array" ref="AC588">IF(OR(Y588=0,Y588=""),"",IF($R588="Mulched (left on surface)",IFERROR(_xlfn.UNIQUE(_xlfn._xlws.FILTER(Prod.Out!$H:$H,Prod.Out!$B:$B=Y588)),""),IF($R588="Incorporated",IFERROR(_xlfn.UNIQUE(_xlfn._xlws.FILTER(Prod.Out!$I:$I,Prod.Out!$B:$B=Y588)),""),IF($R588="Retained (unknown if mulched/incorp.)",IFERROR(_xlfn.UNIQUE(_xlfn._xlws.FILTER(Prod.Out!$J:$J,Prod.Out!$B:$B=Y588)),""),""))))</f>
        <v/>
      </c>
      <c r="AD588" s="4" t="str" cm="1">
        <f t="array" ref="AD588">IF(OR(Z588=0,Z588=""),"",IF($R588="Mulched (left on surface)",IFERROR(_xlfn.UNIQUE(_xlfn._xlws.FILTER(Prod.Out!$H:$H,Prod.Out!$B:$B=Z588)),""),IF($R588="Incorporated",IFERROR(_xlfn.UNIQUE(_xlfn._xlws.FILTER(Prod.Out!$I:$I,Prod.Out!$B:$B=Z588)),""),IF($R588="Retained (unknown if mulched/incorp.)",IFERROR(_xlfn.UNIQUE(_xlfn._xlws.FILTER(Prod.Out!$J:$J,Prod.Out!$B:$B=Z588)),""),""))))</f>
        <v/>
      </c>
    </row>
    <row r="589" spans="19:30" x14ac:dyDescent="0.35">
      <c r="S589" s="4" t="str" cm="1">
        <f t="array" ref="S589">IF(OR(Q589="",Q589=0),"",IFERROR(IF(V589="No",_xlfn._xlws.FILTER(MT.Out!A:A,MT.Out!D:D=Q589),IF(V589="Yes",_xlfn._xlws.FILTER(Int.Out!O:O,Int.Out!B:B=Q589),"")),""))</f>
        <v/>
      </c>
      <c r="T589" s="4" t="str" cm="1">
        <f t="array" ref="T589">IF(OR(Q589="",Q589=0),"",IFERROR(IF(V589="No",_xlfn._xlws.FILTER(MT.Out!B:B,MT.Out!D:D=Q589),IF(V589="Yes",_xlfn._xlws.FILTER(Int.Out!P:P,Int.Out!B:B=Q589),"")),""))</f>
        <v/>
      </c>
      <c r="U589" s="4" t="str" cm="1">
        <f t="array" ref="U589">IF(OR($Q589="",$Q589=0),"",IFERROR(IF($V589="No",_xlfn._xlws.FILTER(MT.Out!C:C,MT.Out!$D:$D=$Q589),IF($V589="Yes",_xlfn._xlws.FILTER(Int.Out!Q:Q,Int.Out!$B:$B=$Q589),"")),""))</f>
        <v/>
      </c>
      <c r="V589" s="4" t="str">
        <f>IF(Q589&lt;&gt;"",IFERROR(IF(MATCH(Q589,_xlfn.ANCHORARRAY(Intercrop!AS$1),0)&gt;0,"Yes","No"),"No"),"")</f>
        <v/>
      </c>
      <c r="W589" s="4" t="str" cm="1">
        <f t="array" ref="W589">IF(Q589="Natural or Bare Fallow","",IF(V589="","",IF(V589="No",_xlfn._xlws.FILTER(MT.Out!E:E,MT.Out!D:D=Q589),IF(V589="Yes",_xlfn._xlws.FILTER(Int.Out!S:V,Int.Out!B:B=Q589)))))</f>
        <v/>
      </c>
      <c r="AA589" s="4" t="str" cm="1">
        <f t="array" ref="AA589">IF(OR(W589=0,W589=""),"",IF($R589="Mulched (left on surface)",IFERROR(_xlfn.UNIQUE(_xlfn._xlws.FILTER(Prod.Out!$H:$H,Prod.Out!$B:$B=W589)),""),IF($R589="Incorporated",IFERROR(_xlfn.UNIQUE(_xlfn._xlws.FILTER(Prod.Out!$I:$I,Prod.Out!$B:$B=W589)),""),IF($R589="Retained (unknown if mulched/incorp.)",IFERROR(_xlfn.UNIQUE(_xlfn._xlws.FILTER(Prod.Out!$J:$J,Prod.Out!$B:$B=W589)),""),""))))</f>
        <v/>
      </c>
      <c r="AB589" s="4" t="str" cm="1">
        <f t="array" ref="AB589">IF(OR(X589=0,X589=""),"",IF($R589="Mulched (left on surface)",IFERROR(_xlfn.UNIQUE(_xlfn._xlws.FILTER(Prod.Out!$H:$H,Prod.Out!$B:$B=X589)),""),IF($R589="Incorporated",IFERROR(_xlfn.UNIQUE(_xlfn._xlws.FILTER(Prod.Out!$I:$I,Prod.Out!$B:$B=X589)),""),IF($R589="Retained (unknown if mulched/incorp.)",IFERROR(_xlfn.UNIQUE(_xlfn._xlws.FILTER(Prod.Out!$J:$J,Prod.Out!$B:$B=X589)),""),""))))</f>
        <v/>
      </c>
      <c r="AC589" s="4" t="str" cm="1">
        <f t="array" ref="AC589">IF(OR(Y589=0,Y589=""),"",IF($R589="Mulched (left on surface)",IFERROR(_xlfn.UNIQUE(_xlfn._xlws.FILTER(Prod.Out!$H:$H,Prod.Out!$B:$B=Y589)),""),IF($R589="Incorporated",IFERROR(_xlfn.UNIQUE(_xlfn._xlws.FILTER(Prod.Out!$I:$I,Prod.Out!$B:$B=Y589)),""),IF($R589="Retained (unknown if mulched/incorp.)",IFERROR(_xlfn.UNIQUE(_xlfn._xlws.FILTER(Prod.Out!$J:$J,Prod.Out!$B:$B=Y589)),""),""))))</f>
        <v/>
      </c>
      <c r="AD589" s="4" t="str" cm="1">
        <f t="array" ref="AD589">IF(OR(Z589=0,Z589=""),"",IF($R589="Mulched (left on surface)",IFERROR(_xlfn.UNIQUE(_xlfn._xlws.FILTER(Prod.Out!$H:$H,Prod.Out!$B:$B=Z589)),""),IF($R589="Incorporated",IFERROR(_xlfn.UNIQUE(_xlfn._xlws.FILTER(Prod.Out!$I:$I,Prod.Out!$B:$B=Z589)),""),IF($R589="Retained (unknown if mulched/incorp.)",IFERROR(_xlfn.UNIQUE(_xlfn._xlws.FILTER(Prod.Out!$J:$J,Prod.Out!$B:$B=Z589)),""),""))))</f>
        <v/>
      </c>
    </row>
    <row r="590" spans="19:30" x14ac:dyDescent="0.35">
      <c r="S590" s="4" t="str" cm="1">
        <f t="array" ref="S590">IF(OR(Q590="",Q590=0),"",IFERROR(IF(V590="No",_xlfn._xlws.FILTER(MT.Out!A:A,MT.Out!D:D=Q590),IF(V590="Yes",_xlfn._xlws.FILTER(Int.Out!O:O,Int.Out!B:B=Q590),"")),""))</f>
        <v/>
      </c>
      <c r="T590" s="4" t="str" cm="1">
        <f t="array" ref="T590">IF(OR(Q590="",Q590=0),"",IFERROR(IF(V590="No",_xlfn._xlws.FILTER(MT.Out!B:B,MT.Out!D:D=Q590),IF(V590="Yes",_xlfn._xlws.FILTER(Int.Out!P:P,Int.Out!B:B=Q590),"")),""))</f>
        <v/>
      </c>
      <c r="U590" s="4" t="str" cm="1">
        <f t="array" ref="U590">IF(OR($Q590="",$Q590=0),"",IFERROR(IF($V590="No",_xlfn._xlws.FILTER(MT.Out!C:C,MT.Out!$D:$D=$Q590),IF($V590="Yes",_xlfn._xlws.FILTER(Int.Out!Q:Q,Int.Out!$B:$B=$Q590),"")),""))</f>
        <v/>
      </c>
      <c r="V590" s="4" t="str">
        <f>IF(Q590&lt;&gt;"",IFERROR(IF(MATCH(Q590,_xlfn.ANCHORARRAY(Intercrop!AS$1),0)&gt;0,"Yes","No"),"No"),"")</f>
        <v/>
      </c>
      <c r="W590" s="4" t="str" cm="1">
        <f t="array" ref="W590">IF(Q590="Natural or Bare Fallow","",IF(V590="","",IF(V590="No",_xlfn._xlws.FILTER(MT.Out!E:E,MT.Out!D:D=Q590),IF(V590="Yes",_xlfn._xlws.FILTER(Int.Out!S:V,Int.Out!B:B=Q590)))))</f>
        <v/>
      </c>
      <c r="AA590" s="4" t="str" cm="1">
        <f t="array" ref="AA590">IF(OR(W590=0,W590=""),"",IF($R590="Mulched (left on surface)",IFERROR(_xlfn.UNIQUE(_xlfn._xlws.FILTER(Prod.Out!$H:$H,Prod.Out!$B:$B=W590)),""),IF($R590="Incorporated",IFERROR(_xlfn.UNIQUE(_xlfn._xlws.FILTER(Prod.Out!$I:$I,Prod.Out!$B:$B=W590)),""),IF($R590="Retained (unknown if mulched/incorp.)",IFERROR(_xlfn.UNIQUE(_xlfn._xlws.FILTER(Prod.Out!$J:$J,Prod.Out!$B:$B=W590)),""),""))))</f>
        <v/>
      </c>
      <c r="AB590" s="4" t="str" cm="1">
        <f t="array" ref="AB590">IF(OR(X590=0,X590=""),"",IF($R590="Mulched (left on surface)",IFERROR(_xlfn.UNIQUE(_xlfn._xlws.FILTER(Prod.Out!$H:$H,Prod.Out!$B:$B=X590)),""),IF($R590="Incorporated",IFERROR(_xlfn.UNIQUE(_xlfn._xlws.FILTER(Prod.Out!$I:$I,Prod.Out!$B:$B=X590)),""),IF($R590="Retained (unknown if mulched/incorp.)",IFERROR(_xlfn.UNIQUE(_xlfn._xlws.FILTER(Prod.Out!$J:$J,Prod.Out!$B:$B=X590)),""),""))))</f>
        <v/>
      </c>
      <c r="AC590" s="4" t="str" cm="1">
        <f t="array" ref="AC590">IF(OR(Y590=0,Y590=""),"",IF($R590="Mulched (left on surface)",IFERROR(_xlfn.UNIQUE(_xlfn._xlws.FILTER(Prod.Out!$H:$H,Prod.Out!$B:$B=Y590)),""),IF($R590="Incorporated",IFERROR(_xlfn.UNIQUE(_xlfn._xlws.FILTER(Prod.Out!$I:$I,Prod.Out!$B:$B=Y590)),""),IF($R590="Retained (unknown if mulched/incorp.)",IFERROR(_xlfn.UNIQUE(_xlfn._xlws.FILTER(Prod.Out!$J:$J,Prod.Out!$B:$B=Y590)),""),""))))</f>
        <v/>
      </c>
      <c r="AD590" s="4" t="str" cm="1">
        <f t="array" ref="AD590">IF(OR(Z590=0,Z590=""),"",IF($R590="Mulched (left on surface)",IFERROR(_xlfn.UNIQUE(_xlfn._xlws.FILTER(Prod.Out!$H:$H,Prod.Out!$B:$B=Z590)),""),IF($R590="Incorporated",IFERROR(_xlfn.UNIQUE(_xlfn._xlws.FILTER(Prod.Out!$I:$I,Prod.Out!$B:$B=Z590)),""),IF($R590="Retained (unknown if mulched/incorp.)",IFERROR(_xlfn.UNIQUE(_xlfn._xlws.FILTER(Prod.Out!$J:$J,Prod.Out!$B:$B=Z590)),""),""))))</f>
        <v/>
      </c>
    </row>
    <row r="591" spans="19:30" x14ac:dyDescent="0.35">
      <c r="S591" s="4" t="str" cm="1">
        <f t="array" ref="S591">IF(OR(Q591="",Q591=0),"",IFERROR(IF(V591="No",_xlfn._xlws.FILTER(MT.Out!A:A,MT.Out!D:D=Q591),IF(V591="Yes",_xlfn._xlws.FILTER(Int.Out!O:O,Int.Out!B:B=Q591),"")),""))</f>
        <v/>
      </c>
      <c r="T591" s="4" t="str" cm="1">
        <f t="array" ref="T591">IF(OR(Q591="",Q591=0),"",IFERROR(IF(V591="No",_xlfn._xlws.FILTER(MT.Out!B:B,MT.Out!D:D=Q591),IF(V591="Yes",_xlfn._xlws.FILTER(Int.Out!P:P,Int.Out!B:B=Q591),"")),""))</f>
        <v/>
      </c>
      <c r="U591" s="4" t="str" cm="1">
        <f t="array" ref="U591">IF(OR($Q591="",$Q591=0),"",IFERROR(IF($V591="No",_xlfn._xlws.FILTER(MT.Out!C:C,MT.Out!$D:$D=$Q591),IF($V591="Yes",_xlfn._xlws.FILTER(Int.Out!Q:Q,Int.Out!$B:$B=$Q591),"")),""))</f>
        <v/>
      </c>
      <c r="V591" s="4" t="str">
        <f>IF(Q591&lt;&gt;"",IFERROR(IF(MATCH(Q591,_xlfn.ANCHORARRAY(Intercrop!AS$1),0)&gt;0,"Yes","No"),"No"),"")</f>
        <v/>
      </c>
      <c r="W591" s="4" t="str" cm="1">
        <f t="array" ref="W591">IF(Q591="Natural or Bare Fallow","",IF(V591="","",IF(V591="No",_xlfn._xlws.FILTER(MT.Out!E:E,MT.Out!D:D=Q591),IF(V591="Yes",_xlfn._xlws.FILTER(Int.Out!S:V,Int.Out!B:B=Q591)))))</f>
        <v/>
      </c>
      <c r="AA591" s="4" t="str" cm="1">
        <f t="array" ref="AA591">IF(OR(W591=0,W591=""),"",IF($R591="Mulched (left on surface)",IFERROR(_xlfn.UNIQUE(_xlfn._xlws.FILTER(Prod.Out!$H:$H,Prod.Out!$B:$B=W591)),""),IF($R591="Incorporated",IFERROR(_xlfn.UNIQUE(_xlfn._xlws.FILTER(Prod.Out!$I:$I,Prod.Out!$B:$B=W591)),""),IF($R591="Retained (unknown if mulched/incorp.)",IFERROR(_xlfn.UNIQUE(_xlfn._xlws.FILTER(Prod.Out!$J:$J,Prod.Out!$B:$B=W591)),""),""))))</f>
        <v/>
      </c>
      <c r="AB591" s="4" t="str" cm="1">
        <f t="array" ref="AB591">IF(OR(X591=0,X591=""),"",IF($R591="Mulched (left on surface)",IFERROR(_xlfn.UNIQUE(_xlfn._xlws.FILTER(Prod.Out!$H:$H,Prod.Out!$B:$B=X591)),""),IF($R591="Incorporated",IFERROR(_xlfn.UNIQUE(_xlfn._xlws.FILTER(Prod.Out!$I:$I,Prod.Out!$B:$B=X591)),""),IF($R591="Retained (unknown if mulched/incorp.)",IFERROR(_xlfn.UNIQUE(_xlfn._xlws.FILTER(Prod.Out!$J:$J,Prod.Out!$B:$B=X591)),""),""))))</f>
        <v/>
      </c>
      <c r="AC591" s="4" t="str" cm="1">
        <f t="array" ref="AC591">IF(OR(Y591=0,Y591=""),"",IF($R591="Mulched (left on surface)",IFERROR(_xlfn.UNIQUE(_xlfn._xlws.FILTER(Prod.Out!$H:$H,Prod.Out!$B:$B=Y591)),""),IF($R591="Incorporated",IFERROR(_xlfn.UNIQUE(_xlfn._xlws.FILTER(Prod.Out!$I:$I,Prod.Out!$B:$B=Y591)),""),IF($R591="Retained (unknown if mulched/incorp.)",IFERROR(_xlfn.UNIQUE(_xlfn._xlws.FILTER(Prod.Out!$J:$J,Prod.Out!$B:$B=Y591)),""),""))))</f>
        <v/>
      </c>
      <c r="AD591" s="4" t="str" cm="1">
        <f t="array" ref="AD591">IF(OR(Z591=0,Z591=""),"",IF($R591="Mulched (left on surface)",IFERROR(_xlfn.UNIQUE(_xlfn._xlws.FILTER(Prod.Out!$H:$H,Prod.Out!$B:$B=Z591)),""),IF($R591="Incorporated",IFERROR(_xlfn.UNIQUE(_xlfn._xlws.FILTER(Prod.Out!$I:$I,Prod.Out!$B:$B=Z591)),""),IF($R591="Retained (unknown if mulched/incorp.)",IFERROR(_xlfn.UNIQUE(_xlfn._xlws.FILTER(Prod.Out!$J:$J,Prod.Out!$B:$B=Z591)),""),""))))</f>
        <v/>
      </c>
    </row>
    <row r="592" spans="19:30" x14ac:dyDescent="0.35">
      <c r="S592" s="4" t="str" cm="1">
        <f t="array" ref="S592">IF(OR(Q592="",Q592=0),"",IFERROR(IF(V592="No",_xlfn._xlws.FILTER(MT.Out!A:A,MT.Out!D:D=Q592),IF(V592="Yes",_xlfn._xlws.FILTER(Int.Out!O:O,Int.Out!B:B=Q592),"")),""))</f>
        <v/>
      </c>
      <c r="T592" s="4" t="str" cm="1">
        <f t="array" ref="T592">IF(OR(Q592="",Q592=0),"",IFERROR(IF(V592="No",_xlfn._xlws.FILTER(MT.Out!B:B,MT.Out!D:D=Q592),IF(V592="Yes",_xlfn._xlws.FILTER(Int.Out!P:P,Int.Out!B:B=Q592),"")),""))</f>
        <v/>
      </c>
      <c r="U592" s="4" t="str" cm="1">
        <f t="array" ref="U592">IF(OR($Q592="",$Q592=0),"",IFERROR(IF($V592="No",_xlfn._xlws.FILTER(MT.Out!C:C,MT.Out!$D:$D=$Q592),IF($V592="Yes",_xlfn._xlws.FILTER(Int.Out!Q:Q,Int.Out!$B:$B=$Q592),"")),""))</f>
        <v/>
      </c>
      <c r="V592" s="4" t="str">
        <f>IF(Q592&lt;&gt;"",IFERROR(IF(MATCH(Q592,_xlfn.ANCHORARRAY(Intercrop!AS$1),0)&gt;0,"Yes","No"),"No"),"")</f>
        <v/>
      </c>
      <c r="W592" s="4" t="str" cm="1">
        <f t="array" ref="W592">IF(Q592="Natural or Bare Fallow","",IF(V592="","",IF(V592="No",_xlfn._xlws.FILTER(MT.Out!E:E,MT.Out!D:D=Q592),IF(V592="Yes",_xlfn._xlws.FILTER(Int.Out!S:V,Int.Out!B:B=Q592)))))</f>
        <v/>
      </c>
      <c r="AA592" s="4" t="str" cm="1">
        <f t="array" ref="AA592">IF(OR(W592=0,W592=""),"",IF($R592="Mulched (left on surface)",IFERROR(_xlfn.UNIQUE(_xlfn._xlws.FILTER(Prod.Out!$H:$H,Prod.Out!$B:$B=W592)),""),IF($R592="Incorporated",IFERROR(_xlfn.UNIQUE(_xlfn._xlws.FILTER(Prod.Out!$I:$I,Prod.Out!$B:$B=W592)),""),IF($R592="Retained (unknown if mulched/incorp.)",IFERROR(_xlfn.UNIQUE(_xlfn._xlws.FILTER(Prod.Out!$J:$J,Prod.Out!$B:$B=W592)),""),""))))</f>
        <v/>
      </c>
      <c r="AB592" s="4" t="str" cm="1">
        <f t="array" ref="AB592">IF(OR(X592=0,X592=""),"",IF($R592="Mulched (left on surface)",IFERROR(_xlfn.UNIQUE(_xlfn._xlws.FILTER(Prod.Out!$H:$H,Prod.Out!$B:$B=X592)),""),IF($R592="Incorporated",IFERROR(_xlfn.UNIQUE(_xlfn._xlws.FILTER(Prod.Out!$I:$I,Prod.Out!$B:$B=X592)),""),IF($R592="Retained (unknown if mulched/incorp.)",IFERROR(_xlfn.UNIQUE(_xlfn._xlws.FILTER(Prod.Out!$J:$J,Prod.Out!$B:$B=X592)),""),""))))</f>
        <v/>
      </c>
      <c r="AC592" s="4" t="str" cm="1">
        <f t="array" ref="AC592">IF(OR(Y592=0,Y592=""),"",IF($R592="Mulched (left on surface)",IFERROR(_xlfn.UNIQUE(_xlfn._xlws.FILTER(Prod.Out!$H:$H,Prod.Out!$B:$B=Y592)),""),IF($R592="Incorporated",IFERROR(_xlfn.UNIQUE(_xlfn._xlws.FILTER(Prod.Out!$I:$I,Prod.Out!$B:$B=Y592)),""),IF($R592="Retained (unknown if mulched/incorp.)",IFERROR(_xlfn.UNIQUE(_xlfn._xlws.FILTER(Prod.Out!$J:$J,Prod.Out!$B:$B=Y592)),""),""))))</f>
        <v/>
      </c>
      <c r="AD592" s="4" t="str" cm="1">
        <f t="array" ref="AD592">IF(OR(Z592=0,Z592=""),"",IF($R592="Mulched (left on surface)",IFERROR(_xlfn.UNIQUE(_xlfn._xlws.FILTER(Prod.Out!$H:$H,Prod.Out!$B:$B=Z592)),""),IF($R592="Incorporated",IFERROR(_xlfn.UNIQUE(_xlfn._xlws.FILTER(Prod.Out!$I:$I,Prod.Out!$B:$B=Z592)),""),IF($R592="Retained (unknown if mulched/incorp.)",IFERROR(_xlfn.UNIQUE(_xlfn._xlws.FILTER(Prod.Out!$J:$J,Prod.Out!$B:$B=Z592)),""),""))))</f>
        <v/>
      </c>
    </row>
    <row r="593" spans="19:30" x14ac:dyDescent="0.35">
      <c r="S593" s="4" t="str" cm="1">
        <f t="array" ref="S593">IF(OR(Q593="",Q593=0),"",IFERROR(IF(V593="No",_xlfn._xlws.FILTER(MT.Out!A:A,MT.Out!D:D=Q593),IF(V593="Yes",_xlfn._xlws.FILTER(Int.Out!O:O,Int.Out!B:B=Q593),"")),""))</f>
        <v/>
      </c>
      <c r="T593" s="4" t="str" cm="1">
        <f t="array" ref="T593">IF(OR(Q593="",Q593=0),"",IFERROR(IF(V593="No",_xlfn._xlws.FILTER(MT.Out!B:B,MT.Out!D:D=Q593),IF(V593="Yes",_xlfn._xlws.FILTER(Int.Out!P:P,Int.Out!B:B=Q593),"")),""))</f>
        <v/>
      </c>
      <c r="U593" s="4" t="str" cm="1">
        <f t="array" ref="U593">IF(OR($Q593="",$Q593=0),"",IFERROR(IF($V593="No",_xlfn._xlws.FILTER(MT.Out!C:C,MT.Out!$D:$D=$Q593),IF($V593="Yes",_xlfn._xlws.FILTER(Int.Out!Q:Q,Int.Out!$B:$B=$Q593),"")),""))</f>
        <v/>
      </c>
      <c r="V593" s="4" t="str">
        <f>IF(Q593&lt;&gt;"",IFERROR(IF(MATCH(Q593,_xlfn.ANCHORARRAY(Intercrop!AS$1),0)&gt;0,"Yes","No"),"No"),"")</f>
        <v/>
      </c>
      <c r="W593" s="4" t="str" cm="1">
        <f t="array" ref="W593">IF(Q593="Natural or Bare Fallow","",IF(V593="","",IF(V593="No",_xlfn._xlws.FILTER(MT.Out!E:E,MT.Out!D:D=Q593),IF(V593="Yes",_xlfn._xlws.FILTER(Int.Out!S:V,Int.Out!B:B=Q593)))))</f>
        <v/>
      </c>
      <c r="AA593" s="4" t="str" cm="1">
        <f t="array" ref="AA593">IF(OR(W593=0,W593=""),"",IF($R593="Mulched (left on surface)",IFERROR(_xlfn.UNIQUE(_xlfn._xlws.FILTER(Prod.Out!$H:$H,Prod.Out!$B:$B=W593)),""),IF($R593="Incorporated",IFERROR(_xlfn.UNIQUE(_xlfn._xlws.FILTER(Prod.Out!$I:$I,Prod.Out!$B:$B=W593)),""),IF($R593="Retained (unknown if mulched/incorp.)",IFERROR(_xlfn.UNIQUE(_xlfn._xlws.FILTER(Prod.Out!$J:$J,Prod.Out!$B:$B=W593)),""),""))))</f>
        <v/>
      </c>
      <c r="AB593" s="4" t="str" cm="1">
        <f t="array" ref="AB593">IF(OR(X593=0,X593=""),"",IF($R593="Mulched (left on surface)",IFERROR(_xlfn.UNIQUE(_xlfn._xlws.FILTER(Prod.Out!$H:$H,Prod.Out!$B:$B=X593)),""),IF($R593="Incorporated",IFERROR(_xlfn.UNIQUE(_xlfn._xlws.FILTER(Prod.Out!$I:$I,Prod.Out!$B:$B=X593)),""),IF($R593="Retained (unknown if mulched/incorp.)",IFERROR(_xlfn.UNIQUE(_xlfn._xlws.FILTER(Prod.Out!$J:$J,Prod.Out!$B:$B=X593)),""),""))))</f>
        <v/>
      </c>
      <c r="AC593" s="4" t="str" cm="1">
        <f t="array" ref="AC593">IF(OR(Y593=0,Y593=""),"",IF($R593="Mulched (left on surface)",IFERROR(_xlfn.UNIQUE(_xlfn._xlws.FILTER(Prod.Out!$H:$H,Prod.Out!$B:$B=Y593)),""),IF($R593="Incorporated",IFERROR(_xlfn.UNIQUE(_xlfn._xlws.FILTER(Prod.Out!$I:$I,Prod.Out!$B:$B=Y593)),""),IF($R593="Retained (unknown if mulched/incorp.)",IFERROR(_xlfn.UNIQUE(_xlfn._xlws.FILTER(Prod.Out!$J:$J,Prod.Out!$B:$B=Y593)),""),""))))</f>
        <v/>
      </c>
      <c r="AD593" s="4" t="str" cm="1">
        <f t="array" ref="AD593">IF(OR(Z593=0,Z593=""),"",IF($R593="Mulched (left on surface)",IFERROR(_xlfn.UNIQUE(_xlfn._xlws.FILTER(Prod.Out!$H:$H,Prod.Out!$B:$B=Z593)),""),IF($R593="Incorporated",IFERROR(_xlfn.UNIQUE(_xlfn._xlws.FILTER(Prod.Out!$I:$I,Prod.Out!$B:$B=Z593)),""),IF($R593="Retained (unknown if mulched/incorp.)",IFERROR(_xlfn.UNIQUE(_xlfn._xlws.FILTER(Prod.Out!$J:$J,Prod.Out!$B:$B=Z593)),""),""))))</f>
        <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15823-8F6A-4D82-9792-EF132B4E5895}">
  <sheetPr codeName="Sheet38">
    <tabColor theme="8" tint="0.79998168889431442"/>
  </sheetPr>
  <dimension ref="A1:AH62"/>
  <sheetViews>
    <sheetView topLeftCell="C1" workbookViewId="0">
      <selection activeCell="C10" sqref="C10"/>
    </sheetView>
  </sheetViews>
  <sheetFormatPr defaultRowHeight="14.35" x14ac:dyDescent="0.5"/>
  <cols>
    <col min="1" max="1" width="2.17578125" customWidth="1"/>
    <col min="2" max="2" width="11.52734375" bestFit="1" customWidth="1"/>
    <col min="3" max="3" width="16.8203125" customWidth="1"/>
    <col min="4" max="4" width="14.8203125" bestFit="1" customWidth="1"/>
    <col min="5" max="5" width="27.46875" customWidth="1"/>
    <col min="6" max="6" width="12" bestFit="1" customWidth="1"/>
    <col min="7" max="7" width="9.8203125" customWidth="1"/>
    <col min="8" max="8" width="11.8203125" customWidth="1"/>
    <col min="9" max="9" width="22.52734375" bestFit="1" customWidth="1"/>
    <col min="10" max="11" width="12.17578125" customWidth="1"/>
    <col min="12" max="13" width="15.17578125" customWidth="1"/>
    <col min="14" max="14" width="12.17578125" customWidth="1"/>
    <col min="15" max="15" width="23" customWidth="1"/>
    <col min="16" max="16" width="77.52734375" style="16" customWidth="1"/>
    <col min="17" max="17" width="16.52734375" customWidth="1"/>
    <col min="24" max="24" width="17.17578125" style="97" bestFit="1" customWidth="1"/>
    <col min="25" max="25" width="22.17578125" style="97" bestFit="1" customWidth="1"/>
    <col min="26" max="27" width="9" style="97"/>
    <col min="30" max="30" width="8" customWidth="1"/>
  </cols>
  <sheetData>
    <row r="1" spans="1:34" ht="53.5" customHeight="1" thickBot="1" x14ac:dyDescent="0.55000000000000004">
      <c r="A1" s="243"/>
      <c r="B1" s="891" t="s">
        <v>4978</v>
      </c>
      <c r="C1" s="891"/>
      <c r="D1" s="891"/>
      <c r="E1" s="891"/>
      <c r="F1" s="891"/>
      <c r="G1" s="891"/>
      <c r="H1" s="891"/>
      <c r="I1" s="891"/>
      <c r="J1" s="891"/>
      <c r="K1" s="891"/>
      <c r="L1" s="891"/>
      <c r="M1" s="891"/>
      <c r="N1" s="891"/>
      <c r="O1" s="891"/>
      <c r="P1" s="246"/>
      <c r="Q1" s="246"/>
      <c r="R1" s="246"/>
      <c r="S1" s="246"/>
      <c r="T1" s="246"/>
      <c r="U1" s="246"/>
      <c r="V1" s="246"/>
      <c r="W1" s="649"/>
      <c r="X1" s="96"/>
      <c r="Y1" s="96"/>
      <c r="Z1" s="96" t="s">
        <v>4979</v>
      </c>
      <c r="AA1" s="96"/>
      <c r="AB1" s="7"/>
      <c r="AC1" s="7"/>
      <c r="AD1" s="7"/>
      <c r="AE1" s="7"/>
      <c r="AF1" s="7"/>
      <c r="AG1" s="7"/>
      <c r="AH1" s="7"/>
    </row>
    <row r="2" spans="1:34" ht="5.25" customHeight="1" x14ac:dyDescent="0.5">
      <c r="A2" s="134"/>
      <c r="B2" s="7"/>
      <c r="C2" s="7"/>
      <c r="D2" s="7"/>
      <c r="E2" s="541" t="s">
        <v>4980</v>
      </c>
      <c r="F2" s="541" t="s">
        <v>4981</v>
      </c>
      <c r="G2" s="541" t="s">
        <v>4982</v>
      </c>
      <c r="H2" s="541" t="s">
        <v>4983</v>
      </c>
      <c r="I2" s="541" t="s">
        <v>4984</v>
      </c>
      <c r="J2" s="541" t="s">
        <v>4985</v>
      </c>
      <c r="K2" s="541" t="s">
        <v>4986</v>
      </c>
      <c r="L2" s="541" t="s">
        <v>4987</v>
      </c>
      <c r="M2" s="541" t="s">
        <v>4988</v>
      </c>
      <c r="N2" s="541" t="s">
        <v>4989</v>
      </c>
      <c r="O2" s="541" t="s">
        <v>4990</v>
      </c>
      <c r="P2" s="24"/>
      <c r="Q2" s="7"/>
      <c r="R2" s="7"/>
      <c r="S2" s="7"/>
      <c r="T2" s="7"/>
      <c r="U2" s="7"/>
      <c r="V2" s="7"/>
      <c r="W2" s="9"/>
      <c r="X2" s="96"/>
      <c r="Y2" s="96"/>
      <c r="Z2" s="96" t="str" cm="1">
        <f t="array" ref="Z2">IFERROR(_xlfn.UNIQUE(_xlfn._xlws.FILTER(O:O,(O:O&lt;&gt;"")*(O:O&lt;&gt;"Out.Code.Joined"))),"Error No Outcomes Chosen")</f>
        <v>Error No Outcomes Chosen</v>
      </c>
      <c r="AA2" s="96"/>
      <c r="AB2" s="7"/>
      <c r="AC2" s="7"/>
      <c r="AD2" s="7"/>
      <c r="AE2" s="7"/>
      <c r="AF2" s="7"/>
      <c r="AG2" s="7"/>
      <c r="AH2" s="7"/>
    </row>
    <row r="3" spans="1:34" ht="22.5" customHeight="1" x14ac:dyDescent="0.5">
      <c r="A3" s="134"/>
      <c r="B3" s="7"/>
      <c r="C3" s="7"/>
      <c r="D3" s="7"/>
      <c r="E3" s="57"/>
      <c r="F3" s="57"/>
      <c r="G3" s="892" t="s">
        <v>4991</v>
      </c>
      <c r="H3" s="881"/>
      <c r="I3" s="57"/>
      <c r="J3" s="879" t="s">
        <v>4992</v>
      </c>
      <c r="K3" s="893"/>
      <c r="L3" s="892" t="s">
        <v>4993</v>
      </c>
      <c r="M3" s="880"/>
      <c r="N3" s="881"/>
      <c r="O3" s="7"/>
      <c r="P3" s="24"/>
      <c r="Q3" s="7"/>
      <c r="R3" s="7"/>
      <c r="S3" s="7"/>
      <c r="T3" s="7"/>
      <c r="U3" s="7"/>
      <c r="V3" s="7"/>
      <c r="W3" s="9"/>
      <c r="X3" s="96"/>
      <c r="Y3" s="96"/>
      <c r="Z3" s="96"/>
      <c r="AA3" s="96"/>
      <c r="AB3" s="7"/>
      <c r="AC3" s="7"/>
      <c r="AD3" s="7"/>
      <c r="AE3" s="7"/>
      <c r="AF3" s="7"/>
      <c r="AG3" s="7"/>
      <c r="AH3" s="7"/>
    </row>
    <row r="4" spans="1:34" ht="23.35" x14ac:dyDescent="0.5">
      <c r="A4" s="134"/>
      <c r="B4" s="121" t="s">
        <v>4994</v>
      </c>
      <c r="C4" s="121" t="s">
        <v>4995</v>
      </c>
      <c r="D4" s="121" t="s">
        <v>4996</v>
      </c>
      <c r="E4" s="349" t="s">
        <v>4997</v>
      </c>
      <c r="F4" s="350" t="s">
        <v>4998</v>
      </c>
      <c r="G4" s="196" t="s">
        <v>1336</v>
      </c>
      <c r="H4" s="196" t="s">
        <v>1337</v>
      </c>
      <c r="I4" s="196" t="s">
        <v>4999</v>
      </c>
      <c r="J4" s="28" t="s">
        <v>5000</v>
      </c>
      <c r="K4" s="28" t="s">
        <v>5001</v>
      </c>
      <c r="L4" s="718" t="s">
        <v>5002</v>
      </c>
      <c r="M4" s="718" t="s">
        <v>5003</v>
      </c>
      <c r="N4" s="717" t="s">
        <v>5004</v>
      </c>
      <c r="O4" s="294"/>
      <c r="P4" s="357" t="s">
        <v>3591</v>
      </c>
      <c r="Q4" s="294"/>
      <c r="R4" s="176"/>
      <c r="S4" s="176"/>
      <c r="T4" s="176"/>
      <c r="U4" s="176"/>
      <c r="V4" s="176"/>
      <c r="W4" s="177"/>
      <c r="X4" s="96"/>
      <c r="Y4" s="96"/>
      <c r="Z4" s="96"/>
      <c r="AA4" s="96"/>
      <c r="AB4" s="7"/>
      <c r="AC4" s="7"/>
      <c r="AD4" s="7"/>
      <c r="AE4" s="7"/>
      <c r="AF4" s="7"/>
      <c r="AG4" s="7"/>
      <c r="AH4" s="7"/>
    </row>
    <row r="5" spans="1:34" ht="20.25" customHeight="1" x14ac:dyDescent="0.5">
      <c r="A5" s="134"/>
      <c r="B5" s="344" t="str">
        <f>IFERROR(INDEX(Outcodes!B:B,MATCH($E5,Outcodes!$E:$E,0)),"")</f>
        <v/>
      </c>
      <c r="C5" s="344" t="str">
        <f>IFERROR(INDEX(Outcodes!C:C,MATCH($E5,Outcodes!$E:$E,0)),"")</f>
        <v/>
      </c>
      <c r="D5" s="344" t="str">
        <f>IFERROR(INDEX(Outcodes!D:D,MATCH($E5,Outcodes!$E:$E,0)),"")</f>
        <v/>
      </c>
      <c r="E5" s="218"/>
      <c r="F5" s="218"/>
      <c r="G5" s="218"/>
      <c r="H5" s="218"/>
      <c r="I5" s="218"/>
      <c r="J5" s="218"/>
      <c r="K5" s="218"/>
      <c r="L5" s="719"/>
      <c r="M5" s="719"/>
      <c r="N5" s="719"/>
      <c r="O5" s="618" t="str">
        <f>_xlfn.TEXTJOIN("..",TRUE,E5:J5,L5)</f>
        <v/>
      </c>
      <c r="P5" s="358" t="str">
        <f>IFERROR(INDEX(Outcodes!G:G,MATCH(Outcomes!E5,Outcodes!E:E,0)),"")</f>
        <v/>
      </c>
      <c r="Q5" s="7"/>
      <c r="R5" s="331"/>
      <c r="S5" s="888"/>
      <c r="T5" s="888"/>
      <c r="U5" s="888"/>
      <c r="V5" s="888"/>
      <c r="W5" s="889"/>
      <c r="X5" s="96"/>
      <c r="Y5" s="96"/>
      <c r="Z5" s="96"/>
      <c r="AA5" s="96"/>
      <c r="AB5" s="7"/>
      <c r="AC5" s="7"/>
      <c r="AD5" s="7"/>
      <c r="AE5" s="7"/>
      <c r="AF5" s="7"/>
      <c r="AG5" s="7"/>
      <c r="AH5" s="7"/>
    </row>
    <row r="6" spans="1:34" ht="20.25" customHeight="1" x14ac:dyDescent="0.5">
      <c r="A6" s="134"/>
      <c r="B6" s="344" t="str">
        <f>IFERROR(INDEX(Outcodes!B:B,MATCH($E6,Outcodes!$E:$E,0)),"")</f>
        <v/>
      </c>
      <c r="C6" s="344" t="str">
        <f>IFERROR(INDEX(Outcodes!C:C,MATCH($E6,Outcodes!$E:$E,0)),"")</f>
        <v/>
      </c>
      <c r="D6" s="344" t="str">
        <f>IFERROR(INDEX(Outcodes!D:D,MATCH($E6,Outcodes!$E:$E,0)),"")</f>
        <v/>
      </c>
      <c r="E6" s="218"/>
      <c r="F6" s="218"/>
      <c r="G6" s="218"/>
      <c r="H6" s="218"/>
      <c r="I6" s="218"/>
      <c r="J6" s="218"/>
      <c r="K6" s="218"/>
      <c r="L6" s="719"/>
      <c r="M6" s="719"/>
      <c r="N6" s="719"/>
      <c r="O6" s="618" t="str">
        <f t="shared" ref="O6:O38" si="0">_xlfn.TEXTJOIN("..",TRUE,E6:J6,L6)</f>
        <v/>
      </c>
      <c r="P6" s="358" t="str">
        <f>IFERROR(INDEX(Outcodes!G:G,MATCH(Outcomes!E6,Outcodes!E:E,0)),"")</f>
        <v/>
      </c>
      <c r="Q6" s="7"/>
      <c r="R6" s="331"/>
      <c r="S6" s="888"/>
      <c r="T6" s="888"/>
      <c r="U6" s="888"/>
      <c r="V6" s="888"/>
      <c r="W6" s="889"/>
      <c r="X6" s="96"/>
      <c r="Y6" s="96"/>
      <c r="Z6" s="96"/>
      <c r="AA6" s="96"/>
      <c r="AB6" s="7"/>
      <c r="AC6" s="7"/>
      <c r="AD6" s="7"/>
      <c r="AE6" s="7"/>
      <c r="AF6" s="7"/>
      <c r="AG6" s="7"/>
      <c r="AH6" s="7"/>
    </row>
    <row r="7" spans="1:34" ht="20.25" customHeight="1" x14ac:dyDescent="0.5">
      <c r="A7" s="134"/>
      <c r="B7" s="344" t="str">
        <f>IFERROR(INDEX(Outcodes!B:B,MATCH($E7,Outcodes!$E:$E,0)),"")</f>
        <v/>
      </c>
      <c r="C7" s="344" t="str">
        <f>IFERROR(INDEX(Outcodes!C:C,MATCH($E7,Outcodes!$E:$E,0)),"")</f>
        <v/>
      </c>
      <c r="D7" s="344" t="str">
        <f>IFERROR(INDEX(Outcodes!D:D,MATCH($E7,Outcodes!$E:$E,0)),"")</f>
        <v/>
      </c>
      <c r="E7" s="218"/>
      <c r="F7" s="218"/>
      <c r="G7" s="218"/>
      <c r="H7" s="218"/>
      <c r="I7" s="218"/>
      <c r="J7" s="218"/>
      <c r="K7" s="218"/>
      <c r="L7" s="719"/>
      <c r="M7" s="719"/>
      <c r="N7" s="719"/>
      <c r="O7" s="618" t="str">
        <f t="shared" ref="O7:O21" si="1">_xlfn.TEXTJOIN("..",TRUE,E7:J7,L7)</f>
        <v/>
      </c>
      <c r="P7" s="358" t="str">
        <f>IFERROR(INDEX(Outcodes!G:G,MATCH(Outcomes!E7,Outcodes!E:E,0)),"")</f>
        <v/>
      </c>
      <c r="Q7" s="7"/>
      <c r="R7" s="331"/>
      <c r="S7" s="888"/>
      <c r="T7" s="888"/>
      <c r="U7" s="888"/>
      <c r="V7" s="888"/>
      <c r="W7" s="889"/>
      <c r="X7" s="96" t="str">
        <f t="shared" ref="X7:X21" si="2">IF(ISBLANK(E7),"",IF(NOT(ISBLANK(G7)),CONCATENATE(E7,"..",G7,"..",H7),E7))</f>
        <v/>
      </c>
      <c r="Y7" s="96" t="str">
        <f t="shared" ref="Y7:Y21" si="3">IF(ISBLANK(I7),X7,CONCATENATE(X7,"…",I7))</f>
        <v/>
      </c>
      <c r="Z7" s="96"/>
      <c r="AA7" s="96"/>
      <c r="AB7" s="7"/>
      <c r="AC7" s="7"/>
      <c r="AD7" s="7"/>
      <c r="AE7" s="7"/>
      <c r="AF7" s="7"/>
      <c r="AG7" s="7"/>
      <c r="AH7" s="7"/>
    </row>
    <row r="8" spans="1:34" ht="20.25" customHeight="1" x14ac:dyDescent="0.5">
      <c r="A8" s="134"/>
      <c r="B8" s="344" t="str">
        <f>IFERROR(INDEX(Outcodes!B:B,MATCH($E8,Outcodes!$E:$E,0)),"")</f>
        <v/>
      </c>
      <c r="C8" s="344" t="str">
        <f>IFERROR(INDEX(Outcodes!C:C,MATCH($E8,Outcodes!$E:$E,0)),"")</f>
        <v/>
      </c>
      <c r="D8" s="344" t="str">
        <f>IFERROR(INDEX(Outcodes!D:D,MATCH($E8,Outcodes!$E:$E,0)),"")</f>
        <v/>
      </c>
      <c r="E8" s="218"/>
      <c r="F8" s="218"/>
      <c r="G8" s="218"/>
      <c r="H8" s="218"/>
      <c r="I8" s="218"/>
      <c r="J8" s="218"/>
      <c r="K8" s="218"/>
      <c r="L8" s="719"/>
      <c r="M8" s="719"/>
      <c r="N8" s="719"/>
      <c r="O8" s="618" t="str">
        <f t="shared" si="1"/>
        <v/>
      </c>
      <c r="P8" s="358" t="str">
        <f>IFERROR(INDEX(Outcodes!G:G,MATCH(Outcomes!E8,Outcodes!E:E,0)),"")</f>
        <v/>
      </c>
      <c r="Q8" s="7"/>
      <c r="R8" s="41"/>
      <c r="S8" s="888"/>
      <c r="T8" s="888"/>
      <c r="U8" s="888"/>
      <c r="V8" s="888"/>
      <c r="W8" s="889"/>
      <c r="X8" s="96" t="str">
        <f t="shared" si="2"/>
        <v/>
      </c>
      <c r="Y8" s="96" t="str">
        <f t="shared" si="3"/>
        <v/>
      </c>
      <c r="Z8" s="96"/>
      <c r="AA8" s="96"/>
      <c r="AB8" s="7"/>
      <c r="AC8" s="7"/>
      <c r="AD8" s="7"/>
      <c r="AE8" s="7"/>
      <c r="AF8" s="7"/>
      <c r="AG8" s="7"/>
      <c r="AH8" s="7"/>
    </row>
    <row r="9" spans="1:34" ht="20.25" customHeight="1" x14ac:dyDescent="0.5">
      <c r="A9" s="134"/>
      <c r="B9" s="344" t="str">
        <f>IFERROR(INDEX(Outcodes!B:B,MATCH($E9,Outcodes!$E:$E,0)),"")</f>
        <v/>
      </c>
      <c r="C9" s="344" t="str">
        <f>IFERROR(INDEX(Outcodes!C:C,MATCH($E9,Outcodes!$E:$E,0)),"")</f>
        <v/>
      </c>
      <c r="D9" s="344" t="str">
        <f>IFERROR(INDEX(Outcodes!D:D,MATCH($E9,Outcodes!$E:$E,0)),"")</f>
        <v/>
      </c>
      <c r="E9" s="218"/>
      <c r="F9" s="218"/>
      <c r="G9" s="218"/>
      <c r="H9" s="218"/>
      <c r="I9" s="218"/>
      <c r="J9" s="218"/>
      <c r="K9" s="218"/>
      <c r="L9" s="719"/>
      <c r="M9" s="719"/>
      <c r="N9" s="719"/>
      <c r="O9" s="618" t="str">
        <f t="shared" si="1"/>
        <v/>
      </c>
      <c r="P9" s="358" t="str">
        <f>IFERROR(INDEX(Outcodes!G:G,MATCH(Outcomes!E9,Outcodes!E:E,0)),"")</f>
        <v/>
      </c>
      <c r="Q9" s="7"/>
      <c r="R9" s="41"/>
      <c r="S9" s="888"/>
      <c r="T9" s="888"/>
      <c r="U9" s="888"/>
      <c r="V9" s="888"/>
      <c r="W9" s="889"/>
      <c r="X9" s="96" t="str">
        <f t="shared" si="2"/>
        <v/>
      </c>
      <c r="Y9" s="96" t="str">
        <f t="shared" si="3"/>
        <v/>
      </c>
      <c r="Z9" s="96"/>
      <c r="AA9" s="96"/>
      <c r="AB9" s="7"/>
      <c r="AC9" s="7"/>
      <c r="AD9" s="7"/>
      <c r="AE9" s="7"/>
      <c r="AF9" s="7"/>
      <c r="AG9" s="7"/>
      <c r="AH9" s="7"/>
    </row>
    <row r="10" spans="1:34" ht="20.25" customHeight="1" x14ac:dyDescent="0.5">
      <c r="A10" s="134"/>
      <c r="B10" s="344" t="str">
        <f>IFERROR(INDEX(Outcodes!B:B,MATCH($E10,Outcodes!$E:$E,0)),"")</f>
        <v/>
      </c>
      <c r="C10" s="344" t="str">
        <f>IFERROR(INDEX(Outcodes!C:C,MATCH($E10,Outcodes!$E:$E,0)),"")</f>
        <v/>
      </c>
      <c r="D10" s="344" t="str">
        <f>IFERROR(INDEX(Outcodes!D:D,MATCH($E10,Outcodes!$E:$E,0)),"")</f>
        <v/>
      </c>
      <c r="E10" s="218"/>
      <c r="F10" s="218"/>
      <c r="G10" s="218"/>
      <c r="H10" s="218"/>
      <c r="I10" s="218"/>
      <c r="J10" s="218"/>
      <c r="K10" s="218"/>
      <c r="L10" s="719"/>
      <c r="M10" s="719"/>
      <c r="N10" s="719"/>
      <c r="O10" s="618" t="str">
        <f t="shared" si="1"/>
        <v/>
      </c>
      <c r="P10" s="358" t="str">
        <f>IFERROR(INDEX(Outcodes!G:G,MATCH(Outcomes!E10,Outcodes!E:E,0)),"")</f>
        <v/>
      </c>
      <c r="Q10" s="7"/>
      <c r="R10" s="41"/>
      <c r="S10" s="888"/>
      <c r="T10" s="888"/>
      <c r="U10" s="888"/>
      <c r="V10" s="888"/>
      <c r="W10" s="889"/>
      <c r="X10" s="96" t="str">
        <f t="shared" si="2"/>
        <v/>
      </c>
      <c r="Y10" s="96" t="str">
        <f t="shared" si="3"/>
        <v/>
      </c>
      <c r="Z10" s="96"/>
      <c r="AA10" s="96"/>
      <c r="AB10" s="7"/>
      <c r="AC10" s="7"/>
      <c r="AD10" s="7"/>
      <c r="AE10" s="7"/>
      <c r="AF10" s="7"/>
      <c r="AG10" s="7"/>
      <c r="AH10" s="7"/>
    </row>
    <row r="11" spans="1:34" ht="20.25" customHeight="1" x14ac:dyDescent="0.5">
      <c r="A11" s="134"/>
      <c r="B11" s="344" t="str">
        <f>IFERROR(INDEX(Outcodes!B:B,MATCH($E11,Outcodes!$E:$E,0)),"")</f>
        <v/>
      </c>
      <c r="C11" s="344" t="str">
        <f>IFERROR(INDEX(Outcodes!C:C,MATCH($E11,Outcodes!$E:$E,0)),"")</f>
        <v/>
      </c>
      <c r="D11" s="344" t="str">
        <f>IFERROR(INDEX(Outcodes!D:D,MATCH($E11,Outcodes!$E:$E,0)),"")</f>
        <v/>
      </c>
      <c r="E11" s="218"/>
      <c r="F11" s="218"/>
      <c r="G11" s="218"/>
      <c r="H11" s="218"/>
      <c r="I11" s="218"/>
      <c r="J11" s="218"/>
      <c r="K11" s="218"/>
      <c r="L11" s="719"/>
      <c r="M11" s="719"/>
      <c r="N11" s="719"/>
      <c r="O11" s="618" t="str">
        <f t="shared" si="1"/>
        <v/>
      </c>
      <c r="P11" s="358" t="str">
        <f>IFERROR(INDEX(Outcodes!G:G,MATCH(Outcomes!E11,Outcodes!E:E,0)),"")</f>
        <v/>
      </c>
      <c r="Q11" s="7"/>
      <c r="R11" s="41"/>
      <c r="S11" s="888"/>
      <c r="T11" s="888"/>
      <c r="U11" s="888"/>
      <c r="V11" s="888"/>
      <c r="W11" s="889"/>
      <c r="X11" s="96" t="str">
        <f t="shared" si="2"/>
        <v/>
      </c>
      <c r="Y11" s="96" t="str">
        <f t="shared" si="3"/>
        <v/>
      </c>
      <c r="Z11" s="96"/>
      <c r="AA11" s="96"/>
      <c r="AB11" s="7"/>
      <c r="AC11" s="7"/>
      <c r="AD11" s="7"/>
      <c r="AE11" s="7"/>
      <c r="AF11" s="7"/>
      <c r="AG11" s="7"/>
      <c r="AH11" s="7"/>
    </row>
    <row r="12" spans="1:34" ht="20.25" customHeight="1" x14ac:dyDescent="0.5">
      <c r="A12" s="134"/>
      <c r="B12" s="344" t="str">
        <f>IFERROR(INDEX(Outcodes!B:B,MATCH($E12,Outcodes!$E:$E,0)),"")</f>
        <v/>
      </c>
      <c r="C12" s="344" t="str">
        <f>IFERROR(INDEX(Outcodes!C:C,MATCH($E12,Outcodes!$E:$E,0)),"")</f>
        <v/>
      </c>
      <c r="D12" s="344" t="str">
        <f>IFERROR(INDEX(Outcodes!D:D,MATCH($E12,Outcodes!$E:$E,0)),"")</f>
        <v/>
      </c>
      <c r="E12" s="218"/>
      <c r="F12" s="218"/>
      <c r="G12" s="218"/>
      <c r="H12" s="218"/>
      <c r="I12" s="218"/>
      <c r="J12" s="218"/>
      <c r="K12" s="218"/>
      <c r="L12" s="719"/>
      <c r="M12" s="719"/>
      <c r="N12" s="719"/>
      <c r="O12" s="618" t="str">
        <f t="shared" si="1"/>
        <v/>
      </c>
      <c r="P12" s="358" t="str">
        <f>IFERROR(INDEX(Outcodes!G:G,MATCH(Outcomes!E12,Outcodes!E:E,0)),"")</f>
        <v/>
      </c>
      <c r="Q12" s="7"/>
      <c r="R12" s="41"/>
      <c r="S12" s="888"/>
      <c r="T12" s="888"/>
      <c r="U12" s="888"/>
      <c r="V12" s="888"/>
      <c r="W12" s="889"/>
      <c r="X12" s="96" t="str">
        <f t="shared" si="2"/>
        <v/>
      </c>
      <c r="Y12" s="96" t="str">
        <f t="shared" si="3"/>
        <v/>
      </c>
      <c r="Z12" s="96"/>
      <c r="AA12" s="96"/>
      <c r="AB12" s="7"/>
      <c r="AC12" s="7"/>
      <c r="AD12" s="7"/>
      <c r="AE12" s="7"/>
      <c r="AF12" s="7"/>
      <c r="AG12" s="7"/>
      <c r="AH12" s="7"/>
    </row>
    <row r="13" spans="1:34" ht="20.25" customHeight="1" x14ac:dyDescent="0.5">
      <c r="A13" s="134"/>
      <c r="B13" s="344" t="str">
        <f>IFERROR(INDEX(Outcodes!B:B,MATCH($E13,Outcodes!$E:$E,0)),"")</f>
        <v/>
      </c>
      <c r="C13" s="344" t="str">
        <f>IFERROR(INDEX(Outcodes!C:C,MATCH($E13,Outcodes!$E:$E,0)),"")</f>
        <v/>
      </c>
      <c r="D13" s="344" t="str">
        <f>IFERROR(INDEX(Outcodes!D:D,MATCH($E13,Outcodes!$E:$E,0)),"")</f>
        <v/>
      </c>
      <c r="E13" s="218"/>
      <c r="F13" s="218"/>
      <c r="G13" s="218"/>
      <c r="H13" s="218"/>
      <c r="I13" s="218"/>
      <c r="J13" s="218"/>
      <c r="K13" s="218"/>
      <c r="L13" s="719"/>
      <c r="M13" s="719"/>
      <c r="N13" s="719"/>
      <c r="O13" s="618" t="str">
        <f t="shared" si="1"/>
        <v/>
      </c>
      <c r="P13" s="358" t="str">
        <f>IFERROR(INDEX(Outcodes!G:G,MATCH(Outcomes!E13,Outcodes!E:E,0)),"")</f>
        <v/>
      </c>
      <c r="Q13" s="7"/>
      <c r="R13" s="41"/>
      <c r="S13" s="888"/>
      <c r="T13" s="888"/>
      <c r="U13" s="888"/>
      <c r="V13" s="888"/>
      <c r="W13" s="889"/>
      <c r="X13" s="96" t="str">
        <f t="shared" si="2"/>
        <v/>
      </c>
      <c r="Y13" s="96" t="str">
        <f t="shared" si="3"/>
        <v/>
      </c>
      <c r="Z13" s="96"/>
      <c r="AA13" s="96"/>
      <c r="AB13" s="7"/>
      <c r="AC13" s="7"/>
      <c r="AD13" s="7"/>
      <c r="AE13" s="7"/>
      <c r="AF13" s="7"/>
      <c r="AG13" s="7"/>
      <c r="AH13" s="7"/>
    </row>
    <row r="14" spans="1:34" ht="20.25" customHeight="1" x14ac:dyDescent="0.5">
      <c r="A14" s="134"/>
      <c r="B14" s="344" t="str">
        <f>IFERROR(INDEX(Outcodes!B:B,MATCH($E14,Outcodes!$E:$E,0)),"")</f>
        <v/>
      </c>
      <c r="C14" s="344" t="str">
        <f>IFERROR(INDEX(Outcodes!C:C,MATCH($E14,Outcodes!$E:$E,0)),"")</f>
        <v/>
      </c>
      <c r="D14" s="344" t="str">
        <f>IFERROR(INDEX(Outcodes!D:D,MATCH($E14,Outcodes!$E:$E,0)),"")</f>
        <v/>
      </c>
      <c r="E14" s="218"/>
      <c r="F14" s="218"/>
      <c r="G14" s="218"/>
      <c r="H14" s="218"/>
      <c r="I14" s="218"/>
      <c r="J14" s="218"/>
      <c r="K14" s="218"/>
      <c r="L14" s="719"/>
      <c r="M14" s="719"/>
      <c r="N14" s="719"/>
      <c r="O14" s="618" t="str">
        <f t="shared" si="1"/>
        <v/>
      </c>
      <c r="P14" s="358" t="str">
        <f>IFERROR(INDEX(Outcodes!G:G,MATCH(Outcomes!E14,Outcodes!E:E,0)),"")</f>
        <v/>
      </c>
      <c r="Q14" s="7"/>
      <c r="R14" s="41"/>
      <c r="S14" s="888"/>
      <c r="T14" s="888"/>
      <c r="U14" s="888"/>
      <c r="V14" s="888"/>
      <c r="W14" s="889"/>
      <c r="X14" s="96" t="str">
        <f t="shared" si="2"/>
        <v/>
      </c>
      <c r="Y14" s="96" t="str">
        <f t="shared" si="3"/>
        <v/>
      </c>
      <c r="Z14" s="96"/>
      <c r="AA14" s="96"/>
      <c r="AB14" s="7"/>
      <c r="AC14" s="7"/>
      <c r="AD14" s="7"/>
      <c r="AE14" s="7"/>
      <c r="AF14" s="7"/>
      <c r="AG14" s="7"/>
      <c r="AH14" s="7"/>
    </row>
    <row r="15" spans="1:34" ht="20.25" customHeight="1" x14ac:dyDescent="0.5">
      <c r="A15" s="134"/>
      <c r="B15" s="344" t="str">
        <f>IFERROR(INDEX(Outcodes!B:B,MATCH($E15,Outcodes!$E:$E,0)),"")</f>
        <v/>
      </c>
      <c r="C15" s="344" t="str">
        <f>IFERROR(INDEX(Outcodes!C:C,MATCH($E15,Outcodes!$E:$E,0)),"")</f>
        <v/>
      </c>
      <c r="D15" s="344" t="str">
        <f>IFERROR(INDEX(Outcodes!D:D,MATCH($E15,Outcodes!$E:$E,0)),"")</f>
        <v/>
      </c>
      <c r="E15" s="218"/>
      <c r="F15" s="218"/>
      <c r="G15" s="218"/>
      <c r="H15" s="218"/>
      <c r="I15" s="218"/>
      <c r="J15" s="218"/>
      <c r="K15" s="218"/>
      <c r="L15" s="719"/>
      <c r="M15" s="719"/>
      <c r="N15" s="719"/>
      <c r="O15" s="618" t="str">
        <f t="shared" si="1"/>
        <v/>
      </c>
      <c r="P15" s="358" t="str">
        <f>IFERROR(INDEX(Outcodes!G:G,MATCH(Outcomes!E15,Outcodes!E:E,0)),"")</f>
        <v/>
      </c>
      <c r="Q15" s="7"/>
      <c r="R15" s="41"/>
      <c r="S15" s="888"/>
      <c r="T15" s="888"/>
      <c r="U15" s="888"/>
      <c r="V15" s="888"/>
      <c r="W15" s="889"/>
      <c r="X15" s="96" t="str">
        <f t="shared" si="2"/>
        <v/>
      </c>
      <c r="Y15" s="96" t="str">
        <f t="shared" si="3"/>
        <v/>
      </c>
      <c r="Z15" s="96"/>
      <c r="AA15" s="96"/>
      <c r="AB15" s="7"/>
      <c r="AC15" s="7"/>
      <c r="AD15" s="7"/>
      <c r="AE15" s="7"/>
      <c r="AF15" s="7"/>
      <c r="AG15" s="7"/>
      <c r="AH15" s="7"/>
    </row>
    <row r="16" spans="1:34" ht="20.25" customHeight="1" x14ac:dyDescent="0.5">
      <c r="A16" s="134"/>
      <c r="B16" s="344" t="str">
        <f>IFERROR(INDEX(Outcodes!B:B,MATCH($E16,Outcodes!$E:$E,0)),"")</f>
        <v/>
      </c>
      <c r="C16" s="344" t="str">
        <f>IFERROR(INDEX(Outcodes!C:C,MATCH($E16,Outcodes!$E:$E,0)),"")</f>
        <v/>
      </c>
      <c r="D16" s="344" t="str">
        <f>IFERROR(INDEX(Outcodes!D:D,MATCH($E16,Outcodes!$E:$E,0)),"")</f>
        <v/>
      </c>
      <c r="E16" s="218"/>
      <c r="F16" s="218"/>
      <c r="G16" s="218"/>
      <c r="H16" s="218"/>
      <c r="I16" s="218"/>
      <c r="J16" s="218"/>
      <c r="K16" s="218"/>
      <c r="L16" s="719"/>
      <c r="M16" s="719"/>
      <c r="N16" s="719"/>
      <c r="O16" s="618" t="str">
        <f t="shared" si="1"/>
        <v/>
      </c>
      <c r="P16" s="358" t="str">
        <f>IFERROR(INDEX(Outcodes!G:G,MATCH(Outcomes!E16,Outcodes!E:E,0)),"")</f>
        <v/>
      </c>
      <c r="Q16" s="7"/>
      <c r="R16" s="41"/>
      <c r="S16" s="888"/>
      <c r="T16" s="888"/>
      <c r="U16" s="888"/>
      <c r="V16" s="888"/>
      <c r="W16" s="889"/>
      <c r="X16" s="96" t="str">
        <f t="shared" si="2"/>
        <v/>
      </c>
      <c r="Y16" s="96" t="str">
        <f t="shared" si="3"/>
        <v/>
      </c>
      <c r="Z16" s="96"/>
      <c r="AA16" s="96"/>
      <c r="AB16" s="7"/>
      <c r="AC16" s="7"/>
      <c r="AD16" s="7"/>
      <c r="AE16" s="7"/>
      <c r="AF16" s="7"/>
      <c r="AG16" s="7"/>
      <c r="AH16" s="7"/>
    </row>
    <row r="17" spans="1:34" ht="20.25" customHeight="1" x14ac:dyDescent="0.5">
      <c r="A17" s="134"/>
      <c r="B17" s="344" t="str">
        <f>IFERROR(INDEX(Outcodes!B:B,MATCH($E17,Outcodes!$E:$E,0)),"")</f>
        <v/>
      </c>
      <c r="C17" s="344" t="str">
        <f>IFERROR(INDEX(Outcodes!C:C,MATCH($E17,Outcodes!$E:$E,0)),"")</f>
        <v/>
      </c>
      <c r="D17" s="344" t="str">
        <f>IFERROR(INDEX(Outcodes!D:D,MATCH($E17,Outcodes!$E:$E,0)),"")</f>
        <v/>
      </c>
      <c r="E17" s="218"/>
      <c r="F17" s="218"/>
      <c r="G17" s="218"/>
      <c r="H17" s="218"/>
      <c r="I17" s="218"/>
      <c r="J17" s="218"/>
      <c r="K17" s="218"/>
      <c r="L17" s="719"/>
      <c r="M17" s="719"/>
      <c r="N17" s="719"/>
      <c r="O17" s="618" t="str">
        <f t="shared" si="1"/>
        <v/>
      </c>
      <c r="P17" s="358" t="str">
        <f>IFERROR(INDEX(Outcodes!G:G,MATCH(Outcomes!E17,Outcodes!E:E,0)),"")</f>
        <v/>
      </c>
      <c r="Q17" s="7"/>
      <c r="R17" s="41"/>
      <c r="S17" s="888"/>
      <c r="T17" s="888"/>
      <c r="U17" s="888"/>
      <c r="V17" s="888"/>
      <c r="W17" s="889"/>
      <c r="X17" s="96" t="str">
        <f t="shared" si="2"/>
        <v/>
      </c>
      <c r="Y17" s="96" t="str">
        <f t="shared" si="3"/>
        <v/>
      </c>
      <c r="Z17" s="96"/>
      <c r="AA17" s="96"/>
      <c r="AB17" s="7"/>
      <c r="AC17" s="7"/>
      <c r="AD17" s="7"/>
      <c r="AE17" s="7"/>
      <c r="AF17" s="7"/>
      <c r="AG17" s="7"/>
      <c r="AH17" s="7"/>
    </row>
    <row r="18" spans="1:34" ht="20.25" customHeight="1" x14ac:dyDescent="0.5">
      <c r="A18" s="134"/>
      <c r="B18" s="344" t="str">
        <f>IFERROR(INDEX(Outcodes!B:B,MATCH($E18,Outcodes!$E:$E,0)),"")</f>
        <v/>
      </c>
      <c r="C18" s="344" t="str">
        <f>IFERROR(INDEX(Outcodes!C:C,MATCH($E18,Outcodes!$E:$E,0)),"")</f>
        <v/>
      </c>
      <c r="D18" s="344" t="str">
        <f>IFERROR(INDEX(Outcodes!D:D,MATCH($E18,Outcodes!$E:$E,0)),"")</f>
        <v/>
      </c>
      <c r="E18" s="218"/>
      <c r="F18" s="218"/>
      <c r="G18" s="218"/>
      <c r="H18" s="218"/>
      <c r="I18" s="218"/>
      <c r="J18" s="218"/>
      <c r="K18" s="218"/>
      <c r="L18" s="719"/>
      <c r="M18" s="719"/>
      <c r="N18" s="719"/>
      <c r="O18" s="618" t="str">
        <f t="shared" si="1"/>
        <v/>
      </c>
      <c r="P18" s="358" t="str">
        <f>IFERROR(INDEX(Outcodes!G:G,MATCH(Outcomes!E18,Outcodes!E:E,0)),"")</f>
        <v/>
      </c>
      <c r="Q18" s="7"/>
      <c r="R18" s="41"/>
      <c r="S18" s="888"/>
      <c r="T18" s="888"/>
      <c r="U18" s="888"/>
      <c r="V18" s="888"/>
      <c r="W18" s="889"/>
      <c r="X18" s="96" t="str">
        <f t="shared" si="2"/>
        <v/>
      </c>
      <c r="Y18" s="96" t="str">
        <f t="shared" si="3"/>
        <v/>
      </c>
      <c r="Z18" s="96"/>
      <c r="AA18" s="96"/>
      <c r="AB18" s="7"/>
      <c r="AC18" s="7"/>
      <c r="AD18" s="7"/>
      <c r="AE18" s="7"/>
      <c r="AF18" s="7"/>
      <c r="AG18" s="7"/>
      <c r="AH18" s="7"/>
    </row>
    <row r="19" spans="1:34" ht="20.25" customHeight="1" x14ac:dyDescent="0.5">
      <c r="A19" s="134"/>
      <c r="B19" s="344" t="str">
        <f>IFERROR(INDEX(Outcodes!B:B,MATCH($E19,Outcodes!$E:$E,0)),"")</f>
        <v/>
      </c>
      <c r="C19" s="344" t="str">
        <f>IFERROR(INDEX(Outcodes!C:C,MATCH($E19,Outcodes!$E:$E,0)),"")</f>
        <v/>
      </c>
      <c r="D19" s="344" t="str">
        <f>IFERROR(INDEX(Outcodes!D:D,MATCH($E19,Outcodes!$E:$E,0)),"")</f>
        <v/>
      </c>
      <c r="E19" s="218"/>
      <c r="F19" s="218"/>
      <c r="G19" s="218"/>
      <c r="H19" s="218"/>
      <c r="I19" s="218"/>
      <c r="J19" s="218"/>
      <c r="K19" s="218"/>
      <c r="L19" s="719"/>
      <c r="M19" s="719"/>
      <c r="N19" s="719"/>
      <c r="O19" s="618" t="str">
        <f t="shared" si="1"/>
        <v/>
      </c>
      <c r="P19" s="358" t="str">
        <f>IFERROR(INDEX(Outcodes!G:G,MATCH(Outcomes!E19,Outcodes!E:E,0)),"")</f>
        <v/>
      </c>
      <c r="Q19" s="7"/>
      <c r="R19" s="41"/>
      <c r="S19" s="888"/>
      <c r="T19" s="888"/>
      <c r="U19" s="888"/>
      <c r="V19" s="888"/>
      <c r="W19" s="889"/>
      <c r="X19" s="96" t="str">
        <f t="shared" si="2"/>
        <v/>
      </c>
      <c r="Y19" s="96" t="str">
        <f t="shared" si="3"/>
        <v/>
      </c>
      <c r="Z19" s="96"/>
      <c r="AA19" s="96"/>
      <c r="AB19" s="7"/>
      <c r="AC19" s="7"/>
      <c r="AD19" s="7"/>
      <c r="AE19" s="7"/>
      <c r="AF19" s="7"/>
      <c r="AG19" s="7"/>
      <c r="AH19" s="7"/>
    </row>
    <row r="20" spans="1:34" ht="20.25" customHeight="1" x14ac:dyDescent="0.5">
      <c r="A20" s="134"/>
      <c r="B20" s="344" t="str">
        <f>IFERROR(INDEX(Outcodes!B:B,MATCH($E20,Outcodes!$E:$E,0)),"")</f>
        <v/>
      </c>
      <c r="C20" s="344" t="str">
        <f>IFERROR(INDEX(Outcodes!C:C,MATCH($E20,Outcodes!$E:$E,0)),"")</f>
        <v/>
      </c>
      <c r="D20" s="344" t="str">
        <f>IFERROR(INDEX(Outcodes!D:D,MATCH($E20,Outcodes!$E:$E,0)),"")</f>
        <v/>
      </c>
      <c r="E20" s="218"/>
      <c r="F20" s="218"/>
      <c r="G20" s="218"/>
      <c r="H20" s="218"/>
      <c r="I20" s="218"/>
      <c r="J20" s="218"/>
      <c r="K20" s="218"/>
      <c r="L20" s="719"/>
      <c r="M20" s="719"/>
      <c r="N20" s="719"/>
      <c r="O20" s="618" t="str">
        <f t="shared" si="1"/>
        <v/>
      </c>
      <c r="P20" s="358" t="str">
        <f>IFERROR(INDEX(Outcodes!G:G,MATCH(Outcomes!E20,Outcodes!E:E,0)),"")</f>
        <v/>
      </c>
      <c r="Q20" s="7"/>
      <c r="R20" s="41"/>
      <c r="S20" s="888"/>
      <c r="T20" s="888"/>
      <c r="U20" s="888"/>
      <c r="V20" s="888"/>
      <c r="W20" s="889"/>
      <c r="X20" s="96" t="str">
        <f t="shared" si="2"/>
        <v/>
      </c>
      <c r="Y20" s="96" t="str">
        <f t="shared" si="3"/>
        <v/>
      </c>
      <c r="Z20" s="96"/>
      <c r="AA20" s="96"/>
      <c r="AB20" s="7"/>
      <c r="AC20" s="7"/>
      <c r="AD20" s="7"/>
      <c r="AE20" s="7"/>
      <c r="AF20" s="7"/>
      <c r="AG20" s="7"/>
      <c r="AH20" s="7"/>
    </row>
    <row r="21" spans="1:34" ht="20.25" customHeight="1" x14ac:dyDescent="0.5">
      <c r="A21" s="134"/>
      <c r="B21" s="344" t="str">
        <f>IFERROR(INDEX(Outcodes!B:B,MATCH($E21,Outcodes!$E:$E,0)),"")</f>
        <v/>
      </c>
      <c r="C21" s="344" t="str">
        <f>IFERROR(INDEX(Outcodes!C:C,MATCH($E21,Outcodes!$E:$E,0)),"")</f>
        <v/>
      </c>
      <c r="D21" s="344" t="str">
        <f>IFERROR(INDEX(Outcodes!D:D,MATCH($E21,Outcodes!$E:$E,0)),"")</f>
        <v/>
      </c>
      <c r="E21" s="218"/>
      <c r="F21" s="218"/>
      <c r="G21" s="218"/>
      <c r="H21" s="218"/>
      <c r="I21" s="218"/>
      <c r="J21" s="218"/>
      <c r="K21" s="218"/>
      <c r="L21" s="719"/>
      <c r="M21" s="719"/>
      <c r="N21" s="719"/>
      <c r="O21" s="618" t="str">
        <f t="shared" si="1"/>
        <v/>
      </c>
      <c r="P21" s="358" t="str">
        <f>IFERROR(INDEX(Outcodes!G:G,MATCH(Outcomes!E21,Outcodes!E:E,0)),"")</f>
        <v/>
      </c>
      <c r="Q21" s="7"/>
      <c r="R21" s="41"/>
      <c r="S21" s="888"/>
      <c r="T21" s="888"/>
      <c r="U21" s="888"/>
      <c r="V21" s="888"/>
      <c r="W21" s="889"/>
      <c r="X21" s="96" t="str">
        <f t="shared" si="2"/>
        <v/>
      </c>
      <c r="Y21" s="96" t="str">
        <f t="shared" si="3"/>
        <v/>
      </c>
      <c r="Z21" s="96"/>
      <c r="AA21" s="96"/>
      <c r="AB21" s="7"/>
      <c r="AC21" s="7"/>
      <c r="AD21" s="7"/>
      <c r="AE21" s="7"/>
      <c r="AF21" s="7"/>
      <c r="AG21" s="7"/>
      <c r="AH21" s="7"/>
    </row>
    <row r="22" spans="1:34" ht="20.25" customHeight="1" x14ac:dyDescent="0.5">
      <c r="A22" s="134"/>
      <c r="B22" s="344" t="str">
        <f>IFERROR(INDEX(Outcodes!B:B,MATCH($E22,Outcodes!$E:$E,0)),"")</f>
        <v/>
      </c>
      <c r="C22" s="344" t="str">
        <f>IFERROR(INDEX(Outcodes!C:C,MATCH($E22,Outcodes!$E:$E,0)),"")</f>
        <v/>
      </c>
      <c r="D22" s="344" t="str">
        <f>IFERROR(INDEX(Outcodes!D:D,MATCH($E22,Outcodes!$E:$E,0)),"")</f>
        <v/>
      </c>
      <c r="E22" s="218"/>
      <c r="F22" s="218"/>
      <c r="G22" s="218"/>
      <c r="H22" s="218"/>
      <c r="I22" s="218"/>
      <c r="J22" s="218"/>
      <c r="K22" s="218"/>
      <c r="L22" s="719"/>
      <c r="M22" s="719"/>
      <c r="N22" s="719"/>
      <c r="O22" s="618" t="str">
        <f t="shared" si="0"/>
        <v/>
      </c>
      <c r="P22" s="358" t="str">
        <f>IFERROR(INDEX(Outcodes!G:G,MATCH(Outcomes!E22,Outcodes!E:E,0)),"")</f>
        <v/>
      </c>
      <c r="Q22" s="7"/>
      <c r="R22" s="331"/>
      <c r="S22" s="888"/>
      <c r="T22" s="888"/>
      <c r="U22" s="888"/>
      <c r="V22" s="888"/>
      <c r="W22" s="889"/>
      <c r="X22" s="96" t="str">
        <f t="shared" ref="X22:X38" si="4">IF(ISBLANK(E22),"",IF(NOT(ISBLANK(G22)),CONCATENATE(E22,"..",G22,"..",H22),E22))</f>
        <v/>
      </c>
      <c r="Y22" s="96" t="str">
        <f t="shared" ref="Y22:Y38" si="5">IF(ISBLANK(I22),X22,CONCATENATE(X22,"…",I22))</f>
        <v/>
      </c>
      <c r="Z22" s="96"/>
      <c r="AA22" s="96"/>
      <c r="AB22" s="7"/>
      <c r="AC22" s="7"/>
      <c r="AD22" s="7"/>
      <c r="AE22" s="7"/>
      <c r="AF22" s="7"/>
      <c r="AG22" s="7"/>
      <c r="AH22" s="7"/>
    </row>
    <row r="23" spans="1:34" ht="20.25" customHeight="1" x14ac:dyDescent="0.5">
      <c r="A23" s="134"/>
      <c r="B23" s="344" t="str">
        <f>IFERROR(INDEX(Outcodes!B:B,MATCH($E23,Outcodes!$E:$E,0)),"")</f>
        <v/>
      </c>
      <c r="C23" s="344" t="str">
        <f>IFERROR(INDEX(Outcodes!C:C,MATCH($E23,Outcodes!$E:$E,0)),"")</f>
        <v/>
      </c>
      <c r="D23" s="344" t="str">
        <f>IFERROR(INDEX(Outcodes!D:D,MATCH($E23,Outcodes!$E:$E,0)),"")</f>
        <v/>
      </c>
      <c r="E23" s="218"/>
      <c r="F23" s="218"/>
      <c r="G23" s="218"/>
      <c r="H23" s="218"/>
      <c r="I23" s="218"/>
      <c r="J23" s="218"/>
      <c r="K23" s="218"/>
      <c r="L23" s="719"/>
      <c r="M23" s="719"/>
      <c r="N23" s="719"/>
      <c r="O23" s="618" t="str">
        <f t="shared" si="0"/>
        <v/>
      </c>
      <c r="P23" s="358" t="str">
        <f>IFERROR(INDEX(Outcodes!G:G,MATCH(Outcomes!E23,Outcodes!E:E,0)),"")</f>
        <v/>
      </c>
      <c r="Q23" s="7"/>
      <c r="R23" s="41"/>
      <c r="S23" s="888"/>
      <c r="T23" s="888"/>
      <c r="U23" s="888"/>
      <c r="V23" s="888"/>
      <c r="W23" s="889"/>
      <c r="X23" s="96" t="str">
        <f t="shared" si="4"/>
        <v/>
      </c>
      <c r="Y23" s="96" t="str">
        <f t="shared" si="5"/>
        <v/>
      </c>
      <c r="Z23" s="96"/>
      <c r="AA23" s="96"/>
      <c r="AB23" s="7"/>
      <c r="AC23" s="7"/>
      <c r="AD23" s="7"/>
      <c r="AE23" s="7"/>
      <c r="AF23" s="7"/>
      <c r="AG23" s="7"/>
      <c r="AH23" s="7"/>
    </row>
    <row r="24" spans="1:34" ht="20.25" customHeight="1" x14ac:dyDescent="0.5">
      <c r="A24" s="134"/>
      <c r="B24" s="344" t="str">
        <f>IFERROR(INDEX(Outcodes!B:B,MATCH($E24,Outcodes!$E:$E,0)),"")</f>
        <v/>
      </c>
      <c r="C24" s="344" t="str">
        <f>IFERROR(INDEX(Outcodes!C:C,MATCH($E24,Outcodes!$E:$E,0)),"")</f>
        <v/>
      </c>
      <c r="D24" s="344" t="str">
        <f>IFERROR(INDEX(Outcodes!D:D,MATCH($E24,Outcodes!$E:$E,0)),"")</f>
        <v/>
      </c>
      <c r="E24" s="218"/>
      <c r="F24" s="218"/>
      <c r="G24" s="218"/>
      <c r="H24" s="218"/>
      <c r="I24" s="218"/>
      <c r="J24" s="218"/>
      <c r="K24" s="218"/>
      <c r="L24" s="719"/>
      <c r="M24" s="719"/>
      <c r="N24" s="719"/>
      <c r="O24" s="618" t="str">
        <f t="shared" si="0"/>
        <v/>
      </c>
      <c r="P24" s="358" t="str">
        <f>IFERROR(INDEX(Outcodes!G:G,MATCH(Outcomes!E24,Outcodes!E:E,0)),"")</f>
        <v/>
      </c>
      <c r="Q24" s="7"/>
      <c r="R24" s="41"/>
      <c r="S24" s="888"/>
      <c r="T24" s="888"/>
      <c r="U24" s="888"/>
      <c r="V24" s="888"/>
      <c r="W24" s="889"/>
      <c r="X24" s="96" t="str">
        <f t="shared" si="4"/>
        <v/>
      </c>
      <c r="Y24" s="96" t="str">
        <f t="shared" si="5"/>
        <v/>
      </c>
      <c r="Z24" s="96"/>
      <c r="AA24" s="96"/>
      <c r="AB24" s="7"/>
      <c r="AC24" s="7"/>
      <c r="AD24" s="7"/>
      <c r="AE24" s="7"/>
      <c r="AF24" s="7"/>
      <c r="AG24" s="7"/>
      <c r="AH24" s="7"/>
    </row>
    <row r="25" spans="1:34" ht="20.25" customHeight="1" x14ac:dyDescent="0.5">
      <c r="A25" s="134"/>
      <c r="B25" s="344" t="str">
        <f>IFERROR(INDEX(Outcodes!B:B,MATCH($E25,Outcodes!$E:$E,0)),"")</f>
        <v/>
      </c>
      <c r="C25" s="344" t="str">
        <f>IFERROR(INDEX(Outcodes!C:C,MATCH($E25,Outcodes!$E:$E,0)),"")</f>
        <v/>
      </c>
      <c r="D25" s="344" t="str">
        <f>IFERROR(INDEX(Outcodes!D:D,MATCH($E25,Outcodes!$E:$E,0)),"")</f>
        <v/>
      </c>
      <c r="E25" s="218"/>
      <c r="F25" s="218"/>
      <c r="G25" s="218"/>
      <c r="H25" s="218"/>
      <c r="I25" s="218"/>
      <c r="J25" s="218"/>
      <c r="K25" s="218"/>
      <c r="L25" s="719"/>
      <c r="M25" s="719"/>
      <c r="N25" s="719"/>
      <c r="O25" s="618" t="str">
        <f t="shared" si="0"/>
        <v/>
      </c>
      <c r="P25" s="358" t="str">
        <f>IFERROR(INDEX(Outcodes!G:G,MATCH(Outcomes!E25,Outcodes!E:E,0)),"")</f>
        <v/>
      </c>
      <c r="Q25" s="7"/>
      <c r="R25" s="41"/>
      <c r="S25" s="888"/>
      <c r="T25" s="888"/>
      <c r="U25" s="888"/>
      <c r="V25" s="888"/>
      <c r="W25" s="889"/>
      <c r="X25" s="96" t="str">
        <f t="shared" si="4"/>
        <v/>
      </c>
      <c r="Y25" s="96" t="str">
        <f t="shared" si="5"/>
        <v/>
      </c>
      <c r="Z25" s="96"/>
      <c r="AA25" s="96"/>
      <c r="AB25" s="7"/>
      <c r="AC25" s="7"/>
      <c r="AD25" s="7"/>
      <c r="AE25" s="7"/>
      <c r="AF25" s="7"/>
      <c r="AG25" s="7"/>
      <c r="AH25" s="7"/>
    </row>
    <row r="26" spans="1:34" ht="20.25" customHeight="1" x14ac:dyDescent="0.5">
      <c r="A26" s="134"/>
      <c r="B26" s="344" t="str">
        <f>IFERROR(INDEX(Outcodes!B:B,MATCH($E26,Outcodes!$E:$E,0)),"")</f>
        <v/>
      </c>
      <c r="C26" s="344" t="str">
        <f>IFERROR(INDEX(Outcodes!C:C,MATCH($E26,Outcodes!$E:$E,0)),"")</f>
        <v/>
      </c>
      <c r="D26" s="344" t="str">
        <f>IFERROR(INDEX(Outcodes!D:D,MATCH($E26,Outcodes!$E:$E,0)),"")</f>
        <v/>
      </c>
      <c r="E26" s="218"/>
      <c r="F26" s="218"/>
      <c r="G26" s="218"/>
      <c r="H26" s="218"/>
      <c r="I26" s="218"/>
      <c r="J26" s="218"/>
      <c r="K26" s="218"/>
      <c r="L26" s="719"/>
      <c r="M26" s="719"/>
      <c r="N26" s="719"/>
      <c r="O26" s="618" t="str">
        <f t="shared" si="0"/>
        <v/>
      </c>
      <c r="P26" s="358" t="str">
        <f>IFERROR(INDEX(Outcodes!G:G,MATCH(Outcomes!E26,Outcodes!E:E,0)),"")</f>
        <v/>
      </c>
      <c r="Q26" s="7"/>
      <c r="R26" s="41"/>
      <c r="S26" s="888"/>
      <c r="T26" s="888"/>
      <c r="U26" s="888"/>
      <c r="V26" s="888"/>
      <c r="W26" s="889"/>
      <c r="X26" s="96" t="str">
        <f t="shared" si="4"/>
        <v/>
      </c>
      <c r="Y26" s="96" t="str">
        <f t="shared" si="5"/>
        <v/>
      </c>
      <c r="Z26" s="96"/>
      <c r="AA26" s="96"/>
      <c r="AB26" s="7"/>
      <c r="AC26" s="7"/>
      <c r="AD26" s="7"/>
      <c r="AE26" s="7"/>
      <c r="AF26" s="7"/>
      <c r="AG26" s="7"/>
      <c r="AH26" s="7"/>
    </row>
    <row r="27" spans="1:34" ht="20.25" customHeight="1" x14ac:dyDescent="0.5">
      <c r="A27" s="134"/>
      <c r="B27" s="344" t="str">
        <f>IFERROR(INDEX(Outcodes!B:B,MATCH($E27,Outcodes!$E:$E,0)),"")</f>
        <v/>
      </c>
      <c r="C27" s="344" t="str">
        <f>IFERROR(INDEX(Outcodes!C:C,MATCH($E27,Outcodes!$E:$E,0)),"")</f>
        <v/>
      </c>
      <c r="D27" s="344" t="str">
        <f>IFERROR(INDEX(Outcodes!D:D,MATCH($E27,Outcodes!$E:$E,0)),"")</f>
        <v/>
      </c>
      <c r="E27" s="218"/>
      <c r="F27" s="218"/>
      <c r="G27" s="218"/>
      <c r="H27" s="218"/>
      <c r="I27" s="218"/>
      <c r="J27" s="218"/>
      <c r="K27" s="218"/>
      <c r="L27" s="719"/>
      <c r="M27" s="719"/>
      <c r="N27" s="719"/>
      <c r="O27" s="618" t="str">
        <f t="shared" si="0"/>
        <v/>
      </c>
      <c r="P27" s="358" t="str">
        <f>IFERROR(INDEX(Outcodes!G:G,MATCH(Outcomes!E27,Outcodes!E:E,0)),"")</f>
        <v/>
      </c>
      <c r="Q27" s="7"/>
      <c r="R27" s="41"/>
      <c r="S27" s="888"/>
      <c r="T27" s="888"/>
      <c r="U27" s="888"/>
      <c r="V27" s="888"/>
      <c r="W27" s="889"/>
      <c r="X27" s="96" t="str">
        <f t="shared" si="4"/>
        <v/>
      </c>
      <c r="Y27" s="96" t="str">
        <f t="shared" si="5"/>
        <v/>
      </c>
      <c r="Z27" s="96"/>
      <c r="AA27" s="96"/>
      <c r="AB27" s="7"/>
      <c r="AC27" s="7"/>
      <c r="AD27" s="7"/>
      <c r="AE27" s="7"/>
      <c r="AF27" s="7"/>
      <c r="AG27" s="7"/>
      <c r="AH27" s="7"/>
    </row>
    <row r="28" spans="1:34" ht="20.25" customHeight="1" x14ac:dyDescent="0.5">
      <c r="A28" s="134"/>
      <c r="B28" s="344" t="str">
        <f>IFERROR(INDEX(Outcodes!B:B,MATCH($E28,Outcodes!$E:$E,0)),"")</f>
        <v/>
      </c>
      <c r="C28" s="344" t="str">
        <f>IFERROR(INDEX(Outcodes!C:C,MATCH($E28,Outcodes!$E:$E,0)),"")</f>
        <v/>
      </c>
      <c r="D28" s="344" t="str">
        <f>IFERROR(INDEX(Outcodes!D:D,MATCH($E28,Outcodes!$E:$E,0)),"")</f>
        <v/>
      </c>
      <c r="E28" s="218"/>
      <c r="F28" s="218"/>
      <c r="G28" s="218"/>
      <c r="H28" s="218"/>
      <c r="I28" s="218"/>
      <c r="J28" s="218"/>
      <c r="K28" s="218"/>
      <c r="L28" s="719"/>
      <c r="M28" s="719"/>
      <c r="N28" s="719"/>
      <c r="O28" s="618" t="str">
        <f t="shared" si="0"/>
        <v/>
      </c>
      <c r="P28" s="358" t="str">
        <f>IFERROR(INDEX(Outcodes!G:G,MATCH(Outcomes!E28,Outcodes!E:E,0)),"")</f>
        <v/>
      </c>
      <c r="Q28" s="7"/>
      <c r="R28" s="41"/>
      <c r="S28" s="888"/>
      <c r="T28" s="888"/>
      <c r="U28" s="888"/>
      <c r="V28" s="888"/>
      <c r="W28" s="889"/>
      <c r="X28" s="96" t="str">
        <f t="shared" si="4"/>
        <v/>
      </c>
      <c r="Y28" s="96" t="str">
        <f t="shared" si="5"/>
        <v/>
      </c>
      <c r="Z28" s="96"/>
      <c r="AA28" s="96"/>
      <c r="AB28" s="7"/>
      <c r="AC28" s="7"/>
      <c r="AD28" s="7"/>
      <c r="AE28" s="7"/>
      <c r="AF28" s="7"/>
      <c r="AG28" s="7"/>
      <c r="AH28" s="7"/>
    </row>
    <row r="29" spans="1:34" ht="20.25" customHeight="1" x14ac:dyDescent="0.5">
      <c r="A29" s="134"/>
      <c r="B29" s="344" t="str">
        <f>IFERROR(INDEX(Outcodes!B:B,MATCH($E29,Outcodes!$E:$E,0)),"")</f>
        <v/>
      </c>
      <c r="C29" s="344" t="str">
        <f>IFERROR(INDEX(Outcodes!C:C,MATCH($E29,Outcodes!$E:$E,0)),"")</f>
        <v/>
      </c>
      <c r="D29" s="344" t="str">
        <f>IFERROR(INDEX(Outcodes!D:D,MATCH($E29,Outcodes!$E:$E,0)),"")</f>
        <v/>
      </c>
      <c r="E29" s="218"/>
      <c r="F29" s="218"/>
      <c r="G29" s="218"/>
      <c r="H29" s="218"/>
      <c r="I29" s="218"/>
      <c r="J29" s="218"/>
      <c r="K29" s="218"/>
      <c r="L29" s="719"/>
      <c r="M29" s="719"/>
      <c r="N29" s="719"/>
      <c r="O29" s="618" t="str">
        <f t="shared" si="0"/>
        <v/>
      </c>
      <c r="P29" s="358" t="str">
        <f>IFERROR(INDEX(Outcodes!G:G,MATCH(Outcomes!E29,Outcodes!E:E,0)),"")</f>
        <v/>
      </c>
      <c r="Q29" s="7"/>
      <c r="R29" s="41"/>
      <c r="S29" s="888"/>
      <c r="T29" s="888"/>
      <c r="U29" s="888"/>
      <c r="V29" s="888"/>
      <c r="W29" s="889"/>
      <c r="X29" s="96" t="str">
        <f t="shared" si="4"/>
        <v/>
      </c>
      <c r="Y29" s="96" t="str">
        <f t="shared" si="5"/>
        <v/>
      </c>
      <c r="Z29" s="96"/>
      <c r="AA29" s="96"/>
      <c r="AB29" s="7"/>
      <c r="AC29" s="7"/>
      <c r="AD29" s="7"/>
      <c r="AE29" s="7"/>
      <c r="AF29" s="7"/>
      <c r="AG29" s="7"/>
      <c r="AH29" s="7"/>
    </row>
    <row r="30" spans="1:34" ht="20.25" customHeight="1" x14ac:dyDescent="0.5">
      <c r="A30" s="134"/>
      <c r="B30" s="344" t="str">
        <f>IFERROR(INDEX(Outcodes!B:B,MATCH($E30,Outcodes!$E:$E,0)),"")</f>
        <v/>
      </c>
      <c r="C30" s="344" t="str">
        <f>IFERROR(INDEX(Outcodes!C:C,MATCH($E30,Outcodes!$E:$E,0)),"")</f>
        <v/>
      </c>
      <c r="D30" s="344" t="str">
        <f>IFERROR(INDEX(Outcodes!D:D,MATCH($E30,Outcodes!$E:$E,0)),"")</f>
        <v/>
      </c>
      <c r="E30" s="218"/>
      <c r="F30" s="218"/>
      <c r="G30" s="218"/>
      <c r="H30" s="218"/>
      <c r="I30" s="218"/>
      <c r="J30" s="218"/>
      <c r="K30" s="218"/>
      <c r="L30" s="719"/>
      <c r="M30" s="719"/>
      <c r="N30" s="719"/>
      <c r="O30" s="618" t="str">
        <f t="shared" si="0"/>
        <v/>
      </c>
      <c r="P30" s="358" t="str">
        <f>IFERROR(INDEX(Outcodes!G:G,MATCH(Outcomes!E30,Outcodes!E:E,0)),"")</f>
        <v/>
      </c>
      <c r="Q30" s="7"/>
      <c r="R30" s="41"/>
      <c r="S30" s="888"/>
      <c r="T30" s="888"/>
      <c r="U30" s="888"/>
      <c r="V30" s="888"/>
      <c r="W30" s="889"/>
      <c r="X30" s="96" t="str">
        <f t="shared" si="4"/>
        <v/>
      </c>
      <c r="Y30" s="96" t="str">
        <f t="shared" si="5"/>
        <v/>
      </c>
      <c r="Z30" s="96"/>
      <c r="AA30" s="96"/>
      <c r="AB30" s="7"/>
      <c r="AC30" s="7"/>
      <c r="AD30" s="7"/>
      <c r="AE30" s="7"/>
      <c r="AF30" s="7"/>
      <c r="AG30" s="7"/>
      <c r="AH30" s="7"/>
    </row>
    <row r="31" spans="1:34" ht="20.25" customHeight="1" x14ac:dyDescent="0.5">
      <c r="A31" s="134"/>
      <c r="B31" s="344" t="str">
        <f>IFERROR(INDEX(Outcodes!B:B,MATCH($E31,Outcodes!$E:$E,0)),"")</f>
        <v/>
      </c>
      <c r="C31" s="344" t="str">
        <f>IFERROR(INDEX(Outcodes!C:C,MATCH($E31,Outcodes!$E:$E,0)),"")</f>
        <v/>
      </c>
      <c r="D31" s="344" t="str">
        <f>IFERROR(INDEX(Outcodes!D:D,MATCH($E31,Outcodes!$E:$E,0)),"")</f>
        <v/>
      </c>
      <c r="E31" s="218"/>
      <c r="F31" s="218"/>
      <c r="G31" s="218"/>
      <c r="H31" s="218"/>
      <c r="I31" s="218"/>
      <c r="J31" s="218"/>
      <c r="K31" s="218"/>
      <c r="L31" s="719"/>
      <c r="M31" s="719"/>
      <c r="N31" s="719"/>
      <c r="O31" s="618" t="str">
        <f t="shared" si="0"/>
        <v/>
      </c>
      <c r="P31" s="358" t="str">
        <f>IFERROR(INDEX(Outcodes!G:G,MATCH(Outcomes!E31,Outcodes!E:E,0)),"")</f>
        <v/>
      </c>
      <c r="Q31" s="7"/>
      <c r="R31" s="41"/>
      <c r="S31" s="888"/>
      <c r="T31" s="888"/>
      <c r="U31" s="888"/>
      <c r="V31" s="888"/>
      <c r="W31" s="889"/>
      <c r="X31" s="96" t="str">
        <f t="shared" si="4"/>
        <v/>
      </c>
      <c r="Y31" s="96" t="str">
        <f t="shared" si="5"/>
        <v/>
      </c>
      <c r="Z31" s="96"/>
      <c r="AA31" s="96"/>
      <c r="AB31" s="7"/>
      <c r="AC31" s="7"/>
      <c r="AD31" s="7"/>
      <c r="AE31" s="7"/>
      <c r="AF31" s="7"/>
      <c r="AG31" s="7"/>
      <c r="AH31" s="7"/>
    </row>
    <row r="32" spans="1:34" ht="20.25" customHeight="1" x14ac:dyDescent="0.5">
      <c r="A32" s="134"/>
      <c r="B32" s="344" t="str">
        <f>IFERROR(INDEX(Outcodes!B:B,MATCH($E32,Outcodes!$E:$E,0)),"")</f>
        <v/>
      </c>
      <c r="C32" s="344" t="str">
        <f>IFERROR(INDEX(Outcodes!C:C,MATCH($E32,Outcodes!$E:$E,0)),"")</f>
        <v/>
      </c>
      <c r="D32" s="344" t="str">
        <f>IFERROR(INDEX(Outcodes!D:D,MATCH($E32,Outcodes!$E:$E,0)),"")</f>
        <v/>
      </c>
      <c r="E32" s="218"/>
      <c r="F32" s="218"/>
      <c r="G32" s="218"/>
      <c r="H32" s="218"/>
      <c r="I32" s="218"/>
      <c r="J32" s="218"/>
      <c r="K32" s="218"/>
      <c r="L32" s="719"/>
      <c r="M32" s="719"/>
      <c r="N32" s="719"/>
      <c r="O32" s="618" t="str">
        <f t="shared" si="0"/>
        <v/>
      </c>
      <c r="P32" s="358" t="str">
        <f>IFERROR(INDEX(Outcodes!G:G,MATCH(Outcomes!E32,Outcodes!E:E,0)),"")</f>
        <v/>
      </c>
      <c r="Q32" s="7"/>
      <c r="R32" s="41"/>
      <c r="S32" s="888"/>
      <c r="T32" s="888"/>
      <c r="U32" s="888"/>
      <c r="V32" s="888"/>
      <c r="W32" s="889"/>
      <c r="X32" s="96" t="str">
        <f t="shared" si="4"/>
        <v/>
      </c>
      <c r="Y32" s="96" t="str">
        <f t="shared" si="5"/>
        <v/>
      </c>
      <c r="Z32" s="96"/>
      <c r="AA32" s="96"/>
      <c r="AB32" s="7"/>
      <c r="AC32" s="7"/>
      <c r="AD32" s="7"/>
      <c r="AE32" s="7"/>
      <c r="AF32" s="7"/>
      <c r="AG32" s="7"/>
      <c r="AH32" s="7"/>
    </row>
    <row r="33" spans="1:34" ht="20.25" customHeight="1" x14ac:dyDescent="0.5">
      <c r="A33" s="134"/>
      <c r="B33" s="344" t="str">
        <f>IFERROR(INDEX(Outcodes!B:B,MATCH($E33,Outcodes!$E:$E,0)),"")</f>
        <v/>
      </c>
      <c r="C33" s="344" t="str">
        <f>IFERROR(INDEX(Outcodes!C:C,MATCH($E33,Outcodes!$E:$E,0)),"")</f>
        <v/>
      </c>
      <c r="D33" s="344" t="str">
        <f>IFERROR(INDEX(Outcodes!D:D,MATCH($E33,Outcodes!$E:$E,0)),"")</f>
        <v/>
      </c>
      <c r="E33" s="218"/>
      <c r="F33" s="218"/>
      <c r="G33" s="218"/>
      <c r="H33" s="218"/>
      <c r="I33" s="218"/>
      <c r="J33" s="218"/>
      <c r="K33" s="218"/>
      <c r="L33" s="719"/>
      <c r="M33" s="719"/>
      <c r="N33" s="719"/>
      <c r="O33" s="618" t="str">
        <f t="shared" si="0"/>
        <v/>
      </c>
      <c r="P33" s="358" t="str">
        <f>IFERROR(INDEX(Outcodes!G:G,MATCH(Outcomes!E33,Outcodes!E:E,0)),"")</f>
        <v/>
      </c>
      <c r="Q33" s="7"/>
      <c r="R33" s="41"/>
      <c r="S33" s="888"/>
      <c r="T33" s="888"/>
      <c r="U33" s="888"/>
      <c r="V33" s="888"/>
      <c r="W33" s="889"/>
      <c r="X33" s="96" t="str">
        <f t="shared" si="4"/>
        <v/>
      </c>
      <c r="Y33" s="96" t="str">
        <f t="shared" si="5"/>
        <v/>
      </c>
      <c r="Z33" s="96"/>
      <c r="AA33" s="96"/>
      <c r="AB33" s="7"/>
      <c r="AC33" s="7"/>
      <c r="AD33" s="7"/>
      <c r="AE33" s="7"/>
      <c r="AF33" s="7"/>
      <c r="AG33" s="7"/>
      <c r="AH33" s="7"/>
    </row>
    <row r="34" spans="1:34" ht="20.25" customHeight="1" x14ac:dyDescent="0.5">
      <c r="A34" s="134"/>
      <c r="B34" s="344" t="str">
        <f>IFERROR(INDEX(Outcodes!B:B,MATCH($E34,Outcodes!$E:$E,0)),"")</f>
        <v/>
      </c>
      <c r="C34" s="344" t="str">
        <f>IFERROR(INDEX(Outcodes!C:C,MATCH($E34,Outcodes!$E:$E,0)),"")</f>
        <v/>
      </c>
      <c r="D34" s="344" t="str">
        <f>IFERROR(INDEX(Outcodes!D:D,MATCH($E34,Outcodes!$E:$E,0)),"")</f>
        <v/>
      </c>
      <c r="E34" s="218"/>
      <c r="F34" s="218"/>
      <c r="G34" s="218"/>
      <c r="H34" s="218"/>
      <c r="I34" s="218"/>
      <c r="J34" s="218"/>
      <c r="K34" s="218"/>
      <c r="L34" s="719"/>
      <c r="M34" s="719"/>
      <c r="N34" s="719"/>
      <c r="O34" s="618" t="str">
        <f t="shared" si="0"/>
        <v/>
      </c>
      <c r="P34" s="358" t="str">
        <f>IFERROR(INDEX(Outcodes!G:G,MATCH(Outcomes!E34,Outcodes!E:E,0)),"")</f>
        <v/>
      </c>
      <c r="Q34" s="7"/>
      <c r="R34" s="41"/>
      <c r="S34" s="888"/>
      <c r="T34" s="888"/>
      <c r="U34" s="888"/>
      <c r="V34" s="888"/>
      <c r="W34" s="889"/>
      <c r="X34" s="96" t="str">
        <f t="shared" si="4"/>
        <v/>
      </c>
      <c r="Y34" s="96" t="str">
        <f t="shared" si="5"/>
        <v/>
      </c>
      <c r="Z34" s="96"/>
      <c r="AA34" s="96"/>
      <c r="AB34" s="7"/>
      <c r="AC34" s="7"/>
      <c r="AD34" s="7"/>
      <c r="AE34" s="7"/>
      <c r="AF34" s="7"/>
      <c r="AG34" s="7"/>
      <c r="AH34" s="7"/>
    </row>
    <row r="35" spans="1:34" ht="20.25" customHeight="1" x14ac:dyDescent="0.5">
      <c r="A35" s="134"/>
      <c r="B35" s="344" t="str">
        <f>IFERROR(INDEX(Outcodes!B:B,MATCH($E35,Outcodes!$E:$E,0)),"")</f>
        <v/>
      </c>
      <c r="C35" s="344" t="str">
        <f>IFERROR(INDEX(Outcodes!C:C,MATCH($E35,Outcodes!$E:$E,0)),"")</f>
        <v/>
      </c>
      <c r="D35" s="344" t="str">
        <f>IFERROR(INDEX(Outcodes!D:D,MATCH($E35,Outcodes!$E:$E,0)),"")</f>
        <v/>
      </c>
      <c r="E35" s="218"/>
      <c r="F35" s="218"/>
      <c r="G35" s="218"/>
      <c r="H35" s="218"/>
      <c r="I35" s="218"/>
      <c r="J35" s="218"/>
      <c r="K35" s="218"/>
      <c r="L35" s="719"/>
      <c r="M35" s="719"/>
      <c r="N35" s="719"/>
      <c r="O35" s="618" t="str">
        <f t="shared" si="0"/>
        <v/>
      </c>
      <c r="P35" s="358" t="str">
        <f>IFERROR(INDEX(Outcodes!G:G,MATCH(Outcomes!E35,Outcodes!E:E,0)),"")</f>
        <v/>
      </c>
      <c r="Q35" s="7"/>
      <c r="R35" s="41"/>
      <c r="S35" s="888"/>
      <c r="T35" s="888"/>
      <c r="U35" s="888"/>
      <c r="V35" s="888"/>
      <c r="W35" s="889"/>
      <c r="X35" s="96" t="str">
        <f t="shared" si="4"/>
        <v/>
      </c>
      <c r="Y35" s="96" t="str">
        <f t="shared" si="5"/>
        <v/>
      </c>
      <c r="Z35" s="96"/>
      <c r="AA35" s="96"/>
      <c r="AB35" s="7"/>
      <c r="AC35" s="7"/>
      <c r="AD35" s="7"/>
      <c r="AE35" s="7"/>
      <c r="AF35" s="7"/>
      <c r="AG35" s="7"/>
      <c r="AH35" s="7"/>
    </row>
    <row r="36" spans="1:34" ht="20.25" customHeight="1" x14ac:dyDescent="0.5">
      <c r="A36" s="134"/>
      <c r="B36" s="344" t="str">
        <f>IFERROR(INDEX(Outcodes!B:B,MATCH($E36,Outcodes!$E:$E,0)),"")</f>
        <v/>
      </c>
      <c r="C36" s="344" t="str">
        <f>IFERROR(INDEX(Outcodes!C:C,MATCH($E36,Outcodes!$E:$E,0)),"")</f>
        <v/>
      </c>
      <c r="D36" s="344" t="str">
        <f>IFERROR(INDEX(Outcodes!D:D,MATCH($E36,Outcodes!$E:$E,0)),"")</f>
        <v/>
      </c>
      <c r="E36" s="218"/>
      <c r="F36" s="218"/>
      <c r="G36" s="218"/>
      <c r="H36" s="218"/>
      <c r="I36" s="218"/>
      <c r="J36" s="218"/>
      <c r="K36" s="218"/>
      <c r="L36" s="719"/>
      <c r="M36" s="719"/>
      <c r="N36" s="719"/>
      <c r="O36" s="618" t="str">
        <f t="shared" si="0"/>
        <v/>
      </c>
      <c r="P36" s="358" t="str">
        <f>IFERROR(INDEX(Outcodes!G:G,MATCH(Outcomes!E36,Outcodes!E:E,0)),"")</f>
        <v/>
      </c>
      <c r="Q36" s="7"/>
      <c r="R36" s="41"/>
      <c r="S36" s="888"/>
      <c r="T36" s="888"/>
      <c r="U36" s="888"/>
      <c r="V36" s="888"/>
      <c r="W36" s="889"/>
      <c r="X36" s="96" t="str">
        <f t="shared" si="4"/>
        <v/>
      </c>
      <c r="Y36" s="96" t="str">
        <f t="shared" si="5"/>
        <v/>
      </c>
      <c r="Z36" s="96"/>
      <c r="AA36" s="96"/>
      <c r="AB36" s="7"/>
      <c r="AC36" s="7"/>
      <c r="AD36" s="7"/>
      <c r="AE36" s="7"/>
      <c r="AF36" s="7"/>
      <c r="AG36" s="7"/>
      <c r="AH36" s="7"/>
    </row>
    <row r="37" spans="1:34" ht="20.25" customHeight="1" x14ac:dyDescent="0.5">
      <c r="A37" s="134"/>
      <c r="B37" s="344" t="str">
        <f>IFERROR(INDEX(Outcodes!B:B,MATCH($E37,Outcodes!$E:$E,0)),"")</f>
        <v/>
      </c>
      <c r="C37" s="344" t="str">
        <f>IFERROR(INDEX(Outcodes!C:C,MATCH($E37,Outcodes!$E:$E,0)),"")</f>
        <v/>
      </c>
      <c r="D37" s="344" t="str">
        <f>IFERROR(INDEX(Outcodes!D:D,MATCH($E37,Outcodes!$E:$E,0)),"")</f>
        <v/>
      </c>
      <c r="E37" s="218"/>
      <c r="F37" s="218"/>
      <c r="G37" s="218"/>
      <c r="H37" s="218"/>
      <c r="I37" s="218"/>
      <c r="J37" s="218"/>
      <c r="K37" s="218"/>
      <c r="L37" s="719"/>
      <c r="M37" s="719"/>
      <c r="N37" s="719"/>
      <c r="O37" s="618" t="str">
        <f t="shared" ref="O37" si="6">_xlfn.TEXTJOIN("..",TRUE,E37:J37,L37)</f>
        <v/>
      </c>
      <c r="P37" s="358" t="str">
        <f>IFERROR(INDEX(Outcodes!G:G,MATCH(Outcomes!E37,Outcodes!E:E,0)),"")</f>
        <v/>
      </c>
      <c r="Q37" s="7"/>
      <c r="R37" s="41"/>
      <c r="S37" s="888"/>
      <c r="T37" s="888"/>
      <c r="U37" s="888"/>
      <c r="V37" s="888"/>
      <c r="W37" s="889"/>
      <c r="X37" s="96" t="str">
        <f t="shared" ref="X37" si="7">IF(ISBLANK(E37),"",IF(NOT(ISBLANK(G37)),CONCATENATE(E37,"..",G37,"..",H37),E37))</f>
        <v/>
      </c>
      <c r="Y37" s="96" t="str">
        <f t="shared" ref="Y37" si="8">IF(ISBLANK(I37),X37,CONCATENATE(X37,"…",I37))</f>
        <v/>
      </c>
      <c r="Z37" s="96"/>
      <c r="AA37" s="96"/>
      <c r="AB37" s="7"/>
      <c r="AC37" s="7"/>
      <c r="AD37" s="7"/>
      <c r="AE37" s="7"/>
      <c r="AF37" s="7"/>
      <c r="AG37" s="7"/>
      <c r="AH37" s="7"/>
    </row>
    <row r="38" spans="1:34" ht="20.25" customHeight="1" x14ac:dyDescent="0.5">
      <c r="A38" s="134"/>
      <c r="B38" s="344" t="str">
        <f>IFERROR(INDEX(Outcodes!B:B,MATCH($E38,Outcodes!$E:$E,0)),"")</f>
        <v/>
      </c>
      <c r="C38" s="344" t="str">
        <f>IFERROR(INDEX(Outcodes!C:C,MATCH($E38,Outcodes!$E:$E,0)),"")</f>
        <v/>
      </c>
      <c r="D38" s="344" t="str">
        <f>IFERROR(INDEX(Outcodes!D:D,MATCH($E38,Outcodes!$E:$E,0)),"")</f>
        <v/>
      </c>
      <c r="E38" s="218"/>
      <c r="F38" s="218"/>
      <c r="G38" s="218"/>
      <c r="H38" s="218"/>
      <c r="I38" s="218"/>
      <c r="J38" s="218"/>
      <c r="K38" s="218"/>
      <c r="L38" s="719"/>
      <c r="M38" s="719"/>
      <c r="N38" s="719"/>
      <c r="O38" s="618" t="str">
        <f t="shared" si="0"/>
        <v/>
      </c>
      <c r="P38" s="358" t="str">
        <f>IFERROR(INDEX(Outcodes!G:G,MATCH(Outcomes!E38,Outcodes!E:E,0)),"")</f>
        <v/>
      </c>
      <c r="Q38" s="7"/>
      <c r="R38" s="41"/>
      <c r="S38" s="888"/>
      <c r="T38" s="888"/>
      <c r="U38" s="888"/>
      <c r="V38" s="888"/>
      <c r="W38" s="889"/>
      <c r="X38" s="96" t="str">
        <f t="shared" si="4"/>
        <v/>
      </c>
      <c r="Y38" s="96" t="str">
        <f t="shared" si="5"/>
        <v/>
      </c>
      <c r="Z38" s="96"/>
      <c r="AA38" s="96"/>
      <c r="AB38" s="7"/>
      <c r="AC38" s="7"/>
      <c r="AD38" s="7"/>
      <c r="AE38" s="7"/>
      <c r="AF38" s="7"/>
      <c r="AG38" s="7"/>
      <c r="AH38" s="7"/>
    </row>
    <row r="39" spans="1:34" ht="25" customHeight="1" thickBot="1" x14ac:dyDescent="0.55000000000000004">
      <c r="A39" s="135"/>
      <c r="B39" s="17"/>
      <c r="C39" s="17"/>
      <c r="D39" s="17"/>
      <c r="E39" s="17"/>
      <c r="F39" s="17"/>
      <c r="G39" s="17"/>
      <c r="H39" s="17"/>
      <c r="I39" s="17"/>
      <c r="J39" s="17"/>
      <c r="K39" s="17"/>
      <c r="L39" s="17"/>
      <c r="M39" s="17"/>
      <c r="N39" s="17"/>
      <c r="O39" s="17"/>
      <c r="P39" s="332"/>
      <c r="Q39" s="32"/>
      <c r="R39" s="32"/>
      <c r="S39" s="32"/>
      <c r="T39" s="32"/>
      <c r="U39" s="32"/>
      <c r="V39" s="32"/>
      <c r="W39" s="178"/>
      <c r="X39" s="96"/>
      <c r="Y39" s="96"/>
      <c r="Z39" s="96"/>
      <c r="AA39" s="96"/>
      <c r="AB39" s="7"/>
      <c r="AC39" s="7"/>
      <c r="AD39" s="7"/>
      <c r="AE39" s="7"/>
      <c r="AF39" s="7"/>
      <c r="AG39" s="7"/>
      <c r="AH39" s="7"/>
    </row>
    <row r="40" spans="1:34" ht="25" customHeight="1" x14ac:dyDescent="0.5">
      <c r="A40" s="77"/>
      <c r="B40" s="7"/>
      <c r="C40" s="7"/>
      <c r="D40" s="7"/>
      <c r="E40" s="7"/>
      <c r="F40" s="7"/>
      <c r="G40" s="7"/>
      <c r="H40" s="7"/>
      <c r="I40" s="7"/>
      <c r="J40" s="7"/>
      <c r="K40" s="7"/>
      <c r="L40" s="7"/>
      <c r="M40" s="7"/>
      <c r="N40" s="7"/>
      <c r="O40" s="7"/>
      <c r="P40" s="24"/>
      <c r="Q40" s="7"/>
      <c r="R40" s="7"/>
      <c r="S40" s="7"/>
      <c r="T40" s="7"/>
      <c r="U40" s="7"/>
      <c r="V40" s="7"/>
      <c r="W40" s="7"/>
      <c r="X40" s="96"/>
      <c r="Y40" s="96"/>
      <c r="Z40" s="96"/>
      <c r="AA40" s="96"/>
      <c r="AB40" s="7"/>
      <c r="AC40" s="7"/>
      <c r="AD40" s="7"/>
      <c r="AE40" s="7"/>
      <c r="AF40" s="7"/>
      <c r="AG40" s="7"/>
      <c r="AH40" s="7"/>
    </row>
    <row r="41" spans="1:34" ht="25" customHeight="1" x14ac:dyDescent="0.5">
      <c r="A41" s="77"/>
      <c r="B41" s="890" t="s">
        <v>5005</v>
      </c>
      <c r="C41" s="890"/>
      <c r="D41" s="890"/>
      <c r="E41" s="890"/>
      <c r="F41" s="7"/>
      <c r="G41" s="7"/>
      <c r="H41" s="7"/>
      <c r="I41" s="7"/>
      <c r="J41" s="7"/>
      <c r="K41" s="7"/>
      <c r="L41" s="7"/>
      <c r="M41" s="7"/>
      <c r="N41" s="7"/>
      <c r="O41" s="7"/>
      <c r="P41" s="24"/>
      <c r="Q41" s="7"/>
      <c r="R41" s="7"/>
      <c r="S41" s="7"/>
      <c r="T41" s="7"/>
      <c r="U41" s="7"/>
      <c r="V41" s="7"/>
      <c r="W41" s="7"/>
      <c r="X41" s="96"/>
      <c r="Y41" s="96"/>
      <c r="Z41" s="96"/>
      <c r="AA41" s="96"/>
      <c r="AB41" s="7"/>
      <c r="AC41" s="7"/>
      <c r="AD41" s="7"/>
      <c r="AE41" s="7"/>
      <c r="AF41" s="7"/>
      <c r="AG41" s="7"/>
      <c r="AH41" s="7"/>
    </row>
    <row r="42" spans="1:34" ht="25" customHeight="1" x14ac:dyDescent="0.5">
      <c r="A42" s="77"/>
      <c r="B42" s="693" t="s">
        <v>4994</v>
      </c>
      <c r="C42" s="693" t="s">
        <v>4995</v>
      </c>
      <c r="D42" s="693" t="s">
        <v>4996</v>
      </c>
      <c r="E42" s="693" t="s">
        <v>4997</v>
      </c>
      <c r="F42" s="89"/>
      <c r="G42" s="435" t="s">
        <v>3590</v>
      </c>
      <c r="H42" s="435" t="s">
        <v>4106</v>
      </c>
      <c r="I42" s="435"/>
      <c r="J42" s="435"/>
      <c r="K42" s="435"/>
      <c r="L42" s="435"/>
      <c r="M42" s="435"/>
      <c r="N42" s="435"/>
      <c r="O42" s="174"/>
      <c r="P42" s="333"/>
      <c r="Q42" s="174"/>
      <c r="R42" s="174"/>
      <c r="S42" s="174"/>
      <c r="T42" s="174"/>
      <c r="U42" s="174"/>
      <c r="V42" s="174"/>
      <c r="W42" s="174"/>
      <c r="X42" s="96"/>
      <c r="Y42" s="96"/>
      <c r="Z42" s="96"/>
      <c r="AA42" s="96"/>
      <c r="AB42" s="7"/>
      <c r="AC42" s="7"/>
      <c r="AD42" s="7"/>
      <c r="AE42" s="7"/>
      <c r="AF42" s="7"/>
      <c r="AG42" s="7"/>
      <c r="AH42" s="7"/>
    </row>
    <row r="43" spans="1:34" ht="25" customHeight="1" x14ac:dyDescent="0.5">
      <c r="A43" s="77"/>
      <c r="B43" s="694"/>
      <c r="C43" s="694"/>
      <c r="D43" s="694"/>
      <c r="E43" s="694"/>
      <c r="F43" s="89"/>
      <c r="G43" s="435" t="str">
        <f>IFERROR(INDEX(Outcodes!A:A,MATCH(Outcomes!E43,Outcodes!E:E,0)),"")</f>
        <v/>
      </c>
      <c r="H43" s="297" t="str">
        <f>IFERROR(INDEX(Outcodes!G:G,MATCH(Outcomes!E43,Outcodes!E:E,0)),"")</f>
        <v/>
      </c>
      <c r="I43" s="297"/>
      <c r="J43" s="297"/>
      <c r="K43" s="297"/>
      <c r="L43" s="297"/>
      <c r="M43" s="297"/>
      <c r="N43" s="297"/>
      <c r="O43" s="27"/>
      <c r="P43" s="24"/>
      <c r="Q43" s="7"/>
      <c r="R43" s="7"/>
      <c r="S43" s="7"/>
      <c r="T43" s="7"/>
      <c r="U43" s="7"/>
      <c r="V43" s="7"/>
      <c r="W43" s="7"/>
      <c r="X43" s="96"/>
      <c r="Y43" s="96"/>
      <c r="Z43" s="96"/>
      <c r="AA43" s="96"/>
      <c r="AB43" s="7"/>
      <c r="AC43" s="7"/>
      <c r="AD43" s="7"/>
      <c r="AE43" s="7"/>
      <c r="AF43" s="7"/>
      <c r="AG43" s="7"/>
      <c r="AH43" s="7"/>
    </row>
    <row r="44" spans="1:34" ht="25" customHeight="1" x14ac:dyDescent="0.5">
      <c r="A44" s="77"/>
      <c r="B44" s="7"/>
      <c r="C44" s="7"/>
      <c r="D44" s="7"/>
      <c r="E44" s="7"/>
      <c r="F44" s="89"/>
      <c r="G44" s="89"/>
      <c r="H44" s="89"/>
      <c r="I44" s="89"/>
      <c r="J44" s="89"/>
      <c r="K44" s="89"/>
      <c r="L44" s="89"/>
      <c r="M44" s="89"/>
      <c r="N44" s="89"/>
      <c r="O44" s="7"/>
      <c r="P44" s="24"/>
      <c r="Q44" s="7"/>
      <c r="R44" s="7"/>
      <c r="S44" s="7"/>
      <c r="T44" s="7"/>
      <c r="U44" s="7"/>
      <c r="V44" s="7"/>
      <c r="W44" s="7"/>
      <c r="X44" s="96"/>
      <c r="Y44" s="96"/>
      <c r="Z44" s="96"/>
      <c r="AA44" s="96"/>
      <c r="AB44" s="7"/>
      <c r="AC44" s="7"/>
      <c r="AD44" s="7"/>
      <c r="AE44" s="7"/>
      <c r="AF44" s="7"/>
      <c r="AG44" s="7"/>
      <c r="AH44" s="7"/>
    </row>
    <row r="45" spans="1:34" ht="25" customHeight="1" x14ac:dyDescent="0.5">
      <c r="A45" s="77"/>
      <c r="B45" s="7"/>
      <c r="C45" s="7"/>
      <c r="D45" s="7"/>
      <c r="E45" s="7"/>
      <c r="F45" s="89"/>
      <c r="G45" s="89"/>
      <c r="H45" s="89"/>
      <c r="I45" s="89"/>
      <c r="J45" s="89"/>
      <c r="K45" s="89"/>
      <c r="L45" s="89"/>
      <c r="M45" s="89"/>
      <c r="N45" s="89"/>
      <c r="O45" s="7"/>
      <c r="P45" s="24"/>
      <c r="Q45" s="7"/>
      <c r="R45" s="7"/>
      <c r="S45" s="7"/>
      <c r="T45" s="7"/>
      <c r="U45" s="7"/>
      <c r="V45" s="7"/>
      <c r="W45" s="7"/>
      <c r="X45" s="96"/>
      <c r="Y45" s="96"/>
      <c r="Z45" s="96"/>
      <c r="AA45" s="96"/>
      <c r="AB45" s="7"/>
      <c r="AC45" s="7"/>
      <c r="AD45" s="7"/>
      <c r="AE45" s="7"/>
      <c r="AF45" s="7"/>
      <c r="AG45" s="7"/>
      <c r="AH45" s="7"/>
    </row>
    <row r="46" spans="1:34" ht="5.25" customHeight="1" x14ac:dyDescent="0.5">
      <c r="A46" s="77"/>
      <c r="B46" s="7"/>
      <c r="C46" s="7"/>
      <c r="D46" s="7"/>
      <c r="E46" s="7"/>
      <c r="F46" s="89"/>
      <c r="G46" s="89"/>
      <c r="H46" s="89"/>
      <c r="I46" s="89"/>
      <c r="J46" s="89"/>
      <c r="K46" s="89"/>
      <c r="L46" s="89"/>
      <c r="M46" s="89"/>
      <c r="N46" s="89"/>
      <c r="O46" s="7"/>
      <c r="P46" s="24"/>
      <c r="Q46" s="7"/>
      <c r="R46" s="7"/>
      <c r="S46" s="7"/>
      <c r="T46" s="7"/>
      <c r="U46" s="7"/>
      <c r="V46" s="7"/>
      <c r="W46" s="7"/>
      <c r="X46" s="96"/>
      <c r="Y46" s="96"/>
      <c r="Z46" s="96"/>
      <c r="AA46" s="96"/>
      <c r="AB46" s="7"/>
      <c r="AC46" s="7"/>
      <c r="AD46" s="7"/>
      <c r="AE46" s="7"/>
      <c r="AF46" s="7"/>
      <c r="AG46" s="7"/>
      <c r="AH46" s="7"/>
    </row>
    <row r="47" spans="1:34" x14ac:dyDescent="0.5">
      <c r="A47" s="77"/>
      <c r="B47" s="7"/>
      <c r="C47" s="7"/>
      <c r="D47" s="7"/>
      <c r="E47" s="7"/>
      <c r="F47" s="89"/>
      <c r="G47" s="89"/>
      <c r="H47" s="89"/>
      <c r="I47" s="89"/>
      <c r="J47" s="89"/>
      <c r="K47" s="89"/>
      <c r="L47" s="89"/>
      <c r="M47" s="89"/>
      <c r="N47" s="89"/>
      <c r="O47" s="7"/>
      <c r="P47" s="24"/>
      <c r="Q47" s="7"/>
      <c r="R47" s="7"/>
      <c r="S47" s="7"/>
      <c r="T47" s="7"/>
      <c r="U47" s="7"/>
      <c r="V47" s="7"/>
      <c r="W47" s="7"/>
      <c r="X47" s="96"/>
      <c r="Y47" s="96"/>
      <c r="Z47" s="96"/>
      <c r="AA47" s="96"/>
      <c r="AB47" s="7"/>
      <c r="AC47" s="7"/>
      <c r="AD47" s="7"/>
      <c r="AE47" s="7"/>
      <c r="AF47" s="7"/>
      <c r="AG47" s="7"/>
      <c r="AH47" s="7"/>
    </row>
    <row r="48" spans="1:34" x14ac:dyDescent="0.5">
      <c r="A48" s="77"/>
      <c r="B48" s="7"/>
      <c r="C48" s="7"/>
      <c r="D48" s="7"/>
      <c r="E48" s="7"/>
      <c r="F48" s="89"/>
      <c r="G48" s="89"/>
      <c r="H48" s="89"/>
      <c r="I48" s="89"/>
      <c r="J48" s="89"/>
      <c r="K48" s="89"/>
      <c r="L48" s="89"/>
      <c r="M48" s="89"/>
      <c r="N48" s="89"/>
      <c r="O48" s="7"/>
      <c r="P48" s="24"/>
      <c r="Q48" s="7"/>
      <c r="R48" s="7"/>
      <c r="S48" s="7"/>
      <c r="T48" s="7"/>
      <c r="U48" s="7"/>
      <c r="V48" s="7"/>
      <c r="W48" s="7"/>
      <c r="X48" s="96"/>
      <c r="Y48" s="96"/>
      <c r="Z48" s="96"/>
      <c r="AA48" s="96"/>
      <c r="AB48" s="7"/>
      <c r="AC48" s="7"/>
      <c r="AD48" s="7"/>
      <c r="AE48" s="7"/>
      <c r="AF48" s="7"/>
      <c r="AG48" s="7"/>
      <c r="AH48" s="7"/>
    </row>
    <row r="49" spans="1:34" x14ac:dyDescent="0.5">
      <c r="A49" s="77"/>
      <c r="B49" s="7"/>
      <c r="C49" s="7"/>
      <c r="D49" s="7"/>
      <c r="E49" s="7"/>
      <c r="F49" s="89"/>
      <c r="G49" s="89"/>
      <c r="H49" s="89"/>
      <c r="I49" s="89"/>
      <c r="J49" s="89"/>
      <c r="K49" s="89"/>
      <c r="L49" s="89"/>
      <c r="M49" s="89"/>
      <c r="N49" s="89"/>
      <c r="O49" s="7"/>
      <c r="P49" s="24"/>
      <c r="Q49" s="7"/>
      <c r="R49" s="7"/>
      <c r="S49" s="7"/>
      <c r="T49" s="7"/>
      <c r="U49" s="7"/>
      <c r="V49" s="7"/>
      <c r="W49" s="7"/>
      <c r="X49" s="96"/>
      <c r="Y49" s="96"/>
      <c r="Z49" s="96"/>
      <c r="AA49" s="96"/>
      <c r="AB49" s="7"/>
      <c r="AC49" s="7"/>
      <c r="AD49" s="7"/>
      <c r="AE49" s="7"/>
      <c r="AF49" s="7"/>
      <c r="AG49" s="7"/>
      <c r="AH49" s="7"/>
    </row>
    <row r="50" spans="1:34" x14ac:dyDescent="0.5">
      <c r="A50" s="77"/>
      <c r="B50" s="7"/>
      <c r="C50" s="7"/>
      <c r="D50" s="7"/>
      <c r="E50" s="7"/>
      <c r="F50" s="89"/>
      <c r="G50" s="89"/>
      <c r="H50" s="89"/>
      <c r="I50" s="89"/>
      <c r="J50" s="89"/>
      <c r="K50" s="89"/>
      <c r="L50" s="89"/>
      <c r="M50" s="89"/>
      <c r="N50" s="89"/>
      <c r="O50" s="7"/>
      <c r="P50" s="24"/>
      <c r="Q50" s="7"/>
      <c r="R50" s="7"/>
      <c r="S50" s="7"/>
      <c r="T50" s="7"/>
      <c r="U50" s="7"/>
      <c r="V50" s="7"/>
      <c r="W50" s="7"/>
      <c r="X50" s="96"/>
      <c r="Y50" s="96"/>
      <c r="Z50" s="96"/>
      <c r="AA50" s="96"/>
      <c r="AB50" s="7"/>
      <c r="AC50" s="7"/>
      <c r="AD50" s="7"/>
      <c r="AE50" s="7"/>
      <c r="AF50" s="7"/>
      <c r="AG50" s="7"/>
      <c r="AH50" s="7"/>
    </row>
    <row r="51" spans="1:34" x14ac:dyDescent="0.5">
      <c r="A51" s="77"/>
      <c r="B51" s="7"/>
      <c r="C51" s="7"/>
      <c r="D51" s="7"/>
      <c r="E51" s="7"/>
      <c r="F51" s="89"/>
      <c r="G51" s="89"/>
      <c r="H51" s="89"/>
      <c r="I51" s="89"/>
      <c r="J51" s="89"/>
      <c r="K51" s="89"/>
      <c r="L51" s="89"/>
      <c r="M51" s="89"/>
      <c r="N51" s="89"/>
      <c r="O51" s="7"/>
      <c r="P51" s="24"/>
      <c r="Q51" s="7"/>
      <c r="R51" s="7"/>
      <c r="S51" s="7"/>
      <c r="T51" s="7"/>
      <c r="U51" s="7"/>
      <c r="V51" s="7"/>
      <c r="W51" s="7"/>
      <c r="X51" s="96"/>
      <c r="Y51" s="96"/>
      <c r="Z51" s="96"/>
      <c r="AA51" s="96"/>
      <c r="AB51" s="7"/>
      <c r="AC51" s="7"/>
      <c r="AD51" s="7"/>
      <c r="AE51" s="7"/>
      <c r="AF51" s="7"/>
      <c r="AG51" s="7"/>
      <c r="AH51" s="7"/>
    </row>
    <row r="52" spans="1:34" x14ac:dyDescent="0.5">
      <c r="A52" s="77"/>
      <c r="B52" s="7"/>
      <c r="C52" s="7"/>
      <c r="D52" s="7"/>
      <c r="E52" s="7"/>
      <c r="F52" s="89"/>
      <c r="G52" s="89"/>
      <c r="H52" s="89"/>
      <c r="I52" s="89"/>
      <c r="J52" s="89"/>
      <c r="K52" s="89"/>
      <c r="L52" s="89"/>
      <c r="M52" s="89"/>
      <c r="N52" s="89"/>
      <c r="O52" s="7"/>
      <c r="P52" s="24"/>
      <c r="Q52" s="7"/>
      <c r="R52" s="7"/>
      <c r="S52" s="7"/>
      <c r="T52" s="7"/>
      <c r="U52" s="7"/>
      <c r="V52" s="7"/>
      <c r="W52" s="7"/>
      <c r="X52" s="96"/>
      <c r="Y52" s="96"/>
      <c r="Z52" s="96"/>
      <c r="AA52" s="96"/>
      <c r="AB52" s="7"/>
      <c r="AC52" s="7"/>
      <c r="AD52" s="7"/>
      <c r="AE52" s="7"/>
      <c r="AF52" s="7"/>
      <c r="AG52" s="7"/>
      <c r="AH52" s="7"/>
    </row>
    <row r="53" spans="1:34" x14ac:dyDescent="0.5">
      <c r="A53" s="77"/>
      <c r="B53" s="7"/>
      <c r="C53" s="7"/>
      <c r="D53" s="7"/>
      <c r="E53" s="7"/>
      <c r="F53" s="89"/>
      <c r="G53" s="89"/>
      <c r="H53" s="89"/>
      <c r="I53" s="89"/>
      <c r="J53" s="89"/>
      <c r="K53" s="89"/>
      <c r="L53" s="89"/>
      <c r="M53" s="89"/>
      <c r="N53" s="89"/>
      <c r="O53" s="7"/>
      <c r="P53" s="24"/>
      <c r="Q53" s="7"/>
      <c r="R53" s="7"/>
      <c r="S53" s="7"/>
      <c r="T53" s="7"/>
      <c r="U53" s="7"/>
      <c r="V53" s="7"/>
      <c r="W53" s="7"/>
      <c r="X53" s="96"/>
      <c r="Y53" s="96"/>
      <c r="Z53" s="96"/>
      <c r="AA53" s="96"/>
      <c r="AB53" s="7"/>
      <c r="AC53" s="7"/>
      <c r="AD53" s="7"/>
      <c r="AE53" s="7"/>
      <c r="AF53" s="7"/>
      <c r="AG53" s="7"/>
      <c r="AH53" s="7"/>
    </row>
    <row r="54" spans="1:34" x14ac:dyDescent="0.5">
      <c r="A54" s="77"/>
      <c r="B54" s="7"/>
      <c r="C54" s="7"/>
      <c r="D54" s="7"/>
      <c r="E54" s="7"/>
      <c r="F54" s="89"/>
      <c r="G54" s="89"/>
      <c r="H54" s="89"/>
      <c r="I54" s="89"/>
      <c r="J54" s="89"/>
      <c r="K54" s="89"/>
      <c r="L54" s="89"/>
      <c r="M54" s="89"/>
      <c r="N54" s="89"/>
      <c r="O54" s="7"/>
      <c r="P54" s="24"/>
      <c r="Q54" s="7"/>
      <c r="R54" s="7"/>
      <c r="S54" s="7"/>
      <c r="T54" s="7"/>
      <c r="U54" s="7"/>
      <c r="V54" s="7"/>
      <c r="W54" s="7"/>
      <c r="X54" s="96"/>
      <c r="Y54" s="96"/>
      <c r="Z54" s="96"/>
      <c r="AA54" s="96"/>
      <c r="AB54" s="7"/>
      <c r="AC54" s="7"/>
      <c r="AD54" s="7"/>
      <c r="AE54" s="7"/>
      <c r="AF54" s="7"/>
      <c r="AG54" s="7"/>
      <c r="AH54" s="7"/>
    </row>
    <row r="55" spans="1:34" x14ac:dyDescent="0.5">
      <c r="A55" s="77"/>
      <c r="B55" s="7"/>
      <c r="C55" s="7"/>
      <c r="D55" s="7"/>
      <c r="E55" s="7"/>
      <c r="F55" s="89"/>
      <c r="G55" s="89"/>
      <c r="H55" s="89"/>
      <c r="I55" s="89"/>
      <c r="J55" s="89"/>
      <c r="K55" s="89"/>
      <c r="L55" s="89"/>
      <c r="M55" s="89"/>
      <c r="N55" s="89"/>
      <c r="O55" s="7"/>
      <c r="P55" s="24"/>
      <c r="Q55" s="7"/>
      <c r="R55" s="7"/>
      <c r="S55" s="7"/>
      <c r="T55" s="7"/>
      <c r="U55" s="7"/>
      <c r="V55" s="7"/>
      <c r="W55" s="7"/>
      <c r="X55" s="96"/>
      <c r="Y55" s="96"/>
      <c r="Z55" s="96"/>
      <c r="AA55" s="96"/>
      <c r="AB55" s="7"/>
      <c r="AC55" s="7"/>
      <c r="AD55" s="7"/>
      <c r="AE55" s="7"/>
      <c r="AF55" s="7"/>
      <c r="AG55" s="7"/>
      <c r="AH55" s="7"/>
    </row>
    <row r="56" spans="1:34" x14ac:dyDescent="0.5">
      <c r="X56" s="96"/>
      <c r="Y56" s="96"/>
      <c r="Z56" s="96"/>
      <c r="AA56" s="96"/>
      <c r="AB56" s="7"/>
      <c r="AC56" s="7"/>
      <c r="AD56" s="7"/>
      <c r="AE56" s="7"/>
      <c r="AF56" s="7"/>
      <c r="AG56" s="7"/>
      <c r="AH56" s="7"/>
    </row>
    <row r="57" spans="1:34" x14ac:dyDescent="0.5">
      <c r="X57" s="96"/>
      <c r="Y57" s="96"/>
      <c r="Z57" s="96"/>
      <c r="AA57" s="96"/>
      <c r="AB57" s="7"/>
      <c r="AC57" s="7"/>
      <c r="AD57" s="7"/>
      <c r="AE57" s="7"/>
      <c r="AF57" s="7"/>
      <c r="AG57" s="7"/>
      <c r="AH57" s="7"/>
    </row>
    <row r="58" spans="1:34" x14ac:dyDescent="0.5">
      <c r="X58" s="96"/>
      <c r="Y58" s="96"/>
      <c r="Z58" s="96"/>
      <c r="AA58" s="96"/>
      <c r="AB58" s="7"/>
      <c r="AC58" s="7"/>
      <c r="AD58" s="7"/>
      <c r="AE58" s="7"/>
      <c r="AF58" s="7"/>
      <c r="AG58" s="7"/>
      <c r="AH58" s="7"/>
    </row>
    <row r="59" spans="1:34" x14ac:dyDescent="0.5">
      <c r="X59" s="96"/>
      <c r="Y59" s="96"/>
      <c r="Z59" s="96"/>
      <c r="AA59" s="96"/>
      <c r="AB59" s="7"/>
      <c r="AC59" s="7"/>
      <c r="AD59" s="7"/>
      <c r="AE59" s="7"/>
      <c r="AF59" s="7"/>
      <c r="AG59" s="7"/>
      <c r="AH59" s="7"/>
    </row>
    <row r="60" spans="1:34" x14ac:dyDescent="0.5">
      <c r="X60" s="96"/>
      <c r="Y60" s="96"/>
      <c r="Z60" s="96"/>
      <c r="AA60" s="96"/>
      <c r="AB60" s="7"/>
      <c r="AC60" s="7"/>
      <c r="AD60" s="7"/>
      <c r="AE60" s="7"/>
      <c r="AF60" s="7"/>
      <c r="AG60" s="7"/>
      <c r="AH60" s="7"/>
    </row>
    <row r="61" spans="1:34" x14ac:dyDescent="0.5">
      <c r="X61" s="96"/>
      <c r="Y61" s="96"/>
      <c r="Z61" s="96"/>
      <c r="AA61" s="96"/>
      <c r="AB61" s="7"/>
      <c r="AC61" s="7"/>
      <c r="AD61" s="7"/>
      <c r="AE61" s="7"/>
      <c r="AF61" s="7"/>
      <c r="AG61" s="7"/>
      <c r="AH61" s="7"/>
    </row>
    <row r="62" spans="1:34" x14ac:dyDescent="0.5">
      <c r="X62" s="96"/>
      <c r="Y62" s="96"/>
      <c r="Z62" s="96"/>
      <c r="AA62" s="96"/>
      <c r="AB62" s="7"/>
      <c r="AC62" s="7"/>
      <c r="AD62" s="7"/>
      <c r="AE62" s="7"/>
    </row>
  </sheetData>
  <sheetProtection sheet="1" formatColumns="0" formatRows="0" selectLockedCells="1"/>
  <mergeCells count="39">
    <mergeCell ref="B1:O1"/>
    <mergeCell ref="S25:W25"/>
    <mergeCell ref="S26:W26"/>
    <mergeCell ref="S27:W27"/>
    <mergeCell ref="S28:W28"/>
    <mergeCell ref="G3:H3"/>
    <mergeCell ref="L3:N3"/>
    <mergeCell ref="J3:K3"/>
    <mergeCell ref="S8:W8"/>
    <mergeCell ref="S9:W9"/>
    <mergeCell ref="S10:W10"/>
    <mergeCell ref="S11:W11"/>
    <mergeCell ref="S12:W12"/>
    <mergeCell ref="S13:W13"/>
    <mergeCell ref="S14:W14"/>
    <mergeCell ref="S7:W7"/>
    <mergeCell ref="S29:W29"/>
    <mergeCell ref="B41:E41"/>
    <mergeCell ref="S5:W5"/>
    <mergeCell ref="S6:W6"/>
    <mergeCell ref="S22:W22"/>
    <mergeCell ref="S23:W23"/>
    <mergeCell ref="S24:W24"/>
    <mergeCell ref="S31:W31"/>
    <mergeCell ref="S32:W32"/>
    <mergeCell ref="S33:W33"/>
    <mergeCell ref="S34:W34"/>
    <mergeCell ref="S35:W35"/>
    <mergeCell ref="S36:W36"/>
    <mergeCell ref="S38:W38"/>
    <mergeCell ref="S30:W30"/>
    <mergeCell ref="S37:W37"/>
    <mergeCell ref="S15:W15"/>
    <mergeCell ref="S21:W21"/>
    <mergeCell ref="S16:W16"/>
    <mergeCell ref="S17:W17"/>
    <mergeCell ref="S18:W18"/>
    <mergeCell ref="S19:W19"/>
    <mergeCell ref="S20:W20"/>
  </mergeCells>
  <conditionalFormatting sqref="Q4">
    <cfRule type="expression" dxfId="396" priority="37">
      <formula>OR(IFERROR(MATCH("Biodiversity",$D$5:$D$38,0)&gt;0,FALSE),IFERROR(MATCH("Pest_and_Pathogen",$D$5:$D$38,0)&gt;0,FALSE))</formula>
    </cfRule>
  </conditionalFormatting>
  <conditionalFormatting sqref="O4">
    <cfRule type="expression" dxfId="395" priority="33">
      <formula>OR(IFERROR(MATCH("Biodiversity",$D$5:$D$38,0)&gt;0,FALSE),IFERROR(MATCH("Pest_and_Pathogen",$D$5:$D$38,0)&gt;0,FALSE))</formula>
    </cfRule>
  </conditionalFormatting>
  <conditionalFormatting sqref="F5:F36 F38">
    <cfRule type="expression" dxfId="394" priority="28">
      <formula>AND(ISBLANK(F5),NOT(ISBLANK(E5)))</formula>
    </cfRule>
  </conditionalFormatting>
  <conditionalFormatting sqref="G5:G36 G38">
    <cfRule type="expression" dxfId="393" priority="27">
      <formula>G5&gt;H5</formula>
    </cfRule>
  </conditionalFormatting>
  <conditionalFormatting sqref="H5:H36 H38">
    <cfRule type="expression" dxfId="392" priority="26">
      <formula>H5&lt;G5</formula>
    </cfRule>
  </conditionalFormatting>
  <conditionalFormatting sqref="J5:J36 J38">
    <cfRule type="expression" dxfId="391" priority="25">
      <formula>$E5&lt;&gt;"Net Present Value"</formula>
    </cfRule>
  </conditionalFormatting>
  <conditionalFormatting sqref="K5:K36 K38">
    <cfRule type="expression" dxfId="390" priority="23">
      <formula>$E5&lt;&gt;"Net Present Value"</formula>
    </cfRule>
  </conditionalFormatting>
  <conditionalFormatting sqref="J5:K36 J38:K38">
    <cfRule type="expression" dxfId="389" priority="24">
      <formula>AND($E5="Net Present Value",ISBLANK(J5))</formula>
    </cfRule>
  </conditionalFormatting>
  <conditionalFormatting sqref="L5:N36 L38:N38">
    <cfRule type="expression" dxfId="388" priority="18">
      <formula>AND(OR($E5="Weight Gain",$E5="Meat Yield"),ISBLANK(L5))</formula>
    </cfRule>
    <cfRule type="expression" dxfId="387" priority="21">
      <formula>OR($E5="Weight Gain",$E5="Meat Yield")</formula>
    </cfRule>
  </conditionalFormatting>
  <conditionalFormatting sqref="F37">
    <cfRule type="expression" dxfId="386" priority="8">
      <formula>AND(ISBLANK(F37),NOT(ISBLANK(E37)))</formula>
    </cfRule>
  </conditionalFormatting>
  <conditionalFormatting sqref="G37">
    <cfRule type="expression" dxfId="385" priority="7">
      <formula>G37&gt;H37</formula>
    </cfRule>
  </conditionalFormatting>
  <conditionalFormatting sqref="H37">
    <cfRule type="expression" dxfId="384" priority="6">
      <formula>H37&lt;G37</formula>
    </cfRule>
  </conditionalFormatting>
  <conditionalFormatting sqref="J37">
    <cfRule type="expression" dxfId="383" priority="5">
      <formula>$E37&lt;&gt;"Net Present Value"</formula>
    </cfRule>
  </conditionalFormatting>
  <conditionalFormatting sqref="K37">
    <cfRule type="expression" dxfId="382" priority="3">
      <formula>$E37&lt;&gt;"Net Present Value"</formula>
    </cfRule>
  </conditionalFormatting>
  <conditionalFormatting sqref="J37:K37">
    <cfRule type="expression" dxfId="381" priority="4">
      <formula>AND($E37="Net Present Value",ISBLANK(J37))</formula>
    </cfRule>
  </conditionalFormatting>
  <conditionalFormatting sqref="L37:N37">
    <cfRule type="expression" dxfId="380" priority="1">
      <formula>AND(OR($E37="Weight Gain",$E37="Meat Yield"),ISBLANK(L37))</formula>
    </cfRule>
    <cfRule type="expression" dxfId="379" priority="2">
      <formula>OR($E37="Weight Gain",$E37="Meat Yield")</formula>
    </cfRule>
  </conditionalFormatting>
  <dataValidations xWindow="2527" yWindow="907" count="8">
    <dataValidation type="whole" errorStyle="warning" allowBlank="1" showInputMessage="1" showErrorMessage="1" error="Depth&gt;200cm?" sqref="G5:H38" xr:uid="{AD9D0C4C-78F6-4BCD-9D24-2B9C1001B42B}">
      <formula1>0</formula1>
      <formula2>200</formula2>
    </dataValidation>
    <dataValidation allowBlank="1" showInputMessage="1" showErrorMessage="1" prompt="Use for categories like biodiversity or animals when units are things like worms/ha (enter &quot;worms/&quot; here and ha in the units) or kg/kg per 10 cows (enter &quot;/10 cows&quot; here and kg/kg in units). Note the placement of the &quot;/&quot;." sqref="I5:I7 I22" xr:uid="{2E341CA6-F8A3-40D7-9175-A0F0CFA0B7E9}"/>
    <dataValidation type="decimal" errorStyle="warning" allowBlank="1" showInputMessage="1" showErrorMessage="1" error="Should usually be a percentage between 0 and 100 (just include numbers in this field)." prompt="Typically associated with calculations of Net Present Value (NPV)." sqref="J5:J38" xr:uid="{DB97171F-B054-408E-99AF-DC725E92F32D}">
      <formula1>0</formula1>
      <formula2>100</formula2>
    </dataValidation>
    <dataValidation type="decimal" errorStyle="warning" allowBlank="1" showInputMessage="1" showErrorMessage="1" error="The period over which NPV is calculated in years. Should be a decimal between 0 &amp; 50." prompt="Use with Net Present Value (NPV) outcome only." sqref="K5:K38" xr:uid="{BBD384F0-9C98-4D20-B58E-93B152B91360}">
      <formula1>0</formula1>
      <formula2>50</formula2>
    </dataValidation>
    <dataValidation type="decimal" errorStyle="warning" allowBlank="1" showInputMessage="1" showErrorMessage="1" error="Should be positive number." prompt="Use with Weight Gain subindicator." sqref="N5:N38" xr:uid="{5F0383F0-22F0-4F94-9375-8831682F4DDA}">
      <formula1>0</formula1>
      <formula2>1000</formula2>
    </dataValidation>
    <dataValidation type="decimal" errorStyle="warning" allowBlank="1" showInputMessage="1" showErrorMessage="1" error="Should be a positive number. " prompt="Use with Weight Gain subindicator. You may take the average across all treatments." sqref="L6:L38" xr:uid="{1E90ACB8-1A5D-4AAB-ABB1-CBD23C153B87}">
      <formula1>0</formula1>
      <formula2>10000</formula2>
    </dataValidation>
    <dataValidation errorStyle="warning" allowBlank="1" showInputMessage="1" prompt="Use with Weight Gain subindicator." sqref="M5:M38" xr:uid="{B6B95974-6EDE-412D-94BD-914AB1A2C928}"/>
    <dataValidation type="decimal" errorStyle="warning" allowBlank="1" showInputMessage="1" showErrorMessage="1" error="Should be a positive number. " prompt="Use with Weight Gain subindicator. You may take the average across all treatments if the starting weights are similar and the difference between them is small relative to the total change in wieght." sqref="L5" xr:uid="{6ADD1FAE-CA43-401B-A957-B97E95E498BD}">
      <formula1>0</formula1>
      <formula2>10000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2527" yWindow="907" count="4">
        <x14:dataValidation type="list" allowBlank="1" showInputMessage="1" showErrorMessage="1" xr:uid="{9EB3310B-41FB-4E3A-BDD0-820519A7F7D9}">
          <x14:formula1>
            <xm:f>_xlfn.ANCHORARRAY(Outcodes!I$44)</xm:f>
          </x14:formula1>
          <xm:sqref>B43:E43</xm:sqref>
        </x14:dataValidation>
        <x14:dataValidation type="list" allowBlank="1" showInputMessage="1" xr:uid="{E13AD216-6A2B-4FD5-AD4F-40BD667E9F00}">
          <x14:formula1>
            <xm:f>_xlfn.ANCHORARRAY(Outcodes!$J1)</xm:f>
          </x14:formula1>
          <xm:sqref>E5:E31 E35:E36</xm:sqref>
        </x14:dataValidation>
        <x14:dataValidation type="list" allowBlank="1" showInputMessage="1" xr:uid="{C7958324-10E6-4606-8E55-98BEB1E4EEAA}">
          <x14:formula1>
            <xm:f>_xlfn.ANCHORARRAY(Outcodes!$J32)</xm:f>
          </x14:formula1>
          <xm:sqref>E37:E38</xm:sqref>
        </x14:dataValidation>
        <x14:dataValidation type="list" allowBlank="1" showInputMessage="1" xr:uid="{07AF4557-F306-4408-BA4B-77F3FA971696}">
          <x14:formula1>
            <xm:f>_xlfn.ANCHORARRAY(Outcodes!$J44)</xm:f>
          </x14:formula1>
          <xm:sqref>E32:E34</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35E7D-9205-46CE-9888-3335506A3664}">
  <sheetPr codeName="Sheet65"/>
  <dimension ref="A1:K2"/>
  <sheetViews>
    <sheetView workbookViewId="0">
      <selection activeCell="A2" sqref="A2"/>
    </sheetView>
  </sheetViews>
  <sheetFormatPr defaultColWidth="8.8203125" defaultRowHeight="10.35" x14ac:dyDescent="0.35"/>
  <cols>
    <col min="1" max="16384" width="8.8203125" style="4"/>
  </cols>
  <sheetData>
    <row r="1" spans="1:11" x14ac:dyDescent="0.35">
      <c r="A1" s="4" t="str" cm="1">
        <f t="array" ref="A1:K1">Outcomes!E2:O2</f>
        <v>Out.Subind</v>
      </c>
      <c r="B1" s="4" t="str">
        <v>Out.Unit</v>
      </c>
      <c r="C1" s="4" t="str">
        <v>Out.Depth.Upper</v>
      </c>
      <c r="D1" s="4" t="str">
        <v>Out.Depth.Lower</v>
      </c>
      <c r="E1" s="4" t="str">
        <v>Out.Group</v>
      </c>
      <c r="F1" s="4" t="str">
        <v>Out.NPV.Rate</v>
      </c>
      <c r="G1" s="4" t="str">
        <v>Out.NPV.Time</v>
      </c>
      <c r="H1" s="4" t="str">
        <v>Out.WG.Start</v>
      </c>
      <c r="I1" s="4" t="str">
        <v>Out.WG.Unit</v>
      </c>
      <c r="J1" s="4" t="str">
        <v>Out.WG.Days</v>
      </c>
      <c r="K1" s="4" t="str">
        <v>Out.Code.Joined</v>
      </c>
    </row>
    <row r="2" spans="1:11" x14ac:dyDescent="0.35">
      <c r="A2" s="4" t="str" cm="1">
        <f t="array" ref="A2">IFERROR(_xlfn._xlws.FILTER(Outcomes!E5:O38,Outcomes!E5:E38&lt;&gt;""),"")</f>
        <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A3E3A-B635-40AD-82C6-6679D5C47496}">
  <sheetPr codeName="Sheet44" filterMode="1"/>
  <dimension ref="A1:CZ95"/>
  <sheetViews>
    <sheetView topLeftCell="F1" workbookViewId="0">
      <selection activeCell="K100" sqref="K100"/>
    </sheetView>
  </sheetViews>
  <sheetFormatPr defaultColWidth="9" defaultRowHeight="10.35" x14ac:dyDescent="0.35"/>
  <cols>
    <col min="1" max="4" width="9" style="4"/>
    <col min="5" max="5" width="25.52734375" style="4" customWidth="1"/>
    <col min="6" max="6" width="19.52734375" style="4" customWidth="1"/>
    <col min="7" max="16384" width="9" style="4"/>
  </cols>
  <sheetData>
    <row r="1" spans="1:104" x14ac:dyDescent="0.35">
      <c r="A1" s="3" t="s">
        <v>3590</v>
      </c>
      <c r="B1" s="3" t="s">
        <v>4994</v>
      </c>
      <c r="C1" s="3" t="s">
        <v>4995</v>
      </c>
      <c r="D1" s="3" t="s">
        <v>4996</v>
      </c>
      <c r="E1" s="3" t="s">
        <v>4997</v>
      </c>
      <c r="F1" s="3" t="s">
        <v>5006</v>
      </c>
      <c r="G1" s="3" t="s">
        <v>4106</v>
      </c>
      <c r="I1" s="3" t="s">
        <v>5007</v>
      </c>
      <c r="J1" s="4" t="str" cm="1">
        <f t="array" ref="J1:CZ1">TRANSPOSE(_xlfn._xlws.SORT(_xlfn.UNIQUE(_xlfn._xlws.FILTER($E:$E,ISNUMBER(SEARCH(Outcomes!$E5,$E:$E)),"Not Found"))))</f>
        <v>Aboveground Biomass</v>
      </c>
      <c r="K1" s="4" t="str">
        <v>Agronomic Efficiency</v>
      </c>
      <c r="L1" s="4" t="str">
        <v>Animal Mortality</v>
      </c>
      <c r="M1" s="4" t="str">
        <v>Animal Survival</v>
      </c>
      <c r="N1" s="4" t="str">
        <v>Belowground Biomass</v>
      </c>
      <c r="O1" s="4" t="str">
        <v>Beneficial Organisms</v>
      </c>
      <c r="P1" s="4" t="str">
        <v>Benefit Cost Ratio (GRTC)</v>
      </c>
      <c r="Q1" s="4" t="str">
        <v>Benefit Cost Ratio (GRVC)</v>
      </c>
      <c r="R1" s="4" t="str">
        <v>Benefit Cost Ratio (NRTC)</v>
      </c>
      <c r="S1" s="4" t="str">
        <v>Benefit Cost Ratio (NRVC)</v>
      </c>
      <c r="T1" s="4" t="str">
        <v>Benefit Cost Ratio (Unspecified)</v>
      </c>
      <c r="U1" s="4" t="str">
        <v>Biodiversity</v>
      </c>
      <c r="V1" s="4" t="str">
        <v>Biomass Yield</v>
      </c>
      <c r="W1" s="4" t="str">
        <v>Carbon dioxide emissions</v>
      </c>
      <c r="X1" s="4" t="str">
        <v>Cation Exchange Capacity</v>
      </c>
      <c r="Y1" s="4" t="str">
        <v>CO2 Equivalent Emissions</v>
      </c>
      <c r="Z1" s="4" t="str">
        <v>Cooking Time</v>
      </c>
      <c r="AA1" s="4" t="str">
        <v>Cookstove Emissions</v>
      </c>
      <c r="AB1" s="4" t="str">
        <v>Cost Benefit Ratio (TCGR)</v>
      </c>
      <c r="AC1" s="4" t="str">
        <v>Cost Benefit Ratio (TCNR)</v>
      </c>
      <c r="AD1" s="4" t="str">
        <v>Cost Benefit Ratio (VCGR)</v>
      </c>
      <c r="AE1" s="4" t="str">
        <v>Cost Benefit Ratio (VCNR)</v>
      </c>
      <c r="AF1" s="4" t="str">
        <v>Crop Yield</v>
      </c>
      <c r="AG1" s="4" t="str">
        <v>Egg Yield</v>
      </c>
      <c r="AH1" s="4" t="str">
        <v>Emissions Intensity</v>
      </c>
      <c r="AI1" s="4" t="str">
        <v>Erosion</v>
      </c>
      <c r="AJ1" s="4" t="str">
        <v>Feed Conversion Ratio (In Out)</v>
      </c>
      <c r="AK1" s="4" t="str">
        <v>Feed Conversion Ratio (Out In)</v>
      </c>
      <c r="AL1" s="4" t="str">
        <v>Fixed Cost</v>
      </c>
      <c r="AM1" s="4" t="str">
        <v>Fuel Savings</v>
      </c>
      <c r="AN1" s="4" t="str">
        <v>Fuel Use</v>
      </c>
      <c r="AO1" s="4" t="str">
        <v>Gross Margin</v>
      </c>
      <c r="AP1" s="4" t="str">
        <v>Gross Return</v>
      </c>
      <c r="AQ1" s="4" t="str">
        <v>Income Female</v>
      </c>
      <c r="AR1" s="4" t="str">
        <v>Income Male</v>
      </c>
      <c r="AS1" s="4" t="str">
        <v>Infiltration Rate</v>
      </c>
      <c r="AT1" s="4" t="str">
        <v>Internal Rate of Return</v>
      </c>
      <c r="AU1" s="4" t="str">
        <v>Labour Cost</v>
      </c>
      <c r="AV1" s="4" t="str">
        <v>Labour Female</v>
      </c>
      <c r="AW1" s="4" t="str">
        <v>Labour Male</v>
      </c>
      <c r="AX1" s="4" t="str">
        <v>Labour Person Hours</v>
      </c>
      <c r="AY1" s="4" t="str">
        <v>Labour Value</v>
      </c>
      <c r="AZ1" s="4" t="str">
        <v>Land Equivalent Ratio</v>
      </c>
      <c r="BA1" s="4" t="str">
        <v>Marginal Rate of Return</v>
      </c>
      <c r="BB1" s="4" t="str">
        <v>Meat Yield</v>
      </c>
      <c r="BC1" s="4" t="str">
        <v>Methane Emissions</v>
      </c>
      <c r="BD1" s="4" t="str">
        <v>Milk Yield</v>
      </c>
      <c r="BE1" s="4" t="str">
        <v>Net Present Value</v>
      </c>
      <c r="BF1" s="4" t="str">
        <v>Net Return</v>
      </c>
      <c r="BG1" s="4" t="str">
        <v>Nitrogen (Apparent Efficiency)</v>
      </c>
      <c r="BH1" s="4" t="str">
        <v>Nitrogen ARE (Unspecificed)</v>
      </c>
      <c r="BI1" s="4" t="str">
        <v>Nitrogen Factor Productivity</v>
      </c>
      <c r="BJ1" s="4" t="str">
        <v>Nitrogen Use Efficiency (ARE AGB)</v>
      </c>
      <c r="BK1" s="4" t="str">
        <v>Nitrogen Use Efficiency (ARE Product)</v>
      </c>
      <c r="BL1" s="4" t="str">
        <v>Nitrogen Use Efficiency (Isotopic AGB)</v>
      </c>
      <c r="BM1" s="4" t="str">
        <v>Nitrogen Use Efficiency (Isotopic Product)</v>
      </c>
      <c r="BN1" s="4" t="str">
        <v>Nitrogen Use Efficiency (PNB AGB)</v>
      </c>
      <c r="BO1" s="4" t="str">
        <v>Nitrogen Use Efficiency (PNB Product)</v>
      </c>
      <c r="BP1" s="4" t="str">
        <v>Nitrous Oxide Emissions</v>
      </c>
      <c r="BQ1" s="4" t="str">
        <v>Other Animal Product Yield</v>
      </c>
      <c r="BR1" s="4" t="str">
        <v>Payback Period</v>
      </c>
      <c r="BS1" s="4" t="str">
        <v>Pest &amp; Pathogen (Losses)</v>
      </c>
      <c r="BT1" s="4" t="str">
        <v>Pest &amp; Pathogen (Numbers)</v>
      </c>
      <c r="BU1" s="4" t="str">
        <v>Pest &amp; Pathogen (Product Weight)</v>
      </c>
      <c r="BV1" s="4" t="str">
        <v>Phosphorus Use Efficiency (ARE AGB)</v>
      </c>
      <c r="BW1" s="4" t="str">
        <v>Phosphorus Use Efficiency (ARE Product)</v>
      </c>
      <c r="BX1" s="4" t="str">
        <v>Phosphorus Use Efficiency (Unspecified)</v>
      </c>
      <c r="BY1" s="4" t="str">
        <v>Potassium Use Efficiency (ARE AGB)</v>
      </c>
      <c r="BZ1" s="4" t="str">
        <v>Potassium Use Efficiency (ARE Product)</v>
      </c>
      <c r="CA1" s="4" t="str">
        <v>Potassium Use Efficiency (Unspecified)</v>
      </c>
      <c r="CB1" s="4" t="str">
        <v>Protein Conversion Ratio (In Out)</v>
      </c>
      <c r="CC1" s="4" t="str">
        <v>Protein Conversion Ratio (Out In)</v>
      </c>
      <c r="CD1" s="4" t="str">
        <v>Reproductive Yield</v>
      </c>
      <c r="CE1" s="4" t="str">
        <v>Return on Investment</v>
      </c>
      <c r="CF1" s="4" t="str">
        <v>Runoff</v>
      </c>
      <c r="CG1" s="4" t="str">
        <v>Soil Available Nitrogen</v>
      </c>
      <c r="CH1" s="4" t="str">
        <v>Soil Carbon Stocks</v>
      </c>
      <c r="CI1" s="4" t="str">
        <v>Soil Moisture</v>
      </c>
      <c r="CJ1" s="4" t="str">
        <v>Soil NH4</v>
      </c>
      <c r="CK1" s="4" t="str">
        <v>Soil NO3</v>
      </c>
      <c r="CL1" s="4" t="str">
        <v>Soil Organic Carbon</v>
      </c>
      <c r="CM1" s="4" t="str">
        <v>Soil Organic Carbon (Change)</v>
      </c>
      <c r="CN1" s="4" t="str">
        <v>Soil Organic Matter</v>
      </c>
      <c r="CO1" s="4" t="str">
        <v>Soil Total Nitrogen</v>
      </c>
      <c r="CP1" s="4" t="str">
        <v>Specific Fuel Use</v>
      </c>
      <c r="CQ1" s="4" t="str">
        <v>Subindicator</v>
      </c>
      <c r="CR1" s="4" t="str">
        <v>Total Cost</v>
      </c>
      <c r="CS1" s="4" t="str">
        <v>Total Factor Productivity</v>
      </c>
      <c r="CT1" s="4" t="str">
        <v>Variable Cost</v>
      </c>
      <c r="CU1" s="4" t="str">
        <v>Water Use (Irrigation)</v>
      </c>
      <c r="CV1" s="4" t="str">
        <v>Water Use (Total)</v>
      </c>
      <c r="CW1" s="4" t="str">
        <v>Water Use (Unspecified)</v>
      </c>
      <c r="CX1" s="4" t="str">
        <v>Water Use Efficiency</v>
      </c>
      <c r="CY1" s="4" t="str">
        <v>Weight Gain</v>
      </c>
      <c r="CZ1" s="4" t="str">
        <v>Yield Stability</v>
      </c>
    </row>
    <row r="2" spans="1:104" hidden="1" x14ac:dyDescent="0.35">
      <c r="A2" s="4">
        <v>101</v>
      </c>
      <c r="B2" s="4" t="s">
        <v>5008</v>
      </c>
      <c r="C2" s="4" t="s">
        <v>5009</v>
      </c>
      <c r="D2" s="4" t="s">
        <v>5010</v>
      </c>
      <c r="E2" s="4" t="s">
        <v>5011</v>
      </c>
      <c r="F2" s="4" t="s">
        <v>5011</v>
      </c>
      <c r="G2" s="4" t="s">
        <v>5012</v>
      </c>
      <c r="I2" s="3" t="s">
        <v>5007</v>
      </c>
      <c r="J2" s="4" t="str" cm="1">
        <f t="array" ref="J2:CZ2">TRANSPOSE(_xlfn._xlws.SORT(_xlfn.UNIQUE(_xlfn._xlws.FILTER($E:$E,ISNUMBER(SEARCH(Outcomes!$E6,$E:$E)),"Not Found"))))</f>
        <v>Aboveground Biomass</v>
      </c>
      <c r="K2" s="4" t="str">
        <v>Agronomic Efficiency</v>
      </c>
      <c r="L2" s="4" t="str">
        <v>Animal Mortality</v>
      </c>
      <c r="M2" s="4" t="str">
        <v>Animal Survival</v>
      </c>
      <c r="N2" s="4" t="str">
        <v>Belowground Biomass</v>
      </c>
      <c r="O2" s="4" t="str">
        <v>Beneficial Organisms</v>
      </c>
      <c r="P2" s="4" t="str">
        <v>Benefit Cost Ratio (GRTC)</v>
      </c>
      <c r="Q2" s="4" t="str">
        <v>Benefit Cost Ratio (GRVC)</v>
      </c>
      <c r="R2" s="4" t="str">
        <v>Benefit Cost Ratio (NRTC)</v>
      </c>
      <c r="S2" s="4" t="str">
        <v>Benefit Cost Ratio (NRVC)</v>
      </c>
      <c r="T2" s="4" t="str">
        <v>Benefit Cost Ratio (Unspecified)</v>
      </c>
      <c r="U2" s="4" t="str">
        <v>Biodiversity</v>
      </c>
      <c r="V2" s="4" t="str">
        <v>Biomass Yield</v>
      </c>
      <c r="W2" s="4" t="str">
        <v>Carbon dioxide emissions</v>
      </c>
      <c r="X2" s="4" t="str">
        <v>Cation Exchange Capacity</v>
      </c>
      <c r="Y2" s="4" t="str">
        <v>CO2 Equivalent Emissions</v>
      </c>
      <c r="Z2" s="4" t="str">
        <v>Cooking Time</v>
      </c>
      <c r="AA2" s="4" t="str">
        <v>Cookstove Emissions</v>
      </c>
      <c r="AB2" s="4" t="str">
        <v>Cost Benefit Ratio (TCGR)</v>
      </c>
      <c r="AC2" s="4" t="str">
        <v>Cost Benefit Ratio (TCNR)</v>
      </c>
      <c r="AD2" s="4" t="str">
        <v>Cost Benefit Ratio (VCGR)</v>
      </c>
      <c r="AE2" s="4" t="str">
        <v>Cost Benefit Ratio (VCNR)</v>
      </c>
      <c r="AF2" s="4" t="str">
        <v>Crop Yield</v>
      </c>
      <c r="AG2" s="4" t="str">
        <v>Egg Yield</v>
      </c>
      <c r="AH2" s="4" t="str">
        <v>Emissions Intensity</v>
      </c>
      <c r="AI2" s="4" t="str">
        <v>Erosion</v>
      </c>
      <c r="AJ2" s="4" t="str">
        <v>Feed Conversion Ratio (In Out)</v>
      </c>
      <c r="AK2" s="4" t="str">
        <v>Feed Conversion Ratio (Out In)</v>
      </c>
      <c r="AL2" s="4" t="str">
        <v>Fixed Cost</v>
      </c>
      <c r="AM2" s="4" t="str">
        <v>Fuel Savings</v>
      </c>
      <c r="AN2" s="4" t="str">
        <v>Fuel Use</v>
      </c>
      <c r="AO2" s="4" t="str">
        <v>Gross Margin</v>
      </c>
      <c r="AP2" s="4" t="str">
        <v>Gross Return</v>
      </c>
      <c r="AQ2" s="4" t="str">
        <v>Income Female</v>
      </c>
      <c r="AR2" s="4" t="str">
        <v>Income Male</v>
      </c>
      <c r="AS2" s="4" t="str">
        <v>Infiltration Rate</v>
      </c>
      <c r="AT2" s="4" t="str">
        <v>Internal Rate of Return</v>
      </c>
      <c r="AU2" s="4" t="str">
        <v>Labour Cost</v>
      </c>
      <c r="AV2" s="4" t="str">
        <v>Labour Female</v>
      </c>
      <c r="AW2" s="4" t="str">
        <v>Labour Male</v>
      </c>
      <c r="AX2" s="4" t="str">
        <v>Labour Person Hours</v>
      </c>
      <c r="AY2" s="4" t="str">
        <v>Labour Value</v>
      </c>
      <c r="AZ2" s="4" t="str">
        <v>Land Equivalent Ratio</v>
      </c>
      <c r="BA2" s="4" t="str">
        <v>Marginal Rate of Return</v>
      </c>
      <c r="BB2" s="4" t="str">
        <v>Meat Yield</v>
      </c>
      <c r="BC2" s="4" t="str">
        <v>Methane Emissions</v>
      </c>
      <c r="BD2" s="4" t="str">
        <v>Milk Yield</v>
      </c>
      <c r="BE2" s="4" t="str">
        <v>Net Present Value</v>
      </c>
      <c r="BF2" s="4" t="str">
        <v>Net Return</v>
      </c>
      <c r="BG2" s="4" t="str">
        <v>Nitrogen (Apparent Efficiency)</v>
      </c>
      <c r="BH2" s="4" t="str">
        <v>Nitrogen ARE (Unspecificed)</v>
      </c>
      <c r="BI2" s="4" t="str">
        <v>Nitrogen Factor Productivity</v>
      </c>
      <c r="BJ2" s="4" t="str">
        <v>Nitrogen Use Efficiency (ARE AGB)</v>
      </c>
      <c r="BK2" s="4" t="str">
        <v>Nitrogen Use Efficiency (ARE Product)</v>
      </c>
      <c r="BL2" s="4" t="str">
        <v>Nitrogen Use Efficiency (Isotopic AGB)</v>
      </c>
      <c r="BM2" s="4" t="str">
        <v>Nitrogen Use Efficiency (Isotopic Product)</v>
      </c>
      <c r="BN2" s="4" t="str">
        <v>Nitrogen Use Efficiency (PNB AGB)</v>
      </c>
      <c r="BO2" s="4" t="str">
        <v>Nitrogen Use Efficiency (PNB Product)</v>
      </c>
      <c r="BP2" s="4" t="str">
        <v>Nitrous Oxide Emissions</v>
      </c>
      <c r="BQ2" s="4" t="str">
        <v>Other Animal Product Yield</v>
      </c>
      <c r="BR2" s="4" t="str">
        <v>Payback Period</v>
      </c>
      <c r="BS2" s="4" t="str">
        <v>Pest &amp; Pathogen (Losses)</v>
      </c>
      <c r="BT2" s="4" t="str">
        <v>Pest &amp; Pathogen (Numbers)</v>
      </c>
      <c r="BU2" s="4" t="str">
        <v>Pest &amp; Pathogen (Product Weight)</v>
      </c>
      <c r="BV2" s="4" t="str">
        <v>Phosphorus Use Efficiency (ARE AGB)</v>
      </c>
      <c r="BW2" s="4" t="str">
        <v>Phosphorus Use Efficiency (ARE Product)</v>
      </c>
      <c r="BX2" s="4" t="str">
        <v>Phosphorus Use Efficiency (Unspecified)</v>
      </c>
      <c r="BY2" s="4" t="str">
        <v>Potassium Use Efficiency (ARE AGB)</v>
      </c>
      <c r="BZ2" s="4" t="str">
        <v>Potassium Use Efficiency (ARE Product)</v>
      </c>
      <c r="CA2" s="4" t="str">
        <v>Potassium Use Efficiency (Unspecified)</v>
      </c>
      <c r="CB2" s="4" t="str">
        <v>Protein Conversion Ratio (In Out)</v>
      </c>
      <c r="CC2" s="4" t="str">
        <v>Protein Conversion Ratio (Out In)</v>
      </c>
      <c r="CD2" s="4" t="str">
        <v>Reproductive Yield</v>
      </c>
      <c r="CE2" s="4" t="str">
        <v>Return on Investment</v>
      </c>
      <c r="CF2" s="4" t="str">
        <v>Runoff</v>
      </c>
      <c r="CG2" s="4" t="str">
        <v>Soil Available Nitrogen</v>
      </c>
      <c r="CH2" s="4" t="str">
        <v>Soil Carbon Stocks</v>
      </c>
      <c r="CI2" s="4" t="str">
        <v>Soil Moisture</v>
      </c>
      <c r="CJ2" s="4" t="str">
        <v>Soil NH4</v>
      </c>
      <c r="CK2" s="4" t="str">
        <v>Soil NO3</v>
      </c>
      <c r="CL2" s="4" t="str">
        <v>Soil Organic Carbon</v>
      </c>
      <c r="CM2" s="4" t="str">
        <v>Soil Organic Carbon (Change)</v>
      </c>
      <c r="CN2" s="4" t="str">
        <v>Soil Organic Matter</v>
      </c>
      <c r="CO2" s="4" t="str">
        <v>Soil Total Nitrogen</v>
      </c>
      <c r="CP2" s="4" t="str">
        <v>Specific Fuel Use</v>
      </c>
      <c r="CQ2" s="4" t="str">
        <v>Subindicator</v>
      </c>
      <c r="CR2" s="4" t="str">
        <v>Total Cost</v>
      </c>
      <c r="CS2" s="4" t="str">
        <v>Total Factor Productivity</v>
      </c>
      <c r="CT2" s="4" t="str">
        <v>Variable Cost</v>
      </c>
      <c r="CU2" s="4" t="str">
        <v>Water Use (Irrigation)</v>
      </c>
      <c r="CV2" s="4" t="str">
        <v>Water Use (Total)</v>
      </c>
      <c r="CW2" s="4" t="str">
        <v>Water Use (Unspecified)</v>
      </c>
      <c r="CX2" s="4" t="str">
        <v>Water Use Efficiency</v>
      </c>
      <c r="CY2" s="4" t="str">
        <v>Weight Gain</v>
      </c>
      <c r="CZ2" s="4" t="str">
        <v>Yield Stability</v>
      </c>
    </row>
    <row r="3" spans="1:104" hidden="1" x14ac:dyDescent="0.35">
      <c r="A3" s="4">
        <v>102</v>
      </c>
      <c r="B3" s="4" t="s">
        <v>5008</v>
      </c>
      <c r="C3" s="4" t="s">
        <v>5009</v>
      </c>
      <c r="D3" s="4" t="s">
        <v>5013</v>
      </c>
      <c r="E3" s="4" t="s">
        <v>5014</v>
      </c>
      <c r="F3" s="4" t="s">
        <v>5014</v>
      </c>
      <c r="G3" s="4" t="s">
        <v>5015</v>
      </c>
      <c r="I3" s="3" t="s">
        <v>5007</v>
      </c>
      <c r="J3" s="4" t="str" cm="1">
        <f t="array" ref="J3:CZ3">TRANSPOSE(_xlfn._xlws.SORT(_xlfn.UNIQUE(_xlfn._xlws.FILTER($E:$E,ISNUMBER(SEARCH(Outcomes!$E7,$E:$E)),"Not Found"))))</f>
        <v>Aboveground Biomass</v>
      </c>
      <c r="K3" s="4" t="str">
        <v>Agronomic Efficiency</v>
      </c>
      <c r="L3" s="4" t="str">
        <v>Animal Mortality</v>
      </c>
      <c r="M3" s="4" t="str">
        <v>Animal Survival</v>
      </c>
      <c r="N3" s="4" t="str">
        <v>Belowground Biomass</v>
      </c>
      <c r="O3" s="4" t="str">
        <v>Beneficial Organisms</v>
      </c>
      <c r="P3" s="4" t="str">
        <v>Benefit Cost Ratio (GRTC)</v>
      </c>
      <c r="Q3" s="4" t="str">
        <v>Benefit Cost Ratio (GRVC)</v>
      </c>
      <c r="R3" s="4" t="str">
        <v>Benefit Cost Ratio (NRTC)</v>
      </c>
      <c r="S3" s="4" t="str">
        <v>Benefit Cost Ratio (NRVC)</v>
      </c>
      <c r="T3" s="4" t="str">
        <v>Benefit Cost Ratio (Unspecified)</v>
      </c>
      <c r="U3" s="4" t="str">
        <v>Biodiversity</v>
      </c>
      <c r="V3" s="4" t="str">
        <v>Biomass Yield</v>
      </c>
      <c r="W3" s="4" t="str">
        <v>Carbon dioxide emissions</v>
      </c>
      <c r="X3" s="4" t="str">
        <v>Cation Exchange Capacity</v>
      </c>
      <c r="Y3" s="4" t="str">
        <v>CO2 Equivalent Emissions</v>
      </c>
      <c r="Z3" s="4" t="str">
        <v>Cooking Time</v>
      </c>
      <c r="AA3" s="4" t="str">
        <v>Cookstove Emissions</v>
      </c>
      <c r="AB3" s="4" t="str">
        <v>Cost Benefit Ratio (TCGR)</v>
      </c>
      <c r="AC3" s="4" t="str">
        <v>Cost Benefit Ratio (TCNR)</v>
      </c>
      <c r="AD3" s="4" t="str">
        <v>Cost Benefit Ratio (VCGR)</v>
      </c>
      <c r="AE3" s="4" t="str">
        <v>Cost Benefit Ratio (VCNR)</v>
      </c>
      <c r="AF3" s="4" t="str">
        <v>Crop Yield</v>
      </c>
      <c r="AG3" s="4" t="str">
        <v>Egg Yield</v>
      </c>
      <c r="AH3" s="4" t="str">
        <v>Emissions Intensity</v>
      </c>
      <c r="AI3" s="4" t="str">
        <v>Erosion</v>
      </c>
      <c r="AJ3" s="4" t="str">
        <v>Feed Conversion Ratio (In Out)</v>
      </c>
      <c r="AK3" s="4" t="str">
        <v>Feed Conversion Ratio (Out In)</v>
      </c>
      <c r="AL3" s="4" t="str">
        <v>Fixed Cost</v>
      </c>
      <c r="AM3" s="4" t="str">
        <v>Fuel Savings</v>
      </c>
      <c r="AN3" s="4" t="str">
        <v>Fuel Use</v>
      </c>
      <c r="AO3" s="4" t="str">
        <v>Gross Margin</v>
      </c>
      <c r="AP3" s="4" t="str">
        <v>Gross Return</v>
      </c>
      <c r="AQ3" s="4" t="str">
        <v>Income Female</v>
      </c>
      <c r="AR3" s="4" t="str">
        <v>Income Male</v>
      </c>
      <c r="AS3" s="4" t="str">
        <v>Infiltration Rate</v>
      </c>
      <c r="AT3" s="4" t="str">
        <v>Internal Rate of Return</v>
      </c>
      <c r="AU3" s="4" t="str">
        <v>Labour Cost</v>
      </c>
      <c r="AV3" s="4" t="str">
        <v>Labour Female</v>
      </c>
      <c r="AW3" s="4" t="str">
        <v>Labour Male</v>
      </c>
      <c r="AX3" s="4" t="str">
        <v>Labour Person Hours</v>
      </c>
      <c r="AY3" s="4" t="str">
        <v>Labour Value</v>
      </c>
      <c r="AZ3" s="4" t="str">
        <v>Land Equivalent Ratio</v>
      </c>
      <c r="BA3" s="4" t="str">
        <v>Marginal Rate of Return</v>
      </c>
      <c r="BB3" s="4" t="str">
        <v>Meat Yield</v>
      </c>
      <c r="BC3" s="4" t="str">
        <v>Methane Emissions</v>
      </c>
      <c r="BD3" s="4" t="str">
        <v>Milk Yield</v>
      </c>
      <c r="BE3" s="4" t="str">
        <v>Net Present Value</v>
      </c>
      <c r="BF3" s="4" t="str">
        <v>Net Return</v>
      </c>
      <c r="BG3" s="4" t="str">
        <v>Nitrogen (Apparent Efficiency)</v>
      </c>
      <c r="BH3" s="4" t="str">
        <v>Nitrogen ARE (Unspecificed)</v>
      </c>
      <c r="BI3" s="4" t="str">
        <v>Nitrogen Factor Productivity</v>
      </c>
      <c r="BJ3" s="4" t="str">
        <v>Nitrogen Use Efficiency (ARE AGB)</v>
      </c>
      <c r="BK3" s="4" t="str">
        <v>Nitrogen Use Efficiency (ARE Product)</v>
      </c>
      <c r="BL3" s="4" t="str">
        <v>Nitrogen Use Efficiency (Isotopic AGB)</v>
      </c>
      <c r="BM3" s="4" t="str">
        <v>Nitrogen Use Efficiency (Isotopic Product)</v>
      </c>
      <c r="BN3" s="4" t="str">
        <v>Nitrogen Use Efficiency (PNB AGB)</v>
      </c>
      <c r="BO3" s="4" t="str">
        <v>Nitrogen Use Efficiency (PNB Product)</v>
      </c>
      <c r="BP3" s="4" t="str">
        <v>Nitrous Oxide Emissions</v>
      </c>
      <c r="BQ3" s="4" t="str">
        <v>Other Animal Product Yield</v>
      </c>
      <c r="BR3" s="4" t="str">
        <v>Payback Period</v>
      </c>
      <c r="BS3" s="4" t="str">
        <v>Pest &amp; Pathogen (Losses)</v>
      </c>
      <c r="BT3" s="4" t="str">
        <v>Pest &amp; Pathogen (Numbers)</v>
      </c>
      <c r="BU3" s="4" t="str">
        <v>Pest &amp; Pathogen (Product Weight)</v>
      </c>
      <c r="BV3" s="4" t="str">
        <v>Phosphorus Use Efficiency (ARE AGB)</v>
      </c>
      <c r="BW3" s="4" t="str">
        <v>Phosphorus Use Efficiency (ARE Product)</v>
      </c>
      <c r="BX3" s="4" t="str">
        <v>Phosphorus Use Efficiency (Unspecified)</v>
      </c>
      <c r="BY3" s="4" t="str">
        <v>Potassium Use Efficiency (ARE AGB)</v>
      </c>
      <c r="BZ3" s="4" t="str">
        <v>Potassium Use Efficiency (ARE Product)</v>
      </c>
      <c r="CA3" s="4" t="str">
        <v>Potassium Use Efficiency (Unspecified)</v>
      </c>
      <c r="CB3" s="4" t="str">
        <v>Protein Conversion Ratio (In Out)</v>
      </c>
      <c r="CC3" s="4" t="str">
        <v>Protein Conversion Ratio (Out In)</v>
      </c>
      <c r="CD3" s="4" t="str">
        <v>Reproductive Yield</v>
      </c>
      <c r="CE3" s="4" t="str">
        <v>Return on Investment</v>
      </c>
      <c r="CF3" s="4" t="str">
        <v>Runoff</v>
      </c>
      <c r="CG3" s="4" t="str">
        <v>Soil Available Nitrogen</v>
      </c>
      <c r="CH3" s="4" t="str">
        <v>Soil Carbon Stocks</v>
      </c>
      <c r="CI3" s="4" t="str">
        <v>Soil Moisture</v>
      </c>
      <c r="CJ3" s="4" t="str">
        <v>Soil NH4</v>
      </c>
      <c r="CK3" s="4" t="str">
        <v>Soil NO3</v>
      </c>
      <c r="CL3" s="4" t="str">
        <v>Soil Organic Carbon</v>
      </c>
      <c r="CM3" s="4" t="str">
        <v>Soil Organic Carbon (Change)</v>
      </c>
      <c r="CN3" s="4" t="str">
        <v>Soil Organic Matter</v>
      </c>
      <c r="CO3" s="4" t="str">
        <v>Soil Total Nitrogen</v>
      </c>
      <c r="CP3" s="4" t="str">
        <v>Specific Fuel Use</v>
      </c>
      <c r="CQ3" s="4" t="str">
        <v>Subindicator</v>
      </c>
      <c r="CR3" s="4" t="str">
        <v>Total Cost</v>
      </c>
      <c r="CS3" s="4" t="str">
        <v>Total Factor Productivity</v>
      </c>
      <c r="CT3" s="4" t="str">
        <v>Variable Cost</v>
      </c>
      <c r="CU3" s="4" t="str">
        <v>Water Use (Irrigation)</v>
      </c>
      <c r="CV3" s="4" t="str">
        <v>Water Use (Total)</v>
      </c>
      <c r="CW3" s="4" t="str">
        <v>Water Use (Unspecified)</v>
      </c>
      <c r="CX3" s="4" t="str">
        <v>Water Use Efficiency</v>
      </c>
      <c r="CY3" s="4" t="str">
        <v>Weight Gain</v>
      </c>
      <c r="CZ3" s="4" t="str">
        <v>Yield Stability</v>
      </c>
    </row>
    <row r="4" spans="1:104" hidden="1" x14ac:dyDescent="0.35">
      <c r="A4" s="4">
        <v>118</v>
      </c>
      <c r="B4" s="4" t="s">
        <v>5008</v>
      </c>
      <c r="C4" s="4" t="s">
        <v>5009</v>
      </c>
      <c r="D4" s="4" t="s">
        <v>5010</v>
      </c>
      <c r="E4" s="4" t="s">
        <v>4993</v>
      </c>
      <c r="F4" s="4" t="s">
        <v>4993</v>
      </c>
      <c r="G4" s="4" t="s">
        <v>5016</v>
      </c>
      <c r="I4" s="3" t="s">
        <v>5007</v>
      </c>
      <c r="J4" s="4" t="str" cm="1">
        <f t="array" ref="J4:CZ4">TRANSPOSE(_xlfn._xlws.SORT(_xlfn.UNIQUE(_xlfn._xlws.FILTER($E:$E,ISNUMBER(SEARCH(Outcomes!$E8,$E:$E)),"Not Found"))))</f>
        <v>Aboveground Biomass</v>
      </c>
      <c r="K4" s="4" t="str">
        <v>Agronomic Efficiency</v>
      </c>
      <c r="L4" s="4" t="str">
        <v>Animal Mortality</v>
      </c>
      <c r="M4" s="4" t="str">
        <v>Animal Survival</v>
      </c>
      <c r="N4" s="4" t="str">
        <v>Belowground Biomass</v>
      </c>
      <c r="O4" s="4" t="str">
        <v>Beneficial Organisms</v>
      </c>
      <c r="P4" s="4" t="str">
        <v>Benefit Cost Ratio (GRTC)</v>
      </c>
      <c r="Q4" s="4" t="str">
        <v>Benefit Cost Ratio (GRVC)</v>
      </c>
      <c r="R4" s="4" t="str">
        <v>Benefit Cost Ratio (NRTC)</v>
      </c>
      <c r="S4" s="4" t="str">
        <v>Benefit Cost Ratio (NRVC)</v>
      </c>
      <c r="T4" s="4" t="str">
        <v>Benefit Cost Ratio (Unspecified)</v>
      </c>
      <c r="U4" s="4" t="str">
        <v>Biodiversity</v>
      </c>
      <c r="V4" s="4" t="str">
        <v>Biomass Yield</v>
      </c>
      <c r="W4" s="4" t="str">
        <v>Carbon dioxide emissions</v>
      </c>
      <c r="X4" s="4" t="str">
        <v>Cation Exchange Capacity</v>
      </c>
      <c r="Y4" s="4" t="str">
        <v>CO2 Equivalent Emissions</v>
      </c>
      <c r="Z4" s="4" t="str">
        <v>Cooking Time</v>
      </c>
      <c r="AA4" s="4" t="str">
        <v>Cookstove Emissions</v>
      </c>
      <c r="AB4" s="4" t="str">
        <v>Cost Benefit Ratio (TCGR)</v>
      </c>
      <c r="AC4" s="4" t="str">
        <v>Cost Benefit Ratio (TCNR)</v>
      </c>
      <c r="AD4" s="4" t="str">
        <v>Cost Benefit Ratio (VCGR)</v>
      </c>
      <c r="AE4" s="4" t="str">
        <v>Cost Benefit Ratio (VCNR)</v>
      </c>
      <c r="AF4" s="4" t="str">
        <v>Crop Yield</v>
      </c>
      <c r="AG4" s="4" t="str">
        <v>Egg Yield</v>
      </c>
      <c r="AH4" s="4" t="str">
        <v>Emissions Intensity</v>
      </c>
      <c r="AI4" s="4" t="str">
        <v>Erosion</v>
      </c>
      <c r="AJ4" s="4" t="str">
        <v>Feed Conversion Ratio (In Out)</v>
      </c>
      <c r="AK4" s="4" t="str">
        <v>Feed Conversion Ratio (Out In)</v>
      </c>
      <c r="AL4" s="4" t="str">
        <v>Fixed Cost</v>
      </c>
      <c r="AM4" s="4" t="str">
        <v>Fuel Savings</v>
      </c>
      <c r="AN4" s="4" t="str">
        <v>Fuel Use</v>
      </c>
      <c r="AO4" s="4" t="str">
        <v>Gross Margin</v>
      </c>
      <c r="AP4" s="4" t="str">
        <v>Gross Return</v>
      </c>
      <c r="AQ4" s="4" t="str">
        <v>Income Female</v>
      </c>
      <c r="AR4" s="4" t="str">
        <v>Income Male</v>
      </c>
      <c r="AS4" s="4" t="str">
        <v>Infiltration Rate</v>
      </c>
      <c r="AT4" s="4" t="str">
        <v>Internal Rate of Return</v>
      </c>
      <c r="AU4" s="4" t="str">
        <v>Labour Cost</v>
      </c>
      <c r="AV4" s="4" t="str">
        <v>Labour Female</v>
      </c>
      <c r="AW4" s="4" t="str">
        <v>Labour Male</v>
      </c>
      <c r="AX4" s="4" t="str">
        <v>Labour Person Hours</v>
      </c>
      <c r="AY4" s="4" t="str">
        <v>Labour Value</v>
      </c>
      <c r="AZ4" s="4" t="str">
        <v>Land Equivalent Ratio</v>
      </c>
      <c r="BA4" s="4" t="str">
        <v>Marginal Rate of Return</v>
      </c>
      <c r="BB4" s="4" t="str">
        <v>Meat Yield</v>
      </c>
      <c r="BC4" s="4" t="str">
        <v>Methane Emissions</v>
      </c>
      <c r="BD4" s="4" t="str">
        <v>Milk Yield</v>
      </c>
      <c r="BE4" s="4" t="str">
        <v>Net Present Value</v>
      </c>
      <c r="BF4" s="4" t="str">
        <v>Net Return</v>
      </c>
      <c r="BG4" s="4" t="str">
        <v>Nitrogen (Apparent Efficiency)</v>
      </c>
      <c r="BH4" s="4" t="str">
        <v>Nitrogen ARE (Unspecificed)</v>
      </c>
      <c r="BI4" s="4" t="str">
        <v>Nitrogen Factor Productivity</v>
      </c>
      <c r="BJ4" s="4" t="str">
        <v>Nitrogen Use Efficiency (ARE AGB)</v>
      </c>
      <c r="BK4" s="4" t="str">
        <v>Nitrogen Use Efficiency (ARE Product)</v>
      </c>
      <c r="BL4" s="4" t="str">
        <v>Nitrogen Use Efficiency (Isotopic AGB)</v>
      </c>
      <c r="BM4" s="4" t="str">
        <v>Nitrogen Use Efficiency (Isotopic Product)</v>
      </c>
      <c r="BN4" s="4" t="str">
        <v>Nitrogen Use Efficiency (PNB AGB)</v>
      </c>
      <c r="BO4" s="4" t="str">
        <v>Nitrogen Use Efficiency (PNB Product)</v>
      </c>
      <c r="BP4" s="4" t="str">
        <v>Nitrous Oxide Emissions</v>
      </c>
      <c r="BQ4" s="4" t="str">
        <v>Other Animal Product Yield</v>
      </c>
      <c r="BR4" s="4" t="str">
        <v>Payback Period</v>
      </c>
      <c r="BS4" s="4" t="str">
        <v>Pest &amp; Pathogen (Losses)</v>
      </c>
      <c r="BT4" s="4" t="str">
        <v>Pest &amp; Pathogen (Numbers)</v>
      </c>
      <c r="BU4" s="4" t="str">
        <v>Pest &amp; Pathogen (Product Weight)</v>
      </c>
      <c r="BV4" s="4" t="str">
        <v>Phosphorus Use Efficiency (ARE AGB)</v>
      </c>
      <c r="BW4" s="4" t="str">
        <v>Phosphorus Use Efficiency (ARE Product)</v>
      </c>
      <c r="BX4" s="4" t="str">
        <v>Phosphorus Use Efficiency (Unspecified)</v>
      </c>
      <c r="BY4" s="4" t="str">
        <v>Potassium Use Efficiency (ARE AGB)</v>
      </c>
      <c r="BZ4" s="4" t="str">
        <v>Potassium Use Efficiency (ARE Product)</v>
      </c>
      <c r="CA4" s="4" t="str">
        <v>Potassium Use Efficiency (Unspecified)</v>
      </c>
      <c r="CB4" s="4" t="str">
        <v>Protein Conversion Ratio (In Out)</v>
      </c>
      <c r="CC4" s="4" t="str">
        <v>Protein Conversion Ratio (Out In)</v>
      </c>
      <c r="CD4" s="4" t="str">
        <v>Reproductive Yield</v>
      </c>
      <c r="CE4" s="4" t="str">
        <v>Return on Investment</v>
      </c>
      <c r="CF4" s="4" t="str">
        <v>Runoff</v>
      </c>
      <c r="CG4" s="4" t="str">
        <v>Soil Available Nitrogen</v>
      </c>
      <c r="CH4" s="4" t="str">
        <v>Soil Carbon Stocks</v>
      </c>
      <c r="CI4" s="4" t="str">
        <v>Soil Moisture</v>
      </c>
      <c r="CJ4" s="4" t="str">
        <v>Soil NH4</v>
      </c>
      <c r="CK4" s="4" t="str">
        <v>Soil NO3</v>
      </c>
      <c r="CL4" s="4" t="str">
        <v>Soil Organic Carbon</v>
      </c>
      <c r="CM4" s="4" t="str">
        <v>Soil Organic Carbon (Change)</v>
      </c>
      <c r="CN4" s="4" t="str">
        <v>Soil Organic Matter</v>
      </c>
      <c r="CO4" s="4" t="str">
        <v>Soil Total Nitrogen</v>
      </c>
      <c r="CP4" s="4" t="str">
        <v>Specific Fuel Use</v>
      </c>
      <c r="CQ4" s="4" t="str">
        <v>Subindicator</v>
      </c>
      <c r="CR4" s="4" t="str">
        <v>Total Cost</v>
      </c>
      <c r="CS4" s="4" t="str">
        <v>Total Factor Productivity</v>
      </c>
      <c r="CT4" s="4" t="str">
        <v>Variable Cost</v>
      </c>
      <c r="CU4" s="4" t="str">
        <v>Water Use (Irrigation)</v>
      </c>
      <c r="CV4" s="4" t="str">
        <v>Water Use (Total)</v>
      </c>
      <c r="CW4" s="4" t="str">
        <v>Water Use (Unspecified)</v>
      </c>
      <c r="CX4" s="4" t="str">
        <v>Water Use Efficiency</v>
      </c>
      <c r="CY4" s="4" t="str">
        <v>Weight Gain</v>
      </c>
      <c r="CZ4" s="4" t="str">
        <v>Yield Stability</v>
      </c>
    </row>
    <row r="5" spans="1:104" hidden="1" x14ac:dyDescent="0.35">
      <c r="A5" s="4">
        <v>119.1</v>
      </c>
      <c r="B5" s="4" t="s">
        <v>5008</v>
      </c>
      <c r="C5" s="4" t="s">
        <v>5009</v>
      </c>
      <c r="D5" s="4" t="s">
        <v>5010</v>
      </c>
      <c r="E5" s="4" t="s">
        <v>5017</v>
      </c>
      <c r="F5" s="4" t="s">
        <v>5017</v>
      </c>
      <c r="G5" s="4" t="s">
        <v>5018</v>
      </c>
      <c r="I5" s="3" t="s">
        <v>5007</v>
      </c>
      <c r="J5" s="4" t="str" cm="1">
        <f t="array" ref="J5:CZ5">TRANSPOSE(_xlfn._xlws.SORT(_xlfn.UNIQUE(_xlfn._xlws.FILTER($E:$E,ISNUMBER(SEARCH(Outcomes!$E9,$E:$E)),"Not Found"))))</f>
        <v>Aboveground Biomass</v>
      </c>
      <c r="K5" s="4" t="str">
        <v>Agronomic Efficiency</v>
      </c>
      <c r="L5" s="4" t="str">
        <v>Animal Mortality</v>
      </c>
      <c r="M5" s="4" t="str">
        <v>Animal Survival</v>
      </c>
      <c r="N5" s="4" t="str">
        <v>Belowground Biomass</v>
      </c>
      <c r="O5" s="4" t="str">
        <v>Beneficial Organisms</v>
      </c>
      <c r="P5" s="4" t="str">
        <v>Benefit Cost Ratio (GRTC)</v>
      </c>
      <c r="Q5" s="4" t="str">
        <v>Benefit Cost Ratio (GRVC)</v>
      </c>
      <c r="R5" s="4" t="str">
        <v>Benefit Cost Ratio (NRTC)</v>
      </c>
      <c r="S5" s="4" t="str">
        <v>Benefit Cost Ratio (NRVC)</v>
      </c>
      <c r="T5" s="4" t="str">
        <v>Benefit Cost Ratio (Unspecified)</v>
      </c>
      <c r="U5" s="4" t="str">
        <v>Biodiversity</v>
      </c>
      <c r="V5" s="4" t="str">
        <v>Biomass Yield</v>
      </c>
      <c r="W5" s="4" t="str">
        <v>Carbon dioxide emissions</v>
      </c>
      <c r="X5" s="4" t="str">
        <v>Cation Exchange Capacity</v>
      </c>
      <c r="Y5" s="4" t="str">
        <v>CO2 Equivalent Emissions</v>
      </c>
      <c r="Z5" s="4" t="str">
        <v>Cooking Time</v>
      </c>
      <c r="AA5" s="4" t="str">
        <v>Cookstove Emissions</v>
      </c>
      <c r="AB5" s="4" t="str">
        <v>Cost Benefit Ratio (TCGR)</v>
      </c>
      <c r="AC5" s="4" t="str">
        <v>Cost Benefit Ratio (TCNR)</v>
      </c>
      <c r="AD5" s="4" t="str">
        <v>Cost Benefit Ratio (VCGR)</v>
      </c>
      <c r="AE5" s="4" t="str">
        <v>Cost Benefit Ratio (VCNR)</v>
      </c>
      <c r="AF5" s="4" t="str">
        <v>Crop Yield</v>
      </c>
      <c r="AG5" s="4" t="str">
        <v>Egg Yield</v>
      </c>
      <c r="AH5" s="4" t="str">
        <v>Emissions Intensity</v>
      </c>
      <c r="AI5" s="4" t="str">
        <v>Erosion</v>
      </c>
      <c r="AJ5" s="4" t="str">
        <v>Feed Conversion Ratio (In Out)</v>
      </c>
      <c r="AK5" s="4" t="str">
        <v>Feed Conversion Ratio (Out In)</v>
      </c>
      <c r="AL5" s="4" t="str">
        <v>Fixed Cost</v>
      </c>
      <c r="AM5" s="4" t="str">
        <v>Fuel Savings</v>
      </c>
      <c r="AN5" s="4" t="str">
        <v>Fuel Use</v>
      </c>
      <c r="AO5" s="4" t="str">
        <v>Gross Margin</v>
      </c>
      <c r="AP5" s="4" t="str">
        <v>Gross Return</v>
      </c>
      <c r="AQ5" s="4" t="str">
        <v>Income Female</v>
      </c>
      <c r="AR5" s="4" t="str">
        <v>Income Male</v>
      </c>
      <c r="AS5" s="4" t="str">
        <v>Infiltration Rate</v>
      </c>
      <c r="AT5" s="4" t="str">
        <v>Internal Rate of Return</v>
      </c>
      <c r="AU5" s="4" t="str">
        <v>Labour Cost</v>
      </c>
      <c r="AV5" s="4" t="str">
        <v>Labour Female</v>
      </c>
      <c r="AW5" s="4" t="str">
        <v>Labour Male</v>
      </c>
      <c r="AX5" s="4" t="str">
        <v>Labour Person Hours</v>
      </c>
      <c r="AY5" s="4" t="str">
        <v>Labour Value</v>
      </c>
      <c r="AZ5" s="4" t="str">
        <v>Land Equivalent Ratio</v>
      </c>
      <c r="BA5" s="4" t="str">
        <v>Marginal Rate of Return</v>
      </c>
      <c r="BB5" s="4" t="str">
        <v>Meat Yield</v>
      </c>
      <c r="BC5" s="4" t="str">
        <v>Methane Emissions</v>
      </c>
      <c r="BD5" s="4" t="str">
        <v>Milk Yield</v>
      </c>
      <c r="BE5" s="4" t="str">
        <v>Net Present Value</v>
      </c>
      <c r="BF5" s="4" t="str">
        <v>Net Return</v>
      </c>
      <c r="BG5" s="4" t="str">
        <v>Nitrogen (Apparent Efficiency)</v>
      </c>
      <c r="BH5" s="4" t="str">
        <v>Nitrogen ARE (Unspecificed)</v>
      </c>
      <c r="BI5" s="4" t="str">
        <v>Nitrogen Factor Productivity</v>
      </c>
      <c r="BJ5" s="4" t="str">
        <v>Nitrogen Use Efficiency (ARE AGB)</v>
      </c>
      <c r="BK5" s="4" t="str">
        <v>Nitrogen Use Efficiency (ARE Product)</v>
      </c>
      <c r="BL5" s="4" t="str">
        <v>Nitrogen Use Efficiency (Isotopic AGB)</v>
      </c>
      <c r="BM5" s="4" t="str">
        <v>Nitrogen Use Efficiency (Isotopic Product)</v>
      </c>
      <c r="BN5" s="4" t="str">
        <v>Nitrogen Use Efficiency (PNB AGB)</v>
      </c>
      <c r="BO5" s="4" t="str">
        <v>Nitrogen Use Efficiency (PNB Product)</v>
      </c>
      <c r="BP5" s="4" t="str">
        <v>Nitrous Oxide Emissions</v>
      </c>
      <c r="BQ5" s="4" t="str">
        <v>Other Animal Product Yield</v>
      </c>
      <c r="BR5" s="4" t="str">
        <v>Payback Period</v>
      </c>
      <c r="BS5" s="4" t="str">
        <v>Pest &amp; Pathogen (Losses)</v>
      </c>
      <c r="BT5" s="4" t="str">
        <v>Pest &amp; Pathogen (Numbers)</v>
      </c>
      <c r="BU5" s="4" t="str">
        <v>Pest &amp; Pathogen (Product Weight)</v>
      </c>
      <c r="BV5" s="4" t="str">
        <v>Phosphorus Use Efficiency (ARE AGB)</v>
      </c>
      <c r="BW5" s="4" t="str">
        <v>Phosphorus Use Efficiency (ARE Product)</v>
      </c>
      <c r="BX5" s="4" t="str">
        <v>Phosphorus Use Efficiency (Unspecified)</v>
      </c>
      <c r="BY5" s="4" t="str">
        <v>Potassium Use Efficiency (ARE AGB)</v>
      </c>
      <c r="BZ5" s="4" t="str">
        <v>Potassium Use Efficiency (ARE Product)</v>
      </c>
      <c r="CA5" s="4" t="str">
        <v>Potassium Use Efficiency (Unspecified)</v>
      </c>
      <c r="CB5" s="4" t="str">
        <v>Protein Conversion Ratio (In Out)</v>
      </c>
      <c r="CC5" s="4" t="str">
        <v>Protein Conversion Ratio (Out In)</v>
      </c>
      <c r="CD5" s="4" t="str">
        <v>Reproductive Yield</v>
      </c>
      <c r="CE5" s="4" t="str">
        <v>Return on Investment</v>
      </c>
      <c r="CF5" s="4" t="str">
        <v>Runoff</v>
      </c>
      <c r="CG5" s="4" t="str">
        <v>Soil Available Nitrogen</v>
      </c>
      <c r="CH5" s="4" t="str">
        <v>Soil Carbon Stocks</v>
      </c>
      <c r="CI5" s="4" t="str">
        <v>Soil Moisture</v>
      </c>
      <c r="CJ5" s="4" t="str">
        <v>Soil NH4</v>
      </c>
      <c r="CK5" s="4" t="str">
        <v>Soil NO3</v>
      </c>
      <c r="CL5" s="4" t="str">
        <v>Soil Organic Carbon</v>
      </c>
      <c r="CM5" s="4" t="str">
        <v>Soil Organic Carbon (Change)</v>
      </c>
      <c r="CN5" s="4" t="str">
        <v>Soil Organic Matter</v>
      </c>
      <c r="CO5" s="4" t="str">
        <v>Soil Total Nitrogen</v>
      </c>
      <c r="CP5" s="4" t="str">
        <v>Specific Fuel Use</v>
      </c>
      <c r="CQ5" s="4" t="str">
        <v>Subindicator</v>
      </c>
      <c r="CR5" s="4" t="str">
        <v>Total Cost</v>
      </c>
      <c r="CS5" s="4" t="str">
        <v>Total Factor Productivity</v>
      </c>
      <c r="CT5" s="4" t="str">
        <v>Variable Cost</v>
      </c>
      <c r="CU5" s="4" t="str">
        <v>Water Use (Irrigation)</v>
      </c>
      <c r="CV5" s="4" t="str">
        <v>Water Use (Total)</v>
      </c>
      <c r="CW5" s="4" t="str">
        <v>Water Use (Unspecified)</v>
      </c>
      <c r="CX5" s="4" t="str">
        <v>Water Use Efficiency</v>
      </c>
      <c r="CY5" s="4" t="str">
        <v>Weight Gain</v>
      </c>
      <c r="CZ5" s="4" t="str">
        <v>Yield Stability</v>
      </c>
    </row>
    <row r="6" spans="1:104" hidden="1" x14ac:dyDescent="0.35">
      <c r="A6" s="4">
        <v>119.2</v>
      </c>
      <c r="B6" s="4" t="s">
        <v>5008</v>
      </c>
      <c r="C6" s="4" t="s">
        <v>5009</v>
      </c>
      <c r="D6" s="4" t="s">
        <v>5010</v>
      </c>
      <c r="E6" s="4" t="s">
        <v>5019</v>
      </c>
      <c r="F6" s="4" t="s">
        <v>5019</v>
      </c>
      <c r="G6" s="4" t="s">
        <v>5020</v>
      </c>
      <c r="I6" s="3" t="s">
        <v>5007</v>
      </c>
      <c r="J6" s="4" t="str" cm="1">
        <f t="array" ref="J6:CZ6">TRANSPOSE(_xlfn._xlws.SORT(_xlfn.UNIQUE(_xlfn._xlws.FILTER($E:$E,ISNUMBER(SEARCH(Outcomes!$E10,$E:$E)),"Not Found"))))</f>
        <v>Aboveground Biomass</v>
      </c>
      <c r="K6" s="4" t="str">
        <v>Agronomic Efficiency</v>
      </c>
      <c r="L6" s="4" t="str">
        <v>Animal Mortality</v>
      </c>
      <c r="M6" s="4" t="str">
        <v>Animal Survival</v>
      </c>
      <c r="N6" s="4" t="str">
        <v>Belowground Biomass</v>
      </c>
      <c r="O6" s="4" t="str">
        <v>Beneficial Organisms</v>
      </c>
      <c r="P6" s="4" t="str">
        <v>Benefit Cost Ratio (GRTC)</v>
      </c>
      <c r="Q6" s="4" t="str">
        <v>Benefit Cost Ratio (GRVC)</v>
      </c>
      <c r="R6" s="4" t="str">
        <v>Benefit Cost Ratio (NRTC)</v>
      </c>
      <c r="S6" s="4" t="str">
        <v>Benefit Cost Ratio (NRVC)</v>
      </c>
      <c r="T6" s="4" t="str">
        <v>Benefit Cost Ratio (Unspecified)</v>
      </c>
      <c r="U6" s="4" t="str">
        <v>Biodiversity</v>
      </c>
      <c r="V6" s="4" t="str">
        <v>Biomass Yield</v>
      </c>
      <c r="W6" s="4" t="str">
        <v>Carbon dioxide emissions</v>
      </c>
      <c r="X6" s="4" t="str">
        <v>Cation Exchange Capacity</v>
      </c>
      <c r="Y6" s="4" t="str">
        <v>CO2 Equivalent Emissions</v>
      </c>
      <c r="Z6" s="4" t="str">
        <v>Cooking Time</v>
      </c>
      <c r="AA6" s="4" t="str">
        <v>Cookstove Emissions</v>
      </c>
      <c r="AB6" s="4" t="str">
        <v>Cost Benefit Ratio (TCGR)</v>
      </c>
      <c r="AC6" s="4" t="str">
        <v>Cost Benefit Ratio (TCNR)</v>
      </c>
      <c r="AD6" s="4" t="str">
        <v>Cost Benefit Ratio (VCGR)</v>
      </c>
      <c r="AE6" s="4" t="str">
        <v>Cost Benefit Ratio (VCNR)</v>
      </c>
      <c r="AF6" s="4" t="str">
        <v>Crop Yield</v>
      </c>
      <c r="AG6" s="4" t="str">
        <v>Egg Yield</v>
      </c>
      <c r="AH6" s="4" t="str">
        <v>Emissions Intensity</v>
      </c>
      <c r="AI6" s="4" t="str">
        <v>Erosion</v>
      </c>
      <c r="AJ6" s="4" t="str">
        <v>Feed Conversion Ratio (In Out)</v>
      </c>
      <c r="AK6" s="4" t="str">
        <v>Feed Conversion Ratio (Out In)</v>
      </c>
      <c r="AL6" s="4" t="str">
        <v>Fixed Cost</v>
      </c>
      <c r="AM6" s="4" t="str">
        <v>Fuel Savings</v>
      </c>
      <c r="AN6" s="4" t="str">
        <v>Fuel Use</v>
      </c>
      <c r="AO6" s="4" t="str">
        <v>Gross Margin</v>
      </c>
      <c r="AP6" s="4" t="str">
        <v>Gross Return</v>
      </c>
      <c r="AQ6" s="4" t="str">
        <v>Income Female</v>
      </c>
      <c r="AR6" s="4" t="str">
        <v>Income Male</v>
      </c>
      <c r="AS6" s="4" t="str">
        <v>Infiltration Rate</v>
      </c>
      <c r="AT6" s="4" t="str">
        <v>Internal Rate of Return</v>
      </c>
      <c r="AU6" s="4" t="str">
        <v>Labour Cost</v>
      </c>
      <c r="AV6" s="4" t="str">
        <v>Labour Female</v>
      </c>
      <c r="AW6" s="4" t="str">
        <v>Labour Male</v>
      </c>
      <c r="AX6" s="4" t="str">
        <v>Labour Person Hours</v>
      </c>
      <c r="AY6" s="4" t="str">
        <v>Labour Value</v>
      </c>
      <c r="AZ6" s="4" t="str">
        <v>Land Equivalent Ratio</v>
      </c>
      <c r="BA6" s="4" t="str">
        <v>Marginal Rate of Return</v>
      </c>
      <c r="BB6" s="4" t="str">
        <v>Meat Yield</v>
      </c>
      <c r="BC6" s="4" t="str">
        <v>Methane Emissions</v>
      </c>
      <c r="BD6" s="4" t="str">
        <v>Milk Yield</v>
      </c>
      <c r="BE6" s="4" t="str">
        <v>Net Present Value</v>
      </c>
      <c r="BF6" s="4" t="str">
        <v>Net Return</v>
      </c>
      <c r="BG6" s="4" t="str">
        <v>Nitrogen (Apparent Efficiency)</v>
      </c>
      <c r="BH6" s="4" t="str">
        <v>Nitrogen ARE (Unspecificed)</v>
      </c>
      <c r="BI6" s="4" t="str">
        <v>Nitrogen Factor Productivity</v>
      </c>
      <c r="BJ6" s="4" t="str">
        <v>Nitrogen Use Efficiency (ARE AGB)</v>
      </c>
      <c r="BK6" s="4" t="str">
        <v>Nitrogen Use Efficiency (ARE Product)</v>
      </c>
      <c r="BL6" s="4" t="str">
        <v>Nitrogen Use Efficiency (Isotopic AGB)</v>
      </c>
      <c r="BM6" s="4" t="str">
        <v>Nitrogen Use Efficiency (Isotopic Product)</v>
      </c>
      <c r="BN6" s="4" t="str">
        <v>Nitrogen Use Efficiency (PNB AGB)</v>
      </c>
      <c r="BO6" s="4" t="str">
        <v>Nitrogen Use Efficiency (PNB Product)</v>
      </c>
      <c r="BP6" s="4" t="str">
        <v>Nitrous Oxide Emissions</v>
      </c>
      <c r="BQ6" s="4" t="str">
        <v>Other Animal Product Yield</v>
      </c>
      <c r="BR6" s="4" t="str">
        <v>Payback Period</v>
      </c>
      <c r="BS6" s="4" t="str">
        <v>Pest &amp; Pathogen (Losses)</v>
      </c>
      <c r="BT6" s="4" t="str">
        <v>Pest &amp; Pathogen (Numbers)</v>
      </c>
      <c r="BU6" s="4" t="str">
        <v>Pest &amp; Pathogen (Product Weight)</v>
      </c>
      <c r="BV6" s="4" t="str">
        <v>Phosphorus Use Efficiency (ARE AGB)</v>
      </c>
      <c r="BW6" s="4" t="str">
        <v>Phosphorus Use Efficiency (ARE Product)</v>
      </c>
      <c r="BX6" s="4" t="str">
        <v>Phosphorus Use Efficiency (Unspecified)</v>
      </c>
      <c r="BY6" s="4" t="str">
        <v>Potassium Use Efficiency (ARE AGB)</v>
      </c>
      <c r="BZ6" s="4" t="str">
        <v>Potassium Use Efficiency (ARE Product)</v>
      </c>
      <c r="CA6" s="4" t="str">
        <v>Potassium Use Efficiency (Unspecified)</v>
      </c>
      <c r="CB6" s="4" t="str">
        <v>Protein Conversion Ratio (In Out)</v>
      </c>
      <c r="CC6" s="4" t="str">
        <v>Protein Conversion Ratio (Out In)</v>
      </c>
      <c r="CD6" s="4" t="str">
        <v>Reproductive Yield</v>
      </c>
      <c r="CE6" s="4" t="str">
        <v>Return on Investment</v>
      </c>
      <c r="CF6" s="4" t="str">
        <v>Runoff</v>
      </c>
      <c r="CG6" s="4" t="str">
        <v>Soil Available Nitrogen</v>
      </c>
      <c r="CH6" s="4" t="str">
        <v>Soil Carbon Stocks</v>
      </c>
      <c r="CI6" s="4" t="str">
        <v>Soil Moisture</v>
      </c>
      <c r="CJ6" s="4" t="str">
        <v>Soil NH4</v>
      </c>
      <c r="CK6" s="4" t="str">
        <v>Soil NO3</v>
      </c>
      <c r="CL6" s="4" t="str">
        <v>Soil Organic Carbon</v>
      </c>
      <c r="CM6" s="4" t="str">
        <v>Soil Organic Carbon (Change)</v>
      </c>
      <c r="CN6" s="4" t="str">
        <v>Soil Organic Matter</v>
      </c>
      <c r="CO6" s="4" t="str">
        <v>Soil Total Nitrogen</v>
      </c>
      <c r="CP6" s="4" t="str">
        <v>Specific Fuel Use</v>
      </c>
      <c r="CQ6" s="4" t="str">
        <v>Subindicator</v>
      </c>
      <c r="CR6" s="4" t="str">
        <v>Total Cost</v>
      </c>
      <c r="CS6" s="4" t="str">
        <v>Total Factor Productivity</v>
      </c>
      <c r="CT6" s="4" t="str">
        <v>Variable Cost</v>
      </c>
      <c r="CU6" s="4" t="str">
        <v>Water Use (Irrigation)</v>
      </c>
      <c r="CV6" s="4" t="str">
        <v>Water Use (Total)</v>
      </c>
      <c r="CW6" s="4" t="str">
        <v>Water Use (Unspecified)</v>
      </c>
      <c r="CX6" s="4" t="str">
        <v>Water Use Efficiency</v>
      </c>
      <c r="CY6" s="4" t="str">
        <v>Weight Gain</v>
      </c>
      <c r="CZ6" s="4" t="str">
        <v>Yield Stability</v>
      </c>
    </row>
    <row r="7" spans="1:104" hidden="1" x14ac:dyDescent="0.35">
      <c r="A7" s="4">
        <v>119.3</v>
      </c>
      <c r="B7" s="4" t="s">
        <v>5008</v>
      </c>
      <c r="C7" s="4" t="s">
        <v>5009</v>
      </c>
      <c r="D7" s="4" t="s">
        <v>5010</v>
      </c>
      <c r="E7" s="4" t="s">
        <v>5021</v>
      </c>
      <c r="F7" s="4" t="s">
        <v>5021</v>
      </c>
      <c r="G7" s="4" t="s">
        <v>5022</v>
      </c>
      <c r="I7" s="3" t="s">
        <v>5007</v>
      </c>
      <c r="J7" s="4" t="str" cm="1">
        <f t="array" ref="J7:CZ7">TRANSPOSE(_xlfn._xlws.SORT(_xlfn.UNIQUE(_xlfn._xlws.FILTER($E:$E,ISNUMBER(SEARCH(Outcomes!$E11,$E:$E)),"Not Found"))))</f>
        <v>Aboveground Biomass</v>
      </c>
      <c r="K7" s="4" t="str">
        <v>Agronomic Efficiency</v>
      </c>
      <c r="L7" s="4" t="str">
        <v>Animal Mortality</v>
      </c>
      <c r="M7" s="4" t="str">
        <v>Animal Survival</v>
      </c>
      <c r="N7" s="4" t="str">
        <v>Belowground Biomass</v>
      </c>
      <c r="O7" s="4" t="str">
        <v>Beneficial Organisms</v>
      </c>
      <c r="P7" s="4" t="str">
        <v>Benefit Cost Ratio (GRTC)</v>
      </c>
      <c r="Q7" s="4" t="str">
        <v>Benefit Cost Ratio (GRVC)</v>
      </c>
      <c r="R7" s="4" t="str">
        <v>Benefit Cost Ratio (NRTC)</v>
      </c>
      <c r="S7" s="4" t="str">
        <v>Benefit Cost Ratio (NRVC)</v>
      </c>
      <c r="T7" s="4" t="str">
        <v>Benefit Cost Ratio (Unspecified)</v>
      </c>
      <c r="U7" s="4" t="str">
        <v>Biodiversity</v>
      </c>
      <c r="V7" s="4" t="str">
        <v>Biomass Yield</v>
      </c>
      <c r="W7" s="4" t="str">
        <v>Carbon dioxide emissions</v>
      </c>
      <c r="X7" s="4" t="str">
        <v>Cation Exchange Capacity</v>
      </c>
      <c r="Y7" s="4" t="str">
        <v>CO2 Equivalent Emissions</v>
      </c>
      <c r="Z7" s="4" t="str">
        <v>Cooking Time</v>
      </c>
      <c r="AA7" s="4" t="str">
        <v>Cookstove Emissions</v>
      </c>
      <c r="AB7" s="4" t="str">
        <v>Cost Benefit Ratio (TCGR)</v>
      </c>
      <c r="AC7" s="4" t="str">
        <v>Cost Benefit Ratio (TCNR)</v>
      </c>
      <c r="AD7" s="4" t="str">
        <v>Cost Benefit Ratio (VCGR)</v>
      </c>
      <c r="AE7" s="4" t="str">
        <v>Cost Benefit Ratio (VCNR)</v>
      </c>
      <c r="AF7" s="4" t="str">
        <v>Crop Yield</v>
      </c>
      <c r="AG7" s="4" t="str">
        <v>Egg Yield</v>
      </c>
      <c r="AH7" s="4" t="str">
        <v>Emissions Intensity</v>
      </c>
      <c r="AI7" s="4" t="str">
        <v>Erosion</v>
      </c>
      <c r="AJ7" s="4" t="str">
        <v>Feed Conversion Ratio (In Out)</v>
      </c>
      <c r="AK7" s="4" t="str">
        <v>Feed Conversion Ratio (Out In)</v>
      </c>
      <c r="AL7" s="4" t="str">
        <v>Fixed Cost</v>
      </c>
      <c r="AM7" s="4" t="str">
        <v>Fuel Savings</v>
      </c>
      <c r="AN7" s="4" t="str">
        <v>Fuel Use</v>
      </c>
      <c r="AO7" s="4" t="str">
        <v>Gross Margin</v>
      </c>
      <c r="AP7" s="4" t="str">
        <v>Gross Return</v>
      </c>
      <c r="AQ7" s="4" t="str">
        <v>Income Female</v>
      </c>
      <c r="AR7" s="4" t="str">
        <v>Income Male</v>
      </c>
      <c r="AS7" s="4" t="str">
        <v>Infiltration Rate</v>
      </c>
      <c r="AT7" s="4" t="str">
        <v>Internal Rate of Return</v>
      </c>
      <c r="AU7" s="4" t="str">
        <v>Labour Cost</v>
      </c>
      <c r="AV7" s="4" t="str">
        <v>Labour Female</v>
      </c>
      <c r="AW7" s="4" t="str">
        <v>Labour Male</v>
      </c>
      <c r="AX7" s="4" t="str">
        <v>Labour Person Hours</v>
      </c>
      <c r="AY7" s="4" t="str">
        <v>Labour Value</v>
      </c>
      <c r="AZ7" s="4" t="str">
        <v>Land Equivalent Ratio</v>
      </c>
      <c r="BA7" s="4" t="str">
        <v>Marginal Rate of Return</v>
      </c>
      <c r="BB7" s="4" t="str">
        <v>Meat Yield</v>
      </c>
      <c r="BC7" s="4" t="str">
        <v>Methane Emissions</v>
      </c>
      <c r="BD7" s="4" t="str">
        <v>Milk Yield</v>
      </c>
      <c r="BE7" s="4" t="str">
        <v>Net Present Value</v>
      </c>
      <c r="BF7" s="4" t="str">
        <v>Net Return</v>
      </c>
      <c r="BG7" s="4" t="str">
        <v>Nitrogen (Apparent Efficiency)</v>
      </c>
      <c r="BH7" s="4" t="str">
        <v>Nitrogen ARE (Unspecificed)</v>
      </c>
      <c r="BI7" s="4" t="str">
        <v>Nitrogen Factor Productivity</v>
      </c>
      <c r="BJ7" s="4" t="str">
        <v>Nitrogen Use Efficiency (ARE AGB)</v>
      </c>
      <c r="BK7" s="4" t="str">
        <v>Nitrogen Use Efficiency (ARE Product)</v>
      </c>
      <c r="BL7" s="4" t="str">
        <v>Nitrogen Use Efficiency (Isotopic AGB)</v>
      </c>
      <c r="BM7" s="4" t="str">
        <v>Nitrogen Use Efficiency (Isotopic Product)</v>
      </c>
      <c r="BN7" s="4" t="str">
        <v>Nitrogen Use Efficiency (PNB AGB)</v>
      </c>
      <c r="BO7" s="4" t="str">
        <v>Nitrogen Use Efficiency (PNB Product)</v>
      </c>
      <c r="BP7" s="4" t="str">
        <v>Nitrous Oxide Emissions</v>
      </c>
      <c r="BQ7" s="4" t="str">
        <v>Other Animal Product Yield</v>
      </c>
      <c r="BR7" s="4" t="str">
        <v>Payback Period</v>
      </c>
      <c r="BS7" s="4" t="str">
        <v>Pest &amp; Pathogen (Losses)</v>
      </c>
      <c r="BT7" s="4" t="str">
        <v>Pest &amp; Pathogen (Numbers)</v>
      </c>
      <c r="BU7" s="4" t="str">
        <v>Pest &amp; Pathogen (Product Weight)</v>
      </c>
      <c r="BV7" s="4" t="str">
        <v>Phosphorus Use Efficiency (ARE AGB)</v>
      </c>
      <c r="BW7" s="4" t="str">
        <v>Phosphorus Use Efficiency (ARE Product)</v>
      </c>
      <c r="BX7" s="4" t="str">
        <v>Phosphorus Use Efficiency (Unspecified)</v>
      </c>
      <c r="BY7" s="4" t="str">
        <v>Potassium Use Efficiency (ARE AGB)</v>
      </c>
      <c r="BZ7" s="4" t="str">
        <v>Potassium Use Efficiency (ARE Product)</v>
      </c>
      <c r="CA7" s="4" t="str">
        <v>Potassium Use Efficiency (Unspecified)</v>
      </c>
      <c r="CB7" s="4" t="str">
        <v>Protein Conversion Ratio (In Out)</v>
      </c>
      <c r="CC7" s="4" t="str">
        <v>Protein Conversion Ratio (Out In)</v>
      </c>
      <c r="CD7" s="4" t="str">
        <v>Reproductive Yield</v>
      </c>
      <c r="CE7" s="4" t="str">
        <v>Return on Investment</v>
      </c>
      <c r="CF7" s="4" t="str">
        <v>Runoff</v>
      </c>
      <c r="CG7" s="4" t="str">
        <v>Soil Available Nitrogen</v>
      </c>
      <c r="CH7" s="4" t="str">
        <v>Soil Carbon Stocks</v>
      </c>
      <c r="CI7" s="4" t="str">
        <v>Soil Moisture</v>
      </c>
      <c r="CJ7" s="4" t="str">
        <v>Soil NH4</v>
      </c>
      <c r="CK7" s="4" t="str">
        <v>Soil NO3</v>
      </c>
      <c r="CL7" s="4" t="str">
        <v>Soil Organic Carbon</v>
      </c>
      <c r="CM7" s="4" t="str">
        <v>Soil Organic Carbon (Change)</v>
      </c>
      <c r="CN7" s="4" t="str">
        <v>Soil Organic Matter</v>
      </c>
      <c r="CO7" s="4" t="str">
        <v>Soil Total Nitrogen</v>
      </c>
      <c r="CP7" s="4" t="str">
        <v>Specific Fuel Use</v>
      </c>
      <c r="CQ7" s="4" t="str">
        <v>Subindicator</v>
      </c>
      <c r="CR7" s="4" t="str">
        <v>Total Cost</v>
      </c>
      <c r="CS7" s="4" t="str">
        <v>Total Factor Productivity</v>
      </c>
      <c r="CT7" s="4" t="str">
        <v>Variable Cost</v>
      </c>
      <c r="CU7" s="4" t="str">
        <v>Water Use (Irrigation)</v>
      </c>
      <c r="CV7" s="4" t="str">
        <v>Water Use (Total)</v>
      </c>
      <c r="CW7" s="4" t="str">
        <v>Water Use (Unspecified)</v>
      </c>
      <c r="CX7" s="4" t="str">
        <v>Water Use Efficiency</v>
      </c>
      <c r="CY7" s="4" t="str">
        <v>Weight Gain</v>
      </c>
      <c r="CZ7" s="4" t="str">
        <v>Yield Stability</v>
      </c>
    </row>
    <row r="8" spans="1:104" hidden="1" x14ac:dyDescent="0.35">
      <c r="A8" s="4">
        <v>119.4</v>
      </c>
      <c r="B8" s="4" t="s">
        <v>5008</v>
      </c>
      <c r="C8" s="4" t="s">
        <v>5009</v>
      </c>
      <c r="D8" s="4" t="s">
        <v>5010</v>
      </c>
      <c r="E8" s="4" t="s">
        <v>5023</v>
      </c>
      <c r="F8" s="4" t="s">
        <v>5024</v>
      </c>
      <c r="G8" s="4" t="s">
        <v>5025</v>
      </c>
      <c r="I8" s="3" t="s">
        <v>5007</v>
      </c>
      <c r="J8" s="4" t="str" cm="1">
        <f t="array" ref="J8:CZ8">TRANSPOSE(_xlfn._xlws.SORT(_xlfn.UNIQUE(_xlfn._xlws.FILTER($E:$E,ISNUMBER(SEARCH(Outcomes!$E12,$E:$E)),"Not Found"))))</f>
        <v>Aboveground Biomass</v>
      </c>
      <c r="K8" s="4" t="str">
        <v>Agronomic Efficiency</v>
      </c>
      <c r="L8" s="4" t="str">
        <v>Animal Mortality</v>
      </c>
      <c r="M8" s="4" t="str">
        <v>Animal Survival</v>
      </c>
      <c r="N8" s="4" t="str">
        <v>Belowground Biomass</v>
      </c>
      <c r="O8" s="4" t="str">
        <v>Beneficial Organisms</v>
      </c>
      <c r="P8" s="4" t="str">
        <v>Benefit Cost Ratio (GRTC)</v>
      </c>
      <c r="Q8" s="4" t="str">
        <v>Benefit Cost Ratio (GRVC)</v>
      </c>
      <c r="R8" s="4" t="str">
        <v>Benefit Cost Ratio (NRTC)</v>
      </c>
      <c r="S8" s="4" t="str">
        <v>Benefit Cost Ratio (NRVC)</v>
      </c>
      <c r="T8" s="4" t="str">
        <v>Benefit Cost Ratio (Unspecified)</v>
      </c>
      <c r="U8" s="4" t="str">
        <v>Biodiversity</v>
      </c>
      <c r="V8" s="4" t="str">
        <v>Biomass Yield</v>
      </c>
      <c r="W8" s="4" t="str">
        <v>Carbon dioxide emissions</v>
      </c>
      <c r="X8" s="4" t="str">
        <v>Cation Exchange Capacity</v>
      </c>
      <c r="Y8" s="4" t="str">
        <v>CO2 Equivalent Emissions</v>
      </c>
      <c r="Z8" s="4" t="str">
        <v>Cooking Time</v>
      </c>
      <c r="AA8" s="4" t="str">
        <v>Cookstove Emissions</v>
      </c>
      <c r="AB8" s="4" t="str">
        <v>Cost Benefit Ratio (TCGR)</v>
      </c>
      <c r="AC8" s="4" t="str">
        <v>Cost Benefit Ratio (TCNR)</v>
      </c>
      <c r="AD8" s="4" t="str">
        <v>Cost Benefit Ratio (VCGR)</v>
      </c>
      <c r="AE8" s="4" t="str">
        <v>Cost Benefit Ratio (VCNR)</v>
      </c>
      <c r="AF8" s="4" t="str">
        <v>Crop Yield</v>
      </c>
      <c r="AG8" s="4" t="str">
        <v>Egg Yield</v>
      </c>
      <c r="AH8" s="4" t="str">
        <v>Emissions Intensity</v>
      </c>
      <c r="AI8" s="4" t="str">
        <v>Erosion</v>
      </c>
      <c r="AJ8" s="4" t="str">
        <v>Feed Conversion Ratio (In Out)</v>
      </c>
      <c r="AK8" s="4" t="str">
        <v>Feed Conversion Ratio (Out In)</v>
      </c>
      <c r="AL8" s="4" t="str">
        <v>Fixed Cost</v>
      </c>
      <c r="AM8" s="4" t="str">
        <v>Fuel Savings</v>
      </c>
      <c r="AN8" s="4" t="str">
        <v>Fuel Use</v>
      </c>
      <c r="AO8" s="4" t="str">
        <v>Gross Margin</v>
      </c>
      <c r="AP8" s="4" t="str">
        <v>Gross Return</v>
      </c>
      <c r="AQ8" s="4" t="str">
        <v>Income Female</v>
      </c>
      <c r="AR8" s="4" t="str">
        <v>Income Male</v>
      </c>
      <c r="AS8" s="4" t="str">
        <v>Infiltration Rate</v>
      </c>
      <c r="AT8" s="4" t="str">
        <v>Internal Rate of Return</v>
      </c>
      <c r="AU8" s="4" t="str">
        <v>Labour Cost</v>
      </c>
      <c r="AV8" s="4" t="str">
        <v>Labour Female</v>
      </c>
      <c r="AW8" s="4" t="str">
        <v>Labour Male</v>
      </c>
      <c r="AX8" s="4" t="str">
        <v>Labour Person Hours</v>
      </c>
      <c r="AY8" s="4" t="str">
        <v>Labour Value</v>
      </c>
      <c r="AZ8" s="4" t="str">
        <v>Land Equivalent Ratio</v>
      </c>
      <c r="BA8" s="4" t="str">
        <v>Marginal Rate of Return</v>
      </c>
      <c r="BB8" s="4" t="str">
        <v>Meat Yield</v>
      </c>
      <c r="BC8" s="4" t="str">
        <v>Methane Emissions</v>
      </c>
      <c r="BD8" s="4" t="str">
        <v>Milk Yield</v>
      </c>
      <c r="BE8" s="4" t="str">
        <v>Net Present Value</v>
      </c>
      <c r="BF8" s="4" t="str">
        <v>Net Return</v>
      </c>
      <c r="BG8" s="4" t="str">
        <v>Nitrogen (Apparent Efficiency)</v>
      </c>
      <c r="BH8" s="4" t="str">
        <v>Nitrogen ARE (Unspecificed)</v>
      </c>
      <c r="BI8" s="4" t="str">
        <v>Nitrogen Factor Productivity</v>
      </c>
      <c r="BJ8" s="4" t="str">
        <v>Nitrogen Use Efficiency (ARE AGB)</v>
      </c>
      <c r="BK8" s="4" t="str">
        <v>Nitrogen Use Efficiency (ARE Product)</v>
      </c>
      <c r="BL8" s="4" t="str">
        <v>Nitrogen Use Efficiency (Isotopic AGB)</v>
      </c>
      <c r="BM8" s="4" t="str">
        <v>Nitrogen Use Efficiency (Isotopic Product)</v>
      </c>
      <c r="BN8" s="4" t="str">
        <v>Nitrogen Use Efficiency (PNB AGB)</v>
      </c>
      <c r="BO8" s="4" t="str">
        <v>Nitrogen Use Efficiency (PNB Product)</v>
      </c>
      <c r="BP8" s="4" t="str">
        <v>Nitrous Oxide Emissions</v>
      </c>
      <c r="BQ8" s="4" t="str">
        <v>Other Animal Product Yield</v>
      </c>
      <c r="BR8" s="4" t="str">
        <v>Payback Period</v>
      </c>
      <c r="BS8" s="4" t="str">
        <v>Pest &amp; Pathogen (Losses)</v>
      </c>
      <c r="BT8" s="4" t="str">
        <v>Pest &amp; Pathogen (Numbers)</v>
      </c>
      <c r="BU8" s="4" t="str">
        <v>Pest &amp; Pathogen (Product Weight)</v>
      </c>
      <c r="BV8" s="4" t="str">
        <v>Phosphorus Use Efficiency (ARE AGB)</v>
      </c>
      <c r="BW8" s="4" t="str">
        <v>Phosphorus Use Efficiency (ARE Product)</v>
      </c>
      <c r="BX8" s="4" t="str">
        <v>Phosphorus Use Efficiency (Unspecified)</v>
      </c>
      <c r="BY8" s="4" t="str">
        <v>Potassium Use Efficiency (ARE AGB)</v>
      </c>
      <c r="BZ8" s="4" t="str">
        <v>Potassium Use Efficiency (ARE Product)</v>
      </c>
      <c r="CA8" s="4" t="str">
        <v>Potassium Use Efficiency (Unspecified)</v>
      </c>
      <c r="CB8" s="4" t="str">
        <v>Protein Conversion Ratio (In Out)</v>
      </c>
      <c r="CC8" s="4" t="str">
        <v>Protein Conversion Ratio (Out In)</v>
      </c>
      <c r="CD8" s="4" t="str">
        <v>Reproductive Yield</v>
      </c>
      <c r="CE8" s="4" t="str">
        <v>Return on Investment</v>
      </c>
      <c r="CF8" s="4" t="str">
        <v>Runoff</v>
      </c>
      <c r="CG8" s="4" t="str">
        <v>Soil Available Nitrogen</v>
      </c>
      <c r="CH8" s="4" t="str">
        <v>Soil Carbon Stocks</v>
      </c>
      <c r="CI8" s="4" t="str">
        <v>Soil Moisture</v>
      </c>
      <c r="CJ8" s="4" t="str">
        <v>Soil NH4</v>
      </c>
      <c r="CK8" s="4" t="str">
        <v>Soil NO3</v>
      </c>
      <c r="CL8" s="4" t="str">
        <v>Soil Organic Carbon</v>
      </c>
      <c r="CM8" s="4" t="str">
        <v>Soil Organic Carbon (Change)</v>
      </c>
      <c r="CN8" s="4" t="str">
        <v>Soil Organic Matter</v>
      </c>
      <c r="CO8" s="4" t="str">
        <v>Soil Total Nitrogen</v>
      </c>
      <c r="CP8" s="4" t="str">
        <v>Specific Fuel Use</v>
      </c>
      <c r="CQ8" s="4" t="str">
        <v>Subindicator</v>
      </c>
      <c r="CR8" s="4" t="str">
        <v>Total Cost</v>
      </c>
      <c r="CS8" s="4" t="str">
        <v>Total Factor Productivity</v>
      </c>
      <c r="CT8" s="4" t="str">
        <v>Variable Cost</v>
      </c>
      <c r="CU8" s="4" t="str">
        <v>Water Use (Irrigation)</v>
      </c>
      <c r="CV8" s="4" t="str">
        <v>Water Use (Total)</v>
      </c>
      <c r="CW8" s="4" t="str">
        <v>Water Use (Unspecified)</v>
      </c>
      <c r="CX8" s="4" t="str">
        <v>Water Use Efficiency</v>
      </c>
      <c r="CY8" s="4" t="str">
        <v>Weight Gain</v>
      </c>
      <c r="CZ8" s="4" t="str">
        <v>Yield Stability</v>
      </c>
    </row>
    <row r="9" spans="1:104" hidden="1" x14ac:dyDescent="0.35">
      <c r="A9" s="4">
        <v>119.5</v>
      </c>
      <c r="B9" s="4" t="s">
        <v>5008</v>
      </c>
      <c r="C9" s="4" t="s">
        <v>5009</v>
      </c>
      <c r="D9" s="4" t="s">
        <v>5010</v>
      </c>
      <c r="E9" s="4" t="s">
        <v>5026</v>
      </c>
      <c r="F9" s="4" t="s">
        <v>5027</v>
      </c>
      <c r="G9" s="4" t="s">
        <v>5028</v>
      </c>
      <c r="I9" s="3" t="s">
        <v>5007</v>
      </c>
      <c r="J9" s="4" t="str" cm="1">
        <f t="array" ref="J9:CZ9">TRANSPOSE(_xlfn._xlws.SORT(_xlfn.UNIQUE(_xlfn._xlws.FILTER($E:$E,ISNUMBER(SEARCH(Outcomes!$E13,$E:$E)),"Not Found"))))</f>
        <v>Aboveground Biomass</v>
      </c>
      <c r="K9" s="4" t="str">
        <v>Agronomic Efficiency</v>
      </c>
      <c r="L9" s="4" t="str">
        <v>Animal Mortality</v>
      </c>
      <c r="M9" s="4" t="str">
        <v>Animal Survival</v>
      </c>
      <c r="N9" s="4" t="str">
        <v>Belowground Biomass</v>
      </c>
      <c r="O9" s="4" t="str">
        <v>Beneficial Organisms</v>
      </c>
      <c r="P9" s="4" t="str">
        <v>Benefit Cost Ratio (GRTC)</v>
      </c>
      <c r="Q9" s="4" t="str">
        <v>Benefit Cost Ratio (GRVC)</v>
      </c>
      <c r="R9" s="4" t="str">
        <v>Benefit Cost Ratio (NRTC)</v>
      </c>
      <c r="S9" s="4" t="str">
        <v>Benefit Cost Ratio (NRVC)</v>
      </c>
      <c r="T9" s="4" t="str">
        <v>Benefit Cost Ratio (Unspecified)</v>
      </c>
      <c r="U9" s="4" t="str">
        <v>Biodiversity</v>
      </c>
      <c r="V9" s="4" t="str">
        <v>Biomass Yield</v>
      </c>
      <c r="W9" s="4" t="str">
        <v>Carbon dioxide emissions</v>
      </c>
      <c r="X9" s="4" t="str">
        <v>Cation Exchange Capacity</v>
      </c>
      <c r="Y9" s="4" t="str">
        <v>CO2 Equivalent Emissions</v>
      </c>
      <c r="Z9" s="4" t="str">
        <v>Cooking Time</v>
      </c>
      <c r="AA9" s="4" t="str">
        <v>Cookstove Emissions</v>
      </c>
      <c r="AB9" s="4" t="str">
        <v>Cost Benefit Ratio (TCGR)</v>
      </c>
      <c r="AC9" s="4" t="str">
        <v>Cost Benefit Ratio (TCNR)</v>
      </c>
      <c r="AD9" s="4" t="str">
        <v>Cost Benefit Ratio (VCGR)</v>
      </c>
      <c r="AE9" s="4" t="str">
        <v>Cost Benefit Ratio (VCNR)</v>
      </c>
      <c r="AF9" s="4" t="str">
        <v>Crop Yield</v>
      </c>
      <c r="AG9" s="4" t="str">
        <v>Egg Yield</v>
      </c>
      <c r="AH9" s="4" t="str">
        <v>Emissions Intensity</v>
      </c>
      <c r="AI9" s="4" t="str">
        <v>Erosion</v>
      </c>
      <c r="AJ9" s="4" t="str">
        <v>Feed Conversion Ratio (In Out)</v>
      </c>
      <c r="AK9" s="4" t="str">
        <v>Feed Conversion Ratio (Out In)</v>
      </c>
      <c r="AL9" s="4" t="str">
        <v>Fixed Cost</v>
      </c>
      <c r="AM9" s="4" t="str">
        <v>Fuel Savings</v>
      </c>
      <c r="AN9" s="4" t="str">
        <v>Fuel Use</v>
      </c>
      <c r="AO9" s="4" t="str">
        <v>Gross Margin</v>
      </c>
      <c r="AP9" s="4" t="str">
        <v>Gross Return</v>
      </c>
      <c r="AQ9" s="4" t="str">
        <v>Income Female</v>
      </c>
      <c r="AR9" s="4" t="str">
        <v>Income Male</v>
      </c>
      <c r="AS9" s="4" t="str">
        <v>Infiltration Rate</v>
      </c>
      <c r="AT9" s="4" t="str">
        <v>Internal Rate of Return</v>
      </c>
      <c r="AU9" s="4" t="str">
        <v>Labour Cost</v>
      </c>
      <c r="AV9" s="4" t="str">
        <v>Labour Female</v>
      </c>
      <c r="AW9" s="4" t="str">
        <v>Labour Male</v>
      </c>
      <c r="AX9" s="4" t="str">
        <v>Labour Person Hours</v>
      </c>
      <c r="AY9" s="4" t="str">
        <v>Labour Value</v>
      </c>
      <c r="AZ9" s="4" t="str">
        <v>Land Equivalent Ratio</v>
      </c>
      <c r="BA9" s="4" t="str">
        <v>Marginal Rate of Return</v>
      </c>
      <c r="BB9" s="4" t="str">
        <v>Meat Yield</v>
      </c>
      <c r="BC9" s="4" t="str">
        <v>Methane Emissions</v>
      </c>
      <c r="BD9" s="4" t="str">
        <v>Milk Yield</v>
      </c>
      <c r="BE9" s="4" t="str">
        <v>Net Present Value</v>
      </c>
      <c r="BF9" s="4" t="str">
        <v>Net Return</v>
      </c>
      <c r="BG9" s="4" t="str">
        <v>Nitrogen (Apparent Efficiency)</v>
      </c>
      <c r="BH9" s="4" t="str">
        <v>Nitrogen ARE (Unspecificed)</v>
      </c>
      <c r="BI9" s="4" t="str">
        <v>Nitrogen Factor Productivity</v>
      </c>
      <c r="BJ9" s="4" t="str">
        <v>Nitrogen Use Efficiency (ARE AGB)</v>
      </c>
      <c r="BK9" s="4" t="str">
        <v>Nitrogen Use Efficiency (ARE Product)</v>
      </c>
      <c r="BL9" s="4" t="str">
        <v>Nitrogen Use Efficiency (Isotopic AGB)</v>
      </c>
      <c r="BM9" s="4" t="str">
        <v>Nitrogen Use Efficiency (Isotopic Product)</v>
      </c>
      <c r="BN9" s="4" t="str">
        <v>Nitrogen Use Efficiency (PNB AGB)</v>
      </c>
      <c r="BO9" s="4" t="str">
        <v>Nitrogen Use Efficiency (PNB Product)</v>
      </c>
      <c r="BP9" s="4" t="str">
        <v>Nitrous Oxide Emissions</v>
      </c>
      <c r="BQ9" s="4" t="str">
        <v>Other Animal Product Yield</v>
      </c>
      <c r="BR9" s="4" t="str">
        <v>Payback Period</v>
      </c>
      <c r="BS9" s="4" t="str">
        <v>Pest &amp; Pathogen (Losses)</v>
      </c>
      <c r="BT9" s="4" t="str">
        <v>Pest &amp; Pathogen (Numbers)</v>
      </c>
      <c r="BU9" s="4" t="str">
        <v>Pest &amp; Pathogen (Product Weight)</v>
      </c>
      <c r="BV9" s="4" t="str">
        <v>Phosphorus Use Efficiency (ARE AGB)</v>
      </c>
      <c r="BW9" s="4" t="str">
        <v>Phosphorus Use Efficiency (ARE Product)</v>
      </c>
      <c r="BX9" s="4" t="str">
        <v>Phosphorus Use Efficiency (Unspecified)</v>
      </c>
      <c r="BY9" s="4" t="str">
        <v>Potassium Use Efficiency (ARE AGB)</v>
      </c>
      <c r="BZ9" s="4" t="str">
        <v>Potassium Use Efficiency (ARE Product)</v>
      </c>
      <c r="CA9" s="4" t="str">
        <v>Potassium Use Efficiency (Unspecified)</v>
      </c>
      <c r="CB9" s="4" t="str">
        <v>Protein Conversion Ratio (In Out)</v>
      </c>
      <c r="CC9" s="4" t="str">
        <v>Protein Conversion Ratio (Out In)</v>
      </c>
      <c r="CD9" s="4" t="str">
        <v>Reproductive Yield</v>
      </c>
      <c r="CE9" s="4" t="str">
        <v>Return on Investment</v>
      </c>
      <c r="CF9" s="4" t="str">
        <v>Runoff</v>
      </c>
      <c r="CG9" s="4" t="str">
        <v>Soil Available Nitrogen</v>
      </c>
      <c r="CH9" s="4" t="str">
        <v>Soil Carbon Stocks</v>
      </c>
      <c r="CI9" s="4" t="str">
        <v>Soil Moisture</v>
      </c>
      <c r="CJ9" s="4" t="str">
        <v>Soil NH4</v>
      </c>
      <c r="CK9" s="4" t="str">
        <v>Soil NO3</v>
      </c>
      <c r="CL9" s="4" t="str">
        <v>Soil Organic Carbon</v>
      </c>
      <c r="CM9" s="4" t="str">
        <v>Soil Organic Carbon (Change)</v>
      </c>
      <c r="CN9" s="4" t="str">
        <v>Soil Organic Matter</v>
      </c>
      <c r="CO9" s="4" t="str">
        <v>Soil Total Nitrogen</v>
      </c>
      <c r="CP9" s="4" t="str">
        <v>Specific Fuel Use</v>
      </c>
      <c r="CQ9" s="4" t="str">
        <v>Subindicator</v>
      </c>
      <c r="CR9" s="4" t="str">
        <v>Total Cost</v>
      </c>
      <c r="CS9" s="4" t="str">
        <v>Total Factor Productivity</v>
      </c>
      <c r="CT9" s="4" t="str">
        <v>Variable Cost</v>
      </c>
      <c r="CU9" s="4" t="str">
        <v>Water Use (Irrigation)</v>
      </c>
      <c r="CV9" s="4" t="str">
        <v>Water Use (Total)</v>
      </c>
      <c r="CW9" s="4" t="str">
        <v>Water Use (Unspecified)</v>
      </c>
      <c r="CX9" s="4" t="str">
        <v>Water Use Efficiency</v>
      </c>
      <c r="CY9" s="4" t="str">
        <v>Weight Gain</v>
      </c>
      <c r="CZ9" s="4" t="str">
        <v>Yield Stability</v>
      </c>
    </row>
    <row r="10" spans="1:104" x14ac:dyDescent="0.35">
      <c r="A10" s="4">
        <v>120</v>
      </c>
      <c r="B10" s="4" t="s">
        <v>5008</v>
      </c>
      <c r="C10" s="4" t="s">
        <v>5029</v>
      </c>
      <c r="D10" s="4" t="s">
        <v>5030</v>
      </c>
      <c r="E10" s="4" t="s">
        <v>5031</v>
      </c>
      <c r="F10" s="4" t="s">
        <v>5031</v>
      </c>
      <c r="G10" s="4" t="s">
        <v>5032</v>
      </c>
      <c r="I10" s="3" t="s">
        <v>5007</v>
      </c>
      <c r="J10" s="4" t="str" cm="1">
        <f t="array" ref="J10:CZ10">TRANSPOSE(_xlfn._xlws.SORT(_xlfn.UNIQUE(_xlfn._xlws.FILTER($E:$E,ISNUMBER(SEARCH(Outcomes!$E14,$E:$E)),"Not Found"))))</f>
        <v>Aboveground Biomass</v>
      </c>
      <c r="K10" s="4" t="str">
        <v>Agronomic Efficiency</v>
      </c>
      <c r="L10" s="4" t="str">
        <v>Animal Mortality</v>
      </c>
      <c r="M10" s="4" t="str">
        <v>Animal Survival</v>
      </c>
      <c r="N10" s="4" t="str">
        <v>Belowground Biomass</v>
      </c>
      <c r="O10" s="4" t="str">
        <v>Beneficial Organisms</v>
      </c>
      <c r="P10" s="4" t="str">
        <v>Benefit Cost Ratio (GRTC)</v>
      </c>
      <c r="Q10" s="4" t="str">
        <v>Benefit Cost Ratio (GRVC)</v>
      </c>
      <c r="R10" s="4" t="str">
        <v>Benefit Cost Ratio (NRTC)</v>
      </c>
      <c r="S10" s="4" t="str">
        <v>Benefit Cost Ratio (NRVC)</v>
      </c>
      <c r="T10" s="4" t="str">
        <v>Benefit Cost Ratio (Unspecified)</v>
      </c>
      <c r="U10" s="4" t="str">
        <v>Biodiversity</v>
      </c>
      <c r="V10" s="4" t="str">
        <v>Biomass Yield</v>
      </c>
      <c r="W10" s="4" t="str">
        <v>Carbon dioxide emissions</v>
      </c>
      <c r="X10" s="4" t="str">
        <v>Cation Exchange Capacity</v>
      </c>
      <c r="Y10" s="4" t="str">
        <v>CO2 Equivalent Emissions</v>
      </c>
      <c r="Z10" s="4" t="str">
        <v>Cooking Time</v>
      </c>
      <c r="AA10" s="4" t="str">
        <v>Cookstove Emissions</v>
      </c>
      <c r="AB10" s="4" t="str">
        <v>Cost Benefit Ratio (TCGR)</v>
      </c>
      <c r="AC10" s="4" t="str">
        <v>Cost Benefit Ratio (TCNR)</v>
      </c>
      <c r="AD10" s="4" t="str">
        <v>Cost Benefit Ratio (VCGR)</v>
      </c>
      <c r="AE10" s="4" t="str">
        <v>Cost Benefit Ratio (VCNR)</v>
      </c>
      <c r="AF10" s="4" t="str">
        <v>Crop Yield</v>
      </c>
      <c r="AG10" s="4" t="str">
        <v>Egg Yield</v>
      </c>
      <c r="AH10" s="4" t="str">
        <v>Emissions Intensity</v>
      </c>
      <c r="AI10" s="4" t="str">
        <v>Erosion</v>
      </c>
      <c r="AJ10" s="4" t="str">
        <v>Feed Conversion Ratio (In Out)</v>
      </c>
      <c r="AK10" s="4" t="str">
        <v>Feed Conversion Ratio (Out In)</v>
      </c>
      <c r="AL10" s="4" t="str">
        <v>Fixed Cost</v>
      </c>
      <c r="AM10" s="4" t="str">
        <v>Fuel Savings</v>
      </c>
      <c r="AN10" s="4" t="str">
        <v>Fuel Use</v>
      </c>
      <c r="AO10" s="4" t="str">
        <v>Gross Margin</v>
      </c>
      <c r="AP10" s="4" t="str">
        <v>Gross Return</v>
      </c>
      <c r="AQ10" s="4" t="str">
        <v>Income Female</v>
      </c>
      <c r="AR10" s="4" t="str">
        <v>Income Male</v>
      </c>
      <c r="AS10" s="4" t="str">
        <v>Infiltration Rate</v>
      </c>
      <c r="AT10" s="4" t="str">
        <v>Internal Rate of Return</v>
      </c>
      <c r="AU10" s="4" t="str">
        <v>Labour Cost</v>
      </c>
      <c r="AV10" s="4" t="str">
        <v>Labour Female</v>
      </c>
      <c r="AW10" s="4" t="str">
        <v>Labour Male</v>
      </c>
      <c r="AX10" s="4" t="str">
        <v>Labour Person Hours</v>
      </c>
      <c r="AY10" s="4" t="str">
        <v>Labour Value</v>
      </c>
      <c r="AZ10" s="4" t="str">
        <v>Land Equivalent Ratio</v>
      </c>
      <c r="BA10" s="4" t="str">
        <v>Marginal Rate of Return</v>
      </c>
      <c r="BB10" s="4" t="str">
        <v>Meat Yield</v>
      </c>
      <c r="BC10" s="4" t="str">
        <v>Methane Emissions</v>
      </c>
      <c r="BD10" s="4" t="str">
        <v>Milk Yield</v>
      </c>
      <c r="BE10" s="4" t="str">
        <v>Net Present Value</v>
      </c>
      <c r="BF10" s="4" t="str">
        <v>Net Return</v>
      </c>
      <c r="BG10" s="4" t="str">
        <v>Nitrogen (Apparent Efficiency)</v>
      </c>
      <c r="BH10" s="4" t="str">
        <v>Nitrogen ARE (Unspecificed)</v>
      </c>
      <c r="BI10" s="4" t="str">
        <v>Nitrogen Factor Productivity</v>
      </c>
      <c r="BJ10" s="4" t="str">
        <v>Nitrogen Use Efficiency (ARE AGB)</v>
      </c>
      <c r="BK10" s="4" t="str">
        <v>Nitrogen Use Efficiency (ARE Product)</v>
      </c>
      <c r="BL10" s="4" t="str">
        <v>Nitrogen Use Efficiency (Isotopic AGB)</v>
      </c>
      <c r="BM10" s="4" t="str">
        <v>Nitrogen Use Efficiency (Isotopic Product)</v>
      </c>
      <c r="BN10" s="4" t="str">
        <v>Nitrogen Use Efficiency (PNB AGB)</v>
      </c>
      <c r="BO10" s="4" t="str">
        <v>Nitrogen Use Efficiency (PNB Product)</v>
      </c>
      <c r="BP10" s="4" t="str">
        <v>Nitrous Oxide Emissions</v>
      </c>
      <c r="BQ10" s="4" t="str">
        <v>Other Animal Product Yield</v>
      </c>
      <c r="BR10" s="4" t="str">
        <v>Payback Period</v>
      </c>
      <c r="BS10" s="4" t="str">
        <v>Pest &amp; Pathogen (Losses)</v>
      </c>
      <c r="BT10" s="4" t="str">
        <v>Pest &amp; Pathogen (Numbers)</v>
      </c>
      <c r="BU10" s="4" t="str">
        <v>Pest &amp; Pathogen (Product Weight)</v>
      </c>
      <c r="BV10" s="4" t="str">
        <v>Phosphorus Use Efficiency (ARE AGB)</v>
      </c>
      <c r="BW10" s="4" t="str">
        <v>Phosphorus Use Efficiency (ARE Product)</v>
      </c>
      <c r="BX10" s="4" t="str">
        <v>Phosphorus Use Efficiency (Unspecified)</v>
      </c>
      <c r="BY10" s="4" t="str">
        <v>Potassium Use Efficiency (ARE AGB)</v>
      </c>
      <c r="BZ10" s="4" t="str">
        <v>Potassium Use Efficiency (ARE Product)</v>
      </c>
      <c r="CA10" s="4" t="str">
        <v>Potassium Use Efficiency (Unspecified)</v>
      </c>
      <c r="CB10" s="4" t="str">
        <v>Protein Conversion Ratio (In Out)</v>
      </c>
      <c r="CC10" s="4" t="str">
        <v>Protein Conversion Ratio (Out In)</v>
      </c>
      <c r="CD10" s="4" t="str">
        <v>Reproductive Yield</v>
      </c>
      <c r="CE10" s="4" t="str">
        <v>Return on Investment</v>
      </c>
      <c r="CF10" s="4" t="str">
        <v>Runoff</v>
      </c>
      <c r="CG10" s="4" t="str">
        <v>Soil Available Nitrogen</v>
      </c>
      <c r="CH10" s="4" t="str">
        <v>Soil Carbon Stocks</v>
      </c>
      <c r="CI10" s="4" t="str">
        <v>Soil Moisture</v>
      </c>
      <c r="CJ10" s="4" t="str">
        <v>Soil NH4</v>
      </c>
      <c r="CK10" s="4" t="str">
        <v>Soil NO3</v>
      </c>
      <c r="CL10" s="4" t="str">
        <v>Soil Organic Carbon</v>
      </c>
      <c r="CM10" s="4" t="str">
        <v>Soil Organic Carbon (Change)</v>
      </c>
      <c r="CN10" s="4" t="str">
        <v>Soil Organic Matter</v>
      </c>
      <c r="CO10" s="4" t="str">
        <v>Soil Total Nitrogen</v>
      </c>
      <c r="CP10" s="4" t="str">
        <v>Specific Fuel Use</v>
      </c>
      <c r="CQ10" s="4" t="str">
        <v>Subindicator</v>
      </c>
      <c r="CR10" s="4" t="str">
        <v>Total Cost</v>
      </c>
      <c r="CS10" s="4" t="str">
        <v>Total Factor Productivity</v>
      </c>
      <c r="CT10" s="4" t="str">
        <v>Variable Cost</v>
      </c>
      <c r="CU10" s="4" t="str">
        <v>Water Use (Irrigation)</v>
      </c>
      <c r="CV10" s="4" t="str">
        <v>Water Use (Total)</v>
      </c>
      <c r="CW10" s="4" t="str">
        <v>Water Use (Unspecified)</v>
      </c>
      <c r="CX10" s="4" t="str">
        <v>Water Use Efficiency</v>
      </c>
      <c r="CY10" s="4" t="str">
        <v>Weight Gain</v>
      </c>
      <c r="CZ10" s="4" t="str">
        <v>Yield Stability</v>
      </c>
    </row>
    <row r="11" spans="1:104" x14ac:dyDescent="0.35">
      <c r="A11" s="4">
        <v>124</v>
      </c>
      <c r="B11" s="4" t="s">
        <v>5008</v>
      </c>
      <c r="C11" s="4" t="s">
        <v>5029</v>
      </c>
      <c r="D11" s="4" t="s">
        <v>5030</v>
      </c>
      <c r="E11" s="4" t="s">
        <v>5033</v>
      </c>
      <c r="F11" s="4" t="s">
        <v>5033</v>
      </c>
      <c r="G11" s="4" t="s">
        <v>5034</v>
      </c>
      <c r="I11" s="3" t="s">
        <v>5007</v>
      </c>
      <c r="J11" s="4" t="str" cm="1">
        <f t="array" ref="J11:CZ11">TRANSPOSE(_xlfn._xlws.SORT(_xlfn.UNIQUE(_xlfn._xlws.FILTER($E:$E,ISNUMBER(SEARCH(Outcomes!$E15,$E:$E)),"Not Found"))))</f>
        <v>Aboveground Biomass</v>
      </c>
      <c r="K11" s="4" t="str">
        <v>Agronomic Efficiency</v>
      </c>
      <c r="L11" s="4" t="str">
        <v>Animal Mortality</v>
      </c>
      <c r="M11" s="4" t="str">
        <v>Animal Survival</v>
      </c>
      <c r="N11" s="4" t="str">
        <v>Belowground Biomass</v>
      </c>
      <c r="O11" s="4" t="str">
        <v>Beneficial Organisms</v>
      </c>
      <c r="P11" s="4" t="str">
        <v>Benefit Cost Ratio (GRTC)</v>
      </c>
      <c r="Q11" s="4" t="str">
        <v>Benefit Cost Ratio (GRVC)</v>
      </c>
      <c r="R11" s="4" t="str">
        <v>Benefit Cost Ratio (NRTC)</v>
      </c>
      <c r="S11" s="4" t="str">
        <v>Benefit Cost Ratio (NRVC)</v>
      </c>
      <c r="T11" s="4" t="str">
        <v>Benefit Cost Ratio (Unspecified)</v>
      </c>
      <c r="U11" s="4" t="str">
        <v>Biodiversity</v>
      </c>
      <c r="V11" s="4" t="str">
        <v>Biomass Yield</v>
      </c>
      <c r="W11" s="4" t="str">
        <v>Carbon dioxide emissions</v>
      </c>
      <c r="X11" s="4" t="str">
        <v>Cation Exchange Capacity</v>
      </c>
      <c r="Y11" s="4" t="str">
        <v>CO2 Equivalent Emissions</v>
      </c>
      <c r="Z11" s="4" t="str">
        <v>Cooking Time</v>
      </c>
      <c r="AA11" s="4" t="str">
        <v>Cookstove Emissions</v>
      </c>
      <c r="AB11" s="4" t="str">
        <v>Cost Benefit Ratio (TCGR)</v>
      </c>
      <c r="AC11" s="4" t="str">
        <v>Cost Benefit Ratio (TCNR)</v>
      </c>
      <c r="AD11" s="4" t="str">
        <v>Cost Benefit Ratio (VCGR)</v>
      </c>
      <c r="AE11" s="4" t="str">
        <v>Cost Benefit Ratio (VCNR)</v>
      </c>
      <c r="AF11" s="4" t="str">
        <v>Crop Yield</v>
      </c>
      <c r="AG11" s="4" t="str">
        <v>Egg Yield</v>
      </c>
      <c r="AH11" s="4" t="str">
        <v>Emissions Intensity</v>
      </c>
      <c r="AI11" s="4" t="str">
        <v>Erosion</v>
      </c>
      <c r="AJ11" s="4" t="str">
        <v>Feed Conversion Ratio (In Out)</v>
      </c>
      <c r="AK11" s="4" t="str">
        <v>Feed Conversion Ratio (Out In)</v>
      </c>
      <c r="AL11" s="4" t="str">
        <v>Fixed Cost</v>
      </c>
      <c r="AM11" s="4" t="str">
        <v>Fuel Savings</v>
      </c>
      <c r="AN11" s="4" t="str">
        <v>Fuel Use</v>
      </c>
      <c r="AO11" s="4" t="str">
        <v>Gross Margin</v>
      </c>
      <c r="AP11" s="4" t="str">
        <v>Gross Return</v>
      </c>
      <c r="AQ11" s="4" t="str">
        <v>Income Female</v>
      </c>
      <c r="AR11" s="4" t="str">
        <v>Income Male</v>
      </c>
      <c r="AS11" s="4" t="str">
        <v>Infiltration Rate</v>
      </c>
      <c r="AT11" s="4" t="str">
        <v>Internal Rate of Return</v>
      </c>
      <c r="AU11" s="4" t="str">
        <v>Labour Cost</v>
      </c>
      <c r="AV11" s="4" t="str">
        <v>Labour Female</v>
      </c>
      <c r="AW11" s="4" t="str">
        <v>Labour Male</v>
      </c>
      <c r="AX11" s="4" t="str">
        <v>Labour Person Hours</v>
      </c>
      <c r="AY11" s="4" t="str">
        <v>Labour Value</v>
      </c>
      <c r="AZ11" s="4" t="str">
        <v>Land Equivalent Ratio</v>
      </c>
      <c r="BA11" s="4" t="str">
        <v>Marginal Rate of Return</v>
      </c>
      <c r="BB11" s="4" t="str">
        <v>Meat Yield</v>
      </c>
      <c r="BC11" s="4" t="str">
        <v>Methane Emissions</v>
      </c>
      <c r="BD11" s="4" t="str">
        <v>Milk Yield</v>
      </c>
      <c r="BE11" s="4" t="str">
        <v>Net Present Value</v>
      </c>
      <c r="BF11" s="4" t="str">
        <v>Net Return</v>
      </c>
      <c r="BG11" s="4" t="str">
        <v>Nitrogen (Apparent Efficiency)</v>
      </c>
      <c r="BH11" s="4" t="str">
        <v>Nitrogen ARE (Unspecificed)</v>
      </c>
      <c r="BI11" s="4" t="str">
        <v>Nitrogen Factor Productivity</v>
      </c>
      <c r="BJ11" s="4" t="str">
        <v>Nitrogen Use Efficiency (ARE AGB)</v>
      </c>
      <c r="BK11" s="4" t="str">
        <v>Nitrogen Use Efficiency (ARE Product)</v>
      </c>
      <c r="BL11" s="4" t="str">
        <v>Nitrogen Use Efficiency (Isotopic AGB)</v>
      </c>
      <c r="BM11" s="4" t="str">
        <v>Nitrogen Use Efficiency (Isotopic Product)</v>
      </c>
      <c r="BN11" s="4" t="str">
        <v>Nitrogen Use Efficiency (PNB AGB)</v>
      </c>
      <c r="BO11" s="4" t="str">
        <v>Nitrogen Use Efficiency (PNB Product)</v>
      </c>
      <c r="BP11" s="4" t="str">
        <v>Nitrous Oxide Emissions</v>
      </c>
      <c r="BQ11" s="4" t="str">
        <v>Other Animal Product Yield</v>
      </c>
      <c r="BR11" s="4" t="str">
        <v>Payback Period</v>
      </c>
      <c r="BS11" s="4" t="str">
        <v>Pest &amp; Pathogen (Losses)</v>
      </c>
      <c r="BT11" s="4" t="str">
        <v>Pest &amp; Pathogen (Numbers)</v>
      </c>
      <c r="BU11" s="4" t="str">
        <v>Pest &amp; Pathogen (Product Weight)</v>
      </c>
      <c r="BV11" s="4" t="str">
        <v>Phosphorus Use Efficiency (ARE AGB)</v>
      </c>
      <c r="BW11" s="4" t="str">
        <v>Phosphorus Use Efficiency (ARE Product)</v>
      </c>
      <c r="BX11" s="4" t="str">
        <v>Phosphorus Use Efficiency (Unspecified)</v>
      </c>
      <c r="BY11" s="4" t="str">
        <v>Potassium Use Efficiency (ARE AGB)</v>
      </c>
      <c r="BZ11" s="4" t="str">
        <v>Potassium Use Efficiency (ARE Product)</v>
      </c>
      <c r="CA11" s="4" t="str">
        <v>Potassium Use Efficiency (Unspecified)</v>
      </c>
      <c r="CB11" s="4" t="str">
        <v>Protein Conversion Ratio (In Out)</v>
      </c>
      <c r="CC11" s="4" t="str">
        <v>Protein Conversion Ratio (Out In)</v>
      </c>
      <c r="CD11" s="4" t="str">
        <v>Reproductive Yield</v>
      </c>
      <c r="CE11" s="4" t="str">
        <v>Return on Investment</v>
      </c>
      <c r="CF11" s="4" t="str">
        <v>Runoff</v>
      </c>
      <c r="CG11" s="4" t="str">
        <v>Soil Available Nitrogen</v>
      </c>
      <c r="CH11" s="4" t="str">
        <v>Soil Carbon Stocks</v>
      </c>
      <c r="CI11" s="4" t="str">
        <v>Soil Moisture</v>
      </c>
      <c r="CJ11" s="4" t="str">
        <v>Soil NH4</v>
      </c>
      <c r="CK11" s="4" t="str">
        <v>Soil NO3</v>
      </c>
      <c r="CL11" s="4" t="str">
        <v>Soil Organic Carbon</v>
      </c>
      <c r="CM11" s="4" t="str">
        <v>Soil Organic Carbon (Change)</v>
      </c>
      <c r="CN11" s="4" t="str">
        <v>Soil Organic Matter</v>
      </c>
      <c r="CO11" s="4" t="str">
        <v>Soil Total Nitrogen</v>
      </c>
      <c r="CP11" s="4" t="str">
        <v>Specific Fuel Use</v>
      </c>
      <c r="CQ11" s="4" t="str">
        <v>Subindicator</v>
      </c>
      <c r="CR11" s="4" t="str">
        <v>Total Cost</v>
      </c>
      <c r="CS11" s="4" t="str">
        <v>Total Factor Productivity</v>
      </c>
      <c r="CT11" s="4" t="str">
        <v>Variable Cost</v>
      </c>
      <c r="CU11" s="4" t="str">
        <v>Water Use (Irrigation)</v>
      </c>
      <c r="CV11" s="4" t="str">
        <v>Water Use (Total)</v>
      </c>
      <c r="CW11" s="4" t="str">
        <v>Water Use (Unspecified)</v>
      </c>
      <c r="CX11" s="4" t="str">
        <v>Water Use Efficiency</v>
      </c>
      <c r="CY11" s="4" t="str">
        <v>Weight Gain</v>
      </c>
      <c r="CZ11" s="4" t="str">
        <v>Yield Stability</v>
      </c>
    </row>
    <row r="12" spans="1:104" x14ac:dyDescent="0.35">
      <c r="A12" s="4">
        <v>124.1</v>
      </c>
      <c r="B12" s="4" t="s">
        <v>5008</v>
      </c>
      <c r="C12" s="4" t="s">
        <v>5029</v>
      </c>
      <c r="D12" s="4" t="s">
        <v>5030</v>
      </c>
      <c r="E12" s="4" t="s">
        <v>5035</v>
      </c>
      <c r="F12" s="4" t="s">
        <v>5035</v>
      </c>
      <c r="G12" s="4" t="s">
        <v>5036</v>
      </c>
      <c r="I12" s="3" t="s">
        <v>5007</v>
      </c>
      <c r="J12" s="4" t="str" cm="1">
        <f t="array" ref="J12:CZ12">TRANSPOSE(_xlfn._xlws.SORT(_xlfn.UNIQUE(_xlfn._xlws.FILTER($E:$E,ISNUMBER(SEARCH(Outcomes!$E16,$E:$E)),"Not Found"))))</f>
        <v>Aboveground Biomass</v>
      </c>
      <c r="K12" s="4" t="str">
        <v>Agronomic Efficiency</v>
      </c>
      <c r="L12" s="4" t="str">
        <v>Animal Mortality</v>
      </c>
      <c r="M12" s="4" t="str">
        <v>Animal Survival</v>
      </c>
      <c r="N12" s="4" t="str">
        <v>Belowground Biomass</v>
      </c>
      <c r="O12" s="4" t="str">
        <v>Beneficial Organisms</v>
      </c>
      <c r="P12" s="4" t="str">
        <v>Benefit Cost Ratio (GRTC)</v>
      </c>
      <c r="Q12" s="4" t="str">
        <v>Benefit Cost Ratio (GRVC)</v>
      </c>
      <c r="R12" s="4" t="str">
        <v>Benefit Cost Ratio (NRTC)</v>
      </c>
      <c r="S12" s="4" t="str">
        <v>Benefit Cost Ratio (NRVC)</v>
      </c>
      <c r="T12" s="4" t="str">
        <v>Benefit Cost Ratio (Unspecified)</v>
      </c>
      <c r="U12" s="4" t="str">
        <v>Biodiversity</v>
      </c>
      <c r="V12" s="4" t="str">
        <v>Biomass Yield</v>
      </c>
      <c r="W12" s="4" t="str">
        <v>Carbon dioxide emissions</v>
      </c>
      <c r="X12" s="4" t="str">
        <v>Cation Exchange Capacity</v>
      </c>
      <c r="Y12" s="4" t="str">
        <v>CO2 Equivalent Emissions</v>
      </c>
      <c r="Z12" s="4" t="str">
        <v>Cooking Time</v>
      </c>
      <c r="AA12" s="4" t="str">
        <v>Cookstove Emissions</v>
      </c>
      <c r="AB12" s="4" t="str">
        <v>Cost Benefit Ratio (TCGR)</v>
      </c>
      <c r="AC12" s="4" t="str">
        <v>Cost Benefit Ratio (TCNR)</v>
      </c>
      <c r="AD12" s="4" t="str">
        <v>Cost Benefit Ratio (VCGR)</v>
      </c>
      <c r="AE12" s="4" t="str">
        <v>Cost Benefit Ratio (VCNR)</v>
      </c>
      <c r="AF12" s="4" t="str">
        <v>Crop Yield</v>
      </c>
      <c r="AG12" s="4" t="str">
        <v>Egg Yield</v>
      </c>
      <c r="AH12" s="4" t="str">
        <v>Emissions Intensity</v>
      </c>
      <c r="AI12" s="4" t="str">
        <v>Erosion</v>
      </c>
      <c r="AJ12" s="4" t="str">
        <v>Feed Conversion Ratio (In Out)</v>
      </c>
      <c r="AK12" s="4" t="str">
        <v>Feed Conversion Ratio (Out In)</v>
      </c>
      <c r="AL12" s="4" t="str">
        <v>Fixed Cost</v>
      </c>
      <c r="AM12" s="4" t="str">
        <v>Fuel Savings</v>
      </c>
      <c r="AN12" s="4" t="str">
        <v>Fuel Use</v>
      </c>
      <c r="AO12" s="4" t="str">
        <v>Gross Margin</v>
      </c>
      <c r="AP12" s="4" t="str">
        <v>Gross Return</v>
      </c>
      <c r="AQ12" s="4" t="str">
        <v>Income Female</v>
      </c>
      <c r="AR12" s="4" t="str">
        <v>Income Male</v>
      </c>
      <c r="AS12" s="4" t="str">
        <v>Infiltration Rate</v>
      </c>
      <c r="AT12" s="4" t="str">
        <v>Internal Rate of Return</v>
      </c>
      <c r="AU12" s="4" t="str">
        <v>Labour Cost</v>
      </c>
      <c r="AV12" s="4" t="str">
        <v>Labour Female</v>
      </c>
      <c r="AW12" s="4" t="str">
        <v>Labour Male</v>
      </c>
      <c r="AX12" s="4" t="str">
        <v>Labour Person Hours</v>
      </c>
      <c r="AY12" s="4" t="str">
        <v>Labour Value</v>
      </c>
      <c r="AZ12" s="4" t="str">
        <v>Land Equivalent Ratio</v>
      </c>
      <c r="BA12" s="4" t="str">
        <v>Marginal Rate of Return</v>
      </c>
      <c r="BB12" s="4" t="str">
        <v>Meat Yield</v>
      </c>
      <c r="BC12" s="4" t="str">
        <v>Methane Emissions</v>
      </c>
      <c r="BD12" s="4" t="str">
        <v>Milk Yield</v>
      </c>
      <c r="BE12" s="4" t="str">
        <v>Net Present Value</v>
      </c>
      <c r="BF12" s="4" t="str">
        <v>Net Return</v>
      </c>
      <c r="BG12" s="4" t="str">
        <v>Nitrogen (Apparent Efficiency)</v>
      </c>
      <c r="BH12" s="4" t="str">
        <v>Nitrogen ARE (Unspecificed)</v>
      </c>
      <c r="BI12" s="4" t="str">
        <v>Nitrogen Factor Productivity</v>
      </c>
      <c r="BJ12" s="4" t="str">
        <v>Nitrogen Use Efficiency (ARE AGB)</v>
      </c>
      <c r="BK12" s="4" t="str">
        <v>Nitrogen Use Efficiency (ARE Product)</v>
      </c>
      <c r="BL12" s="4" t="str">
        <v>Nitrogen Use Efficiency (Isotopic AGB)</v>
      </c>
      <c r="BM12" s="4" t="str">
        <v>Nitrogen Use Efficiency (Isotopic Product)</v>
      </c>
      <c r="BN12" s="4" t="str">
        <v>Nitrogen Use Efficiency (PNB AGB)</v>
      </c>
      <c r="BO12" s="4" t="str">
        <v>Nitrogen Use Efficiency (PNB Product)</v>
      </c>
      <c r="BP12" s="4" t="str">
        <v>Nitrous Oxide Emissions</v>
      </c>
      <c r="BQ12" s="4" t="str">
        <v>Other Animal Product Yield</v>
      </c>
      <c r="BR12" s="4" t="str">
        <v>Payback Period</v>
      </c>
      <c r="BS12" s="4" t="str">
        <v>Pest &amp; Pathogen (Losses)</v>
      </c>
      <c r="BT12" s="4" t="str">
        <v>Pest &amp; Pathogen (Numbers)</v>
      </c>
      <c r="BU12" s="4" t="str">
        <v>Pest &amp; Pathogen (Product Weight)</v>
      </c>
      <c r="BV12" s="4" t="str">
        <v>Phosphorus Use Efficiency (ARE AGB)</v>
      </c>
      <c r="BW12" s="4" t="str">
        <v>Phosphorus Use Efficiency (ARE Product)</v>
      </c>
      <c r="BX12" s="4" t="str">
        <v>Phosphorus Use Efficiency (Unspecified)</v>
      </c>
      <c r="BY12" s="4" t="str">
        <v>Potassium Use Efficiency (ARE AGB)</v>
      </c>
      <c r="BZ12" s="4" t="str">
        <v>Potassium Use Efficiency (ARE Product)</v>
      </c>
      <c r="CA12" s="4" t="str">
        <v>Potassium Use Efficiency (Unspecified)</v>
      </c>
      <c r="CB12" s="4" t="str">
        <v>Protein Conversion Ratio (In Out)</v>
      </c>
      <c r="CC12" s="4" t="str">
        <v>Protein Conversion Ratio (Out In)</v>
      </c>
      <c r="CD12" s="4" t="str">
        <v>Reproductive Yield</v>
      </c>
      <c r="CE12" s="4" t="str">
        <v>Return on Investment</v>
      </c>
      <c r="CF12" s="4" t="str">
        <v>Runoff</v>
      </c>
      <c r="CG12" s="4" t="str">
        <v>Soil Available Nitrogen</v>
      </c>
      <c r="CH12" s="4" t="str">
        <v>Soil Carbon Stocks</v>
      </c>
      <c r="CI12" s="4" t="str">
        <v>Soil Moisture</v>
      </c>
      <c r="CJ12" s="4" t="str">
        <v>Soil NH4</v>
      </c>
      <c r="CK12" s="4" t="str">
        <v>Soil NO3</v>
      </c>
      <c r="CL12" s="4" t="str">
        <v>Soil Organic Carbon</v>
      </c>
      <c r="CM12" s="4" t="str">
        <v>Soil Organic Carbon (Change)</v>
      </c>
      <c r="CN12" s="4" t="str">
        <v>Soil Organic Matter</v>
      </c>
      <c r="CO12" s="4" t="str">
        <v>Soil Total Nitrogen</v>
      </c>
      <c r="CP12" s="4" t="str">
        <v>Specific Fuel Use</v>
      </c>
      <c r="CQ12" s="4" t="str">
        <v>Subindicator</v>
      </c>
      <c r="CR12" s="4" t="str">
        <v>Total Cost</v>
      </c>
      <c r="CS12" s="4" t="str">
        <v>Total Factor Productivity</v>
      </c>
      <c r="CT12" s="4" t="str">
        <v>Variable Cost</v>
      </c>
      <c r="CU12" s="4" t="str">
        <v>Water Use (Irrigation)</v>
      </c>
      <c r="CV12" s="4" t="str">
        <v>Water Use (Total)</v>
      </c>
      <c r="CW12" s="4" t="str">
        <v>Water Use (Unspecified)</v>
      </c>
      <c r="CX12" s="4" t="str">
        <v>Water Use Efficiency</v>
      </c>
      <c r="CY12" s="4" t="str">
        <v>Weight Gain</v>
      </c>
      <c r="CZ12" s="4" t="str">
        <v>Yield Stability</v>
      </c>
    </row>
    <row r="13" spans="1:104" x14ac:dyDescent="0.35">
      <c r="A13" s="4">
        <v>125</v>
      </c>
      <c r="B13" s="4" t="s">
        <v>5008</v>
      </c>
      <c r="C13" s="4" t="s">
        <v>5029</v>
      </c>
      <c r="D13" s="4" t="s">
        <v>5037</v>
      </c>
      <c r="E13" s="4" t="s">
        <v>5038</v>
      </c>
      <c r="F13" s="4" t="s">
        <v>5039</v>
      </c>
      <c r="G13" s="4" t="s">
        <v>5040</v>
      </c>
      <c r="I13" s="3" t="s">
        <v>5007</v>
      </c>
      <c r="J13" s="4" t="str" cm="1">
        <f t="array" ref="J13:CZ13">TRANSPOSE(_xlfn._xlws.SORT(_xlfn.UNIQUE(_xlfn._xlws.FILTER($E:$E,ISNUMBER(SEARCH(Outcomes!$E17,$E:$E)),"Not Found"))))</f>
        <v>Aboveground Biomass</v>
      </c>
      <c r="K13" s="4" t="str">
        <v>Agronomic Efficiency</v>
      </c>
      <c r="L13" s="4" t="str">
        <v>Animal Mortality</v>
      </c>
      <c r="M13" s="4" t="str">
        <v>Animal Survival</v>
      </c>
      <c r="N13" s="4" t="str">
        <v>Belowground Biomass</v>
      </c>
      <c r="O13" s="4" t="str">
        <v>Beneficial Organisms</v>
      </c>
      <c r="P13" s="4" t="str">
        <v>Benefit Cost Ratio (GRTC)</v>
      </c>
      <c r="Q13" s="4" t="str">
        <v>Benefit Cost Ratio (GRVC)</v>
      </c>
      <c r="R13" s="4" t="str">
        <v>Benefit Cost Ratio (NRTC)</v>
      </c>
      <c r="S13" s="4" t="str">
        <v>Benefit Cost Ratio (NRVC)</v>
      </c>
      <c r="T13" s="4" t="str">
        <v>Benefit Cost Ratio (Unspecified)</v>
      </c>
      <c r="U13" s="4" t="str">
        <v>Biodiversity</v>
      </c>
      <c r="V13" s="4" t="str">
        <v>Biomass Yield</v>
      </c>
      <c r="W13" s="4" t="str">
        <v>Carbon dioxide emissions</v>
      </c>
      <c r="X13" s="4" t="str">
        <v>Cation Exchange Capacity</v>
      </c>
      <c r="Y13" s="4" t="str">
        <v>CO2 Equivalent Emissions</v>
      </c>
      <c r="Z13" s="4" t="str">
        <v>Cooking Time</v>
      </c>
      <c r="AA13" s="4" t="str">
        <v>Cookstove Emissions</v>
      </c>
      <c r="AB13" s="4" t="str">
        <v>Cost Benefit Ratio (TCGR)</v>
      </c>
      <c r="AC13" s="4" t="str">
        <v>Cost Benefit Ratio (TCNR)</v>
      </c>
      <c r="AD13" s="4" t="str">
        <v>Cost Benefit Ratio (VCGR)</v>
      </c>
      <c r="AE13" s="4" t="str">
        <v>Cost Benefit Ratio (VCNR)</v>
      </c>
      <c r="AF13" s="4" t="str">
        <v>Crop Yield</v>
      </c>
      <c r="AG13" s="4" t="str">
        <v>Egg Yield</v>
      </c>
      <c r="AH13" s="4" t="str">
        <v>Emissions Intensity</v>
      </c>
      <c r="AI13" s="4" t="str">
        <v>Erosion</v>
      </c>
      <c r="AJ13" s="4" t="str">
        <v>Feed Conversion Ratio (In Out)</v>
      </c>
      <c r="AK13" s="4" t="str">
        <v>Feed Conversion Ratio (Out In)</v>
      </c>
      <c r="AL13" s="4" t="str">
        <v>Fixed Cost</v>
      </c>
      <c r="AM13" s="4" t="str">
        <v>Fuel Savings</v>
      </c>
      <c r="AN13" s="4" t="str">
        <v>Fuel Use</v>
      </c>
      <c r="AO13" s="4" t="str">
        <v>Gross Margin</v>
      </c>
      <c r="AP13" s="4" t="str">
        <v>Gross Return</v>
      </c>
      <c r="AQ13" s="4" t="str">
        <v>Income Female</v>
      </c>
      <c r="AR13" s="4" t="str">
        <v>Income Male</v>
      </c>
      <c r="AS13" s="4" t="str">
        <v>Infiltration Rate</v>
      </c>
      <c r="AT13" s="4" t="str">
        <v>Internal Rate of Return</v>
      </c>
      <c r="AU13" s="4" t="str">
        <v>Labour Cost</v>
      </c>
      <c r="AV13" s="4" t="str">
        <v>Labour Female</v>
      </c>
      <c r="AW13" s="4" t="str">
        <v>Labour Male</v>
      </c>
      <c r="AX13" s="4" t="str">
        <v>Labour Person Hours</v>
      </c>
      <c r="AY13" s="4" t="str">
        <v>Labour Value</v>
      </c>
      <c r="AZ13" s="4" t="str">
        <v>Land Equivalent Ratio</v>
      </c>
      <c r="BA13" s="4" t="str">
        <v>Marginal Rate of Return</v>
      </c>
      <c r="BB13" s="4" t="str">
        <v>Meat Yield</v>
      </c>
      <c r="BC13" s="4" t="str">
        <v>Methane Emissions</v>
      </c>
      <c r="BD13" s="4" t="str">
        <v>Milk Yield</v>
      </c>
      <c r="BE13" s="4" t="str">
        <v>Net Present Value</v>
      </c>
      <c r="BF13" s="4" t="str">
        <v>Net Return</v>
      </c>
      <c r="BG13" s="4" t="str">
        <v>Nitrogen (Apparent Efficiency)</v>
      </c>
      <c r="BH13" s="4" t="str">
        <v>Nitrogen ARE (Unspecificed)</v>
      </c>
      <c r="BI13" s="4" t="str">
        <v>Nitrogen Factor Productivity</v>
      </c>
      <c r="BJ13" s="4" t="str">
        <v>Nitrogen Use Efficiency (ARE AGB)</v>
      </c>
      <c r="BK13" s="4" t="str">
        <v>Nitrogen Use Efficiency (ARE Product)</v>
      </c>
      <c r="BL13" s="4" t="str">
        <v>Nitrogen Use Efficiency (Isotopic AGB)</v>
      </c>
      <c r="BM13" s="4" t="str">
        <v>Nitrogen Use Efficiency (Isotopic Product)</v>
      </c>
      <c r="BN13" s="4" t="str">
        <v>Nitrogen Use Efficiency (PNB AGB)</v>
      </c>
      <c r="BO13" s="4" t="str">
        <v>Nitrogen Use Efficiency (PNB Product)</v>
      </c>
      <c r="BP13" s="4" t="str">
        <v>Nitrous Oxide Emissions</v>
      </c>
      <c r="BQ13" s="4" t="str">
        <v>Other Animal Product Yield</v>
      </c>
      <c r="BR13" s="4" t="str">
        <v>Payback Period</v>
      </c>
      <c r="BS13" s="4" t="str">
        <v>Pest &amp; Pathogen (Losses)</v>
      </c>
      <c r="BT13" s="4" t="str">
        <v>Pest &amp; Pathogen (Numbers)</v>
      </c>
      <c r="BU13" s="4" t="str">
        <v>Pest &amp; Pathogen (Product Weight)</v>
      </c>
      <c r="BV13" s="4" t="str">
        <v>Phosphorus Use Efficiency (ARE AGB)</v>
      </c>
      <c r="BW13" s="4" t="str">
        <v>Phosphorus Use Efficiency (ARE Product)</v>
      </c>
      <c r="BX13" s="4" t="str">
        <v>Phosphorus Use Efficiency (Unspecified)</v>
      </c>
      <c r="BY13" s="4" t="str">
        <v>Potassium Use Efficiency (ARE AGB)</v>
      </c>
      <c r="BZ13" s="4" t="str">
        <v>Potassium Use Efficiency (ARE Product)</v>
      </c>
      <c r="CA13" s="4" t="str">
        <v>Potassium Use Efficiency (Unspecified)</v>
      </c>
      <c r="CB13" s="4" t="str">
        <v>Protein Conversion Ratio (In Out)</v>
      </c>
      <c r="CC13" s="4" t="str">
        <v>Protein Conversion Ratio (Out In)</v>
      </c>
      <c r="CD13" s="4" t="str">
        <v>Reproductive Yield</v>
      </c>
      <c r="CE13" s="4" t="str">
        <v>Return on Investment</v>
      </c>
      <c r="CF13" s="4" t="str">
        <v>Runoff</v>
      </c>
      <c r="CG13" s="4" t="str">
        <v>Soil Available Nitrogen</v>
      </c>
      <c r="CH13" s="4" t="str">
        <v>Soil Carbon Stocks</v>
      </c>
      <c r="CI13" s="4" t="str">
        <v>Soil Moisture</v>
      </c>
      <c r="CJ13" s="4" t="str">
        <v>Soil NH4</v>
      </c>
      <c r="CK13" s="4" t="str">
        <v>Soil NO3</v>
      </c>
      <c r="CL13" s="4" t="str">
        <v>Soil Organic Carbon</v>
      </c>
      <c r="CM13" s="4" t="str">
        <v>Soil Organic Carbon (Change)</v>
      </c>
      <c r="CN13" s="4" t="str">
        <v>Soil Organic Matter</v>
      </c>
      <c r="CO13" s="4" t="str">
        <v>Soil Total Nitrogen</v>
      </c>
      <c r="CP13" s="4" t="str">
        <v>Specific Fuel Use</v>
      </c>
      <c r="CQ13" s="4" t="str">
        <v>Subindicator</v>
      </c>
      <c r="CR13" s="4" t="str">
        <v>Total Cost</v>
      </c>
      <c r="CS13" s="4" t="str">
        <v>Total Factor Productivity</v>
      </c>
      <c r="CT13" s="4" t="str">
        <v>Variable Cost</v>
      </c>
      <c r="CU13" s="4" t="str">
        <v>Water Use (Irrigation)</v>
      </c>
      <c r="CV13" s="4" t="str">
        <v>Water Use (Total)</v>
      </c>
      <c r="CW13" s="4" t="str">
        <v>Water Use (Unspecified)</v>
      </c>
      <c r="CX13" s="4" t="str">
        <v>Water Use Efficiency</v>
      </c>
      <c r="CY13" s="4" t="str">
        <v>Weight Gain</v>
      </c>
      <c r="CZ13" s="4" t="str">
        <v>Yield Stability</v>
      </c>
    </row>
    <row r="14" spans="1:104" x14ac:dyDescent="0.35">
      <c r="A14" s="4">
        <v>125.1</v>
      </c>
      <c r="B14" s="4" t="s">
        <v>5008</v>
      </c>
      <c r="C14" s="4" t="s">
        <v>5029</v>
      </c>
      <c r="D14" s="4" t="s">
        <v>5037</v>
      </c>
      <c r="E14" s="4" t="s">
        <v>5041</v>
      </c>
      <c r="F14" s="4" t="s">
        <v>5042</v>
      </c>
      <c r="G14" s="4" t="s">
        <v>5043</v>
      </c>
      <c r="I14" s="3" t="s">
        <v>5007</v>
      </c>
      <c r="J14" s="4" t="str" cm="1">
        <f t="array" ref="J14:CZ14">TRANSPOSE(_xlfn._xlws.SORT(_xlfn.UNIQUE(_xlfn._xlws.FILTER($E:$E,ISNUMBER(SEARCH(Outcomes!$E18,$E:$E)),"Not Found"))))</f>
        <v>Aboveground Biomass</v>
      </c>
      <c r="K14" s="4" t="str">
        <v>Agronomic Efficiency</v>
      </c>
      <c r="L14" s="4" t="str">
        <v>Animal Mortality</v>
      </c>
      <c r="M14" s="4" t="str">
        <v>Animal Survival</v>
      </c>
      <c r="N14" s="4" t="str">
        <v>Belowground Biomass</v>
      </c>
      <c r="O14" s="4" t="str">
        <v>Beneficial Organisms</v>
      </c>
      <c r="P14" s="4" t="str">
        <v>Benefit Cost Ratio (GRTC)</v>
      </c>
      <c r="Q14" s="4" t="str">
        <v>Benefit Cost Ratio (GRVC)</v>
      </c>
      <c r="R14" s="4" t="str">
        <v>Benefit Cost Ratio (NRTC)</v>
      </c>
      <c r="S14" s="4" t="str">
        <v>Benefit Cost Ratio (NRVC)</v>
      </c>
      <c r="T14" s="4" t="str">
        <v>Benefit Cost Ratio (Unspecified)</v>
      </c>
      <c r="U14" s="4" t="str">
        <v>Biodiversity</v>
      </c>
      <c r="V14" s="4" t="str">
        <v>Biomass Yield</v>
      </c>
      <c r="W14" s="4" t="str">
        <v>Carbon dioxide emissions</v>
      </c>
      <c r="X14" s="4" t="str">
        <v>Cation Exchange Capacity</v>
      </c>
      <c r="Y14" s="4" t="str">
        <v>CO2 Equivalent Emissions</v>
      </c>
      <c r="Z14" s="4" t="str">
        <v>Cooking Time</v>
      </c>
      <c r="AA14" s="4" t="str">
        <v>Cookstove Emissions</v>
      </c>
      <c r="AB14" s="4" t="str">
        <v>Cost Benefit Ratio (TCGR)</v>
      </c>
      <c r="AC14" s="4" t="str">
        <v>Cost Benefit Ratio (TCNR)</v>
      </c>
      <c r="AD14" s="4" t="str">
        <v>Cost Benefit Ratio (VCGR)</v>
      </c>
      <c r="AE14" s="4" t="str">
        <v>Cost Benefit Ratio (VCNR)</v>
      </c>
      <c r="AF14" s="4" t="str">
        <v>Crop Yield</v>
      </c>
      <c r="AG14" s="4" t="str">
        <v>Egg Yield</v>
      </c>
      <c r="AH14" s="4" t="str">
        <v>Emissions Intensity</v>
      </c>
      <c r="AI14" s="4" t="str">
        <v>Erosion</v>
      </c>
      <c r="AJ14" s="4" t="str">
        <v>Feed Conversion Ratio (In Out)</v>
      </c>
      <c r="AK14" s="4" t="str">
        <v>Feed Conversion Ratio (Out In)</v>
      </c>
      <c r="AL14" s="4" t="str">
        <v>Fixed Cost</v>
      </c>
      <c r="AM14" s="4" t="str">
        <v>Fuel Savings</v>
      </c>
      <c r="AN14" s="4" t="str">
        <v>Fuel Use</v>
      </c>
      <c r="AO14" s="4" t="str">
        <v>Gross Margin</v>
      </c>
      <c r="AP14" s="4" t="str">
        <v>Gross Return</v>
      </c>
      <c r="AQ14" s="4" t="str">
        <v>Income Female</v>
      </c>
      <c r="AR14" s="4" t="str">
        <v>Income Male</v>
      </c>
      <c r="AS14" s="4" t="str">
        <v>Infiltration Rate</v>
      </c>
      <c r="AT14" s="4" t="str">
        <v>Internal Rate of Return</v>
      </c>
      <c r="AU14" s="4" t="str">
        <v>Labour Cost</v>
      </c>
      <c r="AV14" s="4" t="str">
        <v>Labour Female</v>
      </c>
      <c r="AW14" s="4" t="str">
        <v>Labour Male</v>
      </c>
      <c r="AX14" s="4" t="str">
        <v>Labour Person Hours</v>
      </c>
      <c r="AY14" s="4" t="str">
        <v>Labour Value</v>
      </c>
      <c r="AZ14" s="4" t="str">
        <v>Land Equivalent Ratio</v>
      </c>
      <c r="BA14" s="4" t="str">
        <v>Marginal Rate of Return</v>
      </c>
      <c r="BB14" s="4" t="str">
        <v>Meat Yield</v>
      </c>
      <c r="BC14" s="4" t="str">
        <v>Methane Emissions</v>
      </c>
      <c r="BD14" s="4" t="str">
        <v>Milk Yield</v>
      </c>
      <c r="BE14" s="4" t="str">
        <v>Net Present Value</v>
      </c>
      <c r="BF14" s="4" t="str">
        <v>Net Return</v>
      </c>
      <c r="BG14" s="4" t="str">
        <v>Nitrogen (Apparent Efficiency)</v>
      </c>
      <c r="BH14" s="4" t="str">
        <v>Nitrogen ARE (Unspecificed)</v>
      </c>
      <c r="BI14" s="4" t="str">
        <v>Nitrogen Factor Productivity</v>
      </c>
      <c r="BJ14" s="4" t="str">
        <v>Nitrogen Use Efficiency (ARE AGB)</v>
      </c>
      <c r="BK14" s="4" t="str">
        <v>Nitrogen Use Efficiency (ARE Product)</v>
      </c>
      <c r="BL14" s="4" t="str">
        <v>Nitrogen Use Efficiency (Isotopic AGB)</v>
      </c>
      <c r="BM14" s="4" t="str">
        <v>Nitrogen Use Efficiency (Isotopic Product)</v>
      </c>
      <c r="BN14" s="4" t="str">
        <v>Nitrogen Use Efficiency (PNB AGB)</v>
      </c>
      <c r="BO14" s="4" t="str">
        <v>Nitrogen Use Efficiency (PNB Product)</v>
      </c>
      <c r="BP14" s="4" t="str">
        <v>Nitrous Oxide Emissions</v>
      </c>
      <c r="BQ14" s="4" t="str">
        <v>Other Animal Product Yield</v>
      </c>
      <c r="BR14" s="4" t="str">
        <v>Payback Period</v>
      </c>
      <c r="BS14" s="4" t="str">
        <v>Pest &amp; Pathogen (Losses)</v>
      </c>
      <c r="BT14" s="4" t="str">
        <v>Pest &amp; Pathogen (Numbers)</v>
      </c>
      <c r="BU14" s="4" t="str">
        <v>Pest &amp; Pathogen (Product Weight)</v>
      </c>
      <c r="BV14" s="4" t="str">
        <v>Phosphorus Use Efficiency (ARE AGB)</v>
      </c>
      <c r="BW14" s="4" t="str">
        <v>Phosphorus Use Efficiency (ARE Product)</v>
      </c>
      <c r="BX14" s="4" t="str">
        <v>Phosphorus Use Efficiency (Unspecified)</v>
      </c>
      <c r="BY14" s="4" t="str">
        <v>Potassium Use Efficiency (ARE AGB)</v>
      </c>
      <c r="BZ14" s="4" t="str">
        <v>Potassium Use Efficiency (ARE Product)</v>
      </c>
      <c r="CA14" s="4" t="str">
        <v>Potassium Use Efficiency (Unspecified)</v>
      </c>
      <c r="CB14" s="4" t="str">
        <v>Protein Conversion Ratio (In Out)</v>
      </c>
      <c r="CC14" s="4" t="str">
        <v>Protein Conversion Ratio (Out In)</v>
      </c>
      <c r="CD14" s="4" t="str">
        <v>Reproductive Yield</v>
      </c>
      <c r="CE14" s="4" t="str">
        <v>Return on Investment</v>
      </c>
      <c r="CF14" s="4" t="str">
        <v>Runoff</v>
      </c>
      <c r="CG14" s="4" t="str">
        <v>Soil Available Nitrogen</v>
      </c>
      <c r="CH14" s="4" t="str">
        <v>Soil Carbon Stocks</v>
      </c>
      <c r="CI14" s="4" t="str">
        <v>Soil Moisture</v>
      </c>
      <c r="CJ14" s="4" t="str">
        <v>Soil NH4</v>
      </c>
      <c r="CK14" s="4" t="str">
        <v>Soil NO3</v>
      </c>
      <c r="CL14" s="4" t="str">
        <v>Soil Organic Carbon</v>
      </c>
      <c r="CM14" s="4" t="str">
        <v>Soil Organic Carbon (Change)</v>
      </c>
      <c r="CN14" s="4" t="str">
        <v>Soil Organic Matter</v>
      </c>
      <c r="CO14" s="4" t="str">
        <v>Soil Total Nitrogen</v>
      </c>
      <c r="CP14" s="4" t="str">
        <v>Specific Fuel Use</v>
      </c>
      <c r="CQ14" s="4" t="str">
        <v>Subindicator</v>
      </c>
      <c r="CR14" s="4" t="str">
        <v>Total Cost</v>
      </c>
      <c r="CS14" s="4" t="str">
        <v>Total Factor Productivity</v>
      </c>
      <c r="CT14" s="4" t="str">
        <v>Variable Cost</v>
      </c>
      <c r="CU14" s="4" t="str">
        <v>Water Use (Irrigation)</v>
      </c>
      <c r="CV14" s="4" t="str">
        <v>Water Use (Total)</v>
      </c>
      <c r="CW14" s="4" t="str">
        <v>Water Use (Unspecified)</v>
      </c>
      <c r="CX14" s="4" t="str">
        <v>Water Use Efficiency</v>
      </c>
      <c r="CY14" s="4" t="str">
        <v>Weight Gain</v>
      </c>
      <c r="CZ14" s="4" t="str">
        <v>Yield Stability</v>
      </c>
    </row>
    <row r="15" spans="1:104" x14ac:dyDescent="0.35">
      <c r="A15" s="4">
        <v>125.2</v>
      </c>
      <c r="B15" s="4" t="s">
        <v>5008</v>
      </c>
      <c r="C15" s="4" t="s">
        <v>5029</v>
      </c>
      <c r="D15" s="4" t="s">
        <v>5037</v>
      </c>
      <c r="E15" s="4" t="s">
        <v>5044</v>
      </c>
      <c r="F15" s="4" t="s">
        <v>5045</v>
      </c>
      <c r="G15" s="4" t="s">
        <v>5046</v>
      </c>
      <c r="I15" s="3" t="s">
        <v>5007</v>
      </c>
      <c r="J15" s="4" t="str" cm="1">
        <f t="array" ref="J15:CZ15">TRANSPOSE(_xlfn._xlws.SORT(_xlfn.UNIQUE(_xlfn._xlws.FILTER($E:$E,ISNUMBER(SEARCH(Outcomes!$E19,$E:$E)),"Not Found"))))</f>
        <v>Aboveground Biomass</v>
      </c>
      <c r="K15" s="4" t="str">
        <v>Agronomic Efficiency</v>
      </c>
      <c r="L15" s="4" t="str">
        <v>Animal Mortality</v>
      </c>
      <c r="M15" s="4" t="str">
        <v>Animal Survival</v>
      </c>
      <c r="N15" s="4" t="str">
        <v>Belowground Biomass</v>
      </c>
      <c r="O15" s="4" t="str">
        <v>Beneficial Organisms</v>
      </c>
      <c r="P15" s="4" t="str">
        <v>Benefit Cost Ratio (GRTC)</v>
      </c>
      <c r="Q15" s="4" t="str">
        <v>Benefit Cost Ratio (GRVC)</v>
      </c>
      <c r="R15" s="4" t="str">
        <v>Benefit Cost Ratio (NRTC)</v>
      </c>
      <c r="S15" s="4" t="str">
        <v>Benefit Cost Ratio (NRVC)</v>
      </c>
      <c r="T15" s="4" t="str">
        <v>Benefit Cost Ratio (Unspecified)</v>
      </c>
      <c r="U15" s="4" t="str">
        <v>Biodiversity</v>
      </c>
      <c r="V15" s="4" t="str">
        <v>Biomass Yield</v>
      </c>
      <c r="W15" s="4" t="str">
        <v>Carbon dioxide emissions</v>
      </c>
      <c r="X15" s="4" t="str">
        <v>Cation Exchange Capacity</v>
      </c>
      <c r="Y15" s="4" t="str">
        <v>CO2 Equivalent Emissions</v>
      </c>
      <c r="Z15" s="4" t="str">
        <v>Cooking Time</v>
      </c>
      <c r="AA15" s="4" t="str">
        <v>Cookstove Emissions</v>
      </c>
      <c r="AB15" s="4" t="str">
        <v>Cost Benefit Ratio (TCGR)</v>
      </c>
      <c r="AC15" s="4" t="str">
        <v>Cost Benefit Ratio (TCNR)</v>
      </c>
      <c r="AD15" s="4" t="str">
        <v>Cost Benefit Ratio (VCGR)</v>
      </c>
      <c r="AE15" s="4" t="str">
        <v>Cost Benefit Ratio (VCNR)</v>
      </c>
      <c r="AF15" s="4" t="str">
        <v>Crop Yield</v>
      </c>
      <c r="AG15" s="4" t="str">
        <v>Egg Yield</v>
      </c>
      <c r="AH15" s="4" t="str">
        <v>Emissions Intensity</v>
      </c>
      <c r="AI15" s="4" t="str">
        <v>Erosion</v>
      </c>
      <c r="AJ15" s="4" t="str">
        <v>Feed Conversion Ratio (In Out)</v>
      </c>
      <c r="AK15" s="4" t="str">
        <v>Feed Conversion Ratio (Out In)</v>
      </c>
      <c r="AL15" s="4" t="str">
        <v>Fixed Cost</v>
      </c>
      <c r="AM15" s="4" t="str">
        <v>Fuel Savings</v>
      </c>
      <c r="AN15" s="4" t="str">
        <v>Fuel Use</v>
      </c>
      <c r="AO15" s="4" t="str">
        <v>Gross Margin</v>
      </c>
      <c r="AP15" s="4" t="str">
        <v>Gross Return</v>
      </c>
      <c r="AQ15" s="4" t="str">
        <v>Income Female</v>
      </c>
      <c r="AR15" s="4" t="str">
        <v>Income Male</v>
      </c>
      <c r="AS15" s="4" t="str">
        <v>Infiltration Rate</v>
      </c>
      <c r="AT15" s="4" t="str">
        <v>Internal Rate of Return</v>
      </c>
      <c r="AU15" s="4" t="str">
        <v>Labour Cost</v>
      </c>
      <c r="AV15" s="4" t="str">
        <v>Labour Female</v>
      </c>
      <c r="AW15" s="4" t="str">
        <v>Labour Male</v>
      </c>
      <c r="AX15" s="4" t="str">
        <v>Labour Person Hours</v>
      </c>
      <c r="AY15" s="4" t="str">
        <v>Labour Value</v>
      </c>
      <c r="AZ15" s="4" t="str">
        <v>Land Equivalent Ratio</v>
      </c>
      <c r="BA15" s="4" t="str">
        <v>Marginal Rate of Return</v>
      </c>
      <c r="BB15" s="4" t="str">
        <v>Meat Yield</v>
      </c>
      <c r="BC15" s="4" t="str">
        <v>Methane Emissions</v>
      </c>
      <c r="BD15" s="4" t="str">
        <v>Milk Yield</v>
      </c>
      <c r="BE15" s="4" t="str">
        <v>Net Present Value</v>
      </c>
      <c r="BF15" s="4" t="str">
        <v>Net Return</v>
      </c>
      <c r="BG15" s="4" t="str">
        <v>Nitrogen (Apparent Efficiency)</v>
      </c>
      <c r="BH15" s="4" t="str">
        <v>Nitrogen ARE (Unspecificed)</v>
      </c>
      <c r="BI15" s="4" t="str">
        <v>Nitrogen Factor Productivity</v>
      </c>
      <c r="BJ15" s="4" t="str">
        <v>Nitrogen Use Efficiency (ARE AGB)</v>
      </c>
      <c r="BK15" s="4" t="str">
        <v>Nitrogen Use Efficiency (ARE Product)</v>
      </c>
      <c r="BL15" s="4" t="str">
        <v>Nitrogen Use Efficiency (Isotopic AGB)</v>
      </c>
      <c r="BM15" s="4" t="str">
        <v>Nitrogen Use Efficiency (Isotopic Product)</v>
      </c>
      <c r="BN15" s="4" t="str">
        <v>Nitrogen Use Efficiency (PNB AGB)</v>
      </c>
      <c r="BO15" s="4" t="str">
        <v>Nitrogen Use Efficiency (PNB Product)</v>
      </c>
      <c r="BP15" s="4" t="str">
        <v>Nitrous Oxide Emissions</v>
      </c>
      <c r="BQ15" s="4" t="str">
        <v>Other Animal Product Yield</v>
      </c>
      <c r="BR15" s="4" t="str">
        <v>Payback Period</v>
      </c>
      <c r="BS15" s="4" t="str">
        <v>Pest &amp; Pathogen (Losses)</v>
      </c>
      <c r="BT15" s="4" t="str">
        <v>Pest &amp; Pathogen (Numbers)</v>
      </c>
      <c r="BU15" s="4" t="str">
        <v>Pest &amp; Pathogen (Product Weight)</v>
      </c>
      <c r="BV15" s="4" t="str">
        <v>Phosphorus Use Efficiency (ARE AGB)</v>
      </c>
      <c r="BW15" s="4" t="str">
        <v>Phosphorus Use Efficiency (ARE Product)</v>
      </c>
      <c r="BX15" s="4" t="str">
        <v>Phosphorus Use Efficiency (Unspecified)</v>
      </c>
      <c r="BY15" s="4" t="str">
        <v>Potassium Use Efficiency (ARE AGB)</v>
      </c>
      <c r="BZ15" s="4" t="str">
        <v>Potassium Use Efficiency (ARE Product)</v>
      </c>
      <c r="CA15" s="4" t="str">
        <v>Potassium Use Efficiency (Unspecified)</v>
      </c>
      <c r="CB15" s="4" t="str">
        <v>Protein Conversion Ratio (In Out)</v>
      </c>
      <c r="CC15" s="4" t="str">
        <v>Protein Conversion Ratio (Out In)</v>
      </c>
      <c r="CD15" s="4" t="str">
        <v>Reproductive Yield</v>
      </c>
      <c r="CE15" s="4" t="str">
        <v>Return on Investment</v>
      </c>
      <c r="CF15" s="4" t="str">
        <v>Runoff</v>
      </c>
      <c r="CG15" s="4" t="str">
        <v>Soil Available Nitrogen</v>
      </c>
      <c r="CH15" s="4" t="str">
        <v>Soil Carbon Stocks</v>
      </c>
      <c r="CI15" s="4" t="str">
        <v>Soil Moisture</v>
      </c>
      <c r="CJ15" s="4" t="str">
        <v>Soil NH4</v>
      </c>
      <c r="CK15" s="4" t="str">
        <v>Soil NO3</v>
      </c>
      <c r="CL15" s="4" t="str">
        <v>Soil Organic Carbon</v>
      </c>
      <c r="CM15" s="4" t="str">
        <v>Soil Organic Carbon (Change)</v>
      </c>
      <c r="CN15" s="4" t="str">
        <v>Soil Organic Matter</v>
      </c>
      <c r="CO15" s="4" t="str">
        <v>Soil Total Nitrogen</v>
      </c>
      <c r="CP15" s="4" t="str">
        <v>Specific Fuel Use</v>
      </c>
      <c r="CQ15" s="4" t="str">
        <v>Subindicator</v>
      </c>
      <c r="CR15" s="4" t="str">
        <v>Total Cost</v>
      </c>
      <c r="CS15" s="4" t="str">
        <v>Total Factor Productivity</v>
      </c>
      <c r="CT15" s="4" t="str">
        <v>Variable Cost</v>
      </c>
      <c r="CU15" s="4" t="str">
        <v>Water Use (Irrigation)</v>
      </c>
      <c r="CV15" s="4" t="str">
        <v>Water Use (Total)</v>
      </c>
      <c r="CW15" s="4" t="str">
        <v>Water Use (Unspecified)</v>
      </c>
      <c r="CX15" s="4" t="str">
        <v>Water Use Efficiency</v>
      </c>
      <c r="CY15" s="4" t="str">
        <v>Weight Gain</v>
      </c>
      <c r="CZ15" s="4" t="str">
        <v>Yield Stability</v>
      </c>
    </row>
    <row r="16" spans="1:104" x14ac:dyDescent="0.35">
      <c r="A16" s="4">
        <v>125.3</v>
      </c>
      <c r="B16" s="4" t="s">
        <v>5008</v>
      </c>
      <c r="C16" s="4" t="s">
        <v>5029</v>
      </c>
      <c r="D16" s="4" t="s">
        <v>5037</v>
      </c>
      <c r="E16" s="4" t="s">
        <v>5047</v>
      </c>
      <c r="F16" s="4" t="s">
        <v>5048</v>
      </c>
      <c r="G16" s="4" t="s">
        <v>5049</v>
      </c>
      <c r="I16" s="3" t="s">
        <v>5007</v>
      </c>
      <c r="J16" s="4" t="str" cm="1">
        <f t="array" ref="J16:CZ16">TRANSPOSE(_xlfn._xlws.SORT(_xlfn.UNIQUE(_xlfn._xlws.FILTER($E:$E,ISNUMBER(SEARCH(Outcomes!$E20,$E:$E)),"Not Found"))))</f>
        <v>Aboveground Biomass</v>
      </c>
      <c r="K16" s="4" t="str">
        <v>Agronomic Efficiency</v>
      </c>
      <c r="L16" s="4" t="str">
        <v>Animal Mortality</v>
      </c>
      <c r="M16" s="4" t="str">
        <v>Animal Survival</v>
      </c>
      <c r="N16" s="4" t="str">
        <v>Belowground Biomass</v>
      </c>
      <c r="O16" s="4" t="str">
        <v>Beneficial Organisms</v>
      </c>
      <c r="P16" s="4" t="str">
        <v>Benefit Cost Ratio (GRTC)</v>
      </c>
      <c r="Q16" s="4" t="str">
        <v>Benefit Cost Ratio (GRVC)</v>
      </c>
      <c r="R16" s="4" t="str">
        <v>Benefit Cost Ratio (NRTC)</v>
      </c>
      <c r="S16" s="4" t="str">
        <v>Benefit Cost Ratio (NRVC)</v>
      </c>
      <c r="T16" s="4" t="str">
        <v>Benefit Cost Ratio (Unspecified)</v>
      </c>
      <c r="U16" s="4" t="str">
        <v>Biodiversity</v>
      </c>
      <c r="V16" s="4" t="str">
        <v>Biomass Yield</v>
      </c>
      <c r="W16" s="4" t="str">
        <v>Carbon dioxide emissions</v>
      </c>
      <c r="X16" s="4" t="str">
        <v>Cation Exchange Capacity</v>
      </c>
      <c r="Y16" s="4" t="str">
        <v>CO2 Equivalent Emissions</v>
      </c>
      <c r="Z16" s="4" t="str">
        <v>Cooking Time</v>
      </c>
      <c r="AA16" s="4" t="str">
        <v>Cookstove Emissions</v>
      </c>
      <c r="AB16" s="4" t="str">
        <v>Cost Benefit Ratio (TCGR)</v>
      </c>
      <c r="AC16" s="4" t="str">
        <v>Cost Benefit Ratio (TCNR)</v>
      </c>
      <c r="AD16" s="4" t="str">
        <v>Cost Benefit Ratio (VCGR)</v>
      </c>
      <c r="AE16" s="4" t="str">
        <v>Cost Benefit Ratio (VCNR)</v>
      </c>
      <c r="AF16" s="4" t="str">
        <v>Crop Yield</v>
      </c>
      <c r="AG16" s="4" t="str">
        <v>Egg Yield</v>
      </c>
      <c r="AH16" s="4" t="str">
        <v>Emissions Intensity</v>
      </c>
      <c r="AI16" s="4" t="str">
        <v>Erosion</v>
      </c>
      <c r="AJ16" s="4" t="str">
        <v>Feed Conversion Ratio (In Out)</v>
      </c>
      <c r="AK16" s="4" t="str">
        <v>Feed Conversion Ratio (Out In)</v>
      </c>
      <c r="AL16" s="4" t="str">
        <v>Fixed Cost</v>
      </c>
      <c r="AM16" s="4" t="str">
        <v>Fuel Savings</v>
      </c>
      <c r="AN16" s="4" t="str">
        <v>Fuel Use</v>
      </c>
      <c r="AO16" s="4" t="str">
        <v>Gross Margin</v>
      </c>
      <c r="AP16" s="4" t="str">
        <v>Gross Return</v>
      </c>
      <c r="AQ16" s="4" t="str">
        <v>Income Female</v>
      </c>
      <c r="AR16" s="4" t="str">
        <v>Income Male</v>
      </c>
      <c r="AS16" s="4" t="str">
        <v>Infiltration Rate</v>
      </c>
      <c r="AT16" s="4" t="str">
        <v>Internal Rate of Return</v>
      </c>
      <c r="AU16" s="4" t="str">
        <v>Labour Cost</v>
      </c>
      <c r="AV16" s="4" t="str">
        <v>Labour Female</v>
      </c>
      <c r="AW16" s="4" t="str">
        <v>Labour Male</v>
      </c>
      <c r="AX16" s="4" t="str">
        <v>Labour Person Hours</v>
      </c>
      <c r="AY16" s="4" t="str">
        <v>Labour Value</v>
      </c>
      <c r="AZ16" s="4" t="str">
        <v>Land Equivalent Ratio</v>
      </c>
      <c r="BA16" s="4" t="str">
        <v>Marginal Rate of Return</v>
      </c>
      <c r="BB16" s="4" t="str">
        <v>Meat Yield</v>
      </c>
      <c r="BC16" s="4" t="str">
        <v>Methane Emissions</v>
      </c>
      <c r="BD16" s="4" t="str">
        <v>Milk Yield</v>
      </c>
      <c r="BE16" s="4" t="str">
        <v>Net Present Value</v>
      </c>
      <c r="BF16" s="4" t="str">
        <v>Net Return</v>
      </c>
      <c r="BG16" s="4" t="str">
        <v>Nitrogen (Apparent Efficiency)</v>
      </c>
      <c r="BH16" s="4" t="str">
        <v>Nitrogen ARE (Unspecificed)</v>
      </c>
      <c r="BI16" s="4" t="str">
        <v>Nitrogen Factor Productivity</v>
      </c>
      <c r="BJ16" s="4" t="str">
        <v>Nitrogen Use Efficiency (ARE AGB)</v>
      </c>
      <c r="BK16" s="4" t="str">
        <v>Nitrogen Use Efficiency (ARE Product)</v>
      </c>
      <c r="BL16" s="4" t="str">
        <v>Nitrogen Use Efficiency (Isotopic AGB)</v>
      </c>
      <c r="BM16" s="4" t="str">
        <v>Nitrogen Use Efficiency (Isotopic Product)</v>
      </c>
      <c r="BN16" s="4" t="str">
        <v>Nitrogen Use Efficiency (PNB AGB)</v>
      </c>
      <c r="BO16" s="4" t="str">
        <v>Nitrogen Use Efficiency (PNB Product)</v>
      </c>
      <c r="BP16" s="4" t="str">
        <v>Nitrous Oxide Emissions</v>
      </c>
      <c r="BQ16" s="4" t="str">
        <v>Other Animal Product Yield</v>
      </c>
      <c r="BR16" s="4" t="str">
        <v>Payback Period</v>
      </c>
      <c r="BS16" s="4" t="str">
        <v>Pest &amp; Pathogen (Losses)</v>
      </c>
      <c r="BT16" s="4" t="str">
        <v>Pest &amp; Pathogen (Numbers)</v>
      </c>
      <c r="BU16" s="4" t="str">
        <v>Pest &amp; Pathogen (Product Weight)</v>
      </c>
      <c r="BV16" s="4" t="str">
        <v>Phosphorus Use Efficiency (ARE AGB)</v>
      </c>
      <c r="BW16" s="4" t="str">
        <v>Phosphorus Use Efficiency (ARE Product)</v>
      </c>
      <c r="BX16" s="4" t="str">
        <v>Phosphorus Use Efficiency (Unspecified)</v>
      </c>
      <c r="BY16" s="4" t="str">
        <v>Potassium Use Efficiency (ARE AGB)</v>
      </c>
      <c r="BZ16" s="4" t="str">
        <v>Potassium Use Efficiency (ARE Product)</v>
      </c>
      <c r="CA16" s="4" t="str">
        <v>Potassium Use Efficiency (Unspecified)</v>
      </c>
      <c r="CB16" s="4" t="str">
        <v>Protein Conversion Ratio (In Out)</v>
      </c>
      <c r="CC16" s="4" t="str">
        <v>Protein Conversion Ratio (Out In)</v>
      </c>
      <c r="CD16" s="4" t="str">
        <v>Reproductive Yield</v>
      </c>
      <c r="CE16" s="4" t="str">
        <v>Return on Investment</v>
      </c>
      <c r="CF16" s="4" t="str">
        <v>Runoff</v>
      </c>
      <c r="CG16" s="4" t="str">
        <v>Soil Available Nitrogen</v>
      </c>
      <c r="CH16" s="4" t="str">
        <v>Soil Carbon Stocks</v>
      </c>
      <c r="CI16" s="4" t="str">
        <v>Soil Moisture</v>
      </c>
      <c r="CJ16" s="4" t="str">
        <v>Soil NH4</v>
      </c>
      <c r="CK16" s="4" t="str">
        <v>Soil NO3</v>
      </c>
      <c r="CL16" s="4" t="str">
        <v>Soil Organic Carbon</v>
      </c>
      <c r="CM16" s="4" t="str">
        <v>Soil Organic Carbon (Change)</v>
      </c>
      <c r="CN16" s="4" t="str">
        <v>Soil Organic Matter</v>
      </c>
      <c r="CO16" s="4" t="str">
        <v>Soil Total Nitrogen</v>
      </c>
      <c r="CP16" s="4" t="str">
        <v>Specific Fuel Use</v>
      </c>
      <c r="CQ16" s="4" t="str">
        <v>Subindicator</v>
      </c>
      <c r="CR16" s="4" t="str">
        <v>Total Cost</v>
      </c>
      <c r="CS16" s="4" t="str">
        <v>Total Factor Productivity</v>
      </c>
      <c r="CT16" s="4" t="str">
        <v>Variable Cost</v>
      </c>
      <c r="CU16" s="4" t="str">
        <v>Water Use (Irrigation)</v>
      </c>
      <c r="CV16" s="4" t="str">
        <v>Water Use (Total)</v>
      </c>
      <c r="CW16" s="4" t="str">
        <v>Water Use (Unspecified)</v>
      </c>
      <c r="CX16" s="4" t="str">
        <v>Water Use Efficiency</v>
      </c>
      <c r="CY16" s="4" t="str">
        <v>Weight Gain</v>
      </c>
      <c r="CZ16" s="4" t="str">
        <v>Yield Stability</v>
      </c>
    </row>
    <row r="17" spans="1:104" x14ac:dyDescent="0.35">
      <c r="A17" s="4">
        <v>125.4</v>
      </c>
      <c r="B17" s="4" t="s">
        <v>5008</v>
      </c>
      <c r="C17" s="4" t="s">
        <v>5029</v>
      </c>
      <c r="D17" s="4" t="s">
        <v>5037</v>
      </c>
      <c r="E17" s="4" t="s">
        <v>5050</v>
      </c>
      <c r="F17" s="4" t="s">
        <v>5051</v>
      </c>
      <c r="G17" s="4" t="s">
        <v>5052</v>
      </c>
      <c r="I17" s="3" t="s">
        <v>5007</v>
      </c>
      <c r="J17" s="4" t="str" cm="1">
        <f t="array" ref="J17:CZ17">TRANSPOSE(_xlfn._xlws.SORT(_xlfn.UNIQUE(_xlfn._xlws.FILTER($E:$E,ISNUMBER(SEARCH(Outcomes!$E21,$E:$E)),"Not Found"))))</f>
        <v>Aboveground Biomass</v>
      </c>
      <c r="K17" s="4" t="str">
        <v>Agronomic Efficiency</v>
      </c>
      <c r="L17" s="4" t="str">
        <v>Animal Mortality</v>
      </c>
      <c r="M17" s="4" t="str">
        <v>Animal Survival</v>
      </c>
      <c r="N17" s="4" t="str">
        <v>Belowground Biomass</v>
      </c>
      <c r="O17" s="4" t="str">
        <v>Beneficial Organisms</v>
      </c>
      <c r="P17" s="4" t="str">
        <v>Benefit Cost Ratio (GRTC)</v>
      </c>
      <c r="Q17" s="4" t="str">
        <v>Benefit Cost Ratio (GRVC)</v>
      </c>
      <c r="R17" s="4" t="str">
        <v>Benefit Cost Ratio (NRTC)</v>
      </c>
      <c r="S17" s="4" t="str">
        <v>Benefit Cost Ratio (NRVC)</v>
      </c>
      <c r="T17" s="4" t="str">
        <v>Benefit Cost Ratio (Unspecified)</v>
      </c>
      <c r="U17" s="4" t="str">
        <v>Biodiversity</v>
      </c>
      <c r="V17" s="4" t="str">
        <v>Biomass Yield</v>
      </c>
      <c r="W17" s="4" t="str">
        <v>Carbon dioxide emissions</v>
      </c>
      <c r="X17" s="4" t="str">
        <v>Cation Exchange Capacity</v>
      </c>
      <c r="Y17" s="4" t="str">
        <v>CO2 Equivalent Emissions</v>
      </c>
      <c r="Z17" s="4" t="str">
        <v>Cooking Time</v>
      </c>
      <c r="AA17" s="4" t="str">
        <v>Cookstove Emissions</v>
      </c>
      <c r="AB17" s="4" t="str">
        <v>Cost Benefit Ratio (TCGR)</v>
      </c>
      <c r="AC17" s="4" t="str">
        <v>Cost Benefit Ratio (TCNR)</v>
      </c>
      <c r="AD17" s="4" t="str">
        <v>Cost Benefit Ratio (VCGR)</v>
      </c>
      <c r="AE17" s="4" t="str">
        <v>Cost Benefit Ratio (VCNR)</v>
      </c>
      <c r="AF17" s="4" t="str">
        <v>Crop Yield</v>
      </c>
      <c r="AG17" s="4" t="str">
        <v>Egg Yield</v>
      </c>
      <c r="AH17" s="4" t="str">
        <v>Emissions Intensity</v>
      </c>
      <c r="AI17" s="4" t="str">
        <v>Erosion</v>
      </c>
      <c r="AJ17" s="4" t="str">
        <v>Feed Conversion Ratio (In Out)</v>
      </c>
      <c r="AK17" s="4" t="str">
        <v>Feed Conversion Ratio (Out In)</v>
      </c>
      <c r="AL17" s="4" t="str">
        <v>Fixed Cost</v>
      </c>
      <c r="AM17" s="4" t="str">
        <v>Fuel Savings</v>
      </c>
      <c r="AN17" s="4" t="str">
        <v>Fuel Use</v>
      </c>
      <c r="AO17" s="4" t="str">
        <v>Gross Margin</v>
      </c>
      <c r="AP17" s="4" t="str">
        <v>Gross Return</v>
      </c>
      <c r="AQ17" s="4" t="str">
        <v>Income Female</v>
      </c>
      <c r="AR17" s="4" t="str">
        <v>Income Male</v>
      </c>
      <c r="AS17" s="4" t="str">
        <v>Infiltration Rate</v>
      </c>
      <c r="AT17" s="4" t="str">
        <v>Internal Rate of Return</v>
      </c>
      <c r="AU17" s="4" t="str">
        <v>Labour Cost</v>
      </c>
      <c r="AV17" s="4" t="str">
        <v>Labour Female</v>
      </c>
      <c r="AW17" s="4" t="str">
        <v>Labour Male</v>
      </c>
      <c r="AX17" s="4" t="str">
        <v>Labour Person Hours</v>
      </c>
      <c r="AY17" s="4" t="str">
        <v>Labour Value</v>
      </c>
      <c r="AZ17" s="4" t="str">
        <v>Land Equivalent Ratio</v>
      </c>
      <c r="BA17" s="4" t="str">
        <v>Marginal Rate of Return</v>
      </c>
      <c r="BB17" s="4" t="str">
        <v>Meat Yield</v>
      </c>
      <c r="BC17" s="4" t="str">
        <v>Methane Emissions</v>
      </c>
      <c r="BD17" s="4" t="str">
        <v>Milk Yield</v>
      </c>
      <c r="BE17" s="4" t="str">
        <v>Net Present Value</v>
      </c>
      <c r="BF17" s="4" t="str">
        <v>Net Return</v>
      </c>
      <c r="BG17" s="4" t="str">
        <v>Nitrogen (Apparent Efficiency)</v>
      </c>
      <c r="BH17" s="4" t="str">
        <v>Nitrogen ARE (Unspecificed)</v>
      </c>
      <c r="BI17" s="4" t="str">
        <v>Nitrogen Factor Productivity</v>
      </c>
      <c r="BJ17" s="4" t="str">
        <v>Nitrogen Use Efficiency (ARE AGB)</v>
      </c>
      <c r="BK17" s="4" t="str">
        <v>Nitrogen Use Efficiency (ARE Product)</v>
      </c>
      <c r="BL17" s="4" t="str">
        <v>Nitrogen Use Efficiency (Isotopic AGB)</v>
      </c>
      <c r="BM17" s="4" t="str">
        <v>Nitrogen Use Efficiency (Isotopic Product)</v>
      </c>
      <c r="BN17" s="4" t="str">
        <v>Nitrogen Use Efficiency (PNB AGB)</v>
      </c>
      <c r="BO17" s="4" t="str">
        <v>Nitrogen Use Efficiency (PNB Product)</v>
      </c>
      <c r="BP17" s="4" t="str">
        <v>Nitrous Oxide Emissions</v>
      </c>
      <c r="BQ17" s="4" t="str">
        <v>Other Animal Product Yield</v>
      </c>
      <c r="BR17" s="4" t="str">
        <v>Payback Period</v>
      </c>
      <c r="BS17" s="4" t="str">
        <v>Pest &amp; Pathogen (Losses)</v>
      </c>
      <c r="BT17" s="4" t="str">
        <v>Pest &amp; Pathogen (Numbers)</v>
      </c>
      <c r="BU17" s="4" t="str">
        <v>Pest &amp; Pathogen (Product Weight)</v>
      </c>
      <c r="BV17" s="4" t="str">
        <v>Phosphorus Use Efficiency (ARE AGB)</v>
      </c>
      <c r="BW17" s="4" t="str">
        <v>Phosphorus Use Efficiency (ARE Product)</v>
      </c>
      <c r="BX17" s="4" t="str">
        <v>Phosphorus Use Efficiency (Unspecified)</v>
      </c>
      <c r="BY17" s="4" t="str">
        <v>Potassium Use Efficiency (ARE AGB)</v>
      </c>
      <c r="BZ17" s="4" t="str">
        <v>Potassium Use Efficiency (ARE Product)</v>
      </c>
      <c r="CA17" s="4" t="str">
        <v>Potassium Use Efficiency (Unspecified)</v>
      </c>
      <c r="CB17" s="4" t="str">
        <v>Protein Conversion Ratio (In Out)</v>
      </c>
      <c r="CC17" s="4" t="str">
        <v>Protein Conversion Ratio (Out In)</v>
      </c>
      <c r="CD17" s="4" t="str">
        <v>Reproductive Yield</v>
      </c>
      <c r="CE17" s="4" t="str">
        <v>Return on Investment</v>
      </c>
      <c r="CF17" s="4" t="str">
        <v>Runoff</v>
      </c>
      <c r="CG17" s="4" t="str">
        <v>Soil Available Nitrogen</v>
      </c>
      <c r="CH17" s="4" t="str">
        <v>Soil Carbon Stocks</v>
      </c>
      <c r="CI17" s="4" t="str">
        <v>Soil Moisture</v>
      </c>
      <c r="CJ17" s="4" t="str">
        <v>Soil NH4</v>
      </c>
      <c r="CK17" s="4" t="str">
        <v>Soil NO3</v>
      </c>
      <c r="CL17" s="4" t="str">
        <v>Soil Organic Carbon</v>
      </c>
      <c r="CM17" s="4" t="str">
        <v>Soil Organic Carbon (Change)</v>
      </c>
      <c r="CN17" s="4" t="str">
        <v>Soil Organic Matter</v>
      </c>
      <c r="CO17" s="4" t="str">
        <v>Soil Total Nitrogen</v>
      </c>
      <c r="CP17" s="4" t="str">
        <v>Specific Fuel Use</v>
      </c>
      <c r="CQ17" s="4" t="str">
        <v>Subindicator</v>
      </c>
      <c r="CR17" s="4" t="str">
        <v>Total Cost</v>
      </c>
      <c r="CS17" s="4" t="str">
        <v>Total Factor Productivity</v>
      </c>
      <c r="CT17" s="4" t="str">
        <v>Variable Cost</v>
      </c>
      <c r="CU17" s="4" t="str">
        <v>Water Use (Irrigation)</v>
      </c>
      <c r="CV17" s="4" t="str">
        <v>Water Use (Total)</v>
      </c>
      <c r="CW17" s="4" t="str">
        <v>Water Use (Unspecified)</v>
      </c>
      <c r="CX17" s="4" t="str">
        <v>Water Use Efficiency</v>
      </c>
      <c r="CY17" s="4" t="str">
        <v>Weight Gain</v>
      </c>
      <c r="CZ17" s="4" t="str">
        <v>Yield Stability</v>
      </c>
    </row>
    <row r="18" spans="1:104" x14ac:dyDescent="0.35">
      <c r="A18" s="4">
        <v>126</v>
      </c>
      <c r="B18" s="4" t="s">
        <v>5008</v>
      </c>
      <c r="C18" s="4" t="s">
        <v>5029</v>
      </c>
      <c r="D18" s="4" t="s">
        <v>5037</v>
      </c>
      <c r="E18" s="4" t="s">
        <v>5053</v>
      </c>
      <c r="F18" s="4" t="s">
        <v>5054</v>
      </c>
      <c r="G18" s="4" t="s">
        <v>5055</v>
      </c>
      <c r="I18" s="3" t="s">
        <v>5007</v>
      </c>
      <c r="J18" s="4" t="str" cm="1">
        <f t="array" ref="J18:CZ18">TRANSPOSE(_xlfn._xlws.SORT(_xlfn.UNIQUE(_xlfn._xlws.FILTER($E:$E,ISNUMBER(SEARCH(Outcomes!$E22,$E:$E)),"Not Found"))))</f>
        <v>Aboveground Biomass</v>
      </c>
      <c r="K18" s="4" t="str">
        <v>Agronomic Efficiency</v>
      </c>
      <c r="L18" s="4" t="str">
        <v>Animal Mortality</v>
      </c>
      <c r="M18" s="4" t="str">
        <v>Animal Survival</v>
      </c>
      <c r="N18" s="4" t="str">
        <v>Belowground Biomass</v>
      </c>
      <c r="O18" s="4" t="str">
        <v>Beneficial Organisms</v>
      </c>
      <c r="P18" s="4" t="str">
        <v>Benefit Cost Ratio (GRTC)</v>
      </c>
      <c r="Q18" s="4" t="str">
        <v>Benefit Cost Ratio (GRVC)</v>
      </c>
      <c r="R18" s="4" t="str">
        <v>Benefit Cost Ratio (NRTC)</v>
      </c>
      <c r="S18" s="4" t="str">
        <v>Benefit Cost Ratio (NRVC)</v>
      </c>
      <c r="T18" s="4" t="str">
        <v>Benefit Cost Ratio (Unspecified)</v>
      </c>
      <c r="U18" s="4" t="str">
        <v>Biodiversity</v>
      </c>
      <c r="V18" s="4" t="str">
        <v>Biomass Yield</v>
      </c>
      <c r="W18" s="4" t="str">
        <v>Carbon dioxide emissions</v>
      </c>
      <c r="X18" s="4" t="str">
        <v>Cation Exchange Capacity</v>
      </c>
      <c r="Y18" s="4" t="str">
        <v>CO2 Equivalent Emissions</v>
      </c>
      <c r="Z18" s="4" t="str">
        <v>Cooking Time</v>
      </c>
      <c r="AA18" s="4" t="str">
        <v>Cookstove Emissions</v>
      </c>
      <c r="AB18" s="4" t="str">
        <v>Cost Benefit Ratio (TCGR)</v>
      </c>
      <c r="AC18" s="4" t="str">
        <v>Cost Benefit Ratio (TCNR)</v>
      </c>
      <c r="AD18" s="4" t="str">
        <v>Cost Benefit Ratio (VCGR)</v>
      </c>
      <c r="AE18" s="4" t="str">
        <v>Cost Benefit Ratio (VCNR)</v>
      </c>
      <c r="AF18" s="4" t="str">
        <v>Crop Yield</v>
      </c>
      <c r="AG18" s="4" t="str">
        <v>Egg Yield</v>
      </c>
      <c r="AH18" s="4" t="str">
        <v>Emissions Intensity</v>
      </c>
      <c r="AI18" s="4" t="str">
        <v>Erosion</v>
      </c>
      <c r="AJ18" s="4" t="str">
        <v>Feed Conversion Ratio (In Out)</v>
      </c>
      <c r="AK18" s="4" t="str">
        <v>Feed Conversion Ratio (Out In)</v>
      </c>
      <c r="AL18" s="4" t="str">
        <v>Fixed Cost</v>
      </c>
      <c r="AM18" s="4" t="str">
        <v>Fuel Savings</v>
      </c>
      <c r="AN18" s="4" t="str">
        <v>Fuel Use</v>
      </c>
      <c r="AO18" s="4" t="str">
        <v>Gross Margin</v>
      </c>
      <c r="AP18" s="4" t="str">
        <v>Gross Return</v>
      </c>
      <c r="AQ18" s="4" t="str">
        <v>Income Female</v>
      </c>
      <c r="AR18" s="4" t="str">
        <v>Income Male</v>
      </c>
      <c r="AS18" s="4" t="str">
        <v>Infiltration Rate</v>
      </c>
      <c r="AT18" s="4" t="str">
        <v>Internal Rate of Return</v>
      </c>
      <c r="AU18" s="4" t="str">
        <v>Labour Cost</v>
      </c>
      <c r="AV18" s="4" t="str">
        <v>Labour Female</v>
      </c>
      <c r="AW18" s="4" t="str">
        <v>Labour Male</v>
      </c>
      <c r="AX18" s="4" t="str">
        <v>Labour Person Hours</v>
      </c>
      <c r="AY18" s="4" t="str">
        <v>Labour Value</v>
      </c>
      <c r="AZ18" s="4" t="str">
        <v>Land Equivalent Ratio</v>
      </c>
      <c r="BA18" s="4" t="str">
        <v>Marginal Rate of Return</v>
      </c>
      <c r="BB18" s="4" t="str">
        <v>Meat Yield</v>
      </c>
      <c r="BC18" s="4" t="str">
        <v>Methane Emissions</v>
      </c>
      <c r="BD18" s="4" t="str">
        <v>Milk Yield</v>
      </c>
      <c r="BE18" s="4" t="str">
        <v>Net Present Value</v>
      </c>
      <c r="BF18" s="4" t="str">
        <v>Net Return</v>
      </c>
      <c r="BG18" s="4" t="str">
        <v>Nitrogen (Apparent Efficiency)</v>
      </c>
      <c r="BH18" s="4" t="str">
        <v>Nitrogen ARE (Unspecificed)</v>
      </c>
      <c r="BI18" s="4" t="str">
        <v>Nitrogen Factor Productivity</v>
      </c>
      <c r="BJ18" s="4" t="str">
        <v>Nitrogen Use Efficiency (ARE AGB)</v>
      </c>
      <c r="BK18" s="4" t="str">
        <v>Nitrogen Use Efficiency (ARE Product)</v>
      </c>
      <c r="BL18" s="4" t="str">
        <v>Nitrogen Use Efficiency (Isotopic AGB)</v>
      </c>
      <c r="BM18" s="4" t="str">
        <v>Nitrogen Use Efficiency (Isotopic Product)</v>
      </c>
      <c r="BN18" s="4" t="str">
        <v>Nitrogen Use Efficiency (PNB AGB)</v>
      </c>
      <c r="BO18" s="4" t="str">
        <v>Nitrogen Use Efficiency (PNB Product)</v>
      </c>
      <c r="BP18" s="4" t="str">
        <v>Nitrous Oxide Emissions</v>
      </c>
      <c r="BQ18" s="4" t="str">
        <v>Other Animal Product Yield</v>
      </c>
      <c r="BR18" s="4" t="str">
        <v>Payback Period</v>
      </c>
      <c r="BS18" s="4" t="str">
        <v>Pest &amp; Pathogen (Losses)</v>
      </c>
      <c r="BT18" s="4" t="str">
        <v>Pest &amp; Pathogen (Numbers)</v>
      </c>
      <c r="BU18" s="4" t="str">
        <v>Pest &amp; Pathogen (Product Weight)</v>
      </c>
      <c r="BV18" s="4" t="str">
        <v>Phosphorus Use Efficiency (ARE AGB)</v>
      </c>
      <c r="BW18" s="4" t="str">
        <v>Phosphorus Use Efficiency (ARE Product)</v>
      </c>
      <c r="BX18" s="4" t="str">
        <v>Phosphorus Use Efficiency (Unspecified)</v>
      </c>
      <c r="BY18" s="4" t="str">
        <v>Potassium Use Efficiency (ARE AGB)</v>
      </c>
      <c r="BZ18" s="4" t="str">
        <v>Potassium Use Efficiency (ARE Product)</v>
      </c>
      <c r="CA18" s="4" t="str">
        <v>Potassium Use Efficiency (Unspecified)</v>
      </c>
      <c r="CB18" s="4" t="str">
        <v>Protein Conversion Ratio (In Out)</v>
      </c>
      <c r="CC18" s="4" t="str">
        <v>Protein Conversion Ratio (Out In)</v>
      </c>
      <c r="CD18" s="4" t="str">
        <v>Reproductive Yield</v>
      </c>
      <c r="CE18" s="4" t="str">
        <v>Return on Investment</v>
      </c>
      <c r="CF18" s="4" t="str">
        <v>Runoff</v>
      </c>
      <c r="CG18" s="4" t="str">
        <v>Soil Available Nitrogen</v>
      </c>
      <c r="CH18" s="4" t="str">
        <v>Soil Carbon Stocks</v>
      </c>
      <c r="CI18" s="4" t="str">
        <v>Soil Moisture</v>
      </c>
      <c r="CJ18" s="4" t="str">
        <v>Soil NH4</v>
      </c>
      <c r="CK18" s="4" t="str">
        <v>Soil NO3</v>
      </c>
      <c r="CL18" s="4" t="str">
        <v>Soil Organic Carbon</v>
      </c>
      <c r="CM18" s="4" t="str">
        <v>Soil Organic Carbon (Change)</v>
      </c>
      <c r="CN18" s="4" t="str">
        <v>Soil Organic Matter</v>
      </c>
      <c r="CO18" s="4" t="str">
        <v>Soil Total Nitrogen</v>
      </c>
      <c r="CP18" s="4" t="str">
        <v>Specific Fuel Use</v>
      </c>
      <c r="CQ18" s="4" t="str">
        <v>Subindicator</v>
      </c>
      <c r="CR18" s="4" t="str">
        <v>Total Cost</v>
      </c>
      <c r="CS18" s="4" t="str">
        <v>Total Factor Productivity</v>
      </c>
      <c r="CT18" s="4" t="str">
        <v>Variable Cost</v>
      </c>
      <c r="CU18" s="4" t="str">
        <v>Water Use (Irrigation)</v>
      </c>
      <c r="CV18" s="4" t="str">
        <v>Water Use (Total)</v>
      </c>
      <c r="CW18" s="4" t="str">
        <v>Water Use (Unspecified)</v>
      </c>
      <c r="CX18" s="4" t="str">
        <v>Water Use Efficiency</v>
      </c>
      <c r="CY18" s="4" t="str">
        <v>Weight Gain</v>
      </c>
      <c r="CZ18" s="4" t="str">
        <v>Yield Stability</v>
      </c>
    </row>
    <row r="19" spans="1:104" x14ac:dyDescent="0.35">
      <c r="A19" s="4">
        <v>126.1</v>
      </c>
      <c r="B19" s="4" t="s">
        <v>5008</v>
      </c>
      <c r="C19" s="4" t="s">
        <v>5029</v>
      </c>
      <c r="D19" s="4" t="s">
        <v>5037</v>
      </c>
      <c r="E19" s="4" t="s">
        <v>5056</v>
      </c>
      <c r="F19" s="4" t="s">
        <v>5057</v>
      </c>
      <c r="G19" s="4" t="s">
        <v>5058</v>
      </c>
      <c r="I19" s="3" t="s">
        <v>5007</v>
      </c>
      <c r="J19" s="4" t="str" cm="1">
        <f t="array" ref="J19:CZ19">TRANSPOSE(_xlfn._xlws.SORT(_xlfn.UNIQUE(_xlfn._xlws.FILTER($E:$E,ISNUMBER(SEARCH(Outcomes!$E23,$E:$E)),"Not Found"))))</f>
        <v>Aboveground Biomass</v>
      </c>
      <c r="K19" s="4" t="str">
        <v>Agronomic Efficiency</v>
      </c>
      <c r="L19" s="4" t="str">
        <v>Animal Mortality</v>
      </c>
      <c r="M19" s="4" t="str">
        <v>Animal Survival</v>
      </c>
      <c r="N19" s="4" t="str">
        <v>Belowground Biomass</v>
      </c>
      <c r="O19" s="4" t="str">
        <v>Beneficial Organisms</v>
      </c>
      <c r="P19" s="4" t="str">
        <v>Benefit Cost Ratio (GRTC)</v>
      </c>
      <c r="Q19" s="4" t="str">
        <v>Benefit Cost Ratio (GRVC)</v>
      </c>
      <c r="R19" s="4" t="str">
        <v>Benefit Cost Ratio (NRTC)</v>
      </c>
      <c r="S19" s="4" t="str">
        <v>Benefit Cost Ratio (NRVC)</v>
      </c>
      <c r="T19" s="4" t="str">
        <v>Benefit Cost Ratio (Unspecified)</v>
      </c>
      <c r="U19" s="4" t="str">
        <v>Biodiversity</v>
      </c>
      <c r="V19" s="4" t="str">
        <v>Biomass Yield</v>
      </c>
      <c r="W19" s="4" t="str">
        <v>Carbon dioxide emissions</v>
      </c>
      <c r="X19" s="4" t="str">
        <v>Cation Exchange Capacity</v>
      </c>
      <c r="Y19" s="4" t="str">
        <v>CO2 Equivalent Emissions</v>
      </c>
      <c r="Z19" s="4" t="str">
        <v>Cooking Time</v>
      </c>
      <c r="AA19" s="4" t="str">
        <v>Cookstove Emissions</v>
      </c>
      <c r="AB19" s="4" t="str">
        <v>Cost Benefit Ratio (TCGR)</v>
      </c>
      <c r="AC19" s="4" t="str">
        <v>Cost Benefit Ratio (TCNR)</v>
      </c>
      <c r="AD19" s="4" t="str">
        <v>Cost Benefit Ratio (VCGR)</v>
      </c>
      <c r="AE19" s="4" t="str">
        <v>Cost Benefit Ratio (VCNR)</v>
      </c>
      <c r="AF19" s="4" t="str">
        <v>Crop Yield</v>
      </c>
      <c r="AG19" s="4" t="str">
        <v>Egg Yield</v>
      </c>
      <c r="AH19" s="4" t="str">
        <v>Emissions Intensity</v>
      </c>
      <c r="AI19" s="4" t="str">
        <v>Erosion</v>
      </c>
      <c r="AJ19" s="4" t="str">
        <v>Feed Conversion Ratio (In Out)</v>
      </c>
      <c r="AK19" s="4" t="str">
        <v>Feed Conversion Ratio (Out In)</v>
      </c>
      <c r="AL19" s="4" t="str">
        <v>Fixed Cost</v>
      </c>
      <c r="AM19" s="4" t="str">
        <v>Fuel Savings</v>
      </c>
      <c r="AN19" s="4" t="str">
        <v>Fuel Use</v>
      </c>
      <c r="AO19" s="4" t="str">
        <v>Gross Margin</v>
      </c>
      <c r="AP19" s="4" t="str">
        <v>Gross Return</v>
      </c>
      <c r="AQ19" s="4" t="str">
        <v>Income Female</v>
      </c>
      <c r="AR19" s="4" t="str">
        <v>Income Male</v>
      </c>
      <c r="AS19" s="4" t="str">
        <v>Infiltration Rate</v>
      </c>
      <c r="AT19" s="4" t="str">
        <v>Internal Rate of Return</v>
      </c>
      <c r="AU19" s="4" t="str">
        <v>Labour Cost</v>
      </c>
      <c r="AV19" s="4" t="str">
        <v>Labour Female</v>
      </c>
      <c r="AW19" s="4" t="str">
        <v>Labour Male</v>
      </c>
      <c r="AX19" s="4" t="str">
        <v>Labour Person Hours</v>
      </c>
      <c r="AY19" s="4" t="str">
        <v>Labour Value</v>
      </c>
      <c r="AZ19" s="4" t="str">
        <v>Land Equivalent Ratio</v>
      </c>
      <c r="BA19" s="4" t="str">
        <v>Marginal Rate of Return</v>
      </c>
      <c r="BB19" s="4" t="str">
        <v>Meat Yield</v>
      </c>
      <c r="BC19" s="4" t="str">
        <v>Methane Emissions</v>
      </c>
      <c r="BD19" s="4" t="str">
        <v>Milk Yield</v>
      </c>
      <c r="BE19" s="4" t="str">
        <v>Net Present Value</v>
      </c>
      <c r="BF19" s="4" t="str">
        <v>Net Return</v>
      </c>
      <c r="BG19" s="4" t="str">
        <v>Nitrogen (Apparent Efficiency)</v>
      </c>
      <c r="BH19" s="4" t="str">
        <v>Nitrogen ARE (Unspecificed)</v>
      </c>
      <c r="BI19" s="4" t="str">
        <v>Nitrogen Factor Productivity</v>
      </c>
      <c r="BJ19" s="4" t="str">
        <v>Nitrogen Use Efficiency (ARE AGB)</v>
      </c>
      <c r="BK19" s="4" t="str">
        <v>Nitrogen Use Efficiency (ARE Product)</v>
      </c>
      <c r="BL19" s="4" t="str">
        <v>Nitrogen Use Efficiency (Isotopic AGB)</v>
      </c>
      <c r="BM19" s="4" t="str">
        <v>Nitrogen Use Efficiency (Isotopic Product)</v>
      </c>
      <c r="BN19" s="4" t="str">
        <v>Nitrogen Use Efficiency (PNB AGB)</v>
      </c>
      <c r="BO19" s="4" t="str">
        <v>Nitrogen Use Efficiency (PNB Product)</v>
      </c>
      <c r="BP19" s="4" t="str">
        <v>Nitrous Oxide Emissions</v>
      </c>
      <c r="BQ19" s="4" t="str">
        <v>Other Animal Product Yield</v>
      </c>
      <c r="BR19" s="4" t="str">
        <v>Payback Period</v>
      </c>
      <c r="BS19" s="4" t="str">
        <v>Pest &amp; Pathogen (Losses)</v>
      </c>
      <c r="BT19" s="4" t="str">
        <v>Pest &amp; Pathogen (Numbers)</v>
      </c>
      <c r="BU19" s="4" t="str">
        <v>Pest &amp; Pathogen (Product Weight)</v>
      </c>
      <c r="BV19" s="4" t="str">
        <v>Phosphorus Use Efficiency (ARE AGB)</v>
      </c>
      <c r="BW19" s="4" t="str">
        <v>Phosphorus Use Efficiency (ARE Product)</v>
      </c>
      <c r="BX19" s="4" t="str">
        <v>Phosphorus Use Efficiency (Unspecified)</v>
      </c>
      <c r="BY19" s="4" t="str">
        <v>Potassium Use Efficiency (ARE AGB)</v>
      </c>
      <c r="BZ19" s="4" t="str">
        <v>Potassium Use Efficiency (ARE Product)</v>
      </c>
      <c r="CA19" s="4" t="str">
        <v>Potassium Use Efficiency (Unspecified)</v>
      </c>
      <c r="CB19" s="4" t="str">
        <v>Protein Conversion Ratio (In Out)</v>
      </c>
      <c r="CC19" s="4" t="str">
        <v>Protein Conversion Ratio (Out In)</v>
      </c>
      <c r="CD19" s="4" t="str">
        <v>Reproductive Yield</v>
      </c>
      <c r="CE19" s="4" t="str">
        <v>Return on Investment</v>
      </c>
      <c r="CF19" s="4" t="str">
        <v>Runoff</v>
      </c>
      <c r="CG19" s="4" t="str">
        <v>Soil Available Nitrogen</v>
      </c>
      <c r="CH19" s="4" t="str">
        <v>Soil Carbon Stocks</v>
      </c>
      <c r="CI19" s="4" t="str">
        <v>Soil Moisture</v>
      </c>
      <c r="CJ19" s="4" t="str">
        <v>Soil NH4</v>
      </c>
      <c r="CK19" s="4" t="str">
        <v>Soil NO3</v>
      </c>
      <c r="CL19" s="4" t="str">
        <v>Soil Organic Carbon</v>
      </c>
      <c r="CM19" s="4" t="str">
        <v>Soil Organic Carbon (Change)</v>
      </c>
      <c r="CN19" s="4" t="str">
        <v>Soil Organic Matter</v>
      </c>
      <c r="CO19" s="4" t="str">
        <v>Soil Total Nitrogen</v>
      </c>
      <c r="CP19" s="4" t="str">
        <v>Specific Fuel Use</v>
      </c>
      <c r="CQ19" s="4" t="str">
        <v>Subindicator</v>
      </c>
      <c r="CR19" s="4" t="str">
        <v>Total Cost</v>
      </c>
      <c r="CS19" s="4" t="str">
        <v>Total Factor Productivity</v>
      </c>
      <c r="CT19" s="4" t="str">
        <v>Variable Cost</v>
      </c>
      <c r="CU19" s="4" t="str">
        <v>Water Use (Irrigation)</v>
      </c>
      <c r="CV19" s="4" t="str">
        <v>Water Use (Total)</v>
      </c>
      <c r="CW19" s="4" t="str">
        <v>Water Use (Unspecified)</v>
      </c>
      <c r="CX19" s="4" t="str">
        <v>Water Use Efficiency</v>
      </c>
      <c r="CY19" s="4" t="str">
        <v>Weight Gain</v>
      </c>
      <c r="CZ19" s="4" t="str">
        <v>Yield Stability</v>
      </c>
    </row>
    <row r="20" spans="1:104" x14ac:dyDescent="0.35">
      <c r="A20" s="4">
        <v>126.2</v>
      </c>
      <c r="B20" s="4" t="s">
        <v>5008</v>
      </c>
      <c r="C20" s="4" t="s">
        <v>5029</v>
      </c>
      <c r="D20" s="4" t="s">
        <v>5037</v>
      </c>
      <c r="E20" s="4" t="s">
        <v>5059</v>
      </c>
      <c r="F20" s="4" t="s">
        <v>5060</v>
      </c>
      <c r="G20" s="4" t="s">
        <v>5061</v>
      </c>
      <c r="I20" s="3" t="s">
        <v>5007</v>
      </c>
      <c r="J20" s="4" t="str" cm="1">
        <f t="array" ref="J20:CZ20">TRANSPOSE(_xlfn._xlws.SORT(_xlfn.UNIQUE(_xlfn._xlws.FILTER($E:$E,ISNUMBER(SEARCH(Outcomes!$E24,$E:$E)),"Not Found"))))</f>
        <v>Aboveground Biomass</v>
      </c>
      <c r="K20" s="4" t="str">
        <v>Agronomic Efficiency</v>
      </c>
      <c r="L20" s="4" t="str">
        <v>Animal Mortality</v>
      </c>
      <c r="M20" s="4" t="str">
        <v>Animal Survival</v>
      </c>
      <c r="N20" s="4" t="str">
        <v>Belowground Biomass</v>
      </c>
      <c r="O20" s="4" t="str">
        <v>Beneficial Organisms</v>
      </c>
      <c r="P20" s="4" t="str">
        <v>Benefit Cost Ratio (GRTC)</v>
      </c>
      <c r="Q20" s="4" t="str">
        <v>Benefit Cost Ratio (GRVC)</v>
      </c>
      <c r="R20" s="4" t="str">
        <v>Benefit Cost Ratio (NRTC)</v>
      </c>
      <c r="S20" s="4" t="str">
        <v>Benefit Cost Ratio (NRVC)</v>
      </c>
      <c r="T20" s="4" t="str">
        <v>Benefit Cost Ratio (Unspecified)</v>
      </c>
      <c r="U20" s="4" t="str">
        <v>Biodiversity</v>
      </c>
      <c r="V20" s="4" t="str">
        <v>Biomass Yield</v>
      </c>
      <c r="W20" s="4" t="str">
        <v>Carbon dioxide emissions</v>
      </c>
      <c r="X20" s="4" t="str">
        <v>Cation Exchange Capacity</v>
      </c>
      <c r="Y20" s="4" t="str">
        <v>CO2 Equivalent Emissions</v>
      </c>
      <c r="Z20" s="4" t="str">
        <v>Cooking Time</v>
      </c>
      <c r="AA20" s="4" t="str">
        <v>Cookstove Emissions</v>
      </c>
      <c r="AB20" s="4" t="str">
        <v>Cost Benefit Ratio (TCGR)</v>
      </c>
      <c r="AC20" s="4" t="str">
        <v>Cost Benefit Ratio (TCNR)</v>
      </c>
      <c r="AD20" s="4" t="str">
        <v>Cost Benefit Ratio (VCGR)</v>
      </c>
      <c r="AE20" s="4" t="str">
        <v>Cost Benefit Ratio (VCNR)</v>
      </c>
      <c r="AF20" s="4" t="str">
        <v>Crop Yield</v>
      </c>
      <c r="AG20" s="4" t="str">
        <v>Egg Yield</v>
      </c>
      <c r="AH20" s="4" t="str">
        <v>Emissions Intensity</v>
      </c>
      <c r="AI20" s="4" t="str">
        <v>Erosion</v>
      </c>
      <c r="AJ20" s="4" t="str">
        <v>Feed Conversion Ratio (In Out)</v>
      </c>
      <c r="AK20" s="4" t="str">
        <v>Feed Conversion Ratio (Out In)</v>
      </c>
      <c r="AL20" s="4" t="str">
        <v>Fixed Cost</v>
      </c>
      <c r="AM20" s="4" t="str">
        <v>Fuel Savings</v>
      </c>
      <c r="AN20" s="4" t="str">
        <v>Fuel Use</v>
      </c>
      <c r="AO20" s="4" t="str">
        <v>Gross Margin</v>
      </c>
      <c r="AP20" s="4" t="str">
        <v>Gross Return</v>
      </c>
      <c r="AQ20" s="4" t="str">
        <v>Income Female</v>
      </c>
      <c r="AR20" s="4" t="str">
        <v>Income Male</v>
      </c>
      <c r="AS20" s="4" t="str">
        <v>Infiltration Rate</v>
      </c>
      <c r="AT20" s="4" t="str">
        <v>Internal Rate of Return</v>
      </c>
      <c r="AU20" s="4" t="str">
        <v>Labour Cost</v>
      </c>
      <c r="AV20" s="4" t="str">
        <v>Labour Female</v>
      </c>
      <c r="AW20" s="4" t="str">
        <v>Labour Male</v>
      </c>
      <c r="AX20" s="4" t="str">
        <v>Labour Person Hours</v>
      </c>
      <c r="AY20" s="4" t="str">
        <v>Labour Value</v>
      </c>
      <c r="AZ20" s="4" t="str">
        <v>Land Equivalent Ratio</v>
      </c>
      <c r="BA20" s="4" t="str">
        <v>Marginal Rate of Return</v>
      </c>
      <c r="BB20" s="4" t="str">
        <v>Meat Yield</v>
      </c>
      <c r="BC20" s="4" t="str">
        <v>Methane Emissions</v>
      </c>
      <c r="BD20" s="4" t="str">
        <v>Milk Yield</v>
      </c>
      <c r="BE20" s="4" t="str">
        <v>Net Present Value</v>
      </c>
      <c r="BF20" s="4" t="str">
        <v>Net Return</v>
      </c>
      <c r="BG20" s="4" t="str">
        <v>Nitrogen (Apparent Efficiency)</v>
      </c>
      <c r="BH20" s="4" t="str">
        <v>Nitrogen ARE (Unspecificed)</v>
      </c>
      <c r="BI20" s="4" t="str">
        <v>Nitrogen Factor Productivity</v>
      </c>
      <c r="BJ20" s="4" t="str">
        <v>Nitrogen Use Efficiency (ARE AGB)</v>
      </c>
      <c r="BK20" s="4" t="str">
        <v>Nitrogen Use Efficiency (ARE Product)</v>
      </c>
      <c r="BL20" s="4" t="str">
        <v>Nitrogen Use Efficiency (Isotopic AGB)</v>
      </c>
      <c r="BM20" s="4" t="str">
        <v>Nitrogen Use Efficiency (Isotopic Product)</v>
      </c>
      <c r="BN20" s="4" t="str">
        <v>Nitrogen Use Efficiency (PNB AGB)</v>
      </c>
      <c r="BO20" s="4" t="str">
        <v>Nitrogen Use Efficiency (PNB Product)</v>
      </c>
      <c r="BP20" s="4" t="str">
        <v>Nitrous Oxide Emissions</v>
      </c>
      <c r="BQ20" s="4" t="str">
        <v>Other Animal Product Yield</v>
      </c>
      <c r="BR20" s="4" t="str">
        <v>Payback Period</v>
      </c>
      <c r="BS20" s="4" t="str">
        <v>Pest &amp; Pathogen (Losses)</v>
      </c>
      <c r="BT20" s="4" t="str">
        <v>Pest &amp; Pathogen (Numbers)</v>
      </c>
      <c r="BU20" s="4" t="str">
        <v>Pest &amp; Pathogen (Product Weight)</v>
      </c>
      <c r="BV20" s="4" t="str">
        <v>Phosphorus Use Efficiency (ARE AGB)</v>
      </c>
      <c r="BW20" s="4" t="str">
        <v>Phosphorus Use Efficiency (ARE Product)</v>
      </c>
      <c r="BX20" s="4" t="str">
        <v>Phosphorus Use Efficiency (Unspecified)</v>
      </c>
      <c r="BY20" s="4" t="str">
        <v>Potassium Use Efficiency (ARE AGB)</v>
      </c>
      <c r="BZ20" s="4" t="str">
        <v>Potassium Use Efficiency (ARE Product)</v>
      </c>
      <c r="CA20" s="4" t="str">
        <v>Potassium Use Efficiency (Unspecified)</v>
      </c>
      <c r="CB20" s="4" t="str">
        <v>Protein Conversion Ratio (In Out)</v>
      </c>
      <c r="CC20" s="4" t="str">
        <v>Protein Conversion Ratio (Out In)</v>
      </c>
      <c r="CD20" s="4" t="str">
        <v>Reproductive Yield</v>
      </c>
      <c r="CE20" s="4" t="str">
        <v>Return on Investment</v>
      </c>
      <c r="CF20" s="4" t="str">
        <v>Runoff</v>
      </c>
      <c r="CG20" s="4" t="str">
        <v>Soil Available Nitrogen</v>
      </c>
      <c r="CH20" s="4" t="str">
        <v>Soil Carbon Stocks</v>
      </c>
      <c r="CI20" s="4" t="str">
        <v>Soil Moisture</v>
      </c>
      <c r="CJ20" s="4" t="str">
        <v>Soil NH4</v>
      </c>
      <c r="CK20" s="4" t="str">
        <v>Soil NO3</v>
      </c>
      <c r="CL20" s="4" t="str">
        <v>Soil Organic Carbon</v>
      </c>
      <c r="CM20" s="4" t="str">
        <v>Soil Organic Carbon (Change)</v>
      </c>
      <c r="CN20" s="4" t="str">
        <v>Soil Organic Matter</v>
      </c>
      <c r="CO20" s="4" t="str">
        <v>Soil Total Nitrogen</v>
      </c>
      <c r="CP20" s="4" t="str">
        <v>Specific Fuel Use</v>
      </c>
      <c r="CQ20" s="4" t="str">
        <v>Subindicator</v>
      </c>
      <c r="CR20" s="4" t="str">
        <v>Total Cost</v>
      </c>
      <c r="CS20" s="4" t="str">
        <v>Total Factor Productivity</v>
      </c>
      <c r="CT20" s="4" t="str">
        <v>Variable Cost</v>
      </c>
      <c r="CU20" s="4" t="str">
        <v>Water Use (Irrigation)</v>
      </c>
      <c r="CV20" s="4" t="str">
        <v>Water Use (Total)</v>
      </c>
      <c r="CW20" s="4" t="str">
        <v>Water Use (Unspecified)</v>
      </c>
      <c r="CX20" s="4" t="str">
        <v>Water Use Efficiency</v>
      </c>
      <c r="CY20" s="4" t="str">
        <v>Weight Gain</v>
      </c>
      <c r="CZ20" s="4" t="str">
        <v>Yield Stability</v>
      </c>
    </row>
    <row r="21" spans="1:104" x14ac:dyDescent="0.35">
      <c r="A21" s="4">
        <v>126.3</v>
      </c>
      <c r="B21" s="4" t="s">
        <v>5008</v>
      </c>
      <c r="C21" s="4" t="s">
        <v>5029</v>
      </c>
      <c r="D21" s="4" t="s">
        <v>5037</v>
      </c>
      <c r="E21" s="4" t="s">
        <v>5062</v>
      </c>
      <c r="F21" s="4" t="s">
        <v>5063</v>
      </c>
      <c r="G21" s="4" t="s">
        <v>5064</v>
      </c>
      <c r="I21" s="3" t="s">
        <v>5007</v>
      </c>
      <c r="J21" s="4" t="str" cm="1">
        <f t="array" ref="J21:CZ21">TRANSPOSE(_xlfn._xlws.SORT(_xlfn.UNIQUE(_xlfn._xlws.FILTER($E:$E,ISNUMBER(SEARCH(Outcomes!$E25,$E:$E)),"Not Found"))))</f>
        <v>Aboveground Biomass</v>
      </c>
      <c r="K21" s="4" t="str">
        <v>Agronomic Efficiency</v>
      </c>
      <c r="L21" s="4" t="str">
        <v>Animal Mortality</v>
      </c>
      <c r="M21" s="4" t="str">
        <v>Animal Survival</v>
      </c>
      <c r="N21" s="4" t="str">
        <v>Belowground Biomass</v>
      </c>
      <c r="O21" s="4" t="str">
        <v>Beneficial Organisms</v>
      </c>
      <c r="P21" s="4" t="str">
        <v>Benefit Cost Ratio (GRTC)</v>
      </c>
      <c r="Q21" s="4" t="str">
        <v>Benefit Cost Ratio (GRVC)</v>
      </c>
      <c r="R21" s="4" t="str">
        <v>Benefit Cost Ratio (NRTC)</v>
      </c>
      <c r="S21" s="4" t="str">
        <v>Benefit Cost Ratio (NRVC)</v>
      </c>
      <c r="T21" s="4" t="str">
        <v>Benefit Cost Ratio (Unspecified)</v>
      </c>
      <c r="U21" s="4" t="str">
        <v>Biodiversity</v>
      </c>
      <c r="V21" s="4" t="str">
        <v>Biomass Yield</v>
      </c>
      <c r="W21" s="4" t="str">
        <v>Carbon dioxide emissions</v>
      </c>
      <c r="X21" s="4" t="str">
        <v>Cation Exchange Capacity</v>
      </c>
      <c r="Y21" s="4" t="str">
        <v>CO2 Equivalent Emissions</v>
      </c>
      <c r="Z21" s="4" t="str">
        <v>Cooking Time</v>
      </c>
      <c r="AA21" s="4" t="str">
        <v>Cookstove Emissions</v>
      </c>
      <c r="AB21" s="4" t="str">
        <v>Cost Benefit Ratio (TCGR)</v>
      </c>
      <c r="AC21" s="4" t="str">
        <v>Cost Benefit Ratio (TCNR)</v>
      </c>
      <c r="AD21" s="4" t="str">
        <v>Cost Benefit Ratio (VCGR)</v>
      </c>
      <c r="AE21" s="4" t="str">
        <v>Cost Benefit Ratio (VCNR)</v>
      </c>
      <c r="AF21" s="4" t="str">
        <v>Crop Yield</v>
      </c>
      <c r="AG21" s="4" t="str">
        <v>Egg Yield</v>
      </c>
      <c r="AH21" s="4" t="str">
        <v>Emissions Intensity</v>
      </c>
      <c r="AI21" s="4" t="str">
        <v>Erosion</v>
      </c>
      <c r="AJ21" s="4" t="str">
        <v>Feed Conversion Ratio (In Out)</v>
      </c>
      <c r="AK21" s="4" t="str">
        <v>Feed Conversion Ratio (Out In)</v>
      </c>
      <c r="AL21" s="4" t="str">
        <v>Fixed Cost</v>
      </c>
      <c r="AM21" s="4" t="str">
        <v>Fuel Savings</v>
      </c>
      <c r="AN21" s="4" t="str">
        <v>Fuel Use</v>
      </c>
      <c r="AO21" s="4" t="str">
        <v>Gross Margin</v>
      </c>
      <c r="AP21" s="4" t="str">
        <v>Gross Return</v>
      </c>
      <c r="AQ21" s="4" t="str">
        <v>Income Female</v>
      </c>
      <c r="AR21" s="4" t="str">
        <v>Income Male</v>
      </c>
      <c r="AS21" s="4" t="str">
        <v>Infiltration Rate</v>
      </c>
      <c r="AT21" s="4" t="str">
        <v>Internal Rate of Return</v>
      </c>
      <c r="AU21" s="4" t="str">
        <v>Labour Cost</v>
      </c>
      <c r="AV21" s="4" t="str">
        <v>Labour Female</v>
      </c>
      <c r="AW21" s="4" t="str">
        <v>Labour Male</v>
      </c>
      <c r="AX21" s="4" t="str">
        <v>Labour Person Hours</v>
      </c>
      <c r="AY21" s="4" t="str">
        <v>Labour Value</v>
      </c>
      <c r="AZ21" s="4" t="str">
        <v>Land Equivalent Ratio</v>
      </c>
      <c r="BA21" s="4" t="str">
        <v>Marginal Rate of Return</v>
      </c>
      <c r="BB21" s="4" t="str">
        <v>Meat Yield</v>
      </c>
      <c r="BC21" s="4" t="str">
        <v>Methane Emissions</v>
      </c>
      <c r="BD21" s="4" t="str">
        <v>Milk Yield</v>
      </c>
      <c r="BE21" s="4" t="str">
        <v>Net Present Value</v>
      </c>
      <c r="BF21" s="4" t="str">
        <v>Net Return</v>
      </c>
      <c r="BG21" s="4" t="str">
        <v>Nitrogen (Apparent Efficiency)</v>
      </c>
      <c r="BH21" s="4" t="str">
        <v>Nitrogen ARE (Unspecificed)</v>
      </c>
      <c r="BI21" s="4" t="str">
        <v>Nitrogen Factor Productivity</v>
      </c>
      <c r="BJ21" s="4" t="str">
        <v>Nitrogen Use Efficiency (ARE AGB)</v>
      </c>
      <c r="BK21" s="4" t="str">
        <v>Nitrogen Use Efficiency (ARE Product)</v>
      </c>
      <c r="BL21" s="4" t="str">
        <v>Nitrogen Use Efficiency (Isotopic AGB)</v>
      </c>
      <c r="BM21" s="4" t="str">
        <v>Nitrogen Use Efficiency (Isotopic Product)</v>
      </c>
      <c r="BN21" s="4" t="str">
        <v>Nitrogen Use Efficiency (PNB AGB)</v>
      </c>
      <c r="BO21" s="4" t="str">
        <v>Nitrogen Use Efficiency (PNB Product)</v>
      </c>
      <c r="BP21" s="4" t="str">
        <v>Nitrous Oxide Emissions</v>
      </c>
      <c r="BQ21" s="4" t="str">
        <v>Other Animal Product Yield</v>
      </c>
      <c r="BR21" s="4" t="str">
        <v>Payback Period</v>
      </c>
      <c r="BS21" s="4" t="str">
        <v>Pest &amp; Pathogen (Losses)</v>
      </c>
      <c r="BT21" s="4" t="str">
        <v>Pest &amp; Pathogen (Numbers)</v>
      </c>
      <c r="BU21" s="4" t="str">
        <v>Pest &amp; Pathogen (Product Weight)</v>
      </c>
      <c r="BV21" s="4" t="str">
        <v>Phosphorus Use Efficiency (ARE AGB)</v>
      </c>
      <c r="BW21" s="4" t="str">
        <v>Phosphorus Use Efficiency (ARE Product)</v>
      </c>
      <c r="BX21" s="4" t="str">
        <v>Phosphorus Use Efficiency (Unspecified)</v>
      </c>
      <c r="BY21" s="4" t="str">
        <v>Potassium Use Efficiency (ARE AGB)</v>
      </c>
      <c r="BZ21" s="4" t="str">
        <v>Potassium Use Efficiency (ARE Product)</v>
      </c>
      <c r="CA21" s="4" t="str">
        <v>Potassium Use Efficiency (Unspecified)</v>
      </c>
      <c r="CB21" s="4" t="str">
        <v>Protein Conversion Ratio (In Out)</v>
      </c>
      <c r="CC21" s="4" t="str">
        <v>Protein Conversion Ratio (Out In)</v>
      </c>
      <c r="CD21" s="4" t="str">
        <v>Reproductive Yield</v>
      </c>
      <c r="CE21" s="4" t="str">
        <v>Return on Investment</v>
      </c>
      <c r="CF21" s="4" t="str">
        <v>Runoff</v>
      </c>
      <c r="CG21" s="4" t="str">
        <v>Soil Available Nitrogen</v>
      </c>
      <c r="CH21" s="4" t="str">
        <v>Soil Carbon Stocks</v>
      </c>
      <c r="CI21" s="4" t="str">
        <v>Soil Moisture</v>
      </c>
      <c r="CJ21" s="4" t="str">
        <v>Soil NH4</v>
      </c>
      <c r="CK21" s="4" t="str">
        <v>Soil NO3</v>
      </c>
      <c r="CL21" s="4" t="str">
        <v>Soil Organic Carbon</v>
      </c>
      <c r="CM21" s="4" t="str">
        <v>Soil Organic Carbon (Change)</v>
      </c>
      <c r="CN21" s="4" t="str">
        <v>Soil Organic Matter</v>
      </c>
      <c r="CO21" s="4" t="str">
        <v>Soil Total Nitrogen</v>
      </c>
      <c r="CP21" s="4" t="str">
        <v>Specific Fuel Use</v>
      </c>
      <c r="CQ21" s="4" t="str">
        <v>Subindicator</v>
      </c>
      <c r="CR21" s="4" t="str">
        <v>Total Cost</v>
      </c>
      <c r="CS21" s="4" t="str">
        <v>Total Factor Productivity</v>
      </c>
      <c r="CT21" s="4" t="str">
        <v>Variable Cost</v>
      </c>
      <c r="CU21" s="4" t="str">
        <v>Water Use (Irrigation)</v>
      </c>
      <c r="CV21" s="4" t="str">
        <v>Water Use (Total)</v>
      </c>
      <c r="CW21" s="4" t="str">
        <v>Water Use (Unspecified)</v>
      </c>
      <c r="CX21" s="4" t="str">
        <v>Water Use Efficiency</v>
      </c>
      <c r="CY21" s="4" t="str">
        <v>Weight Gain</v>
      </c>
      <c r="CZ21" s="4" t="str">
        <v>Yield Stability</v>
      </c>
    </row>
    <row r="22" spans="1:104" x14ac:dyDescent="0.35">
      <c r="A22" s="4">
        <v>130</v>
      </c>
      <c r="B22" s="4" t="s">
        <v>5008</v>
      </c>
      <c r="C22" s="4" t="s">
        <v>5029</v>
      </c>
      <c r="D22" s="4" t="s">
        <v>5037</v>
      </c>
      <c r="E22" s="4" t="s">
        <v>5065</v>
      </c>
      <c r="F22" s="4" t="s">
        <v>5066</v>
      </c>
      <c r="G22" s="4" t="s">
        <v>5067</v>
      </c>
      <c r="I22" s="3" t="s">
        <v>5007</v>
      </c>
      <c r="J22" s="4" t="str" cm="1">
        <f t="array" ref="J22:CZ22">TRANSPOSE(_xlfn._xlws.SORT(_xlfn.UNIQUE(_xlfn._xlws.FILTER($E:$E,ISNUMBER(SEARCH(Outcomes!$E26,$E:$E)),"Not Found"))))</f>
        <v>Aboveground Biomass</v>
      </c>
      <c r="K22" s="4" t="str">
        <v>Agronomic Efficiency</v>
      </c>
      <c r="L22" s="4" t="str">
        <v>Animal Mortality</v>
      </c>
      <c r="M22" s="4" t="str">
        <v>Animal Survival</v>
      </c>
      <c r="N22" s="4" t="str">
        <v>Belowground Biomass</v>
      </c>
      <c r="O22" s="4" t="str">
        <v>Beneficial Organisms</v>
      </c>
      <c r="P22" s="4" t="str">
        <v>Benefit Cost Ratio (GRTC)</v>
      </c>
      <c r="Q22" s="4" t="str">
        <v>Benefit Cost Ratio (GRVC)</v>
      </c>
      <c r="R22" s="4" t="str">
        <v>Benefit Cost Ratio (NRTC)</v>
      </c>
      <c r="S22" s="4" t="str">
        <v>Benefit Cost Ratio (NRVC)</v>
      </c>
      <c r="T22" s="4" t="str">
        <v>Benefit Cost Ratio (Unspecified)</v>
      </c>
      <c r="U22" s="4" t="str">
        <v>Biodiversity</v>
      </c>
      <c r="V22" s="4" t="str">
        <v>Biomass Yield</v>
      </c>
      <c r="W22" s="4" t="str">
        <v>Carbon dioxide emissions</v>
      </c>
      <c r="X22" s="4" t="str">
        <v>Cation Exchange Capacity</v>
      </c>
      <c r="Y22" s="4" t="str">
        <v>CO2 Equivalent Emissions</v>
      </c>
      <c r="Z22" s="4" t="str">
        <v>Cooking Time</v>
      </c>
      <c r="AA22" s="4" t="str">
        <v>Cookstove Emissions</v>
      </c>
      <c r="AB22" s="4" t="str">
        <v>Cost Benefit Ratio (TCGR)</v>
      </c>
      <c r="AC22" s="4" t="str">
        <v>Cost Benefit Ratio (TCNR)</v>
      </c>
      <c r="AD22" s="4" t="str">
        <v>Cost Benefit Ratio (VCGR)</v>
      </c>
      <c r="AE22" s="4" t="str">
        <v>Cost Benefit Ratio (VCNR)</v>
      </c>
      <c r="AF22" s="4" t="str">
        <v>Crop Yield</v>
      </c>
      <c r="AG22" s="4" t="str">
        <v>Egg Yield</v>
      </c>
      <c r="AH22" s="4" t="str">
        <v>Emissions Intensity</v>
      </c>
      <c r="AI22" s="4" t="str">
        <v>Erosion</v>
      </c>
      <c r="AJ22" s="4" t="str">
        <v>Feed Conversion Ratio (In Out)</v>
      </c>
      <c r="AK22" s="4" t="str">
        <v>Feed Conversion Ratio (Out In)</v>
      </c>
      <c r="AL22" s="4" t="str">
        <v>Fixed Cost</v>
      </c>
      <c r="AM22" s="4" t="str">
        <v>Fuel Savings</v>
      </c>
      <c r="AN22" s="4" t="str">
        <v>Fuel Use</v>
      </c>
      <c r="AO22" s="4" t="str">
        <v>Gross Margin</v>
      </c>
      <c r="AP22" s="4" t="str">
        <v>Gross Return</v>
      </c>
      <c r="AQ22" s="4" t="str">
        <v>Income Female</v>
      </c>
      <c r="AR22" s="4" t="str">
        <v>Income Male</v>
      </c>
      <c r="AS22" s="4" t="str">
        <v>Infiltration Rate</v>
      </c>
      <c r="AT22" s="4" t="str">
        <v>Internal Rate of Return</v>
      </c>
      <c r="AU22" s="4" t="str">
        <v>Labour Cost</v>
      </c>
      <c r="AV22" s="4" t="str">
        <v>Labour Female</v>
      </c>
      <c r="AW22" s="4" t="str">
        <v>Labour Male</v>
      </c>
      <c r="AX22" s="4" t="str">
        <v>Labour Person Hours</v>
      </c>
      <c r="AY22" s="4" t="str">
        <v>Labour Value</v>
      </c>
      <c r="AZ22" s="4" t="str">
        <v>Land Equivalent Ratio</v>
      </c>
      <c r="BA22" s="4" t="str">
        <v>Marginal Rate of Return</v>
      </c>
      <c r="BB22" s="4" t="str">
        <v>Meat Yield</v>
      </c>
      <c r="BC22" s="4" t="str">
        <v>Methane Emissions</v>
      </c>
      <c r="BD22" s="4" t="str">
        <v>Milk Yield</v>
      </c>
      <c r="BE22" s="4" t="str">
        <v>Net Present Value</v>
      </c>
      <c r="BF22" s="4" t="str">
        <v>Net Return</v>
      </c>
      <c r="BG22" s="4" t="str">
        <v>Nitrogen (Apparent Efficiency)</v>
      </c>
      <c r="BH22" s="4" t="str">
        <v>Nitrogen ARE (Unspecificed)</v>
      </c>
      <c r="BI22" s="4" t="str">
        <v>Nitrogen Factor Productivity</v>
      </c>
      <c r="BJ22" s="4" t="str">
        <v>Nitrogen Use Efficiency (ARE AGB)</v>
      </c>
      <c r="BK22" s="4" t="str">
        <v>Nitrogen Use Efficiency (ARE Product)</v>
      </c>
      <c r="BL22" s="4" t="str">
        <v>Nitrogen Use Efficiency (Isotopic AGB)</v>
      </c>
      <c r="BM22" s="4" t="str">
        <v>Nitrogen Use Efficiency (Isotopic Product)</v>
      </c>
      <c r="BN22" s="4" t="str">
        <v>Nitrogen Use Efficiency (PNB AGB)</v>
      </c>
      <c r="BO22" s="4" t="str">
        <v>Nitrogen Use Efficiency (PNB Product)</v>
      </c>
      <c r="BP22" s="4" t="str">
        <v>Nitrous Oxide Emissions</v>
      </c>
      <c r="BQ22" s="4" t="str">
        <v>Other Animal Product Yield</v>
      </c>
      <c r="BR22" s="4" t="str">
        <v>Payback Period</v>
      </c>
      <c r="BS22" s="4" t="str">
        <v>Pest &amp; Pathogen (Losses)</v>
      </c>
      <c r="BT22" s="4" t="str">
        <v>Pest &amp; Pathogen (Numbers)</v>
      </c>
      <c r="BU22" s="4" t="str">
        <v>Pest &amp; Pathogen (Product Weight)</v>
      </c>
      <c r="BV22" s="4" t="str">
        <v>Phosphorus Use Efficiency (ARE AGB)</v>
      </c>
      <c r="BW22" s="4" t="str">
        <v>Phosphorus Use Efficiency (ARE Product)</v>
      </c>
      <c r="BX22" s="4" t="str">
        <v>Phosphorus Use Efficiency (Unspecified)</v>
      </c>
      <c r="BY22" s="4" t="str">
        <v>Potassium Use Efficiency (ARE AGB)</v>
      </c>
      <c r="BZ22" s="4" t="str">
        <v>Potassium Use Efficiency (ARE Product)</v>
      </c>
      <c r="CA22" s="4" t="str">
        <v>Potassium Use Efficiency (Unspecified)</v>
      </c>
      <c r="CB22" s="4" t="str">
        <v>Protein Conversion Ratio (In Out)</v>
      </c>
      <c r="CC22" s="4" t="str">
        <v>Protein Conversion Ratio (Out In)</v>
      </c>
      <c r="CD22" s="4" t="str">
        <v>Reproductive Yield</v>
      </c>
      <c r="CE22" s="4" t="str">
        <v>Return on Investment</v>
      </c>
      <c r="CF22" s="4" t="str">
        <v>Runoff</v>
      </c>
      <c r="CG22" s="4" t="str">
        <v>Soil Available Nitrogen</v>
      </c>
      <c r="CH22" s="4" t="str">
        <v>Soil Carbon Stocks</v>
      </c>
      <c r="CI22" s="4" t="str">
        <v>Soil Moisture</v>
      </c>
      <c r="CJ22" s="4" t="str">
        <v>Soil NH4</v>
      </c>
      <c r="CK22" s="4" t="str">
        <v>Soil NO3</v>
      </c>
      <c r="CL22" s="4" t="str">
        <v>Soil Organic Carbon</v>
      </c>
      <c r="CM22" s="4" t="str">
        <v>Soil Organic Carbon (Change)</v>
      </c>
      <c r="CN22" s="4" t="str">
        <v>Soil Organic Matter</v>
      </c>
      <c r="CO22" s="4" t="str">
        <v>Soil Total Nitrogen</v>
      </c>
      <c r="CP22" s="4" t="str">
        <v>Specific Fuel Use</v>
      </c>
      <c r="CQ22" s="4" t="str">
        <v>Subindicator</v>
      </c>
      <c r="CR22" s="4" t="str">
        <v>Total Cost</v>
      </c>
      <c r="CS22" s="4" t="str">
        <v>Total Factor Productivity</v>
      </c>
      <c r="CT22" s="4" t="str">
        <v>Variable Cost</v>
      </c>
      <c r="CU22" s="4" t="str">
        <v>Water Use (Irrigation)</v>
      </c>
      <c r="CV22" s="4" t="str">
        <v>Water Use (Total)</v>
      </c>
      <c r="CW22" s="4" t="str">
        <v>Water Use (Unspecified)</v>
      </c>
      <c r="CX22" s="4" t="str">
        <v>Water Use Efficiency</v>
      </c>
      <c r="CY22" s="4" t="str">
        <v>Weight Gain</v>
      </c>
      <c r="CZ22" s="4" t="str">
        <v>Yield Stability</v>
      </c>
    </row>
    <row r="23" spans="1:104" x14ac:dyDescent="0.35">
      <c r="A23" s="4">
        <v>131</v>
      </c>
      <c r="B23" s="4" t="s">
        <v>5008</v>
      </c>
      <c r="C23" s="4" t="s">
        <v>5029</v>
      </c>
      <c r="D23" s="4" t="s">
        <v>5037</v>
      </c>
      <c r="E23" s="4" t="s">
        <v>5068</v>
      </c>
      <c r="F23" s="4" t="s">
        <v>5068</v>
      </c>
      <c r="G23" s="4" t="s">
        <v>5069</v>
      </c>
      <c r="I23" s="3" t="s">
        <v>5007</v>
      </c>
      <c r="J23" s="4" t="str" cm="1">
        <f t="array" ref="J23:CZ23">TRANSPOSE(_xlfn._xlws.SORT(_xlfn.UNIQUE(_xlfn._xlws.FILTER($E:$E,ISNUMBER(SEARCH(Outcomes!$E27,$E:$E)),"Not Found"))))</f>
        <v>Aboveground Biomass</v>
      </c>
      <c r="K23" s="4" t="str">
        <v>Agronomic Efficiency</v>
      </c>
      <c r="L23" s="4" t="str">
        <v>Animal Mortality</v>
      </c>
      <c r="M23" s="4" t="str">
        <v>Animal Survival</v>
      </c>
      <c r="N23" s="4" t="str">
        <v>Belowground Biomass</v>
      </c>
      <c r="O23" s="4" t="str">
        <v>Beneficial Organisms</v>
      </c>
      <c r="P23" s="4" t="str">
        <v>Benefit Cost Ratio (GRTC)</v>
      </c>
      <c r="Q23" s="4" t="str">
        <v>Benefit Cost Ratio (GRVC)</v>
      </c>
      <c r="R23" s="4" t="str">
        <v>Benefit Cost Ratio (NRTC)</v>
      </c>
      <c r="S23" s="4" t="str">
        <v>Benefit Cost Ratio (NRVC)</v>
      </c>
      <c r="T23" s="4" t="str">
        <v>Benefit Cost Ratio (Unspecified)</v>
      </c>
      <c r="U23" s="4" t="str">
        <v>Biodiversity</v>
      </c>
      <c r="V23" s="4" t="str">
        <v>Biomass Yield</v>
      </c>
      <c r="W23" s="4" t="str">
        <v>Carbon dioxide emissions</v>
      </c>
      <c r="X23" s="4" t="str">
        <v>Cation Exchange Capacity</v>
      </c>
      <c r="Y23" s="4" t="str">
        <v>CO2 Equivalent Emissions</v>
      </c>
      <c r="Z23" s="4" t="str">
        <v>Cooking Time</v>
      </c>
      <c r="AA23" s="4" t="str">
        <v>Cookstove Emissions</v>
      </c>
      <c r="AB23" s="4" t="str">
        <v>Cost Benefit Ratio (TCGR)</v>
      </c>
      <c r="AC23" s="4" t="str">
        <v>Cost Benefit Ratio (TCNR)</v>
      </c>
      <c r="AD23" s="4" t="str">
        <v>Cost Benefit Ratio (VCGR)</v>
      </c>
      <c r="AE23" s="4" t="str">
        <v>Cost Benefit Ratio (VCNR)</v>
      </c>
      <c r="AF23" s="4" t="str">
        <v>Crop Yield</v>
      </c>
      <c r="AG23" s="4" t="str">
        <v>Egg Yield</v>
      </c>
      <c r="AH23" s="4" t="str">
        <v>Emissions Intensity</v>
      </c>
      <c r="AI23" s="4" t="str">
        <v>Erosion</v>
      </c>
      <c r="AJ23" s="4" t="str">
        <v>Feed Conversion Ratio (In Out)</v>
      </c>
      <c r="AK23" s="4" t="str">
        <v>Feed Conversion Ratio (Out In)</v>
      </c>
      <c r="AL23" s="4" t="str">
        <v>Fixed Cost</v>
      </c>
      <c r="AM23" s="4" t="str">
        <v>Fuel Savings</v>
      </c>
      <c r="AN23" s="4" t="str">
        <v>Fuel Use</v>
      </c>
      <c r="AO23" s="4" t="str">
        <v>Gross Margin</v>
      </c>
      <c r="AP23" s="4" t="str">
        <v>Gross Return</v>
      </c>
      <c r="AQ23" s="4" t="str">
        <v>Income Female</v>
      </c>
      <c r="AR23" s="4" t="str">
        <v>Income Male</v>
      </c>
      <c r="AS23" s="4" t="str">
        <v>Infiltration Rate</v>
      </c>
      <c r="AT23" s="4" t="str">
        <v>Internal Rate of Return</v>
      </c>
      <c r="AU23" s="4" t="str">
        <v>Labour Cost</v>
      </c>
      <c r="AV23" s="4" t="str">
        <v>Labour Female</v>
      </c>
      <c r="AW23" s="4" t="str">
        <v>Labour Male</v>
      </c>
      <c r="AX23" s="4" t="str">
        <v>Labour Person Hours</v>
      </c>
      <c r="AY23" s="4" t="str">
        <v>Labour Value</v>
      </c>
      <c r="AZ23" s="4" t="str">
        <v>Land Equivalent Ratio</v>
      </c>
      <c r="BA23" s="4" t="str">
        <v>Marginal Rate of Return</v>
      </c>
      <c r="BB23" s="4" t="str">
        <v>Meat Yield</v>
      </c>
      <c r="BC23" s="4" t="str">
        <v>Methane Emissions</v>
      </c>
      <c r="BD23" s="4" t="str">
        <v>Milk Yield</v>
      </c>
      <c r="BE23" s="4" t="str">
        <v>Net Present Value</v>
      </c>
      <c r="BF23" s="4" t="str">
        <v>Net Return</v>
      </c>
      <c r="BG23" s="4" t="str">
        <v>Nitrogen (Apparent Efficiency)</v>
      </c>
      <c r="BH23" s="4" t="str">
        <v>Nitrogen ARE (Unspecificed)</v>
      </c>
      <c r="BI23" s="4" t="str">
        <v>Nitrogen Factor Productivity</v>
      </c>
      <c r="BJ23" s="4" t="str">
        <v>Nitrogen Use Efficiency (ARE AGB)</v>
      </c>
      <c r="BK23" s="4" t="str">
        <v>Nitrogen Use Efficiency (ARE Product)</v>
      </c>
      <c r="BL23" s="4" t="str">
        <v>Nitrogen Use Efficiency (Isotopic AGB)</v>
      </c>
      <c r="BM23" s="4" t="str">
        <v>Nitrogen Use Efficiency (Isotopic Product)</v>
      </c>
      <c r="BN23" s="4" t="str">
        <v>Nitrogen Use Efficiency (PNB AGB)</v>
      </c>
      <c r="BO23" s="4" t="str">
        <v>Nitrogen Use Efficiency (PNB Product)</v>
      </c>
      <c r="BP23" s="4" t="str">
        <v>Nitrous Oxide Emissions</v>
      </c>
      <c r="BQ23" s="4" t="str">
        <v>Other Animal Product Yield</v>
      </c>
      <c r="BR23" s="4" t="str">
        <v>Payback Period</v>
      </c>
      <c r="BS23" s="4" t="str">
        <v>Pest &amp; Pathogen (Losses)</v>
      </c>
      <c r="BT23" s="4" t="str">
        <v>Pest &amp; Pathogen (Numbers)</v>
      </c>
      <c r="BU23" s="4" t="str">
        <v>Pest &amp; Pathogen (Product Weight)</v>
      </c>
      <c r="BV23" s="4" t="str">
        <v>Phosphorus Use Efficiency (ARE AGB)</v>
      </c>
      <c r="BW23" s="4" t="str">
        <v>Phosphorus Use Efficiency (ARE Product)</v>
      </c>
      <c r="BX23" s="4" t="str">
        <v>Phosphorus Use Efficiency (Unspecified)</v>
      </c>
      <c r="BY23" s="4" t="str">
        <v>Potassium Use Efficiency (ARE AGB)</v>
      </c>
      <c r="BZ23" s="4" t="str">
        <v>Potassium Use Efficiency (ARE Product)</v>
      </c>
      <c r="CA23" s="4" t="str">
        <v>Potassium Use Efficiency (Unspecified)</v>
      </c>
      <c r="CB23" s="4" t="str">
        <v>Protein Conversion Ratio (In Out)</v>
      </c>
      <c r="CC23" s="4" t="str">
        <v>Protein Conversion Ratio (Out In)</v>
      </c>
      <c r="CD23" s="4" t="str">
        <v>Reproductive Yield</v>
      </c>
      <c r="CE23" s="4" t="str">
        <v>Return on Investment</v>
      </c>
      <c r="CF23" s="4" t="str">
        <v>Runoff</v>
      </c>
      <c r="CG23" s="4" t="str">
        <v>Soil Available Nitrogen</v>
      </c>
      <c r="CH23" s="4" t="str">
        <v>Soil Carbon Stocks</v>
      </c>
      <c r="CI23" s="4" t="str">
        <v>Soil Moisture</v>
      </c>
      <c r="CJ23" s="4" t="str">
        <v>Soil NH4</v>
      </c>
      <c r="CK23" s="4" t="str">
        <v>Soil NO3</v>
      </c>
      <c r="CL23" s="4" t="str">
        <v>Soil Organic Carbon</v>
      </c>
      <c r="CM23" s="4" t="str">
        <v>Soil Organic Carbon (Change)</v>
      </c>
      <c r="CN23" s="4" t="str">
        <v>Soil Organic Matter</v>
      </c>
      <c r="CO23" s="4" t="str">
        <v>Soil Total Nitrogen</v>
      </c>
      <c r="CP23" s="4" t="str">
        <v>Specific Fuel Use</v>
      </c>
      <c r="CQ23" s="4" t="str">
        <v>Subindicator</v>
      </c>
      <c r="CR23" s="4" t="str">
        <v>Total Cost</v>
      </c>
      <c r="CS23" s="4" t="str">
        <v>Total Factor Productivity</v>
      </c>
      <c r="CT23" s="4" t="str">
        <v>Variable Cost</v>
      </c>
      <c r="CU23" s="4" t="str">
        <v>Water Use (Irrigation)</v>
      </c>
      <c r="CV23" s="4" t="str">
        <v>Water Use (Total)</v>
      </c>
      <c r="CW23" s="4" t="str">
        <v>Water Use (Unspecified)</v>
      </c>
      <c r="CX23" s="4" t="str">
        <v>Water Use Efficiency</v>
      </c>
      <c r="CY23" s="4" t="str">
        <v>Weight Gain</v>
      </c>
      <c r="CZ23" s="4" t="str">
        <v>Yield Stability</v>
      </c>
    </row>
    <row r="24" spans="1:104" hidden="1" x14ac:dyDescent="0.35">
      <c r="A24" s="4">
        <v>132</v>
      </c>
      <c r="B24" s="4" t="s">
        <v>5070</v>
      </c>
      <c r="C24" s="4" t="s">
        <v>5071</v>
      </c>
      <c r="D24" s="4" t="s">
        <v>5072</v>
      </c>
      <c r="E24" s="4" t="s">
        <v>5073</v>
      </c>
      <c r="F24" s="4" t="s">
        <v>5074</v>
      </c>
      <c r="G24" s="4" t="s">
        <v>5075</v>
      </c>
      <c r="I24" s="3" t="s">
        <v>5007</v>
      </c>
      <c r="J24" s="4" t="str" cm="1">
        <f t="array" ref="J24:CZ24">TRANSPOSE(_xlfn._xlws.SORT(_xlfn.UNIQUE(_xlfn._xlws.FILTER($E:$E,ISNUMBER(SEARCH(Outcomes!$E28,$E:$E)),"Not Found"))))</f>
        <v>Aboveground Biomass</v>
      </c>
      <c r="K24" s="4" t="str">
        <v>Agronomic Efficiency</v>
      </c>
      <c r="L24" s="4" t="str">
        <v>Animal Mortality</v>
      </c>
      <c r="M24" s="4" t="str">
        <v>Animal Survival</v>
      </c>
      <c r="N24" s="4" t="str">
        <v>Belowground Biomass</v>
      </c>
      <c r="O24" s="4" t="str">
        <v>Beneficial Organisms</v>
      </c>
      <c r="P24" s="4" t="str">
        <v>Benefit Cost Ratio (GRTC)</v>
      </c>
      <c r="Q24" s="4" t="str">
        <v>Benefit Cost Ratio (GRVC)</v>
      </c>
      <c r="R24" s="4" t="str">
        <v>Benefit Cost Ratio (NRTC)</v>
      </c>
      <c r="S24" s="4" t="str">
        <v>Benefit Cost Ratio (NRVC)</v>
      </c>
      <c r="T24" s="4" t="str">
        <v>Benefit Cost Ratio (Unspecified)</v>
      </c>
      <c r="U24" s="4" t="str">
        <v>Biodiversity</v>
      </c>
      <c r="V24" s="4" t="str">
        <v>Biomass Yield</v>
      </c>
      <c r="W24" s="4" t="str">
        <v>Carbon dioxide emissions</v>
      </c>
      <c r="X24" s="4" t="str">
        <v>Cation Exchange Capacity</v>
      </c>
      <c r="Y24" s="4" t="str">
        <v>CO2 Equivalent Emissions</v>
      </c>
      <c r="Z24" s="4" t="str">
        <v>Cooking Time</v>
      </c>
      <c r="AA24" s="4" t="str">
        <v>Cookstove Emissions</v>
      </c>
      <c r="AB24" s="4" t="str">
        <v>Cost Benefit Ratio (TCGR)</v>
      </c>
      <c r="AC24" s="4" t="str">
        <v>Cost Benefit Ratio (TCNR)</v>
      </c>
      <c r="AD24" s="4" t="str">
        <v>Cost Benefit Ratio (VCGR)</v>
      </c>
      <c r="AE24" s="4" t="str">
        <v>Cost Benefit Ratio (VCNR)</v>
      </c>
      <c r="AF24" s="4" t="str">
        <v>Crop Yield</v>
      </c>
      <c r="AG24" s="4" t="str">
        <v>Egg Yield</v>
      </c>
      <c r="AH24" s="4" t="str">
        <v>Emissions Intensity</v>
      </c>
      <c r="AI24" s="4" t="str">
        <v>Erosion</v>
      </c>
      <c r="AJ24" s="4" t="str">
        <v>Feed Conversion Ratio (In Out)</v>
      </c>
      <c r="AK24" s="4" t="str">
        <v>Feed Conversion Ratio (Out In)</v>
      </c>
      <c r="AL24" s="4" t="str">
        <v>Fixed Cost</v>
      </c>
      <c r="AM24" s="4" t="str">
        <v>Fuel Savings</v>
      </c>
      <c r="AN24" s="4" t="str">
        <v>Fuel Use</v>
      </c>
      <c r="AO24" s="4" t="str">
        <v>Gross Margin</v>
      </c>
      <c r="AP24" s="4" t="str">
        <v>Gross Return</v>
      </c>
      <c r="AQ24" s="4" t="str">
        <v>Income Female</v>
      </c>
      <c r="AR24" s="4" t="str">
        <v>Income Male</v>
      </c>
      <c r="AS24" s="4" t="str">
        <v>Infiltration Rate</v>
      </c>
      <c r="AT24" s="4" t="str">
        <v>Internal Rate of Return</v>
      </c>
      <c r="AU24" s="4" t="str">
        <v>Labour Cost</v>
      </c>
      <c r="AV24" s="4" t="str">
        <v>Labour Female</v>
      </c>
      <c r="AW24" s="4" t="str">
        <v>Labour Male</v>
      </c>
      <c r="AX24" s="4" t="str">
        <v>Labour Person Hours</v>
      </c>
      <c r="AY24" s="4" t="str">
        <v>Labour Value</v>
      </c>
      <c r="AZ24" s="4" t="str">
        <v>Land Equivalent Ratio</v>
      </c>
      <c r="BA24" s="4" t="str">
        <v>Marginal Rate of Return</v>
      </c>
      <c r="BB24" s="4" t="str">
        <v>Meat Yield</v>
      </c>
      <c r="BC24" s="4" t="str">
        <v>Methane Emissions</v>
      </c>
      <c r="BD24" s="4" t="str">
        <v>Milk Yield</v>
      </c>
      <c r="BE24" s="4" t="str">
        <v>Net Present Value</v>
      </c>
      <c r="BF24" s="4" t="str">
        <v>Net Return</v>
      </c>
      <c r="BG24" s="4" t="str">
        <v>Nitrogen (Apparent Efficiency)</v>
      </c>
      <c r="BH24" s="4" t="str">
        <v>Nitrogen ARE (Unspecificed)</v>
      </c>
      <c r="BI24" s="4" t="str">
        <v>Nitrogen Factor Productivity</v>
      </c>
      <c r="BJ24" s="4" t="str">
        <v>Nitrogen Use Efficiency (ARE AGB)</v>
      </c>
      <c r="BK24" s="4" t="str">
        <v>Nitrogen Use Efficiency (ARE Product)</v>
      </c>
      <c r="BL24" s="4" t="str">
        <v>Nitrogen Use Efficiency (Isotopic AGB)</v>
      </c>
      <c r="BM24" s="4" t="str">
        <v>Nitrogen Use Efficiency (Isotopic Product)</v>
      </c>
      <c r="BN24" s="4" t="str">
        <v>Nitrogen Use Efficiency (PNB AGB)</v>
      </c>
      <c r="BO24" s="4" t="str">
        <v>Nitrogen Use Efficiency (PNB Product)</v>
      </c>
      <c r="BP24" s="4" t="str">
        <v>Nitrous Oxide Emissions</v>
      </c>
      <c r="BQ24" s="4" t="str">
        <v>Other Animal Product Yield</v>
      </c>
      <c r="BR24" s="4" t="str">
        <v>Payback Period</v>
      </c>
      <c r="BS24" s="4" t="str">
        <v>Pest &amp; Pathogen (Losses)</v>
      </c>
      <c r="BT24" s="4" t="str">
        <v>Pest &amp; Pathogen (Numbers)</v>
      </c>
      <c r="BU24" s="4" t="str">
        <v>Pest &amp; Pathogen (Product Weight)</v>
      </c>
      <c r="BV24" s="4" t="str">
        <v>Phosphorus Use Efficiency (ARE AGB)</v>
      </c>
      <c r="BW24" s="4" t="str">
        <v>Phosphorus Use Efficiency (ARE Product)</v>
      </c>
      <c r="BX24" s="4" t="str">
        <v>Phosphorus Use Efficiency (Unspecified)</v>
      </c>
      <c r="BY24" s="4" t="str">
        <v>Potassium Use Efficiency (ARE AGB)</v>
      </c>
      <c r="BZ24" s="4" t="str">
        <v>Potassium Use Efficiency (ARE Product)</v>
      </c>
      <c r="CA24" s="4" t="str">
        <v>Potassium Use Efficiency (Unspecified)</v>
      </c>
      <c r="CB24" s="4" t="str">
        <v>Protein Conversion Ratio (In Out)</v>
      </c>
      <c r="CC24" s="4" t="str">
        <v>Protein Conversion Ratio (Out In)</v>
      </c>
      <c r="CD24" s="4" t="str">
        <v>Reproductive Yield</v>
      </c>
      <c r="CE24" s="4" t="str">
        <v>Return on Investment</v>
      </c>
      <c r="CF24" s="4" t="str">
        <v>Runoff</v>
      </c>
      <c r="CG24" s="4" t="str">
        <v>Soil Available Nitrogen</v>
      </c>
      <c r="CH24" s="4" t="str">
        <v>Soil Carbon Stocks</v>
      </c>
      <c r="CI24" s="4" t="str">
        <v>Soil Moisture</v>
      </c>
      <c r="CJ24" s="4" t="str">
        <v>Soil NH4</v>
      </c>
      <c r="CK24" s="4" t="str">
        <v>Soil NO3</v>
      </c>
      <c r="CL24" s="4" t="str">
        <v>Soil Organic Carbon</v>
      </c>
      <c r="CM24" s="4" t="str">
        <v>Soil Organic Carbon (Change)</v>
      </c>
      <c r="CN24" s="4" t="str">
        <v>Soil Organic Matter</v>
      </c>
      <c r="CO24" s="4" t="str">
        <v>Soil Total Nitrogen</v>
      </c>
      <c r="CP24" s="4" t="str">
        <v>Specific Fuel Use</v>
      </c>
      <c r="CQ24" s="4" t="str">
        <v>Subindicator</v>
      </c>
      <c r="CR24" s="4" t="str">
        <v>Total Cost</v>
      </c>
      <c r="CS24" s="4" t="str">
        <v>Total Factor Productivity</v>
      </c>
      <c r="CT24" s="4" t="str">
        <v>Variable Cost</v>
      </c>
      <c r="CU24" s="4" t="str">
        <v>Water Use (Irrigation)</v>
      </c>
      <c r="CV24" s="4" t="str">
        <v>Water Use (Total)</v>
      </c>
      <c r="CW24" s="4" t="str">
        <v>Water Use (Unspecified)</v>
      </c>
      <c r="CX24" s="4" t="str">
        <v>Water Use Efficiency</v>
      </c>
      <c r="CY24" s="4" t="str">
        <v>Weight Gain</v>
      </c>
      <c r="CZ24" s="4" t="str">
        <v>Yield Stability</v>
      </c>
    </row>
    <row r="25" spans="1:104" hidden="1" x14ac:dyDescent="0.35">
      <c r="A25" s="4">
        <v>133</v>
      </c>
      <c r="B25" s="4" t="s">
        <v>5070</v>
      </c>
      <c r="C25" s="4" t="s">
        <v>5071</v>
      </c>
      <c r="D25" s="4" t="s">
        <v>5072</v>
      </c>
      <c r="E25" s="4" t="s">
        <v>5076</v>
      </c>
      <c r="F25" s="4" t="s">
        <v>5076</v>
      </c>
      <c r="G25" s="4" t="s">
        <v>5077</v>
      </c>
      <c r="I25" s="3" t="s">
        <v>5007</v>
      </c>
      <c r="J25" s="4" t="str" cm="1">
        <f t="array" ref="J25:CZ25">TRANSPOSE(_xlfn._xlws.SORT(_xlfn.UNIQUE(_xlfn._xlws.FILTER($E:$E,ISNUMBER(SEARCH(Outcomes!$E29,$E:$E)),"Not Found"))))</f>
        <v>Aboveground Biomass</v>
      </c>
      <c r="K25" s="4" t="str">
        <v>Agronomic Efficiency</v>
      </c>
      <c r="L25" s="4" t="str">
        <v>Animal Mortality</v>
      </c>
      <c r="M25" s="4" t="str">
        <v>Animal Survival</v>
      </c>
      <c r="N25" s="4" t="str">
        <v>Belowground Biomass</v>
      </c>
      <c r="O25" s="4" t="str">
        <v>Beneficial Organisms</v>
      </c>
      <c r="P25" s="4" t="str">
        <v>Benefit Cost Ratio (GRTC)</v>
      </c>
      <c r="Q25" s="4" t="str">
        <v>Benefit Cost Ratio (GRVC)</v>
      </c>
      <c r="R25" s="4" t="str">
        <v>Benefit Cost Ratio (NRTC)</v>
      </c>
      <c r="S25" s="4" t="str">
        <v>Benefit Cost Ratio (NRVC)</v>
      </c>
      <c r="T25" s="4" t="str">
        <v>Benefit Cost Ratio (Unspecified)</v>
      </c>
      <c r="U25" s="4" t="str">
        <v>Biodiversity</v>
      </c>
      <c r="V25" s="4" t="str">
        <v>Biomass Yield</v>
      </c>
      <c r="W25" s="4" t="str">
        <v>Carbon dioxide emissions</v>
      </c>
      <c r="X25" s="4" t="str">
        <v>Cation Exchange Capacity</v>
      </c>
      <c r="Y25" s="4" t="str">
        <v>CO2 Equivalent Emissions</v>
      </c>
      <c r="Z25" s="4" t="str">
        <v>Cooking Time</v>
      </c>
      <c r="AA25" s="4" t="str">
        <v>Cookstove Emissions</v>
      </c>
      <c r="AB25" s="4" t="str">
        <v>Cost Benefit Ratio (TCGR)</v>
      </c>
      <c r="AC25" s="4" t="str">
        <v>Cost Benefit Ratio (TCNR)</v>
      </c>
      <c r="AD25" s="4" t="str">
        <v>Cost Benefit Ratio (VCGR)</v>
      </c>
      <c r="AE25" s="4" t="str">
        <v>Cost Benefit Ratio (VCNR)</v>
      </c>
      <c r="AF25" s="4" t="str">
        <v>Crop Yield</v>
      </c>
      <c r="AG25" s="4" t="str">
        <v>Egg Yield</v>
      </c>
      <c r="AH25" s="4" t="str">
        <v>Emissions Intensity</v>
      </c>
      <c r="AI25" s="4" t="str">
        <v>Erosion</v>
      </c>
      <c r="AJ25" s="4" t="str">
        <v>Feed Conversion Ratio (In Out)</v>
      </c>
      <c r="AK25" s="4" t="str">
        <v>Feed Conversion Ratio (Out In)</v>
      </c>
      <c r="AL25" s="4" t="str">
        <v>Fixed Cost</v>
      </c>
      <c r="AM25" s="4" t="str">
        <v>Fuel Savings</v>
      </c>
      <c r="AN25" s="4" t="str">
        <v>Fuel Use</v>
      </c>
      <c r="AO25" s="4" t="str">
        <v>Gross Margin</v>
      </c>
      <c r="AP25" s="4" t="str">
        <v>Gross Return</v>
      </c>
      <c r="AQ25" s="4" t="str">
        <v>Income Female</v>
      </c>
      <c r="AR25" s="4" t="str">
        <v>Income Male</v>
      </c>
      <c r="AS25" s="4" t="str">
        <v>Infiltration Rate</v>
      </c>
      <c r="AT25" s="4" t="str">
        <v>Internal Rate of Return</v>
      </c>
      <c r="AU25" s="4" t="str">
        <v>Labour Cost</v>
      </c>
      <c r="AV25" s="4" t="str">
        <v>Labour Female</v>
      </c>
      <c r="AW25" s="4" t="str">
        <v>Labour Male</v>
      </c>
      <c r="AX25" s="4" t="str">
        <v>Labour Person Hours</v>
      </c>
      <c r="AY25" s="4" t="str">
        <v>Labour Value</v>
      </c>
      <c r="AZ25" s="4" t="str">
        <v>Land Equivalent Ratio</v>
      </c>
      <c r="BA25" s="4" t="str">
        <v>Marginal Rate of Return</v>
      </c>
      <c r="BB25" s="4" t="str">
        <v>Meat Yield</v>
      </c>
      <c r="BC25" s="4" t="str">
        <v>Methane Emissions</v>
      </c>
      <c r="BD25" s="4" t="str">
        <v>Milk Yield</v>
      </c>
      <c r="BE25" s="4" t="str">
        <v>Net Present Value</v>
      </c>
      <c r="BF25" s="4" t="str">
        <v>Net Return</v>
      </c>
      <c r="BG25" s="4" t="str">
        <v>Nitrogen (Apparent Efficiency)</v>
      </c>
      <c r="BH25" s="4" t="str">
        <v>Nitrogen ARE (Unspecificed)</v>
      </c>
      <c r="BI25" s="4" t="str">
        <v>Nitrogen Factor Productivity</v>
      </c>
      <c r="BJ25" s="4" t="str">
        <v>Nitrogen Use Efficiency (ARE AGB)</v>
      </c>
      <c r="BK25" s="4" t="str">
        <v>Nitrogen Use Efficiency (ARE Product)</v>
      </c>
      <c r="BL25" s="4" t="str">
        <v>Nitrogen Use Efficiency (Isotopic AGB)</v>
      </c>
      <c r="BM25" s="4" t="str">
        <v>Nitrogen Use Efficiency (Isotopic Product)</v>
      </c>
      <c r="BN25" s="4" t="str">
        <v>Nitrogen Use Efficiency (PNB AGB)</v>
      </c>
      <c r="BO25" s="4" t="str">
        <v>Nitrogen Use Efficiency (PNB Product)</v>
      </c>
      <c r="BP25" s="4" t="str">
        <v>Nitrous Oxide Emissions</v>
      </c>
      <c r="BQ25" s="4" t="str">
        <v>Other Animal Product Yield</v>
      </c>
      <c r="BR25" s="4" t="str">
        <v>Payback Period</v>
      </c>
      <c r="BS25" s="4" t="str">
        <v>Pest &amp; Pathogen (Losses)</v>
      </c>
      <c r="BT25" s="4" t="str">
        <v>Pest &amp; Pathogen (Numbers)</v>
      </c>
      <c r="BU25" s="4" t="str">
        <v>Pest &amp; Pathogen (Product Weight)</v>
      </c>
      <c r="BV25" s="4" t="str">
        <v>Phosphorus Use Efficiency (ARE AGB)</v>
      </c>
      <c r="BW25" s="4" t="str">
        <v>Phosphorus Use Efficiency (ARE Product)</v>
      </c>
      <c r="BX25" s="4" t="str">
        <v>Phosphorus Use Efficiency (Unspecified)</v>
      </c>
      <c r="BY25" s="4" t="str">
        <v>Potassium Use Efficiency (ARE AGB)</v>
      </c>
      <c r="BZ25" s="4" t="str">
        <v>Potassium Use Efficiency (ARE Product)</v>
      </c>
      <c r="CA25" s="4" t="str">
        <v>Potassium Use Efficiency (Unspecified)</v>
      </c>
      <c r="CB25" s="4" t="str">
        <v>Protein Conversion Ratio (In Out)</v>
      </c>
      <c r="CC25" s="4" t="str">
        <v>Protein Conversion Ratio (Out In)</v>
      </c>
      <c r="CD25" s="4" t="str">
        <v>Reproductive Yield</v>
      </c>
      <c r="CE25" s="4" t="str">
        <v>Return on Investment</v>
      </c>
      <c r="CF25" s="4" t="str">
        <v>Runoff</v>
      </c>
      <c r="CG25" s="4" t="str">
        <v>Soil Available Nitrogen</v>
      </c>
      <c r="CH25" s="4" t="str">
        <v>Soil Carbon Stocks</v>
      </c>
      <c r="CI25" s="4" t="str">
        <v>Soil Moisture</v>
      </c>
      <c r="CJ25" s="4" t="str">
        <v>Soil NH4</v>
      </c>
      <c r="CK25" s="4" t="str">
        <v>Soil NO3</v>
      </c>
      <c r="CL25" s="4" t="str">
        <v>Soil Organic Carbon</v>
      </c>
      <c r="CM25" s="4" t="str">
        <v>Soil Organic Carbon (Change)</v>
      </c>
      <c r="CN25" s="4" t="str">
        <v>Soil Organic Matter</v>
      </c>
      <c r="CO25" s="4" t="str">
        <v>Soil Total Nitrogen</v>
      </c>
      <c r="CP25" s="4" t="str">
        <v>Specific Fuel Use</v>
      </c>
      <c r="CQ25" s="4" t="str">
        <v>Subindicator</v>
      </c>
      <c r="CR25" s="4" t="str">
        <v>Total Cost</v>
      </c>
      <c r="CS25" s="4" t="str">
        <v>Total Factor Productivity</v>
      </c>
      <c r="CT25" s="4" t="str">
        <v>Variable Cost</v>
      </c>
      <c r="CU25" s="4" t="str">
        <v>Water Use (Irrigation)</v>
      </c>
      <c r="CV25" s="4" t="str">
        <v>Water Use (Total)</v>
      </c>
      <c r="CW25" s="4" t="str">
        <v>Water Use (Unspecified)</v>
      </c>
      <c r="CX25" s="4" t="str">
        <v>Water Use Efficiency</v>
      </c>
      <c r="CY25" s="4" t="str">
        <v>Weight Gain</v>
      </c>
      <c r="CZ25" s="4" t="str">
        <v>Yield Stability</v>
      </c>
    </row>
    <row r="26" spans="1:104" x14ac:dyDescent="0.35">
      <c r="A26" s="4">
        <v>134</v>
      </c>
      <c r="B26" s="4" t="s">
        <v>5008</v>
      </c>
      <c r="C26" s="4" t="s">
        <v>5029</v>
      </c>
      <c r="D26" s="4" t="s">
        <v>5037</v>
      </c>
      <c r="E26" s="4" t="s">
        <v>5078</v>
      </c>
      <c r="F26" s="4" t="s">
        <v>5079</v>
      </c>
      <c r="G26" s="4" t="s">
        <v>5080</v>
      </c>
      <c r="I26" s="3" t="s">
        <v>5007</v>
      </c>
      <c r="J26" s="4" t="str" cm="1">
        <f t="array" ref="J26:CZ26">TRANSPOSE(_xlfn._xlws.SORT(_xlfn.UNIQUE(_xlfn._xlws.FILTER($E:$E,ISNUMBER(SEARCH(Outcomes!$E30,$E:$E)),"Not Found"))))</f>
        <v>Aboveground Biomass</v>
      </c>
      <c r="K26" s="4" t="str">
        <v>Agronomic Efficiency</v>
      </c>
      <c r="L26" s="4" t="str">
        <v>Animal Mortality</v>
      </c>
      <c r="M26" s="4" t="str">
        <v>Animal Survival</v>
      </c>
      <c r="N26" s="4" t="str">
        <v>Belowground Biomass</v>
      </c>
      <c r="O26" s="4" t="str">
        <v>Beneficial Organisms</v>
      </c>
      <c r="P26" s="4" t="str">
        <v>Benefit Cost Ratio (GRTC)</v>
      </c>
      <c r="Q26" s="4" t="str">
        <v>Benefit Cost Ratio (GRVC)</v>
      </c>
      <c r="R26" s="4" t="str">
        <v>Benefit Cost Ratio (NRTC)</v>
      </c>
      <c r="S26" s="4" t="str">
        <v>Benefit Cost Ratio (NRVC)</v>
      </c>
      <c r="T26" s="4" t="str">
        <v>Benefit Cost Ratio (Unspecified)</v>
      </c>
      <c r="U26" s="4" t="str">
        <v>Biodiversity</v>
      </c>
      <c r="V26" s="4" t="str">
        <v>Biomass Yield</v>
      </c>
      <c r="W26" s="4" t="str">
        <v>Carbon dioxide emissions</v>
      </c>
      <c r="X26" s="4" t="str">
        <v>Cation Exchange Capacity</v>
      </c>
      <c r="Y26" s="4" t="str">
        <v>CO2 Equivalent Emissions</v>
      </c>
      <c r="Z26" s="4" t="str">
        <v>Cooking Time</v>
      </c>
      <c r="AA26" s="4" t="str">
        <v>Cookstove Emissions</v>
      </c>
      <c r="AB26" s="4" t="str">
        <v>Cost Benefit Ratio (TCGR)</v>
      </c>
      <c r="AC26" s="4" t="str">
        <v>Cost Benefit Ratio (TCNR)</v>
      </c>
      <c r="AD26" s="4" t="str">
        <v>Cost Benefit Ratio (VCGR)</v>
      </c>
      <c r="AE26" s="4" t="str">
        <v>Cost Benefit Ratio (VCNR)</v>
      </c>
      <c r="AF26" s="4" t="str">
        <v>Crop Yield</v>
      </c>
      <c r="AG26" s="4" t="str">
        <v>Egg Yield</v>
      </c>
      <c r="AH26" s="4" t="str">
        <v>Emissions Intensity</v>
      </c>
      <c r="AI26" s="4" t="str">
        <v>Erosion</v>
      </c>
      <c r="AJ26" s="4" t="str">
        <v>Feed Conversion Ratio (In Out)</v>
      </c>
      <c r="AK26" s="4" t="str">
        <v>Feed Conversion Ratio (Out In)</v>
      </c>
      <c r="AL26" s="4" t="str">
        <v>Fixed Cost</v>
      </c>
      <c r="AM26" s="4" t="str">
        <v>Fuel Savings</v>
      </c>
      <c r="AN26" s="4" t="str">
        <v>Fuel Use</v>
      </c>
      <c r="AO26" s="4" t="str">
        <v>Gross Margin</v>
      </c>
      <c r="AP26" s="4" t="str">
        <v>Gross Return</v>
      </c>
      <c r="AQ26" s="4" t="str">
        <v>Income Female</v>
      </c>
      <c r="AR26" s="4" t="str">
        <v>Income Male</v>
      </c>
      <c r="AS26" s="4" t="str">
        <v>Infiltration Rate</v>
      </c>
      <c r="AT26" s="4" t="str">
        <v>Internal Rate of Return</v>
      </c>
      <c r="AU26" s="4" t="str">
        <v>Labour Cost</v>
      </c>
      <c r="AV26" s="4" t="str">
        <v>Labour Female</v>
      </c>
      <c r="AW26" s="4" t="str">
        <v>Labour Male</v>
      </c>
      <c r="AX26" s="4" t="str">
        <v>Labour Person Hours</v>
      </c>
      <c r="AY26" s="4" t="str">
        <v>Labour Value</v>
      </c>
      <c r="AZ26" s="4" t="str">
        <v>Land Equivalent Ratio</v>
      </c>
      <c r="BA26" s="4" t="str">
        <v>Marginal Rate of Return</v>
      </c>
      <c r="BB26" s="4" t="str">
        <v>Meat Yield</v>
      </c>
      <c r="BC26" s="4" t="str">
        <v>Methane Emissions</v>
      </c>
      <c r="BD26" s="4" t="str">
        <v>Milk Yield</v>
      </c>
      <c r="BE26" s="4" t="str">
        <v>Net Present Value</v>
      </c>
      <c r="BF26" s="4" t="str">
        <v>Net Return</v>
      </c>
      <c r="BG26" s="4" t="str">
        <v>Nitrogen (Apparent Efficiency)</v>
      </c>
      <c r="BH26" s="4" t="str">
        <v>Nitrogen ARE (Unspecificed)</v>
      </c>
      <c r="BI26" s="4" t="str">
        <v>Nitrogen Factor Productivity</v>
      </c>
      <c r="BJ26" s="4" t="str">
        <v>Nitrogen Use Efficiency (ARE AGB)</v>
      </c>
      <c r="BK26" s="4" t="str">
        <v>Nitrogen Use Efficiency (ARE Product)</v>
      </c>
      <c r="BL26" s="4" t="str">
        <v>Nitrogen Use Efficiency (Isotopic AGB)</v>
      </c>
      <c r="BM26" s="4" t="str">
        <v>Nitrogen Use Efficiency (Isotopic Product)</v>
      </c>
      <c r="BN26" s="4" t="str">
        <v>Nitrogen Use Efficiency (PNB AGB)</v>
      </c>
      <c r="BO26" s="4" t="str">
        <v>Nitrogen Use Efficiency (PNB Product)</v>
      </c>
      <c r="BP26" s="4" t="str">
        <v>Nitrous Oxide Emissions</v>
      </c>
      <c r="BQ26" s="4" t="str">
        <v>Other Animal Product Yield</v>
      </c>
      <c r="BR26" s="4" t="str">
        <v>Payback Period</v>
      </c>
      <c r="BS26" s="4" t="str">
        <v>Pest &amp; Pathogen (Losses)</v>
      </c>
      <c r="BT26" s="4" t="str">
        <v>Pest &amp; Pathogen (Numbers)</v>
      </c>
      <c r="BU26" s="4" t="str">
        <v>Pest &amp; Pathogen (Product Weight)</v>
      </c>
      <c r="BV26" s="4" t="str">
        <v>Phosphorus Use Efficiency (ARE AGB)</v>
      </c>
      <c r="BW26" s="4" t="str">
        <v>Phosphorus Use Efficiency (ARE Product)</v>
      </c>
      <c r="BX26" s="4" t="str">
        <v>Phosphorus Use Efficiency (Unspecified)</v>
      </c>
      <c r="BY26" s="4" t="str">
        <v>Potassium Use Efficiency (ARE AGB)</v>
      </c>
      <c r="BZ26" s="4" t="str">
        <v>Potassium Use Efficiency (ARE Product)</v>
      </c>
      <c r="CA26" s="4" t="str">
        <v>Potassium Use Efficiency (Unspecified)</v>
      </c>
      <c r="CB26" s="4" t="str">
        <v>Protein Conversion Ratio (In Out)</v>
      </c>
      <c r="CC26" s="4" t="str">
        <v>Protein Conversion Ratio (Out In)</v>
      </c>
      <c r="CD26" s="4" t="str">
        <v>Reproductive Yield</v>
      </c>
      <c r="CE26" s="4" t="str">
        <v>Return on Investment</v>
      </c>
      <c r="CF26" s="4" t="str">
        <v>Runoff</v>
      </c>
      <c r="CG26" s="4" t="str">
        <v>Soil Available Nitrogen</v>
      </c>
      <c r="CH26" s="4" t="str">
        <v>Soil Carbon Stocks</v>
      </c>
      <c r="CI26" s="4" t="str">
        <v>Soil Moisture</v>
      </c>
      <c r="CJ26" s="4" t="str">
        <v>Soil NH4</v>
      </c>
      <c r="CK26" s="4" t="str">
        <v>Soil NO3</v>
      </c>
      <c r="CL26" s="4" t="str">
        <v>Soil Organic Carbon</v>
      </c>
      <c r="CM26" s="4" t="str">
        <v>Soil Organic Carbon (Change)</v>
      </c>
      <c r="CN26" s="4" t="str">
        <v>Soil Organic Matter</v>
      </c>
      <c r="CO26" s="4" t="str">
        <v>Soil Total Nitrogen</v>
      </c>
      <c r="CP26" s="4" t="str">
        <v>Specific Fuel Use</v>
      </c>
      <c r="CQ26" s="4" t="str">
        <v>Subindicator</v>
      </c>
      <c r="CR26" s="4" t="str">
        <v>Total Cost</v>
      </c>
      <c r="CS26" s="4" t="str">
        <v>Total Factor Productivity</v>
      </c>
      <c r="CT26" s="4" t="str">
        <v>Variable Cost</v>
      </c>
      <c r="CU26" s="4" t="str">
        <v>Water Use (Irrigation)</v>
      </c>
      <c r="CV26" s="4" t="str">
        <v>Water Use (Total)</v>
      </c>
      <c r="CW26" s="4" t="str">
        <v>Water Use (Unspecified)</v>
      </c>
      <c r="CX26" s="4" t="str">
        <v>Water Use Efficiency</v>
      </c>
      <c r="CY26" s="4" t="str">
        <v>Weight Gain</v>
      </c>
      <c r="CZ26" s="4" t="str">
        <v>Yield Stability</v>
      </c>
    </row>
    <row r="27" spans="1:104" x14ac:dyDescent="0.35">
      <c r="A27" s="4">
        <v>137</v>
      </c>
      <c r="B27" s="4" t="s">
        <v>5008</v>
      </c>
      <c r="C27" s="4" t="s">
        <v>5029</v>
      </c>
      <c r="D27" s="4" t="s">
        <v>5037</v>
      </c>
      <c r="E27" s="4" t="s">
        <v>5081</v>
      </c>
      <c r="F27" s="4" t="s">
        <v>5082</v>
      </c>
      <c r="G27" s="4" t="s">
        <v>5083</v>
      </c>
      <c r="I27" s="3" t="s">
        <v>5007</v>
      </c>
      <c r="J27" s="4" t="str" cm="1">
        <f t="array" ref="J27:CZ27">TRANSPOSE(_xlfn._xlws.SORT(_xlfn.UNIQUE(_xlfn._xlws.FILTER($E:$E,ISNUMBER(SEARCH(Outcomes!$E31,$E:$E)),"Not Found"))))</f>
        <v>Aboveground Biomass</v>
      </c>
      <c r="K27" s="4" t="str">
        <v>Agronomic Efficiency</v>
      </c>
      <c r="L27" s="4" t="str">
        <v>Animal Mortality</v>
      </c>
      <c r="M27" s="4" t="str">
        <v>Animal Survival</v>
      </c>
      <c r="N27" s="4" t="str">
        <v>Belowground Biomass</v>
      </c>
      <c r="O27" s="4" t="str">
        <v>Beneficial Organisms</v>
      </c>
      <c r="P27" s="4" t="str">
        <v>Benefit Cost Ratio (GRTC)</v>
      </c>
      <c r="Q27" s="4" t="str">
        <v>Benefit Cost Ratio (GRVC)</v>
      </c>
      <c r="R27" s="4" t="str">
        <v>Benefit Cost Ratio (NRTC)</v>
      </c>
      <c r="S27" s="4" t="str">
        <v>Benefit Cost Ratio (NRVC)</v>
      </c>
      <c r="T27" s="4" t="str">
        <v>Benefit Cost Ratio (Unspecified)</v>
      </c>
      <c r="U27" s="4" t="str">
        <v>Biodiversity</v>
      </c>
      <c r="V27" s="4" t="str">
        <v>Biomass Yield</v>
      </c>
      <c r="W27" s="4" t="str">
        <v>Carbon dioxide emissions</v>
      </c>
      <c r="X27" s="4" t="str">
        <v>Cation Exchange Capacity</v>
      </c>
      <c r="Y27" s="4" t="str">
        <v>CO2 Equivalent Emissions</v>
      </c>
      <c r="Z27" s="4" t="str">
        <v>Cooking Time</v>
      </c>
      <c r="AA27" s="4" t="str">
        <v>Cookstove Emissions</v>
      </c>
      <c r="AB27" s="4" t="str">
        <v>Cost Benefit Ratio (TCGR)</v>
      </c>
      <c r="AC27" s="4" t="str">
        <v>Cost Benefit Ratio (TCNR)</v>
      </c>
      <c r="AD27" s="4" t="str">
        <v>Cost Benefit Ratio (VCGR)</v>
      </c>
      <c r="AE27" s="4" t="str">
        <v>Cost Benefit Ratio (VCNR)</v>
      </c>
      <c r="AF27" s="4" t="str">
        <v>Crop Yield</v>
      </c>
      <c r="AG27" s="4" t="str">
        <v>Egg Yield</v>
      </c>
      <c r="AH27" s="4" t="str">
        <v>Emissions Intensity</v>
      </c>
      <c r="AI27" s="4" t="str">
        <v>Erosion</v>
      </c>
      <c r="AJ27" s="4" t="str">
        <v>Feed Conversion Ratio (In Out)</v>
      </c>
      <c r="AK27" s="4" t="str">
        <v>Feed Conversion Ratio (Out In)</v>
      </c>
      <c r="AL27" s="4" t="str">
        <v>Fixed Cost</v>
      </c>
      <c r="AM27" s="4" t="str">
        <v>Fuel Savings</v>
      </c>
      <c r="AN27" s="4" t="str">
        <v>Fuel Use</v>
      </c>
      <c r="AO27" s="4" t="str">
        <v>Gross Margin</v>
      </c>
      <c r="AP27" s="4" t="str">
        <v>Gross Return</v>
      </c>
      <c r="AQ27" s="4" t="str">
        <v>Income Female</v>
      </c>
      <c r="AR27" s="4" t="str">
        <v>Income Male</v>
      </c>
      <c r="AS27" s="4" t="str">
        <v>Infiltration Rate</v>
      </c>
      <c r="AT27" s="4" t="str">
        <v>Internal Rate of Return</v>
      </c>
      <c r="AU27" s="4" t="str">
        <v>Labour Cost</v>
      </c>
      <c r="AV27" s="4" t="str">
        <v>Labour Female</v>
      </c>
      <c r="AW27" s="4" t="str">
        <v>Labour Male</v>
      </c>
      <c r="AX27" s="4" t="str">
        <v>Labour Person Hours</v>
      </c>
      <c r="AY27" s="4" t="str">
        <v>Labour Value</v>
      </c>
      <c r="AZ27" s="4" t="str">
        <v>Land Equivalent Ratio</v>
      </c>
      <c r="BA27" s="4" t="str">
        <v>Marginal Rate of Return</v>
      </c>
      <c r="BB27" s="4" t="str">
        <v>Meat Yield</v>
      </c>
      <c r="BC27" s="4" t="str">
        <v>Methane Emissions</v>
      </c>
      <c r="BD27" s="4" t="str">
        <v>Milk Yield</v>
      </c>
      <c r="BE27" s="4" t="str">
        <v>Net Present Value</v>
      </c>
      <c r="BF27" s="4" t="str">
        <v>Net Return</v>
      </c>
      <c r="BG27" s="4" t="str">
        <v>Nitrogen (Apparent Efficiency)</v>
      </c>
      <c r="BH27" s="4" t="str">
        <v>Nitrogen ARE (Unspecificed)</v>
      </c>
      <c r="BI27" s="4" t="str">
        <v>Nitrogen Factor Productivity</v>
      </c>
      <c r="BJ27" s="4" t="str">
        <v>Nitrogen Use Efficiency (ARE AGB)</v>
      </c>
      <c r="BK27" s="4" t="str">
        <v>Nitrogen Use Efficiency (ARE Product)</v>
      </c>
      <c r="BL27" s="4" t="str">
        <v>Nitrogen Use Efficiency (Isotopic AGB)</v>
      </c>
      <c r="BM27" s="4" t="str">
        <v>Nitrogen Use Efficiency (Isotopic Product)</v>
      </c>
      <c r="BN27" s="4" t="str">
        <v>Nitrogen Use Efficiency (PNB AGB)</v>
      </c>
      <c r="BO27" s="4" t="str">
        <v>Nitrogen Use Efficiency (PNB Product)</v>
      </c>
      <c r="BP27" s="4" t="str">
        <v>Nitrous Oxide Emissions</v>
      </c>
      <c r="BQ27" s="4" t="str">
        <v>Other Animal Product Yield</v>
      </c>
      <c r="BR27" s="4" t="str">
        <v>Payback Period</v>
      </c>
      <c r="BS27" s="4" t="str">
        <v>Pest &amp; Pathogen (Losses)</v>
      </c>
      <c r="BT27" s="4" t="str">
        <v>Pest &amp; Pathogen (Numbers)</v>
      </c>
      <c r="BU27" s="4" t="str">
        <v>Pest &amp; Pathogen (Product Weight)</v>
      </c>
      <c r="BV27" s="4" t="str">
        <v>Phosphorus Use Efficiency (ARE AGB)</v>
      </c>
      <c r="BW27" s="4" t="str">
        <v>Phosphorus Use Efficiency (ARE Product)</v>
      </c>
      <c r="BX27" s="4" t="str">
        <v>Phosphorus Use Efficiency (Unspecified)</v>
      </c>
      <c r="BY27" s="4" t="str">
        <v>Potassium Use Efficiency (ARE AGB)</v>
      </c>
      <c r="BZ27" s="4" t="str">
        <v>Potassium Use Efficiency (ARE Product)</v>
      </c>
      <c r="CA27" s="4" t="str">
        <v>Potassium Use Efficiency (Unspecified)</v>
      </c>
      <c r="CB27" s="4" t="str">
        <v>Protein Conversion Ratio (In Out)</v>
      </c>
      <c r="CC27" s="4" t="str">
        <v>Protein Conversion Ratio (Out In)</v>
      </c>
      <c r="CD27" s="4" t="str">
        <v>Reproductive Yield</v>
      </c>
      <c r="CE27" s="4" t="str">
        <v>Return on Investment</v>
      </c>
      <c r="CF27" s="4" t="str">
        <v>Runoff</v>
      </c>
      <c r="CG27" s="4" t="str">
        <v>Soil Available Nitrogen</v>
      </c>
      <c r="CH27" s="4" t="str">
        <v>Soil Carbon Stocks</v>
      </c>
      <c r="CI27" s="4" t="str">
        <v>Soil Moisture</v>
      </c>
      <c r="CJ27" s="4" t="str">
        <v>Soil NH4</v>
      </c>
      <c r="CK27" s="4" t="str">
        <v>Soil NO3</v>
      </c>
      <c r="CL27" s="4" t="str">
        <v>Soil Organic Carbon</v>
      </c>
      <c r="CM27" s="4" t="str">
        <v>Soil Organic Carbon (Change)</v>
      </c>
      <c r="CN27" s="4" t="str">
        <v>Soil Organic Matter</v>
      </c>
      <c r="CO27" s="4" t="str">
        <v>Soil Total Nitrogen</v>
      </c>
      <c r="CP27" s="4" t="str">
        <v>Specific Fuel Use</v>
      </c>
      <c r="CQ27" s="4" t="str">
        <v>Subindicator</v>
      </c>
      <c r="CR27" s="4" t="str">
        <v>Total Cost</v>
      </c>
      <c r="CS27" s="4" t="str">
        <v>Total Factor Productivity</v>
      </c>
      <c r="CT27" s="4" t="str">
        <v>Variable Cost</v>
      </c>
      <c r="CU27" s="4" t="str">
        <v>Water Use (Irrigation)</v>
      </c>
      <c r="CV27" s="4" t="str">
        <v>Water Use (Total)</v>
      </c>
      <c r="CW27" s="4" t="str">
        <v>Water Use (Unspecified)</v>
      </c>
      <c r="CX27" s="4" t="str">
        <v>Water Use Efficiency</v>
      </c>
      <c r="CY27" s="4" t="str">
        <v>Weight Gain</v>
      </c>
      <c r="CZ27" s="4" t="str">
        <v>Yield Stability</v>
      </c>
    </row>
    <row r="28" spans="1:104" x14ac:dyDescent="0.35">
      <c r="A28" s="4">
        <v>137.1</v>
      </c>
      <c r="B28" s="4" t="s">
        <v>5008</v>
      </c>
      <c r="C28" s="4" t="s">
        <v>5029</v>
      </c>
      <c r="D28" s="4" t="s">
        <v>5037</v>
      </c>
      <c r="E28" s="4" t="s">
        <v>5084</v>
      </c>
      <c r="F28" s="4" t="s">
        <v>5085</v>
      </c>
      <c r="G28" s="4" t="s">
        <v>5086</v>
      </c>
      <c r="I28" s="3" t="s">
        <v>5007</v>
      </c>
      <c r="J28" s="4" t="str" cm="1">
        <f t="array" ref="J28:CZ28">TRANSPOSE(_xlfn._xlws.SORT(_xlfn.UNIQUE(_xlfn._xlws.FILTER($E:$E,ISNUMBER(SEARCH(Outcomes!$E32,$E:$E)),"Not Found"))))</f>
        <v>Aboveground Biomass</v>
      </c>
      <c r="K28" s="4" t="str">
        <v>Agronomic Efficiency</v>
      </c>
      <c r="L28" s="4" t="str">
        <v>Animal Mortality</v>
      </c>
      <c r="M28" s="4" t="str">
        <v>Animal Survival</v>
      </c>
      <c r="N28" s="4" t="str">
        <v>Belowground Biomass</v>
      </c>
      <c r="O28" s="4" t="str">
        <v>Beneficial Organisms</v>
      </c>
      <c r="P28" s="4" t="str">
        <v>Benefit Cost Ratio (GRTC)</v>
      </c>
      <c r="Q28" s="4" t="str">
        <v>Benefit Cost Ratio (GRVC)</v>
      </c>
      <c r="R28" s="4" t="str">
        <v>Benefit Cost Ratio (NRTC)</v>
      </c>
      <c r="S28" s="4" t="str">
        <v>Benefit Cost Ratio (NRVC)</v>
      </c>
      <c r="T28" s="4" t="str">
        <v>Benefit Cost Ratio (Unspecified)</v>
      </c>
      <c r="U28" s="4" t="str">
        <v>Biodiversity</v>
      </c>
      <c r="V28" s="4" t="str">
        <v>Biomass Yield</v>
      </c>
      <c r="W28" s="4" t="str">
        <v>Carbon dioxide emissions</v>
      </c>
      <c r="X28" s="4" t="str">
        <v>Cation Exchange Capacity</v>
      </c>
      <c r="Y28" s="4" t="str">
        <v>CO2 Equivalent Emissions</v>
      </c>
      <c r="Z28" s="4" t="str">
        <v>Cooking Time</v>
      </c>
      <c r="AA28" s="4" t="str">
        <v>Cookstove Emissions</v>
      </c>
      <c r="AB28" s="4" t="str">
        <v>Cost Benefit Ratio (TCGR)</v>
      </c>
      <c r="AC28" s="4" t="str">
        <v>Cost Benefit Ratio (TCNR)</v>
      </c>
      <c r="AD28" s="4" t="str">
        <v>Cost Benefit Ratio (VCGR)</v>
      </c>
      <c r="AE28" s="4" t="str">
        <v>Cost Benefit Ratio (VCNR)</v>
      </c>
      <c r="AF28" s="4" t="str">
        <v>Crop Yield</v>
      </c>
      <c r="AG28" s="4" t="str">
        <v>Egg Yield</v>
      </c>
      <c r="AH28" s="4" t="str">
        <v>Emissions Intensity</v>
      </c>
      <c r="AI28" s="4" t="str">
        <v>Erosion</v>
      </c>
      <c r="AJ28" s="4" t="str">
        <v>Feed Conversion Ratio (In Out)</v>
      </c>
      <c r="AK28" s="4" t="str">
        <v>Feed Conversion Ratio (Out In)</v>
      </c>
      <c r="AL28" s="4" t="str">
        <v>Fixed Cost</v>
      </c>
      <c r="AM28" s="4" t="str">
        <v>Fuel Savings</v>
      </c>
      <c r="AN28" s="4" t="str">
        <v>Fuel Use</v>
      </c>
      <c r="AO28" s="4" t="str">
        <v>Gross Margin</v>
      </c>
      <c r="AP28" s="4" t="str">
        <v>Gross Return</v>
      </c>
      <c r="AQ28" s="4" t="str">
        <v>Income Female</v>
      </c>
      <c r="AR28" s="4" t="str">
        <v>Income Male</v>
      </c>
      <c r="AS28" s="4" t="str">
        <v>Infiltration Rate</v>
      </c>
      <c r="AT28" s="4" t="str">
        <v>Internal Rate of Return</v>
      </c>
      <c r="AU28" s="4" t="str">
        <v>Labour Cost</v>
      </c>
      <c r="AV28" s="4" t="str">
        <v>Labour Female</v>
      </c>
      <c r="AW28" s="4" t="str">
        <v>Labour Male</v>
      </c>
      <c r="AX28" s="4" t="str">
        <v>Labour Person Hours</v>
      </c>
      <c r="AY28" s="4" t="str">
        <v>Labour Value</v>
      </c>
      <c r="AZ28" s="4" t="str">
        <v>Land Equivalent Ratio</v>
      </c>
      <c r="BA28" s="4" t="str">
        <v>Marginal Rate of Return</v>
      </c>
      <c r="BB28" s="4" t="str">
        <v>Meat Yield</v>
      </c>
      <c r="BC28" s="4" t="str">
        <v>Methane Emissions</v>
      </c>
      <c r="BD28" s="4" t="str">
        <v>Milk Yield</v>
      </c>
      <c r="BE28" s="4" t="str">
        <v>Net Present Value</v>
      </c>
      <c r="BF28" s="4" t="str">
        <v>Net Return</v>
      </c>
      <c r="BG28" s="4" t="str">
        <v>Nitrogen (Apparent Efficiency)</v>
      </c>
      <c r="BH28" s="4" t="str">
        <v>Nitrogen ARE (Unspecificed)</v>
      </c>
      <c r="BI28" s="4" t="str">
        <v>Nitrogen Factor Productivity</v>
      </c>
      <c r="BJ28" s="4" t="str">
        <v>Nitrogen Use Efficiency (ARE AGB)</v>
      </c>
      <c r="BK28" s="4" t="str">
        <v>Nitrogen Use Efficiency (ARE Product)</v>
      </c>
      <c r="BL28" s="4" t="str">
        <v>Nitrogen Use Efficiency (Isotopic AGB)</v>
      </c>
      <c r="BM28" s="4" t="str">
        <v>Nitrogen Use Efficiency (Isotopic Product)</v>
      </c>
      <c r="BN28" s="4" t="str">
        <v>Nitrogen Use Efficiency (PNB AGB)</v>
      </c>
      <c r="BO28" s="4" t="str">
        <v>Nitrogen Use Efficiency (PNB Product)</v>
      </c>
      <c r="BP28" s="4" t="str">
        <v>Nitrous Oxide Emissions</v>
      </c>
      <c r="BQ28" s="4" t="str">
        <v>Other Animal Product Yield</v>
      </c>
      <c r="BR28" s="4" t="str">
        <v>Payback Period</v>
      </c>
      <c r="BS28" s="4" t="str">
        <v>Pest &amp; Pathogen (Losses)</v>
      </c>
      <c r="BT28" s="4" t="str">
        <v>Pest &amp; Pathogen (Numbers)</v>
      </c>
      <c r="BU28" s="4" t="str">
        <v>Pest &amp; Pathogen (Product Weight)</v>
      </c>
      <c r="BV28" s="4" t="str">
        <v>Phosphorus Use Efficiency (ARE AGB)</v>
      </c>
      <c r="BW28" s="4" t="str">
        <v>Phosphorus Use Efficiency (ARE Product)</v>
      </c>
      <c r="BX28" s="4" t="str">
        <v>Phosphorus Use Efficiency (Unspecified)</v>
      </c>
      <c r="BY28" s="4" t="str">
        <v>Potassium Use Efficiency (ARE AGB)</v>
      </c>
      <c r="BZ28" s="4" t="str">
        <v>Potassium Use Efficiency (ARE Product)</v>
      </c>
      <c r="CA28" s="4" t="str">
        <v>Potassium Use Efficiency (Unspecified)</v>
      </c>
      <c r="CB28" s="4" t="str">
        <v>Protein Conversion Ratio (In Out)</v>
      </c>
      <c r="CC28" s="4" t="str">
        <v>Protein Conversion Ratio (Out In)</v>
      </c>
      <c r="CD28" s="4" t="str">
        <v>Reproductive Yield</v>
      </c>
      <c r="CE28" s="4" t="str">
        <v>Return on Investment</v>
      </c>
      <c r="CF28" s="4" t="str">
        <v>Runoff</v>
      </c>
      <c r="CG28" s="4" t="str">
        <v>Soil Available Nitrogen</v>
      </c>
      <c r="CH28" s="4" t="str">
        <v>Soil Carbon Stocks</v>
      </c>
      <c r="CI28" s="4" t="str">
        <v>Soil Moisture</v>
      </c>
      <c r="CJ28" s="4" t="str">
        <v>Soil NH4</v>
      </c>
      <c r="CK28" s="4" t="str">
        <v>Soil NO3</v>
      </c>
      <c r="CL28" s="4" t="str">
        <v>Soil Organic Carbon</v>
      </c>
      <c r="CM28" s="4" t="str">
        <v>Soil Organic Carbon (Change)</v>
      </c>
      <c r="CN28" s="4" t="str">
        <v>Soil Organic Matter</v>
      </c>
      <c r="CO28" s="4" t="str">
        <v>Soil Total Nitrogen</v>
      </c>
      <c r="CP28" s="4" t="str">
        <v>Specific Fuel Use</v>
      </c>
      <c r="CQ28" s="4" t="str">
        <v>Subindicator</v>
      </c>
      <c r="CR28" s="4" t="str">
        <v>Total Cost</v>
      </c>
      <c r="CS28" s="4" t="str">
        <v>Total Factor Productivity</v>
      </c>
      <c r="CT28" s="4" t="str">
        <v>Variable Cost</v>
      </c>
      <c r="CU28" s="4" t="str">
        <v>Water Use (Irrigation)</v>
      </c>
      <c r="CV28" s="4" t="str">
        <v>Water Use (Total)</v>
      </c>
      <c r="CW28" s="4" t="str">
        <v>Water Use (Unspecified)</v>
      </c>
      <c r="CX28" s="4" t="str">
        <v>Water Use Efficiency</v>
      </c>
      <c r="CY28" s="4" t="str">
        <v>Weight Gain</v>
      </c>
      <c r="CZ28" s="4" t="str">
        <v>Yield Stability</v>
      </c>
    </row>
    <row r="29" spans="1:104" x14ac:dyDescent="0.35">
      <c r="A29" s="4">
        <v>150</v>
      </c>
      <c r="B29" s="4" t="s">
        <v>5008</v>
      </c>
      <c r="C29" s="4" t="s">
        <v>5029</v>
      </c>
      <c r="D29" s="4" t="s">
        <v>5087</v>
      </c>
      <c r="E29" s="4" t="s">
        <v>5088</v>
      </c>
      <c r="F29" s="4" t="s">
        <v>5088</v>
      </c>
      <c r="G29" s="4" t="s">
        <v>5089</v>
      </c>
      <c r="I29" s="3" t="s">
        <v>5007</v>
      </c>
      <c r="J29" s="4" t="str" cm="1">
        <f t="array" ref="J29:CZ29">TRANSPOSE(_xlfn._xlws.SORT(_xlfn.UNIQUE(_xlfn._xlws.FILTER($E:$E,ISNUMBER(SEARCH(Outcomes!$E33,$E:$E)),"Not Found"))))</f>
        <v>Aboveground Biomass</v>
      </c>
      <c r="K29" s="4" t="str">
        <v>Agronomic Efficiency</v>
      </c>
      <c r="L29" s="4" t="str">
        <v>Animal Mortality</v>
      </c>
      <c r="M29" s="4" t="str">
        <v>Animal Survival</v>
      </c>
      <c r="N29" s="4" t="str">
        <v>Belowground Biomass</v>
      </c>
      <c r="O29" s="4" t="str">
        <v>Beneficial Organisms</v>
      </c>
      <c r="P29" s="4" t="str">
        <v>Benefit Cost Ratio (GRTC)</v>
      </c>
      <c r="Q29" s="4" t="str">
        <v>Benefit Cost Ratio (GRVC)</v>
      </c>
      <c r="R29" s="4" t="str">
        <v>Benefit Cost Ratio (NRTC)</v>
      </c>
      <c r="S29" s="4" t="str">
        <v>Benefit Cost Ratio (NRVC)</v>
      </c>
      <c r="T29" s="4" t="str">
        <v>Benefit Cost Ratio (Unspecified)</v>
      </c>
      <c r="U29" s="4" t="str">
        <v>Biodiversity</v>
      </c>
      <c r="V29" s="4" t="str">
        <v>Biomass Yield</v>
      </c>
      <c r="W29" s="4" t="str">
        <v>Carbon dioxide emissions</v>
      </c>
      <c r="X29" s="4" t="str">
        <v>Cation Exchange Capacity</v>
      </c>
      <c r="Y29" s="4" t="str">
        <v>CO2 Equivalent Emissions</v>
      </c>
      <c r="Z29" s="4" t="str">
        <v>Cooking Time</v>
      </c>
      <c r="AA29" s="4" t="str">
        <v>Cookstove Emissions</v>
      </c>
      <c r="AB29" s="4" t="str">
        <v>Cost Benefit Ratio (TCGR)</v>
      </c>
      <c r="AC29" s="4" t="str">
        <v>Cost Benefit Ratio (TCNR)</v>
      </c>
      <c r="AD29" s="4" t="str">
        <v>Cost Benefit Ratio (VCGR)</v>
      </c>
      <c r="AE29" s="4" t="str">
        <v>Cost Benefit Ratio (VCNR)</v>
      </c>
      <c r="AF29" s="4" t="str">
        <v>Crop Yield</v>
      </c>
      <c r="AG29" s="4" t="str">
        <v>Egg Yield</v>
      </c>
      <c r="AH29" s="4" t="str">
        <v>Emissions Intensity</v>
      </c>
      <c r="AI29" s="4" t="str">
        <v>Erosion</v>
      </c>
      <c r="AJ29" s="4" t="str">
        <v>Feed Conversion Ratio (In Out)</v>
      </c>
      <c r="AK29" s="4" t="str">
        <v>Feed Conversion Ratio (Out In)</v>
      </c>
      <c r="AL29" s="4" t="str">
        <v>Fixed Cost</v>
      </c>
      <c r="AM29" s="4" t="str">
        <v>Fuel Savings</v>
      </c>
      <c r="AN29" s="4" t="str">
        <v>Fuel Use</v>
      </c>
      <c r="AO29" s="4" t="str">
        <v>Gross Margin</v>
      </c>
      <c r="AP29" s="4" t="str">
        <v>Gross Return</v>
      </c>
      <c r="AQ29" s="4" t="str">
        <v>Income Female</v>
      </c>
      <c r="AR29" s="4" t="str">
        <v>Income Male</v>
      </c>
      <c r="AS29" s="4" t="str">
        <v>Infiltration Rate</v>
      </c>
      <c r="AT29" s="4" t="str">
        <v>Internal Rate of Return</v>
      </c>
      <c r="AU29" s="4" t="str">
        <v>Labour Cost</v>
      </c>
      <c r="AV29" s="4" t="str">
        <v>Labour Female</v>
      </c>
      <c r="AW29" s="4" t="str">
        <v>Labour Male</v>
      </c>
      <c r="AX29" s="4" t="str">
        <v>Labour Person Hours</v>
      </c>
      <c r="AY29" s="4" t="str">
        <v>Labour Value</v>
      </c>
      <c r="AZ29" s="4" t="str">
        <v>Land Equivalent Ratio</v>
      </c>
      <c r="BA29" s="4" t="str">
        <v>Marginal Rate of Return</v>
      </c>
      <c r="BB29" s="4" t="str">
        <v>Meat Yield</v>
      </c>
      <c r="BC29" s="4" t="str">
        <v>Methane Emissions</v>
      </c>
      <c r="BD29" s="4" t="str">
        <v>Milk Yield</v>
      </c>
      <c r="BE29" s="4" t="str">
        <v>Net Present Value</v>
      </c>
      <c r="BF29" s="4" t="str">
        <v>Net Return</v>
      </c>
      <c r="BG29" s="4" t="str">
        <v>Nitrogen (Apparent Efficiency)</v>
      </c>
      <c r="BH29" s="4" t="str">
        <v>Nitrogen ARE (Unspecificed)</v>
      </c>
      <c r="BI29" s="4" t="str">
        <v>Nitrogen Factor Productivity</v>
      </c>
      <c r="BJ29" s="4" t="str">
        <v>Nitrogen Use Efficiency (ARE AGB)</v>
      </c>
      <c r="BK29" s="4" t="str">
        <v>Nitrogen Use Efficiency (ARE Product)</v>
      </c>
      <c r="BL29" s="4" t="str">
        <v>Nitrogen Use Efficiency (Isotopic AGB)</v>
      </c>
      <c r="BM29" s="4" t="str">
        <v>Nitrogen Use Efficiency (Isotopic Product)</v>
      </c>
      <c r="BN29" s="4" t="str">
        <v>Nitrogen Use Efficiency (PNB AGB)</v>
      </c>
      <c r="BO29" s="4" t="str">
        <v>Nitrogen Use Efficiency (PNB Product)</v>
      </c>
      <c r="BP29" s="4" t="str">
        <v>Nitrous Oxide Emissions</v>
      </c>
      <c r="BQ29" s="4" t="str">
        <v>Other Animal Product Yield</v>
      </c>
      <c r="BR29" s="4" t="str">
        <v>Payback Period</v>
      </c>
      <c r="BS29" s="4" t="str">
        <v>Pest &amp; Pathogen (Losses)</v>
      </c>
      <c r="BT29" s="4" t="str">
        <v>Pest &amp; Pathogen (Numbers)</v>
      </c>
      <c r="BU29" s="4" t="str">
        <v>Pest &amp; Pathogen (Product Weight)</v>
      </c>
      <c r="BV29" s="4" t="str">
        <v>Phosphorus Use Efficiency (ARE AGB)</v>
      </c>
      <c r="BW29" s="4" t="str">
        <v>Phosphorus Use Efficiency (ARE Product)</v>
      </c>
      <c r="BX29" s="4" t="str">
        <v>Phosphorus Use Efficiency (Unspecified)</v>
      </c>
      <c r="BY29" s="4" t="str">
        <v>Potassium Use Efficiency (ARE AGB)</v>
      </c>
      <c r="BZ29" s="4" t="str">
        <v>Potassium Use Efficiency (ARE Product)</v>
      </c>
      <c r="CA29" s="4" t="str">
        <v>Potassium Use Efficiency (Unspecified)</v>
      </c>
      <c r="CB29" s="4" t="str">
        <v>Protein Conversion Ratio (In Out)</v>
      </c>
      <c r="CC29" s="4" t="str">
        <v>Protein Conversion Ratio (Out In)</v>
      </c>
      <c r="CD29" s="4" t="str">
        <v>Reproductive Yield</v>
      </c>
      <c r="CE29" s="4" t="str">
        <v>Return on Investment</v>
      </c>
      <c r="CF29" s="4" t="str">
        <v>Runoff</v>
      </c>
      <c r="CG29" s="4" t="str">
        <v>Soil Available Nitrogen</v>
      </c>
      <c r="CH29" s="4" t="str">
        <v>Soil Carbon Stocks</v>
      </c>
      <c r="CI29" s="4" t="str">
        <v>Soil Moisture</v>
      </c>
      <c r="CJ29" s="4" t="str">
        <v>Soil NH4</v>
      </c>
      <c r="CK29" s="4" t="str">
        <v>Soil NO3</v>
      </c>
      <c r="CL29" s="4" t="str">
        <v>Soil Organic Carbon</v>
      </c>
      <c r="CM29" s="4" t="str">
        <v>Soil Organic Carbon (Change)</v>
      </c>
      <c r="CN29" s="4" t="str">
        <v>Soil Organic Matter</v>
      </c>
      <c r="CO29" s="4" t="str">
        <v>Soil Total Nitrogen</v>
      </c>
      <c r="CP29" s="4" t="str">
        <v>Specific Fuel Use</v>
      </c>
      <c r="CQ29" s="4" t="str">
        <v>Subindicator</v>
      </c>
      <c r="CR29" s="4" t="str">
        <v>Total Cost</v>
      </c>
      <c r="CS29" s="4" t="str">
        <v>Total Factor Productivity</v>
      </c>
      <c r="CT29" s="4" t="str">
        <v>Variable Cost</v>
      </c>
      <c r="CU29" s="4" t="str">
        <v>Water Use (Irrigation)</v>
      </c>
      <c r="CV29" s="4" t="str">
        <v>Water Use (Total)</v>
      </c>
      <c r="CW29" s="4" t="str">
        <v>Water Use (Unspecified)</v>
      </c>
      <c r="CX29" s="4" t="str">
        <v>Water Use Efficiency</v>
      </c>
      <c r="CY29" s="4" t="str">
        <v>Weight Gain</v>
      </c>
      <c r="CZ29" s="4" t="str">
        <v>Yield Stability</v>
      </c>
    </row>
    <row r="30" spans="1:104" x14ac:dyDescent="0.35">
      <c r="A30" s="4">
        <v>151</v>
      </c>
      <c r="B30" s="4" t="s">
        <v>5008</v>
      </c>
      <c r="C30" s="4" t="s">
        <v>5029</v>
      </c>
      <c r="D30" s="4" t="s">
        <v>5087</v>
      </c>
      <c r="E30" s="4" t="s">
        <v>5090</v>
      </c>
      <c r="F30" s="4" t="s">
        <v>5090</v>
      </c>
      <c r="G30" s="4" t="s">
        <v>5091</v>
      </c>
      <c r="I30" s="3" t="s">
        <v>5007</v>
      </c>
      <c r="J30" s="4" t="str" cm="1">
        <f t="array" ref="J30:CZ30">TRANSPOSE(_xlfn._xlws.SORT(_xlfn.UNIQUE(_xlfn._xlws.FILTER($E:$E,ISNUMBER(SEARCH(Outcomes!$E34,$E:$E)),"Not Found"))))</f>
        <v>Aboveground Biomass</v>
      </c>
      <c r="K30" s="4" t="str">
        <v>Agronomic Efficiency</v>
      </c>
      <c r="L30" s="4" t="str">
        <v>Animal Mortality</v>
      </c>
      <c r="M30" s="4" t="str">
        <v>Animal Survival</v>
      </c>
      <c r="N30" s="4" t="str">
        <v>Belowground Biomass</v>
      </c>
      <c r="O30" s="4" t="str">
        <v>Beneficial Organisms</v>
      </c>
      <c r="P30" s="4" t="str">
        <v>Benefit Cost Ratio (GRTC)</v>
      </c>
      <c r="Q30" s="4" t="str">
        <v>Benefit Cost Ratio (GRVC)</v>
      </c>
      <c r="R30" s="4" t="str">
        <v>Benefit Cost Ratio (NRTC)</v>
      </c>
      <c r="S30" s="4" t="str">
        <v>Benefit Cost Ratio (NRVC)</v>
      </c>
      <c r="T30" s="4" t="str">
        <v>Benefit Cost Ratio (Unspecified)</v>
      </c>
      <c r="U30" s="4" t="str">
        <v>Biodiversity</v>
      </c>
      <c r="V30" s="4" t="str">
        <v>Biomass Yield</v>
      </c>
      <c r="W30" s="4" t="str">
        <v>Carbon dioxide emissions</v>
      </c>
      <c r="X30" s="4" t="str">
        <v>Cation Exchange Capacity</v>
      </c>
      <c r="Y30" s="4" t="str">
        <v>CO2 Equivalent Emissions</v>
      </c>
      <c r="Z30" s="4" t="str">
        <v>Cooking Time</v>
      </c>
      <c r="AA30" s="4" t="str">
        <v>Cookstove Emissions</v>
      </c>
      <c r="AB30" s="4" t="str">
        <v>Cost Benefit Ratio (TCGR)</v>
      </c>
      <c r="AC30" s="4" t="str">
        <v>Cost Benefit Ratio (TCNR)</v>
      </c>
      <c r="AD30" s="4" t="str">
        <v>Cost Benefit Ratio (VCGR)</v>
      </c>
      <c r="AE30" s="4" t="str">
        <v>Cost Benefit Ratio (VCNR)</v>
      </c>
      <c r="AF30" s="4" t="str">
        <v>Crop Yield</v>
      </c>
      <c r="AG30" s="4" t="str">
        <v>Egg Yield</v>
      </c>
      <c r="AH30" s="4" t="str">
        <v>Emissions Intensity</v>
      </c>
      <c r="AI30" s="4" t="str">
        <v>Erosion</v>
      </c>
      <c r="AJ30" s="4" t="str">
        <v>Feed Conversion Ratio (In Out)</v>
      </c>
      <c r="AK30" s="4" t="str">
        <v>Feed Conversion Ratio (Out In)</v>
      </c>
      <c r="AL30" s="4" t="str">
        <v>Fixed Cost</v>
      </c>
      <c r="AM30" s="4" t="str">
        <v>Fuel Savings</v>
      </c>
      <c r="AN30" s="4" t="str">
        <v>Fuel Use</v>
      </c>
      <c r="AO30" s="4" t="str">
        <v>Gross Margin</v>
      </c>
      <c r="AP30" s="4" t="str">
        <v>Gross Return</v>
      </c>
      <c r="AQ30" s="4" t="str">
        <v>Income Female</v>
      </c>
      <c r="AR30" s="4" t="str">
        <v>Income Male</v>
      </c>
      <c r="AS30" s="4" t="str">
        <v>Infiltration Rate</v>
      </c>
      <c r="AT30" s="4" t="str">
        <v>Internal Rate of Return</v>
      </c>
      <c r="AU30" s="4" t="str">
        <v>Labour Cost</v>
      </c>
      <c r="AV30" s="4" t="str">
        <v>Labour Female</v>
      </c>
      <c r="AW30" s="4" t="str">
        <v>Labour Male</v>
      </c>
      <c r="AX30" s="4" t="str">
        <v>Labour Person Hours</v>
      </c>
      <c r="AY30" s="4" t="str">
        <v>Labour Value</v>
      </c>
      <c r="AZ30" s="4" t="str">
        <v>Land Equivalent Ratio</v>
      </c>
      <c r="BA30" s="4" t="str">
        <v>Marginal Rate of Return</v>
      </c>
      <c r="BB30" s="4" t="str">
        <v>Meat Yield</v>
      </c>
      <c r="BC30" s="4" t="str">
        <v>Methane Emissions</v>
      </c>
      <c r="BD30" s="4" t="str">
        <v>Milk Yield</v>
      </c>
      <c r="BE30" s="4" t="str">
        <v>Net Present Value</v>
      </c>
      <c r="BF30" s="4" t="str">
        <v>Net Return</v>
      </c>
      <c r="BG30" s="4" t="str">
        <v>Nitrogen (Apparent Efficiency)</v>
      </c>
      <c r="BH30" s="4" t="str">
        <v>Nitrogen ARE (Unspecificed)</v>
      </c>
      <c r="BI30" s="4" t="str">
        <v>Nitrogen Factor Productivity</v>
      </c>
      <c r="BJ30" s="4" t="str">
        <v>Nitrogen Use Efficiency (ARE AGB)</v>
      </c>
      <c r="BK30" s="4" t="str">
        <v>Nitrogen Use Efficiency (ARE Product)</v>
      </c>
      <c r="BL30" s="4" t="str">
        <v>Nitrogen Use Efficiency (Isotopic AGB)</v>
      </c>
      <c r="BM30" s="4" t="str">
        <v>Nitrogen Use Efficiency (Isotopic Product)</v>
      </c>
      <c r="BN30" s="4" t="str">
        <v>Nitrogen Use Efficiency (PNB AGB)</v>
      </c>
      <c r="BO30" s="4" t="str">
        <v>Nitrogen Use Efficiency (PNB Product)</v>
      </c>
      <c r="BP30" s="4" t="str">
        <v>Nitrous Oxide Emissions</v>
      </c>
      <c r="BQ30" s="4" t="str">
        <v>Other Animal Product Yield</v>
      </c>
      <c r="BR30" s="4" t="str">
        <v>Payback Period</v>
      </c>
      <c r="BS30" s="4" t="str">
        <v>Pest &amp; Pathogen (Losses)</v>
      </c>
      <c r="BT30" s="4" t="str">
        <v>Pest &amp; Pathogen (Numbers)</v>
      </c>
      <c r="BU30" s="4" t="str">
        <v>Pest &amp; Pathogen (Product Weight)</v>
      </c>
      <c r="BV30" s="4" t="str">
        <v>Phosphorus Use Efficiency (ARE AGB)</v>
      </c>
      <c r="BW30" s="4" t="str">
        <v>Phosphorus Use Efficiency (ARE Product)</v>
      </c>
      <c r="BX30" s="4" t="str">
        <v>Phosphorus Use Efficiency (Unspecified)</v>
      </c>
      <c r="BY30" s="4" t="str">
        <v>Potassium Use Efficiency (ARE AGB)</v>
      </c>
      <c r="BZ30" s="4" t="str">
        <v>Potassium Use Efficiency (ARE Product)</v>
      </c>
      <c r="CA30" s="4" t="str">
        <v>Potassium Use Efficiency (Unspecified)</v>
      </c>
      <c r="CB30" s="4" t="str">
        <v>Protein Conversion Ratio (In Out)</v>
      </c>
      <c r="CC30" s="4" t="str">
        <v>Protein Conversion Ratio (Out In)</v>
      </c>
      <c r="CD30" s="4" t="str">
        <v>Reproductive Yield</v>
      </c>
      <c r="CE30" s="4" t="str">
        <v>Return on Investment</v>
      </c>
      <c r="CF30" s="4" t="str">
        <v>Runoff</v>
      </c>
      <c r="CG30" s="4" t="str">
        <v>Soil Available Nitrogen</v>
      </c>
      <c r="CH30" s="4" t="str">
        <v>Soil Carbon Stocks</v>
      </c>
      <c r="CI30" s="4" t="str">
        <v>Soil Moisture</v>
      </c>
      <c r="CJ30" s="4" t="str">
        <v>Soil NH4</v>
      </c>
      <c r="CK30" s="4" t="str">
        <v>Soil NO3</v>
      </c>
      <c r="CL30" s="4" t="str">
        <v>Soil Organic Carbon</v>
      </c>
      <c r="CM30" s="4" t="str">
        <v>Soil Organic Carbon (Change)</v>
      </c>
      <c r="CN30" s="4" t="str">
        <v>Soil Organic Matter</v>
      </c>
      <c r="CO30" s="4" t="str">
        <v>Soil Total Nitrogen</v>
      </c>
      <c r="CP30" s="4" t="str">
        <v>Specific Fuel Use</v>
      </c>
      <c r="CQ30" s="4" t="str">
        <v>Subindicator</v>
      </c>
      <c r="CR30" s="4" t="str">
        <v>Total Cost</v>
      </c>
      <c r="CS30" s="4" t="str">
        <v>Total Factor Productivity</v>
      </c>
      <c r="CT30" s="4" t="str">
        <v>Variable Cost</v>
      </c>
      <c r="CU30" s="4" t="str">
        <v>Water Use (Irrigation)</v>
      </c>
      <c r="CV30" s="4" t="str">
        <v>Water Use (Total)</v>
      </c>
      <c r="CW30" s="4" t="str">
        <v>Water Use (Unspecified)</v>
      </c>
      <c r="CX30" s="4" t="str">
        <v>Water Use Efficiency</v>
      </c>
      <c r="CY30" s="4" t="str">
        <v>Weight Gain</v>
      </c>
      <c r="CZ30" s="4" t="str">
        <v>Yield Stability</v>
      </c>
    </row>
    <row r="31" spans="1:104" x14ac:dyDescent="0.35">
      <c r="A31" s="4">
        <v>152</v>
      </c>
      <c r="B31" s="4" t="s">
        <v>5008</v>
      </c>
      <c r="C31" s="4" t="s">
        <v>5029</v>
      </c>
      <c r="D31" s="4" t="s">
        <v>5087</v>
      </c>
      <c r="E31" s="4" t="s">
        <v>5092</v>
      </c>
      <c r="F31" s="4" t="s">
        <v>5092</v>
      </c>
      <c r="G31" s="4" t="s">
        <v>5093</v>
      </c>
      <c r="I31" s="3" t="s">
        <v>5007</v>
      </c>
      <c r="J31" s="4" t="str" cm="1">
        <f t="array" ref="J31:CZ31">TRANSPOSE(_xlfn._xlws.SORT(_xlfn.UNIQUE(_xlfn._xlws.FILTER($E:$E,ISNUMBER(SEARCH(Outcomes!$E35,$E:$E)),"Not Found"))))</f>
        <v>Aboveground Biomass</v>
      </c>
      <c r="K31" s="4" t="str">
        <v>Agronomic Efficiency</v>
      </c>
      <c r="L31" s="4" t="str">
        <v>Animal Mortality</v>
      </c>
      <c r="M31" s="4" t="str">
        <v>Animal Survival</v>
      </c>
      <c r="N31" s="4" t="str">
        <v>Belowground Biomass</v>
      </c>
      <c r="O31" s="4" t="str">
        <v>Beneficial Organisms</v>
      </c>
      <c r="P31" s="4" t="str">
        <v>Benefit Cost Ratio (GRTC)</v>
      </c>
      <c r="Q31" s="4" t="str">
        <v>Benefit Cost Ratio (GRVC)</v>
      </c>
      <c r="R31" s="4" t="str">
        <v>Benefit Cost Ratio (NRTC)</v>
      </c>
      <c r="S31" s="4" t="str">
        <v>Benefit Cost Ratio (NRVC)</v>
      </c>
      <c r="T31" s="4" t="str">
        <v>Benefit Cost Ratio (Unspecified)</v>
      </c>
      <c r="U31" s="4" t="str">
        <v>Biodiversity</v>
      </c>
      <c r="V31" s="4" t="str">
        <v>Biomass Yield</v>
      </c>
      <c r="W31" s="4" t="str">
        <v>Carbon dioxide emissions</v>
      </c>
      <c r="X31" s="4" t="str">
        <v>Cation Exchange Capacity</v>
      </c>
      <c r="Y31" s="4" t="str">
        <v>CO2 Equivalent Emissions</v>
      </c>
      <c r="Z31" s="4" t="str">
        <v>Cooking Time</v>
      </c>
      <c r="AA31" s="4" t="str">
        <v>Cookstove Emissions</v>
      </c>
      <c r="AB31" s="4" t="str">
        <v>Cost Benefit Ratio (TCGR)</v>
      </c>
      <c r="AC31" s="4" t="str">
        <v>Cost Benefit Ratio (TCNR)</v>
      </c>
      <c r="AD31" s="4" t="str">
        <v>Cost Benefit Ratio (VCGR)</v>
      </c>
      <c r="AE31" s="4" t="str">
        <v>Cost Benefit Ratio (VCNR)</v>
      </c>
      <c r="AF31" s="4" t="str">
        <v>Crop Yield</v>
      </c>
      <c r="AG31" s="4" t="str">
        <v>Egg Yield</v>
      </c>
      <c r="AH31" s="4" t="str">
        <v>Emissions Intensity</v>
      </c>
      <c r="AI31" s="4" t="str">
        <v>Erosion</v>
      </c>
      <c r="AJ31" s="4" t="str">
        <v>Feed Conversion Ratio (In Out)</v>
      </c>
      <c r="AK31" s="4" t="str">
        <v>Feed Conversion Ratio (Out In)</v>
      </c>
      <c r="AL31" s="4" t="str">
        <v>Fixed Cost</v>
      </c>
      <c r="AM31" s="4" t="str">
        <v>Fuel Savings</v>
      </c>
      <c r="AN31" s="4" t="str">
        <v>Fuel Use</v>
      </c>
      <c r="AO31" s="4" t="str">
        <v>Gross Margin</v>
      </c>
      <c r="AP31" s="4" t="str">
        <v>Gross Return</v>
      </c>
      <c r="AQ31" s="4" t="str">
        <v>Income Female</v>
      </c>
      <c r="AR31" s="4" t="str">
        <v>Income Male</v>
      </c>
      <c r="AS31" s="4" t="str">
        <v>Infiltration Rate</v>
      </c>
      <c r="AT31" s="4" t="str">
        <v>Internal Rate of Return</v>
      </c>
      <c r="AU31" s="4" t="str">
        <v>Labour Cost</v>
      </c>
      <c r="AV31" s="4" t="str">
        <v>Labour Female</v>
      </c>
      <c r="AW31" s="4" t="str">
        <v>Labour Male</v>
      </c>
      <c r="AX31" s="4" t="str">
        <v>Labour Person Hours</v>
      </c>
      <c r="AY31" s="4" t="str">
        <v>Labour Value</v>
      </c>
      <c r="AZ31" s="4" t="str">
        <v>Land Equivalent Ratio</v>
      </c>
      <c r="BA31" s="4" t="str">
        <v>Marginal Rate of Return</v>
      </c>
      <c r="BB31" s="4" t="str">
        <v>Meat Yield</v>
      </c>
      <c r="BC31" s="4" t="str">
        <v>Methane Emissions</v>
      </c>
      <c r="BD31" s="4" t="str">
        <v>Milk Yield</v>
      </c>
      <c r="BE31" s="4" t="str">
        <v>Net Present Value</v>
      </c>
      <c r="BF31" s="4" t="str">
        <v>Net Return</v>
      </c>
      <c r="BG31" s="4" t="str">
        <v>Nitrogen (Apparent Efficiency)</v>
      </c>
      <c r="BH31" s="4" t="str">
        <v>Nitrogen ARE (Unspecificed)</v>
      </c>
      <c r="BI31" s="4" t="str">
        <v>Nitrogen Factor Productivity</v>
      </c>
      <c r="BJ31" s="4" t="str">
        <v>Nitrogen Use Efficiency (ARE AGB)</v>
      </c>
      <c r="BK31" s="4" t="str">
        <v>Nitrogen Use Efficiency (ARE Product)</v>
      </c>
      <c r="BL31" s="4" t="str">
        <v>Nitrogen Use Efficiency (Isotopic AGB)</v>
      </c>
      <c r="BM31" s="4" t="str">
        <v>Nitrogen Use Efficiency (Isotopic Product)</v>
      </c>
      <c r="BN31" s="4" t="str">
        <v>Nitrogen Use Efficiency (PNB AGB)</v>
      </c>
      <c r="BO31" s="4" t="str">
        <v>Nitrogen Use Efficiency (PNB Product)</v>
      </c>
      <c r="BP31" s="4" t="str">
        <v>Nitrous Oxide Emissions</v>
      </c>
      <c r="BQ31" s="4" t="str">
        <v>Other Animal Product Yield</v>
      </c>
      <c r="BR31" s="4" t="str">
        <v>Payback Period</v>
      </c>
      <c r="BS31" s="4" t="str">
        <v>Pest &amp; Pathogen (Losses)</v>
      </c>
      <c r="BT31" s="4" t="str">
        <v>Pest &amp; Pathogen (Numbers)</v>
      </c>
      <c r="BU31" s="4" t="str">
        <v>Pest &amp; Pathogen (Product Weight)</v>
      </c>
      <c r="BV31" s="4" t="str">
        <v>Phosphorus Use Efficiency (ARE AGB)</v>
      </c>
      <c r="BW31" s="4" t="str">
        <v>Phosphorus Use Efficiency (ARE Product)</v>
      </c>
      <c r="BX31" s="4" t="str">
        <v>Phosphorus Use Efficiency (Unspecified)</v>
      </c>
      <c r="BY31" s="4" t="str">
        <v>Potassium Use Efficiency (ARE AGB)</v>
      </c>
      <c r="BZ31" s="4" t="str">
        <v>Potassium Use Efficiency (ARE Product)</v>
      </c>
      <c r="CA31" s="4" t="str">
        <v>Potassium Use Efficiency (Unspecified)</v>
      </c>
      <c r="CB31" s="4" t="str">
        <v>Protein Conversion Ratio (In Out)</v>
      </c>
      <c r="CC31" s="4" t="str">
        <v>Protein Conversion Ratio (Out In)</v>
      </c>
      <c r="CD31" s="4" t="str">
        <v>Reproductive Yield</v>
      </c>
      <c r="CE31" s="4" t="str">
        <v>Return on Investment</v>
      </c>
      <c r="CF31" s="4" t="str">
        <v>Runoff</v>
      </c>
      <c r="CG31" s="4" t="str">
        <v>Soil Available Nitrogen</v>
      </c>
      <c r="CH31" s="4" t="str">
        <v>Soil Carbon Stocks</v>
      </c>
      <c r="CI31" s="4" t="str">
        <v>Soil Moisture</v>
      </c>
      <c r="CJ31" s="4" t="str">
        <v>Soil NH4</v>
      </c>
      <c r="CK31" s="4" t="str">
        <v>Soil NO3</v>
      </c>
      <c r="CL31" s="4" t="str">
        <v>Soil Organic Carbon</v>
      </c>
      <c r="CM31" s="4" t="str">
        <v>Soil Organic Carbon (Change)</v>
      </c>
      <c r="CN31" s="4" t="str">
        <v>Soil Organic Matter</v>
      </c>
      <c r="CO31" s="4" t="str">
        <v>Soil Total Nitrogen</v>
      </c>
      <c r="CP31" s="4" t="str">
        <v>Specific Fuel Use</v>
      </c>
      <c r="CQ31" s="4" t="str">
        <v>Subindicator</v>
      </c>
      <c r="CR31" s="4" t="str">
        <v>Total Cost</v>
      </c>
      <c r="CS31" s="4" t="str">
        <v>Total Factor Productivity</v>
      </c>
      <c r="CT31" s="4" t="str">
        <v>Variable Cost</v>
      </c>
      <c r="CU31" s="4" t="str">
        <v>Water Use (Irrigation)</v>
      </c>
      <c r="CV31" s="4" t="str">
        <v>Water Use (Total)</v>
      </c>
      <c r="CW31" s="4" t="str">
        <v>Water Use (Unspecified)</v>
      </c>
      <c r="CX31" s="4" t="str">
        <v>Water Use Efficiency</v>
      </c>
      <c r="CY31" s="4" t="str">
        <v>Weight Gain</v>
      </c>
      <c r="CZ31" s="4" t="str">
        <v>Yield Stability</v>
      </c>
    </row>
    <row r="32" spans="1:104" x14ac:dyDescent="0.35">
      <c r="A32" s="4">
        <v>152.1</v>
      </c>
      <c r="B32" s="4" t="s">
        <v>5008</v>
      </c>
      <c r="C32" s="4" t="s">
        <v>5029</v>
      </c>
      <c r="D32" s="4" t="s">
        <v>5087</v>
      </c>
      <c r="E32" s="4" t="s">
        <v>5094</v>
      </c>
      <c r="F32" s="4" t="s">
        <v>5094</v>
      </c>
      <c r="G32" s="4" t="s">
        <v>5095</v>
      </c>
      <c r="I32" s="3" t="s">
        <v>5007</v>
      </c>
      <c r="J32" s="4" t="str" cm="1">
        <f t="array" ref="J32:CZ32">TRANSPOSE(_xlfn._xlws.SORT(_xlfn.UNIQUE(_xlfn._xlws.FILTER($E:$E,ISNUMBER(SEARCH(Outcomes!$E36,$E:$E)),"Not Found"))))</f>
        <v>Aboveground Biomass</v>
      </c>
      <c r="K32" s="4" t="str">
        <v>Agronomic Efficiency</v>
      </c>
      <c r="L32" s="4" t="str">
        <v>Animal Mortality</v>
      </c>
      <c r="M32" s="4" t="str">
        <v>Animal Survival</v>
      </c>
      <c r="N32" s="4" t="str">
        <v>Belowground Biomass</v>
      </c>
      <c r="O32" s="4" t="str">
        <v>Beneficial Organisms</v>
      </c>
      <c r="P32" s="4" t="str">
        <v>Benefit Cost Ratio (GRTC)</v>
      </c>
      <c r="Q32" s="4" t="str">
        <v>Benefit Cost Ratio (GRVC)</v>
      </c>
      <c r="R32" s="4" t="str">
        <v>Benefit Cost Ratio (NRTC)</v>
      </c>
      <c r="S32" s="4" t="str">
        <v>Benefit Cost Ratio (NRVC)</v>
      </c>
      <c r="T32" s="4" t="str">
        <v>Benefit Cost Ratio (Unspecified)</v>
      </c>
      <c r="U32" s="4" t="str">
        <v>Biodiversity</v>
      </c>
      <c r="V32" s="4" t="str">
        <v>Biomass Yield</v>
      </c>
      <c r="W32" s="4" t="str">
        <v>Carbon dioxide emissions</v>
      </c>
      <c r="X32" s="4" t="str">
        <v>Cation Exchange Capacity</v>
      </c>
      <c r="Y32" s="4" t="str">
        <v>CO2 Equivalent Emissions</v>
      </c>
      <c r="Z32" s="4" t="str">
        <v>Cooking Time</v>
      </c>
      <c r="AA32" s="4" t="str">
        <v>Cookstove Emissions</v>
      </c>
      <c r="AB32" s="4" t="str">
        <v>Cost Benefit Ratio (TCGR)</v>
      </c>
      <c r="AC32" s="4" t="str">
        <v>Cost Benefit Ratio (TCNR)</v>
      </c>
      <c r="AD32" s="4" t="str">
        <v>Cost Benefit Ratio (VCGR)</v>
      </c>
      <c r="AE32" s="4" t="str">
        <v>Cost Benefit Ratio (VCNR)</v>
      </c>
      <c r="AF32" s="4" t="str">
        <v>Crop Yield</v>
      </c>
      <c r="AG32" s="4" t="str">
        <v>Egg Yield</v>
      </c>
      <c r="AH32" s="4" t="str">
        <v>Emissions Intensity</v>
      </c>
      <c r="AI32" s="4" t="str">
        <v>Erosion</v>
      </c>
      <c r="AJ32" s="4" t="str">
        <v>Feed Conversion Ratio (In Out)</v>
      </c>
      <c r="AK32" s="4" t="str">
        <v>Feed Conversion Ratio (Out In)</v>
      </c>
      <c r="AL32" s="4" t="str">
        <v>Fixed Cost</v>
      </c>
      <c r="AM32" s="4" t="str">
        <v>Fuel Savings</v>
      </c>
      <c r="AN32" s="4" t="str">
        <v>Fuel Use</v>
      </c>
      <c r="AO32" s="4" t="str">
        <v>Gross Margin</v>
      </c>
      <c r="AP32" s="4" t="str">
        <v>Gross Return</v>
      </c>
      <c r="AQ32" s="4" t="str">
        <v>Income Female</v>
      </c>
      <c r="AR32" s="4" t="str">
        <v>Income Male</v>
      </c>
      <c r="AS32" s="4" t="str">
        <v>Infiltration Rate</v>
      </c>
      <c r="AT32" s="4" t="str">
        <v>Internal Rate of Return</v>
      </c>
      <c r="AU32" s="4" t="str">
        <v>Labour Cost</v>
      </c>
      <c r="AV32" s="4" t="str">
        <v>Labour Female</v>
      </c>
      <c r="AW32" s="4" t="str">
        <v>Labour Male</v>
      </c>
      <c r="AX32" s="4" t="str">
        <v>Labour Person Hours</v>
      </c>
      <c r="AY32" s="4" t="str">
        <v>Labour Value</v>
      </c>
      <c r="AZ32" s="4" t="str">
        <v>Land Equivalent Ratio</v>
      </c>
      <c r="BA32" s="4" t="str">
        <v>Marginal Rate of Return</v>
      </c>
      <c r="BB32" s="4" t="str">
        <v>Meat Yield</v>
      </c>
      <c r="BC32" s="4" t="str">
        <v>Methane Emissions</v>
      </c>
      <c r="BD32" s="4" t="str">
        <v>Milk Yield</v>
      </c>
      <c r="BE32" s="4" t="str">
        <v>Net Present Value</v>
      </c>
      <c r="BF32" s="4" t="str">
        <v>Net Return</v>
      </c>
      <c r="BG32" s="4" t="str">
        <v>Nitrogen (Apparent Efficiency)</v>
      </c>
      <c r="BH32" s="4" t="str">
        <v>Nitrogen ARE (Unspecificed)</v>
      </c>
      <c r="BI32" s="4" t="str">
        <v>Nitrogen Factor Productivity</v>
      </c>
      <c r="BJ32" s="4" t="str">
        <v>Nitrogen Use Efficiency (ARE AGB)</v>
      </c>
      <c r="BK32" s="4" t="str">
        <v>Nitrogen Use Efficiency (ARE Product)</v>
      </c>
      <c r="BL32" s="4" t="str">
        <v>Nitrogen Use Efficiency (Isotopic AGB)</v>
      </c>
      <c r="BM32" s="4" t="str">
        <v>Nitrogen Use Efficiency (Isotopic Product)</v>
      </c>
      <c r="BN32" s="4" t="str">
        <v>Nitrogen Use Efficiency (PNB AGB)</v>
      </c>
      <c r="BO32" s="4" t="str">
        <v>Nitrogen Use Efficiency (PNB Product)</v>
      </c>
      <c r="BP32" s="4" t="str">
        <v>Nitrous Oxide Emissions</v>
      </c>
      <c r="BQ32" s="4" t="str">
        <v>Other Animal Product Yield</v>
      </c>
      <c r="BR32" s="4" t="str">
        <v>Payback Period</v>
      </c>
      <c r="BS32" s="4" t="str">
        <v>Pest &amp; Pathogen (Losses)</v>
      </c>
      <c r="BT32" s="4" t="str">
        <v>Pest &amp; Pathogen (Numbers)</v>
      </c>
      <c r="BU32" s="4" t="str">
        <v>Pest &amp; Pathogen (Product Weight)</v>
      </c>
      <c r="BV32" s="4" t="str">
        <v>Phosphorus Use Efficiency (ARE AGB)</v>
      </c>
      <c r="BW32" s="4" t="str">
        <v>Phosphorus Use Efficiency (ARE Product)</v>
      </c>
      <c r="BX32" s="4" t="str">
        <v>Phosphorus Use Efficiency (Unspecified)</v>
      </c>
      <c r="BY32" s="4" t="str">
        <v>Potassium Use Efficiency (ARE AGB)</v>
      </c>
      <c r="BZ32" s="4" t="str">
        <v>Potassium Use Efficiency (ARE Product)</v>
      </c>
      <c r="CA32" s="4" t="str">
        <v>Potassium Use Efficiency (Unspecified)</v>
      </c>
      <c r="CB32" s="4" t="str">
        <v>Protein Conversion Ratio (In Out)</v>
      </c>
      <c r="CC32" s="4" t="str">
        <v>Protein Conversion Ratio (Out In)</v>
      </c>
      <c r="CD32" s="4" t="str">
        <v>Reproductive Yield</v>
      </c>
      <c r="CE32" s="4" t="str">
        <v>Return on Investment</v>
      </c>
      <c r="CF32" s="4" t="str">
        <v>Runoff</v>
      </c>
      <c r="CG32" s="4" t="str">
        <v>Soil Available Nitrogen</v>
      </c>
      <c r="CH32" s="4" t="str">
        <v>Soil Carbon Stocks</v>
      </c>
      <c r="CI32" s="4" t="str">
        <v>Soil Moisture</v>
      </c>
      <c r="CJ32" s="4" t="str">
        <v>Soil NH4</v>
      </c>
      <c r="CK32" s="4" t="str">
        <v>Soil NO3</v>
      </c>
      <c r="CL32" s="4" t="str">
        <v>Soil Organic Carbon</v>
      </c>
      <c r="CM32" s="4" t="str">
        <v>Soil Organic Carbon (Change)</v>
      </c>
      <c r="CN32" s="4" t="str">
        <v>Soil Organic Matter</v>
      </c>
      <c r="CO32" s="4" t="str">
        <v>Soil Total Nitrogen</v>
      </c>
      <c r="CP32" s="4" t="str">
        <v>Specific Fuel Use</v>
      </c>
      <c r="CQ32" s="4" t="str">
        <v>Subindicator</v>
      </c>
      <c r="CR32" s="4" t="str">
        <v>Total Cost</v>
      </c>
      <c r="CS32" s="4" t="str">
        <v>Total Factor Productivity</v>
      </c>
      <c r="CT32" s="4" t="str">
        <v>Variable Cost</v>
      </c>
      <c r="CU32" s="4" t="str">
        <v>Water Use (Irrigation)</v>
      </c>
      <c r="CV32" s="4" t="str">
        <v>Water Use (Total)</v>
      </c>
      <c r="CW32" s="4" t="str">
        <v>Water Use (Unspecified)</v>
      </c>
      <c r="CX32" s="4" t="str">
        <v>Water Use Efficiency</v>
      </c>
      <c r="CY32" s="4" t="str">
        <v>Weight Gain</v>
      </c>
      <c r="CZ32" s="4" t="str">
        <v>Yield Stability</v>
      </c>
    </row>
    <row r="33" spans="1:104" hidden="1" x14ac:dyDescent="0.35">
      <c r="A33" s="4">
        <v>203</v>
      </c>
      <c r="B33" s="4" t="s">
        <v>5070</v>
      </c>
      <c r="C33" s="4" t="s">
        <v>5096</v>
      </c>
      <c r="D33" s="4" t="s">
        <v>5097</v>
      </c>
      <c r="E33" s="4" t="s">
        <v>5097</v>
      </c>
      <c r="F33" s="4" t="s">
        <v>5097</v>
      </c>
      <c r="G33" s="4" t="s">
        <v>5098</v>
      </c>
      <c r="I33" s="3" t="s">
        <v>5007</v>
      </c>
      <c r="J33" s="4" t="str" cm="1">
        <f t="array" ref="J33:CZ33">TRANSPOSE(_xlfn._xlws.SORT(_xlfn.UNIQUE(_xlfn._xlws.FILTER($E:$E,ISNUMBER(SEARCH(Outcomes!$E38,$E:$E)),"Not Found"))))</f>
        <v>Aboveground Biomass</v>
      </c>
      <c r="K33" s="4" t="str">
        <v>Agronomic Efficiency</v>
      </c>
      <c r="L33" s="4" t="str">
        <v>Animal Mortality</v>
      </c>
      <c r="M33" s="4" t="str">
        <v>Animal Survival</v>
      </c>
      <c r="N33" s="4" t="str">
        <v>Belowground Biomass</v>
      </c>
      <c r="O33" s="4" t="str">
        <v>Beneficial Organisms</v>
      </c>
      <c r="P33" s="4" t="str">
        <v>Benefit Cost Ratio (GRTC)</v>
      </c>
      <c r="Q33" s="4" t="str">
        <v>Benefit Cost Ratio (GRVC)</v>
      </c>
      <c r="R33" s="4" t="str">
        <v>Benefit Cost Ratio (NRTC)</v>
      </c>
      <c r="S33" s="4" t="str">
        <v>Benefit Cost Ratio (NRVC)</v>
      </c>
      <c r="T33" s="4" t="str">
        <v>Benefit Cost Ratio (Unspecified)</v>
      </c>
      <c r="U33" s="4" t="str">
        <v>Biodiversity</v>
      </c>
      <c r="V33" s="4" t="str">
        <v>Biomass Yield</v>
      </c>
      <c r="W33" s="4" t="str">
        <v>Carbon dioxide emissions</v>
      </c>
      <c r="X33" s="4" t="str">
        <v>Cation Exchange Capacity</v>
      </c>
      <c r="Y33" s="4" t="str">
        <v>CO2 Equivalent Emissions</v>
      </c>
      <c r="Z33" s="4" t="str">
        <v>Cooking Time</v>
      </c>
      <c r="AA33" s="4" t="str">
        <v>Cookstove Emissions</v>
      </c>
      <c r="AB33" s="4" t="str">
        <v>Cost Benefit Ratio (TCGR)</v>
      </c>
      <c r="AC33" s="4" t="str">
        <v>Cost Benefit Ratio (TCNR)</v>
      </c>
      <c r="AD33" s="4" t="str">
        <v>Cost Benefit Ratio (VCGR)</v>
      </c>
      <c r="AE33" s="4" t="str">
        <v>Cost Benefit Ratio (VCNR)</v>
      </c>
      <c r="AF33" s="4" t="str">
        <v>Crop Yield</v>
      </c>
      <c r="AG33" s="4" t="str">
        <v>Egg Yield</v>
      </c>
      <c r="AH33" s="4" t="str">
        <v>Emissions Intensity</v>
      </c>
      <c r="AI33" s="4" t="str">
        <v>Erosion</v>
      </c>
      <c r="AJ33" s="4" t="str">
        <v>Feed Conversion Ratio (In Out)</v>
      </c>
      <c r="AK33" s="4" t="str">
        <v>Feed Conversion Ratio (Out In)</v>
      </c>
      <c r="AL33" s="4" t="str">
        <v>Fixed Cost</v>
      </c>
      <c r="AM33" s="4" t="str">
        <v>Fuel Savings</v>
      </c>
      <c r="AN33" s="4" t="str">
        <v>Fuel Use</v>
      </c>
      <c r="AO33" s="4" t="str">
        <v>Gross Margin</v>
      </c>
      <c r="AP33" s="4" t="str">
        <v>Gross Return</v>
      </c>
      <c r="AQ33" s="4" t="str">
        <v>Income Female</v>
      </c>
      <c r="AR33" s="4" t="str">
        <v>Income Male</v>
      </c>
      <c r="AS33" s="4" t="str">
        <v>Infiltration Rate</v>
      </c>
      <c r="AT33" s="4" t="str">
        <v>Internal Rate of Return</v>
      </c>
      <c r="AU33" s="4" t="str">
        <v>Labour Cost</v>
      </c>
      <c r="AV33" s="4" t="str">
        <v>Labour Female</v>
      </c>
      <c r="AW33" s="4" t="str">
        <v>Labour Male</v>
      </c>
      <c r="AX33" s="4" t="str">
        <v>Labour Person Hours</v>
      </c>
      <c r="AY33" s="4" t="str">
        <v>Labour Value</v>
      </c>
      <c r="AZ33" s="4" t="str">
        <v>Land Equivalent Ratio</v>
      </c>
      <c r="BA33" s="4" t="str">
        <v>Marginal Rate of Return</v>
      </c>
      <c r="BB33" s="4" t="str">
        <v>Meat Yield</v>
      </c>
      <c r="BC33" s="4" t="str">
        <v>Methane Emissions</v>
      </c>
      <c r="BD33" s="4" t="str">
        <v>Milk Yield</v>
      </c>
      <c r="BE33" s="4" t="str">
        <v>Net Present Value</v>
      </c>
      <c r="BF33" s="4" t="str">
        <v>Net Return</v>
      </c>
      <c r="BG33" s="4" t="str">
        <v>Nitrogen (Apparent Efficiency)</v>
      </c>
      <c r="BH33" s="4" t="str">
        <v>Nitrogen ARE (Unspecificed)</v>
      </c>
      <c r="BI33" s="4" t="str">
        <v>Nitrogen Factor Productivity</v>
      </c>
      <c r="BJ33" s="4" t="str">
        <v>Nitrogen Use Efficiency (ARE AGB)</v>
      </c>
      <c r="BK33" s="4" t="str">
        <v>Nitrogen Use Efficiency (ARE Product)</v>
      </c>
      <c r="BL33" s="4" t="str">
        <v>Nitrogen Use Efficiency (Isotopic AGB)</v>
      </c>
      <c r="BM33" s="4" t="str">
        <v>Nitrogen Use Efficiency (Isotopic Product)</v>
      </c>
      <c r="BN33" s="4" t="str">
        <v>Nitrogen Use Efficiency (PNB AGB)</v>
      </c>
      <c r="BO33" s="4" t="str">
        <v>Nitrogen Use Efficiency (PNB Product)</v>
      </c>
      <c r="BP33" s="4" t="str">
        <v>Nitrous Oxide Emissions</v>
      </c>
      <c r="BQ33" s="4" t="str">
        <v>Other Animal Product Yield</v>
      </c>
      <c r="BR33" s="4" t="str">
        <v>Payback Period</v>
      </c>
      <c r="BS33" s="4" t="str">
        <v>Pest &amp; Pathogen (Losses)</v>
      </c>
      <c r="BT33" s="4" t="str">
        <v>Pest &amp; Pathogen (Numbers)</v>
      </c>
      <c r="BU33" s="4" t="str">
        <v>Pest &amp; Pathogen (Product Weight)</v>
      </c>
      <c r="BV33" s="4" t="str">
        <v>Phosphorus Use Efficiency (ARE AGB)</v>
      </c>
      <c r="BW33" s="4" t="str">
        <v>Phosphorus Use Efficiency (ARE Product)</v>
      </c>
      <c r="BX33" s="4" t="str">
        <v>Phosphorus Use Efficiency (Unspecified)</v>
      </c>
      <c r="BY33" s="4" t="str">
        <v>Potassium Use Efficiency (ARE AGB)</v>
      </c>
      <c r="BZ33" s="4" t="str">
        <v>Potassium Use Efficiency (ARE Product)</v>
      </c>
      <c r="CA33" s="4" t="str">
        <v>Potassium Use Efficiency (Unspecified)</v>
      </c>
      <c r="CB33" s="4" t="str">
        <v>Protein Conversion Ratio (In Out)</v>
      </c>
      <c r="CC33" s="4" t="str">
        <v>Protein Conversion Ratio (Out In)</v>
      </c>
      <c r="CD33" s="4" t="str">
        <v>Reproductive Yield</v>
      </c>
      <c r="CE33" s="4" t="str">
        <v>Return on Investment</v>
      </c>
      <c r="CF33" s="4" t="str">
        <v>Runoff</v>
      </c>
      <c r="CG33" s="4" t="str">
        <v>Soil Available Nitrogen</v>
      </c>
      <c r="CH33" s="4" t="str">
        <v>Soil Carbon Stocks</v>
      </c>
      <c r="CI33" s="4" t="str">
        <v>Soil Moisture</v>
      </c>
      <c r="CJ33" s="4" t="str">
        <v>Soil NH4</v>
      </c>
      <c r="CK33" s="4" t="str">
        <v>Soil NO3</v>
      </c>
      <c r="CL33" s="4" t="str">
        <v>Soil Organic Carbon</v>
      </c>
      <c r="CM33" s="4" t="str">
        <v>Soil Organic Carbon (Change)</v>
      </c>
      <c r="CN33" s="4" t="str">
        <v>Soil Organic Matter</v>
      </c>
      <c r="CO33" s="4" t="str">
        <v>Soil Total Nitrogen</v>
      </c>
      <c r="CP33" s="4" t="str">
        <v>Specific Fuel Use</v>
      </c>
      <c r="CQ33" s="4" t="str">
        <v>Subindicator</v>
      </c>
      <c r="CR33" s="4" t="str">
        <v>Total Cost</v>
      </c>
      <c r="CS33" s="4" t="str">
        <v>Total Factor Productivity</v>
      </c>
      <c r="CT33" s="4" t="str">
        <v>Variable Cost</v>
      </c>
      <c r="CU33" s="4" t="str">
        <v>Water Use (Irrigation)</v>
      </c>
      <c r="CV33" s="4" t="str">
        <v>Water Use (Total)</v>
      </c>
      <c r="CW33" s="4" t="str">
        <v>Water Use (Unspecified)</v>
      </c>
      <c r="CX33" s="4" t="str">
        <v>Water Use Efficiency</v>
      </c>
      <c r="CY33" s="4" t="str">
        <v>Weight Gain</v>
      </c>
      <c r="CZ33" s="4" t="str">
        <v>Yield Stability</v>
      </c>
    </row>
    <row r="34" spans="1:104" hidden="1" x14ac:dyDescent="0.35">
      <c r="A34" s="4">
        <v>209</v>
      </c>
      <c r="B34" s="4" t="s">
        <v>5070</v>
      </c>
      <c r="C34" s="4" t="s">
        <v>5096</v>
      </c>
      <c r="D34" s="4" t="s">
        <v>5099</v>
      </c>
      <c r="E34" s="4" t="s">
        <v>5100</v>
      </c>
      <c r="F34" s="4" t="s">
        <v>5101</v>
      </c>
      <c r="G34" s="4" t="s">
        <v>5102</v>
      </c>
      <c r="I34" s="3"/>
    </row>
    <row r="35" spans="1:104" hidden="1" x14ac:dyDescent="0.35">
      <c r="A35" s="750">
        <v>209.1</v>
      </c>
      <c r="B35" s="750" t="s">
        <v>5070</v>
      </c>
      <c r="C35" s="750" t="s">
        <v>5096</v>
      </c>
      <c r="D35" s="750" t="s">
        <v>5099</v>
      </c>
      <c r="E35" s="750" t="s">
        <v>5103</v>
      </c>
      <c r="F35" s="750" t="s">
        <v>5104</v>
      </c>
      <c r="G35" s="750" t="s">
        <v>5105</v>
      </c>
      <c r="I35" s="3"/>
    </row>
    <row r="36" spans="1:104" hidden="1" x14ac:dyDescent="0.35">
      <c r="A36" s="4">
        <v>212</v>
      </c>
      <c r="B36" s="4" t="s">
        <v>5070</v>
      </c>
      <c r="C36" s="4" t="s">
        <v>5096</v>
      </c>
      <c r="D36" s="4" t="s">
        <v>5099</v>
      </c>
      <c r="E36" s="4" t="s">
        <v>5106</v>
      </c>
      <c r="F36" s="4" t="s">
        <v>5107</v>
      </c>
      <c r="G36" s="4" t="s">
        <v>5108</v>
      </c>
      <c r="I36" s="3"/>
    </row>
    <row r="37" spans="1:104" hidden="1" x14ac:dyDescent="0.35">
      <c r="A37" s="4">
        <v>217</v>
      </c>
      <c r="B37" s="4" t="s">
        <v>5070</v>
      </c>
      <c r="C37" s="4" t="s">
        <v>5096</v>
      </c>
      <c r="D37" s="4" t="s">
        <v>5109</v>
      </c>
      <c r="E37" s="4" t="s">
        <v>5110</v>
      </c>
      <c r="F37" s="4" t="s">
        <v>5110</v>
      </c>
      <c r="G37" s="4" t="s">
        <v>5111</v>
      </c>
      <c r="I37" s="3"/>
    </row>
    <row r="38" spans="1:104" hidden="1" x14ac:dyDescent="0.35">
      <c r="A38" s="4">
        <v>218</v>
      </c>
      <c r="B38" s="4" t="s">
        <v>5070</v>
      </c>
      <c r="C38" s="4" t="s">
        <v>5096</v>
      </c>
      <c r="D38" s="4" t="s">
        <v>5109</v>
      </c>
      <c r="E38" s="4" t="s">
        <v>5112</v>
      </c>
      <c r="F38" s="4" t="s">
        <v>5112</v>
      </c>
      <c r="G38" s="4" t="s">
        <v>5113</v>
      </c>
      <c r="I38" s="3"/>
    </row>
    <row r="39" spans="1:104" hidden="1" x14ac:dyDescent="0.35">
      <c r="A39" s="4">
        <v>221</v>
      </c>
      <c r="B39" s="4" t="s">
        <v>5070</v>
      </c>
      <c r="C39" s="4" t="s">
        <v>5096</v>
      </c>
      <c r="D39" s="4" t="s">
        <v>5109</v>
      </c>
      <c r="E39" s="4" t="s">
        <v>5114</v>
      </c>
      <c r="F39" s="4" t="s">
        <v>5115</v>
      </c>
      <c r="G39" s="4" t="s">
        <v>5116</v>
      </c>
      <c r="I39" s="3"/>
    </row>
    <row r="40" spans="1:104" hidden="1" x14ac:dyDescent="0.35">
      <c r="A40" s="4">
        <v>223</v>
      </c>
      <c r="B40" s="4" t="s">
        <v>5070</v>
      </c>
      <c r="C40" s="4" t="s">
        <v>5096</v>
      </c>
      <c r="D40" s="4" t="s">
        <v>5109</v>
      </c>
      <c r="E40" s="4" t="s">
        <v>5117</v>
      </c>
      <c r="F40" s="4" t="s">
        <v>271</v>
      </c>
      <c r="G40" s="4" t="s">
        <v>5118</v>
      </c>
    </row>
    <row r="41" spans="1:104" hidden="1" x14ac:dyDescent="0.35">
      <c r="A41" s="4">
        <v>224</v>
      </c>
      <c r="B41" s="4" t="s">
        <v>5070</v>
      </c>
      <c r="C41" s="4" t="s">
        <v>5096</v>
      </c>
      <c r="D41" s="4" t="s">
        <v>5109</v>
      </c>
      <c r="E41" s="4" t="s">
        <v>5119</v>
      </c>
      <c r="F41" s="4" t="s">
        <v>5120</v>
      </c>
      <c r="G41" s="4" t="s">
        <v>5121</v>
      </c>
    </row>
    <row r="42" spans="1:104" hidden="1" x14ac:dyDescent="0.35">
      <c r="A42" s="4">
        <v>224.1</v>
      </c>
      <c r="B42" s="4" t="s">
        <v>5070</v>
      </c>
      <c r="C42" s="4" t="s">
        <v>5096</v>
      </c>
      <c r="D42" s="4" t="s">
        <v>5109</v>
      </c>
      <c r="E42" s="4" t="s">
        <v>5122</v>
      </c>
      <c r="F42" s="4" t="s">
        <v>5123</v>
      </c>
      <c r="G42" s="4" t="s">
        <v>5124</v>
      </c>
    </row>
    <row r="43" spans="1:104" hidden="1" x14ac:dyDescent="0.35">
      <c r="A43" s="4">
        <v>226.1</v>
      </c>
      <c r="B43" s="4" t="s">
        <v>5070</v>
      </c>
      <c r="C43" s="4" t="s">
        <v>5096</v>
      </c>
      <c r="D43" s="4" t="s">
        <v>5109</v>
      </c>
      <c r="E43" s="4" t="s">
        <v>5125</v>
      </c>
      <c r="F43" s="4" t="s">
        <v>5126</v>
      </c>
      <c r="G43" s="4" t="s">
        <v>5127</v>
      </c>
    </row>
    <row r="44" spans="1:104" hidden="1" x14ac:dyDescent="0.35">
      <c r="A44" s="4">
        <v>226.2</v>
      </c>
      <c r="B44" s="4" t="s">
        <v>5070</v>
      </c>
      <c r="C44" s="4" t="s">
        <v>5096</v>
      </c>
      <c r="D44" s="4" t="s">
        <v>5109</v>
      </c>
      <c r="E44" s="4" t="s">
        <v>5128</v>
      </c>
      <c r="F44" s="4" t="s">
        <v>5129</v>
      </c>
      <c r="G44" s="4" t="s">
        <v>5130</v>
      </c>
      <c r="I44" s="3" t="str" cm="1">
        <f t="array" ref="I44:I46">_xlfn.UNIQUE(_xlfn._xlws.FILTER(B:B,(B:B&lt;&gt;"Pillar")*(B:B&lt;&gt;"")))</f>
        <v>Productivity</v>
      </c>
      <c r="J44" s="4" cm="1">
        <f t="array" ref="J44">IFERROR(_xlfn.UNIQUE(_xlfn._xlws.FILTER(C:C,B:B=Outcomes!B43)),"")</f>
        <v>0</v>
      </c>
      <c r="K44" s="4" cm="1">
        <f t="array" ref="K44">IFERROR(_xlfn.UNIQUE(_xlfn._xlws.FILTER(D:D,C:C=Outcomes!C43)),"")</f>
        <v>0</v>
      </c>
      <c r="L44" s="4" cm="1">
        <f t="array" ref="L44">IFERROR(_xlfn.UNIQUE(_xlfn._xlws.FILTER(E:E,D:D=Outcomes!D43)),"")</f>
        <v>0</v>
      </c>
    </row>
    <row r="45" spans="1:104" hidden="1" x14ac:dyDescent="0.35">
      <c r="A45" s="4">
        <v>226.3</v>
      </c>
      <c r="B45" s="4" t="s">
        <v>5070</v>
      </c>
      <c r="C45" s="4" t="s">
        <v>5096</v>
      </c>
      <c r="D45" s="4" t="s">
        <v>5109</v>
      </c>
      <c r="E45" s="4" t="s">
        <v>5131</v>
      </c>
      <c r="F45" s="4" t="s">
        <v>5131</v>
      </c>
      <c r="G45" s="4" t="s">
        <v>5132</v>
      </c>
      <c r="I45" s="3" t="str">
        <v>Resilience</v>
      </c>
    </row>
    <row r="46" spans="1:104" hidden="1" x14ac:dyDescent="0.35">
      <c r="A46" s="4">
        <v>226.4</v>
      </c>
      <c r="B46" s="4" t="s">
        <v>5070</v>
      </c>
      <c r="C46" s="4" t="s">
        <v>5096</v>
      </c>
      <c r="D46" s="4" t="s">
        <v>5109</v>
      </c>
      <c r="E46" s="4" t="s">
        <v>5133</v>
      </c>
      <c r="F46" s="4" t="s">
        <v>5133</v>
      </c>
      <c r="G46" s="4" t="s">
        <v>5134</v>
      </c>
      <c r="I46" s="3" t="str">
        <v>Mitigation</v>
      </c>
    </row>
    <row r="47" spans="1:104" hidden="1" x14ac:dyDescent="0.35">
      <c r="A47" s="4">
        <v>228</v>
      </c>
      <c r="B47" s="4" t="s">
        <v>5070</v>
      </c>
      <c r="C47" s="4" t="s">
        <v>5096</v>
      </c>
      <c r="D47" s="4" t="s">
        <v>5109</v>
      </c>
      <c r="E47" s="4" t="s">
        <v>5135</v>
      </c>
      <c r="F47" s="4" t="s">
        <v>5136</v>
      </c>
      <c r="G47" s="4" t="s">
        <v>5137</v>
      </c>
    </row>
    <row r="48" spans="1:104" hidden="1" x14ac:dyDescent="0.35">
      <c r="A48" s="4">
        <v>231</v>
      </c>
      <c r="B48" s="4" t="s">
        <v>5070</v>
      </c>
      <c r="C48" s="4" t="s">
        <v>5096</v>
      </c>
      <c r="D48" s="4" t="s">
        <v>5109</v>
      </c>
      <c r="E48" s="4" t="s">
        <v>5138</v>
      </c>
      <c r="F48" s="4" t="s">
        <v>5138</v>
      </c>
      <c r="G48" s="4" t="s">
        <v>5139</v>
      </c>
    </row>
    <row r="49" spans="1:10" hidden="1" x14ac:dyDescent="0.35">
      <c r="A49" s="4">
        <v>232.1</v>
      </c>
      <c r="B49" s="4" t="s">
        <v>5070</v>
      </c>
      <c r="C49" s="4" t="s">
        <v>5140</v>
      </c>
      <c r="D49" s="4" t="s">
        <v>5141</v>
      </c>
      <c r="E49" s="4" t="s">
        <v>5142</v>
      </c>
      <c r="F49" s="4" t="s">
        <v>5143</v>
      </c>
      <c r="G49" s="4" t="s">
        <v>5144</v>
      </c>
    </row>
    <row r="50" spans="1:10" hidden="1" x14ac:dyDescent="0.35">
      <c r="A50" s="4">
        <v>232.2</v>
      </c>
      <c r="B50" s="4" t="s">
        <v>5070</v>
      </c>
      <c r="C50" s="4" t="s">
        <v>5140</v>
      </c>
      <c r="D50" s="4" t="s">
        <v>5141</v>
      </c>
      <c r="E50" s="4" t="s">
        <v>5145</v>
      </c>
      <c r="F50" s="4" t="s">
        <v>5146</v>
      </c>
      <c r="G50" s="4" t="s">
        <v>5147</v>
      </c>
    </row>
    <row r="51" spans="1:10" hidden="1" x14ac:dyDescent="0.35">
      <c r="A51" s="4">
        <v>232.3</v>
      </c>
      <c r="B51" s="4" t="s">
        <v>5070</v>
      </c>
      <c r="C51" s="4" t="s">
        <v>5140</v>
      </c>
      <c r="D51" s="4" t="s">
        <v>5141</v>
      </c>
      <c r="E51" s="4" t="s">
        <v>5148</v>
      </c>
      <c r="F51" s="4" t="s">
        <v>5149</v>
      </c>
      <c r="G51" s="4" t="s">
        <v>5150</v>
      </c>
    </row>
    <row r="52" spans="1:10" hidden="1" x14ac:dyDescent="0.35">
      <c r="A52" s="4">
        <v>232.4</v>
      </c>
      <c r="B52" s="4" t="s">
        <v>5070</v>
      </c>
      <c r="C52" s="4" t="s">
        <v>5140</v>
      </c>
      <c r="D52" s="4" t="s">
        <v>5141</v>
      </c>
      <c r="E52" s="4" t="s">
        <v>5151</v>
      </c>
      <c r="F52" s="4" t="s">
        <v>5152</v>
      </c>
      <c r="G52" s="4" t="s">
        <v>5153</v>
      </c>
    </row>
    <row r="53" spans="1:10" hidden="1" x14ac:dyDescent="0.35">
      <c r="A53" s="607">
        <v>233</v>
      </c>
      <c r="B53" s="607" t="s">
        <v>5070</v>
      </c>
      <c r="C53" s="607" t="s">
        <v>5140</v>
      </c>
      <c r="D53" s="607" t="s">
        <v>5154</v>
      </c>
      <c r="E53" s="607" t="s">
        <v>5155</v>
      </c>
      <c r="F53" s="607" t="s">
        <v>5156</v>
      </c>
      <c r="G53" s="607" t="s">
        <v>5157</v>
      </c>
      <c r="H53" s="607"/>
      <c r="I53" s="607"/>
      <c r="J53" s="607"/>
    </row>
    <row r="54" spans="1:10" hidden="1" x14ac:dyDescent="0.35">
      <c r="A54" s="750">
        <v>233.1</v>
      </c>
      <c r="B54" s="750" t="s">
        <v>5070</v>
      </c>
      <c r="C54" s="750" t="s">
        <v>5140</v>
      </c>
      <c r="D54" s="750" t="s">
        <v>5154</v>
      </c>
      <c r="E54" s="750" t="s">
        <v>5158</v>
      </c>
      <c r="F54" s="750" t="s">
        <v>5159</v>
      </c>
      <c r="G54" s="750" t="s">
        <v>5160</v>
      </c>
      <c r="H54" s="750"/>
      <c r="I54" s="750"/>
      <c r="J54" s="750"/>
    </row>
    <row r="55" spans="1:10" s="750" customFormat="1" hidden="1" x14ac:dyDescent="0.35">
      <c r="A55" s="750">
        <v>233.2</v>
      </c>
      <c r="B55" s="750" t="s">
        <v>5070</v>
      </c>
      <c r="C55" s="750" t="s">
        <v>5140</v>
      </c>
      <c r="D55" s="750" t="s">
        <v>5154</v>
      </c>
      <c r="E55" s="750" t="s">
        <v>5161</v>
      </c>
      <c r="F55" s="750" t="s">
        <v>5162</v>
      </c>
      <c r="G55" s="750" t="s">
        <v>5163</v>
      </c>
    </row>
    <row r="56" spans="1:10" hidden="1" x14ac:dyDescent="0.35">
      <c r="A56" s="750">
        <v>233.3</v>
      </c>
      <c r="B56" s="750" t="s">
        <v>5070</v>
      </c>
      <c r="C56" s="750" t="s">
        <v>5140</v>
      </c>
      <c r="D56" s="750" t="s">
        <v>5154</v>
      </c>
      <c r="E56" s="750" t="s">
        <v>5164</v>
      </c>
      <c r="F56" s="750" t="s">
        <v>5165</v>
      </c>
      <c r="G56" s="750" t="s">
        <v>5166</v>
      </c>
      <c r="H56" s="750"/>
      <c r="I56" s="750"/>
      <c r="J56" s="750"/>
    </row>
    <row r="57" spans="1:10" hidden="1" x14ac:dyDescent="0.35">
      <c r="A57" s="750">
        <v>233.4</v>
      </c>
      <c r="B57" s="750" t="s">
        <v>5070</v>
      </c>
      <c r="C57" s="750" t="s">
        <v>5140</v>
      </c>
      <c r="D57" s="750" t="s">
        <v>5154</v>
      </c>
      <c r="E57" s="750" t="s">
        <v>5167</v>
      </c>
      <c r="F57" s="750" t="s">
        <v>5168</v>
      </c>
      <c r="G57" s="750" t="s">
        <v>5169</v>
      </c>
      <c r="H57" s="750"/>
      <c r="I57" s="750"/>
      <c r="J57" s="750"/>
    </row>
    <row r="58" spans="1:10" hidden="1" x14ac:dyDescent="0.35">
      <c r="A58" s="750">
        <v>233.5</v>
      </c>
      <c r="B58" s="750" t="s">
        <v>5070</v>
      </c>
      <c r="C58" s="750" t="s">
        <v>5140</v>
      </c>
      <c r="D58" s="750" t="s">
        <v>5154</v>
      </c>
      <c r="E58" s="750" t="s">
        <v>5170</v>
      </c>
      <c r="F58" s="750" t="s">
        <v>5171</v>
      </c>
      <c r="G58" s="750" t="s">
        <v>5172</v>
      </c>
      <c r="H58" s="750"/>
      <c r="I58" s="750"/>
      <c r="J58" s="750"/>
    </row>
    <row r="59" spans="1:10" hidden="1" x14ac:dyDescent="0.35">
      <c r="A59" s="750">
        <v>233.6</v>
      </c>
      <c r="B59" s="750" t="s">
        <v>5070</v>
      </c>
      <c r="C59" s="750" t="s">
        <v>5140</v>
      </c>
      <c r="D59" s="750" t="s">
        <v>5154</v>
      </c>
      <c r="E59" s="750" t="s">
        <v>5173</v>
      </c>
      <c r="F59" s="750" t="s">
        <v>5174</v>
      </c>
      <c r="G59" s="750" t="s">
        <v>5175</v>
      </c>
      <c r="H59" s="750"/>
      <c r="I59" s="750"/>
      <c r="J59" s="750"/>
    </row>
    <row r="60" spans="1:10" hidden="1" x14ac:dyDescent="0.35">
      <c r="A60" s="750">
        <v>234</v>
      </c>
      <c r="B60" s="750" t="s">
        <v>5070</v>
      </c>
      <c r="C60" s="750" t="s">
        <v>5140</v>
      </c>
      <c r="D60" s="750" t="s">
        <v>5154</v>
      </c>
      <c r="E60" s="750" t="s">
        <v>5176</v>
      </c>
      <c r="F60" s="750" t="s">
        <v>5177</v>
      </c>
      <c r="G60" s="750" t="s">
        <v>5178</v>
      </c>
      <c r="H60" s="750"/>
      <c r="I60" s="750"/>
      <c r="J60" s="750"/>
    </row>
    <row r="61" spans="1:10" hidden="1" x14ac:dyDescent="0.35">
      <c r="A61" s="750">
        <v>234.1</v>
      </c>
      <c r="B61" s="750" t="s">
        <v>5070</v>
      </c>
      <c r="C61" s="750" t="s">
        <v>5140</v>
      </c>
      <c r="D61" s="750" t="s">
        <v>5154</v>
      </c>
      <c r="E61" s="750" t="s">
        <v>5179</v>
      </c>
      <c r="F61" s="750" t="s">
        <v>5180</v>
      </c>
      <c r="G61" s="750" t="s">
        <v>5181</v>
      </c>
      <c r="H61" s="750"/>
      <c r="I61" s="750"/>
      <c r="J61" s="750"/>
    </row>
    <row r="62" spans="1:10" hidden="1" x14ac:dyDescent="0.35">
      <c r="A62" s="750">
        <v>234.2</v>
      </c>
      <c r="B62" s="750" t="s">
        <v>5070</v>
      </c>
      <c r="C62" s="750" t="s">
        <v>5140</v>
      </c>
      <c r="D62" s="750" t="s">
        <v>5154</v>
      </c>
      <c r="E62" s="750" t="s">
        <v>5182</v>
      </c>
      <c r="F62" s="750" t="s">
        <v>5183</v>
      </c>
      <c r="G62" s="750" t="s">
        <v>5184</v>
      </c>
      <c r="H62" s="750"/>
      <c r="I62" s="750"/>
      <c r="J62" s="750"/>
    </row>
    <row r="63" spans="1:10" hidden="1" x14ac:dyDescent="0.35">
      <c r="A63" s="750">
        <v>235</v>
      </c>
      <c r="B63" s="750" t="s">
        <v>5070</v>
      </c>
      <c r="C63" s="750" t="s">
        <v>5140</v>
      </c>
      <c r="D63" s="750" t="s">
        <v>5140</v>
      </c>
      <c r="E63" s="750" t="s">
        <v>5185</v>
      </c>
      <c r="F63" s="750" t="s">
        <v>5186</v>
      </c>
      <c r="G63" s="750" t="s">
        <v>5187</v>
      </c>
      <c r="H63" s="750"/>
      <c r="I63" s="750"/>
      <c r="J63" s="750"/>
    </row>
    <row r="64" spans="1:10" hidden="1" x14ac:dyDescent="0.35">
      <c r="A64" s="750">
        <v>235.1</v>
      </c>
      <c r="B64" s="750" t="s">
        <v>5070</v>
      </c>
      <c r="C64" s="750" t="s">
        <v>5140</v>
      </c>
      <c r="D64" s="750" t="s">
        <v>5140</v>
      </c>
      <c r="E64" s="750" t="s">
        <v>5188</v>
      </c>
      <c r="F64" s="750" t="s">
        <v>5189</v>
      </c>
      <c r="G64" s="750" t="s">
        <v>5190</v>
      </c>
      <c r="H64" s="750"/>
      <c r="I64" s="750"/>
      <c r="J64" s="750"/>
    </row>
    <row r="65" spans="1:10" hidden="1" x14ac:dyDescent="0.35">
      <c r="A65" s="750">
        <v>235.2</v>
      </c>
      <c r="B65" s="750" t="s">
        <v>5070</v>
      </c>
      <c r="C65" s="750" t="s">
        <v>5140</v>
      </c>
      <c r="D65" s="750" t="s">
        <v>5140</v>
      </c>
      <c r="E65" s="750" t="s">
        <v>5191</v>
      </c>
      <c r="F65" s="750" t="s">
        <v>5192</v>
      </c>
      <c r="G65" s="750" t="s">
        <v>5193</v>
      </c>
      <c r="H65" s="750"/>
      <c r="I65" s="750"/>
      <c r="J65" s="750"/>
    </row>
    <row r="66" spans="1:10" hidden="1" x14ac:dyDescent="0.35">
      <c r="A66" s="4">
        <v>236.1</v>
      </c>
      <c r="B66" s="4" t="s">
        <v>5070</v>
      </c>
      <c r="C66" s="4" t="s">
        <v>5096</v>
      </c>
      <c r="D66" s="4" t="s">
        <v>5194</v>
      </c>
      <c r="E66" s="4" t="s">
        <v>5194</v>
      </c>
      <c r="F66" s="4" t="s">
        <v>5194</v>
      </c>
      <c r="G66" s="4" t="s">
        <v>5195</v>
      </c>
    </row>
    <row r="67" spans="1:10" hidden="1" x14ac:dyDescent="0.35">
      <c r="A67" s="4">
        <v>236.2</v>
      </c>
      <c r="B67" s="4" t="s">
        <v>5070</v>
      </c>
      <c r="C67" s="4" t="s">
        <v>5096</v>
      </c>
      <c r="D67" s="4" t="s">
        <v>5194</v>
      </c>
      <c r="E67" s="4" t="s">
        <v>5196</v>
      </c>
      <c r="F67" s="4" t="s">
        <v>5196</v>
      </c>
      <c r="G67" s="4" t="s">
        <v>5197</v>
      </c>
    </row>
    <row r="68" spans="1:10" hidden="1" x14ac:dyDescent="0.35">
      <c r="A68" s="4">
        <v>238</v>
      </c>
      <c r="B68" s="4" t="s">
        <v>5070</v>
      </c>
      <c r="C68" s="4" t="s">
        <v>5140</v>
      </c>
      <c r="D68" s="4" t="s">
        <v>5140</v>
      </c>
      <c r="E68" s="4" t="s">
        <v>5198</v>
      </c>
      <c r="F68" s="4" t="s">
        <v>5198</v>
      </c>
      <c r="G68" s="4" t="s">
        <v>5199</v>
      </c>
    </row>
    <row r="69" spans="1:10" hidden="1" x14ac:dyDescent="0.35">
      <c r="A69" s="4">
        <v>239</v>
      </c>
      <c r="B69" s="4" t="s">
        <v>5070</v>
      </c>
      <c r="C69" s="4" t="s">
        <v>5071</v>
      </c>
      <c r="D69" s="4" t="s">
        <v>5200</v>
      </c>
      <c r="E69" s="4" t="s">
        <v>5201</v>
      </c>
      <c r="F69" s="4" t="s">
        <v>5202</v>
      </c>
      <c r="G69" s="4" t="s">
        <v>5203</v>
      </c>
    </row>
    <row r="70" spans="1:10" hidden="1" x14ac:dyDescent="0.35">
      <c r="A70" s="4">
        <v>240</v>
      </c>
      <c r="B70" s="4" t="s">
        <v>5070</v>
      </c>
      <c r="C70" s="4" t="s">
        <v>5071</v>
      </c>
      <c r="D70" s="4" t="s">
        <v>5200</v>
      </c>
      <c r="E70" s="4" t="s">
        <v>5204</v>
      </c>
      <c r="F70" s="4" t="s">
        <v>5205</v>
      </c>
      <c r="G70" s="4" t="s">
        <v>5203</v>
      </c>
    </row>
    <row r="71" spans="1:10" hidden="1" x14ac:dyDescent="0.35">
      <c r="A71" s="4">
        <v>242</v>
      </c>
      <c r="B71" s="4" t="s">
        <v>5070</v>
      </c>
      <c r="C71" s="4" t="s">
        <v>5071</v>
      </c>
      <c r="D71" s="4" t="s">
        <v>5200</v>
      </c>
      <c r="E71" s="4" t="s">
        <v>5206</v>
      </c>
      <c r="F71" s="4" t="s">
        <v>5207</v>
      </c>
      <c r="G71" s="4" t="s">
        <v>5208</v>
      </c>
    </row>
    <row r="72" spans="1:10" hidden="1" x14ac:dyDescent="0.35">
      <c r="A72" s="4">
        <v>243</v>
      </c>
      <c r="B72" s="4" t="s">
        <v>5070</v>
      </c>
      <c r="C72" s="4" t="s">
        <v>5071</v>
      </c>
      <c r="D72" s="4" t="s">
        <v>5200</v>
      </c>
      <c r="E72" s="4" t="s">
        <v>5209</v>
      </c>
      <c r="F72" s="4" t="s">
        <v>5210</v>
      </c>
      <c r="G72" s="4" t="s">
        <v>5208</v>
      </c>
    </row>
    <row r="73" spans="1:10" hidden="1" x14ac:dyDescent="0.35">
      <c r="A73" s="4">
        <v>257</v>
      </c>
      <c r="B73" s="4" t="s">
        <v>5070</v>
      </c>
      <c r="C73" s="4" t="s">
        <v>5140</v>
      </c>
      <c r="D73" s="4" t="s">
        <v>5140</v>
      </c>
      <c r="E73" s="4" t="s">
        <v>5211</v>
      </c>
      <c r="F73" s="4" t="s">
        <v>5212</v>
      </c>
      <c r="G73" s="4" t="s">
        <v>5213</v>
      </c>
    </row>
    <row r="74" spans="1:10" hidden="1" x14ac:dyDescent="0.35">
      <c r="A74" s="4">
        <v>257.10000000000002</v>
      </c>
      <c r="B74" s="4" t="s">
        <v>5070</v>
      </c>
      <c r="C74" s="4" t="s">
        <v>5140</v>
      </c>
      <c r="D74" s="4" t="s">
        <v>5154</v>
      </c>
      <c r="E74" s="4" t="s">
        <v>5214</v>
      </c>
      <c r="G74" s="4" t="s">
        <v>5215</v>
      </c>
    </row>
    <row r="75" spans="1:10" hidden="1" x14ac:dyDescent="0.35">
      <c r="A75" s="4">
        <v>257.2</v>
      </c>
      <c r="B75" s="4" t="s">
        <v>5070</v>
      </c>
      <c r="C75" s="4" t="s">
        <v>5140</v>
      </c>
      <c r="D75" s="4" t="s">
        <v>5154</v>
      </c>
      <c r="E75" s="4" t="s">
        <v>5216</v>
      </c>
      <c r="G75" s="4" t="s">
        <v>5217</v>
      </c>
    </row>
    <row r="76" spans="1:10" hidden="1" x14ac:dyDescent="0.35">
      <c r="A76" s="4">
        <v>265</v>
      </c>
      <c r="B76" s="4" t="s">
        <v>5070</v>
      </c>
      <c r="C76" s="4" t="s">
        <v>5140</v>
      </c>
      <c r="D76" s="4" t="s">
        <v>5140</v>
      </c>
      <c r="E76" s="4" t="s">
        <v>5218</v>
      </c>
      <c r="F76" s="4" t="s">
        <v>5219</v>
      </c>
      <c r="G76" s="4" t="s">
        <v>5220</v>
      </c>
    </row>
    <row r="77" spans="1:10" hidden="1" x14ac:dyDescent="0.35">
      <c r="A77" s="4">
        <v>265.10000000000002</v>
      </c>
      <c r="B77" s="4" t="s">
        <v>5070</v>
      </c>
      <c r="C77" s="4" t="s">
        <v>5140</v>
      </c>
      <c r="D77" s="4" t="s">
        <v>5140</v>
      </c>
      <c r="E77" s="4" t="s">
        <v>5221</v>
      </c>
      <c r="F77" s="4" t="s">
        <v>5222</v>
      </c>
      <c r="G77" s="4" t="s">
        <v>5223</v>
      </c>
    </row>
    <row r="78" spans="1:10" hidden="1" x14ac:dyDescent="0.35">
      <c r="A78" s="4">
        <v>267</v>
      </c>
      <c r="B78" s="4" t="s">
        <v>5070</v>
      </c>
      <c r="C78" s="4" t="s">
        <v>5140</v>
      </c>
      <c r="D78" s="4" t="s">
        <v>5140</v>
      </c>
      <c r="E78" s="4" t="s">
        <v>5224</v>
      </c>
      <c r="F78" s="4" t="s">
        <v>5225</v>
      </c>
      <c r="G78" s="4" t="s">
        <v>5226</v>
      </c>
    </row>
    <row r="79" spans="1:10" hidden="1" x14ac:dyDescent="0.35">
      <c r="A79" s="4">
        <v>267.10000000000002</v>
      </c>
      <c r="B79" s="4" t="s">
        <v>5070</v>
      </c>
      <c r="C79" s="4" t="s">
        <v>5140</v>
      </c>
      <c r="D79" s="4" t="s">
        <v>5140</v>
      </c>
      <c r="E79" s="4" t="s">
        <v>5227</v>
      </c>
      <c r="F79" s="4" t="s">
        <v>5228</v>
      </c>
      <c r="G79" s="4" t="s">
        <v>5229</v>
      </c>
    </row>
    <row r="80" spans="1:10" hidden="1" x14ac:dyDescent="0.35">
      <c r="A80" s="4">
        <v>268</v>
      </c>
      <c r="B80" s="4" t="s">
        <v>5070</v>
      </c>
      <c r="C80" s="4" t="s">
        <v>5096</v>
      </c>
      <c r="D80" s="4" t="s">
        <v>5097</v>
      </c>
      <c r="E80" s="4" t="s">
        <v>5230</v>
      </c>
      <c r="F80" s="4" t="s">
        <v>5231</v>
      </c>
      <c r="G80" s="4" t="s">
        <v>5232</v>
      </c>
    </row>
    <row r="81" spans="1:8" hidden="1" x14ac:dyDescent="0.35">
      <c r="A81" s="4">
        <v>270</v>
      </c>
      <c r="B81" s="4" t="s">
        <v>5070</v>
      </c>
      <c r="C81" s="4" t="s">
        <v>5096</v>
      </c>
      <c r="D81" s="4" t="s">
        <v>5233</v>
      </c>
      <c r="E81" s="4" t="s">
        <v>5233</v>
      </c>
      <c r="F81" s="4" t="s">
        <v>5233</v>
      </c>
      <c r="G81" s="4" t="s">
        <v>5234</v>
      </c>
    </row>
    <row r="82" spans="1:8" hidden="1" x14ac:dyDescent="0.35">
      <c r="A82" s="4">
        <v>304</v>
      </c>
      <c r="B82" s="4" t="s">
        <v>5235</v>
      </c>
      <c r="C82" s="4" t="s">
        <v>5236</v>
      </c>
      <c r="D82" s="4" t="s">
        <v>5236</v>
      </c>
      <c r="E82" s="4" t="s">
        <v>5237</v>
      </c>
      <c r="F82" s="4" t="s">
        <v>5238</v>
      </c>
      <c r="G82" s="4" t="s">
        <v>5239</v>
      </c>
    </row>
    <row r="83" spans="1:8" hidden="1" x14ac:dyDescent="0.35">
      <c r="A83" s="4">
        <v>305</v>
      </c>
      <c r="B83" s="4" t="s">
        <v>5235</v>
      </c>
      <c r="C83" s="4" t="s">
        <v>5236</v>
      </c>
      <c r="D83" s="4" t="s">
        <v>5236</v>
      </c>
      <c r="E83" s="4" t="s">
        <v>5240</v>
      </c>
      <c r="F83" s="4" t="s">
        <v>5241</v>
      </c>
      <c r="G83" s="4" t="s">
        <v>5242</v>
      </c>
    </row>
    <row r="84" spans="1:8" hidden="1" x14ac:dyDescent="0.35">
      <c r="A84" s="4">
        <v>306</v>
      </c>
      <c r="B84" s="4" t="s">
        <v>5235</v>
      </c>
      <c r="C84" s="4" t="s">
        <v>5236</v>
      </c>
      <c r="D84" s="4" t="s">
        <v>5236</v>
      </c>
      <c r="E84" s="4" t="s">
        <v>5243</v>
      </c>
      <c r="F84" s="4" t="s">
        <v>5244</v>
      </c>
      <c r="G84" s="4" t="s">
        <v>5242</v>
      </c>
    </row>
    <row r="85" spans="1:8" hidden="1" x14ac:dyDescent="0.35">
      <c r="A85" s="4">
        <v>307</v>
      </c>
      <c r="B85" s="4" t="s">
        <v>5235</v>
      </c>
      <c r="C85" s="4" t="s">
        <v>5236</v>
      </c>
      <c r="D85" s="4" t="s">
        <v>5236</v>
      </c>
      <c r="E85" s="4" t="s">
        <v>5245</v>
      </c>
      <c r="F85" s="4" t="s">
        <v>5246</v>
      </c>
      <c r="G85" s="4" t="s">
        <v>5247</v>
      </c>
    </row>
    <row r="86" spans="1:8" hidden="1" x14ac:dyDescent="0.35">
      <c r="A86" s="4">
        <v>308</v>
      </c>
      <c r="B86" s="4" t="s">
        <v>5235</v>
      </c>
      <c r="C86" s="4" t="s">
        <v>5248</v>
      </c>
      <c r="D86" s="4" t="s">
        <v>5248</v>
      </c>
      <c r="E86" s="4" t="s">
        <v>5249</v>
      </c>
      <c r="F86" s="4" t="s">
        <v>5249</v>
      </c>
      <c r="G86" s="4" t="s">
        <v>5250</v>
      </c>
    </row>
    <row r="87" spans="1:8" hidden="1" x14ac:dyDescent="0.35">
      <c r="A87" s="4">
        <v>309</v>
      </c>
      <c r="B87" s="4" t="s">
        <v>5235</v>
      </c>
      <c r="C87" s="4" t="s">
        <v>5248</v>
      </c>
      <c r="D87" s="4" t="s">
        <v>5248</v>
      </c>
      <c r="E87" s="4" t="s">
        <v>5251</v>
      </c>
      <c r="F87" s="4" t="s">
        <v>5252</v>
      </c>
      <c r="G87" s="4" t="s">
        <v>5253</v>
      </c>
    </row>
    <row r="88" spans="1:8" hidden="1" x14ac:dyDescent="0.35">
      <c r="A88" s="4">
        <v>310</v>
      </c>
      <c r="B88" s="4" t="s">
        <v>5235</v>
      </c>
      <c r="C88" s="4" t="s">
        <v>5248</v>
      </c>
      <c r="D88" s="4" t="s">
        <v>5248</v>
      </c>
      <c r="E88" s="4" t="s">
        <v>5254</v>
      </c>
      <c r="F88" s="4" t="s">
        <v>5255</v>
      </c>
      <c r="G88" s="4" t="s">
        <v>5253</v>
      </c>
    </row>
    <row r="89" spans="1:8" hidden="1" x14ac:dyDescent="0.35">
      <c r="A89" s="4">
        <v>311</v>
      </c>
      <c r="B89" s="4" t="s">
        <v>5235</v>
      </c>
      <c r="C89" s="4" t="s">
        <v>5236</v>
      </c>
      <c r="D89" s="4" t="s">
        <v>5236</v>
      </c>
      <c r="E89" s="4" t="s">
        <v>5256</v>
      </c>
      <c r="F89" s="4" t="s">
        <v>5256</v>
      </c>
      <c r="G89" s="4" t="s">
        <v>5257</v>
      </c>
    </row>
    <row r="90" spans="1:8" hidden="1" x14ac:dyDescent="0.35">
      <c r="A90" s="4">
        <v>320</v>
      </c>
      <c r="B90" s="4" t="s">
        <v>5235</v>
      </c>
      <c r="C90" s="4" t="s">
        <v>2395</v>
      </c>
      <c r="D90" s="4" t="s">
        <v>5258</v>
      </c>
      <c r="E90" s="4" t="s">
        <v>5259</v>
      </c>
      <c r="F90" s="4" t="s">
        <v>5259</v>
      </c>
      <c r="G90" s="4" t="s">
        <v>5260</v>
      </c>
    </row>
    <row r="91" spans="1:8" hidden="1" x14ac:dyDescent="0.35">
      <c r="A91" s="4">
        <v>321</v>
      </c>
      <c r="B91" s="4" t="s">
        <v>5235</v>
      </c>
      <c r="C91" s="4" t="s">
        <v>2395</v>
      </c>
      <c r="D91" s="4" t="s">
        <v>5140</v>
      </c>
      <c r="E91" s="4" t="s">
        <v>5261</v>
      </c>
      <c r="F91" s="4" t="s">
        <v>5261</v>
      </c>
      <c r="G91" s="4" t="s">
        <v>5262</v>
      </c>
      <c r="H91" s="4" t="s">
        <v>5263</v>
      </c>
    </row>
    <row r="92" spans="1:8" hidden="1" x14ac:dyDescent="0.35">
      <c r="A92" s="4">
        <v>322</v>
      </c>
      <c r="B92" s="4" t="s">
        <v>5235</v>
      </c>
      <c r="C92" s="4" t="s">
        <v>2395</v>
      </c>
      <c r="D92" s="4" t="s">
        <v>5140</v>
      </c>
      <c r="E92" s="4" t="s">
        <v>5264</v>
      </c>
      <c r="F92" s="4" t="s">
        <v>5264</v>
      </c>
      <c r="G92" s="4" t="s">
        <v>5265</v>
      </c>
    </row>
    <row r="93" spans="1:8" hidden="1" x14ac:dyDescent="0.35">
      <c r="A93" s="4">
        <v>323</v>
      </c>
      <c r="B93" s="4" t="s">
        <v>5235</v>
      </c>
      <c r="C93" s="4" t="s">
        <v>2395</v>
      </c>
      <c r="D93" s="4" t="s">
        <v>5087</v>
      </c>
      <c r="E93" s="4" t="s">
        <v>5266</v>
      </c>
      <c r="F93" s="4" t="s">
        <v>5266</v>
      </c>
      <c r="G93" s="4" t="s">
        <v>5267</v>
      </c>
    </row>
    <row r="94" spans="1:8" hidden="1" x14ac:dyDescent="0.35">
      <c r="A94" s="4">
        <v>324</v>
      </c>
      <c r="B94" s="4" t="s">
        <v>5235</v>
      </c>
      <c r="C94" s="4" t="s">
        <v>2395</v>
      </c>
      <c r="D94" s="4" t="s">
        <v>5236</v>
      </c>
      <c r="E94" s="4" t="s">
        <v>5268</v>
      </c>
      <c r="F94" s="4" t="s">
        <v>5268</v>
      </c>
      <c r="G94" s="4" t="s">
        <v>5269</v>
      </c>
    </row>
    <row r="95" spans="1:8" hidden="1" x14ac:dyDescent="0.35">
      <c r="A95" s="4">
        <v>103</v>
      </c>
      <c r="B95" s="4" t="s">
        <v>5008</v>
      </c>
      <c r="C95" s="4" t="s">
        <v>5009</v>
      </c>
      <c r="D95" s="4" t="s">
        <v>5010</v>
      </c>
      <c r="E95" s="4" t="s">
        <v>5270</v>
      </c>
      <c r="F95" s="4" t="s">
        <v>5271</v>
      </c>
      <c r="G95" s="4" t="s">
        <v>5272</v>
      </c>
    </row>
  </sheetData>
  <autoFilter ref="A1:G95" xr:uid="{CBF8C309-E5DE-4A22-9AC5-F8F13751F665}">
    <filterColumn colId="2">
      <filters>
        <filter val="Economics"/>
      </filters>
    </filterColumn>
    <sortState xmlns:xlrd2="http://schemas.microsoft.com/office/spreadsheetml/2017/richdata2" ref="A2:G94">
      <sortCondition ref="A1:A91"/>
    </sortState>
  </autoFilter>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136AB-55D4-4AE8-B7F9-F3B216A628DB}">
  <sheetPr codeName="Sheet66"/>
  <dimension ref="A1:FU735"/>
  <sheetViews>
    <sheetView workbookViewId="0"/>
  </sheetViews>
  <sheetFormatPr defaultRowHeight="14.35" x14ac:dyDescent="0.5"/>
  <sheetData>
    <row r="1" spans="1:177" x14ac:dyDescent="0.5">
      <c r="A1">
        <f>EnterData!E5</f>
        <v>0</v>
      </c>
      <c r="B1" t="str" cm="1">
        <f t="array" ref="B1">IF(OR(A1="",A1=0),"",IFERROR(_xlfn._xlws.FILTER(Int.Out!C$2:F$32,Int.Out!B$2:B$32=ED.LookUps!A1),""))</f>
        <v/>
      </c>
      <c r="G1" t="str" cm="1">
        <f t="array" ref="G1">IFERROR(_xlfn._xlws.FILTER(_xlfn.ANCHORARRAY(B1),_xlfn.ANCHORARRAY(B1)&lt;&gt;0),"")</f>
        <v/>
      </c>
      <c r="J1">
        <f>EnterData!F5</f>
        <v>0</v>
      </c>
      <c r="K1" t="str" cm="1">
        <f t="array" ref="K1">IFERROR(IF(G1&lt;&gt;"",_xlfn.ANCHORARRAY(G1),IF(OR(J1=0,J1=""),TRANSPOSE(_xlfn.ANCHORARRAY(Make.Trt!AK$2)),TRANSPOSE(_xlfn._xlws.FILTER('Rot.Out'!Q:Q,('Rot.Out'!O:O=ED.LookUps!J1)*('Rot.Out'!V:V&lt;&gt;"Yes"))))),"Error please report")</f>
        <v>Error No Treatment Names Specified</v>
      </c>
      <c r="FU1" t="str" cm="1">
        <f t="array" ref="FU1">IFERROR(IF(J1=0,TRANSPOSE(_xlfn.ANCHORARRAY(Intercrop!AS$1)),TRANSPOSE(_xlfn._xlws.FILTER('Rot.Out'!Q:Q,('Rot.Out'!O:O=ED.LookUps!J1)*('Rot.Out'!V:V="Yes")))),"")</f>
        <v>None</v>
      </c>
    </row>
    <row r="2" spans="1:177" x14ac:dyDescent="0.5">
      <c r="A2">
        <f>EnterData!E6</f>
        <v>0</v>
      </c>
      <c r="B2" t="str" cm="1">
        <f t="array" ref="B2">IF(OR(A2="",A2=0),"",IFERROR(_xlfn._xlws.FILTER(Int.Out!C$2:F$32,Int.Out!B$2:B$32=ED.LookUps!A2),""))</f>
        <v/>
      </c>
      <c r="G2" t="str" cm="1">
        <f t="array" ref="G2">IFERROR(_xlfn._xlws.FILTER(_xlfn.ANCHORARRAY(B2),_xlfn.ANCHORARRAY(B2)&lt;&gt;0),"")</f>
        <v/>
      </c>
      <c r="J2">
        <f>EnterData!F6</f>
        <v>0</v>
      </c>
      <c r="K2" t="str" cm="1">
        <f t="array" ref="K2">IFERROR(IF(G2&lt;&gt;"",_xlfn.ANCHORARRAY(G2),IF(OR(J2=0,J2=""),TRANSPOSE(_xlfn.ANCHORARRAY(Make.Trt!AK$2)),TRANSPOSE(_xlfn._xlws.FILTER('Rot.Out'!Q:Q,('Rot.Out'!O:O=ED.LookUps!J2)*('Rot.Out'!V:V&lt;&gt;"Yes"))))),"Error please report")</f>
        <v>Error No Treatment Names Specified</v>
      </c>
      <c r="FU2" t="str" cm="1">
        <f t="array" ref="FU2">IFERROR(IF(J2=0,TRANSPOSE(_xlfn.ANCHORARRAY(Intercrop!AS$1)),TRANSPOSE(_xlfn._xlws.FILTER('Rot.Out'!Q:Q,('Rot.Out'!O:O=ED.LookUps!J2)*('Rot.Out'!V:V="Yes")))),"")</f>
        <v>None</v>
      </c>
    </row>
    <row r="3" spans="1:177" x14ac:dyDescent="0.5">
      <c r="A3">
        <f>EnterData!E7</f>
        <v>0</v>
      </c>
      <c r="B3" t="str" cm="1">
        <f t="array" ref="B3">IF(OR(A3="",A3=0),"",IFERROR(_xlfn._xlws.FILTER(Int.Out!C$2:F$32,Int.Out!B$2:B$32=ED.LookUps!A3),""))</f>
        <v/>
      </c>
      <c r="G3" t="str" cm="1">
        <f t="array" ref="G3">IFERROR(_xlfn._xlws.FILTER(_xlfn.ANCHORARRAY(B3),_xlfn.ANCHORARRAY(B3)&lt;&gt;0),"")</f>
        <v/>
      </c>
      <c r="J3">
        <f>EnterData!F7</f>
        <v>0</v>
      </c>
      <c r="K3" t="str" cm="1">
        <f t="array" ref="K3">IFERROR(IF(G3&lt;&gt;"",_xlfn.ANCHORARRAY(G3),IF(OR(J3=0,J3=""),TRANSPOSE(_xlfn.ANCHORARRAY(Make.Trt!AK$2)),TRANSPOSE(_xlfn._xlws.FILTER('Rot.Out'!Q:Q,('Rot.Out'!O:O=ED.LookUps!J3)*('Rot.Out'!V:V&lt;&gt;"Yes"))))),"Error please report")</f>
        <v>Error No Treatment Names Specified</v>
      </c>
      <c r="FU3" t="str" cm="1">
        <f t="array" ref="FU3">IFERROR(IF(J3=0,TRANSPOSE(_xlfn.ANCHORARRAY(Intercrop!AS$1)),TRANSPOSE(_xlfn._xlws.FILTER('Rot.Out'!Q:Q,('Rot.Out'!O:O=ED.LookUps!J3)*('Rot.Out'!V:V="Yes")))),"")</f>
        <v>None</v>
      </c>
    </row>
    <row r="4" spans="1:177" x14ac:dyDescent="0.5">
      <c r="A4">
        <f>EnterData!E8</f>
        <v>0</v>
      </c>
      <c r="B4" t="str" cm="1">
        <f t="array" ref="B4">IF(OR(A4="",A4=0),"",IFERROR(_xlfn._xlws.FILTER(Int.Out!C$2:F$32,Int.Out!B$2:B$32=ED.LookUps!A4),""))</f>
        <v/>
      </c>
      <c r="G4" t="str" cm="1">
        <f t="array" ref="G4">IFERROR(_xlfn._xlws.FILTER(_xlfn.ANCHORARRAY(B4),_xlfn.ANCHORARRAY(B4)&lt;&gt;0),"")</f>
        <v/>
      </c>
      <c r="J4">
        <f>EnterData!F8</f>
        <v>0</v>
      </c>
      <c r="K4" t="str" cm="1">
        <f t="array" ref="K4">IFERROR(IF(G4&lt;&gt;"",_xlfn.ANCHORARRAY(G4),IF(OR(J4=0,J4=""),TRANSPOSE(_xlfn.ANCHORARRAY(Make.Trt!AK$2)),TRANSPOSE(_xlfn._xlws.FILTER('Rot.Out'!Q:Q,('Rot.Out'!O:O=ED.LookUps!J4)*('Rot.Out'!V:V&lt;&gt;"Yes"))))),"Error please report")</f>
        <v>Error No Treatment Names Specified</v>
      </c>
      <c r="FU4" t="str" cm="1">
        <f t="array" ref="FU4">IFERROR(IF(J4=0,TRANSPOSE(_xlfn.ANCHORARRAY(Intercrop!AS$1)),TRANSPOSE(_xlfn._xlws.FILTER('Rot.Out'!Q:Q,('Rot.Out'!O:O=ED.LookUps!J4)*('Rot.Out'!V:V="Yes")))),"")</f>
        <v>None</v>
      </c>
    </row>
    <row r="5" spans="1:177" x14ac:dyDescent="0.5">
      <c r="A5">
        <f>EnterData!E9</f>
        <v>0</v>
      </c>
      <c r="B5" t="str" cm="1">
        <f t="array" ref="B5">IF(OR(A5="",A5=0),"",IFERROR(_xlfn._xlws.FILTER(Int.Out!C$2:F$32,Int.Out!B$2:B$32=ED.LookUps!A5),""))</f>
        <v/>
      </c>
      <c r="G5" t="str" cm="1">
        <f t="array" ref="G5">IFERROR(_xlfn._xlws.FILTER(_xlfn.ANCHORARRAY(B5),_xlfn.ANCHORARRAY(B5)&lt;&gt;0),"")</f>
        <v/>
      </c>
      <c r="J5">
        <f>EnterData!F9</f>
        <v>0</v>
      </c>
      <c r="K5" t="str" cm="1">
        <f t="array" ref="K5">IFERROR(IF(G5&lt;&gt;"",_xlfn.ANCHORARRAY(G5),IF(OR(J5=0,J5=""),TRANSPOSE(_xlfn.ANCHORARRAY(Make.Trt!AK$2)),TRANSPOSE(_xlfn._xlws.FILTER('Rot.Out'!Q:Q,('Rot.Out'!O:O=ED.LookUps!J5)*('Rot.Out'!V:V&lt;&gt;"Yes"))))),"Error please report")</f>
        <v>Error No Treatment Names Specified</v>
      </c>
      <c r="FU5" t="str" cm="1">
        <f t="array" ref="FU5">IFERROR(IF(J5=0,TRANSPOSE(_xlfn.ANCHORARRAY(Intercrop!AS$1)),TRANSPOSE(_xlfn._xlws.FILTER('Rot.Out'!Q:Q,('Rot.Out'!O:O=ED.LookUps!J5)*('Rot.Out'!V:V="Yes")))),"")</f>
        <v>None</v>
      </c>
    </row>
    <row r="6" spans="1:177" x14ac:dyDescent="0.5">
      <c r="A6">
        <f>EnterData!E10</f>
        <v>0</v>
      </c>
      <c r="B6" t="str" cm="1">
        <f t="array" ref="B6">IF(OR(A6="",A6=0),"",IFERROR(_xlfn._xlws.FILTER(Int.Out!C$2:F$32,Int.Out!B$2:B$32=ED.LookUps!A6),""))</f>
        <v/>
      </c>
      <c r="G6" t="str" cm="1">
        <f t="array" ref="G6">IFERROR(_xlfn._xlws.FILTER(_xlfn.ANCHORARRAY(B6),_xlfn.ANCHORARRAY(B6)&lt;&gt;0),"")</f>
        <v/>
      </c>
      <c r="J6">
        <f>EnterData!F10</f>
        <v>0</v>
      </c>
      <c r="K6" t="str" cm="1">
        <f t="array" ref="K6">IFERROR(IF(G6&lt;&gt;"",_xlfn.ANCHORARRAY(G6),IF(OR(J6=0,J6=""),TRANSPOSE(_xlfn.ANCHORARRAY(Make.Trt!AK$2)),TRANSPOSE(_xlfn._xlws.FILTER('Rot.Out'!Q:Q,('Rot.Out'!O:O=ED.LookUps!J6)*('Rot.Out'!V:V&lt;&gt;"Yes"))))),"Error please report")</f>
        <v>Error No Treatment Names Specified</v>
      </c>
      <c r="FU6" t="str" cm="1">
        <f t="array" ref="FU6">IFERROR(IF(J6=0,TRANSPOSE(_xlfn.ANCHORARRAY(Intercrop!AS$1)),TRANSPOSE(_xlfn._xlws.FILTER('Rot.Out'!Q:Q,('Rot.Out'!O:O=ED.LookUps!J6)*('Rot.Out'!V:V="Yes")))),"")</f>
        <v>None</v>
      </c>
    </row>
    <row r="7" spans="1:177" x14ac:dyDescent="0.5">
      <c r="A7">
        <f>EnterData!E11</f>
        <v>0</v>
      </c>
      <c r="B7" t="str" cm="1">
        <f t="array" ref="B7">IF(OR(A7="",A7=0),"",IFERROR(_xlfn._xlws.FILTER(Int.Out!C$2:F$32,Int.Out!B$2:B$32=ED.LookUps!A7),""))</f>
        <v/>
      </c>
      <c r="G7" t="str" cm="1">
        <f t="array" ref="G7">IFERROR(_xlfn._xlws.FILTER(_xlfn.ANCHORARRAY(B7),_xlfn.ANCHORARRAY(B7)&lt;&gt;0),"")</f>
        <v/>
      </c>
      <c r="J7">
        <f>EnterData!F11</f>
        <v>0</v>
      </c>
      <c r="K7" t="str" cm="1">
        <f t="array" ref="K7">IFERROR(IF(G7&lt;&gt;"",_xlfn.ANCHORARRAY(G7),IF(OR(J7=0,J7=""),TRANSPOSE(_xlfn.ANCHORARRAY(Make.Trt!AK$2)),TRANSPOSE(_xlfn._xlws.FILTER('Rot.Out'!Q:Q,('Rot.Out'!O:O=ED.LookUps!J7)*('Rot.Out'!V:V&lt;&gt;"Yes"))))),"Error please report")</f>
        <v>Error No Treatment Names Specified</v>
      </c>
      <c r="FU7" t="str" cm="1">
        <f t="array" ref="FU7">IFERROR(IF(J7=0,TRANSPOSE(_xlfn.ANCHORARRAY(Intercrop!AS$1)),TRANSPOSE(_xlfn._xlws.FILTER('Rot.Out'!Q:Q,('Rot.Out'!O:O=ED.LookUps!J7)*('Rot.Out'!V:V="Yes")))),"")</f>
        <v>None</v>
      </c>
    </row>
    <row r="8" spans="1:177" x14ac:dyDescent="0.5">
      <c r="A8">
        <f>EnterData!E12</f>
        <v>0</v>
      </c>
      <c r="B8" t="str" cm="1">
        <f t="array" ref="B8">IF(OR(A8="",A8=0),"",IFERROR(_xlfn._xlws.FILTER(Int.Out!C$2:F$32,Int.Out!B$2:B$32=ED.LookUps!A8),""))</f>
        <v/>
      </c>
      <c r="G8" t="str" cm="1">
        <f t="array" ref="G8">IFERROR(_xlfn._xlws.FILTER(_xlfn.ANCHORARRAY(B8),_xlfn.ANCHORARRAY(B8)&lt;&gt;0),"")</f>
        <v/>
      </c>
      <c r="J8">
        <f>EnterData!F12</f>
        <v>0</v>
      </c>
      <c r="K8" t="str" cm="1">
        <f t="array" ref="K8">IFERROR(IF(G8&lt;&gt;"",_xlfn.ANCHORARRAY(G8),IF(OR(J8=0,J8=""),TRANSPOSE(_xlfn.ANCHORARRAY(Make.Trt!AK$2)),TRANSPOSE(_xlfn._xlws.FILTER('Rot.Out'!Q:Q,('Rot.Out'!O:O=ED.LookUps!J8)*('Rot.Out'!V:V&lt;&gt;"Yes"))))),"Error please report")</f>
        <v>Error No Treatment Names Specified</v>
      </c>
      <c r="FU8" t="str" cm="1">
        <f t="array" ref="FU8">IFERROR(IF(J8=0,TRANSPOSE(_xlfn.ANCHORARRAY(Intercrop!AS$1)),TRANSPOSE(_xlfn._xlws.FILTER('Rot.Out'!Q:Q,('Rot.Out'!O:O=ED.LookUps!J8)*('Rot.Out'!V:V="Yes")))),"")</f>
        <v>None</v>
      </c>
    </row>
    <row r="9" spans="1:177" x14ac:dyDescent="0.5">
      <c r="A9">
        <f>EnterData!E13</f>
        <v>0</v>
      </c>
      <c r="B9" t="str" cm="1">
        <f t="array" ref="B9">IF(OR(A9="",A9=0),"",IFERROR(_xlfn._xlws.FILTER(Int.Out!C$2:F$32,Int.Out!B$2:B$32=ED.LookUps!A9),""))</f>
        <v/>
      </c>
      <c r="G9" t="str" cm="1">
        <f t="array" ref="G9">IFERROR(_xlfn._xlws.FILTER(_xlfn.ANCHORARRAY(B9),_xlfn.ANCHORARRAY(B9)&lt;&gt;0),"")</f>
        <v/>
      </c>
      <c r="J9">
        <f>EnterData!F13</f>
        <v>0</v>
      </c>
      <c r="K9" t="str" cm="1">
        <f t="array" ref="K9">IFERROR(IF(G9&lt;&gt;"",_xlfn.ANCHORARRAY(G9),IF(OR(J9=0,J9=""),TRANSPOSE(_xlfn.ANCHORARRAY(Make.Trt!AK$2)),TRANSPOSE(_xlfn._xlws.FILTER('Rot.Out'!Q:Q,('Rot.Out'!O:O=ED.LookUps!J9)*('Rot.Out'!V:V&lt;&gt;"Yes"))))),"Error please report")</f>
        <v>Error No Treatment Names Specified</v>
      </c>
      <c r="FU9" t="str" cm="1">
        <f t="array" ref="FU9">IFERROR(IF(J9=0,TRANSPOSE(_xlfn.ANCHORARRAY(Intercrop!AS$1)),TRANSPOSE(_xlfn._xlws.FILTER('Rot.Out'!Q:Q,('Rot.Out'!O:O=ED.LookUps!J9)*('Rot.Out'!V:V="Yes")))),"")</f>
        <v>None</v>
      </c>
    </row>
    <row r="10" spans="1:177" x14ac:dyDescent="0.5">
      <c r="A10">
        <f>EnterData!E14</f>
        <v>0</v>
      </c>
      <c r="B10" t="str" cm="1">
        <f t="array" ref="B10">IF(OR(A10="",A10=0),"",IFERROR(_xlfn._xlws.FILTER(Int.Out!C$2:F$32,Int.Out!B$2:B$32=ED.LookUps!A10),""))</f>
        <v/>
      </c>
      <c r="G10" t="str" cm="1">
        <f t="array" ref="G10">IFERROR(_xlfn._xlws.FILTER(_xlfn.ANCHORARRAY(B10),_xlfn.ANCHORARRAY(B10)&lt;&gt;0),"")</f>
        <v/>
      </c>
      <c r="J10">
        <f>EnterData!F14</f>
        <v>0</v>
      </c>
      <c r="K10" t="str" cm="1">
        <f t="array" ref="K10">IFERROR(IF(G10&lt;&gt;"",_xlfn.ANCHORARRAY(G10),IF(OR(J10=0,J10=""),TRANSPOSE(_xlfn.ANCHORARRAY(Make.Trt!AK$2)),TRANSPOSE(_xlfn._xlws.FILTER('Rot.Out'!Q:Q,('Rot.Out'!O:O=ED.LookUps!J10)*('Rot.Out'!V:V&lt;&gt;"Yes"))))),"Error please report")</f>
        <v>Error No Treatment Names Specified</v>
      </c>
      <c r="FU10" t="str" cm="1">
        <f t="array" ref="FU10">IFERROR(IF(J10=0,TRANSPOSE(_xlfn.ANCHORARRAY(Intercrop!AS$1)),TRANSPOSE(_xlfn._xlws.FILTER('Rot.Out'!Q:Q,('Rot.Out'!O:O=ED.LookUps!J10)*('Rot.Out'!V:V="Yes")))),"")</f>
        <v>None</v>
      </c>
    </row>
    <row r="11" spans="1:177" x14ac:dyDescent="0.5">
      <c r="A11">
        <f>EnterData!E15</f>
        <v>0</v>
      </c>
      <c r="B11" t="str" cm="1">
        <f t="array" ref="B11">IF(OR(A11="",A11=0),"",IFERROR(_xlfn._xlws.FILTER(Int.Out!C$2:F$32,Int.Out!B$2:B$32=ED.LookUps!A11),""))</f>
        <v/>
      </c>
      <c r="G11" t="str" cm="1">
        <f t="array" ref="G11">IFERROR(_xlfn._xlws.FILTER(_xlfn.ANCHORARRAY(B11),_xlfn.ANCHORARRAY(B11)&lt;&gt;0),"")</f>
        <v/>
      </c>
      <c r="J11">
        <f>EnterData!F15</f>
        <v>0</v>
      </c>
      <c r="K11" t="str" cm="1">
        <f t="array" ref="K11">IFERROR(IF(G11&lt;&gt;"",_xlfn.ANCHORARRAY(G11),IF(OR(J11=0,J11=""),TRANSPOSE(_xlfn.ANCHORARRAY(Make.Trt!AK$2)),TRANSPOSE(_xlfn._xlws.FILTER('Rot.Out'!Q:Q,('Rot.Out'!O:O=ED.LookUps!J11)*('Rot.Out'!V:V&lt;&gt;"Yes"))))),"Error please report")</f>
        <v>Error No Treatment Names Specified</v>
      </c>
      <c r="FU11" t="str" cm="1">
        <f t="array" ref="FU11">IFERROR(IF(J11=0,TRANSPOSE(_xlfn.ANCHORARRAY(Intercrop!AS$1)),TRANSPOSE(_xlfn._xlws.FILTER('Rot.Out'!Q:Q,('Rot.Out'!O:O=ED.LookUps!J11)*('Rot.Out'!V:V="Yes")))),"")</f>
        <v>None</v>
      </c>
    </row>
    <row r="12" spans="1:177" x14ac:dyDescent="0.5">
      <c r="A12">
        <f>EnterData!E16</f>
        <v>0</v>
      </c>
      <c r="B12" t="str" cm="1">
        <f t="array" ref="B12">IF(OR(A12="",A12=0),"",IFERROR(_xlfn._xlws.FILTER(Int.Out!C$2:F$32,Int.Out!B$2:B$32=ED.LookUps!A12),""))</f>
        <v/>
      </c>
      <c r="G12" t="str" cm="1">
        <f t="array" ref="G12">IFERROR(_xlfn._xlws.FILTER(_xlfn.ANCHORARRAY(B12),_xlfn.ANCHORARRAY(B12)&lt;&gt;0),"")</f>
        <v/>
      </c>
      <c r="J12">
        <f>EnterData!F16</f>
        <v>0</v>
      </c>
      <c r="K12" t="str" cm="1">
        <f t="array" ref="K12">IFERROR(IF(G12&lt;&gt;"",_xlfn.ANCHORARRAY(G12),IF(OR(J12=0,J12=""),TRANSPOSE(_xlfn.ANCHORARRAY(Make.Trt!AK$2)),TRANSPOSE(_xlfn._xlws.FILTER('Rot.Out'!Q:Q,('Rot.Out'!O:O=ED.LookUps!J12)*('Rot.Out'!V:V&lt;&gt;"Yes"))))),"Error please report")</f>
        <v>Error No Treatment Names Specified</v>
      </c>
      <c r="FU12" t="str" cm="1">
        <f t="array" ref="FU12">IFERROR(IF(J12=0,TRANSPOSE(_xlfn.ANCHORARRAY(Intercrop!AS$1)),TRANSPOSE(_xlfn._xlws.FILTER('Rot.Out'!Q:Q,('Rot.Out'!O:O=ED.LookUps!J12)*('Rot.Out'!V:V="Yes")))),"")</f>
        <v>None</v>
      </c>
    </row>
    <row r="13" spans="1:177" x14ac:dyDescent="0.5">
      <c r="A13">
        <f>EnterData!E17</f>
        <v>0</v>
      </c>
      <c r="B13" t="str" cm="1">
        <f t="array" ref="B13">IF(OR(A13="",A13=0),"",IFERROR(_xlfn._xlws.FILTER(Int.Out!C$2:F$32,Int.Out!B$2:B$32=ED.LookUps!A13),""))</f>
        <v/>
      </c>
      <c r="G13" t="str" cm="1">
        <f t="array" ref="G13">IFERROR(_xlfn._xlws.FILTER(_xlfn.ANCHORARRAY(B13),_xlfn.ANCHORARRAY(B13)&lt;&gt;0),"")</f>
        <v/>
      </c>
      <c r="J13">
        <f>EnterData!F17</f>
        <v>0</v>
      </c>
      <c r="K13" t="str" cm="1">
        <f t="array" ref="K13">IFERROR(IF(G13&lt;&gt;"",_xlfn.ANCHORARRAY(G13),IF(OR(J13=0,J13=""),TRANSPOSE(_xlfn.ANCHORARRAY(Make.Trt!AK$2)),TRANSPOSE(_xlfn._xlws.FILTER('Rot.Out'!Q:Q,('Rot.Out'!O:O=ED.LookUps!J13)*('Rot.Out'!V:V&lt;&gt;"Yes"))))),"Error please report")</f>
        <v>Error No Treatment Names Specified</v>
      </c>
      <c r="FU13" t="str" cm="1">
        <f t="array" ref="FU13">IFERROR(IF(J13=0,TRANSPOSE(_xlfn.ANCHORARRAY(Intercrop!AS$1)),TRANSPOSE(_xlfn._xlws.FILTER('Rot.Out'!Q:Q,('Rot.Out'!O:O=ED.LookUps!J13)*('Rot.Out'!V:V="Yes")))),"")</f>
        <v>None</v>
      </c>
    </row>
    <row r="14" spans="1:177" x14ac:dyDescent="0.5">
      <c r="A14">
        <f>EnterData!E18</f>
        <v>0</v>
      </c>
      <c r="B14" t="str" cm="1">
        <f t="array" ref="B14">IF(OR(A14="",A14=0),"",IFERROR(_xlfn._xlws.FILTER(Int.Out!C$2:F$32,Int.Out!B$2:B$32=ED.LookUps!A14),""))</f>
        <v/>
      </c>
      <c r="G14" t="str" cm="1">
        <f t="array" ref="G14">IFERROR(_xlfn._xlws.FILTER(_xlfn.ANCHORARRAY(B14),_xlfn.ANCHORARRAY(B14)&lt;&gt;0),"")</f>
        <v/>
      </c>
      <c r="J14">
        <f>EnterData!F18</f>
        <v>0</v>
      </c>
      <c r="K14" t="str" cm="1">
        <f t="array" ref="K14">IFERROR(IF(G14&lt;&gt;"",_xlfn.ANCHORARRAY(G14),IF(OR(J14=0,J14=""),TRANSPOSE(_xlfn.ANCHORARRAY(Make.Trt!AK$2)),TRANSPOSE(_xlfn._xlws.FILTER('Rot.Out'!Q:Q,('Rot.Out'!O:O=ED.LookUps!J14)*('Rot.Out'!V:V&lt;&gt;"Yes"))))),"Error please report")</f>
        <v>Error No Treatment Names Specified</v>
      </c>
      <c r="FU14" t="str" cm="1">
        <f t="array" ref="FU14">IFERROR(IF(J14=0,TRANSPOSE(_xlfn.ANCHORARRAY(Intercrop!AS$1)),TRANSPOSE(_xlfn._xlws.FILTER('Rot.Out'!Q:Q,('Rot.Out'!O:O=ED.LookUps!J14)*('Rot.Out'!V:V="Yes")))),"")</f>
        <v>None</v>
      </c>
    </row>
    <row r="15" spans="1:177" x14ac:dyDescent="0.5">
      <c r="A15">
        <f>EnterData!E19</f>
        <v>0</v>
      </c>
      <c r="B15" t="str" cm="1">
        <f t="array" ref="B15">IF(OR(A15="",A15=0),"",IFERROR(_xlfn._xlws.FILTER(Int.Out!C$2:F$32,Int.Out!B$2:B$32=ED.LookUps!A15),""))</f>
        <v/>
      </c>
      <c r="G15" t="str" cm="1">
        <f t="array" ref="G15">IFERROR(_xlfn._xlws.FILTER(_xlfn.ANCHORARRAY(B15),_xlfn.ANCHORARRAY(B15)&lt;&gt;0),"")</f>
        <v/>
      </c>
      <c r="J15">
        <f>EnterData!F19</f>
        <v>0</v>
      </c>
      <c r="K15" t="str" cm="1">
        <f t="array" ref="K15">IFERROR(IF(G15&lt;&gt;"",_xlfn.ANCHORARRAY(G15),IF(OR(J15=0,J15=""),TRANSPOSE(_xlfn.ANCHORARRAY(Make.Trt!AK$2)),TRANSPOSE(_xlfn._xlws.FILTER('Rot.Out'!Q:Q,('Rot.Out'!O:O=ED.LookUps!J15)*('Rot.Out'!V:V&lt;&gt;"Yes"))))),"Error please report")</f>
        <v>Error No Treatment Names Specified</v>
      </c>
      <c r="FU15" t="str" cm="1">
        <f t="array" ref="FU15">IFERROR(IF(J15=0,TRANSPOSE(_xlfn.ANCHORARRAY(Intercrop!AS$1)),TRANSPOSE(_xlfn._xlws.FILTER('Rot.Out'!Q:Q,('Rot.Out'!O:O=ED.LookUps!J15)*('Rot.Out'!V:V="Yes")))),"")</f>
        <v>None</v>
      </c>
    </row>
    <row r="16" spans="1:177" x14ac:dyDescent="0.5">
      <c r="A16">
        <f>EnterData!E20</f>
        <v>0</v>
      </c>
      <c r="B16" t="str" cm="1">
        <f t="array" ref="B16">IF(OR(A16="",A16=0),"",IFERROR(_xlfn._xlws.FILTER(Int.Out!C$2:F$32,Int.Out!B$2:B$32=ED.LookUps!A16),""))</f>
        <v/>
      </c>
      <c r="G16" t="str" cm="1">
        <f t="array" ref="G16">IFERROR(_xlfn._xlws.FILTER(_xlfn.ANCHORARRAY(B16),_xlfn.ANCHORARRAY(B16)&lt;&gt;0),"")</f>
        <v/>
      </c>
      <c r="J16">
        <f>EnterData!F20</f>
        <v>0</v>
      </c>
      <c r="K16" t="str" cm="1">
        <f t="array" ref="K16">IFERROR(IF(G16&lt;&gt;"",_xlfn.ANCHORARRAY(G16),IF(OR(J16=0,J16=""),TRANSPOSE(_xlfn.ANCHORARRAY(Make.Trt!AK$2)),TRANSPOSE(_xlfn._xlws.FILTER('Rot.Out'!Q:Q,('Rot.Out'!O:O=ED.LookUps!J16)*('Rot.Out'!V:V&lt;&gt;"Yes"))))),"Error please report")</f>
        <v>Error No Treatment Names Specified</v>
      </c>
      <c r="FU16" t="str" cm="1">
        <f t="array" ref="FU16">IFERROR(IF(J16=0,TRANSPOSE(_xlfn.ANCHORARRAY(Intercrop!AS$1)),TRANSPOSE(_xlfn._xlws.FILTER('Rot.Out'!Q:Q,('Rot.Out'!O:O=ED.LookUps!J16)*('Rot.Out'!V:V="Yes")))),"")</f>
        <v>None</v>
      </c>
    </row>
    <row r="17" spans="1:177" x14ac:dyDescent="0.5">
      <c r="A17">
        <f>EnterData!E21</f>
        <v>0</v>
      </c>
      <c r="B17" t="str" cm="1">
        <f t="array" ref="B17">IF(OR(A17="",A17=0),"",IFERROR(_xlfn._xlws.FILTER(Int.Out!C$2:F$32,Int.Out!B$2:B$32=ED.LookUps!A17),""))</f>
        <v/>
      </c>
      <c r="G17" t="str" cm="1">
        <f t="array" ref="G17">IFERROR(_xlfn._xlws.FILTER(_xlfn.ANCHORARRAY(B17),_xlfn.ANCHORARRAY(B17)&lt;&gt;0),"")</f>
        <v/>
      </c>
      <c r="J17">
        <f>EnterData!F21</f>
        <v>0</v>
      </c>
      <c r="K17" t="str" cm="1">
        <f t="array" ref="K17">IFERROR(IF(G17&lt;&gt;"",_xlfn.ANCHORARRAY(G17),IF(OR(J17=0,J17=""),TRANSPOSE(_xlfn.ANCHORARRAY(Make.Trt!AK$2)),TRANSPOSE(_xlfn._xlws.FILTER('Rot.Out'!Q:Q,('Rot.Out'!O:O=ED.LookUps!J17)*('Rot.Out'!V:V&lt;&gt;"Yes"))))),"Error please report")</f>
        <v>Error No Treatment Names Specified</v>
      </c>
      <c r="FU17" t="str" cm="1">
        <f t="array" ref="FU17">IFERROR(IF(J17=0,TRANSPOSE(_xlfn.ANCHORARRAY(Intercrop!AS$1)),TRANSPOSE(_xlfn._xlws.FILTER('Rot.Out'!Q:Q,('Rot.Out'!O:O=ED.LookUps!J17)*('Rot.Out'!V:V="Yes")))),"")</f>
        <v>None</v>
      </c>
    </row>
    <row r="18" spans="1:177" x14ac:dyDescent="0.5">
      <c r="A18">
        <f>EnterData!E22</f>
        <v>0</v>
      </c>
      <c r="B18" t="str" cm="1">
        <f t="array" ref="B18">IF(OR(A18="",A18=0),"",IFERROR(_xlfn._xlws.FILTER(Int.Out!C$2:F$32,Int.Out!B$2:B$32=ED.LookUps!A18),""))</f>
        <v/>
      </c>
      <c r="G18" t="str" cm="1">
        <f t="array" ref="G18">IFERROR(_xlfn._xlws.FILTER(_xlfn.ANCHORARRAY(B18),_xlfn.ANCHORARRAY(B18)&lt;&gt;0),"")</f>
        <v/>
      </c>
      <c r="J18">
        <f>EnterData!F22</f>
        <v>0</v>
      </c>
      <c r="K18" t="str" cm="1">
        <f t="array" ref="K18">IFERROR(IF(G18&lt;&gt;"",_xlfn.ANCHORARRAY(G18),IF(OR(J18=0,J18=""),TRANSPOSE(_xlfn.ANCHORARRAY(Make.Trt!AK$2)),TRANSPOSE(_xlfn._xlws.FILTER('Rot.Out'!Q:Q,('Rot.Out'!O:O=ED.LookUps!J18)*('Rot.Out'!V:V&lt;&gt;"Yes"))))),"Error please report")</f>
        <v>Error No Treatment Names Specified</v>
      </c>
      <c r="FU18" t="str" cm="1">
        <f t="array" ref="FU18">IFERROR(IF(J18=0,TRANSPOSE(_xlfn.ANCHORARRAY(Intercrop!AS$1)),TRANSPOSE(_xlfn._xlws.FILTER('Rot.Out'!Q:Q,('Rot.Out'!O:O=ED.LookUps!J18)*('Rot.Out'!V:V="Yes")))),"")</f>
        <v>None</v>
      </c>
    </row>
    <row r="19" spans="1:177" x14ac:dyDescent="0.5">
      <c r="A19">
        <f>EnterData!E23</f>
        <v>0</v>
      </c>
      <c r="B19" t="str" cm="1">
        <f t="array" ref="B19">IF(OR(A19="",A19=0),"",IFERROR(_xlfn._xlws.FILTER(Int.Out!C$2:F$32,Int.Out!B$2:B$32=ED.LookUps!A19),""))</f>
        <v/>
      </c>
      <c r="G19" t="str" cm="1">
        <f t="array" ref="G19">IFERROR(_xlfn._xlws.FILTER(_xlfn.ANCHORARRAY(B19),_xlfn.ANCHORARRAY(B19)&lt;&gt;0),"")</f>
        <v/>
      </c>
      <c r="J19">
        <f>EnterData!F23</f>
        <v>0</v>
      </c>
      <c r="K19" t="str" cm="1">
        <f t="array" ref="K19">IFERROR(IF(G19&lt;&gt;"",_xlfn.ANCHORARRAY(G19),IF(OR(J19=0,J19=""),TRANSPOSE(_xlfn.ANCHORARRAY(Make.Trt!AK$2)),TRANSPOSE(_xlfn._xlws.FILTER('Rot.Out'!Q:Q,('Rot.Out'!O:O=ED.LookUps!J19)*('Rot.Out'!V:V&lt;&gt;"Yes"))))),"Error please report")</f>
        <v>Error No Treatment Names Specified</v>
      </c>
      <c r="FU19" t="str" cm="1">
        <f t="array" ref="FU19">IFERROR(IF(J19=0,TRANSPOSE(_xlfn.ANCHORARRAY(Intercrop!AS$1)),TRANSPOSE(_xlfn._xlws.FILTER('Rot.Out'!Q:Q,('Rot.Out'!O:O=ED.LookUps!J19)*('Rot.Out'!V:V="Yes")))),"")</f>
        <v>None</v>
      </c>
    </row>
    <row r="20" spans="1:177" x14ac:dyDescent="0.5">
      <c r="A20">
        <f>EnterData!E24</f>
        <v>0</v>
      </c>
      <c r="B20" t="str" cm="1">
        <f t="array" ref="B20">IF(OR(A20="",A20=0),"",IFERROR(_xlfn._xlws.FILTER(Int.Out!C$2:F$32,Int.Out!B$2:B$32=ED.LookUps!A20),""))</f>
        <v/>
      </c>
      <c r="G20" t="str" cm="1">
        <f t="array" ref="G20">IFERROR(_xlfn._xlws.FILTER(_xlfn.ANCHORARRAY(B20),_xlfn.ANCHORARRAY(B20)&lt;&gt;0),"")</f>
        <v/>
      </c>
      <c r="J20">
        <f>EnterData!F24</f>
        <v>0</v>
      </c>
      <c r="K20" t="str" cm="1">
        <f t="array" ref="K20">IFERROR(IF(G20&lt;&gt;"",_xlfn.ANCHORARRAY(G20),IF(OR(J20=0,J20=""),TRANSPOSE(_xlfn.ANCHORARRAY(Make.Trt!AK$2)),TRANSPOSE(_xlfn._xlws.FILTER('Rot.Out'!Q:Q,('Rot.Out'!O:O=ED.LookUps!J20)*('Rot.Out'!V:V&lt;&gt;"Yes"))))),"Error please report")</f>
        <v>Error No Treatment Names Specified</v>
      </c>
      <c r="FU20" t="str" cm="1">
        <f t="array" ref="FU20">IFERROR(IF(J20=0,TRANSPOSE(_xlfn.ANCHORARRAY(Intercrop!AS$1)),TRANSPOSE(_xlfn._xlws.FILTER('Rot.Out'!Q:Q,('Rot.Out'!O:O=ED.LookUps!J20)*('Rot.Out'!V:V="Yes")))),"")</f>
        <v>None</v>
      </c>
    </row>
    <row r="21" spans="1:177" x14ac:dyDescent="0.5">
      <c r="A21">
        <f>EnterData!E25</f>
        <v>0</v>
      </c>
      <c r="B21" t="str" cm="1">
        <f t="array" ref="B21">IF(OR(A21="",A21=0),"",IFERROR(_xlfn._xlws.FILTER(Int.Out!C$2:F$32,Int.Out!B$2:B$32=ED.LookUps!A21),""))</f>
        <v/>
      </c>
      <c r="G21" t="str" cm="1">
        <f t="array" ref="G21">IFERROR(_xlfn._xlws.FILTER(_xlfn.ANCHORARRAY(B21),_xlfn.ANCHORARRAY(B21)&lt;&gt;0),"")</f>
        <v/>
      </c>
      <c r="J21">
        <f>EnterData!F25</f>
        <v>0</v>
      </c>
      <c r="K21" t="str" cm="1">
        <f t="array" ref="K21">IFERROR(IF(G21&lt;&gt;"",_xlfn.ANCHORARRAY(G21),IF(OR(J21=0,J21=""),TRANSPOSE(_xlfn.ANCHORARRAY(Make.Trt!AK$2)),TRANSPOSE(_xlfn._xlws.FILTER('Rot.Out'!Q:Q,('Rot.Out'!O:O=ED.LookUps!J21)*('Rot.Out'!V:V&lt;&gt;"Yes"))))),"Error please report")</f>
        <v>Error No Treatment Names Specified</v>
      </c>
      <c r="FU21" t="str" cm="1">
        <f t="array" ref="FU21">IFERROR(IF(J21=0,TRANSPOSE(_xlfn.ANCHORARRAY(Intercrop!AS$1)),TRANSPOSE(_xlfn._xlws.FILTER('Rot.Out'!Q:Q,('Rot.Out'!O:O=ED.LookUps!J21)*('Rot.Out'!V:V="Yes")))),"")</f>
        <v>None</v>
      </c>
    </row>
    <row r="22" spans="1:177" x14ac:dyDescent="0.5">
      <c r="A22">
        <f>EnterData!E26</f>
        <v>0</v>
      </c>
      <c r="B22" t="str" cm="1">
        <f t="array" ref="B22">IF(OR(A22="",A22=0),"",IFERROR(_xlfn._xlws.FILTER(Int.Out!C$2:F$32,Int.Out!B$2:B$32=ED.LookUps!A22),""))</f>
        <v/>
      </c>
      <c r="G22" t="str" cm="1">
        <f t="array" ref="G22">IFERROR(_xlfn._xlws.FILTER(_xlfn.ANCHORARRAY(B22),_xlfn.ANCHORARRAY(B22)&lt;&gt;0),"")</f>
        <v/>
      </c>
      <c r="J22">
        <f>EnterData!F26</f>
        <v>0</v>
      </c>
      <c r="K22" t="str" cm="1">
        <f t="array" ref="K22">IFERROR(IF(G22&lt;&gt;"",_xlfn.ANCHORARRAY(G22),IF(OR(J22=0,J22=""),TRANSPOSE(_xlfn.ANCHORARRAY(Make.Trt!AK$2)),TRANSPOSE(_xlfn._xlws.FILTER('Rot.Out'!Q:Q,('Rot.Out'!O:O=ED.LookUps!J22)*('Rot.Out'!V:V&lt;&gt;"Yes"))))),"Error please report")</f>
        <v>Error No Treatment Names Specified</v>
      </c>
      <c r="FU22" t="str" cm="1">
        <f t="array" ref="FU22">IFERROR(IF(J22=0,TRANSPOSE(_xlfn.ANCHORARRAY(Intercrop!AS$1)),TRANSPOSE(_xlfn._xlws.FILTER('Rot.Out'!Q:Q,('Rot.Out'!O:O=ED.LookUps!J22)*('Rot.Out'!V:V="Yes")))),"")</f>
        <v>None</v>
      </c>
    </row>
    <row r="23" spans="1:177" x14ac:dyDescent="0.5">
      <c r="A23">
        <f>EnterData!E27</f>
        <v>0</v>
      </c>
      <c r="B23" t="str" cm="1">
        <f t="array" ref="B23">IF(OR(A23="",A23=0),"",IFERROR(_xlfn._xlws.FILTER(Int.Out!C$2:F$32,Int.Out!B$2:B$32=ED.LookUps!A23),""))</f>
        <v/>
      </c>
      <c r="G23" t="str" cm="1">
        <f t="array" ref="G23">IFERROR(_xlfn._xlws.FILTER(_xlfn.ANCHORARRAY(B23),_xlfn.ANCHORARRAY(B23)&lt;&gt;0),"")</f>
        <v/>
      </c>
      <c r="J23">
        <f>EnterData!F27</f>
        <v>0</v>
      </c>
      <c r="K23" t="str" cm="1">
        <f t="array" ref="K23">IFERROR(IF(G23&lt;&gt;"",_xlfn.ANCHORARRAY(G23),IF(OR(J23=0,J23=""),TRANSPOSE(_xlfn.ANCHORARRAY(Make.Trt!AK$2)),TRANSPOSE(_xlfn._xlws.FILTER('Rot.Out'!Q:Q,('Rot.Out'!O:O=ED.LookUps!J23)*('Rot.Out'!V:V&lt;&gt;"Yes"))))),"Error please report")</f>
        <v>Error No Treatment Names Specified</v>
      </c>
      <c r="FU23" t="str" cm="1">
        <f t="array" ref="FU23">IFERROR(IF(J23=0,TRANSPOSE(_xlfn.ANCHORARRAY(Intercrop!AS$1)),TRANSPOSE(_xlfn._xlws.FILTER('Rot.Out'!Q:Q,('Rot.Out'!O:O=ED.LookUps!J23)*('Rot.Out'!V:V="Yes")))),"")</f>
        <v>None</v>
      </c>
    </row>
    <row r="24" spans="1:177" x14ac:dyDescent="0.5">
      <c r="A24">
        <f>EnterData!E28</f>
        <v>0</v>
      </c>
      <c r="B24" t="str" cm="1">
        <f t="array" ref="B24">IF(OR(A24="",A24=0),"",IFERROR(_xlfn._xlws.FILTER(Int.Out!C$2:F$32,Int.Out!B$2:B$32=ED.LookUps!A24),""))</f>
        <v/>
      </c>
      <c r="G24" t="str" cm="1">
        <f t="array" ref="G24">IFERROR(_xlfn._xlws.FILTER(_xlfn.ANCHORARRAY(B24),_xlfn.ANCHORARRAY(B24)&lt;&gt;0),"")</f>
        <v/>
      </c>
      <c r="J24">
        <f>EnterData!F28</f>
        <v>0</v>
      </c>
      <c r="K24" t="str" cm="1">
        <f t="array" ref="K24">IFERROR(IF(G24&lt;&gt;"",_xlfn.ANCHORARRAY(G24),IF(OR(J24=0,J24=""),TRANSPOSE(_xlfn.ANCHORARRAY(Make.Trt!AK$2)),TRANSPOSE(_xlfn._xlws.FILTER('Rot.Out'!Q:Q,('Rot.Out'!O:O=ED.LookUps!J24)*('Rot.Out'!V:V&lt;&gt;"Yes"))))),"Error please report")</f>
        <v>Error No Treatment Names Specified</v>
      </c>
      <c r="FU24" t="str" cm="1">
        <f t="array" ref="FU24">IFERROR(IF(J24=0,TRANSPOSE(_xlfn.ANCHORARRAY(Intercrop!AS$1)),TRANSPOSE(_xlfn._xlws.FILTER('Rot.Out'!Q:Q,('Rot.Out'!O:O=ED.LookUps!J24)*('Rot.Out'!V:V="Yes")))),"")</f>
        <v>None</v>
      </c>
    </row>
    <row r="25" spans="1:177" x14ac:dyDescent="0.5">
      <c r="A25">
        <f>EnterData!E29</f>
        <v>0</v>
      </c>
      <c r="B25" t="str" cm="1">
        <f t="array" ref="B25">IF(OR(A25="",A25=0),"",IFERROR(_xlfn._xlws.FILTER(Int.Out!C$2:F$32,Int.Out!B$2:B$32=ED.LookUps!A25),""))</f>
        <v/>
      </c>
      <c r="G25" t="str" cm="1">
        <f t="array" ref="G25">IFERROR(_xlfn._xlws.FILTER(_xlfn.ANCHORARRAY(B25),_xlfn.ANCHORARRAY(B25)&lt;&gt;0),"")</f>
        <v/>
      </c>
      <c r="J25">
        <f>EnterData!F29</f>
        <v>0</v>
      </c>
      <c r="K25" t="str" cm="1">
        <f t="array" ref="K25">IFERROR(IF(G25&lt;&gt;"",_xlfn.ANCHORARRAY(G25),IF(OR(J25=0,J25=""),TRANSPOSE(_xlfn.ANCHORARRAY(Make.Trt!AK$2)),TRANSPOSE(_xlfn._xlws.FILTER('Rot.Out'!Q:Q,('Rot.Out'!O:O=ED.LookUps!J25)*('Rot.Out'!V:V&lt;&gt;"Yes"))))),"Error please report")</f>
        <v>Error No Treatment Names Specified</v>
      </c>
      <c r="FU25" t="str" cm="1">
        <f t="array" ref="FU25">IFERROR(IF(J25=0,TRANSPOSE(_xlfn.ANCHORARRAY(Intercrop!AS$1)),TRANSPOSE(_xlfn._xlws.FILTER('Rot.Out'!Q:Q,('Rot.Out'!O:O=ED.LookUps!J25)*('Rot.Out'!V:V="Yes")))),"")</f>
        <v>None</v>
      </c>
    </row>
    <row r="26" spans="1:177" x14ac:dyDescent="0.5">
      <c r="A26">
        <f>EnterData!E30</f>
        <v>0</v>
      </c>
      <c r="B26" t="str" cm="1">
        <f t="array" ref="B26">IF(OR(A26="",A26=0),"",IFERROR(_xlfn._xlws.FILTER(Int.Out!C$2:F$32,Int.Out!B$2:B$32=ED.LookUps!A26),""))</f>
        <v/>
      </c>
      <c r="G26" t="str" cm="1">
        <f t="array" ref="G26">IFERROR(_xlfn._xlws.FILTER(_xlfn.ANCHORARRAY(B26),_xlfn.ANCHORARRAY(B26)&lt;&gt;0),"")</f>
        <v/>
      </c>
      <c r="J26">
        <f>EnterData!F30</f>
        <v>0</v>
      </c>
      <c r="K26" t="str" cm="1">
        <f t="array" ref="K26">IFERROR(IF(G26&lt;&gt;"",_xlfn.ANCHORARRAY(G26),IF(OR(J26=0,J26=""),TRANSPOSE(_xlfn.ANCHORARRAY(Make.Trt!AK$2)),TRANSPOSE(_xlfn._xlws.FILTER('Rot.Out'!Q:Q,('Rot.Out'!O:O=ED.LookUps!J26)*('Rot.Out'!V:V&lt;&gt;"Yes"))))),"Error please report")</f>
        <v>Error No Treatment Names Specified</v>
      </c>
      <c r="FU26" t="str" cm="1">
        <f t="array" ref="FU26">IFERROR(IF(J26=0,TRANSPOSE(_xlfn.ANCHORARRAY(Intercrop!AS$1)),TRANSPOSE(_xlfn._xlws.FILTER('Rot.Out'!Q:Q,('Rot.Out'!O:O=ED.LookUps!J26)*('Rot.Out'!V:V="Yes")))),"")</f>
        <v>None</v>
      </c>
    </row>
    <row r="27" spans="1:177" x14ac:dyDescent="0.5">
      <c r="A27">
        <f>EnterData!E31</f>
        <v>0</v>
      </c>
      <c r="B27" t="str" cm="1">
        <f t="array" ref="B27">IF(OR(A27="",A27=0),"",IFERROR(_xlfn._xlws.FILTER(Int.Out!C$2:F$32,Int.Out!B$2:B$32=ED.LookUps!A27),""))</f>
        <v/>
      </c>
      <c r="G27" t="str" cm="1">
        <f t="array" ref="G27">IFERROR(_xlfn._xlws.FILTER(_xlfn.ANCHORARRAY(B27),_xlfn.ANCHORARRAY(B27)&lt;&gt;0),"")</f>
        <v/>
      </c>
      <c r="J27">
        <f>EnterData!F31</f>
        <v>0</v>
      </c>
      <c r="K27" t="str" cm="1">
        <f t="array" ref="K27">IFERROR(IF(G27&lt;&gt;"",_xlfn.ANCHORARRAY(G27),IF(OR(J27=0,J27=""),TRANSPOSE(_xlfn.ANCHORARRAY(Make.Trt!AK$2)),TRANSPOSE(_xlfn._xlws.FILTER('Rot.Out'!Q:Q,('Rot.Out'!O:O=ED.LookUps!J27)*('Rot.Out'!V:V&lt;&gt;"Yes"))))),"Error please report")</f>
        <v>Error No Treatment Names Specified</v>
      </c>
      <c r="FU27" t="str" cm="1">
        <f t="array" ref="FU27">IFERROR(IF(J27=0,TRANSPOSE(_xlfn.ANCHORARRAY(Intercrop!AS$1)),TRANSPOSE(_xlfn._xlws.FILTER('Rot.Out'!Q:Q,('Rot.Out'!O:O=ED.LookUps!J27)*('Rot.Out'!V:V="Yes")))),"")</f>
        <v>None</v>
      </c>
    </row>
    <row r="28" spans="1:177" x14ac:dyDescent="0.5">
      <c r="A28">
        <f>EnterData!E32</f>
        <v>0</v>
      </c>
      <c r="B28" t="str" cm="1">
        <f t="array" ref="B28">IF(OR(A28="",A28=0),"",IFERROR(_xlfn._xlws.FILTER(Int.Out!C$2:F$32,Int.Out!B$2:B$32=ED.LookUps!A28),""))</f>
        <v/>
      </c>
      <c r="G28" t="str" cm="1">
        <f t="array" ref="G28">IFERROR(_xlfn._xlws.FILTER(_xlfn.ANCHORARRAY(B28),_xlfn.ANCHORARRAY(B28)&lt;&gt;0),"")</f>
        <v/>
      </c>
      <c r="J28">
        <f>EnterData!F32</f>
        <v>0</v>
      </c>
      <c r="K28" t="str" cm="1">
        <f t="array" ref="K28">IFERROR(IF(G28&lt;&gt;"",_xlfn.ANCHORARRAY(G28),IF(OR(J28=0,J28=""),TRANSPOSE(_xlfn.ANCHORARRAY(Make.Trt!AK$2)),TRANSPOSE(_xlfn._xlws.FILTER('Rot.Out'!Q:Q,('Rot.Out'!O:O=ED.LookUps!J28)*('Rot.Out'!V:V&lt;&gt;"Yes"))))),"Error please report")</f>
        <v>Error No Treatment Names Specified</v>
      </c>
      <c r="FU28" t="str" cm="1">
        <f t="array" ref="FU28">IFERROR(IF(J28=0,TRANSPOSE(_xlfn.ANCHORARRAY(Intercrop!AS$1)),TRANSPOSE(_xlfn._xlws.FILTER('Rot.Out'!Q:Q,('Rot.Out'!O:O=ED.LookUps!J28)*('Rot.Out'!V:V="Yes")))),"")</f>
        <v>None</v>
      </c>
    </row>
    <row r="29" spans="1:177" x14ac:dyDescent="0.5">
      <c r="A29">
        <f>EnterData!E33</f>
        <v>0</v>
      </c>
      <c r="B29" t="str" cm="1">
        <f t="array" ref="B29">IF(OR(A29="",A29=0),"",IFERROR(_xlfn._xlws.FILTER(Int.Out!C$2:F$32,Int.Out!B$2:B$32=ED.LookUps!A29),""))</f>
        <v/>
      </c>
      <c r="G29" t="str" cm="1">
        <f t="array" ref="G29">IFERROR(_xlfn._xlws.FILTER(_xlfn.ANCHORARRAY(B29),_xlfn.ANCHORARRAY(B29)&lt;&gt;0),"")</f>
        <v/>
      </c>
      <c r="J29">
        <f>EnterData!F33</f>
        <v>0</v>
      </c>
      <c r="K29" t="str" cm="1">
        <f t="array" ref="K29">IFERROR(IF(G29&lt;&gt;"",_xlfn.ANCHORARRAY(G29),IF(OR(J29=0,J29=""),TRANSPOSE(_xlfn.ANCHORARRAY(Make.Trt!AK$2)),TRANSPOSE(_xlfn._xlws.FILTER('Rot.Out'!Q:Q,('Rot.Out'!O:O=ED.LookUps!J29)*('Rot.Out'!V:V&lt;&gt;"Yes"))))),"Error please report")</f>
        <v>Error No Treatment Names Specified</v>
      </c>
      <c r="FU29" t="str" cm="1">
        <f t="array" ref="FU29">IFERROR(IF(J29=0,TRANSPOSE(_xlfn.ANCHORARRAY(Intercrop!AS$1)),TRANSPOSE(_xlfn._xlws.FILTER('Rot.Out'!Q:Q,('Rot.Out'!O:O=ED.LookUps!J29)*('Rot.Out'!V:V="Yes")))),"")</f>
        <v>None</v>
      </c>
    </row>
    <row r="30" spans="1:177" x14ac:dyDescent="0.5">
      <c r="A30">
        <f>EnterData!E34</f>
        <v>0</v>
      </c>
      <c r="B30" t="str" cm="1">
        <f t="array" ref="B30">IF(OR(A30="",A30=0),"",IFERROR(_xlfn._xlws.FILTER(Int.Out!C$2:F$32,Int.Out!B$2:B$32=ED.LookUps!A30),""))</f>
        <v/>
      </c>
      <c r="G30" t="str" cm="1">
        <f t="array" ref="G30">IFERROR(_xlfn._xlws.FILTER(_xlfn.ANCHORARRAY(B30),_xlfn.ANCHORARRAY(B30)&lt;&gt;0),"")</f>
        <v/>
      </c>
      <c r="J30">
        <f>EnterData!F34</f>
        <v>0</v>
      </c>
      <c r="K30" t="str" cm="1">
        <f t="array" ref="K30">IFERROR(IF(G30&lt;&gt;"",_xlfn.ANCHORARRAY(G30),IF(OR(J30=0,J30=""),TRANSPOSE(_xlfn.ANCHORARRAY(Make.Trt!AK$2)),TRANSPOSE(_xlfn._xlws.FILTER('Rot.Out'!Q:Q,('Rot.Out'!O:O=ED.LookUps!J30)*('Rot.Out'!V:V&lt;&gt;"Yes"))))),"Error please report")</f>
        <v>Error No Treatment Names Specified</v>
      </c>
      <c r="FU30" t="str" cm="1">
        <f t="array" ref="FU30">IFERROR(IF(J30=0,TRANSPOSE(_xlfn.ANCHORARRAY(Intercrop!AS$1)),TRANSPOSE(_xlfn._xlws.FILTER('Rot.Out'!Q:Q,('Rot.Out'!O:O=ED.LookUps!J30)*('Rot.Out'!V:V="Yes")))),"")</f>
        <v>None</v>
      </c>
    </row>
    <row r="31" spans="1:177" x14ac:dyDescent="0.5">
      <c r="A31">
        <f>EnterData!E35</f>
        <v>0</v>
      </c>
      <c r="B31" t="str" cm="1">
        <f t="array" ref="B31">IF(OR(A31="",A31=0),"",IFERROR(_xlfn._xlws.FILTER(Int.Out!C$2:F$32,Int.Out!B$2:B$32=ED.LookUps!A31),""))</f>
        <v/>
      </c>
      <c r="G31" t="str" cm="1">
        <f t="array" ref="G31">IFERROR(_xlfn._xlws.FILTER(_xlfn.ANCHORARRAY(B31),_xlfn.ANCHORARRAY(B31)&lt;&gt;0),"")</f>
        <v/>
      </c>
      <c r="J31">
        <f>EnterData!F35</f>
        <v>0</v>
      </c>
      <c r="K31" t="str" cm="1">
        <f t="array" ref="K31">IFERROR(IF(G31&lt;&gt;"",_xlfn.ANCHORARRAY(G31),IF(OR(J31=0,J31=""),TRANSPOSE(_xlfn.ANCHORARRAY(Make.Trt!AK$2)),TRANSPOSE(_xlfn._xlws.FILTER('Rot.Out'!Q:Q,('Rot.Out'!O:O=ED.LookUps!J31)*('Rot.Out'!V:V&lt;&gt;"Yes"))))),"Error please report")</f>
        <v>Error No Treatment Names Specified</v>
      </c>
      <c r="FU31" t="str" cm="1">
        <f t="array" ref="FU31">IFERROR(IF(J31=0,TRANSPOSE(_xlfn.ANCHORARRAY(Intercrop!AS$1)),TRANSPOSE(_xlfn._xlws.FILTER('Rot.Out'!Q:Q,('Rot.Out'!O:O=ED.LookUps!J31)*('Rot.Out'!V:V="Yes")))),"")</f>
        <v>None</v>
      </c>
    </row>
    <row r="32" spans="1:177" x14ac:dyDescent="0.5">
      <c r="A32">
        <f>EnterData!E36</f>
        <v>0</v>
      </c>
      <c r="B32" t="str" cm="1">
        <f t="array" ref="B32">IF(OR(A32="",A32=0),"",IFERROR(_xlfn._xlws.FILTER(Int.Out!C$2:F$32,Int.Out!B$2:B$32=ED.LookUps!A32),""))</f>
        <v/>
      </c>
      <c r="G32" t="str" cm="1">
        <f t="array" ref="G32">IFERROR(_xlfn._xlws.FILTER(_xlfn.ANCHORARRAY(B32),_xlfn.ANCHORARRAY(B32)&lt;&gt;0),"")</f>
        <v/>
      </c>
      <c r="J32">
        <f>EnterData!F36</f>
        <v>0</v>
      </c>
      <c r="K32" t="str" cm="1">
        <f t="array" ref="K32">IFERROR(IF(G32&lt;&gt;"",_xlfn.ANCHORARRAY(G32),IF(OR(J32=0,J32=""),TRANSPOSE(_xlfn.ANCHORARRAY(Make.Trt!AK$2)),TRANSPOSE(_xlfn._xlws.FILTER('Rot.Out'!Q:Q,('Rot.Out'!O:O=ED.LookUps!J32)*('Rot.Out'!V:V&lt;&gt;"Yes"))))),"Error please report")</f>
        <v>Error No Treatment Names Specified</v>
      </c>
      <c r="FU32" t="str" cm="1">
        <f t="array" ref="FU32">IFERROR(IF(J32=0,TRANSPOSE(_xlfn.ANCHORARRAY(Intercrop!AS$1)),TRANSPOSE(_xlfn._xlws.FILTER('Rot.Out'!Q:Q,('Rot.Out'!O:O=ED.LookUps!J32)*('Rot.Out'!V:V="Yes")))),"")</f>
        <v>None</v>
      </c>
    </row>
    <row r="33" spans="1:177" x14ac:dyDescent="0.5">
      <c r="A33">
        <f>EnterData!E37</f>
        <v>0</v>
      </c>
      <c r="B33" t="str" cm="1">
        <f t="array" ref="B33">IF(OR(A33="",A33=0),"",IFERROR(_xlfn._xlws.FILTER(Int.Out!C$2:F$32,Int.Out!B$2:B$32=ED.LookUps!A33),""))</f>
        <v/>
      </c>
      <c r="G33" t="str" cm="1">
        <f t="array" ref="G33">IFERROR(_xlfn._xlws.FILTER(_xlfn.ANCHORARRAY(B33),_xlfn.ANCHORARRAY(B33)&lt;&gt;0),"")</f>
        <v/>
      </c>
      <c r="J33">
        <f>EnterData!F37</f>
        <v>0</v>
      </c>
      <c r="K33" t="str" cm="1">
        <f t="array" ref="K33">IFERROR(IF(G33&lt;&gt;"",_xlfn.ANCHORARRAY(G33),IF(OR(J33=0,J33=""),TRANSPOSE(_xlfn.ANCHORARRAY(Make.Trt!AK$2)),TRANSPOSE(_xlfn._xlws.FILTER('Rot.Out'!Q:Q,('Rot.Out'!O:O=ED.LookUps!J33)*('Rot.Out'!V:V&lt;&gt;"Yes"))))),"Error please report")</f>
        <v>Error No Treatment Names Specified</v>
      </c>
      <c r="FU33" t="str" cm="1">
        <f t="array" ref="FU33">IFERROR(IF(J33=0,TRANSPOSE(_xlfn.ANCHORARRAY(Intercrop!AS$1)),TRANSPOSE(_xlfn._xlws.FILTER('Rot.Out'!Q:Q,('Rot.Out'!O:O=ED.LookUps!J33)*('Rot.Out'!V:V="Yes")))),"")</f>
        <v>None</v>
      </c>
    </row>
    <row r="34" spans="1:177" x14ac:dyDescent="0.5">
      <c r="A34">
        <f>EnterData!E38</f>
        <v>0</v>
      </c>
      <c r="B34" t="str" cm="1">
        <f t="array" ref="B34">IF(OR(A34="",A34=0),"",IFERROR(_xlfn._xlws.FILTER(Int.Out!C$2:F$32,Int.Out!B$2:B$32=ED.LookUps!A34),""))</f>
        <v/>
      </c>
      <c r="G34" t="str" cm="1">
        <f t="array" ref="G34">IFERROR(_xlfn._xlws.FILTER(_xlfn.ANCHORARRAY(B34),_xlfn.ANCHORARRAY(B34)&lt;&gt;0),"")</f>
        <v/>
      </c>
      <c r="J34">
        <f>EnterData!F38</f>
        <v>0</v>
      </c>
      <c r="K34" t="str" cm="1">
        <f t="array" ref="K34">IFERROR(IF(G34&lt;&gt;"",_xlfn.ANCHORARRAY(G34),IF(OR(J34=0,J34=""),TRANSPOSE(_xlfn.ANCHORARRAY(Make.Trt!AK$2)),TRANSPOSE(_xlfn._xlws.FILTER('Rot.Out'!Q:Q,('Rot.Out'!O:O=ED.LookUps!J34)*('Rot.Out'!V:V&lt;&gt;"Yes"))))),"Error please report")</f>
        <v>Error No Treatment Names Specified</v>
      </c>
      <c r="FU34" t="str" cm="1">
        <f t="array" ref="FU34">IFERROR(IF(J34=0,TRANSPOSE(_xlfn.ANCHORARRAY(Intercrop!AS$1)),TRANSPOSE(_xlfn._xlws.FILTER('Rot.Out'!Q:Q,('Rot.Out'!O:O=ED.LookUps!J34)*('Rot.Out'!V:V="Yes")))),"")</f>
        <v>None</v>
      </c>
    </row>
    <row r="35" spans="1:177" x14ac:dyDescent="0.5">
      <c r="A35">
        <f>EnterData!E39</f>
        <v>0</v>
      </c>
      <c r="B35" t="str" cm="1">
        <f t="array" ref="B35">IF(OR(A35="",A35=0),"",IFERROR(_xlfn._xlws.FILTER(Int.Out!C$2:F$32,Int.Out!B$2:B$32=ED.LookUps!A35),""))</f>
        <v/>
      </c>
      <c r="G35" t="str" cm="1">
        <f t="array" ref="G35">IFERROR(_xlfn._xlws.FILTER(_xlfn.ANCHORARRAY(B35),_xlfn.ANCHORARRAY(B35)&lt;&gt;0),"")</f>
        <v/>
      </c>
      <c r="J35">
        <f>EnterData!F39</f>
        <v>0</v>
      </c>
      <c r="K35" t="str" cm="1">
        <f t="array" ref="K35">IFERROR(IF(G35&lt;&gt;"",_xlfn.ANCHORARRAY(G35),IF(OR(J35=0,J35=""),TRANSPOSE(_xlfn.ANCHORARRAY(Make.Trt!AK$2)),TRANSPOSE(_xlfn._xlws.FILTER('Rot.Out'!Q:Q,('Rot.Out'!O:O=ED.LookUps!J35)*('Rot.Out'!V:V&lt;&gt;"Yes"))))),"Error please report")</f>
        <v>Error No Treatment Names Specified</v>
      </c>
      <c r="FU35" t="str" cm="1">
        <f t="array" ref="FU35">IFERROR(IF(J35=0,TRANSPOSE(_xlfn.ANCHORARRAY(Intercrop!AS$1)),TRANSPOSE(_xlfn._xlws.FILTER('Rot.Out'!Q:Q,('Rot.Out'!O:O=ED.LookUps!J35)*('Rot.Out'!V:V="Yes")))),"")</f>
        <v>None</v>
      </c>
    </row>
    <row r="36" spans="1:177" x14ac:dyDescent="0.5">
      <c r="A36">
        <f>EnterData!E40</f>
        <v>0</v>
      </c>
      <c r="B36" t="str" cm="1">
        <f t="array" ref="B36">IF(OR(A36="",A36=0),"",IFERROR(_xlfn._xlws.FILTER(Int.Out!C$2:F$32,Int.Out!B$2:B$32=ED.LookUps!A36),""))</f>
        <v/>
      </c>
      <c r="G36" t="str" cm="1">
        <f t="array" ref="G36">IFERROR(_xlfn._xlws.FILTER(_xlfn.ANCHORARRAY(B36),_xlfn.ANCHORARRAY(B36)&lt;&gt;0),"")</f>
        <v/>
      </c>
      <c r="J36">
        <f>EnterData!F40</f>
        <v>0</v>
      </c>
      <c r="K36" t="str" cm="1">
        <f t="array" ref="K36">IFERROR(IF(G36&lt;&gt;"",_xlfn.ANCHORARRAY(G36),IF(OR(J36=0,J36=""),TRANSPOSE(_xlfn.ANCHORARRAY(Make.Trt!AK$2)),TRANSPOSE(_xlfn._xlws.FILTER('Rot.Out'!Q:Q,('Rot.Out'!O:O=ED.LookUps!J36)*('Rot.Out'!V:V&lt;&gt;"Yes"))))),"Error please report")</f>
        <v>Error No Treatment Names Specified</v>
      </c>
      <c r="FU36" t="str" cm="1">
        <f t="array" ref="FU36">IFERROR(IF(J36=0,TRANSPOSE(_xlfn.ANCHORARRAY(Intercrop!AS$1)),TRANSPOSE(_xlfn._xlws.FILTER('Rot.Out'!Q:Q,('Rot.Out'!O:O=ED.LookUps!J36)*('Rot.Out'!V:V="Yes")))),"")</f>
        <v>None</v>
      </c>
    </row>
    <row r="37" spans="1:177" x14ac:dyDescent="0.5">
      <c r="A37">
        <f>EnterData!E41</f>
        <v>0</v>
      </c>
      <c r="B37" t="str" cm="1">
        <f t="array" ref="B37">IF(OR(A37="",A37=0),"",IFERROR(_xlfn._xlws.FILTER(Int.Out!C$2:F$32,Int.Out!B$2:B$32=ED.LookUps!A37),""))</f>
        <v/>
      </c>
      <c r="G37" t="str" cm="1">
        <f t="array" ref="G37">IFERROR(_xlfn._xlws.FILTER(_xlfn.ANCHORARRAY(B37),_xlfn.ANCHORARRAY(B37)&lt;&gt;0),"")</f>
        <v/>
      </c>
      <c r="J37">
        <f>EnterData!F41</f>
        <v>0</v>
      </c>
      <c r="K37" t="str" cm="1">
        <f t="array" ref="K37">IFERROR(IF(G37&lt;&gt;"",_xlfn.ANCHORARRAY(G37),IF(OR(J37=0,J37=""),TRANSPOSE(_xlfn.ANCHORARRAY(Make.Trt!AK$2)),TRANSPOSE(_xlfn._xlws.FILTER('Rot.Out'!Q:Q,('Rot.Out'!O:O=ED.LookUps!J37)*('Rot.Out'!V:V&lt;&gt;"Yes"))))),"Error please report")</f>
        <v>Error No Treatment Names Specified</v>
      </c>
      <c r="FU37" t="str" cm="1">
        <f t="array" ref="FU37">IFERROR(IF(J37=0,TRANSPOSE(_xlfn.ANCHORARRAY(Intercrop!AS$1)),TRANSPOSE(_xlfn._xlws.FILTER('Rot.Out'!Q:Q,('Rot.Out'!O:O=ED.LookUps!J37)*('Rot.Out'!V:V="Yes")))),"")</f>
        <v>None</v>
      </c>
    </row>
    <row r="38" spans="1:177" x14ac:dyDescent="0.5">
      <c r="A38">
        <f>EnterData!E42</f>
        <v>0</v>
      </c>
      <c r="B38" t="str" cm="1">
        <f t="array" ref="B38">IF(OR(A38="",A38=0),"",IFERROR(_xlfn._xlws.FILTER(Int.Out!C$2:F$32,Int.Out!B$2:B$32=ED.LookUps!A38),""))</f>
        <v/>
      </c>
      <c r="G38" t="str" cm="1">
        <f t="array" ref="G38">IFERROR(_xlfn._xlws.FILTER(_xlfn.ANCHORARRAY(B38),_xlfn.ANCHORARRAY(B38)&lt;&gt;0),"")</f>
        <v/>
      </c>
      <c r="J38">
        <f>EnterData!F42</f>
        <v>0</v>
      </c>
      <c r="K38" t="str" cm="1">
        <f t="array" ref="K38">IFERROR(IF(G38&lt;&gt;"",_xlfn.ANCHORARRAY(G38),IF(OR(J38=0,J38=""),TRANSPOSE(_xlfn.ANCHORARRAY(Make.Trt!AK$2)),TRANSPOSE(_xlfn._xlws.FILTER('Rot.Out'!Q:Q,('Rot.Out'!O:O=ED.LookUps!J38)*('Rot.Out'!V:V&lt;&gt;"Yes"))))),"Error please report")</f>
        <v>Error No Treatment Names Specified</v>
      </c>
      <c r="FU38" t="str" cm="1">
        <f t="array" ref="FU38">IFERROR(IF(J38=0,TRANSPOSE(_xlfn.ANCHORARRAY(Intercrop!AS$1)),TRANSPOSE(_xlfn._xlws.FILTER('Rot.Out'!Q:Q,('Rot.Out'!O:O=ED.LookUps!J38)*('Rot.Out'!V:V="Yes")))),"")</f>
        <v>None</v>
      </c>
    </row>
    <row r="39" spans="1:177" x14ac:dyDescent="0.5">
      <c r="A39">
        <f>EnterData!E43</f>
        <v>0</v>
      </c>
      <c r="B39" t="str" cm="1">
        <f t="array" ref="B39">IF(OR(A39="",A39=0),"",IFERROR(_xlfn._xlws.FILTER(Int.Out!C$2:F$32,Int.Out!B$2:B$32=ED.LookUps!A39),""))</f>
        <v/>
      </c>
      <c r="G39" t="str" cm="1">
        <f t="array" ref="G39">IFERROR(_xlfn._xlws.FILTER(_xlfn.ANCHORARRAY(B39),_xlfn.ANCHORARRAY(B39)&lt;&gt;0),"")</f>
        <v/>
      </c>
      <c r="J39">
        <f>EnterData!F43</f>
        <v>0</v>
      </c>
      <c r="K39" t="str" cm="1">
        <f t="array" ref="K39">IFERROR(IF(G39&lt;&gt;"",_xlfn.ANCHORARRAY(G39),IF(OR(J39=0,J39=""),TRANSPOSE(_xlfn.ANCHORARRAY(Make.Trt!AK$2)),TRANSPOSE(_xlfn._xlws.FILTER('Rot.Out'!Q:Q,('Rot.Out'!O:O=ED.LookUps!J39)*('Rot.Out'!V:V&lt;&gt;"Yes"))))),"Error please report")</f>
        <v>Error No Treatment Names Specified</v>
      </c>
      <c r="FU39" t="str" cm="1">
        <f t="array" ref="FU39">IFERROR(IF(J39=0,TRANSPOSE(_xlfn.ANCHORARRAY(Intercrop!AS$1)),TRANSPOSE(_xlfn._xlws.FILTER('Rot.Out'!Q:Q,('Rot.Out'!O:O=ED.LookUps!J39)*('Rot.Out'!V:V="Yes")))),"")</f>
        <v>None</v>
      </c>
    </row>
    <row r="40" spans="1:177" x14ac:dyDescent="0.5">
      <c r="A40">
        <f>EnterData!E44</f>
        <v>0</v>
      </c>
      <c r="B40" t="str" cm="1">
        <f t="array" ref="B40">IF(OR(A40="",A40=0),"",IFERROR(_xlfn._xlws.FILTER(Int.Out!C$2:F$32,Int.Out!B$2:B$32=ED.LookUps!A40),""))</f>
        <v/>
      </c>
      <c r="G40" t="str" cm="1">
        <f t="array" ref="G40">IFERROR(_xlfn._xlws.FILTER(_xlfn.ANCHORARRAY(B40),_xlfn.ANCHORARRAY(B40)&lt;&gt;0),"")</f>
        <v/>
      </c>
      <c r="J40">
        <f>EnterData!F44</f>
        <v>0</v>
      </c>
      <c r="K40" t="str" cm="1">
        <f t="array" ref="K40">IFERROR(IF(G40&lt;&gt;"",_xlfn.ANCHORARRAY(G40),IF(OR(J40=0,J40=""),TRANSPOSE(_xlfn.ANCHORARRAY(Make.Trt!AK$2)),TRANSPOSE(_xlfn._xlws.FILTER('Rot.Out'!Q:Q,('Rot.Out'!O:O=ED.LookUps!J40)*('Rot.Out'!V:V&lt;&gt;"Yes"))))),"Error please report")</f>
        <v>Error No Treatment Names Specified</v>
      </c>
      <c r="FU40" t="str" cm="1">
        <f t="array" ref="FU40">IFERROR(IF(J40=0,TRANSPOSE(_xlfn.ANCHORARRAY(Intercrop!AS$1)),TRANSPOSE(_xlfn._xlws.FILTER('Rot.Out'!Q:Q,('Rot.Out'!O:O=ED.LookUps!J40)*('Rot.Out'!V:V="Yes")))),"")</f>
        <v>None</v>
      </c>
    </row>
    <row r="41" spans="1:177" x14ac:dyDescent="0.5">
      <c r="A41">
        <f>EnterData!E45</f>
        <v>0</v>
      </c>
      <c r="B41" t="str" cm="1">
        <f t="array" ref="B41">IF(OR(A41="",A41=0),"",IFERROR(_xlfn._xlws.FILTER(Int.Out!C$2:F$32,Int.Out!B$2:B$32=ED.LookUps!A41),""))</f>
        <v/>
      </c>
      <c r="G41" t="str" cm="1">
        <f t="array" ref="G41">IFERROR(_xlfn._xlws.FILTER(_xlfn.ANCHORARRAY(B41),_xlfn.ANCHORARRAY(B41)&lt;&gt;0),"")</f>
        <v/>
      </c>
      <c r="J41">
        <f>EnterData!F45</f>
        <v>0</v>
      </c>
      <c r="K41" t="str" cm="1">
        <f t="array" ref="K41">IFERROR(IF(G41&lt;&gt;"",_xlfn.ANCHORARRAY(G41),IF(OR(J41=0,J41=""),TRANSPOSE(_xlfn.ANCHORARRAY(Make.Trt!AK$2)),TRANSPOSE(_xlfn._xlws.FILTER('Rot.Out'!Q:Q,('Rot.Out'!O:O=ED.LookUps!J41)*('Rot.Out'!V:V&lt;&gt;"Yes"))))),"Error please report")</f>
        <v>Error No Treatment Names Specified</v>
      </c>
      <c r="FU41" t="str" cm="1">
        <f t="array" ref="FU41">IFERROR(IF(J41=0,TRANSPOSE(_xlfn.ANCHORARRAY(Intercrop!AS$1)),TRANSPOSE(_xlfn._xlws.FILTER('Rot.Out'!Q:Q,('Rot.Out'!O:O=ED.LookUps!J41)*('Rot.Out'!V:V="Yes")))),"")</f>
        <v>None</v>
      </c>
    </row>
    <row r="42" spans="1:177" x14ac:dyDescent="0.5">
      <c r="A42">
        <f>EnterData!E46</f>
        <v>0</v>
      </c>
      <c r="B42" t="str" cm="1">
        <f t="array" ref="B42">IF(OR(A42="",A42=0),"",IFERROR(_xlfn._xlws.FILTER(Int.Out!C$2:F$32,Int.Out!B$2:B$32=ED.LookUps!A42),""))</f>
        <v/>
      </c>
      <c r="G42" t="str" cm="1">
        <f t="array" ref="G42">IFERROR(_xlfn._xlws.FILTER(_xlfn.ANCHORARRAY(B42),_xlfn.ANCHORARRAY(B42)&lt;&gt;0),"")</f>
        <v/>
      </c>
      <c r="J42">
        <f>EnterData!F46</f>
        <v>0</v>
      </c>
      <c r="K42" t="str" cm="1">
        <f t="array" ref="K42">IFERROR(IF(G42&lt;&gt;"",_xlfn.ANCHORARRAY(G42),IF(OR(J42=0,J42=""),TRANSPOSE(_xlfn.ANCHORARRAY(Make.Trt!AK$2)),TRANSPOSE(_xlfn._xlws.FILTER('Rot.Out'!Q:Q,('Rot.Out'!O:O=ED.LookUps!J42)*('Rot.Out'!V:V&lt;&gt;"Yes"))))),"Error please report")</f>
        <v>Error No Treatment Names Specified</v>
      </c>
      <c r="FU42" t="str" cm="1">
        <f t="array" ref="FU42">IFERROR(IF(J42=0,TRANSPOSE(_xlfn.ANCHORARRAY(Intercrop!AS$1)),TRANSPOSE(_xlfn._xlws.FILTER('Rot.Out'!Q:Q,('Rot.Out'!O:O=ED.LookUps!J42)*('Rot.Out'!V:V="Yes")))),"")</f>
        <v>None</v>
      </c>
    </row>
    <row r="43" spans="1:177" x14ac:dyDescent="0.5">
      <c r="A43">
        <f>EnterData!E47</f>
        <v>0</v>
      </c>
      <c r="B43" t="str" cm="1">
        <f t="array" ref="B43">IF(OR(A43="",A43=0),"",IFERROR(_xlfn._xlws.FILTER(Int.Out!C$2:F$32,Int.Out!B$2:B$32=ED.LookUps!A43),""))</f>
        <v/>
      </c>
      <c r="G43" t="str" cm="1">
        <f t="array" ref="G43">IFERROR(_xlfn._xlws.FILTER(_xlfn.ANCHORARRAY(B43),_xlfn.ANCHORARRAY(B43)&lt;&gt;0),"")</f>
        <v/>
      </c>
      <c r="J43">
        <f>EnterData!F47</f>
        <v>0</v>
      </c>
      <c r="K43" t="str" cm="1">
        <f t="array" ref="K43">IFERROR(IF(G43&lt;&gt;"",_xlfn.ANCHORARRAY(G43),IF(OR(J43=0,J43=""),TRANSPOSE(_xlfn.ANCHORARRAY(Make.Trt!AK$2)),TRANSPOSE(_xlfn._xlws.FILTER('Rot.Out'!Q:Q,('Rot.Out'!O:O=ED.LookUps!J43)*('Rot.Out'!V:V&lt;&gt;"Yes"))))),"Error please report")</f>
        <v>Error No Treatment Names Specified</v>
      </c>
      <c r="FU43" t="str" cm="1">
        <f t="array" ref="FU43">IFERROR(IF(J43=0,TRANSPOSE(_xlfn.ANCHORARRAY(Intercrop!AS$1)),TRANSPOSE(_xlfn._xlws.FILTER('Rot.Out'!Q:Q,('Rot.Out'!O:O=ED.LookUps!J43)*('Rot.Out'!V:V="Yes")))),"")</f>
        <v>None</v>
      </c>
    </row>
    <row r="44" spans="1:177" x14ac:dyDescent="0.5">
      <c r="A44">
        <f>EnterData!E48</f>
        <v>0</v>
      </c>
      <c r="B44" t="str" cm="1">
        <f t="array" ref="B44">IF(OR(A44="",A44=0),"",IFERROR(_xlfn._xlws.FILTER(Int.Out!C$2:F$32,Int.Out!B$2:B$32=ED.LookUps!A44),""))</f>
        <v/>
      </c>
      <c r="G44" t="str" cm="1">
        <f t="array" ref="G44">IFERROR(_xlfn._xlws.FILTER(_xlfn.ANCHORARRAY(B44),_xlfn.ANCHORARRAY(B44)&lt;&gt;0),"")</f>
        <v/>
      </c>
      <c r="J44">
        <f>EnterData!F48</f>
        <v>0</v>
      </c>
      <c r="K44" t="str" cm="1">
        <f t="array" ref="K44">IFERROR(IF(G44&lt;&gt;"",_xlfn.ANCHORARRAY(G44),IF(OR(J44=0,J44=""),TRANSPOSE(_xlfn.ANCHORARRAY(Make.Trt!AK$2)),TRANSPOSE(_xlfn._xlws.FILTER('Rot.Out'!Q:Q,('Rot.Out'!O:O=ED.LookUps!J44)*('Rot.Out'!V:V&lt;&gt;"Yes"))))),"Error please report")</f>
        <v>Error No Treatment Names Specified</v>
      </c>
      <c r="FU44" t="str" cm="1">
        <f t="array" ref="FU44">IFERROR(IF(J44=0,TRANSPOSE(_xlfn.ANCHORARRAY(Intercrop!AS$1)),TRANSPOSE(_xlfn._xlws.FILTER('Rot.Out'!Q:Q,('Rot.Out'!O:O=ED.LookUps!J44)*('Rot.Out'!V:V="Yes")))),"")</f>
        <v>None</v>
      </c>
    </row>
    <row r="45" spans="1:177" x14ac:dyDescent="0.5">
      <c r="A45">
        <f>EnterData!E49</f>
        <v>0</v>
      </c>
      <c r="B45" t="str" cm="1">
        <f t="array" ref="B45">IF(OR(A45="",A45=0),"",IFERROR(_xlfn._xlws.FILTER(Int.Out!C$2:F$32,Int.Out!B$2:B$32=ED.LookUps!A45),""))</f>
        <v/>
      </c>
      <c r="G45" t="str" cm="1">
        <f t="array" ref="G45">IFERROR(_xlfn._xlws.FILTER(_xlfn.ANCHORARRAY(B45),_xlfn.ANCHORARRAY(B45)&lt;&gt;0),"")</f>
        <v/>
      </c>
      <c r="J45">
        <f>EnterData!F49</f>
        <v>0</v>
      </c>
      <c r="K45" t="str" cm="1">
        <f t="array" ref="K45">IFERROR(IF(G45&lt;&gt;"",_xlfn.ANCHORARRAY(G45),IF(OR(J45=0,J45=""),TRANSPOSE(_xlfn.ANCHORARRAY(Make.Trt!AK$2)),TRANSPOSE(_xlfn._xlws.FILTER('Rot.Out'!Q:Q,('Rot.Out'!O:O=ED.LookUps!J45)*('Rot.Out'!V:V&lt;&gt;"Yes"))))),"Error please report")</f>
        <v>Error No Treatment Names Specified</v>
      </c>
      <c r="FU45" t="str" cm="1">
        <f t="array" ref="FU45">IFERROR(IF(J45=0,TRANSPOSE(_xlfn.ANCHORARRAY(Intercrop!AS$1)),TRANSPOSE(_xlfn._xlws.FILTER('Rot.Out'!Q:Q,('Rot.Out'!O:O=ED.LookUps!J45)*('Rot.Out'!V:V="Yes")))),"")</f>
        <v>None</v>
      </c>
    </row>
    <row r="46" spans="1:177" x14ac:dyDescent="0.5">
      <c r="A46">
        <f>EnterData!E50</f>
        <v>0</v>
      </c>
      <c r="B46" t="str" cm="1">
        <f t="array" ref="B46">IF(OR(A46="",A46=0),"",IFERROR(_xlfn._xlws.FILTER(Int.Out!C$2:F$32,Int.Out!B$2:B$32=ED.LookUps!A46),""))</f>
        <v/>
      </c>
      <c r="G46" t="str" cm="1">
        <f t="array" ref="G46">IFERROR(_xlfn._xlws.FILTER(_xlfn.ANCHORARRAY(B46),_xlfn.ANCHORARRAY(B46)&lt;&gt;0),"")</f>
        <v/>
      </c>
      <c r="J46">
        <f>EnterData!F50</f>
        <v>0</v>
      </c>
      <c r="K46" t="str" cm="1">
        <f t="array" ref="K46">IFERROR(IF(G46&lt;&gt;"",_xlfn.ANCHORARRAY(G46),IF(OR(J46=0,J46=""),TRANSPOSE(_xlfn.ANCHORARRAY(Make.Trt!AK$2)),TRANSPOSE(_xlfn._xlws.FILTER('Rot.Out'!Q:Q,('Rot.Out'!O:O=ED.LookUps!J46)*('Rot.Out'!V:V&lt;&gt;"Yes"))))),"Error please report")</f>
        <v>Error No Treatment Names Specified</v>
      </c>
      <c r="FU46" t="str" cm="1">
        <f t="array" ref="FU46">IFERROR(IF(J46=0,TRANSPOSE(_xlfn.ANCHORARRAY(Intercrop!AS$1)),TRANSPOSE(_xlfn._xlws.FILTER('Rot.Out'!Q:Q,('Rot.Out'!O:O=ED.LookUps!J46)*('Rot.Out'!V:V="Yes")))),"")</f>
        <v>None</v>
      </c>
    </row>
    <row r="47" spans="1:177" x14ac:dyDescent="0.5">
      <c r="A47">
        <f>EnterData!E51</f>
        <v>0</v>
      </c>
      <c r="B47" t="str" cm="1">
        <f t="array" ref="B47">IF(OR(A47="",A47=0),"",IFERROR(_xlfn._xlws.FILTER(Int.Out!C$2:F$32,Int.Out!B$2:B$32=ED.LookUps!A47),""))</f>
        <v/>
      </c>
      <c r="G47" t="str" cm="1">
        <f t="array" ref="G47">IFERROR(_xlfn._xlws.FILTER(_xlfn.ANCHORARRAY(B47),_xlfn.ANCHORARRAY(B47)&lt;&gt;0),"")</f>
        <v/>
      </c>
      <c r="J47">
        <f>EnterData!F51</f>
        <v>0</v>
      </c>
      <c r="K47" t="str" cm="1">
        <f t="array" ref="K47">IFERROR(IF(G47&lt;&gt;"",_xlfn.ANCHORARRAY(G47),IF(OR(J47=0,J47=""),TRANSPOSE(_xlfn.ANCHORARRAY(Make.Trt!AK$2)),TRANSPOSE(_xlfn._xlws.FILTER('Rot.Out'!Q:Q,('Rot.Out'!O:O=ED.LookUps!J47)*('Rot.Out'!V:V&lt;&gt;"Yes"))))),"Error please report")</f>
        <v>Error No Treatment Names Specified</v>
      </c>
      <c r="FU47" t="str" cm="1">
        <f t="array" ref="FU47">IFERROR(IF(J47=0,TRANSPOSE(_xlfn.ANCHORARRAY(Intercrop!AS$1)),TRANSPOSE(_xlfn._xlws.FILTER('Rot.Out'!Q:Q,('Rot.Out'!O:O=ED.LookUps!J47)*('Rot.Out'!V:V="Yes")))),"")</f>
        <v>None</v>
      </c>
    </row>
    <row r="48" spans="1:177" x14ac:dyDescent="0.5">
      <c r="A48">
        <f>EnterData!E52</f>
        <v>0</v>
      </c>
      <c r="B48" t="str" cm="1">
        <f t="array" ref="B48">IF(OR(A48="",A48=0),"",IFERROR(_xlfn._xlws.FILTER(Int.Out!C$2:F$32,Int.Out!B$2:B$32=ED.LookUps!A48),""))</f>
        <v/>
      </c>
      <c r="G48" t="str" cm="1">
        <f t="array" ref="G48">IFERROR(_xlfn._xlws.FILTER(_xlfn.ANCHORARRAY(B48),_xlfn.ANCHORARRAY(B48)&lt;&gt;0),"")</f>
        <v/>
      </c>
      <c r="J48">
        <f>EnterData!F52</f>
        <v>0</v>
      </c>
      <c r="K48" t="str" cm="1">
        <f t="array" ref="K48">IFERROR(IF(G48&lt;&gt;"",_xlfn.ANCHORARRAY(G48),IF(OR(J48=0,J48=""),TRANSPOSE(_xlfn.ANCHORARRAY(Make.Trt!AK$2)),TRANSPOSE(_xlfn._xlws.FILTER('Rot.Out'!Q:Q,('Rot.Out'!O:O=ED.LookUps!J48)*('Rot.Out'!V:V&lt;&gt;"Yes"))))),"Error please report")</f>
        <v>Error No Treatment Names Specified</v>
      </c>
      <c r="FU48" t="str" cm="1">
        <f t="array" ref="FU48">IFERROR(IF(J48=0,TRANSPOSE(_xlfn.ANCHORARRAY(Intercrop!AS$1)),TRANSPOSE(_xlfn._xlws.FILTER('Rot.Out'!Q:Q,('Rot.Out'!O:O=ED.LookUps!J48)*('Rot.Out'!V:V="Yes")))),"")</f>
        <v>None</v>
      </c>
    </row>
    <row r="49" spans="1:177" x14ac:dyDescent="0.5">
      <c r="A49">
        <f>EnterData!E53</f>
        <v>0</v>
      </c>
      <c r="B49" t="str" cm="1">
        <f t="array" ref="B49">IF(OR(A49="",A49=0),"",IFERROR(_xlfn._xlws.FILTER(Int.Out!C$2:F$32,Int.Out!B$2:B$32=ED.LookUps!A49),""))</f>
        <v/>
      </c>
      <c r="G49" t="str" cm="1">
        <f t="array" ref="G49">IFERROR(_xlfn._xlws.FILTER(_xlfn.ANCHORARRAY(B49),_xlfn.ANCHORARRAY(B49)&lt;&gt;0),"")</f>
        <v/>
      </c>
      <c r="J49">
        <f>EnterData!F53</f>
        <v>0</v>
      </c>
      <c r="K49" t="str" cm="1">
        <f t="array" ref="K49">IFERROR(IF(G49&lt;&gt;"",_xlfn.ANCHORARRAY(G49),IF(OR(J49=0,J49=""),TRANSPOSE(_xlfn.ANCHORARRAY(Make.Trt!AK$2)),TRANSPOSE(_xlfn._xlws.FILTER('Rot.Out'!Q:Q,('Rot.Out'!O:O=ED.LookUps!J49)*('Rot.Out'!V:V&lt;&gt;"Yes"))))),"Error please report")</f>
        <v>Error No Treatment Names Specified</v>
      </c>
      <c r="FU49" t="str" cm="1">
        <f t="array" ref="FU49">IFERROR(IF(J49=0,TRANSPOSE(_xlfn.ANCHORARRAY(Intercrop!AS$1)),TRANSPOSE(_xlfn._xlws.FILTER('Rot.Out'!Q:Q,('Rot.Out'!O:O=ED.LookUps!J49)*('Rot.Out'!V:V="Yes")))),"")</f>
        <v>None</v>
      </c>
    </row>
    <row r="50" spans="1:177" x14ac:dyDescent="0.5">
      <c r="A50">
        <f>EnterData!E54</f>
        <v>0</v>
      </c>
      <c r="B50" t="str" cm="1">
        <f t="array" ref="B50">IF(OR(A50="",A50=0),"",IFERROR(_xlfn._xlws.FILTER(Int.Out!C$2:F$32,Int.Out!B$2:B$32=ED.LookUps!A50),""))</f>
        <v/>
      </c>
      <c r="G50" t="str" cm="1">
        <f t="array" ref="G50">IFERROR(_xlfn._xlws.FILTER(_xlfn.ANCHORARRAY(B50),_xlfn.ANCHORARRAY(B50)&lt;&gt;0),"")</f>
        <v/>
      </c>
      <c r="J50">
        <f>EnterData!F54</f>
        <v>0</v>
      </c>
      <c r="K50" t="str" cm="1">
        <f t="array" ref="K50">IFERROR(IF(G50&lt;&gt;"",_xlfn.ANCHORARRAY(G50),IF(OR(J50=0,J50=""),TRANSPOSE(_xlfn.ANCHORARRAY(Make.Trt!AK$2)),TRANSPOSE(_xlfn._xlws.FILTER('Rot.Out'!Q:Q,('Rot.Out'!O:O=ED.LookUps!J50)*('Rot.Out'!V:V&lt;&gt;"Yes"))))),"Error please report")</f>
        <v>Error No Treatment Names Specified</v>
      </c>
      <c r="FU50" t="str" cm="1">
        <f t="array" ref="FU50">IFERROR(IF(J50=0,TRANSPOSE(_xlfn.ANCHORARRAY(Intercrop!AS$1)),TRANSPOSE(_xlfn._xlws.FILTER('Rot.Out'!Q:Q,('Rot.Out'!O:O=ED.LookUps!J50)*('Rot.Out'!V:V="Yes")))),"")</f>
        <v>None</v>
      </c>
    </row>
    <row r="51" spans="1:177" x14ac:dyDescent="0.5">
      <c r="A51">
        <f>EnterData!E55</f>
        <v>0</v>
      </c>
      <c r="B51" t="str" cm="1">
        <f t="array" ref="B51">IF(OR(A51="",A51=0),"",IFERROR(_xlfn._xlws.FILTER(Int.Out!C$2:F$32,Int.Out!B$2:B$32=ED.LookUps!A51),""))</f>
        <v/>
      </c>
      <c r="G51" t="str" cm="1">
        <f t="array" ref="G51">IFERROR(_xlfn._xlws.FILTER(_xlfn.ANCHORARRAY(B51),_xlfn.ANCHORARRAY(B51)&lt;&gt;0),"")</f>
        <v/>
      </c>
      <c r="J51">
        <f>EnterData!F55</f>
        <v>0</v>
      </c>
      <c r="K51" t="str" cm="1">
        <f t="array" ref="K51">IFERROR(IF(G51&lt;&gt;"",_xlfn.ANCHORARRAY(G51),IF(OR(J51=0,J51=""),TRANSPOSE(_xlfn.ANCHORARRAY(Make.Trt!AK$2)),TRANSPOSE(_xlfn._xlws.FILTER('Rot.Out'!Q:Q,('Rot.Out'!O:O=ED.LookUps!J51)*('Rot.Out'!V:V&lt;&gt;"Yes"))))),"Error please report")</f>
        <v>Error No Treatment Names Specified</v>
      </c>
      <c r="FU51" t="str" cm="1">
        <f t="array" ref="FU51">IFERROR(IF(J51=0,TRANSPOSE(_xlfn.ANCHORARRAY(Intercrop!AS$1)),TRANSPOSE(_xlfn._xlws.FILTER('Rot.Out'!Q:Q,('Rot.Out'!O:O=ED.LookUps!J51)*('Rot.Out'!V:V="Yes")))),"")</f>
        <v>None</v>
      </c>
    </row>
    <row r="52" spans="1:177" x14ac:dyDescent="0.5">
      <c r="A52">
        <f>EnterData!E56</f>
        <v>0</v>
      </c>
      <c r="B52" t="str" cm="1">
        <f t="array" ref="B52">IF(OR(A52="",A52=0),"",IFERROR(_xlfn._xlws.FILTER(Int.Out!C$2:F$32,Int.Out!B$2:B$32=ED.LookUps!A52),""))</f>
        <v/>
      </c>
      <c r="G52" t="str" cm="1">
        <f t="array" ref="G52">IFERROR(_xlfn._xlws.FILTER(_xlfn.ANCHORARRAY(B52),_xlfn.ANCHORARRAY(B52)&lt;&gt;0),"")</f>
        <v/>
      </c>
      <c r="J52">
        <f>EnterData!F56</f>
        <v>0</v>
      </c>
      <c r="K52" t="str" cm="1">
        <f t="array" ref="K52">IFERROR(IF(G52&lt;&gt;"",_xlfn.ANCHORARRAY(G52),IF(OR(J52=0,J52=""),TRANSPOSE(_xlfn.ANCHORARRAY(Make.Trt!AK$2)),TRANSPOSE(_xlfn._xlws.FILTER('Rot.Out'!Q:Q,('Rot.Out'!O:O=ED.LookUps!J52)*('Rot.Out'!V:V&lt;&gt;"Yes"))))),"Error please report")</f>
        <v>Error No Treatment Names Specified</v>
      </c>
      <c r="FU52" t="str" cm="1">
        <f t="array" ref="FU52">IFERROR(IF(J52=0,TRANSPOSE(_xlfn.ANCHORARRAY(Intercrop!AS$1)),TRANSPOSE(_xlfn._xlws.FILTER('Rot.Out'!Q:Q,('Rot.Out'!O:O=ED.LookUps!J52)*('Rot.Out'!V:V="Yes")))),"")</f>
        <v>None</v>
      </c>
    </row>
    <row r="53" spans="1:177" x14ac:dyDescent="0.5">
      <c r="A53">
        <f>EnterData!E57</f>
        <v>0</v>
      </c>
      <c r="B53" t="str" cm="1">
        <f t="array" ref="B53">IF(OR(A53="",A53=0),"",IFERROR(_xlfn._xlws.FILTER(Int.Out!C$2:F$32,Int.Out!B$2:B$32=ED.LookUps!A53),""))</f>
        <v/>
      </c>
      <c r="G53" t="str" cm="1">
        <f t="array" ref="G53">IFERROR(_xlfn._xlws.FILTER(_xlfn.ANCHORARRAY(B53),_xlfn.ANCHORARRAY(B53)&lt;&gt;0),"")</f>
        <v/>
      </c>
      <c r="J53">
        <f>EnterData!F57</f>
        <v>0</v>
      </c>
      <c r="K53" t="str" cm="1">
        <f t="array" ref="K53">IFERROR(IF(G53&lt;&gt;"",_xlfn.ANCHORARRAY(G53),IF(OR(J53=0,J53=""),TRANSPOSE(_xlfn.ANCHORARRAY(Make.Trt!AK$2)),TRANSPOSE(_xlfn._xlws.FILTER('Rot.Out'!Q:Q,('Rot.Out'!O:O=ED.LookUps!J53)*('Rot.Out'!V:V&lt;&gt;"Yes"))))),"Error please report")</f>
        <v>Error No Treatment Names Specified</v>
      </c>
      <c r="FU53" t="str" cm="1">
        <f t="array" ref="FU53">IFERROR(IF(J53=0,TRANSPOSE(_xlfn.ANCHORARRAY(Intercrop!AS$1)),TRANSPOSE(_xlfn._xlws.FILTER('Rot.Out'!Q:Q,('Rot.Out'!O:O=ED.LookUps!J53)*('Rot.Out'!V:V="Yes")))),"")</f>
        <v>None</v>
      </c>
    </row>
    <row r="54" spans="1:177" x14ac:dyDescent="0.5">
      <c r="A54">
        <f>EnterData!E58</f>
        <v>0</v>
      </c>
      <c r="B54" t="str" cm="1">
        <f t="array" ref="B54">IF(OR(A54="",A54=0),"",IFERROR(_xlfn._xlws.FILTER(Int.Out!C$2:F$32,Int.Out!B$2:B$32=ED.LookUps!A54),""))</f>
        <v/>
      </c>
      <c r="G54" t="str" cm="1">
        <f t="array" ref="G54">IFERROR(_xlfn._xlws.FILTER(_xlfn.ANCHORARRAY(B54),_xlfn.ANCHORARRAY(B54)&lt;&gt;0),"")</f>
        <v/>
      </c>
      <c r="J54">
        <f>EnterData!F58</f>
        <v>0</v>
      </c>
      <c r="K54" t="str" cm="1">
        <f t="array" ref="K54">IFERROR(IF(G54&lt;&gt;"",_xlfn.ANCHORARRAY(G54),IF(OR(J54=0,J54=""),TRANSPOSE(_xlfn.ANCHORARRAY(Make.Trt!AK$2)),TRANSPOSE(_xlfn._xlws.FILTER('Rot.Out'!Q:Q,('Rot.Out'!O:O=ED.LookUps!J54)*('Rot.Out'!V:V&lt;&gt;"Yes"))))),"Error please report")</f>
        <v>Error No Treatment Names Specified</v>
      </c>
      <c r="FU54" t="str" cm="1">
        <f t="array" ref="FU54">IFERROR(IF(J54=0,TRANSPOSE(_xlfn.ANCHORARRAY(Intercrop!AS$1)),TRANSPOSE(_xlfn._xlws.FILTER('Rot.Out'!Q:Q,('Rot.Out'!O:O=ED.LookUps!J54)*('Rot.Out'!V:V="Yes")))),"")</f>
        <v>None</v>
      </c>
    </row>
    <row r="55" spans="1:177" x14ac:dyDescent="0.5">
      <c r="A55">
        <f>EnterData!E59</f>
        <v>0</v>
      </c>
      <c r="B55" t="str" cm="1">
        <f t="array" ref="B55">IF(OR(A55="",A55=0),"",IFERROR(_xlfn._xlws.FILTER(Int.Out!C$2:F$32,Int.Out!B$2:B$32=ED.LookUps!A55),""))</f>
        <v/>
      </c>
      <c r="G55" t="str" cm="1">
        <f t="array" ref="G55">IFERROR(_xlfn._xlws.FILTER(_xlfn.ANCHORARRAY(B55),_xlfn.ANCHORARRAY(B55)&lt;&gt;0),"")</f>
        <v/>
      </c>
      <c r="J55">
        <f>EnterData!F59</f>
        <v>0</v>
      </c>
      <c r="K55" t="str" cm="1">
        <f t="array" ref="K55">IFERROR(IF(G55&lt;&gt;"",_xlfn.ANCHORARRAY(G55),IF(OR(J55=0,J55=""),TRANSPOSE(_xlfn.ANCHORARRAY(Make.Trt!AK$2)),TRANSPOSE(_xlfn._xlws.FILTER('Rot.Out'!Q:Q,('Rot.Out'!O:O=ED.LookUps!J55)*('Rot.Out'!V:V&lt;&gt;"Yes"))))),"Error please report")</f>
        <v>Error No Treatment Names Specified</v>
      </c>
      <c r="FU55" t="str" cm="1">
        <f t="array" ref="FU55">IFERROR(IF(J55=0,TRANSPOSE(_xlfn.ANCHORARRAY(Intercrop!AS$1)),TRANSPOSE(_xlfn._xlws.FILTER('Rot.Out'!Q:Q,('Rot.Out'!O:O=ED.LookUps!J55)*('Rot.Out'!V:V="Yes")))),"")</f>
        <v>None</v>
      </c>
    </row>
    <row r="56" spans="1:177" x14ac:dyDescent="0.5">
      <c r="A56">
        <f>EnterData!E60</f>
        <v>0</v>
      </c>
      <c r="B56" t="str" cm="1">
        <f t="array" ref="B56">IF(OR(A56="",A56=0),"",IFERROR(_xlfn._xlws.FILTER(Int.Out!C$2:F$32,Int.Out!B$2:B$32=ED.LookUps!A56),""))</f>
        <v/>
      </c>
      <c r="G56" t="str" cm="1">
        <f t="array" ref="G56">IFERROR(_xlfn._xlws.FILTER(_xlfn.ANCHORARRAY(B56),_xlfn.ANCHORARRAY(B56)&lt;&gt;0),"")</f>
        <v/>
      </c>
      <c r="J56">
        <f>EnterData!F60</f>
        <v>0</v>
      </c>
      <c r="K56" t="str" cm="1">
        <f t="array" ref="K56">IFERROR(IF(G56&lt;&gt;"",_xlfn.ANCHORARRAY(G56),IF(OR(J56=0,J56=""),TRANSPOSE(_xlfn.ANCHORARRAY(Make.Trt!AK$2)),TRANSPOSE(_xlfn._xlws.FILTER('Rot.Out'!Q:Q,('Rot.Out'!O:O=ED.LookUps!J56)*('Rot.Out'!V:V&lt;&gt;"Yes"))))),"Error please report")</f>
        <v>Error No Treatment Names Specified</v>
      </c>
      <c r="FU56" t="str" cm="1">
        <f t="array" ref="FU56">IFERROR(IF(J56=0,TRANSPOSE(_xlfn.ANCHORARRAY(Intercrop!AS$1)),TRANSPOSE(_xlfn._xlws.FILTER('Rot.Out'!Q:Q,('Rot.Out'!O:O=ED.LookUps!J56)*('Rot.Out'!V:V="Yes")))),"")</f>
        <v>None</v>
      </c>
    </row>
    <row r="57" spans="1:177" x14ac:dyDescent="0.5">
      <c r="A57">
        <f>EnterData!E61</f>
        <v>0</v>
      </c>
      <c r="B57" t="str" cm="1">
        <f t="array" ref="B57">IF(OR(A57="",A57=0),"",IFERROR(_xlfn._xlws.FILTER(Int.Out!C$2:F$32,Int.Out!B$2:B$32=ED.LookUps!A57),""))</f>
        <v/>
      </c>
      <c r="G57" t="str" cm="1">
        <f t="array" ref="G57">IFERROR(_xlfn._xlws.FILTER(_xlfn.ANCHORARRAY(B57),_xlfn.ANCHORARRAY(B57)&lt;&gt;0),"")</f>
        <v/>
      </c>
      <c r="J57">
        <f>EnterData!F61</f>
        <v>0</v>
      </c>
      <c r="K57" t="str" cm="1">
        <f t="array" ref="K57">IFERROR(IF(G57&lt;&gt;"",_xlfn.ANCHORARRAY(G57),IF(OR(J57=0,J57=""),TRANSPOSE(_xlfn.ANCHORARRAY(Make.Trt!AK$2)),TRANSPOSE(_xlfn._xlws.FILTER('Rot.Out'!Q:Q,('Rot.Out'!O:O=ED.LookUps!J57)*('Rot.Out'!V:V&lt;&gt;"Yes"))))),"Error please report")</f>
        <v>Error No Treatment Names Specified</v>
      </c>
      <c r="FU57" t="str" cm="1">
        <f t="array" ref="FU57">IFERROR(IF(J57=0,TRANSPOSE(_xlfn.ANCHORARRAY(Intercrop!AS$1)),TRANSPOSE(_xlfn._xlws.FILTER('Rot.Out'!Q:Q,('Rot.Out'!O:O=ED.LookUps!J57)*('Rot.Out'!V:V="Yes")))),"")</f>
        <v>None</v>
      </c>
    </row>
    <row r="58" spans="1:177" x14ac:dyDescent="0.5">
      <c r="A58">
        <f>EnterData!E62</f>
        <v>0</v>
      </c>
      <c r="B58" t="str" cm="1">
        <f t="array" ref="B58">IF(OR(A58="",A58=0),"",IFERROR(_xlfn._xlws.FILTER(Int.Out!C$2:F$32,Int.Out!B$2:B$32=ED.LookUps!A58),""))</f>
        <v/>
      </c>
      <c r="G58" t="str" cm="1">
        <f t="array" ref="G58">IFERROR(_xlfn._xlws.FILTER(_xlfn.ANCHORARRAY(B58),_xlfn.ANCHORARRAY(B58)&lt;&gt;0),"")</f>
        <v/>
      </c>
      <c r="J58">
        <f>EnterData!F62</f>
        <v>0</v>
      </c>
      <c r="K58" t="str" cm="1">
        <f t="array" ref="K58">IFERROR(IF(G58&lt;&gt;"",_xlfn.ANCHORARRAY(G58),IF(OR(J58=0,J58=""),TRANSPOSE(_xlfn.ANCHORARRAY(Make.Trt!AK$2)),TRANSPOSE(_xlfn._xlws.FILTER('Rot.Out'!Q:Q,('Rot.Out'!O:O=ED.LookUps!J58)*('Rot.Out'!V:V&lt;&gt;"Yes"))))),"Error please report")</f>
        <v>Error No Treatment Names Specified</v>
      </c>
      <c r="FU58" t="str" cm="1">
        <f t="array" ref="FU58">IFERROR(IF(J58=0,TRANSPOSE(_xlfn.ANCHORARRAY(Intercrop!AS$1)),TRANSPOSE(_xlfn._xlws.FILTER('Rot.Out'!Q:Q,('Rot.Out'!O:O=ED.LookUps!J58)*('Rot.Out'!V:V="Yes")))),"")</f>
        <v>None</v>
      </c>
    </row>
    <row r="59" spans="1:177" x14ac:dyDescent="0.5">
      <c r="A59">
        <f>EnterData!E63</f>
        <v>0</v>
      </c>
      <c r="B59" t="str" cm="1">
        <f t="array" ref="B59">IF(OR(A59="",A59=0),"",IFERROR(_xlfn._xlws.FILTER(Int.Out!C$2:F$32,Int.Out!B$2:B$32=ED.LookUps!A59),""))</f>
        <v/>
      </c>
      <c r="G59" t="str" cm="1">
        <f t="array" ref="G59">IFERROR(_xlfn._xlws.FILTER(_xlfn.ANCHORARRAY(B59),_xlfn.ANCHORARRAY(B59)&lt;&gt;0),"")</f>
        <v/>
      </c>
      <c r="J59">
        <f>EnterData!F63</f>
        <v>0</v>
      </c>
      <c r="K59" t="str" cm="1">
        <f t="array" ref="K59">IFERROR(IF(G59&lt;&gt;"",_xlfn.ANCHORARRAY(G59),IF(OR(J59=0,J59=""),TRANSPOSE(_xlfn.ANCHORARRAY(Make.Trt!AK$2)),TRANSPOSE(_xlfn._xlws.FILTER('Rot.Out'!Q:Q,('Rot.Out'!O:O=ED.LookUps!J59)*('Rot.Out'!V:V&lt;&gt;"Yes"))))),"Error please report")</f>
        <v>Error No Treatment Names Specified</v>
      </c>
      <c r="FU59" t="str" cm="1">
        <f t="array" ref="FU59">IFERROR(IF(J59=0,TRANSPOSE(_xlfn.ANCHORARRAY(Intercrop!AS$1)),TRANSPOSE(_xlfn._xlws.FILTER('Rot.Out'!Q:Q,('Rot.Out'!O:O=ED.LookUps!J59)*('Rot.Out'!V:V="Yes")))),"")</f>
        <v>None</v>
      </c>
    </row>
    <row r="60" spans="1:177" x14ac:dyDescent="0.5">
      <c r="A60">
        <f>EnterData!E64</f>
        <v>0</v>
      </c>
      <c r="B60" t="str" cm="1">
        <f t="array" ref="B60">IF(OR(A60="",A60=0),"",IFERROR(_xlfn._xlws.FILTER(Int.Out!C$2:F$32,Int.Out!B$2:B$32=ED.LookUps!A60),""))</f>
        <v/>
      </c>
      <c r="G60" t="str" cm="1">
        <f t="array" ref="G60">IFERROR(_xlfn._xlws.FILTER(_xlfn.ANCHORARRAY(B60),_xlfn.ANCHORARRAY(B60)&lt;&gt;0),"")</f>
        <v/>
      </c>
      <c r="J60">
        <f>EnterData!F64</f>
        <v>0</v>
      </c>
      <c r="K60" t="str" cm="1">
        <f t="array" ref="K60">IFERROR(IF(G60&lt;&gt;"",_xlfn.ANCHORARRAY(G60),IF(OR(J60=0,J60=""),TRANSPOSE(_xlfn.ANCHORARRAY(Make.Trt!AK$2)),TRANSPOSE(_xlfn._xlws.FILTER('Rot.Out'!Q:Q,('Rot.Out'!O:O=ED.LookUps!J60)*('Rot.Out'!V:V&lt;&gt;"Yes"))))),"Error please report")</f>
        <v>Error No Treatment Names Specified</v>
      </c>
      <c r="FU60" t="str" cm="1">
        <f t="array" ref="FU60">IFERROR(IF(J60=0,TRANSPOSE(_xlfn.ANCHORARRAY(Intercrop!AS$1)),TRANSPOSE(_xlfn._xlws.FILTER('Rot.Out'!Q:Q,('Rot.Out'!O:O=ED.LookUps!J60)*('Rot.Out'!V:V="Yes")))),"")</f>
        <v>None</v>
      </c>
    </row>
    <row r="61" spans="1:177" x14ac:dyDescent="0.5">
      <c r="A61">
        <f>EnterData!E65</f>
        <v>0</v>
      </c>
      <c r="B61" t="str" cm="1">
        <f t="array" ref="B61">IF(OR(A61="",A61=0),"",IFERROR(_xlfn._xlws.FILTER(Int.Out!C$2:F$32,Int.Out!B$2:B$32=ED.LookUps!A61),""))</f>
        <v/>
      </c>
      <c r="G61" t="str" cm="1">
        <f t="array" ref="G61">IFERROR(_xlfn._xlws.FILTER(_xlfn.ANCHORARRAY(B61),_xlfn.ANCHORARRAY(B61)&lt;&gt;0),"")</f>
        <v/>
      </c>
      <c r="J61">
        <f>EnterData!F65</f>
        <v>0</v>
      </c>
      <c r="K61" t="str" cm="1">
        <f t="array" ref="K61">IFERROR(IF(G61&lt;&gt;"",_xlfn.ANCHORARRAY(G61),IF(OR(J61=0,J61=""),TRANSPOSE(_xlfn.ANCHORARRAY(Make.Trt!AK$2)),TRANSPOSE(_xlfn._xlws.FILTER('Rot.Out'!Q:Q,('Rot.Out'!O:O=ED.LookUps!J61)*('Rot.Out'!V:V&lt;&gt;"Yes"))))),"Error please report")</f>
        <v>Error No Treatment Names Specified</v>
      </c>
      <c r="FU61" t="str" cm="1">
        <f t="array" ref="FU61">IFERROR(IF(J61=0,TRANSPOSE(_xlfn.ANCHORARRAY(Intercrop!AS$1)),TRANSPOSE(_xlfn._xlws.FILTER('Rot.Out'!Q:Q,('Rot.Out'!O:O=ED.LookUps!J61)*('Rot.Out'!V:V="Yes")))),"")</f>
        <v>None</v>
      </c>
    </row>
    <row r="62" spans="1:177" x14ac:dyDescent="0.5">
      <c r="A62">
        <f>EnterData!E66</f>
        <v>0</v>
      </c>
      <c r="B62" t="str" cm="1">
        <f t="array" ref="B62">IF(OR(A62="",A62=0),"",IFERROR(_xlfn._xlws.FILTER(Int.Out!C$2:F$32,Int.Out!B$2:B$32=ED.LookUps!A62),""))</f>
        <v/>
      </c>
      <c r="G62" t="str" cm="1">
        <f t="array" ref="G62">IFERROR(_xlfn._xlws.FILTER(_xlfn.ANCHORARRAY(B62),_xlfn.ANCHORARRAY(B62)&lt;&gt;0),"")</f>
        <v/>
      </c>
      <c r="J62">
        <f>EnterData!F66</f>
        <v>0</v>
      </c>
      <c r="K62" t="str" cm="1">
        <f t="array" ref="K62">IFERROR(IF(G62&lt;&gt;"",_xlfn.ANCHORARRAY(G62),IF(OR(J62=0,J62=""),TRANSPOSE(_xlfn.ANCHORARRAY(Make.Trt!AK$2)),TRANSPOSE(_xlfn._xlws.FILTER('Rot.Out'!Q:Q,('Rot.Out'!O:O=ED.LookUps!J62)*('Rot.Out'!V:V&lt;&gt;"Yes"))))),"Error please report")</f>
        <v>Error No Treatment Names Specified</v>
      </c>
      <c r="FU62" t="str" cm="1">
        <f t="array" ref="FU62">IFERROR(IF(J62=0,TRANSPOSE(_xlfn.ANCHORARRAY(Intercrop!AS$1)),TRANSPOSE(_xlfn._xlws.FILTER('Rot.Out'!Q:Q,('Rot.Out'!O:O=ED.LookUps!J62)*('Rot.Out'!V:V="Yes")))),"")</f>
        <v>None</v>
      </c>
    </row>
    <row r="63" spans="1:177" x14ac:dyDescent="0.5">
      <c r="A63">
        <f>EnterData!E67</f>
        <v>0</v>
      </c>
      <c r="B63" t="str" cm="1">
        <f t="array" ref="B63">IF(OR(A63="",A63=0),"",IFERROR(_xlfn._xlws.FILTER(Int.Out!C$2:F$32,Int.Out!B$2:B$32=ED.LookUps!A63),""))</f>
        <v/>
      </c>
      <c r="G63" t="str" cm="1">
        <f t="array" ref="G63">IFERROR(_xlfn._xlws.FILTER(_xlfn.ANCHORARRAY(B63),_xlfn.ANCHORARRAY(B63)&lt;&gt;0),"")</f>
        <v/>
      </c>
      <c r="J63">
        <f>EnterData!F67</f>
        <v>0</v>
      </c>
      <c r="K63" t="str" cm="1">
        <f t="array" ref="K63">IFERROR(IF(G63&lt;&gt;"",_xlfn.ANCHORARRAY(G63),IF(OR(J63=0,J63=""),TRANSPOSE(_xlfn.ANCHORARRAY(Make.Trt!AK$2)),TRANSPOSE(_xlfn._xlws.FILTER('Rot.Out'!Q:Q,('Rot.Out'!O:O=ED.LookUps!J63)*('Rot.Out'!V:V&lt;&gt;"Yes"))))),"Error please report")</f>
        <v>Error No Treatment Names Specified</v>
      </c>
      <c r="FU63" t="str" cm="1">
        <f t="array" ref="FU63">IFERROR(IF(J63=0,TRANSPOSE(_xlfn.ANCHORARRAY(Intercrop!AS$1)),TRANSPOSE(_xlfn._xlws.FILTER('Rot.Out'!Q:Q,('Rot.Out'!O:O=ED.LookUps!J63)*('Rot.Out'!V:V="Yes")))),"")</f>
        <v>None</v>
      </c>
    </row>
    <row r="64" spans="1:177" x14ac:dyDescent="0.5">
      <c r="A64">
        <f>EnterData!E68</f>
        <v>0</v>
      </c>
      <c r="B64" t="str" cm="1">
        <f t="array" ref="B64">IF(OR(A64="",A64=0),"",IFERROR(_xlfn._xlws.FILTER(Int.Out!C$2:F$32,Int.Out!B$2:B$32=ED.LookUps!A64),""))</f>
        <v/>
      </c>
      <c r="G64" t="str" cm="1">
        <f t="array" ref="G64">IFERROR(_xlfn._xlws.FILTER(_xlfn.ANCHORARRAY(B64),_xlfn.ANCHORARRAY(B64)&lt;&gt;0),"")</f>
        <v/>
      </c>
      <c r="J64">
        <f>EnterData!F68</f>
        <v>0</v>
      </c>
      <c r="K64" t="str" cm="1">
        <f t="array" ref="K64">IFERROR(IF(G64&lt;&gt;"",_xlfn.ANCHORARRAY(G64),IF(OR(J64=0,J64=""),TRANSPOSE(_xlfn.ANCHORARRAY(Make.Trt!AK$2)),TRANSPOSE(_xlfn._xlws.FILTER('Rot.Out'!Q:Q,('Rot.Out'!O:O=ED.LookUps!J64)*('Rot.Out'!V:V&lt;&gt;"Yes"))))),"Error please report")</f>
        <v>Error No Treatment Names Specified</v>
      </c>
      <c r="FU64" t="str" cm="1">
        <f t="array" ref="FU64">IFERROR(IF(J64=0,TRANSPOSE(_xlfn.ANCHORARRAY(Intercrop!AS$1)),TRANSPOSE(_xlfn._xlws.FILTER('Rot.Out'!Q:Q,('Rot.Out'!O:O=ED.LookUps!J64)*('Rot.Out'!V:V="Yes")))),"")</f>
        <v>None</v>
      </c>
    </row>
    <row r="65" spans="1:177" x14ac:dyDescent="0.5">
      <c r="A65">
        <f>EnterData!E69</f>
        <v>0</v>
      </c>
      <c r="B65" t="str" cm="1">
        <f t="array" ref="B65">IF(OR(A65="",A65=0),"",IFERROR(_xlfn._xlws.FILTER(Int.Out!C$2:F$32,Int.Out!B$2:B$32=ED.LookUps!A65),""))</f>
        <v/>
      </c>
      <c r="G65" t="str" cm="1">
        <f t="array" ref="G65">IFERROR(_xlfn._xlws.FILTER(_xlfn.ANCHORARRAY(B65),_xlfn.ANCHORARRAY(B65)&lt;&gt;0),"")</f>
        <v/>
      </c>
      <c r="J65">
        <f>EnterData!F69</f>
        <v>0</v>
      </c>
      <c r="K65" t="str" cm="1">
        <f t="array" ref="K65">IFERROR(IF(G65&lt;&gt;"",_xlfn.ANCHORARRAY(G65),IF(OR(J65=0,J65=""),TRANSPOSE(_xlfn.ANCHORARRAY(Make.Trt!AK$2)),TRANSPOSE(_xlfn._xlws.FILTER('Rot.Out'!Q:Q,('Rot.Out'!O:O=ED.LookUps!J65)*('Rot.Out'!V:V&lt;&gt;"Yes"))))),"Error please report")</f>
        <v>Error No Treatment Names Specified</v>
      </c>
      <c r="FU65" t="str" cm="1">
        <f t="array" ref="FU65">IFERROR(IF(J65=0,TRANSPOSE(_xlfn.ANCHORARRAY(Intercrop!AS$1)),TRANSPOSE(_xlfn._xlws.FILTER('Rot.Out'!Q:Q,('Rot.Out'!O:O=ED.LookUps!J65)*('Rot.Out'!V:V="Yes")))),"")</f>
        <v>None</v>
      </c>
    </row>
    <row r="66" spans="1:177" x14ac:dyDescent="0.5">
      <c r="A66">
        <f>EnterData!E70</f>
        <v>0</v>
      </c>
      <c r="B66" t="str" cm="1">
        <f t="array" ref="B66">IF(OR(A66="",A66=0),"",IFERROR(_xlfn._xlws.FILTER(Int.Out!C$2:F$32,Int.Out!B$2:B$32=ED.LookUps!A66),""))</f>
        <v/>
      </c>
      <c r="G66" t="str" cm="1">
        <f t="array" ref="G66">IFERROR(_xlfn._xlws.FILTER(_xlfn.ANCHORARRAY(B66),_xlfn.ANCHORARRAY(B66)&lt;&gt;0),"")</f>
        <v/>
      </c>
      <c r="J66">
        <f>EnterData!F70</f>
        <v>0</v>
      </c>
      <c r="K66" t="str" cm="1">
        <f t="array" ref="K66">IFERROR(IF(G66&lt;&gt;"",_xlfn.ANCHORARRAY(G66),IF(OR(J66=0,J66=""),TRANSPOSE(_xlfn.ANCHORARRAY(Make.Trt!AK$2)),TRANSPOSE(_xlfn._xlws.FILTER('Rot.Out'!Q:Q,('Rot.Out'!O:O=ED.LookUps!J66)*('Rot.Out'!V:V&lt;&gt;"Yes"))))),"Error please report")</f>
        <v>Error No Treatment Names Specified</v>
      </c>
      <c r="FU66" t="str" cm="1">
        <f t="array" ref="FU66">IFERROR(IF(J66=0,TRANSPOSE(_xlfn.ANCHORARRAY(Intercrop!AS$1)),TRANSPOSE(_xlfn._xlws.FILTER('Rot.Out'!Q:Q,('Rot.Out'!O:O=ED.LookUps!J66)*('Rot.Out'!V:V="Yes")))),"")</f>
        <v>None</v>
      </c>
    </row>
    <row r="67" spans="1:177" x14ac:dyDescent="0.5">
      <c r="A67">
        <f>EnterData!E71</f>
        <v>0</v>
      </c>
      <c r="B67" t="str" cm="1">
        <f t="array" ref="B67">IF(OR(A67="",A67=0),"",IFERROR(_xlfn._xlws.FILTER(Int.Out!C$2:F$32,Int.Out!B$2:B$32=ED.LookUps!A67),""))</f>
        <v/>
      </c>
      <c r="G67" t="str" cm="1">
        <f t="array" ref="G67">IFERROR(_xlfn._xlws.FILTER(_xlfn.ANCHORARRAY(B67),_xlfn.ANCHORARRAY(B67)&lt;&gt;0),"")</f>
        <v/>
      </c>
      <c r="J67">
        <f>EnterData!F71</f>
        <v>0</v>
      </c>
      <c r="K67" t="str" cm="1">
        <f t="array" ref="K67">IFERROR(IF(G67&lt;&gt;"",_xlfn.ANCHORARRAY(G67),IF(OR(J67=0,J67=""),TRANSPOSE(_xlfn.ANCHORARRAY(Make.Trt!AK$2)),TRANSPOSE(_xlfn._xlws.FILTER('Rot.Out'!Q:Q,('Rot.Out'!O:O=ED.LookUps!J67)*('Rot.Out'!V:V&lt;&gt;"Yes"))))),"Error please report")</f>
        <v>Error No Treatment Names Specified</v>
      </c>
      <c r="FU67" t="str" cm="1">
        <f t="array" ref="FU67">IFERROR(IF(J67=0,TRANSPOSE(_xlfn.ANCHORARRAY(Intercrop!AS$1)),TRANSPOSE(_xlfn._xlws.FILTER('Rot.Out'!Q:Q,('Rot.Out'!O:O=ED.LookUps!J67)*('Rot.Out'!V:V="Yes")))),"")</f>
        <v>None</v>
      </c>
    </row>
    <row r="68" spans="1:177" x14ac:dyDescent="0.5">
      <c r="A68">
        <f>EnterData!E72</f>
        <v>0</v>
      </c>
      <c r="B68" t="str" cm="1">
        <f t="array" ref="B68">IF(OR(A68="",A68=0),"",IFERROR(_xlfn._xlws.FILTER(Int.Out!C$2:F$32,Int.Out!B$2:B$32=ED.LookUps!A68),""))</f>
        <v/>
      </c>
      <c r="G68" t="str" cm="1">
        <f t="array" ref="G68">IFERROR(_xlfn._xlws.FILTER(_xlfn.ANCHORARRAY(B68),_xlfn.ANCHORARRAY(B68)&lt;&gt;0),"")</f>
        <v/>
      </c>
      <c r="J68">
        <f>EnterData!F72</f>
        <v>0</v>
      </c>
      <c r="K68" t="str" cm="1">
        <f t="array" ref="K68">IFERROR(IF(G68&lt;&gt;"",_xlfn.ANCHORARRAY(G68),IF(OR(J68=0,J68=""),TRANSPOSE(_xlfn.ANCHORARRAY(Make.Trt!AK$2)),TRANSPOSE(_xlfn._xlws.FILTER('Rot.Out'!Q:Q,('Rot.Out'!O:O=ED.LookUps!J68)*('Rot.Out'!V:V&lt;&gt;"Yes"))))),"Error please report")</f>
        <v>Error No Treatment Names Specified</v>
      </c>
      <c r="FU68" t="str" cm="1">
        <f t="array" ref="FU68">IFERROR(IF(J68=0,TRANSPOSE(_xlfn.ANCHORARRAY(Intercrop!AS$1)),TRANSPOSE(_xlfn._xlws.FILTER('Rot.Out'!Q:Q,('Rot.Out'!O:O=ED.LookUps!J68)*('Rot.Out'!V:V="Yes")))),"")</f>
        <v>None</v>
      </c>
    </row>
    <row r="69" spans="1:177" x14ac:dyDescent="0.5">
      <c r="A69">
        <f>EnterData!E73</f>
        <v>0</v>
      </c>
      <c r="B69" t="str" cm="1">
        <f t="array" ref="B69">IF(OR(A69="",A69=0),"",IFERROR(_xlfn._xlws.FILTER(Int.Out!C$2:F$32,Int.Out!B$2:B$32=ED.LookUps!A69),""))</f>
        <v/>
      </c>
      <c r="G69" t="str" cm="1">
        <f t="array" ref="G69">IFERROR(_xlfn._xlws.FILTER(_xlfn.ANCHORARRAY(B69),_xlfn.ANCHORARRAY(B69)&lt;&gt;0),"")</f>
        <v/>
      </c>
      <c r="J69">
        <f>EnterData!F73</f>
        <v>0</v>
      </c>
      <c r="K69" t="str" cm="1">
        <f t="array" ref="K69">IFERROR(IF(G69&lt;&gt;"",_xlfn.ANCHORARRAY(G69),IF(OR(J69=0,J69=""),TRANSPOSE(_xlfn.ANCHORARRAY(Make.Trt!AK$2)),TRANSPOSE(_xlfn._xlws.FILTER('Rot.Out'!Q:Q,('Rot.Out'!O:O=ED.LookUps!J69)*('Rot.Out'!V:V&lt;&gt;"Yes"))))),"Error please report")</f>
        <v>Error No Treatment Names Specified</v>
      </c>
      <c r="FU69" t="str" cm="1">
        <f t="array" ref="FU69">IFERROR(IF(J69=0,TRANSPOSE(_xlfn.ANCHORARRAY(Intercrop!AS$1)),TRANSPOSE(_xlfn._xlws.FILTER('Rot.Out'!Q:Q,('Rot.Out'!O:O=ED.LookUps!J69)*('Rot.Out'!V:V="Yes")))),"")</f>
        <v>None</v>
      </c>
    </row>
    <row r="70" spans="1:177" x14ac:dyDescent="0.5">
      <c r="A70">
        <f>EnterData!E74</f>
        <v>0</v>
      </c>
      <c r="B70" t="str" cm="1">
        <f t="array" ref="B70">IF(OR(A70="",A70=0),"",IFERROR(_xlfn._xlws.FILTER(Int.Out!C$2:F$32,Int.Out!B$2:B$32=ED.LookUps!A70),""))</f>
        <v/>
      </c>
      <c r="G70" t="str" cm="1">
        <f t="array" ref="G70">IFERROR(_xlfn._xlws.FILTER(_xlfn.ANCHORARRAY(B70),_xlfn.ANCHORARRAY(B70)&lt;&gt;0),"")</f>
        <v/>
      </c>
      <c r="J70">
        <f>EnterData!F74</f>
        <v>0</v>
      </c>
      <c r="K70" t="str" cm="1">
        <f t="array" ref="K70">IFERROR(IF(G70&lt;&gt;"",_xlfn.ANCHORARRAY(G70),IF(OR(J70=0,J70=""),TRANSPOSE(_xlfn.ANCHORARRAY(Make.Trt!AK$2)),TRANSPOSE(_xlfn._xlws.FILTER('Rot.Out'!Q:Q,('Rot.Out'!O:O=ED.LookUps!J70)*('Rot.Out'!V:V&lt;&gt;"Yes"))))),"Error please report")</f>
        <v>Error No Treatment Names Specified</v>
      </c>
      <c r="FU70" t="str" cm="1">
        <f t="array" ref="FU70">IFERROR(IF(J70=0,TRANSPOSE(_xlfn.ANCHORARRAY(Intercrop!AS$1)),TRANSPOSE(_xlfn._xlws.FILTER('Rot.Out'!Q:Q,('Rot.Out'!O:O=ED.LookUps!J70)*('Rot.Out'!V:V="Yes")))),"")</f>
        <v>None</v>
      </c>
    </row>
    <row r="71" spans="1:177" x14ac:dyDescent="0.5">
      <c r="A71">
        <f>EnterData!E75</f>
        <v>0</v>
      </c>
      <c r="B71" t="str" cm="1">
        <f t="array" ref="B71">IF(OR(A71="",A71=0),"",IFERROR(_xlfn._xlws.FILTER(Int.Out!C$2:F$32,Int.Out!B$2:B$32=ED.LookUps!A71),""))</f>
        <v/>
      </c>
      <c r="G71" t="str" cm="1">
        <f t="array" ref="G71">IFERROR(_xlfn._xlws.FILTER(_xlfn.ANCHORARRAY(B71),_xlfn.ANCHORARRAY(B71)&lt;&gt;0),"")</f>
        <v/>
      </c>
      <c r="J71">
        <f>EnterData!F75</f>
        <v>0</v>
      </c>
      <c r="K71" t="str" cm="1">
        <f t="array" ref="K71">IFERROR(IF(G71&lt;&gt;"",_xlfn.ANCHORARRAY(G71),IF(OR(J71=0,J71=""),TRANSPOSE(_xlfn.ANCHORARRAY(Make.Trt!AK$2)),TRANSPOSE(_xlfn._xlws.FILTER('Rot.Out'!Q:Q,('Rot.Out'!O:O=ED.LookUps!J71)*('Rot.Out'!V:V&lt;&gt;"Yes"))))),"Error please report")</f>
        <v>Error No Treatment Names Specified</v>
      </c>
      <c r="FU71" t="str" cm="1">
        <f t="array" ref="FU71">IFERROR(IF(J71=0,TRANSPOSE(_xlfn.ANCHORARRAY(Intercrop!AS$1)),TRANSPOSE(_xlfn._xlws.FILTER('Rot.Out'!Q:Q,('Rot.Out'!O:O=ED.LookUps!J71)*('Rot.Out'!V:V="Yes")))),"")</f>
        <v>None</v>
      </c>
    </row>
    <row r="72" spans="1:177" x14ac:dyDescent="0.5">
      <c r="A72">
        <f>EnterData!E76</f>
        <v>0</v>
      </c>
      <c r="B72" t="str" cm="1">
        <f t="array" ref="B72">IF(OR(A72="",A72=0),"",IFERROR(_xlfn._xlws.FILTER(Int.Out!C$2:F$32,Int.Out!B$2:B$32=ED.LookUps!A72),""))</f>
        <v/>
      </c>
      <c r="G72" t="str" cm="1">
        <f t="array" ref="G72">IFERROR(_xlfn._xlws.FILTER(_xlfn.ANCHORARRAY(B72),_xlfn.ANCHORARRAY(B72)&lt;&gt;0),"")</f>
        <v/>
      </c>
      <c r="J72">
        <f>EnterData!F76</f>
        <v>0</v>
      </c>
      <c r="K72" t="str" cm="1">
        <f t="array" ref="K72">IFERROR(IF(G72&lt;&gt;"",_xlfn.ANCHORARRAY(G72),IF(OR(J72=0,J72=""),TRANSPOSE(_xlfn.ANCHORARRAY(Make.Trt!AK$2)),TRANSPOSE(_xlfn._xlws.FILTER('Rot.Out'!Q:Q,('Rot.Out'!O:O=ED.LookUps!J72)*('Rot.Out'!V:V&lt;&gt;"Yes"))))),"Error please report")</f>
        <v>Error No Treatment Names Specified</v>
      </c>
      <c r="FU72" t="str" cm="1">
        <f t="array" ref="FU72">IFERROR(IF(J72=0,TRANSPOSE(_xlfn.ANCHORARRAY(Intercrop!AS$1)),TRANSPOSE(_xlfn._xlws.FILTER('Rot.Out'!Q:Q,('Rot.Out'!O:O=ED.LookUps!J72)*('Rot.Out'!V:V="Yes")))),"")</f>
        <v>None</v>
      </c>
    </row>
    <row r="73" spans="1:177" x14ac:dyDescent="0.5">
      <c r="A73">
        <f>EnterData!E77</f>
        <v>0</v>
      </c>
      <c r="B73" t="str" cm="1">
        <f t="array" ref="B73">IF(OR(A73="",A73=0),"",IFERROR(_xlfn._xlws.FILTER(Int.Out!C$2:F$32,Int.Out!B$2:B$32=ED.LookUps!A73),""))</f>
        <v/>
      </c>
      <c r="G73" t="str" cm="1">
        <f t="array" ref="G73">IFERROR(_xlfn._xlws.FILTER(_xlfn.ANCHORARRAY(B73),_xlfn.ANCHORARRAY(B73)&lt;&gt;0),"")</f>
        <v/>
      </c>
      <c r="J73">
        <f>EnterData!F77</f>
        <v>0</v>
      </c>
      <c r="K73" t="str" cm="1">
        <f t="array" ref="K73">IFERROR(IF(G73&lt;&gt;"",_xlfn.ANCHORARRAY(G73),IF(OR(J73=0,J73=""),TRANSPOSE(_xlfn.ANCHORARRAY(Make.Trt!AK$2)),TRANSPOSE(_xlfn._xlws.FILTER('Rot.Out'!Q:Q,('Rot.Out'!O:O=ED.LookUps!J73)*('Rot.Out'!V:V&lt;&gt;"Yes"))))),"Error please report")</f>
        <v>Error No Treatment Names Specified</v>
      </c>
      <c r="FU73" t="str" cm="1">
        <f t="array" ref="FU73">IFERROR(IF(J73=0,TRANSPOSE(_xlfn.ANCHORARRAY(Intercrop!AS$1)),TRANSPOSE(_xlfn._xlws.FILTER('Rot.Out'!Q:Q,('Rot.Out'!O:O=ED.LookUps!J73)*('Rot.Out'!V:V="Yes")))),"")</f>
        <v>None</v>
      </c>
    </row>
    <row r="74" spans="1:177" x14ac:dyDescent="0.5">
      <c r="A74">
        <f>EnterData!E78</f>
        <v>0</v>
      </c>
      <c r="B74" t="str" cm="1">
        <f t="array" ref="B74">IF(OR(A74="",A74=0),"",IFERROR(_xlfn._xlws.FILTER(Int.Out!C$2:F$32,Int.Out!B$2:B$32=ED.LookUps!A74),""))</f>
        <v/>
      </c>
      <c r="G74" t="str" cm="1">
        <f t="array" ref="G74">IFERROR(_xlfn._xlws.FILTER(_xlfn.ANCHORARRAY(B74),_xlfn.ANCHORARRAY(B74)&lt;&gt;0),"")</f>
        <v/>
      </c>
      <c r="J74">
        <f>EnterData!F78</f>
        <v>0</v>
      </c>
      <c r="K74" t="str" cm="1">
        <f t="array" ref="K74">IFERROR(IF(G74&lt;&gt;"",_xlfn.ANCHORARRAY(G74),IF(OR(J74=0,J74=""),TRANSPOSE(_xlfn.ANCHORARRAY(Make.Trt!AK$2)),TRANSPOSE(_xlfn._xlws.FILTER('Rot.Out'!Q:Q,('Rot.Out'!O:O=ED.LookUps!J74)*('Rot.Out'!V:V&lt;&gt;"Yes"))))),"Error please report")</f>
        <v>Error No Treatment Names Specified</v>
      </c>
      <c r="FU74" t="str" cm="1">
        <f t="array" ref="FU74">IFERROR(IF(J74=0,TRANSPOSE(_xlfn.ANCHORARRAY(Intercrop!AS$1)),TRANSPOSE(_xlfn._xlws.FILTER('Rot.Out'!Q:Q,('Rot.Out'!O:O=ED.LookUps!J74)*('Rot.Out'!V:V="Yes")))),"")</f>
        <v>None</v>
      </c>
    </row>
    <row r="75" spans="1:177" x14ac:dyDescent="0.5">
      <c r="A75">
        <f>EnterData!E79</f>
        <v>0</v>
      </c>
      <c r="B75" t="str" cm="1">
        <f t="array" ref="B75">IF(OR(A75="",A75=0),"",IFERROR(_xlfn._xlws.FILTER(Int.Out!C$2:F$32,Int.Out!B$2:B$32=ED.LookUps!A75),""))</f>
        <v/>
      </c>
      <c r="G75" t="str" cm="1">
        <f t="array" ref="G75">IFERROR(_xlfn._xlws.FILTER(_xlfn.ANCHORARRAY(B75),_xlfn.ANCHORARRAY(B75)&lt;&gt;0),"")</f>
        <v/>
      </c>
      <c r="J75">
        <f>EnterData!F79</f>
        <v>0</v>
      </c>
      <c r="K75" t="str" cm="1">
        <f t="array" ref="K75">IFERROR(IF(G75&lt;&gt;"",_xlfn.ANCHORARRAY(G75),IF(OR(J75=0,J75=""),TRANSPOSE(_xlfn.ANCHORARRAY(Make.Trt!AK$2)),TRANSPOSE(_xlfn._xlws.FILTER('Rot.Out'!Q:Q,('Rot.Out'!O:O=ED.LookUps!J75)*('Rot.Out'!V:V&lt;&gt;"Yes"))))),"Error please report")</f>
        <v>Error No Treatment Names Specified</v>
      </c>
      <c r="FU75" t="str" cm="1">
        <f t="array" ref="FU75">IFERROR(IF(J75=0,TRANSPOSE(_xlfn.ANCHORARRAY(Intercrop!AS$1)),TRANSPOSE(_xlfn._xlws.FILTER('Rot.Out'!Q:Q,('Rot.Out'!O:O=ED.LookUps!J75)*('Rot.Out'!V:V="Yes")))),"")</f>
        <v>None</v>
      </c>
    </row>
    <row r="76" spans="1:177" x14ac:dyDescent="0.5">
      <c r="A76">
        <f>EnterData!E80</f>
        <v>0</v>
      </c>
      <c r="B76" t="str" cm="1">
        <f t="array" ref="B76">IF(OR(A76="",A76=0),"",IFERROR(_xlfn._xlws.FILTER(Int.Out!C$2:F$32,Int.Out!B$2:B$32=ED.LookUps!A76),""))</f>
        <v/>
      </c>
      <c r="G76" t="str" cm="1">
        <f t="array" ref="G76">IFERROR(_xlfn._xlws.FILTER(_xlfn.ANCHORARRAY(B76),_xlfn.ANCHORARRAY(B76)&lt;&gt;0),"")</f>
        <v/>
      </c>
      <c r="J76">
        <f>EnterData!F80</f>
        <v>0</v>
      </c>
      <c r="K76" t="str" cm="1">
        <f t="array" ref="K76">IFERROR(IF(G76&lt;&gt;"",_xlfn.ANCHORARRAY(G76),IF(OR(J76=0,J76=""),TRANSPOSE(_xlfn.ANCHORARRAY(Make.Trt!AK$2)),TRANSPOSE(_xlfn._xlws.FILTER('Rot.Out'!Q:Q,('Rot.Out'!O:O=ED.LookUps!J76)*('Rot.Out'!V:V&lt;&gt;"Yes"))))),"Error please report")</f>
        <v>Error No Treatment Names Specified</v>
      </c>
      <c r="FU76" t="str" cm="1">
        <f t="array" ref="FU76">IFERROR(IF(J76=0,TRANSPOSE(_xlfn.ANCHORARRAY(Intercrop!AS$1)),TRANSPOSE(_xlfn._xlws.FILTER('Rot.Out'!Q:Q,('Rot.Out'!O:O=ED.LookUps!J76)*('Rot.Out'!V:V="Yes")))),"")</f>
        <v>None</v>
      </c>
    </row>
    <row r="77" spans="1:177" x14ac:dyDescent="0.5">
      <c r="A77">
        <f>EnterData!E81</f>
        <v>0</v>
      </c>
      <c r="B77" t="str" cm="1">
        <f t="array" ref="B77">IF(OR(A77="",A77=0),"",IFERROR(_xlfn._xlws.FILTER(Int.Out!C$2:F$32,Int.Out!B$2:B$32=ED.LookUps!A77),""))</f>
        <v/>
      </c>
      <c r="G77" t="str" cm="1">
        <f t="array" ref="G77">IFERROR(_xlfn._xlws.FILTER(_xlfn.ANCHORARRAY(B77),_xlfn.ANCHORARRAY(B77)&lt;&gt;0),"")</f>
        <v/>
      </c>
      <c r="J77">
        <f>EnterData!F81</f>
        <v>0</v>
      </c>
      <c r="K77" t="str" cm="1">
        <f t="array" ref="K77">IFERROR(IF(G77&lt;&gt;"",_xlfn.ANCHORARRAY(G77),IF(OR(J77=0,J77=""),TRANSPOSE(_xlfn.ANCHORARRAY(Make.Trt!AK$2)),TRANSPOSE(_xlfn._xlws.FILTER('Rot.Out'!Q:Q,('Rot.Out'!O:O=ED.LookUps!J77)*('Rot.Out'!V:V&lt;&gt;"Yes"))))),"Error please report")</f>
        <v>Error No Treatment Names Specified</v>
      </c>
      <c r="FU77" t="str" cm="1">
        <f t="array" ref="FU77">IFERROR(IF(J77=0,TRANSPOSE(_xlfn.ANCHORARRAY(Intercrop!AS$1)),TRANSPOSE(_xlfn._xlws.FILTER('Rot.Out'!Q:Q,('Rot.Out'!O:O=ED.LookUps!J77)*('Rot.Out'!V:V="Yes")))),"")</f>
        <v>None</v>
      </c>
    </row>
    <row r="78" spans="1:177" x14ac:dyDescent="0.5">
      <c r="A78">
        <f>EnterData!E82</f>
        <v>0</v>
      </c>
      <c r="B78" t="str" cm="1">
        <f t="array" ref="B78">IF(OR(A78="",A78=0),"",IFERROR(_xlfn._xlws.FILTER(Int.Out!C$2:F$32,Int.Out!B$2:B$32=ED.LookUps!A78),""))</f>
        <v/>
      </c>
      <c r="G78" t="str" cm="1">
        <f t="array" ref="G78">IFERROR(_xlfn._xlws.FILTER(_xlfn.ANCHORARRAY(B78),_xlfn.ANCHORARRAY(B78)&lt;&gt;0),"")</f>
        <v/>
      </c>
      <c r="J78">
        <f>EnterData!F82</f>
        <v>0</v>
      </c>
      <c r="K78" t="str" cm="1">
        <f t="array" ref="K78">IFERROR(IF(G78&lt;&gt;"",_xlfn.ANCHORARRAY(G78),IF(OR(J78=0,J78=""),TRANSPOSE(_xlfn.ANCHORARRAY(Make.Trt!AK$2)),TRANSPOSE(_xlfn._xlws.FILTER('Rot.Out'!Q:Q,('Rot.Out'!O:O=ED.LookUps!J78)*('Rot.Out'!V:V&lt;&gt;"Yes"))))),"Error please report")</f>
        <v>Error No Treatment Names Specified</v>
      </c>
      <c r="FU78" t="str" cm="1">
        <f t="array" ref="FU78">IFERROR(IF(J78=0,TRANSPOSE(_xlfn.ANCHORARRAY(Intercrop!AS$1)),TRANSPOSE(_xlfn._xlws.FILTER('Rot.Out'!Q:Q,('Rot.Out'!O:O=ED.LookUps!J78)*('Rot.Out'!V:V="Yes")))),"")</f>
        <v>None</v>
      </c>
    </row>
    <row r="79" spans="1:177" x14ac:dyDescent="0.5">
      <c r="A79">
        <f>EnterData!E83</f>
        <v>0</v>
      </c>
      <c r="B79" t="str" cm="1">
        <f t="array" ref="B79">IF(OR(A79="",A79=0),"",IFERROR(_xlfn._xlws.FILTER(Int.Out!C$2:F$32,Int.Out!B$2:B$32=ED.LookUps!A79),""))</f>
        <v/>
      </c>
      <c r="G79" t="str" cm="1">
        <f t="array" ref="G79">IFERROR(_xlfn._xlws.FILTER(_xlfn.ANCHORARRAY(B79),_xlfn.ANCHORARRAY(B79)&lt;&gt;0),"")</f>
        <v/>
      </c>
      <c r="J79">
        <f>EnterData!F83</f>
        <v>0</v>
      </c>
      <c r="K79" t="str" cm="1">
        <f t="array" ref="K79">IFERROR(IF(G79&lt;&gt;"",_xlfn.ANCHORARRAY(G79),IF(OR(J79=0,J79=""),TRANSPOSE(_xlfn.ANCHORARRAY(Make.Trt!AK$2)),TRANSPOSE(_xlfn._xlws.FILTER('Rot.Out'!Q:Q,('Rot.Out'!O:O=ED.LookUps!J79)*('Rot.Out'!V:V&lt;&gt;"Yes"))))),"Error please report")</f>
        <v>Error No Treatment Names Specified</v>
      </c>
      <c r="FU79" t="str" cm="1">
        <f t="array" ref="FU79">IFERROR(IF(J79=0,TRANSPOSE(_xlfn.ANCHORARRAY(Intercrop!AS$1)),TRANSPOSE(_xlfn._xlws.FILTER('Rot.Out'!Q:Q,('Rot.Out'!O:O=ED.LookUps!J79)*('Rot.Out'!V:V="Yes")))),"")</f>
        <v>None</v>
      </c>
    </row>
    <row r="80" spans="1:177" x14ac:dyDescent="0.5">
      <c r="A80">
        <f>EnterData!E84</f>
        <v>0</v>
      </c>
      <c r="B80" t="str" cm="1">
        <f t="array" ref="B80">IF(OR(A80="",A80=0),"",IFERROR(_xlfn._xlws.FILTER(Int.Out!C$2:F$32,Int.Out!B$2:B$32=ED.LookUps!A80),""))</f>
        <v/>
      </c>
      <c r="G80" t="str" cm="1">
        <f t="array" ref="G80">IFERROR(_xlfn._xlws.FILTER(_xlfn.ANCHORARRAY(B80),_xlfn.ANCHORARRAY(B80)&lt;&gt;0),"")</f>
        <v/>
      </c>
      <c r="J80">
        <f>EnterData!F84</f>
        <v>0</v>
      </c>
      <c r="K80" t="str" cm="1">
        <f t="array" ref="K80">IFERROR(IF(G80&lt;&gt;"",_xlfn.ANCHORARRAY(G80),IF(OR(J80=0,J80=""),TRANSPOSE(_xlfn.ANCHORARRAY(Make.Trt!AK$2)),TRANSPOSE(_xlfn._xlws.FILTER('Rot.Out'!Q:Q,('Rot.Out'!O:O=ED.LookUps!J80)*('Rot.Out'!V:V&lt;&gt;"Yes"))))),"Error please report")</f>
        <v>Error No Treatment Names Specified</v>
      </c>
      <c r="FU80" t="str" cm="1">
        <f t="array" ref="FU80">IFERROR(IF(J80=0,TRANSPOSE(_xlfn.ANCHORARRAY(Intercrop!AS$1)),TRANSPOSE(_xlfn._xlws.FILTER('Rot.Out'!Q:Q,('Rot.Out'!O:O=ED.LookUps!J80)*('Rot.Out'!V:V="Yes")))),"")</f>
        <v>None</v>
      </c>
    </row>
    <row r="81" spans="1:177" x14ac:dyDescent="0.5">
      <c r="A81">
        <f>EnterData!E85</f>
        <v>0</v>
      </c>
      <c r="B81" t="str" cm="1">
        <f t="array" ref="B81">IF(OR(A81="",A81=0),"",IFERROR(_xlfn._xlws.FILTER(Int.Out!C$2:F$32,Int.Out!B$2:B$32=ED.LookUps!A81),""))</f>
        <v/>
      </c>
      <c r="G81" t="str" cm="1">
        <f t="array" ref="G81">IFERROR(_xlfn._xlws.FILTER(_xlfn.ANCHORARRAY(B81),_xlfn.ANCHORARRAY(B81)&lt;&gt;0),"")</f>
        <v/>
      </c>
      <c r="J81">
        <f>EnterData!F85</f>
        <v>0</v>
      </c>
      <c r="K81" t="str" cm="1">
        <f t="array" ref="K81">IFERROR(IF(G81&lt;&gt;"",_xlfn.ANCHORARRAY(G81),IF(OR(J81=0,J81=""),TRANSPOSE(_xlfn.ANCHORARRAY(Make.Trt!AK$2)),TRANSPOSE(_xlfn._xlws.FILTER('Rot.Out'!Q:Q,('Rot.Out'!O:O=ED.LookUps!J81)*('Rot.Out'!V:V&lt;&gt;"Yes"))))),"Error please report")</f>
        <v>Error No Treatment Names Specified</v>
      </c>
      <c r="FU81" t="str" cm="1">
        <f t="array" ref="FU81">IFERROR(IF(J81=0,TRANSPOSE(_xlfn.ANCHORARRAY(Intercrop!AS$1)),TRANSPOSE(_xlfn._xlws.FILTER('Rot.Out'!Q:Q,('Rot.Out'!O:O=ED.LookUps!J81)*('Rot.Out'!V:V="Yes")))),"")</f>
        <v>None</v>
      </c>
    </row>
    <row r="82" spans="1:177" x14ac:dyDescent="0.5">
      <c r="A82">
        <f>EnterData!E86</f>
        <v>0</v>
      </c>
      <c r="B82" t="str" cm="1">
        <f t="array" ref="B82">IF(OR(A82="",A82=0),"",IFERROR(_xlfn._xlws.FILTER(Int.Out!C$2:F$32,Int.Out!B$2:B$32=ED.LookUps!A82),""))</f>
        <v/>
      </c>
      <c r="G82" t="str" cm="1">
        <f t="array" ref="G82">IFERROR(_xlfn._xlws.FILTER(_xlfn.ANCHORARRAY(B82),_xlfn.ANCHORARRAY(B82)&lt;&gt;0),"")</f>
        <v/>
      </c>
      <c r="J82">
        <f>EnterData!F86</f>
        <v>0</v>
      </c>
      <c r="K82" t="str" cm="1">
        <f t="array" ref="K82">IFERROR(IF(G82&lt;&gt;"",_xlfn.ANCHORARRAY(G82),IF(OR(J82=0,J82=""),TRANSPOSE(_xlfn.ANCHORARRAY(Make.Trt!AK$2)),TRANSPOSE(_xlfn._xlws.FILTER('Rot.Out'!Q:Q,('Rot.Out'!O:O=ED.LookUps!J82)*('Rot.Out'!V:V&lt;&gt;"Yes"))))),"Error please report")</f>
        <v>Error No Treatment Names Specified</v>
      </c>
      <c r="FU82" t="str" cm="1">
        <f t="array" ref="FU82">IFERROR(IF(J82=0,TRANSPOSE(_xlfn.ANCHORARRAY(Intercrop!AS$1)),TRANSPOSE(_xlfn._xlws.FILTER('Rot.Out'!Q:Q,('Rot.Out'!O:O=ED.LookUps!J82)*('Rot.Out'!V:V="Yes")))),"")</f>
        <v>None</v>
      </c>
    </row>
    <row r="83" spans="1:177" x14ac:dyDescent="0.5">
      <c r="A83">
        <f>EnterData!E87</f>
        <v>0</v>
      </c>
      <c r="B83" t="str" cm="1">
        <f t="array" ref="B83">IF(OR(A83="",A83=0),"",IFERROR(_xlfn._xlws.FILTER(Int.Out!C$2:F$32,Int.Out!B$2:B$32=ED.LookUps!A83),""))</f>
        <v/>
      </c>
      <c r="G83" t="str" cm="1">
        <f t="array" ref="G83">IFERROR(_xlfn._xlws.FILTER(_xlfn.ANCHORARRAY(B83),_xlfn.ANCHORARRAY(B83)&lt;&gt;0),"")</f>
        <v/>
      </c>
      <c r="J83">
        <f>EnterData!F87</f>
        <v>0</v>
      </c>
      <c r="K83" t="str" cm="1">
        <f t="array" ref="K83">IFERROR(IF(G83&lt;&gt;"",_xlfn.ANCHORARRAY(G83),IF(OR(J83=0,J83=""),TRANSPOSE(_xlfn.ANCHORARRAY(Make.Trt!AK$2)),TRANSPOSE(_xlfn._xlws.FILTER('Rot.Out'!Q:Q,('Rot.Out'!O:O=ED.LookUps!J83)*('Rot.Out'!V:V&lt;&gt;"Yes"))))),"Error please report")</f>
        <v>Error No Treatment Names Specified</v>
      </c>
      <c r="FU83" t="str" cm="1">
        <f t="array" ref="FU83">IFERROR(IF(J83=0,TRANSPOSE(_xlfn.ANCHORARRAY(Intercrop!AS$1)),TRANSPOSE(_xlfn._xlws.FILTER('Rot.Out'!Q:Q,('Rot.Out'!O:O=ED.LookUps!J83)*('Rot.Out'!V:V="Yes")))),"")</f>
        <v>None</v>
      </c>
    </row>
    <row r="84" spans="1:177" x14ac:dyDescent="0.5">
      <c r="A84">
        <f>EnterData!E88</f>
        <v>0</v>
      </c>
      <c r="B84" t="str" cm="1">
        <f t="array" ref="B84">IF(OR(A84="",A84=0),"",IFERROR(_xlfn._xlws.FILTER(Int.Out!C$2:F$32,Int.Out!B$2:B$32=ED.LookUps!A84),""))</f>
        <v/>
      </c>
      <c r="G84" t="str" cm="1">
        <f t="array" ref="G84">IFERROR(_xlfn._xlws.FILTER(_xlfn.ANCHORARRAY(B84),_xlfn.ANCHORARRAY(B84)&lt;&gt;0),"")</f>
        <v/>
      </c>
      <c r="J84">
        <f>EnterData!F88</f>
        <v>0</v>
      </c>
      <c r="K84" t="str" cm="1">
        <f t="array" ref="K84">IFERROR(IF(G84&lt;&gt;"",_xlfn.ANCHORARRAY(G84),IF(OR(J84=0,J84=""),TRANSPOSE(_xlfn.ANCHORARRAY(Make.Trt!AK$2)),TRANSPOSE(_xlfn._xlws.FILTER('Rot.Out'!Q:Q,('Rot.Out'!O:O=ED.LookUps!J84)*('Rot.Out'!V:V&lt;&gt;"Yes"))))),"Error please report")</f>
        <v>Error No Treatment Names Specified</v>
      </c>
      <c r="FU84" t="str" cm="1">
        <f t="array" ref="FU84">IFERROR(IF(J84=0,TRANSPOSE(_xlfn.ANCHORARRAY(Intercrop!AS$1)),TRANSPOSE(_xlfn._xlws.FILTER('Rot.Out'!Q:Q,('Rot.Out'!O:O=ED.LookUps!J84)*('Rot.Out'!V:V="Yes")))),"")</f>
        <v>None</v>
      </c>
    </row>
    <row r="85" spans="1:177" x14ac:dyDescent="0.5">
      <c r="A85">
        <f>EnterData!E89</f>
        <v>0</v>
      </c>
      <c r="B85" t="str" cm="1">
        <f t="array" ref="B85">IF(OR(A85="",A85=0),"",IFERROR(_xlfn._xlws.FILTER(Int.Out!C$2:F$32,Int.Out!B$2:B$32=ED.LookUps!A85),""))</f>
        <v/>
      </c>
      <c r="G85" t="str" cm="1">
        <f t="array" ref="G85">IFERROR(_xlfn._xlws.FILTER(_xlfn.ANCHORARRAY(B85),_xlfn.ANCHORARRAY(B85)&lt;&gt;0),"")</f>
        <v/>
      </c>
      <c r="J85">
        <f>EnterData!F89</f>
        <v>0</v>
      </c>
      <c r="K85" t="str" cm="1">
        <f t="array" ref="K85">IFERROR(IF(G85&lt;&gt;"",_xlfn.ANCHORARRAY(G85),IF(OR(J85=0,J85=""),TRANSPOSE(_xlfn.ANCHORARRAY(Make.Trt!AK$2)),TRANSPOSE(_xlfn._xlws.FILTER('Rot.Out'!Q:Q,('Rot.Out'!O:O=ED.LookUps!J85)*('Rot.Out'!V:V&lt;&gt;"Yes"))))),"Error please report")</f>
        <v>Error No Treatment Names Specified</v>
      </c>
      <c r="FU85" t="str" cm="1">
        <f t="array" ref="FU85">IFERROR(IF(J85=0,TRANSPOSE(_xlfn.ANCHORARRAY(Intercrop!AS$1)),TRANSPOSE(_xlfn._xlws.FILTER('Rot.Out'!Q:Q,('Rot.Out'!O:O=ED.LookUps!J85)*('Rot.Out'!V:V="Yes")))),"")</f>
        <v>None</v>
      </c>
    </row>
    <row r="86" spans="1:177" x14ac:dyDescent="0.5">
      <c r="A86">
        <f>EnterData!E90</f>
        <v>0</v>
      </c>
      <c r="B86" t="str" cm="1">
        <f t="array" ref="B86">IF(OR(A86="",A86=0),"",IFERROR(_xlfn._xlws.FILTER(Int.Out!C$2:F$32,Int.Out!B$2:B$32=ED.LookUps!A86),""))</f>
        <v/>
      </c>
      <c r="G86" t="str" cm="1">
        <f t="array" ref="G86">IFERROR(_xlfn._xlws.FILTER(_xlfn.ANCHORARRAY(B86),_xlfn.ANCHORARRAY(B86)&lt;&gt;0),"")</f>
        <v/>
      </c>
      <c r="J86">
        <f>EnterData!F90</f>
        <v>0</v>
      </c>
      <c r="K86" t="str" cm="1">
        <f t="array" ref="K86">IFERROR(IF(G86&lt;&gt;"",_xlfn.ANCHORARRAY(G86),IF(OR(J86=0,J86=""),TRANSPOSE(_xlfn.ANCHORARRAY(Make.Trt!AK$2)),TRANSPOSE(_xlfn._xlws.FILTER('Rot.Out'!Q:Q,('Rot.Out'!O:O=ED.LookUps!J86)*('Rot.Out'!V:V&lt;&gt;"Yes"))))),"Error please report")</f>
        <v>Error No Treatment Names Specified</v>
      </c>
      <c r="FU86" t="str" cm="1">
        <f t="array" ref="FU86">IFERROR(IF(J86=0,TRANSPOSE(_xlfn.ANCHORARRAY(Intercrop!AS$1)),TRANSPOSE(_xlfn._xlws.FILTER('Rot.Out'!Q:Q,('Rot.Out'!O:O=ED.LookUps!J86)*('Rot.Out'!V:V="Yes")))),"")</f>
        <v>None</v>
      </c>
    </row>
    <row r="87" spans="1:177" x14ac:dyDescent="0.5">
      <c r="A87">
        <f>EnterData!E91</f>
        <v>0</v>
      </c>
      <c r="B87" t="str" cm="1">
        <f t="array" ref="B87">IF(OR(A87="",A87=0),"",IFERROR(_xlfn._xlws.FILTER(Int.Out!C$2:F$32,Int.Out!B$2:B$32=ED.LookUps!A87),""))</f>
        <v/>
      </c>
      <c r="G87" t="str" cm="1">
        <f t="array" ref="G87">IFERROR(_xlfn._xlws.FILTER(_xlfn.ANCHORARRAY(B87),_xlfn.ANCHORARRAY(B87)&lt;&gt;0),"")</f>
        <v/>
      </c>
      <c r="J87">
        <f>EnterData!F91</f>
        <v>0</v>
      </c>
      <c r="K87" t="str" cm="1">
        <f t="array" ref="K87">IFERROR(IF(G87&lt;&gt;"",_xlfn.ANCHORARRAY(G87),IF(OR(J87=0,J87=""),TRANSPOSE(_xlfn.ANCHORARRAY(Make.Trt!AK$2)),TRANSPOSE(_xlfn._xlws.FILTER('Rot.Out'!Q:Q,('Rot.Out'!O:O=ED.LookUps!J87)*('Rot.Out'!V:V&lt;&gt;"Yes"))))),"Error please report")</f>
        <v>Error No Treatment Names Specified</v>
      </c>
      <c r="FU87" t="str" cm="1">
        <f t="array" ref="FU87">IFERROR(IF(J87=0,TRANSPOSE(_xlfn.ANCHORARRAY(Intercrop!AS$1)),TRANSPOSE(_xlfn._xlws.FILTER('Rot.Out'!Q:Q,('Rot.Out'!O:O=ED.LookUps!J87)*('Rot.Out'!V:V="Yes")))),"")</f>
        <v>None</v>
      </c>
    </row>
    <row r="88" spans="1:177" x14ac:dyDescent="0.5">
      <c r="A88">
        <f>EnterData!E92</f>
        <v>0</v>
      </c>
      <c r="B88" t="str" cm="1">
        <f t="array" ref="B88">IF(OR(A88="",A88=0),"",IFERROR(_xlfn._xlws.FILTER(Int.Out!C$2:F$32,Int.Out!B$2:B$32=ED.LookUps!A88),""))</f>
        <v/>
      </c>
      <c r="G88" t="str" cm="1">
        <f t="array" ref="G88">IFERROR(_xlfn._xlws.FILTER(_xlfn.ANCHORARRAY(B88),_xlfn.ANCHORARRAY(B88)&lt;&gt;0),"")</f>
        <v/>
      </c>
      <c r="J88">
        <f>EnterData!F92</f>
        <v>0</v>
      </c>
      <c r="K88" t="str" cm="1">
        <f t="array" ref="K88">IFERROR(IF(G88&lt;&gt;"",_xlfn.ANCHORARRAY(G88),IF(OR(J88=0,J88=""),TRANSPOSE(_xlfn.ANCHORARRAY(Make.Trt!AK$2)),TRANSPOSE(_xlfn._xlws.FILTER('Rot.Out'!Q:Q,('Rot.Out'!O:O=ED.LookUps!J88)*('Rot.Out'!V:V&lt;&gt;"Yes"))))),"Error please report")</f>
        <v>Error No Treatment Names Specified</v>
      </c>
      <c r="FU88" t="str" cm="1">
        <f t="array" ref="FU88">IFERROR(IF(J88=0,TRANSPOSE(_xlfn.ANCHORARRAY(Intercrop!AS$1)),TRANSPOSE(_xlfn._xlws.FILTER('Rot.Out'!Q:Q,('Rot.Out'!O:O=ED.LookUps!J88)*('Rot.Out'!V:V="Yes")))),"")</f>
        <v>None</v>
      </c>
    </row>
    <row r="89" spans="1:177" x14ac:dyDescent="0.5">
      <c r="A89">
        <f>EnterData!E93</f>
        <v>0</v>
      </c>
      <c r="B89" t="str" cm="1">
        <f t="array" ref="B89">IF(OR(A89="",A89=0),"",IFERROR(_xlfn._xlws.FILTER(Int.Out!C$2:F$32,Int.Out!B$2:B$32=ED.LookUps!A89),""))</f>
        <v/>
      </c>
      <c r="G89" t="str" cm="1">
        <f t="array" ref="G89">IFERROR(_xlfn._xlws.FILTER(_xlfn.ANCHORARRAY(B89),_xlfn.ANCHORARRAY(B89)&lt;&gt;0),"")</f>
        <v/>
      </c>
      <c r="J89">
        <f>EnterData!F93</f>
        <v>0</v>
      </c>
      <c r="K89" t="str" cm="1">
        <f t="array" ref="K89">IFERROR(IF(G89&lt;&gt;"",_xlfn.ANCHORARRAY(G89),IF(OR(J89=0,J89=""),TRANSPOSE(_xlfn.ANCHORARRAY(Make.Trt!AK$2)),TRANSPOSE(_xlfn._xlws.FILTER('Rot.Out'!Q:Q,('Rot.Out'!O:O=ED.LookUps!J89)*('Rot.Out'!V:V&lt;&gt;"Yes"))))),"Error please report")</f>
        <v>Error No Treatment Names Specified</v>
      </c>
      <c r="FU89" t="str" cm="1">
        <f t="array" ref="FU89">IFERROR(IF(J89=0,TRANSPOSE(_xlfn.ANCHORARRAY(Intercrop!AS$1)),TRANSPOSE(_xlfn._xlws.FILTER('Rot.Out'!Q:Q,('Rot.Out'!O:O=ED.LookUps!J89)*('Rot.Out'!V:V="Yes")))),"")</f>
        <v>None</v>
      </c>
    </row>
    <row r="90" spans="1:177" x14ac:dyDescent="0.5">
      <c r="A90">
        <f>EnterData!E94</f>
        <v>0</v>
      </c>
      <c r="B90" t="str" cm="1">
        <f t="array" ref="B90">IF(OR(A90="",A90=0),"",IFERROR(_xlfn._xlws.FILTER(Int.Out!C$2:F$32,Int.Out!B$2:B$32=ED.LookUps!A90),""))</f>
        <v/>
      </c>
      <c r="G90" t="str" cm="1">
        <f t="array" ref="G90">IFERROR(_xlfn._xlws.FILTER(_xlfn.ANCHORARRAY(B90),_xlfn.ANCHORARRAY(B90)&lt;&gt;0),"")</f>
        <v/>
      </c>
      <c r="J90">
        <f>EnterData!F94</f>
        <v>0</v>
      </c>
      <c r="K90" t="str" cm="1">
        <f t="array" ref="K90">IFERROR(IF(G90&lt;&gt;"",_xlfn.ANCHORARRAY(G90),IF(OR(J90=0,J90=""),TRANSPOSE(_xlfn.ANCHORARRAY(Make.Trt!AK$2)),TRANSPOSE(_xlfn._xlws.FILTER('Rot.Out'!Q:Q,('Rot.Out'!O:O=ED.LookUps!J90)*('Rot.Out'!V:V&lt;&gt;"Yes"))))),"Error please report")</f>
        <v>Error No Treatment Names Specified</v>
      </c>
      <c r="FU90" t="str" cm="1">
        <f t="array" ref="FU90">IFERROR(IF(J90=0,TRANSPOSE(_xlfn.ANCHORARRAY(Intercrop!AS$1)),TRANSPOSE(_xlfn._xlws.FILTER('Rot.Out'!Q:Q,('Rot.Out'!O:O=ED.LookUps!J90)*('Rot.Out'!V:V="Yes")))),"")</f>
        <v>None</v>
      </c>
    </row>
    <row r="91" spans="1:177" x14ac:dyDescent="0.5">
      <c r="A91">
        <f>EnterData!E95</f>
        <v>0</v>
      </c>
      <c r="B91" t="str" cm="1">
        <f t="array" ref="B91">IF(OR(A91="",A91=0),"",IFERROR(_xlfn._xlws.FILTER(Int.Out!C$2:F$32,Int.Out!B$2:B$32=ED.LookUps!A91),""))</f>
        <v/>
      </c>
      <c r="G91" t="str" cm="1">
        <f t="array" ref="G91">IFERROR(_xlfn._xlws.FILTER(_xlfn.ANCHORARRAY(B91),_xlfn.ANCHORARRAY(B91)&lt;&gt;0),"")</f>
        <v/>
      </c>
      <c r="J91">
        <f>EnterData!F95</f>
        <v>0</v>
      </c>
      <c r="K91" t="str" cm="1">
        <f t="array" ref="K91">IFERROR(IF(G91&lt;&gt;"",_xlfn.ANCHORARRAY(G91),IF(OR(J91=0,J91=""),TRANSPOSE(_xlfn.ANCHORARRAY(Make.Trt!AK$2)),TRANSPOSE(_xlfn._xlws.FILTER('Rot.Out'!Q:Q,('Rot.Out'!O:O=ED.LookUps!J91)*('Rot.Out'!V:V&lt;&gt;"Yes"))))),"Error please report")</f>
        <v>Error No Treatment Names Specified</v>
      </c>
      <c r="FU91" t="str" cm="1">
        <f t="array" ref="FU91">IFERROR(IF(J91=0,TRANSPOSE(_xlfn.ANCHORARRAY(Intercrop!AS$1)),TRANSPOSE(_xlfn._xlws.FILTER('Rot.Out'!Q:Q,('Rot.Out'!O:O=ED.LookUps!J91)*('Rot.Out'!V:V="Yes")))),"")</f>
        <v>None</v>
      </c>
    </row>
    <row r="92" spans="1:177" x14ac:dyDescent="0.5">
      <c r="A92">
        <f>EnterData!E96</f>
        <v>0</v>
      </c>
      <c r="B92" t="str" cm="1">
        <f t="array" ref="B92">IF(OR(A92="",A92=0),"",IFERROR(_xlfn._xlws.FILTER(Int.Out!C$2:F$32,Int.Out!B$2:B$32=ED.LookUps!A92),""))</f>
        <v/>
      </c>
      <c r="G92" t="str" cm="1">
        <f t="array" ref="G92">IFERROR(_xlfn._xlws.FILTER(_xlfn.ANCHORARRAY(B92),_xlfn.ANCHORARRAY(B92)&lt;&gt;0),"")</f>
        <v/>
      </c>
      <c r="J92">
        <f>EnterData!F96</f>
        <v>0</v>
      </c>
      <c r="K92" t="str" cm="1">
        <f t="array" ref="K92">IFERROR(IF(G92&lt;&gt;"",_xlfn.ANCHORARRAY(G92),IF(OR(J92=0,J92=""),TRANSPOSE(_xlfn.ANCHORARRAY(Make.Trt!AK$2)),TRANSPOSE(_xlfn._xlws.FILTER('Rot.Out'!Q:Q,('Rot.Out'!O:O=ED.LookUps!J92)*('Rot.Out'!V:V&lt;&gt;"Yes"))))),"Error please report")</f>
        <v>Error No Treatment Names Specified</v>
      </c>
      <c r="FU92" t="str" cm="1">
        <f t="array" ref="FU92">IFERROR(IF(J92=0,TRANSPOSE(_xlfn.ANCHORARRAY(Intercrop!AS$1)),TRANSPOSE(_xlfn._xlws.FILTER('Rot.Out'!Q:Q,('Rot.Out'!O:O=ED.LookUps!J92)*('Rot.Out'!V:V="Yes")))),"")</f>
        <v>None</v>
      </c>
    </row>
    <row r="93" spans="1:177" x14ac:dyDescent="0.5">
      <c r="A93">
        <f>EnterData!E97</f>
        <v>0</v>
      </c>
      <c r="B93" t="str" cm="1">
        <f t="array" ref="B93">IF(OR(A93="",A93=0),"",IFERROR(_xlfn._xlws.FILTER(Int.Out!C$2:F$32,Int.Out!B$2:B$32=ED.LookUps!A93),""))</f>
        <v/>
      </c>
      <c r="G93" t="str" cm="1">
        <f t="array" ref="G93">IFERROR(_xlfn._xlws.FILTER(_xlfn.ANCHORARRAY(B93),_xlfn.ANCHORARRAY(B93)&lt;&gt;0),"")</f>
        <v/>
      </c>
      <c r="J93">
        <f>EnterData!F97</f>
        <v>0</v>
      </c>
      <c r="K93" t="str" cm="1">
        <f t="array" ref="K93">IFERROR(IF(G93&lt;&gt;"",_xlfn.ANCHORARRAY(G93),IF(OR(J93=0,J93=""),TRANSPOSE(_xlfn.ANCHORARRAY(Make.Trt!AK$2)),TRANSPOSE(_xlfn._xlws.FILTER('Rot.Out'!Q:Q,('Rot.Out'!O:O=ED.LookUps!J93)*('Rot.Out'!V:V&lt;&gt;"Yes"))))),"Error please report")</f>
        <v>Error No Treatment Names Specified</v>
      </c>
      <c r="FU93" t="str" cm="1">
        <f t="array" ref="FU93">IFERROR(IF(J93=0,TRANSPOSE(_xlfn.ANCHORARRAY(Intercrop!AS$1)),TRANSPOSE(_xlfn._xlws.FILTER('Rot.Out'!Q:Q,('Rot.Out'!O:O=ED.LookUps!J93)*('Rot.Out'!V:V="Yes")))),"")</f>
        <v>None</v>
      </c>
    </row>
    <row r="94" spans="1:177" x14ac:dyDescent="0.5">
      <c r="A94">
        <f>EnterData!E98</f>
        <v>0</v>
      </c>
      <c r="B94" t="str" cm="1">
        <f t="array" ref="B94">IF(OR(A94="",A94=0),"",IFERROR(_xlfn._xlws.FILTER(Int.Out!C$2:F$32,Int.Out!B$2:B$32=ED.LookUps!A94),""))</f>
        <v/>
      </c>
      <c r="G94" t="str" cm="1">
        <f t="array" ref="G94">IFERROR(_xlfn._xlws.FILTER(_xlfn.ANCHORARRAY(B94),_xlfn.ANCHORARRAY(B94)&lt;&gt;0),"")</f>
        <v/>
      </c>
      <c r="J94">
        <f>EnterData!F98</f>
        <v>0</v>
      </c>
      <c r="K94" t="str" cm="1">
        <f t="array" ref="K94">IFERROR(IF(G94&lt;&gt;"",_xlfn.ANCHORARRAY(G94),IF(OR(J94=0,J94=""),TRANSPOSE(_xlfn.ANCHORARRAY(Make.Trt!AK$2)),TRANSPOSE(_xlfn._xlws.FILTER('Rot.Out'!Q:Q,('Rot.Out'!O:O=ED.LookUps!J94)*('Rot.Out'!V:V&lt;&gt;"Yes"))))),"Error please report")</f>
        <v>Error No Treatment Names Specified</v>
      </c>
      <c r="FU94" t="str" cm="1">
        <f t="array" ref="FU94">IFERROR(IF(J94=0,TRANSPOSE(_xlfn.ANCHORARRAY(Intercrop!AS$1)),TRANSPOSE(_xlfn._xlws.FILTER('Rot.Out'!Q:Q,('Rot.Out'!O:O=ED.LookUps!J94)*('Rot.Out'!V:V="Yes")))),"")</f>
        <v>None</v>
      </c>
    </row>
    <row r="95" spans="1:177" x14ac:dyDescent="0.5">
      <c r="A95">
        <f>EnterData!E99</f>
        <v>0</v>
      </c>
      <c r="B95" t="str" cm="1">
        <f t="array" ref="B95">IF(OR(A95="",A95=0),"",IFERROR(_xlfn._xlws.FILTER(Int.Out!C$2:F$32,Int.Out!B$2:B$32=ED.LookUps!A95),""))</f>
        <v/>
      </c>
      <c r="G95" t="str" cm="1">
        <f t="array" ref="G95">IFERROR(_xlfn._xlws.FILTER(_xlfn.ANCHORARRAY(B95),_xlfn.ANCHORARRAY(B95)&lt;&gt;0),"")</f>
        <v/>
      </c>
      <c r="J95">
        <f>EnterData!F99</f>
        <v>0</v>
      </c>
      <c r="K95" t="str" cm="1">
        <f t="array" ref="K95">IFERROR(IF(G95&lt;&gt;"",_xlfn.ANCHORARRAY(G95),IF(OR(J95=0,J95=""),TRANSPOSE(_xlfn.ANCHORARRAY(Make.Trt!AK$2)),TRANSPOSE(_xlfn._xlws.FILTER('Rot.Out'!Q:Q,('Rot.Out'!O:O=ED.LookUps!J95)*('Rot.Out'!V:V&lt;&gt;"Yes"))))),"Error please report")</f>
        <v>Error No Treatment Names Specified</v>
      </c>
      <c r="FU95" t="str" cm="1">
        <f t="array" ref="FU95">IFERROR(IF(J95=0,TRANSPOSE(_xlfn.ANCHORARRAY(Intercrop!AS$1)),TRANSPOSE(_xlfn._xlws.FILTER('Rot.Out'!Q:Q,('Rot.Out'!O:O=ED.LookUps!J95)*('Rot.Out'!V:V="Yes")))),"")</f>
        <v>None</v>
      </c>
    </row>
    <row r="96" spans="1:177" x14ac:dyDescent="0.5">
      <c r="A96">
        <f>EnterData!E100</f>
        <v>0</v>
      </c>
      <c r="B96" t="str" cm="1">
        <f t="array" ref="B96">IF(OR(A96="",A96=0),"",IFERROR(_xlfn._xlws.FILTER(Int.Out!C$2:F$32,Int.Out!B$2:B$32=ED.LookUps!A96),""))</f>
        <v/>
      </c>
      <c r="G96" t="str" cm="1">
        <f t="array" ref="G96">IFERROR(_xlfn._xlws.FILTER(_xlfn.ANCHORARRAY(B96),_xlfn.ANCHORARRAY(B96)&lt;&gt;0),"")</f>
        <v/>
      </c>
      <c r="J96">
        <f>EnterData!F100</f>
        <v>0</v>
      </c>
      <c r="K96" t="str" cm="1">
        <f t="array" ref="K96">IFERROR(IF(G96&lt;&gt;"",_xlfn.ANCHORARRAY(G96),IF(OR(J96=0,J96=""),TRANSPOSE(_xlfn.ANCHORARRAY(Make.Trt!AK$2)),TRANSPOSE(_xlfn._xlws.FILTER('Rot.Out'!Q:Q,('Rot.Out'!O:O=ED.LookUps!J96)*('Rot.Out'!V:V&lt;&gt;"Yes"))))),"Error please report")</f>
        <v>Error No Treatment Names Specified</v>
      </c>
      <c r="FU96" t="str" cm="1">
        <f t="array" ref="FU96">IFERROR(IF(J96=0,TRANSPOSE(_xlfn.ANCHORARRAY(Intercrop!AS$1)),TRANSPOSE(_xlfn._xlws.FILTER('Rot.Out'!Q:Q,('Rot.Out'!O:O=ED.LookUps!J96)*('Rot.Out'!V:V="Yes")))),"")</f>
        <v>None</v>
      </c>
    </row>
    <row r="97" spans="1:177" x14ac:dyDescent="0.5">
      <c r="A97">
        <f>EnterData!E101</f>
        <v>0</v>
      </c>
      <c r="B97" t="str" cm="1">
        <f t="array" ref="B97">IF(OR(A97="",A97=0),"",IFERROR(_xlfn._xlws.FILTER(Int.Out!C$2:F$32,Int.Out!B$2:B$32=ED.LookUps!A97),""))</f>
        <v/>
      </c>
      <c r="G97" t="str" cm="1">
        <f t="array" ref="G97">IFERROR(_xlfn._xlws.FILTER(_xlfn.ANCHORARRAY(B97),_xlfn.ANCHORARRAY(B97)&lt;&gt;0),"")</f>
        <v/>
      </c>
      <c r="J97">
        <f>EnterData!F101</f>
        <v>0</v>
      </c>
      <c r="K97" t="str" cm="1">
        <f t="array" ref="K97">IFERROR(IF(G97&lt;&gt;"",_xlfn.ANCHORARRAY(G97),IF(OR(J97=0,J97=""),TRANSPOSE(_xlfn.ANCHORARRAY(Make.Trt!AK$2)),TRANSPOSE(_xlfn._xlws.FILTER('Rot.Out'!Q:Q,('Rot.Out'!O:O=ED.LookUps!J97)*('Rot.Out'!V:V&lt;&gt;"Yes"))))),"Error please report")</f>
        <v>Error No Treatment Names Specified</v>
      </c>
      <c r="FU97" t="str" cm="1">
        <f t="array" ref="FU97">IFERROR(IF(J97=0,TRANSPOSE(_xlfn.ANCHORARRAY(Intercrop!AS$1)),TRANSPOSE(_xlfn._xlws.FILTER('Rot.Out'!Q:Q,('Rot.Out'!O:O=ED.LookUps!J97)*('Rot.Out'!V:V="Yes")))),"")</f>
        <v>None</v>
      </c>
    </row>
    <row r="98" spans="1:177" x14ac:dyDescent="0.5">
      <c r="A98">
        <f>EnterData!E102</f>
        <v>0</v>
      </c>
      <c r="B98" t="str" cm="1">
        <f t="array" ref="B98">IF(OR(A98="",A98=0),"",IFERROR(_xlfn._xlws.FILTER(Int.Out!C$2:F$32,Int.Out!B$2:B$32=ED.LookUps!A98),""))</f>
        <v/>
      </c>
      <c r="G98" t="str" cm="1">
        <f t="array" ref="G98">IFERROR(_xlfn._xlws.FILTER(_xlfn.ANCHORARRAY(B98),_xlfn.ANCHORARRAY(B98)&lt;&gt;0),"")</f>
        <v/>
      </c>
      <c r="J98">
        <f>EnterData!F102</f>
        <v>0</v>
      </c>
      <c r="K98" t="str" cm="1">
        <f t="array" ref="K98">IFERROR(IF(G98&lt;&gt;"",_xlfn.ANCHORARRAY(G98),IF(OR(J98=0,J98=""),TRANSPOSE(_xlfn.ANCHORARRAY(Make.Trt!AK$2)),TRANSPOSE(_xlfn._xlws.FILTER('Rot.Out'!Q:Q,('Rot.Out'!O:O=ED.LookUps!J98)*('Rot.Out'!V:V&lt;&gt;"Yes"))))),"Error please report")</f>
        <v>Error No Treatment Names Specified</v>
      </c>
      <c r="FU98" t="str" cm="1">
        <f t="array" ref="FU98">IFERROR(IF(J98=0,TRANSPOSE(_xlfn.ANCHORARRAY(Intercrop!AS$1)),TRANSPOSE(_xlfn._xlws.FILTER('Rot.Out'!Q:Q,('Rot.Out'!O:O=ED.LookUps!J98)*('Rot.Out'!V:V="Yes")))),"")</f>
        <v>None</v>
      </c>
    </row>
    <row r="99" spans="1:177" x14ac:dyDescent="0.5">
      <c r="A99">
        <f>EnterData!E103</f>
        <v>0</v>
      </c>
      <c r="B99" t="str" cm="1">
        <f t="array" ref="B99">IF(OR(A99="",A99=0),"",IFERROR(_xlfn._xlws.FILTER(Int.Out!C$2:F$32,Int.Out!B$2:B$32=ED.LookUps!A99),""))</f>
        <v/>
      </c>
      <c r="G99" t="str" cm="1">
        <f t="array" ref="G99">IFERROR(_xlfn._xlws.FILTER(_xlfn.ANCHORARRAY(B99),_xlfn.ANCHORARRAY(B99)&lt;&gt;0),"")</f>
        <v/>
      </c>
      <c r="J99">
        <f>EnterData!F103</f>
        <v>0</v>
      </c>
      <c r="K99" t="str" cm="1">
        <f t="array" ref="K99">IFERROR(IF(G99&lt;&gt;"",_xlfn.ANCHORARRAY(G99),IF(OR(J99=0,J99=""),TRANSPOSE(_xlfn.ANCHORARRAY(Make.Trt!AK$2)),TRANSPOSE(_xlfn._xlws.FILTER('Rot.Out'!Q:Q,('Rot.Out'!O:O=ED.LookUps!J99)*('Rot.Out'!V:V&lt;&gt;"Yes"))))),"Error please report")</f>
        <v>Error No Treatment Names Specified</v>
      </c>
      <c r="FU99" t="str" cm="1">
        <f t="array" ref="FU99">IFERROR(IF(J99=0,TRANSPOSE(_xlfn.ANCHORARRAY(Intercrop!AS$1)),TRANSPOSE(_xlfn._xlws.FILTER('Rot.Out'!Q:Q,('Rot.Out'!O:O=ED.LookUps!J99)*('Rot.Out'!V:V="Yes")))),"")</f>
        <v>None</v>
      </c>
    </row>
    <row r="100" spans="1:177" x14ac:dyDescent="0.5">
      <c r="A100">
        <f>EnterData!E104</f>
        <v>0</v>
      </c>
      <c r="B100" t="str" cm="1">
        <f t="array" ref="B100">IF(OR(A100="",A100=0),"",IFERROR(_xlfn._xlws.FILTER(Int.Out!C$2:F$32,Int.Out!B$2:B$32=ED.LookUps!A100),""))</f>
        <v/>
      </c>
      <c r="G100" t="str" cm="1">
        <f t="array" ref="G100">IFERROR(_xlfn._xlws.FILTER(_xlfn.ANCHORARRAY(B100),_xlfn.ANCHORARRAY(B100)&lt;&gt;0),"")</f>
        <v/>
      </c>
      <c r="J100">
        <f>EnterData!F104</f>
        <v>0</v>
      </c>
      <c r="K100" t="str" cm="1">
        <f t="array" ref="K100">IFERROR(IF(G100&lt;&gt;"",_xlfn.ANCHORARRAY(G100),IF(OR(J100=0,J100=""),TRANSPOSE(_xlfn.ANCHORARRAY(Make.Trt!AK$2)),TRANSPOSE(_xlfn._xlws.FILTER('Rot.Out'!Q:Q,('Rot.Out'!O:O=ED.LookUps!J100)*('Rot.Out'!V:V&lt;&gt;"Yes"))))),"Error please report")</f>
        <v>Error No Treatment Names Specified</v>
      </c>
      <c r="FU100" t="str" cm="1">
        <f t="array" ref="FU100">IFERROR(IF(J100=0,TRANSPOSE(_xlfn.ANCHORARRAY(Intercrop!AS$1)),TRANSPOSE(_xlfn._xlws.FILTER('Rot.Out'!Q:Q,('Rot.Out'!O:O=ED.LookUps!J100)*('Rot.Out'!V:V="Yes")))),"")</f>
        <v>None</v>
      </c>
    </row>
    <row r="101" spans="1:177" x14ac:dyDescent="0.5">
      <c r="A101">
        <f>EnterData!E105</f>
        <v>0</v>
      </c>
      <c r="B101" t="str" cm="1">
        <f t="array" ref="B101">IF(OR(A101="",A101=0),"",IFERROR(_xlfn._xlws.FILTER(Int.Out!C$2:F$32,Int.Out!B$2:B$32=ED.LookUps!A101),""))</f>
        <v/>
      </c>
      <c r="G101" t="str" cm="1">
        <f t="array" ref="G101">IFERROR(_xlfn._xlws.FILTER(_xlfn.ANCHORARRAY(B101),_xlfn.ANCHORARRAY(B101)&lt;&gt;0),"")</f>
        <v/>
      </c>
      <c r="J101">
        <f>EnterData!F105</f>
        <v>0</v>
      </c>
      <c r="K101" t="str" cm="1">
        <f t="array" ref="K101">IFERROR(IF(G101&lt;&gt;"",_xlfn.ANCHORARRAY(G101),IF(OR(J101=0,J101=""),TRANSPOSE(_xlfn.ANCHORARRAY(Make.Trt!AK$2)),TRANSPOSE(_xlfn._xlws.FILTER('Rot.Out'!Q:Q,('Rot.Out'!O:O=ED.LookUps!J101)*('Rot.Out'!V:V&lt;&gt;"Yes"))))),"Error please report")</f>
        <v>Error No Treatment Names Specified</v>
      </c>
      <c r="FU101" t="str" cm="1">
        <f t="array" ref="FU101">IFERROR(IF(J101=0,TRANSPOSE(_xlfn.ANCHORARRAY(Intercrop!AS$1)),TRANSPOSE(_xlfn._xlws.FILTER('Rot.Out'!Q:Q,('Rot.Out'!O:O=ED.LookUps!J101)*('Rot.Out'!V:V="Yes")))),"")</f>
        <v>None</v>
      </c>
    </row>
    <row r="102" spans="1:177" x14ac:dyDescent="0.5">
      <c r="A102">
        <f>EnterData!E106</f>
        <v>0</v>
      </c>
      <c r="B102" t="str" cm="1">
        <f t="array" ref="B102">IF(OR(A102="",A102=0),"",IFERROR(_xlfn._xlws.FILTER(Int.Out!C$2:F$32,Int.Out!B$2:B$32=ED.LookUps!A102),""))</f>
        <v/>
      </c>
      <c r="G102" t="str" cm="1">
        <f t="array" ref="G102">IFERROR(_xlfn._xlws.FILTER(_xlfn.ANCHORARRAY(B102),_xlfn.ANCHORARRAY(B102)&lt;&gt;0),"")</f>
        <v/>
      </c>
      <c r="J102">
        <f>EnterData!F106</f>
        <v>0</v>
      </c>
      <c r="K102" t="str" cm="1">
        <f t="array" ref="K102">IFERROR(IF(G102&lt;&gt;"",_xlfn.ANCHORARRAY(G102),IF(OR(J102=0,J102=""),TRANSPOSE(_xlfn.ANCHORARRAY(Make.Trt!AK$2)),TRANSPOSE(_xlfn._xlws.FILTER('Rot.Out'!Q:Q,('Rot.Out'!O:O=ED.LookUps!J102)*('Rot.Out'!V:V&lt;&gt;"Yes"))))),"Error please report")</f>
        <v>Error No Treatment Names Specified</v>
      </c>
      <c r="FU102" t="str" cm="1">
        <f t="array" ref="FU102">IFERROR(IF(J102=0,TRANSPOSE(_xlfn.ANCHORARRAY(Intercrop!AS$1)),TRANSPOSE(_xlfn._xlws.FILTER('Rot.Out'!Q:Q,('Rot.Out'!O:O=ED.LookUps!J102)*('Rot.Out'!V:V="Yes")))),"")</f>
        <v>None</v>
      </c>
    </row>
    <row r="103" spans="1:177" x14ac:dyDescent="0.5">
      <c r="A103">
        <f>EnterData!E107</f>
        <v>0</v>
      </c>
      <c r="B103" t="str" cm="1">
        <f t="array" ref="B103">IF(OR(A103="",A103=0),"",IFERROR(_xlfn._xlws.FILTER(Int.Out!C$2:F$32,Int.Out!B$2:B$32=ED.LookUps!A103),""))</f>
        <v/>
      </c>
      <c r="G103" t="str" cm="1">
        <f t="array" ref="G103">IFERROR(_xlfn._xlws.FILTER(_xlfn.ANCHORARRAY(B103),_xlfn.ANCHORARRAY(B103)&lt;&gt;0),"")</f>
        <v/>
      </c>
      <c r="J103">
        <f>EnterData!F107</f>
        <v>0</v>
      </c>
      <c r="K103" t="str" cm="1">
        <f t="array" ref="K103">IFERROR(IF(G103&lt;&gt;"",_xlfn.ANCHORARRAY(G103),IF(OR(J103=0,J103=""),TRANSPOSE(_xlfn.ANCHORARRAY(Make.Trt!AK$2)),TRANSPOSE(_xlfn._xlws.FILTER('Rot.Out'!Q:Q,('Rot.Out'!O:O=ED.LookUps!J103)*('Rot.Out'!V:V&lt;&gt;"Yes"))))),"Error please report")</f>
        <v>Error No Treatment Names Specified</v>
      </c>
      <c r="FU103" t="str" cm="1">
        <f t="array" ref="FU103">IFERROR(IF(J103=0,TRANSPOSE(_xlfn.ANCHORARRAY(Intercrop!AS$1)),TRANSPOSE(_xlfn._xlws.FILTER('Rot.Out'!Q:Q,('Rot.Out'!O:O=ED.LookUps!J103)*('Rot.Out'!V:V="Yes")))),"")</f>
        <v>None</v>
      </c>
    </row>
    <row r="104" spans="1:177" x14ac:dyDescent="0.5">
      <c r="A104">
        <f>EnterData!E108</f>
        <v>0</v>
      </c>
      <c r="B104" t="str" cm="1">
        <f t="array" ref="B104">IF(OR(A104="",A104=0),"",IFERROR(_xlfn._xlws.FILTER(Int.Out!C$2:F$32,Int.Out!B$2:B$32=ED.LookUps!A104),""))</f>
        <v/>
      </c>
      <c r="G104" t="str" cm="1">
        <f t="array" ref="G104">IFERROR(_xlfn._xlws.FILTER(_xlfn.ANCHORARRAY(B104),_xlfn.ANCHORARRAY(B104)&lt;&gt;0),"")</f>
        <v/>
      </c>
      <c r="J104">
        <f>EnterData!F108</f>
        <v>0</v>
      </c>
      <c r="K104" t="str" cm="1">
        <f t="array" ref="K104">IFERROR(IF(G104&lt;&gt;"",_xlfn.ANCHORARRAY(G104),IF(OR(J104=0,J104=""),TRANSPOSE(_xlfn.ANCHORARRAY(Make.Trt!AK$2)),TRANSPOSE(_xlfn._xlws.FILTER('Rot.Out'!Q:Q,('Rot.Out'!O:O=ED.LookUps!J104)*('Rot.Out'!V:V&lt;&gt;"Yes"))))),"Error please report")</f>
        <v>Error No Treatment Names Specified</v>
      </c>
      <c r="FU104" t="str" cm="1">
        <f t="array" ref="FU104">IFERROR(IF(J104=0,TRANSPOSE(_xlfn.ANCHORARRAY(Intercrop!AS$1)),TRANSPOSE(_xlfn._xlws.FILTER('Rot.Out'!Q:Q,('Rot.Out'!O:O=ED.LookUps!J104)*('Rot.Out'!V:V="Yes")))),"")</f>
        <v>None</v>
      </c>
    </row>
    <row r="105" spans="1:177" x14ac:dyDescent="0.5">
      <c r="A105">
        <f>EnterData!E109</f>
        <v>0</v>
      </c>
      <c r="B105" t="str" cm="1">
        <f t="array" ref="B105">IF(OR(A105="",A105=0),"",IFERROR(_xlfn._xlws.FILTER(Int.Out!C$2:F$32,Int.Out!B$2:B$32=ED.LookUps!A105),""))</f>
        <v/>
      </c>
      <c r="G105" t="str" cm="1">
        <f t="array" ref="G105">IFERROR(_xlfn._xlws.FILTER(_xlfn.ANCHORARRAY(B105),_xlfn.ANCHORARRAY(B105)&lt;&gt;0),"")</f>
        <v/>
      </c>
      <c r="J105">
        <f>EnterData!F109</f>
        <v>0</v>
      </c>
      <c r="K105" t="str" cm="1">
        <f t="array" ref="K105">IFERROR(IF(G105&lt;&gt;"",_xlfn.ANCHORARRAY(G105),IF(OR(J105=0,J105=""),TRANSPOSE(_xlfn.ANCHORARRAY(Make.Trt!AK$2)),TRANSPOSE(_xlfn._xlws.FILTER('Rot.Out'!Q:Q,('Rot.Out'!O:O=ED.LookUps!J105)*('Rot.Out'!V:V&lt;&gt;"Yes"))))),"Error please report")</f>
        <v>Error No Treatment Names Specified</v>
      </c>
      <c r="FU105" t="str" cm="1">
        <f t="array" ref="FU105">IFERROR(IF(J105=0,TRANSPOSE(_xlfn.ANCHORARRAY(Intercrop!AS$1)),TRANSPOSE(_xlfn._xlws.FILTER('Rot.Out'!Q:Q,('Rot.Out'!O:O=ED.LookUps!J105)*('Rot.Out'!V:V="Yes")))),"")</f>
        <v>None</v>
      </c>
    </row>
    <row r="106" spans="1:177" x14ac:dyDescent="0.5">
      <c r="A106">
        <f>EnterData!E110</f>
        <v>0</v>
      </c>
      <c r="B106" t="str" cm="1">
        <f t="array" ref="B106">IF(OR(A106="",A106=0),"",IFERROR(_xlfn._xlws.FILTER(Int.Out!C$2:F$32,Int.Out!B$2:B$32=ED.LookUps!A106),""))</f>
        <v/>
      </c>
      <c r="G106" t="str" cm="1">
        <f t="array" ref="G106">IFERROR(_xlfn._xlws.FILTER(_xlfn.ANCHORARRAY(B106),_xlfn.ANCHORARRAY(B106)&lt;&gt;0),"")</f>
        <v/>
      </c>
      <c r="J106">
        <f>EnterData!F110</f>
        <v>0</v>
      </c>
      <c r="K106" t="str" cm="1">
        <f t="array" ref="K106">IFERROR(IF(G106&lt;&gt;"",_xlfn.ANCHORARRAY(G106),IF(OR(J106=0,J106=""),TRANSPOSE(_xlfn.ANCHORARRAY(Make.Trt!AK$2)),TRANSPOSE(_xlfn._xlws.FILTER('Rot.Out'!Q:Q,('Rot.Out'!O:O=ED.LookUps!J106)*('Rot.Out'!V:V&lt;&gt;"Yes"))))),"Error please report")</f>
        <v>Error No Treatment Names Specified</v>
      </c>
      <c r="FU106" t="str" cm="1">
        <f t="array" ref="FU106">IFERROR(IF(J106=0,TRANSPOSE(_xlfn.ANCHORARRAY(Intercrop!AS$1)),TRANSPOSE(_xlfn._xlws.FILTER('Rot.Out'!Q:Q,('Rot.Out'!O:O=ED.LookUps!J106)*('Rot.Out'!V:V="Yes")))),"")</f>
        <v>None</v>
      </c>
    </row>
    <row r="107" spans="1:177" x14ac:dyDescent="0.5">
      <c r="A107">
        <f>EnterData!E111</f>
        <v>0</v>
      </c>
      <c r="B107" t="str" cm="1">
        <f t="array" ref="B107">IF(OR(A107="",A107=0),"",IFERROR(_xlfn._xlws.FILTER(Int.Out!C$2:F$32,Int.Out!B$2:B$32=ED.LookUps!A107),""))</f>
        <v/>
      </c>
      <c r="G107" t="str" cm="1">
        <f t="array" ref="G107">IFERROR(_xlfn._xlws.FILTER(_xlfn.ANCHORARRAY(B107),_xlfn.ANCHORARRAY(B107)&lt;&gt;0),"")</f>
        <v/>
      </c>
      <c r="J107">
        <f>EnterData!F111</f>
        <v>0</v>
      </c>
      <c r="K107" t="str" cm="1">
        <f t="array" ref="K107">IFERROR(IF(G107&lt;&gt;"",_xlfn.ANCHORARRAY(G107),IF(OR(J107=0,J107=""),TRANSPOSE(_xlfn.ANCHORARRAY(Make.Trt!AK$2)),TRANSPOSE(_xlfn._xlws.FILTER('Rot.Out'!Q:Q,('Rot.Out'!O:O=ED.LookUps!J107)*('Rot.Out'!V:V&lt;&gt;"Yes"))))),"Error please report")</f>
        <v>Error No Treatment Names Specified</v>
      </c>
      <c r="FU107" t="str" cm="1">
        <f t="array" ref="FU107">IFERROR(IF(J107=0,TRANSPOSE(_xlfn.ANCHORARRAY(Intercrop!AS$1)),TRANSPOSE(_xlfn._xlws.FILTER('Rot.Out'!Q:Q,('Rot.Out'!O:O=ED.LookUps!J107)*('Rot.Out'!V:V="Yes")))),"")</f>
        <v>None</v>
      </c>
    </row>
    <row r="108" spans="1:177" x14ac:dyDescent="0.5">
      <c r="A108">
        <f>EnterData!E112</f>
        <v>0</v>
      </c>
      <c r="B108" t="str" cm="1">
        <f t="array" ref="B108">IF(OR(A108="",A108=0),"",IFERROR(_xlfn._xlws.FILTER(Int.Out!C$2:F$32,Int.Out!B$2:B$32=ED.LookUps!A108),""))</f>
        <v/>
      </c>
      <c r="G108" t="str" cm="1">
        <f t="array" ref="G108">IFERROR(_xlfn._xlws.FILTER(_xlfn.ANCHORARRAY(B108),_xlfn.ANCHORARRAY(B108)&lt;&gt;0),"")</f>
        <v/>
      </c>
      <c r="J108">
        <f>EnterData!F112</f>
        <v>0</v>
      </c>
      <c r="K108" t="str" cm="1">
        <f t="array" ref="K108">IFERROR(IF(G108&lt;&gt;"",_xlfn.ANCHORARRAY(G108),IF(OR(J108=0,J108=""),TRANSPOSE(_xlfn.ANCHORARRAY(Make.Trt!AK$2)),TRANSPOSE(_xlfn._xlws.FILTER('Rot.Out'!Q:Q,('Rot.Out'!O:O=ED.LookUps!J108)*('Rot.Out'!V:V&lt;&gt;"Yes"))))),"Error please report")</f>
        <v>Error No Treatment Names Specified</v>
      </c>
      <c r="FU108" t="str" cm="1">
        <f t="array" ref="FU108">IFERROR(IF(J108=0,TRANSPOSE(_xlfn.ANCHORARRAY(Intercrop!AS$1)),TRANSPOSE(_xlfn._xlws.FILTER('Rot.Out'!Q:Q,('Rot.Out'!O:O=ED.LookUps!J108)*('Rot.Out'!V:V="Yes")))),"")</f>
        <v>None</v>
      </c>
    </row>
    <row r="109" spans="1:177" x14ac:dyDescent="0.5">
      <c r="A109">
        <f>EnterData!E113</f>
        <v>0</v>
      </c>
      <c r="B109" t="str" cm="1">
        <f t="array" ref="B109">IF(OR(A109="",A109=0),"",IFERROR(_xlfn._xlws.FILTER(Int.Out!C$2:F$32,Int.Out!B$2:B$32=ED.LookUps!A109),""))</f>
        <v/>
      </c>
      <c r="G109" t="str" cm="1">
        <f t="array" ref="G109">IFERROR(_xlfn._xlws.FILTER(_xlfn.ANCHORARRAY(B109),_xlfn.ANCHORARRAY(B109)&lt;&gt;0),"")</f>
        <v/>
      </c>
      <c r="J109">
        <f>EnterData!F113</f>
        <v>0</v>
      </c>
      <c r="K109" t="str" cm="1">
        <f t="array" ref="K109">IFERROR(IF(G109&lt;&gt;"",_xlfn.ANCHORARRAY(G109),IF(OR(J109=0,J109=""),TRANSPOSE(_xlfn.ANCHORARRAY(Make.Trt!AK$2)),TRANSPOSE(_xlfn._xlws.FILTER('Rot.Out'!Q:Q,('Rot.Out'!O:O=ED.LookUps!J109)*('Rot.Out'!V:V&lt;&gt;"Yes"))))),"Error please report")</f>
        <v>Error No Treatment Names Specified</v>
      </c>
      <c r="FU109" t="str" cm="1">
        <f t="array" ref="FU109">IFERROR(IF(J109=0,TRANSPOSE(_xlfn.ANCHORARRAY(Intercrop!AS$1)),TRANSPOSE(_xlfn._xlws.FILTER('Rot.Out'!Q:Q,('Rot.Out'!O:O=ED.LookUps!J109)*('Rot.Out'!V:V="Yes")))),"")</f>
        <v>None</v>
      </c>
    </row>
    <row r="110" spans="1:177" x14ac:dyDescent="0.5">
      <c r="A110">
        <f>EnterData!E114</f>
        <v>0</v>
      </c>
      <c r="B110" t="str" cm="1">
        <f t="array" ref="B110">IF(OR(A110="",A110=0),"",IFERROR(_xlfn._xlws.FILTER(Int.Out!C$2:F$32,Int.Out!B$2:B$32=ED.LookUps!A110),""))</f>
        <v/>
      </c>
      <c r="G110" t="str" cm="1">
        <f t="array" ref="G110">IFERROR(_xlfn._xlws.FILTER(_xlfn.ANCHORARRAY(B110),_xlfn.ANCHORARRAY(B110)&lt;&gt;0),"")</f>
        <v/>
      </c>
      <c r="J110">
        <f>EnterData!F114</f>
        <v>0</v>
      </c>
      <c r="K110" t="str" cm="1">
        <f t="array" ref="K110">IFERROR(IF(G110&lt;&gt;"",_xlfn.ANCHORARRAY(G110),IF(OR(J110=0,J110=""),TRANSPOSE(_xlfn.ANCHORARRAY(Make.Trt!AK$2)),TRANSPOSE(_xlfn._xlws.FILTER('Rot.Out'!Q:Q,('Rot.Out'!O:O=ED.LookUps!J110)*('Rot.Out'!V:V&lt;&gt;"Yes"))))),"Error please report")</f>
        <v>Error No Treatment Names Specified</v>
      </c>
      <c r="FU110" t="str" cm="1">
        <f t="array" ref="FU110">IFERROR(IF(J110=0,TRANSPOSE(_xlfn.ANCHORARRAY(Intercrop!AS$1)),TRANSPOSE(_xlfn._xlws.FILTER('Rot.Out'!Q:Q,('Rot.Out'!O:O=ED.LookUps!J110)*('Rot.Out'!V:V="Yes")))),"")</f>
        <v>None</v>
      </c>
    </row>
    <row r="111" spans="1:177" x14ac:dyDescent="0.5">
      <c r="A111">
        <f>EnterData!E115</f>
        <v>0</v>
      </c>
      <c r="B111" t="str" cm="1">
        <f t="array" ref="B111">IF(OR(A111="",A111=0),"",IFERROR(_xlfn._xlws.FILTER(Int.Out!C$2:F$32,Int.Out!B$2:B$32=ED.LookUps!A111),""))</f>
        <v/>
      </c>
      <c r="G111" t="str" cm="1">
        <f t="array" ref="G111">IFERROR(_xlfn._xlws.FILTER(_xlfn.ANCHORARRAY(B111),_xlfn.ANCHORARRAY(B111)&lt;&gt;0),"")</f>
        <v/>
      </c>
      <c r="J111">
        <f>EnterData!F115</f>
        <v>0</v>
      </c>
      <c r="K111" t="str" cm="1">
        <f t="array" ref="K111">IFERROR(IF(G111&lt;&gt;"",_xlfn.ANCHORARRAY(G111),IF(OR(J111=0,J111=""),TRANSPOSE(_xlfn.ANCHORARRAY(Make.Trt!AK$2)),TRANSPOSE(_xlfn._xlws.FILTER('Rot.Out'!Q:Q,('Rot.Out'!O:O=ED.LookUps!J111)*('Rot.Out'!V:V&lt;&gt;"Yes"))))),"Error please report")</f>
        <v>Error No Treatment Names Specified</v>
      </c>
      <c r="FU111" t="str" cm="1">
        <f t="array" ref="FU111">IFERROR(IF(J111=0,TRANSPOSE(_xlfn.ANCHORARRAY(Intercrop!AS$1)),TRANSPOSE(_xlfn._xlws.FILTER('Rot.Out'!Q:Q,('Rot.Out'!O:O=ED.LookUps!J111)*('Rot.Out'!V:V="Yes")))),"")</f>
        <v>None</v>
      </c>
    </row>
    <row r="112" spans="1:177" x14ac:dyDescent="0.5">
      <c r="A112">
        <f>EnterData!E116</f>
        <v>0</v>
      </c>
      <c r="B112" t="str" cm="1">
        <f t="array" ref="B112">IF(OR(A112="",A112=0),"",IFERROR(_xlfn._xlws.FILTER(Int.Out!C$2:F$32,Int.Out!B$2:B$32=ED.LookUps!A112),""))</f>
        <v/>
      </c>
      <c r="G112" t="str" cm="1">
        <f t="array" ref="G112">IFERROR(_xlfn._xlws.FILTER(_xlfn.ANCHORARRAY(B112),_xlfn.ANCHORARRAY(B112)&lt;&gt;0),"")</f>
        <v/>
      </c>
      <c r="J112">
        <f>EnterData!F116</f>
        <v>0</v>
      </c>
      <c r="K112" t="str" cm="1">
        <f t="array" ref="K112">IFERROR(IF(G112&lt;&gt;"",_xlfn.ANCHORARRAY(G112),IF(OR(J112=0,J112=""),TRANSPOSE(_xlfn.ANCHORARRAY(Make.Trt!AK$2)),TRANSPOSE(_xlfn._xlws.FILTER('Rot.Out'!Q:Q,('Rot.Out'!O:O=ED.LookUps!J112)*('Rot.Out'!V:V&lt;&gt;"Yes"))))),"Error please report")</f>
        <v>Error No Treatment Names Specified</v>
      </c>
      <c r="FU112" t="str" cm="1">
        <f t="array" ref="FU112">IFERROR(IF(J112=0,TRANSPOSE(_xlfn.ANCHORARRAY(Intercrop!AS$1)),TRANSPOSE(_xlfn._xlws.FILTER('Rot.Out'!Q:Q,('Rot.Out'!O:O=ED.LookUps!J112)*('Rot.Out'!V:V="Yes")))),"")</f>
        <v>None</v>
      </c>
    </row>
    <row r="113" spans="1:177" x14ac:dyDescent="0.5">
      <c r="A113">
        <f>EnterData!E117</f>
        <v>0</v>
      </c>
      <c r="B113" t="str" cm="1">
        <f t="array" ref="B113">IF(OR(A113="",A113=0),"",IFERROR(_xlfn._xlws.FILTER(Int.Out!C$2:F$32,Int.Out!B$2:B$32=ED.LookUps!A113),""))</f>
        <v/>
      </c>
      <c r="G113" t="str" cm="1">
        <f t="array" ref="G113">IFERROR(_xlfn._xlws.FILTER(_xlfn.ANCHORARRAY(B113),_xlfn.ANCHORARRAY(B113)&lt;&gt;0),"")</f>
        <v/>
      </c>
      <c r="J113">
        <f>EnterData!F117</f>
        <v>0</v>
      </c>
      <c r="K113" t="str" cm="1">
        <f t="array" ref="K113">IFERROR(IF(G113&lt;&gt;"",_xlfn.ANCHORARRAY(G113),IF(OR(J113=0,J113=""),TRANSPOSE(_xlfn.ANCHORARRAY(Make.Trt!AK$2)),TRANSPOSE(_xlfn._xlws.FILTER('Rot.Out'!Q:Q,('Rot.Out'!O:O=ED.LookUps!J113)*('Rot.Out'!V:V&lt;&gt;"Yes"))))),"Error please report")</f>
        <v>Error No Treatment Names Specified</v>
      </c>
      <c r="FU113" t="str" cm="1">
        <f t="array" ref="FU113">IFERROR(IF(J113=0,TRANSPOSE(_xlfn.ANCHORARRAY(Intercrop!AS$1)),TRANSPOSE(_xlfn._xlws.FILTER('Rot.Out'!Q:Q,('Rot.Out'!O:O=ED.LookUps!J113)*('Rot.Out'!V:V="Yes")))),"")</f>
        <v>None</v>
      </c>
    </row>
    <row r="114" spans="1:177" x14ac:dyDescent="0.5">
      <c r="A114">
        <f>EnterData!E118</f>
        <v>0</v>
      </c>
      <c r="B114" t="str" cm="1">
        <f t="array" ref="B114">IF(OR(A114="",A114=0),"",IFERROR(_xlfn._xlws.FILTER(Int.Out!C$2:F$32,Int.Out!B$2:B$32=ED.LookUps!A114),""))</f>
        <v/>
      </c>
      <c r="G114" t="str" cm="1">
        <f t="array" ref="G114">IFERROR(_xlfn._xlws.FILTER(_xlfn.ANCHORARRAY(B114),_xlfn.ANCHORARRAY(B114)&lt;&gt;0),"")</f>
        <v/>
      </c>
      <c r="J114">
        <f>EnterData!F118</f>
        <v>0</v>
      </c>
      <c r="K114" t="str" cm="1">
        <f t="array" ref="K114">IFERROR(IF(G114&lt;&gt;"",_xlfn.ANCHORARRAY(G114),IF(OR(J114=0,J114=""),TRANSPOSE(_xlfn.ANCHORARRAY(Make.Trt!AK$2)),TRANSPOSE(_xlfn._xlws.FILTER('Rot.Out'!Q:Q,('Rot.Out'!O:O=ED.LookUps!J114)*('Rot.Out'!V:V&lt;&gt;"Yes"))))),"Error please report")</f>
        <v>Error No Treatment Names Specified</v>
      </c>
      <c r="FU114" t="str" cm="1">
        <f t="array" ref="FU114">IFERROR(IF(J114=0,TRANSPOSE(_xlfn.ANCHORARRAY(Intercrop!AS$1)),TRANSPOSE(_xlfn._xlws.FILTER('Rot.Out'!Q:Q,('Rot.Out'!O:O=ED.LookUps!J114)*('Rot.Out'!V:V="Yes")))),"")</f>
        <v>None</v>
      </c>
    </row>
    <row r="115" spans="1:177" x14ac:dyDescent="0.5">
      <c r="A115">
        <f>EnterData!E119</f>
        <v>0</v>
      </c>
      <c r="B115" t="str" cm="1">
        <f t="array" ref="B115">IF(OR(A115="",A115=0),"",IFERROR(_xlfn._xlws.FILTER(Int.Out!C$2:F$32,Int.Out!B$2:B$32=ED.LookUps!A115),""))</f>
        <v/>
      </c>
      <c r="G115" t="str" cm="1">
        <f t="array" ref="G115">IFERROR(_xlfn._xlws.FILTER(_xlfn.ANCHORARRAY(B115),_xlfn.ANCHORARRAY(B115)&lt;&gt;0),"")</f>
        <v/>
      </c>
      <c r="J115">
        <f>EnterData!F119</f>
        <v>0</v>
      </c>
      <c r="K115" t="str" cm="1">
        <f t="array" ref="K115">IFERROR(IF(G115&lt;&gt;"",_xlfn.ANCHORARRAY(G115),IF(OR(J115=0,J115=""),TRANSPOSE(_xlfn.ANCHORARRAY(Make.Trt!AK$2)),TRANSPOSE(_xlfn._xlws.FILTER('Rot.Out'!Q:Q,('Rot.Out'!O:O=ED.LookUps!J115)*('Rot.Out'!V:V&lt;&gt;"Yes"))))),"Error please report")</f>
        <v>Error No Treatment Names Specified</v>
      </c>
      <c r="FU115" t="str" cm="1">
        <f t="array" ref="FU115">IFERROR(IF(J115=0,TRANSPOSE(_xlfn.ANCHORARRAY(Intercrop!AS$1)),TRANSPOSE(_xlfn._xlws.FILTER('Rot.Out'!Q:Q,('Rot.Out'!O:O=ED.LookUps!J115)*('Rot.Out'!V:V="Yes")))),"")</f>
        <v>None</v>
      </c>
    </row>
    <row r="116" spans="1:177" x14ac:dyDescent="0.5">
      <c r="A116">
        <f>EnterData!E120</f>
        <v>0</v>
      </c>
      <c r="B116" t="str" cm="1">
        <f t="array" ref="B116">IF(OR(A116="",A116=0),"",IFERROR(_xlfn._xlws.FILTER(Int.Out!C$2:F$32,Int.Out!B$2:B$32=ED.LookUps!A116),""))</f>
        <v/>
      </c>
      <c r="G116" t="str" cm="1">
        <f t="array" ref="G116">IFERROR(_xlfn._xlws.FILTER(_xlfn.ANCHORARRAY(B116),_xlfn.ANCHORARRAY(B116)&lt;&gt;0),"")</f>
        <v/>
      </c>
      <c r="J116">
        <f>EnterData!F120</f>
        <v>0</v>
      </c>
      <c r="K116" t="str" cm="1">
        <f t="array" ref="K116">IFERROR(IF(G116&lt;&gt;"",_xlfn.ANCHORARRAY(G116),IF(OR(J116=0,J116=""),TRANSPOSE(_xlfn.ANCHORARRAY(Make.Trt!AK$2)),TRANSPOSE(_xlfn._xlws.FILTER('Rot.Out'!Q:Q,('Rot.Out'!O:O=ED.LookUps!J116)*('Rot.Out'!V:V&lt;&gt;"Yes"))))),"Error please report")</f>
        <v>Error No Treatment Names Specified</v>
      </c>
      <c r="FU116" t="str" cm="1">
        <f t="array" ref="FU116">IFERROR(IF(J116=0,TRANSPOSE(_xlfn.ANCHORARRAY(Intercrop!AS$1)),TRANSPOSE(_xlfn._xlws.FILTER('Rot.Out'!Q:Q,('Rot.Out'!O:O=ED.LookUps!J116)*('Rot.Out'!V:V="Yes")))),"")</f>
        <v>None</v>
      </c>
    </row>
    <row r="117" spans="1:177" x14ac:dyDescent="0.5">
      <c r="A117">
        <f>EnterData!E121</f>
        <v>0</v>
      </c>
      <c r="B117" t="str" cm="1">
        <f t="array" ref="B117">IF(OR(A117="",A117=0),"",IFERROR(_xlfn._xlws.FILTER(Int.Out!C$2:F$32,Int.Out!B$2:B$32=ED.LookUps!A117),""))</f>
        <v/>
      </c>
      <c r="G117" t="str" cm="1">
        <f t="array" ref="G117">IFERROR(_xlfn._xlws.FILTER(_xlfn.ANCHORARRAY(B117),_xlfn.ANCHORARRAY(B117)&lt;&gt;0),"")</f>
        <v/>
      </c>
      <c r="J117">
        <f>EnterData!F121</f>
        <v>0</v>
      </c>
      <c r="K117" t="str" cm="1">
        <f t="array" ref="K117">IFERROR(IF(G117&lt;&gt;"",_xlfn.ANCHORARRAY(G117),IF(OR(J117=0,J117=""),TRANSPOSE(_xlfn.ANCHORARRAY(Make.Trt!AK$2)),TRANSPOSE(_xlfn._xlws.FILTER('Rot.Out'!Q:Q,('Rot.Out'!O:O=ED.LookUps!J117)*('Rot.Out'!V:V&lt;&gt;"Yes"))))),"Error please report")</f>
        <v>Error No Treatment Names Specified</v>
      </c>
      <c r="FU117" t="str" cm="1">
        <f t="array" ref="FU117">IFERROR(IF(J117=0,TRANSPOSE(_xlfn.ANCHORARRAY(Intercrop!AS$1)),TRANSPOSE(_xlfn._xlws.FILTER('Rot.Out'!Q:Q,('Rot.Out'!O:O=ED.LookUps!J117)*('Rot.Out'!V:V="Yes")))),"")</f>
        <v>None</v>
      </c>
    </row>
    <row r="118" spans="1:177" x14ac:dyDescent="0.5">
      <c r="A118">
        <f>EnterData!E122</f>
        <v>0</v>
      </c>
      <c r="B118" t="str" cm="1">
        <f t="array" ref="B118">IF(OR(A118="",A118=0),"",IFERROR(_xlfn._xlws.FILTER(Int.Out!C$2:F$32,Int.Out!B$2:B$32=ED.LookUps!A118),""))</f>
        <v/>
      </c>
      <c r="G118" t="str" cm="1">
        <f t="array" ref="G118">IFERROR(_xlfn._xlws.FILTER(_xlfn.ANCHORARRAY(B118),_xlfn.ANCHORARRAY(B118)&lt;&gt;0),"")</f>
        <v/>
      </c>
      <c r="J118">
        <f>EnterData!F122</f>
        <v>0</v>
      </c>
      <c r="K118" t="str" cm="1">
        <f t="array" ref="K118">IFERROR(IF(G118&lt;&gt;"",_xlfn.ANCHORARRAY(G118),IF(OR(J118=0,J118=""),TRANSPOSE(_xlfn.ANCHORARRAY(Make.Trt!AK$2)),TRANSPOSE(_xlfn._xlws.FILTER('Rot.Out'!Q:Q,('Rot.Out'!O:O=ED.LookUps!J118)*('Rot.Out'!V:V&lt;&gt;"Yes"))))),"Error please report")</f>
        <v>Error No Treatment Names Specified</v>
      </c>
      <c r="FU118" t="str" cm="1">
        <f t="array" ref="FU118">IFERROR(IF(J118=0,TRANSPOSE(_xlfn.ANCHORARRAY(Intercrop!AS$1)),TRANSPOSE(_xlfn._xlws.FILTER('Rot.Out'!Q:Q,('Rot.Out'!O:O=ED.LookUps!J118)*('Rot.Out'!V:V="Yes")))),"")</f>
        <v>None</v>
      </c>
    </row>
    <row r="119" spans="1:177" x14ac:dyDescent="0.5">
      <c r="A119">
        <f>EnterData!E123</f>
        <v>0</v>
      </c>
      <c r="B119" t="str" cm="1">
        <f t="array" ref="B119">IF(OR(A119="",A119=0),"",IFERROR(_xlfn._xlws.FILTER(Int.Out!C$2:F$32,Int.Out!B$2:B$32=ED.LookUps!A119),""))</f>
        <v/>
      </c>
      <c r="G119" t="str" cm="1">
        <f t="array" ref="G119">IFERROR(_xlfn._xlws.FILTER(_xlfn.ANCHORARRAY(B119),_xlfn.ANCHORARRAY(B119)&lt;&gt;0),"")</f>
        <v/>
      </c>
      <c r="J119">
        <f>EnterData!F123</f>
        <v>0</v>
      </c>
      <c r="K119" t="str" cm="1">
        <f t="array" ref="K119">IFERROR(IF(G119&lt;&gt;"",_xlfn.ANCHORARRAY(G119),IF(OR(J119=0,J119=""),TRANSPOSE(_xlfn.ANCHORARRAY(Make.Trt!AK$2)),TRANSPOSE(_xlfn._xlws.FILTER('Rot.Out'!Q:Q,('Rot.Out'!O:O=ED.LookUps!J119)*('Rot.Out'!V:V&lt;&gt;"Yes"))))),"Error please report")</f>
        <v>Error No Treatment Names Specified</v>
      </c>
      <c r="FU119" t="str" cm="1">
        <f t="array" ref="FU119">IFERROR(IF(J119=0,TRANSPOSE(_xlfn.ANCHORARRAY(Intercrop!AS$1)),TRANSPOSE(_xlfn._xlws.FILTER('Rot.Out'!Q:Q,('Rot.Out'!O:O=ED.LookUps!J119)*('Rot.Out'!V:V="Yes")))),"")</f>
        <v>None</v>
      </c>
    </row>
    <row r="120" spans="1:177" x14ac:dyDescent="0.5">
      <c r="A120">
        <f>EnterData!E124</f>
        <v>0</v>
      </c>
      <c r="B120" t="str" cm="1">
        <f t="array" ref="B120">IF(OR(A120="",A120=0),"",IFERROR(_xlfn._xlws.FILTER(Int.Out!C$2:F$32,Int.Out!B$2:B$32=ED.LookUps!A120),""))</f>
        <v/>
      </c>
      <c r="G120" t="str" cm="1">
        <f t="array" ref="G120">IFERROR(_xlfn._xlws.FILTER(_xlfn.ANCHORARRAY(B120),_xlfn.ANCHORARRAY(B120)&lt;&gt;0),"")</f>
        <v/>
      </c>
      <c r="J120">
        <f>EnterData!F124</f>
        <v>0</v>
      </c>
      <c r="K120" t="str" cm="1">
        <f t="array" ref="K120">IFERROR(IF(G120&lt;&gt;"",_xlfn.ANCHORARRAY(G120),IF(OR(J120=0,J120=""),TRANSPOSE(_xlfn.ANCHORARRAY(Make.Trt!AK$2)),TRANSPOSE(_xlfn._xlws.FILTER('Rot.Out'!Q:Q,('Rot.Out'!O:O=ED.LookUps!J120)*('Rot.Out'!V:V&lt;&gt;"Yes"))))),"Error please report")</f>
        <v>Error No Treatment Names Specified</v>
      </c>
      <c r="FU120" t="str" cm="1">
        <f t="array" ref="FU120">IFERROR(IF(J120=0,TRANSPOSE(_xlfn.ANCHORARRAY(Intercrop!AS$1)),TRANSPOSE(_xlfn._xlws.FILTER('Rot.Out'!Q:Q,('Rot.Out'!O:O=ED.LookUps!J120)*('Rot.Out'!V:V="Yes")))),"")</f>
        <v>None</v>
      </c>
    </row>
    <row r="121" spans="1:177" x14ac:dyDescent="0.5">
      <c r="A121">
        <f>EnterData!E125</f>
        <v>0</v>
      </c>
      <c r="B121" t="str" cm="1">
        <f t="array" ref="B121">IF(OR(A121="",A121=0),"",IFERROR(_xlfn._xlws.FILTER(Int.Out!C$2:F$32,Int.Out!B$2:B$32=ED.LookUps!A121),""))</f>
        <v/>
      </c>
      <c r="G121" t="str" cm="1">
        <f t="array" ref="G121">IFERROR(_xlfn._xlws.FILTER(_xlfn.ANCHORARRAY(B121),_xlfn.ANCHORARRAY(B121)&lt;&gt;0),"")</f>
        <v/>
      </c>
      <c r="J121">
        <f>EnterData!F125</f>
        <v>0</v>
      </c>
      <c r="K121" t="str" cm="1">
        <f t="array" ref="K121">IFERROR(IF(G121&lt;&gt;"",_xlfn.ANCHORARRAY(G121),IF(OR(J121=0,J121=""),TRANSPOSE(_xlfn.ANCHORARRAY(Make.Trt!AK$2)),TRANSPOSE(_xlfn._xlws.FILTER('Rot.Out'!Q:Q,('Rot.Out'!O:O=ED.LookUps!J121)*('Rot.Out'!V:V&lt;&gt;"Yes"))))),"Error please report")</f>
        <v>Error No Treatment Names Specified</v>
      </c>
      <c r="FU121" t="str" cm="1">
        <f t="array" ref="FU121">IFERROR(IF(J121=0,TRANSPOSE(_xlfn.ANCHORARRAY(Intercrop!AS$1)),TRANSPOSE(_xlfn._xlws.FILTER('Rot.Out'!Q:Q,('Rot.Out'!O:O=ED.LookUps!J121)*('Rot.Out'!V:V="Yes")))),"")</f>
        <v>None</v>
      </c>
    </row>
    <row r="122" spans="1:177" x14ac:dyDescent="0.5">
      <c r="A122">
        <f>EnterData!E126</f>
        <v>0</v>
      </c>
      <c r="B122" t="str" cm="1">
        <f t="array" ref="B122">IF(OR(A122="",A122=0),"",IFERROR(_xlfn._xlws.FILTER(Int.Out!C$2:F$32,Int.Out!B$2:B$32=ED.LookUps!A122),""))</f>
        <v/>
      </c>
      <c r="G122" t="str" cm="1">
        <f t="array" ref="G122">IFERROR(_xlfn._xlws.FILTER(_xlfn.ANCHORARRAY(B122),_xlfn.ANCHORARRAY(B122)&lt;&gt;0),"")</f>
        <v/>
      </c>
      <c r="J122">
        <f>EnterData!F126</f>
        <v>0</v>
      </c>
      <c r="K122" t="str" cm="1">
        <f t="array" ref="K122">IFERROR(IF(G122&lt;&gt;"",_xlfn.ANCHORARRAY(G122),IF(OR(J122=0,J122=""),TRANSPOSE(_xlfn.ANCHORARRAY(Make.Trt!AK$2)),TRANSPOSE(_xlfn._xlws.FILTER('Rot.Out'!Q:Q,('Rot.Out'!O:O=ED.LookUps!J122)*('Rot.Out'!V:V&lt;&gt;"Yes"))))),"Error please report")</f>
        <v>Error No Treatment Names Specified</v>
      </c>
      <c r="FU122" t="str" cm="1">
        <f t="array" ref="FU122">IFERROR(IF(J122=0,TRANSPOSE(_xlfn.ANCHORARRAY(Intercrop!AS$1)),TRANSPOSE(_xlfn._xlws.FILTER('Rot.Out'!Q:Q,('Rot.Out'!O:O=ED.LookUps!J122)*('Rot.Out'!V:V="Yes")))),"")</f>
        <v>None</v>
      </c>
    </row>
    <row r="123" spans="1:177" x14ac:dyDescent="0.5">
      <c r="A123">
        <f>EnterData!E127</f>
        <v>0</v>
      </c>
      <c r="B123" t="str" cm="1">
        <f t="array" ref="B123">IF(OR(A123="",A123=0),"",IFERROR(_xlfn._xlws.FILTER(Int.Out!C$2:F$32,Int.Out!B$2:B$32=ED.LookUps!A123),""))</f>
        <v/>
      </c>
      <c r="G123" t="str" cm="1">
        <f t="array" ref="G123">IFERROR(_xlfn._xlws.FILTER(_xlfn.ANCHORARRAY(B123),_xlfn.ANCHORARRAY(B123)&lt;&gt;0),"")</f>
        <v/>
      </c>
      <c r="J123">
        <f>EnterData!F127</f>
        <v>0</v>
      </c>
      <c r="K123" t="str" cm="1">
        <f t="array" ref="K123">IFERROR(IF(G123&lt;&gt;"",_xlfn.ANCHORARRAY(G123),IF(OR(J123=0,J123=""),TRANSPOSE(_xlfn.ANCHORARRAY(Make.Trt!AK$2)),TRANSPOSE(_xlfn._xlws.FILTER('Rot.Out'!Q:Q,('Rot.Out'!O:O=ED.LookUps!J123)*('Rot.Out'!V:V&lt;&gt;"Yes"))))),"Error please report")</f>
        <v>Error No Treatment Names Specified</v>
      </c>
      <c r="FU123" t="str" cm="1">
        <f t="array" ref="FU123">IFERROR(IF(J123=0,TRANSPOSE(_xlfn.ANCHORARRAY(Intercrop!AS$1)),TRANSPOSE(_xlfn._xlws.FILTER('Rot.Out'!Q:Q,('Rot.Out'!O:O=ED.LookUps!J123)*('Rot.Out'!V:V="Yes")))),"")</f>
        <v>None</v>
      </c>
    </row>
    <row r="124" spans="1:177" x14ac:dyDescent="0.5">
      <c r="A124">
        <f>EnterData!E128</f>
        <v>0</v>
      </c>
      <c r="B124" t="str" cm="1">
        <f t="array" ref="B124">IF(OR(A124="",A124=0),"",IFERROR(_xlfn._xlws.FILTER(Int.Out!C$2:F$32,Int.Out!B$2:B$32=ED.LookUps!A124),""))</f>
        <v/>
      </c>
      <c r="G124" t="str" cm="1">
        <f t="array" ref="G124">IFERROR(_xlfn._xlws.FILTER(_xlfn.ANCHORARRAY(B124),_xlfn.ANCHORARRAY(B124)&lt;&gt;0),"")</f>
        <v/>
      </c>
      <c r="J124">
        <f>EnterData!F128</f>
        <v>0</v>
      </c>
      <c r="K124" t="str" cm="1">
        <f t="array" ref="K124">IFERROR(IF(G124&lt;&gt;"",_xlfn.ANCHORARRAY(G124),IF(OR(J124=0,J124=""),TRANSPOSE(_xlfn.ANCHORARRAY(Make.Trt!AK$2)),TRANSPOSE(_xlfn._xlws.FILTER('Rot.Out'!Q:Q,('Rot.Out'!O:O=ED.LookUps!J124)*('Rot.Out'!V:V&lt;&gt;"Yes"))))),"Error please report")</f>
        <v>Error No Treatment Names Specified</v>
      </c>
      <c r="FU124" t="str" cm="1">
        <f t="array" ref="FU124">IFERROR(IF(J124=0,TRANSPOSE(_xlfn.ANCHORARRAY(Intercrop!AS$1)),TRANSPOSE(_xlfn._xlws.FILTER('Rot.Out'!Q:Q,('Rot.Out'!O:O=ED.LookUps!J124)*('Rot.Out'!V:V="Yes")))),"")</f>
        <v>None</v>
      </c>
    </row>
    <row r="125" spans="1:177" x14ac:dyDescent="0.5">
      <c r="A125">
        <f>EnterData!E129</f>
        <v>0</v>
      </c>
      <c r="B125" t="str" cm="1">
        <f t="array" ref="B125">IF(OR(A125="",A125=0),"",IFERROR(_xlfn._xlws.FILTER(Int.Out!C$2:F$32,Int.Out!B$2:B$32=ED.LookUps!A125),""))</f>
        <v/>
      </c>
      <c r="G125" t="str" cm="1">
        <f t="array" ref="G125">IFERROR(_xlfn._xlws.FILTER(_xlfn.ANCHORARRAY(B125),_xlfn.ANCHORARRAY(B125)&lt;&gt;0),"")</f>
        <v/>
      </c>
      <c r="J125">
        <f>EnterData!F129</f>
        <v>0</v>
      </c>
      <c r="K125" t="str" cm="1">
        <f t="array" ref="K125">IFERROR(IF(G125&lt;&gt;"",_xlfn.ANCHORARRAY(G125),IF(OR(J125=0,J125=""),TRANSPOSE(_xlfn.ANCHORARRAY(Make.Trt!AK$2)),TRANSPOSE(_xlfn._xlws.FILTER('Rot.Out'!Q:Q,('Rot.Out'!O:O=ED.LookUps!J125)*('Rot.Out'!V:V&lt;&gt;"Yes"))))),"Error please report")</f>
        <v>Error No Treatment Names Specified</v>
      </c>
      <c r="FU125" t="str" cm="1">
        <f t="array" ref="FU125">IFERROR(IF(J125=0,TRANSPOSE(_xlfn.ANCHORARRAY(Intercrop!AS$1)),TRANSPOSE(_xlfn._xlws.FILTER('Rot.Out'!Q:Q,('Rot.Out'!O:O=ED.LookUps!J125)*('Rot.Out'!V:V="Yes")))),"")</f>
        <v>None</v>
      </c>
    </row>
    <row r="126" spans="1:177" x14ac:dyDescent="0.5">
      <c r="A126">
        <f>EnterData!E130</f>
        <v>0</v>
      </c>
      <c r="B126" t="str" cm="1">
        <f t="array" ref="B126">IF(OR(A126="",A126=0),"",IFERROR(_xlfn._xlws.FILTER(Int.Out!C$2:F$32,Int.Out!B$2:B$32=ED.LookUps!A126),""))</f>
        <v/>
      </c>
      <c r="G126" t="str" cm="1">
        <f t="array" ref="G126">IFERROR(_xlfn._xlws.FILTER(_xlfn.ANCHORARRAY(B126),_xlfn.ANCHORARRAY(B126)&lt;&gt;0),"")</f>
        <v/>
      </c>
      <c r="J126">
        <f>EnterData!F130</f>
        <v>0</v>
      </c>
      <c r="K126" t="str" cm="1">
        <f t="array" ref="K126">IFERROR(IF(G126&lt;&gt;"",_xlfn.ANCHORARRAY(G126),IF(OR(J126=0,J126=""),TRANSPOSE(_xlfn.ANCHORARRAY(Make.Trt!AK$2)),TRANSPOSE(_xlfn._xlws.FILTER('Rot.Out'!Q:Q,('Rot.Out'!O:O=ED.LookUps!J126)*('Rot.Out'!V:V&lt;&gt;"Yes"))))),"Error please report")</f>
        <v>Error No Treatment Names Specified</v>
      </c>
      <c r="FU126" t="str" cm="1">
        <f t="array" ref="FU126">IFERROR(IF(J126=0,TRANSPOSE(_xlfn.ANCHORARRAY(Intercrop!AS$1)),TRANSPOSE(_xlfn._xlws.FILTER('Rot.Out'!Q:Q,('Rot.Out'!O:O=ED.LookUps!J126)*('Rot.Out'!V:V="Yes")))),"")</f>
        <v>None</v>
      </c>
    </row>
    <row r="127" spans="1:177" x14ac:dyDescent="0.5">
      <c r="A127">
        <f>EnterData!E131</f>
        <v>0</v>
      </c>
      <c r="B127" t="str" cm="1">
        <f t="array" ref="B127">IF(OR(A127="",A127=0),"",IFERROR(_xlfn._xlws.FILTER(Int.Out!C$2:F$32,Int.Out!B$2:B$32=ED.LookUps!A127),""))</f>
        <v/>
      </c>
      <c r="G127" t="str" cm="1">
        <f t="array" ref="G127">IFERROR(_xlfn._xlws.FILTER(_xlfn.ANCHORARRAY(B127),_xlfn.ANCHORARRAY(B127)&lt;&gt;0),"")</f>
        <v/>
      </c>
      <c r="J127">
        <f>EnterData!F131</f>
        <v>0</v>
      </c>
      <c r="K127" t="str" cm="1">
        <f t="array" ref="K127">IFERROR(IF(G127&lt;&gt;"",_xlfn.ANCHORARRAY(G127),IF(OR(J127=0,J127=""),TRANSPOSE(_xlfn.ANCHORARRAY(Make.Trt!AK$2)),TRANSPOSE(_xlfn._xlws.FILTER('Rot.Out'!Q:Q,('Rot.Out'!O:O=ED.LookUps!J127)*('Rot.Out'!V:V&lt;&gt;"Yes"))))),"Error please report")</f>
        <v>Error No Treatment Names Specified</v>
      </c>
      <c r="FU127" t="str" cm="1">
        <f t="array" ref="FU127">IFERROR(IF(J127=0,TRANSPOSE(_xlfn.ANCHORARRAY(Intercrop!AS$1)),TRANSPOSE(_xlfn._xlws.FILTER('Rot.Out'!Q:Q,('Rot.Out'!O:O=ED.LookUps!J127)*('Rot.Out'!V:V="Yes")))),"")</f>
        <v>None</v>
      </c>
    </row>
    <row r="128" spans="1:177" x14ac:dyDescent="0.5">
      <c r="A128">
        <f>EnterData!E132</f>
        <v>0</v>
      </c>
      <c r="B128" t="str" cm="1">
        <f t="array" ref="B128">IF(OR(A128="",A128=0),"",IFERROR(_xlfn._xlws.FILTER(Int.Out!C$2:F$32,Int.Out!B$2:B$32=ED.LookUps!A128),""))</f>
        <v/>
      </c>
      <c r="G128" t="str" cm="1">
        <f t="array" ref="G128">IFERROR(_xlfn._xlws.FILTER(_xlfn.ANCHORARRAY(B128),_xlfn.ANCHORARRAY(B128)&lt;&gt;0),"")</f>
        <v/>
      </c>
      <c r="J128">
        <f>EnterData!F132</f>
        <v>0</v>
      </c>
      <c r="K128" t="str" cm="1">
        <f t="array" ref="K128">IFERROR(IF(G128&lt;&gt;"",_xlfn.ANCHORARRAY(G128),IF(OR(J128=0,J128=""),TRANSPOSE(_xlfn.ANCHORARRAY(Make.Trt!AK$2)),TRANSPOSE(_xlfn._xlws.FILTER('Rot.Out'!Q:Q,('Rot.Out'!O:O=ED.LookUps!J128)*('Rot.Out'!V:V&lt;&gt;"Yes"))))),"Error please report")</f>
        <v>Error No Treatment Names Specified</v>
      </c>
      <c r="FU128" t="str" cm="1">
        <f t="array" ref="FU128">IFERROR(IF(J128=0,TRANSPOSE(_xlfn.ANCHORARRAY(Intercrop!AS$1)),TRANSPOSE(_xlfn._xlws.FILTER('Rot.Out'!Q:Q,('Rot.Out'!O:O=ED.LookUps!J128)*('Rot.Out'!V:V="Yes")))),"")</f>
        <v>None</v>
      </c>
    </row>
    <row r="129" spans="1:177" x14ac:dyDescent="0.5">
      <c r="A129">
        <f>EnterData!E133</f>
        <v>0</v>
      </c>
      <c r="B129" t="str" cm="1">
        <f t="array" ref="B129">IF(OR(A129="",A129=0),"",IFERROR(_xlfn._xlws.FILTER(Int.Out!C$2:F$32,Int.Out!B$2:B$32=ED.LookUps!A129),""))</f>
        <v/>
      </c>
      <c r="G129" t="str" cm="1">
        <f t="array" ref="G129">IFERROR(_xlfn._xlws.FILTER(_xlfn.ANCHORARRAY(B129),_xlfn.ANCHORARRAY(B129)&lt;&gt;0),"")</f>
        <v/>
      </c>
      <c r="J129">
        <f>EnterData!F133</f>
        <v>0</v>
      </c>
      <c r="K129" t="str" cm="1">
        <f t="array" ref="K129">IFERROR(IF(G129&lt;&gt;"",_xlfn.ANCHORARRAY(G129),IF(OR(J129=0,J129=""),TRANSPOSE(_xlfn.ANCHORARRAY(Make.Trt!AK$2)),TRANSPOSE(_xlfn._xlws.FILTER('Rot.Out'!Q:Q,('Rot.Out'!O:O=ED.LookUps!J129)*('Rot.Out'!V:V&lt;&gt;"Yes"))))),"Error please report")</f>
        <v>Error No Treatment Names Specified</v>
      </c>
      <c r="FU129" t="str" cm="1">
        <f t="array" ref="FU129">IFERROR(IF(J129=0,TRANSPOSE(_xlfn.ANCHORARRAY(Intercrop!AS$1)),TRANSPOSE(_xlfn._xlws.FILTER('Rot.Out'!Q:Q,('Rot.Out'!O:O=ED.LookUps!J129)*('Rot.Out'!V:V="Yes")))),"")</f>
        <v>None</v>
      </c>
    </row>
    <row r="130" spans="1:177" x14ac:dyDescent="0.5">
      <c r="A130">
        <f>EnterData!E134</f>
        <v>0</v>
      </c>
      <c r="B130" t="str" cm="1">
        <f t="array" ref="B130">IF(OR(A130="",A130=0),"",IFERROR(_xlfn._xlws.FILTER(Int.Out!C$2:F$32,Int.Out!B$2:B$32=ED.LookUps!A130),""))</f>
        <v/>
      </c>
      <c r="G130" t="str" cm="1">
        <f t="array" ref="G130">IFERROR(_xlfn._xlws.FILTER(_xlfn.ANCHORARRAY(B130),_xlfn.ANCHORARRAY(B130)&lt;&gt;0),"")</f>
        <v/>
      </c>
      <c r="J130">
        <f>EnterData!F134</f>
        <v>0</v>
      </c>
      <c r="K130" t="str" cm="1">
        <f t="array" ref="K130">IFERROR(IF(G130&lt;&gt;"",_xlfn.ANCHORARRAY(G130),IF(OR(J130=0,J130=""),TRANSPOSE(_xlfn.ANCHORARRAY(Make.Trt!AK$2)),TRANSPOSE(_xlfn._xlws.FILTER('Rot.Out'!Q:Q,('Rot.Out'!O:O=ED.LookUps!J130)*('Rot.Out'!V:V&lt;&gt;"Yes"))))),"Error please report")</f>
        <v>Error No Treatment Names Specified</v>
      </c>
      <c r="FU130" t="str" cm="1">
        <f t="array" ref="FU130">IFERROR(IF(J130=0,TRANSPOSE(_xlfn.ANCHORARRAY(Intercrop!AS$1)),TRANSPOSE(_xlfn._xlws.FILTER('Rot.Out'!Q:Q,('Rot.Out'!O:O=ED.LookUps!J130)*('Rot.Out'!V:V="Yes")))),"")</f>
        <v>None</v>
      </c>
    </row>
    <row r="131" spans="1:177" x14ac:dyDescent="0.5">
      <c r="A131">
        <f>EnterData!E135</f>
        <v>0</v>
      </c>
      <c r="B131" t="str" cm="1">
        <f t="array" ref="B131">IF(OR(A131="",A131=0),"",IFERROR(_xlfn._xlws.FILTER(Int.Out!C$2:F$32,Int.Out!B$2:B$32=ED.LookUps!A131),""))</f>
        <v/>
      </c>
      <c r="G131" t="str" cm="1">
        <f t="array" ref="G131">IFERROR(_xlfn._xlws.FILTER(_xlfn.ANCHORARRAY(B131),_xlfn.ANCHORARRAY(B131)&lt;&gt;0),"")</f>
        <v/>
      </c>
      <c r="J131">
        <f>EnterData!F135</f>
        <v>0</v>
      </c>
      <c r="K131" t="str" cm="1">
        <f t="array" ref="K131">IFERROR(IF(G131&lt;&gt;"",_xlfn.ANCHORARRAY(G131),IF(OR(J131=0,J131=""),TRANSPOSE(_xlfn.ANCHORARRAY(Make.Trt!AK$2)),TRANSPOSE(_xlfn._xlws.FILTER('Rot.Out'!Q:Q,('Rot.Out'!O:O=ED.LookUps!J131)*('Rot.Out'!V:V&lt;&gt;"Yes"))))),"Error please report")</f>
        <v>Error No Treatment Names Specified</v>
      </c>
      <c r="FU131" t="str" cm="1">
        <f t="array" ref="FU131">IFERROR(IF(J131=0,TRANSPOSE(_xlfn.ANCHORARRAY(Intercrop!AS$1)),TRANSPOSE(_xlfn._xlws.FILTER('Rot.Out'!Q:Q,('Rot.Out'!O:O=ED.LookUps!J131)*('Rot.Out'!V:V="Yes")))),"")</f>
        <v>None</v>
      </c>
    </row>
    <row r="132" spans="1:177" x14ac:dyDescent="0.5">
      <c r="A132">
        <f>EnterData!E136</f>
        <v>0</v>
      </c>
      <c r="B132" t="str" cm="1">
        <f t="array" ref="B132">IF(OR(A132="",A132=0),"",IFERROR(_xlfn._xlws.FILTER(Int.Out!C$2:F$32,Int.Out!B$2:B$32=ED.LookUps!A132),""))</f>
        <v/>
      </c>
      <c r="G132" t="str" cm="1">
        <f t="array" ref="G132">IFERROR(_xlfn._xlws.FILTER(_xlfn.ANCHORARRAY(B132),_xlfn.ANCHORARRAY(B132)&lt;&gt;0),"")</f>
        <v/>
      </c>
      <c r="J132">
        <f>EnterData!F136</f>
        <v>0</v>
      </c>
      <c r="K132" t="str" cm="1">
        <f t="array" ref="K132">IFERROR(IF(G132&lt;&gt;"",_xlfn.ANCHORARRAY(G132),IF(OR(J132=0,J132=""),TRANSPOSE(_xlfn.ANCHORARRAY(Make.Trt!AK$2)),TRANSPOSE(_xlfn._xlws.FILTER('Rot.Out'!Q:Q,('Rot.Out'!O:O=ED.LookUps!J132)*('Rot.Out'!V:V&lt;&gt;"Yes"))))),"Error please report")</f>
        <v>Error No Treatment Names Specified</v>
      </c>
      <c r="FU132" t="str" cm="1">
        <f t="array" ref="FU132">IFERROR(IF(J132=0,TRANSPOSE(_xlfn.ANCHORARRAY(Intercrop!AS$1)),TRANSPOSE(_xlfn._xlws.FILTER('Rot.Out'!Q:Q,('Rot.Out'!O:O=ED.LookUps!J132)*('Rot.Out'!V:V="Yes")))),"")</f>
        <v>None</v>
      </c>
    </row>
    <row r="133" spans="1:177" x14ac:dyDescent="0.5">
      <c r="A133">
        <f>EnterData!E137</f>
        <v>0</v>
      </c>
      <c r="B133" t="str" cm="1">
        <f t="array" ref="B133">IF(OR(A133="",A133=0),"",IFERROR(_xlfn._xlws.FILTER(Int.Out!C$2:F$32,Int.Out!B$2:B$32=ED.LookUps!A133),""))</f>
        <v/>
      </c>
      <c r="G133" t="str" cm="1">
        <f t="array" ref="G133">IFERROR(_xlfn._xlws.FILTER(_xlfn.ANCHORARRAY(B133),_xlfn.ANCHORARRAY(B133)&lt;&gt;0),"")</f>
        <v/>
      </c>
      <c r="J133">
        <f>EnterData!F137</f>
        <v>0</v>
      </c>
      <c r="K133" t="str" cm="1">
        <f t="array" ref="K133">IFERROR(IF(G133&lt;&gt;"",_xlfn.ANCHORARRAY(G133),IF(OR(J133=0,J133=""),TRANSPOSE(_xlfn.ANCHORARRAY(Make.Trt!AK$2)),TRANSPOSE(_xlfn._xlws.FILTER('Rot.Out'!Q:Q,('Rot.Out'!O:O=ED.LookUps!J133)*('Rot.Out'!V:V&lt;&gt;"Yes"))))),"Error please report")</f>
        <v>Error No Treatment Names Specified</v>
      </c>
      <c r="FU133" t="str" cm="1">
        <f t="array" ref="FU133">IFERROR(IF(J133=0,TRANSPOSE(_xlfn.ANCHORARRAY(Intercrop!AS$1)),TRANSPOSE(_xlfn._xlws.FILTER('Rot.Out'!Q:Q,('Rot.Out'!O:O=ED.LookUps!J133)*('Rot.Out'!V:V="Yes")))),"")</f>
        <v>None</v>
      </c>
    </row>
    <row r="134" spans="1:177" x14ac:dyDescent="0.5">
      <c r="A134">
        <f>EnterData!E138</f>
        <v>0</v>
      </c>
      <c r="B134" t="str" cm="1">
        <f t="array" ref="B134">IF(OR(A134="",A134=0),"",IFERROR(_xlfn._xlws.FILTER(Int.Out!C$2:F$32,Int.Out!B$2:B$32=ED.LookUps!A134),""))</f>
        <v/>
      </c>
      <c r="G134" t="str" cm="1">
        <f t="array" ref="G134">IFERROR(_xlfn._xlws.FILTER(_xlfn.ANCHORARRAY(B134),_xlfn.ANCHORARRAY(B134)&lt;&gt;0),"")</f>
        <v/>
      </c>
      <c r="J134">
        <f>EnterData!F138</f>
        <v>0</v>
      </c>
      <c r="K134" t="str" cm="1">
        <f t="array" ref="K134">IFERROR(IF(G134&lt;&gt;"",_xlfn.ANCHORARRAY(G134),IF(OR(J134=0,J134=""),TRANSPOSE(_xlfn.ANCHORARRAY(Make.Trt!AK$2)),TRANSPOSE(_xlfn._xlws.FILTER('Rot.Out'!Q:Q,('Rot.Out'!O:O=ED.LookUps!J134)*('Rot.Out'!V:V&lt;&gt;"Yes"))))),"Error please report")</f>
        <v>Error No Treatment Names Specified</v>
      </c>
      <c r="FU134" t="str" cm="1">
        <f t="array" ref="FU134">IFERROR(IF(J134=0,TRANSPOSE(_xlfn.ANCHORARRAY(Intercrop!AS$1)),TRANSPOSE(_xlfn._xlws.FILTER('Rot.Out'!Q:Q,('Rot.Out'!O:O=ED.LookUps!J134)*('Rot.Out'!V:V="Yes")))),"")</f>
        <v>None</v>
      </c>
    </row>
    <row r="135" spans="1:177" x14ac:dyDescent="0.5">
      <c r="A135">
        <f>EnterData!E139</f>
        <v>0</v>
      </c>
      <c r="B135" t="str" cm="1">
        <f t="array" ref="B135">IF(OR(A135="",A135=0),"",IFERROR(_xlfn._xlws.FILTER(Int.Out!C$2:F$32,Int.Out!B$2:B$32=ED.LookUps!A135),""))</f>
        <v/>
      </c>
      <c r="G135" t="str" cm="1">
        <f t="array" ref="G135">IFERROR(_xlfn._xlws.FILTER(_xlfn.ANCHORARRAY(B135),_xlfn.ANCHORARRAY(B135)&lt;&gt;0),"")</f>
        <v/>
      </c>
      <c r="J135">
        <f>EnterData!F139</f>
        <v>0</v>
      </c>
      <c r="K135" t="str" cm="1">
        <f t="array" ref="K135">IFERROR(IF(G135&lt;&gt;"",_xlfn.ANCHORARRAY(G135),IF(OR(J135=0,J135=""),TRANSPOSE(_xlfn.ANCHORARRAY(Make.Trt!AK$2)),TRANSPOSE(_xlfn._xlws.FILTER('Rot.Out'!Q:Q,('Rot.Out'!O:O=ED.LookUps!J135)*('Rot.Out'!V:V&lt;&gt;"Yes"))))),"Error please report")</f>
        <v>Error No Treatment Names Specified</v>
      </c>
      <c r="FU135" t="str" cm="1">
        <f t="array" ref="FU135">IFERROR(IF(J135=0,TRANSPOSE(_xlfn.ANCHORARRAY(Intercrop!AS$1)),TRANSPOSE(_xlfn._xlws.FILTER('Rot.Out'!Q:Q,('Rot.Out'!O:O=ED.LookUps!J135)*('Rot.Out'!V:V="Yes")))),"")</f>
        <v>None</v>
      </c>
    </row>
    <row r="136" spans="1:177" x14ac:dyDescent="0.5">
      <c r="A136">
        <f>EnterData!E140</f>
        <v>0</v>
      </c>
      <c r="B136" t="str" cm="1">
        <f t="array" ref="B136">IF(OR(A136="",A136=0),"",IFERROR(_xlfn._xlws.FILTER(Int.Out!C$2:F$32,Int.Out!B$2:B$32=ED.LookUps!A136),""))</f>
        <v/>
      </c>
      <c r="G136" t="str" cm="1">
        <f t="array" ref="G136">IFERROR(_xlfn._xlws.FILTER(_xlfn.ANCHORARRAY(B136),_xlfn.ANCHORARRAY(B136)&lt;&gt;0),"")</f>
        <v/>
      </c>
      <c r="J136">
        <f>EnterData!F140</f>
        <v>0</v>
      </c>
      <c r="K136" t="str" cm="1">
        <f t="array" ref="K136">IFERROR(IF(G136&lt;&gt;"",_xlfn.ANCHORARRAY(G136),IF(OR(J136=0,J136=""),TRANSPOSE(_xlfn.ANCHORARRAY(Make.Trt!AK$2)),TRANSPOSE(_xlfn._xlws.FILTER('Rot.Out'!Q:Q,('Rot.Out'!O:O=ED.LookUps!J136)*('Rot.Out'!V:V&lt;&gt;"Yes"))))),"Error please report")</f>
        <v>Error No Treatment Names Specified</v>
      </c>
      <c r="FU136" t="str" cm="1">
        <f t="array" ref="FU136">IFERROR(IF(J136=0,TRANSPOSE(_xlfn.ANCHORARRAY(Intercrop!AS$1)),TRANSPOSE(_xlfn._xlws.FILTER('Rot.Out'!Q:Q,('Rot.Out'!O:O=ED.LookUps!J136)*('Rot.Out'!V:V="Yes")))),"")</f>
        <v>None</v>
      </c>
    </row>
    <row r="137" spans="1:177" x14ac:dyDescent="0.5">
      <c r="A137">
        <f>EnterData!E141</f>
        <v>0</v>
      </c>
      <c r="B137" t="str" cm="1">
        <f t="array" ref="B137">IF(OR(A137="",A137=0),"",IFERROR(_xlfn._xlws.FILTER(Int.Out!C$2:F$32,Int.Out!B$2:B$32=ED.LookUps!A137),""))</f>
        <v/>
      </c>
      <c r="G137" t="str" cm="1">
        <f t="array" ref="G137">IFERROR(_xlfn._xlws.FILTER(_xlfn.ANCHORARRAY(B137),_xlfn.ANCHORARRAY(B137)&lt;&gt;0),"")</f>
        <v/>
      </c>
      <c r="J137">
        <f>EnterData!F141</f>
        <v>0</v>
      </c>
      <c r="K137" t="str" cm="1">
        <f t="array" ref="K137">IFERROR(IF(G137&lt;&gt;"",_xlfn.ANCHORARRAY(G137),IF(OR(J137=0,J137=""),TRANSPOSE(_xlfn.ANCHORARRAY(Make.Trt!AK$2)),TRANSPOSE(_xlfn._xlws.FILTER('Rot.Out'!Q:Q,('Rot.Out'!O:O=ED.LookUps!J137)*('Rot.Out'!V:V&lt;&gt;"Yes"))))),"Error please report")</f>
        <v>Error No Treatment Names Specified</v>
      </c>
      <c r="FU137" t="str" cm="1">
        <f t="array" ref="FU137">IFERROR(IF(J137=0,TRANSPOSE(_xlfn.ANCHORARRAY(Intercrop!AS$1)),TRANSPOSE(_xlfn._xlws.FILTER('Rot.Out'!Q:Q,('Rot.Out'!O:O=ED.LookUps!J137)*('Rot.Out'!V:V="Yes")))),"")</f>
        <v>None</v>
      </c>
    </row>
    <row r="138" spans="1:177" x14ac:dyDescent="0.5">
      <c r="A138">
        <f>EnterData!E142</f>
        <v>0</v>
      </c>
      <c r="B138" t="str" cm="1">
        <f t="array" ref="B138">IF(OR(A138="",A138=0),"",IFERROR(_xlfn._xlws.FILTER(Int.Out!C$2:F$32,Int.Out!B$2:B$32=ED.LookUps!A138),""))</f>
        <v/>
      </c>
      <c r="G138" t="str" cm="1">
        <f t="array" ref="G138">IFERROR(_xlfn._xlws.FILTER(_xlfn.ANCHORARRAY(B138),_xlfn.ANCHORARRAY(B138)&lt;&gt;0),"")</f>
        <v/>
      </c>
      <c r="J138">
        <f>EnterData!F142</f>
        <v>0</v>
      </c>
      <c r="K138" t="str" cm="1">
        <f t="array" ref="K138">IFERROR(IF(G138&lt;&gt;"",_xlfn.ANCHORARRAY(G138),IF(OR(J138=0,J138=""),TRANSPOSE(_xlfn.ANCHORARRAY(Make.Trt!AK$2)),TRANSPOSE(_xlfn._xlws.FILTER('Rot.Out'!Q:Q,('Rot.Out'!O:O=ED.LookUps!J138)*('Rot.Out'!V:V&lt;&gt;"Yes"))))),"Error please report")</f>
        <v>Error No Treatment Names Specified</v>
      </c>
      <c r="FU138" t="str" cm="1">
        <f t="array" ref="FU138">IFERROR(IF(J138=0,TRANSPOSE(_xlfn.ANCHORARRAY(Intercrop!AS$1)),TRANSPOSE(_xlfn._xlws.FILTER('Rot.Out'!Q:Q,('Rot.Out'!O:O=ED.LookUps!J138)*('Rot.Out'!V:V="Yes")))),"")</f>
        <v>None</v>
      </c>
    </row>
    <row r="139" spans="1:177" x14ac:dyDescent="0.5">
      <c r="A139">
        <f>EnterData!E143</f>
        <v>0</v>
      </c>
      <c r="B139" t="str" cm="1">
        <f t="array" ref="B139">IF(OR(A139="",A139=0),"",IFERROR(_xlfn._xlws.FILTER(Int.Out!C$2:F$32,Int.Out!B$2:B$32=ED.LookUps!A139),""))</f>
        <v/>
      </c>
      <c r="G139" t="str" cm="1">
        <f t="array" ref="G139">IFERROR(_xlfn._xlws.FILTER(_xlfn.ANCHORARRAY(B139),_xlfn.ANCHORARRAY(B139)&lt;&gt;0),"")</f>
        <v/>
      </c>
      <c r="J139">
        <f>EnterData!F143</f>
        <v>0</v>
      </c>
      <c r="K139" t="str" cm="1">
        <f t="array" ref="K139">IFERROR(IF(G139&lt;&gt;"",_xlfn.ANCHORARRAY(G139),IF(OR(J139=0,J139=""),TRANSPOSE(_xlfn.ANCHORARRAY(Make.Trt!AK$2)),TRANSPOSE(_xlfn._xlws.FILTER('Rot.Out'!Q:Q,('Rot.Out'!O:O=ED.LookUps!J139)*('Rot.Out'!V:V&lt;&gt;"Yes"))))),"Error please report")</f>
        <v>Error No Treatment Names Specified</v>
      </c>
      <c r="FU139" t="str" cm="1">
        <f t="array" ref="FU139">IFERROR(IF(J139=0,TRANSPOSE(_xlfn.ANCHORARRAY(Intercrop!AS$1)),TRANSPOSE(_xlfn._xlws.FILTER('Rot.Out'!Q:Q,('Rot.Out'!O:O=ED.LookUps!J139)*('Rot.Out'!V:V="Yes")))),"")</f>
        <v>None</v>
      </c>
    </row>
    <row r="140" spans="1:177" x14ac:dyDescent="0.5">
      <c r="A140">
        <f>EnterData!E144</f>
        <v>0</v>
      </c>
      <c r="B140" t="str" cm="1">
        <f t="array" ref="B140">IF(OR(A140="",A140=0),"",IFERROR(_xlfn._xlws.FILTER(Int.Out!C$2:F$32,Int.Out!B$2:B$32=ED.LookUps!A140),""))</f>
        <v/>
      </c>
      <c r="G140" t="str" cm="1">
        <f t="array" ref="G140">IFERROR(_xlfn._xlws.FILTER(_xlfn.ANCHORARRAY(B140),_xlfn.ANCHORARRAY(B140)&lt;&gt;0),"")</f>
        <v/>
      </c>
      <c r="J140">
        <f>EnterData!F144</f>
        <v>0</v>
      </c>
      <c r="K140" t="str" cm="1">
        <f t="array" ref="K140">IFERROR(IF(G140&lt;&gt;"",_xlfn.ANCHORARRAY(G140),IF(OR(J140=0,J140=""),TRANSPOSE(_xlfn.ANCHORARRAY(Make.Trt!AK$2)),TRANSPOSE(_xlfn._xlws.FILTER('Rot.Out'!Q:Q,('Rot.Out'!O:O=ED.LookUps!J140)*('Rot.Out'!V:V&lt;&gt;"Yes"))))),"Error please report")</f>
        <v>Error No Treatment Names Specified</v>
      </c>
      <c r="FU140" t="str" cm="1">
        <f t="array" ref="FU140">IFERROR(IF(J140=0,TRANSPOSE(_xlfn.ANCHORARRAY(Intercrop!AS$1)),TRANSPOSE(_xlfn._xlws.FILTER('Rot.Out'!Q:Q,('Rot.Out'!O:O=ED.LookUps!J140)*('Rot.Out'!V:V="Yes")))),"")</f>
        <v>None</v>
      </c>
    </row>
    <row r="141" spans="1:177" x14ac:dyDescent="0.5">
      <c r="A141">
        <f>EnterData!E145</f>
        <v>0</v>
      </c>
      <c r="B141" t="str" cm="1">
        <f t="array" ref="B141">IF(OR(A141="",A141=0),"",IFERROR(_xlfn._xlws.FILTER(Int.Out!C$2:F$32,Int.Out!B$2:B$32=ED.LookUps!A141),""))</f>
        <v/>
      </c>
      <c r="G141" t="str" cm="1">
        <f t="array" ref="G141">IFERROR(_xlfn._xlws.FILTER(_xlfn.ANCHORARRAY(B141),_xlfn.ANCHORARRAY(B141)&lt;&gt;0),"")</f>
        <v/>
      </c>
      <c r="J141">
        <f>EnterData!F145</f>
        <v>0</v>
      </c>
      <c r="K141" t="str" cm="1">
        <f t="array" ref="K141">IFERROR(IF(G141&lt;&gt;"",_xlfn.ANCHORARRAY(G141),IF(OR(J141=0,J141=""),TRANSPOSE(_xlfn.ANCHORARRAY(Make.Trt!AK$2)),TRANSPOSE(_xlfn._xlws.FILTER('Rot.Out'!Q:Q,('Rot.Out'!O:O=ED.LookUps!J141)*('Rot.Out'!V:V&lt;&gt;"Yes"))))),"Error please report")</f>
        <v>Error No Treatment Names Specified</v>
      </c>
      <c r="FU141" t="str" cm="1">
        <f t="array" ref="FU141">IFERROR(IF(J141=0,TRANSPOSE(_xlfn.ANCHORARRAY(Intercrop!AS$1)),TRANSPOSE(_xlfn._xlws.FILTER('Rot.Out'!Q:Q,('Rot.Out'!O:O=ED.LookUps!J141)*('Rot.Out'!V:V="Yes")))),"")</f>
        <v>None</v>
      </c>
    </row>
    <row r="142" spans="1:177" x14ac:dyDescent="0.5">
      <c r="A142">
        <f>EnterData!E146</f>
        <v>0</v>
      </c>
      <c r="B142" t="str" cm="1">
        <f t="array" ref="B142">IF(OR(A142="",A142=0),"",IFERROR(_xlfn._xlws.FILTER(Int.Out!C$2:F$32,Int.Out!B$2:B$32=ED.LookUps!A142),""))</f>
        <v/>
      </c>
      <c r="G142" t="str" cm="1">
        <f t="array" ref="G142">IFERROR(_xlfn._xlws.FILTER(_xlfn.ANCHORARRAY(B142),_xlfn.ANCHORARRAY(B142)&lt;&gt;0),"")</f>
        <v/>
      </c>
      <c r="J142">
        <f>EnterData!F146</f>
        <v>0</v>
      </c>
      <c r="K142" t="str" cm="1">
        <f t="array" ref="K142">IFERROR(IF(G142&lt;&gt;"",_xlfn.ANCHORARRAY(G142),IF(OR(J142=0,J142=""),TRANSPOSE(_xlfn.ANCHORARRAY(Make.Trt!AK$2)),TRANSPOSE(_xlfn._xlws.FILTER('Rot.Out'!Q:Q,('Rot.Out'!O:O=ED.LookUps!J142)*('Rot.Out'!V:V&lt;&gt;"Yes"))))),"Error please report")</f>
        <v>Error No Treatment Names Specified</v>
      </c>
      <c r="FU142" t="str" cm="1">
        <f t="array" ref="FU142">IFERROR(IF(J142=0,TRANSPOSE(_xlfn.ANCHORARRAY(Intercrop!AS$1)),TRANSPOSE(_xlfn._xlws.FILTER('Rot.Out'!Q:Q,('Rot.Out'!O:O=ED.LookUps!J142)*('Rot.Out'!V:V="Yes")))),"")</f>
        <v>None</v>
      </c>
    </row>
    <row r="143" spans="1:177" x14ac:dyDescent="0.5">
      <c r="A143">
        <f>EnterData!E147</f>
        <v>0</v>
      </c>
      <c r="B143" t="str" cm="1">
        <f t="array" ref="B143">IF(OR(A143="",A143=0),"",IFERROR(_xlfn._xlws.FILTER(Int.Out!C$2:F$32,Int.Out!B$2:B$32=ED.LookUps!A143),""))</f>
        <v/>
      </c>
      <c r="G143" t="str" cm="1">
        <f t="array" ref="G143">IFERROR(_xlfn._xlws.FILTER(_xlfn.ANCHORARRAY(B143),_xlfn.ANCHORARRAY(B143)&lt;&gt;0),"")</f>
        <v/>
      </c>
      <c r="J143">
        <f>EnterData!F147</f>
        <v>0</v>
      </c>
      <c r="K143" t="str" cm="1">
        <f t="array" ref="K143">IFERROR(IF(G143&lt;&gt;"",_xlfn.ANCHORARRAY(G143),IF(OR(J143=0,J143=""),TRANSPOSE(_xlfn.ANCHORARRAY(Make.Trt!AK$2)),TRANSPOSE(_xlfn._xlws.FILTER('Rot.Out'!Q:Q,('Rot.Out'!O:O=ED.LookUps!J143)*('Rot.Out'!V:V&lt;&gt;"Yes"))))),"Error please report")</f>
        <v>Error No Treatment Names Specified</v>
      </c>
      <c r="FU143" t="str" cm="1">
        <f t="array" ref="FU143">IFERROR(IF(J143=0,TRANSPOSE(_xlfn.ANCHORARRAY(Intercrop!AS$1)),TRANSPOSE(_xlfn._xlws.FILTER('Rot.Out'!Q:Q,('Rot.Out'!O:O=ED.LookUps!J143)*('Rot.Out'!V:V="Yes")))),"")</f>
        <v>None</v>
      </c>
    </row>
    <row r="144" spans="1:177" x14ac:dyDescent="0.5">
      <c r="A144">
        <f>EnterData!E148</f>
        <v>0</v>
      </c>
      <c r="B144" t="str" cm="1">
        <f t="array" ref="B144">IF(OR(A144="",A144=0),"",IFERROR(_xlfn._xlws.FILTER(Int.Out!C$2:F$32,Int.Out!B$2:B$32=ED.LookUps!A144),""))</f>
        <v/>
      </c>
      <c r="G144" t="str" cm="1">
        <f t="array" ref="G144">IFERROR(_xlfn._xlws.FILTER(_xlfn.ANCHORARRAY(B144),_xlfn.ANCHORARRAY(B144)&lt;&gt;0),"")</f>
        <v/>
      </c>
      <c r="J144">
        <f>EnterData!F148</f>
        <v>0</v>
      </c>
      <c r="K144" t="str" cm="1">
        <f t="array" ref="K144">IFERROR(IF(G144&lt;&gt;"",_xlfn.ANCHORARRAY(G144),IF(OR(J144=0,J144=""),TRANSPOSE(_xlfn.ANCHORARRAY(Make.Trt!AK$2)),TRANSPOSE(_xlfn._xlws.FILTER('Rot.Out'!Q:Q,('Rot.Out'!O:O=ED.LookUps!J144)*('Rot.Out'!V:V&lt;&gt;"Yes"))))),"Error please report")</f>
        <v>Error No Treatment Names Specified</v>
      </c>
      <c r="FU144" t="str" cm="1">
        <f t="array" ref="FU144">IFERROR(IF(J144=0,TRANSPOSE(_xlfn.ANCHORARRAY(Intercrop!AS$1)),TRANSPOSE(_xlfn._xlws.FILTER('Rot.Out'!Q:Q,('Rot.Out'!O:O=ED.LookUps!J144)*('Rot.Out'!V:V="Yes")))),"")</f>
        <v>None</v>
      </c>
    </row>
    <row r="145" spans="1:177" x14ac:dyDescent="0.5">
      <c r="A145">
        <f>EnterData!E149</f>
        <v>0</v>
      </c>
      <c r="B145" t="str" cm="1">
        <f t="array" ref="B145">IF(OR(A145="",A145=0),"",IFERROR(_xlfn._xlws.FILTER(Int.Out!C$2:F$32,Int.Out!B$2:B$32=ED.LookUps!A145),""))</f>
        <v/>
      </c>
      <c r="G145" t="str" cm="1">
        <f t="array" ref="G145">IFERROR(_xlfn._xlws.FILTER(_xlfn.ANCHORARRAY(B145),_xlfn.ANCHORARRAY(B145)&lt;&gt;0),"")</f>
        <v/>
      </c>
      <c r="J145">
        <f>EnterData!F149</f>
        <v>0</v>
      </c>
      <c r="K145" t="str" cm="1">
        <f t="array" ref="K145">IFERROR(IF(G145&lt;&gt;"",_xlfn.ANCHORARRAY(G145),IF(OR(J145=0,J145=""),TRANSPOSE(_xlfn.ANCHORARRAY(Make.Trt!AK$2)),TRANSPOSE(_xlfn._xlws.FILTER('Rot.Out'!Q:Q,('Rot.Out'!O:O=ED.LookUps!J145)*('Rot.Out'!V:V&lt;&gt;"Yes"))))),"Error please report")</f>
        <v>Error No Treatment Names Specified</v>
      </c>
      <c r="FU145" t="str" cm="1">
        <f t="array" ref="FU145">IFERROR(IF(J145=0,TRANSPOSE(_xlfn.ANCHORARRAY(Intercrop!AS$1)),TRANSPOSE(_xlfn._xlws.FILTER('Rot.Out'!Q:Q,('Rot.Out'!O:O=ED.LookUps!J145)*('Rot.Out'!V:V="Yes")))),"")</f>
        <v>None</v>
      </c>
    </row>
    <row r="146" spans="1:177" x14ac:dyDescent="0.5">
      <c r="A146">
        <f>EnterData!E150</f>
        <v>0</v>
      </c>
      <c r="B146" t="str" cm="1">
        <f t="array" ref="B146">IF(OR(A146="",A146=0),"",IFERROR(_xlfn._xlws.FILTER(Int.Out!C$2:F$32,Int.Out!B$2:B$32=ED.LookUps!A146),""))</f>
        <v/>
      </c>
      <c r="G146" t="str" cm="1">
        <f t="array" ref="G146">IFERROR(_xlfn._xlws.FILTER(_xlfn.ANCHORARRAY(B146),_xlfn.ANCHORARRAY(B146)&lt;&gt;0),"")</f>
        <v/>
      </c>
      <c r="J146">
        <f>EnterData!F150</f>
        <v>0</v>
      </c>
      <c r="K146" t="str" cm="1">
        <f t="array" ref="K146">IFERROR(IF(G146&lt;&gt;"",_xlfn.ANCHORARRAY(G146),IF(OR(J146=0,J146=""),TRANSPOSE(_xlfn.ANCHORARRAY(Make.Trt!AK$2)),TRANSPOSE(_xlfn._xlws.FILTER('Rot.Out'!Q:Q,('Rot.Out'!O:O=ED.LookUps!J146)*('Rot.Out'!V:V&lt;&gt;"Yes"))))),"Error please report")</f>
        <v>Error No Treatment Names Specified</v>
      </c>
      <c r="FU146" t="str" cm="1">
        <f t="array" ref="FU146">IFERROR(IF(J146=0,TRANSPOSE(_xlfn.ANCHORARRAY(Intercrop!AS$1)),TRANSPOSE(_xlfn._xlws.FILTER('Rot.Out'!Q:Q,('Rot.Out'!O:O=ED.LookUps!J146)*('Rot.Out'!V:V="Yes")))),"")</f>
        <v>None</v>
      </c>
    </row>
    <row r="147" spans="1:177" x14ac:dyDescent="0.5">
      <c r="A147">
        <f>EnterData!E151</f>
        <v>0</v>
      </c>
      <c r="B147" t="str" cm="1">
        <f t="array" ref="B147">IF(OR(A147="",A147=0),"",IFERROR(_xlfn._xlws.FILTER(Int.Out!C$2:F$32,Int.Out!B$2:B$32=ED.LookUps!A147),""))</f>
        <v/>
      </c>
      <c r="G147" t="str" cm="1">
        <f t="array" ref="G147">IFERROR(_xlfn._xlws.FILTER(_xlfn.ANCHORARRAY(B147),_xlfn.ANCHORARRAY(B147)&lt;&gt;0),"")</f>
        <v/>
      </c>
      <c r="J147">
        <f>EnterData!F151</f>
        <v>0</v>
      </c>
      <c r="K147" t="str" cm="1">
        <f t="array" ref="K147">IFERROR(IF(G147&lt;&gt;"",_xlfn.ANCHORARRAY(G147),IF(OR(J147=0,J147=""),TRANSPOSE(_xlfn.ANCHORARRAY(Make.Trt!AK$2)),TRANSPOSE(_xlfn._xlws.FILTER('Rot.Out'!Q:Q,('Rot.Out'!O:O=ED.LookUps!J147)*('Rot.Out'!V:V&lt;&gt;"Yes"))))),"Error please report")</f>
        <v>Error No Treatment Names Specified</v>
      </c>
      <c r="FU147" t="str" cm="1">
        <f t="array" ref="FU147">IFERROR(IF(J147=0,TRANSPOSE(_xlfn.ANCHORARRAY(Intercrop!AS$1)),TRANSPOSE(_xlfn._xlws.FILTER('Rot.Out'!Q:Q,('Rot.Out'!O:O=ED.LookUps!J147)*('Rot.Out'!V:V="Yes")))),"")</f>
        <v>None</v>
      </c>
    </row>
    <row r="148" spans="1:177" x14ac:dyDescent="0.5">
      <c r="A148">
        <f>EnterData!E152</f>
        <v>0</v>
      </c>
      <c r="B148" t="str" cm="1">
        <f t="array" ref="B148">IF(OR(A148="",A148=0),"",IFERROR(_xlfn._xlws.FILTER(Int.Out!C$2:F$32,Int.Out!B$2:B$32=ED.LookUps!A148),""))</f>
        <v/>
      </c>
      <c r="G148" t="str" cm="1">
        <f t="array" ref="G148">IFERROR(_xlfn._xlws.FILTER(_xlfn.ANCHORARRAY(B148),_xlfn.ANCHORARRAY(B148)&lt;&gt;0),"")</f>
        <v/>
      </c>
      <c r="J148">
        <f>EnterData!F152</f>
        <v>0</v>
      </c>
      <c r="K148" t="str" cm="1">
        <f t="array" ref="K148">IFERROR(IF(G148&lt;&gt;"",_xlfn.ANCHORARRAY(G148),IF(OR(J148=0,J148=""),TRANSPOSE(_xlfn.ANCHORARRAY(Make.Trt!AK$2)),TRANSPOSE(_xlfn._xlws.FILTER('Rot.Out'!Q:Q,('Rot.Out'!O:O=ED.LookUps!J148)*('Rot.Out'!V:V&lt;&gt;"Yes"))))),"Error please report")</f>
        <v>Error No Treatment Names Specified</v>
      </c>
      <c r="FU148" t="str" cm="1">
        <f t="array" ref="FU148">IFERROR(IF(J148=0,TRANSPOSE(_xlfn.ANCHORARRAY(Intercrop!AS$1)),TRANSPOSE(_xlfn._xlws.FILTER('Rot.Out'!Q:Q,('Rot.Out'!O:O=ED.LookUps!J148)*('Rot.Out'!V:V="Yes")))),"")</f>
        <v>None</v>
      </c>
    </row>
    <row r="149" spans="1:177" x14ac:dyDescent="0.5">
      <c r="A149">
        <f>EnterData!E153</f>
        <v>0</v>
      </c>
      <c r="B149" t="str" cm="1">
        <f t="array" ref="B149">IF(OR(A149="",A149=0),"",IFERROR(_xlfn._xlws.FILTER(Int.Out!C$2:F$32,Int.Out!B$2:B$32=ED.LookUps!A149),""))</f>
        <v/>
      </c>
      <c r="G149" t="str" cm="1">
        <f t="array" ref="G149">IFERROR(_xlfn._xlws.FILTER(_xlfn.ANCHORARRAY(B149),_xlfn.ANCHORARRAY(B149)&lt;&gt;0),"")</f>
        <v/>
      </c>
      <c r="J149">
        <f>EnterData!F153</f>
        <v>0</v>
      </c>
      <c r="K149" t="str" cm="1">
        <f t="array" ref="K149">IFERROR(IF(G149&lt;&gt;"",_xlfn.ANCHORARRAY(G149),IF(OR(J149=0,J149=""),TRANSPOSE(_xlfn.ANCHORARRAY(Make.Trt!AK$2)),TRANSPOSE(_xlfn._xlws.FILTER('Rot.Out'!Q:Q,('Rot.Out'!O:O=ED.LookUps!J149)*('Rot.Out'!V:V&lt;&gt;"Yes"))))),"Error please report")</f>
        <v>Error No Treatment Names Specified</v>
      </c>
      <c r="FU149" t="str" cm="1">
        <f t="array" ref="FU149">IFERROR(IF(J149=0,TRANSPOSE(_xlfn.ANCHORARRAY(Intercrop!AS$1)),TRANSPOSE(_xlfn._xlws.FILTER('Rot.Out'!Q:Q,('Rot.Out'!O:O=ED.LookUps!J149)*('Rot.Out'!V:V="Yes")))),"")</f>
        <v>None</v>
      </c>
    </row>
    <row r="150" spans="1:177" x14ac:dyDescent="0.5">
      <c r="A150">
        <f>EnterData!E154</f>
        <v>0</v>
      </c>
      <c r="B150" t="str" cm="1">
        <f t="array" ref="B150">IF(OR(A150="",A150=0),"",IFERROR(_xlfn._xlws.FILTER(Int.Out!C$2:F$32,Int.Out!B$2:B$32=ED.LookUps!A150),""))</f>
        <v/>
      </c>
      <c r="G150" t="str" cm="1">
        <f t="array" ref="G150">IFERROR(_xlfn._xlws.FILTER(_xlfn.ANCHORARRAY(B150),_xlfn.ANCHORARRAY(B150)&lt;&gt;0),"")</f>
        <v/>
      </c>
      <c r="J150">
        <f>EnterData!F154</f>
        <v>0</v>
      </c>
      <c r="K150" t="str" cm="1">
        <f t="array" ref="K150">IFERROR(IF(G150&lt;&gt;"",_xlfn.ANCHORARRAY(G150),IF(OR(J150=0,J150=""),TRANSPOSE(_xlfn.ANCHORARRAY(Make.Trt!AK$2)),TRANSPOSE(_xlfn._xlws.FILTER('Rot.Out'!Q:Q,('Rot.Out'!O:O=ED.LookUps!J150)*('Rot.Out'!V:V&lt;&gt;"Yes"))))),"Error please report")</f>
        <v>Error No Treatment Names Specified</v>
      </c>
      <c r="FU150" t="str" cm="1">
        <f t="array" ref="FU150">IFERROR(IF(J150=0,TRANSPOSE(_xlfn.ANCHORARRAY(Intercrop!AS$1)),TRANSPOSE(_xlfn._xlws.FILTER('Rot.Out'!Q:Q,('Rot.Out'!O:O=ED.LookUps!J150)*('Rot.Out'!V:V="Yes")))),"")</f>
        <v>None</v>
      </c>
    </row>
    <row r="151" spans="1:177" x14ac:dyDescent="0.5">
      <c r="A151">
        <f>EnterData!E155</f>
        <v>0</v>
      </c>
      <c r="B151" t="str" cm="1">
        <f t="array" ref="B151">IF(OR(A151="",A151=0),"",IFERROR(_xlfn._xlws.FILTER(Int.Out!C$2:F$32,Int.Out!B$2:B$32=ED.LookUps!A151),""))</f>
        <v/>
      </c>
      <c r="G151" t="str" cm="1">
        <f t="array" ref="G151">IFERROR(_xlfn._xlws.FILTER(_xlfn.ANCHORARRAY(B151),_xlfn.ANCHORARRAY(B151)&lt;&gt;0),"")</f>
        <v/>
      </c>
      <c r="J151">
        <f>EnterData!F155</f>
        <v>0</v>
      </c>
      <c r="K151" t="str" cm="1">
        <f t="array" ref="K151">IFERROR(IF(G151&lt;&gt;"",_xlfn.ANCHORARRAY(G151),IF(OR(J151=0,J151=""),TRANSPOSE(_xlfn.ANCHORARRAY(Make.Trt!AK$2)),TRANSPOSE(_xlfn._xlws.FILTER('Rot.Out'!Q:Q,('Rot.Out'!O:O=ED.LookUps!J151)*('Rot.Out'!V:V&lt;&gt;"Yes"))))),"Error please report")</f>
        <v>Error No Treatment Names Specified</v>
      </c>
      <c r="FU151" t="str" cm="1">
        <f t="array" ref="FU151">IFERROR(IF(J151=0,TRANSPOSE(_xlfn.ANCHORARRAY(Intercrop!AS$1)),TRANSPOSE(_xlfn._xlws.FILTER('Rot.Out'!Q:Q,('Rot.Out'!O:O=ED.LookUps!J151)*('Rot.Out'!V:V="Yes")))),"")</f>
        <v>None</v>
      </c>
    </row>
    <row r="152" spans="1:177" x14ac:dyDescent="0.5">
      <c r="A152">
        <f>EnterData!E156</f>
        <v>0</v>
      </c>
      <c r="B152" t="str" cm="1">
        <f t="array" ref="B152">IF(OR(A152="",A152=0),"",IFERROR(_xlfn._xlws.FILTER(Int.Out!C$2:F$32,Int.Out!B$2:B$32=ED.LookUps!A152),""))</f>
        <v/>
      </c>
      <c r="G152" t="str" cm="1">
        <f t="array" ref="G152">IFERROR(_xlfn._xlws.FILTER(_xlfn.ANCHORARRAY(B152),_xlfn.ANCHORARRAY(B152)&lt;&gt;0),"")</f>
        <v/>
      </c>
      <c r="J152">
        <f>EnterData!F156</f>
        <v>0</v>
      </c>
      <c r="K152" t="str" cm="1">
        <f t="array" ref="K152">IFERROR(IF(G152&lt;&gt;"",_xlfn.ANCHORARRAY(G152),IF(OR(J152=0,J152=""),TRANSPOSE(_xlfn.ANCHORARRAY(Make.Trt!AK$2)),TRANSPOSE(_xlfn._xlws.FILTER('Rot.Out'!Q:Q,('Rot.Out'!O:O=ED.LookUps!J152)*('Rot.Out'!V:V&lt;&gt;"Yes"))))),"Error please report")</f>
        <v>Error No Treatment Names Specified</v>
      </c>
      <c r="FU152" t="str" cm="1">
        <f t="array" ref="FU152">IFERROR(IF(J152=0,TRANSPOSE(_xlfn.ANCHORARRAY(Intercrop!AS$1)),TRANSPOSE(_xlfn._xlws.FILTER('Rot.Out'!Q:Q,('Rot.Out'!O:O=ED.LookUps!J152)*('Rot.Out'!V:V="Yes")))),"")</f>
        <v>None</v>
      </c>
    </row>
    <row r="153" spans="1:177" x14ac:dyDescent="0.5">
      <c r="A153">
        <f>EnterData!E157</f>
        <v>0</v>
      </c>
      <c r="B153" t="str" cm="1">
        <f t="array" ref="B153">IF(OR(A153="",A153=0),"",IFERROR(_xlfn._xlws.FILTER(Int.Out!C$2:F$32,Int.Out!B$2:B$32=ED.LookUps!A153),""))</f>
        <v/>
      </c>
      <c r="G153" t="str" cm="1">
        <f t="array" ref="G153">IFERROR(_xlfn._xlws.FILTER(_xlfn.ANCHORARRAY(B153),_xlfn.ANCHORARRAY(B153)&lt;&gt;0),"")</f>
        <v/>
      </c>
      <c r="J153">
        <f>EnterData!F157</f>
        <v>0</v>
      </c>
      <c r="K153" t="str" cm="1">
        <f t="array" ref="K153">IFERROR(IF(G153&lt;&gt;"",_xlfn.ANCHORARRAY(G153),IF(OR(J153=0,J153=""),TRANSPOSE(_xlfn.ANCHORARRAY(Make.Trt!AK$2)),TRANSPOSE(_xlfn._xlws.FILTER('Rot.Out'!Q:Q,('Rot.Out'!O:O=ED.LookUps!J153)*('Rot.Out'!V:V&lt;&gt;"Yes"))))),"Error please report")</f>
        <v>Error No Treatment Names Specified</v>
      </c>
      <c r="FU153" t="str" cm="1">
        <f t="array" ref="FU153">IFERROR(IF(J153=0,TRANSPOSE(_xlfn.ANCHORARRAY(Intercrop!AS$1)),TRANSPOSE(_xlfn._xlws.FILTER('Rot.Out'!Q:Q,('Rot.Out'!O:O=ED.LookUps!J153)*('Rot.Out'!V:V="Yes")))),"")</f>
        <v>None</v>
      </c>
    </row>
    <row r="154" spans="1:177" x14ac:dyDescent="0.5">
      <c r="A154">
        <f>EnterData!E158</f>
        <v>0</v>
      </c>
      <c r="B154" t="str" cm="1">
        <f t="array" ref="B154">IF(OR(A154="",A154=0),"",IFERROR(_xlfn._xlws.FILTER(Int.Out!C$2:F$32,Int.Out!B$2:B$32=ED.LookUps!A154),""))</f>
        <v/>
      </c>
      <c r="G154" t="str" cm="1">
        <f t="array" ref="G154">IFERROR(_xlfn._xlws.FILTER(_xlfn.ANCHORARRAY(B154),_xlfn.ANCHORARRAY(B154)&lt;&gt;0),"")</f>
        <v/>
      </c>
      <c r="J154">
        <f>EnterData!F158</f>
        <v>0</v>
      </c>
      <c r="K154" t="str" cm="1">
        <f t="array" ref="K154">IFERROR(IF(G154&lt;&gt;"",_xlfn.ANCHORARRAY(G154),IF(OR(J154=0,J154=""),TRANSPOSE(_xlfn.ANCHORARRAY(Make.Trt!AK$2)),TRANSPOSE(_xlfn._xlws.FILTER('Rot.Out'!Q:Q,('Rot.Out'!O:O=ED.LookUps!J154)*('Rot.Out'!V:V&lt;&gt;"Yes"))))),"Error please report")</f>
        <v>Error No Treatment Names Specified</v>
      </c>
      <c r="FU154" t="str" cm="1">
        <f t="array" ref="FU154">IFERROR(IF(J154=0,TRANSPOSE(_xlfn.ANCHORARRAY(Intercrop!AS$1)),TRANSPOSE(_xlfn._xlws.FILTER('Rot.Out'!Q:Q,('Rot.Out'!O:O=ED.LookUps!J154)*('Rot.Out'!V:V="Yes")))),"")</f>
        <v>None</v>
      </c>
    </row>
    <row r="155" spans="1:177" x14ac:dyDescent="0.5">
      <c r="A155">
        <f>EnterData!E159</f>
        <v>0</v>
      </c>
      <c r="B155" t="str" cm="1">
        <f t="array" ref="B155">IF(OR(A155="",A155=0),"",IFERROR(_xlfn._xlws.FILTER(Int.Out!C$2:F$32,Int.Out!B$2:B$32=ED.LookUps!A155),""))</f>
        <v/>
      </c>
      <c r="G155" t="str" cm="1">
        <f t="array" ref="G155">IFERROR(_xlfn._xlws.FILTER(_xlfn.ANCHORARRAY(B155),_xlfn.ANCHORARRAY(B155)&lt;&gt;0),"")</f>
        <v/>
      </c>
      <c r="J155">
        <f>EnterData!F159</f>
        <v>0</v>
      </c>
      <c r="K155" t="str" cm="1">
        <f t="array" ref="K155">IFERROR(IF(G155&lt;&gt;"",_xlfn.ANCHORARRAY(G155),IF(OR(J155=0,J155=""),TRANSPOSE(_xlfn.ANCHORARRAY(Make.Trt!AK$2)),TRANSPOSE(_xlfn._xlws.FILTER('Rot.Out'!Q:Q,('Rot.Out'!O:O=ED.LookUps!J155)*('Rot.Out'!V:V&lt;&gt;"Yes"))))),"Error please report")</f>
        <v>Error No Treatment Names Specified</v>
      </c>
      <c r="FU155" t="str" cm="1">
        <f t="array" ref="FU155">IFERROR(IF(J155=0,TRANSPOSE(_xlfn.ANCHORARRAY(Intercrop!AS$1)),TRANSPOSE(_xlfn._xlws.FILTER('Rot.Out'!Q:Q,('Rot.Out'!O:O=ED.LookUps!J155)*('Rot.Out'!V:V="Yes")))),"")</f>
        <v>None</v>
      </c>
    </row>
    <row r="156" spans="1:177" x14ac:dyDescent="0.5">
      <c r="A156">
        <f>EnterData!E160</f>
        <v>0</v>
      </c>
      <c r="B156" t="str" cm="1">
        <f t="array" ref="B156">IF(OR(A156="",A156=0),"",IFERROR(_xlfn._xlws.FILTER(Int.Out!C$2:F$32,Int.Out!B$2:B$32=ED.LookUps!A156),""))</f>
        <v/>
      </c>
      <c r="G156" t="str" cm="1">
        <f t="array" ref="G156">IFERROR(_xlfn._xlws.FILTER(_xlfn.ANCHORARRAY(B156),_xlfn.ANCHORARRAY(B156)&lt;&gt;0),"")</f>
        <v/>
      </c>
      <c r="J156">
        <f>EnterData!F160</f>
        <v>0</v>
      </c>
      <c r="K156" t="str" cm="1">
        <f t="array" ref="K156">IFERROR(IF(G156&lt;&gt;"",_xlfn.ANCHORARRAY(G156),IF(OR(J156=0,J156=""),TRANSPOSE(_xlfn.ANCHORARRAY(Make.Trt!AK$2)),TRANSPOSE(_xlfn._xlws.FILTER('Rot.Out'!Q:Q,('Rot.Out'!O:O=ED.LookUps!J156)*('Rot.Out'!V:V&lt;&gt;"Yes"))))),"Error please report")</f>
        <v>Error No Treatment Names Specified</v>
      </c>
      <c r="FU156" t="str" cm="1">
        <f t="array" ref="FU156">IFERROR(IF(J156=0,TRANSPOSE(_xlfn.ANCHORARRAY(Intercrop!AS$1)),TRANSPOSE(_xlfn._xlws.FILTER('Rot.Out'!Q:Q,('Rot.Out'!O:O=ED.LookUps!J156)*('Rot.Out'!V:V="Yes")))),"")</f>
        <v>None</v>
      </c>
    </row>
    <row r="157" spans="1:177" x14ac:dyDescent="0.5">
      <c r="A157">
        <f>EnterData!E161</f>
        <v>0</v>
      </c>
      <c r="B157" t="str" cm="1">
        <f t="array" ref="B157">IF(OR(A157="",A157=0),"",IFERROR(_xlfn._xlws.FILTER(Int.Out!C$2:F$32,Int.Out!B$2:B$32=ED.LookUps!A157),""))</f>
        <v/>
      </c>
      <c r="G157" t="str" cm="1">
        <f t="array" ref="G157">IFERROR(_xlfn._xlws.FILTER(_xlfn.ANCHORARRAY(B157),_xlfn.ANCHORARRAY(B157)&lt;&gt;0),"")</f>
        <v/>
      </c>
      <c r="J157">
        <f>EnterData!F161</f>
        <v>0</v>
      </c>
      <c r="K157" t="str" cm="1">
        <f t="array" ref="K157">IFERROR(IF(G157&lt;&gt;"",_xlfn.ANCHORARRAY(G157),IF(OR(J157=0,J157=""),TRANSPOSE(_xlfn.ANCHORARRAY(Make.Trt!AK$2)),TRANSPOSE(_xlfn._xlws.FILTER('Rot.Out'!Q:Q,('Rot.Out'!O:O=ED.LookUps!J157)*('Rot.Out'!V:V&lt;&gt;"Yes"))))),"Error please report")</f>
        <v>Error No Treatment Names Specified</v>
      </c>
      <c r="FU157" t="str" cm="1">
        <f t="array" ref="FU157">IFERROR(IF(J157=0,TRANSPOSE(_xlfn.ANCHORARRAY(Intercrop!AS$1)),TRANSPOSE(_xlfn._xlws.FILTER('Rot.Out'!Q:Q,('Rot.Out'!O:O=ED.LookUps!J157)*('Rot.Out'!V:V="Yes")))),"")</f>
        <v>None</v>
      </c>
    </row>
    <row r="158" spans="1:177" x14ac:dyDescent="0.5">
      <c r="A158">
        <f>EnterData!E162</f>
        <v>0</v>
      </c>
      <c r="B158" t="str" cm="1">
        <f t="array" ref="B158">IF(OR(A158="",A158=0),"",IFERROR(_xlfn._xlws.FILTER(Int.Out!C$2:F$32,Int.Out!B$2:B$32=ED.LookUps!A158),""))</f>
        <v/>
      </c>
      <c r="G158" t="str" cm="1">
        <f t="array" ref="G158">IFERROR(_xlfn._xlws.FILTER(_xlfn.ANCHORARRAY(B158),_xlfn.ANCHORARRAY(B158)&lt;&gt;0),"")</f>
        <v/>
      </c>
      <c r="J158">
        <f>EnterData!F162</f>
        <v>0</v>
      </c>
      <c r="K158" t="str" cm="1">
        <f t="array" ref="K158">IFERROR(IF(G158&lt;&gt;"",_xlfn.ANCHORARRAY(G158),IF(OR(J158=0,J158=""),TRANSPOSE(_xlfn.ANCHORARRAY(Make.Trt!AK$2)),TRANSPOSE(_xlfn._xlws.FILTER('Rot.Out'!Q:Q,('Rot.Out'!O:O=ED.LookUps!J158)*('Rot.Out'!V:V&lt;&gt;"Yes"))))),"Error please report")</f>
        <v>Error No Treatment Names Specified</v>
      </c>
      <c r="FU158" t="str" cm="1">
        <f t="array" ref="FU158">IFERROR(IF(J158=0,TRANSPOSE(_xlfn.ANCHORARRAY(Intercrop!AS$1)),TRANSPOSE(_xlfn._xlws.FILTER('Rot.Out'!Q:Q,('Rot.Out'!O:O=ED.LookUps!J158)*('Rot.Out'!V:V="Yes")))),"")</f>
        <v>None</v>
      </c>
    </row>
    <row r="159" spans="1:177" x14ac:dyDescent="0.5">
      <c r="A159">
        <f>EnterData!E163</f>
        <v>0</v>
      </c>
      <c r="B159" t="str" cm="1">
        <f t="array" ref="B159">IF(OR(A159="",A159=0),"",IFERROR(_xlfn._xlws.FILTER(Int.Out!C$2:F$32,Int.Out!B$2:B$32=ED.LookUps!A159),""))</f>
        <v/>
      </c>
      <c r="G159" t="str" cm="1">
        <f t="array" ref="G159">IFERROR(_xlfn._xlws.FILTER(_xlfn.ANCHORARRAY(B159),_xlfn.ANCHORARRAY(B159)&lt;&gt;0),"")</f>
        <v/>
      </c>
      <c r="J159">
        <f>EnterData!F163</f>
        <v>0</v>
      </c>
      <c r="K159" t="str" cm="1">
        <f t="array" ref="K159">IFERROR(IF(G159&lt;&gt;"",_xlfn.ANCHORARRAY(G159),IF(OR(J159=0,J159=""),TRANSPOSE(_xlfn.ANCHORARRAY(Make.Trt!AK$2)),TRANSPOSE(_xlfn._xlws.FILTER('Rot.Out'!Q:Q,('Rot.Out'!O:O=ED.LookUps!J159)*('Rot.Out'!V:V&lt;&gt;"Yes"))))),"Error please report")</f>
        <v>Error No Treatment Names Specified</v>
      </c>
      <c r="FU159" t="str" cm="1">
        <f t="array" ref="FU159">IFERROR(IF(J159=0,TRANSPOSE(_xlfn.ANCHORARRAY(Intercrop!AS$1)),TRANSPOSE(_xlfn._xlws.FILTER('Rot.Out'!Q:Q,('Rot.Out'!O:O=ED.LookUps!J159)*('Rot.Out'!V:V="Yes")))),"")</f>
        <v>None</v>
      </c>
    </row>
    <row r="160" spans="1:177" x14ac:dyDescent="0.5">
      <c r="A160">
        <f>EnterData!E164</f>
        <v>0</v>
      </c>
      <c r="B160" t="str" cm="1">
        <f t="array" ref="B160">IF(OR(A160="",A160=0),"",IFERROR(_xlfn._xlws.FILTER(Int.Out!C$2:F$32,Int.Out!B$2:B$32=ED.LookUps!A160),""))</f>
        <v/>
      </c>
      <c r="G160" t="str" cm="1">
        <f t="array" ref="G160">IFERROR(_xlfn._xlws.FILTER(_xlfn.ANCHORARRAY(B160),_xlfn.ANCHORARRAY(B160)&lt;&gt;0),"")</f>
        <v/>
      </c>
      <c r="J160">
        <f>EnterData!F164</f>
        <v>0</v>
      </c>
      <c r="K160" t="str" cm="1">
        <f t="array" ref="K160">IFERROR(IF(G160&lt;&gt;"",_xlfn.ANCHORARRAY(G160),IF(OR(J160=0,J160=""),TRANSPOSE(_xlfn.ANCHORARRAY(Make.Trt!AK$2)),TRANSPOSE(_xlfn._xlws.FILTER('Rot.Out'!Q:Q,('Rot.Out'!O:O=ED.LookUps!J160)*('Rot.Out'!V:V&lt;&gt;"Yes"))))),"Error please report")</f>
        <v>Error No Treatment Names Specified</v>
      </c>
      <c r="FU160" t="str" cm="1">
        <f t="array" ref="FU160">IFERROR(IF(J160=0,TRANSPOSE(_xlfn.ANCHORARRAY(Intercrop!AS$1)),TRANSPOSE(_xlfn._xlws.FILTER('Rot.Out'!Q:Q,('Rot.Out'!O:O=ED.LookUps!J160)*('Rot.Out'!V:V="Yes")))),"")</f>
        <v>None</v>
      </c>
    </row>
    <row r="161" spans="1:177" x14ac:dyDescent="0.5">
      <c r="A161">
        <f>EnterData!E165</f>
        <v>0</v>
      </c>
      <c r="B161" t="str" cm="1">
        <f t="array" ref="B161">IF(OR(A161="",A161=0),"",IFERROR(_xlfn._xlws.FILTER(Int.Out!C$2:F$32,Int.Out!B$2:B$32=ED.LookUps!A161),""))</f>
        <v/>
      </c>
      <c r="G161" t="str" cm="1">
        <f t="array" ref="G161">IFERROR(_xlfn._xlws.FILTER(_xlfn.ANCHORARRAY(B161),_xlfn.ANCHORARRAY(B161)&lt;&gt;0),"")</f>
        <v/>
      </c>
      <c r="J161">
        <f>EnterData!F165</f>
        <v>0</v>
      </c>
      <c r="K161" t="str" cm="1">
        <f t="array" ref="K161">IFERROR(IF(G161&lt;&gt;"",_xlfn.ANCHORARRAY(G161),IF(OR(J161=0,J161=""),TRANSPOSE(_xlfn.ANCHORARRAY(Make.Trt!AK$2)),TRANSPOSE(_xlfn._xlws.FILTER('Rot.Out'!Q:Q,('Rot.Out'!O:O=ED.LookUps!J161)*('Rot.Out'!V:V&lt;&gt;"Yes"))))),"Error please report")</f>
        <v>Error No Treatment Names Specified</v>
      </c>
      <c r="FU161" t="str" cm="1">
        <f t="array" ref="FU161">IFERROR(IF(J161=0,TRANSPOSE(_xlfn.ANCHORARRAY(Intercrop!AS$1)),TRANSPOSE(_xlfn._xlws.FILTER('Rot.Out'!Q:Q,('Rot.Out'!O:O=ED.LookUps!J161)*('Rot.Out'!V:V="Yes")))),"")</f>
        <v>None</v>
      </c>
    </row>
    <row r="162" spans="1:177" x14ac:dyDescent="0.5">
      <c r="A162">
        <f>EnterData!E166</f>
        <v>0</v>
      </c>
      <c r="B162" t="str" cm="1">
        <f t="array" ref="B162">IF(OR(A162="",A162=0),"",IFERROR(_xlfn._xlws.FILTER(Int.Out!C$2:F$32,Int.Out!B$2:B$32=ED.LookUps!A162),""))</f>
        <v/>
      </c>
      <c r="G162" t="str" cm="1">
        <f t="array" ref="G162">IFERROR(_xlfn._xlws.FILTER(_xlfn.ANCHORARRAY(B162),_xlfn.ANCHORARRAY(B162)&lt;&gt;0),"")</f>
        <v/>
      </c>
      <c r="J162">
        <f>EnterData!F166</f>
        <v>0</v>
      </c>
      <c r="K162" t="str" cm="1">
        <f t="array" ref="K162">IFERROR(IF(G162&lt;&gt;"",_xlfn.ANCHORARRAY(G162),IF(OR(J162=0,J162=""),TRANSPOSE(_xlfn.ANCHORARRAY(Make.Trt!AK$2)),TRANSPOSE(_xlfn._xlws.FILTER('Rot.Out'!Q:Q,('Rot.Out'!O:O=ED.LookUps!J162)*('Rot.Out'!V:V&lt;&gt;"Yes"))))),"Error please report")</f>
        <v>Error No Treatment Names Specified</v>
      </c>
      <c r="FU162" t="str" cm="1">
        <f t="array" ref="FU162">IFERROR(IF(J162=0,TRANSPOSE(_xlfn.ANCHORARRAY(Intercrop!AS$1)),TRANSPOSE(_xlfn._xlws.FILTER('Rot.Out'!Q:Q,('Rot.Out'!O:O=ED.LookUps!J162)*('Rot.Out'!V:V="Yes")))),"")</f>
        <v>None</v>
      </c>
    </row>
    <row r="163" spans="1:177" x14ac:dyDescent="0.5">
      <c r="A163">
        <f>EnterData!E167</f>
        <v>0</v>
      </c>
      <c r="B163" t="str" cm="1">
        <f t="array" ref="B163">IF(OR(A163="",A163=0),"",IFERROR(_xlfn._xlws.FILTER(Int.Out!C$2:F$32,Int.Out!B$2:B$32=ED.LookUps!A163),""))</f>
        <v/>
      </c>
      <c r="G163" t="str" cm="1">
        <f t="array" ref="G163">IFERROR(_xlfn._xlws.FILTER(_xlfn.ANCHORARRAY(B163),_xlfn.ANCHORARRAY(B163)&lt;&gt;0),"")</f>
        <v/>
      </c>
      <c r="J163">
        <f>EnterData!F167</f>
        <v>0</v>
      </c>
      <c r="K163" t="str" cm="1">
        <f t="array" ref="K163">IFERROR(IF(G163&lt;&gt;"",_xlfn.ANCHORARRAY(G163),IF(OR(J163=0,J163=""),TRANSPOSE(_xlfn.ANCHORARRAY(Make.Trt!AK$2)),TRANSPOSE(_xlfn._xlws.FILTER('Rot.Out'!Q:Q,('Rot.Out'!O:O=ED.LookUps!J163)*('Rot.Out'!V:V&lt;&gt;"Yes"))))),"Error please report")</f>
        <v>Error No Treatment Names Specified</v>
      </c>
      <c r="FU163" t="str" cm="1">
        <f t="array" ref="FU163">IFERROR(IF(J163=0,TRANSPOSE(_xlfn.ANCHORARRAY(Intercrop!AS$1)),TRANSPOSE(_xlfn._xlws.FILTER('Rot.Out'!Q:Q,('Rot.Out'!O:O=ED.LookUps!J163)*('Rot.Out'!V:V="Yes")))),"")</f>
        <v>None</v>
      </c>
    </row>
    <row r="164" spans="1:177" x14ac:dyDescent="0.5">
      <c r="A164">
        <f>EnterData!E168</f>
        <v>0</v>
      </c>
      <c r="B164" t="str" cm="1">
        <f t="array" ref="B164">IF(OR(A164="",A164=0),"",IFERROR(_xlfn._xlws.FILTER(Int.Out!C$2:F$32,Int.Out!B$2:B$32=ED.LookUps!A164),""))</f>
        <v/>
      </c>
      <c r="G164" t="str" cm="1">
        <f t="array" ref="G164">IFERROR(_xlfn._xlws.FILTER(_xlfn.ANCHORARRAY(B164),_xlfn.ANCHORARRAY(B164)&lt;&gt;0),"")</f>
        <v/>
      </c>
      <c r="J164">
        <f>EnterData!F168</f>
        <v>0</v>
      </c>
      <c r="K164" t="str" cm="1">
        <f t="array" ref="K164">IFERROR(IF(G164&lt;&gt;"",_xlfn.ANCHORARRAY(G164),IF(OR(J164=0,J164=""),TRANSPOSE(_xlfn.ANCHORARRAY(Make.Trt!AK$2)),TRANSPOSE(_xlfn._xlws.FILTER('Rot.Out'!Q:Q,('Rot.Out'!O:O=ED.LookUps!J164)*('Rot.Out'!V:V&lt;&gt;"Yes"))))),"Error please report")</f>
        <v>Error No Treatment Names Specified</v>
      </c>
      <c r="FU164" t="str" cm="1">
        <f t="array" ref="FU164">IFERROR(IF(J164=0,TRANSPOSE(_xlfn.ANCHORARRAY(Intercrop!AS$1)),TRANSPOSE(_xlfn._xlws.FILTER('Rot.Out'!Q:Q,('Rot.Out'!O:O=ED.LookUps!J164)*('Rot.Out'!V:V="Yes")))),"")</f>
        <v>None</v>
      </c>
    </row>
    <row r="165" spans="1:177" x14ac:dyDescent="0.5">
      <c r="A165">
        <f>EnterData!E169</f>
        <v>0</v>
      </c>
      <c r="B165" t="str" cm="1">
        <f t="array" ref="B165">IF(OR(A165="",A165=0),"",IFERROR(_xlfn._xlws.FILTER(Int.Out!C$2:F$32,Int.Out!B$2:B$32=ED.LookUps!A165),""))</f>
        <v/>
      </c>
      <c r="G165" t="str" cm="1">
        <f t="array" ref="G165">IFERROR(_xlfn._xlws.FILTER(_xlfn.ANCHORARRAY(B165),_xlfn.ANCHORARRAY(B165)&lt;&gt;0),"")</f>
        <v/>
      </c>
      <c r="J165">
        <f>EnterData!F169</f>
        <v>0</v>
      </c>
      <c r="K165" t="str" cm="1">
        <f t="array" ref="K165">IFERROR(IF(G165&lt;&gt;"",_xlfn.ANCHORARRAY(G165),IF(OR(J165=0,J165=""),TRANSPOSE(_xlfn.ANCHORARRAY(Make.Trt!AK$2)),TRANSPOSE(_xlfn._xlws.FILTER('Rot.Out'!Q:Q,('Rot.Out'!O:O=ED.LookUps!J165)*('Rot.Out'!V:V&lt;&gt;"Yes"))))),"Error please report")</f>
        <v>Error No Treatment Names Specified</v>
      </c>
      <c r="FU165" t="str" cm="1">
        <f t="array" ref="FU165">IFERROR(IF(J165=0,TRANSPOSE(_xlfn.ANCHORARRAY(Intercrop!AS$1)),TRANSPOSE(_xlfn._xlws.FILTER('Rot.Out'!Q:Q,('Rot.Out'!O:O=ED.LookUps!J165)*('Rot.Out'!V:V="Yes")))),"")</f>
        <v>None</v>
      </c>
    </row>
    <row r="166" spans="1:177" x14ac:dyDescent="0.5">
      <c r="A166">
        <f>EnterData!E170</f>
        <v>0</v>
      </c>
      <c r="B166" t="str" cm="1">
        <f t="array" ref="B166">IF(OR(A166="",A166=0),"",IFERROR(_xlfn._xlws.FILTER(Int.Out!C$2:F$32,Int.Out!B$2:B$32=ED.LookUps!A166),""))</f>
        <v/>
      </c>
      <c r="G166" t="str" cm="1">
        <f t="array" ref="G166">IFERROR(_xlfn._xlws.FILTER(_xlfn.ANCHORARRAY(B166),_xlfn.ANCHORARRAY(B166)&lt;&gt;0),"")</f>
        <v/>
      </c>
      <c r="J166">
        <f>EnterData!F170</f>
        <v>0</v>
      </c>
      <c r="K166" t="str" cm="1">
        <f t="array" ref="K166">IFERROR(IF(G166&lt;&gt;"",_xlfn.ANCHORARRAY(G166),IF(OR(J166=0,J166=""),TRANSPOSE(_xlfn.ANCHORARRAY(Make.Trt!AK$2)),TRANSPOSE(_xlfn._xlws.FILTER('Rot.Out'!Q:Q,('Rot.Out'!O:O=ED.LookUps!J166)*('Rot.Out'!V:V&lt;&gt;"Yes"))))),"Error please report")</f>
        <v>Error No Treatment Names Specified</v>
      </c>
      <c r="FU166" t="str" cm="1">
        <f t="array" ref="FU166">IFERROR(IF(J166=0,TRANSPOSE(_xlfn.ANCHORARRAY(Intercrop!AS$1)),TRANSPOSE(_xlfn._xlws.FILTER('Rot.Out'!Q:Q,('Rot.Out'!O:O=ED.LookUps!J166)*('Rot.Out'!V:V="Yes")))),"")</f>
        <v>None</v>
      </c>
    </row>
    <row r="167" spans="1:177" x14ac:dyDescent="0.5">
      <c r="A167">
        <f>EnterData!E171</f>
        <v>0</v>
      </c>
      <c r="B167" t="str" cm="1">
        <f t="array" ref="B167">IF(OR(A167="",A167=0),"",IFERROR(_xlfn._xlws.FILTER(Int.Out!C$2:F$32,Int.Out!B$2:B$32=ED.LookUps!A167),""))</f>
        <v/>
      </c>
      <c r="G167" t="str" cm="1">
        <f t="array" ref="G167">IFERROR(_xlfn._xlws.FILTER(_xlfn.ANCHORARRAY(B167),_xlfn.ANCHORARRAY(B167)&lt;&gt;0),"")</f>
        <v/>
      </c>
      <c r="J167">
        <f>EnterData!F171</f>
        <v>0</v>
      </c>
      <c r="K167" t="str" cm="1">
        <f t="array" ref="K167">IFERROR(IF(G167&lt;&gt;"",_xlfn.ANCHORARRAY(G167),IF(OR(J167=0,J167=""),TRANSPOSE(_xlfn.ANCHORARRAY(Make.Trt!AK$2)),TRANSPOSE(_xlfn._xlws.FILTER('Rot.Out'!Q:Q,('Rot.Out'!O:O=ED.LookUps!J167)*('Rot.Out'!V:V&lt;&gt;"Yes"))))),"Error please report")</f>
        <v>Error No Treatment Names Specified</v>
      </c>
      <c r="FU167" t="str" cm="1">
        <f t="array" ref="FU167">IFERROR(IF(J167=0,TRANSPOSE(_xlfn.ANCHORARRAY(Intercrop!AS$1)),TRANSPOSE(_xlfn._xlws.FILTER('Rot.Out'!Q:Q,('Rot.Out'!O:O=ED.LookUps!J167)*('Rot.Out'!V:V="Yes")))),"")</f>
        <v>None</v>
      </c>
    </row>
    <row r="168" spans="1:177" x14ac:dyDescent="0.5">
      <c r="A168">
        <f>EnterData!E172</f>
        <v>0</v>
      </c>
      <c r="B168" t="str" cm="1">
        <f t="array" ref="B168">IF(OR(A168="",A168=0),"",IFERROR(_xlfn._xlws.FILTER(Int.Out!C$2:F$32,Int.Out!B$2:B$32=ED.LookUps!A168),""))</f>
        <v/>
      </c>
      <c r="G168" t="str" cm="1">
        <f t="array" ref="G168">IFERROR(_xlfn._xlws.FILTER(_xlfn.ANCHORARRAY(B168),_xlfn.ANCHORARRAY(B168)&lt;&gt;0),"")</f>
        <v/>
      </c>
      <c r="J168">
        <f>EnterData!F172</f>
        <v>0</v>
      </c>
      <c r="K168" t="str" cm="1">
        <f t="array" ref="K168">IFERROR(IF(G168&lt;&gt;"",_xlfn.ANCHORARRAY(G168),IF(OR(J168=0,J168=""),TRANSPOSE(_xlfn.ANCHORARRAY(Make.Trt!AK$2)),TRANSPOSE(_xlfn._xlws.FILTER('Rot.Out'!Q:Q,('Rot.Out'!O:O=ED.LookUps!J168)*('Rot.Out'!V:V&lt;&gt;"Yes"))))),"Error please report")</f>
        <v>Error No Treatment Names Specified</v>
      </c>
      <c r="FU168" t="str" cm="1">
        <f t="array" ref="FU168">IFERROR(IF(J168=0,TRANSPOSE(_xlfn.ANCHORARRAY(Intercrop!AS$1)),TRANSPOSE(_xlfn._xlws.FILTER('Rot.Out'!Q:Q,('Rot.Out'!O:O=ED.LookUps!J168)*('Rot.Out'!V:V="Yes")))),"")</f>
        <v>None</v>
      </c>
    </row>
    <row r="169" spans="1:177" x14ac:dyDescent="0.5">
      <c r="A169">
        <f>EnterData!E173</f>
        <v>0</v>
      </c>
      <c r="B169" t="str" cm="1">
        <f t="array" ref="B169">IF(OR(A169="",A169=0),"",IFERROR(_xlfn._xlws.FILTER(Int.Out!C$2:F$32,Int.Out!B$2:B$32=ED.LookUps!A169),""))</f>
        <v/>
      </c>
      <c r="G169" t="str" cm="1">
        <f t="array" ref="G169">IFERROR(_xlfn._xlws.FILTER(_xlfn.ANCHORARRAY(B169),_xlfn.ANCHORARRAY(B169)&lt;&gt;0),"")</f>
        <v/>
      </c>
      <c r="J169">
        <f>EnterData!F173</f>
        <v>0</v>
      </c>
      <c r="K169" t="str" cm="1">
        <f t="array" ref="K169">IFERROR(IF(G169&lt;&gt;"",_xlfn.ANCHORARRAY(G169),IF(OR(J169=0,J169=""),TRANSPOSE(_xlfn.ANCHORARRAY(Make.Trt!AK$2)),TRANSPOSE(_xlfn._xlws.FILTER('Rot.Out'!Q:Q,('Rot.Out'!O:O=ED.LookUps!J169)*('Rot.Out'!V:V&lt;&gt;"Yes"))))),"Error please report")</f>
        <v>Error No Treatment Names Specified</v>
      </c>
      <c r="FU169" t="str" cm="1">
        <f t="array" ref="FU169">IFERROR(IF(J169=0,TRANSPOSE(_xlfn.ANCHORARRAY(Intercrop!AS$1)),TRANSPOSE(_xlfn._xlws.FILTER('Rot.Out'!Q:Q,('Rot.Out'!O:O=ED.LookUps!J169)*('Rot.Out'!V:V="Yes")))),"")</f>
        <v>None</v>
      </c>
    </row>
    <row r="170" spans="1:177" x14ac:dyDescent="0.5">
      <c r="A170">
        <f>EnterData!E174</f>
        <v>0</v>
      </c>
      <c r="B170" t="str" cm="1">
        <f t="array" ref="B170">IF(OR(A170="",A170=0),"",IFERROR(_xlfn._xlws.FILTER(Int.Out!C$2:F$32,Int.Out!B$2:B$32=ED.LookUps!A170),""))</f>
        <v/>
      </c>
      <c r="G170" t="str" cm="1">
        <f t="array" ref="G170">IFERROR(_xlfn._xlws.FILTER(_xlfn.ANCHORARRAY(B170),_xlfn.ANCHORARRAY(B170)&lt;&gt;0),"")</f>
        <v/>
      </c>
      <c r="J170">
        <f>EnterData!F174</f>
        <v>0</v>
      </c>
      <c r="K170" t="str" cm="1">
        <f t="array" ref="K170">IFERROR(IF(G170&lt;&gt;"",_xlfn.ANCHORARRAY(G170),IF(OR(J170=0,J170=""),TRANSPOSE(_xlfn.ANCHORARRAY(Make.Trt!AK$2)),TRANSPOSE(_xlfn._xlws.FILTER('Rot.Out'!Q:Q,('Rot.Out'!O:O=ED.LookUps!J170)*('Rot.Out'!V:V&lt;&gt;"Yes"))))),"Error please report")</f>
        <v>Error No Treatment Names Specified</v>
      </c>
      <c r="FU170" t="str" cm="1">
        <f t="array" ref="FU170">IFERROR(IF(J170=0,TRANSPOSE(_xlfn.ANCHORARRAY(Intercrop!AS$1)),TRANSPOSE(_xlfn._xlws.FILTER('Rot.Out'!Q:Q,('Rot.Out'!O:O=ED.LookUps!J170)*('Rot.Out'!V:V="Yes")))),"")</f>
        <v>None</v>
      </c>
    </row>
    <row r="171" spans="1:177" x14ac:dyDescent="0.5">
      <c r="A171">
        <f>EnterData!E175</f>
        <v>0</v>
      </c>
      <c r="B171" t="str" cm="1">
        <f t="array" ref="B171">IF(OR(A171="",A171=0),"",IFERROR(_xlfn._xlws.FILTER(Int.Out!C$2:F$32,Int.Out!B$2:B$32=ED.LookUps!A171),""))</f>
        <v/>
      </c>
      <c r="G171" t="str" cm="1">
        <f t="array" ref="G171">IFERROR(_xlfn._xlws.FILTER(_xlfn.ANCHORARRAY(B171),_xlfn.ANCHORARRAY(B171)&lt;&gt;0),"")</f>
        <v/>
      </c>
      <c r="J171">
        <f>EnterData!F175</f>
        <v>0</v>
      </c>
      <c r="K171" t="str" cm="1">
        <f t="array" ref="K171">IFERROR(IF(G171&lt;&gt;"",_xlfn.ANCHORARRAY(G171),IF(OR(J171=0,J171=""),TRANSPOSE(_xlfn.ANCHORARRAY(Make.Trt!AK$2)),TRANSPOSE(_xlfn._xlws.FILTER('Rot.Out'!Q:Q,('Rot.Out'!O:O=ED.LookUps!J171)*('Rot.Out'!V:V&lt;&gt;"Yes"))))),"Error please report")</f>
        <v>Error No Treatment Names Specified</v>
      </c>
      <c r="FU171" t="str" cm="1">
        <f t="array" ref="FU171">IFERROR(IF(J171=0,TRANSPOSE(_xlfn.ANCHORARRAY(Intercrop!AS$1)),TRANSPOSE(_xlfn._xlws.FILTER('Rot.Out'!Q:Q,('Rot.Out'!O:O=ED.LookUps!J171)*('Rot.Out'!V:V="Yes")))),"")</f>
        <v>None</v>
      </c>
    </row>
    <row r="172" spans="1:177" x14ac:dyDescent="0.5">
      <c r="A172">
        <f>EnterData!E176</f>
        <v>0</v>
      </c>
      <c r="B172" t="str" cm="1">
        <f t="array" ref="B172">IF(OR(A172="",A172=0),"",IFERROR(_xlfn._xlws.FILTER(Int.Out!C$2:F$32,Int.Out!B$2:B$32=ED.LookUps!A172),""))</f>
        <v/>
      </c>
      <c r="G172" t="str" cm="1">
        <f t="array" ref="G172">IFERROR(_xlfn._xlws.FILTER(_xlfn.ANCHORARRAY(B172),_xlfn.ANCHORARRAY(B172)&lt;&gt;0),"")</f>
        <v/>
      </c>
      <c r="J172">
        <f>EnterData!F176</f>
        <v>0</v>
      </c>
      <c r="K172" t="str" cm="1">
        <f t="array" ref="K172">IFERROR(IF(G172&lt;&gt;"",_xlfn.ANCHORARRAY(G172),IF(OR(J172=0,J172=""),TRANSPOSE(_xlfn.ANCHORARRAY(Make.Trt!AK$2)),TRANSPOSE(_xlfn._xlws.FILTER('Rot.Out'!Q:Q,('Rot.Out'!O:O=ED.LookUps!J172)*('Rot.Out'!V:V&lt;&gt;"Yes"))))),"Error please report")</f>
        <v>Error No Treatment Names Specified</v>
      </c>
      <c r="FU172" t="str" cm="1">
        <f t="array" ref="FU172">IFERROR(IF(J172=0,TRANSPOSE(_xlfn.ANCHORARRAY(Intercrop!AS$1)),TRANSPOSE(_xlfn._xlws.FILTER('Rot.Out'!Q:Q,('Rot.Out'!O:O=ED.LookUps!J172)*('Rot.Out'!V:V="Yes")))),"")</f>
        <v>None</v>
      </c>
    </row>
    <row r="173" spans="1:177" x14ac:dyDescent="0.5">
      <c r="A173">
        <f>EnterData!E177</f>
        <v>0</v>
      </c>
      <c r="B173" t="str" cm="1">
        <f t="array" ref="B173">IF(OR(A173="",A173=0),"",IFERROR(_xlfn._xlws.FILTER(Int.Out!C$2:F$32,Int.Out!B$2:B$32=ED.LookUps!A173),""))</f>
        <v/>
      </c>
      <c r="G173" t="str" cm="1">
        <f t="array" ref="G173">IFERROR(_xlfn._xlws.FILTER(_xlfn.ANCHORARRAY(B173),_xlfn.ANCHORARRAY(B173)&lt;&gt;0),"")</f>
        <v/>
      </c>
      <c r="J173">
        <f>EnterData!F177</f>
        <v>0</v>
      </c>
      <c r="K173" t="str" cm="1">
        <f t="array" ref="K173">IFERROR(IF(G173&lt;&gt;"",_xlfn.ANCHORARRAY(G173),IF(OR(J173=0,J173=""),TRANSPOSE(_xlfn.ANCHORARRAY(Make.Trt!AK$2)),TRANSPOSE(_xlfn._xlws.FILTER('Rot.Out'!Q:Q,('Rot.Out'!O:O=ED.LookUps!J173)*('Rot.Out'!V:V&lt;&gt;"Yes"))))),"Error please report")</f>
        <v>Error No Treatment Names Specified</v>
      </c>
      <c r="FU173" t="str" cm="1">
        <f t="array" ref="FU173">IFERROR(IF(J173=0,TRANSPOSE(_xlfn.ANCHORARRAY(Intercrop!AS$1)),TRANSPOSE(_xlfn._xlws.FILTER('Rot.Out'!Q:Q,('Rot.Out'!O:O=ED.LookUps!J173)*('Rot.Out'!V:V="Yes")))),"")</f>
        <v>None</v>
      </c>
    </row>
    <row r="174" spans="1:177" x14ac:dyDescent="0.5">
      <c r="A174">
        <f>EnterData!E178</f>
        <v>0</v>
      </c>
      <c r="B174" t="str" cm="1">
        <f t="array" ref="B174">IF(OR(A174="",A174=0),"",IFERROR(_xlfn._xlws.FILTER(Int.Out!C$2:F$32,Int.Out!B$2:B$32=ED.LookUps!A174),""))</f>
        <v/>
      </c>
      <c r="G174" t="str" cm="1">
        <f t="array" ref="G174">IFERROR(_xlfn._xlws.FILTER(_xlfn.ANCHORARRAY(B174),_xlfn.ANCHORARRAY(B174)&lt;&gt;0),"")</f>
        <v/>
      </c>
      <c r="J174">
        <f>EnterData!F178</f>
        <v>0</v>
      </c>
      <c r="K174" t="str" cm="1">
        <f t="array" ref="K174">IFERROR(IF(G174&lt;&gt;"",_xlfn.ANCHORARRAY(G174),IF(OR(J174=0,J174=""),TRANSPOSE(_xlfn.ANCHORARRAY(Make.Trt!AK$2)),TRANSPOSE(_xlfn._xlws.FILTER('Rot.Out'!Q:Q,('Rot.Out'!O:O=ED.LookUps!J174)*('Rot.Out'!V:V&lt;&gt;"Yes"))))),"Error please report")</f>
        <v>Error No Treatment Names Specified</v>
      </c>
      <c r="FU174" t="str" cm="1">
        <f t="array" ref="FU174">IFERROR(IF(J174=0,TRANSPOSE(_xlfn.ANCHORARRAY(Intercrop!AS$1)),TRANSPOSE(_xlfn._xlws.FILTER('Rot.Out'!Q:Q,('Rot.Out'!O:O=ED.LookUps!J174)*('Rot.Out'!V:V="Yes")))),"")</f>
        <v>None</v>
      </c>
    </row>
    <row r="175" spans="1:177" x14ac:dyDescent="0.5">
      <c r="A175">
        <f>EnterData!E179</f>
        <v>0</v>
      </c>
      <c r="B175" t="str" cm="1">
        <f t="array" ref="B175">IF(OR(A175="",A175=0),"",IFERROR(_xlfn._xlws.FILTER(Int.Out!C$2:F$32,Int.Out!B$2:B$32=ED.LookUps!A175),""))</f>
        <v/>
      </c>
      <c r="G175" t="str" cm="1">
        <f t="array" ref="G175">IFERROR(_xlfn._xlws.FILTER(_xlfn.ANCHORARRAY(B175),_xlfn.ANCHORARRAY(B175)&lt;&gt;0),"")</f>
        <v/>
      </c>
      <c r="J175">
        <f>EnterData!F179</f>
        <v>0</v>
      </c>
      <c r="K175" t="str" cm="1">
        <f t="array" ref="K175">IFERROR(IF(G175&lt;&gt;"",_xlfn.ANCHORARRAY(G175),IF(OR(J175=0,J175=""),TRANSPOSE(_xlfn.ANCHORARRAY(Make.Trt!AK$2)),TRANSPOSE(_xlfn._xlws.FILTER('Rot.Out'!Q:Q,('Rot.Out'!O:O=ED.LookUps!J175)*('Rot.Out'!V:V&lt;&gt;"Yes"))))),"Error please report")</f>
        <v>Error No Treatment Names Specified</v>
      </c>
      <c r="FU175" t="str" cm="1">
        <f t="array" ref="FU175">IFERROR(IF(J175=0,TRANSPOSE(_xlfn.ANCHORARRAY(Intercrop!AS$1)),TRANSPOSE(_xlfn._xlws.FILTER('Rot.Out'!Q:Q,('Rot.Out'!O:O=ED.LookUps!J175)*('Rot.Out'!V:V="Yes")))),"")</f>
        <v>None</v>
      </c>
    </row>
    <row r="176" spans="1:177" x14ac:dyDescent="0.5">
      <c r="A176">
        <f>EnterData!E180</f>
        <v>0</v>
      </c>
      <c r="B176" t="str" cm="1">
        <f t="array" ref="B176">IF(OR(A176="",A176=0),"",IFERROR(_xlfn._xlws.FILTER(Int.Out!C$2:F$32,Int.Out!B$2:B$32=ED.LookUps!A176),""))</f>
        <v/>
      </c>
      <c r="G176" t="str" cm="1">
        <f t="array" ref="G176">IFERROR(_xlfn._xlws.FILTER(_xlfn.ANCHORARRAY(B176),_xlfn.ANCHORARRAY(B176)&lt;&gt;0),"")</f>
        <v/>
      </c>
      <c r="J176">
        <f>EnterData!F180</f>
        <v>0</v>
      </c>
      <c r="K176" t="str" cm="1">
        <f t="array" ref="K176">IFERROR(IF(G176&lt;&gt;"",_xlfn.ANCHORARRAY(G176),IF(OR(J176=0,J176=""),TRANSPOSE(_xlfn.ANCHORARRAY(Make.Trt!AK$2)),TRANSPOSE(_xlfn._xlws.FILTER('Rot.Out'!Q:Q,('Rot.Out'!O:O=ED.LookUps!J176)*('Rot.Out'!V:V&lt;&gt;"Yes"))))),"Error please report")</f>
        <v>Error No Treatment Names Specified</v>
      </c>
      <c r="FU176" t="str" cm="1">
        <f t="array" ref="FU176">IFERROR(IF(J176=0,TRANSPOSE(_xlfn.ANCHORARRAY(Intercrop!AS$1)),TRANSPOSE(_xlfn._xlws.FILTER('Rot.Out'!Q:Q,('Rot.Out'!O:O=ED.LookUps!J176)*('Rot.Out'!V:V="Yes")))),"")</f>
        <v>None</v>
      </c>
    </row>
    <row r="177" spans="1:177" x14ac:dyDescent="0.5">
      <c r="A177">
        <f>EnterData!E181</f>
        <v>0</v>
      </c>
      <c r="B177" t="str" cm="1">
        <f t="array" ref="B177">IF(OR(A177="",A177=0),"",IFERROR(_xlfn._xlws.FILTER(Int.Out!C$2:F$32,Int.Out!B$2:B$32=ED.LookUps!A177),""))</f>
        <v/>
      </c>
      <c r="G177" t="str" cm="1">
        <f t="array" ref="G177">IFERROR(_xlfn._xlws.FILTER(_xlfn.ANCHORARRAY(B177),_xlfn.ANCHORARRAY(B177)&lt;&gt;0),"")</f>
        <v/>
      </c>
      <c r="J177">
        <f>EnterData!F181</f>
        <v>0</v>
      </c>
      <c r="K177" t="str" cm="1">
        <f t="array" ref="K177">IFERROR(IF(G177&lt;&gt;"",_xlfn.ANCHORARRAY(G177),IF(OR(J177=0,J177=""),TRANSPOSE(_xlfn.ANCHORARRAY(Make.Trt!AK$2)),TRANSPOSE(_xlfn._xlws.FILTER('Rot.Out'!Q:Q,('Rot.Out'!O:O=ED.LookUps!J177)*('Rot.Out'!V:V&lt;&gt;"Yes"))))),"Error please report")</f>
        <v>Error No Treatment Names Specified</v>
      </c>
      <c r="FU177" t="str" cm="1">
        <f t="array" ref="FU177">IFERROR(IF(J177=0,TRANSPOSE(_xlfn.ANCHORARRAY(Intercrop!AS$1)),TRANSPOSE(_xlfn._xlws.FILTER('Rot.Out'!Q:Q,('Rot.Out'!O:O=ED.LookUps!J177)*('Rot.Out'!V:V="Yes")))),"")</f>
        <v>None</v>
      </c>
    </row>
    <row r="178" spans="1:177" x14ac:dyDescent="0.5">
      <c r="A178">
        <f>EnterData!E182</f>
        <v>0</v>
      </c>
      <c r="B178" t="str" cm="1">
        <f t="array" ref="B178">IF(OR(A178="",A178=0),"",IFERROR(_xlfn._xlws.FILTER(Int.Out!C$2:F$32,Int.Out!B$2:B$32=ED.LookUps!A178),""))</f>
        <v/>
      </c>
      <c r="G178" t="str" cm="1">
        <f t="array" ref="G178">IFERROR(_xlfn._xlws.FILTER(_xlfn.ANCHORARRAY(B178),_xlfn.ANCHORARRAY(B178)&lt;&gt;0),"")</f>
        <v/>
      </c>
      <c r="J178">
        <f>EnterData!F182</f>
        <v>0</v>
      </c>
      <c r="K178" t="str" cm="1">
        <f t="array" ref="K178">IFERROR(IF(G178&lt;&gt;"",_xlfn.ANCHORARRAY(G178),IF(OR(J178=0,J178=""),TRANSPOSE(_xlfn.ANCHORARRAY(Make.Trt!AK$2)),TRANSPOSE(_xlfn._xlws.FILTER('Rot.Out'!Q:Q,('Rot.Out'!O:O=ED.LookUps!J178)*('Rot.Out'!V:V&lt;&gt;"Yes"))))),"Error please report")</f>
        <v>Error No Treatment Names Specified</v>
      </c>
      <c r="FU178" t="str" cm="1">
        <f t="array" ref="FU178">IFERROR(IF(J178=0,TRANSPOSE(_xlfn.ANCHORARRAY(Intercrop!AS$1)),TRANSPOSE(_xlfn._xlws.FILTER('Rot.Out'!Q:Q,('Rot.Out'!O:O=ED.LookUps!J178)*('Rot.Out'!V:V="Yes")))),"")</f>
        <v>None</v>
      </c>
    </row>
    <row r="179" spans="1:177" x14ac:dyDescent="0.5">
      <c r="A179">
        <f>EnterData!E183</f>
        <v>0</v>
      </c>
      <c r="B179" t="str" cm="1">
        <f t="array" ref="B179">IF(OR(A179="",A179=0),"",IFERROR(_xlfn._xlws.FILTER(Int.Out!C$2:F$32,Int.Out!B$2:B$32=ED.LookUps!A179),""))</f>
        <v/>
      </c>
      <c r="G179" t="str" cm="1">
        <f t="array" ref="G179">IFERROR(_xlfn._xlws.FILTER(_xlfn.ANCHORARRAY(B179),_xlfn.ANCHORARRAY(B179)&lt;&gt;0),"")</f>
        <v/>
      </c>
      <c r="J179">
        <f>EnterData!F183</f>
        <v>0</v>
      </c>
      <c r="K179" t="str" cm="1">
        <f t="array" ref="K179">IFERROR(IF(G179&lt;&gt;"",_xlfn.ANCHORARRAY(G179),IF(OR(J179=0,J179=""),TRANSPOSE(_xlfn.ANCHORARRAY(Make.Trt!AK$2)),TRANSPOSE(_xlfn._xlws.FILTER('Rot.Out'!Q:Q,('Rot.Out'!O:O=ED.LookUps!J179)*('Rot.Out'!V:V&lt;&gt;"Yes"))))),"Error please report")</f>
        <v>Error No Treatment Names Specified</v>
      </c>
      <c r="FU179" t="str" cm="1">
        <f t="array" ref="FU179">IFERROR(IF(J179=0,TRANSPOSE(_xlfn.ANCHORARRAY(Intercrop!AS$1)),TRANSPOSE(_xlfn._xlws.FILTER('Rot.Out'!Q:Q,('Rot.Out'!O:O=ED.LookUps!J179)*('Rot.Out'!V:V="Yes")))),"")</f>
        <v>None</v>
      </c>
    </row>
    <row r="180" spans="1:177" x14ac:dyDescent="0.5">
      <c r="A180">
        <f>EnterData!E184</f>
        <v>0</v>
      </c>
      <c r="B180" t="str" cm="1">
        <f t="array" ref="B180">IF(OR(A180="",A180=0),"",IFERROR(_xlfn._xlws.FILTER(Int.Out!C$2:F$32,Int.Out!B$2:B$32=ED.LookUps!A180),""))</f>
        <v/>
      </c>
      <c r="G180" t="str" cm="1">
        <f t="array" ref="G180">IFERROR(_xlfn._xlws.FILTER(_xlfn.ANCHORARRAY(B180),_xlfn.ANCHORARRAY(B180)&lt;&gt;0),"")</f>
        <v/>
      </c>
      <c r="J180">
        <f>EnterData!F184</f>
        <v>0</v>
      </c>
      <c r="K180" t="str" cm="1">
        <f t="array" ref="K180">IFERROR(IF(G180&lt;&gt;"",_xlfn.ANCHORARRAY(G180),IF(OR(J180=0,J180=""),TRANSPOSE(_xlfn.ANCHORARRAY(Make.Trt!AK$2)),TRANSPOSE(_xlfn._xlws.FILTER('Rot.Out'!Q:Q,('Rot.Out'!O:O=ED.LookUps!J180)*('Rot.Out'!V:V&lt;&gt;"Yes"))))),"Error please report")</f>
        <v>Error No Treatment Names Specified</v>
      </c>
      <c r="FU180" t="str" cm="1">
        <f t="array" ref="FU180">IFERROR(IF(J180=0,TRANSPOSE(_xlfn.ANCHORARRAY(Intercrop!AS$1)),TRANSPOSE(_xlfn._xlws.FILTER('Rot.Out'!Q:Q,('Rot.Out'!O:O=ED.LookUps!J180)*('Rot.Out'!V:V="Yes")))),"")</f>
        <v>None</v>
      </c>
    </row>
    <row r="181" spans="1:177" x14ac:dyDescent="0.5">
      <c r="A181">
        <f>EnterData!E185</f>
        <v>0</v>
      </c>
      <c r="B181" t="str" cm="1">
        <f t="array" ref="B181">IF(OR(A181="",A181=0),"",IFERROR(_xlfn._xlws.FILTER(Int.Out!C$2:F$32,Int.Out!B$2:B$32=ED.LookUps!A181),""))</f>
        <v/>
      </c>
      <c r="G181" t="str" cm="1">
        <f t="array" ref="G181">IFERROR(_xlfn._xlws.FILTER(_xlfn.ANCHORARRAY(B181),_xlfn.ANCHORARRAY(B181)&lt;&gt;0),"")</f>
        <v/>
      </c>
      <c r="J181">
        <f>EnterData!F185</f>
        <v>0</v>
      </c>
      <c r="K181" t="str" cm="1">
        <f t="array" ref="K181">IFERROR(IF(G181&lt;&gt;"",_xlfn.ANCHORARRAY(G181),IF(OR(J181=0,J181=""),TRANSPOSE(_xlfn.ANCHORARRAY(Make.Trt!AK$2)),TRANSPOSE(_xlfn._xlws.FILTER('Rot.Out'!Q:Q,('Rot.Out'!O:O=ED.LookUps!J181)*('Rot.Out'!V:V&lt;&gt;"Yes"))))),"Error please report")</f>
        <v>Error No Treatment Names Specified</v>
      </c>
      <c r="FU181" t="str" cm="1">
        <f t="array" ref="FU181">IFERROR(IF(J181=0,TRANSPOSE(_xlfn.ANCHORARRAY(Intercrop!AS$1)),TRANSPOSE(_xlfn._xlws.FILTER('Rot.Out'!Q:Q,('Rot.Out'!O:O=ED.LookUps!J181)*('Rot.Out'!V:V="Yes")))),"")</f>
        <v>None</v>
      </c>
    </row>
    <row r="182" spans="1:177" x14ac:dyDescent="0.5">
      <c r="A182">
        <f>EnterData!E186</f>
        <v>0</v>
      </c>
      <c r="B182" t="str" cm="1">
        <f t="array" ref="B182">IF(OR(A182="",A182=0),"",IFERROR(_xlfn._xlws.FILTER(Int.Out!C$2:F$32,Int.Out!B$2:B$32=ED.LookUps!A182),""))</f>
        <v/>
      </c>
      <c r="G182" t="str" cm="1">
        <f t="array" ref="G182">IFERROR(_xlfn._xlws.FILTER(_xlfn.ANCHORARRAY(B182),_xlfn.ANCHORARRAY(B182)&lt;&gt;0),"")</f>
        <v/>
      </c>
      <c r="J182">
        <f>EnterData!F186</f>
        <v>0</v>
      </c>
      <c r="K182" t="str" cm="1">
        <f t="array" ref="K182">IFERROR(IF(G182&lt;&gt;"",_xlfn.ANCHORARRAY(G182),IF(OR(J182=0,J182=""),TRANSPOSE(_xlfn.ANCHORARRAY(Make.Trt!AK$2)),TRANSPOSE(_xlfn._xlws.FILTER('Rot.Out'!Q:Q,('Rot.Out'!O:O=ED.LookUps!J182)*('Rot.Out'!V:V&lt;&gt;"Yes"))))),"Error please report")</f>
        <v>Error No Treatment Names Specified</v>
      </c>
      <c r="FU182" t="str" cm="1">
        <f t="array" ref="FU182">IFERROR(IF(J182=0,TRANSPOSE(_xlfn.ANCHORARRAY(Intercrop!AS$1)),TRANSPOSE(_xlfn._xlws.FILTER('Rot.Out'!Q:Q,('Rot.Out'!O:O=ED.LookUps!J182)*('Rot.Out'!V:V="Yes")))),"")</f>
        <v>None</v>
      </c>
    </row>
    <row r="183" spans="1:177" x14ac:dyDescent="0.5">
      <c r="A183">
        <f>EnterData!E187</f>
        <v>0</v>
      </c>
      <c r="B183" t="str" cm="1">
        <f t="array" ref="B183">IF(OR(A183="",A183=0),"",IFERROR(_xlfn._xlws.FILTER(Int.Out!C$2:F$32,Int.Out!B$2:B$32=ED.LookUps!A183),""))</f>
        <v/>
      </c>
      <c r="G183" t="str" cm="1">
        <f t="array" ref="G183">IFERROR(_xlfn._xlws.FILTER(_xlfn.ANCHORARRAY(B183),_xlfn.ANCHORARRAY(B183)&lt;&gt;0),"")</f>
        <v/>
      </c>
      <c r="J183">
        <f>EnterData!F187</f>
        <v>0</v>
      </c>
      <c r="K183" t="str" cm="1">
        <f t="array" ref="K183">IFERROR(IF(G183&lt;&gt;"",_xlfn.ANCHORARRAY(G183),IF(OR(J183=0,J183=""),TRANSPOSE(_xlfn.ANCHORARRAY(Make.Trt!AK$2)),TRANSPOSE(_xlfn._xlws.FILTER('Rot.Out'!Q:Q,('Rot.Out'!O:O=ED.LookUps!J183)*('Rot.Out'!V:V&lt;&gt;"Yes"))))),"Error please report")</f>
        <v>Error No Treatment Names Specified</v>
      </c>
      <c r="FU183" t="str" cm="1">
        <f t="array" ref="FU183">IFERROR(IF(J183=0,TRANSPOSE(_xlfn.ANCHORARRAY(Intercrop!AS$1)),TRANSPOSE(_xlfn._xlws.FILTER('Rot.Out'!Q:Q,('Rot.Out'!O:O=ED.LookUps!J183)*('Rot.Out'!V:V="Yes")))),"")</f>
        <v>None</v>
      </c>
    </row>
    <row r="184" spans="1:177" x14ac:dyDescent="0.5">
      <c r="A184">
        <f>EnterData!E188</f>
        <v>0</v>
      </c>
      <c r="B184" t="str" cm="1">
        <f t="array" ref="B184">IF(OR(A184="",A184=0),"",IFERROR(_xlfn._xlws.FILTER(Int.Out!C$2:F$32,Int.Out!B$2:B$32=ED.LookUps!A184),""))</f>
        <v/>
      </c>
      <c r="G184" t="str" cm="1">
        <f t="array" ref="G184">IFERROR(_xlfn._xlws.FILTER(_xlfn.ANCHORARRAY(B184),_xlfn.ANCHORARRAY(B184)&lt;&gt;0),"")</f>
        <v/>
      </c>
      <c r="J184">
        <f>EnterData!F188</f>
        <v>0</v>
      </c>
      <c r="K184" t="str" cm="1">
        <f t="array" ref="K184">IFERROR(IF(G184&lt;&gt;"",_xlfn.ANCHORARRAY(G184),IF(OR(J184=0,J184=""),TRANSPOSE(_xlfn.ANCHORARRAY(Make.Trt!AK$2)),TRANSPOSE(_xlfn._xlws.FILTER('Rot.Out'!Q:Q,('Rot.Out'!O:O=ED.LookUps!J184)*('Rot.Out'!V:V&lt;&gt;"Yes"))))),"Error please report")</f>
        <v>Error No Treatment Names Specified</v>
      </c>
      <c r="FU184" t="str" cm="1">
        <f t="array" ref="FU184">IFERROR(IF(J184=0,TRANSPOSE(_xlfn.ANCHORARRAY(Intercrop!AS$1)),TRANSPOSE(_xlfn._xlws.FILTER('Rot.Out'!Q:Q,('Rot.Out'!O:O=ED.LookUps!J184)*('Rot.Out'!V:V="Yes")))),"")</f>
        <v>None</v>
      </c>
    </row>
    <row r="185" spans="1:177" x14ac:dyDescent="0.5">
      <c r="A185">
        <f>EnterData!E189</f>
        <v>0</v>
      </c>
      <c r="B185" t="str" cm="1">
        <f t="array" ref="B185">IF(OR(A185="",A185=0),"",IFERROR(_xlfn._xlws.FILTER(Int.Out!C$2:F$32,Int.Out!B$2:B$32=ED.LookUps!A185),""))</f>
        <v/>
      </c>
      <c r="G185" t="str" cm="1">
        <f t="array" ref="G185">IFERROR(_xlfn._xlws.FILTER(_xlfn.ANCHORARRAY(B185),_xlfn.ANCHORARRAY(B185)&lt;&gt;0),"")</f>
        <v/>
      </c>
      <c r="J185">
        <f>EnterData!F189</f>
        <v>0</v>
      </c>
      <c r="K185" t="str" cm="1">
        <f t="array" ref="K185">IFERROR(IF(G185&lt;&gt;"",_xlfn.ANCHORARRAY(G185),IF(OR(J185=0,J185=""),TRANSPOSE(_xlfn.ANCHORARRAY(Make.Trt!AK$2)),TRANSPOSE(_xlfn._xlws.FILTER('Rot.Out'!Q:Q,('Rot.Out'!O:O=ED.LookUps!J185)*('Rot.Out'!V:V&lt;&gt;"Yes"))))),"Error please report")</f>
        <v>Error No Treatment Names Specified</v>
      </c>
      <c r="FU185" t="str" cm="1">
        <f t="array" ref="FU185">IFERROR(IF(J185=0,TRANSPOSE(_xlfn.ANCHORARRAY(Intercrop!AS$1)),TRANSPOSE(_xlfn._xlws.FILTER('Rot.Out'!Q:Q,('Rot.Out'!O:O=ED.LookUps!J185)*('Rot.Out'!V:V="Yes")))),"")</f>
        <v>None</v>
      </c>
    </row>
    <row r="186" spans="1:177" x14ac:dyDescent="0.5">
      <c r="A186">
        <f>EnterData!E190</f>
        <v>0</v>
      </c>
      <c r="B186" t="str" cm="1">
        <f t="array" ref="B186">IF(OR(A186="",A186=0),"",IFERROR(_xlfn._xlws.FILTER(Int.Out!C$2:F$32,Int.Out!B$2:B$32=ED.LookUps!A186),""))</f>
        <v/>
      </c>
      <c r="G186" t="str" cm="1">
        <f t="array" ref="G186">IFERROR(_xlfn._xlws.FILTER(_xlfn.ANCHORARRAY(B186),_xlfn.ANCHORARRAY(B186)&lt;&gt;0),"")</f>
        <v/>
      </c>
      <c r="J186">
        <f>EnterData!F190</f>
        <v>0</v>
      </c>
      <c r="K186" t="str" cm="1">
        <f t="array" ref="K186">IFERROR(IF(G186&lt;&gt;"",_xlfn.ANCHORARRAY(G186),IF(OR(J186=0,J186=""),TRANSPOSE(_xlfn.ANCHORARRAY(Make.Trt!AK$2)),TRANSPOSE(_xlfn._xlws.FILTER('Rot.Out'!Q:Q,('Rot.Out'!O:O=ED.LookUps!J186)*('Rot.Out'!V:V&lt;&gt;"Yes"))))),"Error please report")</f>
        <v>Error No Treatment Names Specified</v>
      </c>
      <c r="FU186" t="str" cm="1">
        <f t="array" ref="FU186">IFERROR(IF(J186=0,TRANSPOSE(_xlfn.ANCHORARRAY(Intercrop!AS$1)),TRANSPOSE(_xlfn._xlws.FILTER('Rot.Out'!Q:Q,('Rot.Out'!O:O=ED.LookUps!J186)*('Rot.Out'!V:V="Yes")))),"")</f>
        <v>None</v>
      </c>
    </row>
    <row r="187" spans="1:177" x14ac:dyDescent="0.5">
      <c r="A187">
        <f>EnterData!E191</f>
        <v>0</v>
      </c>
      <c r="B187" t="str" cm="1">
        <f t="array" ref="B187">IF(OR(A187="",A187=0),"",IFERROR(_xlfn._xlws.FILTER(Int.Out!C$2:F$32,Int.Out!B$2:B$32=ED.LookUps!A187),""))</f>
        <v/>
      </c>
      <c r="G187" t="str" cm="1">
        <f t="array" ref="G187">IFERROR(_xlfn._xlws.FILTER(_xlfn.ANCHORARRAY(B187),_xlfn.ANCHORARRAY(B187)&lt;&gt;0),"")</f>
        <v/>
      </c>
      <c r="J187">
        <f>EnterData!F191</f>
        <v>0</v>
      </c>
      <c r="K187" t="str" cm="1">
        <f t="array" ref="K187">IFERROR(IF(G187&lt;&gt;"",_xlfn.ANCHORARRAY(G187),IF(OR(J187=0,J187=""),TRANSPOSE(_xlfn.ANCHORARRAY(Make.Trt!AK$2)),TRANSPOSE(_xlfn._xlws.FILTER('Rot.Out'!Q:Q,('Rot.Out'!O:O=ED.LookUps!J187)*('Rot.Out'!V:V&lt;&gt;"Yes"))))),"Error please report")</f>
        <v>Error No Treatment Names Specified</v>
      </c>
      <c r="FU187" t="str" cm="1">
        <f t="array" ref="FU187">IFERROR(IF(J187=0,TRANSPOSE(_xlfn.ANCHORARRAY(Intercrop!AS$1)),TRANSPOSE(_xlfn._xlws.FILTER('Rot.Out'!Q:Q,('Rot.Out'!O:O=ED.LookUps!J187)*('Rot.Out'!V:V="Yes")))),"")</f>
        <v>None</v>
      </c>
    </row>
    <row r="188" spans="1:177" x14ac:dyDescent="0.5">
      <c r="A188">
        <f>EnterData!E192</f>
        <v>0</v>
      </c>
      <c r="B188" t="str" cm="1">
        <f t="array" ref="B188">IF(OR(A188="",A188=0),"",IFERROR(_xlfn._xlws.FILTER(Int.Out!C$2:F$32,Int.Out!B$2:B$32=ED.LookUps!A188),""))</f>
        <v/>
      </c>
      <c r="G188" t="str" cm="1">
        <f t="array" ref="G188">IFERROR(_xlfn._xlws.FILTER(_xlfn.ANCHORARRAY(B188),_xlfn.ANCHORARRAY(B188)&lt;&gt;0),"")</f>
        <v/>
      </c>
      <c r="J188">
        <f>EnterData!F192</f>
        <v>0</v>
      </c>
      <c r="K188" t="str" cm="1">
        <f t="array" ref="K188">IFERROR(IF(G188&lt;&gt;"",_xlfn.ANCHORARRAY(G188),IF(OR(J188=0,J188=""),TRANSPOSE(_xlfn.ANCHORARRAY(Make.Trt!AK$2)),TRANSPOSE(_xlfn._xlws.FILTER('Rot.Out'!Q:Q,('Rot.Out'!O:O=ED.LookUps!J188)*('Rot.Out'!V:V&lt;&gt;"Yes"))))),"Error please report")</f>
        <v>Error No Treatment Names Specified</v>
      </c>
      <c r="FU188" t="str" cm="1">
        <f t="array" ref="FU188">IFERROR(IF(J188=0,TRANSPOSE(_xlfn.ANCHORARRAY(Intercrop!AS$1)),TRANSPOSE(_xlfn._xlws.FILTER('Rot.Out'!Q:Q,('Rot.Out'!O:O=ED.LookUps!J188)*('Rot.Out'!V:V="Yes")))),"")</f>
        <v>None</v>
      </c>
    </row>
    <row r="189" spans="1:177" x14ac:dyDescent="0.5">
      <c r="A189">
        <f>EnterData!E193</f>
        <v>0</v>
      </c>
      <c r="B189" t="str" cm="1">
        <f t="array" ref="B189">IF(OR(A189="",A189=0),"",IFERROR(_xlfn._xlws.FILTER(Int.Out!C$2:F$32,Int.Out!B$2:B$32=ED.LookUps!A189),""))</f>
        <v/>
      </c>
      <c r="G189" t="str" cm="1">
        <f t="array" ref="G189">IFERROR(_xlfn._xlws.FILTER(_xlfn.ANCHORARRAY(B189),_xlfn.ANCHORARRAY(B189)&lt;&gt;0),"")</f>
        <v/>
      </c>
      <c r="J189">
        <f>EnterData!F193</f>
        <v>0</v>
      </c>
      <c r="K189" t="str" cm="1">
        <f t="array" ref="K189">IFERROR(IF(G189&lt;&gt;"",_xlfn.ANCHORARRAY(G189),IF(OR(J189=0,J189=""),TRANSPOSE(_xlfn.ANCHORARRAY(Make.Trt!AK$2)),TRANSPOSE(_xlfn._xlws.FILTER('Rot.Out'!Q:Q,('Rot.Out'!O:O=ED.LookUps!J189)*('Rot.Out'!V:V&lt;&gt;"Yes"))))),"Error please report")</f>
        <v>Error No Treatment Names Specified</v>
      </c>
      <c r="FU189" t="str" cm="1">
        <f t="array" ref="FU189">IFERROR(IF(J189=0,TRANSPOSE(_xlfn.ANCHORARRAY(Intercrop!AS$1)),TRANSPOSE(_xlfn._xlws.FILTER('Rot.Out'!Q:Q,('Rot.Out'!O:O=ED.LookUps!J189)*('Rot.Out'!V:V="Yes")))),"")</f>
        <v>None</v>
      </c>
    </row>
    <row r="190" spans="1:177" x14ac:dyDescent="0.5">
      <c r="A190">
        <f>EnterData!E194</f>
        <v>0</v>
      </c>
      <c r="B190" t="str" cm="1">
        <f t="array" ref="B190">IF(OR(A190="",A190=0),"",IFERROR(_xlfn._xlws.FILTER(Int.Out!C$2:F$32,Int.Out!B$2:B$32=ED.LookUps!A190),""))</f>
        <v/>
      </c>
      <c r="G190" t="str" cm="1">
        <f t="array" ref="G190">IFERROR(_xlfn._xlws.FILTER(_xlfn.ANCHORARRAY(B190),_xlfn.ANCHORARRAY(B190)&lt;&gt;0),"")</f>
        <v/>
      </c>
      <c r="J190">
        <f>EnterData!F194</f>
        <v>0</v>
      </c>
      <c r="K190" t="str" cm="1">
        <f t="array" ref="K190">IFERROR(IF(G190&lt;&gt;"",_xlfn.ANCHORARRAY(G190),IF(OR(J190=0,J190=""),TRANSPOSE(_xlfn.ANCHORARRAY(Make.Trt!AK$2)),TRANSPOSE(_xlfn._xlws.FILTER('Rot.Out'!Q:Q,('Rot.Out'!O:O=ED.LookUps!J190)*('Rot.Out'!V:V&lt;&gt;"Yes"))))),"Error please report")</f>
        <v>Error No Treatment Names Specified</v>
      </c>
      <c r="FU190" t="str" cm="1">
        <f t="array" ref="FU190">IFERROR(IF(J190=0,TRANSPOSE(_xlfn.ANCHORARRAY(Intercrop!AS$1)),TRANSPOSE(_xlfn._xlws.FILTER('Rot.Out'!Q:Q,('Rot.Out'!O:O=ED.LookUps!J190)*('Rot.Out'!V:V="Yes")))),"")</f>
        <v>None</v>
      </c>
    </row>
    <row r="191" spans="1:177" x14ac:dyDescent="0.5">
      <c r="A191">
        <f>EnterData!E195</f>
        <v>0</v>
      </c>
      <c r="B191" t="str" cm="1">
        <f t="array" ref="B191">IF(OR(A191="",A191=0),"",IFERROR(_xlfn._xlws.FILTER(Int.Out!C$2:F$32,Int.Out!B$2:B$32=ED.LookUps!A191),""))</f>
        <v/>
      </c>
      <c r="G191" t="str" cm="1">
        <f t="array" ref="G191">IFERROR(_xlfn._xlws.FILTER(_xlfn.ANCHORARRAY(B191),_xlfn.ANCHORARRAY(B191)&lt;&gt;0),"")</f>
        <v/>
      </c>
      <c r="J191">
        <f>EnterData!F195</f>
        <v>0</v>
      </c>
      <c r="K191" t="str" cm="1">
        <f t="array" ref="K191">IFERROR(IF(G191&lt;&gt;"",_xlfn.ANCHORARRAY(G191),IF(OR(J191=0,J191=""),TRANSPOSE(_xlfn.ANCHORARRAY(Make.Trt!AK$2)),TRANSPOSE(_xlfn._xlws.FILTER('Rot.Out'!Q:Q,('Rot.Out'!O:O=ED.LookUps!J191)*('Rot.Out'!V:V&lt;&gt;"Yes"))))),"Error please report")</f>
        <v>Error No Treatment Names Specified</v>
      </c>
      <c r="FU191" t="str" cm="1">
        <f t="array" ref="FU191">IFERROR(IF(J191=0,TRANSPOSE(_xlfn.ANCHORARRAY(Intercrop!AS$1)),TRANSPOSE(_xlfn._xlws.FILTER('Rot.Out'!Q:Q,('Rot.Out'!O:O=ED.LookUps!J191)*('Rot.Out'!V:V="Yes")))),"")</f>
        <v>None</v>
      </c>
    </row>
    <row r="192" spans="1:177" x14ac:dyDescent="0.5">
      <c r="A192">
        <f>EnterData!E196</f>
        <v>0</v>
      </c>
      <c r="B192" t="str" cm="1">
        <f t="array" ref="B192">IF(OR(A192="",A192=0),"",IFERROR(_xlfn._xlws.FILTER(Int.Out!C$2:F$32,Int.Out!B$2:B$32=ED.LookUps!A192),""))</f>
        <v/>
      </c>
      <c r="G192" t="str" cm="1">
        <f t="array" ref="G192">IFERROR(_xlfn._xlws.FILTER(_xlfn.ANCHORARRAY(B192),_xlfn.ANCHORARRAY(B192)&lt;&gt;0),"")</f>
        <v/>
      </c>
      <c r="J192">
        <f>EnterData!F196</f>
        <v>0</v>
      </c>
      <c r="K192" t="str" cm="1">
        <f t="array" ref="K192">IFERROR(IF(G192&lt;&gt;"",_xlfn.ANCHORARRAY(G192),IF(OR(J192=0,J192=""),TRANSPOSE(_xlfn.ANCHORARRAY(Make.Trt!AK$2)),TRANSPOSE(_xlfn._xlws.FILTER('Rot.Out'!Q:Q,('Rot.Out'!O:O=ED.LookUps!J192)*('Rot.Out'!V:V&lt;&gt;"Yes"))))),"Error please report")</f>
        <v>Error No Treatment Names Specified</v>
      </c>
      <c r="FU192" t="str" cm="1">
        <f t="array" ref="FU192">IFERROR(IF(J192=0,TRANSPOSE(_xlfn.ANCHORARRAY(Intercrop!AS$1)),TRANSPOSE(_xlfn._xlws.FILTER('Rot.Out'!Q:Q,('Rot.Out'!O:O=ED.LookUps!J192)*('Rot.Out'!V:V="Yes")))),"")</f>
        <v>None</v>
      </c>
    </row>
    <row r="193" spans="1:177" x14ac:dyDescent="0.5">
      <c r="A193">
        <f>EnterData!E197</f>
        <v>0</v>
      </c>
      <c r="B193" t="str" cm="1">
        <f t="array" ref="B193">IF(OR(A193="",A193=0),"",IFERROR(_xlfn._xlws.FILTER(Int.Out!C$2:F$32,Int.Out!B$2:B$32=ED.LookUps!A193),""))</f>
        <v/>
      </c>
      <c r="G193" t="str" cm="1">
        <f t="array" ref="G193">IFERROR(_xlfn._xlws.FILTER(_xlfn.ANCHORARRAY(B193),_xlfn.ANCHORARRAY(B193)&lt;&gt;0),"")</f>
        <v/>
      </c>
      <c r="J193">
        <f>EnterData!F197</f>
        <v>0</v>
      </c>
      <c r="K193" t="str" cm="1">
        <f t="array" ref="K193">IFERROR(IF(G193&lt;&gt;"",_xlfn.ANCHORARRAY(G193),IF(OR(J193=0,J193=""),TRANSPOSE(_xlfn.ANCHORARRAY(Make.Trt!AK$2)),TRANSPOSE(_xlfn._xlws.FILTER('Rot.Out'!Q:Q,('Rot.Out'!O:O=ED.LookUps!J193)*('Rot.Out'!V:V&lt;&gt;"Yes"))))),"Error please report")</f>
        <v>Error No Treatment Names Specified</v>
      </c>
      <c r="FU193" t="str" cm="1">
        <f t="array" ref="FU193">IFERROR(IF(J193=0,TRANSPOSE(_xlfn.ANCHORARRAY(Intercrop!AS$1)),TRANSPOSE(_xlfn._xlws.FILTER('Rot.Out'!Q:Q,('Rot.Out'!O:O=ED.LookUps!J193)*('Rot.Out'!V:V="Yes")))),"")</f>
        <v>None</v>
      </c>
    </row>
    <row r="194" spans="1:177" x14ac:dyDescent="0.5">
      <c r="A194">
        <f>EnterData!E198</f>
        <v>0</v>
      </c>
      <c r="B194" t="str" cm="1">
        <f t="array" ref="B194">IF(OR(A194="",A194=0),"",IFERROR(_xlfn._xlws.FILTER(Int.Out!C$2:F$32,Int.Out!B$2:B$32=ED.LookUps!A194),""))</f>
        <v/>
      </c>
      <c r="G194" t="str" cm="1">
        <f t="array" ref="G194">IFERROR(_xlfn._xlws.FILTER(_xlfn.ANCHORARRAY(B194),_xlfn.ANCHORARRAY(B194)&lt;&gt;0),"")</f>
        <v/>
      </c>
      <c r="J194">
        <f>EnterData!F198</f>
        <v>0</v>
      </c>
      <c r="K194" t="str" cm="1">
        <f t="array" ref="K194">IFERROR(IF(G194&lt;&gt;"",_xlfn.ANCHORARRAY(G194),IF(OR(J194=0,J194=""),TRANSPOSE(_xlfn.ANCHORARRAY(Make.Trt!AK$2)),TRANSPOSE(_xlfn._xlws.FILTER('Rot.Out'!Q:Q,('Rot.Out'!O:O=ED.LookUps!J194)*('Rot.Out'!V:V&lt;&gt;"Yes"))))),"Error please report")</f>
        <v>Error No Treatment Names Specified</v>
      </c>
      <c r="FU194" t="str" cm="1">
        <f t="array" ref="FU194">IFERROR(IF(J194=0,TRANSPOSE(_xlfn.ANCHORARRAY(Intercrop!AS$1)),TRANSPOSE(_xlfn._xlws.FILTER('Rot.Out'!Q:Q,('Rot.Out'!O:O=ED.LookUps!J194)*('Rot.Out'!V:V="Yes")))),"")</f>
        <v>None</v>
      </c>
    </row>
    <row r="195" spans="1:177" x14ac:dyDescent="0.5">
      <c r="A195">
        <f>EnterData!E199</f>
        <v>0</v>
      </c>
      <c r="B195" t="str" cm="1">
        <f t="array" ref="B195">IF(OR(A195="",A195=0),"",IFERROR(_xlfn._xlws.FILTER(Int.Out!C$2:F$32,Int.Out!B$2:B$32=ED.LookUps!A195),""))</f>
        <v/>
      </c>
      <c r="G195" t="str" cm="1">
        <f t="array" ref="G195">IFERROR(_xlfn._xlws.FILTER(_xlfn.ANCHORARRAY(B195),_xlfn.ANCHORARRAY(B195)&lt;&gt;0),"")</f>
        <v/>
      </c>
      <c r="J195">
        <f>EnterData!F199</f>
        <v>0</v>
      </c>
      <c r="K195" t="str" cm="1">
        <f t="array" ref="K195">IFERROR(IF(G195&lt;&gt;"",_xlfn.ANCHORARRAY(G195),IF(OR(J195=0,J195=""),TRANSPOSE(_xlfn.ANCHORARRAY(Make.Trt!AK$2)),TRANSPOSE(_xlfn._xlws.FILTER('Rot.Out'!Q:Q,('Rot.Out'!O:O=ED.LookUps!J195)*('Rot.Out'!V:V&lt;&gt;"Yes"))))),"Error please report")</f>
        <v>Error No Treatment Names Specified</v>
      </c>
      <c r="FU195" t="str" cm="1">
        <f t="array" ref="FU195">IFERROR(IF(J195=0,TRANSPOSE(_xlfn.ANCHORARRAY(Intercrop!AS$1)),TRANSPOSE(_xlfn._xlws.FILTER('Rot.Out'!Q:Q,('Rot.Out'!O:O=ED.LookUps!J195)*('Rot.Out'!V:V="Yes")))),"")</f>
        <v>None</v>
      </c>
    </row>
    <row r="196" spans="1:177" x14ac:dyDescent="0.5">
      <c r="A196">
        <f>EnterData!E200</f>
        <v>0</v>
      </c>
      <c r="B196" t="str" cm="1">
        <f t="array" ref="B196">IF(OR(A196="",A196=0),"",IFERROR(_xlfn._xlws.FILTER(Int.Out!C$2:F$32,Int.Out!B$2:B$32=ED.LookUps!A196),""))</f>
        <v/>
      </c>
      <c r="G196" t="str" cm="1">
        <f t="array" ref="G196">IFERROR(_xlfn._xlws.FILTER(_xlfn.ANCHORARRAY(B196),_xlfn.ANCHORARRAY(B196)&lt;&gt;0),"")</f>
        <v/>
      </c>
      <c r="J196">
        <f>EnterData!F200</f>
        <v>0</v>
      </c>
      <c r="K196" t="str" cm="1">
        <f t="array" ref="K196">IFERROR(IF(G196&lt;&gt;"",_xlfn.ANCHORARRAY(G196),IF(OR(J196=0,J196=""),TRANSPOSE(_xlfn.ANCHORARRAY(Make.Trt!AK$2)),TRANSPOSE(_xlfn._xlws.FILTER('Rot.Out'!Q:Q,('Rot.Out'!O:O=ED.LookUps!J196)*('Rot.Out'!V:V&lt;&gt;"Yes"))))),"Error please report")</f>
        <v>Error No Treatment Names Specified</v>
      </c>
      <c r="FU196" t="str" cm="1">
        <f t="array" ref="FU196">IFERROR(IF(J196=0,TRANSPOSE(_xlfn.ANCHORARRAY(Intercrop!AS$1)),TRANSPOSE(_xlfn._xlws.FILTER('Rot.Out'!Q:Q,('Rot.Out'!O:O=ED.LookUps!J196)*('Rot.Out'!V:V="Yes")))),"")</f>
        <v>None</v>
      </c>
    </row>
    <row r="197" spans="1:177" x14ac:dyDescent="0.5">
      <c r="A197">
        <f>EnterData!E201</f>
        <v>0</v>
      </c>
      <c r="B197" t="str" cm="1">
        <f t="array" ref="B197">IF(OR(A197="",A197=0),"",IFERROR(_xlfn._xlws.FILTER(Int.Out!C$2:F$32,Int.Out!B$2:B$32=ED.LookUps!A197),""))</f>
        <v/>
      </c>
      <c r="G197" t="str" cm="1">
        <f t="array" ref="G197">IFERROR(_xlfn._xlws.FILTER(_xlfn.ANCHORARRAY(B197),_xlfn.ANCHORARRAY(B197)&lt;&gt;0),"")</f>
        <v/>
      </c>
      <c r="J197">
        <f>EnterData!F201</f>
        <v>0</v>
      </c>
      <c r="K197" t="str" cm="1">
        <f t="array" ref="K197">IFERROR(IF(G197&lt;&gt;"",_xlfn.ANCHORARRAY(G197),IF(OR(J197=0,J197=""),TRANSPOSE(_xlfn.ANCHORARRAY(Make.Trt!AK$2)),TRANSPOSE(_xlfn._xlws.FILTER('Rot.Out'!Q:Q,('Rot.Out'!O:O=ED.LookUps!J197)*('Rot.Out'!V:V&lt;&gt;"Yes"))))),"Error please report")</f>
        <v>Error No Treatment Names Specified</v>
      </c>
      <c r="FU197" t="str" cm="1">
        <f t="array" ref="FU197">IFERROR(IF(J197=0,TRANSPOSE(_xlfn.ANCHORARRAY(Intercrop!AS$1)),TRANSPOSE(_xlfn._xlws.FILTER('Rot.Out'!Q:Q,('Rot.Out'!O:O=ED.LookUps!J197)*('Rot.Out'!V:V="Yes")))),"")</f>
        <v>None</v>
      </c>
    </row>
    <row r="198" spans="1:177" x14ac:dyDescent="0.5">
      <c r="A198">
        <f>EnterData!E202</f>
        <v>0</v>
      </c>
      <c r="B198" t="str" cm="1">
        <f t="array" ref="B198">IF(OR(A198="",A198=0),"",IFERROR(_xlfn._xlws.FILTER(Int.Out!C$2:F$32,Int.Out!B$2:B$32=ED.LookUps!A198),""))</f>
        <v/>
      </c>
      <c r="G198" t="str" cm="1">
        <f t="array" ref="G198">IFERROR(_xlfn._xlws.FILTER(_xlfn.ANCHORARRAY(B198),_xlfn.ANCHORARRAY(B198)&lt;&gt;0),"")</f>
        <v/>
      </c>
      <c r="J198">
        <f>EnterData!F202</f>
        <v>0</v>
      </c>
      <c r="K198" t="str" cm="1">
        <f t="array" ref="K198">IFERROR(IF(G198&lt;&gt;"",_xlfn.ANCHORARRAY(G198),IF(OR(J198=0,J198=""),TRANSPOSE(_xlfn.ANCHORARRAY(Make.Trt!AK$2)),TRANSPOSE(_xlfn._xlws.FILTER('Rot.Out'!Q:Q,('Rot.Out'!O:O=ED.LookUps!J198)*('Rot.Out'!V:V&lt;&gt;"Yes"))))),"Error please report")</f>
        <v>Error No Treatment Names Specified</v>
      </c>
      <c r="FU198" t="str" cm="1">
        <f t="array" ref="FU198">IFERROR(IF(J198=0,TRANSPOSE(_xlfn.ANCHORARRAY(Intercrop!AS$1)),TRANSPOSE(_xlfn._xlws.FILTER('Rot.Out'!Q:Q,('Rot.Out'!O:O=ED.LookUps!J198)*('Rot.Out'!V:V="Yes")))),"")</f>
        <v>None</v>
      </c>
    </row>
    <row r="199" spans="1:177" x14ac:dyDescent="0.5">
      <c r="A199">
        <f>EnterData!E203</f>
        <v>0</v>
      </c>
      <c r="B199" t="str" cm="1">
        <f t="array" ref="B199">IF(OR(A199="",A199=0),"",IFERROR(_xlfn._xlws.FILTER(Int.Out!C$2:F$32,Int.Out!B$2:B$32=ED.LookUps!A199),""))</f>
        <v/>
      </c>
      <c r="G199" t="str" cm="1">
        <f t="array" ref="G199">IFERROR(_xlfn._xlws.FILTER(_xlfn.ANCHORARRAY(B199),_xlfn.ANCHORARRAY(B199)&lt;&gt;0),"")</f>
        <v/>
      </c>
      <c r="J199">
        <f>EnterData!F203</f>
        <v>0</v>
      </c>
      <c r="K199" t="str" cm="1">
        <f t="array" ref="K199">IFERROR(IF(G199&lt;&gt;"",_xlfn.ANCHORARRAY(G199),IF(OR(J199=0,J199=""),TRANSPOSE(_xlfn.ANCHORARRAY(Make.Trt!AK$2)),TRANSPOSE(_xlfn._xlws.FILTER('Rot.Out'!Q:Q,('Rot.Out'!O:O=ED.LookUps!J199)*('Rot.Out'!V:V&lt;&gt;"Yes"))))),"Error please report")</f>
        <v>Error No Treatment Names Specified</v>
      </c>
      <c r="FU199" t="str" cm="1">
        <f t="array" ref="FU199">IFERROR(IF(J199=0,TRANSPOSE(_xlfn.ANCHORARRAY(Intercrop!AS$1)),TRANSPOSE(_xlfn._xlws.FILTER('Rot.Out'!Q:Q,('Rot.Out'!O:O=ED.LookUps!J199)*('Rot.Out'!V:V="Yes")))),"")</f>
        <v>None</v>
      </c>
    </row>
    <row r="200" spans="1:177" x14ac:dyDescent="0.5">
      <c r="A200">
        <f>EnterData!E204</f>
        <v>0</v>
      </c>
      <c r="B200" t="str" cm="1">
        <f t="array" ref="B200">IF(OR(A200="",A200=0),"",IFERROR(_xlfn._xlws.FILTER(Int.Out!C$2:F$32,Int.Out!B$2:B$32=ED.LookUps!A200),""))</f>
        <v/>
      </c>
      <c r="G200" t="str" cm="1">
        <f t="array" ref="G200">IFERROR(_xlfn._xlws.FILTER(_xlfn.ANCHORARRAY(B200),_xlfn.ANCHORARRAY(B200)&lt;&gt;0),"")</f>
        <v/>
      </c>
      <c r="J200">
        <f>EnterData!F204</f>
        <v>0</v>
      </c>
      <c r="K200" t="str" cm="1">
        <f t="array" ref="K200">IFERROR(IF(G200&lt;&gt;"",_xlfn.ANCHORARRAY(G200),IF(OR(J200=0,J200=""),TRANSPOSE(_xlfn.ANCHORARRAY(Make.Trt!AK$2)),TRANSPOSE(_xlfn._xlws.FILTER('Rot.Out'!Q:Q,('Rot.Out'!O:O=ED.LookUps!J200)*('Rot.Out'!V:V&lt;&gt;"Yes"))))),"Error please report")</f>
        <v>Error No Treatment Names Specified</v>
      </c>
      <c r="FU200" t="str" cm="1">
        <f t="array" ref="FU200">IFERROR(IF(J200=0,TRANSPOSE(_xlfn.ANCHORARRAY(Intercrop!AS$1)),TRANSPOSE(_xlfn._xlws.FILTER('Rot.Out'!Q:Q,('Rot.Out'!O:O=ED.LookUps!J200)*('Rot.Out'!V:V="Yes")))),"")</f>
        <v>None</v>
      </c>
    </row>
    <row r="201" spans="1:177" x14ac:dyDescent="0.5">
      <c r="A201">
        <f>EnterData!E205</f>
        <v>0</v>
      </c>
      <c r="B201" t="str" cm="1">
        <f t="array" ref="B201">IF(OR(A201="",A201=0),"",IFERROR(_xlfn._xlws.FILTER(Int.Out!C$2:F$32,Int.Out!B$2:B$32=ED.LookUps!A201),""))</f>
        <v/>
      </c>
      <c r="G201" t="str" cm="1">
        <f t="array" ref="G201">IFERROR(_xlfn._xlws.FILTER(_xlfn.ANCHORARRAY(B201),_xlfn.ANCHORARRAY(B201)&lt;&gt;0),"")</f>
        <v/>
      </c>
      <c r="J201">
        <f>EnterData!F205</f>
        <v>0</v>
      </c>
      <c r="K201" t="str" cm="1">
        <f t="array" ref="K201">IFERROR(IF(G201&lt;&gt;"",_xlfn.ANCHORARRAY(G201),IF(OR(J201=0,J201=""),TRANSPOSE(_xlfn.ANCHORARRAY(Make.Trt!AK$2)),TRANSPOSE(_xlfn._xlws.FILTER('Rot.Out'!Q:Q,('Rot.Out'!O:O=ED.LookUps!J201)*('Rot.Out'!V:V&lt;&gt;"Yes"))))),"Error please report")</f>
        <v>Error No Treatment Names Specified</v>
      </c>
      <c r="FU201" t="str" cm="1">
        <f t="array" ref="FU201">IFERROR(IF(J201=0,TRANSPOSE(_xlfn.ANCHORARRAY(Intercrop!AS$1)),TRANSPOSE(_xlfn._xlws.FILTER('Rot.Out'!Q:Q,('Rot.Out'!O:O=ED.LookUps!J201)*('Rot.Out'!V:V="Yes")))),"")</f>
        <v>None</v>
      </c>
    </row>
    <row r="202" spans="1:177" x14ac:dyDescent="0.5">
      <c r="A202">
        <f>EnterData!E206</f>
        <v>0</v>
      </c>
      <c r="B202" t="str" cm="1">
        <f t="array" ref="B202">IF(OR(A202="",A202=0),"",IFERROR(_xlfn._xlws.FILTER(Int.Out!C$2:F$32,Int.Out!B$2:B$32=ED.LookUps!A202),""))</f>
        <v/>
      </c>
      <c r="G202" t="str" cm="1">
        <f t="array" ref="G202">IFERROR(_xlfn._xlws.FILTER(_xlfn.ANCHORARRAY(B202),_xlfn.ANCHORARRAY(B202)&lt;&gt;0),"")</f>
        <v/>
      </c>
      <c r="J202">
        <f>EnterData!F206</f>
        <v>0</v>
      </c>
      <c r="K202" t="str" cm="1">
        <f t="array" ref="K202">IFERROR(IF(G202&lt;&gt;"",_xlfn.ANCHORARRAY(G202),IF(OR(J202=0,J202=""),TRANSPOSE(_xlfn.ANCHORARRAY(Make.Trt!AK$2)),TRANSPOSE(_xlfn._xlws.FILTER('Rot.Out'!Q:Q,('Rot.Out'!O:O=ED.LookUps!J202)*('Rot.Out'!V:V&lt;&gt;"Yes"))))),"Error please report")</f>
        <v>Error No Treatment Names Specified</v>
      </c>
      <c r="FU202" t="str" cm="1">
        <f t="array" ref="FU202">IFERROR(IF(J202=0,TRANSPOSE(_xlfn.ANCHORARRAY(Intercrop!AS$1)),TRANSPOSE(_xlfn._xlws.FILTER('Rot.Out'!Q:Q,('Rot.Out'!O:O=ED.LookUps!J202)*('Rot.Out'!V:V="Yes")))),"")</f>
        <v>None</v>
      </c>
    </row>
    <row r="203" spans="1:177" x14ac:dyDescent="0.5">
      <c r="A203">
        <f>EnterData!E207</f>
        <v>0</v>
      </c>
      <c r="B203" t="str" cm="1">
        <f t="array" ref="B203">IF(OR(A203="",A203=0),"",IFERROR(_xlfn._xlws.FILTER(Int.Out!C$2:F$32,Int.Out!B$2:B$32=ED.LookUps!A203),""))</f>
        <v/>
      </c>
      <c r="G203" t="str" cm="1">
        <f t="array" ref="G203">IFERROR(_xlfn._xlws.FILTER(_xlfn.ANCHORARRAY(B203),_xlfn.ANCHORARRAY(B203)&lt;&gt;0),"")</f>
        <v/>
      </c>
      <c r="J203">
        <f>EnterData!F207</f>
        <v>0</v>
      </c>
      <c r="K203" t="str" cm="1">
        <f t="array" ref="K203">IFERROR(IF(G203&lt;&gt;"",_xlfn.ANCHORARRAY(G203),IF(OR(J203=0,J203=""),TRANSPOSE(_xlfn.ANCHORARRAY(Make.Trt!AK$2)),TRANSPOSE(_xlfn._xlws.FILTER('Rot.Out'!Q:Q,('Rot.Out'!O:O=ED.LookUps!J203)*('Rot.Out'!V:V&lt;&gt;"Yes"))))),"Error please report")</f>
        <v>Error No Treatment Names Specified</v>
      </c>
      <c r="FU203" t="str" cm="1">
        <f t="array" ref="FU203">IFERROR(IF(J203=0,TRANSPOSE(_xlfn.ANCHORARRAY(Intercrop!AS$1)),TRANSPOSE(_xlfn._xlws.FILTER('Rot.Out'!Q:Q,('Rot.Out'!O:O=ED.LookUps!J203)*('Rot.Out'!V:V="Yes")))),"")</f>
        <v>None</v>
      </c>
    </row>
    <row r="204" spans="1:177" x14ac:dyDescent="0.5">
      <c r="A204">
        <f>EnterData!E208</f>
        <v>0</v>
      </c>
      <c r="B204" t="str" cm="1">
        <f t="array" ref="B204">IF(OR(A204="",A204=0),"",IFERROR(_xlfn._xlws.FILTER(Int.Out!C$2:F$32,Int.Out!B$2:B$32=ED.LookUps!A204),""))</f>
        <v/>
      </c>
      <c r="G204" t="str" cm="1">
        <f t="array" ref="G204">IFERROR(_xlfn._xlws.FILTER(_xlfn.ANCHORARRAY(B204),_xlfn.ANCHORARRAY(B204)&lt;&gt;0),"")</f>
        <v/>
      </c>
      <c r="J204">
        <f>EnterData!F208</f>
        <v>0</v>
      </c>
      <c r="K204" t="str" cm="1">
        <f t="array" ref="K204">IFERROR(IF(G204&lt;&gt;"",_xlfn.ANCHORARRAY(G204),IF(OR(J204=0,J204=""),TRANSPOSE(_xlfn.ANCHORARRAY(Make.Trt!AK$2)),TRANSPOSE(_xlfn._xlws.FILTER('Rot.Out'!Q:Q,('Rot.Out'!O:O=ED.LookUps!J204)*('Rot.Out'!V:V&lt;&gt;"Yes"))))),"Error please report")</f>
        <v>Error No Treatment Names Specified</v>
      </c>
      <c r="FU204" t="str" cm="1">
        <f t="array" ref="FU204">IFERROR(IF(J204=0,TRANSPOSE(_xlfn.ANCHORARRAY(Intercrop!AS$1)),TRANSPOSE(_xlfn._xlws.FILTER('Rot.Out'!Q:Q,('Rot.Out'!O:O=ED.LookUps!J204)*('Rot.Out'!V:V="Yes")))),"")</f>
        <v>None</v>
      </c>
    </row>
    <row r="205" spans="1:177" x14ac:dyDescent="0.5">
      <c r="A205">
        <f>EnterData!E209</f>
        <v>0</v>
      </c>
      <c r="B205" t="str" cm="1">
        <f t="array" ref="B205">IF(OR(A205="",A205=0),"",IFERROR(_xlfn._xlws.FILTER(Int.Out!C$2:F$32,Int.Out!B$2:B$32=ED.LookUps!A205),""))</f>
        <v/>
      </c>
      <c r="G205" t="str" cm="1">
        <f t="array" ref="G205">IFERROR(_xlfn._xlws.FILTER(_xlfn.ANCHORARRAY(B205),_xlfn.ANCHORARRAY(B205)&lt;&gt;0),"")</f>
        <v/>
      </c>
      <c r="J205">
        <f>EnterData!F209</f>
        <v>0</v>
      </c>
      <c r="K205" t="str" cm="1">
        <f t="array" ref="K205">IFERROR(IF(G205&lt;&gt;"",_xlfn.ANCHORARRAY(G205),IF(OR(J205=0,J205=""),TRANSPOSE(_xlfn.ANCHORARRAY(Make.Trt!AK$2)),TRANSPOSE(_xlfn._xlws.FILTER('Rot.Out'!Q:Q,('Rot.Out'!O:O=ED.LookUps!J205)*('Rot.Out'!V:V&lt;&gt;"Yes"))))),"Error please report")</f>
        <v>Error No Treatment Names Specified</v>
      </c>
      <c r="FU205" t="str" cm="1">
        <f t="array" ref="FU205">IFERROR(IF(J205=0,TRANSPOSE(_xlfn.ANCHORARRAY(Intercrop!AS$1)),TRANSPOSE(_xlfn._xlws.FILTER('Rot.Out'!Q:Q,('Rot.Out'!O:O=ED.LookUps!J205)*('Rot.Out'!V:V="Yes")))),"")</f>
        <v>None</v>
      </c>
    </row>
    <row r="206" spans="1:177" x14ac:dyDescent="0.5">
      <c r="A206">
        <f>EnterData!E210</f>
        <v>0</v>
      </c>
      <c r="B206" t="str" cm="1">
        <f t="array" ref="B206">IF(OR(A206="",A206=0),"",IFERROR(_xlfn._xlws.FILTER(Int.Out!C$2:F$32,Int.Out!B$2:B$32=ED.LookUps!A206),""))</f>
        <v/>
      </c>
      <c r="G206" t="str" cm="1">
        <f t="array" ref="G206">IFERROR(_xlfn._xlws.FILTER(_xlfn.ANCHORARRAY(B206),_xlfn.ANCHORARRAY(B206)&lt;&gt;0),"")</f>
        <v/>
      </c>
      <c r="J206">
        <f>EnterData!F210</f>
        <v>0</v>
      </c>
      <c r="K206" t="str" cm="1">
        <f t="array" ref="K206">IFERROR(IF(G206&lt;&gt;"",_xlfn.ANCHORARRAY(G206),IF(OR(J206=0,J206=""),TRANSPOSE(_xlfn.ANCHORARRAY(Make.Trt!AK$2)),TRANSPOSE(_xlfn._xlws.FILTER('Rot.Out'!Q:Q,('Rot.Out'!O:O=ED.LookUps!J206)*('Rot.Out'!V:V&lt;&gt;"Yes"))))),"Error please report")</f>
        <v>Error No Treatment Names Specified</v>
      </c>
      <c r="FU206" t="str" cm="1">
        <f t="array" ref="FU206">IFERROR(IF(J206=0,TRANSPOSE(_xlfn.ANCHORARRAY(Intercrop!AS$1)),TRANSPOSE(_xlfn._xlws.FILTER('Rot.Out'!Q:Q,('Rot.Out'!O:O=ED.LookUps!J206)*('Rot.Out'!V:V="Yes")))),"")</f>
        <v>None</v>
      </c>
    </row>
    <row r="207" spans="1:177" x14ac:dyDescent="0.5">
      <c r="A207">
        <f>EnterData!E211</f>
        <v>0</v>
      </c>
      <c r="B207" t="str" cm="1">
        <f t="array" ref="B207">IF(OR(A207="",A207=0),"",IFERROR(_xlfn._xlws.FILTER(Int.Out!C$2:F$32,Int.Out!B$2:B$32=ED.LookUps!A207),""))</f>
        <v/>
      </c>
      <c r="G207" t="str" cm="1">
        <f t="array" ref="G207">IFERROR(_xlfn._xlws.FILTER(_xlfn.ANCHORARRAY(B207),_xlfn.ANCHORARRAY(B207)&lt;&gt;0),"")</f>
        <v/>
      </c>
      <c r="J207">
        <f>EnterData!F211</f>
        <v>0</v>
      </c>
      <c r="K207" t="str" cm="1">
        <f t="array" ref="K207">IFERROR(IF(G207&lt;&gt;"",_xlfn.ANCHORARRAY(G207),IF(OR(J207=0,J207=""),TRANSPOSE(_xlfn.ANCHORARRAY(Make.Trt!AK$2)),TRANSPOSE(_xlfn._xlws.FILTER('Rot.Out'!Q:Q,('Rot.Out'!O:O=ED.LookUps!J207)*('Rot.Out'!V:V&lt;&gt;"Yes"))))),"Error please report")</f>
        <v>Error No Treatment Names Specified</v>
      </c>
      <c r="FU207" t="str" cm="1">
        <f t="array" ref="FU207">IFERROR(IF(J207=0,TRANSPOSE(_xlfn.ANCHORARRAY(Intercrop!AS$1)),TRANSPOSE(_xlfn._xlws.FILTER('Rot.Out'!Q:Q,('Rot.Out'!O:O=ED.LookUps!J207)*('Rot.Out'!V:V="Yes")))),"")</f>
        <v>None</v>
      </c>
    </row>
    <row r="208" spans="1:177" x14ac:dyDescent="0.5">
      <c r="A208">
        <f>EnterData!E212</f>
        <v>0</v>
      </c>
      <c r="B208" t="str" cm="1">
        <f t="array" ref="B208">IF(OR(A208="",A208=0),"",IFERROR(_xlfn._xlws.FILTER(Int.Out!C$2:F$32,Int.Out!B$2:B$32=ED.LookUps!A208),""))</f>
        <v/>
      </c>
      <c r="G208" t="str" cm="1">
        <f t="array" ref="G208">IFERROR(_xlfn._xlws.FILTER(_xlfn.ANCHORARRAY(B208),_xlfn.ANCHORARRAY(B208)&lt;&gt;0),"")</f>
        <v/>
      </c>
      <c r="J208">
        <f>EnterData!F212</f>
        <v>0</v>
      </c>
      <c r="K208" t="str" cm="1">
        <f t="array" ref="K208">IFERROR(IF(G208&lt;&gt;"",_xlfn.ANCHORARRAY(G208),IF(OR(J208=0,J208=""),TRANSPOSE(_xlfn.ANCHORARRAY(Make.Trt!AK$2)),TRANSPOSE(_xlfn._xlws.FILTER('Rot.Out'!Q:Q,('Rot.Out'!O:O=ED.LookUps!J208)*('Rot.Out'!V:V&lt;&gt;"Yes"))))),"Error please report")</f>
        <v>Error No Treatment Names Specified</v>
      </c>
      <c r="FU208" t="str" cm="1">
        <f t="array" ref="FU208">IFERROR(IF(J208=0,TRANSPOSE(_xlfn.ANCHORARRAY(Intercrop!AS$1)),TRANSPOSE(_xlfn._xlws.FILTER('Rot.Out'!Q:Q,('Rot.Out'!O:O=ED.LookUps!J208)*('Rot.Out'!V:V="Yes")))),"")</f>
        <v>None</v>
      </c>
    </row>
    <row r="209" spans="1:177" x14ac:dyDescent="0.5">
      <c r="A209">
        <f>EnterData!E213</f>
        <v>0</v>
      </c>
      <c r="B209" t="str" cm="1">
        <f t="array" ref="B209">IF(OR(A209="",A209=0),"",IFERROR(_xlfn._xlws.FILTER(Int.Out!C$2:F$32,Int.Out!B$2:B$32=ED.LookUps!A209),""))</f>
        <v/>
      </c>
      <c r="G209" t="str" cm="1">
        <f t="array" ref="G209">IFERROR(_xlfn._xlws.FILTER(_xlfn.ANCHORARRAY(B209),_xlfn.ANCHORARRAY(B209)&lt;&gt;0),"")</f>
        <v/>
      </c>
      <c r="J209">
        <f>EnterData!F213</f>
        <v>0</v>
      </c>
      <c r="K209" t="str" cm="1">
        <f t="array" ref="K209">IFERROR(IF(G209&lt;&gt;"",_xlfn.ANCHORARRAY(G209),IF(OR(J209=0,J209=""),TRANSPOSE(_xlfn.ANCHORARRAY(Make.Trt!AK$2)),TRANSPOSE(_xlfn._xlws.FILTER('Rot.Out'!Q:Q,('Rot.Out'!O:O=ED.LookUps!J209)*('Rot.Out'!V:V&lt;&gt;"Yes"))))),"Error please report")</f>
        <v>Error No Treatment Names Specified</v>
      </c>
      <c r="FU209" t="str" cm="1">
        <f t="array" ref="FU209">IFERROR(IF(J209=0,TRANSPOSE(_xlfn.ANCHORARRAY(Intercrop!AS$1)),TRANSPOSE(_xlfn._xlws.FILTER('Rot.Out'!Q:Q,('Rot.Out'!O:O=ED.LookUps!J209)*('Rot.Out'!V:V="Yes")))),"")</f>
        <v>None</v>
      </c>
    </row>
    <row r="210" spans="1:177" x14ac:dyDescent="0.5">
      <c r="A210">
        <f>EnterData!E214</f>
        <v>0</v>
      </c>
      <c r="B210" t="str" cm="1">
        <f t="array" ref="B210">IF(OR(A210="",A210=0),"",IFERROR(_xlfn._xlws.FILTER(Int.Out!C$2:F$32,Int.Out!B$2:B$32=ED.LookUps!A210),""))</f>
        <v/>
      </c>
      <c r="G210" t="str" cm="1">
        <f t="array" ref="G210">IFERROR(_xlfn._xlws.FILTER(_xlfn.ANCHORARRAY(B210),_xlfn.ANCHORARRAY(B210)&lt;&gt;0),"")</f>
        <v/>
      </c>
      <c r="J210">
        <f>EnterData!F214</f>
        <v>0</v>
      </c>
      <c r="K210" t="str" cm="1">
        <f t="array" ref="K210">IFERROR(IF(G210&lt;&gt;"",_xlfn.ANCHORARRAY(G210),IF(OR(J210=0,J210=""),TRANSPOSE(_xlfn.ANCHORARRAY(Make.Trt!AK$2)),TRANSPOSE(_xlfn._xlws.FILTER('Rot.Out'!Q:Q,('Rot.Out'!O:O=ED.LookUps!J210)*('Rot.Out'!V:V&lt;&gt;"Yes"))))),"Error please report")</f>
        <v>Error No Treatment Names Specified</v>
      </c>
      <c r="FU210" t="str" cm="1">
        <f t="array" ref="FU210">IFERROR(IF(J210=0,TRANSPOSE(_xlfn.ANCHORARRAY(Intercrop!AS$1)),TRANSPOSE(_xlfn._xlws.FILTER('Rot.Out'!Q:Q,('Rot.Out'!O:O=ED.LookUps!J210)*('Rot.Out'!V:V="Yes")))),"")</f>
        <v>None</v>
      </c>
    </row>
    <row r="211" spans="1:177" x14ac:dyDescent="0.5">
      <c r="A211">
        <f>EnterData!E215</f>
        <v>0</v>
      </c>
      <c r="B211" t="str" cm="1">
        <f t="array" ref="B211">IF(OR(A211="",A211=0),"",IFERROR(_xlfn._xlws.FILTER(Int.Out!C$2:F$32,Int.Out!B$2:B$32=ED.LookUps!A211),""))</f>
        <v/>
      </c>
      <c r="G211" t="str" cm="1">
        <f t="array" ref="G211">IFERROR(_xlfn._xlws.FILTER(_xlfn.ANCHORARRAY(B211),_xlfn.ANCHORARRAY(B211)&lt;&gt;0),"")</f>
        <v/>
      </c>
      <c r="J211">
        <f>EnterData!F215</f>
        <v>0</v>
      </c>
      <c r="K211" t="str" cm="1">
        <f t="array" ref="K211">IFERROR(IF(G211&lt;&gt;"",_xlfn.ANCHORARRAY(G211),IF(OR(J211=0,J211=""),TRANSPOSE(_xlfn.ANCHORARRAY(Make.Trt!AK$2)),TRANSPOSE(_xlfn._xlws.FILTER('Rot.Out'!Q:Q,('Rot.Out'!O:O=ED.LookUps!J211)*('Rot.Out'!V:V&lt;&gt;"Yes"))))),"Error please report")</f>
        <v>Error No Treatment Names Specified</v>
      </c>
      <c r="FU211" t="str" cm="1">
        <f t="array" ref="FU211">IFERROR(IF(J211=0,TRANSPOSE(_xlfn.ANCHORARRAY(Intercrop!AS$1)),TRANSPOSE(_xlfn._xlws.FILTER('Rot.Out'!Q:Q,('Rot.Out'!O:O=ED.LookUps!J211)*('Rot.Out'!V:V="Yes")))),"")</f>
        <v>None</v>
      </c>
    </row>
    <row r="212" spans="1:177" x14ac:dyDescent="0.5">
      <c r="A212">
        <f>EnterData!E216</f>
        <v>0</v>
      </c>
      <c r="B212" t="str" cm="1">
        <f t="array" ref="B212">IF(OR(A212="",A212=0),"",IFERROR(_xlfn._xlws.FILTER(Int.Out!C$2:F$32,Int.Out!B$2:B$32=ED.LookUps!A212),""))</f>
        <v/>
      </c>
      <c r="G212" t="str" cm="1">
        <f t="array" ref="G212">IFERROR(_xlfn._xlws.FILTER(_xlfn.ANCHORARRAY(B212),_xlfn.ANCHORARRAY(B212)&lt;&gt;0),"")</f>
        <v/>
      </c>
      <c r="J212">
        <f>EnterData!F216</f>
        <v>0</v>
      </c>
      <c r="K212" t="str" cm="1">
        <f t="array" ref="K212">IFERROR(IF(G212&lt;&gt;"",_xlfn.ANCHORARRAY(G212),IF(OR(J212=0,J212=""),TRANSPOSE(_xlfn.ANCHORARRAY(Make.Trt!AK$2)),TRANSPOSE(_xlfn._xlws.FILTER('Rot.Out'!Q:Q,('Rot.Out'!O:O=ED.LookUps!J212)*('Rot.Out'!V:V&lt;&gt;"Yes"))))),"Error please report")</f>
        <v>Error No Treatment Names Specified</v>
      </c>
      <c r="FU212" t="str" cm="1">
        <f t="array" ref="FU212">IFERROR(IF(J212=0,TRANSPOSE(_xlfn.ANCHORARRAY(Intercrop!AS$1)),TRANSPOSE(_xlfn._xlws.FILTER('Rot.Out'!Q:Q,('Rot.Out'!O:O=ED.LookUps!J212)*('Rot.Out'!V:V="Yes")))),"")</f>
        <v>None</v>
      </c>
    </row>
    <row r="213" spans="1:177" x14ac:dyDescent="0.5">
      <c r="A213">
        <f>EnterData!E217</f>
        <v>0</v>
      </c>
      <c r="B213" t="str" cm="1">
        <f t="array" ref="B213">IF(OR(A213="",A213=0),"",IFERROR(_xlfn._xlws.FILTER(Int.Out!C$2:F$32,Int.Out!B$2:B$32=ED.LookUps!A213),""))</f>
        <v/>
      </c>
      <c r="G213" t="str" cm="1">
        <f t="array" ref="G213">IFERROR(_xlfn._xlws.FILTER(_xlfn.ANCHORARRAY(B213),_xlfn.ANCHORARRAY(B213)&lt;&gt;0),"")</f>
        <v/>
      </c>
      <c r="J213">
        <f>EnterData!F217</f>
        <v>0</v>
      </c>
      <c r="K213" t="str" cm="1">
        <f t="array" ref="K213">IFERROR(IF(G213&lt;&gt;"",_xlfn.ANCHORARRAY(G213),IF(OR(J213=0,J213=""),TRANSPOSE(_xlfn.ANCHORARRAY(Make.Trt!AK$2)),TRANSPOSE(_xlfn._xlws.FILTER('Rot.Out'!Q:Q,('Rot.Out'!O:O=ED.LookUps!J213)*('Rot.Out'!V:V&lt;&gt;"Yes"))))),"Error please report")</f>
        <v>Error No Treatment Names Specified</v>
      </c>
      <c r="FU213" t="str" cm="1">
        <f t="array" ref="FU213">IFERROR(IF(J213=0,TRANSPOSE(_xlfn.ANCHORARRAY(Intercrop!AS$1)),TRANSPOSE(_xlfn._xlws.FILTER('Rot.Out'!Q:Q,('Rot.Out'!O:O=ED.LookUps!J213)*('Rot.Out'!V:V="Yes")))),"")</f>
        <v>None</v>
      </c>
    </row>
    <row r="214" spans="1:177" x14ac:dyDescent="0.5">
      <c r="A214">
        <f>EnterData!E218</f>
        <v>0</v>
      </c>
      <c r="B214" t="str" cm="1">
        <f t="array" ref="B214">IF(OR(A214="",A214=0),"",IFERROR(_xlfn._xlws.FILTER(Int.Out!C$2:F$32,Int.Out!B$2:B$32=ED.LookUps!A214),""))</f>
        <v/>
      </c>
      <c r="G214" t="str" cm="1">
        <f t="array" ref="G214">IFERROR(_xlfn._xlws.FILTER(_xlfn.ANCHORARRAY(B214),_xlfn.ANCHORARRAY(B214)&lt;&gt;0),"")</f>
        <v/>
      </c>
      <c r="J214">
        <f>EnterData!F218</f>
        <v>0</v>
      </c>
      <c r="K214" t="str" cm="1">
        <f t="array" ref="K214">IFERROR(IF(G214&lt;&gt;"",_xlfn.ANCHORARRAY(G214),IF(OR(J214=0,J214=""),TRANSPOSE(_xlfn.ANCHORARRAY(Make.Trt!AK$2)),TRANSPOSE(_xlfn._xlws.FILTER('Rot.Out'!Q:Q,('Rot.Out'!O:O=ED.LookUps!J214)*('Rot.Out'!V:V&lt;&gt;"Yes"))))),"Error please report")</f>
        <v>Error No Treatment Names Specified</v>
      </c>
      <c r="FU214" t="str" cm="1">
        <f t="array" ref="FU214">IFERROR(IF(J214=0,TRANSPOSE(_xlfn.ANCHORARRAY(Intercrop!AS$1)),TRANSPOSE(_xlfn._xlws.FILTER('Rot.Out'!Q:Q,('Rot.Out'!O:O=ED.LookUps!J214)*('Rot.Out'!V:V="Yes")))),"")</f>
        <v>None</v>
      </c>
    </row>
    <row r="215" spans="1:177" x14ac:dyDescent="0.5">
      <c r="A215">
        <f>EnterData!E219</f>
        <v>0</v>
      </c>
      <c r="B215" t="str" cm="1">
        <f t="array" ref="B215">IF(OR(A215="",A215=0),"",IFERROR(_xlfn._xlws.FILTER(Int.Out!C$2:F$32,Int.Out!B$2:B$32=ED.LookUps!A215),""))</f>
        <v/>
      </c>
      <c r="G215" t="str" cm="1">
        <f t="array" ref="G215">IFERROR(_xlfn._xlws.FILTER(_xlfn.ANCHORARRAY(B215),_xlfn.ANCHORARRAY(B215)&lt;&gt;0),"")</f>
        <v/>
      </c>
      <c r="J215">
        <f>EnterData!F219</f>
        <v>0</v>
      </c>
      <c r="K215" t="str" cm="1">
        <f t="array" ref="K215">IFERROR(IF(G215&lt;&gt;"",_xlfn.ANCHORARRAY(G215),IF(OR(J215=0,J215=""),TRANSPOSE(_xlfn.ANCHORARRAY(Make.Trt!AK$2)),TRANSPOSE(_xlfn._xlws.FILTER('Rot.Out'!Q:Q,('Rot.Out'!O:O=ED.LookUps!J215)*('Rot.Out'!V:V&lt;&gt;"Yes"))))),"Error please report")</f>
        <v>Error No Treatment Names Specified</v>
      </c>
      <c r="FU215" t="str" cm="1">
        <f t="array" ref="FU215">IFERROR(IF(J215=0,TRANSPOSE(_xlfn.ANCHORARRAY(Intercrop!AS$1)),TRANSPOSE(_xlfn._xlws.FILTER('Rot.Out'!Q:Q,('Rot.Out'!O:O=ED.LookUps!J215)*('Rot.Out'!V:V="Yes")))),"")</f>
        <v>None</v>
      </c>
    </row>
    <row r="216" spans="1:177" x14ac:dyDescent="0.5">
      <c r="A216">
        <f>EnterData!E220</f>
        <v>0</v>
      </c>
      <c r="B216" t="str" cm="1">
        <f t="array" ref="B216">IF(OR(A216="",A216=0),"",IFERROR(_xlfn._xlws.FILTER(Int.Out!C$2:F$32,Int.Out!B$2:B$32=ED.LookUps!A216),""))</f>
        <v/>
      </c>
      <c r="G216" t="str" cm="1">
        <f t="array" ref="G216">IFERROR(_xlfn._xlws.FILTER(_xlfn.ANCHORARRAY(B216),_xlfn.ANCHORARRAY(B216)&lt;&gt;0),"")</f>
        <v/>
      </c>
      <c r="J216">
        <f>EnterData!F220</f>
        <v>0</v>
      </c>
      <c r="K216" t="str" cm="1">
        <f t="array" ref="K216">IFERROR(IF(G216&lt;&gt;"",_xlfn.ANCHORARRAY(G216),IF(OR(J216=0,J216=""),TRANSPOSE(_xlfn.ANCHORARRAY(Make.Trt!AK$2)),TRANSPOSE(_xlfn._xlws.FILTER('Rot.Out'!Q:Q,('Rot.Out'!O:O=ED.LookUps!J216)*('Rot.Out'!V:V&lt;&gt;"Yes"))))),"Error please report")</f>
        <v>Error No Treatment Names Specified</v>
      </c>
      <c r="FU216" t="str" cm="1">
        <f t="array" ref="FU216">IFERROR(IF(J216=0,TRANSPOSE(_xlfn.ANCHORARRAY(Intercrop!AS$1)),TRANSPOSE(_xlfn._xlws.FILTER('Rot.Out'!Q:Q,('Rot.Out'!O:O=ED.LookUps!J216)*('Rot.Out'!V:V="Yes")))),"")</f>
        <v>None</v>
      </c>
    </row>
    <row r="217" spans="1:177" x14ac:dyDescent="0.5">
      <c r="A217">
        <f>EnterData!E221</f>
        <v>0</v>
      </c>
      <c r="B217" t="str" cm="1">
        <f t="array" ref="B217">IF(OR(A217="",A217=0),"",IFERROR(_xlfn._xlws.FILTER(Int.Out!C$2:F$32,Int.Out!B$2:B$32=ED.LookUps!A217),""))</f>
        <v/>
      </c>
      <c r="G217" t="str" cm="1">
        <f t="array" ref="G217">IFERROR(_xlfn._xlws.FILTER(_xlfn.ANCHORARRAY(B217),_xlfn.ANCHORARRAY(B217)&lt;&gt;0),"")</f>
        <v/>
      </c>
      <c r="J217">
        <f>EnterData!F221</f>
        <v>0</v>
      </c>
      <c r="K217" t="str" cm="1">
        <f t="array" ref="K217">IFERROR(IF(G217&lt;&gt;"",_xlfn.ANCHORARRAY(G217),IF(OR(J217=0,J217=""),TRANSPOSE(_xlfn.ANCHORARRAY(Make.Trt!AK$2)),TRANSPOSE(_xlfn._xlws.FILTER('Rot.Out'!Q:Q,('Rot.Out'!O:O=ED.LookUps!J217)*('Rot.Out'!V:V&lt;&gt;"Yes"))))),"Error please report")</f>
        <v>Error No Treatment Names Specified</v>
      </c>
      <c r="FU217" t="str" cm="1">
        <f t="array" ref="FU217">IFERROR(IF(J217=0,TRANSPOSE(_xlfn.ANCHORARRAY(Intercrop!AS$1)),TRANSPOSE(_xlfn._xlws.FILTER('Rot.Out'!Q:Q,('Rot.Out'!O:O=ED.LookUps!J217)*('Rot.Out'!V:V="Yes")))),"")</f>
        <v>None</v>
      </c>
    </row>
    <row r="218" spans="1:177" x14ac:dyDescent="0.5">
      <c r="A218">
        <f>EnterData!E222</f>
        <v>0</v>
      </c>
      <c r="B218" t="str" cm="1">
        <f t="array" ref="B218">IF(OR(A218="",A218=0),"",IFERROR(_xlfn._xlws.FILTER(Int.Out!C$2:F$32,Int.Out!B$2:B$32=ED.LookUps!A218),""))</f>
        <v/>
      </c>
      <c r="G218" t="str" cm="1">
        <f t="array" ref="G218">IFERROR(_xlfn._xlws.FILTER(_xlfn.ANCHORARRAY(B218),_xlfn.ANCHORARRAY(B218)&lt;&gt;0),"")</f>
        <v/>
      </c>
      <c r="J218">
        <f>EnterData!F222</f>
        <v>0</v>
      </c>
      <c r="K218" t="str" cm="1">
        <f t="array" ref="K218">IFERROR(IF(G218&lt;&gt;"",_xlfn.ANCHORARRAY(G218),IF(OR(J218=0,J218=""),TRANSPOSE(_xlfn.ANCHORARRAY(Make.Trt!AK$2)),TRANSPOSE(_xlfn._xlws.FILTER('Rot.Out'!Q:Q,('Rot.Out'!O:O=ED.LookUps!J218)*('Rot.Out'!V:V&lt;&gt;"Yes"))))),"Error please report")</f>
        <v>Error No Treatment Names Specified</v>
      </c>
      <c r="FU218" t="str" cm="1">
        <f t="array" ref="FU218">IFERROR(IF(J218=0,TRANSPOSE(_xlfn.ANCHORARRAY(Intercrop!AS$1)),TRANSPOSE(_xlfn._xlws.FILTER('Rot.Out'!Q:Q,('Rot.Out'!O:O=ED.LookUps!J218)*('Rot.Out'!V:V="Yes")))),"")</f>
        <v>None</v>
      </c>
    </row>
    <row r="219" spans="1:177" x14ac:dyDescent="0.5">
      <c r="A219">
        <f>EnterData!E223</f>
        <v>0</v>
      </c>
      <c r="B219" t="str" cm="1">
        <f t="array" ref="B219">IF(OR(A219="",A219=0),"",IFERROR(_xlfn._xlws.FILTER(Int.Out!C$2:F$32,Int.Out!B$2:B$32=ED.LookUps!A219),""))</f>
        <v/>
      </c>
      <c r="G219" t="str" cm="1">
        <f t="array" ref="G219">IFERROR(_xlfn._xlws.FILTER(_xlfn.ANCHORARRAY(B219),_xlfn.ANCHORARRAY(B219)&lt;&gt;0),"")</f>
        <v/>
      </c>
      <c r="J219">
        <f>EnterData!F223</f>
        <v>0</v>
      </c>
      <c r="K219" t="str" cm="1">
        <f t="array" ref="K219">IFERROR(IF(G219&lt;&gt;"",_xlfn.ANCHORARRAY(G219),IF(OR(J219=0,J219=""),TRANSPOSE(_xlfn.ANCHORARRAY(Make.Trt!AK$2)),TRANSPOSE(_xlfn._xlws.FILTER('Rot.Out'!Q:Q,('Rot.Out'!O:O=ED.LookUps!J219)*('Rot.Out'!V:V&lt;&gt;"Yes"))))),"Error please report")</f>
        <v>Error No Treatment Names Specified</v>
      </c>
      <c r="FU219" t="str" cm="1">
        <f t="array" ref="FU219">IFERROR(IF(J219=0,TRANSPOSE(_xlfn.ANCHORARRAY(Intercrop!AS$1)),TRANSPOSE(_xlfn._xlws.FILTER('Rot.Out'!Q:Q,('Rot.Out'!O:O=ED.LookUps!J219)*('Rot.Out'!V:V="Yes")))),"")</f>
        <v>None</v>
      </c>
    </row>
    <row r="220" spans="1:177" x14ac:dyDescent="0.5">
      <c r="A220">
        <f>EnterData!E224</f>
        <v>0</v>
      </c>
      <c r="B220" t="str" cm="1">
        <f t="array" ref="B220">IF(OR(A220="",A220=0),"",IFERROR(_xlfn._xlws.FILTER(Int.Out!C$2:F$32,Int.Out!B$2:B$32=ED.LookUps!A220),""))</f>
        <v/>
      </c>
      <c r="G220" t="str" cm="1">
        <f t="array" ref="G220">IFERROR(_xlfn._xlws.FILTER(_xlfn.ANCHORARRAY(B220),_xlfn.ANCHORARRAY(B220)&lt;&gt;0),"")</f>
        <v/>
      </c>
      <c r="J220">
        <f>EnterData!F224</f>
        <v>0</v>
      </c>
      <c r="K220" t="str" cm="1">
        <f t="array" ref="K220">IFERROR(IF(G220&lt;&gt;"",_xlfn.ANCHORARRAY(G220),IF(OR(J220=0,J220=""),TRANSPOSE(_xlfn.ANCHORARRAY(Make.Trt!AK$2)),TRANSPOSE(_xlfn._xlws.FILTER('Rot.Out'!Q:Q,('Rot.Out'!O:O=ED.LookUps!J220)*('Rot.Out'!V:V&lt;&gt;"Yes"))))),"Error please report")</f>
        <v>Error No Treatment Names Specified</v>
      </c>
      <c r="FU220" t="str" cm="1">
        <f t="array" ref="FU220">IFERROR(IF(J220=0,TRANSPOSE(_xlfn.ANCHORARRAY(Intercrop!AS$1)),TRANSPOSE(_xlfn._xlws.FILTER('Rot.Out'!Q:Q,('Rot.Out'!O:O=ED.LookUps!J220)*('Rot.Out'!V:V="Yes")))),"")</f>
        <v>None</v>
      </c>
    </row>
    <row r="221" spans="1:177" x14ac:dyDescent="0.5">
      <c r="A221">
        <f>EnterData!E225</f>
        <v>0</v>
      </c>
      <c r="B221" t="str" cm="1">
        <f t="array" ref="B221">IF(OR(A221="",A221=0),"",IFERROR(_xlfn._xlws.FILTER(Int.Out!C$2:F$32,Int.Out!B$2:B$32=ED.LookUps!A221),""))</f>
        <v/>
      </c>
      <c r="G221" t="str" cm="1">
        <f t="array" ref="G221">IFERROR(_xlfn._xlws.FILTER(_xlfn.ANCHORARRAY(B221),_xlfn.ANCHORARRAY(B221)&lt;&gt;0),"")</f>
        <v/>
      </c>
      <c r="J221">
        <f>EnterData!F225</f>
        <v>0</v>
      </c>
      <c r="K221" t="str" cm="1">
        <f t="array" ref="K221">IFERROR(IF(G221&lt;&gt;"",_xlfn.ANCHORARRAY(G221),IF(OR(J221=0,J221=""),TRANSPOSE(_xlfn.ANCHORARRAY(Make.Trt!AK$2)),TRANSPOSE(_xlfn._xlws.FILTER('Rot.Out'!Q:Q,('Rot.Out'!O:O=ED.LookUps!J221)*('Rot.Out'!V:V&lt;&gt;"Yes"))))),"Error please report")</f>
        <v>Error No Treatment Names Specified</v>
      </c>
      <c r="FU221" t="str" cm="1">
        <f t="array" ref="FU221">IFERROR(IF(J221=0,TRANSPOSE(_xlfn.ANCHORARRAY(Intercrop!AS$1)),TRANSPOSE(_xlfn._xlws.FILTER('Rot.Out'!Q:Q,('Rot.Out'!O:O=ED.LookUps!J221)*('Rot.Out'!V:V="Yes")))),"")</f>
        <v>None</v>
      </c>
    </row>
    <row r="222" spans="1:177" x14ac:dyDescent="0.5">
      <c r="A222">
        <f>EnterData!E226</f>
        <v>0</v>
      </c>
      <c r="B222" t="str" cm="1">
        <f t="array" ref="B222">IF(OR(A222="",A222=0),"",IFERROR(_xlfn._xlws.FILTER(Int.Out!C$2:F$32,Int.Out!B$2:B$32=ED.LookUps!A222),""))</f>
        <v/>
      </c>
      <c r="G222" t="str" cm="1">
        <f t="array" ref="G222">IFERROR(_xlfn._xlws.FILTER(_xlfn.ANCHORARRAY(B222),_xlfn.ANCHORARRAY(B222)&lt;&gt;0),"")</f>
        <v/>
      </c>
      <c r="J222">
        <f>EnterData!F226</f>
        <v>0</v>
      </c>
      <c r="K222" t="str" cm="1">
        <f t="array" ref="K222">IFERROR(IF(G222&lt;&gt;"",_xlfn.ANCHORARRAY(G222),IF(OR(J222=0,J222=""),TRANSPOSE(_xlfn.ANCHORARRAY(Make.Trt!AK$2)),TRANSPOSE(_xlfn._xlws.FILTER('Rot.Out'!Q:Q,('Rot.Out'!O:O=ED.LookUps!J222)*('Rot.Out'!V:V&lt;&gt;"Yes"))))),"Error please report")</f>
        <v>Error No Treatment Names Specified</v>
      </c>
      <c r="FU222" t="str" cm="1">
        <f t="array" ref="FU222">IFERROR(IF(J222=0,TRANSPOSE(_xlfn.ANCHORARRAY(Intercrop!AS$1)),TRANSPOSE(_xlfn._xlws.FILTER('Rot.Out'!Q:Q,('Rot.Out'!O:O=ED.LookUps!J222)*('Rot.Out'!V:V="Yes")))),"")</f>
        <v>None</v>
      </c>
    </row>
    <row r="223" spans="1:177" x14ac:dyDescent="0.5">
      <c r="A223">
        <f>EnterData!E227</f>
        <v>0</v>
      </c>
      <c r="B223" t="str" cm="1">
        <f t="array" ref="B223">IF(OR(A223="",A223=0),"",IFERROR(_xlfn._xlws.FILTER(Int.Out!C$2:F$32,Int.Out!B$2:B$32=ED.LookUps!A223),""))</f>
        <v/>
      </c>
      <c r="G223" t="str" cm="1">
        <f t="array" ref="G223">IFERROR(_xlfn._xlws.FILTER(_xlfn.ANCHORARRAY(B223),_xlfn.ANCHORARRAY(B223)&lt;&gt;0),"")</f>
        <v/>
      </c>
      <c r="J223">
        <f>EnterData!F227</f>
        <v>0</v>
      </c>
      <c r="K223" t="str" cm="1">
        <f t="array" ref="K223">IFERROR(IF(G223&lt;&gt;"",_xlfn.ANCHORARRAY(G223),IF(OR(J223=0,J223=""),TRANSPOSE(_xlfn.ANCHORARRAY(Make.Trt!AK$2)),TRANSPOSE(_xlfn._xlws.FILTER('Rot.Out'!Q:Q,('Rot.Out'!O:O=ED.LookUps!J223)*('Rot.Out'!V:V&lt;&gt;"Yes"))))),"Error please report")</f>
        <v>Error No Treatment Names Specified</v>
      </c>
      <c r="FU223" t="str" cm="1">
        <f t="array" ref="FU223">IFERROR(IF(J223=0,TRANSPOSE(_xlfn.ANCHORARRAY(Intercrop!AS$1)),TRANSPOSE(_xlfn._xlws.FILTER('Rot.Out'!Q:Q,('Rot.Out'!O:O=ED.LookUps!J223)*('Rot.Out'!V:V="Yes")))),"")</f>
        <v>None</v>
      </c>
    </row>
    <row r="224" spans="1:177" x14ac:dyDescent="0.5">
      <c r="A224">
        <f>EnterData!E228</f>
        <v>0</v>
      </c>
      <c r="B224" t="str" cm="1">
        <f t="array" ref="B224">IF(OR(A224="",A224=0),"",IFERROR(_xlfn._xlws.FILTER(Int.Out!C$2:F$32,Int.Out!B$2:B$32=ED.LookUps!A224),""))</f>
        <v/>
      </c>
      <c r="G224" t="str" cm="1">
        <f t="array" ref="G224">IFERROR(_xlfn._xlws.FILTER(_xlfn.ANCHORARRAY(B224),_xlfn.ANCHORARRAY(B224)&lt;&gt;0),"")</f>
        <v/>
      </c>
      <c r="J224">
        <f>EnterData!F228</f>
        <v>0</v>
      </c>
      <c r="K224" t="str" cm="1">
        <f t="array" ref="K224">IFERROR(IF(G224&lt;&gt;"",_xlfn.ANCHORARRAY(G224),IF(OR(J224=0,J224=""),TRANSPOSE(_xlfn.ANCHORARRAY(Make.Trt!AK$2)),TRANSPOSE(_xlfn._xlws.FILTER('Rot.Out'!Q:Q,('Rot.Out'!O:O=ED.LookUps!J224)*('Rot.Out'!V:V&lt;&gt;"Yes"))))),"Error please report")</f>
        <v>Error No Treatment Names Specified</v>
      </c>
      <c r="FU224" t="str" cm="1">
        <f t="array" ref="FU224">IFERROR(IF(J224=0,TRANSPOSE(_xlfn.ANCHORARRAY(Intercrop!AS$1)),TRANSPOSE(_xlfn._xlws.FILTER('Rot.Out'!Q:Q,('Rot.Out'!O:O=ED.LookUps!J224)*('Rot.Out'!V:V="Yes")))),"")</f>
        <v>None</v>
      </c>
    </row>
    <row r="225" spans="1:177" x14ac:dyDescent="0.5">
      <c r="A225">
        <f>EnterData!E229</f>
        <v>0</v>
      </c>
      <c r="B225" t="str" cm="1">
        <f t="array" ref="B225">IF(OR(A225="",A225=0),"",IFERROR(_xlfn._xlws.FILTER(Int.Out!C$2:F$32,Int.Out!B$2:B$32=ED.LookUps!A225),""))</f>
        <v/>
      </c>
      <c r="G225" t="str" cm="1">
        <f t="array" ref="G225">IFERROR(_xlfn._xlws.FILTER(_xlfn.ANCHORARRAY(B225),_xlfn.ANCHORARRAY(B225)&lt;&gt;0),"")</f>
        <v/>
      </c>
      <c r="J225">
        <f>EnterData!F229</f>
        <v>0</v>
      </c>
      <c r="K225" t="str" cm="1">
        <f t="array" ref="K225">IFERROR(IF(G225&lt;&gt;"",_xlfn.ANCHORARRAY(G225),IF(OR(J225=0,J225=""),TRANSPOSE(_xlfn.ANCHORARRAY(Make.Trt!AK$2)),TRANSPOSE(_xlfn._xlws.FILTER('Rot.Out'!Q:Q,('Rot.Out'!O:O=ED.LookUps!J225)*('Rot.Out'!V:V&lt;&gt;"Yes"))))),"Error please report")</f>
        <v>Error No Treatment Names Specified</v>
      </c>
      <c r="FU225" t="str" cm="1">
        <f t="array" ref="FU225">IFERROR(IF(J225=0,TRANSPOSE(_xlfn.ANCHORARRAY(Intercrop!AS$1)),TRANSPOSE(_xlfn._xlws.FILTER('Rot.Out'!Q:Q,('Rot.Out'!O:O=ED.LookUps!J225)*('Rot.Out'!V:V="Yes")))),"")</f>
        <v>None</v>
      </c>
    </row>
    <row r="226" spans="1:177" x14ac:dyDescent="0.5">
      <c r="A226">
        <f>EnterData!E230</f>
        <v>0</v>
      </c>
      <c r="B226" t="str" cm="1">
        <f t="array" ref="B226">IF(OR(A226="",A226=0),"",IFERROR(_xlfn._xlws.FILTER(Int.Out!C$2:F$32,Int.Out!B$2:B$32=ED.LookUps!A226),""))</f>
        <v/>
      </c>
      <c r="G226" t="str" cm="1">
        <f t="array" ref="G226">IFERROR(_xlfn._xlws.FILTER(_xlfn.ANCHORARRAY(B226),_xlfn.ANCHORARRAY(B226)&lt;&gt;0),"")</f>
        <v/>
      </c>
      <c r="J226">
        <f>EnterData!F230</f>
        <v>0</v>
      </c>
      <c r="K226" t="str" cm="1">
        <f t="array" ref="K226">IFERROR(IF(G226&lt;&gt;"",_xlfn.ANCHORARRAY(G226),IF(OR(J226=0,J226=""),TRANSPOSE(_xlfn.ANCHORARRAY(Make.Trt!AK$2)),TRANSPOSE(_xlfn._xlws.FILTER('Rot.Out'!Q:Q,('Rot.Out'!O:O=ED.LookUps!J226)*('Rot.Out'!V:V&lt;&gt;"Yes"))))),"Error please report")</f>
        <v>Error No Treatment Names Specified</v>
      </c>
      <c r="FU226" t="str" cm="1">
        <f t="array" ref="FU226">IFERROR(IF(J226=0,TRANSPOSE(_xlfn.ANCHORARRAY(Intercrop!AS$1)),TRANSPOSE(_xlfn._xlws.FILTER('Rot.Out'!Q:Q,('Rot.Out'!O:O=ED.LookUps!J226)*('Rot.Out'!V:V="Yes")))),"")</f>
        <v>None</v>
      </c>
    </row>
    <row r="227" spans="1:177" x14ac:dyDescent="0.5">
      <c r="A227">
        <f>EnterData!E231</f>
        <v>0</v>
      </c>
      <c r="B227" t="str" cm="1">
        <f t="array" ref="B227">IF(OR(A227="",A227=0),"",IFERROR(_xlfn._xlws.FILTER(Int.Out!C$2:F$32,Int.Out!B$2:B$32=ED.LookUps!A227),""))</f>
        <v/>
      </c>
      <c r="G227" t="str" cm="1">
        <f t="array" ref="G227">IFERROR(_xlfn._xlws.FILTER(_xlfn.ANCHORARRAY(B227),_xlfn.ANCHORARRAY(B227)&lt;&gt;0),"")</f>
        <v/>
      </c>
      <c r="J227">
        <f>EnterData!F231</f>
        <v>0</v>
      </c>
      <c r="K227" t="str" cm="1">
        <f t="array" ref="K227">IFERROR(IF(G227&lt;&gt;"",_xlfn.ANCHORARRAY(G227),IF(OR(J227=0,J227=""),TRANSPOSE(_xlfn.ANCHORARRAY(Make.Trt!AK$2)),TRANSPOSE(_xlfn._xlws.FILTER('Rot.Out'!Q:Q,('Rot.Out'!O:O=ED.LookUps!J227)*('Rot.Out'!V:V&lt;&gt;"Yes"))))),"Error please report")</f>
        <v>Error No Treatment Names Specified</v>
      </c>
      <c r="FU227" t="str" cm="1">
        <f t="array" ref="FU227">IFERROR(IF(J227=0,TRANSPOSE(_xlfn.ANCHORARRAY(Intercrop!AS$1)),TRANSPOSE(_xlfn._xlws.FILTER('Rot.Out'!Q:Q,('Rot.Out'!O:O=ED.LookUps!J227)*('Rot.Out'!V:V="Yes")))),"")</f>
        <v>None</v>
      </c>
    </row>
    <row r="228" spans="1:177" x14ac:dyDescent="0.5">
      <c r="A228">
        <f>EnterData!E232</f>
        <v>0</v>
      </c>
      <c r="B228" t="str" cm="1">
        <f t="array" ref="B228">IF(OR(A228="",A228=0),"",IFERROR(_xlfn._xlws.FILTER(Int.Out!C$2:F$32,Int.Out!B$2:B$32=ED.LookUps!A228),""))</f>
        <v/>
      </c>
      <c r="G228" t="str" cm="1">
        <f t="array" ref="G228">IFERROR(_xlfn._xlws.FILTER(_xlfn.ANCHORARRAY(B228),_xlfn.ANCHORARRAY(B228)&lt;&gt;0),"")</f>
        <v/>
      </c>
      <c r="J228">
        <f>EnterData!F232</f>
        <v>0</v>
      </c>
      <c r="K228" t="str" cm="1">
        <f t="array" ref="K228">IFERROR(IF(G228&lt;&gt;"",_xlfn.ANCHORARRAY(G228),IF(OR(J228=0,J228=""),TRANSPOSE(_xlfn.ANCHORARRAY(Make.Trt!AK$2)),TRANSPOSE(_xlfn._xlws.FILTER('Rot.Out'!Q:Q,('Rot.Out'!O:O=ED.LookUps!J228)*('Rot.Out'!V:V&lt;&gt;"Yes"))))),"Error please report")</f>
        <v>Error No Treatment Names Specified</v>
      </c>
      <c r="FU228" t="str" cm="1">
        <f t="array" ref="FU228">IFERROR(IF(J228=0,TRANSPOSE(_xlfn.ANCHORARRAY(Intercrop!AS$1)),TRANSPOSE(_xlfn._xlws.FILTER('Rot.Out'!Q:Q,('Rot.Out'!O:O=ED.LookUps!J228)*('Rot.Out'!V:V="Yes")))),"")</f>
        <v>None</v>
      </c>
    </row>
    <row r="229" spans="1:177" x14ac:dyDescent="0.5">
      <c r="A229">
        <f>EnterData!E233</f>
        <v>0</v>
      </c>
      <c r="B229" t="str" cm="1">
        <f t="array" ref="B229">IF(OR(A229="",A229=0),"",IFERROR(_xlfn._xlws.FILTER(Int.Out!C$2:F$32,Int.Out!B$2:B$32=ED.LookUps!A229),""))</f>
        <v/>
      </c>
      <c r="G229" t="str" cm="1">
        <f t="array" ref="G229">IFERROR(_xlfn._xlws.FILTER(_xlfn.ANCHORARRAY(B229),_xlfn.ANCHORARRAY(B229)&lt;&gt;0),"")</f>
        <v/>
      </c>
      <c r="J229">
        <f>EnterData!F233</f>
        <v>0</v>
      </c>
      <c r="K229" t="str" cm="1">
        <f t="array" ref="K229">IFERROR(IF(G229&lt;&gt;"",_xlfn.ANCHORARRAY(G229),IF(OR(J229=0,J229=""),TRANSPOSE(_xlfn.ANCHORARRAY(Make.Trt!AK$2)),TRANSPOSE(_xlfn._xlws.FILTER('Rot.Out'!Q:Q,('Rot.Out'!O:O=ED.LookUps!J229)*('Rot.Out'!V:V&lt;&gt;"Yes"))))),"Error please report")</f>
        <v>Error No Treatment Names Specified</v>
      </c>
      <c r="FU229" t="str" cm="1">
        <f t="array" ref="FU229">IFERROR(IF(J229=0,TRANSPOSE(_xlfn.ANCHORARRAY(Intercrop!AS$1)),TRANSPOSE(_xlfn._xlws.FILTER('Rot.Out'!Q:Q,('Rot.Out'!O:O=ED.LookUps!J229)*('Rot.Out'!V:V="Yes")))),"")</f>
        <v>None</v>
      </c>
    </row>
    <row r="230" spans="1:177" x14ac:dyDescent="0.5">
      <c r="A230">
        <f>EnterData!E234</f>
        <v>0</v>
      </c>
      <c r="B230" t="str" cm="1">
        <f t="array" ref="B230">IF(OR(A230="",A230=0),"",IFERROR(_xlfn._xlws.FILTER(Int.Out!C$2:F$32,Int.Out!B$2:B$32=ED.LookUps!A230),""))</f>
        <v/>
      </c>
      <c r="G230" t="str" cm="1">
        <f t="array" ref="G230">IFERROR(_xlfn._xlws.FILTER(_xlfn.ANCHORARRAY(B230),_xlfn.ANCHORARRAY(B230)&lt;&gt;0),"")</f>
        <v/>
      </c>
      <c r="J230">
        <f>EnterData!F234</f>
        <v>0</v>
      </c>
      <c r="K230" t="str" cm="1">
        <f t="array" ref="K230">IFERROR(IF(G230&lt;&gt;"",_xlfn.ANCHORARRAY(G230),IF(OR(J230=0,J230=""),TRANSPOSE(_xlfn.ANCHORARRAY(Make.Trt!AK$2)),TRANSPOSE(_xlfn._xlws.FILTER('Rot.Out'!Q:Q,('Rot.Out'!O:O=ED.LookUps!J230)*('Rot.Out'!V:V&lt;&gt;"Yes"))))),"Error please report")</f>
        <v>Error No Treatment Names Specified</v>
      </c>
      <c r="FU230" t="str" cm="1">
        <f t="array" ref="FU230">IFERROR(IF(J230=0,TRANSPOSE(_xlfn.ANCHORARRAY(Intercrop!AS$1)),TRANSPOSE(_xlfn._xlws.FILTER('Rot.Out'!Q:Q,('Rot.Out'!O:O=ED.LookUps!J230)*('Rot.Out'!V:V="Yes")))),"")</f>
        <v>None</v>
      </c>
    </row>
    <row r="231" spans="1:177" x14ac:dyDescent="0.5">
      <c r="A231">
        <f>EnterData!E235</f>
        <v>0</v>
      </c>
      <c r="B231" t="str" cm="1">
        <f t="array" ref="B231">IF(OR(A231="",A231=0),"",IFERROR(_xlfn._xlws.FILTER(Int.Out!C$2:F$32,Int.Out!B$2:B$32=ED.LookUps!A231),""))</f>
        <v/>
      </c>
      <c r="G231" t="str" cm="1">
        <f t="array" ref="G231">IFERROR(_xlfn._xlws.FILTER(_xlfn.ANCHORARRAY(B231),_xlfn.ANCHORARRAY(B231)&lt;&gt;0),"")</f>
        <v/>
      </c>
      <c r="J231">
        <f>EnterData!F235</f>
        <v>0</v>
      </c>
      <c r="K231" t="str" cm="1">
        <f t="array" ref="K231">IFERROR(IF(G231&lt;&gt;"",_xlfn.ANCHORARRAY(G231),IF(OR(J231=0,J231=""),TRANSPOSE(_xlfn.ANCHORARRAY(Make.Trt!AK$2)),TRANSPOSE(_xlfn._xlws.FILTER('Rot.Out'!Q:Q,('Rot.Out'!O:O=ED.LookUps!J231)*('Rot.Out'!V:V&lt;&gt;"Yes"))))),"Error please report")</f>
        <v>Error No Treatment Names Specified</v>
      </c>
      <c r="FU231" t="str" cm="1">
        <f t="array" ref="FU231">IFERROR(IF(J231=0,TRANSPOSE(_xlfn.ANCHORARRAY(Intercrop!AS$1)),TRANSPOSE(_xlfn._xlws.FILTER('Rot.Out'!Q:Q,('Rot.Out'!O:O=ED.LookUps!J231)*('Rot.Out'!V:V="Yes")))),"")</f>
        <v>None</v>
      </c>
    </row>
    <row r="232" spans="1:177" x14ac:dyDescent="0.5">
      <c r="A232">
        <f>EnterData!E236</f>
        <v>0</v>
      </c>
      <c r="B232" t="str" cm="1">
        <f t="array" ref="B232">IF(OR(A232="",A232=0),"",IFERROR(_xlfn._xlws.FILTER(Int.Out!C$2:F$32,Int.Out!B$2:B$32=ED.LookUps!A232),""))</f>
        <v/>
      </c>
      <c r="G232" t="str" cm="1">
        <f t="array" ref="G232">IFERROR(_xlfn._xlws.FILTER(_xlfn.ANCHORARRAY(B232),_xlfn.ANCHORARRAY(B232)&lt;&gt;0),"")</f>
        <v/>
      </c>
      <c r="J232">
        <f>EnterData!F236</f>
        <v>0</v>
      </c>
      <c r="K232" t="str" cm="1">
        <f t="array" ref="K232">IFERROR(IF(G232&lt;&gt;"",_xlfn.ANCHORARRAY(G232),IF(OR(J232=0,J232=""),TRANSPOSE(_xlfn.ANCHORARRAY(Make.Trt!AK$2)),TRANSPOSE(_xlfn._xlws.FILTER('Rot.Out'!Q:Q,('Rot.Out'!O:O=ED.LookUps!J232)*('Rot.Out'!V:V&lt;&gt;"Yes"))))),"Error please report")</f>
        <v>Error No Treatment Names Specified</v>
      </c>
      <c r="FU232" t="str" cm="1">
        <f t="array" ref="FU232">IFERROR(IF(J232=0,TRANSPOSE(_xlfn.ANCHORARRAY(Intercrop!AS$1)),TRANSPOSE(_xlfn._xlws.FILTER('Rot.Out'!Q:Q,('Rot.Out'!O:O=ED.LookUps!J232)*('Rot.Out'!V:V="Yes")))),"")</f>
        <v>None</v>
      </c>
    </row>
    <row r="233" spans="1:177" x14ac:dyDescent="0.5">
      <c r="A233">
        <f>EnterData!E237</f>
        <v>0</v>
      </c>
      <c r="B233" t="str" cm="1">
        <f t="array" ref="B233">IF(OR(A233="",A233=0),"",IFERROR(_xlfn._xlws.FILTER(Int.Out!C$2:F$32,Int.Out!B$2:B$32=ED.LookUps!A233),""))</f>
        <v/>
      </c>
      <c r="G233" t="str" cm="1">
        <f t="array" ref="G233">IFERROR(_xlfn._xlws.FILTER(_xlfn.ANCHORARRAY(B233),_xlfn.ANCHORARRAY(B233)&lt;&gt;0),"")</f>
        <v/>
      </c>
      <c r="J233">
        <f>EnterData!F237</f>
        <v>0</v>
      </c>
      <c r="K233" t="str" cm="1">
        <f t="array" ref="K233">IFERROR(IF(G233&lt;&gt;"",_xlfn.ANCHORARRAY(G233),IF(OR(J233=0,J233=""),TRANSPOSE(_xlfn.ANCHORARRAY(Make.Trt!AK$2)),TRANSPOSE(_xlfn._xlws.FILTER('Rot.Out'!Q:Q,('Rot.Out'!O:O=ED.LookUps!J233)*('Rot.Out'!V:V&lt;&gt;"Yes"))))),"Error please report")</f>
        <v>Error No Treatment Names Specified</v>
      </c>
      <c r="FU233" t="str" cm="1">
        <f t="array" ref="FU233">IFERROR(IF(J233=0,TRANSPOSE(_xlfn.ANCHORARRAY(Intercrop!AS$1)),TRANSPOSE(_xlfn._xlws.FILTER('Rot.Out'!Q:Q,('Rot.Out'!O:O=ED.LookUps!J233)*('Rot.Out'!V:V="Yes")))),"")</f>
        <v>None</v>
      </c>
    </row>
    <row r="234" spans="1:177" x14ac:dyDescent="0.5">
      <c r="A234">
        <f>EnterData!E238</f>
        <v>0</v>
      </c>
      <c r="B234" t="str" cm="1">
        <f t="array" ref="B234">IF(OR(A234="",A234=0),"",IFERROR(_xlfn._xlws.FILTER(Int.Out!C$2:F$32,Int.Out!B$2:B$32=ED.LookUps!A234),""))</f>
        <v/>
      </c>
      <c r="G234" t="str" cm="1">
        <f t="array" ref="G234">IFERROR(_xlfn._xlws.FILTER(_xlfn.ANCHORARRAY(B234),_xlfn.ANCHORARRAY(B234)&lt;&gt;0),"")</f>
        <v/>
      </c>
      <c r="J234">
        <f>EnterData!F238</f>
        <v>0</v>
      </c>
      <c r="K234" t="str" cm="1">
        <f t="array" ref="K234">IFERROR(IF(G234&lt;&gt;"",_xlfn.ANCHORARRAY(G234),IF(OR(J234=0,J234=""),TRANSPOSE(_xlfn.ANCHORARRAY(Make.Trt!AK$2)),TRANSPOSE(_xlfn._xlws.FILTER('Rot.Out'!Q:Q,('Rot.Out'!O:O=ED.LookUps!J234)*('Rot.Out'!V:V&lt;&gt;"Yes"))))),"Error please report")</f>
        <v>Error No Treatment Names Specified</v>
      </c>
      <c r="FU234" t="str" cm="1">
        <f t="array" ref="FU234">IFERROR(IF(J234=0,TRANSPOSE(_xlfn.ANCHORARRAY(Intercrop!AS$1)),TRANSPOSE(_xlfn._xlws.FILTER('Rot.Out'!Q:Q,('Rot.Out'!O:O=ED.LookUps!J234)*('Rot.Out'!V:V="Yes")))),"")</f>
        <v>None</v>
      </c>
    </row>
    <row r="235" spans="1:177" x14ac:dyDescent="0.5">
      <c r="A235">
        <f>EnterData!E239</f>
        <v>0</v>
      </c>
      <c r="B235" t="str" cm="1">
        <f t="array" ref="B235">IF(OR(A235="",A235=0),"",IFERROR(_xlfn._xlws.FILTER(Int.Out!C$2:F$32,Int.Out!B$2:B$32=ED.LookUps!A235),""))</f>
        <v/>
      </c>
      <c r="G235" t="str" cm="1">
        <f t="array" ref="G235">IFERROR(_xlfn._xlws.FILTER(_xlfn.ANCHORARRAY(B235),_xlfn.ANCHORARRAY(B235)&lt;&gt;0),"")</f>
        <v/>
      </c>
      <c r="J235">
        <f>EnterData!F239</f>
        <v>0</v>
      </c>
      <c r="K235" t="str" cm="1">
        <f t="array" ref="K235">IFERROR(IF(G235&lt;&gt;"",_xlfn.ANCHORARRAY(G235),IF(OR(J235=0,J235=""),TRANSPOSE(_xlfn.ANCHORARRAY(Make.Trt!AK$2)),TRANSPOSE(_xlfn._xlws.FILTER('Rot.Out'!Q:Q,('Rot.Out'!O:O=ED.LookUps!J235)*('Rot.Out'!V:V&lt;&gt;"Yes"))))),"Error please report")</f>
        <v>Error No Treatment Names Specified</v>
      </c>
      <c r="FU235" t="str" cm="1">
        <f t="array" ref="FU235">IFERROR(IF(J235=0,TRANSPOSE(_xlfn.ANCHORARRAY(Intercrop!AS$1)),TRANSPOSE(_xlfn._xlws.FILTER('Rot.Out'!Q:Q,('Rot.Out'!O:O=ED.LookUps!J235)*('Rot.Out'!V:V="Yes")))),"")</f>
        <v>None</v>
      </c>
    </row>
    <row r="236" spans="1:177" x14ac:dyDescent="0.5">
      <c r="A236">
        <f>EnterData!E240</f>
        <v>0</v>
      </c>
      <c r="B236" t="str" cm="1">
        <f t="array" ref="B236">IF(OR(A236="",A236=0),"",IFERROR(_xlfn._xlws.FILTER(Int.Out!C$2:F$32,Int.Out!B$2:B$32=ED.LookUps!A236),""))</f>
        <v/>
      </c>
      <c r="G236" t="str" cm="1">
        <f t="array" ref="G236">IFERROR(_xlfn._xlws.FILTER(_xlfn.ANCHORARRAY(B236),_xlfn.ANCHORARRAY(B236)&lt;&gt;0),"")</f>
        <v/>
      </c>
      <c r="J236">
        <f>EnterData!F240</f>
        <v>0</v>
      </c>
      <c r="K236" t="str" cm="1">
        <f t="array" ref="K236">IFERROR(IF(G236&lt;&gt;"",_xlfn.ANCHORARRAY(G236),IF(OR(J236=0,J236=""),TRANSPOSE(_xlfn.ANCHORARRAY(Make.Trt!AK$2)),TRANSPOSE(_xlfn._xlws.FILTER('Rot.Out'!Q:Q,('Rot.Out'!O:O=ED.LookUps!J236)*('Rot.Out'!V:V&lt;&gt;"Yes"))))),"Error please report")</f>
        <v>Error No Treatment Names Specified</v>
      </c>
      <c r="FU236" t="str" cm="1">
        <f t="array" ref="FU236">IFERROR(IF(J236=0,TRANSPOSE(_xlfn.ANCHORARRAY(Intercrop!AS$1)),TRANSPOSE(_xlfn._xlws.FILTER('Rot.Out'!Q:Q,('Rot.Out'!O:O=ED.LookUps!J236)*('Rot.Out'!V:V="Yes")))),"")</f>
        <v>None</v>
      </c>
    </row>
    <row r="237" spans="1:177" x14ac:dyDescent="0.5">
      <c r="A237">
        <f>EnterData!E241</f>
        <v>0</v>
      </c>
      <c r="B237" t="str" cm="1">
        <f t="array" ref="B237">IF(OR(A237="",A237=0),"",IFERROR(_xlfn._xlws.FILTER(Int.Out!C$2:F$32,Int.Out!B$2:B$32=ED.LookUps!A237),""))</f>
        <v/>
      </c>
      <c r="G237" t="str" cm="1">
        <f t="array" ref="G237">IFERROR(_xlfn._xlws.FILTER(_xlfn.ANCHORARRAY(B237),_xlfn.ANCHORARRAY(B237)&lt;&gt;0),"")</f>
        <v/>
      </c>
      <c r="J237">
        <f>EnterData!F241</f>
        <v>0</v>
      </c>
      <c r="K237" t="str" cm="1">
        <f t="array" ref="K237">IFERROR(IF(G237&lt;&gt;"",_xlfn.ANCHORARRAY(G237),IF(OR(J237=0,J237=""),TRANSPOSE(_xlfn.ANCHORARRAY(Make.Trt!AK$2)),TRANSPOSE(_xlfn._xlws.FILTER('Rot.Out'!Q:Q,('Rot.Out'!O:O=ED.LookUps!J237)*('Rot.Out'!V:V&lt;&gt;"Yes"))))),"Error please report")</f>
        <v>Error No Treatment Names Specified</v>
      </c>
      <c r="FU237" t="str" cm="1">
        <f t="array" ref="FU237">IFERROR(IF(J237=0,TRANSPOSE(_xlfn.ANCHORARRAY(Intercrop!AS$1)),TRANSPOSE(_xlfn._xlws.FILTER('Rot.Out'!Q:Q,('Rot.Out'!O:O=ED.LookUps!J237)*('Rot.Out'!V:V="Yes")))),"")</f>
        <v>None</v>
      </c>
    </row>
    <row r="238" spans="1:177" x14ac:dyDescent="0.5">
      <c r="A238">
        <f>EnterData!E242</f>
        <v>0</v>
      </c>
      <c r="B238" t="str" cm="1">
        <f t="array" ref="B238">IF(OR(A238="",A238=0),"",IFERROR(_xlfn._xlws.FILTER(Int.Out!C$2:F$32,Int.Out!B$2:B$32=ED.LookUps!A238),""))</f>
        <v/>
      </c>
      <c r="G238" t="str" cm="1">
        <f t="array" ref="G238">IFERROR(_xlfn._xlws.FILTER(_xlfn.ANCHORARRAY(B238),_xlfn.ANCHORARRAY(B238)&lt;&gt;0),"")</f>
        <v/>
      </c>
      <c r="J238">
        <f>EnterData!F242</f>
        <v>0</v>
      </c>
      <c r="K238" t="str" cm="1">
        <f t="array" ref="K238">IFERROR(IF(G238&lt;&gt;"",_xlfn.ANCHORARRAY(G238),IF(OR(J238=0,J238=""),TRANSPOSE(_xlfn.ANCHORARRAY(Make.Trt!AK$2)),TRANSPOSE(_xlfn._xlws.FILTER('Rot.Out'!Q:Q,('Rot.Out'!O:O=ED.LookUps!J238)*('Rot.Out'!V:V&lt;&gt;"Yes"))))),"Error please report")</f>
        <v>Error No Treatment Names Specified</v>
      </c>
      <c r="FU238" t="str" cm="1">
        <f t="array" ref="FU238">IFERROR(IF(J238=0,TRANSPOSE(_xlfn.ANCHORARRAY(Intercrop!AS$1)),TRANSPOSE(_xlfn._xlws.FILTER('Rot.Out'!Q:Q,('Rot.Out'!O:O=ED.LookUps!J238)*('Rot.Out'!V:V="Yes")))),"")</f>
        <v>None</v>
      </c>
    </row>
    <row r="239" spans="1:177" x14ac:dyDescent="0.5">
      <c r="A239">
        <f>EnterData!E243</f>
        <v>0</v>
      </c>
      <c r="B239" t="str" cm="1">
        <f t="array" ref="B239">IF(OR(A239="",A239=0),"",IFERROR(_xlfn._xlws.FILTER(Int.Out!C$2:F$32,Int.Out!B$2:B$32=ED.LookUps!A239),""))</f>
        <v/>
      </c>
      <c r="G239" t="str" cm="1">
        <f t="array" ref="G239">IFERROR(_xlfn._xlws.FILTER(_xlfn.ANCHORARRAY(B239),_xlfn.ANCHORARRAY(B239)&lt;&gt;0),"")</f>
        <v/>
      </c>
      <c r="J239">
        <f>EnterData!F243</f>
        <v>0</v>
      </c>
      <c r="K239" t="str" cm="1">
        <f t="array" ref="K239">IFERROR(IF(G239&lt;&gt;"",_xlfn.ANCHORARRAY(G239),IF(OR(J239=0,J239=""),TRANSPOSE(_xlfn.ANCHORARRAY(Make.Trt!AK$2)),TRANSPOSE(_xlfn._xlws.FILTER('Rot.Out'!Q:Q,('Rot.Out'!O:O=ED.LookUps!J239)*('Rot.Out'!V:V&lt;&gt;"Yes"))))),"Error please report")</f>
        <v>Error No Treatment Names Specified</v>
      </c>
      <c r="FU239" t="str" cm="1">
        <f t="array" ref="FU239">IFERROR(IF(J239=0,TRANSPOSE(_xlfn.ANCHORARRAY(Intercrop!AS$1)),TRANSPOSE(_xlfn._xlws.FILTER('Rot.Out'!Q:Q,('Rot.Out'!O:O=ED.LookUps!J239)*('Rot.Out'!V:V="Yes")))),"")</f>
        <v>None</v>
      </c>
    </row>
    <row r="240" spans="1:177" x14ac:dyDescent="0.5">
      <c r="A240">
        <f>EnterData!E244</f>
        <v>0</v>
      </c>
      <c r="B240" t="str" cm="1">
        <f t="array" ref="B240">IF(OR(A240="",A240=0),"",IFERROR(_xlfn._xlws.FILTER(Int.Out!C$2:F$32,Int.Out!B$2:B$32=ED.LookUps!A240),""))</f>
        <v/>
      </c>
      <c r="G240" t="str" cm="1">
        <f t="array" ref="G240">IFERROR(_xlfn._xlws.FILTER(_xlfn.ANCHORARRAY(B240),_xlfn.ANCHORARRAY(B240)&lt;&gt;0),"")</f>
        <v/>
      </c>
      <c r="J240">
        <f>EnterData!F244</f>
        <v>0</v>
      </c>
      <c r="K240" t="str" cm="1">
        <f t="array" ref="K240">IFERROR(IF(G240&lt;&gt;"",_xlfn.ANCHORARRAY(G240),IF(OR(J240=0,J240=""),TRANSPOSE(_xlfn.ANCHORARRAY(Make.Trt!AK$2)),TRANSPOSE(_xlfn._xlws.FILTER('Rot.Out'!Q:Q,('Rot.Out'!O:O=ED.LookUps!J240)*('Rot.Out'!V:V&lt;&gt;"Yes"))))),"Error please report")</f>
        <v>Error No Treatment Names Specified</v>
      </c>
      <c r="FU240" t="str" cm="1">
        <f t="array" ref="FU240">IFERROR(IF(J240=0,TRANSPOSE(_xlfn.ANCHORARRAY(Intercrop!AS$1)),TRANSPOSE(_xlfn._xlws.FILTER('Rot.Out'!Q:Q,('Rot.Out'!O:O=ED.LookUps!J240)*('Rot.Out'!V:V="Yes")))),"")</f>
        <v>None</v>
      </c>
    </row>
    <row r="241" spans="1:177" x14ac:dyDescent="0.5">
      <c r="A241">
        <f>EnterData!E245</f>
        <v>0</v>
      </c>
      <c r="B241" t="str" cm="1">
        <f t="array" ref="B241">IF(OR(A241="",A241=0),"",IFERROR(_xlfn._xlws.FILTER(Int.Out!C$2:F$32,Int.Out!B$2:B$32=ED.LookUps!A241),""))</f>
        <v/>
      </c>
      <c r="G241" t="str" cm="1">
        <f t="array" ref="G241">IFERROR(_xlfn._xlws.FILTER(_xlfn.ANCHORARRAY(B241),_xlfn.ANCHORARRAY(B241)&lt;&gt;0),"")</f>
        <v/>
      </c>
      <c r="J241">
        <f>EnterData!F245</f>
        <v>0</v>
      </c>
      <c r="K241" t="str" cm="1">
        <f t="array" ref="K241">IFERROR(IF(G241&lt;&gt;"",_xlfn.ANCHORARRAY(G241),IF(OR(J241=0,J241=""),TRANSPOSE(_xlfn.ANCHORARRAY(Make.Trt!AK$2)),TRANSPOSE(_xlfn._xlws.FILTER('Rot.Out'!Q:Q,('Rot.Out'!O:O=ED.LookUps!J241)*('Rot.Out'!V:V&lt;&gt;"Yes"))))),"Error please report")</f>
        <v>Error No Treatment Names Specified</v>
      </c>
      <c r="FU241" t="str" cm="1">
        <f t="array" ref="FU241">IFERROR(IF(J241=0,TRANSPOSE(_xlfn.ANCHORARRAY(Intercrop!AS$1)),TRANSPOSE(_xlfn._xlws.FILTER('Rot.Out'!Q:Q,('Rot.Out'!O:O=ED.LookUps!J241)*('Rot.Out'!V:V="Yes")))),"")</f>
        <v>None</v>
      </c>
    </row>
    <row r="242" spans="1:177" x14ac:dyDescent="0.5">
      <c r="A242">
        <f>EnterData!E246</f>
        <v>0</v>
      </c>
      <c r="B242" t="str" cm="1">
        <f t="array" ref="B242">IF(OR(A242="",A242=0),"",IFERROR(_xlfn._xlws.FILTER(Int.Out!C$2:F$32,Int.Out!B$2:B$32=ED.LookUps!A242),""))</f>
        <v/>
      </c>
      <c r="G242" t="str" cm="1">
        <f t="array" ref="G242">IFERROR(_xlfn._xlws.FILTER(_xlfn.ANCHORARRAY(B242),_xlfn.ANCHORARRAY(B242)&lt;&gt;0),"")</f>
        <v/>
      </c>
      <c r="J242">
        <f>EnterData!F246</f>
        <v>0</v>
      </c>
      <c r="K242" t="str" cm="1">
        <f t="array" ref="K242">IFERROR(IF(G242&lt;&gt;"",_xlfn.ANCHORARRAY(G242),IF(OR(J242=0,J242=""),TRANSPOSE(_xlfn.ANCHORARRAY(Make.Trt!AK$2)),TRANSPOSE(_xlfn._xlws.FILTER('Rot.Out'!Q:Q,('Rot.Out'!O:O=ED.LookUps!J242)*('Rot.Out'!V:V&lt;&gt;"Yes"))))),"Error please report")</f>
        <v>Error No Treatment Names Specified</v>
      </c>
      <c r="FU242" t="str" cm="1">
        <f t="array" ref="FU242">IFERROR(IF(J242=0,TRANSPOSE(_xlfn.ANCHORARRAY(Intercrop!AS$1)),TRANSPOSE(_xlfn._xlws.FILTER('Rot.Out'!Q:Q,('Rot.Out'!O:O=ED.LookUps!J242)*('Rot.Out'!V:V="Yes")))),"")</f>
        <v>None</v>
      </c>
    </row>
    <row r="243" spans="1:177" x14ac:dyDescent="0.5">
      <c r="A243">
        <f>EnterData!E247</f>
        <v>0</v>
      </c>
      <c r="B243" t="str" cm="1">
        <f t="array" ref="B243">IF(OR(A243="",A243=0),"",IFERROR(_xlfn._xlws.FILTER(Int.Out!C$2:F$32,Int.Out!B$2:B$32=ED.LookUps!A243),""))</f>
        <v/>
      </c>
      <c r="G243" t="str" cm="1">
        <f t="array" ref="G243">IFERROR(_xlfn._xlws.FILTER(_xlfn.ANCHORARRAY(B243),_xlfn.ANCHORARRAY(B243)&lt;&gt;0),"")</f>
        <v/>
      </c>
      <c r="J243">
        <f>EnterData!F247</f>
        <v>0</v>
      </c>
      <c r="K243" t="str" cm="1">
        <f t="array" ref="K243">IFERROR(IF(G243&lt;&gt;"",_xlfn.ANCHORARRAY(G243),IF(OR(J243=0,J243=""),TRANSPOSE(_xlfn.ANCHORARRAY(Make.Trt!AK$2)),TRANSPOSE(_xlfn._xlws.FILTER('Rot.Out'!Q:Q,('Rot.Out'!O:O=ED.LookUps!J243)*('Rot.Out'!V:V&lt;&gt;"Yes"))))),"Error please report")</f>
        <v>Error No Treatment Names Specified</v>
      </c>
      <c r="FU243" t="str" cm="1">
        <f t="array" ref="FU243">IFERROR(IF(J243=0,TRANSPOSE(_xlfn.ANCHORARRAY(Intercrop!AS$1)),TRANSPOSE(_xlfn._xlws.FILTER('Rot.Out'!Q:Q,('Rot.Out'!O:O=ED.LookUps!J243)*('Rot.Out'!V:V="Yes")))),"")</f>
        <v>None</v>
      </c>
    </row>
    <row r="244" spans="1:177" x14ac:dyDescent="0.5">
      <c r="A244">
        <f>EnterData!E248</f>
        <v>0</v>
      </c>
      <c r="B244" t="str" cm="1">
        <f t="array" ref="B244">IF(OR(A244="",A244=0),"",IFERROR(_xlfn._xlws.FILTER(Int.Out!C$2:F$32,Int.Out!B$2:B$32=ED.LookUps!A244),""))</f>
        <v/>
      </c>
      <c r="G244" t="str" cm="1">
        <f t="array" ref="G244">IFERROR(_xlfn._xlws.FILTER(_xlfn.ANCHORARRAY(B244),_xlfn.ANCHORARRAY(B244)&lt;&gt;0),"")</f>
        <v/>
      </c>
      <c r="J244">
        <f>EnterData!F248</f>
        <v>0</v>
      </c>
      <c r="K244" t="str" cm="1">
        <f t="array" ref="K244">IFERROR(IF(G244&lt;&gt;"",_xlfn.ANCHORARRAY(G244),IF(OR(J244=0,J244=""),TRANSPOSE(_xlfn.ANCHORARRAY(Make.Trt!AK$2)),TRANSPOSE(_xlfn._xlws.FILTER('Rot.Out'!Q:Q,('Rot.Out'!O:O=ED.LookUps!J244)*('Rot.Out'!V:V&lt;&gt;"Yes"))))),"Error please report")</f>
        <v>Error No Treatment Names Specified</v>
      </c>
      <c r="FU244" t="str" cm="1">
        <f t="array" ref="FU244">IFERROR(IF(J244=0,TRANSPOSE(_xlfn.ANCHORARRAY(Intercrop!AS$1)),TRANSPOSE(_xlfn._xlws.FILTER('Rot.Out'!Q:Q,('Rot.Out'!O:O=ED.LookUps!J244)*('Rot.Out'!V:V="Yes")))),"")</f>
        <v>None</v>
      </c>
    </row>
    <row r="245" spans="1:177" x14ac:dyDescent="0.5">
      <c r="A245">
        <f>EnterData!E249</f>
        <v>0</v>
      </c>
      <c r="B245" t="str" cm="1">
        <f t="array" ref="B245">IF(OR(A245="",A245=0),"",IFERROR(_xlfn._xlws.FILTER(Int.Out!C$2:F$32,Int.Out!B$2:B$32=ED.LookUps!A245),""))</f>
        <v/>
      </c>
      <c r="G245" t="str" cm="1">
        <f t="array" ref="G245">IFERROR(_xlfn._xlws.FILTER(_xlfn.ANCHORARRAY(B245),_xlfn.ANCHORARRAY(B245)&lt;&gt;0),"")</f>
        <v/>
      </c>
      <c r="J245">
        <f>EnterData!F249</f>
        <v>0</v>
      </c>
      <c r="K245" t="str" cm="1">
        <f t="array" ref="K245">IFERROR(IF(G245&lt;&gt;"",_xlfn.ANCHORARRAY(G245),IF(OR(J245=0,J245=""),TRANSPOSE(_xlfn.ANCHORARRAY(Make.Trt!AK$2)),TRANSPOSE(_xlfn._xlws.FILTER('Rot.Out'!Q:Q,('Rot.Out'!O:O=ED.LookUps!J245)*('Rot.Out'!V:V&lt;&gt;"Yes"))))),"Error please report")</f>
        <v>Error No Treatment Names Specified</v>
      </c>
      <c r="FU245" t="str" cm="1">
        <f t="array" ref="FU245">IFERROR(IF(J245=0,TRANSPOSE(_xlfn.ANCHORARRAY(Intercrop!AS$1)),TRANSPOSE(_xlfn._xlws.FILTER('Rot.Out'!Q:Q,('Rot.Out'!O:O=ED.LookUps!J245)*('Rot.Out'!V:V="Yes")))),"")</f>
        <v>None</v>
      </c>
    </row>
    <row r="246" spans="1:177" x14ac:dyDescent="0.5">
      <c r="A246">
        <f>EnterData!E250</f>
        <v>0</v>
      </c>
      <c r="B246" t="str" cm="1">
        <f t="array" ref="B246">IF(OR(A246="",A246=0),"",IFERROR(_xlfn._xlws.FILTER(Int.Out!C$2:F$32,Int.Out!B$2:B$32=ED.LookUps!A246),""))</f>
        <v/>
      </c>
      <c r="G246" t="str" cm="1">
        <f t="array" ref="G246">IFERROR(_xlfn._xlws.FILTER(_xlfn.ANCHORARRAY(B246),_xlfn.ANCHORARRAY(B246)&lt;&gt;0),"")</f>
        <v/>
      </c>
      <c r="J246">
        <f>EnterData!F250</f>
        <v>0</v>
      </c>
      <c r="K246" t="str" cm="1">
        <f t="array" ref="K246">IFERROR(IF(G246&lt;&gt;"",_xlfn.ANCHORARRAY(G246),IF(OR(J246=0,J246=""),TRANSPOSE(_xlfn.ANCHORARRAY(Make.Trt!AK$2)),TRANSPOSE(_xlfn._xlws.FILTER('Rot.Out'!Q:Q,('Rot.Out'!O:O=ED.LookUps!J246)*('Rot.Out'!V:V&lt;&gt;"Yes"))))),"Error please report")</f>
        <v>Error No Treatment Names Specified</v>
      </c>
      <c r="FU246" t="str" cm="1">
        <f t="array" ref="FU246">IFERROR(IF(J246=0,TRANSPOSE(_xlfn.ANCHORARRAY(Intercrop!AS$1)),TRANSPOSE(_xlfn._xlws.FILTER('Rot.Out'!Q:Q,('Rot.Out'!O:O=ED.LookUps!J246)*('Rot.Out'!V:V="Yes")))),"")</f>
        <v>None</v>
      </c>
    </row>
    <row r="247" spans="1:177" x14ac:dyDescent="0.5">
      <c r="A247">
        <f>EnterData!E251</f>
        <v>0</v>
      </c>
      <c r="B247" t="str" cm="1">
        <f t="array" ref="B247">IF(OR(A247="",A247=0),"",IFERROR(_xlfn._xlws.FILTER(Int.Out!C$2:F$32,Int.Out!B$2:B$32=ED.LookUps!A247),""))</f>
        <v/>
      </c>
      <c r="G247" t="str" cm="1">
        <f t="array" ref="G247">IFERROR(_xlfn._xlws.FILTER(_xlfn.ANCHORARRAY(B247),_xlfn.ANCHORARRAY(B247)&lt;&gt;0),"")</f>
        <v/>
      </c>
      <c r="J247">
        <f>EnterData!F251</f>
        <v>0</v>
      </c>
      <c r="K247" t="str" cm="1">
        <f t="array" ref="K247">IFERROR(IF(G247&lt;&gt;"",_xlfn.ANCHORARRAY(G247),IF(OR(J247=0,J247=""),TRANSPOSE(_xlfn.ANCHORARRAY(Make.Trt!AK$2)),TRANSPOSE(_xlfn._xlws.FILTER('Rot.Out'!Q:Q,('Rot.Out'!O:O=ED.LookUps!J247)*('Rot.Out'!V:V&lt;&gt;"Yes"))))),"Error please report")</f>
        <v>Error No Treatment Names Specified</v>
      </c>
      <c r="FU247" t="str" cm="1">
        <f t="array" ref="FU247">IFERROR(IF(J247=0,TRANSPOSE(_xlfn.ANCHORARRAY(Intercrop!AS$1)),TRANSPOSE(_xlfn._xlws.FILTER('Rot.Out'!Q:Q,('Rot.Out'!O:O=ED.LookUps!J247)*('Rot.Out'!V:V="Yes")))),"")</f>
        <v>None</v>
      </c>
    </row>
    <row r="248" spans="1:177" x14ac:dyDescent="0.5">
      <c r="A248">
        <f>EnterData!E252</f>
        <v>0</v>
      </c>
      <c r="B248" t="str" cm="1">
        <f t="array" ref="B248">IF(OR(A248="",A248=0),"",IFERROR(_xlfn._xlws.FILTER(Int.Out!C$2:F$32,Int.Out!B$2:B$32=ED.LookUps!A248),""))</f>
        <v/>
      </c>
      <c r="G248" t="str" cm="1">
        <f t="array" ref="G248">IFERROR(_xlfn._xlws.FILTER(_xlfn.ANCHORARRAY(B248),_xlfn.ANCHORARRAY(B248)&lt;&gt;0),"")</f>
        <v/>
      </c>
      <c r="J248">
        <f>EnterData!F252</f>
        <v>0</v>
      </c>
      <c r="K248" t="str" cm="1">
        <f t="array" ref="K248">IFERROR(IF(G248&lt;&gt;"",_xlfn.ANCHORARRAY(G248),IF(OR(J248=0,J248=""),TRANSPOSE(_xlfn.ANCHORARRAY(Make.Trt!AK$2)),TRANSPOSE(_xlfn._xlws.FILTER('Rot.Out'!Q:Q,('Rot.Out'!O:O=ED.LookUps!J248)*('Rot.Out'!V:V&lt;&gt;"Yes"))))),"Error please report")</f>
        <v>Error No Treatment Names Specified</v>
      </c>
      <c r="FU248" t="str" cm="1">
        <f t="array" ref="FU248">IFERROR(IF(J248=0,TRANSPOSE(_xlfn.ANCHORARRAY(Intercrop!AS$1)),TRANSPOSE(_xlfn._xlws.FILTER('Rot.Out'!Q:Q,('Rot.Out'!O:O=ED.LookUps!J248)*('Rot.Out'!V:V="Yes")))),"")</f>
        <v>None</v>
      </c>
    </row>
    <row r="249" spans="1:177" x14ac:dyDescent="0.5">
      <c r="A249">
        <f>EnterData!E253</f>
        <v>0</v>
      </c>
      <c r="B249" t="str" cm="1">
        <f t="array" ref="B249">IF(OR(A249="",A249=0),"",IFERROR(_xlfn._xlws.FILTER(Int.Out!C$2:F$32,Int.Out!B$2:B$32=ED.LookUps!A249),""))</f>
        <v/>
      </c>
      <c r="G249" t="str" cm="1">
        <f t="array" ref="G249">IFERROR(_xlfn._xlws.FILTER(_xlfn.ANCHORARRAY(B249),_xlfn.ANCHORARRAY(B249)&lt;&gt;0),"")</f>
        <v/>
      </c>
      <c r="J249">
        <f>EnterData!F253</f>
        <v>0</v>
      </c>
      <c r="K249" t="str" cm="1">
        <f t="array" ref="K249">IFERROR(IF(G249&lt;&gt;"",_xlfn.ANCHORARRAY(G249),IF(OR(J249=0,J249=""),TRANSPOSE(_xlfn.ANCHORARRAY(Make.Trt!AK$2)),TRANSPOSE(_xlfn._xlws.FILTER('Rot.Out'!Q:Q,('Rot.Out'!O:O=ED.LookUps!J249)*('Rot.Out'!V:V&lt;&gt;"Yes"))))),"Error please report")</f>
        <v>Error No Treatment Names Specified</v>
      </c>
      <c r="FU249" t="str" cm="1">
        <f t="array" ref="FU249">IFERROR(IF(J249=0,TRANSPOSE(_xlfn.ANCHORARRAY(Intercrop!AS$1)),TRANSPOSE(_xlfn._xlws.FILTER('Rot.Out'!Q:Q,('Rot.Out'!O:O=ED.LookUps!J249)*('Rot.Out'!V:V="Yes")))),"")</f>
        <v>None</v>
      </c>
    </row>
    <row r="250" spans="1:177" x14ac:dyDescent="0.5">
      <c r="A250">
        <f>EnterData!E254</f>
        <v>0</v>
      </c>
      <c r="B250" t="str" cm="1">
        <f t="array" ref="B250">IF(OR(A250="",A250=0),"",IFERROR(_xlfn._xlws.FILTER(Int.Out!C$2:F$32,Int.Out!B$2:B$32=ED.LookUps!A250),""))</f>
        <v/>
      </c>
      <c r="G250" t="str" cm="1">
        <f t="array" ref="G250">IFERROR(_xlfn._xlws.FILTER(_xlfn.ANCHORARRAY(B250),_xlfn.ANCHORARRAY(B250)&lt;&gt;0),"")</f>
        <v/>
      </c>
      <c r="J250">
        <f>EnterData!F254</f>
        <v>0</v>
      </c>
      <c r="K250" t="str" cm="1">
        <f t="array" ref="K250">IFERROR(IF(G250&lt;&gt;"",_xlfn.ANCHORARRAY(G250),IF(OR(J250=0,J250=""),TRANSPOSE(_xlfn.ANCHORARRAY(Make.Trt!AK$2)),TRANSPOSE(_xlfn._xlws.FILTER('Rot.Out'!Q:Q,('Rot.Out'!O:O=ED.LookUps!J250)*('Rot.Out'!V:V&lt;&gt;"Yes"))))),"Error please report")</f>
        <v>Error No Treatment Names Specified</v>
      </c>
      <c r="FU250" t="str" cm="1">
        <f t="array" ref="FU250">IFERROR(IF(J250=0,TRANSPOSE(_xlfn.ANCHORARRAY(Intercrop!AS$1)),TRANSPOSE(_xlfn._xlws.FILTER('Rot.Out'!Q:Q,('Rot.Out'!O:O=ED.LookUps!J250)*('Rot.Out'!V:V="Yes")))),"")</f>
        <v>None</v>
      </c>
    </row>
    <row r="251" spans="1:177" x14ac:dyDescent="0.5">
      <c r="A251">
        <f>EnterData!E255</f>
        <v>0</v>
      </c>
      <c r="B251" t="str" cm="1">
        <f t="array" ref="B251">IF(OR(A251="",A251=0),"",IFERROR(_xlfn._xlws.FILTER(Int.Out!C$2:F$32,Int.Out!B$2:B$32=ED.LookUps!A251),""))</f>
        <v/>
      </c>
      <c r="G251" t="str" cm="1">
        <f t="array" ref="G251">IFERROR(_xlfn._xlws.FILTER(_xlfn.ANCHORARRAY(B251),_xlfn.ANCHORARRAY(B251)&lt;&gt;0),"")</f>
        <v/>
      </c>
      <c r="J251">
        <f>EnterData!F255</f>
        <v>0</v>
      </c>
      <c r="K251" t="str" cm="1">
        <f t="array" ref="K251">IFERROR(IF(G251&lt;&gt;"",_xlfn.ANCHORARRAY(G251),IF(OR(J251=0,J251=""),TRANSPOSE(_xlfn.ANCHORARRAY(Make.Trt!AK$2)),TRANSPOSE(_xlfn._xlws.FILTER('Rot.Out'!Q:Q,('Rot.Out'!O:O=ED.LookUps!J251)*('Rot.Out'!V:V&lt;&gt;"Yes"))))),"Error please report")</f>
        <v>Error No Treatment Names Specified</v>
      </c>
      <c r="FU251" t="str" cm="1">
        <f t="array" ref="FU251">IFERROR(IF(J251=0,TRANSPOSE(_xlfn.ANCHORARRAY(Intercrop!AS$1)),TRANSPOSE(_xlfn._xlws.FILTER('Rot.Out'!Q:Q,('Rot.Out'!O:O=ED.LookUps!J251)*('Rot.Out'!V:V="Yes")))),"")</f>
        <v>None</v>
      </c>
    </row>
    <row r="252" spans="1:177" x14ac:dyDescent="0.5">
      <c r="A252">
        <f>EnterData!E256</f>
        <v>0</v>
      </c>
      <c r="B252" t="str" cm="1">
        <f t="array" ref="B252">IF(OR(A252="",A252=0),"",IFERROR(_xlfn._xlws.FILTER(Int.Out!C$2:F$32,Int.Out!B$2:B$32=ED.LookUps!A252),""))</f>
        <v/>
      </c>
      <c r="G252" t="str" cm="1">
        <f t="array" ref="G252">IFERROR(_xlfn._xlws.FILTER(_xlfn.ANCHORARRAY(B252),_xlfn.ANCHORARRAY(B252)&lt;&gt;0),"")</f>
        <v/>
      </c>
      <c r="J252">
        <f>EnterData!F256</f>
        <v>0</v>
      </c>
      <c r="K252" t="str" cm="1">
        <f t="array" ref="K252">IFERROR(IF(G252&lt;&gt;"",_xlfn.ANCHORARRAY(G252),IF(OR(J252=0,J252=""),TRANSPOSE(_xlfn.ANCHORARRAY(Make.Trt!AK$2)),TRANSPOSE(_xlfn._xlws.FILTER('Rot.Out'!Q:Q,('Rot.Out'!O:O=ED.LookUps!J252)*('Rot.Out'!V:V&lt;&gt;"Yes"))))),"Error please report")</f>
        <v>Error No Treatment Names Specified</v>
      </c>
      <c r="FU252" t="str" cm="1">
        <f t="array" ref="FU252">IFERROR(IF(J252=0,TRANSPOSE(_xlfn.ANCHORARRAY(Intercrop!AS$1)),TRANSPOSE(_xlfn._xlws.FILTER('Rot.Out'!Q:Q,('Rot.Out'!O:O=ED.LookUps!J252)*('Rot.Out'!V:V="Yes")))),"")</f>
        <v>None</v>
      </c>
    </row>
    <row r="253" spans="1:177" x14ac:dyDescent="0.5">
      <c r="A253">
        <f>EnterData!E257</f>
        <v>0</v>
      </c>
      <c r="B253" t="str" cm="1">
        <f t="array" ref="B253">IF(OR(A253="",A253=0),"",IFERROR(_xlfn._xlws.FILTER(Int.Out!C$2:F$32,Int.Out!B$2:B$32=ED.LookUps!A253),""))</f>
        <v/>
      </c>
      <c r="G253" t="str" cm="1">
        <f t="array" ref="G253">IFERROR(_xlfn._xlws.FILTER(_xlfn.ANCHORARRAY(B253),_xlfn.ANCHORARRAY(B253)&lt;&gt;0),"")</f>
        <v/>
      </c>
      <c r="J253">
        <f>EnterData!F257</f>
        <v>0</v>
      </c>
      <c r="K253" t="str" cm="1">
        <f t="array" ref="K253">IFERROR(IF(G253&lt;&gt;"",_xlfn.ANCHORARRAY(G253),IF(OR(J253=0,J253=""),TRANSPOSE(_xlfn.ANCHORARRAY(Make.Trt!AK$2)),TRANSPOSE(_xlfn._xlws.FILTER('Rot.Out'!Q:Q,('Rot.Out'!O:O=ED.LookUps!J253)*('Rot.Out'!V:V&lt;&gt;"Yes"))))),"Error please report")</f>
        <v>Error No Treatment Names Specified</v>
      </c>
      <c r="FU253" t="str" cm="1">
        <f t="array" ref="FU253">IFERROR(IF(J253=0,TRANSPOSE(_xlfn.ANCHORARRAY(Intercrop!AS$1)),TRANSPOSE(_xlfn._xlws.FILTER('Rot.Out'!Q:Q,('Rot.Out'!O:O=ED.LookUps!J253)*('Rot.Out'!V:V="Yes")))),"")</f>
        <v>None</v>
      </c>
    </row>
    <row r="254" spans="1:177" x14ac:dyDescent="0.5">
      <c r="A254">
        <f>EnterData!E258</f>
        <v>0</v>
      </c>
      <c r="B254" t="str" cm="1">
        <f t="array" ref="B254">IF(OR(A254="",A254=0),"",IFERROR(_xlfn._xlws.FILTER(Int.Out!C$2:F$32,Int.Out!B$2:B$32=ED.LookUps!A254),""))</f>
        <v/>
      </c>
      <c r="G254" t="str" cm="1">
        <f t="array" ref="G254">IFERROR(_xlfn._xlws.FILTER(_xlfn.ANCHORARRAY(B254),_xlfn.ANCHORARRAY(B254)&lt;&gt;0),"")</f>
        <v/>
      </c>
      <c r="J254">
        <f>EnterData!F258</f>
        <v>0</v>
      </c>
      <c r="K254" t="str" cm="1">
        <f t="array" ref="K254">IFERROR(IF(G254&lt;&gt;"",_xlfn.ANCHORARRAY(G254),IF(OR(J254=0,J254=""),TRANSPOSE(_xlfn.ANCHORARRAY(Make.Trt!AK$2)),TRANSPOSE(_xlfn._xlws.FILTER('Rot.Out'!Q:Q,('Rot.Out'!O:O=ED.LookUps!J254)*('Rot.Out'!V:V&lt;&gt;"Yes"))))),"Error please report")</f>
        <v>Error No Treatment Names Specified</v>
      </c>
      <c r="FU254" t="str" cm="1">
        <f t="array" ref="FU254">IFERROR(IF(J254=0,TRANSPOSE(_xlfn.ANCHORARRAY(Intercrop!AS$1)),TRANSPOSE(_xlfn._xlws.FILTER('Rot.Out'!Q:Q,('Rot.Out'!O:O=ED.LookUps!J254)*('Rot.Out'!V:V="Yes")))),"")</f>
        <v>None</v>
      </c>
    </row>
    <row r="255" spans="1:177" x14ac:dyDescent="0.5">
      <c r="A255">
        <f>EnterData!E259</f>
        <v>0</v>
      </c>
      <c r="B255" t="str" cm="1">
        <f t="array" ref="B255">IF(OR(A255="",A255=0),"",IFERROR(_xlfn._xlws.FILTER(Int.Out!C$2:F$32,Int.Out!B$2:B$32=ED.LookUps!A255),""))</f>
        <v/>
      </c>
      <c r="G255" t="str" cm="1">
        <f t="array" ref="G255">IFERROR(_xlfn._xlws.FILTER(_xlfn.ANCHORARRAY(B255),_xlfn.ANCHORARRAY(B255)&lt;&gt;0),"")</f>
        <v/>
      </c>
      <c r="J255">
        <f>EnterData!F259</f>
        <v>0</v>
      </c>
      <c r="K255" t="str" cm="1">
        <f t="array" ref="K255">IFERROR(IF(G255&lt;&gt;"",_xlfn.ANCHORARRAY(G255),IF(OR(J255=0,J255=""),TRANSPOSE(_xlfn.ANCHORARRAY(Make.Trt!AK$2)),TRANSPOSE(_xlfn._xlws.FILTER('Rot.Out'!Q:Q,('Rot.Out'!O:O=ED.LookUps!J255)*('Rot.Out'!V:V&lt;&gt;"Yes"))))),"Error please report")</f>
        <v>Error No Treatment Names Specified</v>
      </c>
      <c r="FU255" t="str" cm="1">
        <f t="array" ref="FU255">IFERROR(IF(J255=0,TRANSPOSE(_xlfn.ANCHORARRAY(Intercrop!AS$1)),TRANSPOSE(_xlfn._xlws.FILTER('Rot.Out'!Q:Q,('Rot.Out'!O:O=ED.LookUps!J255)*('Rot.Out'!V:V="Yes")))),"")</f>
        <v>None</v>
      </c>
    </row>
    <row r="256" spans="1:177" x14ac:dyDescent="0.5">
      <c r="A256">
        <f>EnterData!E260</f>
        <v>0</v>
      </c>
      <c r="B256" t="str" cm="1">
        <f t="array" ref="B256">IF(OR(A256="",A256=0),"",IFERROR(_xlfn._xlws.FILTER(Int.Out!C$2:F$32,Int.Out!B$2:B$32=ED.LookUps!A256),""))</f>
        <v/>
      </c>
      <c r="G256" t="str" cm="1">
        <f t="array" ref="G256">IFERROR(_xlfn._xlws.FILTER(_xlfn.ANCHORARRAY(B256),_xlfn.ANCHORARRAY(B256)&lt;&gt;0),"")</f>
        <v/>
      </c>
      <c r="J256">
        <f>EnterData!F260</f>
        <v>0</v>
      </c>
      <c r="K256" t="str" cm="1">
        <f t="array" ref="K256">IFERROR(IF(G256&lt;&gt;"",_xlfn.ANCHORARRAY(G256),IF(OR(J256=0,J256=""),TRANSPOSE(_xlfn.ANCHORARRAY(Make.Trt!AK$2)),TRANSPOSE(_xlfn._xlws.FILTER('Rot.Out'!Q:Q,('Rot.Out'!O:O=ED.LookUps!J256)*('Rot.Out'!V:V&lt;&gt;"Yes"))))),"Error please report")</f>
        <v>Error No Treatment Names Specified</v>
      </c>
      <c r="FU256" t="str" cm="1">
        <f t="array" ref="FU256">IFERROR(IF(J256=0,TRANSPOSE(_xlfn.ANCHORARRAY(Intercrop!AS$1)),TRANSPOSE(_xlfn._xlws.FILTER('Rot.Out'!Q:Q,('Rot.Out'!O:O=ED.LookUps!J256)*('Rot.Out'!V:V="Yes")))),"")</f>
        <v>None</v>
      </c>
    </row>
    <row r="257" spans="1:177" x14ac:dyDescent="0.5">
      <c r="A257">
        <f>EnterData!E261</f>
        <v>0</v>
      </c>
      <c r="B257" t="str" cm="1">
        <f t="array" ref="B257">IF(OR(A257="",A257=0),"",IFERROR(_xlfn._xlws.FILTER(Int.Out!C$2:F$32,Int.Out!B$2:B$32=ED.LookUps!A257),""))</f>
        <v/>
      </c>
      <c r="G257" t="str" cm="1">
        <f t="array" ref="G257">IFERROR(_xlfn._xlws.FILTER(_xlfn.ANCHORARRAY(B257),_xlfn.ANCHORARRAY(B257)&lt;&gt;0),"")</f>
        <v/>
      </c>
      <c r="J257">
        <f>EnterData!F261</f>
        <v>0</v>
      </c>
      <c r="K257" t="str" cm="1">
        <f t="array" ref="K257">IFERROR(IF(G257&lt;&gt;"",_xlfn.ANCHORARRAY(G257),IF(OR(J257=0,J257=""),TRANSPOSE(_xlfn.ANCHORARRAY(Make.Trt!AK$2)),TRANSPOSE(_xlfn._xlws.FILTER('Rot.Out'!Q:Q,('Rot.Out'!O:O=ED.LookUps!J257)*('Rot.Out'!V:V&lt;&gt;"Yes"))))),"Error please report")</f>
        <v>Error No Treatment Names Specified</v>
      </c>
      <c r="FU257" t="str" cm="1">
        <f t="array" ref="FU257">IFERROR(IF(J257=0,TRANSPOSE(_xlfn.ANCHORARRAY(Intercrop!AS$1)),TRANSPOSE(_xlfn._xlws.FILTER('Rot.Out'!Q:Q,('Rot.Out'!O:O=ED.LookUps!J257)*('Rot.Out'!V:V="Yes")))),"")</f>
        <v>None</v>
      </c>
    </row>
    <row r="258" spans="1:177" x14ac:dyDescent="0.5">
      <c r="A258">
        <f>EnterData!E262</f>
        <v>0</v>
      </c>
      <c r="B258" t="str" cm="1">
        <f t="array" ref="B258">IF(OR(A258="",A258=0),"",IFERROR(_xlfn._xlws.FILTER(Int.Out!C$2:F$32,Int.Out!B$2:B$32=ED.LookUps!A258),""))</f>
        <v/>
      </c>
      <c r="G258" t="str" cm="1">
        <f t="array" ref="G258">IFERROR(_xlfn._xlws.FILTER(_xlfn.ANCHORARRAY(B258),_xlfn.ANCHORARRAY(B258)&lt;&gt;0),"")</f>
        <v/>
      </c>
      <c r="J258">
        <f>EnterData!F262</f>
        <v>0</v>
      </c>
      <c r="K258" t="str" cm="1">
        <f t="array" ref="K258">IFERROR(IF(G258&lt;&gt;"",_xlfn.ANCHORARRAY(G258),IF(OR(J258=0,J258=""),TRANSPOSE(_xlfn.ANCHORARRAY(Make.Trt!AK$2)),TRANSPOSE(_xlfn._xlws.FILTER('Rot.Out'!Q:Q,('Rot.Out'!O:O=ED.LookUps!J258)*('Rot.Out'!V:V&lt;&gt;"Yes"))))),"Error please report")</f>
        <v>Error No Treatment Names Specified</v>
      </c>
      <c r="FU258" t="str" cm="1">
        <f t="array" ref="FU258">IFERROR(IF(J258=0,TRANSPOSE(_xlfn.ANCHORARRAY(Intercrop!AS$1)),TRANSPOSE(_xlfn._xlws.FILTER('Rot.Out'!Q:Q,('Rot.Out'!O:O=ED.LookUps!J258)*('Rot.Out'!V:V="Yes")))),"")</f>
        <v>None</v>
      </c>
    </row>
    <row r="259" spans="1:177" x14ac:dyDescent="0.5">
      <c r="A259">
        <f>EnterData!E263</f>
        <v>0</v>
      </c>
      <c r="B259" t="str" cm="1">
        <f t="array" ref="B259">IF(OR(A259="",A259=0),"",IFERROR(_xlfn._xlws.FILTER(Int.Out!C$2:F$32,Int.Out!B$2:B$32=ED.LookUps!A259),""))</f>
        <v/>
      </c>
      <c r="G259" t="str" cm="1">
        <f t="array" ref="G259">IFERROR(_xlfn._xlws.FILTER(_xlfn.ANCHORARRAY(B259),_xlfn.ANCHORARRAY(B259)&lt;&gt;0),"")</f>
        <v/>
      </c>
      <c r="J259">
        <f>EnterData!F263</f>
        <v>0</v>
      </c>
      <c r="K259" t="str" cm="1">
        <f t="array" ref="K259">IFERROR(IF(G259&lt;&gt;"",_xlfn.ANCHORARRAY(G259),IF(OR(J259=0,J259=""),TRANSPOSE(_xlfn.ANCHORARRAY(Make.Trt!AK$2)),TRANSPOSE(_xlfn._xlws.FILTER('Rot.Out'!Q:Q,('Rot.Out'!O:O=ED.LookUps!J259)*('Rot.Out'!V:V&lt;&gt;"Yes"))))),"Error please report")</f>
        <v>Error No Treatment Names Specified</v>
      </c>
      <c r="FU259" t="str" cm="1">
        <f t="array" ref="FU259">IFERROR(IF(J259=0,TRANSPOSE(_xlfn.ANCHORARRAY(Intercrop!AS$1)),TRANSPOSE(_xlfn._xlws.FILTER('Rot.Out'!Q:Q,('Rot.Out'!O:O=ED.LookUps!J259)*('Rot.Out'!V:V="Yes")))),"")</f>
        <v>None</v>
      </c>
    </row>
    <row r="260" spans="1:177" x14ac:dyDescent="0.5">
      <c r="A260">
        <f>EnterData!E264</f>
        <v>0</v>
      </c>
      <c r="B260" t="str" cm="1">
        <f t="array" ref="B260">IF(OR(A260="",A260=0),"",IFERROR(_xlfn._xlws.FILTER(Int.Out!C$2:F$32,Int.Out!B$2:B$32=ED.LookUps!A260),""))</f>
        <v/>
      </c>
      <c r="G260" t="str" cm="1">
        <f t="array" ref="G260">IFERROR(_xlfn._xlws.FILTER(_xlfn.ANCHORARRAY(B260),_xlfn.ANCHORARRAY(B260)&lt;&gt;0),"")</f>
        <v/>
      </c>
      <c r="J260">
        <f>EnterData!F264</f>
        <v>0</v>
      </c>
      <c r="K260" t="str" cm="1">
        <f t="array" ref="K260">IFERROR(IF(G260&lt;&gt;"",_xlfn.ANCHORARRAY(G260),IF(OR(J260=0,J260=""),TRANSPOSE(_xlfn.ANCHORARRAY(Make.Trt!AK$2)),TRANSPOSE(_xlfn._xlws.FILTER('Rot.Out'!Q:Q,('Rot.Out'!O:O=ED.LookUps!J260)*('Rot.Out'!V:V&lt;&gt;"Yes"))))),"Error please report")</f>
        <v>Error No Treatment Names Specified</v>
      </c>
      <c r="FU260" t="str" cm="1">
        <f t="array" ref="FU260">IFERROR(IF(J260=0,TRANSPOSE(_xlfn.ANCHORARRAY(Intercrop!AS$1)),TRANSPOSE(_xlfn._xlws.FILTER('Rot.Out'!Q:Q,('Rot.Out'!O:O=ED.LookUps!J260)*('Rot.Out'!V:V="Yes")))),"")</f>
        <v>None</v>
      </c>
    </row>
    <row r="261" spans="1:177" x14ac:dyDescent="0.5">
      <c r="A261">
        <f>EnterData!E265</f>
        <v>0</v>
      </c>
      <c r="B261" t="str" cm="1">
        <f t="array" ref="B261">IF(OR(A261="",A261=0),"",IFERROR(_xlfn._xlws.FILTER(Int.Out!C$2:F$32,Int.Out!B$2:B$32=ED.LookUps!A261),""))</f>
        <v/>
      </c>
      <c r="G261" t="str" cm="1">
        <f t="array" ref="G261">IFERROR(_xlfn._xlws.FILTER(_xlfn.ANCHORARRAY(B261),_xlfn.ANCHORARRAY(B261)&lt;&gt;0),"")</f>
        <v/>
      </c>
      <c r="J261">
        <f>EnterData!F265</f>
        <v>0</v>
      </c>
      <c r="K261" t="str" cm="1">
        <f t="array" ref="K261">IFERROR(IF(G261&lt;&gt;"",_xlfn.ANCHORARRAY(G261),IF(OR(J261=0,J261=""),TRANSPOSE(_xlfn.ANCHORARRAY(Make.Trt!AK$2)),TRANSPOSE(_xlfn._xlws.FILTER('Rot.Out'!Q:Q,('Rot.Out'!O:O=ED.LookUps!J261)*('Rot.Out'!V:V&lt;&gt;"Yes"))))),"Error please report")</f>
        <v>Error No Treatment Names Specified</v>
      </c>
      <c r="FU261" t="str" cm="1">
        <f t="array" ref="FU261">IFERROR(IF(J261=0,TRANSPOSE(_xlfn.ANCHORARRAY(Intercrop!AS$1)),TRANSPOSE(_xlfn._xlws.FILTER('Rot.Out'!Q:Q,('Rot.Out'!O:O=ED.LookUps!J261)*('Rot.Out'!V:V="Yes")))),"")</f>
        <v>None</v>
      </c>
    </row>
    <row r="262" spans="1:177" x14ac:dyDescent="0.5">
      <c r="A262">
        <f>EnterData!E266</f>
        <v>0</v>
      </c>
      <c r="B262" t="str" cm="1">
        <f t="array" ref="B262">IF(OR(A262="",A262=0),"",IFERROR(_xlfn._xlws.FILTER(Int.Out!C$2:F$32,Int.Out!B$2:B$32=ED.LookUps!A262),""))</f>
        <v/>
      </c>
      <c r="G262" t="str" cm="1">
        <f t="array" ref="G262">IFERROR(_xlfn._xlws.FILTER(_xlfn.ANCHORARRAY(B262),_xlfn.ANCHORARRAY(B262)&lt;&gt;0),"")</f>
        <v/>
      </c>
      <c r="J262">
        <f>EnterData!F266</f>
        <v>0</v>
      </c>
      <c r="K262" t="str" cm="1">
        <f t="array" ref="K262">IFERROR(IF(G262&lt;&gt;"",_xlfn.ANCHORARRAY(G262),IF(OR(J262=0,J262=""),TRANSPOSE(_xlfn.ANCHORARRAY(Make.Trt!AK$2)),TRANSPOSE(_xlfn._xlws.FILTER('Rot.Out'!Q:Q,('Rot.Out'!O:O=ED.LookUps!J262)*('Rot.Out'!V:V&lt;&gt;"Yes"))))),"Error please report")</f>
        <v>Error No Treatment Names Specified</v>
      </c>
      <c r="FU262" t="str" cm="1">
        <f t="array" ref="FU262">IFERROR(IF(J262=0,TRANSPOSE(_xlfn.ANCHORARRAY(Intercrop!AS$1)),TRANSPOSE(_xlfn._xlws.FILTER('Rot.Out'!Q:Q,('Rot.Out'!O:O=ED.LookUps!J262)*('Rot.Out'!V:V="Yes")))),"")</f>
        <v>None</v>
      </c>
    </row>
    <row r="263" spans="1:177" x14ac:dyDescent="0.5">
      <c r="A263">
        <f>EnterData!E267</f>
        <v>0</v>
      </c>
      <c r="B263" t="str" cm="1">
        <f t="array" ref="B263">IF(OR(A263="",A263=0),"",IFERROR(_xlfn._xlws.FILTER(Int.Out!C$2:F$32,Int.Out!B$2:B$32=ED.LookUps!A263),""))</f>
        <v/>
      </c>
      <c r="G263" t="str" cm="1">
        <f t="array" ref="G263">IFERROR(_xlfn._xlws.FILTER(_xlfn.ANCHORARRAY(B263),_xlfn.ANCHORARRAY(B263)&lt;&gt;0),"")</f>
        <v/>
      </c>
      <c r="J263">
        <f>EnterData!F267</f>
        <v>0</v>
      </c>
      <c r="K263" t="str" cm="1">
        <f t="array" ref="K263">IFERROR(IF(G263&lt;&gt;"",_xlfn.ANCHORARRAY(G263),IF(OR(J263=0,J263=""),TRANSPOSE(_xlfn.ANCHORARRAY(Make.Trt!AK$2)),TRANSPOSE(_xlfn._xlws.FILTER('Rot.Out'!Q:Q,('Rot.Out'!O:O=ED.LookUps!J263)*('Rot.Out'!V:V&lt;&gt;"Yes"))))),"Error please report")</f>
        <v>Error No Treatment Names Specified</v>
      </c>
      <c r="FU263" t="str" cm="1">
        <f t="array" ref="FU263">IFERROR(IF(J263=0,TRANSPOSE(_xlfn.ANCHORARRAY(Intercrop!AS$1)),TRANSPOSE(_xlfn._xlws.FILTER('Rot.Out'!Q:Q,('Rot.Out'!O:O=ED.LookUps!J263)*('Rot.Out'!V:V="Yes")))),"")</f>
        <v>None</v>
      </c>
    </row>
    <row r="264" spans="1:177" x14ac:dyDescent="0.5">
      <c r="A264">
        <f>EnterData!E268</f>
        <v>0</v>
      </c>
      <c r="B264" t="str" cm="1">
        <f t="array" ref="B264">IF(OR(A264="",A264=0),"",IFERROR(_xlfn._xlws.FILTER(Int.Out!C$2:F$32,Int.Out!B$2:B$32=ED.LookUps!A264),""))</f>
        <v/>
      </c>
      <c r="G264" t="str" cm="1">
        <f t="array" ref="G264">IFERROR(_xlfn._xlws.FILTER(_xlfn.ANCHORARRAY(B264),_xlfn.ANCHORARRAY(B264)&lt;&gt;0),"")</f>
        <v/>
      </c>
      <c r="J264">
        <f>EnterData!F268</f>
        <v>0</v>
      </c>
      <c r="K264" t="str" cm="1">
        <f t="array" ref="K264">IFERROR(IF(G264&lt;&gt;"",_xlfn.ANCHORARRAY(G264),IF(OR(J264=0,J264=""),TRANSPOSE(_xlfn.ANCHORARRAY(Make.Trt!AK$2)),TRANSPOSE(_xlfn._xlws.FILTER('Rot.Out'!Q:Q,('Rot.Out'!O:O=ED.LookUps!J264)*('Rot.Out'!V:V&lt;&gt;"Yes"))))),"Error please report")</f>
        <v>Error No Treatment Names Specified</v>
      </c>
      <c r="FU264" t="str" cm="1">
        <f t="array" ref="FU264">IFERROR(IF(J264=0,TRANSPOSE(_xlfn.ANCHORARRAY(Intercrop!AS$1)),TRANSPOSE(_xlfn._xlws.FILTER('Rot.Out'!Q:Q,('Rot.Out'!O:O=ED.LookUps!J264)*('Rot.Out'!V:V="Yes")))),"")</f>
        <v>None</v>
      </c>
    </row>
    <row r="265" spans="1:177" x14ac:dyDescent="0.5">
      <c r="A265">
        <f>EnterData!E269</f>
        <v>0</v>
      </c>
      <c r="B265" t="str" cm="1">
        <f t="array" ref="B265">IF(OR(A265="",A265=0),"",IFERROR(_xlfn._xlws.FILTER(Int.Out!C$2:F$32,Int.Out!B$2:B$32=ED.LookUps!A265),""))</f>
        <v/>
      </c>
      <c r="G265" t="str" cm="1">
        <f t="array" ref="G265">IFERROR(_xlfn._xlws.FILTER(_xlfn.ANCHORARRAY(B265),_xlfn.ANCHORARRAY(B265)&lt;&gt;0),"")</f>
        <v/>
      </c>
      <c r="J265">
        <f>EnterData!F269</f>
        <v>0</v>
      </c>
      <c r="K265" t="str" cm="1">
        <f t="array" ref="K265">IFERROR(IF(G265&lt;&gt;"",_xlfn.ANCHORARRAY(G265),IF(OR(J265=0,J265=""),TRANSPOSE(_xlfn.ANCHORARRAY(Make.Trt!AK$2)),TRANSPOSE(_xlfn._xlws.FILTER('Rot.Out'!Q:Q,('Rot.Out'!O:O=ED.LookUps!J265)*('Rot.Out'!V:V&lt;&gt;"Yes"))))),"Error please report")</f>
        <v>Error No Treatment Names Specified</v>
      </c>
      <c r="FU265" t="str" cm="1">
        <f t="array" ref="FU265">IFERROR(IF(J265=0,TRANSPOSE(_xlfn.ANCHORARRAY(Intercrop!AS$1)),TRANSPOSE(_xlfn._xlws.FILTER('Rot.Out'!Q:Q,('Rot.Out'!O:O=ED.LookUps!J265)*('Rot.Out'!V:V="Yes")))),"")</f>
        <v>None</v>
      </c>
    </row>
    <row r="266" spans="1:177" x14ac:dyDescent="0.5">
      <c r="A266">
        <f>EnterData!E270</f>
        <v>0</v>
      </c>
      <c r="B266" t="str" cm="1">
        <f t="array" ref="B266">IF(OR(A266="",A266=0),"",IFERROR(_xlfn._xlws.FILTER(Int.Out!C$2:F$32,Int.Out!B$2:B$32=ED.LookUps!A266),""))</f>
        <v/>
      </c>
      <c r="G266" t="str" cm="1">
        <f t="array" ref="G266">IFERROR(_xlfn._xlws.FILTER(_xlfn.ANCHORARRAY(B266),_xlfn.ANCHORARRAY(B266)&lt;&gt;0),"")</f>
        <v/>
      </c>
      <c r="J266">
        <f>EnterData!F270</f>
        <v>0</v>
      </c>
      <c r="K266" t="str" cm="1">
        <f t="array" ref="K266">IFERROR(IF(G266&lt;&gt;"",_xlfn.ANCHORARRAY(G266),IF(OR(J266=0,J266=""),TRANSPOSE(_xlfn.ANCHORARRAY(Make.Trt!AK$2)),TRANSPOSE(_xlfn._xlws.FILTER('Rot.Out'!Q:Q,('Rot.Out'!O:O=ED.LookUps!J266)*('Rot.Out'!V:V&lt;&gt;"Yes"))))),"Error please report")</f>
        <v>Error No Treatment Names Specified</v>
      </c>
      <c r="FU266" t="str" cm="1">
        <f t="array" ref="FU266">IFERROR(IF(J266=0,TRANSPOSE(_xlfn.ANCHORARRAY(Intercrop!AS$1)),TRANSPOSE(_xlfn._xlws.FILTER('Rot.Out'!Q:Q,('Rot.Out'!O:O=ED.LookUps!J266)*('Rot.Out'!V:V="Yes")))),"")</f>
        <v>None</v>
      </c>
    </row>
    <row r="267" spans="1:177" x14ac:dyDescent="0.5">
      <c r="A267">
        <f>EnterData!E271</f>
        <v>0</v>
      </c>
      <c r="B267" t="str" cm="1">
        <f t="array" ref="B267">IF(OR(A267="",A267=0),"",IFERROR(_xlfn._xlws.FILTER(Int.Out!C$2:F$32,Int.Out!B$2:B$32=ED.LookUps!A267),""))</f>
        <v/>
      </c>
      <c r="G267" t="str" cm="1">
        <f t="array" ref="G267">IFERROR(_xlfn._xlws.FILTER(_xlfn.ANCHORARRAY(B267),_xlfn.ANCHORARRAY(B267)&lt;&gt;0),"")</f>
        <v/>
      </c>
      <c r="J267">
        <f>EnterData!F271</f>
        <v>0</v>
      </c>
      <c r="K267" t="str" cm="1">
        <f t="array" ref="K267">IFERROR(IF(G267&lt;&gt;"",_xlfn.ANCHORARRAY(G267),IF(OR(J267=0,J267=""),TRANSPOSE(_xlfn.ANCHORARRAY(Make.Trt!AK$2)),TRANSPOSE(_xlfn._xlws.FILTER('Rot.Out'!Q:Q,('Rot.Out'!O:O=ED.LookUps!J267)*('Rot.Out'!V:V&lt;&gt;"Yes"))))),"Error please report")</f>
        <v>Error No Treatment Names Specified</v>
      </c>
      <c r="FU267" t="str" cm="1">
        <f t="array" ref="FU267">IFERROR(IF(J267=0,TRANSPOSE(_xlfn.ANCHORARRAY(Intercrop!AS$1)),TRANSPOSE(_xlfn._xlws.FILTER('Rot.Out'!Q:Q,('Rot.Out'!O:O=ED.LookUps!J267)*('Rot.Out'!V:V="Yes")))),"")</f>
        <v>None</v>
      </c>
    </row>
    <row r="268" spans="1:177" x14ac:dyDescent="0.5">
      <c r="A268">
        <f>EnterData!E272</f>
        <v>0</v>
      </c>
      <c r="B268" t="str" cm="1">
        <f t="array" ref="B268">IF(OR(A268="",A268=0),"",IFERROR(_xlfn._xlws.FILTER(Int.Out!C$2:F$32,Int.Out!B$2:B$32=ED.LookUps!A268),""))</f>
        <v/>
      </c>
      <c r="G268" t="str" cm="1">
        <f t="array" ref="G268">IFERROR(_xlfn._xlws.FILTER(_xlfn.ANCHORARRAY(B268),_xlfn.ANCHORARRAY(B268)&lt;&gt;0),"")</f>
        <v/>
      </c>
      <c r="J268">
        <f>EnterData!F272</f>
        <v>0</v>
      </c>
      <c r="K268" t="str" cm="1">
        <f t="array" ref="K268">IFERROR(IF(G268&lt;&gt;"",_xlfn.ANCHORARRAY(G268),IF(OR(J268=0,J268=""),TRANSPOSE(_xlfn.ANCHORARRAY(Make.Trt!AK$2)),TRANSPOSE(_xlfn._xlws.FILTER('Rot.Out'!Q:Q,('Rot.Out'!O:O=ED.LookUps!J268)*('Rot.Out'!V:V&lt;&gt;"Yes"))))),"Error please report")</f>
        <v>Error No Treatment Names Specified</v>
      </c>
      <c r="FU268" t="str" cm="1">
        <f t="array" ref="FU268">IFERROR(IF(J268=0,TRANSPOSE(_xlfn.ANCHORARRAY(Intercrop!AS$1)),TRANSPOSE(_xlfn._xlws.FILTER('Rot.Out'!Q:Q,('Rot.Out'!O:O=ED.LookUps!J268)*('Rot.Out'!V:V="Yes")))),"")</f>
        <v>None</v>
      </c>
    </row>
    <row r="269" spans="1:177" x14ac:dyDescent="0.5">
      <c r="A269">
        <f>EnterData!E273</f>
        <v>0</v>
      </c>
      <c r="B269" t="str" cm="1">
        <f t="array" ref="B269">IF(OR(A269="",A269=0),"",IFERROR(_xlfn._xlws.FILTER(Int.Out!C$2:F$32,Int.Out!B$2:B$32=ED.LookUps!A269),""))</f>
        <v/>
      </c>
      <c r="G269" t="str" cm="1">
        <f t="array" ref="G269">IFERROR(_xlfn._xlws.FILTER(_xlfn.ANCHORARRAY(B269),_xlfn.ANCHORARRAY(B269)&lt;&gt;0),"")</f>
        <v/>
      </c>
      <c r="J269">
        <f>EnterData!F273</f>
        <v>0</v>
      </c>
      <c r="K269" t="str" cm="1">
        <f t="array" ref="K269">IFERROR(IF(G269&lt;&gt;"",_xlfn.ANCHORARRAY(G269),IF(OR(J269=0,J269=""),TRANSPOSE(_xlfn.ANCHORARRAY(Make.Trt!AK$2)),TRANSPOSE(_xlfn._xlws.FILTER('Rot.Out'!Q:Q,('Rot.Out'!O:O=ED.LookUps!J269)*('Rot.Out'!V:V&lt;&gt;"Yes"))))),"Error please report")</f>
        <v>Error No Treatment Names Specified</v>
      </c>
      <c r="FU269" t="str" cm="1">
        <f t="array" ref="FU269">IFERROR(IF(J269=0,TRANSPOSE(_xlfn.ANCHORARRAY(Intercrop!AS$1)),TRANSPOSE(_xlfn._xlws.FILTER('Rot.Out'!Q:Q,('Rot.Out'!O:O=ED.LookUps!J269)*('Rot.Out'!V:V="Yes")))),"")</f>
        <v>None</v>
      </c>
    </row>
    <row r="270" spans="1:177" x14ac:dyDescent="0.5">
      <c r="A270">
        <f>EnterData!E274</f>
        <v>0</v>
      </c>
      <c r="B270" t="str" cm="1">
        <f t="array" ref="B270">IF(OR(A270="",A270=0),"",IFERROR(_xlfn._xlws.FILTER(Int.Out!C$2:F$32,Int.Out!B$2:B$32=ED.LookUps!A270),""))</f>
        <v/>
      </c>
      <c r="G270" t="str" cm="1">
        <f t="array" ref="G270">IFERROR(_xlfn._xlws.FILTER(_xlfn.ANCHORARRAY(B270),_xlfn.ANCHORARRAY(B270)&lt;&gt;0),"")</f>
        <v/>
      </c>
      <c r="J270">
        <f>EnterData!F274</f>
        <v>0</v>
      </c>
      <c r="K270" t="str" cm="1">
        <f t="array" ref="K270">IFERROR(IF(G270&lt;&gt;"",_xlfn.ANCHORARRAY(G270),IF(OR(J270=0,J270=""),TRANSPOSE(_xlfn.ANCHORARRAY(Make.Trt!AK$2)),TRANSPOSE(_xlfn._xlws.FILTER('Rot.Out'!Q:Q,('Rot.Out'!O:O=ED.LookUps!J270)*('Rot.Out'!V:V&lt;&gt;"Yes"))))),"Error please report")</f>
        <v>Error No Treatment Names Specified</v>
      </c>
      <c r="FU270" t="str" cm="1">
        <f t="array" ref="FU270">IFERROR(IF(J270=0,TRANSPOSE(_xlfn.ANCHORARRAY(Intercrop!AS$1)),TRANSPOSE(_xlfn._xlws.FILTER('Rot.Out'!Q:Q,('Rot.Out'!O:O=ED.LookUps!J270)*('Rot.Out'!V:V="Yes")))),"")</f>
        <v>None</v>
      </c>
    </row>
    <row r="271" spans="1:177" x14ac:dyDescent="0.5">
      <c r="A271">
        <f>EnterData!E275</f>
        <v>0</v>
      </c>
      <c r="B271" t="str" cm="1">
        <f t="array" ref="B271">IF(OR(A271="",A271=0),"",IFERROR(_xlfn._xlws.FILTER(Int.Out!C$2:F$32,Int.Out!B$2:B$32=ED.LookUps!A271),""))</f>
        <v/>
      </c>
      <c r="G271" t="str" cm="1">
        <f t="array" ref="G271">IFERROR(_xlfn._xlws.FILTER(_xlfn.ANCHORARRAY(B271),_xlfn.ANCHORARRAY(B271)&lt;&gt;0),"")</f>
        <v/>
      </c>
      <c r="J271">
        <f>EnterData!F275</f>
        <v>0</v>
      </c>
      <c r="K271" t="str" cm="1">
        <f t="array" ref="K271">IFERROR(IF(G271&lt;&gt;"",_xlfn.ANCHORARRAY(G271),IF(OR(J271=0,J271=""),TRANSPOSE(_xlfn.ANCHORARRAY(Make.Trt!AK$2)),TRANSPOSE(_xlfn._xlws.FILTER('Rot.Out'!Q:Q,('Rot.Out'!O:O=ED.LookUps!J271)*('Rot.Out'!V:V&lt;&gt;"Yes"))))),"Error please report")</f>
        <v>Error No Treatment Names Specified</v>
      </c>
      <c r="FU271" t="str" cm="1">
        <f t="array" ref="FU271">IFERROR(IF(J271=0,TRANSPOSE(_xlfn.ANCHORARRAY(Intercrop!AS$1)),TRANSPOSE(_xlfn._xlws.FILTER('Rot.Out'!Q:Q,('Rot.Out'!O:O=ED.LookUps!J271)*('Rot.Out'!V:V="Yes")))),"")</f>
        <v>None</v>
      </c>
    </row>
    <row r="272" spans="1:177" x14ac:dyDescent="0.5">
      <c r="A272">
        <f>EnterData!E276</f>
        <v>0</v>
      </c>
      <c r="B272" t="str" cm="1">
        <f t="array" ref="B272">IF(OR(A272="",A272=0),"",IFERROR(_xlfn._xlws.FILTER(Int.Out!C$2:F$32,Int.Out!B$2:B$32=ED.LookUps!A272),""))</f>
        <v/>
      </c>
      <c r="G272" t="str" cm="1">
        <f t="array" ref="G272">IFERROR(_xlfn._xlws.FILTER(_xlfn.ANCHORARRAY(B272),_xlfn.ANCHORARRAY(B272)&lt;&gt;0),"")</f>
        <v/>
      </c>
      <c r="J272">
        <f>EnterData!F276</f>
        <v>0</v>
      </c>
      <c r="K272" t="str" cm="1">
        <f t="array" ref="K272">IFERROR(IF(G272&lt;&gt;"",_xlfn.ANCHORARRAY(G272),IF(OR(J272=0,J272=""),TRANSPOSE(_xlfn.ANCHORARRAY(Make.Trt!AK$2)),TRANSPOSE(_xlfn._xlws.FILTER('Rot.Out'!Q:Q,('Rot.Out'!O:O=ED.LookUps!J272)*('Rot.Out'!V:V&lt;&gt;"Yes"))))),"Error please report")</f>
        <v>Error No Treatment Names Specified</v>
      </c>
      <c r="FU272" t="str" cm="1">
        <f t="array" ref="FU272">IFERROR(IF(J272=0,TRANSPOSE(_xlfn.ANCHORARRAY(Intercrop!AS$1)),TRANSPOSE(_xlfn._xlws.FILTER('Rot.Out'!Q:Q,('Rot.Out'!O:O=ED.LookUps!J272)*('Rot.Out'!V:V="Yes")))),"")</f>
        <v>None</v>
      </c>
    </row>
    <row r="273" spans="1:177" x14ac:dyDescent="0.5">
      <c r="A273">
        <f>EnterData!E277</f>
        <v>0</v>
      </c>
      <c r="B273" t="str" cm="1">
        <f t="array" ref="B273">IF(OR(A273="",A273=0),"",IFERROR(_xlfn._xlws.FILTER(Int.Out!C$2:F$32,Int.Out!B$2:B$32=ED.LookUps!A273),""))</f>
        <v/>
      </c>
      <c r="G273" t="str" cm="1">
        <f t="array" ref="G273">IFERROR(_xlfn._xlws.FILTER(_xlfn.ANCHORARRAY(B273),_xlfn.ANCHORARRAY(B273)&lt;&gt;0),"")</f>
        <v/>
      </c>
      <c r="J273">
        <f>EnterData!F277</f>
        <v>0</v>
      </c>
      <c r="K273" t="str" cm="1">
        <f t="array" ref="K273">IFERROR(IF(G273&lt;&gt;"",_xlfn.ANCHORARRAY(G273),IF(OR(J273=0,J273=""),TRANSPOSE(_xlfn.ANCHORARRAY(Make.Trt!AK$2)),TRANSPOSE(_xlfn._xlws.FILTER('Rot.Out'!Q:Q,('Rot.Out'!O:O=ED.LookUps!J273)*('Rot.Out'!V:V&lt;&gt;"Yes"))))),"Error please report")</f>
        <v>Error No Treatment Names Specified</v>
      </c>
      <c r="FU273" t="str" cm="1">
        <f t="array" ref="FU273">IFERROR(IF(J273=0,TRANSPOSE(_xlfn.ANCHORARRAY(Intercrop!AS$1)),TRANSPOSE(_xlfn._xlws.FILTER('Rot.Out'!Q:Q,('Rot.Out'!O:O=ED.LookUps!J273)*('Rot.Out'!V:V="Yes")))),"")</f>
        <v>None</v>
      </c>
    </row>
    <row r="274" spans="1:177" x14ac:dyDescent="0.5">
      <c r="A274">
        <f>EnterData!E278</f>
        <v>0</v>
      </c>
      <c r="B274" t="str" cm="1">
        <f t="array" ref="B274">IF(OR(A274="",A274=0),"",IFERROR(_xlfn._xlws.FILTER(Int.Out!C$2:F$32,Int.Out!B$2:B$32=ED.LookUps!A274),""))</f>
        <v/>
      </c>
      <c r="G274" t="str" cm="1">
        <f t="array" ref="G274">IFERROR(_xlfn._xlws.FILTER(_xlfn.ANCHORARRAY(B274),_xlfn.ANCHORARRAY(B274)&lt;&gt;0),"")</f>
        <v/>
      </c>
      <c r="J274">
        <f>EnterData!F278</f>
        <v>0</v>
      </c>
      <c r="K274" t="str" cm="1">
        <f t="array" ref="K274">IFERROR(IF(G274&lt;&gt;"",_xlfn.ANCHORARRAY(G274),IF(OR(J274=0,J274=""),TRANSPOSE(_xlfn.ANCHORARRAY(Make.Trt!AK$2)),TRANSPOSE(_xlfn._xlws.FILTER('Rot.Out'!Q:Q,('Rot.Out'!O:O=ED.LookUps!J274)*('Rot.Out'!V:V&lt;&gt;"Yes"))))),"Error please report")</f>
        <v>Error No Treatment Names Specified</v>
      </c>
      <c r="FU274" t="str" cm="1">
        <f t="array" ref="FU274">IFERROR(IF(J274=0,TRANSPOSE(_xlfn.ANCHORARRAY(Intercrop!AS$1)),TRANSPOSE(_xlfn._xlws.FILTER('Rot.Out'!Q:Q,('Rot.Out'!O:O=ED.LookUps!J274)*('Rot.Out'!V:V="Yes")))),"")</f>
        <v>None</v>
      </c>
    </row>
    <row r="275" spans="1:177" x14ac:dyDescent="0.5">
      <c r="A275">
        <f>EnterData!E279</f>
        <v>0</v>
      </c>
      <c r="B275" t="str" cm="1">
        <f t="array" ref="B275">IF(OR(A275="",A275=0),"",IFERROR(_xlfn._xlws.FILTER(Int.Out!C$2:F$32,Int.Out!B$2:B$32=ED.LookUps!A275),""))</f>
        <v/>
      </c>
      <c r="G275" t="str" cm="1">
        <f t="array" ref="G275">IFERROR(_xlfn._xlws.FILTER(_xlfn.ANCHORARRAY(B275),_xlfn.ANCHORARRAY(B275)&lt;&gt;0),"")</f>
        <v/>
      </c>
      <c r="J275">
        <f>EnterData!F279</f>
        <v>0</v>
      </c>
      <c r="K275" t="str" cm="1">
        <f t="array" ref="K275">IFERROR(IF(G275&lt;&gt;"",_xlfn.ANCHORARRAY(G275),IF(OR(J275=0,J275=""),TRANSPOSE(_xlfn.ANCHORARRAY(Make.Trt!AK$2)),TRANSPOSE(_xlfn._xlws.FILTER('Rot.Out'!Q:Q,('Rot.Out'!O:O=ED.LookUps!J275)*('Rot.Out'!V:V&lt;&gt;"Yes"))))),"Error please report")</f>
        <v>Error No Treatment Names Specified</v>
      </c>
      <c r="FU275" t="str" cm="1">
        <f t="array" ref="FU275">IFERROR(IF(J275=0,TRANSPOSE(_xlfn.ANCHORARRAY(Intercrop!AS$1)),TRANSPOSE(_xlfn._xlws.FILTER('Rot.Out'!Q:Q,('Rot.Out'!O:O=ED.LookUps!J275)*('Rot.Out'!V:V="Yes")))),"")</f>
        <v>None</v>
      </c>
    </row>
    <row r="276" spans="1:177" x14ac:dyDescent="0.5">
      <c r="A276">
        <f>EnterData!E280</f>
        <v>0</v>
      </c>
      <c r="B276" t="str" cm="1">
        <f t="array" ref="B276">IF(OR(A276="",A276=0),"",IFERROR(_xlfn._xlws.FILTER(Int.Out!C$2:F$32,Int.Out!B$2:B$32=ED.LookUps!A276),""))</f>
        <v/>
      </c>
      <c r="G276" t="str" cm="1">
        <f t="array" ref="G276">IFERROR(_xlfn._xlws.FILTER(_xlfn.ANCHORARRAY(B276),_xlfn.ANCHORARRAY(B276)&lt;&gt;0),"")</f>
        <v/>
      </c>
      <c r="J276">
        <f>EnterData!F280</f>
        <v>0</v>
      </c>
      <c r="K276" t="str" cm="1">
        <f t="array" ref="K276">IFERROR(IF(G276&lt;&gt;"",_xlfn.ANCHORARRAY(G276),IF(OR(J276=0,J276=""),TRANSPOSE(_xlfn.ANCHORARRAY(Make.Trt!AK$2)),TRANSPOSE(_xlfn._xlws.FILTER('Rot.Out'!Q:Q,('Rot.Out'!O:O=ED.LookUps!J276)*('Rot.Out'!V:V&lt;&gt;"Yes"))))),"Error please report")</f>
        <v>Error No Treatment Names Specified</v>
      </c>
      <c r="FU276" t="str" cm="1">
        <f t="array" ref="FU276">IFERROR(IF(J276=0,TRANSPOSE(_xlfn.ANCHORARRAY(Intercrop!AS$1)),TRANSPOSE(_xlfn._xlws.FILTER('Rot.Out'!Q:Q,('Rot.Out'!O:O=ED.LookUps!J276)*('Rot.Out'!V:V="Yes")))),"")</f>
        <v>None</v>
      </c>
    </row>
    <row r="277" spans="1:177" x14ac:dyDescent="0.5">
      <c r="A277">
        <f>EnterData!E281</f>
        <v>0</v>
      </c>
      <c r="B277" t="str" cm="1">
        <f t="array" ref="B277">IF(OR(A277="",A277=0),"",IFERROR(_xlfn._xlws.FILTER(Int.Out!C$2:F$32,Int.Out!B$2:B$32=ED.LookUps!A277),""))</f>
        <v/>
      </c>
      <c r="G277" t="str" cm="1">
        <f t="array" ref="G277">IFERROR(_xlfn._xlws.FILTER(_xlfn.ANCHORARRAY(B277),_xlfn.ANCHORARRAY(B277)&lt;&gt;0),"")</f>
        <v/>
      </c>
      <c r="J277">
        <f>EnterData!F281</f>
        <v>0</v>
      </c>
      <c r="K277" t="str" cm="1">
        <f t="array" ref="K277">IFERROR(IF(G277&lt;&gt;"",_xlfn.ANCHORARRAY(G277),IF(OR(J277=0,J277=""),TRANSPOSE(_xlfn.ANCHORARRAY(Make.Trt!AK$2)),TRANSPOSE(_xlfn._xlws.FILTER('Rot.Out'!Q:Q,('Rot.Out'!O:O=ED.LookUps!J277)*('Rot.Out'!V:V&lt;&gt;"Yes"))))),"Error please report")</f>
        <v>Error No Treatment Names Specified</v>
      </c>
      <c r="FU277" t="str" cm="1">
        <f t="array" ref="FU277">IFERROR(IF(J277=0,TRANSPOSE(_xlfn.ANCHORARRAY(Intercrop!AS$1)),TRANSPOSE(_xlfn._xlws.FILTER('Rot.Out'!Q:Q,('Rot.Out'!O:O=ED.LookUps!J277)*('Rot.Out'!V:V="Yes")))),"")</f>
        <v>None</v>
      </c>
    </row>
    <row r="278" spans="1:177" x14ac:dyDescent="0.5">
      <c r="A278">
        <f>EnterData!E282</f>
        <v>0</v>
      </c>
      <c r="B278" t="str" cm="1">
        <f t="array" ref="B278">IF(OR(A278="",A278=0),"",IFERROR(_xlfn._xlws.FILTER(Int.Out!C$2:F$32,Int.Out!B$2:B$32=ED.LookUps!A278),""))</f>
        <v/>
      </c>
      <c r="G278" t="str" cm="1">
        <f t="array" ref="G278">IFERROR(_xlfn._xlws.FILTER(_xlfn.ANCHORARRAY(B278),_xlfn.ANCHORARRAY(B278)&lt;&gt;0),"")</f>
        <v/>
      </c>
      <c r="J278">
        <f>EnterData!F282</f>
        <v>0</v>
      </c>
      <c r="K278" t="str" cm="1">
        <f t="array" ref="K278">IFERROR(IF(G278&lt;&gt;"",_xlfn.ANCHORARRAY(G278),IF(OR(J278=0,J278=""),TRANSPOSE(_xlfn.ANCHORARRAY(Make.Trt!AK$2)),TRANSPOSE(_xlfn._xlws.FILTER('Rot.Out'!Q:Q,('Rot.Out'!O:O=ED.LookUps!J278)*('Rot.Out'!V:V&lt;&gt;"Yes"))))),"Error please report")</f>
        <v>Error No Treatment Names Specified</v>
      </c>
      <c r="FU278" t="str" cm="1">
        <f t="array" ref="FU278">IFERROR(IF(J278=0,TRANSPOSE(_xlfn.ANCHORARRAY(Intercrop!AS$1)),TRANSPOSE(_xlfn._xlws.FILTER('Rot.Out'!Q:Q,('Rot.Out'!O:O=ED.LookUps!J278)*('Rot.Out'!V:V="Yes")))),"")</f>
        <v>None</v>
      </c>
    </row>
    <row r="279" spans="1:177" x14ac:dyDescent="0.5">
      <c r="A279">
        <f>EnterData!E283</f>
        <v>0</v>
      </c>
      <c r="B279" t="str" cm="1">
        <f t="array" ref="B279">IF(OR(A279="",A279=0),"",IFERROR(_xlfn._xlws.FILTER(Int.Out!C$2:F$32,Int.Out!B$2:B$32=ED.LookUps!A279),""))</f>
        <v/>
      </c>
      <c r="G279" t="str" cm="1">
        <f t="array" ref="G279">IFERROR(_xlfn._xlws.FILTER(_xlfn.ANCHORARRAY(B279),_xlfn.ANCHORARRAY(B279)&lt;&gt;0),"")</f>
        <v/>
      </c>
      <c r="J279">
        <f>EnterData!F283</f>
        <v>0</v>
      </c>
      <c r="K279" t="str" cm="1">
        <f t="array" ref="K279">IFERROR(IF(G279&lt;&gt;"",_xlfn.ANCHORARRAY(G279),IF(OR(J279=0,J279=""),TRANSPOSE(_xlfn.ANCHORARRAY(Make.Trt!AK$2)),TRANSPOSE(_xlfn._xlws.FILTER('Rot.Out'!Q:Q,('Rot.Out'!O:O=ED.LookUps!J279)*('Rot.Out'!V:V&lt;&gt;"Yes"))))),"Error please report")</f>
        <v>Error No Treatment Names Specified</v>
      </c>
      <c r="FU279" t="str" cm="1">
        <f t="array" ref="FU279">IFERROR(IF(J279=0,TRANSPOSE(_xlfn.ANCHORARRAY(Intercrop!AS$1)),TRANSPOSE(_xlfn._xlws.FILTER('Rot.Out'!Q:Q,('Rot.Out'!O:O=ED.LookUps!J279)*('Rot.Out'!V:V="Yes")))),"")</f>
        <v>None</v>
      </c>
    </row>
    <row r="280" spans="1:177" x14ac:dyDescent="0.5">
      <c r="A280">
        <f>EnterData!E284</f>
        <v>0</v>
      </c>
      <c r="B280" t="str" cm="1">
        <f t="array" ref="B280">IF(OR(A280="",A280=0),"",IFERROR(_xlfn._xlws.FILTER(Int.Out!C$2:F$32,Int.Out!B$2:B$32=ED.LookUps!A280),""))</f>
        <v/>
      </c>
      <c r="G280" t="str" cm="1">
        <f t="array" ref="G280">IFERROR(_xlfn._xlws.FILTER(_xlfn.ANCHORARRAY(B280),_xlfn.ANCHORARRAY(B280)&lt;&gt;0),"")</f>
        <v/>
      </c>
      <c r="J280">
        <f>EnterData!F284</f>
        <v>0</v>
      </c>
      <c r="K280" t="str" cm="1">
        <f t="array" ref="K280">IFERROR(IF(G280&lt;&gt;"",_xlfn.ANCHORARRAY(G280),IF(OR(J280=0,J280=""),TRANSPOSE(_xlfn.ANCHORARRAY(Make.Trt!AK$2)),TRANSPOSE(_xlfn._xlws.FILTER('Rot.Out'!Q:Q,('Rot.Out'!O:O=ED.LookUps!J280)*('Rot.Out'!V:V&lt;&gt;"Yes"))))),"Error please report")</f>
        <v>Error No Treatment Names Specified</v>
      </c>
      <c r="FU280" t="str" cm="1">
        <f t="array" ref="FU280">IFERROR(IF(J280=0,TRANSPOSE(_xlfn.ANCHORARRAY(Intercrop!AS$1)),TRANSPOSE(_xlfn._xlws.FILTER('Rot.Out'!Q:Q,('Rot.Out'!O:O=ED.LookUps!J280)*('Rot.Out'!V:V="Yes")))),"")</f>
        <v>None</v>
      </c>
    </row>
    <row r="281" spans="1:177" x14ac:dyDescent="0.5">
      <c r="A281">
        <f>EnterData!E285</f>
        <v>0</v>
      </c>
      <c r="B281" t="str" cm="1">
        <f t="array" ref="B281">IF(OR(A281="",A281=0),"",IFERROR(_xlfn._xlws.FILTER(Int.Out!C$2:F$32,Int.Out!B$2:B$32=ED.LookUps!A281),""))</f>
        <v/>
      </c>
      <c r="G281" t="str" cm="1">
        <f t="array" ref="G281">IFERROR(_xlfn._xlws.FILTER(_xlfn.ANCHORARRAY(B281),_xlfn.ANCHORARRAY(B281)&lt;&gt;0),"")</f>
        <v/>
      </c>
      <c r="J281">
        <f>EnterData!F285</f>
        <v>0</v>
      </c>
      <c r="K281" t="str" cm="1">
        <f t="array" ref="K281">IFERROR(IF(G281&lt;&gt;"",_xlfn.ANCHORARRAY(G281),IF(OR(J281=0,J281=""),TRANSPOSE(_xlfn.ANCHORARRAY(Make.Trt!AK$2)),TRANSPOSE(_xlfn._xlws.FILTER('Rot.Out'!Q:Q,('Rot.Out'!O:O=ED.LookUps!J281)*('Rot.Out'!V:V&lt;&gt;"Yes"))))),"Error please report")</f>
        <v>Error No Treatment Names Specified</v>
      </c>
      <c r="FU281" t="str" cm="1">
        <f t="array" ref="FU281">IFERROR(IF(J281=0,TRANSPOSE(_xlfn.ANCHORARRAY(Intercrop!AS$1)),TRANSPOSE(_xlfn._xlws.FILTER('Rot.Out'!Q:Q,('Rot.Out'!O:O=ED.LookUps!J281)*('Rot.Out'!V:V="Yes")))),"")</f>
        <v>None</v>
      </c>
    </row>
    <row r="282" spans="1:177" x14ac:dyDescent="0.5">
      <c r="A282">
        <f>EnterData!E286</f>
        <v>0</v>
      </c>
      <c r="B282" t="str" cm="1">
        <f t="array" ref="B282">IF(OR(A282="",A282=0),"",IFERROR(_xlfn._xlws.FILTER(Int.Out!C$2:F$32,Int.Out!B$2:B$32=ED.LookUps!A282),""))</f>
        <v/>
      </c>
      <c r="G282" t="str" cm="1">
        <f t="array" ref="G282">IFERROR(_xlfn._xlws.FILTER(_xlfn.ANCHORARRAY(B282),_xlfn.ANCHORARRAY(B282)&lt;&gt;0),"")</f>
        <v/>
      </c>
      <c r="J282">
        <f>EnterData!F286</f>
        <v>0</v>
      </c>
      <c r="K282" t="str" cm="1">
        <f t="array" ref="K282">IFERROR(IF(G282&lt;&gt;"",_xlfn.ANCHORARRAY(G282),IF(OR(J282=0,J282=""),TRANSPOSE(_xlfn.ANCHORARRAY(Make.Trt!AK$2)),TRANSPOSE(_xlfn._xlws.FILTER('Rot.Out'!Q:Q,('Rot.Out'!O:O=ED.LookUps!J282)*('Rot.Out'!V:V&lt;&gt;"Yes"))))),"Error please report")</f>
        <v>Error No Treatment Names Specified</v>
      </c>
      <c r="FU282" t="str" cm="1">
        <f t="array" ref="FU282">IFERROR(IF(J282=0,TRANSPOSE(_xlfn.ANCHORARRAY(Intercrop!AS$1)),TRANSPOSE(_xlfn._xlws.FILTER('Rot.Out'!Q:Q,('Rot.Out'!O:O=ED.LookUps!J282)*('Rot.Out'!V:V="Yes")))),"")</f>
        <v>None</v>
      </c>
    </row>
    <row r="283" spans="1:177" x14ac:dyDescent="0.5">
      <c r="A283">
        <f>EnterData!E287</f>
        <v>0</v>
      </c>
      <c r="B283" t="str" cm="1">
        <f t="array" ref="B283">IF(OR(A283="",A283=0),"",IFERROR(_xlfn._xlws.FILTER(Int.Out!C$2:F$32,Int.Out!B$2:B$32=ED.LookUps!A283),""))</f>
        <v/>
      </c>
      <c r="G283" t="str" cm="1">
        <f t="array" ref="G283">IFERROR(_xlfn._xlws.FILTER(_xlfn.ANCHORARRAY(B283),_xlfn.ANCHORARRAY(B283)&lt;&gt;0),"")</f>
        <v/>
      </c>
      <c r="J283">
        <f>EnterData!F287</f>
        <v>0</v>
      </c>
      <c r="K283" t="str" cm="1">
        <f t="array" ref="K283">IFERROR(IF(G283&lt;&gt;"",_xlfn.ANCHORARRAY(G283),IF(OR(J283=0,J283=""),TRANSPOSE(_xlfn.ANCHORARRAY(Make.Trt!AK$2)),TRANSPOSE(_xlfn._xlws.FILTER('Rot.Out'!Q:Q,('Rot.Out'!O:O=ED.LookUps!J283)*('Rot.Out'!V:V&lt;&gt;"Yes"))))),"Error please report")</f>
        <v>Error No Treatment Names Specified</v>
      </c>
      <c r="FU283" t="str" cm="1">
        <f t="array" ref="FU283">IFERROR(IF(J283=0,TRANSPOSE(_xlfn.ANCHORARRAY(Intercrop!AS$1)),TRANSPOSE(_xlfn._xlws.FILTER('Rot.Out'!Q:Q,('Rot.Out'!O:O=ED.LookUps!J283)*('Rot.Out'!V:V="Yes")))),"")</f>
        <v>None</v>
      </c>
    </row>
    <row r="284" spans="1:177" x14ac:dyDescent="0.5">
      <c r="A284">
        <f>EnterData!E288</f>
        <v>0</v>
      </c>
      <c r="B284" t="str" cm="1">
        <f t="array" ref="B284">IF(OR(A284="",A284=0),"",IFERROR(_xlfn._xlws.FILTER(Int.Out!C$2:F$32,Int.Out!B$2:B$32=ED.LookUps!A284),""))</f>
        <v/>
      </c>
      <c r="G284" t="str" cm="1">
        <f t="array" ref="G284">IFERROR(_xlfn._xlws.FILTER(_xlfn.ANCHORARRAY(B284),_xlfn.ANCHORARRAY(B284)&lt;&gt;0),"")</f>
        <v/>
      </c>
      <c r="J284">
        <f>EnterData!F288</f>
        <v>0</v>
      </c>
      <c r="K284" t="str" cm="1">
        <f t="array" ref="K284">IFERROR(IF(G284&lt;&gt;"",_xlfn.ANCHORARRAY(G284),IF(OR(J284=0,J284=""),TRANSPOSE(_xlfn.ANCHORARRAY(Make.Trt!AK$2)),TRANSPOSE(_xlfn._xlws.FILTER('Rot.Out'!Q:Q,('Rot.Out'!O:O=ED.LookUps!J284)*('Rot.Out'!V:V&lt;&gt;"Yes"))))),"Error please report")</f>
        <v>Error No Treatment Names Specified</v>
      </c>
      <c r="FU284" t="str" cm="1">
        <f t="array" ref="FU284">IFERROR(IF(J284=0,TRANSPOSE(_xlfn.ANCHORARRAY(Intercrop!AS$1)),TRANSPOSE(_xlfn._xlws.FILTER('Rot.Out'!Q:Q,('Rot.Out'!O:O=ED.LookUps!J284)*('Rot.Out'!V:V="Yes")))),"")</f>
        <v>None</v>
      </c>
    </row>
    <row r="285" spans="1:177" x14ac:dyDescent="0.5">
      <c r="A285">
        <f>EnterData!E289</f>
        <v>0</v>
      </c>
      <c r="B285" t="str" cm="1">
        <f t="array" ref="B285">IF(OR(A285="",A285=0),"",IFERROR(_xlfn._xlws.FILTER(Int.Out!C$2:F$32,Int.Out!B$2:B$32=ED.LookUps!A285),""))</f>
        <v/>
      </c>
      <c r="G285" t="str" cm="1">
        <f t="array" ref="G285">IFERROR(_xlfn._xlws.FILTER(_xlfn.ANCHORARRAY(B285),_xlfn.ANCHORARRAY(B285)&lt;&gt;0),"")</f>
        <v/>
      </c>
      <c r="J285">
        <f>EnterData!F289</f>
        <v>0</v>
      </c>
      <c r="K285" t="str" cm="1">
        <f t="array" ref="K285">IFERROR(IF(G285&lt;&gt;"",_xlfn.ANCHORARRAY(G285),IF(OR(J285=0,J285=""),TRANSPOSE(_xlfn.ANCHORARRAY(Make.Trt!AK$2)),TRANSPOSE(_xlfn._xlws.FILTER('Rot.Out'!Q:Q,('Rot.Out'!O:O=ED.LookUps!J285)*('Rot.Out'!V:V&lt;&gt;"Yes"))))),"Error please report")</f>
        <v>Error No Treatment Names Specified</v>
      </c>
      <c r="FU285" t="str" cm="1">
        <f t="array" ref="FU285">IFERROR(IF(J285=0,TRANSPOSE(_xlfn.ANCHORARRAY(Intercrop!AS$1)),TRANSPOSE(_xlfn._xlws.FILTER('Rot.Out'!Q:Q,('Rot.Out'!O:O=ED.LookUps!J285)*('Rot.Out'!V:V="Yes")))),"")</f>
        <v>None</v>
      </c>
    </row>
    <row r="286" spans="1:177" x14ac:dyDescent="0.5">
      <c r="A286">
        <f>EnterData!E290</f>
        <v>0</v>
      </c>
      <c r="B286" t="str" cm="1">
        <f t="array" ref="B286">IF(OR(A286="",A286=0),"",IFERROR(_xlfn._xlws.FILTER(Int.Out!C$2:F$32,Int.Out!B$2:B$32=ED.LookUps!A286),""))</f>
        <v/>
      </c>
      <c r="G286" t="str" cm="1">
        <f t="array" ref="G286">IFERROR(_xlfn._xlws.FILTER(_xlfn.ANCHORARRAY(B286),_xlfn.ANCHORARRAY(B286)&lt;&gt;0),"")</f>
        <v/>
      </c>
      <c r="J286">
        <f>EnterData!F290</f>
        <v>0</v>
      </c>
      <c r="K286" t="str" cm="1">
        <f t="array" ref="K286">IFERROR(IF(G286&lt;&gt;"",_xlfn.ANCHORARRAY(G286),IF(OR(J286=0,J286=""),TRANSPOSE(_xlfn.ANCHORARRAY(Make.Trt!AK$2)),TRANSPOSE(_xlfn._xlws.FILTER('Rot.Out'!Q:Q,('Rot.Out'!O:O=ED.LookUps!J286)*('Rot.Out'!V:V&lt;&gt;"Yes"))))),"Error please report")</f>
        <v>Error No Treatment Names Specified</v>
      </c>
      <c r="FU286" t="str" cm="1">
        <f t="array" ref="FU286">IFERROR(IF(J286=0,TRANSPOSE(_xlfn.ANCHORARRAY(Intercrop!AS$1)),TRANSPOSE(_xlfn._xlws.FILTER('Rot.Out'!Q:Q,('Rot.Out'!O:O=ED.LookUps!J286)*('Rot.Out'!V:V="Yes")))),"")</f>
        <v>None</v>
      </c>
    </row>
    <row r="287" spans="1:177" x14ac:dyDescent="0.5">
      <c r="A287">
        <f>EnterData!E291</f>
        <v>0</v>
      </c>
      <c r="B287" t="str" cm="1">
        <f t="array" ref="B287">IF(OR(A287="",A287=0),"",IFERROR(_xlfn._xlws.FILTER(Int.Out!C$2:F$32,Int.Out!B$2:B$32=ED.LookUps!A287),""))</f>
        <v/>
      </c>
      <c r="G287" t="str" cm="1">
        <f t="array" ref="G287">IFERROR(_xlfn._xlws.FILTER(_xlfn.ANCHORARRAY(B287),_xlfn.ANCHORARRAY(B287)&lt;&gt;0),"")</f>
        <v/>
      </c>
      <c r="J287">
        <f>EnterData!F291</f>
        <v>0</v>
      </c>
      <c r="K287" t="str" cm="1">
        <f t="array" ref="K287">IFERROR(IF(G287&lt;&gt;"",_xlfn.ANCHORARRAY(G287),IF(OR(J287=0,J287=""),TRANSPOSE(_xlfn.ANCHORARRAY(Make.Trt!AK$2)),TRANSPOSE(_xlfn._xlws.FILTER('Rot.Out'!Q:Q,('Rot.Out'!O:O=ED.LookUps!J287)*('Rot.Out'!V:V&lt;&gt;"Yes"))))),"Error please report")</f>
        <v>Error No Treatment Names Specified</v>
      </c>
      <c r="FU287" t="str" cm="1">
        <f t="array" ref="FU287">IFERROR(IF(J287=0,TRANSPOSE(_xlfn.ANCHORARRAY(Intercrop!AS$1)),TRANSPOSE(_xlfn._xlws.FILTER('Rot.Out'!Q:Q,('Rot.Out'!O:O=ED.LookUps!J287)*('Rot.Out'!V:V="Yes")))),"")</f>
        <v>None</v>
      </c>
    </row>
    <row r="288" spans="1:177" x14ac:dyDescent="0.5">
      <c r="A288">
        <f>EnterData!E292</f>
        <v>0</v>
      </c>
      <c r="B288" t="str" cm="1">
        <f t="array" ref="B288">IF(OR(A288="",A288=0),"",IFERROR(_xlfn._xlws.FILTER(Int.Out!C$2:F$32,Int.Out!B$2:B$32=ED.LookUps!A288),""))</f>
        <v/>
      </c>
      <c r="G288" t="str" cm="1">
        <f t="array" ref="G288">IFERROR(_xlfn._xlws.FILTER(_xlfn.ANCHORARRAY(B288),_xlfn.ANCHORARRAY(B288)&lt;&gt;0),"")</f>
        <v/>
      </c>
      <c r="J288">
        <f>EnterData!F292</f>
        <v>0</v>
      </c>
      <c r="K288" t="str" cm="1">
        <f t="array" ref="K288">IFERROR(IF(G288&lt;&gt;"",_xlfn.ANCHORARRAY(G288),IF(OR(J288=0,J288=""),TRANSPOSE(_xlfn.ANCHORARRAY(Make.Trt!AK$2)),TRANSPOSE(_xlfn._xlws.FILTER('Rot.Out'!Q:Q,('Rot.Out'!O:O=ED.LookUps!J288)*('Rot.Out'!V:V&lt;&gt;"Yes"))))),"Error please report")</f>
        <v>Error No Treatment Names Specified</v>
      </c>
      <c r="FU288" t="str" cm="1">
        <f t="array" ref="FU288">IFERROR(IF(J288=0,TRANSPOSE(_xlfn.ANCHORARRAY(Intercrop!AS$1)),TRANSPOSE(_xlfn._xlws.FILTER('Rot.Out'!Q:Q,('Rot.Out'!O:O=ED.LookUps!J288)*('Rot.Out'!V:V="Yes")))),"")</f>
        <v>None</v>
      </c>
    </row>
    <row r="289" spans="1:177" x14ac:dyDescent="0.5">
      <c r="A289">
        <f>EnterData!E293</f>
        <v>0</v>
      </c>
      <c r="B289" t="str" cm="1">
        <f t="array" ref="B289">IF(OR(A289="",A289=0),"",IFERROR(_xlfn._xlws.FILTER(Int.Out!C$2:F$32,Int.Out!B$2:B$32=ED.LookUps!A289),""))</f>
        <v/>
      </c>
      <c r="G289" t="str" cm="1">
        <f t="array" ref="G289">IFERROR(_xlfn._xlws.FILTER(_xlfn.ANCHORARRAY(B289),_xlfn.ANCHORARRAY(B289)&lt;&gt;0),"")</f>
        <v/>
      </c>
      <c r="J289">
        <f>EnterData!F293</f>
        <v>0</v>
      </c>
      <c r="K289" t="str" cm="1">
        <f t="array" ref="K289">IFERROR(IF(G289&lt;&gt;"",_xlfn.ANCHORARRAY(G289),IF(OR(J289=0,J289=""),TRANSPOSE(_xlfn.ANCHORARRAY(Make.Trt!AK$2)),TRANSPOSE(_xlfn._xlws.FILTER('Rot.Out'!Q:Q,('Rot.Out'!O:O=ED.LookUps!J289)*('Rot.Out'!V:V&lt;&gt;"Yes"))))),"Error please report")</f>
        <v>Error No Treatment Names Specified</v>
      </c>
      <c r="FU289" t="str" cm="1">
        <f t="array" ref="FU289">IFERROR(IF(J289=0,TRANSPOSE(_xlfn.ANCHORARRAY(Intercrop!AS$1)),TRANSPOSE(_xlfn._xlws.FILTER('Rot.Out'!Q:Q,('Rot.Out'!O:O=ED.LookUps!J289)*('Rot.Out'!V:V="Yes")))),"")</f>
        <v>None</v>
      </c>
    </row>
    <row r="290" spans="1:177" x14ac:dyDescent="0.5">
      <c r="A290">
        <f>EnterData!E294</f>
        <v>0</v>
      </c>
      <c r="B290" t="str" cm="1">
        <f t="array" ref="B290">IF(OR(A290="",A290=0),"",IFERROR(_xlfn._xlws.FILTER(Int.Out!C$2:F$32,Int.Out!B$2:B$32=ED.LookUps!A290),""))</f>
        <v/>
      </c>
      <c r="G290" t="str" cm="1">
        <f t="array" ref="G290">IFERROR(_xlfn._xlws.FILTER(_xlfn.ANCHORARRAY(B290),_xlfn.ANCHORARRAY(B290)&lt;&gt;0),"")</f>
        <v/>
      </c>
      <c r="J290">
        <f>EnterData!F294</f>
        <v>0</v>
      </c>
      <c r="K290" t="str" cm="1">
        <f t="array" ref="K290">IFERROR(IF(G290&lt;&gt;"",_xlfn.ANCHORARRAY(G290),IF(OR(J290=0,J290=""),TRANSPOSE(_xlfn.ANCHORARRAY(Make.Trt!AK$2)),TRANSPOSE(_xlfn._xlws.FILTER('Rot.Out'!Q:Q,('Rot.Out'!O:O=ED.LookUps!J290)*('Rot.Out'!V:V&lt;&gt;"Yes"))))),"Error please report")</f>
        <v>Error No Treatment Names Specified</v>
      </c>
      <c r="FU290" t="str" cm="1">
        <f t="array" ref="FU290">IFERROR(IF(J290=0,TRANSPOSE(_xlfn.ANCHORARRAY(Intercrop!AS$1)),TRANSPOSE(_xlfn._xlws.FILTER('Rot.Out'!Q:Q,('Rot.Out'!O:O=ED.LookUps!J290)*('Rot.Out'!V:V="Yes")))),"")</f>
        <v>None</v>
      </c>
    </row>
    <row r="291" spans="1:177" x14ac:dyDescent="0.5">
      <c r="A291">
        <f>EnterData!E295</f>
        <v>0</v>
      </c>
      <c r="B291" t="str" cm="1">
        <f t="array" ref="B291">IF(OR(A291="",A291=0),"",IFERROR(_xlfn._xlws.FILTER(Int.Out!C$2:F$32,Int.Out!B$2:B$32=ED.LookUps!A291),""))</f>
        <v/>
      </c>
      <c r="G291" t="str" cm="1">
        <f t="array" ref="G291">IFERROR(_xlfn._xlws.FILTER(_xlfn.ANCHORARRAY(B291),_xlfn.ANCHORARRAY(B291)&lt;&gt;0),"")</f>
        <v/>
      </c>
      <c r="J291">
        <f>EnterData!F295</f>
        <v>0</v>
      </c>
      <c r="K291" t="str" cm="1">
        <f t="array" ref="K291">IFERROR(IF(G291&lt;&gt;"",_xlfn.ANCHORARRAY(G291),IF(OR(J291=0,J291=""),TRANSPOSE(_xlfn.ANCHORARRAY(Make.Trt!AK$2)),TRANSPOSE(_xlfn._xlws.FILTER('Rot.Out'!Q:Q,('Rot.Out'!O:O=ED.LookUps!J291)*('Rot.Out'!V:V&lt;&gt;"Yes"))))),"Error please report")</f>
        <v>Error No Treatment Names Specified</v>
      </c>
      <c r="FU291" t="str" cm="1">
        <f t="array" ref="FU291">IFERROR(IF(J291=0,TRANSPOSE(_xlfn.ANCHORARRAY(Intercrop!AS$1)),TRANSPOSE(_xlfn._xlws.FILTER('Rot.Out'!Q:Q,('Rot.Out'!O:O=ED.LookUps!J291)*('Rot.Out'!V:V="Yes")))),"")</f>
        <v>None</v>
      </c>
    </row>
    <row r="292" spans="1:177" x14ac:dyDescent="0.5">
      <c r="A292">
        <f>EnterData!E296</f>
        <v>0</v>
      </c>
      <c r="B292" t="str" cm="1">
        <f t="array" ref="B292">IF(OR(A292="",A292=0),"",IFERROR(_xlfn._xlws.FILTER(Int.Out!C$2:F$32,Int.Out!B$2:B$32=ED.LookUps!A292),""))</f>
        <v/>
      </c>
      <c r="G292" t="str" cm="1">
        <f t="array" ref="G292">IFERROR(_xlfn._xlws.FILTER(_xlfn.ANCHORARRAY(B292),_xlfn.ANCHORARRAY(B292)&lt;&gt;0),"")</f>
        <v/>
      </c>
      <c r="J292">
        <f>EnterData!F296</f>
        <v>0</v>
      </c>
      <c r="K292" t="str" cm="1">
        <f t="array" ref="K292">IFERROR(IF(G292&lt;&gt;"",_xlfn.ANCHORARRAY(G292),IF(OR(J292=0,J292=""),TRANSPOSE(_xlfn.ANCHORARRAY(Make.Trt!AK$2)),TRANSPOSE(_xlfn._xlws.FILTER('Rot.Out'!Q:Q,('Rot.Out'!O:O=ED.LookUps!J292)*('Rot.Out'!V:V&lt;&gt;"Yes"))))),"Error please report")</f>
        <v>Error No Treatment Names Specified</v>
      </c>
      <c r="FU292" t="str" cm="1">
        <f t="array" ref="FU292">IFERROR(IF(J292=0,TRANSPOSE(_xlfn.ANCHORARRAY(Intercrop!AS$1)),TRANSPOSE(_xlfn._xlws.FILTER('Rot.Out'!Q:Q,('Rot.Out'!O:O=ED.LookUps!J292)*('Rot.Out'!V:V="Yes")))),"")</f>
        <v>None</v>
      </c>
    </row>
    <row r="293" spans="1:177" x14ac:dyDescent="0.5">
      <c r="A293">
        <f>EnterData!E297</f>
        <v>0</v>
      </c>
      <c r="B293" t="str" cm="1">
        <f t="array" ref="B293">IF(OR(A293="",A293=0),"",IFERROR(_xlfn._xlws.FILTER(Int.Out!C$2:F$32,Int.Out!B$2:B$32=ED.LookUps!A293),""))</f>
        <v/>
      </c>
      <c r="G293" t="str" cm="1">
        <f t="array" ref="G293">IFERROR(_xlfn._xlws.FILTER(_xlfn.ANCHORARRAY(B293),_xlfn.ANCHORARRAY(B293)&lt;&gt;0),"")</f>
        <v/>
      </c>
      <c r="J293">
        <f>EnterData!F297</f>
        <v>0</v>
      </c>
      <c r="K293" t="str" cm="1">
        <f t="array" ref="K293">IFERROR(IF(G293&lt;&gt;"",_xlfn.ANCHORARRAY(G293),IF(OR(J293=0,J293=""),TRANSPOSE(_xlfn.ANCHORARRAY(Make.Trt!AK$2)),TRANSPOSE(_xlfn._xlws.FILTER('Rot.Out'!Q:Q,('Rot.Out'!O:O=ED.LookUps!J293)*('Rot.Out'!V:V&lt;&gt;"Yes"))))),"Error please report")</f>
        <v>Error No Treatment Names Specified</v>
      </c>
      <c r="FU293" t="str" cm="1">
        <f t="array" ref="FU293">IFERROR(IF(J293=0,TRANSPOSE(_xlfn.ANCHORARRAY(Intercrop!AS$1)),TRANSPOSE(_xlfn._xlws.FILTER('Rot.Out'!Q:Q,('Rot.Out'!O:O=ED.LookUps!J293)*('Rot.Out'!V:V="Yes")))),"")</f>
        <v>None</v>
      </c>
    </row>
    <row r="294" spans="1:177" x14ac:dyDescent="0.5">
      <c r="A294">
        <f>EnterData!E298</f>
        <v>0</v>
      </c>
      <c r="B294" t="str" cm="1">
        <f t="array" ref="B294">IF(OR(A294="",A294=0),"",IFERROR(_xlfn._xlws.FILTER(Int.Out!C$2:F$32,Int.Out!B$2:B$32=ED.LookUps!A294),""))</f>
        <v/>
      </c>
      <c r="G294" t="str" cm="1">
        <f t="array" ref="G294">IFERROR(_xlfn._xlws.FILTER(_xlfn.ANCHORARRAY(B294),_xlfn.ANCHORARRAY(B294)&lt;&gt;0),"")</f>
        <v/>
      </c>
      <c r="J294">
        <f>EnterData!F298</f>
        <v>0</v>
      </c>
      <c r="K294" t="str" cm="1">
        <f t="array" ref="K294">IFERROR(IF(G294&lt;&gt;"",_xlfn.ANCHORARRAY(G294),IF(OR(J294=0,J294=""),TRANSPOSE(_xlfn.ANCHORARRAY(Make.Trt!AK$2)),TRANSPOSE(_xlfn._xlws.FILTER('Rot.Out'!Q:Q,('Rot.Out'!O:O=ED.LookUps!J294)*('Rot.Out'!V:V&lt;&gt;"Yes"))))),"Error please report")</f>
        <v>Error No Treatment Names Specified</v>
      </c>
      <c r="FU294" t="str" cm="1">
        <f t="array" ref="FU294">IFERROR(IF(J294=0,TRANSPOSE(_xlfn.ANCHORARRAY(Intercrop!AS$1)),TRANSPOSE(_xlfn._xlws.FILTER('Rot.Out'!Q:Q,('Rot.Out'!O:O=ED.LookUps!J294)*('Rot.Out'!V:V="Yes")))),"")</f>
        <v>None</v>
      </c>
    </row>
    <row r="295" spans="1:177" x14ac:dyDescent="0.5">
      <c r="A295">
        <f>EnterData!E299</f>
        <v>0</v>
      </c>
      <c r="B295" t="str" cm="1">
        <f t="array" ref="B295">IF(OR(A295="",A295=0),"",IFERROR(_xlfn._xlws.FILTER(Int.Out!C$2:F$32,Int.Out!B$2:B$32=ED.LookUps!A295),""))</f>
        <v/>
      </c>
      <c r="G295" t="str" cm="1">
        <f t="array" ref="G295">IFERROR(_xlfn._xlws.FILTER(_xlfn.ANCHORARRAY(B295),_xlfn.ANCHORARRAY(B295)&lt;&gt;0),"")</f>
        <v/>
      </c>
      <c r="J295">
        <f>EnterData!F299</f>
        <v>0</v>
      </c>
      <c r="K295" t="str" cm="1">
        <f t="array" ref="K295">IFERROR(IF(G295&lt;&gt;"",_xlfn.ANCHORARRAY(G295),IF(OR(J295=0,J295=""),TRANSPOSE(_xlfn.ANCHORARRAY(Make.Trt!AK$2)),TRANSPOSE(_xlfn._xlws.FILTER('Rot.Out'!Q:Q,('Rot.Out'!O:O=ED.LookUps!J295)*('Rot.Out'!V:V&lt;&gt;"Yes"))))),"Error please report")</f>
        <v>Error No Treatment Names Specified</v>
      </c>
      <c r="FU295" t="str" cm="1">
        <f t="array" ref="FU295">IFERROR(IF(J295=0,TRANSPOSE(_xlfn.ANCHORARRAY(Intercrop!AS$1)),TRANSPOSE(_xlfn._xlws.FILTER('Rot.Out'!Q:Q,('Rot.Out'!O:O=ED.LookUps!J295)*('Rot.Out'!V:V="Yes")))),"")</f>
        <v>None</v>
      </c>
    </row>
    <row r="296" spans="1:177" x14ac:dyDescent="0.5">
      <c r="A296">
        <f>EnterData!E300</f>
        <v>0</v>
      </c>
      <c r="B296" t="str" cm="1">
        <f t="array" ref="B296">IF(OR(A296="",A296=0),"",IFERROR(_xlfn._xlws.FILTER(Int.Out!C$2:F$32,Int.Out!B$2:B$32=ED.LookUps!A296),""))</f>
        <v/>
      </c>
      <c r="G296" t="str" cm="1">
        <f t="array" ref="G296">IFERROR(_xlfn._xlws.FILTER(_xlfn.ANCHORARRAY(B296),_xlfn.ANCHORARRAY(B296)&lt;&gt;0),"")</f>
        <v/>
      </c>
      <c r="J296">
        <f>EnterData!F300</f>
        <v>0</v>
      </c>
      <c r="K296" t="str" cm="1">
        <f t="array" ref="K296">IFERROR(IF(G296&lt;&gt;"",_xlfn.ANCHORARRAY(G296),IF(OR(J296=0,J296=""),TRANSPOSE(_xlfn.ANCHORARRAY(Make.Trt!AK$2)),TRANSPOSE(_xlfn._xlws.FILTER('Rot.Out'!Q:Q,('Rot.Out'!O:O=ED.LookUps!J296)*('Rot.Out'!V:V&lt;&gt;"Yes"))))),"Error please report")</f>
        <v>Error No Treatment Names Specified</v>
      </c>
      <c r="FU296" t="str" cm="1">
        <f t="array" ref="FU296">IFERROR(IF(J296=0,TRANSPOSE(_xlfn.ANCHORARRAY(Intercrop!AS$1)),TRANSPOSE(_xlfn._xlws.FILTER('Rot.Out'!Q:Q,('Rot.Out'!O:O=ED.LookUps!J296)*('Rot.Out'!V:V="Yes")))),"")</f>
        <v>None</v>
      </c>
    </row>
    <row r="297" spans="1:177" x14ac:dyDescent="0.5">
      <c r="A297">
        <f>EnterData!E301</f>
        <v>0</v>
      </c>
      <c r="B297" t="str" cm="1">
        <f t="array" ref="B297">IF(OR(A297="",A297=0),"",IFERROR(_xlfn._xlws.FILTER(Int.Out!C$2:F$32,Int.Out!B$2:B$32=ED.LookUps!A297),""))</f>
        <v/>
      </c>
      <c r="G297" t="str" cm="1">
        <f t="array" ref="G297">IFERROR(_xlfn._xlws.FILTER(_xlfn.ANCHORARRAY(B297),_xlfn.ANCHORARRAY(B297)&lt;&gt;0),"")</f>
        <v/>
      </c>
      <c r="J297">
        <f>EnterData!F301</f>
        <v>0</v>
      </c>
      <c r="K297" t="str" cm="1">
        <f t="array" ref="K297">IFERROR(IF(G297&lt;&gt;"",_xlfn.ANCHORARRAY(G297),IF(OR(J297=0,J297=""),TRANSPOSE(_xlfn.ANCHORARRAY(Make.Trt!AK$2)),TRANSPOSE(_xlfn._xlws.FILTER('Rot.Out'!Q:Q,('Rot.Out'!O:O=ED.LookUps!J297)*('Rot.Out'!V:V&lt;&gt;"Yes"))))),"Error please report")</f>
        <v>Error No Treatment Names Specified</v>
      </c>
      <c r="FU297" t="str" cm="1">
        <f t="array" ref="FU297">IFERROR(IF(J297=0,TRANSPOSE(_xlfn.ANCHORARRAY(Intercrop!AS$1)),TRANSPOSE(_xlfn._xlws.FILTER('Rot.Out'!Q:Q,('Rot.Out'!O:O=ED.LookUps!J297)*('Rot.Out'!V:V="Yes")))),"")</f>
        <v>None</v>
      </c>
    </row>
    <row r="298" spans="1:177" x14ac:dyDescent="0.5">
      <c r="A298">
        <f>EnterData!E302</f>
        <v>0</v>
      </c>
      <c r="B298" t="str" cm="1">
        <f t="array" ref="B298">IF(OR(A298="",A298=0),"",IFERROR(_xlfn._xlws.FILTER(Int.Out!C$2:F$32,Int.Out!B$2:B$32=ED.LookUps!A298),""))</f>
        <v/>
      </c>
      <c r="G298" t="str" cm="1">
        <f t="array" ref="G298">IFERROR(_xlfn._xlws.FILTER(_xlfn.ANCHORARRAY(B298),_xlfn.ANCHORARRAY(B298)&lt;&gt;0),"")</f>
        <v/>
      </c>
      <c r="J298">
        <f>EnterData!F302</f>
        <v>0</v>
      </c>
      <c r="K298" t="str" cm="1">
        <f t="array" ref="K298">IFERROR(IF(G298&lt;&gt;"",_xlfn.ANCHORARRAY(G298),IF(OR(J298=0,J298=""),TRANSPOSE(_xlfn.ANCHORARRAY(Make.Trt!AK$2)),TRANSPOSE(_xlfn._xlws.FILTER('Rot.Out'!Q:Q,('Rot.Out'!O:O=ED.LookUps!J298)*('Rot.Out'!V:V&lt;&gt;"Yes"))))),"Error please report")</f>
        <v>Error No Treatment Names Specified</v>
      </c>
      <c r="FU298" t="str" cm="1">
        <f t="array" ref="FU298">IFERROR(IF(J298=0,TRANSPOSE(_xlfn.ANCHORARRAY(Intercrop!AS$1)),TRANSPOSE(_xlfn._xlws.FILTER('Rot.Out'!Q:Q,('Rot.Out'!O:O=ED.LookUps!J298)*('Rot.Out'!V:V="Yes")))),"")</f>
        <v>None</v>
      </c>
    </row>
    <row r="299" spans="1:177" x14ac:dyDescent="0.5">
      <c r="A299">
        <f>EnterData!E303</f>
        <v>0</v>
      </c>
      <c r="B299" t="str" cm="1">
        <f t="array" ref="B299">IF(OR(A299="",A299=0),"",IFERROR(_xlfn._xlws.FILTER(Int.Out!C$2:F$32,Int.Out!B$2:B$32=ED.LookUps!A299),""))</f>
        <v/>
      </c>
      <c r="G299" t="str" cm="1">
        <f t="array" ref="G299">IFERROR(_xlfn._xlws.FILTER(_xlfn.ANCHORARRAY(B299),_xlfn.ANCHORARRAY(B299)&lt;&gt;0),"")</f>
        <v/>
      </c>
      <c r="J299">
        <f>EnterData!F303</f>
        <v>0</v>
      </c>
      <c r="K299" t="str" cm="1">
        <f t="array" ref="K299">IFERROR(IF(G299&lt;&gt;"",_xlfn.ANCHORARRAY(G299),IF(OR(J299=0,J299=""),TRANSPOSE(_xlfn.ANCHORARRAY(Make.Trt!AK$2)),TRANSPOSE(_xlfn._xlws.FILTER('Rot.Out'!Q:Q,('Rot.Out'!O:O=ED.LookUps!J299)*('Rot.Out'!V:V&lt;&gt;"Yes"))))),"Error please report")</f>
        <v>Error No Treatment Names Specified</v>
      </c>
      <c r="FU299" t="str" cm="1">
        <f t="array" ref="FU299">IFERROR(IF(J299=0,TRANSPOSE(_xlfn.ANCHORARRAY(Intercrop!AS$1)),TRANSPOSE(_xlfn._xlws.FILTER('Rot.Out'!Q:Q,('Rot.Out'!O:O=ED.LookUps!J299)*('Rot.Out'!V:V="Yes")))),"")</f>
        <v>None</v>
      </c>
    </row>
    <row r="300" spans="1:177" x14ac:dyDescent="0.5">
      <c r="A300">
        <f>EnterData!E304</f>
        <v>0</v>
      </c>
      <c r="B300" t="str" cm="1">
        <f t="array" ref="B300">IF(OR(A300="",A300=0),"",IFERROR(_xlfn._xlws.FILTER(Int.Out!C$2:F$32,Int.Out!B$2:B$32=ED.LookUps!A300),""))</f>
        <v/>
      </c>
      <c r="G300" t="str" cm="1">
        <f t="array" ref="G300">IFERROR(_xlfn._xlws.FILTER(_xlfn.ANCHORARRAY(B300),_xlfn.ANCHORARRAY(B300)&lt;&gt;0),"")</f>
        <v/>
      </c>
      <c r="J300">
        <f>EnterData!F304</f>
        <v>0</v>
      </c>
      <c r="K300" t="str" cm="1">
        <f t="array" ref="K300">IFERROR(IF(G300&lt;&gt;"",_xlfn.ANCHORARRAY(G300),IF(OR(J300=0,J300=""),TRANSPOSE(_xlfn.ANCHORARRAY(Make.Trt!AK$2)),TRANSPOSE(_xlfn._xlws.FILTER('Rot.Out'!Q:Q,('Rot.Out'!O:O=ED.LookUps!J300)*('Rot.Out'!V:V&lt;&gt;"Yes"))))),"Error please report")</f>
        <v>Error No Treatment Names Specified</v>
      </c>
      <c r="FU300" t="str" cm="1">
        <f t="array" ref="FU300">IFERROR(IF(J300=0,TRANSPOSE(_xlfn.ANCHORARRAY(Intercrop!AS$1)),TRANSPOSE(_xlfn._xlws.FILTER('Rot.Out'!Q:Q,('Rot.Out'!O:O=ED.LookUps!J300)*('Rot.Out'!V:V="Yes")))),"")</f>
        <v>None</v>
      </c>
    </row>
    <row r="301" spans="1:177" x14ac:dyDescent="0.5">
      <c r="A301">
        <f>EnterData!E305</f>
        <v>0</v>
      </c>
      <c r="B301" t="str" cm="1">
        <f t="array" ref="B301">IF(OR(A301="",A301=0),"",IFERROR(_xlfn._xlws.FILTER(Int.Out!C$2:F$32,Int.Out!B$2:B$32=ED.LookUps!A301),""))</f>
        <v/>
      </c>
      <c r="G301" t="str" cm="1">
        <f t="array" ref="G301">IFERROR(_xlfn._xlws.FILTER(_xlfn.ANCHORARRAY(B301),_xlfn.ANCHORARRAY(B301)&lt;&gt;0),"")</f>
        <v/>
      </c>
      <c r="J301">
        <f>EnterData!F305</f>
        <v>0</v>
      </c>
      <c r="K301" t="str" cm="1">
        <f t="array" ref="K301">IFERROR(IF(G301&lt;&gt;"",_xlfn.ANCHORARRAY(G301),IF(OR(J301=0,J301=""),TRANSPOSE(_xlfn.ANCHORARRAY(Make.Trt!AK$2)),TRANSPOSE(_xlfn._xlws.FILTER('Rot.Out'!Q:Q,('Rot.Out'!O:O=ED.LookUps!J301)*('Rot.Out'!V:V&lt;&gt;"Yes"))))),"Error please report")</f>
        <v>Error No Treatment Names Specified</v>
      </c>
      <c r="FU301" t="str" cm="1">
        <f t="array" ref="FU301">IFERROR(IF(J301=0,TRANSPOSE(_xlfn.ANCHORARRAY(Intercrop!AS$1)),TRANSPOSE(_xlfn._xlws.FILTER('Rot.Out'!Q:Q,('Rot.Out'!O:O=ED.LookUps!J301)*('Rot.Out'!V:V="Yes")))),"")</f>
        <v>None</v>
      </c>
    </row>
    <row r="302" spans="1:177" x14ac:dyDescent="0.5">
      <c r="A302">
        <f>EnterData!E306</f>
        <v>0</v>
      </c>
      <c r="B302" t="str" cm="1">
        <f t="array" ref="B302">IF(OR(A302="",A302=0),"",IFERROR(_xlfn._xlws.FILTER(Int.Out!C$2:F$32,Int.Out!B$2:B$32=ED.LookUps!A302),""))</f>
        <v/>
      </c>
      <c r="G302" t="str" cm="1">
        <f t="array" ref="G302">IFERROR(_xlfn._xlws.FILTER(_xlfn.ANCHORARRAY(B302),_xlfn.ANCHORARRAY(B302)&lt;&gt;0),"")</f>
        <v/>
      </c>
      <c r="J302">
        <f>EnterData!F306</f>
        <v>0</v>
      </c>
      <c r="K302" t="str" cm="1">
        <f t="array" ref="K302">IFERROR(IF(G302&lt;&gt;"",_xlfn.ANCHORARRAY(G302),IF(OR(J302=0,J302=""),TRANSPOSE(_xlfn.ANCHORARRAY(Make.Trt!AK$2)),TRANSPOSE(_xlfn._xlws.FILTER('Rot.Out'!Q:Q,('Rot.Out'!O:O=ED.LookUps!J302)*('Rot.Out'!V:V&lt;&gt;"Yes"))))),"Error please report")</f>
        <v>Error No Treatment Names Specified</v>
      </c>
      <c r="FU302" t="str" cm="1">
        <f t="array" ref="FU302">IFERROR(IF(J302=0,TRANSPOSE(_xlfn.ANCHORARRAY(Intercrop!AS$1)),TRANSPOSE(_xlfn._xlws.FILTER('Rot.Out'!Q:Q,('Rot.Out'!O:O=ED.LookUps!J302)*('Rot.Out'!V:V="Yes")))),"")</f>
        <v>None</v>
      </c>
    </row>
    <row r="303" spans="1:177" x14ac:dyDescent="0.5">
      <c r="A303">
        <f>EnterData!E307</f>
        <v>0</v>
      </c>
      <c r="B303" t="str" cm="1">
        <f t="array" ref="B303">IF(OR(A303="",A303=0),"",IFERROR(_xlfn._xlws.FILTER(Int.Out!C$2:F$32,Int.Out!B$2:B$32=ED.LookUps!A303),""))</f>
        <v/>
      </c>
      <c r="G303" t="str" cm="1">
        <f t="array" ref="G303">IFERROR(_xlfn._xlws.FILTER(_xlfn.ANCHORARRAY(B303),_xlfn.ANCHORARRAY(B303)&lt;&gt;0),"")</f>
        <v/>
      </c>
      <c r="J303">
        <f>EnterData!F307</f>
        <v>0</v>
      </c>
      <c r="K303" t="str" cm="1">
        <f t="array" ref="K303">IFERROR(IF(G303&lt;&gt;"",_xlfn.ANCHORARRAY(G303),IF(OR(J303=0,J303=""),TRANSPOSE(_xlfn.ANCHORARRAY(Make.Trt!AK$2)),TRANSPOSE(_xlfn._xlws.FILTER('Rot.Out'!Q:Q,('Rot.Out'!O:O=ED.LookUps!J303)*('Rot.Out'!V:V&lt;&gt;"Yes"))))),"Error please report")</f>
        <v>Error No Treatment Names Specified</v>
      </c>
      <c r="FU303" t="str" cm="1">
        <f t="array" ref="FU303">IFERROR(IF(J303=0,TRANSPOSE(_xlfn.ANCHORARRAY(Intercrop!AS$1)),TRANSPOSE(_xlfn._xlws.FILTER('Rot.Out'!Q:Q,('Rot.Out'!O:O=ED.LookUps!J303)*('Rot.Out'!V:V="Yes")))),"")</f>
        <v>None</v>
      </c>
    </row>
    <row r="304" spans="1:177" x14ac:dyDescent="0.5">
      <c r="A304">
        <f>EnterData!E308</f>
        <v>0</v>
      </c>
      <c r="B304" t="str" cm="1">
        <f t="array" ref="B304">IF(OR(A304="",A304=0),"",IFERROR(_xlfn._xlws.FILTER(Int.Out!C$2:F$32,Int.Out!B$2:B$32=ED.LookUps!A304),""))</f>
        <v/>
      </c>
      <c r="G304" t="str" cm="1">
        <f t="array" ref="G304">IFERROR(_xlfn._xlws.FILTER(_xlfn.ANCHORARRAY(B304),_xlfn.ANCHORARRAY(B304)&lt;&gt;0),"")</f>
        <v/>
      </c>
      <c r="J304">
        <f>EnterData!F308</f>
        <v>0</v>
      </c>
      <c r="K304" t="str" cm="1">
        <f t="array" ref="K304">IFERROR(IF(G304&lt;&gt;"",_xlfn.ANCHORARRAY(G304),IF(OR(J304=0,J304=""),TRANSPOSE(_xlfn.ANCHORARRAY(Make.Trt!AK$2)),TRANSPOSE(_xlfn._xlws.FILTER('Rot.Out'!Q:Q,('Rot.Out'!O:O=ED.LookUps!J304)*('Rot.Out'!V:V&lt;&gt;"Yes"))))),"Error please report")</f>
        <v>Error No Treatment Names Specified</v>
      </c>
      <c r="FU304" t="str" cm="1">
        <f t="array" ref="FU304">IFERROR(IF(J304=0,TRANSPOSE(_xlfn.ANCHORARRAY(Intercrop!AS$1)),TRANSPOSE(_xlfn._xlws.FILTER('Rot.Out'!Q:Q,('Rot.Out'!O:O=ED.LookUps!J304)*('Rot.Out'!V:V="Yes")))),"")</f>
        <v>None</v>
      </c>
    </row>
    <row r="305" spans="1:177" x14ac:dyDescent="0.5">
      <c r="A305">
        <f>EnterData!E309</f>
        <v>0</v>
      </c>
      <c r="B305" t="str" cm="1">
        <f t="array" ref="B305">IF(OR(A305="",A305=0),"",IFERROR(_xlfn._xlws.FILTER(Int.Out!C$2:F$32,Int.Out!B$2:B$32=ED.LookUps!A305),""))</f>
        <v/>
      </c>
      <c r="G305" t="str" cm="1">
        <f t="array" ref="G305">IFERROR(_xlfn._xlws.FILTER(_xlfn.ANCHORARRAY(B305),_xlfn.ANCHORARRAY(B305)&lt;&gt;0),"")</f>
        <v/>
      </c>
      <c r="J305">
        <f>EnterData!F309</f>
        <v>0</v>
      </c>
      <c r="K305" t="str" cm="1">
        <f t="array" ref="K305">IFERROR(IF(G305&lt;&gt;"",_xlfn.ANCHORARRAY(G305),IF(OR(J305=0,J305=""),TRANSPOSE(_xlfn.ANCHORARRAY(Make.Trt!AK$2)),TRANSPOSE(_xlfn._xlws.FILTER('Rot.Out'!Q:Q,('Rot.Out'!O:O=ED.LookUps!J305)*('Rot.Out'!V:V&lt;&gt;"Yes"))))),"Error please report")</f>
        <v>Error No Treatment Names Specified</v>
      </c>
      <c r="FU305" t="str" cm="1">
        <f t="array" ref="FU305">IFERROR(IF(J305=0,TRANSPOSE(_xlfn.ANCHORARRAY(Intercrop!AS$1)),TRANSPOSE(_xlfn._xlws.FILTER('Rot.Out'!Q:Q,('Rot.Out'!O:O=ED.LookUps!J305)*('Rot.Out'!V:V="Yes")))),"")</f>
        <v>None</v>
      </c>
    </row>
    <row r="306" spans="1:177" x14ac:dyDescent="0.5">
      <c r="A306">
        <f>EnterData!E310</f>
        <v>0</v>
      </c>
      <c r="B306" t="str" cm="1">
        <f t="array" ref="B306">IF(OR(A306="",A306=0),"",IFERROR(_xlfn._xlws.FILTER(Int.Out!C$2:F$32,Int.Out!B$2:B$32=ED.LookUps!A306),""))</f>
        <v/>
      </c>
      <c r="G306" t="str" cm="1">
        <f t="array" ref="G306">IFERROR(_xlfn._xlws.FILTER(_xlfn.ANCHORARRAY(B306),_xlfn.ANCHORARRAY(B306)&lt;&gt;0),"")</f>
        <v/>
      </c>
      <c r="J306">
        <f>EnterData!F310</f>
        <v>0</v>
      </c>
      <c r="K306" t="str" cm="1">
        <f t="array" ref="K306">IFERROR(IF(G306&lt;&gt;"",_xlfn.ANCHORARRAY(G306),IF(OR(J306=0,J306=""),TRANSPOSE(_xlfn.ANCHORARRAY(Make.Trt!AK$2)),TRANSPOSE(_xlfn._xlws.FILTER('Rot.Out'!Q:Q,('Rot.Out'!O:O=ED.LookUps!J306)*('Rot.Out'!V:V&lt;&gt;"Yes"))))),"Error please report")</f>
        <v>Error No Treatment Names Specified</v>
      </c>
      <c r="FU306" t="str" cm="1">
        <f t="array" ref="FU306">IFERROR(IF(J306=0,TRANSPOSE(_xlfn.ANCHORARRAY(Intercrop!AS$1)),TRANSPOSE(_xlfn._xlws.FILTER('Rot.Out'!Q:Q,('Rot.Out'!O:O=ED.LookUps!J306)*('Rot.Out'!V:V="Yes")))),"")</f>
        <v>None</v>
      </c>
    </row>
    <row r="307" spans="1:177" x14ac:dyDescent="0.5">
      <c r="A307">
        <f>EnterData!E311</f>
        <v>0</v>
      </c>
      <c r="B307" t="str" cm="1">
        <f t="array" ref="B307">IF(OR(A307="",A307=0),"",IFERROR(_xlfn._xlws.FILTER(Int.Out!C$2:F$32,Int.Out!B$2:B$32=ED.LookUps!A307),""))</f>
        <v/>
      </c>
      <c r="G307" t="str" cm="1">
        <f t="array" ref="G307">IFERROR(_xlfn._xlws.FILTER(_xlfn.ANCHORARRAY(B307),_xlfn.ANCHORARRAY(B307)&lt;&gt;0),"")</f>
        <v/>
      </c>
      <c r="J307">
        <f>EnterData!F311</f>
        <v>0</v>
      </c>
      <c r="K307" t="str" cm="1">
        <f t="array" ref="K307">IFERROR(IF(G307&lt;&gt;"",_xlfn.ANCHORARRAY(G307),IF(OR(J307=0,J307=""),TRANSPOSE(_xlfn.ANCHORARRAY(Make.Trt!AK$2)),TRANSPOSE(_xlfn._xlws.FILTER('Rot.Out'!Q:Q,('Rot.Out'!O:O=ED.LookUps!J307)*('Rot.Out'!V:V&lt;&gt;"Yes"))))),"Error please report")</f>
        <v>Error No Treatment Names Specified</v>
      </c>
      <c r="FU307" t="str" cm="1">
        <f t="array" ref="FU307">IFERROR(IF(J307=0,TRANSPOSE(_xlfn.ANCHORARRAY(Intercrop!AS$1)),TRANSPOSE(_xlfn._xlws.FILTER('Rot.Out'!Q:Q,('Rot.Out'!O:O=ED.LookUps!J307)*('Rot.Out'!V:V="Yes")))),"")</f>
        <v>None</v>
      </c>
    </row>
    <row r="308" spans="1:177" x14ac:dyDescent="0.5">
      <c r="A308">
        <f>EnterData!E312</f>
        <v>0</v>
      </c>
      <c r="B308" t="str" cm="1">
        <f t="array" ref="B308">IF(OR(A308="",A308=0),"",IFERROR(_xlfn._xlws.FILTER(Int.Out!C$2:F$32,Int.Out!B$2:B$32=ED.LookUps!A308),""))</f>
        <v/>
      </c>
      <c r="G308" t="str" cm="1">
        <f t="array" ref="G308">IFERROR(_xlfn._xlws.FILTER(_xlfn.ANCHORARRAY(B308),_xlfn.ANCHORARRAY(B308)&lt;&gt;0),"")</f>
        <v/>
      </c>
      <c r="J308">
        <f>EnterData!F312</f>
        <v>0</v>
      </c>
      <c r="K308" t="str" cm="1">
        <f t="array" ref="K308">IFERROR(IF(G308&lt;&gt;"",_xlfn.ANCHORARRAY(G308),IF(OR(J308=0,J308=""),TRANSPOSE(_xlfn.ANCHORARRAY(Make.Trt!AK$2)),TRANSPOSE(_xlfn._xlws.FILTER('Rot.Out'!Q:Q,('Rot.Out'!O:O=ED.LookUps!J308)*('Rot.Out'!V:V&lt;&gt;"Yes"))))),"Error please report")</f>
        <v>Error No Treatment Names Specified</v>
      </c>
      <c r="FU308" t="str" cm="1">
        <f t="array" ref="FU308">IFERROR(IF(J308=0,TRANSPOSE(_xlfn.ANCHORARRAY(Intercrop!AS$1)),TRANSPOSE(_xlfn._xlws.FILTER('Rot.Out'!Q:Q,('Rot.Out'!O:O=ED.LookUps!J308)*('Rot.Out'!V:V="Yes")))),"")</f>
        <v>None</v>
      </c>
    </row>
    <row r="309" spans="1:177" x14ac:dyDescent="0.5">
      <c r="A309">
        <f>EnterData!E313</f>
        <v>0</v>
      </c>
      <c r="B309" t="str" cm="1">
        <f t="array" ref="B309">IF(OR(A309="",A309=0),"",IFERROR(_xlfn._xlws.FILTER(Int.Out!C$2:F$32,Int.Out!B$2:B$32=ED.LookUps!A309),""))</f>
        <v/>
      </c>
      <c r="G309" t="str" cm="1">
        <f t="array" ref="G309">IFERROR(_xlfn._xlws.FILTER(_xlfn.ANCHORARRAY(B309),_xlfn.ANCHORARRAY(B309)&lt;&gt;0),"")</f>
        <v/>
      </c>
      <c r="J309">
        <f>EnterData!F313</f>
        <v>0</v>
      </c>
      <c r="K309" t="str" cm="1">
        <f t="array" ref="K309">IFERROR(IF(G309&lt;&gt;"",_xlfn.ANCHORARRAY(G309),IF(OR(J309=0,J309=""),TRANSPOSE(_xlfn.ANCHORARRAY(Make.Trt!AK$2)),TRANSPOSE(_xlfn._xlws.FILTER('Rot.Out'!Q:Q,('Rot.Out'!O:O=ED.LookUps!J309)*('Rot.Out'!V:V&lt;&gt;"Yes"))))),"Error please report")</f>
        <v>Error No Treatment Names Specified</v>
      </c>
      <c r="FU309" t="str" cm="1">
        <f t="array" ref="FU309">IFERROR(IF(J309=0,TRANSPOSE(_xlfn.ANCHORARRAY(Intercrop!AS$1)),TRANSPOSE(_xlfn._xlws.FILTER('Rot.Out'!Q:Q,('Rot.Out'!O:O=ED.LookUps!J309)*('Rot.Out'!V:V="Yes")))),"")</f>
        <v>None</v>
      </c>
    </row>
    <row r="310" spans="1:177" x14ac:dyDescent="0.5">
      <c r="A310">
        <f>EnterData!E314</f>
        <v>0</v>
      </c>
      <c r="B310" t="str" cm="1">
        <f t="array" ref="B310">IF(OR(A310="",A310=0),"",IFERROR(_xlfn._xlws.FILTER(Int.Out!C$2:F$32,Int.Out!B$2:B$32=ED.LookUps!A310),""))</f>
        <v/>
      </c>
      <c r="G310" t="str" cm="1">
        <f t="array" ref="G310">IFERROR(_xlfn._xlws.FILTER(_xlfn.ANCHORARRAY(B310),_xlfn.ANCHORARRAY(B310)&lt;&gt;0),"")</f>
        <v/>
      </c>
      <c r="J310">
        <f>EnterData!F314</f>
        <v>0</v>
      </c>
      <c r="K310" t="str" cm="1">
        <f t="array" ref="K310">IFERROR(IF(G310&lt;&gt;"",_xlfn.ANCHORARRAY(G310),IF(OR(J310=0,J310=""),TRANSPOSE(_xlfn.ANCHORARRAY(Make.Trt!AK$2)),TRANSPOSE(_xlfn._xlws.FILTER('Rot.Out'!Q:Q,('Rot.Out'!O:O=ED.LookUps!J310)*('Rot.Out'!V:V&lt;&gt;"Yes"))))),"Error please report")</f>
        <v>Error No Treatment Names Specified</v>
      </c>
      <c r="FU310" t="str" cm="1">
        <f t="array" ref="FU310">IFERROR(IF(J310=0,TRANSPOSE(_xlfn.ANCHORARRAY(Intercrop!AS$1)),TRANSPOSE(_xlfn._xlws.FILTER('Rot.Out'!Q:Q,('Rot.Out'!O:O=ED.LookUps!J310)*('Rot.Out'!V:V="Yes")))),"")</f>
        <v>None</v>
      </c>
    </row>
    <row r="311" spans="1:177" x14ac:dyDescent="0.5">
      <c r="A311">
        <f>EnterData!E315</f>
        <v>0</v>
      </c>
      <c r="B311" t="str" cm="1">
        <f t="array" ref="B311">IF(OR(A311="",A311=0),"",IFERROR(_xlfn._xlws.FILTER(Int.Out!C$2:F$32,Int.Out!B$2:B$32=ED.LookUps!A311),""))</f>
        <v/>
      </c>
      <c r="G311" t="str" cm="1">
        <f t="array" ref="G311">IFERROR(_xlfn._xlws.FILTER(_xlfn.ANCHORARRAY(B311),_xlfn.ANCHORARRAY(B311)&lt;&gt;0),"")</f>
        <v/>
      </c>
      <c r="J311">
        <f>EnterData!F315</f>
        <v>0</v>
      </c>
      <c r="K311" t="str" cm="1">
        <f t="array" ref="K311">IFERROR(IF(G311&lt;&gt;"",_xlfn.ANCHORARRAY(G311),IF(OR(J311=0,J311=""),TRANSPOSE(_xlfn.ANCHORARRAY(Make.Trt!AK$2)),TRANSPOSE(_xlfn._xlws.FILTER('Rot.Out'!Q:Q,('Rot.Out'!O:O=ED.LookUps!J311)*('Rot.Out'!V:V&lt;&gt;"Yes"))))),"Error please report")</f>
        <v>Error No Treatment Names Specified</v>
      </c>
      <c r="FU311" t="str" cm="1">
        <f t="array" ref="FU311">IFERROR(IF(J311=0,TRANSPOSE(_xlfn.ANCHORARRAY(Intercrop!AS$1)),TRANSPOSE(_xlfn._xlws.FILTER('Rot.Out'!Q:Q,('Rot.Out'!O:O=ED.LookUps!J311)*('Rot.Out'!V:V="Yes")))),"")</f>
        <v>None</v>
      </c>
    </row>
    <row r="312" spans="1:177" x14ac:dyDescent="0.5">
      <c r="A312">
        <f>EnterData!E316</f>
        <v>0</v>
      </c>
      <c r="B312" t="str" cm="1">
        <f t="array" ref="B312">IF(OR(A312="",A312=0),"",IFERROR(_xlfn._xlws.FILTER(Int.Out!C$2:F$32,Int.Out!B$2:B$32=ED.LookUps!A312),""))</f>
        <v/>
      </c>
      <c r="G312" t="str" cm="1">
        <f t="array" ref="G312">IFERROR(_xlfn._xlws.FILTER(_xlfn.ANCHORARRAY(B312),_xlfn.ANCHORARRAY(B312)&lt;&gt;0),"")</f>
        <v/>
      </c>
      <c r="J312">
        <f>EnterData!F316</f>
        <v>0</v>
      </c>
      <c r="K312" t="str" cm="1">
        <f t="array" ref="K312">IFERROR(IF(G312&lt;&gt;"",_xlfn.ANCHORARRAY(G312),IF(OR(J312=0,J312=""),TRANSPOSE(_xlfn.ANCHORARRAY(Make.Trt!AK$2)),TRANSPOSE(_xlfn._xlws.FILTER('Rot.Out'!Q:Q,('Rot.Out'!O:O=ED.LookUps!J312)*('Rot.Out'!V:V&lt;&gt;"Yes"))))),"Error please report")</f>
        <v>Error No Treatment Names Specified</v>
      </c>
      <c r="FU312" t="str" cm="1">
        <f t="array" ref="FU312">IFERROR(IF(J312=0,TRANSPOSE(_xlfn.ANCHORARRAY(Intercrop!AS$1)),TRANSPOSE(_xlfn._xlws.FILTER('Rot.Out'!Q:Q,('Rot.Out'!O:O=ED.LookUps!J312)*('Rot.Out'!V:V="Yes")))),"")</f>
        <v>None</v>
      </c>
    </row>
    <row r="313" spans="1:177" x14ac:dyDescent="0.5">
      <c r="A313">
        <f>EnterData!E317</f>
        <v>0</v>
      </c>
      <c r="B313" t="str" cm="1">
        <f t="array" ref="B313">IF(OR(A313="",A313=0),"",IFERROR(_xlfn._xlws.FILTER(Int.Out!C$2:F$32,Int.Out!B$2:B$32=ED.LookUps!A313),""))</f>
        <v/>
      </c>
      <c r="G313" t="str" cm="1">
        <f t="array" ref="G313">IFERROR(_xlfn._xlws.FILTER(_xlfn.ANCHORARRAY(B313),_xlfn.ANCHORARRAY(B313)&lt;&gt;0),"")</f>
        <v/>
      </c>
      <c r="J313">
        <f>EnterData!F317</f>
        <v>0</v>
      </c>
      <c r="K313" t="str" cm="1">
        <f t="array" ref="K313">IFERROR(IF(G313&lt;&gt;"",_xlfn.ANCHORARRAY(G313),IF(OR(J313=0,J313=""),TRANSPOSE(_xlfn.ANCHORARRAY(Make.Trt!AK$2)),TRANSPOSE(_xlfn._xlws.FILTER('Rot.Out'!Q:Q,('Rot.Out'!O:O=ED.LookUps!J313)*('Rot.Out'!V:V&lt;&gt;"Yes"))))),"Error please report")</f>
        <v>Error No Treatment Names Specified</v>
      </c>
      <c r="FU313" t="str" cm="1">
        <f t="array" ref="FU313">IFERROR(IF(J313=0,TRANSPOSE(_xlfn.ANCHORARRAY(Intercrop!AS$1)),TRANSPOSE(_xlfn._xlws.FILTER('Rot.Out'!Q:Q,('Rot.Out'!O:O=ED.LookUps!J313)*('Rot.Out'!V:V="Yes")))),"")</f>
        <v>None</v>
      </c>
    </row>
    <row r="314" spans="1:177" x14ac:dyDescent="0.5">
      <c r="A314">
        <f>EnterData!E318</f>
        <v>0</v>
      </c>
      <c r="B314" t="str" cm="1">
        <f t="array" ref="B314">IF(OR(A314="",A314=0),"",IFERROR(_xlfn._xlws.FILTER(Int.Out!C$2:F$32,Int.Out!B$2:B$32=ED.LookUps!A314),""))</f>
        <v/>
      </c>
      <c r="G314" t="str" cm="1">
        <f t="array" ref="G314">IFERROR(_xlfn._xlws.FILTER(_xlfn.ANCHORARRAY(B314),_xlfn.ANCHORARRAY(B314)&lt;&gt;0),"")</f>
        <v/>
      </c>
      <c r="J314">
        <f>EnterData!F318</f>
        <v>0</v>
      </c>
      <c r="K314" t="str" cm="1">
        <f t="array" ref="K314">IFERROR(IF(G314&lt;&gt;"",_xlfn.ANCHORARRAY(G314),IF(OR(J314=0,J314=""),TRANSPOSE(_xlfn.ANCHORARRAY(Make.Trt!AK$2)),TRANSPOSE(_xlfn._xlws.FILTER('Rot.Out'!Q:Q,('Rot.Out'!O:O=ED.LookUps!J314)*('Rot.Out'!V:V&lt;&gt;"Yes"))))),"Error please report")</f>
        <v>Error No Treatment Names Specified</v>
      </c>
      <c r="FU314" t="str" cm="1">
        <f t="array" ref="FU314">IFERROR(IF(J314=0,TRANSPOSE(_xlfn.ANCHORARRAY(Intercrop!AS$1)),TRANSPOSE(_xlfn._xlws.FILTER('Rot.Out'!Q:Q,('Rot.Out'!O:O=ED.LookUps!J314)*('Rot.Out'!V:V="Yes")))),"")</f>
        <v>None</v>
      </c>
    </row>
    <row r="315" spans="1:177" x14ac:dyDescent="0.5">
      <c r="A315">
        <f>EnterData!E319</f>
        <v>0</v>
      </c>
      <c r="B315" t="str" cm="1">
        <f t="array" ref="B315">IF(OR(A315="",A315=0),"",IFERROR(_xlfn._xlws.FILTER(Int.Out!C$2:F$32,Int.Out!B$2:B$32=ED.LookUps!A315),""))</f>
        <v/>
      </c>
      <c r="G315" t="str" cm="1">
        <f t="array" ref="G315">IFERROR(_xlfn._xlws.FILTER(_xlfn.ANCHORARRAY(B315),_xlfn.ANCHORARRAY(B315)&lt;&gt;0),"")</f>
        <v/>
      </c>
      <c r="J315">
        <f>EnterData!F319</f>
        <v>0</v>
      </c>
      <c r="K315" t="str" cm="1">
        <f t="array" ref="K315">IFERROR(IF(G315&lt;&gt;"",_xlfn.ANCHORARRAY(G315),IF(OR(J315=0,J315=""),TRANSPOSE(_xlfn.ANCHORARRAY(Make.Trt!AK$2)),TRANSPOSE(_xlfn._xlws.FILTER('Rot.Out'!Q:Q,('Rot.Out'!O:O=ED.LookUps!J315)*('Rot.Out'!V:V&lt;&gt;"Yes"))))),"Error please report")</f>
        <v>Error No Treatment Names Specified</v>
      </c>
      <c r="FU315" t="str" cm="1">
        <f t="array" ref="FU315">IFERROR(IF(J315=0,TRANSPOSE(_xlfn.ANCHORARRAY(Intercrop!AS$1)),TRANSPOSE(_xlfn._xlws.FILTER('Rot.Out'!Q:Q,('Rot.Out'!O:O=ED.LookUps!J315)*('Rot.Out'!V:V="Yes")))),"")</f>
        <v>None</v>
      </c>
    </row>
    <row r="316" spans="1:177" x14ac:dyDescent="0.5">
      <c r="A316">
        <f>EnterData!E320</f>
        <v>0</v>
      </c>
      <c r="B316" t="str" cm="1">
        <f t="array" ref="B316">IF(OR(A316="",A316=0),"",IFERROR(_xlfn._xlws.FILTER(Int.Out!C$2:F$32,Int.Out!B$2:B$32=ED.LookUps!A316),""))</f>
        <v/>
      </c>
      <c r="G316" t="str" cm="1">
        <f t="array" ref="G316">IFERROR(_xlfn._xlws.FILTER(_xlfn.ANCHORARRAY(B316),_xlfn.ANCHORARRAY(B316)&lt;&gt;0),"")</f>
        <v/>
      </c>
      <c r="J316">
        <f>EnterData!F320</f>
        <v>0</v>
      </c>
      <c r="K316" t="str" cm="1">
        <f t="array" ref="K316">IFERROR(IF(G316&lt;&gt;"",_xlfn.ANCHORARRAY(G316),IF(OR(J316=0,J316=""),TRANSPOSE(_xlfn.ANCHORARRAY(Make.Trt!AK$2)),TRANSPOSE(_xlfn._xlws.FILTER('Rot.Out'!Q:Q,('Rot.Out'!O:O=ED.LookUps!J316)*('Rot.Out'!V:V&lt;&gt;"Yes"))))),"Error please report")</f>
        <v>Error No Treatment Names Specified</v>
      </c>
      <c r="FU316" t="str" cm="1">
        <f t="array" ref="FU316">IFERROR(IF(J316=0,TRANSPOSE(_xlfn.ANCHORARRAY(Intercrop!AS$1)),TRANSPOSE(_xlfn._xlws.FILTER('Rot.Out'!Q:Q,('Rot.Out'!O:O=ED.LookUps!J316)*('Rot.Out'!V:V="Yes")))),"")</f>
        <v>None</v>
      </c>
    </row>
    <row r="317" spans="1:177" x14ac:dyDescent="0.5">
      <c r="A317">
        <f>EnterData!E321</f>
        <v>0</v>
      </c>
      <c r="B317" t="str" cm="1">
        <f t="array" ref="B317">IF(OR(A317="",A317=0),"",IFERROR(_xlfn._xlws.FILTER(Int.Out!C$2:F$32,Int.Out!B$2:B$32=ED.LookUps!A317),""))</f>
        <v/>
      </c>
      <c r="G317" t="str" cm="1">
        <f t="array" ref="G317">IFERROR(_xlfn._xlws.FILTER(_xlfn.ANCHORARRAY(B317),_xlfn.ANCHORARRAY(B317)&lt;&gt;0),"")</f>
        <v/>
      </c>
      <c r="J317">
        <f>EnterData!F321</f>
        <v>0</v>
      </c>
      <c r="K317" t="str" cm="1">
        <f t="array" ref="K317">IFERROR(IF(G317&lt;&gt;"",_xlfn.ANCHORARRAY(G317),IF(OR(J317=0,J317=""),TRANSPOSE(_xlfn.ANCHORARRAY(Make.Trt!AK$2)),TRANSPOSE(_xlfn._xlws.FILTER('Rot.Out'!Q:Q,('Rot.Out'!O:O=ED.LookUps!J317)*('Rot.Out'!V:V&lt;&gt;"Yes"))))),"Error please report")</f>
        <v>Error No Treatment Names Specified</v>
      </c>
      <c r="FU317" t="str" cm="1">
        <f t="array" ref="FU317">IFERROR(IF(J317=0,TRANSPOSE(_xlfn.ANCHORARRAY(Intercrop!AS$1)),TRANSPOSE(_xlfn._xlws.FILTER('Rot.Out'!Q:Q,('Rot.Out'!O:O=ED.LookUps!J317)*('Rot.Out'!V:V="Yes")))),"")</f>
        <v>None</v>
      </c>
    </row>
    <row r="318" spans="1:177" x14ac:dyDescent="0.5">
      <c r="A318">
        <f>EnterData!E322</f>
        <v>0</v>
      </c>
      <c r="B318" t="str" cm="1">
        <f t="array" ref="B318">IF(OR(A318="",A318=0),"",IFERROR(_xlfn._xlws.FILTER(Int.Out!C$2:F$32,Int.Out!B$2:B$32=ED.LookUps!A318),""))</f>
        <v/>
      </c>
      <c r="G318" t="str" cm="1">
        <f t="array" ref="G318">IFERROR(_xlfn._xlws.FILTER(_xlfn.ANCHORARRAY(B318),_xlfn.ANCHORARRAY(B318)&lt;&gt;0),"")</f>
        <v/>
      </c>
      <c r="J318">
        <f>EnterData!F322</f>
        <v>0</v>
      </c>
      <c r="K318" t="str" cm="1">
        <f t="array" ref="K318">IFERROR(IF(G318&lt;&gt;"",_xlfn.ANCHORARRAY(G318),IF(OR(J318=0,J318=""),TRANSPOSE(_xlfn.ANCHORARRAY(Make.Trt!AK$2)),TRANSPOSE(_xlfn._xlws.FILTER('Rot.Out'!Q:Q,('Rot.Out'!O:O=ED.LookUps!J318)*('Rot.Out'!V:V&lt;&gt;"Yes"))))),"Error please report")</f>
        <v>Error No Treatment Names Specified</v>
      </c>
      <c r="FU318" t="str" cm="1">
        <f t="array" ref="FU318">IFERROR(IF(J318=0,TRANSPOSE(_xlfn.ANCHORARRAY(Intercrop!AS$1)),TRANSPOSE(_xlfn._xlws.FILTER('Rot.Out'!Q:Q,('Rot.Out'!O:O=ED.LookUps!J318)*('Rot.Out'!V:V="Yes")))),"")</f>
        <v>None</v>
      </c>
    </row>
    <row r="319" spans="1:177" x14ac:dyDescent="0.5">
      <c r="A319">
        <f>EnterData!E323</f>
        <v>0</v>
      </c>
      <c r="B319" t="str" cm="1">
        <f t="array" ref="B319">IF(OR(A319="",A319=0),"",IFERROR(_xlfn._xlws.FILTER(Int.Out!C$2:F$32,Int.Out!B$2:B$32=ED.LookUps!A319),""))</f>
        <v/>
      </c>
      <c r="G319" t="str" cm="1">
        <f t="array" ref="G319">IFERROR(_xlfn._xlws.FILTER(_xlfn.ANCHORARRAY(B319),_xlfn.ANCHORARRAY(B319)&lt;&gt;0),"")</f>
        <v/>
      </c>
      <c r="J319">
        <f>EnterData!F323</f>
        <v>0</v>
      </c>
      <c r="K319" t="str" cm="1">
        <f t="array" ref="K319">IFERROR(IF(G319&lt;&gt;"",_xlfn.ANCHORARRAY(G319),IF(OR(J319=0,J319=""),TRANSPOSE(_xlfn.ANCHORARRAY(Make.Trt!AK$2)),TRANSPOSE(_xlfn._xlws.FILTER('Rot.Out'!Q:Q,('Rot.Out'!O:O=ED.LookUps!J319)*('Rot.Out'!V:V&lt;&gt;"Yes"))))),"Error please report")</f>
        <v>Error No Treatment Names Specified</v>
      </c>
      <c r="FU319" t="str" cm="1">
        <f t="array" ref="FU319">IFERROR(IF(J319=0,TRANSPOSE(_xlfn.ANCHORARRAY(Intercrop!AS$1)),TRANSPOSE(_xlfn._xlws.FILTER('Rot.Out'!Q:Q,('Rot.Out'!O:O=ED.LookUps!J319)*('Rot.Out'!V:V="Yes")))),"")</f>
        <v>None</v>
      </c>
    </row>
    <row r="320" spans="1:177" x14ac:dyDescent="0.5">
      <c r="A320">
        <f>EnterData!E324</f>
        <v>0</v>
      </c>
      <c r="B320" t="str" cm="1">
        <f t="array" ref="B320">IF(OR(A320="",A320=0),"",IFERROR(_xlfn._xlws.FILTER(Int.Out!C$2:F$32,Int.Out!B$2:B$32=ED.LookUps!A320),""))</f>
        <v/>
      </c>
      <c r="G320" t="str" cm="1">
        <f t="array" ref="G320">IFERROR(_xlfn._xlws.FILTER(_xlfn.ANCHORARRAY(B320),_xlfn.ANCHORARRAY(B320)&lt;&gt;0),"")</f>
        <v/>
      </c>
      <c r="J320">
        <f>EnterData!F324</f>
        <v>0</v>
      </c>
      <c r="K320" t="str" cm="1">
        <f t="array" ref="K320">IFERROR(IF(G320&lt;&gt;"",_xlfn.ANCHORARRAY(G320),IF(OR(J320=0,J320=""),TRANSPOSE(_xlfn.ANCHORARRAY(Make.Trt!AK$2)),TRANSPOSE(_xlfn._xlws.FILTER('Rot.Out'!Q:Q,('Rot.Out'!O:O=ED.LookUps!J320)*('Rot.Out'!V:V&lt;&gt;"Yes"))))),"Error please report")</f>
        <v>Error No Treatment Names Specified</v>
      </c>
      <c r="FU320" t="str" cm="1">
        <f t="array" ref="FU320">IFERROR(IF(J320=0,TRANSPOSE(_xlfn.ANCHORARRAY(Intercrop!AS$1)),TRANSPOSE(_xlfn._xlws.FILTER('Rot.Out'!Q:Q,('Rot.Out'!O:O=ED.LookUps!J320)*('Rot.Out'!V:V="Yes")))),"")</f>
        <v>None</v>
      </c>
    </row>
    <row r="321" spans="1:177" x14ac:dyDescent="0.5">
      <c r="A321">
        <f>EnterData!E325</f>
        <v>0</v>
      </c>
      <c r="B321" t="str" cm="1">
        <f t="array" ref="B321">IF(OR(A321="",A321=0),"",IFERROR(_xlfn._xlws.FILTER(Int.Out!C$2:F$32,Int.Out!B$2:B$32=ED.LookUps!A321),""))</f>
        <v/>
      </c>
      <c r="G321" t="str" cm="1">
        <f t="array" ref="G321">IFERROR(_xlfn._xlws.FILTER(_xlfn.ANCHORARRAY(B321),_xlfn.ANCHORARRAY(B321)&lt;&gt;0),"")</f>
        <v/>
      </c>
      <c r="J321">
        <f>EnterData!F325</f>
        <v>0</v>
      </c>
      <c r="K321" t="str" cm="1">
        <f t="array" ref="K321">IFERROR(IF(G321&lt;&gt;"",_xlfn.ANCHORARRAY(G321),IF(OR(J321=0,J321=""),TRANSPOSE(_xlfn.ANCHORARRAY(Make.Trt!AK$2)),TRANSPOSE(_xlfn._xlws.FILTER('Rot.Out'!Q:Q,('Rot.Out'!O:O=ED.LookUps!J321)*('Rot.Out'!V:V&lt;&gt;"Yes"))))),"Error please report")</f>
        <v>Error No Treatment Names Specified</v>
      </c>
      <c r="FU321" t="str" cm="1">
        <f t="array" ref="FU321">IFERROR(IF(J321=0,TRANSPOSE(_xlfn.ANCHORARRAY(Intercrop!AS$1)),TRANSPOSE(_xlfn._xlws.FILTER('Rot.Out'!Q:Q,('Rot.Out'!O:O=ED.LookUps!J321)*('Rot.Out'!V:V="Yes")))),"")</f>
        <v>None</v>
      </c>
    </row>
    <row r="322" spans="1:177" x14ac:dyDescent="0.5">
      <c r="A322">
        <f>EnterData!E326</f>
        <v>0</v>
      </c>
      <c r="B322" t="str" cm="1">
        <f t="array" ref="B322">IF(OR(A322="",A322=0),"",IFERROR(_xlfn._xlws.FILTER(Int.Out!C$2:F$32,Int.Out!B$2:B$32=ED.LookUps!A322),""))</f>
        <v/>
      </c>
      <c r="G322" t="str" cm="1">
        <f t="array" ref="G322">IFERROR(_xlfn._xlws.FILTER(_xlfn.ANCHORARRAY(B322),_xlfn.ANCHORARRAY(B322)&lt;&gt;0),"")</f>
        <v/>
      </c>
      <c r="J322">
        <f>EnterData!F326</f>
        <v>0</v>
      </c>
      <c r="K322" t="str" cm="1">
        <f t="array" ref="K322">IFERROR(IF(G322&lt;&gt;"",_xlfn.ANCHORARRAY(G322),IF(OR(J322=0,J322=""),TRANSPOSE(_xlfn.ANCHORARRAY(Make.Trt!AK$2)),TRANSPOSE(_xlfn._xlws.FILTER('Rot.Out'!Q:Q,('Rot.Out'!O:O=ED.LookUps!J322)*('Rot.Out'!V:V&lt;&gt;"Yes"))))),"Error please report")</f>
        <v>Error No Treatment Names Specified</v>
      </c>
      <c r="FU322" t="str" cm="1">
        <f t="array" ref="FU322">IFERROR(IF(J322=0,TRANSPOSE(_xlfn.ANCHORARRAY(Intercrop!AS$1)),TRANSPOSE(_xlfn._xlws.FILTER('Rot.Out'!Q:Q,('Rot.Out'!O:O=ED.LookUps!J322)*('Rot.Out'!V:V="Yes")))),"")</f>
        <v>None</v>
      </c>
    </row>
    <row r="323" spans="1:177" x14ac:dyDescent="0.5">
      <c r="A323">
        <f>EnterData!E327</f>
        <v>0</v>
      </c>
      <c r="B323" t="str" cm="1">
        <f t="array" ref="B323">IF(OR(A323="",A323=0),"",IFERROR(_xlfn._xlws.FILTER(Int.Out!C$2:F$32,Int.Out!B$2:B$32=ED.LookUps!A323),""))</f>
        <v/>
      </c>
      <c r="G323" t="str" cm="1">
        <f t="array" ref="G323">IFERROR(_xlfn._xlws.FILTER(_xlfn.ANCHORARRAY(B323),_xlfn.ANCHORARRAY(B323)&lt;&gt;0),"")</f>
        <v/>
      </c>
      <c r="J323">
        <f>EnterData!F327</f>
        <v>0</v>
      </c>
      <c r="K323" t="str" cm="1">
        <f t="array" ref="K323">IFERROR(IF(G323&lt;&gt;"",_xlfn.ANCHORARRAY(G323),IF(OR(J323=0,J323=""),TRANSPOSE(_xlfn.ANCHORARRAY(Make.Trt!AK$2)),TRANSPOSE(_xlfn._xlws.FILTER('Rot.Out'!Q:Q,('Rot.Out'!O:O=ED.LookUps!J323)*('Rot.Out'!V:V&lt;&gt;"Yes"))))),"Error please report")</f>
        <v>Error No Treatment Names Specified</v>
      </c>
      <c r="FU323" t="str" cm="1">
        <f t="array" ref="FU323">IFERROR(IF(J323=0,TRANSPOSE(_xlfn.ANCHORARRAY(Intercrop!AS$1)),TRANSPOSE(_xlfn._xlws.FILTER('Rot.Out'!Q:Q,('Rot.Out'!O:O=ED.LookUps!J323)*('Rot.Out'!V:V="Yes")))),"")</f>
        <v>None</v>
      </c>
    </row>
    <row r="324" spans="1:177" x14ac:dyDescent="0.5">
      <c r="A324">
        <f>EnterData!E328</f>
        <v>0</v>
      </c>
      <c r="B324" t="str" cm="1">
        <f t="array" ref="B324">IF(OR(A324="",A324=0),"",IFERROR(_xlfn._xlws.FILTER(Int.Out!C$2:F$32,Int.Out!B$2:B$32=ED.LookUps!A324),""))</f>
        <v/>
      </c>
      <c r="G324" t="str" cm="1">
        <f t="array" ref="G324">IFERROR(_xlfn._xlws.FILTER(_xlfn.ANCHORARRAY(B324),_xlfn.ANCHORARRAY(B324)&lt;&gt;0),"")</f>
        <v/>
      </c>
      <c r="J324">
        <f>EnterData!F328</f>
        <v>0</v>
      </c>
      <c r="K324" t="str" cm="1">
        <f t="array" ref="K324">IFERROR(IF(G324&lt;&gt;"",_xlfn.ANCHORARRAY(G324),IF(OR(J324=0,J324=""),TRANSPOSE(_xlfn.ANCHORARRAY(Make.Trt!AK$2)),TRANSPOSE(_xlfn._xlws.FILTER('Rot.Out'!Q:Q,('Rot.Out'!O:O=ED.LookUps!J324)*('Rot.Out'!V:V&lt;&gt;"Yes"))))),"Error please report")</f>
        <v>Error No Treatment Names Specified</v>
      </c>
      <c r="FU324" t="str" cm="1">
        <f t="array" ref="FU324">IFERROR(IF(J324=0,TRANSPOSE(_xlfn.ANCHORARRAY(Intercrop!AS$1)),TRANSPOSE(_xlfn._xlws.FILTER('Rot.Out'!Q:Q,('Rot.Out'!O:O=ED.LookUps!J324)*('Rot.Out'!V:V="Yes")))),"")</f>
        <v>None</v>
      </c>
    </row>
    <row r="325" spans="1:177" x14ac:dyDescent="0.5">
      <c r="A325">
        <f>EnterData!E329</f>
        <v>0</v>
      </c>
      <c r="B325" t="str" cm="1">
        <f t="array" ref="B325">IF(OR(A325="",A325=0),"",IFERROR(_xlfn._xlws.FILTER(Int.Out!C$2:F$32,Int.Out!B$2:B$32=ED.LookUps!A325),""))</f>
        <v/>
      </c>
      <c r="G325" t="str" cm="1">
        <f t="array" ref="G325">IFERROR(_xlfn._xlws.FILTER(_xlfn.ANCHORARRAY(B325),_xlfn.ANCHORARRAY(B325)&lt;&gt;0),"")</f>
        <v/>
      </c>
      <c r="J325">
        <f>EnterData!F329</f>
        <v>0</v>
      </c>
      <c r="K325" t="str" cm="1">
        <f t="array" ref="K325">IFERROR(IF(G325&lt;&gt;"",_xlfn.ANCHORARRAY(G325),IF(OR(J325=0,J325=""),TRANSPOSE(_xlfn.ANCHORARRAY(Make.Trt!AK$2)),TRANSPOSE(_xlfn._xlws.FILTER('Rot.Out'!Q:Q,('Rot.Out'!O:O=ED.LookUps!J325)*('Rot.Out'!V:V&lt;&gt;"Yes"))))),"Error please report")</f>
        <v>Error No Treatment Names Specified</v>
      </c>
      <c r="FU325" t="str" cm="1">
        <f t="array" ref="FU325">IFERROR(IF(J325=0,TRANSPOSE(_xlfn.ANCHORARRAY(Intercrop!AS$1)),TRANSPOSE(_xlfn._xlws.FILTER('Rot.Out'!Q:Q,('Rot.Out'!O:O=ED.LookUps!J325)*('Rot.Out'!V:V="Yes")))),"")</f>
        <v>None</v>
      </c>
    </row>
    <row r="326" spans="1:177" x14ac:dyDescent="0.5">
      <c r="A326">
        <f>EnterData!E330</f>
        <v>0</v>
      </c>
      <c r="B326" t="str" cm="1">
        <f t="array" ref="B326">IF(OR(A326="",A326=0),"",IFERROR(_xlfn._xlws.FILTER(Int.Out!C$2:F$32,Int.Out!B$2:B$32=ED.LookUps!A326),""))</f>
        <v/>
      </c>
      <c r="G326" t="str" cm="1">
        <f t="array" ref="G326">IFERROR(_xlfn._xlws.FILTER(_xlfn.ANCHORARRAY(B326),_xlfn.ANCHORARRAY(B326)&lt;&gt;0),"")</f>
        <v/>
      </c>
      <c r="J326">
        <f>EnterData!F330</f>
        <v>0</v>
      </c>
      <c r="K326" t="str" cm="1">
        <f t="array" ref="K326">IFERROR(IF(G326&lt;&gt;"",_xlfn.ANCHORARRAY(G326),IF(OR(J326=0,J326=""),TRANSPOSE(_xlfn.ANCHORARRAY(Make.Trt!AK$2)),TRANSPOSE(_xlfn._xlws.FILTER('Rot.Out'!Q:Q,('Rot.Out'!O:O=ED.LookUps!J326)*('Rot.Out'!V:V&lt;&gt;"Yes"))))),"Error please report")</f>
        <v>Error No Treatment Names Specified</v>
      </c>
      <c r="FU326" t="str" cm="1">
        <f t="array" ref="FU326">IFERROR(IF(J326=0,TRANSPOSE(_xlfn.ANCHORARRAY(Intercrop!AS$1)),TRANSPOSE(_xlfn._xlws.FILTER('Rot.Out'!Q:Q,('Rot.Out'!O:O=ED.LookUps!J326)*('Rot.Out'!V:V="Yes")))),"")</f>
        <v>None</v>
      </c>
    </row>
    <row r="327" spans="1:177" x14ac:dyDescent="0.5">
      <c r="A327">
        <f>EnterData!E331</f>
        <v>0</v>
      </c>
      <c r="B327" t="str" cm="1">
        <f t="array" ref="B327">IF(OR(A327="",A327=0),"",IFERROR(_xlfn._xlws.FILTER(Int.Out!C$2:F$32,Int.Out!B$2:B$32=ED.LookUps!A327),""))</f>
        <v/>
      </c>
      <c r="G327" t="str" cm="1">
        <f t="array" ref="G327">IFERROR(_xlfn._xlws.FILTER(_xlfn.ANCHORARRAY(B327),_xlfn.ANCHORARRAY(B327)&lt;&gt;0),"")</f>
        <v/>
      </c>
      <c r="J327">
        <f>EnterData!F331</f>
        <v>0</v>
      </c>
      <c r="K327" t="str" cm="1">
        <f t="array" ref="K327">IFERROR(IF(G327&lt;&gt;"",_xlfn.ANCHORARRAY(G327),IF(OR(J327=0,J327=""),TRANSPOSE(_xlfn.ANCHORARRAY(Make.Trt!AK$2)),TRANSPOSE(_xlfn._xlws.FILTER('Rot.Out'!Q:Q,('Rot.Out'!O:O=ED.LookUps!J327)*('Rot.Out'!V:V&lt;&gt;"Yes"))))),"Error please report")</f>
        <v>Error No Treatment Names Specified</v>
      </c>
      <c r="FU327" t="str" cm="1">
        <f t="array" ref="FU327">IFERROR(IF(J327=0,TRANSPOSE(_xlfn.ANCHORARRAY(Intercrop!AS$1)),TRANSPOSE(_xlfn._xlws.FILTER('Rot.Out'!Q:Q,('Rot.Out'!O:O=ED.LookUps!J327)*('Rot.Out'!V:V="Yes")))),"")</f>
        <v>None</v>
      </c>
    </row>
    <row r="328" spans="1:177" x14ac:dyDescent="0.5">
      <c r="A328">
        <f>EnterData!E332</f>
        <v>0</v>
      </c>
      <c r="B328" t="str" cm="1">
        <f t="array" ref="B328">IF(OR(A328="",A328=0),"",IFERROR(_xlfn._xlws.FILTER(Int.Out!C$2:F$32,Int.Out!B$2:B$32=ED.LookUps!A328),""))</f>
        <v/>
      </c>
      <c r="G328" t="str" cm="1">
        <f t="array" ref="G328">IFERROR(_xlfn._xlws.FILTER(_xlfn.ANCHORARRAY(B328),_xlfn.ANCHORARRAY(B328)&lt;&gt;0),"")</f>
        <v/>
      </c>
      <c r="J328">
        <f>EnterData!F332</f>
        <v>0</v>
      </c>
      <c r="K328" t="str" cm="1">
        <f t="array" ref="K328">IFERROR(IF(G328&lt;&gt;"",_xlfn.ANCHORARRAY(G328),IF(OR(J328=0,J328=""),TRANSPOSE(_xlfn.ANCHORARRAY(Make.Trt!AK$2)),TRANSPOSE(_xlfn._xlws.FILTER('Rot.Out'!Q:Q,('Rot.Out'!O:O=ED.LookUps!J328)*('Rot.Out'!V:V&lt;&gt;"Yes"))))),"Error please report")</f>
        <v>Error No Treatment Names Specified</v>
      </c>
      <c r="FU328" t="str" cm="1">
        <f t="array" ref="FU328">IFERROR(IF(J328=0,TRANSPOSE(_xlfn.ANCHORARRAY(Intercrop!AS$1)),TRANSPOSE(_xlfn._xlws.FILTER('Rot.Out'!Q:Q,('Rot.Out'!O:O=ED.LookUps!J328)*('Rot.Out'!V:V="Yes")))),"")</f>
        <v>None</v>
      </c>
    </row>
    <row r="329" spans="1:177" x14ac:dyDescent="0.5">
      <c r="A329">
        <f>EnterData!E333</f>
        <v>0</v>
      </c>
      <c r="B329" t="str" cm="1">
        <f t="array" ref="B329">IF(OR(A329="",A329=0),"",IFERROR(_xlfn._xlws.FILTER(Int.Out!C$2:F$32,Int.Out!B$2:B$32=ED.LookUps!A329),""))</f>
        <v/>
      </c>
      <c r="G329" t="str" cm="1">
        <f t="array" ref="G329">IFERROR(_xlfn._xlws.FILTER(_xlfn.ANCHORARRAY(B329),_xlfn.ANCHORARRAY(B329)&lt;&gt;0),"")</f>
        <v/>
      </c>
      <c r="J329">
        <f>EnterData!F333</f>
        <v>0</v>
      </c>
      <c r="K329" t="str" cm="1">
        <f t="array" ref="K329">IFERROR(IF(G329&lt;&gt;"",_xlfn.ANCHORARRAY(G329),IF(OR(J329=0,J329=""),TRANSPOSE(_xlfn.ANCHORARRAY(Make.Trt!AK$2)),TRANSPOSE(_xlfn._xlws.FILTER('Rot.Out'!Q:Q,('Rot.Out'!O:O=ED.LookUps!J329)*('Rot.Out'!V:V&lt;&gt;"Yes"))))),"Error please report")</f>
        <v>Error No Treatment Names Specified</v>
      </c>
      <c r="FU329" t="str" cm="1">
        <f t="array" ref="FU329">IFERROR(IF(J329=0,TRANSPOSE(_xlfn.ANCHORARRAY(Intercrop!AS$1)),TRANSPOSE(_xlfn._xlws.FILTER('Rot.Out'!Q:Q,('Rot.Out'!O:O=ED.LookUps!J329)*('Rot.Out'!V:V="Yes")))),"")</f>
        <v>None</v>
      </c>
    </row>
    <row r="330" spans="1:177" x14ac:dyDescent="0.5">
      <c r="A330">
        <f>EnterData!E334</f>
        <v>0</v>
      </c>
      <c r="B330" t="str" cm="1">
        <f t="array" ref="B330">IF(OR(A330="",A330=0),"",IFERROR(_xlfn._xlws.FILTER(Int.Out!C$2:F$32,Int.Out!B$2:B$32=ED.LookUps!A330),""))</f>
        <v/>
      </c>
      <c r="G330" t="str" cm="1">
        <f t="array" ref="G330">IFERROR(_xlfn._xlws.FILTER(_xlfn.ANCHORARRAY(B330),_xlfn.ANCHORARRAY(B330)&lt;&gt;0),"")</f>
        <v/>
      </c>
      <c r="J330">
        <f>EnterData!F334</f>
        <v>0</v>
      </c>
      <c r="K330" t="str" cm="1">
        <f t="array" ref="K330">IFERROR(IF(G330&lt;&gt;"",_xlfn.ANCHORARRAY(G330),IF(OR(J330=0,J330=""),TRANSPOSE(_xlfn.ANCHORARRAY(Make.Trt!AK$2)),TRANSPOSE(_xlfn._xlws.FILTER('Rot.Out'!Q:Q,('Rot.Out'!O:O=ED.LookUps!J330)*('Rot.Out'!V:V&lt;&gt;"Yes"))))),"Error please report")</f>
        <v>Error No Treatment Names Specified</v>
      </c>
      <c r="FU330" t="str" cm="1">
        <f t="array" ref="FU330">IFERROR(IF(J330=0,TRANSPOSE(_xlfn.ANCHORARRAY(Intercrop!AS$1)),TRANSPOSE(_xlfn._xlws.FILTER('Rot.Out'!Q:Q,('Rot.Out'!O:O=ED.LookUps!J330)*('Rot.Out'!V:V="Yes")))),"")</f>
        <v>None</v>
      </c>
    </row>
    <row r="331" spans="1:177" x14ac:dyDescent="0.5">
      <c r="A331">
        <f>EnterData!E335</f>
        <v>0</v>
      </c>
      <c r="B331" t="str" cm="1">
        <f t="array" ref="B331">IF(OR(A331="",A331=0),"",IFERROR(_xlfn._xlws.FILTER(Int.Out!C$2:F$32,Int.Out!B$2:B$32=ED.LookUps!A331),""))</f>
        <v/>
      </c>
      <c r="G331" t="str" cm="1">
        <f t="array" ref="G331">IFERROR(_xlfn._xlws.FILTER(_xlfn.ANCHORARRAY(B331),_xlfn.ANCHORARRAY(B331)&lt;&gt;0),"")</f>
        <v/>
      </c>
      <c r="J331">
        <f>EnterData!F335</f>
        <v>0</v>
      </c>
      <c r="K331" t="str" cm="1">
        <f t="array" ref="K331">IFERROR(IF(G331&lt;&gt;"",_xlfn.ANCHORARRAY(G331),IF(OR(J331=0,J331=""),TRANSPOSE(_xlfn.ANCHORARRAY(Make.Trt!AK$2)),TRANSPOSE(_xlfn._xlws.FILTER('Rot.Out'!Q:Q,('Rot.Out'!O:O=ED.LookUps!J331)*('Rot.Out'!V:V&lt;&gt;"Yes"))))),"Error please report")</f>
        <v>Error No Treatment Names Specified</v>
      </c>
      <c r="FU331" t="str" cm="1">
        <f t="array" ref="FU331">IFERROR(IF(J331=0,TRANSPOSE(_xlfn.ANCHORARRAY(Intercrop!AS$1)),TRANSPOSE(_xlfn._xlws.FILTER('Rot.Out'!Q:Q,('Rot.Out'!O:O=ED.LookUps!J331)*('Rot.Out'!V:V="Yes")))),"")</f>
        <v>None</v>
      </c>
    </row>
    <row r="332" spans="1:177" x14ac:dyDescent="0.5">
      <c r="A332">
        <f>EnterData!E336</f>
        <v>0</v>
      </c>
      <c r="B332" t="str" cm="1">
        <f t="array" ref="B332">IF(OR(A332="",A332=0),"",IFERROR(_xlfn._xlws.FILTER(Int.Out!C$2:F$32,Int.Out!B$2:B$32=ED.LookUps!A332),""))</f>
        <v/>
      </c>
      <c r="G332" t="str" cm="1">
        <f t="array" ref="G332">IFERROR(_xlfn._xlws.FILTER(_xlfn.ANCHORARRAY(B332),_xlfn.ANCHORARRAY(B332)&lt;&gt;0),"")</f>
        <v/>
      </c>
      <c r="J332">
        <f>EnterData!F336</f>
        <v>0</v>
      </c>
      <c r="K332" t="str" cm="1">
        <f t="array" ref="K332">IFERROR(IF(G332&lt;&gt;"",_xlfn.ANCHORARRAY(G332),IF(OR(J332=0,J332=""),TRANSPOSE(_xlfn.ANCHORARRAY(Make.Trt!AK$2)),TRANSPOSE(_xlfn._xlws.FILTER('Rot.Out'!Q:Q,('Rot.Out'!O:O=ED.LookUps!J332)*('Rot.Out'!V:V&lt;&gt;"Yes"))))),"Error please report")</f>
        <v>Error No Treatment Names Specified</v>
      </c>
      <c r="FU332" t="str" cm="1">
        <f t="array" ref="FU332">IFERROR(IF(J332=0,TRANSPOSE(_xlfn.ANCHORARRAY(Intercrop!AS$1)),TRANSPOSE(_xlfn._xlws.FILTER('Rot.Out'!Q:Q,('Rot.Out'!O:O=ED.LookUps!J332)*('Rot.Out'!V:V="Yes")))),"")</f>
        <v>None</v>
      </c>
    </row>
    <row r="333" spans="1:177" x14ac:dyDescent="0.5">
      <c r="A333">
        <f>EnterData!E337</f>
        <v>0</v>
      </c>
      <c r="B333" t="str" cm="1">
        <f t="array" ref="B333">IF(OR(A333="",A333=0),"",IFERROR(_xlfn._xlws.FILTER(Int.Out!C$2:F$32,Int.Out!B$2:B$32=ED.LookUps!A333),""))</f>
        <v/>
      </c>
      <c r="G333" t="str" cm="1">
        <f t="array" ref="G333">IFERROR(_xlfn._xlws.FILTER(_xlfn.ANCHORARRAY(B333),_xlfn.ANCHORARRAY(B333)&lt;&gt;0),"")</f>
        <v/>
      </c>
      <c r="J333">
        <f>EnterData!F337</f>
        <v>0</v>
      </c>
      <c r="K333" t="str" cm="1">
        <f t="array" ref="K333">IFERROR(IF(G333&lt;&gt;"",_xlfn.ANCHORARRAY(G333),IF(OR(J333=0,J333=""),TRANSPOSE(_xlfn.ANCHORARRAY(Make.Trt!AK$2)),TRANSPOSE(_xlfn._xlws.FILTER('Rot.Out'!Q:Q,('Rot.Out'!O:O=ED.LookUps!J333)*('Rot.Out'!V:V&lt;&gt;"Yes"))))),"Error please report")</f>
        <v>Error No Treatment Names Specified</v>
      </c>
      <c r="FU333" t="str" cm="1">
        <f t="array" ref="FU333">IFERROR(IF(J333=0,TRANSPOSE(_xlfn.ANCHORARRAY(Intercrop!AS$1)),TRANSPOSE(_xlfn._xlws.FILTER('Rot.Out'!Q:Q,('Rot.Out'!O:O=ED.LookUps!J333)*('Rot.Out'!V:V="Yes")))),"")</f>
        <v>None</v>
      </c>
    </row>
    <row r="334" spans="1:177" x14ac:dyDescent="0.5">
      <c r="A334">
        <f>EnterData!E338</f>
        <v>0</v>
      </c>
      <c r="B334" t="str" cm="1">
        <f t="array" ref="B334">IF(OR(A334="",A334=0),"",IFERROR(_xlfn._xlws.FILTER(Int.Out!C$2:F$32,Int.Out!B$2:B$32=ED.LookUps!A334),""))</f>
        <v/>
      </c>
      <c r="G334" t="str" cm="1">
        <f t="array" ref="G334">IFERROR(_xlfn._xlws.FILTER(_xlfn.ANCHORARRAY(B334),_xlfn.ANCHORARRAY(B334)&lt;&gt;0),"")</f>
        <v/>
      </c>
      <c r="J334">
        <f>EnterData!F338</f>
        <v>0</v>
      </c>
      <c r="K334" t="str" cm="1">
        <f t="array" ref="K334">IFERROR(IF(G334&lt;&gt;"",_xlfn.ANCHORARRAY(G334),IF(OR(J334=0,J334=""),TRANSPOSE(_xlfn.ANCHORARRAY(Make.Trt!AK$2)),TRANSPOSE(_xlfn._xlws.FILTER('Rot.Out'!Q:Q,('Rot.Out'!O:O=ED.LookUps!J334)*('Rot.Out'!V:V&lt;&gt;"Yes"))))),"Error please report")</f>
        <v>Error No Treatment Names Specified</v>
      </c>
      <c r="FU334" t="str" cm="1">
        <f t="array" ref="FU334">IFERROR(IF(J334=0,TRANSPOSE(_xlfn.ANCHORARRAY(Intercrop!AS$1)),TRANSPOSE(_xlfn._xlws.FILTER('Rot.Out'!Q:Q,('Rot.Out'!O:O=ED.LookUps!J334)*('Rot.Out'!V:V="Yes")))),"")</f>
        <v>None</v>
      </c>
    </row>
    <row r="335" spans="1:177" x14ac:dyDescent="0.5">
      <c r="A335">
        <f>EnterData!E339</f>
        <v>0</v>
      </c>
      <c r="B335" t="str" cm="1">
        <f t="array" ref="B335">IF(OR(A335="",A335=0),"",IFERROR(_xlfn._xlws.FILTER(Int.Out!C$2:F$32,Int.Out!B$2:B$32=ED.LookUps!A335),""))</f>
        <v/>
      </c>
      <c r="G335" t="str" cm="1">
        <f t="array" ref="G335">IFERROR(_xlfn._xlws.FILTER(_xlfn.ANCHORARRAY(B335),_xlfn.ANCHORARRAY(B335)&lt;&gt;0),"")</f>
        <v/>
      </c>
      <c r="J335">
        <f>EnterData!F339</f>
        <v>0</v>
      </c>
      <c r="K335" t="str" cm="1">
        <f t="array" ref="K335">IFERROR(IF(G335&lt;&gt;"",_xlfn.ANCHORARRAY(G335),IF(OR(J335=0,J335=""),TRANSPOSE(_xlfn.ANCHORARRAY(Make.Trt!AK$2)),TRANSPOSE(_xlfn._xlws.FILTER('Rot.Out'!Q:Q,('Rot.Out'!O:O=ED.LookUps!J335)*('Rot.Out'!V:V&lt;&gt;"Yes"))))),"Error please report")</f>
        <v>Error No Treatment Names Specified</v>
      </c>
      <c r="FU335" t="str" cm="1">
        <f t="array" ref="FU335">IFERROR(IF(J335=0,TRANSPOSE(_xlfn.ANCHORARRAY(Intercrop!AS$1)),TRANSPOSE(_xlfn._xlws.FILTER('Rot.Out'!Q:Q,('Rot.Out'!O:O=ED.LookUps!J335)*('Rot.Out'!V:V="Yes")))),"")</f>
        <v>None</v>
      </c>
    </row>
    <row r="336" spans="1:177" x14ac:dyDescent="0.5">
      <c r="A336">
        <f>EnterData!E340</f>
        <v>0</v>
      </c>
      <c r="B336" t="str" cm="1">
        <f t="array" ref="B336">IF(OR(A336="",A336=0),"",IFERROR(_xlfn._xlws.FILTER(Int.Out!C$2:F$32,Int.Out!B$2:B$32=ED.LookUps!A336),""))</f>
        <v/>
      </c>
      <c r="G336" t="str" cm="1">
        <f t="array" ref="G336">IFERROR(_xlfn._xlws.FILTER(_xlfn.ANCHORARRAY(B336),_xlfn.ANCHORARRAY(B336)&lt;&gt;0),"")</f>
        <v/>
      </c>
      <c r="J336">
        <f>EnterData!F340</f>
        <v>0</v>
      </c>
      <c r="K336" t="str" cm="1">
        <f t="array" ref="K336">IFERROR(IF(G336&lt;&gt;"",_xlfn.ANCHORARRAY(G336),IF(OR(J336=0,J336=""),TRANSPOSE(_xlfn.ANCHORARRAY(Make.Trt!AK$2)),TRANSPOSE(_xlfn._xlws.FILTER('Rot.Out'!Q:Q,('Rot.Out'!O:O=ED.LookUps!J336)*('Rot.Out'!V:V&lt;&gt;"Yes"))))),"Error please report")</f>
        <v>Error No Treatment Names Specified</v>
      </c>
      <c r="FU336" t="str" cm="1">
        <f t="array" ref="FU336">IFERROR(IF(J336=0,TRANSPOSE(_xlfn.ANCHORARRAY(Intercrop!AS$1)),TRANSPOSE(_xlfn._xlws.FILTER('Rot.Out'!Q:Q,('Rot.Out'!O:O=ED.LookUps!J336)*('Rot.Out'!V:V="Yes")))),"")</f>
        <v>None</v>
      </c>
    </row>
    <row r="337" spans="1:177" x14ac:dyDescent="0.5">
      <c r="A337">
        <f>EnterData!E341</f>
        <v>0</v>
      </c>
      <c r="B337" t="str" cm="1">
        <f t="array" ref="B337">IF(OR(A337="",A337=0),"",IFERROR(_xlfn._xlws.FILTER(Int.Out!C$2:F$32,Int.Out!B$2:B$32=ED.LookUps!A337),""))</f>
        <v/>
      </c>
      <c r="G337" t="str" cm="1">
        <f t="array" ref="G337">IFERROR(_xlfn._xlws.FILTER(_xlfn.ANCHORARRAY(B337),_xlfn.ANCHORARRAY(B337)&lt;&gt;0),"")</f>
        <v/>
      </c>
      <c r="J337">
        <f>EnterData!F341</f>
        <v>0</v>
      </c>
      <c r="K337" t="str" cm="1">
        <f t="array" ref="K337">IFERROR(IF(G337&lt;&gt;"",_xlfn.ANCHORARRAY(G337),IF(OR(J337=0,J337=""),TRANSPOSE(_xlfn.ANCHORARRAY(Make.Trt!AK$2)),TRANSPOSE(_xlfn._xlws.FILTER('Rot.Out'!Q:Q,('Rot.Out'!O:O=ED.LookUps!J337)*('Rot.Out'!V:V&lt;&gt;"Yes"))))),"Error please report")</f>
        <v>Error No Treatment Names Specified</v>
      </c>
      <c r="FU337" t="str" cm="1">
        <f t="array" ref="FU337">IFERROR(IF(J337=0,TRANSPOSE(_xlfn.ANCHORARRAY(Intercrop!AS$1)),TRANSPOSE(_xlfn._xlws.FILTER('Rot.Out'!Q:Q,('Rot.Out'!O:O=ED.LookUps!J337)*('Rot.Out'!V:V="Yes")))),"")</f>
        <v>None</v>
      </c>
    </row>
    <row r="338" spans="1:177" x14ac:dyDescent="0.5">
      <c r="A338">
        <f>EnterData!E342</f>
        <v>0</v>
      </c>
      <c r="B338" t="str" cm="1">
        <f t="array" ref="B338">IF(OR(A338="",A338=0),"",IFERROR(_xlfn._xlws.FILTER(Int.Out!C$2:F$32,Int.Out!B$2:B$32=ED.LookUps!A338),""))</f>
        <v/>
      </c>
      <c r="G338" t="str" cm="1">
        <f t="array" ref="G338">IFERROR(_xlfn._xlws.FILTER(_xlfn.ANCHORARRAY(B338),_xlfn.ANCHORARRAY(B338)&lt;&gt;0),"")</f>
        <v/>
      </c>
      <c r="J338">
        <f>EnterData!F342</f>
        <v>0</v>
      </c>
      <c r="K338" t="str" cm="1">
        <f t="array" ref="K338">IFERROR(IF(G338&lt;&gt;"",_xlfn.ANCHORARRAY(G338),IF(OR(J338=0,J338=""),TRANSPOSE(_xlfn.ANCHORARRAY(Make.Trt!AK$2)),TRANSPOSE(_xlfn._xlws.FILTER('Rot.Out'!Q:Q,('Rot.Out'!O:O=ED.LookUps!J338)*('Rot.Out'!V:V&lt;&gt;"Yes"))))),"Error please report")</f>
        <v>Error No Treatment Names Specified</v>
      </c>
      <c r="FU338" t="str" cm="1">
        <f t="array" ref="FU338">IFERROR(IF(J338=0,TRANSPOSE(_xlfn.ANCHORARRAY(Intercrop!AS$1)),TRANSPOSE(_xlfn._xlws.FILTER('Rot.Out'!Q:Q,('Rot.Out'!O:O=ED.LookUps!J338)*('Rot.Out'!V:V="Yes")))),"")</f>
        <v>None</v>
      </c>
    </row>
    <row r="339" spans="1:177" x14ac:dyDescent="0.5">
      <c r="A339">
        <f>EnterData!E343</f>
        <v>0</v>
      </c>
      <c r="B339" t="str" cm="1">
        <f t="array" ref="B339">IF(OR(A339="",A339=0),"",IFERROR(_xlfn._xlws.FILTER(Int.Out!C$2:F$32,Int.Out!B$2:B$32=ED.LookUps!A339),""))</f>
        <v/>
      </c>
      <c r="G339" t="str" cm="1">
        <f t="array" ref="G339">IFERROR(_xlfn._xlws.FILTER(_xlfn.ANCHORARRAY(B339),_xlfn.ANCHORARRAY(B339)&lt;&gt;0),"")</f>
        <v/>
      </c>
      <c r="J339">
        <f>EnterData!F343</f>
        <v>0</v>
      </c>
      <c r="K339" t="str" cm="1">
        <f t="array" ref="K339">IFERROR(IF(G339&lt;&gt;"",_xlfn.ANCHORARRAY(G339),IF(OR(J339=0,J339=""),TRANSPOSE(_xlfn.ANCHORARRAY(Make.Trt!AK$2)),TRANSPOSE(_xlfn._xlws.FILTER('Rot.Out'!Q:Q,('Rot.Out'!O:O=ED.LookUps!J339)*('Rot.Out'!V:V&lt;&gt;"Yes"))))),"Error please report")</f>
        <v>Error No Treatment Names Specified</v>
      </c>
      <c r="FU339" t="str" cm="1">
        <f t="array" ref="FU339">IFERROR(IF(J339=0,TRANSPOSE(_xlfn.ANCHORARRAY(Intercrop!AS$1)),TRANSPOSE(_xlfn._xlws.FILTER('Rot.Out'!Q:Q,('Rot.Out'!O:O=ED.LookUps!J339)*('Rot.Out'!V:V="Yes")))),"")</f>
        <v>None</v>
      </c>
    </row>
    <row r="340" spans="1:177" x14ac:dyDescent="0.5">
      <c r="A340">
        <f>EnterData!E344</f>
        <v>0</v>
      </c>
      <c r="B340" t="str" cm="1">
        <f t="array" ref="B340">IF(OR(A340="",A340=0),"",IFERROR(_xlfn._xlws.FILTER(Int.Out!C$2:F$32,Int.Out!B$2:B$32=ED.LookUps!A340),""))</f>
        <v/>
      </c>
      <c r="G340" t="str" cm="1">
        <f t="array" ref="G340">IFERROR(_xlfn._xlws.FILTER(_xlfn.ANCHORARRAY(B340),_xlfn.ANCHORARRAY(B340)&lt;&gt;0),"")</f>
        <v/>
      </c>
      <c r="J340">
        <f>EnterData!F344</f>
        <v>0</v>
      </c>
      <c r="K340" t="str" cm="1">
        <f t="array" ref="K340">IFERROR(IF(G340&lt;&gt;"",_xlfn.ANCHORARRAY(G340),IF(OR(J340=0,J340=""),TRANSPOSE(_xlfn.ANCHORARRAY(Make.Trt!AK$2)),TRANSPOSE(_xlfn._xlws.FILTER('Rot.Out'!Q:Q,('Rot.Out'!O:O=ED.LookUps!J340)*('Rot.Out'!V:V&lt;&gt;"Yes"))))),"Error please report")</f>
        <v>Error No Treatment Names Specified</v>
      </c>
      <c r="FU340" t="str" cm="1">
        <f t="array" ref="FU340">IFERROR(IF(J340=0,TRANSPOSE(_xlfn.ANCHORARRAY(Intercrop!AS$1)),TRANSPOSE(_xlfn._xlws.FILTER('Rot.Out'!Q:Q,('Rot.Out'!O:O=ED.LookUps!J340)*('Rot.Out'!V:V="Yes")))),"")</f>
        <v>None</v>
      </c>
    </row>
    <row r="341" spans="1:177" x14ac:dyDescent="0.5">
      <c r="A341">
        <f>EnterData!E345</f>
        <v>0</v>
      </c>
      <c r="B341" t="str" cm="1">
        <f t="array" ref="B341">IF(OR(A341="",A341=0),"",IFERROR(_xlfn._xlws.FILTER(Int.Out!C$2:F$32,Int.Out!B$2:B$32=ED.LookUps!A341),""))</f>
        <v/>
      </c>
      <c r="G341" t="str" cm="1">
        <f t="array" ref="G341">IFERROR(_xlfn._xlws.FILTER(_xlfn.ANCHORARRAY(B341),_xlfn.ANCHORARRAY(B341)&lt;&gt;0),"")</f>
        <v/>
      </c>
      <c r="J341">
        <f>EnterData!F345</f>
        <v>0</v>
      </c>
      <c r="K341" t="str" cm="1">
        <f t="array" ref="K341">IFERROR(IF(G341&lt;&gt;"",_xlfn.ANCHORARRAY(G341),IF(OR(J341=0,J341=""),TRANSPOSE(_xlfn.ANCHORARRAY(Make.Trt!AK$2)),TRANSPOSE(_xlfn._xlws.FILTER('Rot.Out'!Q:Q,('Rot.Out'!O:O=ED.LookUps!J341)*('Rot.Out'!V:V&lt;&gt;"Yes"))))),"Error please report")</f>
        <v>Error No Treatment Names Specified</v>
      </c>
      <c r="FU341" t="str" cm="1">
        <f t="array" ref="FU341">IFERROR(IF(J341=0,TRANSPOSE(_xlfn.ANCHORARRAY(Intercrop!AS$1)),TRANSPOSE(_xlfn._xlws.FILTER('Rot.Out'!Q:Q,('Rot.Out'!O:O=ED.LookUps!J341)*('Rot.Out'!V:V="Yes")))),"")</f>
        <v>None</v>
      </c>
    </row>
    <row r="342" spans="1:177" x14ac:dyDescent="0.5">
      <c r="A342">
        <f>EnterData!E346</f>
        <v>0</v>
      </c>
      <c r="B342" t="str" cm="1">
        <f t="array" ref="B342">IF(OR(A342="",A342=0),"",IFERROR(_xlfn._xlws.FILTER(Int.Out!C$2:F$32,Int.Out!B$2:B$32=ED.LookUps!A342),""))</f>
        <v/>
      </c>
      <c r="G342" t="str" cm="1">
        <f t="array" ref="G342">IFERROR(_xlfn._xlws.FILTER(_xlfn.ANCHORARRAY(B342),_xlfn.ANCHORARRAY(B342)&lt;&gt;0),"")</f>
        <v/>
      </c>
      <c r="J342">
        <f>EnterData!F346</f>
        <v>0</v>
      </c>
      <c r="K342" t="str" cm="1">
        <f t="array" ref="K342">IFERROR(IF(G342&lt;&gt;"",_xlfn.ANCHORARRAY(G342),IF(OR(J342=0,J342=""),TRANSPOSE(_xlfn.ANCHORARRAY(Make.Trt!AK$2)),TRANSPOSE(_xlfn._xlws.FILTER('Rot.Out'!Q:Q,('Rot.Out'!O:O=ED.LookUps!J342)*('Rot.Out'!V:V&lt;&gt;"Yes"))))),"Error please report")</f>
        <v>Error No Treatment Names Specified</v>
      </c>
      <c r="FU342" t="str" cm="1">
        <f t="array" ref="FU342">IFERROR(IF(J342=0,TRANSPOSE(_xlfn.ANCHORARRAY(Intercrop!AS$1)),TRANSPOSE(_xlfn._xlws.FILTER('Rot.Out'!Q:Q,('Rot.Out'!O:O=ED.LookUps!J342)*('Rot.Out'!V:V="Yes")))),"")</f>
        <v>None</v>
      </c>
    </row>
    <row r="343" spans="1:177" x14ac:dyDescent="0.5">
      <c r="A343">
        <f>EnterData!E347</f>
        <v>0</v>
      </c>
      <c r="B343" t="str" cm="1">
        <f t="array" ref="B343">IF(OR(A343="",A343=0),"",IFERROR(_xlfn._xlws.FILTER(Int.Out!C$2:F$32,Int.Out!B$2:B$32=ED.LookUps!A343),""))</f>
        <v/>
      </c>
      <c r="G343" t="str" cm="1">
        <f t="array" ref="G343">IFERROR(_xlfn._xlws.FILTER(_xlfn.ANCHORARRAY(B343),_xlfn.ANCHORARRAY(B343)&lt;&gt;0),"")</f>
        <v/>
      </c>
      <c r="J343">
        <f>EnterData!F347</f>
        <v>0</v>
      </c>
      <c r="K343" t="str" cm="1">
        <f t="array" ref="K343">IFERROR(IF(G343&lt;&gt;"",_xlfn.ANCHORARRAY(G343),IF(OR(J343=0,J343=""),TRANSPOSE(_xlfn.ANCHORARRAY(Make.Trt!AK$2)),TRANSPOSE(_xlfn._xlws.FILTER('Rot.Out'!Q:Q,('Rot.Out'!O:O=ED.LookUps!J343)*('Rot.Out'!V:V&lt;&gt;"Yes"))))),"Error please report")</f>
        <v>Error No Treatment Names Specified</v>
      </c>
      <c r="FU343" t="str" cm="1">
        <f t="array" ref="FU343">IFERROR(IF(J343=0,TRANSPOSE(_xlfn.ANCHORARRAY(Intercrop!AS$1)),TRANSPOSE(_xlfn._xlws.FILTER('Rot.Out'!Q:Q,('Rot.Out'!O:O=ED.LookUps!J343)*('Rot.Out'!V:V="Yes")))),"")</f>
        <v>None</v>
      </c>
    </row>
    <row r="344" spans="1:177" x14ac:dyDescent="0.5">
      <c r="A344">
        <f>EnterData!E348</f>
        <v>0</v>
      </c>
      <c r="B344" t="str" cm="1">
        <f t="array" ref="B344">IF(OR(A344="",A344=0),"",IFERROR(_xlfn._xlws.FILTER(Int.Out!C$2:F$32,Int.Out!B$2:B$32=ED.LookUps!A344),""))</f>
        <v/>
      </c>
      <c r="G344" t="str" cm="1">
        <f t="array" ref="G344">IFERROR(_xlfn._xlws.FILTER(_xlfn.ANCHORARRAY(B344),_xlfn.ANCHORARRAY(B344)&lt;&gt;0),"")</f>
        <v/>
      </c>
      <c r="J344">
        <f>EnterData!F348</f>
        <v>0</v>
      </c>
      <c r="K344" t="str" cm="1">
        <f t="array" ref="K344">IFERROR(IF(G344&lt;&gt;"",_xlfn.ANCHORARRAY(G344),IF(OR(J344=0,J344=""),TRANSPOSE(_xlfn.ANCHORARRAY(Make.Trt!AK$2)),TRANSPOSE(_xlfn._xlws.FILTER('Rot.Out'!Q:Q,('Rot.Out'!O:O=ED.LookUps!J344)*('Rot.Out'!V:V&lt;&gt;"Yes"))))),"Error please report")</f>
        <v>Error No Treatment Names Specified</v>
      </c>
      <c r="FU344" t="str" cm="1">
        <f t="array" ref="FU344">IFERROR(IF(J344=0,TRANSPOSE(_xlfn.ANCHORARRAY(Intercrop!AS$1)),TRANSPOSE(_xlfn._xlws.FILTER('Rot.Out'!Q:Q,('Rot.Out'!O:O=ED.LookUps!J344)*('Rot.Out'!V:V="Yes")))),"")</f>
        <v>None</v>
      </c>
    </row>
    <row r="345" spans="1:177" x14ac:dyDescent="0.5">
      <c r="A345">
        <f>EnterData!E349</f>
        <v>0</v>
      </c>
      <c r="B345" t="str" cm="1">
        <f t="array" ref="B345">IF(OR(A345="",A345=0),"",IFERROR(_xlfn._xlws.FILTER(Int.Out!C$2:F$32,Int.Out!B$2:B$32=ED.LookUps!A345),""))</f>
        <v/>
      </c>
      <c r="G345" t="str" cm="1">
        <f t="array" ref="G345">IFERROR(_xlfn._xlws.FILTER(_xlfn.ANCHORARRAY(B345),_xlfn.ANCHORARRAY(B345)&lt;&gt;0),"")</f>
        <v/>
      </c>
      <c r="J345">
        <f>EnterData!F349</f>
        <v>0</v>
      </c>
      <c r="K345" t="str" cm="1">
        <f t="array" ref="K345">IFERROR(IF(G345&lt;&gt;"",_xlfn.ANCHORARRAY(G345),IF(OR(J345=0,J345=""),TRANSPOSE(_xlfn.ANCHORARRAY(Make.Trt!AK$2)),TRANSPOSE(_xlfn._xlws.FILTER('Rot.Out'!Q:Q,('Rot.Out'!O:O=ED.LookUps!J345)*('Rot.Out'!V:V&lt;&gt;"Yes"))))),"Error please report")</f>
        <v>Error No Treatment Names Specified</v>
      </c>
      <c r="FU345" t="str" cm="1">
        <f t="array" ref="FU345">IFERROR(IF(J345=0,TRANSPOSE(_xlfn.ANCHORARRAY(Intercrop!AS$1)),TRANSPOSE(_xlfn._xlws.FILTER('Rot.Out'!Q:Q,('Rot.Out'!O:O=ED.LookUps!J345)*('Rot.Out'!V:V="Yes")))),"")</f>
        <v>None</v>
      </c>
    </row>
    <row r="346" spans="1:177" x14ac:dyDescent="0.5">
      <c r="A346">
        <f>EnterData!E350</f>
        <v>0</v>
      </c>
      <c r="B346" t="str" cm="1">
        <f t="array" ref="B346">IF(OR(A346="",A346=0),"",IFERROR(_xlfn._xlws.FILTER(Int.Out!C$2:F$32,Int.Out!B$2:B$32=ED.LookUps!A346),""))</f>
        <v/>
      </c>
      <c r="G346" t="str" cm="1">
        <f t="array" ref="G346">IFERROR(_xlfn._xlws.FILTER(_xlfn.ANCHORARRAY(B346),_xlfn.ANCHORARRAY(B346)&lt;&gt;0),"")</f>
        <v/>
      </c>
      <c r="J346">
        <f>EnterData!F350</f>
        <v>0</v>
      </c>
      <c r="K346" t="str" cm="1">
        <f t="array" ref="K346">IFERROR(IF(G346&lt;&gt;"",_xlfn.ANCHORARRAY(G346),IF(OR(J346=0,J346=""),TRANSPOSE(_xlfn.ANCHORARRAY(Make.Trt!AK$2)),TRANSPOSE(_xlfn._xlws.FILTER('Rot.Out'!Q:Q,('Rot.Out'!O:O=ED.LookUps!J346)*('Rot.Out'!V:V&lt;&gt;"Yes"))))),"Error please report")</f>
        <v>Error No Treatment Names Specified</v>
      </c>
      <c r="FU346" t="str" cm="1">
        <f t="array" ref="FU346">IFERROR(IF(J346=0,TRANSPOSE(_xlfn.ANCHORARRAY(Intercrop!AS$1)),TRANSPOSE(_xlfn._xlws.FILTER('Rot.Out'!Q:Q,('Rot.Out'!O:O=ED.LookUps!J346)*('Rot.Out'!V:V="Yes")))),"")</f>
        <v>None</v>
      </c>
    </row>
    <row r="347" spans="1:177" x14ac:dyDescent="0.5">
      <c r="A347">
        <f>EnterData!E351</f>
        <v>0</v>
      </c>
      <c r="B347" t="str" cm="1">
        <f t="array" ref="B347">IF(OR(A347="",A347=0),"",IFERROR(_xlfn._xlws.FILTER(Int.Out!C$2:F$32,Int.Out!B$2:B$32=ED.LookUps!A347),""))</f>
        <v/>
      </c>
      <c r="G347" t="str" cm="1">
        <f t="array" ref="G347">IFERROR(_xlfn._xlws.FILTER(_xlfn.ANCHORARRAY(B347),_xlfn.ANCHORARRAY(B347)&lt;&gt;0),"")</f>
        <v/>
      </c>
      <c r="J347">
        <f>EnterData!F351</f>
        <v>0</v>
      </c>
      <c r="K347" t="str" cm="1">
        <f t="array" ref="K347">IFERROR(IF(G347&lt;&gt;"",_xlfn.ANCHORARRAY(G347),IF(OR(J347=0,J347=""),TRANSPOSE(_xlfn.ANCHORARRAY(Make.Trt!AK$2)),TRANSPOSE(_xlfn._xlws.FILTER('Rot.Out'!Q:Q,('Rot.Out'!O:O=ED.LookUps!J347)*('Rot.Out'!V:V&lt;&gt;"Yes"))))),"Error please report")</f>
        <v>Error No Treatment Names Specified</v>
      </c>
      <c r="FU347" t="str" cm="1">
        <f t="array" ref="FU347">IFERROR(IF(J347=0,TRANSPOSE(_xlfn.ANCHORARRAY(Intercrop!AS$1)),TRANSPOSE(_xlfn._xlws.FILTER('Rot.Out'!Q:Q,('Rot.Out'!O:O=ED.LookUps!J347)*('Rot.Out'!V:V="Yes")))),"")</f>
        <v>None</v>
      </c>
    </row>
    <row r="348" spans="1:177" x14ac:dyDescent="0.5">
      <c r="A348">
        <f>EnterData!E352</f>
        <v>0</v>
      </c>
      <c r="B348" t="str" cm="1">
        <f t="array" ref="B348">IF(OR(A348="",A348=0),"",IFERROR(_xlfn._xlws.FILTER(Int.Out!C$2:F$32,Int.Out!B$2:B$32=ED.LookUps!A348),""))</f>
        <v/>
      </c>
      <c r="G348" t="str" cm="1">
        <f t="array" ref="G348">IFERROR(_xlfn._xlws.FILTER(_xlfn.ANCHORARRAY(B348),_xlfn.ANCHORARRAY(B348)&lt;&gt;0),"")</f>
        <v/>
      </c>
      <c r="J348">
        <f>EnterData!F352</f>
        <v>0</v>
      </c>
      <c r="K348" t="str" cm="1">
        <f t="array" ref="K348">IFERROR(IF(G348&lt;&gt;"",_xlfn.ANCHORARRAY(G348),IF(OR(J348=0,J348=""),TRANSPOSE(_xlfn.ANCHORARRAY(Make.Trt!AK$2)),TRANSPOSE(_xlfn._xlws.FILTER('Rot.Out'!Q:Q,('Rot.Out'!O:O=ED.LookUps!J348)*('Rot.Out'!V:V&lt;&gt;"Yes"))))),"Error please report")</f>
        <v>Error No Treatment Names Specified</v>
      </c>
      <c r="FU348" t="str" cm="1">
        <f t="array" ref="FU348">IFERROR(IF(J348=0,TRANSPOSE(_xlfn.ANCHORARRAY(Intercrop!AS$1)),TRANSPOSE(_xlfn._xlws.FILTER('Rot.Out'!Q:Q,('Rot.Out'!O:O=ED.LookUps!J348)*('Rot.Out'!V:V="Yes")))),"")</f>
        <v>None</v>
      </c>
    </row>
    <row r="349" spans="1:177" x14ac:dyDescent="0.5">
      <c r="A349">
        <f>EnterData!E353</f>
        <v>0</v>
      </c>
      <c r="B349" t="str" cm="1">
        <f t="array" ref="B349">IF(OR(A349="",A349=0),"",IFERROR(_xlfn._xlws.FILTER(Int.Out!C$2:F$32,Int.Out!B$2:B$32=ED.LookUps!A349),""))</f>
        <v/>
      </c>
      <c r="G349" t="str" cm="1">
        <f t="array" ref="G349">IFERROR(_xlfn._xlws.FILTER(_xlfn.ANCHORARRAY(B349),_xlfn.ANCHORARRAY(B349)&lt;&gt;0),"")</f>
        <v/>
      </c>
      <c r="J349">
        <f>EnterData!F353</f>
        <v>0</v>
      </c>
      <c r="K349" t="str" cm="1">
        <f t="array" ref="K349">IFERROR(IF(G349&lt;&gt;"",_xlfn.ANCHORARRAY(G349),IF(OR(J349=0,J349=""),TRANSPOSE(_xlfn.ANCHORARRAY(Make.Trt!AK$2)),TRANSPOSE(_xlfn._xlws.FILTER('Rot.Out'!Q:Q,('Rot.Out'!O:O=ED.LookUps!J349)*('Rot.Out'!V:V&lt;&gt;"Yes"))))),"Error please report")</f>
        <v>Error No Treatment Names Specified</v>
      </c>
      <c r="FU349" t="str" cm="1">
        <f t="array" ref="FU349">IFERROR(IF(J349=0,TRANSPOSE(_xlfn.ANCHORARRAY(Intercrop!AS$1)),TRANSPOSE(_xlfn._xlws.FILTER('Rot.Out'!Q:Q,('Rot.Out'!O:O=ED.LookUps!J349)*('Rot.Out'!V:V="Yes")))),"")</f>
        <v>None</v>
      </c>
    </row>
    <row r="350" spans="1:177" x14ac:dyDescent="0.5">
      <c r="A350">
        <f>EnterData!E354</f>
        <v>0</v>
      </c>
      <c r="B350" t="str" cm="1">
        <f t="array" ref="B350">IF(OR(A350="",A350=0),"",IFERROR(_xlfn._xlws.FILTER(Int.Out!C$2:F$32,Int.Out!B$2:B$32=ED.LookUps!A350),""))</f>
        <v/>
      </c>
      <c r="G350" t="str" cm="1">
        <f t="array" ref="G350">IFERROR(_xlfn._xlws.FILTER(_xlfn.ANCHORARRAY(B350),_xlfn.ANCHORARRAY(B350)&lt;&gt;0),"")</f>
        <v/>
      </c>
      <c r="J350">
        <f>EnterData!F354</f>
        <v>0</v>
      </c>
      <c r="K350" t="str" cm="1">
        <f t="array" ref="K350">IFERROR(IF(G350&lt;&gt;"",_xlfn.ANCHORARRAY(G350),IF(OR(J350=0,J350=""),TRANSPOSE(_xlfn.ANCHORARRAY(Make.Trt!AK$2)),TRANSPOSE(_xlfn._xlws.FILTER('Rot.Out'!Q:Q,('Rot.Out'!O:O=ED.LookUps!J350)*('Rot.Out'!V:V&lt;&gt;"Yes"))))),"Error please report")</f>
        <v>Error No Treatment Names Specified</v>
      </c>
      <c r="FU350" t="str" cm="1">
        <f t="array" ref="FU350">IFERROR(IF(J350=0,TRANSPOSE(_xlfn.ANCHORARRAY(Intercrop!AS$1)),TRANSPOSE(_xlfn._xlws.FILTER('Rot.Out'!Q:Q,('Rot.Out'!O:O=ED.LookUps!J350)*('Rot.Out'!V:V="Yes")))),"")</f>
        <v>None</v>
      </c>
    </row>
    <row r="351" spans="1:177" x14ac:dyDescent="0.5">
      <c r="A351">
        <f>EnterData!E355</f>
        <v>0</v>
      </c>
      <c r="B351" t="str" cm="1">
        <f t="array" ref="B351">IF(OR(A351="",A351=0),"",IFERROR(_xlfn._xlws.FILTER(Int.Out!C$2:F$32,Int.Out!B$2:B$32=ED.LookUps!A351),""))</f>
        <v/>
      </c>
      <c r="G351" t="str" cm="1">
        <f t="array" ref="G351">IFERROR(_xlfn._xlws.FILTER(_xlfn.ANCHORARRAY(B351),_xlfn.ANCHORARRAY(B351)&lt;&gt;0),"")</f>
        <v/>
      </c>
      <c r="J351">
        <f>EnterData!F355</f>
        <v>0</v>
      </c>
      <c r="K351" t="str" cm="1">
        <f t="array" ref="K351">IFERROR(IF(G351&lt;&gt;"",_xlfn.ANCHORARRAY(G351),IF(OR(J351=0,J351=""),TRANSPOSE(_xlfn.ANCHORARRAY(Make.Trt!AK$2)),TRANSPOSE(_xlfn._xlws.FILTER('Rot.Out'!Q:Q,('Rot.Out'!O:O=ED.LookUps!J351)*('Rot.Out'!V:V&lt;&gt;"Yes"))))),"Error please report")</f>
        <v>Error No Treatment Names Specified</v>
      </c>
      <c r="FU351" t="str" cm="1">
        <f t="array" ref="FU351">IFERROR(IF(J351=0,TRANSPOSE(_xlfn.ANCHORARRAY(Intercrop!AS$1)),TRANSPOSE(_xlfn._xlws.FILTER('Rot.Out'!Q:Q,('Rot.Out'!O:O=ED.LookUps!J351)*('Rot.Out'!V:V="Yes")))),"")</f>
        <v>None</v>
      </c>
    </row>
    <row r="352" spans="1:177" x14ac:dyDescent="0.5">
      <c r="A352">
        <f>EnterData!E356</f>
        <v>0</v>
      </c>
      <c r="B352" t="str" cm="1">
        <f t="array" ref="B352">IF(OR(A352="",A352=0),"",IFERROR(_xlfn._xlws.FILTER(Int.Out!C$2:F$32,Int.Out!B$2:B$32=ED.LookUps!A352),""))</f>
        <v/>
      </c>
      <c r="G352" t="str" cm="1">
        <f t="array" ref="G352">IFERROR(_xlfn._xlws.FILTER(_xlfn.ANCHORARRAY(B352),_xlfn.ANCHORARRAY(B352)&lt;&gt;0),"")</f>
        <v/>
      </c>
      <c r="J352">
        <f>EnterData!F356</f>
        <v>0</v>
      </c>
      <c r="K352" t="str" cm="1">
        <f t="array" ref="K352">IFERROR(IF(G352&lt;&gt;"",_xlfn.ANCHORARRAY(G352),IF(OR(J352=0,J352=""),TRANSPOSE(_xlfn.ANCHORARRAY(Make.Trt!AK$2)),TRANSPOSE(_xlfn._xlws.FILTER('Rot.Out'!Q:Q,('Rot.Out'!O:O=ED.LookUps!J352)*('Rot.Out'!V:V&lt;&gt;"Yes"))))),"Error please report")</f>
        <v>Error No Treatment Names Specified</v>
      </c>
      <c r="FU352" t="str" cm="1">
        <f t="array" ref="FU352">IFERROR(IF(J352=0,TRANSPOSE(_xlfn.ANCHORARRAY(Intercrop!AS$1)),TRANSPOSE(_xlfn._xlws.FILTER('Rot.Out'!Q:Q,('Rot.Out'!O:O=ED.LookUps!J352)*('Rot.Out'!V:V="Yes")))),"")</f>
        <v>None</v>
      </c>
    </row>
    <row r="353" spans="1:177" x14ac:dyDescent="0.5">
      <c r="A353">
        <f>EnterData!E357</f>
        <v>0</v>
      </c>
      <c r="B353" t="str" cm="1">
        <f t="array" ref="B353">IF(OR(A353="",A353=0),"",IFERROR(_xlfn._xlws.FILTER(Int.Out!C$2:F$32,Int.Out!B$2:B$32=ED.LookUps!A353),""))</f>
        <v/>
      </c>
      <c r="G353" t="str" cm="1">
        <f t="array" ref="G353">IFERROR(_xlfn._xlws.FILTER(_xlfn.ANCHORARRAY(B353),_xlfn.ANCHORARRAY(B353)&lt;&gt;0),"")</f>
        <v/>
      </c>
      <c r="J353">
        <f>EnterData!F357</f>
        <v>0</v>
      </c>
      <c r="K353" t="str" cm="1">
        <f t="array" ref="K353">IFERROR(IF(G353&lt;&gt;"",_xlfn.ANCHORARRAY(G353),IF(OR(J353=0,J353=""),TRANSPOSE(_xlfn.ANCHORARRAY(Make.Trt!AK$2)),TRANSPOSE(_xlfn._xlws.FILTER('Rot.Out'!Q:Q,('Rot.Out'!O:O=ED.LookUps!J353)*('Rot.Out'!V:V&lt;&gt;"Yes"))))),"Error please report")</f>
        <v>Error No Treatment Names Specified</v>
      </c>
      <c r="FU353" t="str" cm="1">
        <f t="array" ref="FU353">IFERROR(IF(J353=0,TRANSPOSE(_xlfn.ANCHORARRAY(Intercrop!AS$1)),TRANSPOSE(_xlfn._xlws.FILTER('Rot.Out'!Q:Q,('Rot.Out'!O:O=ED.LookUps!J353)*('Rot.Out'!V:V="Yes")))),"")</f>
        <v>None</v>
      </c>
    </row>
    <row r="354" spans="1:177" x14ac:dyDescent="0.5">
      <c r="A354">
        <f>EnterData!E358</f>
        <v>0</v>
      </c>
      <c r="B354" t="str" cm="1">
        <f t="array" ref="B354">IF(OR(A354="",A354=0),"",IFERROR(_xlfn._xlws.FILTER(Int.Out!C$2:F$32,Int.Out!B$2:B$32=ED.LookUps!A354),""))</f>
        <v/>
      </c>
      <c r="G354" t="str" cm="1">
        <f t="array" ref="G354">IFERROR(_xlfn._xlws.FILTER(_xlfn.ANCHORARRAY(B354),_xlfn.ANCHORARRAY(B354)&lt;&gt;0),"")</f>
        <v/>
      </c>
      <c r="J354">
        <f>EnterData!F358</f>
        <v>0</v>
      </c>
      <c r="K354" t="str" cm="1">
        <f t="array" ref="K354">IFERROR(IF(G354&lt;&gt;"",_xlfn.ANCHORARRAY(G354),IF(OR(J354=0,J354=""),TRANSPOSE(_xlfn.ANCHORARRAY(Make.Trt!AK$2)),TRANSPOSE(_xlfn._xlws.FILTER('Rot.Out'!Q:Q,('Rot.Out'!O:O=ED.LookUps!J354)*('Rot.Out'!V:V&lt;&gt;"Yes"))))),"Error please report")</f>
        <v>Error No Treatment Names Specified</v>
      </c>
      <c r="FU354" t="str" cm="1">
        <f t="array" ref="FU354">IFERROR(IF(J354=0,TRANSPOSE(_xlfn.ANCHORARRAY(Intercrop!AS$1)),TRANSPOSE(_xlfn._xlws.FILTER('Rot.Out'!Q:Q,('Rot.Out'!O:O=ED.LookUps!J354)*('Rot.Out'!V:V="Yes")))),"")</f>
        <v>None</v>
      </c>
    </row>
    <row r="355" spans="1:177" x14ac:dyDescent="0.5">
      <c r="A355">
        <f>EnterData!E359</f>
        <v>0</v>
      </c>
      <c r="B355" t="str" cm="1">
        <f t="array" ref="B355">IF(OR(A355="",A355=0),"",IFERROR(_xlfn._xlws.FILTER(Int.Out!C$2:F$32,Int.Out!B$2:B$32=ED.LookUps!A355),""))</f>
        <v/>
      </c>
      <c r="G355" t="str" cm="1">
        <f t="array" ref="G355">IFERROR(_xlfn._xlws.FILTER(_xlfn.ANCHORARRAY(B355),_xlfn.ANCHORARRAY(B355)&lt;&gt;0),"")</f>
        <v/>
      </c>
      <c r="J355">
        <f>EnterData!F359</f>
        <v>0</v>
      </c>
      <c r="K355" t="str" cm="1">
        <f t="array" ref="K355">IFERROR(IF(G355&lt;&gt;"",_xlfn.ANCHORARRAY(G355),IF(OR(J355=0,J355=""),TRANSPOSE(_xlfn.ANCHORARRAY(Make.Trt!AK$2)),TRANSPOSE(_xlfn._xlws.FILTER('Rot.Out'!Q:Q,('Rot.Out'!O:O=ED.LookUps!J355)*('Rot.Out'!V:V&lt;&gt;"Yes"))))),"Error please report")</f>
        <v>Error No Treatment Names Specified</v>
      </c>
      <c r="FU355" t="str" cm="1">
        <f t="array" ref="FU355">IFERROR(IF(J355=0,TRANSPOSE(_xlfn.ANCHORARRAY(Intercrop!AS$1)),TRANSPOSE(_xlfn._xlws.FILTER('Rot.Out'!Q:Q,('Rot.Out'!O:O=ED.LookUps!J355)*('Rot.Out'!V:V="Yes")))),"")</f>
        <v>None</v>
      </c>
    </row>
    <row r="356" spans="1:177" x14ac:dyDescent="0.5">
      <c r="A356">
        <f>EnterData!E360</f>
        <v>0</v>
      </c>
      <c r="B356" t="str" cm="1">
        <f t="array" ref="B356">IF(OR(A356="",A356=0),"",IFERROR(_xlfn._xlws.FILTER(Int.Out!C$2:F$32,Int.Out!B$2:B$32=ED.LookUps!A356),""))</f>
        <v/>
      </c>
      <c r="G356" t="str" cm="1">
        <f t="array" ref="G356">IFERROR(_xlfn._xlws.FILTER(_xlfn.ANCHORARRAY(B356),_xlfn.ANCHORARRAY(B356)&lt;&gt;0),"")</f>
        <v/>
      </c>
      <c r="J356">
        <f>EnterData!F360</f>
        <v>0</v>
      </c>
      <c r="K356" t="str" cm="1">
        <f t="array" ref="K356">IFERROR(IF(G356&lt;&gt;"",_xlfn.ANCHORARRAY(G356),IF(OR(J356=0,J356=""),TRANSPOSE(_xlfn.ANCHORARRAY(Make.Trt!AK$2)),TRANSPOSE(_xlfn._xlws.FILTER('Rot.Out'!Q:Q,('Rot.Out'!O:O=ED.LookUps!J356)*('Rot.Out'!V:V&lt;&gt;"Yes"))))),"Error please report")</f>
        <v>Error No Treatment Names Specified</v>
      </c>
      <c r="FU356" t="str" cm="1">
        <f t="array" ref="FU356">IFERROR(IF(J356=0,TRANSPOSE(_xlfn.ANCHORARRAY(Intercrop!AS$1)),TRANSPOSE(_xlfn._xlws.FILTER('Rot.Out'!Q:Q,('Rot.Out'!O:O=ED.LookUps!J356)*('Rot.Out'!V:V="Yes")))),"")</f>
        <v>None</v>
      </c>
    </row>
    <row r="357" spans="1:177" x14ac:dyDescent="0.5">
      <c r="A357">
        <f>EnterData!E361</f>
        <v>0</v>
      </c>
      <c r="B357" t="str" cm="1">
        <f t="array" ref="B357">IF(OR(A357="",A357=0),"",IFERROR(_xlfn._xlws.FILTER(Int.Out!C$2:F$32,Int.Out!B$2:B$32=ED.LookUps!A357),""))</f>
        <v/>
      </c>
      <c r="G357" t="str" cm="1">
        <f t="array" ref="G357">IFERROR(_xlfn._xlws.FILTER(_xlfn.ANCHORARRAY(B357),_xlfn.ANCHORARRAY(B357)&lt;&gt;0),"")</f>
        <v/>
      </c>
      <c r="J357">
        <f>EnterData!F361</f>
        <v>0</v>
      </c>
      <c r="K357" t="str" cm="1">
        <f t="array" ref="K357">IFERROR(IF(G357&lt;&gt;"",_xlfn.ANCHORARRAY(G357),IF(OR(J357=0,J357=""),TRANSPOSE(_xlfn.ANCHORARRAY(Make.Trt!AK$2)),TRANSPOSE(_xlfn._xlws.FILTER('Rot.Out'!Q:Q,('Rot.Out'!O:O=ED.LookUps!J357)*('Rot.Out'!V:V&lt;&gt;"Yes"))))),"Error please report")</f>
        <v>Error No Treatment Names Specified</v>
      </c>
      <c r="FU357" t="str" cm="1">
        <f t="array" ref="FU357">IFERROR(IF(J357=0,TRANSPOSE(_xlfn.ANCHORARRAY(Intercrop!AS$1)),TRANSPOSE(_xlfn._xlws.FILTER('Rot.Out'!Q:Q,('Rot.Out'!O:O=ED.LookUps!J357)*('Rot.Out'!V:V="Yes")))),"")</f>
        <v>None</v>
      </c>
    </row>
    <row r="358" spans="1:177" x14ac:dyDescent="0.5">
      <c r="A358">
        <f>EnterData!E362</f>
        <v>0</v>
      </c>
      <c r="B358" t="str" cm="1">
        <f t="array" ref="B358">IF(OR(A358="",A358=0),"",IFERROR(_xlfn._xlws.FILTER(Int.Out!C$2:F$32,Int.Out!B$2:B$32=ED.LookUps!A358),""))</f>
        <v/>
      </c>
      <c r="G358" t="str" cm="1">
        <f t="array" ref="G358">IFERROR(_xlfn._xlws.FILTER(_xlfn.ANCHORARRAY(B358),_xlfn.ANCHORARRAY(B358)&lt;&gt;0),"")</f>
        <v/>
      </c>
      <c r="J358">
        <f>EnterData!F362</f>
        <v>0</v>
      </c>
      <c r="K358" t="str" cm="1">
        <f t="array" ref="K358">IFERROR(IF(G358&lt;&gt;"",_xlfn.ANCHORARRAY(G358),IF(OR(J358=0,J358=""),TRANSPOSE(_xlfn.ANCHORARRAY(Make.Trt!AK$2)),TRANSPOSE(_xlfn._xlws.FILTER('Rot.Out'!Q:Q,('Rot.Out'!O:O=ED.LookUps!J358)*('Rot.Out'!V:V&lt;&gt;"Yes"))))),"Error please report")</f>
        <v>Error No Treatment Names Specified</v>
      </c>
      <c r="FU358" t="str" cm="1">
        <f t="array" ref="FU358">IFERROR(IF(J358=0,TRANSPOSE(_xlfn.ANCHORARRAY(Intercrop!AS$1)),TRANSPOSE(_xlfn._xlws.FILTER('Rot.Out'!Q:Q,('Rot.Out'!O:O=ED.LookUps!J358)*('Rot.Out'!V:V="Yes")))),"")</f>
        <v>None</v>
      </c>
    </row>
    <row r="359" spans="1:177" x14ac:dyDescent="0.5">
      <c r="A359">
        <f>EnterData!E363</f>
        <v>0</v>
      </c>
      <c r="B359" t="str" cm="1">
        <f t="array" ref="B359">IF(OR(A359="",A359=0),"",IFERROR(_xlfn._xlws.FILTER(Int.Out!C$2:F$32,Int.Out!B$2:B$32=ED.LookUps!A359),""))</f>
        <v/>
      </c>
      <c r="G359" t="str" cm="1">
        <f t="array" ref="G359">IFERROR(_xlfn._xlws.FILTER(_xlfn.ANCHORARRAY(B359),_xlfn.ANCHORARRAY(B359)&lt;&gt;0),"")</f>
        <v/>
      </c>
      <c r="J359">
        <f>EnterData!F363</f>
        <v>0</v>
      </c>
      <c r="K359" t="str" cm="1">
        <f t="array" ref="K359">IFERROR(IF(G359&lt;&gt;"",_xlfn.ANCHORARRAY(G359),IF(OR(J359=0,J359=""),TRANSPOSE(_xlfn.ANCHORARRAY(Make.Trt!AK$2)),TRANSPOSE(_xlfn._xlws.FILTER('Rot.Out'!Q:Q,('Rot.Out'!O:O=ED.LookUps!J359)*('Rot.Out'!V:V&lt;&gt;"Yes"))))),"Error please report")</f>
        <v>Error No Treatment Names Specified</v>
      </c>
      <c r="FU359" t="str" cm="1">
        <f t="array" ref="FU359">IFERROR(IF(J359=0,TRANSPOSE(_xlfn.ANCHORARRAY(Intercrop!AS$1)),TRANSPOSE(_xlfn._xlws.FILTER('Rot.Out'!Q:Q,('Rot.Out'!O:O=ED.LookUps!J359)*('Rot.Out'!V:V="Yes")))),"")</f>
        <v>None</v>
      </c>
    </row>
    <row r="360" spans="1:177" x14ac:dyDescent="0.5">
      <c r="A360">
        <f>EnterData!E364</f>
        <v>0</v>
      </c>
      <c r="B360" t="str" cm="1">
        <f t="array" ref="B360">IF(OR(A360="",A360=0),"",IFERROR(_xlfn._xlws.FILTER(Int.Out!C$2:F$32,Int.Out!B$2:B$32=ED.LookUps!A360),""))</f>
        <v/>
      </c>
      <c r="G360" t="str" cm="1">
        <f t="array" ref="G360">IFERROR(_xlfn._xlws.FILTER(_xlfn.ANCHORARRAY(B360),_xlfn.ANCHORARRAY(B360)&lt;&gt;0),"")</f>
        <v/>
      </c>
      <c r="J360">
        <f>EnterData!F364</f>
        <v>0</v>
      </c>
      <c r="K360" t="str" cm="1">
        <f t="array" ref="K360">IFERROR(IF(G360&lt;&gt;"",_xlfn.ANCHORARRAY(G360),IF(OR(J360=0,J360=""),TRANSPOSE(_xlfn.ANCHORARRAY(Make.Trt!AK$2)),TRANSPOSE(_xlfn._xlws.FILTER('Rot.Out'!Q:Q,('Rot.Out'!O:O=ED.LookUps!J360)*('Rot.Out'!V:V&lt;&gt;"Yes"))))),"Error please report")</f>
        <v>Error No Treatment Names Specified</v>
      </c>
      <c r="FU360" t="str" cm="1">
        <f t="array" ref="FU360">IFERROR(IF(J360=0,TRANSPOSE(_xlfn.ANCHORARRAY(Intercrop!AS$1)),TRANSPOSE(_xlfn._xlws.FILTER('Rot.Out'!Q:Q,('Rot.Out'!O:O=ED.LookUps!J360)*('Rot.Out'!V:V="Yes")))),"")</f>
        <v>None</v>
      </c>
    </row>
    <row r="361" spans="1:177" x14ac:dyDescent="0.5">
      <c r="A361">
        <f>EnterData!E365</f>
        <v>0</v>
      </c>
      <c r="B361" t="str" cm="1">
        <f t="array" ref="B361">IF(OR(A361="",A361=0),"",IFERROR(_xlfn._xlws.FILTER(Int.Out!C$2:F$32,Int.Out!B$2:B$32=ED.LookUps!A361),""))</f>
        <v/>
      </c>
      <c r="G361" t="str" cm="1">
        <f t="array" ref="G361">IFERROR(_xlfn._xlws.FILTER(_xlfn.ANCHORARRAY(B361),_xlfn.ANCHORARRAY(B361)&lt;&gt;0),"")</f>
        <v/>
      </c>
      <c r="J361">
        <f>EnterData!F365</f>
        <v>0</v>
      </c>
      <c r="K361" t="str" cm="1">
        <f t="array" ref="K361">IFERROR(IF(G361&lt;&gt;"",_xlfn.ANCHORARRAY(G361),IF(OR(J361=0,J361=""),TRANSPOSE(_xlfn.ANCHORARRAY(Make.Trt!AK$2)),TRANSPOSE(_xlfn._xlws.FILTER('Rot.Out'!Q:Q,('Rot.Out'!O:O=ED.LookUps!J361)*('Rot.Out'!V:V&lt;&gt;"Yes"))))),"Error please report")</f>
        <v>Error No Treatment Names Specified</v>
      </c>
      <c r="FU361" t="str" cm="1">
        <f t="array" ref="FU361">IFERROR(IF(J361=0,TRANSPOSE(_xlfn.ANCHORARRAY(Intercrop!AS$1)),TRANSPOSE(_xlfn._xlws.FILTER('Rot.Out'!Q:Q,('Rot.Out'!O:O=ED.LookUps!J361)*('Rot.Out'!V:V="Yes")))),"")</f>
        <v>None</v>
      </c>
    </row>
    <row r="362" spans="1:177" x14ac:dyDescent="0.5">
      <c r="A362">
        <f>EnterData!E366</f>
        <v>0</v>
      </c>
      <c r="B362" t="str" cm="1">
        <f t="array" ref="B362">IF(OR(A362="",A362=0),"",IFERROR(_xlfn._xlws.FILTER(Int.Out!C$2:F$32,Int.Out!B$2:B$32=ED.LookUps!A362),""))</f>
        <v/>
      </c>
      <c r="G362" t="str" cm="1">
        <f t="array" ref="G362">IFERROR(_xlfn._xlws.FILTER(_xlfn.ANCHORARRAY(B362),_xlfn.ANCHORARRAY(B362)&lt;&gt;0),"")</f>
        <v/>
      </c>
      <c r="J362">
        <f>EnterData!F366</f>
        <v>0</v>
      </c>
      <c r="K362" t="str" cm="1">
        <f t="array" ref="K362">IFERROR(IF(G362&lt;&gt;"",_xlfn.ANCHORARRAY(G362),IF(OR(J362=0,J362=""),TRANSPOSE(_xlfn.ANCHORARRAY(Make.Trt!AK$2)),TRANSPOSE(_xlfn._xlws.FILTER('Rot.Out'!Q:Q,('Rot.Out'!O:O=ED.LookUps!J362)*('Rot.Out'!V:V&lt;&gt;"Yes"))))),"Error please report")</f>
        <v>Error No Treatment Names Specified</v>
      </c>
      <c r="FU362" t="str" cm="1">
        <f t="array" ref="FU362">IFERROR(IF(J362=0,TRANSPOSE(_xlfn.ANCHORARRAY(Intercrop!AS$1)),TRANSPOSE(_xlfn._xlws.FILTER('Rot.Out'!Q:Q,('Rot.Out'!O:O=ED.LookUps!J362)*('Rot.Out'!V:V="Yes")))),"")</f>
        <v>None</v>
      </c>
    </row>
    <row r="363" spans="1:177" x14ac:dyDescent="0.5">
      <c r="A363">
        <f>EnterData!E367</f>
        <v>0</v>
      </c>
      <c r="B363" t="str" cm="1">
        <f t="array" ref="B363">IF(OR(A363="",A363=0),"",IFERROR(_xlfn._xlws.FILTER(Int.Out!C$2:F$32,Int.Out!B$2:B$32=ED.LookUps!A363),""))</f>
        <v/>
      </c>
      <c r="G363" t="str" cm="1">
        <f t="array" ref="G363">IFERROR(_xlfn._xlws.FILTER(_xlfn.ANCHORARRAY(B363),_xlfn.ANCHORARRAY(B363)&lt;&gt;0),"")</f>
        <v/>
      </c>
      <c r="J363">
        <f>EnterData!F367</f>
        <v>0</v>
      </c>
      <c r="K363" t="str" cm="1">
        <f t="array" ref="K363">IFERROR(IF(G363&lt;&gt;"",_xlfn.ANCHORARRAY(G363),IF(OR(J363=0,J363=""),TRANSPOSE(_xlfn.ANCHORARRAY(Make.Trt!AK$2)),TRANSPOSE(_xlfn._xlws.FILTER('Rot.Out'!Q:Q,('Rot.Out'!O:O=ED.LookUps!J363)*('Rot.Out'!V:V&lt;&gt;"Yes"))))),"Error please report")</f>
        <v>Error No Treatment Names Specified</v>
      </c>
      <c r="FU363" t="str" cm="1">
        <f t="array" ref="FU363">IFERROR(IF(J363=0,TRANSPOSE(_xlfn.ANCHORARRAY(Intercrop!AS$1)),TRANSPOSE(_xlfn._xlws.FILTER('Rot.Out'!Q:Q,('Rot.Out'!O:O=ED.LookUps!J363)*('Rot.Out'!V:V="Yes")))),"")</f>
        <v>None</v>
      </c>
    </row>
    <row r="364" spans="1:177" x14ac:dyDescent="0.5">
      <c r="A364">
        <f>EnterData!E368</f>
        <v>0</v>
      </c>
      <c r="B364" t="str" cm="1">
        <f t="array" ref="B364">IF(OR(A364="",A364=0),"",IFERROR(_xlfn._xlws.FILTER(Int.Out!C$2:F$32,Int.Out!B$2:B$32=ED.LookUps!A364),""))</f>
        <v/>
      </c>
      <c r="G364" t="str" cm="1">
        <f t="array" ref="G364">IFERROR(_xlfn._xlws.FILTER(_xlfn.ANCHORARRAY(B364),_xlfn.ANCHORARRAY(B364)&lt;&gt;0),"")</f>
        <v/>
      </c>
      <c r="J364">
        <f>EnterData!F368</f>
        <v>0</v>
      </c>
      <c r="K364" t="str" cm="1">
        <f t="array" ref="K364">IFERROR(IF(G364&lt;&gt;"",_xlfn.ANCHORARRAY(G364),IF(OR(J364=0,J364=""),TRANSPOSE(_xlfn.ANCHORARRAY(Make.Trt!AK$2)),TRANSPOSE(_xlfn._xlws.FILTER('Rot.Out'!Q:Q,('Rot.Out'!O:O=ED.LookUps!J364)*('Rot.Out'!V:V&lt;&gt;"Yes"))))),"Error please report")</f>
        <v>Error No Treatment Names Specified</v>
      </c>
      <c r="FU364" t="str" cm="1">
        <f t="array" ref="FU364">IFERROR(IF(J364=0,TRANSPOSE(_xlfn.ANCHORARRAY(Intercrop!AS$1)),TRANSPOSE(_xlfn._xlws.FILTER('Rot.Out'!Q:Q,('Rot.Out'!O:O=ED.LookUps!J364)*('Rot.Out'!V:V="Yes")))),"")</f>
        <v>None</v>
      </c>
    </row>
    <row r="365" spans="1:177" x14ac:dyDescent="0.5">
      <c r="A365">
        <f>EnterData!E369</f>
        <v>0</v>
      </c>
      <c r="B365" t="str" cm="1">
        <f t="array" ref="B365">IF(OR(A365="",A365=0),"",IFERROR(_xlfn._xlws.FILTER(Int.Out!C$2:F$32,Int.Out!B$2:B$32=ED.LookUps!A365),""))</f>
        <v/>
      </c>
      <c r="G365" t="str" cm="1">
        <f t="array" ref="G365">IFERROR(_xlfn._xlws.FILTER(_xlfn.ANCHORARRAY(B365),_xlfn.ANCHORARRAY(B365)&lt;&gt;0),"")</f>
        <v/>
      </c>
      <c r="J365">
        <f>EnterData!F369</f>
        <v>0</v>
      </c>
      <c r="K365" t="str" cm="1">
        <f t="array" ref="K365">IFERROR(IF(G365&lt;&gt;"",_xlfn.ANCHORARRAY(G365),IF(OR(J365=0,J365=""),TRANSPOSE(_xlfn.ANCHORARRAY(Make.Trt!AK$2)),TRANSPOSE(_xlfn._xlws.FILTER('Rot.Out'!Q:Q,('Rot.Out'!O:O=ED.LookUps!J365)*('Rot.Out'!V:V&lt;&gt;"Yes"))))),"Error please report")</f>
        <v>Error No Treatment Names Specified</v>
      </c>
      <c r="FU365" t="str" cm="1">
        <f t="array" ref="FU365">IFERROR(IF(J365=0,TRANSPOSE(_xlfn.ANCHORARRAY(Intercrop!AS$1)),TRANSPOSE(_xlfn._xlws.FILTER('Rot.Out'!Q:Q,('Rot.Out'!O:O=ED.LookUps!J365)*('Rot.Out'!V:V="Yes")))),"")</f>
        <v>None</v>
      </c>
    </row>
    <row r="366" spans="1:177" x14ac:dyDescent="0.5">
      <c r="A366">
        <f>EnterData!E370</f>
        <v>0</v>
      </c>
      <c r="B366" t="str" cm="1">
        <f t="array" ref="B366">IF(OR(A366="",A366=0),"",IFERROR(_xlfn._xlws.FILTER(Int.Out!C$2:F$32,Int.Out!B$2:B$32=ED.LookUps!A366),""))</f>
        <v/>
      </c>
      <c r="G366" t="str" cm="1">
        <f t="array" ref="G366">IFERROR(_xlfn._xlws.FILTER(_xlfn.ANCHORARRAY(B366),_xlfn.ANCHORARRAY(B366)&lt;&gt;0),"")</f>
        <v/>
      </c>
      <c r="J366">
        <f>EnterData!F370</f>
        <v>0</v>
      </c>
      <c r="K366" t="str" cm="1">
        <f t="array" ref="K366">IFERROR(IF(G366&lt;&gt;"",_xlfn.ANCHORARRAY(G366),IF(OR(J366=0,J366=""),TRANSPOSE(_xlfn.ANCHORARRAY(Make.Trt!AK$2)),TRANSPOSE(_xlfn._xlws.FILTER('Rot.Out'!Q:Q,('Rot.Out'!O:O=ED.LookUps!J366)*('Rot.Out'!V:V&lt;&gt;"Yes"))))),"Error please report")</f>
        <v>Error No Treatment Names Specified</v>
      </c>
      <c r="FU366" t="str" cm="1">
        <f t="array" ref="FU366">IFERROR(IF(J366=0,TRANSPOSE(_xlfn.ANCHORARRAY(Intercrop!AS$1)),TRANSPOSE(_xlfn._xlws.FILTER('Rot.Out'!Q:Q,('Rot.Out'!O:O=ED.LookUps!J366)*('Rot.Out'!V:V="Yes")))),"")</f>
        <v>None</v>
      </c>
    </row>
    <row r="367" spans="1:177" x14ac:dyDescent="0.5">
      <c r="A367">
        <f>EnterData!E371</f>
        <v>0</v>
      </c>
      <c r="B367" t="str" cm="1">
        <f t="array" ref="B367">IF(OR(A367="",A367=0),"",IFERROR(_xlfn._xlws.FILTER(Int.Out!C$2:F$32,Int.Out!B$2:B$32=ED.LookUps!A367),""))</f>
        <v/>
      </c>
      <c r="G367" t="str" cm="1">
        <f t="array" ref="G367">IFERROR(_xlfn._xlws.FILTER(_xlfn.ANCHORARRAY(B367),_xlfn.ANCHORARRAY(B367)&lt;&gt;0),"")</f>
        <v/>
      </c>
      <c r="J367">
        <f>EnterData!F371</f>
        <v>0</v>
      </c>
      <c r="K367" t="str" cm="1">
        <f t="array" ref="K367">IFERROR(IF(G367&lt;&gt;"",_xlfn.ANCHORARRAY(G367),IF(OR(J367=0,J367=""),TRANSPOSE(_xlfn.ANCHORARRAY(Make.Trt!AK$2)),TRANSPOSE(_xlfn._xlws.FILTER('Rot.Out'!Q:Q,('Rot.Out'!O:O=ED.LookUps!J367)*('Rot.Out'!V:V&lt;&gt;"Yes"))))),"Error please report")</f>
        <v>Error No Treatment Names Specified</v>
      </c>
      <c r="FU367" t="str" cm="1">
        <f t="array" ref="FU367">IFERROR(IF(J367=0,TRANSPOSE(_xlfn.ANCHORARRAY(Intercrop!AS$1)),TRANSPOSE(_xlfn._xlws.FILTER('Rot.Out'!Q:Q,('Rot.Out'!O:O=ED.LookUps!J367)*('Rot.Out'!V:V="Yes")))),"")</f>
        <v>None</v>
      </c>
    </row>
    <row r="368" spans="1:177" x14ac:dyDescent="0.5">
      <c r="A368">
        <f>EnterData!E372</f>
        <v>0</v>
      </c>
      <c r="B368" t="str" cm="1">
        <f t="array" ref="B368">IF(OR(A368="",A368=0),"",IFERROR(_xlfn._xlws.FILTER(Int.Out!C$2:F$32,Int.Out!B$2:B$32=ED.LookUps!A368),""))</f>
        <v/>
      </c>
      <c r="G368" t="str" cm="1">
        <f t="array" ref="G368">IFERROR(_xlfn._xlws.FILTER(_xlfn.ANCHORARRAY(B368),_xlfn.ANCHORARRAY(B368)&lt;&gt;0),"")</f>
        <v/>
      </c>
      <c r="J368">
        <f>EnterData!F372</f>
        <v>0</v>
      </c>
      <c r="K368" t="str" cm="1">
        <f t="array" ref="K368">IFERROR(IF(G368&lt;&gt;"",_xlfn.ANCHORARRAY(G368),IF(OR(J368=0,J368=""),TRANSPOSE(_xlfn.ANCHORARRAY(Make.Trt!AK$2)),TRANSPOSE(_xlfn._xlws.FILTER('Rot.Out'!Q:Q,('Rot.Out'!O:O=ED.LookUps!J368)*('Rot.Out'!V:V&lt;&gt;"Yes"))))),"Error please report")</f>
        <v>Error No Treatment Names Specified</v>
      </c>
      <c r="FU368" t="str" cm="1">
        <f t="array" ref="FU368">IFERROR(IF(J368=0,TRANSPOSE(_xlfn.ANCHORARRAY(Intercrop!AS$1)),TRANSPOSE(_xlfn._xlws.FILTER('Rot.Out'!Q:Q,('Rot.Out'!O:O=ED.LookUps!J368)*('Rot.Out'!V:V="Yes")))),"")</f>
        <v>None</v>
      </c>
    </row>
    <row r="369" spans="1:177" x14ac:dyDescent="0.5">
      <c r="A369">
        <f>EnterData!E373</f>
        <v>0</v>
      </c>
      <c r="B369" t="str" cm="1">
        <f t="array" ref="B369">IF(OR(A369="",A369=0),"",IFERROR(_xlfn._xlws.FILTER(Int.Out!C$2:F$32,Int.Out!B$2:B$32=ED.LookUps!A369),""))</f>
        <v/>
      </c>
      <c r="G369" t="str" cm="1">
        <f t="array" ref="G369">IFERROR(_xlfn._xlws.FILTER(_xlfn.ANCHORARRAY(B369),_xlfn.ANCHORARRAY(B369)&lt;&gt;0),"")</f>
        <v/>
      </c>
      <c r="J369">
        <f>EnterData!F373</f>
        <v>0</v>
      </c>
      <c r="K369" t="str" cm="1">
        <f t="array" ref="K369">IFERROR(IF(G369&lt;&gt;"",_xlfn.ANCHORARRAY(G369),IF(OR(J369=0,J369=""),TRANSPOSE(_xlfn.ANCHORARRAY(Make.Trt!AK$2)),TRANSPOSE(_xlfn._xlws.FILTER('Rot.Out'!Q:Q,('Rot.Out'!O:O=ED.LookUps!J369)*('Rot.Out'!V:V&lt;&gt;"Yes"))))),"Error please report")</f>
        <v>Error No Treatment Names Specified</v>
      </c>
      <c r="FU369" t="str" cm="1">
        <f t="array" ref="FU369">IFERROR(IF(J369=0,TRANSPOSE(_xlfn.ANCHORARRAY(Intercrop!AS$1)),TRANSPOSE(_xlfn._xlws.FILTER('Rot.Out'!Q:Q,('Rot.Out'!O:O=ED.LookUps!J369)*('Rot.Out'!V:V="Yes")))),"")</f>
        <v>None</v>
      </c>
    </row>
    <row r="370" spans="1:177" x14ac:dyDescent="0.5">
      <c r="A370">
        <f>EnterData!E374</f>
        <v>0</v>
      </c>
      <c r="B370" t="str" cm="1">
        <f t="array" ref="B370">IF(OR(A370="",A370=0),"",IFERROR(_xlfn._xlws.FILTER(Int.Out!C$2:F$32,Int.Out!B$2:B$32=ED.LookUps!A370),""))</f>
        <v/>
      </c>
      <c r="G370" t="str" cm="1">
        <f t="array" ref="G370">IFERROR(_xlfn._xlws.FILTER(_xlfn.ANCHORARRAY(B370),_xlfn.ANCHORARRAY(B370)&lt;&gt;0),"")</f>
        <v/>
      </c>
      <c r="J370">
        <f>EnterData!F374</f>
        <v>0</v>
      </c>
      <c r="K370" t="str" cm="1">
        <f t="array" ref="K370">IFERROR(IF(G370&lt;&gt;"",_xlfn.ANCHORARRAY(G370),IF(OR(J370=0,J370=""),TRANSPOSE(_xlfn.ANCHORARRAY(Make.Trt!AK$2)),TRANSPOSE(_xlfn._xlws.FILTER('Rot.Out'!Q:Q,('Rot.Out'!O:O=ED.LookUps!J370)*('Rot.Out'!V:V&lt;&gt;"Yes"))))),"Error please report")</f>
        <v>Error No Treatment Names Specified</v>
      </c>
      <c r="FU370" t="str" cm="1">
        <f t="array" ref="FU370">IFERROR(IF(J370=0,TRANSPOSE(_xlfn.ANCHORARRAY(Intercrop!AS$1)),TRANSPOSE(_xlfn._xlws.FILTER('Rot.Out'!Q:Q,('Rot.Out'!O:O=ED.LookUps!J370)*('Rot.Out'!V:V="Yes")))),"")</f>
        <v>None</v>
      </c>
    </row>
    <row r="371" spans="1:177" x14ac:dyDescent="0.5">
      <c r="A371">
        <f>EnterData!E375</f>
        <v>0</v>
      </c>
      <c r="B371" t="str" cm="1">
        <f t="array" ref="B371">IF(OR(A371="",A371=0),"",IFERROR(_xlfn._xlws.FILTER(Int.Out!C$2:F$32,Int.Out!B$2:B$32=ED.LookUps!A371),""))</f>
        <v/>
      </c>
      <c r="G371" t="str" cm="1">
        <f t="array" ref="G371">IFERROR(_xlfn._xlws.FILTER(_xlfn.ANCHORARRAY(B371),_xlfn.ANCHORARRAY(B371)&lt;&gt;0),"")</f>
        <v/>
      </c>
      <c r="J371">
        <f>EnterData!F375</f>
        <v>0</v>
      </c>
      <c r="K371" t="str" cm="1">
        <f t="array" ref="K371">IFERROR(IF(G371&lt;&gt;"",_xlfn.ANCHORARRAY(G371),IF(OR(J371=0,J371=""),TRANSPOSE(_xlfn.ANCHORARRAY(Make.Trt!AK$2)),TRANSPOSE(_xlfn._xlws.FILTER('Rot.Out'!Q:Q,('Rot.Out'!O:O=ED.LookUps!J371)*('Rot.Out'!V:V&lt;&gt;"Yes"))))),"Error please report")</f>
        <v>Error No Treatment Names Specified</v>
      </c>
      <c r="FU371" t="str" cm="1">
        <f t="array" ref="FU371">IFERROR(IF(J371=0,TRANSPOSE(_xlfn.ANCHORARRAY(Intercrop!AS$1)),TRANSPOSE(_xlfn._xlws.FILTER('Rot.Out'!Q:Q,('Rot.Out'!O:O=ED.LookUps!J371)*('Rot.Out'!V:V="Yes")))),"")</f>
        <v>None</v>
      </c>
    </row>
    <row r="372" spans="1:177" x14ac:dyDescent="0.5">
      <c r="A372">
        <f>EnterData!E376</f>
        <v>0</v>
      </c>
      <c r="B372" t="str" cm="1">
        <f t="array" ref="B372">IF(OR(A372="",A372=0),"",IFERROR(_xlfn._xlws.FILTER(Int.Out!C$2:F$32,Int.Out!B$2:B$32=ED.LookUps!A372),""))</f>
        <v/>
      </c>
      <c r="G372" t="str" cm="1">
        <f t="array" ref="G372">IFERROR(_xlfn._xlws.FILTER(_xlfn.ANCHORARRAY(B372),_xlfn.ANCHORARRAY(B372)&lt;&gt;0),"")</f>
        <v/>
      </c>
      <c r="J372">
        <f>EnterData!F376</f>
        <v>0</v>
      </c>
      <c r="K372" t="str" cm="1">
        <f t="array" ref="K372">IFERROR(IF(G372&lt;&gt;"",_xlfn.ANCHORARRAY(G372),IF(OR(J372=0,J372=""),TRANSPOSE(_xlfn.ANCHORARRAY(Make.Trt!AK$2)),TRANSPOSE(_xlfn._xlws.FILTER('Rot.Out'!Q:Q,('Rot.Out'!O:O=ED.LookUps!J372)*('Rot.Out'!V:V&lt;&gt;"Yes"))))),"Error please report")</f>
        <v>Error No Treatment Names Specified</v>
      </c>
      <c r="FU372" t="str" cm="1">
        <f t="array" ref="FU372">IFERROR(IF(J372=0,TRANSPOSE(_xlfn.ANCHORARRAY(Intercrop!AS$1)),TRANSPOSE(_xlfn._xlws.FILTER('Rot.Out'!Q:Q,('Rot.Out'!O:O=ED.LookUps!J372)*('Rot.Out'!V:V="Yes")))),"")</f>
        <v>None</v>
      </c>
    </row>
    <row r="373" spans="1:177" x14ac:dyDescent="0.5">
      <c r="A373">
        <f>EnterData!E377</f>
        <v>0</v>
      </c>
      <c r="B373" t="str" cm="1">
        <f t="array" ref="B373">IF(OR(A373="",A373=0),"",IFERROR(_xlfn._xlws.FILTER(Int.Out!C$2:F$32,Int.Out!B$2:B$32=ED.LookUps!A373),""))</f>
        <v/>
      </c>
      <c r="G373" t="str" cm="1">
        <f t="array" ref="G373">IFERROR(_xlfn._xlws.FILTER(_xlfn.ANCHORARRAY(B373),_xlfn.ANCHORARRAY(B373)&lt;&gt;0),"")</f>
        <v/>
      </c>
      <c r="J373">
        <f>EnterData!F377</f>
        <v>0</v>
      </c>
      <c r="K373" t="str" cm="1">
        <f t="array" ref="K373">IFERROR(IF(G373&lt;&gt;"",_xlfn.ANCHORARRAY(G373),IF(OR(J373=0,J373=""),TRANSPOSE(_xlfn.ANCHORARRAY(Make.Trt!AK$2)),TRANSPOSE(_xlfn._xlws.FILTER('Rot.Out'!Q:Q,('Rot.Out'!O:O=ED.LookUps!J373)*('Rot.Out'!V:V&lt;&gt;"Yes"))))),"Error please report")</f>
        <v>Error No Treatment Names Specified</v>
      </c>
      <c r="FU373" t="str" cm="1">
        <f t="array" ref="FU373">IFERROR(IF(J373=0,TRANSPOSE(_xlfn.ANCHORARRAY(Intercrop!AS$1)),TRANSPOSE(_xlfn._xlws.FILTER('Rot.Out'!Q:Q,('Rot.Out'!O:O=ED.LookUps!J373)*('Rot.Out'!V:V="Yes")))),"")</f>
        <v>None</v>
      </c>
    </row>
    <row r="374" spans="1:177" x14ac:dyDescent="0.5">
      <c r="A374">
        <f>EnterData!E378</f>
        <v>0</v>
      </c>
      <c r="B374" t="str" cm="1">
        <f t="array" ref="B374">IF(OR(A374="",A374=0),"",IFERROR(_xlfn._xlws.FILTER(Int.Out!C$2:F$32,Int.Out!B$2:B$32=ED.LookUps!A374),""))</f>
        <v/>
      </c>
      <c r="G374" t="str" cm="1">
        <f t="array" ref="G374">IFERROR(_xlfn._xlws.FILTER(_xlfn.ANCHORARRAY(B374),_xlfn.ANCHORARRAY(B374)&lt;&gt;0),"")</f>
        <v/>
      </c>
      <c r="J374">
        <f>EnterData!F378</f>
        <v>0</v>
      </c>
      <c r="K374" t="str" cm="1">
        <f t="array" ref="K374">IFERROR(IF(G374&lt;&gt;"",_xlfn.ANCHORARRAY(G374),IF(OR(J374=0,J374=""),TRANSPOSE(_xlfn.ANCHORARRAY(Make.Trt!AK$2)),TRANSPOSE(_xlfn._xlws.FILTER('Rot.Out'!Q:Q,('Rot.Out'!O:O=ED.LookUps!J374)*('Rot.Out'!V:V&lt;&gt;"Yes"))))),"Error please report")</f>
        <v>Error No Treatment Names Specified</v>
      </c>
      <c r="FU374" t="str" cm="1">
        <f t="array" ref="FU374">IFERROR(IF(J374=0,TRANSPOSE(_xlfn.ANCHORARRAY(Intercrop!AS$1)),TRANSPOSE(_xlfn._xlws.FILTER('Rot.Out'!Q:Q,('Rot.Out'!O:O=ED.LookUps!J374)*('Rot.Out'!V:V="Yes")))),"")</f>
        <v>None</v>
      </c>
    </row>
    <row r="375" spans="1:177" x14ac:dyDescent="0.5">
      <c r="A375">
        <f>EnterData!E379</f>
        <v>0</v>
      </c>
      <c r="B375" t="str" cm="1">
        <f t="array" ref="B375">IF(OR(A375="",A375=0),"",IFERROR(_xlfn._xlws.FILTER(Int.Out!C$2:F$32,Int.Out!B$2:B$32=ED.LookUps!A375),""))</f>
        <v/>
      </c>
      <c r="G375" t="str" cm="1">
        <f t="array" ref="G375">IFERROR(_xlfn._xlws.FILTER(_xlfn.ANCHORARRAY(B375),_xlfn.ANCHORARRAY(B375)&lt;&gt;0),"")</f>
        <v/>
      </c>
      <c r="J375">
        <f>EnterData!F379</f>
        <v>0</v>
      </c>
      <c r="K375" t="str" cm="1">
        <f t="array" ref="K375">IFERROR(IF(G375&lt;&gt;"",_xlfn.ANCHORARRAY(G375),IF(OR(J375=0,J375=""),TRANSPOSE(_xlfn.ANCHORARRAY(Make.Trt!AK$2)),TRANSPOSE(_xlfn._xlws.FILTER('Rot.Out'!Q:Q,('Rot.Out'!O:O=ED.LookUps!J375)*('Rot.Out'!V:V&lt;&gt;"Yes"))))),"Error please report")</f>
        <v>Error No Treatment Names Specified</v>
      </c>
      <c r="FU375" t="str" cm="1">
        <f t="array" ref="FU375">IFERROR(IF(J375=0,TRANSPOSE(_xlfn.ANCHORARRAY(Intercrop!AS$1)),TRANSPOSE(_xlfn._xlws.FILTER('Rot.Out'!Q:Q,('Rot.Out'!O:O=ED.LookUps!J375)*('Rot.Out'!V:V="Yes")))),"")</f>
        <v>None</v>
      </c>
    </row>
    <row r="376" spans="1:177" x14ac:dyDescent="0.5">
      <c r="A376">
        <f>EnterData!E380</f>
        <v>0</v>
      </c>
      <c r="B376" t="str" cm="1">
        <f t="array" ref="B376">IF(OR(A376="",A376=0),"",IFERROR(_xlfn._xlws.FILTER(Int.Out!C$2:F$32,Int.Out!B$2:B$32=ED.LookUps!A376),""))</f>
        <v/>
      </c>
      <c r="G376" t="str" cm="1">
        <f t="array" ref="G376">IFERROR(_xlfn._xlws.FILTER(_xlfn.ANCHORARRAY(B376),_xlfn.ANCHORARRAY(B376)&lt;&gt;0),"")</f>
        <v/>
      </c>
      <c r="J376">
        <f>EnterData!F380</f>
        <v>0</v>
      </c>
      <c r="K376" t="str" cm="1">
        <f t="array" ref="K376">IFERROR(IF(G376&lt;&gt;"",_xlfn.ANCHORARRAY(G376),IF(OR(J376=0,J376=""),TRANSPOSE(_xlfn.ANCHORARRAY(Make.Trt!AK$2)),TRANSPOSE(_xlfn._xlws.FILTER('Rot.Out'!Q:Q,('Rot.Out'!O:O=ED.LookUps!J376)*('Rot.Out'!V:V&lt;&gt;"Yes"))))),"Error please report")</f>
        <v>Error No Treatment Names Specified</v>
      </c>
      <c r="FU376" t="str" cm="1">
        <f t="array" ref="FU376">IFERROR(IF(J376=0,TRANSPOSE(_xlfn.ANCHORARRAY(Intercrop!AS$1)),TRANSPOSE(_xlfn._xlws.FILTER('Rot.Out'!Q:Q,('Rot.Out'!O:O=ED.LookUps!J376)*('Rot.Out'!V:V="Yes")))),"")</f>
        <v>None</v>
      </c>
    </row>
    <row r="377" spans="1:177" x14ac:dyDescent="0.5">
      <c r="A377">
        <f>EnterData!E381</f>
        <v>0</v>
      </c>
      <c r="B377" t="str" cm="1">
        <f t="array" ref="B377">IF(OR(A377="",A377=0),"",IFERROR(_xlfn._xlws.FILTER(Int.Out!C$2:F$32,Int.Out!B$2:B$32=ED.LookUps!A377),""))</f>
        <v/>
      </c>
      <c r="G377" t="str" cm="1">
        <f t="array" ref="G377">IFERROR(_xlfn._xlws.FILTER(_xlfn.ANCHORARRAY(B377),_xlfn.ANCHORARRAY(B377)&lt;&gt;0),"")</f>
        <v/>
      </c>
      <c r="J377">
        <f>EnterData!F381</f>
        <v>0</v>
      </c>
      <c r="K377" t="str" cm="1">
        <f t="array" ref="K377">IFERROR(IF(G377&lt;&gt;"",_xlfn.ANCHORARRAY(G377),IF(OR(J377=0,J377=""),TRANSPOSE(_xlfn.ANCHORARRAY(Make.Trt!AK$2)),TRANSPOSE(_xlfn._xlws.FILTER('Rot.Out'!Q:Q,('Rot.Out'!O:O=ED.LookUps!J377)*('Rot.Out'!V:V&lt;&gt;"Yes"))))),"Error please report")</f>
        <v>Error No Treatment Names Specified</v>
      </c>
      <c r="FU377" t="str" cm="1">
        <f t="array" ref="FU377">IFERROR(IF(J377=0,TRANSPOSE(_xlfn.ANCHORARRAY(Intercrop!AS$1)),TRANSPOSE(_xlfn._xlws.FILTER('Rot.Out'!Q:Q,('Rot.Out'!O:O=ED.LookUps!J377)*('Rot.Out'!V:V="Yes")))),"")</f>
        <v>None</v>
      </c>
    </row>
    <row r="378" spans="1:177" x14ac:dyDescent="0.5">
      <c r="A378">
        <f>EnterData!E382</f>
        <v>0</v>
      </c>
      <c r="B378" t="str" cm="1">
        <f t="array" ref="B378">IF(OR(A378="",A378=0),"",IFERROR(_xlfn._xlws.FILTER(Int.Out!C$2:F$32,Int.Out!B$2:B$32=ED.LookUps!A378),""))</f>
        <v/>
      </c>
      <c r="G378" t="str" cm="1">
        <f t="array" ref="G378">IFERROR(_xlfn._xlws.FILTER(_xlfn.ANCHORARRAY(B378),_xlfn.ANCHORARRAY(B378)&lt;&gt;0),"")</f>
        <v/>
      </c>
      <c r="J378">
        <f>EnterData!F382</f>
        <v>0</v>
      </c>
      <c r="K378" t="str" cm="1">
        <f t="array" ref="K378">IFERROR(IF(G378&lt;&gt;"",_xlfn.ANCHORARRAY(G378),IF(OR(J378=0,J378=""),TRANSPOSE(_xlfn.ANCHORARRAY(Make.Trt!AK$2)),TRANSPOSE(_xlfn._xlws.FILTER('Rot.Out'!Q:Q,('Rot.Out'!O:O=ED.LookUps!J378)*('Rot.Out'!V:V&lt;&gt;"Yes"))))),"Error please report")</f>
        <v>Error No Treatment Names Specified</v>
      </c>
      <c r="FU378" t="str" cm="1">
        <f t="array" ref="FU378">IFERROR(IF(J378=0,TRANSPOSE(_xlfn.ANCHORARRAY(Intercrop!AS$1)),TRANSPOSE(_xlfn._xlws.FILTER('Rot.Out'!Q:Q,('Rot.Out'!O:O=ED.LookUps!J378)*('Rot.Out'!V:V="Yes")))),"")</f>
        <v>None</v>
      </c>
    </row>
    <row r="379" spans="1:177" x14ac:dyDescent="0.5">
      <c r="A379">
        <f>EnterData!E383</f>
        <v>0</v>
      </c>
      <c r="B379" t="str" cm="1">
        <f t="array" ref="B379">IF(OR(A379="",A379=0),"",IFERROR(_xlfn._xlws.FILTER(Int.Out!C$2:F$32,Int.Out!B$2:B$32=ED.LookUps!A379),""))</f>
        <v/>
      </c>
      <c r="G379" t="str" cm="1">
        <f t="array" ref="G379">IFERROR(_xlfn._xlws.FILTER(_xlfn.ANCHORARRAY(B379),_xlfn.ANCHORARRAY(B379)&lt;&gt;0),"")</f>
        <v/>
      </c>
      <c r="J379">
        <f>EnterData!F383</f>
        <v>0</v>
      </c>
      <c r="K379" t="str" cm="1">
        <f t="array" ref="K379">IFERROR(IF(G379&lt;&gt;"",_xlfn.ANCHORARRAY(G379),IF(OR(J379=0,J379=""),TRANSPOSE(_xlfn.ANCHORARRAY(Make.Trt!AK$2)),TRANSPOSE(_xlfn._xlws.FILTER('Rot.Out'!Q:Q,('Rot.Out'!O:O=ED.LookUps!J379)*('Rot.Out'!V:V&lt;&gt;"Yes"))))),"Error please report")</f>
        <v>Error No Treatment Names Specified</v>
      </c>
      <c r="FU379" t="str" cm="1">
        <f t="array" ref="FU379">IFERROR(IF(J379=0,TRANSPOSE(_xlfn.ANCHORARRAY(Intercrop!AS$1)),TRANSPOSE(_xlfn._xlws.FILTER('Rot.Out'!Q:Q,('Rot.Out'!O:O=ED.LookUps!J379)*('Rot.Out'!V:V="Yes")))),"")</f>
        <v>None</v>
      </c>
    </row>
    <row r="380" spans="1:177" x14ac:dyDescent="0.5">
      <c r="A380">
        <f>EnterData!E384</f>
        <v>0</v>
      </c>
      <c r="B380" t="str" cm="1">
        <f t="array" ref="B380">IF(OR(A380="",A380=0),"",IFERROR(_xlfn._xlws.FILTER(Int.Out!C$2:F$32,Int.Out!B$2:B$32=ED.LookUps!A380),""))</f>
        <v/>
      </c>
      <c r="G380" t="str" cm="1">
        <f t="array" ref="G380">IFERROR(_xlfn._xlws.FILTER(_xlfn.ANCHORARRAY(B380),_xlfn.ANCHORARRAY(B380)&lt;&gt;0),"")</f>
        <v/>
      </c>
      <c r="J380">
        <f>EnterData!F384</f>
        <v>0</v>
      </c>
      <c r="K380" t="str" cm="1">
        <f t="array" ref="K380">IFERROR(IF(G380&lt;&gt;"",_xlfn.ANCHORARRAY(G380),IF(OR(J380=0,J380=""),TRANSPOSE(_xlfn.ANCHORARRAY(Make.Trt!AK$2)),TRANSPOSE(_xlfn._xlws.FILTER('Rot.Out'!Q:Q,('Rot.Out'!O:O=ED.LookUps!J380)*('Rot.Out'!V:V&lt;&gt;"Yes"))))),"Error please report")</f>
        <v>Error No Treatment Names Specified</v>
      </c>
      <c r="FU380" t="str" cm="1">
        <f t="array" ref="FU380">IFERROR(IF(J380=0,TRANSPOSE(_xlfn.ANCHORARRAY(Intercrop!AS$1)),TRANSPOSE(_xlfn._xlws.FILTER('Rot.Out'!Q:Q,('Rot.Out'!O:O=ED.LookUps!J380)*('Rot.Out'!V:V="Yes")))),"")</f>
        <v>None</v>
      </c>
    </row>
    <row r="381" spans="1:177" x14ac:dyDescent="0.5">
      <c r="A381">
        <f>EnterData!E385</f>
        <v>0</v>
      </c>
      <c r="B381" t="str" cm="1">
        <f t="array" ref="B381">IF(OR(A381="",A381=0),"",IFERROR(_xlfn._xlws.FILTER(Int.Out!C$2:F$32,Int.Out!B$2:B$32=ED.LookUps!A381),""))</f>
        <v/>
      </c>
      <c r="G381" t="str" cm="1">
        <f t="array" ref="G381">IFERROR(_xlfn._xlws.FILTER(_xlfn.ANCHORARRAY(B381),_xlfn.ANCHORARRAY(B381)&lt;&gt;0),"")</f>
        <v/>
      </c>
      <c r="J381">
        <f>EnterData!F385</f>
        <v>0</v>
      </c>
      <c r="K381" t="str" cm="1">
        <f t="array" ref="K381">IFERROR(IF(G381&lt;&gt;"",_xlfn.ANCHORARRAY(G381),IF(OR(J381=0,J381=""),TRANSPOSE(_xlfn.ANCHORARRAY(Make.Trt!AK$2)),TRANSPOSE(_xlfn._xlws.FILTER('Rot.Out'!Q:Q,('Rot.Out'!O:O=ED.LookUps!J381)*('Rot.Out'!V:V&lt;&gt;"Yes"))))),"Error please report")</f>
        <v>Error No Treatment Names Specified</v>
      </c>
      <c r="FU381" t="str" cm="1">
        <f t="array" ref="FU381">IFERROR(IF(J381=0,TRANSPOSE(_xlfn.ANCHORARRAY(Intercrop!AS$1)),TRANSPOSE(_xlfn._xlws.FILTER('Rot.Out'!Q:Q,('Rot.Out'!O:O=ED.LookUps!J381)*('Rot.Out'!V:V="Yes")))),"")</f>
        <v>None</v>
      </c>
    </row>
    <row r="382" spans="1:177" x14ac:dyDescent="0.5">
      <c r="A382">
        <f>EnterData!E386</f>
        <v>0</v>
      </c>
      <c r="B382" t="str" cm="1">
        <f t="array" ref="B382">IF(OR(A382="",A382=0),"",IFERROR(_xlfn._xlws.FILTER(Int.Out!C$2:F$32,Int.Out!B$2:B$32=ED.LookUps!A382),""))</f>
        <v/>
      </c>
      <c r="G382" t="str" cm="1">
        <f t="array" ref="G382">IFERROR(_xlfn._xlws.FILTER(_xlfn.ANCHORARRAY(B382),_xlfn.ANCHORARRAY(B382)&lt;&gt;0),"")</f>
        <v/>
      </c>
      <c r="J382">
        <f>EnterData!F386</f>
        <v>0</v>
      </c>
      <c r="K382" t="str" cm="1">
        <f t="array" ref="K382">IFERROR(IF(G382&lt;&gt;"",_xlfn.ANCHORARRAY(G382),IF(OR(J382=0,J382=""),TRANSPOSE(_xlfn.ANCHORARRAY(Make.Trt!AK$2)),TRANSPOSE(_xlfn._xlws.FILTER('Rot.Out'!Q:Q,('Rot.Out'!O:O=ED.LookUps!J382)*('Rot.Out'!V:V&lt;&gt;"Yes"))))),"Error please report")</f>
        <v>Error No Treatment Names Specified</v>
      </c>
      <c r="FU382" t="str" cm="1">
        <f t="array" ref="FU382">IFERROR(IF(J382=0,TRANSPOSE(_xlfn.ANCHORARRAY(Intercrop!AS$1)),TRANSPOSE(_xlfn._xlws.FILTER('Rot.Out'!Q:Q,('Rot.Out'!O:O=ED.LookUps!J382)*('Rot.Out'!V:V="Yes")))),"")</f>
        <v>None</v>
      </c>
    </row>
    <row r="383" spans="1:177" x14ac:dyDescent="0.5">
      <c r="A383">
        <f>EnterData!E387</f>
        <v>0</v>
      </c>
      <c r="B383" t="str" cm="1">
        <f t="array" ref="B383">IF(OR(A383="",A383=0),"",IFERROR(_xlfn._xlws.FILTER(Int.Out!C$2:F$32,Int.Out!B$2:B$32=ED.LookUps!A383),""))</f>
        <v/>
      </c>
      <c r="G383" t="str" cm="1">
        <f t="array" ref="G383">IFERROR(_xlfn._xlws.FILTER(_xlfn.ANCHORARRAY(B383),_xlfn.ANCHORARRAY(B383)&lt;&gt;0),"")</f>
        <v/>
      </c>
      <c r="J383">
        <f>EnterData!F387</f>
        <v>0</v>
      </c>
      <c r="K383" t="str" cm="1">
        <f t="array" ref="K383">IFERROR(IF(G383&lt;&gt;"",_xlfn.ANCHORARRAY(G383),IF(OR(J383=0,J383=""),TRANSPOSE(_xlfn.ANCHORARRAY(Make.Trt!AK$2)),TRANSPOSE(_xlfn._xlws.FILTER('Rot.Out'!Q:Q,('Rot.Out'!O:O=ED.LookUps!J383)*('Rot.Out'!V:V&lt;&gt;"Yes"))))),"Error please report")</f>
        <v>Error No Treatment Names Specified</v>
      </c>
      <c r="FU383" t="str" cm="1">
        <f t="array" ref="FU383">IFERROR(IF(J383=0,TRANSPOSE(_xlfn.ANCHORARRAY(Intercrop!AS$1)),TRANSPOSE(_xlfn._xlws.FILTER('Rot.Out'!Q:Q,('Rot.Out'!O:O=ED.LookUps!J383)*('Rot.Out'!V:V="Yes")))),"")</f>
        <v>None</v>
      </c>
    </row>
    <row r="384" spans="1:177" x14ac:dyDescent="0.5">
      <c r="A384">
        <f>EnterData!E388</f>
        <v>0</v>
      </c>
      <c r="B384" t="str" cm="1">
        <f t="array" ref="B384">IF(OR(A384="",A384=0),"",IFERROR(_xlfn._xlws.FILTER(Int.Out!C$2:F$32,Int.Out!B$2:B$32=ED.LookUps!A384),""))</f>
        <v/>
      </c>
      <c r="G384" t="str" cm="1">
        <f t="array" ref="G384">IFERROR(_xlfn._xlws.FILTER(_xlfn.ANCHORARRAY(B384),_xlfn.ANCHORARRAY(B384)&lt;&gt;0),"")</f>
        <v/>
      </c>
      <c r="J384">
        <f>EnterData!F388</f>
        <v>0</v>
      </c>
      <c r="K384" t="str" cm="1">
        <f t="array" ref="K384">IFERROR(IF(G384&lt;&gt;"",_xlfn.ANCHORARRAY(G384),IF(OR(J384=0,J384=""),TRANSPOSE(_xlfn.ANCHORARRAY(Make.Trt!AK$2)),TRANSPOSE(_xlfn._xlws.FILTER('Rot.Out'!Q:Q,('Rot.Out'!O:O=ED.LookUps!J384)*('Rot.Out'!V:V&lt;&gt;"Yes"))))),"Error please report")</f>
        <v>Error No Treatment Names Specified</v>
      </c>
      <c r="FU384" t="str" cm="1">
        <f t="array" ref="FU384">IFERROR(IF(J384=0,TRANSPOSE(_xlfn.ANCHORARRAY(Intercrop!AS$1)),TRANSPOSE(_xlfn._xlws.FILTER('Rot.Out'!Q:Q,('Rot.Out'!O:O=ED.LookUps!J384)*('Rot.Out'!V:V="Yes")))),"")</f>
        <v>None</v>
      </c>
    </row>
    <row r="385" spans="1:177" x14ac:dyDescent="0.5">
      <c r="A385">
        <f>EnterData!E389</f>
        <v>0</v>
      </c>
      <c r="B385" t="str" cm="1">
        <f t="array" ref="B385">IF(OR(A385="",A385=0),"",IFERROR(_xlfn._xlws.FILTER(Int.Out!C$2:F$32,Int.Out!B$2:B$32=ED.LookUps!A385),""))</f>
        <v/>
      </c>
      <c r="G385" t="str" cm="1">
        <f t="array" ref="G385">IFERROR(_xlfn._xlws.FILTER(_xlfn.ANCHORARRAY(B385),_xlfn.ANCHORARRAY(B385)&lt;&gt;0),"")</f>
        <v/>
      </c>
      <c r="J385">
        <f>EnterData!F389</f>
        <v>0</v>
      </c>
      <c r="K385" t="str" cm="1">
        <f t="array" ref="K385">IFERROR(IF(G385&lt;&gt;"",_xlfn.ANCHORARRAY(G385),IF(OR(J385=0,J385=""),TRANSPOSE(_xlfn.ANCHORARRAY(Make.Trt!AK$2)),TRANSPOSE(_xlfn._xlws.FILTER('Rot.Out'!Q:Q,('Rot.Out'!O:O=ED.LookUps!J385)*('Rot.Out'!V:V&lt;&gt;"Yes"))))),"Error please report")</f>
        <v>Error No Treatment Names Specified</v>
      </c>
      <c r="FU385" t="str" cm="1">
        <f t="array" ref="FU385">IFERROR(IF(J385=0,TRANSPOSE(_xlfn.ANCHORARRAY(Intercrop!AS$1)),TRANSPOSE(_xlfn._xlws.FILTER('Rot.Out'!Q:Q,('Rot.Out'!O:O=ED.LookUps!J385)*('Rot.Out'!V:V="Yes")))),"")</f>
        <v>None</v>
      </c>
    </row>
    <row r="386" spans="1:177" x14ac:dyDescent="0.5">
      <c r="A386">
        <f>EnterData!E390</f>
        <v>0</v>
      </c>
      <c r="B386" t="str" cm="1">
        <f t="array" ref="B386">IF(OR(A386="",A386=0),"",IFERROR(_xlfn._xlws.FILTER(Int.Out!C$2:F$32,Int.Out!B$2:B$32=ED.LookUps!A386),""))</f>
        <v/>
      </c>
      <c r="G386" t="str" cm="1">
        <f t="array" ref="G386">IFERROR(_xlfn._xlws.FILTER(_xlfn.ANCHORARRAY(B386),_xlfn.ANCHORARRAY(B386)&lt;&gt;0),"")</f>
        <v/>
      </c>
      <c r="J386">
        <f>EnterData!F390</f>
        <v>0</v>
      </c>
      <c r="K386" t="str" cm="1">
        <f t="array" ref="K386">IFERROR(IF(G386&lt;&gt;"",_xlfn.ANCHORARRAY(G386),IF(OR(J386=0,J386=""),TRANSPOSE(_xlfn.ANCHORARRAY(Make.Trt!AK$2)),TRANSPOSE(_xlfn._xlws.FILTER('Rot.Out'!Q:Q,('Rot.Out'!O:O=ED.LookUps!J386)*('Rot.Out'!V:V&lt;&gt;"Yes"))))),"Error please report")</f>
        <v>Error No Treatment Names Specified</v>
      </c>
      <c r="FU386" t="str" cm="1">
        <f t="array" ref="FU386">IFERROR(IF(J386=0,TRANSPOSE(_xlfn.ANCHORARRAY(Intercrop!AS$1)),TRANSPOSE(_xlfn._xlws.FILTER('Rot.Out'!Q:Q,('Rot.Out'!O:O=ED.LookUps!J386)*('Rot.Out'!V:V="Yes")))),"")</f>
        <v>None</v>
      </c>
    </row>
    <row r="387" spans="1:177" x14ac:dyDescent="0.5">
      <c r="A387">
        <f>EnterData!E391</f>
        <v>0</v>
      </c>
      <c r="B387" t="str" cm="1">
        <f t="array" ref="B387">IF(OR(A387="",A387=0),"",IFERROR(_xlfn._xlws.FILTER(Int.Out!C$2:F$32,Int.Out!B$2:B$32=ED.LookUps!A387),""))</f>
        <v/>
      </c>
      <c r="G387" t="str" cm="1">
        <f t="array" ref="G387">IFERROR(_xlfn._xlws.FILTER(_xlfn.ANCHORARRAY(B387),_xlfn.ANCHORARRAY(B387)&lt;&gt;0),"")</f>
        <v/>
      </c>
      <c r="J387">
        <f>EnterData!F391</f>
        <v>0</v>
      </c>
      <c r="K387" t="str" cm="1">
        <f t="array" ref="K387">IFERROR(IF(G387&lt;&gt;"",_xlfn.ANCHORARRAY(G387),IF(OR(J387=0,J387=""),TRANSPOSE(_xlfn.ANCHORARRAY(Make.Trt!AK$2)),TRANSPOSE(_xlfn._xlws.FILTER('Rot.Out'!Q:Q,('Rot.Out'!O:O=ED.LookUps!J387)*('Rot.Out'!V:V&lt;&gt;"Yes"))))),"Error please report")</f>
        <v>Error No Treatment Names Specified</v>
      </c>
      <c r="FU387" t="str" cm="1">
        <f t="array" ref="FU387">IFERROR(IF(J387=0,TRANSPOSE(_xlfn.ANCHORARRAY(Intercrop!AS$1)),TRANSPOSE(_xlfn._xlws.FILTER('Rot.Out'!Q:Q,('Rot.Out'!O:O=ED.LookUps!J387)*('Rot.Out'!V:V="Yes")))),"")</f>
        <v>None</v>
      </c>
    </row>
    <row r="388" spans="1:177" x14ac:dyDescent="0.5">
      <c r="A388">
        <f>EnterData!E392</f>
        <v>0</v>
      </c>
      <c r="B388" t="str" cm="1">
        <f t="array" ref="B388">IF(OR(A388="",A388=0),"",IFERROR(_xlfn._xlws.FILTER(Int.Out!C$2:F$32,Int.Out!B$2:B$32=ED.LookUps!A388),""))</f>
        <v/>
      </c>
      <c r="G388" t="str" cm="1">
        <f t="array" ref="G388">IFERROR(_xlfn._xlws.FILTER(_xlfn.ANCHORARRAY(B388),_xlfn.ANCHORARRAY(B388)&lt;&gt;0),"")</f>
        <v/>
      </c>
      <c r="J388">
        <f>EnterData!F392</f>
        <v>0</v>
      </c>
      <c r="K388" t="str" cm="1">
        <f t="array" ref="K388">IFERROR(IF(G388&lt;&gt;"",_xlfn.ANCHORARRAY(G388),IF(OR(J388=0,J388=""),TRANSPOSE(_xlfn.ANCHORARRAY(Make.Trt!AK$2)),TRANSPOSE(_xlfn._xlws.FILTER('Rot.Out'!Q:Q,('Rot.Out'!O:O=ED.LookUps!J388)*('Rot.Out'!V:V&lt;&gt;"Yes"))))),"Error please report")</f>
        <v>Error No Treatment Names Specified</v>
      </c>
      <c r="FU388" t="str" cm="1">
        <f t="array" ref="FU388">IFERROR(IF(J388=0,TRANSPOSE(_xlfn.ANCHORARRAY(Intercrop!AS$1)),TRANSPOSE(_xlfn._xlws.FILTER('Rot.Out'!Q:Q,('Rot.Out'!O:O=ED.LookUps!J388)*('Rot.Out'!V:V="Yes")))),"")</f>
        <v>None</v>
      </c>
    </row>
    <row r="389" spans="1:177" x14ac:dyDescent="0.5">
      <c r="A389">
        <f>EnterData!E393</f>
        <v>0</v>
      </c>
      <c r="B389" t="str" cm="1">
        <f t="array" ref="B389">IF(OR(A389="",A389=0),"",IFERROR(_xlfn._xlws.FILTER(Int.Out!C$2:F$32,Int.Out!B$2:B$32=ED.LookUps!A389),""))</f>
        <v/>
      </c>
      <c r="G389" t="str" cm="1">
        <f t="array" ref="G389">IFERROR(_xlfn._xlws.FILTER(_xlfn.ANCHORARRAY(B389),_xlfn.ANCHORARRAY(B389)&lt;&gt;0),"")</f>
        <v/>
      </c>
      <c r="J389">
        <f>EnterData!F393</f>
        <v>0</v>
      </c>
      <c r="K389" t="str" cm="1">
        <f t="array" ref="K389">IFERROR(IF(G389&lt;&gt;"",_xlfn.ANCHORARRAY(G389),IF(OR(J389=0,J389=""),TRANSPOSE(_xlfn.ANCHORARRAY(Make.Trt!AK$2)),TRANSPOSE(_xlfn._xlws.FILTER('Rot.Out'!Q:Q,('Rot.Out'!O:O=ED.LookUps!J389)*('Rot.Out'!V:V&lt;&gt;"Yes"))))),"Error please report")</f>
        <v>Error No Treatment Names Specified</v>
      </c>
      <c r="FU389" t="str" cm="1">
        <f t="array" ref="FU389">IFERROR(IF(J389=0,TRANSPOSE(_xlfn.ANCHORARRAY(Intercrop!AS$1)),TRANSPOSE(_xlfn._xlws.FILTER('Rot.Out'!Q:Q,('Rot.Out'!O:O=ED.LookUps!J389)*('Rot.Out'!V:V="Yes")))),"")</f>
        <v>None</v>
      </c>
    </row>
    <row r="390" spans="1:177" x14ac:dyDescent="0.5">
      <c r="A390">
        <f>EnterData!E394</f>
        <v>0</v>
      </c>
      <c r="B390" t="str" cm="1">
        <f t="array" ref="B390">IF(OR(A390="",A390=0),"",IFERROR(_xlfn._xlws.FILTER(Int.Out!C$2:F$32,Int.Out!B$2:B$32=ED.LookUps!A390),""))</f>
        <v/>
      </c>
      <c r="G390" t="str" cm="1">
        <f t="array" ref="G390">IFERROR(_xlfn._xlws.FILTER(_xlfn.ANCHORARRAY(B390),_xlfn.ANCHORARRAY(B390)&lt;&gt;0),"")</f>
        <v/>
      </c>
      <c r="J390">
        <f>EnterData!F394</f>
        <v>0</v>
      </c>
      <c r="K390" t="str" cm="1">
        <f t="array" ref="K390">IFERROR(IF(G390&lt;&gt;"",_xlfn.ANCHORARRAY(G390),IF(OR(J390=0,J390=""),TRANSPOSE(_xlfn.ANCHORARRAY(Make.Trt!AK$2)),TRANSPOSE(_xlfn._xlws.FILTER('Rot.Out'!Q:Q,('Rot.Out'!O:O=ED.LookUps!J390)*('Rot.Out'!V:V&lt;&gt;"Yes"))))),"Error please report")</f>
        <v>Error No Treatment Names Specified</v>
      </c>
      <c r="FU390" t="str" cm="1">
        <f t="array" ref="FU390">IFERROR(IF(J390=0,TRANSPOSE(_xlfn.ANCHORARRAY(Intercrop!AS$1)),TRANSPOSE(_xlfn._xlws.FILTER('Rot.Out'!Q:Q,('Rot.Out'!O:O=ED.LookUps!J390)*('Rot.Out'!V:V="Yes")))),"")</f>
        <v>None</v>
      </c>
    </row>
    <row r="391" spans="1:177" x14ac:dyDescent="0.5">
      <c r="A391">
        <f>EnterData!E395</f>
        <v>0</v>
      </c>
      <c r="B391" t="str" cm="1">
        <f t="array" ref="B391">IF(OR(A391="",A391=0),"",IFERROR(_xlfn._xlws.FILTER(Int.Out!C$2:F$32,Int.Out!B$2:B$32=ED.LookUps!A391),""))</f>
        <v/>
      </c>
      <c r="G391" t="str" cm="1">
        <f t="array" ref="G391">IFERROR(_xlfn._xlws.FILTER(_xlfn.ANCHORARRAY(B391),_xlfn.ANCHORARRAY(B391)&lt;&gt;0),"")</f>
        <v/>
      </c>
      <c r="J391">
        <f>EnterData!F395</f>
        <v>0</v>
      </c>
      <c r="K391" t="str" cm="1">
        <f t="array" ref="K391">IFERROR(IF(G391&lt;&gt;"",_xlfn.ANCHORARRAY(G391),IF(OR(J391=0,J391=""),TRANSPOSE(_xlfn.ANCHORARRAY(Make.Trt!AK$2)),TRANSPOSE(_xlfn._xlws.FILTER('Rot.Out'!Q:Q,('Rot.Out'!O:O=ED.LookUps!J391)*('Rot.Out'!V:V&lt;&gt;"Yes"))))),"Error please report")</f>
        <v>Error No Treatment Names Specified</v>
      </c>
      <c r="FU391" t="str" cm="1">
        <f t="array" ref="FU391">IFERROR(IF(J391=0,TRANSPOSE(_xlfn.ANCHORARRAY(Intercrop!AS$1)),TRANSPOSE(_xlfn._xlws.FILTER('Rot.Out'!Q:Q,('Rot.Out'!O:O=ED.LookUps!J391)*('Rot.Out'!V:V="Yes")))),"")</f>
        <v>None</v>
      </c>
    </row>
    <row r="392" spans="1:177" x14ac:dyDescent="0.5">
      <c r="A392">
        <f>EnterData!E396</f>
        <v>0</v>
      </c>
      <c r="B392" t="str" cm="1">
        <f t="array" ref="B392">IF(OR(A392="",A392=0),"",IFERROR(_xlfn._xlws.FILTER(Int.Out!C$2:F$32,Int.Out!B$2:B$32=ED.LookUps!A392),""))</f>
        <v/>
      </c>
      <c r="G392" t="str" cm="1">
        <f t="array" ref="G392">IFERROR(_xlfn._xlws.FILTER(_xlfn.ANCHORARRAY(B392),_xlfn.ANCHORARRAY(B392)&lt;&gt;0),"")</f>
        <v/>
      </c>
      <c r="J392">
        <f>EnterData!F396</f>
        <v>0</v>
      </c>
      <c r="K392" t="str" cm="1">
        <f t="array" ref="K392">IFERROR(IF(G392&lt;&gt;"",_xlfn.ANCHORARRAY(G392),IF(OR(J392=0,J392=""),TRANSPOSE(_xlfn.ANCHORARRAY(Make.Trt!AK$2)),TRANSPOSE(_xlfn._xlws.FILTER('Rot.Out'!Q:Q,('Rot.Out'!O:O=ED.LookUps!J392)*('Rot.Out'!V:V&lt;&gt;"Yes"))))),"Error please report")</f>
        <v>Error No Treatment Names Specified</v>
      </c>
      <c r="FU392" t="str" cm="1">
        <f t="array" ref="FU392">IFERROR(IF(J392=0,TRANSPOSE(_xlfn.ANCHORARRAY(Intercrop!AS$1)),TRANSPOSE(_xlfn._xlws.FILTER('Rot.Out'!Q:Q,('Rot.Out'!O:O=ED.LookUps!J392)*('Rot.Out'!V:V="Yes")))),"")</f>
        <v>None</v>
      </c>
    </row>
    <row r="393" spans="1:177" x14ac:dyDescent="0.5">
      <c r="A393">
        <f>EnterData!E397</f>
        <v>0</v>
      </c>
      <c r="B393" t="str" cm="1">
        <f t="array" ref="B393">IF(OR(A393="",A393=0),"",IFERROR(_xlfn._xlws.FILTER(Int.Out!C$2:F$32,Int.Out!B$2:B$32=ED.LookUps!A393),""))</f>
        <v/>
      </c>
      <c r="G393" t="str" cm="1">
        <f t="array" ref="G393">IFERROR(_xlfn._xlws.FILTER(_xlfn.ANCHORARRAY(B393),_xlfn.ANCHORARRAY(B393)&lt;&gt;0),"")</f>
        <v/>
      </c>
      <c r="J393">
        <f>EnterData!F397</f>
        <v>0</v>
      </c>
      <c r="K393" t="str" cm="1">
        <f t="array" ref="K393">IFERROR(IF(G393&lt;&gt;"",_xlfn.ANCHORARRAY(G393),IF(OR(J393=0,J393=""),TRANSPOSE(_xlfn.ANCHORARRAY(Make.Trt!AK$2)),TRANSPOSE(_xlfn._xlws.FILTER('Rot.Out'!Q:Q,('Rot.Out'!O:O=ED.LookUps!J393)*('Rot.Out'!V:V&lt;&gt;"Yes"))))),"Error please report")</f>
        <v>Error No Treatment Names Specified</v>
      </c>
      <c r="FU393" t="str" cm="1">
        <f t="array" ref="FU393">IFERROR(IF(J393=0,TRANSPOSE(_xlfn.ANCHORARRAY(Intercrop!AS$1)),TRANSPOSE(_xlfn._xlws.FILTER('Rot.Out'!Q:Q,('Rot.Out'!O:O=ED.LookUps!J393)*('Rot.Out'!V:V="Yes")))),"")</f>
        <v>None</v>
      </c>
    </row>
    <row r="394" spans="1:177" x14ac:dyDescent="0.5">
      <c r="A394">
        <f>EnterData!E398</f>
        <v>0</v>
      </c>
      <c r="B394" t="str" cm="1">
        <f t="array" ref="B394">IF(OR(A394="",A394=0),"",IFERROR(_xlfn._xlws.FILTER(Int.Out!C$2:F$32,Int.Out!B$2:B$32=ED.LookUps!A394),""))</f>
        <v/>
      </c>
      <c r="G394" t="str" cm="1">
        <f t="array" ref="G394">IFERROR(_xlfn._xlws.FILTER(_xlfn.ANCHORARRAY(B394),_xlfn.ANCHORARRAY(B394)&lt;&gt;0),"")</f>
        <v/>
      </c>
      <c r="J394">
        <f>EnterData!F398</f>
        <v>0</v>
      </c>
      <c r="K394" t="str" cm="1">
        <f t="array" ref="K394">IFERROR(IF(G394&lt;&gt;"",_xlfn.ANCHORARRAY(G394),IF(OR(J394=0,J394=""),TRANSPOSE(_xlfn.ANCHORARRAY(Make.Trt!AK$2)),TRANSPOSE(_xlfn._xlws.FILTER('Rot.Out'!Q:Q,('Rot.Out'!O:O=ED.LookUps!J394)*('Rot.Out'!V:V&lt;&gt;"Yes"))))),"Error please report")</f>
        <v>Error No Treatment Names Specified</v>
      </c>
      <c r="FU394" t="str" cm="1">
        <f t="array" ref="FU394">IFERROR(IF(J394=0,TRANSPOSE(_xlfn.ANCHORARRAY(Intercrop!AS$1)),TRANSPOSE(_xlfn._xlws.FILTER('Rot.Out'!Q:Q,('Rot.Out'!O:O=ED.LookUps!J394)*('Rot.Out'!V:V="Yes")))),"")</f>
        <v>None</v>
      </c>
    </row>
    <row r="395" spans="1:177" x14ac:dyDescent="0.5">
      <c r="A395">
        <f>EnterData!E399</f>
        <v>0</v>
      </c>
      <c r="B395" t="str" cm="1">
        <f t="array" ref="B395">IF(OR(A395="",A395=0),"",IFERROR(_xlfn._xlws.FILTER(Int.Out!C$2:F$32,Int.Out!B$2:B$32=ED.LookUps!A395),""))</f>
        <v/>
      </c>
      <c r="G395" t="str" cm="1">
        <f t="array" ref="G395">IFERROR(_xlfn._xlws.FILTER(_xlfn.ANCHORARRAY(B395),_xlfn.ANCHORARRAY(B395)&lt;&gt;0),"")</f>
        <v/>
      </c>
      <c r="J395">
        <f>EnterData!F399</f>
        <v>0</v>
      </c>
      <c r="K395" t="str" cm="1">
        <f t="array" ref="K395">IFERROR(IF(G395&lt;&gt;"",_xlfn.ANCHORARRAY(G395),IF(OR(J395=0,J395=""),TRANSPOSE(_xlfn.ANCHORARRAY(Make.Trt!AK$2)),TRANSPOSE(_xlfn._xlws.FILTER('Rot.Out'!Q:Q,('Rot.Out'!O:O=ED.LookUps!J395)*('Rot.Out'!V:V&lt;&gt;"Yes"))))),"Error please report")</f>
        <v>Error No Treatment Names Specified</v>
      </c>
      <c r="FU395" t="str" cm="1">
        <f t="array" ref="FU395">IFERROR(IF(J395=0,TRANSPOSE(_xlfn.ANCHORARRAY(Intercrop!AS$1)),TRANSPOSE(_xlfn._xlws.FILTER('Rot.Out'!Q:Q,('Rot.Out'!O:O=ED.LookUps!J395)*('Rot.Out'!V:V="Yes")))),"")</f>
        <v>None</v>
      </c>
    </row>
    <row r="396" spans="1:177" x14ac:dyDescent="0.5">
      <c r="A396">
        <f>EnterData!E400</f>
        <v>0</v>
      </c>
      <c r="B396" t="str" cm="1">
        <f t="array" ref="B396">IF(OR(A396="",A396=0),"",IFERROR(_xlfn._xlws.FILTER(Int.Out!C$2:F$32,Int.Out!B$2:B$32=ED.LookUps!A396),""))</f>
        <v/>
      </c>
      <c r="G396" t="str" cm="1">
        <f t="array" ref="G396">IFERROR(_xlfn._xlws.FILTER(_xlfn.ANCHORARRAY(B396),_xlfn.ANCHORARRAY(B396)&lt;&gt;0),"")</f>
        <v/>
      </c>
      <c r="J396">
        <f>EnterData!F400</f>
        <v>0</v>
      </c>
      <c r="K396" t="str" cm="1">
        <f t="array" ref="K396">IFERROR(IF(G396&lt;&gt;"",_xlfn.ANCHORARRAY(G396),IF(OR(J396=0,J396=""),TRANSPOSE(_xlfn.ANCHORARRAY(Make.Trt!AK$2)),TRANSPOSE(_xlfn._xlws.FILTER('Rot.Out'!Q:Q,('Rot.Out'!O:O=ED.LookUps!J396)*('Rot.Out'!V:V&lt;&gt;"Yes"))))),"Error please report")</f>
        <v>Error No Treatment Names Specified</v>
      </c>
      <c r="FU396" t="str" cm="1">
        <f t="array" ref="FU396">IFERROR(IF(J396=0,TRANSPOSE(_xlfn.ANCHORARRAY(Intercrop!AS$1)),TRANSPOSE(_xlfn._xlws.FILTER('Rot.Out'!Q:Q,('Rot.Out'!O:O=ED.LookUps!J396)*('Rot.Out'!V:V="Yes")))),"")</f>
        <v>None</v>
      </c>
    </row>
    <row r="397" spans="1:177" x14ac:dyDescent="0.5">
      <c r="A397">
        <f>EnterData!E401</f>
        <v>0</v>
      </c>
      <c r="B397" t="str" cm="1">
        <f t="array" ref="B397">IF(OR(A397="",A397=0),"",IFERROR(_xlfn._xlws.FILTER(Int.Out!C$2:F$32,Int.Out!B$2:B$32=ED.LookUps!A397),""))</f>
        <v/>
      </c>
      <c r="G397" t="str" cm="1">
        <f t="array" ref="G397">IFERROR(_xlfn._xlws.FILTER(_xlfn.ANCHORARRAY(B397),_xlfn.ANCHORARRAY(B397)&lt;&gt;0),"")</f>
        <v/>
      </c>
      <c r="J397">
        <f>EnterData!F401</f>
        <v>0</v>
      </c>
      <c r="K397" t="str" cm="1">
        <f t="array" ref="K397">IFERROR(IF(G397&lt;&gt;"",_xlfn.ANCHORARRAY(G397),IF(OR(J397=0,J397=""),TRANSPOSE(_xlfn.ANCHORARRAY(Make.Trt!AK$2)),TRANSPOSE(_xlfn._xlws.FILTER('Rot.Out'!Q:Q,('Rot.Out'!O:O=ED.LookUps!J397)*('Rot.Out'!V:V&lt;&gt;"Yes"))))),"Error please report")</f>
        <v>Error No Treatment Names Specified</v>
      </c>
      <c r="FU397" t="str" cm="1">
        <f t="array" ref="FU397">IFERROR(IF(J397=0,TRANSPOSE(_xlfn.ANCHORARRAY(Intercrop!AS$1)),TRANSPOSE(_xlfn._xlws.FILTER('Rot.Out'!Q:Q,('Rot.Out'!O:O=ED.LookUps!J397)*('Rot.Out'!V:V="Yes")))),"")</f>
        <v>None</v>
      </c>
    </row>
    <row r="398" spans="1:177" x14ac:dyDescent="0.5">
      <c r="A398">
        <f>EnterData!E402</f>
        <v>0</v>
      </c>
      <c r="B398" t="str" cm="1">
        <f t="array" ref="B398">IF(OR(A398="",A398=0),"",IFERROR(_xlfn._xlws.FILTER(Int.Out!C$2:F$32,Int.Out!B$2:B$32=ED.LookUps!A398),""))</f>
        <v/>
      </c>
      <c r="G398" t="str" cm="1">
        <f t="array" ref="G398">IFERROR(_xlfn._xlws.FILTER(_xlfn.ANCHORARRAY(B398),_xlfn.ANCHORARRAY(B398)&lt;&gt;0),"")</f>
        <v/>
      </c>
      <c r="J398">
        <f>EnterData!F402</f>
        <v>0</v>
      </c>
      <c r="K398" t="str" cm="1">
        <f t="array" ref="K398">IFERROR(IF(G398&lt;&gt;"",_xlfn.ANCHORARRAY(G398),IF(OR(J398=0,J398=""),TRANSPOSE(_xlfn.ANCHORARRAY(Make.Trt!AK$2)),TRANSPOSE(_xlfn._xlws.FILTER('Rot.Out'!Q:Q,('Rot.Out'!O:O=ED.LookUps!J398)*('Rot.Out'!V:V&lt;&gt;"Yes"))))),"Error please report")</f>
        <v>Error No Treatment Names Specified</v>
      </c>
      <c r="FU398" t="str" cm="1">
        <f t="array" ref="FU398">IFERROR(IF(J398=0,TRANSPOSE(_xlfn.ANCHORARRAY(Intercrop!AS$1)),TRANSPOSE(_xlfn._xlws.FILTER('Rot.Out'!Q:Q,('Rot.Out'!O:O=ED.LookUps!J398)*('Rot.Out'!V:V="Yes")))),"")</f>
        <v>None</v>
      </c>
    </row>
    <row r="399" spans="1:177" x14ac:dyDescent="0.5">
      <c r="A399">
        <f>EnterData!E403</f>
        <v>0</v>
      </c>
      <c r="B399" t="str" cm="1">
        <f t="array" ref="B399">IF(OR(A399="",A399=0),"",IFERROR(_xlfn._xlws.FILTER(Int.Out!C$2:F$32,Int.Out!B$2:B$32=ED.LookUps!A399),""))</f>
        <v/>
      </c>
      <c r="G399" t="str" cm="1">
        <f t="array" ref="G399">IFERROR(_xlfn._xlws.FILTER(_xlfn.ANCHORARRAY(B399),_xlfn.ANCHORARRAY(B399)&lt;&gt;0),"")</f>
        <v/>
      </c>
      <c r="J399">
        <f>EnterData!F403</f>
        <v>0</v>
      </c>
      <c r="K399" t="str" cm="1">
        <f t="array" ref="K399">IFERROR(IF(G399&lt;&gt;"",_xlfn.ANCHORARRAY(G399),IF(OR(J399=0,J399=""),TRANSPOSE(_xlfn.ANCHORARRAY(Make.Trt!AK$2)),TRANSPOSE(_xlfn._xlws.FILTER('Rot.Out'!Q:Q,('Rot.Out'!O:O=ED.LookUps!J399)*('Rot.Out'!V:V&lt;&gt;"Yes"))))),"Error please report")</f>
        <v>Error No Treatment Names Specified</v>
      </c>
      <c r="FU399" t="str" cm="1">
        <f t="array" ref="FU399">IFERROR(IF(J399=0,TRANSPOSE(_xlfn.ANCHORARRAY(Intercrop!AS$1)),TRANSPOSE(_xlfn._xlws.FILTER('Rot.Out'!Q:Q,('Rot.Out'!O:O=ED.LookUps!J399)*('Rot.Out'!V:V="Yes")))),"")</f>
        <v>None</v>
      </c>
    </row>
    <row r="400" spans="1:177" x14ac:dyDescent="0.5">
      <c r="A400">
        <f>EnterData!E404</f>
        <v>0</v>
      </c>
      <c r="B400" t="str" cm="1">
        <f t="array" ref="B400">IF(OR(A400="",A400=0),"",IFERROR(_xlfn._xlws.FILTER(Int.Out!C$2:F$32,Int.Out!B$2:B$32=ED.LookUps!A400),""))</f>
        <v/>
      </c>
      <c r="G400" t="str" cm="1">
        <f t="array" ref="G400">IFERROR(_xlfn._xlws.FILTER(_xlfn.ANCHORARRAY(B400),_xlfn.ANCHORARRAY(B400)&lt;&gt;0),"")</f>
        <v/>
      </c>
      <c r="J400">
        <f>EnterData!F404</f>
        <v>0</v>
      </c>
      <c r="K400" t="str" cm="1">
        <f t="array" ref="K400">IFERROR(IF(G400&lt;&gt;"",_xlfn.ANCHORARRAY(G400),IF(OR(J400=0,J400=""),TRANSPOSE(_xlfn.ANCHORARRAY(Make.Trt!AK$2)),TRANSPOSE(_xlfn._xlws.FILTER('Rot.Out'!Q:Q,('Rot.Out'!O:O=ED.LookUps!J400)*('Rot.Out'!V:V&lt;&gt;"Yes"))))),"Error please report")</f>
        <v>Error No Treatment Names Specified</v>
      </c>
      <c r="FU400" t="str" cm="1">
        <f t="array" ref="FU400">IFERROR(IF(J400=0,TRANSPOSE(_xlfn.ANCHORARRAY(Intercrop!AS$1)),TRANSPOSE(_xlfn._xlws.FILTER('Rot.Out'!Q:Q,('Rot.Out'!O:O=ED.LookUps!J400)*('Rot.Out'!V:V="Yes")))),"")</f>
        <v>None</v>
      </c>
    </row>
    <row r="401" spans="1:177" x14ac:dyDescent="0.5">
      <c r="A401">
        <f>EnterData!E405</f>
        <v>0</v>
      </c>
      <c r="B401" t="str" cm="1">
        <f t="array" ref="B401">IF(OR(A401="",A401=0),"",IFERROR(_xlfn._xlws.FILTER(Int.Out!C$2:F$32,Int.Out!B$2:B$32=ED.LookUps!A401),""))</f>
        <v/>
      </c>
      <c r="G401" t="str" cm="1">
        <f t="array" ref="G401">IFERROR(_xlfn._xlws.FILTER(_xlfn.ANCHORARRAY(B401),_xlfn.ANCHORARRAY(B401)&lt;&gt;0),"")</f>
        <v/>
      </c>
      <c r="J401">
        <f>EnterData!F405</f>
        <v>0</v>
      </c>
      <c r="K401" t="str" cm="1">
        <f t="array" ref="K401">IFERROR(IF(G401&lt;&gt;"",_xlfn.ANCHORARRAY(G401),IF(OR(J401=0,J401=""),TRANSPOSE(_xlfn.ANCHORARRAY(Make.Trt!AK$2)),TRANSPOSE(_xlfn._xlws.FILTER('Rot.Out'!Q:Q,('Rot.Out'!O:O=ED.LookUps!J401)*('Rot.Out'!V:V&lt;&gt;"Yes"))))),"Error please report")</f>
        <v>Error No Treatment Names Specified</v>
      </c>
      <c r="FU401" t="str" cm="1">
        <f t="array" ref="FU401">IFERROR(IF(J401=0,TRANSPOSE(_xlfn.ANCHORARRAY(Intercrop!AS$1)),TRANSPOSE(_xlfn._xlws.FILTER('Rot.Out'!Q:Q,('Rot.Out'!O:O=ED.LookUps!J401)*('Rot.Out'!V:V="Yes")))),"")</f>
        <v>None</v>
      </c>
    </row>
    <row r="402" spans="1:177" x14ac:dyDescent="0.5">
      <c r="A402">
        <f>EnterData!E406</f>
        <v>0</v>
      </c>
      <c r="B402" t="str" cm="1">
        <f t="array" ref="B402">IF(OR(A402="",A402=0),"",IFERROR(_xlfn._xlws.FILTER(Int.Out!C$2:F$32,Int.Out!B$2:B$32=ED.LookUps!A402),""))</f>
        <v/>
      </c>
      <c r="G402" t="str" cm="1">
        <f t="array" ref="G402">IFERROR(_xlfn._xlws.FILTER(_xlfn.ANCHORARRAY(B402),_xlfn.ANCHORARRAY(B402)&lt;&gt;0),"")</f>
        <v/>
      </c>
      <c r="J402">
        <f>EnterData!F406</f>
        <v>0</v>
      </c>
      <c r="K402" t="str" cm="1">
        <f t="array" ref="K402">IFERROR(IF(G402&lt;&gt;"",_xlfn.ANCHORARRAY(G402),IF(OR(J402=0,J402=""),TRANSPOSE(_xlfn.ANCHORARRAY(Make.Trt!AK$2)),TRANSPOSE(_xlfn._xlws.FILTER('Rot.Out'!Q:Q,('Rot.Out'!O:O=ED.LookUps!J402)*('Rot.Out'!V:V&lt;&gt;"Yes"))))),"Error please report")</f>
        <v>Error No Treatment Names Specified</v>
      </c>
      <c r="FU402" t="str" cm="1">
        <f t="array" ref="FU402">IFERROR(IF(J402=0,TRANSPOSE(_xlfn.ANCHORARRAY(Intercrop!AS$1)),TRANSPOSE(_xlfn._xlws.FILTER('Rot.Out'!Q:Q,('Rot.Out'!O:O=ED.LookUps!J402)*('Rot.Out'!V:V="Yes")))),"")</f>
        <v>None</v>
      </c>
    </row>
    <row r="403" spans="1:177" x14ac:dyDescent="0.5">
      <c r="A403">
        <f>EnterData!E407</f>
        <v>0</v>
      </c>
      <c r="B403" t="str" cm="1">
        <f t="array" ref="B403">IF(OR(A403="",A403=0),"",IFERROR(_xlfn._xlws.FILTER(Int.Out!C$2:F$32,Int.Out!B$2:B$32=ED.LookUps!A403),""))</f>
        <v/>
      </c>
      <c r="G403" t="str" cm="1">
        <f t="array" ref="G403">IFERROR(_xlfn._xlws.FILTER(_xlfn.ANCHORARRAY(B403),_xlfn.ANCHORARRAY(B403)&lt;&gt;0),"")</f>
        <v/>
      </c>
      <c r="J403">
        <f>EnterData!F407</f>
        <v>0</v>
      </c>
      <c r="K403" t="str" cm="1">
        <f t="array" ref="K403">IFERROR(IF(G403&lt;&gt;"",_xlfn.ANCHORARRAY(G403),IF(OR(J403=0,J403=""),TRANSPOSE(_xlfn.ANCHORARRAY(Make.Trt!AK$2)),TRANSPOSE(_xlfn._xlws.FILTER('Rot.Out'!Q:Q,('Rot.Out'!O:O=ED.LookUps!J403)*('Rot.Out'!V:V&lt;&gt;"Yes"))))),"Error please report")</f>
        <v>Error No Treatment Names Specified</v>
      </c>
      <c r="FU403" t="str" cm="1">
        <f t="array" ref="FU403">IFERROR(IF(J403=0,TRANSPOSE(_xlfn.ANCHORARRAY(Intercrop!AS$1)),TRANSPOSE(_xlfn._xlws.FILTER('Rot.Out'!Q:Q,('Rot.Out'!O:O=ED.LookUps!J403)*('Rot.Out'!V:V="Yes")))),"")</f>
        <v>None</v>
      </c>
    </row>
    <row r="404" spans="1:177" x14ac:dyDescent="0.5">
      <c r="A404">
        <f>EnterData!E408</f>
        <v>0</v>
      </c>
      <c r="B404" t="str" cm="1">
        <f t="array" ref="B404">IF(OR(A404="",A404=0),"",IFERROR(_xlfn._xlws.FILTER(Int.Out!C$2:F$32,Int.Out!B$2:B$32=ED.LookUps!A404),""))</f>
        <v/>
      </c>
      <c r="G404" t="str" cm="1">
        <f t="array" ref="G404">IFERROR(_xlfn._xlws.FILTER(_xlfn.ANCHORARRAY(B404),_xlfn.ANCHORARRAY(B404)&lt;&gt;0),"")</f>
        <v/>
      </c>
      <c r="J404">
        <f>EnterData!F408</f>
        <v>0</v>
      </c>
      <c r="K404" t="str" cm="1">
        <f t="array" ref="K404">IFERROR(IF(G404&lt;&gt;"",_xlfn.ANCHORARRAY(G404),IF(OR(J404=0,J404=""),TRANSPOSE(_xlfn.ANCHORARRAY(Make.Trt!AK$2)),TRANSPOSE(_xlfn._xlws.FILTER('Rot.Out'!Q:Q,('Rot.Out'!O:O=ED.LookUps!J404)*('Rot.Out'!V:V&lt;&gt;"Yes"))))),"Error please report")</f>
        <v>Error No Treatment Names Specified</v>
      </c>
      <c r="FU404" t="str" cm="1">
        <f t="array" ref="FU404">IFERROR(IF(J404=0,TRANSPOSE(_xlfn.ANCHORARRAY(Intercrop!AS$1)),TRANSPOSE(_xlfn._xlws.FILTER('Rot.Out'!Q:Q,('Rot.Out'!O:O=ED.LookUps!J404)*('Rot.Out'!V:V="Yes")))),"")</f>
        <v>None</v>
      </c>
    </row>
    <row r="405" spans="1:177" x14ac:dyDescent="0.5">
      <c r="A405">
        <f>EnterData!E409</f>
        <v>0</v>
      </c>
      <c r="B405" t="str" cm="1">
        <f t="array" ref="B405">IF(OR(A405="",A405=0),"",IFERROR(_xlfn._xlws.FILTER(Int.Out!C$2:F$32,Int.Out!B$2:B$32=ED.LookUps!A405),""))</f>
        <v/>
      </c>
      <c r="G405" t="str" cm="1">
        <f t="array" ref="G405">IFERROR(_xlfn._xlws.FILTER(_xlfn.ANCHORARRAY(B405),_xlfn.ANCHORARRAY(B405)&lt;&gt;0),"")</f>
        <v/>
      </c>
      <c r="J405">
        <f>EnterData!F409</f>
        <v>0</v>
      </c>
      <c r="K405" t="str" cm="1">
        <f t="array" ref="K405">IFERROR(IF(G405&lt;&gt;"",_xlfn.ANCHORARRAY(G405),IF(OR(J405=0,J405=""),TRANSPOSE(_xlfn.ANCHORARRAY(Make.Trt!AK$2)),TRANSPOSE(_xlfn._xlws.FILTER('Rot.Out'!Q:Q,('Rot.Out'!O:O=ED.LookUps!J405)*('Rot.Out'!V:V&lt;&gt;"Yes"))))),"Error please report")</f>
        <v>Error No Treatment Names Specified</v>
      </c>
      <c r="FU405" t="str" cm="1">
        <f t="array" ref="FU405">IFERROR(IF(J405=0,TRANSPOSE(_xlfn.ANCHORARRAY(Intercrop!AS$1)),TRANSPOSE(_xlfn._xlws.FILTER('Rot.Out'!Q:Q,('Rot.Out'!O:O=ED.LookUps!J405)*('Rot.Out'!V:V="Yes")))),"")</f>
        <v>None</v>
      </c>
    </row>
    <row r="406" spans="1:177" x14ac:dyDescent="0.5">
      <c r="A406">
        <f>EnterData!E410</f>
        <v>0</v>
      </c>
      <c r="B406" t="str" cm="1">
        <f t="array" ref="B406">IF(OR(A406="",A406=0),"",IFERROR(_xlfn._xlws.FILTER(Int.Out!C$2:F$32,Int.Out!B$2:B$32=ED.LookUps!A406),""))</f>
        <v/>
      </c>
      <c r="G406" t="str" cm="1">
        <f t="array" ref="G406">IFERROR(_xlfn._xlws.FILTER(_xlfn.ANCHORARRAY(B406),_xlfn.ANCHORARRAY(B406)&lt;&gt;0),"")</f>
        <v/>
      </c>
      <c r="J406">
        <f>EnterData!F410</f>
        <v>0</v>
      </c>
      <c r="K406" t="str" cm="1">
        <f t="array" ref="K406">IFERROR(IF(G406&lt;&gt;"",_xlfn.ANCHORARRAY(G406),IF(OR(J406=0,J406=""),TRANSPOSE(_xlfn.ANCHORARRAY(Make.Trt!AK$2)),TRANSPOSE(_xlfn._xlws.FILTER('Rot.Out'!Q:Q,('Rot.Out'!O:O=ED.LookUps!J406)*('Rot.Out'!V:V&lt;&gt;"Yes"))))),"Error please report")</f>
        <v>Error No Treatment Names Specified</v>
      </c>
      <c r="FU406" t="str" cm="1">
        <f t="array" ref="FU406">IFERROR(IF(J406=0,TRANSPOSE(_xlfn.ANCHORARRAY(Intercrop!AS$1)),TRANSPOSE(_xlfn._xlws.FILTER('Rot.Out'!Q:Q,('Rot.Out'!O:O=ED.LookUps!J406)*('Rot.Out'!V:V="Yes")))),"")</f>
        <v>None</v>
      </c>
    </row>
    <row r="407" spans="1:177" x14ac:dyDescent="0.5">
      <c r="A407">
        <f>EnterData!E411</f>
        <v>0</v>
      </c>
      <c r="B407" t="str" cm="1">
        <f t="array" ref="B407">IF(OR(A407="",A407=0),"",IFERROR(_xlfn._xlws.FILTER(Int.Out!C$2:F$32,Int.Out!B$2:B$32=ED.LookUps!A407),""))</f>
        <v/>
      </c>
      <c r="G407" t="str" cm="1">
        <f t="array" ref="G407">IFERROR(_xlfn._xlws.FILTER(_xlfn.ANCHORARRAY(B407),_xlfn.ANCHORARRAY(B407)&lt;&gt;0),"")</f>
        <v/>
      </c>
      <c r="J407">
        <f>EnterData!F411</f>
        <v>0</v>
      </c>
      <c r="K407" t="str" cm="1">
        <f t="array" ref="K407">IFERROR(IF(G407&lt;&gt;"",_xlfn.ANCHORARRAY(G407),IF(OR(J407=0,J407=""),TRANSPOSE(_xlfn.ANCHORARRAY(Make.Trt!AK$2)),TRANSPOSE(_xlfn._xlws.FILTER('Rot.Out'!Q:Q,('Rot.Out'!O:O=ED.LookUps!J407)*('Rot.Out'!V:V&lt;&gt;"Yes"))))),"Error please report")</f>
        <v>Error No Treatment Names Specified</v>
      </c>
      <c r="FU407" t="str" cm="1">
        <f t="array" ref="FU407">IFERROR(IF(J407=0,TRANSPOSE(_xlfn.ANCHORARRAY(Intercrop!AS$1)),TRANSPOSE(_xlfn._xlws.FILTER('Rot.Out'!Q:Q,('Rot.Out'!O:O=ED.LookUps!J407)*('Rot.Out'!V:V="Yes")))),"")</f>
        <v>None</v>
      </c>
    </row>
    <row r="408" spans="1:177" x14ac:dyDescent="0.5">
      <c r="A408">
        <f>EnterData!E412</f>
        <v>0</v>
      </c>
      <c r="B408" t="str" cm="1">
        <f t="array" ref="B408">IF(OR(A408="",A408=0),"",IFERROR(_xlfn._xlws.FILTER(Int.Out!C$2:F$32,Int.Out!B$2:B$32=ED.LookUps!A408),""))</f>
        <v/>
      </c>
      <c r="G408" t="str" cm="1">
        <f t="array" ref="G408">IFERROR(_xlfn._xlws.FILTER(_xlfn.ANCHORARRAY(B408),_xlfn.ANCHORARRAY(B408)&lt;&gt;0),"")</f>
        <v/>
      </c>
      <c r="J408">
        <f>EnterData!F412</f>
        <v>0</v>
      </c>
      <c r="K408" t="str" cm="1">
        <f t="array" ref="K408">IFERROR(IF(G408&lt;&gt;"",_xlfn.ANCHORARRAY(G408),IF(OR(J408=0,J408=""),TRANSPOSE(_xlfn.ANCHORARRAY(Make.Trt!AK$2)),TRANSPOSE(_xlfn._xlws.FILTER('Rot.Out'!Q:Q,('Rot.Out'!O:O=ED.LookUps!J408)*('Rot.Out'!V:V&lt;&gt;"Yes"))))),"Error please report")</f>
        <v>Error No Treatment Names Specified</v>
      </c>
      <c r="FU408" t="str" cm="1">
        <f t="array" ref="FU408">IFERROR(IF(J408=0,TRANSPOSE(_xlfn.ANCHORARRAY(Intercrop!AS$1)),TRANSPOSE(_xlfn._xlws.FILTER('Rot.Out'!Q:Q,('Rot.Out'!O:O=ED.LookUps!J408)*('Rot.Out'!V:V="Yes")))),"")</f>
        <v>None</v>
      </c>
    </row>
    <row r="409" spans="1:177" x14ac:dyDescent="0.5">
      <c r="A409">
        <f>EnterData!E413</f>
        <v>0</v>
      </c>
      <c r="B409" t="str" cm="1">
        <f t="array" ref="B409">IF(OR(A409="",A409=0),"",IFERROR(_xlfn._xlws.FILTER(Int.Out!C$2:F$32,Int.Out!B$2:B$32=ED.LookUps!A409),""))</f>
        <v/>
      </c>
      <c r="G409" t="str" cm="1">
        <f t="array" ref="G409">IFERROR(_xlfn._xlws.FILTER(_xlfn.ANCHORARRAY(B409),_xlfn.ANCHORARRAY(B409)&lt;&gt;0),"")</f>
        <v/>
      </c>
      <c r="J409">
        <f>EnterData!F413</f>
        <v>0</v>
      </c>
      <c r="K409" t="str" cm="1">
        <f t="array" ref="K409">IFERROR(IF(G409&lt;&gt;"",_xlfn.ANCHORARRAY(G409),IF(OR(J409=0,J409=""),TRANSPOSE(_xlfn.ANCHORARRAY(Make.Trt!AK$2)),TRANSPOSE(_xlfn._xlws.FILTER('Rot.Out'!Q:Q,('Rot.Out'!O:O=ED.LookUps!J409)*('Rot.Out'!V:V&lt;&gt;"Yes"))))),"Error please report")</f>
        <v>Error No Treatment Names Specified</v>
      </c>
      <c r="FU409" t="str" cm="1">
        <f t="array" ref="FU409">IFERROR(IF(J409=0,TRANSPOSE(_xlfn.ANCHORARRAY(Intercrop!AS$1)),TRANSPOSE(_xlfn._xlws.FILTER('Rot.Out'!Q:Q,('Rot.Out'!O:O=ED.LookUps!J409)*('Rot.Out'!V:V="Yes")))),"")</f>
        <v>None</v>
      </c>
    </row>
    <row r="410" spans="1:177" x14ac:dyDescent="0.5">
      <c r="A410">
        <f>EnterData!E414</f>
        <v>0</v>
      </c>
      <c r="B410" t="str" cm="1">
        <f t="array" ref="B410">IF(OR(A410="",A410=0),"",IFERROR(_xlfn._xlws.FILTER(Int.Out!C$2:F$32,Int.Out!B$2:B$32=ED.LookUps!A410),""))</f>
        <v/>
      </c>
      <c r="G410" t="str" cm="1">
        <f t="array" ref="G410">IFERROR(_xlfn._xlws.FILTER(_xlfn.ANCHORARRAY(B410),_xlfn.ANCHORARRAY(B410)&lt;&gt;0),"")</f>
        <v/>
      </c>
      <c r="J410">
        <f>EnterData!F414</f>
        <v>0</v>
      </c>
      <c r="K410" t="str" cm="1">
        <f t="array" ref="K410">IFERROR(IF(G410&lt;&gt;"",_xlfn.ANCHORARRAY(G410),IF(OR(J410=0,J410=""),TRANSPOSE(_xlfn.ANCHORARRAY(Make.Trt!AK$2)),TRANSPOSE(_xlfn._xlws.FILTER('Rot.Out'!Q:Q,('Rot.Out'!O:O=ED.LookUps!J410)*('Rot.Out'!V:V&lt;&gt;"Yes"))))),"Error please report")</f>
        <v>Error No Treatment Names Specified</v>
      </c>
      <c r="FU410" t="str" cm="1">
        <f t="array" ref="FU410">IFERROR(IF(J410=0,TRANSPOSE(_xlfn.ANCHORARRAY(Intercrop!AS$1)),TRANSPOSE(_xlfn._xlws.FILTER('Rot.Out'!Q:Q,('Rot.Out'!O:O=ED.LookUps!J410)*('Rot.Out'!V:V="Yes")))),"")</f>
        <v>None</v>
      </c>
    </row>
    <row r="411" spans="1:177" x14ac:dyDescent="0.5">
      <c r="A411">
        <f>EnterData!E415</f>
        <v>0</v>
      </c>
      <c r="B411" t="str" cm="1">
        <f t="array" ref="B411">IF(OR(A411="",A411=0),"",IFERROR(_xlfn._xlws.FILTER(Int.Out!C$2:F$32,Int.Out!B$2:B$32=ED.LookUps!A411),""))</f>
        <v/>
      </c>
      <c r="G411" t="str" cm="1">
        <f t="array" ref="G411">IFERROR(_xlfn._xlws.FILTER(_xlfn.ANCHORARRAY(B411),_xlfn.ANCHORARRAY(B411)&lt;&gt;0),"")</f>
        <v/>
      </c>
      <c r="J411">
        <f>EnterData!F415</f>
        <v>0</v>
      </c>
      <c r="K411" t="str" cm="1">
        <f t="array" ref="K411">IFERROR(IF(G411&lt;&gt;"",_xlfn.ANCHORARRAY(G411),IF(OR(J411=0,J411=""),TRANSPOSE(_xlfn.ANCHORARRAY(Make.Trt!AK$2)),TRANSPOSE(_xlfn._xlws.FILTER('Rot.Out'!Q:Q,('Rot.Out'!O:O=ED.LookUps!J411)*('Rot.Out'!V:V&lt;&gt;"Yes"))))),"Error please report")</f>
        <v>Error No Treatment Names Specified</v>
      </c>
      <c r="FU411" t="str" cm="1">
        <f t="array" ref="FU411">IFERROR(IF(J411=0,TRANSPOSE(_xlfn.ANCHORARRAY(Intercrop!AS$1)),TRANSPOSE(_xlfn._xlws.FILTER('Rot.Out'!Q:Q,('Rot.Out'!O:O=ED.LookUps!J411)*('Rot.Out'!V:V="Yes")))),"")</f>
        <v>None</v>
      </c>
    </row>
    <row r="412" spans="1:177" x14ac:dyDescent="0.5">
      <c r="A412">
        <f>EnterData!E416</f>
        <v>0</v>
      </c>
      <c r="B412" t="str" cm="1">
        <f t="array" ref="B412">IF(OR(A412="",A412=0),"",IFERROR(_xlfn._xlws.FILTER(Int.Out!C$2:F$32,Int.Out!B$2:B$32=ED.LookUps!A412),""))</f>
        <v/>
      </c>
      <c r="G412" t="str" cm="1">
        <f t="array" ref="G412">IFERROR(_xlfn._xlws.FILTER(_xlfn.ANCHORARRAY(B412),_xlfn.ANCHORARRAY(B412)&lt;&gt;0),"")</f>
        <v/>
      </c>
      <c r="J412">
        <f>EnterData!F416</f>
        <v>0</v>
      </c>
      <c r="K412" t="str" cm="1">
        <f t="array" ref="K412">IFERROR(IF(G412&lt;&gt;"",_xlfn.ANCHORARRAY(G412),IF(OR(J412=0,J412=""),TRANSPOSE(_xlfn.ANCHORARRAY(Make.Trt!AK$2)),TRANSPOSE(_xlfn._xlws.FILTER('Rot.Out'!Q:Q,('Rot.Out'!O:O=ED.LookUps!J412)*('Rot.Out'!V:V&lt;&gt;"Yes"))))),"Error please report")</f>
        <v>Error No Treatment Names Specified</v>
      </c>
      <c r="FU412" t="str" cm="1">
        <f t="array" ref="FU412">IFERROR(IF(J412=0,TRANSPOSE(_xlfn.ANCHORARRAY(Intercrop!AS$1)),TRANSPOSE(_xlfn._xlws.FILTER('Rot.Out'!Q:Q,('Rot.Out'!O:O=ED.LookUps!J412)*('Rot.Out'!V:V="Yes")))),"")</f>
        <v>None</v>
      </c>
    </row>
    <row r="413" spans="1:177" x14ac:dyDescent="0.5">
      <c r="A413">
        <f>EnterData!E417</f>
        <v>0</v>
      </c>
      <c r="B413" t="str" cm="1">
        <f t="array" ref="B413">IF(OR(A413="",A413=0),"",IFERROR(_xlfn._xlws.FILTER(Int.Out!C$2:F$32,Int.Out!B$2:B$32=ED.LookUps!A413),""))</f>
        <v/>
      </c>
      <c r="G413" t="str" cm="1">
        <f t="array" ref="G413">IFERROR(_xlfn._xlws.FILTER(_xlfn.ANCHORARRAY(B413),_xlfn.ANCHORARRAY(B413)&lt;&gt;0),"")</f>
        <v/>
      </c>
      <c r="J413">
        <f>EnterData!F417</f>
        <v>0</v>
      </c>
      <c r="K413" t="str" cm="1">
        <f t="array" ref="K413">IFERROR(IF(G413&lt;&gt;"",_xlfn.ANCHORARRAY(G413),IF(OR(J413=0,J413=""),TRANSPOSE(_xlfn.ANCHORARRAY(Make.Trt!AK$2)),TRANSPOSE(_xlfn._xlws.FILTER('Rot.Out'!Q:Q,('Rot.Out'!O:O=ED.LookUps!J413)*('Rot.Out'!V:V&lt;&gt;"Yes"))))),"Error please report")</f>
        <v>Error No Treatment Names Specified</v>
      </c>
      <c r="FU413" t="str" cm="1">
        <f t="array" ref="FU413">IFERROR(IF(J413=0,TRANSPOSE(_xlfn.ANCHORARRAY(Intercrop!AS$1)),TRANSPOSE(_xlfn._xlws.FILTER('Rot.Out'!Q:Q,('Rot.Out'!O:O=ED.LookUps!J413)*('Rot.Out'!V:V="Yes")))),"")</f>
        <v>None</v>
      </c>
    </row>
    <row r="414" spans="1:177" x14ac:dyDescent="0.5">
      <c r="A414">
        <f>EnterData!E418</f>
        <v>0</v>
      </c>
      <c r="B414" t="str" cm="1">
        <f t="array" ref="B414">IF(OR(A414="",A414=0),"",IFERROR(_xlfn._xlws.FILTER(Int.Out!C$2:F$32,Int.Out!B$2:B$32=ED.LookUps!A414),""))</f>
        <v/>
      </c>
      <c r="G414" t="str" cm="1">
        <f t="array" ref="G414">IFERROR(_xlfn._xlws.FILTER(_xlfn.ANCHORARRAY(B414),_xlfn.ANCHORARRAY(B414)&lt;&gt;0),"")</f>
        <v/>
      </c>
      <c r="J414">
        <f>EnterData!F418</f>
        <v>0</v>
      </c>
      <c r="K414" t="str" cm="1">
        <f t="array" ref="K414">IFERROR(IF(G414&lt;&gt;"",_xlfn.ANCHORARRAY(G414),IF(OR(J414=0,J414=""),TRANSPOSE(_xlfn.ANCHORARRAY(Make.Trt!AK$2)),TRANSPOSE(_xlfn._xlws.FILTER('Rot.Out'!Q:Q,('Rot.Out'!O:O=ED.LookUps!J414)*('Rot.Out'!V:V&lt;&gt;"Yes"))))),"Error please report")</f>
        <v>Error No Treatment Names Specified</v>
      </c>
      <c r="FU414" t="str" cm="1">
        <f t="array" ref="FU414">IFERROR(IF(J414=0,TRANSPOSE(_xlfn.ANCHORARRAY(Intercrop!AS$1)),TRANSPOSE(_xlfn._xlws.FILTER('Rot.Out'!Q:Q,('Rot.Out'!O:O=ED.LookUps!J414)*('Rot.Out'!V:V="Yes")))),"")</f>
        <v>None</v>
      </c>
    </row>
    <row r="415" spans="1:177" x14ac:dyDescent="0.5">
      <c r="A415">
        <f>EnterData!E419</f>
        <v>0</v>
      </c>
      <c r="B415" t="str" cm="1">
        <f t="array" ref="B415">IF(OR(A415="",A415=0),"",IFERROR(_xlfn._xlws.FILTER(Int.Out!C$2:F$32,Int.Out!B$2:B$32=ED.LookUps!A415),""))</f>
        <v/>
      </c>
      <c r="G415" t="str" cm="1">
        <f t="array" ref="G415">IFERROR(_xlfn._xlws.FILTER(_xlfn.ANCHORARRAY(B415),_xlfn.ANCHORARRAY(B415)&lt;&gt;0),"")</f>
        <v/>
      </c>
      <c r="J415">
        <f>EnterData!F419</f>
        <v>0</v>
      </c>
      <c r="K415" t="str" cm="1">
        <f t="array" ref="K415">IFERROR(IF(G415&lt;&gt;"",_xlfn.ANCHORARRAY(G415),IF(OR(J415=0,J415=""),TRANSPOSE(_xlfn.ANCHORARRAY(Make.Trt!AK$2)),TRANSPOSE(_xlfn._xlws.FILTER('Rot.Out'!Q:Q,('Rot.Out'!O:O=ED.LookUps!J415)*('Rot.Out'!V:V&lt;&gt;"Yes"))))),"Error please report")</f>
        <v>Error No Treatment Names Specified</v>
      </c>
      <c r="FU415" t="str" cm="1">
        <f t="array" ref="FU415">IFERROR(IF(J415=0,TRANSPOSE(_xlfn.ANCHORARRAY(Intercrop!AS$1)),TRANSPOSE(_xlfn._xlws.FILTER('Rot.Out'!Q:Q,('Rot.Out'!O:O=ED.LookUps!J415)*('Rot.Out'!V:V="Yes")))),"")</f>
        <v>None</v>
      </c>
    </row>
    <row r="416" spans="1:177" x14ac:dyDescent="0.5">
      <c r="A416">
        <f>EnterData!E420</f>
        <v>0</v>
      </c>
      <c r="B416" t="str" cm="1">
        <f t="array" ref="B416">IF(OR(A416="",A416=0),"",IFERROR(_xlfn._xlws.FILTER(Int.Out!C$2:F$32,Int.Out!B$2:B$32=ED.LookUps!A416),""))</f>
        <v/>
      </c>
      <c r="G416" t="str" cm="1">
        <f t="array" ref="G416">IFERROR(_xlfn._xlws.FILTER(_xlfn.ANCHORARRAY(B416),_xlfn.ANCHORARRAY(B416)&lt;&gt;0),"")</f>
        <v/>
      </c>
      <c r="J416">
        <f>EnterData!F420</f>
        <v>0</v>
      </c>
      <c r="K416" t="str" cm="1">
        <f t="array" ref="K416">IFERROR(IF(G416&lt;&gt;"",_xlfn.ANCHORARRAY(G416),IF(OR(J416=0,J416=""),TRANSPOSE(_xlfn.ANCHORARRAY(Make.Trt!AK$2)),TRANSPOSE(_xlfn._xlws.FILTER('Rot.Out'!Q:Q,('Rot.Out'!O:O=ED.LookUps!J416)*('Rot.Out'!V:V&lt;&gt;"Yes"))))),"Error please report")</f>
        <v>Error No Treatment Names Specified</v>
      </c>
      <c r="FU416" t="str" cm="1">
        <f t="array" ref="FU416">IFERROR(IF(J416=0,TRANSPOSE(_xlfn.ANCHORARRAY(Intercrop!AS$1)),TRANSPOSE(_xlfn._xlws.FILTER('Rot.Out'!Q:Q,('Rot.Out'!O:O=ED.LookUps!J416)*('Rot.Out'!V:V="Yes")))),"")</f>
        <v>None</v>
      </c>
    </row>
    <row r="417" spans="1:177" x14ac:dyDescent="0.5">
      <c r="A417">
        <f>EnterData!E421</f>
        <v>0</v>
      </c>
      <c r="B417" t="str" cm="1">
        <f t="array" ref="B417">IF(OR(A417="",A417=0),"",IFERROR(_xlfn._xlws.FILTER(Int.Out!C$2:F$32,Int.Out!B$2:B$32=ED.LookUps!A417),""))</f>
        <v/>
      </c>
      <c r="G417" t="str" cm="1">
        <f t="array" ref="G417">IFERROR(_xlfn._xlws.FILTER(_xlfn.ANCHORARRAY(B417),_xlfn.ANCHORARRAY(B417)&lt;&gt;0),"")</f>
        <v/>
      </c>
      <c r="J417">
        <f>EnterData!F421</f>
        <v>0</v>
      </c>
      <c r="K417" t="str" cm="1">
        <f t="array" ref="K417">IFERROR(IF(G417&lt;&gt;"",_xlfn.ANCHORARRAY(G417),IF(OR(J417=0,J417=""),TRANSPOSE(_xlfn.ANCHORARRAY(Make.Trt!AK$2)),TRANSPOSE(_xlfn._xlws.FILTER('Rot.Out'!Q:Q,('Rot.Out'!O:O=ED.LookUps!J417)*('Rot.Out'!V:V&lt;&gt;"Yes"))))),"Error please report")</f>
        <v>Error No Treatment Names Specified</v>
      </c>
      <c r="FU417" t="str" cm="1">
        <f t="array" ref="FU417">IFERROR(IF(J417=0,TRANSPOSE(_xlfn.ANCHORARRAY(Intercrop!AS$1)),TRANSPOSE(_xlfn._xlws.FILTER('Rot.Out'!Q:Q,('Rot.Out'!O:O=ED.LookUps!J417)*('Rot.Out'!V:V="Yes")))),"")</f>
        <v>None</v>
      </c>
    </row>
    <row r="418" spans="1:177" x14ac:dyDescent="0.5">
      <c r="A418">
        <f>EnterData!E422</f>
        <v>0</v>
      </c>
      <c r="B418" t="str" cm="1">
        <f t="array" ref="B418">IF(OR(A418="",A418=0),"",IFERROR(_xlfn._xlws.FILTER(Int.Out!C$2:F$32,Int.Out!B$2:B$32=ED.LookUps!A418),""))</f>
        <v/>
      </c>
      <c r="G418" t="str" cm="1">
        <f t="array" ref="G418">IFERROR(_xlfn._xlws.FILTER(_xlfn.ANCHORARRAY(B418),_xlfn.ANCHORARRAY(B418)&lt;&gt;0),"")</f>
        <v/>
      </c>
      <c r="J418">
        <f>EnterData!F422</f>
        <v>0</v>
      </c>
      <c r="K418" t="str" cm="1">
        <f t="array" ref="K418">IFERROR(IF(G418&lt;&gt;"",_xlfn.ANCHORARRAY(G418),IF(OR(J418=0,J418=""),TRANSPOSE(_xlfn.ANCHORARRAY(Make.Trt!AK$2)),TRANSPOSE(_xlfn._xlws.FILTER('Rot.Out'!Q:Q,('Rot.Out'!O:O=ED.LookUps!J418)*('Rot.Out'!V:V&lt;&gt;"Yes"))))),"Error please report")</f>
        <v>Error No Treatment Names Specified</v>
      </c>
      <c r="FU418" t="str" cm="1">
        <f t="array" ref="FU418">IFERROR(IF(J418=0,TRANSPOSE(_xlfn.ANCHORARRAY(Intercrop!AS$1)),TRANSPOSE(_xlfn._xlws.FILTER('Rot.Out'!Q:Q,('Rot.Out'!O:O=ED.LookUps!J418)*('Rot.Out'!V:V="Yes")))),"")</f>
        <v>None</v>
      </c>
    </row>
    <row r="419" spans="1:177" x14ac:dyDescent="0.5">
      <c r="A419">
        <f>EnterData!E423</f>
        <v>0</v>
      </c>
      <c r="B419" t="str" cm="1">
        <f t="array" ref="B419">IF(OR(A419="",A419=0),"",IFERROR(_xlfn._xlws.FILTER(Int.Out!C$2:F$32,Int.Out!B$2:B$32=ED.LookUps!A419),""))</f>
        <v/>
      </c>
      <c r="G419" t="str" cm="1">
        <f t="array" ref="G419">IFERROR(_xlfn._xlws.FILTER(_xlfn.ANCHORARRAY(B419),_xlfn.ANCHORARRAY(B419)&lt;&gt;0),"")</f>
        <v/>
      </c>
      <c r="J419">
        <f>EnterData!F423</f>
        <v>0</v>
      </c>
      <c r="K419" t="str" cm="1">
        <f t="array" ref="K419">IFERROR(IF(G419&lt;&gt;"",_xlfn.ANCHORARRAY(G419),IF(OR(J419=0,J419=""),TRANSPOSE(_xlfn.ANCHORARRAY(Make.Trt!AK$2)),TRANSPOSE(_xlfn._xlws.FILTER('Rot.Out'!Q:Q,('Rot.Out'!O:O=ED.LookUps!J419)*('Rot.Out'!V:V&lt;&gt;"Yes"))))),"Error please report")</f>
        <v>Error No Treatment Names Specified</v>
      </c>
      <c r="FU419" t="str" cm="1">
        <f t="array" ref="FU419">IFERROR(IF(J419=0,TRANSPOSE(_xlfn.ANCHORARRAY(Intercrop!AS$1)),TRANSPOSE(_xlfn._xlws.FILTER('Rot.Out'!Q:Q,('Rot.Out'!O:O=ED.LookUps!J419)*('Rot.Out'!V:V="Yes")))),"")</f>
        <v>None</v>
      </c>
    </row>
    <row r="420" spans="1:177" x14ac:dyDescent="0.5">
      <c r="A420">
        <f>EnterData!E424</f>
        <v>0</v>
      </c>
      <c r="B420" t="str" cm="1">
        <f t="array" ref="B420">IF(OR(A420="",A420=0),"",IFERROR(_xlfn._xlws.FILTER(Int.Out!C$2:F$32,Int.Out!B$2:B$32=ED.LookUps!A420),""))</f>
        <v/>
      </c>
      <c r="G420" t="str" cm="1">
        <f t="array" ref="G420">IFERROR(_xlfn._xlws.FILTER(_xlfn.ANCHORARRAY(B420),_xlfn.ANCHORARRAY(B420)&lt;&gt;0),"")</f>
        <v/>
      </c>
      <c r="J420">
        <f>EnterData!F424</f>
        <v>0</v>
      </c>
      <c r="K420" t="str" cm="1">
        <f t="array" ref="K420">IFERROR(IF(G420&lt;&gt;"",_xlfn.ANCHORARRAY(G420),IF(OR(J420=0,J420=""),TRANSPOSE(_xlfn.ANCHORARRAY(Make.Trt!AK$2)),TRANSPOSE(_xlfn._xlws.FILTER('Rot.Out'!Q:Q,('Rot.Out'!O:O=ED.LookUps!J420)*('Rot.Out'!V:V&lt;&gt;"Yes"))))),"Error please report")</f>
        <v>Error No Treatment Names Specified</v>
      </c>
      <c r="FU420" t="str" cm="1">
        <f t="array" ref="FU420">IFERROR(IF(J420=0,TRANSPOSE(_xlfn.ANCHORARRAY(Intercrop!AS$1)),TRANSPOSE(_xlfn._xlws.FILTER('Rot.Out'!Q:Q,('Rot.Out'!O:O=ED.LookUps!J420)*('Rot.Out'!V:V="Yes")))),"")</f>
        <v>None</v>
      </c>
    </row>
    <row r="421" spans="1:177" x14ac:dyDescent="0.5">
      <c r="A421">
        <f>EnterData!E425</f>
        <v>0</v>
      </c>
      <c r="B421" t="str" cm="1">
        <f t="array" ref="B421">IF(OR(A421="",A421=0),"",IFERROR(_xlfn._xlws.FILTER(Int.Out!C$2:F$32,Int.Out!B$2:B$32=ED.LookUps!A421),""))</f>
        <v/>
      </c>
      <c r="G421" t="str" cm="1">
        <f t="array" ref="G421">IFERROR(_xlfn._xlws.FILTER(_xlfn.ANCHORARRAY(B421),_xlfn.ANCHORARRAY(B421)&lt;&gt;0),"")</f>
        <v/>
      </c>
      <c r="J421">
        <f>EnterData!F425</f>
        <v>0</v>
      </c>
      <c r="K421" t="str" cm="1">
        <f t="array" ref="K421">IFERROR(IF(G421&lt;&gt;"",_xlfn.ANCHORARRAY(G421),IF(OR(J421=0,J421=""),TRANSPOSE(_xlfn.ANCHORARRAY(Make.Trt!AK$2)),TRANSPOSE(_xlfn._xlws.FILTER('Rot.Out'!Q:Q,('Rot.Out'!O:O=ED.LookUps!J421)*('Rot.Out'!V:V&lt;&gt;"Yes"))))),"Error please report")</f>
        <v>Error No Treatment Names Specified</v>
      </c>
      <c r="FU421" t="str" cm="1">
        <f t="array" ref="FU421">IFERROR(IF(J421=0,TRANSPOSE(_xlfn.ANCHORARRAY(Intercrop!AS$1)),TRANSPOSE(_xlfn._xlws.FILTER('Rot.Out'!Q:Q,('Rot.Out'!O:O=ED.LookUps!J421)*('Rot.Out'!V:V="Yes")))),"")</f>
        <v>None</v>
      </c>
    </row>
    <row r="422" spans="1:177" x14ac:dyDescent="0.5">
      <c r="A422">
        <f>EnterData!E426</f>
        <v>0</v>
      </c>
      <c r="B422" t="str" cm="1">
        <f t="array" ref="B422">IF(OR(A422="",A422=0),"",IFERROR(_xlfn._xlws.FILTER(Int.Out!C$2:F$32,Int.Out!B$2:B$32=ED.LookUps!A422),""))</f>
        <v/>
      </c>
      <c r="G422" t="str" cm="1">
        <f t="array" ref="G422">IFERROR(_xlfn._xlws.FILTER(_xlfn.ANCHORARRAY(B422),_xlfn.ANCHORARRAY(B422)&lt;&gt;0),"")</f>
        <v/>
      </c>
      <c r="J422">
        <f>EnterData!F426</f>
        <v>0</v>
      </c>
      <c r="K422" t="str" cm="1">
        <f t="array" ref="K422">IFERROR(IF(G422&lt;&gt;"",_xlfn.ANCHORARRAY(G422),IF(OR(J422=0,J422=""),TRANSPOSE(_xlfn.ANCHORARRAY(Make.Trt!AK$2)),TRANSPOSE(_xlfn._xlws.FILTER('Rot.Out'!Q:Q,('Rot.Out'!O:O=ED.LookUps!J422)*('Rot.Out'!V:V&lt;&gt;"Yes"))))),"Error please report")</f>
        <v>Error No Treatment Names Specified</v>
      </c>
      <c r="FU422" t="str" cm="1">
        <f t="array" ref="FU422">IFERROR(IF(J422=0,TRANSPOSE(_xlfn.ANCHORARRAY(Intercrop!AS$1)),TRANSPOSE(_xlfn._xlws.FILTER('Rot.Out'!Q:Q,('Rot.Out'!O:O=ED.LookUps!J422)*('Rot.Out'!V:V="Yes")))),"")</f>
        <v>None</v>
      </c>
    </row>
    <row r="423" spans="1:177" x14ac:dyDescent="0.5">
      <c r="A423">
        <f>EnterData!E427</f>
        <v>0</v>
      </c>
      <c r="B423" t="str" cm="1">
        <f t="array" ref="B423">IF(OR(A423="",A423=0),"",IFERROR(_xlfn._xlws.FILTER(Int.Out!C$2:F$32,Int.Out!B$2:B$32=ED.LookUps!A423),""))</f>
        <v/>
      </c>
      <c r="G423" t="str" cm="1">
        <f t="array" ref="G423">IFERROR(_xlfn._xlws.FILTER(_xlfn.ANCHORARRAY(B423),_xlfn.ANCHORARRAY(B423)&lt;&gt;0),"")</f>
        <v/>
      </c>
      <c r="J423">
        <f>EnterData!F427</f>
        <v>0</v>
      </c>
      <c r="K423" t="str" cm="1">
        <f t="array" ref="K423">IFERROR(IF(G423&lt;&gt;"",_xlfn.ANCHORARRAY(G423),IF(OR(J423=0,J423=""),TRANSPOSE(_xlfn.ANCHORARRAY(Make.Trt!AK$2)),TRANSPOSE(_xlfn._xlws.FILTER('Rot.Out'!Q:Q,('Rot.Out'!O:O=ED.LookUps!J423)*('Rot.Out'!V:V&lt;&gt;"Yes"))))),"Error please report")</f>
        <v>Error No Treatment Names Specified</v>
      </c>
      <c r="FU423" t="str" cm="1">
        <f t="array" ref="FU423">IFERROR(IF(J423=0,TRANSPOSE(_xlfn.ANCHORARRAY(Intercrop!AS$1)),TRANSPOSE(_xlfn._xlws.FILTER('Rot.Out'!Q:Q,('Rot.Out'!O:O=ED.LookUps!J423)*('Rot.Out'!V:V="Yes")))),"")</f>
        <v>None</v>
      </c>
    </row>
    <row r="424" spans="1:177" x14ac:dyDescent="0.5">
      <c r="A424">
        <f>EnterData!E428</f>
        <v>0</v>
      </c>
      <c r="B424" t="str" cm="1">
        <f t="array" ref="B424">IF(OR(A424="",A424=0),"",IFERROR(_xlfn._xlws.FILTER(Int.Out!C$2:F$32,Int.Out!B$2:B$32=ED.LookUps!A424),""))</f>
        <v/>
      </c>
      <c r="G424" t="str" cm="1">
        <f t="array" ref="G424">IFERROR(_xlfn._xlws.FILTER(_xlfn.ANCHORARRAY(B424),_xlfn.ANCHORARRAY(B424)&lt;&gt;0),"")</f>
        <v/>
      </c>
      <c r="J424">
        <f>EnterData!F428</f>
        <v>0</v>
      </c>
      <c r="K424" t="str" cm="1">
        <f t="array" ref="K424">IFERROR(IF(G424&lt;&gt;"",_xlfn.ANCHORARRAY(G424),IF(OR(J424=0,J424=""),TRANSPOSE(_xlfn.ANCHORARRAY(Make.Trt!AK$2)),TRANSPOSE(_xlfn._xlws.FILTER('Rot.Out'!Q:Q,('Rot.Out'!O:O=ED.LookUps!J424)*('Rot.Out'!V:V&lt;&gt;"Yes"))))),"Error please report")</f>
        <v>Error No Treatment Names Specified</v>
      </c>
      <c r="FU424" t="str" cm="1">
        <f t="array" ref="FU424">IFERROR(IF(J424=0,TRANSPOSE(_xlfn.ANCHORARRAY(Intercrop!AS$1)),TRANSPOSE(_xlfn._xlws.FILTER('Rot.Out'!Q:Q,('Rot.Out'!O:O=ED.LookUps!J424)*('Rot.Out'!V:V="Yes")))),"")</f>
        <v>None</v>
      </c>
    </row>
    <row r="425" spans="1:177" x14ac:dyDescent="0.5">
      <c r="A425">
        <f>EnterData!E429</f>
        <v>0</v>
      </c>
      <c r="B425" t="str" cm="1">
        <f t="array" ref="B425">IF(OR(A425="",A425=0),"",IFERROR(_xlfn._xlws.FILTER(Int.Out!C$2:F$32,Int.Out!B$2:B$32=ED.LookUps!A425),""))</f>
        <v/>
      </c>
      <c r="G425" t="str" cm="1">
        <f t="array" ref="G425">IFERROR(_xlfn._xlws.FILTER(_xlfn.ANCHORARRAY(B425),_xlfn.ANCHORARRAY(B425)&lt;&gt;0),"")</f>
        <v/>
      </c>
      <c r="J425">
        <f>EnterData!F429</f>
        <v>0</v>
      </c>
      <c r="K425" t="str" cm="1">
        <f t="array" ref="K425">IFERROR(IF(G425&lt;&gt;"",_xlfn.ANCHORARRAY(G425),IF(OR(J425=0,J425=""),TRANSPOSE(_xlfn.ANCHORARRAY(Make.Trt!AK$2)),TRANSPOSE(_xlfn._xlws.FILTER('Rot.Out'!Q:Q,('Rot.Out'!O:O=ED.LookUps!J425)*('Rot.Out'!V:V&lt;&gt;"Yes"))))),"Error please report")</f>
        <v>Error No Treatment Names Specified</v>
      </c>
      <c r="FU425" t="str" cm="1">
        <f t="array" ref="FU425">IFERROR(IF(J425=0,TRANSPOSE(_xlfn.ANCHORARRAY(Intercrop!AS$1)),TRANSPOSE(_xlfn._xlws.FILTER('Rot.Out'!Q:Q,('Rot.Out'!O:O=ED.LookUps!J425)*('Rot.Out'!V:V="Yes")))),"")</f>
        <v>None</v>
      </c>
    </row>
    <row r="426" spans="1:177" x14ac:dyDescent="0.5">
      <c r="A426">
        <f>EnterData!E430</f>
        <v>0</v>
      </c>
      <c r="B426" t="str" cm="1">
        <f t="array" ref="B426">IF(OR(A426="",A426=0),"",IFERROR(_xlfn._xlws.FILTER(Int.Out!C$2:F$32,Int.Out!B$2:B$32=ED.LookUps!A426),""))</f>
        <v/>
      </c>
      <c r="G426" t="str" cm="1">
        <f t="array" ref="G426">IFERROR(_xlfn._xlws.FILTER(_xlfn.ANCHORARRAY(B426),_xlfn.ANCHORARRAY(B426)&lt;&gt;0),"")</f>
        <v/>
      </c>
      <c r="J426">
        <f>EnterData!F430</f>
        <v>0</v>
      </c>
      <c r="K426" t="str" cm="1">
        <f t="array" ref="K426">IFERROR(IF(G426&lt;&gt;"",_xlfn.ANCHORARRAY(G426),IF(OR(J426=0,J426=""),TRANSPOSE(_xlfn.ANCHORARRAY(Make.Trt!AK$2)),TRANSPOSE(_xlfn._xlws.FILTER('Rot.Out'!Q:Q,('Rot.Out'!O:O=ED.LookUps!J426)*('Rot.Out'!V:V&lt;&gt;"Yes"))))),"Error please report")</f>
        <v>Error No Treatment Names Specified</v>
      </c>
      <c r="FU426" t="str" cm="1">
        <f t="array" ref="FU426">IFERROR(IF(J426=0,TRANSPOSE(_xlfn.ANCHORARRAY(Intercrop!AS$1)),TRANSPOSE(_xlfn._xlws.FILTER('Rot.Out'!Q:Q,('Rot.Out'!O:O=ED.LookUps!J426)*('Rot.Out'!V:V="Yes")))),"")</f>
        <v>None</v>
      </c>
    </row>
    <row r="427" spans="1:177" x14ac:dyDescent="0.5">
      <c r="A427">
        <f>EnterData!E431</f>
        <v>0</v>
      </c>
      <c r="B427" t="str" cm="1">
        <f t="array" ref="B427">IF(OR(A427="",A427=0),"",IFERROR(_xlfn._xlws.FILTER(Int.Out!C$2:F$32,Int.Out!B$2:B$32=ED.LookUps!A427),""))</f>
        <v/>
      </c>
      <c r="G427" t="str" cm="1">
        <f t="array" ref="G427">IFERROR(_xlfn._xlws.FILTER(_xlfn.ANCHORARRAY(B427),_xlfn.ANCHORARRAY(B427)&lt;&gt;0),"")</f>
        <v/>
      </c>
      <c r="J427">
        <f>EnterData!F431</f>
        <v>0</v>
      </c>
      <c r="K427" t="str" cm="1">
        <f t="array" ref="K427">IFERROR(IF(G427&lt;&gt;"",_xlfn.ANCHORARRAY(G427),IF(OR(J427=0,J427=""),TRANSPOSE(_xlfn.ANCHORARRAY(Make.Trt!AK$2)),TRANSPOSE(_xlfn._xlws.FILTER('Rot.Out'!Q:Q,('Rot.Out'!O:O=ED.LookUps!J427)*('Rot.Out'!V:V&lt;&gt;"Yes"))))),"Error please report")</f>
        <v>Error No Treatment Names Specified</v>
      </c>
      <c r="FU427" t="str" cm="1">
        <f t="array" ref="FU427">IFERROR(IF(J427=0,TRANSPOSE(_xlfn.ANCHORARRAY(Intercrop!AS$1)),TRANSPOSE(_xlfn._xlws.FILTER('Rot.Out'!Q:Q,('Rot.Out'!O:O=ED.LookUps!J427)*('Rot.Out'!V:V="Yes")))),"")</f>
        <v>None</v>
      </c>
    </row>
    <row r="428" spans="1:177" x14ac:dyDescent="0.5">
      <c r="A428">
        <f>EnterData!E432</f>
        <v>0</v>
      </c>
      <c r="B428" t="str" cm="1">
        <f t="array" ref="B428">IF(OR(A428="",A428=0),"",IFERROR(_xlfn._xlws.FILTER(Int.Out!C$2:F$32,Int.Out!B$2:B$32=ED.LookUps!A428),""))</f>
        <v/>
      </c>
      <c r="G428" t="str" cm="1">
        <f t="array" ref="G428">IFERROR(_xlfn._xlws.FILTER(_xlfn.ANCHORARRAY(B428),_xlfn.ANCHORARRAY(B428)&lt;&gt;0),"")</f>
        <v/>
      </c>
      <c r="J428">
        <f>EnterData!F432</f>
        <v>0</v>
      </c>
      <c r="K428" t="str" cm="1">
        <f t="array" ref="K428">IFERROR(IF(G428&lt;&gt;"",_xlfn.ANCHORARRAY(G428),IF(OR(J428=0,J428=""),TRANSPOSE(_xlfn.ANCHORARRAY(Make.Trt!AK$2)),TRANSPOSE(_xlfn._xlws.FILTER('Rot.Out'!Q:Q,('Rot.Out'!O:O=ED.LookUps!J428)*('Rot.Out'!V:V&lt;&gt;"Yes"))))),"Error please report")</f>
        <v>Error No Treatment Names Specified</v>
      </c>
      <c r="FU428" t="str" cm="1">
        <f t="array" ref="FU428">IFERROR(IF(J428=0,TRANSPOSE(_xlfn.ANCHORARRAY(Intercrop!AS$1)),TRANSPOSE(_xlfn._xlws.FILTER('Rot.Out'!Q:Q,('Rot.Out'!O:O=ED.LookUps!J428)*('Rot.Out'!V:V="Yes")))),"")</f>
        <v>None</v>
      </c>
    </row>
    <row r="429" spans="1:177" x14ac:dyDescent="0.5">
      <c r="A429">
        <f>EnterData!E433</f>
        <v>0</v>
      </c>
      <c r="B429" t="str" cm="1">
        <f t="array" ref="B429">IF(OR(A429="",A429=0),"",IFERROR(_xlfn._xlws.FILTER(Int.Out!C$2:F$32,Int.Out!B$2:B$32=ED.LookUps!A429),""))</f>
        <v/>
      </c>
      <c r="G429" t="str" cm="1">
        <f t="array" ref="G429">IFERROR(_xlfn._xlws.FILTER(_xlfn.ANCHORARRAY(B429),_xlfn.ANCHORARRAY(B429)&lt;&gt;0),"")</f>
        <v/>
      </c>
      <c r="J429">
        <f>EnterData!F433</f>
        <v>0</v>
      </c>
      <c r="K429" t="str" cm="1">
        <f t="array" ref="K429">IFERROR(IF(G429&lt;&gt;"",_xlfn.ANCHORARRAY(G429),IF(OR(J429=0,J429=""),TRANSPOSE(_xlfn.ANCHORARRAY(Make.Trt!AK$2)),TRANSPOSE(_xlfn._xlws.FILTER('Rot.Out'!Q:Q,('Rot.Out'!O:O=ED.LookUps!J429)*('Rot.Out'!V:V&lt;&gt;"Yes"))))),"Error please report")</f>
        <v>Error No Treatment Names Specified</v>
      </c>
      <c r="FU429" t="str" cm="1">
        <f t="array" ref="FU429">IFERROR(IF(J429=0,TRANSPOSE(_xlfn.ANCHORARRAY(Intercrop!AS$1)),TRANSPOSE(_xlfn._xlws.FILTER('Rot.Out'!Q:Q,('Rot.Out'!O:O=ED.LookUps!J429)*('Rot.Out'!V:V="Yes")))),"")</f>
        <v>None</v>
      </c>
    </row>
    <row r="430" spans="1:177" x14ac:dyDescent="0.5">
      <c r="A430">
        <f>EnterData!E434</f>
        <v>0</v>
      </c>
      <c r="B430" t="str" cm="1">
        <f t="array" ref="B430">IF(OR(A430="",A430=0),"",IFERROR(_xlfn._xlws.FILTER(Int.Out!C$2:F$32,Int.Out!B$2:B$32=ED.LookUps!A430),""))</f>
        <v/>
      </c>
      <c r="G430" t="str" cm="1">
        <f t="array" ref="G430">IFERROR(_xlfn._xlws.FILTER(_xlfn.ANCHORARRAY(B430),_xlfn.ANCHORARRAY(B430)&lt;&gt;0),"")</f>
        <v/>
      </c>
      <c r="J430">
        <f>EnterData!F434</f>
        <v>0</v>
      </c>
      <c r="K430" t="str" cm="1">
        <f t="array" ref="K430">IFERROR(IF(G430&lt;&gt;"",_xlfn.ANCHORARRAY(G430),IF(OR(J430=0,J430=""),TRANSPOSE(_xlfn.ANCHORARRAY(Make.Trt!AK$2)),TRANSPOSE(_xlfn._xlws.FILTER('Rot.Out'!Q:Q,('Rot.Out'!O:O=ED.LookUps!J430)*('Rot.Out'!V:V&lt;&gt;"Yes"))))),"Error please report")</f>
        <v>Error No Treatment Names Specified</v>
      </c>
      <c r="FU430" t="str" cm="1">
        <f t="array" ref="FU430">IFERROR(IF(J430=0,TRANSPOSE(_xlfn.ANCHORARRAY(Intercrop!AS$1)),TRANSPOSE(_xlfn._xlws.FILTER('Rot.Out'!Q:Q,('Rot.Out'!O:O=ED.LookUps!J430)*('Rot.Out'!V:V="Yes")))),"")</f>
        <v>None</v>
      </c>
    </row>
    <row r="431" spans="1:177" x14ac:dyDescent="0.5">
      <c r="A431">
        <f>EnterData!E435</f>
        <v>0</v>
      </c>
      <c r="B431" t="str" cm="1">
        <f t="array" ref="B431">IF(OR(A431="",A431=0),"",IFERROR(_xlfn._xlws.FILTER(Int.Out!C$2:F$32,Int.Out!B$2:B$32=ED.LookUps!A431),""))</f>
        <v/>
      </c>
      <c r="G431" t="str" cm="1">
        <f t="array" ref="G431">IFERROR(_xlfn._xlws.FILTER(_xlfn.ANCHORARRAY(B431),_xlfn.ANCHORARRAY(B431)&lt;&gt;0),"")</f>
        <v/>
      </c>
      <c r="J431">
        <f>EnterData!F435</f>
        <v>0</v>
      </c>
      <c r="K431" t="str" cm="1">
        <f t="array" ref="K431">IFERROR(IF(G431&lt;&gt;"",_xlfn.ANCHORARRAY(G431),IF(OR(J431=0,J431=""),TRANSPOSE(_xlfn.ANCHORARRAY(Make.Trt!AK$2)),TRANSPOSE(_xlfn._xlws.FILTER('Rot.Out'!Q:Q,('Rot.Out'!O:O=ED.LookUps!J431)*('Rot.Out'!V:V&lt;&gt;"Yes"))))),"Error please report")</f>
        <v>Error No Treatment Names Specified</v>
      </c>
      <c r="FU431" t="str" cm="1">
        <f t="array" ref="FU431">IFERROR(IF(J431=0,TRANSPOSE(_xlfn.ANCHORARRAY(Intercrop!AS$1)),TRANSPOSE(_xlfn._xlws.FILTER('Rot.Out'!Q:Q,('Rot.Out'!O:O=ED.LookUps!J431)*('Rot.Out'!V:V="Yes")))),"")</f>
        <v>None</v>
      </c>
    </row>
    <row r="432" spans="1:177" x14ac:dyDescent="0.5">
      <c r="A432">
        <f>EnterData!E436</f>
        <v>0</v>
      </c>
      <c r="B432" t="str" cm="1">
        <f t="array" ref="B432">IF(OR(A432="",A432=0),"",IFERROR(_xlfn._xlws.FILTER(Int.Out!C$2:F$32,Int.Out!B$2:B$32=ED.LookUps!A432),""))</f>
        <v/>
      </c>
      <c r="G432" t="str" cm="1">
        <f t="array" ref="G432">IFERROR(_xlfn._xlws.FILTER(_xlfn.ANCHORARRAY(B432),_xlfn.ANCHORARRAY(B432)&lt;&gt;0),"")</f>
        <v/>
      </c>
      <c r="J432">
        <f>EnterData!F436</f>
        <v>0</v>
      </c>
      <c r="K432" t="str" cm="1">
        <f t="array" ref="K432">IFERROR(IF(G432&lt;&gt;"",_xlfn.ANCHORARRAY(G432),IF(OR(J432=0,J432=""),TRANSPOSE(_xlfn.ANCHORARRAY(Make.Trt!AK$2)),TRANSPOSE(_xlfn._xlws.FILTER('Rot.Out'!Q:Q,('Rot.Out'!O:O=ED.LookUps!J432)*('Rot.Out'!V:V&lt;&gt;"Yes"))))),"Error please report")</f>
        <v>Error No Treatment Names Specified</v>
      </c>
      <c r="FU432" t="str" cm="1">
        <f t="array" ref="FU432">IFERROR(IF(J432=0,TRANSPOSE(_xlfn.ANCHORARRAY(Intercrop!AS$1)),TRANSPOSE(_xlfn._xlws.FILTER('Rot.Out'!Q:Q,('Rot.Out'!O:O=ED.LookUps!J432)*('Rot.Out'!V:V="Yes")))),"")</f>
        <v>None</v>
      </c>
    </row>
    <row r="433" spans="1:177" x14ac:dyDescent="0.5">
      <c r="A433">
        <f>EnterData!E437</f>
        <v>0</v>
      </c>
      <c r="B433" t="str" cm="1">
        <f t="array" ref="B433">IF(OR(A433="",A433=0),"",IFERROR(_xlfn._xlws.FILTER(Int.Out!C$2:F$32,Int.Out!B$2:B$32=ED.LookUps!A433),""))</f>
        <v/>
      </c>
      <c r="G433" t="str" cm="1">
        <f t="array" ref="G433">IFERROR(_xlfn._xlws.FILTER(_xlfn.ANCHORARRAY(B433),_xlfn.ANCHORARRAY(B433)&lt;&gt;0),"")</f>
        <v/>
      </c>
      <c r="J433">
        <f>EnterData!F437</f>
        <v>0</v>
      </c>
      <c r="K433" t="str" cm="1">
        <f t="array" ref="K433">IFERROR(IF(G433&lt;&gt;"",_xlfn.ANCHORARRAY(G433),IF(OR(J433=0,J433=""),TRANSPOSE(_xlfn.ANCHORARRAY(Make.Trt!AK$2)),TRANSPOSE(_xlfn._xlws.FILTER('Rot.Out'!Q:Q,('Rot.Out'!O:O=ED.LookUps!J433)*('Rot.Out'!V:V&lt;&gt;"Yes"))))),"Error please report")</f>
        <v>Error No Treatment Names Specified</v>
      </c>
      <c r="FU433" t="str" cm="1">
        <f t="array" ref="FU433">IFERROR(IF(J433=0,TRANSPOSE(_xlfn.ANCHORARRAY(Intercrop!AS$1)),TRANSPOSE(_xlfn._xlws.FILTER('Rot.Out'!Q:Q,('Rot.Out'!O:O=ED.LookUps!J433)*('Rot.Out'!V:V="Yes")))),"")</f>
        <v>None</v>
      </c>
    </row>
    <row r="434" spans="1:177" x14ac:dyDescent="0.5">
      <c r="A434">
        <f>EnterData!E438</f>
        <v>0</v>
      </c>
      <c r="B434" t="str" cm="1">
        <f t="array" ref="B434">IF(OR(A434="",A434=0),"",IFERROR(_xlfn._xlws.FILTER(Int.Out!C$2:F$32,Int.Out!B$2:B$32=ED.LookUps!A434),""))</f>
        <v/>
      </c>
      <c r="G434" t="str" cm="1">
        <f t="array" ref="G434">IFERROR(_xlfn._xlws.FILTER(_xlfn.ANCHORARRAY(B434),_xlfn.ANCHORARRAY(B434)&lt;&gt;0),"")</f>
        <v/>
      </c>
      <c r="J434">
        <f>EnterData!F438</f>
        <v>0</v>
      </c>
      <c r="K434" t="str" cm="1">
        <f t="array" ref="K434">IFERROR(IF(G434&lt;&gt;"",_xlfn.ANCHORARRAY(G434),IF(OR(J434=0,J434=""),TRANSPOSE(_xlfn.ANCHORARRAY(Make.Trt!AK$2)),TRANSPOSE(_xlfn._xlws.FILTER('Rot.Out'!Q:Q,('Rot.Out'!O:O=ED.LookUps!J434)*('Rot.Out'!V:V&lt;&gt;"Yes"))))),"Error please report")</f>
        <v>Error No Treatment Names Specified</v>
      </c>
      <c r="FU434" t="str" cm="1">
        <f t="array" ref="FU434">IFERROR(IF(J434=0,TRANSPOSE(_xlfn.ANCHORARRAY(Intercrop!AS$1)),TRANSPOSE(_xlfn._xlws.FILTER('Rot.Out'!Q:Q,('Rot.Out'!O:O=ED.LookUps!J434)*('Rot.Out'!V:V="Yes")))),"")</f>
        <v>None</v>
      </c>
    </row>
    <row r="435" spans="1:177" x14ac:dyDescent="0.5">
      <c r="A435">
        <f>EnterData!E439</f>
        <v>0</v>
      </c>
      <c r="B435" t="str" cm="1">
        <f t="array" ref="B435">IF(OR(A435="",A435=0),"",IFERROR(_xlfn._xlws.FILTER(Int.Out!C$2:F$32,Int.Out!B$2:B$32=ED.LookUps!A435),""))</f>
        <v/>
      </c>
      <c r="G435" t="str" cm="1">
        <f t="array" ref="G435">IFERROR(_xlfn._xlws.FILTER(_xlfn.ANCHORARRAY(B435),_xlfn.ANCHORARRAY(B435)&lt;&gt;0),"")</f>
        <v/>
      </c>
      <c r="J435">
        <f>EnterData!F439</f>
        <v>0</v>
      </c>
      <c r="K435" t="str" cm="1">
        <f t="array" ref="K435">IFERROR(IF(G435&lt;&gt;"",_xlfn.ANCHORARRAY(G435),IF(OR(J435=0,J435=""),TRANSPOSE(_xlfn.ANCHORARRAY(Make.Trt!AK$2)),TRANSPOSE(_xlfn._xlws.FILTER('Rot.Out'!Q:Q,('Rot.Out'!O:O=ED.LookUps!J435)*('Rot.Out'!V:V&lt;&gt;"Yes"))))),"Error please report")</f>
        <v>Error No Treatment Names Specified</v>
      </c>
      <c r="FU435" t="str" cm="1">
        <f t="array" ref="FU435">IFERROR(IF(J435=0,TRANSPOSE(_xlfn.ANCHORARRAY(Intercrop!AS$1)),TRANSPOSE(_xlfn._xlws.FILTER('Rot.Out'!Q:Q,('Rot.Out'!O:O=ED.LookUps!J435)*('Rot.Out'!V:V="Yes")))),"")</f>
        <v>None</v>
      </c>
    </row>
    <row r="436" spans="1:177" x14ac:dyDescent="0.5">
      <c r="A436">
        <f>EnterData!E440</f>
        <v>0</v>
      </c>
      <c r="B436" t="str" cm="1">
        <f t="array" ref="B436">IF(OR(A436="",A436=0),"",IFERROR(_xlfn._xlws.FILTER(Int.Out!C$2:F$32,Int.Out!B$2:B$32=ED.LookUps!A436),""))</f>
        <v/>
      </c>
      <c r="G436" t="str" cm="1">
        <f t="array" ref="G436">IFERROR(_xlfn._xlws.FILTER(_xlfn.ANCHORARRAY(B436),_xlfn.ANCHORARRAY(B436)&lt;&gt;0),"")</f>
        <v/>
      </c>
      <c r="J436">
        <f>EnterData!F440</f>
        <v>0</v>
      </c>
      <c r="K436" t="str" cm="1">
        <f t="array" ref="K436">IFERROR(IF(G436&lt;&gt;"",_xlfn.ANCHORARRAY(G436),IF(OR(J436=0,J436=""),TRANSPOSE(_xlfn.ANCHORARRAY(Make.Trt!AK$2)),TRANSPOSE(_xlfn._xlws.FILTER('Rot.Out'!Q:Q,('Rot.Out'!O:O=ED.LookUps!J436)*('Rot.Out'!V:V&lt;&gt;"Yes"))))),"Error please report")</f>
        <v>Error No Treatment Names Specified</v>
      </c>
      <c r="FU436" t="str" cm="1">
        <f t="array" ref="FU436">IFERROR(IF(J436=0,TRANSPOSE(_xlfn.ANCHORARRAY(Intercrop!AS$1)),TRANSPOSE(_xlfn._xlws.FILTER('Rot.Out'!Q:Q,('Rot.Out'!O:O=ED.LookUps!J436)*('Rot.Out'!V:V="Yes")))),"")</f>
        <v>None</v>
      </c>
    </row>
    <row r="437" spans="1:177" x14ac:dyDescent="0.5">
      <c r="A437">
        <f>EnterData!E441</f>
        <v>0</v>
      </c>
      <c r="B437" t="str" cm="1">
        <f t="array" ref="B437">IF(OR(A437="",A437=0),"",IFERROR(_xlfn._xlws.FILTER(Int.Out!C$2:F$32,Int.Out!B$2:B$32=ED.LookUps!A437),""))</f>
        <v/>
      </c>
      <c r="G437" t="str" cm="1">
        <f t="array" ref="G437">IFERROR(_xlfn._xlws.FILTER(_xlfn.ANCHORARRAY(B437),_xlfn.ANCHORARRAY(B437)&lt;&gt;0),"")</f>
        <v/>
      </c>
      <c r="J437">
        <f>EnterData!F441</f>
        <v>0</v>
      </c>
      <c r="K437" t="str" cm="1">
        <f t="array" ref="K437">IFERROR(IF(G437&lt;&gt;"",_xlfn.ANCHORARRAY(G437),IF(OR(J437=0,J437=""),TRANSPOSE(_xlfn.ANCHORARRAY(Make.Trt!AK$2)),TRANSPOSE(_xlfn._xlws.FILTER('Rot.Out'!Q:Q,('Rot.Out'!O:O=ED.LookUps!J437)*('Rot.Out'!V:V&lt;&gt;"Yes"))))),"Error please report")</f>
        <v>Error No Treatment Names Specified</v>
      </c>
      <c r="FU437" t="str" cm="1">
        <f t="array" ref="FU437">IFERROR(IF(J437=0,TRANSPOSE(_xlfn.ANCHORARRAY(Intercrop!AS$1)),TRANSPOSE(_xlfn._xlws.FILTER('Rot.Out'!Q:Q,('Rot.Out'!O:O=ED.LookUps!J437)*('Rot.Out'!V:V="Yes")))),"")</f>
        <v>None</v>
      </c>
    </row>
    <row r="438" spans="1:177" x14ac:dyDescent="0.5">
      <c r="A438">
        <f>EnterData!E442</f>
        <v>0</v>
      </c>
      <c r="B438" t="str" cm="1">
        <f t="array" ref="B438">IF(OR(A438="",A438=0),"",IFERROR(_xlfn._xlws.FILTER(Int.Out!C$2:F$32,Int.Out!B$2:B$32=ED.LookUps!A438),""))</f>
        <v/>
      </c>
      <c r="G438" t="str" cm="1">
        <f t="array" ref="G438">IFERROR(_xlfn._xlws.FILTER(_xlfn.ANCHORARRAY(B438),_xlfn.ANCHORARRAY(B438)&lt;&gt;0),"")</f>
        <v/>
      </c>
      <c r="J438">
        <f>EnterData!F442</f>
        <v>0</v>
      </c>
      <c r="K438" t="str" cm="1">
        <f t="array" ref="K438">IFERROR(IF(G438&lt;&gt;"",_xlfn.ANCHORARRAY(G438),IF(OR(J438=0,J438=""),TRANSPOSE(_xlfn.ANCHORARRAY(Make.Trt!AK$2)),TRANSPOSE(_xlfn._xlws.FILTER('Rot.Out'!Q:Q,('Rot.Out'!O:O=ED.LookUps!J438)*('Rot.Out'!V:V&lt;&gt;"Yes"))))),"Error please report")</f>
        <v>Error No Treatment Names Specified</v>
      </c>
      <c r="FU438" t="str" cm="1">
        <f t="array" ref="FU438">IFERROR(IF(J438=0,TRANSPOSE(_xlfn.ANCHORARRAY(Intercrop!AS$1)),TRANSPOSE(_xlfn._xlws.FILTER('Rot.Out'!Q:Q,('Rot.Out'!O:O=ED.LookUps!J438)*('Rot.Out'!V:V="Yes")))),"")</f>
        <v>None</v>
      </c>
    </row>
    <row r="439" spans="1:177" x14ac:dyDescent="0.5">
      <c r="A439">
        <f>EnterData!E443</f>
        <v>0</v>
      </c>
      <c r="B439" t="str" cm="1">
        <f t="array" ref="B439">IF(OR(A439="",A439=0),"",IFERROR(_xlfn._xlws.FILTER(Int.Out!C$2:F$32,Int.Out!B$2:B$32=ED.LookUps!A439),""))</f>
        <v/>
      </c>
      <c r="G439" t="str" cm="1">
        <f t="array" ref="G439">IFERROR(_xlfn._xlws.FILTER(_xlfn.ANCHORARRAY(B439),_xlfn.ANCHORARRAY(B439)&lt;&gt;0),"")</f>
        <v/>
      </c>
      <c r="J439">
        <f>EnterData!F443</f>
        <v>0</v>
      </c>
      <c r="K439" t="str" cm="1">
        <f t="array" ref="K439">IFERROR(IF(G439&lt;&gt;"",_xlfn.ANCHORARRAY(G439),IF(OR(J439=0,J439=""),TRANSPOSE(_xlfn.ANCHORARRAY(Make.Trt!AK$2)),TRANSPOSE(_xlfn._xlws.FILTER('Rot.Out'!Q:Q,('Rot.Out'!O:O=ED.LookUps!J439)*('Rot.Out'!V:V&lt;&gt;"Yes"))))),"Error please report")</f>
        <v>Error No Treatment Names Specified</v>
      </c>
      <c r="FU439" t="str" cm="1">
        <f t="array" ref="FU439">IFERROR(IF(J439=0,TRANSPOSE(_xlfn.ANCHORARRAY(Intercrop!AS$1)),TRANSPOSE(_xlfn._xlws.FILTER('Rot.Out'!Q:Q,('Rot.Out'!O:O=ED.LookUps!J439)*('Rot.Out'!V:V="Yes")))),"")</f>
        <v>None</v>
      </c>
    </row>
    <row r="440" spans="1:177" x14ac:dyDescent="0.5">
      <c r="A440">
        <f>EnterData!E444</f>
        <v>0</v>
      </c>
      <c r="B440" t="str" cm="1">
        <f t="array" ref="B440">IF(OR(A440="",A440=0),"",IFERROR(_xlfn._xlws.FILTER(Int.Out!C$2:F$32,Int.Out!B$2:B$32=ED.LookUps!A440),""))</f>
        <v/>
      </c>
      <c r="G440" t="str" cm="1">
        <f t="array" ref="G440">IFERROR(_xlfn._xlws.FILTER(_xlfn.ANCHORARRAY(B440),_xlfn.ANCHORARRAY(B440)&lt;&gt;0),"")</f>
        <v/>
      </c>
      <c r="J440">
        <f>EnterData!F444</f>
        <v>0</v>
      </c>
      <c r="K440" t="str" cm="1">
        <f t="array" ref="K440">IFERROR(IF(G440&lt;&gt;"",_xlfn.ANCHORARRAY(G440),IF(OR(J440=0,J440=""),TRANSPOSE(_xlfn.ANCHORARRAY(Make.Trt!AK$2)),TRANSPOSE(_xlfn._xlws.FILTER('Rot.Out'!Q:Q,('Rot.Out'!O:O=ED.LookUps!J440)*('Rot.Out'!V:V&lt;&gt;"Yes"))))),"Error please report")</f>
        <v>Error No Treatment Names Specified</v>
      </c>
      <c r="FU440" t="str" cm="1">
        <f t="array" ref="FU440">IFERROR(IF(J440=0,TRANSPOSE(_xlfn.ANCHORARRAY(Intercrop!AS$1)),TRANSPOSE(_xlfn._xlws.FILTER('Rot.Out'!Q:Q,('Rot.Out'!O:O=ED.LookUps!J440)*('Rot.Out'!V:V="Yes")))),"")</f>
        <v>None</v>
      </c>
    </row>
    <row r="441" spans="1:177" x14ac:dyDescent="0.5">
      <c r="A441">
        <f>EnterData!E445</f>
        <v>0</v>
      </c>
      <c r="B441" t="str" cm="1">
        <f t="array" ref="B441">IF(OR(A441="",A441=0),"",IFERROR(_xlfn._xlws.FILTER(Int.Out!C$2:F$32,Int.Out!B$2:B$32=ED.LookUps!A441),""))</f>
        <v/>
      </c>
      <c r="G441" t="str" cm="1">
        <f t="array" ref="G441">IFERROR(_xlfn._xlws.FILTER(_xlfn.ANCHORARRAY(B441),_xlfn.ANCHORARRAY(B441)&lt;&gt;0),"")</f>
        <v/>
      </c>
      <c r="J441">
        <f>EnterData!F445</f>
        <v>0</v>
      </c>
      <c r="K441" t="str" cm="1">
        <f t="array" ref="K441">IFERROR(IF(G441&lt;&gt;"",_xlfn.ANCHORARRAY(G441),IF(OR(J441=0,J441=""),TRANSPOSE(_xlfn.ANCHORARRAY(Make.Trt!AK$2)),TRANSPOSE(_xlfn._xlws.FILTER('Rot.Out'!Q:Q,('Rot.Out'!O:O=ED.LookUps!J441)*('Rot.Out'!V:V&lt;&gt;"Yes"))))),"Error please report")</f>
        <v>Error No Treatment Names Specified</v>
      </c>
      <c r="FU441" t="str" cm="1">
        <f t="array" ref="FU441">IFERROR(IF(J441=0,TRANSPOSE(_xlfn.ANCHORARRAY(Intercrop!AS$1)),TRANSPOSE(_xlfn._xlws.FILTER('Rot.Out'!Q:Q,('Rot.Out'!O:O=ED.LookUps!J441)*('Rot.Out'!V:V="Yes")))),"")</f>
        <v>None</v>
      </c>
    </row>
    <row r="442" spans="1:177" x14ac:dyDescent="0.5">
      <c r="A442">
        <f>EnterData!E446</f>
        <v>0</v>
      </c>
      <c r="B442" t="str" cm="1">
        <f t="array" ref="B442">IF(OR(A442="",A442=0),"",IFERROR(_xlfn._xlws.FILTER(Int.Out!C$2:F$32,Int.Out!B$2:B$32=ED.LookUps!A442),""))</f>
        <v/>
      </c>
      <c r="G442" t="str" cm="1">
        <f t="array" ref="G442">IFERROR(_xlfn._xlws.FILTER(_xlfn.ANCHORARRAY(B442),_xlfn.ANCHORARRAY(B442)&lt;&gt;0),"")</f>
        <v/>
      </c>
      <c r="J442">
        <f>EnterData!F446</f>
        <v>0</v>
      </c>
      <c r="K442" t="str" cm="1">
        <f t="array" ref="K442">IFERROR(IF(G442&lt;&gt;"",_xlfn.ANCHORARRAY(G442),IF(OR(J442=0,J442=""),TRANSPOSE(_xlfn.ANCHORARRAY(Make.Trt!AK$2)),TRANSPOSE(_xlfn._xlws.FILTER('Rot.Out'!Q:Q,('Rot.Out'!O:O=ED.LookUps!J442)*('Rot.Out'!V:V&lt;&gt;"Yes"))))),"Error please report")</f>
        <v>Error No Treatment Names Specified</v>
      </c>
      <c r="FU442" t="str" cm="1">
        <f t="array" ref="FU442">IFERROR(IF(J442=0,TRANSPOSE(_xlfn.ANCHORARRAY(Intercrop!AS$1)),TRANSPOSE(_xlfn._xlws.FILTER('Rot.Out'!Q:Q,('Rot.Out'!O:O=ED.LookUps!J442)*('Rot.Out'!V:V="Yes")))),"")</f>
        <v>None</v>
      </c>
    </row>
    <row r="443" spans="1:177" x14ac:dyDescent="0.5">
      <c r="A443">
        <f>EnterData!E447</f>
        <v>0</v>
      </c>
      <c r="B443" t="str" cm="1">
        <f t="array" ref="B443">IF(OR(A443="",A443=0),"",IFERROR(_xlfn._xlws.FILTER(Int.Out!C$2:F$32,Int.Out!B$2:B$32=ED.LookUps!A443),""))</f>
        <v/>
      </c>
      <c r="G443" t="str" cm="1">
        <f t="array" ref="G443">IFERROR(_xlfn._xlws.FILTER(_xlfn.ANCHORARRAY(B443),_xlfn.ANCHORARRAY(B443)&lt;&gt;0),"")</f>
        <v/>
      </c>
      <c r="J443">
        <f>EnterData!F447</f>
        <v>0</v>
      </c>
      <c r="K443" t="str" cm="1">
        <f t="array" ref="K443">IFERROR(IF(G443&lt;&gt;"",_xlfn.ANCHORARRAY(G443),IF(OR(J443=0,J443=""),TRANSPOSE(_xlfn.ANCHORARRAY(Make.Trt!AK$2)),TRANSPOSE(_xlfn._xlws.FILTER('Rot.Out'!Q:Q,('Rot.Out'!O:O=ED.LookUps!J443)*('Rot.Out'!V:V&lt;&gt;"Yes"))))),"Error please report")</f>
        <v>Error No Treatment Names Specified</v>
      </c>
      <c r="FU443" t="str" cm="1">
        <f t="array" ref="FU443">IFERROR(IF(J443=0,TRANSPOSE(_xlfn.ANCHORARRAY(Intercrop!AS$1)),TRANSPOSE(_xlfn._xlws.FILTER('Rot.Out'!Q:Q,('Rot.Out'!O:O=ED.LookUps!J443)*('Rot.Out'!V:V="Yes")))),"")</f>
        <v>None</v>
      </c>
    </row>
    <row r="444" spans="1:177" x14ac:dyDescent="0.5">
      <c r="A444">
        <f>EnterData!E448</f>
        <v>0</v>
      </c>
      <c r="B444" t="str" cm="1">
        <f t="array" ref="B444">IF(OR(A444="",A444=0),"",IFERROR(_xlfn._xlws.FILTER(Int.Out!C$2:F$32,Int.Out!B$2:B$32=ED.LookUps!A444),""))</f>
        <v/>
      </c>
      <c r="G444" t="str" cm="1">
        <f t="array" ref="G444">IFERROR(_xlfn._xlws.FILTER(_xlfn.ANCHORARRAY(B444),_xlfn.ANCHORARRAY(B444)&lt;&gt;0),"")</f>
        <v/>
      </c>
      <c r="J444">
        <f>EnterData!F448</f>
        <v>0</v>
      </c>
      <c r="K444" t="str" cm="1">
        <f t="array" ref="K444">IFERROR(IF(G444&lt;&gt;"",_xlfn.ANCHORARRAY(G444),IF(OR(J444=0,J444=""),TRANSPOSE(_xlfn.ANCHORARRAY(Make.Trt!AK$2)),TRANSPOSE(_xlfn._xlws.FILTER('Rot.Out'!Q:Q,('Rot.Out'!O:O=ED.LookUps!J444)*('Rot.Out'!V:V&lt;&gt;"Yes"))))),"Error please report")</f>
        <v>Error No Treatment Names Specified</v>
      </c>
      <c r="FU444" t="str" cm="1">
        <f t="array" ref="FU444">IFERROR(IF(J444=0,TRANSPOSE(_xlfn.ANCHORARRAY(Intercrop!AS$1)),TRANSPOSE(_xlfn._xlws.FILTER('Rot.Out'!Q:Q,('Rot.Out'!O:O=ED.LookUps!J444)*('Rot.Out'!V:V="Yes")))),"")</f>
        <v>None</v>
      </c>
    </row>
    <row r="445" spans="1:177" x14ac:dyDescent="0.5">
      <c r="A445">
        <f>EnterData!E449</f>
        <v>0</v>
      </c>
      <c r="B445" t="str" cm="1">
        <f t="array" ref="B445">IF(OR(A445="",A445=0),"",IFERROR(_xlfn._xlws.FILTER(Int.Out!C$2:F$32,Int.Out!B$2:B$32=ED.LookUps!A445),""))</f>
        <v/>
      </c>
      <c r="G445" t="str" cm="1">
        <f t="array" ref="G445">IFERROR(_xlfn._xlws.FILTER(_xlfn.ANCHORARRAY(B445),_xlfn.ANCHORARRAY(B445)&lt;&gt;0),"")</f>
        <v/>
      </c>
      <c r="J445">
        <f>EnterData!F449</f>
        <v>0</v>
      </c>
      <c r="K445" t="str" cm="1">
        <f t="array" ref="K445">IFERROR(IF(G445&lt;&gt;"",_xlfn.ANCHORARRAY(G445),IF(OR(J445=0,J445=""),TRANSPOSE(_xlfn.ANCHORARRAY(Make.Trt!AK$2)),TRANSPOSE(_xlfn._xlws.FILTER('Rot.Out'!Q:Q,('Rot.Out'!O:O=ED.LookUps!J445)*('Rot.Out'!V:V&lt;&gt;"Yes"))))),"Error please report")</f>
        <v>Error No Treatment Names Specified</v>
      </c>
      <c r="FU445" t="str" cm="1">
        <f t="array" ref="FU445">IFERROR(IF(J445=0,TRANSPOSE(_xlfn.ANCHORARRAY(Intercrop!AS$1)),TRANSPOSE(_xlfn._xlws.FILTER('Rot.Out'!Q:Q,('Rot.Out'!O:O=ED.LookUps!J445)*('Rot.Out'!V:V="Yes")))),"")</f>
        <v>None</v>
      </c>
    </row>
    <row r="446" spans="1:177" x14ac:dyDescent="0.5">
      <c r="A446">
        <f>EnterData!E450</f>
        <v>0</v>
      </c>
      <c r="B446" t="str" cm="1">
        <f t="array" ref="B446">IF(OR(A446="",A446=0),"",IFERROR(_xlfn._xlws.FILTER(Int.Out!C$2:F$32,Int.Out!B$2:B$32=ED.LookUps!A446),""))</f>
        <v/>
      </c>
      <c r="G446" t="str" cm="1">
        <f t="array" ref="G446">IFERROR(_xlfn._xlws.FILTER(_xlfn.ANCHORARRAY(B446),_xlfn.ANCHORARRAY(B446)&lt;&gt;0),"")</f>
        <v/>
      </c>
      <c r="J446">
        <f>EnterData!F450</f>
        <v>0</v>
      </c>
      <c r="K446" t="str" cm="1">
        <f t="array" ref="K446">IFERROR(IF(G446&lt;&gt;"",_xlfn.ANCHORARRAY(G446),IF(OR(J446=0,J446=""),TRANSPOSE(_xlfn.ANCHORARRAY(Make.Trt!AK$2)),TRANSPOSE(_xlfn._xlws.FILTER('Rot.Out'!Q:Q,('Rot.Out'!O:O=ED.LookUps!J446)*('Rot.Out'!V:V&lt;&gt;"Yes"))))),"Error please report")</f>
        <v>Error No Treatment Names Specified</v>
      </c>
      <c r="FU446" t="str" cm="1">
        <f t="array" ref="FU446">IFERROR(IF(J446=0,TRANSPOSE(_xlfn.ANCHORARRAY(Intercrop!AS$1)),TRANSPOSE(_xlfn._xlws.FILTER('Rot.Out'!Q:Q,('Rot.Out'!O:O=ED.LookUps!J446)*('Rot.Out'!V:V="Yes")))),"")</f>
        <v>None</v>
      </c>
    </row>
    <row r="447" spans="1:177" x14ac:dyDescent="0.5">
      <c r="A447">
        <f>EnterData!E451</f>
        <v>0</v>
      </c>
      <c r="B447" t="str" cm="1">
        <f t="array" ref="B447">IF(OR(A447="",A447=0),"",IFERROR(_xlfn._xlws.FILTER(Int.Out!C$2:F$32,Int.Out!B$2:B$32=ED.LookUps!A447),""))</f>
        <v/>
      </c>
      <c r="G447" t="str" cm="1">
        <f t="array" ref="G447">IFERROR(_xlfn._xlws.FILTER(_xlfn.ANCHORARRAY(B447),_xlfn.ANCHORARRAY(B447)&lt;&gt;0),"")</f>
        <v/>
      </c>
      <c r="J447">
        <f>EnterData!F451</f>
        <v>0</v>
      </c>
      <c r="K447" t="str" cm="1">
        <f t="array" ref="K447">IFERROR(IF(G447&lt;&gt;"",_xlfn.ANCHORARRAY(G447),IF(OR(J447=0,J447=""),TRANSPOSE(_xlfn.ANCHORARRAY(Make.Trt!AK$2)),TRANSPOSE(_xlfn._xlws.FILTER('Rot.Out'!Q:Q,('Rot.Out'!O:O=ED.LookUps!J447)*('Rot.Out'!V:V&lt;&gt;"Yes"))))),"Error please report")</f>
        <v>Error No Treatment Names Specified</v>
      </c>
      <c r="FU447" t="str" cm="1">
        <f t="array" ref="FU447">IFERROR(IF(J447=0,TRANSPOSE(_xlfn.ANCHORARRAY(Intercrop!AS$1)),TRANSPOSE(_xlfn._xlws.FILTER('Rot.Out'!Q:Q,('Rot.Out'!O:O=ED.LookUps!J447)*('Rot.Out'!V:V="Yes")))),"")</f>
        <v>None</v>
      </c>
    </row>
    <row r="448" spans="1:177" x14ac:dyDescent="0.5">
      <c r="A448">
        <f>EnterData!E452</f>
        <v>0</v>
      </c>
      <c r="B448" t="str" cm="1">
        <f t="array" ref="B448">IF(OR(A448="",A448=0),"",IFERROR(_xlfn._xlws.FILTER(Int.Out!C$2:F$32,Int.Out!B$2:B$32=ED.LookUps!A448),""))</f>
        <v/>
      </c>
      <c r="G448" t="str" cm="1">
        <f t="array" ref="G448">IFERROR(_xlfn._xlws.FILTER(_xlfn.ANCHORARRAY(B448),_xlfn.ANCHORARRAY(B448)&lt;&gt;0),"")</f>
        <v/>
      </c>
      <c r="J448">
        <f>EnterData!F452</f>
        <v>0</v>
      </c>
      <c r="K448" t="str" cm="1">
        <f t="array" ref="K448">IFERROR(IF(G448&lt;&gt;"",_xlfn.ANCHORARRAY(G448),IF(OR(J448=0,J448=""),TRANSPOSE(_xlfn.ANCHORARRAY(Make.Trt!AK$2)),TRANSPOSE(_xlfn._xlws.FILTER('Rot.Out'!Q:Q,('Rot.Out'!O:O=ED.LookUps!J448)*('Rot.Out'!V:V&lt;&gt;"Yes"))))),"Error please report")</f>
        <v>Error No Treatment Names Specified</v>
      </c>
      <c r="FU448" t="str" cm="1">
        <f t="array" ref="FU448">IFERROR(IF(J448=0,TRANSPOSE(_xlfn.ANCHORARRAY(Intercrop!AS$1)),TRANSPOSE(_xlfn._xlws.FILTER('Rot.Out'!Q:Q,('Rot.Out'!O:O=ED.LookUps!J448)*('Rot.Out'!V:V="Yes")))),"")</f>
        <v>None</v>
      </c>
    </row>
    <row r="449" spans="1:177" x14ac:dyDescent="0.5">
      <c r="A449">
        <f>EnterData!E453</f>
        <v>0</v>
      </c>
      <c r="B449" t="str" cm="1">
        <f t="array" ref="B449">IF(OR(A449="",A449=0),"",IFERROR(_xlfn._xlws.FILTER(Int.Out!C$2:F$32,Int.Out!B$2:B$32=ED.LookUps!A449),""))</f>
        <v/>
      </c>
      <c r="G449" t="str" cm="1">
        <f t="array" ref="G449">IFERROR(_xlfn._xlws.FILTER(_xlfn.ANCHORARRAY(B449),_xlfn.ANCHORARRAY(B449)&lt;&gt;0),"")</f>
        <v/>
      </c>
      <c r="J449">
        <f>EnterData!F453</f>
        <v>0</v>
      </c>
      <c r="K449" t="str" cm="1">
        <f t="array" ref="K449">IFERROR(IF(G449&lt;&gt;"",_xlfn.ANCHORARRAY(G449),IF(OR(J449=0,J449=""),TRANSPOSE(_xlfn.ANCHORARRAY(Make.Trt!AK$2)),TRANSPOSE(_xlfn._xlws.FILTER('Rot.Out'!Q:Q,('Rot.Out'!O:O=ED.LookUps!J449)*('Rot.Out'!V:V&lt;&gt;"Yes"))))),"Error please report")</f>
        <v>Error No Treatment Names Specified</v>
      </c>
      <c r="FU449" t="str" cm="1">
        <f t="array" ref="FU449">IFERROR(IF(J449=0,TRANSPOSE(_xlfn.ANCHORARRAY(Intercrop!AS$1)),TRANSPOSE(_xlfn._xlws.FILTER('Rot.Out'!Q:Q,('Rot.Out'!O:O=ED.LookUps!J449)*('Rot.Out'!V:V="Yes")))),"")</f>
        <v>None</v>
      </c>
    </row>
    <row r="450" spans="1:177" x14ac:dyDescent="0.5">
      <c r="A450">
        <f>EnterData!E454</f>
        <v>0</v>
      </c>
      <c r="B450" t="str" cm="1">
        <f t="array" ref="B450">IF(OR(A450="",A450=0),"",IFERROR(_xlfn._xlws.FILTER(Int.Out!C$2:F$32,Int.Out!B$2:B$32=ED.LookUps!A450),""))</f>
        <v/>
      </c>
      <c r="G450" t="str" cm="1">
        <f t="array" ref="G450">IFERROR(_xlfn._xlws.FILTER(_xlfn.ANCHORARRAY(B450),_xlfn.ANCHORARRAY(B450)&lt;&gt;0),"")</f>
        <v/>
      </c>
      <c r="J450">
        <f>EnterData!F454</f>
        <v>0</v>
      </c>
      <c r="K450" t="str" cm="1">
        <f t="array" ref="K450">IFERROR(IF(G450&lt;&gt;"",_xlfn.ANCHORARRAY(G450),IF(OR(J450=0,J450=""),TRANSPOSE(_xlfn.ANCHORARRAY(Make.Trt!AK$2)),TRANSPOSE(_xlfn._xlws.FILTER('Rot.Out'!Q:Q,('Rot.Out'!O:O=ED.LookUps!J450)*('Rot.Out'!V:V&lt;&gt;"Yes"))))),"Error please report")</f>
        <v>Error No Treatment Names Specified</v>
      </c>
      <c r="FU450" t="str" cm="1">
        <f t="array" ref="FU450">IFERROR(IF(J450=0,TRANSPOSE(_xlfn.ANCHORARRAY(Intercrop!AS$1)),TRANSPOSE(_xlfn._xlws.FILTER('Rot.Out'!Q:Q,('Rot.Out'!O:O=ED.LookUps!J450)*('Rot.Out'!V:V="Yes")))),"")</f>
        <v>None</v>
      </c>
    </row>
    <row r="451" spans="1:177" x14ac:dyDescent="0.5">
      <c r="A451">
        <f>EnterData!E455</f>
        <v>0</v>
      </c>
      <c r="B451" t="str" cm="1">
        <f t="array" ref="B451">IF(OR(A451="",A451=0),"",IFERROR(_xlfn._xlws.FILTER(Int.Out!C$2:F$32,Int.Out!B$2:B$32=ED.LookUps!A451),""))</f>
        <v/>
      </c>
      <c r="G451" t="str" cm="1">
        <f t="array" ref="G451">IFERROR(_xlfn._xlws.FILTER(_xlfn.ANCHORARRAY(B451),_xlfn.ANCHORARRAY(B451)&lt;&gt;0),"")</f>
        <v/>
      </c>
      <c r="J451">
        <f>EnterData!F455</f>
        <v>0</v>
      </c>
      <c r="K451" t="str" cm="1">
        <f t="array" ref="K451">IFERROR(IF(G451&lt;&gt;"",_xlfn.ANCHORARRAY(G451),IF(OR(J451=0,J451=""),TRANSPOSE(_xlfn.ANCHORARRAY(Make.Trt!AK$2)),TRANSPOSE(_xlfn._xlws.FILTER('Rot.Out'!Q:Q,('Rot.Out'!O:O=ED.LookUps!J451)*('Rot.Out'!V:V&lt;&gt;"Yes"))))),"Error please report")</f>
        <v>Error No Treatment Names Specified</v>
      </c>
      <c r="FU451" t="str" cm="1">
        <f t="array" ref="FU451">IFERROR(IF(J451=0,TRANSPOSE(_xlfn.ANCHORARRAY(Intercrop!AS$1)),TRANSPOSE(_xlfn._xlws.FILTER('Rot.Out'!Q:Q,('Rot.Out'!O:O=ED.LookUps!J451)*('Rot.Out'!V:V="Yes")))),"")</f>
        <v>None</v>
      </c>
    </row>
    <row r="452" spans="1:177" x14ac:dyDescent="0.5">
      <c r="A452">
        <f>EnterData!E456</f>
        <v>0</v>
      </c>
      <c r="B452" t="str" cm="1">
        <f t="array" ref="B452">IF(OR(A452="",A452=0),"",IFERROR(_xlfn._xlws.FILTER(Int.Out!C$2:F$32,Int.Out!B$2:B$32=ED.LookUps!A452),""))</f>
        <v/>
      </c>
      <c r="G452" t="str" cm="1">
        <f t="array" ref="G452">IFERROR(_xlfn._xlws.FILTER(_xlfn.ANCHORARRAY(B452),_xlfn.ANCHORARRAY(B452)&lt;&gt;0),"")</f>
        <v/>
      </c>
      <c r="J452">
        <f>EnterData!F456</f>
        <v>0</v>
      </c>
      <c r="K452" t="str" cm="1">
        <f t="array" ref="K452">IFERROR(IF(G452&lt;&gt;"",_xlfn.ANCHORARRAY(G452),IF(OR(J452=0,J452=""),TRANSPOSE(_xlfn.ANCHORARRAY(Make.Trt!AK$2)),TRANSPOSE(_xlfn._xlws.FILTER('Rot.Out'!Q:Q,('Rot.Out'!O:O=ED.LookUps!J452)*('Rot.Out'!V:V&lt;&gt;"Yes"))))),"Error please report")</f>
        <v>Error No Treatment Names Specified</v>
      </c>
      <c r="FU452" t="str" cm="1">
        <f t="array" ref="FU452">IFERROR(IF(J452=0,TRANSPOSE(_xlfn.ANCHORARRAY(Intercrop!AS$1)),TRANSPOSE(_xlfn._xlws.FILTER('Rot.Out'!Q:Q,('Rot.Out'!O:O=ED.LookUps!J452)*('Rot.Out'!V:V="Yes")))),"")</f>
        <v>None</v>
      </c>
    </row>
    <row r="453" spans="1:177" x14ac:dyDescent="0.5">
      <c r="A453">
        <f>EnterData!E457</f>
        <v>0</v>
      </c>
      <c r="B453" t="str" cm="1">
        <f t="array" ref="B453">IF(OR(A453="",A453=0),"",IFERROR(_xlfn._xlws.FILTER(Int.Out!C$2:F$32,Int.Out!B$2:B$32=ED.LookUps!A453),""))</f>
        <v/>
      </c>
      <c r="G453" t="str" cm="1">
        <f t="array" ref="G453">IFERROR(_xlfn._xlws.FILTER(_xlfn.ANCHORARRAY(B453),_xlfn.ANCHORARRAY(B453)&lt;&gt;0),"")</f>
        <v/>
      </c>
      <c r="J453">
        <f>EnterData!F457</f>
        <v>0</v>
      </c>
      <c r="K453" t="str" cm="1">
        <f t="array" ref="K453">IFERROR(IF(G453&lt;&gt;"",_xlfn.ANCHORARRAY(G453),IF(OR(J453=0,J453=""),TRANSPOSE(_xlfn.ANCHORARRAY(Make.Trt!AK$2)),TRANSPOSE(_xlfn._xlws.FILTER('Rot.Out'!Q:Q,('Rot.Out'!O:O=ED.LookUps!J453)*('Rot.Out'!V:V&lt;&gt;"Yes"))))),"Error please report")</f>
        <v>Error No Treatment Names Specified</v>
      </c>
      <c r="FU453" t="str" cm="1">
        <f t="array" ref="FU453">IFERROR(IF(J453=0,TRANSPOSE(_xlfn.ANCHORARRAY(Intercrop!AS$1)),TRANSPOSE(_xlfn._xlws.FILTER('Rot.Out'!Q:Q,('Rot.Out'!O:O=ED.LookUps!J453)*('Rot.Out'!V:V="Yes")))),"")</f>
        <v>None</v>
      </c>
    </row>
    <row r="454" spans="1:177" x14ac:dyDescent="0.5">
      <c r="A454">
        <f>EnterData!E458</f>
        <v>0</v>
      </c>
      <c r="B454" t="str" cm="1">
        <f t="array" ref="B454">IF(OR(A454="",A454=0),"",IFERROR(_xlfn._xlws.FILTER(Int.Out!C$2:F$32,Int.Out!B$2:B$32=ED.LookUps!A454),""))</f>
        <v/>
      </c>
      <c r="G454" t="str" cm="1">
        <f t="array" ref="G454">IFERROR(_xlfn._xlws.FILTER(_xlfn.ANCHORARRAY(B454),_xlfn.ANCHORARRAY(B454)&lt;&gt;0),"")</f>
        <v/>
      </c>
      <c r="J454">
        <f>EnterData!F458</f>
        <v>0</v>
      </c>
      <c r="K454" t="str" cm="1">
        <f t="array" ref="K454">IFERROR(IF(G454&lt;&gt;"",_xlfn.ANCHORARRAY(G454),IF(OR(J454=0,J454=""),TRANSPOSE(_xlfn.ANCHORARRAY(Make.Trt!AK$2)),TRANSPOSE(_xlfn._xlws.FILTER('Rot.Out'!Q:Q,('Rot.Out'!O:O=ED.LookUps!J454)*('Rot.Out'!V:V&lt;&gt;"Yes"))))),"Error please report")</f>
        <v>Error No Treatment Names Specified</v>
      </c>
      <c r="FU454" t="str" cm="1">
        <f t="array" ref="FU454">IFERROR(IF(J454=0,TRANSPOSE(_xlfn.ANCHORARRAY(Intercrop!AS$1)),TRANSPOSE(_xlfn._xlws.FILTER('Rot.Out'!Q:Q,('Rot.Out'!O:O=ED.LookUps!J454)*('Rot.Out'!V:V="Yes")))),"")</f>
        <v>None</v>
      </c>
    </row>
    <row r="455" spans="1:177" x14ac:dyDescent="0.5">
      <c r="A455">
        <f>EnterData!E459</f>
        <v>0</v>
      </c>
      <c r="B455" t="str" cm="1">
        <f t="array" ref="B455">IF(OR(A455="",A455=0),"",IFERROR(_xlfn._xlws.FILTER(Int.Out!C$2:F$32,Int.Out!B$2:B$32=ED.LookUps!A455),""))</f>
        <v/>
      </c>
      <c r="G455" t="str" cm="1">
        <f t="array" ref="G455">IFERROR(_xlfn._xlws.FILTER(_xlfn.ANCHORARRAY(B455),_xlfn.ANCHORARRAY(B455)&lt;&gt;0),"")</f>
        <v/>
      </c>
      <c r="J455">
        <f>EnterData!F459</f>
        <v>0</v>
      </c>
      <c r="K455" t="str" cm="1">
        <f t="array" ref="K455">IFERROR(IF(G455&lt;&gt;"",_xlfn.ANCHORARRAY(G455),IF(OR(J455=0,J455=""),TRANSPOSE(_xlfn.ANCHORARRAY(Make.Trt!AK$2)),TRANSPOSE(_xlfn._xlws.FILTER('Rot.Out'!Q:Q,('Rot.Out'!O:O=ED.LookUps!J455)*('Rot.Out'!V:V&lt;&gt;"Yes"))))),"Error please report")</f>
        <v>Error No Treatment Names Specified</v>
      </c>
      <c r="FU455" t="str" cm="1">
        <f t="array" ref="FU455">IFERROR(IF(J455=0,TRANSPOSE(_xlfn.ANCHORARRAY(Intercrop!AS$1)),TRANSPOSE(_xlfn._xlws.FILTER('Rot.Out'!Q:Q,('Rot.Out'!O:O=ED.LookUps!J455)*('Rot.Out'!V:V="Yes")))),"")</f>
        <v>None</v>
      </c>
    </row>
    <row r="456" spans="1:177" x14ac:dyDescent="0.5">
      <c r="A456">
        <f>EnterData!E460</f>
        <v>0</v>
      </c>
      <c r="B456" t="str" cm="1">
        <f t="array" ref="B456">IF(OR(A456="",A456=0),"",IFERROR(_xlfn._xlws.FILTER(Int.Out!C$2:F$32,Int.Out!B$2:B$32=ED.LookUps!A456),""))</f>
        <v/>
      </c>
      <c r="G456" t="str" cm="1">
        <f t="array" ref="G456">IFERROR(_xlfn._xlws.FILTER(_xlfn.ANCHORARRAY(B456),_xlfn.ANCHORARRAY(B456)&lt;&gt;0),"")</f>
        <v/>
      </c>
      <c r="J456">
        <f>EnterData!F460</f>
        <v>0</v>
      </c>
      <c r="K456" t="str" cm="1">
        <f t="array" ref="K456">IFERROR(IF(G456&lt;&gt;"",_xlfn.ANCHORARRAY(G456),IF(OR(J456=0,J456=""),TRANSPOSE(_xlfn.ANCHORARRAY(Make.Trt!AK$2)),TRANSPOSE(_xlfn._xlws.FILTER('Rot.Out'!Q:Q,('Rot.Out'!O:O=ED.LookUps!J456)*('Rot.Out'!V:V&lt;&gt;"Yes"))))),"Error please report")</f>
        <v>Error No Treatment Names Specified</v>
      </c>
      <c r="FU456" t="str" cm="1">
        <f t="array" ref="FU456">IFERROR(IF(J456=0,TRANSPOSE(_xlfn.ANCHORARRAY(Intercrop!AS$1)),TRANSPOSE(_xlfn._xlws.FILTER('Rot.Out'!Q:Q,('Rot.Out'!O:O=ED.LookUps!J456)*('Rot.Out'!V:V="Yes")))),"")</f>
        <v>None</v>
      </c>
    </row>
    <row r="457" spans="1:177" x14ac:dyDescent="0.5">
      <c r="A457">
        <f>EnterData!E461</f>
        <v>0</v>
      </c>
      <c r="B457" t="str" cm="1">
        <f t="array" ref="B457">IF(OR(A457="",A457=0),"",IFERROR(_xlfn._xlws.FILTER(Int.Out!C$2:F$32,Int.Out!B$2:B$32=ED.LookUps!A457),""))</f>
        <v/>
      </c>
      <c r="G457" t="str" cm="1">
        <f t="array" ref="G457">IFERROR(_xlfn._xlws.FILTER(_xlfn.ANCHORARRAY(B457),_xlfn.ANCHORARRAY(B457)&lt;&gt;0),"")</f>
        <v/>
      </c>
      <c r="J457">
        <f>EnterData!F461</f>
        <v>0</v>
      </c>
      <c r="K457" t="str" cm="1">
        <f t="array" ref="K457">IFERROR(IF(G457&lt;&gt;"",_xlfn.ANCHORARRAY(G457),IF(OR(J457=0,J457=""),TRANSPOSE(_xlfn.ANCHORARRAY(Make.Trt!AK$2)),TRANSPOSE(_xlfn._xlws.FILTER('Rot.Out'!Q:Q,('Rot.Out'!O:O=ED.LookUps!J457)*('Rot.Out'!V:V&lt;&gt;"Yes"))))),"Error please report")</f>
        <v>Error No Treatment Names Specified</v>
      </c>
      <c r="FU457" t="str" cm="1">
        <f t="array" ref="FU457">IFERROR(IF(J457=0,TRANSPOSE(_xlfn.ANCHORARRAY(Intercrop!AS$1)),TRANSPOSE(_xlfn._xlws.FILTER('Rot.Out'!Q:Q,('Rot.Out'!O:O=ED.LookUps!J457)*('Rot.Out'!V:V="Yes")))),"")</f>
        <v>None</v>
      </c>
    </row>
    <row r="458" spans="1:177" x14ac:dyDescent="0.5">
      <c r="A458">
        <f>EnterData!E462</f>
        <v>0</v>
      </c>
      <c r="B458" t="str" cm="1">
        <f t="array" ref="B458">IF(OR(A458="",A458=0),"",IFERROR(_xlfn._xlws.FILTER(Int.Out!C$2:F$32,Int.Out!B$2:B$32=ED.LookUps!A458),""))</f>
        <v/>
      </c>
      <c r="G458" t="str" cm="1">
        <f t="array" ref="G458">IFERROR(_xlfn._xlws.FILTER(_xlfn.ANCHORARRAY(B458),_xlfn.ANCHORARRAY(B458)&lt;&gt;0),"")</f>
        <v/>
      </c>
      <c r="J458">
        <f>EnterData!F462</f>
        <v>0</v>
      </c>
      <c r="K458" t="str" cm="1">
        <f t="array" ref="K458">IFERROR(IF(G458&lt;&gt;"",_xlfn.ANCHORARRAY(G458),IF(OR(J458=0,J458=""),TRANSPOSE(_xlfn.ANCHORARRAY(Make.Trt!AK$2)),TRANSPOSE(_xlfn._xlws.FILTER('Rot.Out'!Q:Q,('Rot.Out'!O:O=ED.LookUps!J458)*('Rot.Out'!V:V&lt;&gt;"Yes"))))),"Error please report")</f>
        <v>Error No Treatment Names Specified</v>
      </c>
      <c r="FU458" t="str" cm="1">
        <f t="array" ref="FU458">IFERROR(IF(J458=0,TRANSPOSE(_xlfn.ANCHORARRAY(Intercrop!AS$1)),TRANSPOSE(_xlfn._xlws.FILTER('Rot.Out'!Q:Q,('Rot.Out'!O:O=ED.LookUps!J458)*('Rot.Out'!V:V="Yes")))),"")</f>
        <v>None</v>
      </c>
    </row>
    <row r="459" spans="1:177" x14ac:dyDescent="0.5">
      <c r="A459">
        <f>EnterData!E463</f>
        <v>0</v>
      </c>
      <c r="B459" t="str" cm="1">
        <f t="array" ref="B459">IF(OR(A459="",A459=0),"",IFERROR(_xlfn._xlws.FILTER(Int.Out!C$2:F$32,Int.Out!B$2:B$32=ED.LookUps!A459),""))</f>
        <v/>
      </c>
      <c r="G459" t="str" cm="1">
        <f t="array" ref="G459">IFERROR(_xlfn._xlws.FILTER(_xlfn.ANCHORARRAY(B459),_xlfn.ANCHORARRAY(B459)&lt;&gt;0),"")</f>
        <v/>
      </c>
      <c r="J459">
        <f>EnterData!F463</f>
        <v>0</v>
      </c>
      <c r="K459" t="str" cm="1">
        <f t="array" ref="K459">IFERROR(IF(G459&lt;&gt;"",_xlfn.ANCHORARRAY(G459),IF(OR(J459=0,J459=""),TRANSPOSE(_xlfn.ANCHORARRAY(Make.Trt!AK$2)),TRANSPOSE(_xlfn._xlws.FILTER('Rot.Out'!Q:Q,('Rot.Out'!O:O=ED.LookUps!J459)*('Rot.Out'!V:V&lt;&gt;"Yes"))))),"Error please report")</f>
        <v>Error No Treatment Names Specified</v>
      </c>
      <c r="FU459" t="str" cm="1">
        <f t="array" ref="FU459">IFERROR(IF(J459=0,TRANSPOSE(_xlfn.ANCHORARRAY(Intercrop!AS$1)),TRANSPOSE(_xlfn._xlws.FILTER('Rot.Out'!Q:Q,('Rot.Out'!O:O=ED.LookUps!J459)*('Rot.Out'!V:V="Yes")))),"")</f>
        <v>None</v>
      </c>
    </row>
    <row r="460" spans="1:177" x14ac:dyDescent="0.5">
      <c r="A460">
        <f>EnterData!E464</f>
        <v>0</v>
      </c>
      <c r="B460" t="str" cm="1">
        <f t="array" ref="B460">IF(OR(A460="",A460=0),"",IFERROR(_xlfn._xlws.FILTER(Int.Out!C$2:F$32,Int.Out!B$2:B$32=ED.LookUps!A460),""))</f>
        <v/>
      </c>
      <c r="G460" t="str" cm="1">
        <f t="array" ref="G460">IFERROR(_xlfn._xlws.FILTER(_xlfn.ANCHORARRAY(B460),_xlfn.ANCHORARRAY(B460)&lt;&gt;0),"")</f>
        <v/>
      </c>
      <c r="J460">
        <f>EnterData!F464</f>
        <v>0</v>
      </c>
      <c r="K460" t="str" cm="1">
        <f t="array" ref="K460">IFERROR(IF(G460&lt;&gt;"",_xlfn.ANCHORARRAY(G460),IF(OR(J460=0,J460=""),TRANSPOSE(_xlfn.ANCHORARRAY(Make.Trt!AK$2)),TRANSPOSE(_xlfn._xlws.FILTER('Rot.Out'!Q:Q,('Rot.Out'!O:O=ED.LookUps!J460)*('Rot.Out'!V:V&lt;&gt;"Yes"))))),"Error please report")</f>
        <v>Error No Treatment Names Specified</v>
      </c>
      <c r="FU460" t="str" cm="1">
        <f t="array" ref="FU460">IFERROR(IF(J460=0,TRANSPOSE(_xlfn.ANCHORARRAY(Intercrop!AS$1)),TRANSPOSE(_xlfn._xlws.FILTER('Rot.Out'!Q:Q,('Rot.Out'!O:O=ED.LookUps!J460)*('Rot.Out'!V:V="Yes")))),"")</f>
        <v>None</v>
      </c>
    </row>
    <row r="461" spans="1:177" x14ac:dyDescent="0.5">
      <c r="A461">
        <f>EnterData!E465</f>
        <v>0</v>
      </c>
      <c r="B461" t="str" cm="1">
        <f t="array" ref="B461">IF(OR(A461="",A461=0),"",IFERROR(_xlfn._xlws.FILTER(Int.Out!C$2:F$32,Int.Out!B$2:B$32=ED.LookUps!A461),""))</f>
        <v/>
      </c>
      <c r="G461" t="str" cm="1">
        <f t="array" ref="G461">IFERROR(_xlfn._xlws.FILTER(_xlfn.ANCHORARRAY(B461),_xlfn.ANCHORARRAY(B461)&lt;&gt;0),"")</f>
        <v/>
      </c>
      <c r="J461">
        <f>EnterData!F465</f>
        <v>0</v>
      </c>
      <c r="K461" t="str" cm="1">
        <f t="array" ref="K461">IFERROR(IF(G461&lt;&gt;"",_xlfn.ANCHORARRAY(G461),IF(OR(J461=0,J461=""),TRANSPOSE(_xlfn.ANCHORARRAY(Make.Trt!AK$2)),TRANSPOSE(_xlfn._xlws.FILTER('Rot.Out'!Q:Q,('Rot.Out'!O:O=ED.LookUps!J461)*('Rot.Out'!V:V&lt;&gt;"Yes"))))),"Error please report")</f>
        <v>Error No Treatment Names Specified</v>
      </c>
      <c r="FU461" t="str" cm="1">
        <f t="array" ref="FU461">IFERROR(IF(J461=0,TRANSPOSE(_xlfn.ANCHORARRAY(Intercrop!AS$1)),TRANSPOSE(_xlfn._xlws.FILTER('Rot.Out'!Q:Q,('Rot.Out'!O:O=ED.LookUps!J461)*('Rot.Out'!V:V="Yes")))),"")</f>
        <v>None</v>
      </c>
    </row>
    <row r="462" spans="1:177" x14ac:dyDescent="0.5">
      <c r="A462">
        <f>EnterData!E466</f>
        <v>0</v>
      </c>
      <c r="B462" t="str" cm="1">
        <f t="array" ref="B462">IF(OR(A462="",A462=0),"",IFERROR(_xlfn._xlws.FILTER(Int.Out!C$2:F$32,Int.Out!B$2:B$32=ED.LookUps!A462),""))</f>
        <v/>
      </c>
      <c r="G462" t="str" cm="1">
        <f t="array" ref="G462">IFERROR(_xlfn._xlws.FILTER(_xlfn.ANCHORARRAY(B462),_xlfn.ANCHORARRAY(B462)&lt;&gt;0),"")</f>
        <v/>
      </c>
      <c r="J462">
        <f>EnterData!F466</f>
        <v>0</v>
      </c>
      <c r="K462" t="str" cm="1">
        <f t="array" ref="K462">IFERROR(IF(G462&lt;&gt;"",_xlfn.ANCHORARRAY(G462),IF(OR(J462=0,J462=""),TRANSPOSE(_xlfn.ANCHORARRAY(Make.Trt!AK$2)),TRANSPOSE(_xlfn._xlws.FILTER('Rot.Out'!Q:Q,('Rot.Out'!O:O=ED.LookUps!J462)*('Rot.Out'!V:V&lt;&gt;"Yes"))))),"Error please report")</f>
        <v>Error No Treatment Names Specified</v>
      </c>
      <c r="FU462" t="str" cm="1">
        <f t="array" ref="FU462">IFERROR(IF(J462=0,TRANSPOSE(_xlfn.ANCHORARRAY(Intercrop!AS$1)),TRANSPOSE(_xlfn._xlws.FILTER('Rot.Out'!Q:Q,('Rot.Out'!O:O=ED.LookUps!J462)*('Rot.Out'!V:V="Yes")))),"")</f>
        <v>None</v>
      </c>
    </row>
    <row r="463" spans="1:177" x14ac:dyDescent="0.5">
      <c r="A463">
        <f>EnterData!E467</f>
        <v>0</v>
      </c>
      <c r="B463" t="str" cm="1">
        <f t="array" ref="B463">IF(OR(A463="",A463=0),"",IFERROR(_xlfn._xlws.FILTER(Int.Out!C$2:F$32,Int.Out!B$2:B$32=ED.LookUps!A463),""))</f>
        <v/>
      </c>
      <c r="G463" t="str" cm="1">
        <f t="array" ref="G463">IFERROR(_xlfn._xlws.FILTER(_xlfn.ANCHORARRAY(B463),_xlfn.ANCHORARRAY(B463)&lt;&gt;0),"")</f>
        <v/>
      </c>
      <c r="J463">
        <f>EnterData!F467</f>
        <v>0</v>
      </c>
      <c r="K463" t="str" cm="1">
        <f t="array" ref="K463">IFERROR(IF(G463&lt;&gt;"",_xlfn.ANCHORARRAY(G463),IF(OR(J463=0,J463=""),TRANSPOSE(_xlfn.ANCHORARRAY(Make.Trt!AK$2)),TRANSPOSE(_xlfn._xlws.FILTER('Rot.Out'!Q:Q,('Rot.Out'!O:O=ED.LookUps!J463)*('Rot.Out'!V:V&lt;&gt;"Yes"))))),"Error please report")</f>
        <v>Error No Treatment Names Specified</v>
      </c>
      <c r="FU463" t="str" cm="1">
        <f t="array" ref="FU463">IFERROR(IF(J463=0,TRANSPOSE(_xlfn.ANCHORARRAY(Intercrop!AS$1)),TRANSPOSE(_xlfn._xlws.FILTER('Rot.Out'!Q:Q,('Rot.Out'!O:O=ED.LookUps!J463)*('Rot.Out'!V:V="Yes")))),"")</f>
        <v>None</v>
      </c>
    </row>
    <row r="464" spans="1:177" x14ac:dyDescent="0.5">
      <c r="A464">
        <f>EnterData!E468</f>
        <v>0</v>
      </c>
      <c r="B464" t="str" cm="1">
        <f t="array" ref="B464">IF(OR(A464="",A464=0),"",IFERROR(_xlfn._xlws.FILTER(Int.Out!C$2:F$32,Int.Out!B$2:B$32=ED.LookUps!A464),""))</f>
        <v/>
      </c>
      <c r="G464" t="str" cm="1">
        <f t="array" ref="G464">IFERROR(_xlfn._xlws.FILTER(_xlfn.ANCHORARRAY(B464),_xlfn.ANCHORARRAY(B464)&lt;&gt;0),"")</f>
        <v/>
      </c>
      <c r="J464">
        <f>EnterData!F468</f>
        <v>0</v>
      </c>
      <c r="K464" t="str" cm="1">
        <f t="array" ref="K464">IFERROR(IF(G464&lt;&gt;"",_xlfn.ANCHORARRAY(G464),IF(OR(J464=0,J464=""),TRANSPOSE(_xlfn.ANCHORARRAY(Make.Trt!AK$2)),TRANSPOSE(_xlfn._xlws.FILTER('Rot.Out'!Q:Q,('Rot.Out'!O:O=ED.LookUps!J464)*('Rot.Out'!V:V&lt;&gt;"Yes"))))),"Error please report")</f>
        <v>Error No Treatment Names Specified</v>
      </c>
      <c r="FU464" t="str" cm="1">
        <f t="array" ref="FU464">IFERROR(IF(J464=0,TRANSPOSE(_xlfn.ANCHORARRAY(Intercrop!AS$1)),TRANSPOSE(_xlfn._xlws.FILTER('Rot.Out'!Q:Q,('Rot.Out'!O:O=ED.LookUps!J464)*('Rot.Out'!V:V="Yes")))),"")</f>
        <v>None</v>
      </c>
    </row>
    <row r="465" spans="1:177" x14ac:dyDescent="0.5">
      <c r="A465">
        <f>EnterData!E469</f>
        <v>0</v>
      </c>
      <c r="B465" t="str" cm="1">
        <f t="array" ref="B465">IF(OR(A465="",A465=0),"",IFERROR(_xlfn._xlws.FILTER(Int.Out!C$2:F$32,Int.Out!B$2:B$32=ED.LookUps!A465),""))</f>
        <v/>
      </c>
      <c r="G465" t="str" cm="1">
        <f t="array" ref="G465">IFERROR(_xlfn._xlws.FILTER(_xlfn.ANCHORARRAY(B465),_xlfn.ANCHORARRAY(B465)&lt;&gt;0),"")</f>
        <v/>
      </c>
      <c r="J465">
        <f>EnterData!F469</f>
        <v>0</v>
      </c>
      <c r="K465" t="str" cm="1">
        <f t="array" ref="K465">IFERROR(IF(G465&lt;&gt;"",_xlfn.ANCHORARRAY(G465),IF(OR(J465=0,J465=""),TRANSPOSE(_xlfn.ANCHORARRAY(Make.Trt!AK$2)),TRANSPOSE(_xlfn._xlws.FILTER('Rot.Out'!Q:Q,('Rot.Out'!O:O=ED.LookUps!J465)*('Rot.Out'!V:V&lt;&gt;"Yes"))))),"Error please report")</f>
        <v>Error No Treatment Names Specified</v>
      </c>
      <c r="FU465" t="str" cm="1">
        <f t="array" ref="FU465">IFERROR(IF(J465=0,TRANSPOSE(_xlfn.ANCHORARRAY(Intercrop!AS$1)),TRANSPOSE(_xlfn._xlws.FILTER('Rot.Out'!Q:Q,('Rot.Out'!O:O=ED.LookUps!J465)*('Rot.Out'!V:V="Yes")))),"")</f>
        <v>None</v>
      </c>
    </row>
    <row r="466" spans="1:177" x14ac:dyDescent="0.5">
      <c r="A466">
        <f>EnterData!E470</f>
        <v>0</v>
      </c>
      <c r="B466" t="str" cm="1">
        <f t="array" ref="B466">IF(OR(A466="",A466=0),"",IFERROR(_xlfn._xlws.FILTER(Int.Out!C$2:F$32,Int.Out!B$2:B$32=ED.LookUps!A466),""))</f>
        <v/>
      </c>
      <c r="G466" t="str" cm="1">
        <f t="array" ref="G466">IFERROR(_xlfn._xlws.FILTER(_xlfn.ANCHORARRAY(B466),_xlfn.ANCHORARRAY(B466)&lt;&gt;0),"")</f>
        <v/>
      </c>
      <c r="J466">
        <f>EnterData!F470</f>
        <v>0</v>
      </c>
      <c r="K466" t="str" cm="1">
        <f t="array" ref="K466">IFERROR(IF(G466&lt;&gt;"",_xlfn.ANCHORARRAY(G466),IF(OR(J466=0,J466=""),TRANSPOSE(_xlfn.ANCHORARRAY(Make.Trt!AK$2)),TRANSPOSE(_xlfn._xlws.FILTER('Rot.Out'!Q:Q,('Rot.Out'!O:O=ED.LookUps!J466)*('Rot.Out'!V:V&lt;&gt;"Yes"))))),"Error please report")</f>
        <v>Error No Treatment Names Specified</v>
      </c>
      <c r="FU466" t="str" cm="1">
        <f t="array" ref="FU466">IFERROR(IF(J466=0,TRANSPOSE(_xlfn.ANCHORARRAY(Intercrop!AS$1)),TRANSPOSE(_xlfn._xlws.FILTER('Rot.Out'!Q:Q,('Rot.Out'!O:O=ED.LookUps!J466)*('Rot.Out'!V:V="Yes")))),"")</f>
        <v>None</v>
      </c>
    </row>
    <row r="467" spans="1:177" x14ac:dyDescent="0.5">
      <c r="A467">
        <f>EnterData!E471</f>
        <v>0</v>
      </c>
      <c r="B467" t="str" cm="1">
        <f t="array" ref="B467">IF(OR(A467="",A467=0),"",IFERROR(_xlfn._xlws.FILTER(Int.Out!C$2:F$32,Int.Out!B$2:B$32=ED.LookUps!A467),""))</f>
        <v/>
      </c>
      <c r="G467" t="str" cm="1">
        <f t="array" ref="G467">IFERROR(_xlfn._xlws.FILTER(_xlfn.ANCHORARRAY(B467),_xlfn.ANCHORARRAY(B467)&lt;&gt;0),"")</f>
        <v/>
      </c>
      <c r="J467">
        <f>EnterData!F471</f>
        <v>0</v>
      </c>
      <c r="K467" t="str" cm="1">
        <f t="array" ref="K467">IFERROR(IF(G467&lt;&gt;"",_xlfn.ANCHORARRAY(G467),IF(OR(J467=0,J467=""),TRANSPOSE(_xlfn.ANCHORARRAY(Make.Trt!AK$2)),TRANSPOSE(_xlfn._xlws.FILTER('Rot.Out'!Q:Q,('Rot.Out'!O:O=ED.LookUps!J467)*('Rot.Out'!V:V&lt;&gt;"Yes"))))),"Error please report")</f>
        <v>Error No Treatment Names Specified</v>
      </c>
      <c r="FU467" t="str" cm="1">
        <f t="array" ref="FU467">IFERROR(IF(J467=0,TRANSPOSE(_xlfn.ANCHORARRAY(Intercrop!AS$1)),TRANSPOSE(_xlfn._xlws.FILTER('Rot.Out'!Q:Q,('Rot.Out'!O:O=ED.LookUps!J467)*('Rot.Out'!V:V="Yes")))),"")</f>
        <v>None</v>
      </c>
    </row>
    <row r="468" spans="1:177" x14ac:dyDescent="0.5">
      <c r="A468">
        <f>EnterData!E472</f>
        <v>0</v>
      </c>
      <c r="B468" t="str" cm="1">
        <f t="array" ref="B468">IF(OR(A468="",A468=0),"",IFERROR(_xlfn._xlws.FILTER(Int.Out!C$2:F$32,Int.Out!B$2:B$32=ED.LookUps!A468),""))</f>
        <v/>
      </c>
      <c r="G468" t="str" cm="1">
        <f t="array" ref="G468">IFERROR(_xlfn._xlws.FILTER(_xlfn.ANCHORARRAY(B468),_xlfn.ANCHORARRAY(B468)&lt;&gt;0),"")</f>
        <v/>
      </c>
      <c r="J468">
        <f>EnterData!F472</f>
        <v>0</v>
      </c>
      <c r="K468" t="str" cm="1">
        <f t="array" ref="K468">IFERROR(IF(G468&lt;&gt;"",_xlfn.ANCHORARRAY(G468),IF(OR(J468=0,J468=""),TRANSPOSE(_xlfn.ANCHORARRAY(Make.Trt!AK$2)),TRANSPOSE(_xlfn._xlws.FILTER('Rot.Out'!Q:Q,('Rot.Out'!O:O=ED.LookUps!J468)*('Rot.Out'!V:V&lt;&gt;"Yes"))))),"Error please report")</f>
        <v>Error No Treatment Names Specified</v>
      </c>
      <c r="FU468" t="str" cm="1">
        <f t="array" ref="FU468">IFERROR(IF(J468=0,TRANSPOSE(_xlfn.ANCHORARRAY(Intercrop!AS$1)),TRANSPOSE(_xlfn._xlws.FILTER('Rot.Out'!Q:Q,('Rot.Out'!O:O=ED.LookUps!J468)*('Rot.Out'!V:V="Yes")))),"")</f>
        <v>None</v>
      </c>
    </row>
    <row r="469" spans="1:177" x14ac:dyDescent="0.5">
      <c r="A469">
        <f>EnterData!E473</f>
        <v>0</v>
      </c>
      <c r="B469" t="str" cm="1">
        <f t="array" ref="B469">IF(OR(A469="",A469=0),"",IFERROR(_xlfn._xlws.FILTER(Int.Out!C$2:F$32,Int.Out!B$2:B$32=ED.LookUps!A469),""))</f>
        <v/>
      </c>
      <c r="G469" t="str" cm="1">
        <f t="array" ref="G469">IFERROR(_xlfn._xlws.FILTER(_xlfn.ANCHORARRAY(B469),_xlfn.ANCHORARRAY(B469)&lt;&gt;0),"")</f>
        <v/>
      </c>
      <c r="J469">
        <f>EnterData!F473</f>
        <v>0</v>
      </c>
      <c r="K469" t="str" cm="1">
        <f t="array" ref="K469">IFERROR(IF(G469&lt;&gt;"",_xlfn.ANCHORARRAY(G469),IF(OR(J469=0,J469=""),TRANSPOSE(_xlfn.ANCHORARRAY(Make.Trt!AK$2)),TRANSPOSE(_xlfn._xlws.FILTER('Rot.Out'!Q:Q,('Rot.Out'!O:O=ED.LookUps!J469)*('Rot.Out'!V:V&lt;&gt;"Yes"))))),"Error please report")</f>
        <v>Error No Treatment Names Specified</v>
      </c>
      <c r="FU469" t="str" cm="1">
        <f t="array" ref="FU469">IFERROR(IF(J469=0,TRANSPOSE(_xlfn.ANCHORARRAY(Intercrop!AS$1)),TRANSPOSE(_xlfn._xlws.FILTER('Rot.Out'!Q:Q,('Rot.Out'!O:O=ED.LookUps!J469)*('Rot.Out'!V:V="Yes")))),"")</f>
        <v>None</v>
      </c>
    </row>
    <row r="470" spans="1:177" x14ac:dyDescent="0.5">
      <c r="A470">
        <f>EnterData!E474</f>
        <v>0</v>
      </c>
      <c r="B470" t="str" cm="1">
        <f t="array" ref="B470">IF(OR(A470="",A470=0),"",IFERROR(_xlfn._xlws.FILTER(Int.Out!C$2:F$32,Int.Out!B$2:B$32=ED.LookUps!A470),""))</f>
        <v/>
      </c>
      <c r="G470" t="str" cm="1">
        <f t="array" ref="G470">IFERROR(_xlfn._xlws.FILTER(_xlfn.ANCHORARRAY(B470),_xlfn.ANCHORARRAY(B470)&lt;&gt;0),"")</f>
        <v/>
      </c>
      <c r="J470">
        <f>EnterData!F474</f>
        <v>0</v>
      </c>
      <c r="K470" t="str" cm="1">
        <f t="array" ref="K470">IFERROR(IF(G470&lt;&gt;"",_xlfn.ANCHORARRAY(G470),IF(OR(J470=0,J470=""),TRANSPOSE(_xlfn.ANCHORARRAY(Make.Trt!AK$2)),TRANSPOSE(_xlfn._xlws.FILTER('Rot.Out'!Q:Q,('Rot.Out'!O:O=ED.LookUps!J470)*('Rot.Out'!V:V&lt;&gt;"Yes"))))),"Error please report")</f>
        <v>Error No Treatment Names Specified</v>
      </c>
      <c r="FU470" t="str" cm="1">
        <f t="array" ref="FU470">IFERROR(IF(J470=0,TRANSPOSE(_xlfn.ANCHORARRAY(Intercrop!AS$1)),TRANSPOSE(_xlfn._xlws.FILTER('Rot.Out'!Q:Q,('Rot.Out'!O:O=ED.LookUps!J470)*('Rot.Out'!V:V="Yes")))),"")</f>
        <v>None</v>
      </c>
    </row>
    <row r="471" spans="1:177" x14ac:dyDescent="0.5">
      <c r="A471">
        <f>EnterData!E475</f>
        <v>0</v>
      </c>
      <c r="B471" t="str" cm="1">
        <f t="array" ref="B471">IF(OR(A471="",A471=0),"",IFERROR(_xlfn._xlws.FILTER(Int.Out!C$2:F$32,Int.Out!B$2:B$32=ED.LookUps!A471),""))</f>
        <v/>
      </c>
      <c r="G471" t="str" cm="1">
        <f t="array" ref="G471">IFERROR(_xlfn._xlws.FILTER(_xlfn.ANCHORARRAY(B471),_xlfn.ANCHORARRAY(B471)&lt;&gt;0),"")</f>
        <v/>
      </c>
      <c r="J471">
        <f>EnterData!F475</f>
        <v>0</v>
      </c>
      <c r="K471" t="str" cm="1">
        <f t="array" ref="K471">IFERROR(IF(G471&lt;&gt;"",_xlfn.ANCHORARRAY(G471),IF(OR(J471=0,J471=""),TRANSPOSE(_xlfn.ANCHORARRAY(Make.Trt!AK$2)),TRANSPOSE(_xlfn._xlws.FILTER('Rot.Out'!Q:Q,('Rot.Out'!O:O=ED.LookUps!J471)*('Rot.Out'!V:V&lt;&gt;"Yes"))))),"Error please report")</f>
        <v>Error No Treatment Names Specified</v>
      </c>
      <c r="FU471" t="str" cm="1">
        <f t="array" ref="FU471">IFERROR(IF(J471=0,TRANSPOSE(_xlfn.ANCHORARRAY(Intercrop!AS$1)),TRANSPOSE(_xlfn._xlws.FILTER('Rot.Out'!Q:Q,('Rot.Out'!O:O=ED.LookUps!J471)*('Rot.Out'!V:V="Yes")))),"")</f>
        <v>None</v>
      </c>
    </row>
    <row r="472" spans="1:177" x14ac:dyDescent="0.5">
      <c r="A472">
        <f>EnterData!E476</f>
        <v>0</v>
      </c>
      <c r="B472" t="str" cm="1">
        <f t="array" ref="B472">IF(OR(A472="",A472=0),"",IFERROR(_xlfn._xlws.FILTER(Int.Out!C$2:F$32,Int.Out!B$2:B$32=ED.LookUps!A472),""))</f>
        <v/>
      </c>
      <c r="G472" t="str" cm="1">
        <f t="array" ref="G472">IFERROR(_xlfn._xlws.FILTER(_xlfn.ANCHORARRAY(B472),_xlfn.ANCHORARRAY(B472)&lt;&gt;0),"")</f>
        <v/>
      </c>
      <c r="J472">
        <f>EnterData!F476</f>
        <v>0</v>
      </c>
      <c r="K472" t="str" cm="1">
        <f t="array" ref="K472">IFERROR(IF(G472&lt;&gt;"",_xlfn.ANCHORARRAY(G472),IF(OR(J472=0,J472=""),TRANSPOSE(_xlfn.ANCHORARRAY(Make.Trt!AK$2)),TRANSPOSE(_xlfn._xlws.FILTER('Rot.Out'!Q:Q,('Rot.Out'!O:O=ED.LookUps!J472)*('Rot.Out'!V:V&lt;&gt;"Yes"))))),"Error please report")</f>
        <v>Error No Treatment Names Specified</v>
      </c>
      <c r="FU472" t="str" cm="1">
        <f t="array" ref="FU472">IFERROR(IF(J472=0,TRANSPOSE(_xlfn.ANCHORARRAY(Intercrop!AS$1)),TRANSPOSE(_xlfn._xlws.FILTER('Rot.Out'!Q:Q,('Rot.Out'!O:O=ED.LookUps!J472)*('Rot.Out'!V:V="Yes")))),"")</f>
        <v>None</v>
      </c>
    </row>
    <row r="473" spans="1:177" x14ac:dyDescent="0.5">
      <c r="A473">
        <f>EnterData!E477</f>
        <v>0</v>
      </c>
      <c r="B473" t="str" cm="1">
        <f t="array" ref="B473">IF(OR(A473="",A473=0),"",IFERROR(_xlfn._xlws.FILTER(Int.Out!C$2:F$32,Int.Out!B$2:B$32=ED.LookUps!A473),""))</f>
        <v/>
      </c>
      <c r="G473" t="str" cm="1">
        <f t="array" ref="G473">IFERROR(_xlfn._xlws.FILTER(_xlfn.ANCHORARRAY(B473),_xlfn.ANCHORARRAY(B473)&lt;&gt;0),"")</f>
        <v/>
      </c>
      <c r="J473">
        <f>EnterData!F477</f>
        <v>0</v>
      </c>
      <c r="K473" t="str" cm="1">
        <f t="array" ref="K473">IFERROR(IF(G473&lt;&gt;"",_xlfn.ANCHORARRAY(G473),IF(OR(J473=0,J473=""),TRANSPOSE(_xlfn.ANCHORARRAY(Make.Trt!AK$2)),TRANSPOSE(_xlfn._xlws.FILTER('Rot.Out'!Q:Q,('Rot.Out'!O:O=ED.LookUps!J473)*('Rot.Out'!V:V&lt;&gt;"Yes"))))),"Error please report")</f>
        <v>Error No Treatment Names Specified</v>
      </c>
      <c r="FU473" t="str" cm="1">
        <f t="array" ref="FU473">IFERROR(IF(J473=0,TRANSPOSE(_xlfn.ANCHORARRAY(Intercrop!AS$1)),TRANSPOSE(_xlfn._xlws.FILTER('Rot.Out'!Q:Q,('Rot.Out'!O:O=ED.LookUps!J473)*('Rot.Out'!V:V="Yes")))),"")</f>
        <v>None</v>
      </c>
    </row>
    <row r="474" spans="1:177" x14ac:dyDescent="0.5">
      <c r="A474">
        <f>EnterData!E478</f>
        <v>0</v>
      </c>
      <c r="B474" t="str" cm="1">
        <f t="array" ref="B474">IF(OR(A474="",A474=0),"",IFERROR(_xlfn._xlws.FILTER(Int.Out!C$2:F$32,Int.Out!B$2:B$32=ED.LookUps!A474),""))</f>
        <v/>
      </c>
      <c r="G474" t="str" cm="1">
        <f t="array" ref="G474">IFERROR(_xlfn._xlws.FILTER(_xlfn.ANCHORARRAY(B474),_xlfn.ANCHORARRAY(B474)&lt;&gt;0),"")</f>
        <v/>
      </c>
      <c r="J474">
        <f>EnterData!F478</f>
        <v>0</v>
      </c>
      <c r="K474" t="str" cm="1">
        <f t="array" ref="K474">IFERROR(IF(G474&lt;&gt;"",_xlfn.ANCHORARRAY(G474),IF(OR(J474=0,J474=""),TRANSPOSE(_xlfn.ANCHORARRAY(Make.Trt!AK$2)),TRANSPOSE(_xlfn._xlws.FILTER('Rot.Out'!Q:Q,('Rot.Out'!O:O=ED.LookUps!J474)*('Rot.Out'!V:V&lt;&gt;"Yes"))))),"Error please report")</f>
        <v>Error No Treatment Names Specified</v>
      </c>
      <c r="FU474" t="str" cm="1">
        <f t="array" ref="FU474">IFERROR(IF(J474=0,TRANSPOSE(_xlfn.ANCHORARRAY(Intercrop!AS$1)),TRANSPOSE(_xlfn._xlws.FILTER('Rot.Out'!Q:Q,('Rot.Out'!O:O=ED.LookUps!J474)*('Rot.Out'!V:V="Yes")))),"")</f>
        <v>None</v>
      </c>
    </row>
    <row r="475" spans="1:177" x14ac:dyDescent="0.5">
      <c r="A475">
        <f>EnterData!E479</f>
        <v>0</v>
      </c>
      <c r="B475" t="str" cm="1">
        <f t="array" ref="B475">IF(OR(A475="",A475=0),"",IFERROR(_xlfn._xlws.FILTER(Int.Out!C$2:F$32,Int.Out!B$2:B$32=ED.LookUps!A475),""))</f>
        <v/>
      </c>
      <c r="G475" t="str" cm="1">
        <f t="array" ref="G475">IFERROR(_xlfn._xlws.FILTER(_xlfn.ANCHORARRAY(B475),_xlfn.ANCHORARRAY(B475)&lt;&gt;0),"")</f>
        <v/>
      </c>
      <c r="J475">
        <f>EnterData!F479</f>
        <v>0</v>
      </c>
      <c r="K475" t="str" cm="1">
        <f t="array" ref="K475">IFERROR(IF(G475&lt;&gt;"",_xlfn.ANCHORARRAY(G475),IF(OR(J475=0,J475=""),TRANSPOSE(_xlfn.ANCHORARRAY(Make.Trt!AK$2)),TRANSPOSE(_xlfn._xlws.FILTER('Rot.Out'!Q:Q,('Rot.Out'!O:O=ED.LookUps!J475)*('Rot.Out'!V:V&lt;&gt;"Yes"))))),"Error please report")</f>
        <v>Error No Treatment Names Specified</v>
      </c>
      <c r="FU475" t="str" cm="1">
        <f t="array" ref="FU475">IFERROR(IF(J475=0,TRANSPOSE(_xlfn.ANCHORARRAY(Intercrop!AS$1)),TRANSPOSE(_xlfn._xlws.FILTER('Rot.Out'!Q:Q,('Rot.Out'!O:O=ED.LookUps!J475)*('Rot.Out'!V:V="Yes")))),"")</f>
        <v>None</v>
      </c>
    </row>
    <row r="476" spans="1:177" x14ac:dyDescent="0.5">
      <c r="A476">
        <f>EnterData!E480</f>
        <v>0</v>
      </c>
      <c r="B476" t="str" cm="1">
        <f t="array" ref="B476">IF(OR(A476="",A476=0),"",IFERROR(_xlfn._xlws.FILTER(Int.Out!C$2:F$32,Int.Out!B$2:B$32=ED.LookUps!A476),""))</f>
        <v/>
      </c>
      <c r="G476" t="str" cm="1">
        <f t="array" ref="G476">IFERROR(_xlfn._xlws.FILTER(_xlfn.ANCHORARRAY(B476),_xlfn.ANCHORARRAY(B476)&lt;&gt;0),"")</f>
        <v/>
      </c>
      <c r="J476">
        <f>EnterData!F480</f>
        <v>0</v>
      </c>
      <c r="K476" t="str" cm="1">
        <f t="array" ref="K476">IFERROR(IF(G476&lt;&gt;"",_xlfn.ANCHORARRAY(G476),IF(OR(J476=0,J476=""),TRANSPOSE(_xlfn.ANCHORARRAY(Make.Trt!AK$2)),TRANSPOSE(_xlfn._xlws.FILTER('Rot.Out'!Q:Q,('Rot.Out'!O:O=ED.LookUps!J476)*('Rot.Out'!V:V&lt;&gt;"Yes"))))),"Error please report")</f>
        <v>Error No Treatment Names Specified</v>
      </c>
      <c r="FU476" t="str" cm="1">
        <f t="array" ref="FU476">IFERROR(IF(J476=0,TRANSPOSE(_xlfn.ANCHORARRAY(Intercrop!AS$1)),TRANSPOSE(_xlfn._xlws.FILTER('Rot.Out'!Q:Q,('Rot.Out'!O:O=ED.LookUps!J476)*('Rot.Out'!V:V="Yes")))),"")</f>
        <v>None</v>
      </c>
    </row>
    <row r="477" spans="1:177" x14ac:dyDescent="0.5">
      <c r="A477">
        <f>EnterData!E481</f>
        <v>0</v>
      </c>
      <c r="B477" t="str" cm="1">
        <f t="array" ref="B477">IF(OR(A477="",A477=0),"",IFERROR(_xlfn._xlws.FILTER(Int.Out!C$2:F$32,Int.Out!B$2:B$32=ED.LookUps!A477),""))</f>
        <v/>
      </c>
      <c r="G477" t="str" cm="1">
        <f t="array" ref="G477">IFERROR(_xlfn._xlws.FILTER(_xlfn.ANCHORARRAY(B477),_xlfn.ANCHORARRAY(B477)&lt;&gt;0),"")</f>
        <v/>
      </c>
      <c r="J477">
        <f>EnterData!F481</f>
        <v>0</v>
      </c>
      <c r="K477" t="str" cm="1">
        <f t="array" ref="K477">IFERROR(IF(G477&lt;&gt;"",_xlfn.ANCHORARRAY(G477),IF(OR(J477=0,J477=""),TRANSPOSE(_xlfn.ANCHORARRAY(Make.Trt!AK$2)),TRANSPOSE(_xlfn._xlws.FILTER('Rot.Out'!Q:Q,('Rot.Out'!O:O=ED.LookUps!J477)*('Rot.Out'!V:V&lt;&gt;"Yes"))))),"Error please report")</f>
        <v>Error No Treatment Names Specified</v>
      </c>
      <c r="FU477" t="str" cm="1">
        <f t="array" ref="FU477">IFERROR(IF(J477=0,TRANSPOSE(_xlfn.ANCHORARRAY(Intercrop!AS$1)),TRANSPOSE(_xlfn._xlws.FILTER('Rot.Out'!Q:Q,('Rot.Out'!O:O=ED.LookUps!J477)*('Rot.Out'!V:V="Yes")))),"")</f>
        <v>None</v>
      </c>
    </row>
    <row r="478" spans="1:177" x14ac:dyDescent="0.5">
      <c r="A478">
        <f>EnterData!E482</f>
        <v>0</v>
      </c>
      <c r="B478" t="str" cm="1">
        <f t="array" ref="B478">IF(OR(A478="",A478=0),"",IFERROR(_xlfn._xlws.FILTER(Int.Out!C$2:F$32,Int.Out!B$2:B$32=ED.LookUps!A478),""))</f>
        <v/>
      </c>
      <c r="G478" t="str" cm="1">
        <f t="array" ref="G478">IFERROR(_xlfn._xlws.FILTER(_xlfn.ANCHORARRAY(B478),_xlfn.ANCHORARRAY(B478)&lt;&gt;0),"")</f>
        <v/>
      </c>
      <c r="J478">
        <f>EnterData!F482</f>
        <v>0</v>
      </c>
      <c r="K478" t="str" cm="1">
        <f t="array" ref="K478">IFERROR(IF(G478&lt;&gt;"",_xlfn.ANCHORARRAY(G478),IF(OR(J478=0,J478=""),TRANSPOSE(_xlfn.ANCHORARRAY(Make.Trt!AK$2)),TRANSPOSE(_xlfn._xlws.FILTER('Rot.Out'!Q:Q,('Rot.Out'!O:O=ED.LookUps!J478)*('Rot.Out'!V:V&lt;&gt;"Yes"))))),"Error please report")</f>
        <v>Error No Treatment Names Specified</v>
      </c>
      <c r="FU478" t="str" cm="1">
        <f t="array" ref="FU478">IFERROR(IF(J478=0,TRANSPOSE(_xlfn.ANCHORARRAY(Intercrop!AS$1)),TRANSPOSE(_xlfn._xlws.FILTER('Rot.Out'!Q:Q,('Rot.Out'!O:O=ED.LookUps!J478)*('Rot.Out'!V:V="Yes")))),"")</f>
        <v>None</v>
      </c>
    </row>
    <row r="479" spans="1:177" x14ac:dyDescent="0.5">
      <c r="A479">
        <f>EnterData!E483</f>
        <v>0</v>
      </c>
      <c r="B479" t="str" cm="1">
        <f t="array" ref="B479">IF(OR(A479="",A479=0),"",IFERROR(_xlfn._xlws.FILTER(Int.Out!C$2:F$32,Int.Out!B$2:B$32=ED.LookUps!A479),""))</f>
        <v/>
      </c>
      <c r="G479" t="str" cm="1">
        <f t="array" ref="G479">IFERROR(_xlfn._xlws.FILTER(_xlfn.ANCHORARRAY(B479),_xlfn.ANCHORARRAY(B479)&lt;&gt;0),"")</f>
        <v/>
      </c>
      <c r="J479">
        <f>EnterData!F483</f>
        <v>0</v>
      </c>
      <c r="K479" t="str" cm="1">
        <f t="array" ref="K479">IFERROR(IF(G479&lt;&gt;"",_xlfn.ANCHORARRAY(G479),IF(OR(J479=0,J479=""),TRANSPOSE(_xlfn.ANCHORARRAY(Make.Trt!AK$2)),TRANSPOSE(_xlfn._xlws.FILTER('Rot.Out'!Q:Q,('Rot.Out'!O:O=ED.LookUps!J479)*('Rot.Out'!V:V&lt;&gt;"Yes"))))),"Error please report")</f>
        <v>Error No Treatment Names Specified</v>
      </c>
      <c r="FU479" t="str" cm="1">
        <f t="array" ref="FU479">IFERROR(IF(J479=0,TRANSPOSE(_xlfn.ANCHORARRAY(Intercrop!AS$1)),TRANSPOSE(_xlfn._xlws.FILTER('Rot.Out'!Q:Q,('Rot.Out'!O:O=ED.LookUps!J479)*('Rot.Out'!V:V="Yes")))),"")</f>
        <v>None</v>
      </c>
    </row>
    <row r="480" spans="1:177" x14ac:dyDescent="0.5">
      <c r="A480">
        <f>EnterData!E484</f>
        <v>0</v>
      </c>
      <c r="B480" t="str" cm="1">
        <f t="array" ref="B480">IF(OR(A480="",A480=0),"",IFERROR(_xlfn._xlws.FILTER(Int.Out!C$2:F$32,Int.Out!B$2:B$32=ED.LookUps!A480),""))</f>
        <v/>
      </c>
      <c r="G480" t="str" cm="1">
        <f t="array" ref="G480">IFERROR(_xlfn._xlws.FILTER(_xlfn.ANCHORARRAY(B480),_xlfn.ANCHORARRAY(B480)&lt;&gt;0),"")</f>
        <v/>
      </c>
      <c r="J480">
        <f>EnterData!F484</f>
        <v>0</v>
      </c>
      <c r="K480" t="str" cm="1">
        <f t="array" ref="K480">IFERROR(IF(G480&lt;&gt;"",_xlfn.ANCHORARRAY(G480),IF(OR(J480=0,J480=""),TRANSPOSE(_xlfn.ANCHORARRAY(Make.Trt!AK$2)),TRANSPOSE(_xlfn._xlws.FILTER('Rot.Out'!Q:Q,('Rot.Out'!O:O=ED.LookUps!J480)*('Rot.Out'!V:V&lt;&gt;"Yes"))))),"Error please report")</f>
        <v>Error No Treatment Names Specified</v>
      </c>
      <c r="FU480" t="str" cm="1">
        <f t="array" ref="FU480">IFERROR(IF(J480=0,TRANSPOSE(_xlfn.ANCHORARRAY(Intercrop!AS$1)),TRANSPOSE(_xlfn._xlws.FILTER('Rot.Out'!Q:Q,('Rot.Out'!O:O=ED.LookUps!J480)*('Rot.Out'!V:V="Yes")))),"")</f>
        <v>None</v>
      </c>
    </row>
    <row r="481" spans="1:177" x14ac:dyDescent="0.5">
      <c r="A481">
        <f>EnterData!E485</f>
        <v>0</v>
      </c>
      <c r="B481" t="str" cm="1">
        <f t="array" ref="B481">IF(OR(A481="",A481=0),"",IFERROR(_xlfn._xlws.FILTER(Int.Out!C$2:F$32,Int.Out!B$2:B$32=ED.LookUps!A481),""))</f>
        <v/>
      </c>
      <c r="G481" t="str" cm="1">
        <f t="array" ref="G481">IFERROR(_xlfn._xlws.FILTER(_xlfn.ANCHORARRAY(B481),_xlfn.ANCHORARRAY(B481)&lt;&gt;0),"")</f>
        <v/>
      </c>
      <c r="J481">
        <f>EnterData!F485</f>
        <v>0</v>
      </c>
      <c r="K481" t="str" cm="1">
        <f t="array" ref="K481">IFERROR(IF(G481&lt;&gt;"",_xlfn.ANCHORARRAY(G481),IF(OR(J481=0,J481=""),TRANSPOSE(_xlfn.ANCHORARRAY(Make.Trt!AK$2)),TRANSPOSE(_xlfn._xlws.FILTER('Rot.Out'!Q:Q,('Rot.Out'!O:O=ED.LookUps!J481)*('Rot.Out'!V:V&lt;&gt;"Yes"))))),"Error please report")</f>
        <v>Error No Treatment Names Specified</v>
      </c>
      <c r="FU481" t="str" cm="1">
        <f t="array" ref="FU481">IFERROR(IF(J481=0,TRANSPOSE(_xlfn.ANCHORARRAY(Intercrop!AS$1)),TRANSPOSE(_xlfn._xlws.FILTER('Rot.Out'!Q:Q,('Rot.Out'!O:O=ED.LookUps!J481)*('Rot.Out'!V:V="Yes")))),"")</f>
        <v>None</v>
      </c>
    </row>
    <row r="482" spans="1:177" x14ac:dyDescent="0.5">
      <c r="A482">
        <f>EnterData!E486</f>
        <v>0</v>
      </c>
      <c r="B482" t="str" cm="1">
        <f t="array" ref="B482">IF(OR(A482="",A482=0),"",IFERROR(_xlfn._xlws.FILTER(Int.Out!C$2:F$32,Int.Out!B$2:B$32=ED.LookUps!A482),""))</f>
        <v/>
      </c>
      <c r="G482" t="str" cm="1">
        <f t="array" ref="G482">IFERROR(_xlfn._xlws.FILTER(_xlfn.ANCHORARRAY(B482),_xlfn.ANCHORARRAY(B482)&lt;&gt;0),"")</f>
        <v/>
      </c>
      <c r="J482">
        <f>EnterData!F486</f>
        <v>0</v>
      </c>
      <c r="K482" t="str" cm="1">
        <f t="array" ref="K482">IFERROR(IF(G482&lt;&gt;"",_xlfn.ANCHORARRAY(G482),IF(OR(J482=0,J482=""),TRANSPOSE(_xlfn.ANCHORARRAY(Make.Trt!AK$2)),TRANSPOSE(_xlfn._xlws.FILTER('Rot.Out'!Q:Q,('Rot.Out'!O:O=ED.LookUps!J482)*('Rot.Out'!V:V&lt;&gt;"Yes"))))),"Error please report")</f>
        <v>Error No Treatment Names Specified</v>
      </c>
      <c r="FU482" t="str" cm="1">
        <f t="array" ref="FU482">IFERROR(IF(J482=0,TRANSPOSE(_xlfn.ANCHORARRAY(Intercrop!AS$1)),TRANSPOSE(_xlfn._xlws.FILTER('Rot.Out'!Q:Q,('Rot.Out'!O:O=ED.LookUps!J482)*('Rot.Out'!V:V="Yes")))),"")</f>
        <v>None</v>
      </c>
    </row>
    <row r="483" spans="1:177" x14ac:dyDescent="0.5">
      <c r="A483">
        <f>EnterData!E487</f>
        <v>0</v>
      </c>
      <c r="B483" t="str" cm="1">
        <f t="array" ref="B483">IF(OR(A483="",A483=0),"",IFERROR(_xlfn._xlws.FILTER(Int.Out!C$2:F$32,Int.Out!B$2:B$32=ED.LookUps!A483),""))</f>
        <v/>
      </c>
      <c r="G483" t="str" cm="1">
        <f t="array" ref="G483">IFERROR(_xlfn._xlws.FILTER(_xlfn.ANCHORARRAY(B483),_xlfn.ANCHORARRAY(B483)&lt;&gt;0),"")</f>
        <v/>
      </c>
      <c r="J483">
        <f>EnterData!F487</f>
        <v>0</v>
      </c>
      <c r="K483" t="str" cm="1">
        <f t="array" ref="K483">IFERROR(IF(G483&lt;&gt;"",_xlfn.ANCHORARRAY(G483),IF(OR(J483=0,J483=""),TRANSPOSE(_xlfn.ANCHORARRAY(Make.Trt!AK$2)),TRANSPOSE(_xlfn._xlws.FILTER('Rot.Out'!Q:Q,('Rot.Out'!O:O=ED.LookUps!J483)*('Rot.Out'!V:V&lt;&gt;"Yes"))))),"Error please report")</f>
        <v>Error No Treatment Names Specified</v>
      </c>
      <c r="FU483" t="str" cm="1">
        <f t="array" ref="FU483">IFERROR(IF(J483=0,TRANSPOSE(_xlfn.ANCHORARRAY(Intercrop!AS$1)),TRANSPOSE(_xlfn._xlws.FILTER('Rot.Out'!Q:Q,('Rot.Out'!O:O=ED.LookUps!J483)*('Rot.Out'!V:V="Yes")))),"")</f>
        <v>None</v>
      </c>
    </row>
    <row r="484" spans="1:177" x14ac:dyDescent="0.5">
      <c r="A484">
        <f>EnterData!E488</f>
        <v>0</v>
      </c>
      <c r="B484" t="str" cm="1">
        <f t="array" ref="B484">IF(OR(A484="",A484=0),"",IFERROR(_xlfn._xlws.FILTER(Int.Out!C$2:F$32,Int.Out!B$2:B$32=ED.LookUps!A484),""))</f>
        <v/>
      </c>
      <c r="G484" t="str" cm="1">
        <f t="array" ref="G484">IFERROR(_xlfn._xlws.FILTER(_xlfn.ANCHORARRAY(B484),_xlfn.ANCHORARRAY(B484)&lt;&gt;0),"")</f>
        <v/>
      </c>
      <c r="J484">
        <f>EnterData!F488</f>
        <v>0</v>
      </c>
      <c r="K484" t="str" cm="1">
        <f t="array" ref="K484">IFERROR(IF(G484&lt;&gt;"",_xlfn.ANCHORARRAY(G484),IF(OR(J484=0,J484=""),TRANSPOSE(_xlfn.ANCHORARRAY(Make.Trt!AK$2)),TRANSPOSE(_xlfn._xlws.FILTER('Rot.Out'!Q:Q,('Rot.Out'!O:O=ED.LookUps!J484)*('Rot.Out'!V:V&lt;&gt;"Yes"))))),"Error please report")</f>
        <v>Error No Treatment Names Specified</v>
      </c>
      <c r="FU484" t="str" cm="1">
        <f t="array" ref="FU484">IFERROR(IF(J484=0,TRANSPOSE(_xlfn.ANCHORARRAY(Intercrop!AS$1)),TRANSPOSE(_xlfn._xlws.FILTER('Rot.Out'!Q:Q,('Rot.Out'!O:O=ED.LookUps!J484)*('Rot.Out'!V:V="Yes")))),"")</f>
        <v>None</v>
      </c>
    </row>
    <row r="485" spans="1:177" x14ac:dyDescent="0.5">
      <c r="A485">
        <f>EnterData!E489</f>
        <v>0</v>
      </c>
      <c r="B485" t="str" cm="1">
        <f t="array" ref="B485">IF(OR(A485="",A485=0),"",IFERROR(_xlfn._xlws.FILTER(Int.Out!C$2:F$32,Int.Out!B$2:B$32=ED.LookUps!A485),""))</f>
        <v/>
      </c>
      <c r="G485" t="str" cm="1">
        <f t="array" ref="G485">IFERROR(_xlfn._xlws.FILTER(_xlfn.ANCHORARRAY(B485),_xlfn.ANCHORARRAY(B485)&lt;&gt;0),"")</f>
        <v/>
      </c>
      <c r="J485">
        <f>EnterData!F489</f>
        <v>0</v>
      </c>
      <c r="K485" t="str" cm="1">
        <f t="array" ref="K485">IFERROR(IF(G485&lt;&gt;"",_xlfn.ANCHORARRAY(G485),IF(OR(J485=0,J485=""),TRANSPOSE(_xlfn.ANCHORARRAY(Make.Trt!AK$2)),TRANSPOSE(_xlfn._xlws.FILTER('Rot.Out'!Q:Q,('Rot.Out'!O:O=ED.LookUps!J485)*('Rot.Out'!V:V&lt;&gt;"Yes"))))),"Error please report")</f>
        <v>Error No Treatment Names Specified</v>
      </c>
      <c r="FU485" t="str" cm="1">
        <f t="array" ref="FU485">IFERROR(IF(J485=0,TRANSPOSE(_xlfn.ANCHORARRAY(Intercrop!AS$1)),TRANSPOSE(_xlfn._xlws.FILTER('Rot.Out'!Q:Q,('Rot.Out'!O:O=ED.LookUps!J485)*('Rot.Out'!V:V="Yes")))),"")</f>
        <v>None</v>
      </c>
    </row>
    <row r="486" spans="1:177" x14ac:dyDescent="0.5">
      <c r="A486">
        <f>EnterData!E490</f>
        <v>0</v>
      </c>
      <c r="B486" t="str" cm="1">
        <f t="array" ref="B486">IF(OR(A486="",A486=0),"",IFERROR(_xlfn._xlws.FILTER(Int.Out!C$2:F$32,Int.Out!B$2:B$32=ED.LookUps!A486),""))</f>
        <v/>
      </c>
      <c r="G486" t="str" cm="1">
        <f t="array" ref="G486">IFERROR(_xlfn._xlws.FILTER(_xlfn.ANCHORARRAY(B486),_xlfn.ANCHORARRAY(B486)&lt;&gt;0),"")</f>
        <v/>
      </c>
      <c r="J486">
        <f>EnterData!F490</f>
        <v>0</v>
      </c>
      <c r="K486" t="str" cm="1">
        <f t="array" ref="K486">IFERROR(IF(G486&lt;&gt;"",_xlfn.ANCHORARRAY(G486),IF(OR(J486=0,J486=""),TRANSPOSE(_xlfn.ANCHORARRAY(Make.Trt!AK$2)),TRANSPOSE(_xlfn._xlws.FILTER('Rot.Out'!Q:Q,('Rot.Out'!O:O=ED.LookUps!J486)*('Rot.Out'!V:V&lt;&gt;"Yes"))))),"Error please report")</f>
        <v>Error No Treatment Names Specified</v>
      </c>
      <c r="FU486" t="str" cm="1">
        <f t="array" ref="FU486">IFERROR(IF(J486=0,TRANSPOSE(_xlfn.ANCHORARRAY(Intercrop!AS$1)),TRANSPOSE(_xlfn._xlws.FILTER('Rot.Out'!Q:Q,('Rot.Out'!O:O=ED.LookUps!J486)*('Rot.Out'!V:V="Yes")))),"")</f>
        <v>None</v>
      </c>
    </row>
    <row r="487" spans="1:177" x14ac:dyDescent="0.5">
      <c r="A487">
        <f>EnterData!E491</f>
        <v>0</v>
      </c>
      <c r="B487" t="str" cm="1">
        <f t="array" ref="B487">IF(OR(A487="",A487=0),"",IFERROR(_xlfn._xlws.FILTER(Int.Out!C$2:F$32,Int.Out!B$2:B$32=ED.LookUps!A487),""))</f>
        <v/>
      </c>
      <c r="G487" t="str" cm="1">
        <f t="array" ref="G487">IFERROR(_xlfn._xlws.FILTER(_xlfn.ANCHORARRAY(B487),_xlfn.ANCHORARRAY(B487)&lt;&gt;0),"")</f>
        <v/>
      </c>
      <c r="J487">
        <f>EnterData!F491</f>
        <v>0</v>
      </c>
      <c r="K487" t="str" cm="1">
        <f t="array" ref="K487">IFERROR(IF(G487&lt;&gt;"",_xlfn.ANCHORARRAY(G487),IF(OR(J487=0,J487=""),TRANSPOSE(_xlfn.ANCHORARRAY(Make.Trt!AK$2)),TRANSPOSE(_xlfn._xlws.FILTER('Rot.Out'!Q:Q,('Rot.Out'!O:O=ED.LookUps!J487)*('Rot.Out'!V:V&lt;&gt;"Yes"))))),"Error please report")</f>
        <v>Error No Treatment Names Specified</v>
      </c>
      <c r="FU487" t="str" cm="1">
        <f t="array" ref="FU487">IFERROR(IF(J487=0,TRANSPOSE(_xlfn.ANCHORARRAY(Intercrop!AS$1)),TRANSPOSE(_xlfn._xlws.FILTER('Rot.Out'!Q:Q,('Rot.Out'!O:O=ED.LookUps!J487)*('Rot.Out'!V:V="Yes")))),"")</f>
        <v>None</v>
      </c>
    </row>
    <row r="488" spans="1:177" x14ac:dyDescent="0.5">
      <c r="A488">
        <f>EnterData!E492</f>
        <v>0</v>
      </c>
      <c r="B488" t="str" cm="1">
        <f t="array" ref="B488">IF(OR(A488="",A488=0),"",IFERROR(_xlfn._xlws.FILTER(Int.Out!C$2:F$32,Int.Out!B$2:B$32=ED.LookUps!A488),""))</f>
        <v/>
      </c>
      <c r="G488" t="str" cm="1">
        <f t="array" ref="G488">IFERROR(_xlfn._xlws.FILTER(_xlfn.ANCHORARRAY(B488),_xlfn.ANCHORARRAY(B488)&lt;&gt;0),"")</f>
        <v/>
      </c>
      <c r="J488">
        <f>EnterData!F492</f>
        <v>0</v>
      </c>
      <c r="K488" t="str" cm="1">
        <f t="array" ref="K488">IFERROR(IF(G488&lt;&gt;"",_xlfn.ANCHORARRAY(G488),IF(OR(J488=0,J488=""),TRANSPOSE(_xlfn.ANCHORARRAY(Make.Trt!AK$2)),TRANSPOSE(_xlfn._xlws.FILTER('Rot.Out'!Q:Q,('Rot.Out'!O:O=ED.LookUps!J488)*('Rot.Out'!V:V&lt;&gt;"Yes"))))),"Error please report")</f>
        <v>Error No Treatment Names Specified</v>
      </c>
      <c r="FU488" t="str" cm="1">
        <f t="array" ref="FU488">IFERROR(IF(J488=0,TRANSPOSE(_xlfn.ANCHORARRAY(Intercrop!AS$1)),TRANSPOSE(_xlfn._xlws.FILTER('Rot.Out'!Q:Q,('Rot.Out'!O:O=ED.LookUps!J488)*('Rot.Out'!V:V="Yes")))),"")</f>
        <v>None</v>
      </c>
    </row>
    <row r="489" spans="1:177" x14ac:dyDescent="0.5">
      <c r="A489">
        <f>EnterData!E493</f>
        <v>0</v>
      </c>
      <c r="B489" t="str" cm="1">
        <f t="array" ref="B489">IF(OR(A489="",A489=0),"",IFERROR(_xlfn._xlws.FILTER(Int.Out!C$2:F$32,Int.Out!B$2:B$32=ED.LookUps!A489),""))</f>
        <v/>
      </c>
      <c r="G489" t="str" cm="1">
        <f t="array" ref="G489">IFERROR(_xlfn._xlws.FILTER(_xlfn.ANCHORARRAY(B489),_xlfn.ANCHORARRAY(B489)&lt;&gt;0),"")</f>
        <v/>
      </c>
      <c r="J489">
        <f>EnterData!F493</f>
        <v>0</v>
      </c>
      <c r="K489" t="str" cm="1">
        <f t="array" ref="K489">IFERROR(IF(G489&lt;&gt;"",_xlfn.ANCHORARRAY(G489),IF(OR(J489=0,J489=""),TRANSPOSE(_xlfn.ANCHORARRAY(Make.Trt!AK$2)),TRANSPOSE(_xlfn._xlws.FILTER('Rot.Out'!Q:Q,('Rot.Out'!O:O=ED.LookUps!J489)*('Rot.Out'!V:V&lt;&gt;"Yes"))))),"Error please report")</f>
        <v>Error No Treatment Names Specified</v>
      </c>
      <c r="FU489" t="str" cm="1">
        <f t="array" ref="FU489">IFERROR(IF(J489=0,TRANSPOSE(_xlfn.ANCHORARRAY(Intercrop!AS$1)),TRANSPOSE(_xlfn._xlws.FILTER('Rot.Out'!Q:Q,('Rot.Out'!O:O=ED.LookUps!J489)*('Rot.Out'!V:V="Yes")))),"")</f>
        <v>None</v>
      </c>
    </row>
    <row r="490" spans="1:177" x14ac:dyDescent="0.5">
      <c r="A490">
        <f>EnterData!E494</f>
        <v>0</v>
      </c>
      <c r="B490" t="str" cm="1">
        <f t="array" ref="B490">IF(OR(A490="",A490=0),"",IFERROR(_xlfn._xlws.FILTER(Int.Out!C$2:F$32,Int.Out!B$2:B$32=ED.LookUps!A490),""))</f>
        <v/>
      </c>
      <c r="G490" t="str" cm="1">
        <f t="array" ref="G490">IFERROR(_xlfn._xlws.FILTER(_xlfn.ANCHORARRAY(B490),_xlfn.ANCHORARRAY(B490)&lt;&gt;0),"")</f>
        <v/>
      </c>
      <c r="J490">
        <f>EnterData!F494</f>
        <v>0</v>
      </c>
      <c r="K490" t="str" cm="1">
        <f t="array" ref="K490">IFERROR(IF(G490&lt;&gt;"",_xlfn.ANCHORARRAY(G490),IF(OR(J490=0,J490=""),TRANSPOSE(_xlfn.ANCHORARRAY(Make.Trt!AK$2)),TRANSPOSE(_xlfn._xlws.FILTER('Rot.Out'!Q:Q,('Rot.Out'!O:O=ED.LookUps!J490)*('Rot.Out'!V:V&lt;&gt;"Yes"))))),"Error please report")</f>
        <v>Error No Treatment Names Specified</v>
      </c>
      <c r="FU490" t="str" cm="1">
        <f t="array" ref="FU490">IFERROR(IF(J490=0,TRANSPOSE(_xlfn.ANCHORARRAY(Intercrop!AS$1)),TRANSPOSE(_xlfn._xlws.FILTER('Rot.Out'!Q:Q,('Rot.Out'!O:O=ED.LookUps!J490)*('Rot.Out'!V:V="Yes")))),"")</f>
        <v>None</v>
      </c>
    </row>
    <row r="491" spans="1:177" x14ac:dyDescent="0.5">
      <c r="A491">
        <f>EnterData!E495</f>
        <v>0</v>
      </c>
      <c r="B491" t="str" cm="1">
        <f t="array" ref="B491">IF(OR(A491="",A491=0),"",IFERROR(_xlfn._xlws.FILTER(Int.Out!C$2:F$32,Int.Out!B$2:B$32=ED.LookUps!A491),""))</f>
        <v/>
      </c>
      <c r="G491" t="str" cm="1">
        <f t="array" ref="G491">IFERROR(_xlfn._xlws.FILTER(_xlfn.ANCHORARRAY(B491),_xlfn.ANCHORARRAY(B491)&lt;&gt;0),"")</f>
        <v/>
      </c>
      <c r="J491">
        <f>EnterData!F495</f>
        <v>0</v>
      </c>
      <c r="K491" t="str" cm="1">
        <f t="array" ref="K491">IFERROR(IF(G491&lt;&gt;"",_xlfn.ANCHORARRAY(G491),IF(OR(J491=0,J491=""),TRANSPOSE(_xlfn.ANCHORARRAY(Make.Trt!AK$2)),TRANSPOSE(_xlfn._xlws.FILTER('Rot.Out'!Q:Q,('Rot.Out'!O:O=ED.LookUps!J491)*('Rot.Out'!V:V&lt;&gt;"Yes"))))),"Error please report")</f>
        <v>Error No Treatment Names Specified</v>
      </c>
      <c r="FU491" t="str" cm="1">
        <f t="array" ref="FU491">IFERROR(IF(J491=0,TRANSPOSE(_xlfn.ANCHORARRAY(Intercrop!AS$1)),TRANSPOSE(_xlfn._xlws.FILTER('Rot.Out'!Q:Q,('Rot.Out'!O:O=ED.LookUps!J491)*('Rot.Out'!V:V="Yes")))),"")</f>
        <v>None</v>
      </c>
    </row>
    <row r="492" spans="1:177" x14ac:dyDescent="0.5">
      <c r="A492">
        <f>EnterData!E496</f>
        <v>0</v>
      </c>
      <c r="B492" t="str" cm="1">
        <f t="array" ref="B492">IF(OR(A492="",A492=0),"",IFERROR(_xlfn._xlws.FILTER(Int.Out!C$2:F$32,Int.Out!B$2:B$32=ED.LookUps!A492),""))</f>
        <v/>
      </c>
      <c r="G492" t="str" cm="1">
        <f t="array" ref="G492">IFERROR(_xlfn._xlws.FILTER(_xlfn.ANCHORARRAY(B492),_xlfn.ANCHORARRAY(B492)&lt;&gt;0),"")</f>
        <v/>
      </c>
      <c r="J492">
        <f>EnterData!F496</f>
        <v>0</v>
      </c>
      <c r="K492" t="str" cm="1">
        <f t="array" ref="K492">IFERROR(IF(G492&lt;&gt;"",_xlfn.ANCHORARRAY(G492),IF(OR(J492=0,J492=""),TRANSPOSE(_xlfn.ANCHORARRAY(Make.Trt!AK$2)),TRANSPOSE(_xlfn._xlws.FILTER('Rot.Out'!Q:Q,('Rot.Out'!O:O=ED.LookUps!J492)*('Rot.Out'!V:V&lt;&gt;"Yes"))))),"Error please report")</f>
        <v>Error No Treatment Names Specified</v>
      </c>
      <c r="FU492" t="str" cm="1">
        <f t="array" ref="FU492">IFERROR(IF(J492=0,TRANSPOSE(_xlfn.ANCHORARRAY(Intercrop!AS$1)),TRANSPOSE(_xlfn._xlws.FILTER('Rot.Out'!Q:Q,('Rot.Out'!O:O=ED.LookUps!J492)*('Rot.Out'!V:V="Yes")))),"")</f>
        <v>None</v>
      </c>
    </row>
    <row r="493" spans="1:177" x14ac:dyDescent="0.5">
      <c r="A493">
        <f>EnterData!E497</f>
        <v>0</v>
      </c>
      <c r="B493" t="str" cm="1">
        <f t="array" ref="B493">IF(OR(A493="",A493=0),"",IFERROR(_xlfn._xlws.FILTER(Int.Out!C$2:F$32,Int.Out!B$2:B$32=ED.LookUps!A493),""))</f>
        <v/>
      </c>
      <c r="G493" t="str" cm="1">
        <f t="array" ref="G493">IFERROR(_xlfn._xlws.FILTER(_xlfn.ANCHORARRAY(B493),_xlfn.ANCHORARRAY(B493)&lt;&gt;0),"")</f>
        <v/>
      </c>
      <c r="J493">
        <f>EnterData!F497</f>
        <v>0</v>
      </c>
      <c r="K493" t="str" cm="1">
        <f t="array" ref="K493">IFERROR(IF(G493&lt;&gt;"",_xlfn.ANCHORARRAY(G493),IF(OR(J493=0,J493=""),TRANSPOSE(_xlfn.ANCHORARRAY(Make.Trt!AK$2)),TRANSPOSE(_xlfn._xlws.FILTER('Rot.Out'!Q:Q,('Rot.Out'!O:O=ED.LookUps!J493)*('Rot.Out'!V:V&lt;&gt;"Yes"))))),"Error please report")</f>
        <v>Error No Treatment Names Specified</v>
      </c>
      <c r="FU493" t="str" cm="1">
        <f t="array" ref="FU493">IFERROR(IF(J493=0,TRANSPOSE(_xlfn.ANCHORARRAY(Intercrop!AS$1)),TRANSPOSE(_xlfn._xlws.FILTER('Rot.Out'!Q:Q,('Rot.Out'!O:O=ED.LookUps!J493)*('Rot.Out'!V:V="Yes")))),"")</f>
        <v>None</v>
      </c>
    </row>
    <row r="494" spans="1:177" x14ac:dyDescent="0.5">
      <c r="A494">
        <f>EnterData!E498</f>
        <v>0</v>
      </c>
      <c r="B494" t="str" cm="1">
        <f t="array" ref="B494">IF(OR(A494="",A494=0),"",IFERROR(_xlfn._xlws.FILTER(Int.Out!C$2:F$32,Int.Out!B$2:B$32=ED.LookUps!A494),""))</f>
        <v/>
      </c>
      <c r="G494" t="str" cm="1">
        <f t="array" ref="G494">IFERROR(_xlfn._xlws.FILTER(_xlfn.ANCHORARRAY(B494),_xlfn.ANCHORARRAY(B494)&lt;&gt;0),"")</f>
        <v/>
      </c>
      <c r="J494">
        <f>EnterData!F498</f>
        <v>0</v>
      </c>
      <c r="K494" t="str" cm="1">
        <f t="array" ref="K494">IFERROR(IF(G494&lt;&gt;"",_xlfn.ANCHORARRAY(G494),IF(OR(J494=0,J494=""),TRANSPOSE(_xlfn.ANCHORARRAY(Make.Trt!AK$2)),TRANSPOSE(_xlfn._xlws.FILTER('Rot.Out'!Q:Q,('Rot.Out'!O:O=ED.LookUps!J494)*('Rot.Out'!V:V&lt;&gt;"Yes"))))),"Error please report")</f>
        <v>Error No Treatment Names Specified</v>
      </c>
      <c r="FU494" t="str" cm="1">
        <f t="array" ref="FU494">IFERROR(IF(J494=0,TRANSPOSE(_xlfn.ANCHORARRAY(Intercrop!AS$1)),TRANSPOSE(_xlfn._xlws.FILTER('Rot.Out'!Q:Q,('Rot.Out'!O:O=ED.LookUps!J494)*('Rot.Out'!V:V="Yes")))),"")</f>
        <v>None</v>
      </c>
    </row>
    <row r="495" spans="1:177" x14ac:dyDescent="0.5">
      <c r="A495">
        <f>EnterData!E499</f>
        <v>0</v>
      </c>
      <c r="B495" t="str" cm="1">
        <f t="array" ref="B495">IF(OR(A495="",A495=0),"",IFERROR(_xlfn._xlws.FILTER(Int.Out!C$2:F$32,Int.Out!B$2:B$32=ED.LookUps!A495),""))</f>
        <v/>
      </c>
      <c r="G495" t="str" cm="1">
        <f t="array" ref="G495">IFERROR(_xlfn._xlws.FILTER(_xlfn.ANCHORARRAY(B495),_xlfn.ANCHORARRAY(B495)&lt;&gt;0),"")</f>
        <v/>
      </c>
      <c r="J495">
        <f>EnterData!F499</f>
        <v>0</v>
      </c>
      <c r="K495" t="str" cm="1">
        <f t="array" ref="K495">IFERROR(IF(G495&lt;&gt;"",_xlfn.ANCHORARRAY(G495),IF(OR(J495=0,J495=""),TRANSPOSE(_xlfn.ANCHORARRAY(Make.Trt!AK$2)),TRANSPOSE(_xlfn._xlws.FILTER('Rot.Out'!Q:Q,('Rot.Out'!O:O=ED.LookUps!J495)*('Rot.Out'!V:V&lt;&gt;"Yes"))))),"Error please report")</f>
        <v>Error No Treatment Names Specified</v>
      </c>
      <c r="FU495" t="str" cm="1">
        <f t="array" ref="FU495">IFERROR(IF(J495=0,TRANSPOSE(_xlfn.ANCHORARRAY(Intercrop!AS$1)),TRANSPOSE(_xlfn._xlws.FILTER('Rot.Out'!Q:Q,('Rot.Out'!O:O=ED.LookUps!J495)*('Rot.Out'!V:V="Yes")))),"")</f>
        <v>None</v>
      </c>
    </row>
    <row r="496" spans="1:177" x14ac:dyDescent="0.5">
      <c r="A496">
        <f>EnterData!E500</f>
        <v>0</v>
      </c>
      <c r="B496" t="str" cm="1">
        <f t="array" ref="B496">IF(OR(A496="",A496=0),"",IFERROR(_xlfn._xlws.FILTER(Int.Out!C$2:F$32,Int.Out!B$2:B$32=ED.LookUps!A496),""))</f>
        <v/>
      </c>
      <c r="G496" t="str" cm="1">
        <f t="array" ref="G496">IFERROR(_xlfn._xlws.FILTER(_xlfn.ANCHORARRAY(B496),_xlfn.ANCHORARRAY(B496)&lt;&gt;0),"")</f>
        <v/>
      </c>
      <c r="J496">
        <f>EnterData!F500</f>
        <v>0</v>
      </c>
      <c r="K496" t="str" cm="1">
        <f t="array" ref="K496">IFERROR(IF(G496&lt;&gt;"",_xlfn.ANCHORARRAY(G496),IF(OR(J496=0,J496=""),TRANSPOSE(_xlfn.ANCHORARRAY(Make.Trt!AK$2)),TRANSPOSE(_xlfn._xlws.FILTER('Rot.Out'!Q:Q,('Rot.Out'!O:O=ED.LookUps!J496)*('Rot.Out'!V:V&lt;&gt;"Yes"))))),"Error please report")</f>
        <v>Error No Treatment Names Specified</v>
      </c>
      <c r="FU496" t="str" cm="1">
        <f t="array" ref="FU496">IFERROR(IF(J496=0,TRANSPOSE(_xlfn.ANCHORARRAY(Intercrop!AS$1)),TRANSPOSE(_xlfn._xlws.FILTER('Rot.Out'!Q:Q,('Rot.Out'!O:O=ED.LookUps!J496)*('Rot.Out'!V:V="Yes")))),"")</f>
        <v>None</v>
      </c>
    </row>
    <row r="497" spans="1:177" x14ac:dyDescent="0.5">
      <c r="A497">
        <f>EnterData!E501</f>
        <v>0</v>
      </c>
      <c r="B497" t="str" cm="1">
        <f t="array" ref="B497">IF(OR(A497="",A497=0),"",IFERROR(_xlfn._xlws.FILTER(Int.Out!C$2:F$32,Int.Out!B$2:B$32=ED.LookUps!A497),""))</f>
        <v/>
      </c>
      <c r="G497" t="str" cm="1">
        <f t="array" ref="G497">IFERROR(_xlfn._xlws.FILTER(_xlfn.ANCHORARRAY(B497),_xlfn.ANCHORARRAY(B497)&lt;&gt;0),"")</f>
        <v/>
      </c>
      <c r="J497">
        <f>EnterData!F501</f>
        <v>0</v>
      </c>
      <c r="K497" t="str" cm="1">
        <f t="array" ref="K497">IFERROR(IF(G497&lt;&gt;"",_xlfn.ANCHORARRAY(G497),IF(OR(J497=0,J497=""),TRANSPOSE(_xlfn.ANCHORARRAY(Make.Trt!AK$2)),TRANSPOSE(_xlfn._xlws.FILTER('Rot.Out'!Q:Q,('Rot.Out'!O:O=ED.LookUps!J497)*('Rot.Out'!V:V&lt;&gt;"Yes"))))),"Error please report")</f>
        <v>Error No Treatment Names Specified</v>
      </c>
      <c r="FU497" t="str" cm="1">
        <f t="array" ref="FU497">IFERROR(IF(J497=0,TRANSPOSE(_xlfn.ANCHORARRAY(Intercrop!AS$1)),TRANSPOSE(_xlfn._xlws.FILTER('Rot.Out'!Q:Q,('Rot.Out'!O:O=ED.LookUps!J497)*('Rot.Out'!V:V="Yes")))),"")</f>
        <v>None</v>
      </c>
    </row>
    <row r="498" spans="1:177" x14ac:dyDescent="0.5">
      <c r="A498">
        <f>EnterData!E502</f>
        <v>0</v>
      </c>
      <c r="B498" t="str" cm="1">
        <f t="array" ref="B498">IF(OR(A498="",A498=0),"",IFERROR(_xlfn._xlws.FILTER(Int.Out!C$2:F$32,Int.Out!B$2:B$32=ED.LookUps!A498),""))</f>
        <v/>
      </c>
      <c r="G498" t="str" cm="1">
        <f t="array" ref="G498">IFERROR(_xlfn._xlws.FILTER(_xlfn.ANCHORARRAY(B498),_xlfn.ANCHORARRAY(B498)&lt;&gt;0),"")</f>
        <v/>
      </c>
      <c r="J498">
        <f>EnterData!F502</f>
        <v>0</v>
      </c>
      <c r="K498" t="str" cm="1">
        <f t="array" ref="K498">IFERROR(IF(G498&lt;&gt;"",_xlfn.ANCHORARRAY(G498),IF(OR(J498=0,J498=""),TRANSPOSE(_xlfn.ANCHORARRAY(Make.Trt!AK$2)),TRANSPOSE(_xlfn._xlws.FILTER('Rot.Out'!Q:Q,('Rot.Out'!O:O=ED.LookUps!J498)*('Rot.Out'!V:V&lt;&gt;"Yes"))))),"Error please report")</f>
        <v>Error No Treatment Names Specified</v>
      </c>
      <c r="FU498" t="str" cm="1">
        <f t="array" ref="FU498">IFERROR(IF(J498=0,TRANSPOSE(_xlfn.ANCHORARRAY(Intercrop!AS$1)),TRANSPOSE(_xlfn._xlws.FILTER('Rot.Out'!Q:Q,('Rot.Out'!O:O=ED.LookUps!J498)*('Rot.Out'!V:V="Yes")))),"")</f>
        <v>None</v>
      </c>
    </row>
    <row r="499" spans="1:177" x14ac:dyDescent="0.5">
      <c r="A499">
        <f>EnterData!E503</f>
        <v>0</v>
      </c>
      <c r="B499" t="str" cm="1">
        <f t="array" ref="B499">IF(OR(A499="",A499=0),"",IFERROR(_xlfn._xlws.FILTER(Int.Out!C$2:F$32,Int.Out!B$2:B$32=ED.LookUps!A499),""))</f>
        <v/>
      </c>
      <c r="G499" t="str" cm="1">
        <f t="array" ref="G499">IFERROR(_xlfn._xlws.FILTER(_xlfn.ANCHORARRAY(B499),_xlfn.ANCHORARRAY(B499)&lt;&gt;0),"")</f>
        <v/>
      </c>
      <c r="J499">
        <f>EnterData!F503</f>
        <v>0</v>
      </c>
      <c r="K499" t="str" cm="1">
        <f t="array" ref="K499">IFERROR(IF(G499&lt;&gt;"",_xlfn.ANCHORARRAY(G499),IF(OR(J499=0,J499=""),TRANSPOSE(_xlfn.ANCHORARRAY(Make.Trt!AK$2)),TRANSPOSE(_xlfn._xlws.FILTER('Rot.Out'!Q:Q,('Rot.Out'!O:O=ED.LookUps!J499)*('Rot.Out'!V:V&lt;&gt;"Yes"))))),"Error please report")</f>
        <v>Error No Treatment Names Specified</v>
      </c>
      <c r="FU499" t="str" cm="1">
        <f t="array" ref="FU499">IFERROR(IF(J499=0,TRANSPOSE(_xlfn.ANCHORARRAY(Intercrop!AS$1)),TRANSPOSE(_xlfn._xlws.FILTER('Rot.Out'!Q:Q,('Rot.Out'!O:O=ED.LookUps!J499)*('Rot.Out'!V:V="Yes")))),"")</f>
        <v>None</v>
      </c>
    </row>
    <row r="500" spans="1:177" x14ac:dyDescent="0.5">
      <c r="A500">
        <f>EnterData!E504</f>
        <v>0</v>
      </c>
      <c r="B500" t="str" cm="1">
        <f t="array" ref="B500">IF(OR(A500="",A500=0),"",IFERROR(_xlfn._xlws.FILTER(Int.Out!C$2:F$32,Int.Out!B$2:B$32=ED.LookUps!A500),""))</f>
        <v/>
      </c>
      <c r="G500" t="str" cm="1">
        <f t="array" ref="G500">IFERROR(_xlfn._xlws.FILTER(_xlfn.ANCHORARRAY(B500),_xlfn.ANCHORARRAY(B500)&lt;&gt;0),"")</f>
        <v/>
      </c>
      <c r="J500">
        <f>EnterData!F504</f>
        <v>0</v>
      </c>
      <c r="K500" t="str" cm="1">
        <f t="array" ref="K500">IFERROR(IF(G500&lt;&gt;"",_xlfn.ANCHORARRAY(G500),IF(OR(J500=0,J500=""),TRANSPOSE(_xlfn.ANCHORARRAY(Make.Trt!AK$2)),TRANSPOSE(_xlfn._xlws.FILTER('Rot.Out'!Q:Q,('Rot.Out'!O:O=ED.LookUps!J500)*('Rot.Out'!V:V&lt;&gt;"Yes"))))),"Error please report")</f>
        <v>Error No Treatment Names Specified</v>
      </c>
      <c r="FU500" t="str" cm="1">
        <f t="array" ref="FU500">IFERROR(IF(J500=0,TRANSPOSE(_xlfn.ANCHORARRAY(Intercrop!AS$1)),TRANSPOSE(_xlfn._xlws.FILTER('Rot.Out'!Q:Q,('Rot.Out'!O:O=ED.LookUps!J500)*('Rot.Out'!V:V="Yes")))),"")</f>
        <v>None</v>
      </c>
    </row>
    <row r="501" spans="1:177" x14ac:dyDescent="0.5">
      <c r="A501">
        <f>EnterData!E505</f>
        <v>0</v>
      </c>
      <c r="B501" t="str" cm="1">
        <f t="array" ref="B501">IF(OR(A501="",A501=0),"",IFERROR(_xlfn._xlws.FILTER(Int.Out!C$2:F$32,Int.Out!B$2:B$32=ED.LookUps!A501),""))</f>
        <v/>
      </c>
      <c r="G501" t="str" cm="1">
        <f t="array" ref="G501">IFERROR(_xlfn._xlws.FILTER(_xlfn.ANCHORARRAY(B501),_xlfn.ANCHORARRAY(B501)&lt;&gt;0),"")</f>
        <v/>
      </c>
      <c r="J501">
        <f>EnterData!F505</f>
        <v>0</v>
      </c>
      <c r="K501" t="str" cm="1">
        <f t="array" ref="K501">IFERROR(IF(G501&lt;&gt;"",_xlfn.ANCHORARRAY(G501),IF(OR(J501=0,J501=""),TRANSPOSE(_xlfn.ANCHORARRAY(Make.Trt!AK$2)),TRANSPOSE(_xlfn._xlws.FILTER('Rot.Out'!Q:Q,('Rot.Out'!O:O=ED.LookUps!J501)*('Rot.Out'!V:V&lt;&gt;"Yes"))))),"Error please report")</f>
        <v>Error No Treatment Names Specified</v>
      </c>
      <c r="FU501" t="str" cm="1">
        <f t="array" ref="FU501">IFERROR(IF(J501=0,TRANSPOSE(_xlfn.ANCHORARRAY(Intercrop!AS$1)),TRANSPOSE(_xlfn._xlws.FILTER('Rot.Out'!Q:Q,('Rot.Out'!O:O=ED.LookUps!J501)*('Rot.Out'!V:V="Yes")))),"")</f>
        <v>None</v>
      </c>
    </row>
    <row r="502" spans="1:177" x14ac:dyDescent="0.5">
      <c r="A502">
        <f>EnterData!E506</f>
        <v>0</v>
      </c>
      <c r="B502" t="str" cm="1">
        <f t="array" ref="B502">IF(OR(A502="",A502=0),"",IFERROR(_xlfn._xlws.FILTER(Int.Out!C$2:F$32,Int.Out!B$2:B$32=ED.LookUps!A502),""))</f>
        <v/>
      </c>
      <c r="G502" t="str" cm="1">
        <f t="array" ref="G502">IFERROR(_xlfn._xlws.FILTER(_xlfn.ANCHORARRAY(B502),_xlfn.ANCHORARRAY(B502)&lt;&gt;0),"")</f>
        <v/>
      </c>
      <c r="J502">
        <f>EnterData!F506</f>
        <v>0</v>
      </c>
      <c r="K502" t="str" cm="1">
        <f t="array" ref="K502">IFERROR(IF(G502&lt;&gt;"",_xlfn.ANCHORARRAY(G502),IF(OR(J502=0,J502=""),TRANSPOSE(_xlfn.ANCHORARRAY(Make.Trt!AK$2)),TRANSPOSE(_xlfn._xlws.FILTER('Rot.Out'!Q:Q,('Rot.Out'!O:O=ED.LookUps!J502)*('Rot.Out'!V:V&lt;&gt;"Yes"))))),"Error please report")</f>
        <v>Error No Treatment Names Specified</v>
      </c>
      <c r="FU502" t="str" cm="1">
        <f t="array" ref="FU502">IFERROR(IF(J502=0,TRANSPOSE(_xlfn.ANCHORARRAY(Intercrop!AS$1)),TRANSPOSE(_xlfn._xlws.FILTER('Rot.Out'!Q:Q,('Rot.Out'!O:O=ED.LookUps!J502)*('Rot.Out'!V:V="Yes")))),"")</f>
        <v>None</v>
      </c>
    </row>
    <row r="503" spans="1:177" x14ac:dyDescent="0.5">
      <c r="A503">
        <f>EnterData!E507</f>
        <v>0</v>
      </c>
      <c r="B503" t="str" cm="1">
        <f t="array" ref="B503">IF(OR(A503="",A503=0),"",IFERROR(_xlfn._xlws.FILTER(Int.Out!C$2:F$32,Int.Out!B$2:B$32=ED.LookUps!A503),""))</f>
        <v/>
      </c>
      <c r="G503" t="str" cm="1">
        <f t="array" ref="G503">IFERROR(_xlfn._xlws.FILTER(_xlfn.ANCHORARRAY(B503),_xlfn.ANCHORARRAY(B503)&lt;&gt;0),"")</f>
        <v/>
      </c>
      <c r="J503">
        <f>EnterData!F507</f>
        <v>0</v>
      </c>
      <c r="K503" t="str" cm="1">
        <f t="array" ref="K503">IFERROR(IF(G503&lt;&gt;"",_xlfn.ANCHORARRAY(G503),IF(OR(J503=0,J503=""),TRANSPOSE(_xlfn.ANCHORARRAY(Make.Trt!AK$2)),TRANSPOSE(_xlfn._xlws.FILTER('Rot.Out'!Q:Q,('Rot.Out'!O:O=ED.LookUps!J503)*('Rot.Out'!V:V&lt;&gt;"Yes"))))),"Error please report")</f>
        <v>Error No Treatment Names Specified</v>
      </c>
      <c r="FU503" t="str" cm="1">
        <f t="array" ref="FU503">IFERROR(IF(J503=0,TRANSPOSE(_xlfn.ANCHORARRAY(Intercrop!AS$1)),TRANSPOSE(_xlfn._xlws.FILTER('Rot.Out'!Q:Q,('Rot.Out'!O:O=ED.LookUps!J503)*('Rot.Out'!V:V="Yes")))),"")</f>
        <v>None</v>
      </c>
    </row>
    <row r="504" spans="1:177" x14ac:dyDescent="0.5">
      <c r="A504">
        <f>EnterData!E508</f>
        <v>0</v>
      </c>
      <c r="B504" t="str" cm="1">
        <f t="array" ref="B504">IF(OR(A504="",A504=0),"",IFERROR(_xlfn._xlws.FILTER(Int.Out!C$2:F$32,Int.Out!B$2:B$32=ED.LookUps!A504),""))</f>
        <v/>
      </c>
      <c r="G504" t="str" cm="1">
        <f t="array" ref="G504">IFERROR(_xlfn._xlws.FILTER(_xlfn.ANCHORARRAY(B504),_xlfn.ANCHORARRAY(B504)&lt;&gt;0),"")</f>
        <v/>
      </c>
      <c r="J504">
        <f>EnterData!F508</f>
        <v>0</v>
      </c>
      <c r="K504" t="str" cm="1">
        <f t="array" ref="K504">IFERROR(IF(G504&lt;&gt;"",_xlfn.ANCHORARRAY(G504),IF(OR(J504=0,J504=""),TRANSPOSE(_xlfn.ANCHORARRAY(Make.Trt!AK$2)),TRANSPOSE(_xlfn._xlws.FILTER('Rot.Out'!Q:Q,('Rot.Out'!O:O=ED.LookUps!J504)*('Rot.Out'!V:V&lt;&gt;"Yes"))))),"Error please report")</f>
        <v>Error No Treatment Names Specified</v>
      </c>
      <c r="FU504" t="str" cm="1">
        <f t="array" ref="FU504">IFERROR(IF(J504=0,TRANSPOSE(_xlfn.ANCHORARRAY(Intercrop!AS$1)),TRANSPOSE(_xlfn._xlws.FILTER('Rot.Out'!Q:Q,('Rot.Out'!O:O=ED.LookUps!J504)*('Rot.Out'!V:V="Yes")))),"")</f>
        <v>None</v>
      </c>
    </row>
    <row r="505" spans="1:177" x14ac:dyDescent="0.5">
      <c r="A505">
        <f>EnterData!E509</f>
        <v>0</v>
      </c>
      <c r="B505" t="str" cm="1">
        <f t="array" ref="B505">IF(OR(A505="",A505=0),"",IFERROR(_xlfn._xlws.FILTER(Int.Out!C$2:F$32,Int.Out!B$2:B$32=ED.LookUps!A505),""))</f>
        <v/>
      </c>
      <c r="G505" t="str" cm="1">
        <f t="array" ref="G505">IFERROR(_xlfn._xlws.FILTER(_xlfn.ANCHORARRAY(B505),_xlfn.ANCHORARRAY(B505)&lt;&gt;0),"")</f>
        <v/>
      </c>
      <c r="J505">
        <f>EnterData!F509</f>
        <v>0</v>
      </c>
      <c r="K505" t="str" cm="1">
        <f t="array" ref="K505">IFERROR(IF(G505&lt;&gt;"",_xlfn.ANCHORARRAY(G505),IF(OR(J505=0,J505=""),TRANSPOSE(_xlfn.ANCHORARRAY(Make.Trt!AK$2)),TRANSPOSE(_xlfn._xlws.FILTER('Rot.Out'!Q:Q,('Rot.Out'!O:O=ED.LookUps!J505)*('Rot.Out'!V:V&lt;&gt;"Yes"))))),"Error please report")</f>
        <v>Error No Treatment Names Specified</v>
      </c>
      <c r="FU505" t="str" cm="1">
        <f t="array" ref="FU505">IFERROR(IF(J505=0,TRANSPOSE(_xlfn.ANCHORARRAY(Intercrop!AS$1)),TRANSPOSE(_xlfn._xlws.FILTER('Rot.Out'!Q:Q,('Rot.Out'!O:O=ED.LookUps!J505)*('Rot.Out'!V:V="Yes")))),"")</f>
        <v>None</v>
      </c>
    </row>
    <row r="506" spans="1:177" x14ac:dyDescent="0.5">
      <c r="A506">
        <f>EnterData!E510</f>
        <v>0</v>
      </c>
      <c r="B506" t="str" cm="1">
        <f t="array" ref="B506">IF(OR(A506="",A506=0),"",IFERROR(_xlfn._xlws.FILTER(Int.Out!C$2:F$32,Int.Out!B$2:B$32=ED.LookUps!A506),""))</f>
        <v/>
      </c>
      <c r="G506" t="str" cm="1">
        <f t="array" ref="G506">IFERROR(_xlfn._xlws.FILTER(_xlfn.ANCHORARRAY(B506),_xlfn.ANCHORARRAY(B506)&lt;&gt;0),"")</f>
        <v/>
      </c>
      <c r="J506">
        <f>EnterData!F510</f>
        <v>0</v>
      </c>
      <c r="K506" t="str" cm="1">
        <f t="array" ref="K506">IFERROR(IF(G506&lt;&gt;"",_xlfn.ANCHORARRAY(G506),IF(OR(J506=0,J506=""),TRANSPOSE(_xlfn.ANCHORARRAY(Make.Trt!AK$2)),TRANSPOSE(_xlfn._xlws.FILTER('Rot.Out'!Q:Q,('Rot.Out'!O:O=ED.LookUps!J506)*('Rot.Out'!V:V&lt;&gt;"Yes"))))),"Error please report")</f>
        <v>Error No Treatment Names Specified</v>
      </c>
      <c r="FU506" t="str" cm="1">
        <f t="array" ref="FU506">IFERROR(IF(J506=0,TRANSPOSE(_xlfn.ANCHORARRAY(Intercrop!AS$1)),TRANSPOSE(_xlfn._xlws.FILTER('Rot.Out'!Q:Q,('Rot.Out'!O:O=ED.LookUps!J506)*('Rot.Out'!V:V="Yes")))),"")</f>
        <v>None</v>
      </c>
    </row>
    <row r="507" spans="1:177" x14ac:dyDescent="0.5">
      <c r="A507">
        <f>EnterData!E511</f>
        <v>0</v>
      </c>
      <c r="B507" t="str" cm="1">
        <f t="array" ref="B507">IF(OR(A507="",A507=0),"",IFERROR(_xlfn._xlws.FILTER(Int.Out!C$2:F$32,Int.Out!B$2:B$32=ED.LookUps!A507),""))</f>
        <v/>
      </c>
      <c r="G507" t="str" cm="1">
        <f t="array" ref="G507">IFERROR(_xlfn._xlws.FILTER(_xlfn.ANCHORARRAY(B507),_xlfn.ANCHORARRAY(B507)&lt;&gt;0),"")</f>
        <v/>
      </c>
      <c r="J507">
        <f>EnterData!F511</f>
        <v>0</v>
      </c>
      <c r="K507" t="str" cm="1">
        <f t="array" ref="K507">IFERROR(IF(G507&lt;&gt;"",_xlfn.ANCHORARRAY(G507),IF(OR(J507=0,J507=""),TRANSPOSE(_xlfn.ANCHORARRAY(Make.Trt!AK$2)),TRANSPOSE(_xlfn._xlws.FILTER('Rot.Out'!Q:Q,('Rot.Out'!O:O=ED.LookUps!J507)*('Rot.Out'!V:V&lt;&gt;"Yes"))))),"Error please report")</f>
        <v>Error No Treatment Names Specified</v>
      </c>
      <c r="FU507" t="str" cm="1">
        <f t="array" ref="FU507">IFERROR(IF(J507=0,TRANSPOSE(_xlfn.ANCHORARRAY(Intercrop!AS$1)),TRANSPOSE(_xlfn._xlws.FILTER('Rot.Out'!Q:Q,('Rot.Out'!O:O=ED.LookUps!J507)*('Rot.Out'!V:V="Yes")))),"")</f>
        <v>None</v>
      </c>
    </row>
    <row r="508" spans="1:177" x14ac:dyDescent="0.5">
      <c r="A508">
        <f>EnterData!E512</f>
        <v>0</v>
      </c>
      <c r="B508" t="str" cm="1">
        <f t="array" ref="B508">IF(OR(A508="",A508=0),"",IFERROR(_xlfn._xlws.FILTER(Int.Out!C$2:F$32,Int.Out!B$2:B$32=ED.LookUps!A508),""))</f>
        <v/>
      </c>
      <c r="G508" t="str" cm="1">
        <f t="array" ref="G508">IFERROR(_xlfn._xlws.FILTER(_xlfn.ANCHORARRAY(B508),_xlfn.ANCHORARRAY(B508)&lt;&gt;0),"")</f>
        <v/>
      </c>
      <c r="J508">
        <f>EnterData!F512</f>
        <v>0</v>
      </c>
      <c r="K508" t="str" cm="1">
        <f t="array" ref="K508">IFERROR(IF(G508&lt;&gt;"",_xlfn.ANCHORARRAY(G508),IF(OR(J508=0,J508=""),TRANSPOSE(_xlfn.ANCHORARRAY(Make.Trt!AK$2)),TRANSPOSE(_xlfn._xlws.FILTER('Rot.Out'!Q:Q,('Rot.Out'!O:O=ED.LookUps!J508)*('Rot.Out'!V:V&lt;&gt;"Yes"))))),"Error please report")</f>
        <v>Error No Treatment Names Specified</v>
      </c>
      <c r="FU508" t="str" cm="1">
        <f t="array" ref="FU508">IFERROR(IF(J508=0,TRANSPOSE(_xlfn.ANCHORARRAY(Intercrop!AS$1)),TRANSPOSE(_xlfn._xlws.FILTER('Rot.Out'!Q:Q,('Rot.Out'!O:O=ED.LookUps!J508)*('Rot.Out'!V:V="Yes")))),"")</f>
        <v>None</v>
      </c>
    </row>
    <row r="509" spans="1:177" x14ac:dyDescent="0.5">
      <c r="A509">
        <f>EnterData!E513</f>
        <v>0</v>
      </c>
      <c r="B509" t="str" cm="1">
        <f t="array" ref="B509">IF(OR(A509="",A509=0),"",IFERROR(_xlfn._xlws.FILTER(Int.Out!C$2:F$32,Int.Out!B$2:B$32=ED.LookUps!A509),""))</f>
        <v/>
      </c>
      <c r="G509" t="str" cm="1">
        <f t="array" ref="G509">IFERROR(_xlfn._xlws.FILTER(_xlfn.ANCHORARRAY(B509),_xlfn.ANCHORARRAY(B509)&lt;&gt;0),"")</f>
        <v/>
      </c>
      <c r="J509">
        <f>EnterData!F513</f>
        <v>0</v>
      </c>
      <c r="K509" t="str" cm="1">
        <f t="array" ref="K509">IFERROR(IF(G509&lt;&gt;"",_xlfn.ANCHORARRAY(G509),IF(OR(J509=0,J509=""),TRANSPOSE(_xlfn.ANCHORARRAY(Make.Trt!AK$2)),TRANSPOSE(_xlfn._xlws.FILTER('Rot.Out'!Q:Q,('Rot.Out'!O:O=ED.LookUps!J509)*('Rot.Out'!V:V&lt;&gt;"Yes"))))),"Error please report")</f>
        <v>Error No Treatment Names Specified</v>
      </c>
      <c r="FU509" t="str" cm="1">
        <f t="array" ref="FU509">IFERROR(IF(J509=0,TRANSPOSE(_xlfn.ANCHORARRAY(Intercrop!AS$1)),TRANSPOSE(_xlfn._xlws.FILTER('Rot.Out'!Q:Q,('Rot.Out'!O:O=ED.LookUps!J509)*('Rot.Out'!V:V="Yes")))),"")</f>
        <v>None</v>
      </c>
    </row>
    <row r="510" spans="1:177" x14ac:dyDescent="0.5">
      <c r="A510">
        <f>EnterData!E514</f>
        <v>0</v>
      </c>
      <c r="B510" t="str" cm="1">
        <f t="array" ref="B510">IF(OR(A510="",A510=0),"",IFERROR(_xlfn._xlws.FILTER(Int.Out!C$2:F$32,Int.Out!B$2:B$32=ED.LookUps!A510),""))</f>
        <v/>
      </c>
      <c r="G510" t="str" cm="1">
        <f t="array" ref="G510">IFERROR(_xlfn._xlws.FILTER(_xlfn.ANCHORARRAY(B510),_xlfn.ANCHORARRAY(B510)&lt;&gt;0),"")</f>
        <v/>
      </c>
      <c r="J510">
        <f>EnterData!F514</f>
        <v>0</v>
      </c>
      <c r="K510" t="str" cm="1">
        <f t="array" ref="K510">IFERROR(IF(G510&lt;&gt;"",_xlfn.ANCHORARRAY(G510),IF(OR(J510=0,J510=""),TRANSPOSE(_xlfn.ANCHORARRAY(Make.Trt!AK$2)),TRANSPOSE(_xlfn._xlws.FILTER('Rot.Out'!Q:Q,('Rot.Out'!O:O=ED.LookUps!J510)*('Rot.Out'!V:V&lt;&gt;"Yes"))))),"Error please report")</f>
        <v>Error No Treatment Names Specified</v>
      </c>
      <c r="FU510" t="str" cm="1">
        <f t="array" ref="FU510">IFERROR(IF(J510=0,TRANSPOSE(_xlfn.ANCHORARRAY(Intercrop!AS$1)),TRANSPOSE(_xlfn._xlws.FILTER('Rot.Out'!Q:Q,('Rot.Out'!O:O=ED.LookUps!J510)*('Rot.Out'!V:V="Yes")))),"")</f>
        <v>None</v>
      </c>
    </row>
    <row r="511" spans="1:177" x14ac:dyDescent="0.5">
      <c r="A511">
        <f>EnterData!E515</f>
        <v>0</v>
      </c>
      <c r="B511" t="str" cm="1">
        <f t="array" ref="B511">IF(OR(A511="",A511=0),"",IFERROR(_xlfn._xlws.FILTER(Int.Out!C$2:F$32,Int.Out!B$2:B$32=ED.LookUps!A511),""))</f>
        <v/>
      </c>
      <c r="G511" t="str" cm="1">
        <f t="array" ref="G511">IFERROR(_xlfn._xlws.FILTER(_xlfn.ANCHORARRAY(B511),_xlfn.ANCHORARRAY(B511)&lt;&gt;0),"")</f>
        <v/>
      </c>
      <c r="J511">
        <f>EnterData!F515</f>
        <v>0</v>
      </c>
      <c r="K511" t="str" cm="1">
        <f t="array" ref="K511">IFERROR(IF(G511&lt;&gt;"",_xlfn.ANCHORARRAY(G511),IF(OR(J511=0,J511=""),TRANSPOSE(_xlfn.ANCHORARRAY(Make.Trt!AK$2)),TRANSPOSE(_xlfn._xlws.FILTER('Rot.Out'!Q:Q,('Rot.Out'!O:O=ED.LookUps!J511)*('Rot.Out'!V:V&lt;&gt;"Yes"))))),"Error please report")</f>
        <v>Error No Treatment Names Specified</v>
      </c>
      <c r="FU511" t="str" cm="1">
        <f t="array" ref="FU511">IFERROR(IF(J511=0,TRANSPOSE(_xlfn.ANCHORARRAY(Intercrop!AS$1)),TRANSPOSE(_xlfn._xlws.FILTER('Rot.Out'!Q:Q,('Rot.Out'!O:O=ED.LookUps!J511)*('Rot.Out'!V:V="Yes")))),"")</f>
        <v>None</v>
      </c>
    </row>
    <row r="512" spans="1:177" x14ac:dyDescent="0.5">
      <c r="A512">
        <f>EnterData!E516</f>
        <v>0</v>
      </c>
      <c r="B512" t="str" cm="1">
        <f t="array" ref="B512">IF(OR(A512="",A512=0),"",IFERROR(_xlfn._xlws.FILTER(Int.Out!C$2:F$32,Int.Out!B$2:B$32=ED.LookUps!A512),""))</f>
        <v/>
      </c>
      <c r="G512" t="str" cm="1">
        <f t="array" ref="G512">IFERROR(_xlfn._xlws.FILTER(_xlfn.ANCHORARRAY(B512),_xlfn.ANCHORARRAY(B512)&lt;&gt;0),"")</f>
        <v/>
      </c>
      <c r="J512">
        <f>EnterData!F516</f>
        <v>0</v>
      </c>
      <c r="K512" t="str" cm="1">
        <f t="array" ref="K512">IFERROR(IF(G512&lt;&gt;"",_xlfn.ANCHORARRAY(G512),IF(OR(J512=0,J512=""),TRANSPOSE(_xlfn.ANCHORARRAY(Make.Trt!AK$2)),TRANSPOSE(_xlfn._xlws.FILTER('Rot.Out'!Q:Q,('Rot.Out'!O:O=ED.LookUps!J512)*('Rot.Out'!V:V&lt;&gt;"Yes"))))),"Error please report")</f>
        <v>Error No Treatment Names Specified</v>
      </c>
      <c r="FU512" t="str" cm="1">
        <f t="array" ref="FU512">IFERROR(IF(J512=0,TRANSPOSE(_xlfn.ANCHORARRAY(Intercrop!AS$1)),TRANSPOSE(_xlfn._xlws.FILTER('Rot.Out'!Q:Q,('Rot.Out'!O:O=ED.LookUps!J512)*('Rot.Out'!V:V="Yes")))),"")</f>
        <v>None</v>
      </c>
    </row>
    <row r="513" spans="1:177" x14ac:dyDescent="0.5">
      <c r="A513">
        <f>EnterData!E517</f>
        <v>0</v>
      </c>
      <c r="B513" t="str" cm="1">
        <f t="array" ref="B513">IF(OR(A513="",A513=0),"",IFERROR(_xlfn._xlws.FILTER(Int.Out!C$2:F$32,Int.Out!B$2:B$32=ED.LookUps!A513),""))</f>
        <v/>
      </c>
      <c r="G513" t="str" cm="1">
        <f t="array" ref="G513">IFERROR(_xlfn._xlws.FILTER(_xlfn.ANCHORARRAY(B513),_xlfn.ANCHORARRAY(B513)&lt;&gt;0),"")</f>
        <v/>
      </c>
      <c r="J513">
        <f>EnterData!F517</f>
        <v>0</v>
      </c>
      <c r="K513" t="str" cm="1">
        <f t="array" ref="K513">IFERROR(IF(G513&lt;&gt;"",_xlfn.ANCHORARRAY(G513),IF(OR(J513=0,J513=""),TRANSPOSE(_xlfn.ANCHORARRAY(Make.Trt!AK$2)),TRANSPOSE(_xlfn._xlws.FILTER('Rot.Out'!Q:Q,('Rot.Out'!O:O=ED.LookUps!J513)*('Rot.Out'!V:V&lt;&gt;"Yes"))))),"Error please report")</f>
        <v>Error No Treatment Names Specified</v>
      </c>
      <c r="FU513" t="str" cm="1">
        <f t="array" ref="FU513">IFERROR(IF(J513=0,TRANSPOSE(_xlfn.ANCHORARRAY(Intercrop!AS$1)),TRANSPOSE(_xlfn._xlws.FILTER('Rot.Out'!Q:Q,('Rot.Out'!O:O=ED.LookUps!J513)*('Rot.Out'!V:V="Yes")))),"")</f>
        <v>None</v>
      </c>
    </row>
    <row r="514" spans="1:177" x14ac:dyDescent="0.5">
      <c r="A514">
        <f>EnterData!E518</f>
        <v>0</v>
      </c>
      <c r="B514" t="str" cm="1">
        <f t="array" ref="B514">IF(OR(A514="",A514=0),"",IFERROR(_xlfn._xlws.FILTER(Int.Out!C$2:F$32,Int.Out!B$2:B$32=ED.LookUps!A514),""))</f>
        <v/>
      </c>
      <c r="G514" t="str" cm="1">
        <f t="array" ref="G514">IFERROR(_xlfn._xlws.FILTER(_xlfn.ANCHORARRAY(B514),_xlfn.ANCHORARRAY(B514)&lt;&gt;0),"")</f>
        <v/>
      </c>
      <c r="J514">
        <f>EnterData!F518</f>
        <v>0</v>
      </c>
      <c r="K514" t="str" cm="1">
        <f t="array" ref="K514">IFERROR(IF(G514&lt;&gt;"",_xlfn.ANCHORARRAY(G514),IF(OR(J514=0,J514=""),TRANSPOSE(_xlfn.ANCHORARRAY(Make.Trt!AK$2)),TRANSPOSE(_xlfn._xlws.FILTER('Rot.Out'!Q:Q,('Rot.Out'!O:O=ED.LookUps!J514)*('Rot.Out'!V:V&lt;&gt;"Yes"))))),"Error please report")</f>
        <v>Error No Treatment Names Specified</v>
      </c>
      <c r="FU514" t="str" cm="1">
        <f t="array" ref="FU514">IFERROR(IF(J514=0,TRANSPOSE(_xlfn.ANCHORARRAY(Intercrop!AS$1)),TRANSPOSE(_xlfn._xlws.FILTER('Rot.Out'!Q:Q,('Rot.Out'!O:O=ED.LookUps!J514)*('Rot.Out'!V:V="Yes")))),"")</f>
        <v>None</v>
      </c>
    </row>
    <row r="515" spans="1:177" x14ac:dyDescent="0.5">
      <c r="A515">
        <f>EnterData!E519</f>
        <v>0</v>
      </c>
      <c r="B515" t="str" cm="1">
        <f t="array" ref="B515">IF(OR(A515="",A515=0),"",IFERROR(_xlfn._xlws.FILTER(Int.Out!C$2:F$32,Int.Out!B$2:B$32=ED.LookUps!A515),""))</f>
        <v/>
      </c>
      <c r="G515" t="str" cm="1">
        <f t="array" ref="G515">IFERROR(_xlfn._xlws.FILTER(_xlfn.ANCHORARRAY(B515),_xlfn.ANCHORARRAY(B515)&lt;&gt;0),"")</f>
        <v/>
      </c>
      <c r="J515">
        <f>EnterData!F519</f>
        <v>0</v>
      </c>
      <c r="K515" t="str" cm="1">
        <f t="array" ref="K515">IFERROR(IF(G515&lt;&gt;"",_xlfn.ANCHORARRAY(G515),IF(OR(J515=0,J515=""),TRANSPOSE(_xlfn.ANCHORARRAY(Make.Trt!AK$2)),TRANSPOSE(_xlfn._xlws.FILTER('Rot.Out'!Q:Q,('Rot.Out'!O:O=ED.LookUps!J515)*('Rot.Out'!V:V&lt;&gt;"Yes"))))),"Error please report")</f>
        <v>Error No Treatment Names Specified</v>
      </c>
      <c r="FU515" t="str" cm="1">
        <f t="array" ref="FU515">IFERROR(IF(J515=0,TRANSPOSE(_xlfn.ANCHORARRAY(Intercrop!AS$1)),TRANSPOSE(_xlfn._xlws.FILTER('Rot.Out'!Q:Q,('Rot.Out'!O:O=ED.LookUps!J515)*('Rot.Out'!V:V="Yes")))),"")</f>
        <v>None</v>
      </c>
    </row>
    <row r="516" spans="1:177" x14ac:dyDescent="0.5">
      <c r="A516">
        <f>EnterData!E520</f>
        <v>0</v>
      </c>
      <c r="B516" t="str" cm="1">
        <f t="array" ref="B516">IF(OR(A516="",A516=0),"",IFERROR(_xlfn._xlws.FILTER(Int.Out!C$2:F$32,Int.Out!B$2:B$32=ED.LookUps!A516),""))</f>
        <v/>
      </c>
      <c r="G516" t="str" cm="1">
        <f t="array" ref="G516">IFERROR(_xlfn._xlws.FILTER(_xlfn.ANCHORARRAY(B516),_xlfn.ANCHORARRAY(B516)&lt;&gt;0),"")</f>
        <v/>
      </c>
      <c r="J516">
        <f>EnterData!F520</f>
        <v>0</v>
      </c>
      <c r="K516" t="str" cm="1">
        <f t="array" ref="K516">IFERROR(IF(G516&lt;&gt;"",_xlfn.ANCHORARRAY(G516),IF(OR(J516=0,J516=""),TRANSPOSE(_xlfn.ANCHORARRAY(Make.Trt!AK$2)),TRANSPOSE(_xlfn._xlws.FILTER('Rot.Out'!Q:Q,('Rot.Out'!O:O=ED.LookUps!J516)*('Rot.Out'!V:V&lt;&gt;"Yes"))))),"Error please report")</f>
        <v>Error No Treatment Names Specified</v>
      </c>
      <c r="FU516" t="str" cm="1">
        <f t="array" ref="FU516">IFERROR(IF(J516=0,TRANSPOSE(_xlfn.ANCHORARRAY(Intercrop!AS$1)),TRANSPOSE(_xlfn._xlws.FILTER('Rot.Out'!Q:Q,('Rot.Out'!O:O=ED.LookUps!J516)*('Rot.Out'!V:V="Yes")))),"")</f>
        <v>None</v>
      </c>
    </row>
    <row r="517" spans="1:177" x14ac:dyDescent="0.5">
      <c r="A517">
        <f>EnterData!E521</f>
        <v>0</v>
      </c>
      <c r="B517" t="str" cm="1">
        <f t="array" ref="B517">IF(OR(A517="",A517=0),"",IFERROR(_xlfn._xlws.FILTER(Int.Out!C$2:F$32,Int.Out!B$2:B$32=ED.LookUps!A517),""))</f>
        <v/>
      </c>
      <c r="G517" t="str" cm="1">
        <f t="array" ref="G517">IFERROR(_xlfn._xlws.FILTER(_xlfn.ANCHORARRAY(B517),_xlfn.ANCHORARRAY(B517)&lt;&gt;0),"")</f>
        <v/>
      </c>
      <c r="J517">
        <f>EnterData!F521</f>
        <v>0</v>
      </c>
      <c r="K517" t="str" cm="1">
        <f t="array" ref="K517">IFERROR(IF(G517&lt;&gt;"",_xlfn.ANCHORARRAY(G517),IF(OR(J517=0,J517=""),TRANSPOSE(_xlfn.ANCHORARRAY(Make.Trt!AK$2)),TRANSPOSE(_xlfn._xlws.FILTER('Rot.Out'!Q:Q,('Rot.Out'!O:O=ED.LookUps!J517)*('Rot.Out'!V:V&lt;&gt;"Yes"))))),"Error please report")</f>
        <v>Error No Treatment Names Specified</v>
      </c>
      <c r="FU517" t="str" cm="1">
        <f t="array" ref="FU517">IFERROR(IF(J517=0,TRANSPOSE(_xlfn.ANCHORARRAY(Intercrop!AS$1)),TRANSPOSE(_xlfn._xlws.FILTER('Rot.Out'!Q:Q,('Rot.Out'!O:O=ED.LookUps!J517)*('Rot.Out'!V:V="Yes")))),"")</f>
        <v>None</v>
      </c>
    </row>
    <row r="518" spans="1:177" x14ac:dyDescent="0.5">
      <c r="A518">
        <f>EnterData!E522</f>
        <v>0</v>
      </c>
      <c r="B518" t="str" cm="1">
        <f t="array" ref="B518">IF(OR(A518="",A518=0),"",IFERROR(_xlfn._xlws.FILTER(Int.Out!C$2:F$32,Int.Out!B$2:B$32=ED.LookUps!A518),""))</f>
        <v/>
      </c>
      <c r="G518" t="str" cm="1">
        <f t="array" ref="G518">IFERROR(_xlfn._xlws.FILTER(_xlfn.ANCHORARRAY(B518),_xlfn.ANCHORARRAY(B518)&lt;&gt;0),"")</f>
        <v/>
      </c>
      <c r="J518">
        <f>EnterData!F522</f>
        <v>0</v>
      </c>
      <c r="K518" t="str" cm="1">
        <f t="array" ref="K518">IFERROR(IF(G518&lt;&gt;"",_xlfn.ANCHORARRAY(G518),IF(OR(J518=0,J518=""),TRANSPOSE(_xlfn.ANCHORARRAY(Make.Trt!AK$2)),TRANSPOSE(_xlfn._xlws.FILTER('Rot.Out'!Q:Q,('Rot.Out'!O:O=ED.LookUps!J518)*('Rot.Out'!V:V&lt;&gt;"Yes"))))),"Error please report")</f>
        <v>Error No Treatment Names Specified</v>
      </c>
      <c r="FU518" t="str" cm="1">
        <f t="array" ref="FU518">IFERROR(IF(J518=0,TRANSPOSE(_xlfn.ANCHORARRAY(Intercrop!AS$1)),TRANSPOSE(_xlfn._xlws.FILTER('Rot.Out'!Q:Q,('Rot.Out'!O:O=ED.LookUps!J518)*('Rot.Out'!V:V="Yes")))),"")</f>
        <v>None</v>
      </c>
    </row>
    <row r="519" spans="1:177" x14ac:dyDescent="0.5">
      <c r="A519">
        <f>EnterData!E523</f>
        <v>0</v>
      </c>
      <c r="B519" t="str" cm="1">
        <f t="array" ref="B519">IF(OR(A519="",A519=0),"",IFERROR(_xlfn._xlws.FILTER(Int.Out!C$2:F$32,Int.Out!B$2:B$32=ED.LookUps!A519),""))</f>
        <v/>
      </c>
      <c r="G519" t="str" cm="1">
        <f t="array" ref="G519">IFERROR(_xlfn._xlws.FILTER(_xlfn.ANCHORARRAY(B519),_xlfn.ANCHORARRAY(B519)&lt;&gt;0),"")</f>
        <v/>
      </c>
      <c r="J519">
        <f>EnterData!F523</f>
        <v>0</v>
      </c>
      <c r="K519" t="str" cm="1">
        <f t="array" ref="K519">IFERROR(IF(G519&lt;&gt;"",_xlfn.ANCHORARRAY(G519),IF(OR(J519=0,J519=""),TRANSPOSE(_xlfn.ANCHORARRAY(Make.Trt!AK$2)),TRANSPOSE(_xlfn._xlws.FILTER('Rot.Out'!Q:Q,('Rot.Out'!O:O=ED.LookUps!J519)*('Rot.Out'!V:V&lt;&gt;"Yes"))))),"Error please report")</f>
        <v>Error No Treatment Names Specified</v>
      </c>
      <c r="FU519" t="str" cm="1">
        <f t="array" ref="FU519">IFERROR(IF(J519=0,TRANSPOSE(_xlfn.ANCHORARRAY(Intercrop!AS$1)),TRANSPOSE(_xlfn._xlws.FILTER('Rot.Out'!Q:Q,('Rot.Out'!O:O=ED.LookUps!J519)*('Rot.Out'!V:V="Yes")))),"")</f>
        <v>None</v>
      </c>
    </row>
    <row r="520" spans="1:177" x14ac:dyDescent="0.5">
      <c r="A520">
        <f>EnterData!E524</f>
        <v>0</v>
      </c>
      <c r="B520" t="str" cm="1">
        <f t="array" ref="B520">IF(OR(A520="",A520=0),"",IFERROR(_xlfn._xlws.FILTER(Int.Out!C$2:F$32,Int.Out!B$2:B$32=ED.LookUps!A520),""))</f>
        <v/>
      </c>
      <c r="G520" t="str" cm="1">
        <f t="array" ref="G520">IFERROR(_xlfn._xlws.FILTER(_xlfn.ANCHORARRAY(B520),_xlfn.ANCHORARRAY(B520)&lt;&gt;0),"")</f>
        <v/>
      </c>
      <c r="J520">
        <f>EnterData!F524</f>
        <v>0</v>
      </c>
      <c r="K520" t="str" cm="1">
        <f t="array" ref="K520">IFERROR(IF(G520&lt;&gt;"",_xlfn.ANCHORARRAY(G520),IF(OR(J520=0,J520=""),TRANSPOSE(_xlfn.ANCHORARRAY(Make.Trt!AK$2)),TRANSPOSE(_xlfn._xlws.FILTER('Rot.Out'!Q:Q,('Rot.Out'!O:O=ED.LookUps!J520)*('Rot.Out'!V:V&lt;&gt;"Yes"))))),"Error please report")</f>
        <v>Error No Treatment Names Specified</v>
      </c>
      <c r="FU520" t="str" cm="1">
        <f t="array" ref="FU520">IFERROR(IF(J520=0,TRANSPOSE(_xlfn.ANCHORARRAY(Intercrop!AS$1)),TRANSPOSE(_xlfn._xlws.FILTER('Rot.Out'!Q:Q,('Rot.Out'!O:O=ED.LookUps!J520)*('Rot.Out'!V:V="Yes")))),"")</f>
        <v>None</v>
      </c>
    </row>
    <row r="521" spans="1:177" x14ac:dyDescent="0.5">
      <c r="A521">
        <f>EnterData!E525</f>
        <v>0</v>
      </c>
      <c r="B521" t="str" cm="1">
        <f t="array" ref="B521">IF(OR(A521="",A521=0),"",IFERROR(_xlfn._xlws.FILTER(Int.Out!C$2:F$32,Int.Out!B$2:B$32=ED.LookUps!A521),""))</f>
        <v/>
      </c>
      <c r="G521" t="str" cm="1">
        <f t="array" ref="G521">IFERROR(_xlfn._xlws.FILTER(_xlfn.ANCHORARRAY(B521),_xlfn.ANCHORARRAY(B521)&lt;&gt;0),"")</f>
        <v/>
      </c>
      <c r="J521">
        <f>EnterData!F525</f>
        <v>0</v>
      </c>
      <c r="K521" t="str" cm="1">
        <f t="array" ref="K521">IFERROR(IF(G521&lt;&gt;"",_xlfn.ANCHORARRAY(G521),IF(OR(J521=0,J521=""),TRANSPOSE(_xlfn.ANCHORARRAY(Make.Trt!AK$2)),TRANSPOSE(_xlfn._xlws.FILTER('Rot.Out'!Q:Q,('Rot.Out'!O:O=ED.LookUps!J521)*('Rot.Out'!V:V&lt;&gt;"Yes"))))),"Error please report")</f>
        <v>Error No Treatment Names Specified</v>
      </c>
      <c r="FU521" t="str" cm="1">
        <f t="array" ref="FU521">IFERROR(IF(J521=0,TRANSPOSE(_xlfn.ANCHORARRAY(Intercrop!AS$1)),TRANSPOSE(_xlfn._xlws.FILTER('Rot.Out'!Q:Q,('Rot.Out'!O:O=ED.LookUps!J521)*('Rot.Out'!V:V="Yes")))),"")</f>
        <v>None</v>
      </c>
    </row>
    <row r="522" spans="1:177" x14ac:dyDescent="0.5">
      <c r="A522">
        <f>EnterData!E526</f>
        <v>0</v>
      </c>
      <c r="B522" t="str" cm="1">
        <f t="array" ref="B522">IF(OR(A522="",A522=0),"",IFERROR(_xlfn._xlws.FILTER(Int.Out!C$2:F$32,Int.Out!B$2:B$32=ED.LookUps!A522),""))</f>
        <v/>
      </c>
      <c r="G522" t="str" cm="1">
        <f t="array" ref="G522">IFERROR(_xlfn._xlws.FILTER(_xlfn.ANCHORARRAY(B522),_xlfn.ANCHORARRAY(B522)&lt;&gt;0),"")</f>
        <v/>
      </c>
      <c r="J522">
        <f>EnterData!F526</f>
        <v>0</v>
      </c>
      <c r="K522" t="str" cm="1">
        <f t="array" ref="K522">IFERROR(IF(G522&lt;&gt;"",_xlfn.ANCHORARRAY(G522),IF(OR(J522=0,J522=""),TRANSPOSE(_xlfn.ANCHORARRAY(Make.Trt!AK$2)),TRANSPOSE(_xlfn._xlws.FILTER('Rot.Out'!Q:Q,('Rot.Out'!O:O=ED.LookUps!J522)*('Rot.Out'!V:V&lt;&gt;"Yes"))))),"Error please report")</f>
        <v>Error No Treatment Names Specified</v>
      </c>
      <c r="FU522" t="str" cm="1">
        <f t="array" ref="FU522">IFERROR(IF(J522=0,TRANSPOSE(_xlfn.ANCHORARRAY(Intercrop!AS$1)),TRANSPOSE(_xlfn._xlws.FILTER('Rot.Out'!Q:Q,('Rot.Out'!O:O=ED.LookUps!J522)*('Rot.Out'!V:V="Yes")))),"")</f>
        <v>None</v>
      </c>
    </row>
    <row r="523" spans="1:177" x14ac:dyDescent="0.5">
      <c r="A523">
        <f>EnterData!E527</f>
        <v>0</v>
      </c>
      <c r="B523" t="str" cm="1">
        <f t="array" ref="B523">IF(OR(A523="",A523=0),"",IFERROR(_xlfn._xlws.FILTER(Int.Out!C$2:F$32,Int.Out!B$2:B$32=ED.LookUps!A523),""))</f>
        <v/>
      </c>
      <c r="G523" t="str" cm="1">
        <f t="array" ref="G523">IFERROR(_xlfn._xlws.FILTER(_xlfn.ANCHORARRAY(B523),_xlfn.ANCHORARRAY(B523)&lt;&gt;0),"")</f>
        <v/>
      </c>
      <c r="J523">
        <f>EnterData!F527</f>
        <v>0</v>
      </c>
      <c r="K523" t="str" cm="1">
        <f t="array" ref="K523">IFERROR(IF(G523&lt;&gt;"",_xlfn.ANCHORARRAY(G523),IF(OR(J523=0,J523=""),TRANSPOSE(_xlfn.ANCHORARRAY(Make.Trt!AK$2)),TRANSPOSE(_xlfn._xlws.FILTER('Rot.Out'!Q:Q,('Rot.Out'!O:O=ED.LookUps!J523)*('Rot.Out'!V:V&lt;&gt;"Yes"))))),"Error please report")</f>
        <v>Error No Treatment Names Specified</v>
      </c>
      <c r="FU523" t="str" cm="1">
        <f t="array" ref="FU523">IFERROR(IF(J523=0,TRANSPOSE(_xlfn.ANCHORARRAY(Intercrop!AS$1)),TRANSPOSE(_xlfn._xlws.FILTER('Rot.Out'!Q:Q,('Rot.Out'!O:O=ED.LookUps!J523)*('Rot.Out'!V:V="Yes")))),"")</f>
        <v>None</v>
      </c>
    </row>
    <row r="524" spans="1:177" x14ac:dyDescent="0.5">
      <c r="A524">
        <f>EnterData!E528</f>
        <v>0</v>
      </c>
      <c r="B524" t="str" cm="1">
        <f t="array" ref="B524">IF(OR(A524="",A524=0),"",IFERROR(_xlfn._xlws.FILTER(Int.Out!C$2:F$32,Int.Out!B$2:B$32=ED.LookUps!A524),""))</f>
        <v/>
      </c>
      <c r="G524" t="str" cm="1">
        <f t="array" ref="G524">IFERROR(_xlfn._xlws.FILTER(_xlfn.ANCHORARRAY(B524),_xlfn.ANCHORARRAY(B524)&lt;&gt;0),"")</f>
        <v/>
      </c>
      <c r="J524">
        <f>EnterData!F528</f>
        <v>0</v>
      </c>
      <c r="K524" t="str" cm="1">
        <f t="array" ref="K524">IFERROR(IF(G524&lt;&gt;"",_xlfn.ANCHORARRAY(G524),IF(OR(J524=0,J524=""),TRANSPOSE(_xlfn.ANCHORARRAY(Make.Trt!AK$2)),TRANSPOSE(_xlfn._xlws.FILTER('Rot.Out'!Q:Q,('Rot.Out'!O:O=ED.LookUps!J524)*('Rot.Out'!V:V&lt;&gt;"Yes"))))),"Error please report")</f>
        <v>Error No Treatment Names Specified</v>
      </c>
      <c r="FU524" t="str" cm="1">
        <f t="array" ref="FU524">IFERROR(IF(J524=0,TRANSPOSE(_xlfn.ANCHORARRAY(Intercrop!AS$1)),TRANSPOSE(_xlfn._xlws.FILTER('Rot.Out'!Q:Q,('Rot.Out'!O:O=ED.LookUps!J524)*('Rot.Out'!V:V="Yes")))),"")</f>
        <v>None</v>
      </c>
    </row>
    <row r="525" spans="1:177" x14ac:dyDescent="0.5">
      <c r="A525">
        <f>EnterData!E529</f>
        <v>0</v>
      </c>
      <c r="B525" t="str" cm="1">
        <f t="array" ref="B525">IF(OR(A525="",A525=0),"",IFERROR(_xlfn._xlws.FILTER(Int.Out!C$2:F$32,Int.Out!B$2:B$32=ED.LookUps!A525),""))</f>
        <v/>
      </c>
      <c r="G525" t="str" cm="1">
        <f t="array" ref="G525">IFERROR(_xlfn._xlws.FILTER(_xlfn.ANCHORARRAY(B525),_xlfn.ANCHORARRAY(B525)&lt;&gt;0),"")</f>
        <v/>
      </c>
      <c r="J525">
        <f>EnterData!F529</f>
        <v>0</v>
      </c>
      <c r="K525" t="str" cm="1">
        <f t="array" ref="K525">IFERROR(IF(G525&lt;&gt;"",_xlfn.ANCHORARRAY(G525),IF(OR(J525=0,J525=""),TRANSPOSE(_xlfn.ANCHORARRAY(Make.Trt!AK$2)),TRANSPOSE(_xlfn._xlws.FILTER('Rot.Out'!Q:Q,('Rot.Out'!O:O=ED.LookUps!J525)*('Rot.Out'!V:V&lt;&gt;"Yes"))))),"Error please report")</f>
        <v>Error No Treatment Names Specified</v>
      </c>
      <c r="FU525" t="str" cm="1">
        <f t="array" ref="FU525">IFERROR(IF(J525=0,TRANSPOSE(_xlfn.ANCHORARRAY(Intercrop!AS$1)),TRANSPOSE(_xlfn._xlws.FILTER('Rot.Out'!Q:Q,('Rot.Out'!O:O=ED.LookUps!J525)*('Rot.Out'!V:V="Yes")))),"")</f>
        <v>None</v>
      </c>
    </row>
    <row r="526" spans="1:177" x14ac:dyDescent="0.5">
      <c r="A526">
        <f>EnterData!E530</f>
        <v>0</v>
      </c>
      <c r="B526" t="str" cm="1">
        <f t="array" ref="B526">IF(OR(A526="",A526=0),"",IFERROR(_xlfn._xlws.FILTER(Int.Out!C$2:F$32,Int.Out!B$2:B$32=ED.LookUps!A526),""))</f>
        <v/>
      </c>
      <c r="G526" t="str" cm="1">
        <f t="array" ref="G526">IFERROR(_xlfn._xlws.FILTER(_xlfn.ANCHORARRAY(B526),_xlfn.ANCHORARRAY(B526)&lt;&gt;0),"")</f>
        <v/>
      </c>
      <c r="J526">
        <f>EnterData!F530</f>
        <v>0</v>
      </c>
      <c r="K526" t="str" cm="1">
        <f t="array" ref="K526">IFERROR(IF(G526&lt;&gt;"",_xlfn.ANCHORARRAY(G526),IF(OR(J526=0,J526=""),TRANSPOSE(_xlfn.ANCHORARRAY(Make.Trt!AK$2)),TRANSPOSE(_xlfn._xlws.FILTER('Rot.Out'!Q:Q,('Rot.Out'!O:O=ED.LookUps!J526)*('Rot.Out'!V:V&lt;&gt;"Yes"))))),"Error please report")</f>
        <v>Error No Treatment Names Specified</v>
      </c>
      <c r="FU526" t="str" cm="1">
        <f t="array" ref="FU526">IFERROR(IF(J526=0,TRANSPOSE(_xlfn.ANCHORARRAY(Intercrop!AS$1)),TRANSPOSE(_xlfn._xlws.FILTER('Rot.Out'!Q:Q,('Rot.Out'!O:O=ED.LookUps!J526)*('Rot.Out'!V:V="Yes")))),"")</f>
        <v>None</v>
      </c>
    </row>
    <row r="527" spans="1:177" x14ac:dyDescent="0.5">
      <c r="A527">
        <f>EnterData!E531</f>
        <v>0</v>
      </c>
      <c r="B527" t="str" cm="1">
        <f t="array" ref="B527">IF(OR(A527="",A527=0),"",IFERROR(_xlfn._xlws.FILTER(Int.Out!C$2:F$32,Int.Out!B$2:B$32=ED.LookUps!A527),""))</f>
        <v/>
      </c>
      <c r="G527" t="str" cm="1">
        <f t="array" ref="G527">IFERROR(_xlfn._xlws.FILTER(_xlfn.ANCHORARRAY(B527),_xlfn.ANCHORARRAY(B527)&lt;&gt;0),"")</f>
        <v/>
      </c>
      <c r="J527">
        <f>EnterData!F531</f>
        <v>0</v>
      </c>
      <c r="K527" t="str" cm="1">
        <f t="array" ref="K527">IFERROR(IF(G527&lt;&gt;"",_xlfn.ANCHORARRAY(G527),IF(OR(J527=0,J527=""),TRANSPOSE(_xlfn.ANCHORARRAY(Make.Trt!AK$2)),TRANSPOSE(_xlfn._xlws.FILTER('Rot.Out'!Q:Q,('Rot.Out'!O:O=ED.LookUps!J527)*('Rot.Out'!V:V&lt;&gt;"Yes"))))),"Error please report")</f>
        <v>Error No Treatment Names Specified</v>
      </c>
      <c r="FU527" t="str" cm="1">
        <f t="array" ref="FU527">IFERROR(IF(J527=0,TRANSPOSE(_xlfn.ANCHORARRAY(Intercrop!AS$1)),TRANSPOSE(_xlfn._xlws.FILTER('Rot.Out'!Q:Q,('Rot.Out'!O:O=ED.LookUps!J527)*('Rot.Out'!V:V="Yes")))),"")</f>
        <v>None</v>
      </c>
    </row>
    <row r="528" spans="1:177" x14ac:dyDescent="0.5">
      <c r="A528">
        <f>EnterData!E532</f>
        <v>0</v>
      </c>
      <c r="B528" t="str" cm="1">
        <f t="array" ref="B528">IF(OR(A528="",A528=0),"",IFERROR(_xlfn._xlws.FILTER(Int.Out!C$2:F$32,Int.Out!B$2:B$32=ED.LookUps!A528),""))</f>
        <v/>
      </c>
      <c r="G528" t="str" cm="1">
        <f t="array" ref="G528">IFERROR(_xlfn._xlws.FILTER(_xlfn.ANCHORARRAY(B528),_xlfn.ANCHORARRAY(B528)&lt;&gt;0),"")</f>
        <v/>
      </c>
      <c r="J528">
        <f>EnterData!F532</f>
        <v>0</v>
      </c>
      <c r="K528" t="str" cm="1">
        <f t="array" ref="K528">IFERROR(IF(G528&lt;&gt;"",_xlfn.ANCHORARRAY(G528),IF(OR(J528=0,J528=""),TRANSPOSE(_xlfn.ANCHORARRAY(Make.Trt!AK$2)),TRANSPOSE(_xlfn._xlws.FILTER('Rot.Out'!Q:Q,('Rot.Out'!O:O=ED.LookUps!J528)*('Rot.Out'!V:V&lt;&gt;"Yes"))))),"Error please report")</f>
        <v>Error No Treatment Names Specified</v>
      </c>
      <c r="FU528" t="str" cm="1">
        <f t="array" ref="FU528">IFERROR(IF(J528=0,TRANSPOSE(_xlfn.ANCHORARRAY(Intercrop!AS$1)),TRANSPOSE(_xlfn._xlws.FILTER('Rot.Out'!Q:Q,('Rot.Out'!O:O=ED.LookUps!J528)*('Rot.Out'!V:V="Yes")))),"")</f>
        <v>None</v>
      </c>
    </row>
    <row r="529" spans="1:177" x14ac:dyDescent="0.5">
      <c r="A529">
        <f>EnterData!E533</f>
        <v>0</v>
      </c>
      <c r="B529" t="str" cm="1">
        <f t="array" ref="B529">IF(OR(A529="",A529=0),"",IFERROR(_xlfn._xlws.FILTER(Int.Out!C$2:F$32,Int.Out!B$2:B$32=ED.LookUps!A529),""))</f>
        <v/>
      </c>
      <c r="G529" t="str" cm="1">
        <f t="array" ref="G529">IFERROR(_xlfn._xlws.FILTER(_xlfn.ANCHORARRAY(B529),_xlfn.ANCHORARRAY(B529)&lt;&gt;0),"")</f>
        <v/>
      </c>
      <c r="J529">
        <f>EnterData!F533</f>
        <v>0</v>
      </c>
      <c r="K529" t="str" cm="1">
        <f t="array" ref="K529">IFERROR(IF(G529&lt;&gt;"",_xlfn.ANCHORARRAY(G529),IF(OR(J529=0,J529=""),TRANSPOSE(_xlfn.ANCHORARRAY(Make.Trt!AK$2)),TRANSPOSE(_xlfn._xlws.FILTER('Rot.Out'!Q:Q,('Rot.Out'!O:O=ED.LookUps!J529)*('Rot.Out'!V:V&lt;&gt;"Yes"))))),"Error please report")</f>
        <v>Error No Treatment Names Specified</v>
      </c>
      <c r="FU529" t="str" cm="1">
        <f t="array" ref="FU529">IFERROR(IF(J529=0,TRANSPOSE(_xlfn.ANCHORARRAY(Intercrop!AS$1)),TRANSPOSE(_xlfn._xlws.FILTER('Rot.Out'!Q:Q,('Rot.Out'!O:O=ED.LookUps!J529)*('Rot.Out'!V:V="Yes")))),"")</f>
        <v>None</v>
      </c>
    </row>
    <row r="530" spans="1:177" x14ac:dyDescent="0.5">
      <c r="A530">
        <f>EnterData!E534</f>
        <v>0</v>
      </c>
      <c r="B530" t="str" cm="1">
        <f t="array" ref="B530">IF(OR(A530="",A530=0),"",IFERROR(_xlfn._xlws.FILTER(Int.Out!C$2:F$32,Int.Out!B$2:B$32=ED.LookUps!A530),""))</f>
        <v/>
      </c>
      <c r="G530" t="str" cm="1">
        <f t="array" ref="G530">IFERROR(_xlfn._xlws.FILTER(_xlfn.ANCHORARRAY(B530),_xlfn.ANCHORARRAY(B530)&lt;&gt;0),"")</f>
        <v/>
      </c>
      <c r="J530">
        <f>EnterData!F534</f>
        <v>0</v>
      </c>
      <c r="K530" t="str" cm="1">
        <f t="array" ref="K530">IFERROR(IF(G530&lt;&gt;"",_xlfn.ANCHORARRAY(G530),IF(OR(J530=0,J530=""),TRANSPOSE(_xlfn.ANCHORARRAY(Make.Trt!AK$2)),TRANSPOSE(_xlfn._xlws.FILTER('Rot.Out'!Q:Q,('Rot.Out'!O:O=ED.LookUps!J530)*('Rot.Out'!V:V&lt;&gt;"Yes"))))),"Error please report")</f>
        <v>Error No Treatment Names Specified</v>
      </c>
      <c r="FU530" t="str" cm="1">
        <f t="array" ref="FU530">IFERROR(IF(J530=0,TRANSPOSE(_xlfn.ANCHORARRAY(Intercrop!AS$1)),TRANSPOSE(_xlfn._xlws.FILTER('Rot.Out'!Q:Q,('Rot.Out'!O:O=ED.LookUps!J530)*('Rot.Out'!V:V="Yes")))),"")</f>
        <v>None</v>
      </c>
    </row>
    <row r="531" spans="1:177" x14ac:dyDescent="0.5">
      <c r="A531">
        <f>EnterData!E535</f>
        <v>0</v>
      </c>
      <c r="B531" t="str" cm="1">
        <f t="array" ref="B531">IF(OR(A531="",A531=0),"",IFERROR(_xlfn._xlws.FILTER(Int.Out!C$2:F$32,Int.Out!B$2:B$32=ED.LookUps!A531),""))</f>
        <v/>
      </c>
      <c r="G531" t="str" cm="1">
        <f t="array" ref="G531">IFERROR(_xlfn._xlws.FILTER(_xlfn.ANCHORARRAY(B531),_xlfn.ANCHORARRAY(B531)&lt;&gt;0),"")</f>
        <v/>
      </c>
      <c r="J531">
        <f>EnterData!F535</f>
        <v>0</v>
      </c>
      <c r="K531" t="str" cm="1">
        <f t="array" ref="K531">IFERROR(IF(G531&lt;&gt;"",_xlfn.ANCHORARRAY(G531),IF(OR(J531=0,J531=""),TRANSPOSE(_xlfn.ANCHORARRAY(Make.Trt!AK$2)),TRANSPOSE(_xlfn._xlws.FILTER('Rot.Out'!Q:Q,('Rot.Out'!O:O=ED.LookUps!J531)*('Rot.Out'!V:V&lt;&gt;"Yes"))))),"Error please report")</f>
        <v>Error No Treatment Names Specified</v>
      </c>
      <c r="FU531" t="str" cm="1">
        <f t="array" ref="FU531">IFERROR(IF(J531=0,TRANSPOSE(_xlfn.ANCHORARRAY(Intercrop!AS$1)),TRANSPOSE(_xlfn._xlws.FILTER('Rot.Out'!Q:Q,('Rot.Out'!O:O=ED.LookUps!J531)*('Rot.Out'!V:V="Yes")))),"")</f>
        <v>None</v>
      </c>
    </row>
    <row r="532" spans="1:177" x14ac:dyDescent="0.5">
      <c r="A532">
        <f>EnterData!E536</f>
        <v>0</v>
      </c>
      <c r="B532" t="str" cm="1">
        <f t="array" ref="B532">IF(OR(A532="",A532=0),"",IFERROR(_xlfn._xlws.FILTER(Int.Out!C$2:F$32,Int.Out!B$2:B$32=ED.LookUps!A532),""))</f>
        <v/>
      </c>
      <c r="G532" t="str" cm="1">
        <f t="array" ref="G532">IFERROR(_xlfn._xlws.FILTER(_xlfn.ANCHORARRAY(B532),_xlfn.ANCHORARRAY(B532)&lt;&gt;0),"")</f>
        <v/>
      </c>
      <c r="J532">
        <f>EnterData!F536</f>
        <v>0</v>
      </c>
      <c r="K532" t="str" cm="1">
        <f t="array" ref="K532">IFERROR(IF(G532&lt;&gt;"",_xlfn.ANCHORARRAY(G532),IF(OR(J532=0,J532=""),TRANSPOSE(_xlfn.ANCHORARRAY(Make.Trt!AK$2)),TRANSPOSE(_xlfn._xlws.FILTER('Rot.Out'!Q:Q,('Rot.Out'!O:O=ED.LookUps!J532)*('Rot.Out'!V:V&lt;&gt;"Yes"))))),"Error please report")</f>
        <v>Error No Treatment Names Specified</v>
      </c>
      <c r="FU532" t="str" cm="1">
        <f t="array" ref="FU532">IFERROR(IF(J532=0,TRANSPOSE(_xlfn.ANCHORARRAY(Intercrop!AS$1)),TRANSPOSE(_xlfn._xlws.FILTER('Rot.Out'!Q:Q,('Rot.Out'!O:O=ED.LookUps!J532)*('Rot.Out'!V:V="Yes")))),"")</f>
        <v>None</v>
      </c>
    </row>
    <row r="533" spans="1:177" x14ac:dyDescent="0.5">
      <c r="A533">
        <f>EnterData!E537</f>
        <v>0</v>
      </c>
      <c r="B533" t="str" cm="1">
        <f t="array" ref="B533">IF(OR(A533="",A533=0),"",IFERROR(_xlfn._xlws.FILTER(Int.Out!C$2:F$32,Int.Out!B$2:B$32=ED.LookUps!A533),""))</f>
        <v/>
      </c>
      <c r="G533" t="str" cm="1">
        <f t="array" ref="G533">IFERROR(_xlfn._xlws.FILTER(_xlfn.ANCHORARRAY(B533),_xlfn.ANCHORARRAY(B533)&lt;&gt;0),"")</f>
        <v/>
      </c>
      <c r="J533">
        <f>EnterData!F537</f>
        <v>0</v>
      </c>
      <c r="K533" t="str" cm="1">
        <f t="array" ref="K533">IFERROR(IF(G533&lt;&gt;"",_xlfn.ANCHORARRAY(G533),IF(OR(J533=0,J533=""),TRANSPOSE(_xlfn.ANCHORARRAY(Make.Trt!AK$2)),TRANSPOSE(_xlfn._xlws.FILTER('Rot.Out'!Q:Q,('Rot.Out'!O:O=ED.LookUps!J533)*('Rot.Out'!V:V&lt;&gt;"Yes"))))),"Error please report")</f>
        <v>Error No Treatment Names Specified</v>
      </c>
      <c r="FU533" t="str" cm="1">
        <f t="array" ref="FU533">IFERROR(IF(J533=0,TRANSPOSE(_xlfn.ANCHORARRAY(Intercrop!AS$1)),TRANSPOSE(_xlfn._xlws.FILTER('Rot.Out'!Q:Q,('Rot.Out'!O:O=ED.LookUps!J533)*('Rot.Out'!V:V="Yes")))),"")</f>
        <v>None</v>
      </c>
    </row>
    <row r="534" spans="1:177" x14ac:dyDescent="0.5">
      <c r="A534">
        <f>EnterData!E538</f>
        <v>0</v>
      </c>
      <c r="B534" t="str" cm="1">
        <f t="array" ref="B534">IF(OR(A534="",A534=0),"",IFERROR(_xlfn._xlws.FILTER(Int.Out!C$2:F$32,Int.Out!B$2:B$32=ED.LookUps!A534),""))</f>
        <v/>
      </c>
      <c r="G534" t="str" cm="1">
        <f t="array" ref="G534">IFERROR(_xlfn._xlws.FILTER(_xlfn.ANCHORARRAY(B534),_xlfn.ANCHORARRAY(B534)&lt;&gt;0),"")</f>
        <v/>
      </c>
      <c r="J534">
        <f>EnterData!F538</f>
        <v>0</v>
      </c>
      <c r="K534" t="str" cm="1">
        <f t="array" ref="K534">IFERROR(IF(G534&lt;&gt;"",_xlfn.ANCHORARRAY(G534),IF(OR(J534=0,J534=""),TRANSPOSE(_xlfn.ANCHORARRAY(Make.Trt!AK$2)),TRANSPOSE(_xlfn._xlws.FILTER('Rot.Out'!Q:Q,('Rot.Out'!O:O=ED.LookUps!J534)*('Rot.Out'!V:V&lt;&gt;"Yes"))))),"Error please report")</f>
        <v>Error No Treatment Names Specified</v>
      </c>
      <c r="FU534" t="str" cm="1">
        <f t="array" ref="FU534">IFERROR(IF(J534=0,TRANSPOSE(_xlfn.ANCHORARRAY(Intercrop!AS$1)),TRANSPOSE(_xlfn._xlws.FILTER('Rot.Out'!Q:Q,('Rot.Out'!O:O=ED.LookUps!J534)*('Rot.Out'!V:V="Yes")))),"")</f>
        <v>None</v>
      </c>
    </row>
    <row r="535" spans="1:177" x14ac:dyDescent="0.5">
      <c r="A535">
        <f>EnterData!E539</f>
        <v>0</v>
      </c>
      <c r="B535" t="str" cm="1">
        <f t="array" ref="B535">IF(OR(A535="",A535=0),"",IFERROR(_xlfn._xlws.FILTER(Int.Out!C$2:F$32,Int.Out!B$2:B$32=ED.LookUps!A535),""))</f>
        <v/>
      </c>
      <c r="G535" t="str" cm="1">
        <f t="array" ref="G535">IFERROR(_xlfn._xlws.FILTER(_xlfn.ANCHORARRAY(B535),_xlfn.ANCHORARRAY(B535)&lt;&gt;0),"")</f>
        <v/>
      </c>
      <c r="J535">
        <f>EnterData!F539</f>
        <v>0</v>
      </c>
      <c r="K535" t="str" cm="1">
        <f t="array" ref="K535">IFERROR(IF(G535&lt;&gt;"",_xlfn.ANCHORARRAY(G535),IF(OR(J535=0,J535=""),TRANSPOSE(_xlfn.ANCHORARRAY(Make.Trt!AK$2)),TRANSPOSE(_xlfn._xlws.FILTER('Rot.Out'!Q:Q,('Rot.Out'!O:O=ED.LookUps!J535)*('Rot.Out'!V:V&lt;&gt;"Yes"))))),"Error please report")</f>
        <v>Error No Treatment Names Specified</v>
      </c>
      <c r="FU535" t="str" cm="1">
        <f t="array" ref="FU535">IFERROR(IF(J535=0,TRANSPOSE(_xlfn.ANCHORARRAY(Intercrop!AS$1)),TRANSPOSE(_xlfn._xlws.FILTER('Rot.Out'!Q:Q,('Rot.Out'!O:O=ED.LookUps!J535)*('Rot.Out'!V:V="Yes")))),"")</f>
        <v>None</v>
      </c>
    </row>
    <row r="536" spans="1:177" x14ac:dyDescent="0.5">
      <c r="A536">
        <f>EnterData!E540</f>
        <v>0</v>
      </c>
      <c r="B536" t="str" cm="1">
        <f t="array" ref="B536">IF(OR(A536="",A536=0),"",IFERROR(_xlfn._xlws.FILTER(Int.Out!C$2:F$32,Int.Out!B$2:B$32=ED.LookUps!A536),""))</f>
        <v/>
      </c>
      <c r="G536" t="str" cm="1">
        <f t="array" ref="G536">IFERROR(_xlfn._xlws.FILTER(_xlfn.ANCHORARRAY(B536),_xlfn.ANCHORARRAY(B536)&lt;&gt;0),"")</f>
        <v/>
      </c>
      <c r="J536">
        <f>EnterData!F540</f>
        <v>0</v>
      </c>
      <c r="K536" t="str" cm="1">
        <f t="array" ref="K536">IFERROR(IF(G536&lt;&gt;"",_xlfn.ANCHORARRAY(G536),IF(OR(J536=0,J536=""),TRANSPOSE(_xlfn.ANCHORARRAY(Make.Trt!AK$2)),TRANSPOSE(_xlfn._xlws.FILTER('Rot.Out'!Q:Q,('Rot.Out'!O:O=ED.LookUps!J536)*('Rot.Out'!V:V&lt;&gt;"Yes"))))),"Error please report")</f>
        <v>Error No Treatment Names Specified</v>
      </c>
      <c r="FU536" t="str" cm="1">
        <f t="array" ref="FU536">IFERROR(IF(J536=0,TRANSPOSE(_xlfn.ANCHORARRAY(Intercrop!AS$1)),TRANSPOSE(_xlfn._xlws.FILTER('Rot.Out'!Q:Q,('Rot.Out'!O:O=ED.LookUps!J536)*('Rot.Out'!V:V="Yes")))),"")</f>
        <v>None</v>
      </c>
    </row>
    <row r="537" spans="1:177" x14ac:dyDescent="0.5">
      <c r="A537">
        <f>EnterData!E541</f>
        <v>0</v>
      </c>
      <c r="B537" t="str" cm="1">
        <f t="array" ref="B537">IF(OR(A537="",A537=0),"",IFERROR(_xlfn._xlws.FILTER(Int.Out!C$2:F$32,Int.Out!B$2:B$32=ED.LookUps!A537),""))</f>
        <v/>
      </c>
      <c r="G537" t="str" cm="1">
        <f t="array" ref="G537">IFERROR(_xlfn._xlws.FILTER(_xlfn.ANCHORARRAY(B537),_xlfn.ANCHORARRAY(B537)&lt;&gt;0),"")</f>
        <v/>
      </c>
      <c r="J537">
        <f>EnterData!F541</f>
        <v>0</v>
      </c>
      <c r="K537" t="str" cm="1">
        <f t="array" ref="K537">IFERROR(IF(G537&lt;&gt;"",_xlfn.ANCHORARRAY(G537),IF(OR(J537=0,J537=""),TRANSPOSE(_xlfn.ANCHORARRAY(Make.Trt!AK$2)),TRANSPOSE(_xlfn._xlws.FILTER('Rot.Out'!Q:Q,('Rot.Out'!O:O=ED.LookUps!J537)*('Rot.Out'!V:V&lt;&gt;"Yes"))))),"Error please report")</f>
        <v>Error No Treatment Names Specified</v>
      </c>
      <c r="FU537" t="str" cm="1">
        <f t="array" ref="FU537">IFERROR(IF(J537=0,TRANSPOSE(_xlfn.ANCHORARRAY(Intercrop!AS$1)),TRANSPOSE(_xlfn._xlws.FILTER('Rot.Out'!Q:Q,('Rot.Out'!O:O=ED.LookUps!J537)*('Rot.Out'!V:V="Yes")))),"")</f>
        <v>None</v>
      </c>
    </row>
    <row r="538" spans="1:177" x14ac:dyDescent="0.5">
      <c r="A538">
        <f>EnterData!E542</f>
        <v>0</v>
      </c>
      <c r="B538" t="str" cm="1">
        <f t="array" ref="B538">IF(OR(A538="",A538=0),"",IFERROR(_xlfn._xlws.FILTER(Int.Out!C$2:F$32,Int.Out!B$2:B$32=ED.LookUps!A538),""))</f>
        <v/>
      </c>
      <c r="G538" t="str" cm="1">
        <f t="array" ref="G538">IFERROR(_xlfn._xlws.FILTER(_xlfn.ANCHORARRAY(B538),_xlfn.ANCHORARRAY(B538)&lt;&gt;0),"")</f>
        <v/>
      </c>
      <c r="J538">
        <f>EnterData!F542</f>
        <v>0</v>
      </c>
      <c r="K538" t="str" cm="1">
        <f t="array" ref="K538">IFERROR(IF(G538&lt;&gt;"",_xlfn.ANCHORARRAY(G538),IF(OR(J538=0,J538=""),TRANSPOSE(_xlfn.ANCHORARRAY(Make.Trt!AK$2)),TRANSPOSE(_xlfn._xlws.FILTER('Rot.Out'!Q:Q,('Rot.Out'!O:O=ED.LookUps!J538)*('Rot.Out'!V:V&lt;&gt;"Yes"))))),"Error please report")</f>
        <v>Error No Treatment Names Specified</v>
      </c>
      <c r="FU538" t="str" cm="1">
        <f t="array" ref="FU538">IFERROR(IF(J538=0,TRANSPOSE(_xlfn.ANCHORARRAY(Intercrop!AS$1)),TRANSPOSE(_xlfn._xlws.FILTER('Rot.Out'!Q:Q,('Rot.Out'!O:O=ED.LookUps!J538)*('Rot.Out'!V:V="Yes")))),"")</f>
        <v>None</v>
      </c>
    </row>
    <row r="539" spans="1:177" x14ac:dyDescent="0.5">
      <c r="A539">
        <f>EnterData!E543</f>
        <v>0</v>
      </c>
      <c r="B539" t="str" cm="1">
        <f t="array" ref="B539">IF(OR(A539="",A539=0),"",IFERROR(_xlfn._xlws.FILTER(Int.Out!C$2:F$32,Int.Out!B$2:B$32=ED.LookUps!A539),""))</f>
        <v/>
      </c>
      <c r="G539" t="str" cm="1">
        <f t="array" ref="G539">IFERROR(_xlfn._xlws.FILTER(_xlfn.ANCHORARRAY(B539),_xlfn.ANCHORARRAY(B539)&lt;&gt;0),"")</f>
        <v/>
      </c>
      <c r="J539">
        <f>EnterData!F543</f>
        <v>0</v>
      </c>
      <c r="K539" t="str" cm="1">
        <f t="array" ref="K539">IFERROR(IF(G539&lt;&gt;"",_xlfn.ANCHORARRAY(G539),IF(OR(J539=0,J539=""),TRANSPOSE(_xlfn.ANCHORARRAY(Make.Trt!AK$2)),TRANSPOSE(_xlfn._xlws.FILTER('Rot.Out'!Q:Q,('Rot.Out'!O:O=ED.LookUps!J539)*('Rot.Out'!V:V&lt;&gt;"Yes"))))),"Error please report")</f>
        <v>Error No Treatment Names Specified</v>
      </c>
      <c r="FU539" t="str" cm="1">
        <f t="array" ref="FU539">IFERROR(IF(J539=0,TRANSPOSE(_xlfn.ANCHORARRAY(Intercrop!AS$1)),TRANSPOSE(_xlfn._xlws.FILTER('Rot.Out'!Q:Q,('Rot.Out'!O:O=ED.LookUps!J539)*('Rot.Out'!V:V="Yes")))),"")</f>
        <v>None</v>
      </c>
    </row>
    <row r="540" spans="1:177" x14ac:dyDescent="0.5">
      <c r="A540">
        <f>EnterData!E544</f>
        <v>0</v>
      </c>
      <c r="B540" t="str" cm="1">
        <f t="array" ref="B540">IF(OR(A540="",A540=0),"",IFERROR(_xlfn._xlws.FILTER(Int.Out!C$2:F$32,Int.Out!B$2:B$32=ED.LookUps!A540),""))</f>
        <v/>
      </c>
      <c r="G540" t="str" cm="1">
        <f t="array" ref="G540">IFERROR(_xlfn._xlws.FILTER(_xlfn.ANCHORARRAY(B540),_xlfn.ANCHORARRAY(B540)&lt;&gt;0),"")</f>
        <v/>
      </c>
      <c r="J540">
        <f>EnterData!F544</f>
        <v>0</v>
      </c>
      <c r="K540" t="str" cm="1">
        <f t="array" ref="K540">IFERROR(IF(G540&lt;&gt;"",_xlfn.ANCHORARRAY(G540),IF(OR(J540=0,J540=""),TRANSPOSE(_xlfn.ANCHORARRAY(Make.Trt!AK$2)),TRANSPOSE(_xlfn._xlws.FILTER('Rot.Out'!Q:Q,('Rot.Out'!O:O=ED.LookUps!J540)*('Rot.Out'!V:V&lt;&gt;"Yes"))))),"Error please report")</f>
        <v>Error No Treatment Names Specified</v>
      </c>
      <c r="FU540" t="str" cm="1">
        <f t="array" ref="FU540">IFERROR(IF(J540=0,TRANSPOSE(_xlfn.ANCHORARRAY(Intercrop!AS$1)),TRANSPOSE(_xlfn._xlws.FILTER('Rot.Out'!Q:Q,('Rot.Out'!O:O=ED.LookUps!J540)*('Rot.Out'!V:V="Yes")))),"")</f>
        <v>None</v>
      </c>
    </row>
    <row r="541" spans="1:177" x14ac:dyDescent="0.5">
      <c r="A541">
        <f>EnterData!E545</f>
        <v>0</v>
      </c>
      <c r="B541" t="str" cm="1">
        <f t="array" ref="B541">IF(OR(A541="",A541=0),"",IFERROR(_xlfn._xlws.FILTER(Int.Out!C$2:F$32,Int.Out!B$2:B$32=ED.LookUps!A541),""))</f>
        <v/>
      </c>
      <c r="G541" t="str" cm="1">
        <f t="array" ref="G541">IFERROR(_xlfn._xlws.FILTER(_xlfn.ANCHORARRAY(B541),_xlfn.ANCHORARRAY(B541)&lt;&gt;0),"")</f>
        <v/>
      </c>
      <c r="J541">
        <f>EnterData!F545</f>
        <v>0</v>
      </c>
      <c r="K541" t="str" cm="1">
        <f t="array" ref="K541">IFERROR(IF(G541&lt;&gt;"",_xlfn.ANCHORARRAY(G541),IF(OR(J541=0,J541=""),TRANSPOSE(_xlfn.ANCHORARRAY(Make.Trt!AK$2)),TRANSPOSE(_xlfn._xlws.FILTER('Rot.Out'!Q:Q,('Rot.Out'!O:O=ED.LookUps!J541)*('Rot.Out'!V:V&lt;&gt;"Yes"))))),"Error please report")</f>
        <v>Error No Treatment Names Specified</v>
      </c>
      <c r="FU541" t="str" cm="1">
        <f t="array" ref="FU541">IFERROR(IF(J541=0,TRANSPOSE(_xlfn.ANCHORARRAY(Intercrop!AS$1)),TRANSPOSE(_xlfn._xlws.FILTER('Rot.Out'!Q:Q,('Rot.Out'!O:O=ED.LookUps!J541)*('Rot.Out'!V:V="Yes")))),"")</f>
        <v>None</v>
      </c>
    </row>
    <row r="542" spans="1:177" x14ac:dyDescent="0.5">
      <c r="A542">
        <f>EnterData!E546</f>
        <v>0</v>
      </c>
      <c r="B542" t="str" cm="1">
        <f t="array" ref="B542">IF(OR(A542="",A542=0),"",IFERROR(_xlfn._xlws.FILTER(Int.Out!C$2:F$32,Int.Out!B$2:B$32=ED.LookUps!A542),""))</f>
        <v/>
      </c>
      <c r="G542" t="str" cm="1">
        <f t="array" ref="G542">IFERROR(_xlfn._xlws.FILTER(_xlfn.ANCHORARRAY(B542),_xlfn.ANCHORARRAY(B542)&lt;&gt;0),"")</f>
        <v/>
      </c>
      <c r="J542">
        <f>EnterData!F546</f>
        <v>0</v>
      </c>
      <c r="K542" t="str" cm="1">
        <f t="array" ref="K542">IFERROR(IF(G542&lt;&gt;"",_xlfn.ANCHORARRAY(G542),IF(OR(J542=0,J542=""),TRANSPOSE(_xlfn.ANCHORARRAY(Make.Trt!AK$2)),TRANSPOSE(_xlfn._xlws.FILTER('Rot.Out'!Q:Q,('Rot.Out'!O:O=ED.LookUps!J542)*('Rot.Out'!V:V&lt;&gt;"Yes"))))),"Error please report")</f>
        <v>Error No Treatment Names Specified</v>
      </c>
      <c r="FU542" t="str" cm="1">
        <f t="array" ref="FU542">IFERROR(IF(J542=0,TRANSPOSE(_xlfn.ANCHORARRAY(Intercrop!AS$1)),TRANSPOSE(_xlfn._xlws.FILTER('Rot.Out'!Q:Q,('Rot.Out'!O:O=ED.LookUps!J542)*('Rot.Out'!V:V="Yes")))),"")</f>
        <v>None</v>
      </c>
    </row>
    <row r="543" spans="1:177" x14ac:dyDescent="0.5">
      <c r="A543">
        <f>EnterData!E547</f>
        <v>0</v>
      </c>
      <c r="B543" t="str" cm="1">
        <f t="array" ref="B543">IF(OR(A543="",A543=0),"",IFERROR(_xlfn._xlws.FILTER(Int.Out!C$2:F$32,Int.Out!B$2:B$32=ED.LookUps!A543),""))</f>
        <v/>
      </c>
      <c r="G543" t="str" cm="1">
        <f t="array" ref="G543">IFERROR(_xlfn._xlws.FILTER(_xlfn.ANCHORARRAY(B543),_xlfn.ANCHORARRAY(B543)&lt;&gt;0),"")</f>
        <v/>
      </c>
      <c r="J543">
        <f>EnterData!F547</f>
        <v>0</v>
      </c>
      <c r="K543" t="str" cm="1">
        <f t="array" ref="K543">IFERROR(IF(G543&lt;&gt;"",_xlfn.ANCHORARRAY(G543),IF(OR(J543=0,J543=""),TRANSPOSE(_xlfn.ANCHORARRAY(Make.Trt!AK$2)),TRANSPOSE(_xlfn._xlws.FILTER('Rot.Out'!Q:Q,('Rot.Out'!O:O=ED.LookUps!J543)*('Rot.Out'!V:V&lt;&gt;"Yes"))))),"Error please report")</f>
        <v>Error No Treatment Names Specified</v>
      </c>
      <c r="FU543" t="str" cm="1">
        <f t="array" ref="FU543">IFERROR(IF(J543=0,TRANSPOSE(_xlfn.ANCHORARRAY(Intercrop!AS$1)),TRANSPOSE(_xlfn._xlws.FILTER('Rot.Out'!Q:Q,('Rot.Out'!O:O=ED.LookUps!J543)*('Rot.Out'!V:V="Yes")))),"")</f>
        <v>None</v>
      </c>
    </row>
    <row r="544" spans="1:177" x14ac:dyDescent="0.5">
      <c r="A544">
        <f>EnterData!E548</f>
        <v>0</v>
      </c>
      <c r="B544" t="str" cm="1">
        <f t="array" ref="B544">IF(OR(A544="",A544=0),"",IFERROR(_xlfn._xlws.FILTER(Int.Out!C$2:F$32,Int.Out!B$2:B$32=ED.LookUps!A544),""))</f>
        <v/>
      </c>
      <c r="G544" t="str" cm="1">
        <f t="array" ref="G544">IFERROR(_xlfn._xlws.FILTER(_xlfn.ANCHORARRAY(B544),_xlfn.ANCHORARRAY(B544)&lt;&gt;0),"")</f>
        <v/>
      </c>
      <c r="J544">
        <f>EnterData!F548</f>
        <v>0</v>
      </c>
      <c r="K544" t="str" cm="1">
        <f t="array" ref="K544">IFERROR(IF(G544&lt;&gt;"",_xlfn.ANCHORARRAY(G544),IF(OR(J544=0,J544=""),TRANSPOSE(_xlfn.ANCHORARRAY(Make.Trt!AK$2)),TRANSPOSE(_xlfn._xlws.FILTER('Rot.Out'!Q:Q,('Rot.Out'!O:O=ED.LookUps!J544)*('Rot.Out'!V:V&lt;&gt;"Yes"))))),"Error please report")</f>
        <v>Error No Treatment Names Specified</v>
      </c>
      <c r="FU544" t="str" cm="1">
        <f t="array" ref="FU544">IFERROR(IF(J544=0,TRANSPOSE(_xlfn.ANCHORARRAY(Intercrop!AS$1)),TRANSPOSE(_xlfn._xlws.FILTER('Rot.Out'!Q:Q,('Rot.Out'!O:O=ED.LookUps!J544)*('Rot.Out'!V:V="Yes")))),"")</f>
        <v>None</v>
      </c>
    </row>
    <row r="545" spans="1:177" x14ac:dyDescent="0.5">
      <c r="A545">
        <f>EnterData!E549</f>
        <v>0</v>
      </c>
      <c r="B545" t="str" cm="1">
        <f t="array" ref="B545">IF(OR(A545="",A545=0),"",IFERROR(_xlfn._xlws.FILTER(Int.Out!C$2:F$32,Int.Out!B$2:B$32=ED.LookUps!A545),""))</f>
        <v/>
      </c>
      <c r="G545" t="str" cm="1">
        <f t="array" ref="G545">IFERROR(_xlfn._xlws.FILTER(_xlfn.ANCHORARRAY(B545),_xlfn.ANCHORARRAY(B545)&lt;&gt;0),"")</f>
        <v/>
      </c>
      <c r="J545">
        <f>EnterData!F549</f>
        <v>0</v>
      </c>
      <c r="K545" t="str" cm="1">
        <f t="array" ref="K545">IFERROR(IF(G545&lt;&gt;"",_xlfn.ANCHORARRAY(G545),IF(OR(J545=0,J545=""),TRANSPOSE(_xlfn.ANCHORARRAY(Make.Trt!AK$2)),TRANSPOSE(_xlfn._xlws.FILTER('Rot.Out'!Q:Q,('Rot.Out'!O:O=ED.LookUps!J545)*('Rot.Out'!V:V&lt;&gt;"Yes"))))),"Error please report")</f>
        <v>Error No Treatment Names Specified</v>
      </c>
      <c r="FU545" t="str" cm="1">
        <f t="array" ref="FU545">IFERROR(IF(J545=0,TRANSPOSE(_xlfn.ANCHORARRAY(Intercrop!AS$1)),TRANSPOSE(_xlfn._xlws.FILTER('Rot.Out'!Q:Q,('Rot.Out'!O:O=ED.LookUps!J545)*('Rot.Out'!V:V="Yes")))),"")</f>
        <v>None</v>
      </c>
    </row>
    <row r="546" spans="1:177" x14ac:dyDescent="0.5">
      <c r="A546">
        <f>EnterData!E550</f>
        <v>0</v>
      </c>
      <c r="B546" t="str" cm="1">
        <f t="array" ref="B546">IF(OR(A546="",A546=0),"",IFERROR(_xlfn._xlws.FILTER(Int.Out!C$2:F$32,Int.Out!B$2:B$32=ED.LookUps!A546),""))</f>
        <v/>
      </c>
      <c r="G546" t="str" cm="1">
        <f t="array" ref="G546">IFERROR(_xlfn._xlws.FILTER(_xlfn.ANCHORARRAY(B546),_xlfn.ANCHORARRAY(B546)&lt;&gt;0),"")</f>
        <v/>
      </c>
      <c r="J546">
        <f>EnterData!F550</f>
        <v>0</v>
      </c>
      <c r="K546" t="str" cm="1">
        <f t="array" ref="K546">IFERROR(IF(G546&lt;&gt;"",_xlfn.ANCHORARRAY(G546),IF(OR(J546=0,J546=""),TRANSPOSE(_xlfn.ANCHORARRAY(Make.Trt!AK$2)),TRANSPOSE(_xlfn._xlws.FILTER('Rot.Out'!Q:Q,('Rot.Out'!O:O=ED.LookUps!J546)*('Rot.Out'!V:V&lt;&gt;"Yes"))))),"Error please report")</f>
        <v>Error No Treatment Names Specified</v>
      </c>
      <c r="FU546" t="str" cm="1">
        <f t="array" ref="FU546">IFERROR(IF(J546=0,TRANSPOSE(_xlfn.ANCHORARRAY(Intercrop!AS$1)),TRANSPOSE(_xlfn._xlws.FILTER('Rot.Out'!Q:Q,('Rot.Out'!O:O=ED.LookUps!J546)*('Rot.Out'!V:V="Yes")))),"")</f>
        <v>None</v>
      </c>
    </row>
    <row r="547" spans="1:177" x14ac:dyDescent="0.5">
      <c r="A547">
        <f>EnterData!E551</f>
        <v>0</v>
      </c>
      <c r="B547" t="str" cm="1">
        <f t="array" ref="B547">IF(OR(A547="",A547=0),"",IFERROR(_xlfn._xlws.FILTER(Int.Out!C$2:F$32,Int.Out!B$2:B$32=ED.LookUps!A547),""))</f>
        <v/>
      </c>
      <c r="G547" t="str" cm="1">
        <f t="array" ref="G547">IFERROR(_xlfn._xlws.FILTER(_xlfn.ANCHORARRAY(B547),_xlfn.ANCHORARRAY(B547)&lt;&gt;0),"")</f>
        <v/>
      </c>
      <c r="J547">
        <f>EnterData!F551</f>
        <v>0</v>
      </c>
      <c r="K547" t="str" cm="1">
        <f t="array" ref="K547">IFERROR(IF(G547&lt;&gt;"",_xlfn.ANCHORARRAY(G547),IF(OR(J547=0,J547=""),TRANSPOSE(_xlfn.ANCHORARRAY(Make.Trt!AK$2)),TRANSPOSE(_xlfn._xlws.FILTER('Rot.Out'!Q:Q,('Rot.Out'!O:O=ED.LookUps!J547)*('Rot.Out'!V:V&lt;&gt;"Yes"))))),"Error please report")</f>
        <v>Error No Treatment Names Specified</v>
      </c>
      <c r="FU547" t="str" cm="1">
        <f t="array" ref="FU547">IFERROR(IF(J547=0,TRANSPOSE(_xlfn.ANCHORARRAY(Intercrop!AS$1)),TRANSPOSE(_xlfn._xlws.FILTER('Rot.Out'!Q:Q,('Rot.Out'!O:O=ED.LookUps!J547)*('Rot.Out'!V:V="Yes")))),"")</f>
        <v>None</v>
      </c>
    </row>
    <row r="548" spans="1:177" x14ac:dyDescent="0.5">
      <c r="A548">
        <f>EnterData!E552</f>
        <v>0</v>
      </c>
      <c r="B548" t="str" cm="1">
        <f t="array" ref="B548">IF(OR(A548="",A548=0),"",IFERROR(_xlfn._xlws.FILTER(Int.Out!C$2:F$32,Int.Out!B$2:B$32=ED.LookUps!A548),""))</f>
        <v/>
      </c>
      <c r="G548" t="str" cm="1">
        <f t="array" ref="G548">IFERROR(_xlfn._xlws.FILTER(_xlfn.ANCHORARRAY(B548),_xlfn.ANCHORARRAY(B548)&lt;&gt;0),"")</f>
        <v/>
      </c>
      <c r="J548">
        <f>EnterData!F552</f>
        <v>0</v>
      </c>
      <c r="K548" t="str" cm="1">
        <f t="array" ref="K548">IFERROR(IF(G548&lt;&gt;"",_xlfn.ANCHORARRAY(G548),IF(OR(J548=0,J548=""),TRANSPOSE(_xlfn.ANCHORARRAY(Make.Trt!AK$2)),TRANSPOSE(_xlfn._xlws.FILTER('Rot.Out'!Q:Q,('Rot.Out'!O:O=ED.LookUps!J548)*('Rot.Out'!V:V&lt;&gt;"Yes"))))),"Error please report")</f>
        <v>Error No Treatment Names Specified</v>
      </c>
      <c r="FU548" t="str" cm="1">
        <f t="array" ref="FU548">IFERROR(IF(J548=0,TRANSPOSE(_xlfn.ANCHORARRAY(Intercrop!AS$1)),TRANSPOSE(_xlfn._xlws.FILTER('Rot.Out'!Q:Q,('Rot.Out'!O:O=ED.LookUps!J548)*('Rot.Out'!V:V="Yes")))),"")</f>
        <v>None</v>
      </c>
    </row>
    <row r="549" spans="1:177" x14ac:dyDescent="0.5">
      <c r="A549">
        <f>EnterData!E553</f>
        <v>0</v>
      </c>
      <c r="B549" t="str" cm="1">
        <f t="array" ref="B549">IF(OR(A549="",A549=0),"",IFERROR(_xlfn._xlws.FILTER(Int.Out!C$2:F$32,Int.Out!B$2:B$32=ED.LookUps!A549),""))</f>
        <v/>
      </c>
      <c r="G549" t="str" cm="1">
        <f t="array" ref="G549">IFERROR(_xlfn._xlws.FILTER(_xlfn.ANCHORARRAY(B549),_xlfn.ANCHORARRAY(B549)&lt;&gt;0),"")</f>
        <v/>
      </c>
      <c r="J549">
        <f>EnterData!F553</f>
        <v>0</v>
      </c>
      <c r="K549" t="str" cm="1">
        <f t="array" ref="K549">IFERROR(IF(G549&lt;&gt;"",_xlfn.ANCHORARRAY(G549),IF(OR(J549=0,J549=""),TRANSPOSE(_xlfn.ANCHORARRAY(Make.Trt!AK$2)),TRANSPOSE(_xlfn._xlws.FILTER('Rot.Out'!Q:Q,('Rot.Out'!O:O=ED.LookUps!J549)*('Rot.Out'!V:V&lt;&gt;"Yes"))))),"Error please report")</f>
        <v>Error No Treatment Names Specified</v>
      </c>
      <c r="FU549" t="str" cm="1">
        <f t="array" ref="FU549">IFERROR(IF(J549=0,TRANSPOSE(_xlfn.ANCHORARRAY(Intercrop!AS$1)),TRANSPOSE(_xlfn._xlws.FILTER('Rot.Out'!Q:Q,('Rot.Out'!O:O=ED.LookUps!J549)*('Rot.Out'!V:V="Yes")))),"")</f>
        <v>None</v>
      </c>
    </row>
    <row r="550" spans="1:177" x14ac:dyDescent="0.5">
      <c r="A550">
        <f>EnterData!E554</f>
        <v>0</v>
      </c>
      <c r="B550" t="str" cm="1">
        <f t="array" ref="B550">IF(OR(A550="",A550=0),"",IFERROR(_xlfn._xlws.FILTER(Int.Out!C$2:F$32,Int.Out!B$2:B$32=ED.LookUps!A550),""))</f>
        <v/>
      </c>
      <c r="G550" t="str" cm="1">
        <f t="array" ref="G550">IFERROR(_xlfn._xlws.FILTER(_xlfn.ANCHORARRAY(B550),_xlfn.ANCHORARRAY(B550)&lt;&gt;0),"")</f>
        <v/>
      </c>
      <c r="J550">
        <f>EnterData!F554</f>
        <v>0</v>
      </c>
      <c r="K550" t="str" cm="1">
        <f t="array" ref="K550">IFERROR(IF(G550&lt;&gt;"",_xlfn.ANCHORARRAY(G550),IF(OR(J550=0,J550=""),TRANSPOSE(_xlfn.ANCHORARRAY(Make.Trt!AK$2)),TRANSPOSE(_xlfn._xlws.FILTER('Rot.Out'!Q:Q,('Rot.Out'!O:O=ED.LookUps!J550)*('Rot.Out'!V:V&lt;&gt;"Yes"))))),"Error please report")</f>
        <v>Error No Treatment Names Specified</v>
      </c>
      <c r="FU550" t="str" cm="1">
        <f t="array" ref="FU550">IFERROR(IF(J550=0,TRANSPOSE(_xlfn.ANCHORARRAY(Intercrop!AS$1)),TRANSPOSE(_xlfn._xlws.FILTER('Rot.Out'!Q:Q,('Rot.Out'!O:O=ED.LookUps!J550)*('Rot.Out'!V:V="Yes")))),"")</f>
        <v>None</v>
      </c>
    </row>
    <row r="551" spans="1:177" x14ac:dyDescent="0.5">
      <c r="A551">
        <f>EnterData!E555</f>
        <v>0</v>
      </c>
      <c r="B551" t="str" cm="1">
        <f t="array" ref="B551">IF(OR(A551="",A551=0),"",IFERROR(_xlfn._xlws.FILTER(Int.Out!C$2:F$32,Int.Out!B$2:B$32=ED.LookUps!A551),""))</f>
        <v/>
      </c>
      <c r="G551" t="str" cm="1">
        <f t="array" ref="G551">IFERROR(_xlfn._xlws.FILTER(_xlfn.ANCHORARRAY(B551),_xlfn.ANCHORARRAY(B551)&lt;&gt;0),"")</f>
        <v/>
      </c>
      <c r="J551">
        <f>EnterData!F555</f>
        <v>0</v>
      </c>
      <c r="K551" t="str" cm="1">
        <f t="array" ref="K551">IFERROR(IF(G551&lt;&gt;"",_xlfn.ANCHORARRAY(G551),IF(OR(J551=0,J551=""),TRANSPOSE(_xlfn.ANCHORARRAY(Make.Trt!AK$2)),TRANSPOSE(_xlfn._xlws.FILTER('Rot.Out'!Q:Q,('Rot.Out'!O:O=ED.LookUps!J551)*('Rot.Out'!V:V&lt;&gt;"Yes"))))),"Error please report")</f>
        <v>Error No Treatment Names Specified</v>
      </c>
      <c r="FU551" t="str" cm="1">
        <f t="array" ref="FU551">IFERROR(IF(J551=0,TRANSPOSE(_xlfn.ANCHORARRAY(Intercrop!AS$1)),TRANSPOSE(_xlfn._xlws.FILTER('Rot.Out'!Q:Q,('Rot.Out'!O:O=ED.LookUps!J551)*('Rot.Out'!V:V="Yes")))),"")</f>
        <v>None</v>
      </c>
    </row>
    <row r="552" spans="1:177" x14ac:dyDescent="0.5">
      <c r="A552">
        <f>EnterData!E556</f>
        <v>0</v>
      </c>
      <c r="B552" t="str" cm="1">
        <f t="array" ref="B552">IF(OR(A552="",A552=0),"",IFERROR(_xlfn._xlws.FILTER(Int.Out!C$2:F$32,Int.Out!B$2:B$32=ED.LookUps!A552),""))</f>
        <v/>
      </c>
      <c r="G552" t="str" cm="1">
        <f t="array" ref="G552">IFERROR(_xlfn._xlws.FILTER(_xlfn.ANCHORARRAY(B552),_xlfn.ANCHORARRAY(B552)&lt;&gt;0),"")</f>
        <v/>
      </c>
      <c r="J552">
        <f>EnterData!F556</f>
        <v>0</v>
      </c>
      <c r="K552" t="str" cm="1">
        <f t="array" ref="K552">IFERROR(IF(G552&lt;&gt;"",_xlfn.ANCHORARRAY(G552),IF(OR(J552=0,J552=""),TRANSPOSE(_xlfn.ANCHORARRAY(Make.Trt!AK$2)),TRANSPOSE(_xlfn._xlws.FILTER('Rot.Out'!Q:Q,('Rot.Out'!O:O=ED.LookUps!J552)*('Rot.Out'!V:V&lt;&gt;"Yes"))))),"Error please report")</f>
        <v>Error No Treatment Names Specified</v>
      </c>
      <c r="FU552" t="str" cm="1">
        <f t="array" ref="FU552">IFERROR(IF(J552=0,TRANSPOSE(_xlfn.ANCHORARRAY(Intercrop!AS$1)),TRANSPOSE(_xlfn._xlws.FILTER('Rot.Out'!Q:Q,('Rot.Out'!O:O=ED.LookUps!J552)*('Rot.Out'!V:V="Yes")))),"")</f>
        <v>None</v>
      </c>
    </row>
    <row r="553" spans="1:177" x14ac:dyDescent="0.5">
      <c r="A553">
        <f>EnterData!E557</f>
        <v>0</v>
      </c>
      <c r="B553" t="str" cm="1">
        <f t="array" ref="B553">IF(OR(A553="",A553=0),"",IFERROR(_xlfn._xlws.FILTER(Int.Out!C$2:F$32,Int.Out!B$2:B$32=ED.LookUps!A553),""))</f>
        <v/>
      </c>
      <c r="G553" t="str" cm="1">
        <f t="array" ref="G553">IFERROR(_xlfn._xlws.FILTER(_xlfn.ANCHORARRAY(B553),_xlfn.ANCHORARRAY(B553)&lt;&gt;0),"")</f>
        <v/>
      </c>
      <c r="J553">
        <f>EnterData!F557</f>
        <v>0</v>
      </c>
      <c r="K553" t="str" cm="1">
        <f t="array" ref="K553">IFERROR(IF(G553&lt;&gt;"",_xlfn.ANCHORARRAY(G553),IF(OR(J553=0,J553=""),TRANSPOSE(_xlfn.ANCHORARRAY(Make.Trt!AK$2)),TRANSPOSE(_xlfn._xlws.FILTER('Rot.Out'!Q:Q,('Rot.Out'!O:O=ED.LookUps!J553)*('Rot.Out'!V:V&lt;&gt;"Yes"))))),"Error please report")</f>
        <v>Error No Treatment Names Specified</v>
      </c>
      <c r="FU553" t="str" cm="1">
        <f t="array" ref="FU553">IFERROR(IF(J553=0,TRANSPOSE(_xlfn.ANCHORARRAY(Intercrop!AS$1)),TRANSPOSE(_xlfn._xlws.FILTER('Rot.Out'!Q:Q,('Rot.Out'!O:O=ED.LookUps!J553)*('Rot.Out'!V:V="Yes")))),"")</f>
        <v>None</v>
      </c>
    </row>
    <row r="554" spans="1:177" x14ac:dyDescent="0.5">
      <c r="A554">
        <f>EnterData!E558</f>
        <v>0</v>
      </c>
      <c r="B554" t="str" cm="1">
        <f t="array" ref="B554">IF(OR(A554="",A554=0),"",IFERROR(_xlfn._xlws.FILTER(Int.Out!C$2:F$32,Int.Out!B$2:B$32=ED.LookUps!A554),""))</f>
        <v/>
      </c>
      <c r="G554" t="str" cm="1">
        <f t="array" ref="G554">IFERROR(_xlfn._xlws.FILTER(_xlfn.ANCHORARRAY(B554),_xlfn.ANCHORARRAY(B554)&lt;&gt;0),"")</f>
        <v/>
      </c>
      <c r="J554">
        <f>EnterData!F558</f>
        <v>0</v>
      </c>
      <c r="K554" t="str" cm="1">
        <f t="array" ref="K554">IFERROR(IF(G554&lt;&gt;"",_xlfn.ANCHORARRAY(G554),IF(OR(J554=0,J554=""),TRANSPOSE(_xlfn.ANCHORARRAY(Make.Trt!AK$2)),TRANSPOSE(_xlfn._xlws.FILTER('Rot.Out'!Q:Q,('Rot.Out'!O:O=ED.LookUps!J554)*('Rot.Out'!V:V&lt;&gt;"Yes"))))),"Error please report")</f>
        <v>Error No Treatment Names Specified</v>
      </c>
      <c r="FU554" t="str" cm="1">
        <f t="array" ref="FU554">IFERROR(IF(J554=0,TRANSPOSE(_xlfn.ANCHORARRAY(Intercrop!AS$1)),TRANSPOSE(_xlfn._xlws.FILTER('Rot.Out'!Q:Q,('Rot.Out'!O:O=ED.LookUps!J554)*('Rot.Out'!V:V="Yes")))),"")</f>
        <v>None</v>
      </c>
    </row>
    <row r="555" spans="1:177" x14ac:dyDescent="0.5">
      <c r="A555">
        <f>EnterData!E559</f>
        <v>0</v>
      </c>
      <c r="B555" t="str" cm="1">
        <f t="array" ref="B555">IF(OR(A555="",A555=0),"",IFERROR(_xlfn._xlws.FILTER(Int.Out!C$2:F$32,Int.Out!B$2:B$32=ED.LookUps!A555),""))</f>
        <v/>
      </c>
      <c r="G555" t="str" cm="1">
        <f t="array" ref="G555">IFERROR(_xlfn._xlws.FILTER(_xlfn.ANCHORARRAY(B555),_xlfn.ANCHORARRAY(B555)&lt;&gt;0),"")</f>
        <v/>
      </c>
      <c r="J555">
        <f>EnterData!F559</f>
        <v>0</v>
      </c>
      <c r="K555" t="str" cm="1">
        <f t="array" ref="K555">IFERROR(IF(G555&lt;&gt;"",_xlfn.ANCHORARRAY(G555),IF(OR(J555=0,J555=""),TRANSPOSE(_xlfn.ANCHORARRAY(Make.Trt!AK$2)),TRANSPOSE(_xlfn._xlws.FILTER('Rot.Out'!Q:Q,('Rot.Out'!O:O=ED.LookUps!J555)*('Rot.Out'!V:V&lt;&gt;"Yes"))))),"Error please report")</f>
        <v>Error No Treatment Names Specified</v>
      </c>
      <c r="FU555" t="str" cm="1">
        <f t="array" ref="FU555">IFERROR(IF(J555=0,TRANSPOSE(_xlfn.ANCHORARRAY(Intercrop!AS$1)),TRANSPOSE(_xlfn._xlws.FILTER('Rot.Out'!Q:Q,('Rot.Out'!O:O=ED.LookUps!J555)*('Rot.Out'!V:V="Yes")))),"")</f>
        <v>None</v>
      </c>
    </row>
    <row r="556" spans="1:177" x14ac:dyDescent="0.5">
      <c r="A556">
        <f>EnterData!E560</f>
        <v>0</v>
      </c>
      <c r="B556" t="str" cm="1">
        <f t="array" ref="B556">IF(OR(A556="",A556=0),"",IFERROR(_xlfn._xlws.FILTER(Int.Out!C$2:F$32,Int.Out!B$2:B$32=ED.LookUps!A556),""))</f>
        <v/>
      </c>
      <c r="G556" t="str" cm="1">
        <f t="array" ref="G556">IFERROR(_xlfn._xlws.FILTER(_xlfn.ANCHORARRAY(B556),_xlfn.ANCHORARRAY(B556)&lt;&gt;0),"")</f>
        <v/>
      </c>
      <c r="J556">
        <f>EnterData!F560</f>
        <v>0</v>
      </c>
      <c r="K556" t="str" cm="1">
        <f t="array" ref="K556">IFERROR(IF(G556&lt;&gt;"",_xlfn.ANCHORARRAY(G556),IF(OR(J556=0,J556=""),TRANSPOSE(_xlfn.ANCHORARRAY(Make.Trt!AK$2)),TRANSPOSE(_xlfn._xlws.FILTER('Rot.Out'!Q:Q,('Rot.Out'!O:O=ED.LookUps!J556)*('Rot.Out'!V:V&lt;&gt;"Yes"))))),"Error please report")</f>
        <v>Error No Treatment Names Specified</v>
      </c>
      <c r="FU556" t="str" cm="1">
        <f t="array" ref="FU556">IFERROR(IF(J556=0,TRANSPOSE(_xlfn.ANCHORARRAY(Intercrop!AS$1)),TRANSPOSE(_xlfn._xlws.FILTER('Rot.Out'!Q:Q,('Rot.Out'!O:O=ED.LookUps!J556)*('Rot.Out'!V:V="Yes")))),"")</f>
        <v>None</v>
      </c>
    </row>
    <row r="557" spans="1:177" x14ac:dyDescent="0.5">
      <c r="A557">
        <f>EnterData!E561</f>
        <v>0</v>
      </c>
      <c r="B557" t="str" cm="1">
        <f t="array" ref="B557">IF(OR(A557="",A557=0),"",IFERROR(_xlfn._xlws.FILTER(Int.Out!C$2:F$32,Int.Out!B$2:B$32=ED.LookUps!A557),""))</f>
        <v/>
      </c>
      <c r="G557" t="str" cm="1">
        <f t="array" ref="G557">IFERROR(_xlfn._xlws.FILTER(_xlfn.ANCHORARRAY(B557),_xlfn.ANCHORARRAY(B557)&lt;&gt;0),"")</f>
        <v/>
      </c>
      <c r="J557">
        <f>EnterData!F561</f>
        <v>0</v>
      </c>
      <c r="K557" t="str" cm="1">
        <f t="array" ref="K557">IFERROR(IF(G557&lt;&gt;"",_xlfn.ANCHORARRAY(G557),IF(OR(J557=0,J557=""),TRANSPOSE(_xlfn.ANCHORARRAY(Make.Trt!AK$2)),TRANSPOSE(_xlfn._xlws.FILTER('Rot.Out'!Q:Q,('Rot.Out'!O:O=ED.LookUps!J557)*('Rot.Out'!V:V&lt;&gt;"Yes"))))),"Error please report")</f>
        <v>Error No Treatment Names Specified</v>
      </c>
      <c r="FU557" t="str" cm="1">
        <f t="array" ref="FU557">IFERROR(IF(J557=0,TRANSPOSE(_xlfn.ANCHORARRAY(Intercrop!AS$1)),TRANSPOSE(_xlfn._xlws.FILTER('Rot.Out'!Q:Q,('Rot.Out'!O:O=ED.LookUps!J557)*('Rot.Out'!V:V="Yes")))),"")</f>
        <v>None</v>
      </c>
    </row>
    <row r="558" spans="1:177" x14ac:dyDescent="0.5">
      <c r="A558">
        <f>EnterData!E562</f>
        <v>0</v>
      </c>
      <c r="B558" t="str" cm="1">
        <f t="array" ref="B558">IF(OR(A558="",A558=0),"",IFERROR(_xlfn._xlws.FILTER(Int.Out!C$2:F$32,Int.Out!B$2:B$32=ED.LookUps!A558),""))</f>
        <v/>
      </c>
      <c r="G558" t="str" cm="1">
        <f t="array" ref="G558">IFERROR(_xlfn._xlws.FILTER(_xlfn.ANCHORARRAY(B558),_xlfn.ANCHORARRAY(B558)&lt;&gt;0),"")</f>
        <v/>
      </c>
      <c r="J558">
        <f>EnterData!F562</f>
        <v>0</v>
      </c>
      <c r="K558" t="str" cm="1">
        <f t="array" ref="K558">IFERROR(IF(G558&lt;&gt;"",_xlfn.ANCHORARRAY(G558),IF(OR(J558=0,J558=""),TRANSPOSE(_xlfn.ANCHORARRAY(Make.Trt!AK$2)),TRANSPOSE(_xlfn._xlws.FILTER('Rot.Out'!Q:Q,('Rot.Out'!O:O=ED.LookUps!J558)*('Rot.Out'!V:V&lt;&gt;"Yes"))))),"Error please report")</f>
        <v>Error No Treatment Names Specified</v>
      </c>
      <c r="FU558" t="str" cm="1">
        <f t="array" ref="FU558">IFERROR(IF(J558=0,TRANSPOSE(_xlfn.ANCHORARRAY(Intercrop!AS$1)),TRANSPOSE(_xlfn._xlws.FILTER('Rot.Out'!Q:Q,('Rot.Out'!O:O=ED.LookUps!J558)*('Rot.Out'!V:V="Yes")))),"")</f>
        <v>None</v>
      </c>
    </row>
    <row r="559" spans="1:177" x14ac:dyDescent="0.5">
      <c r="A559">
        <f>EnterData!E563</f>
        <v>0</v>
      </c>
      <c r="B559" t="str" cm="1">
        <f t="array" ref="B559">IF(OR(A559="",A559=0),"",IFERROR(_xlfn._xlws.FILTER(Int.Out!C$2:F$32,Int.Out!B$2:B$32=ED.LookUps!A559),""))</f>
        <v/>
      </c>
      <c r="G559" t="str" cm="1">
        <f t="array" ref="G559">IFERROR(_xlfn._xlws.FILTER(_xlfn.ANCHORARRAY(B559),_xlfn.ANCHORARRAY(B559)&lt;&gt;0),"")</f>
        <v/>
      </c>
      <c r="J559">
        <f>EnterData!F563</f>
        <v>0</v>
      </c>
      <c r="K559" t="str" cm="1">
        <f t="array" ref="K559">IFERROR(IF(G559&lt;&gt;"",_xlfn.ANCHORARRAY(G559),IF(OR(J559=0,J559=""),TRANSPOSE(_xlfn.ANCHORARRAY(Make.Trt!AK$2)),TRANSPOSE(_xlfn._xlws.FILTER('Rot.Out'!Q:Q,('Rot.Out'!O:O=ED.LookUps!J559)*('Rot.Out'!V:V&lt;&gt;"Yes"))))),"Error please report")</f>
        <v>Error No Treatment Names Specified</v>
      </c>
      <c r="FU559" t="str" cm="1">
        <f t="array" ref="FU559">IFERROR(IF(J559=0,TRANSPOSE(_xlfn.ANCHORARRAY(Intercrop!AS$1)),TRANSPOSE(_xlfn._xlws.FILTER('Rot.Out'!Q:Q,('Rot.Out'!O:O=ED.LookUps!J559)*('Rot.Out'!V:V="Yes")))),"")</f>
        <v>None</v>
      </c>
    </row>
    <row r="560" spans="1:177" x14ac:dyDescent="0.5">
      <c r="A560">
        <f>EnterData!E564</f>
        <v>0</v>
      </c>
      <c r="B560" t="str" cm="1">
        <f t="array" ref="B560">IF(OR(A560="",A560=0),"",IFERROR(_xlfn._xlws.FILTER(Int.Out!C$2:F$32,Int.Out!B$2:B$32=ED.LookUps!A560),""))</f>
        <v/>
      </c>
      <c r="G560" t="str" cm="1">
        <f t="array" ref="G560">IFERROR(_xlfn._xlws.FILTER(_xlfn.ANCHORARRAY(B560),_xlfn.ANCHORARRAY(B560)&lt;&gt;0),"")</f>
        <v/>
      </c>
      <c r="J560">
        <f>EnterData!F564</f>
        <v>0</v>
      </c>
      <c r="K560" t="str" cm="1">
        <f t="array" ref="K560">IFERROR(IF(G560&lt;&gt;"",_xlfn.ANCHORARRAY(G560),IF(OR(J560=0,J560=""),TRANSPOSE(_xlfn.ANCHORARRAY(Make.Trt!AK$2)),TRANSPOSE(_xlfn._xlws.FILTER('Rot.Out'!Q:Q,('Rot.Out'!O:O=ED.LookUps!J560)*('Rot.Out'!V:V&lt;&gt;"Yes"))))),"Error please report")</f>
        <v>Error No Treatment Names Specified</v>
      </c>
      <c r="FU560" t="str" cm="1">
        <f t="array" ref="FU560">IFERROR(IF(J560=0,TRANSPOSE(_xlfn.ANCHORARRAY(Intercrop!AS$1)),TRANSPOSE(_xlfn._xlws.FILTER('Rot.Out'!Q:Q,('Rot.Out'!O:O=ED.LookUps!J560)*('Rot.Out'!V:V="Yes")))),"")</f>
        <v>None</v>
      </c>
    </row>
    <row r="561" spans="1:177" x14ac:dyDescent="0.5">
      <c r="A561">
        <f>EnterData!E565</f>
        <v>0</v>
      </c>
      <c r="B561" t="str" cm="1">
        <f t="array" ref="B561">IF(OR(A561="",A561=0),"",IFERROR(_xlfn._xlws.FILTER(Int.Out!C$2:F$32,Int.Out!B$2:B$32=ED.LookUps!A561),""))</f>
        <v/>
      </c>
      <c r="G561" t="str" cm="1">
        <f t="array" ref="G561">IFERROR(_xlfn._xlws.FILTER(_xlfn.ANCHORARRAY(B561),_xlfn.ANCHORARRAY(B561)&lt;&gt;0),"")</f>
        <v/>
      </c>
      <c r="J561">
        <f>EnterData!F565</f>
        <v>0</v>
      </c>
      <c r="K561" t="str" cm="1">
        <f t="array" ref="K561">IFERROR(IF(G561&lt;&gt;"",_xlfn.ANCHORARRAY(G561),IF(OR(J561=0,J561=""),TRANSPOSE(_xlfn.ANCHORARRAY(Make.Trt!AK$2)),TRANSPOSE(_xlfn._xlws.FILTER('Rot.Out'!Q:Q,('Rot.Out'!O:O=ED.LookUps!J561)*('Rot.Out'!V:V&lt;&gt;"Yes"))))),"Error please report")</f>
        <v>Error No Treatment Names Specified</v>
      </c>
      <c r="FU561" t="str" cm="1">
        <f t="array" ref="FU561">IFERROR(IF(J561=0,TRANSPOSE(_xlfn.ANCHORARRAY(Intercrop!AS$1)),TRANSPOSE(_xlfn._xlws.FILTER('Rot.Out'!Q:Q,('Rot.Out'!O:O=ED.LookUps!J561)*('Rot.Out'!V:V="Yes")))),"")</f>
        <v>None</v>
      </c>
    </row>
    <row r="562" spans="1:177" x14ac:dyDescent="0.5">
      <c r="A562">
        <f>EnterData!E566</f>
        <v>0</v>
      </c>
      <c r="B562" t="str" cm="1">
        <f t="array" ref="B562">IF(OR(A562="",A562=0),"",IFERROR(_xlfn._xlws.FILTER(Int.Out!C$2:F$32,Int.Out!B$2:B$32=ED.LookUps!A562),""))</f>
        <v/>
      </c>
      <c r="G562" t="str" cm="1">
        <f t="array" ref="G562">IFERROR(_xlfn._xlws.FILTER(_xlfn.ANCHORARRAY(B562),_xlfn.ANCHORARRAY(B562)&lt;&gt;0),"")</f>
        <v/>
      </c>
      <c r="J562">
        <f>EnterData!F566</f>
        <v>0</v>
      </c>
      <c r="K562" t="str" cm="1">
        <f t="array" ref="K562">IFERROR(IF(G562&lt;&gt;"",_xlfn.ANCHORARRAY(G562),IF(OR(J562=0,J562=""),TRANSPOSE(_xlfn.ANCHORARRAY(Make.Trt!AK$2)),TRANSPOSE(_xlfn._xlws.FILTER('Rot.Out'!Q:Q,('Rot.Out'!O:O=ED.LookUps!J562)*('Rot.Out'!V:V&lt;&gt;"Yes"))))),"Error please report")</f>
        <v>Error No Treatment Names Specified</v>
      </c>
      <c r="FU562" t="str" cm="1">
        <f t="array" ref="FU562">IFERROR(IF(J562=0,TRANSPOSE(_xlfn.ANCHORARRAY(Intercrop!AS$1)),TRANSPOSE(_xlfn._xlws.FILTER('Rot.Out'!Q:Q,('Rot.Out'!O:O=ED.LookUps!J562)*('Rot.Out'!V:V="Yes")))),"")</f>
        <v>None</v>
      </c>
    </row>
    <row r="563" spans="1:177" x14ac:dyDescent="0.5">
      <c r="A563">
        <f>EnterData!E567</f>
        <v>0</v>
      </c>
      <c r="B563" t="str" cm="1">
        <f t="array" ref="B563">IF(OR(A563="",A563=0),"",IFERROR(_xlfn._xlws.FILTER(Int.Out!C$2:F$32,Int.Out!B$2:B$32=ED.LookUps!A563),""))</f>
        <v/>
      </c>
      <c r="G563" t="str" cm="1">
        <f t="array" ref="G563">IFERROR(_xlfn._xlws.FILTER(_xlfn.ANCHORARRAY(B563),_xlfn.ANCHORARRAY(B563)&lt;&gt;0),"")</f>
        <v/>
      </c>
      <c r="J563">
        <f>EnterData!F567</f>
        <v>0</v>
      </c>
      <c r="K563" t="str" cm="1">
        <f t="array" ref="K563">IFERROR(IF(G563&lt;&gt;"",_xlfn.ANCHORARRAY(G563),IF(OR(J563=0,J563=""),TRANSPOSE(_xlfn.ANCHORARRAY(Make.Trt!AK$2)),TRANSPOSE(_xlfn._xlws.FILTER('Rot.Out'!Q:Q,('Rot.Out'!O:O=ED.LookUps!J563)*('Rot.Out'!V:V&lt;&gt;"Yes"))))),"Error please report")</f>
        <v>Error No Treatment Names Specified</v>
      </c>
      <c r="FU563" t="str" cm="1">
        <f t="array" ref="FU563">IFERROR(IF(J563=0,TRANSPOSE(_xlfn.ANCHORARRAY(Intercrop!AS$1)),TRANSPOSE(_xlfn._xlws.FILTER('Rot.Out'!Q:Q,('Rot.Out'!O:O=ED.LookUps!J563)*('Rot.Out'!V:V="Yes")))),"")</f>
        <v>None</v>
      </c>
    </row>
    <row r="564" spans="1:177" x14ac:dyDescent="0.5">
      <c r="A564">
        <f>EnterData!E568</f>
        <v>0</v>
      </c>
      <c r="B564" t="str" cm="1">
        <f t="array" ref="B564">IF(OR(A564="",A564=0),"",IFERROR(_xlfn._xlws.FILTER(Int.Out!C$2:F$32,Int.Out!B$2:B$32=ED.LookUps!A564),""))</f>
        <v/>
      </c>
      <c r="G564" t="str" cm="1">
        <f t="array" ref="G564">IFERROR(_xlfn._xlws.FILTER(_xlfn.ANCHORARRAY(B564),_xlfn.ANCHORARRAY(B564)&lt;&gt;0),"")</f>
        <v/>
      </c>
      <c r="J564">
        <f>EnterData!F568</f>
        <v>0</v>
      </c>
      <c r="K564" t="str" cm="1">
        <f t="array" ref="K564">IFERROR(IF(G564&lt;&gt;"",_xlfn.ANCHORARRAY(G564),IF(OR(J564=0,J564=""),TRANSPOSE(_xlfn.ANCHORARRAY(Make.Trt!AK$2)),TRANSPOSE(_xlfn._xlws.FILTER('Rot.Out'!Q:Q,('Rot.Out'!O:O=ED.LookUps!J564)*('Rot.Out'!V:V&lt;&gt;"Yes"))))),"Error please report")</f>
        <v>Error No Treatment Names Specified</v>
      </c>
      <c r="FU564" t="str" cm="1">
        <f t="array" ref="FU564">IFERROR(IF(J564=0,TRANSPOSE(_xlfn.ANCHORARRAY(Intercrop!AS$1)),TRANSPOSE(_xlfn._xlws.FILTER('Rot.Out'!Q:Q,('Rot.Out'!O:O=ED.LookUps!J564)*('Rot.Out'!V:V="Yes")))),"")</f>
        <v>None</v>
      </c>
    </row>
    <row r="565" spans="1:177" x14ac:dyDescent="0.5">
      <c r="A565">
        <f>EnterData!E569</f>
        <v>0</v>
      </c>
      <c r="B565" t="str" cm="1">
        <f t="array" ref="B565">IF(OR(A565="",A565=0),"",IFERROR(_xlfn._xlws.FILTER(Int.Out!C$2:F$32,Int.Out!B$2:B$32=ED.LookUps!A565),""))</f>
        <v/>
      </c>
      <c r="G565" t="str" cm="1">
        <f t="array" ref="G565">IFERROR(_xlfn._xlws.FILTER(_xlfn.ANCHORARRAY(B565),_xlfn.ANCHORARRAY(B565)&lt;&gt;0),"")</f>
        <v/>
      </c>
      <c r="J565">
        <f>EnterData!F569</f>
        <v>0</v>
      </c>
      <c r="K565" t="str" cm="1">
        <f t="array" ref="K565">IFERROR(IF(G565&lt;&gt;"",_xlfn.ANCHORARRAY(G565),IF(OR(J565=0,J565=""),TRANSPOSE(_xlfn.ANCHORARRAY(Make.Trt!AK$2)),TRANSPOSE(_xlfn._xlws.FILTER('Rot.Out'!Q:Q,('Rot.Out'!O:O=ED.LookUps!J565)*('Rot.Out'!V:V&lt;&gt;"Yes"))))),"Error please report")</f>
        <v>Error No Treatment Names Specified</v>
      </c>
      <c r="FU565" t="str" cm="1">
        <f t="array" ref="FU565">IFERROR(IF(J565=0,TRANSPOSE(_xlfn.ANCHORARRAY(Intercrop!AS$1)),TRANSPOSE(_xlfn._xlws.FILTER('Rot.Out'!Q:Q,('Rot.Out'!O:O=ED.LookUps!J565)*('Rot.Out'!V:V="Yes")))),"")</f>
        <v>None</v>
      </c>
    </row>
    <row r="566" spans="1:177" x14ac:dyDescent="0.5">
      <c r="A566">
        <f>EnterData!E570</f>
        <v>0</v>
      </c>
      <c r="B566" t="str" cm="1">
        <f t="array" ref="B566">IF(OR(A566="",A566=0),"",IFERROR(_xlfn._xlws.FILTER(Int.Out!C$2:F$32,Int.Out!B$2:B$32=ED.LookUps!A566),""))</f>
        <v/>
      </c>
      <c r="G566" t="str" cm="1">
        <f t="array" ref="G566">IFERROR(_xlfn._xlws.FILTER(_xlfn.ANCHORARRAY(B566),_xlfn.ANCHORARRAY(B566)&lt;&gt;0),"")</f>
        <v/>
      </c>
      <c r="J566">
        <f>EnterData!F570</f>
        <v>0</v>
      </c>
      <c r="K566" t="str" cm="1">
        <f t="array" ref="K566">IFERROR(IF(G566&lt;&gt;"",_xlfn.ANCHORARRAY(G566),IF(OR(J566=0,J566=""),TRANSPOSE(_xlfn.ANCHORARRAY(Make.Trt!AK$2)),TRANSPOSE(_xlfn._xlws.FILTER('Rot.Out'!Q:Q,('Rot.Out'!O:O=ED.LookUps!J566)*('Rot.Out'!V:V&lt;&gt;"Yes"))))),"Error please report")</f>
        <v>Error No Treatment Names Specified</v>
      </c>
      <c r="FU566" t="str" cm="1">
        <f t="array" ref="FU566">IFERROR(IF(J566=0,TRANSPOSE(_xlfn.ANCHORARRAY(Intercrop!AS$1)),TRANSPOSE(_xlfn._xlws.FILTER('Rot.Out'!Q:Q,('Rot.Out'!O:O=ED.LookUps!J566)*('Rot.Out'!V:V="Yes")))),"")</f>
        <v>None</v>
      </c>
    </row>
    <row r="567" spans="1:177" x14ac:dyDescent="0.5">
      <c r="A567">
        <f>EnterData!E571</f>
        <v>0</v>
      </c>
      <c r="B567" t="str" cm="1">
        <f t="array" ref="B567">IF(OR(A567="",A567=0),"",IFERROR(_xlfn._xlws.FILTER(Int.Out!C$2:F$32,Int.Out!B$2:B$32=ED.LookUps!A567),""))</f>
        <v/>
      </c>
      <c r="G567" t="str" cm="1">
        <f t="array" ref="G567">IFERROR(_xlfn._xlws.FILTER(_xlfn.ANCHORARRAY(B567),_xlfn.ANCHORARRAY(B567)&lt;&gt;0),"")</f>
        <v/>
      </c>
      <c r="J567">
        <f>EnterData!F571</f>
        <v>0</v>
      </c>
      <c r="K567" t="str" cm="1">
        <f t="array" ref="K567">IFERROR(IF(G567&lt;&gt;"",_xlfn.ANCHORARRAY(G567),IF(OR(J567=0,J567=""),TRANSPOSE(_xlfn.ANCHORARRAY(Make.Trt!AK$2)),TRANSPOSE(_xlfn._xlws.FILTER('Rot.Out'!Q:Q,('Rot.Out'!O:O=ED.LookUps!J567)*('Rot.Out'!V:V&lt;&gt;"Yes"))))),"Error please report")</f>
        <v>Error No Treatment Names Specified</v>
      </c>
      <c r="FU567" t="str" cm="1">
        <f t="array" ref="FU567">IFERROR(IF(J567=0,TRANSPOSE(_xlfn.ANCHORARRAY(Intercrop!AS$1)),TRANSPOSE(_xlfn._xlws.FILTER('Rot.Out'!Q:Q,('Rot.Out'!O:O=ED.LookUps!J567)*('Rot.Out'!V:V="Yes")))),"")</f>
        <v>None</v>
      </c>
    </row>
    <row r="568" spans="1:177" x14ac:dyDescent="0.5">
      <c r="A568">
        <f>EnterData!E572</f>
        <v>0</v>
      </c>
      <c r="B568" t="str" cm="1">
        <f t="array" ref="B568">IF(OR(A568="",A568=0),"",IFERROR(_xlfn._xlws.FILTER(Int.Out!C$2:F$32,Int.Out!B$2:B$32=ED.LookUps!A568),""))</f>
        <v/>
      </c>
      <c r="G568" t="str" cm="1">
        <f t="array" ref="G568">IFERROR(_xlfn._xlws.FILTER(_xlfn.ANCHORARRAY(B568),_xlfn.ANCHORARRAY(B568)&lt;&gt;0),"")</f>
        <v/>
      </c>
      <c r="J568">
        <f>EnterData!F572</f>
        <v>0</v>
      </c>
      <c r="K568" t="str" cm="1">
        <f t="array" ref="K568">IFERROR(IF(G568&lt;&gt;"",_xlfn.ANCHORARRAY(G568),IF(OR(J568=0,J568=""),TRANSPOSE(_xlfn.ANCHORARRAY(Make.Trt!AK$2)),TRANSPOSE(_xlfn._xlws.FILTER('Rot.Out'!Q:Q,('Rot.Out'!O:O=ED.LookUps!J568)*('Rot.Out'!V:V&lt;&gt;"Yes"))))),"Error please report")</f>
        <v>Error No Treatment Names Specified</v>
      </c>
      <c r="FU568" t="str" cm="1">
        <f t="array" ref="FU568">IFERROR(IF(J568=0,TRANSPOSE(_xlfn.ANCHORARRAY(Intercrop!AS$1)),TRANSPOSE(_xlfn._xlws.FILTER('Rot.Out'!Q:Q,('Rot.Out'!O:O=ED.LookUps!J568)*('Rot.Out'!V:V="Yes")))),"")</f>
        <v>None</v>
      </c>
    </row>
    <row r="569" spans="1:177" x14ac:dyDescent="0.5">
      <c r="A569">
        <f>EnterData!E573</f>
        <v>0</v>
      </c>
      <c r="B569" t="str" cm="1">
        <f t="array" ref="B569">IF(OR(A569="",A569=0),"",IFERROR(_xlfn._xlws.FILTER(Int.Out!C$2:F$32,Int.Out!B$2:B$32=ED.LookUps!A569),""))</f>
        <v/>
      </c>
      <c r="G569" t="str" cm="1">
        <f t="array" ref="G569">IFERROR(_xlfn._xlws.FILTER(_xlfn.ANCHORARRAY(B569),_xlfn.ANCHORARRAY(B569)&lt;&gt;0),"")</f>
        <v/>
      </c>
      <c r="J569">
        <f>EnterData!F573</f>
        <v>0</v>
      </c>
      <c r="K569" t="str" cm="1">
        <f t="array" ref="K569">IFERROR(IF(G569&lt;&gt;"",_xlfn.ANCHORARRAY(G569),IF(OR(J569=0,J569=""),TRANSPOSE(_xlfn.ANCHORARRAY(Make.Trt!AK$2)),TRANSPOSE(_xlfn._xlws.FILTER('Rot.Out'!Q:Q,('Rot.Out'!O:O=ED.LookUps!J569)*('Rot.Out'!V:V&lt;&gt;"Yes"))))),"Error please report")</f>
        <v>Error No Treatment Names Specified</v>
      </c>
      <c r="FU569" t="str" cm="1">
        <f t="array" ref="FU569">IFERROR(IF(J569=0,TRANSPOSE(_xlfn.ANCHORARRAY(Intercrop!AS$1)),TRANSPOSE(_xlfn._xlws.FILTER('Rot.Out'!Q:Q,('Rot.Out'!O:O=ED.LookUps!J569)*('Rot.Out'!V:V="Yes")))),"")</f>
        <v>None</v>
      </c>
    </row>
    <row r="570" spans="1:177" x14ac:dyDescent="0.5">
      <c r="A570">
        <f>EnterData!E574</f>
        <v>0</v>
      </c>
      <c r="B570" t="str" cm="1">
        <f t="array" ref="B570">IF(OR(A570="",A570=0),"",IFERROR(_xlfn._xlws.FILTER(Int.Out!C$2:F$32,Int.Out!B$2:B$32=ED.LookUps!A570),""))</f>
        <v/>
      </c>
      <c r="G570" t="str" cm="1">
        <f t="array" ref="G570">IFERROR(_xlfn._xlws.FILTER(_xlfn.ANCHORARRAY(B570),_xlfn.ANCHORARRAY(B570)&lt;&gt;0),"")</f>
        <v/>
      </c>
      <c r="J570">
        <f>EnterData!F574</f>
        <v>0</v>
      </c>
      <c r="K570" t="str" cm="1">
        <f t="array" ref="K570">IFERROR(IF(G570&lt;&gt;"",_xlfn.ANCHORARRAY(G570),IF(OR(J570=0,J570=""),TRANSPOSE(_xlfn.ANCHORARRAY(Make.Trt!AK$2)),TRANSPOSE(_xlfn._xlws.FILTER('Rot.Out'!Q:Q,('Rot.Out'!O:O=ED.LookUps!J570)*('Rot.Out'!V:V&lt;&gt;"Yes"))))),"Error please report")</f>
        <v>Error No Treatment Names Specified</v>
      </c>
      <c r="FU570" t="str" cm="1">
        <f t="array" ref="FU570">IFERROR(IF(J570=0,TRANSPOSE(_xlfn.ANCHORARRAY(Intercrop!AS$1)),TRANSPOSE(_xlfn._xlws.FILTER('Rot.Out'!Q:Q,('Rot.Out'!O:O=ED.LookUps!J570)*('Rot.Out'!V:V="Yes")))),"")</f>
        <v>None</v>
      </c>
    </row>
    <row r="571" spans="1:177" x14ac:dyDescent="0.5">
      <c r="A571">
        <f>EnterData!E575</f>
        <v>0</v>
      </c>
      <c r="B571" t="str" cm="1">
        <f t="array" ref="B571">IF(OR(A571="",A571=0),"",IFERROR(_xlfn._xlws.FILTER(Int.Out!C$2:F$32,Int.Out!B$2:B$32=ED.LookUps!A571),""))</f>
        <v/>
      </c>
      <c r="G571" t="str" cm="1">
        <f t="array" ref="G571">IFERROR(_xlfn._xlws.FILTER(_xlfn.ANCHORARRAY(B571),_xlfn.ANCHORARRAY(B571)&lt;&gt;0),"")</f>
        <v/>
      </c>
      <c r="J571">
        <f>EnterData!F575</f>
        <v>0</v>
      </c>
      <c r="K571" t="str" cm="1">
        <f t="array" ref="K571">IFERROR(IF(G571&lt;&gt;"",_xlfn.ANCHORARRAY(G571),IF(OR(J571=0,J571=""),TRANSPOSE(_xlfn.ANCHORARRAY(Make.Trt!AK$2)),TRANSPOSE(_xlfn._xlws.FILTER('Rot.Out'!Q:Q,('Rot.Out'!O:O=ED.LookUps!J571)*('Rot.Out'!V:V&lt;&gt;"Yes"))))),"Error please report")</f>
        <v>Error No Treatment Names Specified</v>
      </c>
      <c r="FU571" t="str" cm="1">
        <f t="array" ref="FU571">IFERROR(IF(J571=0,TRANSPOSE(_xlfn.ANCHORARRAY(Intercrop!AS$1)),TRANSPOSE(_xlfn._xlws.FILTER('Rot.Out'!Q:Q,('Rot.Out'!O:O=ED.LookUps!J571)*('Rot.Out'!V:V="Yes")))),"")</f>
        <v>None</v>
      </c>
    </row>
    <row r="572" spans="1:177" x14ac:dyDescent="0.5">
      <c r="A572">
        <f>EnterData!E576</f>
        <v>0</v>
      </c>
      <c r="B572" t="str" cm="1">
        <f t="array" ref="B572">IF(OR(A572="",A572=0),"",IFERROR(_xlfn._xlws.FILTER(Int.Out!C$2:F$32,Int.Out!B$2:B$32=ED.LookUps!A572),""))</f>
        <v/>
      </c>
      <c r="G572" t="str" cm="1">
        <f t="array" ref="G572">IFERROR(_xlfn._xlws.FILTER(_xlfn.ANCHORARRAY(B572),_xlfn.ANCHORARRAY(B572)&lt;&gt;0),"")</f>
        <v/>
      </c>
      <c r="J572">
        <f>EnterData!F576</f>
        <v>0</v>
      </c>
      <c r="K572" t="str" cm="1">
        <f t="array" ref="K572">IFERROR(IF(G572&lt;&gt;"",_xlfn.ANCHORARRAY(G572),IF(OR(J572=0,J572=""),TRANSPOSE(_xlfn.ANCHORARRAY(Make.Trt!AK$2)),TRANSPOSE(_xlfn._xlws.FILTER('Rot.Out'!Q:Q,('Rot.Out'!O:O=ED.LookUps!J572)*('Rot.Out'!V:V&lt;&gt;"Yes"))))),"Error please report")</f>
        <v>Error No Treatment Names Specified</v>
      </c>
      <c r="FU572" t="str" cm="1">
        <f t="array" ref="FU572">IFERROR(IF(J572=0,TRANSPOSE(_xlfn.ANCHORARRAY(Intercrop!AS$1)),TRANSPOSE(_xlfn._xlws.FILTER('Rot.Out'!Q:Q,('Rot.Out'!O:O=ED.LookUps!J572)*('Rot.Out'!V:V="Yes")))),"")</f>
        <v>None</v>
      </c>
    </row>
    <row r="573" spans="1:177" x14ac:dyDescent="0.5">
      <c r="A573">
        <f>EnterData!E577</f>
        <v>0</v>
      </c>
      <c r="B573" t="str" cm="1">
        <f t="array" ref="B573">IF(OR(A573="",A573=0),"",IFERROR(_xlfn._xlws.FILTER(Int.Out!C$2:F$32,Int.Out!B$2:B$32=ED.LookUps!A573),""))</f>
        <v/>
      </c>
      <c r="G573" t="str" cm="1">
        <f t="array" ref="G573">IFERROR(_xlfn._xlws.FILTER(_xlfn.ANCHORARRAY(B573),_xlfn.ANCHORARRAY(B573)&lt;&gt;0),"")</f>
        <v/>
      </c>
      <c r="J573">
        <f>EnterData!F577</f>
        <v>0</v>
      </c>
      <c r="K573" t="str" cm="1">
        <f t="array" ref="K573">IFERROR(IF(G573&lt;&gt;"",_xlfn.ANCHORARRAY(G573),IF(OR(J573=0,J573=""),TRANSPOSE(_xlfn.ANCHORARRAY(Make.Trt!AK$2)),TRANSPOSE(_xlfn._xlws.FILTER('Rot.Out'!Q:Q,('Rot.Out'!O:O=ED.LookUps!J573)*('Rot.Out'!V:V&lt;&gt;"Yes"))))),"Error please report")</f>
        <v>Error No Treatment Names Specified</v>
      </c>
      <c r="FU573" t="str" cm="1">
        <f t="array" ref="FU573">IFERROR(IF(J573=0,TRANSPOSE(_xlfn.ANCHORARRAY(Intercrop!AS$1)),TRANSPOSE(_xlfn._xlws.FILTER('Rot.Out'!Q:Q,('Rot.Out'!O:O=ED.LookUps!J573)*('Rot.Out'!V:V="Yes")))),"")</f>
        <v>None</v>
      </c>
    </row>
    <row r="574" spans="1:177" x14ac:dyDescent="0.5">
      <c r="A574">
        <f>EnterData!E578</f>
        <v>0</v>
      </c>
      <c r="B574" t="str" cm="1">
        <f t="array" ref="B574">IF(OR(A574="",A574=0),"",IFERROR(_xlfn._xlws.FILTER(Int.Out!C$2:F$32,Int.Out!B$2:B$32=ED.LookUps!A574),""))</f>
        <v/>
      </c>
      <c r="G574" t="str" cm="1">
        <f t="array" ref="G574">IFERROR(_xlfn._xlws.FILTER(_xlfn.ANCHORARRAY(B574),_xlfn.ANCHORARRAY(B574)&lt;&gt;0),"")</f>
        <v/>
      </c>
      <c r="J574">
        <f>EnterData!F578</f>
        <v>0</v>
      </c>
      <c r="K574" t="str" cm="1">
        <f t="array" ref="K574">IFERROR(IF(G574&lt;&gt;"",_xlfn.ANCHORARRAY(G574),IF(OR(J574=0,J574=""),TRANSPOSE(_xlfn.ANCHORARRAY(Make.Trt!AK$2)),TRANSPOSE(_xlfn._xlws.FILTER('Rot.Out'!Q:Q,('Rot.Out'!O:O=ED.LookUps!J574)*('Rot.Out'!V:V&lt;&gt;"Yes"))))),"Error please report")</f>
        <v>Error No Treatment Names Specified</v>
      </c>
      <c r="FU574" t="str" cm="1">
        <f t="array" ref="FU574">IFERROR(IF(J574=0,TRANSPOSE(_xlfn.ANCHORARRAY(Intercrop!AS$1)),TRANSPOSE(_xlfn._xlws.FILTER('Rot.Out'!Q:Q,('Rot.Out'!O:O=ED.LookUps!J574)*('Rot.Out'!V:V="Yes")))),"")</f>
        <v>None</v>
      </c>
    </row>
    <row r="575" spans="1:177" x14ac:dyDescent="0.5">
      <c r="A575">
        <f>EnterData!E579</f>
        <v>0</v>
      </c>
      <c r="B575" t="str" cm="1">
        <f t="array" ref="B575">IF(OR(A575="",A575=0),"",IFERROR(_xlfn._xlws.FILTER(Int.Out!C$2:F$32,Int.Out!B$2:B$32=ED.LookUps!A575),""))</f>
        <v/>
      </c>
      <c r="G575" t="str" cm="1">
        <f t="array" ref="G575">IFERROR(_xlfn._xlws.FILTER(_xlfn.ANCHORARRAY(B575),_xlfn.ANCHORARRAY(B575)&lt;&gt;0),"")</f>
        <v/>
      </c>
      <c r="J575">
        <f>EnterData!F579</f>
        <v>0</v>
      </c>
      <c r="K575" t="str" cm="1">
        <f t="array" ref="K575">IFERROR(IF(G575&lt;&gt;"",_xlfn.ANCHORARRAY(G575),IF(OR(J575=0,J575=""),TRANSPOSE(_xlfn.ANCHORARRAY(Make.Trt!AK$2)),TRANSPOSE(_xlfn._xlws.FILTER('Rot.Out'!Q:Q,('Rot.Out'!O:O=ED.LookUps!J575)*('Rot.Out'!V:V&lt;&gt;"Yes"))))),"Error please report")</f>
        <v>Error No Treatment Names Specified</v>
      </c>
      <c r="FU575" t="str" cm="1">
        <f t="array" ref="FU575">IFERROR(IF(J575=0,TRANSPOSE(_xlfn.ANCHORARRAY(Intercrop!AS$1)),TRANSPOSE(_xlfn._xlws.FILTER('Rot.Out'!Q:Q,('Rot.Out'!O:O=ED.LookUps!J575)*('Rot.Out'!V:V="Yes")))),"")</f>
        <v>None</v>
      </c>
    </row>
    <row r="576" spans="1:177" x14ac:dyDescent="0.5">
      <c r="A576">
        <f>EnterData!E580</f>
        <v>0</v>
      </c>
      <c r="B576" t="str" cm="1">
        <f t="array" ref="B576">IF(OR(A576="",A576=0),"",IFERROR(_xlfn._xlws.FILTER(Int.Out!C$2:F$32,Int.Out!B$2:B$32=ED.LookUps!A576),""))</f>
        <v/>
      </c>
      <c r="G576" t="str" cm="1">
        <f t="array" ref="G576">IFERROR(_xlfn._xlws.FILTER(_xlfn.ANCHORARRAY(B576),_xlfn.ANCHORARRAY(B576)&lt;&gt;0),"")</f>
        <v/>
      </c>
      <c r="J576">
        <f>EnterData!F580</f>
        <v>0</v>
      </c>
      <c r="K576" t="str" cm="1">
        <f t="array" ref="K576">IFERROR(IF(G576&lt;&gt;"",_xlfn.ANCHORARRAY(G576),IF(OR(J576=0,J576=""),TRANSPOSE(_xlfn.ANCHORARRAY(Make.Trt!AK$2)),TRANSPOSE(_xlfn._xlws.FILTER('Rot.Out'!Q:Q,('Rot.Out'!O:O=ED.LookUps!J576)*('Rot.Out'!V:V&lt;&gt;"Yes"))))),"Error please report")</f>
        <v>Error No Treatment Names Specified</v>
      </c>
      <c r="FU576" t="str" cm="1">
        <f t="array" ref="FU576">IFERROR(IF(J576=0,TRANSPOSE(_xlfn.ANCHORARRAY(Intercrop!AS$1)),TRANSPOSE(_xlfn._xlws.FILTER('Rot.Out'!Q:Q,('Rot.Out'!O:O=ED.LookUps!J576)*('Rot.Out'!V:V="Yes")))),"")</f>
        <v>None</v>
      </c>
    </row>
    <row r="577" spans="1:177" x14ac:dyDescent="0.5">
      <c r="A577">
        <f>EnterData!E581</f>
        <v>0</v>
      </c>
      <c r="B577" t="str" cm="1">
        <f t="array" ref="B577">IF(OR(A577="",A577=0),"",IFERROR(_xlfn._xlws.FILTER(Int.Out!C$2:F$32,Int.Out!B$2:B$32=ED.LookUps!A577),""))</f>
        <v/>
      </c>
      <c r="G577" t="str" cm="1">
        <f t="array" ref="G577">IFERROR(_xlfn._xlws.FILTER(_xlfn.ANCHORARRAY(B577),_xlfn.ANCHORARRAY(B577)&lt;&gt;0),"")</f>
        <v/>
      </c>
      <c r="J577">
        <f>EnterData!F581</f>
        <v>0</v>
      </c>
      <c r="K577" t="str" cm="1">
        <f t="array" ref="K577">IFERROR(IF(G577&lt;&gt;"",_xlfn.ANCHORARRAY(G577),IF(OR(J577=0,J577=""),TRANSPOSE(_xlfn.ANCHORARRAY(Make.Trt!AK$2)),TRANSPOSE(_xlfn._xlws.FILTER('Rot.Out'!Q:Q,('Rot.Out'!O:O=ED.LookUps!J577)*('Rot.Out'!V:V&lt;&gt;"Yes"))))),"Error please report")</f>
        <v>Error No Treatment Names Specified</v>
      </c>
      <c r="FU577" t="str" cm="1">
        <f t="array" ref="FU577">IFERROR(IF(J577=0,TRANSPOSE(_xlfn.ANCHORARRAY(Intercrop!AS$1)),TRANSPOSE(_xlfn._xlws.FILTER('Rot.Out'!Q:Q,('Rot.Out'!O:O=ED.LookUps!J577)*('Rot.Out'!V:V="Yes")))),"")</f>
        <v>None</v>
      </c>
    </row>
    <row r="578" spans="1:177" x14ac:dyDescent="0.5">
      <c r="A578">
        <f>EnterData!E582</f>
        <v>0</v>
      </c>
      <c r="B578" t="str" cm="1">
        <f t="array" ref="B578">IF(OR(A578="",A578=0),"",IFERROR(_xlfn._xlws.FILTER(Int.Out!C$2:F$32,Int.Out!B$2:B$32=ED.LookUps!A578),""))</f>
        <v/>
      </c>
      <c r="G578" t="str" cm="1">
        <f t="array" ref="G578">IFERROR(_xlfn._xlws.FILTER(_xlfn.ANCHORARRAY(B578),_xlfn.ANCHORARRAY(B578)&lt;&gt;0),"")</f>
        <v/>
      </c>
      <c r="J578">
        <f>EnterData!F582</f>
        <v>0</v>
      </c>
      <c r="K578" t="str" cm="1">
        <f t="array" ref="K578">IFERROR(IF(G578&lt;&gt;"",_xlfn.ANCHORARRAY(G578),IF(OR(J578=0,J578=""),TRANSPOSE(_xlfn.ANCHORARRAY(Make.Trt!AK$2)),TRANSPOSE(_xlfn._xlws.FILTER('Rot.Out'!Q:Q,('Rot.Out'!O:O=ED.LookUps!J578)*('Rot.Out'!V:V&lt;&gt;"Yes"))))),"Error please report")</f>
        <v>Error No Treatment Names Specified</v>
      </c>
      <c r="FU578" t="str" cm="1">
        <f t="array" ref="FU578">IFERROR(IF(J578=0,TRANSPOSE(_xlfn.ANCHORARRAY(Intercrop!AS$1)),TRANSPOSE(_xlfn._xlws.FILTER('Rot.Out'!Q:Q,('Rot.Out'!O:O=ED.LookUps!J578)*('Rot.Out'!V:V="Yes")))),"")</f>
        <v>None</v>
      </c>
    </row>
    <row r="579" spans="1:177" x14ac:dyDescent="0.5">
      <c r="A579">
        <f>EnterData!E583</f>
        <v>0</v>
      </c>
      <c r="B579" t="str" cm="1">
        <f t="array" ref="B579">IF(OR(A579="",A579=0),"",IFERROR(_xlfn._xlws.FILTER(Int.Out!C$2:F$32,Int.Out!B$2:B$32=ED.LookUps!A579),""))</f>
        <v/>
      </c>
      <c r="G579" t="str" cm="1">
        <f t="array" ref="G579">IFERROR(_xlfn._xlws.FILTER(_xlfn.ANCHORARRAY(B579),_xlfn.ANCHORARRAY(B579)&lt;&gt;0),"")</f>
        <v/>
      </c>
      <c r="J579">
        <f>EnterData!F583</f>
        <v>0</v>
      </c>
      <c r="K579" t="str" cm="1">
        <f t="array" ref="K579">IFERROR(IF(G579&lt;&gt;"",_xlfn.ANCHORARRAY(G579),IF(OR(J579=0,J579=""),TRANSPOSE(_xlfn.ANCHORARRAY(Make.Trt!AK$2)),TRANSPOSE(_xlfn._xlws.FILTER('Rot.Out'!Q:Q,('Rot.Out'!O:O=ED.LookUps!J579)*('Rot.Out'!V:V&lt;&gt;"Yes"))))),"Error please report")</f>
        <v>Error No Treatment Names Specified</v>
      </c>
      <c r="FU579" t="str" cm="1">
        <f t="array" ref="FU579">IFERROR(IF(J579=0,TRANSPOSE(_xlfn.ANCHORARRAY(Intercrop!AS$1)),TRANSPOSE(_xlfn._xlws.FILTER('Rot.Out'!Q:Q,('Rot.Out'!O:O=ED.LookUps!J579)*('Rot.Out'!V:V="Yes")))),"")</f>
        <v>None</v>
      </c>
    </row>
    <row r="580" spans="1:177" x14ac:dyDescent="0.5">
      <c r="A580">
        <f>EnterData!E584</f>
        <v>0</v>
      </c>
      <c r="B580" t="str" cm="1">
        <f t="array" ref="B580">IF(OR(A580="",A580=0),"",IFERROR(_xlfn._xlws.FILTER(Int.Out!C$2:F$32,Int.Out!B$2:B$32=ED.LookUps!A580),""))</f>
        <v/>
      </c>
      <c r="G580" t="str" cm="1">
        <f t="array" ref="G580">IFERROR(_xlfn._xlws.FILTER(_xlfn.ANCHORARRAY(B580),_xlfn.ANCHORARRAY(B580)&lt;&gt;0),"")</f>
        <v/>
      </c>
      <c r="J580">
        <f>EnterData!F584</f>
        <v>0</v>
      </c>
      <c r="K580" t="str" cm="1">
        <f t="array" ref="K580">IFERROR(IF(G580&lt;&gt;"",_xlfn.ANCHORARRAY(G580),IF(OR(J580=0,J580=""),TRANSPOSE(_xlfn.ANCHORARRAY(Make.Trt!AK$2)),TRANSPOSE(_xlfn._xlws.FILTER('Rot.Out'!Q:Q,('Rot.Out'!O:O=ED.LookUps!J580)*('Rot.Out'!V:V&lt;&gt;"Yes"))))),"Error please report")</f>
        <v>Error No Treatment Names Specified</v>
      </c>
      <c r="FU580" t="str" cm="1">
        <f t="array" ref="FU580">IFERROR(IF(J580=0,TRANSPOSE(_xlfn.ANCHORARRAY(Intercrop!AS$1)),TRANSPOSE(_xlfn._xlws.FILTER('Rot.Out'!Q:Q,('Rot.Out'!O:O=ED.LookUps!J580)*('Rot.Out'!V:V="Yes")))),"")</f>
        <v>None</v>
      </c>
    </row>
    <row r="581" spans="1:177" x14ac:dyDescent="0.5">
      <c r="A581">
        <f>EnterData!E585</f>
        <v>0</v>
      </c>
      <c r="B581" t="str" cm="1">
        <f t="array" ref="B581">IF(OR(A581="",A581=0),"",IFERROR(_xlfn._xlws.FILTER(Int.Out!C$2:F$32,Int.Out!B$2:B$32=ED.LookUps!A581),""))</f>
        <v/>
      </c>
      <c r="G581" t="str" cm="1">
        <f t="array" ref="G581">IFERROR(_xlfn._xlws.FILTER(_xlfn.ANCHORARRAY(B581),_xlfn.ANCHORARRAY(B581)&lt;&gt;0),"")</f>
        <v/>
      </c>
      <c r="J581">
        <f>EnterData!F585</f>
        <v>0</v>
      </c>
      <c r="K581" t="str" cm="1">
        <f t="array" ref="K581">IFERROR(IF(G581&lt;&gt;"",_xlfn.ANCHORARRAY(G581),IF(OR(J581=0,J581=""),TRANSPOSE(_xlfn.ANCHORARRAY(Make.Trt!AK$2)),TRANSPOSE(_xlfn._xlws.FILTER('Rot.Out'!Q:Q,('Rot.Out'!O:O=ED.LookUps!J581)*('Rot.Out'!V:V&lt;&gt;"Yes"))))),"Error please report")</f>
        <v>Error No Treatment Names Specified</v>
      </c>
      <c r="FU581" t="str" cm="1">
        <f t="array" ref="FU581">IFERROR(IF(J581=0,TRANSPOSE(_xlfn.ANCHORARRAY(Intercrop!AS$1)),TRANSPOSE(_xlfn._xlws.FILTER('Rot.Out'!Q:Q,('Rot.Out'!O:O=ED.LookUps!J581)*('Rot.Out'!V:V="Yes")))),"")</f>
        <v>None</v>
      </c>
    </row>
    <row r="582" spans="1:177" x14ac:dyDescent="0.5">
      <c r="A582">
        <f>EnterData!E586</f>
        <v>0</v>
      </c>
      <c r="B582" t="str" cm="1">
        <f t="array" ref="B582">IF(OR(A582="",A582=0),"",IFERROR(_xlfn._xlws.FILTER(Int.Out!C$2:F$32,Int.Out!B$2:B$32=ED.LookUps!A582),""))</f>
        <v/>
      </c>
      <c r="G582" t="str" cm="1">
        <f t="array" ref="G582">IFERROR(_xlfn._xlws.FILTER(_xlfn.ANCHORARRAY(B582),_xlfn.ANCHORARRAY(B582)&lt;&gt;0),"")</f>
        <v/>
      </c>
      <c r="J582">
        <f>EnterData!F586</f>
        <v>0</v>
      </c>
      <c r="K582" t="str" cm="1">
        <f t="array" ref="K582">IFERROR(IF(G582&lt;&gt;"",_xlfn.ANCHORARRAY(G582),IF(OR(J582=0,J582=""),TRANSPOSE(_xlfn.ANCHORARRAY(Make.Trt!AK$2)),TRANSPOSE(_xlfn._xlws.FILTER('Rot.Out'!Q:Q,('Rot.Out'!O:O=ED.LookUps!J582)*('Rot.Out'!V:V&lt;&gt;"Yes"))))),"Error please report")</f>
        <v>Error No Treatment Names Specified</v>
      </c>
      <c r="FU582" t="str" cm="1">
        <f t="array" ref="FU582">IFERROR(IF(J582=0,TRANSPOSE(_xlfn.ANCHORARRAY(Intercrop!AS$1)),TRANSPOSE(_xlfn._xlws.FILTER('Rot.Out'!Q:Q,('Rot.Out'!O:O=ED.LookUps!J582)*('Rot.Out'!V:V="Yes")))),"")</f>
        <v>None</v>
      </c>
    </row>
    <row r="583" spans="1:177" x14ac:dyDescent="0.5">
      <c r="A583">
        <f>EnterData!E587</f>
        <v>0</v>
      </c>
      <c r="B583" t="str" cm="1">
        <f t="array" ref="B583">IF(OR(A583="",A583=0),"",IFERROR(_xlfn._xlws.FILTER(Int.Out!C$2:F$32,Int.Out!B$2:B$32=ED.LookUps!A583),""))</f>
        <v/>
      </c>
      <c r="G583" t="str" cm="1">
        <f t="array" ref="G583">IFERROR(_xlfn._xlws.FILTER(_xlfn.ANCHORARRAY(B583),_xlfn.ANCHORARRAY(B583)&lt;&gt;0),"")</f>
        <v/>
      </c>
      <c r="J583">
        <f>EnterData!F587</f>
        <v>0</v>
      </c>
      <c r="K583" t="str" cm="1">
        <f t="array" ref="K583">IFERROR(IF(G583&lt;&gt;"",_xlfn.ANCHORARRAY(G583),IF(OR(J583=0,J583=""),TRANSPOSE(_xlfn.ANCHORARRAY(Make.Trt!AK$2)),TRANSPOSE(_xlfn._xlws.FILTER('Rot.Out'!Q:Q,('Rot.Out'!O:O=ED.LookUps!J583)*('Rot.Out'!V:V&lt;&gt;"Yes"))))),"Error please report")</f>
        <v>Error No Treatment Names Specified</v>
      </c>
      <c r="FU583" t="str" cm="1">
        <f t="array" ref="FU583">IFERROR(IF(J583=0,TRANSPOSE(_xlfn.ANCHORARRAY(Intercrop!AS$1)),TRANSPOSE(_xlfn._xlws.FILTER('Rot.Out'!Q:Q,('Rot.Out'!O:O=ED.LookUps!J583)*('Rot.Out'!V:V="Yes")))),"")</f>
        <v>None</v>
      </c>
    </row>
    <row r="584" spans="1:177" x14ac:dyDescent="0.5">
      <c r="A584">
        <f>EnterData!E588</f>
        <v>0</v>
      </c>
      <c r="B584" t="str" cm="1">
        <f t="array" ref="B584">IF(OR(A584="",A584=0),"",IFERROR(_xlfn._xlws.FILTER(Int.Out!C$2:F$32,Int.Out!B$2:B$32=ED.LookUps!A584),""))</f>
        <v/>
      </c>
      <c r="G584" t="str" cm="1">
        <f t="array" ref="G584">IFERROR(_xlfn._xlws.FILTER(_xlfn.ANCHORARRAY(B584),_xlfn.ANCHORARRAY(B584)&lt;&gt;0),"")</f>
        <v/>
      </c>
      <c r="J584">
        <f>EnterData!F588</f>
        <v>0</v>
      </c>
      <c r="K584" t="str" cm="1">
        <f t="array" ref="K584">IFERROR(IF(G584&lt;&gt;"",_xlfn.ANCHORARRAY(G584),IF(OR(J584=0,J584=""),TRANSPOSE(_xlfn.ANCHORARRAY(Make.Trt!AK$2)),TRANSPOSE(_xlfn._xlws.FILTER('Rot.Out'!Q:Q,('Rot.Out'!O:O=ED.LookUps!J584)*('Rot.Out'!V:V&lt;&gt;"Yes"))))),"Error please report")</f>
        <v>Error No Treatment Names Specified</v>
      </c>
      <c r="FU584" t="str" cm="1">
        <f t="array" ref="FU584">IFERROR(IF(J584=0,TRANSPOSE(_xlfn.ANCHORARRAY(Intercrop!AS$1)),TRANSPOSE(_xlfn._xlws.FILTER('Rot.Out'!Q:Q,('Rot.Out'!O:O=ED.LookUps!J584)*('Rot.Out'!V:V="Yes")))),"")</f>
        <v>None</v>
      </c>
    </row>
    <row r="585" spans="1:177" x14ac:dyDescent="0.5">
      <c r="A585">
        <f>EnterData!E589</f>
        <v>0</v>
      </c>
      <c r="B585" t="str" cm="1">
        <f t="array" ref="B585">IF(OR(A585="",A585=0),"",IFERROR(_xlfn._xlws.FILTER(Int.Out!C$2:F$32,Int.Out!B$2:B$32=ED.LookUps!A585),""))</f>
        <v/>
      </c>
      <c r="G585" t="str" cm="1">
        <f t="array" ref="G585">IFERROR(_xlfn._xlws.FILTER(_xlfn.ANCHORARRAY(B585),_xlfn.ANCHORARRAY(B585)&lt;&gt;0),"")</f>
        <v/>
      </c>
      <c r="J585">
        <f>EnterData!F589</f>
        <v>0</v>
      </c>
      <c r="K585" t="str" cm="1">
        <f t="array" ref="K585">IFERROR(IF(G585&lt;&gt;"",_xlfn.ANCHORARRAY(G585),IF(OR(J585=0,J585=""),TRANSPOSE(_xlfn.ANCHORARRAY(Make.Trt!AK$2)),TRANSPOSE(_xlfn._xlws.FILTER('Rot.Out'!Q:Q,('Rot.Out'!O:O=ED.LookUps!J585)*('Rot.Out'!V:V&lt;&gt;"Yes"))))),"Error please report")</f>
        <v>Error No Treatment Names Specified</v>
      </c>
      <c r="FU585" t="str" cm="1">
        <f t="array" ref="FU585">IFERROR(IF(J585=0,TRANSPOSE(_xlfn.ANCHORARRAY(Intercrop!AS$1)),TRANSPOSE(_xlfn._xlws.FILTER('Rot.Out'!Q:Q,('Rot.Out'!O:O=ED.LookUps!J585)*('Rot.Out'!V:V="Yes")))),"")</f>
        <v>None</v>
      </c>
    </row>
    <row r="586" spans="1:177" x14ac:dyDescent="0.5">
      <c r="A586">
        <f>EnterData!E590</f>
        <v>0</v>
      </c>
      <c r="B586" t="str" cm="1">
        <f t="array" ref="B586">IF(OR(A586="",A586=0),"",IFERROR(_xlfn._xlws.FILTER(Int.Out!C$2:F$32,Int.Out!B$2:B$32=ED.LookUps!A586),""))</f>
        <v/>
      </c>
      <c r="G586" t="str" cm="1">
        <f t="array" ref="G586">IFERROR(_xlfn._xlws.FILTER(_xlfn.ANCHORARRAY(B586),_xlfn.ANCHORARRAY(B586)&lt;&gt;0),"")</f>
        <v/>
      </c>
      <c r="J586">
        <f>EnterData!F590</f>
        <v>0</v>
      </c>
      <c r="K586" t="str" cm="1">
        <f t="array" ref="K586">IFERROR(IF(G586&lt;&gt;"",_xlfn.ANCHORARRAY(G586),IF(OR(J586=0,J586=""),TRANSPOSE(_xlfn.ANCHORARRAY(Make.Trt!AK$2)),TRANSPOSE(_xlfn._xlws.FILTER('Rot.Out'!Q:Q,('Rot.Out'!O:O=ED.LookUps!J586)*('Rot.Out'!V:V&lt;&gt;"Yes"))))),"Error please report")</f>
        <v>Error No Treatment Names Specified</v>
      </c>
      <c r="FU586" t="str" cm="1">
        <f t="array" ref="FU586">IFERROR(IF(J586=0,TRANSPOSE(_xlfn.ANCHORARRAY(Intercrop!AS$1)),TRANSPOSE(_xlfn._xlws.FILTER('Rot.Out'!Q:Q,('Rot.Out'!O:O=ED.LookUps!J586)*('Rot.Out'!V:V="Yes")))),"")</f>
        <v>None</v>
      </c>
    </row>
    <row r="587" spans="1:177" x14ac:dyDescent="0.5">
      <c r="A587">
        <f>EnterData!E591</f>
        <v>0</v>
      </c>
      <c r="B587" t="str" cm="1">
        <f t="array" ref="B587">IF(OR(A587="",A587=0),"",IFERROR(_xlfn._xlws.FILTER(Int.Out!C$2:F$32,Int.Out!B$2:B$32=ED.LookUps!A587),""))</f>
        <v/>
      </c>
      <c r="G587" t="str" cm="1">
        <f t="array" ref="G587">IFERROR(_xlfn._xlws.FILTER(_xlfn.ANCHORARRAY(B587),_xlfn.ANCHORARRAY(B587)&lt;&gt;0),"")</f>
        <v/>
      </c>
      <c r="J587">
        <f>EnterData!F591</f>
        <v>0</v>
      </c>
      <c r="K587" t="str" cm="1">
        <f t="array" ref="K587">IFERROR(IF(G587&lt;&gt;"",_xlfn.ANCHORARRAY(G587),IF(OR(J587=0,J587=""),TRANSPOSE(_xlfn.ANCHORARRAY(Make.Trt!AK$2)),TRANSPOSE(_xlfn._xlws.FILTER('Rot.Out'!Q:Q,('Rot.Out'!O:O=ED.LookUps!J587)*('Rot.Out'!V:V&lt;&gt;"Yes"))))),"Error please report")</f>
        <v>Error No Treatment Names Specified</v>
      </c>
      <c r="FU587" t="str" cm="1">
        <f t="array" ref="FU587">IFERROR(IF(J587=0,TRANSPOSE(_xlfn.ANCHORARRAY(Intercrop!AS$1)),TRANSPOSE(_xlfn._xlws.FILTER('Rot.Out'!Q:Q,('Rot.Out'!O:O=ED.LookUps!J587)*('Rot.Out'!V:V="Yes")))),"")</f>
        <v>None</v>
      </c>
    </row>
    <row r="588" spans="1:177" x14ac:dyDescent="0.5">
      <c r="A588">
        <f>EnterData!E592</f>
        <v>0</v>
      </c>
      <c r="B588" t="str" cm="1">
        <f t="array" ref="B588">IF(OR(A588="",A588=0),"",IFERROR(_xlfn._xlws.FILTER(Int.Out!C$2:F$32,Int.Out!B$2:B$32=ED.LookUps!A588),""))</f>
        <v/>
      </c>
      <c r="G588" t="str" cm="1">
        <f t="array" ref="G588">IFERROR(_xlfn._xlws.FILTER(_xlfn.ANCHORARRAY(B588),_xlfn.ANCHORARRAY(B588)&lt;&gt;0),"")</f>
        <v/>
      </c>
      <c r="J588">
        <f>EnterData!F592</f>
        <v>0</v>
      </c>
      <c r="K588" t="str" cm="1">
        <f t="array" ref="K588">IFERROR(IF(G588&lt;&gt;"",_xlfn.ANCHORARRAY(G588),IF(OR(J588=0,J588=""),TRANSPOSE(_xlfn.ANCHORARRAY(Make.Trt!AK$2)),TRANSPOSE(_xlfn._xlws.FILTER('Rot.Out'!Q:Q,('Rot.Out'!O:O=ED.LookUps!J588)*('Rot.Out'!V:V&lt;&gt;"Yes"))))),"Error please report")</f>
        <v>Error No Treatment Names Specified</v>
      </c>
      <c r="FU588" t="str" cm="1">
        <f t="array" ref="FU588">IFERROR(IF(J588=0,TRANSPOSE(_xlfn.ANCHORARRAY(Intercrop!AS$1)),TRANSPOSE(_xlfn._xlws.FILTER('Rot.Out'!Q:Q,('Rot.Out'!O:O=ED.LookUps!J588)*('Rot.Out'!V:V="Yes")))),"")</f>
        <v>None</v>
      </c>
    </row>
    <row r="589" spans="1:177" x14ac:dyDescent="0.5">
      <c r="A589">
        <f>EnterData!E593</f>
        <v>0</v>
      </c>
      <c r="B589" t="str" cm="1">
        <f t="array" ref="B589">IF(OR(A589="",A589=0),"",IFERROR(_xlfn._xlws.FILTER(Int.Out!C$2:F$32,Int.Out!B$2:B$32=ED.LookUps!A589),""))</f>
        <v/>
      </c>
      <c r="G589" t="str" cm="1">
        <f t="array" ref="G589">IFERROR(_xlfn._xlws.FILTER(_xlfn.ANCHORARRAY(B589),_xlfn.ANCHORARRAY(B589)&lt;&gt;0),"")</f>
        <v/>
      </c>
      <c r="J589">
        <f>EnterData!F593</f>
        <v>0</v>
      </c>
      <c r="K589" t="str" cm="1">
        <f t="array" ref="K589">IFERROR(IF(G589&lt;&gt;"",_xlfn.ANCHORARRAY(G589),IF(OR(J589=0,J589=""),TRANSPOSE(_xlfn.ANCHORARRAY(Make.Trt!AK$2)),TRANSPOSE(_xlfn._xlws.FILTER('Rot.Out'!Q:Q,('Rot.Out'!O:O=ED.LookUps!J589)*('Rot.Out'!V:V&lt;&gt;"Yes"))))),"Error please report")</f>
        <v>Error No Treatment Names Specified</v>
      </c>
      <c r="FU589" t="str" cm="1">
        <f t="array" ref="FU589">IFERROR(IF(J589=0,TRANSPOSE(_xlfn.ANCHORARRAY(Intercrop!AS$1)),TRANSPOSE(_xlfn._xlws.FILTER('Rot.Out'!Q:Q,('Rot.Out'!O:O=ED.LookUps!J589)*('Rot.Out'!V:V="Yes")))),"")</f>
        <v>None</v>
      </c>
    </row>
    <row r="590" spans="1:177" x14ac:dyDescent="0.5">
      <c r="A590">
        <f>EnterData!E594</f>
        <v>0</v>
      </c>
      <c r="B590" t="str" cm="1">
        <f t="array" ref="B590">IF(OR(A590="",A590=0),"",IFERROR(_xlfn._xlws.FILTER(Int.Out!C$2:F$32,Int.Out!B$2:B$32=ED.LookUps!A590),""))</f>
        <v/>
      </c>
      <c r="G590" t="str" cm="1">
        <f t="array" ref="G590">IFERROR(_xlfn._xlws.FILTER(_xlfn.ANCHORARRAY(B590),_xlfn.ANCHORARRAY(B590)&lt;&gt;0),"")</f>
        <v/>
      </c>
      <c r="J590">
        <f>EnterData!F594</f>
        <v>0</v>
      </c>
      <c r="K590" t="str" cm="1">
        <f t="array" ref="K590">IFERROR(IF(G590&lt;&gt;"",_xlfn.ANCHORARRAY(G590),IF(OR(J590=0,J590=""),TRANSPOSE(_xlfn.ANCHORARRAY(Make.Trt!AK$2)),TRANSPOSE(_xlfn._xlws.FILTER('Rot.Out'!Q:Q,('Rot.Out'!O:O=ED.LookUps!J590)*('Rot.Out'!V:V&lt;&gt;"Yes"))))),"Error please report")</f>
        <v>Error No Treatment Names Specified</v>
      </c>
      <c r="FU590" t="str" cm="1">
        <f t="array" ref="FU590">IFERROR(IF(J590=0,TRANSPOSE(_xlfn.ANCHORARRAY(Intercrop!AS$1)),TRANSPOSE(_xlfn._xlws.FILTER('Rot.Out'!Q:Q,('Rot.Out'!O:O=ED.LookUps!J590)*('Rot.Out'!V:V="Yes")))),"")</f>
        <v>None</v>
      </c>
    </row>
    <row r="591" spans="1:177" x14ac:dyDescent="0.5">
      <c r="A591">
        <f>EnterData!E595</f>
        <v>0</v>
      </c>
      <c r="B591" t="str" cm="1">
        <f t="array" ref="B591">IF(OR(A591="",A591=0),"",IFERROR(_xlfn._xlws.FILTER(Int.Out!C$2:F$32,Int.Out!B$2:B$32=ED.LookUps!A591),""))</f>
        <v/>
      </c>
      <c r="G591" t="str" cm="1">
        <f t="array" ref="G591">IFERROR(_xlfn._xlws.FILTER(_xlfn.ANCHORARRAY(B591),_xlfn.ANCHORARRAY(B591)&lt;&gt;0),"")</f>
        <v/>
      </c>
      <c r="J591">
        <f>EnterData!F595</f>
        <v>0</v>
      </c>
      <c r="K591" t="str" cm="1">
        <f t="array" ref="K591">IFERROR(IF(G591&lt;&gt;"",_xlfn.ANCHORARRAY(G591),IF(OR(J591=0,J591=""),TRANSPOSE(_xlfn.ANCHORARRAY(Make.Trt!AK$2)),TRANSPOSE(_xlfn._xlws.FILTER('Rot.Out'!Q:Q,('Rot.Out'!O:O=ED.LookUps!J591)*('Rot.Out'!V:V&lt;&gt;"Yes"))))),"Error please report")</f>
        <v>Error No Treatment Names Specified</v>
      </c>
      <c r="FU591" t="str" cm="1">
        <f t="array" ref="FU591">IFERROR(IF(J591=0,TRANSPOSE(_xlfn.ANCHORARRAY(Intercrop!AS$1)),TRANSPOSE(_xlfn._xlws.FILTER('Rot.Out'!Q:Q,('Rot.Out'!O:O=ED.LookUps!J591)*('Rot.Out'!V:V="Yes")))),"")</f>
        <v>None</v>
      </c>
    </row>
    <row r="592" spans="1:177" x14ac:dyDescent="0.5">
      <c r="A592">
        <f>EnterData!E596</f>
        <v>0</v>
      </c>
      <c r="B592" t="str" cm="1">
        <f t="array" ref="B592">IF(OR(A592="",A592=0),"",IFERROR(_xlfn._xlws.FILTER(Int.Out!C$2:F$32,Int.Out!B$2:B$32=ED.LookUps!A592),""))</f>
        <v/>
      </c>
      <c r="G592" t="str" cm="1">
        <f t="array" ref="G592">IFERROR(_xlfn._xlws.FILTER(_xlfn.ANCHORARRAY(B592),_xlfn.ANCHORARRAY(B592)&lt;&gt;0),"")</f>
        <v/>
      </c>
      <c r="J592">
        <f>EnterData!F596</f>
        <v>0</v>
      </c>
      <c r="K592" t="str" cm="1">
        <f t="array" ref="K592">IFERROR(IF(G592&lt;&gt;"",_xlfn.ANCHORARRAY(G592),IF(OR(J592=0,J592=""),TRANSPOSE(_xlfn.ANCHORARRAY(Make.Trt!AK$2)),TRANSPOSE(_xlfn._xlws.FILTER('Rot.Out'!Q:Q,('Rot.Out'!O:O=ED.LookUps!J592)*('Rot.Out'!V:V&lt;&gt;"Yes"))))),"Error please report")</f>
        <v>Error No Treatment Names Specified</v>
      </c>
      <c r="FU592" t="str" cm="1">
        <f t="array" ref="FU592">IFERROR(IF(J592=0,TRANSPOSE(_xlfn.ANCHORARRAY(Intercrop!AS$1)),TRANSPOSE(_xlfn._xlws.FILTER('Rot.Out'!Q:Q,('Rot.Out'!O:O=ED.LookUps!J592)*('Rot.Out'!V:V="Yes")))),"")</f>
        <v>None</v>
      </c>
    </row>
    <row r="593" spans="1:177" x14ac:dyDescent="0.5">
      <c r="A593">
        <f>EnterData!E597</f>
        <v>0</v>
      </c>
      <c r="B593" t="str" cm="1">
        <f t="array" ref="B593">IF(OR(A593="",A593=0),"",IFERROR(_xlfn._xlws.FILTER(Int.Out!C$2:F$32,Int.Out!B$2:B$32=ED.LookUps!A593),""))</f>
        <v/>
      </c>
      <c r="G593" t="str" cm="1">
        <f t="array" ref="G593">IFERROR(_xlfn._xlws.FILTER(_xlfn.ANCHORARRAY(B593),_xlfn.ANCHORARRAY(B593)&lt;&gt;0),"")</f>
        <v/>
      </c>
      <c r="J593">
        <f>EnterData!F597</f>
        <v>0</v>
      </c>
      <c r="K593" t="str" cm="1">
        <f t="array" ref="K593">IFERROR(IF(G593&lt;&gt;"",_xlfn.ANCHORARRAY(G593),IF(OR(J593=0,J593=""),TRANSPOSE(_xlfn.ANCHORARRAY(Make.Trt!AK$2)),TRANSPOSE(_xlfn._xlws.FILTER('Rot.Out'!Q:Q,('Rot.Out'!O:O=ED.LookUps!J593)*('Rot.Out'!V:V&lt;&gt;"Yes"))))),"Error please report")</f>
        <v>Error No Treatment Names Specified</v>
      </c>
      <c r="FU593" t="str" cm="1">
        <f t="array" ref="FU593">IFERROR(IF(J593=0,TRANSPOSE(_xlfn.ANCHORARRAY(Intercrop!AS$1)),TRANSPOSE(_xlfn._xlws.FILTER('Rot.Out'!Q:Q,('Rot.Out'!O:O=ED.LookUps!J593)*('Rot.Out'!V:V="Yes")))),"")</f>
        <v>None</v>
      </c>
    </row>
    <row r="594" spans="1:177" x14ac:dyDescent="0.5">
      <c r="A594">
        <f>EnterData!E598</f>
        <v>0</v>
      </c>
      <c r="B594" t="str" cm="1">
        <f t="array" ref="B594">IF(OR(A594="",A594=0),"",IFERROR(_xlfn._xlws.FILTER(Int.Out!C$2:F$32,Int.Out!B$2:B$32=ED.LookUps!A594),""))</f>
        <v/>
      </c>
      <c r="G594" t="str" cm="1">
        <f t="array" ref="G594">IFERROR(_xlfn._xlws.FILTER(_xlfn.ANCHORARRAY(B594),_xlfn.ANCHORARRAY(B594)&lt;&gt;0),"")</f>
        <v/>
      </c>
      <c r="J594">
        <f>EnterData!F598</f>
        <v>0</v>
      </c>
      <c r="K594" t="str" cm="1">
        <f t="array" ref="K594">IFERROR(IF(G594&lt;&gt;"",_xlfn.ANCHORARRAY(G594),IF(OR(J594=0,J594=""),TRANSPOSE(_xlfn.ANCHORARRAY(Make.Trt!AK$2)),TRANSPOSE(_xlfn._xlws.FILTER('Rot.Out'!Q:Q,('Rot.Out'!O:O=ED.LookUps!J594)*('Rot.Out'!V:V&lt;&gt;"Yes"))))),"Error please report")</f>
        <v>Error No Treatment Names Specified</v>
      </c>
      <c r="FU594" t="str" cm="1">
        <f t="array" ref="FU594">IFERROR(IF(J594=0,TRANSPOSE(_xlfn.ANCHORARRAY(Intercrop!AS$1)),TRANSPOSE(_xlfn._xlws.FILTER('Rot.Out'!Q:Q,('Rot.Out'!O:O=ED.LookUps!J594)*('Rot.Out'!V:V="Yes")))),"")</f>
        <v>None</v>
      </c>
    </row>
    <row r="595" spans="1:177" x14ac:dyDescent="0.5">
      <c r="A595">
        <f>EnterData!E599</f>
        <v>0</v>
      </c>
      <c r="B595" t="str" cm="1">
        <f t="array" ref="B595">IF(OR(A595="",A595=0),"",IFERROR(_xlfn._xlws.FILTER(Int.Out!C$2:F$32,Int.Out!B$2:B$32=ED.LookUps!A595),""))</f>
        <v/>
      </c>
      <c r="G595" t="str" cm="1">
        <f t="array" ref="G595">IFERROR(_xlfn._xlws.FILTER(_xlfn.ANCHORARRAY(B595),_xlfn.ANCHORARRAY(B595)&lt;&gt;0),"")</f>
        <v/>
      </c>
      <c r="J595">
        <f>EnterData!F599</f>
        <v>0</v>
      </c>
      <c r="K595" t="str" cm="1">
        <f t="array" ref="K595">IFERROR(IF(G595&lt;&gt;"",_xlfn.ANCHORARRAY(G595),IF(OR(J595=0,J595=""),TRANSPOSE(_xlfn.ANCHORARRAY(Make.Trt!AK$2)),TRANSPOSE(_xlfn._xlws.FILTER('Rot.Out'!Q:Q,('Rot.Out'!O:O=ED.LookUps!J595)*('Rot.Out'!V:V&lt;&gt;"Yes"))))),"Error please report")</f>
        <v>Error No Treatment Names Specified</v>
      </c>
      <c r="FU595" t="str" cm="1">
        <f t="array" ref="FU595">IFERROR(IF(J595=0,TRANSPOSE(_xlfn.ANCHORARRAY(Intercrop!AS$1)),TRANSPOSE(_xlfn._xlws.FILTER('Rot.Out'!Q:Q,('Rot.Out'!O:O=ED.LookUps!J595)*('Rot.Out'!V:V="Yes")))),"")</f>
        <v>None</v>
      </c>
    </row>
    <row r="596" spans="1:177" x14ac:dyDescent="0.5">
      <c r="A596">
        <f>EnterData!E600</f>
        <v>0</v>
      </c>
      <c r="B596" t="str" cm="1">
        <f t="array" ref="B596">IF(OR(A596="",A596=0),"",IFERROR(_xlfn._xlws.FILTER(Int.Out!C$2:F$32,Int.Out!B$2:B$32=ED.LookUps!A596),""))</f>
        <v/>
      </c>
      <c r="G596" t="str" cm="1">
        <f t="array" ref="G596">IFERROR(_xlfn._xlws.FILTER(_xlfn.ANCHORARRAY(B596),_xlfn.ANCHORARRAY(B596)&lt;&gt;0),"")</f>
        <v/>
      </c>
      <c r="J596">
        <f>EnterData!F600</f>
        <v>0</v>
      </c>
      <c r="K596" t="str" cm="1">
        <f t="array" ref="K596">IFERROR(IF(G596&lt;&gt;"",_xlfn.ANCHORARRAY(G596),IF(OR(J596=0,J596=""),TRANSPOSE(_xlfn.ANCHORARRAY(Make.Trt!AK$2)),TRANSPOSE(_xlfn._xlws.FILTER('Rot.Out'!Q:Q,('Rot.Out'!O:O=ED.LookUps!J596)*('Rot.Out'!V:V&lt;&gt;"Yes"))))),"Error please report")</f>
        <v>Error No Treatment Names Specified</v>
      </c>
      <c r="FU596" t="str" cm="1">
        <f t="array" ref="FU596">IFERROR(IF(J596=0,TRANSPOSE(_xlfn.ANCHORARRAY(Intercrop!AS$1)),TRANSPOSE(_xlfn._xlws.FILTER('Rot.Out'!Q:Q,('Rot.Out'!O:O=ED.LookUps!J596)*('Rot.Out'!V:V="Yes")))),"")</f>
        <v>None</v>
      </c>
    </row>
    <row r="597" spans="1:177" x14ac:dyDescent="0.5">
      <c r="A597">
        <f>EnterData!E601</f>
        <v>0</v>
      </c>
      <c r="B597" t="str" cm="1">
        <f t="array" ref="B597">IF(OR(A597="",A597=0),"",IFERROR(_xlfn._xlws.FILTER(Int.Out!C$2:F$32,Int.Out!B$2:B$32=ED.LookUps!A597),""))</f>
        <v/>
      </c>
      <c r="G597" t="str" cm="1">
        <f t="array" ref="G597">IFERROR(_xlfn._xlws.FILTER(_xlfn.ANCHORARRAY(B597),_xlfn.ANCHORARRAY(B597)&lt;&gt;0),"")</f>
        <v/>
      </c>
      <c r="J597">
        <f>EnterData!F601</f>
        <v>0</v>
      </c>
      <c r="K597" t="str" cm="1">
        <f t="array" ref="K597">IFERROR(IF(G597&lt;&gt;"",_xlfn.ANCHORARRAY(G597),IF(OR(J597=0,J597=""),TRANSPOSE(_xlfn.ANCHORARRAY(Make.Trt!AK$2)),TRANSPOSE(_xlfn._xlws.FILTER('Rot.Out'!Q:Q,('Rot.Out'!O:O=ED.LookUps!J597)*('Rot.Out'!V:V&lt;&gt;"Yes"))))),"Error please report")</f>
        <v>Error No Treatment Names Specified</v>
      </c>
      <c r="FU597" t="str" cm="1">
        <f t="array" ref="FU597">IFERROR(IF(J597=0,TRANSPOSE(_xlfn.ANCHORARRAY(Intercrop!AS$1)),TRANSPOSE(_xlfn._xlws.FILTER('Rot.Out'!Q:Q,('Rot.Out'!O:O=ED.LookUps!J597)*('Rot.Out'!V:V="Yes")))),"")</f>
        <v>None</v>
      </c>
    </row>
    <row r="598" spans="1:177" x14ac:dyDescent="0.5">
      <c r="A598">
        <f>EnterData!E602</f>
        <v>0</v>
      </c>
      <c r="B598" t="str" cm="1">
        <f t="array" ref="B598">IF(OR(A598="",A598=0),"",IFERROR(_xlfn._xlws.FILTER(Int.Out!C$2:F$32,Int.Out!B$2:B$32=ED.LookUps!A598),""))</f>
        <v/>
      </c>
      <c r="G598" t="str" cm="1">
        <f t="array" ref="G598">IFERROR(_xlfn._xlws.FILTER(_xlfn.ANCHORARRAY(B598),_xlfn.ANCHORARRAY(B598)&lt;&gt;0),"")</f>
        <v/>
      </c>
      <c r="J598">
        <f>EnterData!F602</f>
        <v>0</v>
      </c>
      <c r="K598" t="str" cm="1">
        <f t="array" ref="K598">IFERROR(IF(G598&lt;&gt;"",_xlfn.ANCHORARRAY(G598),IF(OR(J598=0,J598=""),TRANSPOSE(_xlfn.ANCHORARRAY(Make.Trt!AK$2)),TRANSPOSE(_xlfn._xlws.FILTER('Rot.Out'!Q:Q,('Rot.Out'!O:O=ED.LookUps!J598)*('Rot.Out'!V:V&lt;&gt;"Yes"))))),"Error please report")</f>
        <v>Error No Treatment Names Specified</v>
      </c>
      <c r="FU598" t="str" cm="1">
        <f t="array" ref="FU598">IFERROR(IF(J598=0,TRANSPOSE(_xlfn.ANCHORARRAY(Intercrop!AS$1)),TRANSPOSE(_xlfn._xlws.FILTER('Rot.Out'!Q:Q,('Rot.Out'!O:O=ED.LookUps!J598)*('Rot.Out'!V:V="Yes")))),"")</f>
        <v>None</v>
      </c>
    </row>
    <row r="599" spans="1:177" x14ac:dyDescent="0.5">
      <c r="A599">
        <f>EnterData!E603</f>
        <v>0</v>
      </c>
      <c r="B599" t="str" cm="1">
        <f t="array" ref="B599">IF(OR(A599="",A599=0),"",IFERROR(_xlfn._xlws.FILTER(Int.Out!C$2:F$32,Int.Out!B$2:B$32=ED.LookUps!A599),""))</f>
        <v/>
      </c>
      <c r="G599" t="str" cm="1">
        <f t="array" ref="G599">IFERROR(_xlfn._xlws.FILTER(_xlfn.ANCHORARRAY(B599),_xlfn.ANCHORARRAY(B599)&lt;&gt;0),"")</f>
        <v/>
      </c>
      <c r="J599">
        <f>EnterData!F603</f>
        <v>0</v>
      </c>
      <c r="K599" t="str" cm="1">
        <f t="array" ref="K599">IFERROR(IF(G599&lt;&gt;"",_xlfn.ANCHORARRAY(G599),IF(OR(J599=0,J599=""),TRANSPOSE(_xlfn.ANCHORARRAY(Make.Trt!AK$2)),TRANSPOSE(_xlfn._xlws.FILTER('Rot.Out'!Q:Q,('Rot.Out'!O:O=ED.LookUps!J599)*('Rot.Out'!V:V&lt;&gt;"Yes"))))),"Error please report")</f>
        <v>Error No Treatment Names Specified</v>
      </c>
      <c r="FU599" t="str" cm="1">
        <f t="array" ref="FU599">IFERROR(IF(J599=0,TRANSPOSE(_xlfn.ANCHORARRAY(Intercrop!AS$1)),TRANSPOSE(_xlfn._xlws.FILTER('Rot.Out'!Q:Q,('Rot.Out'!O:O=ED.LookUps!J599)*('Rot.Out'!V:V="Yes")))),"")</f>
        <v>None</v>
      </c>
    </row>
    <row r="600" spans="1:177" x14ac:dyDescent="0.5">
      <c r="A600">
        <f>EnterData!E604</f>
        <v>0</v>
      </c>
      <c r="B600" t="str" cm="1">
        <f t="array" ref="B600">IF(OR(A600="",A600=0),"",IFERROR(_xlfn._xlws.FILTER(Int.Out!C$2:F$32,Int.Out!B$2:B$32=ED.LookUps!A600),""))</f>
        <v/>
      </c>
      <c r="G600" t="str" cm="1">
        <f t="array" ref="G600">IFERROR(_xlfn._xlws.FILTER(_xlfn.ANCHORARRAY(B600),_xlfn.ANCHORARRAY(B600)&lt;&gt;0),"")</f>
        <v/>
      </c>
      <c r="J600">
        <f>EnterData!F604</f>
        <v>0</v>
      </c>
      <c r="K600" t="str" cm="1">
        <f t="array" ref="K600">IFERROR(IF(G600&lt;&gt;"",_xlfn.ANCHORARRAY(G600),IF(OR(J600=0,J600=""),TRANSPOSE(_xlfn.ANCHORARRAY(Make.Trt!AK$2)),TRANSPOSE(_xlfn._xlws.FILTER('Rot.Out'!Q:Q,('Rot.Out'!O:O=ED.LookUps!J600)*('Rot.Out'!V:V&lt;&gt;"Yes"))))),"Error please report")</f>
        <v>Error No Treatment Names Specified</v>
      </c>
      <c r="FU600" t="str" cm="1">
        <f t="array" ref="FU600">IFERROR(IF(J600=0,TRANSPOSE(_xlfn.ANCHORARRAY(Intercrop!AS$1)),TRANSPOSE(_xlfn._xlws.FILTER('Rot.Out'!Q:Q,('Rot.Out'!O:O=ED.LookUps!J600)*('Rot.Out'!V:V="Yes")))),"")</f>
        <v>None</v>
      </c>
    </row>
    <row r="601" spans="1:177" x14ac:dyDescent="0.5">
      <c r="A601">
        <f>EnterData!E605</f>
        <v>0</v>
      </c>
      <c r="B601" t="str" cm="1">
        <f t="array" ref="B601">IF(OR(A601="",A601=0),"",IFERROR(_xlfn._xlws.FILTER(Int.Out!C$2:F$32,Int.Out!B$2:B$32=ED.LookUps!A601),""))</f>
        <v/>
      </c>
      <c r="G601" t="str" cm="1">
        <f t="array" ref="G601">IFERROR(_xlfn._xlws.FILTER(_xlfn.ANCHORARRAY(B601),_xlfn.ANCHORARRAY(B601)&lt;&gt;0),"")</f>
        <v/>
      </c>
      <c r="J601">
        <f>EnterData!F605</f>
        <v>0</v>
      </c>
      <c r="K601" t="str" cm="1">
        <f t="array" ref="K601">IFERROR(IF(G601&lt;&gt;"",_xlfn.ANCHORARRAY(G601),IF(OR(J601=0,J601=""),TRANSPOSE(_xlfn.ANCHORARRAY(Make.Trt!AK$2)),TRANSPOSE(_xlfn._xlws.FILTER('Rot.Out'!Q:Q,('Rot.Out'!O:O=ED.LookUps!J601)*('Rot.Out'!V:V&lt;&gt;"Yes"))))),"Error please report")</f>
        <v>Error No Treatment Names Specified</v>
      </c>
      <c r="FU601" t="str" cm="1">
        <f t="array" ref="FU601">IFERROR(IF(J601=0,TRANSPOSE(_xlfn.ANCHORARRAY(Intercrop!AS$1)),TRANSPOSE(_xlfn._xlws.FILTER('Rot.Out'!Q:Q,('Rot.Out'!O:O=ED.LookUps!J601)*('Rot.Out'!V:V="Yes")))),"")</f>
        <v>None</v>
      </c>
    </row>
    <row r="602" spans="1:177" x14ac:dyDescent="0.5">
      <c r="A602">
        <f>EnterData!E606</f>
        <v>0</v>
      </c>
      <c r="B602" t="str" cm="1">
        <f t="array" ref="B602">IF(OR(A602="",A602=0),"",IFERROR(_xlfn._xlws.FILTER(Int.Out!C$2:F$32,Int.Out!B$2:B$32=ED.LookUps!A602),""))</f>
        <v/>
      </c>
      <c r="G602" t="str" cm="1">
        <f t="array" ref="G602">IFERROR(_xlfn._xlws.FILTER(_xlfn.ANCHORARRAY(B602),_xlfn.ANCHORARRAY(B602)&lt;&gt;0),"")</f>
        <v/>
      </c>
      <c r="J602">
        <f>EnterData!F606</f>
        <v>0</v>
      </c>
      <c r="K602" t="str" cm="1">
        <f t="array" ref="K602">IFERROR(IF(G602&lt;&gt;"",_xlfn.ANCHORARRAY(G602),IF(OR(J602=0,J602=""),TRANSPOSE(_xlfn.ANCHORARRAY(Make.Trt!AK$2)),TRANSPOSE(_xlfn._xlws.FILTER('Rot.Out'!Q:Q,('Rot.Out'!O:O=ED.LookUps!J602)*('Rot.Out'!V:V&lt;&gt;"Yes"))))),"Error please report")</f>
        <v>Error No Treatment Names Specified</v>
      </c>
      <c r="FU602" t="str" cm="1">
        <f t="array" ref="FU602">IFERROR(IF(J602=0,TRANSPOSE(_xlfn.ANCHORARRAY(Intercrop!AS$1)),TRANSPOSE(_xlfn._xlws.FILTER('Rot.Out'!Q:Q,('Rot.Out'!O:O=ED.LookUps!J602)*('Rot.Out'!V:V="Yes")))),"")</f>
        <v>None</v>
      </c>
    </row>
    <row r="603" spans="1:177" x14ac:dyDescent="0.5">
      <c r="A603">
        <f>EnterData!E607</f>
        <v>0</v>
      </c>
      <c r="B603" t="str" cm="1">
        <f t="array" ref="B603">IF(OR(A603="",A603=0),"",IFERROR(_xlfn._xlws.FILTER(Int.Out!C$2:F$32,Int.Out!B$2:B$32=ED.LookUps!A603),""))</f>
        <v/>
      </c>
      <c r="G603" t="str" cm="1">
        <f t="array" ref="G603">IFERROR(_xlfn._xlws.FILTER(_xlfn.ANCHORARRAY(B603),_xlfn.ANCHORARRAY(B603)&lt;&gt;0),"")</f>
        <v/>
      </c>
      <c r="J603">
        <f>EnterData!F607</f>
        <v>0</v>
      </c>
      <c r="K603" t="str" cm="1">
        <f t="array" ref="K603">IFERROR(IF(G603&lt;&gt;"",_xlfn.ANCHORARRAY(G603),IF(OR(J603=0,J603=""),TRANSPOSE(_xlfn.ANCHORARRAY(Make.Trt!AK$2)),TRANSPOSE(_xlfn._xlws.FILTER('Rot.Out'!Q:Q,('Rot.Out'!O:O=ED.LookUps!J603)*('Rot.Out'!V:V&lt;&gt;"Yes"))))),"Error please report")</f>
        <v>Error No Treatment Names Specified</v>
      </c>
      <c r="FU603" t="str" cm="1">
        <f t="array" ref="FU603">IFERROR(IF(J603=0,TRANSPOSE(_xlfn.ANCHORARRAY(Intercrop!AS$1)),TRANSPOSE(_xlfn._xlws.FILTER('Rot.Out'!Q:Q,('Rot.Out'!O:O=ED.LookUps!J603)*('Rot.Out'!V:V="Yes")))),"")</f>
        <v>None</v>
      </c>
    </row>
    <row r="604" spans="1:177" x14ac:dyDescent="0.5">
      <c r="A604">
        <f>EnterData!E608</f>
        <v>0</v>
      </c>
      <c r="B604" t="str" cm="1">
        <f t="array" ref="B604">IF(OR(A604="",A604=0),"",IFERROR(_xlfn._xlws.FILTER(Int.Out!C$2:F$32,Int.Out!B$2:B$32=ED.LookUps!A604),""))</f>
        <v/>
      </c>
      <c r="G604" t="str" cm="1">
        <f t="array" ref="G604">IFERROR(_xlfn._xlws.FILTER(_xlfn.ANCHORARRAY(B604),_xlfn.ANCHORARRAY(B604)&lt;&gt;0),"")</f>
        <v/>
      </c>
      <c r="J604">
        <f>EnterData!F608</f>
        <v>0</v>
      </c>
      <c r="K604" t="str" cm="1">
        <f t="array" ref="K604">IFERROR(IF(G604&lt;&gt;"",_xlfn.ANCHORARRAY(G604),IF(OR(J604=0,J604=""),TRANSPOSE(_xlfn.ANCHORARRAY(Make.Trt!AK$2)),TRANSPOSE(_xlfn._xlws.FILTER('Rot.Out'!Q:Q,('Rot.Out'!O:O=ED.LookUps!J604)*('Rot.Out'!V:V&lt;&gt;"Yes"))))),"Error please report")</f>
        <v>Error No Treatment Names Specified</v>
      </c>
      <c r="FU604" t="str" cm="1">
        <f t="array" ref="FU604">IFERROR(IF(J604=0,TRANSPOSE(_xlfn.ANCHORARRAY(Intercrop!AS$1)),TRANSPOSE(_xlfn._xlws.FILTER('Rot.Out'!Q:Q,('Rot.Out'!O:O=ED.LookUps!J604)*('Rot.Out'!V:V="Yes")))),"")</f>
        <v>None</v>
      </c>
    </row>
    <row r="605" spans="1:177" x14ac:dyDescent="0.5">
      <c r="A605">
        <f>EnterData!E609</f>
        <v>0</v>
      </c>
      <c r="B605" t="str" cm="1">
        <f t="array" ref="B605">IF(OR(A605="",A605=0),"",IFERROR(_xlfn._xlws.FILTER(Int.Out!C$2:F$32,Int.Out!B$2:B$32=ED.LookUps!A605),""))</f>
        <v/>
      </c>
      <c r="G605" t="str" cm="1">
        <f t="array" ref="G605">IFERROR(_xlfn._xlws.FILTER(_xlfn.ANCHORARRAY(B605),_xlfn.ANCHORARRAY(B605)&lt;&gt;0),"")</f>
        <v/>
      </c>
      <c r="J605">
        <f>EnterData!F609</f>
        <v>0</v>
      </c>
      <c r="K605" t="str" cm="1">
        <f t="array" ref="K605">IFERROR(IF(G605&lt;&gt;"",_xlfn.ANCHORARRAY(G605),IF(OR(J605=0,J605=""),TRANSPOSE(_xlfn.ANCHORARRAY(Make.Trt!AK$2)),TRANSPOSE(_xlfn._xlws.FILTER('Rot.Out'!Q:Q,('Rot.Out'!O:O=ED.LookUps!J605)*('Rot.Out'!V:V&lt;&gt;"Yes"))))),"Error please report")</f>
        <v>Error No Treatment Names Specified</v>
      </c>
      <c r="FU605" t="str" cm="1">
        <f t="array" ref="FU605">IFERROR(IF(J605=0,TRANSPOSE(_xlfn.ANCHORARRAY(Intercrop!AS$1)),TRANSPOSE(_xlfn._xlws.FILTER('Rot.Out'!Q:Q,('Rot.Out'!O:O=ED.LookUps!J605)*('Rot.Out'!V:V="Yes")))),"")</f>
        <v>None</v>
      </c>
    </row>
    <row r="606" spans="1:177" x14ac:dyDescent="0.5">
      <c r="A606">
        <f>EnterData!E610</f>
        <v>0</v>
      </c>
      <c r="B606" t="str" cm="1">
        <f t="array" ref="B606">IF(OR(A606="",A606=0),"",IFERROR(_xlfn._xlws.FILTER(Int.Out!C$2:F$32,Int.Out!B$2:B$32=ED.LookUps!A606),""))</f>
        <v/>
      </c>
      <c r="G606" t="str" cm="1">
        <f t="array" ref="G606">IFERROR(_xlfn._xlws.FILTER(_xlfn.ANCHORARRAY(B606),_xlfn.ANCHORARRAY(B606)&lt;&gt;0),"")</f>
        <v/>
      </c>
      <c r="J606">
        <f>EnterData!F610</f>
        <v>0</v>
      </c>
      <c r="K606" t="str" cm="1">
        <f t="array" ref="K606">IFERROR(IF(G606&lt;&gt;"",_xlfn.ANCHORARRAY(G606),IF(OR(J606=0,J606=""),TRANSPOSE(_xlfn.ANCHORARRAY(Make.Trt!AK$2)),TRANSPOSE(_xlfn._xlws.FILTER('Rot.Out'!Q:Q,('Rot.Out'!O:O=ED.LookUps!J606)*('Rot.Out'!V:V&lt;&gt;"Yes"))))),"Error please report")</f>
        <v>Error No Treatment Names Specified</v>
      </c>
      <c r="FU606" t="str" cm="1">
        <f t="array" ref="FU606">IFERROR(IF(J606=0,TRANSPOSE(_xlfn.ANCHORARRAY(Intercrop!AS$1)),TRANSPOSE(_xlfn._xlws.FILTER('Rot.Out'!Q:Q,('Rot.Out'!O:O=ED.LookUps!J606)*('Rot.Out'!V:V="Yes")))),"")</f>
        <v>None</v>
      </c>
    </row>
    <row r="607" spans="1:177" x14ac:dyDescent="0.5">
      <c r="A607">
        <f>EnterData!E611</f>
        <v>0</v>
      </c>
      <c r="B607" t="str" cm="1">
        <f t="array" ref="B607">IF(OR(A607="",A607=0),"",IFERROR(_xlfn._xlws.FILTER(Int.Out!C$2:F$32,Int.Out!B$2:B$32=ED.LookUps!A607),""))</f>
        <v/>
      </c>
      <c r="G607" t="str" cm="1">
        <f t="array" ref="G607">IFERROR(_xlfn._xlws.FILTER(_xlfn.ANCHORARRAY(B607),_xlfn.ANCHORARRAY(B607)&lt;&gt;0),"")</f>
        <v/>
      </c>
      <c r="J607">
        <f>EnterData!F611</f>
        <v>0</v>
      </c>
      <c r="K607" t="str" cm="1">
        <f t="array" ref="K607">IFERROR(IF(G607&lt;&gt;"",_xlfn.ANCHORARRAY(G607),IF(OR(J607=0,J607=""),TRANSPOSE(_xlfn.ANCHORARRAY(Make.Trt!AK$2)),TRANSPOSE(_xlfn._xlws.FILTER('Rot.Out'!Q:Q,('Rot.Out'!O:O=ED.LookUps!J607)*('Rot.Out'!V:V&lt;&gt;"Yes"))))),"Error please report")</f>
        <v>Error No Treatment Names Specified</v>
      </c>
      <c r="FU607" t="str" cm="1">
        <f t="array" ref="FU607">IFERROR(IF(J607=0,TRANSPOSE(_xlfn.ANCHORARRAY(Intercrop!AS$1)),TRANSPOSE(_xlfn._xlws.FILTER('Rot.Out'!Q:Q,('Rot.Out'!O:O=ED.LookUps!J607)*('Rot.Out'!V:V="Yes")))),"")</f>
        <v>None</v>
      </c>
    </row>
    <row r="608" spans="1:177" x14ac:dyDescent="0.5">
      <c r="A608">
        <f>EnterData!E612</f>
        <v>0</v>
      </c>
      <c r="B608" t="str" cm="1">
        <f t="array" ref="B608">IF(OR(A608="",A608=0),"",IFERROR(_xlfn._xlws.FILTER(Int.Out!C$2:F$32,Int.Out!B$2:B$32=ED.LookUps!A608),""))</f>
        <v/>
      </c>
      <c r="G608" t="str" cm="1">
        <f t="array" ref="G608">IFERROR(_xlfn._xlws.FILTER(_xlfn.ANCHORARRAY(B608),_xlfn.ANCHORARRAY(B608)&lt;&gt;0),"")</f>
        <v/>
      </c>
      <c r="J608">
        <f>EnterData!F612</f>
        <v>0</v>
      </c>
      <c r="K608" t="str" cm="1">
        <f t="array" ref="K608">IFERROR(IF(G608&lt;&gt;"",_xlfn.ANCHORARRAY(G608),IF(OR(J608=0,J608=""),TRANSPOSE(_xlfn.ANCHORARRAY(Make.Trt!AK$2)),TRANSPOSE(_xlfn._xlws.FILTER('Rot.Out'!Q:Q,('Rot.Out'!O:O=ED.LookUps!J608)*('Rot.Out'!V:V&lt;&gt;"Yes"))))),"Error please report")</f>
        <v>Error No Treatment Names Specified</v>
      </c>
      <c r="FU608" t="str" cm="1">
        <f t="array" ref="FU608">IFERROR(IF(J608=0,TRANSPOSE(_xlfn.ANCHORARRAY(Intercrop!AS$1)),TRANSPOSE(_xlfn._xlws.FILTER('Rot.Out'!Q:Q,('Rot.Out'!O:O=ED.LookUps!J608)*('Rot.Out'!V:V="Yes")))),"")</f>
        <v>None</v>
      </c>
    </row>
    <row r="609" spans="1:177" x14ac:dyDescent="0.5">
      <c r="A609">
        <f>EnterData!E613</f>
        <v>0</v>
      </c>
      <c r="B609" t="str" cm="1">
        <f t="array" ref="B609">IF(OR(A609="",A609=0),"",IFERROR(_xlfn._xlws.FILTER(Int.Out!C$2:F$32,Int.Out!B$2:B$32=ED.LookUps!A609),""))</f>
        <v/>
      </c>
      <c r="G609" t="str" cm="1">
        <f t="array" ref="G609">IFERROR(_xlfn._xlws.FILTER(_xlfn.ANCHORARRAY(B609),_xlfn.ANCHORARRAY(B609)&lt;&gt;0),"")</f>
        <v/>
      </c>
      <c r="J609">
        <f>EnterData!F613</f>
        <v>0</v>
      </c>
      <c r="K609" t="str" cm="1">
        <f t="array" ref="K609">IFERROR(IF(G609&lt;&gt;"",_xlfn.ANCHORARRAY(G609),IF(OR(J609=0,J609=""),TRANSPOSE(_xlfn.ANCHORARRAY(Make.Trt!AK$2)),TRANSPOSE(_xlfn._xlws.FILTER('Rot.Out'!Q:Q,('Rot.Out'!O:O=ED.LookUps!J609)*('Rot.Out'!V:V&lt;&gt;"Yes"))))),"Error please report")</f>
        <v>Error No Treatment Names Specified</v>
      </c>
      <c r="FU609" t="str" cm="1">
        <f t="array" ref="FU609">IFERROR(IF(J609=0,TRANSPOSE(_xlfn.ANCHORARRAY(Intercrop!AS$1)),TRANSPOSE(_xlfn._xlws.FILTER('Rot.Out'!Q:Q,('Rot.Out'!O:O=ED.LookUps!J609)*('Rot.Out'!V:V="Yes")))),"")</f>
        <v>None</v>
      </c>
    </row>
    <row r="610" spans="1:177" x14ac:dyDescent="0.5">
      <c r="A610">
        <f>EnterData!E614</f>
        <v>0</v>
      </c>
      <c r="B610" t="str" cm="1">
        <f t="array" ref="B610">IF(OR(A610="",A610=0),"",IFERROR(_xlfn._xlws.FILTER(Int.Out!C$2:F$32,Int.Out!B$2:B$32=ED.LookUps!A610),""))</f>
        <v/>
      </c>
      <c r="G610" t="str" cm="1">
        <f t="array" ref="G610">IFERROR(_xlfn._xlws.FILTER(_xlfn.ANCHORARRAY(B610),_xlfn.ANCHORARRAY(B610)&lt;&gt;0),"")</f>
        <v/>
      </c>
      <c r="J610">
        <f>EnterData!F614</f>
        <v>0</v>
      </c>
      <c r="K610" t="str" cm="1">
        <f t="array" ref="K610">IFERROR(IF(G610&lt;&gt;"",_xlfn.ANCHORARRAY(G610),IF(OR(J610=0,J610=""),TRANSPOSE(_xlfn.ANCHORARRAY(Make.Trt!AK$2)),TRANSPOSE(_xlfn._xlws.FILTER('Rot.Out'!Q:Q,('Rot.Out'!O:O=ED.LookUps!J610)*('Rot.Out'!V:V&lt;&gt;"Yes"))))),"Error please report")</f>
        <v>Error No Treatment Names Specified</v>
      </c>
      <c r="FU610" t="str" cm="1">
        <f t="array" ref="FU610">IFERROR(IF(J610=0,TRANSPOSE(_xlfn.ANCHORARRAY(Intercrop!AS$1)),TRANSPOSE(_xlfn._xlws.FILTER('Rot.Out'!Q:Q,('Rot.Out'!O:O=ED.LookUps!J610)*('Rot.Out'!V:V="Yes")))),"")</f>
        <v>None</v>
      </c>
    </row>
    <row r="611" spans="1:177" x14ac:dyDescent="0.5">
      <c r="A611">
        <f>EnterData!E615</f>
        <v>0</v>
      </c>
      <c r="B611" t="str" cm="1">
        <f t="array" ref="B611">IF(OR(A611="",A611=0),"",IFERROR(_xlfn._xlws.FILTER(Int.Out!C$2:F$32,Int.Out!B$2:B$32=ED.LookUps!A611),""))</f>
        <v/>
      </c>
      <c r="G611" t="str" cm="1">
        <f t="array" ref="G611">IFERROR(_xlfn._xlws.FILTER(_xlfn.ANCHORARRAY(B611),_xlfn.ANCHORARRAY(B611)&lt;&gt;0),"")</f>
        <v/>
      </c>
      <c r="J611">
        <f>EnterData!F615</f>
        <v>0</v>
      </c>
      <c r="K611" t="str" cm="1">
        <f t="array" ref="K611">IFERROR(IF(G611&lt;&gt;"",_xlfn.ANCHORARRAY(G611),IF(OR(J611=0,J611=""),TRANSPOSE(_xlfn.ANCHORARRAY(Make.Trt!AK$2)),TRANSPOSE(_xlfn._xlws.FILTER('Rot.Out'!Q:Q,('Rot.Out'!O:O=ED.LookUps!J611)*('Rot.Out'!V:V&lt;&gt;"Yes"))))),"Error please report")</f>
        <v>Error No Treatment Names Specified</v>
      </c>
      <c r="FU611" t="str" cm="1">
        <f t="array" ref="FU611">IFERROR(IF(J611=0,TRANSPOSE(_xlfn.ANCHORARRAY(Intercrop!AS$1)),TRANSPOSE(_xlfn._xlws.FILTER('Rot.Out'!Q:Q,('Rot.Out'!O:O=ED.LookUps!J611)*('Rot.Out'!V:V="Yes")))),"")</f>
        <v>None</v>
      </c>
    </row>
    <row r="612" spans="1:177" x14ac:dyDescent="0.5">
      <c r="A612">
        <f>EnterData!E616</f>
        <v>0</v>
      </c>
      <c r="B612" t="str" cm="1">
        <f t="array" ref="B612">IF(OR(A612="",A612=0),"",IFERROR(_xlfn._xlws.FILTER(Int.Out!C$2:F$32,Int.Out!B$2:B$32=ED.LookUps!A612),""))</f>
        <v/>
      </c>
      <c r="G612" t="str" cm="1">
        <f t="array" ref="G612">IFERROR(_xlfn._xlws.FILTER(_xlfn.ANCHORARRAY(B612),_xlfn.ANCHORARRAY(B612)&lt;&gt;0),"")</f>
        <v/>
      </c>
      <c r="J612">
        <f>EnterData!F616</f>
        <v>0</v>
      </c>
      <c r="K612" t="str" cm="1">
        <f t="array" ref="K612">IFERROR(IF(G612&lt;&gt;"",_xlfn.ANCHORARRAY(G612),IF(OR(J612=0,J612=""),TRANSPOSE(_xlfn.ANCHORARRAY(Make.Trt!AK$2)),TRANSPOSE(_xlfn._xlws.FILTER('Rot.Out'!Q:Q,('Rot.Out'!O:O=ED.LookUps!J612)*('Rot.Out'!V:V&lt;&gt;"Yes"))))),"Error please report")</f>
        <v>Error No Treatment Names Specified</v>
      </c>
      <c r="FU612" t="str" cm="1">
        <f t="array" ref="FU612">IFERROR(IF(J612=0,TRANSPOSE(_xlfn.ANCHORARRAY(Intercrop!AS$1)),TRANSPOSE(_xlfn._xlws.FILTER('Rot.Out'!Q:Q,('Rot.Out'!O:O=ED.LookUps!J612)*('Rot.Out'!V:V="Yes")))),"")</f>
        <v>None</v>
      </c>
    </row>
    <row r="613" spans="1:177" x14ac:dyDescent="0.5">
      <c r="A613">
        <f>EnterData!E617</f>
        <v>0</v>
      </c>
      <c r="B613" t="str" cm="1">
        <f t="array" ref="B613">IF(OR(A613="",A613=0),"",IFERROR(_xlfn._xlws.FILTER(Int.Out!C$2:F$32,Int.Out!B$2:B$32=ED.LookUps!A613),""))</f>
        <v/>
      </c>
      <c r="G613" t="str" cm="1">
        <f t="array" ref="G613">IFERROR(_xlfn._xlws.FILTER(_xlfn.ANCHORARRAY(B613),_xlfn.ANCHORARRAY(B613)&lt;&gt;0),"")</f>
        <v/>
      </c>
      <c r="J613">
        <f>EnterData!F617</f>
        <v>0</v>
      </c>
      <c r="K613" t="str" cm="1">
        <f t="array" ref="K613">IFERROR(IF(G613&lt;&gt;"",_xlfn.ANCHORARRAY(G613),IF(OR(J613=0,J613=""),TRANSPOSE(_xlfn.ANCHORARRAY(Make.Trt!AK$2)),TRANSPOSE(_xlfn._xlws.FILTER('Rot.Out'!Q:Q,('Rot.Out'!O:O=ED.LookUps!J613)*('Rot.Out'!V:V&lt;&gt;"Yes"))))),"Error please report")</f>
        <v>Error No Treatment Names Specified</v>
      </c>
      <c r="FU613" t="str" cm="1">
        <f t="array" ref="FU613">IFERROR(IF(J613=0,TRANSPOSE(_xlfn.ANCHORARRAY(Intercrop!AS$1)),TRANSPOSE(_xlfn._xlws.FILTER('Rot.Out'!Q:Q,('Rot.Out'!O:O=ED.LookUps!J613)*('Rot.Out'!V:V="Yes")))),"")</f>
        <v>None</v>
      </c>
    </row>
    <row r="614" spans="1:177" x14ac:dyDescent="0.5">
      <c r="A614">
        <f>EnterData!E618</f>
        <v>0</v>
      </c>
      <c r="B614" t="str" cm="1">
        <f t="array" ref="B614">IF(OR(A614="",A614=0),"",IFERROR(_xlfn._xlws.FILTER(Int.Out!C$2:F$32,Int.Out!B$2:B$32=ED.LookUps!A614),""))</f>
        <v/>
      </c>
      <c r="G614" t="str" cm="1">
        <f t="array" ref="G614">IFERROR(_xlfn._xlws.FILTER(_xlfn.ANCHORARRAY(B614),_xlfn.ANCHORARRAY(B614)&lt;&gt;0),"")</f>
        <v/>
      </c>
      <c r="J614">
        <f>EnterData!F618</f>
        <v>0</v>
      </c>
      <c r="K614" t="str" cm="1">
        <f t="array" ref="K614">IFERROR(IF(G614&lt;&gt;"",_xlfn.ANCHORARRAY(G614),IF(OR(J614=0,J614=""),TRANSPOSE(_xlfn.ANCHORARRAY(Make.Trt!AK$2)),TRANSPOSE(_xlfn._xlws.FILTER('Rot.Out'!Q:Q,('Rot.Out'!O:O=ED.LookUps!J614)*('Rot.Out'!V:V&lt;&gt;"Yes"))))),"Error please report")</f>
        <v>Error No Treatment Names Specified</v>
      </c>
      <c r="FU614" t="str" cm="1">
        <f t="array" ref="FU614">IFERROR(IF(J614=0,TRANSPOSE(_xlfn.ANCHORARRAY(Intercrop!AS$1)),TRANSPOSE(_xlfn._xlws.FILTER('Rot.Out'!Q:Q,('Rot.Out'!O:O=ED.LookUps!J614)*('Rot.Out'!V:V="Yes")))),"")</f>
        <v>None</v>
      </c>
    </row>
    <row r="615" spans="1:177" x14ac:dyDescent="0.5">
      <c r="A615">
        <f>EnterData!E619</f>
        <v>0</v>
      </c>
      <c r="B615" t="str" cm="1">
        <f t="array" ref="B615">IF(OR(A615="",A615=0),"",IFERROR(_xlfn._xlws.FILTER(Int.Out!C$2:F$32,Int.Out!B$2:B$32=ED.LookUps!A615),""))</f>
        <v/>
      </c>
      <c r="G615" t="str" cm="1">
        <f t="array" ref="G615">IFERROR(_xlfn._xlws.FILTER(_xlfn.ANCHORARRAY(B615),_xlfn.ANCHORARRAY(B615)&lt;&gt;0),"")</f>
        <v/>
      </c>
      <c r="J615">
        <f>EnterData!F619</f>
        <v>0</v>
      </c>
      <c r="K615" t="str" cm="1">
        <f t="array" ref="K615">IFERROR(IF(G615&lt;&gt;"",_xlfn.ANCHORARRAY(G615),IF(OR(J615=0,J615=""),TRANSPOSE(_xlfn.ANCHORARRAY(Make.Trt!AK$2)),TRANSPOSE(_xlfn._xlws.FILTER('Rot.Out'!Q:Q,('Rot.Out'!O:O=ED.LookUps!J615)*('Rot.Out'!V:V&lt;&gt;"Yes"))))),"Error please report")</f>
        <v>Error No Treatment Names Specified</v>
      </c>
      <c r="FU615" t="str" cm="1">
        <f t="array" ref="FU615">IFERROR(IF(J615=0,TRANSPOSE(_xlfn.ANCHORARRAY(Intercrop!AS$1)),TRANSPOSE(_xlfn._xlws.FILTER('Rot.Out'!Q:Q,('Rot.Out'!O:O=ED.LookUps!J615)*('Rot.Out'!V:V="Yes")))),"")</f>
        <v>None</v>
      </c>
    </row>
    <row r="616" spans="1:177" x14ac:dyDescent="0.5">
      <c r="A616">
        <f>EnterData!E620</f>
        <v>0</v>
      </c>
      <c r="B616" t="str" cm="1">
        <f t="array" ref="B616">IF(OR(A616="",A616=0),"",IFERROR(_xlfn._xlws.FILTER(Int.Out!C$2:F$32,Int.Out!B$2:B$32=ED.LookUps!A616),""))</f>
        <v/>
      </c>
      <c r="G616" t="str" cm="1">
        <f t="array" ref="G616">IFERROR(_xlfn._xlws.FILTER(_xlfn.ANCHORARRAY(B616),_xlfn.ANCHORARRAY(B616)&lt;&gt;0),"")</f>
        <v/>
      </c>
      <c r="J616">
        <f>EnterData!F620</f>
        <v>0</v>
      </c>
      <c r="K616" t="str" cm="1">
        <f t="array" ref="K616">IFERROR(IF(G616&lt;&gt;"",_xlfn.ANCHORARRAY(G616),IF(OR(J616=0,J616=""),TRANSPOSE(_xlfn.ANCHORARRAY(Make.Trt!AK$2)),TRANSPOSE(_xlfn._xlws.FILTER('Rot.Out'!Q:Q,('Rot.Out'!O:O=ED.LookUps!J616)*('Rot.Out'!V:V&lt;&gt;"Yes"))))),"Error please report")</f>
        <v>Error No Treatment Names Specified</v>
      </c>
      <c r="FU616" t="str" cm="1">
        <f t="array" ref="FU616">IFERROR(IF(J616=0,TRANSPOSE(_xlfn.ANCHORARRAY(Intercrop!AS$1)),TRANSPOSE(_xlfn._xlws.FILTER('Rot.Out'!Q:Q,('Rot.Out'!O:O=ED.LookUps!J616)*('Rot.Out'!V:V="Yes")))),"")</f>
        <v>None</v>
      </c>
    </row>
    <row r="617" spans="1:177" x14ac:dyDescent="0.5">
      <c r="A617">
        <f>EnterData!E621</f>
        <v>0</v>
      </c>
      <c r="B617" t="str" cm="1">
        <f t="array" ref="B617">IF(OR(A617="",A617=0),"",IFERROR(_xlfn._xlws.FILTER(Int.Out!C$2:F$32,Int.Out!B$2:B$32=ED.LookUps!A617),""))</f>
        <v/>
      </c>
      <c r="G617" t="str" cm="1">
        <f t="array" ref="G617">IFERROR(_xlfn._xlws.FILTER(_xlfn.ANCHORARRAY(B617),_xlfn.ANCHORARRAY(B617)&lt;&gt;0),"")</f>
        <v/>
      </c>
      <c r="J617">
        <f>EnterData!F621</f>
        <v>0</v>
      </c>
      <c r="K617" t="str" cm="1">
        <f t="array" ref="K617">IFERROR(IF(G617&lt;&gt;"",_xlfn.ANCHORARRAY(G617),IF(OR(J617=0,J617=""),TRANSPOSE(_xlfn.ANCHORARRAY(Make.Trt!AK$2)),TRANSPOSE(_xlfn._xlws.FILTER('Rot.Out'!Q:Q,('Rot.Out'!O:O=ED.LookUps!J617)*('Rot.Out'!V:V&lt;&gt;"Yes"))))),"Error please report")</f>
        <v>Error No Treatment Names Specified</v>
      </c>
      <c r="FU617" t="str" cm="1">
        <f t="array" ref="FU617">IFERROR(IF(J617=0,TRANSPOSE(_xlfn.ANCHORARRAY(Intercrop!AS$1)),TRANSPOSE(_xlfn._xlws.FILTER('Rot.Out'!Q:Q,('Rot.Out'!O:O=ED.LookUps!J617)*('Rot.Out'!V:V="Yes")))),"")</f>
        <v>None</v>
      </c>
    </row>
    <row r="618" spans="1:177" x14ac:dyDescent="0.5">
      <c r="A618">
        <f>EnterData!E622</f>
        <v>0</v>
      </c>
      <c r="B618" t="str" cm="1">
        <f t="array" ref="B618">IF(OR(A618="",A618=0),"",IFERROR(_xlfn._xlws.FILTER(Int.Out!C$2:F$32,Int.Out!B$2:B$32=ED.LookUps!A618),""))</f>
        <v/>
      </c>
      <c r="G618" t="str" cm="1">
        <f t="array" ref="G618">IFERROR(_xlfn._xlws.FILTER(_xlfn.ANCHORARRAY(B618),_xlfn.ANCHORARRAY(B618)&lt;&gt;0),"")</f>
        <v/>
      </c>
      <c r="J618">
        <f>EnterData!F622</f>
        <v>0</v>
      </c>
      <c r="K618" t="str" cm="1">
        <f t="array" ref="K618">IFERROR(IF(G618&lt;&gt;"",_xlfn.ANCHORARRAY(G618),IF(OR(J618=0,J618=""),TRANSPOSE(_xlfn.ANCHORARRAY(Make.Trt!AK$2)),TRANSPOSE(_xlfn._xlws.FILTER('Rot.Out'!Q:Q,('Rot.Out'!O:O=ED.LookUps!J618)*('Rot.Out'!V:V&lt;&gt;"Yes"))))),"Error please report")</f>
        <v>Error No Treatment Names Specified</v>
      </c>
      <c r="FU618" t="str" cm="1">
        <f t="array" ref="FU618">IFERROR(IF(J618=0,TRANSPOSE(_xlfn.ANCHORARRAY(Intercrop!AS$1)),TRANSPOSE(_xlfn._xlws.FILTER('Rot.Out'!Q:Q,('Rot.Out'!O:O=ED.LookUps!J618)*('Rot.Out'!V:V="Yes")))),"")</f>
        <v>None</v>
      </c>
    </row>
    <row r="619" spans="1:177" x14ac:dyDescent="0.5">
      <c r="A619">
        <f>EnterData!E623</f>
        <v>0</v>
      </c>
      <c r="B619" t="str" cm="1">
        <f t="array" ref="B619">IF(OR(A619="",A619=0),"",IFERROR(_xlfn._xlws.FILTER(Int.Out!C$2:F$32,Int.Out!B$2:B$32=ED.LookUps!A619),""))</f>
        <v/>
      </c>
      <c r="G619" t="str" cm="1">
        <f t="array" ref="G619">IFERROR(_xlfn._xlws.FILTER(_xlfn.ANCHORARRAY(B619),_xlfn.ANCHORARRAY(B619)&lt;&gt;0),"")</f>
        <v/>
      </c>
      <c r="J619">
        <f>EnterData!F623</f>
        <v>0</v>
      </c>
      <c r="K619" t="str" cm="1">
        <f t="array" ref="K619">IFERROR(IF(G619&lt;&gt;"",_xlfn.ANCHORARRAY(G619),IF(OR(J619=0,J619=""),TRANSPOSE(_xlfn.ANCHORARRAY(Make.Trt!AK$2)),TRANSPOSE(_xlfn._xlws.FILTER('Rot.Out'!Q:Q,('Rot.Out'!O:O=ED.LookUps!J619)*('Rot.Out'!V:V&lt;&gt;"Yes"))))),"Error please report")</f>
        <v>Error No Treatment Names Specified</v>
      </c>
      <c r="FU619" t="str" cm="1">
        <f t="array" ref="FU619">IFERROR(IF(J619=0,TRANSPOSE(_xlfn.ANCHORARRAY(Intercrop!AS$1)),TRANSPOSE(_xlfn._xlws.FILTER('Rot.Out'!Q:Q,('Rot.Out'!O:O=ED.LookUps!J619)*('Rot.Out'!V:V="Yes")))),"")</f>
        <v>None</v>
      </c>
    </row>
    <row r="620" spans="1:177" x14ac:dyDescent="0.5">
      <c r="A620">
        <f>EnterData!E624</f>
        <v>0</v>
      </c>
      <c r="B620" t="str" cm="1">
        <f t="array" ref="B620">IF(OR(A620="",A620=0),"",IFERROR(_xlfn._xlws.FILTER(Int.Out!C$2:F$32,Int.Out!B$2:B$32=ED.LookUps!A620),""))</f>
        <v/>
      </c>
      <c r="G620" t="str" cm="1">
        <f t="array" ref="G620">IFERROR(_xlfn._xlws.FILTER(_xlfn.ANCHORARRAY(B620),_xlfn.ANCHORARRAY(B620)&lt;&gt;0),"")</f>
        <v/>
      </c>
      <c r="J620">
        <f>EnterData!F624</f>
        <v>0</v>
      </c>
      <c r="K620" t="str" cm="1">
        <f t="array" ref="K620">IFERROR(IF(G620&lt;&gt;"",_xlfn.ANCHORARRAY(G620),IF(OR(J620=0,J620=""),TRANSPOSE(_xlfn.ANCHORARRAY(Make.Trt!AK$2)),TRANSPOSE(_xlfn._xlws.FILTER('Rot.Out'!Q:Q,('Rot.Out'!O:O=ED.LookUps!J620)*('Rot.Out'!V:V&lt;&gt;"Yes"))))),"Error please report")</f>
        <v>Error No Treatment Names Specified</v>
      </c>
      <c r="FU620" t="str" cm="1">
        <f t="array" ref="FU620">IFERROR(IF(J620=0,TRANSPOSE(_xlfn.ANCHORARRAY(Intercrop!AS$1)),TRANSPOSE(_xlfn._xlws.FILTER('Rot.Out'!Q:Q,('Rot.Out'!O:O=ED.LookUps!J620)*('Rot.Out'!V:V="Yes")))),"")</f>
        <v>None</v>
      </c>
    </row>
    <row r="621" spans="1:177" x14ac:dyDescent="0.5">
      <c r="A621">
        <f>EnterData!E625</f>
        <v>0</v>
      </c>
      <c r="B621" t="str" cm="1">
        <f t="array" ref="B621">IF(OR(A621="",A621=0),"",IFERROR(_xlfn._xlws.FILTER(Int.Out!C$2:F$32,Int.Out!B$2:B$32=ED.LookUps!A621),""))</f>
        <v/>
      </c>
      <c r="G621" t="str" cm="1">
        <f t="array" ref="G621">IFERROR(_xlfn._xlws.FILTER(_xlfn.ANCHORARRAY(B621),_xlfn.ANCHORARRAY(B621)&lt;&gt;0),"")</f>
        <v/>
      </c>
      <c r="J621">
        <f>EnterData!F625</f>
        <v>0</v>
      </c>
      <c r="K621" t="str" cm="1">
        <f t="array" ref="K621">IFERROR(IF(G621&lt;&gt;"",_xlfn.ANCHORARRAY(G621),IF(OR(J621=0,J621=""),TRANSPOSE(_xlfn.ANCHORARRAY(Make.Trt!AK$2)),TRANSPOSE(_xlfn._xlws.FILTER('Rot.Out'!Q:Q,('Rot.Out'!O:O=ED.LookUps!J621)*('Rot.Out'!V:V&lt;&gt;"Yes"))))),"Error please report")</f>
        <v>Error No Treatment Names Specified</v>
      </c>
      <c r="FU621" t="str" cm="1">
        <f t="array" ref="FU621">IFERROR(IF(J621=0,TRANSPOSE(_xlfn.ANCHORARRAY(Intercrop!AS$1)),TRANSPOSE(_xlfn._xlws.FILTER('Rot.Out'!Q:Q,('Rot.Out'!O:O=ED.LookUps!J621)*('Rot.Out'!V:V="Yes")))),"")</f>
        <v>None</v>
      </c>
    </row>
    <row r="622" spans="1:177" x14ac:dyDescent="0.5">
      <c r="A622">
        <f>EnterData!E626</f>
        <v>0</v>
      </c>
      <c r="B622" t="str" cm="1">
        <f t="array" ref="B622">IF(OR(A622="",A622=0),"",IFERROR(_xlfn._xlws.FILTER(Int.Out!C$2:F$32,Int.Out!B$2:B$32=ED.LookUps!A622),""))</f>
        <v/>
      </c>
      <c r="G622" t="str" cm="1">
        <f t="array" ref="G622">IFERROR(_xlfn._xlws.FILTER(_xlfn.ANCHORARRAY(B622),_xlfn.ANCHORARRAY(B622)&lt;&gt;0),"")</f>
        <v/>
      </c>
      <c r="J622">
        <f>EnterData!F626</f>
        <v>0</v>
      </c>
      <c r="K622" t="str" cm="1">
        <f t="array" ref="K622">IFERROR(IF(G622&lt;&gt;"",_xlfn.ANCHORARRAY(G622),IF(OR(J622=0,J622=""),TRANSPOSE(_xlfn.ANCHORARRAY(Make.Trt!AK$2)),TRANSPOSE(_xlfn._xlws.FILTER('Rot.Out'!Q:Q,('Rot.Out'!O:O=ED.LookUps!J622)*('Rot.Out'!V:V&lt;&gt;"Yes"))))),"Error please report")</f>
        <v>Error No Treatment Names Specified</v>
      </c>
      <c r="FU622" t="str" cm="1">
        <f t="array" ref="FU622">IFERROR(IF(J622=0,TRANSPOSE(_xlfn.ANCHORARRAY(Intercrop!AS$1)),TRANSPOSE(_xlfn._xlws.FILTER('Rot.Out'!Q:Q,('Rot.Out'!O:O=ED.LookUps!J622)*('Rot.Out'!V:V="Yes")))),"")</f>
        <v>None</v>
      </c>
    </row>
    <row r="623" spans="1:177" x14ac:dyDescent="0.5">
      <c r="A623">
        <f>EnterData!E627</f>
        <v>0</v>
      </c>
      <c r="B623" t="str" cm="1">
        <f t="array" ref="B623">IF(OR(A623="",A623=0),"",IFERROR(_xlfn._xlws.FILTER(Int.Out!C$2:F$32,Int.Out!B$2:B$32=ED.LookUps!A623),""))</f>
        <v/>
      </c>
      <c r="G623" t="str" cm="1">
        <f t="array" ref="G623">IFERROR(_xlfn._xlws.FILTER(_xlfn.ANCHORARRAY(B623),_xlfn.ANCHORARRAY(B623)&lt;&gt;0),"")</f>
        <v/>
      </c>
      <c r="J623">
        <f>EnterData!F627</f>
        <v>0</v>
      </c>
      <c r="K623" t="str" cm="1">
        <f t="array" ref="K623">IFERROR(IF(G623&lt;&gt;"",_xlfn.ANCHORARRAY(G623),IF(OR(J623=0,J623=""),TRANSPOSE(_xlfn.ANCHORARRAY(Make.Trt!AK$2)),TRANSPOSE(_xlfn._xlws.FILTER('Rot.Out'!Q:Q,('Rot.Out'!O:O=ED.LookUps!J623)*('Rot.Out'!V:V&lt;&gt;"Yes"))))),"Error please report")</f>
        <v>Error No Treatment Names Specified</v>
      </c>
      <c r="FU623" t="str" cm="1">
        <f t="array" ref="FU623">IFERROR(IF(J623=0,TRANSPOSE(_xlfn.ANCHORARRAY(Intercrop!AS$1)),TRANSPOSE(_xlfn._xlws.FILTER('Rot.Out'!Q:Q,('Rot.Out'!O:O=ED.LookUps!J623)*('Rot.Out'!V:V="Yes")))),"")</f>
        <v>None</v>
      </c>
    </row>
    <row r="624" spans="1:177" x14ac:dyDescent="0.5">
      <c r="A624">
        <f>EnterData!E628</f>
        <v>0</v>
      </c>
      <c r="B624" t="str" cm="1">
        <f t="array" ref="B624">IF(OR(A624="",A624=0),"",IFERROR(_xlfn._xlws.FILTER(Int.Out!C$2:F$32,Int.Out!B$2:B$32=ED.LookUps!A624),""))</f>
        <v/>
      </c>
      <c r="G624" t="str" cm="1">
        <f t="array" ref="G624">IFERROR(_xlfn._xlws.FILTER(_xlfn.ANCHORARRAY(B624),_xlfn.ANCHORARRAY(B624)&lt;&gt;0),"")</f>
        <v/>
      </c>
      <c r="J624">
        <f>EnterData!F628</f>
        <v>0</v>
      </c>
      <c r="K624" t="str" cm="1">
        <f t="array" ref="K624">IFERROR(IF(G624&lt;&gt;"",_xlfn.ANCHORARRAY(G624),IF(OR(J624=0,J624=""),TRANSPOSE(_xlfn.ANCHORARRAY(Make.Trt!AK$2)),TRANSPOSE(_xlfn._xlws.FILTER('Rot.Out'!Q:Q,('Rot.Out'!O:O=ED.LookUps!J624)*('Rot.Out'!V:V&lt;&gt;"Yes"))))),"Error please report")</f>
        <v>Error No Treatment Names Specified</v>
      </c>
      <c r="FU624" t="str" cm="1">
        <f t="array" ref="FU624">IFERROR(IF(J624=0,TRANSPOSE(_xlfn.ANCHORARRAY(Intercrop!AS$1)),TRANSPOSE(_xlfn._xlws.FILTER('Rot.Out'!Q:Q,('Rot.Out'!O:O=ED.LookUps!J624)*('Rot.Out'!V:V="Yes")))),"")</f>
        <v>None</v>
      </c>
    </row>
    <row r="625" spans="1:177" x14ac:dyDescent="0.5">
      <c r="A625">
        <f>EnterData!E629</f>
        <v>0</v>
      </c>
      <c r="B625" t="str" cm="1">
        <f t="array" ref="B625">IF(OR(A625="",A625=0),"",IFERROR(_xlfn._xlws.FILTER(Int.Out!C$2:F$32,Int.Out!B$2:B$32=ED.LookUps!A625),""))</f>
        <v/>
      </c>
      <c r="G625" t="str" cm="1">
        <f t="array" ref="G625">IFERROR(_xlfn._xlws.FILTER(_xlfn.ANCHORARRAY(B625),_xlfn.ANCHORARRAY(B625)&lt;&gt;0),"")</f>
        <v/>
      </c>
      <c r="J625">
        <f>EnterData!F629</f>
        <v>0</v>
      </c>
      <c r="K625" t="str" cm="1">
        <f t="array" ref="K625">IFERROR(IF(G625&lt;&gt;"",_xlfn.ANCHORARRAY(G625),IF(OR(J625=0,J625=""),TRANSPOSE(_xlfn.ANCHORARRAY(Make.Trt!AK$2)),TRANSPOSE(_xlfn._xlws.FILTER('Rot.Out'!Q:Q,('Rot.Out'!O:O=ED.LookUps!J625)*('Rot.Out'!V:V&lt;&gt;"Yes"))))),"Error please report")</f>
        <v>Error No Treatment Names Specified</v>
      </c>
      <c r="FU625" t="str" cm="1">
        <f t="array" ref="FU625">IFERROR(IF(J625=0,TRANSPOSE(_xlfn.ANCHORARRAY(Intercrop!AS$1)),TRANSPOSE(_xlfn._xlws.FILTER('Rot.Out'!Q:Q,('Rot.Out'!O:O=ED.LookUps!J625)*('Rot.Out'!V:V="Yes")))),"")</f>
        <v>None</v>
      </c>
    </row>
    <row r="626" spans="1:177" x14ac:dyDescent="0.5">
      <c r="A626">
        <f>EnterData!E630</f>
        <v>0</v>
      </c>
      <c r="B626" t="str" cm="1">
        <f t="array" ref="B626">IF(OR(A626="",A626=0),"",IFERROR(_xlfn._xlws.FILTER(Int.Out!C$2:F$32,Int.Out!B$2:B$32=ED.LookUps!A626),""))</f>
        <v/>
      </c>
      <c r="G626" t="str" cm="1">
        <f t="array" ref="G626">IFERROR(_xlfn._xlws.FILTER(_xlfn.ANCHORARRAY(B626),_xlfn.ANCHORARRAY(B626)&lt;&gt;0),"")</f>
        <v/>
      </c>
      <c r="J626">
        <f>EnterData!F630</f>
        <v>0</v>
      </c>
      <c r="K626" t="str" cm="1">
        <f t="array" ref="K626">IFERROR(IF(G626&lt;&gt;"",_xlfn.ANCHORARRAY(G626),IF(OR(J626=0,J626=""),TRANSPOSE(_xlfn.ANCHORARRAY(Make.Trt!AK$2)),TRANSPOSE(_xlfn._xlws.FILTER('Rot.Out'!Q:Q,('Rot.Out'!O:O=ED.LookUps!J626)*('Rot.Out'!V:V&lt;&gt;"Yes"))))),"Error please report")</f>
        <v>Error No Treatment Names Specified</v>
      </c>
      <c r="FU626" t="str" cm="1">
        <f t="array" ref="FU626">IFERROR(IF(J626=0,TRANSPOSE(_xlfn.ANCHORARRAY(Intercrop!AS$1)),TRANSPOSE(_xlfn._xlws.FILTER('Rot.Out'!Q:Q,('Rot.Out'!O:O=ED.LookUps!J626)*('Rot.Out'!V:V="Yes")))),"")</f>
        <v>None</v>
      </c>
    </row>
    <row r="627" spans="1:177" x14ac:dyDescent="0.5">
      <c r="A627">
        <f>EnterData!E631</f>
        <v>0</v>
      </c>
      <c r="B627" t="str" cm="1">
        <f t="array" ref="B627">IF(OR(A627="",A627=0),"",IFERROR(_xlfn._xlws.FILTER(Int.Out!C$2:F$32,Int.Out!B$2:B$32=ED.LookUps!A627),""))</f>
        <v/>
      </c>
      <c r="G627" t="str" cm="1">
        <f t="array" ref="G627">IFERROR(_xlfn._xlws.FILTER(_xlfn.ANCHORARRAY(B627),_xlfn.ANCHORARRAY(B627)&lt;&gt;0),"")</f>
        <v/>
      </c>
      <c r="J627">
        <f>EnterData!F631</f>
        <v>0</v>
      </c>
      <c r="K627" t="str" cm="1">
        <f t="array" ref="K627">IFERROR(IF(G627&lt;&gt;"",_xlfn.ANCHORARRAY(G627),IF(OR(J627=0,J627=""),TRANSPOSE(_xlfn.ANCHORARRAY(Make.Trt!AK$2)),TRANSPOSE(_xlfn._xlws.FILTER('Rot.Out'!Q:Q,('Rot.Out'!O:O=ED.LookUps!J627)*('Rot.Out'!V:V&lt;&gt;"Yes"))))),"Error please report")</f>
        <v>Error No Treatment Names Specified</v>
      </c>
      <c r="FU627" t="str" cm="1">
        <f t="array" ref="FU627">IFERROR(IF(J627=0,TRANSPOSE(_xlfn.ANCHORARRAY(Intercrop!AS$1)),TRANSPOSE(_xlfn._xlws.FILTER('Rot.Out'!Q:Q,('Rot.Out'!O:O=ED.LookUps!J627)*('Rot.Out'!V:V="Yes")))),"")</f>
        <v>None</v>
      </c>
    </row>
    <row r="628" spans="1:177" x14ac:dyDescent="0.5">
      <c r="A628">
        <f>EnterData!E632</f>
        <v>0</v>
      </c>
      <c r="B628" t="str" cm="1">
        <f t="array" ref="B628">IF(OR(A628="",A628=0),"",IFERROR(_xlfn._xlws.FILTER(Int.Out!C$2:F$32,Int.Out!B$2:B$32=ED.LookUps!A628),""))</f>
        <v/>
      </c>
      <c r="G628" t="str" cm="1">
        <f t="array" ref="G628">IFERROR(_xlfn._xlws.FILTER(_xlfn.ANCHORARRAY(B628),_xlfn.ANCHORARRAY(B628)&lt;&gt;0),"")</f>
        <v/>
      </c>
      <c r="J628">
        <f>EnterData!F632</f>
        <v>0</v>
      </c>
      <c r="K628" t="str" cm="1">
        <f t="array" ref="K628">IFERROR(IF(G628&lt;&gt;"",_xlfn.ANCHORARRAY(G628),IF(OR(J628=0,J628=""),TRANSPOSE(_xlfn.ANCHORARRAY(Make.Trt!AK$2)),TRANSPOSE(_xlfn._xlws.FILTER('Rot.Out'!Q:Q,('Rot.Out'!O:O=ED.LookUps!J628)*('Rot.Out'!V:V&lt;&gt;"Yes"))))),"Error please report")</f>
        <v>Error No Treatment Names Specified</v>
      </c>
      <c r="FU628" t="str" cm="1">
        <f t="array" ref="FU628">IFERROR(IF(J628=0,TRANSPOSE(_xlfn.ANCHORARRAY(Intercrop!AS$1)),TRANSPOSE(_xlfn._xlws.FILTER('Rot.Out'!Q:Q,('Rot.Out'!O:O=ED.LookUps!J628)*('Rot.Out'!V:V="Yes")))),"")</f>
        <v>None</v>
      </c>
    </row>
    <row r="629" spans="1:177" x14ac:dyDescent="0.5">
      <c r="A629">
        <f>EnterData!E633</f>
        <v>0</v>
      </c>
      <c r="B629" t="str" cm="1">
        <f t="array" ref="B629">IF(OR(A629="",A629=0),"",IFERROR(_xlfn._xlws.FILTER(Int.Out!C$2:F$32,Int.Out!B$2:B$32=ED.LookUps!A629),""))</f>
        <v/>
      </c>
      <c r="G629" t="str" cm="1">
        <f t="array" ref="G629">IFERROR(_xlfn._xlws.FILTER(_xlfn.ANCHORARRAY(B629),_xlfn.ANCHORARRAY(B629)&lt;&gt;0),"")</f>
        <v/>
      </c>
      <c r="J629">
        <f>EnterData!F633</f>
        <v>0</v>
      </c>
      <c r="K629" t="str" cm="1">
        <f t="array" ref="K629">IFERROR(IF(G629&lt;&gt;"",_xlfn.ANCHORARRAY(G629),IF(OR(J629=0,J629=""),TRANSPOSE(_xlfn.ANCHORARRAY(Make.Trt!AK$2)),TRANSPOSE(_xlfn._xlws.FILTER('Rot.Out'!Q:Q,('Rot.Out'!O:O=ED.LookUps!J629)*('Rot.Out'!V:V&lt;&gt;"Yes"))))),"Error please report")</f>
        <v>Error No Treatment Names Specified</v>
      </c>
      <c r="FU629" t="str" cm="1">
        <f t="array" ref="FU629">IFERROR(IF(J629=0,TRANSPOSE(_xlfn.ANCHORARRAY(Intercrop!AS$1)),TRANSPOSE(_xlfn._xlws.FILTER('Rot.Out'!Q:Q,('Rot.Out'!O:O=ED.LookUps!J629)*('Rot.Out'!V:V="Yes")))),"")</f>
        <v>None</v>
      </c>
    </row>
    <row r="630" spans="1:177" x14ac:dyDescent="0.5">
      <c r="A630">
        <f>EnterData!E634</f>
        <v>0</v>
      </c>
      <c r="B630" t="str" cm="1">
        <f t="array" ref="B630">IF(OR(A630="",A630=0),"",IFERROR(_xlfn._xlws.FILTER(Int.Out!C$2:F$32,Int.Out!B$2:B$32=ED.LookUps!A630),""))</f>
        <v/>
      </c>
      <c r="G630" t="str" cm="1">
        <f t="array" ref="G630">IFERROR(_xlfn._xlws.FILTER(_xlfn.ANCHORARRAY(B630),_xlfn.ANCHORARRAY(B630)&lt;&gt;0),"")</f>
        <v/>
      </c>
      <c r="J630">
        <f>EnterData!F634</f>
        <v>0</v>
      </c>
      <c r="K630" t="str" cm="1">
        <f t="array" ref="K630">IFERROR(IF(G630&lt;&gt;"",_xlfn.ANCHORARRAY(G630),IF(OR(J630=0,J630=""),TRANSPOSE(_xlfn.ANCHORARRAY(Make.Trt!AK$2)),TRANSPOSE(_xlfn._xlws.FILTER('Rot.Out'!Q:Q,('Rot.Out'!O:O=ED.LookUps!J630)*('Rot.Out'!V:V&lt;&gt;"Yes"))))),"Error please report")</f>
        <v>Error No Treatment Names Specified</v>
      </c>
      <c r="FU630" t="str" cm="1">
        <f t="array" ref="FU630">IFERROR(IF(J630=0,TRANSPOSE(_xlfn.ANCHORARRAY(Intercrop!AS$1)),TRANSPOSE(_xlfn._xlws.FILTER('Rot.Out'!Q:Q,('Rot.Out'!O:O=ED.LookUps!J630)*('Rot.Out'!V:V="Yes")))),"")</f>
        <v>None</v>
      </c>
    </row>
    <row r="631" spans="1:177" x14ac:dyDescent="0.5">
      <c r="A631">
        <f>EnterData!E635</f>
        <v>0</v>
      </c>
      <c r="B631" t="str" cm="1">
        <f t="array" ref="B631">IF(OR(A631="",A631=0),"",IFERROR(_xlfn._xlws.FILTER(Int.Out!C$2:F$32,Int.Out!B$2:B$32=ED.LookUps!A631),""))</f>
        <v/>
      </c>
      <c r="G631" t="str" cm="1">
        <f t="array" ref="G631">IFERROR(_xlfn._xlws.FILTER(_xlfn.ANCHORARRAY(B631),_xlfn.ANCHORARRAY(B631)&lt;&gt;0),"")</f>
        <v/>
      </c>
      <c r="J631">
        <f>EnterData!F635</f>
        <v>0</v>
      </c>
      <c r="K631" t="str" cm="1">
        <f t="array" ref="K631">IFERROR(IF(G631&lt;&gt;"",_xlfn.ANCHORARRAY(G631),IF(OR(J631=0,J631=""),TRANSPOSE(_xlfn.ANCHORARRAY(Make.Trt!AK$2)),TRANSPOSE(_xlfn._xlws.FILTER('Rot.Out'!Q:Q,('Rot.Out'!O:O=ED.LookUps!J631)*('Rot.Out'!V:V&lt;&gt;"Yes"))))),"Error please report")</f>
        <v>Error No Treatment Names Specified</v>
      </c>
      <c r="FU631" t="str" cm="1">
        <f t="array" ref="FU631">IFERROR(IF(J631=0,TRANSPOSE(_xlfn.ANCHORARRAY(Intercrop!AS$1)),TRANSPOSE(_xlfn._xlws.FILTER('Rot.Out'!Q:Q,('Rot.Out'!O:O=ED.LookUps!J631)*('Rot.Out'!V:V="Yes")))),"")</f>
        <v>None</v>
      </c>
    </row>
    <row r="632" spans="1:177" x14ac:dyDescent="0.5">
      <c r="A632">
        <f>EnterData!E636</f>
        <v>0</v>
      </c>
      <c r="B632" t="str" cm="1">
        <f t="array" ref="B632">IF(OR(A632="",A632=0),"",IFERROR(_xlfn._xlws.FILTER(Int.Out!C$2:F$32,Int.Out!B$2:B$32=ED.LookUps!A632),""))</f>
        <v/>
      </c>
      <c r="G632" t="str" cm="1">
        <f t="array" ref="G632">IFERROR(_xlfn._xlws.FILTER(_xlfn.ANCHORARRAY(B632),_xlfn.ANCHORARRAY(B632)&lt;&gt;0),"")</f>
        <v/>
      </c>
      <c r="J632">
        <f>EnterData!F636</f>
        <v>0</v>
      </c>
      <c r="K632" t="str" cm="1">
        <f t="array" ref="K632">IFERROR(IF(G632&lt;&gt;"",_xlfn.ANCHORARRAY(G632),IF(OR(J632=0,J632=""),TRANSPOSE(_xlfn.ANCHORARRAY(Make.Trt!AK$2)),TRANSPOSE(_xlfn._xlws.FILTER('Rot.Out'!Q:Q,('Rot.Out'!O:O=ED.LookUps!J632)*('Rot.Out'!V:V&lt;&gt;"Yes"))))),"Error please report")</f>
        <v>Error No Treatment Names Specified</v>
      </c>
      <c r="FU632" t="str" cm="1">
        <f t="array" ref="FU632">IFERROR(IF(J632=0,TRANSPOSE(_xlfn.ANCHORARRAY(Intercrop!AS$1)),TRANSPOSE(_xlfn._xlws.FILTER('Rot.Out'!Q:Q,('Rot.Out'!O:O=ED.LookUps!J632)*('Rot.Out'!V:V="Yes")))),"")</f>
        <v>None</v>
      </c>
    </row>
    <row r="633" spans="1:177" x14ac:dyDescent="0.5">
      <c r="A633">
        <f>EnterData!E637</f>
        <v>0</v>
      </c>
      <c r="B633" t="str" cm="1">
        <f t="array" ref="B633">IF(OR(A633="",A633=0),"",IFERROR(_xlfn._xlws.FILTER(Int.Out!C$2:F$32,Int.Out!B$2:B$32=ED.LookUps!A633),""))</f>
        <v/>
      </c>
      <c r="G633" t="str" cm="1">
        <f t="array" ref="G633">IFERROR(_xlfn._xlws.FILTER(_xlfn.ANCHORARRAY(B633),_xlfn.ANCHORARRAY(B633)&lt;&gt;0),"")</f>
        <v/>
      </c>
      <c r="J633">
        <f>EnterData!F637</f>
        <v>0</v>
      </c>
      <c r="K633" t="str" cm="1">
        <f t="array" ref="K633">IFERROR(IF(G633&lt;&gt;"",_xlfn.ANCHORARRAY(G633),IF(OR(J633=0,J633=""),TRANSPOSE(_xlfn.ANCHORARRAY(Make.Trt!AK$2)),TRANSPOSE(_xlfn._xlws.FILTER('Rot.Out'!Q:Q,('Rot.Out'!O:O=ED.LookUps!J633)*('Rot.Out'!V:V&lt;&gt;"Yes"))))),"Error please report")</f>
        <v>Error No Treatment Names Specified</v>
      </c>
      <c r="FU633" t="str" cm="1">
        <f t="array" ref="FU633">IFERROR(IF(J633=0,TRANSPOSE(_xlfn.ANCHORARRAY(Intercrop!AS$1)),TRANSPOSE(_xlfn._xlws.FILTER('Rot.Out'!Q:Q,('Rot.Out'!O:O=ED.LookUps!J633)*('Rot.Out'!V:V="Yes")))),"")</f>
        <v>None</v>
      </c>
    </row>
    <row r="634" spans="1:177" x14ac:dyDescent="0.5">
      <c r="A634">
        <f>EnterData!E638</f>
        <v>0</v>
      </c>
      <c r="B634" t="str" cm="1">
        <f t="array" ref="B634">IF(OR(A634="",A634=0),"",IFERROR(_xlfn._xlws.FILTER(Int.Out!C$2:F$32,Int.Out!B$2:B$32=ED.LookUps!A634),""))</f>
        <v/>
      </c>
      <c r="G634" t="str" cm="1">
        <f t="array" ref="G634">IFERROR(_xlfn._xlws.FILTER(_xlfn.ANCHORARRAY(B634),_xlfn.ANCHORARRAY(B634)&lt;&gt;0),"")</f>
        <v/>
      </c>
      <c r="J634">
        <f>EnterData!F638</f>
        <v>0</v>
      </c>
      <c r="K634" t="str" cm="1">
        <f t="array" ref="K634">IFERROR(IF(G634&lt;&gt;"",_xlfn.ANCHORARRAY(G634),IF(OR(J634=0,J634=""),TRANSPOSE(_xlfn.ANCHORARRAY(Make.Trt!AK$2)),TRANSPOSE(_xlfn._xlws.FILTER('Rot.Out'!Q:Q,('Rot.Out'!O:O=ED.LookUps!J634)*('Rot.Out'!V:V&lt;&gt;"Yes"))))),"Error please report")</f>
        <v>Error No Treatment Names Specified</v>
      </c>
      <c r="FU634" t="str" cm="1">
        <f t="array" ref="FU634">IFERROR(IF(J634=0,TRANSPOSE(_xlfn.ANCHORARRAY(Intercrop!AS$1)),TRANSPOSE(_xlfn._xlws.FILTER('Rot.Out'!Q:Q,('Rot.Out'!O:O=ED.LookUps!J634)*('Rot.Out'!V:V="Yes")))),"")</f>
        <v>None</v>
      </c>
    </row>
    <row r="635" spans="1:177" x14ac:dyDescent="0.5">
      <c r="A635">
        <f>EnterData!E639</f>
        <v>0</v>
      </c>
      <c r="B635" t="str" cm="1">
        <f t="array" ref="B635">IF(OR(A635="",A635=0),"",IFERROR(_xlfn._xlws.FILTER(Int.Out!C$2:F$32,Int.Out!B$2:B$32=ED.LookUps!A635),""))</f>
        <v/>
      </c>
      <c r="G635" t="str" cm="1">
        <f t="array" ref="G635">IFERROR(_xlfn._xlws.FILTER(_xlfn.ANCHORARRAY(B635),_xlfn.ANCHORARRAY(B635)&lt;&gt;0),"")</f>
        <v/>
      </c>
      <c r="J635">
        <f>EnterData!F639</f>
        <v>0</v>
      </c>
      <c r="K635" t="str" cm="1">
        <f t="array" ref="K635">IFERROR(IF(G635&lt;&gt;"",_xlfn.ANCHORARRAY(G635),IF(OR(J635=0,J635=""),TRANSPOSE(_xlfn.ANCHORARRAY(Make.Trt!AK$2)),TRANSPOSE(_xlfn._xlws.FILTER('Rot.Out'!Q:Q,('Rot.Out'!O:O=ED.LookUps!J635)*('Rot.Out'!V:V&lt;&gt;"Yes"))))),"Error please report")</f>
        <v>Error No Treatment Names Specified</v>
      </c>
      <c r="FU635" t="str" cm="1">
        <f t="array" ref="FU635">IFERROR(IF(J635=0,TRANSPOSE(_xlfn.ANCHORARRAY(Intercrop!AS$1)),TRANSPOSE(_xlfn._xlws.FILTER('Rot.Out'!Q:Q,('Rot.Out'!O:O=ED.LookUps!J635)*('Rot.Out'!V:V="Yes")))),"")</f>
        <v>None</v>
      </c>
    </row>
    <row r="636" spans="1:177" x14ac:dyDescent="0.5">
      <c r="A636">
        <f>EnterData!E640</f>
        <v>0</v>
      </c>
      <c r="B636" t="str" cm="1">
        <f t="array" ref="B636">IF(OR(A636="",A636=0),"",IFERROR(_xlfn._xlws.FILTER(Int.Out!C$2:F$32,Int.Out!B$2:B$32=ED.LookUps!A636),""))</f>
        <v/>
      </c>
      <c r="G636" t="str" cm="1">
        <f t="array" ref="G636">IFERROR(_xlfn._xlws.FILTER(_xlfn.ANCHORARRAY(B636),_xlfn.ANCHORARRAY(B636)&lt;&gt;0),"")</f>
        <v/>
      </c>
      <c r="J636">
        <f>EnterData!F640</f>
        <v>0</v>
      </c>
      <c r="K636" t="str" cm="1">
        <f t="array" ref="K636">IFERROR(IF(G636&lt;&gt;"",_xlfn.ANCHORARRAY(G636),IF(OR(J636=0,J636=""),TRANSPOSE(_xlfn.ANCHORARRAY(Make.Trt!AK$2)),TRANSPOSE(_xlfn._xlws.FILTER('Rot.Out'!Q:Q,('Rot.Out'!O:O=ED.LookUps!J636)*('Rot.Out'!V:V&lt;&gt;"Yes"))))),"Error please report")</f>
        <v>Error No Treatment Names Specified</v>
      </c>
      <c r="FU636" t="str" cm="1">
        <f t="array" ref="FU636">IFERROR(IF(J636=0,TRANSPOSE(_xlfn.ANCHORARRAY(Intercrop!AS$1)),TRANSPOSE(_xlfn._xlws.FILTER('Rot.Out'!Q:Q,('Rot.Out'!O:O=ED.LookUps!J636)*('Rot.Out'!V:V="Yes")))),"")</f>
        <v>None</v>
      </c>
    </row>
    <row r="637" spans="1:177" x14ac:dyDescent="0.5">
      <c r="A637">
        <f>EnterData!E641</f>
        <v>0</v>
      </c>
      <c r="B637" t="str" cm="1">
        <f t="array" ref="B637">IF(OR(A637="",A637=0),"",IFERROR(_xlfn._xlws.FILTER(Int.Out!C$2:F$32,Int.Out!B$2:B$32=ED.LookUps!A637),""))</f>
        <v/>
      </c>
      <c r="G637" t="str" cm="1">
        <f t="array" ref="G637">IFERROR(_xlfn._xlws.FILTER(_xlfn.ANCHORARRAY(B637),_xlfn.ANCHORARRAY(B637)&lt;&gt;0),"")</f>
        <v/>
      </c>
      <c r="J637">
        <f>EnterData!F641</f>
        <v>0</v>
      </c>
      <c r="K637" t="str" cm="1">
        <f t="array" ref="K637">IFERROR(IF(G637&lt;&gt;"",_xlfn.ANCHORARRAY(G637),IF(OR(J637=0,J637=""),TRANSPOSE(_xlfn.ANCHORARRAY(Make.Trt!AK$2)),TRANSPOSE(_xlfn._xlws.FILTER('Rot.Out'!Q:Q,('Rot.Out'!O:O=ED.LookUps!J637)*('Rot.Out'!V:V&lt;&gt;"Yes"))))),"Error please report")</f>
        <v>Error No Treatment Names Specified</v>
      </c>
      <c r="FU637" t="str" cm="1">
        <f t="array" ref="FU637">IFERROR(IF(J637=0,TRANSPOSE(_xlfn.ANCHORARRAY(Intercrop!AS$1)),TRANSPOSE(_xlfn._xlws.FILTER('Rot.Out'!Q:Q,('Rot.Out'!O:O=ED.LookUps!J637)*('Rot.Out'!V:V="Yes")))),"")</f>
        <v>None</v>
      </c>
    </row>
    <row r="638" spans="1:177" x14ac:dyDescent="0.5">
      <c r="A638">
        <f>EnterData!E642</f>
        <v>0</v>
      </c>
      <c r="B638" t="str" cm="1">
        <f t="array" ref="B638">IF(OR(A638="",A638=0),"",IFERROR(_xlfn._xlws.FILTER(Int.Out!C$2:F$32,Int.Out!B$2:B$32=ED.LookUps!A638),""))</f>
        <v/>
      </c>
      <c r="G638" t="str" cm="1">
        <f t="array" ref="G638">IFERROR(_xlfn._xlws.FILTER(_xlfn.ANCHORARRAY(B638),_xlfn.ANCHORARRAY(B638)&lt;&gt;0),"")</f>
        <v/>
      </c>
      <c r="J638">
        <f>EnterData!F642</f>
        <v>0</v>
      </c>
      <c r="K638" t="str" cm="1">
        <f t="array" ref="K638">IFERROR(IF(G638&lt;&gt;"",_xlfn.ANCHORARRAY(G638),IF(OR(J638=0,J638=""),TRANSPOSE(_xlfn.ANCHORARRAY(Make.Trt!AK$2)),TRANSPOSE(_xlfn._xlws.FILTER('Rot.Out'!Q:Q,('Rot.Out'!O:O=ED.LookUps!J638)*('Rot.Out'!V:V&lt;&gt;"Yes"))))),"Error please report")</f>
        <v>Error No Treatment Names Specified</v>
      </c>
      <c r="FU638" t="str" cm="1">
        <f t="array" ref="FU638">IFERROR(IF(J638=0,TRANSPOSE(_xlfn.ANCHORARRAY(Intercrop!AS$1)),TRANSPOSE(_xlfn._xlws.FILTER('Rot.Out'!Q:Q,('Rot.Out'!O:O=ED.LookUps!J638)*('Rot.Out'!V:V="Yes")))),"")</f>
        <v>None</v>
      </c>
    </row>
    <row r="639" spans="1:177" x14ac:dyDescent="0.5">
      <c r="A639">
        <f>EnterData!E643</f>
        <v>0</v>
      </c>
      <c r="B639" t="str" cm="1">
        <f t="array" ref="B639">IF(OR(A639="",A639=0),"",IFERROR(_xlfn._xlws.FILTER(Int.Out!C$2:F$32,Int.Out!B$2:B$32=ED.LookUps!A639),""))</f>
        <v/>
      </c>
      <c r="G639" t="str" cm="1">
        <f t="array" ref="G639">IFERROR(_xlfn._xlws.FILTER(_xlfn.ANCHORARRAY(B639),_xlfn.ANCHORARRAY(B639)&lt;&gt;0),"")</f>
        <v/>
      </c>
      <c r="J639">
        <f>EnterData!F643</f>
        <v>0</v>
      </c>
      <c r="K639" t="str" cm="1">
        <f t="array" ref="K639">IFERROR(IF(G639&lt;&gt;"",_xlfn.ANCHORARRAY(G639),IF(OR(J639=0,J639=""),TRANSPOSE(_xlfn.ANCHORARRAY(Make.Trt!AK$2)),TRANSPOSE(_xlfn._xlws.FILTER('Rot.Out'!Q:Q,('Rot.Out'!O:O=ED.LookUps!J639)*('Rot.Out'!V:V&lt;&gt;"Yes"))))),"Error please report")</f>
        <v>Error No Treatment Names Specified</v>
      </c>
      <c r="FU639" t="str" cm="1">
        <f t="array" ref="FU639">IFERROR(IF(J639=0,TRANSPOSE(_xlfn.ANCHORARRAY(Intercrop!AS$1)),TRANSPOSE(_xlfn._xlws.FILTER('Rot.Out'!Q:Q,('Rot.Out'!O:O=ED.LookUps!J639)*('Rot.Out'!V:V="Yes")))),"")</f>
        <v>None</v>
      </c>
    </row>
    <row r="640" spans="1:177" x14ac:dyDescent="0.5">
      <c r="A640">
        <f>EnterData!E644</f>
        <v>0</v>
      </c>
      <c r="B640" t="str" cm="1">
        <f t="array" ref="B640">IF(OR(A640="",A640=0),"",IFERROR(_xlfn._xlws.FILTER(Int.Out!C$2:F$32,Int.Out!B$2:B$32=ED.LookUps!A640),""))</f>
        <v/>
      </c>
      <c r="G640" t="str" cm="1">
        <f t="array" ref="G640">IFERROR(_xlfn._xlws.FILTER(_xlfn.ANCHORARRAY(B640),_xlfn.ANCHORARRAY(B640)&lt;&gt;0),"")</f>
        <v/>
      </c>
      <c r="J640">
        <f>EnterData!F644</f>
        <v>0</v>
      </c>
      <c r="K640" t="str" cm="1">
        <f t="array" ref="K640">IFERROR(IF(G640&lt;&gt;"",_xlfn.ANCHORARRAY(G640),IF(OR(J640=0,J640=""),TRANSPOSE(_xlfn.ANCHORARRAY(Make.Trt!AK$2)),TRANSPOSE(_xlfn._xlws.FILTER('Rot.Out'!Q:Q,('Rot.Out'!O:O=ED.LookUps!J640)*('Rot.Out'!V:V&lt;&gt;"Yes"))))),"Error please report")</f>
        <v>Error No Treatment Names Specified</v>
      </c>
      <c r="FU640" t="str" cm="1">
        <f t="array" ref="FU640">IFERROR(IF(J640=0,TRANSPOSE(_xlfn.ANCHORARRAY(Intercrop!AS$1)),TRANSPOSE(_xlfn._xlws.FILTER('Rot.Out'!Q:Q,('Rot.Out'!O:O=ED.LookUps!J640)*('Rot.Out'!V:V="Yes")))),"")</f>
        <v>None</v>
      </c>
    </row>
    <row r="641" spans="1:177" x14ac:dyDescent="0.5">
      <c r="A641">
        <f>EnterData!E645</f>
        <v>0</v>
      </c>
      <c r="B641" t="str" cm="1">
        <f t="array" ref="B641">IF(OR(A641="",A641=0),"",IFERROR(_xlfn._xlws.FILTER(Int.Out!C$2:F$32,Int.Out!B$2:B$32=ED.LookUps!A641),""))</f>
        <v/>
      </c>
      <c r="G641" t="str" cm="1">
        <f t="array" ref="G641">IFERROR(_xlfn._xlws.FILTER(_xlfn.ANCHORARRAY(B641),_xlfn.ANCHORARRAY(B641)&lt;&gt;0),"")</f>
        <v/>
      </c>
      <c r="J641">
        <f>EnterData!F645</f>
        <v>0</v>
      </c>
      <c r="K641" t="str" cm="1">
        <f t="array" ref="K641">IFERROR(IF(G641&lt;&gt;"",_xlfn.ANCHORARRAY(G641),IF(OR(J641=0,J641=""),TRANSPOSE(_xlfn.ANCHORARRAY(Make.Trt!AK$2)),TRANSPOSE(_xlfn._xlws.FILTER('Rot.Out'!Q:Q,('Rot.Out'!O:O=ED.LookUps!J641)*('Rot.Out'!V:V&lt;&gt;"Yes"))))),"Error please report")</f>
        <v>Error No Treatment Names Specified</v>
      </c>
      <c r="FU641" t="str" cm="1">
        <f t="array" ref="FU641">IFERROR(IF(J641=0,TRANSPOSE(_xlfn.ANCHORARRAY(Intercrop!AS$1)),TRANSPOSE(_xlfn._xlws.FILTER('Rot.Out'!Q:Q,('Rot.Out'!O:O=ED.LookUps!J641)*('Rot.Out'!V:V="Yes")))),"")</f>
        <v>None</v>
      </c>
    </row>
    <row r="642" spans="1:177" x14ac:dyDescent="0.5">
      <c r="A642">
        <f>EnterData!E646</f>
        <v>0</v>
      </c>
      <c r="B642" t="str" cm="1">
        <f t="array" ref="B642">IF(OR(A642="",A642=0),"",IFERROR(_xlfn._xlws.FILTER(Int.Out!C$2:F$32,Int.Out!B$2:B$32=ED.LookUps!A642),""))</f>
        <v/>
      </c>
      <c r="G642" t="str" cm="1">
        <f t="array" ref="G642">IFERROR(_xlfn._xlws.FILTER(_xlfn.ANCHORARRAY(B642),_xlfn.ANCHORARRAY(B642)&lt;&gt;0),"")</f>
        <v/>
      </c>
      <c r="J642">
        <f>EnterData!F646</f>
        <v>0</v>
      </c>
      <c r="K642" t="str" cm="1">
        <f t="array" ref="K642">IFERROR(IF(G642&lt;&gt;"",_xlfn.ANCHORARRAY(G642),IF(OR(J642=0,J642=""),TRANSPOSE(_xlfn.ANCHORARRAY(Make.Trt!AK$2)),TRANSPOSE(_xlfn._xlws.FILTER('Rot.Out'!Q:Q,('Rot.Out'!O:O=ED.LookUps!J642)*('Rot.Out'!V:V&lt;&gt;"Yes"))))),"Error please report")</f>
        <v>Error No Treatment Names Specified</v>
      </c>
      <c r="FU642" t="str" cm="1">
        <f t="array" ref="FU642">IFERROR(IF(J642=0,TRANSPOSE(_xlfn.ANCHORARRAY(Intercrop!AS$1)),TRANSPOSE(_xlfn._xlws.FILTER('Rot.Out'!Q:Q,('Rot.Out'!O:O=ED.LookUps!J642)*('Rot.Out'!V:V="Yes")))),"")</f>
        <v>None</v>
      </c>
    </row>
    <row r="643" spans="1:177" x14ac:dyDescent="0.5">
      <c r="A643">
        <f>EnterData!E647</f>
        <v>0</v>
      </c>
      <c r="B643" t="str" cm="1">
        <f t="array" ref="B643">IF(OR(A643="",A643=0),"",IFERROR(_xlfn._xlws.FILTER(Int.Out!C$2:F$32,Int.Out!B$2:B$32=ED.LookUps!A643),""))</f>
        <v/>
      </c>
      <c r="G643" t="str" cm="1">
        <f t="array" ref="G643">IFERROR(_xlfn._xlws.FILTER(_xlfn.ANCHORARRAY(B643),_xlfn.ANCHORARRAY(B643)&lt;&gt;0),"")</f>
        <v/>
      </c>
      <c r="J643">
        <f>EnterData!F647</f>
        <v>0</v>
      </c>
      <c r="K643" t="str" cm="1">
        <f t="array" ref="K643">IFERROR(IF(G643&lt;&gt;"",_xlfn.ANCHORARRAY(G643),IF(OR(J643=0,J643=""),TRANSPOSE(_xlfn.ANCHORARRAY(Make.Trt!AK$2)),TRANSPOSE(_xlfn._xlws.FILTER('Rot.Out'!Q:Q,('Rot.Out'!O:O=ED.LookUps!J643)*('Rot.Out'!V:V&lt;&gt;"Yes"))))),"Error please report")</f>
        <v>Error No Treatment Names Specified</v>
      </c>
      <c r="FU643" t="str" cm="1">
        <f t="array" ref="FU643">IFERROR(IF(J643=0,TRANSPOSE(_xlfn.ANCHORARRAY(Intercrop!AS$1)),TRANSPOSE(_xlfn._xlws.FILTER('Rot.Out'!Q:Q,('Rot.Out'!O:O=ED.LookUps!J643)*('Rot.Out'!V:V="Yes")))),"")</f>
        <v>None</v>
      </c>
    </row>
    <row r="644" spans="1:177" x14ac:dyDescent="0.5">
      <c r="A644">
        <f>EnterData!E648</f>
        <v>0</v>
      </c>
      <c r="B644" t="str" cm="1">
        <f t="array" ref="B644">IF(OR(A644="",A644=0),"",IFERROR(_xlfn._xlws.FILTER(Int.Out!C$2:F$32,Int.Out!B$2:B$32=ED.LookUps!A644),""))</f>
        <v/>
      </c>
      <c r="G644" t="str" cm="1">
        <f t="array" ref="G644">IFERROR(_xlfn._xlws.FILTER(_xlfn.ANCHORARRAY(B644),_xlfn.ANCHORARRAY(B644)&lt;&gt;0),"")</f>
        <v/>
      </c>
      <c r="J644">
        <f>EnterData!F648</f>
        <v>0</v>
      </c>
      <c r="K644" t="str" cm="1">
        <f t="array" ref="K644">IFERROR(IF(G644&lt;&gt;"",_xlfn.ANCHORARRAY(G644),IF(OR(J644=0,J644=""),TRANSPOSE(_xlfn.ANCHORARRAY(Make.Trt!AK$2)),TRANSPOSE(_xlfn._xlws.FILTER('Rot.Out'!Q:Q,('Rot.Out'!O:O=ED.LookUps!J644)*('Rot.Out'!V:V&lt;&gt;"Yes"))))),"Error please report")</f>
        <v>Error No Treatment Names Specified</v>
      </c>
      <c r="FU644" t="str" cm="1">
        <f t="array" ref="FU644">IFERROR(IF(J644=0,TRANSPOSE(_xlfn.ANCHORARRAY(Intercrop!AS$1)),TRANSPOSE(_xlfn._xlws.FILTER('Rot.Out'!Q:Q,('Rot.Out'!O:O=ED.LookUps!J644)*('Rot.Out'!V:V="Yes")))),"")</f>
        <v>None</v>
      </c>
    </row>
    <row r="645" spans="1:177" x14ac:dyDescent="0.5">
      <c r="A645">
        <f>EnterData!E649</f>
        <v>0</v>
      </c>
      <c r="B645" t="str" cm="1">
        <f t="array" ref="B645">IF(OR(A645="",A645=0),"",IFERROR(_xlfn._xlws.FILTER(Int.Out!C$2:F$32,Int.Out!B$2:B$32=ED.LookUps!A645),""))</f>
        <v/>
      </c>
      <c r="G645" t="str" cm="1">
        <f t="array" ref="G645">IFERROR(_xlfn._xlws.FILTER(_xlfn.ANCHORARRAY(B645),_xlfn.ANCHORARRAY(B645)&lt;&gt;0),"")</f>
        <v/>
      </c>
      <c r="J645">
        <f>EnterData!F649</f>
        <v>0</v>
      </c>
      <c r="K645" t="str" cm="1">
        <f t="array" ref="K645">IFERROR(IF(G645&lt;&gt;"",_xlfn.ANCHORARRAY(G645),IF(OR(J645=0,J645=""),TRANSPOSE(_xlfn.ANCHORARRAY(Make.Trt!AK$2)),TRANSPOSE(_xlfn._xlws.FILTER('Rot.Out'!Q:Q,('Rot.Out'!O:O=ED.LookUps!J645)*('Rot.Out'!V:V&lt;&gt;"Yes"))))),"Error please report")</f>
        <v>Error No Treatment Names Specified</v>
      </c>
      <c r="FU645" t="str" cm="1">
        <f t="array" ref="FU645">IFERROR(IF(J645=0,TRANSPOSE(_xlfn.ANCHORARRAY(Intercrop!AS$1)),TRANSPOSE(_xlfn._xlws.FILTER('Rot.Out'!Q:Q,('Rot.Out'!O:O=ED.LookUps!J645)*('Rot.Out'!V:V="Yes")))),"")</f>
        <v>None</v>
      </c>
    </row>
    <row r="646" spans="1:177" x14ac:dyDescent="0.5">
      <c r="A646">
        <f>EnterData!E650</f>
        <v>0</v>
      </c>
      <c r="B646" t="str" cm="1">
        <f t="array" ref="B646">IF(OR(A646="",A646=0),"",IFERROR(_xlfn._xlws.FILTER(Int.Out!C$2:F$32,Int.Out!B$2:B$32=ED.LookUps!A646),""))</f>
        <v/>
      </c>
      <c r="G646" t="str" cm="1">
        <f t="array" ref="G646">IFERROR(_xlfn._xlws.FILTER(_xlfn.ANCHORARRAY(B646),_xlfn.ANCHORARRAY(B646)&lt;&gt;0),"")</f>
        <v/>
      </c>
      <c r="J646">
        <f>EnterData!F650</f>
        <v>0</v>
      </c>
      <c r="K646" t="str" cm="1">
        <f t="array" ref="K646">IFERROR(IF(G646&lt;&gt;"",_xlfn.ANCHORARRAY(G646),IF(OR(J646=0,J646=""),TRANSPOSE(_xlfn.ANCHORARRAY(Make.Trt!AK$2)),TRANSPOSE(_xlfn._xlws.FILTER('Rot.Out'!Q:Q,('Rot.Out'!O:O=ED.LookUps!J646)*('Rot.Out'!V:V&lt;&gt;"Yes"))))),"Error please report")</f>
        <v>Error No Treatment Names Specified</v>
      </c>
      <c r="FU646" t="str" cm="1">
        <f t="array" ref="FU646">IFERROR(IF(J646=0,TRANSPOSE(_xlfn.ANCHORARRAY(Intercrop!AS$1)),TRANSPOSE(_xlfn._xlws.FILTER('Rot.Out'!Q:Q,('Rot.Out'!O:O=ED.LookUps!J646)*('Rot.Out'!V:V="Yes")))),"")</f>
        <v>None</v>
      </c>
    </row>
    <row r="647" spans="1:177" x14ac:dyDescent="0.5">
      <c r="A647">
        <f>EnterData!E651</f>
        <v>0</v>
      </c>
      <c r="B647" t="str" cm="1">
        <f t="array" ref="B647">IF(OR(A647="",A647=0),"",IFERROR(_xlfn._xlws.FILTER(Int.Out!C$2:F$32,Int.Out!B$2:B$32=ED.LookUps!A647),""))</f>
        <v/>
      </c>
      <c r="G647" t="str" cm="1">
        <f t="array" ref="G647">IFERROR(_xlfn._xlws.FILTER(_xlfn.ANCHORARRAY(B647),_xlfn.ANCHORARRAY(B647)&lt;&gt;0),"")</f>
        <v/>
      </c>
      <c r="J647">
        <f>EnterData!F651</f>
        <v>0</v>
      </c>
      <c r="K647" t="str" cm="1">
        <f t="array" ref="K647">IFERROR(IF(G647&lt;&gt;"",_xlfn.ANCHORARRAY(G647),IF(OR(J647=0,J647=""),TRANSPOSE(_xlfn.ANCHORARRAY(Make.Trt!AK$2)),TRANSPOSE(_xlfn._xlws.FILTER('Rot.Out'!Q:Q,('Rot.Out'!O:O=ED.LookUps!J647)*('Rot.Out'!V:V&lt;&gt;"Yes"))))),"Error please report")</f>
        <v>Error No Treatment Names Specified</v>
      </c>
      <c r="FU647" t="str" cm="1">
        <f t="array" ref="FU647">IFERROR(IF(J647=0,TRANSPOSE(_xlfn.ANCHORARRAY(Intercrop!AS$1)),TRANSPOSE(_xlfn._xlws.FILTER('Rot.Out'!Q:Q,('Rot.Out'!O:O=ED.LookUps!J647)*('Rot.Out'!V:V="Yes")))),"")</f>
        <v>None</v>
      </c>
    </row>
    <row r="648" spans="1:177" x14ac:dyDescent="0.5">
      <c r="A648">
        <f>EnterData!E652</f>
        <v>0</v>
      </c>
      <c r="B648" t="str" cm="1">
        <f t="array" ref="B648">IF(OR(A648="",A648=0),"",IFERROR(_xlfn._xlws.FILTER(Int.Out!C$2:F$32,Int.Out!B$2:B$32=ED.LookUps!A648),""))</f>
        <v/>
      </c>
      <c r="G648" t="str" cm="1">
        <f t="array" ref="G648">IFERROR(_xlfn._xlws.FILTER(_xlfn.ANCHORARRAY(B648),_xlfn.ANCHORARRAY(B648)&lt;&gt;0),"")</f>
        <v/>
      </c>
      <c r="J648">
        <f>EnterData!F652</f>
        <v>0</v>
      </c>
      <c r="K648" t="str" cm="1">
        <f t="array" ref="K648">IFERROR(IF(G648&lt;&gt;"",_xlfn.ANCHORARRAY(G648),IF(OR(J648=0,J648=""),TRANSPOSE(_xlfn.ANCHORARRAY(Make.Trt!AK$2)),TRANSPOSE(_xlfn._xlws.FILTER('Rot.Out'!Q:Q,('Rot.Out'!O:O=ED.LookUps!J648)*('Rot.Out'!V:V&lt;&gt;"Yes"))))),"Error please report")</f>
        <v>Error No Treatment Names Specified</v>
      </c>
      <c r="FU648" t="str" cm="1">
        <f t="array" ref="FU648">IFERROR(IF(J648=0,TRANSPOSE(_xlfn.ANCHORARRAY(Intercrop!AS$1)),TRANSPOSE(_xlfn._xlws.FILTER('Rot.Out'!Q:Q,('Rot.Out'!O:O=ED.LookUps!J648)*('Rot.Out'!V:V="Yes")))),"")</f>
        <v>None</v>
      </c>
    </row>
    <row r="649" spans="1:177" x14ac:dyDescent="0.5">
      <c r="A649">
        <f>EnterData!E653</f>
        <v>0</v>
      </c>
      <c r="B649" t="str" cm="1">
        <f t="array" ref="B649">IF(OR(A649="",A649=0),"",IFERROR(_xlfn._xlws.FILTER(Int.Out!C$2:F$32,Int.Out!B$2:B$32=ED.LookUps!A649),""))</f>
        <v/>
      </c>
      <c r="G649" t="str" cm="1">
        <f t="array" ref="G649">IFERROR(_xlfn._xlws.FILTER(_xlfn.ANCHORARRAY(B649),_xlfn.ANCHORARRAY(B649)&lt;&gt;0),"")</f>
        <v/>
      </c>
      <c r="J649">
        <f>EnterData!F653</f>
        <v>0</v>
      </c>
      <c r="K649" t="str" cm="1">
        <f t="array" ref="K649">IFERROR(IF(G649&lt;&gt;"",_xlfn.ANCHORARRAY(G649),IF(OR(J649=0,J649=""),TRANSPOSE(_xlfn.ANCHORARRAY(Make.Trt!AK$2)),TRANSPOSE(_xlfn._xlws.FILTER('Rot.Out'!Q:Q,('Rot.Out'!O:O=ED.LookUps!J649)*('Rot.Out'!V:V&lt;&gt;"Yes"))))),"Error please report")</f>
        <v>Error No Treatment Names Specified</v>
      </c>
      <c r="FU649" t="str" cm="1">
        <f t="array" ref="FU649">IFERROR(IF(J649=0,TRANSPOSE(_xlfn.ANCHORARRAY(Intercrop!AS$1)),TRANSPOSE(_xlfn._xlws.FILTER('Rot.Out'!Q:Q,('Rot.Out'!O:O=ED.LookUps!J649)*('Rot.Out'!V:V="Yes")))),"")</f>
        <v>None</v>
      </c>
    </row>
    <row r="650" spans="1:177" x14ac:dyDescent="0.5">
      <c r="A650">
        <f>EnterData!E654</f>
        <v>0</v>
      </c>
      <c r="B650" t="str" cm="1">
        <f t="array" ref="B650">IF(OR(A650="",A650=0),"",IFERROR(_xlfn._xlws.FILTER(Int.Out!C$2:F$32,Int.Out!B$2:B$32=ED.LookUps!A650),""))</f>
        <v/>
      </c>
      <c r="G650" t="str" cm="1">
        <f t="array" ref="G650">IFERROR(_xlfn._xlws.FILTER(_xlfn.ANCHORARRAY(B650),_xlfn.ANCHORARRAY(B650)&lt;&gt;0),"")</f>
        <v/>
      </c>
      <c r="J650">
        <f>EnterData!F654</f>
        <v>0</v>
      </c>
      <c r="K650" t="str" cm="1">
        <f t="array" ref="K650">IFERROR(IF(G650&lt;&gt;"",_xlfn.ANCHORARRAY(G650),IF(OR(J650=0,J650=""),TRANSPOSE(_xlfn.ANCHORARRAY(Make.Trt!AK$2)),TRANSPOSE(_xlfn._xlws.FILTER('Rot.Out'!Q:Q,('Rot.Out'!O:O=ED.LookUps!J650)*('Rot.Out'!V:V&lt;&gt;"Yes"))))),"Error please report")</f>
        <v>Error No Treatment Names Specified</v>
      </c>
      <c r="FU650" t="str" cm="1">
        <f t="array" ref="FU650">IFERROR(IF(J650=0,TRANSPOSE(_xlfn.ANCHORARRAY(Intercrop!AS$1)),TRANSPOSE(_xlfn._xlws.FILTER('Rot.Out'!Q:Q,('Rot.Out'!O:O=ED.LookUps!J650)*('Rot.Out'!V:V="Yes")))),"")</f>
        <v>None</v>
      </c>
    </row>
    <row r="651" spans="1:177" x14ac:dyDescent="0.5">
      <c r="A651">
        <f>EnterData!E655</f>
        <v>0</v>
      </c>
      <c r="B651" t="str" cm="1">
        <f t="array" ref="B651">IF(OR(A651="",A651=0),"",IFERROR(_xlfn._xlws.FILTER(Int.Out!C$2:F$32,Int.Out!B$2:B$32=ED.LookUps!A651),""))</f>
        <v/>
      </c>
      <c r="G651" t="str" cm="1">
        <f t="array" ref="G651">IFERROR(_xlfn._xlws.FILTER(_xlfn.ANCHORARRAY(B651),_xlfn.ANCHORARRAY(B651)&lt;&gt;0),"")</f>
        <v/>
      </c>
      <c r="J651">
        <f>EnterData!F655</f>
        <v>0</v>
      </c>
      <c r="K651" t="str" cm="1">
        <f t="array" ref="K651">IFERROR(IF(G651&lt;&gt;"",_xlfn.ANCHORARRAY(G651),IF(OR(J651=0,J651=""),TRANSPOSE(_xlfn.ANCHORARRAY(Make.Trt!AK$2)),TRANSPOSE(_xlfn._xlws.FILTER('Rot.Out'!Q:Q,('Rot.Out'!O:O=ED.LookUps!J651)*('Rot.Out'!V:V&lt;&gt;"Yes"))))),"Error please report")</f>
        <v>Error No Treatment Names Specified</v>
      </c>
      <c r="FU651" t="str" cm="1">
        <f t="array" ref="FU651">IFERROR(IF(J651=0,TRANSPOSE(_xlfn.ANCHORARRAY(Intercrop!AS$1)),TRANSPOSE(_xlfn._xlws.FILTER('Rot.Out'!Q:Q,('Rot.Out'!O:O=ED.LookUps!J651)*('Rot.Out'!V:V="Yes")))),"")</f>
        <v>None</v>
      </c>
    </row>
    <row r="652" spans="1:177" x14ac:dyDescent="0.5">
      <c r="A652">
        <f>EnterData!E656</f>
        <v>0</v>
      </c>
      <c r="B652" t="str" cm="1">
        <f t="array" ref="B652">IF(OR(A652="",A652=0),"",IFERROR(_xlfn._xlws.FILTER(Int.Out!C$2:F$32,Int.Out!B$2:B$32=ED.LookUps!A652),""))</f>
        <v/>
      </c>
      <c r="G652" t="str" cm="1">
        <f t="array" ref="G652">IFERROR(_xlfn._xlws.FILTER(_xlfn.ANCHORARRAY(B652),_xlfn.ANCHORARRAY(B652)&lt;&gt;0),"")</f>
        <v/>
      </c>
      <c r="J652">
        <f>EnterData!F656</f>
        <v>0</v>
      </c>
      <c r="K652" t="str" cm="1">
        <f t="array" ref="K652">IFERROR(IF(G652&lt;&gt;"",_xlfn.ANCHORARRAY(G652),IF(OR(J652=0,J652=""),TRANSPOSE(_xlfn.ANCHORARRAY(Make.Trt!AK$2)),TRANSPOSE(_xlfn._xlws.FILTER('Rot.Out'!Q:Q,('Rot.Out'!O:O=ED.LookUps!J652)*('Rot.Out'!V:V&lt;&gt;"Yes"))))),"Error please report")</f>
        <v>Error No Treatment Names Specified</v>
      </c>
      <c r="FU652" t="str" cm="1">
        <f t="array" ref="FU652">IFERROR(IF(J652=0,TRANSPOSE(_xlfn.ANCHORARRAY(Intercrop!AS$1)),TRANSPOSE(_xlfn._xlws.FILTER('Rot.Out'!Q:Q,('Rot.Out'!O:O=ED.LookUps!J652)*('Rot.Out'!V:V="Yes")))),"")</f>
        <v>None</v>
      </c>
    </row>
    <row r="653" spans="1:177" x14ac:dyDescent="0.5">
      <c r="A653">
        <f>EnterData!E657</f>
        <v>0</v>
      </c>
      <c r="B653" t="str" cm="1">
        <f t="array" ref="B653">IF(OR(A653="",A653=0),"",IFERROR(_xlfn._xlws.FILTER(Int.Out!C$2:F$32,Int.Out!B$2:B$32=ED.LookUps!A653),""))</f>
        <v/>
      </c>
      <c r="G653" t="str" cm="1">
        <f t="array" ref="G653">IFERROR(_xlfn._xlws.FILTER(_xlfn.ANCHORARRAY(B653),_xlfn.ANCHORARRAY(B653)&lt;&gt;0),"")</f>
        <v/>
      </c>
      <c r="J653">
        <f>EnterData!F657</f>
        <v>0</v>
      </c>
      <c r="K653" t="str" cm="1">
        <f t="array" ref="K653">IFERROR(IF(G653&lt;&gt;"",_xlfn.ANCHORARRAY(G653),IF(OR(J653=0,J653=""),TRANSPOSE(_xlfn.ANCHORARRAY(Make.Trt!AK$2)),TRANSPOSE(_xlfn._xlws.FILTER('Rot.Out'!Q:Q,('Rot.Out'!O:O=ED.LookUps!J653)*('Rot.Out'!V:V&lt;&gt;"Yes"))))),"Error please report")</f>
        <v>Error No Treatment Names Specified</v>
      </c>
      <c r="FU653" t="str" cm="1">
        <f t="array" ref="FU653">IFERROR(IF(J653=0,TRANSPOSE(_xlfn.ANCHORARRAY(Intercrop!AS$1)),TRANSPOSE(_xlfn._xlws.FILTER('Rot.Out'!Q:Q,('Rot.Out'!O:O=ED.LookUps!J653)*('Rot.Out'!V:V="Yes")))),"")</f>
        <v>None</v>
      </c>
    </row>
    <row r="654" spans="1:177" x14ac:dyDescent="0.5">
      <c r="A654">
        <f>EnterData!E658</f>
        <v>0</v>
      </c>
      <c r="B654" t="str" cm="1">
        <f t="array" ref="B654">IF(OR(A654="",A654=0),"",IFERROR(_xlfn._xlws.FILTER(Int.Out!C$2:F$32,Int.Out!B$2:B$32=ED.LookUps!A654),""))</f>
        <v/>
      </c>
      <c r="G654" t="str" cm="1">
        <f t="array" ref="G654">IFERROR(_xlfn._xlws.FILTER(_xlfn.ANCHORARRAY(B654),_xlfn.ANCHORARRAY(B654)&lt;&gt;0),"")</f>
        <v/>
      </c>
      <c r="J654">
        <f>EnterData!F658</f>
        <v>0</v>
      </c>
      <c r="K654" t="str" cm="1">
        <f t="array" ref="K654">IFERROR(IF(G654&lt;&gt;"",_xlfn.ANCHORARRAY(G654),IF(OR(J654=0,J654=""),TRANSPOSE(_xlfn.ANCHORARRAY(Make.Trt!AK$2)),TRANSPOSE(_xlfn._xlws.FILTER('Rot.Out'!Q:Q,('Rot.Out'!O:O=ED.LookUps!J654)*('Rot.Out'!V:V&lt;&gt;"Yes"))))),"Error please report")</f>
        <v>Error No Treatment Names Specified</v>
      </c>
      <c r="FU654" t="str" cm="1">
        <f t="array" ref="FU654">IFERROR(IF(J654=0,TRANSPOSE(_xlfn.ANCHORARRAY(Intercrop!AS$1)),TRANSPOSE(_xlfn._xlws.FILTER('Rot.Out'!Q:Q,('Rot.Out'!O:O=ED.LookUps!J654)*('Rot.Out'!V:V="Yes")))),"")</f>
        <v>None</v>
      </c>
    </row>
    <row r="655" spans="1:177" x14ac:dyDescent="0.5">
      <c r="A655">
        <f>EnterData!E659</f>
        <v>0</v>
      </c>
      <c r="B655" t="str" cm="1">
        <f t="array" ref="B655">IF(OR(A655="",A655=0),"",IFERROR(_xlfn._xlws.FILTER(Int.Out!C$2:F$32,Int.Out!B$2:B$32=ED.LookUps!A655),""))</f>
        <v/>
      </c>
      <c r="G655" t="str" cm="1">
        <f t="array" ref="G655">IFERROR(_xlfn._xlws.FILTER(_xlfn.ANCHORARRAY(B655),_xlfn.ANCHORARRAY(B655)&lt;&gt;0),"")</f>
        <v/>
      </c>
      <c r="J655">
        <f>EnterData!F659</f>
        <v>0</v>
      </c>
      <c r="K655" t="str" cm="1">
        <f t="array" ref="K655">IFERROR(IF(G655&lt;&gt;"",_xlfn.ANCHORARRAY(G655),IF(OR(J655=0,J655=""),TRANSPOSE(_xlfn.ANCHORARRAY(Make.Trt!AK$2)),TRANSPOSE(_xlfn._xlws.FILTER('Rot.Out'!Q:Q,('Rot.Out'!O:O=ED.LookUps!J655)*('Rot.Out'!V:V&lt;&gt;"Yes"))))),"Error please report")</f>
        <v>Error No Treatment Names Specified</v>
      </c>
      <c r="FU655" t="str" cm="1">
        <f t="array" ref="FU655">IFERROR(IF(J655=0,TRANSPOSE(_xlfn.ANCHORARRAY(Intercrop!AS$1)),TRANSPOSE(_xlfn._xlws.FILTER('Rot.Out'!Q:Q,('Rot.Out'!O:O=ED.LookUps!J655)*('Rot.Out'!V:V="Yes")))),"")</f>
        <v>None</v>
      </c>
    </row>
    <row r="656" spans="1:177" x14ac:dyDescent="0.5">
      <c r="A656">
        <f>EnterData!E660</f>
        <v>0</v>
      </c>
      <c r="B656" t="str" cm="1">
        <f t="array" ref="B656">IF(OR(A656="",A656=0),"",IFERROR(_xlfn._xlws.FILTER(Int.Out!C$2:F$32,Int.Out!B$2:B$32=ED.LookUps!A656),""))</f>
        <v/>
      </c>
      <c r="G656" t="str" cm="1">
        <f t="array" ref="G656">IFERROR(_xlfn._xlws.FILTER(_xlfn.ANCHORARRAY(B656),_xlfn.ANCHORARRAY(B656)&lt;&gt;0),"")</f>
        <v/>
      </c>
      <c r="J656">
        <f>EnterData!F660</f>
        <v>0</v>
      </c>
      <c r="K656" t="str" cm="1">
        <f t="array" ref="K656">IFERROR(IF(G656&lt;&gt;"",_xlfn.ANCHORARRAY(G656),IF(OR(J656=0,J656=""),TRANSPOSE(_xlfn.ANCHORARRAY(Make.Trt!AK$2)),TRANSPOSE(_xlfn._xlws.FILTER('Rot.Out'!Q:Q,('Rot.Out'!O:O=ED.LookUps!J656)*('Rot.Out'!V:V&lt;&gt;"Yes"))))),"Error please report")</f>
        <v>Error No Treatment Names Specified</v>
      </c>
      <c r="FU656" t="str" cm="1">
        <f t="array" ref="FU656">IFERROR(IF(J656=0,TRANSPOSE(_xlfn.ANCHORARRAY(Intercrop!AS$1)),TRANSPOSE(_xlfn._xlws.FILTER('Rot.Out'!Q:Q,('Rot.Out'!O:O=ED.LookUps!J656)*('Rot.Out'!V:V="Yes")))),"")</f>
        <v>None</v>
      </c>
    </row>
    <row r="657" spans="1:177" x14ac:dyDescent="0.5">
      <c r="A657">
        <f>EnterData!E661</f>
        <v>0</v>
      </c>
      <c r="B657" t="str" cm="1">
        <f t="array" ref="B657">IF(OR(A657="",A657=0),"",IFERROR(_xlfn._xlws.FILTER(Int.Out!C$2:F$32,Int.Out!B$2:B$32=ED.LookUps!A657),""))</f>
        <v/>
      </c>
      <c r="G657" t="str" cm="1">
        <f t="array" ref="G657">IFERROR(_xlfn._xlws.FILTER(_xlfn.ANCHORARRAY(B657),_xlfn.ANCHORARRAY(B657)&lt;&gt;0),"")</f>
        <v/>
      </c>
      <c r="J657">
        <f>EnterData!F661</f>
        <v>0</v>
      </c>
      <c r="K657" t="str" cm="1">
        <f t="array" ref="K657">IFERROR(IF(G657&lt;&gt;"",_xlfn.ANCHORARRAY(G657),IF(OR(J657=0,J657=""),TRANSPOSE(_xlfn.ANCHORARRAY(Make.Trt!AK$2)),TRANSPOSE(_xlfn._xlws.FILTER('Rot.Out'!Q:Q,('Rot.Out'!O:O=ED.LookUps!J657)*('Rot.Out'!V:V&lt;&gt;"Yes"))))),"Error please report")</f>
        <v>Error No Treatment Names Specified</v>
      </c>
      <c r="FU657" t="str" cm="1">
        <f t="array" ref="FU657">IFERROR(IF(J657=0,TRANSPOSE(_xlfn.ANCHORARRAY(Intercrop!AS$1)),TRANSPOSE(_xlfn._xlws.FILTER('Rot.Out'!Q:Q,('Rot.Out'!O:O=ED.LookUps!J657)*('Rot.Out'!V:V="Yes")))),"")</f>
        <v>None</v>
      </c>
    </row>
    <row r="658" spans="1:177" x14ac:dyDescent="0.5">
      <c r="A658">
        <f>EnterData!E662</f>
        <v>0</v>
      </c>
      <c r="B658" t="str" cm="1">
        <f t="array" ref="B658">IF(OR(A658="",A658=0),"",IFERROR(_xlfn._xlws.FILTER(Int.Out!C$2:F$32,Int.Out!B$2:B$32=ED.LookUps!A658),""))</f>
        <v/>
      </c>
      <c r="G658" t="str" cm="1">
        <f t="array" ref="G658">IFERROR(_xlfn._xlws.FILTER(_xlfn.ANCHORARRAY(B658),_xlfn.ANCHORARRAY(B658)&lt;&gt;0),"")</f>
        <v/>
      </c>
      <c r="J658">
        <f>EnterData!F662</f>
        <v>0</v>
      </c>
      <c r="K658" t="str" cm="1">
        <f t="array" ref="K658">IFERROR(IF(G658&lt;&gt;"",_xlfn.ANCHORARRAY(G658),IF(OR(J658=0,J658=""),TRANSPOSE(_xlfn.ANCHORARRAY(Make.Trt!AK$2)),TRANSPOSE(_xlfn._xlws.FILTER('Rot.Out'!Q:Q,('Rot.Out'!O:O=ED.LookUps!J658)*('Rot.Out'!V:V&lt;&gt;"Yes"))))),"Error please report")</f>
        <v>Error No Treatment Names Specified</v>
      </c>
      <c r="FU658" t="str" cm="1">
        <f t="array" ref="FU658">IFERROR(IF(J658=0,TRANSPOSE(_xlfn.ANCHORARRAY(Intercrop!AS$1)),TRANSPOSE(_xlfn._xlws.FILTER('Rot.Out'!Q:Q,('Rot.Out'!O:O=ED.LookUps!J658)*('Rot.Out'!V:V="Yes")))),"")</f>
        <v>None</v>
      </c>
    </row>
    <row r="659" spans="1:177" x14ac:dyDescent="0.5">
      <c r="A659">
        <f>EnterData!E663</f>
        <v>0</v>
      </c>
      <c r="B659" t="str" cm="1">
        <f t="array" ref="B659">IF(OR(A659="",A659=0),"",IFERROR(_xlfn._xlws.FILTER(Int.Out!C$2:F$32,Int.Out!B$2:B$32=ED.LookUps!A659),""))</f>
        <v/>
      </c>
      <c r="G659" t="str" cm="1">
        <f t="array" ref="G659">IFERROR(_xlfn._xlws.FILTER(_xlfn.ANCHORARRAY(B659),_xlfn.ANCHORARRAY(B659)&lt;&gt;0),"")</f>
        <v/>
      </c>
      <c r="J659">
        <f>EnterData!F663</f>
        <v>0</v>
      </c>
      <c r="K659" t="str" cm="1">
        <f t="array" ref="K659">IFERROR(IF(G659&lt;&gt;"",_xlfn.ANCHORARRAY(G659),IF(OR(J659=0,J659=""),TRANSPOSE(_xlfn.ANCHORARRAY(Make.Trt!AK$2)),TRANSPOSE(_xlfn._xlws.FILTER('Rot.Out'!Q:Q,('Rot.Out'!O:O=ED.LookUps!J659)*('Rot.Out'!V:V&lt;&gt;"Yes"))))),"Error please report")</f>
        <v>Error No Treatment Names Specified</v>
      </c>
      <c r="FU659" t="str" cm="1">
        <f t="array" ref="FU659">IFERROR(IF(J659=0,TRANSPOSE(_xlfn.ANCHORARRAY(Intercrop!AS$1)),TRANSPOSE(_xlfn._xlws.FILTER('Rot.Out'!Q:Q,('Rot.Out'!O:O=ED.LookUps!J659)*('Rot.Out'!V:V="Yes")))),"")</f>
        <v>None</v>
      </c>
    </row>
    <row r="660" spans="1:177" x14ac:dyDescent="0.5">
      <c r="A660">
        <f>EnterData!E664</f>
        <v>0</v>
      </c>
      <c r="B660" t="str" cm="1">
        <f t="array" ref="B660">IF(OR(A660="",A660=0),"",IFERROR(_xlfn._xlws.FILTER(Int.Out!C$2:F$32,Int.Out!B$2:B$32=ED.LookUps!A660),""))</f>
        <v/>
      </c>
      <c r="G660" t="str" cm="1">
        <f t="array" ref="G660">IFERROR(_xlfn._xlws.FILTER(_xlfn.ANCHORARRAY(B660),_xlfn.ANCHORARRAY(B660)&lt;&gt;0),"")</f>
        <v/>
      </c>
      <c r="J660">
        <f>EnterData!F664</f>
        <v>0</v>
      </c>
      <c r="K660" t="str" cm="1">
        <f t="array" ref="K660">IFERROR(IF(G660&lt;&gt;"",_xlfn.ANCHORARRAY(G660),IF(OR(J660=0,J660=""),TRANSPOSE(_xlfn.ANCHORARRAY(Make.Trt!AK$2)),TRANSPOSE(_xlfn._xlws.FILTER('Rot.Out'!Q:Q,('Rot.Out'!O:O=ED.LookUps!J660)*('Rot.Out'!V:V&lt;&gt;"Yes"))))),"Error please report")</f>
        <v>Error No Treatment Names Specified</v>
      </c>
      <c r="FU660" t="str" cm="1">
        <f t="array" ref="FU660">IFERROR(IF(J660=0,TRANSPOSE(_xlfn.ANCHORARRAY(Intercrop!AS$1)),TRANSPOSE(_xlfn._xlws.FILTER('Rot.Out'!Q:Q,('Rot.Out'!O:O=ED.LookUps!J660)*('Rot.Out'!V:V="Yes")))),"")</f>
        <v>None</v>
      </c>
    </row>
    <row r="661" spans="1:177" x14ac:dyDescent="0.5">
      <c r="A661">
        <f>EnterData!E665</f>
        <v>0</v>
      </c>
      <c r="B661" t="str" cm="1">
        <f t="array" ref="B661">IF(OR(A661="",A661=0),"",IFERROR(_xlfn._xlws.FILTER(Int.Out!C$2:F$32,Int.Out!B$2:B$32=ED.LookUps!A661),""))</f>
        <v/>
      </c>
      <c r="G661" t="str" cm="1">
        <f t="array" ref="G661">IFERROR(_xlfn._xlws.FILTER(_xlfn.ANCHORARRAY(B661),_xlfn.ANCHORARRAY(B661)&lt;&gt;0),"")</f>
        <v/>
      </c>
      <c r="J661">
        <f>EnterData!F665</f>
        <v>0</v>
      </c>
      <c r="K661" t="str" cm="1">
        <f t="array" ref="K661">IFERROR(IF(G661&lt;&gt;"",_xlfn.ANCHORARRAY(G661),IF(OR(J661=0,J661=""),TRANSPOSE(_xlfn.ANCHORARRAY(Make.Trt!AK$2)),TRANSPOSE(_xlfn._xlws.FILTER('Rot.Out'!Q:Q,('Rot.Out'!O:O=ED.LookUps!J661)*('Rot.Out'!V:V&lt;&gt;"Yes"))))),"Error please report")</f>
        <v>Error No Treatment Names Specified</v>
      </c>
      <c r="FU661" t="str" cm="1">
        <f t="array" ref="FU661">IFERROR(IF(J661=0,TRANSPOSE(_xlfn.ANCHORARRAY(Intercrop!AS$1)),TRANSPOSE(_xlfn._xlws.FILTER('Rot.Out'!Q:Q,('Rot.Out'!O:O=ED.LookUps!J661)*('Rot.Out'!V:V="Yes")))),"")</f>
        <v>None</v>
      </c>
    </row>
    <row r="662" spans="1:177" x14ac:dyDescent="0.5">
      <c r="A662">
        <f>EnterData!E666</f>
        <v>0</v>
      </c>
      <c r="B662" t="str" cm="1">
        <f t="array" ref="B662">IF(OR(A662="",A662=0),"",IFERROR(_xlfn._xlws.FILTER(Int.Out!C$2:F$32,Int.Out!B$2:B$32=ED.LookUps!A662),""))</f>
        <v/>
      </c>
      <c r="G662" t="str" cm="1">
        <f t="array" ref="G662">IFERROR(_xlfn._xlws.FILTER(_xlfn.ANCHORARRAY(B662),_xlfn.ANCHORARRAY(B662)&lt;&gt;0),"")</f>
        <v/>
      </c>
      <c r="J662">
        <f>EnterData!F666</f>
        <v>0</v>
      </c>
      <c r="K662" t="str" cm="1">
        <f t="array" ref="K662">IFERROR(IF(G662&lt;&gt;"",_xlfn.ANCHORARRAY(G662),IF(OR(J662=0,J662=""),TRANSPOSE(_xlfn.ANCHORARRAY(Make.Trt!AK$2)),TRANSPOSE(_xlfn._xlws.FILTER('Rot.Out'!Q:Q,('Rot.Out'!O:O=ED.LookUps!J662)*('Rot.Out'!V:V&lt;&gt;"Yes"))))),"Error please report")</f>
        <v>Error No Treatment Names Specified</v>
      </c>
      <c r="FU662" t="str" cm="1">
        <f t="array" ref="FU662">IFERROR(IF(J662=0,TRANSPOSE(_xlfn.ANCHORARRAY(Intercrop!AS$1)),TRANSPOSE(_xlfn._xlws.FILTER('Rot.Out'!Q:Q,('Rot.Out'!O:O=ED.LookUps!J662)*('Rot.Out'!V:V="Yes")))),"")</f>
        <v>None</v>
      </c>
    </row>
    <row r="663" spans="1:177" x14ac:dyDescent="0.5">
      <c r="A663">
        <f>EnterData!E667</f>
        <v>0</v>
      </c>
      <c r="B663" t="str" cm="1">
        <f t="array" ref="B663">IF(OR(A663="",A663=0),"",IFERROR(_xlfn._xlws.FILTER(Int.Out!C$2:F$32,Int.Out!B$2:B$32=ED.LookUps!A663),""))</f>
        <v/>
      </c>
      <c r="G663" t="str" cm="1">
        <f t="array" ref="G663">IFERROR(_xlfn._xlws.FILTER(_xlfn.ANCHORARRAY(B663),_xlfn.ANCHORARRAY(B663)&lt;&gt;0),"")</f>
        <v/>
      </c>
      <c r="J663">
        <f>EnterData!F667</f>
        <v>0</v>
      </c>
      <c r="K663" t="str" cm="1">
        <f t="array" ref="K663">IFERROR(IF(G663&lt;&gt;"",_xlfn.ANCHORARRAY(G663),IF(OR(J663=0,J663=""),TRANSPOSE(_xlfn.ANCHORARRAY(Make.Trt!AK$2)),TRANSPOSE(_xlfn._xlws.FILTER('Rot.Out'!Q:Q,('Rot.Out'!O:O=ED.LookUps!J663)*('Rot.Out'!V:V&lt;&gt;"Yes"))))),"Error please report")</f>
        <v>Error No Treatment Names Specified</v>
      </c>
      <c r="FU663" t="str" cm="1">
        <f t="array" ref="FU663">IFERROR(IF(J663=0,TRANSPOSE(_xlfn.ANCHORARRAY(Intercrop!AS$1)),TRANSPOSE(_xlfn._xlws.FILTER('Rot.Out'!Q:Q,('Rot.Out'!O:O=ED.LookUps!J663)*('Rot.Out'!V:V="Yes")))),"")</f>
        <v>None</v>
      </c>
    </row>
    <row r="664" spans="1:177" x14ac:dyDescent="0.5">
      <c r="A664">
        <f>EnterData!E668</f>
        <v>0</v>
      </c>
      <c r="B664" t="str" cm="1">
        <f t="array" ref="B664">IF(OR(A664="",A664=0),"",IFERROR(_xlfn._xlws.FILTER(Int.Out!C$2:F$32,Int.Out!B$2:B$32=ED.LookUps!A664),""))</f>
        <v/>
      </c>
      <c r="G664" t="str" cm="1">
        <f t="array" ref="G664">IFERROR(_xlfn._xlws.FILTER(_xlfn.ANCHORARRAY(B664),_xlfn.ANCHORARRAY(B664)&lt;&gt;0),"")</f>
        <v/>
      </c>
      <c r="J664">
        <f>EnterData!F668</f>
        <v>0</v>
      </c>
      <c r="K664" t="str" cm="1">
        <f t="array" ref="K664">IFERROR(IF(G664&lt;&gt;"",_xlfn.ANCHORARRAY(G664),IF(OR(J664=0,J664=""),TRANSPOSE(_xlfn.ANCHORARRAY(Make.Trt!AK$2)),TRANSPOSE(_xlfn._xlws.FILTER('Rot.Out'!Q:Q,('Rot.Out'!O:O=ED.LookUps!J664)*('Rot.Out'!V:V&lt;&gt;"Yes"))))),"Error please report")</f>
        <v>Error No Treatment Names Specified</v>
      </c>
      <c r="FU664" t="str" cm="1">
        <f t="array" ref="FU664">IFERROR(IF(J664=0,TRANSPOSE(_xlfn.ANCHORARRAY(Intercrop!AS$1)),TRANSPOSE(_xlfn._xlws.FILTER('Rot.Out'!Q:Q,('Rot.Out'!O:O=ED.LookUps!J664)*('Rot.Out'!V:V="Yes")))),"")</f>
        <v>None</v>
      </c>
    </row>
    <row r="665" spans="1:177" x14ac:dyDescent="0.5">
      <c r="A665">
        <f>EnterData!E669</f>
        <v>0</v>
      </c>
      <c r="B665" t="str" cm="1">
        <f t="array" ref="B665">IF(OR(A665="",A665=0),"",IFERROR(_xlfn._xlws.FILTER(Int.Out!C$2:F$32,Int.Out!B$2:B$32=ED.LookUps!A665),""))</f>
        <v/>
      </c>
      <c r="G665" t="str" cm="1">
        <f t="array" ref="G665">IFERROR(_xlfn._xlws.FILTER(_xlfn.ANCHORARRAY(B665),_xlfn.ANCHORARRAY(B665)&lt;&gt;0),"")</f>
        <v/>
      </c>
      <c r="J665">
        <f>EnterData!F669</f>
        <v>0</v>
      </c>
      <c r="K665" t="str" cm="1">
        <f t="array" ref="K665">IFERROR(IF(G665&lt;&gt;"",_xlfn.ANCHORARRAY(G665),IF(OR(J665=0,J665=""),TRANSPOSE(_xlfn.ANCHORARRAY(Make.Trt!AK$2)),TRANSPOSE(_xlfn._xlws.FILTER('Rot.Out'!Q:Q,('Rot.Out'!O:O=ED.LookUps!J665)*('Rot.Out'!V:V&lt;&gt;"Yes"))))),"Error please report")</f>
        <v>Error No Treatment Names Specified</v>
      </c>
      <c r="FU665" t="str" cm="1">
        <f t="array" ref="FU665">IFERROR(IF(J665=0,TRANSPOSE(_xlfn.ANCHORARRAY(Intercrop!AS$1)),TRANSPOSE(_xlfn._xlws.FILTER('Rot.Out'!Q:Q,('Rot.Out'!O:O=ED.LookUps!J665)*('Rot.Out'!V:V="Yes")))),"")</f>
        <v>None</v>
      </c>
    </row>
    <row r="666" spans="1:177" x14ac:dyDescent="0.5">
      <c r="A666">
        <f>EnterData!E670</f>
        <v>0</v>
      </c>
      <c r="B666" t="str" cm="1">
        <f t="array" ref="B666">IF(OR(A666="",A666=0),"",IFERROR(_xlfn._xlws.FILTER(Int.Out!C$2:F$32,Int.Out!B$2:B$32=ED.LookUps!A666),""))</f>
        <v/>
      </c>
      <c r="G666" t="str" cm="1">
        <f t="array" ref="G666">IFERROR(_xlfn._xlws.FILTER(_xlfn.ANCHORARRAY(B666),_xlfn.ANCHORARRAY(B666)&lt;&gt;0),"")</f>
        <v/>
      </c>
      <c r="J666">
        <f>EnterData!F670</f>
        <v>0</v>
      </c>
      <c r="K666" t="str" cm="1">
        <f t="array" ref="K666">IFERROR(IF(G666&lt;&gt;"",_xlfn.ANCHORARRAY(G666),IF(OR(J666=0,J666=""),TRANSPOSE(_xlfn.ANCHORARRAY(Make.Trt!AK$2)),TRANSPOSE(_xlfn._xlws.FILTER('Rot.Out'!Q:Q,('Rot.Out'!O:O=ED.LookUps!J666)*('Rot.Out'!V:V&lt;&gt;"Yes"))))),"Error please report")</f>
        <v>Error No Treatment Names Specified</v>
      </c>
      <c r="FU666" t="str" cm="1">
        <f t="array" ref="FU666">IFERROR(IF(J666=0,TRANSPOSE(_xlfn.ANCHORARRAY(Intercrop!AS$1)),TRANSPOSE(_xlfn._xlws.FILTER('Rot.Out'!Q:Q,('Rot.Out'!O:O=ED.LookUps!J666)*('Rot.Out'!V:V="Yes")))),"")</f>
        <v>None</v>
      </c>
    </row>
    <row r="667" spans="1:177" x14ac:dyDescent="0.5">
      <c r="A667">
        <f>EnterData!E671</f>
        <v>0</v>
      </c>
      <c r="B667" t="str" cm="1">
        <f t="array" ref="B667">IF(OR(A667="",A667=0),"",IFERROR(_xlfn._xlws.FILTER(Int.Out!C$2:F$32,Int.Out!B$2:B$32=ED.LookUps!A667),""))</f>
        <v/>
      </c>
      <c r="G667" t="str" cm="1">
        <f t="array" ref="G667">IFERROR(_xlfn._xlws.FILTER(_xlfn.ANCHORARRAY(B667),_xlfn.ANCHORARRAY(B667)&lt;&gt;0),"")</f>
        <v/>
      </c>
      <c r="J667">
        <f>EnterData!F671</f>
        <v>0</v>
      </c>
      <c r="K667" t="str" cm="1">
        <f t="array" ref="K667">IFERROR(IF(G667&lt;&gt;"",_xlfn.ANCHORARRAY(G667),IF(OR(J667=0,J667=""),TRANSPOSE(_xlfn.ANCHORARRAY(Make.Trt!AK$2)),TRANSPOSE(_xlfn._xlws.FILTER('Rot.Out'!Q:Q,('Rot.Out'!O:O=ED.LookUps!J667)*('Rot.Out'!V:V&lt;&gt;"Yes"))))),"Error please report")</f>
        <v>Error No Treatment Names Specified</v>
      </c>
      <c r="FU667" t="str" cm="1">
        <f t="array" ref="FU667">IFERROR(IF(J667=0,TRANSPOSE(_xlfn.ANCHORARRAY(Intercrop!AS$1)),TRANSPOSE(_xlfn._xlws.FILTER('Rot.Out'!Q:Q,('Rot.Out'!O:O=ED.LookUps!J667)*('Rot.Out'!V:V="Yes")))),"")</f>
        <v>None</v>
      </c>
    </row>
    <row r="668" spans="1:177" x14ac:dyDescent="0.5">
      <c r="A668">
        <f>EnterData!E672</f>
        <v>0</v>
      </c>
      <c r="B668" t="str" cm="1">
        <f t="array" ref="B668">IF(OR(A668="",A668=0),"",IFERROR(_xlfn._xlws.FILTER(Int.Out!C$2:F$32,Int.Out!B$2:B$32=ED.LookUps!A668),""))</f>
        <v/>
      </c>
      <c r="G668" t="str" cm="1">
        <f t="array" ref="G668">IFERROR(_xlfn._xlws.FILTER(_xlfn.ANCHORARRAY(B668),_xlfn.ANCHORARRAY(B668)&lt;&gt;0),"")</f>
        <v/>
      </c>
      <c r="J668">
        <f>EnterData!F672</f>
        <v>0</v>
      </c>
      <c r="K668" t="str" cm="1">
        <f t="array" ref="K668">IFERROR(IF(G668&lt;&gt;"",_xlfn.ANCHORARRAY(G668),IF(OR(J668=0,J668=""),TRANSPOSE(_xlfn.ANCHORARRAY(Make.Trt!AK$2)),TRANSPOSE(_xlfn._xlws.FILTER('Rot.Out'!Q:Q,('Rot.Out'!O:O=ED.LookUps!J668)*('Rot.Out'!V:V&lt;&gt;"Yes"))))),"Error please report")</f>
        <v>Error No Treatment Names Specified</v>
      </c>
      <c r="FU668" t="str" cm="1">
        <f t="array" ref="FU668">IFERROR(IF(J668=0,TRANSPOSE(_xlfn.ANCHORARRAY(Intercrop!AS$1)),TRANSPOSE(_xlfn._xlws.FILTER('Rot.Out'!Q:Q,('Rot.Out'!O:O=ED.LookUps!J668)*('Rot.Out'!V:V="Yes")))),"")</f>
        <v>None</v>
      </c>
    </row>
    <row r="669" spans="1:177" x14ac:dyDescent="0.5">
      <c r="A669">
        <f>EnterData!E673</f>
        <v>0</v>
      </c>
      <c r="B669" t="str" cm="1">
        <f t="array" ref="B669">IF(OR(A669="",A669=0),"",IFERROR(_xlfn._xlws.FILTER(Int.Out!C$2:F$32,Int.Out!B$2:B$32=ED.LookUps!A669),""))</f>
        <v/>
      </c>
      <c r="G669" t="str" cm="1">
        <f t="array" ref="G669">IFERROR(_xlfn._xlws.FILTER(_xlfn.ANCHORARRAY(B669),_xlfn.ANCHORARRAY(B669)&lt;&gt;0),"")</f>
        <v/>
      </c>
      <c r="J669">
        <f>EnterData!F673</f>
        <v>0</v>
      </c>
      <c r="K669" t="str" cm="1">
        <f t="array" ref="K669">IFERROR(IF(G669&lt;&gt;"",_xlfn.ANCHORARRAY(G669),IF(OR(J669=0,J669=""),TRANSPOSE(_xlfn.ANCHORARRAY(Make.Trt!AK$2)),TRANSPOSE(_xlfn._xlws.FILTER('Rot.Out'!Q:Q,('Rot.Out'!O:O=ED.LookUps!J669)*('Rot.Out'!V:V&lt;&gt;"Yes"))))),"Error please report")</f>
        <v>Error No Treatment Names Specified</v>
      </c>
      <c r="FU669" t="str" cm="1">
        <f t="array" ref="FU669">IFERROR(IF(J669=0,TRANSPOSE(_xlfn.ANCHORARRAY(Intercrop!AS$1)),TRANSPOSE(_xlfn._xlws.FILTER('Rot.Out'!Q:Q,('Rot.Out'!O:O=ED.LookUps!J669)*('Rot.Out'!V:V="Yes")))),"")</f>
        <v>None</v>
      </c>
    </row>
    <row r="670" spans="1:177" x14ac:dyDescent="0.5">
      <c r="A670">
        <f>EnterData!E674</f>
        <v>0</v>
      </c>
      <c r="B670" t="str" cm="1">
        <f t="array" ref="B670">IF(OR(A670="",A670=0),"",IFERROR(_xlfn._xlws.FILTER(Int.Out!C$2:F$32,Int.Out!B$2:B$32=ED.LookUps!A670),""))</f>
        <v/>
      </c>
      <c r="G670" t="str" cm="1">
        <f t="array" ref="G670">IFERROR(_xlfn._xlws.FILTER(_xlfn.ANCHORARRAY(B670),_xlfn.ANCHORARRAY(B670)&lt;&gt;0),"")</f>
        <v/>
      </c>
      <c r="J670">
        <f>EnterData!F674</f>
        <v>0</v>
      </c>
      <c r="K670" t="str" cm="1">
        <f t="array" ref="K670">IFERROR(IF(G670&lt;&gt;"",_xlfn.ANCHORARRAY(G670),IF(OR(J670=0,J670=""),TRANSPOSE(_xlfn.ANCHORARRAY(Make.Trt!AK$2)),TRANSPOSE(_xlfn._xlws.FILTER('Rot.Out'!Q:Q,('Rot.Out'!O:O=ED.LookUps!J670)*('Rot.Out'!V:V&lt;&gt;"Yes"))))),"Error please report")</f>
        <v>Error No Treatment Names Specified</v>
      </c>
      <c r="FU670" t="str" cm="1">
        <f t="array" ref="FU670">IFERROR(IF(J670=0,TRANSPOSE(_xlfn.ANCHORARRAY(Intercrop!AS$1)),TRANSPOSE(_xlfn._xlws.FILTER('Rot.Out'!Q:Q,('Rot.Out'!O:O=ED.LookUps!J670)*('Rot.Out'!V:V="Yes")))),"")</f>
        <v>None</v>
      </c>
    </row>
    <row r="671" spans="1:177" x14ac:dyDescent="0.5">
      <c r="A671">
        <f>EnterData!E675</f>
        <v>0</v>
      </c>
      <c r="B671" t="str" cm="1">
        <f t="array" ref="B671">IF(OR(A671="",A671=0),"",IFERROR(_xlfn._xlws.FILTER(Int.Out!C$2:F$32,Int.Out!B$2:B$32=ED.LookUps!A671),""))</f>
        <v/>
      </c>
      <c r="G671" t="str" cm="1">
        <f t="array" ref="G671">IFERROR(_xlfn._xlws.FILTER(_xlfn.ANCHORARRAY(B671),_xlfn.ANCHORARRAY(B671)&lt;&gt;0),"")</f>
        <v/>
      </c>
      <c r="J671">
        <f>EnterData!F675</f>
        <v>0</v>
      </c>
      <c r="K671" t="str" cm="1">
        <f t="array" ref="K671">IFERROR(IF(G671&lt;&gt;"",_xlfn.ANCHORARRAY(G671),IF(OR(J671=0,J671=""),TRANSPOSE(_xlfn.ANCHORARRAY(Make.Trt!AK$2)),TRANSPOSE(_xlfn._xlws.FILTER('Rot.Out'!Q:Q,('Rot.Out'!O:O=ED.LookUps!J671)*('Rot.Out'!V:V&lt;&gt;"Yes"))))),"Error please report")</f>
        <v>Error No Treatment Names Specified</v>
      </c>
      <c r="FU671" t="str" cm="1">
        <f t="array" ref="FU671">IFERROR(IF(J671=0,TRANSPOSE(_xlfn.ANCHORARRAY(Intercrop!AS$1)),TRANSPOSE(_xlfn._xlws.FILTER('Rot.Out'!Q:Q,('Rot.Out'!O:O=ED.LookUps!J671)*('Rot.Out'!V:V="Yes")))),"")</f>
        <v>None</v>
      </c>
    </row>
    <row r="672" spans="1:177" x14ac:dyDescent="0.5">
      <c r="A672">
        <f>EnterData!E676</f>
        <v>0</v>
      </c>
      <c r="B672" t="str" cm="1">
        <f t="array" ref="B672">IF(OR(A672="",A672=0),"",IFERROR(_xlfn._xlws.FILTER(Int.Out!C$2:F$32,Int.Out!B$2:B$32=ED.LookUps!A672),""))</f>
        <v/>
      </c>
      <c r="G672" t="str" cm="1">
        <f t="array" ref="G672">IFERROR(_xlfn._xlws.FILTER(_xlfn.ANCHORARRAY(B672),_xlfn.ANCHORARRAY(B672)&lt;&gt;0),"")</f>
        <v/>
      </c>
      <c r="J672">
        <f>EnterData!F676</f>
        <v>0</v>
      </c>
      <c r="K672" t="str" cm="1">
        <f t="array" ref="K672">IFERROR(IF(G672&lt;&gt;"",_xlfn.ANCHORARRAY(G672),IF(OR(J672=0,J672=""),TRANSPOSE(_xlfn.ANCHORARRAY(Make.Trt!AK$2)),TRANSPOSE(_xlfn._xlws.FILTER('Rot.Out'!Q:Q,('Rot.Out'!O:O=ED.LookUps!J672)*('Rot.Out'!V:V&lt;&gt;"Yes"))))),"Error please report")</f>
        <v>Error No Treatment Names Specified</v>
      </c>
      <c r="FU672" t="str" cm="1">
        <f t="array" ref="FU672">IFERROR(IF(J672=0,TRANSPOSE(_xlfn.ANCHORARRAY(Intercrop!AS$1)),TRANSPOSE(_xlfn._xlws.FILTER('Rot.Out'!Q:Q,('Rot.Out'!O:O=ED.LookUps!J672)*('Rot.Out'!V:V="Yes")))),"")</f>
        <v>None</v>
      </c>
    </row>
    <row r="673" spans="1:177" x14ac:dyDescent="0.5">
      <c r="A673">
        <f>EnterData!E677</f>
        <v>0</v>
      </c>
      <c r="B673" t="str" cm="1">
        <f t="array" ref="B673">IF(OR(A673="",A673=0),"",IFERROR(_xlfn._xlws.FILTER(Int.Out!C$2:F$32,Int.Out!B$2:B$32=ED.LookUps!A673),""))</f>
        <v/>
      </c>
      <c r="G673" t="str" cm="1">
        <f t="array" ref="G673">IFERROR(_xlfn._xlws.FILTER(_xlfn.ANCHORARRAY(B673),_xlfn.ANCHORARRAY(B673)&lt;&gt;0),"")</f>
        <v/>
      </c>
      <c r="J673">
        <f>EnterData!F677</f>
        <v>0</v>
      </c>
      <c r="K673" t="str" cm="1">
        <f t="array" ref="K673">IFERROR(IF(G673&lt;&gt;"",_xlfn.ANCHORARRAY(G673),IF(OR(J673=0,J673=""),TRANSPOSE(_xlfn.ANCHORARRAY(Make.Trt!AK$2)),TRANSPOSE(_xlfn._xlws.FILTER('Rot.Out'!Q:Q,('Rot.Out'!O:O=ED.LookUps!J673)*('Rot.Out'!V:V&lt;&gt;"Yes"))))),"Error please report")</f>
        <v>Error No Treatment Names Specified</v>
      </c>
      <c r="FU673" t="str" cm="1">
        <f t="array" ref="FU673">IFERROR(IF(J673=0,TRANSPOSE(_xlfn.ANCHORARRAY(Intercrop!AS$1)),TRANSPOSE(_xlfn._xlws.FILTER('Rot.Out'!Q:Q,('Rot.Out'!O:O=ED.LookUps!J673)*('Rot.Out'!V:V="Yes")))),"")</f>
        <v>None</v>
      </c>
    </row>
    <row r="674" spans="1:177" x14ac:dyDescent="0.5">
      <c r="A674">
        <f>EnterData!E678</f>
        <v>0</v>
      </c>
      <c r="B674" t="str" cm="1">
        <f t="array" ref="B674">IF(OR(A674="",A674=0),"",IFERROR(_xlfn._xlws.FILTER(Int.Out!C$2:F$32,Int.Out!B$2:B$32=ED.LookUps!A674),""))</f>
        <v/>
      </c>
      <c r="G674" t="str" cm="1">
        <f t="array" ref="G674">IFERROR(_xlfn._xlws.FILTER(_xlfn.ANCHORARRAY(B674),_xlfn.ANCHORARRAY(B674)&lt;&gt;0),"")</f>
        <v/>
      </c>
      <c r="J674">
        <f>EnterData!F678</f>
        <v>0</v>
      </c>
      <c r="K674" t="str" cm="1">
        <f t="array" ref="K674">IFERROR(IF(G674&lt;&gt;"",_xlfn.ANCHORARRAY(G674),IF(OR(J674=0,J674=""),TRANSPOSE(_xlfn.ANCHORARRAY(Make.Trt!AK$2)),TRANSPOSE(_xlfn._xlws.FILTER('Rot.Out'!Q:Q,('Rot.Out'!O:O=ED.LookUps!J674)*('Rot.Out'!V:V&lt;&gt;"Yes"))))),"Error please report")</f>
        <v>Error No Treatment Names Specified</v>
      </c>
      <c r="FU674" t="str" cm="1">
        <f t="array" ref="FU674">IFERROR(IF(J674=0,TRANSPOSE(_xlfn.ANCHORARRAY(Intercrop!AS$1)),TRANSPOSE(_xlfn._xlws.FILTER('Rot.Out'!Q:Q,('Rot.Out'!O:O=ED.LookUps!J674)*('Rot.Out'!V:V="Yes")))),"")</f>
        <v>None</v>
      </c>
    </row>
    <row r="675" spans="1:177" x14ac:dyDescent="0.5">
      <c r="A675">
        <f>EnterData!E679</f>
        <v>0</v>
      </c>
      <c r="B675" t="str" cm="1">
        <f t="array" ref="B675">IF(OR(A675="",A675=0),"",IFERROR(_xlfn._xlws.FILTER(Int.Out!C$2:F$32,Int.Out!B$2:B$32=ED.LookUps!A675),""))</f>
        <v/>
      </c>
      <c r="G675" t="str" cm="1">
        <f t="array" ref="G675">IFERROR(_xlfn._xlws.FILTER(_xlfn.ANCHORARRAY(B675),_xlfn.ANCHORARRAY(B675)&lt;&gt;0),"")</f>
        <v/>
      </c>
      <c r="J675">
        <f>EnterData!F679</f>
        <v>0</v>
      </c>
      <c r="K675" t="str" cm="1">
        <f t="array" ref="K675">IFERROR(IF(G675&lt;&gt;"",_xlfn.ANCHORARRAY(G675),IF(OR(J675=0,J675=""),TRANSPOSE(_xlfn.ANCHORARRAY(Make.Trt!AK$2)),TRANSPOSE(_xlfn._xlws.FILTER('Rot.Out'!Q:Q,('Rot.Out'!O:O=ED.LookUps!J675)*('Rot.Out'!V:V&lt;&gt;"Yes"))))),"Error please report")</f>
        <v>Error No Treatment Names Specified</v>
      </c>
      <c r="FU675" t="str" cm="1">
        <f t="array" ref="FU675">IFERROR(IF(J675=0,TRANSPOSE(_xlfn.ANCHORARRAY(Intercrop!AS$1)),TRANSPOSE(_xlfn._xlws.FILTER('Rot.Out'!Q:Q,('Rot.Out'!O:O=ED.LookUps!J675)*('Rot.Out'!V:V="Yes")))),"")</f>
        <v>None</v>
      </c>
    </row>
    <row r="676" spans="1:177" x14ac:dyDescent="0.5">
      <c r="A676">
        <f>EnterData!E680</f>
        <v>0</v>
      </c>
      <c r="B676" t="str" cm="1">
        <f t="array" ref="B676">IF(OR(A676="",A676=0),"",IFERROR(_xlfn._xlws.FILTER(Int.Out!C$2:F$32,Int.Out!B$2:B$32=ED.LookUps!A676),""))</f>
        <v/>
      </c>
      <c r="G676" t="str" cm="1">
        <f t="array" ref="G676">IFERROR(_xlfn._xlws.FILTER(_xlfn.ANCHORARRAY(B676),_xlfn.ANCHORARRAY(B676)&lt;&gt;0),"")</f>
        <v/>
      </c>
      <c r="J676">
        <f>EnterData!F680</f>
        <v>0</v>
      </c>
      <c r="K676" t="str" cm="1">
        <f t="array" ref="K676">IFERROR(IF(G676&lt;&gt;"",_xlfn.ANCHORARRAY(G676),IF(OR(J676=0,J676=""),TRANSPOSE(_xlfn.ANCHORARRAY(Make.Trt!AK$2)),TRANSPOSE(_xlfn._xlws.FILTER('Rot.Out'!Q:Q,('Rot.Out'!O:O=ED.LookUps!J676)*('Rot.Out'!V:V&lt;&gt;"Yes"))))),"Error please report")</f>
        <v>Error No Treatment Names Specified</v>
      </c>
      <c r="FU676" t="str" cm="1">
        <f t="array" ref="FU676">IFERROR(IF(J676=0,TRANSPOSE(_xlfn.ANCHORARRAY(Intercrop!AS$1)),TRANSPOSE(_xlfn._xlws.FILTER('Rot.Out'!Q:Q,('Rot.Out'!O:O=ED.LookUps!J676)*('Rot.Out'!V:V="Yes")))),"")</f>
        <v>None</v>
      </c>
    </row>
    <row r="677" spans="1:177" x14ac:dyDescent="0.5">
      <c r="A677">
        <f>EnterData!E681</f>
        <v>0</v>
      </c>
      <c r="B677" t="str" cm="1">
        <f t="array" ref="B677">IF(OR(A677="",A677=0),"",IFERROR(_xlfn._xlws.FILTER(Int.Out!C$2:F$32,Int.Out!B$2:B$32=ED.LookUps!A677),""))</f>
        <v/>
      </c>
      <c r="G677" t="str" cm="1">
        <f t="array" ref="G677">IFERROR(_xlfn._xlws.FILTER(_xlfn.ANCHORARRAY(B677),_xlfn.ANCHORARRAY(B677)&lt;&gt;0),"")</f>
        <v/>
      </c>
      <c r="J677">
        <f>EnterData!F681</f>
        <v>0</v>
      </c>
      <c r="K677" t="str" cm="1">
        <f t="array" ref="K677">IFERROR(IF(G677&lt;&gt;"",_xlfn.ANCHORARRAY(G677),IF(OR(J677=0,J677=""),TRANSPOSE(_xlfn.ANCHORARRAY(Make.Trt!AK$2)),TRANSPOSE(_xlfn._xlws.FILTER('Rot.Out'!Q:Q,('Rot.Out'!O:O=ED.LookUps!J677)*('Rot.Out'!V:V&lt;&gt;"Yes"))))),"Error please report")</f>
        <v>Error No Treatment Names Specified</v>
      </c>
      <c r="FU677" t="str" cm="1">
        <f t="array" ref="FU677">IFERROR(IF(J677=0,TRANSPOSE(_xlfn.ANCHORARRAY(Intercrop!AS$1)),TRANSPOSE(_xlfn._xlws.FILTER('Rot.Out'!Q:Q,('Rot.Out'!O:O=ED.LookUps!J677)*('Rot.Out'!V:V="Yes")))),"")</f>
        <v>None</v>
      </c>
    </row>
    <row r="678" spans="1:177" x14ac:dyDescent="0.5">
      <c r="A678">
        <f>EnterData!E682</f>
        <v>0</v>
      </c>
      <c r="B678" t="str" cm="1">
        <f t="array" ref="B678">IF(OR(A678="",A678=0),"",IFERROR(_xlfn._xlws.FILTER(Int.Out!C$2:F$32,Int.Out!B$2:B$32=ED.LookUps!A678),""))</f>
        <v/>
      </c>
      <c r="G678" t="str" cm="1">
        <f t="array" ref="G678">IFERROR(_xlfn._xlws.FILTER(_xlfn.ANCHORARRAY(B678),_xlfn.ANCHORARRAY(B678)&lt;&gt;0),"")</f>
        <v/>
      </c>
      <c r="J678">
        <f>EnterData!F682</f>
        <v>0</v>
      </c>
      <c r="K678" t="str" cm="1">
        <f t="array" ref="K678">IFERROR(IF(G678&lt;&gt;"",_xlfn.ANCHORARRAY(G678),IF(OR(J678=0,J678=""),TRANSPOSE(_xlfn.ANCHORARRAY(Make.Trt!AK$2)),TRANSPOSE(_xlfn._xlws.FILTER('Rot.Out'!Q:Q,('Rot.Out'!O:O=ED.LookUps!J678)*('Rot.Out'!V:V&lt;&gt;"Yes"))))),"Error please report")</f>
        <v>Error No Treatment Names Specified</v>
      </c>
      <c r="FU678" t="str" cm="1">
        <f t="array" ref="FU678">IFERROR(IF(J678=0,TRANSPOSE(_xlfn.ANCHORARRAY(Intercrop!AS$1)),TRANSPOSE(_xlfn._xlws.FILTER('Rot.Out'!Q:Q,('Rot.Out'!O:O=ED.LookUps!J678)*('Rot.Out'!V:V="Yes")))),"")</f>
        <v>None</v>
      </c>
    </row>
    <row r="679" spans="1:177" x14ac:dyDescent="0.5">
      <c r="A679">
        <f>EnterData!E683</f>
        <v>0</v>
      </c>
      <c r="B679" t="str" cm="1">
        <f t="array" ref="B679">IF(OR(A679="",A679=0),"",IFERROR(_xlfn._xlws.FILTER(Int.Out!C$2:F$32,Int.Out!B$2:B$32=ED.LookUps!A679),""))</f>
        <v/>
      </c>
      <c r="G679" t="str" cm="1">
        <f t="array" ref="G679">IFERROR(_xlfn._xlws.FILTER(_xlfn.ANCHORARRAY(B679),_xlfn.ANCHORARRAY(B679)&lt;&gt;0),"")</f>
        <v/>
      </c>
      <c r="J679">
        <f>EnterData!F683</f>
        <v>0</v>
      </c>
      <c r="K679" t="str" cm="1">
        <f t="array" ref="K679">IFERROR(IF(G679&lt;&gt;"",_xlfn.ANCHORARRAY(G679),IF(OR(J679=0,J679=""),TRANSPOSE(_xlfn.ANCHORARRAY(Make.Trt!AK$2)),TRANSPOSE(_xlfn._xlws.FILTER('Rot.Out'!Q:Q,('Rot.Out'!O:O=ED.LookUps!J679)*('Rot.Out'!V:V&lt;&gt;"Yes"))))),"Error please report")</f>
        <v>Error No Treatment Names Specified</v>
      </c>
      <c r="FU679" t="str" cm="1">
        <f t="array" ref="FU679">IFERROR(IF(J679=0,TRANSPOSE(_xlfn.ANCHORARRAY(Intercrop!AS$1)),TRANSPOSE(_xlfn._xlws.FILTER('Rot.Out'!Q:Q,('Rot.Out'!O:O=ED.LookUps!J679)*('Rot.Out'!V:V="Yes")))),"")</f>
        <v>None</v>
      </c>
    </row>
    <row r="680" spans="1:177" x14ac:dyDescent="0.5">
      <c r="A680">
        <f>EnterData!E684</f>
        <v>0</v>
      </c>
      <c r="B680" t="str" cm="1">
        <f t="array" ref="B680">IF(OR(A680="",A680=0),"",IFERROR(_xlfn._xlws.FILTER(Int.Out!C$2:F$32,Int.Out!B$2:B$32=ED.LookUps!A680),""))</f>
        <v/>
      </c>
      <c r="G680" t="str" cm="1">
        <f t="array" ref="G680">IFERROR(_xlfn._xlws.FILTER(_xlfn.ANCHORARRAY(B680),_xlfn.ANCHORARRAY(B680)&lt;&gt;0),"")</f>
        <v/>
      </c>
      <c r="J680">
        <f>EnterData!F684</f>
        <v>0</v>
      </c>
      <c r="K680" t="str" cm="1">
        <f t="array" ref="K680">IFERROR(IF(G680&lt;&gt;"",_xlfn.ANCHORARRAY(G680),IF(OR(J680=0,J680=""),TRANSPOSE(_xlfn.ANCHORARRAY(Make.Trt!AK$2)),TRANSPOSE(_xlfn._xlws.FILTER('Rot.Out'!Q:Q,('Rot.Out'!O:O=ED.LookUps!J680)*('Rot.Out'!V:V&lt;&gt;"Yes"))))),"Error please report")</f>
        <v>Error No Treatment Names Specified</v>
      </c>
      <c r="FU680" t="str" cm="1">
        <f t="array" ref="FU680">IFERROR(IF(J680=0,TRANSPOSE(_xlfn.ANCHORARRAY(Intercrop!AS$1)),TRANSPOSE(_xlfn._xlws.FILTER('Rot.Out'!Q:Q,('Rot.Out'!O:O=ED.LookUps!J680)*('Rot.Out'!V:V="Yes")))),"")</f>
        <v>None</v>
      </c>
    </row>
    <row r="681" spans="1:177" x14ac:dyDescent="0.5">
      <c r="A681">
        <f>EnterData!E685</f>
        <v>0</v>
      </c>
      <c r="B681" t="str" cm="1">
        <f t="array" ref="B681">IF(OR(A681="",A681=0),"",IFERROR(_xlfn._xlws.FILTER(Int.Out!C$2:F$32,Int.Out!B$2:B$32=ED.LookUps!A681),""))</f>
        <v/>
      </c>
      <c r="G681" t="str" cm="1">
        <f t="array" ref="G681">IFERROR(_xlfn._xlws.FILTER(_xlfn.ANCHORARRAY(B681),_xlfn.ANCHORARRAY(B681)&lt;&gt;0),"")</f>
        <v/>
      </c>
      <c r="J681">
        <f>EnterData!F685</f>
        <v>0</v>
      </c>
      <c r="K681" t="str" cm="1">
        <f t="array" ref="K681">IFERROR(IF(G681&lt;&gt;"",_xlfn.ANCHORARRAY(G681),IF(OR(J681=0,J681=""),TRANSPOSE(_xlfn.ANCHORARRAY(Make.Trt!AK$2)),TRANSPOSE(_xlfn._xlws.FILTER('Rot.Out'!Q:Q,('Rot.Out'!O:O=ED.LookUps!J681)*('Rot.Out'!V:V&lt;&gt;"Yes"))))),"Error please report")</f>
        <v>Error No Treatment Names Specified</v>
      </c>
      <c r="FU681" t="str" cm="1">
        <f t="array" ref="FU681">IFERROR(IF(J681=0,TRANSPOSE(_xlfn.ANCHORARRAY(Intercrop!AS$1)),TRANSPOSE(_xlfn._xlws.FILTER('Rot.Out'!Q:Q,('Rot.Out'!O:O=ED.LookUps!J681)*('Rot.Out'!V:V="Yes")))),"")</f>
        <v>None</v>
      </c>
    </row>
    <row r="682" spans="1:177" x14ac:dyDescent="0.5">
      <c r="A682">
        <f>EnterData!E686</f>
        <v>0</v>
      </c>
      <c r="B682" t="str" cm="1">
        <f t="array" ref="B682">IF(OR(A682="",A682=0),"",IFERROR(_xlfn._xlws.FILTER(Int.Out!C$2:F$32,Int.Out!B$2:B$32=ED.LookUps!A682),""))</f>
        <v/>
      </c>
      <c r="G682" t="str" cm="1">
        <f t="array" ref="G682">IFERROR(_xlfn._xlws.FILTER(_xlfn.ANCHORARRAY(B682),_xlfn.ANCHORARRAY(B682)&lt;&gt;0),"")</f>
        <v/>
      </c>
      <c r="J682">
        <f>EnterData!F686</f>
        <v>0</v>
      </c>
      <c r="K682" t="str" cm="1">
        <f t="array" ref="K682">IFERROR(IF(G682&lt;&gt;"",_xlfn.ANCHORARRAY(G682),IF(OR(J682=0,J682=""),TRANSPOSE(_xlfn.ANCHORARRAY(Make.Trt!AK$2)),TRANSPOSE(_xlfn._xlws.FILTER('Rot.Out'!Q:Q,('Rot.Out'!O:O=ED.LookUps!J682)*('Rot.Out'!V:V&lt;&gt;"Yes"))))),"Error please report")</f>
        <v>Error No Treatment Names Specified</v>
      </c>
      <c r="FU682" t="str" cm="1">
        <f t="array" ref="FU682">IFERROR(IF(J682=0,TRANSPOSE(_xlfn.ANCHORARRAY(Intercrop!AS$1)),TRANSPOSE(_xlfn._xlws.FILTER('Rot.Out'!Q:Q,('Rot.Out'!O:O=ED.LookUps!J682)*('Rot.Out'!V:V="Yes")))),"")</f>
        <v>None</v>
      </c>
    </row>
    <row r="683" spans="1:177" x14ac:dyDescent="0.5">
      <c r="A683">
        <f>EnterData!E687</f>
        <v>0</v>
      </c>
      <c r="B683" t="str" cm="1">
        <f t="array" ref="B683">IF(OR(A683="",A683=0),"",IFERROR(_xlfn._xlws.FILTER(Int.Out!C$2:F$32,Int.Out!B$2:B$32=ED.LookUps!A683),""))</f>
        <v/>
      </c>
      <c r="G683" t="str" cm="1">
        <f t="array" ref="G683">IFERROR(_xlfn._xlws.FILTER(_xlfn.ANCHORARRAY(B683),_xlfn.ANCHORARRAY(B683)&lt;&gt;0),"")</f>
        <v/>
      </c>
      <c r="J683">
        <f>EnterData!F687</f>
        <v>0</v>
      </c>
      <c r="K683" t="str" cm="1">
        <f t="array" ref="K683">IFERROR(IF(G683&lt;&gt;"",_xlfn.ANCHORARRAY(G683),IF(OR(J683=0,J683=""),TRANSPOSE(_xlfn.ANCHORARRAY(Make.Trt!AK$2)),TRANSPOSE(_xlfn._xlws.FILTER('Rot.Out'!Q:Q,('Rot.Out'!O:O=ED.LookUps!J683)*('Rot.Out'!V:V&lt;&gt;"Yes"))))),"Error please report")</f>
        <v>Error No Treatment Names Specified</v>
      </c>
      <c r="FU683" t="str" cm="1">
        <f t="array" ref="FU683">IFERROR(IF(J683=0,TRANSPOSE(_xlfn.ANCHORARRAY(Intercrop!AS$1)),TRANSPOSE(_xlfn._xlws.FILTER('Rot.Out'!Q:Q,('Rot.Out'!O:O=ED.LookUps!J683)*('Rot.Out'!V:V="Yes")))),"")</f>
        <v>None</v>
      </c>
    </row>
    <row r="684" spans="1:177" x14ac:dyDescent="0.5">
      <c r="A684">
        <f>EnterData!E688</f>
        <v>0</v>
      </c>
      <c r="B684" t="str" cm="1">
        <f t="array" ref="B684">IF(OR(A684="",A684=0),"",IFERROR(_xlfn._xlws.FILTER(Int.Out!C$2:F$32,Int.Out!B$2:B$32=ED.LookUps!A684),""))</f>
        <v/>
      </c>
      <c r="G684" t="str" cm="1">
        <f t="array" ref="G684">IFERROR(_xlfn._xlws.FILTER(_xlfn.ANCHORARRAY(B684),_xlfn.ANCHORARRAY(B684)&lt;&gt;0),"")</f>
        <v/>
      </c>
      <c r="J684">
        <f>EnterData!F688</f>
        <v>0</v>
      </c>
      <c r="K684" t="str" cm="1">
        <f t="array" ref="K684">IFERROR(IF(G684&lt;&gt;"",_xlfn.ANCHORARRAY(G684),IF(OR(J684=0,J684=""),TRANSPOSE(_xlfn.ANCHORARRAY(Make.Trt!AK$2)),TRANSPOSE(_xlfn._xlws.FILTER('Rot.Out'!Q:Q,('Rot.Out'!O:O=ED.LookUps!J684)*('Rot.Out'!V:V&lt;&gt;"Yes"))))),"Error please report")</f>
        <v>Error No Treatment Names Specified</v>
      </c>
      <c r="FU684" t="str" cm="1">
        <f t="array" ref="FU684">IFERROR(IF(J684=0,TRANSPOSE(_xlfn.ANCHORARRAY(Intercrop!AS$1)),TRANSPOSE(_xlfn._xlws.FILTER('Rot.Out'!Q:Q,('Rot.Out'!O:O=ED.LookUps!J684)*('Rot.Out'!V:V="Yes")))),"")</f>
        <v>None</v>
      </c>
    </row>
    <row r="685" spans="1:177" x14ac:dyDescent="0.5">
      <c r="A685">
        <f>EnterData!E689</f>
        <v>0</v>
      </c>
      <c r="B685" t="str" cm="1">
        <f t="array" ref="B685">IF(OR(A685="",A685=0),"",IFERROR(_xlfn._xlws.FILTER(Int.Out!C$2:F$32,Int.Out!B$2:B$32=ED.LookUps!A685),""))</f>
        <v/>
      </c>
      <c r="G685" t="str" cm="1">
        <f t="array" ref="G685">IFERROR(_xlfn._xlws.FILTER(_xlfn.ANCHORARRAY(B685),_xlfn.ANCHORARRAY(B685)&lt;&gt;0),"")</f>
        <v/>
      </c>
      <c r="J685">
        <f>EnterData!F689</f>
        <v>0</v>
      </c>
      <c r="K685" t="str" cm="1">
        <f t="array" ref="K685">IFERROR(IF(G685&lt;&gt;"",_xlfn.ANCHORARRAY(G685),IF(OR(J685=0,J685=""),TRANSPOSE(_xlfn.ANCHORARRAY(Make.Trt!AK$2)),TRANSPOSE(_xlfn._xlws.FILTER('Rot.Out'!Q:Q,('Rot.Out'!O:O=ED.LookUps!J685)*('Rot.Out'!V:V&lt;&gt;"Yes"))))),"Error please report")</f>
        <v>Error No Treatment Names Specified</v>
      </c>
      <c r="FU685" t="str" cm="1">
        <f t="array" ref="FU685">IFERROR(IF(J685=0,TRANSPOSE(_xlfn.ANCHORARRAY(Intercrop!AS$1)),TRANSPOSE(_xlfn._xlws.FILTER('Rot.Out'!Q:Q,('Rot.Out'!O:O=ED.LookUps!J685)*('Rot.Out'!V:V="Yes")))),"")</f>
        <v>None</v>
      </c>
    </row>
    <row r="686" spans="1:177" x14ac:dyDescent="0.5">
      <c r="A686">
        <f>EnterData!E690</f>
        <v>0</v>
      </c>
      <c r="B686" t="str" cm="1">
        <f t="array" ref="B686">IF(OR(A686="",A686=0),"",IFERROR(_xlfn._xlws.FILTER(Int.Out!C$2:F$32,Int.Out!B$2:B$32=ED.LookUps!A686),""))</f>
        <v/>
      </c>
      <c r="G686" t="str" cm="1">
        <f t="array" ref="G686">IFERROR(_xlfn._xlws.FILTER(_xlfn.ANCHORARRAY(B686),_xlfn.ANCHORARRAY(B686)&lt;&gt;0),"")</f>
        <v/>
      </c>
      <c r="J686">
        <f>EnterData!F690</f>
        <v>0</v>
      </c>
      <c r="K686" t="str" cm="1">
        <f t="array" ref="K686">IFERROR(IF(G686&lt;&gt;"",_xlfn.ANCHORARRAY(G686),IF(OR(J686=0,J686=""),TRANSPOSE(_xlfn.ANCHORARRAY(Make.Trt!AK$2)),TRANSPOSE(_xlfn._xlws.FILTER('Rot.Out'!Q:Q,('Rot.Out'!O:O=ED.LookUps!J686)*('Rot.Out'!V:V&lt;&gt;"Yes"))))),"Error please report")</f>
        <v>Error No Treatment Names Specified</v>
      </c>
      <c r="FU686" t="str" cm="1">
        <f t="array" ref="FU686">IFERROR(IF(J686=0,TRANSPOSE(_xlfn.ANCHORARRAY(Intercrop!AS$1)),TRANSPOSE(_xlfn._xlws.FILTER('Rot.Out'!Q:Q,('Rot.Out'!O:O=ED.LookUps!J686)*('Rot.Out'!V:V="Yes")))),"")</f>
        <v>None</v>
      </c>
    </row>
    <row r="687" spans="1:177" x14ac:dyDescent="0.5">
      <c r="A687">
        <f>EnterData!E691</f>
        <v>0</v>
      </c>
      <c r="B687" t="str" cm="1">
        <f t="array" ref="B687">IF(OR(A687="",A687=0),"",IFERROR(_xlfn._xlws.FILTER(Int.Out!C$2:F$32,Int.Out!B$2:B$32=ED.LookUps!A687),""))</f>
        <v/>
      </c>
      <c r="G687" t="str" cm="1">
        <f t="array" ref="G687">IFERROR(_xlfn._xlws.FILTER(_xlfn.ANCHORARRAY(B687),_xlfn.ANCHORARRAY(B687)&lt;&gt;0),"")</f>
        <v/>
      </c>
      <c r="J687">
        <f>EnterData!F691</f>
        <v>0</v>
      </c>
      <c r="K687" t="str" cm="1">
        <f t="array" ref="K687">IFERROR(IF(G687&lt;&gt;"",_xlfn.ANCHORARRAY(G687),IF(OR(J687=0,J687=""),TRANSPOSE(_xlfn.ANCHORARRAY(Make.Trt!AK$2)),TRANSPOSE(_xlfn._xlws.FILTER('Rot.Out'!Q:Q,('Rot.Out'!O:O=ED.LookUps!J687)*('Rot.Out'!V:V&lt;&gt;"Yes"))))),"Error please report")</f>
        <v>Error No Treatment Names Specified</v>
      </c>
      <c r="FU687" t="str" cm="1">
        <f t="array" ref="FU687">IFERROR(IF(J687=0,TRANSPOSE(_xlfn.ANCHORARRAY(Intercrop!AS$1)),TRANSPOSE(_xlfn._xlws.FILTER('Rot.Out'!Q:Q,('Rot.Out'!O:O=ED.LookUps!J687)*('Rot.Out'!V:V="Yes")))),"")</f>
        <v>None</v>
      </c>
    </row>
    <row r="688" spans="1:177" x14ac:dyDescent="0.5">
      <c r="A688">
        <f>EnterData!E692</f>
        <v>0</v>
      </c>
      <c r="B688" t="str" cm="1">
        <f t="array" ref="B688">IF(OR(A688="",A688=0),"",IFERROR(_xlfn._xlws.FILTER(Int.Out!C$2:F$32,Int.Out!B$2:B$32=ED.LookUps!A688),""))</f>
        <v/>
      </c>
      <c r="G688" t="str" cm="1">
        <f t="array" ref="G688">IFERROR(_xlfn._xlws.FILTER(_xlfn.ANCHORARRAY(B688),_xlfn.ANCHORARRAY(B688)&lt;&gt;0),"")</f>
        <v/>
      </c>
      <c r="J688">
        <f>EnterData!F692</f>
        <v>0</v>
      </c>
      <c r="K688" t="str" cm="1">
        <f t="array" ref="K688">IFERROR(IF(G688&lt;&gt;"",_xlfn.ANCHORARRAY(G688),IF(OR(J688=0,J688=""),TRANSPOSE(_xlfn.ANCHORARRAY(Make.Trt!AK$2)),TRANSPOSE(_xlfn._xlws.FILTER('Rot.Out'!Q:Q,('Rot.Out'!O:O=ED.LookUps!J688)*('Rot.Out'!V:V&lt;&gt;"Yes"))))),"Error please report")</f>
        <v>Error No Treatment Names Specified</v>
      </c>
      <c r="FU688" t="str" cm="1">
        <f t="array" ref="FU688">IFERROR(IF(J688=0,TRANSPOSE(_xlfn.ANCHORARRAY(Intercrop!AS$1)),TRANSPOSE(_xlfn._xlws.FILTER('Rot.Out'!Q:Q,('Rot.Out'!O:O=ED.LookUps!J688)*('Rot.Out'!V:V="Yes")))),"")</f>
        <v>None</v>
      </c>
    </row>
    <row r="689" spans="1:177" x14ac:dyDescent="0.5">
      <c r="A689">
        <f>EnterData!E693</f>
        <v>0</v>
      </c>
      <c r="B689" t="str" cm="1">
        <f t="array" ref="B689">IF(OR(A689="",A689=0),"",IFERROR(_xlfn._xlws.FILTER(Int.Out!C$2:F$32,Int.Out!B$2:B$32=ED.LookUps!A689),""))</f>
        <v/>
      </c>
      <c r="G689" t="str" cm="1">
        <f t="array" ref="G689">IFERROR(_xlfn._xlws.FILTER(_xlfn.ANCHORARRAY(B689),_xlfn.ANCHORARRAY(B689)&lt;&gt;0),"")</f>
        <v/>
      </c>
      <c r="J689">
        <f>EnterData!F693</f>
        <v>0</v>
      </c>
      <c r="K689" t="str" cm="1">
        <f t="array" ref="K689">IFERROR(IF(G689&lt;&gt;"",_xlfn.ANCHORARRAY(G689),IF(OR(J689=0,J689=""),TRANSPOSE(_xlfn.ANCHORARRAY(Make.Trt!AK$2)),TRANSPOSE(_xlfn._xlws.FILTER('Rot.Out'!Q:Q,('Rot.Out'!O:O=ED.LookUps!J689)*('Rot.Out'!V:V&lt;&gt;"Yes"))))),"Error please report")</f>
        <v>Error No Treatment Names Specified</v>
      </c>
      <c r="FU689" t="str" cm="1">
        <f t="array" ref="FU689">IFERROR(IF(J689=0,TRANSPOSE(_xlfn.ANCHORARRAY(Intercrop!AS$1)),TRANSPOSE(_xlfn._xlws.FILTER('Rot.Out'!Q:Q,('Rot.Out'!O:O=ED.LookUps!J689)*('Rot.Out'!V:V="Yes")))),"")</f>
        <v>None</v>
      </c>
    </row>
    <row r="690" spans="1:177" x14ac:dyDescent="0.5">
      <c r="A690">
        <f>EnterData!E694</f>
        <v>0</v>
      </c>
      <c r="B690" t="str" cm="1">
        <f t="array" ref="B690">IF(OR(A690="",A690=0),"",IFERROR(_xlfn._xlws.FILTER(Int.Out!C$2:F$32,Int.Out!B$2:B$32=ED.LookUps!A690),""))</f>
        <v/>
      </c>
      <c r="G690" t="str" cm="1">
        <f t="array" ref="G690">IFERROR(_xlfn._xlws.FILTER(_xlfn.ANCHORARRAY(B690),_xlfn.ANCHORARRAY(B690)&lt;&gt;0),"")</f>
        <v/>
      </c>
      <c r="J690">
        <f>EnterData!F694</f>
        <v>0</v>
      </c>
      <c r="K690" t="str" cm="1">
        <f t="array" ref="K690">IFERROR(IF(G690&lt;&gt;"",_xlfn.ANCHORARRAY(G690),IF(OR(J690=0,J690=""),TRANSPOSE(_xlfn.ANCHORARRAY(Make.Trt!AK$2)),TRANSPOSE(_xlfn._xlws.FILTER('Rot.Out'!Q:Q,('Rot.Out'!O:O=ED.LookUps!J690)*('Rot.Out'!V:V&lt;&gt;"Yes"))))),"Error please report")</f>
        <v>Error No Treatment Names Specified</v>
      </c>
      <c r="FU690" t="str" cm="1">
        <f t="array" ref="FU690">IFERROR(IF(J690=0,TRANSPOSE(_xlfn.ANCHORARRAY(Intercrop!AS$1)),TRANSPOSE(_xlfn._xlws.FILTER('Rot.Out'!Q:Q,('Rot.Out'!O:O=ED.LookUps!J690)*('Rot.Out'!V:V="Yes")))),"")</f>
        <v>None</v>
      </c>
    </row>
    <row r="691" spans="1:177" x14ac:dyDescent="0.5">
      <c r="A691">
        <f>EnterData!E695</f>
        <v>0</v>
      </c>
      <c r="B691" t="str" cm="1">
        <f t="array" ref="B691">IF(OR(A691="",A691=0),"",IFERROR(_xlfn._xlws.FILTER(Int.Out!C$2:F$32,Int.Out!B$2:B$32=ED.LookUps!A691),""))</f>
        <v/>
      </c>
      <c r="G691" t="str" cm="1">
        <f t="array" ref="G691">IFERROR(_xlfn._xlws.FILTER(_xlfn.ANCHORARRAY(B691),_xlfn.ANCHORARRAY(B691)&lt;&gt;0),"")</f>
        <v/>
      </c>
      <c r="J691">
        <f>EnterData!F695</f>
        <v>0</v>
      </c>
      <c r="K691" t="str" cm="1">
        <f t="array" ref="K691">IFERROR(IF(G691&lt;&gt;"",_xlfn.ANCHORARRAY(G691),IF(OR(J691=0,J691=""),TRANSPOSE(_xlfn.ANCHORARRAY(Make.Trt!AK$2)),TRANSPOSE(_xlfn._xlws.FILTER('Rot.Out'!Q:Q,('Rot.Out'!O:O=ED.LookUps!J691)*('Rot.Out'!V:V&lt;&gt;"Yes"))))),"Error please report")</f>
        <v>Error No Treatment Names Specified</v>
      </c>
      <c r="FU691" t="str" cm="1">
        <f t="array" ref="FU691">IFERROR(IF(J691=0,TRANSPOSE(_xlfn.ANCHORARRAY(Intercrop!AS$1)),TRANSPOSE(_xlfn._xlws.FILTER('Rot.Out'!Q:Q,('Rot.Out'!O:O=ED.LookUps!J691)*('Rot.Out'!V:V="Yes")))),"")</f>
        <v>None</v>
      </c>
    </row>
    <row r="692" spans="1:177" x14ac:dyDescent="0.5">
      <c r="A692">
        <f>EnterData!E696</f>
        <v>0</v>
      </c>
      <c r="B692" t="str" cm="1">
        <f t="array" ref="B692">IF(OR(A692="",A692=0),"",IFERROR(_xlfn._xlws.FILTER(Int.Out!C$2:F$32,Int.Out!B$2:B$32=ED.LookUps!A692),""))</f>
        <v/>
      </c>
      <c r="G692" t="str" cm="1">
        <f t="array" ref="G692">IFERROR(_xlfn._xlws.FILTER(_xlfn.ANCHORARRAY(B692),_xlfn.ANCHORARRAY(B692)&lt;&gt;0),"")</f>
        <v/>
      </c>
      <c r="J692">
        <f>EnterData!F696</f>
        <v>0</v>
      </c>
      <c r="K692" t="str" cm="1">
        <f t="array" ref="K692">IFERROR(IF(G692&lt;&gt;"",_xlfn.ANCHORARRAY(G692),IF(OR(J692=0,J692=""),TRANSPOSE(_xlfn.ANCHORARRAY(Make.Trt!AK$2)),TRANSPOSE(_xlfn._xlws.FILTER('Rot.Out'!Q:Q,('Rot.Out'!O:O=ED.LookUps!J692)*('Rot.Out'!V:V&lt;&gt;"Yes"))))),"Error please report")</f>
        <v>Error No Treatment Names Specified</v>
      </c>
      <c r="FU692" t="str" cm="1">
        <f t="array" ref="FU692">IFERROR(IF(J692=0,TRANSPOSE(_xlfn.ANCHORARRAY(Intercrop!AS$1)),TRANSPOSE(_xlfn._xlws.FILTER('Rot.Out'!Q:Q,('Rot.Out'!O:O=ED.LookUps!J692)*('Rot.Out'!V:V="Yes")))),"")</f>
        <v>None</v>
      </c>
    </row>
    <row r="693" spans="1:177" x14ac:dyDescent="0.5">
      <c r="A693">
        <f>EnterData!E697</f>
        <v>0</v>
      </c>
      <c r="B693" t="str" cm="1">
        <f t="array" ref="B693">IF(OR(A693="",A693=0),"",IFERROR(_xlfn._xlws.FILTER(Int.Out!C$2:F$32,Int.Out!B$2:B$32=ED.LookUps!A693),""))</f>
        <v/>
      </c>
      <c r="G693" t="str" cm="1">
        <f t="array" ref="G693">IFERROR(_xlfn._xlws.FILTER(_xlfn.ANCHORARRAY(B693),_xlfn.ANCHORARRAY(B693)&lt;&gt;0),"")</f>
        <v/>
      </c>
      <c r="J693">
        <f>EnterData!F697</f>
        <v>0</v>
      </c>
      <c r="K693" t="str" cm="1">
        <f t="array" ref="K693">IFERROR(IF(G693&lt;&gt;"",_xlfn.ANCHORARRAY(G693),IF(OR(J693=0,J693=""),TRANSPOSE(_xlfn.ANCHORARRAY(Make.Trt!AK$2)),TRANSPOSE(_xlfn._xlws.FILTER('Rot.Out'!Q:Q,('Rot.Out'!O:O=ED.LookUps!J693)*('Rot.Out'!V:V&lt;&gt;"Yes"))))),"Error please report")</f>
        <v>Error No Treatment Names Specified</v>
      </c>
      <c r="FU693" t="str" cm="1">
        <f t="array" ref="FU693">IFERROR(IF(J693=0,TRANSPOSE(_xlfn.ANCHORARRAY(Intercrop!AS$1)),TRANSPOSE(_xlfn._xlws.FILTER('Rot.Out'!Q:Q,('Rot.Out'!O:O=ED.LookUps!J693)*('Rot.Out'!V:V="Yes")))),"")</f>
        <v>None</v>
      </c>
    </row>
    <row r="694" spans="1:177" x14ac:dyDescent="0.5">
      <c r="A694">
        <f>EnterData!E698</f>
        <v>0</v>
      </c>
      <c r="B694" t="str" cm="1">
        <f t="array" ref="B694">IF(OR(A694="",A694=0),"",IFERROR(_xlfn._xlws.FILTER(Int.Out!C$2:F$32,Int.Out!B$2:B$32=ED.LookUps!A694),""))</f>
        <v/>
      </c>
      <c r="G694" t="str" cm="1">
        <f t="array" ref="G694">IFERROR(_xlfn._xlws.FILTER(_xlfn.ANCHORARRAY(B694),_xlfn.ANCHORARRAY(B694)&lt;&gt;0),"")</f>
        <v/>
      </c>
      <c r="J694">
        <f>EnterData!F698</f>
        <v>0</v>
      </c>
      <c r="K694" t="str" cm="1">
        <f t="array" ref="K694">IFERROR(IF(G694&lt;&gt;"",_xlfn.ANCHORARRAY(G694),IF(OR(J694=0,J694=""),TRANSPOSE(_xlfn.ANCHORARRAY(Make.Trt!AK$2)),TRANSPOSE(_xlfn._xlws.FILTER('Rot.Out'!Q:Q,('Rot.Out'!O:O=ED.LookUps!J694)*('Rot.Out'!V:V&lt;&gt;"Yes"))))),"Error please report")</f>
        <v>Error No Treatment Names Specified</v>
      </c>
      <c r="FU694" t="str" cm="1">
        <f t="array" ref="FU694">IFERROR(IF(J694=0,TRANSPOSE(_xlfn.ANCHORARRAY(Intercrop!AS$1)),TRANSPOSE(_xlfn._xlws.FILTER('Rot.Out'!Q:Q,('Rot.Out'!O:O=ED.LookUps!J694)*('Rot.Out'!V:V="Yes")))),"")</f>
        <v>None</v>
      </c>
    </row>
    <row r="695" spans="1:177" x14ac:dyDescent="0.5">
      <c r="A695">
        <f>EnterData!E699</f>
        <v>0</v>
      </c>
      <c r="B695" t="str" cm="1">
        <f t="array" ref="B695">IF(OR(A695="",A695=0),"",IFERROR(_xlfn._xlws.FILTER(Int.Out!C$2:F$32,Int.Out!B$2:B$32=ED.LookUps!A695),""))</f>
        <v/>
      </c>
      <c r="G695" t="str" cm="1">
        <f t="array" ref="G695">IFERROR(_xlfn._xlws.FILTER(_xlfn.ANCHORARRAY(B695),_xlfn.ANCHORARRAY(B695)&lt;&gt;0),"")</f>
        <v/>
      </c>
      <c r="J695">
        <f>EnterData!F699</f>
        <v>0</v>
      </c>
      <c r="K695" t="str" cm="1">
        <f t="array" ref="K695">IFERROR(IF(G695&lt;&gt;"",_xlfn.ANCHORARRAY(G695),IF(OR(J695=0,J695=""),TRANSPOSE(_xlfn.ANCHORARRAY(Make.Trt!AK$2)),TRANSPOSE(_xlfn._xlws.FILTER('Rot.Out'!Q:Q,('Rot.Out'!O:O=ED.LookUps!J695)*('Rot.Out'!V:V&lt;&gt;"Yes"))))),"Error please report")</f>
        <v>Error No Treatment Names Specified</v>
      </c>
      <c r="FU695" t="str" cm="1">
        <f t="array" ref="FU695">IFERROR(IF(J695=0,TRANSPOSE(_xlfn.ANCHORARRAY(Intercrop!AS$1)),TRANSPOSE(_xlfn._xlws.FILTER('Rot.Out'!Q:Q,('Rot.Out'!O:O=ED.LookUps!J695)*('Rot.Out'!V:V="Yes")))),"")</f>
        <v>None</v>
      </c>
    </row>
    <row r="696" spans="1:177" x14ac:dyDescent="0.5">
      <c r="A696">
        <f>EnterData!E700</f>
        <v>0</v>
      </c>
      <c r="B696" t="str" cm="1">
        <f t="array" ref="B696">IF(OR(A696="",A696=0),"",IFERROR(_xlfn._xlws.FILTER(Int.Out!C$2:F$32,Int.Out!B$2:B$32=ED.LookUps!A696),""))</f>
        <v/>
      </c>
      <c r="G696" t="str" cm="1">
        <f t="array" ref="G696">IFERROR(_xlfn._xlws.FILTER(_xlfn.ANCHORARRAY(B696),_xlfn.ANCHORARRAY(B696)&lt;&gt;0),"")</f>
        <v/>
      </c>
      <c r="J696">
        <f>EnterData!F700</f>
        <v>0</v>
      </c>
      <c r="K696" t="str" cm="1">
        <f t="array" ref="K696">IFERROR(IF(G696&lt;&gt;"",_xlfn.ANCHORARRAY(G696),IF(OR(J696=0,J696=""),TRANSPOSE(_xlfn.ANCHORARRAY(Make.Trt!AK$2)),TRANSPOSE(_xlfn._xlws.FILTER('Rot.Out'!Q:Q,('Rot.Out'!O:O=ED.LookUps!J696)*('Rot.Out'!V:V&lt;&gt;"Yes"))))),"Error please report")</f>
        <v>Error No Treatment Names Specified</v>
      </c>
      <c r="FU696" t="str" cm="1">
        <f t="array" ref="FU696">IFERROR(IF(J696=0,TRANSPOSE(_xlfn.ANCHORARRAY(Intercrop!AS$1)),TRANSPOSE(_xlfn._xlws.FILTER('Rot.Out'!Q:Q,('Rot.Out'!O:O=ED.LookUps!J696)*('Rot.Out'!V:V="Yes")))),"")</f>
        <v>None</v>
      </c>
    </row>
    <row r="697" spans="1:177" x14ac:dyDescent="0.5">
      <c r="A697">
        <f>EnterData!E701</f>
        <v>0</v>
      </c>
      <c r="B697" t="str" cm="1">
        <f t="array" ref="B697">IF(OR(A697="",A697=0),"",IFERROR(_xlfn._xlws.FILTER(Int.Out!C$2:F$32,Int.Out!B$2:B$32=ED.LookUps!A697),""))</f>
        <v/>
      </c>
      <c r="G697" t="str" cm="1">
        <f t="array" ref="G697">IFERROR(_xlfn._xlws.FILTER(_xlfn.ANCHORARRAY(B697),_xlfn.ANCHORARRAY(B697)&lt;&gt;0),"")</f>
        <v/>
      </c>
      <c r="J697">
        <f>EnterData!F701</f>
        <v>0</v>
      </c>
      <c r="K697" t="str" cm="1">
        <f t="array" ref="K697">IFERROR(IF(G697&lt;&gt;"",_xlfn.ANCHORARRAY(G697),IF(OR(J697=0,J697=""),TRANSPOSE(_xlfn.ANCHORARRAY(Make.Trt!AK$2)),TRANSPOSE(_xlfn._xlws.FILTER('Rot.Out'!Q:Q,('Rot.Out'!O:O=ED.LookUps!J697)*('Rot.Out'!V:V&lt;&gt;"Yes"))))),"Error please report")</f>
        <v>Error No Treatment Names Specified</v>
      </c>
      <c r="FU697" t="str" cm="1">
        <f t="array" ref="FU697">IFERROR(IF(J697=0,TRANSPOSE(_xlfn.ANCHORARRAY(Intercrop!AS$1)),TRANSPOSE(_xlfn._xlws.FILTER('Rot.Out'!Q:Q,('Rot.Out'!O:O=ED.LookUps!J697)*('Rot.Out'!V:V="Yes")))),"")</f>
        <v>None</v>
      </c>
    </row>
    <row r="698" spans="1:177" x14ac:dyDescent="0.5">
      <c r="A698">
        <f>EnterData!E702</f>
        <v>0</v>
      </c>
      <c r="B698" t="str" cm="1">
        <f t="array" ref="B698">IF(OR(A698="",A698=0),"",IFERROR(_xlfn._xlws.FILTER(Int.Out!C$2:F$32,Int.Out!B$2:B$32=ED.LookUps!A698),""))</f>
        <v/>
      </c>
      <c r="G698" t="str" cm="1">
        <f t="array" ref="G698">IFERROR(_xlfn._xlws.FILTER(_xlfn.ANCHORARRAY(B698),_xlfn.ANCHORARRAY(B698)&lt;&gt;0),"")</f>
        <v/>
      </c>
      <c r="J698">
        <f>EnterData!F702</f>
        <v>0</v>
      </c>
      <c r="K698" t="str" cm="1">
        <f t="array" ref="K698">IFERROR(IF(G698&lt;&gt;"",_xlfn.ANCHORARRAY(G698),IF(OR(J698=0,J698=""),TRANSPOSE(_xlfn.ANCHORARRAY(Make.Trt!AK$2)),TRANSPOSE(_xlfn._xlws.FILTER('Rot.Out'!Q:Q,('Rot.Out'!O:O=ED.LookUps!J698)*('Rot.Out'!V:V&lt;&gt;"Yes"))))),"Error please report")</f>
        <v>Error No Treatment Names Specified</v>
      </c>
      <c r="FU698" t="str" cm="1">
        <f t="array" ref="FU698">IFERROR(IF(J698=0,TRANSPOSE(_xlfn.ANCHORARRAY(Intercrop!AS$1)),TRANSPOSE(_xlfn._xlws.FILTER('Rot.Out'!Q:Q,('Rot.Out'!O:O=ED.LookUps!J698)*('Rot.Out'!V:V="Yes")))),"")</f>
        <v>None</v>
      </c>
    </row>
    <row r="699" spans="1:177" x14ac:dyDescent="0.5">
      <c r="A699">
        <f>EnterData!E703</f>
        <v>0</v>
      </c>
      <c r="B699" t="str" cm="1">
        <f t="array" ref="B699">IF(OR(A699="",A699=0),"",IFERROR(_xlfn._xlws.FILTER(Int.Out!C$2:F$32,Int.Out!B$2:B$32=ED.LookUps!A699),""))</f>
        <v/>
      </c>
      <c r="G699" t="str" cm="1">
        <f t="array" ref="G699">IFERROR(_xlfn._xlws.FILTER(_xlfn.ANCHORARRAY(B699),_xlfn.ANCHORARRAY(B699)&lt;&gt;0),"")</f>
        <v/>
      </c>
      <c r="J699">
        <f>EnterData!F703</f>
        <v>0</v>
      </c>
      <c r="K699" t="str" cm="1">
        <f t="array" ref="K699">IFERROR(IF(G699&lt;&gt;"",_xlfn.ANCHORARRAY(G699),IF(OR(J699=0,J699=""),TRANSPOSE(_xlfn.ANCHORARRAY(Make.Trt!AK$2)),TRANSPOSE(_xlfn._xlws.FILTER('Rot.Out'!Q:Q,('Rot.Out'!O:O=ED.LookUps!J699)*('Rot.Out'!V:V&lt;&gt;"Yes"))))),"Error please report")</f>
        <v>Error No Treatment Names Specified</v>
      </c>
      <c r="FU699" t="str" cm="1">
        <f t="array" ref="FU699">IFERROR(IF(J699=0,TRANSPOSE(_xlfn.ANCHORARRAY(Intercrop!AS$1)),TRANSPOSE(_xlfn._xlws.FILTER('Rot.Out'!Q:Q,('Rot.Out'!O:O=ED.LookUps!J699)*('Rot.Out'!V:V="Yes")))),"")</f>
        <v>None</v>
      </c>
    </row>
    <row r="700" spans="1:177" x14ac:dyDescent="0.5">
      <c r="A700">
        <f>EnterData!E704</f>
        <v>0</v>
      </c>
      <c r="B700" t="str" cm="1">
        <f t="array" ref="B700">IF(OR(A700="",A700=0),"",IFERROR(_xlfn._xlws.FILTER(Int.Out!C$2:F$32,Int.Out!B$2:B$32=ED.LookUps!A700),""))</f>
        <v/>
      </c>
      <c r="G700" t="str" cm="1">
        <f t="array" ref="G700">IFERROR(_xlfn._xlws.FILTER(_xlfn.ANCHORARRAY(B700),_xlfn.ANCHORARRAY(B700)&lt;&gt;0),"")</f>
        <v/>
      </c>
      <c r="J700">
        <f>EnterData!F704</f>
        <v>0</v>
      </c>
      <c r="K700" t="str" cm="1">
        <f t="array" ref="K700">IFERROR(IF(G700&lt;&gt;"",_xlfn.ANCHORARRAY(G700),IF(OR(J700=0,J700=""),TRANSPOSE(_xlfn.ANCHORARRAY(Make.Trt!AK$2)),TRANSPOSE(_xlfn._xlws.FILTER('Rot.Out'!Q:Q,('Rot.Out'!O:O=ED.LookUps!J700)*('Rot.Out'!V:V&lt;&gt;"Yes"))))),"Error please report")</f>
        <v>Error No Treatment Names Specified</v>
      </c>
      <c r="FU700" t="str" cm="1">
        <f t="array" ref="FU700">IFERROR(IF(J700=0,TRANSPOSE(_xlfn.ANCHORARRAY(Intercrop!AS$1)),TRANSPOSE(_xlfn._xlws.FILTER('Rot.Out'!Q:Q,('Rot.Out'!O:O=ED.LookUps!J700)*('Rot.Out'!V:V="Yes")))),"")</f>
        <v>None</v>
      </c>
    </row>
    <row r="701" spans="1:177" x14ac:dyDescent="0.5">
      <c r="A701">
        <f>EnterData!E705</f>
        <v>0</v>
      </c>
      <c r="B701" t="str" cm="1">
        <f t="array" ref="B701">IF(OR(A701="",A701=0),"",IFERROR(_xlfn._xlws.FILTER(Int.Out!C$2:F$32,Int.Out!B$2:B$32=ED.LookUps!A701),""))</f>
        <v/>
      </c>
      <c r="G701" t="str" cm="1">
        <f t="array" ref="G701">IFERROR(_xlfn._xlws.FILTER(_xlfn.ANCHORARRAY(B701),_xlfn.ANCHORARRAY(B701)&lt;&gt;0),"")</f>
        <v/>
      </c>
      <c r="J701">
        <f>EnterData!F705</f>
        <v>0</v>
      </c>
      <c r="K701" t="str" cm="1">
        <f t="array" ref="K701">IFERROR(IF(G701&lt;&gt;"",_xlfn.ANCHORARRAY(G701),IF(OR(J701=0,J701=""),TRANSPOSE(_xlfn.ANCHORARRAY(Make.Trt!AK$2)),TRANSPOSE(_xlfn._xlws.FILTER('Rot.Out'!Q:Q,('Rot.Out'!O:O=ED.LookUps!J701)*('Rot.Out'!V:V&lt;&gt;"Yes"))))),"Error please report")</f>
        <v>Error No Treatment Names Specified</v>
      </c>
      <c r="FU701" t="str" cm="1">
        <f t="array" ref="FU701">IFERROR(IF(J701=0,TRANSPOSE(_xlfn.ANCHORARRAY(Intercrop!AS$1)),TRANSPOSE(_xlfn._xlws.FILTER('Rot.Out'!Q:Q,('Rot.Out'!O:O=ED.LookUps!J701)*('Rot.Out'!V:V="Yes")))),"")</f>
        <v>None</v>
      </c>
    </row>
    <row r="702" spans="1:177" x14ac:dyDescent="0.5">
      <c r="A702">
        <f>EnterData!E706</f>
        <v>0</v>
      </c>
      <c r="B702" t="str" cm="1">
        <f t="array" ref="B702">IF(OR(A702="",A702=0),"",IFERROR(_xlfn._xlws.FILTER(Int.Out!C$2:F$32,Int.Out!B$2:B$32=ED.LookUps!A702),""))</f>
        <v/>
      </c>
      <c r="G702" t="str" cm="1">
        <f t="array" ref="G702">IFERROR(_xlfn._xlws.FILTER(_xlfn.ANCHORARRAY(B702),_xlfn.ANCHORARRAY(B702)&lt;&gt;0),"")</f>
        <v/>
      </c>
      <c r="J702">
        <f>EnterData!F706</f>
        <v>0</v>
      </c>
      <c r="K702" t="str" cm="1">
        <f t="array" ref="K702">IFERROR(IF(G702&lt;&gt;"",_xlfn.ANCHORARRAY(G702),IF(OR(J702=0,J702=""),TRANSPOSE(_xlfn.ANCHORARRAY(Make.Trt!AK$2)),TRANSPOSE(_xlfn._xlws.FILTER('Rot.Out'!Q:Q,('Rot.Out'!O:O=ED.LookUps!J702)*('Rot.Out'!V:V&lt;&gt;"Yes"))))),"Error please report")</f>
        <v>Error No Treatment Names Specified</v>
      </c>
      <c r="FU702" t="str" cm="1">
        <f t="array" ref="FU702">IFERROR(IF(J702=0,TRANSPOSE(_xlfn.ANCHORARRAY(Intercrop!AS$1)),TRANSPOSE(_xlfn._xlws.FILTER('Rot.Out'!Q:Q,('Rot.Out'!O:O=ED.LookUps!J702)*('Rot.Out'!V:V="Yes")))),"")</f>
        <v>None</v>
      </c>
    </row>
    <row r="703" spans="1:177" x14ac:dyDescent="0.5">
      <c r="A703">
        <f>EnterData!E707</f>
        <v>0</v>
      </c>
      <c r="B703" t="str" cm="1">
        <f t="array" ref="B703">IF(OR(A703="",A703=0),"",IFERROR(_xlfn._xlws.FILTER(Int.Out!C$2:F$32,Int.Out!B$2:B$32=ED.LookUps!A703),""))</f>
        <v/>
      </c>
      <c r="G703" t="str" cm="1">
        <f t="array" ref="G703">IFERROR(_xlfn._xlws.FILTER(_xlfn.ANCHORARRAY(B703),_xlfn.ANCHORARRAY(B703)&lt;&gt;0),"")</f>
        <v/>
      </c>
      <c r="J703">
        <f>EnterData!F707</f>
        <v>0</v>
      </c>
      <c r="K703" t="str" cm="1">
        <f t="array" ref="K703">IFERROR(IF(G703&lt;&gt;"",_xlfn.ANCHORARRAY(G703),IF(OR(J703=0,J703=""),TRANSPOSE(_xlfn.ANCHORARRAY(Make.Trt!AK$2)),TRANSPOSE(_xlfn._xlws.FILTER('Rot.Out'!Q:Q,('Rot.Out'!O:O=ED.LookUps!J703)*('Rot.Out'!V:V&lt;&gt;"Yes"))))),"Error please report")</f>
        <v>Error No Treatment Names Specified</v>
      </c>
      <c r="FU703" t="str" cm="1">
        <f t="array" ref="FU703">IFERROR(IF(J703=0,TRANSPOSE(_xlfn.ANCHORARRAY(Intercrop!AS$1)),TRANSPOSE(_xlfn._xlws.FILTER('Rot.Out'!Q:Q,('Rot.Out'!O:O=ED.LookUps!J703)*('Rot.Out'!V:V="Yes")))),"")</f>
        <v>None</v>
      </c>
    </row>
    <row r="704" spans="1:177" x14ac:dyDescent="0.5">
      <c r="A704">
        <f>EnterData!E708</f>
        <v>0</v>
      </c>
      <c r="B704" t="str" cm="1">
        <f t="array" ref="B704">IF(OR(A704="",A704=0),"",IFERROR(_xlfn._xlws.FILTER(Int.Out!C$2:F$32,Int.Out!B$2:B$32=ED.LookUps!A704),""))</f>
        <v/>
      </c>
      <c r="G704" t="str" cm="1">
        <f t="array" ref="G704">IFERROR(_xlfn._xlws.FILTER(_xlfn.ANCHORARRAY(B704),_xlfn.ANCHORARRAY(B704)&lt;&gt;0),"")</f>
        <v/>
      </c>
      <c r="J704">
        <f>EnterData!F708</f>
        <v>0</v>
      </c>
      <c r="K704" t="str" cm="1">
        <f t="array" ref="K704">IFERROR(IF(G704&lt;&gt;"",_xlfn.ANCHORARRAY(G704),IF(OR(J704=0,J704=""),TRANSPOSE(_xlfn.ANCHORARRAY(Make.Trt!AK$2)),TRANSPOSE(_xlfn._xlws.FILTER('Rot.Out'!Q:Q,('Rot.Out'!O:O=ED.LookUps!J704)*('Rot.Out'!V:V&lt;&gt;"Yes"))))),"Error please report")</f>
        <v>Error No Treatment Names Specified</v>
      </c>
      <c r="FU704" t="str" cm="1">
        <f t="array" ref="FU704">IFERROR(IF(J704=0,TRANSPOSE(_xlfn.ANCHORARRAY(Intercrop!AS$1)),TRANSPOSE(_xlfn._xlws.FILTER('Rot.Out'!Q:Q,('Rot.Out'!O:O=ED.LookUps!J704)*('Rot.Out'!V:V="Yes")))),"")</f>
        <v>None</v>
      </c>
    </row>
    <row r="705" spans="1:177" x14ac:dyDescent="0.5">
      <c r="A705">
        <f>EnterData!E709</f>
        <v>0</v>
      </c>
      <c r="B705" t="str" cm="1">
        <f t="array" ref="B705">IF(OR(A705="",A705=0),"",IFERROR(_xlfn._xlws.FILTER(Int.Out!C$2:F$32,Int.Out!B$2:B$32=ED.LookUps!A705),""))</f>
        <v/>
      </c>
      <c r="G705" t="str" cm="1">
        <f t="array" ref="G705">IFERROR(_xlfn._xlws.FILTER(_xlfn.ANCHORARRAY(B705),_xlfn.ANCHORARRAY(B705)&lt;&gt;0),"")</f>
        <v/>
      </c>
      <c r="J705">
        <f>EnterData!F709</f>
        <v>0</v>
      </c>
      <c r="K705" t="str" cm="1">
        <f t="array" ref="K705">IFERROR(IF(G705&lt;&gt;"",_xlfn.ANCHORARRAY(G705),IF(OR(J705=0,J705=""),TRANSPOSE(_xlfn.ANCHORARRAY(Make.Trt!AK$2)),TRANSPOSE(_xlfn._xlws.FILTER('Rot.Out'!Q:Q,('Rot.Out'!O:O=ED.LookUps!J705)*('Rot.Out'!V:V&lt;&gt;"Yes"))))),"Error please report")</f>
        <v>Error No Treatment Names Specified</v>
      </c>
      <c r="FU705" t="str" cm="1">
        <f t="array" ref="FU705">IFERROR(IF(J705=0,TRANSPOSE(_xlfn.ANCHORARRAY(Intercrop!AS$1)),TRANSPOSE(_xlfn._xlws.FILTER('Rot.Out'!Q:Q,('Rot.Out'!O:O=ED.LookUps!J705)*('Rot.Out'!V:V="Yes")))),"")</f>
        <v>None</v>
      </c>
    </row>
    <row r="706" spans="1:177" x14ac:dyDescent="0.5">
      <c r="A706">
        <f>EnterData!E710</f>
        <v>0</v>
      </c>
      <c r="B706" t="str" cm="1">
        <f t="array" ref="B706">IF(OR(A706="",A706=0),"",IFERROR(_xlfn._xlws.FILTER(Int.Out!C$2:F$32,Int.Out!B$2:B$32=ED.LookUps!A706),""))</f>
        <v/>
      </c>
      <c r="G706" t="str" cm="1">
        <f t="array" ref="G706">IFERROR(_xlfn._xlws.FILTER(_xlfn.ANCHORARRAY(B706),_xlfn.ANCHORARRAY(B706)&lt;&gt;0),"")</f>
        <v/>
      </c>
      <c r="J706">
        <f>EnterData!F710</f>
        <v>0</v>
      </c>
      <c r="K706" t="str" cm="1">
        <f t="array" ref="K706">IFERROR(IF(G706&lt;&gt;"",_xlfn.ANCHORARRAY(G706),IF(OR(J706=0,J706=""),TRANSPOSE(_xlfn.ANCHORARRAY(Make.Trt!AK$2)),TRANSPOSE(_xlfn._xlws.FILTER('Rot.Out'!Q:Q,('Rot.Out'!O:O=ED.LookUps!J706)*('Rot.Out'!V:V&lt;&gt;"Yes"))))),"Error please report")</f>
        <v>Error No Treatment Names Specified</v>
      </c>
      <c r="FU706" t="str" cm="1">
        <f t="array" ref="FU706">IFERROR(IF(J706=0,TRANSPOSE(_xlfn.ANCHORARRAY(Intercrop!AS$1)),TRANSPOSE(_xlfn._xlws.FILTER('Rot.Out'!Q:Q,('Rot.Out'!O:O=ED.LookUps!J706)*('Rot.Out'!V:V="Yes")))),"")</f>
        <v>None</v>
      </c>
    </row>
    <row r="707" spans="1:177" x14ac:dyDescent="0.5">
      <c r="A707">
        <f>EnterData!E711</f>
        <v>0</v>
      </c>
      <c r="B707" t="str" cm="1">
        <f t="array" ref="B707">IF(OR(A707="",A707=0),"",IFERROR(_xlfn._xlws.FILTER(Int.Out!C$2:F$32,Int.Out!B$2:B$32=ED.LookUps!A707),""))</f>
        <v/>
      </c>
      <c r="G707" t="str" cm="1">
        <f t="array" ref="G707">IFERROR(_xlfn._xlws.FILTER(_xlfn.ANCHORARRAY(B707),_xlfn.ANCHORARRAY(B707)&lt;&gt;0),"")</f>
        <v/>
      </c>
      <c r="J707">
        <f>EnterData!F711</f>
        <v>0</v>
      </c>
      <c r="K707" t="str" cm="1">
        <f t="array" ref="K707">IFERROR(IF(G707&lt;&gt;"",_xlfn.ANCHORARRAY(G707),IF(OR(J707=0,J707=""),TRANSPOSE(_xlfn.ANCHORARRAY(Make.Trt!AK$2)),TRANSPOSE(_xlfn._xlws.FILTER('Rot.Out'!Q:Q,('Rot.Out'!O:O=ED.LookUps!J707)*('Rot.Out'!V:V&lt;&gt;"Yes"))))),"Error please report")</f>
        <v>Error No Treatment Names Specified</v>
      </c>
      <c r="FU707" t="str" cm="1">
        <f t="array" ref="FU707">IFERROR(IF(J707=0,TRANSPOSE(_xlfn.ANCHORARRAY(Intercrop!AS$1)),TRANSPOSE(_xlfn._xlws.FILTER('Rot.Out'!Q:Q,('Rot.Out'!O:O=ED.LookUps!J707)*('Rot.Out'!V:V="Yes")))),"")</f>
        <v>None</v>
      </c>
    </row>
    <row r="708" spans="1:177" x14ac:dyDescent="0.5">
      <c r="A708">
        <f>EnterData!E712</f>
        <v>0</v>
      </c>
      <c r="B708" t="str" cm="1">
        <f t="array" ref="B708">IF(OR(A708="",A708=0),"",IFERROR(_xlfn._xlws.FILTER(Int.Out!C$2:F$32,Int.Out!B$2:B$32=ED.LookUps!A708),""))</f>
        <v/>
      </c>
      <c r="G708" t="str" cm="1">
        <f t="array" ref="G708">IFERROR(_xlfn._xlws.FILTER(_xlfn.ANCHORARRAY(B708),_xlfn.ANCHORARRAY(B708)&lt;&gt;0),"")</f>
        <v/>
      </c>
      <c r="J708">
        <f>EnterData!F712</f>
        <v>0</v>
      </c>
      <c r="K708" t="str" cm="1">
        <f t="array" ref="K708">IFERROR(IF(G708&lt;&gt;"",_xlfn.ANCHORARRAY(G708),IF(OR(J708=0,J708=""),TRANSPOSE(_xlfn.ANCHORARRAY(Make.Trt!AK$2)),TRANSPOSE(_xlfn._xlws.FILTER('Rot.Out'!Q:Q,('Rot.Out'!O:O=ED.LookUps!J708)*('Rot.Out'!V:V&lt;&gt;"Yes"))))),"Error please report")</f>
        <v>Error No Treatment Names Specified</v>
      </c>
      <c r="FU708" t="str" cm="1">
        <f t="array" ref="FU708">IFERROR(IF(J708=0,TRANSPOSE(_xlfn.ANCHORARRAY(Intercrop!AS$1)),TRANSPOSE(_xlfn._xlws.FILTER('Rot.Out'!Q:Q,('Rot.Out'!O:O=ED.LookUps!J708)*('Rot.Out'!V:V="Yes")))),"")</f>
        <v>None</v>
      </c>
    </row>
    <row r="709" spans="1:177" x14ac:dyDescent="0.5">
      <c r="A709">
        <f>EnterData!E713</f>
        <v>0</v>
      </c>
      <c r="B709" t="str" cm="1">
        <f t="array" ref="B709">IF(OR(A709="",A709=0),"",IFERROR(_xlfn._xlws.FILTER(Int.Out!C$2:F$32,Int.Out!B$2:B$32=ED.LookUps!A709),""))</f>
        <v/>
      </c>
      <c r="G709" t="str" cm="1">
        <f t="array" ref="G709">IFERROR(_xlfn._xlws.FILTER(_xlfn.ANCHORARRAY(B709),_xlfn.ANCHORARRAY(B709)&lt;&gt;0),"")</f>
        <v/>
      </c>
      <c r="J709">
        <f>EnterData!F713</f>
        <v>0</v>
      </c>
      <c r="K709" t="str" cm="1">
        <f t="array" ref="K709">IFERROR(IF(G709&lt;&gt;"",_xlfn.ANCHORARRAY(G709),IF(OR(J709=0,J709=""),TRANSPOSE(_xlfn.ANCHORARRAY(Make.Trt!AK$2)),TRANSPOSE(_xlfn._xlws.FILTER('Rot.Out'!Q:Q,('Rot.Out'!O:O=ED.LookUps!J709)*('Rot.Out'!V:V&lt;&gt;"Yes"))))),"Error please report")</f>
        <v>Error No Treatment Names Specified</v>
      </c>
      <c r="FU709" t="str" cm="1">
        <f t="array" ref="FU709">IFERROR(IF(J709=0,TRANSPOSE(_xlfn.ANCHORARRAY(Intercrop!AS$1)),TRANSPOSE(_xlfn._xlws.FILTER('Rot.Out'!Q:Q,('Rot.Out'!O:O=ED.LookUps!J709)*('Rot.Out'!V:V="Yes")))),"")</f>
        <v>None</v>
      </c>
    </row>
    <row r="710" spans="1:177" x14ac:dyDescent="0.5">
      <c r="A710">
        <f>EnterData!E714</f>
        <v>0</v>
      </c>
      <c r="B710" t="str" cm="1">
        <f t="array" ref="B710">IF(OR(A710="",A710=0),"",IFERROR(_xlfn._xlws.FILTER(Int.Out!C$2:F$32,Int.Out!B$2:B$32=ED.LookUps!A710),""))</f>
        <v/>
      </c>
      <c r="G710" t="str" cm="1">
        <f t="array" ref="G710">IFERROR(_xlfn._xlws.FILTER(_xlfn.ANCHORARRAY(B710),_xlfn.ANCHORARRAY(B710)&lt;&gt;0),"")</f>
        <v/>
      </c>
      <c r="J710">
        <f>EnterData!F714</f>
        <v>0</v>
      </c>
      <c r="K710" t="str" cm="1">
        <f t="array" ref="K710">IFERROR(IF(G710&lt;&gt;"",_xlfn.ANCHORARRAY(G710),IF(OR(J710=0,J710=""),TRANSPOSE(_xlfn.ANCHORARRAY(Make.Trt!AK$2)),TRANSPOSE(_xlfn._xlws.FILTER('Rot.Out'!Q:Q,('Rot.Out'!O:O=ED.LookUps!J710)*('Rot.Out'!V:V&lt;&gt;"Yes"))))),"Error please report")</f>
        <v>Error No Treatment Names Specified</v>
      </c>
      <c r="FU710" t="str" cm="1">
        <f t="array" ref="FU710">IFERROR(IF(J710=0,TRANSPOSE(_xlfn.ANCHORARRAY(Intercrop!AS$1)),TRANSPOSE(_xlfn._xlws.FILTER('Rot.Out'!Q:Q,('Rot.Out'!O:O=ED.LookUps!J710)*('Rot.Out'!V:V="Yes")))),"")</f>
        <v>None</v>
      </c>
    </row>
    <row r="711" spans="1:177" x14ac:dyDescent="0.5">
      <c r="A711">
        <f>EnterData!E715</f>
        <v>0</v>
      </c>
      <c r="B711" t="str" cm="1">
        <f t="array" ref="B711">IF(OR(A711="",A711=0),"",IFERROR(_xlfn._xlws.FILTER(Int.Out!C$2:F$32,Int.Out!B$2:B$32=ED.LookUps!A711),""))</f>
        <v/>
      </c>
      <c r="G711" t="str" cm="1">
        <f t="array" ref="G711">IFERROR(_xlfn._xlws.FILTER(_xlfn.ANCHORARRAY(B711),_xlfn.ANCHORARRAY(B711)&lt;&gt;0),"")</f>
        <v/>
      </c>
      <c r="J711">
        <f>EnterData!F715</f>
        <v>0</v>
      </c>
      <c r="K711" t="str" cm="1">
        <f t="array" ref="K711">IFERROR(IF(G711&lt;&gt;"",_xlfn.ANCHORARRAY(G711),IF(OR(J711=0,J711=""),TRANSPOSE(_xlfn.ANCHORARRAY(Make.Trt!AK$2)),TRANSPOSE(_xlfn._xlws.FILTER('Rot.Out'!Q:Q,('Rot.Out'!O:O=ED.LookUps!J711)*('Rot.Out'!V:V&lt;&gt;"Yes"))))),"Error please report")</f>
        <v>Error No Treatment Names Specified</v>
      </c>
      <c r="FU711" t="str" cm="1">
        <f t="array" ref="FU711">IFERROR(IF(J711=0,TRANSPOSE(_xlfn.ANCHORARRAY(Intercrop!AS$1)),TRANSPOSE(_xlfn._xlws.FILTER('Rot.Out'!Q:Q,('Rot.Out'!O:O=ED.LookUps!J711)*('Rot.Out'!V:V="Yes")))),"")</f>
        <v>None</v>
      </c>
    </row>
    <row r="712" spans="1:177" x14ac:dyDescent="0.5">
      <c r="A712">
        <f>EnterData!E716</f>
        <v>0</v>
      </c>
      <c r="B712" t="str" cm="1">
        <f t="array" ref="B712">IF(OR(A712="",A712=0),"",IFERROR(_xlfn._xlws.FILTER(Int.Out!C$2:F$32,Int.Out!B$2:B$32=ED.LookUps!A712),""))</f>
        <v/>
      </c>
      <c r="G712" t="str" cm="1">
        <f t="array" ref="G712">IFERROR(_xlfn._xlws.FILTER(_xlfn.ANCHORARRAY(B712),_xlfn.ANCHORARRAY(B712)&lt;&gt;0),"")</f>
        <v/>
      </c>
      <c r="J712">
        <f>EnterData!F716</f>
        <v>0</v>
      </c>
      <c r="K712" t="str" cm="1">
        <f t="array" ref="K712">IFERROR(IF(G712&lt;&gt;"",_xlfn.ANCHORARRAY(G712),IF(OR(J712=0,J712=""),TRANSPOSE(_xlfn.ANCHORARRAY(Make.Trt!AK$2)),TRANSPOSE(_xlfn._xlws.FILTER('Rot.Out'!Q:Q,('Rot.Out'!O:O=ED.LookUps!J712)*('Rot.Out'!V:V&lt;&gt;"Yes"))))),"Error please report")</f>
        <v>Error No Treatment Names Specified</v>
      </c>
      <c r="FU712" t="str" cm="1">
        <f t="array" ref="FU712">IFERROR(IF(J712=0,TRANSPOSE(_xlfn.ANCHORARRAY(Intercrop!AS$1)),TRANSPOSE(_xlfn._xlws.FILTER('Rot.Out'!Q:Q,('Rot.Out'!O:O=ED.LookUps!J712)*('Rot.Out'!V:V="Yes")))),"")</f>
        <v>None</v>
      </c>
    </row>
    <row r="713" spans="1:177" x14ac:dyDescent="0.5">
      <c r="A713">
        <f>EnterData!E717</f>
        <v>0</v>
      </c>
      <c r="B713" t="str" cm="1">
        <f t="array" ref="B713">IF(OR(A713="",A713=0),"",IFERROR(_xlfn._xlws.FILTER(Int.Out!C$2:F$32,Int.Out!B$2:B$32=ED.LookUps!A713),""))</f>
        <v/>
      </c>
      <c r="G713" t="str" cm="1">
        <f t="array" ref="G713">IFERROR(_xlfn._xlws.FILTER(_xlfn.ANCHORARRAY(B713),_xlfn.ANCHORARRAY(B713)&lt;&gt;0),"")</f>
        <v/>
      </c>
      <c r="J713">
        <f>EnterData!F717</f>
        <v>0</v>
      </c>
      <c r="K713" t="str" cm="1">
        <f t="array" ref="K713">IFERROR(IF(G713&lt;&gt;"",_xlfn.ANCHORARRAY(G713),IF(OR(J713=0,J713=""),TRANSPOSE(_xlfn.ANCHORARRAY(Make.Trt!AK$2)),TRANSPOSE(_xlfn._xlws.FILTER('Rot.Out'!Q:Q,('Rot.Out'!O:O=ED.LookUps!J713)*('Rot.Out'!V:V&lt;&gt;"Yes"))))),"Error please report")</f>
        <v>Error No Treatment Names Specified</v>
      </c>
      <c r="FU713" t="str" cm="1">
        <f t="array" ref="FU713">IFERROR(IF(J713=0,TRANSPOSE(_xlfn.ANCHORARRAY(Intercrop!AS$1)),TRANSPOSE(_xlfn._xlws.FILTER('Rot.Out'!Q:Q,('Rot.Out'!O:O=ED.LookUps!J713)*('Rot.Out'!V:V="Yes")))),"")</f>
        <v>None</v>
      </c>
    </row>
    <row r="714" spans="1:177" x14ac:dyDescent="0.5">
      <c r="A714">
        <f>EnterData!E718</f>
        <v>0</v>
      </c>
      <c r="B714" t="str" cm="1">
        <f t="array" ref="B714">IF(OR(A714="",A714=0),"",IFERROR(_xlfn._xlws.FILTER(Int.Out!C$2:F$32,Int.Out!B$2:B$32=ED.LookUps!A714),""))</f>
        <v/>
      </c>
      <c r="G714" t="str" cm="1">
        <f t="array" ref="G714">IFERROR(_xlfn._xlws.FILTER(_xlfn.ANCHORARRAY(B714),_xlfn.ANCHORARRAY(B714)&lt;&gt;0),"")</f>
        <v/>
      </c>
      <c r="J714">
        <f>EnterData!F718</f>
        <v>0</v>
      </c>
      <c r="K714" t="str" cm="1">
        <f t="array" ref="K714">IFERROR(IF(G714&lt;&gt;"",_xlfn.ANCHORARRAY(G714),IF(OR(J714=0,J714=""),TRANSPOSE(_xlfn.ANCHORARRAY(Make.Trt!AK$2)),TRANSPOSE(_xlfn._xlws.FILTER('Rot.Out'!Q:Q,('Rot.Out'!O:O=ED.LookUps!J714)*('Rot.Out'!V:V&lt;&gt;"Yes"))))),"Error please report")</f>
        <v>Error No Treatment Names Specified</v>
      </c>
      <c r="FU714" t="str" cm="1">
        <f t="array" ref="FU714">IFERROR(IF(J714=0,TRANSPOSE(_xlfn.ANCHORARRAY(Intercrop!AS$1)),TRANSPOSE(_xlfn._xlws.FILTER('Rot.Out'!Q:Q,('Rot.Out'!O:O=ED.LookUps!J714)*('Rot.Out'!V:V="Yes")))),"")</f>
        <v>None</v>
      </c>
    </row>
    <row r="715" spans="1:177" x14ac:dyDescent="0.5">
      <c r="A715">
        <f>EnterData!E719</f>
        <v>0</v>
      </c>
      <c r="B715" t="str" cm="1">
        <f t="array" ref="B715">IF(OR(A715="",A715=0),"",IFERROR(_xlfn._xlws.FILTER(Int.Out!C$2:F$32,Int.Out!B$2:B$32=ED.LookUps!A715),""))</f>
        <v/>
      </c>
      <c r="G715" t="str" cm="1">
        <f t="array" ref="G715">IFERROR(_xlfn._xlws.FILTER(_xlfn.ANCHORARRAY(B715),_xlfn.ANCHORARRAY(B715)&lt;&gt;0),"")</f>
        <v/>
      </c>
      <c r="J715">
        <f>EnterData!F719</f>
        <v>0</v>
      </c>
      <c r="K715" t="str" cm="1">
        <f t="array" ref="K715">IFERROR(IF(G715&lt;&gt;"",_xlfn.ANCHORARRAY(G715),IF(OR(J715=0,J715=""),TRANSPOSE(_xlfn.ANCHORARRAY(Make.Trt!AK$2)),TRANSPOSE(_xlfn._xlws.FILTER('Rot.Out'!Q:Q,('Rot.Out'!O:O=ED.LookUps!J715)*('Rot.Out'!V:V&lt;&gt;"Yes"))))),"Error please report")</f>
        <v>Error No Treatment Names Specified</v>
      </c>
      <c r="FU715" t="str" cm="1">
        <f t="array" ref="FU715">IFERROR(IF(J715=0,TRANSPOSE(_xlfn.ANCHORARRAY(Intercrop!AS$1)),TRANSPOSE(_xlfn._xlws.FILTER('Rot.Out'!Q:Q,('Rot.Out'!O:O=ED.LookUps!J715)*('Rot.Out'!V:V="Yes")))),"")</f>
        <v>None</v>
      </c>
    </row>
    <row r="716" spans="1:177" x14ac:dyDescent="0.5">
      <c r="A716">
        <f>EnterData!E720</f>
        <v>0</v>
      </c>
      <c r="B716" t="str" cm="1">
        <f t="array" ref="B716">IF(OR(A716="",A716=0),"",IFERROR(_xlfn._xlws.FILTER(Int.Out!C$2:F$32,Int.Out!B$2:B$32=ED.LookUps!A716),""))</f>
        <v/>
      </c>
      <c r="G716" t="str" cm="1">
        <f t="array" ref="G716">IFERROR(_xlfn._xlws.FILTER(_xlfn.ANCHORARRAY(B716),_xlfn.ANCHORARRAY(B716)&lt;&gt;0),"")</f>
        <v/>
      </c>
      <c r="J716">
        <f>EnterData!F720</f>
        <v>0</v>
      </c>
      <c r="K716" t="str" cm="1">
        <f t="array" ref="K716">IFERROR(IF(G716&lt;&gt;"",_xlfn.ANCHORARRAY(G716),IF(OR(J716=0,J716=""),TRANSPOSE(_xlfn.ANCHORARRAY(Make.Trt!AK$2)),TRANSPOSE(_xlfn._xlws.FILTER('Rot.Out'!Q:Q,('Rot.Out'!O:O=ED.LookUps!J716)*('Rot.Out'!V:V&lt;&gt;"Yes"))))),"Error please report")</f>
        <v>Error No Treatment Names Specified</v>
      </c>
      <c r="FU716" t="str" cm="1">
        <f t="array" ref="FU716">IFERROR(IF(J716=0,TRANSPOSE(_xlfn.ANCHORARRAY(Intercrop!AS$1)),TRANSPOSE(_xlfn._xlws.FILTER('Rot.Out'!Q:Q,('Rot.Out'!O:O=ED.LookUps!J716)*('Rot.Out'!V:V="Yes")))),"")</f>
        <v>None</v>
      </c>
    </row>
    <row r="717" spans="1:177" x14ac:dyDescent="0.5">
      <c r="A717">
        <f>EnterData!E721</f>
        <v>0</v>
      </c>
      <c r="B717" t="str" cm="1">
        <f t="array" ref="B717">IF(OR(A717="",A717=0),"",IFERROR(_xlfn._xlws.FILTER(Int.Out!C$2:F$32,Int.Out!B$2:B$32=ED.LookUps!A717),""))</f>
        <v/>
      </c>
      <c r="G717" t="str" cm="1">
        <f t="array" ref="G717">IFERROR(_xlfn._xlws.FILTER(_xlfn.ANCHORARRAY(B717),_xlfn.ANCHORARRAY(B717)&lt;&gt;0),"")</f>
        <v/>
      </c>
      <c r="J717">
        <f>EnterData!F721</f>
        <v>0</v>
      </c>
      <c r="K717" t="str" cm="1">
        <f t="array" ref="K717">IFERROR(IF(G717&lt;&gt;"",_xlfn.ANCHORARRAY(G717),IF(OR(J717=0,J717=""),TRANSPOSE(_xlfn.ANCHORARRAY(Make.Trt!AK$2)),TRANSPOSE(_xlfn._xlws.FILTER('Rot.Out'!Q:Q,('Rot.Out'!O:O=ED.LookUps!J717)*('Rot.Out'!V:V&lt;&gt;"Yes"))))),"Error please report")</f>
        <v>Error No Treatment Names Specified</v>
      </c>
      <c r="FU717" t="str" cm="1">
        <f t="array" ref="FU717">IFERROR(IF(J717=0,TRANSPOSE(_xlfn.ANCHORARRAY(Intercrop!AS$1)),TRANSPOSE(_xlfn._xlws.FILTER('Rot.Out'!Q:Q,('Rot.Out'!O:O=ED.LookUps!J717)*('Rot.Out'!V:V="Yes")))),"")</f>
        <v>None</v>
      </c>
    </row>
    <row r="718" spans="1:177" x14ac:dyDescent="0.5">
      <c r="A718">
        <f>EnterData!E722</f>
        <v>0</v>
      </c>
      <c r="B718" t="str" cm="1">
        <f t="array" ref="B718">IF(OR(A718="",A718=0),"",IFERROR(_xlfn._xlws.FILTER(Int.Out!C$2:F$32,Int.Out!B$2:B$32=ED.LookUps!A718),""))</f>
        <v/>
      </c>
      <c r="G718" t="str" cm="1">
        <f t="array" ref="G718">IFERROR(_xlfn._xlws.FILTER(_xlfn.ANCHORARRAY(B718),_xlfn.ANCHORARRAY(B718)&lt;&gt;0),"")</f>
        <v/>
      </c>
      <c r="J718">
        <f>EnterData!F722</f>
        <v>0</v>
      </c>
      <c r="K718" t="str" cm="1">
        <f t="array" ref="K718">IFERROR(IF(G718&lt;&gt;"",_xlfn.ANCHORARRAY(G718),IF(OR(J718=0,J718=""),TRANSPOSE(_xlfn.ANCHORARRAY(Make.Trt!AK$2)),TRANSPOSE(_xlfn._xlws.FILTER('Rot.Out'!Q:Q,('Rot.Out'!O:O=ED.LookUps!J718)*('Rot.Out'!V:V&lt;&gt;"Yes"))))),"Error please report")</f>
        <v>Error No Treatment Names Specified</v>
      </c>
      <c r="FU718" t="str" cm="1">
        <f t="array" ref="FU718">IFERROR(IF(J718=0,TRANSPOSE(_xlfn.ANCHORARRAY(Intercrop!AS$1)),TRANSPOSE(_xlfn._xlws.FILTER('Rot.Out'!Q:Q,('Rot.Out'!O:O=ED.LookUps!J718)*('Rot.Out'!V:V="Yes")))),"")</f>
        <v>None</v>
      </c>
    </row>
    <row r="719" spans="1:177" x14ac:dyDescent="0.5">
      <c r="A719">
        <f>EnterData!E723</f>
        <v>0</v>
      </c>
      <c r="B719" t="str" cm="1">
        <f t="array" ref="B719">IF(OR(A719="",A719=0),"",IFERROR(_xlfn._xlws.FILTER(Int.Out!C$2:F$32,Int.Out!B$2:B$32=ED.LookUps!A719),""))</f>
        <v/>
      </c>
      <c r="G719" t="str" cm="1">
        <f t="array" ref="G719">IFERROR(_xlfn._xlws.FILTER(_xlfn.ANCHORARRAY(B719),_xlfn.ANCHORARRAY(B719)&lt;&gt;0),"")</f>
        <v/>
      </c>
      <c r="J719">
        <f>EnterData!F723</f>
        <v>0</v>
      </c>
      <c r="K719" t="str" cm="1">
        <f t="array" ref="K719">IFERROR(IF(G719&lt;&gt;"",_xlfn.ANCHORARRAY(G719),IF(OR(J719=0,J719=""),TRANSPOSE(_xlfn.ANCHORARRAY(Make.Trt!AK$2)),TRANSPOSE(_xlfn._xlws.FILTER('Rot.Out'!Q:Q,('Rot.Out'!O:O=ED.LookUps!J719)*('Rot.Out'!V:V&lt;&gt;"Yes"))))),"Error please report")</f>
        <v>Error No Treatment Names Specified</v>
      </c>
      <c r="FU719" t="str" cm="1">
        <f t="array" ref="FU719">IFERROR(IF(J719=0,TRANSPOSE(_xlfn.ANCHORARRAY(Intercrop!AS$1)),TRANSPOSE(_xlfn._xlws.FILTER('Rot.Out'!Q:Q,('Rot.Out'!O:O=ED.LookUps!J719)*('Rot.Out'!V:V="Yes")))),"")</f>
        <v>None</v>
      </c>
    </row>
    <row r="720" spans="1:177" x14ac:dyDescent="0.5">
      <c r="A720">
        <f>EnterData!E724</f>
        <v>0</v>
      </c>
      <c r="B720" t="str" cm="1">
        <f t="array" ref="B720">IF(OR(A720="",A720=0),"",IFERROR(_xlfn._xlws.FILTER(Int.Out!C$2:F$32,Int.Out!B$2:B$32=ED.LookUps!A720),""))</f>
        <v/>
      </c>
      <c r="G720" t="str" cm="1">
        <f t="array" ref="G720">IFERROR(_xlfn._xlws.FILTER(_xlfn.ANCHORARRAY(B720),_xlfn.ANCHORARRAY(B720)&lt;&gt;0),"")</f>
        <v/>
      </c>
      <c r="J720">
        <f>EnterData!F724</f>
        <v>0</v>
      </c>
      <c r="K720" t="str" cm="1">
        <f t="array" ref="K720">IFERROR(IF(G720&lt;&gt;"",_xlfn.ANCHORARRAY(G720),IF(OR(J720=0,J720=""),TRANSPOSE(_xlfn.ANCHORARRAY(Make.Trt!AK$2)),TRANSPOSE(_xlfn._xlws.FILTER('Rot.Out'!Q:Q,('Rot.Out'!O:O=ED.LookUps!J720)*('Rot.Out'!V:V&lt;&gt;"Yes"))))),"Error please report")</f>
        <v>Error No Treatment Names Specified</v>
      </c>
      <c r="FU720" t="str" cm="1">
        <f t="array" ref="FU720">IFERROR(IF(J720=0,TRANSPOSE(_xlfn.ANCHORARRAY(Intercrop!AS$1)),TRANSPOSE(_xlfn._xlws.FILTER('Rot.Out'!Q:Q,('Rot.Out'!O:O=ED.LookUps!J720)*('Rot.Out'!V:V="Yes")))),"")</f>
        <v>None</v>
      </c>
    </row>
    <row r="721" spans="1:177" x14ac:dyDescent="0.5">
      <c r="A721">
        <f>EnterData!E725</f>
        <v>0</v>
      </c>
      <c r="B721" t="str" cm="1">
        <f t="array" ref="B721">IF(OR(A721="",A721=0),"",IFERROR(_xlfn._xlws.FILTER(Int.Out!C$2:F$32,Int.Out!B$2:B$32=ED.LookUps!A721),""))</f>
        <v/>
      </c>
      <c r="G721" t="str" cm="1">
        <f t="array" ref="G721">IFERROR(_xlfn._xlws.FILTER(_xlfn.ANCHORARRAY(B721),_xlfn.ANCHORARRAY(B721)&lt;&gt;0),"")</f>
        <v/>
      </c>
      <c r="J721">
        <f>EnterData!F725</f>
        <v>0</v>
      </c>
      <c r="K721" t="str" cm="1">
        <f t="array" ref="K721">IFERROR(IF(G721&lt;&gt;"",_xlfn.ANCHORARRAY(G721),IF(OR(J721=0,J721=""),TRANSPOSE(_xlfn.ANCHORARRAY(Make.Trt!AK$2)),TRANSPOSE(_xlfn._xlws.FILTER('Rot.Out'!Q:Q,('Rot.Out'!O:O=ED.LookUps!J721)*('Rot.Out'!V:V&lt;&gt;"Yes"))))),"Error please report")</f>
        <v>Error No Treatment Names Specified</v>
      </c>
      <c r="FU721" t="str" cm="1">
        <f t="array" ref="FU721">IFERROR(IF(J721=0,TRANSPOSE(_xlfn.ANCHORARRAY(Intercrop!AS$1)),TRANSPOSE(_xlfn._xlws.FILTER('Rot.Out'!Q:Q,('Rot.Out'!O:O=ED.LookUps!J721)*('Rot.Out'!V:V="Yes")))),"")</f>
        <v>None</v>
      </c>
    </row>
    <row r="722" spans="1:177" x14ac:dyDescent="0.5">
      <c r="A722">
        <f>EnterData!E726</f>
        <v>0</v>
      </c>
      <c r="B722" t="str" cm="1">
        <f t="array" ref="B722">IF(OR(A722="",A722=0),"",IFERROR(_xlfn._xlws.FILTER(Int.Out!C$2:F$32,Int.Out!B$2:B$32=ED.LookUps!A722),""))</f>
        <v/>
      </c>
      <c r="G722" t="str" cm="1">
        <f t="array" ref="G722">IFERROR(_xlfn._xlws.FILTER(_xlfn.ANCHORARRAY(B722),_xlfn.ANCHORARRAY(B722)&lt;&gt;0),"")</f>
        <v/>
      </c>
      <c r="J722">
        <f>EnterData!F726</f>
        <v>0</v>
      </c>
      <c r="K722" t="str" cm="1">
        <f t="array" ref="K722">IFERROR(IF(G722&lt;&gt;"",_xlfn.ANCHORARRAY(G722),IF(OR(J722=0,J722=""),TRANSPOSE(_xlfn.ANCHORARRAY(Make.Trt!AK$2)),TRANSPOSE(_xlfn._xlws.FILTER('Rot.Out'!Q:Q,('Rot.Out'!O:O=ED.LookUps!J722)*('Rot.Out'!V:V&lt;&gt;"Yes"))))),"Error please report")</f>
        <v>Error No Treatment Names Specified</v>
      </c>
      <c r="FU722" t="str" cm="1">
        <f t="array" ref="FU722">IFERROR(IF(J722=0,TRANSPOSE(_xlfn.ANCHORARRAY(Intercrop!AS$1)),TRANSPOSE(_xlfn._xlws.FILTER('Rot.Out'!Q:Q,('Rot.Out'!O:O=ED.LookUps!J722)*('Rot.Out'!V:V="Yes")))),"")</f>
        <v>None</v>
      </c>
    </row>
    <row r="723" spans="1:177" x14ac:dyDescent="0.5">
      <c r="A723">
        <f>EnterData!E727</f>
        <v>0</v>
      </c>
      <c r="B723" t="str" cm="1">
        <f t="array" ref="B723">IF(OR(A723="",A723=0),"",IFERROR(_xlfn._xlws.FILTER(Int.Out!C$2:F$32,Int.Out!B$2:B$32=ED.LookUps!A723),""))</f>
        <v/>
      </c>
      <c r="G723" t="str" cm="1">
        <f t="array" ref="G723">IFERROR(_xlfn._xlws.FILTER(_xlfn.ANCHORARRAY(B723),_xlfn.ANCHORARRAY(B723)&lt;&gt;0),"")</f>
        <v/>
      </c>
      <c r="J723">
        <f>EnterData!F727</f>
        <v>0</v>
      </c>
      <c r="K723" t="str" cm="1">
        <f t="array" ref="K723">IFERROR(IF(G723&lt;&gt;"",_xlfn.ANCHORARRAY(G723),IF(OR(J723=0,J723=""),TRANSPOSE(_xlfn.ANCHORARRAY(Make.Trt!AK$2)),TRANSPOSE(_xlfn._xlws.FILTER('Rot.Out'!Q:Q,('Rot.Out'!O:O=ED.LookUps!J723)*('Rot.Out'!V:V&lt;&gt;"Yes"))))),"Error please report")</f>
        <v>Error No Treatment Names Specified</v>
      </c>
      <c r="FU723" t="str" cm="1">
        <f t="array" ref="FU723">IFERROR(IF(J723=0,TRANSPOSE(_xlfn.ANCHORARRAY(Intercrop!AS$1)),TRANSPOSE(_xlfn._xlws.FILTER('Rot.Out'!Q:Q,('Rot.Out'!O:O=ED.LookUps!J723)*('Rot.Out'!V:V="Yes")))),"")</f>
        <v>None</v>
      </c>
    </row>
    <row r="724" spans="1:177" x14ac:dyDescent="0.5">
      <c r="A724">
        <f>EnterData!E728</f>
        <v>0</v>
      </c>
      <c r="B724" t="str" cm="1">
        <f t="array" ref="B724">IF(OR(A724="",A724=0),"",IFERROR(_xlfn._xlws.FILTER(Int.Out!C$2:F$32,Int.Out!B$2:B$32=ED.LookUps!A724),""))</f>
        <v/>
      </c>
      <c r="G724" t="str" cm="1">
        <f t="array" ref="G724">IFERROR(_xlfn._xlws.FILTER(_xlfn.ANCHORARRAY(B724),_xlfn.ANCHORARRAY(B724)&lt;&gt;0),"")</f>
        <v/>
      </c>
      <c r="J724">
        <f>EnterData!F728</f>
        <v>0</v>
      </c>
      <c r="K724" t="str" cm="1">
        <f t="array" ref="K724">IFERROR(IF(G724&lt;&gt;"",_xlfn.ANCHORARRAY(G724),IF(OR(J724=0,J724=""),TRANSPOSE(_xlfn.ANCHORARRAY(Make.Trt!AK$2)),TRANSPOSE(_xlfn._xlws.FILTER('Rot.Out'!Q:Q,('Rot.Out'!O:O=ED.LookUps!J724)*('Rot.Out'!V:V&lt;&gt;"Yes"))))),"Error please report")</f>
        <v>Error No Treatment Names Specified</v>
      </c>
      <c r="FU724" t="str" cm="1">
        <f t="array" ref="FU724">IFERROR(IF(J724=0,TRANSPOSE(_xlfn.ANCHORARRAY(Intercrop!AS$1)),TRANSPOSE(_xlfn._xlws.FILTER('Rot.Out'!Q:Q,('Rot.Out'!O:O=ED.LookUps!J724)*('Rot.Out'!V:V="Yes")))),"")</f>
        <v>None</v>
      </c>
    </row>
    <row r="725" spans="1:177" x14ac:dyDescent="0.5">
      <c r="A725">
        <f>EnterData!E729</f>
        <v>0</v>
      </c>
      <c r="B725" t="str" cm="1">
        <f t="array" ref="B725">IF(OR(A725="",A725=0),"",IFERROR(_xlfn._xlws.FILTER(Int.Out!C$2:F$32,Int.Out!B$2:B$32=ED.LookUps!A725),""))</f>
        <v/>
      </c>
      <c r="G725" t="str" cm="1">
        <f t="array" ref="G725">IFERROR(_xlfn._xlws.FILTER(_xlfn.ANCHORARRAY(B725),_xlfn.ANCHORARRAY(B725)&lt;&gt;0),"")</f>
        <v/>
      </c>
      <c r="J725">
        <f>EnterData!F729</f>
        <v>0</v>
      </c>
      <c r="K725" t="str" cm="1">
        <f t="array" ref="K725">IFERROR(IF(G725&lt;&gt;"",_xlfn.ANCHORARRAY(G725),IF(OR(J725=0,J725=""),TRANSPOSE(_xlfn.ANCHORARRAY(Make.Trt!AK$2)),TRANSPOSE(_xlfn._xlws.FILTER('Rot.Out'!Q:Q,('Rot.Out'!O:O=ED.LookUps!J725)*('Rot.Out'!V:V&lt;&gt;"Yes"))))),"Error please report")</f>
        <v>Error No Treatment Names Specified</v>
      </c>
      <c r="FU725" t="str" cm="1">
        <f t="array" ref="FU725">IFERROR(IF(J725=0,TRANSPOSE(_xlfn.ANCHORARRAY(Intercrop!AS$1)),TRANSPOSE(_xlfn._xlws.FILTER('Rot.Out'!Q:Q,('Rot.Out'!O:O=ED.LookUps!J725)*('Rot.Out'!V:V="Yes")))),"")</f>
        <v>None</v>
      </c>
    </row>
    <row r="726" spans="1:177" x14ac:dyDescent="0.5">
      <c r="A726">
        <f>EnterData!E730</f>
        <v>0</v>
      </c>
      <c r="B726" t="str" cm="1">
        <f t="array" ref="B726">IF(OR(A726="",A726=0),"",IFERROR(_xlfn._xlws.FILTER(Int.Out!C$2:F$32,Int.Out!B$2:B$32=ED.LookUps!A726),""))</f>
        <v/>
      </c>
      <c r="G726" t="str" cm="1">
        <f t="array" ref="G726">IFERROR(_xlfn._xlws.FILTER(_xlfn.ANCHORARRAY(B726),_xlfn.ANCHORARRAY(B726)&lt;&gt;0),"")</f>
        <v/>
      </c>
      <c r="J726">
        <f>EnterData!F730</f>
        <v>0</v>
      </c>
      <c r="K726" t="str" cm="1">
        <f t="array" ref="K726">IFERROR(IF(G726&lt;&gt;"",_xlfn.ANCHORARRAY(G726),IF(OR(J726=0,J726=""),TRANSPOSE(_xlfn.ANCHORARRAY(Make.Trt!AK$2)),TRANSPOSE(_xlfn._xlws.FILTER('Rot.Out'!Q:Q,('Rot.Out'!O:O=ED.LookUps!J726)*('Rot.Out'!V:V&lt;&gt;"Yes"))))),"Error please report")</f>
        <v>Error No Treatment Names Specified</v>
      </c>
      <c r="FU726" t="str" cm="1">
        <f t="array" ref="FU726">IFERROR(IF(J726=0,TRANSPOSE(_xlfn.ANCHORARRAY(Intercrop!AS$1)),TRANSPOSE(_xlfn._xlws.FILTER('Rot.Out'!Q:Q,('Rot.Out'!O:O=ED.LookUps!J726)*('Rot.Out'!V:V="Yes")))),"")</f>
        <v>None</v>
      </c>
    </row>
    <row r="727" spans="1:177" x14ac:dyDescent="0.5">
      <c r="A727">
        <f>EnterData!E731</f>
        <v>0</v>
      </c>
      <c r="B727" t="str" cm="1">
        <f t="array" ref="B727">IF(OR(A727="",A727=0),"",IFERROR(_xlfn._xlws.FILTER(Int.Out!C$2:F$32,Int.Out!B$2:B$32=ED.LookUps!A727),""))</f>
        <v/>
      </c>
      <c r="G727" t="str" cm="1">
        <f t="array" ref="G727">IFERROR(_xlfn._xlws.FILTER(_xlfn.ANCHORARRAY(B727),_xlfn.ANCHORARRAY(B727)&lt;&gt;0),"")</f>
        <v/>
      </c>
      <c r="J727">
        <f>EnterData!F731</f>
        <v>0</v>
      </c>
      <c r="K727" t="str" cm="1">
        <f t="array" ref="K727">IFERROR(IF(G727&lt;&gt;"",_xlfn.ANCHORARRAY(G727),IF(OR(J727=0,J727=""),TRANSPOSE(_xlfn.ANCHORARRAY(Make.Trt!AK$2)),TRANSPOSE(_xlfn._xlws.FILTER('Rot.Out'!Q:Q,('Rot.Out'!O:O=ED.LookUps!J727)*('Rot.Out'!V:V&lt;&gt;"Yes"))))),"Error please report")</f>
        <v>Error No Treatment Names Specified</v>
      </c>
      <c r="FU727" t="str" cm="1">
        <f t="array" ref="FU727">IFERROR(IF(J727=0,TRANSPOSE(_xlfn.ANCHORARRAY(Intercrop!AS$1)),TRANSPOSE(_xlfn._xlws.FILTER('Rot.Out'!Q:Q,('Rot.Out'!O:O=ED.LookUps!J727)*('Rot.Out'!V:V="Yes")))),"")</f>
        <v>None</v>
      </c>
    </row>
    <row r="728" spans="1:177" x14ac:dyDescent="0.5">
      <c r="A728">
        <f>EnterData!E732</f>
        <v>0</v>
      </c>
      <c r="B728" t="str" cm="1">
        <f t="array" ref="B728">IF(OR(A728="",A728=0),"",IFERROR(_xlfn._xlws.FILTER(Int.Out!C$2:F$32,Int.Out!B$2:B$32=ED.LookUps!A728),""))</f>
        <v/>
      </c>
      <c r="G728" t="str" cm="1">
        <f t="array" ref="G728">IFERROR(_xlfn._xlws.FILTER(_xlfn.ANCHORARRAY(B728),_xlfn.ANCHORARRAY(B728)&lt;&gt;0),"")</f>
        <v/>
      </c>
      <c r="J728">
        <f>EnterData!F732</f>
        <v>0</v>
      </c>
      <c r="K728" t="str" cm="1">
        <f t="array" ref="K728">IFERROR(IF(G728&lt;&gt;"",_xlfn.ANCHORARRAY(G728),IF(OR(J728=0,J728=""),TRANSPOSE(_xlfn.ANCHORARRAY(Make.Trt!AK$2)),TRANSPOSE(_xlfn._xlws.FILTER('Rot.Out'!Q:Q,('Rot.Out'!O:O=ED.LookUps!J728)*('Rot.Out'!V:V&lt;&gt;"Yes"))))),"Error please report")</f>
        <v>Error No Treatment Names Specified</v>
      </c>
      <c r="FU728" t="str" cm="1">
        <f t="array" ref="FU728">IFERROR(IF(J728=0,TRANSPOSE(_xlfn.ANCHORARRAY(Intercrop!AS$1)),TRANSPOSE(_xlfn._xlws.FILTER('Rot.Out'!Q:Q,('Rot.Out'!O:O=ED.LookUps!J728)*('Rot.Out'!V:V="Yes")))),"")</f>
        <v>None</v>
      </c>
    </row>
    <row r="729" spans="1:177" x14ac:dyDescent="0.5">
      <c r="A729">
        <f>EnterData!E733</f>
        <v>0</v>
      </c>
      <c r="B729" t="str" cm="1">
        <f t="array" ref="B729">IF(OR(A729="",A729=0),"",IFERROR(_xlfn._xlws.FILTER(Int.Out!C$2:F$32,Int.Out!B$2:B$32=ED.LookUps!A729),""))</f>
        <v/>
      </c>
      <c r="G729" t="str" cm="1">
        <f t="array" ref="G729">IFERROR(_xlfn._xlws.FILTER(_xlfn.ANCHORARRAY(B729),_xlfn.ANCHORARRAY(B729)&lt;&gt;0),"")</f>
        <v/>
      </c>
      <c r="J729">
        <f>EnterData!F733</f>
        <v>0</v>
      </c>
      <c r="K729" t="str" cm="1">
        <f t="array" ref="K729">IFERROR(IF(G729&lt;&gt;"",_xlfn.ANCHORARRAY(G729),IF(OR(J729=0,J729=""),TRANSPOSE(_xlfn.ANCHORARRAY(Make.Trt!AK$2)),TRANSPOSE(_xlfn._xlws.FILTER('Rot.Out'!Q:Q,('Rot.Out'!O:O=ED.LookUps!J729)*('Rot.Out'!V:V&lt;&gt;"Yes"))))),"Error please report")</f>
        <v>Error No Treatment Names Specified</v>
      </c>
      <c r="FU729" t="str" cm="1">
        <f t="array" ref="FU729">IFERROR(IF(J729=0,TRANSPOSE(_xlfn.ANCHORARRAY(Intercrop!AS$1)),TRANSPOSE(_xlfn._xlws.FILTER('Rot.Out'!Q:Q,('Rot.Out'!O:O=ED.LookUps!J729)*('Rot.Out'!V:V="Yes")))),"")</f>
        <v>None</v>
      </c>
    </row>
    <row r="730" spans="1:177" x14ac:dyDescent="0.5">
      <c r="A730">
        <f>EnterData!E734</f>
        <v>0</v>
      </c>
      <c r="B730" t="str" cm="1">
        <f t="array" ref="B730">IF(OR(A730="",A730=0),"",IFERROR(_xlfn._xlws.FILTER(Int.Out!C$2:F$32,Int.Out!B$2:B$32=ED.LookUps!A730),""))</f>
        <v/>
      </c>
      <c r="G730" t="str" cm="1">
        <f t="array" ref="G730">IFERROR(_xlfn._xlws.FILTER(_xlfn.ANCHORARRAY(B730),_xlfn.ANCHORARRAY(B730)&lt;&gt;0),"")</f>
        <v/>
      </c>
      <c r="J730">
        <f>EnterData!F734</f>
        <v>0</v>
      </c>
      <c r="K730" t="str" cm="1">
        <f t="array" ref="K730">IFERROR(IF(G730&lt;&gt;"",_xlfn.ANCHORARRAY(G730),IF(OR(J730=0,J730=""),TRANSPOSE(_xlfn.ANCHORARRAY(Make.Trt!AK$2)),TRANSPOSE(_xlfn._xlws.FILTER('Rot.Out'!Q:Q,('Rot.Out'!O:O=ED.LookUps!J730)*('Rot.Out'!V:V&lt;&gt;"Yes"))))),"Error please report")</f>
        <v>Error No Treatment Names Specified</v>
      </c>
      <c r="FU730" t="str" cm="1">
        <f t="array" ref="FU730">IFERROR(IF(J730=0,TRANSPOSE(_xlfn.ANCHORARRAY(Intercrop!AS$1)),TRANSPOSE(_xlfn._xlws.FILTER('Rot.Out'!Q:Q,('Rot.Out'!O:O=ED.LookUps!J730)*('Rot.Out'!V:V="Yes")))),"")</f>
        <v>None</v>
      </c>
    </row>
    <row r="731" spans="1:177" x14ac:dyDescent="0.5">
      <c r="A731">
        <f>EnterData!E735</f>
        <v>0</v>
      </c>
      <c r="B731" t="str" cm="1">
        <f t="array" ref="B731">IF(OR(A731="",A731=0),"",IFERROR(_xlfn._xlws.FILTER(Int.Out!C$2:F$32,Int.Out!B$2:B$32=ED.LookUps!A731),""))</f>
        <v/>
      </c>
      <c r="G731" t="str" cm="1">
        <f t="array" ref="G731">IFERROR(_xlfn._xlws.FILTER(_xlfn.ANCHORARRAY(B731),_xlfn.ANCHORARRAY(B731)&lt;&gt;0),"")</f>
        <v/>
      </c>
      <c r="J731">
        <f>EnterData!F735</f>
        <v>0</v>
      </c>
      <c r="K731" t="str" cm="1">
        <f t="array" ref="K731">IFERROR(IF(G731&lt;&gt;"",_xlfn.ANCHORARRAY(G731),IF(OR(J731=0,J731=""),TRANSPOSE(_xlfn.ANCHORARRAY(Make.Trt!AK$2)),TRANSPOSE(_xlfn._xlws.FILTER('Rot.Out'!Q:Q,('Rot.Out'!O:O=ED.LookUps!J731)*('Rot.Out'!V:V&lt;&gt;"Yes"))))),"Error please report")</f>
        <v>Error No Treatment Names Specified</v>
      </c>
      <c r="FU731" t="str" cm="1">
        <f t="array" ref="FU731">IFERROR(IF(J731=0,TRANSPOSE(_xlfn.ANCHORARRAY(Intercrop!AS$1)),TRANSPOSE(_xlfn._xlws.FILTER('Rot.Out'!Q:Q,('Rot.Out'!O:O=ED.LookUps!J731)*('Rot.Out'!V:V="Yes")))),"")</f>
        <v>None</v>
      </c>
    </row>
    <row r="732" spans="1:177" x14ac:dyDescent="0.5">
      <c r="A732">
        <f>EnterData!E736</f>
        <v>0</v>
      </c>
      <c r="B732" t="str" cm="1">
        <f t="array" ref="B732">IF(OR(A732="",A732=0),"",IFERROR(_xlfn._xlws.FILTER(Int.Out!C$2:F$32,Int.Out!B$2:B$32=ED.LookUps!A732),""))</f>
        <v/>
      </c>
      <c r="G732" t="str" cm="1">
        <f t="array" ref="G732">IFERROR(_xlfn._xlws.FILTER(_xlfn.ANCHORARRAY(B732),_xlfn.ANCHORARRAY(B732)&lt;&gt;0),"")</f>
        <v/>
      </c>
      <c r="J732">
        <f>EnterData!F736</f>
        <v>0</v>
      </c>
      <c r="K732" t="str" cm="1">
        <f t="array" ref="K732">IFERROR(IF(G732&lt;&gt;"",_xlfn.ANCHORARRAY(G732),IF(OR(J732=0,J732=""),TRANSPOSE(_xlfn.ANCHORARRAY(Make.Trt!AK$2)),TRANSPOSE(_xlfn._xlws.FILTER('Rot.Out'!Q:Q,('Rot.Out'!O:O=ED.LookUps!J732)*('Rot.Out'!V:V&lt;&gt;"Yes"))))),"Error please report")</f>
        <v>Error No Treatment Names Specified</v>
      </c>
      <c r="FU732" t="str" cm="1">
        <f t="array" ref="FU732">IFERROR(IF(J732=0,TRANSPOSE(_xlfn.ANCHORARRAY(Intercrop!AS$1)),TRANSPOSE(_xlfn._xlws.FILTER('Rot.Out'!Q:Q,('Rot.Out'!O:O=ED.LookUps!J732)*('Rot.Out'!V:V="Yes")))),"")</f>
        <v>None</v>
      </c>
    </row>
    <row r="733" spans="1:177" x14ac:dyDescent="0.5">
      <c r="A733">
        <f>EnterData!E737</f>
        <v>0</v>
      </c>
      <c r="B733" t="str" cm="1">
        <f t="array" ref="B733">IF(OR(A733="",A733=0),"",IFERROR(_xlfn._xlws.FILTER(Int.Out!C$2:F$32,Int.Out!B$2:B$32=ED.LookUps!A733),""))</f>
        <v/>
      </c>
      <c r="G733" t="str" cm="1">
        <f t="array" ref="G733">IFERROR(_xlfn._xlws.FILTER(_xlfn.ANCHORARRAY(B733),_xlfn.ANCHORARRAY(B733)&lt;&gt;0),"")</f>
        <v/>
      </c>
      <c r="J733">
        <f>EnterData!F737</f>
        <v>0</v>
      </c>
      <c r="K733" t="str" cm="1">
        <f t="array" ref="K733">IFERROR(IF(G733&lt;&gt;"",_xlfn.ANCHORARRAY(G733),IF(OR(J733=0,J733=""),TRANSPOSE(_xlfn.ANCHORARRAY(Make.Trt!AK$2)),TRANSPOSE(_xlfn._xlws.FILTER('Rot.Out'!Q:Q,('Rot.Out'!O:O=ED.LookUps!J733)*('Rot.Out'!V:V&lt;&gt;"Yes"))))),"Error please report")</f>
        <v>Error No Treatment Names Specified</v>
      </c>
      <c r="FU733" t="str" cm="1">
        <f t="array" ref="FU733">IFERROR(IF(J733=0,TRANSPOSE(_xlfn.ANCHORARRAY(Intercrop!AS$1)),TRANSPOSE(_xlfn._xlws.FILTER('Rot.Out'!Q:Q,('Rot.Out'!O:O=ED.LookUps!J733)*('Rot.Out'!V:V="Yes")))),"")</f>
        <v>None</v>
      </c>
    </row>
    <row r="734" spans="1:177" x14ac:dyDescent="0.5">
      <c r="A734">
        <f>EnterData!E738</f>
        <v>0</v>
      </c>
      <c r="B734" t="str" cm="1">
        <f t="array" ref="B734">IF(OR(A734="",A734=0),"",IFERROR(_xlfn._xlws.FILTER(Int.Out!C$2:F$32,Int.Out!B$2:B$32=ED.LookUps!A734),""))</f>
        <v/>
      </c>
      <c r="G734" t="str" cm="1">
        <f t="array" ref="G734">IFERROR(_xlfn._xlws.FILTER(_xlfn.ANCHORARRAY(B734),_xlfn.ANCHORARRAY(B734)&lt;&gt;0),"")</f>
        <v/>
      </c>
      <c r="J734">
        <f>EnterData!F738</f>
        <v>0</v>
      </c>
      <c r="K734" t="str" cm="1">
        <f t="array" ref="K734">IFERROR(IF(G734&lt;&gt;"",_xlfn.ANCHORARRAY(G734),IF(OR(J734=0,J734=""),TRANSPOSE(_xlfn.ANCHORARRAY(Make.Trt!AK$2)),TRANSPOSE(_xlfn._xlws.FILTER('Rot.Out'!Q:Q,('Rot.Out'!O:O=ED.LookUps!J734)*('Rot.Out'!V:V&lt;&gt;"Yes"))))),"Error please report")</f>
        <v>Error No Treatment Names Specified</v>
      </c>
      <c r="FU734" t="str" cm="1">
        <f t="array" ref="FU734">IFERROR(IF(J734=0,TRANSPOSE(_xlfn.ANCHORARRAY(Intercrop!AS$1)),TRANSPOSE(_xlfn._xlws.FILTER('Rot.Out'!Q:Q,('Rot.Out'!O:O=ED.LookUps!J734)*('Rot.Out'!V:V="Yes")))),"")</f>
        <v>None</v>
      </c>
    </row>
    <row r="735" spans="1:177" x14ac:dyDescent="0.5">
      <c r="A735">
        <f>EnterData!E739</f>
        <v>0</v>
      </c>
      <c r="B735" t="str" cm="1">
        <f t="array" ref="B735">IF(OR(A735="",A735=0),"",IFERROR(_xlfn._xlws.FILTER(Int.Out!C$2:F$32,Int.Out!B$2:B$32=ED.LookUps!A735),""))</f>
        <v/>
      </c>
      <c r="G735" t="str" cm="1">
        <f t="array" ref="G735">IFERROR(_xlfn._xlws.FILTER(_xlfn.ANCHORARRAY(B735),_xlfn.ANCHORARRAY(B735)&lt;&gt;0),"")</f>
        <v/>
      </c>
      <c r="J735">
        <f>EnterData!F739</f>
        <v>0</v>
      </c>
      <c r="K735" t="str" cm="1">
        <f t="array" ref="K735">IFERROR(IF(G735&lt;&gt;"",_xlfn.ANCHORARRAY(G735),IF(OR(J735=0,J735=""),TRANSPOSE(_xlfn.ANCHORARRAY(Make.Trt!AK$2)),TRANSPOSE(_xlfn._xlws.FILTER('Rot.Out'!Q:Q,('Rot.Out'!O:O=ED.LookUps!J735)*('Rot.Out'!V:V&lt;&gt;"Yes"))))),"Error please report")</f>
        <v>Error No Treatment Names Specified</v>
      </c>
      <c r="FU735" t="str" cm="1">
        <f t="array" ref="FU735">IFERROR(IF(J735=0,TRANSPOSE(_xlfn.ANCHORARRAY(Intercrop!AS$1)),TRANSPOSE(_xlfn._xlws.FILTER('Rot.Out'!Q:Q,('Rot.Out'!O:O=ED.LookUps!J735)*('Rot.Out'!V:V="Yes")))),"")</f>
        <v>None</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5241E-A6E6-42E4-B078-BD25FCB4792A}">
  <sheetPr codeName="Sheet67"/>
  <dimension ref="A1:HN782"/>
  <sheetViews>
    <sheetView workbookViewId="0">
      <selection activeCell="A2" sqref="A2"/>
    </sheetView>
  </sheetViews>
  <sheetFormatPr defaultColWidth="8.8203125" defaultRowHeight="10.35" x14ac:dyDescent="0.35"/>
  <cols>
    <col min="1" max="11" width="8.8203125" style="4"/>
    <col min="12" max="12" width="11.46875" style="4" bestFit="1" customWidth="1"/>
    <col min="13" max="16384" width="8.8203125" style="4"/>
  </cols>
  <sheetData>
    <row r="1" spans="1:222" x14ac:dyDescent="0.35">
      <c r="A1" s="4" t="str" cm="1">
        <f t="array" ref="A1:L1">EnterData!A2:L2</f>
        <v>ED.Site.ID</v>
      </c>
      <c r="B1" s="4" t="str">
        <v>ED.Treatment</v>
      </c>
      <c r="C1" s="4" t="str">
        <v>ED.Product.Simple</v>
      </c>
      <c r="D1" s="4" t="str">
        <v>ED.Product.Comp</v>
      </c>
      <c r="E1" s="4" t="str">
        <v>ED.Int</v>
      </c>
      <c r="F1" s="4" t="str">
        <v>ED.Rot</v>
      </c>
      <c r="G1" s="4" t="str">
        <v>ED.M.Year</v>
      </c>
      <c r="H1" s="4" t="str">
        <v>ED.Outcome</v>
      </c>
      <c r="I1" s="4" t="str">
        <v>ED.Mean.T</v>
      </c>
      <c r="J1" s="4" t="str">
        <v>ED.Error</v>
      </c>
      <c r="K1" s="4" t="str">
        <v>ED.Error.Type</v>
      </c>
      <c r="L1" s="4" t="str">
        <v>ED.Data.Loc</v>
      </c>
      <c r="M1" s="4" t="str" cm="1">
        <f t="array" ref="M1:AA1">EnterData!N2:AB2</f>
        <v>ED.Plant.Start</v>
      </c>
      <c r="N1" s="4" t="str">
        <v>ED.Plant.End</v>
      </c>
      <c r="O1" s="4" t="str">
        <v>ED.Harvest.Start</v>
      </c>
      <c r="P1" s="4" t="str">
        <v>ED.Harvest.End</v>
      </c>
      <c r="Q1" s="4" t="str">
        <v>ED.Harvest.DAS</v>
      </c>
      <c r="R1" s="4" t="str">
        <v>ED.Sample.Start</v>
      </c>
      <c r="S1" s="4" t="str">
        <v>ED.Sample.End</v>
      </c>
      <c r="T1" s="4" t="str">
        <v>ED.Sample.DAS</v>
      </c>
      <c r="U1" s="4" t="str">
        <v>ED.Reps</v>
      </c>
      <c r="V1" s="4" t="str">
        <v>ED.Variety</v>
      </c>
      <c r="W1" s="4" t="str">
        <v>ED.Start.Year</v>
      </c>
      <c r="X1" s="4" t="str">
        <v>ED.Start.Season</v>
      </c>
      <c r="Y1" s="4" t="str">
        <v>ED.I.Amount</v>
      </c>
      <c r="Z1" s="4" t="str">
        <v>ED.I.Unit</v>
      </c>
      <c r="AA1" s="4" t="str">
        <v>ED.Comparison</v>
      </c>
      <c r="AB1" s="4" t="str" cm="1">
        <f t="array" ref="AB1:EP1">MT.Out!A1:DO1</f>
        <v>T.Codes</v>
      </c>
      <c r="AC1" s="490" t="str">
        <v>T.Residue.Code</v>
      </c>
      <c r="AD1" s="4" t="str">
        <v>T.Structure</v>
      </c>
      <c r="AE1" s="4" t="str">
        <v>T.Name</v>
      </c>
      <c r="AF1" s="4" t="str">
        <v>T.Comp</v>
      </c>
      <c r="AG1" s="4" t="str">
        <v>T.Residue.Prev</v>
      </c>
      <c r="AH1" s="4" t="str">
        <v>T.Control</v>
      </c>
      <c r="AI1" s="4" t="str">
        <v>T.Reps</v>
      </c>
      <c r="AJ1" s="4" t="str">
        <v>T.Animals</v>
      </c>
      <c r="AK1" s="4" t="str">
        <v>T.Start.Year</v>
      </c>
      <c r="AL1" s="4" t="str">
        <v>T.Start.Season</v>
      </c>
      <c r="AM1" s="4" t="str">
        <v>AF.Level.Name</v>
      </c>
      <c r="AN1" s="4" t="str">
        <v>AF.Codes</v>
      </c>
      <c r="AO1" s="4" t="str">
        <v>Notes</v>
      </c>
      <c r="AP1" s="4" t="str">
        <v>AF.Tree</v>
      </c>
      <c r="AQ1" s="4" t="str">
        <v>AF.Subspecies</v>
      </c>
      <c r="AR1" s="4" t="str">
        <v>AF.Var</v>
      </c>
      <c r="AS1" s="4" t="str">
        <v>AF.New.Tree</v>
      </c>
      <c r="AT1" s="4" t="str">
        <v>AF.New.Subsp</v>
      </c>
      <c r="AU1" s="4" t="str">
        <v>AF.New.Var</v>
      </c>
      <c r="AV1" s="4" t="str">
        <v>A.Level.Name</v>
      </c>
      <c r="AW1" s="4" t="str">
        <v>A.Codes</v>
      </c>
      <c r="AX1" s="4" t="str">
        <v>A.Notes</v>
      </c>
      <c r="AY1" s="4" t="str">
        <v>A.Grazing</v>
      </c>
      <c r="AZ1" s="4" t="str">
        <v>A.Hay</v>
      </c>
      <c r="BA1" s="4" t="str">
        <v>C.Level.Name</v>
      </c>
      <c r="BB1" s="4" t="str">
        <v>C.Structure</v>
      </c>
      <c r="BC1" s="4" t="str">
        <v>E.Level.Name</v>
      </c>
      <c r="BD1" s="4" t="str">
        <v>E.Codes</v>
      </c>
      <c r="BE1" s="4" t="str">
        <v>E.Notes</v>
      </c>
      <c r="BF1" s="4" t="str">
        <v>AF.Level.Name</v>
      </c>
      <c r="BG1" s="4" t="str">
        <v>AF.Codes</v>
      </c>
      <c r="BH1" s="4" t="str">
        <v>Notes</v>
      </c>
      <c r="BI1" s="4" t="str">
        <v>AF.Tree</v>
      </c>
      <c r="BJ1" s="4" t="str">
        <v>AF.Subspecies</v>
      </c>
      <c r="BK1" s="4" t="str">
        <v>H.Level.Name</v>
      </c>
      <c r="BL1" s="4" t="str">
        <v>H.Prac</v>
      </c>
      <c r="BM1" s="4" t="str">
        <v>H.Code</v>
      </c>
      <c r="BN1" s="4" t="str">
        <v>H.Notes</v>
      </c>
      <c r="BO1" s="4" t="str">
        <v>I.Level.Name</v>
      </c>
      <c r="BP1" s="4" t="str">
        <v>I.Method</v>
      </c>
      <c r="BQ1" s="4" t="str">
        <v>I.Strategy</v>
      </c>
      <c r="BR1" s="4" t="str">
        <v>I.Codes</v>
      </c>
      <c r="BS1" s="4" t="str">
        <v>I.Notes</v>
      </c>
      <c r="BT1" s="4" t="str">
        <v>M.Level.Name</v>
      </c>
      <c r="BU1" s="4" t="str">
        <v>M.Codes</v>
      </c>
      <c r="BV1" s="4" t="str">
        <v>M.Notes</v>
      </c>
      <c r="BW1" s="4" t="str">
        <v>M.NO</v>
      </c>
      <c r="BX1" s="4" t="str">
        <v>M.PO</v>
      </c>
      <c r="BY1" s="4" t="str">
        <v>M.KO</v>
      </c>
      <c r="BZ1" s="4" t="str">
        <v>M.Unit</v>
      </c>
      <c r="CA1" s="4" t="str">
        <v>F.Level.Name</v>
      </c>
      <c r="CB1" s="4" t="str">
        <v>F.NO</v>
      </c>
      <c r="CC1" s="4" t="str">
        <v>F.PO</v>
      </c>
      <c r="CD1" s="4" t="str">
        <v>F.KO</v>
      </c>
      <c r="CE1" s="4" t="str">
        <v>F.NI</v>
      </c>
      <c r="CF1" s="4" t="str">
        <v>F.PI</v>
      </c>
      <c r="CG1" s="4" t="str">
        <v>F.P2O5</v>
      </c>
      <c r="CH1" s="4" t="str">
        <v>F.KI</v>
      </c>
      <c r="CI1" s="4" t="str">
        <v>F.K2O</v>
      </c>
      <c r="CJ1" s="4" t="str">
        <v>F.O.Unit</v>
      </c>
      <c r="CK1" s="4" t="str">
        <v>F.I.Unit</v>
      </c>
      <c r="CL1" s="4" t="str">
        <v>F.Codes</v>
      </c>
      <c r="CM1" s="4" t="str">
        <v>pH.Level.Name</v>
      </c>
      <c r="CN1" s="4" t="str">
        <v>pH.Codes</v>
      </c>
      <c r="CO1" s="4" t="str">
        <v>pH.Notes</v>
      </c>
      <c r="CP1" s="4" t="str">
        <v>P.Level.Name</v>
      </c>
      <c r="CQ1" s="4" t="str">
        <v>P.Structure</v>
      </c>
      <c r="CR1" s="4" t="str">
        <v>P.Method</v>
      </c>
      <c r="CS1" s="4" t="str">
        <v>Plant.Density</v>
      </c>
      <c r="CT1" s="4" t="str">
        <v>Plant.Density.Unit</v>
      </c>
      <c r="CU1" s="4" t="str">
        <v>Plant.Row</v>
      </c>
      <c r="CV1" s="4" t="str">
        <v>Plant.Station</v>
      </c>
      <c r="CW1" s="4" t="str">
        <v>Plant.Seeds</v>
      </c>
      <c r="CX1" s="4" t="str">
        <v>Plant.Thin</v>
      </c>
      <c r="CY1" s="4" t="str">
        <v>Plant.Tram.Row</v>
      </c>
      <c r="CZ1" s="4" t="str">
        <v>Plant.Tram.N</v>
      </c>
      <c r="DA1" s="4" t="str">
        <v>Plant.Intercrop</v>
      </c>
      <c r="DB1" s="4" t="str">
        <v>Plant.Block.Rows</v>
      </c>
      <c r="DC1" s="4" t="str">
        <v>Plant.Block.Perc</v>
      </c>
      <c r="DD1" s="4" t="str">
        <v>Plant.Block.Width</v>
      </c>
      <c r="DE1" s="4" t="str">
        <v>PO.Level.Name</v>
      </c>
      <c r="DF1" s="4" t="str">
        <v>PO.Codes</v>
      </c>
      <c r="DG1" s="4" t="str">
        <v>PO.Notes</v>
      </c>
      <c r="DH1" s="4" t="str">
        <v>PO.Source</v>
      </c>
      <c r="DI1" s="4" t="str">
        <v>T.Level.Name</v>
      </c>
      <c r="DJ1" s="4" t="str">
        <v>T.Code</v>
      </c>
      <c r="DK1" s="4" t="str">
        <v>V.Level.Name</v>
      </c>
      <c r="DL1" s="4" t="str">
        <v>V.Var</v>
      </c>
      <c r="DM1" s="4" t="str">
        <v>V.Species</v>
      </c>
      <c r="DN1" s="4" t="str">
        <v>V.Subpecies</v>
      </c>
      <c r="DO1" s="4" t="str">
        <v>V.Crop.Practice</v>
      </c>
      <c r="DP1" s="4" t="str">
        <v>V.Animal.Practice</v>
      </c>
      <c r="DQ1" s="4" t="str">
        <v>V.Base</v>
      </c>
      <c r="DR1" s="4" t="str">
        <v>V.New.Crop</v>
      </c>
      <c r="DS1" s="4" t="str">
        <v>V.New.Var</v>
      </c>
      <c r="DT1" s="4" t="str">
        <v>V.New.Species</v>
      </c>
      <c r="DU1" s="4" t="str">
        <v>V.New.SubSpecies</v>
      </c>
      <c r="DV1" s="4" t="str">
        <v>V.Type</v>
      </c>
      <c r="DW1" s="4" t="str">
        <v>V.Trait1</v>
      </c>
      <c r="DX1" s="4" t="str">
        <v>V.Trait2</v>
      </c>
      <c r="DY1" s="4" t="str">
        <v>V.Trait3</v>
      </c>
      <c r="DZ1" s="4" t="str">
        <v>V.Maturity</v>
      </c>
      <c r="EA1" s="4" t="str">
        <v>V.Code.Crop</v>
      </c>
      <c r="EB1" s="4" t="str">
        <v>V.Code.Animal</v>
      </c>
      <c r="EC1" s="4" t="str">
        <v>V.Codes</v>
      </c>
      <c r="ED1" s="4" t="str">
        <v>WH.Level.Name</v>
      </c>
      <c r="EE1" s="4" t="str">
        <v>WH.Codes</v>
      </c>
      <c r="EF1" s="4" t="str">
        <v>WH.Notes</v>
      </c>
      <c r="EG1" s="4" t="str">
        <v>O.Level.Name</v>
      </c>
      <c r="EH1" s="4" t="str">
        <v>O.Structure</v>
      </c>
      <c r="EI1" s="4" t="str">
        <v>O.Notes</v>
      </c>
      <c r="EJ1" s="4" t="str">
        <v>W.Level.Name</v>
      </c>
      <c r="EK1" s="4" t="str">
        <v>W.Structure</v>
      </c>
      <c r="EL1" s="4" t="str">
        <v>W.Method</v>
      </c>
      <c r="EM1" s="4" t="str">
        <v>W.Freq</v>
      </c>
      <c r="EN1" s="4" t="str">
        <v>W.Freq.Time</v>
      </c>
      <c r="EO1" s="4" t="str">
        <v>W.New.Method</v>
      </c>
      <c r="EP1" s="4" t="str">
        <v>W.Notes</v>
      </c>
      <c r="EQ1" s="4" t="str" cm="1">
        <f t="array" ref="EQ1:FA1">Int.Out!G1:Q1</f>
        <v>IN.Comp.N</v>
      </c>
      <c r="ER1" s="4" t="str">
        <v>IN.Residue.Fate</v>
      </c>
      <c r="ES1" s="4" t="str">
        <v>IN.Reps</v>
      </c>
      <c r="ET1" s="4" t="str">
        <v>IN.Control</v>
      </c>
      <c r="EU1" s="4" t="str">
        <v>IN.Notes</v>
      </c>
      <c r="EV1" s="4" t="str">
        <v>IN.Code</v>
      </c>
      <c r="EW1" s="4" t="str">
        <v>IN.Start.Year</v>
      </c>
      <c r="EX1" s="4" t="str">
        <v>IN.Start.Season</v>
      </c>
      <c r="EY1" s="4" t="str">
        <v>IN.T.Codes</v>
      </c>
      <c r="EZ1" s="4" t="str">
        <v>IN.Residue.Code</v>
      </c>
      <c r="FA1" s="4" t="str">
        <v>IN.T.Structure</v>
      </c>
      <c r="FB1" s="4" t="str" cm="1">
        <f t="array" ref="FB1:FL1">'Rot.Out'!C1:M1</f>
        <v>R.Reps</v>
      </c>
      <c r="FC1" s="4" t="str">
        <v>R.Control</v>
      </c>
      <c r="FD1" s="4" t="str">
        <v>R.Phases</v>
      </c>
      <c r="FE1" s="4" t="str">
        <v>R.Start.Year</v>
      </c>
      <c r="FF1" s="4" t="str">
        <v>R.Start.Season</v>
      </c>
      <c r="FG1" s="4" t="str">
        <v>R.Code</v>
      </c>
      <c r="FH1" s="4" t="str">
        <v>R.T.Level.Names.All</v>
      </c>
      <c r="FI1" s="4" t="str">
        <v>R.T.Codes.All</v>
      </c>
      <c r="FJ1" s="4" t="str">
        <v>R.Residue.Codes.All</v>
      </c>
      <c r="FK1" s="4" t="str">
        <v>R.All.Products</v>
      </c>
      <c r="FL1" s="4" t="str">
        <v>R.All.Structure</v>
      </c>
      <c r="FM1" s="4" t="s">
        <v>5273</v>
      </c>
      <c r="FN1" s="4" t="str" cm="1">
        <f t="array" ref="FN1:FW1">Out.Out!A1:J1</f>
        <v>Out.Subind</v>
      </c>
      <c r="FO1" s="4" t="str">
        <v>Out.Unit</v>
      </c>
      <c r="FP1" s="4" t="str">
        <v>Out.Depth.Upper</v>
      </c>
      <c r="FQ1" s="4" t="str">
        <v>Out.Depth.Lower</v>
      </c>
      <c r="FR1" s="4" t="str">
        <v>Out.Group</v>
      </c>
      <c r="FS1" s="4" t="str">
        <v>Out.NPV.Rate</v>
      </c>
      <c r="FT1" s="4" t="str">
        <v>Out.NPV.Time</v>
      </c>
      <c r="FU1" s="4" t="str">
        <v>Out.WG.Start</v>
      </c>
      <c r="FV1" s="4" t="str">
        <v>Out.WG.Unit</v>
      </c>
      <c r="FW1" s="4" t="str">
        <v>Out.WG.Days</v>
      </c>
      <c r="FX1" s="4" t="str" cm="1">
        <f t="array" ref="FX1:GX1">Site.Out!A1:AA1</f>
        <v>Site.Type</v>
      </c>
      <c r="FY1" s="4" t="str">
        <v>Country</v>
      </c>
      <c r="FZ1" s="4" t="str">
        <v>Site.ID</v>
      </c>
      <c r="GA1" s="4" t="str">
        <v>Site.Admin</v>
      </c>
      <c r="GB1" s="4" t="str">
        <v>Site.Agg</v>
      </c>
      <c r="GC1" s="4" t="str">
        <v>Site.Loc.Type</v>
      </c>
      <c r="GD1" s="4" t="str">
        <v>Loc.Fixed</v>
      </c>
      <c r="GE1" s="4" t="str">
        <v>LatD</v>
      </c>
      <c r="GF1" s="4" t="str">
        <v>Lat.Unc</v>
      </c>
      <c r="GG1" s="4" t="str">
        <v>LatD</v>
      </c>
      <c r="GH1" s="4" t="str">
        <v>Lon.Unc</v>
      </c>
      <c r="GI1" s="4" t="str">
        <v>Buffer.Manual</v>
      </c>
      <c r="GJ1" s="4" t="str">
        <v>Rain.Seasons</v>
      </c>
      <c r="GK1" s="4" t="str">
        <v>Start.S1</v>
      </c>
      <c r="GL1" s="4" t="str">
        <v>End.S1</v>
      </c>
      <c r="GM1" s="4" t="str">
        <v>Length.S1</v>
      </c>
      <c r="GN1" s="4" t="str">
        <v>Start.S2</v>
      </c>
      <c r="GO1" s="4" t="str">
        <v>End.S2</v>
      </c>
      <c r="GP1" s="4" t="str">
        <v>Length.S2</v>
      </c>
      <c r="GQ1" s="4" t="str">
        <v>MSP</v>
      </c>
      <c r="GR1" s="4" t="str">
        <v>MSP</v>
      </c>
      <c r="GS1" s="4" t="str">
        <v>MAP</v>
      </c>
      <c r="GT1" s="4" t="str">
        <v>MAT</v>
      </c>
      <c r="GU1" s="4" t="str">
        <v>Elevation</v>
      </c>
      <c r="GV1" s="4" t="str">
        <v>Slope.Perc</v>
      </c>
      <c r="GW1" s="4" t="str">
        <v>Slope.Degree</v>
      </c>
      <c r="GX1" s="4" t="str">
        <v>Soil.Texture</v>
      </c>
      <c r="GY1" s="4" t="str" cm="1">
        <f t="array" ref="GY1:HF1">Pub.Out!A1:H1</f>
        <v>B.Code</v>
      </c>
      <c r="GZ1" s="4" t="str">
        <v>B.Author.Last</v>
      </c>
      <c r="HA1" s="4" t="str">
        <v>B.Date</v>
      </c>
      <c r="HB1" s="4" t="str">
        <v>B.Journal</v>
      </c>
      <c r="HC1" s="4" t="str">
        <v>B.New</v>
      </c>
      <c r="HD1" s="4" t="str">
        <v>B.DOI</v>
      </c>
      <c r="HE1" s="4" t="str">
        <v>B.Url</v>
      </c>
      <c r="HF1" s="4" t="str">
        <v>B.Project</v>
      </c>
      <c r="HG1" s="4" t="str" cm="1">
        <f t="array" ref="HG1:HJ1">Prod.Out!C1:F1</f>
        <v>P.New</v>
      </c>
      <c r="HH1" s="4" t="str">
        <v>P.New.Name</v>
      </c>
      <c r="HI1" s="4" t="str">
        <v>P.New.Nfix</v>
      </c>
      <c r="HJ1" s="4" t="str">
        <v>P.New.Tree</v>
      </c>
      <c r="HK1" s="4" t="str" cm="1">
        <f t="array" ref="HK1:HN1">_xlfn.ANCHORARRAY(ExpD.Out!A1)</f>
        <v>EX.Design</v>
      </c>
      <c r="HL1" s="4" t="str">
        <v>EX.Plot.Size</v>
      </c>
      <c r="HM1" s="4" t="str">
        <v>EX.HPlot.Size</v>
      </c>
      <c r="HN1" s="4" t="str">
        <v>EX.Notes</v>
      </c>
    </row>
    <row r="2" spans="1:222" x14ac:dyDescent="0.35">
      <c r="A2" s="4" t="str" cm="1">
        <f t="array" ref="A2">IF(OR(EnterData!A5="",ISBLANK(EnterData!A5)),"",_xlfn._xlws.FILTER(EnterData!A5:L5,EnterData!A5:A5&lt;&gt;""))</f>
        <v/>
      </c>
      <c r="M2" s="4" t="str" cm="1">
        <f t="array" ref="M2">IF(OR(EnterData!A5="",ISBLANK(EnterData!A5)),"",_xlfn._xlws.FILTER(EnterData!N5:AB5,EnterData!A5:A5&lt;&gt;""))</f>
        <v/>
      </c>
      <c r="AB2" s="4" t="str" cm="1">
        <f t="array" ref="AB2">IF(OR(ISBLANK(B2),B2=0),"",_xlfn._xlws.FILTER(MT.Out!A$2:DO$200,MT.Out!D$2:D$200=Data.Out!B2))</f>
        <v/>
      </c>
      <c r="AC2" s="490"/>
      <c r="EQ2" s="4" t="str" cm="1">
        <f t="array" ref="EQ2">IFERROR(IF(OR(ISBLANK(E2),E2=0),"",_xlfn._xlws.FILTER(Int.Out!G$2:Q$100,Int.Out!B$2:B$100=E2)),"")</f>
        <v/>
      </c>
      <c r="FB2" s="4" t="str" cm="1">
        <f t="array" ref="FB2">IF(OR(ISBLANK(F2),F2=0),"",_xlfn._xlws.FILTER('Rot.Out'!C$3:M$100,'Rot.Out'!B$3:B$100=F2))</f>
        <v/>
      </c>
      <c r="FM2" s="4" t="str" cm="1">
        <f t="array" ref="FM2">IF(OR(F2=0,F2=""),"",IFERROR(_xlfn.UNIQUE(_xlfn._xlws.FILTER('Rot.Out'!R:R,('Rot.Out'!O:O=Data.Out!F2)*('Rot.Out'!P:P=Data.Out!G2)),FALSE),""))</f>
        <v/>
      </c>
      <c r="FN2" s="4" t="str" cm="1">
        <f t="array" ref="FN2">IF(OR(H2=0,ISBLANK(H2)),"",_xlfn._xlws.FILTER(Out.Out!A$2:J$36,Out.Out!K$2:K$36=H2))</f>
        <v/>
      </c>
      <c r="FX2" s="4" t="str" cm="1">
        <f t="array" ref="FX2">IF(OR(A2=0,ISBLANK(A2),A2=""),"",_xlfn._xlws.FILTER(Site.Out!A$2:AA$50,Site.Out!C$2:C$50=A2))</f>
        <v/>
      </c>
      <c r="GY2" s="4" t="str" cm="1">
        <f t="array" ref="GY2">IF(OR(ISBLANK(A2),A2=0,A2=""),"",Pub.Out!A$2:H$2)</f>
        <v/>
      </c>
      <c r="HG2" s="4" t="str" cm="1">
        <f t="array" ref="HG2">IFERROR(IF(OR(C2=0,C2=""),"",_xlfn._xlws.FILTER(Prod.Out!C:F,Prod.Out!B:B=C2)),"")</f>
        <v/>
      </c>
      <c r="HK2" s="4" t="str" cm="1">
        <f t="array" ref="HK2">IF(OR(A2=0,A2=""),"",_xlfn.ANCHORARRAY(ExpD.Out!A$2))</f>
        <v/>
      </c>
    </row>
    <row r="3" spans="1:222" x14ac:dyDescent="0.35">
      <c r="A3" s="4" t="str" cm="1">
        <f t="array" ref="A3">IF(OR(EnterData!A6="",ISBLANK(EnterData!A6)),"",_xlfn._xlws.FILTER(EnterData!A6:L6,EnterData!A6:A6&lt;&gt;""))</f>
        <v/>
      </c>
      <c r="M3" s="4" t="str" cm="1">
        <f t="array" ref="M3">IF(OR(EnterData!A6="",ISBLANK(EnterData!A6)),"",_xlfn._xlws.FILTER(EnterData!N6:AB6,EnterData!A6:A6&lt;&gt;""))</f>
        <v/>
      </c>
      <c r="AB3" s="4" t="str" cm="1">
        <f t="array" ref="AB3">IF(OR(ISBLANK(B3),B3=0),"",_xlfn._xlws.FILTER(MT.Out!A$2:DO$200,MT.Out!D$2:D$200=Data.Out!B3))</f>
        <v/>
      </c>
      <c r="AC3" s="490"/>
      <c r="EQ3" s="4" t="str" cm="1">
        <f t="array" ref="EQ3">IFERROR(IF(OR(ISBLANK(E3),E3=0),"",_xlfn._xlws.FILTER(Int.Out!G$2:Q$100,Int.Out!B$2:B$100=E3)),"")</f>
        <v/>
      </c>
      <c r="FB3" s="4" t="str" cm="1">
        <f t="array" ref="FB3">IF(OR(ISBLANK(F3),F3=0),"",_xlfn._xlws.FILTER('Rot.Out'!C$3:M$100,'Rot.Out'!B$3:B$100=F3))</f>
        <v/>
      </c>
      <c r="FM3" s="4" t="str" cm="1">
        <f t="array" ref="FM3">IF(OR(F3=0,F3=""),"",IFERROR(_xlfn.UNIQUE(_xlfn._xlws.FILTER('Rot.Out'!R:R,('Rot.Out'!O:O=Data.Out!F3)*('Rot.Out'!P:P=Data.Out!G3)),FALSE),""))</f>
        <v/>
      </c>
      <c r="FN3" s="4" t="str" cm="1">
        <f t="array" ref="FN3">IF(OR(H3=0,ISBLANK(H3)),"",_xlfn._xlws.FILTER(Out.Out!A$2:J$36,Out.Out!K$2:K$36=H3))</f>
        <v/>
      </c>
      <c r="FX3" s="4" t="str" cm="1">
        <f t="array" ref="FX3">IF(OR(A3=0,ISBLANK(A3),A3=""),"",_xlfn._xlws.FILTER(Site.Out!A$2:AA$50,Site.Out!C$2:C$50=A3))</f>
        <v/>
      </c>
      <c r="GY3" s="4" t="str" cm="1">
        <f t="array" ref="GY3">IF(OR(ISBLANK(A3),A3=0,A3=""),"",Pub.Out!A$2:H$2)</f>
        <v/>
      </c>
      <c r="HG3" s="4" t="str" cm="1">
        <f t="array" ref="HG3">IFERROR(IF(OR(C3=0,C3=""),"",_xlfn._xlws.FILTER(Prod.Out!C:F,Prod.Out!B:B=C3)),"")</f>
        <v/>
      </c>
      <c r="HK3" s="4" t="str" cm="1">
        <f t="array" ref="HK3">IF(OR(A3=0,A3=""),"",_xlfn.ANCHORARRAY(ExpD.Out!A$2))</f>
        <v/>
      </c>
    </row>
    <row r="4" spans="1:222" x14ac:dyDescent="0.35">
      <c r="A4" s="4" t="str" cm="1">
        <f t="array" ref="A4">IF(OR(EnterData!A7="",ISBLANK(EnterData!A7)),"",_xlfn._xlws.FILTER(EnterData!A7:L7,EnterData!A7:A7&lt;&gt;""))</f>
        <v/>
      </c>
      <c r="M4" s="4" t="str" cm="1">
        <f t="array" ref="M4">IF(OR(EnterData!A7="",ISBLANK(EnterData!A7)),"",_xlfn._xlws.FILTER(EnterData!N7:AB7,EnterData!A7:A7&lt;&gt;""))</f>
        <v/>
      </c>
      <c r="AB4" s="4" t="str" cm="1">
        <f t="array" ref="AB4">IF(OR(ISBLANK(B4),B4=0),"",_xlfn._xlws.FILTER(MT.Out!A$2:DO$200,MT.Out!D$2:D$200=Data.Out!B4))</f>
        <v/>
      </c>
      <c r="EQ4" s="4" t="str" cm="1">
        <f t="array" ref="EQ4">IFERROR(IF(OR(ISBLANK(E4),E4=0),"",_xlfn._xlws.FILTER(Int.Out!G$2:Q$100,Int.Out!B$2:B$100=E4)),"")</f>
        <v/>
      </c>
      <c r="FB4" s="4" t="str" cm="1">
        <f t="array" ref="FB4">IF(OR(ISBLANK(F4),F4=0),"",_xlfn._xlws.FILTER('Rot.Out'!C$3:M$100,'Rot.Out'!B$3:B$100=F4))</f>
        <v/>
      </c>
      <c r="FM4" s="4" t="str" cm="1">
        <f t="array" ref="FM4">IF(OR(F4=0,F4=""),"",IFERROR(_xlfn.UNIQUE(_xlfn._xlws.FILTER('Rot.Out'!R:R,('Rot.Out'!O:O=Data.Out!F4)*('Rot.Out'!P:P=Data.Out!G4)),FALSE),""))</f>
        <v/>
      </c>
      <c r="FN4" s="4" t="str" cm="1">
        <f t="array" ref="FN4">IF(OR(H4=0,ISBLANK(H4)),"",_xlfn._xlws.FILTER(Out.Out!A$2:J$36,Out.Out!K$2:K$36=H4))</f>
        <v/>
      </c>
      <c r="FX4" s="4" t="str" cm="1">
        <f t="array" ref="FX4">IF(OR(A4=0,ISBLANK(A4),A4=""),"",_xlfn._xlws.FILTER(Site.Out!A$2:AA$50,Site.Out!C$2:C$50=A4))</f>
        <v/>
      </c>
      <c r="GY4" s="4" t="str" cm="1">
        <f t="array" ref="GY4">IF(OR(ISBLANK(A4),A4=0,A4=""),"",Pub.Out!A$2:H$2)</f>
        <v/>
      </c>
      <c r="HG4" s="4" t="str" cm="1">
        <f t="array" ref="HG4">IFERROR(IF(OR(C4=0,C4=""),"",_xlfn._xlws.FILTER(Prod.Out!C:F,Prod.Out!B:B=C4)),"")</f>
        <v/>
      </c>
      <c r="HK4" s="4" t="str" cm="1">
        <f t="array" ref="HK4">IF(OR(A4=0,A4=""),"",_xlfn.ANCHORARRAY(ExpD.Out!A$2))</f>
        <v/>
      </c>
    </row>
    <row r="5" spans="1:222" x14ac:dyDescent="0.35">
      <c r="A5" s="4" t="str" cm="1">
        <f t="array" ref="A5">IF(OR(EnterData!A8="",ISBLANK(EnterData!A8)),"",_xlfn._xlws.FILTER(EnterData!A8:L8,EnterData!A8:A8&lt;&gt;""))</f>
        <v/>
      </c>
      <c r="M5" s="4" t="str" cm="1">
        <f t="array" ref="M5">IF(OR(EnterData!A8="",ISBLANK(EnterData!A8)),"",_xlfn._xlws.FILTER(EnterData!N8:AB8,EnterData!A8:A8&lt;&gt;""))</f>
        <v/>
      </c>
      <c r="AB5" s="4" t="str" cm="1">
        <f t="array" ref="AB5">IF(OR(ISBLANK(B5),B5=0),"",_xlfn._xlws.FILTER(MT.Out!A$2:DO$200,MT.Out!D$2:D$200=Data.Out!B5))</f>
        <v/>
      </c>
      <c r="EQ5" s="4" t="str" cm="1">
        <f t="array" ref="EQ5">IFERROR(IF(OR(ISBLANK(E5),E5=0),"",_xlfn._xlws.FILTER(Int.Out!G$2:Q$100,Int.Out!B$2:B$100=E5)),"")</f>
        <v/>
      </c>
      <c r="FB5" s="4" t="str" cm="1">
        <f t="array" ref="FB5">IF(OR(ISBLANK(F5),F5=0),"",_xlfn._xlws.FILTER('Rot.Out'!C$3:M$100,'Rot.Out'!B$3:B$100=F5))</f>
        <v/>
      </c>
      <c r="FM5" s="4" t="str" cm="1">
        <f t="array" ref="FM5">IF(OR(F5=0,F5=""),"",IFERROR(_xlfn.UNIQUE(_xlfn._xlws.FILTER('Rot.Out'!R:R,('Rot.Out'!O:O=Data.Out!F5)*('Rot.Out'!P:P=Data.Out!G5)),FALSE),""))</f>
        <v/>
      </c>
      <c r="FN5" s="4" t="str" cm="1">
        <f t="array" ref="FN5">IF(OR(H5=0,ISBLANK(H5)),"",_xlfn._xlws.FILTER(Out.Out!A$2:J$36,Out.Out!K$2:K$36=H5))</f>
        <v/>
      </c>
      <c r="FX5" s="4" t="str" cm="1">
        <f t="array" ref="FX5">IF(OR(A5=0,ISBLANK(A5),A5=""),"",_xlfn._xlws.FILTER(Site.Out!A$2:AA$50,Site.Out!C$2:C$50=A5))</f>
        <v/>
      </c>
      <c r="GY5" s="4" t="str" cm="1">
        <f t="array" ref="GY5">IF(OR(ISBLANK(A5),A5=0,A5=""),"",Pub.Out!A$2:H$2)</f>
        <v/>
      </c>
      <c r="HG5" s="4" t="str" cm="1">
        <f t="array" ref="HG5">IFERROR(IF(OR(C5=0,C5=""),"",_xlfn._xlws.FILTER(Prod.Out!C:F,Prod.Out!B:B=C5)),"")</f>
        <v/>
      </c>
      <c r="HK5" s="4" t="str" cm="1">
        <f t="array" ref="HK5">IF(OR(A5=0,A5=""),"",_xlfn.ANCHORARRAY(ExpD.Out!A$2))</f>
        <v/>
      </c>
    </row>
    <row r="6" spans="1:222" x14ac:dyDescent="0.35">
      <c r="A6" s="4" t="str" cm="1">
        <f t="array" ref="A6">IF(OR(EnterData!A9="",ISBLANK(EnterData!A9)),"",_xlfn._xlws.FILTER(EnterData!A9:L9,EnterData!A9:A9&lt;&gt;""))</f>
        <v/>
      </c>
      <c r="M6" s="4" t="str" cm="1">
        <f t="array" ref="M6">IF(OR(EnterData!A9="",ISBLANK(EnterData!A9)),"",_xlfn._xlws.FILTER(EnterData!N9:AB9,EnterData!A9:A9&lt;&gt;""))</f>
        <v/>
      </c>
      <c r="AB6" s="4" t="str" cm="1">
        <f t="array" ref="AB6">IF(OR(ISBLANK(B6),B6=0),"",_xlfn._xlws.FILTER(MT.Out!A$2:DO$200,MT.Out!D$2:D$200=Data.Out!B6))</f>
        <v/>
      </c>
      <c r="EQ6" s="4" t="str" cm="1">
        <f t="array" ref="EQ6">IFERROR(IF(OR(ISBLANK(E6),E6=0),"",_xlfn._xlws.FILTER(Int.Out!G$2:Q$100,Int.Out!B$2:B$100=E6)),"")</f>
        <v/>
      </c>
      <c r="FB6" s="4" t="str" cm="1">
        <f t="array" ref="FB6">IF(OR(ISBLANK(F6),F6=0),"",_xlfn._xlws.FILTER('Rot.Out'!C$3:M$100,'Rot.Out'!B$3:B$100=F6))</f>
        <v/>
      </c>
      <c r="FM6" s="4" t="str" cm="1">
        <f t="array" ref="FM6">IF(OR(F6=0,F6=""),"",IFERROR(_xlfn.UNIQUE(_xlfn._xlws.FILTER('Rot.Out'!R:R,('Rot.Out'!O:O=Data.Out!F6)*('Rot.Out'!P:P=Data.Out!G6)),FALSE),""))</f>
        <v/>
      </c>
      <c r="FN6" s="4" t="str" cm="1">
        <f t="array" ref="FN6">IF(OR(H6=0,ISBLANK(H6)),"",_xlfn._xlws.FILTER(Out.Out!A$2:J$36,Out.Out!K$2:K$36=H6))</f>
        <v/>
      </c>
      <c r="FX6" s="4" t="str" cm="1">
        <f t="array" ref="FX6">IF(OR(A6=0,ISBLANK(A6),A6=""),"",_xlfn._xlws.FILTER(Site.Out!A$2:AA$50,Site.Out!C$2:C$50=A6))</f>
        <v/>
      </c>
      <c r="GY6" s="4" t="str" cm="1">
        <f t="array" ref="GY6">IF(OR(ISBLANK(A6),A6=0,A6=""),"",Pub.Out!A$2:H$2)</f>
        <v/>
      </c>
      <c r="HG6" s="4" t="str" cm="1">
        <f t="array" ref="HG6">IFERROR(IF(OR(C6=0,C6=""),"",_xlfn._xlws.FILTER(Prod.Out!C:F,Prod.Out!B:B=C6)),"")</f>
        <v/>
      </c>
      <c r="HK6" s="4" t="str" cm="1">
        <f t="array" ref="HK6">IF(OR(A6=0,A6=""),"",_xlfn.ANCHORARRAY(ExpD.Out!A$2))</f>
        <v/>
      </c>
    </row>
    <row r="7" spans="1:222" x14ac:dyDescent="0.35">
      <c r="A7" s="4" t="str" cm="1">
        <f t="array" ref="A7">IF(OR(EnterData!A10="",ISBLANK(EnterData!A10)),"",_xlfn._xlws.FILTER(EnterData!A10:L10,EnterData!A10:A10&lt;&gt;""))</f>
        <v/>
      </c>
      <c r="M7" s="4" t="str" cm="1">
        <f t="array" ref="M7">IF(OR(EnterData!A10="",ISBLANK(EnterData!A10)),"",_xlfn._xlws.FILTER(EnterData!N10:AB10,EnterData!A10:A10&lt;&gt;""))</f>
        <v/>
      </c>
      <c r="AB7" s="4" t="str" cm="1">
        <f t="array" ref="AB7">IF(OR(ISBLANK(B7),B7=0),"",_xlfn._xlws.FILTER(MT.Out!A$2:DO$200,MT.Out!D$2:D$200=Data.Out!B7))</f>
        <v/>
      </c>
      <c r="EQ7" s="4" t="str" cm="1">
        <f t="array" ref="EQ7">IFERROR(IF(OR(ISBLANK(E7),E7=0),"",_xlfn._xlws.FILTER(Int.Out!G$2:Q$100,Int.Out!B$2:B$100=E7)),"")</f>
        <v/>
      </c>
      <c r="FB7" s="4" t="str" cm="1">
        <f t="array" ref="FB7">IF(OR(ISBLANK(F7),F7=0),"",_xlfn._xlws.FILTER('Rot.Out'!C$3:M$100,'Rot.Out'!B$3:B$100=F7))</f>
        <v/>
      </c>
      <c r="FM7" s="4" t="str" cm="1">
        <f t="array" ref="FM7">IF(OR(F7=0,F7=""),"",IFERROR(_xlfn.UNIQUE(_xlfn._xlws.FILTER('Rot.Out'!R:R,('Rot.Out'!O:O=Data.Out!F7)*('Rot.Out'!P:P=Data.Out!G7)),FALSE),""))</f>
        <v/>
      </c>
      <c r="FN7" s="4" t="str" cm="1">
        <f t="array" ref="FN7">IF(OR(H7=0,ISBLANK(H7)),"",_xlfn._xlws.FILTER(Out.Out!A$2:J$36,Out.Out!K$2:K$36=H7))</f>
        <v/>
      </c>
      <c r="FX7" s="4" t="str" cm="1">
        <f t="array" ref="FX7">IF(OR(A7=0,ISBLANK(A7),A7=""),"",_xlfn._xlws.FILTER(Site.Out!A$2:AA$50,Site.Out!C$2:C$50=A7))</f>
        <v/>
      </c>
      <c r="GY7" s="4" t="str" cm="1">
        <f t="array" ref="GY7">IF(OR(ISBLANK(A7),A7=0,A7=""),"",Pub.Out!A$2:H$2)</f>
        <v/>
      </c>
      <c r="HG7" s="4" t="str" cm="1">
        <f t="array" ref="HG7">IFERROR(IF(OR(C7=0,C7=""),"",_xlfn._xlws.FILTER(Prod.Out!C:F,Prod.Out!B:B=C7)),"")</f>
        <v/>
      </c>
      <c r="HK7" s="4" t="str" cm="1">
        <f t="array" ref="HK7">IF(OR(A7=0,A7=""),"",_xlfn.ANCHORARRAY(ExpD.Out!A$2))</f>
        <v/>
      </c>
    </row>
    <row r="8" spans="1:222" x14ac:dyDescent="0.35">
      <c r="A8" s="4" t="str" cm="1">
        <f t="array" ref="A8">IF(OR(EnterData!A11="",ISBLANK(EnterData!A11)),"",_xlfn._xlws.FILTER(EnterData!A11:L11,EnterData!A11:A11&lt;&gt;""))</f>
        <v/>
      </c>
      <c r="M8" s="4" t="str" cm="1">
        <f t="array" ref="M8">IF(OR(EnterData!A11="",ISBLANK(EnterData!A11)),"",_xlfn._xlws.FILTER(EnterData!N11:AB11,EnterData!A11:A11&lt;&gt;""))</f>
        <v/>
      </c>
      <c r="AB8" s="4" t="str" cm="1">
        <f t="array" ref="AB8">IF(OR(ISBLANK(B8),B8=0),"",_xlfn._xlws.FILTER(MT.Out!A$2:DO$200,MT.Out!D$2:D$200=Data.Out!B8))</f>
        <v/>
      </c>
      <c r="EQ8" s="4" t="str" cm="1">
        <f t="array" ref="EQ8">IFERROR(IF(OR(ISBLANK(E8),E8=0),"",_xlfn._xlws.FILTER(Int.Out!G$2:Q$100,Int.Out!B$2:B$100=E8)),"")</f>
        <v/>
      </c>
      <c r="FB8" s="4" t="str" cm="1">
        <f t="array" ref="FB8">IF(OR(ISBLANK(F8),F8=0),"",_xlfn._xlws.FILTER('Rot.Out'!C$3:M$100,'Rot.Out'!B$3:B$100=F8))</f>
        <v/>
      </c>
      <c r="FM8" s="4" t="str" cm="1">
        <f t="array" ref="FM8">IF(OR(F8=0,F8=""),"",IFERROR(_xlfn.UNIQUE(_xlfn._xlws.FILTER('Rot.Out'!R:R,('Rot.Out'!O:O=Data.Out!F8)*('Rot.Out'!P:P=Data.Out!G8)),FALSE),""))</f>
        <v/>
      </c>
      <c r="FN8" s="4" t="str" cm="1">
        <f t="array" ref="FN8">IF(OR(H8=0,ISBLANK(H8)),"",_xlfn._xlws.FILTER(Out.Out!A$2:J$36,Out.Out!K$2:K$36=H8))</f>
        <v/>
      </c>
      <c r="FX8" s="4" t="str" cm="1">
        <f t="array" ref="FX8">IF(OR(A8=0,ISBLANK(A8),A8=""),"",_xlfn._xlws.FILTER(Site.Out!A$2:AA$50,Site.Out!C$2:C$50=A8))</f>
        <v/>
      </c>
      <c r="GY8" s="4" t="str" cm="1">
        <f t="array" ref="GY8">IF(OR(ISBLANK(A8),A8=0,A8=""),"",Pub.Out!A$2:H$2)</f>
        <v/>
      </c>
      <c r="HG8" s="4" t="str" cm="1">
        <f t="array" ref="HG8">IFERROR(IF(OR(C8=0,C8=""),"",_xlfn._xlws.FILTER(Prod.Out!C:F,Prod.Out!B:B=C8)),"")</f>
        <v/>
      </c>
      <c r="HK8" s="4" t="str" cm="1">
        <f t="array" ref="HK8">IF(OR(A8=0,A8=""),"",_xlfn.ANCHORARRAY(ExpD.Out!A$2))</f>
        <v/>
      </c>
    </row>
    <row r="9" spans="1:222" x14ac:dyDescent="0.35">
      <c r="A9" s="4" t="str" cm="1">
        <f t="array" ref="A9">IF(OR(EnterData!A12="",ISBLANK(EnterData!A12)),"",_xlfn._xlws.FILTER(EnterData!A12:L12,EnterData!A12:A12&lt;&gt;""))</f>
        <v/>
      </c>
      <c r="M9" s="4" t="str" cm="1">
        <f t="array" ref="M9">IF(OR(EnterData!A12="",ISBLANK(EnterData!A12)),"",_xlfn._xlws.FILTER(EnterData!N12:AB12,EnterData!A12:A12&lt;&gt;""))</f>
        <v/>
      </c>
      <c r="AB9" s="4" t="str" cm="1">
        <f t="array" ref="AB9">IF(OR(ISBLANK(B9),B9=0),"",_xlfn._xlws.FILTER(MT.Out!A$2:DO$200,MT.Out!D$2:D$200=Data.Out!B9))</f>
        <v/>
      </c>
      <c r="EQ9" s="4" t="str" cm="1">
        <f t="array" ref="EQ9">IFERROR(IF(OR(ISBLANK(E9),E9=0),"",_xlfn._xlws.FILTER(Int.Out!G$2:Q$100,Int.Out!B$2:B$100=E9)),"")</f>
        <v/>
      </c>
      <c r="FB9" s="4" t="str" cm="1">
        <f t="array" ref="FB9">IF(OR(ISBLANK(F9),F9=0),"",_xlfn._xlws.FILTER('Rot.Out'!C$3:M$100,'Rot.Out'!B$3:B$100=F9))</f>
        <v/>
      </c>
      <c r="FM9" s="4" t="str" cm="1">
        <f t="array" ref="FM9">IF(OR(F9=0,F9=""),"",IFERROR(_xlfn.UNIQUE(_xlfn._xlws.FILTER('Rot.Out'!R:R,('Rot.Out'!O:O=Data.Out!F9)*('Rot.Out'!P:P=Data.Out!G9)),FALSE),""))</f>
        <v/>
      </c>
      <c r="FN9" s="4" t="str" cm="1">
        <f t="array" ref="FN9">IF(OR(H9=0,ISBLANK(H9)),"",_xlfn._xlws.FILTER(Out.Out!A$2:J$36,Out.Out!K$2:K$36=H9))</f>
        <v/>
      </c>
      <c r="FX9" s="4" t="str" cm="1">
        <f t="array" ref="FX9">IF(OR(A9=0,ISBLANK(A9),A9=""),"",_xlfn._xlws.FILTER(Site.Out!A$2:AA$50,Site.Out!C$2:C$50=A9))</f>
        <v/>
      </c>
      <c r="GY9" s="4" t="str" cm="1">
        <f t="array" ref="GY9">IF(OR(ISBLANK(A9),A9=0,A9=""),"",Pub.Out!A$2:H$2)</f>
        <v/>
      </c>
      <c r="HG9" s="4" t="str" cm="1">
        <f t="array" ref="HG9">IFERROR(IF(OR(C9=0,C9=""),"",_xlfn._xlws.FILTER(Prod.Out!C:F,Prod.Out!B:B=C9)),"")</f>
        <v/>
      </c>
      <c r="HK9" s="4" t="str" cm="1">
        <f t="array" ref="HK9">IF(OR(A9=0,A9=""),"",_xlfn.ANCHORARRAY(ExpD.Out!A$2))</f>
        <v/>
      </c>
    </row>
    <row r="10" spans="1:222" x14ac:dyDescent="0.35">
      <c r="A10" s="4" t="str" cm="1">
        <f t="array" ref="A10">IF(OR(EnterData!A13="",ISBLANK(EnterData!A13)),"",_xlfn._xlws.FILTER(EnterData!A13:L13,EnterData!A13:A13&lt;&gt;""))</f>
        <v/>
      </c>
      <c r="M10" s="4" t="str" cm="1">
        <f t="array" ref="M10">IF(OR(EnterData!A13="",ISBLANK(EnterData!A13)),"",_xlfn._xlws.FILTER(EnterData!N13:AB13,EnterData!A13:A13&lt;&gt;""))</f>
        <v/>
      </c>
      <c r="AB10" s="4" t="str" cm="1">
        <f t="array" ref="AB10">IF(OR(ISBLANK(B10),B10=0),"",_xlfn._xlws.FILTER(MT.Out!A$2:DO$200,MT.Out!D$2:D$200=Data.Out!B10))</f>
        <v/>
      </c>
      <c r="EQ10" s="4" t="str" cm="1">
        <f t="array" ref="EQ10">IFERROR(IF(OR(ISBLANK(E10),E10=0),"",_xlfn._xlws.FILTER(Int.Out!G$2:Q$100,Int.Out!B$2:B$100=E10)),"")</f>
        <v/>
      </c>
      <c r="FB10" s="4" t="str" cm="1">
        <f t="array" ref="FB10">IF(OR(ISBLANK(F10),F10=0),"",_xlfn._xlws.FILTER('Rot.Out'!C$3:M$100,'Rot.Out'!B$3:B$100=F10))</f>
        <v/>
      </c>
      <c r="FM10" s="4" t="str" cm="1">
        <f t="array" ref="FM10">IF(OR(F10=0,F10=""),"",IFERROR(_xlfn.UNIQUE(_xlfn._xlws.FILTER('Rot.Out'!R:R,('Rot.Out'!O:O=Data.Out!F10)*('Rot.Out'!P:P=Data.Out!G10)),FALSE),""))</f>
        <v/>
      </c>
      <c r="FN10" s="4" t="str" cm="1">
        <f t="array" ref="FN10">IF(OR(H10=0,ISBLANK(H10)),"",_xlfn._xlws.FILTER(Out.Out!A$2:J$36,Out.Out!K$2:K$36=H10))</f>
        <v/>
      </c>
      <c r="FX10" s="4" t="str" cm="1">
        <f t="array" ref="FX10">IF(OR(A10=0,ISBLANK(A10),A10=""),"",_xlfn._xlws.FILTER(Site.Out!A$2:AA$50,Site.Out!C$2:C$50=A10))</f>
        <v/>
      </c>
      <c r="GY10" s="4" t="str" cm="1">
        <f t="array" ref="GY10">IF(OR(ISBLANK(A10),A10=0,A10=""),"",Pub.Out!A$2:H$2)</f>
        <v/>
      </c>
      <c r="HG10" s="4" t="str" cm="1">
        <f t="array" ref="HG10">IFERROR(IF(OR(C10=0,C10=""),"",_xlfn._xlws.FILTER(Prod.Out!C:F,Prod.Out!B:B=C10)),"")</f>
        <v/>
      </c>
      <c r="HK10" s="4" t="str" cm="1">
        <f t="array" ref="HK10">IF(OR(A10=0,A10=""),"",_xlfn.ANCHORARRAY(ExpD.Out!A$2))</f>
        <v/>
      </c>
    </row>
    <row r="11" spans="1:222" x14ac:dyDescent="0.35">
      <c r="A11" s="4" t="str" cm="1">
        <f t="array" ref="A11">IF(OR(EnterData!A14="",ISBLANK(EnterData!A14)),"",_xlfn._xlws.FILTER(EnterData!A14:L14,EnterData!A14:A14&lt;&gt;""))</f>
        <v/>
      </c>
      <c r="M11" s="4" t="str" cm="1">
        <f t="array" ref="M11">IF(OR(EnterData!A14="",ISBLANK(EnterData!A14)),"",_xlfn._xlws.FILTER(EnterData!N14:AB14,EnterData!A14:A14&lt;&gt;""))</f>
        <v/>
      </c>
      <c r="AB11" s="4" t="str" cm="1">
        <f t="array" ref="AB11">IF(OR(ISBLANK(B11),B11=0),"",_xlfn._xlws.FILTER(MT.Out!A$2:DO$200,MT.Out!D$2:D$200=Data.Out!B11))</f>
        <v/>
      </c>
      <c r="EQ11" s="4" t="str" cm="1">
        <f t="array" ref="EQ11">IFERROR(IF(OR(ISBLANK(E11),E11=0),"",_xlfn._xlws.FILTER(Int.Out!G$2:Q$100,Int.Out!B$2:B$100=E11)),"")</f>
        <v/>
      </c>
      <c r="FB11" s="4" t="str" cm="1">
        <f t="array" ref="FB11">IF(OR(ISBLANK(F11),F11=0),"",_xlfn._xlws.FILTER('Rot.Out'!C$3:M$100,'Rot.Out'!B$3:B$100=F11))</f>
        <v/>
      </c>
      <c r="FM11" s="4" t="str" cm="1">
        <f t="array" ref="FM11">IF(OR(F11=0,F11=""),"",IFERROR(_xlfn.UNIQUE(_xlfn._xlws.FILTER('Rot.Out'!R:R,('Rot.Out'!O:O=Data.Out!F11)*('Rot.Out'!P:P=Data.Out!G11)),FALSE),""))</f>
        <v/>
      </c>
      <c r="FN11" s="4" t="str" cm="1">
        <f t="array" ref="FN11">IF(OR(H11=0,ISBLANK(H11)),"",_xlfn._xlws.FILTER(Out.Out!A$2:J$36,Out.Out!K$2:K$36=H11))</f>
        <v/>
      </c>
      <c r="FX11" s="4" t="str" cm="1">
        <f t="array" ref="FX11">IF(OR(A11=0,ISBLANK(A11),A11=""),"",_xlfn._xlws.FILTER(Site.Out!A$2:AA$50,Site.Out!C$2:C$50=A11))</f>
        <v/>
      </c>
      <c r="GY11" s="4" t="str" cm="1">
        <f t="array" ref="GY11">IF(OR(ISBLANK(A11),A11=0,A11=""),"",Pub.Out!A$2:H$2)</f>
        <v/>
      </c>
      <c r="HG11" s="4" t="str" cm="1">
        <f t="array" ref="HG11">IFERROR(IF(OR(C11=0,C11=""),"",_xlfn._xlws.FILTER(Prod.Out!C:F,Prod.Out!B:B=C11)),"")</f>
        <v/>
      </c>
      <c r="HK11" s="4" t="str" cm="1">
        <f t="array" ref="HK11">IF(OR(A11=0,A11=""),"",_xlfn.ANCHORARRAY(ExpD.Out!A$2))</f>
        <v/>
      </c>
    </row>
    <row r="12" spans="1:222" x14ac:dyDescent="0.35">
      <c r="A12" s="4" t="str" cm="1">
        <f t="array" ref="A12">IF(OR(EnterData!A15="",ISBLANK(EnterData!A15)),"",_xlfn._xlws.FILTER(EnterData!A15:L15,EnterData!A15:A15&lt;&gt;""))</f>
        <v/>
      </c>
      <c r="M12" s="4" t="str" cm="1">
        <f t="array" ref="M12">IF(OR(EnterData!A15="",ISBLANK(EnterData!A15)),"",_xlfn._xlws.FILTER(EnterData!N15:AB15,EnterData!A15:A15&lt;&gt;""))</f>
        <v/>
      </c>
      <c r="AB12" s="4" t="str" cm="1">
        <f t="array" ref="AB12">IF(OR(ISBLANK(B12),B12=0),"",_xlfn._xlws.FILTER(MT.Out!A$2:DO$200,MT.Out!D$2:D$200=Data.Out!B12))</f>
        <v/>
      </c>
      <c r="EQ12" s="4" t="str" cm="1">
        <f t="array" ref="EQ12">IFERROR(IF(OR(ISBLANK(E12),E12=0),"",_xlfn._xlws.FILTER(Int.Out!G$2:Q$100,Int.Out!B$2:B$100=E12)),"")</f>
        <v/>
      </c>
      <c r="FB12" s="4" t="str" cm="1">
        <f t="array" ref="FB12">IF(OR(ISBLANK(F12),F12=0),"",_xlfn._xlws.FILTER('Rot.Out'!C$3:M$100,'Rot.Out'!B$3:B$100=F12))</f>
        <v/>
      </c>
      <c r="FM12" s="4" t="str" cm="1">
        <f t="array" ref="FM12">IF(OR(F12=0,F12=""),"",IFERROR(_xlfn.UNIQUE(_xlfn._xlws.FILTER('Rot.Out'!R:R,('Rot.Out'!O:O=Data.Out!F12)*('Rot.Out'!P:P=Data.Out!G12)),FALSE),""))</f>
        <v/>
      </c>
      <c r="FN12" s="4" t="str" cm="1">
        <f t="array" ref="FN12">IF(OR(H12=0,ISBLANK(H12)),"",_xlfn._xlws.FILTER(Out.Out!A$2:J$36,Out.Out!K$2:K$36=H12))</f>
        <v/>
      </c>
      <c r="FX12" s="4" t="str" cm="1">
        <f t="array" ref="FX12">IF(OR(A12=0,ISBLANK(A12),A12=""),"",_xlfn._xlws.FILTER(Site.Out!A$2:AA$50,Site.Out!C$2:C$50=A12))</f>
        <v/>
      </c>
      <c r="GY12" s="4" t="str" cm="1">
        <f t="array" ref="GY12">IF(OR(ISBLANK(A12),A12=0,A12=""),"",Pub.Out!A$2:H$2)</f>
        <v/>
      </c>
      <c r="HG12" s="4" t="str" cm="1">
        <f t="array" ref="HG12">IFERROR(IF(OR(C12=0,C12=""),"",_xlfn._xlws.FILTER(Prod.Out!C:F,Prod.Out!B:B=C12)),"")</f>
        <v/>
      </c>
      <c r="HK12" s="4" t="str" cm="1">
        <f t="array" ref="HK12">IF(OR(A12=0,A12=""),"",_xlfn.ANCHORARRAY(ExpD.Out!A$2))</f>
        <v/>
      </c>
    </row>
    <row r="13" spans="1:222" x14ac:dyDescent="0.35">
      <c r="A13" s="4" t="str" cm="1">
        <f t="array" ref="A13">IF(OR(EnterData!A16="",ISBLANK(EnterData!A16)),"",_xlfn._xlws.FILTER(EnterData!A16:L16,EnterData!A16:A16&lt;&gt;""))</f>
        <v/>
      </c>
      <c r="M13" s="4" t="str" cm="1">
        <f t="array" ref="M13">IF(OR(EnterData!A16="",ISBLANK(EnterData!A16)),"",_xlfn._xlws.FILTER(EnterData!N16:AB16,EnterData!A16:A16&lt;&gt;""))</f>
        <v/>
      </c>
      <c r="AB13" s="4" t="str" cm="1">
        <f t="array" ref="AB13">IF(OR(ISBLANK(B13),B13=0),"",_xlfn._xlws.FILTER(MT.Out!A$2:DO$200,MT.Out!D$2:D$200=Data.Out!B13))</f>
        <v/>
      </c>
      <c r="EQ13" s="4" t="str" cm="1">
        <f t="array" ref="EQ13">IFERROR(IF(OR(ISBLANK(E13),E13=0),"",_xlfn._xlws.FILTER(Int.Out!G$2:Q$100,Int.Out!B$2:B$100=E13)),"")</f>
        <v/>
      </c>
      <c r="FB13" s="4" t="str" cm="1">
        <f t="array" ref="FB13">IF(OR(ISBLANK(F13),F13=0),"",_xlfn._xlws.FILTER('Rot.Out'!C$3:M$100,'Rot.Out'!B$3:B$100=F13))</f>
        <v/>
      </c>
      <c r="FM13" s="4" t="str" cm="1">
        <f t="array" ref="FM13">IF(OR(F13=0,F13=""),"",IFERROR(_xlfn.UNIQUE(_xlfn._xlws.FILTER('Rot.Out'!R:R,('Rot.Out'!O:O=Data.Out!F13)*('Rot.Out'!P:P=Data.Out!G13)),FALSE),""))</f>
        <v/>
      </c>
      <c r="FN13" s="4" t="str" cm="1">
        <f t="array" ref="FN13">IF(OR(H13=0,ISBLANK(H13)),"",_xlfn._xlws.FILTER(Out.Out!A$2:J$36,Out.Out!K$2:K$36=H13))</f>
        <v/>
      </c>
      <c r="FX13" s="4" t="str" cm="1">
        <f t="array" ref="FX13">IF(OR(A13=0,ISBLANK(A13),A13=""),"",_xlfn._xlws.FILTER(Site.Out!A$2:AA$50,Site.Out!C$2:C$50=A13))</f>
        <v/>
      </c>
      <c r="GY13" s="4" t="str" cm="1">
        <f t="array" ref="GY13">IF(OR(ISBLANK(A13),A13=0,A13=""),"",Pub.Out!A$2:H$2)</f>
        <v/>
      </c>
      <c r="HG13" s="4" t="str" cm="1">
        <f t="array" ref="HG13">IFERROR(IF(OR(C13=0,C13=""),"",_xlfn._xlws.FILTER(Prod.Out!C:F,Prod.Out!B:B=C13)),"")</f>
        <v/>
      </c>
      <c r="HK13" s="4" t="str" cm="1">
        <f t="array" ref="HK13">IF(OR(A13=0,A13=""),"",_xlfn.ANCHORARRAY(ExpD.Out!A$2))</f>
        <v/>
      </c>
    </row>
    <row r="14" spans="1:222" x14ac:dyDescent="0.35">
      <c r="A14" s="4" t="str" cm="1">
        <f t="array" ref="A14">IF(OR(EnterData!A17="",ISBLANK(EnterData!A17)),"",_xlfn._xlws.FILTER(EnterData!A17:L17,EnterData!A17:A17&lt;&gt;""))</f>
        <v/>
      </c>
      <c r="M14" s="4" t="str" cm="1">
        <f t="array" ref="M14">IF(OR(EnterData!A17="",ISBLANK(EnterData!A17)),"",_xlfn._xlws.FILTER(EnterData!N17:AB17,EnterData!A17:A17&lt;&gt;""))</f>
        <v/>
      </c>
      <c r="AB14" s="4" t="str" cm="1">
        <f t="array" ref="AB14">IF(OR(ISBLANK(B14),B14=0),"",_xlfn._xlws.FILTER(MT.Out!A$2:DO$200,MT.Out!D$2:D$200=Data.Out!B14))</f>
        <v/>
      </c>
      <c r="EQ14" s="4" t="str" cm="1">
        <f t="array" ref="EQ14">IFERROR(IF(OR(ISBLANK(E14),E14=0),"",_xlfn._xlws.FILTER(Int.Out!G$2:Q$100,Int.Out!B$2:B$100=E14)),"")</f>
        <v/>
      </c>
      <c r="FB14" s="4" t="str" cm="1">
        <f t="array" ref="FB14">IF(OR(ISBLANK(F14),F14=0),"",_xlfn._xlws.FILTER('Rot.Out'!C$3:M$100,'Rot.Out'!B$3:B$100=F14))</f>
        <v/>
      </c>
      <c r="FM14" s="4" t="str" cm="1">
        <f t="array" ref="FM14">IF(OR(F14=0,F14=""),"",IFERROR(_xlfn.UNIQUE(_xlfn._xlws.FILTER('Rot.Out'!R:R,('Rot.Out'!O:O=Data.Out!F14)*('Rot.Out'!P:P=Data.Out!G14)),FALSE),""))</f>
        <v/>
      </c>
      <c r="FN14" s="4" t="str" cm="1">
        <f t="array" ref="FN14">IF(OR(H14=0,ISBLANK(H14)),"",_xlfn._xlws.FILTER(Out.Out!A$2:J$36,Out.Out!K$2:K$36=H14))</f>
        <v/>
      </c>
      <c r="FX14" s="4" t="str" cm="1">
        <f t="array" ref="FX14">IF(OR(A14=0,ISBLANK(A14),A14=""),"",_xlfn._xlws.FILTER(Site.Out!A$2:AA$50,Site.Out!C$2:C$50=A14))</f>
        <v/>
      </c>
      <c r="GY14" s="4" t="str" cm="1">
        <f t="array" ref="GY14">IF(OR(ISBLANK(A14),A14=0,A14=""),"",Pub.Out!A$2:H$2)</f>
        <v/>
      </c>
      <c r="HG14" s="4" t="str" cm="1">
        <f t="array" ref="HG14">IFERROR(IF(OR(C14=0,C14=""),"",_xlfn._xlws.FILTER(Prod.Out!C:F,Prod.Out!B:B=C14)),"")</f>
        <v/>
      </c>
      <c r="HK14" s="4" t="str" cm="1">
        <f t="array" ref="HK14">IF(OR(A14=0,A14=""),"",_xlfn.ANCHORARRAY(ExpD.Out!A$2))</f>
        <v/>
      </c>
    </row>
    <row r="15" spans="1:222" x14ac:dyDescent="0.35">
      <c r="A15" s="4" t="str" cm="1">
        <f t="array" ref="A15">IF(OR(EnterData!A18="",ISBLANK(EnterData!A18)),"",_xlfn._xlws.FILTER(EnterData!A18:L18,EnterData!A18:A18&lt;&gt;""))</f>
        <v/>
      </c>
      <c r="M15" s="4" t="str" cm="1">
        <f t="array" ref="M15">IF(OR(EnterData!A18="",ISBLANK(EnterData!A18)),"",_xlfn._xlws.FILTER(EnterData!N18:AB18,EnterData!A18:A18&lt;&gt;""))</f>
        <v/>
      </c>
      <c r="AB15" s="4" t="str" cm="1">
        <f t="array" ref="AB15">IF(OR(ISBLANK(B15),B15=0),"",_xlfn._xlws.FILTER(MT.Out!A$2:DO$200,MT.Out!D$2:D$200=Data.Out!B15))</f>
        <v/>
      </c>
      <c r="EQ15" s="4" t="str" cm="1">
        <f t="array" ref="EQ15">IFERROR(IF(OR(ISBLANK(E15),E15=0),"",_xlfn._xlws.FILTER(Int.Out!G$2:Q$100,Int.Out!B$2:B$100=E15)),"")</f>
        <v/>
      </c>
      <c r="FB15" s="4" t="str" cm="1">
        <f t="array" ref="FB15">IF(OR(ISBLANK(F15),F15=0),"",_xlfn._xlws.FILTER('Rot.Out'!C$3:M$100,'Rot.Out'!B$3:B$100=F15))</f>
        <v/>
      </c>
      <c r="FM15" s="4" t="str" cm="1">
        <f t="array" ref="FM15">IF(OR(F15=0,F15=""),"",IFERROR(_xlfn.UNIQUE(_xlfn._xlws.FILTER('Rot.Out'!R:R,('Rot.Out'!O:O=Data.Out!F15)*('Rot.Out'!P:P=Data.Out!G15)),FALSE),""))</f>
        <v/>
      </c>
      <c r="FN15" s="4" t="str" cm="1">
        <f t="array" ref="FN15">IF(OR(H15=0,ISBLANK(H15)),"",_xlfn._xlws.FILTER(Out.Out!A$2:J$36,Out.Out!K$2:K$36=H15))</f>
        <v/>
      </c>
      <c r="FX15" s="4" t="str" cm="1">
        <f t="array" ref="FX15">IF(OR(A15=0,ISBLANK(A15),A15=""),"",_xlfn._xlws.FILTER(Site.Out!A$2:AA$50,Site.Out!C$2:C$50=A15))</f>
        <v/>
      </c>
      <c r="GY15" s="4" t="str" cm="1">
        <f t="array" ref="GY15">IF(OR(ISBLANK(A15),A15=0,A15=""),"",Pub.Out!A$2:H$2)</f>
        <v/>
      </c>
      <c r="HG15" s="4" t="str" cm="1">
        <f t="array" ref="HG15">IFERROR(IF(OR(C15=0,C15=""),"",_xlfn._xlws.FILTER(Prod.Out!C:F,Prod.Out!B:B=C15)),"")</f>
        <v/>
      </c>
      <c r="HK15" s="4" t="str" cm="1">
        <f t="array" ref="HK15">IF(OR(A15=0,A15=""),"",_xlfn.ANCHORARRAY(ExpD.Out!A$2))</f>
        <v/>
      </c>
    </row>
    <row r="16" spans="1:222" x14ac:dyDescent="0.35">
      <c r="A16" s="4" t="str" cm="1">
        <f t="array" ref="A16">IF(OR(EnterData!A19="",ISBLANK(EnterData!A19)),"",_xlfn._xlws.FILTER(EnterData!A19:L19,EnterData!A19:A19&lt;&gt;""))</f>
        <v/>
      </c>
      <c r="M16" s="4" t="str" cm="1">
        <f t="array" ref="M16">IF(OR(EnterData!A19="",ISBLANK(EnterData!A19)),"",_xlfn._xlws.FILTER(EnterData!N19:AB19,EnterData!A19:A19&lt;&gt;""))</f>
        <v/>
      </c>
      <c r="AB16" s="4" t="str" cm="1">
        <f t="array" ref="AB16">IF(OR(ISBLANK(B16),B16=0),"",_xlfn._xlws.FILTER(MT.Out!A$2:DO$200,MT.Out!D$2:D$200=Data.Out!B16))</f>
        <v/>
      </c>
      <c r="EQ16" s="4" t="str" cm="1">
        <f t="array" ref="EQ16">IFERROR(IF(OR(ISBLANK(E16),E16=0),"",_xlfn._xlws.FILTER(Int.Out!G$2:Q$100,Int.Out!B$2:B$100=E16)),"")</f>
        <v/>
      </c>
      <c r="FB16" s="4" t="str" cm="1">
        <f t="array" ref="FB16">IF(OR(ISBLANK(F16),F16=0),"",_xlfn._xlws.FILTER('Rot.Out'!C$3:M$100,'Rot.Out'!B$3:B$100=F16))</f>
        <v/>
      </c>
      <c r="FM16" s="4" t="str" cm="1">
        <f t="array" ref="FM16">IF(OR(F16=0,F16=""),"",IFERROR(_xlfn.UNIQUE(_xlfn._xlws.FILTER('Rot.Out'!R:R,('Rot.Out'!O:O=Data.Out!F16)*('Rot.Out'!P:P=Data.Out!G16)),FALSE),""))</f>
        <v/>
      </c>
      <c r="FN16" s="4" t="str" cm="1">
        <f t="array" ref="FN16">IF(OR(H16=0,ISBLANK(H16)),"",_xlfn._xlws.FILTER(Out.Out!A$2:J$36,Out.Out!K$2:K$36=H16))</f>
        <v/>
      </c>
      <c r="FX16" s="4" t="str" cm="1">
        <f t="array" ref="FX16">IF(OR(A16=0,ISBLANK(A16),A16=""),"",_xlfn._xlws.FILTER(Site.Out!A$2:AA$50,Site.Out!C$2:C$50=A16))</f>
        <v/>
      </c>
      <c r="GY16" s="4" t="str" cm="1">
        <f t="array" ref="GY16">IF(OR(ISBLANK(A16),A16=0,A16=""),"",Pub.Out!A$2:H$2)</f>
        <v/>
      </c>
      <c r="HG16" s="4" t="str" cm="1">
        <f t="array" ref="HG16">IFERROR(IF(OR(C16=0,C16=""),"",_xlfn._xlws.FILTER(Prod.Out!C:F,Prod.Out!B:B=C16)),"")</f>
        <v/>
      </c>
      <c r="HK16" s="4" t="str" cm="1">
        <f t="array" ref="HK16">IF(OR(A16=0,A16=""),"",_xlfn.ANCHORARRAY(ExpD.Out!A$2))</f>
        <v/>
      </c>
    </row>
    <row r="17" spans="1:219" x14ac:dyDescent="0.35">
      <c r="A17" s="4" t="str" cm="1">
        <f t="array" ref="A17">IF(OR(EnterData!A20="",ISBLANK(EnterData!A20)),"",_xlfn._xlws.FILTER(EnterData!A20:L20,EnterData!A20:A20&lt;&gt;""))</f>
        <v/>
      </c>
      <c r="M17" s="4" t="str" cm="1">
        <f t="array" ref="M17">IF(OR(EnterData!A20="",ISBLANK(EnterData!A20)),"",_xlfn._xlws.FILTER(EnterData!N20:AB20,EnterData!A20:A20&lt;&gt;""))</f>
        <v/>
      </c>
      <c r="AB17" s="4" t="str" cm="1">
        <f t="array" ref="AB17">IF(OR(ISBLANK(B17),B17=0),"",_xlfn._xlws.FILTER(MT.Out!A$2:DO$200,MT.Out!D$2:D$200=Data.Out!B17))</f>
        <v/>
      </c>
      <c r="EQ17" s="4" t="str" cm="1">
        <f t="array" ref="EQ17">IFERROR(IF(OR(ISBLANK(E17),E17=0),"",_xlfn._xlws.FILTER(Int.Out!G$2:Q$100,Int.Out!B$2:B$100=E17)),"")</f>
        <v/>
      </c>
      <c r="FB17" s="4" t="str" cm="1">
        <f t="array" ref="FB17">IF(OR(ISBLANK(F17),F17=0),"",_xlfn._xlws.FILTER('Rot.Out'!C$3:M$100,'Rot.Out'!B$3:B$100=F17))</f>
        <v/>
      </c>
      <c r="FM17" s="4" t="str" cm="1">
        <f t="array" ref="FM17">IF(OR(F17=0,F17=""),"",IFERROR(_xlfn.UNIQUE(_xlfn._xlws.FILTER('Rot.Out'!R:R,('Rot.Out'!O:O=Data.Out!F17)*('Rot.Out'!P:P=Data.Out!G17)),FALSE),""))</f>
        <v/>
      </c>
      <c r="FN17" s="4" t="str" cm="1">
        <f t="array" ref="FN17">IF(OR(H17=0,ISBLANK(H17)),"",_xlfn._xlws.FILTER(Out.Out!A$2:J$36,Out.Out!K$2:K$36=H17))</f>
        <v/>
      </c>
      <c r="FX17" s="4" t="str" cm="1">
        <f t="array" ref="FX17">IF(OR(A17=0,ISBLANK(A17),A17=""),"",_xlfn._xlws.FILTER(Site.Out!A$2:AA$50,Site.Out!C$2:C$50=A17))</f>
        <v/>
      </c>
      <c r="GY17" s="4" t="str" cm="1">
        <f t="array" ref="GY17">IF(OR(ISBLANK(A17),A17=0,A17=""),"",Pub.Out!A$2:H$2)</f>
        <v/>
      </c>
      <c r="HG17" s="4" t="str" cm="1">
        <f t="array" ref="HG17">IFERROR(IF(OR(C17=0,C17=""),"",_xlfn._xlws.FILTER(Prod.Out!C:F,Prod.Out!B:B=C17)),"")</f>
        <v/>
      </c>
      <c r="HK17" s="4" t="str" cm="1">
        <f t="array" ref="HK17">IF(OR(A17=0,A17=""),"",_xlfn.ANCHORARRAY(ExpD.Out!A$2))</f>
        <v/>
      </c>
    </row>
    <row r="18" spans="1:219" x14ac:dyDescent="0.35">
      <c r="A18" s="4" t="str" cm="1">
        <f t="array" ref="A18">IF(OR(EnterData!A21="",ISBLANK(EnterData!A21)),"",_xlfn._xlws.FILTER(EnterData!A21:L21,EnterData!A21:A21&lt;&gt;""))</f>
        <v/>
      </c>
      <c r="M18" s="4" t="str" cm="1">
        <f t="array" ref="M18">IF(OR(EnterData!A21="",ISBLANK(EnterData!A21)),"",_xlfn._xlws.FILTER(EnterData!N21:AB21,EnterData!A21:A21&lt;&gt;""))</f>
        <v/>
      </c>
      <c r="AB18" s="4" t="str" cm="1">
        <f t="array" ref="AB18">IF(OR(ISBLANK(B18),B18=0),"",_xlfn._xlws.FILTER(MT.Out!A$2:DO$200,MT.Out!D$2:D$200=Data.Out!B18))</f>
        <v/>
      </c>
      <c r="EQ18" s="4" t="str" cm="1">
        <f t="array" ref="EQ18">IFERROR(IF(OR(ISBLANK(E18),E18=0),"",_xlfn._xlws.FILTER(Int.Out!G$2:Q$100,Int.Out!B$2:B$100=E18)),"")</f>
        <v/>
      </c>
      <c r="FB18" s="4" t="str" cm="1">
        <f t="array" ref="FB18">IF(OR(ISBLANK(F18),F18=0),"",_xlfn._xlws.FILTER('Rot.Out'!C$3:M$100,'Rot.Out'!B$3:B$100=F18))</f>
        <v/>
      </c>
      <c r="FM18" s="4" t="str" cm="1">
        <f t="array" ref="FM18">IF(OR(F18=0,F18=""),"",IFERROR(_xlfn.UNIQUE(_xlfn._xlws.FILTER('Rot.Out'!R:R,('Rot.Out'!O:O=Data.Out!F18)*('Rot.Out'!P:P=Data.Out!G18)),FALSE),""))</f>
        <v/>
      </c>
      <c r="FN18" s="4" t="str" cm="1">
        <f t="array" ref="FN18">IF(OR(H18=0,ISBLANK(H18)),"",_xlfn._xlws.FILTER(Out.Out!A$2:J$36,Out.Out!K$2:K$36=H18))</f>
        <v/>
      </c>
      <c r="FX18" s="4" t="str" cm="1">
        <f t="array" ref="FX18">IF(OR(A18=0,ISBLANK(A18),A18=""),"",_xlfn._xlws.FILTER(Site.Out!A$2:AA$50,Site.Out!C$2:C$50=A18))</f>
        <v/>
      </c>
      <c r="GY18" s="4" t="str" cm="1">
        <f t="array" ref="GY18">IF(OR(ISBLANK(A18),A18=0,A18=""),"",Pub.Out!A$2:H$2)</f>
        <v/>
      </c>
      <c r="HG18" s="4" t="str" cm="1">
        <f t="array" ref="HG18">IFERROR(IF(OR(C18=0,C18=""),"",_xlfn._xlws.FILTER(Prod.Out!C:F,Prod.Out!B:B=C18)),"")</f>
        <v/>
      </c>
      <c r="HK18" s="4" t="str" cm="1">
        <f t="array" ref="HK18">IF(OR(A18=0,A18=""),"",_xlfn.ANCHORARRAY(ExpD.Out!A$2))</f>
        <v/>
      </c>
    </row>
    <row r="19" spans="1:219" x14ac:dyDescent="0.35">
      <c r="A19" s="4" t="str" cm="1">
        <f t="array" ref="A19">IF(OR(EnterData!A22="",ISBLANK(EnterData!A22)),"",_xlfn._xlws.FILTER(EnterData!A22:L22,EnterData!A22:A22&lt;&gt;""))</f>
        <v/>
      </c>
      <c r="M19" s="4" t="str" cm="1">
        <f t="array" ref="M19">IF(OR(EnterData!A22="",ISBLANK(EnterData!A22)),"",_xlfn._xlws.FILTER(EnterData!N22:AB22,EnterData!A22:A22&lt;&gt;""))</f>
        <v/>
      </c>
      <c r="AB19" s="4" t="str" cm="1">
        <f t="array" ref="AB19">IF(OR(ISBLANK(B19),B19=0),"",_xlfn._xlws.FILTER(MT.Out!A$2:DO$200,MT.Out!D$2:D$200=Data.Out!B19))</f>
        <v/>
      </c>
      <c r="EQ19" s="4" t="str" cm="1">
        <f t="array" ref="EQ19">IFERROR(IF(OR(ISBLANK(E19),E19=0),"",_xlfn._xlws.FILTER(Int.Out!G$2:Q$100,Int.Out!B$2:B$100=E19)),"")</f>
        <v/>
      </c>
      <c r="FB19" s="4" t="str" cm="1">
        <f t="array" ref="FB19">IF(OR(ISBLANK(F19),F19=0),"",_xlfn._xlws.FILTER('Rot.Out'!C$3:M$100,'Rot.Out'!B$3:B$100=F19))</f>
        <v/>
      </c>
      <c r="FM19" s="4" t="str" cm="1">
        <f t="array" ref="FM19">IF(OR(F19=0,F19=""),"",IFERROR(_xlfn.UNIQUE(_xlfn._xlws.FILTER('Rot.Out'!R:R,('Rot.Out'!O:O=Data.Out!F19)*('Rot.Out'!P:P=Data.Out!G19)),FALSE),""))</f>
        <v/>
      </c>
      <c r="FN19" s="4" t="str" cm="1">
        <f t="array" ref="FN19">IF(OR(H19=0,ISBLANK(H19)),"",_xlfn._xlws.FILTER(Out.Out!A$2:J$36,Out.Out!K$2:K$36=H19))</f>
        <v/>
      </c>
      <c r="FX19" s="4" t="str" cm="1">
        <f t="array" ref="FX19">IF(OR(A19=0,ISBLANK(A19),A19=""),"",_xlfn._xlws.FILTER(Site.Out!A$2:AA$50,Site.Out!C$2:C$50=A19))</f>
        <v/>
      </c>
      <c r="GY19" s="4" t="str" cm="1">
        <f t="array" ref="GY19">IF(OR(ISBLANK(A19),A19=0,A19=""),"",Pub.Out!A$2:H$2)</f>
        <v/>
      </c>
      <c r="HG19" s="4" t="str" cm="1">
        <f t="array" ref="HG19">IFERROR(IF(OR(C19=0,C19=""),"",_xlfn._xlws.FILTER(Prod.Out!C:F,Prod.Out!B:B=C19)),"")</f>
        <v/>
      </c>
      <c r="HK19" s="4" t="str" cm="1">
        <f t="array" ref="HK19">IF(OR(A19=0,A19=""),"",_xlfn.ANCHORARRAY(ExpD.Out!A$2))</f>
        <v/>
      </c>
    </row>
    <row r="20" spans="1:219" x14ac:dyDescent="0.35">
      <c r="A20" s="4" t="str" cm="1">
        <f t="array" ref="A20">IF(OR(EnterData!A23="",ISBLANK(EnterData!A23)),"",_xlfn._xlws.FILTER(EnterData!A23:L23,EnterData!A23:A23&lt;&gt;""))</f>
        <v/>
      </c>
      <c r="M20" s="4" t="str" cm="1">
        <f t="array" ref="M20">IF(OR(EnterData!A23="",ISBLANK(EnterData!A23)),"",_xlfn._xlws.FILTER(EnterData!N23:AB23,EnterData!A23:A23&lt;&gt;""))</f>
        <v/>
      </c>
      <c r="AB20" s="4" t="str" cm="1">
        <f t="array" ref="AB20">IF(OR(ISBLANK(B20),B20=0),"",_xlfn._xlws.FILTER(MT.Out!A$2:DO$200,MT.Out!D$2:D$200=Data.Out!B20))</f>
        <v/>
      </c>
      <c r="EQ20" s="4" t="str" cm="1">
        <f t="array" ref="EQ20">IFERROR(IF(OR(ISBLANK(E20),E20=0),"",_xlfn._xlws.FILTER(Int.Out!G$2:Q$100,Int.Out!B$2:B$100=E20)),"")</f>
        <v/>
      </c>
      <c r="FB20" s="4" t="str" cm="1">
        <f t="array" ref="FB20">IF(OR(ISBLANK(F20),F20=0),"",_xlfn._xlws.FILTER('Rot.Out'!C$3:M$100,'Rot.Out'!B$3:B$100=F20))</f>
        <v/>
      </c>
      <c r="FM20" s="4" t="str" cm="1">
        <f t="array" ref="FM20">IF(OR(F20=0,F20=""),"",IFERROR(_xlfn.UNIQUE(_xlfn._xlws.FILTER('Rot.Out'!R:R,('Rot.Out'!O:O=Data.Out!F20)*('Rot.Out'!P:P=Data.Out!G20)),FALSE),""))</f>
        <v/>
      </c>
      <c r="FN20" s="4" t="str" cm="1">
        <f t="array" ref="FN20">IF(OR(H20=0,ISBLANK(H20)),"",_xlfn._xlws.FILTER(Out.Out!A$2:J$36,Out.Out!K$2:K$36=H20))</f>
        <v/>
      </c>
      <c r="FX20" s="4" t="str" cm="1">
        <f t="array" ref="FX20">IF(OR(A20=0,ISBLANK(A20),A20=""),"",_xlfn._xlws.FILTER(Site.Out!A$2:AA$50,Site.Out!C$2:C$50=A20))</f>
        <v/>
      </c>
      <c r="GY20" s="4" t="str" cm="1">
        <f t="array" ref="GY20">IF(OR(ISBLANK(A20),A20=0,A20=""),"",Pub.Out!A$2:H$2)</f>
        <v/>
      </c>
      <c r="HG20" s="4" t="str" cm="1">
        <f t="array" ref="HG20">IFERROR(IF(OR(C20=0,C20=""),"",_xlfn._xlws.FILTER(Prod.Out!C:F,Prod.Out!B:B=C20)),"")</f>
        <v/>
      </c>
      <c r="HK20" s="4" t="str" cm="1">
        <f t="array" ref="HK20">IF(OR(A20=0,A20=""),"",_xlfn.ANCHORARRAY(ExpD.Out!A$2))</f>
        <v/>
      </c>
    </row>
    <row r="21" spans="1:219" x14ac:dyDescent="0.35">
      <c r="A21" s="4" t="str" cm="1">
        <f t="array" ref="A21">IF(OR(EnterData!A24="",ISBLANK(EnterData!A24)),"",_xlfn._xlws.FILTER(EnterData!A24:L24,EnterData!A24:A24&lt;&gt;""))</f>
        <v/>
      </c>
      <c r="M21" s="4" t="str" cm="1">
        <f t="array" ref="M21">IF(OR(EnterData!A24="",ISBLANK(EnterData!A24)),"",_xlfn._xlws.FILTER(EnterData!N24:AB24,EnterData!A24:A24&lt;&gt;""))</f>
        <v/>
      </c>
      <c r="AB21" s="4" t="str" cm="1">
        <f t="array" ref="AB21">IF(OR(ISBLANK(B21),B21=0),"",_xlfn._xlws.FILTER(MT.Out!A$2:DO$200,MT.Out!D$2:D$200=Data.Out!B21))</f>
        <v/>
      </c>
      <c r="EQ21" s="4" t="str" cm="1">
        <f t="array" ref="EQ21">IFERROR(IF(OR(ISBLANK(E21),E21=0),"",_xlfn._xlws.FILTER(Int.Out!G$2:Q$100,Int.Out!B$2:B$100=E21)),"")</f>
        <v/>
      </c>
      <c r="FB21" s="4" t="str" cm="1">
        <f t="array" ref="FB21">IF(OR(ISBLANK(F21),F21=0),"",_xlfn._xlws.FILTER('Rot.Out'!C$3:M$100,'Rot.Out'!B$3:B$100=F21))</f>
        <v/>
      </c>
      <c r="FM21" s="4" t="str" cm="1">
        <f t="array" ref="FM21">IF(OR(F21=0,F21=""),"",IFERROR(_xlfn.UNIQUE(_xlfn._xlws.FILTER('Rot.Out'!R:R,('Rot.Out'!O:O=Data.Out!F21)*('Rot.Out'!P:P=Data.Out!G21)),FALSE),""))</f>
        <v/>
      </c>
      <c r="FN21" s="4" t="str" cm="1">
        <f t="array" ref="FN21">IF(OR(H21=0,ISBLANK(H21)),"",_xlfn._xlws.FILTER(Out.Out!A$2:J$36,Out.Out!K$2:K$36=H21))</f>
        <v/>
      </c>
      <c r="FX21" s="4" t="str" cm="1">
        <f t="array" ref="FX21">IF(OR(A21=0,ISBLANK(A21),A21=""),"",_xlfn._xlws.FILTER(Site.Out!A$2:AA$50,Site.Out!C$2:C$50=A21))</f>
        <v/>
      </c>
      <c r="GY21" s="4" t="str" cm="1">
        <f t="array" ref="GY21">IF(OR(ISBLANK(A21),A21=0,A21=""),"",Pub.Out!A$2:H$2)</f>
        <v/>
      </c>
      <c r="HG21" s="4" t="str" cm="1">
        <f t="array" ref="HG21">IFERROR(IF(OR(C21=0,C21=""),"",_xlfn._xlws.FILTER(Prod.Out!C:F,Prod.Out!B:B=C21)),"")</f>
        <v/>
      </c>
      <c r="HK21" s="4" t="str" cm="1">
        <f t="array" ref="HK21">IF(OR(A21=0,A21=""),"",_xlfn.ANCHORARRAY(ExpD.Out!A$2))</f>
        <v/>
      </c>
    </row>
    <row r="22" spans="1:219" x14ac:dyDescent="0.35">
      <c r="A22" s="4" t="str" cm="1">
        <f t="array" ref="A22">IF(OR(EnterData!A25="",ISBLANK(EnterData!A25)),"",_xlfn._xlws.FILTER(EnterData!A25:L25,EnterData!A25:A25&lt;&gt;""))</f>
        <v/>
      </c>
      <c r="M22" s="4" t="str" cm="1">
        <f t="array" ref="M22">IF(OR(EnterData!A25="",ISBLANK(EnterData!A25)),"",_xlfn._xlws.FILTER(EnterData!N25:AB25,EnterData!A25:A25&lt;&gt;""))</f>
        <v/>
      </c>
      <c r="AB22" s="4" t="str" cm="1">
        <f t="array" ref="AB22">IF(OR(ISBLANK(B22),B22=0),"",_xlfn._xlws.FILTER(MT.Out!A$2:DO$200,MT.Out!D$2:D$200=Data.Out!B22))</f>
        <v/>
      </c>
      <c r="EQ22" s="4" t="str" cm="1">
        <f t="array" ref="EQ22">IFERROR(IF(OR(ISBLANK(E22),E22=0),"",_xlfn._xlws.FILTER(Int.Out!G$2:Q$100,Int.Out!B$2:B$100=E22)),"")</f>
        <v/>
      </c>
      <c r="FB22" s="4" t="str" cm="1">
        <f t="array" ref="FB22">IF(OR(ISBLANK(F22),F22=0),"",_xlfn._xlws.FILTER('Rot.Out'!C$3:M$100,'Rot.Out'!B$3:B$100=F22))</f>
        <v/>
      </c>
      <c r="FM22" s="4" t="str" cm="1">
        <f t="array" ref="FM22">IF(OR(F22=0,F22=""),"",IFERROR(_xlfn.UNIQUE(_xlfn._xlws.FILTER('Rot.Out'!R:R,('Rot.Out'!O:O=Data.Out!F22)*('Rot.Out'!P:P=Data.Out!G22)),FALSE),""))</f>
        <v/>
      </c>
      <c r="FN22" s="4" t="str" cm="1">
        <f t="array" ref="FN22">IF(OR(H22=0,ISBLANK(H22)),"",_xlfn._xlws.FILTER(Out.Out!A$2:J$36,Out.Out!K$2:K$36=H22))</f>
        <v/>
      </c>
      <c r="FX22" s="4" t="str" cm="1">
        <f t="array" ref="FX22">IF(OR(A22=0,ISBLANK(A22),A22=""),"",_xlfn._xlws.FILTER(Site.Out!A$2:AA$50,Site.Out!C$2:C$50=A22))</f>
        <v/>
      </c>
      <c r="GY22" s="4" t="str" cm="1">
        <f t="array" ref="GY22">IF(OR(ISBLANK(A22),A22=0,A22=""),"",Pub.Out!A$2:H$2)</f>
        <v/>
      </c>
      <c r="HG22" s="4" t="str" cm="1">
        <f t="array" ref="HG22">IFERROR(IF(OR(C22=0,C22=""),"",_xlfn._xlws.FILTER(Prod.Out!C:F,Prod.Out!B:B=C22)),"")</f>
        <v/>
      </c>
      <c r="HK22" s="4" t="str" cm="1">
        <f t="array" ref="HK22">IF(OR(A22=0,A22=""),"",_xlfn.ANCHORARRAY(ExpD.Out!A$2))</f>
        <v/>
      </c>
    </row>
    <row r="23" spans="1:219" x14ac:dyDescent="0.35">
      <c r="A23" s="4" t="str" cm="1">
        <f t="array" ref="A23">IF(OR(EnterData!A26="",ISBLANK(EnterData!A26)),"",_xlfn._xlws.FILTER(EnterData!A26:L26,EnterData!A26:A26&lt;&gt;""))</f>
        <v/>
      </c>
      <c r="M23" s="4" t="str" cm="1">
        <f t="array" ref="M23">IF(OR(EnterData!A26="",ISBLANK(EnterData!A26)),"",_xlfn._xlws.FILTER(EnterData!N26:AB26,EnterData!A26:A26&lt;&gt;""))</f>
        <v/>
      </c>
      <c r="AB23" s="4" t="str" cm="1">
        <f t="array" ref="AB23">IF(OR(ISBLANK(B23),B23=0),"",_xlfn._xlws.FILTER(MT.Out!A$2:DO$200,MT.Out!D$2:D$200=Data.Out!B23))</f>
        <v/>
      </c>
      <c r="EQ23" s="4" t="str" cm="1">
        <f t="array" ref="EQ23">IFERROR(IF(OR(ISBLANK(E23),E23=0),"",_xlfn._xlws.FILTER(Int.Out!G$2:Q$100,Int.Out!B$2:B$100=E23)),"")</f>
        <v/>
      </c>
      <c r="FB23" s="4" t="str" cm="1">
        <f t="array" ref="FB23">IF(OR(ISBLANK(F23),F23=0),"",_xlfn._xlws.FILTER('Rot.Out'!C$3:M$100,'Rot.Out'!B$3:B$100=F23))</f>
        <v/>
      </c>
      <c r="FM23" s="4" t="str" cm="1">
        <f t="array" ref="FM23">IF(OR(F23=0,F23=""),"",IFERROR(_xlfn.UNIQUE(_xlfn._xlws.FILTER('Rot.Out'!R:R,('Rot.Out'!O:O=Data.Out!F23)*('Rot.Out'!P:P=Data.Out!G23)),FALSE),""))</f>
        <v/>
      </c>
      <c r="FN23" s="4" t="str" cm="1">
        <f t="array" ref="FN23">IF(OR(H23=0,ISBLANK(H23)),"",_xlfn._xlws.FILTER(Out.Out!A$2:J$36,Out.Out!K$2:K$36=H23))</f>
        <v/>
      </c>
      <c r="FX23" s="4" t="str" cm="1">
        <f t="array" ref="FX23">IF(OR(A23=0,ISBLANK(A23),A23=""),"",_xlfn._xlws.FILTER(Site.Out!A$2:AA$50,Site.Out!C$2:C$50=A23))</f>
        <v/>
      </c>
      <c r="GY23" s="4" t="str" cm="1">
        <f t="array" ref="GY23">IF(OR(ISBLANK(A23),A23=0,A23=""),"",Pub.Out!A$2:H$2)</f>
        <v/>
      </c>
      <c r="HG23" s="4" t="str" cm="1">
        <f t="array" ref="HG23">IFERROR(IF(OR(C23=0,C23=""),"",_xlfn._xlws.FILTER(Prod.Out!C:F,Prod.Out!B:B=C23)),"")</f>
        <v/>
      </c>
      <c r="HK23" s="4" t="str" cm="1">
        <f t="array" ref="HK23">IF(OR(A23=0,A23=""),"",_xlfn.ANCHORARRAY(ExpD.Out!A$2))</f>
        <v/>
      </c>
    </row>
    <row r="24" spans="1:219" x14ac:dyDescent="0.35">
      <c r="A24" s="4" t="str" cm="1">
        <f t="array" ref="A24">IF(OR(EnterData!A27="",ISBLANK(EnterData!A27)),"",_xlfn._xlws.FILTER(EnterData!A27:L27,EnterData!A27:A27&lt;&gt;""))</f>
        <v/>
      </c>
      <c r="M24" s="4" t="str" cm="1">
        <f t="array" ref="M24">IF(OR(EnterData!A27="",ISBLANK(EnterData!A27)),"",_xlfn._xlws.FILTER(EnterData!N27:AB27,EnterData!A27:A27&lt;&gt;""))</f>
        <v/>
      </c>
      <c r="AB24" s="4" t="str" cm="1">
        <f t="array" ref="AB24">IF(OR(ISBLANK(B24),B24=0),"",_xlfn._xlws.FILTER(MT.Out!A$2:DO$200,MT.Out!D$2:D$200=Data.Out!B24))</f>
        <v/>
      </c>
      <c r="EQ24" s="4" t="str" cm="1">
        <f t="array" ref="EQ24">IFERROR(IF(OR(ISBLANK(E24),E24=0),"",_xlfn._xlws.FILTER(Int.Out!G$2:Q$100,Int.Out!B$2:B$100=E24)),"")</f>
        <v/>
      </c>
      <c r="FB24" s="4" t="str" cm="1">
        <f t="array" ref="FB24">IF(OR(ISBLANK(F24),F24=0),"",_xlfn._xlws.FILTER('Rot.Out'!C$3:M$100,'Rot.Out'!B$3:B$100=F24))</f>
        <v/>
      </c>
      <c r="FM24" s="4" t="str" cm="1">
        <f t="array" ref="FM24">IF(OR(F24=0,F24=""),"",IFERROR(_xlfn.UNIQUE(_xlfn._xlws.FILTER('Rot.Out'!R:R,('Rot.Out'!O:O=Data.Out!F24)*('Rot.Out'!P:P=Data.Out!G24)),FALSE),""))</f>
        <v/>
      </c>
      <c r="FN24" s="4" t="str" cm="1">
        <f t="array" ref="FN24">IF(OR(H24=0,ISBLANK(H24)),"",_xlfn._xlws.FILTER(Out.Out!A$2:J$36,Out.Out!K$2:K$36=H24))</f>
        <v/>
      </c>
      <c r="FX24" s="4" t="str" cm="1">
        <f t="array" ref="FX24">IF(OR(A24=0,ISBLANK(A24),A24=""),"",_xlfn._xlws.FILTER(Site.Out!A$2:AA$50,Site.Out!C$2:C$50=A24))</f>
        <v/>
      </c>
      <c r="GY24" s="4" t="str" cm="1">
        <f t="array" ref="GY24">IF(OR(ISBLANK(A24),A24=0,A24=""),"",Pub.Out!A$2:H$2)</f>
        <v/>
      </c>
      <c r="HG24" s="4" t="str" cm="1">
        <f t="array" ref="HG24">IFERROR(IF(OR(C24=0,C24=""),"",_xlfn._xlws.FILTER(Prod.Out!C:F,Prod.Out!B:B=C24)),"")</f>
        <v/>
      </c>
      <c r="HK24" s="4" t="str" cm="1">
        <f t="array" ref="HK24">IF(OR(A24=0,A24=""),"",_xlfn.ANCHORARRAY(ExpD.Out!A$2))</f>
        <v/>
      </c>
    </row>
    <row r="25" spans="1:219" x14ac:dyDescent="0.35">
      <c r="A25" s="4" t="str" cm="1">
        <f t="array" ref="A25">IF(OR(EnterData!A28="",ISBLANK(EnterData!A28)),"",_xlfn._xlws.FILTER(EnterData!A28:L28,EnterData!A28:A28&lt;&gt;""))</f>
        <v/>
      </c>
      <c r="M25" s="4" t="str" cm="1">
        <f t="array" ref="M25">IF(OR(EnterData!A28="",ISBLANK(EnterData!A28)),"",_xlfn._xlws.FILTER(EnterData!N28:AB28,EnterData!A28:A28&lt;&gt;""))</f>
        <v/>
      </c>
      <c r="AB25" s="4" t="str" cm="1">
        <f t="array" ref="AB25">IF(OR(ISBLANK(B25),B25=0),"",_xlfn._xlws.FILTER(MT.Out!A$2:DO$200,MT.Out!D$2:D$200=Data.Out!B25))</f>
        <v/>
      </c>
      <c r="EQ25" s="4" t="str" cm="1">
        <f t="array" ref="EQ25">IFERROR(IF(OR(ISBLANK(E25),E25=0),"",_xlfn._xlws.FILTER(Int.Out!G$2:Q$100,Int.Out!B$2:B$100=E25)),"")</f>
        <v/>
      </c>
      <c r="FB25" s="4" t="str" cm="1">
        <f t="array" ref="FB25">IF(OR(ISBLANK(F25),F25=0),"",_xlfn._xlws.FILTER('Rot.Out'!C$3:M$100,'Rot.Out'!B$3:B$100=F25))</f>
        <v/>
      </c>
      <c r="FM25" s="4" t="str" cm="1">
        <f t="array" ref="FM25">IF(OR(F25=0,F25=""),"",IFERROR(_xlfn.UNIQUE(_xlfn._xlws.FILTER('Rot.Out'!R:R,('Rot.Out'!O:O=Data.Out!F25)*('Rot.Out'!P:P=Data.Out!G25)),FALSE),""))</f>
        <v/>
      </c>
      <c r="FN25" s="4" t="str" cm="1">
        <f t="array" ref="FN25">IF(OR(H25=0,ISBLANK(H25)),"",_xlfn._xlws.FILTER(Out.Out!A$2:J$36,Out.Out!K$2:K$36=H25))</f>
        <v/>
      </c>
      <c r="FX25" s="4" t="str" cm="1">
        <f t="array" ref="FX25">IF(OR(A25=0,ISBLANK(A25),A25=""),"",_xlfn._xlws.FILTER(Site.Out!A$2:AA$50,Site.Out!C$2:C$50=A25))</f>
        <v/>
      </c>
      <c r="GY25" s="4" t="str" cm="1">
        <f t="array" ref="GY25">IF(OR(ISBLANK(A25),A25=0,A25=""),"",Pub.Out!A$2:H$2)</f>
        <v/>
      </c>
      <c r="HG25" s="4" t="str" cm="1">
        <f t="array" ref="HG25">IFERROR(IF(OR(C25=0,C25=""),"",_xlfn._xlws.FILTER(Prod.Out!C:F,Prod.Out!B:B=C25)),"")</f>
        <v/>
      </c>
      <c r="HK25" s="4" t="str" cm="1">
        <f t="array" ref="HK25">IF(OR(A25=0,A25=""),"",_xlfn.ANCHORARRAY(ExpD.Out!A$2))</f>
        <v/>
      </c>
    </row>
    <row r="26" spans="1:219" x14ac:dyDescent="0.35">
      <c r="A26" s="4" t="str" cm="1">
        <f t="array" ref="A26">IF(OR(EnterData!A29="",ISBLANK(EnterData!A29)),"",_xlfn._xlws.FILTER(EnterData!A29:L29,EnterData!A29:A29&lt;&gt;""))</f>
        <v/>
      </c>
      <c r="M26" s="4" t="str" cm="1">
        <f t="array" ref="M26">IF(OR(EnterData!A29="",ISBLANK(EnterData!A29)),"",_xlfn._xlws.FILTER(EnterData!N29:AB29,EnterData!A29:A29&lt;&gt;""))</f>
        <v/>
      </c>
      <c r="AB26" s="4" t="str" cm="1">
        <f t="array" ref="AB26">IF(OR(ISBLANK(B26),B26=0),"",_xlfn._xlws.FILTER(MT.Out!A$2:DO$200,MT.Out!D$2:D$200=Data.Out!B26))</f>
        <v/>
      </c>
      <c r="EQ26" s="4" t="str" cm="1">
        <f t="array" ref="EQ26">IFERROR(IF(OR(ISBLANK(E26),E26=0),"",_xlfn._xlws.FILTER(Int.Out!G$2:Q$100,Int.Out!B$2:B$100=E26)),"")</f>
        <v/>
      </c>
      <c r="FB26" s="4" t="str" cm="1">
        <f t="array" ref="FB26">IF(OR(ISBLANK(F26),F26=0),"",_xlfn._xlws.FILTER('Rot.Out'!C$3:M$100,'Rot.Out'!B$3:B$100=F26))</f>
        <v/>
      </c>
      <c r="FM26" s="4" t="str" cm="1">
        <f t="array" ref="FM26">IF(OR(F26=0,F26=""),"",IFERROR(_xlfn.UNIQUE(_xlfn._xlws.FILTER('Rot.Out'!R:R,('Rot.Out'!O:O=Data.Out!F26)*('Rot.Out'!P:P=Data.Out!G26)),FALSE),""))</f>
        <v/>
      </c>
      <c r="FN26" s="4" t="str" cm="1">
        <f t="array" ref="FN26">IF(OR(H26=0,ISBLANK(H26)),"",_xlfn._xlws.FILTER(Out.Out!A$2:J$36,Out.Out!K$2:K$36=H26))</f>
        <v/>
      </c>
      <c r="FX26" s="4" t="str" cm="1">
        <f t="array" ref="FX26">IF(OR(A26=0,ISBLANK(A26),A26=""),"",_xlfn._xlws.FILTER(Site.Out!A$2:AA$50,Site.Out!C$2:C$50=A26))</f>
        <v/>
      </c>
      <c r="GY26" s="4" t="str" cm="1">
        <f t="array" ref="GY26">IF(OR(ISBLANK(A26),A26=0,A26=""),"",Pub.Out!A$2:H$2)</f>
        <v/>
      </c>
      <c r="HG26" s="4" t="str" cm="1">
        <f t="array" ref="HG26">IFERROR(IF(OR(C26=0,C26=""),"",_xlfn._xlws.FILTER(Prod.Out!C:F,Prod.Out!B:B=C26)),"")</f>
        <v/>
      </c>
      <c r="HK26" s="4" t="str" cm="1">
        <f t="array" ref="HK26">IF(OR(A26=0,A26=""),"",_xlfn.ANCHORARRAY(ExpD.Out!A$2))</f>
        <v/>
      </c>
    </row>
    <row r="27" spans="1:219" x14ac:dyDescent="0.35">
      <c r="A27" s="4" t="str" cm="1">
        <f t="array" ref="A27">IF(OR(EnterData!A30="",ISBLANK(EnterData!A30)),"",_xlfn._xlws.FILTER(EnterData!A30:L30,EnterData!A30:A30&lt;&gt;""))</f>
        <v/>
      </c>
      <c r="M27" s="4" t="str" cm="1">
        <f t="array" ref="M27">IF(OR(EnterData!A30="",ISBLANK(EnterData!A30)),"",_xlfn._xlws.FILTER(EnterData!N30:AB30,EnterData!A30:A30&lt;&gt;""))</f>
        <v/>
      </c>
      <c r="AB27" s="4" t="str" cm="1">
        <f t="array" ref="AB27">IF(OR(ISBLANK(B27),B27=0),"",_xlfn._xlws.FILTER(MT.Out!A$2:DO$200,MT.Out!D$2:D$200=Data.Out!B27))</f>
        <v/>
      </c>
      <c r="EQ27" s="4" t="str" cm="1">
        <f t="array" ref="EQ27">IFERROR(IF(OR(ISBLANK(E27),E27=0),"",_xlfn._xlws.FILTER(Int.Out!G$2:Q$100,Int.Out!B$2:B$100=E27)),"")</f>
        <v/>
      </c>
      <c r="FB27" s="4" t="str" cm="1">
        <f t="array" ref="FB27">IF(OR(ISBLANK(F27),F27=0),"",_xlfn._xlws.FILTER('Rot.Out'!C$3:M$100,'Rot.Out'!B$3:B$100=F27))</f>
        <v/>
      </c>
      <c r="FM27" s="4" t="str" cm="1">
        <f t="array" ref="FM27">IF(OR(F27=0,F27=""),"",IFERROR(_xlfn.UNIQUE(_xlfn._xlws.FILTER('Rot.Out'!R:R,('Rot.Out'!O:O=Data.Out!F27)*('Rot.Out'!P:P=Data.Out!G27)),FALSE),""))</f>
        <v/>
      </c>
      <c r="FN27" s="4" t="str" cm="1">
        <f t="array" ref="FN27">IF(OR(H27=0,ISBLANK(H27)),"",_xlfn._xlws.FILTER(Out.Out!A$2:J$36,Out.Out!K$2:K$36=H27))</f>
        <v/>
      </c>
      <c r="FX27" s="4" t="str" cm="1">
        <f t="array" ref="FX27">IF(OR(A27=0,ISBLANK(A27),A27=""),"",_xlfn._xlws.FILTER(Site.Out!A$2:AA$50,Site.Out!C$2:C$50=A27))</f>
        <v/>
      </c>
      <c r="GY27" s="4" t="str" cm="1">
        <f t="array" ref="GY27">IF(OR(ISBLANK(A27),A27=0,A27=""),"",Pub.Out!A$2:H$2)</f>
        <v/>
      </c>
      <c r="HG27" s="4" t="str" cm="1">
        <f t="array" ref="HG27">IFERROR(IF(OR(C27=0,C27=""),"",_xlfn._xlws.FILTER(Prod.Out!C:F,Prod.Out!B:B=C27)),"")</f>
        <v/>
      </c>
      <c r="HK27" s="4" t="str" cm="1">
        <f t="array" ref="HK27">IF(OR(A27=0,A27=""),"",_xlfn.ANCHORARRAY(ExpD.Out!A$2))</f>
        <v/>
      </c>
    </row>
    <row r="28" spans="1:219" x14ac:dyDescent="0.35">
      <c r="A28" s="4" t="str" cm="1">
        <f t="array" ref="A28">IF(OR(EnterData!A31="",ISBLANK(EnterData!A31)),"",_xlfn._xlws.FILTER(EnterData!A31:L31,EnterData!A31:A31&lt;&gt;""))</f>
        <v/>
      </c>
      <c r="M28" s="4" t="str" cm="1">
        <f t="array" ref="M28">IF(OR(EnterData!A31="",ISBLANK(EnterData!A31)),"",_xlfn._xlws.FILTER(EnterData!N31:AB31,EnterData!A31:A31&lt;&gt;""))</f>
        <v/>
      </c>
      <c r="AB28" s="4" t="str" cm="1">
        <f t="array" ref="AB28">IF(OR(ISBLANK(B28),B28=0),"",_xlfn._xlws.FILTER(MT.Out!A$2:DO$200,MT.Out!D$2:D$200=Data.Out!B28))</f>
        <v/>
      </c>
      <c r="EQ28" s="4" t="str" cm="1">
        <f t="array" ref="EQ28">IFERROR(IF(OR(ISBLANK(E28),E28=0),"",_xlfn._xlws.FILTER(Int.Out!G$2:Q$100,Int.Out!B$2:B$100=E28)),"")</f>
        <v/>
      </c>
      <c r="FB28" s="4" t="str" cm="1">
        <f t="array" ref="FB28">IF(OR(ISBLANK(F28),F28=0),"",_xlfn._xlws.FILTER('Rot.Out'!C$3:M$100,'Rot.Out'!B$3:B$100=F28))</f>
        <v/>
      </c>
      <c r="FM28" s="4" t="str" cm="1">
        <f t="array" ref="FM28">IF(OR(F28=0,F28=""),"",IFERROR(_xlfn.UNIQUE(_xlfn._xlws.FILTER('Rot.Out'!R:R,('Rot.Out'!O:O=Data.Out!F28)*('Rot.Out'!P:P=Data.Out!G28)),FALSE),""))</f>
        <v/>
      </c>
      <c r="FN28" s="4" t="str" cm="1">
        <f t="array" ref="FN28">IF(OR(H28=0,ISBLANK(H28)),"",_xlfn._xlws.FILTER(Out.Out!A$2:J$36,Out.Out!K$2:K$36=H28))</f>
        <v/>
      </c>
      <c r="FX28" s="4" t="str" cm="1">
        <f t="array" ref="FX28">IF(OR(A28=0,ISBLANK(A28),A28=""),"",_xlfn._xlws.FILTER(Site.Out!A$2:AA$50,Site.Out!C$2:C$50=A28))</f>
        <v/>
      </c>
      <c r="GY28" s="4" t="str" cm="1">
        <f t="array" ref="GY28">IF(OR(ISBLANK(A28),A28=0,A28=""),"",Pub.Out!A$2:H$2)</f>
        <v/>
      </c>
      <c r="HG28" s="4" t="str" cm="1">
        <f t="array" ref="HG28">IFERROR(IF(OR(C28=0,C28=""),"",_xlfn._xlws.FILTER(Prod.Out!C:F,Prod.Out!B:B=C28)),"")</f>
        <v/>
      </c>
      <c r="HK28" s="4" t="str" cm="1">
        <f t="array" ref="HK28">IF(OR(A28=0,A28=""),"",_xlfn.ANCHORARRAY(ExpD.Out!A$2))</f>
        <v/>
      </c>
    </row>
    <row r="29" spans="1:219" x14ac:dyDescent="0.35">
      <c r="A29" s="4" t="str" cm="1">
        <f t="array" ref="A29">IF(OR(EnterData!A32="",ISBLANK(EnterData!A32)),"",_xlfn._xlws.FILTER(EnterData!A32:L32,EnterData!A32:A32&lt;&gt;""))</f>
        <v/>
      </c>
      <c r="M29" s="4" t="str" cm="1">
        <f t="array" ref="M29">IF(OR(EnterData!A32="",ISBLANK(EnterData!A32)),"",_xlfn._xlws.FILTER(EnterData!N32:AB32,EnterData!A32:A32&lt;&gt;""))</f>
        <v/>
      </c>
      <c r="AB29" s="4" t="str" cm="1">
        <f t="array" ref="AB29">IF(OR(ISBLANK(B29),B29=0),"",_xlfn._xlws.FILTER(MT.Out!A$2:DO$200,MT.Out!D$2:D$200=Data.Out!B29))</f>
        <v/>
      </c>
      <c r="EQ29" s="4" t="str" cm="1">
        <f t="array" ref="EQ29">IFERROR(IF(OR(ISBLANK(E29),E29=0),"",_xlfn._xlws.FILTER(Int.Out!G$2:Q$100,Int.Out!B$2:B$100=E29)),"")</f>
        <v/>
      </c>
      <c r="FB29" s="4" t="str" cm="1">
        <f t="array" ref="FB29">IF(OR(ISBLANK(F29),F29=0),"",_xlfn._xlws.FILTER('Rot.Out'!C$3:M$100,'Rot.Out'!B$3:B$100=F29))</f>
        <v/>
      </c>
      <c r="FM29" s="4" t="str" cm="1">
        <f t="array" ref="FM29">IF(OR(F29=0,F29=""),"",IFERROR(_xlfn.UNIQUE(_xlfn._xlws.FILTER('Rot.Out'!R:R,('Rot.Out'!O:O=Data.Out!F29)*('Rot.Out'!P:P=Data.Out!G29)),FALSE),""))</f>
        <v/>
      </c>
      <c r="FN29" s="4" t="str" cm="1">
        <f t="array" ref="FN29">IF(OR(H29=0,ISBLANK(H29)),"",_xlfn._xlws.FILTER(Out.Out!A$2:J$36,Out.Out!K$2:K$36=H29))</f>
        <v/>
      </c>
      <c r="FX29" s="4" t="str" cm="1">
        <f t="array" ref="FX29">IF(OR(A29=0,ISBLANK(A29),A29=""),"",_xlfn._xlws.FILTER(Site.Out!A$2:AA$50,Site.Out!C$2:C$50=A29))</f>
        <v/>
      </c>
      <c r="GY29" s="4" t="str" cm="1">
        <f t="array" ref="GY29">IF(OR(ISBLANK(A29),A29=0,A29=""),"",Pub.Out!A$2:H$2)</f>
        <v/>
      </c>
      <c r="HG29" s="4" t="str" cm="1">
        <f t="array" ref="HG29">IFERROR(IF(OR(C29=0,C29=""),"",_xlfn._xlws.FILTER(Prod.Out!C:F,Prod.Out!B:B=C29)),"")</f>
        <v/>
      </c>
      <c r="HK29" s="4" t="str" cm="1">
        <f t="array" ref="HK29">IF(OR(A29=0,A29=""),"",_xlfn.ANCHORARRAY(ExpD.Out!A$2))</f>
        <v/>
      </c>
    </row>
    <row r="30" spans="1:219" x14ac:dyDescent="0.35">
      <c r="A30" s="4" t="str" cm="1">
        <f t="array" ref="A30">IF(OR(EnterData!A33="",ISBLANK(EnterData!A33)),"",_xlfn._xlws.FILTER(EnterData!A33:L33,EnterData!A33:A33&lt;&gt;""))</f>
        <v/>
      </c>
      <c r="M30" s="4" t="str" cm="1">
        <f t="array" ref="M30">IF(OR(EnterData!A33="",ISBLANK(EnterData!A33)),"",_xlfn._xlws.FILTER(EnterData!N33:AB33,EnterData!A33:A33&lt;&gt;""))</f>
        <v/>
      </c>
      <c r="AB30" s="4" t="str" cm="1">
        <f t="array" ref="AB30">IF(OR(ISBLANK(B30),B30=0),"",_xlfn._xlws.FILTER(MT.Out!A$2:DO$200,MT.Out!D$2:D$200=Data.Out!B30))</f>
        <v/>
      </c>
      <c r="EQ30" s="4" t="str" cm="1">
        <f t="array" ref="EQ30">IFERROR(IF(OR(ISBLANK(E30),E30=0),"",_xlfn._xlws.FILTER(Int.Out!G$2:Q$100,Int.Out!B$2:B$100=E30)),"")</f>
        <v/>
      </c>
      <c r="FB30" s="4" t="str" cm="1">
        <f t="array" ref="FB30">IF(OR(ISBLANK(F30),F30=0),"",_xlfn._xlws.FILTER('Rot.Out'!C$3:M$100,'Rot.Out'!B$3:B$100=F30))</f>
        <v/>
      </c>
      <c r="FM30" s="4" t="str" cm="1">
        <f t="array" ref="FM30">IF(OR(F30=0,F30=""),"",IFERROR(_xlfn.UNIQUE(_xlfn._xlws.FILTER('Rot.Out'!R:R,('Rot.Out'!O:O=Data.Out!F30)*('Rot.Out'!P:P=Data.Out!G30)),FALSE),""))</f>
        <v/>
      </c>
      <c r="FN30" s="4" t="str" cm="1">
        <f t="array" ref="FN30">IF(OR(H30=0,ISBLANK(H30)),"",_xlfn._xlws.FILTER(Out.Out!A$2:J$36,Out.Out!K$2:K$36=H30))</f>
        <v/>
      </c>
      <c r="FX30" s="4" t="str" cm="1">
        <f t="array" ref="FX30">IF(OR(A30=0,ISBLANK(A30),A30=""),"",_xlfn._xlws.FILTER(Site.Out!A$2:AA$50,Site.Out!C$2:C$50=A30))</f>
        <v/>
      </c>
      <c r="GY30" s="4" t="str" cm="1">
        <f t="array" ref="GY30">IF(OR(ISBLANK(A30),A30=0,A30=""),"",Pub.Out!A$2:H$2)</f>
        <v/>
      </c>
      <c r="HG30" s="4" t="str" cm="1">
        <f t="array" ref="HG30">IFERROR(IF(OR(C30=0,C30=""),"",_xlfn._xlws.FILTER(Prod.Out!C:F,Prod.Out!B:B=C30)),"")</f>
        <v/>
      </c>
      <c r="HK30" s="4" t="str" cm="1">
        <f t="array" ref="HK30">IF(OR(A30=0,A30=""),"",_xlfn.ANCHORARRAY(ExpD.Out!A$2))</f>
        <v/>
      </c>
    </row>
    <row r="31" spans="1:219" x14ac:dyDescent="0.35">
      <c r="A31" s="4" t="str" cm="1">
        <f t="array" ref="A31">IF(OR(EnterData!A34="",ISBLANK(EnterData!A34)),"",_xlfn._xlws.FILTER(EnterData!A34:L34,EnterData!A34:A34&lt;&gt;""))</f>
        <v/>
      </c>
      <c r="M31" s="4" t="str" cm="1">
        <f t="array" ref="M31">IF(OR(EnterData!A34="",ISBLANK(EnterData!A34)),"",_xlfn._xlws.FILTER(EnterData!N34:AB34,EnterData!A34:A34&lt;&gt;""))</f>
        <v/>
      </c>
      <c r="AB31" s="4" t="str" cm="1">
        <f t="array" ref="AB31">IF(OR(ISBLANK(B31),B31=0),"",_xlfn._xlws.FILTER(MT.Out!A$2:DO$200,MT.Out!D$2:D$200=Data.Out!B31))</f>
        <v/>
      </c>
      <c r="EQ31" s="4" t="str" cm="1">
        <f t="array" ref="EQ31">IFERROR(IF(OR(ISBLANK(E31),E31=0),"",_xlfn._xlws.FILTER(Int.Out!G$2:Q$100,Int.Out!B$2:B$100=E31)),"")</f>
        <v/>
      </c>
      <c r="FB31" s="4" t="str" cm="1">
        <f t="array" ref="FB31">IF(OR(ISBLANK(F31),F31=0),"",_xlfn._xlws.FILTER('Rot.Out'!C$3:M$100,'Rot.Out'!B$3:B$100=F31))</f>
        <v/>
      </c>
      <c r="FM31" s="4" t="str" cm="1">
        <f t="array" ref="FM31">IF(OR(F31=0,F31=""),"",IFERROR(_xlfn.UNIQUE(_xlfn._xlws.FILTER('Rot.Out'!R:R,('Rot.Out'!O:O=Data.Out!F31)*('Rot.Out'!P:P=Data.Out!G31)),FALSE),""))</f>
        <v/>
      </c>
      <c r="FN31" s="4" t="str" cm="1">
        <f t="array" ref="FN31">IF(OR(H31=0,ISBLANK(H31)),"",_xlfn._xlws.FILTER(Out.Out!A$2:J$36,Out.Out!K$2:K$36=H31))</f>
        <v/>
      </c>
      <c r="FX31" s="4" t="str" cm="1">
        <f t="array" ref="FX31">IF(OR(A31=0,ISBLANK(A31),A31=""),"",_xlfn._xlws.FILTER(Site.Out!A$2:AA$50,Site.Out!C$2:C$50=A31))</f>
        <v/>
      </c>
      <c r="GY31" s="4" t="str" cm="1">
        <f t="array" ref="GY31">IF(OR(ISBLANK(A31),A31=0,A31=""),"",Pub.Out!A$2:H$2)</f>
        <v/>
      </c>
      <c r="HG31" s="4" t="str" cm="1">
        <f t="array" ref="HG31">IFERROR(IF(OR(C31=0,C31=""),"",_xlfn._xlws.FILTER(Prod.Out!C:F,Prod.Out!B:B=C31)),"")</f>
        <v/>
      </c>
      <c r="HK31" s="4" t="str" cm="1">
        <f t="array" ref="HK31">IF(OR(A31=0,A31=""),"",_xlfn.ANCHORARRAY(ExpD.Out!A$2))</f>
        <v/>
      </c>
    </row>
    <row r="32" spans="1:219" x14ac:dyDescent="0.35">
      <c r="A32" s="4" t="str" cm="1">
        <f t="array" ref="A32">IF(OR(EnterData!A35="",ISBLANK(EnterData!A35)),"",_xlfn._xlws.FILTER(EnterData!A35:L35,EnterData!A35:A35&lt;&gt;""))</f>
        <v/>
      </c>
      <c r="M32" s="4" t="str" cm="1">
        <f t="array" ref="M32">IF(OR(EnterData!A35="",ISBLANK(EnterData!A35)),"",_xlfn._xlws.FILTER(EnterData!N35:AB35,EnterData!A35:A35&lt;&gt;""))</f>
        <v/>
      </c>
      <c r="AB32" s="4" t="str" cm="1">
        <f t="array" ref="AB32">IF(OR(ISBLANK(B32),B32=0),"",_xlfn._xlws.FILTER(MT.Out!A$2:DO$200,MT.Out!D$2:D$200=Data.Out!B32))</f>
        <v/>
      </c>
      <c r="EQ32" s="4" t="str" cm="1">
        <f t="array" ref="EQ32">IFERROR(IF(OR(ISBLANK(E32),E32=0),"",_xlfn._xlws.FILTER(Int.Out!G$2:Q$100,Int.Out!B$2:B$100=E32)),"")</f>
        <v/>
      </c>
      <c r="FB32" s="4" t="str" cm="1">
        <f t="array" ref="FB32">IF(OR(ISBLANK(F32),F32=0),"",_xlfn._xlws.FILTER('Rot.Out'!C$3:M$100,'Rot.Out'!B$3:B$100=F32))</f>
        <v/>
      </c>
      <c r="FM32" s="4" t="str" cm="1">
        <f t="array" ref="FM32">IF(OR(F32=0,F32=""),"",IFERROR(_xlfn.UNIQUE(_xlfn._xlws.FILTER('Rot.Out'!R:R,('Rot.Out'!O:O=Data.Out!F32)*('Rot.Out'!P:P=Data.Out!G32)),FALSE),""))</f>
        <v/>
      </c>
      <c r="FN32" s="4" t="str" cm="1">
        <f t="array" ref="FN32">IF(OR(H32=0,ISBLANK(H32)),"",_xlfn._xlws.FILTER(Out.Out!A$2:J$36,Out.Out!K$2:K$36=H32))</f>
        <v/>
      </c>
      <c r="FX32" s="4" t="str" cm="1">
        <f t="array" ref="FX32">IF(OR(A32=0,ISBLANK(A32),A32=""),"",_xlfn._xlws.FILTER(Site.Out!A$2:AA$50,Site.Out!C$2:C$50=A32))</f>
        <v/>
      </c>
      <c r="GY32" s="4" t="str" cm="1">
        <f t="array" ref="GY32">IF(OR(ISBLANK(A32),A32=0,A32=""),"",Pub.Out!A$2:H$2)</f>
        <v/>
      </c>
      <c r="HG32" s="4" t="str" cm="1">
        <f t="array" ref="HG32">IFERROR(IF(OR(C32=0,C32=""),"",_xlfn._xlws.FILTER(Prod.Out!C:F,Prod.Out!B:B=C32)),"")</f>
        <v/>
      </c>
      <c r="HK32" s="4" t="str" cm="1">
        <f t="array" ref="HK32">IF(OR(A32=0,A32=""),"",_xlfn.ANCHORARRAY(ExpD.Out!A$2))</f>
        <v/>
      </c>
    </row>
    <row r="33" spans="1:219" x14ac:dyDescent="0.35">
      <c r="A33" s="4" t="str" cm="1">
        <f t="array" ref="A33">IF(OR(EnterData!A36="",ISBLANK(EnterData!A36)),"",_xlfn._xlws.FILTER(EnterData!A36:L36,EnterData!A36:A36&lt;&gt;""))</f>
        <v/>
      </c>
      <c r="M33" s="4" t="str" cm="1">
        <f t="array" ref="M33">IF(OR(EnterData!A36="",ISBLANK(EnterData!A36)),"",_xlfn._xlws.FILTER(EnterData!N36:AB36,EnterData!A36:A36&lt;&gt;""))</f>
        <v/>
      </c>
      <c r="AB33" s="4" t="str" cm="1">
        <f t="array" ref="AB33">IF(OR(ISBLANK(B33),B33=0),"",_xlfn._xlws.FILTER(MT.Out!A$2:DO$200,MT.Out!D$2:D$200=Data.Out!B33))</f>
        <v/>
      </c>
      <c r="EQ33" s="4" t="str" cm="1">
        <f t="array" ref="EQ33">IFERROR(IF(OR(ISBLANK(E33),E33=0),"",_xlfn._xlws.FILTER(Int.Out!G$2:Q$100,Int.Out!B$2:B$100=E33)),"")</f>
        <v/>
      </c>
      <c r="FB33" s="4" t="str" cm="1">
        <f t="array" ref="FB33">IF(OR(ISBLANK(F33),F33=0),"",_xlfn._xlws.FILTER('Rot.Out'!C$3:M$100,'Rot.Out'!B$3:B$100=F33))</f>
        <v/>
      </c>
      <c r="FM33" s="4" t="str" cm="1">
        <f t="array" ref="FM33">IF(OR(F33=0,F33=""),"",IFERROR(_xlfn.UNIQUE(_xlfn._xlws.FILTER('Rot.Out'!R:R,('Rot.Out'!O:O=Data.Out!F33)*('Rot.Out'!P:P=Data.Out!G33)),FALSE),""))</f>
        <v/>
      </c>
      <c r="FN33" s="4" t="str" cm="1">
        <f t="array" ref="FN33">IF(OR(H33=0,ISBLANK(H33)),"",_xlfn._xlws.FILTER(Out.Out!A$2:J$36,Out.Out!K$2:K$36=H33))</f>
        <v/>
      </c>
      <c r="FX33" s="4" t="str" cm="1">
        <f t="array" ref="FX33">IF(OR(A33=0,ISBLANK(A33),A33=""),"",_xlfn._xlws.FILTER(Site.Out!A$2:AA$50,Site.Out!C$2:C$50=A33))</f>
        <v/>
      </c>
      <c r="GY33" s="4" t="str" cm="1">
        <f t="array" ref="GY33">IF(OR(ISBLANK(A33),A33=0,A33=""),"",Pub.Out!A$2:H$2)</f>
        <v/>
      </c>
      <c r="HG33" s="4" t="str" cm="1">
        <f t="array" ref="HG33">IFERROR(IF(OR(C33=0,C33=""),"",_xlfn._xlws.FILTER(Prod.Out!C:F,Prod.Out!B:B=C33)),"")</f>
        <v/>
      </c>
      <c r="HK33" s="4" t="str" cm="1">
        <f t="array" ref="HK33">IF(OR(A33=0,A33=""),"",_xlfn.ANCHORARRAY(ExpD.Out!A$2))</f>
        <v/>
      </c>
    </row>
    <row r="34" spans="1:219" x14ac:dyDescent="0.35">
      <c r="A34" s="4" t="str" cm="1">
        <f t="array" ref="A34">IF(OR(EnterData!A37="",ISBLANK(EnterData!A37)),"",_xlfn._xlws.FILTER(EnterData!A37:L37,EnterData!A37:A37&lt;&gt;""))</f>
        <v/>
      </c>
      <c r="M34" s="4" t="str" cm="1">
        <f t="array" ref="M34">IF(OR(EnterData!A37="",ISBLANK(EnterData!A37)),"",_xlfn._xlws.FILTER(EnterData!N37:AB37,EnterData!A37:A37&lt;&gt;""))</f>
        <v/>
      </c>
      <c r="AB34" s="4" t="str" cm="1">
        <f t="array" ref="AB34">IF(OR(ISBLANK(B34),B34=0),"",_xlfn._xlws.FILTER(MT.Out!A$2:DO$200,MT.Out!D$2:D$200=Data.Out!B34))</f>
        <v/>
      </c>
      <c r="EQ34" s="4" t="str" cm="1">
        <f t="array" ref="EQ34">IFERROR(IF(OR(ISBLANK(E34),E34=0),"",_xlfn._xlws.FILTER(Int.Out!G$2:Q$100,Int.Out!B$2:B$100=E34)),"")</f>
        <v/>
      </c>
      <c r="FB34" s="4" t="str" cm="1">
        <f t="array" ref="FB34">IF(OR(ISBLANK(F34),F34=0),"",_xlfn._xlws.FILTER('Rot.Out'!C$3:M$100,'Rot.Out'!B$3:B$100=F34))</f>
        <v/>
      </c>
      <c r="FM34" s="4" t="str" cm="1">
        <f t="array" ref="FM34">IF(OR(F34=0,F34=""),"",IFERROR(_xlfn.UNIQUE(_xlfn._xlws.FILTER('Rot.Out'!R:R,('Rot.Out'!O:O=Data.Out!F34)*('Rot.Out'!P:P=Data.Out!G34)),FALSE),""))</f>
        <v/>
      </c>
      <c r="FN34" s="4" t="str" cm="1">
        <f t="array" ref="FN34">IF(OR(H34=0,ISBLANK(H34)),"",_xlfn._xlws.FILTER(Out.Out!A$2:J$36,Out.Out!K$2:K$36=H34))</f>
        <v/>
      </c>
      <c r="FX34" s="4" t="str" cm="1">
        <f t="array" ref="FX34">IF(OR(A34=0,ISBLANK(A34),A34=""),"",_xlfn._xlws.FILTER(Site.Out!A$2:AA$50,Site.Out!C$2:C$50=A34))</f>
        <v/>
      </c>
      <c r="GY34" s="4" t="str" cm="1">
        <f t="array" ref="GY34">IF(OR(ISBLANK(A34),A34=0,A34=""),"",Pub.Out!A$2:H$2)</f>
        <v/>
      </c>
      <c r="HG34" s="4" t="str" cm="1">
        <f t="array" ref="HG34">IFERROR(IF(OR(C34=0,C34=""),"",_xlfn._xlws.FILTER(Prod.Out!C:F,Prod.Out!B:B=C34)),"")</f>
        <v/>
      </c>
      <c r="HK34" s="4" t="str" cm="1">
        <f t="array" ref="HK34">IF(OR(A34=0,A34=""),"",_xlfn.ANCHORARRAY(ExpD.Out!A$2))</f>
        <v/>
      </c>
    </row>
    <row r="35" spans="1:219" x14ac:dyDescent="0.35">
      <c r="A35" s="4" t="str" cm="1">
        <f t="array" ref="A35">IF(OR(EnterData!A38="",ISBLANK(EnterData!A38)),"",_xlfn._xlws.FILTER(EnterData!A38:L38,EnterData!A38:A38&lt;&gt;""))</f>
        <v/>
      </c>
      <c r="M35" s="4" t="str" cm="1">
        <f t="array" ref="M35">IF(OR(EnterData!A38="",ISBLANK(EnterData!A38)),"",_xlfn._xlws.FILTER(EnterData!N38:AB38,EnterData!A38:A38&lt;&gt;""))</f>
        <v/>
      </c>
      <c r="AB35" s="4" t="str" cm="1">
        <f t="array" ref="AB35">IF(OR(ISBLANK(B35),B35=0),"",_xlfn._xlws.FILTER(MT.Out!A$2:DO$200,MT.Out!D$2:D$200=Data.Out!B35))</f>
        <v/>
      </c>
      <c r="EQ35" s="4" t="str" cm="1">
        <f t="array" ref="EQ35">IFERROR(IF(OR(ISBLANK(E35),E35=0),"",_xlfn._xlws.FILTER(Int.Out!G$2:Q$100,Int.Out!B$2:B$100=E35)),"")</f>
        <v/>
      </c>
      <c r="FB35" s="4" t="str" cm="1">
        <f t="array" ref="FB35">IF(OR(ISBLANK(F35),F35=0),"",_xlfn._xlws.FILTER('Rot.Out'!C$3:M$100,'Rot.Out'!B$3:B$100=F35))</f>
        <v/>
      </c>
      <c r="FM35" s="4" t="str" cm="1">
        <f t="array" ref="FM35">IF(OR(F35=0,F35=""),"",IFERROR(_xlfn.UNIQUE(_xlfn._xlws.FILTER('Rot.Out'!R:R,('Rot.Out'!O:O=Data.Out!F35)*('Rot.Out'!P:P=Data.Out!G35)),FALSE),""))</f>
        <v/>
      </c>
      <c r="FN35" s="4" t="str" cm="1">
        <f t="array" ref="FN35">IF(OR(H35=0,ISBLANK(H35)),"",_xlfn._xlws.FILTER(Out.Out!A$2:J$36,Out.Out!K$2:K$36=H35))</f>
        <v/>
      </c>
      <c r="FX35" s="4" t="str" cm="1">
        <f t="array" ref="FX35">IF(OR(A35=0,ISBLANK(A35),A35=""),"",_xlfn._xlws.FILTER(Site.Out!A$2:AA$50,Site.Out!C$2:C$50=A35))</f>
        <v/>
      </c>
      <c r="GY35" s="4" t="str" cm="1">
        <f t="array" ref="GY35">IF(OR(ISBLANK(A35),A35=0,A35=""),"",Pub.Out!A$2:H$2)</f>
        <v/>
      </c>
      <c r="HG35" s="4" t="str" cm="1">
        <f t="array" ref="HG35">IFERROR(IF(OR(C35=0,C35=""),"",_xlfn._xlws.FILTER(Prod.Out!C:F,Prod.Out!B:B=C35)),"")</f>
        <v/>
      </c>
      <c r="HK35" s="4" t="str" cm="1">
        <f t="array" ref="HK35">IF(OR(A35=0,A35=""),"",_xlfn.ANCHORARRAY(ExpD.Out!A$2))</f>
        <v/>
      </c>
    </row>
    <row r="36" spans="1:219" x14ac:dyDescent="0.35">
      <c r="A36" s="4" t="str" cm="1">
        <f t="array" ref="A36">IF(OR(EnterData!A39="",ISBLANK(EnterData!A39)),"",_xlfn._xlws.FILTER(EnterData!A39:L39,EnterData!A39:A39&lt;&gt;""))</f>
        <v/>
      </c>
      <c r="M36" s="4" t="str" cm="1">
        <f t="array" ref="M36">IF(OR(EnterData!A39="",ISBLANK(EnterData!A39)),"",_xlfn._xlws.FILTER(EnterData!N39:AB39,EnterData!A39:A39&lt;&gt;""))</f>
        <v/>
      </c>
      <c r="AB36" s="4" t="str" cm="1">
        <f t="array" ref="AB36">IF(OR(ISBLANK(B36),B36=0),"",_xlfn._xlws.FILTER(MT.Out!A$2:DO$200,MT.Out!D$2:D$200=Data.Out!B36))</f>
        <v/>
      </c>
      <c r="EQ36" s="4" t="str" cm="1">
        <f t="array" ref="EQ36">IFERROR(IF(OR(ISBLANK(E36),E36=0),"",_xlfn._xlws.FILTER(Int.Out!G$2:Q$100,Int.Out!B$2:B$100=E36)),"")</f>
        <v/>
      </c>
      <c r="FB36" s="4" t="str" cm="1">
        <f t="array" ref="FB36">IF(OR(ISBLANK(F36),F36=0),"",_xlfn._xlws.FILTER('Rot.Out'!C$3:M$100,'Rot.Out'!B$3:B$100=F36))</f>
        <v/>
      </c>
      <c r="FM36" s="4" t="str" cm="1">
        <f t="array" ref="FM36">IF(OR(F36=0,F36=""),"",IFERROR(_xlfn.UNIQUE(_xlfn._xlws.FILTER('Rot.Out'!R:R,('Rot.Out'!O:O=Data.Out!F36)*('Rot.Out'!P:P=Data.Out!G36)),FALSE),""))</f>
        <v/>
      </c>
      <c r="FN36" s="4" t="str" cm="1">
        <f t="array" ref="FN36">IF(OR(H36=0,ISBLANK(H36)),"",_xlfn._xlws.FILTER(Out.Out!A$2:J$36,Out.Out!K$2:K$36=H36))</f>
        <v/>
      </c>
      <c r="FX36" s="4" t="str" cm="1">
        <f t="array" ref="FX36">IF(OR(A36=0,ISBLANK(A36),A36=""),"",_xlfn._xlws.FILTER(Site.Out!A$2:AA$50,Site.Out!C$2:C$50=A36))</f>
        <v/>
      </c>
      <c r="GY36" s="4" t="str" cm="1">
        <f t="array" ref="GY36">IF(OR(ISBLANK(A36),A36=0,A36=""),"",Pub.Out!A$2:H$2)</f>
        <v/>
      </c>
      <c r="HG36" s="4" t="str" cm="1">
        <f t="array" ref="HG36">IFERROR(IF(OR(C36=0,C36=""),"",_xlfn._xlws.FILTER(Prod.Out!C:F,Prod.Out!B:B=C36)),"")</f>
        <v/>
      </c>
      <c r="HK36" s="4" t="str" cm="1">
        <f t="array" ref="HK36">IF(OR(A36=0,A36=""),"",_xlfn.ANCHORARRAY(ExpD.Out!A$2))</f>
        <v/>
      </c>
    </row>
    <row r="37" spans="1:219" x14ac:dyDescent="0.35">
      <c r="A37" s="4" t="str" cm="1">
        <f t="array" ref="A37">IF(OR(EnterData!A40="",ISBLANK(EnterData!A40)),"",_xlfn._xlws.FILTER(EnterData!A40:L40,EnterData!A40:A40&lt;&gt;""))</f>
        <v/>
      </c>
      <c r="M37" s="4" t="str" cm="1">
        <f t="array" ref="M37">IF(OR(EnterData!A40="",ISBLANK(EnterData!A40)),"",_xlfn._xlws.FILTER(EnterData!N40:AB40,EnterData!A40:A40&lt;&gt;""))</f>
        <v/>
      </c>
      <c r="AB37" s="4" t="str" cm="1">
        <f t="array" ref="AB37">IF(OR(ISBLANK(B37),B37=0),"",_xlfn._xlws.FILTER(MT.Out!A$2:DO$200,MT.Out!D$2:D$200=Data.Out!B37))</f>
        <v/>
      </c>
      <c r="EQ37" s="4" t="str" cm="1">
        <f t="array" ref="EQ37">IFERROR(IF(OR(ISBLANK(E37),E37=0),"",_xlfn._xlws.FILTER(Int.Out!G$2:Q$100,Int.Out!B$2:B$100=E37)),"")</f>
        <v/>
      </c>
      <c r="FB37" s="4" t="str" cm="1">
        <f t="array" ref="FB37">IF(OR(ISBLANK(F37),F37=0),"",_xlfn._xlws.FILTER('Rot.Out'!C$3:M$100,'Rot.Out'!B$3:B$100=F37))</f>
        <v/>
      </c>
      <c r="FM37" s="4" t="str" cm="1">
        <f t="array" ref="FM37">IF(OR(F37=0,F37=""),"",IFERROR(_xlfn.UNIQUE(_xlfn._xlws.FILTER('Rot.Out'!R:R,('Rot.Out'!O:O=Data.Out!F37)*('Rot.Out'!P:P=Data.Out!G37)),FALSE),""))</f>
        <v/>
      </c>
      <c r="FN37" s="4" t="str" cm="1">
        <f t="array" ref="FN37">IF(OR(H37=0,ISBLANK(H37)),"",_xlfn._xlws.FILTER(Out.Out!A$2:J$36,Out.Out!K$2:K$36=H37))</f>
        <v/>
      </c>
      <c r="FX37" s="4" t="str" cm="1">
        <f t="array" ref="FX37">IF(OR(A37=0,ISBLANK(A37),A37=""),"",_xlfn._xlws.FILTER(Site.Out!A$2:AA$50,Site.Out!C$2:C$50=A37))</f>
        <v/>
      </c>
      <c r="GY37" s="4" t="str" cm="1">
        <f t="array" ref="GY37">IF(OR(ISBLANK(A37),A37=0,A37=""),"",Pub.Out!A$2:H$2)</f>
        <v/>
      </c>
      <c r="HG37" s="4" t="str" cm="1">
        <f t="array" ref="HG37">IFERROR(IF(OR(C37=0,C37=""),"",_xlfn._xlws.FILTER(Prod.Out!C:F,Prod.Out!B:B=C37)),"")</f>
        <v/>
      </c>
      <c r="HK37" s="4" t="str" cm="1">
        <f t="array" ref="HK37">IF(OR(A37=0,A37=""),"",_xlfn.ANCHORARRAY(ExpD.Out!A$2))</f>
        <v/>
      </c>
    </row>
    <row r="38" spans="1:219" x14ac:dyDescent="0.35">
      <c r="A38" s="4" t="str" cm="1">
        <f t="array" ref="A38">IF(OR(EnterData!A41="",ISBLANK(EnterData!A41)),"",_xlfn._xlws.FILTER(EnterData!A41:L41,EnterData!A41:A41&lt;&gt;""))</f>
        <v/>
      </c>
      <c r="M38" s="4" t="str" cm="1">
        <f t="array" ref="M38">IF(OR(EnterData!A41="",ISBLANK(EnterData!A41)),"",_xlfn._xlws.FILTER(EnterData!N41:AB41,EnterData!A41:A41&lt;&gt;""))</f>
        <v/>
      </c>
      <c r="AB38" s="4" t="str" cm="1">
        <f t="array" ref="AB38">IF(OR(ISBLANK(B38),B38=0),"",_xlfn._xlws.FILTER(MT.Out!A$2:DO$200,MT.Out!D$2:D$200=Data.Out!B38))</f>
        <v/>
      </c>
      <c r="EQ38" s="4" t="str" cm="1">
        <f t="array" ref="EQ38">IFERROR(IF(OR(ISBLANK(E38),E38=0),"",_xlfn._xlws.FILTER(Int.Out!G$2:Q$100,Int.Out!B$2:B$100=E38)),"")</f>
        <v/>
      </c>
      <c r="FB38" s="4" t="str" cm="1">
        <f t="array" ref="FB38">IF(OR(ISBLANK(F38),F38=0),"",_xlfn._xlws.FILTER('Rot.Out'!C$3:M$100,'Rot.Out'!B$3:B$100=F38))</f>
        <v/>
      </c>
      <c r="FM38" s="4" t="str" cm="1">
        <f t="array" ref="FM38">IF(OR(F38=0,F38=""),"",IFERROR(_xlfn.UNIQUE(_xlfn._xlws.FILTER('Rot.Out'!R:R,('Rot.Out'!O:O=Data.Out!F38)*('Rot.Out'!P:P=Data.Out!G38)),FALSE),""))</f>
        <v/>
      </c>
      <c r="FN38" s="4" t="str" cm="1">
        <f t="array" ref="FN38">IF(OR(H38=0,ISBLANK(H38)),"",_xlfn._xlws.FILTER(Out.Out!A$2:J$36,Out.Out!K$2:K$36=H38))</f>
        <v/>
      </c>
      <c r="FX38" s="4" t="str" cm="1">
        <f t="array" ref="FX38">IF(OR(A38=0,ISBLANK(A38),A38=""),"",_xlfn._xlws.FILTER(Site.Out!A$2:AA$50,Site.Out!C$2:C$50=A38))</f>
        <v/>
      </c>
      <c r="GY38" s="4" t="str" cm="1">
        <f t="array" ref="GY38">IF(OR(ISBLANK(A38),A38=0,A38=""),"",Pub.Out!A$2:H$2)</f>
        <v/>
      </c>
      <c r="HG38" s="4" t="str" cm="1">
        <f t="array" ref="HG38">IFERROR(IF(OR(C38=0,C38=""),"",_xlfn._xlws.FILTER(Prod.Out!C:F,Prod.Out!B:B=C38)),"")</f>
        <v/>
      </c>
      <c r="HK38" s="4" t="str" cm="1">
        <f t="array" ref="HK38">IF(OR(A38=0,A38=""),"",_xlfn.ANCHORARRAY(ExpD.Out!A$2))</f>
        <v/>
      </c>
    </row>
    <row r="39" spans="1:219" x14ac:dyDescent="0.35">
      <c r="A39" s="4" t="str" cm="1">
        <f t="array" ref="A39">IF(OR(EnterData!A42="",ISBLANK(EnterData!A42)),"",_xlfn._xlws.FILTER(EnterData!A42:L42,EnterData!A42:A42&lt;&gt;""))</f>
        <v/>
      </c>
      <c r="M39" s="4" t="str" cm="1">
        <f t="array" ref="M39">IF(OR(EnterData!A42="",ISBLANK(EnterData!A42)),"",_xlfn._xlws.FILTER(EnterData!N42:AB42,EnterData!A42:A42&lt;&gt;""))</f>
        <v/>
      </c>
      <c r="AB39" s="4" t="str" cm="1">
        <f t="array" ref="AB39">IF(OR(ISBLANK(B39),B39=0),"",_xlfn._xlws.FILTER(MT.Out!A$2:DO$200,MT.Out!D$2:D$200=Data.Out!B39))</f>
        <v/>
      </c>
      <c r="EQ39" s="4" t="str" cm="1">
        <f t="array" ref="EQ39">IFERROR(IF(OR(ISBLANK(E39),E39=0),"",_xlfn._xlws.FILTER(Int.Out!G$2:Q$100,Int.Out!B$2:B$100=E39)),"")</f>
        <v/>
      </c>
      <c r="FB39" s="4" t="str" cm="1">
        <f t="array" ref="FB39">IF(OR(ISBLANK(F39),F39=0),"",_xlfn._xlws.FILTER('Rot.Out'!C$3:M$100,'Rot.Out'!B$3:B$100=F39))</f>
        <v/>
      </c>
      <c r="FM39" s="4" t="str" cm="1">
        <f t="array" ref="FM39">IF(OR(F39=0,F39=""),"",IFERROR(_xlfn.UNIQUE(_xlfn._xlws.FILTER('Rot.Out'!R:R,('Rot.Out'!O:O=Data.Out!F39)*('Rot.Out'!P:P=Data.Out!G39)),FALSE),""))</f>
        <v/>
      </c>
      <c r="FN39" s="4" t="str" cm="1">
        <f t="array" ref="FN39">IF(OR(H39=0,ISBLANK(H39)),"",_xlfn._xlws.FILTER(Out.Out!A$2:J$36,Out.Out!K$2:K$36=H39))</f>
        <v/>
      </c>
      <c r="FX39" s="4" t="str" cm="1">
        <f t="array" ref="FX39">IF(OR(A39=0,ISBLANK(A39),A39=""),"",_xlfn._xlws.FILTER(Site.Out!A$2:AA$50,Site.Out!C$2:C$50=A39))</f>
        <v/>
      </c>
      <c r="GY39" s="4" t="str" cm="1">
        <f t="array" ref="GY39">IF(OR(ISBLANK(A39),A39=0,A39=""),"",Pub.Out!A$2:H$2)</f>
        <v/>
      </c>
      <c r="HG39" s="4" t="str" cm="1">
        <f t="array" ref="HG39">IFERROR(IF(OR(C39=0,C39=""),"",_xlfn._xlws.FILTER(Prod.Out!C:F,Prod.Out!B:B=C39)),"")</f>
        <v/>
      </c>
      <c r="HK39" s="4" t="str" cm="1">
        <f t="array" ref="HK39">IF(OR(A39=0,A39=""),"",_xlfn.ANCHORARRAY(ExpD.Out!A$2))</f>
        <v/>
      </c>
    </row>
    <row r="40" spans="1:219" x14ac:dyDescent="0.35">
      <c r="A40" s="4" t="str" cm="1">
        <f t="array" ref="A40">IF(OR(EnterData!A43="",ISBLANK(EnterData!A43)),"",_xlfn._xlws.FILTER(EnterData!A43:L43,EnterData!A43:A43&lt;&gt;""))</f>
        <v/>
      </c>
      <c r="M40" s="4" t="str" cm="1">
        <f t="array" ref="M40">IF(OR(EnterData!A43="",ISBLANK(EnterData!A43)),"",_xlfn._xlws.FILTER(EnterData!N43:AB43,EnterData!A43:A43&lt;&gt;""))</f>
        <v/>
      </c>
      <c r="AB40" s="4" t="str" cm="1">
        <f t="array" ref="AB40">IF(OR(ISBLANK(B40),B40=0),"",_xlfn._xlws.FILTER(MT.Out!A$2:DO$200,MT.Out!D$2:D$200=Data.Out!B40))</f>
        <v/>
      </c>
      <c r="EQ40" s="4" t="str" cm="1">
        <f t="array" ref="EQ40">IFERROR(IF(OR(ISBLANK(E40),E40=0),"",_xlfn._xlws.FILTER(Int.Out!G$2:Q$100,Int.Out!B$2:B$100=E40)),"")</f>
        <v/>
      </c>
      <c r="FB40" s="4" t="str" cm="1">
        <f t="array" ref="FB40">IF(OR(ISBLANK(F40),F40=0),"",_xlfn._xlws.FILTER('Rot.Out'!C$3:M$100,'Rot.Out'!B$3:B$100=F40))</f>
        <v/>
      </c>
      <c r="FM40" s="4" t="str" cm="1">
        <f t="array" ref="FM40">IF(OR(F40=0,F40=""),"",IFERROR(_xlfn.UNIQUE(_xlfn._xlws.FILTER('Rot.Out'!R:R,('Rot.Out'!O:O=Data.Out!F40)*('Rot.Out'!P:P=Data.Out!G40)),FALSE),""))</f>
        <v/>
      </c>
      <c r="FN40" s="4" t="str" cm="1">
        <f t="array" ref="FN40">IF(OR(H40=0,ISBLANK(H40)),"",_xlfn._xlws.FILTER(Out.Out!A$2:J$36,Out.Out!K$2:K$36=H40))</f>
        <v/>
      </c>
      <c r="FX40" s="4" t="str" cm="1">
        <f t="array" ref="FX40">IF(OR(A40=0,ISBLANK(A40),A40=""),"",_xlfn._xlws.FILTER(Site.Out!A$2:AA$50,Site.Out!C$2:C$50=A40))</f>
        <v/>
      </c>
      <c r="GY40" s="4" t="str" cm="1">
        <f t="array" ref="GY40">IF(OR(ISBLANK(A40),A40=0,A40=""),"",Pub.Out!A$2:H$2)</f>
        <v/>
      </c>
      <c r="HG40" s="4" t="str" cm="1">
        <f t="array" ref="HG40">IFERROR(IF(OR(C40=0,C40=""),"",_xlfn._xlws.FILTER(Prod.Out!C:F,Prod.Out!B:B=C40)),"")</f>
        <v/>
      </c>
      <c r="HK40" s="4" t="str" cm="1">
        <f t="array" ref="HK40">IF(OR(A40=0,A40=""),"",_xlfn.ANCHORARRAY(ExpD.Out!A$2))</f>
        <v/>
      </c>
    </row>
    <row r="41" spans="1:219" x14ac:dyDescent="0.35">
      <c r="A41" s="4" t="str" cm="1">
        <f t="array" ref="A41">IF(OR(EnterData!A44="",ISBLANK(EnterData!A44)),"",_xlfn._xlws.FILTER(EnterData!A44:L44,EnterData!A44:A44&lt;&gt;""))</f>
        <v/>
      </c>
      <c r="M41" s="4" t="str" cm="1">
        <f t="array" ref="M41">IF(OR(EnterData!A44="",ISBLANK(EnterData!A44)),"",_xlfn._xlws.FILTER(EnterData!N44:AB44,EnterData!A44:A44&lt;&gt;""))</f>
        <v/>
      </c>
      <c r="AB41" s="4" t="str" cm="1">
        <f t="array" ref="AB41">IF(OR(ISBLANK(B41),B41=0),"",_xlfn._xlws.FILTER(MT.Out!A$2:DO$200,MT.Out!D$2:D$200=Data.Out!B41))</f>
        <v/>
      </c>
      <c r="EQ41" s="4" t="str" cm="1">
        <f t="array" ref="EQ41">IFERROR(IF(OR(ISBLANK(E41),E41=0),"",_xlfn._xlws.FILTER(Int.Out!G$2:Q$100,Int.Out!B$2:B$100=E41)),"")</f>
        <v/>
      </c>
      <c r="FB41" s="4" t="str" cm="1">
        <f t="array" ref="FB41">IF(OR(ISBLANK(F41),F41=0),"",_xlfn._xlws.FILTER('Rot.Out'!C$3:M$100,'Rot.Out'!B$3:B$100=F41))</f>
        <v/>
      </c>
      <c r="FM41" s="4" t="str" cm="1">
        <f t="array" ref="FM41">IF(OR(F41=0,F41=""),"",IFERROR(_xlfn.UNIQUE(_xlfn._xlws.FILTER('Rot.Out'!R:R,('Rot.Out'!O:O=Data.Out!F41)*('Rot.Out'!P:P=Data.Out!G41)),FALSE),""))</f>
        <v/>
      </c>
      <c r="FN41" s="4" t="str" cm="1">
        <f t="array" ref="FN41">IF(OR(H41=0,ISBLANK(H41)),"",_xlfn._xlws.FILTER(Out.Out!A$2:J$36,Out.Out!K$2:K$36=H41))</f>
        <v/>
      </c>
      <c r="FX41" s="4" t="str" cm="1">
        <f t="array" ref="FX41">IF(OR(A41=0,ISBLANK(A41),A41=""),"",_xlfn._xlws.FILTER(Site.Out!A$2:AA$50,Site.Out!C$2:C$50=A41))</f>
        <v/>
      </c>
      <c r="GY41" s="4" t="str" cm="1">
        <f t="array" ref="GY41">IF(OR(ISBLANK(A41),A41=0,A41=""),"",Pub.Out!A$2:H$2)</f>
        <v/>
      </c>
      <c r="HG41" s="4" t="str" cm="1">
        <f t="array" ref="HG41">IFERROR(IF(OR(C41=0,C41=""),"",_xlfn._xlws.FILTER(Prod.Out!C:F,Prod.Out!B:B=C41)),"")</f>
        <v/>
      </c>
      <c r="HK41" s="4" t="str" cm="1">
        <f t="array" ref="HK41">IF(OR(A41=0,A41=""),"",_xlfn.ANCHORARRAY(ExpD.Out!A$2))</f>
        <v/>
      </c>
    </row>
    <row r="42" spans="1:219" x14ac:dyDescent="0.35">
      <c r="A42" s="4" t="str" cm="1">
        <f t="array" ref="A42">IF(OR(EnterData!A45="",ISBLANK(EnterData!A45)),"",_xlfn._xlws.FILTER(EnterData!A45:L45,EnterData!A45:A45&lt;&gt;""))</f>
        <v/>
      </c>
      <c r="M42" s="4" t="str" cm="1">
        <f t="array" ref="M42">IF(OR(EnterData!A45="",ISBLANK(EnterData!A45)),"",_xlfn._xlws.FILTER(EnterData!N45:AB45,EnterData!A45:A45&lt;&gt;""))</f>
        <v/>
      </c>
      <c r="AB42" s="4" t="str" cm="1">
        <f t="array" ref="AB42">IF(OR(ISBLANK(B42),B42=0),"",_xlfn._xlws.FILTER(MT.Out!A$2:DO$200,MT.Out!D$2:D$200=Data.Out!B42))</f>
        <v/>
      </c>
      <c r="EQ42" s="4" t="str" cm="1">
        <f t="array" ref="EQ42">IFERROR(IF(OR(ISBLANK(E42),E42=0),"",_xlfn._xlws.FILTER(Int.Out!G$2:Q$100,Int.Out!B$2:B$100=E42)),"")</f>
        <v/>
      </c>
      <c r="FB42" s="4" t="str" cm="1">
        <f t="array" ref="FB42">IF(OR(ISBLANK(F42),F42=0),"",_xlfn._xlws.FILTER('Rot.Out'!C$3:M$100,'Rot.Out'!B$3:B$100=F42))</f>
        <v/>
      </c>
      <c r="FM42" s="4" t="str" cm="1">
        <f t="array" ref="FM42">IF(OR(F42=0,F42=""),"",IFERROR(_xlfn.UNIQUE(_xlfn._xlws.FILTER('Rot.Out'!R:R,('Rot.Out'!O:O=Data.Out!F42)*('Rot.Out'!P:P=Data.Out!G42)),FALSE),""))</f>
        <v/>
      </c>
      <c r="FN42" s="4" t="str" cm="1">
        <f t="array" ref="FN42">IF(OR(H42=0,ISBLANK(H42)),"",_xlfn._xlws.FILTER(Out.Out!A$2:J$36,Out.Out!K$2:K$36=H42))</f>
        <v/>
      </c>
      <c r="FX42" s="4" t="str" cm="1">
        <f t="array" ref="FX42">IF(OR(A42=0,ISBLANK(A42),A42=""),"",_xlfn._xlws.FILTER(Site.Out!A$2:AA$50,Site.Out!C$2:C$50=A42))</f>
        <v/>
      </c>
      <c r="GY42" s="4" t="str" cm="1">
        <f t="array" ref="GY42">IF(OR(ISBLANK(A42),A42=0,A42=""),"",Pub.Out!A$2:H$2)</f>
        <v/>
      </c>
      <c r="HG42" s="4" t="str" cm="1">
        <f t="array" ref="HG42">IFERROR(IF(OR(C42=0,C42=""),"",_xlfn._xlws.FILTER(Prod.Out!C:F,Prod.Out!B:B=C42)),"")</f>
        <v/>
      </c>
      <c r="HK42" s="4" t="str" cm="1">
        <f t="array" ref="HK42">IF(OR(A42=0,A42=""),"",_xlfn.ANCHORARRAY(ExpD.Out!A$2))</f>
        <v/>
      </c>
    </row>
    <row r="43" spans="1:219" x14ac:dyDescent="0.35">
      <c r="A43" s="4" t="str" cm="1">
        <f t="array" ref="A43">IF(OR(EnterData!A46="",ISBLANK(EnterData!A46)),"",_xlfn._xlws.FILTER(EnterData!A46:L46,EnterData!A46:A46&lt;&gt;""))</f>
        <v/>
      </c>
      <c r="M43" s="4" t="str" cm="1">
        <f t="array" ref="M43">IF(OR(EnterData!A46="",ISBLANK(EnterData!A46)),"",_xlfn._xlws.FILTER(EnterData!N46:AB46,EnterData!A46:A46&lt;&gt;""))</f>
        <v/>
      </c>
      <c r="AB43" s="4" t="str" cm="1">
        <f t="array" ref="AB43">IF(OR(ISBLANK(B43),B43=0),"",_xlfn._xlws.FILTER(MT.Out!A$2:DO$200,MT.Out!D$2:D$200=Data.Out!B43))</f>
        <v/>
      </c>
      <c r="EQ43" s="4" t="str" cm="1">
        <f t="array" ref="EQ43">IFERROR(IF(OR(ISBLANK(E43),E43=0),"",_xlfn._xlws.FILTER(Int.Out!G$2:Q$100,Int.Out!B$2:B$100=E43)),"")</f>
        <v/>
      </c>
      <c r="FB43" s="4" t="str" cm="1">
        <f t="array" ref="FB43">IF(OR(ISBLANK(F43),F43=0),"",_xlfn._xlws.FILTER('Rot.Out'!C$3:M$100,'Rot.Out'!B$3:B$100=F43))</f>
        <v/>
      </c>
      <c r="FM43" s="4" t="str" cm="1">
        <f t="array" ref="FM43">IF(OR(F43=0,F43=""),"",IFERROR(_xlfn.UNIQUE(_xlfn._xlws.FILTER('Rot.Out'!R:R,('Rot.Out'!O:O=Data.Out!F43)*('Rot.Out'!P:P=Data.Out!G43)),FALSE),""))</f>
        <v/>
      </c>
      <c r="FN43" s="4" t="str" cm="1">
        <f t="array" ref="FN43">IF(OR(H43=0,ISBLANK(H43)),"",_xlfn._xlws.FILTER(Out.Out!A$2:J$36,Out.Out!K$2:K$36=H43))</f>
        <v/>
      </c>
      <c r="FX43" s="4" t="str" cm="1">
        <f t="array" ref="FX43">IF(OR(A43=0,ISBLANK(A43),A43=""),"",_xlfn._xlws.FILTER(Site.Out!A$2:AA$50,Site.Out!C$2:C$50=A43))</f>
        <v/>
      </c>
      <c r="GY43" s="4" t="str" cm="1">
        <f t="array" ref="GY43">IF(OR(ISBLANK(A43),A43=0,A43=""),"",Pub.Out!A$2:H$2)</f>
        <v/>
      </c>
      <c r="HG43" s="4" t="str" cm="1">
        <f t="array" ref="HG43">IFERROR(IF(OR(C43=0,C43=""),"",_xlfn._xlws.FILTER(Prod.Out!C:F,Prod.Out!B:B=C43)),"")</f>
        <v/>
      </c>
      <c r="HK43" s="4" t="str" cm="1">
        <f t="array" ref="HK43">IF(OR(A43=0,A43=""),"",_xlfn.ANCHORARRAY(ExpD.Out!A$2))</f>
        <v/>
      </c>
    </row>
    <row r="44" spans="1:219" x14ac:dyDescent="0.35">
      <c r="A44" s="4" t="str" cm="1">
        <f t="array" ref="A44">IF(OR(EnterData!A47="",ISBLANK(EnterData!A47)),"",_xlfn._xlws.FILTER(EnterData!A47:L47,EnterData!A47:A47&lt;&gt;""))</f>
        <v/>
      </c>
      <c r="M44" s="4" t="str" cm="1">
        <f t="array" ref="M44">IF(OR(EnterData!A47="",ISBLANK(EnterData!A47)),"",_xlfn._xlws.FILTER(EnterData!N47:AB47,EnterData!A47:A47&lt;&gt;""))</f>
        <v/>
      </c>
      <c r="AB44" s="4" t="str" cm="1">
        <f t="array" ref="AB44">IF(OR(ISBLANK(B44),B44=0),"",_xlfn._xlws.FILTER(MT.Out!A$2:DO$200,MT.Out!D$2:D$200=Data.Out!B44))</f>
        <v/>
      </c>
      <c r="EQ44" s="4" t="str" cm="1">
        <f t="array" ref="EQ44">IFERROR(IF(OR(ISBLANK(E44),E44=0),"",_xlfn._xlws.FILTER(Int.Out!G$2:Q$100,Int.Out!B$2:B$100=E44)),"")</f>
        <v/>
      </c>
      <c r="FB44" s="4" t="str" cm="1">
        <f t="array" ref="FB44">IF(OR(ISBLANK(F44),F44=0),"",_xlfn._xlws.FILTER('Rot.Out'!C$3:M$100,'Rot.Out'!B$3:B$100=F44))</f>
        <v/>
      </c>
      <c r="FM44" s="4" t="str" cm="1">
        <f t="array" ref="FM44">IF(OR(F44=0,F44=""),"",IFERROR(_xlfn.UNIQUE(_xlfn._xlws.FILTER('Rot.Out'!R:R,('Rot.Out'!O:O=Data.Out!F44)*('Rot.Out'!P:P=Data.Out!G44)),FALSE),""))</f>
        <v/>
      </c>
      <c r="FN44" s="4" t="str" cm="1">
        <f t="array" ref="FN44">IF(OR(H44=0,ISBLANK(H44)),"",_xlfn._xlws.FILTER(Out.Out!A$2:J$36,Out.Out!K$2:K$36=H44))</f>
        <v/>
      </c>
      <c r="FX44" s="4" t="str" cm="1">
        <f t="array" ref="FX44">IF(OR(A44=0,ISBLANK(A44),A44=""),"",_xlfn._xlws.FILTER(Site.Out!A$2:AA$50,Site.Out!C$2:C$50=A44))</f>
        <v/>
      </c>
      <c r="GY44" s="4" t="str" cm="1">
        <f t="array" ref="GY44">IF(OR(ISBLANK(A44),A44=0,A44=""),"",Pub.Out!A$2:H$2)</f>
        <v/>
      </c>
      <c r="HG44" s="4" t="str" cm="1">
        <f t="array" ref="HG44">IFERROR(IF(OR(C44=0,C44=""),"",_xlfn._xlws.FILTER(Prod.Out!C:F,Prod.Out!B:B=C44)),"")</f>
        <v/>
      </c>
      <c r="HK44" s="4" t="str" cm="1">
        <f t="array" ref="HK44">IF(OR(A44=0,A44=""),"",_xlfn.ANCHORARRAY(ExpD.Out!A$2))</f>
        <v/>
      </c>
    </row>
    <row r="45" spans="1:219" x14ac:dyDescent="0.35">
      <c r="A45" s="4" t="str" cm="1">
        <f t="array" ref="A45">IF(OR(EnterData!A48="",ISBLANK(EnterData!A48)),"",_xlfn._xlws.FILTER(EnterData!A48:L48,EnterData!A48:A48&lt;&gt;""))</f>
        <v/>
      </c>
      <c r="M45" s="4" t="str" cm="1">
        <f t="array" ref="M45">IF(OR(EnterData!A48="",ISBLANK(EnterData!A48)),"",_xlfn._xlws.FILTER(EnterData!N48:AB48,EnterData!A48:A48&lt;&gt;""))</f>
        <v/>
      </c>
      <c r="AB45" s="4" t="str" cm="1">
        <f t="array" ref="AB45">IF(OR(ISBLANK(B45),B45=0),"",_xlfn._xlws.FILTER(MT.Out!A$2:DO$200,MT.Out!D$2:D$200=Data.Out!B45))</f>
        <v/>
      </c>
      <c r="EQ45" s="4" t="str" cm="1">
        <f t="array" ref="EQ45">IFERROR(IF(OR(ISBLANK(E45),E45=0),"",_xlfn._xlws.FILTER(Int.Out!G$2:Q$100,Int.Out!B$2:B$100=E45)),"")</f>
        <v/>
      </c>
      <c r="FB45" s="4" t="str" cm="1">
        <f t="array" ref="FB45">IF(OR(ISBLANK(F45),F45=0),"",_xlfn._xlws.FILTER('Rot.Out'!C$3:M$100,'Rot.Out'!B$3:B$100=F45))</f>
        <v/>
      </c>
      <c r="FM45" s="4" t="str" cm="1">
        <f t="array" ref="FM45">IF(OR(F45=0,F45=""),"",IFERROR(_xlfn.UNIQUE(_xlfn._xlws.FILTER('Rot.Out'!R:R,('Rot.Out'!O:O=Data.Out!F45)*('Rot.Out'!P:P=Data.Out!G45)),FALSE),""))</f>
        <v/>
      </c>
      <c r="FN45" s="4" t="str" cm="1">
        <f t="array" ref="FN45">IF(OR(H45=0,ISBLANK(H45)),"",_xlfn._xlws.FILTER(Out.Out!A$2:J$36,Out.Out!K$2:K$36=H45))</f>
        <v/>
      </c>
      <c r="FX45" s="4" t="str" cm="1">
        <f t="array" ref="FX45">IF(OR(A45=0,ISBLANK(A45),A45=""),"",_xlfn._xlws.FILTER(Site.Out!A$2:AA$50,Site.Out!C$2:C$50=A45))</f>
        <v/>
      </c>
      <c r="GY45" s="4" t="str" cm="1">
        <f t="array" ref="GY45">IF(OR(ISBLANK(A45),A45=0,A45=""),"",Pub.Out!A$2:H$2)</f>
        <v/>
      </c>
      <c r="HG45" s="4" t="str" cm="1">
        <f t="array" ref="HG45">IFERROR(IF(OR(C45=0,C45=""),"",_xlfn._xlws.FILTER(Prod.Out!C:F,Prod.Out!B:B=C45)),"")</f>
        <v/>
      </c>
      <c r="HK45" s="4" t="str" cm="1">
        <f t="array" ref="HK45">IF(OR(A45=0,A45=""),"",_xlfn.ANCHORARRAY(ExpD.Out!A$2))</f>
        <v/>
      </c>
    </row>
    <row r="46" spans="1:219" x14ac:dyDescent="0.35">
      <c r="A46" s="4" t="str" cm="1">
        <f t="array" ref="A46">IF(OR(EnterData!A49="",ISBLANK(EnterData!A49)),"",_xlfn._xlws.FILTER(EnterData!A49:L49,EnterData!A49:A49&lt;&gt;""))</f>
        <v/>
      </c>
      <c r="M46" s="4" t="str" cm="1">
        <f t="array" ref="M46">IF(OR(EnterData!A49="",ISBLANK(EnterData!A49)),"",_xlfn._xlws.FILTER(EnterData!N49:AB49,EnterData!A49:A49&lt;&gt;""))</f>
        <v/>
      </c>
      <c r="AB46" s="4" t="str" cm="1">
        <f t="array" ref="AB46">IF(OR(ISBLANK(B46),B46=0),"",_xlfn._xlws.FILTER(MT.Out!A$2:DO$200,MT.Out!D$2:D$200=Data.Out!B46))</f>
        <v/>
      </c>
      <c r="EQ46" s="4" t="str" cm="1">
        <f t="array" ref="EQ46">IFERROR(IF(OR(ISBLANK(E46),E46=0),"",_xlfn._xlws.FILTER(Int.Out!G$2:Q$100,Int.Out!B$2:B$100=E46)),"")</f>
        <v/>
      </c>
      <c r="FB46" s="4" t="str" cm="1">
        <f t="array" ref="FB46">IF(OR(ISBLANK(F46),F46=0),"",_xlfn._xlws.FILTER('Rot.Out'!C$3:M$100,'Rot.Out'!B$3:B$100=F46))</f>
        <v/>
      </c>
      <c r="FM46" s="4" t="str" cm="1">
        <f t="array" ref="FM46">IF(OR(F46=0,F46=""),"",IFERROR(_xlfn.UNIQUE(_xlfn._xlws.FILTER('Rot.Out'!R:R,('Rot.Out'!O:O=Data.Out!F46)*('Rot.Out'!P:P=Data.Out!G46)),FALSE),""))</f>
        <v/>
      </c>
      <c r="FN46" s="4" t="str" cm="1">
        <f t="array" ref="FN46">IF(OR(H46=0,ISBLANK(H46)),"",_xlfn._xlws.FILTER(Out.Out!A$2:J$36,Out.Out!K$2:K$36=H46))</f>
        <v/>
      </c>
      <c r="FX46" s="4" t="str" cm="1">
        <f t="array" ref="FX46">IF(OR(A46=0,ISBLANK(A46),A46=""),"",_xlfn._xlws.FILTER(Site.Out!A$2:AA$50,Site.Out!C$2:C$50=A46))</f>
        <v/>
      </c>
      <c r="GY46" s="4" t="str" cm="1">
        <f t="array" ref="GY46">IF(OR(ISBLANK(A46),A46=0,A46=""),"",Pub.Out!A$2:H$2)</f>
        <v/>
      </c>
      <c r="HG46" s="4" t="str" cm="1">
        <f t="array" ref="HG46">IFERROR(IF(OR(C46=0,C46=""),"",_xlfn._xlws.FILTER(Prod.Out!C:F,Prod.Out!B:B=C46)),"")</f>
        <v/>
      </c>
      <c r="HK46" s="4" t="str" cm="1">
        <f t="array" ref="HK46">IF(OR(A46=0,A46=""),"",_xlfn.ANCHORARRAY(ExpD.Out!A$2))</f>
        <v/>
      </c>
    </row>
    <row r="47" spans="1:219" x14ac:dyDescent="0.35">
      <c r="A47" s="4" t="str" cm="1">
        <f t="array" ref="A47">IF(OR(EnterData!A50="",ISBLANK(EnterData!A50)),"",_xlfn._xlws.FILTER(EnterData!A50:L50,EnterData!A50:A50&lt;&gt;""))</f>
        <v/>
      </c>
      <c r="M47" s="4" t="str" cm="1">
        <f t="array" ref="M47">IF(OR(EnterData!A50="",ISBLANK(EnterData!A50)),"",_xlfn._xlws.FILTER(EnterData!N50:AB50,EnterData!A50:A50&lt;&gt;""))</f>
        <v/>
      </c>
      <c r="AB47" s="4" t="str" cm="1">
        <f t="array" ref="AB47">IF(OR(ISBLANK(B47),B47=0),"",_xlfn._xlws.FILTER(MT.Out!A$2:DO$200,MT.Out!D$2:D$200=Data.Out!B47))</f>
        <v/>
      </c>
      <c r="EQ47" s="4" t="str" cm="1">
        <f t="array" ref="EQ47">IFERROR(IF(OR(ISBLANK(E47),E47=0),"",_xlfn._xlws.FILTER(Int.Out!G$2:Q$100,Int.Out!B$2:B$100=E47)),"")</f>
        <v/>
      </c>
      <c r="FB47" s="4" t="str" cm="1">
        <f t="array" ref="FB47">IF(OR(ISBLANK(F47),F47=0),"",_xlfn._xlws.FILTER('Rot.Out'!C$3:M$100,'Rot.Out'!B$3:B$100=F47))</f>
        <v/>
      </c>
      <c r="FM47" s="4" t="str" cm="1">
        <f t="array" ref="FM47">IF(OR(F47=0,F47=""),"",IFERROR(_xlfn.UNIQUE(_xlfn._xlws.FILTER('Rot.Out'!R:R,('Rot.Out'!O:O=Data.Out!F47)*('Rot.Out'!P:P=Data.Out!G47)),FALSE),""))</f>
        <v/>
      </c>
      <c r="FN47" s="4" t="str" cm="1">
        <f t="array" ref="FN47">IF(OR(H47=0,ISBLANK(H47)),"",_xlfn._xlws.FILTER(Out.Out!A$2:J$36,Out.Out!K$2:K$36=H47))</f>
        <v/>
      </c>
      <c r="FX47" s="4" t="str" cm="1">
        <f t="array" ref="FX47">IF(OR(A47=0,ISBLANK(A47),A47=""),"",_xlfn._xlws.FILTER(Site.Out!A$2:AA$50,Site.Out!C$2:C$50=A47))</f>
        <v/>
      </c>
      <c r="GY47" s="4" t="str" cm="1">
        <f t="array" ref="GY47">IF(OR(ISBLANK(A47),A47=0,A47=""),"",Pub.Out!A$2:H$2)</f>
        <v/>
      </c>
      <c r="HG47" s="4" t="str" cm="1">
        <f t="array" ref="HG47">IFERROR(IF(OR(C47=0,C47=""),"",_xlfn._xlws.FILTER(Prod.Out!C:F,Prod.Out!B:B=C47)),"")</f>
        <v/>
      </c>
      <c r="HK47" s="4" t="str" cm="1">
        <f t="array" ref="HK47">IF(OR(A47=0,A47=""),"",_xlfn.ANCHORARRAY(ExpD.Out!A$2))</f>
        <v/>
      </c>
    </row>
    <row r="48" spans="1:219" x14ac:dyDescent="0.35">
      <c r="A48" s="4" t="str" cm="1">
        <f t="array" ref="A48">IF(OR(EnterData!A51="",ISBLANK(EnterData!A51)),"",_xlfn._xlws.FILTER(EnterData!A51:L51,EnterData!A51:A51&lt;&gt;""))</f>
        <v/>
      </c>
      <c r="M48" s="4" t="str" cm="1">
        <f t="array" ref="M48">IF(OR(EnterData!A51="",ISBLANK(EnterData!A51)),"",_xlfn._xlws.FILTER(EnterData!N51:AB51,EnterData!A51:A51&lt;&gt;""))</f>
        <v/>
      </c>
      <c r="AB48" s="4" t="str" cm="1">
        <f t="array" ref="AB48">IF(OR(ISBLANK(B48),B48=0),"",_xlfn._xlws.FILTER(MT.Out!A$2:DO$200,MT.Out!D$2:D$200=Data.Out!B48))</f>
        <v/>
      </c>
      <c r="EQ48" s="4" t="str" cm="1">
        <f t="array" ref="EQ48">IFERROR(IF(OR(ISBLANK(E48),E48=0),"",_xlfn._xlws.FILTER(Int.Out!G$2:Q$100,Int.Out!B$2:B$100=E48)),"")</f>
        <v/>
      </c>
      <c r="FB48" s="4" t="str" cm="1">
        <f t="array" ref="FB48">IF(OR(ISBLANK(F48),F48=0),"",_xlfn._xlws.FILTER('Rot.Out'!C$3:M$100,'Rot.Out'!B$3:B$100=F48))</f>
        <v/>
      </c>
      <c r="FM48" s="4" t="str" cm="1">
        <f t="array" ref="FM48">IF(OR(F48=0,F48=""),"",IFERROR(_xlfn.UNIQUE(_xlfn._xlws.FILTER('Rot.Out'!R:R,('Rot.Out'!O:O=Data.Out!F48)*('Rot.Out'!P:P=Data.Out!G48)),FALSE),""))</f>
        <v/>
      </c>
      <c r="FN48" s="4" t="str" cm="1">
        <f t="array" ref="FN48">IF(OR(H48=0,ISBLANK(H48)),"",_xlfn._xlws.FILTER(Out.Out!A$2:J$36,Out.Out!K$2:K$36=H48))</f>
        <v/>
      </c>
      <c r="FX48" s="4" t="str" cm="1">
        <f t="array" ref="FX48">IF(OR(A48=0,ISBLANK(A48),A48=""),"",_xlfn._xlws.FILTER(Site.Out!A$2:AA$50,Site.Out!C$2:C$50=A48))</f>
        <v/>
      </c>
      <c r="GY48" s="4" t="str" cm="1">
        <f t="array" ref="GY48">IF(OR(ISBLANK(A48),A48=0,A48=""),"",Pub.Out!A$2:H$2)</f>
        <v/>
      </c>
      <c r="HG48" s="4" t="str" cm="1">
        <f t="array" ref="HG48">IFERROR(IF(OR(C48=0,C48=""),"",_xlfn._xlws.FILTER(Prod.Out!C:F,Prod.Out!B:B=C48)),"")</f>
        <v/>
      </c>
      <c r="HK48" s="4" t="str" cm="1">
        <f t="array" ref="HK48">IF(OR(A48=0,A48=""),"",_xlfn.ANCHORARRAY(ExpD.Out!A$2))</f>
        <v/>
      </c>
    </row>
    <row r="49" spans="1:219" x14ac:dyDescent="0.35">
      <c r="A49" s="4" t="str" cm="1">
        <f t="array" ref="A49">IF(OR(EnterData!A52="",ISBLANK(EnterData!A52)),"",_xlfn._xlws.FILTER(EnterData!A52:L52,EnterData!A52:A52&lt;&gt;""))</f>
        <v/>
      </c>
      <c r="M49" s="4" t="str" cm="1">
        <f t="array" ref="M49">IF(OR(EnterData!A52="",ISBLANK(EnterData!A52)),"",_xlfn._xlws.FILTER(EnterData!N52:AB52,EnterData!A52:A52&lt;&gt;""))</f>
        <v/>
      </c>
      <c r="AB49" s="4" t="str" cm="1">
        <f t="array" ref="AB49">IF(OR(ISBLANK(B49),B49=0),"",_xlfn._xlws.FILTER(MT.Out!A$2:DO$200,MT.Out!D$2:D$200=Data.Out!B49))</f>
        <v/>
      </c>
      <c r="EQ49" s="4" t="str" cm="1">
        <f t="array" ref="EQ49">IFERROR(IF(OR(ISBLANK(E49),E49=0),"",_xlfn._xlws.FILTER(Int.Out!G$2:Q$100,Int.Out!B$2:B$100=E49)),"")</f>
        <v/>
      </c>
      <c r="FB49" s="4" t="str" cm="1">
        <f t="array" ref="FB49">IF(OR(ISBLANK(F49),F49=0),"",_xlfn._xlws.FILTER('Rot.Out'!C$3:M$100,'Rot.Out'!B$3:B$100=F49))</f>
        <v/>
      </c>
      <c r="FM49" s="4" t="str" cm="1">
        <f t="array" ref="FM49">IF(OR(F49=0,F49=""),"",IFERROR(_xlfn.UNIQUE(_xlfn._xlws.FILTER('Rot.Out'!R:R,('Rot.Out'!O:O=Data.Out!F49)*('Rot.Out'!P:P=Data.Out!G49)),FALSE),""))</f>
        <v/>
      </c>
      <c r="FN49" s="4" t="str" cm="1">
        <f t="array" ref="FN49">IF(OR(H49=0,ISBLANK(H49)),"",_xlfn._xlws.FILTER(Out.Out!A$2:J$36,Out.Out!K$2:K$36=H49))</f>
        <v/>
      </c>
      <c r="FX49" s="4" t="str" cm="1">
        <f t="array" ref="FX49">IF(OR(A49=0,ISBLANK(A49),A49=""),"",_xlfn._xlws.FILTER(Site.Out!A$2:AA$50,Site.Out!C$2:C$50=A49))</f>
        <v/>
      </c>
      <c r="GY49" s="4" t="str" cm="1">
        <f t="array" ref="GY49">IF(OR(ISBLANK(A49),A49=0,A49=""),"",Pub.Out!A$2:H$2)</f>
        <v/>
      </c>
      <c r="HG49" s="4" t="str" cm="1">
        <f t="array" ref="HG49">IFERROR(IF(OR(C49=0,C49=""),"",_xlfn._xlws.FILTER(Prod.Out!C:F,Prod.Out!B:B=C49)),"")</f>
        <v/>
      </c>
      <c r="HK49" s="4" t="str" cm="1">
        <f t="array" ref="HK49">IF(OR(A49=0,A49=""),"",_xlfn.ANCHORARRAY(ExpD.Out!A$2))</f>
        <v/>
      </c>
    </row>
    <row r="50" spans="1:219" x14ac:dyDescent="0.35">
      <c r="A50" s="4" t="str" cm="1">
        <f t="array" ref="A50">IF(OR(EnterData!A53="",ISBLANK(EnterData!A53)),"",_xlfn._xlws.FILTER(EnterData!A53:L53,EnterData!A53:A53&lt;&gt;""))</f>
        <v/>
      </c>
      <c r="M50" s="4" t="str" cm="1">
        <f t="array" ref="M50">IF(OR(EnterData!A53="",ISBLANK(EnterData!A53)),"",_xlfn._xlws.FILTER(EnterData!N53:AB53,EnterData!A53:A53&lt;&gt;""))</f>
        <v/>
      </c>
      <c r="AB50" s="4" t="str" cm="1">
        <f t="array" ref="AB50">IF(OR(ISBLANK(B50),B50=0),"",_xlfn._xlws.FILTER(MT.Out!A$2:DO$200,MT.Out!D$2:D$200=Data.Out!B50))</f>
        <v/>
      </c>
      <c r="EQ50" s="4" t="str" cm="1">
        <f t="array" ref="EQ50">IFERROR(IF(OR(ISBLANK(E50),E50=0),"",_xlfn._xlws.FILTER(Int.Out!G$2:Q$100,Int.Out!B$2:B$100=E50)),"")</f>
        <v/>
      </c>
      <c r="FB50" s="4" t="str" cm="1">
        <f t="array" ref="FB50">IF(OR(ISBLANK(F50),F50=0),"",_xlfn._xlws.FILTER('Rot.Out'!C$3:M$100,'Rot.Out'!B$3:B$100=F50))</f>
        <v/>
      </c>
      <c r="FM50" s="4" t="str" cm="1">
        <f t="array" ref="FM50">IF(OR(F50=0,F50=""),"",IFERROR(_xlfn.UNIQUE(_xlfn._xlws.FILTER('Rot.Out'!R:R,('Rot.Out'!O:O=Data.Out!F50)*('Rot.Out'!P:P=Data.Out!G50)),FALSE),""))</f>
        <v/>
      </c>
      <c r="FN50" s="4" t="str" cm="1">
        <f t="array" ref="FN50">IF(OR(H50=0,ISBLANK(H50)),"",_xlfn._xlws.FILTER(Out.Out!A$2:J$36,Out.Out!K$2:K$36=H50))</f>
        <v/>
      </c>
      <c r="FX50" s="4" t="str" cm="1">
        <f t="array" ref="FX50">IF(OR(A50=0,ISBLANK(A50),A50=""),"",_xlfn._xlws.FILTER(Site.Out!A$2:AA$50,Site.Out!C$2:C$50=A50))</f>
        <v/>
      </c>
      <c r="GY50" s="4" t="str" cm="1">
        <f t="array" ref="GY50">IF(OR(ISBLANK(A50),A50=0,A50=""),"",Pub.Out!A$2:H$2)</f>
        <v/>
      </c>
      <c r="HG50" s="4" t="str" cm="1">
        <f t="array" ref="HG50">IFERROR(IF(OR(C50=0,C50=""),"",_xlfn._xlws.FILTER(Prod.Out!C:F,Prod.Out!B:B=C50)),"")</f>
        <v/>
      </c>
      <c r="HK50" s="4" t="str" cm="1">
        <f t="array" ref="HK50">IF(OR(A50=0,A50=""),"",_xlfn.ANCHORARRAY(ExpD.Out!A$2))</f>
        <v/>
      </c>
    </row>
    <row r="51" spans="1:219" x14ac:dyDescent="0.35">
      <c r="A51" s="4" t="str" cm="1">
        <f t="array" ref="A51">IF(OR(EnterData!A54="",ISBLANK(EnterData!A54)),"",_xlfn._xlws.FILTER(EnterData!A54:L54,EnterData!A54:A54&lt;&gt;""))</f>
        <v/>
      </c>
      <c r="M51" s="4" t="str" cm="1">
        <f t="array" ref="M51">IF(OR(EnterData!A54="",ISBLANK(EnterData!A54)),"",_xlfn._xlws.FILTER(EnterData!N54:AB54,EnterData!A54:A54&lt;&gt;""))</f>
        <v/>
      </c>
      <c r="AB51" s="4" t="str" cm="1">
        <f t="array" ref="AB51">IF(OR(ISBLANK(B51),B51=0),"",_xlfn._xlws.FILTER(MT.Out!A$2:DO$200,MT.Out!D$2:D$200=Data.Out!B51))</f>
        <v/>
      </c>
      <c r="EQ51" s="4" t="str" cm="1">
        <f t="array" ref="EQ51">IFERROR(IF(OR(ISBLANK(E51),E51=0),"",_xlfn._xlws.FILTER(Int.Out!G$2:Q$100,Int.Out!B$2:B$100=E51)),"")</f>
        <v/>
      </c>
      <c r="FB51" s="4" t="str" cm="1">
        <f t="array" ref="FB51">IF(OR(ISBLANK(F51),F51=0),"",_xlfn._xlws.FILTER('Rot.Out'!C$3:M$100,'Rot.Out'!B$3:B$100=F51))</f>
        <v/>
      </c>
      <c r="FM51" s="4" t="str" cm="1">
        <f t="array" ref="FM51">IF(OR(F51=0,F51=""),"",IFERROR(_xlfn.UNIQUE(_xlfn._xlws.FILTER('Rot.Out'!R:R,('Rot.Out'!O:O=Data.Out!F51)*('Rot.Out'!P:P=Data.Out!G51)),FALSE),""))</f>
        <v/>
      </c>
      <c r="FN51" s="4" t="str" cm="1">
        <f t="array" ref="FN51">IF(OR(H51=0,ISBLANK(H51)),"",_xlfn._xlws.FILTER(Out.Out!A$2:J$36,Out.Out!K$2:K$36=H51))</f>
        <v/>
      </c>
      <c r="FX51" s="4" t="str" cm="1">
        <f t="array" ref="FX51">IF(OR(A51=0,ISBLANK(A51),A51=""),"",_xlfn._xlws.FILTER(Site.Out!A$2:AA$50,Site.Out!C$2:C$50=A51))</f>
        <v/>
      </c>
      <c r="GY51" s="4" t="str" cm="1">
        <f t="array" ref="GY51">IF(OR(ISBLANK(A51),A51=0,A51=""),"",Pub.Out!A$2:H$2)</f>
        <v/>
      </c>
      <c r="HG51" s="4" t="str" cm="1">
        <f t="array" ref="HG51">IFERROR(IF(OR(C51=0,C51=""),"",_xlfn._xlws.FILTER(Prod.Out!C:F,Prod.Out!B:B=C51)),"")</f>
        <v/>
      </c>
      <c r="HK51" s="4" t="str" cm="1">
        <f t="array" ref="HK51">IF(OR(A51=0,A51=""),"",_xlfn.ANCHORARRAY(ExpD.Out!A$2))</f>
        <v/>
      </c>
    </row>
    <row r="52" spans="1:219" x14ac:dyDescent="0.35">
      <c r="A52" s="4" t="str" cm="1">
        <f t="array" ref="A52">IF(OR(EnterData!A55="",ISBLANK(EnterData!A55)),"",_xlfn._xlws.FILTER(EnterData!A55:L55,EnterData!A55:A55&lt;&gt;""))</f>
        <v/>
      </c>
      <c r="M52" s="4" t="str" cm="1">
        <f t="array" ref="M52">IF(OR(EnterData!A55="",ISBLANK(EnterData!A55)),"",_xlfn._xlws.FILTER(EnterData!N55:AB55,EnterData!A55:A55&lt;&gt;""))</f>
        <v/>
      </c>
      <c r="AB52" s="4" t="str" cm="1">
        <f t="array" ref="AB52">IF(OR(ISBLANK(B52),B52=0),"",_xlfn._xlws.FILTER(MT.Out!A$2:DO$200,MT.Out!D$2:D$200=Data.Out!B52))</f>
        <v/>
      </c>
      <c r="EQ52" s="4" t="str" cm="1">
        <f t="array" ref="EQ52">IFERROR(IF(OR(ISBLANK(E52),E52=0),"",_xlfn._xlws.FILTER(Int.Out!G$2:Q$100,Int.Out!B$2:B$100=E52)),"")</f>
        <v/>
      </c>
      <c r="FB52" s="4" t="str" cm="1">
        <f t="array" ref="FB52">IF(OR(ISBLANK(F52),F52=0),"",_xlfn._xlws.FILTER('Rot.Out'!C$3:M$100,'Rot.Out'!B$3:B$100=F52))</f>
        <v/>
      </c>
      <c r="FM52" s="4" t="str" cm="1">
        <f t="array" ref="FM52">IF(OR(F52=0,F52=""),"",IFERROR(_xlfn.UNIQUE(_xlfn._xlws.FILTER('Rot.Out'!R:R,('Rot.Out'!O:O=Data.Out!F52)*('Rot.Out'!P:P=Data.Out!G52)),FALSE),""))</f>
        <v/>
      </c>
      <c r="FN52" s="4" t="str" cm="1">
        <f t="array" ref="FN52">IF(OR(H52=0,ISBLANK(H52)),"",_xlfn._xlws.FILTER(Out.Out!A$2:J$36,Out.Out!K$2:K$36=H52))</f>
        <v/>
      </c>
      <c r="FX52" s="4" t="str" cm="1">
        <f t="array" ref="FX52">IF(OR(A52=0,ISBLANK(A52),A52=""),"",_xlfn._xlws.FILTER(Site.Out!A$2:AA$50,Site.Out!C$2:C$50=A52))</f>
        <v/>
      </c>
      <c r="GY52" s="4" t="str" cm="1">
        <f t="array" ref="GY52">IF(OR(ISBLANK(A52),A52=0,A52=""),"",Pub.Out!A$2:H$2)</f>
        <v/>
      </c>
      <c r="HG52" s="4" t="str" cm="1">
        <f t="array" ref="HG52">IFERROR(IF(OR(C52=0,C52=""),"",_xlfn._xlws.FILTER(Prod.Out!C:F,Prod.Out!B:B=C52)),"")</f>
        <v/>
      </c>
      <c r="HK52" s="4" t="str" cm="1">
        <f t="array" ref="HK52">IF(OR(A52=0,A52=""),"",_xlfn.ANCHORARRAY(ExpD.Out!A$2))</f>
        <v/>
      </c>
    </row>
    <row r="53" spans="1:219" x14ac:dyDescent="0.35">
      <c r="A53" s="4" t="str" cm="1">
        <f t="array" ref="A53">IF(OR(EnterData!A56="",ISBLANK(EnterData!A56)),"",_xlfn._xlws.FILTER(EnterData!A56:L56,EnterData!A56:A56&lt;&gt;""))</f>
        <v/>
      </c>
      <c r="M53" s="4" t="str" cm="1">
        <f t="array" ref="M53">IF(OR(EnterData!A56="",ISBLANK(EnterData!A56)),"",_xlfn._xlws.FILTER(EnterData!N56:AB56,EnterData!A56:A56&lt;&gt;""))</f>
        <v/>
      </c>
      <c r="AB53" s="4" t="str" cm="1">
        <f t="array" ref="AB53">IF(OR(ISBLANK(B53),B53=0),"",_xlfn._xlws.FILTER(MT.Out!A$2:DO$200,MT.Out!D$2:D$200=Data.Out!B53))</f>
        <v/>
      </c>
      <c r="EQ53" s="4" t="str" cm="1">
        <f t="array" ref="EQ53">IFERROR(IF(OR(ISBLANK(E53),E53=0),"",_xlfn._xlws.FILTER(Int.Out!G$2:Q$100,Int.Out!B$2:B$100=E53)),"")</f>
        <v/>
      </c>
      <c r="FB53" s="4" t="str" cm="1">
        <f t="array" ref="FB53">IF(OR(ISBLANK(F53),F53=0),"",_xlfn._xlws.FILTER('Rot.Out'!C$3:M$100,'Rot.Out'!B$3:B$100=F53))</f>
        <v/>
      </c>
      <c r="FM53" s="4" t="str" cm="1">
        <f t="array" ref="FM53">IF(OR(F53=0,F53=""),"",IFERROR(_xlfn.UNIQUE(_xlfn._xlws.FILTER('Rot.Out'!R:R,('Rot.Out'!O:O=Data.Out!F53)*('Rot.Out'!P:P=Data.Out!G53)),FALSE),""))</f>
        <v/>
      </c>
      <c r="FN53" s="4" t="str" cm="1">
        <f t="array" ref="FN53">IF(OR(H53=0,ISBLANK(H53)),"",_xlfn._xlws.FILTER(Out.Out!A$2:J$36,Out.Out!K$2:K$36=H53))</f>
        <v/>
      </c>
      <c r="FX53" s="4" t="str" cm="1">
        <f t="array" ref="FX53">IF(OR(A53=0,ISBLANK(A53),A53=""),"",_xlfn._xlws.FILTER(Site.Out!A$2:AA$50,Site.Out!C$2:C$50=A53))</f>
        <v/>
      </c>
      <c r="GY53" s="4" t="str" cm="1">
        <f t="array" ref="GY53">IF(OR(ISBLANK(A53),A53=0,A53=""),"",Pub.Out!A$2:H$2)</f>
        <v/>
      </c>
      <c r="HG53" s="4" t="str" cm="1">
        <f t="array" ref="HG53">IFERROR(IF(OR(C53=0,C53=""),"",_xlfn._xlws.FILTER(Prod.Out!C:F,Prod.Out!B:B=C53)),"")</f>
        <v/>
      </c>
      <c r="HK53" s="4" t="str" cm="1">
        <f t="array" ref="HK53">IF(OR(A53=0,A53=""),"",_xlfn.ANCHORARRAY(ExpD.Out!A$2))</f>
        <v/>
      </c>
    </row>
    <row r="54" spans="1:219" x14ac:dyDescent="0.35">
      <c r="A54" s="4" t="str" cm="1">
        <f t="array" ref="A54">IF(OR(EnterData!A57="",ISBLANK(EnterData!A57)),"",_xlfn._xlws.FILTER(EnterData!A57:L57,EnterData!A57:A57&lt;&gt;""))</f>
        <v/>
      </c>
      <c r="M54" s="4" t="str" cm="1">
        <f t="array" ref="M54">IF(OR(EnterData!A57="",ISBLANK(EnterData!A57)),"",_xlfn._xlws.FILTER(EnterData!N57:AB57,EnterData!A57:A57&lt;&gt;""))</f>
        <v/>
      </c>
      <c r="AB54" s="4" t="str" cm="1">
        <f t="array" ref="AB54">IF(OR(ISBLANK(B54),B54=0),"",_xlfn._xlws.FILTER(MT.Out!A$2:DO$200,MT.Out!D$2:D$200=Data.Out!B54))</f>
        <v/>
      </c>
      <c r="EQ54" s="4" t="str" cm="1">
        <f t="array" ref="EQ54">IFERROR(IF(OR(ISBLANK(E54),E54=0),"",_xlfn._xlws.FILTER(Int.Out!G$2:Q$100,Int.Out!B$2:B$100=E54)),"")</f>
        <v/>
      </c>
      <c r="FB54" s="4" t="str" cm="1">
        <f t="array" ref="FB54">IF(OR(ISBLANK(F54),F54=0),"",_xlfn._xlws.FILTER('Rot.Out'!C$3:M$100,'Rot.Out'!B$3:B$100=F54))</f>
        <v/>
      </c>
      <c r="FM54" s="4" t="str" cm="1">
        <f t="array" ref="FM54">IF(OR(F54=0,F54=""),"",IFERROR(_xlfn.UNIQUE(_xlfn._xlws.FILTER('Rot.Out'!R:R,('Rot.Out'!O:O=Data.Out!F54)*('Rot.Out'!P:P=Data.Out!G54)),FALSE),""))</f>
        <v/>
      </c>
      <c r="FN54" s="4" t="str" cm="1">
        <f t="array" ref="FN54">IF(OR(H54=0,ISBLANK(H54)),"",_xlfn._xlws.FILTER(Out.Out!A$2:J$36,Out.Out!K$2:K$36=H54))</f>
        <v/>
      </c>
      <c r="FX54" s="4" t="str" cm="1">
        <f t="array" ref="FX54">IF(OR(A54=0,ISBLANK(A54),A54=""),"",_xlfn._xlws.FILTER(Site.Out!A$2:AA$50,Site.Out!C$2:C$50=A54))</f>
        <v/>
      </c>
      <c r="GY54" s="4" t="str" cm="1">
        <f t="array" ref="GY54">IF(OR(ISBLANK(A54),A54=0,A54=""),"",Pub.Out!A$2:H$2)</f>
        <v/>
      </c>
      <c r="HG54" s="4" t="str" cm="1">
        <f t="array" ref="HG54">IFERROR(IF(OR(C54=0,C54=""),"",_xlfn._xlws.FILTER(Prod.Out!C:F,Prod.Out!B:B=C54)),"")</f>
        <v/>
      </c>
      <c r="HK54" s="4" t="str" cm="1">
        <f t="array" ref="HK54">IF(OR(A54=0,A54=""),"",_xlfn.ANCHORARRAY(ExpD.Out!A$2))</f>
        <v/>
      </c>
    </row>
    <row r="55" spans="1:219" x14ac:dyDescent="0.35">
      <c r="A55" s="4" t="str" cm="1">
        <f t="array" ref="A55">IF(OR(EnterData!A58="",ISBLANK(EnterData!A58)),"",_xlfn._xlws.FILTER(EnterData!A58:L58,EnterData!A58:A58&lt;&gt;""))</f>
        <v/>
      </c>
      <c r="M55" s="4" t="str" cm="1">
        <f t="array" ref="M55">IF(OR(EnterData!A58="",ISBLANK(EnterData!A58)),"",_xlfn._xlws.FILTER(EnterData!N58:AB58,EnterData!A58:A58&lt;&gt;""))</f>
        <v/>
      </c>
      <c r="AB55" s="4" t="str" cm="1">
        <f t="array" ref="AB55">IF(OR(ISBLANK(B55),B55=0),"",_xlfn._xlws.FILTER(MT.Out!A$2:DO$200,MT.Out!D$2:D$200=Data.Out!B55))</f>
        <v/>
      </c>
      <c r="EQ55" s="4" t="str" cm="1">
        <f t="array" ref="EQ55">IFERROR(IF(OR(ISBLANK(E55),E55=0),"",_xlfn._xlws.FILTER(Int.Out!G$2:Q$100,Int.Out!B$2:B$100=E55)),"")</f>
        <v/>
      </c>
      <c r="FB55" s="4" t="str" cm="1">
        <f t="array" ref="FB55">IF(OR(ISBLANK(F55),F55=0),"",_xlfn._xlws.FILTER('Rot.Out'!C$3:M$100,'Rot.Out'!B$3:B$100=F55))</f>
        <v/>
      </c>
      <c r="FM55" s="4" t="str" cm="1">
        <f t="array" ref="FM55">IF(OR(F55=0,F55=""),"",IFERROR(_xlfn.UNIQUE(_xlfn._xlws.FILTER('Rot.Out'!R:R,('Rot.Out'!O:O=Data.Out!F55)*('Rot.Out'!P:P=Data.Out!G55)),FALSE),""))</f>
        <v/>
      </c>
      <c r="FN55" s="4" t="str" cm="1">
        <f t="array" ref="FN55">IF(OR(H55=0,ISBLANK(H55)),"",_xlfn._xlws.FILTER(Out.Out!A$2:J$36,Out.Out!K$2:K$36=H55))</f>
        <v/>
      </c>
      <c r="FX55" s="4" t="str" cm="1">
        <f t="array" ref="FX55">IF(OR(A55=0,ISBLANK(A55),A55=""),"",_xlfn._xlws.FILTER(Site.Out!A$2:AA$50,Site.Out!C$2:C$50=A55))</f>
        <v/>
      </c>
      <c r="GY55" s="4" t="str" cm="1">
        <f t="array" ref="GY55">IF(OR(ISBLANK(A55),A55=0,A55=""),"",Pub.Out!A$2:H$2)</f>
        <v/>
      </c>
      <c r="HG55" s="4" t="str" cm="1">
        <f t="array" ref="HG55">IFERROR(IF(OR(C55=0,C55=""),"",_xlfn._xlws.FILTER(Prod.Out!C:F,Prod.Out!B:B=C55)),"")</f>
        <v/>
      </c>
      <c r="HK55" s="4" t="str" cm="1">
        <f t="array" ref="HK55">IF(OR(A55=0,A55=""),"",_xlfn.ANCHORARRAY(ExpD.Out!A$2))</f>
        <v/>
      </c>
    </row>
    <row r="56" spans="1:219" x14ac:dyDescent="0.35">
      <c r="A56" s="4" t="str" cm="1">
        <f t="array" ref="A56">IF(OR(EnterData!A59="",ISBLANK(EnterData!A59)),"",_xlfn._xlws.FILTER(EnterData!A59:L59,EnterData!A59:A59&lt;&gt;""))</f>
        <v/>
      </c>
      <c r="M56" s="4" t="str" cm="1">
        <f t="array" ref="M56">IF(OR(EnterData!A59="",ISBLANK(EnterData!A59)),"",_xlfn._xlws.FILTER(EnterData!N59:AB59,EnterData!A59:A59&lt;&gt;""))</f>
        <v/>
      </c>
      <c r="AB56" s="4" t="str" cm="1">
        <f t="array" ref="AB56">IF(OR(ISBLANK(B56),B56=0),"",_xlfn._xlws.FILTER(MT.Out!A$2:DO$200,MT.Out!D$2:D$200=Data.Out!B56))</f>
        <v/>
      </c>
      <c r="EQ56" s="4" t="str" cm="1">
        <f t="array" ref="EQ56">IFERROR(IF(OR(ISBLANK(E56),E56=0),"",_xlfn._xlws.FILTER(Int.Out!G$2:Q$100,Int.Out!B$2:B$100=E56)),"")</f>
        <v/>
      </c>
      <c r="FB56" s="4" t="str" cm="1">
        <f t="array" ref="FB56">IF(OR(ISBLANK(F56),F56=0),"",_xlfn._xlws.FILTER('Rot.Out'!C$3:M$100,'Rot.Out'!B$3:B$100=F56))</f>
        <v/>
      </c>
      <c r="FM56" s="4" t="str" cm="1">
        <f t="array" ref="FM56">IF(OR(F56=0,F56=""),"",IFERROR(_xlfn.UNIQUE(_xlfn._xlws.FILTER('Rot.Out'!R:R,('Rot.Out'!O:O=Data.Out!F56)*('Rot.Out'!P:P=Data.Out!G56)),FALSE),""))</f>
        <v/>
      </c>
      <c r="FN56" s="4" t="str" cm="1">
        <f t="array" ref="FN56">IF(OR(H56=0,ISBLANK(H56)),"",_xlfn._xlws.FILTER(Out.Out!A$2:J$36,Out.Out!K$2:K$36=H56))</f>
        <v/>
      </c>
      <c r="FX56" s="4" t="str" cm="1">
        <f t="array" ref="FX56">IF(OR(A56=0,ISBLANK(A56),A56=""),"",_xlfn._xlws.FILTER(Site.Out!A$2:AA$50,Site.Out!C$2:C$50=A56))</f>
        <v/>
      </c>
      <c r="GY56" s="4" t="str" cm="1">
        <f t="array" ref="GY56">IF(OR(ISBLANK(A56),A56=0,A56=""),"",Pub.Out!A$2:H$2)</f>
        <v/>
      </c>
      <c r="HG56" s="4" t="str" cm="1">
        <f t="array" ref="HG56">IFERROR(IF(OR(C56=0,C56=""),"",_xlfn._xlws.FILTER(Prod.Out!C:F,Prod.Out!B:B=C56)),"")</f>
        <v/>
      </c>
      <c r="HK56" s="4" t="str" cm="1">
        <f t="array" ref="HK56">IF(OR(A56=0,A56=""),"",_xlfn.ANCHORARRAY(ExpD.Out!A$2))</f>
        <v/>
      </c>
    </row>
    <row r="57" spans="1:219" x14ac:dyDescent="0.35">
      <c r="A57" s="4" t="str" cm="1">
        <f t="array" ref="A57">IF(OR(EnterData!A60="",ISBLANK(EnterData!A60)),"",_xlfn._xlws.FILTER(EnterData!A60:L60,EnterData!A60:A60&lt;&gt;""))</f>
        <v/>
      </c>
      <c r="M57" s="4" t="str" cm="1">
        <f t="array" ref="M57">IF(OR(EnterData!A60="",ISBLANK(EnterData!A60)),"",_xlfn._xlws.FILTER(EnterData!N60:AB60,EnterData!A60:A60&lt;&gt;""))</f>
        <v/>
      </c>
      <c r="AB57" s="4" t="str" cm="1">
        <f t="array" ref="AB57">IF(OR(ISBLANK(B57),B57=0),"",_xlfn._xlws.FILTER(MT.Out!A$2:DO$200,MT.Out!D$2:D$200=Data.Out!B57))</f>
        <v/>
      </c>
      <c r="EQ57" s="4" t="str" cm="1">
        <f t="array" ref="EQ57">IFERROR(IF(OR(ISBLANK(E57),E57=0),"",_xlfn._xlws.FILTER(Int.Out!G$2:Q$100,Int.Out!B$2:B$100=E57)),"")</f>
        <v/>
      </c>
      <c r="FB57" s="4" t="str" cm="1">
        <f t="array" ref="FB57">IF(OR(ISBLANK(F57),F57=0),"",_xlfn._xlws.FILTER('Rot.Out'!C$3:M$100,'Rot.Out'!B$3:B$100=F57))</f>
        <v/>
      </c>
      <c r="FM57" s="4" t="str" cm="1">
        <f t="array" ref="FM57">IF(OR(F57=0,F57=""),"",IFERROR(_xlfn.UNIQUE(_xlfn._xlws.FILTER('Rot.Out'!R:R,('Rot.Out'!O:O=Data.Out!F57)*('Rot.Out'!P:P=Data.Out!G57)),FALSE),""))</f>
        <v/>
      </c>
      <c r="FN57" s="4" t="str" cm="1">
        <f t="array" ref="FN57">IF(OR(H57=0,ISBLANK(H57)),"",_xlfn._xlws.FILTER(Out.Out!A$2:J$36,Out.Out!K$2:K$36=H57))</f>
        <v/>
      </c>
      <c r="FX57" s="4" t="str" cm="1">
        <f t="array" ref="FX57">IF(OR(A57=0,ISBLANK(A57),A57=""),"",_xlfn._xlws.FILTER(Site.Out!A$2:AA$50,Site.Out!C$2:C$50=A57))</f>
        <v/>
      </c>
      <c r="GY57" s="4" t="str" cm="1">
        <f t="array" ref="GY57">IF(OR(ISBLANK(A57),A57=0,A57=""),"",Pub.Out!A$2:H$2)</f>
        <v/>
      </c>
      <c r="HG57" s="4" t="str" cm="1">
        <f t="array" ref="HG57">IFERROR(IF(OR(C57=0,C57=""),"",_xlfn._xlws.FILTER(Prod.Out!C:F,Prod.Out!B:B=C57)),"")</f>
        <v/>
      </c>
      <c r="HK57" s="4" t="str" cm="1">
        <f t="array" ref="HK57">IF(OR(A57=0,A57=""),"",_xlfn.ANCHORARRAY(ExpD.Out!A$2))</f>
        <v/>
      </c>
    </row>
    <row r="58" spans="1:219" x14ac:dyDescent="0.35">
      <c r="A58" s="4" t="str" cm="1">
        <f t="array" ref="A58">IF(OR(EnterData!A61="",ISBLANK(EnterData!A61)),"",_xlfn._xlws.FILTER(EnterData!A61:L61,EnterData!A61:A61&lt;&gt;""))</f>
        <v/>
      </c>
      <c r="M58" s="4" t="str" cm="1">
        <f t="array" ref="M58">IF(OR(EnterData!A61="",ISBLANK(EnterData!A61)),"",_xlfn._xlws.FILTER(EnterData!N61:AB61,EnterData!A61:A61&lt;&gt;""))</f>
        <v/>
      </c>
      <c r="AB58" s="4" t="str" cm="1">
        <f t="array" ref="AB58">IF(OR(ISBLANK(B58),B58=0),"",_xlfn._xlws.FILTER(MT.Out!A$2:DO$200,MT.Out!D$2:D$200=Data.Out!B58))</f>
        <v/>
      </c>
      <c r="EQ58" s="4" t="str" cm="1">
        <f t="array" ref="EQ58">IFERROR(IF(OR(ISBLANK(E58),E58=0),"",_xlfn._xlws.FILTER(Int.Out!G$2:Q$100,Int.Out!B$2:B$100=E58)),"")</f>
        <v/>
      </c>
      <c r="FB58" s="4" t="str" cm="1">
        <f t="array" ref="FB58">IF(OR(ISBLANK(F58),F58=0),"",_xlfn._xlws.FILTER('Rot.Out'!C$3:M$100,'Rot.Out'!B$3:B$100=F58))</f>
        <v/>
      </c>
      <c r="FM58" s="4" t="str" cm="1">
        <f t="array" ref="FM58">IF(OR(F58=0,F58=""),"",IFERROR(_xlfn.UNIQUE(_xlfn._xlws.FILTER('Rot.Out'!R:R,('Rot.Out'!O:O=Data.Out!F58)*('Rot.Out'!P:P=Data.Out!G58)),FALSE),""))</f>
        <v/>
      </c>
      <c r="FN58" s="4" t="str" cm="1">
        <f t="array" ref="FN58">IF(OR(H58=0,ISBLANK(H58)),"",_xlfn._xlws.FILTER(Out.Out!A$2:J$36,Out.Out!K$2:K$36=H58))</f>
        <v/>
      </c>
      <c r="FX58" s="4" t="str" cm="1">
        <f t="array" ref="FX58">IF(OR(A58=0,ISBLANK(A58),A58=""),"",_xlfn._xlws.FILTER(Site.Out!A$2:AA$50,Site.Out!C$2:C$50=A58))</f>
        <v/>
      </c>
      <c r="GY58" s="4" t="str" cm="1">
        <f t="array" ref="GY58">IF(OR(ISBLANK(A58),A58=0,A58=""),"",Pub.Out!A$2:H$2)</f>
        <v/>
      </c>
      <c r="HG58" s="4" t="str" cm="1">
        <f t="array" ref="HG58">IFERROR(IF(OR(C58=0,C58=""),"",_xlfn._xlws.FILTER(Prod.Out!C:F,Prod.Out!B:B=C58)),"")</f>
        <v/>
      </c>
      <c r="HK58" s="4" t="str" cm="1">
        <f t="array" ref="HK58">IF(OR(A58=0,A58=""),"",_xlfn.ANCHORARRAY(ExpD.Out!A$2))</f>
        <v/>
      </c>
    </row>
    <row r="59" spans="1:219" x14ac:dyDescent="0.35">
      <c r="A59" s="4" t="str" cm="1">
        <f t="array" ref="A59">IF(OR(EnterData!A62="",ISBLANK(EnterData!A62)),"",_xlfn._xlws.FILTER(EnterData!A62:L62,EnterData!A62:A62&lt;&gt;""))</f>
        <v/>
      </c>
      <c r="M59" s="4" t="str" cm="1">
        <f t="array" ref="M59">IF(OR(EnterData!A62="",ISBLANK(EnterData!A62)),"",_xlfn._xlws.FILTER(EnterData!N62:AB62,EnterData!A62:A62&lt;&gt;""))</f>
        <v/>
      </c>
      <c r="AB59" s="4" t="str" cm="1">
        <f t="array" ref="AB59">IF(OR(ISBLANK(B59),B59=0),"",_xlfn._xlws.FILTER(MT.Out!A$2:DO$200,MT.Out!D$2:D$200=Data.Out!B59))</f>
        <v/>
      </c>
      <c r="EQ59" s="4" t="str" cm="1">
        <f t="array" ref="EQ59">IFERROR(IF(OR(ISBLANK(E59),E59=0),"",_xlfn._xlws.FILTER(Int.Out!G$2:Q$100,Int.Out!B$2:B$100=E59)),"")</f>
        <v/>
      </c>
      <c r="FB59" s="4" t="str" cm="1">
        <f t="array" ref="FB59">IF(OR(ISBLANK(F59),F59=0),"",_xlfn._xlws.FILTER('Rot.Out'!C$3:M$100,'Rot.Out'!B$3:B$100=F59))</f>
        <v/>
      </c>
      <c r="FM59" s="4" t="str" cm="1">
        <f t="array" ref="FM59">IF(OR(F59=0,F59=""),"",IFERROR(_xlfn.UNIQUE(_xlfn._xlws.FILTER('Rot.Out'!R:R,('Rot.Out'!O:O=Data.Out!F59)*('Rot.Out'!P:P=Data.Out!G59)),FALSE),""))</f>
        <v/>
      </c>
      <c r="FN59" s="4" t="str" cm="1">
        <f t="array" ref="FN59">IF(OR(H59=0,ISBLANK(H59)),"",_xlfn._xlws.FILTER(Out.Out!A$2:J$36,Out.Out!K$2:K$36=H59))</f>
        <v/>
      </c>
      <c r="FX59" s="4" t="str" cm="1">
        <f t="array" ref="FX59">IF(OR(A59=0,ISBLANK(A59),A59=""),"",_xlfn._xlws.FILTER(Site.Out!A$2:AA$50,Site.Out!C$2:C$50=A59))</f>
        <v/>
      </c>
      <c r="GY59" s="4" t="str" cm="1">
        <f t="array" ref="GY59">IF(OR(ISBLANK(A59),A59=0,A59=""),"",Pub.Out!A$2:H$2)</f>
        <v/>
      </c>
      <c r="HG59" s="4" t="str" cm="1">
        <f t="array" ref="HG59">IFERROR(IF(OR(C59=0,C59=""),"",_xlfn._xlws.FILTER(Prod.Out!C:F,Prod.Out!B:B=C59)),"")</f>
        <v/>
      </c>
      <c r="HK59" s="4" t="str" cm="1">
        <f t="array" ref="HK59">IF(OR(A59=0,A59=""),"",_xlfn.ANCHORARRAY(ExpD.Out!A$2))</f>
        <v/>
      </c>
    </row>
    <row r="60" spans="1:219" x14ac:dyDescent="0.35">
      <c r="A60" s="4" t="str" cm="1">
        <f t="array" ref="A60">IF(OR(EnterData!A63="",ISBLANK(EnterData!A63)),"",_xlfn._xlws.FILTER(EnterData!A63:L63,EnterData!A63:A63&lt;&gt;""))</f>
        <v/>
      </c>
      <c r="M60" s="4" t="str" cm="1">
        <f t="array" ref="M60">IF(OR(EnterData!A63="",ISBLANK(EnterData!A63)),"",_xlfn._xlws.FILTER(EnterData!N63:AB63,EnterData!A63:A63&lt;&gt;""))</f>
        <v/>
      </c>
      <c r="AB60" s="4" t="str" cm="1">
        <f t="array" ref="AB60">IF(OR(ISBLANK(B60),B60=0),"",_xlfn._xlws.FILTER(MT.Out!A$2:DO$200,MT.Out!D$2:D$200=Data.Out!B60))</f>
        <v/>
      </c>
      <c r="EQ60" s="4" t="str" cm="1">
        <f t="array" ref="EQ60">IFERROR(IF(OR(ISBLANK(E60),E60=0),"",_xlfn._xlws.FILTER(Int.Out!G$2:Q$100,Int.Out!B$2:B$100=E60)),"")</f>
        <v/>
      </c>
      <c r="FB60" s="4" t="str" cm="1">
        <f t="array" ref="FB60">IF(OR(ISBLANK(F60),F60=0),"",_xlfn._xlws.FILTER('Rot.Out'!C$3:M$100,'Rot.Out'!B$3:B$100=F60))</f>
        <v/>
      </c>
      <c r="FM60" s="4" t="str" cm="1">
        <f t="array" ref="FM60">IF(OR(F60=0,F60=""),"",IFERROR(_xlfn.UNIQUE(_xlfn._xlws.FILTER('Rot.Out'!R:R,('Rot.Out'!O:O=Data.Out!F60)*('Rot.Out'!P:P=Data.Out!G60)),FALSE),""))</f>
        <v/>
      </c>
      <c r="FN60" s="4" t="str" cm="1">
        <f t="array" ref="FN60">IF(OR(H60=0,ISBLANK(H60)),"",_xlfn._xlws.FILTER(Out.Out!A$2:J$36,Out.Out!K$2:K$36=H60))</f>
        <v/>
      </c>
      <c r="FX60" s="4" t="str" cm="1">
        <f t="array" ref="FX60">IF(OR(A60=0,ISBLANK(A60),A60=""),"",_xlfn._xlws.FILTER(Site.Out!A$2:AA$50,Site.Out!C$2:C$50=A60))</f>
        <v/>
      </c>
      <c r="GY60" s="4" t="str" cm="1">
        <f t="array" ref="GY60">IF(OR(ISBLANK(A60),A60=0,A60=""),"",Pub.Out!A$2:H$2)</f>
        <v/>
      </c>
      <c r="HG60" s="4" t="str" cm="1">
        <f t="array" ref="HG60">IFERROR(IF(OR(C60=0,C60=""),"",_xlfn._xlws.FILTER(Prod.Out!C:F,Prod.Out!B:B=C60)),"")</f>
        <v/>
      </c>
      <c r="HK60" s="4" t="str" cm="1">
        <f t="array" ref="HK60">IF(OR(A60=0,A60=""),"",_xlfn.ANCHORARRAY(ExpD.Out!A$2))</f>
        <v/>
      </c>
    </row>
    <row r="61" spans="1:219" x14ac:dyDescent="0.35">
      <c r="A61" s="4" t="str" cm="1">
        <f t="array" ref="A61">IF(OR(EnterData!A64="",ISBLANK(EnterData!A64)),"",_xlfn._xlws.FILTER(EnterData!A64:L64,EnterData!A64:A64&lt;&gt;""))</f>
        <v/>
      </c>
      <c r="M61" s="4" t="str" cm="1">
        <f t="array" ref="M61">IF(OR(EnterData!A64="",ISBLANK(EnterData!A64)),"",_xlfn._xlws.FILTER(EnterData!N64:AB64,EnterData!A64:A64&lt;&gt;""))</f>
        <v/>
      </c>
      <c r="AB61" s="4" t="str" cm="1">
        <f t="array" ref="AB61">IF(OR(ISBLANK(B61),B61=0),"",_xlfn._xlws.FILTER(MT.Out!A$2:DO$200,MT.Out!D$2:D$200=Data.Out!B61))</f>
        <v/>
      </c>
      <c r="EQ61" s="4" t="str" cm="1">
        <f t="array" ref="EQ61">IFERROR(IF(OR(ISBLANK(E61),E61=0),"",_xlfn._xlws.FILTER(Int.Out!G$2:Q$100,Int.Out!B$2:B$100=E61)),"")</f>
        <v/>
      </c>
      <c r="FB61" s="4" t="str" cm="1">
        <f t="array" ref="FB61">IF(OR(ISBLANK(F61),F61=0),"",_xlfn._xlws.FILTER('Rot.Out'!C$3:M$100,'Rot.Out'!B$3:B$100=F61))</f>
        <v/>
      </c>
      <c r="FM61" s="4" t="str" cm="1">
        <f t="array" ref="FM61">IF(OR(F61=0,F61=""),"",IFERROR(_xlfn.UNIQUE(_xlfn._xlws.FILTER('Rot.Out'!R:R,('Rot.Out'!O:O=Data.Out!F61)*('Rot.Out'!P:P=Data.Out!G61)),FALSE),""))</f>
        <v/>
      </c>
      <c r="FN61" s="4" t="str" cm="1">
        <f t="array" ref="FN61">IF(OR(H61=0,ISBLANK(H61)),"",_xlfn._xlws.FILTER(Out.Out!A$2:J$36,Out.Out!K$2:K$36=H61))</f>
        <v/>
      </c>
      <c r="FX61" s="4" t="str" cm="1">
        <f t="array" ref="FX61">IF(OR(A61=0,ISBLANK(A61),A61=""),"",_xlfn._xlws.FILTER(Site.Out!A$2:AA$50,Site.Out!C$2:C$50=A61))</f>
        <v/>
      </c>
      <c r="GY61" s="4" t="str" cm="1">
        <f t="array" ref="GY61">IF(OR(ISBLANK(A61),A61=0,A61=""),"",Pub.Out!A$2:H$2)</f>
        <v/>
      </c>
      <c r="HG61" s="4" t="str" cm="1">
        <f t="array" ref="HG61">IFERROR(IF(OR(C61=0,C61=""),"",_xlfn._xlws.FILTER(Prod.Out!C:F,Prod.Out!B:B=C61)),"")</f>
        <v/>
      </c>
      <c r="HK61" s="4" t="str" cm="1">
        <f t="array" ref="HK61">IF(OR(A61=0,A61=""),"",_xlfn.ANCHORARRAY(ExpD.Out!A$2))</f>
        <v/>
      </c>
    </row>
    <row r="62" spans="1:219" x14ac:dyDescent="0.35">
      <c r="A62" s="4" t="str" cm="1">
        <f t="array" ref="A62">IF(OR(EnterData!A65="",ISBLANK(EnterData!A65)),"",_xlfn._xlws.FILTER(EnterData!A65:L65,EnterData!A65:A65&lt;&gt;""))</f>
        <v/>
      </c>
      <c r="M62" s="4" t="str" cm="1">
        <f t="array" ref="M62">IF(OR(EnterData!A65="",ISBLANK(EnterData!A65)),"",_xlfn._xlws.FILTER(EnterData!N65:AB65,EnterData!A65:A65&lt;&gt;""))</f>
        <v/>
      </c>
      <c r="AB62" s="4" t="str" cm="1">
        <f t="array" ref="AB62">IF(OR(ISBLANK(B62),B62=0),"",_xlfn._xlws.FILTER(MT.Out!A$2:DO$200,MT.Out!D$2:D$200=Data.Out!B62))</f>
        <v/>
      </c>
      <c r="EQ62" s="4" t="str" cm="1">
        <f t="array" ref="EQ62">IFERROR(IF(OR(ISBLANK(E62),E62=0),"",_xlfn._xlws.FILTER(Int.Out!G$2:Q$100,Int.Out!B$2:B$100=E62)),"")</f>
        <v/>
      </c>
      <c r="FB62" s="4" t="str" cm="1">
        <f t="array" ref="FB62">IF(OR(ISBLANK(F62),F62=0),"",_xlfn._xlws.FILTER('Rot.Out'!C$3:M$100,'Rot.Out'!B$3:B$100=F62))</f>
        <v/>
      </c>
      <c r="FM62" s="4" t="str" cm="1">
        <f t="array" ref="FM62">IF(OR(F62=0,F62=""),"",IFERROR(_xlfn.UNIQUE(_xlfn._xlws.FILTER('Rot.Out'!R:R,('Rot.Out'!O:O=Data.Out!F62)*('Rot.Out'!P:P=Data.Out!G62)),FALSE),""))</f>
        <v/>
      </c>
      <c r="FN62" s="4" t="str" cm="1">
        <f t="array" ref="FN62">IF(OR(H62=0,ISBLANK(H62)),"",_xlfn._xlws.FILTER(Out.Out!A$2:J$36,Out.Out!K$2:K$36=H62))</f>
        <v/>
      </c>
      <c r="FX62" s="4" t="str" cm="1">
        <f t="array" ref="FX62">IF(OR(A62=0,ISBLANK(A62),A62=""),"",_xlfn._xlws.FILTER(Site.Out!A$2:AA$50,Site.Out!C$2:C$50=A62))</f>
        <v/>
      </c>
      <c r="GY62" s="4" t="str" cm="1">
        <f t="array" ref="GY62">IF(OR(ISBLANK(A62),A62=0,A62=""),"",Pub.Out!A$2:H$2)</f>
        <v/>
      </c>
      <c r="HG62" s="4" t="str" cm="1">
        <f t="array" ref="HG62">IFERROR(IF(OR(C62=0,C62=""),"",_xlfn._xlws.FILTER(Prod.Out!C:F,Prod.Out!B:B=C62)),"")</f>
        <v/>
      </c>
      <c r="HK62" s="4" t="str" cm="1">
        <f t="array" ref="HK62">IF(OR(A62=0,A62=""),"",_xlfn.ANCHORARRAY(ExpD.Out!A$2))</f>
        <v/>
      </c>
    </row>
    <row r="63" spans="1:219" x14ac:dyDescent="0.35">
      <c r="A63" s="4" t="str" cm="1">
        <f t="array" ref="A63">IF(OR(EnterData!A66="",ISBLANK(EnterData!A66)),"",_xlfn._xlws.FILTER(EnterData!A66:L66,EnterData!A66:A66&lt;&gt;""))</f>
        <v/>
      </c>
      <c r="M63" s="4" t="str" cm="1">
        <f t="array" ref="M63">IF(OR(EnterData!A66="",ISBLANK(EnterData!A66)),"",_xlfn._xlws.FILTER(EnterData!N66:AB66,EnterData!A66:A66&lt;&gt;""))</f>
        <v/>
      </c>
      <c r="AB63" s="4" t="str" cm="1">
        <f t="array" ref="AB63">IF(OR(ISBLANK(B63),B63=0),"",_xlfn._xlws.FILTER(MT.Out!A$2:DO$200,MT.Out!D$2:D$200=Data.Out!B63))</f>
        <v/>
      </c>
      <c r="EQ63" s="4" t="str" cm="1">
        <f t="array" ref="EQ63">IFERROR(IF(OR(ISBLANK(E63),E63=0),"",_xlfn._xlws.FILTER(Int.Out!G$2:Q$100,Int.Out!B$2:B$100=E63)),"")</f>
        <v/>
      </c>
      <c r="FB63" s="4" t="str" cm="1">
        <f t="array" ref="FB63">IF(OR(ISBLANK(F63),F63=0),"",_xlfn._xlws.FILTER('Rot.Out'!C$3:M$100,'Rot.Out'!B$3:B$100=F63))</f>
        <v/>
      </c>
      <c r="FM63" s="4" t="str" cm="1">
        <f t="array" ref="FM63">IF(OR(F63=0,F63=""),"",IFERROR(_xlfn.UNIQUE(_xlfn._xlws.FILTER('Rot.Out'!R:R,('Rot.Out'!O:O=Data.Out!F63)*('Rot.Out'!P:P=Data.Out!G63)),FALSE),""))</f>
        <v/>
      </c>
      <c r="FN63" s="4" t="str" cm="1">
        <f t="array" ref="FN63">IF(OR(H63=0,ISBLANK(H63)),"",_xlfn._xlws.FILTER(Out.Out!A$2:J$36,Out.Out!K$2:K$36=H63))</f>
        <v/>
      </c>
      <c r="FX63" s="4" t="str" cm="1">
        <f t="array" ref="FX63">IF(OR(A63=0,ISBLANK(A63),A63=""),"",_xlfn._xlws.FILTER(Site.Out!A$2:AA$50,Site.Out!C$2:C$50=A63))</f>
        <v/>
      </c>
      <c r="GY63" s="4" t="str" cm="1">
        <f t="array" ref="GY63">IF(OR(ISBLANK(A63),A63=0,A63=""),"",Pub.Out!A$2:H$2)</f>
        <v/>
      </c>
      <c r="HG63" s="4" t="str" cm="1">
        <f t="array" ref="HG63">IFERROR(IF(OR(C63=0,C63=""),"",_xlfn._xlws.FILTER(Prod.Out!C:F,Prod.Out!B:B=C63)),"")</f>
        <v/>
      </c>
      <c r="HK63" s="4" t="str" cm="1">
        <f t="array" ref="HK63">IF(OR(A63=0,A63=""),"",_xlfn.ANCHORARRAY(ExpD.Out!A$2))</f>
        <v/>
      </c>
    </row>
    <row r="64" spans="1:219" x14ac:dyDescent="0.35">
      <c r="A64" s="4" t="str" cm="1">
        <f t="array" ref="A64">IF(OR(EnterData!A67="",ISBLANK(EnterData!A67)),"",_xlfn._xlws.FILTER(EnterData!A67:L67,EnterData!A67:A67&lt;&gt;""))</f>
        <v/>
      </c>
      <c r="M64" s="4" t="str" cm="1">
        <f t="array" ref="M64">IF(OR(EnterData!A67="",ISBLANK(EnterData!A67)),"",_xlfn._xlws.FILTER(EnterData!N67:AB67,EnterData!A67:A67&lt;&gt;""))</f>
        <v/>
      </c>
      <c r="AB64" s="4" t="str" cm="1">
        <f t="array" ref="AB64">IF(OR(ISBLANK(B64),B64=0),"",_xlfn._xlws.FILTER(MT.Out!A$2:DO$200,MT.Out!D$2:D$200=Data.Out!B64))</f>
        <v/>
      </c>
      <c r="EQ64" s="4" t="str" cm="1">
        <f t="array" ref="EQ64">IFERROR(IF(OR(ISBLANK(E64),E64=0),"",_xlfn._xlws.FILTER(Int.Out!G$2:Q$100,Int.Out!B$2:B$100=E64)),"")</f>
        <v/>
      </c>
      <c r="FB64" s="4" t="str" cm="1">
        <f t="array" ref="FB64">IF(OR(ISBLANK(F64),F64=0),"",_xlfn._xlws.FILTER('Rot.Out'!C$3:M$100,'Rot.Out'!B$3:B$100=F64))</f>
        <v/>
      </c>
      <c r="FM64" s="4" t="str" cm="1">
        <f t="array" ref="FM64">IF(OR(F64=0,F64=""),"",IFERROR(_xlfn.UNIQUE(_xlfn._xlws.FILTER('Rot.Out'!R:R,('Rot.Out'!O:O=Data.Out!F64)*('Rot.Out'!P:P=Data.Out!G64)),FALSE),""))</f>
        <v/>
      </c>
      <c r="FN64" s="4" t="str" cm="1">
        <f t="array" ref="FN64">IF(OR(H64=0,ISBLANK(H64)),"",_xlfn._xlws.FILTER(Out.Out!A$2:J$36,Out.Out!K$2:K$36=H64))</f>
        <v/>
      </c>
      <c r="FX64" s="4" t="str" cm="1">
        <f t="array" ref="FX64">IF(OR(A64=0,ISBLANK(A64),A64=""),"",_xlfn._xlws.FILTER(Site.Out!A$2:AA$50,Site.Out!C$2:C$50=A64))</f>
        <v/>
      </c>
      <c r="GY64" s="4" t="str" cm="1">
        <f t="array" ref="GY64">IF(OR(ISBLANK(A64),A64=0,A64=""),"",Pub.Out!A$2:H$2)</f>
        <v/>
      </c>
      <c r="HG64" s="4" t="str" cm="1">
        <f t="array" ref="HG64">IFERROR(IF(OR(C64=0,C64=""),"",_xlfn._xlws.FILTER(Prod.Out!C:F,Prod.Out!B:B=C64)),"")</f>
        <v/>
      </c>
      <c r="HK64" s="4" t="str" cm="1">
        <f t="array" ref="HK64">IF(OR(A64=0,A64=""),"",_xlfn.ANCHORARRAY(ExpD.Out!A$2))</f>
        <v/>
      </c>
    </row>
    <row r="65" spans="1:219" x14ac:dyDescent="0.35">
      <c r="A65" s="4" t="str" cm="1">
        <f t="array" ref="A65">IF(OR(EnterData!A68="",ISBLANK(EnterData!A68)),"",_xlfn._xlws.FILTER(EnterData!A68:L68,EnterData!A68:A68&lt;&gt;""))</f>
        <v/>
      </c>
      <c r="M65" s="4" t="str" cm="1">
        <f t="array" ref="M65">IF(OR(EnterData!A68="",ISBLANK(EnterData!A68)),"",_xlfn._xlws.FILTER(EnterData!N68:AB68,EnterData!A68:A68&lt;&gt;""))</f>
        <v/>
      </c>
      <c r="AB65" s="4" t="str" cm="1">
        <f t="array" ref="AB65">IF(OR(ISBLANK(B65),B65=0),"",_xlfn._xlws.FILTER(MT.Out!A$2:DO$200,MT.Out!D$2:D$200=Data.Out!B65))</f>
        <v/>
      </c>
      <c r="EQ65" s="4" t="str" cm="1">
        <f t="array" ref="EQ65">IFERROR(IF(OR(ISBLANK(E65),E65=0),"",_xlfn._xlws.FILTER(Int.Out!G$2:Q$100,Int.Out!B$2:B$100=E65)),"")</f>
        <v/>
      </c>
      <c r="FB65" s="4" t="str" cm="1">
        <f t="array" ref="FB65">IF(OR(ISBLANK(F65),F65=0),"",_xlfn._xlws.FILTER('Rot.Out'!C$3:M$100,'Rot.Out'!B$3:B$100=F65))</f>
        <v/>
      </c>
      <c r="FM65" s="4" t="str" cm="1">
        <f t="array" ref="FM65">IF(OR(F65=0,F65=""),"",IFERROR(_xlfn.UNIQUE(_xlfn._xlws.FILTER('Rot.Out'!R:R,('Rot.Out'!O:O=Data.Out!F65)*('Rot.Out'!P:P=Data.Out!G65)),FALSE),""))</f>
        <v/>
      </c>
      <c r="FN65" s="4" t="str" cm="1">
        <f t="array" ref="FN65">IF(OR(H65=0,ISBLANK(H65)),"",_xlfn._xlws.FILTER(Out.Out!A$2:J$36,Out.Out!K$2:K$36=H65))</f>
        <v/>
      </c>
      <c r="FX65" s="4" t="str" cm="1">
        <f t="array" ref="FX65">IF(OR(A65=0,ISBLANK(A65),A65=""),"",_xlfn._xlws.FILTER(Site.Out!A$2:AA$50,Site.Out!C$2:C$50=A65))</f>
        <v/>
      </c>
      <c r="GY65" s="4" t="str" cm="1">
        <f t="array" ref="GY65">IF(OR(ISBLANK(A65),A65=0,A65=""),"",Pub.Out!A$2:H$2)</f>
        <v/>
      </c>
      <c r="HG65" s="4" t="str" cm="1">
        <f t="array" ref="HG65">IFERROR(IF(OR(C65=0,C65=""),"",_xlfn._xlws.FILTER(Prod.Out!C:F,Prod.Out!B:B=C65)),"")</f>
        <v/>
      </c>
      <c r="HK65" s="4" t="str" cm="1">
        <f t="array" ref="HK65">IF(OR(A65=0,A65=""),"",_xlfn.ANCHORARRAY(ExpD.Out!A$2))</f>
        <v/>
      </c>
    </row>
    <row r="66" spans="1:219" x14ac:dyDescent="0.35">
      <c r="A66" s="4" t="str" cm="1">
        <f t="array" ref="A66">IF(OR(EnterData!A69="",ISBLANK(EnterData!A69)),"",_xlfn._xlws.FILTER(EnterData!A69:L69,EnterData!A69:A69&lt;&gt;""))</f>
        <v/>
      </c>
      <c r="M66" s="4" t="str" cm="1">
        <f t="array" ref="M66">IF(OR(EnterData!A69="",ISBLANK(EnterData!A69)),"",_xlfn._xlws.FILTER(EnterData!N69:AB69,EnterData!A69:A69&lt;&gt;""))</f>
        <v/>
      </c>
      <c r="AB66" s="4" t="str" cm="1">
        <f t="array" ref="AB66">IF(OR(ISBLANK(B66),B66=0),"",_xlfn._xlws.FILTER(MT.Out!A$2:DO$200,MT.Out!D$2:D$200=Data.Out!B66))</f>
        <v/>
      </c>
      <c r="EQ66" s="4" t="str" cm="1">
        <f t="array" ref="EQ66">IFERROR(IF(OR(ISBLANK(E66),E66=0),"",_xlfn._xlws.FILTER(Int.Out!G$2:Q$100,Int.Out!B$2:B$100=E66)),"")</f>
        <v/>
      </c>
      <c r="FB66" s="4" t="str" cm="1">
        <f t="array" ref="FB66">IF(OR(ISBLANK(F66),F66=0),"",_xlfn._xlws.FILTER('Rot.Out'!C$3:M$100,'Rot.Out'!B$3:B$100=F66))</f>
        <v/>
      </c>
      <c r="FM66" s="4" t="str" cm="1">
        <f t="array" ref="FM66">IF(OR(F66=0,F66=""),"",IFERROR(_xlfn.UNIQUE(_xlfn._xlws.FILTER('Rot.Out'!R:R,('Rot.Out'!O:O=Data.Out!F66)*('Rot.Out'!P:P=Data.Out!G66)),FALSE),""))</f>
        <v/>
      </c>
      <c r="FN66" s="4" t="str" cm="1">
        <f t="array" ref="FN66">IF(OR(H66=0,ISBLANK(H66)),"",_xlfn._xlws.FILTER(Out.Out!A$2:J$36,Out.Out!K$2:K$36=H66))</f>
        <v/>
      </c>
      <c r="FX66" s="4" t="str" cm="1">
        <f t="array" ref="FX66">IF(OR(A66=0,ISBLANK(A66),A66=""),"",_xlfn._xlws.FILTER(Site.Out!A$2:AA$50,Site.Out!C$2:C$50=A66))</f>
        <v/>
      </c>
      <c r="GY66" s="4" t="str" cm="1">
        <f t="array" ref="GY66">IF(OR(ISBLANK(A66),A66=0,A66=""),"",Pub.Out!A$2:H$2)</f>
        <v/>
      </c>
      <c r="HG66" s="4" t="str" cm="1">
        <f t="array" ref="HG66">IFERROR(IF(OR(C66=0,C66=""),"",_xlfn._xlws.FILTER(Prod.Out!C:F,Prod.Out!B:B=C66)),"")</f>
        <v/>
      </c>
      <c r="HK66" s="4" t="str" cm="1">
        <f t="array" ref="HK66">IF(OR(A66=0,A66=""),"",_xlfn.ANCHORARRAY(ExpD.Out!A$2))</f>
        <v/>
      </c>
    </row>
    <row r="67" spans="1:219" x14ac:dyDescent="0.35">
      <c r="A67" s="4" t="str" cm="1">
        <f t="array" ref="A67">IF(OR(EnterData!A70="",ISBLANK(EnterData!A70)),"",_xlfn._xlws.FILTER(EnterData!A70:L70,EnterData!A70:A70&lt;&gt;""))</f>
        <v/>
      </c>
      <c r="M67" s="4" t="str" cm="1">
        <f t="array" ref="M67">IF(OR(EnterData!A70="",ISBLANK(EnterData!A70)),"",_xlfn._xlws.FILTER(EnterData!N70:AB70,EnterData!A70:A70&lt;&gt;""))</f>
        <v/>
      </c>
      <c r="AB67" s="4" t="str" cm="1">
        <f t="array" ref="AB67">IF(OR(ISBLANK(B67),B67=0),"",_xlfn._xlws.FILTER(MT.Out!A$2:DO$200,MT.Out!D$2:D$200=Data.Out!B67))</f>
        <v/>
      </c>
      <c r="EQ67" s="4" t="str" cm="1">
        <f t="array" ref="EQ67">IFERROR(IF(OR(ISBLANK(E67),E67=0),"",_xlfn._xlws.FILTER(Int.Out!G$2:Q$100,Int.Out!B$2:B$100=E67)),"")</f>
        <v/>
      </c>
      <c r="FB67" s="4" t="str" cm="1">
        <f t="array" ref="FB67">IF(OR(ISBLANK(F67),F67=0),"",_xlfn._xlws.FILTER('Rot.Out'!C$3:M$100,'Rot.Out'!B$3:B$100=F67))</f>
        <v/>
      </c>
      <c r="FM67" s="4" t="str" cm="1">
        <f t="array" ref="FM67">IF(OR(F67=0,F67=""),"",IFERROR(_xlfn.UNIQUE(_xlfn._xlws.FILTER('Rot.Out'!R:R,('Rot.Out'!O:O=Data.Out!F67)*('Rot.Out'!P:P=Data.Out!G67)),FALSE),""))</f>
        <v/>
      </c>
      <c r="FN67" s="4" t="str" cm="1">
        <f t="array" ref="FN67">IF(OR(H67=0,ISBLANK(H67)),"",_xlfn._xlws.FILTER(Out.Out!A$2:J$36,Out.Out!K$2:K$36=H67))</f>
        <v/>
      </c>
      <c r="FX67" s="4" t="str" cm="1">
        <f t="array" ref="FX67">IF(OR(A67=0,ISBLANK(A67),A67=""),"",_xlfn._xlws.FILTER(Site.Out!A$2:AA$50,Site.Out!C$2:C$50=A67))</f>
        <v/>
      </c>
      <c r="GY67" s="4" t="str" cm="1">
        <f t="array" ref="GY67">IF(OR(ISBLANK(A67),A67=0,A67=""),"",Pub.Out!A$2:H$2)</f>
        <v/>
      </c>
      <c r="HG67" s="4" t="str" cm="1">
        <f t="array" ref="HG67">IFERROR(IF(OR(C67=0,C67=""),"",_xlfn._xlws.FILTER(Prod.Out!C:F,Prod.Out!B:B=C67)),"")</f>
        <v/>
      </c>
      <c r="HK67" s="4" t="str" cm="1">
        <f t="array" ref="HK67">IF(OR(A67=0,A67=""),"",_xlfn.ANCHORARRAY(ExpD.Out!A$2))</f>
        <v/>
      </c>
    </row>
    <row r="68" spans="1:219" x14ac:dyDescent="0.35">
      <c r="A68" s="4" t="str" cm="1">
        <f t="array" ref="A68">IF(OR(EnterData!A71="",ISBLANK(EnterData!A71)),"",_xlfn._xlws.FILTER(EnterData!A71:L71,EnterData!A71:A71&lt;&gt;""))</f>
        <v/>
      </c>
      <c r="M68" s="4" t="str" cm="1">
        <f t="array" ref="M68">IF(OR(EnterData!A71="",ISBLANK(EnterData!A71)),"",_xlfn._xlws.FILTER(EnterData!N71:AB71,EnterData!A71:A71&lt;&gt;""))</f>
        <v/>
      </c>
      <c r="AB68" s="4" t="str" cm="1">
        <f t="array" ref="AB68">IF(OR(ISBLANK(B68),B68=0),"",_xlfn._xlws.FILTER(MT.Out!A$2:DO$200,MT.Out!D$2:D$200=Data.Out!B68))</f>
        <v/>
      </c>
      <c r="EQ68" s="4" t="str" cm="1">
        <f t="array" ref="EQ68">IFERROR(IF(OR(ISBLANK(E68),E68=0),"",_xlfn._xlws.FILTER(Int.Out!G$2:Q$100,Int.Out!B$2:B$100=E68)),"")</f>
        <v/>
      </c>
      <c r="FB68" s="4" t="str" cm="1">
        <f t="array" ref="FB68">IF(OR(ISBLANK(F68),F68=0),"",_xlfn._xlws.FILTER('Rot.Out'!C$3:M$100,'Rot.Out'!B$3:B$100=F68))</f>
        <v/>
      </c>
      <c r="FM68" s="4" t="str" cm="1">
        <f t="array" ref="FM68">IF(OR(F68=0,F68=""),"",IFERROR(_xlfn.UNIQUE(_xlfn._xlws.FILTER('Rot.Out'!R:R,('Rot.Out'!O:O=Data.Out!F68)*('Rot.Out'!P:P=Data.Out!G68)),FALSE),""))</f>
        <v/>
      </c>
      <c r="FN68" s="4" t="str" cm="1">
        <f t="array" ref="FN68">IF(OR(H68=0,ISBLANK(H68)),"",_xlfn._xlws.FILTER(Out.Out!A$2:J$36,Out.Out!K$2:K$36=H68))</f>
        <v/>
      </c>
      <c r="FX68" s="4" t="str" cm="1">
        <f t="array" ref="FX68">IF(OR(A68=0,ISBLANK(A68),A68=""),"",_xlfn._xlws.FILTER(Site.Out!A$2:AA$50,Site.Out!C$2:C$50=A68))</f>
        <v/>
      </c>
      <c r="GY68" s="4" t="str" cm="1">
        <f t="array" ref="GY68">IF(OR(ISBLANK(A68),A68=0,A68=""),"",Pub.Out!A$2:H$2)</f>
        <v/>
      </c>
      <c r="HG68" s="4" t="str" cm="1">
        <f t="array" ref="HG68">IFERROR(IF(OR(C68=0,C68=""),"",_xlfn._xlws.FILTER(Prod.Out!C:F,Prod.Out!B:B=C68)),"")</f>
        <v/>
      </c>
      <c r="HK68" s="4" t="str" cm="1">
        <f t="array" ref="HK68">IF(OR(A68=0,A68=""),"",_xlfn.ANCHORARRAY(ExpD.Out!A$2))</f>
        <v/>
      </c>
    </row>
    <row r="69" spans="1:219" x14ac:dyDescent="0.35">
      <c r="A69" s="4" t="str" cm="1">
        <f t="array" ref="A69">IF(OR(EnterData!A72="",ISBLANK(EnterData!A72)),"",_xlfn._xlws.FILTER(EnterData!A72:L72,EnterData!A72:A72&lt;&gt;""))</f>
        <v/>
      </c>
      <c r="M69" s="4" t="str" cm="1">
        <f t="array" ref="M69">IF(OR(EnterData!A72="",ISBLANK(EnterData!A72)),"",_xlfn._xlws.FILTER(EnterData!N72:AB72,EnterData!A72:A72&lt;&gt;""))</f>
        <v/>
      </c>
      <c r="AB69" s="4" t="str" cm="1">
        <f t="array" ref="AB69">IF(OR(ISBLANK(B69),B69=0),"",_xlfn._xlws.FILTER(MT.Out!A$2:DO$200,MT.Out!D$2:D$200=Data.Out!B69))</f>
        <v/>
      </c>
      <c r="EQ69" s="4" t="str" cm="1">
        <f t="array" ref="EQ69">IFERROR(IF(OR(ISBLANK(E69),E69=0),"",_xlfn._xlws.FILTER(Int.Out!G$2:Q$100,Int.Out!B$2:B$100=E69)),"")</f>
        <v/>
      </c>
      <c r="FB69" s="4" t="str" cm="1">
        <f t="array" ref="FB69">IF(OR(ISBLANK(F69),F69=0),"",_xlfn._xlws.FILTER('Rot.Out'!C$3:M$100,'Rot.Out'!B$3:B$100=F69))</f>
        <v/>
      </c>
      <c r="FM69" s="4" t="str" cm="1">
        <f t="array" ref="FM69">IF(OR(F69=0,F69=""),"",IFERROR(_xlfn.UNIQUE(_xlfn._xlws.FILTER('Rot.Out'!R:R,('Rot.Out'!O:O=Data.Out!F69)*('Rot.Out'!P:P=Data.Out!G69)),FALSE),""))</f>
        <v/>
      </c>
      <c r="FN69" s="4" t="str" cm="1">
        <f t="array" ref="FN69">IF(OR(H69=0,ISBLANK(H69)),"",_xlfn._xlws.FILTER(Out.Out!A$2:J$36,Out.Out!K$2:K$36=H69))</f>
        <v/>
      </c>
      <c r="FX69" s="4" t="str" cm="1">
        <f t="array" ref="FX69">IF(OR(A69=0,ISBLANK(A69),A69=""),"",_xlfn._xlws.FILTER(Site.Out!A$2:AA$50,Site.Out!C$2:C$50=A69))</f>
        <v/>
      </c>
      <c r="GY69" s="4" t="str" cm="1">
        <f t="array" ref="GY69">IF(OR(ISBLANK(A69),A69=0,A69=""),"",Pub.Out!A$2:H$2)</f>
        <v/>
      </c>
      <c r="HG69" s="4" t="str" cm="1">
        <f t="array" ref="HG69">IFERROR(IF(OR(C69=0,C69=""),"",_xlfn._xlws.FILTER(Prod.Out!C:F,Prod.Out!B:B=C69)),"")</f>
        <v/>
      </c>
      <c r="HK69" s="4" t="str" cm="1">
        <f t="array" ref="HK69">IF(OR(A69=0,A69=""),"",_xlfn.ANCHORARRAY(ExpD.Out!A$2))</f>
        <v/>
      </c>
    </row>
    <row r="70" spans="1:219" x14ac:dyDescent="0.35">
      <c r="A70" s="4" t="str" cm="1">
        <f t="array" ref="A70">IF(OR(EnterData!A73="",ISBLANK(EnterData!A73)),"",_xlfn._xlws.FILTER(EnterData!A73:L73,EnterData!A73:A73&lt;&gt;""))</f>
        <v/>
      </c>
      <c r="M70" s="4" t="str" cm="1">
        <f t="array" ref="M70">IF(OR(EnterData!A73="",ISBLANK(EnterData!A73)),"",_xlfn._xlws.FILTER(EnterData!N73:AB73,EnterData!A73:A73&lt;&gt;""))</f>
        <v/>
      </c>
      <c r="AB70" s="4" t="str" cm="1">
        <f t="array" ref="AB70">IF(OR(ISBLANK(B70),B70=0),"",_xlfn._xlws.FILTER(MT.Out!A$2:DO$200,MT.Out!D$2:D$200=Data.Out!B70))</f>
        <v/>
      </c>
      <c r="EQ70" s="4" t="str" cm="1">
        <f t="array" ref="EQ70">IFERROR(IF(OR(ISBLANK(E70),E70=0),"",_xlfn._xlws.FILTER(Int.Out!G$2:Q$100,Int.Out!B$2:B$100=E70)),"")</f>
        <v/>
      </c>
      <c r="FB70" s="4" t="str" cm="1">
        <f t="array" ref="FB70">IF(OR(ISBLANK(F70),F70=0),"",_xlfn._xlws.FILTER('Rot.Out'!C$3:M$100,'Rot.Out'!B$3:B$100=F70))</f>
        <v/>
      </c>
      <c r="FM70" s="4" t="str" cm="1">
        <f t="array" ref="FM70">IF(OR(F70=0,F70=""),"",IFERROR(_xlfn.UNIQUE(_xlfn._xlws.FILTER('Rot.Out'!R:R,('Rot.Out'!O:O=Data.Out!F70)*('Rot.Out'!P:P=Data.Out!G70)),FALSE),""))</f>
        <v/>
      </c>
      <c r="FN70" s="4" t="str" cm="1">
        <f t="array" ref="FN70">IF(OR(H70=0,ISBLANK(H70)),"",_xlfn._xlws.FILTER(Out.Out!A$2:J$36,Out.Out!K$2:K$36=H70))</f>
        <v/>
      </c>
      <c r="FX70" s="4" t="str" cm="1">
        <f t="array" ref="FX70">IF(OR(A70=0,ISBLANK(A70),A70=""),"",_xlfn._xlws.FILTER(Site.Out!A$2:AA$50,Site.Out!C$2:C$50=A70))</f>
        <v/>
      </c>
      <c r="GY70" s="4" t="str" cm="1">
        <f t="array" ref="GY70">IF(OR(ISBLANK(A70),A70=0,A70=""),"",Pub.Out!A$2:H$2)</f>
        <v/>
      </c>
      <c r="HG70" s="4" t="str" cm="1">
        <f t="array" ref="HG70">IFERROR(IF(OR(C70=0,C70=""),"",_xlfn._xlws.FILTER(Prod.Out!C:F,Prod.Out!B:B=C70)),"")</f>
        <v/>
      </c>
      <c r="HK70" s="4" t="str" cm="1">
        <f t="array" ref="HK70">IF(OR(A70=0,A70=""),"",_xlfn.ANCHORARRAY(ExpD.Out!A$2))</f>
        <v/>
      </c>
    </row>
    <row r="71" spans="1:219" x14ac:dyDescent="0.35">
      <c r="A71" s="4" t="str" cm="1">
        <f t="array" ref="A71">IF(OR(EnterData!A74="",ISBLANK(EnterData!A74)),"",_xlfn._xlws.FILTER(EnterData!A74:L74,EnterData!A74:A74&lt;&gt;""))</f>
        <v/>
      </c>
      <c r="M71" s="4" t="str" cm="1">
        <f t="array" ref="M71">IF(OR(EnterData!A74="",ISBLANK(EnterData!A74)),"",_xlfn._xlws.FILTER(EnterData!N74:AB74,EnterData!A74:A74&lt;&gt;""))</f>
        <v/>
      </c>
      <c r="AB71" s="4" t="str" cm="1">
        <f t="array" ref="AB71">IF(OR(ISBLANK(B71),B71=0),"",_xlfn._xlws.FILTER(MT.Out!A$2:DO$200,MT.Out!D$2:D$200=Data.Out!B71))</f>
        <v/>
      </c>
      <c r="EQ71" s="4" t="str" cm="1">
        <f t="array" ref="EQ71">IFERROR(IF(OR(ISBLANK(E71),E71=0),"",_xlfn._xlws.FILTER(Int.Out!G$2:Q$100,Int.Out!B$2:B$100=E71)),"")</f>
        <v/>
      </c>
      <c r="FB71" s="4" t="str" cm="1">
        <f t="array" ref="FB71">IF(OR(ISBLANK(F71),F71=0),"",_xlfn._xlws.FILTER('Rot.Out'!C$3:M$100,'Rot.Out'!B$3:B$100=F71))</f>
        <v/>
      </c>
      <c r="FM71" s="4" t="str" cm="1">
        <f t="array" ref="FM71">IF(OR(F71=0,F71=""),"",IFERROR(_xlfn.UNIQUE(_xlfn._xlws.FILTER('Rot.Out'!R:R,('Rot.Out'!O:O=Data.Out!F71)*('Rot.Out'!P:P=Data.Out!G71)),FALSE),""))</f>
        <v/>
      </c>
      <c r="FN71" s="4" t="str" cm="1">
        <f t="array" ref="FN71">IF(OR(H71=0,ISBLANK(H71)),"",_xlfn._xlws.FILTER(Out.Out!A$2:J$36,Out.Out!K$2:K$36=H71))</f>
        <v/>
      </c>
      <c r="FX71" s="4" t="str" cm="1">
        <f t="array" ref="FX71">IF(OR(A71=0,ISBLANK(A71),A71=""),"",_xlfn._xlws.FILTER(Site.Out!A$2:AA$50,Site.Out!C$2:C$50=A71))</f>
        <v/>
      </c>
      <c r="GY71" s="4" t="str" cm="1">
        <f t="array" ref="GY71">IF(OR(ISBLANK(A71),A71=0,A71=""),"",Pub.Out!A$2:H$2)</f>
        <v/>
      </c>
      <c r="HG71" s="4" t="str" cm="1">
        <f t="array" ref="HG71">IFERROR(IF(OR(C71=0,C71=""),"",_xlfn._xlws.FILTER(Prod.Out!C:F,Prod.Out!B:B=C71)),"")</f>
        <v/>
      </c>
      <c r="HK71" s="4" t="str" cm="1">
        <f t="array" ref="HK71">IF(OR(A71=0,A71=""),"",_xlfn.ANCHORARRAY(ExpD.Out!A$2))</f>
        <v/>
      </c>
    </row>
    <row r="72" spans="1:219" x14ac:dyDescent="0.35">
      <c r="A72" s="4" t="str" cm="1">
        <f t="array" ref="A72">IF(OR(EnterData!A75="",ISBLANK(EnterData!A75)),"",_xlfn._xlws.FILTER(EnterData!A75:L75,EnterData!A75:A75&lt;&gt;""))</f>
        <v/>
      </c>
      <c r="M72" s="4" t="str" cm="1">
        <f t="array" ref="M72">IF(OR(EnterData!A75="",ISBLANK(EnterData!A75)),"",_xlfn._xlws.FILTER(EnterData!N75:AB75,EnterData!A75:A75&lt;&gt;""))</f>
        <v/>
      </c>
      <c r="AB72" s="4" t="str" cm="1">
        <f t="array" ref="AB72">IF(OR(ISBLANK(B72),B72=0),"",_xlfn._xlws.FILTER(MT.Out!A$2:DO$200,MT.Out!D$2:D$200=Data.Out!B72))</f>
        <v/>
      </c>
      <c r="EQ72" s="4" t="str" cm="1">
        <f t="array" ref="EQ72">IFERROR(IF(OR(ISBLANK(E72),E72=0),"",_xlfn._xlws.FILTER(Int.Out!G$2:Q$100,Int.Out!B$2:B$100=E72)),"")</f>
        <v/>
      </c>
      <c r="FB72" s="4" t="str" cm="1">
        <f t="array" ref="FB72">IF(OR(ISBLANK(F72),F72=0),"",_xlfn._xlws.FILTER('Rot.Out'!C$3:M$100,'Rot.Out'!B$3:B$100=F72))</f>
        <v/>
      </c>
      <c r="FM72" s="4" t="str" cm="1">
        <f t="array" ref="FM72">IF(OR(F72=0,F72=""),"",IFERROR(_xlfn.UNIQUE(_xlfn._xlws.FILTER('Rot.Out'!R:R,('Rot.Out'!O:O=Data.Out!F72)*('Rot.Out'!P:P=Data.Out!G72)),FALSE),""))</f>
        <v/>
      </c>
      <c r="FN72" s="4" t="str" cm="1">
        <f t="array" ref="FN72">IF(OR(H72=0,ISBLANK(H72)),"",_xlfn._xlws.FILTER(Out.Out!A$2:J$36,Out.Out!K$2:K$36=H72))</f>
        <v/>
      </c>
      <c r="FX72" s="4" t="str" cm="1">
        <f t="array" ref="FX72">IF(OR(A72=0,ISBLANK(A72),A72=""),"",_xlfn._xlws.FILTER(Site.Out!A$2:AA$50,Site.Out!C$2:C$50=A72))</f>
        <v/>
      </c>
      <c r="GY72" s="4" t="str" cm="1">
        <f t="array" ref="GY72">IF(OR(ISBLANK(A72),A72=0,A72=""),"",Pub.Out!A$2:H$2)</f>
        <v/>
      </c>
      <c r="HG72" s="4" t="str" cm="1">
        <f t="array" ref="HG72">IFERROR(IF(OR(C72=0,C72=""),"",_xlfn._xlws.FILTER(Prod.Out!C:F,Prod.Out!B:B=C72)),"")</f>
        <v/>
      </c>
      <c r="HK72" s="4" t="str" cm="1">
        <f t="array" ref="HK72">IF(OR(A72=0,A72=""),"",_xlfn.ANCHORARRAY(ExpD.Out!A$2))</f>
        <v/>
      </c>
    </row>
    <row r="73" spans="1:219" x14ac:dyDescent="0.35">
      <c r="A73" s="4" t="str" cm="1">
        <f t="array" ref="A73">IF(OR(EnterData!A76="",ISBLANK(EnterData!A76)),"",_xlfn._xlws.FILTER(EnterData!A76:L76,EnterData!A76:A76&lt;&gt;""))</f>
        <v/>
      </c>
      <c r="M73" s="4" t="str" cm="1">
        <f t="array" ref="M73">IF(OR(EnterData!A76="",ISBLANK(EnterData!A76)),"",_xlfn._xlws.FILTER(EnterData!N76:AB76,EnterData!A76:A76&lt;&gt;""))</f>
        <v/>
      </c>
      <c r="AB73" s="4" t="str" cm="1">
        <f t="array" ref="AB73">IF(OR(ISBLANK(B73),B73=0),"",_xlfn._xlws.FILTER(MT.Out!A$2:DO$200,MT.Out!D$2:D$200=Data.Out!B73))</f>
        <v/>
      </c>
      <c r="EQ73" s="4" t="str" cm="1">
        <f t="array" ref="EQ73">IFERROR(IF(OR(ISBLANK(E73),E73=0),"",_xlfn._xlws.FILTER(Int.Out!G$2:Q$100,Int.Out!B$2:B$100=E73)),"")</f>
        <v/>
      </c>
      <c r="FB73" s="4" t="str" cm="1">
        <f t="array" ref="FB73">IF(OR(ISBLANK(F73),F73=0),"",_xlfn._xlws.FILTER('Rot.Out'!C$3:M$100,'Rot.Out'!B$3:B$100=F73))</f>
        <v/>
      </c>
      <c r="FM73" s="4" t="str" cm="1">
        <f t="array" ref="FM73">IF(OR(F73=0,F73=""),"",IFERROR(_xlfn.UNIQUE(_xlfn._xlws.FILTER('Rot.Out'!R:R,('Rot.Out'!O:O=Data.Out!F73)*('Rot.Out'!P:P=Data.Out!G73)),FALSE),""))</f>
        <v/>
      </c>
      <c r="FN73" s="4" t="str" cm="1">
        <f t="array" ref="FN73">IF(OR(H73=0,ISBLANK(H73)),"",_xlfn._xlws.FILTER(Out.Out!A$2:J$36,Out.Out!K$2:K$36=H73))</f>
        <v/>
      </c>
      <c r="FX73" s="4" t="str" cm="1">
        <f t="array" ref="FX73">IF(OR(A73=0,ISBLANK(A73),A73=""),"",_xlfn._xlws.FILTER(Site.Out!A$2:AA$50,Site.Out!C$2:C$50=A73))</f>
        <v/>
      </c>
      <c r="GY73" s="4" t="str" cm="1">
        <f t="array" ref="GY73">IF(OR(ISBLANK(A73),A73=0,A73=""),"",Pub.Out!A$2:H$2)</f>
        <v/>
      </c>
      <c r="HG73" s="4" t="str" cm="1">
        <f t="array" ref="HG73">IFERROR(IF(OR(C73=0,C73=""),"",_xlfn._xlws.FILTER(Prod.Out!C:F,Prod.Out!B:B=C73)),"")</f>
        <v/>
      </c>
      <c r="HK73" s="4" t="str" cm="1">
        <f t="array" ref="HK73">IF(OR(A73=0,A73=""),"",_xlfn.ANCHORARRAY(ExpD.Out!A$2))</f>
        <v/>
      </c>
    </row>
    <row r="74" spans="1:219" x14ac:dyDescent="0.35">
      <c r="A74" s="4" t="str" cm="1">
        <f t="array" ref="A74">IF(OR(EnterData!A77="",ISBLANK(EnterData!A77)),"",_xlfn._xlws.FILTER(EnterData!A77:L77,EnterData!A77:A77&lt;&gt;""))</f>
        <v/>
      </c>
      <c r="M74" s="4" t="str" cm="1">
        <f t="array" ref="M74">IF(OR(EnterData!A77="",ISBLANK(EnterData!A77)),"",_xlfn._xlws.FILTER(EnterData!N77:AB77,EnterData!A77:A77&lt;&gt;""))</f>
        <v/>
      </c>
      <c r="AB74" s="4" t="str" cm="1">
        <f t="array" ref="AB74">IF(OR(ISBLANK(B74),B74=0),"",_xlfn._xlws.FILTER(MT.Out!A$2:DO$200,MT.Out!D$2:D$200=Data.Out!B74))</f>
        <v/>
      </c>
      <c r="EQ74" s="4" t="str" cm="1">
        <f t="array" ref="EQ74">IFERROR(IF(OR(ISBLANK(E74),E74=0),"",_xlfn._xlws.FILTER(Int.Out!G$2:Q$100,Int.Out!B$2:B$100=E74)),"")</f>
        <v/>
      </c>
      <c r="FB74" s="4" t="str" cm="1">
        <f t="array" ref="FB74">IF(OR(ISBLANK(F74),F74=0),"",_xlfn._xlws.FILTER('Rot.Out'!C$3:M$100,'Rot.Out'!B$3:B$100=F74))</f>
        <v/>
      </c>
      <c r="FM74" s="4" t="str" cm="1">
        <f t="array" ref="FM74">IF(OR(F74=0,F74=""),"",IFERROR(_xlfn.UNIQUE(_xlfn._xlws.FILTER('Rot.Out'!R:R,('Rot.Out'!O:O=Data.Out!F74)*('Rot.Out'!P:P=Data.Out!G74)),FALSE),""))</f>
        <v/>
      </c>
      <c r="FN74" s="4" t="str" cm="1">
        <f t="array" ref="FN74">IF(OR(H74=0,ISBLANK(H74)),"",_xlfn._xlws.FILTER(Out.Out!A$2:J$36,Out.Out!K$2:K$36=H74))</f>
        <v/>
      </c>
      <c r="FX74" s="4" t="str" cm="1">
        <f t="array" ref="FX74">IF(OR(A74=0,ISBLANK(A74),A74=""),"",_xlfn._xlws.FILTER(Site.Out!A$2:AA$50,Site.Out!C$2:C$50=A74))</f>
        <v/>
      </c>
      <c r="GY74" s="4" t="str" cm="1">
        <f t="array" ref="GY74">IF(OR(ISBLANK(A74),A74=0,A74=""),"",Pub.Out!A$2:H$2)</f>
        <v/>
      </c>
      <c r="HG74" s="4" t="str" cm="1">
        <f t="array" ref="HG74">IFERROR(IF(OR(C74=0,C74=""),"",_xlfn._xlws.FILTER(Prod.Out!C:F,Prod.Out!B:B=C74)),"")</f>
        <v/>
      </c>
      <c r="HK74" s="4" t="str" cm="1">
        <f t="array" ref="HK74">IF(OR(A74=0,A74=""),"",_xlfn.ANCHORARRAY(ExpD.Out!A$2))</f>
        <v/>
      </c>
    </row>
    <row r="75" spans="1:219" x14ac:dyDescent="0.35">
      <c r="A75" s="4" t="str" cm="1">
        <f t="array" ref="A75">IF(OR(EnterData!A78="",ISBLANK(EnterData!A78)),"",_xlfn._xlws.FILTER(EnterData!A78:L78,EnterData!A78:A78&lt;&gt;""))</f>
        <v/>
      </c>
      <c r="M75" s="4" t="str" cm="1">
        <f t="array" ref="M75">IF(OR(EnterData!A78="",ISBLANK(EnterData!A78)),"",_xlfn._xlws.FILTER(EnterData!N78:AB78,EnterData!A78:A78&lt;&gt;""))</f>
        <v/>
      </c>
      <c r="AB75" s="4" t="str" cm="1">
        <f t="array" ref="AB75">IF(OR(ISBLANK(B75),B75=0),"",_xlfn._xlws.FILTER(MT.Out!A$2:DO$200,MT.Out!D$2:D$200=Data.Out!B75))</f>
        <v/>
      </c>
      <c r="EQ75" s="4" t="str" cm="1">
        <f t="array" ref="EQ75">IFERROR(IF(OR(ISBLANK(E75),E75=0),"",_xlfn._xlws.FILTER(Int.Out!G$2:Q$100,Int.Out!B$2:B$100=E75)),"")</f>
        <v/>
      </c>
      <c r="FB75" s="4" t="str" cm="1">
        <f t="array" ref="FB75">IF(OR(ISBLANK(F75),F75=0),"",_xlfn._xlws.FILTER('Rot.Out'!C$3:M$100,'Rot.Out'!B$3:B$100=F75))</f>
        <v/>
      </c>
      <c r="FM75" s="4" t="str" cm="1">
        <f t="array" ref="FM75">IF(OR(F75=0,F75=""),"",IFERROR(_xlfn.UNIQUE(_xlfn._xlws.FILTER('Rot.Out'!R:R,('Rot.Out'!O:O=Data.Out!F75)*('Rot.Out'!P:P=Data.Out!G75)),FALSE),""))</f>
        <v/>
      </c>
      <c r="FN75" s="4" t="str" cm="1">
        <f t="array" ref="FN75">IF(OR(H75=0,ISBLANK(H75)),"",_xlfn._xlws.FILTER(Out.Out!A$2:J$36,Out.Out!K$2:K$36=H75))</f>
        <v/>
      </c>
      <c r="FX75" s="4" t="str" cm="1">
        <f t="array" ref="FX75">IF(OR(A75=0,ISBLANK(A75),A75=""),"",_xlfn._xlws.FILTER(Site.Out!A$2:AA$50,Site.Out!C$2:C$50=A75))</f>
        <v/>
      </c>
      <c r="GY75" s="4" t="str" cm="1">
        <f t="array" ref="GY75">IF(OR(ISBLANK(A75),A75=0,A75=""),"",Pub.Out!A$2:H$2)</f>
        <v/>
      </c>
      <c r="HG75" s="4" t="str" cm="1">
        <f t="array" ref="HG75">IFERROR(IF(OR(C75=0,C75=""),"",_xlfn._xlws.FILTER(Prod.Out!C:F,Prod.Out!B:B=C75)),"")</f>
        <v/>
      </c>
      <c r="HK75" s="4" t="str" cm="1">
        <f t="array" ref="HK75">IF(OR(A75=0,A75=""),"",_xlfn.ANCHORARRAY(ExpD.Out!A$2))</f>
        <v/>
      </c>
    </row>
    <row r="76" spans="1:219" x14ac:dyDescent="0.35">
      <c r="A76" s="4" t="str" cm="1">
        <f t="array" ref="A76">IF(OR(EnterData!A79="",ISBLANK(EnterData!A79)),"",_xlfn._xlws.FILTER(EnterData!A79:L79,EnterData!A79:A79&lt;&gt;""))</f>
        <v/>
      </c>
      <c r="M76" s="4" t="str" cm="1">
        <f t="array" ref="M76">IF(OR(EnterData!A79="",ISBLANK(EnterData!A79)),"",_xlfn._xlws.FILTER(EnterData!N79:AB79,EnterData!A79:A79&lt;&gt;""))</f>
        <v/>
      </c>
      <c r="AB76" s="4" t="str" cm="1">
        <f t="array" ref="AB76">IF(OR(ISBLANK(B76),B76=0),"",_xlfn._xlws.FILTER(MT.Out!A$2:DO$200,MT.Out!D$2:D$200=Data.Out!B76))</f>
        <v/>
      </c>
      <c r="EQ76" s="4" t="str" cm="1">
        <f t="array" ref="EQ76">IFERROR(IF(OR(ISBLANK(E76),E76=0),"",_xlfn._xlws.FILTER(Int.Out!G$2:Q$100,Int.Out!B$2:B$100=E76)),"")</f>
        <v/>
      </c>
      <c r="FB76" s="4" t="str" cm="1">
        <f t="array" ref="FB76">IF(OR(ISBLANK(F76),F76=0),"",_xlfn._xlws.FILTER('Rot.Out'!C$3:M$100,'Rot.Out'!B$3:B$100=F76))</f>
        <v/>
      </c>
      <c r="FM76" s="4" t="str" cm="1">
        <f t="array" ref="FM76">IF(OR(F76=0,F76=""),"",IFERROR(_xlfn.UNIQUE(_xlfn._xlws.FILTER('Rot.Out'!R:R,('Rot.Out'!O:O=Data.Out!F76)*('Rot.Out'!P:P=Data.Out!G76)),FALSE),""))</f>
        <v/>
      </c>
      <c r="FN76" s="4" t="str" cm="1">
        <f t="array" ref="FN76">IF(OR(H76=0,ISBLANK(H76)),"",_xlfn._xlws.FILTER(Out.Out!A$2:J$36,Out.Out!K$2:K$36=H76))</f>
        <v/>
      </c>
      <c r="FX76" s="4" t="str" cm="1">
        <f t="array" ref="FX76">IF(OR(A76=0,ISBLANK(A76),A76=""),"",_xlfn._xlws.FILTER(Site.Out!A$2:AA$50,Site.Out!C$2:C$50=A76))</f>
        <v/>
      </c>
      <c r="GY76" s="4" t="str" cm="1">
        <f t="array" ref="GY76">IF(OR(ISBLANK(A76),A76=0,A76=""),"",Pub.Out!A$2:H$2)</f>
        <v/>
      </c>
      <c r="HG76" s="4" t="str" cm="1">
        <f t="array" ref="HG76">IFERROR(IF(OR(C76=0,C76=""),"",_xlfn._xlws.FILTER(Prod.Out!C:F,Prod.Out!B:B=C76)),"")</f>
        <v/>
      </c>
      <c r="HK76" s="4" t="str" cm="1">
        <f t="array" ref="HK76">IF(OR(A76=0,A76=""),"",_xlfn.ANCHORARRAY(ExpD.Out!A$2))</f>
        <v/>
      </c>
    </row>
    <row r="77" spans="1:219" x14ac:dyDescent="0.35">
      <c r="A77" s="4" t="str" cm="1">
        <f t="array" ref="A77">IF(OR(EnterData!A80="",ISBLANK(EnterData!A80)),"",_xlfn._xlws.FILTER(EnterData!A80:L80,EnterData!A80:A80&lt;&gt;""))</f>
        <v/>
      </c>
      <c r="M77" s="4" t="str" cm="1">
        <f t="array" ref="M77">IF(OR(EnterData!A80="",ISBLANK(EnterData!A80)),"",_xlfn._xlws.FILTER(EnterData!N80:AB80,EnterData!A80:A80&lt;&gt;""))</f>
        <v/>
      </c>
      <c r="AB77" s="4" t="str" cm="1">
        <f t="array" ref="AB77">IF(OR(ISBLANK(B77),B77=0),"",_xlfn._xlws.FILTER(MT.Out!A$2:DO$200,MT.Out!D$2:D$200=Data.Out!B77))</f>
        <v/>
      </c>
      <c r="EQ77" s="4" t="str" cm="1">
        <f t="array" ref="EQ77">IFERROR(IF(OR(ISBLANK(E77),E77=0),"",_xlfn._xlws.FILTER(Int.Out!G$2:Q$100,Int.Out!B$2:B$100=E77)),"")</f>
        <v/>
      </c>
      <c r="FB77" s="4" t="str" cm="1">
        <f t="array" ref="FB77">IF(OR(ISBLANK(F77),F77=0),"",_xlfn._xlws.FILTER('Rot.Out'!C$3:M$100,'Rot.Out'!B$3:B$100=F77))</f>
        <v/>
      </c>
      <c r="FM77" s="4" t="str" cm="1">
        <f t="array" ref="FM77">IF(OR(F77=0,F77=""),"",IFERROR(_xlfn.UNIQUE(_xlfn._xlws.FILTER('Rot.Out'!R:R,('Rot.Out'!O:O=Data.Out!F77)*('Rot.Out'!P:P=Data.Out!G77)),FALSE),""))</f>
        <v/>
      </c>
      <c r="FN77" s="4" t="str" cm="1">
        <f t="array" ref="FN77">IF(OR(H77=0,ISBLANK(H77)),"",_xlfn._xlws.FILTER(Out.Out!A$2:J$36,Out.Out!K$2:K$36=H77))</f>
        <v/>
      </c>
      <c r="FX77" s="4" t="str" cm="1">
        <f t="array" ref="FX77">IF(OR(A77=0,ISBLANK(A77),A77=""),"",_xlfn._xlws.FILTER(Site.Out!A$2:AA$50,Site.Out!C$2:C$50=A77))</f>
        <v/>
      </c>
      <c r="GY77" s="4" t="str" cm="1">
        <f t="array" ref="GY77">IF(OR(ISBLANK(A77),A77=0,A77=""),"",Pub.Out!A$2:H$2)</f>
        <v/>
      </c>
      <c r="HG77" s="4" t="str" cm="1">
        <f t="array" ref="HG77">IFERROR(IF(OR(C77=0,C77=""),"",_xlfn._xlws.FILTER(Prod.Out!C:F,Prod.Out!B:B=C77)),"")</f>
        <v/>
      </c>
      <c r="HK77" s="4" t="str" cm="1">
        <f t="array" ref="HK77">IF(OR(A77=0,A77=""),"",_xlfn.ANCHORARRAY(ExpD.Out!A$2))</f>
        <v/>
      </c>
    </row>
    <row r="78" spans="1:219" x14ac:dyDescent="0.35">
      <c r="A78" s="4" t="str" cm="1">
        <f t="array" ref="A78">IF(OR(EnterData!A81="",ISBLANK(EnterData!A81)),"",_xlfn._xlws.FILTER(EnterData!A81:L81,EnterData!A81:A81&lt;&gt;""))</f>
        <v/>
      </c>
      <c r="M78" s="4" t="str" cm="1">
        <f t="array" ref="M78">IF(OR(EnterData!A81="",ISBLANK(EnterData!A81)),"",_xlfn._xlws.FILTER(EnterData!N81:AB81,EnterData!A81:A81&lt;&gt;""))</f>
        <v/>
      </c>
      <c r="AB78" s="4" t="str" cm="1">
        <f t="array" ref="AB78">IF(OR(ISBLANK(B78),B78=0),"",_xlfn._xlws.FILTER(MT.Out!A$2:DO$200,MT.Out!D$2:D$200=Data.Out!B78))</f>
        <v/>
      </c>
      <c r="EQ78" s="4" t="str" cm="1">
        <f t="array" ref="EQ78">IFERROR(IF(OR(ISBLANK(E78),E78=0),"",_xlfn._xlws.FILTER(Int.Out!G$2:Q$100,Int.Out!B$2:B$100=E78)),"")</f>
        <v/>
      </c>
      <c r="FB78" s="4" t="str" cm="1">
        <f t="array" ref="FB78">IF(OR(ISBLANK(F78),F78=0),"",_xlfn._xlws.FILTER('Rot.Out'!C$3:M$100,'Rot.Out'!B$3:B$100=F78))</f>
        <v/>
      </c>
      <c r="FM78" s="4" t="str" cm="1">
        <f t="array" ref="FM78">IF(OR(F78=0,F78=""),"",IFERROR(_xlfn.UNIQUE(_xlfn._xlws.FILTER('Rot.Out'!R:R,('Rot.Out'!O:O=Data.Out!F78)*('Rot.Out'!P:P=Data.Out!G78)),FALSE),""))</f>
        <v/>
      </c>
      <c r="FN78" s="4" t="str" cm="1">
        <f t="array" ref="FN78">IF(OR(H78=0,ISBLANK(H78)),"",_xlfn._xlws.FILTER(Out.Out!A$2:J$36,Out.Out!K$2:K$36=H78))</f>
        <v/>
      </c>
      <c r="FX78" s="4" t="str" cm="1">
        <f t="array" ref="FX78">IF(OR(A78=0,ISBLANK(A78),A78=""),"",_xlfn._xlws.FILTER(Site.Out!A$2:AA$50,Site.Out!C$2:C$50=A78))</f>
        <v/>
      </c>
      <c r="GY78" s="4" t="str" cm="1">
        <f t="array" ref="GY78">IF(OR(ISBLANK(A78),A78=0,A78=""),"",Pub.Out!A$2:H$2)</f>
        <v/>
      </c>
      <c r="HG78" s="4" t="str" cm="1">
        <f t="array" ref="HG78">IFERROR(IF(OR(C78=0,C78=""),"",_xlfn._xlws.FILTER(Prod.Out!C:F,Prod.Out!B:B=C78)),"")</f>
        <v/>
      </c>
      <c r="HK78" s="4" t="str" cm="1">
        <f t="array" ref="HK78">IF(OR(A78=0,A78=""),"",_xlfn.ANCHORARRAY(ExpD.Out!A$2))</f>
        <v/>
      </c>
    </row>
    <row r="79" spans="1:219" x14ac:dyDescent="0.35">
      <c r="A79" s="4" t="str" cm="1">
        <f t="array" ref="A79">IF(OR(EnterData!A82="",ISBLANK(EnterData!A82)),"",_xlfn._xlws.FILTER(EnterData!A82:L82,EnterData!A82:A82&lt;&gt;""))</f>
        <v/>
      </c>
      <c r="M79" s="4" t="str" cm="1">
        <f t="array" ref="M79">IF(OR(EnterData!A82="",ISBLANK(EnterData!A82)),"",_xlfn._xlws.FILTER(EnterData!N82:AB82,EnterData!A82:A82&lt;&gt;""))</f>
        <v/>
      </c>
      <c r="AB79" s="4" t="str" cm="1">
        <f t="array" ref="AB79">IF(OR(ISBLANK(B79),B79=0),"",_xlfn._xlws.FILTER(MT.Out!A$2:DO$200,MT.Out!D$2:D$200=Data.Out!B79))</f>
        <v/>
      </c>
      <c r="EQ79" s="4" t="str" cm="1">
        <f t="array" ref="EQ79">IFERROR(IF(OR(ISBLANK(E79),E79=0),"",_xlfn._xlws.FILTER(Int.Out!G$2:Q$100,Int.Out!B$2:B$100=E79)),"")</f>
        <v/>
      </c>
      <c r="FB79" s="4" t="str" cm="1">
        <f t="array" ref="FB79">IF(OR(ISBLANK(F79),F79=0),"",_xlfn._xlws.FILTER('Rot.Out'!C$3:M$100,'Rot.Out'!B$3:B$100=F79))</f>
        <v/>
      </c>
      <c r="FM79" s="4" t="str" cm="1">
        <f t="array" ref="FM79">IF(OR(F79=0,F79=""),"",IFERROR(_xlfn.UNIQUE(_xlfn._xlws.FILTER('Rot.Out'!R:R,('Rot.Out'!O:O=Data.Out!F79)*('Rot.Out'!P:P=Data.Out!G79)),FALSE),""))</f>
        <v/>
      </c>
      <c r="FN79" s="4" t="str" cm="1">
        <f t="array" ref="FN79">IF(OR(H79=0,ISBLANK(H79)),"",_xlfn._xlws.FILTER(Out.Out!A$2:J$36,Out.Out!K$2:K$36=H79))</f>
        <v/>
      </c>
      <c r="FX79" s="4" t="str" cm="1">
        <f t="array" ref="FX79">IF(OR(A79=0,ISBLANK(A79),A79=""),"",_xlfn._xlws.FILTER(Site.Out!A$2:AA$50,Site.Out!C$2:C$50=A79))</f>
        <v/>
      </c>
      <c r="GY79" s="4" t="str" cm="1">
        <f t="array" ref="GY79">IF(OR(ISBLANK(A79),A79=0,A79=""),"",Pub.Out!A$2:H$2)</f>
        <v/>
      </c>
      <c r="HG79" s="4" t="str" cm="1">
        <f t="array" ref="HG79">IFERROR(IF(OR(C79=0,C79=""),"",_xlfn._xlws.FILTER(Prod.Out!C:F,Prod.Out!B:B=C79)),"")</f>
        <v/>
      </c>
      <c r="HK79" s="4" t="str" cm="1">
        <f t="array" ref="HK79">IF(OR(A79=0,A79=""),"",_xlfn.ANCHORARRAY(ExpD.Out!A$2))</f>
        <v/>
      </c>
    </row>
    <row r="80" spans="1:219" x14ac:dyDescent="0.35">
      <c r="A80" s="4" t="str" cm="1">
        <f t="array" ref="A80">IF(OR(EnterData!A83="",ISBLANK(EnterData!A83)),"",_xlfn._xlws.FILTER(EnterData!A83:L83,EnterData!A83:A83&lt;&gt;""))</f>
        <v/>
      </c>
      <c r="M80" s="4" t="str" cm="1">
        <f t="array" ref="M80">IF(OR(EnterData!A83="",ISBLANK(EnterData!A83)),"",_xlfn._xlws.FILTER(EnterData!N83:AB83,EnterData!A83:A83&lt;&gt;""))</f>
        <v/>
      </c>
      <c r="AB80" s="4" t="str" cm="1">
        <f t="array" ref="AB80">IF(OR(ISBLANK(B80),B80=0),"",_xlfn._xlws.FILTER(MT.Out!A$2:DO$200,MT.Out!D$2:D$200=Data.Out!B80))</f>
        <v/>
      </c>
      <c r="EQ80" s="4" t="str" cm="1">
        <f t="array" ref="EQ80">IFERROR(IF(OR(ISBLANK(E80),E80=0),"",_xlfn._xlws.FILTER(Int.Out!G$2:Q$100,Int.Out!B$2:B$100=E80)),"")</f>
        <v/>
      </c>
      <c r="FB80" s="4" t="str" cm="1">
        <f t="array" ref="FB80">IF(OR(ISBLANK(F80),F80=0),"",_xlfn._xlws.FILTER('Rot.Out'!C$3:M$100,'Rot.Out'!B$3:B$100=F80))</f>
        <v/>
      </c>
      <c r="FM80" s="4" t="str" cm="1">
        <f t="array" ref="FM80">IF(OR(F80=0,F80=""),"",IFERROR(_xlfn.UNIQUE(_xlfn._xlws.FILTER('Rot.Out'!R:R,('Rot.Out'!O:O=Data.Out!F80)*('Rot.Out'!P:P=Data.Out!G80)),FALSE),""))</f>
        <v/>
      </c>
      <c r="FN80" s="4" t="str" cm="1">
        <f t="array" ref="FN80">IF(OR(H80=0,ISBLANK(H80)),"",_xlfn._xlws.FILTER(Out.Out!A$2:J$36,Out.Out!K$2:K$36=H80))</f>
        <v/>
      </c>
      <c r="FX80" s="4" t="str" cm="1">
        <f t="array" ref="FX80">IF(OR(A80=0,ISBLANK(A80),A80=""),"",_xlfn._xlws.FILTER(Site.Out!A$2:AA$50,Site.Out!C$2:C$50=A80))</f>
        <v/>
      </c>
      <c r="GY80" s="4" t="str" cm="1">
        <f t="array" ref="GY80">IF(OR(ISBLANK(A80),A80=0,A80=""),"",Pub.Out!A$2:H$2)</f>
        <v/>
      </c>
      <c r="HG80" s="4" t="str" cm="1">
        <f t="array" ref="HG80">IFERROR(IF(OR(C80=0,C80=""),"",_xlfn._xlws.FILTER(Prod.Out!C:F,Prod.Out!B:B=C80)),"")</f>
        <v/>
      </c>
      <c r="HK80" s="4" t="str" cm="1">
        <f t="array" ref="HK80">IF(OR(A80=0,A80=""),"",_xlfn.ANCHORARRAY(ExpD.Out!A$2))</f>
        <v/>
      </c>
    </row>
    <row r="81" spans="1:219" x14ac:dyDescent="0.35">
      <c r="A81" s="4" t="str" cm="1">
        <f t="array" ref="A81">IF(OR(EnterData!A84="",ISBLANK(EnterData!A84)),"",_xlfn._xlws.FILTER(EnterData!A84:L84,EnterData!A84:A84&lt;&gt;""))</f>
        <v/>
      </c>
      <c r="M81" s="4" t="str" cm="1">
        <f t="array" ref="M81">IF(OR(EnterData!A84="",ISBLANK(EnterData!A84)),"",_xlfn._xlws.FILTER(EnterData!N84:AB84,EnterData!A84:A84&lt;&gt;""))</f>
        <v/>
      </c>
      <c r="AB81" s="4" t="str" cm="1">
        <f t="array" ref="AB81">IF(OR(ISBLANK(B81),B81=0),"",_xlfn._xlws.FILTER(MT.Out!A$2:DO$200,MT.Out!D$2:D$200=Data.Out!B81))</f>
        <v/>
      </c>
      <c r="EQ81" s="4" t="str" cm="1">
        <f t="array" ref="EQ81">IFERROR(IF(OR(ISBLANK(E81),E81=0),"",_xlfn._xlws.FILTER(Int.Out!G$2:Q$100,Int.Out!B$2:B$100=E81)),"")</f>
        <v/>
      </c>
      <c r="FB81" s="4" t="str" cm="1">
        <f t="array" ref="FB81">IF(OR(ISBLANK(F81),F81=0),"",_xlfn._xlws.FILTER('Rot.Out'!C$3:M$100,'Rot.Out'!B$3:B$100=F81))</f>
        <v/>
      </c>
      <c r="FM81" s="4" t="str" cm="1">
        <f t="array" ref="FM81">IF(OR(F81=0,F81=""),"",IFERROR(_xlfn.UNIQUE(_xlfn._xlws.FILTER('Rot.Out'!R:R,('Rot.Out'!O:O=Data.Out!F81)*('Rot.Out'!P:P=Data.Out!G81)),FALSE),""))</f>
        <v/>
      </c>
      <c r="FN81" s="4" t="str" cm="1">
        <f t="array" ref="FN81">IF(OR(H81=0,ISBLANK(H81)),"",_xlfn._xlws.FILTER(Out.Out!A$2:J$36,Out.Out!K$2:K$36=H81))</f>
        <v/>
      </c>
      <c r="FX81" s="4" t="str" cm="1">
        <f t="array" ref="FX81">IF(OR(A81=0,ISBLANK(A81),A81=""),"",_xlfn._xlws.FILTER(Site.Out!A$2:AA$50,Site.Out!C$2:C$50=A81))</f>
        <v/>
      </c>
      <c r="GY81" s="4" t="str" cm="1">
        <f t="array" ref="GY81">IF(OR(ISBLANK(A81),A81=0,A81=""),"",Pub.Out!A$2:H$2)</f>
        <v/>
      </c>
      <c r="HG81" s="4" t="str" cm="1">
        <f t="array" ref="HG81">IFERROR(IF(OR(C81=0,C81=""),"",_xlfn._xlws.FILTER(Prod.Out!C:F,Prod.Out!B:B=C81)),"")</f>
        <v/>
      </c>
      <c r="HK81" s="4" t="str" cm="1">
        <f t="array" ref="HK81">IF(OR(A81=0,A81=""),"",_xlfn.ANCHORARRAY(ExpD.Out!A$2))</f>
        <v/>
      </c>
    </row>
    <row r="82" spans="1:219" x14ac:dyDescent="0.35">
      <c r="A82" s="4" t="str" cm="1">
        <f t="array" ref="A82">IF(OR(EnterData!A85="",ISBLANK(EnterData!A85)),"",_xlfn._xlws.FILTER(EnterData!A85:L85,EnterData!A85:A85&lt;&gt;""))</f>
        <v/>
      </c>
      <c r="M82" s="4" t="str" cm="1">
        <f t="array" ref="M82">IF(OR(EnterData!A85="",ISBLANK(EnterData!A85)),"",_xlfn._xlws.FILTER(EnterData!N85:AB85,EnterData!A85:A85&lt;&gt;""))</f>
        <v/>
      </c>
      <c r="AB82" s="4" t="str" cm="1">
        <f t="array" ref="AB82">IF(OR(ISBLANK(B82),B82=0),"",_xlfn._xlws.FILTER(MT.Out!A$2:DO$200,MT.Out!D$2:D$200=Data.Out!B82))</f>
        <v/>
      </c>
      <c r="EQ82" s="4" t="str" cm="1">
        <f t="array" ref="EQ82">IFERROR(IF(OR(ISBLANK(E82),E82=0),"",_xlfn._xlws.FILTER(Int.Out!G$2:Q$100,Int.Out!B$2:B$100=E82)),"")</f>
        <v/>
      </c>
      <c r="FB82" s="4" t="str" cm="1">
        <f t="array" ref="FB82">IF(OR(ISBLANK(F82),F82=0),"",_xlfn._xlws.FILTER('Rot.Out'!C$3:M$100,'Rot.Out'!B$3:B$100=F82))</f>
        <v/>
      </c>
      <c r="FM82" s="4" t="str" cm="1">
        <f t="array" ref="FM82">IF(OR(F82=0,F82=""),"",IFERROR(_xlfn.UNIQUE(_xlfn._xlws.FILTER('Rot.Out'!R:R,('Rot.Out'!O:O=Data.Out!F82)*('Rot.Out'!P:P=Data.Out!G82)),FALSE),""))</f>
        <v/>
      </c>
      <c r="FN82" s="4" t="str" cm="1">
        <f t="array" ref="FN82">IF(OR(H82=0,ISBLANK(H82)),"",_xlfn._xlws.FILTER(Out.Out!A$2:J$36,Out.Out!K$2:K$36=H82))</f>
        <v/>
      </c>
      <c r="FX82" s="4" t="str" cm="1">
        <f t="array" ref="FX82">IF(OR(A82=0,ISBLANK(A82),A82=""),"",_xlfn._xlws.FILTER(Site.Out!A$2:AA$50,Site.Out!C$2:C$50=A82))</f>
        <v/>
      </c>
      <c r="GY82" s="4" t="str" cm="1">
        <f t="array" ref="GY82">IF(OR(ISBLANK(A82),A82=0,A82=""),"",Pub.Out!A$2:H$2)</f>
        <v/>
      </c>
      <c r="HG82" s="4" t="str" cm="1">
        <f t="array" ref="HG82">IFERROR(IF(OR(C82=0,C82=""),"",_xlfn._xlws.FILTER(Prod.Out!C:F,Prod.Out!B:B=C82)),"")</f>
        <v/>
      </c>
      <c r="HK82" s="4" t="str" cm="1">
        <f t="array" ref="HK82">IF(OR(A82=0,A82=""),"",_xlfn.ANCHORARRAY(ExpD.Out!A$2))</f>
        <v/>
      </c>
    </row>
    <row r="83" spans="1:219" x14ac:dyDescent="0.35">
      <c r="A83" s="4" t="str" cm="1">
        <f t="array" ref="A83">IF(OR(EnterData!A86="",ISBLANK(EnterData!A86)),"",_xlfn._xlws.FILTER(EnterData!A86:L86,EnterData!A86:A86&lt;&gt;""))</f>
        <v/>
      </c>
      <c r="M83" s="4" t="str" cm="1">
        <f t="array" ref="M83">IF(OR(EnterData!A86="",ISBLANK(EnterData!A86)),"",_xlfn._xlws.FILTER(EnterData!N86:AB86,EnterData!A86:A86&lt;&gt;""))</f>
        <v/>
      </c>
      <c r="AB83" s="4" t="str" cm="1">
        <f t="array" ref="AB83">IF(OR(ISBLANK(B83),B83=0),"",_xlfn._xlws.FILTER(MT.Out!A$2:DO$200,MT.Out!D$2:D$200=Data.Out!B83))</f>
        <v/>
      </c>
      <c r="EQ83" s="4" t="str" cm="1">
        <f t="array" ref="EQ83">IFERROR(IF(OR(ISBLANK(E83),E83=0),"",_xlfn._xlws.FILTER(Int.Out!G$2:Q$100,Int.Out!B$2:B$100=E83)),"")</f>
        <v/>
      </c>
      <c r="FB83" s="4" t="str" cm="1">
        <f t="array" ref="FB83">IF(OR(ISBLANK(F83),F83=0),"",_xlfn._xlws.FILTER('Rot.Out'!C$3:M$100,'Rot.Out'!B$3:B$100=F83))</f>
        <v/>
      </c>
      <c r="FM83" s="4" t="str" cm="1">
        <f t="array" ref="FM83">IF(OR(F83=0,F83=""),"",IFERROR(_xlfn.UNIQUE(_xlfn._xlws.FILTER('Rot.Out'!R:R,('Rot.Out'!O:O=Data.Out!F83)*('Rot.Out'!P:P=Data.Out!G83)),FALSE),""))</f>
        <v/>
      </c>
      <c r="FN83" s="4" t="str" cm="1">
        <f t="array" ref="FN83">IF(OR(H83=0,ISBLANK(H83)),"",_xlfn._xlws.FILTER(Out.Out!A$2:J$36,Out.Out!K$2:K$36=H83))</f>
        <v/>
      </c>
      <c r="FX83" s="4" t="str" cm="1">
        <f t="array" ref="FX83">IF(OR(A83=0,ISBLANK(A83),A83=""),"",_xlfn._xlws.FILTER(Site.Out!A$2:AA$50,Site.Out!C$2:C$50=A83))</f>
        <v/>
      </c>
      <c r="GY83" s="4" t="str" cm="1">
        <f t="array" ref="GY83">IF(OR(ISBLANK(A83),A83=0,A83=""),"",Pub.Out!A$2:H$2)</f>
        <v/>
      </c>
      <c r="HG83" s="4" t="str" cm="1">
        <f t="array" ref="HG83">IFERROR(IF(OR(C83=0,C83=""),"",_xlfn._xlws.FILTER(Prod.Out!C:F,Prod.Out!B:B=C83)),"")</f>
        <v/>
      </c>
      <c r="HK83" s="4" t="str" cm="1">
        <f t="array" ref="HK83">IF(OR(A83=0,A83=""),"",_xlfn.ANCHORARRAY(ExpD.Out!A$2))</f>
        <v/>
      </c>
    </row>
    <row r="84" spans="1:219" x14ac:dyDescent="0.35">
      <c r="A84" s="4" t="str" cm="1">
        <f t="array" ref="A84">IF(OR(EnterData!A87="",ISBLANK(EnterData!A87)),"",_xlfn._xlws.FILTER(EnterData!A87:L87,EnterData!A87:A87&lt;&gt;""))</f>
        <v/>
      </c>
      <c r="M84" s="4" t="str" cm="1">
        <f t="array" ref="M84">IF(OR(EnterData!A87="",ISBLANK(EnterData!A87)),"",_xlfn._xlws.FILTER(EnterData!N87:AB87,EnterData!A87:A87&lt;&gt;""))</f>
        <v/>
      </c>
      <c r="AB84" s="4" t="str" cm="1">
        <f t="array" ref="AB84">IF(OR(ISBLANK(B84),B84=0),"",_xlfn._xlws.FILTER(MT.Out!A$2:DO$200,MT.Out!D$2:D$200=Data.Out!B84))</f>
        <v/>
      </c>
      <c r="EQ84" s="4" t="str" cm="1">
        <f t="array" ref="EQ84">IFERROR(IF(OR(ISBLANK(E84),E84=0),"",_xlfn._xlws.FILTER(Int.Out!G$2:Q$100,Int.Out!B$2:B$100=E84)),"")</f>
        <v/>
      </c>
      <c r="FB84" s="4" t="str" cm="1">
        <f t="array" ref="FB84">IF(OR(ISBLANK(F84),F84=0),"",_xlfn._xlws.FILTER('Rot.Out'!C$3:M$100,'Rot.Out'!B$3:B$100=F84))</f>
        <v/>
      </c>
      <c r="FM84" s="4" t="str" cm="1">
        <f t="array" ref="FM84">IF(OR(F84=0,F84=""),"",IFERROR(_xlfn.UNIQUE(_xlfn._xlws.FILTER('Rot.Out'!R:R,('Rot.Out'!O:O=Data.Out!F84)*('Rot.Out'!P:P=Data.Out!G84)),FALSE),""))</f>
        <v/>
      </c>
      <c r="FN84" s="4" t="str" cm="1">
        <f t="array" ref="FN84">IF(OR(H84=0,ISBLANK(H84)),"",_xlfn._xlws.FILTER(Out.Out!A$2:J$36,Out.Out!K$2:K$36=H84))</f>
        <v/>
      </c>
      <c r="FX84" s="4" t="str" cm="1">
        <f t="array" ref="FX84">IF(OR(A84=0,ISBLANK(A84),A84=""),"",_xlfn._xlws.FILTER(Site.Out!A$2:AA$50,Site.Out!C$2:C$50=A84))</f>
        <v/>
      </c>
      <c r="GY84" s="4" t="str" cm="1">
        <f t="array" ref="GY84">IF(OR(ISBLANK(A84),A84=0,A84=""),"",Pub.Out!A$2:H$2)</f>
        <v/>
      </c>
      <c r="HG84" s="4" t="str" cm="1">
        <f t="array" ref="HG84">IFERROR(IF(OR(C84=0,C84=""),"",_xlfn._xlws.FILTER(Prod.Out!C:F,Prod.Out!B:B=C84)),"")</f>
        <v/>
      </c>
      <c r="HK84" s="4" t="str" cm="1">
        <f t="array" ref="HK84">IF(OR(A84=0,A84=""),"",_xlfn.ANCHORARRAY(ExpD.Out!A$2))</f>
        <v/>
      </c>
    </row>
    <row r="85" spans="1:219" x14ac:dyDescent="0.35">
      <c r="A85" s="4" t="str" cm="1">
        <f t="array" ref="A85">IF(OR(EnterData!A88="",ISBLANK(EnterData!A88)),"",_xlfn._xlws.FILTER(EnterData!A88:L88,EnterData!A88:A88&lt;&gt;""))</f>
        <v/>
      </c>
      <c r="M85" s="4" t="str" cm="1">
        <f t="array" ref="M85">IF(OR(EnterData!A88="",ISBLANK(EnterData!A88)),"",_xlfn._xlws.FILTER(EnterData!N88:AB88,EnterData!A88:A88&lt;&gt;""))</f>
        <v/>
      </c>
      <c r="AB85" s="4" t="str" cm="1">
        <f t="array" ref="AB85">IF(OR(ISBLANK(B85),B85=0),"",_xlfn._xlws.FILTER(MT.Out!A$2:DO$200,MT.Out!D$2:D$200=Data.Out!B85))</f>
        <v/>
      </c>
      <c r="EQ85" s="4" t="str" cm="1">
        <f t="array" ref="EQ85">IFERROR(IF(OR(ISBLANK(E85),E85=0),"",_xlfn._xlws.FILTER(Int.Out!G$2:Q$100,Int.Out!B$2:B$100=E85)),"")</f>
        <v/>
      </c>
      <c r="FB85" s="4" t="str" cm="1">
        <f t="array" ref="FB85">IF(OR(ISBLANK(F85),F85=0),"",_xlfn._xlws.FILTER('Rot.Out'!C$3:M$100,'Rot.Out'!B$3:B$100=F85))</f>
        <v/>
      </c>
      <c r="FM85" s="4" t="str" cm="1">
        <f t="array" ref="FM85">IF(OR(F85=0,F85=""),"",IFERROR(_xlfn.UNIQUE(_xlfn._xlws.FILTER('Rot.Out'!R:R,('Rot.Out'!O:O=Data.Out!F85)*('Rot.Out'!P:P=Data.Out!G85)),FALSE),""))</f>
        <v/>
      </c>
      <c r="FN85" s="4" t="str" cm="1">
        <f t="array" ref="FN85">IF(OR(H85=0,ISBLANK(H85)),"",_xlfn._xlws.FILTER(Out.Out!A$2:J$36,Out.Out!K$2:K$36=H85))</f>
        <v/>
      </c>
      <c r="FX85" s="4" t="str" cm="1">
        <f t="array" ref="FX85">IF(OR(A85=0,ISBLANK(A85),A85=""),"",_xlfn._xlws.FILTER(Site.Out!A$2:AA$50,Site.Out!C$2:C$50=A85))</f>
        <v/>
      </c>
      <c r="GY85" s="4" t="str" cm="1">
        <f t="array" ref="GY85">IF(OR(ISBLANK(A85),A85=0,A85=""),"",Pub.Out!A$2:H$2)</f>
        <v/>
      </c>
      <c r="HG85" s="4" t="str" cm="1">
        <f t="array" ref="HG85">IFERROR(IF(OR(C85=0,C85=""),"",_xlfn._xlws.FILTER(Prod.Out!C:F,Prod.Out!B:B=C85)),"")</f>
        <v/>
      </c>
      <c r="HK85" s="4" t="str" cm="1">
        <f t="array" ref="HK85">IF(OR(A85=0,A85=""),"",_xlfn.ANCHORARRAY(ExpD.Out!A$2))</f>
        <v/>
      </c>
    </row>
    <row r="86" spans="1:219" x14ac:dyDescent="0.35">
      <c r="A86" s="4" t="str" cm="1">
        <f t="array" ref="A86">IF(OR(EnterData!A89="",ISBLANK(EnterData!A89)),"",_xlfn._xlws.FILTER(EnterData!A89:L89,EnterData!A89:A89&lt;&gt;""))</f>
        <v/>
      </c>
      <c r="M86" s="4" t="str" cm="1">
        <f t="array" ref="M86">IF(OR(EnterData!A89="",ISBLANK(EnterData!A89)),"",_xlfn._xlws.FILTER(EnterData!N89:AB89,EnterData!A89:A89&lt;&gt;""))</f>
        <v/>
      </c>
      <c r="AB86" s="4" t="str" cm="1">
        <f t="array" ref="AB86">IF(OR(ISBLANK(B86),B86=0),"",_xlfn._xlws.FILTER(MT.Out!A$2:DO$200,MT.Out!D$2:D$200=Data.Out!B86))</f>
        <v/>
      </c>
      <c r="EQ86" s="4" t="str" cm="1">
        <f t="array" ref="EQ86">IFERROR(IF(OR(ISBLANK(E86),E86=0),"",_xlfn._xlws.FILTER(Int.Out!G$2:Q$100,Int.Out!B$2:B$100=E86)),"")</f>
        <v/>
      </c>
      <c r="FB86" s="4" t="str" cm="1">
        <f t="array" ref="FB86">IF(OR(ISBLANK(F86),F86=0),"",_xlfn._xlws.FILTER('Rot.Out'!C$3:M$100,'Rot.Out'!B$3:B$100=F86))</f>
        <v/>
      </c>
      <c r="FM86" s="4" t="str" cm="1">
        <f t="array" ref="FM86">IF(OR(F86=0,F86=""),"",IFERROR(_xlfn.UNIQUE(_xlfn._xlws.FILTER('Rot.Out'!R:R,('Rot.Out'!O:O=Data.Out!F86)*('Rot.Out'!P:P=Data.Out!G86)),FALSE),""))</f>
        <v/>
      </c>
      <c r="FN86" s="4" t="str" cm="1">
        <f t="array" ref="FN86">IF(OR(H86=0,ISBLANK(H86)),"",_xlfn._xlws.FILTER(Out.Out!A$2:J$36,Out.Out!K$2:K$36=H86))</f>
        <v/>
      </c>
      <c r="FX86" s="4" t="str" cm="1">
        <f t="array" ref="FX86">IF(OR(A86=0,ISBLANK(A86),A86=""),"",_xlfn._xlws.FILTER(Site.Out!A$2:AA$50,Site.Out!C$2:C$50=A86))</f>
        <v/>
      </c>
      <c r="GY86" s="4" t="str" cm="1">
        <f t="array" ref="GY86">IF(OR(ISBLANK(A86),A86=0,A86=""),"",Pub.Out!A$2:H$2)</f>
        <v/>
      </c>
      <c r="HG86" s="4" t="str" cm="1">
        <f t="array" ref="HG86">IFERROR(IF(OR(C86=0,C86=""),"",_xlfn._xlws.FILTER(Prod.Out!C:F,Prod.Out!B:B=C86)),"")</f>
        <v/>
      </c>
      <c r="HK86" s="4" t="str" cm="1">
        <f t="array" ref="HK86">IF(OR(A86=0,A86=""),"",_xlfn.ANCHORARRAY(ExpD.Out!A$2))</f>
        <v/>
      </c>
    </row>
    <row r="87" spans="1:219" x14ac:dyDescent="0.35">
      <c r="A87" s="4" t="str" cm="1">
        <f t="array" ref="A87">IF(OR(EnterData!A90="",ISBLANK(EnterData!A90)),"",_xlfn._xlws.FILTER(EnterData!A90:L90,EnterData!A90:A90&lt;&gt;""))</f>
        <v/>
      </c>
      <c r="M87" s="4" t="str" cm="1">
        <f t="array" ref="M87">IF(OR(EnterData!A90="",ISBLANK(EnterData!A90)),"",_xlfn._xlws.FILTER(EnterData!N90:AB90,EnterData!A90:A90&lt;&gt;""))</f>
        <v/>
      </c>
      <c r="AB87" s="4" t="str" cm="1">
        <f t="array" ref="AB87">IF(OR(ISBLANK(B87),B87=0),"",_xlfn._xlws.FILTER(MT.Out!A$2:DO$200,MT.Out!D$2:D$200=Data.Out!B87))</f>
        <v/>
      </c>
      <c r="EQ87" s="4" t="str" cm="1">
        <f t="array" ref="EQ87">IFERROR(IF(OR(ISBLANK(E87),E87=0),"",_xlfn._xlws.FILTER(Int.Out!G$2:Q$100,Int.Out!B$2:B$100=E87)),"")</f>
        <v/>
      </c>
      <c r="FB87" s="4" t="str" cm="1">
        <f t="array" ref="FB87">IF(OR(ISBLANK(F87),F87=0),"",_xlfn._xlws.FILTER('Rot.Out'!C$3:M$100,'Rot.Out'!B$3:B$100=F87))</f>
        <v/>
      </c>
      <c r="FM87" s="4" t="str" cm="1">
        <f t="array" ref="FM87">IF(OR(F87=0,F87=""),"",IFERROR(_xlfn.UNIQUE(_xlfn._xlws.FILTER('Rot.Out'!R:R,('Rot.Out'!O:O=Data.Out!F87)*('Rot.Out'!P:P=Data.Out!G87)),FALSE),""))</f>
        <v/>
      </c>
      <c r="FN87" s="4" t="str" cm="1">
        <f t="array" ref="FN87">IF(OR(H87=0,ISBLANK(H87)),"",_xlfn._xlws.FILTER(Out.Out!A$2:J$36,Out.Out!K$2:K$36=H87))</f>
        <v/>
      </c>
      <c r="FX87" s="4" t="str" cm="1">
        <f t="array" ref="FX87">IF(OR(A87=0,ISBLANK(A87),A87=""),"",_xlfn._xlws.FILTER(Site.Out!A$2:AA$50,Site.Out!C$2:C$50=A87))</f>
        <v/>
      </c>
      <c r="GY87" s="4" t="str" cm="1">
        <f t="array" ref="GY87">IF(OR(ISBLANK(A87),A87=0,A87=""),"",Pub.Out!A$2:H$2)</f>
        <v/>
      </c>
      <c r="HG87" s="4" t="str" cm="1">
        <f t="array" ref="HG87">IFERROR(IF(OR(C87=0,C87=""),"",_xlfn._xlws.FILTER(Prod.Out!C:F,Prod.Out!B:B=C87)),"")</f>
        <v/>
      </c>
      <c r="HK87" s="4" t="str" cm="1">
        <f t="array" ref="HK87">IF(OR(A87=0,A87=""),"",_xlfn.ANCHORARRAY(ExpD.Out!A$2))</f>
        <v/>
      </c>
    </row>
    <row r="88" spans="1:219" x14ac:dyDescent="0.35">
      <c r="A88" s="4" t="str" cm="1">
        <f t="array" ref="A88">IF(OR(EnterData!A91="",ISBLANK(EnterData!A91)),"",_xlfn._xlws.FILTER(EnterData!A91:L91,EnterData!A91:A91&lt;&gt;""))</f>
        <v/>
      </c>
      <c r="M88" s="4" t="str" cm="1">
        <f t="array" ref="M88">IF(OR(EnterData!A91="",ISBLANK(EnterData!A91)),"",_xlfn._xlws.FILTER(EnterData!N91:AB91,EnterData!A91:A91&lt;&gt;""))</f>
        <v/>
      </c>
      <c r="AB88" s="4" t="str" cm="1">
        <f t="array" ref="AB88">IF(OR(ISBLANK(B88),B88=0),"",_xlfn._xlws.FILTER(MT.Out!A$2:DO$200,MT.Out!D$2:D$200=Data.Out!B88))</f>
        <v/>
      </c>
      <c r="EQ88" s="4" t="str" cm="1">
        <f t="array" ref="EQ88">IFERROR(IF(OR(ISBLANK(E88),E88=0),"",_xlfn._xlws.FILTER(Int.Out!G$2:Q$100,Int.Out!B$2:B$100=E88)),"")</f>
        <v/>
      </c>
      <c r="FB88" s="4" t="str" cm="1">
        <f t="array" ref="FB88">IF(OR(ISBLANK(F88),F88=0),"",_xlfn._xlws.FILTER('Rot.Out'!C$3:M$100,'Rot.Out'!B$3:B$100=F88))</f>
        <v/>
      </c>
      <c r="FM88" s="4" t="str" cm="1">
        <f t="array" ref="FM88">IF(OR(F88=0,F88=""),"",IFERROR(_xlfn.UNIQUE(_xlfn._xlws.FILTER('Rot.Out'!R:R,('Rot.Out'!O:O=Data.Out!F88)*('Rot.Out'!P:P=Data.Out!G88)),FALSE),""))</f>
        <v/>
      </c>
      <c r="FN88" s="4" t="str" cm="1">
        <f t="array" ref="FN88">IF(OR(H88=0,ISBLANK(H88)),"",_xlfn._xlws.FILTER(Out.Out!A$2:J$36,Out.Out!K$2:K$36=H88))</f>
        <v/>
      </c>
      <c r="FX88" s="4" t="str" cm="1">
        <f t="array" ref="FX88">IF(OR(A88=0,ISBLANK(A88),A88=""),"",_xlfn._xlws.FILTER(Site.Out!A$2:AA$50,Site.Out!C$2:C$50=A88))</f>
        <v/>
      </c>
      <c r="GY88" s="4" t="str" cm="1">
        <f t="array" ref="GY88">IF(OR(ISBLANK(A88),A88=0,A88=""),"",Pub.Out!A$2:H$2)</f>
        <v/>
      </c>
      <c r="HG88" s="4" t="str" cm="1">
        <f t="array" ref="HG88">IFERROR(IF(OR(C88=0,C88=""),"",_xlfn._xlws.FILTER(Prod.Out!C:F,Prod.Out!B:B=C88)),"")</f>
        <v/>
      </c>
      <c r="HK88" s="4" t="str" cm="1">
        <f t="array" ref="HK88">IF(OR(A88=0,A88=""),"",_xlfn.ANCHORARRAY(ExpD.Out!A$2))</f>
        <v/>
      </c>
    </row>
    <row r="89" spans="1:219" x14ac:dyDescent="0.35">
      <c r="A89" s="4" t="str" cm="1">
        <f t="array" ref="A89">IF(OR(EnterData!A92="",ISBLANK(EnterData!A92)),"",_xlfn._xlws.FILTER(EnterData!A92:L92,EnterData!A92:A92&lt;&gt;""))</f>
        <v/>
      </c>
      <c r="M89" s="4" t="str" cm="1">
        <f t="array" ref="M89">IF(OR(EnterData!A92="",ISBLANK(EnterData!A92)),"",_xlfn._xlws.FILTER(EnterData!N92:AB92,EnterData!A92:A92&lt;&gt;""))</f>
        <v/>
      </c>
      <c r="AB89" s="4" t="str" cm="1">
        <f t="array" ref="AB89">IF(OR(ISBLANK(B89),B89=0),"",_xlfn._xlws.FILTER(MT.Out!A$2:DO$200,MT.Out!D$2:D$200=Data.Out!B89))</f>
        <v/>
      </c>
      <c r="EQ89" s="4" t="str" cm="1">
        <f t="array" ref="EQ89">IFERROR(IF(OR(ISBLANK(E89),E89=0),"",_xlfn._xlws.FILTER(Int.Out!G$2:Q$100,Int.Out!B$2:B$100=E89)),"")</f>
        <v/>
      </c>
      <c r="FB89" s="4" t="str" cm="1">
        <f t="array" ref="FB89">IF(OR(ISBLANK(F89),F89=0),"",_xlfn._xlws.FILTER('Rot.Out'!C$3:M$100,'Rot.Out'!B$3:B$100=F89))</f>
        <v/>
      </c>
      <c r="FM89" s="4" t="str" cm="1">
        <f t="array" ref="FM89">IF(OR(F89=0,F89=""),"",IFERROR(_xlfn.UNIQUE(_xlfn._xlws.FILTER('Rot.Out'!R:R,('Rot.Out'!O:O=Data.Out!F89)*('Rot.Out'!P:P=Data.Out!G89)),FALSE),""))</f>
        <v/>
      </c>
      <c r="FN89" s="4" t="str" cm="1">
        <f t="array" ref="FN89">IF(OR(H89=0,ISBLANK(H89)),"",_xlfn._xlws.FILTER(Out.Out!A$2:J$36,Out.Out!K$2:K$36=H89))</f>
        <v/>
      </c>
      <c r="FX89" s="4" t="str" cm="1">
        <f t="array" ref="FX89">IF(OR(A89=0,ISBLANK(A89),A89=""),"",_xlfn._xlws.FILTER(Site.Out!A$2:AA$50,Site.Out!C$2:C$50=A89))</f>
        <v/>
      </c>
      <c r="GY89" s="4" t="str" cm="1">
        <f t="array" ref="GY89">IF(OR(ISBLANK(A89),A89=0,A89=""),"",Pub.Out!A$2:H$2)</f>
        <v/>
      </c>
      <c r="HG89" s="4" t="str" cm="1">
        <f t="array" ref="HG89">IFERROR(IF(OR(C89=0,C89=""),"",_xlfn._xlws.FILTER(Prod.Out!C:F,Prod.Out!B:B=C89)),"")</f>
        <v/>
      </c>
      <c r="HK89" s="4" t="str" cm="1">
        <f t="array" ref="HK89">IF(OR(A89=0,A89=""),"",_xlfn.ANCHORARRAY(ExpD.Out!A$2))</f>
        <v/>
      </c>
    </row>
    <row r="90" spans="1:219" x14ac:dyDescent="0.35">
      <c r="A90" s="4" t="str" cm="1">
        <f t="array" ref="A90">IF(OR(EnterData!A93="",ISBLANK(EnterData!A93)),"",_xlfn._xlws.FILTER(EnterData!A93:L93,EnterData!A93:A93&lt;&gt;""))</f>
        <v/>
      </c>
      <c r="M90" s="4" t="str" cm="1">
        <f t="array" ref="M90">IF(OR(EnterData!A93="",ISBLANK(EnterData!A93)),"",_xlfn._xlws.FILTER(EnterData!N93:AB93,EnterData!A93:A93&lt;&gt;""))</f>
        <v/>
      </c>
      <c r="AB90" s="4" t="str" cm="1">
        <f t="array" ref="AB90">IF(OR(ISBLANK(B90),B90=0),"",_xlfn._xlws.FILTER(MT.Out!A$2:DO$200,MT.Out!D$2:D$200=Data.Out!B90))</f>
        <v/>
      </c>
      <c r="EQ90" s="4" t="str" cm="1">
        <f t="array" ref="EQ90">IFERROR(IF(OR(ISBLANK(E90),E90=0),"",_xlfn._xlws.FILTER(Int.Out!G$2:Q$100,Int.Out!B$2:B$100=E90)),"")</f>
        <v/>
      </c>
      <c r="FB90" s="4" t="str" cm="1">
        <f t="array" ref="FB90">IF(OR(ISBLANK(F90),F90=0),"",_xlfn._xlws.FILTER('Rot.Out'!C$3:M$100,'Rot.Out'!B$3:B$100=F90))</f>
        <v/>
      </c>
      <c r="FM90" s="4" t="str" cm="1">
        <f t="array" ref="FM90">IF(OR(F90=0,F90=""),"",IFERROR(_xlfn.UNIQUE(_xlfn._xlws.FILTER('Rot.Out'!R:R,('Rot.Out'!O:O=Data.Out!F90)*('Rot.Out'!P:P=Data.Out!G90)),FALSE),""))</f>
        <v/>
      </c>
      <c r="FN90" s="4" t="str" cm="1">
        <f t="array" ref="FN90">IF(OR(H90=0,ISBLANK(H90)),"",_xlfn._xlws.FILTER(Out.Out!A$2:J$36,Out.Out!K$2:K$36=H90))</f>
        <v/>
      </c>
      <c r="FX90" s="4" t="str" cm="1">
        <f t="array" ref="FX90">IF(OR(A90=0,ISBLANK(A90),A90=""),"",_xlfn._xlws.FILTER(Site.Out!A$2:AA$50,Site.Out!C$2:C$50=A90))</f>
        <v/>
      </c>
      <c r="GY90" s="4" t="str" cm="1">
        <f t="array" ref="GY90">IF(OR(ISBLANK(A90),A90=0,A90=""),"",Pub.Out!A$2:H$2)</f>
        <v/>
      </c>
      <c r="HG90" s="4" t="str" cm="1">
        <f t="array" ref="HG90">IFERROR(IF(OR(C90=0,C90=""),"",_xlfn._xlws.FILTER(Prod.Out!C:F,Prod.Out!B:B=C90)),"")</f>
        <v/>
      </c>
      <c r="HK90" s="4" t="str" cm="1">
        <f t="array" ref="HK90">IF(OR(A90=0,A90=""),"",_xlfn.ANCHORARRAY(ExpD.Out!A$2))</f>
        <v/>
      </c>
    </row>
    <row r="91" spans="1:219" x14ac:dyDescent="0.35">
      <c r="A91" s="4" t="str" cm="1">
        <f t="array" ref="A91">IF(OR(EnterData!A94="",ISBLANK(EnterData!A94)),"",_xlfn._xlws.FILTER(EnterData!A94:L94,EnterData!A94:A94&lt;&gt;""))</f>
        <v/>
      </c>
      <c r="M91" s="4" t="str" cm="1">
        <f t="array" ref="M91">IF(OR(EnterData!A94="",ISBLANK(EnterData!A94)),"",_xlfn._xlws.FILTER(EnterData!N94:AB94,EnterData!A94:A94&lt;&gt;""))</f>
        <v/>
      </c>
      <c r="AB91" s="4" t="str" cm="1">
        <f t="array" ref="AB91">IF(OR(ISBLANK(B91),B91=0),"",_xlfn._xlws.FILTER(MT.Out!A$2:DO$200,MT.Out!D$2:D$200=Data.Out!B91))</f>
        <v/>
      </c>
      <c r="EQ91" s="4" t="str" cm="1">
        <f t="array" ref="EQ91">IFERROR(IF(OR(ISBLANK(E91),E91=0),"",_xlfn._xlws.FILTER(Int.Out!G$2:Q$100,Int.Out!B$2:B$100=E91)),"")</f>
        <v/>
      </c>
      <c r="FB91" s="4" t="str" cm="1">
        <f t="array" ref="FB91">IF(OR(ISBLANK(F91),F91=0),"",_xlfn._xlws.FILTER('Rot.Out'!C$3:M$100,'Rot.Out'!B$3:B$100=F91))</f>
        <v/>
      </c>
      <c r="FM91" s="4" t="str" cm="1">
        <f t="array" ref="FM91">IF(OR(F91=0,F91=""),"",IFERROR(_xlfn.UNIQUE(_xlfn._xlws.FILTER('Rot.Out'!R:R,('Rot.Out'!O:O=Data.Out!F91)*('Rot.Out'!P:P=Data.Out!G91)),FALSE),""))</f>
        <v/>
      </c>
      <c r="FN91" s="4" t="str" cm="1">
        <f t="array" ref="FN91">IF(OR(H91=0,ISBLANK(H91)),"",_xlfn._xlws.FILTER(Out.Out!A$2:J$36,Out.Out!K$2:K$36=H91))</f>
        <v/>
      </c>
      <c r="FX91" s="4" t="str" cm="1">
        <f t="array" ref="FX91">IF(OR(A91=0,ISBLANK(A91),A91=""),"",_xlfn._xlws.FILTER(Site.Out!A$2:AA$50,Site.Out!C$2:C$50=A91))</f>
        <v/>
      </c>
      <c r="GY91" s="4" t="str" cm="1">
        <f t="array" ref="GY91">IF(OR(ISBLANK(A91),A91=0,A91=""),"",Pub.Out!A$2:H$2)</f>
        <v/>
      </c>
      <c r="HG91" s="4" t="str" cm="1">
        <f t="array" ref="HG91">IFERROR(IF(OR(C91=0,C91=""),"",_xlfn._xlws.FILTER(Prod.Out!C:F,Prod.Out!B:B=C91)),"")</f>
        <v/>
      </c>
      <c r="HK91" s="4" t="str" cm="1">
        <f t="array" ref="HK91">IF(OR(A91=0,A91=""),"",_xlfn.ANCHORARRAY(ExpD.Out!A$2))</f>
        <v/>
      </c>
    </row>
    <row r="92" spans="1:219" x14ac:dyDescent="0.35">
      <c r="A92" s="4" t="str" cm="1">
        <f t="array" ref="A92">IF(OR(EnterData!A95="",ISBLANK(EnterData!A95)),"",_xlfn._xlws.FILTER(EnterData!A95:L95,EnterData!A95:A95&lt;&gt;""))</f>
        <v/>
      </c>
      <c r="M92" s="4" t="str" cm="1">
        <f t="array" ref="M92">IF(OR(EnterData!A95="",ISBLANK(EnterData!A95)),"",_xlfn._xlws.FILTER(EnterData!N95:AB95,EnterData!A95:A95&lt;&gt;""))</f>
        <v/>
      </c>
      <c r="AB92" s="4" t="str" cm="1">
        <f t="array" ref="AB92">IF(OR(ISBLANK(B92),B92=0),"",_xlfn._xlws.FILTER(MT.Out!A$2:DO$200,MT.Out!D$2:D$200=Data.Out!B92))</f>
        <v/>
      </c>
      <c r="EQ92" s="4" t="str" cm="1">
        <f t="array" ref="EQ92">IFERROR(IF(OR(ISBLANK(E92),E92=0),"",_xlfn._xlws.FILTER(Int.Out!G$2:Q$100,Int.Out!B$2:B$100=E92)),"")</f>
        <v/>
      </c>
      <c r="FB92" s="4" t="str" cm="1">
        <f t="array" ref="FB92">IF(OR(ISBLANK(F92),F92=0),"",_xlfn._xlws.FILTER('Rot.Out'!C$3:M$100,'Rot.Out'!B$3:B$100=F92))</f>
        <v/>
      </c>
      <c r="FM92" s="4" t="str" cm="1">
        <f t="array" ref="FM92">IF(OR(F92=0,F92=""),"",IFERROR(_xlfn.UNIQUE(_xlfn._xlws.FILTER('Rot.Out'!R:R,('Rot.Out'!O:O=Data.Out!F92)*('Rot.Out'!P:P=Data.Out!G92)),FALSE),""))</f>
        <v/>
      </c>
      <c r="FN92" s="4" t="str" cm="1">
        <f t="array" ref="FN92">IF(OR(H92=0,ISBLANK(H92)),"",_xlfn._xlws.FILTER(Out.Out!A$2:J$36,Out.Out!K$2:K$36=H92))</f>
        <v/>
      </c>
      <c r="FX92" s="4" t="str" cm="1">
        <f t="array" ref="FX92">IF(OR(A92=0,ISBLANK(A92),A92=""),"",_xlfn._xlws.FILTER(Site.Out!A$2:AA$50,Site.Out!C$2:C$50=A92))</f>
        <v/>
      </c>
      <c r="GY92" s="4" t="str" cm="1">
        <f t="array" ref="GY92">IF(OR(ISBLANK(A92),A92=0,A92=""),"",Pub.Out!A$2:H$2)</f>
        <v/>
      </c>
      <c r="HG92" s="4" t="str" cm="1">
        <f t="array" ref="HG92">IFERROR(IF(OR(C92=0,C92=""),"",_xlfn._xlws.FILTER(Prod.Out!C:F,Prod.Out!B:B=C92)),"")</f>
        <v/>
      </c>
      <c r="HK92" s="4" t="str" cm="1">
        <f t="array" ref="HK92">IF(OR(A92=0,A92=""),"",_xlfn.ANCHORARRAY(ExpD.Out!A$2))</f>
        <v/>
      </c>
    </row>
    <row r="93" spans="1:219" x14ac:dyDescent="0.35">
      <c r="A93" s="4" t="str" cm="1">
        <f t="array" ref="A93">IF(OR(EnterData!A96="",ISBLANK(EnterData!A96)),"",_xlfn._xlws.FILTER(EnterData!A96:L96,EnterData!A96:A96&lt;&gt;""))</f>
        <v/>
      </c>
      <c r="M93" s="4" t="str" cm="1">
        <f t="array" ref="M93">IF(OR(EnterData!A96="",ISBLANK(EnterData!A96)),"",_xlfn._xlws.FILTER(EnterData!N96:AB96,EnterData!A96:A96&lt;&gt;""))</f>
        <v/>
      </c>
      <c r="AB93" s="4" t="str" cm="1">
        <f t="array" ref="AB93">IF(OR(ISBLANK(B93),B93=0),"",_xlfn._xlws.FILTER(MT.Out!A$2:DO$200,MT.Out!D$2:D$200=Data.Out!B93))</f>
        <v/>
      </c>
      <c r="EQ93" s="4" t="str" cm="1">
        <f t="array" ref="EQ93">IFERROR(IF(OR(ISBLANK(E93),E93=0),"",_xlfn._xlws.FILTER(Int.Out!G$2:Q$100,Int.Out!B$2:B$100=E93)),"")</f>
        <v/>
      </c>
      <c r="FB93" s="4" t="str" cm="1">
        <f t="array" ref="FB93">IF(OR(ISBLANK(F93),F93=0),"",_xlfn._xlws.FILTER('Rot.Out'!C$3:M$100,'Rot.Out'!B$3:B$100=F93))</f>
        <v/>
      </c>
      <c r="FM93" s="4" t="str" cm="1">
        <f t="array" ref="FM93">IF(OR(F93=0,F93=""),"",IFERROR(_xlfn.UNIQUE(_xlfn._xlws.FILTER('Rot.Out'!R:R,('Rot.Out'!O:O=Data.Out!F93)*('Rot.Out'!P:P=Data.Out!G93)),FALSE),""))</f>
        <v/>
      </c>
      <c r="FN93" s="4" t="str" cm="1">
        <f t="array" ref="FN93">IF(OR(H93=0,ISBLANK(H93)),"",_xlfn._xlws.FILTER(Out.Out!A$2:J$36,Out.Out!K$2:K$36=H93))</f>
        <v/>
      </c>
      <c r="FX93" s="4" t="str" cm="1">
        <f t="array" ref="FX93">IF(OR(A93=0,ISBLANK(A93),A93=""),"",_xlfn._xlws.FILTER(Site.Out!A$2:AA$50,Site.Out!C$2:C$50=A93))</f>
        <v/>
      </c>
      <c r="GY93" s="4" t="str" cm="1">
        <f t="array" ref="GY93">IF(OR(ISBLANK(A93),A93=0,A93=""),"",Pub.Out!A$2:H$2)</f>
        <v/>
      </c>
      <c r="HG93" s="4" t="str" cm="1">
        <f t="array" ref="HG93">IFERROR(IF(OR(C93=0,C93=""),"",_xlfn._xlws.FILTER(Prod.Out!C:F,Prod.Out!B:B=C93)),"")</f>
        <v/>
      </c>
      <c r="HK93" s="4" t="str" cm="1">
        <f t="array" ref="HK93">IF(OR(A93=0,A93=""),"",_xlfn.ANCHORARRAY(ExpD.Out!A$2))</f>
        <v/>
      </c>
    </row>
    <row r="94" spans="1:219" x14ac:dyDescent="0.35">
      <c r="A94" s="4" t="str" cm="1">
        <f t="array" ref="A94">IF(OR(EnterData!A97="",ISBLANK(EnterData!A97)),"",_xlfn._xlws.FILTER(EnterData!A97:L97,EnterData!A97:A97&lt;&gt;""))</f>
        <v/>
      </c>
      <c r="M94" s="4" t="str" cm="1">
        <f t="array" ref="M94">IF(OR(EnterData!A97="",ISBLANK(EnterData!A97)),"",_xlfn._xlws.FILTER(EnterData!N97:AB97,EnterData!A97:A97&lt;&gt;""))</f>
        <v/>
      </c>
      <c r="AB94" s="4" t="str" cm="1">
        <f t="array" ref="AB94">IF(OR(ISBLANK(B94),B94=0),"",_xlfn._xlws.FILTER(MT.Out!A$2:DO$200,MT.Out!D$2:D$200=Data.Out!B94))</f>
        <v/>
      </c>
      <c r="EQ94" s="4" t="str" cm="1">
        <f t="array" ref="EQ94">IFERROR(IF(OR(ISBLANK(E94),E94=0),"",_xlfn._xlws.FILTER(Int.Out!G$2:Q$100,Int.Out!B$2:B$100=E94)),"")</f>
        <v/>
      </c>
      <c r="FB94" s="4" t="str" cm="1">
        <f t="array" ref="FB94">IF(OR(ISBLANK(F94),F94=0),"",_xlfn._xlws.FILTER('Rot.Out'!C$3:M$100,'Rot.Out'!B$3:B$100=F94))</f>
        <v/>
      </c>
      <c r="FM94" s="4" t="str" cm="1">
        <f t="array" ref="FM94">IF(OR(F94=0,F94=""),"",IFERROR(_xlfn.UNIQUE(_xlfn._xlws.FILTER('Rot.Out'!R:R,('Rot.Out'!O:O=Data.Out!F94)*('Rot.Out'!P:P=Data.Out!G94)),FALSE),""))</f>
        <v/>
      </c>
      <c r="FN94" s="4" t="str" cm="1">
        <f t="array" ref="FN94">IF(OR(H94=0,ISBLANK(H94)),"",_xlfn._xlws.FILTER(Out.Out!A$2:J$36,Out.Out!K$2:K$36=H94))</f>
        <v/>
      </c>
      <c r="FX94" s="4" t="str" cm="1">
        <f t="array" ref="FX94">IF(OR(A94=0,ISBLANK(A94),A94=""),"",_xlfn._xlws.FILTER(Site.Out!A$2:AA$50,Site.Out!C$2:C$50=A94))</f>
        <v/>
      </c>
      <c r="GY94" s="4" t="str" cm="1">
        <f t="array" ref="GY94">IF(OR(ISBLANK(A94),A94=0,A94=""),"",Pub.Out!A$2:H$2)</f>
        <v/>
      </c>
      <c r="HG94" s="4" t="str" cm="1">
        <f t="array" ref="HG94">IFERROR(IF(OR(C94=0,C94=""),"",_xlfn._xlws.FILTER(Prod.Out!C:F,Prod.Out!B:B=C94)),"")</f>
        <v/>
      </c>
      <c r="HK94" s="4" t="str" cm="1">
        <f t="array" ref="HK94">IF(OR(A94=0,A94=""),"",_xlfn.ANCHORARRAY(ExpD.Out!A$2))</f>
        <v/>
      </c>
    </row>
    <row r="95" spans="1:219" x14ac:dyDescent="0.35">
      <c r="A95" s="4" t="str" cm="1">
        <f t="array" ref="A95">IF(OR(EnterData!A98="",ISBLANK(EnterData!A98)),"",_xlfn._xlws.FILTER(EnterData!A98:L98,EnterData!A98:A98&lt;&gt;""))</f>
        <v/>
      </c>
      <c r="M95" s="4" t="str" cm="1">
        <f t="array" ref="M95">IF(OR(EnterData!A98="",ISBLANK(EnterData!A98)),"",_xlfn._xlws.FILTER(EnterData!N98:AB98,EnterData!A98:A98&lt;&gt;""))</f>
        <v/>
      </c>
      <c r="AB95" s="4" t="str" cm="1">
        <f t="array" ref="AB95">IF(OR(ISBLANK(B95),B95=0),"",_xlfn._xlws.FILTER(MT.Out!A$2:DO$200,MT.Out!D$2:D$200=Data.Out!B95))</f>
        <v/>
      </c>
      <c r="EQ95" s="4" t="str" cm="1">
        <f t="array" ref="EQ95">IFERROR(IF(OR(ISBLANK(E95),E95=0),"",_xlfn._xlws.FILTER(Int.Out!G$2:Q$100,Int.Out!B$2:B$100=E95)),"")</f>
        <v/>
      </c>
      <c r="FB95" s="4" t="str" cm="1">
        <f t="array" ref="FB95">IF(OR(ISBLANK(F95),F95=0),"",_xlfn._xlws.FILTER('Rot.Out'!C$3:M$100,'Rot.Out'!B$3:B$100=F95))</f>
        <v/>
      </c>
      <c r="FM95" s="4" t="str" cm="1">
        <f t="array" ref="FM95">IF(OR(F95=0,F95=""),"",IFERROR(_xlfn.UNIQUE(_xlfn._xlws.FILTER('Rot.Out'!R:R,('Rot.Out'!O:O=Data.Out!F95)*('Rot.Out'!P:P=Data.Out!G95)),FALSE),""))</f>
        <v/>
      </c>
      <c r="FN95" s="4" t="str" cm="1">
        <f t="array" ref="FN95">IF(OR(H95=0,ISBLANK(H95)),"",_xlfn._xlws.FILTER(Out.Out!A$2:J$36,Out.Out!K$2:K$36=H95))</f>
        <v/>
      </c>
      <c r="FX95" s="4" t="str" cm="1">
        <f t="array" ref="FX95">IF(OR(A95=0,ISBLANK(A95),A95=""),"",_xlfn._xlws.FILTER(Site.Out!A$2:AA$50,Site.Out!C$2:C$50=A95))</f>
        <v/>
      </c>
      <c r="GY95" s="4" t="str" cm="1">
        <f t="array" ref="GY95">IF(OR(ISBLANK(A95),A95=0,A95=""),"",Pub.Out!A$2:H$2)</f>
        <v/>
      </c>
      <c r="HG95" s="4" t="str" cm="1">
        <f t="array" ref="HG95">IFERROR(IF(OR(C95=0,C95=""),"",_xlfn._xlws.FILTER(Prod.Out!C:F,Prod.Out!B:B=C95)),"")</f>
        <v/>
      </c>
      <c r="HK95" s="4" t="str" cm="1">
        <f t="array" ref="HK95">IF(OR(A95=0,A95=""),"",_xlfn.ANCHORARRAY(ExpD.Out!A$2))</f>
        <v/>
      </c>
    </row>
    <row r="96" spans="1:219" x14ac:dyDescent="0.35">
      <c r="A96" s="4" t="str" cm="1">
        <f t="array" ref="A96">IF(OR(EnterData!A99="",ISBLANK(EnterData!A99)),"",_xlfn._xlws.FILTER(EnterData!A99:L99,EnterData!A99:A99&lt;&gt;""))</f>
        <v/>
      </c>
      <c r="M96" s="4" t="str" cm="1">
        <f t="array" ref="M96">IF(OR(EnterData!A99="",ISBLANK(EnterData!A99)),"",_xlfn._xlws.FILTER(EnterData!N99:AB99,EnterData!A99:A99&lt;&gt;""))</f>
        <v/>
      </c>
      <c r="AB96" s="4" t="str" cm="1">
        <f t="array" ref="AB96">IF(OR(ISBLANK(B96),B96=0),"",_xlfn._xlws.FILTER(MT.Out!A$2:DO$200,MT.Out!D$2:D$200=Data.Out!B96))</f>
        <v/>
      </c>
      <c r="EQ96" s="4" t="str" cm="1">
        <f t="array" ref="EQ96">IFERROR(IF(OR(ISBLANK(E96),E96=0),"",_xlfn._xlws.FILTER(Int.Out!G$2:Q$100,Int.Out!B$2:B$100=E96)),"")</f>
        <v/>
      </c>
      <c r="FB96" s="4" t="str" cm="1">
        <f t="array" ref="FB96">IF(OR(ISBLANK(F96),F96=0),"",_xlfn._xlws.FILTER('Rot.Out'!C$3:M$100,'Rot.Out'!B$3:B$100=F96))</f>
        <v/>
      </c>
      <c r="FM96" s="4" t="str" cm="1">
        <f t="array" ref="FM96">IF(OR(F96=0,F96=""),"",IFERROR(_xlfn.UNIQUE(_xlfn._xlws.FILTER('Rot.Out'!R:R,('Rot.Out'!O:O=Data.Out!F96)*('Rot.Out'!P:P=Data.Out!G96)),FALSE),""))</f>
        <v/>
      </c>
      <c r="FN96" s="4" t="str" cm="1">
        <f t="array" ref="FN96">IF(OR(H96=0,ISBLANK(H96)),"",_xlfn._xlws.FILTER(Out.Out!A$2:J$36,Out.Out!K$2:K$36=H96))</f>
        <v/>
      </c>
      <c r="FX96" s="4" t="str" cm="1">
        <f t="array" ref="FX96">IF(OR(A96=0,ISBLANK(A96),A96=""),"",_xlfn._xlws.FILTER(Site.Out!A$2:AA$50,Site.Out!C$2:C$50=A96))</f>
        <v/>
      </c>
      <c r="GY96" s="4" t="str" cm="1">
        <f t="array" ref="GY96">IF(OR(ISBLANK(A96),A96=0,A96=""),"",Pub.Out!A$2:H$2)</f>
        <v/>
      </c>
      <c r="HG96" s="4" t="str" cm="1">
        <f t="array" ref="HG96">IFERROR(IF(OR(C96=0,C96=""),"",_xlfn._xlws.FILTER(Prod.Out!C:F,Prod.Out!B:B=C96)),"")</f>
        <v/>
      </c>
      <c r="HK96" s="4" t="str" cm="1">
        <f t="array" ref="HK96">IF(OR(A96=0,A96=""),"",_xlfn.ANCHORARRAY(ExpD.Out!A$2))</f>
        <v/>
      </c>
    </row>
    <row r="97" spans="1:219" x14ac:dyDescent="0.35">
      <c r="A97" s="4" t="str" cm="1">
        <f t="array" ref="A97">IF(OR(EnterData!A100="",ISBLANK(EnterData!A100)),"",_xlfn._xlws.FILTER(EnterData!A100:L100,EnterData!A100:A100&lt;&gt;""))</f>
        <v/>
      </c>
      <c r="M97" s="4" t="str" cm="1">
        <f t="array" ref="M97">IF(OR(EnterData!A100="",ISBLANK(EnterData!A100)),"",_xlfn._xlws.FILTER(EnterData!N100:AB100,EnterData!A100:A100&lt;&gt;""))</f>
        <v/>
      </c>
      <c r="AB97" s="4" t="str" cm="1">
        <f t="array" ref="AB97">IF(OR(ISBLANK(B97),B97=0),"",_xlfn._xlws.FILTER(MT.Out!A$2:DO$200,MT.Out!D$2:D$200=Data.Out!B97))</f>
        <v/>
      </c>
      <c r="EQ97" s="4" t="str" cm="1">
        <f t="array" ref="EQ97">IFERROR(IF(OR(ISBLANK(E97),E97=0),"",_xlfn._xlws.FILTER(Int.Out!G$2:Q$100,Int.Out!B$2:B$100=E97)),"")</f>
        <v/>
      </c>
      <c r="FB97" s="4" t="str" cm="1">
        <f t="array" ref="FB97">IF(OR(ISBLANK(F97),F97=0),"",_xlfn._xlws.FILTER('Rot.Out'!C$3:M$100,'Rot.Out'!B$3:B$100=F97))</f>
        <v/>
      </c>
      <c r="FM97" s="4" t="str" cm="1">
        <f t="array" ref="FM97">IF(OR(F97=0,F97=""),"",IFERROR(_xlfn.UNIQUE(_xlfn._xlws.FILTER('Rot.Out'!R:R,('Rot.Out'!O:O=Data.Out!F97)*('Rot.Out'!P:P=Data.Out!G97)),FALSE),""))</f>
        <v/>
      </c>
      <c r="FN97" s="4" t="str" cm="1">
        <f t="array" ref="FN97">IF(OR(H97=0,ISBLANK(H97)),"",_xlfn._xlws.FILTER(Out.Out!A$2:J$36,Out.Out!K$2:K$36=H97))</f>
        <v/>
      </c>
      <c r="FX97" s="4" t="str" cm="1">
        <f t="array" ref="FX97">IF(OR(A97=0,ISBLANK(A97),A97=""),"",_xlfn._xlws.FILTER(Site.Out!A$2:AA$50,Site.Out!C$2:C$50=A97))</f>
        <v/>
      </c>
      <c r="GY97" s="4" t="str" cm="1">
        <f t="array" ref="GY97">IF(OR(ISBLANK(A97),A97=0,A97=""),"",Pub.Out!A$2:H$2)</f>
        <v/>
      </c>
      <c r="HG97" s="4" t="str" cm="1">
        <f t="array" ref="HG97">IFERROR(IF(OR(C97=0,C97=""),"",_xlfn._xlws.FILTER(Prod.Out!C:F,Prod.Out!B:B=C97)),"")</f>
        <v/>
      </c>
      <c r="HK97" s="4" t="str" cm="1">
        <f t="array" ref="HK97">IF(OR(A97=0,A97=""),"",_xlfn.ANCHORARRAY(ExpD.Out!A$2))</f>
        <v/>
      </c>
    </row>
    <row r="98" spans="1:219" x14ac:dyDescent="0.35">
      <c r="A98" s="4" t="str" cm="1">
        <f t="array" ref="A98">IF(OR(EnterData!A101="",ISBLANK(EnterData!A101)),"",_xlfn._xlws.FILTER(EnterData!A101:L101,EnterData!A101:A101&lt;&gt;""))</f>
        <v/>
      </c>
      <c r="M98" s="4" t="str" cm="1">
        <f t="array" ref="M98">IF(OR(EnterData!A101="",ISBLANK(EnterData!A101)),"",_xlfn._xlws.FILTER(EnterData!N101:AB101,EnterData!A101:A101&lt;&gt;""))</f>
        <v/>
      </c>
      <c r="AB98" s="4" t="str" cm="1">
        <f t="array" ref="AB98">IF(OR(ISBLANK(B98),B98=0),"",_xlfn._xlws.FILTER(MT.Out!A$2:DO$200,MT.Out!D$2:D$200=Data.Out!B98))</f>
        <v/>
      </c>
      <c r="EQ98" s="4" t="str" cm="1">
        <f t="array" ref="EQ98">IFERROR(IF(OR(ISBLANK(E98),E98=0),"",_xlfn._xlws.FILTER(Int.Out!G$2:Q$100,Int.Out!B$2:B$100=E98)),"")</f>
        <v/>
      </c>
      <c r="FB98" s="4" t="str" cm="1">
        <f t="array" ref="FB98">IF(OR(ISBLANK(F98),F98=0),"",_xlfn._xlws.FILTER('Rot.Out'!C$3:M$100,'Rot.Out'!B$3:B$100=F98))</f>
        <v/>
      </c>
      <c r="FM98" s="4" t="str" cm="1">
        <f t="array" ref="FM98">IF(OR(F98=0,F98=""),"",IFERROR(_xlfn.UNIQUE(_xlfn._xlws.FILTER('Rot.Out'!R:R,('Rot.Out'!O:O=Data.Out!F98)*('Rot.Out'!P:P=Data.Out!G98)),FALSE),""))</f>
        <v/>
      </c>
      <c r="FN98" s="4" t="str" cm="1">
        <f t="array" ref="FN98">IF(OR(H98=0,ISBLANK(H98)),"",_xlfn._xlws.FILTER(Out.Out!A$2:J$36,Out.Out!K$2:K$36=H98))</f>
        <v/>
      </c>
      <c r="FX98" s="4" t="str" cm="1">
        <f t="array" ref="FX98">IF(OR(A98=0,ISBLANK(A98),A98=""),"",_xlfn._xlws.FILTER(Site.Out!A$2:AA$50,Site.Out!C$2:C$50=A98))</f>
        <v/>
      </c>
      <c r="GY98" s="4" t="str" cm="1">
        <f t="array" ref="GY98">IF(OR(ISBLANK(A98),A98=0,A98=""),"",Pub.Out!A$2:H$2)</f>
        <v/>
      </c>
      <c r="HG98" s="4" t="str" cm="1">
        <f t="array" ref="HG98">IFERROR(IF(OR(C98=0,C98=""),"",_xlfn._xlws.FILTER(Prod.Out!C:F,Prod.Out!B:B=C98)),"")</f>
        <v/>
      </c>
      <c r="HK98" s="4" t="str" cm="1">
        <f t="array" ref="HK98">IF(OR(A98=0,A98=""),"",_xlfn.ANCHORARRAY(ExpD.Out!A$2))</f>
        <v/>
      </c>
    </row>
    <row r="99" spans="1:219" x14ac:dyDescent="0.35">
      <c r="A99" s="4" t="str" cm="1">
        <f t="array" ref="A99">IF(OR(EnterData!A102="",ISBLANK(EnterData!A102)),"",_xlfn._xlws.FILTER(EnterData!A102:L102,EnterData!A102:A102&lt;&gt;""))</f>
        <v/>
      </c>
      <c r="M99" s="4" t="str" cm="1">
        <f t="array" ref="M99">IF(OR(EnterData!A102="",ISBLANK(EnterData!A102)),"",_xlfn._xlws.FILTER(EnterData!N102:AB102,EnterData!A102:A102&lt;&gt;""))</f>
        <v/>
      </c>
      <c r="AB99" s="4" t="str" cm="1">
        <f t="array" ref="AB99">IF(OR(ISBLANK(B99),B99=0),"",_xlfn._xlws.FILTER(MT.Out!A$2:DO$200,MT.Out!D$2:D$200=Data.Out!B99))</f>
        <v/>
      </c>
      <c r="EQ99" s="4" t="str" cm="1">
        <f t="array" ref="EQ99">IFERROR(IF(OR(ISBLANK(E99),E99=0),"",_xlfn._xlws.FILTER(Int.Out!G$2:Q$100,Int.Out!B$2:B$100=E99)),"")</f>
        <v/>
      </c>
      <c r="FB99" s="4" t="str" cm="1">
        <f t="array" ref="FB99">IF(OR(ISBLANK(F99),F99=0),"",_xlfn._xlws.FILTER('Rot.Out'!C$3:M$100,'Rot.Out'!B$3:B$100=F99))</f>
        <v/>
      </c>
      <c r="FM99" s="4" t="str" cm="1">
        <f t="array" ref="FM99">IF(OR(F99=0,F99=""),"",IFERROR(_xlfn.UNIQUE(_xlfn._xlws.FILTER('Rot.Out'!R:R,('Rot.Out'!O:O=Data.Out!F99)*('Rot.Out'!P:P=Data.Out!G99)),FALSE),""))</f>
        <v/>
      </c>
      <c r="FN99" s="4" t="str" cm="1">
        <f t="array" ref="FN99">IF(OR(H99=0,ISBLANK(H99)),"",_xlfn._xlws.FILTER(Out.Out!A$2:J$36,Out.Out!K$2:K$36=H99))</f>
        <v/>
      </c>
      <c r="FX99" s="4" t="str" cm="1">
        <f t="array" ref="FX99">IF(OR(A99=0,ISBLANK(A99),A99=""),"",_xlfn._xlws.FILTER(Site.Out!A$2:AA$50,Site.Out!C$2:C$50=A99))</f>
        <v/>
      </c>
      <c r="GY99" s="4" t="str" cm="1">
        <f t="array" ref="GY99">IF(OR(ISBLANK(A99),A99=0,A99=""),"",Pub.Out!A$2:H$2)</f>
        <v/>
      </c>
      <c r="HG99" s="4" t="str" cm="1">
        <f t="array" ref="HG99">IFERROR(IF(OR(C99=0,C99=""),"",_xlfn._xlws.FILTER(Prod.Out!C:F,Prod.Out!B:B=C99)),"")</f>
        <v/>
      </c>
      <c r="HK99" s="4" t="str" cm="1">
        <f t="array" ref="HK99">IF(OR(A99=0,A99=""),"",_xlfn.ANCHORARRAY(ExpD.Out!A$2))</f>
        <v/>
      </c>
    </row>
    <row r="100" spans="1:219" x14ac:dyDescent="0.35">
      <c r="A100" s="4" t="str" cm="1">
        <f t="array" ref="A100">IF(OR(EnterData!A103="",ISBLANK(EnterData!A103)),"",_xlfn._xlws.FILTER(EnterData!A103:L103,EnterData!A103:A103&lt;&gt;""))</f>
        <v/>
      </c>
      <c r="M100" s="4" t="str" cm="1">
        <f t="array" ref="M100">IF(OR(EnterData!A103="",ISBLANK(EnterData!A103)),"",_xlfn._xlws.FILTER(EnterData!N103:AB103,EnterData!A103:A103&lt;&gt;""))</f>
        <v/>
      </c>
      <c r="AB100" s="4" t="str" cm="1">
        <f t="array" ref="AB100">IF(OR(ISBLANK(B100),B100=0),"",_xlfn._xlws.FILTER(MT.Out!A$2:DO$200,MT.Out!D$2:D$200=Data.Out!B100))</f>
        <v/>
      </c>
      <c r="EQ100" s="4" t="str" cm="1">
        <f t="array" ref="EQ100">IFERROR(IF(OR(ISBLANK(E100),E100=0),"",_xlfn._xlws.FILTER(Int.Out!G$2:Q$100,Int.Out!B$2:B$100=E100)),"")</f>
        <v/>
      </c>
      <c r="FB100" s="4" t="str" cm="1">
        <f t="array" ref="FB100">IF(OR(ISBLANK(F100),F100=0),"",_xlfn._xlws.FILTER('Rot.Out'!C$3:M$100,'Rot.Out'!B$3:B$100=F100))</f>
        <v/>
      </c>
      <c r="FM100" s="4" t="str" cm="1">
        <f t="array" ref="FM100">IF(OR(F100=0,F100=""),"",IFERROR(_xlfn.UNIQUE(_xlfn._xlws.FILTER('Rot.Out'!R:R,('Rot.Out'!O:O=Data.Out!F100)*('Rot.Out'!P:P=Data.Out!G100)),FALSE),""))</f>
        <v/>
      </c>
      <c r="FN100" s="4" t="str" cm="1">
        <f t="array" ref="FN100">IF(OR(H100=0,ISBLANK(H100)),"",_xlfn._xlws.FILTER(Out.Out!A$2:J$36,Out.Out!K$2:K$36=H100))</f>
        <v/>
      </c>
      <c r="FX100" s="4" t="str" cm="1">
        <f t="array" ref="FX100">IF(OR(A100=0,ISBLANK(A100),A100=""),"",_xlfn._xlws.FILTER(Site.Out!A$2:AA$50,Site.Out!C$2:C$50=A100))</f>
        <v/>
      </c>
      <c r="GY100" s="4" t="str" cm="1">
        <f t="array" ref="GY100">IF(OR(ISBLANK(A100),A100=0,A100=""),"",Pub.Out!A$2:H$2)</f>
        <v/>
      </c>
      <c r="HG100" s="4" t="str" cm="1">
        <f t="array" ref="HG100">IFERROR(IF(OR(C100=0,C100=""),"",_xlfn._xlws.FILTER(Prod.Out!C:F,Prod.Out!B:B=C100)),"")</f>
        <v/>
      </c>
      <c r="HK100" s="4" t="str" cm="1">
        <f t="array" ref="HK100">IF(OR(A100=0,A100=""),"",_xlfn.ANCHORARRAY(ExpD.Out!A$2))</f>
        <v/>
      </c>
    </row>
    <row r="101" spans="1:219" x14ac:dyDescent="0.35">
      <c r="A101" s="4" t="str" cm="1">
        <f t="array" ref="A101">IF(OR(EnterData!A104="",ISBLANK(EnterData!A104)),"",_xlfn._xlws.FILTER(EnterData!A104:L104,EnterData!A104:A104&lt;&gt;""))</f>
        <v/>
      </c>
      <c r="M101" s="4" t="str" cm="1">
        <f t="array" ref="M101">IF(OR(EnterData!A104="",ISBLANK(EnterData!A104)),"",_xlfn._xlws.FILTER(EnterData!N104:AB104,EnterData!A104:A104&lt;&gt;""))</f>
        <v/>
      </c>
      <c r="AB101" s="4" t="str" cm="1">
        <f t="array" ref="AB101">IF(OR(ISBLANK(B101),B101=0),"",_xlfn._xlws.FILTER(MT.Out!A$2:DO$200,MT.Out!D$2:D$200=Data.Out!B101))</f>
        <v/>
      </c>
      <c r="EQ101" s="4" t="str" cm="1">
        <f t="array" ref="EQ101">IFERROR(IF(OR(ISBLANK(E101),E101=0),"",_xlfn._xlws.FILTER(Int.Out!G$2:Q$100,Int.Out!B$2:B$100=E101)),"")</f>
        <v/>
      </c>
      <c r="FB101" s="4" t="str" cm="1">
        <f t="array" ref="FB101">IF(OR(ISBLANK(F101),F101=0),"",_xlfn._xlws.FILTER('Rot.Out'!C$3:M$100,'Rot.Out'!B$3:B$100=F101))</f>
        <v/>
      </c>
      <c r="FM101" s="4" t="str" cm="1">
        <f t="array" ref="FM101">IF(OR(F101=0,F101=""),"",IFERROR(_xlfn.UNIQUE(_xlfn._xlws.FILTER('Rot.Out'!R:R,('Rot.Out'!O:O=Data.Out!F101)*('Rot.Out'!P:P=Data.Out!G101)),FALSE),""))</f>
        <v/>
      </c>
      <c r="FN101" s="4" t="str" cm="1">
        <f t="array" ref="FN101">IF(OR(H101=0,ISBLANK(H101)),"",_xlfn._xlws.FILTER(Out.Out!A$2:J$36,Out.Out!K$2:K$36=H101))</f>
        <v/>
      </c>
      <c r="FX101" s="4" t="str" cm="1">
        <f t="array" ref="FX101">IF(OR(A101=0,ISBLANK(A101),A101=""),"",_xlfn._xlws.FILTER(Site.Out!A$2:AA$50,Site.Out!C$2:C$50=A101))</f>
        <v/>
      </c>
      <c r="GY101" s="4" t="str" cm="1">
        <f t="array" ref="GY101">IF(OR(ISBLANK(A101),A101=0,A101=""),"",Pub.Out!A$2:H$2)</f>
        <v/>
      </c>
      <c r="HG101" s="4" t="str" cm="1">
        <f t="array" ref="HG101">IFERROR(IF(OR(C101=0,C101=""),"",_xlfn._xlws.FILTER(Prod.Out!C:F,Prod.Out!B:B=C101)),"")</f>
        <v/>
      </c>
      <c r="HK101" s="4" t="str" cm="1">
        <f t="array" ref="HK101">IF(OR(A101=0,A101=""),"",_xlfn.ANCHORARRAY(ExpD.Out!A$2))</f>
        <v/>
      </c>
    </row>
    <row r="102" spans="1:219" x14ac:dyDescent="0.35">
      <c r="A102" s="4" t="str" cm="1">
        <f t="array" ref="A102">IF(OR(EnterData!A105="",ISBLANK(EnterData!A105)),"",_xlfn._xlws.FILTER(EnterData!A105:L105,EnterData!A105:A105&lt;&gt;""))</f>
        <v/>
      </c>
      <c r="M102" s="4" t="str" cm="1">
        <f t="array" ref="M102">IF(OR(EnterData!A105="",ISBLANK(EnterData!A105)),"",_xlfn._xlws.FILTER(EnterData!N105:AB105,EnterData!A105:A105&lt;&gt;""))</f>
        <v/>
      </c>
      <c r="AB102" s="4" t="str" cm="1">
        <f t="array" ref="AB102">IF(OR(ISBLANK(B102),B102=0),"",_xlfn._xlws.FILTER(MT.Out!A$2:DO$200,MT.Out!D$2:D$200=Data.Out!B102))</f>
        <v/>
      </c>
      <c r="EQ102" s="4" t="str" cm="1">
        <f t="array" ref="EQ102">IFERROR(IF(OR(ISBLANK(E102),E102=0),"",_xlfn._xlws.FILTER(Int.Out!G$2:Q$100,Int.Out!B$2:B$100=E102)),"")</f>
        <v/>
      </c>
      <c r="FB102" s="4" t="str" cm="1">
        <f t="array" ref="FB102">IF(OR(ISBLANK(F102),F102=0),"",_xlfn._xlws.FILTER('Rot.Out'!C$3:M$100,'Rot.Out'!B$3:B$100=F102))</f>
        <v/>
      </c>
      <c r="FM102" s="4" t="str" cm="1">
        <f t="array" ref="FM102">IF(OR(F102=0,F102=""),"",IFERROR(_xlfn.UNIQUE(_xlfn._xlws.FILTER('Rot.Out'!R:R,('Rot.Out'!O:O=Data.Out!F102)*('Rot.Out'!P:P=Data.Out!G102)),FALSE),""))</f>
        <v/>
      </c>
      <c r="FN102" s="4" t="str" cm="1">
        <f t="array" ref="FN102">IF(OR(H102=0,ISBLANK(H102)),"",_xlfn._xlws.FILTER(Out.Out!A$2:J$36,Out.Out!K$2:K$36=H102))</f>
        <v/>
      </c>
      <c r="FX102" s="4" t="str" cm="1">
        <f t="array" ref="FX102">IF(OR(A102=0,ISBLANK(A102),A102=""),"",_xlfn._xlws.FILTER(Site.Out!A$2:AA$50,Site.Out!C$2:C$50=A102))</f>
        <v/>
      </c>
      <c r="GY102" s="4" t="str" cm="1">
        <f t="array" ref="GY102">IF(OR(ISBLANK(A102),A102=0,A102=""),"",Pub.Out!A$2:H$2)</f>
        <v/>
      </c>
      <c r="HG102" s="4" t="str" cm="1">
        <f t="array" ref="HG102">IFERROR(IF(OR(C102=0,C102=""),"",_xlfn._xlws.FILTER(Prod.Out!C:F,Prod.Out!B:B=C102)),"")</f>
        <v/>
      </c>
      <c r="HK102" s="4" t="str" cm="1">
        <f t="array" ref="HK102">IF(OR(A102=0,A102=""),"",_xlfn.ANCHORARRAY(ExpD.Out!A$2))</f>
        <v/>
      </c>
    </row>
    <row r="103" spans="1:219" x14ac:dyDescent="0.35">
      <c r="A103" s="4" t="str" cm="1">
        <f t="array" ref="A103">IF(OR(EnterData!A106="",ISBLANK(EnterData!A106)),"",_xlfn._xlws.FILTER(EnterData!A106:L106,EnterData!A106:A106&lt;&gt;""))</f>
        <v/>
      </c>
      <c r="M103" s="4" t="str" cm="1">
        <f t="array" ref="M103">IF(OR(EnterData!A106="",ISBLANK(EnterData!A106)),"",_xlfn._xlws.FILTER(EnterData!N106:AB106,EnterData!A106:A106&lt;&gt;""))</f>
        <v/>
      </c>
      <c r="AB103" s="4" t="str" cm="1">
        <f t="array" ref="AB103">IF(OR(ISBLANK(B103),B103=0),"",_xlfn._xlws.FILTER(MT.Out!A$2:DO$200,MT.Out!D$2:D$200=Data.Out!B103))</f>
        <v/>
      </c>
      <c r="EQ103" s="4" t="str" cm="1">
        <f t="array" ref="EQ103">IFERROR(IF(OR(ISBLANK(E103),E103=0),"",_xlfn._xlws.FILTER(Int.Out!G$2:Q$100,Int.Out!B$2:B$100=E103)),"")</f>
        <v/>
      </c>
      <c r="FB103" s="4" t="str" cm="1">
        <f t="array" ref="FB103">IF(OR(ISBLANK(F103),F103=0),"",_xlfn._xlws.FILTER('Rot.Out'!C$3:M$100,'Rot.Out'!B$3:B$100=F103))</f>
        <v/>
      </c>
      <c r="FM103" s="4" t="str" cm="1">
        <f t="array" ref="FM103">IF(OR(F103=0,F103=""),"",IFERROR(_xlfn.UNIQUE(_xlfn._xlws.FILTER('Rot.Out'!R:R,('Rot.Out'!O:O=Data.Out!F103)*('Rot.Out'!P:P=Data.Out!G103)),FALSE),""))</f>
        <v/>
      </c>
      <c r="FN103" s="4" t="str" cm="1">
        <f t="array" ref="FN103">IF(OR(H103=0,ISBLANK(H103)),"",_xlfn._xlws.FILTER(Out.Out!A$2:J$36,Out.Out!K$2:K$36=H103))</f>
        <v/>
      </c>
      <c r="FX103" s="4" t="str" cm="1">
        <f t="array" ref="FX103">IF(OR(A103=0,ISBLANK(A103),A103=""),"",_xlfn._xlws.FILTER(Site.Out!A$2:AA$50,Site.Out!C$2:C$50=A103))</f>
        <v/>
      </c>
      <c r="GY103" s="4" t="str" cm="1">
        <f t="array" ref="GY103">IF(OR(ISBLANK(A103),A103=0,A103=""),"",Pub.Out!A$2:H$2)</f>
        <v/>
      </c>
      <c r="HG103" s="4" t="str" cm="1">
        <f t="array" ref="HG103">IFERROR(IF(OR(C103=0,C103=""),"",_xlfn._xlws.FILTER(Prod.Out!C:F,Prod.Out!B:B=C103)),"")</f>
        <v/>
      </c>
      <c r="HK103" s="4" t="str" cm="1">
        <f t="array" ref="HK103">IF(OR(A103=0,A103=""),"",_xlfn.ANCHORARRAY(ExpD.Out!A$2))</f>
        <v/>
      </c>
    </row>
    <row r="104" spans="1:219" x14ac:dyDescent="0.35">
      <c r="A104" s="4" t="str" cm="1">
        <f t="array" ref="A104">IF(OR(EnterData!A107="",ISBLANK(EnterData!A107)),"",_xlfn._xlws.FILTER(EnterData!A107:L107,EnterData!A107:A107&lt;&gt;""))</f>
        <v/>
      </c>
      <c r="M104" s="4" t="str" cm="1">
        <f t="array" ref="M104">IF(OR(EnterData!A107="",ISBLANK(EnterData!A107)),"",_xlfn._xlws.FILTER(EnterData!N107:AB107,EnterData!A107:A107&lt;&gt;""))</f>
        <v/>
      </c>
      <c r="AB104" s="4" t="str" cm="1">
        <f t="array" ref="AB104">IF(OR(ISBLANK(B104),B104=0),"",_xlfn._xlws.FILTER(MT.Out!A$2:DO$200,MT.Out!D$2:D$200=Data.Out!B104))</f>
        <v/>
      </c>
      <c r="EQ104" s="4" t="str" cm="1">
        <f t="array" ref="EQ104">IFERROR(IF(OR(ISBLANK(E104),E104=0),"",_xlfn._xlws.FILTER(Int.Out!G$2:Q$100,Int.Out!B$2:B$100=E104)),"")</f>
        <v/>
      </c>
      <c r="FB104" s="4" t="str" cm="1">
        <f t="array" ref="FB104">IF(OR(ISBLANK(F104),F104=0),"",_xlfn._xlws.FILTER('Rot.Out'!C$3:M$100,'Rot.Out'!B$3:B$100=F104))</f>
        <v/>
      </c>
      <c r="FM104" s="4" t="str" cm="1">
        <f t="array" ref="FM104">IF(OR(F104=0,F104=""),"",IFERROR(_xlfn.UNIQUE(_xlfn._xlws.FILTER('Rot.Out'!R:R,('Rot.Out'!O:O=Data.Out!F104)*('Rot.Out'!P:P=Data.Out!G104)),FALSE),""))</f>
        <v/>
      </c>
      <c r="FN104" s="4" t="str" cm="1">
        <f t="array" ref="FN104">IF(OR(H104=0,ISBLANK(H104)),"",_xlfn._xlws.FILTER(Out.Out!A$2:J$36,Out.Out!K$2:K$36=H104))</f>
        <v/>
      </c>
      <c r="FX104" s="4" t="str" cm="1">
        <f t="array" ref="FX104">IF(OR(A104=0,ISBLANK(A104),A104=""),"",_xlfn._xlws.FILTER(Site.Out!A$2:AA$50,Site.Out!C$2:C$50=A104))</f>
        <v/>
      </c>
      <c r="GY104" s="4" t="str" cm="1">
        <f t="array" ref="GY104">IF(OR(ISBLANK(A104),A104=0,A104=""),"",Pub.Out!A$2:H$2)</f>
        <v/>
      </c>
      <c r="HG104" s="4" t="str" cm="1">
        <f t="array" ref="HG104">IFERROR(IF(OR(C104=0,C104=""),"",_xlfn._xlws.FILTER(Prod.Out!C:F,Prod.Out!B:B=C104)),"")</f>
        <v/>
      </c>
      <c r="HK104" s="4" t="str" cm="1">
        <f t="array" ref="HK104">IF(OR(A104=0,A104=""),"",_xlfn.ANCHORARRAY(ExpD.Out!A$2))</f>
        <v/>
      </c>
    </row>
    <row r="105" spans="1:219" x14ac:dyDescent="0.35">
      <c r="A105" s="4" t="str" cm="1">
        <f t="array" ref="A105">IF(OR(EnterData!A108="",ISBLANK(EnterData!A108)),"",_xlfn._xlws.FILTER(EnterData!A108:L108,EnterData!A108:A108&lt;&gt;""))</f>
        <v/>
      </c>
      <c r="M105" s="4" t="str" cm="1">
        <f t="array" ref="M105">IF(OR(EnterData!A108="",ISBLANK(EnterData!A108)),"",_xlfn._xlws.FILTER(EnterData!N108:AB108,EnterData!A108:A108&lt;&gt;""))</f>
        <v/>
      </c>
      <c r="AB105" s="4" t="str" cm="1">
        <f t="array" ref="AB105">IF(OR(ISBLANK(B105),B105=0),"",_xlfn._xlws.FILTER(MT.Out!A$2:DO$200,MT.Out!D$2:D$200=Data.Out!B105))</f>
        <v/>
      </c>
      <c r="EQ105" s="4" t="str" cm="1">
        <f t="array" ref="EQ105">IFERROR(IF(OR(ISBLANK(E105),E105=0),"",_xlfn._xlws.FILTER(Int.Out!G$2:Q$100,Int.Out!B$2:B$100=E105)),"")</f>
        <v/>
      </c>
      <c r="FB105" s="4" t="str" cm="1">
        <f t="array" ref="FB105">IF(OR(ISBLANK(F105),F105=0),"",_xlfn._xlws.FILTER('Rot.Out'!C$3:M$100,'Rot.Out'!B$3:B$100=F105))</f>
        <v/>
      </c>
      <c r="FM105" s="4" t="str" cm="1">
        <f t="array" ref="FM105">IF(OR(F105=0,F105=""),"",IFERROR(_xlfn.UNIQUE(_xlfn._xlws.FILTER('Rot.Out'!R:R,('Rot.Out'!O:O=Data.Out!F105)*('Rot.Out'!P:P=Data.Out!G105)),FALSE),""))</f>
        <v/>
      </c>
      <c r="FN105" s="4" t="str" cm="1">
        <f t="array" ref="FN105">IF(OR(H105=0,ISBLANK(H105)),"",_xlfn._xlws.FILTER(Out.Out!A$2:J$36,Out.Out!K$2:K$36=H105))</f>
        <v/>
      </c>
      <c r="FX105" s="4" t="str" cm="1">
        <f t="array" ref="FX105">IF(OR(A105=0,ISBLANK(A105),A105=""),"",_xlfn._xlws.FILTER(Site.Out!A$2:AA$50,Site.Out!C$2:C$50=A105))</f>
        <v/>
      </c>
      <c r="GY105" s="4" t="str" cm="1">
        <f t="array" ref="GY105">IF(OR(ISBLANK(A105),A105=0,A105=""),"",Pub.Out!A$2:H$2)</f>
        <v/>
      </c>
      <c r="HG105" s="4" t="str" cm="1">
        <f t="array" ref="HG105">IFERROR(IF(OR(C105=0,C105=""),"",_xlfn._xlws.FILTER(Prod.Out!C:F,Prod.Out!B:B=C105)),"")</f>
        <v/>
      </c>
      <c r="HK105" s="4" t="str" cm="1">
        <f t="array" ref="HK105">IF(OR(A105=0,A105=""),"",_xlfn.ANCHORARRAY(ExpD.Out!A$2))</f>
        <v/>
      </c>
    </row>
    <row r="106" spans="1:219" x14ac:dyDescent="0.35">
      <c r="A106" s="4" t="str" cm="1">
        <f t="array" ref="A106">IF(OR(EnterData!A109="",ISBLANK(EnterData!A109)),"",_xlfn._xlws.FILTER(EnterData!A109:L109,EnterData!A109:A109&lt;&gt;""))</f>
        <v/>
      </c>
      <c r="M106" s="4" t="str" cm="1">
        <f t="array" ref="M106">IF(OR(EnterData!A109="",ISBLANK(EnterData!A109)),"",_xlfn._xlws.FILTER(EnterData!N109:AB109,EnterData!A109:A109&lt;&gt;""))</f>
        <v/>
      </c>
      <c r="AB106" s="4" t="str" cm="1">
        <f t="array" ref="AB106">IF(OR(ISBLANK(B106),B106=0),"",_xlfn._xlws.FILTER(MT.Out!A$2:DO$200,MT.Out!D$2:D$200=Data.Out!B106))</f>
        <v/>
      </c>
      <c r="EQ106" s="4" t="str" cm="1">
        <f t="array" ref="EQ106">IFERROR(IF(OR(ISBLANK(E106),E106=0),"",_xlfn._xlws.FILTER(Int.Out!G$2:Q$100,Int.Out!B$2:B$100=E106)),"")</f>
        <v/>
      </c>
      <c r="FB106" s="4" t="str" cm="1">
        <f t="array" ref="FB106">IF(OR(ISBLANK(F106),F106=0),"",_xlfn._xlws.FILTER('Rot.Out'!C$3:M$100,'Rot.Out'!B$3:B$100=F106))</f>
        <v/>
      </c>
      <c r="FM106" s="4" t="str" cm="1">
        <f t="array" ref="FM106">IF(OR(F106=0,F106=""),"",IFERROR(_xlfn.UNIQUE(_xlfn._xlws.FILTER('Rot.Out'!R:R,('Rot.Out'!O:O=Data.Out!F106)*('Rot.Out'!P:P=Data.Out!G106)),FALSE),""))</f>
        <v/>
      </c>
      <c r="FN106" s="4" t="str" cm="1">
        <f t="array" ref="FN106">IF(OR(H106=0,ISBLANK(H106)),"",_xlfn._xlws.FILTER(Out.Out!A$2:J$36,Out.Out!K$2:K$36=H106))</f>
        <v/>
      </c>
      <c r="FX106" s="4" t="str" cm="1">
        <f t="array" ref="FX106">IF(OR(A106=0,ISBLANK(A106),A106=""),"",_xlfn._xlws.FILTER(Site.Out!A$2:AA$50,Site.Out!C$2:C$50=A106))</f>
        <v/>
      </c>
      <c r="GY106" s="4" t="str" cm="1">
        <f t="array" ref="GY106">IF(OR(ISBLANK(A106),A106=0,A106=""),"",Pub.Out!A$2:H$2)</f>
        <v/>
      </c>
      <c r="HG106" s="4" t="str" cm="1">
        <f t="array" ref="HG106">IFERROR(IF(OR(C106=0,C106=""),"",_xlfn._xlws.FILTER(Prod.Out!C:F,Prod.Out!B:B=C106)),"")</f>
        <v/>
      </c>
      <c r="HK106" s="4" t="str" cm="1">
        <f t="array" ref="HK106">IF(OR(A106=0,A106=""),"",_xlfn.ANCHORARRAY(ExpD.Out!A$2))</f>
        <v/>
      </c>
    </row>
    <row r="107" spans="1:219" x14ac:dyDescent="0.35">
      <c r="A107" s="4" t="str" cm="1">
        <f t="array" ref="A107">IF(OR(EnterData!A110="",ISBLANK(EnterData!A110)),"",_xlfn._xlws.FILTER(EnterData!A110:L110,EnterData!A110:A110&lt;&gt;""))</f>
        <v/>
      </c>
      <c r="M107" s="4" t="str" cm="1">
        <f t="array" ref="M107">IF(OR(EnterData!A110="",ISBLANK(EnterData!A110)),"",_xlfn._xlws.FILTER(EnterData!N110:AB110,EnterData!A110:A110&lt;&gt;""))</f>
        <v/>
      </c>
      <c r="AB107" s="4" t="str" cm="1">
        <f t="array" ref="AB107">IF(OR(ISBLANK(B107),B107=0),"",_xlfn._xlws.FILTER(MT.Out!A$2:DO$200,MT.Out!D$2:D$200=Data.Out!B107))</f>
        <v/>
      </c>
      <c r="EQ107" s="4" t="str" cm="1">
        <f t="array" ref="EQ107">IFERROR(IF(OR(ISBLANK(E107),E107=0),"",_xlfn._xlws.FILTER(Int.Out!G$2:Q$100,Int.Out!B$2:B$100=E107)),"")</f>
        <v/>
      </c>
      <c r="FB107" s="4" t="str" cm="1">
        <f t="array" ref="FB107">IF(OR(ISBLANK(F107),F107=0),"",_xlfn._xlws.FILTER('Rot.Out'!C$3:M$100,'Rot.Out'!B$3:B$100=F107))</f>
        <v/>
      </c>
      <c r="FM107" s="4" t="str" cm="1">
        <f t="array" ref="FM107">IF(OR(F107=0,F107=""),"",IFERROR(_xlfn.UNIQUE(_xlfn._xlws.FILTER('Rot.Out'!R:R,('Rot.Out'!O:O=Data.Out!F107)*('Rot.Out'!P:P=Data.Out!G107)),FALSE),""))</f>
        <v/>
      </c>
      <c r="FN107" s="4" t="str" cm="1">
        <f t="array" ref="FN107">IF(OR(H107=0,ISBLANK(H107)),"",_xlfn._xlws.FILTER(Out.Out!A$2:J$36,Out.Out!K$2:K$36=H107))</f>
        <v/>
      </c>
      <c r="FX107" s="4" t="str" cm="1">
        <f t="array" ref="FX107">IF(OR(A107=0,ISBLANK(A107),A107=""),"",_xlfn._xlws.FILTER(Site.Out!A$2:AA$50,Site.Out!C$2:C$50=A107))</f>
        <v/>
      </c>
      <c r="GY107" s="4" t="str" cm="1">
        <f t="array" ref="GY107">IF(OR(ISBLANK(A107),A107=0,A107=""),"",Pub.Out!A$2:H$2)</f>
        <v/>
      </c>
      <c r="HG107" s="4" t="str" cm="1">
        <f t="array" ref="HG107">IFERROR(IF(OR(C107=0,C107=""),"",_xlfn._xlws.FILTER(Prod.Out!C:F,Prod.Out!B:B=C107)),"")</f>
        <v/>
      </c>
      <c r="HK107" s="4" t="str" cm="1">
        <f t="array" ref="HK107">IF(OR(A107=0,A107=""),"",_xlfn.ANCHORARRAY(ExpD.Out!A$2))</f>
        <v/>
      </c>
    </row>
    <row r="108" spans="1:219" x14ac:dyDescent="0.35">
      <c r="A108" s="4" t="str" cm="1">
        <f t="array" ref="A108">IF(OR(EnterData!A111="",ISBLANK(EnterData!A111)),"",_xlfn._xlws.FILTER(EnterData!A111:L111,EnterData!A111:A111&lt;&gt;""))</f>
        <v/>
      </c>
      <c r="M108" s="4" t="str" cm="1">
        <f t="array" ref="M108">IF(OR(EnterData!A111="",ISBLANK(EnterData!A111)),"",_xlfn._xlws.FILTER(EnterData!N111:AB111,EnterData!A111:A111&lt;&gt;""))</f>
        <v/>
      </c>
      <c r="AB108" s="4" t="str" cm="1">
        <f t="array" ref="AB108">IF(OR(ISBLANK(B108),B108=0),"",_xlfn._xlws.FILTER(MT.Out!A$2:DO$200,MT.Out!D$2:D$200=Data.Out!B108))</f>
        <v/>
      </c>
      <c r="EQ108" s="4" t="str" cm="1">
        <f t="array" ref="EQ108">IFERROR(IF(OR(ISBLANK(E108),E108=0),"",_xlfn._xlws.FILTER(Int.Out!G$2:Q$100,Int.Out!B$2:B$100=E108)),"")</f>
        <v/>
      </c>
      <c r="FB108" s="4" t="str" cm="1">
        <f t="array" ref="FB108">IF(OR(ISBLANK(F108),F108=0),"",_xlfn._xlws.FILTER('Rot.Out'!C$3:M$100,'Rot.Out'!B$3:B$100=F108))</f>
        <v/>
      </c>
      <c r="FM108" s="4" t="str" cm="1">
        <f t="array" ref="FM108">IF(OR(F108=0,F108=""),"",IFERROR(_xlfn.UNIQUE(_xlfn._xlws.FILTER('Rot.Out'!R:R,('Rot.Out'!O:O=Data.Out!F108)*('Rot.Out'!P:P=Data.Out!G108)),FALSE),""))</f>
        <v/>
      </c>
      <c r="FN108" s="4" t="str" cm="1">
        <f t="array" ref="FN108">IF(OR(H108=0,ISBLANK(H108)),"",_xlfn._xlws.FILTER(Out.Out!A$2:J$36,Out.Out!K$2:K$36=H108))</f>
        <v/>
      </c>
      <c r="FX108" s="4" t="str" cm="1">
        <f t="array" ref="FX108">IF(OR(A108=0,ISBLANK(A108),A108=""),"",_xlfn._xlws.FILTER(Site.Out!A$2:AA$50,Site.Out!C$2:C$50=A108))</f>
        <v/>
      </c>
      <c r="GY108" s="4" t="str" cm="1">
        <f t="array" ref="GY108">IF(OR(ISBLANK(A108),A108=0,A108=""),"",Pub.Out!A$2:H$2)</f>
        <v/>
      </c>
      <c r="HG108" s="4" t="str" cm="1">
        <f t="array" ref="HG108">IFERROR(IF(OR(C108=0,C108=""),"",_xlfn._xlws.FILTER(Prod.Out!C:F,Prod.Out!B:B=C108)),"")</f>
        <v/>
      </c>
      <c r="HK108" s="4" t="str" cm="1">
        <f t="array" ref="HK108">IF(OR(A108=0,A108=""),"",_xlfn.ANCHORARRAY(ExpD.Out!A$2))</f>
        <v/>
      </c>
    </row>
    <row r="109" spans="1:219" x14ac:dyDescent="0.35">
      <c r="A109" s="4" t="str" cm="1">
        <f t="array" ref="A109">IF(OR(EnterData!A112="",ISBLANK(EnterData!A112)),"",_xlfn._xlws.FILTER(EnterData!A112:L112,EnterData!A112:A112&lt;&gt;""))</f>
        <v/>
      </c>
      <c r="M109" s="4" t="str" cm="1">
        <f t="array" ref="M109">IF(OR(EnterData!A112="",ISBLANK(EnterData!A112)),"",_xlfn._xlws.FILTER(EnterData!N112:AB112,EnterData!A112:A112&lt;&gt;""))</f>
        <v/>
      </c>
      <c r="AB109" s="4" t="str" cm="1">
        <f t="array" ref="AB109">IF(OR(ISBLANK(B109),B109=0),"",_xlfn._xlws.FILTER(MT.Out!A$2:DO$200,MT.Out!D$2:D$200=Data.Out!B109))</f>
        <v/>
      </c>
      <c r="EQ109" s="4" t="str" cm="1">
        <f t="array" ref="EQ109">IFERROR(IF(OR(ISBLANK(E109),E109=0),"",_xlfn._xlws.FILTER(Int.Out!G$2:Q$100,Int.Out!B$2:B$100=E109)),"")</f>
        <v/>
      </c>
      <c r="FB109" s="4" t="str" cm="1">
        <f t="array" ref="FB109">IF(OR(ISBLANK(F109),F109=0),"",_xlfn._xlws.FILTER('Rot.Out'!C$3:M$100,'Rot.Out'!B$3:B$100=F109))</f>
        <v/>
      </c>
      <c r="FM109" s="4" t="str" cm="1">
        <f t="array" ref="FM109">IF(OR(F109=0,F109=""),"",IFERROR(_xlfn.UNIQUE(_xlfn._xlws.FILTER('Rot.Out'!R:R,('Rot.Out'!O:O=Data.Out!F109)*('Rot.Out'!P:P=Data.Out!G109)),FALSE),""))</f>
        <v/>
      </c>
      <c r="FN109" s="4" t="str" cm="1">
        <f t="array" ref="FN109">IF(OR(H109=0,ISBLANK(H109)),"",_xlfn._xlws.FILTER(Out.Out!A$2:J$36,Out.Out!K$2:K$36=H109))</f>
        <v/>
      </c>
      <c r="FX109" s="4" t="str" cm="1">
        <f t="array" ref="FX109">IF(OR(A109=0,ISBLANK(A109),A109=""),"",_xlfn._xlws.FILTER(Site.Out!A$2:AA$50,Site.Out!C$2:C$50=A109))</f>
        <v/>
      </c>
      <c r="GY109" s="4" t="str" cm="1">
        <f t="array" ref="GY109">IF(OR(ISBLANK(A109),A109=0,A109=""),"",Pub.Out!A$2:H$2)</f>
        <v/>
      </c>
      <c r="HG109" s="4" t="str" cm="1">
        <f t="array" ref="HG109">IFERROR(IF(OR(C109=0,C109=""),"",_xlfn._xlws.FILTER(Prod.Out!C:F,Prod.Out!B:B=C109)),"")</f>
        <v/>
      </c>
      <c r="HK109" s="4" t="str" cm="1">
        <f t="array" ref="HK109">IF(OR(A109=0,A109=""),"",_xlfn.ANCHORARRAY(ExpD.Out!A$2))</f>
        <v/>
      </c>
    </row>
    <row r="110" spans="1:219" x14ac:dyDescent="0.35">
      <c r="A110" s="4" t="str" cm="1">
        <f t="array" ref="A110">IF(OR(EnterData!A113="",ISBLANK(EnterData!A113)),"",_xlfn._xlws.FILTER(EnterData!A113:L113,EnterData!A113:A113&lt;&gt;""))</f>
        <v/>
      </c>
      <c r="M110" s="4" t="str" cm="1">
        <f t="array" ref="M110">IF(OR(EnterData!A113="",ISBLANK(EnterData!A113)),"",_xlfn._xlws.FILTER(EnterData!N113:AB113,EnterData!A113:A113&lt;&gt;""))</f>
        <v/>
      </c>
      <c r="AB110" s="4" t="str" cm="1">
        <f t="array" ref="AB110">IF(OR(ISBLANK(B110),B110=0),"",_xlfn._xlws.FILTER(MT.Out!A$2:DO$200,MT.Out!D$2:D$200=Data.Out!B110))</f>
        <v/>
      </c>
      <c r="EQ110" s="4" t="str" cm="1">
        <f t="array" ref="EQ110">IFERROR(IF(OR(ISBLANK(E110),E110=0),"",_xlfn._xlws.FILTER(Int.Out!G$2:Q$100,Int.Out!B$2:B$100=E110)),"")</f>
        <v/>
      </c>
      <c r="FB110" s="4" t="str" cm="1">
        <f t="array" ref="FB110">IF(OR(ISBLANK(F110),F110=0),"",_xlfn._xlws.FILTER('Rot.Out'!C$3:M$100,'Rot.Out'!B$3:B$100=F110))</f>
        <v/>
      </c>
      <c r="FM110" s="4" t="str" cm="1">
        <f t="array" ref="FM110">IF(OR(F110=0,F110=""),"",IFERROR(_xlfn.UNIQUE(_xlfn._xlws.FILTER('Rot.Out'!R:R,('Rot.Out'!O:O=Data.Out!F110)*('Rot.Out'!P:P=Data.Out!G110)),FALSE),""))</f>
        <v/>
      </c>
      <c r="FN110" s="4" t="str" cm="1">
        <f t="array" ref="FN110">IF(OR(H110=0,ISBLANK(H110)),"",_xlfn._xlws.FILTER(Out.Out!A$2:J$36,Out.Out!K$2:K$36=H110))</f>
        <v/>
      </c>
      <c r="FX110" s="4" t="str" cm="1">
        <f t="array" ref="FX110">IF(OR(A110=0,ISBLANK(A110),A110=""),"",_xlfn._xlws.FILTER(Site.Out!A$2:AA$50,Site.Out!C$2:C$50=A110))</f>
        <v/>
      </c>
      <c r="GY110" s="4" t="str" cm="1">
        <f t="array" ref="GY110">IF(OR(ISBLANK(A110),A110=0,A110=""),"",Pub.Out!A$2:H$2)</f>
        <v/>
      </c>
      <c r="HG110" s="4" t="str" cm="1">
        <f t="array" ref="HG110">IFERROR(IF(OR(C110=0,C110=""),"",_xlfn._xlws.FILTER(Prod.Out!C:F,Prod.Out!B:B=C110)),"")</f>
        <v/>
      </c>
      <c r="HK110" s="4" t="str" cm="1">
        <f t="array" ref="HK110">IF(OR(A110=0,A110=""),"",_xlfn.ANCHORARRAY(ExpD.Out!A$2))</f>
        <v/>
      </c>
    </row>
    <row r="111" spans="1:219" x14ac:dyDescent="0.35">
      <c r="A111" s="4" t="str" cm="1">
        <f t="array" ref="A111">IF(OR(EnterData!A114="",ISBLANK(EnterData!A114)),"",_xlfn._xlws.FILTER(EnterData!A114:L114,EnterData!A114:A114&lt;&gt;""))</f>
        <v/>
      </c>
      <c r="M111" s="4" t="str" cm="1">
        <f t="array" ref="M111">IF(OR(EnterData!A114="",ISBLANK(EnterData!A114)),"",_xlfn._xlws.FILTER(EnterData!N114:AB114,EnterData!A114:A114&lt;&gt;""))</f>
        <v/>
      </c>
      <c r="AB111" s="4" t="str" cm="1">
        <f t="array" ref="AB111">IF(OR(ISBLANK(B111),B111=0),"",_xlfn._xlws.FILTER(MT.Out!A$2:DO$200,MT.Out!D$2:D$200=Data.Out!B111))</f>
        <v/>
      </c>
      <c r="EQ111" s="4" t="str" cm="1">
        <f t="array" ref="EQ111">IFERROR(IF(OR(ISBLANK(E111),E111=0),"",_xlfn._xlws.FILTER(Int.Out!G$2:Q$100,Int.Out!B$2:B$100=E111)),"")</f>
        <v/>
      </c>
      <c r="FB111" s="4" t="str" cm="1">
        <f t="array" ref="FB111">IF(OR(ISBLANK(F111),F111=0),"",_xlfn._xlws.FILTER('Rot.Out'!C$3:M$100,'Rot.Out'!B$3:B$100=F111))</f>
        <v/>
      </c>
      <c r="FM111" s="4" t="str" cm="1">
        <f t="array" ref="FM111">IF(OR(F111=0,F111=""),"",IFERROR(_xlfn.UNIQUE(_xlfn._xlws.FILTER('Rot.Out'!R:R,('Rot.Out'!O:O=Data.Out!F111)*('Rot.Out'!P:P=Data.Out!G111)),FALSE),""))</f>
        <v/>
      </c>
      <c r="FN111" s="4" t="str" cm="1">
        <f t="array" ref="FN111">IF(OR(H111=0,ISBLANK(H111)),"",_xlfn._xlws.FILTER(Out.Out!A$2:J$36,Out.Out!K$2:K$36=H111))</f>
        <v/>
      </c>
      <c r="FX111" s="4" t="str" cm="1">
        <f t="array" ref="FX111">IF(OR(A111=0,ISBLANK(A111),A111=""),"",_xlfn._xlws.FILTER(Site.Out!A$2:AA$50,Site.Out!C$2:C$50=A111))</f>
        <v/>
      </c>
      <c r="GY111" s="4" t="str" cm="1">
        <f t="array" ref="GY111">IF(OR(ISBLANK(A111),A111=0,A111=""),"",Pub.Out!A$2:H$2)</f>
        <v/>
      </c>
      <c r="HG111" s="4" t="str" cm="1">
        <f t="array" ref="HG111">IFERROR(IF(OR(C111=0,C111=""),"",_xlfn._xlws.FILTER(Prod.Out!C:F,Prod.Out!B:B=C111)),"")</f>
        <v/>
      </c>
      <c r="HK111" s="4" t="str" cm="1">
        <f t="array" ref="HK111">IF(OR(A111=0,A111=""),"",_xlfn.ANCHORARRAY(ExpD.Out!A$2))</f>
        <v/>
      </c>
    </row>
    <row r="112" spans="1:219" x14ac:dyDescent="0.35">
      <c r="A112" s="4" t="str" cm="1">
        <f t="array" ref="A112">IF(OR(EnterData!A115="",ISBLANK(EnterData!A115)),"",_xlfn._xlws.FILTER(EnterData!A115:L115,EnterData!A115:A115&lt;&gt;""))</f>
        <v/>
      </c>
      <c r="M112" s="4" t="str" cm="1">
        <f t="array" ref="M112">IF(OR(EnterData!A115="",ISBLANK(EnterData!A115)),"",_xlfn._xlws.FILTER(EnterData!N115:AB115,EnterData!A115:A115&lt;&gt;""))</f>
        <v/>
      </c>
      <c r="AB112" s="4" t="str" cm="1">
        <f t="array" ref="AB112">IF(OR(ISBLANK(B112),B112=0),"",_xlfn._xlws.FILTER(MT.Out!A$2:DO$200,MT.Out!D$2:D$200=Data.Out!B112))</f>
        <v/>
      </c>
      <c r="EQ112" s="4" t="str" cm="1">
        <f t="array" ref="EQ112">IFERROR(IF(OR(ISBLANK(E112),E112=0),"",_xlfn._xlws.FILTER(Int.Out!G$2:Q$100,Int.Out!B$2:B$100=E112)),"")</f>
        <v/>
      </c>
      <c r="FB112" s="4" t="str" cm="1">
        <f t="array" ref="FB112">IF(OR(ISBLANK(F112),F112=0),"",_xlfn._xlws.FILTER('Rot.Out'!C$3:M$100,'Rot.Out'!B$3:B$100=F112))</f>
        <v/>
      </c>
      <c r="FM112" s="4" t="str" cm="1">
        <f t="array" ref="FM112">IF(OR(F112=0,F112=""),"",IFERROR(_xlfn.UNIQUE(_xlfn._xlws.FILTER('Rot.Out'!R:R,('Rot.Out'!O:O=Data.Out!F112)*('Rot.Out'!P:P=Data.Out!G112)),FALSE),""))</f>
        <v/>
      </c>
      <c r="FN112" s="4" t="str" cm="1">
        <f t="array" ref="FN112">IF(OR(H112=0,ISBLANK(H112)),"",_xlfn._xlws.FILTER(Out.Out!A$2:J$36,Out.Out!K$2:K$36=H112))</f>
        <v/>
      </c>
      <c r="FX112" s="4" t="str" cm="1">
        <f t="array" ref="FX112">IF(OR(A112=0,ISBLANK(A112),A112=""),"",_xlfn._xlws.FILTER(Site.Out!A$2:AA$50,Site.Out!C$2:C$50=A112))</f>
        <v/>
      </c>
      <c r="GY112" s="4" t="str" cm="1">
        <f t="array" ref="GY112">IF(OR(ISBLANK(A112),A112=0,A112=""),"",Pub.Out!A$2:H$2)</f>
        <v/>
      </c>
      <c r="HG112" s="4" t="str" cm="1">
        <f t="array" ref="HG112">IFERROR(IF(OR(C112=0,C112=""),"",_xlfn._xlws.FILTER(Prod.Out!C:F,Prod.Out!B:B=C112)),"")</f>
        <v/>
      </c>
      <c r="HK112" s="4" t="str" cm="1">
        <f t="array" ref="HK112">IF(OR(A112=0,A112=""),"",_xlfn.ANCHORARRAY(ExpD.Out!A$2))</f>
        <v/>
      </c>
    </row>
    <row r="113" spans="1:219" x14ac:dyDescent="0.35">
      <c r="A113" s="4" t="str" cm="1">
        <f t="array" ref="A113">IF(OR(EnterData!A116="",ISBLANK(EnterData!A116)),"",_xlfn._xlws.FILTER(EnterData!A116:L116,EnterData!A116:A116&lt;&gt;""))</f>
        <v/>
      </c>
      <c r="M113" s="4" t="str" cm="1">
        <f t="array" ref="M113">IF(OR(EnterData!A116="",ISBLANK(EnterData!A116)),"",_xlfn._xlws.FILTER(EnterData!N116:AB116,EnterData!A116:A116&lt;&gt;""))</f>
        <v/>
      </c>
      <c r="AB113" s="4" t="str" cm="1">
        <f t="array" ref="AB113">IF(OR(ISBLANK(B113),B113=0),"",_xlfn._xlws.FILTER(MT.Out!A$2:DO$200,MT.Out!D$2:D$200=Data.Out!B113))</f>
        <v/>
      </c>
      <c r="EQ113" s="4" t="str" cm="1">
        <f t="array" ref="EQ113">IFERROR(IF(OR(ISBLANK(E113),E113=0),"",_xlfn._xlws.FILTER(Int.Out!G$2:Q$100,Int.Out!B$2:B$100=E113)),"")</f>
        <v/>
      </c>
      <c r="FB113" s="4" t="str" cm="1">
        <f t="array" ref="FB113">IF(OR(ISBLANK(F113),F113=0),"",_xlfn._xlws.FILTER('Rot.Out'!C$3:M$100,'Rot.Out'!B$3:B$100=F113))</f>
        <v/>
      </c>
      <c r="FM113" s="4" t="str" cm="1">
        <f t="array" ref="FM113">IF(OR(F113=0,F113=""),"",IFERROR(_xlfn.UNIQUE(_xlfn._xlws.FILTER('Rot.Out'!R:R,('Rot.Out'!O:O=Data.Out!F113)*('Rot.Out'!P:P=Data.Out!G113)),FALSE),""))</f>
        <v/>
      </c>
      <c r="FN113" s="4" t="str" cm="1">
        <f t="array" ref="FN113">IF(OR(H113=0,ISBLANK(H113)),"",_xlfn._xlws.FILTER(Out.Out!A$2:J$36,Out.Out!K$2:K$36=H113))</f>
        <v/>
      </c>
      <c r="FX113" s="4" t="str" cm="1">
        <f t="array" ref="FX113">IF(OR(A113=0,ISBLANK(A113),A113=""),"",_xlfn._xlws.FILTER(Site.Out!A$2:AA$50,Site.Out!C$2:C$50=A113))</f>
        <v/>
      </c>
      <c r="GY113" s="4" t="str" cm="1">
        <f t="array" ref="GY113">IF(OR(ISBLANK(A113),A113=0,A113=""),"",Pub.Out!A$2:H$2)</f>
        <v/>
      </c>
      <c r="HG113" s="4" t="str" cm="1">
        <f t="array" ref="HG113">IFERROR(IF(OR(C113=0,C113=""),"",_xlfn._xlws.FILTER(Prod.Out!C:F,Prod.Out!B:B=C113)),"")</f>
        <v/>
      </c>
      <c r="HK113" s="4" t="str" cm="1">
        <f t="array" ref="HK113">IF(OR(A113=0,A113=""),"",_xlfn.ANCHORARRAY(ExpD.Out!A$2))</f>
        <v/>
      </c>
    </row>
    <row r="114" spans="1:219" x14ac:dyDescent="0.35">
      <c r="A114" s="4" t="str" cm="1">
        <f t="array" ref="A114">IF(OR(EnterData!A117="",ISBLANK(EnterData!A117)),"",_xlfn._xlws.FILTER(EnterData!A117:L117,EnterData!A117:A117&lt;&gt;""))</f>
        <v/>
      </c>
      <c r="M114" s="4" t="str" cm="1">
        <f t="array" ref="M114">IF(OR(EnterData!A117="",ISBLANK(EnterData!A117)),"",_xlfn._xlws.FILTER(EnterData!N117:AB117,EnterData!A117:A117&lt;&gt;""))</f>
        <v/>
      </c>
      <c r="AB114" s="4" t="str" cm="1">
        <f t="array" ref="AB114">IF(OR(ISBLANK(B114),B114=0),"",_xlfn._xlws.FILTER(MT.Out!A$2:DO$200,MT.Out!D$2:D$200=Data.Out!B114))</f>
        <v/>
      </c>
      <c r="EQ114" s="4" t="str" cm="1">
        <f t="array" ref="EQ114">IFERROR(IF(OR(ISBLANK(E114),E114=0),"",_xlfn._xlws.FILTER(Int.Out!G$2:Q$100,Int.Out!B$2:B$100=E114)),"")</f>
        <v/>
      </c>
      <c r="FB114" s="4" t="str" cm="1">
        <f t="array" ref="FB114">IF(OR(ISBLANK(F114),F114=0),"",_xlfn._xlws.FILTER('Rot.Out'!C$3:M$100,'Rot.Out'!B$3:B$100=F114))</f>
        <v/>
      </c>
      <c r="FM114" s="4" t="str" cm="1">
        <f t="array" ref="FM114">IF(OR(F114=0,F114=""),"",IFERROR(_xlfn.UNIQUE(_xlfn._xlws.FILTER('Rot.Out'!R:R,('Rot.Out'!O:O=Data.Out!F114)*('Rot.Out'!P:P=Data.Out!G114)),FALSE),""))</f>
        <v/>
      </c>
      <c r="FN114" s="4" t="str" cm="1">
        <f t="array" ref="FN114">IF(OR(H114=0,ISBLANK(H114)),"",_xlfn._xlws.FILTER(Out.Out!A$2:J$36,Out.Out!K$2:K$36=H114))</f>
        <v/>
      </c>
      <c r="FX114" s="4" t="str" cm="1">
        <f t="array" ref="FX114">IF(OR(A114=0,ISBLANK(A114),A114=""),"",_xlfn._xlws.FILTER(Site.Out!A$2:AA$50,Site.Out!C$2:C$50=A114))</f>
        <v/>
      </c>
      <c r="GY114" s="4" t="str" cm="1">
        <f t="array" ref="GY114">IF(OR(ISBLANK(A114),A114=0,A114=""),"",Pub.Out!A$2:H$2)</f>
        <v/>
      </c>
      <c r="HG114" s="4" t="str" cm="1">
        <f t="array" ref="HG114">IFERROR(IF(OR(C114=0,C114=""),"",_xlfn._xlws.FILTER(Prod.Out!C:F,Prod.Out!B:B=C114)),"")</f>
        <v/>
      </c>
      <c r="HK114" s="4" t="str" cm="1">
        <f t="array" ref="HK114">IF(OR(A114=0,A114=""),"",_xlfn.ANCHORARRAY(ExpD.Out!A$2))</f>
        <v/>
      </c>
    </row>
    <row r="115" spans="1:219" x14ac:dyDescent="0.35">
      <c r="A115" s="4" t="str" cm="1">
        <f t="array" ref="A115">IF(OR(EnterData!A118="",ISBLANK(EnterData!A118)),"",_xlfn._xlws.FILTER(EnterData!A118:L118,EnterData!A118:A118&lt;&gt;""))</f>
        <v/>
      </c>
      <c r="M115" s="4" t="str" cm="1">
        <f t="array" ref="M115">IF(OR(EnterData!A118="",ISBLANK(EnterData!A118)),"",_xlfn._xlws.FILTER(EnterData!N118:AB118,EnterData!A118:A118&lt;&gt;""))</f>
        <v/>
      </c>
      <c r="AB115" s="4" t="str" cm="1">
        <f t="array" ref="AB115">IF(OR(ISBLANK(B115),B115=0),"",_xlfn._xlws.FILTER(MT.Out!A$2:DO$200,MT.Out!D$2:D$200=Data.Out!B115))</f>
        <v/>
      </c>
      <c r="EQ115" s="4" t="str" cm="1">
        <f t="array" ref="EQ115">IFERROR(IF(OR(ISBLANK(E115),E115=0),"",_xlfn._xlws.FILTER(Int.Out!G$2:Q$100,Int.Out!B$2:B$100=E115)),"")</f>
        <v/>
      </c>
      <c r="FB115" s="4" t="str" cm="1">
        <f t="array" ref="FB115">IF(OR(ISBLANK(F115),F115=0),"",_xlfn._xlws.FILTER('Rot.Out'!C$3:M$100,'Rot.Out'!B$3:B$100=F115))</f>
        <v/>
      </c>
      <c r="FM115" s="4" t="str" cm="1">
        <f t="array" ref="FM115">IF(OR(F115=0,F115=""),"",IFERROR(_xlfn.UNIQUE(_xlfn._xlws.FILTER('Rot.Out'!R:R,('Rot.Out'!O:O=Data.Out!F115)*('Rot.Out'!P:P=Data.Out!G115)),FALSE),""))</f>
        <v/>
      </c>
      <c r="FN115" s="4" t="str" cm="1">
        <f t="array" ref="FN115">IF(OR(H115=0,ISBLANK(H115)),"",_xlfn._xlws.FILTER(Out.Out!A$2:J$36,Out.Out!K$2:K$36=H115))</f>
        <v/>
      </c>
      <c r="FX115" s="4" t="str" cm="1">
        <f t="array" ref="FX115">IF(OR(A115=0,ISBLANK(A115),A115=""),"",_xlfn._xlws.FILTER(Site.Out!A$2:AA$50,Site.Out!C$2:C$50=A115))</f>
        <v/>
      </c>
      <c r="GY115" s="4" t="str" cm="1">
        <f t="array" ref="GY115">IF(OR(ISBLANK(A115),A115=0,A115=""),"",Pub.Out!A$2:H$2)</f>
        <v/>
      </c>
      <c r="HG115" s="4" t="str" cm="1">
        <f t="array" ref="HG115">IFERROR(IF(OR(C115=0,C115=""),"",_xlfn._xlws.FILTER(Prod.Out!C:F,Prod.Out!B:B=C115)),"")</f>
        <v/>
      </c>
      <c r="HK115" s="4" t="str" cm="1">
        <f t="array" ref="HK115">IF(OR(A115=0,A115=""),"",_xlfn.ANCHORARRAY(ExpD.Out!A$2))</f>
        <v/>
      </c>
    </row>
    <row r="116" spans="1:219" x14ac:dyDescent="0.35">
      <c r="A116" s="4" t="str" cm="1">
        <f t="array" ref="A116">IF(OR(EnterData!A119="",ISBLANK(EnterData!A119)),"",_xlfn._xlws.FILTER(EnterData!A119:L119,EnterData!A119:A119&lt;&gt;""))</f>
        <v/>
      </c>
      <c r="M116" s="4" t="str" cm="1">
        <f t="array" ref="M116">IF(OR(EnterData!A119="",ISBLANK(EnterData!A119)),"",_xlfn._xlws.FILTER(EnterData!N119:AB119,EnterData!A119:A119&lt;&gt;""))</f>
        <v/>
      </c>
      <c r="AB116" s="4" t="str" cm="1">
        <f t="array" ref="AB116">IF(OR(ISBLANK(B116),B116=0),"",_xlfn._xlws.FILTER(MT.Out!A$2:DO$200,MT.Out!D$2:D$200=Data.Out!B116))</f>
        <v/>
      </c>
      <c r="EQ116" s="4" t="str" cm="1">
        <f t="array" ref="EQ116">IFERROR(IF(OR(ISBLANK(E116),E116=0),"",_xlfn._xlws.FILTER(Int.Out!G$2:Q$100,Int.Out!B$2:B$100=E116)),"")</f>
        <v/>
      </c>
      <c r="FB116" s="4" t="str" cm="1">
        <f t="array" ref="FB116">IF(OR(ISBLANK(F116),F116=0),"",_xlfn._xlws.FILTER('Rot.Out'!C$3:M$100,'Rot.Out'!B$3:B$100=F116))</f>
        <v/>
      </c>
      <c r="FM116" s="4" t="str" cm="1">
        <f t="array" ref="FM116">IF(OR(F116=0,F116=""),"",IFERROR(_xlfn.UNIQUE(_xlfn._xlws.FILTER('Rot.Out'!R:R,('Rot.Out'!O:O=Data.Out!F116)*('Rot.Out'!P:P=Data.Out!G116)),FALSE),""))</f>
        <v/>
      </c>
      <c r="FN116" s="4" t="str" cm="1">
        <f t="array" ref="FN116">IF(OR(H116=0,ISBLANK(H116)),"",_xlfn._xlws.FILTER(Out.Out!A$2:J$36,Out.Out!K$2:K$36=H116))</f>
        <v/>
      </c>
      <c r="FX116" s="4" t="str" cm="1">
        <f t="array" ref="FX116">IF(OR(A116=0,ISBLANK(A116),A116=""),"",_xlfn._xlws.FILTER(Site.Out!A$2:AA$50,Site.Out!C$2:C$50=A116))</f>
        <v/>
      </c>
      <c r="GY116" s="4" t="str" cm="1">
        <f t="array" ref="GY116">IF(OR(ISBLANK(A116),A116=0,A116=""),"",Pub.Out!A$2:H$2)</f>
        <v/>
      </c>
      <c r="HG116" s="4" t="str" cm="1">
        <f t="array" ref="HG116">IFERROR(IF(OR(C116=0,C116=""),"",_xlfn._xlws.FILTER(Prod.Out!C:F,Prod.Out!B:B=C116)),"")</f>
        <v/>
      </c>
      <c r="HK116" s="4" t="str" cm="1">
        <f t="array" ref="HK116">IF(OR(A116=0,A116=""),"",_xlfn.ANCHORARRAY(ExpD.Out!A$2))</f>
        <v/>
      </c>
    </row>
    <row r="117" spans="1:219" x14ac:dyDescent="0.35">
      <c r="A117" s="4" t="str" cm="1">
        <f t="array" ref="A117">IF(OR(EnterData!A120="",ISBLANK(EnterData!A120)),"",_xlfn._xlws.FILTER(EnterData!A120:L120,EnterData!A120:A120&lt;&gt;""))</f>
        <v/>
      </c>
      <c r="M117" s="4" t="str" cm="1">
        <f t="array" ref="M117">IF(OR(EnterData!A120="",ISBLANK(EnterData!A120)),"",_xlfn._xlws.FILTER(EnterData!N120:AB120,EnterData!A120:A120&lt;&gt;""))</f>
        <v/>
      </c>
      <c r="AB117" s="4" t="str" cm="1">
        <f t="array" ref="AB117">IF(OR(ISBLANK(B117),B117=0),"",_xlfn._xlws.FILTER(MT.Out!A$2:DO$200,MT.Out!D$2:D$200=Data.Out!B117))</f>
        <v/>
      </c>
      <c r="EQ117" s="4" t="str" cm="1">
        <f t="array" ref="EQ117">IFERROR(IF(OR(ISBLANK(E117),E117=0),"",_xlfn._xlws.FILTER(Int.Out!G$2:Q$100,Int.Out!B$2:B$100=E117)),"")</f>
        <v/>
      </c>
      <c r="FB117" s="4" t="str" cm="1">
        <f t="array" ref="FB117">IF(OR(ISBLANK(F117),F117=0),"",_xlfn._xlws.FILTER('Rot.Out'!C$3:M$100,'Rot.Out'!B$3:B$100=F117))</f>
        <v/>
      </c>
      <c r="FM117" s="4" t="str" cm="1">
        <f t="array" ref="FM117">IF(OR(F117=0,F117=""),"",IFERROR(_xlfn.UNIQUE(_xlfn._xlws.FILTER('Rot.Out'!R:R,('Rot.Out'!O:O=Data.Out!F117)*('Rot.Out'!P:P=Data.Out!G117)),FALSE),""))</f>
        <v/>
      </c>
      <c r="FN117" s="4" t="str" cm="1">
        <f t="array" ref="FN117">IF(OR(H117=0,ISBLANK(H117)),"",_xlfn._xlws.FILTER(Out.Out!A$2:J$36,Out.Out!K$2:K$36=H117))</f>
        <v/>
      </c>
      <c r="FX117" s="4" t="str" cm="1">
        <f t="array" ref="FX117">IF(OR(A117=0,ISBLANK(A117),A117=""),"",_xlfn._xlws.FILTER(Site.Out!A$2:AA$50,Site.Out!C$2:C$50=A117))</f>
        <v/>
      </c>
      <c r="GY117" s="4" t="str" cm="1">
        <f t="array" ref="GY117">IF(OR(ISBLANK(A117),A117=0,A117=""),"",Pub.Out!A$2:H$2)</f>
        <v/>
      </c>
      <c r="HG117" s="4" t="str" cm="1">
        <f t="array" ref="HG117">IFERROR(IF(OR(C117=0,C117=""),"",_xlfn._xlws.FILTER(Prod.Out!C:F,Prod.Out!B:B=C117)),"")</f>
        <v/>
      </c>
      <c r="HK117" s="4" t="str" cm="1">
        <f t="array" ref="HK117">IF(OR(A117=0,A117=""),"",_xlfn.ANCHORARRAY(ExpD.Out!A$2))</f>
        <v/>
      </c>
    </row>
    <row r="118" spans="1:219" x14ac:dyDescent="0.35">
      <c r="A118" s="4" t="str" cm="1">
        <f t="array" ref="A118">IF(OR(EnterData!A121="",ISBLANK(EnterData!A121)),"",_xlfn._xlws.FILTER(EnterData!A121:L121,EnterData!A121:A121&lt;&gt;""))</f>
        <v/>
      </c>
      <c r="M118" s="4" t="str" cm="1">
        <f t="array" ref="M118">IF(OR(EnterData!A121="",ISBLANK(EnterData!A121)),"",_xlfn._xlws.FILTER(EnterData!N121:AB121,EnterData!A121:A121&lt;&gt;""))</f>
        <v/>
      </c>
      <c r="AB118" s="4" t="str" cm="1">
        <f t="array" ref="AB118">IF(OR(ISBLANK(B118),B118=0),"",_xlfn._xlws.FILTER(MT.Out!A$2:DO$200,MT.Out!D$2:D$200=Data.Out!B118))</f>
        <v/>
      </c>
      <c r="EQ118" s="4" t="str" cm="1">
        <f t="array" ref="EQ118">IFERROR(IF(OR(ISBLANK(E118),E118=0),"",_xlfn._xlws.FILTER(Int.Out!G$2:Q$100,Int.Out!B$2:B$100=E118)),"")</f>
        <v/>
      </c>
      <c r="FB118" s="4" t="str" cm="1">
        <f t="array" ref="FB118">IF(OR(ISBLANK(F118),F118=0),"",_xlfn._xlws.FILTER('Rot.Out'!C$3:M$100,'Rot.Out'!B$3:B$100=F118))</f>
        <v/>
      </c>
      <c r="FM118" s="4" t="str" cm="1">
        <f t="array" ref="FM118">IF(OR(F118=0,F118=""),"",IFERROR(_xlfn.UNIQUE(_xlfn._xlws.FILTER('Rot.Out'!R:R,('Rot.Out'!O:O=Data.Out!F118)*('Rot.Out'!P:P=Data.Out!G118)),FALSE),""))</f>
        <v/>
      </c>
      <c r="FN118" s="4" t="str" cm="1">
        <f t="array" ref="FN118">IF(OR(H118=0,ISBLANK(H118)),"",_xlfn._xlws.FILTER(Out.Out!A$2:J$36,Out.Out!K$2:K$36=H118))</f>
        <v/>
      </c>
      <c r="FX118" s="4" t="str" cm="1">
        <f t="array" ref="FX118">IF(OR(A118=0,ISBLANK(A118),A118=""),"",_xlfn._xlws.FILTER(Site.Out!A$2:AA$50,Site.Out!C$2:C$50=A118))</f>
        <v/>
      </c>
      <c r="GY118" s="4" t="str" cm="1">
        <f t="array" ref="GY118">IF(OR(ISBLANK(A118),A118=0,A118=""),"",Pub.Out!A$2:H$2)</f>
        <v/>
      </c>
      <c r="HG118" s="4" t="str" cm="1">
        <f t="array" ref="HG118">IFERROR(IF(OR(C118=0,C118=""),"",_xlfn._xlws.FILTER(Prod.Out!C:F,Prod.Out!B:B=C118)),"")</f>
        <v/>
      </c>
      <c r="HK118" s="4" t="str" cm="1">
        <f t="array" ref="HK118">IF(OR(A118=0,A118=""),"",_xlfn.ANCHORARRAY(ExpD.Out!A$2))</f>
        <v/>
      </c>
    </row>
    <row r="119" spans="1:219" x14ac:dyDescent="0.35">
      <c r="A119" s="4" t="str" cm="1">
        <f t="array" ref="A119">IF(OR(EnterData!A122="",ISBLANK(EnterData!A122)),"",_xlfn._xlws.FILTER(EnterData!A122:L122,EnterData!A122:A122&lt;&gt;""))</f>
        <v/>
      </c>
      <c r="M119" s="4" t="str" cm="1">
        <f t="array" ref="M119">IF(OR(EnterData!A122="",ISBLANK(EnterData!A122)),"",_xlfn._xlws.FILTER(EnterData!N122:AB122,EnterData!A122:A122&lt;&gt;""))</f>
        <v/>
      </c>
      <c r="AB119" s="4" t="str" cm="1">
        <f t="array" ref="AB119">IF(OR(ISBLANK(B119),B119=0),"",_xlfn._xlws.FILTER(MT.Out!A$2:DO$200,MT.Out!D$2:D$200=Data.Out!B119))</f>
        <v/>
      </c>
      <c r="EQ119" s="4" t="str" cm="1">
        <f t="array" ref="EQ119">IFERROR(IF(OR(ISBLANK(E119),E119=0),"",_xlfn._xlws.FILTER(Int.Out!G$2:Q$100,Int.Out!B$2:B$100=E119)),"")</f>
        <v/>
      </c>
      <c r="FB119" s="4" t="str" cm="1">
        <f t="array" ref="FB119">IF(OR(ISBLANK(F119),F119=0),"",_xlfn._xlws.FILTER('Rot.Out'!C$3:M$100,'Rot.Out'!B$3:B$100=F119))</f>
        <v/>
      </c>
      <c r="FM119" s="4" t="str" cm="1">
        <f t="array" ref="FM119">IF(OR(F119=0,F119=""),"",IFERROR(_xlfn.UNIQUE(_xlfn._xlws.FILTER('Rot.Out'!R:R,('Rot.Out'!O:O=Data.Out!F119)*('Rot.Out'!P:P=Data.Out!G119)),FALSE),""))</f>
        <v/>
      </c>
      <c r="FN119" s="4" t="str" cm="1">
        <f t="array" ref="FN119">IF(OR(H119=0,ISBLANK(H119)),"",_xlfn._xlws.FILTER(Out.Out!A$2:J$36,Out.Out!K$2:K$36=H119))</f>
        <v/>
      </c>
      <c r="FX119" s="4" t="str" cm="1">
        <f t="array" ref="FX119">IF(OR(A119=0,ISBLANK(A119),A119=""),"",_xlfn._xlws.FILTER(Site.Out!A$2:AA$50,Site.Out!C$2:C$50=A119))</f>
        <v/>
      </c>
      <c r="GY119" s="4" t="str" cm="1">
        <f t="array" ref="GY119">IF(OR(ISBLANK(A119),A119=0,A119=""),"",Pub.Out!A$2:H$2)</f>
        <v/>
      </c>
      <c r="HG119" s="4" t="str" cm="1">
        <f t="array" ref="HG119">IFERROR(IF(OR(C119=0,C119=""),"",_xlfn._xlws.FILTER(Prod.Out!C:F,Prod.Out!B:B=C119)),"")</f>
        <v/>
      </c>
      <c r="HK119" s="4" t="str" cm="1">
        <f t="array" ref="HK119">IF(OR(A119=0,A119=""),"",_xlfn.ANCHORARRAY(ExpD.Out!A$2))</f>
        <v/>
      </c>
    </row>
    <row r="120" spans="1:219" x14ac:dyDescent="0.35">
      <c r="A120" s="4" t="str" cm="1">
        <f t="array" ref="A120">IF(OR(EnterData!A123="",ISBLANK(EnterData!A123)),"",_xlfn._xlws.FILTER(EnterData!A123:L123,EnterData!A123:A123&lt;&gt;""))</f>
        <v/>
      </c>
      <c r="M120" s="4" t="str" cm="1">
        <f t="array" ref="M120">IF(OR(EnterData!A123="",ISBLANK(EnterData!A123)),"",_xlfn._xlws.FILTER(EnterData!N123:AB123,EnterData!A123:A123&lt;&gt;""))</f>
        <v/>
      </c>
      <c r="AB120" s="4" t="str" cm="1">
        <f t="array" ref="AB120">IF(OR(ISBLANK(B120),B120=0),"",_xlfn._xlws.FILTER(MT.Out!A$2:DO$200,MT.Out!D$2:D$200=Data.Out!B120))</f>
        <v/>
      </c>
      <c r="EQ120" s="4" t="str" cm="1">
        <f t="array" ref="EQ120">IFERROR(IF(OR(ISBLANK(E120),E120=0),"",_xlfn._xlws.FILTER(Int.Out!G$2:Q$100,Int.Out!B$2:B$100=E120)),"")</f>
        <v/>
      </c>
      <c r="FB120" s="4" t="str" cm="1">
        <f t="array" ref="FB120">IF(OR(ISBLANK(F120),F120=0),"",_xlfn._xlws.FILTER('Rot.Out'!C$3:M$100,'Rot.Out'!B$3:B$100=F120))</f>
        <v/>
      </c>
      <c r="FM120" s="4" t="str" cm="1">
        <f t="array" ref="FM120">IF(OR(F120=0,F120=""),"",IFERROR(_xlfn.UNIQUE(_xlfn._xlws.FILTER('Rot.Out'!R:R,('Rot.Out'!O:O=Data.Out!F120)*('Rot.Out'!P:P=Data.Out!G120)),FALSE),""))</f>
        <v/>
      </c>
      <c r="FN120" s="4" t="str" cm="1">
        <f t="array" ref="FN120">IF(OR(H120=0,ISBLANK(H120)),"",_xlfn._xlws.FILTER(Out.Out!A$2:J$36,Out.Out!K$2:K$36=H120))</f>
        <v/>
      </c>
      <c r="FX120" s="4" t="str" cm="1">
        <f t="array" ref="FX120">IF(OR(A120=0,ISBLANK(A120),A120=""),"",_xlfn._xlws.FILTER(Site.Out!A$2:AA$50,Site.Out!C$2:C$50=A120))</f>
        <v/>
      </c>
      <c r="GY120" s="4" t="str" cm="1">
        <f t="array" ref="GY120">IF(OR(ISBLANK(A120),A120=0,A120=""),"",Pub.Out!A$2:H$2)</f>
        <v/>
      </c>
      <c r="HG120" s="4" t="str" cm="1">
        <f t="array" ref="HG120">IFERROR(IF(OR(C120=0,C120=""),"",_xlfn._xlws.FILTER(Prod.Out!C:F,Prod.Out!B:B=C120)),"")</f>
        <v/>
      </c>
      <c r="HK120" s="4" t="str" cm="1">
        <f t="array" ref="HK120">IF(OR(A120=0,A120=""),"",_xlfn.ANCHORARRAY(ExpD.Out!A$2))</f>
        <v/>
      </c>
    </row>
    <row r="121" spans="1:219" x14ac:dyDescent="0.35">
      <c r="A121" s="4" t="str" cm="1">
        <f t="array" ref="A121">IF(OR(EnterData!A124="",ISBLANK(EnterData!A124)),"",_xlfn._xlws.FILTER(EnterData!A124:L124,EnterData!A124:A124&lt;&gt;""))</f>
        <v/>
      </c>
      <c r="M121" s="4" t="str" cm="1">
        <f t="array" ref="M121">IF(OR(EnterData!A124="",ISBLANK(EnterData!A124)),"",_xlfn._xlws.FILTER(EnterData!N124:AB124,EnterData!A124:A124&lt;&gt;""))</f>
        <v/>
      </c>
      <c r="AB121" s="4" t="str" cm="1">
        <f t="array" ref="AB121">IF(OR(ISBLANK(B121),B121=0),"",_xlfn._xlws.FILTER(MT.Out!A$2:DO$200,MT.Out!D$2:D$200=Data.Out!B121))</f>
        <v/>
      </c>
      <c r="EQ121" s="4" t="str" cm="1">
        <f t="array" ref="EQ121">IFERROR(IF(OR(ISBLANK(E121),E121=0),"",_xlfn._xlws.FILTER(Int.Out!G$2:Q$100,Int.Out!B$2:B$100=E121)),"")</f>
        <v/>
      </c>
      <c r="FB121" s="4" t="str" cm="1">
        <f t="array" ref="FB121">IF(OR(ISBLANK(F121),F121=0),"",_xlfn._xlws.FILTER('Rot.Out'!C$3:M$100,'Rot.Out'!B$3:B$100=F121))</f>
        <v/>
      </c>
      <c r="FM121" s="4" t="str" cm="1">
        <f t="array" ref="FM121">IF(OR(F121=0,F121=""),"",IFERROR(_xlfn.UNIQUE(_xlfn._xlws.FILTER('Rot.Out'!R:R,('Rot.Out'!O:O=Data.Out!F121)*('Rot.Out'!P:P=Data.Out!G121)),FALSE),""))</f>
        <v/>
      </c>
      <c r="FN121" s="4" t="str" cm="1">
        <f t="array" ref="FN121">IF(OR(H121=0,ISBLANK(H121)),"",_xlfn._xlws.FILTER(Out.Out!A$2:J$36,Out.Out!K$2:K$36=H121))</f>
        <v/>
      </c>
      <c r="FX121" s="4" t="str" cm="1">
        <f t="array" ref="FX121">IF(OR(A121=0,ISBLANK(A121),A121=""),"",_xlfn._xlws.FILTER(Site.Out!A$2:AA$50,Site.Out!C$2:C$50=A121))</f>
        <v/>
      </c>
      <c r="GY121" s="4" t="str" cm="1">
        <f t="array" ref="GY121">IF(OR(ISBLANK(A121),A121=0,A121=""),"",Pub.Out!A$2:H$2)</f>
        <v/>
      </c>
      <c r="HG121" s="4" t="str" cm="1">
        <f t="array" ref="HG121">IFERROR(IF(OR(C121=0,C121=""),"",_xlfn._xlws.FILTER(Prod.Out!C:F,Prod.Out!B:B=C121)),"")</f>
        <v/>
      </c>
      <c r="HK121" s="4" t="str" cm="1">
        <f t="array" ref="HK121">IF(OR(A121=0,A121=""),"",_xlfn.ANCHORARRAY(ExpD.Out!A$2))</f>
        <v/>
      </c>
    </row>
    <row r="122" spans="1:219" x14ac:dyDescent="0.35">
      <c r="A122" s="4" t="str" cm="1">
        <f t="array" ref="A122">IF(OR(EnterData!A125="",ISBLANK(EnterData!A125)),"",_xlfn._xlws.FILTER(EnterData!A125:L125,EnterData!A125:A125&lt;&gt;""))</f>
        <v/>
      </c>
      <c r="M122" s="4" t="str" cm="1">
        <f t="array" ref="M122">IF(OR(EnterData!A125="",ISBLANK(EnterData!A125)),"",_xlfn._xlws.FILTER(EnterData!N125:AB125,EnterData!A125:A125&lt;&gt;""))</f>
        <v/>
      </c>
      <c r="AB122" s="4" t="str" cm="1">
        <f t="array" ref="AB122">IF(OR(ISBLANK(B122),B122=0),"",_xlfn._xlws.FILTER(MT.Out!A$2:DO$200,MT.Out!D$2:D$200=Data.Out!B122))</f>
        <v/>
      </c>
      <c r="EQ122" s="4" t="str" cm="1">
        <f t="array" ref="EQ122">IFERROR(IF(OR(ISBLANK(E122),E122=0),"",_xlfn._xlws.FILTER(Int.Out!G$2:Q$100,Int.Out!B$2:B$100=E122)),"")</f>
        <v/>
      </c>
      <c r="FB122" s="4" t="str" cm="1">
        <f t="array" ref="FB122">IF(OR(ISBLANK(F122),F122=0),"",_xlfn._xlws.FILTER('Rot.Out'!C$3:M$100,'Rot.Out'!B$3:B$100=F122))</f>
        <v/>
      </c>
      <c r="FM122" s="4" t="str" cm="1">
        <f t="array" ref="FM122">IF(OR(F122=0,F122=""),"",IFERROR(_xlfn.UNIQUE(_xlfn._xlws.FILTER('Rot.Out'!R:R,('Rot.Out'!O:O=Data.Out!F122)*('Rot.Out'!P:P=Data.Out!G122)),FALSE),""))</f>
        <v/>
      </c>
      <c r="FN122" s="4" t="str" cm="1">
        <f t="array" ref="FN122">IF(OR(H122=0,ISBLANK(H122)),"",_xlfn._xlws.FILTER(Out.Out!A$2:J$36,Out.Out!K$2:K$36=H122))</f>
        <v/>
      </c>
      <c r="FX122" s="4" t="str" cm="1">
        <f t="array" ref="FX122">IF(OR(A122=0,ISBLANK(A122),A122=""),"",_xlfn._xlws.FILTER(Site.Out!A$2:AA$50,Site.Out!C$2:C$50=A122))</f>
        <v/>
      </c>
      <c r="GY122" s="4" t="str" cm="1">
        <f t="array" ref="GY122">IF(OR(ISBLANK(A122),A122=0,A122=""),"",Pub.Out!A$2:H$2)</f>
        <v/>
      </c>
      <c r="HG122" s="4" t="str" cm="1">
        <f t="array" ref="HG122">IFERROR(IF(OR(C122=0,C122=""),"",_xlfn._xlws.FILTER(Prod.Out!C:F,Prod.Out!B:B=C122)),"")</f>
        <v/>
      </c>
      <c r="HK122" s="4" t="str" cm="1">
        <f t="array" ref="HK122">IF(OR(A122=0,A122=""),"",_xlfn.ANCHORARRAY(ExpD.Out!A$2))</f>
        <v/>
      </c>
    </row>
    <row r="123" spans="1:219" x14ac:dyDescent="0.35">
      <c r="A123" s="4" t="str" cm="1">
        <f t="array" ref="A123">IF(OR(EnterData!A126="",ISBLANK(EnterData!A126)),"",_xlfn._xlws.FILTER(EnterData!A126:L126,EnterData!A126:A126&lt;&gt;""))</f>
        <v/>
      </c>
      <c r="M123" s="4" t="str" cm="1">
        <f t="array" ref="M123">IF(OR(EnterData!A126="",ISBLANK(EnterData!A126)),"",_xlfn._xlws.FILTER(EnterData!N126:AB126,EnterData!A126:A126&lt;&gt;""))</f>
        <v/>
      </c>
      <c r="AB123" s="4" t="str" cm="1">
        <f t="array" ref="AB123">IF(OR(ISBLANK(B123),B123=0),"",_xlfn._xlws.FILTER(MT.Out!A$2:DO$200,MT.Out!D$2:D$200=Data.Out!B123))</f>
        <v/>
      </c>
      <c r="EQ123" s="4" t="str" cm="1">
        <f t="array" ref="EQ123">IFERROR(IF(OR(ISBLANK(E123),E123=0),"",_xlfn._xlws.FILTER(Int.Out!G$2:Q$100,Int.Out!B$2:B$100=E123)),"")</f>
        <v/>
      </c>
      <c r="FB123" s="4" t="str" cm="1">
        <f t="array" ref="FB123">IF(OR(ISBLANK(F123),F123=0),"",_xlfn._xlws.FILTER('Rot.Out'!C$3:M$100,'Rot.Out'!B$3:B$100=F123))</f>
        <v/>
      </c>
      <c r="FM123" s="4" t="str" cm="1">
        <f t="array" ref="FM123">IF(OR(F123=0,F123=""),"",IFERROR(_xlfn.UNIQUE(_xlfn._xlws.FILTER('Rot.Out'!R:R,('Rot.Out'!O:O=Data.Out!F123)*('Rot.Out'!P:P=Data.Out!G123)),FALSE),""))</f>
        <v/>
      </c>
      <c r="FN123" s="4" t="str" cm="1">
        <f t="array" ref="FN123">IF(OR(H123=0,ISBLANK(H123)),"",_xlfn._xlws.FILTER(Out.Out!A$2:J$36,Out.Out!K$2:K$36=H123))</f>
        <v/>
      </c>
      <c r="FX123" s="4" t="str" cm="1">
        <f t="array" ref="FX123">IF(OR(A123=0,ISBLANK(A123),A123=""),"",_xlfn._xlws.FILTER(Site.Out!A$2:AA$50,Site.Out!C$2:C$50=A123))</f>
        <v/>
      </c>
      <c r="GY123" s="4" t="str" cm="1">
        <f t="array" ref="GY123">IF(OR(ISBLANK(A123),A123=0,A123=""),"",Pub.Out!A$2:H$2)</f>
        <v/>
      </c>
      <c r="HG123" s="4" t="str" cm="1">
        <f t="array" ref="HG123">IFERROR(IF(OR(C123=0,C123=""),"",_xlfn._xlws.FILTER(Prod.Out!C:F,Prod.Out!B:B=C123)),"")</f>
        <v/>
      </c>
      <c r="HK123" s="4" t="str" cm="1">
        <f t="array" ref="HK123">IF(OR(A123=0,A123=""),"",_xlfn.ANCHORARRAY(ExpD.Out!A$2))</f>
        <v/>
      </c>
    </row>
    <row r="124" spans="1:219" x14ac:dyDescent="0.35">
      <c r="A124" s="4" t="str" cm="1">
        <f t="array" ref="A124">IF(OR(EnterData!A127="",ISBLANK(EnterData!A127)),"",_xlfn._xlws.FILTER(EnterData!A127:L127,EnterData!A127:A127&lt;&gt;""))</f>
        <v/>
      </c>
      <c r="M124" s="4" t="str" cm="1">
        <f t="array" ref="M124">IF(OR(EnterData!A127="",ISBLANK(EnterData!A127)),"",_xlfn._xlws.FILTER(EnterData!N127:AB127,EnterData!A127:A127&lt;&gt;""))</f>
        <v/>
      </c>
      <c r="AB124" s="4" t="str" cm="1">
        <f t="array" ref="AB124">IF(OR(ISBLANK(B124),B124=0),"",_xlfn._xlws.FILTER(MT.Out!A$2:DO$200,MT.Out!D$2:D$200=Data.Out!B124))</f>
        <v/>
      </c>
      <c r="EQ124" s="4" t="str" cm="1">
        <f t="array" ref="EQ124">IFERROR(IF(OR(ISBLANK(E124),E124=0),"",_xlfn._xlws.FILTER(Int.Out!G$2:Q$100,Int.Out!B$2:B$100=E124)),"")</f>
        <v/>
      </c>
      <c r="FB124" s="4" t="str" cm="1">
        <f t="array" ref="FB124">IF(OR(ISBLANK(F124),F124=0),"",_xlfn._xlws.FILTER('Rot.Out'!C$3:M$100,'Rot.Out'!B$3:B$100=F124))</f>
        <v/>
      </c>
      <c r="FM124" s="4" t="str" cm="1">
        <f t="array" ref="FM124">IF(OR(F124=0,F124=""),"",IFERROR(_xlfn.UNIQUE(_xlfn._xlws.FILTER('Rot.Out'!R:R,('Rot.Out'!O:O=Data.Out!F124)*('Rot.Out'!P:P=Data.Out!G124)),FALSE),""))</f>
        <v/>
      </c>
      <c r="FN124" s="4" t="str" cm="1">
        <f t="array" ref="FN124">IF(OR(H124=0,ISBLANK(H124)),"",_xlfn._xlws.FILTER(Out.Out!A$2:J$36,Out.Out!K$2:K$36=H124))</f>
        <v/>
      </c>
      <c r="FX124" s="4" t="str" cm="1">
        <f t="array" ref="FX124">IF(OR(A124=0,ISBLANK(A124),A124=""),"",_xlfn._xlws.FILTER(Site.Out!A$2:AA$50,Site.Out!C$2:C$50=A124))</f>
        <v/>
      </c>
      <c r="GY124" s="4" t="str" cm="1">
        <f t="array" ref="GY124">IF(OR(ISBLANK(A124),A124=0,A124=""),"",Pub.Out!A$2:H$2)</f>
        <v/>
      </c>
      <c r="HG124" s="4" t="str" cm="1">
        <f t="array" ref="HG124">IFERROR(IF(OR(C124=0,C124=""),"",_xlfn._xlws.FILTER(Prod.Out!C:F,Prod.Out!B:B=C124)),"")</f>
        <v/>
      </c>
      <c r="HK124" s="4" t="str" cm="1">
        <f t="array" ref="HK124">IF(OR(A124=0,A124=""),"",_xlfn.ANCHORARRAY(ExpD.Out!A$2))</f>
        <v/>
      </c>
    </row>
    <row r="125" spans="1:219" x14ac:dyDescent="0.35">
      <c r="A125" s="4" t="str" cm="1">
        <f t="array" ref="A125">IF(OR(EnterData!A128="",ISBLANK(EnterData!A128)),"",_xlfn._xlws.FILTER(EnterData!A128:L128,EnterData!A128:A128&lt;&gt;""))</f>
        <v/>
      </c>
      <c r="M125" s="4" t="str" cm="1">
        <f t="array" ref="M125">IF(OR(EnterData!A128="",ISBLANK(EnterData!A128)),"",_xlfn._xlws.FILTER(EnterData!N128:AB128,EnterData!A128:A128&lt;&gt;""))</f>
        <v/>
      </c>
      <c r="AB125" s="4" t="str" cm="1">
        <f t="array" ref="AB125">IF(OR(ISBLANK(B125),B125=0),"",_xlfn._xlws.FILTER(MT.Out!A$2:DO$200,MT.Out!D$2:D$200=Data.Out!B125))</f>
        <v/>
      </c>
      <c r="EQ125" s="4" t="str" cm="1">
        <f t="array" ref="EQ125">IFERROR(IF(OR(ISBLANK(E125),E125=0),"",_xlfn._xlws.FILTER(Int.Out!G$2:Q$100,Int.Out!B$2:B$100=E125)),"")</f>
        <v/>
      </c>
      <c r="FB125" s="4" t="str" cm="1">
        <f t="array" ref="FB125">IF(OR(ISBLANK(F125),F125=0),"",_xlfn._xlws.FILTER('Rot.Out'!C$3:M$100,'Rot.Out'!B$3:B$100=F125))</f>
        <v/>
      </c>
      <c r="FM125" s="4" t="str" cm="1">
        <f t="array" ref="FM125">IF(OR(F125=0,F125=""),"",IFERROR(_xlfn.UNIQUE(_xlfn._xlws.FILTER('Rot.Out'!R:R,('Rot.Out'!O:O=Data.Out!F125)*('Rot.Out'!P:P=Data.Out!G125)),FALSE),""))</f>
        <v/>
      </c>
      <c r="FN125" s="4" t="str" cm="1">
        <f t="array" ref="FN125">IF(OR(H125=0,ISBLANK(H125)),"",_xlfn._xlws.FILTER(Out.Out!A$2:J$36,Out.Out!K$2:K$36=H125))</f>
        <v/>
      </c>
      <c r="FX125" s="4" t="str" cm="1">
        <f t="array" ref="FX125">IF(OR(A125=0,ISBLANK(A125),A125=""),"",_xlfn._xlws.FILTER(Site.Out!A$2:AA$50,Site.Out!C$2:C$50=A125))</f>
        <v/>
      </c>
      <c r="GY125" s="4" t="str" cm="1">
        <f t="array" ref="GY125">IF(OR(ISBLANK(A125),A125=0,A125=""),"",Pub.Out!A$2:H$2)</f>
        <v/>
      </c>
      <c r="HG125" s="4" t="str" cm="1">
        <f t="array" ref="HG125">IFERROR(IF(OR(C125=0,C125=""),"",_xlfn._xlws.FILTER(Prod.Out!C:F,Prod.Out!B:B=C125)),"")</f>
        <v/>
      </c>
      <c r="HK125" s="4" t="str" cm="1">
        <f t="array" ref="HK125">IF(OR(A125=0,A125=""),"",_xlfn.ANCHORARRAY(ExpD.Out!A$2))</f>
        <v/>
      </c>
    </row>
    <row r="126" spans="1:219" x14ac:dyDescent="0.35">
      <c r="A126" s="4" t="str" cm="1">
        <f t="array" ref="A126">IF(OR(EnterData!A129="",ISBLANK(EnterData!A129)),"",_xlfn._xlws.FILTER(EnterData!A129:L129,EnterData!A129:A129&lt;&gt;""))</f>
        <v/>
      </c>
      <c r="M126" s="4" t="str" cm="1">
        <f t="array" ref="M126">IF(OR(EnterData!A129="",ISBLANK(EnterData!A129)),"",_xlfn._xlws.FILTER(EnterData!N129:AB129,EnterData!A129:A129&lt;&gt;""))</f>
        <v/>
      </c>
      <c r="AB126" s="4" t="str" cm="1">
        <f t="array" ref="AB126">IF(OR(ISBLANK(B126),B126=0),"",_xlfn._xlws.FILTER(MT.Out!A$2:DO$200,MT.Out!D$2:D$200=Data.Out!B126))</f>
        <v/>
      </c>
      <c r="EQ126" s="4" t="str" cm="1">
        <f t="array" ref="EQ126">IFERROR(IF(OR(ISBLANK(E126),E126=0),"",_xlfn._xlws.FILTER(Int.Out!G$2:Q$100,Int.Out!B$2:B$100=E126)),"")</f>
        <v/>
      </c>
      <c r="FB126" s="4" t="str" cm="1">
        <f t="array" ref="FB126">IF(OR(ISBLANK(F126),F126=0),"",_xlfn._xlws.FILTER('Rot.Out'!C$3:M$100,'Rot.Out'!B$3:B$100=F126))</f>
        <v/>
      </c>
      <c r="FM126" s="4" t="str" cm="1">
        <f t="array" ref="FM126">IF(OR(F126=0,F126=""),"",IFERROR(_xlfn.UNIQUE(_xlfn._xlws.FILTER('Rot.Out'!R:R,('Rot.Out'!O:O=Data.Out!F126)*('Rot.Out'!P:P=Data.Out!G126)),FALSE),""))</f>
        <v/>
      </c>
      <c r="FN126" s="4" t="str" cm="1">
        <f t="array" ref="FN126">IF(OR(H126=0,ISBLANK(H126)),"",_xlfn._xlws.FILTER(Out.Out!A$2:J$36,Out.Out!K$2:K$36=H126))</f>
        <v/>
      </c>
      <c r="FX126" s="4" t="str" cm="1">
        <f t="array" ref="FX126">IF(OR(A126=0,ISBLANK(A126),A126=""),"",_xlfn._xlws.FILTER(Site.Out!A$2:AA$50,Site.Out!C$2:C$50=A126))</f>
        <v/>
      </c>
      <c r="GY126" s="4" t="str" cm="1">
        <f t="array" ref="GY126">IF(OR(ISBLANK(A126),A126=0,A126=""),"",Pub.Out!A$2:H$2)</f>
        <v/>
      </c>
      <c r="HG126" s="4" t="str" cm="1">
        <f t="array" ref="HG126">IFERROR(IF(OR(C126=0,C126=""),"",_xlfn._xlws.FILTER(Prod.Out!C:F,Prod.Out!B:B=C126)),"")</f>
        <v/>
      </c>
      <c r="HK126" s="4" t="str" cm="1">
        <f t="array" ref="HK126">IF(OR(A126=0,A126=""),"",_xlfn.ANCHORARRAY(ExpD.Out!A$2))</f>
        <v/>
      </c>
    </row>
    <row r="127" spans="1:219" x14ac:dyDescent="0.35">
      <c r="A127" s="4" t="str" cm="1">
        <f t="array" ref="A127">IF(OR(EnterData!A130="",ISBLANK(EnterData!A130)),"",_xlfn._xlws.FILTER(EnterData!A130:L130,EnterData!A130:A130&lt;&gt;""))</f>
        <v/>
      </c>
      <c r="M127" s="4" t="str" cm="1">
        <f t="array" ref="M127">IF(OR(EnterData!A130="",ISBLANK(EnterData!A130)),"",_xlfn._xlws.FILTER(EnterData!N130:AB130,EnterData!A130:A130&lt;&gt;""))</f>
        <v/>
      </c>
      <c r="AB127" s="4" t="str" cm="1">
        <f t="array" ref="AB127">IF(OR(ISBLANK(B127),B127=0),"",_xlfn._xlws.FILTER(MT.Out!A$2:DO$200,MT.Out!D$2:D$200=Data.Out!B127))</f>
        <v/>
      </c>
      <c r="EQ127" s="4" t="str" cm="1">
        <f t="array" ref="EQ127">IFERROR(IF(OR(ISBLANK(E127),E127=0),"",_xlfn._xlws.FILTER(Int.Out!G$2:Q$100,Int.Out!B$2:B$100=E127)),"")</f>
        <v/>
      </c>
      <c r="FB127" s="4" t="str" cm="1">
        <f t="array" ref="FB127">IF(OR(ISBLANK(F127),F127=0),"",_xlfn._xlws.FILTER('Rot.Out'!C$3:M$100,'Rot.Out'!B$3:B$100=F127))</f>
        <v/>
      </c>
      <c r="FM127" s="4" t="str" cm="1">
        <f t="array" ref="FM127">IF(OR(F127=0,F127=""),"",IFERROR(_xlfn.UNIQUE(_xlfn._xlws.FILTER('Rot.Out'!R:R,('Rot.Out'!O:O=Data.Out!F127)*('Rot.Out'!P:P=Data.Out!G127)),FALSE),""))</f>
        <v/>
      </c>
      <c r="FN127" s="4" t="str" cm="1">
        <f t="array" ref="FN127">IF(OR(H127=0,ISBLANK(H127)),"",_xlfn._xlws.FILTER(Out.Out!A$2:J$36,Out.Out!K$2:K$36=H127))</f>
        <v/>
      </c>
      <c r="FX127" s="4" t="str" cm="1">
        <f t="array" ref="FX127">IF(OR(A127=0,ISBLANK(A127),A127=""),"",_xlfn._xlws.FILTER(Site.Out!A$2:AA$50,Site.Out!C$2:C$50=A127))</f>
        <v/>
      </c>
      <c r="GY127" s="4" t="str" cm="1">
        <f t="array" ref="GY127">IF(OR(ISBLANK(A127),A127=0,A127=""),"",Pub.Out!A$2:H$2)</f>
        <v/>
      </c>
      <c r="HG127" s="4" t="str" cm="1">
        <f t="array" ref="HG127">IFERROR(IF(OR(C127=0,C127=""),"",_xlfn._xlws.FILTER(Prod.Out!C:F,Prod.Out!B:B=C127)),"")</f>
        <v/>
      </c>
      <c r="HK127" s="4" t="str" cm="1">
        <f t="array" ref="HK127">IF(OR(A127=0,A127=""),"",_xlfn.ANCHORARRAY(ExpD.Out!A$2))</f>
        <v/>
      </c>
    </row>
    <row r="128" spans="1:219" x14ac:dyDescent="0.35">
      <c r="A128" s="4" t="str" cm="1">
        <f t="array" ref="A128">IF(OR(EnterData!A131="",ISBLANK(EnterData!A131)),"",_xlfn._xlws.FILTER(EnterData!A131:L131,EnterData!A131:A131&lt;&gt;""))</f>
        <v/>
      </c>
      <c r="M128" s="4" t="str" cm="1">
        <f t="array" ref="M128">IF(OR(EnterData!A131="",ISBLANK(EnterData!A131)),"",_xlfn._xlws.FILTER(EnterData!N131:AB131,EnterData!A131:A131&lt;&gt;""))</f>
        <v/>
      </c>
      <c r="AB128" s="4" t="str" cm="1">
        <f t="array" ref="AB128">IF(OR(ISBLANK(B128),B128=0),"",_xlfn._xlws.FILTER(MT.Out!A$2:DO$200,MT.Out!D$2:D$200=Data.Out!B128))</f>
        <v/>
      </c>
      <c r="EQ128" s="4" t="str" cm="1">
        <f t="array" ref="EQ128">IFERROR(IF(OR(ISBLANK(E128),E128=0),"",_xlfn._xlws.FILTER(Int.Out!G$2:Q$100,Int.Out!B$2:B$100=E128)),"")</f>
        <v/>
      </c>
      <c r="FB128" s="4" t="str" cm="1">
        <f t="array" ref="FB128">IF(OR(ISBLANK(F128),F128=0),"",_xlfn._xlws.FILTER('Rot.Out'!C$3:M$100,'Rot.Out'!B$3:B$100=F128))</f>
        <v/>
      </c>
      <c r="FM128" s="4" t="str" cm="1">
        <f t="array" ref="FM128">IF(OR(F128=0,F128=""),"",IFERROR(_xlfn.UNIQUE(_xlfn._xlws.FILTER('Rot.Out'!R:R,('Rot.Out'!O:O=Data.Out!F128)*('Rot.Out'!P:P=Data.Out!G128)),FALSE),""))</f>
        <v/>
      </c>
      <c r="FN128" s="4" t="str" cm="1">
        <f t="array" ref="FN128">IF(OR(H128=0,ISBLANK(H128)),"",_xlfn._xlws.FILTER(Out.Out!A$2:J$36,Out.Out!K$2:K$36=H128))</f>
        <v/>
      </c>
      <c r="FX128" s="4" t="str" cm="1">
        <f t="array" ref="FX128">IF(OR(A128=0,ISBLANK(A128),A128=""),"",_xlfn._xlws.FILTER(Site.Out!A$2:AA$50,Site.Out!C$2:C$50=A128))</f>
        <v/>
      </c>
      <c r="GY128" s="4" t="str" cm="1">
        <f t="array" ref="GY128">IF(OR(ISBLANK(A128),A128=0,A128=""),"",Pub.Out!A$2:H$2)</f>
        <v/>
      </c>
      <c r="HG128" s="4" t="str" cm="1">
        <f t="array" ref="HG128">IFERROR(IF(OR(C128=0,C128=""),"",_xlfn._xlws.FILTER(Prod.Out!C:F,Prod.Out!B:B=C128)),"")</f>
        <v/>
      </c>
      <c r="HK128" s="4" t="str" cm="1">
        <f t="array" ref="HK128">IF(OR(A128=0,A128=""),"",_xlfn.ANCHORARRAY(ExpD.Out!A$2))</f>
        <v/>
      </c>
    </row>
    <row r="129" spans="1:219" x14ac:dyDescent="0.35">
      <c r="A129" s="4" t="str" cm="1">
        <f t="array" ref="A129">IF(OR(EnterData!A132="",ISBLANK(EnterData!A132)),"",_xlfn._xlws.FILTER(EnterData!A132:L132,EnterData!A132:A132&lt;&gt;""))</f>
        <v/>
      </c>
      <c r="M129" s="4" t="str" cm="1">
        <f t="array" ref="M129">IF(OR(EnterData!A132="",ISBLANK(EnterData!A132)),"",_xlfn._xlws.FILTER(EnterData!N132:AB132,EnterData!A132:A132&lt;&gt;""))</f>
        <v/>
      </c>
      <c r="AB129" s="4" t="str" cm="1">
        <f t="array" ref="AB129">IF(OR(ISBLANK(B129),B129=0),"",_xlfn._xlws.FILTER(MT.Out!A$2:DO$200,MT.Out!D$2:D$200=Data.Out!B129))</f>
        <v/>
      </c>
      <c r="EQ129" s="4" t="str" cm="1">
        <f t="array" ref="EQ129">IFERROR(IF(OR(ISBLANK(E129),E129=0),"",_xlfn._xlws.FILTER(Int.Out!G$2:Q$100,Int.Out!B$2:B$100=E129)),"")</f>
        <v/>
      </c>
      <c r="FB129" s="4" t="str" cm="1">
        <f t="array" ref="FB129">IF(OR(ISBLANK(F129),F129=0),"",_xlfn._xlws.FILTER('Rot.Out'!C$3:M$100,'Rot.Out'!B$3:B$100=F129))</f>
        <v/>
      </c>
      <c r="FM129" s="4" t="str" cm="1">
        <f t="array" ref="FM129">IF(OR(F129=0,F129=""),"",IFERROR(_xlfn.UNIQUE(_xlfn._xlws.FILTER('Rot.Out'!R:R,('Rot.Out'!O:O=Data.Out!F129)*('Rot.Out'!P:P=Data.Out!G129)),FALSE),""))</f>
        <v/>
      </c>
      <c r="FN129" s="4" t="str" cm="1">
        <f t="array" ref="FN129">IF(OR(H129=0,ISBLANK(H129)),"",_xlfn._xlws.FILTER(Out.Out!A$2:J$36,Out.Out!K$2:K$36=H129))</f>
        <v/>
      </c>
      <c r="FX129" s="4" t="str" cm="1">
        <f t="array" ref="FX129">IF(OR(A129=0,ISBLANK(A129),A129=""),"",_xlfn._xlws.FILTER(Site.Out!A$2:AA$50,Site.Out!C$2:C$50=A129))</f>
        <v/>
      </c>
      <c r="GY129" s="4" t="str" cm="1">
        <f t="array" ref="GY129">IF(OR(ISBLANK(A129),A129=0,A129=""),"",Pub.Out!A$2:H$2)</f>
        <v/>
      </c>
      <c r="HG129" s="4" t="str" cm="1">
        <f t="array" ref="HG129">IFERROR(IF(OR(C129=0,C129=""),"",_xlfn._xlws.FILTER(Prod.Out!C:F,Prod.Out!B:B=C129)),"")</f>
        <v/>
      </c>
      <c r="HK129" s="4" t="str" cm="1">
        <f t="array" ref="HK129">IF(OR(A129=0,A129=""),"",_xlfn.ANCHORARRAY(ExpD.Out!A$2))</f>
        <v/>
      </c>
    </row>
    <row r="130" spans="1:219" x14ac:dyDescent="0.35">
      <c r="A130" s="4" t="str" cm="1">
        <f t="array" ref="A130">IF(OR(EnterData!A133="",ISBLANK(EnterData!A133)),"",_xlfn._xlws.FILTER(EnterData!A133:L133,EnterData!A133:A133&lt;&gt;""))</f>
        <v/>
      </c>
      <c r="M130" s="4" t="str" cm="1">
        <f t="array" ref="M130">IF(OR(EnterData!A133="",ISBLANK(EnterData!A133)),"",_xlfn._xlws.FILTER(EnterData!N133:AB133,EnterData!A133:A133&lt;&gt;""))</f>
        <v/>
      </c>
      <c r="AB130" s="4" t="str" cm="1">
        <f t="array" ref="AB130">IF(OR(ISBLANK(B130),B130=0),"",_xlfn._xlws.FILTER(MT.Out!A$2:DO$200,MT.Out!D$2:D$200=Data.Out!B130))</f>
        <v/>
      </c>
      <c r="EQ130" s="4" t="str" cm="1">
        <f t="array" ref="EQ130">IFERROR(IF(OR(ISBLANK(E130),E130=0),"",_xlfn._xlws.FILTER(Int.Out!G$2:Q$100,Int.Out!B$2:B$100=E130)),"")</f>
        <v/>
      </c>
      <c r="FB130" s="4" t="str" cm="1">
        <f t="array" ref="FB130">IF(OR(ISBLANK(F130),F130=0),"",_xlfn._xlws.FILTER('Rot.Out'!C$3:M$100,'Rot.Out'!B$3:B$100=F130))</f>
        <v/>
      </c>
      <c r="FM130" s="4" t="str" cm="1">
        <f t="array" ref="FM130">IF(OR(F130=0,F130=""),"",IFERROR(_xlfn.UNIQUE(_xlfn._xlws.FILTER('Rot.Out'!R:R,('Rot.Out'!O:O=Data.Out!F130)*('Rot.Out'!P:P=Data.Out!G130)),FALSE),""))</f>
        <v/>
      </c>
      <c r="FN130" s="4" t="str" cm="1">
        <f t="array" ref="FN130">IF(OR(H130=0,ISBLANK(H130)),"",_xlfn._xlws.FILTER(Out.Out!A$2:J$36,Out.Out!K$2:K$36=H130))</f>
        <v/>
      </c>
      <c r="FX130" s="4" t="str" cm="1">
        <f t="array" ref="FX130">IF(OR(A130=0,ISBLANK(A130),A130=""),"",_xlfn._xlws.FILTER(Site.Out!A$2:AA$50,Site.Out!C$2:C$50=A130))</f>
        <v/>
      </c>
      <c r="GY130" s="4" t="str" cm="1">
        <f t="array" ref="GY130">IF(OR(ISBLANK(A130),A130=0,A130=""),"",Pub.Out!A$2:H$2)</f>
        <v/>
      </c>
      <c r="HG130" s="4" t="str" cm="1">
        <f t="array" ref="HG130">IFERROR(IF(OR(C130=0,C130=""),"",_xlfn._xlws.FILTER(Prod.Out!C:F,Prod.Out!B:B=C130)),"")</f>
        <v/>
      </c>
      <c r="HK130" s="4" t="str" cm="1">
        <f t="array" ref="HK130">IF(OR(A130=0,A130=""),"",_xlfn.ANCHORARRAY(ExpD.Out!A$2))</f>
        <v/>
      </c>
    </row>
    <row r="131" spans="1:219" x14ac:dyDescent="0.35">
      <c r="A131" s="4" t="str" cm="1">
        <f t="array" ref="A131">IF(OR(EnterData!A134="",ISBLANK(EnterData!A134)),"",_xlfn._xlws.FILTER(EnterData!A134:L134,EnterData!A134:A134&lt;&gt;""))</f>
        <v/>
      </c>
      <c r="M131" s="4" t="str" cm="1">
        <f t="array" ref="M131">IF(OR(EnterData!A134="",ISBLANK(EnterData!A134)),"",_xlfn._xlws.FILTER(EnterData!N134:AB134,EnterData!A134:A134&lt;&gt;""))</f>
        <v/>
      </c>
      <c r="AB131" s="4" t="str" cm="1">
        <f t="array" ref="AB131">IF(OR(ISBLANK(B131),B131=0),"",_xlfn._xlws.FILTER(MT.Out!A$2:DO$200,MT.Out!D$2:D$200=Data.Out!B131))</f>
        <v/>
      </c>
      <c r="EQ131" s="4" t="str" cm="1">
        <f t="array" ref="EQ131">IFERROR(IF(OR(ISBLANK(E131),E131=0),"",_xlfn._xlws.FILTER(Int.Out!G$2:Q$100,Int.Out!B$2:B$100=E131)),"")</f>
        <v/>
      </c>
      <c r="FB131" s="4" t="str" cm="1">
        <f t="array" ref="FB131">IF(OR(ISBLANK(F131),F131=0),"",_xlfn._xlws.FILTER('Rot.Out'!C$3:M$100,'Rot.Out'!B$3:B$100=F131))</f>
        <v/>
      </c>
      <c r="FM131" s="4" t="str" cm="1">
        <f t="array" ref="FM131">IF(OR(F131=0,F131=""),"",IFERROR(_xlfn.UNIQUE(_xlfn._xlws.FILTER('Rot.Out'!R:R,('Rot.Out'!O:O=Data.Out!F131)*('Rot.Out'!P:P=Data.Out!G131)),FALSE),""))</f>
        <v/>
      </c>
      <c r="FN131" s="4" t="str" cm="1">
        <f t="array" ref="FN131">IF(OR(H131=0,ISBLANK(H131)),"",_xlfn._xlws.FILTER(Out.Out!A$2:J$36,Out.Out!K$2:K$36=H131))</f>
        <v/>
      </c>
      <c r="FX131" s="4" t="str" cm="1">
        <f t="array" ref="FX131">IF(OR(A131=0,ISBLANK(A131),A131=""),"",_xlfn._xlws.FILTER(Site.Out!A$2:AA$50,Site.Out!C$2:C$50=A131))</f>
        <v/>
      </c>
      <c r="GY131" s="4" t="str" cm="1">
        <f t="array" ref="GY131">IF(OR(ISBLANK(A131),A131=0,A131=""),"",Pub.Out!A$2:H$2)</f>
        <v/>
      </c>
      <c r="HG131" s="4" t="str" cm="1">
        <f t="array" ref="HG131">IFERROR(IF(OR(C131=0,C131=""),"",_xlfn._xlws.FILTER(Prod.Out!C:F,Prod.Out!B:B=C131)),"")</f>
        <v/>
      </c>
      <c r="HK131" s="4" t="str" cm="1">
        <f t="array" ref="HK131">IF(OR(A131=0,A131=""),"",_xlfn.ANCHORARRAY(ExpD.Out!A$2))</f>
        <v/>
      </c>
    </row>
    <row r="132" spans="1:219" x14ac:dyDescent="0.35">
      <c r="A132" s="4" t="str" cm="1">
        <f t="array" ref="A132">IF(OR(EnterData!A135="",ISBLANK(EnterData!A135)),"",_xlfn._xlws.FILTER(EnterData!A135:L135,EnterData!A135:A135&lt;&gt;""))</f>
        <v/>
      </c>
      <c r="M132" s="4" t="str" cm="1">
        <f t="array" ref="M132">IF(OR(EnterData!A135="",ISBLANK(EnterData!A135)),"",_xlfn._xlws.FILTER(EnterData!N135:AB135,EnterData!A135:A135&lt;&gt;""))</f>
        <v/>
      </c>
      <c r="AB132" s="4" t="str" cm="1">
        <f t="array" ref="AB132">IF(OR(ISBLANK(B132),B132=0),"",_xlfn._xlws.FILTER(MT.Out!A$2:DO$200,MT.Out!D$2:D$200=Data.Out!B132))</f>
        <v/>
      </c>
      <c r="EQ132" s="4" t="str" cm="1">
        <f t="array" ref="EQ132">IFERROR(IF(OR(ISBLANK(E132),E132=0),"",_xlfn._xlws.FILTER(Int.Out!G$2:Q$100,Int.Out!B$2:B$100=E132)),"")</f>
        <v/>
      </c>
      <c r="FB132" s="4" t="str" cm="1">
        <f t="array" ref="FB132">IF(OR(ISBLANK(F132),F132=0),"",_xlfn._xlws.FILTER('Rot.Out'!C$3:M$100,'Rot.Out'!B$3:B$100=F132))</f>
        <v/>
      </c>
      <c r="FM132" s="4" t="str" cm="1">
        <f t="array" ref="FM132">IF(OR(F132=0,F132=""),"",IFERROR(_xlfn.UNIQUE(_xlfn._xlws.FILTER('Rot.Out'!R:R,('Rot.Out'!O:O=Data.Out!F132)*('Rot.Out'!P:P=Data.Out!G132)),FALSE),""))</f>
        <v/>
      </c>
      <c r="FN132" s="4" t="str" cm="1">
        <f t="array" ref="FN132">IF(OR(H132=0,ISBLANK(H132)),"",_xlfn._xlws.FILTER(Out.Out!A$2:J$36,Out.Out!K$2:K$36=H132))</f>
        <v/>
      </c>
      <c r="FX132" s="4" t="str" cm="1">
        <f t="array" ref="FX132">IF(OR(A132=0,ISBLANK(A132),A132=""),"",_xlfn._xlws.FILTER(Site.Out!A$2:AA$50,Site.Out!C$2:C$50=A132))</f>
        <v/>
      </c>
      <c r="GY132" s="4" t="str" cm="1">
        <f t="array" ref="GY132">IF(OR(ISBLANK(A132),A132=0,A132=""),"",Pub.Out!A$2:H$2)</f>
        <v/>
      </c>
      <c r="HG132" s="4" t="str" cm="1">
        <f t="array" ref="HG132">IFERROR(IF(OR(C132=0,C132=""),"",_xlfn._xlws.FILTER(Prod.Out!C:F,Prod.Out!B:B=C132)),"")</f>
        <v/>
      </c>
      <c r="HK132" s="4" t="str" cm="1">
        <f t="array" ref="HK132">IF(OR(A132=0,A132=""),"",_xlfn.ANCHORARRAY(ExpD.Out!A$2))</f>
        <v/>
      </c>
    </row>
    <row r="133" spans="1:219" x14ac:dyDescent="0.35">
      <c r="A133" s="4" t="str" cm="1">
        <f t="array" ref="A133">IF(OR(EnterData!A136="",ISBLANK(EnterData!A136)),"",_xlfn._xlws.FILTER(EnterData!A136:L136,EnterData!A136:A136&lt;&gt;""))</f>
        <v/>
      </c>
      <c r="M133" s="4" t="str" cm="1">
        <f t="array" ref="M133">IF(OR(EnterData!A136="",ISBLANK(EnterData!A136)),"",_xlfn._xlws.FILTER(EnterData!N136:AB136,EnterData!A136:A136&lt;&gt;""))</f>
        <v/>
      </c>
      <c r="AB133" s="4" t="str" cm="1">
        <f t="array" ref="AB133">IF(OR(ISBLANK(B133),B133=0),"",_xlfn._xlws.FILTER(MT.Out!A$2:DO$200,MT.Out!D$2:D$200=Data.Out!B133))</f>
        <v/>
      </c>
      <c r="EQ133" s="4" t="str" cm="1">
        <f t="array" ref="EQ133">IFERROR(IF(OR(ISBLANK(E133),E133=0),"",_xlfn._xlws.FILTER(Int.Out!G$2:Q$100,Int.Out!B$2:B$100=E133)),"")</f>
        <v/>
      </c>
      <c r="FB133" s="4" t="str" cm="1">
        <f t="array" ref="FB133">IF(OR(ISBLANK(F133),F133=0),"",_xlfn._xlws.FILTER('Rot.Out'!C$3:M$100,'Rot.Out'!B$3:B$100=F133))</f>
        <v/>
      </c>
      <c r="FM133" s="4" t="str" cm="1">
        <f t="array" ref="FM133">IF(OR(F133=0,F133=""),"",IFERROR(_xlfn.UNIQUE(_xlfn._xlws.FILTER('Rot.Out'!R:R,('Rot.Out'!O:O=Data.Out!F133)*('Rot.Out'!P:P=Data.Out!G133)),FALSE),""))</f>
        <v/>
      </c>
      <c r="FN133" s="4" t="str" cm="1">
        <f t="array" ref="FN133">IF(OR(H133=0,ISBLANK(H133)),"",_xlfn._xlws.FILTER(Out.Out!A$2:J$36,Out.Out!K$2:K$36=H133))</f>
        <v/>
      </c>
      <c r="FX133" s="4" t="str" cm="1">
        <f t="array" ref="FX133">IF(OR(A133=0,ISBLANK(A133),A133=""),"",_xlfn._xlws.FILTER(Site.Out!A$2:AA$50,Site.Out!C$2:C$50=A133))</f>
        <v/>
      </c>
      <c r="GY133" s="4" t="str" cm="1">
        <f t="array" ref="GY133">IF(OR(ISBLANK(A133),A133=0,A133=""),"",Pub.Out!A$2:H$2)</f>
        <v/>
      </c>
      <c r="HG133" s="4" t="str" cm="1">
        <f t="array" ref="HG133">IFERROR(IF(OR(C133=0,C133=""),"",_xlfn._xlws.FILTER(Prod.Out!C:F,Prod.Out!B:B=C133)),"")</f>
        <v/>
      </c>
      <c r="HK133" s="4" t="str" cm="1">
        <f t="array" ref="HK133">IF(OR(A133=0,A133=""),"",_xlfn.ANCHORARRAY(ExpD.Out!A$2))</f>
        <v/>
      </c>
    </row>
    <row r="134" spans="1:219" x14ac:dyDescent="0.35">
      <c r="A134" s="4" t="str" cm="1">
        <f t="array" ref="A134">IF(OR(EnterData!A137="",ISBLANK(EnterData!A137)),"",_xlfn._xlws.FILTER(EnterData!A137:L137,EnterData!A137:A137&lt;&gt;""))</f>
        <v/>
      </c>
      <c r="M134" s="4" t="str" cm="1">
        <f t="array" ref="M134">IF(OR(EnterData!A137="",ISBLANK(EnterData!A137)),"",_xlfn._xlws.FILTER(EnterData!N137:AB137,EnterData!A137:A137&lt;&gt;""))</f>
        <v/>
      </c>
      <c r="AB134" s="4" t="str" cm="1">
        <f t="array" ref="AB134">IF(OR(ISBLANK(B134),B134=0),"",_xlfn._xlws.FILTER(MT.Out!A$2:DO$200,MT.Out!D$2:D$200=Data.Out!B134))</f>
        <v/>
      </c>
      <c r="EQ134" s="4" t="str" cm="1">
        <f t="array" ref="EQ134">IFERROR(IF(OR(ISBLANK(E134),E134=0),"",_xlfn._xlws.FILTER(Int.Out!G$2:Q$100,Int.Out!B$2:B$100=E134)),"")</f>
        <v/>
      </c>
      <c r="FB134" s="4" t="str" cm="1">
        <f t="array" ref="FB134">IF(OR(ISBLANK(F134),F134=0),"",_xlfn._xlws.FILTER('Rot.Out'!C$3:M$100,'Rot.Out'!B$3:B$100=F134))</f>
        <v/>
      </c>
      <c r="FM134" s="4" t="str" cm="1">
        <f t="array" ref="FM134">IF(OR(F134=0,F134=""),"",IFERROR(_xlfn.UNIQUE(_xlfn._xlws.FILTER('Rot.Out'!R:R,('Rot.Out'!O:O=Data.Out!F134)*('Rot.Out'!P:P=Data.Out!G134)),FALSE),""))</f>
        <v/>
      </c>
      <c r="FN134" s="4" t="str" cm="1">
        <f t="array" ref="FN134">IF(OR(H134=0,ISBLANK(H134)),"",_xlfn._xlws.FILTER(Out.Out!A$2:J$36,Out.Out!K$2:K$36=H134))</f>
        <v/>
      </c>
      <c r="FX134" s="4" t="str" cm="1">
        <f t="array" ref="FX134">IF(OR(A134=0,ISBLANK(A134),A134=""),"",_xlfn._xlws.FILTER(Site.Out!A$2:AA$50,Site.Out!C$2:C$50=A134))</f>
        <v/>
      </c>
      <c r="GY134" s="4" t="str" cm="1">
        <f t="array" ref="GY134">IF(OR(ISBLANK(A134),A134=0,A134=""),"",Pub.Out!A$2:H$2)</f>
        <v/>
      </c>
      <c r="HG134" s="4" t="str" cm="1">
        <f t="array" ref="HG134">IFERROR(IF(OR(C134=0,C134=""),"",_xlfn._xlws.FILTER(Prod.Out!C:F,Prod.Out!B:B=C134)),"")</f>
        <v/>
      </c>
      <c r="HK134" s="4" t="str" cm="1">
        <f t="array" ref="HK134">IF(OR(A134=0,A134=""),"",_xlfn.ANCHORARRAY(ExpD.Out!A$2))</f>
        <v/>
      </c>
    </row>
    <row r="135" spans="1:219" x14ac:dyDescent="0.35">
      <c r="A135" s="4" t="str" cm="1">
        <f t="array" ref="A135">IF(OR(EnterData!A138="",ISBLANK(EnterData!A138)),"",_xlfn._xlws.FILTER(EnterData!A138:L138,EnterData!A138:A138&lt;&gt;""))</f>
        <v/>
      </c>
      <c r="M135" s="4" t="str" cm="1">
        <f t="array" ref="M135">IF(OR(EnterData!A138="",ISBLANK(EnterData!A138)),"",_xlfn._xlws.FILTER(EnterData!N138:AB138,EnterData!A138:A138&lt;&gt;""))</f>
        <v/>
      </c>
      <c r="AB135" s="4" t="str" cm="1">
        <f t="array" ref="AB135">IF(OR(ISBLANK(B135),B135=0),"",_xlfn._xlws.FILTER(MT.Out!A$2:DO$200,MT.Out!D$2:D$200=Data.Out!B135))</f>
        <v/>
      </c>
      <c r="EQ135" s="4" t="str" cm="1">
        <f t="array" ref="EQ135">IFERROR(IF(OR(ISBLANK(E135),E135=0),"",_xlfn._xlws.FILTER(Int.Out!G$2:Q$100,Int.Out!B$2:B$100=E135)),"")</f>
        <v/>
      </c>
      <c r="FB135" s="4" t="str" cm="1">
        <f t="array" ref="FB135">IF(OR(ISBLANK(F135),F135=0),"",_xlfn._xlws.FILTER('Rot.Out'!C$3:M$100,'Rot.Out'!B$3:B$100=F135))</f>
        <v/>
      </c>
      <c r="FM135" s="4" t="str" cm="1">
        <f t="array" ref="FM135">IF(OR(F135=0,F135=""),"",IFERROR(_xlfn.UNIQUE(_xlfn._xlws.FILTER('Rot.Out'!R:R,('Rot.Out'!O:O=Data.Out!F135)*('Rot.Out'!P:P=Data.Out!G135)),FALSE),""))</f>
        <v/>
      </c>
      <c r="FN135" s="4" t="str" cm="1">
        <f t="array" ref="FN135">IF(OR(H135=0,ISBLANK(H135)),"",_xlfn._xlws.FILTER(Out.Out!A$2:J$36,Out.Out!K$2:K$36=H135))</f>
        <v/>
      </c>
      <c r="FX135" s="4" t="str" cm="1">
        <f t="array" ref="FX135">IF(OR(A135=0,ISBLANK(A135),A135=""),"",_xlfn._xlws.FILTER(Site.Out!A$2:AA$50,Site.Out!C$2:C$50=A135))</f>
        <v/>
      </c>
      <c r="GY135" s="4" t="str" cm="1">
        <f t="array" ref="GY135">IF(OR(ISBLANK(A135),A135=0,A135=""),"",Pub.Out!A$2:H$2)</f>
        <v/>
      </c>
      <c r="HG135" s="4" t="str" cm="1">
        <f t="array" ref="HG135">IFERROR(IF(OR(C135=0,C135=""),"",_xlfn._xlws.FILTER(Prod.Out!C:F,Prod.Out!B:B=C135)),"")</f>
        <v/>
      </c>
      <c r="HK135" s="4" t="str" cm="1">
        <f t="array" ref="HK135">IF(OR(A135=0,A135=""),"",_xlfn.ANCHORARRAY(ExpD.Out!A$2))</f>
        <v/>
      </c>
    </row>
    <row r="136" spans="1:219" x14ac:dyDescent="0.35">
      <c r="A136" s="4" t="str" cm="1">
        <f t="array" ref="A136">IF(OR(EnterData!A139="",ISBLANK(EnterData!A139)),"",_xlfn._xlws.FILTER(EnterData!A139:L139,EnterData!A139:A139&lt;&gt;""))</f>
        <v/>
      </c>
      <c r="M136" s="4" t="str" cm="1">
        <f t="array" ref="M136">IF(OR(EnterData!A139="",ISBLANK(EnterData!A139)),"",_xlfn._xlws.FILTER(EnterData!N139:AB139,EnterData!A139:A139&lt;&gt;""))</f>
        <v/>
      </c>
      <c r="AB136" s="4" t="str" cm="1">
        <f t="array" ref="AB136">IF(OR(ISBLANK(B136),B136=0),"",_xlfn._xlws.FILTER(MT.Out!A$2:DO$200,MT.Out!D$2:D$200=Data.Out!B136))</f>
        <v/>
      </c>
      <c r="EQ136" s="4" t="str" cm="1">
        <f t="array" ref="EQ136">IFERROR(IF(OR(ISBLANK(E136),E136=0),"",_xlfn._xlws.FILTER(Int.Out!G$2:Q$100,Int.Out!B$2:B$100=E136)),"")</f>
        <v/>
      </c>
      <c r="FB136" s="4" t="str" cm="1">
        <f t="array" ref="FB136">IF(OR(ISBLANK(F136),F136=0),"",_xlfn._xlws.FILTER('Rot.Out'!C$3:M$100,'Rot.Out'!B$3:B$100=F136))</f>
        <v/>
      </c>
      <c r="FM136" s="4" t="str" cm="1">
        <f t="array" ref="FM136">IF(OR(F136=0,F136=""),"",IFERROR(_xlfn.UNIQUE(_xlfn._xlws.FILTER('Rot.Out'!R:R,('Rot.Out'!O:O=Data.Out!F136)*('Rot.Out'!P:P=Data.Out!G136)),FALSE),""))</f>
        <v/>
      </c>
      <c r="FN136" s="4" t="str" cm="1">
        <f t="array" ref="FN136">IF(OR(H136=0,ISBLANK(H136)),"",_xlfn._xlws.FILTER(Out.Out!A$2:J$36,Out.Out!K$2:K$36=H136))</f>
        <v/>
      </c>
      <c r="FX136" s="4" t="str" cm="1">
        <f t="array" ref="FX136">IF(OR(A136=0,ISBLANK(A136),A136=""),"",_xlfn._xlws.FILTER(Site.Out!A$2:AA$50,Site.Out!C$2:C$50=A136))</f>
        <v/>
      </c>
      <c r="GY136" s="4" t="str" cm="1">
        <f t="array" ref="GY136">IF(OR(ISBLANK(A136),A136=0,A136=""),"",Pub.Out!A$2:H$2)</f>
        <v/>
      </c>
      <c r="HG136" s="4" t="str" cm="1">
        <f t="array" ref="HG136">IFERROR(IF(OR(C136=0,C136=""),"",_xlfn._xlws.FILTER(Prod.Out!C:F,Prod.Out!B:B=C136)),"")</f>
        <v/>
      </c>
      <c r="HK136" s="4" t="str" cm="1">
        <f t="array" ref="HK136">IF(OR(A136=0,A136=""),"",_xlfn.ANCHORARRAY(ExpD.Out!A$2))</f>
        <v/>
      </c>
    </row>
    <row r="137" spans="1:219" x14ac:dyDescent="0.35">
      <c r="A137" s="4" t="str" cm="1">
        <f t="array" ref="A137">IF(OR(EnterData!A140="",ISBLANK(EnterData!A140)),"",_xlfn._xlws.FILTER(EnterData!A140:L140,EnterData!A140:A140&lt;&gt;""))</f>
        <v/>
      </c>
      <c r="M137" s="4" t="str" cm="1">
        <f t="array" ref="M137">IF(OR(EnterData!A140="",ISBLANK(EnterData!A140)),"",_xlfn._xlws.FILTER(EnterData!N140:AB140,EnterData!A140:A140&lt;&gt;""))</f>
        <v/>
      </c>
      <c r="AB137" s="4" t="str" cm="1">
        <f t="array" ref="AB137">IF(OR(ISBLANK(B137),B137=0),"",_xlfn._xlws.FILTER(MT.Out!A$2:DO$200,MT.Out!D$2:D$200=Data.Out!B137))</f>
        <v/>
      </c>
      <c r="EQ137" s="4" t="str" cm="1">
        <f t="array" ref="EQ137">IFERROR(IF(OR(ISBLANK(E137),E137=0),"",_xlfn._xlws.FILTER(Int.Out!G$2:Q$100,Int.Out!B$2:B$100=E137)),"")</f>
        <v/>
      </c>
      <c r="FB137" s="4" t="str" cm="1">
        <f t="array" ref="FB137">IF(OR(ISBLANK(F137),F137=0),"",_xlfn._xlws.FILTER('Rot.Out'!C$3:M$100,'Rot.Out'!B$3:B$100=F137))</f>
        <v/>
      </c>
      <c r="FM137" s="4" t="str" cm="1">
        <f t="array" ref="FM137">IF(OR(F137=0,F137=""),"",IFERROR(_xlfn.UNIQUE(_xlfn._xlws.FILTER('Rot.Out'!R:R,('Rot.Out'!O:O=Data.Out!F137)*('Rot.Out'!P:P=Data.Out!G137)),FALSE),""))</f>
        <v/>
      </c>
      <c r="FN137" s="4" t="str" cm="1">
        <f t="array" ref="FN137">IF(OR(H137=0,ISBLANK(H137)),"",_xlfn._xlws.FILTER(Out.Out!A$2:J$36,Out.Out!K$2:K$36=H137))</f>
        <v/>
      </c>
      <c r="FX137" s="4" t="str" cm="1">
        <f t="array" ref="FX137">IF(OR(A137=0,ISBLANK(A137),A137=""),"",_xlfn._xlws.FILTER(Site.Out!A$2:AA$50,Site.Out!C$2:C$50=A137))</f>
        <v/>
      </c>
      <c r="GY137" s="4" t="str" cm="1">
        <f t="array" ref="GY137">IF(OR(ISBLANK(A137),A137=0,A137=""),"",Pub.Out!A$2:H$2)</f>
        <v/>
      </c>
      <c r="HG137" s="4" t="str" cm="1">
        <f t="array" ref="HG137">IFERROR(IF(OR(C137=0,C137=""),"",_xlfn._xlws.FILTER(Prod.Out!C:F,Prod.Out!B:B=C137)),"")</f>
        <v/>
      </c>
      <c r="HK137" s="4" t="str" cm="1">
        <f t="array" ref="HK137">IF(OR(A137=0,A137=""),"",_xlfn.ANCHORARRAY(ExpD.Out!A$2))</f>
        <v/>
      </c>
    </row>
    <row r="138" spans="1:219" x14ac:dyDescent="0.35">
      <c r="A138" s="4" t="str" cm="1">
        <f t="array" ref="A138">IF(OR(EnterData!A141="",ISBLANK(EnterData!A141)),"",_xlfn._xlws.FILTER(EnterData!A141:L141,EnterData!A141:A141&lt;&gt;""))</f>
        <v/>
      </c>
      <c r="M138" s="4" t="str" cm="1">
        <f t="array" ref="M138">IF(OR(EnterData!A141="",ISBLANK(EnterData!A141)),"",_xlfn._xlws.FILTER(EnterData!N141:AB141,EnterData!A141:A141&lt;&gt;""))</f>
        <v/>
      </c>
      <c r="AB138" s="4" t="str" cm="1">
        <f t="array" ref="AB138">IF(OR(ISBLANK(B138),B138=0),"",_xlfn._xlws.FILTER(MT.Out!A$2:DO$200,MT.Out!D$2:D$200=Data.Out!B138))</f>
        <v/>
      </c>
      <c r="EQ138" s="4" t="str" cm="1">
        <f t="array" ref="EQ138">IFERROR(IF(OR(ISBLANK(E138),E138=0),"",_xlfn._xlws.FILTER(Int.Out!G$2:Q$100,Int.Out!B$2:B$100=E138)),"")</f>
        <v/>
      </c>
      <c r="FB138" s="4" t="str" cm="1">
        <f t="array" ref="FB138">IF(OR(ISBLANK(F138),F138=0),"",_xlfn._xlws.FILTER('Rot.Out'!C$3:M$100,'Rot.Out'!B$3:B$100=F138))</f>
        <v/>
      </c>
      <c r="FM138" s="4" t="str" cm="1">
        <f t="array" ref="FM138">IF(OR(F138=0,F138=""),"",IFERROR(_xlfn.UNIQUE(_xlfn._xlws.FILTER('Rot.Out'!R:R,('Rot.Out'!O:O=Data.Out!F138)*('Rot.Out'!P:P=Data.Out!G138)),FALSE),""))</f>
        <v/>
      </c>
      <c r="FN138" s="4" t="str" cm="1">
        <f t="array" ref="FN138">IF(OR(H138=0,ISBLANK(H138)),"",_xlfn._xlws.FILTER(Out.Out!A$2:J$36,Out.Out!K$2:K$36=H138))</f>
        <v/>
      </c>
      <c r="FX138" s="4" t="str" cm="1">
        <f t="array" ref="FX138">IF(OR(A138=0,ISBLANK(A138),A138=""),"",_xlfn._xlws.FILTER(Site.Out!A$2:AA$50,Site.Out!C$2:C$50=A138))</f>
        <v/>
      </c>
      <c r="GY138" s="4" t="str" cm="1">
        <f t="array" ref="GY138">IF(OR(ISBLANK(A138),A138=0,A138=""),"",Pub.Out!A$2:H$2)</f>
        <v/>
      </c>
      <c r="HG138" s="4" t="str" cm="1">
        <f t="array" ref="HG138">IFERROR(IF(OR(C138=0,C138=""),"",_xlfn._xlws.FILTER(Prod.Out!C:F,Prod.Out!B:B=C138)),"")</f>
        <v/>
      </c>
      <c r="HK138" s="4" t="str" cm="1">
        <f t="array" ref="HK138">IF(OR(A138=0,A138=""),"",_xlfn.ANCHORARRAY(ExpD.Out!A$2))</f>
        <v/>
      </c>
    </row>
    <row r="139" spans="1:219" x14ac:dyDescent="0.35">
      <c r="A139" s="4" t="str" cm="1">
        <f t="array" ref="A139">IF(OR(EnterData!A142="",ISBLANK(EnterData!A142)),"",_xlfn._xlws.FILTER(EnterData!A142:L142,EnterData!A142:A142&lt;&gt;""))</f>
        <v/>
      </c>
      <c r="M139" s="4" t="str" cm="1">
        <f t="array" ref="M139">IF(OR(EnterData!A142="",ISBLANK(EnterData!A142)),"",_xlfn._xlws.FILTER(EnterData!N142:AB142,EnterData!A142:A142&lt;&gt;""))</f>
        <v/>
      </c>
      <c r="AB139" s="4" t="str" cm="1">
        <f t="array" ref="AB139">IF(OR(ISBLANK(B139),B139=0),"",_xlfn._xlws.FILTER(MT.Out!A$2:DO$200,MT.Out!D$2:D$200=Data.Out!B139))</f>
        <v/>
      </c>
      <c r="EQ139" s="4" t="str" cm="1">
        <f t="array" ref="EQ139">IFERROR(IF(OR(ISBLANK(E139),E139=0),"",_xlfn._xlws.FILTER(Int.Out!G$2:Q$100,Int.Out!B$2:B$100=E139)),"")</f>
        <v/>
      </c>
      <c r="FB139" s="4" t="str" cm="1">
        <f t="array" ref="FB139">IF(OR(ISBLANK(F139),F139=0),"",_xlfn._xlws.FILTER('Rot.Out'!C$3:M$100,'Rot.Out'!B$3:B$100=F139))</f>
        <v/>
      </c>
      <c r="FM139" s="4" t="str" cm="1">
        <f t="array" ref="FM139">IF(OR(F139=0,F139=""),"",IFERROR(_xlfn.UNIQUE(_xlfn._xlws.FILTER('Rot.Out'!R:R,('Rot.Out'!O:O=Data.Out!F139)*('Rot.Out'!P:P=Data.Out!G139)),FALSE),""))</f>
        <v/>
      </c>
      <c r="FN139" s="4" t="str" cm="1">
        <f t="array" ref="FN139">IF(OR(H139=0,ISBLANK(H139)),"",_xlfn._xlws.FILTER(Out.Out!A$2:J$36,Out.Out!K$2:K$36=H139))</f>
        <v/>
      </c>
      <c r="FX139" s="4" t="str" cm="1">
        <f t="array" ref="FX139">IF(OR(A139=0,ISBLANK(A139),A139=""),"",_xlfn._xlws.FILTER(Site.Out!A$2:AA$50,Site.Out!C$2:C$50=A139))</f>
        <v/>
      </c>
      <c r="GY139" s="4" t="str" cm="1">
        <f t="array" ref="GY139">IF(OR(ISBLANK(A139),A139=0,A139=""),"",Pub.Out!A$2:H$2)</f>
        <v/>
      </c>
      <c r="HG139" s="4" t="str" cm="1">
        <f t="array" ref="HG139">IFERROR(IF(OR(C139=0,C139=""),"",_xlfn._xlws.FILTER(Prod.Out!C:F,Prod.Out!B:B=C139)),"")</f>
        <v/>
      </c>
      <c r="HK139" s="4" t="str" cm="1">
        <f t="array" ref="HK139">IF(OR(A139=0,A139=""),"",_xlfn.ANCHORARRAY(ExpD.Out!A$2))</f>
        <v/>
      </c>
    </row>
    <row r="140" spans="1:219" x14ac:dyDescent="0.35">
      <c r="A140" s="4" t="str" cm="1">
        <f t="array" ref="A140">IF(OR(EnterData!A143="",ISBLANK(EnterData!A143)),"",_xlfn._xlws.FILTER(EnterData!A143:L143,EnterData!A143:A143&lt;&gt;""))</f>
        <v/>
      </c>
      <c r="M140" s="4" t="str" cm="1">
        <f t="array" ref="M140">IF(OR(EnterData!A143="",ISBLANK(EnterData!A143)),"",_xlfn._xlws.FILTER(EnterData!N143:AB143,EnterData!A143:A143&lt;&gt;""))</f>
        <v/>
      </c>
      <c r="AB140" s="4" t="str" cm="1">
        <f t="array" ref="AB140">IF(OR(ISBLANK(B140),B140=0),"",_xlfn._xlws.FILTER(MT.Out!A$2:DO$200,MT.Out!D$2:D$200=Data.Out!B140))</f>
        <v/>
      </c>
      <c r="EQ140" s="4" t="str" cm="1">
        <f t="array" ref="EQ140">IFERROR(IF(OR(ISBLANK(E140),E140=0),"",_xlfn._xlws.FILTER(Int.Out!G$2:Q$100,Int.Out!B$2:B$100=E140)),"")</f>
        <v/>
      </c>
      <c r="FB140" s="4" t="str" cm="1">
        <f t="array" ref="FB140">IF(OR(ISBLANK(F140),F140=0),"",_xlfn._xlws.FILTER('Rot.Out'!C$3:M$100,'Rot.Out'!B$3:B$100=F140))</f>
        <v/>
      </c>
      <c r="FM140" s="4" t="str" cm="1">
        <f t="array" ref="FM140">IF(OR(F140=0,F140=""),"",IFERROR(_xlfn.UNIQUE(_xlfn._xlws.FILTER('Rot.Out'!R:R,('Rot.Out'!O:O=Data.Out!F140)*('Rot.Out'!P:P=Data.Out!G140)),FALSE),""))</f>
        <v/>
      </c>
      <c r="FN140" s="4" t="str" cm="1">
        <f t="array" ref="FN140">IF(OR(H140=0,ISBLANK(H140)),"",_xlfn._xlws.FILTER(Out.Out!A$2:J$36,Out.Out!K$2:K$36=H140))</f>
        <v/>
      </c>
      <c r="FX140" s="4" t="str" cm="1">
        <f t="array" ref="FX140">IF(OR(A140=0,ISBLANK(A140),A140=""),"",_xlfn._xlws.FILTER(Site.Out!A$2:AA$50,Site.Out!C$2:C$50=A140))</f>
        <v/>
      </c>
      <c r="GY140" s="4" t="str" cm="1">
        <f t="array" ref="GY140">IF(OR(ISBLANK(A140),A140=0,A140=""),"",Pub.Out!A$2:H$2)</f>
        <v/>
      </c>
      <c r="HG140" s="4" t="str" cm="1">
        <f t="array" ref="HG140">IFERROR(IF(OR(C140=0,C140=""),"",_xlfn._xlws.FILTER(Prod.Out!C:F,Prod.Out!B:B=C140)),"")</f>
        <v/>
      </c>
      <c r="HK140" s="4" t="str" cm="1">
        <f t="array" ref="HK140">IF(OR(A140=0,A140=""),"",_xlfn.ANCHORARRAY(ExpD.Out!A$2))</f>
        <v/>
      </c>
    </row>
    <row r="141" spans="1:219" x14ac:dyDescent="0.35">
      <c r="A141" s="4" t="str" cm="1">
        <f t="array" ref="A141">IF(OR(EnterData!A144="",ISBLANK(EnterData!A144)),"",_xlfn._xlws.FILTER(EnterData!A144:L144,EnterData!A144:A144&lt;&gt;""))</f>
        <v/>
      </c>
      <c r="M141" s="4" t="str" cm="1">
        <f t="array" ref="M141">IF(OR(EnterData!A144="",ISBLANK(EnterData!A144)),"",_xlfn._xlws.FILTER(EnterData!N144:AB144,EnterData!A144:A144&lt;&gt;""))</f>
        <v/>
      </c>
      <c r="AB141" s="4" t="str" cm="1">
        <f t="array" ref="AB141">IF(OR(ISBLANK(B141),B141=0),"",_xlfn._xlws.FILTER(MT.Out!A$2:DO$200,MT.Out!D$2:D$200=Data.Out!B141))</f>
        <v/>
      </c>
      <c r="EQ141" s="4" t="str" cm="1">
        <f t="array" ref="EQ141">IFERROR(IF(OR(ISBLANK(E141),E141=0),"",_xlfn._xlws.FILTER(Int.Out!G$2:Q$100,Int.Out!B$2:B$100=E141)),"")</f>
        <v/>
      </c>
      <c r="FB141" s="4" t="str" cm="1">
        <f t="array" ref="FB141">IF(OR(ISBLANK(F141),F141=0),"",_xlfn._xlws.FILTER('Rot.Out'!C$3:M$100,'Rot.Out'!B$3:B$100=F141))</f>
        <v/>
      </c>
      <c r="FM141" s="4" t="str" cm="1">
        <f t="array" ref="FM141">IF(OR(F141=0,F141=""),"",IFERROR(_xlfn.UNIQUE(_xlfn._xlws.FILTER('Rot.Out'!R:R,('Rot.Out'!O:O=Data.Out!F141)*('Rot.Out'!P:P=Data.Out!G141)),FALSE),""))</f>
        <v/>
      </c>
      <c r="FN141" s="4" t="str" cm="1">
        <f t="array" ref="FN141">IF(OR(H141=0,ISBLANK(H141)),"",_xlfn._xlws.FILTER(Out.Out!A$2:J$36,Out.Out!K$2:K$36=H141))</f>
        <v/>
      </c>
      <c r="FX141" s="4" t="str" cm="1">
        <f t="array" ref="FX141">IF(OR(A141=0,ISBLANK(A141),A141=""),"",_xlfn._xlws.FILTER(Site.Out!A$2:AA$50,Site.Out!C$2:C$50=A141))</f>
        <v/>
      </c>
      <c r="GY141" s="4" t="str" cm="1">
        <f t="array" ref="GY141">IF(OR(ISBLANK(A141),A141=0,A141=""),"",Pub.Out!A$2:H$2)</f>
        <v/>
      </c>
      <c r="HG141" s="4" t="str" cm="1">
        <f t="array" ref="HG141">IFERROR(IF(OR(C141=0,C141=""),"",_xlfn._xlws.FILTER(Prod.Out!C:F,Prod.Out!B:B=C141)),"")</f>
        <v/>
      </c>
      <c r="HK141" s="4" t="str" cm="1">
        <f t="array" ref="HK141">IF(OR(A141=0,A141=""),"",_xlfn.ANCHORARRAY(ExpD.Out!A$2))</f>
        <v/>
      </c>
    </row>
    <row r="142" spans="1:219" x14ac:dyDescent="0.35">
      <c r="A142" s="4" t="str" cm="1">
        <f t="array" ref="A142">IF(OR(EnterData!A145="",ISBLANK(EnterData!A145)),"",_xlfn._xlws.FILTER(EnterData!A145:L145,EnterData!A145:A145&lt;&gt;""))</f>
        <v/>
      </c>
      <c r="M142" s="4" t="str" cm="1">
        <f t="array" ref="M142">IF(OR(EnterData!A145="",ISBLANK(EnterData!A145)),"",_xlfn._xlws.FILTER(EnterData!N145:AB145,EnterData!A145:A145&lt;&gt;""))</f>
        <v/>
      </c>
      <c r="AB142" s="4" t="str" cm="1">
        <f t="array" ref="AB142">IF(OR(ISBLANK(B142),B142=0),"",_xlfn._xlws.FILTER(MT.Out!A$2:DO$200,MT.Out!D$2:D$200=Data.Out!B142))</f>
        <v/>
      </c>
      <c r="EQ142" s="4" t="str" cm="1">
        <f t="array" ref="EQ142">IFERROR(IF(OR(ISBLANK(E142),E142=0),"",_xlfn._xlws.FILTER(Int.Out!G$2:Q$100,Int.Out!B$2:B$100=E142)),"")</f>
        <v/>
      </c>
      <c r="FB142" s="4" t="str" cm="1">
        <f t="array" ref="FB142">IF(OR(ISBLANK(F142),F142=0),"",_xlfn._xlws.FILTER('Rot.Out'!C$3:M$100,'Rot.Out'!B$3:B$100=F142))</f>
        <v/>
      </c>
      <c r="FM142" s="4" t="str" cm="1">
        <f t="array" ref="FM142">IF(OR(F142=0,F142=""),"",IFERROR(_xlfn.UNIQUE(_xlfn._xlws.FILTER('Rot.Out'!R:R,('Rot.Out'!O:O=Data.Out!F142)*('Rot.Out'!P:P=Data.Out!G142)),FALSE),""))</f>
        <v/>
      </c>
      <c r="FN142" s="4" t="str" cm="1">
        <f t="array" ref="FN142">IF(OR(H142=0,ISBLANK(H142)),"",_xlfn._xlws.FILTER(Out.Out!A$2:J$36,Out.Out!K$2:K$36=H142))</f>
        <v/>
      </c>
      <c r="FX142" s="4" t="str" cm="1">
        <f t="array" ref="FX142">IF(OR(A142=0,ISBLANK(A142),A142=""),"",_xlfn._xlws.FILTER(Site.Out!A$2:AA$50,Site.Out!C$2:C$50=A142))</f>
        <v/>
      </c>
      <c r="GY142" s="4" t="str" cm="1">
        <f t="array" ref="GY142">IF(OR(ISBLANK(A142),A142=0,A142=""),"",Pub.Out!A$2:H$2)</f>
        <v/>
      </c>
      <c r="HG142" s="4" t="str" cm="1">
        <f t="array" ref="HG142">IFERROR(IF(OR(C142=0,C142=""),"",_xlfn._xlws.FILTER(Prod.Out!C:F,Prod.Out!B:B=C142)),"")</f>
        <v/>
      </c>
      <c r="HK142" s="4" t="str" cm="1">
        <f t="array" ref="HK142">IF(OR(A142=0,A142=""),"",_xlfn.ANCHORARRAY(ExpD.Out!A$2))</f>
        <v/>
      </c>
    </row>
    <row r="143" spans="1:219" x14ac:dyDescent="0.35">
      <c r="A143" s="4" t="str" cm="1">
        <f t="array" ref="A143">IF(OR(EnterData!A146="",ISBLANK(EnterData!A146)),"",_xlfn._xlws.FILTER(EnterData!A146:L146,EnterData!A146:A146&lt;&gt;""))</f>
        <v/>
      </c>
      <c r="M143" s="4" t="str" cm="1">
        <f t="array" ref="M143">IF(OR(EnterData!A146="",ISBLANK(EnterData!A146)),"",_xlfn._xlws.FILTER(EnterData!N146:AB146,EnterData!A146:A146&lt;&gt;""))</f>
        <v/>
      </c>
      <c r="AB143" s="4" t="str" cm="1">
        <f t="array" ref="AB143">IF(OR(ISBLANK(B143),B143=0),"",_xlfn._xlws.FILTER(MT.Out!A$2:DO$200,MT.Out!D$2:D$200=Data.Out!B143))</f>
        <v/>
      </c>
      <c r="EQ143" s="4" t="str" cm="1">
        <f t="array" ref="EQ143">IFERROR(IF(OR(ISBLANK(E143),E143=0),"",_xlfn._xlws.FILTER(Int.Out!G$2:Q$100,Int.Out!B$2:B$100=E143)),"")</f>
        <v/>
      </c>
      <c r="FB143" s="4" t="str" cm="1">
        <f t="array" ref="FB143">IF(OR(ISBLANK(F143),F143=0),"",_xlfn._xlws.FILTER('Rot.Out'!C$3:M$100,'Rot.Out'!B$3:B$100=F143))</f>
        <v/>
      </c>
      <c r="FM143" s="4" t="str" cm="1">
        <f t="array" ref="FM143">IF(OR(F143=0,F143=""),"",IFERROR(_xlfn.UNIQUE(_xlfn._xlws.FILTER('Rot.Out'!R:R,('Rot.Out'!O:O=Data.Out!F143)*('Rot.Out'!P:P=Data.Out!G143)),FALSE),""))</f>
        <v/>
      </c>
      <c r="FN143" s="4" t="str" cm="1">
        <f t="array" ref="FN143">IF(OR(H143=0,ISBLANK(H143)),"",_xlfn._xlws.FILTER(Out.Out!A$2:J$36,Out.Out!K$2:K$36=H143))</f>
        <v/>
      </c>
      <c r="FX143" s="4" t="str" cm="1">
        <f t="array" ref="FX143">IF(OR(A143=0,ISBLANK(A143),A143=""),"",_xlfn._xlws.FILTER(Site.Out!A$2:AA$50,Site.Out!C$2:C$50=A143))</f>
        <v/>
      </c>
      <c r="GY143" s="4" t="str" cm="1">
        <f t="array" ref="GY143">IF(OR(ISBLANK(A143),A143=0,A143=""),"",Pub.Out!A$2:H$2)</f>
        <v/>
      </c>
      <c r="HG143" s="4" t="str" cm="1">
        <f t="array" ref="HG143">IFERROR(IF(OR(C143=0,C143=""),"",_xlfn._xlws.FILTER(Prod.Out!C:F,Prod.Out!B:B=C143)),"")</f>
        <v/>
      </c>
      <c r="HK143" s="4" t="str" cm="1">
        <f t="array" ref="HK143">IF(OR(A143=0,A143=""),"",_xlfn.ANCHORARRAY(ExpD.Out!A$2))</f>
        <v/>
      </c>
    </row>
    <row r="144" spans="1:219" x14ac:dyDescent="0.35">
      <c r="A144" s="4" t="str" cm="1">
        <f t="array" ref="A144">IF(OR(EnterData!A147="",ISBLANK(EnterData!A147)),"",_xlfn._xlws.FILTER(EnterData!A147:L147,EnterData!A147:A147&lt;&gt;""))</f>
        <v/>
      </c>
      <c r="M144" s="4" t="str" cm="1">
        <f t="array" ref="M144">IF(OR(EnterData!A147="",ISBLANK(EnterData!A147)),"",_xlfn._xlws.FILTER(EnterData!N147:AB147,EnterData!A147:A147&lt;&gt;""))</f>
        <v/>
      </c>
      <c r="AB144" s="4" t="str" cm="1">
        <f t="array" ref="AB144">IF(OR(ISBLANK(B144),B144=0),"",_xlfn._xlws.FILTER(MT.Out!A$2:DO$200,MT.Out!D$2:D$200=Data.Out!B144))</f>
        <v/>
      </c>
      <c r="EQ144" s="4" t="str" cm="1">
        <f t="array" ref="EQ144">IFERROR(IF(OR(ISBLANK(E144),E144=0),"",_xlfn._xlws.FILTER(Int.Out!G$2:Q$100,Int.Out!B$2:B$100=E144)),"")</f>
        <v/>
      </c>
      <c r="FB144" s="4" t="str" cm="1">
        <f t="array" ref="FB144">IF(OR(ISBLANK(F144),F144=0),"",_xlfn._xlws.FILTER('Rot.Out'!C$3:M$100,'Rot.Out'!B$3:B$100=F144))</f>
        <v/>
      </c>
      <c r="FM144" s="4" t="str" cm="1">
        <f t="array" ref="FM144">IF(OR(F144=0,F144=""),"",IFERROR(_xlfn.UNIQUE(_xlfn._xlws.FILTER('Rot.Out'!R:R,('Rot.Out'!O:O=Data.Out!F144)*('Rot.Out'!P:P=Data.Out!G144)),FALSE),""))</f>
        <v/>
      </c>
      <c r="FN144" s="4" t="str" cm="1">
        <f t="array" ref="FN144">IF(OR(H144=0,ISBLANK(H144)),"",_xlfn._xlws.FILTER(Out.Out!A$2:J$36,Out.Out!K$2:K$36=H144))</f>
        <v/>
      </c>
      <c r="FX144" s="4" t="str" cm="1">
        <f t="array" ref="FX144">IF(OR(A144=0,ISBLANK(A144),A144=""),"",_xlfn._xlws.FILTER(Site.Out!A$2:AA$50,Site.Out!C$2:C$50=A144))</f>
        <v/>
      </c>
      <c r="GY144" s="4" t="str" cm="1">
        <f t="array" ref="GY144">IF(OR(ISBLANK(A144),A144=0,A144=""),"",Pub.Out!A$2:H$2)</f>
        <v/>
      </c>
      <c r="HG144" s="4" t="str" cm="1">
        <f t="array" ref="HG144">IFERROR(IF(OR(C144=0,C144=""),"",_xlfn._xlws.FILTER(Prod.Out!C:F,Prod.Out!B:B=C144)),"")</f>
        <v/>
      </c>
      <c r="HK144" s="4" t="str" cm="1">
        <f t="array" ref="HK144">IF(OR(A144=0,A144=""),"",_xlfn.ANCHORARRAY(ExpD.Out!A$2))</f>
        <v/>
      </c>
    </row>
    <row r="145" spans="1:219" x14ac:dyDescent="0.35">
      <c r="A145" s="4" t="str" cm="1">
        <f t="array" ref="A145">IF(OR(EnterData!A148="",ISBLANK(EnterData!A148)),"",_xlfn._xlws.FILTER(EnterData!A148:L148,EnterData!A148:A148&lt;&gt;""))</f>
        <v/>
      </c>
      <c r="M145" s="4" t="str" cm="1">
        <f t="array" ref="M145">IF(OR(EnterData!A148="",ISBLANK(EnterData!A148)),"",_xlfn._xlws.FILTER(EnterData!N148:AB148,EnterData!A148:A148&lt;&gt;""))</f>
        <v/>
      </c>
      <c r="AB145" s="4" t="str" cm="1">
        <f t="array" ref="AB145">IF(OR(ISBLANK(B145),B145=0),"",_xlfn._xlws.FILTER(MT.Out!A$2:DO$200,MT.Out!D$2:D$200=Data.Out!B145))</f>
        <v/>
      </c>
      <c r="EQ145" s="4" t="str" cm="1">
        <f t="array" ref="EQ145">IFERROR(IF(OR(ISBLANK(E145),E145=0),"",_xlfn._xlws.FILTER(Int.Out!G$2:Q$100,Int.Out!B$2:B$100=E145)),"")</f>
        <v/>
      </c>
      <c r="FB145" s="4" t="str" cm="1">
        <f t="array" ref="FB145">IF(OR(ISBLANK(F145),F145=0),"",_xlfn._xlws.FILTER('Rot.Out'!C$3:M$100,'Rot.Out'!B$3:B$100=F145))</f>
        <v/>
      </c>
      <c r="FM145" s="4" t="str" cm="1">
        <f t="array" ref="FM145">IF(OR(F145=0,F145=""),"",IFERROR(_xlfn.UNIQUE(_xlfn._xlws.FILTER('Rot.Out'!R:R,('Rot.Out'!O:O=Data.Out!F145)*('Rot.Out'!P:P=Data.Out!G145)),FALSE),""))</f>
        <v/>
      </c>
      <c r="FN145" s="4" t="str" cm="1">
        <f t="array" ref="FN145">IF(OR(H145=0,ISBLANK(H145)),"",_xlfn._xlws.FILTER(Out.Out!A$2:J$36,Out.Out!K$2:K$36=H145))</f>
        <v/>
      </c>
      <c r="FX145" s="4" t="str" cm="1">
        <f t="array" ref="FX145">IF(OR(A145=0,ISBLANK(A145),A145=""),"",_xlfn._xlws.FILTER(Site.Out!A$2:AA$50,Site.Out!C$2:C$50=A145))</f>
        <v/>
      </c>
      <c r="GY145" s="4" t="str" cm="1">
        <f t="array" ref="GY145">IF(OR(ISBLANK(A145),A145=0,A145=""),"",Pub.Out!A$2:H$2)</f>
        <v/>
      </c>
      <c r="HG145" s="4" t="str" cm="1">
        <f t="array" ref="HG145">IFERROR(IF(OR(C145=0,C145=""),"",_xlfn._xlws.FILTER(Prod.Out!C:F,Prod.Out!B:B=C145)),"")</f>
        <v/>
      </c>
      <c r="HK145" s="4" t="str" cm="1">
        <f t="array" ref="HK145">IF(OR(A145=0,A145=""),"",_xlfn.ANCHORARRAY(ExpD.Out!A$2))</f>
        <v/>
      </c>
    </row>
    <row r="146" spans="1:219" x14ac:dyDescent="0.35">
      <c r="A146" s="4" t="str" cm="1">
        <f t="array" ref="A146">IF(OR(EnterData!A149="",ISBLANK(EnterData!A149)),"",_xlfn._xlws.FILTER(EnterData!A149:L149,EnterData!A149:A149&lt;&gt;""))</f>
        <v/>
      </c>
      <c r="M146" s="4" t="str" cm="1">
        <f t="array" ref="M146">IF(OR(EnterData!A149="",ISBLANK(EnterData!A149)),"",_xlfn._xlws.FILTER(EnterData!N149:AB149,EnterData!A149:A149&lt;&gt;""))</f>
        <v/>
      </c>
      <c r="AB146" s="4" t="str" cm="1">
        <f t="array" ref="AB146">IF(OR(ISBLANK(B146),B146=0),"",_xlfn._xlws.FILTER(MT.Out!A$2:DO$200,MT.Out!D$2:D$200=Data.Out!B146))</f>
        <v/>
      </c>
      <c r="EQ146" s="4" t="str" cm="1">
        <f t="array" ref="EQ146">IFERROR(IF(OR(ISBLANK(E146),E146=0),"",_xlfn._xlws.FILTER(Int.Out!G$2:Q$100,Int.Out!B$2:B$100=E146)),"")</f>
        <v/>
      </c>
      <c r="FB146" s="4" t="str" cm="1">
        <f t="array" ref="FB146">IF(OR(ISBLANK(F146),F146=0),"",_xlfn._xlws.FILTER('Rot.Out'!C$3:M$100,'Rot.Out'!B$3:B$100=F146))</f>
        <v/>
      </c>
      <c r="FM146" s="4" t="str" cm="1">
        <f t="array" ref="FM146">IF(OR(F146=0,F146=""),"",IFERROR(_xlfn.UNIQUE(_xlfn._xlws.FILTER('Rot.Out'!R:R,('Rot.Out'!O:O=Data.Out!F146)*('Rot.Out'!P:P=Data.Out!G146)),FALSE),""))</f>
        <v/>
      </c>
      <c r="FN146" s="4" t="str" cm="1">
        <f t="array" ref="FN146">IF(OR(H146=0,ISBLANK(H146)),"",_xlfn._xlws.FILTER(Out.Out!A$2:J$36,Out.Out!K$2:K$36=H146))</f>
        <v/>
      </c>
      <c r="FX146" s="4" t="str" cm="1">
        <f t="array" ref="FX146">IF(OR(A146=0,ISBLANK(A146),A146=""),"",_xlfn._xlws.FILTER(Site.Out!A$2:AA$50,Site.Out!C$2:C$50=A146))</f>
        <v/>
      </c>
      <c r="GY146" s="4" t="str" cm="1">
        <f t="array" ref="GY146">IF(OR(ISBLANK(A146),A146=0,A146=""),"",Pub.Out!A$2:H$2)</f>
        <v/>
      </c>
      <c r="HG146" s="4" t="str" cm="1">
        <f t="array" ref="HG146">IFERROR(IF(OR(C146=0,C146=""),"",_xlfn._xlws.FILTER(Prod.Out!C:F,Prod.Out!B:B=C146)),"")</f>
        <v/>
      </c>
      <c r="HK146" s="4" t="str" cm="1">
        <f t="array" ref="HK146">IF(OR(A146=0,A146=""),"",_xlfn.ANCHORARRAY(ExpD.Out!A$2))</f>
        <v/>
      </c>
    </row>
    <row r="147" spans="1:219" x14ac:dyDescent="0.35">
      <c r="A147" s="4" t="str" cm="1">
        <f t="array" ref="A147">IF(OR(EnterData!A150="",ISBLANK(EnterData!A150)),"",_xlfn._xlws.FILTER(EnterData!A150:L150,EnterData!A150:A150&lt;&gt;""))</f>
        <v/>
      </c>
      <c r="M147" s="4" t="str" cm="1">
        <f t="array" ref="M147">IF(OR(EnterData!A150="",ISBLANK(EnterData!A150)),"",_xlfn._xlws.FILTER(EnterData!N150:AB150,EnterData!A150:A150&lt;&gt;""))</f>
        <v/>
      </c>
      <c r="AB147" s="4" t="str" cm="1">
        <f t="array" ref="AB147">IF(OR(ISBLANK(B147),B147=0),"",_xlfn._xlws.FILTER(MT.Out!A$2:DO$200,MT.Out!D$2:D$200=Data.Out!B147))</f>
        <v/>
      </c>
      <c r="EQ147" s="4" t="str" cm="1">
        <f t="array" ref="EQ147">IFERROR(IF(OR(ISBLANK(E147),E147=0),"",_xlfn._xlws.FILTER(Int.Out!G$2:Q$100,Int.Out!B$2:B$100=E147)),"")</f>
        <v/>
      </c>
      <c r="FB147" s="4" t="str" cm="1">
        <f t="array" ref="FB147">IF(OR(ISBLANK(F147),F147=0),"",_xlfn._xlws.FILTER('Rot.Out'!C$3:M$100,'Rot.Out'!B$3:B$100=F147))</f>
        <v/>
      </c>
      <c r="FM147" s="4" t="str" cm="1">
        <f t="array" ref="FM147">IF(OR(F147=0,F147=""),"",IFERROR(_xlfn.UNIQUE(_xlfn._xlws.FILTER('Rot.Out'!R:R,('Rot.Out'!O:O=Data.Out!F147)*('Rot.Out'!P:P=Data.Out!G147)),FALSE),""))</f>
        <v/>
      </c>
      <c r="FN147" s="4" t="str" cm="1">
        <f t="array" ref="FN147">IF(OR(H147=0,ISBLANK(H147)),"",_xlfn._xlws.FILTER(Out.Out!A$2:J$36,Out.Out!K$2:K$36=H147))</f>
        <v/>
      </c>
      <c r="FX147" s="4" t="str" cm="1">
        <f t="array" ref="FX147">IF(OR(A147=0,ISBLANK(A147),A147=""),"",_xlfn._xlws.FILTER(Site.Out!A$2:AA$50,Site.Out!C$2:C$50=A147))</f>
        <v/>
      </c>
      <c r="GY147" s="4" t="str" cm="1">
        <f t="array" ref="GY147">IF(OR(ISBLANK(A147),A147=0,A147=""),"",Pub.Out!A$2:H$2)</f>
        <v/>
      </c>
      <c r="HG147" s="4" t="str" cm="1">
        <f t="array" ref="HG147">IFERROR(IF(OR(C147=0,C147=""),"",_xlfn._xlws.FILTER(Prod.Out!C:F,Prod.Out!B:B=C147)),"")</f>
        <v/>
      </c>
      <c r="HK147" s="4" t="str" cm="1">
        <f t="array" ref="HK147">IF(OR(A147=0,A147=""),"",_xlfn.ANCHORARRAY(ExpD.Out!A$2))</f>
        <v/>
      </c>
    </row>
    <row r="148" spans="1:219" x14ac:dyDescent="0.35">
      <c r="A148" s="4" t="str" cm="1">
        <f t="array" ref="A148">IF(OR(EnterData!A151="",ISBLANK(EnterData!A151)),"",_xlfn._xlws.FILTER(EnterData!A151:L151,EnterData!A151:A151&lt;&gt;""))</f>
        <v/>
      </c>
      <c r="M148" s="4" t="str" cm="1">
        <f t="array" ref="M148">IF(OR(EnterData!A151="",ISBLANK(EnterData!A151)),"",_xlfn._xlws.FILTER(EnterData!N151:AB151,EnterData!A151:A151&lt;&gt;""))</f>
        <v/>
      </c>
      <c r="AB148" s="4" t="str" cm="1">
        <f t="array" ref="AB148">IF(OR(ISBLANK(B148),B148=0),"",_xlfn._xlws.FILTER(MT.Out!A$2:DO$200,MT.Out!D$2:D$200=Data.Out!B148))</f>
        <v/>
      </c>
      <c r="EQ148" s="4" t="str" cm="1">
        <f t="array" ref="EQ148">IFERROR(IF(OR(ISBLANK(E148),E148=0),"",_xlfn._xlws.FILTER(Int.Out!G$2:Q$100,Int.Out!B$2:B$100=E148)),"")</f>
        <v/>
      </c>
      <c r="FB148" s="4" t="str" cm="1">
        <f t="array" ref="FB148">IF(OR(ISBLANK(F148),F148=0),"",_xlfn._xlws.FILTER('Rot.Out'!C$3:M$100,'Rot.Out'!B$3:B$100=F148))</f>
        <v/>
      </c>
      <c r="FM148" s="4" t="str" cm="1">
        <f t="array" ref="FM148">IF(OR(F148=0,F148=""),"",IFERROR(_xlfn.UNIQUE(_xlfn._xlws.FILTER('Rot.Out'!R:R,('Rot.Out'!O:O=Data.Out!F148)*('Rot.Out'!P:P=Data.Out!G148)),FALSE),""))</f>
        <v/>
      </c>
      <c r="FN148" s="4" t="str" cm="1">
        <f t="array" ref="FN148">IF(OR(H148=0,ISBLANK(H148)),"",_xlfn._xlws.FILTER(Out.Out!A$2:J$36,Out.Out!K$2:K$36=H148))</f>
        <v/>
      </c>
      <c r="FX148" s="4" t="str" cm="1">
        <f t="array" ref="FX148">IF(OR(A148=0,ISBLANK(A148),A148=""),"",_xlfn._xlws.FILTER(Site.Out!A$2:AA$50,Site.Out!C$2:C$50=A148))</f>
        <v/>
      </c>
      <c r="GY148" s="4" t="str" cm="1">
        <f t="array" ref="GY148">IF(OR(ISBLANK(A148),A148=0,A148=""),"",Pub.Out!A$2:H$2)</f>
        <v/>
      </c>
      <c r="HG148" s="4" t="str" cm="1">
        <f t="array" ref="HG148">IFERROR(IF(OR(C148=0,C148=""),"",_xlfn._xlws.FILTER(Prod.Out!C:F,Prod.Out!B:B=C148)),"")</f>
        <v/>
      </c>
      <c r="HK148" s="4" t="str" cm="1">
        <f t="array" ref="HK148">IF(OR(A148=0,A148=""),"",_xlfn.ANCHORARRAY(ExpD.Out!A$2))</f>
        <v/>
      </c>
    </row>
    <row r="149" spans="1:219" x14ac:dyDescent="0.35">
      <c r="A149" s="4" t="str" cm="1">
        <f t="array" ref="A149">IF(OR(EnterData!A152="",ISBLANK(EnterData!A152)),"",_xlfn._xlws.FILTER(EnterData!A152:L152,EnterData!A152:A152&lt;&gt;""))</f>
        <v/>
      </c>
      <c r="M149" s="4" t="str" cm="1">
        <f t="array" ref="M149">IF(OR(EnterData!A152="",ISBLANK(EnterData!A152)),"",_xlfn._xlws.FILTER(EnterData!N152:AB152,EnterData!A152:A152&lt;&gt;""))</f>
        <v/>
      </c>
      <c r="AB149" s="4" t="str" cm="1">
        <f t="array" ref="AB149">IF(OR(ISBLANK(B149),B149=0),"",_xlfn._xlws.FILTER(MT.Out!A$2:DO$200,MT.Out!D$2:D$200=Data.Out!B149))</f>
        <v/>
      </c>
      <c r="EQ149" s="4" t="str" cm="1">
        <f t="array" ref="EQ149">IFERROR(IF(OR(ISBLANK(E149),E149=0),"",_xlfn._xlws.FILTER(Int.Out!G$2:Q$100,Int.Out!B$2:B$100=E149)),"")</f>
        <v/>
      </c>
      <c r="FB149" s="4" t="str" cm="1">
        <f t="array" ref="FB149">IF(OR(ISBLANK(F149),F149=0),"",_xlfn._xlws.FILTER('Rot.Out'!C$3:M$100,'Rot.Out'!B$3:B$100=F149))</f>
        <v/>
      </c>
      <c r="FM149" s="4" t="str" cm="1">
        <f t="array" ref="FM149">IF(OR(F149=0,F149=""),"",IFERROR(_xlfn.UNIQUE(_xlfn._xlws.FILTER('Rot.Out'!R:R,('Rot.Out'!O:O=Data.Out!F149)*('Rot.Out'!P:P=Data.Out!G149)),FALSE),""))</f>
        <v/>
      </c>
      <c r="FN149" s="4" t="str" cm="1">
        <f t="array" ref="FN149">IF(OR(H149=0,ISBLANK(H149)),"",_xlfn._xlws.FILTER(Out.Out!A$2:J$36,Out.Out!K$2:K$36=H149))</f>
        <v/>
      </c>
      <c r="FX149" s="4" t="str" cm="1">
        <f t="array" ref="FX149">IF(OR(A149=0,ISBLANK(A149),A149=""),"",_xlfn._xlws.FILTER(Site.Out!A$2:AA$50,Site.Out!C$2:C$50=A149))</f>
        <v/>
      </c>
      <c r="GY149" s="4" t="str" cm="1">
        <f t="array" ref="GY149">IF(OR(ISBLANK(A149),A149=0,A149=""),"",Pub.Out!A$2:H$2)</f>
        <v/>
      </c>
      <c r="HG149" s="4" t="str" cm="1">
        <f t="array" ref="HG149">IFERROR(IF(OR(C149=0,C149=""),"",_xlfn._xlws.FILTER(Prod.Out!C:F,Prod.Out!B:B=C149)),"")</f>
        <v/>
      </c>
      <c r="HK149" s="4" t="str" cm="1">
        <f t="array" ref="HK149">IF(OR(A149=0,A149=""),"",_xlfn.ANCHORARRAY(ExpD.Out!A$2))</f>
        <v/>
      </c>
    </row>
    <row r="150" spans="1:219" x14ac:dyDescent="0.35">
      <c r="A150" s="4" t="str" cm="1">
        <f t="array" ref="A150">IF(OR(EnterData!A153="",ISBLANK(EnterData!A153)),"",_xlfn._xlws.FILTER(EnterData!A153:L153,EnterData!A153:A153&lt;&gt;""))</f>
        <v/>
      </c>
      <c r="M150" s="4" t="str" cm="1">
        <f t="array" ref="M150">IF(OR(EnterData!A153="",ISBLANK(EnterData!A153)),"",_xlfn._xlws.FILTER(EnterData!N153:AB153,EnterData!A153:A153&lt;&gt;""))</f>
        <v/>
      </c>
      <c r="AB150" s="4" t="str" cm="1">
        <f t="array" ref="AB150">IF(OR(ISBLANK(B150),B150=0),"",_xlfn._xlws.FILTER(MT.Out!A$2:DO$200,MT.Out!D$2:D$200=Data.Out!B150))</f>
        <v/>
      </c>
      <c r="EQ150" s="4" t="str" cm="1">
        <f t="array" ref="EQ150">IFERROR(IF(OR(ISBLANK(E150),E150=0),"",_xlfn._xlws.FILTER(Int.Out!G$2:Q$100,Int.Out!B$2:B$100=E150)),"")</f>
        <v/>
      </c>
      <c r="FB150" s="4" t="str" cm="1">
        <f t="array" ref="FB150">IF(OR(ISBLANK(F150),F150=0),"",_xlfn._xlws.FILTER('Rot.Out'!C$3:M$100,'Rot.Out'!B$3:B$100=F150))</f>
        <v/>
      </c>
      <c r="FM150" s="4" t="str" cm="1">
        <f t="array" ref="FM150">IF(OR(F150=0,F150=""),"",IFERROR(_xlfn.UNIQUE(_xlfn._xlws.FILTER('Rot.Out'!R:R,('Rot.Out'!O:O=Data.Out!F150)*('Rot.Out'!P:P=Data.Out!G150)),FALSE),""))</f>
        <v/>
      </c>
      <c r="FN150" s="4" t="str" cm="1">
        <f t="array" ref="FN150">IF(OR(H150=0,ISBLANK(H150)),"",_xlfn._xlws.FILTER(Out.Out!A$2:J$36,Out.Out!K$2:K$36=H150))</f>
        <v/>
      </c>
      <c r="FX150" s="4" t="str" cm="1">
        <f t="array" ref="FX150">IF(OR(A150=0,ISBLANK(A150),A150=""),"",_xlfn._xlws.FILTER(Site.Out!A$2:AA$50,Site.Out!C$2:C$50=A150))</f>
        <v/>
      </c>
      <c r="GY150" s="4" t="str" cm="1">
        <f t="array" ref="GY150">IF(OR(ISBLANK(A150),A150=0,A150=""),"",Pub.Out!A$2:H$2)</f>
        <v/>
      </c>
      <c r="HG150" s="4" t="str" cm="1">
        <f t="array" ref="HG150">IFERROR(IF(OR(C150=0,C150=""),"",_xlfn._xlws.FILTER(Prod.Out!C:F,Prod.Out!B:B=C150)),"")</f>
        <v/>
      </c>
      <c r="HK150" s="4" t="str" cm="1">
        <f t="array" ref="HK150">IF(OR(A150=0,A150=""),"",_xlfn.ANCHORARRAY(ExpD.Out!A$2))</f>
        <v/>
      </c>
    </row>
    <row r="151" spans="1:219" x14ac:dyDescent="0.35">
      <c r="A151" s="4" t="str" cm="1">
        <f t="array" ref="A151">IF(OR(EnterData!A154="",ISBLANK(EnterData!A154)),"",_xlfn._xlws.FILTER(EnterData!A154:L154,EnterData!A154:A154&lt;&gt;""))</f>
        <v/>
      </c>
      <c r="M151" s="4" t="str" cm="1">
        <f t="array" ref="M151">IF(OR(EnterData!A154="",ISBLANK(EnterData!A154)),"",_xlfn._xlws.FILTER(EnterData!N154:AB154,EnterData!A154:A154&lt;&gt;""))</f>
        <v/>
      </c>
      <c r="AB151" s="4" t="str" cm="1">
        <f t="array" ref="AB151">IF(OR(ISBLANK(B151),B151=0),"",_xlfn._xlws.FILTER(MT.Out!A$2:DO$200,MT.Out!D$2:D$200=Data.Out!B151))</f>
        <v/>
      </c>
      <c r="EQ151" s="4" t="str" cm="1">
        <f t="array" ref="EQ151">IFERROR(IF(OR(ISBLANK(E151),E151=0),"",_xlfn._xlws.FILTER(Int.Out!G$2:Q$100,Int.Out!B$2:B$100=E151)),"")</f>
        <v/>
      </c>
      <c r="FB151" s="4" t="str" cm="1">
        <f t="array" ref="FB151">IF(OR(ISBLANK(F151),F151=0),"",_xlfn._xlws.FILTER('Rot.Out'!C$3:M$100,'Rot.Out'!B$3:B$100=F151))</f>
        <v/>
      </c>
      <c r="FM151" s="4" t="str" cm="1">
        <f t="array" ref="FM151">IF(OR(F151=0,F151=""),"",IFERROR(_xlfn.UNIQUE(_xlfn._xlws.FILTER('Rot.Out'!R:R,('Rot.Out'!O:O=Data.Out!F151)*('Rot.Out'!P:P=Data.Out!G151)),FALSE),""))</f>
        <v/>
      </c>
      <c r="FN151" s="4" t="str" cm="1">
        <f t="array" ref="FN151">IF(OR(H151=0,ISBLANK(H151)),"",_xlfn._xlws.FILTER(Out.Out!A$2:J$36,Out.Out!K$2:K$36=H151))</f>
        <v/>
      </c>
      <c r="FX151" s="4" t="str" cm="1">
        <f t="array" ref="FX151">IF(OR(A151=0,ISBLANK(A151),A151=""),"",_xlfn._xlws.FILTER(Site.Out!A$2:AA$50,Site.Out!C$2:C$50=A151))</f>
        <v/>
      </c>
      <c r="GY151" s="4" t="str" cm="1">
        <f t="array" ref="GY151">IF(OR(ISBLANK(A151),A151=0,A151=""),"",Pub.Out!A$2:H$2)</f>
        <v/>
      </c>
      <c r="HG151" s="4" t="str" cm="1">
        <f t="array" ref="HG151">IFERROR(IF(OR(C151=0,C151=""),"",_xlfn._xlws.FILTER(Prod.Out!C:F,Prod.Out!B:B=C151)),"")</f>
        <v/>
      </c>
      <c r="HK151" s="4" t="str" cm="1">
        <f t="array" ref="HK151">IF(OR(A151=0,A151=""),"",_xlfn.ANCHORARRAY(ExpD.Out!A$2))</f>
        <v/>
      </c>
    </row>
    <row r="152" spans="1:219" x14ac:dyDescent="0.35">
      <c r="A152" s="4" t="str" cm="1">
        <f t="array" ref="A152">IF(OR(EnterData!A155="",ISBLANK(EnterData!A155)),"",_xlfn._xlws.FILTER(EnterData!A155:L155,EnterData!A155:A155&lt;&gt;""))</f>
        <v/>
      </c>
      <c r="M152" s="4" t="str" cm="1">
        <f t="array" ref="M152">IF(OR(EnterData!A155="",ISBLANK(EnterData!A155)),"",_xlfn._xlws.FILTER(EnterData!N155:AB155,EnterData!A155:A155&lt;&gt;""))</f>
        <v/>
      </c>
      <c r="AB152" s="4" t="str" cm="1">
        <f t="array" ref="AB152">IF(OR(ISBLANK(B152),B152=0),"",_xlfn._xlws.FILTER(MT.Out!A$2:DO$200,MT.Out!D$2:D$200=Data.Out!B152))</f>
        <v/>
      </c>
      <c r="EQ152" s="4" t="str" cm="1">
        <f t="array" ref="EQ152">IFERROR(IF(OR(ISBLANK(E152),E152=0),"",_xlfn._xlws.FILTER(Int.Out!G$2:Q$100,Int.Out!B$2:B$100=E152)),"")</f>
        <v/>
      </c>
      <c r="FB152" s="4" t="str" cm="1">
        <f t="array" ref="FB152">IF(OR(ISBLANK(F152),F152=0),"",_xlfn._xlws.FILTER('Rot.Out'!C$3:M$100,'Rot.Out'!B$3:B$100=F152))</f>
        <v/>
      </c>
      <c r="FM152" s="4" t="str" cm="1">
        <f t="array" ref="FM152">IF(OR(F152=0,F152=""),"",IFERROR(_xlfn.UNIQUE(_xlfn._xlws.FILTER('Rot.Out'!R:R,('Rot.Out'!O:O=Data.Out!F152)*('Rot.Out'!P:P=Data.Out!G152)),FALSE),""))</f>
        <v/>
      </c>
      <c r="FN152" s="4" t="str" cm="1">
        <f t="array" ref="FN152">IF(OR(H152=0,ISBLANK(H152)),"",_xlfn._xlws.FILTER(Out.Out!A$2:J$36,Out.Out!K$2:K$36=H152))</f>
        <v/>
      </c>
      <c r="FX152" s="4" t="str" cm="1">
        <f t="array" ref="FX152">IF(OR(A152=0,ISBLANK(A152),A152=""),"",_xlfn._xlws.FILTER(Site.Out!A$2:AA$50,Site.Out!C$2:C$50=A152))</f>
        <v/>
      </c>
      <c r="GY152" s="4" t="str" cm="1">
        <f t="array" ref="GY152">IF(OR(ISBLANK(A152),A152=0,A152=""),"",Pub.Out!A$2:H$2)</f>
        <v/>
      </c>
      <c r="HG152" s="4" t="str" cm="1">
        <f t="array" ref="HG152">IFERROR(IF(OR(C152=0,C152=""),"",_xlfn._xlws.FILTER(Prod.Out!C:F,Prod.Out!B:B=C152)),"")</f>
        <v/>
      </c>
      <c r="HK152" s="4" t="str" cm="1">
        <f t="array" ref="HK152">IF(OR(A152=0,A152=""),"",_xlfn.ANCHORARRAY(ExpD.Out!A$2))</f>
        <v/>
      </c>
    </row>
    <row r="153" spans="1:219" x14ac:dyDescent="0.35">
      <c r="A153" s="4" t="str" cm="1">
        <f t="array" ref="A153">IF(OR(EnterData!A156="",ISBLANK(EnterData!A156)),"",_xlfn._xlws.FILTER(EnterData!A156:L156,EnterData!A156:A156&lt;&gt;""))</f>
        <v/>
      </c>
      <c r="M153" s="4" t="str" cm="1">
        <f t="array" ref="M153">IF(OR(EnterData!A156="",ISBLANK(EnterData!A156)),"",_xlfn._xlws.FILTER(EnterData!N156:AB156,EnterData!A156:A156&lt;&gt;""))</f>
        <v/>
      </c>
      <c r="AB153" s="4" t="str" cm="1">
        <f t="array" ref="AB153">IF(OR(ISBLANK(B153),B153=0),"",_xlfn._xlws.FILTER(MT.Out!A$2:DO$200,MT.Out!D$2:D$200=Data.Out!B153))</f>
        <v/>
      </c>
      <c r="EQ153" s="4" t="str" cm="1">
        <f t="array" ref="EQ153">IFERROR(IF(OR(ISBLANK(E153),E153=0),"",_xlfn._xlws.FILTER(Int.Out!G$2:Q$100,Int.Out!B$2:B$100=E153)),"")</f>
        <v/>
      </c>
      <c r="FB153" s="4" t="str" cm="1">
        <f t="array" ref="FB153">IF(OR(ISBLANK(F153),F153=0),"",_xlfn._xlws.FILTER('Rot.Out'!C$3:M$100,'Rot.Out'!B$3:B$100=F153))</f>
        <v/>
      </c>
      <c r="FM153" s="4" t="str" cm="1">
        <f t="array" ref="FM153">IF(OR(F153=0,F153=""),"",IFERROR(_xlfn.UNIQUE(_xlfn._xlws.FILTER('Rot.Out'!R:R,('Rot.Out'!O:O=Data.Out!F153)*('Rot.Out'!P:P=Data.Out!G153)),FALSE),""))</f>
        <v/>
      </c>
      <c r="FN153" s="4" t="str" cm="1">
        <f t="array" ref="FN153">IF(OR(H153=0,ISBLANK(H153)),"",_xlfn._xlws.FILTER(Out.Out!A$2:J$36,Out.Out!K$2:K$36=H153))</f>
        <v/>
      </c>
      <c r="FX153" s="4" t="str" cm="1">
        <f t="array" ref="FX153">IF(OR(A153=0,ISBLANK(A153),A153=""),"",_xlfn._xlws.FILTER(Site.Out!A$2:AA$50,Site.Out!C$2:C$50=A153))</f>
        <v/>
      </c>
      <c r="GY153" s="4" t="str" cm="1">
        <f t="array" ref="GY153">IF(OR(ISBLANK(A153),A153=0,A153=""),"",Pub.Out!A$2:H$2)</f>
        <v/>
      </c>
      <c r="HG153" s="4" t="str" cm="1">
        <f t="array" ref="HG153">IFERROR(IF(OR(C153=0,C153=""),"",_xlfn._xlws.FILTER(Prod.Out!C:F,Prod.Out!B:B=C153)),"")</f>
        <v/>
      </c>
      <c r="HK153" s="4" t="str" cm="1">
        <f t="array" ref="HK153">IF(OR(A153=0,A153=""),"",_xlfn.ANCHORARRAY(ExpD.Out!A$2))</f>
        <v/>
      </c>
    </row>
    <row r="154" spans="1:219" x14ac:dyDescent="0.35">
      <c r="A154" s="4" t="str" cm="1">
        <f t="array" ref="A154">IF(OR(EnterData!A157="",ISBLANK(EnterData!A157)),"",_xlfn._xlws.FILTER(EnterData!A157:L157,EnterData!A157:A157&lt;&gt;""))</f>
        <v/>
      </c>
      <c r="M154" s="4" t="str" cm="1">
        <f t="array" ref="M154">IF(OR(EnterData!A157="",ISBLANK(EnterData!A157)),"",_xlfn._xlws.FILTER(EnterData!N157:AB157,EnterData!A157:A157&lt;&gt;""))</f>
        <v/>
      </c>
      <c r="AB154" s="4" t="str" cm="1">
        <f t="array" ref="AB154">IF(OR(ISBLANK(B154),B154=0),"",_xlfn._xlws.FILTER(MT.Out!A$2:DO$200,MT.Out!D$2:D$200=Data.Out!B154))</f>
        <v/>
      </c>
      <c r="EQ154" s="4" t="str" cm="1">
        <f t="array" ref="EQ154">IFERROR(IF(OR(ISBLANK(E154),E154=0),"",_xlfn._xlws.FILTER(Int.Out!G$2:Q$100,Int.Out!B$2:B$100=E154)),"")</f>
        <v/>
      </c>
      <c r="FB154" s="4" t="str" cm="1">
        <f t="array" ref="FB154">IF(OR(ISBLANK(F154),F154=0),"",_xlfn._xlws.FILTER('Rot.Out'!C$3:M$100,'Rot.Out'!B$3:B$100=F154))</f>
        <v/>
      </c>
      <c r="FM154" s="4" t="str" cm="1">
        <f t="array" ref="FM154">IF(OR(F154=0,F154=""),"",IFERROR(_xlfn.UNIQUE(_xlfn._xlws.FILTER('Rot.Out'!R:R,('Rot.Out'!O:O=Data.Out!F154)*('Rot.Out'!P:P=Data.Out!G154)),FALSE),""))</f>
        <v/>
      </c>
      <c r="FN154" s="4" t="str" cm="1">
        <f t="array" ref="FN154">IF(OR(H154=0,ISBLANK(H154)),"",_xlfn._xlws.FILTER(Out.Out!A$2:J$36,Out.Out!K$2:K$36=H154))</f>
        <v/>
      </c>
      <c r="FX154" s="4" t="str" cm="1">
        <f t="array" ref="FX154">IF(OR(A154=0,ISBLANK(A154),A154=""),"",_xlfn._xlws.FILTER(Site.Out!A$2:AA$50,Site.Out!C$2:C$50=A154))</f>
        <v/>
      </c>
      <c r="GY154" s="4" t="str" cm="1">
        <f t="array" ref="GY154">IF(OR(ISBLANK(A154),A154=0,A154=""),"",Pub.Out!A$2:H$2)</f>
        <v/>
      </c>
      <c r="HG154" s="4" t="str" cm="1">
        <f t="array" ref="HG154">IFERROR(IF(OR(C154=0,C154=""),"",_xlfn._xlws.FILTER(Prod.Out!C:F,Prod.Out!B:B=C154)),"")</f>
        <v/>
      </c>
      <c r="HK154" s="4" t="str" cm="1">
        <f t="array" ref="HK154">IF(OR(A154=0,A154=""),"",_xlfn.ANCHORARRAY(ExpD.Out!A$2))</f>
        <v/>
      </c>
    </row>
    <row r="155" spans="1:219" x14ac:dyDescent="0.35">
      <c r="A155" s="4" t="str" cm="1">
        <f t="array" ref="A155">IF(OR(EnterData!A158="",ISBLANK(EnterData!A158)),"",_xlfn._xlws.FILTER(EnterData!A158:L158,EnterData!A158:A158&lt;&gt;""))</f>
        <v/>
      </c>
      <c r="M155" s="4" t="str" cm="1">
        <f t="array" ref="M155">IF(OR(EnterData!A158="",ISBLANK(EnterData!A158)),"",_xlfn._xlws.FILTER(EnterData!N158:AB158,EnterData!A158:A158&lt;&gt;""))</f>
        <v/>
      </c>
      <c r="AB155" s="4" t="str" cm="1">
        <f t="array" ref="AB155">IF(OR(ISBLANK(B155),B155=0),"",_xlfn._xlws.FILTER(MT.Out!A$2:DO$200,MT.Out!D$2:D$200=Data.Out!B155))</f>
        <v/>
      </c>
      <c r="EQ155" s="4" t="str" cm="1">
        <f t="array" ref="EQ155">IFERROR(IF(OR(ISBLANK(E155),E155=0),"",_xlfn._xlws.FILTER(Int.Out!G$2:Q$100,Int.Out!B$2:B$100=E155)),"")</f>
        <v/>
      </c>
      <c r="FB155" s="4" t="str" cm="1">
        <f t="array" ref="FB155">IF(OR(ISBLANK(F155),F155=0),"",_xlfn._xlws.FILTER('Rot.Out'!C$3:M$100,'Rot.Out'!B$3:B$100=F155))</f>
        <v/>
      </c>
      <c r="FM155" s="4" t="str" cm="1">
        <f t="array" ref="FM155">IF(OR(F155=0,F155=""),"",IFERROR(_xlfn.UNIQUE(_xlfn._xlws.FILTER('Rot.Out'!R:R,('Rot.Out'!O:O=Data.Out!F155)*('Rot.Out'!P:P=Data.Out!G155)),FALSE),""))</f>
        <v/>
      </c>
      <c r="FN155" s="4" t="str" cm="1">
        <f t="array" ref="FN155">IF(OR(H155=0,ISBLANK(H155)),"",_xlfn._xlws.FILTER(Out.Out!A$2:J$36,Out.Out!K$2:K$36=H155))</f>
        <v/>
      </c>
      <c r="FX155" s="4" t="str" cm="1">
        <f t="array" ref="FX155">IF(OR(A155=0,ISBLANK(A155),A155=""),"",_xlfn._xlws.FILTER(Site.Out!A$2:AA$50,Site.Out!C$2:C$50=A155))</f>
        <v/>
      </c>
      <c r="GY155" s="4" t="str" cm="1">
        <f t="array" ref="GY155">IF(OR(ISBLANK(A155),A155=0,A155=""),"",Pub.Out!A$2:H$2)</f>
        <v/>
      </c>
      <c r="HG155" s="4" t="str" cm="1">
        <f t="array" ref="HG155">IFERROR(IF(OR(C155=0,C155=""),"",_xlfn._xlws.FILTER(Prod.Out!C:F,Prod.Out!B:B=C155)),"")</f>
        <v/>
      </c>
      <c r="HK155" s="4" t="str" cm="1">
        <f t="array" ref="HK155">IF(OR(A155=0,A155=""),"",_xlfn.ANCHORARRAY(ExpD.Out!A$2))</f>
        <v/>
      </c>
    </row>
    <row r="156" spans="1:219" x14ac:dyDescent="0.35">
      <c r="A156" s="4" t="str" cm="1">
        <f t="array" ref="A156">IF(OR(EnterData!A159="",ISBLANK(EnterData!A159)),"",_xlfn._xlws.FILTER(EnterData!A159:L159,EnterData!A159:A159&lt;&gt;""))</f>
        <v/>
      </c>
      <c r="M156" s="4" t="str" cm="1">
        <f t="array" ref="M156">IF(OR(EnterData!A159="",ISBLANK(EnterData!A159)),"",_xlfn._xlws.FILTER(EnterData!N159:AB159,EnterData!A159:A159&lt;&gt;""))</f>
        <v/>
      </c>
      <c r="AB156" s="4" t="str" cm="1">
        <f t="array" ref="AB156">IF(OR(ISBLANK(B156),B156=0),"",_xlfn._xlws.FILTER(MT.Out!A$2:DO$200,MT.Out!D$2:D$200=Data.Out!B156))</f>
        <v/>
      </c>
      <c r="EQ156" s="4" t="str" cm="1">
        <f t="array" ref="EQ156">IFERROR(IF(OR(ISBLANK(E156),E156=0),"",_xlfn._xlws.FILTER(Int.Out!G$2:Q$100,Int.Out!B$2:B$100=E156)),"")</f>
        <v/>
      </c>
      <c r="FB156" s="4" t="str" cm="1">
        <f t="array" ref="FB156">IF(OR(ISBLANK(F156),F156=0),"",_xlfn._xlws.FILTER('Rot.Out'!C$3:M$100,'Rot.Out'!B$3:B$100=F156))</f>
        <v/>
      </c>
      <c r="FM156" s="4" t="str" cm="1">
        <f t="array" ref="FM156">IF(OR(F156=0,F156=""),"",IFERROR(_xlfn.UNIQUE(_xlfn._xlws.FILTER('Rot.Out'!R:R,('Rot.Out'!O:O=Data.Out!F156)*('Rot.Out'!P:P=Data.Out!G156)),FALSE),""))</f>
        <v/>
      </c>
      <c r="FN156" s="4" t="str" cm="1">
        <f t="array" ref="FN156">IF(OR(H156=0,ISBLANK(H156)),"",_xlfn._xlws.FILTER(Out.Out!A$2:J$36,Out.Out!K$2:K$36=H156))</f>
        <v/>
      </c>
      <c r="FX156" s="4" t="str" cm="1">
        <f t="array" ref="FX156">IF(OR(A156=0,ISBLANK(A156),A156=""),"",_xlfn._xlws.FILTER(Site.Out!A$2:AA$50,Site.Out!C$2:C$50=A156))</f>
        <v/>
      </c>
      <c r="GY156" s="4" t="str" cm="1">
        <f t="array" ref="GY156">IF(OR(ISBLANK(A156),A156=0,A156=""),"",Pub.Out!A$2:H$2)</f>
        <v/>
      </c>
      <c r="HG156" s="4" t="str" cm="1">
        <f t="array" ref="HG156">IFERROR(IF(OR(C156=0,C156=""),"",_xlfn._xlws.FILTER(Prod.Out!C:F,Prod.Out!B:B=C156)),"")</f>
        <v/>
      </c>
      <c r="HK156" s="4" t="str" cm="1">
        <f t="array" ref="HK156">IF(OR(A156=0,A156=""),"",_xlfn.ANCHORARRAY(ExpD.Out!A$2))</f>
        <v/>
      </c>
    </row>
    <row r="157" spans="1:219" x14ac:dyDescent="0.35">
      <c r="A157" s="4" t="str" cm="1">
        <f t="array" ref="A157">IF(OR(EnterData!A160="",ISBLANK(EnterData!A160)),"",_xlfn._xlws.FILTER(EnterData!A160:L160,EnterData!A160:A160&lt;&gt;""))</f>
        <v/>
      </c>
      <c r="M157" s="4" t="str" cm="1">
        <f t="array" ref="M157">IF(OR(EnterData!A160="",ISBLANK(EnterData!A160)),"",_xlfn._xlws.FILTER(EnterData!N160:AB160,EnterData!A160:A160&lt;&gt;""))</f>
        <v/>
      </c>
      <c r="AB157" s="4" t="str" cm="1">
        <f t="array" ref="AB157">IF(OR(ISBLANK(B157),B157=0),"",_xlfn._xlws.FILTER(MT.Out!A$2:DO$200,MT.Out!D$2:D$200=Data.Out!B157))</f>
        <v/>
      </c>
      <c r="EQ157" s="4" t="str" cm="1">
        <f t="array" ref="EQ157">IFERROR(IF(OR(ISBLANK(E157),E157=0),"",_xlfn._xlws.FILTER(Int.Out!G$2:Q$100,Int.Out!B$2:B$100=E157)),"")</f>
        <v/>
      </c>
      <c r="FB157" s="4" t="str" cm="1">
        <f t="array" ref="FB157">IF(OR(ISBLANK(F157),F157=0),"",_xlfn._xlws.FILTER('Rot.Out'!C$3:M$100,'Rot.Out'!B$3:B$100=F157))</f>
        <v/>
      </c>
      <c r="FM157" s="4" t="str" cm="1">
        <f t="array" ref="FM157">IF(OR(F157=0,F157=""),"",IFERROR(_xlfn.UNIQUE(_xlfn._xlws.FILTER('Rot.Out'!R:R,('Rot.Out'!O:O=Data.Out!F157)*('Rot.Out'!P:P=Data.Out!G157)),FALSE),""))</f>
        <v/>
      </c>
      <c r="FN157" s="4" t="str" cm="1">
        <f t="array" ref="FN157">IF(OR(H157=0,ISBLANK(H157)),"",_xlfn._xlws.FILTER(Out.Out!A$2:J$36,Out.Out!K$2:K$36=H157))</f>
        <v/>
      </c>
      <c r="FX157" s="4" t="str" cm="1">
        <f t="array" ref="FX157">IF(OR(A157=0,ISBLANK(A157),A157=""),"",_xlfn._xlws.FILTER(Site.Out!A$2:AA$50,Site.Out!C$2:C$50=A157))</f>
        <v/>
      </c>
      <c r="GY157" s="4" t="str" cm="1">
        <f t="array" ref="GY157">IF(OR(ISBLANK(A157),A157=0,A157=""),"",Pub.Out!A$2:H$2)</f>
        <v/>
      </c>
      <c r="HG157" s="4" t="str" cm="1">
        <f t="array" ref="HG157">IFERROR(IF(OR(C157=0,C157=""),"",_xlfn._xlws.FILTER(Prod.Out!C:F,Prod.Out!B:B=C157)),"")</f>
        <v/>
      </c>
      <c r="HK157" s="4" t="str" cm="1">
        <f t="array" ref="HK157">IF(OR(A157=0,A157=""),"",_xlfn.ANCHORARRAY(ExpD.Out!A$2))</f>
        <v/>
      </c>
    </row>
    <row r="158" spans="1:219" x14ac:dyDescent="0.35">
      <c r="A158" s="4" t="str" cm="1">
        <f t="array" ref="A158">IF(OR(EnterData!A161="",ISBLANK(EnterData!A161)),"",_xlfn._xlws.FILTER(EnterData!A161:L161,EnterData!A161:A161&lt;&gt;""))</f>
        <v/>
      </c>
      <c r="M158" s="4" t="str" cm="1">
        <f t="array" ref="M158">IF(OR(EnterData!A161="",ISBLANK(EnterData!A161)),"",_xlfn._xlws.FILTER(EnterData!N161:AB161,EnterData!A161:A161&lt;&gt;""))</f>
        <v/>
      </c>
      <c r="AB158" s="4" t="str" cm="1">
        <f t="array" ref="AB158">IF(OR(ISBLANK(B158),B158=0),"",_xlfn._xlws.FILTER(MT.Out!A$2:DO$200,MT.Out!D$2:D$200=Data.Out!B158))</f>
        <v/>
      </c>
      <c r="EQ158" s="4" t="str" cm="1">
        <f t="array" ref="EQ158">IFERROR(IF(OR(ISBLANK(E158),E158=0),"",_xlfn._xlws.FILTER(Int.Out!G$2:Q$100,Int.Out!B$2:B$100=E158)),"")</f>
        <v/>
      </c>
      <c r="FB158" s="4" t="str" cm="1">
        <f t="array" ref="FB158">IF(OR(ISBLANK(F158),F158=0),"",_xlfn._xlws.FILTER('Rot.Out'!C$3:M$100,'Rot.Out'!B$3:B$100=F158))</f>
        <v/>
      </c>
      <c r="FM158" s="4" t="str" cm="1">
        <f t="array" ref="FM158">IF(OR(F158=0,F158=""),"",IFERROR(_xlfn.UNIQUE(_xlfn._xlws.FILTER('Rot.Out'!R:R,('Rot.Out'!O:O=Data.Out!F158)*('Rot.Out'!P:P=Data.Out!G158)),FALSE),""))</f>
        <v/>
      </c>
      <c r="FN158" s="4" t="str" cm="1">
        <f t="array" ref="FN158">IF(OR(H158=0,ISBLANK(H158)),"",_xlfn._xlws.FILTER(Out.Out!A$2:J$36,Out.Out!K$2:K$36=H158))</f>
        <v/>
      </c>
      <c r="FX158" s="4" t="str" cm="1">
        <f t="array" ref="FX158">IF(OR(A158=0,ISBLANK(A158),A158=""),"",_xlfn._xlws.FILTER(Site.Out!A$2:AA$50,Site.Out!C$2:C$50=A158))</f>
        <v/>
      </c>
      <c r="GY158" s="4" t="str" cm="1">
        <f t="array" ref="GY158">IF(OR(ISBLANK(A158),A158=0,A158=""),"",Pub.Out!A$2:H$2)</f>
        <v/>
      </c>
      <c r="HG158" s="4" t="str" cm="1">
        <f t="array" ref="HG158">IFERROR(IF(OR(C158=0,C158=""),"",_xlfn._xlws.FILTER(Prod.Out!C:F,Prod.Out!B:B=C158)),"")</f>
        <v/>
      </c>
      <c r="HK158" s="4" t="str" cm="1">
        <f t="array" ref="HK158">IF(OR(A158=0,A158=""),"",_xlfn.ANCHORARRAY(ExpD.Out!A$2))</f>
        <v/>
      </c>
    </row>
    <row r="159" spans="1:219" x14ac:dyDescent="0.35">
      <c r="A159" s="4" t="str" cm="1">
        <f t="array" ref="A159">IF(OR(EnterData!A162="",ISBLANK(EnterData!A162)),"",_xlfn._xlws.FILTER(EnterData!A162:L162,EnterData!A162:A162&lt;&gt;""))</f>
        <v/>
      </c>
      <c r="M159" s="4" t="str" cm="1">
        <f t="array" ref="M159">IF(OR(EnterData!A162="",ISBLANK(EnterData!A162)),"",_xlfn._xlws.FILTER(EnterData!N162:AB162,EnterData!A162:A162&lt;&gt;""))</f>
        <v/>
      </c>
      <c r="AB159" s="4" t="str" cm="1">
        <f t="array" ref="AB159">IF(OR(ISBLANK(B159),B159=0),"",_xlfn._xlws.FILTER(MT.Out!A$2:DO$200,MT.Out!D$2:D$200=Data.Out!B159))</f>
        <v/>
      </c>
      <c r="EQ159" s="4" t="str" cm="1">
        <f t="array" ref="EQ159">IFERROR(IF(OR(ISBLANK(E159),E159=0),"",_xlfn._xlws.FILTER(Int.Out!G$2:Q$100,Int.Out!B$2:B$100=E159)),"")</f>
        <v/>
      </c>
      <c r="FB159" s="4" t="str" cm="1">
        <f t="array" ref="FB159">IF(OR(ISBLANK(F159),F159=0),"",_xlfn._xlws.FILTER('Rot.Out'!C$3:M$100,'Rot.Out'!B$3:B$100=F159))</f>
        <v/>
      </c>
      <c r="FM159" s="4" t="str" cm="1">
        <f t="array" ref="FM159">IF(OR(F159=0,F159=""),"",IFERROR(_xlfn.UNIQUE(_xlfn._xlws.FILTER('Rot.Out'!R:R,('Rot.Out'!O:O=Data.Out!F159)*('Rot.Out'!P:P=Data.Out!G159)),FALSE),""))</f>
        <v/>
      </c>
      <c r="FN159" s="4" t="str" cm="1">
        <f t="array" ref="FN159">IF(OR(H159=0,ISBLANK(H159)),"",_xlfn._xlws.FILTER(Out.Out!A$2:J$36,Out.Out!K$2:K$36=H159))</f>
        <v/>
      </c>
      <c r="FX159" s="4" t="str" cm="1">
        <f t="array" ref="FX159">IF(OR(A159=0,ISBLANK(A159),A159=""),"",_xlfn._xlws.FILTER(Site.Out!A$2:AA$50,Site.Out!C$2:C$50=A159))</f>
        <v/>
      </c>
      <c r="GY159" s="4" t="str" cm="1">
        <f t="array" ref="GY159">IF(OR(ISBLANK(A159),A159=0,A159=""),"",Pub.Out!A$2:H$2)</f>
        <v/>
      </c>
      <c r="HG159" s="4" t="str" cm="1">
        <f t="array" ref="HG159">IFERROR(IF(OR(C159=0,C159=""),"",_xlfn._xlws.FILTER(Prod.Out!C:F,Prod.Out!B:B=C159)),"")</f>
        <v/>
      </c>
      <c r="HK159" s="4" t="str" cm="1">
        <f t="array" ref="HK159">IF(OR(A159=0,A159=""),"",_xlfn.ANCHORARRAY(ExpD.Out!A$2))</f>
        <v/>
      </c>
    </row>
    <row r="160" spans="1:219" x14ac:dyDescent="0.35">
      <c r="A160" s="4" t="str" cm="1">
        <f t="array" ref="A160">IF(OR(EnterData!A163="",ISBLANK(EnterData!A163)),"",_xlfn._xlws.FILTER(EnterData!A163:L163,EnterData!A163:A163&lt;&gt;""))</f>
        <v/>
      </c>
      <c r="M160" s="4" t="str" cm="1">
        <f t="array" ref="M160">IF(OR(EnterData!A163="",ISBLANK(EnterData!A163)),"",_xlfn._xlws.FILTER(EnterData!N163:AB163,EnterData!A163:A163&lt;&gt;""))</f>
        <v/>
      </c>
      <c r="AB160" s="4" t="str" cm="1">
        <f t="array" ref="AB160">IF(OR(ISBLANK(B160),B160=0),"",_xlfn._xlws.FILTER(MT.Out!A$2:DO$200,MT.Out!D$2:D$200=Data.Out!B160))</f>
        <v/>
      </c>
      <c r="EQ160" s="4" t="str" cm="1">
        <f t="array" ref="EQ160">IFERROR(IF(OR(ISBLANK(E160),E160=0),"",_xlfn._xlws.FILTER(Int.Out!G$2:Q$100,Int.Out!B$2:B$100=E160)),"")</f>
        <v/>
      </c>
      <c r="FB160" s="4" t="str" cm="1">
        <f t="array" ref="FB160">IF(OR(ISBLANK(F160),F160=0),"",_xlfn._xlws.FILTER('Rot.Out'!C$3:M$100,'Rot.Out'!B$3:B$100=F160))</f>
        <v/>
      </c>
      <c r="FM160" s="4" t="str" cm="1">
        <f t="array" ref="FM160">IF(OR(F160=0,F160=""),"",IFERROR(_xlfn.UNIQUE(_xlfn._xlws.FILTER('Rot.Out'!R:R,('Rot.Out'!O:O=Data.Out!F160)*('Rot.Out'!P:P=Data.Out!G160)),FALSE),""))</f>
        <v/>
      </c>
      <c r="FN160" s="4" t="str" cm="1">
        <f t="array" ref="FN160">IF(OR(H160=0,ISBLANK(H160)),"",_xlfn._xlws.FILTER(Out.Out!A$2:J$36,Out.Out!K$2:K$36=H160))</f>
        <v/>
      </c>
      <c r="FX160" s="4" t="str" cm="1">
        <f t="array" ref="FX160">IF(OR(A160=0,ISBLANK(A160),A160=""),"",_xlfn._xlws.FILTER(Site.Out!A$2:AA$50,Site.Out!C$2:C$50=A160))</f>
        <v/>
      </c>
      <c r="GY160" s="4" t="str" cm="1">
        <f t="array" ref="GY160">IF(OR(ISBLANK(A160),A160=0,A160=""),"",Pub.Out!A$2:H$2)</f>
        <v/>
      </c>
      <c r="HG160" s="4" t="str" cm="1">
        <f t="array" ref="HG160">IFERROR(IF(OR(C160=0,C160=""),"",_xlfn._xlws.FILTER(Prod.Out!C:F,Prod.Out!B:B=C160)),"")</f>
        <v/>
      </c>
      <c r="HK160" s="4" t="str" cm="1">
        <f t="array" ref="HK160">IF(OR(A160=0,A160=""),"",_xlfn.ANCHORARRAY(ExpD.Out!A$2))</f>
        <v/>
      </c>
    </row>
    <row r="161" spans="1:219" x14ac:dyDescent="0.35">
      <c r="A161" s="4" t="str" cm="1">
        <f t="array" ref="A161">IF(OR(EnterData!A164="",ISBLANK(EnterData!A164)),"",_xlfn._xlws.FILTER(EnterData!A164:L164,EnterData!A164:A164&lt;&gt;""))</f>
        <v/>
      </c>
      <c r="M161" s="4" t="str" cm="1">
        <f t="array" ref="M161">IF(OR(EnterData!A164="",ISBLANK(EnterData!A164)),"",_xlfn._xlws.FILTER(EnterData!N164:AB164,EnterData!A164:A164&lt;&gt;""))</f>
        <v/>
      </c>
      <c r="AB161" s="4" t="str" cm="1">
        <f t="array" ref="AB161">IF(OR(ISBLANK(B161),B161=0),"",_xlfn._xlws.FILTER(MT.Out!A$2:DO$200,MT.Out!D$2:D$200=Data.Out!B161))</f>
        <v/>
      </c>
      <c r="EQ161" s="4" t="str" cm="1">
        <f t="array" ref="EQ161">IFERROR(IF(OR(ISBLANK(E161),E161=0),"",_xlfn._xlws.FILTER(Int.Out!G$2:Q$100,Int.Out!B$2:B$100=E161)),"")</f>
        <v/>
      </c>
      <c r="FB161" s="4" t="str" cm="1">
        <f t="array" ref="FB161">IF(OR(ISBLANK(F161),F161=0),"",_xlfn._xlws.FILTER('Rot.Out'!C$3:M$100,'Rot.Out'!B$3:B$100=F161))</f>
        <v/>
      </c>
      <c r="FM161" s="4" t="str" cm="1">
        <f t="array" ref="FM161">IF(OR(F161=0,F161=""),"",IFERROR(_xlfn.UNIQUE(_xlfn._xlws.FILTER('Rot.Out'!R:R,('Rot.Out'!O:O=Data.Out!F161)*('Rot.Out'!P:P=Data.Out!G161)),FALSE),""))</f>
        <v/>
      </c>
      <c r="FN161" s="4" t="str" cm="1">
        <f t="array" ref="FN161">IF(OR(H161=0,ISBLANK(H161)),"",_xlfn._xlws.FILTER(Out.Out!A$2:J$36,Out.Out!K$2:K$36=H161))</f>
        <v/>
      </c>
      <c r="FX161" s="4" t="str" cm="1">
        <f t="array" ref="FX161">IF(OR(A161=0,ISBLANK(A161),A161=""),"",_xlfn._xlws.FILTER(Site.Out!A$2:AA$50,Site.Out!C$2:C$50=A161))</f>
        <v/>
      </c>
      <c r="GY161" s="4" t="str" cm="1">
        <f t="array" ref="GY161">IF(OR(ISBLANK(A161),A161=0,A161=""),"",Pub.Out!A$2:H$2)</f>
        <v/>
      </c>
      <c r="HG161" s="4" t="str" cm="1">
        <f t="array" ref="HG161">IFERROR(IF(OR(C161=0,C161=""),"",_xlfn._xlws.FILTER(Prod.Out!C:F,Prod.Out!B:B=C161)),"")</f>
        <v/>
      </c>
      <c r="HK161" s="4" t="str" cm="1">
        <f t="array" ref="HK161">IF(OR(A161=0,A161=""),"",_xlfn.ANCHORARRAY(ExpD.Out!A$2))</f>
        <v/>
      </c>
    </row>
    <row r="162" spans="1:219" x14ac:dyDescent="0.35">
      <c r="A162" s="4" t="str" cm="1">
        <f t="array" ref="A162">IF(OR(EnterData!A165="",ISBLANK(EnterData!A165)),"",_xlfn._xlws.FILTER(EnterData!A165:L165,EnterData!A165:A165&lt;&gt;""))</f>
        <v/>
      </c>
      <c r="M162" s="4" t="str" cm="1">
        <f t="array" ref="M162">IF(OR(EnterData!A165="",ISBLANK(EnterData!A165)),"",_xlfn._xlws.FILTER(EnterData!N165:AB165,EnterData!A165:A165&lt;&gt;""))</f>
        <v/>
      </c>
      <c r="AB162" s="4" t="str" cm="1">
        <f t="array" ref="AB162">IF(OR(ISBLANK(B162),B162=0),"",_xlfn._xlws.FILTER(MT.Out!A$2:DO$200,MT.Out!D$2:D$200=Data.Out!B162))</f>
        <v/>
      </c>
      <c r="EQ162" s="4" t="str" cm="1">
        <f t="array" ref="EQ162">IFERROR(IF(OR(ISBLANK(E162),E162=0),"",_xlfn._xlws.FILTER(Int.Out!G$2:Q$100,Int.Out!B$2:B$100=E162)),"")</f>
        <v/>
      </c>
      <c r="FB162" s="4" t="str" cm="1">
        <f t="array" ref="FB162">IF(OR(ISBLANK(F162),F162=0),"",_xlfn._xlws.FILTER('Rot.Out'!C$3:M$100,'Rot.Out'!B$3:B$100=F162))</f>
        <v/>
      </c>
      <c r="FM162" s="4" t="str" cm="1">
        <f t="array" ref="FM162">IF(OR(F162=0,F162=""),"",IFERROR(_xlfn.UNIQUE(_xlfn._xlws.FILTER('Rot.Out'!R:R,('Rot.Out'!O:O=Data.Out!F162)*('Rot.Out'!P:P=Data.Out!G162)),FALSE),""))</f>
        <v/>
      </c>
      <c r="FN162" s="4" t="str" cm="1">
        <f t="array" ref="FN162">IF(OR(H162=0,ISBLANK(H162)),"",_xlfn._xlws.FILTER(Out.Out!A$2:J$36,Out.Out!K$2:K$36=H162))</f>
        <v/>
      </c>
      <c r="FX162" s="4" t="str" cm="1">
        <f t="array" ref="FX162">IF(OR(A162=0,ISBLANK(A162),A162=""),"",_xlfn._xlws.FILTER(Site.Out!A$2:AA$50,Site.Out!C$2:C$50=A162))</f>
        <v/>
      </c>
      <c r="GY162" s="4" t="str" cm="1">
        <f t="array" ref="GY162">IF(OR(ISBLANK(A162),A162=0,A162=""),"",Pub.Out!A$2:H$2)</f>
        <v/>
      </c>
      <c r="HG162" s="4" t="str" cm="1">
        <f t="array" ref="HG162">IFERROR(IF(OR(C162=0,C162=""),"",_xlfn._xlws.FILTER(Prod.Out!C:F,Prod.Out!B:B=C162)),"")</f>
        <v/>
      </c>
      <c r="HK162" s="4" t="str" cm="1">
        <f t="array" ref="HK162">IF(OR(A162=0,A162=""),"",_xlfn.ANCHORARRAY(ExpD.Out!A$2))</f>
        <v/>
      </c>
    </row>
    <row r="163" spans="1:219" x14ac:dyDescent="0.35">
      <c r="A163" s="4" t="str" cm="1">
        <f t="array" ref="A163">IF(OR(EnterData!A166="",ISBLANK(EnterData!A166)),"",_xlfn._xlws.FILTER(EnterData!A166:L166,EnterData!A166:A166&lt;&gt;""))</f>
        <v/>
      </c>
      <c r="M163" s="4" t="str" cm="1">
        <f t="array" ref="M163">IF(OR(EnterData!A166="",ISBLANK(EnterData!A166)),"",_xlfn._xlws.FILTER(EnterData!N166:AB166,EnterData!A166:A166&lt;&gt;""))</f>
        <v/>
      </c>
      <c r="AB163" s="4" t="str" cm="1">
        <f t="array" ref="AB163">IF(OR(ISBLANK(B163),B163=0),"",_xlfn._xlws.FILTER(MT.Out!A$2:DO$200,MT.Out!D$2:D$200=Data.Out!B163))</f>
        <v/>
      </c>
      <c r="EQ163" s="4" t="str" cm="1">
        <f t="array" ref="EQ163">IFERROR(IF(OR(ISBLANK(E163),E163=0),"",_xlfn._xlws.FILTER(Int.Out!G$2:Q$100,Int.Out!B$2:B$100=E163)),"")</f>
        <v/>
      </c>
      <c r="FB163" s="4" t="str" cm="1">
        <f t="array" ref="FB163">IF(OR(ISBLANK(F163),F163=0),"",_xlfn._xlws.FILTER('Rot.Out'!C$3:M$100,'Rot.Out'!B$3:B$100=F163))</f>
        <v/>
      </c>
      <c r="FM163" s="4" t="str" cm="1">
        <f t="array" ref="FM163">IF(OR(F163=0,F163=""),"",IFERROR(_xlfn.UNIQUE(_xlfn._xlws.FILTER('Rot.Out'!R:R,('Rot.Out'!O:O=Data.Out!F163)*('Rot.Out'!P:P=Data.Out!G163)),FALSE),""))</f>
        <v/>
      </c>
      <c r="FN163" s="4" t="str" cm="1">
        <f t="array" ref="FN163">IF(OR(H163=0,ISBLANK(H163)),"",_xlfn._xlws.FILTER(Out.Out!A$2:J$36,Out.Out!K$2:K$36=H163))</f>
        <v/>
      </c>
      <c r="FX163" s="4" t="str" cm="1">
        <f t="array" ref="FX163">IF(OR(A163=0,ISBLANK(A163),A163=""),"",_xlfn._xlws.FILTER(Site.Out!A$2:AA$50,Site.Out!C$2:C$50=A163))</f>
        <v/>
      </c>
      <c r="GY163" s="4" t="str" cm="1">
        <f t="array" ref="GY163">IF(OR(ISBLANK(A163),A163=0,A163=""),"",Pub.Out!A$2:H$2)</f>
        <v/>
      </c>
      <c r="HG163" s="4" t="str" cm="1">
        <f t="array" ref="HG163">IFERROR(IF(OR(C163=0,C163=""),"",_xlfn._xlws.FILTER(Prod.Out!C:F,Prod.Out!B:B=C163)),"")</f>
        <v/>
      </c>
      <c r="HK163" s="4" t="str" cm="1">
        <f t="array" ref="HK163">IF(OR(A163=0,A163=""),"",_xlfn.ANCHORARRAY(ExpD.Out!A$2))</f>
        <v/>
      </c>
    </row>
    <row r="164" spans="1:219" x14ac:dyDescent="0.35">
      <c r="A164" s="4" t="str" cm="1">
        <f t="array" ref="A164">IF(OR(EnterData!A167="",ISBLANK(EnterData!A167)),"",_xlfn._xlws.FILTER(EnterData!A167:L167,EnterData!A167:A167&lt;&gt;""))</f>
        <v/>
      </c>
      <c r="M164" s="4" t="str" cm="1">
        <f t="array" ref="M164">IF(OR(EnterData!A167="",ISBLANK(EnterData!A167)),"",_xlfn._xlws.FILTER(EnterData!N167:AB167,EnterData!A167:A167&lt;&gt;""))</f>
        <v/>
      </c>
      <c r="AB164" s="4" t="str" cm="1">
        <f t="array" ref="AB164">IF(OR(ISBLANK(B164),B164=0),"",_xlfn._xlws.FILTER(MT.Out!A$2:DO$200,MT.Out!D$2:D$200=Data.Out!B164))</f>
        <v/>
      </c>
      <c r="EQ164" s="4" t="str" cm="1">
        <f t="array" ref="EQ164">IFERROR(IF(OR(ISBLANK(E164),E164=0),"",_xlfn._xlws.FILTER(Int.Out!G$2:Q$100,Int.Out!B$2:B$100=E164)),"")</f>
        <v/>
      </c>
      <c r="FB164" s="4" t="str" cm="1">
        <f t="array" ref="FB164">IF(OR(ISBLANK(F164),F164=0),"",_xlfn._xlws.FILTER('Rot.Out'!C$3:M$100,'Rot.Out'!B$3:B$100=F164))</f>
        <v/>
      </c>
      <c r="FM164" s="4" t="str" cm="1">
        <f t="array" ref="FM164">IF(OR(F164=0,F164=""),"",IFERROR(_xlfn.UNIQUE(_xlfn._xlws.FILTER('Rot.Out'!R:R,('Rot.Out'!O:O=Data.Out!F164)*('Rot.Out'!P:P=Data.Out!G164)),FALSE),""))</f>
        <v/>
      </c>
      <c r="FN164" s="4" t="str" cm="1">
        <f t="array" ref="FN164">IF(OR(H164=0,ISBLANK(H164)),"",_xlfn._xlws.FILTER(Out.Out!A$2:J$36,Out.Out!K$2:K$36=H164))</f>
        <v/>
      </c>
      <c r="FX164" s="4" t="str" cm="1">
        <f t="array" ref="FX164">IF(OR(A164=0,ISBLANK(A164),A164=""),"",_xlfn._xlws.FILTER(Site.Out!A$2:AA$50,Site.Out!C$2:C$50=A164))</f>
        <v/>
      </c>
      <c r="GY164" s="4" t="str" cm="1">
        <f t="array" ref="GY164">IF(OR(ISBLANK(A164),A164=0,A164=""),"",Pub.Out!A$2:H$2)</f>
        <v/>
      </c>
      <c r="HG164" s="4" t="str" cm="1">
        <f t="array" ref="HG164">IFERROR(IF(OR(C164=0,C164=""),"",_xlfn._xlws.FILTER(Prod.Out!C:F,Prod.Out!B:B=C164)),"")</f>
        <v/>
      </c>
      <c r="HK164" s="4" t="str" cm="1">
        <f t="array" ref="HK164">IF(OR(A164=0,A164=""),"",_xlfn.ANCHORARRAY(ExpD.Out!A$2))</f>
        <v/>
      </c>
    </row>
    <row r="165" spans="1:219" x14ac:dyDescent="0.35">
      <c r="A165" s="4" t="str" cm="1">
        <f t="array" ref="A165">IF(OR(EnterData!A168="",ISBLANK(EnterData!A168)),"",_xlfn._xlws.FILTER(EnterData!A168:L168,EnterData!A168:A168&lt;&gt;""))</f>
        <v/>
      </c>
      <c r="M165" s="4" t="str" cm="1">
        <f t="array" ref="M165">IF(OR(EnterData!A168="",ISBLANK(EnterData!A168)),"",_xlfn._xlws.FILTER(EnterData!N168:AB168,EnterData!A168:A168&lt;&gt;""))</f>
        <v/>
      </c>
      <c r="AB165" s="4" t="str" cm="1">
        <f t="array" ref="AB165">IF(OR(ISBLANK(B165),B165=0),"",_xlfn._xlws.FILTER(MT.Out!A$2:DO$200,MT.Out!D$2:D$200=Data.Out!B165))</f>
        <v/>
      </c>
      <c r="EQ165" s="4" t="str" cm="1">
        <f t="array" ref="EQ165">IFERROR(IF(OR(ISBLANK(E165),E165=0),"",_xlfn._xlws.FILTER(Int.Out!G$2:Q$100,Int.Out!B$2:B$100=E165)),"")</f>
        <v/>
      </c>
      <c r="FB165" s="4" t="str" cm="1">
        <f t="array" ref="FB165">IF(OR(ISBLANK(F165),F165=0),"",_xlfn._xlws.FILTER('Rot.Out'!C$3:M$100,'Rot.Out'!B$3:B$100=F165))</f>
        <v/>
      </c>
      <c r="FM165" s="4" t="str" cm="1">
        <f t="array" ref="FM165">IF(OR(F165=0,F165=""),"",IFERROR(_xlfn.UNIQUE(_xlfn._xlws.FILTER('Rot.Out'!R:R,('Rot.Out'!O:O=Data.Out!F165)*('Rot.Out'!P:P=Data.Out!G165)),FALSE),""))</f>
        <v/>
      </c>
      <c r="FN165" s="4" t="str" cm="1">
        <f t="array" ref="FN165">IF(OR(H165=0,ISBLANK(H165)),"",_xlfn._xlws.FILTER(Out.Out!A$2:J$36,Out.Out!K$2:K$36=H165))</f>
        <v/>
      </c>
      <c r="FX165" s="4" t="str" cm="1">
        <f t="array" ref="FX165">IF(OR(A165=0,ISBLANK(A165),A165=""),"",_xlfn._xlws.FILTER(Site.Out!A$2:AA$50,Site.Out!C$2:C$50=A165))</f>
        <v/>
      </c>
      <c r="GY165" s="4" t="str" cm="1">
        <f t="array" ref="GY165">IF(OR(ISBLANK(A165),A165=0,A165=""),"",Pub.Out!A$2:H$2)</f>
        <v/>
      </c>
      <c r="HG165" s="4" t="str" cm="1">
        <f t="array" ref="HG165">IFERROR(IF(OR(C165=0,C165=""),"",_xlfn._xlws.FILTER(Prod.Out!C:F,Prod.Out!B:B=C165)),"")</f>
        <v/>
      </c>
      <c r="HK165" s="4" t="str" cm="1">
        <f t="array" ref="HK165">IF(OR(A165=0,A165=""),"",_xlfn.ANCHORARRAY(ExpD.Out!A$2))</f>
        <v/>
      </c>
    </row>
    <row r="166" spans="1:219" x14ac:dyDescent="0.35">
      <c r="A166" s="4" t="str" cm="1">
        <f t="array" ref="A166">IF(OR(EnterData!A169="",ISBLANK(EnterData!A169)),"",_xlfn._xlws.FILTER(EnterData!A169:L169,EnterData!A169:A169&lt;&gt;""))</f>
        <v/>
      </c>
      <c r="M166" s="4" t="str" cm="1">
        <f t="array" ref="M166">IF(OR(EnterData!A169="",ISBLANK(EnterData!A169)),"",_xlfn._xlws.FILTER(EnterData!N169:AB169,EnterData!A169:A169&lt;&gt;""))</f>
        <v/>
      </c>
      <c r="AB166" s="4" t="str" cm="1">
        <f t="array" ref="AB166">IF(OR(ISBLANK(B166),B166=0),"",_xlfn._xlws.FILTER(MT.Out!A$2:DO$200,MT.Out!D$2:D$200=Data.Out!B166))</f>
        <v/>
      </c>
      <c r="EQ166" s="4" t="str" cm="1">
        <f t="array" ref="EQ166">IFERROR(IF(OR(ISBLANK(E166),E166=0),"",_xlfn._xlws.FILTER(Int.Out!G$2:Q$100,Int.Out!B$2:B$100=E166)),"")</f>
        <v/>
      </c>
      <c r="FB166" s="4" t="str" cm="1">
        <f t="array" ref="FB166">IF(OR(ISBLANK(F166),F166=0),"",_xlfn._xlws.FILTER('Rot.Out'!C$3:M$100,'Rot.Out'!B$3:B$100=F166))</f>
        <v/>
      </c>
      <c r="FM166" s="4" t="str" cm="1">
        <f t="array" ref="FM166">IF(OR(F166=0,F166=""),"",IFERROR(_xlfn.UNIQUE(_xlfn._xlws.FILTER('Rot.Out'!R:R,('Rot.Out'!O:O=Data.Out!F166)*('Rot.Out'!P:P=Data.Out!G166)),FALSE),""))</f>
        <v/>
      </c>
      <c r="FN166" s="4" t="str" cm="1">
        <f t="array" ref="FN166">IF(OR(H166=0,ISBLANK(H166)),"",_xlfn._xlws.FILTER(Out.Out!A$2:J$36,Out.Out!K$2:K$36=H166))</f>
        <v/>
      </c>
      <c r="FX166" s="4" t="str" cm="1">
        <f t="array" ref="FX166">IF(OR(A166=0,ISBLANK(A166),A166=""),"",_xlfn._xlws.FILTER(Site.Out!A$2:AA$50,Site.Out!C$2:C$50=A166))</f>
        <v/>
      </c>
      <c r="GY166" s="4" t="str" cm="1">
        <f t="array" ref="GY166">IF(OR(ISBLANK(A166),A166=0,A166=""),"",Pub.Out!A$2:H$2)</f>
        <v/>
      </c>
      <c r="HG166" s="4" t="str" cm="1">
        <f t="array" ref="HG166">IFERROR(IF(OR(C166=0,C166=""),"",_xlfn._xlws.FILTER(Prod.Out!C:F,Prod.Out!B:B=C166)),"")</f>
        <v/>
      </c>
      <c r="HK166" s="4" t="str" cm="1">
        <f t="array" ref="HK166">IF(OR(A166=0,A166=""),"",_xlfn.ANCHORARRAY(ExpD.Out!A$2))</f>
        <v/>
      </c>
    </row>
    <row r="167" spans="1:219" x14ac:dyDescent="0.35">
      <c r="A167" s="4" t="str" cm="1">
        <f t="array" ref="A167">IF(OR(EnterData!A170="",ISBLANK(EnterData!A170)),"",_xlfn._xlws.FILTER(EnterData!A170:L170,EnterData!A170:A170&lt;&gt;""))</f>
        <v/>
      </c>
      <c r="M167" s="4" t="str" cm="1">
        <f t="array" ref="M167">IF(OR(EnterData!A170="",ISBLANK(EnterData!A170)),"",_xlfn._xlws.FILTER(EnterData!N170:AB170,EnterData!A170:A170&lt;&gt;""))</f>
        <v/>
      </c>
      <c r="AB167" s="4" t="str" cm="1">
        <f t="array" ref="AB167">IF(OR(ISBLANK(B167),B167=0),"",_xlfn._xlws.FILTER(MT.Out!A$2:DO$200,MT.Out!D$2:D$200=Data.Out!B167))</f>
        <v/>
      </c>
      <c r="EQ167" s="4" t="str" cm="1">
        <f t="array" ref="EQ167">IFERROR(IF(OR(ISBLANK(E167),E167=0),"",_xlfn._xlws.FILTER(Int.Out!G$2:Q$100,Int.Out!B$2:B$100=E167)),"")</f>
        <v/>
      </c>
      <c r="FB167" s="4" t="str" cm="1">
        <f t="array" ref="FB167">IF(OR(ISBLANK(F167),F167=0),"",_xlfn._xlws.FILTER('Rot.Out'!C$3:M$100,'Rot.Out'!B$3:B$100=F167))</f>
        <v/>
      </c>
      <c r="FM167" s="4" t="str" cm="1">
        <f t="array" ref="FM167">IF(OR(F167=0,F167=""),"",IFERROR(_xlfn.UNIQUE(_xlfn._xlws.FILTER('Rot.Out'!R:R,('Rot.Out'!O:O=Data.Out!F167)*('Rot.Out'!P:P=Data.Out!G167)),FALSE),""))</f>
        <v/>
      </c>
      <c r="FN167" s="4" t="str" cm="1">
        <f t="array" ref="FN167">IF(OR(H167=0,ISBLANK(H167)),"",_xlfn._xlws.FILTER(Out.Out!A$2:J$36,Out.Out!K$2:K$36=H167))</f>
        <v/>
      </c>
      <c r="FX167" s="4" t="str" cm="1">
        <f t="array" ref="FX167">IF(OR(A167=0,ISBLANK(A167),A167=""),"",_xlfn._xlws.FILTER(Site.Out!A$2:AA$50,Site.Out!C$2:C$50=A167))</f>
        <v/>
      </c>
      <c r="GY167" s="4" t="str" cm="1">
        <f t="array" ref="GY167">IF(OR(ISBLANK(A167),A167=0,A167=""),"",Pub.Out!A$2:H$2)</f>
        <v/>
      </c>
      <c r="HG167" s="4" t="str" cm="1">
        <f t="array" ref="HG167">IFERROR(IF(OR(C167=0,C167=""),"",_xlfn._xlws.FILTER(Prod.Out!C:F,Prod.Out!B:B=C167)),"")</f>
        <v/>
      </c>
      <c r="HK167" s="4" t="str" cm="1">
        <f t="array" ref="HK167">IF(OR(A167=0,A167=""),"",_xlfn.ANCHORARRAY(ExpD.Out!A$2))</f>
        <v/>
      </c>
    </row>
    <row r="168" spans="1:219" x14ac:dyDescent="0.35">
      <c r="A168" s="4" t="str" cm="1">
        <f t="array" ref="A168">IF(OR(EnterData!A171="",ISBLANK(EnterData!A171)),"",_xlfn._xlws.FILTER(EnterData!A171:L171,EnterData!A171:A171&lt;&gt;""))</f>
        <v/>
      </c>
      <c r="M168" s="4" t="str" cm="1">
        <f t="array" ref="M168">IF(OR(EnterData!A171="",ISBLANK(EnterData!A171)),"",_xlfn._xlws.FILTER(EnterData!N171:AB171,EnterData!A171:A171&lt;&gt;""))</f>
        <v/>
      </c>
      <c r="AB168" s="4" t="str" cm="1">
        <f t="array" ref="AB168">IF(OR(ISBLANK(B168),B168=0),"",_xlfn._xlws.FILTER(MT.Out!A$2:DO$200,MT.Out!D$2:D$200=Data.Out!B168))</f>
        <v/>
      </c>
      <c r="EQ168" s="4" t="str" cm="1">
        <f t="array" ref="EQ168">IFERROR(IF(OR(ISBLANK(E168),E168=0),"",_xlfn._xlws.FILTER(Int.Out!G$2:Q$100,Int.Out!B$2:B$100=E168)),"")</f>
        <v/>
      </c>
      <c r="FB168" s="4" t="str" cm="1">
        <f t="array" ref="FB168">IF(OR(ISBLANK(F168),F168=0),"",_xlfn._xlws.FILTER('Rot.Out'!C$3:M$100,'Rot.Out'!B$3:B$100=F168))</f>
        <v/>
      </c>
      <c r="FM168" s="4" t="str" cm="1">
        <f t="array" ref="FM168">IF(OR(F168=0,F168=""),"",IFERROR(_xlfn.UNIQUE(_xlfn._xlws.FILTER('Rot.Out'!R:R,('Rot.Out'!O:O=Data.Out!F168)*('Rot.Out'!P:P=Data.Out!G168)),FALSE),""))</f>
        <v/>
      </c>
      <c r="FN168" s="4" t="str" cm="1">
        <f t="array" ref="FN168">IF(OR(H168=0,ISBLANK(H168)),"",_xlfn._xlws.FILTER(Out.Out!A$2:J$36,Out.Out!K$2:K$36=H168))</f>
        <v/>
      </c>
      <c r="FX168" s="4" t="str" cm="1">
        <f t="array" ref="FX168">IF(OR(A168=0,ISBLANK(A168),A168=""),"",_xlfn._xlws.FILTER(Site.Out!A$2:AA$50,Site.Out!C$2:C$50=A168))</f>
        <v/>
      </c>
      <c r="GY168" s="4" t="str" cm="1">
        <f t="array" ref="GY168">IF(OR(ISBLANK(A168),A168=0,A168=""),"",Pub.Out!A$2:H$2)</f>
        <v/>
      </c>
      <c r="HG168" s="4" t="str" cm="1">
        <f t="array" ref="HG168">IFERROR(IF(OR(C168=0,C168=""),"",_xlfn._xlws.FILTER(Prod.Out!C:F,Prod.Out!B:B=C168)),"")</f>
        <v/>
      </c>
      <c r="HK168" s="4" t="str" cm="1">
        <f t="array" ref="HK168">IF(OR(A168=0,A168=""),"",_xlfn.ANCHORARRAY(ExpD.Out!A$2))</f>
        <v/>
      </c>
    </row>
    <row r="169" spans="1:219" x14ac:dyDescent="0.35">
      <c r="A169" s="4" t="str" cm="1">
        <f t="array" ref="A169">IF(OR(EnterData!A172="",ISBLANK(EnterData!A172)),"",_xlfn._xlws.FILTER(EnterData!A172:L172,EnterData!A172:A172&lt;&gt;""))</f>
        <v/>
      </c>
      <c r="M169" s="4" t="str" cm="1">
        <f t="array" ref="M169">IF(OR(EnterData!A172="",ISBLANK(EnterData!A172)),"",_xlfn._xlws.FILTER(EnterData!N172:AB172,EnterData!A172:A172&lt;&gt;""))</f>
        <v/>
      </c>
      <c r="AB169" s="4" t="str" cm="1">
        <f t="array" ref="AB169">IF(OR(ISBLANK(B169),B169=0),"",_xlfn._xlws.FILTER(MT.Out!A$2:DO$200,MT.Out!D$2:D$200=Data.Out!B169))</f>
        <v/>
      </c>
      <c r="EQ169" s="4" t="str" cm="1">
        <f t="array" ref="EQ169">IFERROR(IF(OR(ISBLANK(E169),E169=0),"",_xlfn._xlws.FILTER(Int.Out!G$2:Q$100,Int.Out!B$2:B$100=E169)),"")</f>
        <v/>
      </c>
      <c r="FB169" s="4" t="str" cm="1">
        <f t="array" ref="FB169">IF(OR(ISBLANK(F169),F169=0),"",_xlfn._xlws.FILTER('Rot.Out'!C$3:M$100,'Rot.Out'!B$3:B$100=F169))</f>
        <v/>
      </c>
      <c r="FM169" s="4" t="str" cm="1">
        <f t="array" ref="FM169">IF(OR(F169=0,F169=""),"",IFERROR(_xlfn.UNIQUE(_xlfn._xlws.FILTER('Rot.Out'!R:R,('Rot.Out'!O:O=Data.Out!F169)*('Rot.Out'!P:P=Data.Out!G169)),FALSE),""))</f>
        <v/>
      </c>
      <c r="FN169" s="4" t="str" cm="1">
        <f t="array" ref="FN169">IF(OR(H169=0,ISBLANK(H169)),"",_xlfn._xlws.FILTER(Out.Out!A$2:J$36,Out.Out!K$2:K$36=H169))</f>
        <v/>
      </c>
      <c r="FX169" s="4" t="str" cm="1">
        <f t="array" ref="FX169">IF(OR(A169=0,ISBLANK(A169),A169=""),"",_xlfn._xlws.FILTER(Site.Out!A$2:AA$50,Site.Out!C$2:C$50=A169))</f>
        <v/>
      </c>
      <c r="GY169" s="4" t="str" cm="1">
        <f t="array" ref="GY169">IF(OR(ISBLANK(A169),A169=0,A169=""),"",Pub.Out!A$2:H$2)</f>
        <v/>
      </c>
      <c r="HG169" s="4" t="str" cm="1">
        <f t="array" ref="HG169">IFERROR(IF(OR(C169=0,C169=""),"",_xlfn._xlws.FILTER(Prod.Out!C:F,Prod.Out!B:B=C169)),"")</f>
        <v/>
      </c>
      <c r="HK169" s="4" t="str" cm="1">
        <f t="array" ref="HK169">IF(OR(A169=0,A169=""),"",_xlfn.ANCHORARRAY(ExpD.Out!A$2))</f>
        <v/>
      </c>
    </row>
    <row r="170" spans="1:219" x14ac:dyDescent="0.35">
      <c r="A170" s="4" t="str" cm="1">
        <f t="array" ref="A170">IF(OR(EnterData!A173="",ISBLANK(EnterData!A173)),"",_xlfn._xlws.FILTER(EnterData!A173:L173,EnterData!A173:A173&lt;&gt;""))</f>
        <v/>
      </c>
      <c r="M170" s="4" t="str" cm="1">
        <f t="array" ref="M170">IF(OR(EnterData!A173="",ISBLANK(EnterData!A173)),"",_xlfn._xlws.FILTER(EnterData!N173:AB173,EnterData!A173:A173&lt;&gt;""))</f>
        <v/>
      </c>
      <c r="AB170" s="4" t="str" cm="1">
        <f t="array" ref="AB170">IF(OR(ISBLANK(B170),B170=0),"",_xlfn._xlws.FILTER(MT.Out!A$2:DO$200,MT.Out!D$2:D$200=Data.Out!B170))</f>
        <v/>
      </c>
      <c r="EQ170" s="4" t="str" cm="1">
        <f t="array" ref="EQ170">IFERROR(IF(OR(ISBLANK(E170),E170=0),"",_xlfn._xlws.FILTER(Int.Out!G$2:Q$100,Int.Out!B$2:B$100=E170)),"")</f>
        <v/>
      </c>
      <c r="FB170" s="4" t="str" cm="1">
        <f t="array" ref="FB170">IF(OR(ISBLANK(F170),F170=0),"",_xlfn._xlws.FILTER('Rot.Out'!C$3:M$100,'Rot.Out'!B$3:B$100=F170))</f>
        <v/>
      </c>
      <c r="FM170" s="4" t="str" cm="1">
        <f t="array" ref="FM170">IF(OR(F170=0,F170=""),"",IFERROR(_xlfn.UNIQUE(_xlfn._xlws.FILTER('Rot.Out'!R:R,('Rot.Out'!O:O=Data.Out!F170)*('Rot.Out'!P:P=Data.Out!G170)),FALSE),""))</f>
        <v/>
      </c>
      <c r="FN170" s="4" t="str" cm="1">
        <f t="array" ref="FN170">IF(OR(H170=0,ISBLANK(H170)),"",_xlfn._xlws.FILTER(Out.Out!A$2:J$36,Out.Out!K$2:K$36=H170))</f>
        <v/>
      </c>
      <c r="FX170" s="4" t="str" cm="1">
        <f t="array" ref="FX170">IF(OR(A170=0,ISBLANK(A170),A170=""),"",_xlfn._xlws.FILTER(Site.Out!A$2:AA$50,Site.Out!C$2:C$50=A170))</f>
        <v/>
      </c>
      <c r="GY170" s="4" t="str" cm="1">
        <f t="array" ref="GY170">IF(OR(ISBLANK(A170),A170=0,A170=""),"",Pub.Out!A$2:H$2)</f>
        <v/>
      </c>
      <c r="HG170" s="4" t="str" cm="1">
        <f t="array" ref="HG170">IFERROR(IF(OR(C170=0,C170=""),"",_xlfn._xlws.FILTER(Prod.Out!C:F,Prod.Out!B:B=C170)),"")</f>
        <v/>
      </c>
      <c r="HK170" s="4" t="str" cm="1">
        <f t="array" ref="HK170">IF(OR(A170=0,A170=""),"",_xlfn.ANCHORARRAY(ExpD.Out!A$2))</f>
        <v/>
      </c>
    </row>
    <row r="171" spans="1:219" x14ac:dyDescent="0.35">
      <c r="A171" s="4" t="str" cm="1">
        <f t="array" ref="A171">IF(OR(EnterData!A174="",ISBLANK(EnterData!A174)),"",_xlfn._xlws.FILTER(EnterData!A174:L174,EnterData!A174:A174&lt;&gt;""))</f>
        <v/>
      </c>
      <c r="M171" s="4" t="str" cm="1">
        <f t="array" ref="M171">IF(OR(EnterData!A174="",ISBLANK(EnterData!A174)),"",_xlfn._xlws.FILTER(EnterData!N174:AB174,EnterData!A174:A174&lt;&gt;""))</f>
        <v/>
      </c>
      <c r="AB171" s="4" t="str" cm="1">
        <f t="array" ref="AB171">IF(OR(ISBLANK(B171),B171=0),"",_xlfn._xlws.FILTER(MT.Out!A$2:DO$200,MT.Out!D$2:D$200=Data.Out!B171))</f>
        <v/>
      </c>
      <c r="EQ171" s="4" t="str" cm="1">
        <f t="array" ref="EQ171">IFERROR(IF(OR(ISBLANK(E171),E171=0),"",_xlfn._xlws.FILTER(Int.Out!G$2:Q$100,Int.Out!B$2:B$100=E171)),"")</f>
        <v/>
      </c>
      <c r="FB171" s="4" t="str" cm="1">
        <f t="array" ref="FB171">IF(OR(ISBLANK(F171),F171=0),"",_xlfn._xlws.FILTER('Rot.Out'!C$3:M$100,'Rot.Out'!B$3:B$100=F171))</f>
        <v/>
      </c>
      <c r="FM171" s="4" t="str" cm="1">
        <f t="array" ref="FM171">IF(OR(F171=0,F171=""),"",IFERROR(_xlfn.UNIQUE(_xlfn._xlws.FILTER('Rot.Out'!R:R,('Rot.Out'!O:O=Data.Out!F171)*('Rot.Out'!P:P=Data.Out!G171)),FALSE),""))</f>
        <v/>
      </c>
      <c r="FN171" s="4" t="str" cm="1">
        <f t="array" ref="FN171">IF(OR(H171=0,ISBLANK(H171)),"",_xlfn._xlws.FILTER(Out.Out!A$2:J$36,Out.Out!K$2:K$36=H171))</f>
        <v/>
      </c>
      <c r="FX171" s="4" t="str" cm="1">
        <f t="array" ref="FX171">IF(OR(A171=0,ISBLANK(A171),A171=""),"",_xlfn._xlws.FILTER(Site.Out!A$2:AA$50,Site.Out!C$2:C$50=A171))</f>
        <v/>
      </c>
      <c r="GY171" s="4" t="str" cm="1">
        <f t="array" ref="GY171">IF(OR(ISBLANK(A171),A171=0,A171=""),"",Pub.Out!A$2:H$2)</f>
        <v/>
      </c>
      <c r="HG171" s="4" t="str" cm="1">
        <f t="array" ref="HG171">IFERROR(IF(OR(C171=0,C171=""),"",_xlfn._xlws.FILTER(Prod.Out!C:F,Prod.Out!B:B=C171)),"")</f>
        <v/>
      </c>
      <c r="HK171" s="4" t="str" cm="1">
        <f t="array" ref="HK171">IF(OR(A171=0,A171=""),"",_xlfn.ANCHORARRAY(ExpD.Out!A$2))</f>
        <v/>
      </c>
    </row>
    <row r="172" spans="1:219" x14ac:dyDescent="0.35">
      <c r="A172" s="4" t="str" cm="1">
        <f t="array" ref="A172">IF(OR(EnterData!A175="",ISBLANK(EnterData!A175)),"",_xlfn._xlws.FILTER(EnterData!A175:L175,EnterData!A175:A175&lt;&gt;""))</f>
        <v/>
      </c>
      <c r="M172" s="4" t="str" cm="1">
        <f t="array" ref="M172">IF(OR(EnterData!A175="",ISBLANK(EnterData!A175)),"",_xlfn._xlws.FILTER(EnterData!N175:AB175,EnterData!A175:A175&lt;&gt;""))</f>
        <v/>
      </c>
      <c r="AB172" s="4" t="str" cm="1">
        <f t="array" ref="AB172">IF(OR(ISBLANK(B172),B172=0),"",_xlfn._xlws.FILTER(MT.Out!A$2:DO$200,MT.Out!D$2:D$200=Data.Out!B172))</f>
        <v/>
      </c>
      <c r="EQ172" s="4" t="str" cm="1">
        <f t="array" ref="EQ172">IFERROR(IF(OR(ISBLANK(E172),E172=0),"",_xlfn._xlws.FILTER(Int.Out!G$2:Q$100,Int.Out!B$2:B$100=E172)),"")</f>
        <v/>
      </c>
      <c r="FB172" s="4" t="str" cm="1">
        <f t="array" ref="FB172">IF(OR(ISBLANK(F172),F172=0),"",_xlfn._xlws.FILTER('Rot.Out'!C$3:M$100,'Rot.Out'!B$3:B$100=F172))</f>
        <v/>
      </c>
      <c r="FM172" s="4" t="str" cm="1">
        <f t="array" ref="FM172">IF(OR(F172=0,F172=""),"",IFERROR(_xlfn.UNIQUE(_xlfn._xlws.FILTER('Rot.Out'!R:R,('Rot.Out'!O:O=Data.Out!F172)*('Rot.Out'!P:P=Data.Out!G172)),FALSE),""))</f>
        <v/>
      </c>
      <c r="FN172" s="4" t="str" cm="1">
        <f t="array" ref="FN172">IF(OR(H172=0,ISBLANK(H172)),"",_xlfn._xlws.FILTER(Out.Out!A$2:J$36,Out.Out!K$2:K$36=H172))</f>
        <v/>
      </c>
      <c r="FX172" s="4" t="str" cm="1">
        <f t="array" ref="FX172">IF(OR(A172=0,ISBLANK(A172),A172=""),"",_xlfn._xlws.FILTER(Site.Out!A$2:AA$50,Site.Out!C$2:C$50=A172))</f>
        <v/>
      </c>
      <c r="GY172" s="4" t="str" cm="1">
        <f t="array" ref="GY172">IF(OR(ISBLANK(A172),A172=0,A172=""),"",Pub.Out!A$2:H$2)</f>
        <v/>
      </c>
      <c r="HG172" s="4" t="str" cm="1">
        <f t="array" ref="HG172">IFERROR(IF(OR(C172=0,C172=""),"",_xlfn._xlws.FILTER(Prod.Out!C:F,Prod.Out!B:B=C172)),"")</f>
        <v/>
      </c>
      <c r="HK172" s="4" t="str" cm="1">
        <f t="array" ref="HK172">IF(OR(A172=0,A172=""),"",_xlfn.ANCHORARRAY(ExpD.Out!A$2))</f>
        <v/>
      </c>
    </row>
    <row r="173" spans="1:219" x14ac:dyDescent="0.35">
      <c r="A173" s="4" t="str" cm="1">
        <f t="array" ref="A173">IF(OR(EnterData!A176="",ISBLANK(EnterData!A176)),"",_xlfn._xlws.FILTER(EnterData!A176:L176,EnterData!A176:A176&lt;&gt;""))</f>
        <v/>
      </c>
      <c r="M173" s="4" t="str" cm="1">
        <f t="array" ref="M173">IF(OR(EnterData!A176="",ISBLANK(EnterData!A176)),"",_xlfn._xlws.FILTER(EnterData!N176:AB176,EnterData!A176:A176&lt;&gt;""))</f>
        <v/>
      </c>
      <c r="AB173" s="4" t="str" cm="1">
        <f t="array" ref="AB173">IF(OR(ISBLANK(B173),B173=0),"",_xlfn._xlws.FILTER(MT.Out!A$2:DO$200,MT.Out!D$2:D$200=Data.Out!B173))</f>
        <v/>
      </c>
      <c r="EQ173" s="4" t="str" cm="1">
        <f t="array" ref="EQ173">IFERROR(IF(OR(ISBLANK(E173),E173=0),"",_xlfn._xlws.FILTER(Int.Out!G$2:Q$100,Int.Out!B$2:B$100=E173)),"")</f>
        <v/>
      </c>
      <c r="FB173" s="4" t="str" cm="1">
        <f t="array" ref="FB173">IF(OR(ISBLANK(F173),F173=0),"",_xlfn._xlws.FILTER('Rot.Out'!C$3:M$100,'Rot.Out'!B$3:B$100=F173))</f>
        <v/>
      </c>
      <c r="FM173" s="4" t="str" cm="1">
        <f t="array" ref="FM173">IF(OR(F173=0,F173=""),"",IFERROR(_xlfn.UNIQUE(_xlfn._xlws.FILTER('Rot.Out'!R:R,('Rot.Out'!O:O=Data.Out!F173)*('Rot.Out'!P:P=Data.Out!G173)),FALSE),""))</f>
        <v/>
      </c>
      <c r="FN173" s="4" t="str" cm="1">
        <f t="array" ref="FN173">IF(OR(H173=0,ISBLANK(H173)),"",_xlfn._xlws.FILTER(Out.Out!A$2:J$36,Out.Out!K$2:K$36=H173))</f>
        <v/>
      </c>
      <c r="FX173" s="4" t="str" cm="1">
        <f t="array" ref="FX173">IF(OR(A173=0,ISBLANK(A173),A173=""),"",_xlfn._xlws.FILTER(Site.Out!A$2:AA$50,Site.Out!C$2:C$50=A173))</f>
        <v/>
      </c>
      <c r="GY173" s="4" t="str" cm="1">
        <f t="array" ref="GY173">IF(OR(ISBLANK(A173),A173=0,A173=""),"",Pub.Out!A$2:H$2)</f>
        <v/>
      </c>
      <c r="HG173" s="4" t="str" cm="1">
        <f t="array" ref="HG173">IFERROR(IF(OR(C173=0,C173=""),"",_xlfn._xlws.FILTER(Prod.Out!C:F,Prod.Out!B:B=C173)),"")</f>
        <v/>
      </c>
      <c r="HK173" s="4" t="str" cm="1">
        <f t="array" ref="HK173">IF(OR(A173=0,A173=""),"",_xlfn.ANCHORARRAY(ExpD.Out!A$2))</f>
        <v/>
      </c>
    </row>
    <row r="174" spans="1:219" x14ac:dyDescent="0.35">
      <c r="A174" s="4" t="str" cm="1">
        <f t="array" ref="A174">IF(OR(EnterData!A177="",ISBLANK(EnterData!A177)),"",_xlfn._xlws.FILTER(EnterData!A177:L177,EnterData!A177:A177&lt;&gt;""))</f>
        <v/>
      </c>
      <c r="M174" s="4" t="str" cm="1">
        <f t="array" ref="M174">IF(OR(EnterData!A177="",ISBLANK(EnterData!A177)),"",_xlfn._xlws.FILTER(EnterData!N177:AB177,EnterData!A177:A177&lt;&gt;""))</f>
        <v/>
      </c>
      <c r="AB174" s="4" t="str" cm="1">
        <f t="array" ref="AB174">IF(OR(ISBLANK(B174),B174=0),"",_xlfn._xlws.FILTER(MT.Out!A$2:DO$200,MT.Out!D$2:D$200=Data.Out!B174))</f>
        <v/>
      </c>
      <c r="EQ174" s="4" t="str" cm="1">
        <f t="array" ref="EQ174">IFERROR(IF(OR(ISBLANK(E174),E174=0),"",_xlfn._xlws.FILTER(Int.Out!G$2:Q$100,Int.Out!B$2:B$100=E174)),"")</f>
        <v/>
      </c>
      <c r="FB174" s="4" t="str" cm="1">
        <f t="array" ref="FB174">IF(OR(ISBLANK(F174),F174=0),"",_xlfn._xlws.FILTER('Rot.Out'!C$3:M$100,'Rot.Out'!B$3:B$100=F174))</f>
        <v/>
      </c>
      <c r="FM174" s="4" t="str" cm="1">
        <f t="array" ref="FM174">IF(OR(F174=0,F174=""),"",IFERROR(_xlfn.UNIQUE(_xlfn._xlws.FILTER('Rot.Out'!R:R,('Rot.Out'!O:O=Data.Out!F174)*('Rot.Out'!P:P=Data.Out!G174)),FALSE),""))</f>
        <v/>
      </c>
      <c r="FN174" s="4" t="str" cm="1">
        <f t="array" ref="FN174">IF(OR(H174=0,ISBLANK(H174)),"",_xlfn._xlws.FILTER(Out.Out!A$2:J$36,Out.Out!K$2:K$36=H174))</f>
        <v/>
      </c>
      <c r="FX174" s="4" t="str" cm="1">
        <f t="array" ref="FX174">IF(OR(A174=0,ISBLANK(A174),A174=""),"",_xlfn._xlws.FILTER(Site.Out!A$2:AA$50,Site.Out!C$2:C$50=A174))</f>
        <v/>
      </c>
      <c r="GY174" s="4" t="str" cm="1">
        <f t="array" ref="GY174">IF(OR(ISBLANK(A174),A174=0,A174=""),"",Pub.Out!A$2:H$2)</f>
        <v/>
      </c>
      <c r="HG174" s="4" t="str" cm="1">
        <f t="array" ref="HG174">IFERROR(IF(OR(C174=0,C174=""),"",_xlfn._xlws.FILTER(Prod.Out!C:F,Prod.Out!B:B=C174)),"")</f>
        <v/>
      </c>
      <c r="HK174" s="4" t="str" cm="1">
        <f t="array" ref="HK174">IF(OR(A174=0,A174=""),"",_xlfn.ANCHORARRAY(ExpD.Out!A$2))</f>
        <v/>
      </c>
    </row>
    <row r="175" spans="1:219" x14ac:dyDescent="0.35">
      <c r="A175" s="4" t="str" cm="1">
        <f t="array" ref="A175">IF(OR(EnterData!A178="",ISBLANK(EnterData!A178)),"",_xlfn._xlws.FILTER(EnterData!A178:L178,EnterData!A178:A178&lt;&gt;""))</f>
        <v/>
      </c>
      <c r="M175" s="4" t="str" cm="1">
        <f t="array" ref="M175">IF(OR(EnterData!A178="",ISBLANK(EnterData!A178)),"",_xlfn._xlws.FILTER(EnterData!N178:AB178,EnterData!A178:A178&lt;&gt;""))</f>
        <v/>
      </c>
      <c r="AB175" s="4" t="str" cm="1">
        <f t="array" ref="AB175">IF(OR(ISBLANK(B175),B175=0),"",_xlfn._xlws.FILTER(MT.Out!A$2:DO$200,MT.Out!D$2:D$200=Data.Out!B175))</f>
        <v/>
      </c>
      <c r="EQ175" s="4" t="str" cm="1">
        <f t="array" ref="EQ175">IFERROR(IF(OR(ISBLANK(E175),E175=0),"",_xlfn._xlws.FILTER(Int.Out!G$2:Q$100,Int.Out!B$2:B$100=E175)),"")</f>
        <v/>
      </c>
      <c r="FB175" s="4" t="str" cm="1">
        <f t="array" ref="FB175">IF(OR(ISBLANK(F175),F175=0),"",_xlfn._xlws.FILTER('Rot.Out'!C$3:M$100,'Rot.Out'!B$3:B$100=F175))</f>
        <v/>
      </c>
      <c r="FM175" s="4" t="str" cm="1">
        <f t="array" ref="FM175">IF(OR(F175=0,F175=""),"",IFERROR(_xlfn.UNIQUE(_xlfn._xlws.FILTER('Rot.Out'!R:R,('Rot.Out'!O:O=Data.Out!F175)*('Rot.Out'!P:P=Data.Out!G175)),FALSE),""))</f>
        <v/>
      </c>
      <c r="FN175" s="4" t="str" cm="1">
        <f t="array" ref="FN175">IF(OR(H175=0,ISBLANK(H175)),"",_xlfn._xlws.FILTER(Out.Out!A$2:J$36,Out.Out!K$2:K$36=H175))</f>
        <v/>
      </c>
      <c r="FX175" s="4" t="str" cm="1">
        <f t="array" ref="FX175">IF(OR(A175=0,ISBLANK(A175),A175=""),"",_xlfn._xlws.FILTER(Site.Out!A$2:AA$50,Site.Out!C$2:C$50=A175))</f>
        <v/>
      </c>
      <c r="GY175" s="4" t="str" cm="1">
        <f t="array" ref="GY175">IF(OR(ISBLANK(A175),A175=0,A175=""),"",Pub.Out!A$2:H$2)</f>
        <v/>
      </c>
      <c r="HG175" s="4" t="str" cm="1">
        <f t="array" ref="HG175">IFERROR(IF(OR(C175=0,C175=""),"",_xlfn._xlws.FILTER(Prod.Out!C:F,Prod.Out!B:B=C175)),"")</f>
        <v/>
      </c>
      <c r="HK175" s="4" t="str" cm="1">
        <f t="array" ref="HK175">IF(OR(A175=0,A175=""),"",_xlfn.ANCHORARRAY(ExpD.Out!A$2))</f>
        <v/>
      </c>
    </row>
    <row r="176" spans="1:219" x14ac:dyDescent="0.35">
      <c r="A176" s="4" t="str" cm="1">
        <f t="array" ref="A176">IF(OR(EnterData!A179="",ISBLANK(EnterData!A179)),"",_xlfn._xlws.FILTER(EnterData!A179:L179,EnterData!A179:A179&lt;&gt;""))</f>
        <v/>
      </c>
      <c r="M176" s="4" t="str" cm="1">
        <f t="array" ref="M176">IF(OR(EnterData!A179="",ISBLANK(EnterData!A179)),"",_xlfn._xlws.FILTER(EnterData!N179:AB179,EnterData!A179:A179&lt;&gt;""))</f>
        <v/>
      </c>
      <c r="AB176" s="4" t="str" cm="1">
        <f t="array" ref="AB176">IF(OR(ISBLANK(B176),B176=0),"",_xlfn._xlws.FILTER(MT.Out!A$2:DO$200,MT.Out!D$2:D$200=Data.Out!B176))</f>
        <v/>
      </c>
      <c r="EQ176" s="4" t="str" cm="1">
        <f t="array" ref="EQ176">IFERROR(IF(OR(ISBLANK(E176),E176=0),"",_xlfn._xlws.FILTER(Int.Out!G$2:Q$100,Int.Out!B$2:B$100=E176)),"")</f>
        <v/>
      </c>
      <c r="FB176" s="4" t="str" cm="1">
        <f t="array" ref="FB176">IF(OR(ISBLANK(F176),F176=0),"",_xlfn._xlws.FILTER('Rot.Out'!C$3:M$100,'Rot.Out'!B$3:B$100=F176))</f>
        <v/>
      </c>
      <c r="FM176" s="4" t="str" cm="1">
        <f t="array" ref="FM176">IF(OR(F176=0,F176=""),"",IFERROR(_xlfn.UNIQUE(_xlfn._xlws.FILTER('Rot.Out'!R:R,('Rot.Out'!O:O=Data.Out!F176)*('Rot.Out'!P:P=Data.Out!G176)),FALSE),""))</f>
        <v/>
      </c>
      <c r="FN176" s="4" t="str" cm="1">
        <f t="array" ref="FN176">IF(OR(H176=0,ISBLANK(H176)),"",_xlfn._xlws.FILTER(Out.Out!A$2:J$36,Out.Out!K$2:K$36=H176))</f>
        <v/>
      </c>
      <c r="FX176" s="4" t="str" cm="1">
        <f t="array" ref="FX176">IF(OR(A176=0,ISBLANK(A176),A176=""),"",_xlfn._xlws.FILTER(Site.Out!A$2:AA$50,Site.Out!C$2:C$50=A176))</f>
        <v/>
      </c>
      <c r="GY176" s="4" t="str" cm="1">
        <f t="array" ref="GY176">IF(OR(ISBLANK(A176),A176=0,A176=""),"",Pub.Out!A$2:H$2)</f>
        <v/>
      </c>
      <c r="HG176" s="4" t="str" cm="1">
        <f t="array" ref="HG176">IFERROR(IF(OR(C176=0,C176=""),"",_xlfn._xlws.FILTER(Prod.Out!C:F,Prod.Out!B:B=C176)),"")</f>
        <v/>
      </c>
      <c r="HK176" s="4" t="str" cm="1">
        <f t="array" ref="HK176">IF(OR(A176=0,A176=""),"",_xlfn.ANCHORARRAY(ExpD.Out!A$2))</f>
        <v/>
      </c>
    </row>
    <row r="177" spans="1:219" x14ac:dyDescent="0.35">
      <c r="A177" s="4" t="str" cm="1">
        <f t="array" ref="A177">IF(OR(EnterData!A180="",ISBLANK(EnterData!A180)),"",_xlfn._xlws.FILTER(EnterData!A180:L180,EnterData!A180:A180&lt;&gt;""))</f>
        <v/>
      </c>
      <c r="M177" s="4" t="str" cm="1">
        <f t="array" ref="M177">IF(OR(EnterData!A180="",ISBLANK(EnterData!A180)),"",_xlfn._xlws.FILTER(EnterData!N180:AB180,EnterData!A180:A180&lt;&gt;""))</f>
        <v/>
      </c>
      <c r="AB177" s="4" t="str" cm="1">
        <f t="array" ref="AB177">IF(OR(ISBLANK(B177),B177=0),"",_xlfn._xlws.FILTER(MT.Out!A$2:DO$200,MT.Out!D$2:D$200=Data.Out!B177))</f>
        <v/>
      </c>
      <c r="EQ177" s="4" t="str" cm="1">
        <f t="array" ref="EQ177">IFERROR(IF(OR(ISBLANK(E177),E177=0),"",_xlfn._xlws.FILTER(Int.Out!G$2:Q$100,Int.Out!B$2:B$100=E177)),"")</f>
        <v/>
      </c>
      <c r="FB177" s="4" t="str" cm="1">
        <f t="array" ref="FB177">IF(OR(ISBLANK(F177),F177=0),"",_xlfn._xlws.FILTER('Rot.Out'!C$3:M$100,'Rot.Out'!B$3:B$100=F177))</f>
        <v/>
      </c>
      <c r="FM177" s="4" t="str" cm="1">
        <f t="array" ref="FM177">IF(OR(F177=0,F177=""),"",IFERROR(_xlfn.UNIQUE(_xlfn._xlws.FILTER('Rot.Out'!R:R,('Rot.Out'!O:O=Data.Out!F177)*('Rot.Out'!P:P=Data.Out!G177)),FALSE),""))</f>
        <v/>
      </c>
      <c r="FN177" s="4" t="str" cm="1">
        <f t="array" ref="FN177">IF(OR(H177=0,ISBLANK(H177)),"",_xlfn._xlws.FILTER(Out.Out!A$2:J$36,Out.Out!K$2:K$36=H177))</f>
        <v/>
      </c>
      <c r="FX177" s="4" t="str" cm="1">
        <f t="array" ref="FX177">IF(OR(A177=0,ISBLANK(A177),A177=""),"",_xlfn._xlws.FILTER(Site.Out!A$2:AA$50,Site.Out!C$2:C$50=A177))</f>
        <v/>
      </c>
      <c r="GY177" s="4" t="str" cm="1">
        <f t="array" ref="GY177">IF(OR(ISBLANK(A177),A177=0,A177=""),"",Pub.Out!A$2:H$2)</f>
        <v/>
      </c>
      <c r="HG177" s="4" t="str" cm="1">
        <f t="array" ref="HG177">IFERROR(IF(OR(C177=0,C177=""),"",_xlfn._xlws.FILTER(Prod.Out!C:F,Prod.Out!B:B=C177)),"")</f>
        <v/>
      </c>
      <c r="HK177" s="4" t="str" cm="1">
        <f t="array" ref="HK177">IF(OR(A177=0,A177=""),"",_xlfn.ANCHORARRAY(ExpD.Out!A$2))</f>
        <v/>
      </c>
    </row>
    <row r="178" spans="1:219" x14ac:dyDescent="0.35">
      <c r="A178" s="4" t="str" cm="1">
        <f t="array" ref="A178">IF(OR(EnterData!A181="",ISBLANK(EnterData!A181)),"",_xlfn._xlws.FILTER(EnterData!A181:L181,EnterData!A181:A181&lt;&gt;""))</f>
        <v/>
      </c>
      <c r="M178" s="4" t="str" cm="1">
        <f t="array" ref="M178">IF(OR(EnterData!A181="",ISBLANK(EnterData!A181)),"",_xlfn._xlws.FILTER(EnterData!N181:AB181,EnterData!A181:A181&lt;&gt;""))</f>
        <v/>
      </c>
      <c r="AB178" s="4" t="str" cm="1">
        <f t="array" ref="AB178">IF(OR(ISBLANK(B178),B178=0),"",_xlfn._xlws.FILTER(MT.Out!A$2:DO$200,MT.Out!D$2:D$200=Data.Out!B178))</f>
        <v/>
      </c>
      <c r="EQ178" s="4" t="str" cm="1">
        <f t="array" ref="EQ178">IFERROR(IF(OR(ISBLANK(E178),E178=0),"",_xlfn._xlws.FILTER(Int.Out!G$2:Q$100,Int.Out!B$2:B$100=E178)),"")</f>
        <v/>
      </c>
      <c r="FB178" s="4" t="str" cm="1">
        <f t="array" ref="FB178">IF(OR(ISBLANK(F178),F178=0),"",_xlfn._xlws.FILTER('Rot.Out'!C$3:M$100,'Rot.Out'!B$3:B$100=F178))</f>
        <v/>
      </c>
      <c r="FM178" s="4" t="str" cm="1">
        <f t="array" ref="FM178">IF(OR(F178=0,F178=""),"",IFERROR(_xlfn.UNIQUE(_xlfn._xlws.FILTER('Rot.Out'!R:R,('Rot.Out'!O:O=Data.Out!F178)*('Rot.Out'!P:P=Data.Out!G178)),FALSE),""))</f>
        <v/>
      </c>
      <c r="FN178" s="4" t="str" cm="1">
        <f t="array" ref="FN178">IF(OR(H178=0,ISBLANK(H178)),"",_xlfn._xlws.FILTER(Out.Out!A$2:J$36,Out.Out!K$2:K$36=H178))</f>
        <v/>
      </c>
      <c r="FX178" s="4" t="str" cm="1">
        <f t="array" ref="FX178">IF(OR(A178=0,ISBLANK(A178),A178=""),"",_xlfn._xlws.FILTER(Site.Out!A$2:AA$50,Site.Out!C$2:C$50=A178))</f>
        <v/>
      </c>
      <c r="GY178" s="4" t="str" cm="1">
        <f t="array" ref="GY178">IF(OR(ISBLANK(A178),A178=0,A178=""),"",Pub.Out!A$2:H$2)</f>
        <v/>
      </c>
      <c r="HG178" s="4" t="str" cm="1">
        <f t="array" ref="HG178">IFERROR(IF(OR(C178=0,C178=""),"",_xlfn._xlws.FILTER(Prod.Out!C:F,Prod.Out!B:B=C178)),"")</f>
        <v/>
      </c>
      <c r="HK178" s="4" t="str" cm="1">
        <f t="array" ref="HK178">IF(OR(A178=0,A178=""),"",_xlfn.ANCHORARRAY(ExpD.Out!A$2))</f>
        <v/>
      </c>
    </row>
    <row r="179" spans="1:219" x14ac:dyDescent="0.35">
      <c r="A179" s="4" t="str" cm="1">
        <f t="array" ref="A179">IF(OR(EnterData!A182="",ISBLANK(EnterData!A182)),"",_xlfn._xlws.FILTER(EnterData!A182:L182,EnterData!A182:A182&lt;&gt;""))</f>
        <v/>
      </c>
      <c r="M179" s="4" t="str" cm="1">
        <f t="array" ref="M179">IF(OR(EnterData!A182="",ISBLANK(EnterData!A182)),"",_xlfn._xlws.FILTER(EnterData!N182:AB182,EnterData!A182:A182&lt;&gt;""))</f>
        <v/>
      </c>
      <c r="AB179" s="4" t="str" cm="1">
        <f t="array" ref="AB179">IF(OR(ISBLANK(B179),B179=0),"",_xlfn._xlws.FILTER(MT.Out!A$2:DO$200,MT.Out!D$2:D$200=Data.Out!B179))</f>
        <v/>
      </c>
      <c r="EQ179" s="4" t="str" cm="1">
        <f t="array" ref="EQ179">IFERROR(IF(OR(ISBLANK(E179),E179=0),"",_xlfn._xlws.FILTER(Int.Out!G$2:Q$100,Int.Out!B$2:B$100=E179)),"")</f>
        <v/>
      </c>
      <c r="FB179" s="4" t="str" cm="1">
        <f t="array" ref="FB179">IF(OR(ISBLANK(F179),F179=0),"",_xlfn._xlws.FILTER('Rot.Out'!C$3:M$100,'Rot.Out'!B$3:B$100=F179))</f>
        <v/>
      </c>
      <c r="FM179" s="4" t="str" cm="1">
        <f t="array" ref="FM179">IF(OR(F179=0,F179=""),"",IFERROR(_xlfn.UNIQUE(_xlfn._xlws.FILTER('Rot.Out'!R:R,('Rot.Out'!O:O=Data.Out!F179)*('Rot.Out'!P:P=Data.Out!G179)),FALSE),""))</f>
        <v/>
      </c>
      <c r="FN179" s="4" t="str" cm="1">
        <f t="array" ref="FN179">IF(OR(H179=0,ISBLANK(H179)),"",_xlfn._xlws.FILTER(Out.Out!A$2:J$36,Out.Out!K$2:K$36=H179))</f>
        <v/>
      </c>
      <c r="FX179" s="4" t="str" cm="1">
        <f t="array" ref="FX179">IF(OR(A179=0,ISBLANK(A179),A179=""),"",_xlfn._xlws.FILTER(Site.Out!A$2:AA$50,Site.Out!C$2:C$50=A179))</f>
        <v/>
      </c>
      <c r="GY179" s="4" t="str" cm="1">
        <f t="array" ref="GY179">IF(OR(ISBLANK(A179),A179=0,A179=""),"",Pub.Out!A$2:H$2)</f>
        <v/>
      </c>
      <c r="HG179" s="4" t="str" cm="1">
        <f t="array" ref="HG179">IFERROR(IF(OR(C179=0,C179=""),"",_xlfn._xlws.FILTER(Prod.Out!C:F,Prod.Out!B:B=C179)),"")</f>
        <v/>
      </c>
      <c r="HK179" s="4" t="str" cm="1">
        <f t="array" ref="HK179">IF(OR(A179=0,A179=""),"",_xlfn.ANCHORARRAY(ExpD.Out!A$2))</f>
        <v/>
      </c>
    </row>
    <row r="180" spans="1:219" x14ac:dyDescent="0.35">
      <c r="A180" s="4" t="str" cm="1">
        <f t="array" ref="A180">IF(OR(EnterData!A183="",ISBLANK(EnterData!A183)),"",_xlfn._xlws.FILTER(EnterData!A183:L183,EnterData!A183:A183&lt;&gt;""))</f>
        <v/>
      </c>
      <c r="M180" s="4" t="str" cm="1">
        <f t="array" ref="M180">IF(OR(EnterData!A183="",ISBLANK(EnterData!A183)),"",_xlfn._xlws.FILTER(EnterData!N183:AB183,EnterData!A183:A183&lt;&gt;""))</f>
        <v/>
      </c>
      <c r="AB180" s="4" t="str" cm="1">
        <f t="array" ref="AB180">IF(OR(ISBLANK(B180),B180=0),"",_xlfn._xlws.FILTER(MT.Out!A$2:DO$200,MT.Out!D$2:D$200=Data.Out!B180))</f>
        <v/>
      </c>
      <c r="EQ180" s="4" t="str" cm="1">
        <f t="array" ref="EQ180">IFERROR(IF(OR(ISBLANK(E180),E180=0),"",_xlfn._xlws.FILTER(Int.Out!G$2:Q$100,Int.Out!B$2:B$100=E180)),"")</f>
        <v/>
      </c>
      <c r="FB180" s="4" t="str" cm="1">
        <f t="array" ref="FB180">IF(OR(ISBLANK(F180),F180=0),"",_xlfn._xlws.FILTER('Rot.Out'!C$3:M$100,'Rot.Out'!B$3:B$100=F180))</f>
        <v/>
      </c>
      <c r="FM180" s="4" t="str" cm="1">
        <f t="array" ref="FM180">IF(OR(F180=0,F180=""),"",IFERROR(_xlfn.UNIQUE(_xlfn._xlws.FILTER('Rot.Out'!R:R,('Rot.Out'!O:O=Data.Out!F180)*('Rot.Out'!P:P=Data.Out!G180)),FALSE),""))</f>
        <v/>
      </c>
      <c r="FN180" s="4" t="str" cm="1">
        <f t="array" ref="FN180">IF(OR(H180=0,ISBLANK(H180)),"",_xlfn._xlws.FILTER(Out.Out!A$2:J$36,Out.Out!K$2:K$36=H180))</f>
        <v/>
      </c>
      <c r="FX180" s="4" t="str" cm="1">
        <f t="array" ref="FX180">IF(OR(A180=0,ISBLANK(A180),A180=""),"",_xlfn._xlws.FILTER(Site.Out!A$2:AA$50,Site.Out!C$2:C$50=A180))</f>
        <v/>
      </c>
      <c r="GY180" s="4" t="str" cm="1">
        <f t="array" ref="GY180">IF(OR(ISBLANK(A180),A180=0,A180=""),"",Pub.Out!A$2:H$2)</f>
        <v/>
      </c>
      <c r="HG180" s="4" t="str" cm="1">
        <f t="array" ref="HG180">IFERROR(IF(OR(C180=0,C180=""),"",_xlfn._xlws.FILTER(Prod.Out!C:F,Prod.Out!B:B=C180)),"")</f>
        <v/>
      </c>
      <c r="HK180" s="4" t="str" cm="1">
        <f t="array" ref="HK180">IF(OR(A180=0,A180=""),"",_xlfn.ANCHORARRAY(ExpD.Out!A$2))</f>
        <v/>
      </c>
    </row>
    <row r="181" spans="1:219" x14ac:dyDescent="0.35">
      <c r="A181" s="4" t="str" cm="1">
        <f t="array" ref="A181">IF(OR(EnterData!A184="",ISBLANK(EnterData!A184)),"",_xlfn._xlws.FILTER(EnterData!A184:L184,EnterData!A184:A184&lt;&gt;""))</f>
        <v/>
      </c>
      <c r="M181" s="4" t="str" cm="1">
        <f t="array" ref="M181">IF(OR(EnterData!A184="",ISBLANK(EnterData!A184)),"",_xlfn._xlws.FILTER(EnterData!N184:AB184,EnterData!A184:A184&lt;&gt;""))</f>
        <v/>
      </c>
      <c r="AB181" s="4" t="str" cm="1">
        <f t="array" ref="AB181">IF(OR(ISBLANK(B181),B181=0),"",_xlfn._xlws.FILTER(MT.Out!A$2:DO$200,MT.Out!D$2:D$200=Data.Out!B181))</f>
        <v/>
      </c>
      <c r="EQ181" s="4" t="str" cm="1">
        <f t="array" ref="EQ181">IFERROR(IF(OR(ISBLANK(E181),E181=0),"",_xlfn._xlws.FILTER(Int.Out!G$2:Q$100,Int.Out!B$2:B$100=E181)),"")</f>
        <v/>
      </c>
      <c r="FB181" s="4" t="str" cm="1">
        <f t="array" ref="FB181">IF(OR(ISBLANK(F181),F181=0),"",_xlfn._xlws.FILTER('Rot.Out'!C$3:M$100,'Rot.Out'!B$3:B$100=F181))</f>
        <v/>
      </c>
      <c r="FM181" s="4" t="str" cm="1">
        <f t="array" ref="FM181">IF(OR(F181=0,F181=""),"",IFERROR(_xlfn.UNIQUE(_xlfn._xlws.FILTER('Rot.Out'!R:R,('Rot.Out'!O:O=Data.Out!F181)*('Rot.Out'!P:P=Data.Out!G181)),FALSE),""))</f>
        <v/>
      </c>
      <c r="FN181" s="4" t="str" cm="1">
        <f t="array" ref="FN181">IF(OR(H181=0,ISBLANK(H181)),"",_xlfn._xlws.FILTER(Out.Out!A$2:J$36,Out.Out!K$2:K$36=H181))</f>
        <v/>
      </c>
      <c r="FX181" s="4" t="str" cm="1">
        <f t="array" ref="FX181">IF(OR(A181=0,ISBLANK(A181),A181=""),"",_xlfn._xlws.FILTER(Site.Out!A$2:AA$50,Site.Out!C$2:C$50=A181))</f>
        <v/>
      </c>
      <c r="GY181" s="4" t="str" cm="1">
        <f t="array" ref="GY181">IF(OR(ISBLANK(A181),A181=0,A181=""),"",Pub.Out!A$2:H$2)</f>
        <v/>
      </c>
      <c r="HG181" s="4" t="str" cm="1">
        <f t="array" ref="HG181">IFERROR(IF(OR(C181=0,C181=""),"",_xlfn._xlws.FILTER(Prod.Out!C:F,Prod.Out!B:B=C181)),"")</f>
        <v/>
      </c>
      <c r="HK181" s="4" t="str" cm="1">
        <f t="array" ref="HK181">IF(OR(A181=0,A181=""),"",_xlfn.ANCHORARRAY(ExpD.Out!A$2))</f>
        <v/>
      </c>
    </row>
    <row r="182" spans="1:219" x14ac:dyDescent="0.35">
      <c r="A182" s="4" t="str" cm="1">
        <f t="array" ref="A182">IF(OR(EnterData!A185="",ISBLANK(EnterData!A185)),"",_xlfn._xlws.FILTER(EnterData!A185:L185,EnterData!A185:A185&lt;&gt;""))</f>
        <v/>
      </c>
      <c r="M182" s="4" t="str" cm="1">
        <f t="array" ref="M182">IF(OR(EnterData!A185="",ISBLANK(EnterData!A185)),"",_xlfn._xlws.FILTER(EnterData!N185:AB185,EnterData!A185:A185&lt;&gt;""))</f>
        <v/>
      </c>
      <c r="AB182" s="4" t="str" cm="1">
        <f t="array" ref="AB182">IF(OR(ISBLANK(B182),B182=0),"",_xlfn._xlws.FILTER(MT.Out!A$2:DO$200,MT.Out!D$2:D$200=Data.Out!B182))</f>
        <v/>
      </c>
      <c r="EQ182" s="4" t="str" cm="1">
        <f t="array" ref="EQ182">IFERROR(IF(OR(ISBLANK(E182),E182=0),"",_xlfn._xlws.FILTER(Int.Out!G$2:Q$100,Int.Out!B$2:B$100=E182)),"")</f>
        <v/>
      </c>
      <c r="FB182" s="4" t="str" cm="1">
        <f t="array" ref="FB182">IF(OR(ISBLANK(F182),F182=0),"",_xlfn._xlws.FILTER('Rot.Out'!C$3:M$100,'Rot.Out'!B$3:B$100=F182))</f>
        <v/>
      </c>
      <c r="FM182" s="4" t="str" cm="1">
        <f t="array" ref="FM182">IF(OR(F182=0,F182=""),"",IFERROR(_xlfn.UNIQUE(_xlfn._xlws.FILTER('Rot.Out'!R:R,('Rot.Out'!O:O=Data.Out!F182)*('Rot.Out'!P:P=Data.Out!G182)),FALSE),""))</f>
        <v/>
      </c>
      <c r="FN182" s="4" t="str" cm="1">
        <f t="array" ref="FN182">IF(OR(H182=0,ISBLANK(H182)),"",_xlfn._xlws.FILTER(Out.Out!A$2:J$36,Out.Out!K$2:K$36=H182))</f>
        <v/>
      </c>
      <c r="FX182" s="4" t="str" cm="1">
        <f t="array" ref="FX182">IF(OR(A182=0,ISBLANK(A182),A182=""),"",_xlfn._xlws.FILTER(Site.Out!A$2:AA$50,Site.Out!C$2:C$50=A182))</f>
        <v/>
      </c>
      <c r="GY182" s="4" t="str" cm="1">
        <f t="array" ref="GY182">IF(OR(ISBLANK(A182),A182=0,A182=""),"",Pub.Out!A$2:H$2)</f>
        <v/>
      </c>
      <c r="HG182" s="4" t="str" cm="1">
        <f t="array" ref="HG182">IFERROR(IF(OR(C182=0,C182=""),"",_xlfn._xlws.FILTER(Prod.Out!C:F,Prod.Out!B:B=C182)),"")</f>
        <v/>
      </c>
      <c r="HK182" s="4" t="str" cm="1">
        <f t="array" ref="HK182">IF(OR(A182=0,A182=""),"",_xlfn.ANCHORARRAY(ExpD.Out!A$2))</f>
        <v/>
      </c>
    </row>
    <row r="183" spans="1:219" x14ac:dyDescent="0.35">
      <c r="A183" s="4" t="str" cm="1">
        <f t="array" ref="A183">IF(OR(EnterData!A186="",ISBLANK(EnterData!A186)),"",_xlfn._xlws.FILTER(EnterData!A186:L186,EnterData!A186:A186&lt;&gt;""))</f>
        <v/>
      </c>
      <c r="M183" s="4" t="str" cm="1">
        <f t="array" ref="M183">IF(OR(EnterData!A186="",ISBLANK(EnterData!A186)),"",_xlfn._xlws.FILTER(EnterData!N186:AB186,EnterData!A186:A186&lt;&gt;""))</f>
        <v/>
      </c>
      <c r="AB183" s="4" t="str" cm="1">
        <f t="array" ref="AB183">IF(OR(ISBLANK(B183),B183=0),"",_xlfn._xlws.FILTER(MT.Out!A$2:DO$200,MT.Out!D$2:D$200=Data.Out!B183))</f>
        <v/>
      </c>
      <c r="EQ183" s="4" t="str" cm="1">
        <f t="array" ref="EQ183">IFERROR(IF(OR(ISBLANK(E183),E183=0),"",_xlfn._xlws.FILTER(Int.Out!G$2:Q$100,Int.Out!B$2:B$100=E183)),"")</f>
        <v/>
      </c>
      <c r="FB183" s="4" t="str" cm="1">
        <f t="array" ref="FB183">IF(OR(ISBLANK(F183),F183=0),"",_xlfn._xlws.FILTER('Rot.Out'!C$3:M$100,'Rot.Out'!B$3:B$100=F183))</f>
        <v/>
      </c>
      <c r="FM183" s="4" t="str" cm="1">
        <f t="array" ref="FM183">IF(OR(F183=0,F183=""),"",IFERROR(_xlfn.UNIQUE(_xlfn._xlws.FILTER('Rot.Out'!R:R,('Rot.Out'!O:O=Data.Out!F183)*('Rot.Out'!P:P=Data.Out!G183)),FALSE),""))</f>
        <v/>
      </c>
      <c r="FN183" s="4" t="str" cm="1">
        <f t="array" ref="FN183">IF(OR(H183=0,ISBLANK(H183)),"",_xlfn._xlws.FILTER(Out.Out!A$2:J$36,Out.Out!K$2:K$36=H183))</f>
        <v/>
      </c>
      <c r="FX183" s="4" t="str" cm="1">
        <f t="array" ref="FX183">IF(OR(A183=0,ISBLANK(A183),A183=""),"",_xlfn._xlws.FILTER(Site.Out!A$2:AA$50,Site.Out!C$2:C$50=A183))</f>
        <v/>
      </c>
      <c r="GY183" s="4" t="str" cm="1">
        <f t="array" ref="GY183">IF(OR(ISBLANK(A183),A183=0,A183=""),"",Pub.Out!A$2:H$2)</f>
        <v/>
      </c>
      <c r="HG183" s="4" t="str" cm="1">
        <f t="array" ref="HG183">IFERROR(IF(OR(C183=0,C183=""),"",_xlfn._xlws.FILTER(Prod.Out!C:F,Prod.Out!B:B=C183)),"")</f>
        <v/>
      </c>
      <c r="HK183" s="4" t="str" cm="1">
        <f t="array" ref="HK183">IF(OR(A183=0,A183=""),"",_xlfn.ANCHORARRAY(ExpD.Out!A$2))</f>
        <v/>
      </c>
    </row>
    <row r="184" spans="1:219" x14ac:dyDescent="0.35">
      <c r="A184" s="4" t="str" cm="1">
        <f t="array" ref="A184">IF(OR(EnterData!A187="",ISBLANK(EnterData!A187)),"",_xlfn._xlws.FILTER(EnterData!A187:L187,EnterData!A187:A187&lt;&gt;""))</f>
        <v/>
      </c>
      <c r="M184" s="4" t="str" cm="1">
        <f t="array" ref="M184">IF(OR(EnterData!A187="",ISBLANK(EnterData!A187)),"",_xlfn._xlws.FILTER(EnterData!N187:AB187,EnterData!A187:A187&lt;&gt;""))</f>
        <v/>
      </c>
      <c r="AB184" s="4" t="str" cm="1">
        <f t="array" ref="AB184">IF(OR(ISBLANK(B184),B184=0),"",_xlfn._xlws.FILTER(MT.Out!A$2:DO$200,MT.Out!D$2:D$200=Data.Out!B184))</f>
        <v/>
      </c>
      <c r="EQ184" s="4" t="str" cm="1">
        <f t="array" ref="EQ184">IFERROR(IF(OR(ISBLANK(E184),E184=0),"",_xlfn._xlws.FILTER(Int.Out!G$2:Q$100,Int.Out!B$2:B$100=E184)),"")</f>
        <v/>
      </c>
      <c r="FB184" s="4" t="str" cm="1">
        <f t="array" ref="FB184">IF(OR(ISBLANK(F184),F184=0),"",_xlfn._xlws.FILTER('Rot.Out'!C$3:M$100,'Rot.Out'!B$3:B$100=F184))</f>
        <v/>
      </c>
      <c r="FM184" s="4" t="str" cm="1">
        <f t="array" ref="FM184">IF(OR(F184=0,F184=""),"",IFERROR(_xlfn.UNIQUE(_xlfn._xlws.FILTER('Rot.Out'!R:R,('Rot.Out'!O:O=Data.Out!F184)*('Rot.Out'!P:P=Data.Out!G184)),FALSE),""))</f>
        <v/>
      </c>
      <c r="FN184" s="4" t="str" cm="1">
        <f t="array" ref="FN184">IF(OR(H184=0,ISBLANK(H184)),"",_xlfn._xlws.FILTER(Out.Out!A$2:J$36,Out.Out!K$2:K$36=H184))</f>
        <v/>
      </c>
      <c r="FX184" s="4" t="str" cm="1">
        <f t="array" ref="FX184">IF(OR(A184=0,ISBLANK(A184),A184=""),"",_xlfn._xlws.FILTER(Site.Out!A$2:AA$50,Site.Out!C$2:C$50=A184))</f>
        <v/>
      </c>
      <c r="GY184" s="4" t="str" cm="1">
        <f t="array" ref="GY184">IF(OR(ISBLANK(A184),A184=0,A184=""),"",Pub.Out!A$2:H$2)</f>
        <v/>
      </c>
      <c r="HG184" s="4" t="str" cm="1">
        <f t="array" ref="HG184">IFERROR(IF(OR(C184=0,C184=""),"",_xlfn._xlws.FILTER(Prod.Out!C:F,Prod.Out!B:B=C184)),"")</f>
        <v/>
      </c>
      <c r="HK184" s="4" t="str" cm="1">
        <f t="array" ref="HK184">IF(OR(A184=0,A184=""),"",_xlfn.ANCHORARRAY(ExpD.Out!A$2))</f>
        <v/>
      </c>
    </row>
    <row r="185" spans="1:219" x14ac:dyDescent="0.35">
      <c r="A185" s="4" t="str" cm="1">
        <f t="array" ref="A185">IF(OR(EnterData!A188="",ISBLANK(EnterData!A188)),"",_xlfn._xlws.FILTER(EnterData!A188:L188,EnterData!A188:A188&lt;&gt;""))</f>
        <v/>
      </c>
      <c r="M185" s="4" t="str" cm="1">
        <f t="array" ref="M185">IF(OR(EnterData!A188="",ISBLANK(EnterData!A188)),"",_xlfn._xlws.FILTER(EnterData!N188:AB188,EnterData!A188:A188&lt;&gt;""))</f>
        <v/>
      </c>
      <c r="AB185" s="4" t="str" cm="1">
        <f t="array" ref="AB185">IF(OR(ISBLANK(B185),B185=0),"",_xlfn._xlws.FILTER(MT.Out!A$2:DO$200,MT.Out!D$2:D$200=Data.Out!B185))</f>
        <v/>
      </c>
      <c r="EQ185" s="4" t="str" cm="1">
        <f t="array" ref="EQ185">IFERROR(IF(OR(ISBLANK(E185),E185=0),"",_xlfn._xlws.FILTER(Int.Out!G$2:Q$100,Int.Out!B$2:B$100=E185)),"")</f>
        <v/>
      </c>
      <c r="FB185" s="4" t="str" cm="1">
        <f t="array" ref="FB185">IF(OR(ISBLANK(F185),F185=0),"",_xlfn._xlws.FILTER('Rot.Out'!C$3:M$100,'Rot.Out'!B$3:B$100=F185))</f>
        <v/>
      </c>
      <c r="FM185" s="4" t="str" cm="1">
        <f t="array" ref="FM185">IF(OR(F185=0,F185=""),"",IFERROR(_xlfn.UNIQUE(_xlfn._xlws.FILTER('Rot.Out'!R:R,('Rot.Out'!O:O=Data.Out!F185)*('Rot.Out'!P:P=Data.Out!G185)),FALSE),""))</f>
        <v/>
      </c>
      <c r="FN185" s="4" t="str" cm="1">
        <f t="array" ref="FN185">IF(OR(H185=0,ISBLANK(H185)),"",_xlfn._xlws.FILTER(Out.Out!A$2:J$36,Out.Out!K$2:K$36=H185))</f>
        <v/>
      </c>
      <c r="FX185" s="4" t="str" cm="1">
        <f t="array" ref="FX185">IF(OR(A185=0,ISBLANK(A185),A185=""),"",_xlfn._xlws.FILTER(Site.Out!A$2:AA$50,Site.Out!C$2:C$50=A185))</f>
        <v/>
      </c>
      <c r="GY185" s="4" t="str" cm="1">
        <f t="array" ref="GY185">IF(OR(ISBLANK(A185),A185=0,A185=""),"",Pub.Out!A$2:H$2)</f>
        <v/>
      </c>
      <c r="HG185" s="4" t="str" cm="1">
        <f t="array" ref="HG185">IFERROR(IF(OR(C185=0,C185=""),"",_xlfn._xlws.FILTER(Prod.Out!C:F,Prod.Out!B:B=C185)),"")</f>
        <v/>
      </c>
      <c r="HK185" s="4" t="str" cm="1">
        <f t="array" ref="HK185">IF(OR(A185=0,A185=""),"",_xlfn.ANCHORARRAY(ExpD.Out!A$2))</f>
        <v/>
      </c>
    </row>
    <row r="186" spans="1:219" x14ac:dyDescent="0.35">
      <c r="A186" s="4" t="str" cm="1">
        <f t="array" ref="A186">IF(OR(EnterData!A189="",ISBLANK(EnterData!A189)),"",_xlfn._xlws.FILTER(EnterData!A189:L189,EnterData!A189:A189&lt;&gt;""))</f>
        <v/>
      </c>
      <c r="M186" s="4" t="str" cm="1">
        <f t="array" ref="M186">IF(OR(EnterData!A189="",ISBLANK(EnterData!A189)),"",_xlfn._xlws.FILTER(EnterData!N189:AB189,EnterData!A189:A189&lt;&gt;""))</f>
        <v/>
      </c>
      <c r="AB186" s="4" t="str" cm="1">
        <f t="array" ref="AB186">IF(OR(ISBLANK(B186),B186=0),"",_xlfn._xlws.FILTER(MT.Out!A$2:DO$200,MT.Out!D$2:D$200=Data.Out!B186))</f>
        <v/>
      </c>
      <c r="EQ186" s="4" t="str" cm="1">
        <f t="array" ref="EQ186">IFERROR(IF(OR(ISBLANK(E186),E186=0),"",_xlfn._xlws.FILTER(Int.Out!G$2:Q$100,Int.Out!B$2:B$100=E186)),"")</f>
        <v/>
      </c>
      <c r="FB186" s="4" t="str" cm="1">
        <f t="array" ref="FB186">IF(OR(ISBLANK(F186),F186=0),"",_xlfn._xlws.FILTER('Rot.Out'!C$3:M$100,'Rot.Out'!B$3:B$100=F186))</f>
        <v/>
      </c>
      <c r="FM186" s="4" t="str" cm="1">
        <f t="array" ref="FM186">IF(OR(F186=0,F186=""),"",IFERROR(_xlfn.UNIQUE(_xlfn._xlws.FILTER('Rot.Out'!R:R,('Rot.Out'!O:O=Data.Out!F186)*('Rot.Out'!P:P=Data.Out!G186)),FALSE),""))</f>
        <v/>
      </c>
      <c r="FN186" s="4" t="str" cm="1">
        <f t="array" ref="FN186">IF(OR(H186=0,ISBLANK(H186)),"",_xlfn._xlws.FILTER(Out.Out!A$2:J$36,Out.Out!K$2:K$36=H186))</f>
        <v/>
      </c>
      <c r="FX186" s="4" t="str" cm="1">
        <f t="array" ref="FX186">IF(OR(A186=0,ISBLANK(A186),A186=""),"",_xlfn._xlws.FILTER(Site.Out!A$2:AA$50,Site.Out!C$2:C$50=A186))</f>
        <v/>
      </c>
      <c r="GY186" s="4" t="str" cm="1">
        <f t="array" ref="GY186">IF(OR(ISBLANK(A186),A186=0,A186=""),"",Pub.Out!A$2:H$2)</f>
        <v/>
      </c>
      <c r="HG186" s="4" t="str" cm="1">
        <f t="array" ref="HG186">IFERROR(IF(OR(C186=0,C186=""),"",_xlfn._xlws.FILTER(Prod.Out!C:F,Prod.Out!B:B=C186)),"")</f>
        <v/>
      </c>
      <c r="HK186" s="4" t="str" cm="1">
        <f t="array" ref="HK186">IF(OR(A186=0,A186=""),"",_xlfn.ANCHORARRAY(ExpD.Out!A$2))</f>
        <v/>
      </c>
    </row>
    <row r="187" spans="1:219" x14ac:dyDescent="0.35">
      <c r="A187" s="4" t="str" cm="1">
        <f t="array" ref="A187">IF(OR(EnterData!A190="",ISBLANK(EnterData!A190)),"",_xlfn._xlws.FILTER(EnterData!A190:L190,EnterData!A190:A190&lt;&gt;""))</f>
        <v/>
      </c>
      <c r="M187" s="4" t="str" cm="1">
        <f t="array" ref="M187">IF(OR(EnterData!A190="",ISBLANK(EnterData!A190)),"",_xlfn._xlws.FILTER(EnterData!N190:AB190,EnterData!A190:A190&lt;&gt;""))</f>
        <v/>
      </c>
      <c r="AB187" s="4" t="str" cm="1">
        <f t="array" ref="AB187">IF(OR(ISBLANK(B187),B187=0),"",_xlfn._xlws.FILTER(MT.Out!A$2:DO$200,MT.Out!D$2:D$200=Data.Out!B187))</f>
        <v/>
      </c>
      <c r="EQ187" s="4" t="str" cm="1">
        <f t="array" ref="EQ187">IFERROR(IF(OR(ISBLANK(E187),E187=0),"",_xlfn._xlws.FILTER(Int.Out!G$2:Q$100,Int.Out!B$2:B$100=E187)),"")</f>
        <v/>
      </c>
      <c r="FB187" s="4" t="str" cm="1">
        <f t="array" ref="FB187">IF(OR(ISBLANK(F187),F187=0),"",_xlfn._xlws.FILTER('Rot.Out'!C$3:M$100,'Rot.Out'!B$3:B$100=F187))</f>
        <v/>
      </c>
      <c r="FM187" s="4" t="str" cm="1">
        <f t="array" ref="FM187">IF(OR(F187=0,F187=""),"",IFERROR(_xlfn.UNIQUE(_xlfn._xlws.FILTER('Rot.Out'!R:R,('Rot.Out'!O:O=Data.Out!F187)*('Rot.Out'!P:P=Data.Out!G187)),FALSE),""))</f>
        <v/>
      </c>
      <c r="FN187" s="4" t="str" cm="1">
        <f t="array" ref="FN187">IF(OR(H187=0,ISBLANK(H187)),"",_xlfn._xlws.FILTER(Out.Out!A$2:J$36,Out.Out!K$2:K$36=H187))</f>
        <v/>
      </c>
      <c r="FX187" s="4" t="str" cm="1">
        <f t="array" ref="FX187">IF(OR(A187=0,ISBLANK(A187),A187=""),"",_xlfn._xlws.FILTER(Site.Out!A$2:AA$50,Site.Out!C$2:C$50=A187))</f>
        <v/>
      </c>
      <c r="GY187" s="4" t="str" cm="1">
        <f t="array" ref="GY187">IF(OR(ISBLANK(A187),A187=0,A187=""),"",Pub.Out!A$2:H$2)</f>
        <v/>
      </c>
      <c r="HG187" s="4" t="str" cm="1">
        <f t="array" ref="HG187">IFERROR(IF(OR(C187=0,C187=""),"",_xlfn._xlws.FILTER(Prod.Out!C:F,Prod.Out!B:B=C187)),"")</f>
        <v/>
      </c>
      <c r="HK187" s="4" t="str" cm="1">
        <f t="array" ref="HK187">IF(OR(A187=0,A187=""),"",_xlfn.ANCHORARRAY(ExpD.Out!A$2))</f>
        <v/>
      </c>
    </row>
    <row r="188" spans="1:219" x14ac:dyDescent="0.35">
      <c r="A188" s="4" t="str" cm="1">
        <f t="array" ref="A188">IF(OR(EnterData!A191="",ISBLANK(EnterData!A191)),"",_xlfn._xlws.FILTER(EnterData!A191:L191,EnterData!A191:A191&lt;&gt;""))</f>
        <v/>
      </c>
      <c r="M188" s="4" t="str" cm="1">
        <f t="array" ref="M188">IF(OR(EnterData!A191="",ISBLANK(EnterData!A191)),"",_xlfn._xlws.FILTER(EnterData!N191:AB191,EnterData!A191:A191&lt;&gt;""))</f>
        <v/>
      </c>
      <c r="AB188" s="4" t="str" cm="1">
        <f t="array" ref="AB188">IF(OR(ISBLANK(B188),B188=0),"",_xlfn._xlws.FILTER(MT.Out!A$2:DO$200,MT.Out!D$2:D$200=Data.Out!B188))</f>
        <v/>
      </c>
      <c r="EQ188" s="4" t="str" cm="1">
        <f t="array" ref="EQ188">IFERROR(IF(OR(ISBLANK(E188),E188=0),"",_xlfn._xlws.FILTER(Int.Out!G$2:Q$100,Int.Out!B$2:B$100=E188)),"")</f>
        <v/>
      </c>
      <c r="FB188" s="4" t="str" cm="1">
        <f t="array" ref="FB188">IF(OR(ISBLANK(F188),F188=0),"",_xlfn._xlws.FILTER('Rot.Out'!C$3:M$100,'Rot.Out'!B$3:B$100=F188))</f>
        <v/>
      </c>
      <c r="FM188" s="4" t="str" cm="1">
        <f t="array" ref="FM188">IF(OR(F188=0,F188=""),"",IFERROR(_xlfn.UNIQUE(_xlfn._xlws.FILTER('Rot.Out'!R:R,('Rot.Out'!O:O=Data.Out!F188)*('Rot.Out'!P:P=Data.Out!G188)),FALSE),""))</f>
        <v/>
      </c>
      <c r="FN188" s="4" t="str" cm="1">
        <f t="array" ref="FN188">IF(OR(H188=0,ISBLANK(H188)),"",_xlfn._xlws.FILTER(Out.Out!A$2:J$36,Out.Out!K$2:K$36=H188))</f>
        <v/>
      </c>
      <c r="FX188" s="4" t="str" cm="1">
        <f t="array" ref="FX188">IF(OR(A188=0,ISBLANK(A188),A188=""),"",_xlfn._xlws.FILTER(Site.Out!A$2:AA$50,Site.Out!C$2:C$50=A188))</f>
        <v/>
      </c>
      <c r="GY188" s="4" t="str" cm="1">
        <f t="array" ref="GY188">IF(OR(ISBLANK(A188),A188=0,A188=""),"",Pub.Out!A$2:H$2)</f>
        <v/>
      </c>
      <c r="HG188" s="4" t="str" cm="1">
        <f t="array" ref="HG188">IFERROR(IF(OR(C188=0,C188=""),"",_xlfn._xlws.FILTER(Prod.Out!C:F,Prod.Out!B:B=C188)),"")</f>
        <v/>
      </c>
      <c r="HK188" s="4" t="str" cm="1">
        <f t="array" ref="HK188">IF(OR(A188=0,A188=""),"",_xlfn.ANCHORARRAY(ExpD.Out!A$2))</f>
        <v/>
      </c>
    </row>
    <row r="189" spans="1:219" x14ac:dyDescent="0.35">
      <c r="A189" s="4" t="str" cm="1">
        <f t="array" ref="A189">IF(OR(EnterData!A192="",ISBLANK(EnterData!A192)),"",_xlfn._xlws.FILTER(EnterData!A192:L192,EnterData!A192:A192&lt;&gt;""))</f>
        <v/>
      </c>
      <c r="M189" s="4" t="str" cm="1">
        <f t="array" ref="M189">IF(OR(EnterData!A192="",ISBLANK(EnterData!A192)),"",_xlfn._xlws.FILTER(EnterData!N192:AB192,EnterData!A192:A192&lt;&gt;""))</f>
        <v/>
      </c>
      <c r="AB189" s="4" t="str" cm="1">
        <f t="array" ref="AB189">IF(OR(ISBLANK(B189),B189=0),"",_xlfn._xlws.FILTER(MT.Out!A$2:DO$200,MT.Out!D$2:D$200=Data.Out!B189))</f>
        <v/>
      </c>
      <c r="EQ189" s="4" t="str" cm="1">
        <f t="array" ref="EQ189">IFERROR(IF(OR(ISBLANK(E189),E189=0),"",_xlfn._xlws.FILTER(Int.Out!G$2:Q$100,Int.Out!B$2:B$100=E189)),"")</f>
        <v/>
      </c>
      <c r="FB189" s="4" t="str" cm="1">
        <f t="array" ref="FB189">IF(OR(ISBLANK(F189),F189=0),"",_xlfn._xlws.FILTER('Rot.Out'!C$3:M$100,'Rot.Out'!B$3:B$100=F189))</f>
        <v/>
      </c>
      <c r="FM189" s="4" t="str" cm="1">
        <f t="array" ref="FM189">IF(OR(F189=0,F189=""),"",IFERROR(_xlfn.UNIQUE(_xlfn._xlws.FILTER('Rot.Out'!R:R,('Rot.Out'!O:O=Data.Out!F189)*('Rot.Out'!P:P=Data.Out!G189)),FALSE),""))</f>
        <v/>
      </c>
      <c r="FN189" s="4" t="str" cm="1">
        <f t="array" ref="FN189">IF(OR(H189=0,ISBLANK(H189)),"",_xlfn._xlws.FILTER(Out.Out!A$2:J$36,Out.Out!K$2:K$36=H189))</f>
        <v/>
      </c>
      <c r="FX189" s="4" t="str" cm="1">
        <f t="array" ref="FX189">IF(OR(A189=0,ISBLANK(A189),A189=""),"",_xlfn._xlws.FILTER(Site.Out!A$2:AA$50,Site.Out!C$2:C$50=A189))</f>
        <v/>
      </c>
      <c r="GY189" s="4" t="str" cm="1">
        <f t="array" ref="GY189">IF(OR(ISBLANK(A189),A189=0,A189=""),"",Pub.Out!A$2:H$2)</f>
        <v/>
      </c>
      <c r="HG189" s="4" t="str" cm="1">
        <f t="array" ref="HG189">IFERROR(IF(OR(C189=0,C189=""),"",_xlfn._xlws.FILTER(Prod.Out!C:F,Prod.Out!B:B=C189)),"")</f>
        <v/>
      </c>
      <c r="HK189" s="4" t="str" cm="1">
        <f t="array" ref="HK189">IF(OR(A189=0,A189=""),"",_xlfn.ANCHORARRAY(ExpD.Out!A$2))</f>
        <v/>
      </c>
    </row>
    <row r="190" spans="1:219" x14ac:dyDescent="0.35">
      <c r="A190" s="4" t="str" cm="1">
        <f t="array" ref="A190">IF(OR(EnterData!A193="",ISBLANK(EnterData!A193)),"",_xlfn._xlws.FILTER(EnterData!A193:L193,EnterData!A193:A193&lt;&gt;""))</f>
        <v/>
      </c>
      <c r="M190" s="4" t="str" cm="1">
        <f t="array" ref="M190">IF(OR(EnterData!A193="",ISBLANK(EnterData!A193)),"",_xlfn._xlws.FILTER(EnterData!N193:AB193,EnterData!A193:A193&lt;&gt;""))</f>
        <v/>
      </c>
      <c r="AB190" s="4" t="str" cm="1">
        <f t="array" ref="AB190">IF(OR(ISBLANK(B190),B190=0),"",_xlfn._xlws.FILTER(MT.Out!A$2:DO$200,MT.Out!D$2:D$200=Data.Out!B190))</f>
        <v/>
      </c>
      <c r="EQ190" s="4" t="str" cm="1">
        <f t="array" ref="EQ190">IFERROR(IF(OR(ISBLANK(E190),E190=0),"",_xlfn._xlws.FILTER(Int.Out!G$2:Q$100,Int.Out!B$2:B$100=E190)),"")</f>
        <v/>
      </c>
      <c r="FB190" s="4" t="str" cm="1">
        <f t="array" ref="FB190">IF(OR(ISBLANK(F190),F190=0),"",_xlfn._xlws.FILTER('Rot.Out'!C$3:M$100,'Rot.Out'!B$3:B$100=F190))</f>
        <v/>
      </c>
      <c r="FM190" s="4" t="str" cm="1">
        <f t="array" ref="FM190">IF(OR(F190=0,F190=""),"",IFERROR(_xlfn.UNIQUE(_xlfn._xlws.FILTER('Rot.Out'!R:R,('Rot.Out'!O:O=Data.Out!F190)*('Rot.Out'!P:P=Data.Out!G190)),FALSE),""))</f>
        <v/>
      </c>
      <c r="FN190" s="4" t="str" cm="1">
        <f t="array" ref="FN190">IF(OR(H190=0,ISBLANK(H190)),"",_xlfn._xlws.FILTER(Out.Out!A$2:J$36,Out.Out!K$2:K$36=H190))</f>
        <v/>
      </c>
      <c r="FX190" s="4" t="str" cm="1">
        <f t="array" ref="FX190">IF(OR(A190=0,ISBLANK(A190),A190=""),"",_xlfn._xlws.FILTER(Site.Out!A$2:AA$50,Site.Out!C$2:C$50=A190))</f>
        <v/>
      </c>
      <c r="GY190" s="4" t="str" cm="1">
        <f t="array" ref="GY190">IF(OR(ISBLANK(A190),A190=0,A190=""),"",Pub.Out!A$2:H$2)</f>
        <v/>
      </c>
      <c r="HG190" s="4" t="str" cm="1">
        <f t="array" ref="HG190">IFERROR(IF(OR(C190=0,C190=""),"",_xlfn._xlws.FILTER(Prod.Out!C:F,Prod.Out!B:B=C190)),"")</f>
        <v/>
      </c>
      <c r="HK190" s="4" t="str" cm="1">
        <f t="array" ref="HK190">IF(OR(A190=0,A190=""),"",_xlfn.ANCHORARRAY(ExpD.Out!A$2))</f>
        <v/>
      </c>
    </row>
    <row r="191" spans="1:219" x14ac:dyDescent="0.35">
      <c r="A191" s="4" t="str" cm="1">
        <f t="array" ref="A191">IF(OR(EnterData!A194="",ISBLANK(EnterData!A194)),"",_xlfn._xlws.FILTER(EnterData!A194:L194,EnterData!A194:A194&lt;&gt;""))</f>
        <v/>
      </c>
      <c r="M191" s="4" t="str" cm="1">
        <f t="array" ref="M191">IF(OR(EnterData!A194="",ISBLANK(EnterData!A194)),"",_xlfn._xlws.FILTER(EnterData!N194:AB194,EnterData!A194:A194&lt;&gt;""))</f>
        <v/>
      </c>
      <c r="AB191" s="4" t="str" cm="1">
        <f t="array" ref="AB191">IF(OR(ISBLANK(B191),B191=0),"",_xlfn._xlws.FILTER(MT.Out!A$2:DO$200,MT.Out!D$2:D$200=Data.Out!B191))</f>
        <v/>
      </c>
      <c r="EQ191" s="4" t="str" cm="1">
        <f t="array" ref="EQ191">IFERROR(IF(OR(ISBLANK(E191),E191=0),"",_xlfn._xlws.FILTER(Int.Out!G$2:Q$100,Int.Out!B$2:B$100=E191)),"")</f>
        <v/>
      </c>
      <c r="FB191" s="4" t="str" cm="1">
        <f t="array" ref="FB191">IF(OR(ISBLANK(F191),F191=0),"",_xlfn._xlws.FILTER('Rot.Out'!C$3:M$100,'Rot.Out'!B$3:B$100=F191))</f>
        <v/>
      </c>
      <c r="FM191" s="4" t="str" cm="1">
        <f t="array" ref="FM191">IF(OR(F191=0,F191=""),"",IFERROR(_xlfn.UNIQUE(_xlfn._xlws.FILTER('Rot.Out'!R:R,('Rot.Out'!O:O=Data.Out!F191)*('Rot.Out'!P:P=Data.Out!G191)),FALSE),""))</f>
        <v/>
      </c>
      <c r="FN191" s="4" t="str" cm="1">
        <f t="array" ref="FN191">IF(OR(H191=0,ISBLANK(H191)),"",_xlfn._xlws.FILTER(Out.Out!A$2:J$36,Out.Out!K$2:K$36=H191))</f>
        <v/>
      </c>
      <c r="FX191" s="4" t="str" cm="1">
        <f t="array" ref="FX191">IF(OR(A191=0,ISBLANK(A191),A191=""),"",_xlfn._xlws.FILTER(Site.Out!A$2:AA$50,Site.Out!C$2:C$50=A191))</f>
        <v/>
      </c>
      <c r="GY191" s="4" t="str" cm="1">
        <f t="array" ref="GY191">IF(OR(ISBLANK(A191),A191=0,A191=""),"",Pub.Out!A$2:H$2)</f>
        <v/>
      </c>
      <c r="HG191" s="4" t="str" cm="1">
        <f t="array" ref="HG191">IFERROR(IF(OR(C191=0,C191=""),"",_xlfn._xlws.FILTER(Prod.Out!C:F,Prod.Out!B:B=C191)),"")</f>
        <v/>
      </c>
      <c r="HK191" s="4" t="str" cm="1">
        <f t="array" ref="HK191">IF(OR(A191=0,A191=""),"",_xlfn.ANCHORARRAY(ExpD.Out!A$2))</f>
        <v/>
      </c>
    </row>
    <row r="192" spans="1:219" x14ac:dyDescent="0.35">
      <c r="A192" s="4" t="str" cm="1">
        <f t="array" ref="A192">IF(OR(EnterData!A195="",ISBLANK(EnterData!A195)),"",_xlfn._xlws.FILTER(EnterData!A195:L195,EnterData!A195:A195&lt;&gt;""))</f>
        <v/>
      </c>
      <c r="M192" s="4" t="str" cm="1">
        <f t="array" ref="M192">IF(OR(EnterData!A195="",ISBLANK(EnterData!A195)),"",_xlfn._xlws.FILTER(EnterData!N195:AB195,EnterData!A195:A195&lt;&gt;""))</f>
        <v/>
      </c>
      <c r="AB192" s="4" t="str" cm="1">
        <f t="array" ref="AB192">IF(OR(ISBLANK(B192),B192=0),"",_xlfn._xlws.FILTER(MT.Out!A$2:DO$200,MT.Out!D$2:D$200=Data.Out!B192))</f>
        <v/>
      </c>
      <c r="EQ192" s="4" t="str" cm="1">
        <f t="array" ref="EQ192">IFERROR(IF(OR(ISBLANK(E192),E192=0),"",_xlfn._xlws.FILTER(Int.Out!G$2:Q$100,Int.Out!B$2:B$100=E192)),"")</f>
        <v/>
      </c>
      <c r="FB192" s="4" t="str" cm="1">
        <f t="array" ref="FB192">IF(OR(ISBLANK(F192),F192=0),"",_xlfn._xlws.FILTER('Rot.Out'!C$3:M$100,'Rot.Out'!B$3:B$100=F192))</f>
        <v/>
      </c>
      <c r="FM192" s="4" t="str" cm="1">
        <f t="array" ref="FM192">IF(OR(F192=0,F192=""),"",IFERROR(_xlfn.UNIQUE(_xlfn._xlws.FILTER('Rot.Out'!R:R,('Rot.Out'!O:O=Data.Out!F192)*('Rot.Out'!P:P=Data.Out!G192)),FALSE),""))</f>
        <v/>
      </c>
      <c r="FN192" s="4" t="str" cm="1">
        <f t="array" ref="FN192">IF(OR(H192=0,ISBLANK(H192)),"",_xlfn._xlws.FILTER(Out.Out!A$2:J$36,Out.Out!K$2:K$36=H192))</f>
        <v/>
      </c>
      <c r="FX192" s="4" t="str" cm="1">
        <f t="array" ref="FX192">IF(OR(A192=0,ISBLANK(A192),A192=""),"",_xlfn._xlws.FILTER(Site.Out!A$2:AA$50,Site.Out!C$2:C$50=A192))</f>
        <v/>
      </c>
      <c r="GY192" s="4" t="str" cm="1">
        <f t="array" ref="GY192">IF(OR(ISBLANK(A192),A192=0,A192=""),"",Pub.Out!A$2:H$2)</f>
        <v/>
      </c>
      <c r="HG192" s="4" t="str" cm="1">
        <f t="array" ref="HG192">IFERROR(IF(OR(C192=0,C192=""),"",_xlfn._xlws.FILTER(Prod.Out!C:F,Prod.Out!B:B=C192)),"")</f>
        <v/>
      </c>
      <c r="HK192" s="4" t="str" cm="1">
        <f t="array" ref="HK192">IF(OR(A192=0,A192=""),"",_xlfn.ANCHORARRAY(ExpD.Out!A$2))</f>
        <v/>
      </c>
    </row>
    <row r="193" spans="1:219" x14ac:dyDescent="0.35">
      <c r="A193" s="4" t="str" cm="1">
        <f t="array" ref="A193">IF(OR(EnterData!A196="",ISBLANK(EnterData!A196)),"",_xlfn._xlws.FILTER(EnterData!A196:L196,EnterData!A196:A196&lt;&gt;""))</f>
        <v/>
      </c>
      <c r="M193" s="4" t="str" cm="1">
        <f t="array" ref="M193">IF(OR(EnterData!A196="",ISBLANK(EnterData!A196)),"",_xlfn._xlws.FILTER(EnterData!N196:AB196,EnterData!A196:A196&lt;&gt;""))</f>
        <v/>
      </c>
      <c r="AB193" s="4" t="str" cm="1">
        <f t="array" ref="AB193">IF(OR(ISBLANK(B193),B193=0),"",_xlfn._xlws.FILTER(MT.Out!A$2:DO$200,MT.Out!D$2:D$200=Data.Out!B193))</f>
        <v/>
      </c>
      <c r="EQ193" s="4" t="str" cm="1">
        <f t="array" ref="EQ193">IFERROR(IF(OR(ISBLANK(E193),E193=0),"",_xlfn._xlws.FILTER(Int.Out!G$2:Q$100,Int.Out!B$2:B$100=E193)),"")</f>
        <v/>
      </c>
      <c r="FB193" s="4" t="str" cm="1">
        <f t="array" ref="FB193">IF(OR(ISBLANK(F193),F193=0),"",_xlfn._xlws.FILTER('Rot.Out'!C$3:M$100,'Rot.Out'!B$3:B$100=F193))</f>
        <v/>
      </c>
      <c r="FM193" s="4" t="str" cm="1">
        <f t="array" ref="FM193">IF(OR(F193=0,F193=""),"",IFERROR(_xlfn.UNIQUE(_xlfn._xlws.FILTER('Rot.Out'!R:R,('Rot.Out'!O:O=Data.Out!F193)*('Rot.Out'!P:P=Data.Out!G193)),FALSE),""))</f>
        <v/>
      </c>
      <c r="FN193" s="4" t="str" cm="1">
        <f t="array" ref="FN193">IF(OR(H193=0,ISBLANK(H193)),"",_xlfn._xlws.FILTER(Out.Out!A$2:J$36,Out.Out!K$2:K$36=H193))</f>
        <v/>
      </c>
      <c r="FX193" s="4" t="str" cm="1">
        <f t="array" ref="FX193">IF(OR(A193=0,ISBLANK(A193),A193=""),"",_xlfn._xlws.FILTER(Site.Out!A$2:AA$50,Site.Out!C$2:C$50=A193))</f>
        <v/>
      </c>
      <c r="GY193" s="4" t="str" cm="1">
        <f t="array" ref="GY193">IF(OR(ISBLANK(A193),A193=0,A193=""),"",Pub.Out!A$2:H$2)</f>
        <v/>
      </c>
      <c r="HG193" s="4" t="str" cm="1">
        <f t="array" ref="HG193">IFERROR(IF(OR(C193=0,C193=""),"",_xlfn._xlws.FILTER(Prod.Out!C:F,Prod.Out!B:B=C193)),"")</f>
        <v/>
      </c>
      <c r="HK193" s="4" t="str" cm="1">
        <f t="array" ref="HK193">IF(OR(A193=0,A193=""),"",_xlfn.ANCHORARRAY(ExpD.Out!A$2))</f>
        <v/>
      </c>
    </row>
    <row r="194" spans="1:219" x14ac:dyDescent="0.35">
      <c r="A194" s="4" t="str" cm="1">
        <f t="array" ref="A194">IF(OR(EnterData!A197="",ISBLANK(EnterData!A197)),"",_xlfn._xlws.FILTER(EnterData!A197:L197,EnterData!A197:A197&lt;&gt;""))</f>
        <v/>
      </c>
      <c r="M194" s="4" t="str" cm="1">
        <f t="array" ref="M194">IF(OR(EnterData!A197="",ISBLANK(EnterData!A197)),"",_xlfn._xlws.FILTER(EnterData!N197:AB197,EnterData!A197:A197&lt;&gt;""))</f>
        <v/>
      </c>
      <c r="AB194" s="4" t="str" cm="1">
        <f t="array" ref="AB194">IF(OR(ISBLANK(B194),B194=0),"",_xlfn._xlws.FILTER(MT.Out!A$2:DO$200,MT.Out!D$2:D$200=Data.Out!B194))</f>
        <v/>
      </c>
      <c r="EQ194" s="4" t="str" cm="1">
        <f t="array" ref="EQ194">IFERROR(IF(OR(ISBLANK(E194),E194=0),"",_xlfn._xlws.FILTER(Int.Out!G$2:Q$100,Int.Out!B$2:B$100=E194)),"")</f>
        <v/>
      </c>
      <c r="FB194" s="4" t="str" cm="1">
        <f t="array" ref="FB194">IF(OR(ISBLANK(F194),F194=0),"",_xlfn._xlws.FILTER('Rot.Out'!C$3:M$100,'Rot.Out'!B$3:B$100=F194))</f>
        <v/>
      </c>
      <c r="FM194" s="4" t="str" cm="1">
        <f t="array" ref="FM194">IF(OR(F194=0,F194=""),"",IFERROR(_xlfn.UNIQUE(_xlfn._xlws.FILTER('Rot.Out'!R:R,('Rot.Out'!O:O=Data.Out!F194)*('Rot.Out'!P:P=Data.Out!G194)),FALSE),""))</f>
        <v/>
      </c>
      <c r="FN194" s="4" t="str" cm="1">
        <f t="array" ref="FN194">IF(OR(H194=0,ISBLANK(H194)),"",_xlfn._xlws.FILTER(Out.Out!A$2:J$36,Out.Out!K$2:K$36=H194))</f>
        <v/>
      </c>
      <c r="FX194" s="4" t="str" cm="1">
        <f t="array" ref="FX194">IF(OR(A194=0,ISBLANK(A194),A194=""),"",_xlfn._xlws.FILTER(Site.Out!A$2:AA$50,Site.Out!C$2:C$50=A194))</f>
        <v/>
      </c>
      <c r="GY194" s="4" t="str" cm="1">
        <f t="array" ref="GY194">IF(OR(ISBLANK(A194),A194=0,A194=""),"",Pub.Out!A$2:H$2)</f>
        <v/>
      </c>
      <c r="HG194" s="4" t="str" cm="1">
        <f t="array" ref="HG194">IFERROR(IF(OR(C194=0,C194=""),"",_xlfn._xlws.FILTER(Prod.Out!C:F,Prod.Out!B:B=C194)),"")</f>
        <v/>
      </c>
      <c r="HK194" s="4" t="str" cm="1">
        <f t="array" ref="HK194">IF(OR(A194=0,A194=""),"",_xlfn.ANCHORARRAY(ExpD.Out!A$2))</f>
        <v/>
      </c>
    </row>
    <row r="195" spans="1:219" x14ac:dyDescent="0.35">
      <c r="A195" s="4" t="str" cm="1">
        <f t="array" ref="A195">IF(OR(EnterData!A198="",ISBLANK(EnterData!A198)),"",_xlfn._xlws.FILTER(EnterData!A198:L198,EnterData!A198:A198&lt;&gt;""))</f>
        <v/>
      </c>
      <c r="M195" s="4" t="str" cm="1">
        <f t="array" ref="M195">IF(OR(EnterData!A198="",ISBLANK(EnterData!A198)),"",_xlfn._xlws.FILTER(EnterData!N198:AB198,EnterData!A198:A198&lt;&gt;""))</f>
        <v/>
      </c>
      <c r="AB195" s="4" t="str" cm="1">
        <f t="array" ref="AB195">IF(OR(ISBLANK(B195),B195=0),"",_xlfn._xlws.FILTER(MT.Out!A$2:DO$200,MT.Out!D$2:D$200=Data.Out!B195))</f>
        <v/>
      </c>
      <c r="EQ195" s="4" t="str" cm="1">
        <f t="array" ref="EQ195">IFERROR(IF(OR(ISBLANK(E195),E195=0),"",_xlfn._xlws.FILTER(Int.Out!G$2:Q$100,Int.Out!B$2:B$100=E195)),"")</f>
        <v/>
      </c>
      <c r="FB195" s="4" t="str" cm="1">
        <f t="array" ref="FB195">IF(OR(ISBLANK(F195),F195=0),"",_xlfn._xlws.FILTER('Rot.Out'!C$3:M$100,'Rot.Out'!B$3:B$100=F195))</f>
        <v/>
      </c>
      <c r="FM195" s="4" t="str" cm="1">
        <f t="array" ref="FM195">IF(OR(F195=0,F195=""),"",IFERROR(_xlfn.UNIQUE(_xlfn._xlws.FILTER('Rot.Out'!R:R,('Rot.Out'!O:O=Data.Out!F195)*('Rot.Out'!P:P=Data.Out!G195)),FALSE),""))</f>
        <v/>
      </c>
      <c r="FN195" s="4" t="str" cm="1">
        <f t="array" ref="FN195">IF(OR(H195=0,ISBLANK(H195)),"",_xlfn._xlws.FILTER(Out.Out!A$2:J$36,Out.Out!K$2:K$36=H195))</f>
        <v/>
      </c>
      <c r="FX195" s="4" t="str" cm="1">
        <f t="array" ref="FX195">IF(OR(A195=0,ISBLANK(A195),A195=""),"",_xlfn._xlws.FILTER(Site.Out!A$2:AA$50,Site.Out!C$2:C$50=A195))</f>
        <v/>
      </c>
      <c r="GY195" s="4" t="str" cm="1">
        <f t="array" ref="GY195">IF(OR(ISBLANK(A195),A195=0,A195=""),"",Pub.Out!A$2:H$2)</f>
        <v/>
      </c>
      <c r="HG195" s="4" t="str" cm="1">
        <f t="array" ref="HG195">IFERROR(IF(OR(C195=0,C195=""),"",_xlfn._xlws.FILTER(Prod.Out!C:F,Prod.Out!B:B=C195)),"")</f>
        <v/>
      </c>
      <c r="HK195" s="4" t="str" cm="1">
        <f t="array" ref="HK195">IF(OR(A195=0,A195=""),"",_xlfn.ANCHORARRAY(ExpD.Out!A$2))</f>
        <v/>
      </c>
    </row>
    <row r="196" spans="1:219" x14ac:dyDescent="0.35">
      <c r="A196" s="4" t="str" cm="1">
        <f t="array" ref="A196">IF(OR(EnterData!A199="",ISBLANK(EnterData!A199)),"",_xlfn._xlws.FILTER(EnterData!A199:L199,EnterData!A199:A199&lt;&gt;""))</f>
        <v/>
      </c>
      <c r="M196" s="4" t="str" cm="1">
        <f t="array" ref="M196">IF(OR(EnterData!A199="",ISBLANK(EnterData!A199)),"",_xlfn._xlws.FILTER(EnterData!N199:AB199,EnterData!A199:A199&lt;&gt;""))</f>
        <v/>
      </c>
      <c r="AB196" s="4" t="str" cm="1">
        <f t="array" ref="AB196">IF(OR(ISBLANK(B196),B196=0),"",_xlfn._xlws.FILTER(MT.Out!A$2:DO$200,MT.Out!D$2:D$200=Data.Out!B196))</f>
        <v/>
      </c>
      <c r="EQ196" s="4" t="str" cm="1">
        <f t="array" ref="EQ196">IFERROR(IF(OR(ISBLANK(E196),E196=0),"",_xlfn._xlws.FILTER(Int.Out!G$2:Q$100,Int.Out!B$2:B$100=E196)),"")</f>
        <v/>
      </c>
      <c r="FB196" s="4" t="str" cm="1">
        <f t="array" ref="FB196">IF(OR(ISBLANK(F196),F196=0),"",_xlfn._xlws.FILTER('Rot.Out'!C$3:M$100,'Rot.Out'!B$3:B$100=F196))</f>
        <v/>
      </c>
      <c r="FM196" s="4" t="str" cm="1">
        <f t="array" ref="FM196">IF(OR(F196=0,F196=""),"",IFERROR(_xlfn.UNIQUE(_xlfn._xlws.FILTER('Rot.Out'!R:R,('Rot.Out'!O:O=Data.Out!F196)*('Rot.Out'!P:P=Data.Out!G196)),FALSE),""))</f>
        <v/>
      </c>
      <c r="FN196" s="4" t="str" cm="1">
        <f t="array" ref="FN196">IF(OR(H196=0,ISBLANK(H196)),"",_xlfn._xlws.FILTER(Out.Out!A$2:J$36,Out.Out!K$2:K$36=H196))</f>
        <v/>
      </c>
      <c r="FX196" s="4" t="str" cm="1">
        <f t="array" ref="FX196">IF(OR(A196=0,ISBLANK(A196),A196=""),"",_xlfn._xlws.FILTER(Site.Out!A$2:AA$50,Site.Out!C$2:C$50=A196))</f>
        <v/>
      </c>
      <c r="GY196" s="4" t="str" cm="1">
        <f t="array" ref="GY196">IF(OR(ISBLANK(A196),A196=0,A196=""),"",Pub.Out!A$2:H$2)</f>
        <v/>
      </c>
      <c r="HG196" s="4" t="str" cm="1">
        <f t="array" ref="HG196">IFERROR(IF(OR(C196=0,C196=""),"",_xlfn._xlws.FILTER(Prod.Out!C:F,Prod.Out!B:B=C196)),"")</f>
        <v/>
      </c>
      <c r="HK196" s="4" t="str" cm="1">
        <f t="array" ref="HK196">IF(OR(A196=0,A196=""),"",_xlfn.ANCHORARRAY(ExpD.Out!A$2))</f>
        <v/>
      </c>
    </row>
    <row r="197" spans="1:219" x14ac:dyDescent="0.35">
      <c r="A197" s="4" t="str" cm="1">
        <f t="array" ref="A197">IF(OR(EnterData!A200="",ISBLANK(EnterData!A200)),"",_xlfn._xlws.FILTER(EnterData!A200:L200,EnterData!A200:A200&lt;&gt;""))</f>
        <v/>
      </c>
      <c r="M197" s="4" t="str" cm="1">
        <f t="array" ref="M197">IF(OR(EnterData!A200="",ISBLANK(EnterData!A200)),"",_xlfn._xlws.FILTER(EnterData!N200:AB200,EnterData!A200:A200&lt;&gt;""))</f>
        <v/>
      </c>
      <c r="AB197" s="4" t="str" cm="1">
        <f t="array" ref="AB197">IF(OR(ISBLANK(B197),B197=0),"",_xlfn._xlws.FILTER(MT.Out!A$2:DO$200,MT.Out!D$2:D$200=Data.Out!B197))</f>
        <v/>
      </c>
      <c r="EQ197" s="4" t="str" cm="1">
        <f t="array" ref="EQ197">IFERROR(IF(OR(ISBLANK(E197),E197=0),"",_xlfn._xlws.FILTER(Int.Out!G$2:Q$100,Int.Out!B$2:B$100=E197)),"")</f>
        <v/>
      </c>
      <c r="FB197" s="4" t="str" cm="1">
        <f t="array" ref="FB197">IF(OR(ISBLANK(F197),F197=0),"",_xlfn._xlws.FILTER('Rot.Out'!C$3:M$100,'Rot.Out'!B$3:B$100=F197))</f>
        <v/>
      </c>
      <c r="FM197" s="4" t="str" cm="1">
        <f t="array" ref="FM197">IF(OR(F197=0,F197=""),"",IFERROR(_xlfn.UNIQUE(_xlfn._xlws.FILTER('Rot.Out'!R:R,('Rot.Out'!O:O=Data.Out!F197)*('Rot.Out'!P:P=Data.Out!G197)),FALSE),""))</f>
        <v/>
      </c>
      <c r="FN197" s="4" t="str" cm="1">
        <f t="array" ref="FN197">IF(OR(H197=0,ISBLANK(H197)),"",_xlfn._xlws.FILTER(Out.Out!A$2:J$36,Out.Out!K$2:K$36=H197))</f>
        <v/>
      </c>
      <c r="FX197" s="4" t="str" cm="1">
        <f t="array" ref="FX197">IF(OR(A197=0,ISBLANK(A197),A197=""),"",_xlfn._xlws.FILTER(Site.Out!A$2:AA$50,Site.Out!C$2:C$50=A197))</f>
        <v/>
      </c>
      <c r="GY197" s="4" t="str" cm="1">
        <f t="array" ref="GY197">IF(OR(ISBLANK(A197),A197=0,A197=""),"",Pub.Out!A$2:H$2)</f>
        <v/>
      </c>
      <c r="HG197" s="4" t="str" cm="1">
        <f t="array" ref="HG197">IFERROR(IF(OR(C197=0,C197=""),"",_xlfn._xlws.FILTER(Prod.Out!C:F,Prod.Out!B:B=C197)),"")</f>
        <v/>
      </c>
      <c r="HK197" s="4" t="str" cm="1">
        <f t="array" ref="HK197">IF(OR(A197=0,A197=""),"",_xlfn.ANCHORARRAY(ExpD.Out!A$2))</f>
        <v/>
      </c>
    </row>
    <row r="198" spans="1:219" x14ac:dyDescent="0.35">
      <c r="A198" s="4" t="str" cm="1">
        <f t="array" ref="A198">IF(OR(EnterData!A201="",ISBLANK(EnterData!A201)),"",_xlfn._xlws.FILTER(EnterData!A201:L201,EnterData!A201:A201&lt;&gt;""))</f>
        <v/>
      </c>
      <c r="M198" s="4" t="str" cm="1">
        <f t="array" ref="M198">IF(OR(EnterData!A201="",ISBLANK(EnterData!A201)),"",_xlfn._xlws.FILTER(EnterData!N201:AB201,EnterData!A201:A201&lt;&gt;""))</f>
        <v/>
      </c>
      <c r="AB198" s="4" t="str" cm="1">
        <f t="array" ref="AB198">IF(OR(ISBLANK(B198),B198=0),"",_xlfn._xlws.FILTER(MT.Out!A$2:DO$200,MT.Out!D$2:D$200=Data.Out!B198))</f>
        <v/>
      </c>
      <c r="EQ198" s="4" t="str" cm="1">
        <f t="array" ref="EQ198">IFERROR(IF(OR(ISBLANK(E198),E198=0),"",_xlfn._xlws.FILTER(Int.Out!G$2:Q$100,Int.Out!B$2:B$100=E198)),"")</f>
        <v/>
      </c>
      <c r="FB198" s="4" t="str" cm="1">
        <f t="array" ref="FB198">IF(OR(ISBLANK(F198),F198=0),"",_xlfn._xlws.FILTER('Rot.Out'!C$3:M$100,'Rot.Out'!B$3:B$100=F198))</f>
        <v/>
      </c>
      <c r="FM198" s="4" t="str" cm="1">
        <f t="array" ref="FM198">IF(OR(F198=0,F198=""),"",IFERROR(_xlfn.UNIQUE(_xlfn._xlws.FILTER('Rot.Out'!R:R,('Rot.Out'!O:O=Data.Out!F198)*('Rot.Out'!P:P=Data.Out!G198)),FALSE),""))</f>
        <v/>
      </c>
      <c r="FN198" s="4" t="str" cm="1">
        <f t="array" ref="FN198">IF(OR(H198=0,ISBLANK(H198)),"",_xlfn._xlws.FILTER(Out.Out!A$2:J$36,Out.Out!K$2:K$36=H198))</f>
        <v/>
      </c>
      <c r="FX198" s="4" t="str" cm="1">
        <f t="array" ref="FX198">IF(OR(A198=0,ISBLANK(A198),A198=""),"",_xlfn._xlws.FILTER(Site.Out!A$2:AA$50,Site.Out!C$2:C$50=A198))</f>
        <v/>
      </c>
      <c r="GY198" s="4" t="str" cm="1">
        <f t="array" ref="GY198">IF(OR(ISBLANK(A198),A198=0,A198=""),"",Pub.Out!A$2:H$2)</f>
        <v/>
      </c>
      <c r="HG198" s="4" t="str" cm="1">
        <f t="array" ref="HG198">IFERROR(IF(OR(C198=0,C198=""),"",_xlfn._xlws.FILTER(Prod.Out!C:F,Prod.Out!B:B=C198)),"")</f>
        <v/>
      </c>
      <c r="HK198" s="4" t="str" cm="1">
        <f t="array" ref="HK198">IF(OR(A198=0,A198=""),"",_xlfn.ANCHORARRAY(ExpD.Out!A$2))</f>
        <v/>
      </c>
    </row>
    <row r="199" spans="1:219" x14ac:dyDescent="0.35">
      <c r="A199" s="4" t="str" cm="1">
        <f t="array" ref="A199">IF(OR(EnterData!A202="",ISBLANK(EnterData!A202)),"",_xlfn._xlws.FILTER(EnterData!A202:L202,EnterData!A202:A202&lt;&gt;""))</f>
        <v/>
      </c>
      <c r="M199" s="4" t="str" cm="1">
        <f t="array" ref="M199">IF(OR(EnterData!A202="",ISBLANK(EnterData!A202)),"",_xlfn._xlws.FILTER(EnterData!N202:AB202,EnterData!A202:A202&lt;&gt;""))</f>
        <v/>
      </c>
      <c r="AB199" s="4" t="str" cm="1">
        <f t="array" ref="AB199">IF(OR(ISBLANK(B199),B199=0),"",_xlfn._xlws.FILTER(MT.Out!A$2:DO$200,MT.Out!D$2:D$200=Data.Out!B199))</f>
        <v/>
      </c>
      <c r="EQ199" s="4" t="str" cm="1">
        <f t="array" ref="EQ199">IFERROR(IF(OR(ISBLANK(E199),E199=0),"",_xlfn._xlws.FILTER(Int.Out!G$2:Q$100,Int.Out!B$2:B$100=E199)),"")</f>
        <v/>
      </c>
      <c r="FB199" s="4" t="str" cm="1">
        <f t="array" ref="FB199">IF(OR(ISBLANK(F199),F199=0),"",_xlfn._xlws.FILTER('Rot.Out'!C$3:M$100,'Rot.Out'!B$3:B$100=F199))</f>
        <v/>
      </c>
      <c r="FM199" s="4" t="str" cm="1">
        <f t="array" ref="FM199">IF(OR(F199=0,F199=""),"",IFERROR(_xlfn.UNIQUE(_xlfn._xlws.FILTER('Rot.Out'!R:R,('Rot.Out'!O:O=Data.Out!F199)*('Rot.Out'!P:P=Data.Out!G199)),FALSE),""))</f>
        <v/>
      </c>
      <c r="FN199" s="4" t="str" cm="1">
        <f t="array" ref="FN199">IF(OR(H199=0,ISBLANK(H199)),"",_xlfn._xlws.FILTER(Out.Out!A$2:J$36,Out.Out!K$2:K$36=H199))</f>
        <v/>
      </c>
      <c r="FX199" s="4" t="str" cm="1">
        <f t="array" ref="FX199">IF(OR(A199=0,ISBLANK(A199),A199=""),"",_xlfn._xlws.FILTER(Site.Out!A$2:AA$50,Site.Out!C$2:C$50=A199))</f>
        <v/>
      </c>
      <c r="GY199" s="4" t="str" cm="1">
        <f t="array" ref="GY199">IF(OR(ISBLANK(A199),A199=0,A199=""),"",Pub.Out!A$2:H$2)</f>
        <v/>
      </c>
      <c r="HG199" s="4" t="str" cm="1">
        <f t="array" ref="HG199">IFERROR(IF(OR(C199=0,C199=""),"",_xlfn._xlws.FILTER(Prod.Out!C:F,Prod.Out!B:B=C199)),"")</f>
        <v/>
      </c>
      <c r="HK199" s="4" t="str" cm="1">
        <f t="array" ref="HK199">IF(OR(A199=0,A199=""),"",_xlfn.ANCHORARRAY(ExpD.Out!A$2))</f>
        <v/>
      </c>
    </row>
    <row r="200" spans="1:219" x14ac:dyDescent="0.35">
      <c r="A200" s="4" t="str" cm="1">
        <f t="array" ref="A200">IF(OR(EnterData!A203="",ISBLANK(EnterData!A203)),"",_xlfn._xlws.FILTER(EnterData!A203:L203,EnterData!A203:A203&lt;&gt;""))</f>
        <v/>
      </c>
      <c r="M200" s="4" t="str" cm="1">
        <f t="array" ref="M200">IF(OR(EnterData!A203="",ISBLANK(EnterData!A203)),"",_xlfn._xlws.FILTER(EnterData!N203:AB203,EnterData!A203:A203&lt;&gt;""))</f>
        <v/>
      </c>
      <c r="AB200" s="4" t="str" cm="1">
        <f t="array" ref="AB200">IF(OR(ISBLANK(B200),B200=0),"",_xlfn._xlws.FILTER(MT.Out!A$2:DO$200,MT.Out!D$2:D$200=Data.Out!B200))</f>
        <v/>
      </c>
      <c r="EQ200" s="4" t="str" cm="1">
        <f t="array" ref="EQ200">IFERROR(IF(OR(ISBLANK(E200),E200=0),"",_xlfn._xlws.FILTER(Int.Out!G$2:Q$100,Int.Out!B$2:B$100=E200)),"")</f>
        <v/>
      </c>
      <c r="FB200" s="4" t="str" cm="1">
        <f t="array" ref="FB200">IF(OR(ISBLANK(F200),F200=0),"",_xlfn._xlws.FILTER('Rot.Out'!C$3:M$100,'Rot.Out'!B$3:B$100=F200))</f>
        <v/>
      </c>
      <c r="FM200" s="4" t="str" cm="1">
        <f t="array" ref="FM200">IF(OR(F200=0,F200=""),"",IFERROR(_xlfn.UNIQUE(_xlfn._xlws.FILTER('Rot.Out'!R:R,('Rot.Out'!O:O=Data.Out!F200)*('Rot.Out'!P:P=Data.Out!G200)),FALSE),""))</f>
        <v/>
      </c>
      <c r="FN200" s="4" t="str" cm="1">
        <f t="array" ref="FN200">IF(OR(H200=0,ISBLANK(H200)),"",_xlfn._xlws.FILTER(Out.Out!A$2:J$36,Out.Out!K$2:K$36=H200))</f>
        <v/>
      </c>
      <c r="FX200" s="4" t="str" cm="1">
        <f t="array" ref="FX200">IF(OR(A200=0,ISBLANK(A200),A200=""),"",_xlfn._xlws.FILTER(Site.Out!A$2:AA$50,Site.Out!C$2:C$50=A200))</f>
        <v/>
      </c>
      <c r="GY200" s="4" t="str" cm="1">
        <f t="array" ref="GY200">IF(OR(ISBLANK(A200),A200=0,A200=""),"",Pub.Out!A$2:H$2)</f>
        <v/>
      </c>
      <c r="HG200" s="4" t="str" cm="1">
        <f t="array" ref="HG200">IFERROR(IF(OR(C200=0,C200=""),"",_xlfn._xlws.FILTER(Prod.Out!C:F,Prod.Out!B:B=C200)),"")</f>
        <v/>
      </c>
      <c r="HK200" s="4" t="str" cm="1">
        <f t="array" ref="HK200">IF(OR(A200=0,A200=""),"",_xlfn.ANCHORARRAY(ExpD.Out!A$2))</f>
        <v/>
      </c>
    </row>
    <row r="201" spans="1:219" x14ac:dyDescent="0.35">
      <c r="A201" s="4" t="str" cm="1">
        <f t="array" ref="A201">IF(OR(EnterData!A204="",ISBLANK(EnterData!A204)),"",_xlfn._xlws.FILTER(EnterData!A204:L204,EnterData!A204:A204&lt;&gt;""))</f>
        <v/>
      </c>
      <c r="M201" s="4" t="str" cm="1">
        <f t="array" ref="M201">IF(OR(EnterData!A204="",ISBLANK(EnterData!A204)),"",_xlfn._xlws.FILTER(EnterData!N204:AB204,EnterData!A204:A204&lt;&gt;""))</f>
        <v/>
      </c>
      <c r="AB201" s="4" t="str" cm="1">
        <f t="array" ref="AB201">IF(OR(ISBLANK(B201),B201=0),"",_xlfn._xlws.FILTER(MT.Out!A$2:DO$200,MT.Out!D$2:D$200=Data.Out!B201))</f>
        <v/>
      </c>
      <c r="EQ201" s="4" t="str" cm="1">
        <f t="array" ref="EQ201">IFERROR(IF(OR(ISBLANK(E201),E201=0),"",_xlfn._xlws.FILTER(Int.Out!G$2:Q$100,Int.Out!B$2:B$100=E201)),"")</f>
        <v/>
      </c>
      <c r="FB201" s="4" t="str" cm="1">
        <f t="array" ref="FB201">IF(OR(ISBLANK(F201),F201=0),"",_xlfn._xlws.FILTER('Rot.Out'!C$3:M$100,'Rot.Out'!B$3:B$100=F201))</f>
        <v/>
      </c>
      <c r="FM201" s="4" t="str" cm="1">
        <f t="array" ref="FM201">IF(OR(F201=0,F201=""),"",IFERROR(_xlfn.UNIQUE(_xlfn._xlws.FILTER('Rot.Out'!R:R,('Rot.Out'!O:O=Data.Out!F201)*('Rot.Out'!P:P=Data.Out!G201)),FALSE),""))</f>
        <v/>
      </c>
      <c r="FN201" s="4" t="str" cm="1">
        <f t="array" ref="FN201">IF(OR(H201=0,ISBLANK(H201)),"",_xlfn._xlws.FILTER(Out.Out!A$2:J$36,Out.Out!K$2:K$36=H201))</f>
        <v/>
      </c>
      <c r="FX201" s="4" t="str" cm="1">
        <f t="array" ref="FX201">IF(OR(A201=0,ISBLANK(A201),A201=""),"",_xlfn._xlws.FILTER(Site.Out!A$2:AA$50,Site.Out!C$2:C$50=A201))</f>
        <v/>
      </c>
      <c r="GY201" s="4" t="str" cm="1">
        <f t="array" ref="GY201">IF(OR(ISBLANK(A201),A201=0,A201=""),"",Pub.Out!A$2:H$2)</f>
        <v/>
      </c>
      <c r="HG201" s="4" t="str" cm="1">
        <f t="array" ref="HG201">IFERROR(IF(OR(C201=0,C201=""),"",_xlfn._xlws.FILTER(Prod.Out!C:F,Prod.Out!B:B=C201)),"")</f>
        <v/>
      </c>
      <c r="HK201" s="4" t="str" cm="1">
        <f t="array" ref="HK201">IF(OR(A201=0,A201=""),"",_xlfn.ANCHORARRAY(ExpD.Out!A$2))</f>
        <v/>
      </c>
    </row>
    <row r="202" spans="1:219" x14ac:dyDescent="0.35">
      <c r="A202" s="4" t="str" cm="1">
        <f t="array" ref="A202">IF(OR(EnterData!A205="",ISBLANK(EnterData!A205)),"",_xlfn._xlws.FILTER(EnterData!A205:L205,EnterData!A205:A205&lt;&gt;""))</f>
        <v/>
      </c>
      <c r="M202" s="4" t="str" cm="1">
        <f t="array" ref="M202">IF(OR(EnterData!A205="",ISBLANK(EnterData!A205)),"",_xlfn._xlws.FILTER(EnterData!N205:AB205,EnterData!A205:A205&lt;&gt;""))</f>
        <v/>
      </c>
      <c r="AB202" s="4" t="str" cm="1">
        <f t="array" ref="AB202">IF(OR(ISBLANK(B202),B202=0),"",_xlfn._xlws.FILTER(MT.Out!A$2:DO$200,MT.Out!D$2:D$200=Data.Out!B202))</f>
        <v/>
      </c>
      <c r="EQ202" s="4" t="str" cm="1">
        <f t="array" ref="EQ202">IFERROR(IF(OR(ISBLANK(E202),E202=0),"",_xlfn._xlws.FILTER(Int.Out!G$2:Q$100,Int.Out!B$2:B$100=E202)),"")</f>
        <v/>
      </c>
      <c r="FB202" s="4" t="str" cm="1">
        <f t="array" ref="FB202">IF(OR(ISBLANK(F202),F202=0),"",_xlfn._xlws.FILTER('Rot.Out'!C$3:M$100,'Rot.Out'!B$3:B$100=F202))</f>
        <v/>
      </c>
      <c r="FM202" s="4" t="str" cm="1">
        <f t="array" ref="FM202">IF(OR(F202=0,F202=""),"",IFERROR(_xlfn.UNIQUE(_xlfn._xlws.FILTER('Rot.Out'!R:R,('Rot.Out'!O:O=Data.Out!F202)*('Rot.Out'!P:P=Data.Out!G202)),FALSE),""))</f>
        <v/>
      </c>
      <c r="FN202" s="4" t="str" cm="1">
        <f t="array" ref="FN202">IF(OR(H202=0,ISBLANK(H202)),"",_xlfn._xlws.FILTER(Out.Out!A$2:J$36,Out.Out!K$2:K$36=H202))</f>
        <v/>
      </c>
      <c r="FX202" s="4" t="str" cm="1">
        <f t="array" ref="FX202">IF(OR(A202=0,ISBLANK(A202),A202=""),"",_xlfn._xlws.FILTER(Site.Out!A$2:AA$50,Site.Out!C$2:C$50=A202))</f>
        <v/>
      </c>
      <c r="GY202" s="4" t="str" cm="1">
        <f t="array" ref="GY202">IF(OR(ISBLANK(A202),A202=0,A202=""),"",Pub.Out!A$2:H$2)</f>
        <v/>
      </c>
      <c r="HG202" s="4" t="str" cm="1">
        <f t="array" ref="HG202">IFERROR(IF(OR(C202=0,C202=""),"",_xlfn._xlws.FILTER(Prod.Out!C:F,Prod.Out!B:B=C202)),"")</f>
        <v/>
      </c>
      <c r="HK202" s="4" t="str" cm="1">
        <f t="array" ref="HK202">IF(OR(A202=0,A202=""),"",_xlfn.ANCHORARRAY(ExpD.Out!A$2))</f>
        <v/>
      </c>
    </row>
    <row r="203" spans="1:219" x14ac:dyDescent="0.35">
      <c r="A203" s="4" t="str" cm="1">
        <f t="array" ref="A203">IF(OR(EnterData!A206="",ISBLANK(EnterData!A206)),"",_xlfn._xlws.FILTER(EnterData!A206:L206,EnterData!A206:A206&lt;&gt;""))</f>
        <v/>
      </c>
      <c r="M203" s="4" t="str" cm="1">
        <f t="array" ref="M203">IF(OR(EnterData!A206="",ISBLANK(EnterData!A206)),"",_xlfn._xlws.FILTER(EnterData!N206:AB206,EnterData!A206:A206&lt;&gt;""))</f>
        <v/>
      </c>
      <c r="AB203" s="4" t="str" cm="1">
        <f t="array" ref="AB203">IF(OR(ISBLANK(B203),B203=0),"",_xlfn._xlws.FILTER(MT.Out!A$2:DO$200,MT.Out!D$2:D$200=Data.Out!B203))</f>
        <v/>
      </c>
      <c r="EQ203" s="4" t="str" cm="1">
        <f t="array" ref="EQ203">IFERROR(IF(OR(ISBLANK(E203),E203=0),"",_xlfn._xlws.FILTER(Int.Out!G$2:Q$100,Int.Out!B$2:B$100=E203)),"")</f>
        <v/>
      </c>
      <c r="FB203" s="4" t="str" cm="1">
        <f t="array" ref="FB203">IF(OR(ISBLANK(F203),F203=0),"",_xlfn._xlws.FILTER('Rot.Out'!C$3:M$100,'Rot.Out'!B$3:B$100=F203))</f>
        <v/>
      </c>
      <c r="FM203" s="4" t="str" cm="1">
        <f t="array" ref="FM203">IF(OR(F203=0,F203=""),"",IFERROR(_xlfn.UNIQUE(_xlfn._xlws.FILTER('Rot.Out'!R:R,('Rot.Out'!O:O=Data.Out!F203)*('Rot.Out'!P:P=Data.Out!G203)),FALSE),""))</f>
        <v/>
      </c>
      <c r="FN203" s="4" t="str" cm="1">
        <f t="array" ref="FN203">IF(OR(H203=0,ISBLANK(H203)),"",_xlfn._xlws.FILTER(Out.Out!A$2:J$36,Out.Out!K$2:K$36=H203))</f>
        <v/>
      </c>
      <c r="FX203" s="4" t="str" cm="1">
        <f t="array" ref="FX203">IF(OR(A203=0,ISBLANK(A203),A203=""),"",_xlfn._xlws.FILTER(Site.Out!A$2:AA$50,Site.Out!C$2:C$50=A203))</f>
        <v/>
      </c>
      <c r="GY203" s="4" t="str" cm="1">
        <f t="array" ref="GY203">IF(OR(ISBLANK(A203),A203=0,A203=""),"",Pub.Out!A$2:H$2)</f>
        <v/>
      </c>
      <c r="HG203" s="4" t="str" cm="1">
        <f t="array" ref="HG203">IFERROR(IF(OR(C203=0,C203=""),"",_xlfn._xlws.FILTER(Prod.Out!C:F,Prod.Out!B:B=C203)),"")</f>
        <v/>
      </c>
      <c r="HK203" s="4" t="str" cm="1">
        <f t="array" ref="HK203">IF(OR(A203=0,A203=""),"",_xlfn.ANCHORARRAY(ExpD.Out!A$2))</f>
        <v/>
      </c>
    </row>
    <row r="204" spans="1:219" x14ac:dyDescent="0.35">
      <c r="A204" s="4" t="str" cm="1">
        <f t="array" ref="A204">IF(OR(EnterData!A207="",ISBLANK(EnterData!A207)),"",_xlfn._xlws.FILTER(EnterData!A207:L207,EnterData!A207:A207&lt;&gt;""))</f>
        <v/>
      </c>
      <c r="M204" s="4" t="str" cm="1">
        <f t="array" ref="M204">IF(OR(EnterData!A207="",ISBLANK(EnterData!A207)),"",_xlfn._xlws.FILTER(EnterData!N207:AB207,EnterData!A207:A207&lt;&gt;""))</f>
        <v/>
      </c>
      <c r="AB204" s="4" t="str" cm="1">
        <f t="array" ref="AB204">IF(OR(ISBLANK(B204),B204=0),"",_xlfn._xlws.FILTER(MT.Out!A$2:DO$200,MT.Out!D$2:D$200=Data.Out!B204))</f>
        <v/>
      </c>
      <c r="EQ204" s="4" t="str" cm="1">
        <f t="array" ref="EQ204">IFERROR(IF(OR(ISBLANK(E204),E204=0),"",_xlfn._xlws.FILTER(Int.Out!G$2:Q$100,Int.Out!B$2:B$100=E204)),"")</f>
        <v/>
      </c>
      <c r="FB204" s="4" t="str" cm="1">
        <f t="array" ref="FB204">IF(OR(ISBLANK(F204),F204=0),"",_xlfn._xlws.FILTER('Rot.Out'!C$3:M$100,'Rot.Out'!B$3:B$100=F204))</f>
        <v/>
      </c>
      <c r="FM204" s="4" t="str" cm="1">
        <f t="array" ref="FM204">IF(OR(F204=0,F204=""),"",IFERROR(_xlfn.UNIQUE(_xlfn._xlws.FILTER('Rot.Out'!R:R,('Rot.Out'!O:O=Data.Out!F204)*('Rot.Out'!P:P=Data.Out!G204)),FALSE),""))</f>
        <v/>
      </c>
      <c r="FN204" s="4" t="str" cm="1">
        <f t="array" ref="FN204">IF(OR(H204=0,ISBLANK(H204)),"",_xlfn._xlws.FILTER(Out.Out!A$2:J$36,Out.Out!K$2:K$36=H204))</f>
        <v/>
      </c>
      <c r="FX204" s="4" t="str" cm="1">
        <f t="array" ref="FX204">IF(OR(A204=0,ISBLANK(A204),A204=""),"",_xlfn._xlws.FILTER(Site.Out!A$2:AA$50,Site.Out!C$2:C$50=A204))</f>
        <v/>
      </c>
      <c r="GY204" s="4" t="str" cm="1">
        <f t="array" ref="GY204">IF(OR(ISBLANK(A204),A204=0,A204=""),"",Pub.Out!A$2:H$2)</f>
        <v/>
      </c>
      <c r="HG204" s="4" t="str" cm="1">
        <f t="array" ref="HG204">IFERROR(IF(OR(C204=0,C204=""),"",_xlfn._xlws.FILTER(Prod.Out!C:F,Prod.Out!B:B=C204)),"")</f>
        <v/>
      </c>
      <c r="HK204" s="4" t="str" cm="1">
        <f t="array" ref="HK204">IF(OR(A204=0,A204=""),"",_xlfn.ANCHORARRAY(ExpD.Out!A$2))</f>
        <v/>
      </c>
    </row>
    <row r="205" spans="1:219" x14ac:dyDescent="0.35">
      <c r="A205" s="4" t="str" cm="1">
        <f t="array" ref="A205">IF(OR(EnterData!A208="",ISBLANK(EnterData!A208)),"",_xlfn._xlws.FILTER(EnterData!A208:L208,EnterData!A208:A208&lt;&gt;""))</f>
        <v/>
      </c>
      <c r="M205" s="4" t="str" cm="1">
        <f t="array" ref="M205">IF(OR(EnterData!A208="",ISBLANK(EnterData!A208)),"",_xlfn._xlws.FILTER(EnterData!N208:AB208,EnterData!A208:A208&lt;&gt;""))</f>
        <v/>
      </c>
      <c r="AB205" s="4" t="str" cm="1">
        <f t="array" ref="AB205">IF(OR(ISBLANK(B205),B205=0),"",_xlfn._xlws.FILTER(MT.Out!A$2:DO$200,MT.Out!D$2:D$200=Data.Out!B205))</f>
        <v/>
      </c>
      <c r="EQ205" s="4" t="str" cm="1">
        <f t="array" ref="EQ205">IFERROR(IF(OR(ISBLANK(E205),E205=0),"",_xlfn._xlws.FILTER(Int.Out!G$2:Q$100,Int.Out!B$2:B$100=E205)),"")</f>
        <v/>
      </c>
      <c r="FB205" s="4" t="str" cm="1">
        <f t="array" ref="FB205">IF(OR(ISBLANK(F205),F205=0),"",_xlfn._xlws.FILTER('Rot.Out'!C$3:M$100,'Rot.Out'!B$3:B$100=F205))</f>
        <v/>
      </c>
      <c r="FM205" s="4" t="str" cm="1">
        <f t="array" ref="FM205">IF(OR(F205=0,F205=""),"",IFERROR(_xlfn.UNIQUE(_xlfn._xlws.FILTER('Rot.Out'!R:R,('Rot.Out'!O:O=Data.Out!F205)*('Rot.Out'!P:P=Data.Out!G205)),FALSE),""))</f>
        <v/>
      </c>
      <c r="FN205" s="4" t="str" cm="1">
        <f t="array" ref="FN205">IF(OR(H205=0,ISBLANK(H205)),"",_xlfn._xlws.FILTER(Out.Out!A$2:J$36,Out.Out!K$2:K$36=H205))</f>
        <v/>
      </c>
      <c r="FX205" s="4" t="str" cm="1">
        <f t="array" ref="FX205">IF(OR(A205=0,ISBLANK(A205),A205=""),"",_xlfn._xlws.FILTER(Site.Out!A$2:AA$50,Site.Out!C$2:C$50=A205))</f>
        <v/>
      </c>
      <c r="GY205" s="4" t="str" cm="1">
        <f t="array" ref="GY205">IF(OR(ISBLANK(A205),A205=0,A205=""),"",Pub.Out!A$2:H$2)</f>
        <v/>
      </c>
      <c r="HG205" s="4" t="str" cm="1">
        <f t="array" ref="HG205">IFERROR(IF(OR(C205=0,C205=""),"",_xlfn._xlws.FILTER(Prod.Out!C:F,Prod.Out!B:B=C205)),"")</f>
        <v/>
      </c>
      <c r="HK205" s="4" t="str" cm="1">
        <f t="array" ref="HK205">IF(OR(A205=0,A205=""),"",_xlfn.ANCHORARRAY(ExpD.Out!A$2))</f>
        <v/>
      </c>
    </row>
    <row r="206" spans="1:219" x14ac:dyDescent="0.35">
      <c r="A206" s="4" t="str" cm="1">
        <f t="array" ref="A206">IF(OR(EnterData!A209="",ISBLANK(EnterData!A209)),"",_xlfn._xlws.FILTER(EnterData!A209:L209,EnterData!A209:A209&lt;&gt;""))</f>
        <v/>
      </c>
      <c r="M206" s="4" t="str" cm="1">
        <f t="array" ref="M206">IF(OR(EnterData!A209="",ISBLANK(EnterData!A209)),"",_xlfn._xlws.FILTER(EnterData!N209:AB209,EnterData!A209:A209&lt;&gt;""))</f>
        <v/>
      </c>
      <c r="AB206" s="4" t="str" cm="1">
        <f t="array" ref="AB206">IF(OR(ISBLANK(B206),B206=0),"",_xlfn._xlws.FILTER(MT.Out!A$2:DO$200,MT.Out!D$2:D$200=Data.Out!B206))</f>
        <v/>
      </c>
      <c r="EQ206" s="4" t="str" cm="1">
        <f t="array" ref="EQ206">IFERROR(IF(OR(ISBLANK(E206),E206=0),"",_xlfn._xlws.FILTER(Int.Out!G$2:Q$100,Int.Out!B$2:B$100=E206)),"")</f>
        <v/>
      </c>
      <c r="FB206" s="4" t="str" cm="1">
        <f t="array" ref="FB206">IF(OR(ISBLANK(F206),F206=0),"",_xlfn._xlws.FILTER('Rot.Out'!C$3:M$100,'Rot.Out'!B$3:B$100=F206))</f>
        <v/>
      </c>
      <c r="FM206" s="4" t="str" cm="1">
        <f t="array" ref="FM206">IF(OR(F206=0,F206=""),"",IFERROR(_xlfn.UNIQUE(_xlfn._xlws.FILTER('Rot.Out'!R:R,('Rot.Out'!O:O=Data.Out!F206)*('Rot.Out'!P:P=Data.Out!G206)),FALSE),""))</f>
        <v/>
      </c>
      <c r="FN206" s="4" t="str" cm="1">
        <f t="array" ref="FN206">IF(OR(H206=0,ISBLANK(H206)),"",_xlfn._xlws.FILTER(Out.Out!A$2:J$36,Out.Out!K$2:K$36=H206))</f>
        <v/>
      </c>
      <c r="FX206" s="4" t="str" cm="1">
        <f t="array" ref="FX206">IF(OR(A206=0,ISBLANK(A206),A206=""),"",_xlfn._xlws.FILTER(Site.Out!A$2:AA$50,Site.Out!C$2:C$50=A206))</f>
        <v/>
      </c>
      <c r="GY206" s="4" t="str" cm="1">
        <f t="array" ref="GY206">IF(OR(ISBLANK(A206),A206=0,A206=""),"",Pub.Out!A$2:H$2)</f>
        <v/>
      </c>
      <c r="HG206" s="4" t="str" cm="1">
        <f t="array" ref="HG206">IFERROR(IF(OR(C206=0,C206=""),"",_xlfn._xlws.FILTER(Prod.Out!C:F,Prod.Out!B:B=C206)),"")</f>
        <v/>
      </c>
      <c r="HK206" s="4" t="str" cm="1">
        <f t="array" ref="HK206">IF(OR(A206=0,A206=""),"",_xlfn.ANCHORARRAY(ExpD.Out!A$2))</f>
        <v/>
      </c>
    </row>
    <row r="207" spans="1:219" x14ac:dyDescent="0.35">
      <c r="A207" s="4" t="str" cm="1">
        <f t="array" ref="A207">IF(OR(EnterData!A210="",ISBLANK(EnterData!A210)),"",_xlfn._xlws.FILTER(EnterData!A210:L210,EnterData!A210:A210&lt;&gt;""))</f>
        <v/>
      </c>
      <c r="M207" s="4" t="str" cm="1">
        <f t="array" ref="M207">IF(OR(EnterData!A210="",ISBLANK(EnterData!A210)),"",_xlfn._xlws.FILTER(EnterData!N210:AB210,EnterData!A210:A210&lt;&gt;""))</f>
        <v/>
      </c>
      <c r="AB207" s="4" t="str" cm="1">
        <f t="array" ref="AB207">IF(OR(ISBLANK(B207),B207=0),"",_xlfn._xlws.FILTER(MT.Out!A$2:DO$200,MT.Out!D$2:D$200=Data.Out!B207))</f>
        <v/>
      </c>
      <c r="EQ207" s="4" t="str" cm="1">
        <f t="array" ref="EQ207">IFERROR(IF(OR(ISBLANK(E207),E207=0),"",_xlfn._xlws.FILTER(Int.Out!G$2:Q$100,Int.Out!B$2:B$100=E207)),"")</f>
        <v/>
      </c>
      <c r="FB207" s="4" t="str" cm="1">
        <f t="array" ref="FB207">IF(OR(ISBLANK(F207),F207=0),"",_xlfn._xlws.FILTER('Rot.Out'!C$3:M$100,'Rot.Out'!B$3:B$100=F207))</f>
        <v/>
      </c>
      <c r="FM207" s="4" t="str" cm="1">
        <f t="array" ref="FM207">IF(OR(F207=0,F207=""),"",IFERROR(_xlfn.UNIQUE(_xlfn._xlws.FILTER('Rot.Out'!R:R,('Rot.Out'!O:O=Data.Out!F207)*('Rot.Out'!P:P=Data.Out!G207)),FALSE),""))</f>
        <v/>
      </c>
      <c r="FN207" s="4" t="str" cm="1">
        <f t="array" ref="FN207">IF(OR(H207=0,ISBLANK(H207)),"",_xlfn._xlws.FILTER(Out.Out!A$2:J$36,Out.Out!K$2:K$36=H207))</f>
        <v/>
      </c>
      <c r="FX207" s="4" t="str" cm="1">
        <f t="array" ref="FX207">IF(OR(A207=0,ISBLANK(A207),A207=""),"",_xlfn._xlws.FILTER(Site.Out!A$2:AA$50,Site.Out!C$2:C$50=A207))</f>
        <v/>
      </c>
      <c r="GY207" s="4" t="str" cm="1">
        <f t="array" ref="GY207">IF(OR(ISBLANK(A207),A207=0,A207=""),"",Pub.Out!A$2:H$2)</f>
        <v/>
      </c>
      <c r="HG207" s="4" t="str" cm="1">
        <f t="array" ref="HG207">IFERROR(IF(OR(C207=0,C207=""),"",_xlfn._xlws.FILTER(Prod.Out!C:F,Prod.Out!B:B=C207)),"")</f>
        <v/>
      </c>
      <c r="HK207" s="4" t="str" cm="1">
        <f t="array" ref="HK207">IF(OR(A207=0,A207=""),"",_xlfn.ANCHORARRAY(ExpD.Out!A$2))</f>
        <v/>
      </c>
    </row>
    <row r="208" spans="1:219" x14ac:dyDescent="0.35">
      <c r="A208" s="4" t="str" cm="1">
        <f t="array" ref="A208">IF(OR(EnterData!A211="",ISBLANK(EnterData!A211)),"",_xlfn._xlws.FILTER(EnterData!A211:L211,EnterData!A211:A211&lt;&gt;""))</f>
        <v/>
      </c>
      <c r="M208" s="4" t="str" cm="1">
        <f t="array" ref="M208">IF(OR(EnterData!A211="",ISBLANK(EnterData!A211)),"",_xlfn._xlws.FILTER(EnterData!N211:AB211,EnterData!A211:A211&lt;&gt;""))</f>
        <v/>
      </c>
      <c r="AB208" s="4" t="str" cm="1">
        <f t="array" ref="AB208">IF(OR(ISBLANK(B208),B208=0),"",_xlfn._xlws.FILTER(MT.Out!A$2:DO$200,MT.Out!D$2:D$200=Data.Out!B208))</f>
        <v/>
      </c>
      <c r="EQ208" s="4" t="str" cm="1">
        <f t="array" ref="EQ208">IFERROR(IF(OR(ISBLANK(E208),E208=0),"",_xlfn._xlws.FILTER(Int.Out!G$2:Q$100,Int.Out!B$2:B$100=E208)),"")</f>
        <v/>
      </c>
      <c r="FB208" s="4" t="str" cm="1">
        <f t="array" ref="FB208">IF(OR(ISBLANK(F208),F208=0),"",_xlfn._xlws.FILTER('Rot.Out'!C$3:M$100,'Rot.Out'!B$3:B$100=F208))</f>
        <v/>
      </c>
      <c r="FM208" s="4" t="str" cm="1">
        <f t="array" ref="FM208">IF(OR(F208=0,F208=""),"",IFERROR(_xlfn.UNIQUE(_xlfn._xlws.FILTER('Rot.Out'!R:R,('Rot.Out'!O:O=Data.Out!F208)*('Rot.Out'!P:P=Data.Out!G208)),FALSE),""))</f>
        <v/>
      </c>
      <c r="FN208" s="4" t="str" cm="1">
        <f t="array" ref="FN208">IF(OR(H208=0,ISBLANK(H208)),"",_xlfn._xlws.FILTER(Out.Out!A$2:J$36,Out.Out!K$2:K$36=H208))</f>
        <v/>
      </c>
      <c r="FX208" s="4" t="str" cm="1">
        <f t="array" ref="FX208">IF(OR(A208=0,ISBLANK(A208),A208=""),"",_xlfn._xlws.FILTER(Site.Out!A$2:AA$50,Site.Out!C$2:C$50=A208))</f>
        <v/>
      </c>
      <c r="GY208" s="4" t="str" cm="1">
        <f t="array" ref="GY208">IF(OR(ISBLANK(A208),A208=0,A208=""),"",Pub.Out!A$2:H$2)</f>
        <v/>
      </c>
      <c r="HG208" s="4" t="str" cm="1">
        <f t="array" ref="HG208">IFERROR(IF(OR(C208=0,C208=""),"",_xlfn._xlws.FILTER(Prod.Out!C:F,Prod.Out!B:B=C208)),"")</f>
        <v/>
      </c>
      <c r="HK208" s="4" t="str" cm="1">
        <f t="array" ref="HK208">IF(OR(A208=0,A208=""),"",_xlfn.ANCHORARRAY(ExpD.Out!A$2))</f>
        <v/>
      </c>
    </row>
    <row r="209" spans="1:219" x14ac:dyDescent="0.35">
      <c r="A209" s="4" t="str" cm="1">
        <f t="array" ref="A209">IF(OR(EnterData!A212="",ISBLANK(EnterData!A212)),"",_xlfn._xlws.FILTER(EnterData!A212:L212,EnterData!A212:A212&lt;&gt;""))</f>
        <v/>
      </c>
      <c r="M209" s="4" t="str" cm="1">
        <f t="array" ref="M209">IF(OR(EnterData!A212="",ISBLANK(EnterData!A212)),"",_xlfn._xlws.FILTER(EnterData!N212:AB212,EnterData!A212:A212&lt;&gt;""))</f>
        <v/>
      </c>
      <c r="AB209" s="4" t="str" cm="1">
        <f t="array" ref="AB209">IF(OR(ISBLANK(B209),B209=0),"",_xlfn._xlws.FILTER(MT.Out!A$2:DO$200,MT.Out!D$2:D$200=Data.Out!B209))</f>
        <v/>
      </c>
      <c r="EQ209" s="4" t="str" cm="1">
        <f t="array" ref="EQ209">IFERROR(IF(OR(ISBLANK(E209),E209=0),"",_xlfn._xlws.FILTER(Int.Out!G$2:Q$100,Int.Out!B$2:B$100=E209)),"")</f>
        <v/>
      </c>
      <c r="FB209" s="4" t="str" cm="1">
        <f t="array" ref="FB209">IF(OR(ISBLANK(F209),F209=0),"",_xlfn._xlws.FILTER('Rot.Out'!C$3:M$100,'Rot.Out'!B$3:B$100=F209))</f>
        <v/>
      </c>
      <c r="FM209" s="4" t="str" cm="1">
        <f t="array" ref="FM209">IF(OR(F209=0,F209=""),"",IFERROR(_xlfn.UNIQUE(_xlfn._xlws.FILTER('Rot.Out'!R:R,('Rot.Out'!O:O=Data.Out!F209)*('Rot.Out'!P:P=Data.Out!G209)),FALSE),""))</f>
        <v/>
      </c>
      <c r="FN209" s="4" t="str" cm="1">
        <f t="array" ref="FN209">IF(OR(H209=0,ISBLANK(H209)),"",_xlfn._xlws.FILTER(Out.Out!A$2:J$36,Out.Out!K$2:K$36=H209))</f>
        <v/>
      </c>
      <c r="FX209" s="4" t="str" cm="1">
        <f t="array" ref="FX209">IF(OR(A209=0,ISBLANK(A209),A209=""),"",_xlfn._xlws.FILTER(Site.Out!A$2:AA$50,Site.Out!C$2:C$50=A209))</f>
        <v/>
      </c>
      <c r="GY209" s="4" t="str" cm="1">
        <f t="array" ref="GY209">IF(OR(ISBLANK(A209),A209=0,A209=""),"",Pub.Out!A$2:H$2)</f>
        <v/>
      </c>
      <c r="HG209" s="4" t="str" cm="1">
        <f t="array" ref="HG209">IFERROR(IF(OR(C209=0,C209=""),"",_xlfn._xlws.FILTER(Prod.Out!C:F,Prod.Out!B:B=C209)),"")</f>
        <v/>
      </c>
      <c r="HK209" s="4" t="str" cm="1">
        <f t="array" ref="HK209">IF(OR(A209=0,A209=""),"",_xlfn.ANCHORARRAY(ExpD.Out!A$2))</f>
        <v/>
      </c>
    </row>
    <row r="210" spans="1:219" x14ac:dyDescent="0.35">
      <c r="A210" s="4" t="str" cm="1">
        <f t="array" ref="A210">IF(OR(EnterData!A213="",ISBLANK(EnterData!A213)),"",_xlfn._xlws.FILTER(EnterData!A213:L213,EnterData!A213:A213&lt;&gt;""))</f>
        <v/>
      </c>
      <c r="M210" s="4" t="str" cm="1">
        <f t="array" ref="M210">IF(OR(EnterData!A213="",ISBLANK(EnterData!A213)),"",_xlfn._xlws.FILTER(EnterData!N213:AB213,EnterData!A213:A213&lt;&gt;""))</f>
        <v/>
      </c>
      <c r="AB210" s="4" t="str" cm="1">
        <f t="array" ref="AB210">IF(OR(ISBLANK(B210),B210=0),"",_xlfn._xlws.FILTER(MT.Out!A$2:DO$200,MT.Out!D$2:D$200=Data.Out!B210))</f>
        <v/>
      </c>
      <c r="EQ210" s="4" t="str" cm="1">
        <f t="array" ref="EQ210">IFERROR(IF(OR(ISBLANK(E210),E210=0),"",_xlfn._xlws.FILTER(Int.Out!G$2:Q$100,Int.Out!B$2:B$100=E210)),"")</f>
        <v/>
      </c>
      <c r="FB210" s="4" t="str" cm="1">
        <f t="array" ref="FB210">IF(OR(ISBLANK(F210),F210=0),"",_xlfn._xlws.FILTER('Rot.Out'!C$3:M$100,'Rot.Out'!B$3:B$100=F210))</f>
        <v/>
      </c>
      <c r="FM210" s="4" t="str" cm="1">
        <f t="array" ref="FM210">IF(OR(F210=0,F210=""),"",IFERROR(_xlfn.UNIQUE(_xlfn._xlws.FILTER('Rot.Out'!R:R,('Rot.Out'!O:O=Data.Out!F210)*('Rot.Out'!P:P=Data.Out!G210)),FALSE),""))</f>
        <v/>
      </c>
      <c r="FN210" s="4" t="str" cm="1">
        <f t="array" ref="FN210">IF(OR(H210=0,ISBLANK(H210)),"",_xlfn._xlws.FILTER(Out.Out!A$2:J$36,Out.Out!K$2:K$36=H210))</f>
        <v/>
      </c>
      <c r="FX210" s="4" t="str" cm="1">
        <f t="array" ref="FX210">IF(OR(A210=0,ISBLANK(A210),A210=""),"",_xlfn._xlws.FILTER(Site.Out!A$2:AA$50,Site.Out!C$2:C$50=A210))</f>
        <v/>
      </c>
      <c r="GY210" s="4" t="str" cm="1">
        <f t="array" ref="GY210">IF(OR(ISBLANK(A210),A210=0,A210=""),"",Pub.Out!A$2:H$2)</f>
        <v/>
      </c>
      <c r="HG210" s="4" t="str" cm="1">
        <f t="array" ref="HG210">IFERROR(IF(OR(C210=0,C210=""),"",_xlfn._xlws.FILTER(Prod.Out!C:F,Prod.Out!B:B=C210)),"")</f>
        <v/>
      </c>
      <c r="HK210" s="4" t="str" cm="1">
        <f t="array" ref="HK210">IF(OR(A210=0,A210=""),"",_xlfn.ANCHORARRAY(ExpD.Out!A$2))</f>
        <v/>
      </c>
    </row>
    <row r="211" spans="1:219" x14ac:dyDescent="0.35">
      <c r="A211" s="4" t="str" cm="1">
        <f t="array" ref="A211">IF(OR(EnterData!A214="",ISBLANK(EnterData!A214)),"",_xlfn._xlws.FILTER(EnterData!A214:L214,EnterData!A214:A214&lt;&gt;""))</f>
        <v/>
      </c>
      <c r="M211" s="4" t="str" cm="1">
        <f t="array" ref="M211">IF(OR(EnterData!A214="",ISBLANK(EnterData!A214)),"",_xlfn._xlws.FILTER(EnterData!N214:AB214,EnterData!A214:A214&lt;&gt;""))</f>
        <v/>
      </c>
      <c r="AB211" s="4" t="str" cm="1">
        <f t="array" ref="AB211">IF(OR(ISBLANK(B211),B211=0),"",_xlfn._xlws.FILTER(MT.Out!A$2:DO$200,MT.Out!D$2:D$200=Data.Out!B211))</f>
        <v/>
      </c>
      <c r="EQ211" s="4" t="str" cm="1">
        <f t="array" ref="EQ211">IFERROR(IF(OR(ISBLANK(E211),E211=0),"",_xlfn._xlws.FILTER(Int.Out!G$2:Q$100,Int.Out!B$2:B$100=E211)),"")</f>
        <v/>
      </c>
      <c r="FB211" s="4" t="str" cm="1">
        <f t="array" ref="FB211">IF(OR(ISBLANK(F211),F211=0),"",_xlfn._xlws.FILTER('Rot.Out'!C$3:M$100,'Rot.Out'!B$3:B$100=F211))</f>
        <v/>
      </c>
      <c r="FM211" s="4" t="str" cm="1">
        <f t="array" ref="FM211">IF(OR(F211=0,F211=""),"",IFERROR(_xlfn.UNIQUE(_xlfn._xlws.FILTER('Rot.Out'!R:R,('Rot.Out'!O:O=Data.Out!F211)*('Rot.Out'!P:P=Data.Out!G211)),FALSE),""))</f>
        <v/>
      </c>
      <c r="FN211" s="4" t="str" cm="1">
        <f t="array" ref="FN211">IF(OR(H211=0,ISBLANK(H211)),"",_xlfn._xlws.FILTER(Out.Out!A$2:J$36,Out.Out!K$2:K$36=H211))</f>
        <v/>
      </c>
      <c r="FX211" s="4" t="str" cm="1">
        <f t="array" ref="FX211">IF(OR(A211=0,ISBLANK(A211),A211=""),"",_xlfn._xlws.FILTER(Site.Out!A$2:AA$50,Site.Out!C$2:C$50=A211))</f>
        <v/>
      </c>
      <c r="GY211" s="4" t="str" cm="1">
        <f t="array" ref="GY211">IF(OR(ISBLANK(A211),A211=0,A211=""),"",Pub.Out!A$2:H$2)</f>
        <v/>
      </c>
      <c r="HG211" s="4" t="str" cm="1">
        <f t="array" ref="HG211">IFERROR(IF(OR(C211=0,C211=""),"",_xlfn._xlws.FILTER(Prod.Out!C:F,Prod.Out!B:B=C211)),"")</f>
        <v/>
      </c>
      <c r="HK211" s="4" t="str" cm="1">
        <f t="array" ref="HK211">IF(OR(A211=0,A211=""),"",_xlfn.ANCHORARRAY(ExpD.Out!A$2))</f>
        <v/>
      </c>
    </row>
    <row r="212" spans="1:219" x14ac:dyDescent="0.35">
      <c r="A212" s="4" t="str" cm="1">
        <f t="array" ref="A212">IF(OR(EnterData!A215="",ISBLANK(EnterData!A215)),"",_xlfn._xlws.FILTER(EnterData!A215:L215,EnterData!A215:A215&lt;&gt;""))</f>
        <v/>
      </c>
      <c r="M212" s="4" t="str" cm="1">
        <f t="array" ref="M212">IF(OR(EnterData!A215="",ISBLANK(EnterData!A215)),"",_xlfn._xlws.FILTER(EnterData!N215:AB215,EnterData!A215:A215&lt;&gt;""))</f>
        <v/>
      </c>
      <c r="AB212" s="4" t="str" cm="1">
        <f t="array" ref="AB212">IF(OR(ISBLANK(B212),B212=0),"",_xlfn._xlws.FILTER(MT.Out!A$2:DO$200,MT.Out!D$2:D$200=Data.Out!B212))</f>
        <v/>
      </c>
      <c r="EQ212" s="4" t="str" cm="1">
        <f t="array" ref="EQ212">IFERROR(IF(OR(ISBLANK(E212),E212=0),"",_xlfn._xlws.FILTER(Int.Out!G$2:Q$100,Int.Out!B$2:B$100=E212)),"")</f>
        <v/>
      </c>
      <c r="FB212" s="4" t="str" cm="1">
        <f t="array" ref="FB212">IF(OR(ISBLANK(F212),F212=0),"",_xlfn._xlws.FILTER('Rot.Out'!C$3:M$100,'Rot.Out'!B$3:B$100=F212))</f>
        <v/>
      </c>
      <c r="FM212" s="4" t="str" cm="1">
        <f t="array" ref="FM212">IF(OR(F212=0,F212=""),"",IFERROR(_xlfn.UNIQUE(_xlfn._xlws.FILTER('Rot.Out'!R:R,('Rot.Out'!O:O=Data.Out!F212)*('Rot.Out'!P:P=Data.Out!G212)),FALSE),""))</f>
        <v/>
      </c>
      <c r="FN212" s="4" t="str" cm="1">
        <f t="array" ref="FN212">IF(OR(H212=0,ISBLANK(H212)),"",_xlfn._xlws.FILTER(Out.Out!A$2:J$36,Out.Out!K$2:K$36=H212))</f>
        <v/>
      </c>
      <c r="FX212" s="4" t="str" cm="1">
        <f t="array" ref="FX212">IF(OR(A212=0,ISBLANK(A212),A212=""),"",_xlfn._xlws.FILTER(Site.Out!A$2:AA$50,Site.Out!C$2:C$50=A212))</f>
        <v/>
      </c>
      <c r="GY212" s="4" t="str" cm="1">
        <f t="array" ref="GY212">IF(OR(ISBLANK(A212),A212=0,A212=""),"",Pub.Out!A$2:H$2)</f>
        <v/>
      </c>
      <c r="HG212" s="4" t="str" cm="1">
        <f t="array" ref="HG212">IFERROR(IF(OR(C212=0,C212=""),"",_xlfn._xlws.FILTER(Prod.Out!C:F,Prod.Out!B:B=C212)),"")</f>
        <v/>
      </c>
      <c r="HK212" s="4" t="str" cm="1">
        <f t="array" ref="HK212">IF(OR(A212=0,A212=""),"",_xlfn.ANCHORARRAY(ExpD.Out!A$2))</f>
        <v/>
      </c>
    </row>
    <row r="213" spans="1:219" x14ac:dyDescent="0.35">
      <c r="A213" s="4" t="str" cm="1">
        <f t="array" ref="A213">IF(OR(EnterData!A216="",ISBLANK(EnterData!A216)),"",_xlfn._xlws.FILTER(EnterData!A216:L216,EnterData!A216:A216&lt;&gt;""))</f>
        <v/>
      </c>
      <c r="M213" s="4" t="str" cm="1">
        <f t="array" ref="M213">IF(OR(EnterData!A216="",ISBLANK(EnterData!A216)),"",_xlfn._xlws.FILTER(EnterData!N216:AB216,EnterData!A216:A216&lt;&gt;""))</f>
        <v/>
      </c>
      <c r="AB213" s="4" t="str" cm="1">
        <f t="array" ref="AB213">IF(OR(ISBLANK(B213),B213=0),"",_xlfn._xlws.FILTER(MT.Out!A$2:DO$200,MT.Out!D$2:D$200=Data.Out!B213))</f>
        <v/>
      </c>
      <c r="EQ213" s="4" t="str" cm="1">
        <f t="array" ref="EQ213">IFERROR(IF(OR(ISBLANK(E213),E213=0),"",_xlfn._xlws.FILTER(Int.Out!G$2:Q$100,Int.Out!B$2:B$100=E213)),"")</f>
        <v/>
      </c>
      <c r="FB213" s="4" t="str" cm="1">
        <f t="array" ref="FB213">IF(OR(ISBLANK(F213),F213=0),"",_xlfn._xlws.FILTER('Rot.Out'!C$3:M$100,'Rot.Out'!B$3:B$100=F213))</f>
        <v/>
      </c>
      <c r="FM213" s="4" t="str" cm="1">
        <f t="array" ref="FM213">IF(OR(F213=0,F213=""),"",IFERROR(_xlfn.UNIQUE(_xlfn._xlws.FILTER('Rot.Out'!R:R,('Rot.Out'!O:O=Data.Out!F213)*('Rot.Out'!P:P=Data.Out!G213)),FALSE),""))</f>
        <v/>
      </c>
      <c r="FN213" s="4" t="str" cm="1">
        <f t="array" ref="FN213">IF(OR(H213=0,ISBLANK(H213)),"",_xlfn._xlws.FILTER(Out.Out!A$2:J$36,Out.Out!K$2:K$36=H213))</f>
        <v/>
      </c>
      <c r="FX213" s="4" t="str" cm="1">
        <f t="array" ref="FX213">IF(OR(A213=0,ISBLANK(A213),A213=""),"",_xlfn._xlws.FILTER(Site.Out!A$2:AA$50,Site.Out!C$2:C$50=A213))</f>
        <v/>
      </c>
      <c r="GY213" s="4" t="str" cm="1">
        <f t="array" ref="GY213">IF(OR(ISBLANK(A213),A213=0,A213=""),"",Pub.Out!A$2:H$2)</f>
        <v/>
      </c>
      <c r="HG213" s="4" t="str" cm="1">
        <f t="array" ref="HG213">IFERROR(IF(OR(C213=0,C213=""),"",_xlfn._xlws.FILTER(Prod.Out!C:F,Prod.Out!B:B=C213)),"")</f>
        <v/>
      </c>
      <c r="HK213" s="4" t="str" cm="1">
        <f t="array" ref="HK213">IF(OR(A213=0,A213=""),"",_xlfn.ANCHORARRAY(ExpD.Out!A$2))</f>
        <v/>
      </c>
    </row>
    <row r="214" spans="1:219" x14ac:dyDescent="0.35">
      <c r="A214" s="4" t="str" cm="1">
        <f t="array" ref="A214">IF(OR(EnterData!A217="",ISBLANK(EnterData!A217)),"",_xlfn._xlws.FILTER(EnterData!A217:L217,EnterData!A217:A217&lt;&gt;""))</f>
        <v/>
      </c>
      <c r="M214" s="4" t="str" cm="1">
        <f t="array" ref="M214">IF(OR(EnterData!A217="",ISBLANK(EnterData!A217)),"",_xlfn._xlws.FILTER(EnterData!N217:AB217,EnterData!A217:A217&lt;&gt;""))</f>
        <v/>
      </c>
      <c r="AB214" s="4" t="str" cm="1">
        <f t="array" ref="AB214">IF(OR(ISBLANK(B214),B214=0),"",_xlfn._xlws.FILTER(MT.Out!A$2:DO$200,MT.Out!D$2:D$200=Data.Out!B214))</f>
        <v/>
      </c>
      <c r="EQ214" s="4" t="str" cm="1">
        <f t="array" ref="EQ214">IFERROR(IF(OR(ISBLANK(E214),E214=0),"",_xlfn._xlws.FILTER(Int.Out!G$2:Q$100,Int.Out!B$2:B$100=E214)),"")</f>
        <v/>
      </c>
      <c r="FB214" s="4" t="str" cm="1">
        <f t="array" ref="FB214">IF(OR(ISBLANK(F214),F214=0),"",_xlfn._xlws.FILTER('Rot.Out'!C$3:M$100,'Rot.Out'!B$3:B$100=F214))</f>
        <v/>
      </c>
      <c r="FM214" s="4" t="str" cm="1">
        <f t="array" ref="FM214">IF(OR(F214=0,F214=""),"",IFERROR(_xlfn.UNIQUE(_xlfn._xlws.FILTER('Rot.Out'!R:R,('Rot.Out'!O:O=Data.Out!F214)*('Rot.Out'!P:P=Data.Out!G214)),FALSE),""))</f>
        <v/>
      </c>
      <c r="FN214" s="4" t="str" cm="1">
        <f t="array" ref="FN214">IF(OR(H214=0,ISBLANK(H214)),"",_xlfn._xlws.FILTER(Out.Out!A$2:J$36,Out.Out!K$2:K$36=H214))</f>
        <v/>
      </c>
      <c r="FX214" s="4" t="str" cm="1">
        <f t="array" ref="FX214">IF(OR(A214=0,ISBLANK(A214),A214=""),"",_xlfn._xlws.FILTER(Site.Out!A$2:AA$50,Site.Out!C$2:C$50=A214))</f>
        <v/>
      </c>
      <c r="GY214" s="4" t="str" cm="1">
        <f t="array" ref="GY214">IF(OR(ISBLANK(A214),A214=0,A214=""),"",Pub.Out!A$2:H$2)</f>
        <v/>
      </c>
      <c r="HG214" s="4" t="str" cm="1">
        <f t="array" ref="HG214">IFERROR(IF(OR(C214=0,C214=""),"",_xlfn._xlws.FILTER(Prod.Out!C:F,Prod.Out!B:B=C214)),"")</f>
        <v/>
      </c>
      <c r="HK214" s="4" t="str" cm="1">
        <f t="array" ref="HK214">IF(OR(A214=0,A214=""),"",_xlfn.ANCHORARRAY(ExpD.Out!A$2))</f>
        <v/>
      </c>
    </row>
    <row r="215" spans="1:219" x14ac:dyDescent="0.35">
      <c r="A215" s="4" t="str" cm="1">
        <f t="array" ref="A215">IF(OR(EnterData!A218="",ISBLANK(EnterData!A218)),"",_xlfn._xlws.FILTER(EnterData!A218:L218,EnterData!A218:A218&lt;&gt;""))</f>
        <v/>
      </c>
      <c r="M215" s="4" t="str" cm="1">
        <f t="array" ref="M215">IF(OR(EnterData!A218="",ISBLANK(EnterData!A218)),"",_xlfn._xlws.FILTER(EnterData!N218:AB218,EnterData!A218:A218&lt;&gt;""))</f>
        <v/>
      </c>
      <c r="AB215" s="4" t="str" cm="1">
        <f t="array" ref="AB215">IF(OR(ISBLANK(B215),B215=0),"",_xlfn._xlws.FILTER(MT.Out!A$2:DO$200,MT.Out!D$2:D$200=Data.Out!B215))</f>
        <v/>
      </c>
      <c r="EQ215" s="4" t="str" cm="1">
        <f t="array" ref="EQ215">IFERROR(IF(OR(ISBLANK(E215),E215=0),"",_xlfn._xlws.FILTER(Int.Out!G$2:Q$100,Int.Out!B$2:B$100=E215)),"")</f>
        <v/>
      </c>
      <c r="FB215" s="4" t="str" cm="1">
        <f t="array" ref="FB215">IF(OR(ISBLANK(F215),F215=0),"",_xlfn._xlws.FILTER('Rot.Out'!C$3:M$100,'Rot.Out'!B$3:B$100=F215))</f>
        <v/>
      </c>
      <c r="FM215" s="4" t="str" cm="1">
        <f t="array" ref="FM215">IF(OR(F215=0,F215=""),"",IFERROR(_xlfn.UNIQUE(_xlfn._xlws.FILTER('Rot.Out'!R:R,('Rot.Out'!O:O=Data.Out!F215)*('Rot.Out'!P:P=Data.Out!G215)),FALSE),""))</f>
        <v/>
      </c>
      <c r="FN215" s="4" t="str" cm="1">
        <f t="array" ref="FN215">IF(OR(H215=0,ISBLANK(H215)),"",_xlfn._xlws.FILTER(Out.Out!A$2:J$36,Out.Out!K$2:K$36=H215))</f>
        <v/>
      </c>
      <c r="FX215" s="4" t="str" cm="1">
        <f t="array" ref="FX215">IF(OR(A215=0,ISBLANK(A215),A215=""),"",_xlfn._xlws.FILTER(Site.Out!A$2:AA$50,Site.Out!C$2:C$50=A215))</f>
        <v/>
      </c>
      <c r="GY215" s="4" t="str" cm="1">
        <f t="array" ref="GY215">IF(OR(ISBLANK(A215),A215=0,A215=""),"",Pub.Out!A$2:H$2)</f>
        <v/>
      </c>
      <c r="HG215" s="4" t="str" cm="1">
        <f t="array" ref="HG215">IFERROR(IF(OR(C215=0,C215=""),"",_xlfn._xlws.FILTER(Prod.Out!C:F,Prod.Out!B:B=C215)),"")</f>
        <v/>
      </c>
      <c r="HK215" s="4" t="str" cm="1">
        <f t="array" ref="HK215">IF(OR(A215=0,A215=""),"",_xlfn.ANCHORARRAY(ExpD.Out!A$2))</f>
        <v/>
      </c>
    </row>
    <row r="216" spans="1:219" x14ac:dyDescent="0.35">
      <c r="A216" s="4" t="str" cm="1">
        <f t="array" ref="A216">IF(OR(EnterData!A219="",ISBLANK(EnterData!A219)),"",_xlfn._xlws.FILTER(EnterData!A219:L219,EnterData!A219:A219&lt;&gt;""))</f>
        <v/>
      </c>
      <c r="M216" s="4" t="str" cm="1">
        <f t="array" ref="M216">IF(OR(EnterData!A219="",ISBLANK(EnterData!A219)),"",_xlfn._xlws.FILTER(EnterData!N219:AB219,EnterData!A219:A219&lt;&gt;""))</f>
        <v/>
      </c>
      <c r="AB216" s="4" t="str" cm="1">
        <f t="array" ref="AB216">IF(OR(ISBLANK(B216),B216=0),"",_xlfn._xlws.FILTER(MT.Out!A$2:DO$200,MT.Out!D$2:D$200=Data.Out!B216))</f>
        <v/>
      </c>
      <c r="EQ216" s="4" t="str" cm="1">
        <f t="array" ref="EQ216">IFERROR(IF(OR(ISBLANK(E216),E216=0),"",_xlfn._xlws.FILTER(Int.Out!G$2:Q$100,Int.Out!B$2:B$100=E216)),"")</f>
        <v/>
      </c>
      <c r="FB216" s="4" t="str" cm="1">
        <f t="array" ref="FB216">IF(OR(ISBLANK(F216),F216=0),"",_xlfn._xlws.FILTER('Rot.Out'!C$3:M$100,'Rot.Out'!B$3:B$100=F216))</f>
        <v/>
      </c>
      <c r="FM216" s="4" t="str" cm="1">
        <f t="array" ref="FM216">IF(OR(F216=0,F216=""),"",IFERROR(_xlfn.UNIQUE(_xlfn._xlws.FILTER('Rot.Out'!R:R,('Rot.Out'!O:O=Data.Out!F216)*('Rot.Out'!P:P=Data.Out!G216)),FALSE),""))</f>
        <v/>
      </c>
      <c r="FN216" s="4" t="str" cm="1">
        <f t="array" ref="FN216">IF(OR(H216=0,ISBLANK(H216)),"",_xlfn._xlws.FILTER(Out.Out!A$2:J$36,Out.Out!K$2:K$36=H216))</f>
        <v/>
      </c>
      <c r="FX216" s="4" t="str" cm="1">
        <f t="array" ref="FX216">IF(OR(A216=0,ISBLANK(A216),A216=""),"",_xlfn._xlws.FILTER(Site.Out!A$2:AA$50,Site.Out!C$2:C$50=A216))</f>
        <v/>
      </c>
      <c r="GY216" s="4" t="str" cm="1">
        <f t="array" ref="GY216">IF(OR(ISBLANK(A216),A216=0,A216=""),"",Pub.Out!A$2:H$2)</f>
        <v/>
      </c>
      <c r="HG216" s="4" t="str" cm="1">
        <f t="array" ref="HG216">IFERROR(IF(OR(C216=0,C216=""),"",_xlfn._xlws.FILTER(Prod.Out!C:F,Prod.Out!B:B=C216)),"")</f>
        <v/>
      </c>
      <c r="HK216" s="4" t="str" cm="1">
        <f t="array" ref="HK216">IF(OR(A216=0,A216=""),"",_xlfn.ANCHORARRAY(ExpD.Out!A$2))</f>
        <v/>
      </c>
    </row>
    <row r="217" spans="1:219" x14ac:dyDescent="0.35">
      <c r="A217" s="4" t="str" cm="1">
        <f t="array" ref="A217">IF(OR(EnterData!A220="",ISBLANK(EnterData!A220)),"",_xlfn._xlws.FILTER(EnterData!A220:L220,EnterData!A220:A220&lt;&gt;""))</f>
        <v/>
      </c>
      <c r="M217" s="4" t="str" cm="1">
        <f t="array" ref="M217">IF(OR(EnterData!A220="",ISBLANK(EnterData!A220)),"",_xlfn._xlws.FILTER(EnterData!N220:AB220,EnterData!A220:A220&lt;&gt;""))</f>
        <v/>
      </c>
      <c r="AB217" s="4" t="str" cm="1">
        <f t="array" ref="AB217">IF(OR(ISBLANK(B217),B217=0),"",_xlfn._xlws.FILTER(MT.Out!A$2:DO$200,MT.Out!D$2:D$200=Data.Out!B217))</f>
        <v/>
      </c>
      <c r="EQ217" s="4" t="str" cm="1">
        <f t="array" ref="EQ217">IFERROR(IF(OR(ISBLANK(E217),E217=0),"",_xlfn._xlws.FILTER(Int.Out!G$2:Q$100,Int.Out!B$2:B$100=E217)),"")</f>
        <v/>
      </c>
      <c r="FB217" s="4" t="str" cm="1">
        <f t="array" ref="FB217">IF(OR(ISBLANK(F217),F217=0),"",_xlfn._xlws.FILTER('Rot.Out'!C$3:M$100,'Rot.Out'!B$3:B$100=F217))</f>
        <v/>
      </c>
      <c r="FM217" s="4" t="str" cm="1">
        <f t="array" ref="FM217">IF(OR(F217=0,F217=""),"",IFERROR(_xlfn.UNIQUE(_xlfn._xlws.FILTER('Rot.Out'!R:R,('Rot.Out'!O:O=Data.Out!F217)*('Rot.Out'!P:P=Data.Out!G217)),FALSE),""))</f>
        <v/>
      </c>
      <c r="FN217" s="4" t="str" cm="1">
        <f t="array" ref="FN217">IF(OR(H217=0,ISBLANK(H217)),"",_xlfn._xlws.FILTER(Out.Out!A$2:J$36,Out.Out!K$2:K$36=H217))</f>
        <v/>
      </c>
      <c r="FX217" s="4" t="str" cm="1">
        <f t="array" ref="FX217">IF(OR(A217=0,ISBLANK(A217),A217=""),"",_xlfn._xlws.FILTER(Site.Out!A$2:AA$50,Site.Out!C$2:C$50=A217))</f>
        <v/>
      </c>
      <c r="GY217" s="4" t="str" cm="1">
        <f t="array" ref="GY217">IF(OR(ISBLANK(A217),A217=0,A217=""),"",Pub.Out!A$2:H$2)</f>
        <v/>
      </c>
      <c r="HG217" s="4" t="str" cm="1">
        <f t="array" ref="HG217">IFERROR(IF(OR(C217=0,C217=""),"",_xlfn._xlws.FILTER(Prod.Out!C:F,Prod.Out!B:B=C217)),"")</f>
        <v/>
      </c>
      <c r="HK217" s="4" t="str" cm="1">
        <f t="array" ref="HK217">IF(OR(A217=0,A217=""),"",_xlfn.ANCHORARRAY(ExpD.Out!A$2))</f>
        <v/>
      </c>
    </row>
    <row r="218" spans="1:219" x14ac:dyDescent="0.35">
      <c r="A218" s="4" t="str" cm="1">
        <f t="array" ref="A218">IF(OR(EnterData!A221="",ISBLANK(EnterData!A221)),"",_xlfn._xlws.FILTER(EnterData!A221:L221,EnterData!A221:A221&lt;&gt;""))</f>
        <v/>
      </c>
      <c r="M218" s="4" t="str" cm="1">
        <f t="array" ref="M218">IF(OR(EnterData!A221="",ISBLANK(EnterData!A221)),"",_xlfn._xlws.FILTER(EnterData!N221:AB221,EnterData!A221:A221&lt;&gt;""))</f>
        <v/>
      </c>
      <c r="AB218" s="4" t="str" cm="1">
        <f t="array" ref="AB218">IF(OR(ISBLANK(B218),B218=0),"",_xlfn._xlws.FILTER(MT.Out!A$2:DO$200,MT.Out!D$2:D$200=Data.Out!B218))</f>
        <v/>
      </c>
      <c r="EQ218" s="4" t="str" cm="1">
        <f t="array" ref="EQ218">IFERROR(IF(OR(ISBLANK(E218),E218=0),"",_xlfn._xlws.FILTER(Int.Out!G$2:Q$100,Int.Out!B$2:B$100=E218)),"")</f>
        <v/>
      </c>
      <c r="FB218" s="4" t="str" cm="1">
        <f t="array" ref="FB218">IF(OR(ISBLANK(F218),F218=0),"",_xlfn._xlws.FILTER('Rot.Out'!C$3:M$100,'Rot.Out'!B$3:B$100=F218))</f>
        <v/>
      </c>
      <c r="FM218" s="4" t="str" cm="1">
        <f t="array" ref="FM218">IF(OR(F218=0,F218=""),"",IFERROR(_xlfn.UNIQUE(_xlfn._xlws.FILTER('Rot.Out'!R:R,('Rot.Out'!O:O=Data.Out!F218)*('Rot.Out'!P:P=Data.Out!G218)),FALSE),""))</f>
        <v/>
      </c>
      <c r="FN218" s="4" t="str" cm="1">
        <f t="array" ref="FN218">IF(OR(H218=0,ISBLANK(H218)),"",_xlfn._xlws.FILTER(Out.Out!A$2:J$36,Out.Out!K$2:K$36=H218))</f>
        <v/>
      </c>
      <c r="FX218" s="4" t="str" cm="1">
        <f t="array" ref="FX218">IF(OR(A218=0,ISBLANK(A218),A218=""),"",_xlfn._xlws.FILTER(Site.Out!A$2:AA$50,Site.Out!C$2:C$50=A218))</f>
        <v/>
      </c>
      <c r="GY218" s="4" t="str" cm="1">
        <f t="array" ref="GY218">IF(OR(ISBLANK(A218),A218=0,A218=""),"",Pub.Out!A$2:H$2)</f>
        <v/>
      </c>
      <c r="HG218" s="4" t="str" cm="1">
        <f t="array" ref="HG218">IFERROR(IF(OR(C218=0,C218=""),"",_xlfn._xlws.FILTER(Prod.Out!C:F,Prod.Out!B:B=C218)),"")</f>
        <v/>
      </c>
      <c r="HK218" s="4" t="str" cm="1">
        <f t="array" ref="HK218">IF(OR(A218=0,A218=""),"",_xlfn.ANCHORARRAY(ExpD.Out!A$2))</f>
        <v/>
      </c>
    </row>
    <row r="219" spans="1:219" x14ac:dyDescent="0.35">
      <c r="A219" s="4" t="str" cm="1">
        <f t="array" ref="A219">IF(OR(EnterData!A222="",ISBLANK(EnterData!A222)),"",_xlfn._xlws.FILTER(EnterData!A222:L222,EnterData!A222:A222&lt;&gt;""))</f>
        <v/>
      </c>
      <c r="M219" s="4" t="str" cm="1">
        <f t="array" ref="M219">IF(OR(EnterData!A222="",ISBLANK(EnterData!A222)),"",_xlfn._xlws.FILTER(EnterData!N222:AB222,EnterData!A222:A222&lt;&gt;""))</f>
        <v/>
      </c>
      <c r="AB219" s="4" t="str" cm="1">
        <f t="array" ref="AB219">IF(OR(ISBLANK(B219),B219=0),"",_xlfn._xlws.FILTER(MT.Out!A$2:DO$200,MT.Out!D$2:D$200=Data.Out!B219))</f>
        <v/>
      </c>
      <c r="EQ219" s="4" t="str" cm="1">
        <f t="array" ref="EQ219">IFERROR(IF(OR(ISBLANK(E219),E219=0),"",_xlfn._xlws.FILTER(Int.Out!G$2:Q$100,Int.Out!B$2:B$100=E219)),"")</f>
        <v/>
      </c>
      <c r="FB219" s="4" t="str" cm="1">
        <f t="array" ref="FB219">IF(OR(ISBLANK(F219),F219=0),"",_xlfn._xlws.FILTER('Rot.Out'!C$3:M$100,'Rot.Out'!B$3:B$100=F219))</f>
        <v/>
      </c>
      <c r="FM219" s="4" t="str" cm="1">
        <f t="array" ref="FM219">IF(OR(F219=0,F219=""),"",IFERROR(_xlfn.UNIQUE(_xlfn._xlws.FILTER('Rot.Out'!R:R,('Rot.Out'!O:O=Data.Out!F219)*('Rot.Out'!P:P=Data.Out!G219)),FALSE),""))</f>
        <v/>
      </c>
      <c r="FN219" s="4" t="str" cm="1">
        <f t="array" ref="FN219">IF(OR(H219=0,ISBLANK(H219)),"",_xlfn._xlws.FILTER(Out.Out!A$2:J$36,Out.Out!K$2:K$36=H219))</f>
        <v/>
      </c>
      <c r="FX219" s="4" t="str" cm="1">
        <f t="array" ref="FX219">IF(OR(A219=0,ISBLANK(A219),A219=""),"",_xlfn._xlws.FILTER(Site.Out!A$2:AA$50,Site.Out!C$2:C$50=A219))</f>
        <v/>
      </c>
      <c r="GY219" s="4" t="str" cm="1">
        <f t="array" ref="GY219">IF(OR(ISBLANK(A219),A219=0,A219=""),"",Pub.Out!A$2:H$2)</f>
        <v/>
      </c>
      <c r="HG219" s="4" t="str" cm="1">
        <f t="array" ref="HG219">IFERROR(IF(OR(C219=0,C219=""),"",_xlfn._xlws.FILTER(Prod.Out!C:F,Prod.Out!B:B=C219)),"")</f>
        <v/>
      </c>
      <c r="HK219" s="4" t="str" cm="1">
        <f t="array" ref="HK219">IF(OR(A219=0,A219=""),"",_xlfn.ANCHORARRAY(ExpD.Out!A$2))</f>
        <v/>
      </c>
    </row>
    <row r="220" spans="1:219" x14ac:dyDescent="0.35">
      <c r="A220" s="4" t="str" cm="1">
        <f t="array" ref="A220">IF(OR(EnterData!A223="",ISBLANK(EnterData!A223)),"",_xlfn._xlws.FILTER(EnterData!A223:L223,EnterData!A223:A223&lt;&gt;""))</f>
        <v/>
      </c>
      <c r="M220" s="4" t="str" cm="1">
        <f t="array" ref="M220">IF(OR(EnterData!A223="",ISBLANK(EnterData!A223)),"",_xlfn._xlws.FILTER(EnterData!N223:AB223,EnterData!A223:A223&lt;&gt;""))</f>
        <v/>
      </c>
      <c r="AB220" s="4" t="str" cm="1">
        <f t="array" ref="AB220">IF(OR(ISBLANK(B220),B220=0),"",_xlfn._xlws.FILTER(MT.Out!A$2:DO$200,MT.Out!D$2:D$200=Data.Out!B220))</f>
        <v/>
      </c>
      <c r="EQ220" s="4" t="str" cm="1">
        <f t="array" ref="EQ220">IFERROR(IF(OR(ISBLANK(E220),E220=0),"",_xlfn._xlws.FILTER(Int.Out!G$2:Q$100,Int.Out!B$2:B$100=E220)),"")</f>
        <v/>
      </c>
      <c r="FB220" s="4" t="str" cm="1">
        <f t="array" ref="FB220">IF(OR(ISBLANK(F220),F220=0),"",_xlfn._xlws.FILTER('Rot.Out'!C$3:M$100,'Rot.Out'!B$3:B$100=F220))</f>
        <v/>
      </c>
      <c r="FM220" s="4" t="str" cm="1">
        <f t="array" ref="FM220">IF(OR(F220=0,F220=""),"",IFERROR(_xlfn.UNIQUE(_xlfn._xlws.FILTER('Rot.Out'!R:R,('Rot.Out'!O:O=Data.Out!F220)*('Rot.Out'!P:P=Data.Out!G220)),FALSE),""))</f>
        <v/>
      </c>
      <c r="FN220" s="4" t="str" cm="1">
        <f t="array" ref="FN220">IF(OR(H220=0,ISBLANK(H220)),"",_xlfn._xlws.FILTER(Out.Out!A$2:J$36,Out.Out!K$2:K$36=H220))</f>
        <v/>
      </c>
      <c r="FX220" s="4" t="str" cm="1">
        <f t="array" ref="FX220">IF(OR(A220=0,ISBLANK(A220),A220=""),"",_xlfn._xlws.FILTER(Site.Out!A$2:AA$50,Site.Out!C$2:C$50=A220))</f>
        <v/>
      </c>
      <c r="GY220" s="4" t="str" cm="1">
        <f t="array" ref="GY220">IF(OR(ISBLANK(A220),A220=0,A220=""),"",Pub.Out!A$2:H$2)</f>
        <v/>
      </c>
      <c r="HG220" s="4" t="str" cm="1">
        <f t="array" ref="HG220">IFERROR(IF(OR(C220=0,C220=""),"",_xlfn._xlws.FILTER(Prod.Out!C:F,Prod.Out!B:B=C220)),"")</f>
        <v/>
      </c>
      <c r="HK220" s="4" t="str" cm="1">
        <f t="array" ref="HK220">IF(OR(A220=0,A220=""),"",_xlfn.ANCHORARRAY(ExpD.Out!A$2))</f>
        <v/>
      </c>
    </row>
    <row r="221" spans="1:219" x14ac:dyDescent="0.35">
      <c r="A221" s="4" t="str" cm="1">
        <f t="array" ref="A221">IF(OR(EnterData!A224="",ISBLANK(EnterData!A224)),"",_xlfn._xlws.FILTER(EnterData!A224:L224,EnterData!A224:A224&lt;&gt;""))</f>
        <v/>
      </c>
      <c r="M221" s="4" t="str" cm="1">
        <f t="array" ref="M221">IF(OR(EnterData!A224="",ISBLANK(EnterData!A224)),"",_xlfn._xlws.FILTER(EnterData!N224:AB224,EnterData!A224:A224&lt;&gt;""))</f>
        <v/>
      </c>
      <c r="AB221" s="4" t="str" cm="1">
        <f t="array" ref="AB221">IF(OR(ISBLANK(B221),B221=0),"",_xlfn._xlws.FILTER(MT.Out!A$2:DO$200,MT.Out!D$2:D$200=Data.Out!B221))</f>
        <v/>
      </c>
      <c r="EQ221" s="4" t="str" cm="1">
        <f t="array" ref="EQ221">IFERROR(IF(OR(ISBLANK(E221),E221=0),"",_xlfn._xlws.FILTER(Int.Out!G$2:Q$100,Int.Out!B$2:B$100=E221)),"")</f>
        <v/>
      </c>
      <c r="FB221" s="4" t="str" cm="1">
        <f t="array" ref="FB221">IF(OR(ISBLANK(F221),F221=0),"",_xlfn._xlws.FILTER('Rot.Out'!C$3:M$100,'Rot.Out'!B$3:B$100=F221))</f>
        <v/>
      </c>
      <c r="FM221" s="4" t="str" cm="1">
        <f t="array" ref="FM221">IF(OR(F221=0,F221=""),"",IFERROR(_xlfn.UNIQUE(_xlfn._xlws.FILTER('Rot.Out'!R:R,('Rot.Out'!O:O=Data.Out!F221)*('Rot.Out'!P:P=Data.Out!G221)),FALSE),""))</f>
        <v/>
      </c>
      <c r="FN221" s="4" t="str" cm="1">
        <f t="array" ref="FN221">IF(OR(H221=0,ISBLANK(H221)),"",_xlfn._xlws.FILTER(Out.Out!A$2:J$36,Out.Out!K$2:K$36=H221))</f>
        <v/>
      </c>
      <c r="FX221" s="4" t="str" cm="1">
        <f t="array" ref="FX221">IF(OR(A221=0,ISBLANK(A221),A221=""),"",_xlfn._xlws.FILTER(Site.Out!A$2:AA$50,Site.Out!C$2:C$50=A221))</f>
        <v/>
      </c>
      <c r="GY221" s="4" t="str" cm="1">
        <f t="array" ref="GY221">IF(OR(ISBLANK(A221),A221=0,A221=""),"",Pub.Out!A$2:H$2)</f>
        <v/>
      </c>
      <c r="HG221" s="4" t="str" cm="1">
        <f t="array" ref="HG221">IFERROR(IF(OR(C221=0,C221=""),"",_xlfn._xlws.FILTER(Prod.Out!C:F,Prod.Out!B:B=C221)),"")</f>
        <v/>
      </c>
      <c r="HK221" s="4" t="str" cm="1">
        <f t="array" ref="HK221">IF(OR(A221=0,A221=""),"",_xlfn.ANCHORARRAY(ExpD.Out!A$2))</f>
        <v/>
      </c>
    </row>
    <row r="222" spans="1:219" x14ac:dyDescent="0.35">
      <c r="A222" s="4" t="str" cm="1">
        <f t="array" ref="A222">IF(OR(EnterData!A225="",ISBLANK(EnterData!A225)),"",_xlfn._xlws.FILTER(EnterData!A225:L225,EnterData!A225:A225&lt;&gt;""))</f>
        <v/>
      </c>
      <c r="M222" s="4" t="str" cm="1">
        <f t="array" ref="M222">IF(OR(EnterData!A225="",ISBLANK(EnterData!A225)),"",_xlfn._xlws.FILTER(EnterData!N225:AB225,EnterData!A225:A225&lt;&gt;""))</f>
        <v/>
      </c>
      <c r="AB222" s="4" t="str" cm="1">
        <f t="array" ref="AB222">IF(OR(ISBLANK(B222),B222=0),"",_xlfn._xlws.FILTER(MT.Out!A$2:DO$200,MT.Out!D$2:D$200=Data.Out!B222))</f>
        <v/>
      </c>
      <c r="EQ222" s="4" t="str" cm="1">
        <f t="array" ref="EQ222">IFERROR(IF(OR(ISBLANK(E222),E222=0),"",_xlfn._xlws.FILTER(Int.Out!G$2:Q$100,Int.Out!B$2:B$100=E222)),"")</f>
        <v/>
      </c>
      <c r="FB222" s="4" t="str" cm="1">
        <f t="array" ref="FB222">IF(OR(ISBLANK(F222),F222=0),"",_xlfn._xlws.FILTER('Rot.Out'!C$3:M$100,'Rot.Out'!B$3:B$100=F222))</f>
        <v/>
      </c>
      <c r="FM222" s="4" t="str" cm="1">
        <f t="array" ref="FM222">IF(OR(F222=0,F222=""),"",IFERROR(_xlfn.UNIQUE(_xlfn._xlws.FILTER('Rot.Out'!R:R,('Rot.Out'!O:O=Data.Out!F222)*('Rot.Out'!P:P=Data.Out!G222)),FALSE),""))</f>
        <v/>
      </c>
      <c r="FN222" s="4" t="str" cm="1">
        <f t="array" ref="FN222">IF(OR(H222=0,ISBLANK(H222)),"",_xlfn._xlws.FILTER(Out.Out!A$2:J$36,Out.Out!K$2:K$36=H222))</f>
        <v/>
      </c>
      <c r="FX222" s="4" t="str" cm="1">
        <f t="array" ref="FX222">IF(OR(A222=0,ISBLANK(A222),A222=""),"",_xlfn._xlws.FILTER(Site.Out!A$2:AA$50,Site.Out!C$2:C$50=A222))</f>
        <v/>
      </c>
      <c r="GY222" s="4" t="str" cm="1">
        <f t="array" ref="GY222">IF(OR(ISBLANK(A222),A222=0,A222=""),"",Pub.Out!A$2:H$2)</f>
        <v/>
      </c>
      <c r="HG222" s="4" t="str" cm="1">
        <f t="array" ref="HG222">IFERROR(IF(OR(C222=0,C222=""),"",_xlfn._xlws.FILTER(Prod.Out!C:F,Prod.Out!B:B=C222)),"")</f>
        <v/>
      </c>
      <c r="HK222" s="4" t="str" cm="1">
        <f t="array" ref="HK222">IF(OR(A222=0,A222=""),"",_xlfn.ANCHORARRAY(ExpD.Out!A$2))</f>
        <v/>
      </c>
    </row>
    <row r="223" spans="1:219" x14ac:dyDescent="0.35">
      <c r="A223" s="4" t="str" cm="1">
        <f t="array" ref="A223">IF(OR(EnterData!A226="",ISBLANK(EnterData!A226)),"",_xlfn._xlws.FILTER(EnterData!A226:L226,EnterData!A226:A226&lt;&gt;""))</f>
        <v/>
      </c>
      <c r="M223" s="4" t="str" cm="1">
        <f t="array" ref="M223">IF(OR(EnterData!A226="",ISBLANK(EnterData!A226)),"",_xlfn._xlws.FILTER(EnterData!N226:AB226,EnterData!A226:A226&lt;&gt;""))</f>
        <v/>
      </c>
      <c r="AB223" s="4" t="str" cm="1">
        <f t="array" ref="AB223">IF(OR(ISBLANK(B223),B223=0),"",_xlfn._xlws.FILTER(MT.Out!A$2:DO$200,MT.Out!D$2:D$200=Data.Out!B223))</f>
        <v/>
      </c>
      <c r="EQ223" s="4" t="str" cm="1">
        <f t="array" ref="EQ223">IFERROR(IF(OR(ISBLANK(E223),E223=0),"",_xlfn._xlws.FILTER(Int.Out!G$2:Q$100,Int.Out!B$2:B$100=E223)),"")</f>
        <v/>
      </c>
      <c r="FB223" s="4" t="str" cm="1">
        <f t="array" ref="FB223">IF(OR(ISBLANK(F223),F223=0),"",_xlfn._xlws.FILTER('Rot.Out'!C$3:M$100,'Rot.Out'!B$3:B$100=F223))</f>
        <v/>
      </c>
      <c r="FM223" s="4" t="str" cm="1">
        <f t="array" ref="FM223">IF(OR(F223=0,F223=""),"",IFERROR(_xlfn.UNIQUE(_xlfn._xlws.FILTER('Rot.Out'!R:R,('Rot.Out'!O:O=Data.Out!F223)*('Rot.Out'!P:P=Data.Out!G223)),FALSE),""))</f>
        <v/>
      </c>
      <c r="FN223" s="4" t="str" cm="1">
        <f t="array" ref="FN223">IF(OR(H223=0,ISBLANK(H223)),"",_xlfn._xlws.FILTER(Out.Out!A$2:J$36,Out.Out!K$2:K$36=H223))</f>
        <v/>
      </c>
      <c r="FX223" s="4" t="str" cm="1">
        <f t="array" ref="FX223">IF(OR(A223=0,ISBLANK(A223),A223=""),"",_xlfn._xlws.FILTER(Site.Out!A$2:AA$50,Site.Out!C$2:C$50=A223))</f>
        <v/>
      </c>
      <c r="GY223" s="4" t="str" cm="1">
        <f t="array" ref="GY223">IF(OR(ISBLANK(A223),A223=0,A223=""),"",Pub.Out!A$2:H$2)</f>
        <v/>
      </c>
      <c r="HG223" s="4" t="str" cm="1">
        <f t="array" ref="HG223">IFERROR(IF(OR(C223=0,C223=""),"",_xlfn._xlws.FILTER(Prod.Out!C:F,Prod.Out!B:B=C223)),"")</f>
        <v/>
      </c>
      <c r="HK223" s="4" t="str" cm="1">
        <f t="array" ref="HK223">IF(OR(A223=0,A223=""),"",_xlfn.ANCHORARRAY(ExpD.Out!A$2))</f>
        <v/>
      </c>
    </row>
    <row r="224" spans="1:219" x14ac:dyDescent="0.35">
      <c r="A224" s="4" t="str" cm="1">
        <f t="array" ref="A224">IF(OR(EnterData!A227="",ISBLANK(EnterData!A227)),"",_xlfn._xlws.FILTER(EnterData!A227:L227,EnterData!A227:A227&lt;&gt;""))</f>
        <v/>
      </c>
      <c r="M224" s="4" t="str" cm="1">
        <f t="array" ref="M224">IF(OR(EnterData!A227="",ISBLANK(EnterData!A227)),"",_xlfn._xlws.FILTER(EnterData!N227:AB227,EnterData!A227:A227&lt;&gt;""))</f>
        <v/>
      </c>
      <c r="AB224" s="4" t="str" cm="1">
        <f t="array" ref="AB224">IF(OR(ISBLANK(B224),B224=0),"",_xlfn._xlws.FILTER(MT.Out!A$2:DO$200,MT.Out!D$2:D$200=Data.Out!B224))</f>
        <v/>
      </c>
      <c r="EQ224" s="4" t="str" cm="1">
        <f t="array" ref="EQ224">IFERROR(IF(OR(ISBLANK(E224),E224=0),"",_xlfn._xlws.FILTER(Int.Out!G$2:Q$100,Int.Out!B$2:B$100=E224)),"")</f>
        <v/>
      </c>
      <c r="FB224" s="4" t="str" cm="1">
        <f t="array" ref="FB224">IF(OR(ISBLANK(F224),F224=0),"",_xlfn._xlws.FILTER('Rot.Out'!C$3:M$100,'Rot.Out'!B$3:B$100=F224))</f>
        <v/>
      </c>
      <c r="FM224" s="4" t="str" cm="1">
        <f t="array" ref="FM224">IF(OR(F224=0,F224=""),"",IFERROR(_xlfn.UNIQUE(_xlfn._xlws.FILTER('Rot.Out'!R:R,('Rot.Out'!O:O=Data.Out!F224)*('Rot.Out'!P:P=Data.Out!G224)),FALSE),""))</f>
        <v/>
      </c>
      <c r="FN224" s="4" t="str" cm="1">
        <f t="array" ref="FN224">IF(OR(H224=0,ISBLANK(H224)),"",_xlfn._xlws.FILTER(Out.Out!A$2:J$36,Out.Out!K$2:K$36=H224))</f>
        <v/>
      </c>
      <c r="FX224" s="4" t="str" cm="1">
        <f t="array" ref="FX224">IF(OR(A224=0,ISBLANK(A224),A224=""),"",_xlfn._xlws.FILTER(Site.Out!A$2:AA$50,Site.Out!C$2:C$50=A224))</f>
        <v/>
      </c>
      <c r="GY224" s="4" t="str" cm="1">
        <f t="array" ref="GY224">IF(OR(ISBLANK(A224),A224=0,A224=""),"",Pub.Out!A$2:H$2)</f>
        <v/>
      </c>
      <c r="HG224" s="4" t="str" cm="1">
        <f t="array" ref="HG224">IFERROR(IF(OR(C224=0,C224=""),"",_xlfn._xlws.FILTER(Prod.Out!C:F,Prod.Out!B:B=C224)),"")</f>
        <v/>
      </c>
      <c r="HK224" s="4" t="str" cm="1">
        <f t="array" ref="HK224">IF(OR(A224=0,A224=""),"",_xlfn.ANCHORARRAY(ExpD.Out!A$2))</f>
        <v/>
      </c>
    </row>
    <row r="225" spans="1:219" x14ac:dyDescent="0.35">
      <c r="A225" s="4" t="str" cm="1">
        <f t="array" ref="A225">IF(OR(EnterData!A228="",ISBLANK(EnterData!A228)),"",_xlfn._xlws.FILTER(EnterData!A228:L228,EnterData!A228:A228&lt;&gt;""))</f>
        <v/>
      </c>
      <c r="M225" s="4" t="str" cm="1">
        <f t="array" ref="M225">IF(OR(EnterData!A228="",ISBLANK(EnterData!A228)),"",_xlfn._xlws.FILTER(EnterData!N228:AB228,EnterData!A228:A228&lt;&gt;""))</f>
        <v/>
      </c>
      <c r="AB225" s="4" t="str" cm="1">
        <f t="array" ref="AB225">IF(OR(ISBLANK(B225),B225=0),"",_xlfn._xlws.FILTER(MT.Out!A$2:DO$200,MT.Out!D$2:D$200=Data.Out!B225))</f>
        <v/>
      </c>
      <c r="EQ225" s="4" t="str" cm="1">
        <f t="array" ref="EQ225">IFERROR(IF(OR(ISBLANK(E225),E225=0),"",_xlfn._xlws.FILTER(Int.Out!G$2:Q$100,Int.Out!B$2:B$100=E225)),"")</f>
        <v/>
      </c>
      <c r="FB225" s="4" t="str" cm="1">
        <f t="array" ref="FB225">IF(OR(ISBLANK(F225),F225=0),"",_xlfn._xlws.FILTER('Rot.Out'!C$3:M$100,'Rot.Out'!B$3:B$100=F225))</f>
        <v/>
      </c>
      <c r="FM225" s="4" t="str" cm="1">
        <f t="array" ref="FM225">IF(OR(F225=0,F225=""),"",IFERROR(_xlfn.UNIQUE(_xlfn._xlws.FILTER('Rot.Out'!R:R,('Rot.Out'!O:O=Data.Out!F225)*('Rot.Out'!P:P=Data.Out!G225)),FALSE),""))</f>
        <v/>
      </c>
      <c r="FN225" s="4" t="str" cm="1">
        <f t="array" ref="FN225">IF(OR(H225=0,ISBLANK(H225)),"",_xlfn._xlws.FILTER(Out.Out!A$2:J$36,Out.Out!K$2:K$36=H225))</f>
        <v/>
      </c>
      <c r="FX225" s="4" t="str" cm="1">
        <f t="array" ref="FX225">IF(OR(A225=0,ISBLANK(A225),A225=""),"",_xlfn._xlws.FILTER(Site.Out!A$2:AA$50,Site.Out!C$2:C$50=A225))</f>
        <v/>
      </c>
      <c r="GY225" s="4" t="str" cm="1">
        <f t="array" ref="GY225">IF(OR(ISBLANK(A225),A225=0,A225=""),"",Pub.Out!A$2:H$2)</f>
        <v/>
      </c>
      <c r="HG225" s="4" t="str" cm="1">
        <f t="array" ref="HG225">IFERROR(IF(OR(C225=0,C225=""),"",_xlfn._xlws.FILTER(Prod.Out!C:F,Prod.Out!B:B=C225)),"")</f>
        <v/>
      </c>
      <c r="HK225" s="4" t="str" cm="1">
        <f t="array" ref="HK225">IF(OR(A225=0,A225=""),"",_xlfn.ANCHORARRAY(ExpD.Out!A$2))</f>
        <v/>
      </c>
    </row>
    <row r="226" spans="1:219" x14ac:dyDescent="0.35">
      <c r="A226" s="4" t="str" cm="1">
        <f t="array" ref="A226">IF(OR(EnterData!A229="",ISBLANK(EnterData!A229)),"",_xlfn._xlws.FILTER(EnterData!A229:L229,EnterData!A229:A229&lt;&gt;""))</f>
        <v/>
      </c>
      <c r="M226" s="4" t="str" cm="1">
        <f t="array" ref="M226">IF(OR(EnterData!A229="",ISBLANK(EnterData!A229)),"",_xlfn._xlws.FILTER(EnterData!N229:AB229,EnterData!A229:A229&lt;&gt;""))</f>
        <v/>
      </c>
      <c r="AB226" s="4" t="str" cm="1">
        <f t="array" ref="AB226">IF(OR(ISBLANK(B226),B226=0),"",_xlfn._xlws.FILTER(MT.Out!A$2:DO$200,MT.Out!D$2:D$200=Data.Out!B226))</f>
        <v/>
      </c>
      <c r="EQ226" s="4" t="str" cm="1">
        <f t="array" ref="EQ226">IFERROR(IF(OR(ISBLANK(E226),E226=0),"",_xlfn._xlws.FILTER(Int.Out!G$2:Q$100,Int.Out!B$2:B$100=E226)),"")</f>
        <v/>
      </c>
      <c r="FB226" s="4" t="str" cm="1">
        <f t="array" ref="FB226">IF(OR(ISBLANK(F226),F226=0),"",_xlfn._xlws.FILTER('Rot.Out'!C$3:M$100,'Rot.Out'!B$3:B$100=F226))</f>
        <v/>
      </c>
      <c r="FM226" s="4" t="str" cm="1">
        <f t="array" ref="FM226">IF(OR(F226=0,F226=""),"",IFERROR(_xlfn.UNIQUE(_xlfn._xlws.FILTER('Rot.Out'!R:R,('Rot.Out'!O:O=Data.Out!F226)*('Rot.Out'!P:P=Data.Out!G226)),FALSE),""))</f>
        <v/>
      </c>
      <c r="FN226" s="4" t="str" cm="1">
        <f t="array" ref="FN226">IF(OR(H226=0,ISBLANK(H226)),"",_xlfn._xlws.FILTER(Out.Out!A$2:J$36,Out.Out!K$2:K$36=H226))</f>
        <v/>
      </c>
      <c r="FX226" s="4" t="str" cm="1">
        <f t="array" ref="FX226">IF(OR(A226=0,ISBLANK(A226),A226=""),"",_xlfn._xlws.FILTER(Site.Out!A$2:AA$50,Site.Out!C$2:C$50=A226))</f>
        <v/>
      </c>
      <c r="GY226" s="4" t="str" cm="1">
        <f t="array" ref="GY226">IF(OR(ISBLANK(A226),A226=0,A226=""),"",Pub.Out!A$2:H$2)</f>
        <v/>
      </c>
      <c r="HG226" s="4" t="str" cm="1">
        <f t="array" ref="HG226">IFERROR(IF(OR(C226=0,C226=""),"",_xlfn._xlws.FILTER(Prod.Out!C:F,Prod.Out!B:B=C226)),"")</f>
        <v/>
      </c>
      <c r="HK226" s="4" t="str" cm="1">
        <f t="array" ref="HK226">IF(OR(A226=0,A226=""),"",_xlfn.ANCHORARRAY(ExpD.Out!A$2))</f>
        <v/>
      </c>
    </row>
    <row r="227" spans="1:219" x14ac:dyDescent="0.35">
      <c r="A227" s="4" t="str" cm="1">
        <f t="array" ref="A227">IF(OR(EnterData!A230="",ISBLANK(EnterData!A230)),"",_xlfn._xlws.FILTER(EnterData!A230:L230,EnterData!A230:A230&lt;&gt;""))</f>
        <v/>
      </c>
      <c r="M227" s="4" t="str" cm="1">
        <f t="array" ref="M227">IF(OR(EnterData!A230="",ISBLANK(EnterData!A230)),"",_xlfn._xlws.FILTER(EnterData!N230:AB230,EnterData!A230:A230&lt;&gt;""))</f>
        <v/>
      </c>
      <c r="AB227" s="4" t="str" cm="1">
        <f t="array" ref="AB227">IF(OR(ISBLANK(B227),B227=0),"",_xlfn._xlws.FILTER(MT.Out!A$2:DO$200,MT.Out!D$2:D$200=Data.Out!B227))</f>
        <v/>
      </c>
      <c r="EQ227" s="4" t="str" cm="1">
        <f t="array" ref="EQ227">IFERROR(IF(OR(ISBLANK(E227),E227=0),"",_xlfn._xlws.FILTER(Int.Out!G$2:Q$100,Int.Out!B$2:B$100=E227)),"")</f>
        <v/>
      </c>
      <c r="FB227" s="4" t="str" cm="1">
        <f t="array" ref="FB227">IF(OR(ISBLANK(F227),F227=0),"",_xlfn._xlws.FILTER('Rot.Out'!C$3:M$100,'Rot.Out'!B$3:B$100=F227))</f>
        <v/>
      </c>
      <c r="FM227" s="4" t="str" cm="1">
        <f t="array" ref="FM227">IF(OR(F227=0,F227=""),"",IFERROR(_xlfn.UNIQUE(_xlfn._xlws.FILTER('Rot.Out'!R:R,('Rot.Out'!O:O=Data.Out!F227)*('Rot.Out'!P:P=Data.Out!G227)),FALSE),""))</f>
        <v/>
      </c>
      <c r="FN227" s="4" t="str" cm="1">
        <f t="array" ref="FN227">IF(OR(H227=0,ISBLANK(H227)),"",_xlfn._xlws.FILTER(Out.Out!A$2:J$36,Out.Out!K$2:K$36=H227))</f>
        <v/>
      </c>
      <c r="FX227" s="4" t="str" cm="1">
        <f t="array" ref="FX227">IF(OR(A227=0,ISBLANK(A227),A227=""),"",_xlfn._xlws.FILTER(Site.Out!A$2:AA$50,Site.Out!C$2:C$50=A227))</f>
        <v/>
      </c>
      <c r="GY227" s="4" t="str" cm="1">
        <f t="array" ref="GY227">IF(OR(ISBLANK(A227),A227=0,A227=""),"",Pub.Out!A$2:H$2)</f>
        <v/>
      </c>
      <c r="HG227" s="4" t="str" cm="1">
        <f t="array" ref="HG227">IFERROR(IF(OR(C227=0,C227=""),"",_xlfn._xlws.FILTER(Prod.Out!C:F,Prod.Out!B:B=C227)),"")</f>
        <v/>
      </c>
      <c r="HK227" s="4" t="str" cm="1">
        <f t="array" ref="HK227">IF(OR(A227=0,A227=""),"",_xlfn.ANCHORARRAY(ExpD.Out!A$2))</f>
        <v/>
      </c>
    </row>
    <row r="228" spans="1:219" x14ac:dyDescent="0.35">
      <c r="A228" s="4" t="str" cm="1">
        <f t="array" ref="A228">IF(OR(EnterData!A231="",ISBLANK(EnterData!A231)),"",_xlfn._xlws.FILTER(EnterData!A231:L231,EnterData!A231:A231&lt;&gt;""))</f>
        <v/>
      </c>
      <c r="M228" s="4" t="str" cm="1">
        <f t="array" ref="M228">IF(OR(EnterData!A231="",ISBLANK(EnterData!A231)),"",_xlfn._xlws.FILTER(EnterData!N231:AB231,EnterData!A231:A231&lt;&gt;""))</f>
        <v/>
      </c>
      <c r="AB228" s="4" t="str" cm="1">
        <f t="array" ref="AB228">IF(OR(ISBLANK(B228),B228=0),"",_xlfn._xlws.FILTER(MT.Out!A$2:DO$200,MT.Out!D$2:D$200=Data.Out!B228))</f>
        <v/>
      </c>
      <c r="EQ228" s="4" t="str" cm="1">
        <f t="array" ref="EQ228">IFERROR(IF(OR(ISBLANK(E228),E228=0),"",_xlfn._xlws.FILTER(Int.Out!G$2:Q$100,Int.Out!B$2:B$100=E228)),"")</f>
        <v/>
      </c>
      <c r="FB228" s="4" t="str" cm="1">
        <f t="array" ref="FB228">IF(OR(ISBLANK(F228),F228=0),"",_xlfn._xlws.FILTER('Rot.Out'!C$3:M$100,'Rot.Out'!B$3:B$100=F228))</f>
        <v/>
      </c>
      <c r="FM228" s="4" t="str" cm="1">
        <f t="array" ref="FM228">IF(OR(F228=0,F228=""),"",IFERROR(_xlfn.UNIQUE(_xlfn._xlws.FILTER('Rot.Out'!R:R,('Rot.Out'!O:O=Data.Out!F228)*('Rot.Out'!P:P=Data.Out!G228)),FALSE),""))</f>
        <v/>
      </c>
      <c r="FN228" s="4" t="str" cm="1">
        <f t="array" ref="FN228">IF(OR(H228=0,ISBLANK(H228)),"",_xlfn._xlws.FILTER(Out.Out!A$2:J$36,Out.Out!K$2:K$36=H228))</f>
        <v/>
      </c>
      <c r="FX228" s="4" t="str" cm="1">
        <f t="array" ref="FX228">IF(OR(A228=0,ISBLANK(A228),A228=""),"",_xlfn._xlws.FILTER(Site.Out!A$2:AA$50,Site.Out!C$2:C$50=A228))</f>
        <v/>
      </c>
      <c r="GY228" s="4" t="str" cm="1">
        <f t="array" ref="GY228">IF(OR(ISBLANK(A228),A228=0,A228=""),"",Pub.Out!A$2:H$2)</f>
        <v/>
      </c>
      <c r="HG228" s="4" t="str" cm="1">
        <f t="array" ref="HG228">IFERROR(IF(OR(C228=0,C228=""),"",_xlfn._xlws.FILTER(Prod.Out!C:F,Prod.Out!B:B=C228)),"")</f>
        <v/>
      </c>
      <c r="HK228" s="4" t="str" cm="1">
        <f t="array" ref="HK228">IF(OR(A228=0,A228=""),"",_xlfn.ANCHORARRAY(ExpD.Out!A$2))</f>
        <v/>
      </c>
    </row>
    <row r="229" spans="1:219" x14ac:dyDescent="0.35">
      <c r="A229" s="4" t="str" cm="1">
        <f t="array" ref="A229">IF(OR(EnterData!A232="",ISBLANK(EnterData!A232)),"",_xlfn._xlws.FILTER(EnterData!A232:L232,EnterData!A232:A232&lt;&gt;""))</f>
        <v/>
      </c>
      <c r="M229" s="4" t="str" cm="1">
        <f t="array" ref="M229">IF(OR(EnterData!A232="",ISBLANK(EnterData!A232)),"",_xlfn._xlws.FILTER(EnterData!N232:AB232,EnterData!A232:A232&lt;&gt;""))</f>
        <v/>
      </c>
      <c r="AB229" s="4" t="str" cm="1">
        <f t="array" ref="AB229">IF(OR(ISBLANK(B229),B229=0),"",_xlfn._xlws.FILTER(MT.Out!A$2:DO$200,MT.Out!D$2:D$200=Data.Out!B229))</f>
        <v/>
      </c>
      <c r="EQ229" s="4" t="str" cm="1">
        <f t="array" ref="EQ229">IFERROR(IF(OR(ISBLANK(E229),E229=0),"",_xlfn._xlws.FILTER(Int.Out!G$2:Q$100,Int.Out!B$2:B$100=E229)),"")</f>
        <v/>
      </c>
      <c r="FB229" s="4" t="str" cm="1">
        <f t="array" ref="FB229">IF(OR(ISBLANK(F229),F229=0),"",_xlfn._xlws.FILTER('Rot.Out'!C$3:M$100,'Rot.Out'!B$3:B$100=F229))</f>
        <v/>
      </c>
      <c r="FM229" s="4" t="str" cm="1">
        <f t="array" ref="FM229">IF(OR(F229=0,F229=""),"",IFERROR(_xlfn.UNIQUE(_xlfn._xlws.FILTER('Rot.Out'!R:R,('Rot.Out'!O:O=Data.Out!F229)*('Rot.Out'!P:P=Data.Out!G229)),FALSE),""))</f>
        <v/>
      </c>
      <c r="FN229" s="4" t="str" cm="1">
        <f t="array" ref="FN229">IF(OR(H229=0,ISBLANK(H229)),"",_xlfn._xlws.FILTER(Out.Out!A$2:J$36,Out.Out!K$2:K$36=H229))</f>
        <v/>
      </c>
      <c r="FX229" s="4" t="str" cm="1">
        <f t="array" ref="FX229">IF(OR(A229=0,ISBLANK(A229),A229=""),"",_xlfn._xlws.FILTER(Site.Out!A$2:AA$50,Site.Out!C$2:C$50=A229))</f>
        <v/>
      </c>
      <c r="GY229" s="4" t="str" cm="1">
        <f t="array" ref="GY229">IF(OR(ISBLANK(A229),A229=0,A229=""),"",Pub.Out!A$2:H$2)</f>
        <v/>
      </c>
      <c r="HG229" s="4" t="str" cm="1">
        <f t="array" ref="HG229">IFERROR(IF(OR(C229=0,C229=""),"",_xlfn._xlws.FILTER(Prod.Out!C:F,Prod.Out!B:B=C229)),"")</f>
        <v/>
      </c>
      <c r="HK229" s="4" t="str" cm="1">
        <f t="array" ref="HK229">IF(OR(A229=0,A229=""),"",_xlfn.ANCHORARRAY(ExpD.Out!A$2))</f>
        <v/>
      </c>
    </row>
    <row r="230" spans="1:219" x14ac:dyDescent="0.35">
      <c r="A230" s="4" t="str" cm="1">
        <f t="array" ref="A230">IF(OR(EnterData!A233="",ISBLANK(EnterData!A233)),"",_xlfn._xlws.FILTER(EnterData!A233:L233,EnterData!A233:A233&lt;&gt;""))</f>
        <v/>
      </c>
      <c r="M230" s="4" t="str" cm="1">
        <f t="array" ref="M230">IF(OR(EnterData!A233="",ISBLANK(EnterData!A233)),"",_xlfn._xlws.FILTER(EnterData!N233:AB233,EnterData!A233:A233&lt;&gt;""))</f>
        <v/>
      </c>
      <c r="AB230" s="4" t="str" cm="1">
        <f t="array" ref="AB230">IF(OR(ISBLANK(B230),B230=0),"",_xlfn._xlws.FILTER(MT.Out!A$2:DO$200,MT.Out!D$2:D$200=Data.Out!B230))</f>
        <v/>
      </c>
      <c r="EQ230" s="4" t="str" cm="1">
        <f t="array" ref="EQ230">IFERROR(IF(OR(ISBLANK(E230),E230=0),"",_xlfn._xlws.FILTER(Int.Out!G$2:Q$100,Int.Out!B$2:B$100=E230)),"")</f>
        <v/>
      </c>
      <c r="FB230" s="4" t="str" cm="1">
        <f t="array" ref="FB230">IF(OR(ISBLANK(F230),F230=0),"",_xlfn._xlws.FILTER('Rot.Out'!C$3:M$100,'Rot.Out'!B$3:B$100=F230))</f>
        <v/>
      </c>
      <c r="FM230" s="4" t="str" cm="1">
        <f t="array" ref="FM230">IF(OR(F230=0,F230=""),"",IFERROR(_xlfn.UNIQUE(_xlfn._xlws.FILTER('Rot.Out'!R:R,('Rot.Out'!O:O=Data.Out!F230)*('Rot.Out'!P:P=Data.Out!G230)),FALSE),""))</f>
        <v/>
      </c>
      <c r="FN230" s="4" t="str" cm="1">
        <f t="array" ref="FN230">IF(OR(H230=0,ISBLANK(H230)),"",_xlfn._xlws.FILTER(Out.Out!A$2:J$36,Out.Out!K$2:K$36=H230))</f>
        <v/>
      </c>
      <c r="FX230" s="4" t="str" cm="1">
        <f t="array" ref="FX230">IF(OR(A230=0,ISBLANK(A230),A230=""),"",_xlfn._xlws.FILTER(Site.Out!A$2:AA$50,Site.Out!C$2:C$50=A230))</f>
        <v/>
      </c>
      <c r="GY230" s="4" t="str" cm="1">
        <f t="array" ref="GY230">IF(OR(ISBLANK(A230),A230=0,A230=""),"",Pub.Out!A$2:H$2)</f>
        <v/>
      </c>
      <c r="HG230" s="4" t="str" cm="1">
        <f t="array" ref="HG230">IFERROR(IF(OR(C230=0,C230=""),"",_xlfn._xlws.FILTER(Prod.Out!C:F,Prod.Out!B:B=C230)),"")</f>
        <v/>
      </c>
      <c r="HK230" s="4" t="str" cm="1">
        <f t="array" ref="HK230">IF(OR(A230=0,A230=""),"",_xlfn.ANCHORARRAY(ExpD.Out!A$2))</f>
        <v/>
      </c>
    </row>
    <row r="231" spans="1:219" x14ac:dyDescent="0.35">
      <c r="A231" s="4" t="str" cm="1">
        <f t="array" ref="A231">IF(OR(EnterData!A234="",ISBLANK(EnterData!A234)),"",_xlfn._xlws.FILTER(EnterData!A234:L234,EnterData!A234:A234&lt;&gt;""))</f>
        <v/>
      </c>
      <c r="M231" s="4" t="str" cm="1">
        <f t="array" ref="M231">IF(OR(EnterData!A234="",ISBLANK(EnterData!A234)),"",_xlfn._xlws.FILTER(EnterData!N234:AB234,EnterData!A234:A234&lt;&gt;""))</f>
        <v/>
      </c>
      <c r="AB231" s="4" t="str" cm="1">
        <f t="array" ref="AB231">IF(OR(ISBLANK(B231),B231=0),"",_xlfn._xlws.FILTER(MT.Out!A$2:DO$200,MT.Out!D$2:D$200=Data.Out!B231))</f>
        <v/>
      </c>
      <c r="EQ231" s="4" t="str" cm="1">
        <f t="array" ref="EQ231">IFERROR(IF(OR(ISBLANK(E231),E231=0),"",_xlfn._xlws.FILTER(Int.Out!G$2:Q$100,Int.Out!B$2:B$100=E231)),"")</f>
        <v/>
      </c>
      <c r="FB231" s="4" t="str" cm="1">
        <f t="array" ref="FB231">IF(OR(ISBLANK(F231),F231=0),"",_xlfn._xlws.FILTER('Rot.Out'!C$3:M$100,'Rot.Out'!B$3:B$100=F231))</f>
        <v/>
      </c>
      <c r="FM231" s="4" t="str" cm="1">
        <f t="array" ref="FM231">IF(OR(F231=0,F231=""),"",IFERROR(_xlfn.UNIQUE(_xlfn._xlws.FILTER('Rot.Out'!R:R,('Rot.Out'!O:O=Data.Out!F231)*('Rot.Out'!P:P=Data.Out!G231)),FALSE),""))</f>
        <v/>
      </c>
      <c r="FN231" s="4" t="str" cm="1">
        <f t="array" ref="FN231">IF(OR(H231=0,ISBLANK(H231)),"",_xlfn._xlws.FILTER(Out.Out!A$2:J$36,Out.Out!K$2:K$36=H231))</f>
        <v/>
      </c>
      <c r="FX231" s="4" t="str" cm="1">
        <f t="array" ref="FX231">IF(OR(A231=0,ISBLANK(A231),A231=""),"",_xlfn._xlws.FILTER(Site.Out!A$2:AA$50,Site.Out!C$2:C$50=A231))</f>
        <v/>
      </c>
      <c r="GY231" s="4" t="str" cm="1">
        <f t="array" ref="GY231">IF(OR(ISBLANK(A231),A231=0,A231=""),"",Pub.Out!A$2:H$2)</f>
        <v/>
      </c>
      <c r="HG231" s="4" t="str" cm="1">
        <f t="array" ref="HG231">IFERROR(IF(OR(C231=0,C231=""),"",_xlfn._xlws.FILTER(Prod.Out!C:F,Prod.Out!B:B=C231)),"")</f>
        <v/>
      </c>
      <c r="HK231" s="4" t="str" cm="1">
        <f t="array" ref="HK231">IF(OR(A231=0,A231=""),"",_xlfn.ANCHORARRAY(ExpD.Out!A$2))</f>
        <v/>
      </c>
    </row>
    <row r="232" spans="1:219" x14ac:dyDescent="0.35">
      <c r="A232" s="4" t="str" cm="1">
        <f t="array" ref="A232">IF(OR(EnterData!A235="",ISBLANK(EnterData!A235)),"",_xlfn._xlws.FILTER(EnterData!A235:L235,EnterData!A235:A235&lt;&gt;""))</f>
        <v/>
      </c>
      <c r="M232" s="4" t="str" cm="1">
        <f t="array" ref="M232">IF(OR(EnterData!A235="",ISBLANK(EnterData!A235)),"",_xlfn._xlws.FILTER(EnterData!N235:AB235,EnterData!A235:A235&lt;&gt;""))</f>
        <v/>
      </c>
      <c r="AB232" s="4" t="str" cm="1">
        <f t="array" ref="AB232">IF(OR(ISBLANK(B232),B232=0),"",_xlfn._xlws.FILTER(MT.Out!A$2:DO$200,MT.Out!D$2:D$200=Data.Out!B232))</f>
        <v/>
      </c>
      <c r="EQ232" s="4" t="str" cm="1">
        <f t="array" ref="EQ232">IFERROR(IF(OR(ISBLANK(E232),E232=0),"",_xlfn._xlws.FILTER(Int.Out!G$2:Q$100,Int.Out!B$2:B$100=E232)),"")</f>
        <v/>
      </c>
      <c r="FB232" s="4" t="str" cm="1">
        <f t="array" ref="FB232">IF(OR(ISBLANK(F232),F232=0),"",_xlfn._xlws.FILTER('Rot.Out'!C$3:M$100,'Rot.Out'!B$3:B$100=F232))</f>
        <v/>
      </c>
      <c r="FM232" s="4" t="str" cm="1">
        <f t="array" ref="FM232">IF(OR(F232=0,F232=""),"",IFERROR(_xlfn.UNIQUE(_xlfn._xlws.FILTER('Rot.Out'!R:R,('Rot.Out'!O:O=Data.Out!F232)*('Rot.Out'!P:P=Data.Out!G232)),FALSE),""))</f>
        <v/>
      </c>
      <c r="FN232" s="4" t="str" cm="1">
        <f t="array" ref="FN232">IF(OR(H232=0,ISBLANK(H232)),"",_xlfn._xlws.FILTER(Out.Out!A$2:J$36,Out.Out!K$2:K$36=H232))</f>
        <v/>
      </c>
      <c r="FX232" s="4" t="str" cm="1">
        <f t="array" ref="FX232">IF(OR(A232=0,ISBLANK(A232),A232=""),"",_xlfn._xlws.FILTER(Site.Out!A$2:AA$50,Site.Out!C$2:C$50=A232))</f>
        <v/>
      </c>
      <c r="GY232" s="4" t="str" cm="1">
        <f t="array" ref="GY232">IF(OR(ISBLANK(A232),A232=0,A232=""),"",Pub.Out!A$2:H$2)</f>
        <v/>
      </c>
      <c r="HG232" s="4" t="str" cm="1">
        <f t="array" ref="HG232">IFERROR(IF(OR(C232=0,C232=""),"",_xlfn._xlws.FILTER(Prod.Out!C:F,Prod.Out!B:B=C232)),"")</f>
        <v/>
      </c>
      <c r="HK232" s="4" t="str" cm="1">
        <f t="array" ref="HK232">IF(OR(A232=0,A232=""),"",_xlfn.ANCHORARRAY(ExpD.Out!A$2))</f>
        <v/>
      </c>
    </row>
    <row r="233" spans="1:219" x14ac:dyDescent="0.35">
      <c r="A233" s="4" t="str" cm="1">
        <f t="array" ref="A233">IF(OR(EnterData!A236="",ISBLANK(EnterData!A236)),"",_xlfn._xlws.FILTER(EnterData!A236:L236,EnterData!A236:A236&lt;&gt;""))</f>
        <v/>
      </c>
      <c r="M233" s="4" t="str" cm="1">
        <f t="array" ref="M233">IF(OR(EnterData!A236="",ISBLANK(EnterData!A236)),"",_xlfn._xlws.FILTER(EnterData!N236:AB236,EnterData!A236:A236&lt;&gt;""))</f>
        <v/>
      </c>
      <c r="AB233" s="4" t="str" cm="1">
        <f t="array" ref="AB233">IF(OR(ISBLANK(B233),B233=0),"",_xlfn._xlws.FILTER(MT.Out!A$2:DO$200,MT.Out!D$2:D$200=Data.Out!B233))</f>
        <v/>
      </c>
      <c r="EQ233" s="4" t="str" cm="1">
        <f t="array" ref="EQ233">IFERROR(IF(OR(ISBLANK(E233),E233=0),"",_xlfn._xlws.FILTER(Int.Out!G$2:Q$100,Int.Out!B$2:B$100=E233)),"")</f>
        <v/>
      </c>
      <c r="FB233" s="4" t="str" cm="1">
        <f t="array" ref="FB233">IF(OR(ISBLANK(F233),F233=0),"",_xlfn._xlws.FILTER('Rot.Out'!C$3:M$100,'Rot.Out'!B$3:B$100=F233))</f>
        <v/>
      </c>
      <c r="FM233" s="4" t="str" cm="1">
        <f t="array" ref="FM233">IF(OR(F233=0,F233=""),"",IFERROR(_xlfn.UNIQUE(_xlfn._xlws.FILTER('Rot.Out'!R:R,('Rot.Out'!O:O=Data.Out!F233)*('Rot.Out'!P:P=Data.Out!G233)),FALSE),""))</f>
        <v/>
      </c>
      <c r="FN233" s="4" t="str" cm="1">
        <f t="array" ref="FN233">IF(OR(H233=0,ISBLANK(H233)),"",_xlfn._xlws.FILTER(Out.Out!A$2:J$36,Out.Out!K$2:K$36=H233))</f>
        <v/>
      </c>
      <c r="FX233" s="4" t="str" cm="1">
        <f t="array" ref="FX233">IF(OR(A233=0,ISBLANK(A233),A233=""),"",_xlfn._xlws.FILTER(Site.Out!A$2:AA$50,Site.Out!C$2:C$50=A233))</f>
        <v/>
      </c>
      <c r="GY233" s="4" t="str" cm="1">
        <f t="array" ref="GY233">IF(OR(ISBLANK(A233),A233=0,A233=""),"",Pub.Out!A$2:H$2)</f>
        <v/>
      </c>
      <c r="HG233" s="4" t="str" cm="1">
        <f t="array" ref="HG233">IFERROR(IF(OR(C233=0,C233=""),"",_xlfn._xlws.FILTER(Prod.Out!C:F,Prod.Out!B:B=C233)),"")</f>
        <v/>
      </c>
      <c r="HK233" s="4" t="str" cm="1">
        <f t="array" ref="HK233">IF(OR(A233=0,A233=""),"",_xlfn.ANCHORARRAY(ExpD.Out!A$2))</f>
        <v/>
      </c>
    </row>
    <row r="234" spans="1:219" x14ac:dyDescent="0.35">
      <c r="A234" s="4" t="str" cm="1">
        <f t="array" ref="A234">IF(OR(EnterData!A237="",ISBLANK(EnterData!A237)),"",_xlfn._xlws.FILTER(EnterData!A237:L237,EnterData!A237:A237&lt;&gt;""))</f>
        <v/>
      </c>
      <c r="M234" s="4" t="str" cm="1">
        <f t="array" ref="M234">IF(OR(EnterData!A237="",ISBLANK(EnterData!A237)),"",_xlfn._xlws.FILTER(EnterData!N237:AB237,EnterData!A237:A237&lt;&gt;""))</f>
        <v/>
      </c>
      <c r="AB234" s="4" t="str" cm="1">
        <f t="array" ref="AB234">IF(OR(ISBLANK(B234),B234=0),"",_xlfn._xlws.FILTER(MT.Out!A$2:DO$200,MT.Out!D$2:D$200=Data.Out!B234))</f>
        <v/>
      </c>
      <c r="EQ234" s="4" t="str" cm="1">
        <f t="array" ref="EQ234">IFERROR(IF(OR(ISBLANK(E234),E234=0),"",_xlfn._xlws.FILTER(Int.Out!G$2:Q$100,Int.Out!B$2:B$100=E234)),"")</f>
        <v/>
      </c>
      <c r="FB234" s="4" t="str" cm="1">
        <f t="array" ref="FB234">IF(OR(ISBLANK(F234),F234=0),"",_xlfn._xlws.FILTER('Rot.Out'!C$3:M$100,'Rot.Out'!B$3:B$100=F234))</f>
        <v/>
      </c>
      <c r="FM234" s="4" t="str" cm="1">
        <f t="array" ref="FM234">IF(OR(F234=0,F234=""),"",IFERROR(_xlfn.UNIQUE(_xlfn._xlws.FILTER('Rot.Out'!R:R,('Rot.Out'!O:O=Data.Out!F234)*('Rot.Out'!P:P=Data.Out!G234)),FALSE),""))</f>
        <v/>
      </c>
      <c r="FN234" s="4" t="str" cm="1">
        <f t="array" ref="FN234">IF(OR(H234=0,ISBLANK(H234)),"",_xlfn._xlws.FILTER(Out.Out!A$2:J$36,Out.Out!K$2:K$36=H234))</f>
        <v/>
      </c>
      <c r="FX234" s="4" t="str" cm="1">
        <f t="array" ref="FX234">IF(OR(A234=0,ISBLANK(A234),A234=""),"",_xlfn._xlws.FILTER(Site.Out!A$2:AA$50,Site.Out!C$2:C$50=A234))</f>
        <v/>
      </c>
      <c r="GY234" s="4" t="str" cm="1">
        <f t="array" ref="GY234">IF(OR(ISBLANK(A234),A234=0,A234=""),"",Pub.Out!A$2:H$2)</f>
        <v/>
      </c>
      <c r="HG234" s="4" t="str" cm="1">
        <f t="array" ref="HG234">IFERROR(IF(OR(C234=0,C234=""),"",_xlfn._xlws.FILTER(Prod.Out!C:F,Prod.Out!B:B=C234)),"")</f>
        <v/>
      </c>
      <c r="HK234" s="4" t="str" cm="1">
        <f t="array" ref="HK234">IF(OR(A234=0,A234=""),"",_xlfn.ANCHORARRAY(ExpD.Out!A$2))</f>
        <v/>
      </c>
    </row>
    <row r="235" spans="1:219" x14ac:dyDescent="0.35">
      <c r="A235" s="4" t="str" cm="1">
        <f t="array" ref="A235">IF(OR(EnterData!A238="",ISBLANK(EnterData!A238)),"",_xlfn._xlws.FILTER(EnterData!A238:L238,EnterData!A238:A238&lt;&gt;""))</f>
        <v/>
      </c>
      <c r="M235" s="4" t="str" cm="1">
        <f t="array" ref="M235">IF(OR(EnterData!A238="",ISBLANK(EnterData!A238)),"",_xlfn._xlws.FILTER(EnterData!N238:AB238,EnterData!A238:A238&lt;&gt;""))</f>
        <v/>
      </c>
      <c r="AB235" s="4" t="str" cm="1">
        <f t="array" ref="AB235">IF(OR(ISBLANK(B235),B235=0),"",_xlfn._xlws.FILTER(MT.Out!A$2:DO$200,MT.Out!D$2:D$200=Data.Out!B235))</f>
        <v/>
      </c>
      <c r="EQ235" s="4" t="str" cm="1">
        <f t="array" ref="EQ235">IFERROR(IF(OR(ISBLANK(E235),E235=0),"",_xlfn._xlws.FILTER(Int.Out!G$2:Q$100,Int.Out!B$2:B$100=E235)),"")</f>
        <v/>
      </c>
      <c r="FB235" s="4" t="str" cm="1">
        <f t="array" ref="FB235">IF(OR(ISBLANK(F235),F235=0),"",_xlfn._xlws.FILTER('Rot.Out'!C$3:M$100,'Rot.Out'!B$3:B$100=F235))</f>
        <v/>
      </c>
      <c r="FM235" s="4" t="str" cm="1">
        <f t="array" ref="FM235">IF(OR(F235=0,F235=""),"",IFERROR(_xlfn.UNIQUE(_xlfn._xlws.FILTER('Rot.Out'!R:R,('Rot.Out'!O:O=Data.Out!F235)*('Rot.Out'!P:P=Data.Out!G235)),FALSE),""))</f>
        <v/>
      </c>
      <c r="FN235" s="4" t="str" cm="1">
        <f t="array" ref="FN235">IF(OR(H235=0,ISBLANK(H235)),"",_xlfn._xlws.FILTER(Out.Out!A$2:J$36,Out.Out!K$2:K$36=H235))</f>
        <v/>
      </c>
      <c r="FX235" s="4" t="str" cm="1">
        <f t="array" ref="FX235">IF(OR(A235=0,ISBLANK(A235),A235=""),"",_xlfn._xlws.FILTER(Site.Out!A$2:AA$50,Site.Out!C$2:C$50=A235))</f>
        <v/>
      </c>
      <c r="GY235" s="4" t="str" cm="1">
        <f t="array" ref="GY235">IF(OR(ISBLANK(A235),A235=0,A235=""),"",Pub.Out!A$2:H$2)</f>
        <v/>
      </c>
      <c r="HG235" s="4" t="str" cm="1">
        <f t="array" ref="HG235">IFERROR(IF(OR(C235=0,C235=""),"",_xlfn._xlws.FILTER(Prod.Out!C:F,Prod.Out!B:B=C235)),"")</f>
        <v/>
      </c>
      <c r="HK235" s="4" t="str" cm="1">
        <f t="array" ref="HK235">IF(OR(A235=0,A235=""),"",_xlfn.ANCHORARRAY(ExpD.Out!A$2))</f>
        <v/>
      </c>
    </row>
    <row r="236" spans="1:219" x14ac:dyDescent="0.35">
      <c r="A236" s="4" t="str" cm="1">
        <f t="array" ref="A236">IF(OR(EnterData!A239="",ISBLANK(EnterData!A239)),"",_xlfn._xlws.FILTER(EnterData!A239:L239,EnterData!A239:A239&lt;&gt;""))</f>
        <v/>
      </c>
      <c r="M236" s="4" t="str" cm="1">
        <f t="array" ref="M236">IF(OR(EnterData!A239="",ISBLANK(EnterData!A239)),"",_xlfn._xlws.FILTER(EnterData!N239:AB239,EnterData!A239:A239&lt;&gt;""))</f>
        <v/>
      </c>
      <c r="AB236" s="4" t="str" cm="1">
        <f t="array" ref="AB236">IF(OR(ISBLANK(B236),B236=0),"",_xlfn._xlws.FILTER(MT.Out!A$2:DO$200,MT.Out!D$2:D$200=Data.Out!B236))</f>
        <v/>
      </c>
      <c r="EQ236" s="4" t="str" cm="1">
        <f t="array" ref="EQ236">IFERROR(IF(OR(ISBLANK(E236),E236=0),"",_xlfn._xlws.FILTER(Int.Out!G$2:Q$100,Int.Out!B$2:B$100=E236)),"")</f>
        <v/>
      </c>
      <c r="FB236" s="4" t="str" cm="1">
        <f t="array" ref="FB236">IF(OR(ISBLANK(F236),F236=0),"",_xlfn._xlws.FILTER('Rot.Out'!C$3:M$100,'Rot.Out'!B$3:B$100=F236))</f>
        <v/>
      </c>
      <c r="FM236" s="4" t="str" cm="1">
        <f t="array" ref="FM236">IF(OR(F236=0,F236=""),"",IFERROR(_xlfn.UNIQUE(_xlfn._xlws.FILTER('Rot.Out'!R:R,('Rot.Out'!O:O=Data.Out!F236)*('Rot.Out'!P:P=Data.Out!G236)),FALSE),""))</f>
        <v/>
      </c>
      <c r="FN236" s="4" t="str" cm="1">
        <f t="array" ref="FN236">IF(OR(H236=0,ISBLANK(H236)),"",_xlfn._xlws.FILTER(Out.Out!A$2:J$36,Out.Out!K$2:K$36=H236))</f>
        <v/>
      </c>
      <c r="FX236" s="4" t="str" cm="1">
        <f t="array" ref="FX236">IF(OR(A236=0,ISBLANK(A236),A236=""),"",_xlfn._xlws.FILTER(Site.Out!A$2:AA$50,Site.Out!C$2:C$50=A236))</f>
        <v/>
      </c>
      <c r="GY236" s="4" t="str" cm="1">
        <f t="array" ref="GY236">IF(OR(ISBLANK(A236),A236=0,A236=""),"",Pub.Out!A$2:H$2)</f>
        <v/>
      </c>
      <c r="HG236" s="4" t="str" cm="1">
        <f t="array" ref="HG236">IFERROR(IF(OR(C236=0,C236=""),"",_xlfn._xlws.FILTER(Prod.Out!C:F,Prod.Out!B:B=C236)),"")</f>
        <v/>
      </c>
      <c r="HK236" s="4" t="str" cm="1">
        <f t="array" ref="HK236">IF(OR(A236=0,A236=""),"",_xlfn.ANCHORARRAY(ExpD.Out!A$2))</f>
        <v/>
      </c>
    </row>
    <row r="237" spans="1:219" x14ac:dyDescent="0.35">
      <c r="A237" s="4" t="str" cm="1">
        <f t="array" ref="A237">IF(OR(EnterData!A240="",ISBLANK(EnterData!A240)),"",_xlfn._xlws.FILTER(EnterData!A240:L240,EnterData!A240:A240&lt;&gt;""))</f>
        <v/>
      </c>
      <c r="M237" s="4" t="str" cm="1">
        <f t="array" ref="M237">IF(OR(EnterData!A240="",ISBLANK(EnterData!A240)),"",_xlfn._xlws.FILTER(EnterData!N240:AB240,EnterData!A240:A240&lt;&gt;""))</f>
        <v/>
      </c>
      <c r="AB237" s="4" t="str" cm="1">
        <f t="array" ref="AB237">IF(OR(ISBLANK(B237),B237=0),"",_xlfn._xlws.FILTER(MT.Out!A$2:DO$200,MT.Out!D$2:D$200=Data.Out!B237))</f>
        <v/>
      </c>
      <c r="EQ237" s="4" t="str" cm="1">
        <f t="array" ref="EQ237">IFERROR(IF(OR(ISBLANK(E237),E237=0),"",_xlfn._xlws.FILTER(Int.Out!G$2:Q$100,Int.Out!B$2:B$100=E237)),"")</f>
        <v/>
      </c>
      <c r="FB237" s="4" t="str" cm="1">
        <f t="array" ref="FB237">IF(OR(ISBLANK(F237),F237=0),"",_xlfn._xlws.FILTER('Rot.Out'!C$3:M$100,'Rot.Out'!B$3:B$100=F237))</f>
        <v/>
      </c>
      <c r="FM237" s="4" t="str" cm="1">
        <f t="array" ref="FM237">IF(OR(F237=0,F237=""),"",IFERROR(_xlfn.UNIQUE(_xlfn._xlws.FILTER('Rot.Out'!R:R,('Rot.Out'!O:O=Data.Out!F237)*('Rot.Out'!P:P=Data.Out!G237)),FALSE),""))</f>
        <v/>
      </c>
      <c r="FN237" s="4" t="str" cm="1">
        <f t="array" ref="FN237">IF(OR(H237=0,ISBLANK(H237)),"",_xlfn._xlws.FILTER(Out.Out!A$2:J$36,Out.Out!K$2:K$36=H237))</f>
        <v/>
      </c>
      <c r="FX237" s="4" t="str" cm="1">
        <f t="array" ref="FX237">IF(OR(A237=0,ISBLANK(A237),A237=""),"",_xlfn._xlws.FILTER(Site.Out!A$2:AA$50,Site.Out!C$2:C$50=A237))</f>
        <v/>
      </c>
      <c r="GY237" s="4" t="str" cm="1">
        <f t="array" ref="GY237">IF(OR(ISBLANK(A237),A237=0,A237=""),"",Pub.Out!A$2:H$2)</f>
        <v/>
      </c>
      <c r="HG237" s="4" t="str" cm="1">
        <f t="array" ref="HG237">IFERROR(IF(OR(C237=0,C237=""),"",_xlfn._xlws.FILTER(Prod.Out!C:F,Prod.Out!B:B=C237)),"")</f>
        <v/>
      </c>
      <c r="HK237" s="4" t="str" cm="1">
        <f t="array" ref="HK237">IF(OR(A237=0,A237=""),"",_xlfn.ANCHORARRAY(ExpD.Out!A$2))</f>
        <v/>
      </c>
    </row>
    <row r="238" spans="1:219" x14ac:dyDescent="0.35">
      <c r="A238" s="4" t="str" cm="1">
        <f t="array" ref="A238">IF(OR(EnterData!A241="",ISBLANK(EnterData!A241)),"",_xlfn._xlws.FILTER(EnterData!A241:L241,EnterData!A241:A241&lt;&gt;""))</f>
        <v/>
      </c>
      <c r="M238" s="4" t="str" cm="1">
        <f t="array" ref="M238">IF(OR(EnterData!A241="",ISBLANK(EnterData!A241)),"",_xlfn._xlws.FILTER(EnterData!N241:AB241,EnterData!A241:A241&lt;&gt;""))</f>
        <v/>
      </c>
      <c r="AB238" s="4" t="str" cm="1">
        <f t="array" ref="AB238">IF(OR(ISBLANK(B238),B238=0),"",_xlfn._xlws.FILTER(MT.Out!A$2:DO$200,MT.Out!D$2:D$200=Data.Out!B238))</f>
        <v/>
      </c>
      <c r="EQ238" s="4" t="str" cm="1">
        <f t="array" ref="EQ238">IFERROR(IF(OR(ISBLANK(E238),E238=0),"",_xlfn._xlws.FILTER(Int.Out!G$2:Q$100,Int.Out!B$2:B$100=E238)),"")</f>
        <v/>
      </c>
      <c r="FB238" s="4" t="str" cm="1">
        <f t="array" ref="FB238">IF(OR(ISBLANK(F238),F238=0),"",_xlfn._xlws.FILTER('Rot.Out'!C$3:M$100,'Rot.Out'!B$3:B$100=F238))</f>
        <v/>
      </c>
      <c r="FM238" s="4" t="str" cm="1">
        <f t="array" ref="FM238">IF(OR(F238=0,F238=""),"",IFERROR(_xlfn.UNIQUE(_xlfn._xlws.FILTER('Rot.Out'!R:R,('Rot.Out'!O:O=Data.Out!F238)*('Rot.Out'!P:P=Data.Out!G238)),FALSE),""))</f>
        <v/>
      </c>
      <c r="FN238" s="4" t="str" cm="1">
        <f t="array" ref="FN238">IF(OR(H238=0,ISBLANK(H238)),"",_xlfn._xlws.FILTER(Out.Out!A$2:J$36,Out.Out!K$2:K$36=H238))</f>
        <v/>
      </c>
      <c r="FX238" s="4" t="str" cm="1">
        <f t="array" ref="FX238">IF(OR(A238=0,ISBLANK(A238),A238=""),"",_xlfn._xlws.FILTER(Site.Out!A$2:AA$50,Site.Out!C$2:C$50=A238))</f>
        <v/>
      </c>
      <c r="GY238" s="4" t="str" cm="1">
        <f t="array" ref="GY238">IF(OR(ISBLANK(A238),A238=0,A238=""),"",Pub.Out!A$2:H$2)</f>
        <v/>
      </c>
      <c r="HG238" s="4" t="str" cm="1">
        <f t="array" ref="HG238">IFERROR(IF(OR(C238=0,C238=""),"",_xlfn._xlws.FILTER(Prod.Out!C:F,Prod.Out!B:B=C238)),"")</f>
        <v/>
      </c>
      <c r="HK238" s="4" t="str" cm="1">
        <f t="array" ref="HK238">IF(OR(A238=0,A238=""),"",_xlfn.ANCHORARRAY(ExpD.Out!A$2))</f>
        <v/>
      </c>
    </row>
    <row r="239" spans="1:219" x14ac:dyDescent="0.35">
      <c r="A239" s="4" t="str" cm="1">
        <f t="array" ref="A239">IF(OR(EnterData!A242="",ISBLANK(EnterData!A242)),"",_xlfn._xlws.FILTER(EnterData!A242:L242,EnterData!A242:A242&lt;&gt;""))</f>
        <v/>
      </c>
      <c r="M239" s="4" t="str" cm="1">
        <f t="array" ref="M239">IF(OR(EnterData!A242="",ISBLANK(EnterData!A242)),"",_xlfn._xlws.FILTER(EnterData!N242:AB242,EnterData!A242:A242&lt;&gt;""))</f>
        <v/>
      </c>
      <c r="AB239" s="4" t="str" cm="1">
        <f t="array" ref="AB239">IF(OR(ISBLANK(B239),B239=0),"",_xlfn._xlws.FILTER(MT.Out!A$2:DO$200,MT.Out!D$2:D$200=Data.Out!B239))</f>
        <v/>
      </c>
      <c r="EQ239" s="4" t="str" cm="1">
        <f t="array" ref="EQ239">IFERROR(IF(OR(ISBLANK(E239),E239=0),"",_xlfn._xlws.FILTER(Int.Out!G$2:Q$100,Int.Out!B$2:B$100=E239)),"")</f>
        <v/>
      </c>
      <c r="FB239" s="4" t="str" cm="1">
        <f t="array" ref="FB239">IF(OR(ISBLANK(F239),F239=0),"",_xlfn._xlws.FILTER('Rot.Out'!C$3:M$100,'Rot.Out'!B$3:B$100=F239))</f>
        <v/>
      </c>
      <c r="FM239" s="4" t="str" cm="1">
        <f t="array" ref="FM239">IF(OR(F239=0,F239=""),"",IFERROR(_xlfn.UNIQUE(_xlfn._xlws.FILTER('Rot.Out'!R:R,('Rot.Out'!O:O=Data.Out!F239)*('Rot.Out'!P:P=Data.Out!G239)),FALSE),""))</f>
        <v/>
      </c>
      <c r="FN239" s="4" t="str" cm="1">
        <f t="array" ref="FN239">IF(OR(H239=0,ISBLANK(H239)),"",_xlfn._xlws.FILTER(Out.Out!A$2:J$36,Out.Out!K$2:K$36=H239))</f>
        <v/>
      </c>
      <c r="FX239" s="4" t="str" cm="1">
        <f t="array" ref="FX239">IF(OR(A239=0,ISBLANK(A239),A239=""),"",_xlfn._xlws.FILTER(Site.Out!A$2:AA$50,Site.Out!C$2:C$50=A239))</f>
        <v/>
      </c>
      <c r="GY239" s="4" t="str" cm="1">
        <f t="array" ref="GY239">IF(OR(ISBLANK(A239),A239=0,A239=""),"",Pub.Out!A$2:H$2)</f>
        <v/>
      </c>
      <c r="HG239" s="4" t="str" cm="1">
        <f t="array" ref="HG239">IFERROR(IF(OR(C239=0,C239=""),"",_xlfn._xlws.FILTER(Prod.Out!C:F,Prod.Out!B:B=C239)),"")</f>
        <v/>
      </c>
      <c r="HK239" s="4" t="str" cm="1">
        <f t="array" ref="HK239">IF(OR(A239=0,A239=""),"",_xlfn.ANCHORARRAY(ExpD.Out!A$2))</f>
        <v/>
      </c>
    </row>
    <row r="240" spans="1:219" x14ac:dyDescent="0.35">
      <c r="A240" s="4" t="str" cm="1">
        <f t="array" ref="A240">IF(OR(EnterData!A243="",ISBLANK(EnterData!A243)),"",_xlfn._xlws.FILTER(EnterData!A243:L243,EnterData!A243:A243&lt;&gt;""))</f>
        <v/>
      </c>
      <c r="M240" s="4" t="str" cm="1">
        <f t="array" ref="M240">IF(OR(EnterData!A243="",ISBLANK(EnterData!A243)),"",_xlfn._xlws.FILTER(EnterData!N243:AB243,EnterData!A243:A243&lt;&gt;""))</f>
        <v/>
      </c>
      <c r="AB240" s="4" t="str" cm="1">
        <f t="array" ref="AB240">IF(OR(ISBLANK(B240),B240=0),"",_xlfn._xlws.FILTER(MT.Out!A$2:DO$200,MT.Out!D$2:D$200=Data.Out!B240))</f>
        <v/>
      </c>
      <c r="EQ240" s="4" t="str" cm="1">
        <f t="array" ref="EQ240">IFERROR(IF(OR(ISBLANK(E240),E240=0),"",_xlfn._xlws.FILTER(Int.Out!G$2:Q$100,Int.Out!B$2:B$100=E240)),"")</f>
        <v/>
      </c>
      <c r="FB240" s="4" t="str" cm="1">
        <f t="array" ref="FB240">IF(OR(ISBLANK(F240),F240=0),"",_xlfn._xlws.FILTER('Rot.Out'!C$3:M$100,'Rot.Out'!B$3:B$100=F240))</f>
        <v/>
      </c>
      <c r="FM240" s="4" t="str" cm="1">
        <f t="array" ref="FM240">IF(OR(F240=0,F240=""),"",IFERROR(_xlfn.UNIQUE(_xlfn._xlws.FILTER('Rot.Out'!R:R,('Rot.Out'!O:O=Data.Out!F240)*('Rot.Out'!P:P=Data.Out!G240)),FALSE),""))</f>
        <v/>
      </c>
      <c r="FN240" s="4" t="str" cm="1">
        <f t="array" ref="FN240">IF(OR(H240=0,ISBLANK(H240)),"",_xlfn._xlws.FILTER(Out.Out!A$2:J$36,Out.Out!K$2:K$36=H240))</f>
        <v/>
      </c>
      <c r="FX240" s="4" t="str" cm="1">
        <f t="array" ref="FX240">IF(OR(A240=0,ISBLANK(A240),A240=""),"",_xlfn._xlws.FILTER(Site.Out!A$2:AA$50,Site.Out!C$2:C$50=A240))</f>
        <v/>
      </c>
      <c r="GY240" s="4" t="str" cm="1">
        <f t="array" ref="GY240">IF(OR(ISBLANK(A240),A240=0,A240=""),"",Pub.Out!A$2:H$2)</f>
        <v/>
      </c>
      <c r="HG240" s="4" t="str" cm="1">
        <f t="array" ref="HG240">IFERROR(IF(OR(C240=0,C240=""),"",_xlfn._xlws.FILTER(Prod.Out!C:F,Prod.Out!B:B=C240)),"")</f>
        <v/>
      </c>
      <c r="HK240" s="4" t="str" cm="1">
        <f t="array" ref="HK240">IF(OR(A240=0,A240=""),"",_xlfn.ANCHORARRAY(ExpD.Out!A$2))</f>
        <v/>
      </c>
    </row>
    <row r="241" spans="1:219" x14ac:dyDescent="0.35">
      <c r="A241" s="4" t="str" cm="1">
        <f t="array" ref="A241">IF(OR(EnterData!A244="",ISBLANK(EnterData!A244)),"",_xlfn._xlws.FILTER(EnterData!A244:L244,EnterData!A244:A244&lt;&gt;""))</f>
        <v/>
      </c>
      <c r="M241" s="4" t="str" cm="1">
        <f t="array" ref="M241">IF(OR(EnterData!A244="",ISBLANK(EnterData!A244)),"",_xlfn._xlws.FILTER(EnterData!N244:AB244,EnterData!A244:A244&lt;&gt;""))</f>
        <v/>
      </c>
      <c r="AB241" s="4" t="str" cm="1">
        <f t="array" ref="AB241">IF(OR(ISBLANK(B241),B241=0),"",_xlfn._xlws.FILTER(MT.Out!A$2:DO$200,MT.Out!D$2:D$200=Data.Out!B241))</f>
        <v/>
      </c>
      <c r="EQ241" s="4" t="str" cm="1">
        <f t="array" ref="EQ241">IFERROR(IF(OR(ISBLANK(E241),E241=0),"",_xlfn._xlws.FILTER(Int.Out!G$2:Q$100,Int.Out!B$2:B$100=E241)),"")</f>
        <v/>
      </c>
      <c r="FB241" s="4" t="str" cm="1">
        <f t="array" ref="FB241">IF(OR(ISBLANK(F241),F241=0),"",_xlfn._xlws.FILTER('Rot.Out'!C$3:M$100,'Rot.Out'!B$3:B$100=F241))</f>
        <v/>
      </c>
      <c r="FM241" s="4" t="str" cm="1">
        <f t="array" ref="FM241">IF(OR(F241=0,F241=""),"",IFERROR(_xlfn.UNIQUE(_xlfn._xlws.FILTER('Rot.Out'!R:R,('Rot.Out'!O:O=Data.Out!F241)*('Rot.Out'!P:P=Data.Out!G241)),FALSE),""))</f>
        <v/>
      </c>
      <c r="FN241" s="4" t="str" cm="1">
        <f t="array" ref="FN241">IF(OR(H241=0,ISBLANK(H241)),"",_xlfn._xlws.FILTER(Out.Out!A$2:J$36,Out.Out!K$2:K$36=H241))</f>
        <v/>
      </c>
      <c r="FX241" s="4" t="str" cm="1">
        <f t="array" ref="FX241">IF(OR(A241=0,ISBLANK(A241),A241=""),"",_xlfn._xlws.FILTER(Site.Out!A$2:AA$50,Site.Out!C$2:C$50=A241))</f>
        <v/>
      </c>
      <c r="GY241" s="4" t="str" cm="1">
        <f t="array" ref="GY241">IF(OR(ISBLANK(A241),A241=0,A241=""),"",Pub.Out!A$2:H$2)</f>
        <v/>
      </c>
      <c r="HG241" s="4" t="str" cm="1">
        <f t="array" ref="HG241">IFERROR(IF(OR(C241=0,C241=""),"",_xlfn._xlws.FILTER(Prod.Out!C:F,Prod.Out!B:B=C241)),"")</f>
        <v/>
      </c>
      <c r="HK241" s="4" t="str" cm="1">
        <f t="array" ref="HK241">IF(OR(A241=0,A241=""),"",_xlfn.ANCHORARRAY(ExpD.Out!A$2))</f>
        <v/>
      </c>
    </row>
    <row r="242" spans="1:219" x14ac:dyDescent="0.35">
      <c r="A242" s="4" t="str" cm="1">
        <f t="array" ref="A242">IF(OR(EnterData!A245="",ISBLANK(EnterData!A245)),"",_xlfn._xlws.FILTER(EnterData!A245:L245,EnterData!A245:A245&lt;&gt;""))</f>
        <v/>
      </c>
      <c r="M242" s="4" t="str" cm="1">
        <f t="array" ref="M242">IF(OR(EnterData!A245="",ISBLANK(EnterData!A245)),"",_xlfn._xlws.FILTER(EnterData!N245:AB245,EnterData!A245:A245&lt;&gt;""))</f>
        <v/>
      </c>
      <c r="AB242" s="4" t="str" cm="1">
        <f t="array" ref="AB242">IF(OR(ISBLANK(B242),B242=0),"",_xlfn._xlws.FILTER(MT.Out!A$2:DO$200,MT.Out!D$2:D$200=Data.Out!B242))</f>
        <v/>
      </c>
      <c r="EQ242" s="4" t="str" cm="1">
        <f t="array" ref="EQ242">IFERROR(IF(OR(ISBLANK(E242),E242=0),"",_xlfn._xlws.FILTER(Int.Out!G$2:Q$100,Int.Out!B$2:B$100=E242)),"")</f>
        <v/>
      </c>
      <c r="FB242" s="4" t="str" cm="1">
        <f t="array" ref="FB242">IF(OR(ISBLANK(F242),F242=0),"",_xlfn._xlws.FILTER('Rot.Out'!C$3:M$100,'Rot.Out'!B$3:B$100=F242))</f>
        <v/>
      </c>
      <c r="FM242" s="4" t="str" cm="1">
        <f t="array" ref="FM242">IF(OR(F242=0,F242=""),"",IFERROR(_xlfn.UNIQUE(_xlfn._xlws.FILTER('Rot.Out'!R:R,('Rot.Out'!O:O=Data.Out!F242)*('Rot.Out'!P:P=Data.Out!G242)),FALSE),""))</f>
        <v/>
      </c>
      <c r="FN242" s="4" t="str" cm="1">
        <f t="array" ref="FN242">IF(OR(H242=0,ISBLANK(H242)),"",_xlfn._xlws.FILTER(Out.Out!A$2:J$36,Out.Out!K$2:K$36=H242))</f>
        <v/>
      </c>
      <c r="FX242" s="4" t="str" cm="1">
        <f t="array" ref="FX242">IF(OR(A242=0,ISBLANK(A242),A242=""),"",_xlfn._xlws.FILTER(Site.Out!A$2:AA$50,Site.Out!C$2:C$50=A242))</f>
        <v/>
      </c>
      <c r="GY242" s="4" t="str" cm="1">
        <f t="array" ref="GY242">IF(OR(ISBLANK(A242),A242=0,A242=""),"",Pub.Out!A$2:H$2)</f>
        <v/>
      </c>
      <c r="HG242" s="4" t="str" cm="1">
        <f t="array" ref="HG242">IFERROR(IF(OR(C242=0,C242=""),"",_xlfn._xlws.FILTER(Prod.Out!C:F,Prod.Out!B:B=C242)),"")</f>
        <v/>
      </c>
      <c r="HK242" s="4" t="str" cm="1">
        <f t="array" ref="HK242">IF(OR(A242=0,A242=""),"",_xlfn.ANCHORARRAY(ExpD.Out!A$2))</f>
        <v/>
      </c>
    </row>
    <row r="243" spans="1:219" x14ac:dyDescent="0.35">
      <c r="A243" s="4" t="str" cm="1">
        <f t="array" ref="A243">IF(OR(EnterData!A246="",ISBLANK(EnterData!A246)),"",_xlfn._xlws.FILTER(EnterData!A246:L246,EnterData!A246:A246&lt;&gt;""))</f>
        <v/>
      </c>
      <c r="M243" s="4" t="str" cm="1">
        <f t="array" ref="M243">IF(OR(EnterData!A246="",ISBLANK(EnterData!A246)),"",_xlfn._xlws.FILTER(EnterData!N246:AB246,EnterData!A246:A246&lt;&gt;""))</f>
        <v/>
      </c>
      <c r="AB243" s="4" t="str" cm="1">
        <f t="array" ref="AB243">IF(OR(ISBLANK(B243),B243=0),"",_xlfn._xlws.FILTER(MT.Out!A$2:DO$200,MT.Out!D$2:D$200=Data.Out!B243))</f>
        <v/>
      </c>
      <c r="EQ243" s="4" t="str" cm="1">
        <f t="array" ref="EQ243">IFERROR(IF(OR(ISBLANK(E243),E243=0),"",_xlfn._xlws.FILTER(Int.Out!G$2:Q$100,Int.Out!B$2:B$100=E243)),"")</f>
        <v/>
      </c>
      <c r="FB243" s="4" t="str" cm="1">
        <f t="array" ref="FB243">IF(OR(ISBLANK(F243),F243=0),"",_xlfn._xlws.FILTER('Rot.Out'!C$3:M$100,'Rot.Out'!B$3:B$100=F243))</f>
        <v/>
      </c>
      <c r="FM243" s="4" t="str" cm="1">
        <f t="array" ref="FM243">IF(OR(F243=0,F243=""),"",IFERROR(_xlfn.UNIQUE(_xlfn._xlws.FILTER('Rot.Out'!R:R,('Rot.Out'!O:O=Data.Out!F243)*('Rot.Out'!P:P=Data.Out!G243)),FALSE),""))</f>
        <v/>
      </c>
      <c r="FN243" s="4" t="str" cm="1">
        <f t="array" ref="FN243">IF(OR(H243=0,ISBLANK(H243)),"",_xlfn._xlws.FILTER(Out.Out!A$2:J$36,Out.Out!K$2:K$36=H243))</f>
        <v/>
      </c>
      <c r="FX243" s="4" t="str" cm="1">
        <f t="array" ref="FX243">IF(OR(A243=0,ISBLANK(A243),A243=""),"",_xlfn._xlws.FILTER(Site.Out!A$2:AA$50,Site.Out!C$2:C$50=A243))</f>
        <v/>
      </c>
      <c r="GY243" s="4" t="str" cm="1">
        <f t="array" ref="GY243">IF(OR(ISBLANK(A243),A243=0,A243=""),"",Pub.Out!A$2:H$2)</f>
        <v/>
      </c>
      <c r="HG243" s="4" t="str" cm="1">
        <f t="array" ref="HG243">IFERROR(IF(OR(C243=0,C243=""),"",_xlfn._xlws.FILTER(Prod.Out!C:F,Prod.Out!B:B=C243)),"")</f>
        <v/>
      </c>
      <c r="HK243" s="4" t="str" cm="1">
        <f t="array" ref="HK243">IF(OR(A243=0,A243=""),"",_xlfn.ANCHORARRAY(ExpD.Out!A$2))</f>
        <v/>
      </c>
    </row>
    <row r="244" spans="1:219" x14ac:dyDescent="0.35">
      <c r="A244" s="4" t="str" cm="1">
        <f t="array" ref="A244">IF(OR(EnterData!A247="",ISBLANK(EnterData!A247)),"",_xlfn._xlws.FILTER(EnterData!A247:L247,EnterData!A247:A247&lt;&gt;""))</f>
        <v/>
      </c>
      <c r="M244" s="4" t="str" cm="1">
        <f t="array" ref="M244">IF(OR(EnterData!A247="",ISBLANK(EnterData!A247)),"",_xlfn._xlws.FILTER(EnterData!N247:AB247,EnterData!A247:A247&lt;&gt;""))</f>
        <v/>
      </c>
      <c r="AB244" s="4" t="str" cm="1">
        <f t="array" ref="AB244">IF(OR(ISBLANK(B244),B244=0),"",_xlfn._xlws.FILTER(MT.Out!A$2:DO$200,MT.Out!D$2:D$200=Data.Out!B244))</f>
        <v/>
      </c>
      <c r="EQ244" s="4" t="str" cm="1">
        <f t="array" ref="EQ244">IFERROR(IF(OR(ISBLANK(E244),E244=0),"",_xlfn._xlws.FILTER(Int.Out!G$2:Q$100,Int.Out!B$2:B$100=E244)),"")</f>
        <v/>
      </c>
      <c r="FB244" s="4" t="str" cm="1">
        <f t="array" ref="FB244">IF(OR(ISBLANK(F244),F244=0),"",_xlfn._xlws.FILTER('Rot.Out'!C$3:M$100,'Rot.Out'!B$3:B$100=F244))</f>
        <v/>
      </c>
      <c r="FM244" s="4" t="str" cm="1">
        <f t="array" ref="FM244">IF(OR(F244=0,F244=""),"",IFERROR(_xlfn.UNIQUE(_xlfn._xlws.FILTER('Rot.Out'!R:R,('Rot.Out'!O:O=Data.Out!F244)*('Rot.Out'!P:P=Data.Out!G244)),FALSE),""))</f>
        <v/>
      </c>
      <c r="FN244" s="4" t="str" cm="1">
        <f t="array" ref="FN244">IF(OR(H244=0,ISBLANK(H244)),"",_xlfn._xlws.FILTER(Out.Out!A$2:J$36,Out.Out!K$2:K$36=H244))</f>
        <v/>
      </c>
      <c r="FX244" s="4" t="str" cm="1">
        <f t="array" ref="FX244">IF(OR(A244=0,ISBLANK(A244),A244=""),"",_xlfn._xlws.FILTER(Site.Out!A$2:AA$50,Site.Out!C$2:C$50=A244))</f>
        <v/>
      </c>
      <c r="GY244" s="4" t="str" cm="1">
        <f t="array" ref="GY244">IF(OR(ISBLANK(A244),A244=0,A244=""),"",Pub.Out!A$2:H$2)</f>
        <v/>
      </c>
      <c r="HG244" s="4" t="str" cm="1">
        <f t="array" ref="HG244">IFERROR(IF(OR(C244=0,C244=""),"",_xlfn._xlws.FILTER(Prod.Out!C:F,Prod.Out!B:B=C244)),"")</f>
        <v/>
      </c>
      <c r="HK244" s="4" t="str" cm="1">
        <f t="array" ref="HK244">IF(OR(A244=0,A244=""),"",_xlfn.ANCHORARRAY(ExpD.Out!A$2))</f>
        <v/>
      </c>
    </row>
    <row r="245" spans="1:219" x14ac:dyDescent="0.35">
      <c r="A245" s="4" t="str" cm="1">
        <f t="array" ref="A245">IF(OR(EnterData!A248="",ISBLANK(EnterData!A248)),"",_xlfn._xlws.FILTER(EnterData!A248:L248,EnterData!A248:A248&lt;&gt;""))</f>
        <v/>
      </c>
      <c r="M245" s="4" t="str" cm="1">
        <f t="array" ref="M245">IF(OR(EnterData!A248="",ISBLANK(EnterData!A248)),"",_xlfn._xlws.FILTER(EnterData!N248:AB248,EnterData!A248:A248&lt;&gt;""))</f>
        <v/>
      </c>
      <c r="AB245" s="4" t="str" cm="1">
        <f t="array" ref="AB245">IF(OR(ISBLANK(B245),B245=0),"",_xlfn._xlws.FILTER(MT.Out!A$2:DO$200,MT.Out!D$2:D$200=Data.Out!B245))</f>
        <v/>
      </c>
      <c r="EQ245" s="4" t="str" cm="1">
        <f t="array" ref="EQ245">IFERROR(IF(OR(ISBLANK(E245),E245=0),"",_xlfn._xlws.FILTER(Int.Out!G$2:Q$100,Int.Out!B$2:B$100=E245)),"")</f>
        <v/>
      </c>
      <c r="FB245" s="4" t="str" cm="1">
        <f t="array" ref="FB245">IF(OR(ISBLANK(F245),F245=0),"",_xlfn._xlws.FILTER('Rot.Out'!C$3:M$100,'Rot.Out'!B$3:B$100=F245))</f>
        <v/>
      </c>
      <c r="FM245" s="4" t="str" cm="1">
        <f t="array" ref="FM245">IF(OR(F245=0,F245=""),"",IFERROR(_xlfn.UNIQUE(_xlfn._xlws.FILTER('Rot.Out'!R:R,('Rot.Out'!O:O=Data.Out!F245)*('Rot.Out'!P:P=Data.Out!G245)),FALSE),""))</f>
        <v/>
      </c>
      <c r="FN245" s="4" t="str" cm="1">
        <f t="array" ref="FN245">IF(OR(H245=0,ISBLANK(H245)),"",_xlfn._xlws.FILTER(Out.Out!A$2:J$36,Out.Out!K$2:K$36=H245))</f>
        <v/>
      </c>
      <c r="FX245" s="4" t="str" cm="1">
        <f t="array" ref="FX245">IF(OR(A245=0,ISBLANK(A245),A245=""),"",_xlfn._xlws.FILTER(Site.Out!A$2:AA$50,Site.Out!C$2:C$50=A245))</f>
        <v/>
      </c>
      <c r="GY245" s="4" t="str" cm="1">
        <f t="array" ref="GY245">IF(OR(ISBLANK(A245),A245=0,A245=""),"",Pub.Out!A$2:H$2)</f>
        <v/>
      </c>
      <c r="HG245" s="4" t="str" cm="1">
        <f t="array" ref="HG245">IFERROR(IF(OR(C245=0,C245=""),"",_xlfn._xlws.FILTER(Prod.Out!C:F,Prod.Out!B:B=C245)),"")</f>
        <v/>
      </c>
      <c r="HK245" s="4" t="str" cm="1">
        <f t="array" ref="HK245">IF(OR(A245=0,A245=""),"",_xlfn.ANCHORARRAY(ExpD.Out!A$2))</f>
        <v/>
      </c>
    </row>
    <row r="246" spans="1:219" x14ac:dyDescent="0.35">
      <c r="A246" s="4" t="str" cm="1">
        <f t="array" ref="A246">IF(OR(EnterData!A249="",ISBLANK(EnterData!A249)),"",_xlfn._xlws.FILTER(EnterData!A249:L249,EnterData!A249:A249&lt;&gt;""))</f>
        <v/>
      </c>
      <c r="M246" s="4" t="str" cm="1">
        <f t="array" ref="M246">IF(OR(EnterData!A249="",ISBLANK(EnterData!A249)),"",_xlfn._xlws.FILTER(EnterData!N249:AB249,EnterData!A249:A249&lt;&gt;""))</f>
        <v/>
      </c>
      <c r="AB246" s="4" t="str" cm="1">
        <f t="array" ref="AB246">IF(OR(ISBLANK(B246),B246=0),"",_xlfn._xlws.FILTER(MT.Out!A$2:DO$200,MT.Out!D$2:D$200=Data.Out!B246))</f>
        <v/>
      </c>
      <c r="EQ246" s="4" t="str" cm="1">
        <f t="array" ref="EQ246">IFERROR(IF(OR(ISBLANK(E246),E246=0),"",_xlfn._xlws.FILTER(Int.Out!G$2:Q$100,Int.Out!B$2:B$100=E246)),"")</f>
        <v/>
      </c>
      <c r="FB246" s="4" t="str" cm="1">
        <f t="array" ref="FB246">IF(OR(ISBLANK(F246),F246=0),"",_xlfn._xlws.FILTER('Rot.Out'!C$3:M$100,'Rot.Out'!B$3:B$100=F246))</f>
        <v/>
      </c>
      <c r="FM246" s="4" t="str" cm="1">
        <f t="array" ref="FM246">IF(OR(F246=0,F246=""),"",IFERROR(_xlfn.UNIQUE(_xlfn._xlws.FILTER('Rot.Out'!R:R,('Rot.Out'!O:O=Data.Out!F246)*('Rot.Out'!P:P=Data.Out!G246)),FALSE),""))</f>
        <v/>
      </c>
      <c r="FN246" s="4" t="str" cm="1">
        <f t="array" ref="FN246">IF(OR(H246=0,ISBLANK(H246)),"",_xlfn._xlws.FILTER(Out.Out!A$2:J$36,Out.Out!K$2:K$36=H246))</f>
        <v/>
      </c>
      <c r="FX246" s="4" t="str" cm="1">
        <f t="array" ref="FX246">IF(OR(A246=0,ISBLANK(A246),A246=""),"",_xlfn._xlws.FILTER(Site.Out!A$2:AA$50,Site.Out!C$2:C$50=A246))</f>
        <v/>
      </c>
      <c r="GY246" s="4" t="str" cm="1">
        <f t="array" ref="GY246">IF(OR(ISBLANK(A246),A246=0,A246=""),"",Pub.Out!A$2:H$2)</f>
        <v/>
      </c>
      <c r="HG246" s="4" t="str" cm="1">
        <f t="array" ref="HG246">IFERROR(IF(OR(C246=0,C246=""),"",_xlfn._xlws.FILTER(Prod.Out!C:F,Prod.Out!B:B=C246)),"")</f>
        <v/>
      </c>
      <c r="HK246" s="4" t="str" cm="1">
        <f t="array" ref="HK246">IF(OR(A246=0,A246=""),"",_xlfn.ANCHORARRAY(ExpD.Out!A$2))</f>
        <v/>
      </c>
    </row>
    <row r="247" spans="1:219" x14ac:dyDescent="0.35">
      <c r="A247" s="4" t="str" cm="1">
        <f t="array" ref="A247">IF(OR(EnterData!A250="",ISBLANK(EnterData!A250)),"",_xlfn._xlws.FILTER(EnterData!A250:L250,EnterData!A250:A250&lt;&gt;""))</f>
        <v/>
      </c>
      <c r="M247" s="4" t="str" cm="1">
        <f t="array" ref="M247">IF(OR(EnterData!A250="",ISBLANK(EnterData!A250)),"",_xlfn._xlws.FILTER(EnterData!N250:AB250,EnterData!A250:A250&lt;&gt;""))</f>
        <v/>
      </c>
      <c r="AB247" s="4" t="str" cm="1">
        <f t="array" ref="AB247">IF(OR(ISBLANK(B247),B247=0),"",_xlfn._xlws.FILTER(MT.Out!A$2:DO$200,MT.Out!D$2:D$200=Data.Out!B247))</f>
        <v/>
      </c>
      <c r="EQ247" s="4" t="str" cm="1">
        <f t="array" ref="EQ247">IFERROR(IF(OR(ISBLANK(E247),E247=0),"",_xlfn._xlws.FILTER(Int.Out!G$2:Q$100,Int.Out!B$2:B$100=E247)),"")</f>
        <v/>
      </c>
      <c r="FB247" s="4" t="str" cm="1">
        <f t="array" ref="FB247">IF(OR(ISBLANK(F247),F247=0),"",_xlfn._xlws.FILTER('Rot.Out'!C$3:M$100,'Rot.Out'!B$3:B$100=F247))</f>
        <v/>
      </c>
      <c r="FM247" s="4" t="str" cm="1">
        <f t="array" ref="FM247">IF(OR(F247=0,F247=""),"",IFERROR(_xlfn.UNIQUE(_xlfn._xlws.FILTER('Rot.Out'!R:R,('Rot.Out'!O:O=Data.Out!F247)*('Rot.Out'!P:P=Data.Out!G247)),FALSE),""))</f>
        <v/>
      </c>
      <c r="FN247" s="4" t="str" cm="1">
        <f t="array" ref="FN247">IF(OR(H247=0,ISBLANK(H247)),"",_xlfn._xlws.FILTER(Out.Out!A$2:J$36,Out.Out!K$2:K$36=H247))</f>
        <v/>
      </c>
      <c r="FX247" s="4" t="str" cm="1">
        <f t="array" ref="FX247">IF(OR(A247=0,ISBLANK(A247),A247=""),"",_xlfn._xlws.FILTER(Site.Out!A$2:AA$50,Site.Out!C$2:C$50=A247))</f>
        <v/>
      </c>
      <c r="GY247" s="4" t="str" cm="1">
        <f t="array" ref="GY247">IF(OR(ISBLANK(A247),A247=0,A247=""),"",Pub.Out!A$2:H$2)</f>
        <v/>
      </c>
      <c r="HG247" s="4" t="str" cm="1">
        <f t="array" ref="HG247">IFERROR(IF(OR(C247=0,C247=""),"",_xlfn._xlws.FILTER(Prod.Out!C:F,Prod.Out!B:B=C247)),"")</f>
        <v/>
      </c>
      <c r="HK247" s="4" t="str" cm="1">
        <f t="array" ref="HK247">IF(OR(A247=0,A247=""),"",_xlfn.ANCHORARRAY(ExpD.Out!A$2))</f>
        <v/>
      </c>
    </row>
    <row r="248" spans="1:219" x14ac:dyDescent="0.35">
      <c r="A248" s="4" t="str" cm="1">
        <f t="array" ref="A248">IF(OR(EnterData!A251="",ISBLANK(EnterData!A251)),"",_xlfn._xlws.FILTER(EnterData!A251:L251,EnterData!A251:A251&lt;&gt;""))</f>
        <v/>
      </c>
      <c r="M248" s="4" t="str" cm="1">
        <f t="array" ref="M248">IF(OR(EnterData!A251="",ISBLANK(EnterData!A251)),"",_xlfn._xlws.FILTER(EnterData!N251:AB251,EnterData!A251:A251&lt;&gt;""))</f>
        <v/>
      </c>
      <c r="AB248" s="4" t="str" cm="1">
        <f t="array" ref="AB248">IF(OR(ISBLANK(B248),B248=0),"",_xlfn._xlws.FILTER(MT.Out!A$2:DO$200,MT.Out!D$2:D$200=Data.Out!B248))</f>
        <v/>
      </c>
      <c r="EQ248" s="4" t="str" cm="1">
        <f t="array" ref="EQ248">IFERROR(IF(OR(ISBLANK(E248),E248=0),"",_xlfn._xlws.FILTER(Int.Out!G$2:Q$100,Int.Out!B$2:B$100=E248)),"")</f>
        <v/>
      </c>
      <c r="FB248" s="4" t="str" cm="1">
        <f t="array" ref="FB248">IF(OR(ISBLANK(F248),F248=0),"",_xlfn._xlws.FILTER('Rot.Out'!C$3:M$100,'Rot.Out'!B$3:B$100=F248))</f>
        <v/>
      </c>
      <c r="FM248" s="4" t="str" cm="1">
        <f t="array" ref="FM248">IF(OR(F248=0,F248=""),"",IFERROR(_xlfn.UNIQUE(_xlfn._xlws.FILTER('Rot.Out'!R:R,('Rot.Out'!O:O=Data.Out!F248)*('Rot.Out'!P:P=Data.Out!G248)),FALSE),""))</f>
        <v/>
      </c>
      <c r="FN248" s="4" t="str" cm="1">
        <f t="array" ref="FN248">IF(OR(H248=0,ISBLANK(H248)),"",_xlfn._xlws.FILTER(Out.Out!A$2:J$36,Out.Out!K$2:K$36=H248))</f>
        <v/>
      </c>
      <c r="FX248" s="4" t="str" cm="1">
        <f t="array" ref="FX248">IF(OR(A248=0,ISBLANK(A248),A248=""),"",_xlfn._xlws.FILTER(Site.Out!A$2:AA$50,Site.Out!C$2:C$50=A248))</f>
        <v/>
      </c>
      <c r="GY248" s="4" t="str" cm="1">
        <f t="array" ref="GY248">IF(OR(ISBLANK(A248),A248=0,A248=""),"",Pub.Out!A$2:H$2)</f>
        <v/>
      </c>
      <c r="HG248" s="4" t="str" cm="1">
        <f t="array" ref="HG248">IFERROR(IF(OR(C248=0,C248=""),"",_xlfn._xlws.FILTER(Prod.Out!C:F,Prod.Out!B:B=C248)),"")</f>
        <v/>
      </c>
      <c r="HK248" s="4" t="str" cm="1">
        <f t="array" ref="HK248">IF(OR(A248=0,A248=""),"",_xlfn.ANCHORARRAY(ExpD.Out!A$2))</f>
        <v/>
      </c>
    </row>
    <row r="249" spans="1:219" x14ac:dyDescent="0.35">
      <c r="A249" s="4" t="str" cm="1">
        <f t="array" ref="A249">IF(OR(EnterData!A252="",ISBLANK(EnterData!A252)),"",_xlfn._xlws.FILTER(EnterData!A252:L252,EnterData!A252:A252&lt;&gt;""))</f>
        <v/>
      </c>
      <c r="M249" s="4" t="str" cm="1">
        <f t="array" ref="M249">IF(OR(EnterData!A252="",ISBLANK(EnterData!A252)),"",_xlfn._xlws.FILTER(EnterData!N252:AB252,EnterData!A252:A252&lt;&gt;""))</f>
        <v/>
      </c>
      <c r="AB249" s="4" t="str" cm="1">
        <f t="array" ref="AB249">IF(OR(ISBLANK(B249),B249=0),"",_xlfn._xlws.FILTER(MT.Out!A$2:DO$200,MT.Out!D$2:D$200=Data.Out!B249))</f>
        <v/>
      </c>
      <c r="EQ249" s="4" t="str" cm="1">
        <f t="array" ref="EQ249">IFERROR(IF(OR(ISBLANK(E249),E249=0),"",_xlfn._xlws.FILTER(Int.Out!G$2:Q$100,Int.Out!B$2:B$100=E249)),"")</f>
        <v/>
      </c>
      <c r="FB249" s="4" t="str" cm="1">
        <f t="array" ref="FB249">IF(OR(ISBLANK(F249),F249=0),"",_xlfn._xlws.FILTER('Rot.Out'!C$3:M$100,'Rot.Out'!B$3:B$100=F249))</f>
        <v/>
      </c>
      <c r="FM249" s="4" t="str" cm="1">
        <f t="array" ref="FM249">IF(OR(F249=0,F249=""),"",IFERROR(_xlfn.UNIQUE(_xlfn._xlws.FILTER('Rot.Out'!R:R,('Rot.Out'!O:O=Data.Out!F249)*('Rot.Out'!P:P=Data.Out!G249)),FALSE),""))</f>
        <v/>
      </c>
      <c r="FN249" s="4" t="str" cm="1">
        <f t="array" ref="FN249">IF(OR(H249=0,ISBLANK(H249)),"",_xlfn._xlws.FILTER(Out.Out!A$2:J$36,Out.Out!K$2:K$36=H249))</f>
        <v/>
      </c>
      <c r="FX249" s="4" t="str" cm="1">
        <f t="array" ref="FX249">IF(OR(A249=0,ISBLANK(A249),A249=""),"",_xlfn._xlws.FILTER(Site.Out!A$2:AA$50,Site.Out!C$2:C$50=A249))</f>
        <v/>
      </c>
      <c r="GY249" s="4" t="str" cm="1">
        <f t="array" ref="GY249">IF(OR(ISBLANK(A249),A249=0,A249=""),"",Pub.Out!A$2:H$2)</f>
        <v/>
      </c>
      <c r="HG249" s="4" t="str" cm="1">
        <f t="array" ref="HG249">IFERROR(IF(OR(C249=0,C249=""),"",_xlfn._xlws.FILTER(Prod.Out!C:F,Prod.Out!B:B=C249)),"")</f>
        <v/>
      </c>
      <c r="HK249" s="4" t="str" cm="1">
        <f t="array" ref="HK249">IF(OR(A249=0,A249=""),"",_xlfn.ANCHORARRAY(ExpD.Out!A$2))</f>
        <v/>
      </c>
    </row>
    <row r="250" spans="1:219" x14ac:dyDescent="0.35">
      <c r="A250" s="4" t="str" cm="1">
        <f t="array" ref="A250">IF(OR(EnterData!A253="",ISBLANK(EnterData!A253)),"",_xlfn._xlws.FILTER(EnterData!A253:L253,EnterData!A253:A253&lt;&gt;""))</f>
        <v/>
      </c>
      <c r="M250" s="4" t="str" cm="1">
        <f t="array" ref="M250">IF(OR(EnterData!A253="",ISBLANK(EnterData!A253)),"",_xlfn._xlws.FILTER(EnterData!N253:AB253,EnterData!A253:A253&lt;&gt;""))</f>
        <v/>
      </c>
      <c r="AB250" s="4" t="str" cm="1">
        <f t="array" ref="AB250">IF(OR(ISBLANK(B250),B250=0),"",_xlfn._xlws.FILTER(MT.Out!A$2:DO$200,MT.Out!D$2:D$200=Data.Out!B250))</f>
        <v/>
      </c>
      <c r="EQ250" s="4" t="str" cm="1">
        <f t="array" ref="EQ250">IFERROR(IF(OR(ISBLANK(E250),E250=0),"",_xlfn._xlws.FILTER(Int.Out!G$2:Q$100,Int.Out!B$2:B$100=E250)),"")</f>
        <v/>
      </c>
      <c r="FB250" s="4" t="str" cm="1">
        <f t="array" ref="FB250">IF(OR(ISBLANK(F250),F250=0),"",_xlfn._xlws.FILTER('Rot.Out'!C$3:M$100,'Rot.Out'!B$3:B$100=F250))</f>
        <v/>
      </c>
      <c r="FM250" s="4" t="str" cm="1">
        <f t="array" ref="FM250">IF(OR(F250=0,F250=""),"",IFERROR(_xlfn.UNIQUE(_xlfn._xlws.FILTER('Rot.Out'!R:R,('Rot.Out'!O:O=Data.Out!F250)*('Rot.Out'!P:P=Data.Out!G250)),FALSE),""))</f>
        <v/>
      </c>
      <c r="FN250" s="4" t="str" cm="1">
        <f t="array" ref="FN250">IF(OR(H250=0,ISBLANK(H250)),"",_xlfn._xlws.FILTER(Out.Out!A$2:J$36,Out.Out!K$2:K$36=H250))</f>
        <v/>
      </c>
      <c r="FX250" s="4" t="str" cm="1">
        <f t="array" ref="FX250">IF(OR(A250=0,ISBLANK(A250),A250=""),"",_xlfn._xlws.FILTER(Site.Out!A$2:AA$50,Site.Out!C$2:C$50=A250))</f>
        <v/>
      </c>
      <c r="GY250" s="4" t="str" cm="1">
        <f t="array" ref="GY250">IF(OR(ISBLANK(A250),A250=0,A250=""),"",Pub.Out!A$2:H$2)</f>
        <v/>
      </c>
      <c r="HG250" s="4" t="str" cm="1">
        <f t="array" ref="HG250">IFERROR(IF(OR(C250=0,C250=""),"",_xlfn._xlws.FILTER(Prod.Out!C:F,Prod.Out!B:B=C250)),"")</f>
        <v/>
      </c>
      <c r="HK250" s="4" t="str" cm="1">
        <f t="array" ref="HK250">IF(OR(A250=0,A250=""),"",_xlfn.ANCHORARRAY(ExpD.Out!A$2))</f>
        <v/>
      </c>
    </row>
    <row r="251" spans="1:219" x14ac:dyDescent="0.35">
      <c r="A251" s="4" t="str" cm="1">
        <f t="array" ref="A251">IF(OR(EnterData!A254="",ISBLANK(EnterData!A254)),"",_xlfn._xlws.FILTER(EnterData!A254:L254,EnterData!A254:A254&lt;&gt;""))</f>
        <v/>
      </c>
      <c r="M251" s="4" t="str" cm="1">
        <f t="array" ref="M251">IF(OR(EnterData!A254="",ISBLANK(EnterData!A254)),"",_xlfn._xlws.FILTER(EnterData!N254:AB254,EnterData!A254:A254&lt;&gt;""))</f>
        <v/>
      </c>
      <c r="AB251" s="4" t="str" cm="1">
        <f t="array" ref="AB251">IF(OR(ISBLANK(B251),B251=0),"",_xlfn._xlws.FILTER(MT.Out!A$2:DO$200,MT.Out!D$2:D$200=Data.Out!B251))</f>
        <v/>
      </c>
      <c r="EQ251" s="4" t="str" cm="1">
        <f t="array" ref="EQ251">IFERROR(IF(OR(ISBLANK(E251),E251=0),"",_xlfn._xlws.FILTER(Int.Out!G$2:Q$100,Int.Out!B$2:B$100=E251)),"")</f>
        <v/>
      </c>
      <c r="FB251" s="4" t="str" cm="1">
        <f t="array" ref="FB251">IF(OR(ISBLANK(F251),F251=0),"",_xlfn._xlws.FILTER('Rot.Out'!C$3:M$100,'Rot.Out'!B$3:B$100=F251))</f>
        <v/>
      </c>
      <c r="FM251" s="4" t="str" cm="1">
        <f t="array" ref="FM251">IF(OR(F251=0,F251=""),"",IFERROR(_xlfn.UNIQUE(_xlfn._xlws.FILTER('Rot.Out'!R:R,('Rot.Out'!O:O=Data.Out!F251)*('Rot.Out'!P:P=Data.Out!G251)),FALSE),""))</f>
        <v/>
      </c>
      <c r="FN251" s="4" t="str" cm="1">
        <f t="array" ref="FN251">IF(OR(H251=0,ISBLANK(H251)),"",_xlfn._xlws.FILTER(Out.Out!A$2:J$36,Out.Out!K$2:K$36=H251))</f>
        <v/>
      </c>
      <c r="FX251" s="4" t="str" cm="1">
        <f t="array" ref="FX251">IF(OR(A251=0,ISBLANK(A251),A251=""),"",_xlfn._xlws.FILTER(Site.Out!A$2:AA$50,Site.Out!C$2:C$50=A251))</f>
        <v/>
      </c>
      <c r="GY251" s="4" t="str" cm="1">
        <f t="array" ref="GY251">IF(OR(ISBLANK(A251),A251=0,A251=""),"",Pub.Out!A$2:H$2)</f>
        <v/>
      </c>
      <c r="HG251" s="4" t="str" cm="1">
        <f t="array" ref="HG251">IFERROR(IF(OR(C251=0,C251=""),"",_xlfn._xlws.FILTER(Prod.Out!C:F,Prod.Out!B:B=C251)),"")</f>
        <v/>
      </c>
      <c r="HK251" s="4" t="str" cm="1">
        <f t="array" ref="HK251">IF(OR(A251=0,A251=""),"",_xlfn.ANCHORARRAY(ExpD.Out!A$2))</f>
        <v/>
      </c>
    </row>
    <row r="252" spans="1:219" x14ac:dyDescent="0.35">
      <c r="A252" s="4" t="str" cm="1">
        <f t="array" ref="A252">IF(OR(EnterData!A255="",ISBLANK(EnterData!A255)),"",_xlfn._xlws.FILTER(EnterData!A255:L255,EnterData!A255:A255&lt;&gt;""))</f>
        <v/>
      </c>
      <c r="M252" s="4" t="str" cm="1">
        <f t="array" ref="M252">IF(OR(EnterData!A255="",ISBLANK(EnterData!A255)),"",_xlfn._xlws.FILTER(EnterData!N255:AB255,EnterData!A255:A255&lt;&gt;""))</f>
        <v/>
      </c>
      <c r="AB252" s="4" t="str" cm="1">
        <f t="array" ref="AB252">IF(OR(ISBLANK(B252),B252=0),"",_xlfn._xlws.FILTER(MT.Out!A$2:DO$200,MT.Out!D$2:D$200=Data.Out!B252))</f>
        <v/>
      </c>
      <c r="EQ252" s="4" t="str" cm="1">
        <f t="array" ref="EQ252">IFERROR(IF(OR(ISBLANK(E252),E252=0),"",_xlfn._xlws.FILTER(Int.Out!G$2:Q$100,Int.Out!B$2:B$100=E252)),"")</f>
        <v/>
      </c>
      <c r="FB252" s="4" t="str" cm="1">
        <f t="array" ref="FB252">IF(OR(ISBLANK(F252),F252=0),"",_xlfn._xlws.FILTER('Rot.Out'!C$3:M$100,'Rot.Out'!B$3:B$100=F252))</f>
        <v/>
      </c>
      <c r="FM252" s="4" t="str" cm="1">
        <f t="array" ref="FM252">IF(OR(F252=0,F252=""),"",IFERROR(_xlfn.UNIQUE(_xlfn._xlws.FILTER('Rot.Out'!R:R,('Rot.Out'!O:O=Data.Out!F252)*('Rot.Out'!P:P=Data.Out!G252)),FALSE),""))</f>
        <v/>
      </c>
      <c r="FN252" s="4" t="str" cm="1">
        <f t="array" ref="FN252">IF(OR(H252=0,ISBLANK(H252)),"",_xlfn._xlws.FILTER(Out.Out!A$2:J$36,Out.Out!K$2:K$36=H252))</f>
        <v/>
      </c>
      <c r="FX252" s="4" t="str" cm="1">
        <f t="array" ref="FX252">IF(OR(A252=0,ISBLANK(A252),A252=""),"",_xlfn._xlws.FILTER(Site.Out!A$2:AA$50,Site.Out!C$2:C$50=A252))</f>
        <v/>
      </c>
      <c r="GY252" s="4" t="str" cm="1">
        <f t="array" ref="GY252">IF(OR(ISBLANK(A252),A252=0,A252=""),"",Pub.Out!A$2:H$2)</f>
        <v/>
      </c>
      <c r="HG252" s="4" t="str" cm="1">
        <f t="array" ref="HG252">IFERROR(IF(OR(C252=0,C252=""),"",_xlfn._xlws.FILTER(Prod.Out!C:F,Prod.Out!B:B=C252)),"")</f>
        <v/>
      </c>
      <c r="HK252" s="4" t="str" cm="1">
        <f t="array" ref="HK252">IF(OR(A252=0,A252=""),"",_xlfn.ANCHORARRAY(ExpD.Out!A$2))</f>
        <v/>
      </c>
    </row>
    <row r="253" spans="1:219" x14ac:dyDescent="0.35">
      <c r="A253" s="4" t="str" cm="1">
        <f t="array" ref="A253">IF(OR(EnterData!A256="",ISBLANK(EnterData!A256)),"",_xlfn._xlws.FILTER(EnterData!A256:L256,EnterData!A256:A256&lt;&gt;""))</f>
        <v/>
      </c>
      <c r="M253" s="4" t="str" cm="1">
        <f t="array" ref="M253">IF(OR(EnterData!A256="",ISBLANK(EnterData!A256)),"",_xlfn._xlws.FILTER(EnterData!N256:AB256,EnterData!A256:A256&lt;&gt;""))</f>
        <v/>
      </c>
      <c r="AB253" s="4" t="str" cm="1">
        <f t="array" ref="AB253">IF(OR(ISBLANK(B253),B253=0),"",_xlfn._xlws.FILTER(MT.Out!A$2:DO$200,MT.Out!D$2:D$200=Data.Out!B253))</f>
        <v/>
      </c>
      <c r="EQ253" s="4" t="str" cm="1">
        <f t="array" ref="EQ253">IFERROR(IF(OR(ISBLANK(E253),E253=0),"",_xlfn._xlws.FILTER(Int.Out!G$2:Q$100,Int.Out!B$2:B$100=E253)),"")</f>
        <v/>
      </c>
      <c r="FB253" s="4" t="str" cm="1">
        <f t="array" ref="FB253">IF(OR(ISBLANK(F253),F253=0),"",_xlfn._xlws.FILTER('Rot.Out'!C$3:M$100,'Rot.Out'!B$3:B$100=F253))</f>
        <v/>
      </c>
      <c r="FM253" s="4" t="str" cm="1">
        <f t="array" ref="FM253">IF(OR(F253=0,F253=""),"",IFERROR(_xlfn.UNIQUE(_xlfn._xlws.FILTER('Rot.Out'!R:R,('Rot.Out'!O:O=Data.Out!F253)*('Rot.Out'!P:P=Data.Out!G253)),FALSE),""))</f>
        <v/>
      </c>
      <c r="FN253" s="4" t="str" cm="1">
        <f t="array" ref="FN253">IF(OR(H253=0,ISBLANK(H253)),"",_xlfn._xlws.FILTER(Out.Out!A$2:J$36,Out.Out!K$2:K$36=H253))</f>
        <v/>
      </c>
      <c r="FX253" s="4" t="str" cm="1">
        <f t="array" ref="FX253">IF(OR(A253=0,ISBLANK(A253),A253=""),"",_xlfn._xlws.FILTER(Site.Out!A$2:AA$50,Site.Out!C$2:C$50=A253))</f>
        <v/>
      </c>
      <c r="GY253" s="4" t="str" cm="1">
        <f t="array" ref="GY253">IF(OR(ISBLANK(A253),A253=0,A253=""),"",Pub.Out!A$2:H$2)</f>
        <v/>
      </c>
      <c r="HG253" s="4" t="str" cm="1">
        <f t="array" ref="HG253">IFERROR(IF(OR(C253=0,C253=""),"",_xlfn._xlws.FILTER(Prod.Out!C:F,Prod.Out!B:B=C253)),"")</f>
        <v/>
      </c>
      <c r="HK253" s="4" t="str" cm="1">
        <f t="array" ref="HK253">IF(OR(A253=0,A253=""),"",_xlfn.ANCHORARRAY(ExpD.Out!A$2))</f>
        <v/>
      </c>
    </row>
    <row r="254" spans="1:219" x14ac:dyDescent="0.35">
      <c r="A254" s="4" t="str" cm="1">
        <f t="array" ref="A254">IF(OR(EnterData!A257="",ISBLANK(EnterData!A257)),"",_xlfn._xlws.FILTER(EnterData!A257:L257,EnterData!A257:A257&lt;&gt;""))</f>
        <v/>
      </c>
      <c r="M254" s="4" t="str" cm="1">
        <f t="array" ref="M254">IF(OR(EnterData!A257="",ISBLANK(EnterData!A257)),"",_xlfn._xlws.FILTER(EnterData!N257:AB257,EnterData!A257:A257&lt;&gt;""))</f>
        <v/>
      </c>
      <c r="AB254" s="4" t="str" cm="1">
        <f t="array" ref="AB254">IF(OR(ISBLANK(B254),B254=0),"",_xlfn._xlws.FILTER(MT.Out!A$2:DO$200,MT.Out!D$2:D$200=Data.Out!B254))</f>
        <v/>
      </c>
      <c r="EQ254" s="4" t="str" cm="1">
        <f t="array" ref="EQ254">IFERROR(IF(OR(ISBLANK(E254),E254=0),"",_xlfn._xlws.FILTER(Int.Out!G$2:Q$100,Int.Out!B$2:B$100=E254)),"")</f>
        <v/>
      </c>
      <c r="FB254" s="4" t="str" cm="1">
        <f t="array" ref="FB254">IF(OR(ISBLANK(F254),F254=0),"",_xlfn._xlws.FILTER('Rot.Out'!C$3:M$100,'Rot.Out'!B$3:B$100=F254))</f>
        <v/>
      </c>
      <c r="FM254" s="4" t="str" cm="1">
        <f t="array" ref="FM254">IF(OR(F254=0,F254=""),"",IFERROR(_xlfn.UNIQUE(_xlfn._xlws.FILTER('Rot.Out'!R:R,('Rot.Out'!O:O=Data.Out!F254)*('Rot.Out'!P:P=Data.Out!G254)),FALSE),""))</f>
        <v/>
      </c>
      <c r="FN254" s="4" t="str" cm="1">
        <f t="array" ref="FN254">IF(OR(H254=0,ISBLANK(H254)),"",_xlfn._xlws.FILTER(Out.Out!A$2:J$36,Out.Out!K$2:K$36=H254))</f>
        <v/>
      </c>
      <c r="FX254" s="4" t="str" cm="1">
        <f t="array" ref="FX254">IF(OR(A254=0,ISBLANK(A254),A254=""),"",_xlfn._xlws.FILTER(Site.Out!A$2:AA$50,Site.Out!C$2:C$50=A254))</f>
        <v/>
      </c>
      <c r="GY254" s="4" t="str" cm="1">
        <f t="array" ref="GY254">IF(OR(ISBLANK(A254),A254=0,A254=""),"",Pub.Out!A$2:H$2)</f>
        <v/>
      </c>
      <c r="HG254" s="4" t="str" cm="1">
        <f t="array" ref="HG254">IFERROR(IF(OR(C254=0,C254=""),"",_xlfn._xlws.FILTER(Prod.Out!C:F,Prod.Out!B:B=C254)),"")</f>
        <v/>
      </c>
      <c r="HK254" s="4" t="str" cm="1">
        <f t="array" ref="HK254">IF(OR(A254=0,A254=""),"",_xlfn.ANCHORARRAY(ExpD.Out!A$2))</f>
        <v/>
      </c>
    </row>
    <row r="255" spans="1:219" x14ac:dyDescent="0.35">
      <c r="A255" s="4" t="str" cm="1">
        <f t="array" ref="A255">IF(OR(EnterData!A258="",ISBLANK(EnterData!A258)),"",_xlfn._xlws.FILTER(EnterData!A258:L258,EnterData!A258:A258&lt;&gt;""))</f>
        <v/>
      </c>
      <c r="M255" s="4" t="str" cm="1">
        <f t="array" ref="M255">IF(OR(EnterData!A258="",ISBLANK(EnterData!A258)),"",_xlfn._xlws.FILTER(EnterData!N258:AB258,EnterData!A258:A258&lt;&gt;""))</f>
        <v/>
      </c>
      <c r="AB255" s="4" t="str" cm="1">
        <f t="array" ref="AB255">IF(OR(ISBLANK(B255),B255=0),"",_xlfn._xlws.FILTER(MT.Out!A$2:DO$200,MT.Out!D$2:D$200=Data.Out!B255))</f>
        <v/>
      </c>
      <c r="EQ255" s="4" t="str" cm="1">
        <f t="array" ref="EQ255">IFERROR(IF(OR(ISBLANK(E255),E255=0),"",_xlfn._xlws.FILTER(Int.Out!G$2:Q$100,Int.Out!B$2:B$100=E255)),"")</f>
        <v/>
      </c>
      <c r="FB255" s="4" t="str" cm="1">
        <f t="array" ref="FB255">IF(OR(ISBLANK(F255),F255=0),"",_xlfn._xlws.FILTER('Rot.Out'!C$3:M$100,'Rot.Out'!B$3:B$100=F255))</f>
        <v/>
      </c>
      <c r="FM255" s="4" t="str" cm="1">
        <f t="array" ref="FM255">IF(OR(F255=0,F255=""),"",IFERROR(_xlfn.UNIQUE(_xlfn._xlws.FILTER('Rot.Out'!R:R,('Rot.Out'!O:O=Data.Out!F255)*('Rot.Out'!P:P=Data.Out!G255)),FALSE),""))</f>
        <v/>
      </c>
      <c r="FN255" s="4" t="str" cm="1">
        <f t="array" ref="FN255">IF(OR(H255=0,ISBLANK(H255)),"",_xlfn._xlws.FILTER(Out.Out!A$2:J$36,Out.Out!K$2:K$36=H255))</f>
        <v/>
      </c>
      <c r="FX255" s="4" t="str" cm="1">
        <f t="array" ref="FX255">IF(OR(A255=0,ISBLANK(A255),A255=""),"",_xlfn._xlws.FILTER(Site.Out!A$2:AA$50,Site.Out!C$2:C$50=A255))</f>
        <v/>
      </c>
      <c r="GY255" s="4" t="str" cm="1">
        <f t="array" ref="GY255">IF(OR(ISBLANK(A255),A255=0,A255=""),"",Pub.Out!A$2:H$2)</f>
        <v/>
      </c>
      <c r="HG255" s="4" t="str" cm="1">
        <f t="array" ref="HG255">IFERROR(IF(OR(C255=0,C255=""),"",_xlfn._xlws.FILTER(Prod.Out!C:F,Prod.Out!B:B=C255)),"")</f>
        <v/>
      </c>
      <c r="HK255" s="4" t="str" cm="1">
        <f t="array" ref="HK255">IF(OR(A255=0,A255=""),"",_xlfn.ANCHORARRAY(ExpD.Out!A$2))</f>
        <v/>
      </c>
    </row>
    <row r="256" spans="1:219" x14ac:dyDescent="0.35">
      <c r="A256" s="4" t="str" cm="1">
        <f t="array" ref="A256">IF(OR(EnterData!A259="",ISBLANK(EnterData!A259)),"",_xlfn._xlws.FILTER(EnterData!A259:L259,EnterData!A259:A259&lt;&gt;""))</f>
        <v/>
      </c>
      <c r="M256" s="4" t="str" cm="1">
        <f t="array" ref="M256">IF(OR(EnterData!A259="",ISBLANK(EnterData!A259)),"",_xlfn._xlws.FILTER(EnterData!N259:AB259,EnterData!A259:A259&lt;&gt;""))</f>
        <v/>
      </c>
      <c r="AB256" s="4" t="str" cm="1">
        <f t="array" ref="AB256">IF(OR(ISBLANK(B256),B256=0),"",_xlfn._xlws.FILTER(MT.Out!A$2:DO$200,MT.Out!D$2:D$200=Data.Out!B256))</f>
        <v/>
      </c>
      <c r="EQ256" s="4" t="str" cm="1">
        <f t="array" ref="EQ256">IFERROR(IF(OR(ISBLANK(E256),E256=0),"",_xlfn._xlws.FILTER(Int.Out!G$2:Q$100,Int.Out!B$2:B$100=E256)),"")</f>
        <v/>
      </c>
      <c r="FB256" s="4" t="str" cm="1">
        <f t="array" ref="FB256">IF(OR(ISBLANK(F256),F256=0),"",_xlfn._xlws.FILTER('Rot.Out'!C$3:M$100,'Rot.Out'!B$3:B$100=F256))</f>
        <v/>
      </c>
      <c r="FM256" s="4" t="str" cm="1">
        <f t="array" ref="FM256">IF(OR(F256=0,F256=""),"",IFERROR(_xlfn.UNIQUE(_xlfn._xlws.FILTER('Rot.Out'!R:R,('Rot.Out'!O:O=Data.Out!F256)*('Rot.Out'!P:P=Data.Out!G256)),FALSE),""))</f>
        <v/>
      </c>
      <c r="FN256" s="4" t="str" cm="1">
        <f t="array" ref="FN256">IF(OR(H256=0,ISBLANK(H256)),"",_xlfn._xlws.FILTER(Out.Out!A$2:J$36,Out.Out!K$2:K$36=H256))</f>
        <v/>
      </c>
      <c r="FX256" s="4" t="str" cm="1">
        <f t="array" ref="FX256">IF(OR(A256=0,ISBLANK(A256),A256=""),"",_xlfn._xlws.FILTER(Site.Out!A$2:AA$50,Site.Out!C$2:C$50=A256))</f>
        <v/>
      </c>
      <c r="GY256" s="4" t="str" cm="1">
        <f t="array" ref="GY256">IF(OR(ISBLANK(A256),A256=0,A256=""),"",Pub.Out!A$2:H$2)</f>
        <v/>
      </c>
      <c r="HG256" s="4" t="str" cm="1">
        <f t="array" ref="HG256">IFERROR(IF(OR(C256=0,C256=""),"",_xlfn._xlws.FILTER(Prod.Out!C:F,Prod.Out!B:B=C256)),"")</f>
        <v/>
      </c>
      <c r="HK256" s="4" t="str" cm="1">
        <f t="array" ref="HK256">IF(OR(A256=0,A256=""),"",_xlfn.ANCHORARRAY(ExpD.Out!A$2))</f>
        <v/>
      </c>
    </row>
    <row r="257" spans="1:219" x14ac:dyDescent="0.35">
      <c r="A257" s="4" t="str" cm="1">
        <f t="array" ref="A257">IF(OR(EnterData!A260="",ISBLANK(EnterData!A260)),"",_xlfn._xlws.FILTER(EnterData!A260:L260,EnterData!A260:A260&lt;&gt;""))</f>
        <v/>
      </c>
      <c r="M257" s="4" t="str" cm="1">
        <f t="array" ref="M257">IF(OR(EnterData!A260="",ISBLANK(EnterData!A260)),"",_xlfn._xlws.FILTER(EnterData!N260:AB260,EnterData!A260:A260&lt;&gt;""))</f>
        <v/>
      </c>
      <c r="AB257" s="4" t="str" cm="1">
        <f t="array" ref="AB257">IF(OR(ISBLANK(B257),B257=0),"",_xlfn._xlws.FILTER(MT.Out!A$2:DO$200,MT.Out!D$2:D$200=Data.Out!B257))</f>
        <v/>
      </c>
      <c r="EQ257" s="4" t="str" cm="1">
        <f t="array" ref="EQ257">IFERROR(IF(OR(ISBLANK(E257),E257=0),"",_xlfn._xlws.FILTER(Int.Out!G$2:Q$100,Int.Out!B$2:B$100=E257)),"")</f>
        <v/>
      </c>
      <c r="FB257" s="4" t="str" cm="1">
        <f t="array" ref="FB257">IF(OR(ISBLANK(F257),F257=0),"",_xlfn._xlws.FILTER('Rot.Out'!C$3:M$100,'Rot.Out'!B$3:B$100=F257))</f>
        <v/>
      </c>
      <c r="FM257" s="4" t="str" cm="1">
        <f t="array" ref="FM257">IF(OR(F257=0,F257=""),"",IFERROR(_xlfn.UNIQUE(_xlfn._xlws.FILTER('Rot.Out'!R:R,('Rot.Out'!O:O=Data.Out!F257)*('Rot.Out'!P:P=Data.Out!G257)),FALSE),""))</f>
        <v/>
      </c>
      <c r="FN257" s="4" t="str" cm="1">
        <f t="array" ref="FN257">IF(OR(H257=0,ISBLANK(H257)),"",_xlfn._xlws.FILTER(Out.Out!A$2:J$36,Out.Out!K$2:K$36=H257))</f>
        <v/>
      </c>
      <c r="FX257" s="4" t="str" cm="1">
        <f t="array" ref="FX257">IF(OR(A257=0,ISBLANK(A257),A257=""),"",_xlfn._xlws.FILTER(Site.Out!A$2:AA$50,Site.Out!C$2:C$50=A257))</f>
        <v/>
      </c>
      <c r="GY257" s="4" t="str" cm="1">
        <f t="array" ref="GY257">IF(OR(ISBLANK(A257),A257=0,A257=""),"",Pub.Out!A$2:H$2)</f>
        <v/>
      </c>
      <c r="HG257" s="4" t="str" cm="1">
        <f t="array" ref="HG257">IFERROR(IF(OR(C257=0,C257=""),"",_xlfn._xlws.FILTER(Prod.Out!C:F,Prod.Out!B:B=C257)),"")</f>
        <v/>
      </c>
      <c r="HK257" s="4" t="str" cm="1">
        <f t="array" ref="HK257">IF(OR(A257=0,A257=""),"",_xlfn.ANCHORARRAY(ExpD.Out!A$2))</f>
        <v/>
      </c>
    </row>
    <row r="258" spans="1:219" x14ac:dyDescent="0.35">
      <c r="A258" s="4" t="str" cm="1">
        <f t="array" ref="A258">IF(OR(EnterData!A261="",ISBLANK(EnterData!A261)),"",_xlfn._xlws.FILTER(EnterData!A261:L261,EnterData!A261:A261&lt;&gt;""))</f>
        <v/>
      </c>
      <c r="M258" s="4" t="str" cm="1">
        <f t="array" ref="M258">IF(OR(EnterData!A261="",ISBLANK(EnterData!A261)),"",_xlfn._xlws.FILTER(EnterData!N261:AB261,EnterData!A261:A261&lt;&gt;""))</f>
        <v/>
      </c>
      <c r="AB258" s="4" t="str" cm="1">
        <f t="array" ref="AB258">IF(OR(ISBLANK(B258),B258=0),"",_xlfn._xlws.FILTER(MT.Out!A$2:DO$200,MT.Out!D$2:D$200=Data.Out!B258))</f>
        <v/>
      </c>
      <c r="EQ258" s="4" t="str" cm="1">
        <f t="array" ref="EQ258">IFERROR(IF(OR(ISBLANK(E258),E258=0),"",_xlfn._xlws.FILTER(Int.Out!G$2:Q$100,Int.Out!B$2:B$100=E258)),"")</f>
        <v/>
      </c>
      <c r="FB258" s="4" t="str" cm="1">
        <f t="array" ref="FB258">IF(OR(ISBLANK(F258),F258=0),"",_xlfn._xlws.FILTER('Rot.Out'!C$3:M$100,'Rot.Out'!B$3:B$100=F258))</f>
        <v/>
      </c>
      <c r="FM258" s="4" t="str" cm="1">
        <f t="array" ref="FM258">IF(OR(F258=0,F258=""),"",IFERROR(_xlfn.UNIQUE(_xlfn._xlws.FILTER('Rot.Out'!R:R,('Rot.Out'!O:O=Data.Out!F258)*('Rot.Out'!P:P=Data.Out!G258)),FALSE),""))</f>
        <v/>
      </c>
      <c r="FN258" s="4" t="str" cm="1">
        <f t="array" ref="FN258">IF(OR(H258=0,ISBLANK(H258)),"",_xlfn._xlws.FILTER(Out.Out!A$2:J$36,Out.Out!K$2:K$36=H258))</f>
        <v/>
      </c>
      <c r="FX258" s="4" t="str" cm="1">
        <f t="array" ref="FX258">IF(OR(A258=0,ISBLANK(A258),A258=""),"",_xlfn._xlws.FILTER(Site.Out!A$2:AA$50,Site.Out!C$2:C$50=A258))</f>
        <v/>
      </c>
      <c r="GY258" s="4" t="str" cm="1">
        <f t="array" ref="GY258">IF(OR(ISBLANK(A258),A258=0,A258=""),"",Pub.Out!A$2:H$2)</f>
        <v/>
      </c>
      <c r="HG258" s="4" t="str" cm="1">
        <f t="array" ref="HG258">IFERROR(IF(OR(C258=0,C258=""),"",_xlfn._xlws.FILTER(Prod.Out!C:F,Prod.Out!B:B=C258)),"")</f>
        <v/>
      </c>
      <c r="HK258" s="4" t="str" cm="1">
        <f t="array" ref="HK258">IF(OR(A258=0,A258=""),"",_xlfn.ANCHORARRAY(ExpD.Out!A$2))</f>
        <v/>
      </c>
    </row>
    <row r="259" spans="1:219" x14ac:dyDescent="0.35">
      <c r="A259" s="4" t="str" cm="1">
        <f t="array" ref="A259">IF(OR(EnterData!A262="",ISBLANK(EnterData!A262)),"",_xlfn._xlws.FILTER(EnterData!A262:L262,EnterData!A262:A262&lt;&gt;""))</f>
        <v/>
      </c>
      <c r="M259" s="4" t="str" cm="1">
        <f t="array" ref="M259">IF(OR(EnterData!A262="",ISBLANK(EnterData!A262)),"",_xlfn._xlws.FILTER(EnterData!N262:AB262,EnterData!A262:A262&lt;&gt;""))</f>
        <v/>
      </c>
      <c r="AB259" s="4" t="str" cm="1">
        <f t="array" ref="AB259">IF(OR(ISBLANK(B259),B259=0),"",_xlfn._xlws.FILTER(MT.Out!A$2:DO$200,MT.Out!D$2:D$200=Data.Out!B259))</f>
        <v/>
      </c>
      <c r="EQ259" s="4" t="str" cm="1">
        <f t="array" ref="EQ259">IFERROR(IF(OR(ISBLANK(E259),E259=0),"",_xlfn._xlws.FILTER(Int.Out!G$2:Q$100,Int.Out!B$2:B$100=E259)),"")</f>
        <v/>
      </c>
      <c r="FB259" s="4" t="str" cm="1">
        <f t="array" ref="FB259">IF(OR(ISBLANK(F259),F259=0),"",_xlfn._xlws.FILTER('Rot.Out'!C$3:M$100,'Rot.Out'!B$3:B$100=F259))</f>
        <v/>
      </c>
      <c r="FM259" s="4" t="str" cm="1">
        <f t="array" ref="FM259">IF(OR(F259=0,F259=""),"",IFERROR(_xlfn.UNIQUE(_xlfn._xlws.FILTER('Rot.Out'!R:R,('Rot.Out'!O:O=Data.Out!F259)*('Rot.Out'!P:P=Data.Out!G259)),FALSE),""))</f>
        <v/>
      </c>
      <c r="FN259" s="4" t="str" cm="1">
        <f t="array" ref="FN259">IF(OR(H259=0,ISBLANK(H259)),"",_xlfn._xlws.FILTER(Out.Out!A$2:J$36,Out.Out!K$2:K$36=H259))</f>
        <v/>
      </c>
      <c r="FX259" s="4" t="str" cm="1">
        <f t="array" ref="FX259">IF(OR(A259=0,ISBLANK(A259),A259=""),"",_xlfn._xlws.FILTER(Site.Out!A$2:AA$50,Site.Out!C$2:C$50=A259))</f>
        <v/>
      </c>
      <c r="GY259" s="4" t="str" cm="1">
        <f t="array" ref="GY259">IF(OR(ISBLANK(A259),A259=0,A259=""),"",Pub.Out!A$2:H$2)</f>
        <v/>
      </c>
      <c r="HG259" s="4" t="str" cm="1">
        <f t="array" ref="HG259">IFERROR(IF(OR(C259=0,C259=""),"",_xlfn._xlws.FILTER(Prod.Out!C:F,Prod.Out!B:B=C259)),"")</f>
        <v/>
      </c>
      <c r="HK259" s="4" t="str" cm="1">
        <f t="array" ref="HK259">IF(OR(A259=0,A259=""),"",_xlfn.ANCHORARRAY(ExpD.Out!A$2))</f>
        <v/>
      </c>
    </row>
    <row r="260" spans="1:219" x14ac:dyDescent="0.35">
      <c r="A260" s="4" t="str" cm="1">
        <f t="array" ref="A260">IF(OR(EnterData!A263="",ISBLANK(EnterData!A263)),"",_xlfn._xlws.FILTER(EnterData!A263:L263,EnterData!A263:A263&lt;&gt;""))</f>
        <v/>
      </c>
      <c r="M260" s="4" t="str" cm="1">
        <f t="array" ref="M260">IF(OR(EnterData!A263="",ISBLANK(EnterData!A263)),"",_xlfn._xlws.FILTER(EnterData!N263:AB263,EnterData!A263:A263&lt;&gt;""))</f>
        <v/>
      </c>
      <c r="AB260" s="4" t="str" cm="1">
        <f t="array" ref="AB260">IF(OR(ISBLANK(B260),B260=0),"",_xlfn._xlws.FILTER(MT.Out!A$2:DO$200,MT.Out!D$2:D$200=Data.Out!B260))</f>
        <v/>
      </c>
      <c r="EQ260" s="4" t="str" cm="1">
        <f t="array" ref="EQ260">IFERROR(IF(OR(ISBLANK(E260),E260=0),"",_xlfn._xlws.FILTER(Int.Out!G$2:Q$100,Int.Out!B$2:B$100=E260)),"")</f>
        <v/>
      </c>
      <c r="FB260" s="4" t="str" cm="1">
        <f t="array" ref="FB260">IF(OR(ISBLANK(F260),F260=0),"",_xlfn._xlws.FILTER('Rot.Out'!C$3:M$100,'Rot.Out'!B$3:B$100=F260))</f>
        <v/>
      </c>
      <c r="FM260" s="4" t="str" cm="1">
        <f t="array" ref="FM260">IF(OR(F260=0,F260=""),"",IFERROR(_xlfn.UNIQUE(_xlfn._xlws.FILTER('Rot.Out'!R:R,('Rot.Out'!O:O=Data.Out!F260)*('Rot.Out'!P:P=Data.Out!G260)),FALSE),""))</f>
        <v/>
      </c>
      <c r="FN260" s="4" t="str" cm="1">
        <f t="array" ref="FN260">IF(OR(H260=0,ISBLANK(H260)),"",_xlfn._xlws.FILTER(Out.Out!A$2:J$36,Out.Out!K$2:K$36=H260))</f>
        <v/>
      </c>
      <c r="FX260" s="4" t="str" cm="1">
        <f t="array" ref="FX260">IF(OR(A260=0,ISBLANK(A260),A260=""),"",_xlfn._xlws.FILTER(Site.Out!A$2:AA$50,Site.Out!C$2:C$50=A260))</f>
        <v/>
      </c>
      <c r="GY260" s="4" t="str" cm="1">
        <f t="array" ref="GY260">IF(OR(ISBLANK(A260),A260=0,A260=""),"",Pub.Out!A$2:H$2)</f>
        <v/>
      </c>
      <c r="HG260" s="4" t="str" cm="1">
        <f t="array" ref="HG260">IFERROR(IF(OR(C260=0,C260=""),"",_xlfn._xlws.FILTER(Prod.Out!C:F,Prod.Out!B:B=C260)),"")</f>
        <v/>
      </c>
      <c r="HK260" s="4" t="str" cm="1">
        <f t="array" ref="HK260">IF(OR(A260=0,A260=""),"",_xlfn.ANCHORARRAY(ExpD.Out!A$2))</f>
        <v/>
      </c>
    </row>
    <row r="261" spans="1:219" x14ac:dyDescent="0.35">
      <c r="A261" s="4" t="str" cm="1">
        <f t="array" ref="A261">IF(OR(EnterData!A264="",ISBLANK(EnterData!A264)),"",_xlfn._xlws.FILTER(EnterData!A264:L264,EnterData!A264:A264&lt;&gt;""))</f>
        <v/>
      </c>
      <c r="M261" s="4" t="str" cm="1">
        <f t="array" ref="M261">IF(OR(EnterData!A264="",ISBLANK(EnterData!A264)),"",_xlfn._xlws.FILTER(EnterData!N264:AB264,EnterData!A264:A264&lt;&gt;""))</f>
        <v/>
      </c>
      <c r="AB261" s="4" t="str" cm="1">
        <f t="array" ref="AB261">IF(OR(ISBLANK(B261),B261=0),"",_xlfn._xlws.FILTER(MT.Out!A$2:DO$200,MT.Out!D$2:D$200=Data.Out!B261))</f>
        <v/>
      </c>
      <c r="EQ261" s="4" t="str" cm="1">
        <f t="array" ref="EQ261">IFERROR(IF(OR(ISBLANK(E261),E261=0),"",_xlfn._xlws.FILTER(Int.Out!G$2:Q$100,Int.Out!B$2:B$100=E261)),"")</f>
        <v/>
      </c>
      <c r="FB261" s="4" t="str" cm="1">
        <f t="array" ref="FB261">IF(OR(ISBLANK(F261),F261=0),"",_xlfn._xlws.FILTER('Rot.Out'!C$3:M$100,'Rot.Out'!B$3:B$100=F261))</f>
        <v/>
      </c>
      <c r="FM261" s="4" t="str" cm="1">
        <f t="array" ref="FM261">IF(OR(F261=0,F261=""),"",IFERROR(_xlfn.UNIQUE(_xlfn._xlws.FILTER('Rot.Out'!R:R,('Rot.Out'!O:O=Data.Out!F261)*('Rot.Out'!P:P=Data.Out!G261)),FALSE),""))</f>
        <v/>
      </c>
      <c r="FN261" s="4" t="str" cm="1">
        <f t="array" ref="FN261">IF(OR(H261=0,ISBLANK(H261)),"",_xlfn._xlws.FILTER(Out.Out!A$2:J$36,Out.Out!K$2:K$36=H261))</f>
        <v/>
      </c>
      <c r="FX261" s="4" t="str" cm="1">
        <f t="array" ref="FX261">IF(OR(A261=0,ISBLANK(A261),A261=""),"",_xlfn._xlws.FILTER(Site.Out!A$2:AA$50,Site.Out!C$2:C$50=A261))</f>
        <v/>
      </c>
      <c r="GY261" s="4" t="str" cm="1">
        <f t="array" ref="GY261">IF(OR(ISBLANK(A261),A261=0,A261=""),"",Pub.Out!A$2:H$2)</f>
        <v/>
      </c>
      <c r="HG261" s="4" t="str" cm="1">
        <f t="array" ref="HG261">IFERROR(IF(OR(C261=0,C261=""),"",_xlfn._xlws.FILTER(Prod.Out!C:F,Prod.Out!B:B=C261)),"")</f>
        <v/>
      </c>
      <c r="HK261" s="4" t="str" cm="1">
        <f t="array" ref="HK261">IF(OR(A261=0,A261=""),"",_xlfn.ANCHORARRAY(ExpD.Out!A$2))</f>
        <v/>
      </c>
    </row>
    <row r="262" spans="1:219" x14ac:dyDescent="0.35">
      <c r="A262" s="4" t="str" cm="1">
        <f t="array" ref="A262">IF(OR(EnterData!A265="",ISBLANK(EnterData!A265)),"",_xlfn._xlws.FILTER(EnterData!A265:L265,EnterData!A265:A265&lt;&gt;""))</f>
        <v/>
      </c>
      <c r="M262" s="4" t="str" cm="1">
        <f t="array" ref="M262">IF(OR(EnterData!A265="",ISBLANK(EnterData!A265)),"",_xlfn._xlws.FILTER(EnterData!N265:AB265,EnterData!A265:A265&lt;&gt;""))</f>
        <v/>
      </c>
      <c r="AB262" s="4" t="str" cm="1">
        <f t="array" ref="AB262">IF(OR(ISBLANK(B262),B262=0),"",_xlfn._xlws.FILTER(MT.Out!A$2:DO$200,MT.Out!D$2:D$200=Data.Out!B262))</f>
        <v/>
      </c>
      <c r="EQ262" s="4" t="str" cm="1">
        <f t="array" ref="EQ262">IFERROR(IF(OR(ISBLANK(E262),E262=0),"",_xlfn._xlws.FILTER(Int.Out!G$2:Q$100,Int.Out!B$2:B$100=E262)),"")</f>
        <v/>
      </c>
      <c r="FB262" s="4" t="str" cm="1">
        <f t="array" ref="FB262">IF(OR(ISBLANK(F262),F262=0),"",_xlfn._xlws.FILTER('Rot.Out'!C$3:M$100,'Rot.Out'!B$3:B$100=F262))</f>
        <v/>
      </c>
      <c r="FM262" s="4" t="str" cm="1">
        <f t="array" ref="FM262">IF(OR(F262=0,F262=""),"",IFERROR(_xlfn.UNIQUE(_xlfn._xlws.FILTER('Rot.Out'!R:R,('Rot.Out'!O:O=Data.Out!F262)*('Rot.Out'!P:P=Data.Out!G262)),FALSE),""))</f>
        <v/>
      </c>
      <c r="FN262" s="4" t="str" cm="1">
        <f t="array" ref="FN262">IF(OR(H262=0,ISBLANK(H262)),"",_xlfn._xlws.FILTER(Out.Out!A$2:J$36,Out.Out!K$2:K$36=H262))</f>
        <v/>
      </c>
      <c r="FX262" s="4" t="str" cm="1">
        <f t="array" ref="FX262">IF(OR(A262=0,ISBLANK(A262),A262=""),"",_xlfn._xlws.FILTER(Site.Out!A$2:AA$50,Site.Out!C$2:C$50=A262))</f>
        <v/>
      </c>
      <c r="GY262" s="4" t="str" cm="1">
        <f t="array" ref="GY262">IF(OR(ISBLANK(A262),A262=0,A262=""),"",Pub.Out!A$2:H$2)</f>
        <v/>
      </c>
      <c r="HG262" s="4" t="str" cm="1">
        <f t="array" ref="HG262">IFERROR(IF(OR(C262=0,C262=""),"",_xlfn._xlws.FILTER(Prod.Out!C:F,Prod.Out!B:B=C262)),"")</f>
        <v/>
      </c>
      <c r="HK262" s="4" t="str" cm="1">
        <f t="array" ref="HK262">IF(OR(A262=0,A262=""),"",_xlfn.ANCHORARRAY(ExpD.Out!A$2))</f>
        <v/>
      </c>
    </row>
    <row r="263" spans="1:219" x14ac:dyDescent="0.35">
      <c r="A263" s="4" t="str" cm="1">
        <f t="array" ref="A263">IF(OR(EnterData!A266="",ISBLANK(EnterData!A266)),"",_xlfn._xlws.FILTER(EnterData!A266:L266,EnterData!A266:A266&lt;&gt;""))</f>
        <v/>
      </c>
      <c r="M263" s="4" t="str" cm="1">
        <f t="array" ref="M263">IF(OR(EnterData!A266="",ISBLANK(EnterData!A266)),"",_xlfn._xlws.FILTER(EnterData!N266:AB266,EnterData!A266:A266&lt;&gt;""))</f>
        <v/>
      </c>
      <c r="AB263" s="4" t="str" cm="1">
        <f t="array" ref="AB263">IF(OR(ISBLANK(B263),B263=0),"",_xlfn._xlws.FILTER(MT.Out!A$2:DO$200,MT.Out!D$2:D$200=Data.Out!B263))</f>
        <v/>
      </c>
      <c r="EQ263" s="4" t="str" cm="1">
        <f t="array" ref="EQ263">IFERROR(IF(OR(ISBLANK(E263),E263=0),"",_xlfn._xlws.FILTER(Int.Out!G$2:Q$100,Int.Out!B$2:B$100=E263)),"")</f>
        <v/>
      </c>
      <c r="FB263" s="4" t="str" cm="1">
        <f t="array" ref="FB263">IF(OR(ISBLANK(F263),F263=0),"",_xlfn._xlws.FILTER('Rot.Out'!C$3:M$100,'Rot.Out'!B$3:B$100=F263))</f>
        <v/>
      </c>
      <c r="FM263" s="4" t="str" cm="1">
        <f t="array" ref="FM263">IF(OR(F263=0,F263=""),"",IFERROR(_xlfn.UNIQUE(_xlfn._xlws.FILTER('Rot.Out'!R:R,('Rot.Out'!O:O=Data.Out!F263)*('Rot.Out'!P:P=Data.Out!G263)),FALSE),""))</f>
        <v/>
      </c>
      <c r="FN263" s="4" t="str" cm="1">
        <f t="array" ref="FN263">IF(OR(H263=0,ISBLANK(H263)),"",_xlfn._xlws.FILTER(Out.Out!A$2:J$36,Out.Out!K$2:K$36=H263))</f>
        <v/>
      </c>
      <c r="FX263" s="4" t="str" cm="1">
        <f t="array" ref="FX263">IF(OR(A263=0,ISBLANK(A263),A263=""),"",_xlfn._xlws.FILTER(Site.Out!A$2:AA$50,Site.Out!C$2:C$50=A263))</f>
        <v/>
      </c>
      <c r="GY263" s="4" t="str" cm="1">
        <f t="array" ref="GY263">IF(OR(ISBLANK(A263),A263=0,A263=""),"",Pub.Out!A$2:H$2)</f>
        <v/>
      </c>
      <c r="HG263" s="4" t="str" cm="1">
        <f t="array" ref="HG263">IFERROR(IF(OR(C263=0,C263=""),"",_xlfn._xlws.FILTER(Prod.Out!C:F,Prod.Out!B:B=C263)),"")</f>
        <v/>
      </c>
      <c r="HK263" s="4" t="str" cm="1">
        <f t="array" ref="HK263">IF(OR(A263=0,A263=""),"",_xlfn.ANCHORARRAY(ExpD.Out!A$2))</f>
        <v/>
      </c>
    </row>
    <row r="264" spans="1:219" x14ac:dyDescent="0.35">
      <c r="A264" s="4" t="str" cm="1">
        <f t="array" ref="A264">IF(OR(EnterData!A267="",ISBLANK(EnterData!A267)),"",_xlfn._xlws.FILTER(EnterData!A267:L267,EnterData!A267:A267&lt;&gt;""))</f>
        <v/>
      </c>
      <c r="M264" s="4" t="str" cm="1">
        <f t="array" ref="M264">IF(OR(EnterData!A267="",ISBLANK(EnterData!A267)),"",_xlfn._xlws.FILTER(EnterData!N267:AB267,EnterData!A267:A267&lt;&gt;""))</f>
        <v/>
      </c>
      <c r="AB264" s="4" t="str" cm="1">
        <f t="array" ref="AB264">IF(OR(ISBLANK(B264),B264=0),"",_xlfn._xlws.FILTER(MT.Out!A$2:DO$200,MT.Out!D$2:D$200=Data.Out!B264))</f>
        <v/>
      </c>
      <c r="EQ264" s="4" t="str" cm="1">
        <f t="array" ref="EQ264">IFERROR(IF(OR(ISBLANK(E264),E264=0),"",_xlfn._xlws.FILTER(Int.Out!G$2:Q$100,Int.Out!B$2:B$100=E264)),"")</f>
        <v/>
      </c>
      <c r="FB264" s="4" t="str" cm="1">
        <f t="array" ref="FB264">IF(OR(ISBLANK(F264),F264=0),"",_xlfn._xlws.FILTER('Rot.Out'!C$3:M$100,'Rot.Out'!B$3:B$100=F264))</f>
        <v/>
      </c>
      <c r="FM264" s="4" t="str" cm="1">
        <f t="array" ref="FM264">IF(OR(F264=0,F264=""),"",IFERROR(_xlfn.UNIQUE(_xlfn._xlws.FILTER('Rot.Out'!R:R,('Rot.Out'!O:O=Data.Out!F264)*('Rot.Out'!P:P=Data.Out!G264)),FALSE),""))</f>
        <v/>
      </c>
      <c r="FN264" s="4" t="str" cm="1">
        <f t="array" ref="FN264">IF(OR(H264=0,ISBLANK(H264)),"",_xlfn._xlws.FILTER(Out.Out!A$2:J$36,Out.Out!K$2:K$36=H264))</f>
        <v/>
      </c>
      <c r="FX264" s="4" t="str" cm="1">
        <f t="array" ref="FX264">IF(OR(A264=0,ISBLANK(A264),A264=""),"",_xlfn._xlws.FILTER(Site.Out!A$2:AA$50,Site.Out!C$2:C$50=A264))</f>
        <v/>
      </c>
      <c r="GY264" s="4" t="str" cm="1">
        <f t="array" ref="GY264">IF(OR(ISBLANK(A264),A264=0,A264=""),"",Pub.Out!A$2:H$2)</f>
        <v/>
      </c>
      <c r="HG264" s="4" t="str" cm="1">
        <f t="array" ref="HG264">IFERROR(IF(OR(C264=0,C264=""),"",_xlfn._xlws.FILTER(Prod.Out!C:F,Prod.Out!B:B=C264)),"")</f>
        <v/>
      </c>
      <c r="HK264" s="4" t="str" cm="1">
        <f t="array" ref="HK264">IF(OR(A264=0,A264=""),"",_xlfn.ANCHORARRAY(ExpD.Out!A$2))</f>
        <v/>
      </c>
    </row>
    <row r="265" spans="1:219" x14ac:dyDescent="0.35">
      <c r="A265" s="4" t="str" cm="1">
        <f t="array" ref="A265">IF(OR(EnterData!A268="",ISBLANK(EnterData!A268)),"",_xlfn._xlws.FILTER(EnterData!A268:L268,EnterData!A268:A268&lt;&gt;""))</f>
        <v/>
      </c>
      <c r="M265" s="4" t="str" cm="1">
        <f t="array" ref="M265">IF(OR(EnterData!A268="",ISBLANK(EnterData!A268)),"",_xlfn._xlws.FILTER(EnterData!N268:AB268,EnterData!A268:A268&lt;&gt;""))</f>
        <v/>
      </c>
      <c r="AB265" s="4" t="str" cm="1">
        <f t="array" ref="AB265">IF(OR(ISBLANK(B265),B265=0),"",_xlfn._xlws.FILTER(MT.Out!A$2:DO$200,MT.Out!D$2:D$200=Data.Out!B265))</f>
        <v/>
      </c>
      <c r="EQ265" s="4" t="str" cm="1">
        <f t="array" ref="EQ265">IFERROR(IF(OR(ISBLANK(E265),E265=0),"",_xlfn._xlws.FILTER(Int.Out!G$2:Q$100,Int.Out!B$2:B$100=E265)),"")</f>
        <v/>
      </c>
      <c r="FB265" s="4" t="str" cm="1">
        <f t="array" ref="FB265">IF(OR(ISBLANK(F265),F265=0),"",_xlfn._xlws.FILTER('Rot.Out'!C$3:M$100,'Rot.Out'!B$3:B$100=F265))</f>
        <v/>
      </c>
      <c r="FM265" s="4" t="str" cm="1">
        <f t="array" ref="FM265">IF(OR(F265=0,F265=""),"",IFERROR(_xlfn.UNIQUE(_xlfn._xlws.FILTER('Rot.Out'!R:R,('Rot.Out'!O:O=Data.Out!F265)*('Rot.Out'!P:P=Data.Out!G265)),FALSE),""))</f>
        <v/>
      </c>
      <c r="FN265" s="4" t="str" cm="1">
        <f t="array" ref="FN265">IF(OR(H265=0,ISBLANK(H265)),"",_xlfn._xlws.FILTER(Out.Out!A$2:J$36,Out.Out!K$2:K$36=H265))</f>
        <v/>
      </c>
      <c r="FX265" s="4" t="str" cm="1">
        <f t="array" ref="FX265">IF(OR(A265=0,ISBLANK(A265),A265=""),"",_xlfn._xlws.FILTER(Site.Out!A$2:AA$50,Site.Out!C$2:C$50=A265))</f>
        <v/>
      </c>
      <c r="GY265" s="4" t="str" cm="1">
        <f t="array" ref="GY265">IF(OR(ISBLANK(A265),A265=0,A265=""),"",Pub.Out!A$2:H$2)</f>
        <v/>
      </c>
      <c r="HG265" s="4" t="str" cm="1">
        <f t="array" ref="HG265">IFERROR(IF(OR(C265=0,C265=""),"",_xlfn._xlws.FILTER(Prod.Out!C:F,Prod.Out!B:B=C265)),"")</f>
        <v/>
      </c>
      <c r="HK265" s="4" t="str" cm="1">
        <f t="array" ref="HK265">IF(OR(A265=0,A265=""),"",_xlfn.ANCHORARRAY(ExpD.Out!A$2))</f>
        <v/>
      </c>
    </row>
    <row r="266" spans="1:219" x14ac:dyDescent="0.35">
      <c r="A266" s="4" t="str" cm="1">
        <f t="array" ref="A266">IF(OR(EnterData!A269="",ISBLANK(EnterData!A269)),"",_xlfn._xlws.FILTER(EnterData!A269:L269,EnterData!A269:A269&lt;&gt;""))</f>
        <v/>
      </c>
      <c r="M266" s="4" t="str" cm="1">
        <f t="array" ref="M266">IF(OR(EnterData!A269="",ISBLANK(EnterData!A269)),"",_xlfn._xlws.FILTER(EnterData!N269:AB269,EnterData!A269:A269&lt;&gt;""))</f>
        <v/>
      </c>
      <c r="AB266" s="4" t="str" cm="1">
        <f t="array" ref="AB266">IF(OR(ISBLANK(B266),B266=0),"",_xlfn._xlws.FILTER(MT.Out!A$2:DO$200,MT.Out!D$2:D$200=Data.Out!B266))</f>
        <v/>
      </c>
      <c r="EQ266" s="4" t="str" cm="1">
        <f t="array" ref="EQ266">IFERROR(IF(OR(ISBLANK(E266),E266=0),"",_xlfn._xlws.FILTER(Int.Out!G$2:Q$100,Int.Out!B$2:B$100=E266)),"")</f>
        <v/>
      </c>
      <c r="FB266" s="4" t="str" cm="1">
        <f t="array" ref="FB266">IF(OR(ISBLANK(F266),F266=0),"",_xlfn._xlws.FILTER('Rot.Out'!C$3:M$100,'Rot.Out'!B$3:B$100=F266))</f>
        <v/>
      </c>
      <c r="FM266" s="4" t="str" cm="1">
        <f t="array" ref="FM266">IF(OR(F266=0,F266=""),"",IFERROR(_xlfn.UNIQUE(_xlfn._xlws.FILTER('Rot.Out'!R:R,('Rot.Out'!O:O=Data.Out!F266)*('Rot.Out'!P:P=Data.Out!G266)),FALSE),""))</f>
        <v/>
      </c>
      <c r="FN266" s="4" t="str" cm="1">
        <f t="array" ref="FN266">IF(OR(H266=0,ISBLANK(H266)),"",_xlfn._xlws.FILTER(Out.Out!A$2:J$36,Out.Out!K$2:K$36=H266))</f>
        <v/>
      </c>
      <c r="FX266" s="4" t="str" cm="1">
        <f t="array" ref="FX266">IF(OR(A266=0,ISBLANK(A266),A266=""),"",_xlfn._xlws.FILTER(Site.Out!A$2:AA$50,Site.Out!C$2:C$50=A266))</f>
        <v/>
      </c>
      <c r="GY266" s="4" t="str" cm="1">
        <f t="array" ref="GY266">IF(OR(ISBLANK(A266),A266=0,A266=""),"",Pub.Out!A$2:H$2)</f>
        <v/>
      </c>
      <c r="HG266" s="4" t="str" cm="1">
        <f t="array" ref="HG266">IFERROR(IF(OR(C266=0,C266=""),"",_xlfn._xlws.FILTER(Prod.Out!C:F,Prod.Out!B:B=C266)),"")</f>
        <v/>
      </c>
      <c r="HK266" s="4" t="str" cm="1">
        <f t="array" ref="HK266">IF(OR(A266=0,A266=""),"",_xlfn.ANCHORARRAY(ExpD.Out!A$2))</f>
        <v/>
      </c>
    </row>
    <row r="267" spans="1:219" x14ac:dyDescent="0.35">
      <c r="A267" s="4" t="str" cm="1">
        <f t="array" ref="A267">IF(OR(EnterData!A270="",ISBLANK(EnterData!A270)),"",_xlfn._xlws.FILTER(EnterData!A270:L270,EnterData!A270:A270&lt;&gt;""))</f>
        <v/>
      </c>
      <c r="M267" s="4" t="str" cm="1">
        <f t="array" ref="M267">IF(OR(EnterData!A270="",ISBLANK(EnterData!A270)),"",_xlfn._xlws.FILTER(EnterData!N270:AB270,EnterData!A270:A270&lt;&gt;""))</f>
        <v/>
      </c>
      <c r="AB267" s="4" t="str" cm="1">
        <f t="array" ref="AB267">IF(OR(ISBLANK(B267),B267=0),"",_xlfn._xlws.FILTER(MT.Out!A$2:DO$200,MT.Out!D$2:D$200=Data.Out!B267))</f>
        <v/>
      </c>
      <c r="EQ267" s="4" t="str" cm="1">
        <f t="array" ref="EQ267">IFERROR(IF(OR(ISBLANK(E267),E267=0),"",_xlfn._xlws.FILTER(Int.Out!G$2:Q$100,Int.Out!B$2:B$100=E267)),"")</f>
        <v/>
      </c>
      <c r="FB267" s="4" t="str" cm="1">
        <f t="array" ref="FB267">IF(OR(ISBLANK(F267),F267=0),"",_xlfn._xlws.FILTER('Rot.Out'!C$3:M$100,'Rot.Out'!B$3:B$100=F267))</f>
        <v/>
      </c>
      <c r="FM267" s="4" t="str" cm="1">
        <f t="array" ref="FM267">IF(OR(F267=0,F267=""),"",IFERROR(_xlfn.UNIQUE(_xlfn._xlws.FILTER('Rot.Out'!R:R,('Rot.Out'!O:O=Data.Out!F267)*('Rot.Out'!P:P=Data.Out!G267)),FALSE),""))</f>
        <v/>
      </c>
      <c r="FN267" s="4" t="str" cm="1">
        <f t="array" ref="FN267">IF(OR(H267=0,ISBLANK(H267)),"",_xlfn._xlws.FILTER(Out.Out!A$2:J$36,Out.Out!K$2:K$36=H267))</f>
        <v/>
      </c>
      <c r="FX267" s="4" t="str" cm="1">
        <f t="array" ref="FX267">IF(OR(A267=0,ISBLANK(A267),A267=""),"",_xlfn._xlws.FILTER(Site.Out!A$2:AA$50,Site.Out!C$2:C$50=A267))</f>
        <v/>
      </c>
      <c r="GY267" s="4" t="str" cm="1">
        <f t="array" ref="GY267">IF(OR(ISBLANK(A267),A267=0,A267=""),"",Pub.Out!A$2:H$2)</f>
        <v/>
      </c>
      <c r="HG267" s="4" t="str" cm="1">
        <f t="array" ref="HG267">IFERROR(IF(OR(C267=0,C267=""),"",_xlfn._xlws.FILTER(Prod.Out!C:F,Prod.Out!B:B=C267)),"")</f>
        <v/>
      </c>
      <c r="HK267" s="4" t="str" cm="1">
        <f t="array" ref="HK267">IF(OR(A267=0,A267=""),"",_xlfn.ANCHORARRAY(ExpD.Out!A$2))</f>
        <v/>
      </c>
    </row>
    <row r="268" spans="1:219" x14ac:dyDescent="0.35">
      <c r="A268" s="4" t="str" cm="1">
        <f t="array" ref="A268">IF(OR(EnterData!A271="",ISBLANK(EnterData!A271)),"",_xlfn._xlws.FILTER(EnterData!A271:L271,EnterData!A271:A271&lt;&gt;""))</f>
        <v/>
      </c>
      <c r="M268" s="4" t="str" cm="1">
        <f t="array" ref="M268">IF(OR(EnterData!A271="",ISBLANK(EnterData!A271)),"",_xlfn._xlws.FILTER(EnterData!N271:AB271,EnterData!A271:A271&lt;&gt;""))</f>
        <v/>
      </c>
      <c r="AB268" s="4" t="str" cm="1">
        <f t="array" ref="AB268">IF(OR(ISBLANK(B268),B268=0),"",_xlfn._xlws.FILTER(MT.Out!A$2:DO$200,MT.Out!D$2:D$200=Data.Out!B268))</f>
        <v/>
      </c>
      <c r="EQ268" s="4" t="str" cm="1">
        <f t="array" ref="EQ268">IFERROR(IF(OR(ISBLANK(E268),E268=0),"",_xlfn._xlws.FILTER(Int.Out!G$2:Q$100,Int.Out!B$2:B$100=E268)),"")</f>
        <v/>
      </c>
      <c r="FB268" s="4" t="str" cm="1">
        <f t="array" ref="FB268">IF(OR(ISBLANK(F268),F268=0),"",_xlfn._xlws.FILTER('Rot.Out'!C$3:M$100,'Rot.Out'!B$3:B$100=F268))</f>
        <v/>
      </c>
      <c r="FM268" s="4" t="str" cm="1">
        <f t="array" ref="FM268">IF(OR(F268=0,F268=""),"",IFERROR(_xlfn.UNIQUE(_xlfn._xlws.FILTER('Rot.Out'!R:R,('Rot.Out'!O:O=Data.Out!F268)*('Rot.Out'!P:P=Data.Out!G268)),FALSE),""))</f>
        <v/>
      </c>
      <c r="FN268" s="4" t="str" cm="1">
        <f t="array" ref="FN268">IF(OR(H268=0,ISBLANK(H268)),"",_xlfn._xlws.FILTER(Out.Out!A$2:J$36,Out.Out!K$2:K$36=H268))</f>
        <v/>
      </c>
      <c r="FX268" s="4" t="str" cm="1">
        <f t="array" ref="FX268">IF(OR(A268=0,ISBLANK(A268),A268=""),"",_xlfn._xlws.FILTER(Site.Out!A$2:AA$50,Site.Out!C$2:C$50=A268))</f>
        <v/>
      </c>
      <c r="GY268" s="4" t="str" cm="1">
        <f t="array" ref="GY268">IF(OR(ISBLANK(A268),A268=0,A268=""),"",Pub.Out!A$2:H$2)</f>
        <v/>
      </c>
      <c r="HG268" s="4" t="str" cm="1">
        <f t="array" ref="HG268">IFERROR(IF(OR(C268=0,C268=""),"",_xlfn._xlws.FILTER(Prod.Out!C:F,Prod.Out!B:B=C268)),"")</f>
        <v/>
      </c>
      <c r="HK268" s="4" t="str" cm="1">
        <f t="array" ref="HK268">IF(OR(A268=0,A268=""),"",_xlfn.ANCHORARRAY(ExpD.Out!A$2))</f>
        <v/>
      </c>
    </row>
    <row r="269" spans="1:219" x14ac:dyDescent="0.35">
      <c r="A269" s="4" t="str" cm="1">
        <f t="array" ref="A269">IF(OR(EnterData!A272="",ISBLANK(EnterData!A272)),"",_xlfn._xlws.FILTER(EnterData!A272:L272,EnterData!A272:A272&lt;&gt;""))</f>
        <v/>
      </c>
      <c r="M269" s="4" t="str" cm="1">
        <f t="array" ref="M269">IF(OR(EnterData!A272="",ISBLANK(EnterData!A272)),"",_xlfn._xlws.FILTER(EnterData!N272:AB272,EnterData!A272:A272&lt;&gt;""))</f>
        <v/>
      </c>
      <c r="AB269" s="4" t="str" cm="1">
        <f t="array" ref="AB269">IF(OR(ISBLANK(B269),B269=0),"",_xlfn._xlws.FILTER(MT.Out!A$2:DO$200,MT.Out!D$2:D$200=Data.Out!B269))</f>
        <v/>
      </c>
      <c r="EQ269" s="4" t="str" cm="1">
        <f t="array" ref="EQ269">IFERROR(IF(OR(ISBLANK(E269),E269=0),"",_xlfn._xlws.FILTER(Int.Out!G$2:Q$100,Int.Out!B$2:B$100=E269)),"")</f>
        <v/>
      </c>
      <c r="FB269" s="4" t="str" cm="1">
        <f t="array" ref="FB269">IF(OR(ISBLANK(F269),F269=0),"",_xlfn._xlws.FILTER('Rot.Out'!C$3:M$100,'Rot.Out'!B$3:B$100=F269))</f>
        <v/>
      </c>
      <c r="FM269" s="4" t="str" cm="1">
        <f t="array" ref="FM269">IF(OR(F269=0,F269=""),"",IFERROR(_xlfn.UNIQUE(_xlfn._xlws.FILTER('Rot.Out'!R:R,('Rot.Out'!O:O=Data.Out!F269)*('Rot.Out'!P:P=Data.Out!G269)),FALSE),""))</f>
        <v/>
      </c>
      <c r="FN269" s="4" t="str" cm="1">
        <f t="array" ref="FN269">IF(OR(H269=0,ISBLANK(H269)),"",_xlfn._xlws.FILTER(Out.Out!A$2:J$36,Out.Out!K$2:K$36=H269))</f>
        <v/>
      </c>
      <c r="FX269" s="4" t="str" cm="1">
        <f t="array" ref="FX269">IF(OR(A269=0,ISBLANK(A269),A269=""),"",_xlfn._xlws.FILTER(Site.Out!A$2:AA$50,Site.Out!C$2:C$50=A269))</f>
        <v/>
      </c>
      <c r="GY269" s="4" t="str" cm="1">
        <f t="array" ref="GY269">IF(OR(ISBLANK(A269),A269=0,A269=""),"",Pub.Out!A$2:H$2)</f>
        <v/>
      </c>
      <c r="HG269" s="4" t="str" cm="1">
        <f t="array" ref="HG269">IFERROR(IF(OR(C269=0,C269=""),"",_xlfn._xlws.FILTER(Prod.Out!C:F,Prod.Out!B:B=C269)),"")</f>
        <v/>
      </c>
      <c r="HK269" s="4" t="str" cm="1">
        <f t="array" ref="HK269">IF(OR(A269=0,A269=""),"",_xlfn.ANCHORARRAY(ExpD.Out!A$2))</f>
        <v/>
      </c>
    </row>
    <row r="270" spans="1:219" x14ac:dyDescent="0.35">
      <c r="A270" s="4" t="str" cm="1">
        <f t="array" ref="A270">IF(OR(EnterData!A273="",ISBLANK(EnterData!A273)),"",_xlfn._xlws.FILTER(EnterData!A273:L273,EnterData!A273:A273&lt;&gt;""))</f>
        <v/>
      </c>
      <c r="M270" s="4" t="str" cm="1">
        <f t="array" ref="M270">IF(OR(EnterData!A273="",ISBLANK(EnterData!A273)),"",_xlfn._xlws.FILTER(EnterData!N273:AB273,EnterData!A273:A273&lt;&gt;""))</f>
        <v/>
      </c>
      <c r="AB270" s="4" t="str" cm="1">
        <f t="array" ref="AB270">IF(OR(ISBLANK(B270),B270=0),"",_xlfn._xlws.FILTER(MT.Out!A$2:DO$200,MT.Out!D$2:D$200=Data.Out!B270))</f>
        <v/>
      </c>
      <c r="EQ270" s="4" t="str" cm="1">
        <f t="array" ref="EQ270">IFERROR(IF(OR(ISBLANK(E270),E270=0),"",_xlfn._xlws.FILTER(Int.Out!G$2:Q$100,Int.Out!B$2:B$100=E270)),"")</f>
        <v/>
      </c>
      <c r="FB270" s="4" t="str" cm="1">
        <f t="array" ref="FB270">IF(OR(ISBLANK(F270),F270=0),"",_xlfn._xlws.FILTER('Rot.Out'!C$3:M$100,'Rot.Out'!B$3:B$100=F270))</f>
        <v/>
      </c>
      <c r="FM270" s="4" t="str" cm="1">
        <f t="array" ref="FM270">IF(OR(F270=0,F270=""),"",IFERROR(_xlfn.UNIQUE(_xlfn._xlws.FILTER('Rot.Out'!R:R,('Rot.Out'!O:O=Data.Out!F270)*('Rot.Out'!P:P=Data.Out!G270)),FALSE),""))</f>
        <v/>
      </c>
      <c r="FN270" s="4" t="str" cm="1">
        <f t="array" ref="FN270">IF(OR(H270=0,ISBLANK(H270)),"",_xlfn._xlws.FILTER(Out.Out!A$2:J$36,Out.Out!K$2:K$36=H270))</f>
        <v/>
      </c>
      <c r="FX270" s="4" t="str" cm="1">
        <f t="array" ref="FX270">IF(OR(A270=0,ISBLANK(A270),A270=""),"",_xlfn._xlws.FILTER(Site.Out!A$2:AA$50,Site.Out!C$2:C$50=A270))</f>
        <v/>
      </c>
      <c r="GY270" s="4" t="str" cm="1">
        <f t="array" ref="GY270">IF(OR(ISBLANK(A270),A270=0,A270=""),"",Pub.Out!A$2:H$2)</f>
        <v/>
      </c>
      <c r="HG270" s="4" t="str" cm="1">
        <f t="array" ref="HG270">IFERROR(IF(OR(C270=0,C270=""),"",_xlfn._xlws.FILTER(Prod.Out!C:F,Prod.Out!B:B=C270)),"")</f>
        <v/>
      </c>
      <c r="HK270" s="4" t="str" cm="1">
        <f t="array" ref="HK270">IF(OR(A270=0,A270=""),"",_xlfn.ANCHORARRAY(ExpD.Out!A$2))</f>
        <v/>
      </c>
    </row>
    <row r="271" spans="1:219" x14ac:dyDescent="0.35">
      <c r="A271" s="4" t="str" cm="1">
        <f t="array" ref="A271">IF(OR(EnterData!A274="",ISBLANK(EnterData!A274)),"",_xlfn._xlws.FILTER(EnterData!A274:L274,EnterData!A274:A274&lt;&gt;""))</f>
        <v/>
      </c>
      <c r="M271" s="4" t="str" cm="1">
        <f t="array" ref="M271">IF(OR(EnterData!A274="",ISBLANK(EnterData!A274)),"",_xlfn._xlws.FILTER(EnterData!N274:AB274,EnterData!A274:A274&lt;&gt;""))</f>
        <v/>
      </c>
      <c r="AB271" s="4" t="str" cm="1">
        <f t="array" ref="AB271">IF(OR(ISBLANK(B271),B271=0),"",_xlfn._xlws.FILTER(MT.Out!A$2:DO$200,MT.Out!D$2:D$200=Data.Out!B271))</f>
        <v/>
      </c>
      <c r="EQ271" s="4" t="str" cm="1">
        <f t="array" ref="EQ271">IFERROR(IF(OR(ISBLANK(E271),E271=0),"",_xlfn._xlws.FILTER(Int.Out!G$2:Q$100,Int.Out!B$2:B$100=E271)),"")</f>
        <v/>
      </c>
      <c r="FB271" s="4" t="str" cm="1">
        <f t="array" ref="FB271">IF(OR(ISBLANK(F271),F271=0),"",_xlfn._xlws.FILTER('Rot.Out'!C$3:M$100,'Rot.Out'!B$3:B$100=F271))</f>
        <v/>
      </c>
      <c r="FM271" s="4" t="str" cm="1">
        <f t="array" ref="FM271">IF(OR(F271=0,F271=""),"",IFERROR(_xlfn.UNIQUE(_xlfn._xlws.FILTER('Rot.Out'!R:R,('Rot.Out'!O:O=Data.Out!F271)*('Rot.Out'!P:P=Data.Out!G271)),FALSE),""))</f>
        <v/>
      </c>
      <c r="FN271" s="4" t="str" cm="1">
        <f t="array" ref="FN271">IF(OR(H271=0,ISBLANK(H271)),"",_xlfn._xlws.FILTER(Out.Out!A$2:J$36,Out.Out!K$2:K$36=H271))</f>
        <v/>
      </c>
      <c r="FX271" s="4" t="str" cm="1">
        <f t="array" ref="FX271">IF(OR(A271=0,ISBLANK(A271),A271=""),"",_xlfn._xlws.FILTER(Site.Out!A$2:AA$50,Site.Out!C$2:C$50=A271))</f>
        <v/>
      </c>
      <c r="GY271" s="4" t="str" cm="1">
        <f t="array" ref="GY271">IF(OR(ISBLANK(A271),A271=0,A271=""),"",Pub.Out!A$2:H$2)</f>
        <v/>
      </c>
      <c r="HG271" s="4" t="str" cm="1">
        <f t="array" ref="HG271">IFERROR(IF(OR(C271=0,C271=""),"",_xlfn._xlws.FILTER(Prod.Out!C:F,Prod.Out!B:B=C271)),"")</f>
        <v/>
      </c>
      <c r="HK271" s="4" t="str" cm="1">
        <f t="array" ref="HK271">IF(OR(A271=0,A271=""),"",_xlfn.ANCHORARRAY(ExpD.Out!A$2))</f>
        <v/>
      </c>
    </row>
    <row r="272" spans="1:219" x14ac:dyDescent="0.35">
      <c r="A272" s="4" t="str" cm="1">
        <f t="array" ref="A272">IF(OR(EnterData!A275="",ISBLANK(EnterData!A275)),"",_xlfn._xlws.FILTER(EnterData!A275:L275,EnterData!A275:A275&lt;&gt;""))</f>
        <v/>
      </c>
      <c r="M272" s="4" t="str" cm="1">
        <f t="array" ref="M272">IF(OR(EnterData!A275="",ISBLANK(EnterData!A275)),"",_xlfn._xlws.FILTER(EnterData!N275:AB275,EnterData!A275:A275&lt;&gt;""))</f>
        <v/>
      </c>
      <c r="AB272" s="4" t="str" cm="1">
        <f t="array" ref="AB272">IF(OR(ISBLANK(B272),B272=0),"",_xlfn._xlws.FILTER(MT.Out!A$2:DO$200,MT.Out!D$2:D$200=Data.Out!B272))</f>
        <v/>
      </c>
      <c r="EQ272" s="4" t="str" cm="1">
        <f t="array" ref="EQ272">IFERROR(IF(OR(ISBLANK(E272),E272=0),"",_xlfn._xlws.FILTER(Int.Out!G$2:Q$100,Int.Out!B$2:B$100=E272)),"")</f>
        <v/>
      </c>
      <c r="FB272" s="4" t="str" cm="1">
        <f t="array" ref="FB272">IF(OR(ISBLANK(F272),F272=0),"",_xlfn._xlws.FILTER('Rot.Out'!C$3:M$100,'Rot.Out'!B$3:B$100=F272))</f>
        <v/>
      </c>
      <c r="FM272" s="4" t="str" cm="1">
        <f t="array" ref="FM272">IF(OR(F272=0,F272=""),"",IFERROR(_xlfn.UNIQUE(_xlfn._xlws.FILTER('Rot.Out'!R:R,('Rot.Out'!O:O=Data.Out!F272)*('Rot.Out'!P:P=Data.Out!G272)),FALSE),""))</f>
        <v/>
      </c>
      <c r="FN272" s="4" t="str" cm="1">
        <f t="array" ref="FN272">IF(OR(H272=0,ISBLANK(H272)),"",_xlfn._xlws.FILTER(Out.Out!A$2:J$36,Out.Out!K$2:K$36=H272))</f>
        <v/>
      </c>
      <c r="FX272" s="4" t="str" cm="1">
        <f t="array" ref="FX272">IF(OR(A272=0,ISBLANK(A272),A272=""),"",_xlfn._xlws.FILTER(Site.Out!A$2:AA$50,Site.Out!C$2:C$50=A272))</f>
        <v/>
      </c>
      <c r="GY272" s="4" t="str" cm="1">
        <f t="array" ref="GY272">IF(OR(ISBLANK(A272),A272=0,A272=""),"",Pub.Out!A$2:H$2)</f>
        <v/>
      </c>
      <c r="HG272" s="4" t="str" cm="1">
        <f t="array" ref="HG272">IFERROR(IF(OR(C272=0,C272=""),"",_xlfn._xlws.FILTER(Prod.Out!C:F,Prod.Out!B:B=C272)),"")</f>
        <v/>
      </c>
      <c r="HK272" s="4" t="str" cm="1">
        <f t="array" ref="HK272">IF(OR(A272=0,A272=""),"",_xlfn.ANCHORARRAY(ExpD.Out!A$2))</f>
        <v/>
      </c>
    </row>
    <row r="273" spans="1:219" x14ac:dyDescent="0.35">
      <c r="A273" s="4" t="str" cm="1">
        <f t="array" ref="A273">IF(OR(EnterData!A276="",ISBLANK(EnterData!A276)),"",_xlfn._xlws.FILTER(EnterData!A276:L276,EnterData!A276:A276&lt;&gt;""))</f>
        <v/>
      </c>
      <c r="M273" s="4" t="str" cm="1">
        <f t="array" ref="M273">IF(OR(EnterData!A276="",ISBLANK(EnterData!A276)),"",_xlfn._xlws.FILTER(EnterData!N276:AB276,EnterData!A276:A276&lt;&gt;""))</f>
        <v/>
      </c>
      <c r="AB273" s="4" t="str" cm="1">
        <f t="array" ref="AB273">IF(OR(ISBLANK(B273),B273=0),"",_xlfn._xlws.FILTER(MT.Out!A$2:DO$200,MT.Out!D$2:D$200=Data.Out!B273))</f>
        <v/>
      </c>
      <c r="EQ273" s="4" t="str" cm="1">
        <f t="array" ref="EQ273">IFERROR(IF(OR(ISBLANK(E273),E273=0),"",_xlfn._xlws.FILTER(Int.Out!G$2:Q$100,Int.Out!B$2:B$100=E273)),"")</f>
        <v/>
      </c>
      <c r="FB273" s="4" t="str" cm="1">
        <f t="array" ref="FB273">IF(OR(ISBLANK(F273),F273=0),"",_xlfn._xlws.FILTER('Rot.Out'!C$3:M$100,'Rot.Out'!B$3:B$100=F273))</f>
        <v/>
      </c>
      <c r="FM273" s="4" t="str" cm="1">
        <f t="array" ref="FM273">IF(OR(F273=0,F273=""),"",IFERROR(_xlfn.UNIQUE(_xlfn._xlws.FILTER('Rot.Out'!R:R,('Rot.Out'!O:O=Data.Out!F273)*('Rot.Out'!P:P=Data.Out!G273)),FALSE),""))</f>
        <v/>
      </c>
      <c r="FN273" s="4" t="str" cm="1">
        <f t="array" ref="FN273">IF(OR(H273=0,ISBLANK(H273)),"",_xlfn._xlws.FILTER(Out.Out!A$2:J$36,Out.Out!K$2:K$36=H273))</f>
        <v/>
      </c>
      <c r="FX273" s="4" t="str" cm="1">
        <f t="array" ref="FX273">IF(OR(A273=0,ISBLANK(A273),A273=""),"",_xlfn._xlws.FILTER(Site.Out!A$2:AA$50,Site.Out!C$2:C$50=A273))</f>
        <v/>
      </c>
      <c r="GY273" s="4" t="str" cm="1">
        <f t="array" ref="GY273">IF(OR(ISBLANK(A273),A273=0,A273=""),"",Pub.Out!A$2:H$2)</f>
        <v/>
      </c>
      <c r="HG273" s="4" t="str" cm="1">
        <f t="array" ref="HG273">IFERROR(IF(OR(C273=0,C273=""),"",_xlfn._xlws.FILTER(Prod.Out!C:F,Prod.Out!B:B=C273)),"")</f>
        <v/>
      </c>
      <c r="HK273" s="4" t="str" cm="1">
        <f t="array" ref="HK273">IF(OR(A273=0,A273=""),"",_xlfn.ANCHORARRAY(ExpD.Out!A$2))</f>
        <v/>
      </c>
    </row>
    <row r="274" spans="1:219" x14ac:dyDescent="0.35">
      <c r="A274" s="4" t="str" cm="1">
        <f t="array" ref="A274">IF(OR(EnterData!A277="",ISBLANK(EnterData!A277)),"",_xlfn._xlws.FILTER(EnterData!A277:L277,EnterData!A277:A277&lt;&gt;""))</f>
        <v/>
      </c>
      <c r="M274" s="4" t="str" cm="1">
        <f t="array" ref="M274">IF(OR(EnterData!A277="",ISBLANK(EnterData!A277)),"",_xlfn._xlws.FILTER(EnterData!N277:AB277,EnterData!A277:A277&lt;&gt;""))</f>
        <v/>
      </c>
      <c r="AB274" s="4" t="str" cm="1">
        <f t="array" ref="AB274">IF(OR(ISBLANK(B274),B274=0),"",_xlfn._xlws.FILTER(MT.Out!A$2:DO$200,MT.Out!D$2:D$200=Data.Out!B274))</f>
        <v/>
      </c>
      <c r="EQ274" s="4" t="str" cm="1">
        <f t="array" ref="EQ274">IFERROR(IF(OR(ISBLANK(E274),E274=0),"",_xlfn._xlws.FILTER(Int.Out!G$2:Q$100,Int.Out!B$2:B$100=E274)),"")</f>
        <v/>
      </c>
      <c r="FB274" s="4" t="str" cm="1">
        <f t="array" ref="FB274">IF(OR(ISBLANK(F274),F274=0),"",_xlfn._xlws.FILTER('Rot.Out'!C$3:M$100,'Rot.Out'!B$3:B$100=F274))</f>
        <v/>
      </c>
      <c r="FM274" s="4" t="str" cm="1">
        <f t="array" ref="FM274">IF(OR(F274=0,F274=""),"",IFERROR(_xlfn.UNIQUE(_xlfn._xlws.FILTER('Rot.Out'!R:R,('Rot.Out'!O:O=Data.Out!F274)*('Rot.Out'!P:P=Data.Out!G274)),FALSE),""))</f>
        <v/>
      </c>
      <c r="FN274" s="4" t="str" cm="1">
        <f t="array" ref="FN274">IF(OR(H274=0,ISBLANK(H274)),"",_xlfn._xlws.FILTER(Out.Out!A$2:J$36,Out.Out!K$2:K$36=H274))</f>
        <v/>
      </c>
      <c r="FX274" s="4" t="str" cm="1">
        <f t="array" ref="FX274">IF(OR(A274=0,ISBLANK(A274),A274=""),"",_xlfn._xlws.FILTER(Site.Out!A$2:AA$50,Site.Out!C$2:C$50=A274))</f>
        <v/>
      </c>
      <c r="GY274" s="4" t="str" cm="1">
        <f t="array" ref="GY274">IF(OR(ISBLANK(A274),A274=0,A274=""),"",Pub.Out!A$2:H$2)</f>
        <v/>
      </c>
      <c r="HG274" s="4" t="str" cm="1">
        <f t="array" ref="HG274">IFERROR(IF(OR(C274=0,C274=""),"",_xlfn._xlws.FILTER(Prod.Out!C:F,Prod.Out!B:B=C274)),"")</f>
        <v/>
      </c>
      <c r="HK274" s="4" t="str" cm="1">
        <f t="array" ref="HK274">IF(OR(A274=0,A274=""),"",_xlfn.ANCHORARRAY(ExpD.Out!A$2))</f>
        <v/>
      </c>
    </row>
    <row r="275" spans="1:219" x14ac:dyDescent="0.35">
      <c r="A275" s="4" t="str" cm="1">
        <f t="array" ref="A275">IF(OR(EnterData!A278="",ISBLANK(EnterData!A278)),"",_xlfn._xlws.FILTER(EnterData!A278:L278,EnterData!A278:A278&lt;&gt;""))</f>
        <v/>
      </c>
      <c r="M275" s="4" t="str" cm="1">
        <f t="array" ref="M275">IF(OR(EnterData!A278="",ISBLANK(EnterData!A278)),"",_xlfn._xlws.FILTER(EnterData!N278:AB278,EnterData!A278:A278&lt;&gt;""))</f>
        <v/>
      </c>
      <c r="AB275" s="4" t="str" cm="1">
        <f t="array" ref="AB275">IF(OR(ISBLANK(B275),B275=0),"",_xlfn._xlws.FILTER(MT.Out!A$2:DO$200,MT.Out!D$2:D$200=Data.Out!B275))</f>
        <v/>
      </c>
      <c r="EQ275" s="4" t="str" cm="1">
        <f t="array" ref="EQ275">IFERROR(IF(OR(ISBLANK(E275),E275=0),"",_xlfn._xlws.FILTER(Int.Out!G$2:Q$100,Int.Out!B$2:B$100=E275)),"")</f>
        <v/>
      </c>
      <c r="FB275" s="4" t="str" cm="1">
        <f t="array" ref="FB275">IF(OR(ISBLANK(F275),F275=0),"",_xlfn._xlws.FILTER('Rot.Out'!C$3:M$100,'Rot.Out'!B$3:B$100=F275))</f>
        <v/>
      </c>
      <c r="FM275" s="4" t="str" cm="1">
        <f t="array" ref="FM275">IF(OR(F275=0,F275=""),"",IFERROR(_xlfn.UNIQUE(_xlfn._xlws.FILTER('Rot.Out'!R:R,('Rot.Out'!O:O=Data.Out!F275)*('Rot.Out'!P:P=Data.Out!G275)),FALSE),""))</f>
        <v/>
      </c>
      <c r="FN275" s="4" t="str" cm="1">
        <f t="array" ref="FN275">IF(OR(H275=0,ISBLANK(H275)),"",_xlfn._xlws.FILTER(Out.Out!A$2:J$36,Out.Out!K$2:K$36=H275))</f>
        <v/>
      </c>
      <c r="FX275" s="4" t="str" cm="1">
        <f t="array" ref="FX275">IF(OR(A275=0,ISBLANK(A275),A275=""),"",_xlfn._xlws.FILTER(Site.Out!A$2:AA$50,Site.Out!C$2:C$50=A275))</f>
        <v/>
      </c>
      <c r="GY275" s="4" t="str" cm="1">
        <f t="array" ref="GY275">IF(OR(ISBLANK(A275),A275=0,A275=""),"",Pub.Out!A$2:H$2)</f>
        <v/>
      </c>
      <c r="HG275" s="4" t="str" cm="1">
        <f t="array" ref="HG275">IFERROR(IF(OR(C275=0,C275=""),"",_xlfn._xlws.FILTER(Prod.Out!C:F,Prod.Out!B:B=C275)),"")</f>
        <v/>
      </c>
      <c r="HK275" s="4" t="str" cm="1">
        <f t="array" ref="HK275">IF(OR(A275=0,A275=""),"",_xlfn.ANCHORARRAY(ExpD.Out!A$2))</f>
        <v/>
      </c>
    </row>
    <row r="276" spans="1:219" x14ac:dyDescent="0.35">
      <c r="A276" s="4" t="str" cm="1">
        <f t="array" ref="A276">IF(OR(EnterData!A279="",ISBLANK(EnterData!A279)),"",_xlfn._xlws.FILTER(EnterData!A279:L279,EnterData!A279:A279&lt;&gt;""))</f>
        <v/>
      </c>
      <c r="M276" s="4" t="str" cm="1">
        <f t="array" ref="M276">IF(OR(EnterData!A279="",ISBLANK(EnterData!A279)),"",_xlfn._xlws.FILTER(EnterData!N279:AB279,EnterData!A279:A279&lt;&gt;""))</f>
        <v/>
      </c>
      <c r="AB276" s="4" t="str" cm="1">
        <f t="array" ref="AB276">IF(OR(ISBLANK(B276),B276=0),"",_xlfn._xlws.FILTER(MT.Out!A$2:DO$200,MT.Out!D$2:D$200=Data.Out!B276))</f>
        <v/>
      </c>
      <c r="EQ276" s="4" t="str" cm="1">
        <f t="array" ref="EQ276">IFERROR(IF(OR(ISBLANK(E276),E276=0),"",_xlfn._xlws.FILTER(Int.Out!G$2:Q$100,Int.Out!B$2:B$100=E276)),"")</f>
        <v/>
      </c>
      <c r="FB276" s="4" t="str" cm="1">
        <f t="array" ref="FB276">IF(OR(ISBLANK(F276),F276=0),"",_xlfn._xlws.FILTER('Rot.Out'!C$3:M$100,'Rot.Out'!B$3:B$100=F276))</f>
        <v/>
      </c>
      <c r="FM276" s="4" t="str" cm="1">
        <f t="array" ref="FM276">IF(OR(F276=0,F276=""),"",IFERROR(_xlfn.UNIQUE(_xlfn._xlws.FILTER('Rot.Out'!R:R,('Rot.Out'!O:O=Data.Out!F276)*('Rot.Out'!P:P=Data.Out!G276)),FALSE),""))</f>
        <v/>
      </c>
      <c r="FN276" s="4" t="str" cm="1">
        <f t="array" ref="FN276">IF(OR(H276=0,ISBLANK(H276)),"",_xlfn._xlws.FILTER(Out.Out!A$2:J$36,Out.Out!K$2:K$36=H276))</f>
        <v/>
      </c>
      <c r="FX276" s="4" t="str" cm="1">
        <f t="array" ref="FX276">IF(OR(A276=0,ISBLANK(A276),A276=""),"",_xlfn._xlws.FILTER(Site.Out!A$2:AA$50,Site.Out!C$2:C$50=A276))</f>
        <v/>
      </c>
      <c r="GY276" s="4" t="str" cm="1">
        <f t="array" ref="GY276">IF(OR(ISBLANK(A276),A276=0,A276=""),"",Pub.Out!A$2:H$2)</f>
        <v/>
      </c>
      <c r="HG276" s="4" t="str" cm="1">
        <f t="array" ref="HG276">IFERROR(IF(OR(C276=0,C276=""),"",_xlfn._xlws.FILTER(Prod.Out!C:F,Prod.Out!B:B=C276)),"")</f>
        <v/>
      </c>
      <c r="HK276" s="4" t="str" cm="1">
        <f t="array" ref="HK276">IF(OR(A276=0,A276=""),"",_xlfn.ANCHORARRAY(ExpD.Out!A$2))</f>
        <v/>
      </c>
    </row>
    <row r="277" spans="1:219" x14ac:dyDescent="0.35">
      <c r="A277" s="4" t="str" cm="1">
        <f t="array" ref="A277">IF(OR(EnterData!A280="",ISBLANK(EnterData!A280)),"",_xlfn._xlws.FILTER(EnterData!A280:L280,EnterData!A280:A280&lt;&gt;""))</f>
        <v/>
      </c>
      <c r="M277" s="4" t="str" cm="1">
        <f t="array" ref="M277">IF(OR(EnterData!A280="",ISBLANK(EnterData!A280)),"",_xlfn._xlws.FILTER(EnterData!N280:AB280,EnterData!A280:A280&lt;&gt;""))</f>
        <v/>
      </c>
      <c r="AB277" s="4" t="str" cm="1">
        <f t="array" ref="AB277">IF(OR(ISBLANK(B277),B277=0),"",_xlfn._xlws.FILTER(MT.Out!A$2:DO$200,MT.Out!D$2:D$200=Data.Out!B277))</f>
        <v/>
      </c>
      <c r="EQ277" s="4" t="str" cm="1">
        <f t="array" ref="EQ277">IFERROR(IF(OR(ISBLANK(E277),E277=0),"",_xlfn._xlws.FILTER(Int.Out!G$2:Q$100,Int.Out!B$2:B$100=E277)),"")</f>
        <v/>
      </c>
      <c r="FB277" s="4" t="str" cm="1">
        <f t="array" ref="FB277">IF(OR(ISBLANK(F277),F277=0),"",_xlfn._xlws.FILTER('Rot.Out'!C$3:M$100,'Rot.Out'!B$3:B$100=F277))</f>
        <v/>
      </c>
      <c r="FM277" s="4" t="str" cm="1">
        <f t="array" ref="FM277">IF(OR(F277=0,F277=""),"",IFERROR(_xlfn.UNIQUE(_xlfn._xlws.FILTER('Rot.Out'!R:R,('Rot.Out'!O:O=Data.Out!F277)*('Rot.Out'!P:P=Data.Out!G277)),FALSE),""))</f>
        <v/>
      </c>
      <c r="FN277" s="4" t="str" cm="1">
        <f t="array" ref="FN277">IF(OR(H277=0,ISBLANK(H277)),"",_xlfn._xlws.FILTER(Out.Out!A$2:J$36,Out.Out!K$2:K$36=H277))</f>
        <v/>
      </c>
      <c r="FX277" s="4" t="str" cm="1">
        <f t="array" ref="FX277">IF(OR(A277=0,ISBLANK(A277),A277=""),"",_xlfn._xlws.FILTER(Site.Out!A$2:AA$50,Site.Out!C$2:C$50=A277))</f>
        <v/>
      </c>
      <c r="GY277" s="4" t="str" cm="1">
        <f t="array" ref="GY277">IF(OR(ISBLANK(A277),A277=0,A277=""),"",Pub.Out!A$2:H$2)</f>
        <v/>
      </c>
      <c r="HG277" s="4" t="str" cm="1">
        <f t="array" ref="HG277">IFERROR(IF(OR(C277=0,C277=""),"",_xlfn._xlws.FILTER(Prod.Out!C:F,Prod.Out!B:B=C277)),"")</f>
        <v/>
      </c>
      <c r="HK277" s="4" t="str" cm="1">
        <f t="array" ref="HK277">IF(OR(A277=0,A277=""),"",_xlfn.ANCHORARRAY(ExpD.Out!A$2))</f>
        <v/>
      </c>
    </row>
    <row r="278" spans="1:219" x14ac:dyDescent="0.35">
      <c r="A278" s="4" t="str" cm="1">
        <f t="array" ref="A278">IF(OR(EnterData!A281="",ISBLANK(EnterData!A281)),"",_xlfn._xlws.FILTER(EnterData!A281:L281,EnterData!A281:A281&lt;&gt;""))</f>
        <v/>
      </c>
      <c r="M278" s="4" t="str" cm="1">
        <f t="array" ref="M278">IF(OR(EnterData!A281="",ISBLANK(EnterData!A281)),"",_xlfn._xlws.FILTER(EnterData!N281:AB281,EnterData!A281:A281&lt;&gt;""))</f>
        <v/>
      </c>
      <c r="AB278" s="4" t="str" cm="1">
        <f t="array" ref="AB278">IF(OR(ISBLANK(B278),B278=0),"",_xlfn._xlws.FILTER(MT.Out!A$2:DO$200,MT.Out!D$2:D$200=Data.Out!B278))</f>
        <v/>
      </c>
      <c r="EQ278" s="4" t="str" cm="1">
        <f t="array" ref="EQ278">IFERROR(IF(OR(ISBLANK(E278),E278=0),"",_xlfn._xlws.FILTER(Int.Out!G$2:Q$100,Int.Out!B$2:B$100=E278)),"")</f>
        <v/>
      </c>
      <c r="FB278" s="4" t="str" cm="1">
        <f t="array" ref="FB278">IF(OR(ISBLANK(F278),F278=0),"",_xlfn._xlws.FILTER('Rot.Out'!C$3:M$100,'Rot.Out'!B$3:B$100=F278))</f>
        <v/>
      </c>
      <c r="FM278" s="4" t="str" cm="1">
        <f t="array" ref="FM278">IF(OR(F278=0,F278=""),"",IFERROR(_xlfn.UNIQUE(_xlfn._xlws.FILTER('Rot.Out'!R:R,('Rot.Out'!O:O=Data.Out!F278)*('Rot.Out'!P:P=Data.Out!G278)),FALSE),""))</f>
        <v/>
      </c>
      <c r="FN278" s="4" t="str" cm="1">
        <f t="array" ref="FN278">IF(OR(H278=0,ISBLANK(H278)),"",_xlfn._xlws.FILTER(Out.Out!A$2:J$36,Out.Out!K$2:K$36=H278))</f>
        <v/>
      </c>
      <c r="FX278" s="4" t="str" cm="1">
        <f t="array" ref="FX278">IF(OR(A278=0,ISBLANK(A278),A278=""),"",_xlfn._xlws.FILTER(Site.Out!A$2:AA$50,Site.Out!C$2:C$50=A278))</f>
        <v/>
      </c>
      <c r="GY278" s="4" t="str" cm="1">
        <f t="array" ref="GY278">IF(OR(ISBLANK(A278),A278=0,A278=""),"",Pub.Out!A$2:H$2)</f>
        <v/>
      </c>
      <c r="HG278" s="4" t="str" cm="1">
        <f t="array" ref="HG278">IFERROR(IF(OR(C278=0,C278=""),"",_xlfn._xlws.FILTER(Prod.Out!C:F,Prod.Out!B:B=C278)),"")</f>
        <v/>
      </c>
      <c r="HK278" s="4" t="str" cm="1">
        <f t="array" ref="HK278">IF(OR(A278=0,A278=""),"",_xlfn.ANCHORARRAY(ExpD.Out!A$2))</f>
        <v/>
      </c>
    </row>
    <row r="279" spans="1:219" x14ac:dyDescent="0.35">
      <c r="A279" s="4" t="str" cm="1">
        <f t="array" ref="A279">IF(OR(EnterData!A282="",ISBLANK(EnterData!A282)),"",_xlfn._xlws.FILTER(EnterData!A282:L282,EnterData!A282:A282&lt;&gt;""))</f>
        <v/>
      </c>
      <c r="M279" s="4" t="str" cm="1">
        <f t="array" ref="M279">IF(OR(EnterData!A282="",ISBLANK(EnterData!A282)),"",_xlfn._xlws.FILTER(EnterData!N282:AB282,EnterData!A282:A282&lt;&gt;""))</f>
        <v/>
      </c>
      <c r="AB279" s="4" t="str" cm="1">
        <f t="array" ref="AB279">IF(OR(ISBLANK(B279),B279=0),"",_xlfn._xlws.FILTER(MT.Out!A$2:DO$200,MT.Out!D$2:D$200=Data.Out!B279))</f>
        <v/>
      </c>
      <c r="EQ279" s="4" t="str" cm="1">
        <f t="array" ref="EQ279">IFERROR(IF(OR(ISBLANK(E279),E279=0),"",_xlfn._xlws.FILTER(Int.Out!G$2:Q$100,Int.Out!B$2:B$100=E279)),"")</f>
        <v/>
      </c>
      <c r="FB279" s="4" t="str" cm="1">
        <f t="array" ref="FB279">IF(OR(ISBLANK(F279),F279=0),"",_xlfn._xlws.FILTER('Rot.Out'!C$3:M$100,'Rot.Out'!B$3:B$100=F279))</f>
        <v/>
      </c>
      <c r="FM279" s="4" t="str" cm="1">
        <f t="array" ref="FM279">IF(OR(F279=0,F279=""),"",IFERROR(_xlfn.UNIQUE(_xlfn._xlws.FILTER('Rot.Out'!R:R,('Rot.Out'!O:O=Data.Out!F279)*('Rot.Out'!P:P=Data.Out!G279)),FALSE),""))</f>
        <v/>
      </c>
      <c r="FN279" s="4" t="str" cm="1">
        <f t="array" ref="FN279">IF(OR(H279=0,ISBLANK(H279)),"",_xlfn._xlws.FILTER(Out.Out!A$2:J$36,Out.Out!K$2:K$36=H279))</f>
        <v/>
      </c>
      <c r="FX279" s="4" t="str" cm="1">
        <f t="array" ref="FX279">IF(OR(A279=0,ISBLANK(A279),A279=""),"",_xlfn._xlws.FILTER(Site.Out!A$2:AA$50,Site.Out!C$2:C$50=A279))</f>
        <v/>
      </c>
      <c r="GY279" s="4" t="str" cm="1">
        <f t="array" ref="GY279">IF(OR(ISBLANK(A279),A279=0,A279=""),"",Pub.Out!A$2:H$2)</f>
        <v/>
      </c>
      <c r="HG279" s="4" t="str" cm="1">
        <f t="array" ref="HG279">IFERROR(IF(OR(C279=0,C279=""),"",_xlfn._xlws.FILTER(Prod.Out!C:F,Prod.Out!B:B=C279)),"")</f>
        <v/>
      </c>
      <c r="HK279" s="4" t="str" cm="1">
        <f t="array" ref="HK279">IF(OR(A279=0,A279=""),"",_xlfn.ANCHORARRAY(ExpD.Out!A$2))</f>
        <v/>
      </c>
    </row>
    <row r="280" spans="1:219" x14ac:dyDescent="0.35">
      <c r="A280" s="4" t="str" cm="1">
        <f t="array" ref="A280">IF(OR(EnterData!A283="",ISBLANK(EnterData!A283)),"",_xlfn._xlws.FILTER(EnterData!A283:L283,EnterData!A283:A283&lt;&gt;""))</f>
        <v/>
      </c>
      <c r="M280" s="4" t="str" cm="1">
        <f t="array" ref="M280">IF(OR(EnterData!A283="",ISBLANK(EnterData!A283)),"",_xlfn._xlws.FILTER(EnterData!N283:AB283,EnterData!A283:A283&lt;&gt;""))</f>
        <v/>
      </c>
      <c r="AB280" s="4" t="str" cm="1">
        <f t="array" ref="AB280">IF(OR(ISBLANK(B280),B280=0),"",_xlfn._xlws.FILTER(MT.Out!A$2:DO$200,MT.Out!D$2:D$200=Data.Out!B280))</f>
        <v/>
      </c>
      <c r="EQ280" s="4" t="str" cm="1">
        <f t="array" ref="EQ280">IFERROR(IF(OR(ISBLANK(E280),E280=0),"",_xlfn._xlws.FILTER(Int.Out!G$2:Q$100,Int.Out!B$2:B$100=E280)),"")</f>
        <v/>
      </c>
      <c r="FB280" s="4" t="str" cm="1">
        <f t="array" ref="FB280">IF(OR(ISBLANK(F280),F280=0),"",_xlfn._xlws.FILTER('Rot.Out'!C$3:M$100,'Rot.Out'!B$3:B$100=F280))</f>
        <v/>
      </c>
      <c r="FM280" s="4" t="str" cm="1">
        <f t="array" ref="FM280">IF(OR(F280=0,F280=""),"",IFERROR(_xlfn.UNIQUE(_xlfn._xlws.FILTER('Rot.Out'!R:R,('Rot.Out'!O:O=Data.Out!F280)*('Rot.Out'!P:P=Data.Out!G280)),FALSE),""))</f>
        <v/>
      </c>
      <c r="FN280" s="4" t="str" cm="1">
        <f t="array" ref="FN280">IF(OR(H280=0,ISBLANK(H280)),"",_xlfn._xlws.FILTER(Out.Out!A$2:J$36,Out.Out!K$2:K$36=H280))</f>
        <v/>
      </c>
      <c r="FX280" s="4" t="str" cm="1">
        <f t="array" ref="FX280">IF(OR(A280=0,ISBLANK(A280),A280=""),"",_xlfn._xlws.FILTER(Site.Out!A$2:AA$50,Site.Out!C$2:C$50=A280))</f>
        <v/>
      </c>
      <c r="GY280" s="4" t="str" cm="1">
        <f t="array" ref="GY280">IF(OR(ISBLANK(A280),A280=0,A280=""),"",Pub.Out!A$2:H$2)</f>
        <v/>
      </c>
      <c r="HG280" s="4" t="str" cm="1">
        <f t="array" ref="HG280">IFERROR(IF(OR(C280=0,C280=""),"",_xlfn._xlws.FILTER(Prod.Out!C:F,Prod.Out!B:B=C280)),"")</f>
        <v/>
      </c>
      <c r="HK280" s="4" t="str" cm="1">
        <f t="array" ref="HK280">IF(OR(A280=0,A280=""),"",_xlfn.ANCHORARRAY(ExpD.Out!A$2))</f>
        <v/>
      </c>
    </row>
    <row r="281" spans="1:219" x14ac:dyDescent="0.35">
      <c r="A281" s="4" t="str" cm="1">
        <f t="array" ref="A281">IF(OR(EnterData!A284="",ISBLANK(EnterData!A284)),"",_xlfn._xlws.FILTER(EnterData!A284:L284,EnterData!A284:A284&lt;&gt;""))</f>
        <v/>
      </c>
      <c r="M281" s="4" t="str" cm="1">
        <f t="array" ref="M281">IF(OR(EnterData!A284="",ISBLANK(EnterData!A284)),"",_xlfn._xlws.FILTER(EnterData!N284:AB284,EnterData!A284:A284&lt;&gt;""))</f>
        <v/>
      </c>
      <c r="AB281" s="4" t="str" cm="1">
        <f t="array" ref="AB281">IF(OR(ISBLANK(B281),B281=0),"",_xlfn._xlws.FILTER(MT.Out!A$2:DO$200,MT.Out!D$2:D$200=Data.Out!B281))</f>
        <v/>
      </c>
      <c r="EQ281" s="4" t="str" cm="1">
        <f t="array" ref="EQ281">IFERROR(IF(OR(ISBLANK(E281),E281=0),"",_xlfn._xlws.FILTER(Int.Out!G$2:Q$100,Int.Out!B$2:B$100=E281)),"")</f>
        <v/>
      </c>
      <c r="FB281" s="4" t="str" cm="1">
        <f t="array" ref="FB281">IF(OR(ISBLANK(F281),F281=0),"",_xlfn._xlws.FILTER('Rot.Out'!C$3:M$100,'Rot.Out'!B$3:B$100=F281))</f>
        <v/>
      </c>
      <c r="FM281" s="4" t="str" cm="1">
        <f t="array" ref="FM281">IF(OR(F281=0,F281=""),"",IFERROR(_xlfn.UNIQUE(_xlfn._xlws.FILTER('Rot.Out'!R:R,('Rot.Out'!O:O=Data.Out!F281)*('Rot.Out'!P:P=Data.Out!G281)),FALSE),""))</f>
        <v/>
      </c>
      <c r="FN281" s="4" t="str" cm="1">
        <f t="array" ref="FN281">IF(OR(H281=0,ISBLANK(H281)),"",_xlfn._xlws.FILTER(Out.Out!A$2:J$36,Out.Out!K$2:K$36=H281))</f>
        <v/>
      </c>
      <c r="FX281" s="4" t="str" cm="1">
        <f t="array" ref="FX281">IF(OR(A281=0,ISBLANK(A281),A281=""),"",_xlfn._xlws.FILTER(Site.Out!A$2:AA$50,Site.Out!C$2:C$50=A281))</f>
        <v/>
      </c>
      <c r="GY281" s="4" t="str" cm="1">
        <f t="array" ref="GY281">IF(OR(ISBLANK(A281),A281=0,A281=""),"",Pub.Out!A$2:H$2)</f>
        <v/>
      </c>
      <c r="HG281" s="4" t="str" cm="1">
        <f t="array" ref="HG281">IFERROR(IF(OR(C281=0,C281=""),"",_xlfn._xlws.FILTER(Prod.Out!C:F,Prod.Out!B:B=C281)),"")</f>
        <v/>
      </c>
      <c r="HK281" s="4" t="str" cm="1">
        <f t="array" ref="HK281">IF(OR(A281=0,A281=""),"",_xlfn.ANCHORARRAY(ExpD.Out!A$2))</f>
        <v/>
      </c>
    </row>
    <row r="282" spans="1:219" x14ac:dyDescent="0.35">
      <c r="A282" s="4" t="str" cm="1">
        <f t="array" ref="A282">IF(OR(EnterData!A285="",ISBLANK(EnterData!A285)),"",_xlfn._xlws.FILTER(EnterData!A285:L285,EnterData!A285:A285&lt;&gt;""))</f>
        <v/>
      </c>
      <c r="M282" s="4" t="str" cm="1">
        <f t="array" ref="M282">IF(OR(EnterData!A285="",ISBLANK(EnterData!A285)),"",_xlfn._xlws.FILTER(EnterData!N285:AB285,EnterData!A285:A285&lt;&gt;""))</f>
        <v/>
      </c>
      <c r="AB282" s="4" t="str" cm="1">
        <f t="array" ref="AB282">IF(OR(ISBLANK(B282),B282=0),"",_xlfn._xlws.FILTER(MT.Out!A$2:DO$200,MT.Out!D$2:D$200=Data.Out!B282))</f>
        <v/>
      </c>
      <c r="EQ282" s="4" t="str" cm="1">
        <f t="array" ref="EQ282">IFERROR(IF(OR(ISBLANK(E282),E282=0),"",_xlfn._xlws.FILTER(Int.Out!G$2:Q$100,Int.Out!B$2:B$100=E282)),"")</f>
        <v/>
      </c>
      <c r="FB282" s="4" t="str" cm="1">
        <f t="array" ref="FB282">IF(OR(ISBLANK(F282),F282=0),"",_xlfn._xlws.FILTER('Rot.Out'!C$3:M$100,'Rot.Out'!B$3:B$100=F282))</f>
        <v/>
      </c>
      <c r="FM282" s="4" t="str" cm="1">
        <f t="array" ref="FM282">IF(OR(F282=0,F282=""),"",IFERROR(_xlfn.UNIQUE(_xlfn._xlws.FILTER('Rot.Out'!R:R,('Rot.Out'!O:O=Data.Out!F282)*('Rot.Out'!P:P=Data.Out!G282)),FALSE),""))</f>
        <v/>
      </c>
      <c r="FN282" s="4" t="str" cm="1">
        <f t="array" ref="FN282">IF(OR(H282=0,ISBLANK(H282)),"",_xlfn._xlws.FILTER(Out.Out!A$2:J$36,Out.Out!K$2:K$36=H282))</f>
        <v/>
      </c>
      <c r="FX282" s="4" t="str" cm="1">
        <f t="array" ref="FX282">IF(OR(A282=0,ISBLANK(A282),A282=""),"",_xlfn._xlws.FILTER(Site.Out!A$2:AA$50,Site.Out!C$2:C$50=A282))</f>
        <v/>
      </c>
      <c r="GY282" s="4" t="str" cm="1">
        <f t="array" ref="GY282">IF(OR(ISBLANK(A282),A282=0,A282=""),"",Pub.Out!A$2:H$2)</f>
        <v/>
      </c>
      <c r="HG282" s="4" t="str" cm="1">
        <f t="array" ref="HG282">IFERROR(IF(OR(C282=0,C282=""),"",_xlfn._xlws.FILTER(Prod.Out!C:F,Prod.Out!B:B=C282)),"")</f>
        <v/>
      </c>
      <c r="HK282" s="4" t="str" cm="1">
        <f t="array" ref="HK282">IF(OR(A282=0,A282=""),"",_xlfn.ANCHORARRAY(ExpD.Out!A$2))</f>
        <v/>
      </c>
    </row>
    <row r="283" spans="1:219" x14ac:dyDescent="0.35">
      <c r="A283" s="4" t="str" cm="1">
        <f t="array" ref="A283">IF(OR(EnterData!A286="",ISBLANK(EnterData!A286)),"",_xlfn._xlws.FILTER(EnterData!A286:L286,EnterData!A286:A286&lt;&gt;""))</f>
        <v/>
      </c>
      <c r="M283" s="4" t="str" cm="1">
        <f t="array" ref="M283">IF(OR(EnterData!A286="",ISBLANK(EnterData!A286)),"",_xlfn._xlws.FILTER(EnterData!N286:AB286,EnterData!A286:A286&lt;&gt;""))</f>
        <v/>
      </c>
      <c r="AB283" s="4" t="str" cm="1">
        <f t="array" ref="AB283">IF(OR(ISBLANK(B283),B283=0),"",_xlfn._xlws.FILTER(MT.Out!A$2:DO$200,MT.Out!D$2:D$200=Data.Out!B283))</f>
        <v/>
      </c>
      <c r="EQ283" s="4" t="str" cm="1">
        <f t="array" ref="EQ283">IFERROR(IF(OR(ISBLANK(E283),E283=0),"",_xlfn._xlws.FILTER(Int.Out!G$2:Q$100,Int.Out!B$2:B$100=E283)),"")</f>
        <v/>
      </c>
      <c r="FB283" s="4" t="str" cm="1">
        <f t="array" ref="FB283">IF(OR(ISBLANK(F283),F283=0),"",_xlfn._xlws.FILTER('Rot.Out'!C$3:M$100,'Rot.Out'!B$3:B$100=F283))</f>
        <v/>
      </c>
      <c r="FM283" s="4" t="str" cm="1">
        <f t="array" ref="FM283">IF(OR(F283=0,F283=""),"",IFERROR(_xlfn.UNIQUE(_xlfn._xlws.FILTER('Rot.Out'!R:R,('Rot.Out'!O:O=Data.Out!F283)*('Rot.Out'!P:P=Data.Out!G283)),FALSE),""))</f>
        <v/>
      </c>
      <c r="FN283" s="4" t="str" cm="1">
        <f t="array" ref="FN283">IF(OR(H283=0,ISBLANK(H283)),"",_xlfn._xlws.FILTER(Out.Out!A$2:J$36,Out.Out!K$2:K$36=H283))</f>
        <v/>
      </c>
      <c r="FX283" s="4" t="str" cm="1">
        <f t="array" ref="FX283">IF(OR(A283=0,ISBLANK(A283),A283=""),"",_xlfn._xlws.FILTER(Site.Out!A$2:AA$50,Site.Out!C$2:C$50=A283))</f>
        <v/>
      </c>
      <c r="GY283" s="4" t="str" cm="1">
        <f t="array" ref="GY283">IF(OR(ISBLANK(A283),A283=0,A283=""),"",Pub.Out!A$2:H$2)</f>
        <v/>
      </c>
      <c r="HG283" s="4" t="str" cm="1">
        <f t="array" ref="HG283">IFERROR(IF(OR(C283=0,C283=""),"",_xlfn._xlws.FILTER(Prod.Out!C:F,Prod.Out!B:B=C283)),"")</f>
        <v/>
      </c>
      <c r="HK283" s="4" t="str" cm="1">
        <f t="array" ref="HK283">IF(OR(A283=0,A283=""),"",_xlfn.ANCHORARRAY(ExpD.Out!A$2))</f>
        <v/>
      </c>
    </row>
    <row r="284" spans="1:219" x14ac:dyDescent="0.35">
      <c r="A284" s="4" t="str" cm="1">
        <f t="array" ref="A284">IF(OR(EnterData!A287="",ISBLANK(EnterData!A287)),"",_xlfn._xlws.FILTER(EnterData!A287:L287,EnterData!A287:A287&lt;&gt;""))</f>
        <v/>
      </c>
      <c r="M284" s="4" t="str" cm="1">
        <f t="array" ref="M284">IF(OR(EnterData!A287="",ISBLANK(EnterData!A287)),"",_xlfn._xlws.FILTER(EnterData!N287:AB287,EnterData!A287:A287&lt;&gt;""))</f>
        <v/>
      </c>
      <c r="AB284" s="4" t="str" cm="1">
        <f t="array" ref="AB284">IF(OR(ISBLANK(B284),B284=0),"",_xlfn._xlws.FILTER(MT.Out!A$2:DO$200,MT.Out!D$2:D$200=Data.Out!B284))</f>
        <v/>
      </c>
      <c r="EQ284" s="4" t="str" cm="1">
        <f t="array" ref="EQ284">IFERROR(IF(OR(ISBLANK(E284),E284=0),"",_xlfn._xlws.FILTER(Int.Out!G$2:Q$100,Int.Out!B$2:B$100=E284)),"")</f>
        <v/>
      </c>
      <c r="FB284" s="4" t="str" cm="1">
        <f t="array" ref="FB284">IF(OR(ISBLANK(F284),F284=0),"",_xlfn._xlws.FILTER('Rot.Out'!C$3:M$100,'Rot.Out'!B$3:B$100=F284))</f>
        <v/>
      </c>
      <c r="FM284" s="4" t="str" cm="1">
        <f t="array" ref="FM284">IF(OR(F284=0,F284=""),"",IFERROR(_xlfn.UNIQUE(_xlfn._xlws.FILTER('Rot.Out'!R:R,('Rot.Out'!O:O=Data.Out!F284)*('Rot.Out'!P:P=Data.Out!G284)),FALSE),""))</f>
        <v/>
      </c>
      <c r="FN284" s="4" t="str" cm="1">
        <f t="array" ref="FN284">IF(OR(H284=0,ISBLANK(H284)),"",_xlfn._xlws.FILTER(Out.Out!A$2:J$36,Out.Out!K$2:K$36=H284))</f>
        <v/>
      </c>
      <c r="FX284" s="4" t="str" cm="1">
        <f t="array" ref="FX284">IF(OR(A284=0,ISBLANK(A284),A284=""),"",_xlfn._xlws.FILTER(Site.Out!A$2:AA$50,Site.Out!C$2:C$50=A284))</f>
        <v/>
      </c>
      <c r="GY284" s="4" t="str" cm="1">
        <f t="array" ref="GY284">IF(OR(ISBLANK(A284),A284=0,A284=""),"",Pub.Out!A$2:H$2)</f>
        <v/>
      </c>
      <c r="HG284" s="4" t="str" cm="1">
        <f t="array" ref="HG284">IFERROR(IF(OR(C284=0,C284=""),"",_xlfn._xlws.FILTER(Prod.Out!C:F,Prod.Out!B:B=C284)),"")</f>
        <v/>
      </c>
      <c r="HK284" s="4" t="str" cm="1">
        <f t="array" ref="HK284">IF(OR(A284=0,A284=""),"",_xlfn.ANCHORARRAY(ExpD.Out!A$2))</f>
        <v/>
      </c>
    </row>
    <row r="285" spans="1:219" x14ac:dyDescent="0.35">
      <c r="A285" s="4" t="str" cm="1">
        <f t="array" ref="A285">IF(OR(EnterData!A288="",ISBLANK(EnterData!A288)),"",_xlfn._xlws.FILTER(EnterData!A288:L288,EnterData!A288:A288&lt;&gt;""))</f>
        <v/>
      </c>
      <c r="M285" s="4" t="str" cm="1">
        <f t="array" ref="M285">IF(OR(EnterData!A288="",ISBLANK(EnterData!A288)),"",_xlfn._xlws.FILTER(EnterData!N288:AB288,EnterData!A288:A288&lt;&gt;""))</f>
        <v/>
      </c>
      <c r="AB285" s="4" t="str" cm="1">
        <f t="array" ref="AB285">IF(OR(ISBLANK(B285),B285=0),"",_xlfn._xlws.FILTER(MT.Out!A$2:DO$200,MT.Out!D$2:D$200=Data.Out!B285))</f>
        <v/>
      </c>
      <c r="EQ285" s="4" t="str" cm="1">
        <f t="array" ref="EQ285">IFERROR(IF(OR(ISBLANK(E285),E285=0),"",_xlfn._xlws.FILTER(Int.Out!G$2:Q$100,Int.Out!B$2:B$100=E285)),"")</f>
        <v/>
      </c>
      <c r="FB285" s="4" t="str" cm="1">
        <f t="array" ref="FB285">IF(OR(ISBLANK(F285),F285=0),"",_xlfn._xlws.FILTER('Rot.Out'!C$3:M$100,'Rot.Out'!B$3:B$100=F285))</f>
        <v/>
      </c>
      <c r="FM285" s="4" t="str" cm="1">
        <f t="array" ref="FM285">IF(OR(F285=0,F285=""),"",IFERROR(_xlfn.UNIQUE(_xlfn._xlws.FILTER('Rot.Out'!R:R,('Rot.Out'!O:O=Data.Out!F285)*('Rot.Out'!P:P=Data.Out!G285)),FALSE),""))</f>
        <v/>
      </c>
      <c r="FN285" s="4" t="str" cm="1">
        <f t="array" ref="FN285">IF(OR(H285=0,ISBLANK(H285)),"",_xlfn._xlws.FILTER(Out.Out!A$2:J$36,Out.Out!K$2:K$36=H285))</f>
        <v/>
      </c>
      <c r="FX285" s="4" t="str" cm="1">
        <f t="array" ref="FX285">IF(OR(A285=0,ISBLANK(A285),A285=""),"",_xlfn._xlws.FILTER(Site.Out!A$2:AA$50,Site.Out!C$2:C$50=A285))</f>
        <v/>
      </c>
      <c r="GY285" s="4" t="str" cm="1">
        <f t="array" ref="GY285">IF(OR(ISBLANK(A285),A285=0,A285=""),"",Pub.Out!A$2:H$2)</f>
        <v/>
      </c>
      <c r="HG285" s="4" t="str" cm="1">
        <f t="array" ref="HG285">IFERROR(IF(OR(C285=0,C285=""),"",_xlfn._xlws.FILTER(Prod.Out!C:F,Prod.Out!B:B=C285)),"")</f>
        <v/>
      </c>
      <c r="HK285" s="4" t="str" cm="1">
        <f t="array" ref="HK285">IF(OR(A285=0,A285=""),"",_xlfn.ANCHORARRAY(ExpD.Out!A$2))</f>
        <v/>
      </c>
    </row>
    <row r="286" spans="1:219" x14ac:dyDescent="0.35">
      <c r="A286" s="4" t="str" cm="1">
        <f t="array" ref="A286">IF(OR(EnterData!A289="",ISBLANK(EnterData!A289)),"",_xlfn._xlws.FILTER(EnterData!A289:L289,EnterData!A289:A289&lt;&gt;""))</f>
        <v/>
      </c>
      <c r="M286" s="4" t="str" cm="1">
        <f t="array" ref="M286">IF(OR(EnterData!A289="",ISBLANK(EnterData!A289)),"",_xlfn._xlws.FILTER(EnterData!N289:AB289,EnterData!A289:A289&lt;&gt;""))</f>
        <v/>
      </c>
      <c r="AB286" s="4" t="str" cm="1">
        <f t="array" ref="AB286">IF(OR(ISBLANK(B286),B286=0),"",_xlfn._xlws.FILTER(MT.Out!A$2:DO$200,MT.Out!D$2:D$200=Data.Out!B286))</f>
        <v/>
      </c>
      <c r="EQ286" s="4" t="str" cm="1">
        <f t="array" ref="EQ286">IFERROR(IF(OR(ISBLANK(E286),E286=0),"",_xlfn._xlws.FILTER(Int.Out!G$2:Q$100,Int.Out!B$2:B$100=E286)),"")</f>
        <v/>
      </c>
      <c r="FB286" s="4" t="str" cm="1">
        <f t="array" ref="FB286">IF(OR(ISBLANK(F286),F286=0),"",_xlfn._xlws.FILTER('Rot.Out'!C$3:M$100,'Rot.Out'!B$3:B$100=F286))</f>
        <v/>
      </c>
      <c r="FM286" s="4" t="str" cm="1">
        <f t="array" ref="FM286">IF(OR(F286=0,F286=""),"",IFERROR(_xlfn.UNIQUE(_xlfn._xlws.FILTER('Rot.Out'!R:R,('Rot.Out'!O:O=Data.Out!F286)*('Rot.Out'!P:P=Data.Out!G286)),FALSE),""))</f>
        <v/>
      </c>
      <c r="FN286" s="4" t="str" cm="1">
        <f t="array" ref="FN286">IF(OR(H286=0,ISBLANK(H286)),"",_xlfn._xlws.FILTER(Out.Out!A$2:J$36,Out.Out!K$2:K$36=H286))</f>
        <v/>
      </c>
      <c r="FX286" s="4" t="str" cm="1">
        <f t="array" ref="FX286">IF(OR(A286=0,ISBLANK(A286),A286=""),"",_xlfn._xlws.FILTER(Site.Out!A$2:AA$50,Site.Out!C$2:C$50=A286))</f>
        <v/>
      </c>
      <c r="GY286" s="4" t="str" cm="1">
        <f t="array" ref="GY286">IF(OR(ISBLANK(A286),A286=0,A286=""),"",Pub.Out!A$2:H$2)</f>
        <v/>
      </c>
      <c r="HG286" s="4" t="str" cm="1">
        <f t="array" ref="HG286">IFERROR(IF(OR(C286=0,C286=""),"",_xlfn._xlws.FILTER(Prod.Out!C:F,Prod.Out!B:B=C286)),"")</f>
        <v/>
      </c>
      <c r="HK286" s="4" t="str" cm="1">
        <f t="array" ref="HK286">IF(OR(A286=0,A286=""),"",_xlfn.ANCHORARRAY(ExpD.Out!A$2))</f>
        <v/>
      </c>
    </row>
    <row r="287" spans="1:219" x14ac:dyDescent="0.35">
      <c r="A287" s="4" t="str" cm="1">
        <f t="array" ref="A287">IF(OR(EnterData!A290="",ISBLANK(EnterData!A290)),"",_xlfn._xlws.FILTER(EnterData!A290:L290,EnterData!A290:A290&lt;&gt;""))</f>
        <v/>
      </c>
      <c r="M287" s="4" t="str" cm="1">
        <f t="array" ref="M287">IF(OR(EnterData!A290="",ISBLANK(EnterData!A290)),"",_xlfn._xlws.FILTER(EnterData!N290:AB290,EnterData!A290:A290&lt;&gt;""))</f>
        <v/>
      </c>
      <c r="AB287" s="4" t="str" cm="1">
        <f t="array" ref="AB287">IF(OR(ISBLANK(B287),B287=0),"",_xlfn._xlws.FILTER(MT.Out!A$2:DO$200,MT.Out!D$2:D$200=Data.Out!B287))</f>
        <v/>
      </c>
      <c r="EQ287" s="4" t="str" cm="1">
        <f t="array" ref="EQ287">IFERROR(IF(OR(ISBLANK(E287),E287=0),"",_xlfn._xlws.FILTER(Int.Out!G$2:Q$100,Int.Out!B$2:B$100=E287)),"")</f>
        <v/>
      </c>
      <c r="FB287" s="4" t="str" cm="1">
        <f t="array" ref="FB287">IF(OR(ISBLANK(F287),F287=0),"",_xlfn._xlws.FILTER('Rot.Out'!C$3:M$100,'Rot.Out'!B$3:B$100=F287))</f>
        <v/>
      </c>
      <c r="FM287" s="4" t="str" cm="1">
        <f t="array" ref="FM287">IF(OR(F287=0,F287=""),"",IFERROR(_xlfn.UNIQUE(_xlfn._xlws.FILTER('Rot.Out'!R:R,('Rot.Out'!O:O=Data.Out!F287)*('Rot.Out'!P:P=Data.Out!G287)),FALSE),""))</f>
        <v/>
      </c>
      <c r="FN287" s="4" t="str" cm="1">
        <f t="array" ref="FN287">IF(OR(H287=0,ISBLANK(H287)),"",_xlfn._xlws.FILTER(Out.Out!A$2:J$36,Out.Out!K$2:K$36=H287))</f>
        <v/>
      </c>
      <c r="FX287" s="4" t="str" cm="1">
        <f t="array" ref="FX287">IF(OR(A287=0,ISBLANK(A287),A287=""),"",_xlfn._xlws.FILTER(Site.Out!A$2:AA$50,Site.Out!C$2:C$50=A287))</f>
        <v/>
      </c>
      <c r="GY287" s="4" t="str" cm="1">
        <f t="array" ref="GY287">IF(OR(ISBLANK(A287),A287=0,A287=""),"",Pub.Out!A$2:H$2)</f>
        <v/>
      </c>
      <c r="HG287" s="4" t="str" cm="1">
        <f t="array" ref="HG287">IFERROR(IF(OR(C287=0,C287=""),"",_xlfn._xlws.FILTER(Prod.Out!C:F,Prod.Out!B:B=C287)),"")</f>
        <v/>
      </c>
      <c r="HK287" s="4" t="str" cm="1">
        <f t="array" ref="HK287">IF(OR(A287=0,A287=""),"",_xlfn.ANCHORARRAY(ExpD.Out!A$2))</f>
        <v/>
      </c>
    </row>
    <row r="288" spans="1:219" x14ac:dyDescent="0.35">
      <c r="A288" s="4" t="str" cm="1">
        <f t="array" ref="A288">IF(OR(EnterData!A291="",ISBLANK(EnterData!A291)),"",_xlfn._xlws.FILTER(EnterData!A291:L291,EnterData!A291:A291&lt;&gt;""))</f>
        <v/>
      </c>
      <c r="M288" s="4" t="str" cm="1">
        <f t="array" ref="M288">IF(OR(EnterData!A291="",ISBLANK(EnterData!A291)),"",_xlfn._xlws.FILTER(EnterData!N291:AB291,EnterData!A291:A291&lt;&gt;""))</f>
        <v/>
      </c>
      <c r="AB288" s="4" t="str" cm="1">
        <f t="array" ref="AB288">IF(OR(ISBLANK(B288),B288=0),"",_xlfn._xlws.FILTER(MT.Out!A$2:DO$200,MT.Out!D$2:D$200=Data.Out!B288))</f>
        <v/>
      </c>
      <c r="EQ288" s="4" t="str" cm="1">
        <f t="array" ref="EQ288">IFERROR(IF(OR(ISBLANK(E288),E288=0),"",_xlfn._xlws.FILTER(Int.Out!G$2:Q$100,Int.Out!B$2:B$100=E288)),"")</f>
        <v/>
      </c>
      <c r="FB288" s="4" t="str" cm="1">
        <f t="array" ref="FB288">IF(OR(ISBLANK(F288),F288=0),"",_xlfn._xlws.FILTER('Rot.Out'!C$3:M$100,'Rot.Out'!B$3:B$100=F288))</f>
        <v/>
      </c>
      <c r="FM288" s="4" t="str" cm="1">
        <f t="array" ref="FM288">IF(OR(F288=0,F288=""),"",IFERROR(_xlfn.UNIQUE(_xlfn._xlws.FILTER('Rot.Out'!R:R,('Rot.Out'!O:O=Data.Out!F288)*('Rot.Out'!P:P=Data.Out!G288)),FALSE),""))</f>
        <v/>
      </c>
      <c r="FN288" s="4" t="str" cm="1">
        <f t="array" ref="FN288">IF(OR(H288=0,ISBLANK(H288)),"",_xlfn._xlws.FILTER(Out.Out!A$2:J$36,Out.Out!K$2:K$36=H288))</f>
        <v/>
      </c>
      <c r="FX288" s="4" t="str" cm="1">
        <f t="array" ref="FX288">IF(OR(A288=0,ISBLANK(A288),A288=""),"",_xlfn._xlws.FILTER(Site.Out!A$2:AA$50,Site.Out!C$2:C$50=A288))</f>
        <v/>
      </c>
      <c r="GY288" s="4" t="str" cm="1">
        <f t="array" ref="GY288">IF(OR(ISBLANK(A288),A288=0,A288=""),"",Pub.Out!A$2:H$2)</f>
        <v/>
      </c>
      <c r="HG288" s="4" t="str" cm="1">
        <f t="array" ref="HG288">IFERROR(IF(OR(C288=0,C288=""),"",_xlfn._xlws.FILTER(Prod.Out!C:F,Prod.Out!B:B=C288)),"")</f>
        <v/>
      </c>
      <c r="HK288" s="4" t="str" cm="1">
        <f t="array" ref="HK288">IF(OR(A288=0,A288=""),"",_xlfn.ANCHORARRAY(ExpD.Out!A$2))</f>
        <v/>
      </c>
    </row>
    <row r="289" spans="1:219" x14ac:dyDescent="0.35">
      <c r="A289" s="4" t="str" cm="1">
        <f t="array" ref="A289">IF(OR(EnterData!A292="",ISBLANK(EnterData!A292)),"",_xlfn._xlws.FILTER(EnterData!A292:L292,EnterData!A292:A292&lt;&gt;""))</f>
        <v/>
      </c>
      <c r="M289" s="4" t="str" cm="1">
        <f t="array" ref="M289">IF(OR(EnterData!A292="",ISBLANK(EnterData!A292)),"",_xlfn._xlws.FILTER(EnterData!N292:AB292,EnterData!A292:A292&lt;&gt;""))</f>
        <v/>
      </c>
      <c r="AB289" s="4" t="str" cm="1">
        <f t="array" ref="AB289">IF(OR(ISBLANK(B289),B289=0),"",_xlfn._xlws.FILTER(MT.Out!A$2:DO$200,MT.Out!D$2:D$200=Data.Out!B289))</f>
        <v/>
      </c>
      <c r="EQ289" s="4" t="str" cm="1">
        <f t="array" ref="EQ289">IFERROR(IF(OR(ISBLANK(E289),E289=0),"",_xlfn._xlws.FILTER(Int.Out!G$2:Q$100,Int.Out!B$2:B$100=E289)),"")</f>
        <v/>
      </c>
      <c r="FB289" s="4" t="str" cm="1">
        <f t="array" ref="FB289">IF(OR(ISBLANK(F289),F289=0),"",_xlfn._xlws.FILTER('Rot.Out'!C$3:M$100,'Rot.Out'!B$3:B$100=F289))</f>
        <v/>
      </c>
      <c r="FM289" s="4" t="str" cm="1">
        <f t="array" ref="FM289">IF(OR(F289=0,F289=""),"",IFERROR(_xlfn.UNIQUE(_xlfn._xlws.FILTER('Rot.Out'!R:R,('Rot.Out'!O:O=Data.Out!F289)*('Rot.Out'!P:P=Data.Out!G289)),FALSE),""))</f>
        <v/>
      </c>
      <c r="FN289" s="4" t="str" cm="1">
        <f t="array" ref="FN289">IF(OR(H289=0,ISBLANK(H289)),"",_xlfn._xlws.FILTER(Out.Out!A$2:J$36,Out.Out!K$2:K$36=H289))</f>
        <v/>
      </c>
      <c r="FX289" s="4" t="str" cm="1">
        <f t="array" ref="FX289">IF(OR(A289=0,ISBLANK(A289),A289=""),"",_xlfn._xlws.FILTER(Site.Out!A$2:AA$50,Site.Out!C$2:C$50=A289))</f>
        <v/>
      </c>
      <c r="GY289" s="4" t="str" cm="1">
        <f t="array" ref="GY289">IF(OR(ISBLANK(A289),A289=0,A289=""),"",Pub.Out!A$2:H$2)</f>
        <v/>
      </c>
      <c r="HG289" s="4" t="str" cm="1">
        <f t="array" ref="HG289">IFERROR(IF(OR(C289=0,C289=""),"",_xlfn._xlws.FILTER(Prod.Out!C:F,Prod.Out!B:B=C289)),"")</f>
        <v/>
      </c>
      <c r="HK289" s="4" t="str" cm="1">
        <f t="array" ref="HK289">IF(OR(A289=0,A289=""),"",_xlfn.ANCHORARRAY(ExpD.Out!A$2))</f>
        <v/>
      </c>
    </row>
    <row r="290" spans="1:219" x14ac:dyDescent="0.35">
      <c r="A290" s="4" t="str" cm="1">
        <f t="array" ref="A290">IF(OR(EnterData!A293="",ISBLANK(EnterData!A293)),"",_xlfn._xlws.FILTER(EnterData!A293:L293,EnterData!A293:A293&lt;&gt;""))</f>
        <v/>
      </c>
      <c r="M290" s="4" t="str" cm="1">
        <f t="array" ref="M290">IF(OR(EnterData!A293="",ISBLANK(EnterData!A293)),"",_xlfn._xlws.FILTER(EnterData!N293:AB293,EnterData!A293:A293&lt;&gt;""))</f>
        <v/>
      </c>
      <c r="AB290" s="4" t="str" cm="1">
        <f t="array" ref="AB290">IF(OR(ISBLANK(B290),B290=0),"",_xlfn._xlws.FILTER(MT.Out!A$2:DO$200,MT.Out!D$2:D$200=Data.Out!B290))</f>
        <v/>
      </c>
      <c r="EQ290" s="4" t="str" cm="1">
        <f t="array" ref="EQ290">IFERROR(IF(OR(ISBLANK(E290),E290=0),"",_xlfn._xlws.FILTER(Int.Out!G$2:Q$100,Int.Out!B$2:B$100=E290)),"")</f>
        <v/>
      </c>
      <c r="FB290" s="4" t="str" cm="1">
        <f t="array" ref="FB290">IF(OR(ISBLANK(F290),F290=0),"",_xlfn._xlws.FILTER('Rot.Out'!C$3:M$100,'Rot.Out'!B$3:B$100=F290))</f>
        <v/>
      </c>
      <c r="FM290" s="4" t="str" cm="1">
        <f t="array" ref="FM290">IF(OR(F290=0,F290=""),"",IFERROR(_xlfn.UNIQUE(_xlfn._xlws.FILTER('Rot.Out'!R:R,('Rot.Out'!O:O=Data.Out!F290)*('Rot.Out'!P:P=Data.Out!G290)),FALSE),""))</f>
        <v/>
      </c>
      <c r="FN290" s="4" t="str" cm="1">
        <f t="array" ref="FN290">IF(OR(H290=0,ISBLANK(H290)),"",_xlfn._xlws.FILTER(Out.Out!A$2:J$36,Out.Out!K$2:K$36=H290))</f>
        <v/>
      </c>
      <c r="FX290" s="4" t="str" cm="1">
        <f t="array" ref="FX290">IF(OR(A290=0,ISBLANK(A290),A290=""),"",_xlfn._xlws.FILTER(Site.Out!A$2:AA$50,Site.Out!C$2:C$50=A290))</f>
        <v/>
      </c>
      <c r="GY290" s="4" t="str" cm="1">
        <f t="array" ref="GY290">IF(OR(ISBLANK(A290),A290=0,A290=""),"",Pub.Out!A$2:H$2)</f>
        <v/>
      </c>
      <c r="HG290" s="4" t="str" cm="1">
        <f t="array" ref="HG290">IFERROR(IF(OR(C290=0,C290=""),"",_xlfn._xlws.FILTER(Prod.Out!C:F,Prod.Out!B:B=C290)),"")</f>
        <v/>
      </c>
      <c r="HK290" s="4" t="str" cm="1">
        <f t="array" ref="HK290">IF(OR(A290=0,A290=""),"",_xlfn.ANCHORARRAY(ExpD.Out!A$2))</f>
        <v/>
      </c>
    </row>
    <row r="291" spans="1:219" x14ac:dyDescent="0.35">
      <c r="A291" s="4" t="str" cm="1">
        <f t="array" ref="A291">IF(OR(EnterData!A294="",ISBLANK(EnterData!A294)),"",_xlfn._xlws.FILTER(EnterData!A294:L294,EnterData!A294:A294&lt;&gt;""))</f>
        <v/>
      </c>
      <c r="M291" s="4" t="str" cm="1">
        <f t="array" ref="M291">IF(OR(EnterData!A294="",ISBLANK(EnterData!A294)),"",_xlfn._xlws.FILTER(EnterData!N294:AB294,EnterData!A294:A294&lt;&gt;""))</f>
        <v/>
      </c>
      <c r="AB291" s="4" t="str" cm="1">
        <f t="array" ref="AB291">IF(OR(ISBLANK(B291),B291=0),"",_xlfn._xlws.FILTER(MT.Out!A$2:DO$200,MT.Out!D$2:D$200=Data.Out!B291))</f>
        <v/>
      </c>
      <c r="EQ291" s="4" t="str" cm="1">
        <f t="array" ref="EQ291">IFERROR(IF(OR(ISBLANK(E291),E291=0),"",_xlfn._xlws.FILTER(Int.Out!G$2:Q$100,Int.Out!B$2:B$100=E291)),"")</f>
        <v/>
      </c>
      <c r="FB291" s="4" t="str" cm="1">
        <f t="array" ref="FB291">IF(OR(ISBLANK(F291),F291=0),"",_xlfn._xlws.FILTER('Rot.Out'!C$3:M$100,'Rot.Out'!B$3:B$100=F291))</f>
        <v/>
      </c>
      <c r="FM291" s="4" t="str" cm="1">
        <f t="array" ref="FM291">IF(OR(F291=0,F291=""),"",IFERROR(_xlfn.UNIQUE(_xlfn._xlws.FILTER('Rot.Out'!R:R,('Rot.Out'!O:O=Data.Out!F291)*('Rot.Out'!P:P=Data.Out!G291)),FALSE),""))</f>
        <v/>
      </c>
      <c r="FN291" s="4" t="str" cm="1">
        <f t="array" ref="FN291">IF(OR(H291=0,ISBLANK(H291)),"",_xlfn._xlws.FILTER(Out.Out!A$2:J$36,Out.Out!K$2:K$36=H291))</f>
        <v/>
      </c>
      <c r="FX291" s="4" t="str" cm="1">
        <f t="array" ref="FX291">IF(OR(A291=0,ISBLANK(A291),A291=""),"",_xlfn._xlws.FILTER(Site.Out!A$2:AA$50,Site.Out!C$2:C$50=A291))</f>
        <v/>
      </c>
      <c r="GY291" s="4" t="str" cm="1">
        <f t="array" ref="GY291">IF(OR(ISBLANK(A291),A291=0,A291=""),"",Pub.Out!A$2:H$2)</f>
        <v/>
      </c>
      <c r="HG291" s="4" t="str" cm="1">
        <f t="array" ref="HG291">IFERROR(IF(OR(C291=0,C291=""),"",_xlfn._xlws.FILTER(Prod.Out!C:F,Prod.Out!B:B=C291)),"")</f>
        <v/>
      </c>
      <c r="HK291" s="4" t="str" cm="1">
        <f t="array" ref="HK291">IF(OR(A291=0,A291=""),"",_xlfn.ANCHORARRAY(ExpD.Out!A$2))</f>
        <v/>
      </c>
    </row>
    <row r="292" spans="1:219" x14ac:dyDescent="0.35">
      <c r="A292" s="4" t="str" cm="1">
        <f t="array" ref="A292">IF(OR(EnterData!A295="",ISBLANK(EnterData!A295)),"",_xlfn._xlws.FILTER(EnterData!A295:L295,EnterData!A295:A295&lt;&gt;""))</f>
        <v/>
      </c>
      <c r="M292" s="4" t="str" cm="1">
        <f t="array" ref="M292">IF(OR(EnterData!A295="",ISBLANK(EnterData!A295)),"",_xlfn._xlws.FILTER(EnterData!N295:AB295,EnterData!A295:A295&lt;&gt;""))</f>
        <v/>
      </c>
      <c r="AB292" s="4" t="str" cm="1">
        <f t="array" ref="AB292">IF(OR(ISBLANK(B292),B292=0),"",_xlfn._xlws.FILTER(MT.Out!A$2:DO$200,MT.Out!D$2:D$200=Data.Out!B292))</f>
        <v/>
      </c>
      <c r="EQ292" s="4" t="str" cm="1">
        <f t="array" ref="EQ292">IFERROR(IF(OR(ISBLANK(E292),E292=0),"",_xlfn._xlws.FILTER(Int.Out!G$2:Q$100,Int.Out!B$2:B$100=E292)),"")</f>
        <v/>
      </c>
      <c r="FB292" s="4" t="str" cm="1">
        <f t="array" ref="FB292">IF(OR(ISBLANK(F292),F292=0),"",_xlfn._xlws.FILTER('Rot.Out'!C$3:M$100,'Rot.Out'!B$3:B$100=F292))</f>
        <v/>
      </c>
      <c r="FM292" s="4" t="str" cm="1">
        <f t="array" ref="FM292">IF(OR(F292=0,F292=""),"",IFERROR(_xlfn.UNIQUE(_xlfn._xlws.FILTER('Rot.Out'!R:R,('Rot.Out'!O:O=Data.Out!F292)*('Rot.Out'!P:P=Data.Out!G292)),FALSE),""))</f>
        <v/>
      </c>
      <c r="FN292" s="4" t="str" cm="1">
        <f t="array" ref="FN292">IF(OR(H292=0,ISBLANK(H292)),"",_xlfn._xlws.FILTER(Out.Out!A$2:J$36,Out.Out!K$2:K$36=H292))</f>
        <v/>
      </c>
      <c r="FX292" s="4" t="str" cm="1">
        <f t="array" ref="FX292">IF(OR(A292=0,ISBLANK(A292),A292=""),"",_xlfn._xlws.FILTER(Site.Out!A$2:AA$50,Site.Out!C$2:C$50=A292))</f>
        <v/>
      </c>
      <c r="GY292" s="4" t="str" cm="1">
        <f t="array" ref="GY292">IF(OR(ISBLANK(A292),A292=0,A292=""),"",Pub.Out!A$2:H$2)</f>
        <v/>
      </c>
      <c r="HG292" s="4" t="str" cm="1">
        <f t="array" ref="HG292">IFERROR(IF(OR(C292=0,C292=""),"",_xlfn._xlws.FILTER(Prod.Out!C:F,Prod.Out!B:B=C292)),"")</f>
        <v/>
      </c>
      <c r="HK292" s="4" t="str" cm="1">
        <f t="array" ref="HK292">IF(OR(A292=0,A292=""),"",_xlfn.ANCHORARRAY(ExpD.Out!A$2))</f>
        <v/>
      </c>
    </row>
    <row r="293" spans="1:219" x14ac:dyDescent="0.35">
      <c r="A293" s="4" t="str" cm="1">
        <f t="array" ref="A293">IF(OR(EnterData!A296="",ISBLANK(EnterData!A296)),"",_xlfn._xlws.FILTER(EnterData!A296:L296,EnterData!A296:A296&lt;&gt;""))</f>
        <v/>
      </c>
      <c r="M293" s="4" t="str" cm="1">
        <f t="array" ref="M293">IF(OR(EnterData!A296="",ISBLANK(EnterData!A296)),"",_xlfn._xlws.FILTER(EnterData!N296:AB296,EnterData!A296:A296&lt;&gt;""))</f>
        <v/>
      </c>
      <c r="AB293" s="4" t="str" cm="1">
        <f t="array" ref="AB293">IF(OR(ISBLANK(B293),B293=0),"",_xlfn._xlws.FILTER(MT.Out!A$2:DO$200,MT.Out!D$2:D$200=Data.Out!B293))</f>
        <v/>
      </c>
      <c r="EQ293" s="4" t="str" cm="1">
        <f t="array" ref="EQ293">IFERROR(IF(OR(ISBLANK(E293),E293=0),"",_xlfn._xlws.FILTER(Int.Out!G$2:Q$100,Int.Out!B$2:B$100=E293)),"")</f>
        <v/>
      </c>
      <c r="FB293" s="4" t="str" cm="1">
        <f t="array" ref="FB293">IF(OR(ISBLANK(F293),F293=0),"",_xlfn._xlws.FILTER('Rot.Out'!C$3:M$100,'Rot.Out'!B$3:B$100=F293))</f>
        <v/>
      </c>
      <c r="FM293" s="4" t="str" cm="1">
        <f t="array" ref="FM293">IF(OR(F293=0,F293=""),"",IFERROR(_xlfn.UNIQUE(_xlfn._xlws.FILTER('Rot.Out'!R:R,('Rot.Out'!O:O=Data.Out!F293)*('Rot.Out'!P:P=Data.Out!G293)),FALSE),""))</f>
        <v/>
      </c>
      <c r="FN293" s="4" t="str" cm="1">
        <f t="array" ref="FN293">IF(OR(H293=0,ISBLANK(H293)),"",_xlfn._xlws.FILTER(Out.Out!A$2:J$36,Out.Out!K$2:K$36=H293))</f>
        <v/>
      </c>
      <c r="FX293" s="4" t="str" cm="1">
        <f t="array" ref="FX293">IF(OR(A293=0,ISBLANK(A293),A293=""),"",_xlfn._xlws.FILTER(Site.Out!A$2:AA$50,Site.Out!C$2:C$50=A293))</f>
        <v/>
      </c>
      <c r="GY293" s="4" t="str" cm="1">
        <f t="array" ref="GY293">IF(OR(ISBLANK(A293),A293=0,A293=""),"",Pub.Out!A$2:H$2)</f>
        <v/>
      </c>
      <c r="HG293" s="4" t="str" cm="1">
        <f t="array" ref="HG293">IFERROR(IF(OR(C293=0,C293=""),"",_xlfn._xlws.FILTER(Prod.Out!C:F,Prod.Out!B:B=C293)),"")</f>
        <v/>
      </c>
      <c r="HK293" s="4" t="str" cm="1">
        <f t="array" ref="HK293">IF(OR(A293=0,A293=""),"",_xlfn.ANCHORARRAY(ExpD.Out!A$2))</f>
        <v/>
      </c>
    </row>
    <row r="294" spans="1:219" x14ac:dyDescent="0.35">
      <c r="A294" s="4" t="str" cm="1">
        <f t="array" ref="A294">IF(OR(EnterData!A297="",ISBLANK(EnterData!A297)),"",_xlfn._xlws.FILTER(EnterData!A297:L297,EnterData!A297:A297&lt;&gt;""))</f>
        <v/>
      </c>
      <c r="M294" s="4" t="str" cm="1">
        <f t="array" ref="M294">IF(OR(EnterData!A297="",ISBLANK(EnterData!A297)),"",_xlfn._xlws.FILTER(EnterData!N297:AB297,EnterData!A297:A297&lt;&gt;""))</f>
        <v/>
      </c>
      <c r="AB294" s="4" t="str" cm="1">
        <f t="array" ref="AB294">IF(OR(ISBLANK(B294),B294=0),"",_xlfn._xlws.FILTER(MT.Out!A$2:DO$200,MT.Out!D$2:D$200=Data.Out!B294))</f>
        <v/>
      </c>
      <c r="EQ294" s="4" t="str" cm="1">
        <f t="array" ref="EQ294">IFERROR(IF(OR(ISBLANK(E294),E294=0),"",_xlfn._xlws.FILTER(Int.Out!G$2:Q$100,Int.Out!B$2:B$100=E294)),"")</f>
        <v/>
      </c>
      <c r="FB294" s="4" t="str" cm="1">
        <f t="array" ref="FB294">IF(OR(ISBLANK(F294),F294=0),"",_xlfn._xlws.FILTER('Rot.Out'!C$3:M$100,'Rot.Out'!B$3:B$100=F294))</f>
        <v/>
      </c>
      <c r="FM294" s="4" t="str" cm="1">
        <f t="array" ref="FM294">IF(OR(F294=0,F294=""),"",IFERROR(_xlfn.UNIQUE(_xlfn._xlws.FILTER('Rot.Out'!R:R,('Rot.Out'!O:O=Data.Out!F294)*('Rot.Out'!P:P=Data.Out!G294)),FALSE),""))</f>
        <v/>
      </c>
      <c r="FN294" s="4" t="str" cm="1">
        <f t="array" ref="FN294">IF(OR(H294=0,ISBLANK(H294)),"",_xlfn._xlws.FILTER(Out.Out!A$2:J$36,Out.Out!K$2:K$36=H294))</f>
        <v/>
      </c>
      <c r="FX294" s="4" t="str" cm="1">
        <f t="array" ref="FX294">IF(OR(A294=0,ISBLANK(A294),A294=""),"",_xlfn._xlws.FILTER(Site.Out!A$2:AA$50,Site.Out!C$2:C$50=A294))</f>
        <v/>
      </c>
      <c r="GY294" s="4" t="str" cm="1">
        <f t="array" ref="GY294">IF(OR(ISBLANK(A294),A294=0,A294=""),"",Pub.Out!A$2:H$2)</f>
        <v/>
      </c>
      <c r="HG294" s="4" t="str" cm="1">
        <f t="array" ref="HG294">IFERROR(IF(OR(C294=0,C294=""),"",_xlfn._xlws.FILTER(Prod.Out!C:F,Prod.Out!B:B=C294)),"")</f>
        <v/>
      </c>
      <c r="HK294" s="4" t="str" cm="1">
        <f t="array" ref="HK294">IF(OR(A294=0,A294=""),"",_xlfn.ANCHORARRAY(ExpD.Out!A$2))</f>
        <v/>
      </c>
    </row>
    <row r="295" spans="1:219" x14ac:dyDescent="0.35">
      <c r="A295" s="4" t="str" cm="1">
        <f t="array" ref="A295">IF(OR(EnterData!A298="",ISBLANK(EnterData!A298)),"",_xlfn._xlws.FILTER(EnterData!A298:L298,EnterData!A298:A298&lt;&gt;""))</f>
        <v/>
      </c>
      <c r="M295" s="4" t="str" cm="1">
        <f t="array" ref="M295">IF(OR(EnterData!A298="",ISBLANK(EnterData!A298)),"",_xlfn._xlws.FILTER(EnterData!N298:AB298,EnterData!A298:A298&lt;&gt;""))</f>
        <v/>
      </c>
      <c r="AB295" s="4" t="str" cm="1">
        <f t="array" ref="AB295">IF(OR(ISBLANK(B295),B295=0),"",_xlfn._xlws.FILTER(MT.Out!A$2:DO$200,MT.Out!D$2:D$200=Data.Out!B295))</f>
        <v/>
      </c>
      <c r="EQ295" s="4" t="str" cm="1">
        <f t="array" ref="EQ295">IFERROR(IF(OR(ISBLANK(E295),E295=0),"",_xlfn._xlws.FILTER(Int.Out!G$2:Q$100,Int.Out!B$2:B$100=E295)),"")</f>
        <v/>
      </c>
      <c r="FB295" s="4" t="str" cm="1">
        <f t="array" ref="FB295">IF(OR(ISBLANK(F295),F295=0),"",_xlfn._xlws.FILTER('Rot.Out'!C$3:M$100,'Rot.Out'!B$3:B$100=F295))</f>
        <v/>
      </c>
      <c r="FM295" s="4" t="str" cm="1">
        <f t="array" ref="FM295">IF(OR(F295=0,F295=""),"",IFERROR(_xlfn.UNIQUE(_xlfn._xlws.FILTER('Rot.Out'!R:R,('Rot.Out'!O:O=Data.Out!F295)*('Rot.Out'!P:P=Data.Out!G295)),FALSE),""))</f>
        <v/>
      </c>
      <c r="FN295" s="4" t="str" cm="1">
        <f t="array" ref="FN295">IF(OR(H295=0,ISBLANK(H295)),"",_xlfn._xlws.FILTER(Out.Out!A$2:J$36,Out.Out!K$2:K$36=H295))</f>
        <v/>
      </c>
      <c r="FX295" s="4" t="str" cm="1">
        <f t="array" ref="FX295">IF(OR(A295=0,ISBLANK(A295),A295=""),"",_xlfn._xlws.FILTER(Site.Out!A$2:AA$50,Site.Out!C$2:C$50=A295))</f>
        <v/>
      </c>
      <c r="GY295" s="4" t="str" cm="1">
        <f t="array" ref="GY295">IF(OR(ISBLANK(A295),A295=0,A295=""),"",Pub.Out!A$2:H$2)</f>
        <v/>
      </c>
      <c r="HG295" s="4" t="str" cm="1">
        <f t="array" ref="HG295">IFERROR(IF(OR(C295=0,C295=""),"",_xlfn._xlws.FILTER(Prod.Out!C:F,Prod.Out!B:B=C295)),"")</f>
        <v/>
      </c>
      <c r="HK295" s="4" t="str" cm="1">
        <f t="array" ref="HK295">IF(OR(A295=0,A295=""),"",_xlfn.ANCHORARRAY(ExpD.Out!A$2))</f>
        <v/>
      </c>
    </row>
    <row r="296" spans="1:219" x14ac:dyDescent="0.35">
      <c r="A296" s="4" t="str" cm="1">
        <f t="array" ref="A296">IF(OR(EnterData!A299="",ISBLANK(EnterData!A299)),"",_xlfn._xlws.FILTER(EnterData!A299:L299,EnterData!A299:A299&lt;&gt;""))</f>
        <v/>
      </c>
      <c r="M296" s="4" t="str" cm="1">
        <f t="array" ref="M296">IF(OR(EnterData!A299="",ISBLANK(EnterData!A299)),"",_xlfn._xlws.FILTER(EnterData!N299:AB299,EnterData!A299:A299&lt;&gt;""))</f>
        <v/>
      </c>
      <c r="AB296" s="4" t="str" cm="1">
        <f t="array" ref="AB296">IF(OR(ISBLANK(B296),B296=0),"",_xlfn._xlws.FILTER(MT.Out!A$2:DO$200,MT.Out!D$2:D$200=Data.Out!B296))</f>
        <v/>
      </c>
      <c r="EQ296" s="4" t="str" cm="1">
        <f t="array" ref="EQ296">IFERROR(IF(OR(ISBLANK(E296),E296=0),"",_xlfn._xlws.FILTER(Int.Out!G$2:Q$100,Int.Out!B$2:B$100=E296)),"")</f>
        <v/>
      </c>
      <c r="FB296" s="4" t="str" cm="1">
        <f t="array" ref="FB296">IF(OR(ISBLANK(F296),F296=0),"",_xlfn._xlws.FILTER('Rot.Out'!C$3:M$100,'Rot.Out'!B$3:B$100=F296))</f>
        <v/>
      </c>
      <c r="FM296" s="4" t="str" cm="1">
        <f t="array" ref="FM296">IF(OR(F296=0,F296=""),"",IFERROR(_xlfn.UNIQUE(_xlfn._xlws.FILTER('Rot.Out'!R:R,('Rot.Out'!O:O=Data.Out!F296)*('Rot.Out'!P:P=Data.Out!G296)),FALSE),""))</f>
        <v/>
      </c>
      <c r="FN296" s="4" t="str" cm="1">
        <f t="array" ref="FN296">IF(OR(H296=0,ISBLANK(H296)),"",_xlfn._xlws.FILTER(Out.Out!A$2:J$36,Out.Out!K$2:K$36=H296))</f>
        <v/>
      </c>
      <c r="FX296" s="4" t="str" cm="1">
        <f t="array" ref="FX296">IF(OR(A296=0,ISBLANK(A296),A296=""),"",_xlfn._xlws.FILTER(Site.Out!A$2:AA$50,Site.Out!C$2:C$50=A296))</f>
        <v/>
      </c>
      <c r="GY296" s="4" t="str" cm="1">
        <f t="array" ref="GY296">IF(OR(ISBLANK(A296),A296=0,A296=""),"",Pub.Out!A$2:H$2)</f>
        <v/>
      </c>
      <c r="HG296" s="4" t="str" cm="1">
        <f t="array" ref="HG296">IFERROR(IF(OR(C296=0,C296=""),"",_xlfn._xlws.FILTER(Prod.Out!C:F,Prod.Out!B:B=C296)),"")</f>
        <v/>
      </c>
      <c r="HK296" s="4" t="str" cm="1">
        <f t="array" ref="HK296">IF(OR(A296=0,A296=""),"",_xlfn.ANCHORARRAY(ExpD.Out!A$2))</f>
        <v/>
      </c>
    </row>
    <row r="297" spans="1:219" x14ac:dyDescent="0.35">
      <c r="A297" s="4" t="str" cm="1">
        <f t="array" ref="A297">IF(OR(EnterData!A300="",ISBLANK(EnterData!A300)),"",_xlfn._xlws.FILTER(EnterData!A300:L300,EnterData!A300:A300&lt;&gt;""))</f>
        <v/>
      </c>
      <c r="M297" s="4" t="str" cm="1">
        <f t="array" ref="M297">IF(OR(EnterData!A300="",ISBLANK(EnterData!A300)),"",_xlfn._xlws.FILTER(EnterData!N300:AB300,EnterData!A300:A300&lt;&gt;""))</f>
        <v/>
      </c>
      <c r="AB297" s="4" t="str" cm="1">
        <f t="array" ref="AB297">IF(OR(ISBLANK(B297),B297=0),"",_xlfn._xlws.FILTER(MT.Out!A$2:DO$200,MT.Out!D$2:D$200=Data.Out!B297))</f>
        <v/>
      </c>
      <c r="EQ297" s="4" t="str" cm="1">
        <f t="array" ref="EQ297">IFERROR(IF(OR(ISBLANK(E297),E297=0),"",_xlfn._xlws.FILTER(Int.Out!G$2:Q$100,Int.Out!B$2:B$100=E297)),"")</f>
        <v/>
      </c>
      <c r="FB297" s="4" t="str" cm="1">
        <f t="array" ref="FB297">IF(OR(ISBLANK(F297),F297=0),"",_xlfn._xlws.FILTER('Rot.Out'!C$3:M$100,'Rot.Out'!B$3:B$100=F297))</f>
        <v/>
      </c>
      <c r="FM297" s="4" t="str" cm="1">
        <f t="array" ref="FM297">IF(OR(F297=0,F297=""),"",IFERROR(_xlfn.UNIQUE(_xlfn._xlws.FILTER('Rot.Out'!R:R,('Rot.Out'!O:O=Data.Out!F297)*('Rot.Out'!P:P=Data.Out!G297)),FALSE),""))</f>
        <v/>
      </c>
      <c r="FN297" s="4" t="str" cm="1">
        <f t="array" ref="FN297">IF(OR(H297=0,ISBLANK(H297)),"",_xlfn._xlws.FILTER(Out.Out!A$2:J$36,Out.Out!K$2:K$36=H297))</f>
        <v/>
      </c>
      <c r="FX297" s="4" t="str" cm="1">
        <f t="array" ref="FX297">IF(OR(A297=0,ISBLANK(A297),A297=""),"",_xlfn._xlws.FILTER(Site.Out!A$2:AA$50,Site.Out!C$2:C$50=A297))</f>
        <v/>
      </c>
      <c r="GY297" s="4" t="str" cm="1">
        <f t="array" ref="GY297">IF(OR(ISBLANK(A297),A297=0,A297=""),"",Pub.Out!A$2:H$2)</f>
        <v/>
      </c>
      <c r="HG297" s="4" t="str" cm="1">
        <f t="array" ref="HG297">IFERROR(IF(OR(C297=0,C297=""),"",_xlfn._xlws.FILTER(Prod.Out!C:F,Prod.Out!B:B=C297)),"")</f>
        <v/>
      </c>
      <c r="HK297" s="4" t="str" cm="1">
        <f t="array" ref="HK297">IF(OR(A297=0,A297=""),"",_xlfn.ANCHORARRAY(ExpD.Out!A$2))</f>
        <v/>
      </c>
    </row>
    <row r="298" spans="1:219" x14ac:dyDescent="0.35">
      <c r="A298" s="4" t="str" cm="1">
        <f t="array" ref="A298">IF(OR(EnterData!A301="",ISBLANK(EnterData!A301)),"",_xlfn._xlws.FILTER(EnterData!A301:L301,EnterData!A301:A301&lt;&gt;""))</f>
        <v/>
      </c>
      <c r="M298" s="4" t="str" cm="1">
        <f t="array" ref="M298">IF(OR(EnterData!A301="",ISBLANK(EnterData!A301)),"",_xlfn._xlws.FILTER(EnterData!N301:AB301,EnterData!A301:A301&lt;&gt;""))</f>
        <v/>
      </c>
      <c r="AB298" s="4" t="str" cm="1">
        <f t="array" ref="AB298">IF(OR(ISBLANK(B298),B298=0),"",_xlfn._xlws.FILTER(MT.Out!A$2:DO$200,MT.Out!D$2:D$200=Data.Out!B298))</f>
        <v/>
      </c>
      <c r="EQ298" s="4" t="str" cm="1">
        <f t="array" ref="EQ298">IFERROR(IF(OR(ISBLANK(E298),E298=0),"",_xlfn._xlws.FILTER(Int.Out!G$2:Q$100,Int.Out!B$2:B$100=E298)),"")</f>
        <v/>
      </c>
      <c r="FB298" s="4" t="str" cm="1">
        <f t="array" ref="FB298">IF(OR(ISBLANK(F298),F298=0),"",_xlfn._xlws.FILTER('Rot.Out'!C$3:M$100,'Rot.Out'!B$3:B$100=F298))</f>
        <v/>
      </c>
      <c r="FM298" s="4" t="str" cm="1">
        <f t="array" ref="FM298">IF(OR(F298=0,F298=""),"",IFERROR(_xlfn.UNIQUE(_xlfn._xlws.FILTER('Rot.Out'!R:R,('Rot.Out'!O:O=Data.Out!F298)*('Rot.Out'!P:P=Data.Out!G298)),FALSE),""))</f>
        <v/>
      </c>
      <c r="FN298" s="4" t="str" cm="1">
        <f t="array" ref="FN298">IF(OR(H298=0,ISBLANK(H298)),"",_xlfn._xlws.FILTER(Out.Out!A$2:J$36,Out.Out!K$2:K$36=H298))</f>
        <v/>
      </c>
      <c r="FX298" s="4" t="str" cm="1">
        <f t="array" ref="FX298">IF(OR(A298=0,ISBLANK(A298),A298=""),"",_xlfn._xlws.FILTER(Site.Out!A$2:AA$50,Site.Out!C$2:C$50=A298))</f>
        <v/>
      </c>
      <c r="GY298" s="4" t="str" cm="1">
        <f t="array" ref="GY298">IF(OR(ISBLANK(A298),A298=0,A298=""),"",Pub.Out!A$2:H$2)</f>
        <v/>
      </c>
      <c r="HG298" s="4" t="str" cm="1">
        <f t="array" ref="HG298">IFERROR(IF(OR(C298=0,C298=""),"",_xlfn._xlws.FILTER(Prod.Out!C:F,Prod.Out!B:B=C298)),"")</f>
        <v/>
      </c>
      <c r="HK298" s="4" t="str" cm="1">
        <f t="array" ref="HK298">IF(OR(A298=0,A298=""),"",_xlfn.ANCHORARRAY(ExpD.Out!A$2))</f>
        <v/>
      </c>
    </row>
    <row r="299" spans="1:219" x14ac:dyDescent="0.35">
      <c r="A299" s="4" t="str" cm="1">
        <f t="array" ref="A299">IF(OR(EnterData!A302="",ISBLANK(EnterData!A302)),"",_xlfn._xlws.FILTER(EnterData!A302:L302,EnterData!A302:A302&lt;&gt;""))</f>
        <v/>
      </c>
      <c r="M299" s="4" t="str" cm="1">
        <f t="array" ref="M299">IF(OR(EnterData!A302="",ISBLANK(EnterData!A302)),"",_xlfn._xlws.FILTER(EnterData!N302:AB302,EnterData!A302:A302&lt;&gt;""))</f>
        <v/>
      </c>
      <c r="AB299" s="4" t="str" cm="1">
        <f t="array" ref="AB299">IF(OR(ISBLANK(B299),B299=0),"",_xlfn._xlws.FILTER(MT.Out!A$2:DO$200,MT.Out!D$2:D$200=Data.Out!B299))</f>
        <v/>
      </c>
      <c r="EQ299" s="4" t="str" cm="1">
        <f t="array" ref="EQ299">IFERROR(IF(OR(ISBLANK(E299),E299=0),"",_xlfn._xlws.FILTER(Int.Out!G$2:Q$100,Int.Out!B$2:B$100=E299)),"")</f>
        <v/>
      </c>
      <c r="FB299" s="4" t="str" cm="1">
        <f t="array" ref="FB299">IF(OR(ISBLANK(F299),F299=0),"",_xlfn._xlws.FILTER('Rot.Out'!C$3:M$100,'Rot.Out'!B$3:B$100=F299))</f>
        <v/>
      </c>
      <c r="FM299" s="4" t="str" cm="1">
        <f t="array" ref="FM299">IF(OR(F299=0,F299=""),"",IFERROR(_xlfn.UNIQUE(_xlfn._xlws.FILTER('Rot.Out'!R:R,('Rot.Out'!O:O=Data.Out!F299)*('Rot.Out'!P:P=Data.Out!G299)),FALSE),""))</f>
        <v/>
      </c>
      <c r="FN299" s="4" t="str" cm="1">
        <f t="array" ref="FN299">IF(OR(H299=0,ISBLANK(H299)),"",_xlfn._xlws.FILTER(Out.Out!A$2:J$36,Out.Out!K$2:K$36=H299))</f>
        <v/>
      </c>
      <c r="FX299" s="4" t="str" cm="1">
        <f t="array" ref="FX299">IF(OR(A299=0,ISBLANK(A299),A299=""),"",_xlfn._xlws.FILTER(Site.Out!A$2:AA$50,Site.Out!C$2:C$50=A299))</f>
        <v/>
      </c>
      <c r="GY299" s="4" t="str" cm="1">
        <f t="array" ref="GY299">IF(OR(ISBLANK(A299),A299=0,A299=""),"",Pub.Out!A$2:H$2)</f>
        <v/>
      </c>
      <c r="HG299" s="4" t="str" cm="1">
        <f t="array" ref="HG299">IFERROR(IF(OR(C299=0,C299=""),"",_xlfn._xlws.FILTER(Prod.Out!C:F,Prod.Out!B:B=C299)),"")</f>
        <v/>
      </c>
      <c r="HK299" s="4" t="str" cm="1">
        <f t="array" ref="HK299">IF(OR(A299=0,A299=""),"",_xlfn.ANCHORARRAY(ExpD.Out!A$2))</f>
        <v/>
      </c>
    </row>
    <row r="300" spans="1:219" x14ac:dyDescent="0.35">
      <c r="A300" s="4" t="str" cm="1">
        <f t="array" ref="A300">IF(OR(EnterData!A303="",ISBLANK(EnterData!A303)),"",_xlfn._xlws.FILTER(EnterData!A303:L303,EnterData!A303:A303&lt;&gt;""))</f>
        <v/>
      </c>
      <c r="M300" s="4" t="str" cm="1">
        <f t="array" ref="M300">IF(OR(EnterData!A303="",ISBLANK(EnterData!A303)),"",_xlfn._xlws.FILTER(EnterData!N303:AB303,EnterData!A303:A303&lt;&gt;""))</f>
        <v/>
      </c>
      <c r="AB300" s="4" t="str" cm="1">
        <f t="array" ref="AB300">IF(OR(ISBLANK(B300),B300=0),"",_xlfn._xlws.FILTER(MT.Out!A$2:DO$200,MT.Out!D$2:D$200=Data.Out!B300))</f>
        <v/>
      </c>
      <c r="EQ300" s="4" t="str" cm="1">
        <f t="array" ref="EQ300">IFERROR(IF(OR(ISBLANK(E300),E300=0),"",_xlfn._xlws.FILTER(Int.Out!G$2:Q$100,Int.Out!B$2:B$100=E300)),"")</f>
        <v/>
      </c>
      <c r="FB300" s="4" t="str" cm="1">
        <f t="array" ref="FB300">IF(OR(ISBLANK(F300),F300=0),"",_xlfn._xlws.FILTER('Rot.Out'!C$3:M$100,'Rot.Out'!B$3:B$100=F300))</f>
        <v/>
      </c>
      <c r="FM300" s="4" t="str" cm="1">
        <f t="array" ref="FM300">IF(OR(F300=0,F300=""),"",IFERROR(_xlfn.UNIQUE(_xlfn._xlws.FILTER('Rot.Out'!R:R,('Rot.Out'!O:O=Data.Out!F300)*('Rot.Out'!P:P=Data.Out!G300)),FALSE),""))</f>
        <v/>
      </c>
      <c r="FN300" s="4" t="str" cm="1">
        <f t="array" ref="FN300">IF(OR(H300=0,ISBLANK(H300)),"",_xlfn._xlws.FILTER(Out.Out!A$2:J$36,Out.Out!K$2:K$36=H300))</f>
        <v/>
      </c>
      <c r="FX300" s="4" t="str" cm="1">
        <f t="array" ref="FX300">IF(OR(A300=0,ISBLANK(A300),A300=""),"",_xlfn._xlws.FILTER(Site.Out!A$2:AA$50,Site.Out!C$2:C$50=A300))</f>
        <v/>
      </c>
      <c r="GY300" s="4" t="str" cm="1">
        <f t="array" ref="GY300">IF(OR(ISBLANK(A300),A300=0,A300=""),"",Pub.Out!A$2:H$2)</f>
        <v/>
      </c>
      <c r="HG300" s="4" t="str" cm="1">
        <f t="array" ref="HG300">IFERROR(IF(OR(C300=0,C300=""),"",_xlfn._xlws.FILTER(Prod.Out!C:F,Prod.Out!B:B=C300)),"")</f>
        <v/>
      </c>
      <c r="HK300" s="4" t="str" cm="1">
        <f t="array" ref="HK300">IF(OR(A300=0,A300=""),"",_xlfn.ANCHORARRAY(ExpD.Out!A$2))</f>
        <v/>
      </c>
    </row>
    <row r="301" spans="1:219" x14ac:dyDescent="0.35">
      <c r="A301" s="4" t="str" cm="1">
        <f t="array" ref="A301">IF(OR(EnterData!A304="",ISBLANK(EnterData!A304)),"",_xlfn._xlws.FILTER(EnterData!A304:L304,EnterData!A304:A304&lt;&gt;""))</f>
        <v/>
      </c>
      <c r="M301" s="4" t="str" cm="1">
        <f t="array" ref="M301">IF(OR(EnterData!A304="",ISBLANK(EnterData!A304)),"",_xlfn._xlws.FILTER(EnterData!N304:AB304,EnterData!A304:A304&lt;&gt;""))</f>
        <v/>
      </c>
      <c r="AB301" s="4" t="str" cm="1">
        <f t="array" ref="AB301">IF(OR(ISBLANK(B301),B301=0),"",_xlfn._xlws.FILTER(MT.Out!A$2:DO$200,MT.Out!D$2:D$200=Data.Out!B301))</f>
        <v/>
      </c>
      <c r="EQ301" s="4" t="str" cm="1">
        <f t="array" ref="EQ301">IFERROR(IF(OR(ISBLANK(E301),E301=0),"",_xlfn._xlws.FILTER(Int.Out!G$2:Q$100,Int.Out!B$2:B$100=E301)),"")</f>
        <v/>
      </c>
      <c r="FB301" s="4" t="str" cm="1">
        <f t="array" ref="FB301">IF(OR(ISBLANK(F301),F301=0),"",_xlfn._xlws.FILTER('Rot.Out'!C$3:M$100,'Rot.Out'!B$3:B$100=F301))</f>
        <v/>
      </c>
      <c r="FM301" s="4" t="str" cm="1">
        <f t="array" ref="FM301">IF(OR(F301=0,F301=""),"",IFERROR(_xlfn.UNIQUE(_xlfn._xlws.FILTER('Rot.Out'!R:R,('Rot.Out'!O:O=Data.Out!F301)*('Rot.Out'!P:P=Data.Out!G301)),FALSE),""))</f>
        <v/>
      </c>
      <c r="FN301" s="4" t="str" cm="1">
        <f t="array" ref="FN301">IF(OR(H301=0,ISBLANK(H301)),"",_xlfn._xlws.FILTER(Out.Out!A$2:J$36,Out.Out!K$2:K$36=H301))</f>
        <v/>
      </c>
      <c r="FX301" s="4" t="str" cm="1">
        <f t="array" ref="FX301">IF(OR(A301=0,ISBLANK(A301),A301=""),"",_xlfn._xlws.FILTER(Site.Out!A$2:AA$50,Site.Out!C$2:C$50=A301))</f>
        <v/>
      </c>
      <c r="GY301" s="4" t="str" cm="1">
        <f t="array" ref="GY301">IF(OR(ISBLANK(A301),A301=0,A301=""),"",Pub.Out!A$2:H$2)</f>
        <v/>
      </c>
      <c r="HG301" s="4" t="str" cm="1">
        <f t="array" ref="HG301">IFERROR(IF(OR(C301=0,C301=""),"",_xlfn._xlws.FILTER(Prod.Out!C:F,Prod.Out!B:B=C301)),"")</f>
        <v/>
      </c>
      <c r="HK301" s="4" t="str" cm="1">
        <f t="array" ref="HK301">IF(OR(A301=0,A301=""),"",_xlfn.ANCHORARRAY(ExpD.Out!A$2))</f>
        <v/>
      </c>
    </row>
    <row r="302" spans="1:219" x14ac:dyDescent="0.35">
      <c r="A302" s="4" t="str" cm="1">
        <f t="array" ref="A302">IF(OR(EnterData!A305="",ISBLANK(EnterData!A305)),"",_xlfn._xlws.FILTER(EnterData!A305:L305,EnterData!A305:A305&lt;&gt;""))</f>
        <v/>
      </c>
      <c r="M302" s="4" t="str" cm="1">
        <f t="array" ref="M302">IF(OR(EnterData!A305="",ISBLANK(EnterData!A305)),"",_xlfn._xlws.FILTER(EnterData!N305:AB305,EnterData!A305:A305&lt;&gt;""))</f>
        <v/>
      </c>
      <c r="AB302" s="4" t="str" cm="1">
        <f t="array" ref="AB302">IF(OR(ISBLANK(B302),B302=0),"",_xlfn._xlws.FILTER(MT.Out!A$2:DO$200,MT.Out!D$2:D$200=Data.Out!B302))</f>
        <v/>
      </c>
      <c r="EQ302" s="4" t="str" cm="1">
        <f t="array" ref="EQ302">IFERROR(IF(OR(ISBLANK(E302),E302=0),"",_xlfn._xlws.FILTER(Int.Out!G$2:Q$100,Int.Out!B$2:B$100=E302)),"")</f>
        <v/>
      </c>
      <c r="FB302" s="4" t="str" cm="1">
        <f t="array" ref="FB302">IF(OR(ISBLANK(F302),F302=0),"",_xlfn._xlws.FILTER('Rot.Out'!C$3:M$100,'Rot.Out'!B$3:B$100=F302))</f>
        <v/>
      </c>
      <c r="FM302" s="4" t="str" cm="1">
        <f t="array" ref="FM302">IF(OR(F302=0,F302=""),"",IFERROR(_xlfn.UNIQUE(_xlfn._xlws.FILTER('Rot.Out'!R:R,('Rot.Out'!O:O=Data.Out!F302)*('Rot.Out'!P:P=Data.Out!G302)),FALSE),""))</f>
        <v/>
      </c>
      <c r="FN302" s="4" t="str" cm="1">
        <f t="array" ref="FN302">IF(OR(H302=0,ISBLANK(H302)),"",_xlfn._xlws.FILTER(Out.Out!A$2:J$36,Out.Out!K$2:K$36=H302))</f>
        <v/>
      </c>
      <c r="FX302" s="4" t="str" cm="1">
        <f t="array" ref="FX302">IF(OR(A302=0,ISBLANK(A302),A302=""),"",_xlfn._xlws.FILTER(Site.Out!A$2:AA$50,Site.Out!C$2:C$50=A302))</f>
        <v/>
      </c>
      <c r="GY302" s="4" t="str" cm="1">
        <f t="array" ref="GY302">IF(OR(ISBLANK(A302),A302=0,A302=""),"",Pub.Out!A$2:H$2)</f>
        <v/>
      </c>
      <c r="HG302" s="4" t="str" cm="1">
        <f t="array" ref="HG302">IFERROR(IF(OR(C302=0,C302=""),"",_xlfn._xlws.FILTER(Prod.Out!C:F,Prod.Out!B:B=C302)),"")</f>
        <v/>
      </c>
      <c r="HK302" s="4" t="str" cm="1">
        <f t="array" ref="HK302">IF(OR(A302=0,A302=""),"",_xlfn.ANCHORARRAY(ExpD.Out!A$2))</f>
        <v/>
      </c>
    </row>
    <row r="303" spans="1:219" x14ac:dyDescent="0.35">
      <c r="A303" s="4" t="str" cm="1">
        <f t="array" ref="A303">IF(OR(EnterData!A306="",ISBLANK(EnterData!A306)),"",_xlfn._xlws.FILTER(EnterData!A306:L306,EnterData!A306:A306&lt;&gt;""))</f>
        <v/>
      </c>
      <c r="M303" s="4" t="str" cm="1">
        <f t="array" ref="M303">IF(OR(EnterData!A306="",ISBLANK(EnterData!A306)),"",_xlfn._xlws.FILTER(EnterData!N306:AB306,EnterData!A306:A306&lt;&gt;""))</f>
        <v/>
      </c>
      <c r="AB303" s="4" t="str" cm="1">
        <f t="array" ref="AB303">IF(OR(ISBLANK(B303),B303=0),"",_xlfn._xlws.FILTER(MT.Out!A$2:DO$200,MT.Out!D$2:D$200=Data.Out!B303))</f>
        <v/>
      </c>
      <c r="EQ303" s="4" t="str" cm="1">
        <f t="array" ref="EQ303">IFERROR(IF(OR(ISBLANK(E303),E303=0),"",_xlfn._xlws.FILTER(Int.Out!G$2:Q$100,Int.Out!B$2:B$100=E303)),"")</f>
        <v/>
      </c>
      <c r="FB303" s="4" t="str" cm="1">
        <f t="array" ref="FB303">IF(OR(ISBLANK(F303),F303=0),"",_xlfn._xlws.FILTER('Rot.Out'!C$3:M$100,'Rot.Out'!B$3:B$100=F303))</f>
        <v/>
      </c>
      <c r="FM303" s="4" t="str" cm="1">
        <f t="array" ref="FM303">IF(OR(F303=0,F303=""),"",IFERROR(_xlfn.UNIQUE(_xlfn._xlws.FILTER('Rot.Out'!R:R,('Rot.Out'!O:O=Data.Out!F303)*('Rot.Out'!P:P=Data.Out!G303)),FALSE),""))</f>
        <v/>
      </c>
      <c r="FN303" s="4" t="str" cm="1">
        <f t="array" ref="FN303">IF(OR(H303=0,ISBLANK(H303)),"",_xlfn._xlws.FILTER(Out.Out!A$2:J$36,Out.Out!K$2:K$36=H303))</f>
        <v/>
      </c>
      <c r="FX303" s="4" t="str" cm="1">
        <f t="array" ref="FX303">IF(OR(A303=0,ISBLANK(A303),A303=""),"",_xlfn._xlws.FILTER(Site.Out!A$2:AA$50,Site.Out!C$2:C$50=A303))</f>
        <v/>
      </c>
      <c r="GY303" s="4" t="str" cm="1">
        <f t="array" ref="GY303">IF(OR(ISBLANK(A303),A303=0,A303=""),"",Pub.Out!A$2:H$2)</f>
        <v/>
      </c>
      <c r="HG303" s="4" t="str" cm="1">
        <f t="array" ref="HG303">IFERROR(IF(OR(C303=0,C303=""),"",_xlfn._xlws.FILTER(Prod.Out!C:F,Prod.Out!B:B=C303)),"")</f>
        <v/>
      </c>
      <c r="HK303" s="4" t="str" cm="1">
        <f t="array" ref="HK303">IF(OR(A303=0,A303=""),"",_xlfn.ANCHORARRAY(ExpD.Out!A$2))</f>
        <v/>
      </c>
    </row>
    <row r="304" spans="1:219" x14ac:dyDescent="0.35">
      <c r="A304" s="4" t="str" cm="1">
        <f t="array" ref="A304">IF(OR(EnterData!A307="",ISBLANK(EnterData!A307)),"",_xlfn._xlws.FILTER(EnterData!A307:L307,EnterData!A307:A307&lt;&gt;""))</f>
        <v/>
      </c>
      <c r="M304" s="4" t="str" cm="1">
        <f t="array" ref="M304">IF(OR(EnterData!A307="",ISBLANK(EnterData!A307)),"",_xlfn._xlws.FILTER(EnterData!N307:AB307,EnterData!A307:A307&lt;&gt;""))</f>
        <v/>
      </c>
      <c r="AB304" s="4" t="str" cm="1">
        <f t="array" ref="AB304">IF(OR(ISBLANK(B304),B304=0),"",_xlfn._xlws.FILTER(MT.Out!A$2:DO$200,MT.Out!D$2:D$200=Data.Out!B304))</f>
        <v/>
      </c>
      <c r="EQ304" s="4" t="str" cm="1">
        <f t="array" ref="EQ304">IFERROR(IF(OR(ISBLANK(E304),E304=0),"",_xlfn._xlws.FILTER(Int.Out!G$2:Q$100,Int.Out!B$2:B$100=E304)),"")</f>
        <v/>
      </c>
      <c r="FB304" s="4" t="str" cm="1">
        <f t="array" ref="FB304">IF(OR(ISBLANK(F304),F304=0),"",_xlfn._xlws.FILTER('Rot.Out'!C$3:M$100,'Rot.Out'!B$3:B$100=F304))</f>
        <v/>
      </c>
      <c r="FM304" s="4" t="str" cm="1">
        <f t="array" ref="FM304">IF(OR(F304=0,F304=""),"",IFERROR(_xlfn.UNIQUE(_xlfn._xlws.FILTER('Rot.Out'!R:R,('Rot.Out'!O:O=Data.Out!F304)*('Rot.Out'!P:P=Data.Out!G304)),FALSE),""))</f>
        <v/>
      </c>
      <c r="FN304" s="4" t="str" cm="1">
        <f t="array" ref="FN304">IF(OR(H304=0,ISBLANK(H304)),"",_xlfn._xlws.FILTER(Out.Out!A$2:J$36,Out.Out!K$2:K$36=H304))</f>
        <v/>
      </c>
      <c r="FX304" s="4" t="str" cm="1">
        <f t="array" ref="FX304">IF(OR(A304=0,ISBLANK(A304),A304=""),"",_xlfn._xlws.FILTER(Site.Out!A$2:AA$50,Site.Out!C$2:C$50=A304))</f>
        <v/>
      </c>
      <c r="GY304" s="4" t="str" cm="1">
        <f t="array" ref="GY304">IF(OR(ISBLANK(A304),A304=0,A304=""),"",Pub.Out!A$2:H$2)</f>
        <v/>
      </c>
      <c r="HG304" s="4" t="str" cm="1">
        <f t="array" ref="HG304">IFERROR(IF(OR(C304=0,C304=""),"",_xlfn._xlws.FILTER(Prod.Out!C:F,Prod.Out!B:B=C304)),"")</f>
        <v/>
      </c>
      <c r="HK304" s="4" t="str" cm="1">
        <f t="array" ref="HK304">IF(OR(A304=0,A304=""),"",_xlfn.ANCHORARRAY(ExpD.Out!A$2))</f>
        <v/>
      </c>
    </row>
    <row r="305" spans="1:219" x14ac:dyDescent="0.35">
      <c r="A305" s="4" t="str" cm="1">
        <f t="array" ref="A305">IF(OR(EnterData!A308="",ISBLANK(EnterData!A308)),"",_xlfn._xlws.FILTER(EnterData!A308:L308,EnterData!A308:A308&lt;&gt;""))</f>
        <v/>
      </c>
      <c r="M305" s="4" t="str" cm="1">
        <f t="array" ref="M305">IF(OR(EnterData!A308="",ISBLANK(EnterData!A308)),"",_xlfn._xlws.FILTER(EnterData!N308:AB308,EnterData!A308:A308&lt;&gt;""))</f>
        <v/>
      </c>
      <c r="AB305" s="4" t="str" cm="1">
        <f t="array" ref="AB305">IF(OR(ISBLANK(B305),B305=0),"",_xlfn._xlws.FILTER(MT.Out!A$2:DO$200,MT.Out!D$2:D$200=Data.Out!B305))</f>
        <v/>
      </c>
      <c r="EQ305" s="4" t="str" cm="1">
        <f t="array" ref="EQ305">IFERROR(IF(OR(ISBLANK(E305),E305=0),"",_xlfn._xlws.FILTER(Int.Out!G$2:Q$100,Int.Out!B$2:B$100=E305)),"")</f>
        <v/>
      </c>
      <c r="FB305" s="4" t="str" cm="1">
        <f t="array" ref="FB305">IF(OR(ISBLANK(F305),F305=0),"",_xlfn._xlws.FILTER('Rot.Out'!C$3:M$100,'Rot.Out'!B$3:B$100=F305))</f>
        <v/>
      </c>
      <c r="FM305" s="4" t="str" cm="1">
        <f t="array" ref="FM305">IF(OR(F305=0,F305=""),"",IFERROR(_xlfn.UNIQUE(_xlfn._xlws.FILTER('Rot.Out'!R:R,('Rot.Out'!O:O=Data.Out!F305)*('Rot.Out'!P:P=Data.Out!G305)),FALSE),""))</f>
        <v/>
      </c>
      <c r="FN305" s="4" t="str" cm="1">
        <f t="array" ref="FN305">IF(OR(H305=0,ISBLANK(H305)),"",_xlfn._xlws.FILTER(Out.Out!A$2:J$36,Out.Out!K$2:K$36=H305))</f>
        <v/>
      </c>
      <c r="FX305" s="4" t="str" cm="1">
        <f t="array" ref="FX305">IF(OR(A305=0,ISBLANK(A305),A305=""),"",_xlfn._xlws.FILTER(Site.Out!A$2:AA$50,Site.Out!C$2:C$50=A305))</f>
        <v/>
      </c>
      <c r="GY305" s="4" t="str" cm="1">
        <f t="array" ref="GY305">IF(OR(ISBLANK(A305),A305=0,A305=""),"",Pub.Out!A$2:H$2)</f>
        <v/>
      </c>
      <c r="HG305" s="4" t="str" cm="1">
        <f t="array" ref="HG305">IFERROR(IF(OR(C305=0,C305=""),"",_xlfn._xlws.FILTER(Prod.Out!C:F,Prod.Out!B:B=C305)),"")</f>
        <v/>
      </c>
      <c r="HK305" s="4" t="str" cm="1">
        <f t="array" ref="HK305">IF(OR(A305=0,A305=""),"",_xlfn.ANCHORARRAY(ExpD.Out!A$2))</f>
        <v/>
      </c>
    </row>
    <row r="306" spans="1:219" x14ac:dyDescent="0.35">
      <c r="A306" s="4" t="str" cm="1">
        <f t="array" ref="A306">IF(OR(EnterData!A309="",ISBLANK(EnterData!A309)),"",_xlfn._xlws.FILTER(EnterData!A309:L309,EnterData!A309:A309&lt;&gt;""))</f>
        <v/>
      </c>
      <c r="M306" s="4" t="str" cm="1">
        <f t="array" ref="M306">IF(OR(EnterData!A309="",ISBLANK(EnterData!A309)),"",_xlfn._xlws.FILTER(EnterData!N309:AB309,EnterData!A309:A309&lt;&gt;""))</f>
        <v/>
      </c>
      <c r="AB306" s="4" t="str" cm="1">
        <f t="array" ref="AB306">IF(OR(ISBLANK(B306),B306=0),"",_xlfn._xlws.FILTER(MT.Out!A$2:DO$200,MT.Out!D$2:D$200=Data.Out!B306))</f>
        <v/>
      </c>
      <c r="EQ306" s="4" t="str" cm="1">
        <f t="array" ref="EQ306">IFERROR(IF(OR(ISBLANK(E306),E306=0),"",_xlfn._xlws.FILTER(Int.Out!G$2:Q$100,Int.Out!B$2:B$100=E306)),"")</f>
        <v/>
      </c>
      <c r="FB306" s="4" t="str" cm="1">
        <f t="array" ref="FB306">IF(OR(ISBLANK(F306),F306=0),"",_xlfn._xlws.FILTER('Rot.Out'!C$3:M$100,'Rot.Out'!B$3:B$100=F306))</f>
        <v/>
      </c>
      <c r="FM306" s="4" t="str" cm="1">
        <f t="array" ref="FM306">IF(OR(F306=0,F306=""),"",IFERROR(_xlfn.UNIQUE(_xlfn._xlws.FILTER('Rot.Out'!R:R,('Rot.Out'!O:O=Data.Out!F306)*('Rot.Out'!P:P=Data.Out!G306)),FALSE),""))</f>
        <v/>
      </c>
      <c r="FN306" s="4" t="str" cm="1">
        <f t="array" ref="FN306">IF(OR(H306=0,ISBLANK(H306)),"",_xlfn._xlws.FILTER(Out.Out!A$2:J$36,Out.Out!K$2:K$36=H306))</f>
        <v/>
      </c>
      <c r="FX306" s="4" t="str" cm="1">
        <f t="array" ref="FX306">IF(OR(A306=0,ISBLANK(A306),A306=""),"",_xlfn._xlws.FILTER(Site.Out!A$2:AA$50,Site.Out!C$2:C$50=A306))</f>
        <v/>
      </c>
      <c r="GY306" s="4" t="str" cm="1">
        <f t="array" ref="GY306">IF(OR(ISBLANK(A306),A306=0,A306=""),"",Pub.Out!A$2:H$2)</f>
        <v/>
      </c>
      <c r="HG306" s="4" t="str" cm="1">
        <f t="array" ref="HG306">IFERROR(IF(OR(C306=0,C306=""),"",_xlfn._xlws.FILTER(Prod.Out!C:F,Prod.Out!B:B=C306)),"")</f>
        <v/>
      </c>
      <c r="HK306" s="4" t="str" cm="1">
        <f t="array" ref="HK306">IF(OR(A306=0,A306=""),"",_xlfn.ANCHORARRAY(ExpD.Out!A$2))</f>
        <v/>
      </c>
    </row>
    <row r="307" spans="1:219" x14ac:dyDescent="0.35">
      <c r="A307" s="4" t="str" cm="1">
        <f t="array" ref="A307">IF(OR(EnterData!A310="",ISBLANK(EnterData!A310)),"",_xlfn._xlws.FILTER(EnterData!A310:L310,EnterData!A310:A310&lt;&gt;""))</f>
        <v/>
      </c>
      <c r="M307" s="4" t="str" cm="1">
        <f t="array" ref="M307">IF(OR(EnterData!A310="",ISBLANK(EnterData!A310)),"",_xlfn._xlws.FILTER(EnterData!N310:AB310,EnterData!A310:A310&lt;&gt;""))</f>
        <v/>
      </c>
      <c r="AB307" s="4" t="str" cm="1">
        <f t="array" ref="AB307">IF(OR(ISBLANK(B307),B307=0),"",_xlfn._xlws.FILTER(MT.Out!A$2:DO$200,MT.Out!D$2:D$200=Data.Out!B307))</f>
        <v/>
      </c>
      <c r="EQ307" s="4" t="str" cm="1">
        <f t="array" ref="EQ307">IFERROR(IF(OR(ISBLANK(E307),E307=0),"",_xlfn._xlws.FILTER(Int.Out!G$2:Q$100,Int.Out!B$2:B$100=E307)),"")</f>
        <v/>
      </c>
      <c r="FB307" s="4" t="str" cm="1">
        <f t="array" ref="FB307">IF(OR(ISBLANK(F307),F307=0),"",_xlfn._xlws.FILTER('Rot.Out'!C$3:M$100,'Rot.Out'!B$3:B$100=F307))</f>
        <v/>
      </c>
      <c r="FM307" s="4" t="str" cm="1">
        <f t="array" ref="FM307">IF(OR(F307=0,F307=""),"",IFERROR(_xlfn.UNIQUE(_xlfn._xlws.FILTER('Rot.Out'!R:R,('Rot.Out'!O:O=Data.Out!F307)*('Rot.Out'!P:P=Data.Out!G307)),FALSE),""))</f>
        <v/>
      </c>
      <c r="FN307" s="4" t="str" cm="1">
        <f t="array" ref="FN307">IF(OR(H307=0,ISBLANK(H307)),"",_xlfn._xlws.FILTER(Out.Out!A$2:J$36,Out.Out!K$2:K$36=H307))</f>
        <v/>
      </c>
      <c r="FX307" s="4" t="str" cm="1">
        <f t="array" ref="FX307">IF(OR(A307=0,ISBLANK(A307),A307=""),"",_xlfn._xlws.FILTER(Site.Out!A$2:AA$50,Site.Out!C$2:C$50=A307))</f>
        <v/>
      </c>
      <c r="GY307" s="4" t="str" cm="1">
        <f t="array" ref="GY307">IF(OR(ISBLANK(A307),A307=0,A307=""),"",Pub.Out!A$2:H$2)</f>
        <v/>
      </c>
      <c r="HG307" s="4" t="str" cm="1">
        <f t="array" ref="HG307">IFERROR(IF(OR(C307=0,C307=""),"",_xlfn._xlws.FILTER(Prod.Out!C:F,Prod.Out!B:B=C307)),"")</f>
        <v/>
      </c>
      <c r="HK307" s="4" t="str" cm="1">
        <f t="array" ref="HK307">IF(OR(A307=0,A307=""),"",_xlfn.ANCHORARRAY(ExpD.Out!A$2))</f>
        <v/>
      </c>
    </row>
    <row r="308" spans="1:219" x14ac:dyDescent="0.35">
      <c r="A308" s="4" t="str" cm="1">
        <f t="array" ref="A308">IF(OR(EnterData!A311="",ISBLANK(EnterData!A311)),"",_xlfn._xlws.FILTER(EnterData!A311:L311,EnterData!A311:A311&lt;&gt;""))</f>
        <v/>
      </c>
      <c r="M308" s="4" t="str" cm="1">
        <f t="array" ref="M308">IF(OR(EnterData!A311="",ISBLANK(EnterData!A311)),"",_xlfn._xlws.FILTER(EnterData!N311:AB311,EnterData!A311:A311&lt;&gt;""))</f>
        <v/>
      </c>
      <c r="AB308" s="4" t="str" cm="1">
        <f t="array" ref="AB308">IF(OR(ISBLANK(B308),B308=0),"",_xlfn._xlws.FILTER(MT.Out!A$2:DO$200,MT.Out!D$2:D$200=Data.Out!B308))</f>
        <v/>
      </c>
      <c r="EQ308" s="4" t="str" cm="1">
        <f t="array" ref="EQ308">IFERROR(IF(OR(ISBLANK(E308),E308=0),"",_xlfn._xlws.FILTER(Int.Out!G$2:Q$100,Int.Out!B$2:B$100=E308)),"")</f>
        <v/>
      </c>
      <c r="FB308" s="4" t="str" cm="1">
        <f t="array" ref="FB308">IF(OR(ISBLANK(F308),F308=0),"",_xlfn._xlws.FILTER('Rot.Out'!C$3:M$100,'Rot.Out'!B$3:B$100=F308))</f>
        <v/>
      </c>
      <c r="FM308" s="4" t="str" cm="1">
        <f t="array" ref="FM308">IF(OR(F308=0,F308=""),"",IFERROR(_xlfn.UNIQUE(_xlfn._xlws.FILTER('Rot.Out'!R:R,('Rot.Out'!O:O=Data.Out!F308)*('Rot.Out'!P:P=Data.Out!G308)),FALSE),""))</f>
        <v/>
      </c>
      <c r="FN308" s="4" t="str" cm="1">
        <f t="array" ref="FN308">IF(OR(H308=0,ISBLANK(H308)),"",_xlfn._xlws.FILTER(Out.Out!A$2:J$36,Out.Out!K$2:K$36=H308))</f>
        <v/>
      </c>
      <c r="FX308" s="4" t="str" cm="1">
        <f t="array" ref="FX308">IF(OR(A308=0,ISBLANK(A308),A308=""),"",_xlfn._xlws.FILTER(Site.Out!A$2:AA$50,Site.Out!C$2:C$50=A308))</f>
        <v/>
      </c>
      <c r="GY308" s="4" t="str" cm="1">
        <f t="array" ref="GY308">IF(OR(ISBLANK(A308),A308=0,A308=""),"",Pub.Out!A$2:H$2)</f>
        <v/>
      </c>
      <c r="HG308" s="4" t="str" cm="1">
        <f t="array" ref="HG308">IFERROR(IF(OR(C308=0,C308=""),"",_xlfn._xlws.FILTER(Prod.Out!C:F,Prod.Out!B:B=C308)),"")</f>
        <v/>
      </c>
      <c r="HK308" s="4" t="str" cm="1">
        <f t="array" ref="HK308">IF(OR(A308=0,A308=""),"",_xlfn.ANCHORARRAY(ExpD.Out!A$2))</f>
        <v/>
      </c>
    </row>
    <row r="309" spans="1:219" x14ac:dyDescent="0.35">
      <c r="A309" s="4" t="str" cm="1">
        <f t="array" ref="A309">IF(OR(EnterData!A312="",ISBLANK(EnterData!A312)),"",_xlfn._xlws.FILTER(EnterData!A312:L312,EnterData!A312:A312&lt;&gt;""))</f>
        <v/>
      </c>
      <c r="M309" s="4" t="str" cm="1">
        <f t="array" ref="M309">IF(OR(EnterData!A312="",ISBLANK(EnterData!A312)),"",_xlfn._xlws.FILTER(EnterData!N312:AB312,EnterData!A312:A312&lt;&gt;""))</f>
        <v/>
      </c>
      <c r="AB309" s="4" t="str" cm="1">
        <f t="array" ref="AB309">IF(OR(ISBLANK(B309),B309=0),"",_xlfn._xlws.FILTER(MT.Out!A$2:DO$200,MT.Out!D$2:D$200=Data.Out!B309))</f>
        <v/>
      </c>
      <c r="EQ309" s="4" t="str" cm="1">
        <f t="array" ref="EQ309">IFERROR(IF(OR(ISBLANK(E309),E309=0),"",_xlfn._xlws.FILTER(Int.Out!G$2:Q$100,Int.Out!B$2:B$100=E309)),"")</f>
        <v/>
      </c>
      <c r="FB309" s="4" t="str" cm="1">
        <f t="array" ref="FB309">IF(OR(ISBLANK(F309),F309=0),"",_xlfn._xlws.FILTER('Rot.Out'!C$3:M$100,'Rot.Out'!B$3:B$100=F309))</f>
        <v/>
      </c>
      <c r="FM309" s="4" t="str" cm="1">
        <f t="array" ref="FM309">IF(OR(F309=0,F309=""),"",IFERROR(_xlfn.UNIQUE(_xlfn._xlws.FILTER('Rot.Out'!R:R,('Rot.Out'!O:O=Data.Out!F309)*('Rot.Out'!P:P=Data.Out!G309)),FALSE),""))</f>
        <v/>
      </c>
      <c r="FN309" s="4" t="str" cm="1">
        <f t="array" ref="FN309">IF(OR(H309=0,ISBLANK(H309)),"",_xlfn._xlws.FILTER(Out.Out!A$2:J$36,Out.Out!K$2:K$36=H309))</f>
        <v/>
      </c>
      <c r="FX309" s="4" t="str" cm="1">
        <f t="array" ref="FX309">IF(OR(A309=0,ISBLANK(A309),A309=""),"",_xlfn._xlws.FILTER(Site.Out!A$2:AA$50,Site.Out!C$2:C$50=A309))</f>
        <v/>
      </c>
      <c r="GY309" s="4" t="str" cm="1">
        <f t="array" ref="GY309">IF(OR(ISBLANK(A309),A309=0,A309=""),"",Pub.Out!A$2:H$2)</f>
        <v/>
      </c>
      <c r="HG309" s="4" t="str" cm="1">
        <f t="array" ref="HG309">IFERROR(IF(OR(C309=0,C309=""),"",_xlfn._xlws.FILTER(Prod.Out!C:F,Prod.Out!B:B=C309)),"")</f>
        <v/>
      </c>
      <c r="HK309" s="4" t="str" cm="1">
        <f t="array" ref="HK309">IF(OR(A309=0,A309=""),"",_xlfn.ANCHORARRAY(ExpD.Out!A$2))</f>
        <v/>
      </c>
    </row>
    <row r="310" spans="1:219" x14ac:dyDescent="0.35">
      <c r="A310" s="4" t="str" cm="1">
        <f t="array" ref="A310">IF(OR(EnterData!A313="",ISBLANK(EnterData!A313)),"",_xlfn._xlws.FILTER(EnterData!A313:L313,EnterData!A313:A313&lt;&gt;""))</f>
        <v/>
      </c>
      <c r="M310" s="4" t="str" cm="1">
        <f t="array" ref="M310">IF(OR(EnterData!A313="",ISBLANK(EnterData!A313)),"",_xlfn._xlws.FILTER(EnterData!N313:AB313,EnterData!A313:A313&lt;&gt;""))</f>
        <v/>
      </c>
      <c r="AB310" s="4" t="str" cm="1">
        <f t="array" ref="AB310">IF(OR(ISBLANK(B310),B310=0),"",_xlfn._xlws.FILTER(MT.Out!A$2:DO$200,MT.Out!D$2:D$200=Data.Out!B310))</f>
        <v/>
      </c>
      <c r="EQ310" s="4" t="str" cm="1">
        <f t="array" ref="EQ310">IFERROR(IF(OR(ISBLANK(E310),E310=0),"",_xlfn._xlws.FILTER(Int.Out!G$2:Q$100,Int.Out!B$2:B$100=E310)),"")</f>
        <v/>
      </c>
      <c r="FB310" s="4" t="str" cm="1">
        <f t="array" ref="FB310">IF(OR(ISBLANK(F310),F310=0),"",_xlfn._xlws.FILTER('Rot.Out'!C$3:M$100,'Rot.Out'!B$3:B$100=F310))</f>
        <v/>
      </c>
      <c r="FM310" s="4" t="str" cm="1">
        <f t="array" ref="FM310">IF(OR(F310=0,F310=""),"",IFERROR(_xlfn.UNIQUE(_xlfn._xlws.FILTER('Rot.Out'!R:R,('Rot.Out'!O:O=Data.Out!F310)*('Rot.Out'!P:P=Data.Out!G310)),FALSE),""))</f>
        <v/>
      </c>
      <c r="FN310" s="4" t="str" cm="1">
        <f t="array" ref="FN310">IF(OR(H310=0,ISBLANK(H310)),"",_xlfn._xlws.FILTER(Out.Out!A$2:J$36,Out.Out!K$2:K$36=H310))</f>
        <v/>
      </c>
      <c r="FX310" s="4" t="str" cm="1">
        <f t="array" ref="FX310">IF(OR(A310=0,ISBLANK(A310),A310=""),"",_xlfn._xlws.FILTER(Site.Out!A$2:AA$50,Site.Out!C$2:C$50=A310))</f>
        <v/>
      </c>
      <c r="GY310" s="4" t="str" cm="1">
        <f t="array" ref="GY310">IF(OR(ISBLANK(A310),A310=0,A310=""),"",Pub.Out!A$2:H$2)</f>
        <v/>
      </c>
      <c r="HG310" s="4" t="str" cm="1">
        <f t="array" ref="HG310">IFERROR(IF(OR(C310=0,C310=""),"",_xlfn._xlws.FILTER(Prod.Out!C:F,Prod.Out!B:B=C310)),"")</f>
        <v/>
      </c>
      <c r="HK310" s="4" t="str" cm="1">
        <f t="array" ref="HK310">IF(OR(A310=0,A310=""),"",_xlfn.ANCHORARRAY(ExpD.Out!A$2))</f>
        <v/>
      </c>
    </row>
    <row r="311" spans="1:219" x14ac:dyDescent="0.35">
      <c r="A311" s="4" t="str" cm="1">
        <f t="array" ref="A311">IF(OR(EnterData!A314="",ISBLANK(EnterData!A314)),"",_xlfn._xlws.FILTER(EnterData!A314:L314,EnterData!A314:A314&lt;&gt;""))</f>
        <v/>
      </c>
      <c r="M311" s="4" t="str" cm="1">
        <f t="array" ref="M311">IF(OR(EnterData!A314="",ISBLANK(EnterData!A314)),"",_xlfn._xlws.FILTER(EnterData!N314:AB314,EnterData!A314:A314&lt;&gt;""))</f>
        <v/>
      </c>
      <c r="AB311" s="4" t="str" cm="1">
        <f t="array" ref="AB311">IF(OR(ISBLANK(B311),B311=0),"",_xlfn._xlws.FILTER(MT.Out!A$2:DO$200,MT.Out!D$2:D$200=Data.Out!B311))</f>
        <v/>
      </c>
      <c r="EQ311" s="4" t="str" cm="1">
        <f t="array" ref="EQ311">IFERROR(IF(OR(ISBLANK(E311),E311=0),"",_xlfn._xlws.FILTER(Int.Out!G$2:Q$100,Int.Out!B$2:B$100=E311)),"")</f>
        <v/>
      </c>
      <c r="FB311" s="4" t="str" cm="1">
        <f t="array" ref="FB311">IF(OR(ISBLANK(F311),F311=0),"",_xlfn._xlws.FILTER('Rot.Out'!C$3:M$100,'Rot.Out'!B$3:B$100=F311))</f>
        <v/>
      </c>
      <c r="FM311" s="4" t="str" cm="1">
        <f t="array" ref="FM311">IF(OR(F311=0,F311=""),"",IFERROR(_xlfn.UNIQUE(_xlfn._xlws.FILTER('Rot.Out'!R:R,('Rot.Out'!O:O=Data.Out!F311)*('Rot.Out'!P:P=Data.Out!G311)),FALSE),""))</f>
        <v/>
      </c>
      <c r="FN311" s="4" t="str" cm="1">
        <f t="array" ref="FN311">IF(OR(H311=0,ISBLANK(H311)),"",_xlfn._xlws.FILTER(Out.Out!A$2:J$36,Out.Out!K$2:K$36=H311))</f>
        <v/>
      </c>
      <c r="FX311" s="4" t="str" cm="1">
        <f t="array" ref="FX311">IF(OR(A311=0,ISBLANK(A311),A311=""),"",_xlfn._xlws.FILTER(Site.Out!A$2:AA$50,Site.Out!C$2:C$50=A311))</f>
        <v/>
      </c>
      <c r="GY311" s="4" t="str" cm="1">
        <f t="array" ref="GY311">IF(OR(ISBLANK(A311),A311=0,A311=""),"",Pub.Out!A$2:H$2)</f>
        <v/>
      </c>
      <c r="HG311" s="4" t="str" cm="1">
        <f t="array" ref="HG311">IFERROR(IF(OR(C311=0,C311=""),"",_xlfn._xlws.FILTER(Prod.Out!C:F,Prod.Out!B:B=C311)),"")</f>
        <v/>
      </c>
      <c r="HK311" s="4" t="str" cm="1">
        <f t="array" ref="HK311">IF(OR(A311=0,A311=""),"",_xlfn.ANCHORARRAY(ExpD.Out!A$2))</f>
        <v/>
      </c>
    </row>
    <row r="312" spans="1:219" x14ac:dyDescent="0.35">
      <c r="A312" s="4" t="str" cm="1">
        <f t="array" ref="A312">IF(OR(EnterData!A315="",ISBLANK(EnterData!A315)),"",_xlfn._xlws.FILTER(EnterData!A315:L315,EnterData!A315:A315&lt;&gt;""))</f>
        <v/>
      </c>
      <c r="M312" s="4" t="str" cm="1">
        <f t="array" ref="M312">IF(OR(EnterData!A315="",ISBLANK(EnterData!A315)),"",_xlfn._xlws.FILTER(EnterData!N315:AB315,EnterData!A315:A315&lt;&gt;""))</f>
        <v/>
      </c>
      <c r="AB312" s="4" t="str" cm="1">
        <f t="array" ref="AB312">IF(OR(ISBLANK(B312),B312=0),"",_xlfn._xlws.FILTER(MT.Out!A$2:DO$200,MT.Out!D$2:D$200=Data.Out!B312))</f>
        <v/>
      </c>
      <c r="EQ312" s="4" t="str" cm="1">
        <f t="array" ref="EQ312">IFERROR(IF(OR(ISBLANK(E312),E312=0),"",_xlfn._xlws.FILTER(Int.Out!G$2:Q$100,Int.Out!B$2:B$100=E312)),"")</f>
        <v/>
      </c>
      <c r="FB312" s="4" t="str" cm="1">
        <f t="array" ref="FB312">IF(OR(ISBLANK(F312),F312=0),"",_xlfn._xlws.FILTER('Rot.Out'!C$3:M$100,'Rot.Out'!B$3:B$100=F312))</f>
        <v/>
      </c>
      <c r="FM312" s="4" t="str" cm="1">
        <f t="array" ref="FM312">IF(OR(F312=0,F312=""),"",IFERROR(_xlfn.UNIQUE(_xlfn._xlws.FILTER('Rot.Out'!R:R,('Rot.Out'!O:O=Data.Out!F312)*('Rot.Out'!P:P=Data.Out!G312)),FALSE),""))</f>
        <v/>
      </c>
      <c r="FN312" s="4" t="str" cm="1">
        <f t="array" ref="FN312">IF(OR(H312=0,ISBLANK(H312)),"",_xlfn._xlws.FILTER(Out.Out!A$2:J$36,Out.Out!K$2:K$36=H312))</f>
        <v/>
      </c>
      <c r="FX312" s="4" t="str" cm="1">
        <f t="array" ref="FX312">IF(OR(A312=0,ISBLANK(A312),A312=""),"",_xlfn._xlws.FILTER(Site.Out!A$2:AA$50,Site.Out!C$2:C$50=A312))</f>
        <v/>
      </c>
      <c r="GY312" s="4" t="str" cm="1">
        <f t="array" ref="GY312">IF(OR(ISBLANK(A312),A312=0,A312=""),"",Pub.Out!A$2:H$2)</f>
        <v/>
      </c>
      <c r="HG312" s="4" t="str" cm="1">
        <f t="array" ref="HG312">IFERROR(IF(OR(C312=0,C312=""),"",_xlfn._xlws.FILTER(Prod.Out!C:F,Prod.Out!B:B=C312)),"")</f>
        <v/>
      </c>
      <c r="HK312" s="4" t="str" cm="1">
        <f t="array" ref="HK312">IF(OR(A312=0,A312=""),"",_xlfn.ANCHORARRAY(ExpD.Out!A$2))</f>
        <v/>
      </c>
    </row>
    <row r="313" spans="1:219" x14ac:dyDescent="0.35">
      <c r="A313" s="4" t="str" cm="1">
        <f t="array" ref="A313">IF(OR(EnterData!A316="",ISBLANK(EnterData!A316)),"",_xlfn._xlws.FILTER(EnterData!A316:L316,EnterData!A316:A316&lt;&gt;""))</f>
        <v/>
      </c>
      <c r="M313" s="4" t="str" cm="1">
        <f t="array" ref="M313">IF(OR(EnterData!A316="",ISBLANK(EnterData!A316)),"",_xlfn._xlws.FILTER(EnterData!N316:AB316,EnterData!A316:A316&lt;&gt;""))</f>
        <v/>
      </c>
      <c r="AB313" s="4" t="str" cm="1">
        <f t="array" ref="AB313">IF(OR(ISBLANK(B313),B313=0),"",_xlfn._xlws.FILTER(MT.Out!A$2:DO$200,MT.Out!D$2:D$200=Data.Out!B313))</f>
        <v/>
      </c>
      <c r="EQ313" s="4" t="str" cm="1">
        <f t="array" ref="EQ313">IFERROR(IF(OR(ISBLANK(E313),E313=0),"",_xlfn._xlws.FILTER(Int.Out!G$2:Q$100,Int.Out!B$2:B$100=E313)),"")</f>
        <v/>
      </c>
      <c r="FB313" s="4" t="str" cm="1">
        <f t="array" ref="FB313">IF(OR(ISBLANK(F313),F313=0),"",_xlfn._xlws.FILTER('Rot.Out'!C$3:M$100,'Rot.Out'!B$3:B$100=F313))</f>
        <v/>
      </c>
      <c r="FM313" s="4" t="str" cm="1">
        <f t="array" ref="FM313">IF(OR(F313=0,F313=""),"",IFERROR(_xlfn.UNIQUE(_xlfn._xlws.FILTER('Rot.Out'!R:R,('Rot.Out'!O:O=Data.Out!F313)*('Rot.Out'!P:P=Data.Out!G313)),FALSE),""))</f>
        <v/>
      </c>
      <c r="FN313" s="4" t="str" cm="1">
        <f t="array" ref="FN313">IF(OR(H313=0,ISBLANK(H313)),"",_xlfn._xlws.FILTER(Out.Out!A$2:J$36,Out.Out!K$2:K$36=H313))</f>
        <v/>
      </c>
      <c r="FX313" s="4" t="str" cm="1">
        <f t="array" ref="FX313">IF(OR(A313=0,ISBLANK(A313),A313=""),"",_xlfn._xlws.FILTER(Site.Out!A$2:AA$50,Site.Out!C$2:C$50=A313))</f>
        <v/>
      </c>
      <c r="GY313" s="4" t="str" cm="1">
        <f t="array" ref="GY313">IF(OR(ISBLANK(A313),A313=0,A313=""),"",Pub.Out!A$2:H$2)</f>
        <v/>
      </c>
      <c r="HG313" s="4" t="str" cm="1">
        <f t="array" ref="HG313">IFERROR(IF(OR(C313=0,C313=""),"",_xlfn._xlws.FILTER(Prod.Out!C:F,Prod.Out!B:B=C313)),"")</f>
        <v/>
      </c>
      <c r="HK313" s="4" t="str" cm="1">
        <f t="array" ref="HK313">IF(OR(A313=0,A313=""),"",_xlfn.ANCHORARRAY(ExpD.Out!A$2))</f>
        <v/>
      </c>
    </row>
    <row r="314" spans="1:219" x14ac:dyDescent="0.35">
      <c r="A314" s="4" t="str" cm="1">
        <f t="array" ref="A314">IF(OR(EnterData!A317="",ISBLANK(EnterData!A317)),"",_xlfn._xlws.FILTER(EnterData!A317:L317,EnterData!A317:A317&lt;&gt;""))</f>
        <v/>
      </c>
      <c r="M314" s="4" t="str" cm="1">
        <f t="array" ref="M314">IF(OR(EnterData!A317="",ISBLANK(EnterData!A317)),"",_xlfn._xlws.FILTER(EnterData!N317:AB317,EnterData!A317:A317&lt;&gt;""))</f>
        <v/>
      </c>
      <c r="AB314" s="4" t="str" cm="1">
        <f t="array" ref="AB314">IF(OR(ISBLANK(B314),B314=0),"",_xlfn._xlws.FILTER(MT.Out!A$2:DO$200,MT.Out!D$2:D$200=Data.Out!B314))</f>
        <v/>
      </c>
      <c r="EQ314" s="4" t="str" cm="1">
        <f t="array" ref="EQ314">IFERROR(IF(OR(ISBLANK(E314),E314=0),"",_xlfn._xlws.FILTER(Int.Out!G$2:Q$100,Int.Out!B$2:B$100=E314)),"")</f>
        <v/>
      </c>
      <c r="FB314" s="4" t="str" cm="1">
        <f t="array" ref="FB314">IF(OR(ISBLANK(F314),F314=0),"",_xlfn._xlws.FILTER('Rot.Out'!C$3:M$100,'Rot.Out'!B$3:B$100=F314))</f>
        <v/>
      </c>
      <c r="FM314" s="4" t="str" cm="1">
        <f t="array" ref="FM314">IF(OR(F314=0,F314=""),"",IFERROR(_xlfn.UNIQUE(_xlfn._xlws.FILTER('Rot.Out'!R:R,('Rot.Out'!O:O=Data.Out!F314)*('Rot.Out'!P:P=Data.Out!G314)),FALSE),""))</f>
        <v/>
      </c>
      <c r="FN314" s="4" t="str" cm="1">
        <f t="array" ref="FN314">IF(OR(H314=0,ISBLANK(H314)),"",_xlfn._xlws.FILTER(Out.Out!A$2:J$36,Out.Out!K$2:K$36=H314))</f>
        <v/>
      </c>
      <c r="FX314" s="4" t="str" cm="1">
        <f t="array" ref="FX314">IF(OR(A314=0,ISBLANK(A314),A314=""),"",_xlfn._xlws.FILTER(Site.Out!A$2:AA$50,Site.Out!C$2:C$50=A314))</f>
        <v/>
      </c>
      <c r="GY314" s="4" t="str" cm="1">
        <f t="array" ref="GY314">IF(OR(ISBLANK(A314),A314=0,A314=""),"",Pub.Out!A$2:H$2)</f>
        <v/>
      </c>
      <c r="HG314" s="4" t="str" cm="1">
        <f t="array" ref="HG314">IFERROR(IF(OR(C314=0,C314=""),"",_xlfn._xlws.FILTER(Prod.Out!C:F,Prod.Out!B:B=C314)),"")</f>
        <v/>
      </c>
      <c r="HK314" s="4" t="str" cm="1">
        <f t="array" ref="HK314">IF(OR(A314=0,A314=""),"",_xlfn.ANCHORARRAY(ExpD.Out!A$2))</f>
        <v/>
      </c>
    </row>
    <row r="315" spans="1:219" x14ac:dyDescent="0.35">
      <c r="A315" s="4" t="str" cm="1">
        <f t="array" ref="A315">IF(OR(EnterData!A318="",ISBLANK(EnterData!A318)),"",_xlfn._xlws.FILTER(EnterData!A318:L318,EnterData!A318:A318&lt;&gt;""))</f>
        <v/>
      </c>
      <c r="M315" s="4" t="str" cm="1">
        <f t="array" ref="M315">IF(OR(EnterData!A318="",ISBLANK(EnterData!A318)),"",_xlfn._xlws.FILTER(EnterData!N318:AB318,EnterData!A318:A318&lt;&gt;""))</f>
        <v/>
      </c>
      <c r="AB315" s="4" t="str" cm="1">
        <f t="array" ref="AB315">IF(OR(ISBLANK(B315),B315=0),"",_xlfn._xlws.FILTER(MT.Out!A$2:DO$200,MT.Out!D$2:D$200=Data.Out!B315))</f>
        <v/>
      </c>
      <c r="EQ315" s="4" t="str" cm="1">
        <f t="array" ref="EQ315">IFERROR(IF(OR(ISBLANK(E315),E315=0),"",_xlfn._xlws.FILTER(Int.Out!G$2:Q$100,Int.Out!B$2:B$100=E315)),"")</f>
        <v/>
      </c>
      <c r="FB315" s="4" t="str" cm="1">
        <f t="array" ref="FB315">IF(OR(ISBLANK(F315),F315=0),"",_xlfn._xlws.FILTER('Rot.Out'!C$3:M$100,'Rot.Out'!B$3:B$100=F315))</f>
        <v/>
      </c>
      <c r="FM315" s="4" t="str" cm="1">
        <f t="array" ref="FM315">IF(OR(F315=0,F315=""),"",IFERROR(_xlfn.UNIQUE(_xlfn._xlws.FILTER('Rot.Out'!R:R,('Rot.Out'!O:O=Data.Out!F315)*('Rot.Out'!P:P=Data.Out!G315)),FALSE),""))</f>
        <v/>
      </c>
      <c r="FN315" s="4" t="str" cm="1">
        <f t="array" ref="FN315">IF(OR(H315=0,ISBLANK(H315)),"",_xlfn._xlws.FILTER(Out.Out!A$2:J$36,Out.Out!K$2:K$36=H315))</f>
        <v/>
      </c>
      <c r="FX315" s="4" t="str" cm="1">
        <f t="array" ref="FX315">IF(OR(A315=0,ISBLANK(A315),A315=""),"",_xlfn._xlws.FILTER(Site.Out!A$2:AA$50,Site.Out!C$2:C$50=A315))</f>
        <v/>
      </c>
      <c r="GY315" s="4" t="str" cm="1">
        <f t="array" ref="GY315">IF(OR(ISBLANK(A315),A315=0,A315=""),"",Pub.Out!A$2:H$2)</f>
        <v/>
      </c>
      <c r="HG315" s="4" t="str" cm="1">
        <f t="array" ref="HG315">IFERROR(IF(OR(C315=0,C315=""),"",_xlfn._xlws.FILTER(Prod.Out!C:F,Prod.Out!B:B=C315)),"")</f>
        <v/>
      </c>
      <c r="HK315" s="4" t="str" cm="1">
        <f t="array" ref="HK315">IF(OR(A315=0,A315=""),"",_xlfn.ANCHORARRAY(ExpD.Out!A$2))</f>
        <v/>
      </c>
    </row>
    <row r="316" spans="1:219" x14ac:dyDescent="0.35">
      <c r="A316" s="4" t="str" cm="1">
        <f t="array" ref="A316">IF(OR(EnterData!A319="",ISBLANK(EnterData!A319)),"",_xlfn._xlws.FILTER(EnterData!A319:L319,EnterData!A319:A319&lt;&gt;""))</f>
        <v/>
      </c>
      <c r="M316" s="4" t="str" cm="1">
        <f t="array" ref="M316">IF(OR(EnterData!A319="",ISBLANK(EnterData!A319)),"",_xlfn._xlws.FILTER(EnterData!N319:AB319,EnterData!A319:A319&lt;&gt;""))</f>
        <v/>
      </c>
      <c r="AB316" s="4" t="str" cm="1">
        <f t="array" ref="AB316">IF(OR(ISBLANK(B316),B316=0),"",_xlfn._xlws.FILTER(MT.Out!A$2:DO$200,MT.Out!D$2:D$200=Data.Out!B316))</f>
        <v/>
      </c>
      <c r="EQ316" s="4" t="str" cm="1">
        <f t="array" ref="EQ316">IFERROR(IF(OR(ISBLANK(E316),E316=0),"",_xlfn._xlws.FILTER(Int.Out!G$2:Q$100,Int.Out!B$2:B$100=E316)),"")</f>
        <v/>
      </c>
      <c r="FB316" s="4" t="str" cm="1">
        <f t="array" ref="FB316">IF(OR(ISBLANK(F316),F316=0),"",_xlfn._xlws.FILTER('Rot.Out'!C$3:M$100,'Rot.Out'!B$3:B$100=F316))</f>
        <v/>
      </c>
      <c r="FM316" s="4" t="str" cm="1">
        <f t="array" ref="FM316">IF(OR(F316=0,F316=""),"",IFERROR(_xlfn.UNIQUE(_xlfn._xlws.FILTER('Rot.Out'!R:R,('Rot.Out'!O:O=Data.Out!F316)*('Rot.Out'!P:P=Data.Out!G316)),FALSE),""))</f>
        <v/>
      </c>
      <c r="FN316" s="4" t="str" cm="1">
        <f t="array" ref="FN316">IF(OR(H316=0,ISBLANK(H316)),"",_xlfn._xlws.FILTER(Out.Out!A$2:J$36,Out.Out!K$2:K$36=H316))</f>
        <v/>
      </c>
      <c r="FX316" s="4" t="str" cm="1">
        <f t="array" ref="FX316">IF(OR(A316=0,ISBLANK(A316),A316=""),"",_xlfn._xlws.FILTER(Site.Out!A$2:AA$50,Site.Out!C$2:C$50=A316))</f>
        <v/>
      </c>
      <c r="GY316" s="4" t="str" cm="1">
        <f t="array" ref="GY316">IF(OR(ISBLANK(A316),A316=0,A316=""),"",Pub.Out!A$2:H$2)</f>
        <v/>
      </c>
      <c r="HG316" s="4" t="str" cm="1">
        <f t="array" ref="HG316">IFERROR(IF(OR(C316=0,C316=""),"",_xlfn._xlws.FILTER(Prod.Out!C:F,Prod.Out!B:B=C316)),"")</f>
        <v/>
      </c>
      <c r="HK316" s="4" t="str" cm="1">
        <f t="array" ref="HK316">IF(OR(A316=0,A316=""),"",_xlfn.ANCHORARRAY(ExpD.Out!A$2))</f>
        <v/>
      </c>
    </row>
    <row r="317" spans="1:219" x14ac:dyDescent="0.35">
      <c r="A317" s="4" t="str" cm="1">
        <f t="array" ref="A317">IF(OR(EnterData!A320="",ISBLANK(EnterData!A320)),"",_xlfn._xlws.FILTER(EnterData!A320:L320,EnterData!A320:A320&lt;&gt;""))</f>
        <v/>
      </c>
      <c r="M317" s="4" t="str" cm="1">
        <f t="array" ref="M317">IF(OR(EnterData!A320="",ISBLANK(EnterData!A320)),"",_xlfn._xlws.FILTER(EnterData!N320:AB320,EnterData!A320:A320&lt;&gt;""))</f>
        <v/>
      </c>
      <c r="AB317" s="4" t="str" cm="1">
        <f t="array" ref="AB317">IF(OR(ISBLANK(B317),B317=0),"",_xlfn._xlws.FILTER(MT.Out!A$2:DO$200,MT.Out!D$2:D$200=Data.Out!B317))</f>
        <v/>
      </c>
      <c r="EQ317" s="4" t="str" cm="1">
        <f t="array" ref="EQ317">IFERROR(IF(OR(ISBLANK(E317),E317=0),"",_xlfn._xlws.FILTER(Int.Out!G$2:Q$100,Int.Out!B$2:B$100=E317)),"")</f>
        <v/>
      </c>
      <c r="FB317" s="4" t="str" cm="1">
        <f t="array" ref="FB317">IF(OR(ISBLANK(F317),F317=0),"",_xlfn._xlws.FILTER('Rot.Out'!C$3:M$100,'Rot.Out'!B$3:B$100=F317))</f>
        <v/>
      </c>
      <c r="FM317" s="4" t="str" cm="1">
        <f t="array" ref="FM317">IF(OR(F317=0,F317=""),"",IFERROR(_xlfn.UNIQUE(_xlfn._xlws.FILTER('Rot.Out'!R:R,('Rot.Out'!O:O=Data.Out!F317)*('Rot.Out'!P:P=Data.Out!G317)),FALSE),""))</f>
        <v/>
      </c>
      <c r="FN317" s="4" t="str" cm="1">
        <f t="array" ref="FN317">IF(OR(H317=0,ISBLANK(H317)),"",_xlfn._xlws.FILTER(Out.Out!A$2:J$36,Out.Out!K$2:K$36=H317))</f>
        <v/>
      </c>
      <c r="FX317" s="4" t="str" cm="1">
        <f t="array" ref="FX317">IF(OR(A317=0,ISBLANK(A317),A317=""),"",_xlfn._xlws.FILTER(Site.Out!A$2:AA$50,Site.Out!C$2:C$50=A317))</f>
        <v/>
      </c>
      <c r="GY317" s="4" t="str" cm="1">
        <f t="array" ref="GY317">IF(OR(ISBLANK(A317),A317=0,A317=""),"",Pub.Out!A$2:H$2)</f>
        <v/>
      </c>
      <c r="HG317" s="4" t="str" cm="1">
        <f t="array" ref="HG317">IFERROR(IF(OR(C317=0,C317=""),"",_xlfn._xlws.FILTER(Prod.Out!C:F,Prod.Out!B:B=C317)),"")</f>
        <v/>
      </c>
      <c r="HK317" s="4" t="str" cm="1">
        <f t="array" ref="HK317">IF(OR(A317=0,A317=""),"",_xlfn.ANCHORARRAY(ExpD.Out!A$2))</f>
        <v/>
      </c>
    </row>
    <row r="318" spans="1:219" x14ac:dyDescent="0.35">
      <c r="A318" s="4" t="str" cm="1">
        <f t="array" ref="A318">IF(OR(EnterData!A321="",ISBLANK(EnterData!A321)),"",_xlfn._xlws.FILTER(EnterData!A321:L321,EnterData!A321:A321&lt;&gt;""))</f>
        <v/>
      </c>
      <c r="M318" s="4" t="str" cm="1">
        <f t="array" ref="M318">IF(OR(EnterData!A321="",ISBLANK(EnterData!A321)),"",_xlfn._xlws.FILTER(EnterData!N321:AB321,EnterData!A321:A321&lt;&gt;""))</f>
        <v/>
      </c>
      <c r="AB318" s="4" t="str" cm="1">
        <f t="array" ref="AB318">IF(OR(ISBLANK(B318),B318=0),"",_xlfn._xlws.FILTER(MT.Out!A$2:DO$200,MT.Out!D$2:D$200=Data.Out!B318))</f>
        <v/>
      </c>
      <c r="EQ318" s="4" t="str" cm="1">
        <f t="array" ref="EQ318">IFERROR(IF(OR(ISBLANK(E318),E318=0),"",_xlfn._xlws.FILTER(Int.Out!G$2:Q$100,Int.Out!B$2:B$100=E318)),"")</f>
        <v/>
      </c>
      <c r="FB318" s="4" t="str" cm="1">
        <f t="array" ref="FB318">IF(OR(ISBLANK(F318),F318=0),"",_xlfn._xlws.FILTER('Rot.Out'!C$3:M$100,'Rot.Out'!B$3:B$100=F318))</f>
        <v/>
      </c>
      <c r="FM318" s="4" t="str" cm="1">
        <f t="array" ref="FM318">IF(OR(F318=0,F318=""),"",IFERROR(_xlfn.UNIQUE(_xlfn._xlws.FILTER('Rot.Out'!R:R,('Rot.Out'!O:O=Data.Out!F318)*('Rot.Out'!P:P=Data.Out!G318)),FALSE),""))</f>
        <v/>
      </c>
      <c r="FN318" s="4" t="str" cm="1">
        <f t="array" ref="FN318">IF(OR(H318=0,ISBLANK(H318)),"",_xlfn._xlws.FILTER(Out.Out!A$2:J$36,Out.Out!K$2:K$36=H318))</f>
        <v/>
      </c>
      <c r="FX318" s="4" t="str" cm="1">
        <f t="array" ref="FX318">IF(OR(A318=0,ISBLANK(A318),A318=""),"",_xlfn._xlws.FILTER(Site.Out!A$2:AA$50,Site.Out!C$2:C$50=A318))</f>
        <v/>
      </c>
      <c r="GY318" s="4" t="str" cm="1">
        <f t="array" ref="GY318">IF(OR(ISBLANK(A318),A318=0,A318=""),"",Pub.Out!A$2:H$2)</f>
        <v/>
      </c>
      <c r="HG318" s="4" t="str" cm="1">
        <f t="array" ref="HG318">IFERROR(IF(OR(C318=0,C318=""),"",_xlfn._xlws.FILTER(Prod.Out!C:F,Prod.Out!B:B=C318)),"")</f>
        <v/>
      </c>
      <c r="HK318" s="4" t="str" cm="1">
        <f t="array" ref="HK318">IF(OR(A318=0,A318=""),"",_xlfn.ANCHORARRAY(ExpD.Out!A$2))</f>
        <v/>
      </c>
    </row>
    <row r="319" spans="1:219" x14ac:dyDescent="0.35">
      <c r="A319" s="4" t="str" cm="1">
        <f t="array" ref="A319">IF(OR(EnterData!A322="",ISBLANK(EnterData!A322)),"",_xlfn._xlws.FILTER(EnterData!A322:L322,EnterData!A322:A322&lt;&gt;""))</f>
        <v/>
      </c>
      <c r="M319" s="4" t="str" cm="1">
        <f t="array" ref="M319">IF(OR(EnterData!A322="",ISBLANK(EnterData!A322)),"",_xlfn._xlws.FILTER(EnterData!N322:AB322,EnterData!A322:A322&lt;&gt;""))</f>
        <v/>
      </c>
      <c r="AB319" s="4" t="str" cm="1">
        <f t="array" ref="AB319">IF(OR(ISBLANK(B319),B319=0),"",_xlfn._xlws.FILTER(MT.Out!A$2:DO$200,MT.Out!D$2:D$200=Data.Out!B319))</f>
        <v/>
      </c>
      <c r="EQ319" s="4" t="str" cm="1">
        <f t="array" ref="EQ319">IFERROR(IF(OR(ISBLANK(E319),E319=0),"",_xlfn._xlws.FILTER(Int.Out!G$2:Q$100,Int.Out!B$2:B$100=E319)),"")</f>
        <v/>
      </c>
      <c r="FB319" s="4" t="str" cm="1">
        <f t="array" ref="FB319">IF(OR(ISBLANK(F319),F319=0),"",_xlfn._xlws.FILTER('Rot.Out'!C$3:M$100,'Rot.Out'!B$3:B$100=F319))</f>
        <v/>
      </c>
      <c r="FM319" s="4" t="str" cm="1">
        <f t="array" ref="FM319">IF(OR(F319=0,F319=""),"",IFERROR(_xlfn.UNIQUE(_xlfn._xlws.FILTER('Rot.Out'!R:R,('Rot.Out'!O:O=Data.Out!F319)*('Rot.Out'!P:P=Data.Out!G319)),FALSE),""))</f>
        <v/>
      </c>
      <c r="FN319" s="4" t="str" cm="1">
        <f t="array" ref="FN319">IF(OR(H319=0,ISBLANK(H319)),"",_xlfn._xlws.FILTER(Out.Out!A$2:J$36,Out.Out!K$2:K$36=H319))</f>
        <v/>
      </c>
      <c r="FX319" s="4" t="str" cm="1">
        <f t="array" ref="FX319">IF(OR(A319=0,ISBLANK(A319),A319=""),"",_xlfn._xlws.FILTER(Site.Out!A$2:AA$50,Site.Out!C$2:C$50=A319))</f>
        <v/>
      </c>
      <c r="GY319" s="4" t="str" cm="1">
        <f t="array" ref="GY319">IF(OR(ISBLANK(A319),A319=0,A319=""),"",Pub.Out!A$2:H$2)</f>
        <v/>
      </c>
      <c r="HG319" s="4" t="str" cm="1">
        <f t="array" ref="HG319">IFERROR(IF(OR(C319=0,C319=""),"",_xlfn._xlws.FILTER(Prod.Out!C:F,Prod.Out!B:B=C319)),"")</f>
        <v/>
      </c>
      <c r="HK319" s="4" t="str" cm="1">
        <f t="array" ref="HK319">IF(OR(A319=0,A319=""),"",_xlfn.ANCHORARRAY(ExpD.Out!A$2))</f>
        <v/>
      </c>
    </row>
    <row r="320" spans="1:219" x14ac:dyDescent="0.35">
      <c r="A320" s="4" t="str" cm="1">
        <f t="array" ref="A320">IF(OR(EnterData!A323="",ISBLANK(EnterData!A323)),"",_xlfn._xlws.FILTER(EnterData!A323:L323,EnterData!A323:A323&lt;&gt;""))</f>
        <v/>
      </c>
      <c r="M320" s="4" t="str" cm="1">
        <f t="array" ref="M320">IF(OR(EnterData!A323="",ISBLANK(EnterData!A323)),"",_xlfn._xlws.FILTER(EnterData!N323:AB323,EnterData!A323:A323&lt;&gt;""))</f>
        <v/>
      </c>
      <c r="AB320" s="4" t="str" cm="1">
        <f t="array" ref="AB320">IF(OR(ISBLANK(B320),B320=0),"",_xlfn._xlws.FILTER(MT.Out!A$2:DO$200,MT.Out!D$2:D$200=Data.Out!B320))</f>
        <v/>
      </c>
      <c r="EQ320" s="4" t="str" cm="1">
        <f t="array" ref="EQ320">IFERROR(IF(OR(ISBLANK(E320),E320=0),"",_xlfn._xlws.FILTER(Int.Out!G$2:Q$100,Int.Out!B$2:B$100=E320)),"")</f>
        <v/>
      </c>
      <c r="FB320" s="4" t="str" cm="1">
        <f t="array" ref="FB320">IF(OR(ISBLANK(F320),F320=0),"",_xlfn._xlws.FILTER('Rot.Out'!C$3:M$100,'Rot.Out'!B$3:B$100=F320))</f>
        <v/>
      </c>
      <c r="FM320" s="4" t="str" cm="1">
        <f t="array" ref="FM320">IF(OR(F320=0,F320=""),"",IFERROR(_xlfn.UNIQUE(_xlfn._xlws.FILTER('Rot.Out'!R:R,('Rot.Out'!O:O=Data.Out!F320)*('Rot.Out'!P:P=Data.Out!G320)),FALSE),""))</f>
        <v/>
      </c>
      <c r="FN320" s="4" t="str" cm="1">
        <f t="array" ref="FN320">IF(OR(H320=0,ISBLANK(H320)),"",_xlfn._xlws.FILTER(Out.Out!A$2:J$36,Out.Out!K$2:K$36=H320))</f>
        <v/>
      </c>
      <c r="FX320" s="4" t="str" cm="1">
        <f t="array" ref="FX320">IF(OR(A320=0,ISBLANK(A320),A320=""),"",_xlfn._xlws.FILTER(Site.Out!A$2:AA$50,Site.Out!C$2:C$50=A320))</f>
        <v/>
      </c>
      <c r="GY320" s="4" t="str" cm="1">
        <f t="array" ref="GY320">IF(OR(ISBLANK(A320),A320=0,A320=""),"",Pub.Out!A$2:H$2)</f>
        <v/>
      </c>
      <c r="HG320" s="4" t="str" cm="1">
        <f t="array" ref="HG320">IFERROR(IF(OR(C320=0,C320=""),"",_xlfn._xlws.FILTER(Prod.Out!C:F,Prod.Out!B:B=C320)),"")</f>
        <v/>
      </c>
      <c r="HK320" s="4" t="str" cm="1">
        <f t="array" ref="HK320">IF(OR(A320=0,A320=""),"",_xlfn.ANCHORARRAY(ExpD.Out!A$2))</f>
        <v/>
      </c>
    </row>
    <row r="321" spans="1:219" x14ac:dyDescent="0.35">
      <c r="A321" s="4" t="str" cm="1">
        <f t="array" ref="A321">IF(OR(EnterData!A324="",ISBLANK(EnterData!A324)),"",_xlfn._xlws.FILTER(EnterData!A324:L324,EnterData!A324:A324&lt;&gt;""))</f>
        <v/>
      </c>
      <c r="M321" s="4" t="str" cm="1">
        <f t="array" ref="M321">IF(OR(EnterData!A324="",ISBLANK(EnterData!A324)),"",_xlfn._xlws.FILTER(EnterData!N324:AB324,EnterData!A324:A324&lt;&gt;""))</f>
        <v/>
      </c>
      <c r="AB321" s="4" t="str" cm="1">
        <f t="array" ref="AB321">IF(OR(ISBLANK(B321),B321=0),"",_xlfn._xlws.FILTER(MT.Out!A$2:DO$200,MT.Out!D$2:D$200=Data.Out!B321))</f>
        <v/>
      </c>
      <c r="EQ321" s="4" t="str" cm="1">
        <f t="array" ref="EQ321">IFERROR(IF(OR(ISBLANK(E321),E321=0),"",_xlfn._xlws.FILTER(Int.Out!G$2:Q$100,Int.Out!B$2:B$100=E321)),"")</f>
        <v/>
      </c>
      <c r="FB321" s="4" t="str" cm="1">
        <f t="array" ref="FB321">IF(OR(ISBLANK(F321),F321=0),"",_xlfn._xlws.FILTER('Rot.Out'!C$3:M$100,'Rot.Out'!B$3:B$100=F321))</f>
        <v/>
      </c>
      <c r="FM321" s="4" t="str" cm="1">
        <f t="array" ref="FM321">IF(OR(F321=0,F321=""),"",IFERROR(_xlfn.UNIQUE(_xlfn._xlws.FILTER('Rot.Out'!R:R,('Rot.Out'!O:O=Data.Out!F321)*('Rot.Out'!P:P=Data.Out!G321)),FALSE),""))</f>
        <v/>
      </c>
      <c r="FN321" s="4" t="str" cm="1">
        <f t="array" ref="FN321">IF(OR(H321=0,ISBLANK(H321)),"",_xlfn._xlws.FILTER(Out.Out!A$2:J$36,Out.Out!K$2:K$36=H321))</f>
        <v/>
      </c>
      <c r="FX321" s="4" t="str" cm="1">
        <f t="array" ref="FX321">IF(OR(A321=0,ISBLANK(A321),A321=""),"",_xlfn._xlws.FILTER(Site.Out!A$2:AA$50,Site.Out!C$2:C$50=A321))</f>
        <v/>
      </c>
      <c r="GY321" s="4" t="str" cm="1">
        <f t="array" ref="GY321">IF(OR(ISBLANK(A321),A321=0,A321=""),"",Pub.Out!A$2:H$2)</f>
        <v/>
      </c>
      <c r="HG321" s="4" t="str" cm="1">
        <f t="array" ref="HG321">IFERROR(IF(OR(C321=0,C321=""),"",_xlfn._xlws.FILTER(Prod.Out!C:F,Prod.Out!B:B=C321)),"")</f>
        <v/>
      </c>
      <c r="HK321" s="4" t="str" cm="1">
        <f t="array" ref="HK321">IF(OR(A321=0,A321=""),"",_xlfn.ANCHORARRAY(ExpD.Out!A$2))</f>
        <v/>
      </c>
    </row>
    <row r="322" spans="1:219" x14ac:dyDescent="0.35">
      <c r="A322" s="4" t="str" cm="1">
        <f t="array" ref="A322">IF(OR(EnterData!A325="",ISBLANK(EnterData!A325)),"",_xlfn._xlws.FILTER(EnterData!A325:L325,EnterData!A325:A325&lt;&gt;""))</f>
        <v/>
      </c>
      <c r="M322" s="4" t="str" cm="1">
        <f t="array" ref="M322">IF(OR(EnterData!A325="",ISBLANK(EnterData!A325)),"",_xlfn._xlws.FILTER(EnterData!N325:AB325,EnterData!A325:A325&lt;&gt;""))</f>
        <v/>
      </c>
      <c r="AB322" s="4" t="str" cm="1">
        <f t="array" ref="AB322">IF(OR(ISBLANK(B322),B322=0),"",_xlfn._xlws.FILTER(MT.Out!A$2:DO$200,MT.Out!D$2:D$200=Data.Out!B322))</f>
        <v/>
      </c>
      <c r="EQ322" s="4" t="str" cm="1">
        <f t="array" ref="EQ322">IFERROR(IF(OR(ISBLANK(E322),E322=0),"",_xlfn._xlws.FILTER(Int.Out!G$2:Q$100,Int.Out!B$2:B$100=E322)),"")</f>
        <v/>
      </c>
      <c r="FB322" s="4" t="str" cm="1">
        <f t="array" ref="FB322">IF(OR(ISBLANK(F322),F322=0),"",_xlfn._xlws.FILTER('Rot.Out'!C$3:M$100,'Rot.Out'!B$3:B$100=F322))</f>
        <v/>
      </c>
      <c r="FM322" s="4" t="str" cm="1">
        <f t="array" ref="FM322">IF(OR(F322=0,F322=""),"",IFERROR(_xlfn.UNIQUE(_xlfn._xlws.FILTER('Rot.Out'!R:R,('Rot.Out'!O:O=Data.Out!F322)*('Rot.Out'!P:P=Data.Out!G322)),FALSE),""))</f>
        <v/>
      </c>
      <c r="FN322" s="4" t="str" cm="1">
        <f t="array" ref="FN322">IF(OR(H322=0,ISBLANK(H322)),"",_xlfn._xlws.FILTER(Out.Out!A$2:J$36,Out.Out!K$2:K$36=H322))</f>
        <v/>
      </c>
      <c r="FX322" s="4" t="str" cm="1">
        <f t="array" ref="FX322">IF(OR(A322=0,ISBLANK(A322),A322=""),"",_xlfn._xlws.FILTER(Site.Out!A$2:AA$50,Site.Out!C$2:C$50=A322))</f>
        <v/>
      </c>
      <c r="GY322" s="4" t="str" cm="1">
        <f t="array" ref="GY322">IF(OR(ISBLANK(A322),A322=0,A322=""),"",Pub.Out!A$2:H$2)</f>
        <v/>
      </c>
      <c r="HG322" s="4" t="str" cm="1">
        <f t="array" ref="HG322">IFERROR(IF(OR(C322=0,C322=""),"",_xlfn._xlws.FILTER(Prod.Out!C:F,Prod.Out!B:B=C322)),"")</f>
        <v/>
      </c>
      <c r="HK322" s="4" t="str" cm="1">
        <f t="array" ref="HK322">IF(OR(A322=0,A322=""),"",_xlfn.ANCHORARRAY(ExpD.Out!A$2))</f>
        <v/>
      </c>
    </row>
    <row r="323" spans="1:219" x14ac:dyDescent="0.35">
      <c r="A323" s="4" t="str" cm="1">
        <f t="array" ref="A323">IF(OR(EnterData!A326="",ISBLANK(EnterData!A326)),"",_xlfn._xlws.FILTER(EnterData!A326:L326,EnterData!A326:A326&lt;&gt;""))</f>
        <v/>
      </c>
      <c r="M323" s="4" t="str" cm="1">
        <f t="array" ref="M323">IF(OR(EnterData!A326="",ISBLANK(EnterData!A326)),"",_xlfn._xlws.FILTER(EnterData!N326:AB326,EnterData!A326:A326&lt;&gt;""))</f>
        <v/>
      </c>
      <c r="AB323" s="4" t="str" cm="1">
        <f t="array" ref="AB323">IF(OR(ISBLANK(B323),B323=0),"",_xlfn._xlws.FILTER(MT.Out!A$2:DO$200,MT.Out!D$2:D$200=Data.Out!B323))</f>
        <v/>
      </c>
      <c r="EQ323" s="4" t="str" cm="1">
        <f t="array" ref="EQ323">IFERROR(IF(OR(ISBLANK(E323),E323=0),"",_xlfn._xlws.FILTER(Int.Out!G$2:Q$100,Int.Out!B$2:B$100=E323)),"")</f>
        <v/>
      </c>
      <c r="FB323" s="4" t="str" cm="1">
        <f t="array" ref="FB323">IF(OR(ISBLANK(F323),F323=0),"",_xlfn._xlws.FILTER('Rot.Out'!C$3:M$100,'Rot.Out'!B$3:B$100=F323))</f>
        <v/>
      </c>
      <c r="FM323" s="4" t="str" cm="1">
        <f t="array" ref="FM323">IF(OR(F323=0,F323=""),"",IFERROR(_xlfn.UNIQUE(_xlfn._xlws.FILTER('Rot.Out'!R:R,('Rot.Out'!O:O=Data.Out!F323)*('Rot.Out'!P:P=Data.Out!G323)),FALSE),""))</f>
        <v/>
      </c>
      <c r="FN323" s="4" t="str" cm="1">
        <f t="array" ref="FN323">IF(OR(H323=0,ISBLANK(H323)),"",_xlfn._xlws.FILTER(Out.Out!A$2:J$36,Out.Out!K$2:K$36=H323))</f>
        <v/>
      </c>
      <c r="FX323" s="4" t="str" cm="1">
        <f t="array" ref="FX323">IF(OR(A323=0,ISBLANK(A323),A323=""),"",_xlfn._xlws.FILTER(Site.Out!A$2:AA$50,Site.Out!C$2:C$50=A323))</f>
        <v/>
      </c>
      <c r="GY323" s="4" t="str" cm="1">
        <f t="array" ref="GY323">IF(OR(ISBLANK(A323),A323=0,A323=""),"",Pub.Out!A$2:H$2)</f>
        <v/>
      </c>
      <c r="HG323" s="4" t="str" cm="1">
        <f t="array" ref="HG323">IFERROR(IF(OR(C323=0,C323=""),"",_xlfn._xlws.FILTER(Prod.Out!C:F,Prod.Out!B:B=C323)),"")</f>
        <v/>
      </c>
      <c r="HK323" s="4" t="str" cm="1">
        <f t="array" ref="HK323">IF(OR(A323=0,A323=""),"",_xlfn.ANCHORARRAY(ExpD.Out!A$2))</f>
        <v/>
      </c>
    </row>
    <row r="324" spans="1:219" x14ac:dyDescent="0.35">
      <c r="A324" s="4" t="str" cm="1">
        <f t="array" ref="A324">IF(OR(EnterData!A327="",ISBLANK(EnterData!A327)),"",_xlfn._xlws.FILTER(EnterData!A327:L327,EnterData!A327:A327&lt;&gt;""))</f>
        <v/>
      </c>
      <c r="M324" s="4" t="str" cm="1">
        <f t="array" ref="M324">IF(OR(EnterData!A327="",ISBLANK(EnterData!A327)),"",_xlfn._xlws.FILTER(EnterData!N327:AB327,EnterData!A327:A327&lt;&gt;""))</f>
        <v/>
      </c>
      <c r="AB324" s="4" t="str" cm="1">
        <f t="array" ref="AB324">IF(OR(ISBLANK(B324),B324=0),"",_xlfn._xlws.FILTER(MT.Out!A$2:DO$200,MT.Out!D$2:D$200=Data.Out!B324))</f>
        <v/>
      </c>
      <c r="EQ324" s="4" t="str" cm="1">
        <f t="array" ref="EQ324">IFERROR(IF(OR(ISBLANK(E324),E324=0),"",_xlfn._xlws.FILTER(Int.Out!G$2:Q$100,Int.Out!B$2:B$100=E324)),"")</f>
        <v/>
      </c>
      <c r="FB324" s="4" t="str" cm="1">
        <f t="array" ref="FB324">IF(OR(ISBLANK(F324),F324=0),"",_xlfn._xlws.FILTER('Rot.Out'!C$3:M$100,'Rot.Out'!B$3:B$100=F324))</f>
        <v/>
      </c>
      <c r="FM324" s="4" t="str" cm="1">
        <f t="array" ref="FM324">IF(OR(F324=0,F324=""),"",IFERROR(_xlfn.UNIQUE(_xlfn._xlws.FILTER('Rot.Out'!R:R,('Rot.Out'!O:O=Data.Out!F324)*('Rot.Out'!P:P=Data.Out!G324)),FALSE),""))</f>
        <v/>
      </c>
      <c r="FN324" s="4" t="str" cm="1">
        <f t="array" ref="FN324">IF(OR(H324=0,ISBLANK(H324)),"",_xlfn._xlws.FILTER(Out.Out!A$2:J$36,Out.Out!K$2:K$36=H324))</f>
        <v/>
      </c>
      <c r="FX324" s="4" t="str" cm="1">
        <f t="array" ref="FX324">IF(OR(A324=0,ISBLANK(A324),A324=""),"",_xlfn._xlws.FILTER(Site.Out!A$2:AA$50,Site.Out!C$2:C$50=A324))</f>
        <v/>
      </c>
      <c r="GY324" s="4" t="str" cm="1">
        <f t="array" ref="GY324">IF(OR(ISBLANK(A324),A324=0,A324=""),"",Pub.Out!A$2:H$2)</f>
        <v/>
      </c>
      <c r="HG324" s="4" t="str" cm="1">
        <f t="array" ref="HG324">IFERROR(IF(OR(C324=0,C324=""),"",_xlfn._xlws.FILTER(Prod.Out!C:F,Prod.Out!B:B=C324)),"")</f>
        <v/>
      </c>
      <c r="HK324" s="4" t="str" cm="1">
        <f t="array" ref="HK324">IF(OR(A324=0,A324=""),"",_xlfn.ANCHORARRAY(ExpD.Out!A$2))</f>
        <v/>
      </c>
    </row>
    <row r="325" spans="1:219" x14ac:dyDescent="0.35">
      <c r="A325" s="4" t="str" cm="1">
        <f t="array" ref="A325">IF(OR(EnterData!A328="",ISBLANK(EnterData!A328)),"",_xlfn._xlws.FILTER(EnterData!A328:L328,EnterData!A328:A328&lt;&gt;""))</f>
        <v/>
      </c>
      <c r="M325" s="4" t="str" cm="1">
        <f t="array" ref="M325">IF(OR(EnterData!A328="",ISBLANK(EnterData!A328)),"",_xlfn._xlws.FILTER(EnterData!N328:AB328,EnterData!A328:A328&lt;&gt;""))</f>
        <v/>
      </c>
      <c r="AB325" s="4" t="str" cm="1">
        <f t="array" ref="AB325">IF(OR(ISBLANK(B325),B325=0),"",_xlfn._xlws.FILTER(MT.Out!A$2:DO$200,MT.Out!D$2:D$200=Data.Out!B325))</f>
        <v/>
      </c>
      <c r="EQ325" s="4" t="str" cm="1">
        <f t="array" ref="EQ325">IFERROR(IF(OR(ISBLANK(E325),E325=0),"",_xlfn._xlws.FILTER(Int.Out!G$2:Q$100,Int.Out!B$2:B$100=E325)),"")</f>
        <v/>
      </c>
      <c r="FB325" s="4" t="str" cm="1">
        <f t="array" ref="FB325">IF(OR(ISBLANK(F325),F325=0),"",_xlfn._xlws.FILTER('Rot.Out'!C$3:M$100,'Rot.Out'!B$3:B$100=F325))</f>
        <v/>
      </c>
      <c r="FM325" s="4" t="str" cm="1">
        <f t="array" ref="FM325">IF(OR(F325=0,F325=""),"",IFERROR(_xlfn.UNIQUE(_xlfn._xlws.FILTER('Rot.Out'!R:R,('Rot.Out'!O:O=Data.Out!F325)*('Rot.Out'!P:P=Data.Out!G325)),FALSE),""))</f>
        <v/>
      </c>
      <c r="FN325" s="4" t="str" cm="1">
        <f t="array" ref="FN325">IF(OR(H325=0,ISBLANK(H325)),"",_xlfn._xlws.FILTER(Out.Out!A$2:J$36,Out.Out!K$2:K$36=H325))</f>
        <v/>
      </c>
      <c r="FX325" s="4" t="str" cm="1">
        <f t="array" ref="FX325">IF(OR(A325=0,ISBLANK(A325),A325=""),"",_xlfn._xlws.FILTER(Site.Out!A$2:AA$50,Site.Out!C$2:C$50=A325))</f>
        <v/>
      </c>
      <c r="GY325" s="4" t="str" cm="1">
        <f t="array" ref="GY325">IF(OR(ISBLANK(A325),A325=0,A325=""),"",Pub.Out!A$2:H$2)</f>
        <v/>
      </c>
      <c r="HG325" s="4" t="str" cm="1">
        <f t="array" ref="HG325">IFERROR(IF(OR(C325=0,C325=""),"",_xlfn._xlws.FILTER(Prod.Out!C:F,Prod.Out!B:B=C325)),"")</f>
        <v/>
      </c>
      <c r="HK325" s="4" t="str" cm="1">
        <f t="array" ref="HK325">IF(OR(A325=0,A325=""),"",_xlfn.ANCHORARRAY(ExpD.Out!A$2))</f>
        <v/>
      </c>
    </row>
    <row r="326" spans="1:219" x14ac:dyDescent="0.35">
      <c r="A326" s="4" t="str" cm="1">
        <f t="array" ref="A326">IF(OR(EnterData!A329="",ISBLANK(EnterData!A329)),"",_xlfn._xlws.FILTER(EnterData!A329:L329,EnterData!A329:A329&lt;&gt;""))</f>
        <v/>
      </c>
      <c r="M326" s="4" t="str" cm="1">
        <f t="array" ref="M326">IF(OR(EnterData!A329="",ISBLANK(EnterData!A329)),"",_xlfn._xlws.FILTER(EnterData!N329:AB329,EnterData!A329:A329&lt;&gt;""))</f>
        <v/>
      </c>
      <c r="AB326" s="4" t="str" cm="1">
        <f t="array" ref="AB326">IF(OR(ISBLANK(B326),B326=0),"",_xlfn._xlws.FILTER(MT.Out!A$2:DO$200,MT.Out!D$2:D$200=Data.Out!B326))</f>
        <v/>
      </c>
      <c r="EQ326" s="4" t="str" cm="1">
        <f t="array" ref="EQ326">IFERROR(IF(OR(ISBLANK(E326),E326=0),"",_xlfn._xlws.FILTER(Int.Out!G$2:Q$100,Int.Out!B$2:B$100=E326)),"")</f>
        <v/>
      </c>
      <c r="FB326" s="4" t="str" cm="1">
        <f t="array" ref="FB326">IF(OR(ISBLANK(F326),F326=0),"",_xlfn._xlws.FILTER('Rot.Out'!C$3:M$100,'Rot.Out'!B$3:B$100=F326))</f>
        <v/>
      </c>
      <c r="FM326" s="4" t="str" cm="1">
        <f t="array" ref="FM326">IF(OR(F326=0,F326=""),"",IFERROR(_xlfn.UNIQUE(_xlfn._xlws.FILTER('Rot.Out'!R:R,('Rot.Out'!O:O=Data.Out!F326)*('Rot.Out'!P:P=Data.Out!G326)),FALSE),""))</f>
        <v/>
      </c>
      <c r="FN326" s="4" t="str" cm="1">
        <f t="array" ref="FN326">IF(OR(H326=0,ISBLANK(H326)),"",_xlfn._xlws.FILTER(Out.Out!A$2:J$36,Out.Out!K$2:K$36=H326))</f>
        <v/>
      </c>
      <c r="FX326" s="4" t="str" cm="1">
        <f t="array" ref="FX326">IF(OR(A326=0,ISBLANK(A326),A326=""),"",_xlfn._xlws.FILTER(Site.Out!A$2:AA$50,Site.Out!C$2:C$50=A326))</f>
        <v/>
      </c>
      <c r="GY326" s="4" t="str" cm="1">
        <f t="array" ref="GY326">IF(OR(ISBLANK(A326),A326=0,A326=""),"",Pub.Out!A$2:H$2)</f>
        <v/>
      </c>
      <c r="HG326" s="4" t="str" cm="1">
        <f t="array" ref="HG326">IFERROR(IF(OR(C326=0,C326=""),"",_xlfn._xlws.FILTER(Prod.Out!C:F,Prod.Out!B:B=C326)),"")</f>
        <v/>
      </c>
      <c r="HK326" s="4" t="str" cm="1">
        <f t="array" ref="HK326">IF(OR(A326=0,A326=""),"",_xlfn.ANCHORARRAY(ExpD.Out!A$2))</f>
        <v/>
      </c>
    </row>
    <row r="327" spans="1:219" x14ac:dyDescent="0.35">
      <c r="A327" s="4" t="str" cm="1">
        <f t="array" ref="A327">IF(OR(EnterData!A330="",ISBLANK(EnterData!A330)),"",_xlfn._xlws.FILTER(EnterData!A330:L330,EnterData!A330:A330&lt;&gt;""))</f>
        <v/>
      </c>
      <c r="M327" s="4" t="str" cm="1">
        <f t="array" ref="M327">IF(OR(EnterData!A330="",ISBLANK(EnterData!A330)),"",_xlfn._xlws.FILTER(EnterData!N330:AB330,EnterData!A330:A330&lt;&gt;""))</f>
        <v/>
      </c>
      <c r="AB327" s="4" t="str" cm="1">
        <f t="array" ref="AB327">IF(OR(ISBLANK(B327),B327=0),"",_xlfn._xlws.FILTER(MT.Out!A$2:DO$200,MT.Out!D$2:D$200=Data.Out!B327))</f>
        <v/>
      </c>
      <c r="EQ327" s="4" t="str" cm="1">
        <f t="array" ref="EQ327">IFERROR(IF(OR(ISBLANK(E327),E327=0),"",_xlfn._xlws.FILTER(Int.Out!G$2:Q$100,Int.Out!B$2:B$100=E327)),"")</f>
        <v/>
      </c>
      <c r="FB327" s="4" t="str" cm="1">
        <f t="array" ref="FB327">IF(OR(ISBLANK(F327),F327=0),"",_xlfn._xlws.FILTER('Rot.Out'!C$3:M$100,'Rot.Out'!B$3:B$100=F327))</f>
        <v/>
      </c>
      <c r="FM327" s="4" t="str" cm="1">
        <f t="array" ref="FM327">IF(OR(F327=0,F327=""),"",IFERROR(_xlfn.UNIQUE(_xlfn._xlws.FILTER('Rot.Out'!R:R,('Rot.Out'!O:O=Data.Out!F327)*('Rot.Out'!P:P=Data.Out!G327)),FALSE),""))</f>
        <v/>
      </c>
      <c r="FN327" s="4" t="str" cm="1">
        <f t="array" ref="FN327">IF(OR(H327=0,ISBLANK(H327)),"",_xlfn._xlws.FILTER(Out.Out!A$2:J$36,Out.Out!K$2:K$36=H327))</f>
        <v/>
      </c>
      <c r="FX327" s="4" t="str" cm="1">
        <f t="array" ref="FX327">IF(OR(A327=0,ISBLANK(A327),A327=""),"",_xlfn._xlws.FILTER(Site.Out!A$2:AA$50,Site.Out!C$2:C$50=A327))</f>
        <v/>
      </c>
      <c r="GY327" s="4" t="str" cm="1">
        <f t="array" ref="GY327">IF(OR(ISBLANK(A327),A327=0,A327=""),"",Pub.Out!A$2:H$2)</f>
        <v/>
      </c>
      <c r="HG327" s="4" t="str" cm="1">
        <f t="array" ref="HG327">IFERROR(IF(OR(C327=0,C327=""),"",_xlfn._xlws.FILTER(Prod.Out!C:F,Prod.Out!B:B=C327)),"")</f>
        <v/>
      </c>
      <c r="HK327" s="4" t="str" cm="1">
        <f t="array" ref="HK327">IF(OR(A327=0,A327=""),"",_xlfn.ANCHORARRAY(ExpD.Out!A$2))</f>
        <v/>
      </c>
    </row>
    <row r="328" spans="1:219" x14ac:dyDescent="0.35">
      <c r="A328" s="4" t="str" cm="1">
        <f t="array" ref="A328">IF(OR(EnterData!A331="",ISBLANK(EnterData!A331)),"",_xlfn._xlws.FILTER(EnterData!A331:L331,EnterData!A331:A331&lt;&gt;""))</f>
        <v/>
      </c>
      <c r="M328" s="4" t="str" cm="1">
        <f t="array" ref="M328">IF(OR(EnterData!A331="",ISBLANK(EnterData!A331)),"",_xlfn._xlws.FILTER(EnterData!N331:AB331,EnterData!A331:A331&lt;&gt;""))</f>
        <v/>
      </c>
      <c r="AB328" s="4" t="str" cm="1">
        <f t="array" ref="AB328">IF(OR(ISBLANK(B328),B328=0),"",_xlfn._xlws.FILTER(MT.Out!A$2:DO$200,MT.Out!D$2:D$200=Data.Out!B328))</f>
        <v/>
      </c>
      <c r="EQ328" s="4" t="str" cm="1">
        <f t="array" ref="EQ328">IFERROR(IF(OR(ISBLANK(E328),E328=0),"",_xlfn._xlws.FILTER(Int.Out!G$2:Q$100,Int.Out!B$2:B$100=E328)),"")</f>
        <v/>
      </c>
      <c r="FB328" s="4" t="str" cm="1">
        <f t="array" ref="FB328">IF(OR(ISBLANK(F328),F328=0),"",_xlfn._xlws.FILTER('Rot.Out'!C$3:M$100,'Rot.Out'!B$3:B$100=F328))</f>
        <v/>
      </c>
      <c r="FM328" s="4" t="str" cm="1">
        <f t="array" ref="FM328">IF(OR(F328=0,F328=""),"",IFERROR(_xlfn.UNIQUE(_xlfn._xlws.FILTER('Rot.Out'!R:R,('Rot.Out'!O:O=Data.Out!F328)*('Rot.Out'!P:P=Data.Out!G328)),FALSE),""))</f>
        <v/>
      </c>
      <c r="FN328" s="4" t="str" cm="1">
        <f t="array" ref="FN328">IF(OR(H328=0,ISBLANK(H328)),"",_xlfn._xlws.FILTER(Out.Out!A$2:J$36,Out.Out!K$2:K$36=H328))</f>
        <v/>
      </c>
      <c r="FX328" s="4" t="str" cm="1">
        <f t="array" ref="FX328">IF(OR(A328=0,ISBLANK(A328),A328=""),"",_xlfn._xlws.FILTER(Site.Out!A$2:AA$50,Site.Out!C$2:C$50=A328))</f>
        <v/>
      </c>
      <c r="GY328" s="4" t="str" cm="1">
        <f t="array" ref="GY328">IF(OR(ISBLANK(A328),A328=0,A328=""),"",Pub.Out!A$2:H$2)</f>
        <v/>
      </c>
      <c r="HG328" s="4" t="str" cm="1">
        <f t="array" ref="HG328">IFERROR(IF(OR(C328=0,C328=""),"",_xlfn._xlws.FILTER(Prod.Out!C:F,Prod.Out!B:B=C328)),"")</f>
        <v/>
      </c>
      <c r="HK328" s="4" t="str" cm="1">
        <f t="array" ref="HK328">IF(OR(A328=0,A328=""),"",_xlfn.ANCHORARRAY(ExpD.Out!A$2))</f>
        <v/>
      </c>
    </row>
    <row r="329" spans="1:219" x14ac:dyDescent="0.35">
      <c r="A329" s="4" t="str" cm="1">
        <f t="array" ref="A329">IF(OR(EnterData!A332="",ISBLANK(EnterData!A332)),"",_xlfn._xlws.FILTER(EnterData!A332:L332,EnterData!A332:A332&lt;&gt;""))</f>
        <v/>
      </c>
      <c r="M329" s="4" t="str" cm="1">
        <f t="array" ref="M329">IF(OR(EnterData!A332="",ISBLANK(EnterData!A332)),"",_xlfn._xlws.FILTER(EnterData!N332:AB332,EnterData!A332:A332&lt;&gt;""))</f>
        <v/>
      </c>
      <c r="AB329" s="4" t="str" cm="1">
        <f t="array" ref="AB329">IF(OR(ISBLANK(B329),B329=0),"",_xlfn._xlws.FILTER(MT.Out!A$2:DO$200,MT.Out!D$2:D$200=Data.Out!B329))</f>
        <v/>
      </c>
      <c r="EQ329" s="4" t="str" cm="1">
        <f t="array" ref="EQ329">IFERROR(IF(OR(ISBLANK(E329),E329=0),"",_xlfn._xlws.FILTER(Int.Out!G$2:Q$100,Int.Out!B$2:B$100=E329)),"")</f>
        <v/>
      </c>
      <c r="FB329" s="4" t="str" cm="1">
        <f t="array" ref="FB329">IF(OR(ISBLANK(F329),F329=0),"",_xlfn._xlws.FILTER('Rot.Out'!C$3:M$100,'Rot.Out'!B$3:B$100=F329))</f>
        <v/>
      </c>
      <c r="FM329" s="4" t="str" cm="1">
        <f t="array" ref="FM329">IF(OR(F329=0,F329=""),"",IFERROR(_xlfn.UNIQUE(_xlfn._xlws.FILTER('Rot.Out'!R:R,('Rot.Out'!O:O=Data.Out!F329)*('Rot.Out'!P:P=Data.Out!G329)),FALSE),""))</f>
        <v/>
      </c>
      <c r="FN329" s="4" t="str" cm="1">
        <f t="array" ref="FN329">IF(OR(H329=0,ISBLANK(H329)),"",_xlfn._xlws.FILTER(Out.Out!A$2:J$36,Out.Out!K$2:K$36=H329))</f>
        <v/>
      </c>
      <c r="FX329" s="4" t="str" cm="1">
        <f t="array" ref="FX329">IF(OR(A329=0,ISBLANK(A329),A329=""),"",_xlfn._xlws.FILTER(Site.Out!A$2:AA$50,Site.Out!C$2:C$50=A329))</f>
        <v/>
      </c>
      <c r="GY329" s="4" t="str" cm="1">
        <f t="array" ref="GY329">IF(OR(ISBLANK(A329),A329=0,A329=""),"",Pub.Out!A$2:H$2)</f>
        <v/>
      </c>
      <c r="HG329" s="4" t="str" cm="1">
        <f t="array" ref="HG329">IFERROR(IF(OR(C329=0,C329=""),"",_xlfn._xlws.FILTER(Prod.Out!C:F,Prod.Out!B:B=C329)),"")</f>
        <v/>
      </c>
      <c r="HK329" s="4" t="str" cm="1">
        <f t="array" ref="HK329">IF(OR(A329=0,A329=""),"",_xlfn.ANCHORARRAY(ExpD.Out!A$2))</f>
        <v/>
      </c>
    </row>
    <row r="330" spans="1:219" x14ac:dyDescent="0.35">
      <c r="A330" s="4" t="str" cm="1">
        <f t="array" ref="A330">IF(OR(EnterData!A333="",ISBLANK(EnterData!A333)),"",_xlfn._xlws.FILTER(EnterData!A333:L333,EnterData!A333:A333&lt;&gt;""))</f>
        <v/>
      </c>
      <c r="M330" s="4" t="str" cm="1">
        <f t="array" ref="M330">IF(OR(EnterData!A333="",ISBLANK(EnterData!A333)),"",_xlfn._xlws.FILTER(EnterData!N333:AB333,EnterData!A333:A333&lt;&gt;""))</f>
        <v/>
      </c>
      <c r="AB330" s="4" t="str" cm="1">
        <f t="array" ref="AB330">IF(OR(ISBLANK(B330),B330=0),"",_xlfn._xlws.FILTER(MT.Out!A$2:DO$200,MT.Out!D$2:D$200=Data.Out!B330))</f>
        <v/>
      </c>
      <c r="EQ330" s="4" t="str" cm="1">
        <f t="array" ref="EQ330">IFERROR(IF(OR(ISBLANK(E330),E330=0),"",_xlfn._xlws.FILTER(Int.Out!G$2:Q$100,Int.Out!B$2:B$100=E330)),"")</f>
        <v/>
      </c>
      <c r="FB330" s="4" t="str" cm="1">
        <f t="array" ref="FB330">IF(OR(ISBLANK(F330),F330=0),"",_xlfn._xlws.FILTER('Rot.Out'!C$3:M$100,'Rot.Out'!B$3:B$100=F330))</f>
        <v/>
      </c>
      <c r="FM330" s="4" t="str" cm="1">
        <f t="array" ref="FM330">IF(OR(F330=0,F330=""),"",IFERROR(_xlfn.UNIQUE(_xlfn._xlws.FILTER('Rot.Out'!R:R,('Rot.Out'!O:O=Data.Out!F330)*('Rot.Out'!P:P=Data.Out!G330)),FALSE),""))</f>
        <v/>
      </c>
      <c r="FN330" s="4" t="str" cm="1">
        <f t="array" ref="FN330">IF(OR(H330=0,ISBLANK(H330)),"",_xlfn._xlws.FILTER(Out.Out!A$2:J$36,Out.Out!K$2:K$36=H330))</f>
        <v/>
      </c>
      <c r="FX330" s="4" t="str" cm="1">
        <f t="array" ref="FX330">IF(OR(A330=0,ISBLANK(A330),A330=""),"",_xlfn._xlws.FILTER(Site.Out!A$2:AA$50,Site.Out!C$2:C$50=A330))</f>
        <v/>
      </c>
      <c r="GY330" s="4" t="str" cm="1">
        <f t="array" ref="GY330">IF(OR(ISBLANK(A330),A330=0,A330=""),"",Pub.Out!A$2:H$2)</f>
        <v/>
      </c>
      <c r="HG330" s="4" t="str" cm="1">
        <f t="array" ref="HG330">IFERROR(IF(OR(C330=0,C330=""),"",_xlfn._xlws.FILTER(Prod.Out!C:F,Prod.Out!B:B=C330)),"")</f>
        <v/>
      </c>
      <c r="HK330" s="4" t="str" cm="1">
        <f t="array" ref="HK330">IF(OR(A330=0,A330=""),"",_xlfn.ANCHORARRAY(ExpD.Out!A$2))</f>
        <v/>
      </c>
    </row>
    <row r="331" spans="1:219" x14ac:dyDescent="0.35">
      <c r="A331" s="4" t="str" cm="1">
        <f t="array" ref="A331">IF(OR(EnterData!A334="",ISBLANK(EnterData!A334)),"",_xlfn._xlws.FILTER(EnterData!A334:L334,EnterData!A334:A334&lt;&gt;""))</f>
        <v/>
      </c>
      <c r="M331" s="4" t="str" cm="1">
        <f t="array" ref="M331">IF(OR(EnterData!A334="",ISBLANK(EnterData!A334)),"",_xlfn._xlws.FILTER(EnterData!N334:AB334,EnterData!A334:A334&lt;&gt;""))</f>
        <v/>
      </c>
      <c r="AB331" s="4" t="str" cm="1">
        <f t="array" ref="AB331">IF(OR(ISBLANK(B331),B331=0),"",_xlfn._xlws.FILTER(MT.Out!A$2:DO$200,MT.Out!D$2:D$200=Data.Out!B331))</f>
        <v/>
      </c>
      <c r="EQ331" s="4" t="str" cm="1">
        <f t="array" ref="EQ331">IFERROR(IF(OR(ISBLANK(E331),E331=0),"",_xlfn._xlws.FILTER(Int.Out!G$2:Q$100,Int.Out!B$2:B$100=E331)),"")</f>
        <v/>
      </c>
      <c r="FB331" s="4" t="str" cm="1">
        <f t="array" ref="FB331">IF(OR(ISBLANK(F331),F331=0),"",_xlfn._xlws.FILTER('Rot.Out'!C$3:M$100,'Rot.Out'!B$3:B$100=F331))</f>
        <v/>
      </c>
      <c r="FM331" s="4" t="str" cm="1">
        <f t="array" ref="FM331">IF(OR(F331=0,F331=""),"",IFERROR(_xlfn.UNIQUE(_xlfn._xlws.FILTER('Rot.Out'!R:R,('Rot.Out'!O:O=Data.Out!F331)*('Rot.Out'!P:P=Data.Out!G331)),FALSE),""))</f>
        <v/>
      </c>
      <c r="FN331" s="4" t="str" cm="1">
        <f t="array" ref="FN331">IF(OR(H331=0,ISBLANK(H331)),"",_xlfn._xlws.FILTER(Out.Out!A$2:J$36,Out.Out!K$2:K$36=H331))</f>
        <v/>
      </c>
      <c r="FX331" s="4" t="str" cm="1">
        <f t="array" ref="FX331">IF(OR(A331=0,ISBLANK(A331),A331=""),"",_xlfn._xlws.FILTER(Site.Out!A$2:AA$50,Site.Out!C$2:C$50=A331))</f>
        <v/>
      </c>
      <c r="GY331" s="4" t="str" cm="1">
        <f t="array" ref="GY331">IF(OR(ISBLANK(A331),A331=0,A331=""),"",Pub.Out!A$2:H$2)</f>
        <v/>
      </c>
      <c r="HG331" s="4" t="str" cm="1">
        <f t="array" ref="HG331">IFERROR(IF(OR(C331=0,C331=""),"",_xlfn._xlws.FILTER(Prod.Out!C:F,Prod.Out!B:B=C331)),"")</f>
        <v/>
      </c>
      <c r="HK331" s="4" t="str" cm="1">
        <f t="array" ref="HK331">IF(OR(A331=0,A331=""),"",_xlfn.ANCHORARRAY(ExpD.Out!A$2))</f>
        <v/>
      </c>
    </row>
    <row r="332" spans="1:219" x14ac:dyDescent="0.35">
      <c r="A332" s="4" t="str" cm="1">
        <f t="array" ref="A332">IF(OR(EnterData!A335="",ISBLANK(EnterData!A335)),"",_xlfn._xlws.FILTER(EnterData!A335:L335,EnterData!A335:A335&lt;&gt;""))</f>
        <v/>
      </c>
      <c r="M332" s="4" t="str" cm="1">
        <f t="array" ref="M332">IF(OR(EnterData!A335="",ISBLANK(EnterData!A335)),"",_xlfn._xlws.FILTER(EnterData!N335:AB335,EnterData!A335:A335&lt;&gt;""))</f>
        <v/>
      </c>
      <c r="AB332" s="4" t="str" cm="1">
        <f t="array" ref="AB332">IF(OR(ISBLANK(B332),B332=0),"",_xlfn._xlws.FILTER(MT.Out!A$2:DO$200,MT.Out!D$2:D$200=Data.Out!B332))</f>
        <v/>
      </c>
      <c r="EQ332" s="4" t="str" cm="1">
        <f t="array" ref="EQ332">IFERROR(IF(OR(ISBLANK(E332),E332=0),"",_xlfn._xlws.FILTER(Int.Out!G$2:Q$100,Int.Out!B$2:B$100=E332)),"")</f>
        <v/>
      </c>
      <c r="FB332" s="4" t="str" cm="1">
        <f t="array" ref="FB332">IF(OR(ISBLANK(F332),F332=0),"",_xlfn._xlws.FILTER('Rot.Out'!C$3:M$100,'Rot.Out'!B$3:B$100=F332))</f>
        <v/>
      </c>
      <c r="FM332" s="4" t="str" cm="1">
        <f t="array" ref="FM332">IF(OR(F332=0,F332=""),"",IFERROR(_xlfn.UNIQUE(_xlfn._xlws.FILTER('Rot.Out'!R:R,('Rot.Out'!O:O=Data.Out!F332)*('Rot.Out'!P:P=Data.Out!G332)),FALSE),""))</f>
        <v/>
      </c>
      <c r="FN332" s="4" t="str" cm="1">
        <f t="array" ref="FN332">IF(OR(H332=0,ISBLANK(H332)),"",_xlfn._xlws.FILTER(Out.Out!A$2:J$36,Out.Out!K$2:K$36=H332))</f>
        <v/>
      </c>
      <c r="FX332" s="4" t="str" cm="1">
        <f t="array" ref="FX332">IF(OR(A332=0,ISBLANK(A332),A332=""),"",_xlfn._xlws.FILTER(Site.Out!A$2:AA$50,Site.Out!C$2:C$50=A332))</f>
        <v/>
      </c>
      <c r="GY332" s="4" t="str" cm="1">
        <f t="array" ref="GY332">IF(OR(ISBLANK(A332),A332=0,A332=""),"",Pub.Out!A$2:H$2)</f>
        <v/>
      </c>
      <c r="HG332" s="4" t="str" cm="1">
        <f t="array" ref="HG332">IFERROR(IF(OR(C332=0,C332=""),"",_xlfn._xlws.FILTER(Prod.Out!C:F,Prod.Out!B:B=C332)),"")</f>
        <v/>
      </c>
      <c r="HK332" s="4" t="str" cm="1">
        <f t="array" ref="HK332">IF(OR(A332=0,A332=""),"",_xlfn.ANCHORARRAY(ExpD.Out!A$2))</f>
        <v/>
      </c>
    </row>
    <row r="333" spans="1:219" x14ac:dyDescent="0.35">
      <c r="A333" s="4" t="str" cm="1">
        <f t="array" ref="A333">IF(OR(EnterData!A336="",ISBLANK(EnterData!A336)),"",_xlfn._xlws.FILTER(EnterData!A336:L336,EnterData!A336:A336&lt;&gt;""))</f>
        <v/>
      </c>
      <c r="M333" s="4" t="str" cm="1">
        <f t="array" ref="M333">IF(OR(EnterData!A336="",ISBLANK(EnterData!A336)),"",_xlfn._xlws.FILTER(EnterData!N336:AB336,EnterData!A336:A336&lt;&gt;""))</f>
        <v/>
      </c>
      <c r="AB333" s="4" t="str" cm="1">
        <f t="array" ref="AB333">IF(OR(ISBLANK(B333),B333=0),"",_xlfn._xlws.FILTER(MT.Out!A$2:DO$200,MT.Out!D$2:D$200=Data.Out!B333))</f>
        <v/>
      </c>
      <c r="EQ333" s="4" t="str" cm="1">
        <f t="array" ref="EQ333">IFERROR(IF(OR(ISBLANK(E333),E333=0),"",_xlfn._xlws.FILTER(Int.Out!G$2:Q$100,Int.Out!B$2:B$100=E333)),"")</f>
        <v/>
      </c>
      <c r="FB333" s="4" t="str" cm="1">
        <f t="array" ref="FB333">IF(OR(ISBLANK(F333),F333=0),"",_xlfn._xlws.FILTER('Rot.Out'!C$3:M$100,'Rot.Out'!B$3:B$100=F333))</f>
        <v/>
      </c>
      <c r="FM333" s="4" t="str" cm="1">
        <f t="array" ref="FM333">IF(OR(F333=0,F333=""),"",IFERROR(_xlfn.UNIQUE(_xlfn._xlws.FILTER('Rot.Out'!R:R,('Rot.Out'!O:O=Data.Out!F333)*('Rot.Out'!P:P=Data.Out!G333)),FALSE),""))</f>
        <v/>
      </c>
      <c r="FN333" s="4" t="str" cm="1">
        <f t="array" ref="FN333">IF(OR(H333=0,ISBLANK(H333)),"",_xlfn._xlws.FILTER(Out.Out!A$2:J$36,Out.Out!K$2:K$36=H333))</f>
        <v/>
      </c>
      <c r="FX333" s="4" t="str" cm="1">
        <f t="array" ref="FX333">IF(OR(A333=0,ISBLANK(A333),A333=""),"",_xlfn._xlws.FILTER(Site.Out!A$2:AA$50,Site.Out!C$2:C$50=A333))</f>
        <v/>
      </c>
      <c r="GY333" s="4" t="str" cm="1">
        <f t="array" ref="GY333">IF(OR(ISBLANK(A333),A333=0,A333=""),"",Pub.Out!A$2:H$2)</f>
        <v/>
      </c>
      <c r="HG333" s="4" t="str" cm="1">
        <f t="array" ref="HG333">IFERROR(IF(OR(C333=0,C333=""),"",_xlfn._xlws.FILTER(Prod.Out!C:F,Prod.Out!B:B=C333)),"")</f>
        <v/>
      </c>
      <c r="HK333" s="4" t="str" cm="1">
        <f t="array" ref="HK333">IF(OR(A333=0,A333=""),"",_xlfn.ANCHORARRAY(ExpD.Out!A$2))</f>
        <v/>
      </c>
    </row>
    <row r="334" spans="1:219" x14ac:dyDescent="0.35">
      <c r="A334" s="4" t="str" cm="1">
        <f t="array" ref="A334">IF(OR(EnterData!A337="",ISBLANK(EnterData!A337)),"",_xlfn._xlws.FILTER(EnterData!A337:L337,EnterData!A337:A337&lt;&gt;""))</f>
        <v/>
      </c>
      <c r="M334" s="4" t="str" cm="1">
        <f t="array" ref="M334">IF(OR(EnterData!A337="",ISBLANK(EnterData!A337)),"",_xlfn._xlws.FILTER(EnterData!N337:AB337,EnterData!A337:A337&lt;&gt;""))</f>
        <v/>
      </c>
      <c r="AB334" s="4" t="str" cm="1">
        <f t="array" ref="AB334">IF(OR(ISBLANK(B334),B334=0),"",_xlfn._xlws.FILTER(MT.Out!A$2:DO$200,MT.Out!D$2:D$200=Data.Out!B334))</f>
        <v/>
      </c>
      <c r="EQ334" s="4" t="str" cm="1">
        <f t="array" ref="EQ334">IFERROR(IF(OR(ISBLANK(E334),E334=0),"",_xlfn._xlws.FILTER(Int.Out!G$2:Q$100,Int.Out!B$2:B$100=E334)),"")</f>
        <v/>
      </c>
      <c r="FB334" s="4" t="str" cm="1">
        <f t="array" ref="FB334">IF(OR(ISBLANK(F334),F334=0),"",_xlfn._xlws.FILTER('Rot.Out'!C$3:M$100,'Rot.Out'!B$3:B$100=F334))</f>
        <v/>
      </c>
      <c r="FM334" s="4" t="str" cm="1">
        <f t="array" ref="FM334">IF(OR(F334=0,F334=""),"",IFERROR(_xlfn.UNIQUE(_xlfn._xlws.FILTER('Rot.Out'!R:R,('Rot.Out'!O:O=Data.Out!F334)*('Rot.Out'!P:P=Data.Out!G334)),FALSE),""))</f>
        <v/>
      </c>
      <c r="FN334" s="4" t="str" cm="1">
        <f t="array" ref="FN334">IF(OR(H334=0,ISBLANK(H334)),"",_xlfn._xlws.FILTER(Out.Out!A$2:J$36,Out.Out!K$2:K$36=H334))</f>
        <v/>
      </c>
      <c r="FX334" s="4" t="str" cm="1">
        <f t="array" ref="FX334">IF(OR(A334=0,ISBLANK(A334),A334=""),"",_xlfn._xlws.FILTER(Site.Out!A$2:AA$50,Site.Out!C$2:C$50=A334))</f>
        <v/>
      </c>
      <c r="GY334" s="4" t="str" cm="1">
        <f t="array" ref="GY334">IF(OR(ISBLANK(A334),A334=0,A334=""),"",Pub.Out!A$2:H$2)</f>
        <v/>
      </c>
      <c r="HG334" s="4" t="str" cm="1">
        <f t="array" ref="HG334">IFERROR(IF(OR(C334=0,C334=""),"",_xlfn._xlws.FILTER(Prod.Out!C:F,Prod.Out!B:B=C334)),"")</f>
        <v/>
      </c>
      <c r="HK334" s="4" t="str" cm="1">
        <f t="array" ref="HK334">IF(OR(A334=0,A334=""),"",_xlfn.ANCHORARRAY(ExpD.Out!A$2))</f>
        <v/>
      </c>
    </row>
    <row r="335" spans="1:219" x14ac:dyDescent="0.35">
      <c r="A335" s="4" t="str" cm="1">
        <f t="array" ref="A335">IF(OR(EnterData!A338="",ISBLANK(EnterData!A338)),"",_xlfn._xlws.FILTER(EnterData!A338:L338,EnterData!A338:A338&lt;&gt;""))</f>
        <v/>
      </c>
      <c r="M335" s="4" t="str" cm="1">
        <f t="array" ref="M335">IF(OR(EnterData!A338="",ISBLANK(EnterData!A338)),"",_xlfn._xlws.FILTER(EnterData!N338:AB338,EnterData!A338:A338&lt;&gt;""))</f>
        <v/>
      </c>
      <c r="AB335" s="4" t="str" cm="1">
        <f t="array" ref="AB335">IF(OR(ISBLANK(B335),B335=0),"",_xlfn._xlws.FILTER(MT.Out!A$2:DO$200,MT.Out!D$2:D$200=Data.Out!B335))</f>
        <v/>
      </c>
      <c r="EQ335" s="4" t="str" cm="1">
        <f t="array" ref="EQ335">IFERROR(IF(OR(ISBLANK(E335),E335=0),"",_xlfn._xlws.FILTER(Int.Out!G$2:Q$100,Int.Out!B$2:B$100=E335)),"")</f>
        <v/>
      </c>
      <c r="FB335" s="4" t="str" cm="1">
        <f t="array" ref="FB335">IF(OR(ISBLANK(F335),F335=0),"",_xlfn._xlws.FILTER('Rot.Out'!C$3:M$100,'Rot.Out'!B$3:B$100=F335))</f>
        <v/>
      </c>
      <c r="FM335" s="4" t="str" cm="1">
        <f t="array" ref="FM335">IF(OR(F335=0,F335=""),"",IFERROR(_xlfn.UNIQUE(_xlfn._xlws.FILTER('Rot.Out'!R:R,('Rot.Out'!O:O=Data.Out!F335)*('Rot.Out'!P:P=Data.Out!G335)),FALSE),""))</f>
        <v/>
      </c>
      <c r="FN335" s="4" t="str" cm="1">
        <f t="array" ref="FN335">IF(OR(H335=0,ISBLANK(H335)),"",_xlfn._xlws.FILTER(Out.Out!A$2:J$36,Out.Out!K$2:K$36=H335))</f>
        <v/>
      </c>
      <c r="FX335" s="4" t="str" cm="1">
        <f t="array" ref="FX335">IF(OR(A335=0,ISBLANK(A335),A335=""),"",_xlfn._xlws.FILTER(Site.Out!A$2:AA$50,Site.Out!C$2:C$50=A335))</f>
        <v/>
      </c>
      <c r="GY335" s="4" t="str" cm="1">
        <f t="array" ref="GY335">IF(OR(ISBLANK(A335),A335=0,A335=""),"",Pub.Out!A$2:H$2)</f>
        <v/>
      </c>
      <c r="HG335" s="4" t="str" cm="1">
        <f t="array" ref="HG335">IFERROR(IF(OR(C335=0,C335=""),"",_xlfn._xlws.FILTER(Prod.Out!C:F,Prod.Out!B:B=C335)),"")</f>
        <v/>
      </c>
      <c r="HK335" s="4" t="str" cm="1">
        <f t="array" ref="HK335">IF(OR(A335=0,A335=""),"",_xlfn.ANCHORARRAY(ExpD.Out!A$2))</f>
        <v/>
      </c>
    </row>
    <row r="336" spans="1:219" x14ac:dyDescent="0.35">
      <c r="A336" s="4" t="str" cm="1">
        <f t="array" ref="A336">IF(OR(EnterData!A339="",ISBLANK(EnterData!A339)),"",_xlfn._xlws.FILTER(EnterData!A339:L339,EnterData!A339:A339&lt;&gt;""))</f>
        <v/>
      </c>
      <c r="M336" s="4" t="str" cm="1">
        <f t="array" ref="M336">IF(OR(EnterData!A339="",ISBLANK(EnterData!A339)),"",_xlfn._xlws.FILTER(EnterData!N339:AB339,EnterData!A339:A339&lt;&gt;""))</f>
        <v/>
      </c>
      <c r="AB336" s="4" t="str" cm="1">
        <f t="array" ref="AB336">IF(OR(ISBLANK(B336),B336=0),"",_xlfn._xlws.FILTER(MT.Out!A$2:DO$200,MT.Out!D$2:D$200=Data.Out!B336))</f>
        <v/>
      </c>
      <c r="EQ336" s="4" t="str" cm="1">
        <f t="array" ref="EQ336">IFERROR(IF(OR(ISBLANK(E336),E336=0),"",_xlfn._xlws.FILTER(Int.Out!G$2:Q$100,Int.Out!B$2:B$100=E336)),"")</f>
        <v/>
      </c>
      <c r="FB336" s="4" t="str" cm="1">
        <f t="array" ref="FB336">IF(OR(ISBLANK(F336),F336=0),"",_xlfn._xlws.FILTER('Rot.Out'!C$3:M$100,'Rot.Out'!B$3:B$100=F336))</f>
        <v/>
      </c>
      <c r="FM336" s="4" t="str" cm="1">
        <f t="array" ref="FM336">IF(OR(F336=0,F336=""),"",IFERROR(_xlfn.UNIQUE(_xlfn._xlws.FILTER('Rot.Out'!R:R,('Rot.Out'!O:O=Data.Out!F336)*('Rot.Out'!P:P=Data.Out!G336)),FALSE),""))</f>
        <v/>
      </c>
      <c r="FN336" s="4" t="str" cm="1">
        <f t="array" ref="FN336">IF(OR(H336=0,ISBLANK(H336)),"",_xlfn._xlws.FILTER(Out.Out!A$2:J$36,Out.Out!K$2:K$36=H336))</f>
        <v/>
      </c>
      <c r="FX336" s="4" t="str" cm="1">
        <f t="array" ref="FX336">IF(OR(A336=0,ISBLANK(A336),A336=""),"",_xlfn._xlws.FILTER(Site.Out!A$2:AA$50,Site.Out!C$2:C$50=A336))</f>
        <v/>
      </c>
      <c r="GY336" s="4" t="str" cm="1">
        <f t="array" ref="GY336">IF(OR(ISBLANK(A336),A336=0,A336=""),"",Pub.Out!A$2:H$2)</f>
        <v/>
      </c>
      <c r="HG336" s="4" t="str" cm="1">
        <f t="array" ref="HG336">IFERROR(IF(OR(C336=0,C336=""),"",_xlfn._xlws.FILTER(Prod.Out!C:F,Prod.Out!B:B=C336)),"")</f>
        <v/>
      </c>
      <c r="HK336" s="4" t="str" cm="1">
        <f t="array" ref="HK336">IF(OR(A336=0,A336=""),"",_xlfn.ANCHORARRAY(ExpD.Out!A$2))</f>
        <v/>
      </c>
    </row>
    <row r="337" spans="1:219" x14ac:dyDescent="0.35">
      <c r="A337" s="4" t="str" cm="1">
        <f t="array" ref="A337">IF(OR(EnterData!A340="",ISBLANK(EnterData!A340)),"",_xlfn._xlws.FILTER(EnterData!A340:L340,EnterData!A340:A340&lt;&gt;""))</f>
        <v/>
      </c>
      <c r="M337" s="4" t="str" cm="1">
        <f t="array" ref="M337">IF(OR(EnterData!A340="",ISBLANK(EnterData!A340)),"",_xlfn._xlws.FILTER(EnterData!N340:AB340,EnterData!A340:A340&lt;&gt;""))</f>
        <v/>
      </c>
      <c r="AB337" s="4" t="str" cm="1">
        <f t="array" ref="AB337">IF(OR(ISBLANK(B337),B337=0),"",_xlfn._xlws.FILTER(MT.Out!A$2:DO$200,MT.Out!D$2:D$200=Data.Out!B337))</f>
        <v/>
      </c>
      <c r="EQ337" s="4" t="str" cm="1">
        <f t="array" ref="EQ337">IFERROR(IF(OR(ISBLANK(E337),E337=0),"",_xlfn._xlws.FILTER(Int.Out!G$2:Q$100,Int.Out!B$2:B$100=E337)),"")</f>
        <v/>
      </c>
      <c r="FB337" s="4" t="str" cm="1">
        <f t="array" ref="FB337">IF(OR(ISBLANK(F337),F337=0),"",_xlfn._xlws.FILTER('Rot.Out'!C$3:M$100,'Rot.Out'!B$3:B$100=F337))</f>
        <v/>
      </c>
      <c r="FM337" s="4" t="str" cm="1">
        <f t="array" ref="FM337">IF(OR(F337=0,F337=""),"",IFERROR(_xlfn.UNIQUE(_xlfn._xlws.FILTER('Rot.Out'!R:R,('Rot.Out'!O:O=Data.Out!F337)*('Rot.Out'!P:P=Data.Out!G337)),FALSE),""))</f>
        <v/>
      </c>
      <c r="FN337" s="4" t="str" cm="1">
        <f t="array" ref="FN337">IF(OR(H337=0,ISBLANK(H337)),"",_xlfn._xlws.FILTER(Out.Out!A$2:J$36,Out.Out!K$2:K$36=H337))</f>
        <v/>
      </c>
      <c r="FX337" s="4" t="str" cm="1">
        <f t="array" ref="FX337">IF(OR(A337=0,ISBLANK(A337),A337=""),"",_xlfn._xlws.FILTER(Site.Out!A$2:AA$50,Site.Out!C$2:C$50=A337))</f>
        <v/>
      </c>
      <c r="GY337" s="4" t="str" cm="1">
        <f t="array" ref="GY337">IF(OR(ISBLANK(A337),A337=0,A337=""),"",Pub.Out!A$2:H$2)</f>
        <v/>
      </c>
      <c r="HG337" s="4" t="str" cm="1">
        <f t="array" ref="HG337">IFERROR(IF(OR(C337=0,C337=""),"",_xlfn._xlws.FILTER(Prod.Out!C:F,Prod.Out!B:B=C337)),"")</f>
        <v/>
      </c>
      <c r="HK337" s="4" t="str" cm="1">
        <f t="array" ref="HK337">IF(OR(A337=0,A337=""),"",_xlfn.ANCHORARRAY(ExpD.Out!A$2))</f>
        <v/>
      </c>
    </row>
    <row r="338" spans="1:219" x14ac:dyDescent="0.35">
      <c r="A338" s="4" t="str" cm="1">
        <f t="array" ref="A338">IF(OR(EnterData!A341="",ISBLANK(EnterData!A341)),"",_xlfn._xlws.FILTER(EnterData!A341:L341,EnterData!A341:A341&lt;&gt;""))</f>
        <v/>
      </c>
      <c r="M338" s="4" t="str" cm="1">
        <f t="array" ref="M338">IF(OR(EnterData!A341="",ISBLANK(EnterData!A341)),"",_xlfn._xlws.FILTER(EnterData!N341:AB341,EnterData!A341:A341&lt;&gt;""))</f>
        <v/>
      </c>
      <c r="AB338" s="4" t="str" cm="1">
        <f t="array" ref="AB338">IF(OR(ISBLANK(B338),B338=0),"",_xlfn._xlws.FILTER(MT.Out!A$2:DO$200,MT.Out!D$2:D$200=Data.Out!B338))</f>
        <v/>
      </c>
      <c r="EQ338" s="4" t="str" cm="1">
        <f t="array" ref="EQ338">IFERROR(IF(OR(ISBLANK(E338),E338=0),"",_xlfn._xlws.FILTER(Int.Out!G$2:Q$100,Int.Out!B$2:B$100=E338)),"")</f>
        <v/>
      </c>
      <c r="FB338" s="4" t="str" cm="1">
        <f t="array" ref="FB338">IF(OR(ISBLANK(F338),F338=0),"",_xlfn._xlws.FILTER('Rot.Out'!C$3:M$100,'Rot.Out'!B$3:B$100=F338))</f>
        <v/>
      </c>
      <c r="FM338" s="4" t="str" cm="1">
        <f t="array" ref="FM338">IF(OR(F338=0,F338=""),"",IFERROR(_xlfn.UNIQUE(_xlfn._xlws.FILTER('Rot.Out'!R:R,('Rot.Out'!O:O=Data.Out!F338)*('Rot.Out'!P:P=Data.Out!G338)),FALSE),""))</f>
        <v/>
      </c>
      <c r="FN338" s="4" t="str" cm="1">
        <f t="array" ref="FN338">IF(OR(H338=0,ISBLANK(H338)),"",_xlfn._xlws.FILTER(Out.Out!A$2:J$36,Out.Out!K$2:K$36=H338))</f>
        <v/>
      </c>
      <c r="FX338" s="4" t="str" cm="1">
        <f t="array" ref="FX338">IF(OR(A338=0,ISBLANK(A338),A338=""),"",_xlfn._xlws.FILTER(Site.Out!A$2:AA$50,Site.Out!C$2:C$50=A338))</f>
        <v/>
      </c>
      <c r="GY338" s="4" t="str" cm="1">
        <f t="array" ref="GY338">IF(OR(ISBLANK(A338),A338=0,A338=""),"",Pub.Out!A$2:H$2)</f>
        <v/>
      </c>
      <c r="HG338" s="4" t="str" cm="1">
        <f t="array" ref="HG338">IFERROR(IF(OR(C338=0,C338=""),"",_xlfn._xlws.FILTER(Prod.Out!C:F,Prod.Out!B:B=C338)),"")</f>
        <v/>
      </c>
      <c r="HK338" s="4" t="str" cm="1">
        <f t="array" ref="HK338">IF(OR(A338=0,A338=""),"",_xlfn.ANCHORARRAY(ExpD.Out!A$2))</f>
        <v/>
      </c>
    </row>
    <row r="339" spans="1:219" x14ac:dyDescent="0.35">
      <c r="A339" s="4" t="str" cm="1">
        <f t="array" ref="A339">IF(OR(EnterData!A342="",ISBLANK(EnterData!A342)),"",_xlfn._xlws.FILTER(EnterData!A342:L342,EnterData!A342:A342&lt;&gt;""))</f>
        <v/>
      </c>
      <c r="M339" s="4" t="str" cm="1">
        <f t="array" ref="M339">IF(OR(EnterData!A342="",ISBLANK(EnterData!A342)),"",_xlfn._xlws.FILTER(EnterData!N342:AB342,EnterData!A342:A342&lt;&gt;""))</f>
        <v/>
      </c>
      <c r="AB339" s="4" t="str" cm="1">
        <f t="array" ref="AB339">IF(OR(ISBLANK(B339),B339=0),"",_xlfn._xlws.FILTER(MT.Out!A$2:DO$200,MT.Out!D$2:D$200=Data.Out!B339))</f>
        <v/>
      </c>
      <c r="EQ339" s="4" t="str" cm="1">
        <f t="array" ref="EQ339">IFERROR(IF(OR(ISBLANK(E339),E339=0),"",_xlfn._xlws.FILTER(Int.Out!G$2:Q$100,Int.Out!B$2:B$100=E339)),"")</f>
        <v/>
      </c>
      <c r="FB339" s="4" t="str" cm="1">
        <f t="array" ref="FB339">IF(OR(ISBLANK(F339),F339=0),"",_xlfn._xlws.FILTER('Rot.Out'!C$3:M$100,'Rot.Out'!B$3:B$100=F339))</f>
        <v/>
      </c>
      <c r="FM339" s="4" t="str" cm="1">
        <f t="array" ref="FM339">IF(OR(F339=0,F339=""),"",IFERROR(_xlfn.UNIQUE(_xlfn._xlws.FILTER('Rot.Out'!R:R,('Rot.Out'!O:O=Data.Out!F339)*('Rot.Out'!P:P=Data.Out!G339)),FALSE),""))</f>
        <v/>
      </c>
      <c r="FN339" s="4" t="str" cm="1">
        <f t="array" ref="FN339">IF(OR(H339=0,ISBLANK(H339)),"",_xlfn._xlws.FILTER(Out.Out!A$2:J$36,Out.Out!K$2:K$36=H339))</f>
        <v/>
      </c>
      <c r="FX339" s="4" t="str" cm="1">
        <f t="array" ref="FX339">IF(OR(A339=0,ISBLANK(A339),A339=""),"",_xlfn._xlws.FILTER(Site.Out!A$2:AA$50,Site.Out!C$2:C$50=A339))</f>
        <v/>
      </c>
      <c r="GY339" s="4" t="str" cm="1">
        <f t="array" ref="GY339">IF(OR(ISBLANK(A339),A339=0,A339=""),"",Pub.Out!A$2:H$2)</f>
        <v/>
      </c>
      <c r="HG339" s="4" t="str" cm="1">
        <f t="array" ref="HG339">IFERROR(IF(OR(C339=0,C339=""),"",_xlfn._xlws.FILTER(Prod.Out!C:F,Prod.Out!B:B=C339)),"")</f>
        <v/>
      </c>
      <c r="HK339" s="4" t="str" cm="1">
        <f t="array" ref="HK339">IF(OR(A339=0,A339=""),"",_xlfn.ANCHORARRAY(ExpD.Out!A$2))</f>
        <v/>
      </c>
    </row>
    <row r="340" spans="1:219" x14ac:dyDescent="0.35">
      <c r="A340" s="4" t="str" cm="1">
        <f t="array" ref="A340">IF(OR(EnterData!A343="",ISBLANK(EnterData!A343)),"",_xlfn._xlws.FILTER(EnterData!A343:L343,EnterData!A343:A343&lt;&gt;""))</f>
        <v/>
      </c>
      <c r="M340" s="4" t="str" cm="1">
        <f t="array" ref="M340">IF(OR(EnterData!A343="",ISBLANK(EnterData!A343)),"",_xlfn._xlws.FILTER(EnterData!N343:AB343,EnterData!A343:A343&lt;&gt;""))</f>
        <v/>
      </c>
      <c r="AB340" s="4" t="str" cm="1">
        <f t="array" ref="AB340">IF(OR(ISBLANK(B340),B340=0),"",_xlfn._xlws.FILTER(MT.Out!A$2:DO$200,MT.Out!D$2:D$200=Data.Out!B340))</f>
        <v/>
      </c>
      <c r="EQ340" s="4" t="str" cm="1">
        <f t="array" ref="EQ340">IFERROR(IF(OR(ISBLANK(E340),E340=0),"",_xlfn._xlws.FILTER(Int.Out!G$2:Q$100,Int.Out!B$2:B$100=E340)),"")</f>
        <v/>
      </c>
      <c r="FB340" s="4" t="str" cm="1">
        <f t="array" ref="FB340">IF(OR(ISBLANK(F340),F340=0),"",_xlfn._xlws.FILTER('Rot.Out'!C$3:M$100,'Rot.Out'!B$3:B$100=F340))</f>
        <v/>
      </c>
      <c r="FM340" s="4" t="str" cm="1">
        <f t="array" ref="FM340">IF(OR(F340=0,F340=""),"",IFERROR(_xlfn.UNIQUE(_xlfn._xlws.FILTER('Rot.Out'!R:R,('Rot.Out'!O:O=Data.Out!F340)*('Rot.Out'!P:P=Data.Out!G340)),FALSE),""))</f>
        <v/>
      </c>
      <c r="FN340" s="4" t="str" cm="1">
        <f t="array" ref="FN340">IF(OR(H340=0,ISBLANK(H340)),"",_xlfn._xlws.FILTER(Out.Out!A$2:J$36,Out.Out!K$2:K$36=H340))</f>
        <v/>
      </c>
      <c r="FX340" s="4" t="str" cm="1">
        <f t="array" ref="FX340">IF(OR(A340=0,ISBLANK(A340),A340=""),"",_xlfn._xlws.FILTER(Site.Out!A$2:AA$50,Site.Out!C$2:C$50=A340))</f>
        <v/>
      </c>
      <c r="GY340" s="4" t="str" cm="1">
        <f t="array" ref="GY340">IF(OR(ISBLANK(A340),A340=0,A340=""),"",Pub.Out!A$2:H$2)</f>
        <v/>
      </c>
      <c r="HG340" s="4" t="str" cm="1">
        <f t="array" ref="HG340">IFERROR(IF(OR(C340=0,C340=""),"",_xlfn._xlws.FILTER(Prod.Out!C:F,Prod.Out!B:B=C340)),"")</f>
        <v/>
      </c>
      <c r="HK340" s="4" t="str" cm="1">
        <f t="array" ref="HK340">IF(OR(A340=0,A340=""),"",_xlfn.ANCHORARRAY(ExpD.Out!A$2))</f>
        <v/>
      </c>
    </row>
    <row r="341" spans="1:219" x14ac:dyDescent="0.35">
      <c r="A341" s="4" t="str" cm="1">
        <f t="array" ref="A341">IF(OR(EnterData!A344="",ISBLANK(EnterData!A344)),"",_xlfn._xlws.FILTER(EnterData!A344:L344,EnterData!A344:A344&lt;&gt;""))</f>
        <v/>
      </c>
      <c r="M341" s="4" t="str" cm="1">
        <f t="array" ref="M341">IF(OR(EnterData!A344="",ISBLANK(EnterData!A344)),"",_xlfn._xlws.FILTER(EnterData!N344:AB344,EnterData!A344:A344&lt;&gt;""))</f>
        <v/>
      </c>
      <c r="AB341" s="4" t="str" cm="1">
        <f t="array" ref="AB341">IF(OR(ISBLANK(B341),B341=0),"",_xlfn._xlws.FILTER(MT.Out!A$2:DO$200,MT.Out!D$2:D$200=Data.Out!B341))</f>
        <v/>
      </c>
      <c r="EQ341" s="4" t="str" cm="1">
        <f t="array" ref="EQ341">IFERROR(IF(OR(ISBLANK(E341),E341=0),"",_xlfn._xlws.FILTER(Int.Out!G$2:Q$100,Int.Out!B$2:B$100=E341)),"")</f>
        <v/>
      </c>
      <c r="FB341" s="4" t="str" cm="1">
        <f t="array" ref="FB341">IF(OR(ISBLANK(F341),F341=0),"",_xlfn._xlws.FILTER('Rot.Out'!C$3:M$100,'Rot.Out'!B$3:B$100=F341))</f>
        <v/>
      </c>
      <c r="FM341" s="4" t="str" cm="1">
        <f t="array" ref="FM341">IF(OR(F341=0,F341=""),"",IFERROR(_xlfn.UNIQUE(_xlfn._xlws.FILTER('Rot.Out'!R:R,('Rot.Out'!O:O=Data.Out!F341)*('Rot.Out'!P:P=Data.Out!G341)),FALSE),""))</f>
        <v/>
      </c>
      <c r="FN341" s="4" t="str" cm="1">
        <f t="array" ref="FN341">IF(OR(H341=0,ISBLANK(H341)),"",_xlfn._xlws.FILTER(Out.Out!A$2:J$36,Out.Out!K$2:K$36=H341))</f>
        <v/>
      </c>
      <c r="FX341" s="4" t="str" cm="1">
        <f t="array" ref="FX341">IF(OR(A341=0,ISBLANK(A341),A341=""),"",_xlfn._xlws.FILTER(Site.Out!A$2:AA$50,Site.Out!C$2:C$50=A341))</f>
        <v/>
      </c>
      <c r="GY341" s="4" t="str" cm="1">
        <f t="array" ref="GY341">IF(OR(ISBLANK(A341),A341=0,A341=""),"",Pub.Out!A$2:H$2)</f>
        <v/>
      </c>
      <c r="HG341" s="4" t="str" cm="1">
        <f t="array" ref="HG341">IFERROR(IF(OR(C341=0,C341=""),"",_xlfn._xlws.FILTER(Prod.Out!C:F,Prod.Out!B:B=C341)),"")</f>
        <v/>
      </c>
      <c r="HK341" s="4" t="str" cm="1">
        <f t="array" ref="HK341">IF(OR(A341=0,A341=""),"",_xlfn.ANCHORARRAY(ExpD.Out!A$2))</f>
        <v/>
      </c>
    </row>
    <row r="342" spans="1:219" x14ac:dyDescent="0.35">
      <c r="A342" s="4" t="str" cm="1">
        <f t="array" ref="A342">IF(OR(EnterData!A345="",ISBLANK(EnterData!A345)),"",_xlfn._xlws.FILTER(EnterData!A345:L345,EnterData!A345:A345&lt;&gt;""))</f>
        <v/>
      </c>
      <c r="M342" s="4" t="str" cm="1">
        <f t="array" ref="M342">IF(OR(EnterData!A345="",ISBLANK(EnterData!A345)),"",_xlfn._xlws.FILTER(EnterData!N345:AB345,EnterData!A345:A345&lt;&gt;""))</f>
        <v/>
      </c>
      <c r="AB342" s="4" t="str" cm="1">
        <f t="array" ref="AB342">IF(OR(ISBLANK(B342),B342=0),"",_xlfn._xlws.FILTER(MT.Out!A$2:DO$200,MT.Out!D$2:D$200=Data.Out!B342))</f>
        <v/>
      </c>
      <c r="EQ342" s="4" t="str" cm="1">
        <f t="array" ref="EQ342">IFERROR(IF(OR(ISBLANK(E342),E342=0),"",_xlfn._xlws.FILTER(Int.Out!G$2:Q$100,Int.Out!B$2:B$100=E342)),"")</f>
        <v/>
      </c>
      <c r="FB342" s="4" t="str" cm="1">
        <f t="array" ref="FB342">IF(OR(ISBLANK(F342),F342=0),"",_xlfn._xlws.FILTER('Rot.Out'!C$3:M$100,'Rot.Out'!B$3:B$100=F342))</f>
        <v/>
      </c>
      <c r="FM342" s="4" t="str" cm="1">
        <f t="array" ref="FM342">IF(OR(F342=0,F342=""),"",IFERROR(_xlfn.UNIQUE(_xlfn._xlws.FILTER('Rot.Out'!R:R,('Rot.Out'!O:O=Data.Out!F342)*('Rot.Out'!P:P=Data.Out!G342)),FALSE),""))</f>
        <v/>
      </c>
      <c r="FN342" s="4" t="str" cm="1">
        <f t="array" ref="FN342">IF(OR(H342=0,ISBLANK(H342)),"",_xlfn._xlws.FILTER(Out.Out!A$2:J$36,Out.Out!K$2:K$36=H342))</f>
        <v/>
      </c>
      <c r="FX342" s="4" t="str" cm="1">
        <f t="array" ref="FX342">IF(OR(A342=0,ISBLANK(A342),A342=""),"",_xlfn._xlws.FILTER(Site.Out!A$2:AA$50,Site.Out!C$2:C$50=A342))</f>
        <v/>
      </c>
      <c r="GY342" s="4" t="str" cm="1">
        <f t="array" ref="GY342">IF(OR(ISBLANK(A342),A342=0,A342=""),"",Pub.Out!A$2:H$2)</f>
        <v/>
      </c>
      <c r="HG342" s="4" t="str" cm="1">
        <f t="array" ref="HG342">IFERROR(IF(OR(C342=0,C342=""),"",_xlfn._xlws.FILTER(Prod.Out!C:F,Prod.Out!B:B=C342)),"")</f>
        <v/>
      </c>
      <c r="HK342" s="4" t="str" cm="1">
        <f t="array" ref="HK342">IF(OR(A342=0,A342=""),"",_xlfn.ANCHORARRAY(ExpD.Out!A$2))</f>
        <v/>
      </c>
    </row>
    <row r="343" spans="1:219" x14ac:dyDescent="0.35">
      <c r="A343" s="4" t="str" cm="1">
        <f t="array" ref="A343">IF(OR(EnterData!A346="",ISBLANK(EnterData!A346)),"",_xlfn._xlws.FILTER(EnterData!A346:L346,EnterData!A346:A346&lt;&gt;""))</f>
        <v/>
      </c>
      <c r="M343" s="4" t="str" cm="1">
        <f t="array" ref="M343">IF(OR(EnterData!A346="",ISBLANK(EnterData!A346)),"",_xlfn._xlws.FILTER(EnterData!N346:AB346,EnterData!A346:A346&lt;&gt;""))</f>
        <v/>
      </c>
      <c r="AB343" s="4" t="str" cm="1">
        <f t="array" ref="AB343">IF(OR(ISBLANK(B343),B343=0),"",_xlfn._xlws.FILTER(MT.Out!A$2:DO$200,MT.Out!D$2:D$200=Data.Out!B343))</f>
        <v/>
      </c>
      <c r="EQ343" s="4" t="str" cm="1">
        <f t="array" ref="EQ343">IFERROR(IF(OR(ISBLANK(E343),E343=0),"",_xlfn._xlws.FILTER(Int.Out!G$2:Q$100,Int.Out!B$2:B$100=E343)),"")</f>
        <v/>
      </c>
      <c r="FB343" s="4" t="str" cm="1">
        <f t="array" ref="FB343">IF(OR(ISBLANK(F343),F343=0),"",_xlfn._xlws.FILTER('Rot.Out'!C$3:M$100,'Rot.Out'!B$3:B$100=F343))</f>
        <v/>
      </c>
      <c r="FM343" s="4" t="str" cm="1">
        <f t="array" ref="FM343">IF(OR(F343=0,F343=""),"",IFERROR(_xlfn.UNIQUE(_xlfn._xlws.FILTER('Rot.Out'!R:R,('Rot.Out'!O:O=Data.Out!F343)*('Rot.Out'!P:P=Data.Out!G343)),FALSE),""))</f>
        <v/>
      </c>
      <c r="FN343" s="4" t="str" cm="1">
        <f t="array" ref="FN343">IF(OR(H343=0,ISBLANK(H343)),"",_xlfn._xlws.FILTER(Out.Out!A$2:J$36,Out.Out!K$2:K$36=H343))</f>
        <v/>
      </c>
      <c r="FX343" s="4" t="str" cm="1">
        <f t="array" ref="FX343">IF(OR(A343=0,ISBLANK(A343),A343=""),"",_xlfn._xlws.FILTER(Site.Out!A$2:AA$50,Site.Out!C$2:C$50=A343))</f>
        <v/>
      </c>
      <c r="GY343" s="4" t="str" cm="1">
        <f t="array" ref="GY343">IF(OR(ISBLANK(A343),A343=0,A343=""),"",Pub.Out!A$2:H$2)</f>
        <v/>
      </c>
      <c r="HG343" s="4" t="str" cm="1">
        <f t="array" ref="HG343">IFERROR(IF(OR(C343=0,C343=""),"",_xlfn._xlws.FILTER(Prod.Out!C:F,Prod.Out!B:B=C343)),"")</f>
        <v/>
      </c>
      <c r="HK343" s="4" t="str" cm="1">
        <f t="array" ref="HK343">IF(OR(A343=0,A343=""),"",_xlfn.ANCHORARRAY(ExpD.Out!A$2))</f>
        <v/>
      </c>
    </row>
    <row r="344" spans="1:219" x14ac:dyDescent="0.35">
      <c r="A344" s="4" t="str" cm="1">
        <f t="array" ref="A344">IF(OR(EnterData!A347="",ISBLANK(EnterData!A347)),"",_xlfn._xlws.FILTER(EnterData!A347:L347,EnterData!A347:A347&lt;&gt;""))</f>
        <v/>
      </c>
      <c r="M344" s="4" t="str" cm="1">
        <f t="array" ref="M344">IF(OR(EnterData!A347="",ISBLANK(EnterData!A347)),"",_xlfn._xlws.FILTER(EnterData!N347:AB347,EnterData!A347:A347&lt;&gt;""))</f>
        <v/>
      </c>
      <c r="AB344" s="4" t="str" cm="1">
        <f t="array" ref="AB344">IF(OR(ISBLANK(B344),B344=0),"",_xlfn._xlws.FILTER(MT.Out!A$2:DO$200,MT.Out!D$2:D$200=Data.Out!B344))</f>
        <v/>
      </c>
      <c r="EQ344" s="4" t="str" cm="1">
        <f t="array" ref="EQ344">IFERROR(IF(OR(ISBLANK(E344),E344=0),"",_xlfn._xlws.FILTER(Int.Out!G$2:Q$100,Int.Out!B$2:B$100=E344)),"")</f>
        <v/>
      </c>
      <c r="FB344" s="4" t="str" cm="1">
        <f t="array" ref="FB344">IF(OR(ISBLANK(F344),F344=0),"",_xlfn._xlws.FILTER('Rot.Out'!C$3:M$100,'Rot.Out'!B$3:B$100=F344))</f>
        <v/>
      </c>
      <c r="FM344" s="4" t="str" cm="1">
        <f t="array" ref="FM344">IF(OR(F344=0,F344=""),"",IFERROR(_xlfn.UNIQUE(_xlfn._xlws.FILTER('Rot.Out'!R:R,('Rot.Out'!O:O=Data.Out!F344)*('Rot.Out'!P:P=Data.Out!G344)),FALSE),""))</f>
        <v/>
      </c>
      <c r="FN344" s="4" t="str" cm="1">
        <f t="array" ref="FN344">IF(OR(H344=0,ISBLANK(H344)),"",_xlfn._xlws.FILTER(Out.Out!A$2:J$36,Out.Out!K$2:K$36=H344))</f>
        <v/>
      </c>
      <c r="FX344" s="4" t="str" cm="1">
        <f t="array" ref="FX344">IF(OR(A344=0,ISBLANK(A344),A344=""),"",_xlfn._xlws.FILTER(Site.Out!A$2:AA$50,Site.Out!C$2:C$50=A344))</f>
        <v/>
      </c>
      <c r="GY344" s="4" t="str" cm="1">
        <f t="array" ref="GY344">IF(OR(ISBLANK(A344),A344=0,A344=""),"",Pub.Out!A$2:H$2)</f>
        <v/>
      </c>
      <c r="HG344" s="4" t="str" cm="1">
        <f t="array" ref="HG344">IFERROR(IF(OR(C344=0,C344=""),"",_xlfn._xlws.FILTER(Prod.Out!C:F,Prod.Out!B:B=C344)),"")</f>
        <v/>
      </c>
      <c r="HK344" s="4" t="str" cm="1">
        <f t="array" ref="HK344">IF(OR(A344=0,A344=""),"",_xlfn.ANCHORARRAY(ExpD.Out!A$2))</f>
        <v/>
      </c>
    </row>
    <row r="345" spans="1:219" x14ac:dyDescent="0.35">
      <c r="A345" s="4" t="str" cm="1">
        <f t="array" ref="A345">IF(OR(EnterData!A348="",ISBLANK(EnterData!A348)),"",_xlfn._xlws.FILTER(EnterData!A348:L348,EnterData!A348:A348&lt;&gt;""))</f>
        <v/>
      </c>
      <c r="M345" s="4" t="str" cm="1">
        <f t="array" ref="M345">IF(OR(EnterData!A348="",ISBLANK(EnterData!A348)),"",_xlfn._xlws.FILTER(EnterData!N348:AB348,EnterData!A348:A348&lt;&gt;""))</f>
        <v/>
      </c>
      <c r="AB345" s="4" t="str" cm="1">
        <f t="array" ref="AB345">IF(OR(ISBLANK(B345),B345=0),"",_xlfn._xlws.FILTER(MT.Out!A$2:DO$200,MT.Out!D$2:D$200=Data.Out!B345))</f>
        <v/>
      </c>
      <c r="EQ345" s="4" t="str" cm="1">
        <f t="array" ref="EQ345">IFERROR(IF(OR(ISBLANK(E345),E345=0),"",_xlfn._xlws.FILTER(Int.Out!G$2:Q$100,Int.Out!B$2:B$100=E345)),"")</f>
        <v/>
      </c>
      <c r="FB345" s="4" t="str" cm="1">
        <f t="array" ref="FB345">IF(OR(ISBLANK(F345),F345=0),"",_xlfn._xlws.FILTER('Rot.Out'!C$3:M$100,'Rot.Out'!B$3:B$100=F345))</f>
        <v/>
      </c>
      <c r="FM345" s="4" t="str" cm="1">
        <f t="array" ref="FM345">IF(OR(F345=0,F345=""),"",IFERROR(_xlfn.UNIQUE(_xlfn._xlws.FILTER('Rot.Out'!R:R,('Rot.Out'!O:O=Data.Out!F345)*('Rot.Out'!P:P=Data.Out!G345)),FALSE),""))</f>
        <v/>
      </c>
      <c r="FN345" s="4" t="str" cm="1">
        <f t="array" ref="FN345">IF(OR(H345=0,ISBLANK(H345)),"",_xlfn._xlws.FILTER(Out.Out!A$2:J$36,Out.Out!K$2:K$36=H345))</f>
        <v/>
      </c>
      <c r="FX345" s="4" t="str" cm="1">
        <f t="array" ref="FX345">IF(OR(A345=0,ISBLANK(A345),A345=""),"",_xlfn._xlws.FILTER(Site.Out!A$2:AA$50,Site.Out!C$2:C$50=A345))</f>
        <v/>
      </c>
      <c r="GY345" s="4" t="str" cm="1">
        <f t="array" ref="GY345">IF(OR(ISBLANK(A345),A345=0,A345=""),"",Pub.Out!A$2:H$2)</f>
        <v/>
      </c>
      <c r="HG345" s="4" t="str" cm="1">
        <f t="array" ref="HG345">IFERROR(IF(OR(C345=0,C345=""),"",_xlfn._xlws.FILTER(Prod.Out!C:F,Prod.Out!B:B=C345)),"")</f>
        <v/>
      </c>
      <c r="HK345" s="4" t="str" cm="1">
        <f t="array" ref="HK345">IF(OR(A345=0,A345=""),"",_xlfn.ANCHORARRAY(ExpD.Out!A$2))</f>
        <v/>
      </c>
    </row>
    <row r="346" spans="1:219" x14ac:dyDescent="0.35">
      <c r="A346" s="4" t="str" cm="1">
        <f t="array" ref="A346">IF(OR(EnterData!A349="",ISBLANK(EnterData!A349)),"",_xlfn._xlws.FILTER(EnterData!A349:L349,EnterData!A349:A349&lt;&gt;""))</f>
        <v/>
      </c>
      <c r="M346" s="4" t="str" cm="1">
        <f t="array" ref="M346">IF(OR(EnterData!A349="",ISBLANK(EnterData!A349)),"",_xlfn._xlws.FILTER(EnterData!N349:AB349,EnterData!A349:A349&lt;&gt;""))</f>
        <v/>
      </c>
      <c r="AB346" s="4" t="str" cm="1">
        <f t="array" ref="AB346">IF(OR(ISBLANK(B346),B346=0),"",_xlfn._xlws.FILTER(MT.Out!A$2:DO$200,MT.Out!D$2:D$200=Data.Out!B346))</f>
        <v/>
      </c>
      <c r="EQ346" s="4" t="str" cm="1">
        <f t="array" ref="EQ346">IFERROR(IF(OR(ISBLANK(E346),E346=0),"",_xlfn._xlws.FILTER(Int.Out!G$2:Q$100,Int.Out!B$2:B$100=E346)),"")</f>
        <v/>
      </c>
      <c r="FB346" s="4" t="str" cm="1">
        <f t="array" ref="FB346">IF(OR(ISBLANK(F346),F346=0),"",_xlfn._xlws.FILTER('Rot.Out'!C$3:M$100,'Rot.Out'!B$3:B$100=F346))</f>
        <v/>
      </c>
      <c r="FM346" s="4" t="str" cm="1">
        <f t="array" ref="FM346">IF(OR(F346=0,F346=""),"",IFERROR(_xlfn.UNIQUE(_xlfn._xlws.FILTER('Rot.Out'!R:R,('Rot.Out'!O:O=Data.Out!F346)*('Rot.Out'!P:P=Data.Out!G346)),FALSE),""))</f>
        <v/>
      </c>
      <c r="FN346" s="4" t="str" cm="1">
        <f t="array" ref="FN346">IF(OR(H346=0,ISBLANK(H346)),"",_xlfn._xlws.FILTER(Out.Out!A$2:J$36,Out.Out!K$2:K$36=H346))</f>
        <v/>
      </c>
      <c r="FX346" s="4" t="str" cm="1">
        <f t="array" ref="FX346">IF(OR(A346=0,ISBLANK(A346),A346=""),"",_xlfn._xlws.FILTER(Site.Out!A$2:AA$50,Site.Out!C$2:C$50=A346))</f>
        <v/>
      </c>
      <c r="GY346" s="4" t="str" cm="1">
        <f t="array" ref="GY346">IF(OR(ISBLANK(A346),A346=0,A346=""),"",Pub.Out!A$2:H$2)</f>
        <v/>
      </c>
      <c r="HG346" s="4" t="str" cm="1">
        <f t="array" ref="HG346">IFERROR(IF(OR(C346=0,C346=""),"",_xlfn._xlws.FILTER(Prod.Out!C:F,Prod.Out!B:B=C346)),"")</f>
        <v/>
      </c>
      <c r="HK346" s="4" t="str" cm="1">
        <f t="array" ref="HK346">IF(OR(A346=0,A346=""),"",_xlfn.ANCHORARRAY(ExpD.Out!A$2))</f>
        <v/>
      </c>
    </row>
    <row r="347" spans="1:219" x14ac:dyDescent="0.35">
      <c r="A347" s="4" t="str" cm="1">
        <f t="array" ref="A347">IF(OR(EnterData!A350="",ISBLANK(EnterData!A350)),"",_xlfn._xlws.FILTER(EnterData!A350:L350,EnterData!A350:A350&lt;&gt;""))</f>
        <v/>
      </c>
      <c r="M347" s="4" t="str" cm="1">
        <f t="array" ref="M347">IF(OR(EnterData!A350="",ISBLANK(EnterData!A350)),"",_xlfn._xlws.FILTER(EnterData!N350:AB350,EnterData!A350:A350&lt;&gt;""))</f>
        <v/>
      </c>
      <c r="AB347" s="4" t="str" cm="1">
        <f t="array" ref="AB347">IF(OR(ISBLANK(B347),B347=0),"",_xlfn._xlws.FILTER(MT.Out!A$2:DO$200,MT.Out!D$2:D$200=Data.Out!B347))</f>
        <v/>
      </c>
      <c r="EQ347" s="4" t="str" cm="1">
        <f t="array" ref="EQ347">IFERROR(IF(OR(ISBLANK(E347),E347=0),"",_xlfn._xlws.FILTER(Int.Out!G$2:Q$100,Int.Out!B$2:B$100=E347)),"")</f>
        <v/>
      </c>
      <c r="FB347" s="4" t="str" cm="1">
        <f t="array" ref="FB347">IF(OR(ISBLANK(F347),F347=0),"",_xlfn._xlws.FILTER('Rot.Out'!C$3:M$100,'Rot.Out'!B$3:B$100=F347))</f>
        <v/>
      </c>
      <c r="FM347" s="4" t="str" cm="1">
        <f t="array" ref="FM347">IF(OR(F347=0,F347=""),"",IFERROR(_xlfn.UNIQUE(_xlfn._xlws.FILTER('Rot.Out'!R:R,('Rot.Out'!O:O=Data.Out!F347)*('Rot.Out'!P:P=Data.Out!G347)),FALSE),""))</f>
        <v/>
      </c>
      <c r="FN347" s="4" t="str" cm="1">
        <f t="array" ref="FN347">IF(OR(H347=0,ISBLANK(H347)),"",_xlfn._xlws.FILTER(Out.Out!A$2:J$36,Out.Out!K$2:K$36=H347))</f>
        <v/>
      </c>
      <c r="FX347" s="4" t="str" cm="1">
        <f t="array" ref="FX347">IF(OR(A347=0,ISBLANK(A347),A347=""),"",_xlfn._xlws.FILTER(Site.Out!A$2:AA$50,Site.Out!C$2:C$50=A347))</f>
        <v/>
      </c>
      <c r="GY347" s="4" t="str" cm="1">
        <f t="array" ref="GY347">IF(OR(ISBLANK(A347),A347=0,A347=""),"",Pub.Out!A$2:H$2)</f>
        <v/>
      </c>
      <c r="HG347" s="4" t="str" cm="1">
        <f t="array" ref="HG347">IFERROR(IF(OR(C347=0,C347=""),"",_xlfn._xlws.FILTER(Prod.Out!C:F,Prod.Out!B:B=C347)),"")</f>
        <v/>
      </c>
      <c r="HK347" s="4" t="str" cm="1">
        <f t="array" ref="HK347">IF(OR(A347=0,A347=""),"",_xlfn.ANCHORARRAY(ExpD.Out!A$2))</f>
        <v/>
      </c>
    </row>
    <row r="348" spans="1:219" x14ac:dyDescent="0.35">
      <c r="A348" s="4" t="str" cm="1">
        <f t="array" ref="A348">IF(OR(EnterData!A351="",ISBLANK(EnterData!A351)),"",_xlfn._xlws.FILTER(EnterData!A351:L351,EnterData!A351:A351&lt;&gt;""))</f>
        <v/>
      </c>
      <c r="M348" s="4" t="str" cm="1">
        <f t="array" ref="M348">IF(OR(EnterData!A351="",ISBLANK(EnterData!A351)),"",_xlfn._xlws.FILTER(EnterData!N351:AB351,EnterData!A351:A351&lt;&gt;""))</f>
        <v/>
      </c>
      <c r="AB348" s="4" t="str" cm="1">
        <f t="array" ref="AB348">IF(OR(ISBLANK(B348),B348=0),"",_xlfn._xlws.FILTER(MT.Out!A$2:DO$200,MT.Out!D$2:D$200=Data.Out!B348))</f>
        <v/>
      </c>
      <c r="EQ348" s="4" t="str" cm="1">
        <f t="array" ref="EQ348">IFERROR(IF(OR(ISBLANK(E348),E348=0),"",_xlfn._xlws.FILTER(Int.Out!G$2:Q$100,Int.Out!B$2:B$100=E348)),"")</f>
        <v/>
      </c>
      <c r="FB348" s="4" t="str" cm="1">
        <f t="array" ref="FB348">IF(OR(ISBLANK(F348),F348=0),"",_xlfn._xlws.FILTER('Rot.Out'!C$3:M$100,'Rot.Out'!B$3:B$100=F348))</f>
        <v/>
      </c>
      <c r="FM348" s="4" t="str" cm="1">
        <f t="array" ref="FM348">IF(OR(F348=0,F348=""),"",IFERROR(_xlfn.UNIQUE(_xlfn._xlws.FILTER('Rot.Out'!R:R,('Rot.Out'!O:O=Data.Out!F348)*('Rot.Out'!P:P=Data.Out!G348)),FALSE),""))</f>
        <v/>
      </c>
      <c r="FN348" s="4" t="str" cm="1">
        <f t="array" ref="FN348">IF(OR(H348=0,ISBLANK(H348)),"",_xlfn._xlws.FILTER(Out.Out!A$2:J$36,Out.Out!K$2:K$36=H348))</f>
        <v/>
      </c>
      <c r="FX348" s="4" t="str" cm="1">
        <f t="array" ref="FX348">IF(OR(A348=0,ISBLANK(A348),A348=""),"",_xlfn._xlws.FILTER(Site.Out!A$2:AA$50,Site.Out!C$2:C$50=A348))</f>
        <v/>
      </c>
      <c r="GY348" s="4" t="str" cm="1">
        <f t="array" ref="GY348">IF(OR(ISBLANK(A348),A348=0,A348=""),"",Pub.Out!A$2:H$2)</f>
        <v/>
      </c>
      <c r="HG348" s="4" t="str" cm="1">
        <f t="array" ref="HG348">IFERROR(IF(OR(C348=0,C348=""),"",_xlfn._xlws.FILTER(Prod.Out!C:F,Prod.Out!B:B=C348)),"")</f>
        <v/>
      </c>
      <c r="HK348" s="4" t="str" cm="1">
        <f t="array" ref="HK348">IF(OR(A348=0,A348=""),"",_xlfn.ANCHORARRAY(ExpD.Out!A$2))</f>
        <v/>
      </c>
    </row>
    <row r="349" spans="1:219" x14ac:dyDescent="0.35">
      <c r="A349" s="4" t="str" cm="1">
        <f t="array" ref="A349">IF(OR(EnterData!A352="",ISBLANK(EnterData!A352)),"",_xlfn._xlws.FILTER(EnterData!A352:L352,EnterData!A352:A352&lt;&gt;""))</f>
        <v/>
      </c>
      <c r="M349" s="4" t="str" cm="1">
        <f t="array" ref="M349">IF(OR(EnterData!A352="",ISBLANK(EnterData!A352)),"",_xlfn._xlws.FILTER(EnterData!N352:AB352,EnterData!A352:A352&lt;&gt;""))</f>
        <v/>
      </c>
      <c r="AB349" s="4" t="str" cm="1">
        <f t="array" ref="AB349">IF(OR(ISBLANK(B349),B349=0),"",_xlfn._xlws.FILTER(MT.Out!A$2:DO$200,MT.Out!D$2:D$200=Data.Out!B349))</f>
        <v/>
      </c>
      <c r="EQ349" s="4" t="str" cm="1">
        <f t="array" ref="EQ349">IFERROR(IF(OR(ISBLANK(E349),E349=0),"",_xlfn._xlws.FILTER(Int.Out!G$2:Q$100,Int.Out!B$2:B$100=E349)),"")</f>
        <v/>
      </c>
      <c r="FB349" s="4" t="str" cm="1">
        <f t="array" ref="FB349">IF(OR(ISBLANK(F349),F349=0),"",_xlfn._xlws.FILTER('Rot.Out'!C$3:M$100,'Rot.Out'!B$3:B$100=F349))</f>
        <v/>
      </c>
      <c r="FM349" s="4" t="str" cm="1">
        <f t="array" ref="FM349">IF(OR(F349=0,F349=""),"",IFERROR(_xlfn.UNIQUE(_xlfn._xlws.FILTER('Rot.Out'!R:R,('Rot.Out'!O:O=Data.Out!F349)*('Rot.Out'!P:P=Data.Out!G349)),FALSE),""))</f>
        <v/>
      </c>
      <c r="FN349" s="4" t="str" cm="1">
        <f t="array" ref="FN349">IF(OR(H349=0,ISBLANK(H349)),"",_xlfn._xlws.FILTER(Out.Out!A$2:J$36,Out.Out!K$2:K$36=H349))</f>
        <v/>
      </c>
      <c r="FX349" s="4" t="str" cm="1">
        <f t="array" ref="FX349">IF(OR(A349=0,ISBLANK(A349),A349=""),"",_xlfn._xlws.FILTER(Site.Out!A$2:AA$50,Site.Out!C$2:C$50=A349))</f>
        <v/>
      </c>
      <c r="GY349" s="4" t="str" cm="1">
        <f t="array" ref="GY349">IF(OR(ISBLANK(A349),A349=0,A349=""),"",Pub.Out!A$2:H$2)</f>
        <v/>
      </c>
      <c r="HG349" s="4" t="str" cm="1">
        <f t="array" ref="HG349">IFERROR(IF(OR(C349=0,C349=""),"",_xlfn._xlws.FILTER(Prod.Out!C:F,Prod.Out!B:B=C349)),"")</f>
        <v/>
      </c>
      <c r="HK349" s="4" t="str" cm="1">
        <f t="array" ref="HK349">IF(OR(A349=0,A349=""),"",_xlfn.ANCHORARRAY(ExpD.Out!A$2))</f>
        <v/>
      </c>
    </row>
    <row r="350" spans="1:219" x14ac:dyDescent="0.35">
      <c r="A350" s="4" t="str" cm="1">
        <f t="array" ref="A350">IF(OR(EnterData!A353="",ISBLANK(EnterData!A353)),"",_xlfn._xlws.FILTER(EnterData!A353:L353,EnterData!A353:A353&lt;&gt;""))</f>
        <v/>
      </c>
      <c r="M350" s="4" t="str" cm="1">
        <f t="array" ref="M350">IF(OR(EnterData!A353="",ISBLANK(EnterData!A353)),"",_xlfn._xlws.FILTER(EnterData!N353:AB353,EnterData!A353:A353&lt;&gt;""))</f>
        <v/>
      </c>
      <c r="AB350" s="4" t="str" cm="1">
        <f t="array" ref="AB350">IF(OR(ISBLANK(B350),B350=0),"",_xlfn._xlws.FILTER(MT.Out!A$2:DO$200,MT.Out!D$2:D$200=Data.Out!B350))</f>
        <v/>
      </c>
      <c r="EQ350" s="4" t="str" cm="1">
        <f t="array" ref="EQ350">IFERROR(IF(OR(ISBLANK(E350),E350=0),"",_xlfn._xlws.FILTER(Int.Out!G$2:Q$100,Int.Out!B$2:B$100=E350)),"")</f>
        <v/>
      </c>
      <c r="FB350" s="4" t="str" cm="1">
        <f t="array" ref="FB350">IF(OR(ISBLANK(F350),F350=0),"",_xlfn._xlws.FILTER('Rot.Out'!C$3:M$100,'Rot.Out'!B$3:B$100=F350))</f>
        <v/>
      </c>
      <c r="FM350" s="4" t="str" cm="1">
        <f t="array" ref="FM350">IF(OR(F350=0,F350=""),"",IFERROR(_xlfn.UNIQUE(_xlfn._xlws.FILTER('Rot.Out'!R:R,('Rot.Out'!O:O=Data.Out!F350)*('Rot.Out'!P:P=Data.Out!G350)),FALSE),""))</f>
        <v/>
      </c>
      <c r="FN350" s="4" t="str" cm="1">
        <f t="array" ref="FN350">IF(OR(H350=0,ISBLANK(H350)),"",_xlfn._xlws.FILTER(Out.Out!A$2:J$36,Out.Out!K$2:K$36=H350))</f>
        <v/>
      </c>
      <c r="FX350" s="4" t="str" cm="1">
        <f t="array" ref="FX350">IF(OR(A350=0,ISBLANK(A350),A350=""),"",_xlfn._xlws.FILTER(Site.Out!A$2:AA$50,Site.Out!C$2:C$50=A350))</f>
        <v/>
      </c>
      <c r="GY350" s="4" t="str" cm="1">
        <f t="array" ref="GY350">IF(OR(ISBLANK(A350),A350=0,A350=""),"",Pub.Out!A$2:H$2)</f>
        <v/>
      </c>
      <c r="HG350" s="4" t="str" cm="1">
        <f t="array" ref="HG350">IFERROR(IF(OR(C350=0,C350=""),"",_xlfn._xlws.FILTER(Prod.Out!C:F,Prod.Out!B:B=C350)),"")</f>
        <v/>
      </c>
      <c r="HK350" s="4" t="str" cm="1">
        <f t="array" ref="HK350">IF(OR(A350=0,A350=""),"",_xlfn.ANCHORARRAY(ExpD.Out!A$2))</f>
        <v/>
      </c>
    </row>
    <row r="351" spans="1:219" x14ac:dyDescent="0.35">
      <c r="A351" s="4" t="str" cm="1">
        <f t="array" ref="A351">IF(OR(EnterData!A354="",ISBLANK(EnterData!A354)),"",_xlfn._xlws.FILTER(EnterData!A354:L354,EnterData!A354:A354&lt;&gt;""))</f>
        <v/>
      </c>
      <c r="M351" s="4" t="str" cm="1">
        <f t="array" ref="M351">IF(OR(EnterData!A354="",ISBLANK(EnterData!A354)),"",_xlfn._xlws.FILTER(EnterData!N354:AB354,EnterData!A354:A354&lt;&gt;""))</f>
        <v/>
      </c>
      <c r="AB351" s="4" t="str" cm="1">
        <f t="array" ref="AB351">IF(OR(ISBLANK(B351),B351=0),"",_xlfn._xlws.FILTER(MT.Out!A$2:DO$200,MT.Out!D$2:D$200=Data.Out!B351))</f>
        <v/>
      </c>
      <c r="EQ351" s="4" t="str" cm="1">
        <f t="array" ref="EQ351">IFERROR(IF(OR(ISBLANK(E351),E351=0),"",_xlfn._xlws.FILTER(Int.Out!G$2:Q$100,Int.Out!B$2:B$100=E351)),"")</f>
        <v/>
      </c>
      <c r="FB351" s="4" t="str" cm="1">
        <f t="array" ref="FB351">IF(OR(ISBLANK(F351),F351=0),"",_xlfn._xlws.FILTER('Rot.Out'!C$3:M$100,'Rot.Out'!B$3:B$100=F351))</f>
        <v/>
      </c>
      <c r="FM351" s="4" t="str" cm="1">
        <f t="array" ref="FM351">IF(OR(F351=0,F351=""),"",IFERROR(_xlfn.UNIQUE(_xlfn._xlws.FILTER('Rot.Out'!R:R,('Rot.Out'!O:O=Data.Out!F351)*('Rot.Out'!P:P=Data.Out!G351)),FALSE),""))</f>
        <v/>
      </c>
      <c r="FN351" s="4" t="str" cm="1">
        <f t="array" ref="FN351">IF(OR(H351=0,ISBLANK(H351)),"",_xlfn._xlws.FILTER(Out.Out!A$2:J$36,Out.Out!K$2:K$36=H351))</f>
        <v/>
      </c>
      <c r="FX351" s="4" t="str" cm="1">
        <f t="array" ref="FX351">IF(OR(A351=0,ISBLANK(A351),A351=""),"",_xlfn._xlws.FILTER(Site.Out!A$2:AA$50,Site.Out!C$2:C$50=A351))</f>
        <v/>
      </c>
      <c r="GY351" s="4" t="str" cm="1">
        <f t="array" ref="GY351">IF(OR(ISBLANK(A351),A351=0,A351=""),"",Pub.Out!A$2:H$2)</f>
        <v/>
      </c>
      <c r="HG351" s="4" t="str" cm="1">
        <f t="array" ref="HG351">IFERROR(IF(OR(C351=0,C351=""),"",_xlfn._xlws.FILTER(Prod.Out!C:F,Prod.Out!B:B=C351)),"")</f>
        <v/>
      </c>
      <c r="HK351" s="4" t="str" cm="1">
        <f t="array" ref="HK351">IF(OR(A351=0,A351=""),"",_xlfn.ANCHORARRAY(ExpD.Out!A$2))</f>
        <v/>
      </c>
    </row>
    <row r="352" spans="1:219" x14ac:dyDescent="0.35">
      <c r="A352" s="4" t="str" cm="1">
        <f t="array" ref="A352">IF(OR(EnterData!A355="",ISBLANK(EnterData!A355)),"",_xlfn._xlws.FILTER(EnterData!A355:L355,EnterData!A355:A355&lt;&gt;""))</f>
        <v/>
      </c>
      <c r="M352" s="4" t="str" cm="1">
        <f t="array" ref="M352">IF(OR(EnterData!A355="",ISBLANK(EnterData!A355)),"",_xlfn._xlws.FILTER(EnterData!N355:AB355,EnterData!A355:A355&lt;&gt;""))</f>
        <v/>
      </c>
      <c r="AB352" s="4" t="str" cm="1">
        <f t="array" ref="AB352">IF(OR(ISBLANK(B352),B352=0),"",_xlfn._xlws.FILTER(MT.Out!A$2:DO$200,MT.Out!D$2:D$200=Data.Out!B352))</f>
        <v/>
      </c>
      <c r="EQ352" s="4" t="str" cm="1">
        <f t="array" ref="EQ352">IFERROR(IF(OR(ISBLANK(E352),E352=0),"",_xlfn._xlws.FILTER(Int.Out!G$2:Q$100,Int.Out!B$2:B$100=E352)),"")</f>
        <v/>
      </c>
      <c r="FB352" s="4" t="str" cm="1">
        <f t="array" ref="FB352">IF(OR(ISBLANK(F352),F352=0),"",_xlfn._xlws.FILTER('Rot.Out'!C$3:M$100,'Rot.Out'!B$3:B$100=F352))</f>
        <v/>
      </c>
      <c r="FM352" s="4" t="str" cm="1">
        <f t="array" ref="FM352">IF(OR(F352=0,F352=""),"",IFERROR(_xlfn.UNIQUE(_xlfn._xlws.FILTER('Rot.Out'!R:R,('Rot.Out'!O:O=Data.Out!F352)*('Rot.Out'!P:P=Data.Out!G352)),FALSE),""))</f>
        <v/>
      </c>
      <c r="FN352" s="4" t="str" cm="1">
        <f t="array" ref="FN352">IF(OR(H352=0,ISBLANK(H352)),"",_xlfn._xlws.FILTER(Out.Out!A$2:J$36,Out.Out!K$2:K$36=H352))</f>
        <v/>
      </c>
      <c r="FX352" s="4" t="str" cm="1">
        <f t="array" ref="FX352">IF(OR(A352=0,ISBLANK(A352),A352=""),"",_xlfn._xlws.FILTER(Site.Out!A$2:AA$50,Site.Out!C$2:C$50=A352))</f>
        <v/>
      </c>
      <c r="GY352" s="4" t="str" cm="1">
        <f t="array" ref="GY352">IF(OR(ISBLANK(A352),A352=0,A352=""),"",Pub.Out!A$2:H$2)</f>
        <v/>
      </c>
      <c r="HG352" s="4" t="str" cm="1">
        <f t="array" ref="HG352">IFERROR(IF(OR(C352=0,C352=""),"",_xlfn._xlws.FILTER(Prod.Out!C:F,Prod.Out!B:B=C352)),"")</f>
        <v/>
      </c>
      <c r="HK352" s="4" t="str" cm="1">
        <f t="array" ref="HK352">IF(OR(A352=0,A352=""),"",_xlfn.ANCHORARRAY(ExpD.Out!A$2))</f>
        <v/>
      </c>
    </row>
    <row r="353" spans="1:219" x14ac:dyDescent="0.35">
      <c r="A353" s="4" t="str" cm="1">
        <f t="array" ref="A353">IF(OR(EnterData!A356="",ISBLANK(EnterData!A356)),"",_xlfn._xlws.FILTER(EnterData!A356:L356,EnterData!A356:A356&lt;&gt;""))</f>
        <v/>
      </c>
      <c r="M353" s="4" t="str" cm="1">
        <f t="array" ref="M353">IF(OR(EnterData!A356="",ISBLANK(EnterData!A356)),"",_xlfn._xlws.FILTER(EnterData!N356:AB356,EnterData!A356:A356&lt;&gt;""))</f>
        <v/>
      </c>
      <c r="AB353" s="4" t="str" cm="1">
        <f t="array" ref="AB353">IF(OR(ISBLANK(B353),B353=0),"",_xlfn._xlws.FILTER(MT.Out!A$2:DO$200,MT.Out!D$2:D$200=Data.Out!B353))</f>
        <v/>
      </c>
      <c r="EQ353" s="4" t="str" cm="1">
        <f t="array" ref="EQ353">IFERROR(IF(OR(ISBLANK(E353),E353=0),"",_xlfn._xlws.FILTER(Int.Out!G$2:Q$100,Int.Out!B$2:B$100=E353)),"")</f>
        <v/>
      </c>
      <c r="FB353" s="4" t="str" cm="1">
        <f t="array" ref="FB353">IF(OR(ISBLANK(F353),F353=0),"",_xlfn._xlws.FILTER('Rot.Out'!C$3:M$100,'Rot.Out'!B$3:B$100=F353))</f>
        <v/>
      </c>
      <c r="FM353" s="4" t="str" cm="1">
        <f t="array" ref="FM353">IF(OR(F353=0,F353=""),"",IFERROR(_xlfn.UNIQUE(_xlfn._xlws.FILTER('Rot.Out'!R:R,('Rot.Out'!O:O=Data.Out!F353)*('Rot.Out'!P:P=Data.Out!G353)),FALSE),""))</f>
        <v/>
      </c>
      <c r="FN353" s="4" t="str" cm="1">
        <f t="array" ref="FN353">IF(OR(H353=0,ISBLANK(H353)),"",_xlfn._xlws.FILTER(Out.Out!A$2:J$36,Out.Out!K$2:K$36=H353))</f>
        <v/>
      </c>
      <c r="FX353" s="4" t="str" cm="1">
        <f t="array" ref="FX353">IF(OR(A353=0,ISBLANK(A353),A353=""),"",_xlfn._xlws.FILTER(Site.Out!A$2:AA$50,Site.Out!C$2:C$50=A353))</f>
        <v/>
      </c>
      <c r="GY353" s="4" t="str" cm="1">
        <f t="array" ref="GY353">IF(OR(ISBLANK(A353),A353=0,A353=""),"",Pub.Out!A$2:H$2)</f>
        <v/>
      </c>
      <c r="HG353" s="4" t="str" cm="1">
        <f t="array" ref="HG353">IFERROR(IF(OR(C353=0,C353=""),"",_xlfn._xlws.FILTER(Prod.Out!C:F,Prod.Out!B:B=C353)),"")</f>
        <v/>
      </c>
      <c r="HK353" s="4" t="str" cm="1">
        <f t="array" ref="HK353">IF(OR(A353=0,A353=""),"",_xlfn.ANCHORARRAY(ExpD.Out!A$2))</f>
        <v/>
      </c>
    </row>
    <row r="354" spans="1:219" x14ac:dyDescent="0.35">
      <c r="A354" s="4" t="str" cm="1">
        <f t="array" ref="A354">IF(OR(EnterData!A357="",ISBLANK(EnterData!A357)),"",_xlfn._xlws.FILTER(EnterData!A357:L357,EnterData!A357:A357&lt;&gt;""))</f>
        <v/>
      </c>
      <c r="M354" s="4" t="str" cm="1">
        <f t="array" ref="M354">IF(OR(EnterData!A357="",ISBLANK(EnterData!A357)),"",_xlfn._xlws.FILTER(EnterData!N357:AB357,EnterData!A357:A357&lt;&gt;""))</f>
        <v/>
      </c>
      <c r="AB354" s="4" t="str" cm="1">
        <f t="array" ref="AB354">IF(OR(ISBLANK(B354),B354=0),"",_xlfn._xlws.FILTER(MT.Out!A$2:DO$200,MT.Out!D$2:D$200=Data.Out!B354))</f>
        <v/>
      </c>
      <c r="EQ354" s="4" t="str" cm="1">
        <f t="array" ref="EQ354">IFERROR(IF(OR(ISBLANK(E354),E354=0),"",_xlfn._xlws.FILTER(Int.Out!G$2:Q$100,Int.Out!B$2:B$100=E354)),"")</f>
        <v/>
      </c>
      <c r="FB354" s="4" t="str" cm="1">
        <f t="array" ref="FB354">IF(OR(ISBLANK(F354),F354=0),"",_xlfn._xlws.FILTER('Rot.Out'!C$3:M$100,'Rot.Out'!B$3:B$100=F354))</f>
        <v/>
      </c>
      <c r="FM354" s="4" t="str" cm="1">
        <f t="array" ref="FM354">IF(OR(F354=0,F354=""),"",IFERROR(_xlfn.UNIQUE(_xlfn._xlws.FILTER('Rot.Out'!R:R,('Rot.Out'!O:O=Data.Out!F354)*('Rot.Out'!P:P=Data.Out!G354)),FALSE),""))</f>
        <v/>
      </c>
      <c r="FN354" s="4" t="str" cm="1">
        <f t="array" ref="FN354">IF(OR(H354=0,ISBLANK(H354)),"",_xlfn._xlws.FILTER(Out.Out!A$2:J$36,Out.Out!K$2:K$36=H354))</f>
        <v/>
      </c>
      <c r="FX354" s="4" t="str" cm="1">
        <f t="array" ref="FX354">IF(OR(A354=0,ISBLANK(A354),A354=""),"",_xlfn._xlws.FILTER(Site.Out!A$2:AA$50,Site.Out!C$2:C$50=A354))</f>
        <v/>
      </c>
      <c r="GY354" s="4" t="str" cm="1">
        <f t="array" ref="GY354">IF(OR(ISBLANK(A354),A354=0,A354=""),"",Pub.Out!A$2:H$2)</f>
        <v/>
      </c>
      <c r="HG354" s="4" t="str" cm="1">
        <f t="array" ref="HG354">IFERROR(IF(OR(C354=0,C354=""),"",_xlfn._xlws.FILTER(Prod.Out!C:F,Prod.Out!B:B=C354)),"")</f>
        <v/>
      </c>
      <c r="HK354" s="4" t="str" cm="1">
        <f t="array" ref="HK354">IF(OR(A354=0,A354=""),"",_xlfn.ANCHORARRAY(ExpD.Out!A$2))</f>
        <v/>
      </c>
    </row>
    <row r="355" spans="1:219" x14ac:dyDescent="0.35">
      <c r="A355" s="4" t="str" cm="1">
        <f t="array" ref="A355">IF(OR(EnterData!A358="",ISBLANK(EnterData!A358)),"",_xlfn._xlws.FILTER(EnterData!A358:L358,EnterData!A358:A358&lt;&gt;""))</f>
        <v/>
      </c>
      <c r="M355" s="4" t="str" cm="1">
        <f t="array" ref="M355">IF(OR(EnterData!A358="",ISBLANK(EnterData!A358)),"",_xlfn._xlws.FILTER(EnterData!N358:AB358,EnterData!A358:A358&lt;&gt;""))</f>
        <v/>
      </c>
      <c r="AB355" s="4" t="str" cm="1">
        <f t="array" ref="AB355">IF(OR(ISBLANK(B355),B355=0),"",_xlfn._xlws.FILTER(MT.Out!A$2:DO$200,MT.Out!D$2:D$200=Data.Out!B355))</f>
        <v/>
      </c>
      <c r="EQ355" s="4" t="str" cm="1">
        <f t="array" ref="EQ355">IFERROR(IF(OR(ISBLANK(E355),E355=0),"",_xlfn._xlws.FILTER(Int.Out!G$2:Q$100,Int.Out!B$2:B$100=E355)),"")</f>
        <v/>
      </c>
      <c r="FB355" s="4" t="str" cm="1">
        <f t="array" ref="FB355">IF(OR(ISBLANK(F355),F355=0),"",_xlfn._xlws.FILTER('Rot.Out'!C$3:M$100,'Rot.Out'!B$3:B$100=F355))</f>
        <v/>
      </c>
      <c r="FM355" s="4" t="str" cm="1">
        <f t="array" ref="FM355">IF(OR(F355=0,F355=""),"",IFERROR(_xlfn.UNIQUE(_xlfn._xlws.FILTER('Rot.Out'!R:R,('Rot.Out'!O:O=Data.Out!F355)*('Rot.Out'!P:P=Data.Out!G355)),FALSE),""))</f>
        <v/>
      </c>
      <c r="FN355" s="4" t="str" cm="1">
        <f t="array" ref="FN355">IF(OR(H355=0,ISBLANK(H355)),"",_xlfn._xlws.FILTER(Out.Out!A$2:J$36,Out.Out!K$2:K$36=H355))</f>
        <v/>
      </c>
      <c r="FX355" s="4" t="str" cm="1">
        <f t="array" ref="FX355">IF(OR(A355=0,ISBLANK(A355),A355=""),"",_xlfn._xlws.FILTER(Site.Out!A$2:AA$50,Site.Out!C$2:C$50=A355))</f>
        <v/>
      </c>
      <c r="GY355" s="4" t="str" cm="1">
        <f t="array" ref="GY355">IF(OR(ISBLANK(A355),A355=0,A355=""),"",Pub.Out!A$2:H$2)</f>
        <v/>
      </c>
      <c r="HG355" s="4" t="str" cm="1">
        <f t="array" ref="HG355">IFERROR(IF(OR(C355=0,C355=""),"",_xlfn._xlws.FILTER(Prod.Out!C:F,Prod.Out!B:B=C355)),"")</f>
        <v/>
      </c>
      <c r="HK355" s="4" t="str" cm="1">
        <f t="array" ref="HK355">IF(OR(A355=0,A355=""),"",_xlfn.ANCHORARRAY(ExpD.Out!A$2))</f>
        <v/>
      </c>
    </row>
    <row r="356" spans="1:219" x14ac:dyDescent="0.35">
      <c r="A356" s="4" t="str" cm="1">
        <f t="array" ref="A356">IF(OR(EnterData!A359="",ISBLANK(EnterData!A359)),"",_xlfn._xlws.FILTER(EnterData!A359:L359,EnterData!A359:A359&lt;&gt;""))</f>
        <v/>
      </c>
      <c r="M356" s="4" t="str" cm="1">
        <f t="array" ref="M356">IF(OR(EnterData!A359="",ISBLANK(EnterData!A359)),"",_xlfn._xlws.FILTER(EnterData!N359:AB359,EnterData!A359:A359&lt;&gt;""))</f>
        <v/>
      </c>
      <c r="AB356" s="4" t="str" cm="1">
        <f t="array" ref="AB356">IF(OR(ISBLANK(B356),B356=0),"",_xlfn._xlws.FILTER(MT.Out!A$2:DO$200,MT.Out!D$2:D$200=Data.Out!B356))</f>
        <v/>
      </c>
      <c r="EQ356" s="4" t="str" cm="1">
        <f t="array" ref="EQ356">IFERROR(IF(OR(ISBLANK(E356),E356=0),"",_xlfn._xlws.FILTER(Int.Out!G$2:Q$100,Int.Out!B$2:B$100=E356)),"")</f>
        <v/>
      </c>
      <c r="FB356" s="4" t="str" cm="1">
        <f t="array" ref="FB356">IF(OR(ISBLANK(F356),F356=0),"",_xlfn._xlws.FILTER('Rot.Out'!C$3:M$100,'Rot.Out'!B$3:B$100=F356))</f>
        <v/>
      </c>
      <c r="FM356" s="4" t="str" cm="1">
        <f t="array" ref="FM356">IF(OR(F356=0,F356=""),"",IFERROR(_xlfn.UNIQUE(_xlfn._xlws.FILTER('Rot.Out'!R:R,('Rot.Out'!O:O=Data.Out!F356)*('Rot.Out'!P:P=Data.Out!G356)),FALSE),""))</f>
        <v/>
      </c>
      <c r="FN356" s="4" t="str" cm="1">
        <f t="array" ref="FN356">IF(OR(H356=0,ISBLANK(H356)),"",_xlfn._xlws.FILTER(Out.Out!A$2:J$36,Out.Out!K$2:K$36=H356))</f>
        <v/>
      </c>
      <c r="FX356" s="4" t="str" cm="1">
        <f t="array" ref="FX356">IF(OR(A356=0,ISBLANK(A356),A356=""),"",_xlfn._xlws.FILTER(Site.Out!A$2:AA$50,Site.Out!C$2:C$50=A356))</f>
        <v/>
      </c>
      <c r="GY356" s="4" t="str" cm="1">
        <f t="array" ref="GY356">IF(OR(ISBLANK(A356),A356=0,A356=""),"",Pub.Out!A$2:H$2)</f>
        <v/>
      </c>
      <c r="HG356" s="4" t="str" cm="1">
        <f t="array" ref="HG356">IFERROR(IF(OR(C356=0,C356=""),"",_xlfn._xlws.FILTER(Prod.Out!C:F,Prod.Out!B:B=C356)),"")</f>
        <v/>
      </c>
      <c r="HK356" s="4" t="str" cm="1">
        <f t="array" ref="HK356">IF(OR(A356=0,A356=""),"",_xlfn.ANCHORARRAY(ExpD.Out!A$2))</f>
        <v/>
      </c>
    </row>
    <row r="357" spans="1:219" x14ac:dyDescent="0.35">
      <c r="A357" s="4" t="str" cm="1">
        <f t="array" ref="A357">IF(OR(EnterData!A360="",ISBLANK(EnterData!A360)),"",_xlfn._xlws.FILTER(EnterData!A360:L360,EnterData!A360:A360&lt;&gt;""))</f>
        <v/>
      </c>
      <c r="M357" s="4" t="str" cm="1">
        <f t="array" ref="M357">IF(OR(EnterData!A360="",ISBLANK(EnterData!A360)),"",_xlfn._xlws.FILTER(EnterData!N360:AB360,EnterData!A360:A360&lt;&gt;""))</f>
        <v/>
      </c>
      <c r="AB357" s="4" t="str" cm="1">
        <f t="array" ref="AB357">IF(OR(ISBLANK(B357),B357=0),"",_xlfn._xlws.FILTER(MT.Out!A$2:DO$200,MT.Out!D$2:D$200=Data.Out!B357))</f>
        <v/>
      </c>
      <c r="EQ357" s="4" t="str" cm="1">
        <f t="array" ref="EQ357">IFERROR(IF(OR(ISBLANK(E357),E357=0),"",_xlfn._xlws.FILTER(Int.Out!G$2:Q$100,Int.Out!B$2:B$100=E357)),"")</f>
        <v/>
      </c>
      <c r="FB357" s="4" t="str" cm="1">
        <f t="array" ref="FB357">IF(OR(ISBLANK(F357),F357=0),"",_xlfn._xlws.FILTER('Rot.Out'!C$3:M$100,'Rot.Out'!B$3:B$100=F357))</f>
        <v/>
      </c>
      <c r="FM357" s="4" t="str" cm="1">
        <f t="array" ref="FM357">IF(OR(F357=0,F357=""),"",IFERROR(_xlfn.UNIQUE(_xlfn._xlws.FILTER('Rot.Out'!R:R,('Rot.Out'!O:O=Data.Out!F357)*('Rot.Out'!P:P=Data.Out!G357)),FALSE),""))</f>
        <v/>
      </c>
      <c r="FN357" s="4" t="str" cm="1">
        <f t="array" ref="FN357">IF(OR(H357=0,ISBLANK(H357)),"",_xlfn._xlws.FILTER(Out.Out!A$2:J$36,Out.Out!K$2:K$36=H357))</f>
        <v/>
      </c>
      <c r="FX357" s="4" t="str" cm="1">
        <f t="array" ref="FX357">IF(OR(A357=0,ISBLANK(A357),A357=""),"",_xlfn._xlws.FILTER(Site.Out!A$2:AA$50,Site.Out!C$2:C$50=A357))</f>
        <v/>
      </c>
      <c r="GY357" s="4" t="str" cm="1">
        <f t="array" ref="GY357">IF(OR(ISBLANK(A357),A357=0,A357=""),"",Pub.Out!A$2:H$2)</f>
        <v/>
      </c>
      <c r="HG357" s="4" t="str" cm="1">
        <f t="array" ref="HG357">IFERROR(IF(OR(C357=0,C357=""),"",_xlfn._xlws.FILTER(Prod.Out!C:F,Prod.Out!B:B=C357)),"")</f>
        <v/>
      </c>
      <c r="HK357" s="4" t="str" cm="1">
        <f t="array" ref="HK357">IF(OR(A357=0,A357=""),"",_xlfn.ANCHORARRAY(ExpD.Out!A$2))</f>
        <v/>
      </c>
    </row>
    <row r="358" spans="1:219" x14ac:dyDescent="0.35">
      <c r="A358" s="4" t="str" cm="1">
        <f t="array" ref="A358">IF(OR(EnterData!A361="",ISBLANK(EnterData!A361)),"",_xlfn._xlws.FILTER(EnterData!A361:L361,EnterData!A361:A361&lt;&gt;""))</f>
        <v/>
      </c>
      <c r="M358" s="4" t="str" cm="1">
        <f t="array" ref="M358">IF(OR(EnterData!A361="",ISBLANK(EnterData!A361)),"",_xlfn._xlws.FILTER(EnterData!N361:AB361,EnterData!A361:A361&lt;&gt;""))</f>
        <v/>
      </c>
      <c r="AB358" s="4" t="str" cm="1">
        <f t="array" ref="AB358">IF(OR(ISBLANK(B358),B358=0),"",_xlfn._xlws.FILTER(MT.Out!A$2:DO$200,MT.Out!D$2:D$200=Data.Out!B358))</f>
        <v/>
      </c>
      <c r="EQ358" s="4" t="str" cm="1">
        <f t="array" ref="EQ358">IFERROR(IF(OR(ISBLANK(E358),E358=0),"",_xlfn._xlws.FILTER(Int.Out!G$2:Q$100,Int.Out!B$2:B$100=E358)),"")</f>
        <v/>
      </c>
      <c r="FB358" s="4" t="str" cm="1">
        <f t="array" ref="FB358">IF(OR(ISBLANK(F358),F358=0),"",_xlfn._xlws.FILTER('Rot.Out'!C$3:M$100,'Rot.Out'!B$3:B$100=F358))</f>
        <v/>
      </c>
      <c r="FM358" s="4" t="str" cm="1">
        <f t="array" ref="FM358">IF(OR(F358=0,F358=""),"",IFERROR(_xlfn.UNIQUE(_xlfn._xlws.FILTER('Rot.Out'!R:R,('Rot.Out'!O:O=Data.Out!F358)*('Rot.Out'!P:P=Data.Out!G358)),FALSE),""))</f>
        <v/>
      </c>
      <c r="FN358" s="4" t="str" cm="1">
        <f t="array" ref="FN358">IF(OR(H358=0,ISBLANK(H358)),"",_xlfn._xlws.FILTER(Out.Out!A$2:J$36,Out.Out!K$2:K$36=H358))</f>
        <v/>
      </c>
      <c r="FX358" s="4" t="str" cm="1">
        <f t="array" ref="FX358">IF(OR(A358=0,ISBLANK(A358),A358=""),"",_xlfn._xlws.FILTER(Site.Out!A$2:AA$50,Site.Out!C$2:C$50=A358))</f>
        <v/>
      </c>
      <c r="GY358" s="4" t="str" cm="1">
        <f t="array" ref="GY358">IF(OR(ISBLANK(A358),A358=0,A358=""),"",Pub.Out!A$2:H$2)</f>
        <v/>
      </c>
      <c r="HG358" s="4" t="str" cm="1">
        <f t="array" ref="HG358">IFERROR(IF(OR(C358=0,C358=""),"",_xlfn._xlws.FILTER(Prod.Out!C:F,Prod.Out!B:B=C358)),"")</f>
        <v/>
      </c>
      <c r="HK358" s="4" t="str" cm="1">
        <f t="array" ref="HK358">IF(OR(A358=0,A358=""),"",_xlfn.ANCHORARRAY(ExpD.Out!A$2))</f>
        <v/>
      </c>
    </row>
    <row r="359" spans="1:219" x14ac:dyDescent="0.35">
      <c r="A359" s="4" t="str" cm="1">
        <f t="array" ref="A359">IF(OR(EnterData!A362="",ISBLANK(EnterData!A362)),"",_xlfn._xlws.FILTER(EnterData!A362:L362,EnterData!A362:A362&lt;&gt;""))</f>
        <v/>
      </c>
      <c r="M359" s="4" t="str" cm="1">
        <f t="array" ref="M359">IF(OR(EnterData!A362="",ISBLANK(EnterData!A362)),"",_xlfn._xlws.FILTER(EnterData!N362:AB362,EnterData!A362:A362&lt;&gt;""))</f>
        <v/>
      </c>
      <c r="AB359" s="4" t="str" cm="1">
        <f t="array" ref="AB359">IF(OR(ISBLANK(B359),B359=0),"",_xlfn._xlws.FILTER(MT.Out!A$2:DO$200,MT.Out!D$2:D$200=Data.Out!B359))</f>
        <v/>
      </c>
      <c r="EQ359" s="4" t="str" cm="1">
        <f t="array" ref="EQ359">IFERROR(IF(OR(ISBLANK(E359),E359=0),"",_xlfn._xlws.FILTER(Int.Out!G$2:Q$100,Int.Out!B$2:B$100=E359)),"")</f>
        <v/>
      </c>
      <c r="FB359" s="4" t="str" cm="1">
        <f t="array" ref="FB359">IF(OR(ISBLANK(F359),F359=0),"",_xlfn._xlws.FILTER('Rot.Out'!C$3:M$100,'Rot.Out'!B$3:B$100=F359))</f>
        <v/>
      </c>
      <c r="FM359" s="4" t="str" cm="1">
        <f t="array" ref="FM359">IF(OR(F359=0,F359=""),"",IFERROR(_xlfn.UNIQUE(_xlfn._xlws.FILTER('Rot.Out'!R:R,('Rot.Out'!O:O=Data.Out!F359)*('Rot.Out'!P:P=Data.Out!G359)),FALSE),""))</f>
        <v/>
      </c>
      <c r="FN359" s="4" t="str" cm="1">
        <f t="array" ref="FN359">IF(OR(H359=0,ISBLANK(H359)),"",_xlfn._xlws.FILTER(Out.Out!A$2:J$36,Out.Out!K$2:K$36=H359))</f>
        <v/>
      </c>
      <c r="FX359" s="4" t="str" cm="1">
        <f t="array" ref="FX359">IF(OR(A359=0,ISBLANK(A359),A359=""),"",_xlfn._xlws.FILTER(Site.Out!A$2:AA$50,Site.Out!C$2:C$50=A359))</f>
        <v/>
      </c>
      <c r="GY359" s="4" t="str" cm="1">
        <f t="array" ref="GY359">IF(OR(ISBLANK(A359),A359=0,A359=""),"",Pub.Out!A$2:H$2)</f>
        <v/>
      </c>
      <c r="HG359" s="4" t="str" cm="1">
        <f t="array" ref="HG359">IFERROR(IF(OR(C359=0,C359=""),"",_xlfn._xlws.FILTER(Prod.Out!C:F,Prod.Out!B:B=C359)),"")</f>
        <v/>
      </c>
      <c r="HK359" s="4" t="str" cm="1">
        <f t="array" ref="HK359">IF(OR(A359=0,A359=""),"",_xlfn.ANCHORARRAY(ExpD.Out!A$2))</f>
        <v/>
      </c>
    </row>
    <row r="360" spans="1:219" x14ac:dyDescent="0.35">
      <c r="A360" s="4" t="str" cm="1">
        <f t="array" ref="A360">IF(OR(EnterData!A363="",ISBLANK(EnterData!A363)),"",_xlfn._xlws.FILTER(EnterData!A363:L363,EnterData!A363:A363&lt;&gt;""))</f>
        <v/>
      </c>
      <c r="M360" s="4" t="str" cm="1">
        <f t="array" ref="M360">IF(OR(EnterData!A363="",ISBLANK(EnterData!A363)),"",_xlfn._xlws.FILTER(EnterData!N363:AB363,EnterData!A363:A363&lt;&gt;""))</f>
        <v/>
      </c>
      <c r="AB360" s="4" t="str" cm="1">
        <f t="array" ref="AB360">IF(OR(ISBLANK(B360),B360=0),"",_xlfn._xlws.FILTER(MT.Out!A$2:DO$200,MT.Out!D$2:D$200=Data.Out!B360))</f>
        <v/>
      </c>
      <c r="EQ360" s="4" t="str" cm="1">
        <f t="array" ref="EQ360">IFERROR(IF(OR(ISBLANK(E360),E360=0),"",_xlfn._xlws.FILTER(Int.Out!G$2:Q$100,Int.Out!B$2:B$100=E360)),"")</f>
        <v/>
      </c>
      <c r="FB360" s="4" t="str" cm="1">
        <f t="array" ref="FB360">IF(OR(ISBLANK(F360),F360=0),"",_xlfn._xlws.FILTER('Rot.Out'!C$3:M$100,'Rot.Out'!B$3:B$100=F360))</f>
        <v/>
      </c>
      <c r="FM360" s="4" t="str" cm="1">
        <f t="array" ref="FM360">IF(OR(F360=0,F360=""),"",IFERROR(_xlfn.UNIQUE(_xlfn._xlws.FILTER('Rot.Out'!R:R,('Rot.Out'!O:O=Data.Out!F360)*('Rot.Out'!P:P=Data.Out!G360)),FALSE),""))</f>
        <v/>
      </c>
      <c r="FN360" s="4" t="str" cm="1">
        <f t="array" ref="FN360">IF(OR(H360=0,ISBLANK(H360)),"",_xlfn._xlws.FILTER(Out.Out!A$2:J$36,Out.Out!K$2:K$36=H360))</f>
        <v/>
      </c>
      <c r="FX360" s="4" t="str" cm="1">
        <f t="array" ref="FX360">IF(OR(A360=0,ISBLANK(A360),A360=""),"",_xlfn._xlws.FILTER(Site.Out!A$2:AA$50,Site.Out!C$2:C$50=A360))</f>
        <v/>
      </c>
      <c r="GY360" s="4" t="str" cm="1">
        <f t="array" ref="GY360">IF(OR(ISBLANK(A360),A360=0,A360=""),"",Pub.Out!A$2:H$2)</f>
        <v/>
      </c>
      <c r="HG360" s="4" t="str" cm="1">
        <f t="array" ref="HG360">IFERROR(IF(OR(C360=0,C360=""),"",_xlfn._xlws.FILTER(Prod.Out!C:F,Prod.Out!B:B=C360)),"")</f>
        <v/>
      </c>
      <c r="HK360" s="4" t="str" cm="1">
        <f t="array" ref="HK360">IF(OR(A360=0,A360=""),"",_xlfn.ANCHORARRAY(ExpD.Out!A$2))</f>
        <v/>
      </c>
    </row>
    <row r="361" spans="1:219" x14ac:dyDescent="0.35">
      <c r="A361" s="4" t="str" cm="1">
        <f t="array" ref="A361">IF(OR(EnterData!A364="",ISBLANK(EnterData!A364)),"",_xlfn._xlws.FILTER(EnterData!A364:L364,EnterData!A364:A364&lt;&gt;""))</f>
        <v/>
      </c>
      <c r="M361" s="4" t="str" cm="1">
        <f t="array" ref="M361">IF(OR(EnterData!A364="",ISBLANK(EnterData!A364)),"",_xlfn._xlws.FILTER(EnterData!N364:AB364,EnterData!A364:A364&lt;&gt;""))</f>
        <v/>
      </c>
      <c r="AB361" s="4" t="str" cm="1">
        <f t="array" ref="AB361">IF(OR(ISBLANK(B361),B361=0),"",_xlfn._xlws.FILTER(MT.Out!A$2:DO$200,MT.Out!D$2:D$200=Data.Out!B361))</f>
        <v/>
      </c>
      <c r="EQ361" s="4" t="str" cm="1">
        <f t="array" ref="EQ361">IFERROR(IF(OR(ISBLANK(E361),E361=0),"",_xlfn._xlws.FILTER(Int.Out!G$2:Q$100,Int.Out!B$2:B$100=E361)),"")</f>
        <v/>
      </c>
      <c r="FB361" s="4" t="str" cm="1">
        <f t="array" ref="FB361">IF(OR(ISBLANK(F361),F361=0),"",_xlfn._xlws.FILTER('Rot.Out'!C$3:M$100,'Rot.Out'!B$3:B$100=F361))</f>
        <v/>
      </c>
      <c r="FM361" s="4" t="str" cm="1">
        <f t="array" ref="FM361">IF(OR(F361=0,F361=""),"",IFERROR(_xlfn.UNIQUE(_xlfn._xlws.FILTER('Rot.Out'!R:R,('Rot.Out'!O:O=Data.Out!F361)*('Rot.Out'!P:P=Data.Out!G361)),FALSE),""))</f>
        <v/>
      </c>
      <c r="FN361" s="4" t="str" cm="1">
        <f t="array" ref="FN361">IF(OR(H361=0,ISBLANK(H361)),"",_xlfn._xlws.FILTER(Out.Out!A$2:J$36,Out.Out!K$2:K$36=H361))</f>
        <v/>
      </c>
      <c r="FX361" s="4" t="str" cm="1">
        <f t="array" ref="FX361">IF(OR(A361=0,ISBLANK(A361),A361=""),"",_xlfn._xlws.FILTER(Site.Out!A$2:AA$50,Site.Out!C$2:C$50=A361))</f>
        <v/>
      </c>
      <c r="GY361" s="4" t="str" cm="1">
        <f t="array" ref="GY361">IF(OR(ISBLANK(A361),A361=0,A361=""),"",Pub.Out!A$2:H$2)</f>
        <v/>
      </c>
      <c r="HG361" s="4" t="str" cm="1">
        <f t="array" ref="HG361">IFERROR(IF(OR(C361=0,C361=""),"",_xlfn._xlws.FILTER(Prod.Out!C:F,Prod.Out!B:B=C361)),"")</f>
        <v/>
      </c>
      <c r="HK361" s="4" t="str" cm="1">
        <f t="array" ref="HK361">IF(OR(A361=0,A361=""),"",_xlfn.ANCHORARRAY(ExpD.Out!A$2))</f>
        <v/>
      </c>
    </row>
    <row r="362" spans="1:219" x14ac:dyDescent="0.35">
      <c r="A362" s="4" t="str" cm="1">
        <f t="array" ref="A362">IF(OR(EnterData!A365="",ISBLANK(EnterData!A365)),"",_xlfn._xlws.FILTER(EnterData!A365:L365,EnterData!A365:A365&lt;&gt;""))</f>
        <v/>
      </c>
      <c r="M362" s="4" t="str" cm="1">
        <f t="array" ref="M362">IF(OR(EnterData!A365="",ISBLANK(EnterData!A365)),"",_xlfn._xlws.FILTER(EnterData!N365:AB365,EnterData!A365:A365&lt;&gt;""))</f>
        <v/>
      </c>
      <c r="AB362" s="4" t="str" cm="1">
        <f t="array" ref="AB362">IF(OR(ISBLANK(B362),B362=0),"",_xlfn._xlws.FILTER(MT.Out!A$2:DO$200,MT.Out!D$2:D$200=Data.Out!B362))</f>
        <v/>
      </c>
      <c r="EQ362" s="4" t="str" cm="1">
        <f t="array" ref="EQ362">IFERROR(IF(OR(ISBLANK(E362),E362=0),"",_xlfn._xlws.FILTER(Int.Out!G$2:Q$100,Int.Out!B$2:B$100=E362)),"")</f>
        <v/>
      </c>
      <c r="FB362" s="4" t="str" cm="1">
        <f t="array" ref="FB362">IF(OR(ISBLANK(F362),F362=0),"",_xlfn._xlws.FILTER('Rot.Out'!C$3:M$100,'Rot.Out'!B$3:B$100=F362))</f>
        <v/>
      </c>
      <c r="FM362" s="4" t="str" cm="1">
        <f t="array" ref="FM362">IF(OR(F362=0,F362=""),"",IFERROR(_xlfn.UNIQUE(_xlfn._xlws.FILTER('Rot.Out'!R:R,('Rot.Out'!O:O=Data.Out!F362)*('Rot.Out'!P:P=Data.Out!G362)),FALSE),""))</f>
        <v/>
      </c>
      <c r="FN362" s="4" t="str" cm="1">
        <f t="array" ref="FN362">IF(OR(H362=0,ISBLANK(H362)),"",_xlfn._xlws.FILTER(Out.Out!A$2:J$36,Out.Out!K$2:K$36=H362))</f>
        <v/>
      </c>
      <c r="FX362" s="4" t="str" cm="1">
        <f t="array" ref="FX362">IF(OR(A362=0,ISBLANK(A362),A362=""),"",_xlfn._xlws.FILTER(Site.Out!A$2:AA$50,Site.Out!C$2:C$50=A362))</f>
        <v/>
      </c>
      <c r="GY362" s="4" t="str" cm="1">
        <f t="array" ref="GY362">IF(OR(ISBLANK(A362),A362=0,A362=""),"",Pub.Out!A$2:H$2)</f>
        <v/>
      </c>
      <c r="HG362" s="4" t="str" cm="1">
        <f t="array" ref="HG362">IFERROR(IF(OR(C362=0,C362=""),"",_xlfn._xlws.FILTER(Prod.Out!C:F,Prod.Out!B:B=C362)),"")</f>
        <v/>
      </c>
      <c r="HK362" s="4" t="str" cm="1">
        <f t="array" ref="HK362">IF(OR(A362=0,A362=""),"",_xlfn.ANCHORARRAY(ExpD.Out!A$2))</f>
        <v/>
      </c>
    </row>
    <row r="363" spans="1:219" x14ac:dyDescent="0.35">
      <c r="A363" s="4" t="str" cm="1">
        <f t="array" ref="A363">IF(OR(EnterData!A366="",ISBLANK(EnterData!A366)),"",_xlfn._xlws.FILTER(EnterData!A366:L366,EnterData!A366:A366&lt;&gt;""))</f>
        <v/>
      </c>
      <c r="M363" s="4" t="str" cm="1">
        <f t="array" ref="M363">IF(OR(EnterData!A366="",ISBLANK(EnterData!A366)),"",_xlfn._xlws.FILTER(EnterData!N366:AB366,EnterData!A366:A366&lt;&gt;""))</f>
        <v/>
      </c>
      <c r="AB363" s="4" t="str" cm="1">
        <f t="array" ref="AB363">IF(OR(ISBLANK(B363),B363=0),"",_xlfn._xlws.FILTER(MT.Out!A$2:DO$200,MT.Out!D$2:D$200=Data.Out!B363))</f>
        <v/>
      </c>
      <c r="EQ363" s="4" t="str" cm="1">
        <f t="array" ref="EQ363">IFERROR(IF(OR(ISBLANK(E363),E363=0),"",_xlfn._xlws.FILTER(Int.Out!G$2:Q$100,Int.Out!B$2:B$100=E363)),"")</f>
        <v/>
      </c>
      <c r="FB363" s="4" t="str" cm="1">
        <f t="array" ref="FB363">IF(OR(ISBLANK(F363),F363=0),"",_xlfn._xlws.FILTER('Rot.Out'!C$3:M$100,'Rot.Out'!B$3:B$100=F363))</f>
        <v/>
      </c>
      <c r="FM363" s="4" t="str" cm="1">
        <f t="array" ref="FM363">IF(OR(F363=0,F363=""),"",IFERROR(_xlfn.UNIQUE(_xlfn._xlws.FILTER('Rot.Out'!R:R,('Rot.Out'!O:O=Data.Out!F363)*('Rot.Out'!P:P=Data.Out!G363)),FALSE),""))</f>
        <v/>
      </c>
      <c r="FN363" s="4" t="str" cm="1">
        <f t="array" ref="FN363">IF(OR(H363=0,ISBLANK(H363)),"",_xlfn._xlws.FILTER(Out.Out!A$2:J$36,Out.Out!K$2:K$36=H363))</f>
        <v/>
      </c>
      <c r="FX363" s="4" t="str" cm="1">
        <f t="array" ref="FX363">IF(OR(A363=0,ISBLANK(A363),A363=""),"",_xlfn._xlws.FILTER(Site.Out!A$2:AA$50,Site.Out!C$2:C$50=A363))</f>
        <v/>
      </c>
      <c r="GY363" s="4" t="str" cm="1">
        <f t="array" ref="GY363">IF(OR(ISBLANK(A363),A363=0,A363=""),"",Pub.Out!A$2:H$2)</f>
        <v/>
      </c>
      <c r="HG363" s="4" t="str" cm="1">
        <f t="array" ref="HG363">IFERROR(IF(OR(C363=0,C363=""),"",_xlfn._xlws.FILTER(Prod.Out!C:F,Prod.Out!B:B=C363)),"")</f>
        <v/>
      </c>
      <c r="HK363" s="4" t="str" cm="1">
        <f t="array" ref="HK363">IF(OR(A363=0,A363=""),"",_xlfn.ANCHORARRAY(ExpD.Out!A$2))</f>
        <v/>
      </c>
    </row>
    <row r="364" spans="1:219" x14ac:dyDescent="0.35">
      <c r="A364" s="4" t="str" cm="1">
        <f t="array" ref="A364">IF(OR(EnterData!A367="",ISBLANK(EnterData!A367)),"",_xlfn._xlws.FILTER(EnterData!A367:L367,EnterData!A367:A367&lt;&gt;""))</f>
        <v/>
      </c>
      <c r="M364" s="4" t="str" cm="1">
        <f t="array" ref="M364">IF(OR(EnterData!A367="",ISBLANK(EnterData!A367)),"",_xlfn._xlws.FILTER(EnterData!N367:AB367,EnterData!A367:A367&lt;&gt;""))</f>
        <v/>
      </c>
      <c r="AB364" s="4" t="str" cm="1">
        <f t="array" ref="AB364">IF(OR(ISBLANK(B364),B364=0),"",_xlfn._xlws.FILTER(MT.Out!A$2:DO$200,MT.Out!D$2:D$200=Data.Out!B364))</f>
        <v/>
      </c>
      <c r="EQ364" s="4" t="str" cm="1">
        <f t="array" ref="EQ364">IFERROR(IF(OR(ISBLANK(E364),E364=0),"",_xlfn._xlws.FILTER(Int.Out!G$2:Q$100,Int.Out!B$2:B$100=E364)),"")</f>
        <v/>
      </c>
      <c r="FB364" s="4" t="str" cm="1">
        <f t="array" ref="FB364">IF(OR(ISBLANK(F364),F364=0),"",_xlfn._xlws.FILTER('Rot.Out'!C$3:M$100,'Rot.Out'!B$3:B$100=F364))</f>
        <v/>
      </c>
      <c r="FM364" s="4" t="str" cm="1">
        <f t="array" ref="FM364">IF(OR(F364=0,F364=""),"",IFERROR(_xlfn.UNIQUE(_xlfn._xlws.FILTER('Rot.Out'!R:R,('Rot.Out'!O:O=Data.Out!F364)*('Rot.Out'!P:P=Data.Out!G364)),FALSE),""))</f>
        <v/>
      </c>
      <c r="FN364" s="4" t="str" cm="1">
        <f t="array" ref="FN364">IF(OR(H364=0,ISBLANK(H364)),"",_xlfn._xlws.FILTER(Out.Out!A$2:J$36,Out.Out!K$2:K$36=H364))</f>
        <v/>
      </c>
      <c r="FX364" s="4" t="str" cm="1">
        <f t="array" ref="FX364">IF(OR(A364=0,ISBLANK(A364),A364=""),"",_xlfn._xlws.FILTER(Site.Out!A$2:AA$50,Site.Out!C$2:C$50=A364))</f>
        <v/>
      </c>
      <c r="GY364" s="4" t="str" cm="1">
        <f t="array" ref="GY364">IF(OR(ISBLANK(A364),A364=0,A364=""),"",Pub.Out!A$2:H$2)</f>
        <v/>
      </c>
      <c r="HG364" s="4" t="str" cm="1">
        <f t="array" ref="HG364">IFERROR(IF(OR(C364=0,C364=""),"",_xlfn._xlws.FILTER(Prod.Out!C:F,Prod.Out!B:B=C364)),"")</f>
        <v/>
      </c>
      <c r="HK364" s="4" t="str" cm="1">
        <f t="array" ref="HK364">IF(OR(A364=0,A364=""),"",_xlfn.ANCHORARRAY(ExpD.Out!A$2))</f>
        <v/>
      </c>
    </row>
    <row r="365" spans="1:219" x14ac:dyDescent="0.35">
      <c r="A365" s="4" t="str" cm="1">
        <f t="array" ref="A365">IF(OR(EnterData!A368="",ISBLANK(EnterData!A368)),"",_xlfn._xlws.FILTER(EnterData!A368:L368,EnterData!A368:A368&lt;&gt;""))</f>
        <v/>
      </c>
      <c r="M365" s="4" t="str" cm="1">
        <f t="array" ref="M365">IF(OR(EnterData!A368="",ISBLANK(EnterData!A368)),"",_xlfn._xlws.FILTER(EnterData!N368:AB368,EnterData!A368:A368&lt;&gt;""))</f>
        <v/>
      </c>
      <c r="AB365" s="4" t="str" cm="1">
        <f t="array" ref="AB365">IF(OR(ISBLANK(B365),B365=0),"",_xlfn._xlws.FILTER(MT.Out!A$2:DO$200,MT.Out!D$2:D$200=Data.Out!B365))</f>
        <v/>
      </c>
      <c r="EQ365" s="4" t="str" cm="1">
        <f t="array" ref="EQ365">IFERROR(IF(OR(ISBLANK(E365),E365=0),"",_xlfn._xlws.FILTER(Int.Out!G$2:Q$100,Int.Out!B$2:B$100=E365)),"")</f>
        <v/>
      </c>
      <c r="FB365" s="4" t="str" cm="1">
        <f t="array" ref="FB365">IF(OR(ISBLANK(F365),F365=0),"",_xlfn._xlws.FILTER('Rot.Out'!C$3:M$100,'Rot.Out'!B$3:B$100=F365))</f>
        <v/>
      </c>
      <c r="FM365" s="4" t="str" cm="1">
        <f t="array" ref="FM365">IF(OR(F365=0,F365=""),"",IFERROR(_xlfn.UNIQUE(_xlfn._xlws.FILTER('Rot.Out'!R:R,('Rot.Out'!O:O=Data.Out!F365)*('Rot.Out'!P:P=Data.Out!G365)),FALSE),""))</f>
        <v/>
      </c>
      <c r="FN365" s="4" t="str" cm="1">
        <f t="array" ref="FN365">IF(OR(H365=0,ISBLANK(H365)),"",_xlfn._xlws.FILTER(Out.Out!A$2:J$36,Out.Out!K$2:K$36=H365))</f>
        <v/>
      </c>
      <c r="FX365" s="4" t="str" cm="1">
        <f t="array" ref="FX365">IF(OR(A365=0,ISBLANK(A365),A365=""),"",_xlfn._xlws.FILTER(Site.Out!A$2:AA$50,Site.Out!C$2:C$50=A365))</f>
        <v/>
      </c>
      <c r="GY365" s="4" t="str" cm="1">
        <f t="array" ref="GY365">IF(OR(ISBLANK(A365),A365=0,A365=""),"",Pub.Out!A$2:H$2)</f>
        <v/>
      </c>
      <c r="HG365" s="4" t="str" cm="1">
        <f t="array" ref="HG365">IFERROR(IF(OR(C365=0,C365=""),"",_xlfn._xlws.FILTER(Prod.Out!C:F,Prod.Out!B:B=C365)),"")</f>
        <v/>
      </c>
      <c r="HK365" s="4" t="str" cm="1">
        <f t="array" ref="HK365">IF(OR(A365=0,A365=""),"",_xlfn.ANCHORARRAY(ExpD.Out!A$2))</f>
        <v/>
      </c>
    </row>
    <row r="366" spans="1:219" x14ac:dyDescent="0.35">
      <c r="A366" s="4" t="str" cm="1">
        <f t="array" ref="A366">IF(OR(EnterData!A369="",ISBLANK(EnterData!A369)),"",_xlfn._xlws.FILTER(EnterData!A369:L369,EnterData!A369:A369&lt;&gt;""))</f>
        <v/>
      </c>
      <c r="M366" s="4" t="str" cm="1">
        <f t="array" ref="M366">IF(OR(EnterData!A369="",ISBLANK(EnterData!A369)),"",_xlfn._xlws.FILTER(EnterData!N369:AB369,EnterData!A369:A369&lt;&gt;""))</f>
        <v/>
      </c>
      <c r="AB366" s="4" t="str" cm="1">
        <f t="array" ref="AB366">IF(OR(ISBLANK(B366),B366=0),"",_xlfn._xlws.FILTER(MT.Out!A$2:DO$200,MT.Out!D$2:D$200=Data.Out!B366))</f>
        <v/>
      </c>
      <c r="EQ366" s="4" t="str" cm="1">
        <f t="array" ref="EQ366">IFERROR(IF(OR(ISBLANK(E366),E366=0),"",_xlfn._xlws.FILTER(Int.Out!G$2:Q$100,Int.Out!B$2:B$100=E366)),"")</f>
        <v/>
      </c>
      <c r="FB366" s="4" t="str" cm="1">
        <f t="array" ref="FB366">IF(OR(ISBLANK(F366),F366=0),"",_xlfn._xlws.FILTER('Rot.Out'!C$3:M$100,'Rot.Out'!B$3:B$100=F366))</f>
        <v/>
      </c>
      <c r="FM366" s="4" t="str" cm="1">
        <f t="array" ref="FM366">IF(OR(F366=0,F366=""),"",IFERROR(_xlfn.UNIQUE(_xlfn._xlws.FILTER('Rot.Out'!R:R,('Rot.Out'!O:O=Data.Out!F366)*('Rot.Out'!P:P=Data.Out!G366)),FALSE),""))</f>
        <v/>
      </c>
      <c r="FN366" s="4" t="str" cm="1">
        <f t="array" ref="FN366">IF(OR(H366=0,ISBLANK(H366)),"",_xlfn._xlws.FILTER(Out.Out!A$2:J$36,Out.Out!K$2:K$36=H366))</f>
        <v/>
      </c>
      <c r="FX366" s="4" t="str" cm="1">
        <f t="array" ref="FX366">IF(OR(A366=0,ISBLANK(A366),A366=""),"",_xlfn._xlws.FILTER(Site.Out!A$2:AA$50,Site.Out!C$2:C$50=A366))</f>
        <v/>
      </c>
      <c r="GY366" s="4" t="str" cm="1">
        <f t="array" ref="GY366">IF(OR(ISBLANK(A366),A366=0,A366=""),"",Pub.Out!A$2:H$2)</f>
        <v/>
      </c>
      <c r="HG366" s="4" t="str" cm="1">
        <f t="array" ref="HG366">IFERROR(IF(OR(C366=0,C366=""),"",_xlfn._xlws.FILTER(Prod.Out!C:F,Prod.Out!B:B=C366)),"")</f>
        <v/>
      </c>
      <c r="HK366" s="4" t="str" cm="1">
        <f t="array" ref="HK366">IF(OR(A366=0,A366=""),"",_xlfn.ANCHORARRAY(ExpD.Out!A$2))</f>
        <v/>
      </c>
    </row>
    <row r="367" spans="1:219" x14ac:dyDescent="0.35">
      <c r="A367" s="4" t="str" cm="1">
        <f t="array" ref="A367">IF(OR(EnterData!A370="",ISBLANK(EnterData!A370)),"",_xlfn._xlws.FILTER(EnterData!A370:L370,EnterData!A370:A370&lt;&gt;""))</f>
        <v/>
      </c>
      <c r="M367" s="4" t="str" cm="1">
        <f t="array" ref="M367">IF(OR(EnterData!A370="",ISBLANK(EnterData!A370)),"",_xlfn._xlws.FILTER(EnterData!N370:AB370,EnterData!A370:A370&lt;&gt;""))</f>
        <v/>
      </c>
      <c r="AB367" s="4" t="str" cm="1">
        <f t="array" ref="AB367">IF(OR(ISBLANK(B367),B367=0),"",_xlfn._xlws.FILTER(MT.Out!A$2:DO$200,MT.Out!D$2:D$200=Data.Out!B367))</f>
        <v/>
      </c>
      <c r="EQ367" s="4" t="str" cm="1">
        <f t="array" ref="EQ367">IFERROR(IF(OR(ISBLANK(E367),E367=0),"",_xlfn._xlws.FILTER(Int.Out!G$2:Q$100,Int.Out!B$2:B$100=E367)),"")</f>
        <v/>
      </c>
      <c r="FB367" s="4" t="str" cm="1">
        <f t="array" ref="FB367">IF(OR(ISBLANK(F367),F367=0),"",_xlfn._xlws.FILTER('Rot.Out'!C$3:M$100,'Rot.Out'!B$3:B$100=F367))</f>
        <v/>
      </c>
      <c r="FM367" s="4" t="str" cm="1">
        <f t="array" ref="FM367">IF(OR(F367=0,F367=""),"",IFERROR(_xlfn.UNIQUE(_xlfn._xlws.FILTER('Rot.Out'!R:R,('Rot.Out'!O:O=Data.Out!F367)*('Rot.Out'!P:P=Data.Out!G367)),FALSE),""))</f>
        <v/>
      </c>
      <c r="FN367" s="4" t="str" cm="1">
        <f t="array" ref="FN367">IF(OR(H367=0,ISBLANK(H367)),"",_xlfn._xlws.FILTER(Out.Out!A$2:J$36,Out.Out!K$2:K$36=H367))</f>
        <v/>
      </c>
      <c r="FX367" s="4" t="str" cm="1">
        <f t="array" ref="FX367">IF(OR(A367=0,ISBLANK(A367),A367=""),"",_xlfn._xlws.FILTER(Site.Out!A$2:AA$50,Site.Out!C$2:C$50=A367))</f>
        <v/>
      </c>
      <c r="GY367" s="4" t="str" cm="1">
        <f t="array" ref="GY367">IF(OR(ISBLANK(A367),A367=0,A367=""),"",Pub.Out!A$2:H$2)</f>
        <v/>
      </c>
      <c r="HG367" s="4" t="str" cm="1">
        <f t="array" ref="HG367">IFERROR(IF(OR(C367=0,C367=""),"",_xlfn._xlws.FILTER(Prod.Out!C:F,Prod.Out!B:B=C367)),"")</f>
        <v/>
      </c>
      <c r="HK367" s="4" t="str" cm="1">
        <f t="array" ref="HK367">IF(OR(A367=0,A367=""),"",_xlfn.ANCHORARRAY(ExpD.Out!A$2))</f>
        <v/>
      </c>
    </row>
    <row r="368" spans="1:219" x14ac:dyDescent="0.35">
      <c r="A368" s="4" t="str" cm="1">
        <f t="array" ref="A368">IF(OR(EnterData!A371="",ISBLANK(EnterData!A371)),"",_xlfn._xlws.FILTER(EnterData!A371:L371,EnterData!A371:A371&lt;&gt;""))</f>
        <v/>
      </c>
      <c r="M368" s="4" t="str" cm="1">
        <f t="array" ref="M368">IF(OR(EnterData!A371="",ISBLANK(EnterData!A371)),"",_xlfn._xlws.FILTER(EnterData!N371:AB371,EnterData!A371:A371&lt;&gt;""))</f>
        <v/>
      </c>
      <c r="AB368" s="4" t="str" cm="1">
        <f t="array" ref="AB368">IF(OR(ISBLANK(B368),B368=0),"",_xlfn._xlws.FILTER(MT.Out!A$2:DO$200,MT.Out!D$2:D$200=Data.Out!B368))</f>
        <v/>
      </c>
      <c r="EQ368" s="4" t="str" cm="1">
        <f t="array" ref="EQ368">IFERROR(IF(OR(ISBLANK(E368),E368=0),"",_xlfn._xlws.FILTER(Int.Out!G$2:Q$100,Int.Out!B$2:B$100=E368)),"")</f>
        <v/>
      </c>
      <c r="FB368" s="4" t="str" cm="1">
        <f t="array" ref="FB368">IF(OR(ISBLANK(F368),F368=0),"",_xlfn._xlws.FILTER('Rot.Out'!C$3:M$100,'Rot.Out'!B$3:B$100=F368))</f>
        <v/>
      </c>
      <c r="FM368" s="4" t="str" cm="1">
        <f t="array" ref="FM368">IF(OR(F368=0,F368=""),"",IFERROR(_xlfn.UNIQUE(_xlfn._xlws.FILTER('Rot.Out'!R:R,('Rot.Out'!O:O=Data.Out!F368)*('Rot.Out'!P:P=Data.Out!G368)),FALSE),""))</f>
        <v/>
      </c>
      <c r="FN368" s="4" t="str" cm="1">
        <f t="array" ref="FN368">IF(OR(H368=0,ISBLANK(H368)),"",_xlfn._xlws.FILTER(Out.Out!A$2:J$36,Out.Out!K$2:K$36=H368))</f>
        <v/>
      </c>
      <c r="FX368" s="4" t="str" cm="1">
        <f t="array" ref="FX368">IF(OR(A368=0,ISBLANK(A368),A368=""),"",_xlfn._xlws.FILTER(Site.Out!A$2:AA$50,Site.Out!C$2:C$50=A368))</f>
        <v/>
      </c>
      <c r="GY368" s="4" t="str" cm="1">
        <f t="array" ref="GY368">IF(OR(ISBLANK(A368),A368=0,A368=""),"",Pub.Out!A$2:H$2)</f>
        <v/>
      </c>
      <c r="HG368" s="4" t="str" cm="1">
        <f t="array" ref="HG368">IFERROR(IF(OR(C368=0,C368=""),"",_xlfn._xlws.FILTER(Prod.Out!C:F,Prod.Out!B:B=C368)),"")</f>
        <v/>
      </c>
      <c r="HK368" s="4" t="str" cm="1">
        <f t="array" ref="HK368">IF(OR(A368=0,A368=""),"",_xlfn.ANCHORARRAY(ExpD.Out!A$2))</f>
        <v/>
      </c>
    </row>
    <row r="369" spans="1:219" x14ac:dyDescent="0.35">
      <c r="A369" s="4" t="str" cm="1">
        <f t="array" ref="A369">IF(OR(EnterData!A372="",ISBLANK(EnterData!A372)),"",_xlfn._xlws.FILTER(EnterData!A372:L372,EnterData!A372:A372&lt;&gt;""))</f>
        <v/>
      </c>
      <c r="M369" s="4" t="str" cm="1">
        <f t="array" ref="M369">IF(OR(EnterData!A372="",ISBLANK(EnterData!A372)),"",_xlfn._xlws.FILTER(EnterData!N372:AB372,EnterData!A372:A372&lt;&gt;""))</f>
        <v/>
      </c>
      <c r="AB369" s="4" t="str" cm="1">
        <f t="array" ref="AB369">IF(OR(ISBLANK(B369),B369=0),"",_xlfn._xlws.FILTER(MT.Out!A$2:DO$200,MT.Out!D$2:D$200=Data.Out!B369))</f>
        <v/>
      </c>
      <c r="EQ369" s="4" t="str" cm="1">
        <f t="array" ref="EQ369">IFERROR(IF(OR(ISBLANK(E369),E369=0),"",_xlfn._xlws.FILTER(Int.Out!G$2:Q$100,Int.Out!B$2:B$100=E369)),"")</f>
        <v/>
      </c>
      <c r="FB369" s="4" t="str" cm="1">
        <f t="array" ref="FB369">IF(OR(ISBLANK(F369),F369=0),"",_xlfn._xlws.FILTER('Rot.Out'!C$3:M$100,'Rot.Out'!B$3:B$100=F369))</f>
        <v/>
      </c>
      <c r="FM369" s="4" t="str" cm="1">
        <f t="array" ref="FM369">IF(OR(F369=0,F369=""),"",IFERROR(_xlfn.UNIQUE(_xlfn._xlws.FILTER('Rot.Out'!R:R,('Rot.Out'!O:O=Data.Out!F369)*('Rot.Out'!P:P=Data.Out!G369)),FALSE),""))</f>
        <v/>
      </c>
      <c r="FN369" s="4" t="str" cm="1">
        <f t="array" ref="FN369">IF(OR(H369=0,ISBLANK(H369)),"",_xlfn._xlws.FILTER(Out.Out!A$2:J$36,Out.Out!K$2:K$36=H369))</f>
        <v/>
      </c>
      <c r="FX369" s="4" t="str" cm="1">
        <f t="array" ref="FX369">IF(OR(A369=0,ISBLANK(A369),A369=""),"",_xlfn._xlws.FILTER(Site.Out!A$2:AA$50,Site.Out!C$2:C$50=A369))</f>
        <v/>
      </c>
      <c r="GY369" s="4" t="str" cm="1">
        <f t="array" ref="GY369">IF(OR(ISBLANK(A369),A369=0,A369=""),"",Pub.Out!A$2:H$2)</f>
        <v/>
      </c>
      <c r="HG369" s="4" t="str" cm="1">
        <f t="array" ref="HG369">IFERROR(IF(OR(C369=0,C369=""),"",_xlfn._xlws.FILTER(Prod.Out!C:F,Prod.Out!B:B=C369)),"")</f>
        <v/>
      </c>
      <c r="HK369" s="4" t="str" cm="1">
        <f t="array" ref="HK369">IF(OR(A369=0,A369=""),"",_xlfn.ANCHORARRAY(ExpD.Out!A$2))</f>
        <v/>
      </c>
    </row>
    <row r="370" spans="1:219" x14ac:dyDescent="0.35">
      <c r="A370" s="4" t="str" cm="1">
        <f t="array" ref="A370">IF(OR(EnterData!A373="",ISBLANK(EnterData!A373)),"",_xlfn._xlws.FILTER(EnterData!A373:L373,EnterData!A373:A373&lt;&gt;""))</f>
        <v/>
      </c>
      <c r="M370" s="4" t="str" cm="1">
        <f t="array" ref="M370">IF(OR(EnterData!A373="",ISBLANK(EnterData!A373)),"",_xlfn._xlws.FILTER(EnterData!N373:AB373,EnterData!A373:A373&lt;&gt;""))</f>
        <v/>
      </c>
      <c r="AB370" s="4" t="str" cm="1">
        <f t="array" ref="AB370">IF(OR(ISBLANK(B370),B370=0),"",_xlfn._xlws.FILTER(MT.Out!A$2:DO$200,MT.Out!D$2:D$200=Data.Out!B370))</f>
        <v/>
      </c>
      <c r="EQ370" s="4" t="str" cm="1">
        <f t="array" ref="EQ370">IFERROR(IF(OR(ISBLANK(E370),E370=0),"",_xlfn._xlws.FILTER(Int.Out!G$2:Q$100,Int.Out!B$2:B$100=E370)),"")</f>
        <v/>
      </c>
      <c r="FB370" s="4" t="str" cm="1">
        <f t="array" ref="FB370">IF(OR(ISBLANK(F370),F370=0),"",_xlfn._xlws.FILTER('Rot.Out'!C$3:M$100,'Rot.Out'!B$3:B$100=F370))</f>
        <v/>
      </c>
      <c r="FM370" s="4" t="str" cm="1">
        <f t="array" ref="FM370">IF(OR(F370=0,F370=""),"",IFERROR(_xlfn.UNIQUE(_xlfn._xlws.FILTER('Rot.Out'!R:R,('Rot.Out'!O:O=Data.Out!F370)*('Rot.Out'!P:P=Data.Out!G370)),FALSE),""))</f>
        <v/>
      </c>
      <c r="FN370" s="4" t="str" cm="1">
        <f t="array" ref="FN370">IF(OR(H370=0,ISBLANK(H370)),"",_xlfn._xlws.FILTER(Out.Out!A$2:J$36,Out.Out!K$2:K$36=H370))</f>
        <v/>
      </c>
      <c r="FX370" s="4" t="str" cm="1">
        <f t="array" ref="FX370">IF(OR(A370=0,ISBLANK(A370),A370=""),"",_xlfn._xlws.FILTER(Site.Out!A$2:AA$50,Site.Out!C$2:C$50=A370))</f>
        <v/>
      </c>
      <c r="GY370" s="4" t="str" cm="1">
        <f t="array" ref="GY370">IF(OR(ISBLANK(A370),A370=0,A370=""),"",Pub.Out!A$2:H$2)</f>
        <v/>
      </c>
      <c r="HG370" s="4" t="str" cm="1">
        <f t="array" ref="HG370">IFERROR(IF(OR(C370=0,C370=""),"",_xlfn._xlws.FILTER(Prod.Out!C:F,Prod.Out!B:B=C370)),"")</f>
        <v/>
      </c>
      <c r="HK370" s="4" t="str" cm="1">
        <f t="array" ref="HK370">IF(OR(A370=0,A370=""),"",_xlfn.ANCHORARRAY(ExpD.Out!A$2))</f>
        <v/>
      </c>
    </row>
    <row r="371" spans="1:219" x14ac:dyDescent="0.35">
      <c r="A371" s="4" t="str" cm="1">
        <f t="array" ref="A371">IF(OR(EnterData!A374="",ISBLANK(EnterData!A374)),"",_xlfn._xlws.FILTER(EnterData!A374:L374,EnterData!A374:A374&lt;&gt;""))</f>
        <v/>
      </c>
      <c r="M371" s="4" t="str" cm="1">
        <f t="array" ref="M371">IF(OR(EnterData!A374="",ISBLANK(EnterData!A374)),"",_xlfn._xlws.FILTER(EnterData!N374:AB374,EnterData!A374:A374&lt;&gt;""))</f>
        <v/>
      </c>
      <c r="AB371" s="4" t="str" cm="1">
        <f t="array" ref="AB371">IF(OR(ISBLANK(B371),B371=0),"",_xlfn._xlws.FILTER(MT.Out!A$2:DO$200,MT.Out!D$2:D$200=Data.Out!B371))</f>
        <v/>
      </c>
      <c r="EQ371" s="4" t="str" cm="1">
        <f t="array" ref="EQ371">IFERROR(IF(OR(ISBLANK(E371),E371=0),"",_xlfn._xlws.FILTER(Int.Out!G$2:Q$100,Int.Out!B$2:B$100=E371)),"")</f>
        <v/>
      </c>
      <c r="FB371" s="4" t="str" cm="1">
        <f t="array" ref="FB371">IF(OR(ISBLANK(F371),F371=0),"",_xlfn._xlws.FILTER('Rot.Out'!C$3:M$100,'Rot.Out'!B$3:B$100=F371))</f>
        <v/>
      </c>
      <c r="FM371" s="4" t="str" cm="1">
        <f t="array" ref="FM371">IF(OR(F371=0,F371=""),"",IFERROR(_xlfn.UNIQUE(_xlfn._xlws.FILTER('Rot.Out'!R:R,('Rot.Out'!O:O=Data.Out!F371)*('Rot.Out'!P:P=Data.Out!G371)),FALSE),""))</f>
        <v/>
      </c>
      <c r="FN371" s="4" t="str" cm="1">
        <f t="array" ref="FN371">IF(OR(H371=0,ISBLANK(H371)),"",_xlfn._xlws.FILTER(Out.Out!A$2:J$36,Out.Out!K$2:K$36=H371))</f>
        <v/>
      </c>
      <c r="FX371" s="4" t="str" cm="1">
        <f t="array" ref="FX371">IF(OR(A371=0,ISBLANK(A371),A371=""),"",_xlfn._xlws.FILTER(Site.Out!A$2:AA$50,Site.Out!C$2:C$50=A371))</f>
        <v/>
      </c>
      <c r="GY371" s="4" t="str" cm="1">
        <f t="array" ref="GY371">IF(OR(ISBLANK(A371),A371=0,A371=""),"",Pub.Out!A$2:H$2)</f>
        <v/>
      </c>
      <c r="HG371" s="4" t="str" cm="1">
        <f t="array" ref="HG371">IFERROR(IF(OR(C371=0,C371=""),"",_xlfn._xlws.FILTER(Prod.Out!C:F,Prod.Out!B:B=C371)),"")</f>
        <v/>
      </c>
      <c r="HK371" s="4" t="str" cm="1">
        <f t="array" ref="HK371">IF(OR(A371=0,A371=""),"",_xlfn.ANCHORARRAY(ExpD.Out!A$2))</f>
        <v/>
      </c>
    </row>
    <row r="372" spans="1:219" x14ac:dyDescent="0.35">
      <c r="A372" s="4" t="str" cm="1">
        <f t="array" ref="A372">IF(OR(EnterData!A375="",ISBLANK(EnterData!A375)),"",_xlfn._xlws.FILTER(EnterData!A375:L375,EnterData!A375:A375&lt;&gt;""))</f>
        <v/>
      </c>
      <c r="M372" s="4" t="str" cm="1">
        <f t="array" ref="M372">IF(OR(EnterData!A375="",ISBLANK(EnterData!A375)),"",_xlfn._xlws.FILTER(EnterData!N375:AB375,EnterData!A375:A375&lt;&gt;""))</f>
        <v/>
      </c>
      <c r="AB372" s="4" t="str" cm="1">
        <f t="array" ref="AB372">IF(OR(ISBLANK(B372),B372=0),"",_xlfn._xlws.FILTER(MT.Out!A$2:DO$200,MT.Out!D$2:D$200=Data.Out!B372))</f>
        <v/>
      </c>
      <c r="EQ372" s="4" t="str" cm="1">
        <f t="array" ref="EQ372">IFERROR(IF(OR(ISBLANK(E372),E372=0),"",_xlfn._xlws.FILTER(Int.Out!G$2:Q$100,Int.Out!B$2:B$100=E372)),"")</f>
        <v/>
      </c>
      <c r="FB372" s="4" t="str" cm="1">
        <f t="array" ref="FB372">IF(OR(ISBLANK(F372),F372=0),"",_xlfn._xlws.FILTER('Rot.Out'!C$3:M$100,'Rot.Out'!B$3:B$100=F372))</f>
        <v/>
      </c>
      <c r="FM372" s="4" t="str" cm="1">
        <f t="array" ref="FM372">IF(OR(F372=0,F372=""),"",IFERROR(_xlfn.UNIQUE(_xlfn._xlws.FILTER('Rot.Out'!R:R,('Rot.Out'!O:O=Data.Out!F372)*('Rot.Out'!P:P=Data.Out!G372)),FALSE),""))</f>
        <v/>
      </c>
      <c r="FN372" s="4" t="str" cm="1">
        <f t="array" ref="FN372">IF(OR(H372=0,ISBLANK(H372)),"",_xlfn._xlws.FILTER(Out.Out!A$2:J$36,Out.Out!K$2:K$36=H372))</f>
        <v/>
      </c>
      <c r="FX372" s="4" t="str" cm="1">
        <f t="array" ref="FX372">IF(OR(A372=0,ISBLANK(A372),A372=""),"",_xlfn._xlws.FILTER(Site.Out!A$2:AA$50,Site.Out!C$2:C$50=A372))</f>
        <v/>
      </c>
      <c r="GY372" s="4" t="str" cm="1">
        <f t="array" ref="GY372">IF(OR(ISBLANK(A372),A372=0,A372=""),"",Pub.Out!A$2:H$2)</f>
        <v/>
      </c>
      <c r="HG372" s="4" t="str" cm="1">
        <f t="array" ref="HG372">IFERROR(IF(OR(C372=0,C372=""),"",_xlfn._xlws.FILTER(Prod.Out!C:F,Prod.Out!B:B=C372)),"")</f>
        <v/>
      </c>
      <c r="HK372" s="4" t="str" cm="1">
        <f t="array" ref="HK372">IF(OR(A372=0,A372=""),"",_xlfn.ANCHORARRAY(ExpD.Out!A$2))</f>
        <v/>
      </c>
    </row>
    <row r="373" spans="1:219" x14ac:dyDescent="0.35">
      <c r="A373" s="4" t="str" cm="1">
        <f t="array" ref="A373">IF(OR(EnterData!A376="",ISBLANK(EnterData!A376)),"",_xlfn._xlws.FILTER(EnterData!A376:L376,EnterData!A376:A376&lt;&gt;""))</f>
        <v/>
      </c>
      <c r="M373" s="4" t="str" cm="1">
        <f t="array" ref="M373">IF(OR(EnterData!A376="",ISBLANK(EnterData!A376)),"",_xlfn._xlws.FILTER(EnterData!N376:AB376,EnterData!A376:A376&lt;&gt;""))</f>
        <v/>
      </c>
      <c r="AB373" s="4" t="str" cm="1">
        <f t="array" ref="AB373">IF(OR(ISBLANK(B373),B373=0),"",_xlfn._xlws.FILTER(MT.Out!A$2:DO$200,MT.Out!D$2:D$200=Data.Out!B373))</f>
        <v/>
      </c>
      <c r="EQ373" s="4" t="str" cm="1">
        <f t="array" ref="EQ373">IFERROR(IF(OR(ISBLANK(E373),E373=0),"",_xlfn._xlws.FILTER(Int.Out!G$2:Q$100,Int.Out!B$2:B$100=E373)),"")</f>
        <v/>
      </c>
      <c r="FB373" s="4" t="str" cm="1">
        <f t="array" ref="FB373">IF(OR(ISBLANK(F373),F373=0),"",_xlfn._xlws.FILTER('Rot.Out'!C$3:M$100,'Rot.Out'!B$3:B$100=F373))</f>
        <v/>
      </c>
      <c r="FM373" s="4" t="str" cm="1">
        <f t="array" ref="FM373">IF(OR(F373=0,F373=""),"",IFERROR(_xlfn.UNIQUE(_xlfn._xlws.FILTER('Rot.Out'!R:R,('Rot.Out'!O:O=Data.Out!F373)*('Rot.Out'!P:P=Data.Out!G373)),FALSE),""))</f>
        <v/>
      </c>
      <c r="FN373" s="4" t="str" cm="1">
        <f t="array" ref="FN373">IF(OR(H373=0,ISBLANK(H373)),"",_xlfn._xlws.FILTER(Out.Out!A$2:J$36,Out.Out!K$2:K$36=H373))</f>
        <v/>
      </c>
      <c r="FX373" s="4" t="str" cm="1">
        <f t="array" ref="FX373">IF(OR(A373=0,ISBLANK(A373),A373=""),"",_xlfn._xlws.FILTER(Site.Out!A$2:AA$50,Site.Out!C$2:C$50=A373))</f>
        <v/>
      </c>
      <c r="GY373" s="4" t="str" cm="1">
        <f t="array" ref="GY373">IF(OR(ISBLANK(A373),A373=0,A373=""),"",Pub.Out!A$2:H$2)</f>
        <v/>
      </c>
      <c r="HG373" s="4" t="str" cm="1">
        <f t="array" ref="HG373">IFERROR(IF(OR(C373=0,C373=""),"",_xlfn._xlws.FILTER(Prod.Out!C:F,Prod.Out!B:B=C373)),"")</f>
        <v/>
      </c>
      <c r="HK373" s="4" t="str" cm="1">
        <f t="array" ref="HK373">IF(OR(A373=0,A373=""),"",_xlfn.ANCHORARRAY(ExpD.Out!A$2))</f>
        <v/>
      </c>
    </row>
    <row r="374" spans="1:219" x14ac:dyDescent="0.35">
      <c r="A374" s="4" t="str" cm="1">
        <f t="array" ref="A374">IF(OR(EnterData!A377="",ISBLANK(EnterData!A377)),"",_xlfn._xlws.FILTER(EnterData!A377:L377,EnterData!A377:A377&lt;&gt;""))</f>
        <v/>
      </c>
      <c r="M374" s="4" t="str" cm="1">
        <f t="array" ref="M374">IF(OR(EnterData!A377="",ISBLANK(EnterData!A377)),"",_xlfn._xlws.FILTER(EnterData!N377:AB377,EnterData!A377:A377&lt;&gt;""))</f>
        <v/>
      </c>
      <c r="AB374" s="4" t="str" cm="1">
        <f t="array" ref="AB374">IF(OR(ISBLANK(B374),B374=0),"",_xlfn._xlws.FILTER(MT.Out!A$2:DO$200,MT.Out!D$2:D$200=Data.Out!B374))</f>
        <v/>
      </c>
      <c r="EQ374" s="4" t="str" cm="1">
        <f t="array" ref="EQ374">IFERROR(IF(OR(ISBLANK(E374),E374=0),"",_xlfn._xlws.FILTER(Int.Out!G$2:Q$100,Int.Out!B$2:B$100=E374)),"")</f>
        <v/>
      </c>
      <c r="FB374" s="4" t="str" cm="1">
        <f t="array" ref="FB374">IF(OR(ISBLANK(F374),F374=0),"",_xlfn._xlws.FILTER('Rot.Out'!C$3:M$100,'Rot.Out'!B$3:B$100=F374))</f>
        <v/>
      </c>
      <c r="FM374" s="4" t="str" cm="1">
        <f t="array" ref="FM374">IF(OR(F374=0,F374=""),"",IFERROR(_xlfn.UNIQUE(_xlfn._xlws.FILTER('Rot.Out'!R:R,('Rot.Out'!O:O=Data.Out!F374)*('Rot.Out'!P:P=Data.Out!G374)),FALSE),""))</f>
        <v/>
      </c>
      <c r="FN374" s="4" t="str" cm="1">
        <f t="array" ref="FN374">IF(OR(H374=0,ISBLANK(H374)),"",_xlfn._xlws.FILTER(Out.Out!A$2:J$36,Out.Out!K$2:K$36=H374))</f>
        <v/>
      </c>
      <c r="FX374" s="4" t="str" cm="1">
        <f t="array" ref="FX374">IF(OR(A374=0,ISBLANK(A374),A374=""),"",_xlfn._xlws.FILTER(Site.Out!A$2:AA$50,Site.Out!C$2:C$50=A374))</f>
        <v/>
      </c>
      <c r="GY374" s="4" t="str" cm="1">
        <f t="array" ref="GY374">IF(OR(ISBLANK(A374),A374=0,A374=""),"",Pub.Out!A$2:H$2)</f>
        <v/>
      </c>
      <c r="HG374" s="4" t="str" cm="1">
        <f t="array" ref="HG374">IFERROR(IF(OR(C374=0,C374=""),"",_xlfn._xlws.FILTER(Prod.Out!C:F,Prod.Out!B:B=C374)),"")</f>
        <v/>
      </c>
      <c r="HK374" s="4" t="str" cm="1">
        <f t="array" ref="HK374">IF(OR(A374=0,A374=""),"",_xlfn.ANCHORARRAY(ExpD.Out!A$2))</f>
        <v/>
      </c>
    </row>
    <row r="375" spans="1:219" x14ac:dyDescent="0.35">
      <c r="A375" s="4" t="str" cm="1">
        <f t="array" ref="A375">IF(OR(EnterData!A378="",ISBLANK(EnterData!A378)),"",_xlfn._xlws.FILTER(EnterData!A378:L378,EnterData!A378:A378&lt;&gt;""))</f>
        <v/>
      </c>
      <c r="M375" s="4" t="str" cm="1">
        <f t="array" ref="M375">IF(OR(EnterData!A378="",ISBLANK(EnterData!A378)),"",_xlfn._xlws.FILTER(EnterData!N378:AB378,EnterData!A378:A378&lt;&gt;""))</f>
        <v/>
      </c>
      <c r="AB375" s="4" t="str" cm="1">
        <f t="array" ref="AB375">IF(OR(ISBLANK(B375),B375=0),"",_xlfn._xlws.FILTER(MT.Out!A$2:DO$200,MT.Out!D$2:D$200=Data.Out!B375))</f>
        <v/>
      </c>
      <c r="EQ375" s="4" t="str" cm="1">
        <f t="array" ref="EQ375">IFERROR(IF(OR(ISBLANK(E375),E375=0),"",_xlfn._xlws.FILTER(Int.Out!G$2:Q$100,Int.Out!B$2:B$100=E375)),"")</f>
        <v/>
      </c>
      <c r="FB375" s="4" t="str" cm="1">
        <f t="array" ref="FB375">IF(OR(ISBLANK(F375),F375=0),"",_xlfn._xlws.FILTER('Rot.Out'!C$3:M$100,'Rot.Out'!B$3:B$100=F375))</f>
        <v/>
      </c>
      <c r="FM375" s="4" t="str" cm="1">
        <f t="array" ref="FM375">IF(OR(F375=0,F375=""),"",IFERROR(_xlfn.UNIQUE(_xlfn._xlws.FILTER('Rot.Out'!R:R,('Rot.Out'!O:O=Data.Out!F375)*('Rot.Out'!P:P=Data.Out!G375)),FALSE),""))</f>
        <v/>
      </c>
      <c r="FN375" s="4" t="str" cm="1">
        <f t="array" ref="FN375">IF(OR(H375=0,ISBLANK(H375)),"",_xlfn._xlws.FILTER(Out.Out!A$2:J$36,Out.Out!K$2:K$36=H375))</f>
        <v/>
      </c>
      <c r="FX375" s="4" t="str" cm="1">
        <f t="array" ref="FX375">IF(OR(A375=0,ISBLANK(A375),A375=""),"",_xlfn._xlws.FILTER(Site.Out!A$2:AA$50,Site.Out!C$2:C$50=A375))</f>
        <v/>
      </c>
      <c r="GY375" s="4" t="str" cm="1">
        <f t="array" ref="GY375">IF(OR(ISBLANK(A375),A375=0,A375=""),"",Pub.Out!A$2:H$2)</f>
        <v/>
      </c>
      <c r="HG375" s="4" t="str" cm="1">
        <f t="array" ref="HG375">IFERROR(IF(OR(C375=0,C375=""),"",_xlfn._xlws.FILTER(Prod.Out!C:F,Prod.Out!B:B=C375)),"")</f>
        <v/>
      </c>
      <c r="HK375" s="4" t="str" cm="1">
        <f t="array" ref="HK375">IF(OR(A375=0,A375=""),"",_xlfn.ANCHORARRAY(ExpD.Out!A$2))</f>
        <v/>
      </c>
    </row>
    <row r="376" spans="1:219" x14ac:dyDescent="0.35">
      <c r="A376" s="4" t="str" cm="1">
        <f t="array" ref="A376">IF(OR(EnterData!A379="",ISBLANK(EnterData!A379)),"",_xlfn._xlws.FILTER(EnterData!A379:L379,EnterData!A379:A379&lt;&gt;""))</f>
        <v/>
      </c>
      <c r="M376" s="4" t="str" cm="1">
        <f t="array" ref="M376">IF(OR(EnterData!A379="",ISBLANK(EnterData!A379)),"",_xlfn._xlws.FILTER(EnterData!N379:AB379,EnterData!A379:A379&lt;&gt;""))</f>
        <v/>
      </c>
      <c r="AB376" s="4" t="str" cm="1">
        <f t="array" ref="AB376">IF(OR(ISBLANK(B376),B376=0),"",_xlfn._xlws.FILTER(MT.Out!A$2:DO$200,MT.Out!D$2:D$200=Data.Out!B376))</f>
        <v/>
      </c>
      <c r="EQ376" s="4" t="str" cm="1">
        <f t="array" ref="EQ376">IFERROR(IF(OR(ISBLANK(E376),E376=0),"",_xlfn._xlws.FILTER(Int.Out!G$2:Q$100,Int.Out!B$2:B$100=E376)),"")</f>
        <v/>
      </c>
      <c r="FB376" s="4" t="str" cm="1">
        <f t="array" ref="FB376">IF(OR(ISBLANK(F376),F376=0),"",_xlfn._xlws.FILTER('Rot.Out'!C$3:M$100,'Rot.Out'!B$3:B$100=F376))</f>
        <v/>
      </c>
      <c r="FM376" s="4" t="str" cm="1">
        <f t="array" ref="FM376">IF(OR(F376=0,F376=""),"",IFERROR(_xlfn.UNIQUE(_xlfn._xlws.FILTER('Rot.Out'!R:R,('Rot.Out'!O:O=Data.Out!F376)*('Rot.Out'!P:P=Data.Out!G376)),FALSE),""))</f>
        <v/>
      </c>
      <c r="FN376" s="4" t="str" cm="1">
        <f t="array" ref="FN376">IF(OR(H376=0,ISBLANK(H376)),"",_xlfn._xlws.FILTER(Out.Out!A$2:J$36,Out.Out!K$2:K$36=H376))</f>
        <v/>
      </c>
      <c r="FX376" s="4" t="str" cm="1">
        <f t="array" ref="FX376">IF(OR(A376=0,ISBLANK(A376),A376=""),"",_xlfn._xlws.FILTER(Site.Out!A$2:AA$50,Site.Out!C$2:C$50=A376))</f>
        <v/>
      </c>
      <c r="GY376" s="4" t="str" cm="1">
        <f t="array" ref="GY376">IF(OR(ISBLANK(A376),A376=0,A376=""),"",Pub.Out!A$2:H$2)</f>
        <v/>
      </c>
      <c r="HG376" s="4" t="str" cm="1">
        <f t="array" ref="HG376">IFERROR(IF(OR(C376=0,C376=""),"",_xlfn._xlws.FILTER(Prod.Out!C:F,Prod.Out!B:B=C376)),"")</f>
        <v/>
      </c>
      <c r="HK376" s="4" t="str" cm="1">
        <f t="array" ref="HK376">IF(OR(A376=0,A376=""),"",_xlfn.ANCHORARRAY(ExpD.Out!A$2))</f>
        <v/>
      </c>
    </row>
    <row r="377" spans="1:219" x14ac:dyDescent="0.35">
      <c r="A377" s="4" t="str" cm="1">
        <f t="array" ref="A377">IF(OR(EnterData!A380="",ISBLANK(EnterData!A380)),"",_xlfn._xlws.FILTER(EnterData!A380:L380,EnterData!A380:A380&lt;&gt;""))</f>
        <v/>
      </c>
      <c r="M377" s="4" t="str" cm="1">
        <f t="array" ref="M377">IF(OR(EnterData!A380="",ISBLANK(EnterData!A380)),"",_xlfn._xlws.FILTER(EnterData!N380:AB380,EnterData!A380:A380&lt;&gt;""))</f>
        <v/>
      </c>
      <c r="AB377" s="4" t="str" cm="1">
        <f t="array" ref="AB377">IF(OR(ISBLANK(B377),B377=0),"",_xlfn._xlws.FILTER(MT.Out!A$2:DO$200,MT.Out!D$2:D$200=Data.Out!B377))</f>
        <v/>
      </c>
      <c r="EQ377" s="4" t="str" cm="1">
        <f t="array" ref="EQ377">IFERROR(IF(OR(ISBLANK(E377),E377=0),"",_xlfn._xlws.FILTER(Int.Out!G$2:Q$100,Int.Out!B$2:B$100=E377)),"")</f>
        <v/>
      </c>
      <c r="FB377" s="4" t="str" cm="1">
        <f t="array" ref="FB377">IF(OR(ISBLANK(F377),F377=0),"",_xlfn._xlws.FILTER('Rot.Out'!C$3:M$100,'Rot.Out'!B$3:B$100=F377))</f>
        <v/>
      </c>
      <c r="FM377" s="4" t="str" cm="1">
        <f t="array" ref="FM377">IF(OR(F377=0,F377=""),"",IFERROR(_xlfn.UNIQUE(_xlfn._xlws.FILTER('Rot.Out'!R:R,('Rot.Out'!O:O=Data.Out!F377)*('Rot.Out'!P:P=Data.Out!G377)),FALSE),""))</f>
        <v/>
      </c>
      <c r="FN377" s="4" t="str" cm="1">
        <f t="array" ref="FN377">IF(OR(H377=0,ISBLANK(H377)),"",_xlfn._xlws.FILTER(Out.Out!A$2:J$36,Out.Out!K$2:K$36=H377))</f>
        <v/>
      </c>
      <c r="FX377" s="4" t="str" cm="1">
        <f t="array" ref="FX377">IF(OR(A377=0,ISBLANK(A377),A377=""),"",_xlfn._xlws.FILTER(Site.Out!A$2:AA$50,Site.Out!C$2:C$50=A377))</f>
        <v/>
      </c>
      <c r="GY377" s="4" t="str" cm="1">
        <f t="array" ref="GY377">IF(OR(ISBLANK(A377),A377=0,A377=""),"",Pub.Out!A$2:H$2)</f>
        <v/>
      </c>
      <c r="HG377" s="4" t="str" cm="1">
        <f t="array" ref="HG377">IFERROR(IF(OR(C377=0,C377=""),"",_xlfn._xlws.FILTER(Prod.Out!C:F,Prod.Out!B:B=C377)),"")</f>
        <v/>
      </c>
      <c r="HK377" s="4" t="str" cm="1">
        <f t="array" ref="HK377">IF(OR(A377=0,A377=""),"",_xlfn.ANCHORARRAY(ExpD.Out!A$2))</f>
        <v/>
      </c>
    </row>
    <row r="378" spans="1:219" x14ac:dyDescent="0.35">
      <c r="A378" s="4" t="str" cm="1">
        <f t="array" ref="A378">IF(OR(EnterData!A381="",ISBLANK(EnterData!A381)),"",_xlfn._xlws.FILTER(EnterData!A381:L381,EnterData!A381:A381&lt;&gt;""))</f>
        <v/>
      </c>
      <c r="M378" s="4" t="str" cm="1">
        <f t="array" ref="M378">IF(OR(EnterData!A381="",ISBLANK(EnterData!A381)),"",_xlfn._xlws.FILTER(EnterData!N381:AB381,EnterData!A381:A381&lt;&gt;""))</f>
        <v/>
      </c>
      <c r="AB378" s="4" t="str" cm="1">
        <f t="array" ref="AB378">IF(OR(ISBLANK(B378),B378=0),"",_xlfn._xlws.FILTER(MT.Out!A$2:DO$200,MT.Out!D$2:D$200=Data.Out!B378))</f>
        <v/>
      </c>
      <c r="EQ378" s="4" t="str" cm="1">
        <f t="array" ref="EQ378">IFERROR(IF(OR(ISBLANK(E378),E378=0),"",_xlfn._xlws.FILTER(Int.Out!G$2:Q$100,Int.Out!B$2:B$100=E378)),"")</f>
        <v/>
      </c>
      <c r="FB378" s="4" t="str" cm="1">
        <f t="array" ref="FB378">IF(OR(ISBLANK(F378),F378=0),"",_xlfn._xlws.FILTER('Rot.Out'!C$3:M$100,'Rot.Out'!B$3:B$100=F378))</f>
        <v/>
      </c>
      <c r="FM378" s="4" t="str" cm="1">
        <f t="array" ref="FM378">IF(OR(F378=0,F378=""),"",IFERROR(_xlfn.UNIQUE(_xlfn._xlws.FILTER('Rot.Out'!R:R,('Rot.Out'!O:O=Data.Out!F378)*('Rot.Out'!P:P=Data.Out!G378)),FALSE),""))</f>
        <v/>
      </c>
      <c r="FN378" s="4" t="str" cm="1">
        <f t="array" ref="FN378">IF(OR(H378=0,ISBLANK(H378)),"",_xlfn._xlws.FILTER(Out.Out!A$2:J$36,Out.Out!K$2:K$36=H378))</f>
        <v/>
      </c>
      <c r="FX378" s="4" t="str" cm="1">
        <f t="array" ref="FX378">IF(OR(A378=0,ISBLANK(A378),A378=""),"",_xlfn._xlws.FILTER(Site.Out!A$2:AA$50,Site.Out!C$2:C$50=A378))</f>
        <v/>
      </c>
      <c r="GY378" s="4" t="str" cm="1">
        <f t="array" ref="GY378">IF(OR(ISBLANK(A378),A378=0,A378=""),"",Pub.Out!A$2:H$2)</f>
        <v/>
      </c>
      <c r="HG378" s="4" t="str" cm="1">
        <f t="array" ref="HG378">IFERROR(IF(OR(C378=0,C378=""),"",_xlfn._xlws.FILTER(Prod.Out!C:F,Prod.Out!B:B=C378)),"")</f>
        <v/>
      </c>
      <c r="HK378" s="4" t="str" cm="1">
        <f t="array" ref="HK378">IF(OR(A378=0,A378=""),"",_xlfn.ANCHORARRAY(ExpD.Out!A$2))</f>
        <v/>
      </c>
    </row>
    <row r="379" spans="1:219" x14ac:dyDescent="0.35">
      <c r="A379" s="4" t="str" cm="1">
        <f t="array" ref="A379">IF(OR(EnterData!A382="",ISBLANK(EnterData!A382)),"",_xlfn._xlws.FILTER(EnterData!A382:L382,EnterData!A382:A382&lt;&gt;""))</f>
        <v/>
      </c>
      <c r="M379" s="4" t="str" cm="1">
        <f t="array" ref="M379">IF(OR(EnterData!A382="",ISBLANK(EnterData!A382)),"",_xlfn._xlws.FILTER(EnterData!N382:AB382,EnterData!A382:A382&lt;&gt;""))</f>
        <v/>
      </c>
      <c r="AB379" s="4" t="str" cm="1">
        <f t="array" ref="AB379">IF(OR(ISBLANK(B379),B379=0),"",_xlfn._xlws.FILTER(MT.Out!A$2:DO$200,MT.Out!D$2:D$200=Data.Out!B379))</f>
        <v/>
      </c>
      <c r="EQ379" s="4" t="str" cm="1">
        <f t="array" ref="EQ379">IFERROR(IF(OR(ISBLANK(E379),E379=0),"",_xlfn._xlws.FILTER(Int.Out!G$2:Q$100,Int.Out!B$2:B$100=E379)),"")</f>
        <v/>
      </c>
      <c r="FB379" s="4" t="str" cm="1">
        <f t="array" ref="FB379">IF(OR(ISBLANK(F379),F379=0),"",_xlfn._xlws.FILTER('Rot.Out'!C$3:M$100,'Rot.Out'!B$3:B$100=F379))</f>
        <v/>
      </c>
      <c r="FM379" s="4" t="str" cm="1">
        <f t="array" ref="FM379">IF(OR(F379=0,F379=""),"",IFERROR(_xlfn.UNIQUE(_xlfn._xlws.FILTER('Rot.Out'!R:R,('Rot.Out'!O:O=Data.Out!F379)*('Rot.Out'!P:P=Data.Out!G379)),FALSE),""))</f>
        <v/>
      </c>
      <c r="FN379" s="4" t="str" cm="1">
        <f t="array" ref="FN379">IF(OR(H379=0,ISBLANK(H379)),"",_xlfn._xlws.FILTER(Out.Out!A$2:J$36,Out.Out!K$2:K$36=H379))</f>
        <v/>
      </c>
      <c r="FX379" s="4" t="str" cm="1">
        <f t="array" ref="FX379">IF(OR(A379=0,ISBLANK(A379),A379=""),"",_xlfn._xlws.FILTER(Site.Out!A$2:AA$50,Site.Out!C$2:C$50=A379))</f>
        <v/>
      </c>
      <c r="GY379" s="4" t="str" cm="1">
        <f t="array" ref="GY379">IF(OR(ISBLANK(A379),A379=0,A379=""),"",Pub.Out!A$2:H$2)</f>
        <v/>
      </c>
      <c r="HG379" s="4" t="str" cm="1">
        <f t="array" ref="HG379">IFERROR(IF(OR(C379=0,C379=""),"",_xlfn._xlws.FILTER(Prod.Out!C:F,Prod.Out!B:B=C379)),"")</f>
        <v/>
      </c>
      <c r="HK379" s="4" t="str" cm="1">
        <f t="array" ref="HK379">IF(OR(A379=0,A379=""),"",_xlfn.ANCHORARRAY(ExpD.Out!A$2))</f>
        <v/>
      </c>
    </row>
    <row r="380" spans="1:219" x14ac:dyDescent="0.35">
      <c r="A380" s="4" t="str" cm="1">
        <f t="array" ref="A380">IF(OR(EnterData!A383="",ISBLANK(EnterData!A383)),"",_xlfn._xlws.FILTER(EnterData!A383:L383,EnterData!A383:A383&lt;&gt;""))</f>
        <v/>
      </c>
      <c r="M380" s="4" t="str" cm="1">
        <f t="array" ref="M380">IF(OR(EnterData!A383="",ISBLANK(EnterData!A383)),"",_xlfn._xlws.FILTER(EnterData!N383:AB383,EnterData!A383:A383&lt;&gt;""))</f>
        <v/>
      </c>
      <c r="AB380" s="4" t="str" cm="1">
        <f t="array" ref="AB380">IF(OR(ISBLANK(B380),B380=0),"",_xlfn._xlws.FILTER(MT.Out!A$2:DO$200,MT.Out!D$2:D$200=Data.Out!B380))</f>
        <v/>
      </c>
      <c r="EQ380" s="4" t="str" cm="1">
        <f t="array" ref="EQ380">IFERROR(IF(OR(ISBLANK(E380),E380=0),"",_xlfn._xlws.FILTER(Int.Out!G$2:Q$100,Int.Out!B$2:B$100=E380)),"")</f>
        <v/>
      </c>
      <c r="FB380" s="4" t="str" cm="1">
        <f t="array" ref="FB380">IF(OR(ISBLANK(F380),F380=0),"",_xlfn._xlws.FILTER('Rot.Out'!C$3:M$100,'Rot.Out'!B$3:B$100=F380))</f>
        <v/>
      </c>
      <c r="FM380" s="4" t="str" cm="1">
        <f t="array" ref="FM380">IF(OR(F380=0,F380=""),"",IFERROR(_xlfn.UNIQUE(_xlfn._xlws.FILTER('Rot.Out'!R:R,('Rot.Out'!O:O=Data.Out!F380)*('Rot.Out'!P:P=Data.Out!G380)),FALSE),""))</f>
        <v/>
      </c>
      <c r="FN380" s="4" t="str" cm="1">
        <f t="array" ref="FN380">IF(OR(H380=0,ISBLANK(H380)),"",_xlfn._xlws.FILTER(Out.Out!A$2:J$36,Out.Out!K$2:K$36=H380))</f>
        <v/>
      </c>
      <c r="FX380" s="4" t="str" cm="1">
        <f t="array" ref="FX380">IF(OR(A380=0,ISBLANK(A380),A380=""),"",_xlfn._xlws.FILTER(Site.Out!A$2:AA$50,Site.Out!C$2:C$50=A380))</f>
        <v/>
      </c>
      <c r="GY380" s="4" t="str" cm="1">
        <f t="array" ref="GY380">IF(OR(ISBLANK(A380),A380=0,A380=""),"",Pub.Out!A$2:H$2)</f>
        <v/>
      </c>
      <c r="HG380" s="4" t="str" cm="1">
        <f t="array" ref="HG380">IFERROR(IF(OR(C380=0,C380=""),"",_xlfn._xlws.FILTER(Prod.Out!C:F,Prod.Out!B:B=C380)),"")</f>
        <v/>
      </c>
      <c r="HK380" s="4" t="str" cm="1">
        <f t="array" ref="HK380">IF(OR(A380=0,A380=""),"",_xlfn.ANCHORARRAY(ExpD.Out!A$2))</f>
        <v/>
      </c>
    </row>
    <row r="381" spans="1:219" x14ac:dyDescent="0.35">
      <c r="A381" s="4" t="str" cm="1">
        <f t="array" ref="A381">IF(OR(EnterData!A384="",ISBLANK(EnterData!A384)),"",_xlfn._xlws.FILTER(EnterData!A384:L384,EnterData!A384:A384&lt;&gt;""))</f>
        <v/>
      </c>
      <c r="M381" s="4" t="str" cm="1">
        <f t="array" ref="M381">IF(OR(EnterData!A384="",ISBLANK(EnterData!A384)),"",_xlfn._xlws.FILTER(EnterData!N384:AB384,EnterData!A384:A384&lt;&gt;""))</f>
        <v/>
      </c>
      <c r="AB381" s="4" t="str" cm="1">
        <f t="array" ref="AB381">IF(OR(ISBLANK(B381),B381=0),"",_xlfn._xlws.FILTER(MT.Out!A$2:DO$200,MT.Out!D$2:D$200=Data.Out!B381))</f>
        <v/>
      </c>
      <c r="EQ381" s="4" t="str" cm="1">
        <f t="array" ref="EQ381">IFERROR(IF(OR(ISBLANK(E381),E381=0),"",_xlfn._xlws.FILTER(Int.Out!G$2:Q$100,Int.Out!B$2:B$100=E381)),"")</f>
        <v/>
      </c>
      <c r="FB381" s="4" t="str" cm="1">
        <f t="array" ref="FB381">IF(OR(ISBLANK(F381),F381=0),"",_xlfn._xlws.FILTER('Rot.Out'!C$3:M$100,'Rot.Out'!B$3:B$100=F381))</f>
        <v/>
      </c>
      <c r="FM381" s="4" t="str" cm="1">
        <f t="array" ref="FM381">IF(OR(F381=0,F381=""),"",IFERROR(_xlfn.UNIQUE(_xlfn._xlws.FILTER('Rot.Out'!R:R,('Rot.Out'!O:O=Data.Out!F381)*('Rot.Out'!P:P=Data.Out!G381)),FALSE),""))</f>
        <v/>
      </c>
      <c r="FN381" s="4" t="str" cm="1">
        <f t="array" ref="FN381">IF(OR(H381=0,ISBLANK(H381)),"",_xlfn._xlws.FILTER(Out.Out!A$2:J$36,Out.Out!K$2:K$36=H381))</f>
        <v/>
      </c>
      <c r="FX381" s="4" t="str" cm="1">
        <f t="array" ref="FX381">IF(OR(A381=0,ISBLANK(A381),A381=""),"",_xlfn._xlws.FILTER(Site.Out!A$2:AA$50,Site.Out!C$2:C$50=A381))</f>
        <v/>
      </c>
      <c r="GY381" s="4" t="str" cm="1">
        <f t="array" ref="GY381">IF(OR(ISBLANK(A381),A381=0,A381=""),"",Pub.Out!A$2:H$2)</f>
        <v/>
      </c>
      <c r="HG381" s="4" t="str" cm="1">
        <f t="array" ref="HG381">IFERROR(IF(OR(C381=0,C381=""),"",_xlfn._xlws.FILTER(Prod.Out!C:F,Prod.Out!B:B=C381)),"")</f>
        <v/>
      </c>
      <c r="HK381" s="4" t="str" cm="1">
        <f t="array" ref="HK381">IF(OR(A381=0,A381=""),"",_xlfn.ANCHORARRAY(ExpD.Out!A$2))</f>
        <v/>
      </c>
    </row>
    <row r="382" spans="1:219" x14ac:dyDescent="0.35">
      <c r="A382" s="4" t="str" cm="1">
        <f t="array" ref="A382">IF(OR(EnterData!A385="",ISBLANK(EnterData!A385)),"",_xlfn._xlws.FILTER(EnterData!A385:L385,EnterData!A385:A385&lt;&gt;""))</f>
        <v/>
      </c>
      <c r="M382" s="4" t="str" cm="1">
        <f t="array" ref="M382">IF(OR(EnterData!A385="",ISBLANK(EnterData!A385)),"",_xlfn._xlws.FILTER(EnterData!N385:AB385,EnterData!A385:A385&lt;&gt;""))</f>
        <v/>
      </c>
      <c r="AB382" s="4" t="str" cm="1">
        <f t="array" ref="AB382">IF(OR(ISBLANK(B382),B382=0),"",_xlfn._xlws.FILTER(MT.Out!A$2:DO$200,MT.Out!D$2:D$200=Data.Out!B382))</f>
        <v/>
      </c>
      <c r="EQ382" s="4" t="str" cm="1">
        <f t="array" ref="EQ382">IFERROR(IF(OR(ISBLANK(E382),E382=0),"",_xlfn._xlws.FILTER(Int.Out!G$2:Q$100,Int.Out!B$2:B$100=E382)),"")</f>
        <v/>
      </c>
      <c r="FB382" s="4" t="str" cm="1">
        <f t="array" ref="FB382">IF(OR(ISBLANK(F382),F382=0),"",_xlfn._xlws.FILTER('Rot.Out'!C$3:M$100,'Rot.Out'!B$3:B$100=F382))</f>
        <v/>
      </c>
      <c r="FM382" s="4" t="str" cm="1">
        <f t="array" ref="FM382">IF(OR(F382=0,F382=""),"",IFERROR(_xlfn.UNIQUE(_xlfn._xlws.FILTER('Rot.Out'!R:R,('Rot.Out'!O:O=Data.Out!F382)*('Rot.Out'!P:P=Data.Out!G382)),FALSE),""))</f>
        <v/>
      </c>
      <c r="FN382" s="4" t="str" cm="1">
        <f t="array" ref="FN382">IF(OR(H382=0,ISBLANK(H382)),"",_xlfn._xlws.FILTER(Out.Out!A$2:J$36,Out.Out!K$2:K$36=H382))</f>
        <v/>
      </c>
      <c r="FX382" s="4" t="str" cm="1">
        <f t="array" ref="FX382">IF(OR(A382=0,ISBLANK(A382),A382=""),"",_xlfn._xlws.FILTER(Site.Out!A$2:AA$50,Site.Out!C$2:C$50=A382))</f>
        <v/>
      </c>
      <c r="GY382" s="4" t="str" cm="1">
        <f t="array" ref="GY382">IF(OR(ISBLANK(A382),A382=0,A382=""),"",Pub.Out!A$2:H$2)</f>
        <v/>
      </c>
      <c r="HG382" s="4" t="str" cm="1">
        <f t="array" ref="HG382">IFERROR(IF(OR(C382=0,C382=""),"",_xlfn._xlws.FILTER(Prod.Out!C:F,Prod.Out!B:B=C382)),"")</f>
        <v/>
      </c>
      <c r="HK382" s="4" t="str" cm="1">
        <f t="array" ref="HK382">IF(OR(A382=0,A382=""),"",_xlfn.ANCHORARRAY(ExpD.Out!A$2))</f>
        <v/>
      </c>
    </row>
    <row r="383" spans="1:219" x14ac:dyDescent="0.35">
      <c r="A383" s="4" t="str" cm="1">
        <f t="array" ref="A383">IF(OR(EnterData!A386="",ISBLANK(EnterData!A386)),"",_xlfn._xlws.FILTER(EnterData!A386:L386,EnterData!A386:A386&lt;&gt;""))</f>
        <v/>
      </c>
      <c r="M383" s="4" t="str" cm="1">
        <f t="array" ref="M383">IF(OR(EnterData!A386="",ISBLANK(EnterData!A386)),"",_xlfn._xlws.FILTER(EnterData!N386:AB386,EnterData!A386:A386&lt;&gt;""))</f>
        <v/>
      </c>
      <c r="AB383" s="4" t="str" cm="1">
        <f t="array" ref="AB383">IF(OR(ISBLANK(B383),B383=0),"",_xlfn._xlws.FILTER(MT.Out!A$2:DO$200,MT.Out!D$2:D$200=Data.Out!B383))</f>
        <v/>
      </c>
      <c r="EQ383" s="4" t="str" cm="1">
        <f t="array" ref="EQ383">IFERROR(IF(OR(ISBLANK(E383),E383=0),"",_xlfn._xlws.FILTER(Int.Out!G$2:Q$100,Int.Out!B$2:B$100=E383)),"")</f>
        <v/>
      </c>
      <c r="FB383" s="4" t="str" cm="1">
        <f t="array" ref="FB383">IF(OR(ISBLANK(F383),F383=0),"",_xlfn._xlws.FILTER('Rot.Out'!C$3:M$100,'Rot.Out'!B$3:B$100=F383))</f>
        <v/>
      </c>
      <c r="FM383" s="4" t="str" cm="1">
        <f t="array" ref="FM383">IF(OR(F383=0,F383=""),"",IFERROR(_xlfn.UNIQUE(_xlfn._xlws.FILTER('Rot.Out'!R:R,('Rot.Out'!O:O=Data.Out!F383)*('Rot.Out'!P:P=Data.Out!G383)),FALSE),""))</f>
        <v/>
      </c>
      <c r="FN383" s="4" t="str" cm="1">
        <f t="array" ref="FN383">IF(OR(H383=0,ISBLANK(H383)),"",_xlfn._xlws.FILTER(Out.Out!A$2:J$36,Out.Out!K$2:K$36=H383))</f>
        <v/>
      </c>
      <c r="FX383" s="4" t="str" cm="1">
        <f t="array" ref="FX383">IF(OR(A383=0,ISBLANK(A383),A383=""),"",_xlfn._xlws.FILTER(Site.Out!A$2:AA$50,Site.Out!C$2:C$50=A383))</f>
        <v/>
      </c>
      <c r="GY383" s="4" t="str" cm="1">
        <f t="array" ref="GY383">IF(OR(ISBLANK(A383),A383=0,A383=""),"",Pub.Out!A$2:H$2)</f>
        <v/>
      </c>
      <c r="HG383" s="4" t="str" cm="1">
        <f t="array" ref="HG383">IFERROR(IF(OR(C383=0,C383=""),"",_xlfn._xlws.FILTER(Prod.Out!C:F,Prod.Out!B:B=C383)),"")</f>
        <v/>
      </c>
      <c r="HK383" s="4" t="str" cm="1">
        <f t="array" ref="HK383">IF(OR(A383=0,A383=""),"",_xlfn.ANCHORARRAY(ExpD.Out!A$2))</f>
        <v/>
      </c>
    </row>
    <row r="384" spans="1:219" x14ac:dyDescent="0.35">
      <c r="A384" s="4" t="str" cm="1">
        <f t="array" ref="A384">IF(OR(EnterData!A387="",ISBLANK(EnterData!A387)),"",_xlfn._xlws.FILTER(EnterData!A387:L387,EnterData!A387:A387&lt;&gt;""))</f>
        <v/>
      </c>
      <c r="M384" s="4" t="str" cm="1">
        <f t="array" ref="M384">IF(OR(EnterData!A387="",ISBLANK(EnterData!A387)),"",_xlfn._xlws.FILTER(EnterData!N387:AB387,EnterData!A387:A387&lt;&gt;""))</f>
        <v/>
      </c>
      <c r="AB384" s="4" t="str" cm="1">
        <f t="array" ref="AB384">IF(OR(ISBLANK(B384),B384=0),"",_xlfn._xlws.FILTER(MT.Out!A$2:DO$200,MT.Out!D$2:D$200=Data.Out!B384))</f>
        <v/>
      </c>
      <c r="EQ384" s="4" t="str" cm="1">
        <f t="array" ref="EQ384">IFERROR(IF(OR(ISBLANK(E384),E384=0),"",_xlfn._xlws.FILTER(Int.Out!G$2:Q$100,Int.Out!B$2:B$100=E384)),"")</f>
        <v/>
      </c>
      <c r="FB384" s="4" t="str" cm="1">
        <f t="array" ref="FB384">IF(OR(ISBLANK(F384),F384=0),"",_xlfn._xlws.FILTER('Rot.Out'!C$3:M$100,'Rot.Out'!B$3:B$100=F384))</f>
        <v/>
      </c>
      <c r="FM384" s="4" t="str" cm="1">
        <f t="array" ref="FM384">IF(OR(F384=0,F384=""),"",IFERROR(_xlfn.UNIQUE(_xlfn._xlws.FILTER('Rot.Out'!R:R,('Rot.Out'!O:O=Data.Out!F384)*('Rot.Out'!P:P=Data.Out!G384)),FALSE),""))</f>
        <v/>
      </c>
      <c r="FN384" s="4" t="str" cm="1">
        <f t="array" ref="FN384">IF(OR(H384=0,ISBLANK(H384)),"",_xlfn._xlws.FILTER(Out.Out!A$2:J$36,Out.Out!K$2:K$36=H384))</f>
        <v/>
      </c>
      <c r="FX384" s="4" t="str" cm="1">
        <f t="array" ref="FX384">IF(OR(A384=0,ISBLANK(A384),A384=""),"",_xlfn._xlws.FILTER(Site.Out!A$2:AA$50,Site.Out!C$2:C$50=A384))</f>
        <v/>
      </c>
      <c r="GY384" s="4" t="str" cm="1">
        <f t="array" ref="GY384">IF(OR(ISBLANK(A384),A384=0,A384=""),"",Pub.Out!A$2:H$2)</f>
        <v/>
      </c>
      <c r="HG384" s="4" t="str" cm="1">
        <f t="array" ref="HG384">IFERROR(IF(OR(C384=0,C384=""),"",_xlfn._xlws.FILTER(Prod.Out!C:F,Prod.Out!B:B=C384)),"")</f>
        <v/>
      </c>
      <c r="HK384" s="4" t="str" cm="1">
        <f t="array" ref="HK384">IF(OR(A384=0,A384=""),"",_xlfn.ANCHORARRAY(ExpD.Out!A$2))</f>
        <v/>
      </c>
    </row>
    <row r="385" spans="1:219" x14ac:dyDescent="0.35">
      <c r="A385" s="4" t="str" cm="1">
        <f t="array" ref="A385">IF(OR(EnterData!A388="",ISBLANK(EnterData!A388)),"",_xlfn._xlws.FILTER(EnterData!A388:L388,EnterData!A388:A388&lt;&gt;""))</f>
        <v/>
      </c>
      <c r="M385" s="4" t="str" cm="1">
        <f t="array" ref="M385">IF(OR(EnterData!A388="",ISBLANK(EnterData!A388)),"",_xlfn._xlws.FILTER(EnterData!N388:AB388,EnterData!A388:A388&lt;&gt;""))</f>
        <v/>
      </c>
      <c r="AB385" s="4" t="str" cm="1">
        <f t="array" ref="AB385">IF(OR(ISBLANK(B385),B385=0),"",_xlfn._xlws.FILTER(MT.Out!A$2:DO$200,MT.Out!D$2:D$200=Data.Out!B385))</f>
        <v/>
      </c>
      <c r="EQ385" s="4" t="str" cm="1">
        <f t="array" ref="EQ385">IFERROR(IF(OR(ISBLANK(E385),E385=0),"",_xlfn._xlws.FILTER(Int.Out!G$2:Q$100,Int.Out!B$2:B$100=E385)),"")</f>
        <v/>
      </c>
      <c r="FB385" s="4" t="str" cm="1">
        <f t="array" ref="FB385">IF(OR(ISBLANK(F385),F385=0),"",_xlfn._xlws.FILTER('Rot.Out'!C$3:M$100,'Rot.Out'!B$3:B$100=F385))</f>
        <v/>
      </c>
      <c r="FM385" s="4" t="str" cm="1">
        <f t="array" ref="FM385">IF(OR(F385=0,F385=""),"",IFERROR(_xlfn.UNIQUE(_xlfn._xlws.FILTER('Rot.Out'!R:R,('Rot.Out'!O:O=Data.Out!F385)*('Rot.Out'!P:P=Data.Out!G385)),FALSE),""))</f>
        <v/>
      </c>
      <c r="FN385" s="4" t="str" cm="1">
        <f t="array" ref="FN385">IF(OR(H385=0,ISBLANK(H385)),"",_xlfn._xlws.FILTER(Out.Out!A$2:J$36,Out.Out!K$2:K$36=H385))</f>
        <v/>
      </c>
      <c r="FX385" s="4" t="str" cm="1">
        <f t="array" ref="FX385">IF(OR(A385=0,ISBLANK(A385),A385=""),"",_xlfn._xlws.FILTER(Site.Out!A$2:AA$50,Site.Out!C$2:C$50=A385))</f>
        <v/>
      </c>
      <c r="GY385" s="4" t="str" cm="1">
        <f t="array" ref="GY385">IF(OR(ISBLANK(A385),A385=0,A385=""),"",Pub.Out!A$2:H$2)</f>
        <v/>
      </c>
      <c r="HG385" s="4" t="str" cm="1">
        <f t="array" ref="HG385">IFERROR(IF(OR(C385=0,C385=""),"",_xlfn._xlws.FILTER(Prod.Out!C:F,Prod.Out!B:B=C385)),"")</f>
        <v/>
      </c>
      <c r="HK385" s="4" t="str" cm="1">
        <f t="array" ref="HK385">IF(OR(A385=0,A385=""),"",_xlfn.ANCHORARRAY(ExpD.Out!A$2))</f>
        <v/>
      </c>
    </row>
    <row r="386" spans="1:219" x14ac:dyDescent="0.35">
      <c r="A386" s="4" t="str" cm="1">
        <f t="array" ref="A386">IF(OR(EnterData!A389="",ISBLANK(EnterData!A389)),"",_xlfn._xlws.FILTER(EnterData!A389:L389,EnterData!A389:A389&lt;&gt;""))</f>
        <v/>
      </c>
      <c r="M386" s="4" t="str" cm="1">
        <f t="array" ref="M386">IF(OR(EnterData!A389="",ISBLANK(EnterData!A389)),"",_xlfn._xlws.FILTER(EnterData!N389:AB389,EnterData!A389:A389&lt;&gt;""))</f>
        <v/>
      </c>
      <c r="AB386" s="4" t="str" cm="1">
        <f t="array" ref="AB386">IF(OR(ISBLANK(B386),B386=0),"",_xlfn._xlws.FILTER(MT.Out!A$2:DO$200,MT.Out!D$2:D$200=Data.Out!B386))</f>
        <v/>
      </c>
      <c r="EQ386" s="4" t="str" cm="1">
        <f t="array" ref="EQ386">IFERROR(IF(OR(ISBLANK(E386),E386=0),"",_xlfn._xlws.FILTER(Int.Out!G$2:Q$100,Int.Out!B$2:B$100=E386)),"")</f>
        <v/>
      </c>
      <c r="FB386" s="4" t="str" cm="1">
        <f t="array" ref="FB386">IF(OR(ISBLANK(F386),F386=0),"",_xlfn._xlws.FILTER('Rot.Out'!C$3:M$100,'Rot.Out'!B$3:B$100=F386))</f>
        <v/>
      </c>
      <c r="FM386" s="4" t="str" cm="1">
        <f t="array" ref="FM386">IF(OR(F386=0,F386=""),"",IFERROR(_xlfn.UNIQUE(_xlfn._xlws.FILTER('Rot.Out'!R:R,('Rot.Out'!O:O=Data.Out!F386)*('Rot.Out'!P:P=Data.Out!G386)),FALSE),""))</f>
        <v/>
      </c>
      <c r="FN386" s="4" t="str" cm="1">
        <f t="array" ref="FN386">IF(OR(H386=0,ISBLANK(H386)),"",_xlfn._xlws.FILTER(Out.Out!A$2:J$36,Out.Out!K$2:K$36=H386))</f>
        <v/>
      </c>
      <c r="FX386" s="4" t="str" cm="1">
        <f t="array" ref="FX386">IF(OR(A386=0,ISBLANK(A386),A386=""),"",_xlfn._xlws.FILTER(Site.Out!A$2:AA$50,Site.Out!C$2:C$50=A386))</f>
        <v/>
      </c>
      <c r="GY386" s="4" t="str" cm="1">
        <f t="array" ref="GY386">IF(OR(ISBLANK(A386),A386=0,A386=""),"",Pub.Out!A$2:H$2)</f>
        <v/>
      </c>
      <c r="HG386" s="4" t="str" cm="1">
        <f t="array" ref="HG386">IFERROR(IF(OR(C386=0,C386=""),"",_xlfn._xlws.FILTER(Prod.Out!C:F,Prod.Out!B:B=C386)),"")</f>
        <v/>
      </c>
      <c r="HK386" s="4" t="str" cm="1">
        <f t="array" ref="HK386">IF(OR(A386=0,A386=""),"",_xlfn.ANCHORARRAY(ExpD.Out!A$2))</f>
        <v/>
      </c>
    </row>
    <row r="387" spans="1:219" x14ac:dyDescent="0.35">
      <c r="A387" s="4" t="str" cm="1">
        <f t="array" ref="A387">IF(OR(EnterData!A390="",ISBLANK(EnterData!A390)),"",_xlfn._xlws.FILTER(EnterData!A390:L390,EnterData!A390:A390&lt;&gt;""))</f>
        <v/>
      </c>
      <c r="M387" s="4" t="str" cm="1">
        <f t="array" ref="M387">IF(OR(EnterData!A390="",ISBLANK(EnterData!A390)),"",_xlfn._xlws.FILTER(EnterData!N390:AB390,EnterData!A390:A390&lt;&gt;""))</f>
        <v/>
      </c>
      <c r="AB387" s="4" t="str" cm="1">
        <f t="array" ref="AB387">IF(OR(ISBLANK(B387),B387=0),"",_xlfn._xlws.FILTER(MT.Out!A$2:DO$200,MT.Out!D$2:D$200=Data.Out!B387))</f>
        <v/>
      </c>
      <c r="EQ387" s="4" t="str" cm="1">
        <f t="array" ref="EQ387">IFERROR(IF(OR(ISBLANK(E387),E387=0),"",_xlfn._xlws.FILTER(Int.Out!G$2:Q$100,Int.Out!B$2:B$100=E387)),"")</f>
        <v/>
      </c>
      <c r="FB387" s="4" t="str" cm="1">
        <f t="array" ref="FB387">IF(OR(ISBLANK(F387),F387=0),"",_xlfn._xlws.FILTER('Rot.Out'!C$3:M$100,'Rot.Out'!B$3:B$100=F387))</f>
        <v/>
      </c>
      <c r="FM387" s="4" t="str" cm="1">
        <f t="array" ref="FM387">IF(OR(F387=0,F387=""),"",IFERROR(_xlfn.UNIQUE(_xlfn._xlws.FILTER('Rot.Out'!R:R,('Rot.Out'!O:O=Data.Out!F387)*('Rot.Out'!P:P=Data.Out!G387)),FALSE),""))</f>
        <v/>
      </c>
      <c r="FN387" s="4" t="str" cm="1">
        <f t="array" ref="FN387">IF(OR(H387=0,ISBLANK(H387)),"",_xlfn._xlws.FILTER(Out.Out!A$2:J$36,Out.Out!K$2:K$36=H387))</f>
        <v/>
      </c>
      <c r="FX387" s="4" t="str" cm="1">
        <f t="array" ref="FX387">IF(OR(A387=0,ISBLANK(A387),A387=""),"",_xlfn._xlws.FILTER(Site.Out!A$2:AA$50,Site.Out!C$2:C$50=A387))</f>
        <v/>
      </c>
      <c r="GY387" s="4" t="str" cm="1">
        <f t="array" ref="GY387">IF(OR(ISBLANK(A387),A387=0,A387=""),"",Pub.Out!A$2:H$2)</f>
        <v/>
      </c>
      <c r="HG387" s="4" t="str" cm="1">
        <f t="array" ref="HG387">IFERROR(IF(OR(C387=0,C387=""),"",_xlfn._xlws.FILTER(Prod.Out!C:F,Prod.Out!B:B=C387)),"")</f>
        <v/>
      </c>
      <c r="HK387" s="4" t="str" cm="1">
        <f t="array" ref="HK387">IF(OR(A387=0,A387=""),"",_xlfn.ANCHORARRAY(ExpD.Out!A$2))</f>
        <v/>
      </c>
    </row>
    <row r="388" spans="1:219" x14ac:dyDescent="0.35">
      <c r="A388" s="4" t="str" cm="1">
        <f t="array" ref="A388">IF(OR(EnterData!A391="",ISBLANK(EnterData!A391)),"",_xlfn._xlws.FILTER(EnterData!A391:L391,EnterData!A391:A391&lt;&gt;""))</f>
        <v/>
      </c>
      <c r="M388" s="4" t="str" cm="1">
        <f t="array" ref="M388">IF(OR(EnterData!A391="",ISBLANK(EnterData!A391)),"",_xlfn._xlws.FILTER(EnterData!N391:AB391,EnterData!A391:A391&lt;&gt;""))</f>
        <v/>
      </c>
      <c r="AB388" s="4" t="str" cm="1">
        <f t="array" ref="AB388">IF(OR(ISBLANK(B388),B388=0),"",_xlfn._xlws.FILTER(MT.Out!A$2:DO$200,MT.Out!D$2:D$200=Data.Out!B388))</f>
        <v/>
      </c>
      <c r="EQ388" s="4" t="str" cm="1">
        <f t="array" ref="EQ388">IFERROR(IF(OR(ISBLANK(E388),E388=0),"",_xlfn._xlws.FILTER(Int.Out!G$2:Q$100,Int.Out!B$2:B$100=E388)),"")</f>
        <v/>
      </c>
      <c r="FB388" s="4" t="str" cm="1">
        <f t="array" ref="FB388">IF(OR(ISBLANK(F388),F388=0),"",_xlfn._xlws.FILTER('Rot.Out'!C$3:M$100,'Rot.Out'!B$3:B$100=F388))</f>
        <v/>
      </c>
      <c r="FM388" s="4" t="str" cm="1">
        <f t="array" ref="FM388">IF(OR(F388=0,F388=""),"",IFERROR(_xlfn.UNIQUE(_xlfn._xlws.FILTER('Rot.Out'!R:R,('Rot.Out'!O:O=Data.Out!F388)*('Rot.Out'!P:P=Data.Out!G388)),FALSE),""))</f>
        <v/>
      </c>
      <c r="FN388" s="4" t="str" cm="1">
        <f t="array" ref="FN388">IF(OR(H388=0,ISBLANK(H388)),"",_xlfn._xlws.FILTER(Out.Out!A$2:J$36,Out.Out!K$2:K$36=H388))</f>
        <v/>
      </c>
      <c r="FX388" s="4" t="str" cm="1">
        <f t="array" ref="FX388">IF(OR(A388=0,ISBLANK(A388),A388=""),"",_xlfn._xlws.FILTER(Site.Out!A$2:AA$50,Site.Out!C$2:C$50=A388))</f>
        <v/>
      </c>
      <c r="GY388" s="4" t="str" cm="1">
        <f t="array" ref="GY388">IF(OR(ISBLANK(A388),A388=0,A388=""),"",Pub.Out!A$2:H$2)</f>
        <v/>
      </c>
      <c r="HG388" s="4" t="str" cm="1">
        <f t="array" ref="HG388">IFERROR(IF(OR(C388=0,C388=""),"",_xlfn._xlws.FILTER(Prod.Out!C:F,Prod.Out!B:B=C388)),"")</f>
        <v/>
      </c>
      <c r="HK388" s="4" t="str" cm="1">
        <f t="array" ref="HK388">IF(OR(A388=0,A388=""),"",_xlfn.ANCHORARRAY(ExpD.Out!A$2))</f>
        <v/>
      </c>
    </row>
    <row r="389" spans="1:219" x14ac:dyDescent="0.35">
      <c r="A389" s="4" t="str" cm="1">
        <f t="array" ref="A389">IF(OR(EnterData!A392="",ISBLANK(EnterData!A392)),"",_xlfn._xlws.FILTER(EnterData!A392:L392,EnterData!A392:A392&lt;&gt;""))</f>
        <v/>
      </c>
      <c r="M389" s="4" t="str" cm="1">
        <f t="array" ref="M389">IF(OR(EnterData!A392="",ISBLANK(EnterData!A392)),"",_xlfn._xlws.FILTER(EnterData!N392:AB392,EnterData!A392:A392&lt;&gt;""))</f>
        <v/>
      </c>
      <c r="AB389" s="4" t="str" cm="1">
        <f t="array" ref="AB389">IF(OR(ISBLANK(B389),B389=0),"",_xlfn._xlws.FILTER(MT.Out!A$2:DO$200,MT.Out!D$2:D$200=Data.Out!B389))</f>
        <v/>
      </c>
      <c r="EQ389" s="4" t="str" cm="1">
        <f t="array" ref="EQ389">IFERROR(IF(OR(ISBLANK(E389),E389=0),"",_xlfn._xlws.FILTER(Int.Out!G$2:Q$100,Int.Out!B$2:B$100=E389)),"")</f>
        <v/>
      </c>
      <c r="FB389" s="4" t="str" cm="1">
        <f t="array" ref="FB389">IF(OR(ISBLANK(F389),F389=0),"",_xlfn._xlws.FILTER('Rot.Out'!C$3:M$100,'Rot.Out'!B$3:B$100=F389))</f>
        <v/>
      </c>
      <c r="FM389" s="4" t="str" cm="1">
        <f t="array" ref="FM389">IF(OR(F389=0,F389=""),"",IFERROR(_xlfn.UNIQUE(_xlfn._xlws.FILTER('Rot.Out'!R:R,('Rot.Out'!O:O=Data.Out!F389)*('Rot.Out'!P:P=Data.Out!G389)),FALSE),""))</f>
        <v/>
      </c>
      <c r="FN389" s="4" t="str" cm="1">
        <f t="array" ref="FN389">IF(OR(H389=0,ISBLANK(H389)),"",_xlfn._xlws.FILTER(Out.Out!A$2:J$36,Out.Out!K$2:K$36=H389))</f>
        <v/>
      </c>
      <c r="FX389" s="4" t="str" cm="1">
        <f t="array" ref="FX389">IF(OR(A389=0,ISBLANK(A389),A389=""),"",_xlfn._xlws.FILTER(Site.Out!A$2:AA$50,Site.Out!C$2:C$50=A389))</f>
        <v/>
      </c>
      <c r="GY389" s="4" t="str" cm="1">
        <f t="array" ref="GY389">IF(OR(ISBLANK(A389),A389=0,A389=""),"",Pub.Out!A$2:H$2)</f>
        <v/>
      </c>
      <c r="HG389" s="4" t="str" cm="1">
        <f t="array" ref="HG389">IFERROR(IF(OR(C389=0,C389=""),"",_xlfn._xlws.FILTER(Prod.Out!C:F,Prod.Out!B:B=C389)),"")</f>
        <v/>
      </c>
      <c r="HK389" s="4" t="str" cm="1">
        <f t="array" ref="HK389">IF(OR(A389=0,A389=""),"",_xlfn.ANCHORARRAY(ExpD.Out!A$2))</f>
        <v/>
      </c>
    </row>
    <row r="390" spans="1:219" x14ac:dyDescent="0.35">
      <c r="A390" s="4" t="str" cm="1">
        <f t="array" ref="A390">IF(OR(EnterData!A393="",ISBLANK(EnterData!A393)),"",_xlfn._xlws.FILTER(EnterData!A393:L393,EnterData!A393:A393&lt;&gt;""))</f>
        <v/>
      </c>
      <c r="M390" s="4" t="str" cm="1">
        <f t="array" ref="M390">IF(OR(EnterData!A393="",ISBLANK(EnterData!A393)),"",_xlfn._xlws.FILTER(EnterData!N393:AB393,EnterData!A393:A393&lt;&gt;""))</f>
        <v/>
      </c>
      <c r="AB390" s="4" t="str" cm="1">
        <f t="array" ref="AB390">IF(OR(ISBLANK(B390),B390=0),"",_xlfn._xlws.FILTER(MT.Out!A$2:DO$200,MT.Out!D$2:D$200=Data.Out!B390))</f>
        <v/>
      </c>
      <c r="EQ390" s="4" t="str" cm="1">
        <f t="array" ref="EQ390">IFERROR(IF(OR(ISBLANK(E390),E390=0),"",_xlfn._xlws.FILTER(Int.Out!G$2:Q$100,Int.Out!B$2:B$100=E390)),"")</f>
        <v/>
      </c>
      <c r="FB390" s="4" t="str" cm="1">
        <f t="array" ref="FB390">IF(OR(ISBLANK(F390),F390=0),"",_xlfn._xlws.FILTER('Rot.Out'!C$3:M$100,'Rot.Out'!B$3:B$100=F390))</f>
        <v/>
      </c>
      <c r="FM390" s="4" t="str" cm="1">
        <f t="array" ref="FM390">IF(OR(F390=0,F390=""),"",IFERROR(_xlfn.UNIQUE(_xlfn._xlws.FILTER('Rot.Out'!R:R,('Rot.Out'!O:O=Data.Out!F390)*('Rot.Out'!P:P=Data.Out!G390)),FALSE),""))</f>
        <v/>
      </c>
      <c r="FN390" s="4" t="str" cm="1">
        <f t="array" ref="FN390">IF(OR(H390=0,ISBLANK(H390)),"",_xlfn._xlws.FILTER(Out.Out!A$2:J$36,Out.Out!K$2:K$36=H390))</f>
        <v/>
      </c>
      <c r="FX390" s="4" t="str" cm="1">
        <f t="array" ref="FX390">IF(OR(A390=0,ISBLANK(A390),A390=""),"",_xlfn._xlws.FILTER(Site.Out!A$2:AA$50,Site.Out!C$2:C$50=A390))</f>
        <v/>
      </c>
      <c r="GY390" s="4" t="str" cm="1">
        <f t="array" ref="GY390">IF(OR(ISBLANK(A390),A390=0,A390=""),"",Pub.Out!A$2:H$2)</f>
        <v/>
      </c>
      <c r="HG390" s="4" t="str" cm="1">
        <f t="array" ref="HG390">IFERROR(IF(OR(C390=0,C390=""),"",_xlfn._xlws.FILTER(Prod.Out!C:F,Prod.Out!B:B=C390)),"")</f>
        <v/>
      </c>
      <c r="HK390" s="4" t="str" cm="1">
        <f t="array" ref="HK390">IF(OR(A390=0,A390=""),"",_xlfn.ANCHORARRAY(ExpD.Out!A$2))</f>
        <v/>
      </c>
    </row>
    <row r="391" spans="1:219" x14ac:dyDescent="0.35">
      <c r="A391" s="4" t="str" cm="1">
        <f t="array" ref="A391">IF(OR(EnterData!A394="",ISBLANK(EnterData!A394)),"",_xlfn._xlws.FILTER(EnterData!A394:L394,EnterData!A394:A394&lt;&gt;""))</f>
        <v/>
      </c>
      <c r="M391" s="4" t="str" cm="1">
        <f t="array" ref="M391">IF(OR(EnterData!A394="",ISBLANK(EnterData!A394)),"",_xlfn._xlws.FILTER(EnterData!N394:AB394,EnterData!A394:A394&lt;&gt;""))</f>
        <v/>
      </c>
      <c r="AB391" s="4" t="str" cm="1">
        <f t="array" ref="AB391">IF(OR(ISBLANK(B391),B391=0),"",_xlfn._xlws.FILTER(MT.Out!A$2:DO$200,MT.Out!D$2:D$200=Data.Out!B391))</f>
        <v/>
      </c>
      <c r="EQ391" s="4" t="str" cm="1">
        <f t="array" ref="EQ391">IFERROR(IF(OR(ISBLANK(E391),E391=0),"",_xlfn._xlws.FILTER(Int.Out!G$2:Q$100,Int.Out!B$2:B$100=E391)),"")</f>
        <v/>
      </c>
      <c r="FB391" s="4" t="str" cm="1">
        <f t="array" ref="FB391">IF(OR(ISBLANK(F391),F391=0),"",_xlfn._xlws.FILTER('Rot.Out'!C$3:M$100,'Rot.Out'!B$3:B$100=F391))</f>
        <v/>
      </c>
      <c r="FM391" s="4" t="str" cm="1">
        <f t="array" ref="FM391">IF(OR(F391=0,F391=""),"",IFERROR(_xlfn.UNIQUE(_xlfn._xlws.FILTER('Rot.Out'!R:R,('Rot.Out'!O:O=Data.Out!F391)*('Rot.Out'!P:P=Data.Out!G391)),FALSE),""))</f>
        <v/>
      </c>
      <c r="FN391" s="4" t="str" cm="1">
        <f t="array" ref="FN391">IF(OR(H391=0,ISBLANK(H391)),"",_xlfn._xlws.FILTER(Out.Out!A$2:J$36,Out.Out!K$2:K$36=H391))</f>
        <v/>
      </c>
      <c r="FX391" s="4" t="str" cm="1">
        <f t="array" ref="FX391">IF(OR(A391=0,ISBLANK(A391),A391=""),"",_xlfn._xlws.FILTER(Site.Out!A$2:AA$50,Site.Out!C$2:C$50=A391))</f>
        <v/>
      </c>
      <c r="GY391" s="4" t="str" cm="1">
        <f t="array" ref="GY391">IF(OR(ISBLANK(A391),A391=0,A391=""),"",Pub.Out!A$2:H$2)</f>
        <v/>
      </c>
      <c r="HG391" s="4" t="str" cm="1">
        <f t="array" ref="HG391">IFERROR(IF(OR(C391=0,C391=""),"",_xlfn._xlws.FILTER(Prod.Out!C:F,Prod.Out!B:B=C391)),"")</f>
        <v/>
      </c>
      <c r="HK391" s="4" t="str" cm="1">
        <f t="array" ref="HK391">IF(OR(A391=0,A391=""),"",_xlfn.ANCHORARRAY(ExpD.Out!A$2))</f>
        <v/>
      </c>
    </row>
    <row r="392" spans="1:219" x14ac:dyDescent="0.35">
      <c r="A392" s="4" t="str" cm="1">
        <f t="array" ref="A392">IF(OR(EnterData!A395="",ISBLANK(EnterData!A395)),"",_xlfn._xlws.FILTER(EnterData!A395:L395,EnterData!A395:A395&lt;&gt;""))</f>
        <v/>
      </c>
      <c r="M392" s="4" t="str" cm="1">
        <f t="array" ref="M392">IF(OR(EnterData!A395="",ISBLANK(EnterData!A395)),"",_xlfn._xlws.FILTER(EnterData!N395:AB395,EnterData!A395:A395&lt;&gt;""))</f>
        <v/>
      </c>
      <c r="AB392" s="4" t="str" cm="1">
        <f t="array" ref="AB392">IF(OR(ISBLANK(B392),B392=0),"",_xlfn._xlws.FILTER(MT.Out!A$2:DO$200,MT.Out!D$2:D$200=Data.Out!B392))</f>
        <v/>
      </c>
      <c r="EQ392" s="4" t="str" cm="1">
        <f t="array" ref="EQ392">IFERROR(IF(OR(ISBLANK(E392),E392=0),"",_xlfn._xlws.FILTER(Int.Out!G$2:Q$100,Int.Out!B$2:B$100=E392)),"")</f>
        <v/>
      </c>
      <c r="FB392" s="4" t="str" cm="1">
        <f t="array" ref="FB392">IF(OR(ISBLANK(F392),F392=0),"",_xlfn._xlws.FILTER('Rot.Out'!C$3:M$100,'Rot.Out'!B$3:B$100=F392))</f>
        <v/>
      </c>
      <c r="FM392" s="4" t="str" cm="1">
        <f t="array" ref="FM392">IF(OR(F392=0,F392=""),"",IFERROR(_xlfn.UNIQUE(_xlfn._xlws.FILTER('Rot.Out'!R:R,('Rot.Out'!O:O=Data.Out!F392)*('Rot.Out'!P:P=Data.Out!G392)),FALSE),""))</f>
        <v/>
      </c>
      <c r="FN392" s="4" t="str" cm="1">
        <f t="array" ref="FN392">IF(OR(H392=0,ISBLANK(H392)),"",_xlfn._xlws.FILTER(Out.Out!A$2:J$36,Out.Out!K$2:K$36=H392))</f>
        <v/>
      </c>
      <c r="FX392" s="4" t="str" cm="1">
        <f t="array" ref="FX392">IF(OR(A392=0,ISBLANK(A392),A392=""),"",_xlfn._xlws.FILTER(Site.Out!A$2:AA$50,Site.Out!C$2:C$50=A392))</f>
        <v/>
      </c>
      <c r="GY392" s="4" t="str" cm="1">
        <f t="array" ref="GY392">IF(OR(ISBLANK(A392),A392=0,A392=""),"",Pub.Out!A$2:H$2)</f>
        <v/>
      </c>
      <c r="HG392" s="4" t="str" cm="1">
        <f t="array" ref="HG392">IFERROR(IF(OR(C392=0,C392=""),"",_xlfn._xlws.FILTER(Prod.Out!C:F,Prod.Out!B:B=C392)),"")</f>
        <v/>
      </c>
      <c r="HK392" s="4" t="str" cm="1">
        <f t="array" ref="HK392">IF(OR(A392=0,A392=""),"",_xlfn.ANCHORARRAY(ExpD.Out!A$2))</f>
        <v/>
      </c>
    </row>
    <row r="393" spans="1:219" x14ac:dyDescent="0.35">
      <c r="A393" s="4" t="str" cm="1">
        <f t="array" ref="A393">IF(OR(EnterData!A396="",ISBLANK(EnterData!A396)),"",_xlfn._xlws.FILTER(EnterData!A396:L396,EnterData!A396:A396&lt;&gt;""))</f>
        <v/>
      </c>
      <c r="M393" s="4" t="str" cm="1">
        <f t="array" ref="M393">IF(OR(EnterData!A396="",ISBLANK(EnterData!A396)),"",_xlfn._xlws.FILTER(EnterData!N396:AB396,EnterData!A396:A396&lt;&gt;""))</f>
        <v/>
      </c>
      <c r="AB393" s="4" t="str" cm="1">
        <f t="array" ref="AB393">IF(OR(ISBLANK(B393),B393=0),"",_xlfn._xlws.FILTER(MT.Out!A$2:DO$200,MT.Out!D$2:D$200=Data.Out!B393))</f>
        <v/>
      </c>
      <c r="EQ393" s="4" t="str" cm="1">
        <f t="array" ref="EQ393">IFERROR(IF(OR(ISBLANK(E393),E393=0),"",_xlfn._xlws.FILTER(Int.Out!G$2:Q$100,Int.Out!B$2:B$100=E393)),"")</f>
        <v/>
      </c>
      <c r="FB393" s="4" t="str" cm="1">
        <f t="array" ref="FB393">IF(OR(ISBLANK(F393),F393=0),"",_xlfn._xlws.FILTER('Rot.Out'!C$3:M$100,'Rot.Out'!B$3:B$100=F393))</f>
        <v/>
      </c>
      <c r="FM393" s="4" t="str" cm="1">
        <f t="array" ref="FM393">IF(OR(F393=0,F393=""),"",IFERROR(_xlfn.UNIQUE(_xlfn._xlws.FILTER('Rot.Out'!R:R,('Rot.Out'!O:O=Data.Out!F393)*('Rot.Out'!P:P=Data.Out!G393)),FALSE),""))</f>
        <v/>
      </c>
      <c r="FN393" s="4" t="str" cm="1">
        <f t="array" ref="FN393">IF(OR(H393=0,ISBLANK(H393)),"",_xlfn._xlws.FILTER(Out.Out!A$2:J$36,Out.Out!K$2:K$36=H393))</f>
        <v/>
      </c>
      <c r="FX393" s="4" t="str" cm="1">
        <f t="array" ref="FX393">IF(OR(A393=0,ISBLANK(A393),A393=""),"",_xlfn._xlws.FILTER(Site.Out!A$2:AA$50,Site.Out!C$2:C$50=A393))</f>
        <v/>
      </c>
      <c r="GY393" s="4" t="str" cm="1">
        <f t="array" ref="GY393">IF(OR(ISBLANK(A393),A393=0,A393=""),"",Pub.Out!A$2:H$2)</f>
        <v/>
      </c>
      <c r="HG393" s="4" t="str" cm="1">
        <f t="array" ref="HG393">IFERROR(IF(OR(C393=0,C393=""),"",_xlfn._xlws.FILTER(Prod.Out!C:F,Prod.Out!B:B=C393)),"")</f>
        <v/>
      </c>
      <c r="HK393" s="4" t="str" cm="1">
        <f t="array" ref="HK393">IF(OR(A393=0,A393=""),"",_xlfn.ANCHORARRAY(ExpD.Out!A$2))</f>
        <v/>
      </c>
    </row>
    <row r="394" spans="1:219" x14ac:dyDescent="0.35">
      <c r="A394" s="4" t="str" cm="1">
        <f t="array" ref="A394">IF(OR(EnterData!A397="",ISBLANK(EnterData!A397)),"",_xlfn._xlws.FILTER(EnterData!A397:L397,EnterData!A397:A397&lt;&gt;""))</f>
        <v/>
      </c>
      <c r="M394" s="4" t="str" cm="1">
        <f t="array" ref="M394">IF(OR(EnterData!A397="",ISBLANK(EnterData!A397)),"",_xlfn._xlws.FILTER(EnterData!N397:AB397,EnterData!A397:A397&lt;&gt;""))</f>
        <v/>
      </c>
      <c r="AB394" s="4" t="str" cm="1">
        <f t="array" ref="AB394">IF(OR(ISBLANK(B394),B394=0),"",_xlfn._xlws.FILTER(MT.Out!A$2:DO$200,MT.Out!D$2:D$200=Data.Out!B394))</f>
        <v/>
      </c>
      <c r="EQ394" s="4" t="str" cm="1">
        <f t="array" ref="EQ394">IFERROR(IF(OR(ISBLANK(E394),E394=0),"",_xlfn._xlws.FILTER(Int.Out!G$2:Q$100,Int.Out!B$2:B$100=E394)),"")</f>
        <v/>
      </c>
      <c r="FB394" s="4" t="str" cm="1">
        <f t="array" ref="FB394">IF(OR(ISBLANK(F394),F394=0),"",_xlfn._xlws.FILTER('Rot.Out'!C$3:M$100,'Rot.Out'!B$3:B$100=F394))</f>
        <v/>
      </c>
      <c r="FM394" s="4" t="str" cm="1">
        <f t="array" ref="FM394">IF(OR(F394=0,F394=""),"",IFERROR(_xlfn.UNIQUE(_xlfn._xlws.FILTER('Rot.Out'!R:R,('Rot.Out'!O:O=Data.Out!F394)*('Rot.Out'!P:P=Data.Out!G394)),FALSE),""))</f>
        <v/>
      </c>
      <c r="FN394" s="4" t="str" cm="1">
        <f t="array" ref="FN394">IF(OR(H394=0,ISBLANK(H394)),"",_xlfn._xlws.FILTER(Out.Out!A$2:J$36,Out.Out!K$2:K$36=H394))</f>
        <v/>
      </c>
      <c r="FX394" s="4" t="str" cm="1">
        <f t="array" ref="FX394">IF(OR(A394=0,ISBLANK(A394),A394=""),"",_xlfn._xlws.FILTER(Site.Out!A$2:AA$50,Site.Out!C$2:C$50=A394))</f>
        <v/>
      </c>
      <c r="GY394" s="4" t="str" cm="1">
        <f t="array" ref="GY394">IF(OR(ISBLANK(A394),A394=0,A394=""),"",Pub.Out!A$2:H$2)</f>
        <v/>
      </c>
      <c r="HG394" s="4" t="str" cm="1">
        <f t="array" ref="HG394">IFERROR(IF(OR(C394=0,C394=""),"",_xlfn._xlws.FILTER(Prod.Out!C:F,Prod.Out!B:B=C394)),"")</f>
        <v/>
      </c>
      <c r="HK394" s="4" t="str" cm="1">
        <f t="array" ref="HK394">IF(OR(A394=0,A394=""),"",_xlfn.ANCHORARRAY(ExpD.Out!A$2))</f>
        <v/>
      </c>
    </row>
    <row r="395" spans="1:219" x14ac:dyDescent="0.35">
      <c r="A395" s="4" t="str" cm="1">
        <f t="array" ref="A395">IF(OR(EnterData!A398="",ISBLANK(EnterData!A398)),"",_xlfn._xlws.FILTER(EnterData!A398:L398,EnterData!A398:A398&lt;&gt;""))</f>
        <v/>
      </c>
      <c r="M395" s="4" t="str" cm="1">
        <f t="array" ref="M395">IF(OR(EnterData!A398="",ISBLANK(EnterData!A398)),"",_xlfn._xlws.FILTER(EnterData!N398:AB398,EnterData!A398:A398&lt;&gt;""))</f>
        <v/>
      </c>
      <c r="AB395" s="4" t="str" cm="1">
        <f t="array" ref="AB395">IF(OR(ISBLANK(B395),B395=0),"",_xlfn._xlws.FILTER(MT.Out!A$2:DO$200,MT.Out!D$2:D$200=Data.Out!B395))</f>
        <v/>
      </c>
      <c r="EQ395" s="4" t="str" cm="1">
        <f t="array" ref="EQ395">IFERROR(IF(OR(ISBLANK(E395),E395=0),"",_xlfn._xlws.FILTER(Int.Out!G$2:Q$100,Int.Out!B$2:B$100=E395)),"")</f>
        <v/>
      </c>
      <c r="FB395" s="4" t="str" cm="1">
        <f t="array" ref="FB395">IF(OR(ISBLANK(F395),F395=0),"",_xlfn._xlws.FILTER('Rot.Out'!C$3:M$100,'Rot.Out'!B$3:B$100=F395))</f>
        <v/>
      </c>
      <c r="FM395" s="4" t="str" cm="1">
        <f t="array" ref="FM395">IF(OR(F395=0,F395=""),"",IFERROR(_xlfn.UNIQUE(_xlfn._xlws.FILTER('Rot.Out'!R:R,('Rot.Out'!O:O=Data.Out!F395)*('Rot.Out'!P:P=Data.Out!G395)),FALSE),""))</f>
        <v/>
      </c>
      <c r="FN395" s="4" t="str" cm="1">
        <f t="array" ref="FN395">IF(OR(H395=0,ISBLANK(H395)),"",_xlfn._xlws.FILTER(Out.Out!A$2:J$36,Out.Out!K$2:K$36=H395))</f>
        <v/>
      </c>
      <c r="FX395" s="4" t="str" cm="1">
        <f t="array" ref="FX395">IF(OR(A395=0,ISBLANK(A395),A395=""),"",_xlfn._xlws.FILTER(Site.Out!A$2:AA$50,Site.Out!C$2:C$50=A395))</f>
        <v/>
      </c>
      <c r="GY395" s="4" t="str" cm="1">
        <f t="array" ref="GY395">IF(OR(ISBLANK(A395),A395=0,A395=""),"",Pub.Out!A$2:H$2)</f>
        <v/>
      </c>
      <c r="HG395" s="4" t="str" cm="1">
        <f t="array" ref="HG395">IFERROR(IF(OR(C395=0,C395=""),"",_xlfn._xlws.FILTER(Prod.Out!C:F,Prod.Out!B:B=C395)),"")</f>
        <v/>
      </c>
      <c r="HK395" s="4" t="str" cm="1">
        <f t="array" ref="HK395">IF(OR(A395=0,A395=""),"",_xlfn.ANCHORARRAY(ExpD.Out!A$2))</f>
        <v/>
      </c>
    </row>
    <row r="396" spans="1:219" x14ac:dyDescent="0.35">
      <c r="A396" s="4" t="str" cm="1">
        <f t="array" ref="A396">IF(OR(EnterData!A399="",ISBLANK(EnterData!A399)),"",_xlfn._xlws.FILTER(EnterData!A399:L399,EnterData!A399:A399&lt;&gt;""))</f>
        <v/>
      </c>
      <c r="M396" s="4" t="str" cm="1">
        <f t="array" ref="M396">IF(OR(EnterData!A399="",ISBLANK(EnterData!A399)),"",_xlfn._xlws.FILTER(EnterData!N399:AB399,EnterData!A399:A399&lt;&gt;""))</f>
        <v/>
      </c>
      <c r="AB396" s="4" t="str" cm="1">
        <f t="array" ref="AB396">IF(OR(ISBLANK(B396),B396=0),"",_xlfn._xlws.FILTER(MT.Out!A$2:DO$200,MT.Out!D$2:D$200=Data.Out!B396))</f>
        <v/>
      </c>
      <c r="EQ396" s="4" t="str" cm="1">
        <f t="array" ref="EQ396">IFERROR(IF(OR(ISBLANK(E396),E396=0),"",_xlfn._xlws.FILTER(Int.Out!G$2:Q$100,Int.Out!B$2:B$100=E396)),"")</f>
        <v/>
      </c>
      <c r="FB396" s="4" t="str" cm="1">
        <f t="array" ref="FB396">IF(OR(ISBLANK(F396),F396=0),"",_xlfn._xlws.FILTER('Rot.Out'!C$3:M$100,'Rot.Out'!B$3:B$100=F396))</f>
        <v/>
      </c>
      <c r="FM396" s="4" t="str" cm="1">
        <f t="array" ref="FM396">IF(OR(F396=0,F396=""),"",IFERROR(_xlfn.UNIQUE(_xlfn._xlws.FILTER('Rot.Out'!R:R,('Rot.Out'!O:O=Data.Out!F396)*('Rot.Out'!P:P=Data.Out!G396)),FALSE),""))</f>
        <v/>
      </c>
      <c r="FN396" s="4" t="str" cm="1">
        <f t="array" ref="FN396">IF(OR(H396=0,ISBLANK(H396)),"",_xlfn._xlws.FILTER(Out.Out!A$2:J$36,Out.Out!K$2:K$36=H396))</f>
        <v/>
      </c>
      <c r="FX396" s="4" t="str" cm="1">
        <f t="array" ref="FX396">IF(OR(A396=0,ISBLANK(A396),A396=""),"",_xlfn._xlws.FILTER(Site.Out!A$2:AA$50,Site.Out!C$2:C$50=A396))</f>
        <v/>
      </c>
      <c r="GY396" s="4" t="str" cm="1">
        <f t="array" ref="GY396">IF(OR(ISBLANK(A396),A396=0,A396=""),"",Pub.Out!A$2:H$2)</f>
        <v/>
      </c>
      <c r="HG396" s="4" t="str" cm="1">
        <f t="array" ref="HG396">IFERROR(IF(OR(C396=0,C396=""),"",_xlfn._xlws.FILTER(Prod.Out!C:F,Prod.Out!B:B=C396)),"")</f>
        <v/>
      </c>
      <c r="HK396" s="4" t="str" cm="1">
        <f t="array" ref="HK396">IF(OR(A396=0,A396=""),"",_xlfn.ANCHORARRAY(ExpD.Out!A$2))</f>
        <v/>
      </c>
    </row>
    <row r="397" spans="1:219" x14ac:dyDescent="0.35">
      <c r="A397" s="4" t="str" cm="1">
        <f t="array" ref="A397">IF(OR(EnterData!A400="",ISBLANK(EnterData!A400)),"",_xlfn._xlws.FILTER(EnterData!A400:L400,EnterData!A400:A400&lt;&gt;""))</f>
        <v/>
      </c>
      <c r="M397" s="4" t="str" cm="1">
        <f t="array" ref="M397">IF(OR(EnterData!A400="",ISBLANK(EnterData!A400)),"",_xlfn._xlws.FILTER(EnterData!N400:AB400,EnterData!A400:A400&lt;&gt;""))</f>
        <v/>
      </c>
      <c r="AB397" s="4" t="str" cm="1">
        <f t="array" ref="AB397">IF(OR(ISBLANK(B397),B397=0),"",_xlfn._xlws.FILTER(MT.Out!A$2:DO$200,MT.Out!D$2:D$200=Data.Out!B397))</f>
        <v/>
      </c>
      <c r="EQ397" s="4" t="str" cm="1">
        <f t="array" ref="EQ397">IFERROR(IF(OR(ISBLANK(E397),E397=0),"",_xlfn._xlws.FILTER(Int.Out!G$2:Q$100,Int.Out!B$2:B$100=E397)),"")</f>
        <v/>
      </c>
      <c r="FB397" s="4" t="str" cm="1">
        <f t="array" ref="FB397">IF(OR(ISBLANK(F397),F397=0),"",_xlfn._xlws.FILTER('Rot.Out'!C$3:M$100,'Rot.Out'!B$3:B$100=F397))</f>
        <v/>
      </c>
      <c r="FM397" s="4" t="str" cm="1">
        <f t="array" ref="FM397">IF(OR(F397=0,F397=""),"",IFERROR(_xlfn.UNIQUE(_xlfn._xlws.FILTER('Rot.Out'!R:R,('Rot.Out'!O:O=Data.Out!F397)*('Rot.Out'!P:P=Data.Out!G397)),FALSE),""))</f>
        <v/>
      </c>
      <c r="FN397" s="4" t="str" cm="1">
        <f t="array" ref="FN397">IF(OR(H397=0,ISBLANK(H397)),"",_xlfn._xlws.FILTER(Out.Out!A$2:J$36,Out.Out!K$2:K$36=H397))</f>
        <v/>
      </c>
      <c r="FX397" s="4" t="str" cm="1">
        <f t="array" ref="FX397">IF(OR(A397=0,ISBLANK(A397),A397=""),"",_xlfn._xlws.FILTER(Site.Out!A$2:AA$50,Site.Out!C$2:C$50=A397))</f>
        <v/>
      </c>
      <c r="GY397" s="4" t="str" cm="1">
        <f t="array" ref="GY397">IF(OR(ISBLANK(A397),A397=0,A397=""),"",Pub.Out!A$2:H$2)</f>
        <v/>
      </c>
      <c r="HG397" s="4" t="str" cm="1">
        <f t="array" ref="HG397">IFERROR(IF(OR(C397=0,C397=""),"",_xlfn._xlws.FILTER(Prod.Out!C:F,Prod.Out!B:B=C397)),"")</f>
        <v/>
      </c>
      <c r="HK397" s="4" t="str" cm="1">
        <f t="array" ref="HK397">IF(OR(A397=0,A397=""),"",_xlfn.ANCHORARRAY(ExpD.Out!A$2))</f>
        <v/>
      </c>
    </row>
    <row r="398" spans="1:219" x14ac:dyDescent="0.35">
      <c r="A398" s="4" t="str" cm="1">
        <f t="array" ref="A398">IF(OR(EnterData!A401="",ISBLANK(EnterData!A401)),"",_xlfn._xlws.FILTER(EnterData!A401:L401,EnterData!A401:A401&lt;&gt;""))</f>
        <v/>
      </c>
      <c r="M398" s="4" t="str" cm="1">
        <f t="array" ref="M398">IF(OR(EnterData!A401="",ISBLANK(EnterData!A401)),"",_xlfn._xlws.FILTER(EnterData!N401:AB401,EnterData!A401:A401&lt;&gt;""))</f>
        <v/>
      </c>
      <c r="AB398" s="4" t="str" cm="1">
        <f t="array" ref="AB398">IF(OR(ISBLANK(B398),B398=0),"",_xlfn._xlws.FILTER(MT.Out!A$2:DO$200,MT.Out!D$2:D$200=Data.Out!B398))</f>
        <v/>
      </c>
      <c r="EQ398" s="4" t="str" cm="1">
        <f t="array" ref="EQ398">IFERROR(IF(OR(ISBLANK(E398),E398=0),"",_xlfn._xlws.FILTER(Int.Out!G$2:Q$100,Int.Out!B$2:B$100=E398)),"")</f>
        <v/>
      </c>
      <c r="FB398" s="4" t="str" cm="1">
        <f t="array" ref="FB398">IF(OR(ISBLANK(F398),F398=0),"",_xlfn._xlws.FILTER('Rot.Out'!C$3:M$100,'Rot.Out'!B$3:B$100=F398))</f>
        <v/>
      </c>
      <c r="FM398" s="4" t="str" cm="1">
        <f t="array" ref="FM398">IF(OR(F398=0,F398=""),"",IFERROR(_xlfn.UNIQUE(_xlfn._xlws.FILTER('Rot.Out'!R:R,('Rot.Out'!O:O=Data.Out!F398)*('Rot.Out'!P:P=Data.Out!G398)),FALSE),""))</f>
        <v/>
      </c>
      <c r="FN398" s="4" t="str" cm="1">
        <f t="array" ref="FN398">IF(OR(H398=0,ISBLANK(H398)),"",_xlfn._xlws.FILTER(Out.Out!A$2:J$36,Out.Out!K$2:K$36=H398))</f>
        <v/>
      </c>
      <c r="FX398" s="4" t="str" cm="1">
        <f t="array" ref="FX398">IF(OR(A398=0,ISBLANK(A398),A398=""),"",_xlfn._xlws.FILTER(Site.Out!A$2:AA$50,Site.Out!C$2:C$50=A398))</f>
        <v/>
      </c>
      <c r="GY398" s="4" t="str" cm="1">
        <f t="array" ref="GY398">IF(OR(ISBLANK(A398),A398=0,A398=""),"",Pub.Out!A$2:H$2)</f>
        <v/>
      </c>
      <c r="HG398" s="4" t="str" cm="1">
        <f t="array" ref="HG398">IFERROR(IF(OR(C398=0,C398=""),"",_xlfn._xlws.FILTER(Prod.Out!C:F,Prod.Out!B:B=C398)),"")</f>
        <v/>
      </c>
      <c r="HK398" s="4" t="str" cm="1">
        <f t="array" ref="HK398">IF(OR(A398=0,A398=""),"",_xlfn.ANCHORARRAY(ExpD.Out!A$2))</f>
        <v/>
      </c>
    </row>
    <row r="399" spans="1:219" x14ac:dyDescent="0.35">
      <c r="A399" s="4" t="str" cm="1">
        <f t="array" ref="A399">IF(OR(EnterData!A402="",ISBLANK(EnterData!A402)),"",_xlfn._xlws.FILTER(EnterData!A402:L402,EnterData!A402:A402&lt;&gt;""))</f>
        <v/>
      </c>
      <c r="M399" s="4" t="str" cm="1">
        <f t="array" ref="M399">IF(OR(EnterData!A402="",ISBLANK(EnterData!A402)),"",_xlfn._xlws.FILTER(EnterData!N402:AB402,EnterData!A402:A402&lt;&gt;""))</f>
        <v/>
      </c>
      <c r="AB399" s="4" t="str" cm="1">
        <f t="array" ref="AB399">IF(OR(ISBLANK(B399),B399=0),"",_xlfn._xlws.FILTER(MT.Out!A$2:DO$200,MT.Out!D$2:D$200=Data.Out!B399))</f>
        <v/>
      </c>
      <c r="EQ399" s="4" t="str" cm="1">
        <f t="array" ref="EQ399">IFERROR(IF(OR(ISBLANK(E399),E399=0),"",_xlfn._xlws.FILTER(Int.Out!G$2:Q$100,Int.Out!B$2:B$100=E399)),"")</f>
        <v/>
      </c>
      <c r="FB399" s="4" t="str" cm="1">
        <f t="array" ref="FB399">IF(OR(ISBLANK(F399),F399=0),"",_xlfn._xlws.FILTER('Rot.Out'!C$3:M$100,'Rot.Out'!B$3:B$100=F399))</f>
        <v/>
      </c>
      <c r="FM399" s="4" t="str" cm="1">
        <f t="array" ref="FM399">IF(OR(F399=0,F399=""),"",IFERROR(_xlfn.UNIQUE(_xlfn._xlws.FILTER('Rot.Out'!R:R,('Rot.Out'!O:O=Data.Out!F399)*('Rot.Out'!P:P=Data.Out!G399)),FALSE),""))</f>
        <v/>
      </c>
      <c r="FN399" s="4" t="str" cm="1">
        <f t="array" ref="FN399">IF(OR(H399=0,ISBLANK(H399)),"",_xlfn._xlws.FILTER(Out.Out!A$2:J$36,Out.Out!K$2:K$36=H399))</f>
        <v/>
      </c>
      <c r="FX399" s="4" t="str" cm="1">
        <f t="array" ref="FX399">IF(OR(A399=0,ISBLANK(A399),A399=""),"",_xlfn._xlws.FILTER(Site.Out!A$2:AA$50,Site.Out!C$2:C$50=A399))</f>
        <v/>
      </c>
      <c r="GY399" s="4" t="str" cm="1">
        <f t="array" ref="GY399">IF(OR(ISBLANK(A399),A399=0,A399=""),"",Pub.Out!A$2:H$2)</f>
        <v/>
      </c>
      <c r="HG399" s="4" t="str" cm="1">
        <f t="array" ref="HG399">IFERROR(IF(OR(C399=0,C399=""),"",_xlfn._xlws.FILTER(Prod.Out!C:F,Prod.Out!B:B=C399)),"")</f>
        <v/>
      </c>
      <c r="HK399" s="4" t="str" cm="1">
        <f t="array" ref="HK399">IF(OR(A399=0,A399=""),"",_xlfn.ANCHORARRAY(ExpD.Out!A$2))</f>
        <v/>
      </c>
    </row>
    <row r="400" spans="1:219" x14ac:dyDescent="0.35">
      <c r="A400" s="4" t="str" cm="1">
        <f t="array" ref="A400">IF(OR(EnterData!A403="",ISBLANK(EnterData!A403)),"",_xlfn._xlws.FILTER(EnterData!A403:L403,EnterData!A403:A403&lt;&gt;""))</f>
        <v/>
      </c>
      <c r="M400" s="4" t="str" cm="1">
        <f t="array" ref="M400">IF(OR(EnterData!A403="",ISBLANK(EnterData!A403)),"",_xlfn._xlws.FILTER(EnterData!N403:AB403,EnterData!A403:A403&lt;&gt;""))</f>
        <v/>
      </c>
      <c r="AB400" s="4" t="str" cm="1">
        <f t="array" ref="AB400">IF(OR(ISBLANK(B400),B400=0),"",_xlfn._xlws.FILTER(MT.Out!A$2:DO$200,MT.Out!D$2:D$200=Data.Out!B400))</f>
        <v/>
      </c>
      <c r="EQ400" s="4" t="str" cm="1">
        <f t="array" ref="EQ400">IFERROR(IF(OR(ISBLANK(E400),E400=0),"",_xlfn._xlws.FILTER(Int.Out!G$2:Q$100,Int.Out!B$2:B$100=E400)),"")</f>
        <v/>
      </c>
      <c r="FB400" s="4" t="str" cm="1">
        <f t="array" ref="FB400">IF(OR(ISBLANK(F400),F400=0),"",_xlfn._xlws.FILTER('Rot.Out'!C$3:M$100,'Rot.Out'!B$3:B$100=F400))</f>
        <v/>
      </c>
      <c r="FM400" s="4" t="str" cm="1">
        <f t="array" ref="FM400">IF(OR(F400=0,F400=""),"",IFERROR(_xlfn.UNIQUE(_xlfn._xlws.FILTER('Rot.Out'!R:R,('Rot.Out'!O:O=Data.Out!F400)*('Rot.Out'!P:P=Data.Out!G400)),FALSE),""))</f>
        <v/>
      </c>
      <c r="FN400" s="4" t="str" cm="1">
        <f t="array" ref="FN400">IF(OR(H400=0,ISBLANK(H400)),"",_xlfn._xlws.FILTER(Out.Out!A$2:J$36,Out.Out!K$2:K$36=H400))</f>
        <v/>
      </c>
      <c r="FX400" s="4" t="str" cm="1">
        <f t="array" ref="FX400">IF(OR(A400=0,ISBLANK(A400),A400=""),"",_xlfn._xlws.FILTER(Site.Out!A$2:AA$50,Site.Out!C$2:C$50=A400))</f>
        <v/>
      </c>
      <c r="GY400" s="4" t="str" cm="1">
        <f t="array" ref="GY400">IF(OR(ISBLANK(A400),A400=0,A400=""),"",Pub.Out!A$2:H$2)</f>
        <v/>
      </c>
      <c r="HG400" s="4" t="str" cm="1">
        <f t="array" ref="HG400">IFERROR(IF(OR(C400=0,C400=""),"",_xlfn._xlws.FILTER(Prod.Out!C:F,Prod.Out!B:B=C400)),"")</f>
        <v/>
      </c>
      <c r="HK400" s="4" t="str" cm="1">
        <f t="array" ref="HK400">IF(OR(A400=0,A400=""),"",_xlfn.ANCHORARRAY(ExpD.Out!A$2))</f>
        <v/>
      </c>
    </row>
    <row r="401" spans="1:219" x14ac:dyDescent="0.35">
      <c r="A401" s="4" t="str" cm="1">
        <f t="array" ref="A401">IF(OR(EnterData!A404="",ISBLANK(EnterData!A404)),"",_xlfn._xlws.FILTER(EnterData!A404:L404,EnterData!A404:A404&lt;&gt;""))</f>
        <v/>
      </c>
      <c r="M401" s="4" t="str" cm="1">
        <f t="array" ref="M401">IF(OR(EnterData!A404="",ISBLANK(EnterData!A404)),"",_xlfn._xlws.FILTER(EnterData!N404:AB404,EnterData!A404:A404&lt;&gt;""))</f>
        <v/>
      </c>
      <c r="AB401" s="4" t="str" cm="1">
        <f t="array" ref="AB401">IF(OR(ISBLANK(B401),B401=0),"",_xlfn._xlws.FILTER(MT.Out!A$2:DO$200,MT.Out!D$2:D$200=Data.Out!B401))</f>
        <v/>
      </c>
      <c r="EQ401" s="4" t="str" cm="1">
        <f t="array" ref="EQ401">IFERROR(IF(OR(ISBLANK(E401),E401=0),"",_xlfn._xlws.FILTER(Int.Out!G$2:Q$100,Int.Out!B$2:B$100=E401)),"")</f>
        <v/>
      </c>
      <c r="FB401" s="4" t="str" cm="1">
        <f t="array" ref="FB401">IF(OR(ISBLANK(F401),F401=0),"",_xlfn._xlws.FILTER('Rot.Out'!C$3:M$100,'Rot.Out'!B$3:B$100=F401))</f>
        <v/>
      </c>
      <c r="FM401" s="4" t="str" cm="1">
        <f t="array" ref="FM401">IF(OR(F401=0,F401=""),"",IFERROR(_xlfn.UNIQUE(_xlfn._xlws.FILTER('Rot.Out'!R:R,('Rot.Out'!O:O=Data.Out!F401)*('Rot.Out'!P:P=Data.Out!G401)),FALSE),""))</f>
        <v/>
      </c>
      <c r="FN401" s="4" t="str" cm="1">
        <f t="array" ref="FN401">IF(OR(H401=0,ISBLANK(H401)),"",_xlfn._xlws.FILTER(Out.Out!A$2:J$36,Out.Out!K$2:K$36=H401))</f>
        <v/>
      </c>
      <c r="FX401" s="4" t="str" cm="1">
        <f t="array" ref="FX401">IF(OR(A401=0,ISBLANK(A401),A401=""),"",_xlfn._xlws.FILTER(Site.Out!A$2:AA$50,Site.Out!C$2:C$50=A401))</f>
        <v/>
      </c>
      <c r="GY401" s="4" t="str" cm="1">
        <f t="array" ref="GY401">IF(OR(ISBLANK(A401),A401=0,A401=""),"",Pub.Out!A$2:H$2)</f>
        <v/>
      </c>
      <c r="HG401" s="4" t="str" cm="1">
        <f t="array" ref="HG401">IFERROR(IF(OR(C401=0,C401=""),"",_xlfn._xlws.FILTER(Prod.Out!C:F,Prod.Out!B:B=C401)),"")</f>
        <v/>
      </c>
      <c r="HK401" s="4" t="str" cm="1">
        <f t="array" ref="HK401">IF(OR(A401=0,A401=""),"",_xlfn.ANCHORARRAY(ExpD.Out!A$2))</f>
        <v/>
      </c>
    </row>
    <row r="402" spans="1:219" x14ac:dyDescent="0.35">
      <c r="A402" s="4" t="str" cm="1">
        <f t="array" ref="A402">IF(OR(EnterData!A405="",ISBLANK(EnterData!A405)),"",_xlfn._xlws.FILTER(EnterData!A405:L405,EnterData!A405:A405&lt;&gt;""))</f>
        <v/>
      </c>
      <c r="M402" s="4" t="str" cm="1">
        <f t="array" ref="M402">IF(OR(EnterData!A405="",ISBLANK(EnterData!A405)),"",_xlfn._xlws.FILTER(EnterData!N405:AB405,EnterData!A405:A405&lt;&gt;""))</f>
        <v/>
      </c>
      <c r="AB402" s="4" t="str" cm="1">
        <f t="array" ref="AB402">IF(OR(ISBLANK(B402),B402=0),"",_xlfn._xlws.FILTER(MT.Out!A$2:DO$200,MT.Out!D$2:D$200=Data.Out!B402))</f>
        <v/>
      </c>
      <c r="EQ402" s="4" t="str" cm="1">
        <f t="array" ref="EQ402">IFERROR(IF(OR(ISBLANK(E402),E402=0),"",_xlfn._xlws.FILTER(Int.Out!G$2:Q$100,Int.Out!B$2:B$100=E402)),"")</f>
        <v/>
      </c>
      <c r="FB402" s="4" t="str" cm="1">
        <f t="array" ref="FB402">IF(OR(ISBLANK(F402),F402=0),"",_xlfn._xlws.FILTER('Rot.Out'!C$3:M$100,'Rot.Out'!B$3:B$100=F402))</f>
        <v/>
      </c>
      <c r="FM402" s="4" t="str" cm="1">
        <f t="array" ref="FM402">IF(OR(F402=0,F402=""),"",IFERROR(_xlfn.UNIQUE(_xlfn._xlws.FILTER('Rot.Out'!R:R,('Rot.Out'!O:O=Data.Out!F402)*('Rot.Out'!P:P=Data.Out!G402)),FALSE),""))</f>
        <v/>
      </c>
      <c r="FN402" s="4" t="str" cm="1">
        <f t="array" ref="FN402">IF(OR(H402=0,ISBLANK(H402)),"",_xlfn._xlws.FILTER(Out.Out!A$2:J$36,Out.Out!K$2:K$36=H402))</f>
        <v/>
      </c>
      <c r="FX402" s="4" t="str" cm="1">
        <f t="array" ref="FX402">IF(OR(A402=0,ISBLANK(A402),A402=""),"",_xlfn._xlws.FILTER(Site.Out!A$2:AA$50,Site.Out!C$2:C$50=A402))</f>
        <v/>
      </c>
      <c r="GY402" s="4" t="str" cm="1">
        <f t="array" ref="GY402">IF(OR(ISBLANK(A402),A402=0,A402=""),"",Pub.Out!A$2:H$2)</f>
        <v/>
      </c>
      <c r="HG402" s="4" t="str" cm="1">
        <f t="array" ref="HG402">IFERROR(IF(OR(C402=0,C402=""),"",_xlfn._xlws.FILTER(Prod.Out!C:F,Prod.Out!B:B=C402)),"")</f>
        <v/>
      </c>
      <c r="HK402" s="4" t="str" cm="1">
        <f t="array" ref="HK402">IF(OR(A402=0,A402=""),"",_xlfn.ANCHORARRAY(ExpD.Out!A$2))</f>
        <v/>
      </c>
    </row>
    <row r="403" spans="1:219" x14ac:dyDescent="0.35">
      <c r="A403" s="4" t="str" cm="1">
        <f t="array" ref="A403">IF(OR(EnterData!A406="",ISBLANK(EnterData!A406)),"",_xlfn._xlws.FILTER(EnterData!A406:L406,EnterData!A406:A406&lt;&gt;""))</f>
        <v/>
      </c>
      <c r="M403" s="4" t="str" cm="1">
        <f t="array" ref="M403">IF(OR(EnterData!A406="",ISBLANK(EnterData!A406)),"",_xlfn._xlws.FILTER(EnterData!N406:AB406,EnterData!A406:A406&lt;&gt;""))</f>
        <v/>
      </c>
      <c r="AB403" s="4" t="str" cm="1">
        <f t="array" ref="AB403">IF(OR(ISBLANK(B403),B403=0),"",_xlfn._xlws.FILTER(MT.Out!A$2:DO$200,MT.Out!D$2:D$200=Data.Out!B403))</f>
        <v/>
      </c>
      <c r="EQ403" s="4" t="str" cm="1">
        <f t="array" ref="EQ403">IFERROR(IF(OR(ISBLANK(E403),E403=0),"",_xlfn._xlws.FILTER(Int.Out!G$2:Q$100,Int.Out!B$2:B$100=E403)),"")</f>
        <v/>
      </c>
      <c r="FB403" s="4" t="str" cm="1">
        <f t="array" ref="FB403">IF(OR(ISBLANK(F403),F403=0),"",_xlfn._xlws.FILTER('Rot.Out'!C$3:M$100,'Rot.Out'!B$3:B$100=F403))</f>
        <v/>
      </c>
      <c r="FM403" s="4" t="str" cm="1">
        <f t="array" ref="FM403">IF(OR(F403=0,F403=""),"",IFERROR(_xlfn.UNIQUE(_xlfn._xlws.FILTER('Rot.Out'!R:R,('Rot.Out'!O:O=Data.Out!F403)*('Rot.Out'!P:P=Data.Out!G403)),FALSE),""))</f>
        <v/>
      </c>
      <c r="FN403" s="4" t="str" cm="1">
        <f t="array" ref="FN403">IF(OR(H403=0,ISBLANK(H403)),"",_xlfn._xlws.FILTER(Out.Out!A$2:J$36,Out.Out!K$2:K$36=H403))</f>
        <v/>
      </c>
      <c r="FX403" s="4" t="str" cm="1">
        <f t="array" ref="FX403">IF(OR(A403=0,ISBLANK(A403),A403=""),"",_xlfn._xlws.FILTER(Site.Out!A$2:AA$50,Site.Out!C$2:C$50=A403))</f>
        <v/>
      </c>
      <c r="GY403" s="4" t="str" cm="1">
        <f t="array" ref="GY403">IF(OR(ISBLANK(A403),A403=0,A403=""),"",Pub.Out!A$2:H$2)</f>
        <v/>
      </c>
      <c r="HG403" s="4" t="str" cm="1">
        <f t="array" ref="HG403">IFERROR(IF(OR(C403=0,C403=""),"",_xlfn._xlws.FILTER(Prod.Out!C:F,Prod.Out!B:B=C403)),"")</f>
        <v/>
      </c>
      <c r="HK403" s="4" t="str" cm="1">
        <f t="array" ref="HK403">IF(OR(A403=0,A403=""),"",_xlfn.ANCHORARRAY(ExpD.Out!A$2))</f>
        <v/>
      </c>
    </row>
    <row r="404" spans="1:219" x14ac:dyDescent="0.35">
      <c r="A404" s="4" t="str" cm="1">
        <f t="array" ref="A404">IF(OR(EnterData!A407="",ISBLANK(EnterData!A407)),"",_xlfn._xlws.FILTER(EnterData!A407:L407,EnterData!A407:A407&lt;&gt;""))</f>
        <v/>
      </c>
      <c r="M404" s="4" t="str" cm="1">
        <f t="array" ref="M404">IF(OR(EnterData!A407="",ISBLANK(EnterData!A407)),"",_xlfn._xlws.FILTER(EnterData!N407:AB407,EnterData!A407:A407&lt;&gt;""))</f>
        <v/>
      </c>
      <c r="AB404" s="4" t="str" cm="1">
        <f t="array" ref="AB404">IF(OR(ISBLANK(B404),B404=0),"",_xlfn._xlws.FILTER(MT.Out!A$2:DO$200,MT.Out!D$2:D$200=Data.Out!B404))</f>
        <v/>
      </c>
      <c r="EQ404" s="4" t="str" cm="1">
        <f t="array" ref="EQ404">IFERROR(IF(OR(ISBLANK(E404),E404=0),"",_xlfn._xlws.FILTER(Int.Out!G$2:Q$100,Int.Out!B$2:B$100=E404)),"")</f>
        <v/>
      </c>
      <c r="FB404" s="4" t="str" cm="1">
        <f t="array" ref="FB404">IF(OR(ISBLANK(F404),F404=0),"",_xlfn._xlws.FILTER('Rot.Out'!C$3:M$100,'Rot.Out'!B$3:B$100=F404))</f>
        <v/>
      </c>
      <c r="FM404" s="4" t="str" cm="1">
        <f t="array" ref="FM404">IF(OR(F404=0,F404=""),"",IFERROR(_xlfn.UNIQUE(_xlfn._xlws.FILTER('Rot.Out'!R:R,('Rot.Out'!O:O=Data.Out!F404)*('Rot.Out'!P:P=Data.Out!G404)),FALSE),""))</f>
        <v/>
      </c>
      <c r="FN404" s="4" t="str" cm="1">
        <f t="array" ref="FN404">IF(OR(H404=0,ISBLANK(H404)),"",_xlfn._xlws.FILTER(Out.Out!A$2:J$36,Out.Out!K$2:K$36=H404))</f>
        <v/>
      </c>
      <c r="FX404" s="4" t="str" cm="1">
        <f t="array" ref="FX404">IF(OR(A404=0,ISBLANK(A404),A404=""),"",_xlfn._xlws.FILTER(Site.Out!A$2:AA$50,Site.Out!C$2:C$50=A404))</f>
        <v/>
      </c>
      <c r="GY404" s="4" t="str" cm="1">
        <f t="array" ref="GY404">IF(OR(ISBLANK(A404),A404=0,A404=""),"",Pub.Out!A$2:H$2)</f>
        <v/>
      </c>
      <c r="HG404" s="4" t="str" cm="1">
        <f t="array" ref="HG404">IFERROR(IF(OR(C404=0,C404=""),"",_xlfn._xlws.FILTER(Prod.Out!C:F,Prod.Out!B:B=C404)),"")</f>
        <v/>
      </c>
      <c r="HK404" s="4" t="str" cm="1">
        <f t="array" ref="HK404">IF(OR(A404=0,A404=""),"",_xlfn.ANCHORARRAY(ExpD.Out!A$2))</f>
        <v/>
      </c>
    </row>
    <row r="405" spans="1:219" x14ac:dyDescent="0.35">
      <c r="A405" s="4" t="str" cm="1">
        <f t="array" ref="A405">IF(OR(EnterData!A408="",ISBLANK(EnterData!A408)),"",_xlfn._xlws.FILTER(EnterData!A408:L408,EnterData!A408:A408&lt;&gt;""))</f>
        <v/>
      </c>
      <c r="M405" s="4" t="str" cm="1">
        <f t="array" ref="M405">IF(OR(EnterData!A408="",ISBLANK(EnterData!A408)),"",_xlfn._xlws.FILTER(EnterData!N408:AB408,EnterData!A408:A408&lt;&gt;""))</f>
        <v/>
      </c>
      <c r="AB405" s="4" t="str" cm="1">
        <f t="array" ref="AB405">IF(OR(ISBLANK(B405),B405=0),"",_xlfn._xlws.FILTER(MT.Out!A$2:DO$200,MT.Out!D$2:D$200=Data.Out!B405))</f>
        <v/>
      </c>
      <c r="EQ405" s="4" t="str" cm="1">
        <f t="array" ref="EQ405">IFERROR(IF(OR(ISBLANK(E405),E405=0),"",_xlfn._xlws.FILTER(Int.Out!G$2:Q$100,Int.Out!B$2:B$100=E405)),"")</f>
        <v/>
      </c>
      <c r="FB405" s="4" t="str" cm="1">
        <f t="array" ref="FB405">IF(OR(ISBLANK(F405),F405=0),"",_xlfn._xlws.FILTER('Rot.Out'!C$3:M$100,'Rot.Out'!B$3:B$100=F405))</f>
        <v/>
      </c>
      <c r="FM405" s="4" t="str" cm="1">
        <f t="array" ref="FM405">IF(OR(F405=0,F405=""),"",IFERROR(_xlfn.UNIQUE(_xlfn._xlws.FILTER('Rot.Out'!R:R,('Rot.Out'!O:O=Data.Out!F405)*('Rot.Out'!P:P=Data.Out!G405)),FALSE),""))</f>
        <v/>
      </c>
      <c r="FN405" s="4" t="str" cm="1">
        <f t="array" ref="FN405">IF(OR(H405=0,ISBLANK(H405)),"",_xlfn._xlws.FILTER(Out.Out!A$2:J$36,Out.Out!K$2:K$36=H405))</f>
        <v/>
      </c>
      <c r="FX405" s="4" t="str" cm="1">
        <f t="array" ref="FX405">IF(OR(A405=0,ISBLANK(A405),A405=""),"",_xlfn._xlws.FILTER(Site.Out!A$2:AA$50,Site.Out!C$2:C$50=A405))</f>
        <v/>
      </c>
      <c r="GY405" s="4" t="str" cm="1">
        <f t="array" ref="GY405">IF(OR(ISBLANK(A405),A405=0,A405=""),"",Pub.Out!A$2:H$2)</f>
        <v/>
      </c>
      <c r="HG405" s="4" t="str" cm="1">
        <f t="array" ref="HG405">IFERROR(IF(OR(C405=0,C405=""),"",_xlfn._xlws.FILTER(Prod.Out!C:F,Prod.Out!B:B=C405)),"")</f>
        <v/>
      </c>
      <c r="HK405" s="4" t="str" cm="1">
        <f t="array" ref="HK405">IF(OR(A405=0,A405=""),"",_xlfn.ANCHORARRAY(ExpD.Out!A$2))</f>
        <v/>
      </c>
    </row>
    <row r="406" spans="1:219" x14ac:dyDescent="0.35">
      <c r="A406" s="4" t="str" cm="1">
        <f t="array" ref="A406">IF(OR(EnterData!A409="",ISBLANK(EnterData!A409)),"",_xlfn._xlws.FILTER(EnterData!A409:L409,EnterData!A409:A409&lt;&gt;""))</f>
        <v/>
      </c>
      <c r="M406" s="4" t="str" cm="1">
        <f t="array" ref="M406">IF(OR(EnterData!A409="",ISBLANK(EnterData!A409)),"",_xlfn._xlws.FILTER(EnterData!N409:AB409,EnterData!A409:A409&lt;&gt;""))</f>
        <v/>
      </c>
      <c r="AB406" s="4" t="str" cm="1">
        <f t="array" ref="AB406">IF(OR(ISBLANK(B406),B406=0),"",_xlfn._xlws.FILTER(MT.Out!A$2:DO$200,MT.Out!D$2:D$200=Data.Out!B406))</f>
        <v/>
      </c>
      <c r="EQ406" s="4" t="str" cm="1">
        <f t="array" ref="EQ406">IFERROR(IF(OR(ISBLANK(E406),E406=0),"",_xlfn._xlws.FILTER(Int.Out!G$2:Q$100,Int.Out!B$2:B$100=E406)),"")</f>
        <v/>
      </c>
      <c r="FB406" s="4" t="str" cm="1">
        <f t="array" ref="FB406">IF(OR(ISBLANK(F406),F406=0),"",_xlfn._xlws.FILTER('Rot.Out'!C$3:M$100,'Rot.Out'!B$3:B$100=F406))</f>
        <v/>
      </c>
      <c r="FM406" s="4" t="str" cm="1">
        <f t="array" ref="FM406">IF(OR(F406=0,F406=""),"",IFERROR(_xlfn.UNIQUE(_xlfn._xlws.FILTER('Rot.Out'!R:R,('Rot.Out'!O:O=Data.Out!F406)*('Rot.Out'!P:P=Data.Out!G406)),FALSE),""))</f>
        <v/>
      </c>
      <c r="FN406" s="4" t="str" cm="1">
        <f t="array" ref="FN406">IF(OR(H406=0,ISBLANK(H406)),"",_xlfn._xlws.FILTER(Out.Out!A$2:J$36,Out.Out!K$2:K$36=H406))</f>
        <v/>
      </c>
      <c r="FX406" s="4" t="str" cm="1">
        <f t="array" ref="FX406">IF(OR(A406=0,ISBLANK(A406),A406=""),"",_xlfn._xlws.FILTER(Site.Out!A$2:AA$50,Site.Out!C$2:C$50=A406))</f>
        <v/>
      </c>
      <c r="GY406" s="4" t="str" cm="1">
        <f t="array" ref="GY406">IF(OR(ISBLANK(A406),A406=0,A406=""),"",Pub.Out!A$2:H$2)</f>
        <v/>
      </c>
      <c r="HG406" s="4" t="str" cm="1">
        <f t="array" ref="HG406">IFERROR(IF(OR(C406=0,C406=""),"",_xlfn._xlws.FILTER(Prod.Out!C:F,Prod.Out!B:B=C406)),"")</f>
        <v/>
      </c>
      <c r="HK406" s="4" t="str" cm="1">
        <f t="array" ref="HK406">IF(OR(A406=0,A406=""),"",_xlfn.ANCHORARRAY(ExpD.Out!A$2))</f>
        <v/>
      </c>
    </row>
    <row r="407" spans="1:219" x14ac:dyDescent="0.35">
      <c r="A407" s="4" t="str" cm="1">
        <f t="array" ref="A407">IF(OR(EnterData!A410="",ISBLANK(EnterData!A410)),"",_xlfn._xlws.FILTER(EnterData!A410:L410,EnterData!A410:A410&lt;&gt;""))</f>
        <v/>
      </c>
      <c r="M407" s="4" t="str" cm="1">
        <f t="array" ref="M407">IF(OR(EnterData!A410="",ISBLANK(EnterData!A410)),"",_xlfn._xlws.FILTER(EnterData!N410:AB410,EnterData!A410:A410&lt;&gt;""))</f>
        <v/>
      </c>
      <c r="AB407" s="4" t="str" cm="1">
        <f t="array" ref="AB407">IF(OR(ISBLANK(B407),B407=0),"",_xlfn._xlws.FILTER(MT.Out!A$2:DO$200,MT.Out!D$2:D$200=Data.Out!B407))</f>
        <v/>
      </c>
      <c r="EQ407" s="4" t="str" cm="1">
        <f t="array" ref="EQ407">IFERROR(IF(OR(ISBLANK(E407),E407=0),"",_xlfn._xlws.FILTER(Int.Out!G$2:Q$100,Int.Out!B$2:B$100=E407)),"")</f>
        <v/>
      </c>
      <c r="FB407" s="4" t="str" cm="1">
        <f t="array" ref="FB407">IF(OR(ISBLANK(F407),F407=0),"",_xlfn._xlws.FILTER('Rot.Out'!C$3:M$100,'Rot.Out'!B$3:B$100=F407))</f>
        <v/>
      </c>
      <c r="FM407" s="4" t="str" cm="1">
        <f t="array" ref="FM407">IF(OR(F407=0,F407=""),"",IFERROR(_xlfn.UNIQUE(_xlfn._xlws.FILTER('Rot.Out'!R:R,('Rot.Out'!O:O=Data.Out!F407)*('Rot.Out'!P:P=Data.Out!G407)),FALSE),""))</f>
        <v/>
      </c>
      <c r="FN407" s="4" t="str" cm="1">
        <f t="array" ref="FN407">IF(OR(H407=0,ISBLANK(H407)),"",_xlfn._xlws.FILTER(Out.Out!A$2:J$36,Out.Out!K$2:K$36=H407))</f>
        <v/>
      </c>
      <c r="FX407" s="4" t="str" cm="1">
        <f t="array" ref="FX407">IF(OR(A407=0,ISBLANK(A407),A407=""),"",_xlfn._xlws.FILTER(Site.Out!A$2:AA$50,Site.Out!C$2:C$50=A407))</f>
        <v/>
      </c>
      <c r="GY407" s="4" t="str" cm="1">
        <f t="array" ref="GY407">IF(OR(ISBLANK(A407),A407=0,A407=""),"",Pub.Out!A$2:H$2)</f>
        <v/>
      </c>
      <c r="HG407" s="4" t="str" cm="1">
        <f t="array" ref="HG407">IFERROR(IF(OR(C407=0,C407=""),"",_xlfn._xlws.FILTER(Prod.Out!C:F,Prod.Out!B:B=C407)),"")</f>
        <v/>
      </c>
      <c r="HK407" s="4" t="str" cm="1">
        <f t="array" ref="HK407">IF(OR(A407=0,A407=""),"",_xlfn.ANCHORARRAY(ExpD.Out!A$2))</f>
        <v/>
      </c>
    </row>
    <row r="408" spans="1:219" x14ac:dyDescent="0.35">
      <c r="A408" s="4" t="str" cm="1">
        <f t="array" ref="A408">IF(OR(EnterData!A411="",ISBLANK(EnterData!A411)),"",_xlfn._xlws.FILTER(EnterData!A411:L411,EnterData!A411:A411&lt;&gt;""))</f>
        <v/>
      </c>
      <c r="M408" s="4" t="str" cm="1">
        <f t="array" ref="M408">IF(OR(EnterData!A411="",ISBLANK(EnterData!A411)),"",_xlfn._xlws.FILTER(EnterData!N411:AB411,EnterData!A411:A411&lt;&gt;""))</f>
        <v/>
      </c>
      <c r="AB408" s="4" t="str" cm="1">
        <f t="array" ref="AB408">IF(OR(ISBLANK(B408),B408=0),"",_xlfn._xlws.FILTER(MT.Out!A$2:DO$200,MT.Out!D$2:D$200=Data.Out!B408))</f>
        <v/>
      </c>
      <c r="EQ408" s="4" t="str" cm="1">
        <f t="array" ref="EQ408">IFERROR(IF(OR(ISBLANK(E408),E408=0),"",_xlfn._xlws.FILTER(Int.Out!G$2:Q$100,Int.Out!B$2:B$100=E408)),"")</f>
        <v/>
      </c>
      <c r="FB408" s="4" t="str" cm="1">
        <f t="array" ref="FB408">IF(OR(ISBLANK(F408),F408=0),"",_xlfn._xlws.FILTER('Rot.Out'!C$3:M$100,'Rot.Out'!B$3:B$100=F408))</f>
        <v/>
      </c>
      <c r="FM408" s="4" t="str" cm="1">
        <f t="array" ref="FM408">IF(OR(F408=0,F408=""),"",IFERROR(_xlfn.UNIQUE(_xlfn._xlws.FILTER('Rot.Out'!R:R,('Rot.Out'!O:O=Data.Out!F408)*('Rot.Out'!P:P=Data.Out!G408)),FALSE),""))</f>
        <v/>
      </c>
      <c r="FN408" s="4" t="str" cm="1">
        <f t="array" ref="FN408">IF(OR(H408=0,ISBLANK(H408)),"",_xlfn._xlws.FILTER(Out.Out!A$2:J$36,Out.Out!K$2:K$36=H408))</f>
        <v/>
      </c>
      <c r="FX408" s="4" t="str" cm="1">
        <f t="array" ref="FX408">IF(OR(A408=0,ISBLANK(A408),A408=""),"",_xlfn._xlws.FILTER(Site.Out!A$2:AA$50,Site.Out!C$2:C$50=A408))</f>
        <v/>
      </c>
      <c r="GY408" s="4" t="str" cm="1">
        <f t="array" ref="GY408">IF(OR(ISBLANK(A408),A408=0,A408=""),"",Pub.Out!A$2:H$2)</f>
        <v/>
      </c>
      <c r="HG408" s="4" t="str" cm="1">
        <f t="array" ref="HG408">IFERROR(IF(OR(C408=0,C408=""),"",_xlfn._xlws.FILTER(Prod.Out!C:F,Prod.Out!B:B=C408)),"")</f>
        <v/>
      </c>
      <c r="HK408" s="4" t="str" cm="1">
        <f t="array" ref="HK408">IF(OR(A408=0,A408=""),"",_xlfn.ANCHORARRAY(ExpD.Out!A$2))</f>
        <v/>
      </c>
    </row>
    <row r="409" spans="1:219" x14ac:dyDescent="0.35">
      <c r="A409" s="4" t="str" cm="1">
        <f t="array" ref="A409">IF(OR(EnterData!A412="",ISBLANK(EnterData!A412)),"",_xlfn._xlws.FILTER(EnterData!A412:L412,EnterData!A412:A412&lt;&gt;""))</f>
        <v/>
      </c>
      <c r="M409" s="4" t="str" cm="1">
        <f t="array" ref="M409">IF(OR(EnterData!A412="",ISBLANK(EnterData!A412)),"",_xlfn._xlws.FILTER(EnterData!N412:AB412,EnterData!A412:A412&lt;&gt;""))</f>
        <v/>
      </c>
      <c r="AB409" s="4" t="str" cm="1">
        <f t="array" ref="AB409">IF(OR(ISBLANK(B409),B409=0),"",_xlfn._xlws.FILTER(MT.Out!A$2:DO$200,MT.Out!D$2:D$200=Data.Out!B409))</f>
        <v/>
      </c>
      <c r="EQ409" s="4" t="str" cm="1">
        <f t="array" ref="EQ409">IFERROR(IF(OR(ISBLANK(E409),E409=0),"",_xlfn._xlws.FILTER(Int.Out!G$2:Q$100,Int.Out!B$2:B$100=E409)),"")</f>
        <v/>
      </c>
      <c r="FB409" s="4" t="str" cm="1">
        <f t="array" ref="FB409">IF(OR(ISBLANK(F409),F409=0),"",_xlfn._xlws.FILTER('Rot.Out'!C$3:M$100,'Rot.Out'!B$3:B$100=F409))</f>
        <v/>
      </c>
      <c r="FM409" s="4" t="str" cm="1">
        <f t="array" ref="FM409">IF(OR(F409=0,F409=""),"",IFERROR(_xlfn.UNIQUE(_xlfn._xlws.FILTER('Rot.Out'!R:R,('Rot.Out'!O:O=Data.Out!F409)*('Rot.Out'!P:P=Data.Out!G409)),FALSE),""))</f>
        <v/>
      </c>
      <c r="FN409" s="4" t="str" cm="1">
        <f t="array" ref="FN409">IF(OR(H409=0,ISBLANK(H409)),"",_xlfn._xlws.FILTER(Out.Out!A$2:J$36,Out.Out!K$2:K$36=H409))</f>
        <v/>
      </c>
      <c r="FX409" s="4" t="str" cm="1">
        <f t="array" ref="FX409">IF(OR(A409=0,ISBLANK(A409),A409=""),"",_xlfn._xlws.FILTER(Site.Out!A$2:AA$50,Site.Out!C$2:C$50=A409))</f>
        <v/>
      </c>
      <c r="GY409" s="4" t="str" cm="1">
        <f t="array" ref="GY409">IF(OR(ISBLANK(A409),A409=0,A409=""),"",Pub.Out!A$2:H$2)</f>
        <v/>
      </c>
      <c r="HG409" s="4" t="str" cm="1">
        <f t="array" ref="HG409">IFERROR(IF(OR(C409=0,C409=""),"",_xlfn._xlws.FILTER(Prod.Out!C:F,Prod.Out!B:B=C409)),"")</f>
        <v/>
      </c>
      <c r="HK409" s="4" t="str" cm="1">
        <f t="array" ref="HK409">IF(OR(A409=0,A409=""),"",_xlfn.ANCHORARRAY(ExpD.Out!A$2))</f>
        <v/>
      </c>
    </row>
    <row r="410" spans="1:219" x14ac:dyDescent="0.35">
      <c r="A410" s="4" t="str" cm="1">
        <f t="array" ref="A410">IF(OR(EnterData!A413="",ISBLANK(EnterData!A413)),"",_xlfn._xlws.FILTER(EnterData!A413:L413,EnterData!A413:A413&lt;&gt;""))</f>
        <v/>
      </c>
      <c r="M410" s="4" t="str" cm="1">
        <f t="array" ref="M410">IF(OR(EnterData!A413="",ISBLANK(EnterData!A413)),"",_xlfn._xlws.FILTER(EnterData!N413:AB413,EnterData!A413:A413&lt;&gt;""))</f>
        <v/>
      </c>
      <c r="AB410" s="4" t="str" cm="1">
        <f t="array" ref="AB410">IF(OR(ISBLANK(B410),B410=0),"",_xlfn._xlws.FILTER(MT.Out!A$2:DO$200,MT.Out!D$2:D$200=Data.Out!B410))</f>
        <v/>
      </c>
      <c r="EQ410" s="4" t="str" cm="1">
        <f t="array" ref="EQ410">IFERROR(IF(OR(ISBLANK(E410),E410=0),"",_xlfn._xlws.FILTER(Int.Out!G$2:Q$100,Int.Out!B$2:B$100=E410)),"")</f>
        <v/>
      </c>
      <c r="FB410" s="4" t="str" cm="1">
        <f t="array" ref="FB410">IF(OR(ISBLANK(F410),F410=0),"",_xlfn._xlws.FILTER('Rot.Out'!C$3:M$100,'Rot.Out'!B$3:B$100=F410))</f>
        <v/>
      </c>
      <c r="FM410" s="4" t="str" cm="1">
        <f t="array" ref="FM410">IF(OR(F410=0,F410=""),"",IFERROR(_xlfn.UNIQUE(_xlfn._xlws.FILTER('Rot.Out'!R:R,('Rot.Out'!O:O=Data.Out!F410)*('Rot.Out'!P:P=Data.Out!G410)),FALSE),""))</f>
        <v/>
      </c>
      <c r="FN410" s="4" t="str" cm="1">
        <f t="array" ref="FN410">IF(OR(H410=0,ISBLANK(H410)),"",_xlfn._xlws.FILTER(Out.Out!A$2:J$36,Out.Out!K$2:K$36=H410))</f>
        <v/>
      </c>
      <c r="FX410" s="4" t="str" cm="1">
        <f t="array" ref="FX410">IF(OR(A410=0,ISBLANK(A410),A410=""),"",_xlfn._xlws.FILTER(Site.Out!A$2:AA$50,Site.Out!C$2:C$50=A410))</f>
        <v/>
      </c>
      <c r="GY410" s="4" t="str" cm="1">
        <f t="array" ref="GY410">IF(OR(ISBLANK(A410),A410=0,A410=""),"",Pub.Out!A$2:H$2)</f>
        <v/>
      </c>
      <c r="HG410" s="4" t="str" cm="1">
        <f t="array" ref="HG410">IFERROR(IF(OR(C410=0,C410=""),"",_xlfn._xlws.FILTER(Prod.Out!C:F,Prod.Out!B:B=C410)),"")</f>
        <v/>
      </c>
      <c r="HK410" s="4" t="str" cm="1">
        <f t="array" ref="HK410">IF(OR(A410=0,A410=""),"",_xlfn.ANCHORARRAY(ExpD.Out!A$2))</f>
        <v/>
      </c>
    </row>
    <row r="411" spans="1:219" x14ac:dyDescent="0.35">
      <c r="A411" s="4" t="str" cm="1">
        <f t="array" ref="A411">IF(OR(EnterData!A414="",ISBLANK(EnterData!A414)),"",_xlfn._xlws.FILTER(EnterData!A414:L414,EnterData!A414:A414&lt;&gt;""))</f>
        <v/>
      </c>
      <c r="M411" s="4" t="str" cm="1">
        <f t="array" ref="M411">IF(OR(EnterData!A414="",ISBLANK(EnterData!A414)),"",_xlfn._xlws.FILTER(EnterData!N414:AB414,EnterData!A414:A414&lt;&gt;""))</f>
        <v/>
      </c>
      <c r="AB411" s="4" t="str" cm="1">
        <f t="array" ref="AB411">IF(OR(ISBLANK(B411),B411=0),"",_xlfn._xlws.FILTER(MT.Out!A$2:DO$200,MT.Out!D$2:D$200=Data.Out!B411))</f>
        <v/>
      </c>
      <c r="EQ411" s="4" t="str" cm="1">
        <f t="array" ref="EQ411">IFERROR(IF(OR(ISBLANK(E411),E411=0),"",_xlfn._xlws.FILTER(Int.Out!G$2:Q$100,Int.Out!B$2:B$100=E411)),"")</f>
        <v/>
      </c>
      <c r="FB411" s="4" t="str" cm="1">
        <f t="array" ref="FB411">IF(OR(ISBLANK(F411),F411=0),"",_xlfn._xlws.FILTER('Rot.Out'!C$3:M$100,'Rot.Out'!B$3:B$100=F411))</f>
        <v/>
      </c>
      <c r="FM411" s="4" t="str" cm="1">
        <f t="array" ref="FM411">IF(OR(F411=0,F411=""),"",IFERROR(_xlfn.UNIQUE(_xlfn._xlws.FILTER('Rot.Out'!R:R,('Rot.Out'!O:O=Data.Out!F411)*('Rot.Out'!P:P=Data.Out!G411)),FALSE),""))</f>
        <v/>
      </c>
      <c r="FN411" s="4" t="str" cm="1">
        <f t="array" ref="FN411">IF(OR(H411=0,ISBLANK(H411)),"",_xlfn._xlws.FILTER(Out.Out!A$2:J$36,Out.Out!K$2:K$36=H411))</f>
        <v/>
      </c>
      <c r="FX411" s="4" t="str" cm="1">
        <f t="array" ref="FX411">IF(OR(A411=0,ISBLANK(A411),A411=""),"",_xlfn._xlws.FILTER(Site.Out!A$2:AA$50,Site.Out!C$2:C$50=A411))</f>
        <v/>
      </c>
      <c r="GY411" s="4" t="str" cm="1">
        <f t="array" ref="GY411">IF(OR(ISBLANK(A411),A411=0,A411=""),"",Pub.Out!A$2:H$2)</f>
        <v/>
      </c>
      <c r="HG411" s="4" t="str" cm="1">
        <f t="array" ref="HG411">IFERROR(IF(OR(C411=0,C411=""),"",_xlfn._xlws.FILTER(Prod.Out!C:F,Prod.Out!B:B=C411)),"")</f>
        <v/>
      </c>
      <c r="HK411" s="4" t="str" cm="1">
        <f t="array" ref="HK411">IF(OR(A411=0,A411=""),"",_xlfn.ANCHORARRAY(ExpD.Out!A$2))</f>
        <v/>
      </c>
    </row>
    <row r="412" spans="1:219" x14ac:dyDescent="0.35">
      <c r="A412" s="4" t="str" cm="1">
        <f t="array" ref="A412">IF(OR(EnterData!A415="",ISBLANK(EnterData!A415)),"",_xlfn._xlws.FILTER(EnterData!A415:L415,EnterData!A415:A415&lt;&gt;""))</f>
        <v/>
      </c>
      <c r="M412" s="4" t="str" cm="1">
        <f t="array" ref="M412">IF(OR(EnterData!A415="",ISBLANK(EnterData!A415)),"",_xlfn._xlws.FILTER(EnterData!N415:AB415,EnterData!A415:A415&lt;&gt;""))</f>
        <v/>
      </c>
      <c r="AB412" s="4" t="str" cm="1">
        <f t="array" ref="AB412">IF(OR(ISBLANK(B412),B412=0),"",_xlfn._xlws.FILTER(MT.Out!A$2:DO$200,MT.Out!D$2:D$200=Data.Out!B412))</f>
        <v/>
      </c>
      <c r="EQ412" s="4" t="str" cm="1">
        <f t="array" ref="EQ412">IFERROR(IF(OR(ISBLANK(E412),E412=0),"",_xlfn._xlws.FILTER(Int.Out!G$2:Q$100,Int.Out!B$2:B$100=E412)),"")</f>
        <v/>
      </c>
      <c r="FB412" s="4" t="str" cm="1">
        <f t="array" ref="FB412">IF(OR(ISBLANK(F412),F412=0),"",_xlfn._xlws.FILTER('Rot.Out'!C$3:M$100,'Rot.Out'!B$3:B$100=F412))</f>
        <v/>
      </c>
      <c r="FM412" s="4" t="str" cm="1">
        <f t="array" ref="FM412">IF(OR(F412=0,F412=""),"",IFERROR(_xlfn.UNIQUE(_xlfn._xlws.FILTER('Rot.Out'!R:R,('Rot.Out'!O:O=Data.Out!F412)*('Rot.Out'!P:P=Data.Out!G412)),FALSE),""))</f>
        <v/>
      </c>
      <c r="FN412" s="4" t="str" cm="1">
        <f t="array" ref="FN412">IF(OR(H412=0,ISBLANK(H412)),"",_xlfn._xlws.FILTER(Out.Out!A$2:J$36,Out.Out!K$2:K$36=H412))</f>
        <v/>
      </c>
      <c r="FX412" s="4" t="str" cm="1">
        <f t="array" ref="FX412">IF(OR(A412=0,ISBLANK(A412),A412=""),"",_xlfn._xlws.FILTER(Site.Out!A$2:AA$50,Site.Out!C$2:C$50=A412))</f>
        <v/>
      </c>
      <c r="GY412" s="4" t="str" cm="1">
        <f t="array" ref="GY412">IF(OR(ISBLANK(A412),A412=0,A412=""),"",Pub.Out!A$2:H$2)</f>
        <v/>
      </c>
      <c r="HG412" s="4" t="str" cm="1">
        <f t="array" ref="HG412">IFERROR(IF(OR(C412=0,C412=""),"",_xlfn._xlws.FILTER(Prod.Out!C:F,Prod.Out!B:B=C412)),"")</f>
        <v/>
      </c>
      <c r="HK412" s="4" t="str" cm="1">
        <f t="array" ref="HK412">IF(OR(A412=0,A412=""),"",_xlfn.ANCHORARRAY(ExpD.Out!A$2))</f>
        <v/>
      </c>
    </row>
    <row r="413" spans="1:219" x14ac:dyDescent="0.35">
      <c r="A413" s="4" t="str" cm="1">
        <f t="array" ref="A413">IF(OR(EnterData!A416="",ISBLANK(EnterData!A416)),"",_xlfn._xlws.FILTER(EnterData!A416:L416,EnterData!A416:A416&lt;&gt;""))</f>
        <v/>
      </c>
      <c r="M413" s="4" t="str" cm="1">
        <f t="array" ref="M413">IF(OR(EnterData!A416="",ISBLANK(EnterData!A416)),"",_xlfn._xlws.FILTER(EnterData!N416:AB416,EnterData!A416:A416&lt;&gt;""))</f>
        <v/>
      </c>
      <c r="AB413" s="4" t="str" cm="1">
        <f t="array" ref="AB413">IF(OR(ISBLANK(B413),B413=0),"",_xlfn._xlws.FILTER(MT.Out!A$2:DO$200,MT.Out!D$2:D$200=Data.Out!B413))</f>
        <v/>
      </c>
      <c r="EQ413" s="4" t="str" cm="1">
        <f t="array" ref="EQ413">IFERROR(IF(OR(ISBLANK(E413),E413=0),"",_xlfn._xlws.FILTER(Int.Out!G$2:Q$100,Int.Out!B$2:B$100=E413)),"")</f>
        <v/>
      </c>
      <c r="FB413" s="4" t="str" cm="1">
        <f t="array" ref="FB413">IF(OR(ISBLANK(F413),F413=0),"",_xlfn._xlws.FILTER('Rot.Out'!C$3:M$100,'Rot.Out'!B$3:B$100=F413))</f>
        <v/>
      </c>
      <c r="FM413" s="4" t="str" cm="1">
        <f t="array" ref="FM413">IF(OR(F413=0,F413=""),"",IFERROR(_xlfn.UNIQUE(_xlfn._xlws.FILTER('Rot.Out'!R:R,('Rot.Out'!O:O=Data.Out!F413)*('Rot.Out'!P:P=Data.Out!G413)),FALSE),""))</f>
        <v/>
      </c>
      <c r="FN413" s="4" t="str" cm="1">
        <f t="array" ref="FN413">IF(OR(H413=0,ISBLANK(H413)),"",_xlfn._xlws.FILTER(Out.Out!A$2:J$36,Out.Out!K$2:K$36=H413))</f>
        <v/>
      </c>
      <c r="FX413" s="4" t="str" cm="1">
        <f t="array" ref="FX413">IF(OR(A413=0,ISBLANK(A413),A413=""),"",_xlfn._xlws.FILTER(Site.Out!A$2:AA$50,Site.Out!C$2:C$50=A413))</f>
        <v/>
      </c>
      <c r="GY413" s="4" t="str" cm="1">
        <f t="array" ref="GY413">IF(OR(ISBLANK(A413),A413=0,A413=""),"",Pub.Out!A$2:H$2)</f>
        <v/>
      </c>
      <c r="HG413" s="4" t="str" cm="1">
        <f t="array" ref="HG413">IFERROR(IF(OR(C413=0,C413=""),"",_xlfn._xlws.FILTER(Prod.Out!C:F,Prod.Out!B:B=C413)),"")</f>
        <v/>
      </c>
      <c r="HK413" s="4" t="str" cm="1">
        <f t="array" ref="HK413">IF(OR(A413=0,A413=""),"",_xlfn.ANCHORARRAY(ExpD.Out!A$2))</f>
        <v/>
      </c>
    </row>
    <row r="414" spans="1:219" x14ac:dyDescent="0.35">
      <c r="A414" s="4" t="str" cm="1">
        <f t="array" ref="A414">IF(OR(EnterData!A417="",ISBLANK(EnterData!A417)),"",_xlfn._xlws.FILTER(EnterData!A417:L417,EnterData!A417:A417&lt;&gt;""))</f>
        <v/>
      </c>
      <c r="M414" s="4" t="str" cm="1">
        <f t="array" ref="M414">IF(OR(EnterData!A417="",ISBLANK(EnterData!A417)),"",_xlfn._xlws.FILTER(EnterData!N417:AB417,EnterData!A417:A417&lt;&gt;""))</f>
        <v/>
      </c>
      <c r="AB414" s="4" t="str" cm="1">
        <f t="array" ref="AB414">IF(OR(ISBLANK(B414),B414=0),"",_xlfn._xlws.FILTER(MT.Out!A$2:DO$200,MT.Out!D$2:D$200=Data.Out!B414))</f>
        <v/>
      </c>
      <c r="EQ414" s="4" t="str" cm="1">
        <f t="array" ref="EQ414">IFERROR(IF(OR(ISBLANK(E414),E414=0),"",_xlfn._xlws.FILTER(Int.Out!G$2:Q$100,Int.Out!B$2:B$100=E414)),"")</f>
        <v/>
      </c>
      <c r="FB414" s="4" t="str" cm="1">
        <f t="array" ref="FB414">IF(OR(ISBLANK(F414),F414=0),"",_xlfn._xlws.FILTER('Rot.Out'!C$3:M$100,'Rot.Out'!B$3:B$100=F414))</f>
        <v/>
      </c>
      <c r="FM414" s="4" t="str" cm="1">
        <f t="array" ref="FM414">IF(OR(F414=0,F414=""),"",IFERROR(_xlfn.UNIQUE(_xlfn._xlws.FILTER('Rot.Out'!R:R,('Rot.Out'!O:O=Data.Out!F414)*('Rot.Out'!P:P=Data.Out!G414)),FALSE),""))</f>
        <v/>
      </c>
      <c r="FN414" s="4" t="str" cm="1">
        <f t="array" ref="FN414">IF(OR(H414=0,ISBLANK(H414)),"",_xlfn._xlws.FILTER(Out.Out!A$2:J$36,Out.Out!K$2:K$36=H414))</f>
        <v/>
      </c>
      <c r="FX414" s="4" t="str" cm="1">
        <f t="array" ref="FX414">IF(OR(A414=0,ISBLANK(A414),A414=""),"",_xlfn._xlws.FILTER(Site.Out!A$2:AA$50,Site.Out!C$2:C$50=A414))</f>
        <v/>
      </c>
      <c r="GY414" s="4" t="str" cm="1">
        <f t="array" ref="GY414">IF(OR(ISBLANK(A414),A414=0,A414=""),"",Pub.Out!A$2:H$2)</f>
        <v/>
      </c>
      <c r="HG414" s="4" t="str" cm="1">
        <f t="array" ref="HG414">IFERROR(IF(OR(C414=0,C414=""),"",_xlfn._xlws.FILTER(Prod.Out!C:F,Prod.Out!B:B=C414)),"")</f>
        <v/>
      </c>
      <c r="HK414" s="4" t="str" cm="1">
        <f t="array" ref="HK414">IF(OR(A414=0,A414=""),"",_xlfn.ANCHORARRAY(ExpD.Out!A$2))</f>
        <v/>
      </c>
    </row>
    <row r="415" spans="1:219" x14ac:dyDescent="0.35">
      <c r="A415" s="4" t="str" cm="1">
        <f t="array" ref="A415">IF(OR(EnterData!A418="",ISBLANK(EnterData!A418)),"",_xlfn._xlws.FILTER(EnterData!A418:L418,EnterData!A418:A418&lt;&gt;""))</f>
        <v/>
      </c>
      <c r="M415" s="4" t="str" cm="1">
        <f t="array" ref="M415">IF(OR(EnterData!A418="",ISBLANK(EnterData!A418)),"",_xlfn._xlws.FILTER(EnterData!N418:AB418,EnterData!A418:A418&lt;&gt;""))</f>
        <v/>
      </c>
      <c r="AB415" s="4" t="str" cm="1">
        <f t="array" ref="AB415">IF(OR(ISBLANK(B415),B415=0),"",_xlfn._xlws.FILTER(MT.Out!A$2:DO$200,MT.Out!D$2:D$200=Data.Out!B415))</f>
        <v/>
      </c>
      <c r="EQ415" s="4" t="str" cm="1">
        <f t="array" ref="EQ415">IFERROR(IF(OR(ISBLANK(E415),E415=0),"",_xlfn._xlws.FILTER(Int.Out!G$2:Q$100,Int.Out!B$2:B$100=E415)),"")</f>
        <v/>
      </c>
      <c r="FB415" s="4" t="str" cm="1">
        <f t="array" ref="FB415">IF(OR(ISBLANK(F415),F415=0),"",_xlfn._xlws.FILTER('Rot.Out'!C$3:M$100,'Rot.Out'!B$3:B$100=F415))</f>
        <v/>
      </c>
      <c r="FM415" s="4" t="str" cm="1">
        <f t="array" ref="FM415">IF(OR(F415=0,F415=""),"",IFERROR(_xlfn.UNIQUE(_xlfn._xlws.FILTER('Rot.Out'!R:R,('Rot.Out'!O:O=Data.Out!F415)*('Rot.Out'!P:P=Data.Out!G415)),FALSE),""))</f>
        <v/>
      </c>
      <c r="FN415" s="4" t="str" cm="1">
        <f t="array" ref="FN415">IF(OR(H415=0,ISBLANK(H415)),"",_xlfn._xlws.FILTER(Out.Out!A$2:J$36,Out.Out!K$2:K$36=H415))</f>
        <v/>
      </c>
      <c r="FX415" s="4" t="str" cm="1">
        <f t="array" ref="FX415">IF(OR(A415=0,ISBLANK(A415),A415=""),"",_xlfn._xlws.FILTER(Site.Out!A$2:AA$50,Site.Out!C$2:C$50=A415))</f>
        <v/>
      </c>
      <c r="GY415" s="4" t="str" cm="1">
        <f t="array" ref="GY415">IF(OR(ISBLANK(A415),A415=0,A415=""),"",Pub.Out!A$2:H$2)</f>
        <v/>
      </c>
      <c r="HG415" s="4" t="str" cm="1">
        <f t="array" ref="HG415">IFERROR(IF(OR(C415=0,C415=""),"",_xlfn._xlws.FILTER(Prod.Out!C:F,Prod.Out!B:B=C415)),"")</f>
        <v/>
      </c>
      <c r="HK415" s="4" t="str" cm="1">
        <f t="array" ref="HK415">IF(OR(A415=0,A415=""),"",_xlfn.ANCHORARRAY(ExpD.Out!A$2))</f>
        <v/>
      </c>
    </row>
    <row r="416" spans="1:219" x14ac:dyDescent="0.35">
      <c r="A416" s="4" t="str" cm="1">
        <f t="array" ref="A416">IF(OR(EnterData!A419="",ISBLANK(EnterData!A419)),"",_xlfn._xlws.FILTER(EnterData!A419:L419,EnterData!A419:A419&lt;&gt;""))</f>
        <v/>
      </c>
      <c r="M416" s="4" t="str" cm="1">
        <f t="array" ref="M416">IF(OR(EnterData!A419="",ISBLANK(EnterData!A419)),"",_xlfn._xlws.FILTER(EnterData!N419:AB419,EnterData!A419:A419&lt;&gt;""))</f>
        <v/>
      </c>
      <c r="AB416" s="4" t="str" cm="1">
        <f t="array" ref="AB416">IF(OR(ISBLANK(B416),B416=0),"",_xlfn._xlws.FILTER(MT.Out!A$2:DO$200,MT.Out!D$2:D$200=Data.Out!B416))</f>
        <v/>
      </c>
      <c r="EQ416" s="4" t="str" cm="1">
        <f t="array" ref="EQ416">IFERROR(IF(OR(ISBLANK(E416),E416=0),"",_xlfn._xlws.FILTER(Int.Out!G$2:Q$100,Int.Out!B$2:B$100=E416)),"")</f>
        <v/>
      </c>
      <c r="FB416" s="4" t="str" cm="1">
        <f t="array" ref="FB416">IF(OR(ISBLANK(F416),F416=0),"",_xlfn._xlws.FILTER('Rot.Out'!C$3:M$100,'Rot.Out'!B$3:B$100=F416))</f>
        <v/>
      </c>
      <c r="FM416" s="4" t="str" cm="1">
        <f t="array" ref="FM416">IF(OR(F416=0,F416=""),"",IFERROR(_xlfn.UNIQUE(_xlfn._xlws.FILTER('Rot.Out'!R:R,('Rot.Out'!O:O=Data.Out!F416)*('Rot.Out'!P:P=Data.Out!G416)),FALSE),""))</f>
        <v/>
      </c>
      <c r="FN416" s="4" t="str" cm="1">
        <f t="array" ref="FN416">IF(OR(H416=0,ISBLANK(H416)),"",_xlfn._xlws.FILTER(Out.Out!A$2:J$36,Out.Out!K$2:K$36=H416))</f>
        <v/>
      </c>
      <c r="FX416" s="4" t="str" cm="1">
        <f t="array" ref="FX416">IF(OR(A416=0,ISBLANK(A416),A416=""),"",_xlfn._xlws.FILTER(Site.Out!A$2:AA$50,Site.Out!C$2:C$50=A416))</f>
        <v/>
      </c>
      <c r="GY416" s="4" t="str" cm="1">
        <f t="array" ref="GY416">IF(OR(ISBLANK(A416),A416=0,A416=""),"",Pub.Out!A$2:H$2)</f>
        <v/>
      </c>
      <c r="HG416" s="4" t="str" cm="1">
        <f t="array" ref="HG416">IFERROR(IF(OR(C416=0,C416=""),"",_xlfn._xlws.FILTER(Prod.Out!C:F,Prod.Out!B:B=C416)),"")</f>
        <v/>
      </c>
      <c r="HK416" s="4" t="str" cm="1">
        <f t="array" ref="HK416">IF(OR(A416=0,A416=""),"",_xlfn.ANCHORARRAY(ExpD.Out!A$2))</f>
        <v/>
      </c>
    </row>
    <row r="417" spans="1:219" x14ac:dyDescent="0.35">
      <c r="A417" s="4" t="str" cm="1">
        <f t="array" ref="A417">IF(OR(EnterData!A420="",ISBLANK(EnterData!A420)),"",_xlfn._xlws.FILTER(EnterData!A420:L420,EnterData!A420:A420&lt;&gt;""))</f>
        <v/>
      </c>
      <c r="M417" s="4" t="str" cm="1">
        <f t="array" ref="M417">IF(OR(EnterData!A420="",ISBLANK(EnterData!A420)),"",_xlfn._xlws.FILTER(EnterData!N420:AB420,EnterData!A420:A420&lt;&gt;""))</f>
        <v/>
      </c>
      <c r="AB417" s="4" t="str" cm="1">
        <f t="array" ref="AB417">IF(OR(ISBLANK(B417),B417=0),"",_xlfn._xlws.FILTER(MT.Out!A$2:DO$200,MT.Out!D$2:D$200=Data.Out!B417))</f>
        <v/>
      </c>
      <c r="EQ417" s="4" t="str" cm="1">
        <f t="array" ref="EQ417">IFERROR(IF(OR(ISBLANK(E417),E417=0),"",_xlfn._xlws.FILTER(Int.Out!G$2:Q$100,Int.Out!B$2:B$100=E417)),"")</f>
        <v/>
      </c>
      <c r="FB417" s="4" t="str" cm="1">
        <f t="array" ref="FB417">IF(OR(ISBLANK(F417),F417=0),"",_xlfn._xlws.FILTER('Rot.Out'!C$3:M$100,'Rot.Out'!B$3:B$100=F417))</f>
        <v/>
      </c>
      <c r="FM417" s="4" t="str" cm="1">
        <f t="array" ref="FM417">IF(OR(F417=0,F417=""),"",IFERROR(_xlfn.UNIQUE(_xlfn._xlws.FILTER('Rot.Out'!R:R,('Rot.Out'!O:O=Data.Out!F417)*('Rot.Out'!P:P=Data.Out!G417)),FALSE),""))</f>
        <v/>
      </c>
      <c r="FN417" s="4" t="str" cm="1">
        <f t="array" ref="FN417">IF(OR(H417=0,ISBLANK(H417)),"",_xlfn._xlws.FILTER(Out.Out!A$2:J$36,Out.Out!K$2:K$36=H417))</f>
        <v/>
      </c>
      <c r="FX417" s="4" t="str" cm="1">
        <f t="array" ref="FX417">IF(OR(A417=0,ISBLANK(A417),A417=""),"",_xlfn._xlws.FILTER(Site.Out!A$2:AA$50,Site.Out!C$2:C$50=A417))</f>
        <v/>
      </c>
      <c r="GY417" s="4" t="str" cm="1">
        <f t="array" ref="GY417">IF(OR(ISBLANK(A417),A417=0,A417=""),"",Pub.Out!A$2:H$2)</f>
        <v/>
      </c>
      <c r="HG417" s="4" t="str" cm="1">
        <f t="array" ref="HG417">IFERROR(IF(OR(C417=0,C417=""),"",_xlfn._xlws.FILTER(Prod.Out!C:F,Prod.Out!B:B=C417)),"")</f>
        <v/>
      </c>
      <c r="HK417" s="4" t="str" cm="1">
        <f t="array" ref="HK417">IF(OR(A417=0,A417=""),"",_xlfn.ANCHORARRAY(ExpD.Out!A$2))</f>
        <v/>
      </c>
    </row>
    <row r="418" spans="1:219" x14ac:dyDescent="0.35">
      <c r="A418" s="4" t="str" cm="1">
        <f t="array" ref="A418">IF(OR(EnterData!A421="",ISBLANK(EnterData!A421)),"",_xlfn._xlws.FILTER(EnterData!A421:L421,EnterData!A421:A421&lt;&gt;""))</f>
        <v/>
      </c>
      <c r="M418" s="4" t="str" cm="1">
        <f t="array" ref="M418">IF(OR(EnterData!A421="",ISBLANK(EnterData!A421)),"",_xlfn._xlws.FILTER(EnterData!N421:AB421,EnterData!A421:A421&lt;&gt;""))</f>
        <v/>
      </c>
      <c r="AB418" s="4" t="str" cm="1">
        <f t="array" ref="AB418">IF(OR(ISBLANK(B418),B418=0),"",_xlfn._xlws.FILTER(MT.Out!A$2:DO$200,MT.Out!D$2:D$200=Data.Out!B418))</f>
        <v/>
      </c>
      <c r="EQ418" s="4" t="str" cm="1">
        <f t="array" ref="EQ418">IFERROR(IF(OR(ISBLANK(E418),E418=0),"",_xlfn._xlws.FILTER(Int.Out!G$2:Q$100,Int.Out!B$2:B$100=E418)),"")</f>
        <v/>
      </c>
      <c r="FB418" s="4" t="str" cm="1">
        <f t="array" ref="FB418">IF(OR(ISBLANK(F418),F418=0),"",_xlfn._xlws.FILTER('Rot.Out'!C$3:M$100,'Rot.Out'!B$3:B$100=F418))</f>
        <v/>
      </c>
      <c r="FM418" s="4" t="str" cm="1">
        <f t="array" ref="FM418">IF(OR(F418=0,F418=""),"",IFERROR(_xlfn.UNIQUE(_xlfn._xlws.FILTER('Rot.Out'!R:R,('Rot.Out'!O:O=Data.Out!F418)*('Rot.Out'!P:P=Data.Out!G418)),FALSE),""))</f>
        <v/>
      </c>
      <c r="FN418" s="4" t="str" cm="1">
        <f t="array" ref="FN418">IF(OR(H418=0,ISBLANK(H418)),"",_xlfn._xlws.FILTER(Out.Out!A$2:J$36,Out.Out!K$2:K$36=H418))</f>
        <v/>
      </c>
      <c r="FX418" s="4" t="str" cm="1">
        <f t="array" ref="FX418">IF(OR(A418=0,ISBLANK(A418),A418=""),"",_xlfn._xlws.FILTER(Site.Out!A$2:AA$50,Site.Out!C$2:C$50=A418))</f>
        <v/>
      </c>
      <c r="GY418" s="4" t="str" cm="1">
        <f t="array" ref="GY418">IF(OR(ISBLANK(A418),A418=0,A418=""),"",Pub.Out!A$2:H$2)</f>
        <v/>
      </c>
      <c r="HG418" s="4" t="str" cm="1">
        <f t="array" ref="HG418">IFERROR(IF(OR(C418=0,C418=""),"",_xlfn._xlws.FILTER(Prod.Out!C:F,Prod.Out!B:B=C418)),"")</f>
        <v/>
      </c>
      <c r="HK418" s="4" t="str" cm="1">
        <f t="array" ref="HK418">IF(OR(A418=0,A418=""),"",_xlfn.ANCHORARRAY(ExpD.Out!A$2))</f>
        <v/>
      </c>
    </row>
    <row r="419" spans="1:219" x14ac:dyDescent="0.35">
      <c r="A419" s="4" t="str" cm="1">
        <f t="array" ref="A419">IF(OR(EnterData!A422="",ISBLANK(EnterData!A422)),"",_xlfn._xlws.FILTER(EnterData!A422:L422,EnterData!A422:A422&lt;&gt;""))</f>
        <v/>
      </c>
      <c r="M419" s="4" t="str" cm="1">
        <f t="array" ref="M419">IF(OR(EnterData!A422="",ISBLANK(EnterData!A422)),"",_xlfn._xlws.FILTER(EnterData!N422:AB422,EnterData!A422:A422&lt;&gt;""))</f>
        <v/>
      </c>
      <c r="AB419" s="4" t="str" cm="1">
        <f t="array" ref="AB419">IF(OR(ISBLANK(B419),B419=0),"",_xlfn._xlws.FILTER(MT.Out!A$2:DO$200,MT.Out!D$2:D$200=Data.Out!B419))</f>
        <v/>
      </c>
      <c r="EQ419" s="4" t="str" cm="1">
        <f t="array" ref="EQ419">IFERROR(IF(OR(ISBLANK(E419),E419=0),"",_xlfn._xlws.FILTER(Int.Out!G$2:Q$100,Int.Out!B$2:B$100=E419)),"")</f>
        <v/>
      </c>
      <c r="FB419" s="4" t="str" cm="1">
        <f t="array" ref="FB419">IF(OR(ISBLANK(F419),F419=0),"",_xlfn._xlws.FILTER('Rot.Out'!C$3:M$100,'Rot.Out'!B$3:B$100=F419))</f>
        <v/>
      </c>
      <c r="FM419" s="4" t="str" cm="1">
        <f t="array" ref="FM419">IF(OR(F419=0,F419=""),"",IFERROR(_xlfn.UNIQUE(_xlfn._xlws.FILTER('Rot.Out'!R:R,('Rot.Out'!O:O=Data.Out!F419)*('Rot.Out'!P:P=Data.Out!G419)),FALSE),""))</f>
        <v/>
      </c>
      <c r="FN419" s="4" t="str" cm="1">
        <f t="array" ref="FN419">IF(OR(H419=0,ISBLANK(H419)),"",_xlfn._xlws.FILTER(Out.Out!A$2:J$36,Out.Out!K$2:K$36=H419))</f>
        <v/>
      </c>
      <c r="FX419" s="4" t="str" cm="1">
        <f t="array" ref="FX419">IF(OR(A419=0,ISBLANK(A419),A419=""),"",_xlfn._xlws.FILTER(Site.Out!A$2:AA$50,Site.Out!C$2:C$50=A419))</f>
        <v/>
      </c>
      <c r="GY419" s="4" t="str" cm="1">
        <f t="array" ref="GY419">IF(OR(ISBLANK(A419),A419=0,A419=""),"",Pub.Out!A$2:H$2)</f>
        <v/>
      </c>
      <c r="HG419" s="4" t="str" cm="1">
        <f t="array" ref="HG419">IFERROR(IF(OR(C419=0,C419=""),"",_xlfn._xlws.FILTER(Prod.Out!C:F,Prod.Out!B:B=C419)),"")</f>
        <v/>
      </c>
      <c r="HK419" s="4" t="str" cm="1">
        <f t="array" ref="HK419">IF(OR(A419=0,A419=""),"",_xlfn.ANCHORARRAY(ExpD.Out!A$2))</f>
        <v/>
      </c>
    </row>
    <row r="420" spans="1:219" x14ac:dyDescent="0.35">
      <c r="A420" s="4" t="str" cm="1">
        <f t="array" ref="A420">IF(OR(EnterData!A423="",ISBLANK(EnterData!A423)),"",_xlfn._xlws.FILTER(EnterData!A423:L423,EnterData!A423:A423&lt;&gt;""))</f>
        <v/>
      </c>
      <c r="M420" s="4" t="str" cm="1">
        <f t="array" ref="M420">IF(OR(EnterData!A423="",ISBLANK(EnterData!A423)),"",_xlfn._xlws.FILTER(EnterData!N423:AB423,EnterData!A423:A423&lt;&gt;""))</f>
        <v/>
      </c>
      <c r="AB420" s="4" t="str" cm="1">
        <f t="array" ref="AB420">IF(OR(ISBLANK(B420),B420=0),"",_xlfn._xlws.FILTER(MT.Out!A$2:DO$200,MT.Out!D$2:D$200=Data.Out!B420))</f>
        <v/>
      </c>
      <c r="EQ420" s="4" t="str" cm="1">
        <f t="array" ref="EQ420">IFERROR(IF(OR(ISBLANK(E420),E420=0),"",_xlfn._xlws.FILTER(Int.Out!G$2:Q$100,Int.Out!B$2:B$100=E420)),"")</f>
        <v/>
      </c>
      <c r="FB420" s="4" t="str" cm="1">
        <f t="array" ref="FB420">IF(OR(ISBLANK(F420),F420=0),"",_xlfn._xlws.FILTER('Rot.Out'!C$3:M$100,'Rot.Out'!B$3:B$100=F420))</f>
        <v/>
      </c>
      <c r="FM420" s="4" t="str" cm="1">
        <f t="array" ref="FM420">IF(OR(F420=0,F420=""),"",IFERROR(_xlfn.UNIQUE(_xlfn._xlws.FILTER('Rot.Out'!R:R,('Rot.Out'!O:O=Data.Out!F420)*('Rot.Out'!P:P=Data.Out!G420)),FALSE),""))</f>
        <v/>
      </c>
      <c r="FN420" s="4" t="str" cm="1">
        <f t="array" ref="FN420">IF(OR(H420=0,ISBLANK(H420)),"",_xlfn._xlws.FILTER(Out.Out!A$2:J$36,Out.Out!K$2:K$36=H420))</f>
        <v/>
      </c>
      <c r="FX420" s="4" t="str" cm="1">
        <f t="array" ref="FX420">IF(OR(A420=0,ISBLANK(A420),A420=""),"",_xlfn._xlws.FILTER(Site.Out!A$2:AA$50,Site.Out!C$2:C$50=A420))</f>
        <v/>
      </c>
      <c r="GY420" s="4" t="str" cm="1">
        <f t="array" ref="GY420">IF(OR(ISBLANK(A420),A420=0,A420=""),"",Pub.Out!A$2:H$2)</f>
        <v/>
      </c>
      <c r="HG420" s="4" t="str" cm="1">
        <f t="array" ref="HG420">IFERROR(IF(OR(C420=0,C420=""),"",_xlfn._xlws.FILTER(Prod.Out!C:F,Prod.Out!B:B=C420)),"")</f>
        <v/>
      </c>
      <c r="HK420" s="4" t="str" cm="1">
        <f t="array" ref="HK420">IF(OR(A420=0,A420=""),"",_xlfn.ANCHORARRAY(ExpD.Out!A$2))</f>
        <v/>
      </c>
    </row>
    <row r="421" spans="1:219" x14ac:dyDescent="0.35">
      <c r="A421" s="4" t="str" cm="1">
        <f t="array" ref="A421">IF(OR(EnterData!A424="",ISBLANK(EnterData!A424)),"",_xlfn._xlws.FILTER(EnterData!A424:L424,EnterData!A424:A424&lt;&gt;""))</f>
        <v/>
      </c>
      <c r="M421" s="4" t="str" cm="1">
        <f t="array" ref="M421">IF(OR(EnterData!A424="",ISBLANK(EnterData!A424)),"",_xlfn._xlws.FILTER(EnterData!N424:AB424,EnterData!A424:A424&lt;&gt;""))</f>
        <v/>
      </c>
      <c r="AB421" s="4" t="str" cm="1">
        <f t="array" ref="AB421">IF(OR(ISBLANK(B421),B421=0),"",_xlfn._xlws.FILTER(MT.Out!A$2:DO$200,MT.Out!D$2:D$200=Data.Out!B421))</f>
        <v/>
      </c>
      <c r="EQ421" s="4" t="str" cm="1">
        <f t="array" ref="EQ421">IFERROR(IF(OR(ISBLANK(E421),E421=0),"",_xlfn._xlws.FILTER(Int.Out!G$2:Q$100,Int.Out!B$2:B$100=E421)),"")</f>
        <v/>
      </c>
      <c r="FB421" s="4" t="str" cm="1">
        <f t="array" ref="FB421">IF(OR(ISBLANK(F421),F421=0),"",_xlfn._xlws.FILTER('Rot.Out'!C$3:M$100,'Rot.Out'!B$3:B$100=F421))</f>
        <v/>
      </c>
      <c r="FM421" s="4" t="str" cm="1">
        <f t="array" ref="FM421">IF(OR(F421=0,F421=""),"",IFERROR(_xlfn.UNIQUE(_xlfn._xlws.FILTER('Rot.Out'!R:R,('Rot.Out'!O:O=Data.Out!F421)*('Rot.Out'!P:P=Data.Out!G421)),FALSE),""))</f>
        <v/>
      </c>
      <c r="FN421" s="4" t="str" cm="1">
        <f t="array" ref="FN421">IF(OR(H421=0,ISBLANK(H421)),"",_xlfn._xlws.FILTER(Out.Out!A$2:J$36,Out.Out!K$2:K$36=H421))</f>
        <v/>
      </c>
      <c r="FX421" s="4" t="str" cm="1">
        <f t="array" ref="FX421">IF(OR(A421=0,ISBLANK(A421),A421=""),"",_xlfn._xlws.FILTER(Site.Out!A$2:AA$50,Site.Out!C$2:C$50=A421))</f>
        <v/>
      </c>
      <c r="GY421" s="4" t="str" cm="1">
        <f t="array" ref="GY421">IF(OR(ISBLANK(A421),A421=0,A421=""),"",Pub.Out!A$2:H$2)</f>
        <v/>
      </c>
      <c r="HG421" s="4" t="str" cm="1">
        <f t="array" ref="HG421">IFERROR(IF(OR(C421=0,C421=""),"",_xlfn._xlws.FILTER(Prod.Out!C:F,Prod.Out!B:B=C421)),"")</f>
        <v/>
      </c>
      <c r="HK421" s="4" t="str" cm="1">
        <f t="array" ref="HK421">IF(OR(A421=0,A421=""),"",_xlfn.ANCHORARRAY(ExpD.Out!A$2))</f>
        <v/>
      </c>
    </row>
    <row r="422" spans="1:219" x14ac:dyDescent="0.35">
      <c r="A422" s="4" t="str" cm="1">
        <f t="array" ref="A422">IF(OR(EnterData!A425="",ISBLANK(EnterData!A425)),"",_xlfn._xlws.FILTER(EnterData!A425:L425,EnterData!A425:A425&lt;&gt;""))</f>
        <v/>
      </c>
      <c r="M422" s="4" t="str" cm="1">
        <f t="array" ref="M422">IF(OR(EnterData!A425="",ISBLANK(EnterData!A425)),"",_xlfn._xlws.FILTER(EnterData!N425:AB425,EnterData!A425:A425&lt;&gt;""))</f>
        <v/>
      </c>
      <c r="AB422" s="4" t="str" cm="1">
        <f t="array" ref="AB422">IF(OR(ISBLANK(B422),B422=0),"",_xlfn._xlws.FILTER(MT.Out!A$2:DO$200,MT.Out!D$2:D$200=Data.Out!B422))</f>
        <v/>
      </c>
      <c r="EQ422" s="4" t="str" cm="1">
        <f t="array" ref="EQ422">IFERROR(IF(OR(ISBLANK(E422),E422=0),"",_xlfn._xlws.FILTER(Int.Out!G$2:Q$100,Int.Out!B$2:B$100=E422)),"")</f>
        <v/>
      </c>
      <c r="FB422" s="4" t="str" cm="1">
        <f t="array" ref="FB422">IF(OR(ISBLANK(F422),F422=0),"",_xlfn._xlws.FILTER('Rot.Out'!C$3:M$100,'Rot.Out'!B$3:B$100=F422))</f>
        <v/>
      </c>
      <c r="FM422" s="4" t="str" cm="1">
        <f t="array" ref="FM422">IF(OR(F422=0,F422=""),"",IFERROR(_xlfn.UNIQUE(_xlfn._xlws.FILTER('Rot.Out'!R:R,('Rot.Out'!O:O=Data.Out!F422)*('Rot.Out'!P:P=Data.Out!G422)),FALSE),""))</f>
        <v/>
      </c>
      <c r="FN422" s="4" t="str" cm="1">
        <f t="array" ref="FN422">IF(OR(H422=0,ISBLANK(H422)),"",_xlfn._xlws.FILTER(Out.Out!A$2:J$36,Out.Out!K$2:K$36=H422))</f>
        <v/>
      </c>
      <c r="FX422" s="4" t="str" cm="1">
        <f t="array" ref="FX422">IF(OR(A422=0,ISBLANK(A422),A422=""),"",_xlfn._xlws.FILTER(Site.Out!A$2:AA$50,Site.Out!C$2:C$50=A422))</f>
        <v/>
      </c>
      <c r="GY422" s="4" t="str" cm="1">
        <f t="array" ref="GY422">IF(OR(ISBLANK(A422),A422=0,A422=""),"",Pub.Out!A$2:H$2)</f>
        <v/>
      </c>
      <c r="HG422" s="4" t="str" cm="1">
        <f t="array" ref="HG422">IFERROR(IF(OR(C422=0,C422=""),"",_xlfn._xlws.FILTER(Prod.Out!C:F,Prod.Out!B:B=C422)),"")</f>
        <v/>
      </c>
      <c r="HK422" s="4" t="str" cm="1">
        <f t="array" ref="HK422">IF(OR(A422=0,A422=""),"",_xlfn.ANCHORARRAY(ExpD.Out!A$2))</f>
        <v/>
      </c>
    </row>
    <row r="423" spans="1:219" x14ac:dyDescent="0.35">
      <c r="A423" s="4" t="str" cm="1">
        <f t="array" ref="A423">IF(OR(EnterData!A426="",ISBLANK(EnterData!A426)),"",_xlfn._xlws.FILTER(EnterData!A426:L426,EnterData!A426:A426&lt;&gt;""))</f>
        <v/>
      </c>
      <c r="M423" s="4" t="str" cm="1">
        <f t="array" ref="M423">IF(OR(EnterData!A426="",ISBLANK(EnterData!A426)),"",_xlfn._xlws.FILTER(EnterData!N426:AB426,EnterData!A426:A426&lt;&gt;""))</f>
        <v/>
      </c>
      <c r="AB423" s="4" t="str" cm="1">
        <f t="array" ref="AB423">IF(OR(ISBLANK(B423),B423=0),"",_xlfn._xlws.FILTER(MT.Out!A$2:DO$200,MT.Out!D$2:D$200=Data.Out!B423))</f>
        <v/>
      </c>
      <c r="EQ423" s="4" t="str" cm="1">
        <f t="array" ref="EQ423">IFERROR(IF(OR(ISBLANK(E423),E423=0),"",_xlfn._xlws.FILTER(Int.Out!G$2:Q$100,Int.Out!B$2:B$100=E423)),"")</f>
        <v/>
      </c>
      <c r="FB423" s="4" t="str" cm="1">
        <f t="array" ref="FB423">IF(OR(ISBLANK(F423),F423=0),"",_xlfn._xlws.FILTER('Rot.Out'!C$3:M$100,'Rot.Out'!B$3:B$100=F423))</f>
        <v/>
      </c>
      <c r="FM423" s="4" t="str" cm="1">
        <f t="array" ref="FM423">IF(OR(F423=0,F423=""),"",IFERROR(_xlfn.UNIQUE(_xlfn._xlws.FILTER('Rot.Out'!R:R,('Rot.Out'!O:O=Data.Out!F423)*('Rot.Out'!P:P=Data.Out!G423)),FALSE),""))</f>
        <v/>
      </c>
      <c r="FN423" s="4" t="str" cm="1">
        <f t="array" ref="FN423">IF(OR(H423=0,ISBLANK(H423)),"",_xlfn._xlws.FILTER(Out.Out!A$2:J$36,Out.Out!K$2:K$36=H423))</f>
        <v/>
      </c>
      <c r="FX423" s="4" t="str" cm="1">
        <f t="array" ref="FX423">IF(OR(A423=0,ISBLANK(A423),A423=""),"",_xlfn._xlws.FILTER(Site.Out!A$2:AA$50,Site.Out!C$2:C$50=A423))</f>
        <v/>
      </c>
      <c r="GY423" s="4" t="str" cm="1">
        <f t="array" ref="GY423">IF(OR(ISBLANK(A423),A423=0,A423=""),"",Pub.Out!A$2:H$2)</f>
        <v/>
      </c>
      <c r="HG423" s="4" t="str" cm="1">
        <f t="array" ref="HG423">IFERROR(IF(OR(C423=0,C423=""),"",_xlfn._xlws.FILTER(Prod.Out!C:F,Prod.Out!B:B=C423)),"")</f>
        <v/>
      </c>
      <c r="HK423" s="4" t="str" cm="1">
        <f t="array" ref="HK423">IF(OR(A423=0,A423=""),"",_xlfn.ANCHORARRAY(ExpD.Out!A$2))</f>
        <v/>
      </c>
    </row>
    <row r="424" spans="1:219" x14ac:dyDescent="0.35">
      <c r="A424" s="4" t="str" cm="1">
        <f t="array" ref="A424">IF(OR(EnterData!A427="",ISBLANK(EnterData!A427)),"",_xlfn._xlws.FILTER(EnterData!A427:L427,EnterData!A427:A427&lt;&gt;""))</f>
        <v/>
      </c>
      <c r="M424" s="4" t="str" cm="1">
        <f t="array" ref="M424">IF(OR(EnterData!A427="",ISBLANK(EnterData!A427)),"",_xlfn._xlws.FILTER(EnterData!N427:AB427,EnterData!A427:A427&lt;&gt;""))</f>
        <v/>
      </c>
      <c r="AB424" s="4" t="str" cm="1">
        <f t="array" ref="AB424">IF(OR(ISBLANK(B424),B424=0),"",_xlfn._xlws.FILTER(MT.Out!A$2:DO$200,MT.Out!D$2:D$200=Data.Out!B424))</f>
        <v/>
      </c>
      <c r="EQ424" s="4" t="str" cm="1">
        <f t="array" ref="EQ424">IFERROR(IF(OR(ISBLANK(E424),E424=0),"",_xlfn._xlws.FILTER(Int.Out!G$2:Q$100,Int.Out!B$2:B$100=E424)),"")</f>
        <v/>
      </c>
      <c r="FB424" s="4" t="str" cm="1">
        <f t="array" ref="FB424">IF(OR(ISBLANK(F424),F424=0),"",_xlfn._xlws.FILTER('Rot.Out'!C$3:M$100,'Rot.Out'!B$3:B$100=F424))</f>
        <v/>
      </c>
      <c r="FM424" s="4" t="str" cm="1">
        <f t="array" ref="FM424">IF(OR(F424=0,F424=""),"",IFERROR(_xlfn.UNIQUE(_xlfn._xlws.FILTER('Rot.Out'!R:R,('Rot.Out'!O:O=Data.Out!F424)*('Rot.Out'!P:P=Data.Out!G424)),FALSE),""))</f>
        <v/>
      </c>
      <c r="FN424" s="4" t="str" cm="1">
        <f t="array" ref="FN424">IF(OR(H424=0,ISBLANK(H424)),"",_xlfn._xlws.FILTER(Out.Out!A$2:J$36,Out.Out!K$2:K$36=H424))</f>
        <v/>
      </c>
      <c r="FX424" s="4" t="str" cm="1">
        <f t="array" ref="FX424">IF(OR(A424=0,ISBLANK(A424),A424=""),"",_xlfn._xlws.FILTER(Site.Out!A$2:AA$50,Site.Out!C$2:C$50=A424))</f>
        <v/>
      </c>
      <c r="GY424" s="4" t="str" cm="1">
        <f t="array" ref="GY424">IF(OR(ISBLANK(A424),A424=0,A424=""),"",Pub.Out!A$2:H$2)</f>
        <v/>
      </c>
      <c r="HG424" s="4" t="str" cm="1">
        <f t="array" ref="HG424">IFERROR(IF(OR(C424=0,C424=""),"",_xlfn._xlws.FILTER(Prod.Out!C:F,Prod.Out!B:B=C424)),"")</f>
        <v/>
      </c>
      <c r="HK424" s="4" t="str" cm="1">
        <f t="array" ref="HK424">IF(OR(A424=0,A424=""),"",_xlfn.ANCHORARRAY(ExpD.Out!A$2))</f>
        <v/>
      </c>
    </row>
    <row r="425" spans="1:219" x14ac:dyDescent="0.35">
      <c r="A425" s="4" t="str" cm="1">
        <f t="array" ref="A425">IF(OR(EnterData!A428="",ISBLANK(EnterData!A428)),"",_xlfn._xlws.FILTER(EnterData!A428:L428,EnterData!A428:A428&lt;&gt;""))</f>
        <v/>
      </c>
      <c r="M425" s="4" t="str" cm="1">
        <f t="array" ref="M425">IF(OR(EnterData!A428="",ISBLANK(EnterData!A428)),"",_xlfn._xlws.FILTER(EnterData!N428:AB428,EnterData!A428:A428&lt;&gt;""))</f>
        <v/>
      </c>
      <c r="AB425" s="4" t="str" cm="1">
        <f t="array" ref="AB425">IF(OR(ISBLANK(B425),B425=0),"",_xlfn._xlws.FILTER(MT.Out!A$2:DO$200,MT.Out!D$2:D$200=Data.Out!B425))</f>
        <v/>
      </c>
      <c r="EQ425" s="4" t="str" cm="1">
        <f t="array" ref="EQ425">IFERROR(IF(OR(ISBLANK(E425),E425=0),"",_xlfn._xlws.FILTER(Int.Out!G$2:Q$100,Int.Out!B$2:B$100=E425)),"")</f>
        <v/>
      </c>
      <c r="FB425" s="4" t="str" cm="1">
        <f t="array" ref="FB425">IF(OR(ISBLANK(F425),F425=0),"",_xlfn._xlws.FILTER('Rot.Out'!C$3:M$100,'Rot.Out'!B$3:B$100=F425))</f>
        <v/>
      </c>
      <c r="FM425" s="4" t="str" cm="1">
        <f t="array" ref="FM425">IF(OR(F425=0,F425=""),"",IFERROR(_xlfn.UNIQUE(_xlfn._xlws.FILTER('Rot.Out'!R:R,('Rot.Out'!O:O=Data.Out!F425)*('Rot.Out'!P:P=Data.Out!G425)),FALSE),""))</f>
        <v/>
      </c>
      <c r="FN425" s="4" t="str" cm="1">
        <f t="array" ref="FN425">IF(OR(H425=0,ISBLANK(H425)),"",_xlfn._xlws.FILTER(Out.Out!A$2:J$36,Out.Out!K$2:K$36=H425))</f>
        <v/>
      </c>
      <c r="FX425" s="4" t="str" cm="1">
        <f t="array" ref="FX425">IF(OR(A425=0,ISBLANK(A425),A425=""),"",_xlfn._xlws.FILTER(Site.Out!A$2:AA$50,Site.Out!C$2:C$50=A425))</f>
        <v/>
      </c>
      <c r="GY425" s="4" t="str" cm="1">
        <f t="array" ref="GY425">IF(OR(ISBLANK(A425),A425=0,A425=""),"",Pub.Out!A$2:H$2)</f>
        <v/>
      </c>
      <c r="HG425" s="4" t="str" cm="1">
        <f t="array" ref="HG425">IFERROR(IF(OR(C425=0,C425=""),"",_xlfn._xlws.FILTER(Prod.Out!C:F,Prod.Out!B:B=C425)),"")</f>
        <v/>
      </c>
      <c r="HK425" s="4" t="str" cm="1">
        <f t="array" ref="HK425">IF(OR(A425=0,A425=""),"",_xlfn.ANCHORARRAY(ExpD.Out!A$2))</f>
        <v/>
      </c>
    </row>
    <row r="426" spans="1:219" x14ac:dyDescent="0.35">
      <c r="A426" s="4" t="str" cm="1">
        <f t="array" ref="A426">IF(OR(EnterData!A429="",ISBLANK(EnterData!A429)),"",_xlfn._xlws.FILTER(EnterData!A429:L429,EnterData!A429:A429&lt;&gt;""))</f>
        <v/>
      </c>
      <c r="M426" s="4" t="str" cm="1">
        <f t="array" ref="M426">IF(OR(EnterData!A429="",ISBLANK(EnterData!A429)),"",_xlfn._xlws.FILTER(EnterData!N429:AB429,EnterData!A429:A429&lt;&gt;""))</f>
        <v/>
      </c>
      <c r="AB426" s="4" t="str" cm="1">
        <f t="array" ref="AB426">IF(OR(ISBLANK(B426),B426=0),"",_xlfn._xlws.FILTER(MT.Out!A$2:DO$200,MT.Out!D$2:D$200=Data.Out!B426))</f>
        <v/>
      </c>
      <c r="EQ426" s="4" t="str" cm="1">
        <f t="array" ref="EQ426">IFERROR(IF(OR(ISBLANK(E426),E426=0),"",_xlfn._xlws.FILTER(Int.Out!G$2:Q$100,Int.Out!B$2:B$100=E426)),"")</f>
        <v/>
      </c>
      <c r="FB426" s="4" t="str" cm="1">
        <f t="array" ref="FB426">IF(OR(ISBLANK(F426),F426=0),"",_xlfn._xlws.FILTER('Rot.Out'!C$3:M$100,'Rot.Out'!B$3:B$100=F426))</f>
        <v/>
      </c>
      <c r="FM426" s="4" t="str" cm="1">
        <f t="array" ref="FM426">IF(OR(F426=0,F426=""),"",IFERROR(_xlfn.UNIQUE(_xlfn._xlws.FILTER('Rot.Out'!R:R,('Rot.Out'!O:O=Data.Out!F426)*('Rot.Out'!P:P=Data.Out!G426)),FALSE),""))</f>
        <v/>
      </c>
      <c r="FN426" s="4" t="str" cm="1">
        <f t="array" ref="FN426">IF(OR(H426=0,ISBLANK(H426)),"",_xlfn._xlws.FILTER(Out.Out!A$2:J$36,Out.Out!K$2:K$36=H426))</f>
        <v/>
      </c>
      <c r="FX426" s="4" t="str" cm="1">
        <f t="array" ref="FX426">IF(OR(A426=0,ISBLANK(A426),A426=""),"",_xlfn._xlws.FILTER(Site.Out!A$2:AA$50,Site.Out!C$2:C$50=A426))</f>
        <v/>
      </c>
      <c r="GY426" s="4" t="str" cm="1">
        <f t="array" ref="GY426">IF(OR(ISBLANK(A426),A426=0,A426=""),"",Pub.Out!A$2:H$2)</f>
        <v/>
      </c>
      <c r="HG426" s="4" t="str" cm="1">
        <f t="array" ref="HG426">IFERROR(IF(OR(C426=0,C426=""),"",_xlfn._xlws.FILTER(Prod.Out!C:F,Prod.Out!B:B=C426)),"")</f>
        <v/>
      </c>
      <c r="HK426" s="4" t="str" cm="1">
        <f t="array" ref="HK426">IF(OR(A426=0,A426=""),"",_xlfn.ANCHORARRAY(ExpD.Out!A$2))</f>
        <v/>
      </c>
    </row>
    <row r="427" spans="1:219" x14ac:dyDescent="0.35">
      <c r="A427" s="4" t="str" cm="1">
        <f t="array" ref="A427">IF(OR(EnterData!A430="",ISBLANK(EnterData!A430)),"",_xlfn._xlws.FILTER(EnterData!A430:L430,EnterData!A430:A430&lt;&gt;""))</f>
        <v/>
      </c>
      <c r="M427" s="4" t="str" cm="1">
        <f t="array" ref="M427">IF(OR(EnterData!A430="",ISBLANK(EnterData!A430)),"",_xlfn._xlws.FILTER(EnterData!N430:AB430,EnterData!A430:A430&lt;&gt;""))</f>
        <v/>
      </c>
      <c r="AB427" s="4" t="str" cm="1">
        <f t="array" ref="AB427">IF(OR(ISBLANK(B427),B427=0),"",_xlfn._xlws.FILTER(MT.Out!A$2:DO$200,MT.Out!D$2:D$200=Data.Out!B427))</f>
        <v/>
      </c>
      <c r="EQ427" s="4" t="str" cm="1">
        <f t="array" ref="EQ427">IFERROR(IF(OR(ISBLANK(E427),E427=0),"",_xlfn._xlws.FILTER(Int.Out!G$2:Q$100,Int.Out!B$2:B$100=E427)),"")</f>
        <v/>
      </c>
      <c r="FB427" s="4" t="str" cm="1">
        <f t="array" ref="FB427">IF(OR(ISBLANK(F427),F427=0),"",_xlfn._xlws.FILTER('Rot.Out'!C$3:M$100,'Rot.Out'!B$3:B$100=F427))</f>
        <v/>
      </c>
      <c r="FM427" s="4" t="str" cm="1">
        <f t="array" ref="FM427">IF(OR(F427=0,F427=""),"",IFERROR(_xlfn.UNIQUE(_xlfn._xlws.FILTER('Rot.Out'!R:R,('Rot.Out'!O:O=Data.Out!F427)*('Rot.Out'!P:P=Data.Out!G427)),FALSE),""))</f>
        <v/>
      </c>
      <c r="FN427" s="4" t="str" cm="1">
        <f t="array" ref="FN427">IF(OR(H427=0,ISBLANK(H427)),"",_xlfn._xlws.FILTER(Out.Out!A$2:J$36,Out.Out!K$2:K$36=H427))</f>
        <v/>
      </c>
      <c r="FX427" s="4" t="str" cm="1">
        <f t="array" ref="FX427">IF(OR(A427=0,ISBLANK(A427),A427=""),"",_xlfn._xlws.FILTER(Site.Out!A$2:AA$50,Site.Out!C$2:C$50=A427))</f>
        <v/>
      </c>
      <c r="GY427" s="4" t="str" cm="1">
        <f t="array" ref="GY427">IF(OR(ISBLANK(A427),A427=0,A427=""),"",Pub.Out!A$2:H$2)</f>
        <v/>
      </c>
      <c r="HG427" s="4" t="str" cm="1">
        <f t="array" ref="HG427">IFERROR(IF(OR(C427=0,C427=""),"",_xlfn._xlws.FILTER(Prod.Out!C:F,Prod.Out!B:B=C427)),"")</f>
        <v/>
      </c>
      <c r="HK427" s="4" t="str" cm="1">
        <f t="array" ref="HK427">IF(OR(A427=0,A427=""),"",_xlfn.ANCHORARRAY(ExpD.Out!A$2))</f>
        <v/>
      </c>
    </row>
    <row r="428" spans="1:219" x14ac:dyDescent="0.35">
      <c r="A428" s="4" t="str" cm="1">
        <f t="array" ref="A428">IF(OR(EnterData!A431="",ISBLANK(EnterData!A431)),"",_xlfn._xlws.FILTER(EnterData!A431:L431,EnterData!A431:A431&lt;&gt;""))</f>
        <v/>
      </c>
      <c r="M428" s="4" t="str" cm="1">
        <f t="array" ref="M428">IF(OR(EnterData!A431="",ISBLANK(EnterData!A431)),"",_xlfn._xlws.FILTER(EnterData!N431:AB431,EnterData!A431:A431&lt;&gt;""))</f>
        <v/>
      </c>
      <c r="AB428" s="4" t="str" cm="1">
        <f t="array" ref="AB428">IF(OR(ISBLANK(B428),B428=0),"",_xlfn._xlws.FILTER(MT.Out!A$2:DO$200,MT.Out!D$2:D$200=Data.Out!B428))</f>
        <v/>
      </c>
      <c r="EQ428" s="4" t="str" cm="1">
        <f t="array" ref="EQ428">IFERROR(IF(OR(ISBLANK(E428),E428=0),"",_xlfn._xlws.FILTER(Int.Out!G$2:Q$100,Int.Out!B$2:B$100=E428)),"")</f>
        <v/>
      </c>
      <c r="FB428" s="4" t="str" cm="1">
        <f t="array" ref="FB428">IF(OR(ISBLANK(F428),F428=0),"",_xlfn._xlws.FILTER('Rot.Out'!C$3:M$100,'Rot.Out'!B$3:B$100=F428))</f>
        <v/>
      </c>
      <c r="FM428" s="4" t="str" cm="1">
        <f t="array" ref="FM428">IF(OR(F428=0,F428=""),"",IFERROR(_xlfn.UNIQUE(_xlfn._xlws.FILTER('Rot.Out'!R:R,('Rot.Out'!O:O=Data.Out!F428)*('Rot.Out'!P:P=Data.Out!G428)),FALSE),""))</f>
        <v/>
      </c>
      <c r="FN428" s="4" t="str" cm="1">
        <f t="array" ref="FN428">IF(OR(H428=0,ISBLANK(H428)),"",_xlfn._xlws.FILTER(Out.Out!A$2:J$36,Out.Out!K$2:K$36=H428))</f>
        <v/>
      </c>
      <c r="FX428" s="4" t="str" cm="1">
        <f t="array" ref="FX428">IF(OR(A428=0,ISBLANK(A428),A428=""),"",_xlfn._xlws.FILTER(Site.Out!A$2:AA$50,Site.Out!C$2:C$50=A428))</f>
        <v/>
      </c>
      <c r="GY428" s="4" t="str" cm="1">
        <f t="array" ref="GY428">IF(OR(ISBLANK(A428),A428=0,A428=""),"",Pub.Out!A$2:H$2)</f>
        <v/>
      </c>
      <c r="HG428" s="4" t="str" cm="1">
        <f t="array" ref="HG428">IFERROR(IF(OR(C428=0,C428=""),"",_xlfn._xlws.FILTER(Prod.Out!C:F,Prod.Out!B:B=C428)),"")</f>
        <v/>
      </c>
      <c r="HK428" s="4" t="str" cm="1">
        <f t="array" ref="HK428">IF(OR(A428=0,A428=""),"",_xlfn.ANCHORARRAY(ExpD.Out!A$2))</f>
        <v/>
      </c>
    </row>
    <row r="429" spans="1:219" x14ac:dyDescent="0.35">
      <c r="A429" s="4" t="str" cm="1">
        <f t="array" ref="A429">IF(OR(EnterData!A432="",ISBLANK(EnterData!A432)),"",_xlfn._xlws.FILTER(EnterData!A432:L432,EnterData!A432:A432&lt;&gt;""))</f>
        <v/>
      </c>
      <c r="M429" s="4" t="str" cm="1">
        <f t="array" ref="M429">IF(OR(EnterData!A432="",ISBLANK(EnterData!A432)),"",_xlfn._xlws.FILTER(EnterData!N432:AB432,EnterData!A432:A432&lt;&gt;""))</f>
        <v/>
      </c>
      <c r="AB429" s="4" t="str" cm="1">
        <f t="array" ref="AB429">IF(OR(ISBLANK(B429),B429=0),"",_xlfn._xlws.FILTER(MT.Out!A$2:DO$200,MT.Out!D$2:D$200=Data.Out!B429))</f>
        <v/>
      </c>
      <c r="EQ429" s="4" t="str" cm="1">
        <f t="array" ref="EQ429">IFERROR(IF(OR(ISBLANK(E429),E429=0),"",_xlfn._xlws.FILTER(Int.Out!G$2:Q$100,Int.Out!B$2:B$100=E429)),"")</f>
        <v/>
      </c>
      <c r="FB429" s="4" t="str" cm="1">
        <f t="array" ref="FB429">IF(OR(ISBLANK(F429),F429=0),"",_xlfn._xlws.FILTER('Rot.Out'!C$3:M$100,'Rot.Out'!B$3:B$100=F429))</f>
        <v/>
      </c>
      <c r="FM429" s="4" t="str" cm="1">
        <f t="array" ref="FM429">IF(OR(F429=0,F429=""),"",IFERROR(_xlfn.UNIQUE(_xlfn._xlws.FILTER('Rot.Out'!R:R,('Rot.Out'!O:O=Data.Out!F429)*('Rot.Out'!P:P=Data.Out!G429)),FALSE),""))</f>
        <v/>
      </c>
      <c r="FN429" s="4" t="str" cm="1">
        <f t="array" ref="FN429">IF(OR(H429=0,ISBLANK(H429)),"",_xlfn._xlws.FILTER(Out.Out!A$2:J$36,Out.Out!K$2:K$36=H429))</f>
        <v/>
      </c>
      <c r="FX429" s="4" t="str" cm="1">
        <f t="array" ref="FX429">IF(OR(A429=0,ISBLANK(A429),A429=""),"",_xlfn._xlws.FILTER(Site.Out!A$2:AA$50,Site.Out!C$2:C$50=A429))</f>
        <v/>
      </c>
      <c r="GY429" s="4" t="str" cm="1">
        <f t="array" ref="GY429">IF(OR(ISBLANK(A429),A429=0,A429=""),"",Pub.Out!A$2:H$2)</f>
        <v/>
      </c>
      <c r="HG429" s="4" t="str" cm="1">
        <f t="array" ref="HG429">IFERROR(IF(OR(C429=0,C429=""),"",_xlfn._xlws.FILTER(Prod.Out!C:F,Prod.Out!B:B=C429)),"")</f>
        <v/>
      </c>
      <c r="HK429" s="4" t="str" cm="1">
        <f t="array" ref="HK429">IF(OR(A429=0,A429=""),"",_xlfn.ANCHORARRAY(ExpD.Out!A$2))</f>
        <v/>
      </c>
    </row>
    <row r="430" spans="1:219" x14ac:dyDescent="0.35">
      <c r="A430" s="4" t="str" cm="1">
        <f t="array" ref="A430">IF(OR(EnterData!A433="",ISBLANK(EnterData!A433)),"",_xlfn._xlws.FILTER(EnterData!A433:L433,EnterData!A433:A433&lt;&gt;""))</f>
        <v/>
      </c>
      <c r="M430" s="4" t="str" cm="1">
        <f t="array" ref="M430">IF(OR(EnterData!A433="",ISBLANK(EnterData!A433)),"",_xlfn._xlws.FILTER(EnterData!N433:AB433,EnterData!A433:A433&lt;&gt;""))</f>
        <v/>
      </c>
      <c r="AB430" s="4" t="str" cm="1">
        <f t="array" ref="AB430">IF(OR(ISBLANK(B430),B430=0),"",_xlfn._xlws.FILTER(MT.Out!A$2:DO$200,MT.Out!D$2:D$200=Data.Out!B430))</f>
        <v/>
      </c>
      <c r="EQ430" s="4" t="str" cm="1">
        <f t="array" ref="EQ430">IFERROR(IF(OR(ISBLANK(E430),E430=0),"",_xlfn._xlws.FILTER(Int.Out!G$2:Q$100,Int.Out!B$2:B$100=E430)),"")</f>
        <v/>
      </c>
      <c r="FB430" s="4" t="str" cm="1">
        <f t="array" ref="FB430">IF(OR(ISBLANK(F430),F430=0),"",_xlfn._xlws.FILTER('Rot.Out'!C$3:M$100,'Rot.Out'!B$3:B$100=F430))</f>
        <v/>
      </c>
      <c r="FM430" s="4" t="str" cm="1">
        <f t="array" ref="FM430">IF(OR(F430=0,F430=""),"",IFERROR(_xlfn.UNIQUE(_xlfn._xlws.FILTER('Rot.Out'!R:R,('Rot.Out'!O:O=Data.Out!F430)*('Rot.Out'!P:P=Data.Out!G430)),FALSE),""))</f>
        <v/>
      </c>
      <c r="FN430" s="4" t="str" cm="1">
        <f t="array" ref="FN430">IF(OR(H430=0,ISBLANK(H430)),"",_xlfn._xlws.FILTER(Out.Out!A$2:J$36,Out.Out!K$2:K$36=H430))</f>
        <v/>
      </c>
      <c r="FX430" s="4" t="str" cm="1">
        <f t="array" ref="FX430">IF(OR(A430=0,ISBLANK(A430),A430=""),"",_xlfn._xlws.FILTER(Site.Out!A$2:AA$50,Site.Out!C$2:C$50=A430))</f>
        <v/>
      </c>
      <c r="GY430" s="4" t="str" cm="1">
        <f t="array" ref="GY430">IF(OR(ISBLANK(A430),A430=0,A430=""),"",Pub.Out!A$2:H$2)</f>
        <v/>
      </c>
      <c r="HG430" s="4" t="str" cm="1">
        <f t="array" ref="HG430">IFERROR(IF(OR(C430=0,C430=""),"",_xlfn._xlws.FILTER(Prod.Out!C:F,Prod.Out!B:B=C430)),"")</f>
        <v/>
      </c>
      <c r="HK430" s="4" t="str" cm="1">
        <f t="array" ref="HK430">IF(OR(A430=0,A430=""),"",_xlfn.ANCHORARRAY(ExpD.Out!A$2))</f>
        <v/>
      </c>
    </row>
    <row r="431" spans="1:219" x14ac:dyDescent="0.35">
      <c r="A431" s="4" t="str" cm="1">
        <f t="array" ref="A431">IF(OR(EnterData!A434="",ISBLANK(EnterData!A434)),"",_xlfn._xlws.FILTER(EnterData!A434:L434,EnterData!A434:A434&lt;&gt;""))</f>
        <v/>
      </c>
      <c r="M431" s="4" t="str" cm="1">
        <f t="array" ref="M431">IF(OR(EnterData!A434="",ISBLANK(EnterData!A434)),"",_xlfn._xlws.FILTER(EnterData!N434:AB434,EnterData!A434:A434&lt;&gt;""))</f>
        <v/>
      </c>
      <c r="AB431" s="4" t="str" cm="1">
        <f t="array" ref="AB431">IF(OR(ISBLANK(B431),B431=0),"",_xlfn._xlws.FILTER(MT.Out!A$2:DO$200,MT.Out!D$2:D$200=Data.Out!B431))</f>
        <v/>
      </c>
      <c r="EQ431" s="4" t="str" cm="1">
        <f t="array" ref="EQ431">IFERROR(IF(OR(ISBLANK(E431),E431=0),"",_xlfn._xlws.FILTER(Int.Out!G$2:Q$100,Int.Out!B$2:B$100=E431)),"")</f>
        <v/>
      </c>
      <c r="FB431" s="4" t="str" cm="1">
        <f t="array" ref="FB431">IF(OR(ISBLANK(F431),F431=0),"",_xlfn._xlws.FILTER('Rot.Out'!C$3:M$100,'Rot.Out'!B$3:B$100=F431))</f>
        <v/>
      </c>
      <c r="FM431" s="4" t="str" cm="1">
        <f t="array" ref="FM431">IF(OR(F431=0,F431=""),"",IFERROR(_xlfn.UNIQUE(_xlfn._xlws.FILTER('Rot.Out'!R:R,('Rot.Out'!O:O=Data.Out!F431)*('Rot.Out'!P:P=Data.Out!G431)),FALSE),""))</f>
        <v/>
      </c>
      <c r="FN431" s="4" t="str" cm="1">
        <f t="array" ref="FN431">IF(OR(H431=0,ISBLANK(H431)),"",_xlfn._xlws.FILTER(Out.Out!A$2:J$36,Out.Out!K$2:K$36=H431))</f>
        <v/>
      </c>
      <c r="FX431" s="4" t="str" cm="1">
        <f t="array" ref="FX431">IF(OR(A431=0,ISBLANK(A431),A431=""),"",_xlfn._xlws.FILTER(Site.Out!A$2:AA$50,Site.Out!C$2:C$50=A431))</f>
        <v/>
      </c>
      <c r="GY431" s="4" t="str" cm="1">
        <f t="array" ref="GY431">IF(OR(ISBLANK(A431),A431=0,A431=""),"",Pub.Out!A$2:H$2)</f>
        <v/>
      </c>
      <c r="HG431" s="4" t="str" cm="1">
        <f t="array" ref="HG431">IFERROR(IF(OR(C431=0,C431=""),"",_xlfn._xlws.FILTER(Prod.Out!C:F,Prod.Out!B:B=C431)),"")</f>
        <v/>
      </c>
      <c r="HK431" s="4" t="str" cm="1">
        <f t="array" ref="HK431">IF(OR(A431=0,A431=""),"",_xlfn.ANCHORARRAY(ExpD.Out!A$2))</f>
        <v/>
      </c>
    </row>
    <row r="432" spans="1:219" x14ac:dyDescent="0.35">
      <c r="A432" s="4" t="str" cm="1">
        <f t="array" ref="A432">IF(OR(EnterData!A435="",ISBLANK(EnterData!A435)),"",_xlfn._xlws.FILTER(EnterData!A435:L435,EnterData!A435:A435&lt;&gt;""))</f>
        <v/>
      </c>
      <c r="M432" s="4" t="str" cm="1">
        <f t="array" ref="M432">IF(OR(EnterData!A435="",ISBLANK(EnterData!A435)),"",_xlfn._xlws.FILTER(EnterData!N435:AB435,EnterData!A435:A435&lt;&gt;""))</f>
        <v/>
      </c>
      <c r="AB432" s="4" t="str" cm="1">
        <f t="array" ref="AB432">IF(OR(ISBLANK(B432),B432=0),"",_xlfn._xlws.FILTER(MT.Out!A$2:DO$200,MT.Out!D$2:D$200=Data.Out!B432))</f>
        <v/>
      </c>
      <c r="EQ432" s="4" t="str" cm="1">
        <f t="array" ref="EQ432">IFERROR(IF(OR(ISBLANK(E432),E432=0),"",_xlfn._xlws.FILTER(Int.Out!G$2:Q$100,Int.Out!B$2:B$100=E432)),"")</f>
        <v/>
      </c>
      <c r="FB432" s="4" t="str" cm="1">
        <f t="array" ref="FB432">IF(OR(ISBLANK(F432),F432=0),"",_xlfn._xlws.FILTER('Rot.Out'!C$3:M$100,'Rot.Out'!B$3:B$100=F432))</f>
        <v/>
      </c>
      <c r="FM432" s="4" t="str" cm="1">
        <f t="array" ref="FM432">IF(OR(F432=0,F432=""),"",IFERROR(_xlfn.UNIQUE(_xlfn._xlws.FILTER('Rot.Out'!R:R,('Rot.Out'!O:O=Data.Out!F432)*('Rot.Out'!P:P=Data.Out!G432)),FALSE),""))</f>
        <v/>
      </c>
      <c r="FN432" s="4" t="str" cm="1">
        <f t="array" ref="FN432">IF(OR(H432=0,ISBLANK(H432)),"",_xlfn._xlws.FILTER(Out.Out!A$2:J$36,Out.Out!K$2:K$36=H432))</f>
        <v/>
      </c>
      <c r="FX432" s="4" t="str" cm="1">
        <f t="array" ref="FX432">IF(OR(A432=0,ISBLANK(A432),A432=""),"",_xlfn._xlws.FILTER(Site.Out!A$2:AA$50,Site.Out!C$2:C$50=A432))</f>
        <v/>
      </c>
      <c r="GY432" s="4" t="str" cm="1">
        <f t="array" ref="GY432">IF(OR(ISBLANK(A432),A432=0,A432=""),"",Pub.Out!A$2:H$2)</f>
        <v/>
      </c>
      <c r="HG432" s="4" t="str" cm="1">
        <f t="array" ref="HG432">IFERROR(IF(OR(C432=0,C432=""),"",_xlfn._xlws.FILTER(Prod.Out!C:F,Prod.Out!B:B=C432)),"")</f>
        <v/>
      </c>
      <c r="HK432" s="4" t="str" cm="1">
        <f t="array" ref="HK432">IF(OR(A432=0,A432=""),"",_xlfn.ANCHORARRAY(ExpD.Out!A$2))</f>
        <v/>
      </c>
    </row>
    <row r="433" spans="1:219" x14ac:dyDescent="0.35">
      <c r="A433" s="4" t="str" cm="1">
        <f t="array" ref="A433">IF(OR(EnterData!A436="",ISBLANK(EnterData!A436)),"",_xlfn._xlws.FILTER(EnterData!A436:L436,EnterData!A436:A436&lt;&gt;""))</f>
        <v/>
      </c>
      <c r="M433" s="4" t="str" cm="1">
        <f t="array" ref="M433">IF(OR(EnterData!A436="",ISBLANK(EnterData!A436)),"",_xlfn._xlws.FILTER(EnterData!N436:AB436,EnterData!A436:A436&lt;&gt;""))</f>
        <v/>
      </c>
      <c r="AB433" s="4" t="str" cm="1">
        <f t="array" ref="AB433">IF(OR(ISBLANK(B433),B433=0),"",_xlfn._xlws.FILTER(MT.Out!A$2:DO$200,MT.Out!D$2:D$200=Data.Out!B433))</f>
        <v/>
      </c>
      <c r="EQ433" s="4" t="str" cm="1">
        <f t="array" ref="EQ433">IFERROR(IF(OR(ISBLANK(E433),E433=0),"",_xlfn._xlws.FILTER(Int.Out!G$2:Q$100,Int.Out!B$2:B$100=E433)),"")</f>
        <v/>
      </c>
      <c r="FB433" s="4" t="str" cm="1">
        <f t="array" ref="FB433">IF(OR(ISBLANK(F433),F433=0),"",_xlfn._xlws.FILTER('Rot.Out'!C$3:M$100,'Rot.Out'!B$3:B$100=F433))</f>
        <v/>
      </c>
      <c r="FM433" s="4" t="str" cm="1">
        <f t="array" ref="FM433">IF(OR(F433=0,F433=""),"",IFERROR(_xlfn.UNIQUE(_xlfn._xlws.FILTER('Rot.Out'!R:R,('Rot.Out'!O:O=Data.Out!F433)*('Rot.Out'!P:P=Data.Out!G433)),FALSE),""))</f>
        <v/>
      </c>
      <c r="FN433" s="4" t="str" cm="1">
        <f t="array" ref="FN433">IF(OR(H433=0,ISBLANK(H433)),"",_xlfn._xlws.FILTER(Out.Out!A$2:J$36,Out.Out!K$2:K$36=H433))</f>
        <v/>
      </c>
      <c r="FX433" s="4" t="str" cm="1">
        <f t="array" ref="FX433">IF(OR(A433=0,ISBLANK(A433),A433=""),"",_xlfn._xlws.FILTER(Site.Out!A$2:AA$50,Site.Out!C$2:C$50=A433))</f>
        <v/>
      </c>
      <c r="GY433" s="4" t="str" cm="1">
        <f t="array" ref="GY433">IF(OR(ISBLANK(A433),A433=0,A433=""),"",Pub.Out!A$2:H$2)</f>
        <v/>
      </c>
      <c r="HG433" s="4" t="str" cm="1">
        <f t="array" ref="HG433">IFERROR(IF(OR(C433=0,C433=""),"",_xlfn._xlws.FILTER(Prod.Out!C:F,Prod.Out!B:B=C433)),"")</f>
        <v/>
      </c>
      <c r="HK433" s="4" t="str" cm="1">
        <f t="array" ref="HK433">IF(OR(A433=0,A433=""),"",_xlfn.ANCHORARRAY(ExpD.Out!A$2))</f>
        <v/>
      </c>
    </row>
    <row r="434" spans="1:219" x14ac:dyDescent="0.35">
      <c r="A434" s="4" t="str" cm="1">
        <f t="array" ref="A434">IF(OR(EnterData!A437="",ISBLANK(EnterData!A437)),"",_xlfn._xlws.FILTER(EnterData!A437:L437,EnterData!A437:A437&lt;&gt;""))</f>
        <v/>
      </c>
      <c r="M434" s="4" t="str" cm="1">
        <f t="array" ref="M434">IF(OR(EnterData!A437="",ISBLANK(EnterData!A437)),"",_xlfn._xlws.FILTER(EnterData!N437:AB437,EnterData!A437:A437&lt;&gt;""))</f>
        <v/>
      </c>
      <c r="AB434" s="4" t="str" cm="1">
        <f t="array" ref="AB434">IF(OR(ISBLANK(B434),B434=0),"",_xlfn._xlws.FILTER(MT.Out!A$2:DO$200,MT.Out!D$2:D$200=Data.Out!B434))</f>
        <v/>
      </c>
      <c r="EQ434" s="4" t="str" cm="1">
        <f t="array" ref="EQ434">IFERROR(IF(OR(ISBLANK(E434),E434=0),"",_xlfn._xlws.FILTER(Int.Out!G$2:Q$100,Int.Out!B$2:B$100=E434)),"")</f>
        <v/>
      </c>
      <c r="FB434" s="4" t="str" cm="1">
        <f t="array" ref="FB434">IF(OR(ISBLANK(F434),F434=0),"",_xlfn._xlws.FILTER('Rot.Out'!C$3:M$100,'Rot.Out'!B$3:B$100=F434))</f>
        <v/>
      </c>
      <c r="FM434" s="4" t="str" cm="1">
        <f t="array" ref="FM434">IF(OR(F434=0,F434=""),"",IFERROR(_xlfn.UNIQUE(_xlfn._xlws.FILTER('Rot.Out'!R:R,('Rot.Out'!O:O=Data.Out!F434)*('Rot.Out'!P:P=Data.Out!G434)),FALSE),""))</f>
        <v/>
      </c>
      <c r="FN434" s="4" t="str" cm="1">
        <f t="array" ref="FN434">IF(OR(H434=0,ISBLANK(H434)),"",_xlfn._xlws.FILTER(Out.Out!A$2:J$36,Out.Out!K$2:K$36=H434))</f>
        <v/>
      </c>
      <c r="FX434" s="4" t="str" cm="1">
        <f t="array" ref="FX434">IF(OR(A434=0,ISBLANK(A434),A434=""),"",_xlfn._xlws.FILTER(Site.Out!A$2:AA$50,Site.Out!C$2:C$50=A434))</f>
        <v/>
      </c>
      <c r="GY434" s="4" t="str" cm="1">
        <f t="array" ref="GY434">IF(OR(ISBLANK(A434),A434=0,A434=""),"",Pub.Out!A$2:H$2)</f>
        <v/>
      </c>
      <c r="HG434" s="4" t="str" cm="1">
        <f t="array" ref="HG434">IFERROR(IF(OR(C434=0,C434=""),"",_xlfn._xlws.FILTER(Prod.Out!C:F,Prod.Out!B:B=C434)),"")</f>
        <v/>
      </c>
      <c r="HK434" s="4" t="str" cm="1">
        <f t="array" ref="HK434">IF(OR(A434=0,A434=""),"",_xlfn.ANCHORARRAY(ExpD.Out!A$2))</f>
        <v/>
      </c>
    </row>
    <row r="435" spans="1:219" x14ac:dyDescent="0.35">
      <c r="A435" s="4" t="str" cm="1">
        <f t="array" ref="A435">IF(OR(EnterData!A438="",ISBLANK(EnterData!A438)),"",_xlfn._xlws.FILTER(EnterData!A438:L438,EnterData!A438:A438&lt;&gt;""))</f>
        <v/>
      </c>
      <c r="M435" s="4" t="str" cm="1">
        <f t="array" ref="M435">IF(OR(EnterData!A438="",ISBLANK(EnterData!A438)),"",_xlfn._xlws.FILTER(EnterData!N438:AB438,EnterData!A438:A438&lt;&gt;""))</f>
        <v/>
      </c>
      <c r="AB435" s="4" t="str" cm="1">
        <f t="array" ref="AB435">IF(OR(ISBLANK(B435),B435=0),"",_xlfn._xlws.FILTER(MT.Out!A$2:DO$200,MT.Out!D$2:D$200=Data.Out!B435))</f>
        <v/>
      </c>
      <c r="EQ435" s="4" t="str" cm="1">
        <f t="array" ref="EQ435">IFERROR(IF(OR(ISBLANK(E435),E435=0),"",_xlfn._xlws.FILTER(Int.Out!G$2:Q$100,Int.Out!B$2:B$100=E435)),"")</f>
        <v/>
      </c>
      <c r="FB435" s="4" t="str" cm="1">
        <f t="array" ref="FB435">IF(OR(ISBLANK(F435),F435=0),"",_xlfn._xlws.FILTER('Rot.Out'!C$3:M$100,'Rot.Out'!B$3:B$100=F435))</f>
        <v/>
      </c>
      <c r="FM435" s="4" t="str" cm="1">
        <f t="array" ref="FM435">IF(OR(F435=0,F435=""),"",IFERROR(_xlfn.UNIQUE(_xlfn._xlws.FILTER('Rot.Out'!R:R,('Rot.Out'!O:O=Data.Out!F435)*('Rot.Out'!P:P=Data.Out!G435)),FALSE),""))</f>
        <v/>
      </c>
      <c r="FN435" s="4" t="str" cm="1">
        <f t="array" ref="FN435">IF(OR(H435=0,ISBLANK(H435)),"",_xlfn._xlws.FILTER(Out.Out!A$2:J$36,Out.Out!K$2:K$36=H435))</f>
        <v/>
      </c>
      <c r="FX435" s="4" t="str" cm="1">
        <f t="array" ref="FX435">IF(OR(A435=0,ISBLANK(A435),A435=""),"",_xlfn._xlws.FILTER(Site.Out!A$2:AA$50,Site.Out!C$2:C$50=A435))</f>
        <v/>
      </c>
      <c r="GY435" s="4" t="str" cm="1">
        <f t="array" ref="GY435">IF(OR(ISBLANK(A435),A435=0,A435=""),"",Pub.Out!A$2:H$2)</f>
        <v/>
      </c>
      <c r="HG435" s="4" t="str" cm="1">
        <f t="array" ref="HG435">IFERROR(IF(OR(C435=0,C435=""),"",_xlfn._xlws.FILTER(Prod.Out!C:F,Prod.Out!B:B=C435)),"")</f>
        <v/>
      </c>
      <c r="HK435" s="4" t="str" cm="1">
        <f t="array" ref="HK435">IF(OR(A435=0,A435=""),"",_xlfn.ANCHORARRAY(ExpD.Out!A$2))</f>
        <v/>
      </c>
    </row>
    <row r="436" spans="1:219" x14ac:dyDescent="0.35">
      <c r="A436" s="4" t="str" cm="1">
        <f t="array" ref="A436">IF(OR(EnterData!A439="",ISBLANK(EnterData!A439)),"",_xlfn._xlws.FILTER(EnterData!A439:L439,EnterData!A439:A439&lt;&gt;""))</f>
        <v/>
      </c>
      <c r="M436" s="4" t="str" cm="1">
        <f t="array" ref="M436">IF(OR(EnterData!A439="",ISBLANK(EnterData!A439)),"",_xlfn._xlws.FILTER(EnterData!N439:AB439,EnterData!A439:A439&lt;&gt;""))</f>
        <v/>
      </c>
      <c r="AB436" s="4" t="str" cm="1">
        <f t="array" ref="AB436">IF(OR(ISBLANK(B436),B436=0),"",_xlfn._xlws.FILTER(MT.Out!A$2:DO$200,MT.Out!D$2:D$200=Data.Out!B436))</f>
        <v/>
      </c>
      <c r="EQ436" s="4" t="str" cm="1">
        <f t="array" ref="EQ436">IFERROR(IF(OR(ISBLANK(E436),E436=0),"",_xlfn._xlws.FILTER(Int.Out!G$2:Q$100,Int.Out!B$2:B$100=E436)),"")</f>
        <v/>
      </c>
      <c r="FB436" s="4" t="str" cm="1">
        <f t="array" ref="FB436">IF(OR(ISBLANK(F436),F436=0),"",_xlfn._xlws.FILTER('Rot.Out'!C$3:M$100,'Rot.Out'!B$3:B$100=F436))</f>
        <v/>
      </c>
      <c r="FM436" s="4" t="str" cm="1">
        <f t="array" ref="FM436">IF(OR(F436=0,F436=""),"",IFERROR(_xlfn.UNIQUE(_xlfn._xlws.FILTER('Rot.Out'!R:R,('Rot.Out'!O:O=Data.Out!F436)*('Rot.Out'!P:P=Data.Out!G436)),FALSE),""))</f>
        <v/>
      </c>
      <c r="FN436" s="4" t="str" cm="1">
        <f t="array" ref="FN436">IF(OR(H436=0,ISBLANK(H436)),"",_xlfn._xlws.FILTER(Out.Out!A$2:J$36,Out.Out!K$2:K$36=H436))</f>
        <v/>
      </c>
      <c r="FX436" s="4" t="str" cm="1">
        <f t="array" ref="FX436">IF(OR(A436=0,ISBLANK(A436),A436=""),"",_xlfn._xlws.FILTER(Site.Out!A$2:AA$50,Site.Out!C$2:C$50=A436))</f>
        <v/>
      </c>
      <c r="GY436" s="4" t="str" cm="1">
        <f t="array" ref="GY436">IF(OR(ISBLANK(A436),A436=0,A436=""),"",Pub.Out!A$2:H$2)</f>
        <v/>
      </c>
      <c r="HG436" s="4" t="str" cm="1">
        <f t="array" ref="HG436">IFERROR(IF(OR(C436=0,C436=""),"",_xlfn._xlws.FILTER(Prod.Out!C:F,Prod.Out!B:B=C436)),"")</f>
        <v/>
      </c>
      <c r="HK436" s="4" t="str" cm="1">
        <f t="array" ref="HK436">IF(OR(A436=0,A436=""),"",_xlfn.ANCHORARRAY(ExpD.Out!A$2))</f>
        <v/>
      </c>
    </row>
    <row r="437" spans="1:219" x14ac:dyDescent="0.35">
      <c r="A437" s="4" t="str" cm="1">
        <f t="array" ref="A437">IF(OR(EnterData!A440="",ISBLANK(EnterData!A440)),"",_xlfn._xlws.FILTER(EnterData!A440:L440,EnterData!A440:A440&lt;&gt;""))</f>
        <v/>
      </c>
      <c r="M437" s="4" t="str" cm="1">
        <f t="array" ref="M437">IF(OR(EnterData!A440="",ISBLANK(EnterData!A440)),"",_xlfn._xlws.FILTER(EnterData!N440:AB440,EnterData!A440:A440&lt;&gt;""))</f>
        <v/>
      </c>
      <c r="AB437" s="4" t="str" cm="1">
        <f t="array" ref="AB437">IF(OR(ISBLANK(B437),B437=0),"",_xlfn._xlws.FILTER(MT.Out!A$2:DO$200,MT.Out!D$2:D$200=Data.Out!B437))</f>
        <v/>
      </c>
      <c r="EQ437" s="4" t="str" cm="1">
        <f t="array" ref="EQ437">IFERROR(IF(OR(ISBLANK(E437),E437=0),"",_xlfn._xlws.FILTER(Int.Out!G$2:Q$100,Int.Out!B$2:B$100=E437)),"")</f>
        <v/>
      </c>
      <c r="FB437" s="4" t="str" cm="1">
        <f t="array" ref="FB437">IF(OR(ISBLANK(F437),F437=0),"",_xlfn._xlws.FILTER('Rot.Out'!C$3:M$100,'Rot.Out'!B$3:B$100=F437))</f>
        <v/>
      </c>
      <c r="FM437" s="4" t="str" cm="1">
        <f t="array" ref="FM437">IF(OR(F437=0,F437=""),"",IFERROR(_xlfn.UNIQUE(_xlfn._xlws.FILTER('Rot.Out'!R:R,('Rot.Out'!O:O=Data.Out!F437)*('Rot.Out'!P:P=Data.Out!G437)),FALSE),""))</f>
        <v/>
      </c>
      <c r="FN437" s="4" t="str" cm="1">
        <f t="array" ref="FN437">IF(OR(H437=0,ISBLANK(H437)),"",_xlfn._xlws.FILTER(Out.Out!A$2:J$36,Out.Out!K$2:K$36=H437))</f>
        <v/>
      </c>
      <c r="FX437" s="4" t="str" cm="1">
        <f t="array" ref="FX437">IF(OR(A437=0,ISBLANK(A437),A437=""),"",_xlfn._xlws.FILTER(Site.Out!A$2:AA$50,Site.Out!C$2:C$50=A437))</f>
        <v/>
      </c>
      <c r="GY437" s="4" t="str" cm="1">
        <f t="array" ref="GY437">IF(OR(ISBLANK(A437),A437=0,A437=""),"",Pub.Out!A$2:H$2)</f>
        <v/>
      </c>
      <c r="HG437" s="4" t="str" cm="1">
        <f t="array" ref="HG437">IFERROR(IF(OR(C437=0,C437=""),"",_xlfn._xlws.FILTER(Prod.Out!C:F,Prod.Out!B:B=C437)),"")</f>
        <v/>
      </c>
      <c r="HK437" s="4" t="str" cm="1">
        <f t="array" ref="HK437">IF(OR(A437=0,A437=""),"",_xlfn.ANCHORARRAY(ExpD.Out!A$2))</f>
        <v/>
      </c>
    </row>
    <row r="438" spans="1:219" x14ac:dyDescent="0.35">
      <c r="A438" s="4" t="str" cm="1">
        <f t="array" ref="A438">IF(OR(EnterData!A441="",ISBLANK(EnterData!A441)),"",_xlfn._xlws.FILTER(EnterData!A441:L441,EnterData!A441:A441&lt;&gt;""))</f>
        <v/>
      </c>
      <c r="M438" s="4" t="str" cm="1">
        <f t="array" ref="M438">IF(OR(EnterData!A441="",ISBLANK(EnterData!A441)),"",_xlfn._xlws.FILTER(EnterData!N441:AB441,EnterData!A441:A441&lt;&gt;""))</f>
        <v/>
      </c>
      <c r="AB438" s="4" t="str" cm="1">
        <f t="array" ref="AB438">IF(OR(ISBLANK(B438),B438=0),"",_xlfn._xlws.FILTER(MT.Out!A$2:DO$200,MT.Out!D$2:D$200=Data.Out!B438))</f>
        <v/>
      </c>
      <c r="EQ438" s="4" t="str" cm="1">
        <f t="array" ref="EQ438">IFERROR(IF(OR(ISBLANK(E438),E438=0),"",_xlfn._xlws.FILTER(Int.Out!G$2:Q$100,Int.Out!B$2:B$100=E438)),"")</f>
        <v/>
      </c>
      <c r="FB438" s="4" t="str" cm="1">
        <f t="array" ref="FB438">IF(OR(ISBLANK(F438),F438=0),"",_xlfn._xlws.FILTER('Rot.Out'!C$3:M$100,'Rot.Out'!B$3:B$100=F438))</f>
        <v/>
      </c>
      <c r="FM438" s="4" t="str" cm="1">
        <f t="array" ref="FM438">IF(OR(F438=0,F438=""),"",IFERROR(_xlfn.UNIQUE(_xlfn._xlws.FILTER('Rot.Out'!R:R,('Rot.Out'!O:O=Data.Out!F438)*('Rot.Out'!P:P=Data.Out!G438)),FALSE),""))</f>
        <v/>
      </c>
      <c r="FN438" s="4" t="str" cm="1">
        <f t="array" ref="FN438">IF(OR(H438=0,ISBLANK(H438)),"",_xlfn._xlws.FILTER(Out.Out!A$2:J$36,Out.Out!K$2:K$36=H438))</f>
        <v/>
      </c>
      <c r="FX438" s="4" t="str" cm="1">
        <f t="array" ref="FX438">IF(OR(A438=0,ISBLANK(A438),A438=""),"",_xlfn._xlws.FILTER(Site.Out!A$2:AA$50,Site.Out!C$2:C$50=A438))</f>
        <v/>
      </c>
      <c r="GY438" s="4" t="str" cm="1">
        <f t="array" ref="GY438">IF(OR(ISBLANK(A438),A438=0,A438=""),"",Pub.Out!A$2:H$2)</f>
        <v/>
      </c>
      <c r="HG438" s="4" t="str" cm="1">
        <f t="array" ref="HG438">IFERROR(IF(OR(C438=0,C438=""),"",_xlfn._xlws.FILTER(Prod.Out!C:F,Prod.Out!B:B=C438)),"")</f>
        <v/>
      </c>
      <c r="HK438" s="4" t="str" cm="1">
        <f t="array" ref="HK438">IF(OR(A438=0,A438=""),"",_xlfn.ANCHORARRAY(ExpD.Out!A$2))</f>
        <v/>
      </c>
    </row>
    <row r="439" spans="1:219" x14ac:dyDescent="0.35">
      <c r="A439" s="4" t="str" cm="1">
        <f t="array" ref="A439">IF(OR(EnterData!A442="",ISBLANK(EnterData!A442)),"",_xlfn._xlws.FILTER(EnterData!A442:L442,EnterData!A442:A442&lt;&gt;""))</f>
        <v/>
      </c>
      <c r="M439" s="4" t="str" cm="1">
        <f t="array" ref="M439">IF(OR(EnterData!A442="",ISBLANK(EnterData!A442)),"",_xlfn._xlws.FILTER(EnterData!N442:AB442,EnterData!A442:A442&lt;&gt;""))</f>
        <v/>
      </c>
      <c r="AB439" s="4" t="str" cm="1">
        <f t="array" ref="AB439">IF(OR(ISBLANK(B439),B439=0),"",_xlfn._xlws.FILTER(MT.Out!A$2:DO$200,MT.Out!D$2:D$200=Data.Out!B439))</f>
        <v/>
      </c>
      <c r="EQ439" s="4" t="str" cm="1">
        <f t="array" ref="EQ439">IFERROR(IF(OR(ISBLANK(E439),E439=0),"",_xlfn._xlws.FILTER(Int.Out!G$2:Q$100,Int.Out!B$2:B$100=E439)),"")</f>
        <v/>
      </c>
      <c r="FB439" s="4" t="str" cm="1">
        <f t="array" ref="FB439">IF(OR(ISBLANK(F439),F439=0),"",_xlfn._xlws.FILTER('Rot.Out'!C$3:M$100,'Rot.Out'!B$3:B$100=F439))</f>
        <v/>
      </c>
      <c r="FM439" s="4" t="str" cm="1">
        <f t="array" ref="FM439">IF(OR(F439=0,F439=""),"",IFERROR(_xlfn.UNIQUE(_xlfn._xlws.FILTER('Rot.Out'!R:R,('Rot.Out'!O:O=Data.Out!F439)*('Rot.Out'!P:P=Data.Out!G439)),FALSE),""))</f>
        <v/>
      </c>
      <c r="FN439" s="4" t="str" cm="1">
        <f t="array" ref="FN439">IF(OR(H439=0,ISBLANK(H439)),"",_xlfn._xlws.FILTER(Out.Out!A$2:J$36,Out.Out!K$2:K$36=H439))</f>
        <v/>
      </c>
      <c r="FX439" s="4" t="str" cm="1">
        <f t="array" ref="FX439">IF(OR(A439=0,ISBLANK(A439),A439=""),"",_xlfn._xlws.FILTER(Site.Out!A$2:AA$50,Site.Out!C$2:C$50=A439))</f>
        <v/>
      </c>
      <c r="GY439" s="4" t="str" cm="1">
        <f t="array" ref="GY439">IF(OR(ISBLANK(A439),A439=0,A439=""),"",Pub.Out!A$2:H$2)</f>
        <v/>
      </c>
      <c r="HG439" s="4" t="str" cm="1">
        <f t="array" ref="HG439">IFERROR(IF(OR(C439=0,C439=""),"",_xlfn._xlws.FILTER(Prod.Out!C:F,Prod.Out!B:B=C439)),"")</f>
        <v/>
      </c>
      <c r="HK439" s="4" t="str" cm="1">
        <f t="array" ref="HK439">IF(OR(A439=0,A439=""),"",_xlfn.ANCHORARRAY(ExpD.Out!A$2))</f>
        <v/>
      </c>
    </row>
    <row r="440" spans="1:219" x14ac:dyDescent="0.35">
      <c r="A440" s="4" t="str" cm="1">
        <f t="array" ref="A440">IF(OR(EnterData!A443="",ISBLANK(EnterData!A443)),"",_xlfn._xlws.FILTER(EnterData!A443:L443,EnterData!A443:A443&lt;&gt;""))</f>
        <v/>
      </c>
      <c r="M440" s="4" t="str" cm="1">
        <f t="array" ref="M440">IF(OR(EnterData!A443="",ISBLANK(EnterData!A443)),"",_xlfn._xlws.FILTER(EnterData!N443:AB443,EnterData!A443:A443&lt;&gt;""))</f>
        <v/>
      </c>
      <c r="AB440" s="4" t="str" cm="1">
        <f t="array" ref="AB440">IF(OR(ISBLANK(B440),B440=0),"",_xlfn._xlws.FILTER(MT.Out!A$2:DO$200,MT.Out!D$2:D$200=Data.Out!B440))</f>
        <v/>
      </c>
      <c r="EQ440" s="4" t="str" cm="1">
        <f t="array" ref="EQ440">IFERROR(IF(OR(ISBLANK(E440),E440=0),"",_xlfn._xlws.FILTER(Int.Out!G$2:Q$100,Int.Out!B$2:B$100=E440)),"")</f>
        <v/>
      </c>
      <c r="FB440" s="4" t="str" cm="1">
        <f t="array" ref="FB440">IF(OR(ISBLANK(F440),F440=0),"",_xlfn._xlws.FILTER('Rot.Out'!C$3:M$100,'Rot.Out'!B$3:B$100=F440))</f>
        <v/>
      </c>
      <c r="FM440" s="4" t="str" cm="1">
        <f t="array" ref="FM440">IF(OR(F440=0,F440=""),"",IFERROR(_xlfn.UNIQUE(_xlfn._xlws.FILTER('Rot.Out'!R:R,('Rot.Out'!O:O=Data.Out!F440)*('Rot.Out'!P:P=Data.Out!G440)),FALSE),""))</f>
        <v/>
      </c>
      <c r="FN440" s="4" t="str" cm="1">
        <f t="array" ref="FN440">IF(OR(H440=0,ISBLANK(H440)),"",_xlfn._xlws.FILTER(Out.Out!A$2:J$36,Out.Out!K$2:K$36=H440))</f>
        <v/>
      </c>
      <c r="FX440" s="4" t="str" cm="1">
        <f t="array" ref="FX440">IF(OR(A440=0,ISBLANK(A440),A440=""),"",_xlfn._xlws.FILTER(Site.Out!A$2:AA$50,Site.Out!C$2:C$50=A440))</f>
        <v/>
      </c>
      <c r="GY440" s="4" t="str" cm="1">
        <f t="array" ref="GY440">IF(OR(ISBLANK(A440),A440=0,A440=""),"",Pub.Out!A$2:H$2)</f>
        <v/>
      </c>
      <c r="HG440" s="4" t="str" cm="1">
        <f t="array" ref="HG440">IFERROR(IF(OR(C440=0,C440=""),"",_xlfn._xlws.FILTER(Prod.Out!C:F,Prod.Out!B:B=C440)),"")</f>
        <v/>
      </c>
      <c r="HK440" s="4" t="str" cm="1">
        <f t="array" ref="HK440">IF(OR(A440=0,A440=""),"",_xlfn.ANCHORARRAY(ExpD.Out!A$2))</f>
        <v/>
      </c>
    </row>
    <row r="441" spans="1:219" x14ac:dyDescent="0.35">
      <c r="A441" s="4" t="str" cm="1">
        <f t="array" ref="A441">IF(OR(EnterData!A444="",ISBLANK(EnterData!A444)),"",_xlfn._xlws.FILTER(EnterData!A444:L444,EnterData!A444:A444&lt;&gt;""))</f>
        <v/>
      </c>
      <c r="M441" s="4" t="str" cm="1">
        <f t="array" ref="M441">IF(OR(EnterData!A444="",ISBLANK(EnterData!A444)),"",_xlfn._xlws.FILTER(EnterData!N444:AB444,EnterData!A444:A444&lt;&gt;""))</f>
        <v/>
      </c>
      <c r="AB441" s="4" t="str" cm="1">
        <f t="array" ref="AB441">IF(OR(ISBLANK(B441),B441=0),"",_xlfn._xlws.FILTER(MT.Out!A$2:DO$200,MT.Out!D$2:D$200=Data.Out!B441))</f>
        <v/>
      </c>
      <c r="EQ441" s="4" t="str" cm="1">
        <f t="array" ref="EQ441">IFERROR(IF(OR(ISBLANK(E441),E441=0),"",_xlfn._xlws.FILTER(Int.Out!G$2:Q$100,Int.Out!B$2:B$100=E441)),"")</f>
        <v/>
      </c>
      <c r="FB441" s="4" t="str" cm="1">
        <f t="array" ref="FB441">IF(OR(ISBLANK(F441),F441=0),"",_xlfn._xlws.FILTER('Rot.Out'!C$3:M$100,'Rot.Out'!B$3:B$100=F441))</f>
        <v/>
      </c>
      <c r="FM441" s="4" t="str" cm="1">
        <f t="array" ref="FM441">IF(OR(F441=0,F441=""),"",IFERROR(_xlfn.UNIQUE(_xlfn._xlws.FILTER('Rot.Out'!R:R,('Rot.Out'!O:O=Data.Out!F441)*('Rot.Out'!P:P=Data.Out!G441)),FALSE),""))</f>
        <v/>
      </c>
      <c r="FN441" s="4" t="str" cm="1">
        <f t="array" ref="FN441">IF(OR(H441=0,ISBLANK(H441)),"",_xlfn._xlws.FILTER(Out.Out!A$2:J$36,Out.Out!K$2:K$36=H441))</f>
        <v/>
      </c>
      <c r="FX441" s="4" t="str" cm="1">
        <f t="array" ref="FX441">IF(OR(A441=0,ISBLANK(A441),A441=""),"",_xlfn._xlws.FILTER(Site.Out!A$2:AA$50,Site.Out!C$2:C$50=A441))</f>
        <v/>
      </c>
      <c r="GY441" s="4" t="str" cm="1">
        <f t="array" ref="GY441">IF(OR(ISBLANK(A441),A441=0,A441=""),"",Pub.Out!A$2:H$2)</f>
        <v/>
      </c>
      <c r="HG441" s="4" t="str" cm="1">
        <f t="array" ref="HG441">IFERROR(IF(OR(C441=0,C441=""),"",_xlfn._xlws.FILTER(Prod.Out!C:F,Prod.Out!B:B=C441)),"")</f>
        <v/>
      </c>
      <c r="HK441" s="4" t="str" cm="1">
        <f t="array" ref="HK441">IF(OR(A441=0,A441=""),"",_xlfn.ANCHORARRAY(ExpD.Out!A$2))</f>
        <v/>
      </c>
    </row>
    <row r="442" spans="1:219" x14ac:dyDescent="0.35">
      <c r="A442" s="4" t="str" cm="1">
        <f t="array" ref="A442">IF(OR(EnterData!A445="",ISBLANK(EnterData!A445)),"",_xlfn._xlws.FILTER(EnterData!A445:L445,EnterData!A445:A445&lt;&gt;""))</f>
        <v/>
      </c>
      <c r="M442" s="4" t="str" cm="1">
        <f t="array" ref="M442">IF(OR(EnterData!A445="",ISBLANK(EnterData!A445)),"",_xlfn._xlws.FILTER(EnterData!N445:AB445,EnterData!A445:A445&lt;&gt;""))</f>
        <v/>
      </c>
      <c r="AB442" s="4" t="str" cm="1">
        <f t="array" ref="AB442">IF(OR(ISBLANK(B442),B442=0),"",_xlfn._xlws.FILTER(MT.Out!A$2:DO$200,MT.Out!D$2:D$200=Data.Out!B442))</f>
        <v/>
      </c>
      <c r="EQ442" s="4" t="str" cm="1">
        <f t="array" ref="EQ442">IFERROR(IF(OR(ISBLANK(E442),E442=0),"",_xlfn._xlws.FILTER(Int.Out!G$2:Q$100,Int.Out!B$2:B$100=E442)),"")</f>
        <v/>
      </c>
      <c r="FB442" s="4" t="str" cm="1">
        <f t="array" ref="FB442">IF(OR(ISBLANK(F442),F442=0),"",_xlfn._xlws.FILTER('Rot.Out'!C$3:M$100,'Rot.Out'!B$3:B$100=F442))</f>
        <v/>
      </c>
      <c r="FM442" s="4" t="str" cm="1">
        <f t="array" ref="FM442">IF(OR(F442=0,F442=""),"",IFERROR(_xlfn.UNIQUE(_xlfn._xlws.FILTER('Rot.Out'!R:R,('Rot.Out'!O:O=Data.Out!F442)*('Rot.Out'!P:P=Data.Out!G442)),FALSE),""))</f>
        <v/>
      </c>
      <c r="FN442" s="4" t="str" cm="1">
        <f t="array" ref="FN442">IF(OR(H442=0,ISBLANK(H442)),"",_xlfn._xlws.FILTER(Out.Out!A$2:J$36,Out.Out!K$2:K$36=H442))</f>
        <v/>
      </c>
      <c r="FX442" s="4" t="str" cm="1">
        <f t="array" ref="FX442">IF(OR(A442=0,ISBLANK(A442),A442=""),"",_xlfn._xlws.FILTER(Site.Out!A$2:AA$50,Site.Out!C$2:C$50=A442))</f>
        <v/>
      </c>
      <c r="GY442" s="4" t="str" cm="1">
        <f t="array" ref="GY442">IF(OR(ISBLANK(A442),A442=0,A442=""),"",Pub.Out!A$2:H$2)</f>
        <v/>
      </c>
      <c r="HG442" s="4" t="str" cm="1">
        <f t="array" ref="HG442">IFERROR(IF(OR(C442=0,C442=""),"",_xlfn._xlws.FILTER(Prod.Out!C:F,Prod.Out!B:B=C442)),"")</f>
        <v/>
      </c>
      <c r="HK442" s="4" t="str" cm="1">
        <f t="array" ref="HK442">IF(OR(A442=0,A442=""),"",_xlfn.ANCHORARRAY(ExpD.Out!A$2))</f>
        <v/>
      </c>
    </row>
    <row r="443" spans="1:219" x14ac:dyDescent="0.35">
      <c r="A443" s="4" t="str" cm="1">
        <f t="array" ref="A443">IF(OR(EnterData!A446="",ISBLANK(EnterData!A446)),"",_xlfn._xlws.FILTER(EnterData!A446:L446,EnterData!A446:A446&lt;&gt;""))</f>
        <v/>
      </c>
      <c r="M443" s="4" t="str" cm="1">
        <f t="array" ref="M443">IF(OR(EnterData!A446="",ISBLANK(EnterData!A446)),"",_xlfn._xlws.FILTER(EnterData!N446:AB446,EnterData!A446:A446&lt;&gt;""))</f>
        <v/>
      </c>
      <c r="AB443" s="4" t="str" cm="1">
        <f t="array" ref="AB443">IF(OR(ISBLANK(B443),B443=0),"",_xlfn._xlws.FILTER(MT.Out!A$2:DO$200,MT.Out!D$2:D$200=Data.Out!B443))</f>
        <v/>
      </c>
      <c r="EQ443" s="4" t="str" cm="1">
        <f t="array" ref="EQ443">IFERROR(IF(OR(ISBLANK(E443),E443=0),"",_xlfn._xlws.FILTER(Int.Out!G$2:Q$100,Int.Out!B$2:B$100=E443)),"")</f>
        <v/>
      </c>
      <c r="FB443" s="4" t="str" cm="1">
        <f t="array" ref="FB443">IF(OR(ISBLANK(F443),F443=0),"",_xlfn._xlws.FILTER('Rot.Out'!C$3:M$100,'Rot.Out'!B$3:B$100=F443))</f>
        <v/>
      </c>
      <c r="FM443" s="4" t="str" cm="1">
        <f t="array" ref="FM443">IF(OR(F443=0,F443=""),"",IFERROR(_xlfn.UNIQUE(_xlfn._xlws.FILTER('Rot.Out'!R:R,('Rot.Out'!O:O=Data.Out!F443)*('Rot.Out'!P:P=Data.Out!G443)),FALSE),""))</f>
        <v/>
      </c>
      <c r="FN443" s="4" t="str" cm="1">
        <f t="array" ref="FN443">IF(OR(H443=0,ISBLANK(H443)),"",_xlfn._xlws.FILTER(Out.Out!A$2:J$36,Out.Out!K$2:K$36=H443))</f>
        <v/>
      </c>
      <c r="FX443" s="4" t="str" cm="1">
        <f t="array" ref="FX443">IF(OR(A443=0,ISBLANK(A443),A443=""),"",_xlfn._xlws.FILTER(Site.Out!A$2:AA$50,Site.Out!C$2:C$50=A443))</f>
        <v/>
      </c>
      <c r="GY443" s="4" t="str" cm="1">
        <f t="array" ref="GY443">IF(OR(ISBLANK(A443),A443=0,A443=""),"",Pub.Out!A$2:H$2)</f>
        <v/>
      </c>
      <c r="HG443" s="4" t="str" cm="1">
        <f t="array" ref="HG443">IFERROR(IF(OR(C443=0,C443=""),"",_xlfn._xlws.FILTER(Prod.Out!C:F,Prod.Out!B:B=C443)),"")</f>
        <v/>
      </c>
      <c r="HK443" s="4" t="str" cm="1">
        <f t="array" ref="HK443">IF(OR(A443=0,A443=""),"",_xlfn.ANCHORARRAY(ExpD.Out!A$2))</f>
        <v/>
      </c>
    </row>
    <row r="444" spans="1:219" x14ac:dyDescent="0.35">
      <c r="A444" s="4" t="str" cm="1">
        <f t="array" ref="A444">IF(OR(EnterData!A447="",ISBLANK(EnterData!A447)),"",_xlfn._xlws.FILTER(EnterData!A447:L447,EnterData!A447:A447&lt;&gt;""))</f>
        <v/>
      </c>
      <c r="M444" s="4" t="str" cm="1">
        <f t="array" ref="M444">IF(OR(EnterData!A447="",ISBLANK(EnterData!A447)),"",_xlfn._xlws.FILTER(EnterData!N447:AB447,EnterData!A447:A447&lt;&gt;""))</f>
        <v/>
      </c>
      <c r="AB444" s="4" t="str" cm="1">
        <f t="array" ref="AB444">IF(OR(ISBLANK(B444),B444=0),"",_xlfn._xlws.FILTER(MT.Out!A$2:DO$200,MT.Out!D$2:D$200=Data.Out!B444))</f>
        <v/>
      </c>
      <c r="EQ444" s="4" t="str" cm="1">
        <f t="array" ref="EQ444">IFERROR(IF(OR(ISBLANK(E444),E444=0),"",_xlfn._xlws.FILTER(Int.Out!G$2:Q$100,Int.Out!B$2:B$100=E444)),"")</f>
        <v/>
      </c>
      <c r="FB444" s="4" t="str" cm="1">
        <f t="array" ref="FB444">IF(OR(ISBLANK(F444),F444=0),"",_xlfn._xlws.FILTER('Rot.Out'!C$3:M$100,'Rot.Out'!B$3:B$100=F444))</f>
        <v/>
      </c>
      <c r="FM444" s="4" t="str" cm="1">
        <f t="array" ref="FM444">IF(OR(F444=0,F444=""),"",IFERROR(_xlfn.UNIQUE(_xlfn._xlws.FILTER('Rot.Out'!R:R,('Rot.Out'!O:O=Data.Out!F444)*('Rot.Out'!P:P=Data.Out!G444)),FALSE),""))</f>
        <v/>
      </c>
      <c r="FN444" s="4" t="str" cm="1">
        <f t="array" ref="FN444">IF(OR(H444=0,ISBLANK(H444)),"",_xlfn._xlws.FILTER(Out.Out!A$2:J$36,Out.Out!K$2:K$36=H444))</f>
        <v/>
      </c>
      <c r="FX444" s="4" t="str" cm="1">
        <f t="array" ref="FX444">IF(OR(A444=0,ISBLANK(A444),A444=""),"",_xlfn._xlws.FILTER(Site.Out!A$2:AA$50,Site.Out!C$2:C$50=A444))</f>
        <v/>
      </c>
      <c r="GY444" s="4" t="str" cm="1">
        <f t="array" ref="GY444">IF(OR(ISBLANK(A444),A444=0,A444=""),"",Pub.Out!A$2:H$2)</f>
        <v/>
      </c>
      <c r="HG444" s="4" t="str" cm="1">
        <f t="array" ref="HG444">IFERROR(IF(OR(C444=0,C444=""),"",_xlfn._xlws.FILTER(Prod.Out!C:F,Prod.Out!B:B=C444)),"")</f>
        <v/>
      </c>
      <c r="HK444" s="4" t="str" cm="1">
        <f t="array" ref="HK444">IF(OR(A444=0,A444=""),"",_xlfn.ANCHORARRAY(ExpD.Out!A$2))</f>
        <v/>
      </c>
    </row>
    <row r="445" spans="1:219" x14ac:dyDescent="0.35">
      <c r="A445" s="4" t="str" cm="1">
        <f t="array" ref="A445">IF(OR(EnterData!A448="",ISBLANK(EnterData!A448)),"",_xlfn._xlws.FILTER(EnterData!A448:L448,EnterData!A448:A448&lt;&gt;""))</f>
        <v/>
      </c>
      <c r="M445" s="4" t="str" cm="1">
        <f t="array" ref="M445">IF(OR(EnterData!A448="",ISBLANK(EnterData!A448)),"",_xlfn._xlws.FILTER(EnterData!N448:AB448,EnterData!A448:A448&lt;&gt;""))</f>
        <v/>
      </c>
      <c r="AB445" s="4" t="str" cm="1">
        <f t="array" ref="AB445">IF(OR(ISBLANK(B445),B445=0),"",_xlfn._xlws.FILTER(MT.Out!A$2:DO$200,MT.Out!D$2:D$200=Data.Out!B445))</f>
        <v/>
      </c>
      <c r="EQ445" s="4" t="str" cm="1">
        <f t="array" ref="EQ445">IFERROR(IF(OR(ISBLANK(E445),E445=0),"",_xlfn._xlws.FILTER(Int.Out!G$2:Q$100,Int.Out!B$2:B$100=E445)),"")</f>
        <v/>
      </c>
      <c r="FB445" s="4" t="str" cm="1">
        <f t="array" ref="FB445">IF(OR(ISBLANK(F445),F445=0),"",_xlfn._xlws.FILTER('Rot.Out'!C$3:M$100,'Rot.Out'!B$3:B$100=F445))</f>
        <v/>
      </c>
      <c r="FM445" s="4" t="str" cm="1">
        <f t="array" ref="FM445">IF(OR(F445=0,F445=""),"",IFERROR(_xlfn.UNIQUE(_xlfn._xlws.FILTER('Rot.Out'!R:R,('Rot.Out'!O:O=Data.Out!F445)*('Rot.Out'!P:P=Data.Out!G445)),FALSE),""))</f>
        <v/>
      </c>
      <c r="FN445" s="4" t="str" cm="1">
        <f t="array" ref="FN445">IF(OR(H445=0,ISBLANK(H445)),"",_xlfn._xlws.FILTER(Out.Out!A$2:J$36,Out.Out!K$2:K$36=H445))</f>
        <v/>
      </c>
      <c r="FX445" s="4" t="str" cm="1">
        <f t="array" ref="FX445">IF(OR(A445=0,ISBLANK(A445),A445=""),"",_xlfn._xlws.FILTER(Site.Out!A$2:AA$50,Site.Out!C$2:C$50=A445))</f>
        <v/>
      </c>
      <c r="GY445" s="4" t="str" cm="1">
        <f t="array" ref="GY445">IF(OR(ISBLANK(A445),A445=0,A445=""),"",Pub.Out!A$2:H$2)</f>
        <v/>
      </c>
      <c r="HG445" s="4" t="str" cm="1">
        <f t="array" ref="HG445">IFERROR(IF(OR(C445=0,C445=""),"",_xlfn._xlws.FILTER(Prod.Out!C:F,Prod.Out!B:B=C445)),"")</f>
        <v/>
      </c>
      <c r="HK445" s="4" t="str" cm="1">
        <f t="array" ref="HK445">IF(OR(A445=0,A445=""),"",_xlfn.ANCHORARRAY(ExpD.Out!A$2))</f>
        <v/>
      </c>
    </row>
    <row r="446" spans="1:219" x14ac:dyDescent="0.35">
      <c r="A446" s="4" t="str" cm="1">
        <f t="array" ref="A446">IF(OR(EnterData!A449="",ISBLANK(EnterData!A449)),"",_xlfn._xlws.FILTER(EnterData!A449:L449,EnterData!A449:A449&lt;&gt;""))</f>
        <v/>
      </c>
      <c r="M446" s="4" t="str" cm="1">
        <f t="array" ref="M446">IF(OR(EnterData!A449="",ISBLANK(EnterData!A449)),"",_xlfn._xlws.FILTER(EnterData!N449:AB449,EnterData!A449:A449&lt;&gt;""))</f>
        <v/>
      </c>
      <c r="AB446" s="4" t="str" cm="1">
        <f t="array" ref="AB446">IF(OR(ISBLANK(B446),B446=0),"",_xlfn._xlws.FILTER(MT.Out!A$2:DO$200,MT.Out!D$2:D$200=Data.Out!B446))</f>
        <v/>
      </c>
      <c r="EQ446" s="4" t="str" cm="1">
        <f t="array" ref="EQ446">IFERROR(IF(OR(ISBLANK(E446),E446=0),"",_xlfn._xlws.FILTER(Int.Out!G$2:Q$100,Int.Out!B$2:B$100=E446)),"")</f>
        <v/>
      </c>
      <c r="FB446" s="4" t="str" cm="1">
        <f t="array" ref="FB446">IF(OR(ISBLANK(F446),F446=0),"",_xlfn._xlws.FILTER('Rot.Out'!C$3:M$100,'Rot.Out'!B$3:B$100=F446))</f>
        <v/>
      </c>
      <c r="FM446" s="4" t="str" cm="1">
        <f t="array" ref="FM446">IF(OR(F446=0,F446=""),"",IFERROR(_xlfn.UNIQUE(_xlfn._xlws.FILTER('Rot.Out'!R:R,('Rot.Out'!O:O=Data.Out!F446)*('Rot.Out'!P:P=Data.Out!G446)),FALSE),""))</f>
        <v/>
      </c>
      <c r="FN446" s="4" t="str" cm="1">
        <f t="array" ref="FN446">IF(OR(H446=0,ISBLANK(H446)),"",_xlfn._xlws.FILTER(Out.Out!A$2:J$36,Out.Out!K$2:K$36=H446))</f>
        <v/>
      </c>
      <c r="FX446" s="4" t="str" cm="1">
        <f t="array" ref="FX446">IF(OR(A446=0,ISBLANK(A446),A446=""),"",_xlfn._xlws.FILTER(Site.Out!A$2:AA$50,Site.Out!C$2:C$50=A446))</f>
        <v/>
      </c>
      <c r="GY446" s="4" t="str" cm="1">
        <f t="array" ref="GY446">IF(OR(ISBLANK(A446),A446=0,A446=""),"",Pub.Out!A$2:H$2)</f>
        <v/>
      </c>
      <c r="HG446" s="4" t="str" cm="1">
        <f t="array" ref="HG446">IFERROR(IF(OR(C446=0,C446=""),"",_xlfn._xlws.FILTER(Prod.Out!C:F,Prod.Out!B:B=C446)),"")</f>
        <v/>
      </c>
      <c r="HK446" s="4" t="str" cm="1">
        <f t="array" ref="HK446">IF(OR(A446=0,A446=""),"",_xlfn.ANCHORARRAY(ExpD.Out!A$2))</f>
        <v/>
      </c>
    </row>
    <row r="447" spans="1:219" x14ac:dyDescent="0.35">
      <c r="A447" s="4" t="str" cm="1">
        <f t="array" ref="A447">IF(OR(EnterData!A450="",ISBLANK(EnterData!A450)),"",_xlfn._xlws.FILTER(EnterData!A450:L450,EnterData!A450:A450&lt;&gt;""))</f>
        <v/>
      </c>
      <c r="M447" s="4" t="str" cm="1">
        <f t="array" ref="M447">IF(OR(EnterData!A450="",ISBLANK(EnterData!A450)),"",_xlfn._xlws.FILTER(EnterData!N450:AB450,EnterData!A450:A450&lt;&gt;""))</f>
        <v/>
      </c>
      <c r="AB447" s="4" t="str" cm="1">
        <f t="array" ref="AB447">IF(OR(ISBLANK(B447),B447=0),"",_xlfn._xlws.FILTER(MT.Out!A$2:DO$200,MT.Out!D$2:D$200=Data.Out!B447))</f>
        <v/>
      </c>
      <c r="EQ447" s="4" t="str" cm="1">
        <f t="array" ref="EQ447">IFERROR(IF(OR(ISBLANK(E447),E447=0),"",_xlfn._xlws.FILTER(Int.Out!G$2:Q$100,Int.Out!B$2:B$100=E447)),"")</f>
        <v/>
      </c>
      <c r="FB447" s="4" t="str" cm="1">
        <f t="array" ref="FB447">IF(OR(ISBLANK(F447),F447=0),"",_xlfn._xlws.FILTER('Rot.Out'!C$3:M$100,'Rot.Out'!B$3:B$100=F447))</f>
        <v/>
      </c>
      <c r="FM447" s="4" t="str" cm="1">
        <f t="array" ref="FM447">IF(OR(F447=0,F447=""),"",IFERROR(_xlfn.UNIQUE(_xlfn._xlws.FILTER('Rot.Out'!R:R,('Rot.Out'!O:O=Data.Out!F447)*('Rot.Out'!P:P=Data.Out!G447)),FALSE),""))</f>
        <v/>
      </c>
      <c r="FN447" s="4" t="str" cm="1">
        <f t="array" ref="FN447">IF(OR(H447=0,ISBLANK(H447)),"",_xlfn._xlws.FILTER(Out.Out!A$2:J$36,Out.Out!K$2:K$36=H447))</f>
        <v/>
      </c>
      <c r="FX447" s="4" t="str" cm="1">
        <f t="array" ref="FX447">IF(OR(A447=0,ISBLANK(A447),A447=""),"",_xlfn._xlws.FILTER(Site.Out!A$2:AA$50,Site.Out!C$2:C$50=A447))</f>
        <v/>
      </c>
      <c r="GY447" s="4" t="str" cm="1">
        <f t="array" ref="GY447">IF(OR(ISBLANK(A447),A447=0,A447=""),"",Pub.Out!A$2:H$2)</f>
        <v/>
      </c>
      <c r="HG447" s="4" t="str" cm="1">
        <f t="array" ref="HG447">IFERROR(IF(OR(C447=0,C447=""),"",_xlfn._xlws.FILTER(Prod.Out!C:F,Prod.Out!B:B=C447)),"")</f>
        <v/>
      </c>
      <c r="HK447" s="4" t="str" cm="1">
        <f t="array" ref="HK447">IF(OR(A447=0,A447=""),"",_xlfn.ANCHORARRAY(ExpD.Out!A$2))</f>
        <v/>
      </c>
    </row>
    <row r="448" spans="1:219" x14ac:dyDescent="0.35">
      <c r="A448" s="4" t="str" cm="1">
        <f t="array" ref="A448">IF(OR(EnterData!A451="",ISBLANK(EnterData!A451)),"",_xlfn._xlws.FILTER(EnterData!A451:L451,EnterData!A451:A451&lt;&gt;""))</f>
        <v/>
      </c>
      <c r="M448" s="4" t="str" cm="1">
        <f t="array" ref="M448">IF(OR(EnterData!A451="",ISBLANK(EnterData!A451)),"",_xlfn._xlws.FILTER(EnterData!N451:AB451,EnterData!A451:A451&lt;&gt;""))</f>
        <v/>
      </c>
      <c r="AB448" s="4" t="str" cm="1">
        <f t="array" ref="AB448">IF(OR(ISBLANK(B448),B448=0),"",_xlfn._xlws.FILTER(MT.Out!A$2:DO$200,MT.Out!D$2:D$200=Data.Out!B448))</f>
        <v/>
      </c>
      <c r="EQ448" s="4" t="str" cm="1">
        <f t="array" ref="EQ448">IFERROR(IF(OR(ISBLANK(E448),E448=0),"",_xlfn._xlws.FILTER(Int.Out!G$2:Q$100,Int.Out!B$2:B$100=E448)),"")</f>
        <v/>
      </c>
      <c r="FB448" s="4" t="str" cm="1">
        <f t="array" ref="FB448">IF(OR(ISBLANK(F448),F448=0),"",_xlfn._xlws.FILTER('Rot.Out'!C$3:M$100,'Rot.Out'!B$3:B$100=F448))</f>
        <v/>
      </c>
      <c r="FM448" s="4" t="str" cm="1">
        <f t="array" ref="FM448">IF(OR(F448=0,F448=""),"",IFERROR(_xlfn.UNIQUE(_xlfn._xlws.FILTER('Rot.Out'!R:R,('Rot.Out'!O:O=Data.Out!F448)*('Rot.Out'!P:P=Data.Out!G448)),FALSE),""))</f>
        <v/>
      </c>
      <c r="FN448" s="4" t="str" cm="1">
        <f t="array" ref="FN448">IF(OR(H448=0,ISBLANK(H448)),"",_xlfn._xlws.FILTER(Out.Out!A$2:J$36,Out.Out!K$2:K$36=H448))</f>
        <v/>
      </c>
      <c r="FX448" s="4" t="str" cm="1">
        <f t="array" ref="FX448">IF(OR(A448=0,ISBLANK(A448),A448=""),"",_xlfn._xlws.FILTER(Site.Out!A$2:AA$50,Site.Out!C$2:C$50=A448))</f>
        <v/>
      </c>
      <c r="GY448" s="4" t="str" cm="1">
        <f t="array" ref="GY448">IF(OR(ISBLANK(A448),A448=0,A448=""),"",Pub.Out!A$2:H$2)</f>
        <v/>
      </c>
      <c r="HG448" s="4" t="str" cm="1">
        <f t="array" ref="HG448">IFERROR(IF(OR(C448=0,C448=""),"",_xlfn._xlws.FILTER(Prod.Out!C:F,Prod.Out!B:B=C448)),"")</f>
        <v/>
      </c>
      <c r="HK448" s="4" t="str" cm="1">
        <f t="array" ref="HK448">IF(OR(A448=0,A448=""),"",_xlfn.ANCHORARRAY(ExpD.Out!A$2))</f>
        <v/>
      </c>
    </row>
    <row r="449" spans="1:219" x14ac:dyDescent="0.35">
      <c r="A449" s="4" t="str" cm="1">
        <f t="array" ref="A449">IF(OR(EnterData!A452="",ISBLANK(EnterData!A452)),"",_xlfn._xlws.FILTER(EnterData!A452:L452,EnterData!A452:A452&lt;&gt;""))</f>
        <v/>
      </c>
      <c r="M449" s="4" t="str" cm="1">
        <f t="array" ref="M449">IF(OR(EnterData!A452="",ISBLANK(EnterData!A452)),"",_xlfn._xlws.FILTER(EnterData!N452:AB452,EnterData!A452:A452&lt;&gt;""))</f>
        <v/>
      </c>
      <c r="AB449" s="4" t="str" cm="1">
        <f t="array" ref="AB449">IF(OR(ISBLANK(B449),B449=0),"",_xlfn._xlws.FILTER(MT.Out!A$2:DO$200,MT.Out!D$2:D$200=Data.Out!B449))</f>
        <v/>
      </c>
      <c r="EQ449" s="4" t="str" cm="1">
        <f t="array" ref="EQ449">IFERROR(IF(OR(ISBLANK(E449),E449=0),"",_xlfn._xlws.FILTER(Int.Out!G$2:Q$100,Int.Out!B$2:B$100=E449)),"")</f>
        <v/>
      </c>
      <c r="FB449" s="4" t="str" cm="1">
        <f t="array" ref="FB449">IF(OR(ISBLANK(F449),F449=0),"",_xlfn._xlws.FILTER('Rot.Out'!C$3:M$100,'Rot.Out'!B$3:B$100=F449))</f>
        <v/>
      </c>
      <c r="FM449" s="4" t="str" cm="1">
        <f t="array" ref="FM449">IF(OR(F449=0,F449=""),"",IFERROR(_xlfn.UNIQUE(_xlfn._xlws.FILTER('Rot.Out'!R:R,('Rot.Out'!O:O=Data.Out!F449)*('Rot.Out'!P:P=Data.Out!G449)),FALSE),""))</f>
        <v/>
      </c>
      <c r="FN449" s="4" t="str" cm="1">
        <f t="array" ref="FN449">IF(OR(H449=0,ISBLANK(H449)),"",_xlfn._xlws.FILTER(Out.Out!A$2:J$36,Out.Out!K$2:K$36=H449))</f>
        <v/>
      </c>
      <c r="FX449" s="4" t="str" cm="1">
        <f t="array" ref="FX449">IF(OR(A449=0,ISBLANK(A449),A449=""),"",_xlfn._xlws.FILTER(Site.Out!A$2:AA$50,Site.Out!C$2:C$50=A449))</f>
        <v/>
      </c>
      <c r="GY449" s="4" t="str" cm="1">
        <f t="array" ref="GY449">IF(OR(ISBLANK(A449),A449=0,A449=""),"",Pub.Out!A$2:H$2)</f>
        <v/>
      </c>
      <c r="HG449" s="4" t="str" cm="1">
        <f t="array" ref="HG449">IFERROR(IF(OR(C449=0,C449=""),"",_xlfn._xlws.FILTER(Prod.Out!C:F,Prod.Out!B:B=C449)),"")</f>
        <v/>
      </c>
      <c r="HK449" s="4" t="str" cm="1">
        <f t="array" ref="HK449">IF(OR(A449=0,A449=""),"",_xlfn.ANCHORARRAY(ExpD.Out!A$2))</f>
        <v/>
      </c>
    </row>
    <row r="450" spans="1:219" x14ac:dyDescent="0.35">
      <c r="A450" s="4" t="str" cm="1">
        <f t="array" ref="A450">IF(OR(EnterData!A453="",ISBLANK(EnterData!A453)),"",_xlfn._xlws.FILTER(EnterData!A453:L453,EnterData!A453:A453&lt;&gt;""))</f>
        <v/>
      </c>
      <c r="M450" s="4" t="str" cm="1">
        <f t="array" ref="M450">IF(OR(EnterData!A453="",ISBLANK(EnterData!A453)),"",_xlfn._xlws.FILTER(EnterData!N453:AB453,EnterData!A453:A453&lt;&gt;""))</f>
        <v/>
      </c>
      <c r="AB450" s="4" t="str" cm="1">
        <f t="array" ref="AB450">IF(OR(ISBLANK(B450),B450=0),"",_xlfn._xlws.FILTER(MT.Out!A$2:DO$200,MT.Out!D$2:D$200=Data.Out!B450))</f>
        <v/>
      </c>
      <c r="EQ450" s="4" t="str" cm="1">
        <f t="array" ref="EQ450">IFERROR(IF(OR(ISBLANK(E450),E450=0),"",_xlfn._xlws.FILTER(Int.Out!G$2:Q$100,Int.Out!B$2:B$100=E450)),"")</f>
        <v/>
      </c>
      <c r="FB450" s="4" t="str" cm="1">
        <f t="array" ref="FB450">IF(OR(ISBLANK(F450),F450=0),"",_xlfn._xlws.FILTER('Rot.Out'!C$3:M$100,'Rot.Out'!B$3:B$100=F450))</f>
        <v/>
      </c>
      <c r="FM450" s="4" t="str" cm="1">
        <f t="array" ref="FM450">IF(OR(F450=0,F450=""),"",IFERROR(_xlfn.UNIQUE(_xlfn._xlws.FILTER('Rot.Out'!R:R,('Rot.Out'!O:O=Data.Out!F450)*('Rot.Out'!P:P=Data.Out!G450)),FALSE),""))</f>
        <v/>
      </c>
      <c r="FN450" s="4" t="str" cm="1">
        <f t="array" ref="FN450">IF(OR(H450=0,ISBLANK(H450)),"",_xlfn._xlws.FILTER(Out.Out!A$2:J$36,Out.Out!K$2:K$36=H450))</f>
        <v/>
      </c>
      <c r="FX450" s="4" t="str" cm="1">
        <f t="array" ref="FX450">IF(OR(A450=0,ISBLANK(A450),A450=""),"",_xlfn._xlws.FILTER(Site.Out!A$2:AA$50,Site.Out!C$2:C$50=A450))</f>
        <v/>
      </c>
      <c r="GY450" s="4" t="str" cm="1">
        <f t="array" ref="GY450">IF(OR(ISBLANK(A450),A450=0,A450=""),"",Pub.Out!A$2:H$2)</f>
        <v/>
      </c>
      <c r="HG450" s="4" t="str" cm="1">
        <f t="array" ref="HG450">IFERROR(IF(OR(C450=0,C450=""),"",_xlfn._xlws.FILTER(Prod.Out!C:F,Prod.Out!B:B=C450)),"")</f>
        <v/>
      </c>
      <c r="HK450" s="4" t="str" cm="1">
        <f t="array" ref="HK450">IF(OR(A450=0,A450=""),"",_xlfn.ANCHORARRAY(ExpD.Out!A$2))</f>
        <v/>
      </c>
    </row>
    <row r="451" spans="1:219" x14ac:dyDescent="0.35">
      <c r="A451" s="4" t="str" cm="1">
        <f t="array" ref="A451">IF(OR(EnterData!A454="",ISBLANK(EnterData!A454)),"",_xlfn._xlws.FILTER(EnterData!A454:L454,EnterData!A454:A454&lt;&gt;""))</f>
        <v/>
      </c>
      <c r="M451" s="4" t="str" cm="1">
        <f t="array" ref="M451">IF(OR(EnterData!A454="",ISBLANK(EnterData!A454)),"",_xlfn._xlws.FILTER(EnterData!N454:AB454,EnterData!A454:A454&lt;&gt;""))</f>
        <v/>
      </c>
      <c r="AB451" s="4" t="str" cm="1">
        <f t="array" ref="AB451">IF(OR(ISBLANK(B451),B451=0),"",_xlfn._xlws.FILTER(MT.Out!A$2:DO$200,MT.Out!D$2:D$200=Data.Out!B451))</f>
        <v/>
      </c>
      <c r="EQ451" s="4" t="str" cm="1">
        <f t="array" ref="EQ451">IFERROR(IF(OR(ISBLANK(E451),E451=0),"",_xlfn._xlws.FILTER(Int.Out!G$2:Q$100,Int.Out!B$2:B$100=E451)),"")</f>
        <v/>
      </c>
      <c r="FB451" s="4" t="str" cm="1">
        <f t="array" ref="FB451">IF(OR(ISBLANK(F451),F451=0),"",_xlfn._xlws.FILTER('Rot.Out'!C$3:M$100,'Rot.Out'!B$3:B$100=F451))</f>
        <v/>
      </c>
      <c r="FM451" s="4" t="str" cm="1">
        <f t="array" ref="FM451">IF(OR(F451=0,F451=""),"",IFERROR(_xlfn.UNIQUE(_xlfn._xlws.FILTER('Rot.Out'!R:R,('Rot.Out'!O:O=Data.Out!F451)*('Rot.Out'!P:P=Data.Out!G451)),FALSE),""))</f>
        <v/>
      </c>
      <c r="FN451" s="4" t="str" cm="1">
        <f t="array" ref="FN451">IF(OR(H451=0,ISBLANK(H451)),"",_xlfn._xlws.FILTER(Out.Out!A$2:J$36,Out.Out!K$2:K$36=H451))</f>
        <v/>
      </c>
      <c r="FX451" s="4" t="str" cm="1">
        <f t="array" ref="FX451">IF(OR(A451=0,ISBLANK(A451),A451=""),"",_xlfn._xlws.FILTER(Site.Out!A$2:AA$50,Site.Out!C$2:C$50=A451))</f>
        <v/>
      </c>
      <c r="GY451" s="4" t="str" cm="1">
        <f t="array" ref="GY451">IF(OR(ISBLANK(A451),A451=0,A451=""),"",Pub.Out!A$2:H$2)</f>
        <v/>
      </c>
      <c r="HG451" s="4" t="str" cm="1">
        <f t="array" ref="HG451">IFERROR(IF(OR(C451=0,C451=""),"",_xlfn._xlws.FILTER(Prod.Out!C:F,Prod.Out!B:B=C451)),"")</f>
        <v/>
      </c>
      <c r="HK451" s="4" t="str" cm="1">
        <f t="array" ref="HK451">IF(OR(A451=0,A451=""),"",_xlfn.ANCHORARRAY(ExpD.Out!A$2))</f>
        <v/>
      </c>
    </row>
    <row r="452" spans="1:219" x14ac:dyDescent="0.35">
      <c r="A452" s="4" t="str" cm="1">
        <f t="array" ref="A452">IF(OR(EnterData!A455="",ISBLANK(EnterData!A455)),"",_xlfn._xlws.FILTER(EnterData!A455:L455,EnterData!A455:A455&lt;&gt;""))</f>
        <v/>
      </c>
      <c r="M452" s="4" t="str" cm="1">
        <f t="array" ref="M452">IF(OR(EnterData!A455="",ISBLANK(EnterData!A455)),"",_xlfn._xlws.FILTER(EnterData!N455:AB455,EnterData!A455:A455&lt;&gt;""))</f>
        <v/>
      </c>
      <c r="AB452" s="4" t="str" cm="1">
        <f t="array" ref="AB452">IF(OR(ISBLANK(B452),B452=0),"",_xlfn._xlws.FILTER(MT.Out!A$2:DO$200,MT.Out!D$2:D$200=Data.Out!B452))</f>
        <v/>
      </c>
      <c r="EQ452" s="4" t="str" cm="1">
        <f t="array" ref="EQ452">IFERROR(IF(OR(ISBLANK(E452),E452=0),"",_xlfn._xlws.FILTER(Int.Out!G$2:Q$100,Int.Out!B$2:B$100=E452)),"")</f>
        <v/>
      </c>
      <c r="FB452" s="4" t="str" cm="1">
        <f t="array" ref="FB452">IF(OR(ISBLANK(F452),F452=0),"",_xlfn._xlws.FILTER('Rot.Out'!C$3:M$100,'Rot.Out'!B$3:B$100=F452))</f>
        <v/>
      </c>
      <c r="FM452" s="4" t="str" cm="1">
        <f t="array" ref="FM452">IF(OR(F452=0,F452=""),"",IFERROR(_xlfn.UNIQUE(_xlfn._xlws.FILTER('Rot.Out'!R:R,('Rot.Out'!O:O=Data.Out!F452)*('Rot.Out'!P:P=Data.Out!G452)),FALSE),""))</f>
        <v/>
      </c>
      <c r="FN452" s="4" t="str" cm="1">
        <f t="array" ref="FN452">IF(OR(H452=0,ISBLANK(H452)),"",_xlfn._xlws.FILTER(Out.Out!A$2:J$36,Out.Out!K$2:K$36=H452))</f>
        <v/>
      </c>
      <c r="FX452" s="4" t="str" cm="1">
        <f t="array" ref="FX452">IF(OR(A452=0,ISBLANK(A452),A452=""),"",_xlfn._xlws.FILTER(Site.Out!A$2:AA$50,Site.Out!C$2:C$50=A452))</f>
        <v/>
      </c>
      <c r="GY452" s="4" t="str" cm="1">
        <f t="array" ref="GY452">IF(OR(ISBLANK(A452),A452=0,A452=""),"",Pub.Out!A$2:H$2)</f>
        <v/>
      </c>
      <c r="HG452" s="4" t="str" cm="1">
        <f t="array" ref="HG452">IFERROR(IF(OR(C452=0,C452=""),"",_xlfn._xlws.FILTER(Prod.Out!C:F,Prod.Out!B:B=C452)),"")</f>
        <v/>
      </c>
      <c r="HK452" s="4" t="str" cm="1">
        <f t="array" ref="HK452">IF(OR(A452=0,A452=""),"",_xlfn.ANCHORARRAY(ExpD.Out!A$2))</f>
        <v/>
      </c>
    </row>
    <row r="453" spans="1:219" x14ac:dyDescent="0.35">
      <c r="A453" s="4" t="str" cm="1">
        <f t="array" ref="A453">IF(OR(EnterData!A456="",ISBLANK(EnterData!A456)),"",_xlfn._xlws.FILTER(EnterData!A456:L456,EnterData!A456:A456&lt;&gt;""))</f>
        <v/>
      </c>
      <c r="M453" s="4" t="str" cm="1">
        <f t="array" ref="M453">IF(OR(EnterData!A456="",ISBLANK(EnterData!A456)),"",_xlfn._xlws.FILTER(EnterData!N456:AB456,EnterData!A456:A456&lt;&gt;""))</f>
        <v/>
      </c>
      <c r="AB453" s="4" t="str" cm="1">
        <f t="array" ref="AB453">IF(OR(ISBLANK(B453),B453=0),"",_xlfn._xlws.FILTER(MT.Out!A$2:DO$200,MT.Out!D$2:D$200=Data.Out!B453))</f>
        <v/>
      </c>
      <c r="EQ453" s="4" t="str" cm="1">
        <f t="array" ref="EQ453">IFERROR(IF(OR(ISBLANK(E453),E453=0),"",_xlfn._xlws.FILTER(Int.Out!G$2:Q$100,Int.Out!B$2:B$100=E453)),"")</f>
        <v/>
      </c>
      <c r="FB453" s="4" t="str" cm="1">
        <f t="array" ref="FB453">IF(OR(ISBLANK(F453),F453=0),"",_xlfn._xlws.FILTER('Rot.Out'!C$3:M$100,'Rot.Out'!B$3:B$100=F453))</f>
        <v/>
      </c>
      <c r="FM453" s="4" t="str" cm="1">
        <f t="array" ref="FM453">IF(OR(F453=0,F453=""),"",IFERROR(_xlfn.UNIQUE(_xlfn._xlws.FILTER('Rot.Out'!R:R,('Rot.Out'!O:O=Data.Out!F453)*('Rot.Out'!P:P=Data.Out!G453)),FALSE),""))</f>
        <v/>
      </c>
      <c r="FN453" s="4" t="str" cm="1">
        <f t="array" ref="FN453">IF(OR(H453=0,ISBLANK(H453)),"",_xlfn._xlws.FILTER(Out.Out!A$2:J$36,Out.Out!K$2:K$36=H453))</f>
        <v/>
      </c>
      <c r="FX453" s="4" t="str" cm="1">
        <f t="array" ref="FX453">IF(OR(A453=0,ISBLANK(A453),A453=""),"",_xlfn._xlws.FILTER(Site.Out!A$2:AA$50,Site.Out!C$2:C$50=A453))</f>
        <v/>
      </c>
      <c r="GY453" s="4" t="str" cm="1">
        <f t="array" ref="GY453">IF(OR(ISBLANK(A453),A453=0,A453=""),"",Pub.Out!A$2:H$2)</f>
        <v/>
      </c>
      <c r="HG453" s="4" t="str" cm="1">
        <f t="array" ref="HG453">IFERROR(IF(OR(C453=0,C453=""),"",_xlfn._xlws.FILTER(Prod.Out!C:F,Prod.Out!B:B=C453)),"")</f>
        <v/>
      </c>
      <c r="HK453" s="4" t="str" cm="1">
        <f t="array" ref="HK453">IF(OR(A453=0,A453=""),"",_xlfn.ANCHORARRAY(ExpD.Out!A$2))</f>
        <v/>
      </c>
    </row>
    <row r="454" spans="1:219" x14ac:dyDescent="0.35">
      <c r="A454" s="4" t="str" cm="1">
        <f t="array" ref="A454">IF(OR(EnterData!A457="",ISBLANK(EnterData!A457)),"",_xlfn._xlws.FILTER(EnterData!A457:L457,EnterData!A457:A457&lt;&gt;""))</f>
        <v/>
      </c>
      <c r="M454" s="4" t="str" cm="1">
        <f t="array" ref="M454">IF(OR(EnterData!A457="",ISBLANK(EnterData!A457)),"",_xlfn._xlws.FILTER(EnterData!N457:AB457,EnterData!A457:A457&lt;&gt;""))</f>
        <v/>
      </c>
      <c r="AB454" s="4" t="str" cm="1">
        <f t="array" ref="AB454">IF(OR(ISBLANK(B454),B454=0),"",_xlfn._xlws.FILTER(MT.Out!A$2:DO$200,MT.Out!D$2:D$200=Data.Out!B454))</f>
        <v/>
      </c>
      <c r="EQ454" s="4" t="str" cm="1">
        <f t="array" ref="EQ454">IFERROR(IF(OR(ISBLANK(E454),E454=0),"",_xlfn._xlws.FILTER(Int.Out!G$2:Q$100,Int.Out!B$2:B$100=E454)),"")</f>
        <v/>
      </c>
      <c r="FB454" s="4" t="str" cm="1">
        <f t="array" ref="FB454">IF(OR(ISBLANK(F454),F454=0),"",_xlfn._xlws.FILTER('Rot.Out'!C$3:M$100,'Rot.Out'!B$3:B$100=F454))</f>
        <v/>
      </c>
      <c r="FM454" s="4" t="str" cm="1">
        <f t="array" ref="FM454">IF(OR(F454=0,F454=""),"",IFERROR(_xlfn.UNIQUE(_xlfn._xlws.FILTER('Rot.Out'!R:R,('Rot.Out'!O:O=Data.Out!F454)*('Rot.Out'!P:P=Data.Out!G454)),FALSE),""))</f>
        <v/>
      </c>
      <c r="FN454" s="4" t="str" cm="1">
        <f t="array" ref="FN454">IF(OR(H454=0,ISBLANK(H454)),"",_xlfn._xlws.FILTER(Out.Out!A$2:J$36,Out.Out!K$2:K$36=H454))</f>
        <v/>
      </c>
      <c r="FX454" s="4" t="str" cm="1">
        <f t="array" ref="FX454">IF(OR(A454=0,ISBLANK(A454),A454=""),"",_xlfn._xlws.FILTER(Site.Out!A$2:AA$50,Site.Out!C$2:C$50=A454))</f>
        <v/>
      </c>
      <c r="GY454" s="4" t="str" cm="1">
        <f t="array" ref="GY454">IF(OR(ISBLANK(A454),A454=0,A454=""),"",Pub.Out!A$2:H$2)</f>
        <v/>
      </c>
      <c r="HG454" s="4" t="str" cm="1">
        <f t="array" ref="HG454">IFERROR(IF(OR(C454=0,C454=""),"",_xlfn._xlws.FILTER(Prod.Out!C:F,Prod.Out!B:B=C454)),"")</f>
        <v/>
      </c>
      <c r="HK454" s="4" t="str" cm="1">
        <f t="array" ref="HK454">IF(OR(A454=0,A454=""),"",_xlfn.ANCHORARRAY(ExpD.Out!A$2))</f>
        <v/>
      </c>
    </row>
    <row r="455" spans="1:219" x14ac:dyDescent="0.35">
      <c r="A455" s="4" t="str" cm="1">
        <f t="array" ref="A455">IF(OR(EnterData!A458="",ISBLANK(EnterData!A458)),"",_xlfn._xlws.FILTER(EnterData!A458:L458,EnterData!A458:A458&lt;&gt;""))</f>
        <v/>
      </c>
      <c r="M455" s="4" t="str" cm="1">
        <f t="array" ref="M455">IF(OR(EnterData!A458="",ISBLANK(EnterData!A458)),"",_xlfn._xlws.FILTER(EnterData!N458:AB458,EnterData!A458:A458&lt;&gt;""))</f>
        <v/>
      </c>
      <c r="AB455" s="4" t="str" cm="1">
        <f t="array" ref="AB455">IF(OR(ISBLANK(B455),B455=0),"",_xlfn._xlws.FILTER(MT.Out!A$2:DO$200,MT.Out!D$2:D$200=Data.Out!B455))</f>
        <v/>
      </c>
      <c r="EQ455" s="4" t="str" cm="1">
        <f t="array" ref="EQ455">IFERROR(IF(OR(ISBLANK(E455),E455=0),"",_xlfn._xlws.FILTER(Int.Out!G$2:Q$100,Int.Out!B$2:B$100=E455)),"")</f>
        <v/>
      </c>
      <c r="FB455" s="4" t="str" cm="1">
        <f t="array" ref="FB455">IF(OR(ISBLANK(F455),F455=0),"",_xlfn._xlws.FILTER('Rot.Out'!C$3:M$100,'Rot.Out'!B$3:B$100=F455))</f>
        <v/>
      </c>
      <c r="FM455" s="4" t="str" cm="1">
        <f t="array" ref="FM455">IF(OR(F455=0,F455=""),"",IFERROR(_xlfn.UNIQUE(_xlfn._xlws.FILTER('Rot.Out'!R:R,('Rot.Out'!O:O=Data.Out!F455)*('Rot.Out'!P:P=Data.Out!G455)),FALSE),""))</f>
        <v/>
      </c>
      <c r="FN455" s="4" t="str" cm="1">
        <f t="array" ref="FN455">IF(OR(H455=0,ISBLANK(H455)),"",_xlfn._xlws.FILTER(Out.Out!A$2:J$36,Out.Out!K$2:K$36=H455))</f>
        <v/>
      </c>
      <c r="FX455" s="4" t="str" cm="1">
        <f t="array" ref="FX455">IF(OR(A455=0,ISBLANK(A455),A455=""),"",_xlfn._xlws.FILTER(Site.Out!A$2:AA$50,Site.Out!C$2:C$50=A455))</f>
        <v/>
      </c>
      <c r="GY455" s="4" t="str" cm="1">
        <f t="array" ref="GY455">IF(OR(ISBLANK(A455),A455=0,A455=""),"",Pub.Out!A$2:H$2)</f>
        <v/>
      </c>
      <c r="HG455" s="4" t="str" cm="1">
        <f t="array" ref="HG455">IFERROR(IF(OR(C455=0,C455=""),"",_xlfn._xlws.FILTER(Prod.Out!C:F,Prod.Out!B:B=C455)),"")</f>
        <v/>
      </c>
      <c r="HK455" s="4" t="str" cm="1">
        <f t="array" ref="HK455">IF(OR(A455=0,A455=""),"",_xlfn.ANCHORARRAY(ExpD.Out!A$2))</f>
        <v/>
      </c>
    </row>
    <row r="456" spans="1:219" x14ac:dyDescent="0.35">
      <c r="A456" s="4" t="str" cm="1">
        <f t="array" ref="A456">IF(OR(EnterData!A459="",ISBLANK(EnterData!A459)),"",_xlfn._xlws.FILTER(EnterData!A459:L459,EnterData!A459:A459&lt;&gt;""))</f>
        <v/>
      </c>
      <c r="M456" s="4" t="str" cm="1">
        <f t="array" ref="M456">IF(OR(EnterData!A459="",ISBLANK(EnterData!A459)),"",_xlfn._xlws.FILTER(EnterData!N459:AB459,EnterData!A459:A459&lt;&gt;""))</f>
        <v/>
      </c>
      <c r="AB456" s="4" t="str" cm="1">
        <f t="array" ref="AB456">IF(OR(ISBLANK(B456),B456=0),"",_xlfn._xlws.FILTER(MT.Out!A$2:DO$200,MT.Out!D$2:D$200=Data.Out!B456))</f>
        <v/>
      </c>
      <c r="EQ456" s="4" t="str" cm="1">
        <f t="array" ref="EQ456">IFERROR(IF(OR(ISBLANK(E456),E456=0),"",_xlfn._xlws.FILTER(Int.Out!G$2:Q$100,Int.Out!B$2:B$100=E456)),"")</f>
        <v/>
      </c>
      <c r="FB456" s="4" t="str" cm="1">
        <f t="array" ref="FB456">IF(OR(ISBLANK(F456),F456=0),"",_xlfn._xlws.FILTER('Rot.Out'!C$3:M$100,'Rot.Out'!B$3:B$100=F456))</f>
        <v/>
      </c>
      <c r="FM456" s="4" t="str" cm="1">
        <f t="array" ref="FM456">IF(OR(F456=0,F456=""),"",IFERROR(_xlfn.UNIQUE(_xlfn._xlws.FILTER('Rot.Out'!R:R,('Rot.Out'!O:O=Data.Out!F456)*('Rot.Out'!P:P=Data.Out!G456)),FALSE),""))</f>
        <v/>
      </c>
      <c r="FN456" s="4" t="str" cm="1">
        <f t="array" ref="FN456">IF(OR(H456=0,ISBLANK(H456)),"",_xlfn._xlws.FILTER(Out.Out!A$2:J$36,Out.Out!K$2:K$36=H456))</f>
        <v/>
      </c>
      <c r="FX456" s="4" t="str" cm="1">
        <f t="array" ref="FX456">IF(OR(A456=0,ISBLANK(A456),A456=""),"",_xlfn._xlws.FILTER(Site.Out!A$2:AA$50,Site.Out!C$2:C$50=A456))</f>
        <v/>
      </c>
      <c r="GY456" s="4" t="str" cm="1">
        <f t="array" ref="GY456">IF(OR(ISBLANK(A456),A456=0,A456=""),"",Pub.Out!A$2:H$2)</f>
        <v/>
      </c>
      <c r="HG456" s="4" t="str" cm="1">
        <f t="array" ref="HG456">IFERROR(IF(OR(C456=0,C456=""),"",_xlfn._xlws.FILTER(Prod.Out!C:F,Prod.Out!B:B=C456)),"")</f>
        <v/>
      </c>
      <c r="HK456" s="4" t="str" cm="1">
        <f t="array" ref="HK456">IF(OR(A456=0,A456=""),"",_xlfn.ANCHORARRAY(ExpD.Out!A$2))</f>
        <v/>
      </c>
    </row>
    <row r="457" spans="1:219" x14ac:dyDescent="0.35">
      <c r="A457" s="4" t="str" cm="1">
        <f t="array" ref="A457">IF(OR(EnterData!A460="",ISBLANK(EnterData!A460)),"",_xlfn._xlws.FILTER(EnterData!A460:L460,EnterData!A460:A460&lt;&gt;""))</f>
        <v/>
      </c>
      <c r="M457" s="4" t="str" cm="1">
        <f t="array" ref="M457">IF(OR(EnterData!A460="",ISBLANK(EnterData!A460)),"",_xlfn._xlws.FILTER(EnterData!N460:AB460,EnterData!A460:A460&lt;&gt;""))</f>
        <v/>
      </c>
      <c r="AB457" s="4" t="str" cm="1">
        <f t="array" ref="AB457">IF(OR(ISBLANK(B457),B457=0),"",_xlfn._xlws.FILTER(MT.Out!A$2:DO$200,MT.Out!D$2:D$200=Data.Out!B457))</f>
        <v/>
      </c>
      <c r="EQ457" s="4" t="str" cm="1">
        <f t="array" ref="EQ457">IFERROR(IF(OR(ISBLANK(E457),E457=0),"",_xlfn._xlws.FILTER(Int.Out!G$2:Q$100,Int.Out!B$2:B$100=E457)),"")</f>
        <v/>
      </c>
      <c r="FB457" s="4" t="str" cm="1">
        <f t="array" ref="FB457">IF(OR(ISBLANK(F457),F457=0),"",_xlfn._xlws.FILTER('Rot.Out'!C$3:M$100,'Rot.Out'!B$3:B$100=F457))</f>
        <v/>
      </c>
      <c r="FM457" s="4" t="str" cm="1">
        <f t="array" ref="FM457">IF(OR(F457=0,F457=""),"",IFERROR(_xlfn.UNIQUE(_xlfn._xlws.FILTER('Rot.Out'!R:R,('Rot.Out'!O:O=Data.Out!F457)*('Rot.Out'!P:P=Data.Out!G457)),FALSE),""))</f>
        <v/>
      </c>
      <c r="FN457" s="4" t="str" cm="1">
        <f t="array" ref="FN457">IF(OR(H457=0,ISBLANK(H457)),"",_xlfn._xlws.FILTER(Out.Out!A$2:J$36,Out.Out!K$2:K$36=H457))</f>
        <v/>
      </c>
      <c r="FX457" s="4" t="str" cm="1">
        <f t="array" ref="FX457">IF(OR(A457=0,ISBLANK(A457),A457=""),"",_xlfn._xlws.FILTER(Site.Out!A$2:AA$50,Site.Out!C$2:C$50=A457))</f>
        <v/>
      </c>
      <c r="GY457" s="4" t="str" cm="1">
        <f t="array" ref="GY457">IF(OR(ISBLANK(A457),A457=0,A457=""),"",Pub.Out!A$2:H$2)</f>
        <v/>
      </c>
      <c r="HG457" s="4" t="str" cm="1">
        <f t="array" ref="HG457">IFERROR(IF(OR(C457=0,C457=""),"",_xlfn._xlws.FILTER(Prod.Out!C:F,Prod.Out!B:B=C457)),"")</f>
        <v/>
      </c>
      <c r="HK457" s="4" t="str" cm="1">
        <f t="array" ref="HK457">IF(OR(A457=0,A457=""),"",_xlfn.ANCHORARRAY(ExpD.Out!A$2))</f>
        <v/>
      </c>
    </row>
    <row r="458" spans="1:219" x14ac:dyDescent="0.35">
      <c r="A458" s="4" t="str" cm="1">
        <f t="array" ref="A458">IF(OR(EnterData!A461="",ISBLANK(EnterData!A461)),"",_xlfn._xlws.FILTER(EnterData!A461:L461,EnterData!A461:A461&lt;&gt;""))</f>
        <v/>
      </c>
      <c r="M458" s="4" t="str" cm="1">
        <f t="array" ref="M458">IF(OR(EnterData!A461="",ISBLANK(EnterData!A461)),"",_xlfn._xlws.FILTER(EnterData!N461:AB461,EnterData!A461:A461&lt;&gt;""))</f>
        <v/>
      </c>
      <c r="AB458" s="4" t="str" cm="1">
        <f t="array" ref="AB458">IF(OR(ISBLANK(B458),B458=0),"",_xlfn._xlws.FILTER(MT.Out!A$2:DO$200,MT.Out!D$2:D$200=Data.Out!B458))</f>
        <v/>
      </c>
      <c r="EQ458" s="4" t="str" cm="1">
        <f t="array" ref="EQ458">IFERROR(IF(OR(ISBLANK(E458),E458=0),"",_xlfn._xlws.FILTER(Int.Out!G$2:Q$100,Int.Out!B$2:B$100=E458)),"")</f>
        <v/>
      </c>
      <c r="FB458" s="4" t="str" cm="1">
        <f t="array" ref="FB458">IF(OR(ISBLANK(F458),F458=0),"",_xlfn._xlws.FILTER('Rot.Out'!C$3:M$100,'Rot.Out'!B$3:B$100=F458))</f>
        <v/>
      </c>
      <c r="FM458" s="4" t="str" cm="1">
        <f t="array" ref="FM458">IF(OR(F458=0,F458=""),"",IFERROR(_xlfn.UNIQUE(_xlfn._xlws.FILTER('Rot.Out'!R:R,('Rot.Out'!O:O=Data.Out!F458)*('Rot.Out'!P:P=Data.Out!G458)),FALSE),""))</f>
        <v/>
      </c>
      <c r="FN458" s="4" t="str" cm="1">
        <f t="array" ref="FN458">IF(OR(H458=0,ISBLANK(H458)),"",_xlfn._xlws.FILTER(Out.Out!A$2:J$36,Out.Out!K$2:K$36=H458))</f>
        <v/>
      </c>
      <c r="FX458" s="4" t="str" cm="1">
        <f t="array" ref="FX458">IF(OR(A458=0,ISBLANK(A458),A458=""),"",_xlfn._xlws.FILTER(Site.Out!A$2:AA$50,Site.Out!C$2:C$50=A458))</f>
        <v/>
      </c>
      <c r="GY458" s="4" t="str" cm="1">
        <f t="array" ref="GY458">IF(OR(ISBLANK(A458),A458=0,A458=""),"",Pub.Out!A$2:H$2)</f>
        <v/>
      </c>
      <c r="HG458" s="4" t="str" cm="1">
        <f t="array" ref="HG458">IFERROR(IF(OR(C458=0,C458=""),"",_xlfn._xlws.FILTER(Prod.Out!C:F,Prod.Out!B:B=C458)),"")</f>
        <v/>
      </c>
      <c r="HK458" s="4" t="str" cm="1">
        <f t="array" ref="HK458">IF(OR(A458=0,A458=""),"",_xlfn.ANCHORARRAY(ExpD.Out!A$2))</f>
        <v/>
      </c>
    </row>
    <row r="459" spans="1:219" x14ac:dyDescent="0.35">
      <c r="A459" s="4" t="str" cm="1">
        <f t="array" ref="A459">IF(OR(EnterData!A462="",ISBLANK(EnterData!A462)),"",_xlfn._xlws.FILTER(EnterData!A462:L462,EnterData!A462:A462&lt;&gt;""))</f>
        <v/>
      </c>
      <c r="M459" s="4" t="str" cm="1">
        <f t="array" ref="M459">IF(OR(EnterData!A462="",ISBLANK(EnterData!A462)),"",_xlfn._xlws.FILTER(EnterData!N462:AB462,EnterData!A462:A462&lt;&gt;""))</f>
        <v/>
      </c>
      <c r="AB459" s="4" t="str" cm="1">
        <f t="array" ref="AB459">IF(OR(ISBLANK(B459),B459=0),"",_xlfn._xlws.FILTER(MT.Out!A$2:DO$200,MT.Out!D$2:D$200=Data.Out!B459))</f>
        <v/>
      </c>
      <c r="EQ459" s="4" t="str" cm="1">
        <f t="array" ref="EQ459">IFERROR(IF(OR(ISBLANK(E459),E459=0),"",_xlfn._xlws.FILTER(Int.Out!G$2:Q$100,Int.Out!B$2:B$100=E459)),"")</f>
        <v/>
      </c>
      <c r="FB459" s="4" t="str" cm="1">
        <f t="array" ref="FB459">IF(OR(ISBLANK(F459),F459=0),"",_xlfn._xlws.FILTER('Rot.Out'!C$3:M$100,'Rot.Out'!B$3:B$100=F459))</f>
        <v/>
      </c>
      <c r="FM459" s="4" t="str" cm="1">
        <f t="array" ref="FM459">IF(OR(F459=0,F459=""),"",IFERROR(_xlfn.UNIQUE(_xlfn._xlws.FILTER('Rot.Out'!R:R,('Rot.Out'!O:O=Data.Out!F459)*('Rot.Out'!P:P=Data.Out!G459)),FALSE),""))</f>
        <v/>
      </c>
      <c r="FN459" s="4" t="str" cm="1">
        <f t="array" ref="FN459">IF(OR(H459=0,ISBLANK(H459)),"",_xlfn._xlws.FILTER(Out.Out!A$2:J$36,Out.Out!K$2:K$36=H459))</f>
        <v/>
      </c>
      <c r="FX459" s="4" t="str" cm="1">
        <f t="array" ref="FX459">IF(OR(A459=0,ISBLANK(A459),A459=""),"",_xlfn._xlws.FILTER(Site.Out!A$2:AA$50,Site.Out!C$2:C$50=A459))</f>
        <v/>
      </c>
      <c r="GY459" s="4" t="str" cm="1">
        <f t="array" ref="GY459">IF(OR(ISBLANK(A459),A459=0,A459=""),"",Pub.Out!A$2:H$2)</f>
        <v/>
      </c>
      <c r="HG459" s="4" t="str" cm="1">
        <f t="array" ref="HG459">IFERROR(IF(OR(C459=0,C459=""),"",_xlfn._xlws.FILTER(Prod.Out!C:F,Prod.Out!B:B=C459)),"")</f>
        <v/>
      </c>
      <c r="HK459" s="4" t="str" cm="1">
        <f t="array" ref="HK459">IF(OR(A459=0,A459=""),"",_xlfn.ANCHORARRAY(ExpD.Out!A$2))</f>
        <v/>
      </c>
    </row>
    <row r="460" spans="1:219" x14ac:dyDescent="0.35">
      <c r="A460" s="4" t="str" cm="1">
        <f t="array" ref="A460">IF(OR(EnterData!A463="",ISBLANK(EnterData!A463)),"",_xlfn._xlws.FILTER(EnterData!A463:L463,EnterData!A463:A463&lt;&gt;""))</f>
        <v/>
      </c>
      <c r="M460" s="4" t="str" cm="1">
        <f t="array" ref="M460">IF(OR(EnterData!A463="",ISBLANK(EnterData!A463)),"",_xlfn._xlws.FILTER(EnterData!N463:AB463,EnterData!A463:A463&lt;&gt;""))</f>
        <v/>
      </c>
      <c r="AB460" s="4" t="str" cm="1">
        <f t="array" ref="AB460">IF(OR(ISBLANK(B460),B460=0),"",_xlfn._xlws.FILTER(MT.Out!A$2:DO$200,MT.Out!D$2:D$200=Data.Out!B460))</f>
        <v/>
      </c>
      <c r="EQ460" s="4" t="str" cm="1">
        <f t="array" ref="EQ460">IFERROR(IF(OR(ISBLANK(E460),E460=0),"",_xlfn._xlws.FILTER(Int.Out!G$2:Q$100,Int.Out!B$2:B$100=E460)),"")</f>
        <v/>
      </c>
      <c r="FB460" s="4" t="str" cm="1">
        <f t="array" ref="FB460">IF(OR(ISBLANK(F460),F460=0),"",_xlfn._xlws.FILTER('Rot.Out'!C$3:M$100,'Rot.Out'!B$3:B$100=F460))</f>
        <v/>
      </c>
      <c r="FM460" s="4" t="str" cm="1">
        <f t="array" ref="FM460">IF(OR(F460=0,F460=""),"",IFERROR(_xlfn.UNIQUE(_xlfn._xlws.FILTER('Rot.Out'!R:R,('Rot.Out'!O:O=Data.Out!F460)*('Rot.Out'!P:P=Data.Out!G460)),FALSE),""))</f>
        <v/>
      </c>
      <c r="FN460" s="4" t="str" cm="1">
        <f t="array" ref="FN460">IF(OR(H460=0,ISBLANK(H460)),"",_xlfn._xlws.FILTER(Out.Out!A$2:J$36,Out.Out!K$2:K$36=H460))</f>
        <v/>
      </c>
      <c r="FX460" s="4" t="str" cm="1">
        <f t="array" ref="FX460">IF(OR(A460=0,ISBLANK(A460),A460=""),"",_xlfn._xlws.FILTER(Site.Out!A$2:AA$50,Site.Out!C$2:C$50=A460))</f>
        <v/>
      </c>
      <c r="GY460" s="4" t="str" cm="1">
        <f t="array" ref="GY460">IF(OR(ISBLANK(A460),A460=0,A460=""),"",Pub.Out!A$2:H$2)</f>
        <v/>
      </c>
      <c r="HG460" s="4" t="str" cm="1">
        <f t="array" ref="HG460">IFERROR(IF(OR(C460=0,C460=""),"",_xlfn._xlws.FILTER(Prod.Out!C:F,Prod.Out!B:B=C460)),"")</f>
        <v/>
      </c>
      <c r="HK460" s="4" t="str" cm="1">
        <f t="array" ref="HK460">IF(OR(A460=0,A460=""),"",_xlfn.ANCHORARRAY(ExpD.Out!A$2))</f>
        <v/>
      </c>
    </row>
    <row r="461" spans="1:219" x14ac:dyDescent="0.35">
      <c r="A461" s="4" t="str" cm="1">
        <f t="array" ref="A461">IF(OR(EnterData!A464="",ISBLANK(EnterData!A464)),"",_xlfn._xlws.FILTER(EnterData!A464:L464,EnterData!A464:A464&lt;&gt;""))</f>
        <v/>
      </c>
      <c r="M461" s="4" t="str" cm="1">
        <f t="array" ref="M461">IF(OR(EnterData!A464="",ISBLANK(EnterData!A464)),"",_xlfn._xlws.FILTER(EnterData!N464:AB464,EnterData!A464:A464&lt;&gt;""))</f>
        <v/>
      </c>
      <c r="AB461" s="4" t="str" cm="1">
        <f t="array" ref="AB461">IF(OR(ISBLANK(B461),B461=0),"",_xlfn._xlws.FILTER(MT.Out!A$2:DO$200,MT.Out!D$2:D$200=Data.Out!B461))</f>
        <v/>
      </c>
      <c r="EQ461" s="4" t="str" cm="1">
        <f t="array" ref="EQ461">IFERROR(IF(OR(ISBLANK(E461),E461=0),"",_xlfn._xlws.FILTER(Int.Out!G$2:Q$100,Int.Out!B$2:B$100=E461)),"")</f>
        <v/>
      </c>
      <c r="FB461" s="4" t="str" cm="1">
        <f t="array" ref="FB461">IF(OR(ISBLANK(F461),F461=0),"",_xlfn._xlws.FILTER('Rot.Out'!C$3:M$100,'Rot.Out'!B$3:B$100=F461))</f>
        <v/>
      </c>
      <c r="FM461" s="4" t="str" cm="1">
        <f t="array" ref="FM461">IF(OR(F461=0,F461=""),"",IFERROR(_xlfn.UNIQUE(_xlfn._xlws.FILTER('Rot.Out'!R:R,('Rot.Out'!O:O=Data.Out!F461)*('Rot.Out'!P:P=Data.Out!G461)),FALSE),""))</f>
        <v/>
      </c>
      <c r="FN461" s="4" t="str" cm="1">
        <f t="array" ref="FN461">IF(OR(H461=0,ISBLANK(H461)),"",_xlfn._xlws.FILTER(Out.Out!A$2:J$36,Out.Out!K$2:K$36=H461))</f>
        <v/>
      </c>
      <c r="FX461" s="4" t="str" cm="1">
        <f t="array" ref="FX461">IF(OR(A461=0,ISBLANK(A461),A461=""),"",_xlfn._xlws.FILTER(Site.Out!A$2:AA$50,Site.Out!C$2:C$50=A461))</f>
        <v/>
      </c>
      <c r="GY461" s="4" t="str" cm="1">
        <f t="array" ref="GY461">IF(OR(ISBLANK(A461),A461=0,A461=""),"",Pub.Out!A$2:H$2)</f>
        <v/>
      </c>
      <c r="HG461" s="4" t="str" cm="1">
        <f t="array" ref="HG461">IFERROR(IF(OR(C461=0,C461=""),"",_xlfn._xlws.FILTER(Prod.Out!C:F,Prod.Out!B:B=C461)),"")</f>
        <v/>
      </c>
      <c r="HK461" s="4" t="str" cm="1">
        <f t="array" ref="HK461">IF(OR(A461=0,A461=""),"",_xlfn.ANCHORARRAY(ExpD.Out!A$2))</f>
        <v/>
      </c>
    </row>
    <row r="462" spans="1:219" x14ac:dyDescent="0.35">
      <c r="A462" s="4" t="str" cm="1">
        <f t="array" ref="A462">IF(OR(EnterData!A465="",ISBLANK(EnterData!A465)),"",_xlfn._xlws.FILTER(EnterData!A465:L465,EnterData!A465:A465&lt;&gt;""))</f>
        <v/>
      </c>
      <c r="M462" s="4" t="str" cm="1">
        <f t="array" ref="M462">IF(OR(EnterData!A465="",ISBLANK(EnterData!A465)),"",_xlfn._xlws.FILTER(EnterData!N465:AB465,EnterData!A465:A465&lt;&gt;""))</f>
        <v/>
      </c>
      <c r="AB462" s="4" t="str" cm="1">
        <f t="array" ref="AB462">IF(OR(ISBLANK(B462),B462=0),"",_xlfn._xlws.FILTER(MT.Out!A$2:DO$200,MT.Out!D$2:D$200=Data.Out!B462))</f>
        <v/>
      </c>
      <c r="EQ462" s="4" t="str" cm="1">
        <f t="array" ref="EQ462">IFERROR(IF(OR(ISBLANK(E462),E462=0),"",_xlfn._xlws.FILTER(Int.Out!G$2:Q$100,Int.Out!B$2:B$100=E462)),"")</f>
        <v/>
      </c>
      <c r="FB462" s="4" t="str" cm="1">
        <f t="array" ref="FB462">IF(OR(ISBLANK(F462),F462=0),"",_xlfn._xlws.FILTER('Rot.Out'!C$3:M$100,'Rot.Out'!B$3:B$100=F462))</f>
        <v/>
      </c>
      <c r="FM462" s="4" t="str" cm="1">
        <f t="array" ref="FM462">IF(OR(F462=0,F462=""),"",IFERROR(_xlfn.UNIQUE(_xlfn._xlws.FILTER('Rot.Out'!R:R,('Rot.Out'!O:O=Data.Out!F462)*('Rot.Out'!P:P=Data.Out!G462)),FALSE),""))</f>
        <v/>
      </c>
      <c r="FN462" s="4" t="str" cm="1">
        <f t="array" ref="FN462">IF(OR(H462=0,ISBLANK(H462)),"",_xlfn._xlws.FILTER(Out.Out!A$2:J$36,Out.Out!K$2:K$36=H462))</f>
        <v/>
      </c>
      <c r="FX462" s="4" t="str" cm="1">
        <f t="array" ref="FX462">IF(OR(A462=0,ISBLANK(A462),A462=""),"",_xlfn._xlws.FILTER(Site.Out!A$2:AA$50,Site.Out!C$2:C$50=A462))</f>
        <v/>
      </c>
      <c r="GY462" s="4" t="str" cm="1">
        <f t="array" ref="GY462">IF(OR(ISBLANK(A462),A462=0,A462=""),"",Pub.Out!A$2:H$2)</f>
        <v/>
      </c>
      <c r="HG462" s="4" t="str" cm="1">
        <f t="array" ref="HG462">IFERROR(IF(OR(C462=0,C462=""),"",_xlfn._xlws.FILTER(Prod.Out!C:F,Prod.Out!B:B=C462)),"")</f>
        <v/>
      </c>
      <c r="HK462" s="4" t="str" cm="1">
        <f t="array" ref="HK462">IF(OR(A462=0,A462=""),"",_xlfn.ANCHORARRAY(ExpD.Out!A$2))</f>
        <v/>
      </c>
    </row>
    <row r="463" spans="1:219" x14ac:dyDescent="0.35">
      <c r="A463" s="4" t="str" cm="1">
        <f t="array" ref="A463">IF(OR(EnterData!A466="",ISBLANK(EnterData!A466)),"",_xlfn._xlws.FILTER(EnterData!A466:L466,EnterData!A466:A466&lt;&gt;""))</f>
        <v/>
      </c>
      <c r="M463" s="4" t="str" cm="1">
        <f t="array" ref="M463">IF(OR(EnterData!A466="",ISBLANK(EnterData!A466)),"",_xlfn._xlws.FILTER(EnterData!N466:AB466,EnterData!A466:A466&lt;&gt;""))</f>
        <v/>
      </c>
      <c r="AB463" s="4" t="str" cm="1">
        <f t="array" ref="AB463">IF(OR(ISBLANK(B463),B463=0),"",_xlfn._xlws.FILTER(MT.Out!A$2:DO$200,MT.Out!D$2:D$200=Data.Out!B463))</f>
        <v/>
      </c>
      <c r="EQ463" s="4" t="str" cm="1">
        <f t="array" ref="EQ463">IFERROR(IF(OR(ISBLANK(E463),E463=0),"",_xlfn._xlws.FILTER(Int.Out!G$2:Q$100,Int.Out!B$2:B$100=E463)),"")</f>
        <v/>
      </c>
      <c r="FB463" s="4" t="str" cm="1">
        <f t="array" ref="FB463">IF(OR(ISBLANK(F463),F463=0),"",_xlfn._xlws.FILTER('Rot.Out'!C$3:M$100,'Rot.Out'!B$3:B$100=F463))</f>
        <v/>
      </c>
      <c r="FM463" s="4" t="str" cm="1">
        <f t="array" ref="FM463">IF(OR(F463=0,F463=""),"",IFERROR(_xlfn.UNIQUE(_xlfn._xlws.FILTER('Rot.Out'!R:R,('Rot.Out'!O:O=Data.Out!F463)*('Rot.Out'!P:P=Data.Out!G463)),FALSE),""))</f>
        <v/>
      </c>
      <c r="FN463" s="4" t="str" cm="1">
        <f t="array" ref="FN463">IF(OR(H463=0,ISBLANK(H463)),"",_xlfn._xlws.FILTER(Out.Out!A$2:J$36,Out.Out!K$2:K$36=H463))</f>
        <v/>
      </c>
      <c r="FX463" s="4" t="str" cm="1">
        <f t="array" ref="FX463">IF(OR(A463=0,ISBLANK(A463),A463=""),"",_xlfn._xlws.FILTER(Site.Out!A$2:AA$50,Site.Out!C$2:C$50=A463))</f>
        <v/>
      </c>
      <c r="GY463" s="4" t="str" cm="1">
        <f t="array" ref="GY463">IF(OR(ISBLANK(A463),A463=0,A463=""),"",Pub.Out!A$2:H$2)</f>
        <v/>
      </c>
      <c r="HG463" s="4" t="str" cm="1">
        <f t="array" ref="HG463">IFERROR(IF(OR(C463=0,C463=""),"",_xlfn._xlws.FILTER(Prod.Out!C:F,Prod.Out!B:B=C463)),"")</f>
        <v/>
      </c>
      <c r="HK463" s="4" t="str" cm="1">
        <f t="array" ref="HK463">IF(OR(A463=0,A463=""),"",_xlfn.ANCHORARRAY(ExpD.Out!A$2))</f>
        <v/>
      </c>
    </row>
    <row r="464" spans="1:219" x14ac:dyDescent="0.35">
      <c r="A464" s="4" t="str" cm="1">
        <f t="array" ref="A464">IF(OR(EnterData!A467="",ISBLANK(EnterData!A467)),"",_xlfn._xlws.FILTER(EnterData!A467:L467,EnterData!A467:A467&lt;&gt;""))</f>
        <v/>
      </c>
      <c r="M464" s="4" t="str" cm="1">
        <f t="array" ref="M464">IF(OR(EnterData!A467="",ISBLANK(EnterData!A467)),"",_xlfn._xlws.FILTER(EnterData!N467:AB467,EnterData!A467:A467&lt;&gt;""))</f>
        <v/>
      </c>
      <c r="AB464" s="4" t="str" cm="1">
        <f t="array" ref="AB464">IF(OR(ISBLANK(B464),B464=0),"",_xlfn._xlws.FILTER(MT.Out!A$2:DO$200,MT.Out!D$2:D$200=Data.Out!B464))</f>
        <v/>
      </c>
      <c r="EQ464" s="4" t="str" cm="1">
        <f t="array" ref="EQ464">IFERROR(IF(OR(ISBLANK(E464),E464=0),"",_xlfn._xlws.FILTER(Int.Out!G$2:Q$100,Int.Out!B$2:B$100=E464)),"")</f>
        <v/>
      </c>
      <c r="FB464" s="4" t="str" cm="1">
        <f t="array" ref="FB464">IF(OR(ISBLANK(F464),F464=0),"",_xlfn._xlws.FILTER('Rot.Out'!C$3:M$100,'Rot.Out'!B$3:B$100=F464))</f>
        <v/>
      </c>
      <c r="FM464" s="4" t="str" cm="1">
        <f t="array" ref="FM464">IF(OR(F464=0,F464=""),"",IFERROR(_xlfn.UNIQUE(_xlfn._xlws.FILTER('Rot.Out'!R:R,('Rot.Out'!O:O=Data.Out!F464)*('Rot.Out'!P:P=Data.Out!G464)),FALSE),""))</f>
        <v/>
      </c>
      <c r="FN464" s="4" t="str" cm="1">
        <f t="array" ref="FN464">IF(OR(H464=0,ISBLANK(H464)),"",_xlfn._xlws.FILTER(Out.Out!A$2:J$36,Out.Out!K$2:K$36=H464))</f>
        <v/>
      </c>
      <c r="FX464" s="4" t="str" cm="1">
        <f t="array" ref="FX464">IF(OR(A464=0,ISBLANK(A464),A464=""),"",_xlfn._xlws.FILTER(Site.Out!A$2:AA$50,Site.Out!C$2:C$50=A464))</f>
        <v/>
      </c>
      <c r="GY464" s="4" t="str" cm="1">
        <f t="array" ref="GY464">IF(OR(ISBLANK(A464),A464=0,A464=""),"",Pub.Out!A$2:H$2)</f>
        <v/>
      </c>
      <c r="HG464" s="4" t="str" cm="1">
        <f t="array" ref="HG464">IFERROR(IF(OR(C464=0,C464=""),"",_xlfn._xlws.FILTER(Prod.Out!C:F,Prod.Out!B:B=C464)),"")</f>
        <v/>
      </c>
      <c r="HK464" s="4" t="str" cm="1">
        <f t="array" ref="HK464">IF(OR(A464=0,A464=""),"",_xlfn.ANCHORARRAY(ExpD.Out!A$2))</f>
        <v/>
      </c>
    </row>
    <row r="465" spans="1:219" x14ac:dyDescent="0.35">
      <c r="A465" s="4" t="str" cm="1">
        <f t="array" ref="A465">IF(OR(EnterData!A468="",ISBLANK(EnterData!A468)),"",_xlfn._xlws.FILTER(EnterData!A468:L468,EnterData!A468:A468&lt;&gt;""))</f>
        <v/>
      </c>
      <c r="M465" s="4" t="str" cm="1">
        <f t="array" ref="M465">IF(OR(EnterData!A468="",ISBLANK(EnterData!A468)),"",_xlfn._xlws.FILTER(EnterData!N468:AB468,EnterData!A468:A468&lt;&gt;""))</f>
        <v/>
      </c>
      <c r="AB465" s="4" t="str" cm="1">
        <f t="array" ref="AB465">IF(OR(ISBLANK(B465),B465=0),"",_xlfn._xlws.FILTER(MT.Out!A$2:DO$200,MT.Out!D$2:D$200=Data.Out!B465))</f>
        <v/>
      </c>
      <c r="EQ465" s="4" t="str" cm="1">
        <f t="array" ref="EQ465">IFERROR(IF(OR(ISBLANK(E465),E465=0),"",_xlfn._xlws.FILTER(Int.Out!G$2:Q$100,Int.Out!B$2:B$100=E465)),"")</f>
        <v/>
      </c>
      <c r="FB465" s="4" t="str" cm="1">
        <f t="array" ref="FB465">IF(OR(ISBLANK(F465),F465=0),"",_xlfn._xlws.FILTER('Rot.Out'!C$3:M$100,'Rot.Out'!B$3:B$100=F465))</f>
        <v/>
      </c>
      <c r="FM465" s="4" t="str" cm="1">
        <f t="array" ref="FM465">IF(OR(F465=0,F465=""),"",IFERROR(_xlfn.UNIQUE(_xlfn._xlws.FILTER('Rot.Out'!R:R,('Rot.Out'!O:O=Data.Out!F465)*('Rot.Out'!P:P=Data.Out!G465)),FALSE),""))</f>
        <v/>
      </c>
      <c r="FN465" s="4" t="str" cm="1">
        <f t="array" ref="FN465">IF(OR(H465=0,ISBLANK(H465)),"",_xlfn._xlws.FILTER(Out.Out!A$2:J$36,Out.Out!K$2:K$36=H465))</f>
        <v/>
      </c>
      <c r="FX465" s="4" t="str" cm="1">
        <f t="array" ref="FX465">IF(OR(A465=0,ISBLANK(A465),A465=""),"",_xlfn._xlws.FILTER(Site.Out!A$2:AA$50,Site.Out!C$2:C$50=A465))</f>
        <v/>
      </c>
      <c r="GY465" s="4" t="str" cm="1">
        <f t="array" ref="GY465">IF(OR(ISBLANK(A465),A465=0,A465=""),"",Pub.Out!A$2:H$2)</f>
        <v/>
      </c>
      <c r="HG465" s="4" t="str" cm="1">
        <f t="array" ref="HG465">IFERROR(IF(OR(C465=0,C465=""),"",_xlfn._xlws.FILTER(Prod.Out!C:F,Prod.Out!B:B=C465)),"")</f>
        <v/>
      </c>
      <c r="HK465" s="4" t="str" cm="1">
        <f t="array" ref="HK465">IF(OR(A465=0,A465=""),"",_xlfn.ANCHORARRAY(ExpD.Out!A$2))</f>
        <v/>
      </c>
    </row>
    <row r="466" spans="1:219" x14ac:dyDescent="0.35">
      <c r="A466" s="4" t="str" cm="1">
        <f t="array" ref="A466">IF(OR(EnterData!A469="",ISBLANK(EnterData!A469)),"",_xlfn._xlws.FILTER(EnterData!A469:L469,EnterData!A469:A469&lt;&gt;""))</f>
        <v/>
      </c>
      <c r="M466" s="4" t="str" cm="1">
        <f t="array" ref="M466">IF(OR(EnterData!A469="",ISBLANK(EnterData!A469)),"",_xlfn._xlws.FILTER(EnterData!N469:AB469,EnterData!A469:A469&lt;&gt;""))</f>
        <v/>
      </c>
      <c r="AB466" s="4" t="str" cm="1">
        <f t="array" ref="AB466">IF(OR(ISBLANK(B466),B466=0),"",_xlfn._xlws.FILTER(MT.Out!A$2:DO$200,MT.Out!D$2:D$200=Data.Out!B466))</f>
        <v/>
      </c>
      <c r="EQ466" s="4" t="str" cm="1">
        <f t="array" ref="EQ466">IFERROR(IF(OR(ISBLANK(E466),E466=0),"",_xlfn._xlws.FILTER(Int.Out!G$2:Q$100,Int.Out!B$2:B$100=E466)),"")</f>
        <v/>
      </c>
      <c r="FB466" s="4" t="str" cm="1">
        <f t="array" ref="FB466">IF(OR(ISBLANK(F466),F466=0),"",_xlfn._xlws.FILTER('Rot.Out'!C$3:M$100,'Rot.Out'!B$3:B$100=F466))</f>
        <v/>
      </c>
      <c r="FM466" s="4" t="str" cm="1">
        <f t="array" ref="FM466">IF(OR(F466=0,F466=""),"",IFERROR(_xlfn.UNIQUE(_xlfn._xlws.FILTER('Rot.Out'!R:R,('Rot.Out'!O:O=Data.Out!F466)*('Rot.Out'!P:P=Data.Out!G466)),FALSE),""))</f>
        <v/>
      </c>
      <c r="FN466" s="4" t="str" cm="1">
        <f t="array" ref="FN466">IF(OR(H466=0,ISBLANK(H466)),"",_xlfn._xlws.FILTER(Out.Out!A$2:J$36,Out.Out!K$2:K$36=H466))</f>
        <v/>
      </c>
      <c r="FX466" s="4" t="str" cm="1">
        <f t="array" ref="FX466">IF(OR(A466=0,ISBLANK(A466),A466=""),"",_xlfn._xlws.FILTER(Site.Out!A$2:AA$50,Site.Out!C$2:C$50=A466))</f>
        <v/>
      </c>
      <c r="GY466" s="4" t="str" cm="1">
        <f t="array" ref="GY466">IF(OR(ISBLANK(A466),A466=0,A466=""),"",Pub.Out!A$2:H$2)</f>
        <v/>
      </c>
      <c r="HG466" s="4" t="str" cm="1">
        <f t="array" ref="HG466">IFERROR(IF(OR(C466=0,C466=""),"",_xlfn._xlws.FILTER(Prod.Out!C:F,Prod.Out!B:B=C466)),"")</f>
        <v/>
      </c>
      <c r="HK466" s="4" t="str" cm="1">
        <f t="array" ref="HK466">IF(OR(A466=0,A466=""),"",_xlfn.ANCHORARRAY(ExpD.Out!A$2))</f>
        <v/>
      </c>
    </row>
    <row r="467" spans="1:219" x14ac:dyDescent="0.35">
      <c r="A467" s="4" t="str" cm="1">
        <f t="array" ref="A467">IF(OR(EnterData!A470="",ISBLANK(EnterData!A470)),"",_xlfn._xlws.FILTER(EnterData!A470:L470,EnterData!A470:A470&lt;&gt;""))</f>
        <v/>
      </c>
      <c r="M467" s="4" t="str" cm="1">
        <f t="array" ref="M467">IF(OR(EnterData!A470="",ISBLANK(EnterData!A470)),"",_xlfn._xlws.FILTER(EnterData!N470:AB470,EnterData!A470:A470&lt;&gt;""))</f>
        <v/>
      </c>
      <c r="AB467" s="4" t="str" cm="1">
        <f t="array" ref="AB467">IF(OR(ISBLANK(B467),B467=0),"",_xlfn._xlws.FILTER(MT.Out!A$2:DO$200,MT.Out!D$2:D$200=Data.Out!B467))</f>
        <v/>
      </c>
      <c r="EQ467" s="4" t="str" cm="1">
        <f t="array" ref="EQ467">IFERROR(IF(OR(ISBLANK(E467),E467=0),"",_xlfn._xlws.FILTER(Int.Out!G$2:Q$100,Int.Out!B$2:B$100=E467)),"")</f>
        <v/>
      </c>
      <c r="FB467" s="4" t="str" cm="1">
        <f t="array" ref="FB467">IF(OR(ISBLANK(F467),F467=0),"",_xlfn._xlws.FILTER('Rot.Out'!C$3:M$100,'Rot.Out'!B$3:B$100=F467))</f>
        <v/>
      </c>
      <c r="FM467" s="4" t="str" cm="1">
        <f t="array" ref="FM467">IF(OR(F467=0,F467=""),"",IFERROR(_xlfn.UNIQUE(_xlfn._xlws.FILTER('Rot.Out'!R:R,('Rot.Out'!O:O=Data.Out!F467)*('Rot.Out'!P:P=Data.Out!G467)),FALSE),""))</f>
        <v/>
      </c>
      <c r="FN467" s="4" t="str" cm="1">
        <f t="array" ref="FN467">IF(OR(H467=0,ISBLANK(H467)),"",_xlfn._xlws.FILTER(Out.Out!A$2:J$36,Out.Out!K$2:K$36=H467))</f>
        <v/>
      </c>
      <c r="FX467" s="4" t="str" cm="1">
        <f t="array" ref="FX467">IF(OR(A467=0,ISBLANK(A467),A467=""),"",_xlfn._xlws.FILTER(Site.Out!A$2:AA$50,Site.Out!C$2:C$50=A467))</f>
        <v/>
      </c>
      <c r="GY467" s="4" t="str" cm="1">
        <f t="array" ref="GY467">IF(OR(ISBLANK(A467),A467=0,A467=""),"",Pub.Out!A$2:H$2)</f>
        <v/>
      </c>
      <c r="HG467" s="4" t="str" cm="1">
        <f t="array" ref="HG467">IFERROR(IF(OR(C467=0,C467=""),"",_xlfn._xlws.FILTER(Prod.Out!C:F,Prod.Out!B:B=C467)),"")</f>
        <v/>
      </c>
      <c r="HK467" s="4" t="str" cm="1">
        <f t="array" ref="HK467">IF(OR(A467=0,A467=""),"",_xlfn.ANCHORARRAY(ExpD.Out!A$2))</f>
        <v/>
      </c>
    </row>
    <row r="468" spans="1:219" x14ac:dyDescent="0.35">
      <c r="A468" s="4" t="str" cm="1">
        <f t="array" ref="A468">IF(OR(EnterData!A471="",ISBLANK(EnterData!A471)),"",_xlfn._xlws.FILTER(EnterData!A471:L471,EnterData!A471:A471&lt;&gt;""))</f>
        <v/>
      </c>
      <c r="M468" s="4" t="str" cm="1">
        <f t="array" ref="M468">IF(OR(EnterData!A471="",ISBLANK(EnterData!A471)),"",_xlfn._xlws.FILTER(EnterData!N471:AB471,EnterData!A471:A471&lt;&gt;""))</f>
        <v/>
      </c>
      <c r="AB468" s="4" t="str" cm="1">
        <f t="array" ref="AB468">IF(OR(ISBLANK(B468),B468=0),"",_xlfn._xlws.FILTER(MT.Out!A$2:DO$200,MT.Out!D$2:D$200=Data.Out!B468))</f>
        <v/>
      </c>
      <c r="EQ468" s="4" t="str" cm="1">
        <f t="array" ref="EQ468">IFERROR(IF(OR(ISBLANK(E468),E468=0),"",_xlfn._xlws.FILTER(Int.Out!G$2:Q$100,Int.Out!B$2:B$100=E468)),"")</f>
        <v/>
      </c>
      <c r="FB468" s="4" t="str" cm="1">
        <f t="array" ref="FB468">IF(OR(ISBLANK(F468),F468=0),"",_xlfn._xlws.FILTER('Rot.Out'!C$3:M$100,'Rot.Out'!B$3:B$100=F468))</f>
        <v/>
      </c>
      <c r="FM468" s="4" t="str" cm="1">
        <f t="array" ref="FM468">IF(OR(F468=0,F468=""),"",IFERROR(_xlfn.UNIQUE(_xlfn._xlws.FILTER('Rot.Out'!R:R,('Rot.Out'!O:O=Data.Out!F468)*('Rot.Out'!P:P=Data.Out!G468)),FALSE),""))</f>
        <v/>
      </c>
      <c r="FN468" s="4" t="str" cm="1">
        <f t="array" ref="FN468">IF(OR(H468=0,ISBLANK(H468)),"",_xlfn._xlws.FILTER(Out.Out!A$2:J$36,Out.Out!K$2:K$36=H468))</f>
        <v/>
      </c>
      <c r="FX468" s="4" t="str" cm="1">
        <f t="array" ref="FX468">IF(OR(A468=0,ISBLANK(A468),A468=""),"",_xlfn._xlws.FILTER(Site.Out!A$2:AA$50,Site.Out!C$2:C$50=A468))</f>
        <v/>
      </c>
      <c r="GY468" s="4" t="str" cm="1">
        <f t="array" ref="GY468">IF(OR(ISBLANK(A468),A468=0,A468=""),"",Pub.Out!A$2:H$2)</f>
        <v/>
      </c>
      <c r="HG468" s="4" t="str" cm="1">
        <f t="array" ref="HG468">IFERROR(IF(OR(C468=0,C468=""),"",_xlfn._xlws.FILTER(Prod.Out!C:F,Prod.Out!B:B=C468)),"")</f>
        <v/>
      </c>
      <c r="HK468" s="4" t="str" cm="1">
        <f t="array" ref="HK468">IF(OR(A468=0,A468=""),"",_xlfn.ANCHORARRAY(ExpD.Out!A$2))</f>
        <v/>
      </c>
    </row>
    <row r="469" spans="1:219" x14ac:dyDescent="0.35">
      <c r="A469" s="4" t="str" cm="1">
        <f t="array" ref="A469">IF(OR(EnterData!A472="",ISBLANK(EnterData!A472)),"",_xlfn._xlws.FILTER(EnterData!A472:L472,EnterData!A472:A472&lt;&gt;""))</f>
        <v/>
      </c>
      <c r="M469" s="4" t="str" cm="1">
        <f t="array" ref="M469">IF(OR(EnterData!A472="",ISBLANK(EnterData!A472)),"",_xlfn._xlws.FILTER(EnterData!N472:AB472,EnterData!A472:A472&lt;&gt;""))</f>
        <v/>
      </c>
      <c r="AB469" s="4" t="str" cm="1">
        <f t="array" ref="AB469">IF(OR(ISBLANK(B469),B469=0),"",_xlfn._xlws.FILTER(MT.Out!A$2:DO$200,MT.Out!D$2:D$200=Data.Out!B469))</f>
        <v/>
      </c>
      <c r="EQ469" s="4" t="str" cm="1">
        <f t="array" ref="EQ469">IFERROR(IF(OR(ISBLANK(E469),E469=0),"",_xlfn._xlws.FILTER(Int.Out!G$2:Q$100,Int.Out!B$2:B$100=E469)),"")</f>
        <v/>
      </c>
      <c r="FB469" s="4" t="str" cm="1">
        <f t="array" ref="FB469">IF(OR(ISBLANK(F469),F469=0),"",_xlfn._xlws.FILTER('Rot.Out'!C$3:M$100,'Rot.Out'!B$3:B$100=F469))</f>
        <v/>
      </c>
      <c r="FM469" s="4" t="str" cm="1">
        <f t="array" ref="FM469">IF(OR(F469=0,F469=""),"",IFERROR(_xlfn.UNIQUE(_xlfn._xlws.FILTER('Rot.Out'!R:R,('Rot.Out'!O:O=Data.Out!F469)*('Rot.Out'!P:P=Data.Out!G469)),FALSE),""))</f>
        <v/>
      </c>
      <c r="FN469" s="4" t="str" cm="1">
        <f t="array" ref="FN469">IF(OR(H469=0,ISBLANK(H469)),"",_xlfn._xlws.FILTER(Out.Out!A$2:J$36,Out.Out!K$2:K$36=H469))</f>
        <v/>
      </c>
      <c r="FX469" s="4" t="str" cm="1">
        <f t="array" ref="FX469">IF(OR(A469=0,ISBLANK(A469),A469=""),"",_xlfn._xlws.FILTER(Site.Out!A$2:AA$50,Site.Out!C$2:C$50=A469))</f>
        <v/>
      </c>
      <c r="GY469" s="4" t="str" cm="1">
        <f t="array" ref="GY469">IF(OR(ISBLANK(A469),A469=0,A469=""),"",Pub.Out!A$2:H$2)</f>
        <v/>
      </c>
      <c r="HG469" s="4" t="str" cm="1">
        <f t="array" ref="HG469">IFERROR(IF(OR(C469=0,C469=""),"",_xlfn._xlws.FILTER(Prod.Out!C:F,Prod.Out!B:B=C469)),"")</f>
        <v/>
      </c>
      <c r="HK469" s="4" t="str" cm="1">
        <f t="array" ref="HK469">IF(OR(A469=0,A469=""),"",_xlfn.ANCHORARRAY(ExpD.Out!A$2))</f>
        <v/>
      </c>
    </row>
    <row r="470" spans="1:219" x14ac:dyDescent="0.35">
      <c r="A470" s="4" t="str" cm="1">
        <f t="array" ref="A470">IF(OR(EnterData!A473="",ISBLANK(EnterData!A473)),"",_xlfn._xlws.FILTER(EnterData!A473:L473,EnterData!A473:A473&lt;&gt;""))</f>
        <v/>
      </c>
      <c r="M470" s="4" t="str" cm="1">
        <f t="array" ref="M470">IF(OR(EnterData!A473="",ISBLANK(EnterData!A473)),"",_xlfn._xlws.FILTER(EnterData!N473:AB473,EnterData!A473:A473&lt;&gt;""))</f>
        <v/>
      </c>
      <c r="AB470" s="4" t="str" cm="1">
        <f t="array" ref="AB470">IF(OR(ISBLANK(B470),B470=0),"",_xlfn._xlws.FILTER(MT.Out!A$2:DO$200,MT.Out!D$2:D$200=Data.Out!B470))</f>
        <v/>
      </c>
      <c r="EQ470" s="4" t="str" cm="1">
        <f t="array" ref="EQ470">IFERROR(IF(OR(ISBLANK(E470),E470=0),"",_xlfn._xlws.FILTER(Int.Out!G$2:Q$100,Int.Out!B$2:B$100=E470)),"")</f>
        <v/>
      </c>
      <c r="FB470" s="4" t="str" cm="1">
        <f t="array" ref="FB470">IF(OR(ISBLANK(F470),F470=0),"",_xlfn._xlws.FILTER('Rot.Out'!C$3:M$100,'Rot.Out'!B$3:B$100=F470))</f>
        <v/>
      </c>
      <c r="FM470" s="4" t="str" cm="1">
        <f t="array" ref="FM470">IF(OR(F470=0,F470=""),"",IFERROR(_xlfn.UNIQUE(_xlfn._xlws.FILTER('Rot.Out'!R:R,('Rot.Out'!O:O=Data.Out!F470)*('Rot.Out'!P:P=Data.Out!G470)),FALSE),""))</f>
        <v/>
      </c>
      <c r="FN470" s="4" t="str" cm="1">
        <f t="array" ref="FN470">IF(OR(H470=0,ISBLANK(H470)),"",_xlfn._xlws.FILTER(Out.Out!A$2:J$36,Out.Out!K$2:K$36=H470))</f>
        <v/>
      </c>
      <c r="FX470" s="4" t="str" cm="1">
        <f t="array" ref="FX470">IF(OR(A470=0,ISBLANK(A470),A470=""),"",_xlfn._xlws.FILTER(Site.Out!A$2:AA$50,Site.Out!C$2:C$50=A470))</f>
        <v/>
      </c>
      <c r="GY470" s="4" t="str" cm="1">
        <f t="array" ref="GY470">IF(OR(ISBLANK(A470),A470=0,A470=""),"",Pub.Out!A$2:H$2)</f>
        <v/>
      </c>
      <c r="HG470" s="4" t="str" cm="1">
        <f t="array" ref="HG470">IFERROR(IF(OR(C470=0,C470=""),"",_xlfn._xlws.FILTER(Prod.Out!C:F,Prod.Out!B:B=C470)),"")</f>
        <v/>
      </c>
      <c r="HK470" s="4" t="str" cm="1">
        <f t="array" ref="HK470">IF(OR(A470=0,A470=""),"",_xlfn.ANCHORARRAY(ExpD.Out!A$2))</f>
        <v/>
      </c>
    </row>
    <row r="471" spans="1:219" x14ac:dyDescent="0.35">
      <c r="A471" s="4" t="str" cm="1">
        <f t="array" ref="A471">IF(OR(EnterData!A474="",ISBLANK(EnterData!A474)),"",_xlfn._xlws.FILTER(EnterData!A474:L474,EnterData!A474:A474&lt;&gt;""))</f>
        <v/>
      </c>
      <c r="M471" s="4" t="str" cm="1">
        <f t="array" ref="M471">IF(OR(EnterData!A474="",ISBLANK(EnterData!A474)),"",_xlfn._xlws.FILTER(EnterData!N474:AB474,EnterData!A474:A474&lt;&gt;""))</f>
        <v/>
      </c>
      <c r="AB471" s="4" t="str" cm="1">
        <f t="array" ref="AB471">IF(OR(ISBLANK(B471),B471=0),"",_xlfn._xlws.FILTER(MT.Out!A$2:DO$200,MT.Out!D$2:D$200=Data.Out!B471))</f>
        <v/>
      </c>
      <c r="EQ471" s="4" t="str" cm="1">
        <f t="array" ref="EQ471">IFERROR(IF(OR(ISBLANK(E471),E471=0),"",_xlfn._xlws.FILTER(Int.Out!G$2:Q$100,Int.Out!B$2:B$100=E471)),"")</f>
        <v/>
      </c>
      <c r="FB471" s="4" t="str" cm="1">
        <f t="array" ref="FB471">IF(OR(ISBLANK(F471),F471=0),"",_xlfn._xlws.FILTER('Rot.Out'!C$3:M$100,'Rot.Out'!B$3:B$100=F471))</f>
        <v/>
      </c>
      <c r="FM471" s="4" t="str" cm="1">
        <f t="array" ref="FM471">IF(OR(F471=0,F471=""),"",IFERROR(_xlfn.UNIQUE(_xlfn._xlws.FILTER('Rot.Out'!R:R,('Rot.Out'!O:O=Data.Out!F471)*('Rot.Out'!P:P=Data.Out!G471)),FALSE),""))</f>
        <v/>
      </c>
      <c r="FN471" s="4" t="str" cm="1">
        <f t="array" ref="FN471">IF(OR(H471=0,ISBLANK(H471)),"",_xlfn._xlws.FILTER(Out.Out!A$2:J$36,Out.Out!K$2:K$36=H471))</f>
        <v/>
      </c>
      <c r="FX471" s="4" t="str" cm="1">
        <f t="array" ref="FX471">IF(OR(A471=0,ISBLANK(A471),A471=""),"",_xlfn._xlws.FILTER(Site.Out!A$2:AA$50,Site.Out!C$2:C$50=A471))</f>
        <v/>
      </c>
      <c r="GY471" s="4" t="str" cm="1">
        <f t="array" ref="GY471">IF(OR(ISBLANK(A471),A471=0,A471=""),"",Pub.Out!A$2:H$2)</f>
        <v/>
      </c>
      <c r="HG471" s="4" t="str" cm="1">
        <f t="array" ref="HG471">IFERROR(IF(OR(C471=0,C471=""),"",_xlfn._xlws.FILTER(Prod.Out!C:F,Prod.Out!B:B=C471)),"")</f>
        <v/>
      </c>
      <c r="HK471" s="4" t="str" cm="1">
        <f t="array" ref="HK471">IF(OR(A471=0,A471=""),"",_xlfn.ANCHORARRAY(ExpD.Out!A$2))</f>
        <v/>
      </c>
    </row>
    <row r="472" spans="1:219" x14ac:dyDescent="0.35">
      <c r="A472" s="4" t="str" cm="1">
        <f t="array" ref="A472">IF(OR(EnterData!A475="",ISBLANK(EnterData!A475)),"",_xlfn._xlws.FILTER(EnterData!A475:L475,EnterData!A475:A475&lt;&gt;""))</f>
        <v/>
      </c>
      <c r="M472" s="4" t="str" cm="1">
        <f t="array" ref="M472">IF(OR(EnterData!A475="",ISBLANK(EnterData!A475)),"",_xlfn._xlws.FILTER(EnterData!N475:AB475,EnterData!A475:A475&lt;&gt;""))</f>
        <v/>
      </c>
      <c r="AB472" s="4" t="str" cm="1">
        <f t="array" ref="AB472">IF(OR(ISBLANK(B472),B472=0),"",_xlfn._xlws.FILTER(MT.Out!A$2:DO$200,MT.Out!D$2:D$200=Data.Out!B472))</f>
        <v/>
      </c>
      <c r="EQ472" s="4" t="str" cm="1">
        <f t="array" ref="EQ472">IFERROR(IF(OR(ISBLANK(E472),E472=0),"",_xlfn._xlws.FILTER(Int.Out!G$2:Q$100,Int.Out!B$2:B$100=E472)),"")</f>
        <v/>
      </c>
      <c r="FB472" s="4" t="str" cm="1">
        <f t="array" ref="FB472">IF(OR(ISBLANK(F472),F472=0),"",_xlfn._xlws.FILTER('Rot.Out'!C$3:M$100,'Rot.Out'!B$3:B$100=F472))</f>
        <v/>
      </c>
      <c r="FM472" s="4" t="str" cm="1">
        <f t="array" ref="FM472">IF(OR(F472=0,F472=""),"",IFERROR(_xlfn.UNIQUE(_xlfn._xlws.FILTER('Rot.Out'!R:R,('Rot.Out'!O:O=Data.Out!F472)*('Rot.Out'!P:P=Data.Out!G472)),FALSE),""))</f>
        <v/>
      </c>
      <c r="FN472" s="4" t="str" cm="1">
        <f t="array" ref="FN472">IF(OR(H472=0,ISBLANK(H472)),"",_xlfn._xlws.FILTER(Out.Out!A$2:J$36,Out.Out!K$2:K$36=H472))</f>
        <v/>
      </c>
      <c r="FX472" s="4" t="str" cm="1">
        <f t="array" ref="FX472">IF(OR(A472=0,ISBLANK(A472),A472=""),"",_xlfn._xlws.FILTER(Site.Out!A$2:AA$50,Site.Out!C$2:C$50=A472))</f>
        <v/>
      </c>
      <c r="GY472" s="4" t="str" cm="1">
        <f t="array" ref="GY472">IF(OR(ISBLANK(A472),A472=0,A472=""),"",Pub.Out!A$2:H$2)</f>
        <v/>
      </c>
      <c r="HG472" s="4" t="str" cm="1">
        <f t="array" ref="HG472">IFERROR(IF(OR(C472=0,C472=""),"",_xlfn._xlws.FILTER(Prod.Out!C:F,Prod.Out!B:B=C472)),"")</f>
        <v/>
      </c>
      <c r="HK472" s="4" t="str" cm="1">
        <f t="array" ref="HK472">IF(OR(A472=0,A472=""),"",_xlfn.ANCHORARRAY(ExpD.Out!A$2))</f>
        <v/>
      </c>
    </row>
    <row r="473" spans="1:219" x14ac:dyDescent="0.35">
      <c r="A473" s="4" t="str" cm="1">
        <f t="array" ref="A473">IF(OR(EnterData!A476="",ISBLANK(EnterData!A476)),"",_xlfn._xlws.FILTER(EnterData!A476:L476,EnterData!A476:A476&lt;&gt;""))</f>
        <v/>
      </c>
      <c r="M473" s="4" t="str" cm="1">
        <f t="array" ref="M473">IF(OR(EnterData!A476="",ISBLANK(EnterData!A476)),"",_xlfn._xlws.FILTER(EnterData!N476:AB476,EnterData!A476:A476&lt;&gt;""))</f>
        <v/>
      </c>
      <c r="AB473" s="4" t="str" cm="1">
        <f t="array" ref="AB473">IF(OR(ISBLANK(B473),B473=0),"",_xlfn._xlws.FILTER(MT.Out!A$2:DO$200,MT.Out!D$2:D$200=Data.Out!B473))</f>
        <v/>
      </c>
      <c r="EQ473" s="4" t="str" cm="1">
        <f t="array" ref="EQ473">IFERROR(IF(OR(ISBLANK(E473),E473=0),"",_xlfn._xlws.FILTER(Int.Out!G$2:Q$100,Int.Out!B$2:B$100=E473)),"")</f>
        <v/>
      </c>
      <c r="FB473" s="4" t="str" cm="1">
        <f t="array" ref="FB473">IF(OR(ISBLANK(F473),F473=0),"",_xlfn._xlws.FILTER('Rot.Out'!C$3:M$100,'Rot.Out'!B$3:B$100=F473))</f>
        <v/>
      </c>
      <c r="FM473" s="4" t="str" cm="1">
        <f t="array" ref="FM473">IF(OR(F473=0,F473=""),"",IFERROR(_xlfn.UNIQUE(_xlfn._xlws.FILTER('Rot.Out'!R:R,('Rot.Out'!O:O=Data.Out!F473)*('Rot.Out'!P:P=Data.Out!G473)),FALSE),""))</f>
        <v/>
      </c>
      <c r="FN473" s="4" t="str" cm="1">
        <f t="array" ref="FN473">IF(OR(H473=0,ISBLANK(H473)),"",_xlfn._xlws.FILTER(Out.Out!A$2:J$36,Out.Out!K$2:K$36=H473))</f>
        <v/>
      </c>
      <c r="FX473" s="4" t="str" cm="1">
        <f t="array" ref="FX473">IF(OR(A473=0,ISBLANK(A473),A473=""),"",_xlfn._xlws.FILTER(Site.Out!A$2:AA$50,Site.Out!C$2:C$50=A473))</f>
        <v/>
      </c>
      <c r="GY473" s="4" t="str" cm="1">
        <f t="array" ref="GY473">IF(OR(ISBLANK(A473),A473=0,A473=""),"",Pub.Out!A$2:H$2)</f>
        <v/>
      </c>
      <c r="HG473" s="4" t="str" cm="1">
        <f t="array" ref="HG473">IFERROR(IF(OR(C473=0,C473=""),"",_xlfn._xlws.FILTER(Prod.Out!C:F,Prod.Out!B:B=C473)),"")</f>
        <v/>
      </c>
      <c r="HK473" s="4" t="str" cm="1">
        <f t="array" ref="HK473">IF(OR(A473=0,A473=""),"",_xlfn.ANCHORARRAY(ExpD.Out!A$2))</f>
        <v/>
      </c>
    </row>
    <row r="474" spans="1:219" x14ac:dyDescent="0.35">
      <c r="A474" s="4" t="str" cm="1">
        <f t="array" ref="A474">IF(OR(EnterData!A477="",ISBLANK(EnterData!A477)),"",_xlfn._xlws.FILTER(EnterData!A477:L477,EnterData!A477:A477&lt;&gt;""))</f>
        <v/>
      </c>
      <c r="M474" s="4" t="str" cm="1">
        <f t="array" ref="M474">IF(OR(EnterData!A477="",ISBLANK(EnterData!A477)),"",_xlfn._xlws.FILTER(EnterData!N477:AB477,EnterData!A477:A477&lt;&gt;""))</f>
        <v/>
      </c>
      <c r="AB474" s="4" t="str" cm="1">
        <f t="array" ref="AB474">IF(OR(ISBLANK(B474),B474=0),"",_xlfn._xlws.FILTER(MT.Out!A$2:DO$200,MT.Out!D$2:D$200=Data.Out!B474))</f>
        <v/>
      </c>
      <c r="EQ474" s="4" t="str" cm="1">
        <f t="array" ref="EQ474">IFERROR(IF(OR(ISBLANK(E474),E474=0),"",_xlfn._xlws.FILTER(Int.Out!G$2:Q$100,Int.Out!B$2:B$100=E474)),"")</f>
        <v/>
      </c>
      <c r="FB474" s="4" t="str" cm="1">
        <f t="array" ref="FB474">IF(OR(ISBLANK(F474),F474=0),"",_xlfn._xlws.FILTER('Rot.Out'!C$3:M$100,'Rot.Out'!B$3:B$100=F474))</f>
        <v/>
      </c>
      <c r="FM474" s="4" t="str" cm="1">
        <f t="array" ref="FM474">IF(OR(F474=0,F474=""),"",IFERROR(_xlfn.UNIQUE(_xlfn._xlws.FILTER('Rot.Out'!R:R,('Rot.Out'!O:O=Data.Out!F474)*('Rot.Out'!P:P=Data.Out!G474)),FALSE),""))</f>
        <v/>
      </c>
      <c r="FN474" s="4" t="str" cm="1">
        <f t="array" ref="FN474">IF(OR(H474=0,ISBLANK(H474)),"",_xlfn._xlws.FILTER(Out.Out!A$2:J$36,Out.Out!K$2:K$36=H474))</f>
        <v/>
      </c>
      <c r="FX474" s="4" t="str" cm="1">
        <f t="array" ref="FX474">IF(OR(A474=0,ISBLANK(A474),A474=""),"",_xlfn._xlws.FILTER(Site.Out!A$2:AA$50,Site.Out!C$2:C$50=A474))</f>
        <v/>
      </c>
      <c r="GY474" s="4" t="str" cm="1">
        <f t="array" ref="GY474">IF(OR(ISBLANK(A474),A474=0,A474=""),"",Pub.Out!A$2:H$2)</f>
        <v/>
      </c>
      <c r="HG474" s="4" t="str" cm="1">
        <f t="array" ref="HG474">IFERROR(IF(OR(C474=0,C474=""),"",_xlfn._xlws.FILTER(Prod.Out!C:F,Prod.Out!B:B=C474)),"")</f>
        <v/>
      </c>
      <c r="HK474" s="4" t="str" cm="1">
        <f t="array" ref="HK474">IF(OR(A474=0,A474=""),"",_xlfn.ANCHORARRAY(ExpD.Out!A$2))</f>
        <v/>
      </c>
    </row>
    <row r="475" spans="1:219" x14ac:dyDescent="0.35">
      <c r="A475" s="4" t="str" cm="1">
        <f t="array" ref="A475">IF(OR(EnterData!A478="",ISBLANK(EnterData!A478)),"",_xlfn._xlws.FILTER(EnterData!A478:L478,EnterData!A478:A478&lt;&gt;""))</f>
        <v/>
      </c>
      <c r="M475" s="4" t="str" cm="1">
        <f t="array" ref="M475">IF(OR(EnterData!A478="",ISBLANK(EnterData!A478)),"",_xlfn._xlws.FILTER(EnterData!N478:AB478,EnterData!A478:A478&lt;&gt;""))</f>
        <v/>
      </c>
      <c r="AB475" s="4" t="str" cm="1">
        <f t="array" ref="AB475">IF(OR(ISBLANK(B475),B475=0),"",_xlfn._xlws.FILTER(MT.Out!A$2:DO$200,MT.Out!D$2:D$200=Data.Out!B475))</f>
        <v/>
      </c>
      <c r="EQ475" s="4" t="str" cm="1">
        <f t="array" ref="EQ475">IFERROR(IF(OR(ISBLANK(E475),E475=0),"",_xlfn._xlws.FILTER(Int.Out!G$2:Q$100,Int.Out!B$2:B$100=E475)),"")</f>
        <v/>
      </c>
      <c r="FB475" s="4" t="str" cm="1">
        <f t="array" ref="FB475">IF(OR(ISBLANK(F475),F475=0),"",_xlfn._xlws.FILTER('Rot.Out'!C$3:M$100,'Rot.Out'!B$3:B$100=F475))</f>
        <v/>
      </c>
      <c r="FM475" s="4" t="str" cm="1">
        <f t="array" ref="FM475">IF(OR(F475=0,F475=""),"",IFERROR(_xlfn.UNIQUE(_xlfn._xlws.FILTER('Rot.Out'!R:R,('Rot.Out'!O:O=Data.Out!F475)*('Rot.Out'!P:P=Data.Out!G475)),FALSE),""))</f>
        <v/>
      </c>
      <c r="FN475" s="4" t="str" cm="1">
        <f t="array" ref="FN475">IF(OR(H475=0,ISBLANK(H475)),"",_xlfn._xlws.FILTER(Out.Out!A$2:J$36,Out.Out!K$2:K$36=H475))</f>
        <v/>
      </c>
      <c r="FX475" s="4" t="str" cm="1">
        <f t="array" ref="FX475">IF(OR(A475=0,ISBLANK(A475),A475=""),"",_xlfn._xlws.FILTER(Site.Out!A$2:AA$50,Site.Out!C$2:C$50=A475))</f>
        <v/>
      </c>
      <c r="GY475" s="4" t="str" cm="1">
        <f t="array" ref="GY475">IF(OR(ISBLANK(A475),A475=0,A475=""),"",Pub.Out!A$2:H$2)</f>
        <v/>
      </c>
      <c r="HG475" s="4" t="str" cm="1">
        <f t="array" ref="HG475">IFERROR(IF(OR(C475=0,C475=""),"",_xlfn._xlws.FILTER(Prod.Out!C:F,Prod.Out!B:B=C475)),"")</f>
        <v/>
      </c>
      <c r="HK475" s="4" t="str" cm="1">
        <f t="array" ref="HK475">IF(OR(A475=0,A475=""),"",_xlfn.ANCHORARRAY(ExpD.Out!A$2))</f>
        <v/>
      </c>
    </row>
    <row r="476" spans="1:219" x14ac:dyDescent="0.35">
      <c r="A476" s="4" t="str" cm="1">
        <f t="array" ref="A476">IF(OR(EnterData!A479="",ISBLANK(EnterData!A479)),"",_xlfn._xlws.FILTER(EnterData!A479:L479,EnterData!A479:A479&lt;&gt;""))</f>
        <v/>
      </c>
      <c r="M476" s="4" t="str" cm="1">
        <f t="array" ref="M476">IF(OR(EnterData!A479="",ISBLANK(EnterData!A479)),"",_xlfn._xlws.FILTER(EnterData!N479:AB479,EnterData!A479:A479&lt;&gt;""))</f>
        <v/>
      </c>
      <c r="AB476" s="4" t="str" cm="1">
        <f t="array" ref="AB476">IF(OR(ISBLANK(B476),B476=0),"",_xlfn._xlws.FILTER(MT.Out!A$2:DO$200,MT.Out!D$2:D$200=Data.Out!B476))</f>
        <v/>
      </c>
      <c r="EQ476" s="4" t="str" cm="1">
        <f t="array" ref="EQ476">IFERROR(IF(OR(ISBLANK(E476),E476=0),"",_xlfn._xlws.FILTER(Int.Out!G$2:Q$100,Int.Out!B$2:B$100=E476)),"")</f>
        <v/>
      </c>
      <c r="FB476" s="4" t="str" cm="1">
        <f t="array" ref="FB476">IF(OR(ISBLANK(F476),F476=0),"",_xlfn._xlws.FILTER('Rot.Out'!C$3:M$100,'Rot.Out'!B$3:B$100=F476))</f>
        <v/>
      </c>
      <c r="FM476" s="4" t="str" cm="1">
        <f t="array" ref="FM476">IF(OR(F476=0,F476=""),"",IFERROR(_xlfn.UNIQUE(_xlfn._xlws.FILTER('Rot.Out'!R:R,('Rot.Out'!O:O=Data.Out!F476)*('Rot.Out'!P:P=Data.Out!G476)),FALSE),""))</f>
        <v/>
      </c>
      <c r="FN476" s="4" t="str" cm="1">
        <f t="array" ref="FN476">IF(OR(H476=0,ISBLANK(H476)),"",_xlfn._xlws.FILTER(Out.Out!A$2:J$36,Out.Out!K$2:K$36=H476))</f>
        <v/>
      </c>
      <c r="FX476" s="4" t="str" cm="1">
        <f t="array" ref="FX476">IF(OR(A476=0,ISBLANK(A476),A476=""),"",_xlfn._xlws.FILTER(Site.Out!A$2:AA$50,Site.Out!C$2:C$50=A476))</f>
        <v/>
      </c>
      <c r="GY476" s="4" t="str" cm="1">
        <f t="array" ref="GY476">IF(OR(ISBLANK(A476),A476=0,A476=""),"",Pub.Out!A$2:H$2)</f>
        <v/>
      </c>
      <c r="HG476" s="4" t="str" cm="1">
        <f t="array" ref="HG476">IFERROR(IF(OR(C476=0,C476=""),"",_xlfn._xlws.FILTER(Prod.Out!C:F,Prod.Out!B:B=C476)),"")</f>
        <v/>
      </c>
      <c r="HK476" s="4" t="str" cm="1">
        <f t="array" ref="HK476">IF(OR(A476=0,A476=""),"",_xlfn.ANCHORARRAY(ExpD.Out!A$2))</f>
        <v/>
      </c>
    </row>
    <row r="477" spans="1:219" x14ac:dyDescent="0.35">
      <c r="A477" s="4" t="str" cm="1">
        <f t="array" ref="A477">IF(OR(EnterData!A480="",ISBLANK(EnterData!A480)),"",_xlfn._xlws.FILTER(EnterData!A480:L480,EnterData!A480:A480&lt;&gt;""))</f>
        <v/>
      </c>
      <c r="M477" s="4" t="str" cm="1">
        <f t="array" ref="M477">IF(OR(EnterData!A480="",ISBLANK(EnterData!A480)),"",_xlfn._xlws.FILTER(EnterData!N480:AB480,EnterData!A480:A480&lt;&gt;""))</f>
        <v/>
      </c>
      <c r="AB477" s="4" t="str" cm="1">
        <f t="array" ref="AB477">IF(OR(ISBLANK(B477),B477=0),"",_xlfn._xlws.FILTER(MT.Out!A$2:DO$200,MT.Out!D$2:D$200=Data.Out!B477))</f>
        <v/>
      </c>
      <c r="EQ477" s="4" t="str" cm="1">
        <f t="array" ref="EQ477">IFERROR(IF(OR(ISBLANK(E477),E477=0),"",_xlfn._xlws.FILTER(Int.Out!G$2:Q$100,Int.Out!B$2:B$100=E477)),"")</f>
        <v/>
      </c>
      <c r="FB477" s="4" t="str" cm="1">
        <f t="array" ref="FB477">IF(OR(ISBLANK(F477),F477=0),"",_xlfn._xlws.FILTER('Rot.Out'!C$3:M$100,'Rot.Out'!B$3:B$100=F477))</f>
        <v/>
      </c>
      <c r="FM477" s="4" t="str" cm="1">
        <f t="array" ref="FM477">IF(OR(F477=0,F477=""),"",IFERROR(_xlfn.UNIQUE(_xlfn._xlws.FILTER('Rot.Out'!R:R,('Rot.Out'!O:O=Data.Out!F477)*('Rot.Out'!P:P=Data.Out!G477)),FALSE),""))</f>
        <v/>
      </c>
      <c r="FN477" s="4" t="str" cm="1">
        <f t="array" ref="FN477">IF(OR(H477=0,ISBLANK(H477)),"",_xlfn._xlws.FILTER(Out.Out!A$2:J$36,Out.Out!K$2:K$36=H477))</f>
        <v/>
      </c>
      <c r="FX477" s="4" t="str" cm="1">
        <f t="array" ref="FX477">IF(OR(A477=0,ISBLANK(A477),A477=""),"",_xlfn._xlws.FILTER(Site.Out!A$2:AA$50,Site.Out!C$2:C$50=A477))</f>
        <v/>
      </c>
      <c r="GY477" s="4" t="str" cm="1">
        <f t="array" ref="GY477">IF(OR(ISBLANK(A477),A477=0,A477=""),"",Pub.Out!A$2:H$2)</f>
        <v/>
      </c>
      <c r="HG477" s="4" t="str" cm="1">
        <f t="array" ref="HG477">IFERROR(IF(OR(C477=0,C477=""),"",_xlfn._xlws.FILTER(Prod.Out!C:F,Prod.Out!B:B=C477)),"")</f>
        <v/>
      </c>
      <c r="HK477" s="4" t="str" cm="1">
        <f t="array" ref="HK477">IF(OR(A477=0,A477=""),"",_xlfn.ANCHORARRAY(ExpD.Out!A$2))</f>
        <v/>
      </c>
    </row>
    <row r="478" spans="1:219" x14ac:dyDescent="0.35">
      <c r="A478" s="4" t="str" cm="1">
        <f t="array" ref="A478">IF(OR(EnterData!A481="",ISBLANK(EnterData!A481)),"",_xlfn._xlws.FILTER(EnterData!A481:L481,EnterData!A481:A481&lt;&gt;""))</f>
        <v/>
      </c>
      <c r="M478" s="4" t="str" cm="1">
        <f t="array" ref="M478">IF(OR(EnterData!A481="",ISBLANK(EnterData!A481)),"",_xlfn._xlws.FILTER(EnterData!N481:AB481,EnterData!A481:A481&lt;&gt;""))</f>
        <v/>
      </c>
      <c r="AB478" s="4" t="str" cm="1">
        <f t="array" ref="AB478">IF(OR(ISBLANK(B478),B478=0),"",_xlfn._xlws.FILTER(MT.Out!A$2:DO$200,MT.Out!D$2:D$200=Data.Out!B478))</f>
        <v/>
      </c>
      <c r="EQ478" s="4" t="str" cm="1">
        <f t="array" ref="EQ478">IFERROR(IF(OR(ISBLANK(E478),E478=0),"",_xlfn._xlws.FILTER(Int.Out!G$2:Q$100,Int.Out!B$2:B$100=E478)),"")</f>
        <v/>
      </c>
      <c r="FB478" s="4" t="str" cm="1">
        <f t="array" ref="FB478">IF(OR(ISBLANK(F478),F478=0),"",_xlfn._xlws.FILTER('Rot.Out'!C$3:M$100,'Rot.Out'!B$3:B$100=F478))</f>
        <v/>
      </c>
      <c r="FM478" s="4" t="str" cm="1">
        <f t="array" ref="FM478">IF(OR(F478=0,F478=""),"",IFERROR(_xlfn.UNIQUE(_xlfn._xlws.FILTER('Rot.Out'!R:R,('Rot.Out'!O:O=Data.Out!F478)*('Rot.Out'!P:P=Data.Out!G478)),FALSE),""))</f>
        <v/>
      </c>
      <c r="FN478" s="4" t="str" cm="1">
        <f t="array" ref="FN478">IF(OR(H478=0,ISBLANK(H478)),"",_xlfn._xlws.FILTER(Out.Out!A$2:J$36,Out.Out!K$2:K$36=H478))</f>
        <v/>
      </c>
      <c r="FX478" s="4" t="str" cm="1">
        <f t="array" ref="FX478">IF(OR(A478=0,ISBLANK(A478),A478=""),"",_xlfn._xlws.FILTER(Site.Out!A$2:AA$50,Site.Out!C$2:C$50=A478))</f>
        <v/>
      </c>
      <c r="GY478" s="4" t="str" cm="1">
        <f t="array" ref="GY478">IF(OR(ISBLANK(A478),A478=0,A478=""),"",Pub.Out!A$2:H$2)</f>
        <v/>
      </c>
      <c r="HG478" s="4" t="str" cm="1">
        <f t="array" ref="HG478">IFERROR(IF(OR(C478=0,C478=""),"",_xlfn._xlws.FILTER(Prod.Out!C:F,Prod.Out!B:B=C478)),"")</f>
        <v/>
      </c>
      <c r="HK478" s="4" t="str" cm="1">
        <f t="array" ref="HK478">IF(OR(A478=0,A478=""),"",_xlfn.ANCHORARRAY(ExpD.Out!A$2))</f>
        <v/>
      </c>
    </row>
    <row r="479" spans="1:219" x14ac:dyDescent="0.35">
      <c r="A479" s="4" t="str" cm="1">
        <f t="array" ref="A479">IF(OR(EnterData!A482="",ISBLANK(EnterData!A482)),"",_xlfn._xlws.FILTER(EnterData!A482:L482,EnterData!A482:A482&lt;&gt;""))</f>
        <v/>
      </c>
      <c r="M479" s="4" t="str" cm="1">
        <f t="array" ref="M479">IF(OR(EnterData!A482="",ISBLANK(EnterData!A482)),"",_xlfn._xlws.FILTER(EnterData!N482:AB482,EnterData!A482:A482&lt;&gt;""))</f>
        <v/>
      </c>
      <c r="AB479" s="4" t="str" cm="1">
        <f t="array" ref="AB479">IF(OR(ISBLANK(B479),B479=0),"",_xlfn._xlws.FILTER(MT.Out!A$2:DO$200,MT.Out!D$2:D$200=Data.Out!B479))</f>
        <v/>
      </c>
      <c r="EQ479" s="4" t="str" cm="1">
        <f t="array" ref="EQ479">IFERROR(IF(OR(ISBLANK(E479),E479=0),"",_xlfn._xlws.FILTER(Int.Out!G$2:Q$100,Int.Out!B$2:B$100=E479)),"")</f>
        <v/>
      </c>
      <c r="FB479" s="4" t="str" cm="1">
        <f t="array" ref="FB479">IF(OR(ISBLANK(F479),F479=0),"",_xlfn._xlws.FILTER('Rot.Out'!C$3:M$100,'Rot.Out'!B$3:B$100=F479))</f>
        <v/>
      </c>
      <c r="FM479" s="4" t="str" cm="1">
        <f t="array" ref="FM479">IF(OR(F479=0,F479=""),"",IFERROR(_xlfn.UNIQUE(_xlfn._xlws.FILTER('Rot.Out'!R:R,('Rot.Out'!O:O=Data.Out!F479)*('Rot.Out'!P:P=Data.Out!G479)),FALSE),""))</f>
        <v/>
      </c>
      <c r="FN479" s="4" t="str" cm="1">
        <f t="array" ref="FN479">IF(OR(H479=0,ISBLANK(H479)),"",_xlfn._xlws.FILTER(Out.Out!A$2:J$36,Out.Out!K$2:K$36=H479))</f>
        <v/>
      </c>
      <c r="FX479" s="4" t="str" cm="1">
        <f t="array" ref="FX479">IF(OR(A479=0,ISBLANK(A479),A479=""),"",_xlfn._xlws.FILTER(Site.Out!A$2:AA$50,Site.Out!C$2:C$50=A479))</f>
        <v/>
      </c>
      <c r="GY479" s="4" t="str" cm="1">
        <f t="array" ref="GY479">IF(OR(ISBLANK(A479),A479=0,A479=""),"",Pub.Out!A$2:H$2)</f>
        <v/>
      </c>
      <c r="HG479" s="4" t="str" cm="1">
        <f t="array" ref="HG479">IFERROR(IF(OR(C479=0,C479=""),"",_xlfn._xlws.FILTER(Prod.Out!C:F,Prod.Out!B:B=C479)),"")</f>
        <v/>
      </c>
      <c r="HK479" s="4" t="str" cm="1">
        <f t="array" ref="HK479">IF(OR(A479=0,A479=""),"",_xlfn.ANCHORARRAY(ExpD.Out!A$2))</f>
        <v/>
      </c>
    </row>
    <row r="480" spans="1:219" x14ac:dyDescent="0.35">
      <c r="A480" s="4" t="str" cm="1">
        <f t="array" ref="A480">IF(OR(EnterData!A483="",ISBLANK(EnterData!A483)),"",_xlfn._xlws.FILTER(EnterData!A483:L483,EnterData!A483:A483&lt;&gt;""))</f>
        <v/>
      </c>
      <c r="M480" s="4" t="str" cm="1">
        <f t="array" ref="M480">IF(OR(EnterData!A483="",ISBLANK(EnterData!A483)),"",_xlfn._xlws.FILTER(EnterData!N483:AB483,EnterData!A483:A483&lt;&gt;""))</f>
        <v/>
      </c>
      <c r="AB480" s="4" t="str" cm="1">
        <f t="array" ref="AB480">IF(OR(ISBLANK(B480),B480=0),"",_xlfn._xlws.FILTER(MT.Out!A$2:DO$200,MT.Out!D$2:D$200=Data.Out!B480))</f>
        <v/>
      </c>
      <c r="EQ480" s="4" t="str" cm="1">
        <f t="array" ref="EQ480">IFERROR(IF(OR(ISBLANK(E480),E480=0),"",_xlfn._xlws.FILTER(Int.Out!G$2:Q$100,Int.Out!B$2:B$100=E480)),"")</f>
        <v/>
      </c>
      <c r="FB480" s="4" t="str" cm="1">
        <f t="array" ref="FB480">IF(OR(ISBLANK(F480),F480=0),"",_xlfn._xlws.FILTER('Rot.Out'!C$3:M$100,'Rot.Out'!B$3:B$100=F480))</f>
        <v/>
      </c>
      <c r="FM480" s="4" t="str" cm="1">
        <f t="array" ref="FM480">IF(OR(F480=0,F480=""),"",IFERROR(_xlfn.UNIQUE(_xlfn._xlws.FILTER('Rot.Out'!R:R,('Rot.Out'!O:O=Data.Out!F480)*('Rot.Out'!P:P=Data.Out!G480)),FALSE),""))</f>
        <v/>
      </c>
      <c r="FN480" s="4" t="str" cm="1">
        <f t="array" ref="FN480">IF(OR(H480=0,ISBLANK(H480)),"",_xlfn._xlws.FILTER(Out.Out!A$2:J$36,Out.Out!K$2:K$36=H480))</f>
        <v/>
      </c>
      <c r="FX480" s="4" t="str" cm="1">
        <f t="array" ref="FX480">IF(OR(A480=0,ISBLANK(A480),A480=""),"",_xlfn._xlws.FILTER(Site.Out!A$2:AA$50,Site.Out!C$2:C$50=A480))</f>
        <v/>
      </c>
      <c r="GY480" s="4" t="str" cm="1">
        <f t="array" ref="GY480">IF(OR(ISBLANK(A480),A480=0,A480=""),"",Pub.Out!A$2:H$2)</f>
        <v/>
      </c>
      <c r="HG480" s="4" t="str" cm="1">
        <f t="array" ref="HG480">IFERROR(IF(OR(C480=0,C480=""),"",_xlfn._xlws.FILTER(Prod.Out!C:F,Prod.Out!B:B=C480)),"")</f>
        <v/>
      </c>
      <c r="HK480" s="4" t="str" cm="1">
        <f t="array" ref="HK480">IF(OR(A480=0,A480=""),"",_xlfn.ANCHORARRAY(ExpD.Out!A$2))</f>
        <v/>
      </c>
    </row>
    <row r="481" spans="1:219" x14ac:dyDescent="0.35">
      <c r="A481" s="4" t="str" cm="1">
        <f t="array" ref="A481">IF(OR(EnterData!A484="",ISBLANK(EnterData!A484)),"",_xlfn._xlws.FILTER(EnterData!A484:L484,EnterData!A484:A484&lt;&gt;""))</f>
        <v/>
      </c>
      <c r="M481" s="4" t="str" cm="1">
        <f t="array" ref="M481">IF(OR(EnterData!A484="",ISBLANK(EnterData!A484)),"",_xlfn._xlws.FILTER(EnterData!N484:AB484,EnterData!A484:A484&lt;&gt;""))</f>
        <v/>
      </c>
      <c r="AB481" s="4" t="str" cm="1">
        <f t="array" ref="AB481">IF(OR(ISBLANK(B481),B481=0),"",_xlfn._xlws.FILTER(MT.Out!A$2:DO$200,MT.Out!D$2:D$200=Data.Out!B481))</f>
        <v/>
      </c>
      <c r="EQ481" s="4" t="str" cm="1">
        <f t="array" ref="EQ481">IFERROR(IF(OR(ISBLANK(E481),E481=0),"",_xlfn._xlws.FILTER(Int.Out!G$2:Q$100,Int.Out!B$2:B$100=E481)),"")</f>
        <v/>
      </c>
      <c r="FB481" s="4" t="str" cm="1">
        <f t="array" ref="FB481">IF(OR(ISBLANK(F481),F481=0),"",_xlfn._xlws.FILTER('Rot.Out'!C$3:M$100,'Rot.Out'!B$3:B$100=F481))</f>
        <v/>
      </c>
      <c r="FM481" s="4" t="str" cm="1">
        <f t="array" ref="FM481">IF(OR(F481=0,F481=""),"",IFERROR(_xlfn.UNIQUE(_xlfn._xlws.FILTER('Rot.Out'!R:R,('Rot.Out'!O:O=Data.Out!F481)*('Rot.Out'!P:P=Data.Out!G481)),FALSE),""))</f>
        <v/>
      </c>
      <c r="FN481" s="4" t="str" cm="1">
        <f t="array" ref="FN481">IF(OR(H481=0,ISBLANK(H481)),"",_xlfn._xlws.FILTER(Out.Out!A$2:J$36,Out.Out!K$2:K$36=H481))</f>
        <v/>
      </c>
      <c r="FX481" s="4" t="str" cm="1">
        <f t="array" ref="FX481">IF(OR(A481=0,ISBLANK(A481),A481=""),"",_xlfn._xlws.FILTER(Site.Out!A$2:AA$50,Site.Out!C$2:C$50=A481))</f>
        <v/>
      </c>
      <c r="GY481" s="4" t="str" cm="1">
        <f t="array" ref="GY481">IF(OR(ISBLANK(A481),A481=0,A481=""),"",Pub.Out!A$2:H$2)</f>
        <v/>
      </c>
      <c r="HG481" s="4" t="str" cm="1">
        <f t="array" ref="HG481">IFERROR(IF(OR(C481=0,C481=""),"",_xlfn._xlws.FILTER(Prod.Out!C:F,Prod.Out!B:B=C481)),"")</f>
        <v/>
      </c>
      <c r="HK481" s="4" t="str" cm="1">
        <f t="array" ref="HK481">IF(OR(A481=0,A481=""),"",_xlfn.ANCHORARRAY(ExpD.Out!A$2))</f>
        <v/>
      </c>
    </row>
    <row r="482" spans="1:219" x14ac:dyDescent="0.35">
      <c r="A482" s="4" t="str" cm="1">
        <f t="array" ref="A482">IF(OR(EnterData!A485="",ISBLANK(EnterData!A485)),"",_xlfn._xlws.FILTER(EnterData!A485:L485,EnterData!A485:A485&lt;&gt;""))</f>
        <v/>
      </c>
      <c r="M482" s="4" t="str" cm="1">
        <f t="array" ref="M482">IF(OR(EnterData!A485="",ISBLANK(EnterData!A485)),"",_xlfn._xlws.FILTER(EnterData!N485:AB485,EnterData!A485:A485&lt;&gt;""))</f>
        <v/>
      </c>
      <c r="AB482" s="4" t="str" cm="1">
        <f t="array" ref="AB482">IF(OR(ISBLANK(B482),B482=0),"",_xlfn._xlws.FILTER(MT.Out!A$2:DO$200,MT.Out!D$2:D$200=Data.Out!B482))</f>
        <v/>
      </c>
      <c r="EQ482" s="4" t="str" cm="1">
        <f t="array" ref="EQ482">IFERROR(IF(OR(ISBLANK(E482),E482=0),"",_xlfn._xlws.FILTER(Int.Out!G$2:Q$100,Int.Out!B$2:B$100=E482)),"")</f>
        <v/>
      </c>
      <c r="FB482" s="4" t="str" cm="1">
        <f t="array" ref="FB482">IF(OR(ISBLANK(F482),F482=0),"",_xlfn._xlws.FILTER('Rot.Out'!C$3:M$100,'Rot.Out'!B$3:B$100=F482))</f>
        <v/>
      </c>
      <c r="FM482" s="4" t="str" cm="1">
        <f t="array" ref="FM482">IF(OR(F482=0,F482=""),"",IFERROR(_xlfn.UNIQUE(_xlfn._xlws.FILTER('Rot.Out'!R:R,('Rot.Out'!O:O=Data.Out!F482)*('Rot.Out'!P:P=Data.Out!G482)),FALSE),""))</f>
        <v/>
      </c>
      <c r="FN482" s="4" t="str" cm="1">
        <f t="array" ref="FN482">IF(OR(H482=0,ISBLANK(H482)),"",_xlfn._xlws.FILTER(Out.Out!A$2:J$36,Out.Out!K$2:K$36=H482))</f>
        <v/>
      </c>
      <c r="FX482" s="4" t="str" cm="1">
        <f t="array" ref="FX482">IF(OR(A482=0,ISBLANK(A482),A482=""),"",_xlfn._xlws.FILTER(Site.Out!A$2:AA$50,Site.Out!C$2:C$50=A482))</f>
        <v/>
      </c>
      <c r="GY482" s="4" t="str" cm="1">
        <f t="array" ref="GY482">IF(OR(ISBLANK(A482),A482=0,A482=""),"",Pub.Out!A$2:H$2)</f>
        <v/>
      </c>
      <c r="HG482" s="4" t="str" cm="1">
        <f t="array" ref="HG482">IFERROR(IF(OR(C482=0,C482=""),"",_xlfn._xlws.FILTER(Prod.Out!C:F,Prod.Out!B:B=C482)),"")</f>
        <v/>
      </c>
      <c r="HK482" s="4" t="str" cm="1">
        <f t="array" ref="HK482">IF(OR(A482=0,A482=""),"",_xlfn.ANCHORARRAY(ExpD.Out!A$2))</f>
        <v/>
      </c>
    </row>
    <row r="483" spans="1:219" x14ac:dyDescent="0.35">
      <c r="A483" s="4" t="str" cm="1">
        <f t="array" ref="A483">IF(OR(EnterData!A486="",ISBLANK(EnterData!A486)),"",_xlfn._xlws.FILTER(EnterData!A486:L486,EnterData!A486:A486&lt;&gt;""))</f>
        <v/>
      </c>
      <c r="M483" s="4" t="str" cm="1">
        <f t="array" ref="M483">IF(OR(EnterData!A486="",ISBLANK(EnterData!A486)),"",_xlfn._xlws.FILTER(EnterData!N486:AB486,EnterData!A486:A486&lt;&gt;""))</f>
        <v/>
      </c>
      <c r="AB483" s="4" t="str" cm="1">
        <f t="array" ref="AB483">IF(OR(ISBLANK(B483),B483=0),"",_xlfn._xlws.FILTER(MT.Out!A$2:DO$200,MT.Out!D$2:D$200=Data.Out!B483))</f>
        <v/>
      </c>
      <c r="EQ483" s="4" t="str" cm="1">
        <f t="array" ref="EQ483">IFERROR(IF(OR(ISBLANK(E483),E483=0),"",_xlfn._xlws.FILTER(Int.Out!G$2:Q$100,Int.Out!B$2:B$100=E483)),"")</f>
        <v/>
      </c>
      <c r="FB483" s="4" t="str" cm="1">
        <f t="array" ref="FB483">IF(OR(ISBLANK(F483),F483=0),"",_xlfn._xlws.FILTER('Rot.Out'!C$3:M$100,'Rot.Out'!B$3:B$100=F483))</f>
        <v/>
      </c>
      <c r="FM483" s="4" t="str" cm="1">
        <f t="array" ref="FM483">IF(OR(F483=0,F483=""),"",IFERROR(_xlfn.UNIQUE(_xlfn._xlws.FILTER('Rot.Out'!R:R,('Rot.Out'!O:O=Data.Out!F483)*('Rot.Out'!P:P=Data.Out!G483)),FALSE),""))</f>
        <v/>
      </c>
      <c r="FN483" s="4" t="str" cm="1">
        <f t="array" ref="FN483">IF(OR(H483=0,ISBLANK(H483)),"",_xlfn._xlws.FILTER(Out.Out!A$2:J$36,Out.Out!K$2:K$36=H483))</f>
        <v/>
      </c>
      <c r="FX483" s="4" t="str" cm="1">
        <f t="array" ref="FX483">IF(OR(A483=0,ISBLANK(A483),A483=""),"",_xlfn._xlws.FILTER(Site.Out!A$2:AA$50,Site.Out!C$2:C$50=A483))</f>
        <v/>
      </c>
      <c r="GY483" s="4" t="str" cm="1">
        <f t="array" ref="GY483">IF(OR(ISBLANK(A483),A483=0,A483=""),"",Pub.Out!A$2:H$2)</f>
        <v/>
      </c>
      <c r="HG483" s="4" t="str" cm="1">
        <f t="array" ref="HG483">IFERROR(IF(OR(C483=0,C483=""),"",_xlfn._xlws.FILTER(Prod.Out!C:F,Prod.Out!B:B=C483)),"")</f>
        <v/>
      </c>
      <c r="HK483" s="4" t="str" cm="1">
        <f t="array" ref="HK483">IF(OR(A483=0,A483=""),"",_xlfn.ANCHORARRAY(ExpD.Out!A$2))</f>
        <v/>
      </c>
    </row>
    <row r="484" spans="1:219" x14ac:dyDescent="0.35">
      <c r="A484" s="4" t="str" cm="1">
        <f t="array" ref="A484">IF(OR(EnterData!A487="",ISBLANK(EnterData!A487)),"",_xlfn._xlws.FILTER(EnterData!A487:L487,EnterData!A487:A487&lt;&gt;""))</f>
        <v/>
      </c>
      <c r="M484" s="4" t="str" cm="1">
        <f t="array" ref="M484">IF(OR(EnterData!A487="",ISBLANK(EnterData!A487)),"",_xlfn._xlws.FILTER(EnterData!N487:AB487,EnterData!A487:A487&lt;&gt;""))</f>
        <v/>
      </c>
      <c r="AB484" s="4" t="str" cm="1">
        <f t="array" ref="AB484">IF(OR(ISBLANK(B484),B484=0),"",_xlfn._xlws.FILTER(MT.Out!A$2:DO$200,MT.Out!D$2:D$200=Data.Out!B484))</f>
        <v/>
      </c>
      <c r="EQ484" s="4" t="str" cm="1">
        <f t="array" ref="EQ484">IFERROR(IF(OR(ISBLANK(E484),E484=0),"",_xlfn._xlws.FILTER(Int.Out!G$2:Q$100,Int.Out!B$2:B$100=E484)),"")</f>
        <v/>
      </c>
      <c r="FB484" s="4" t="str" cm="1">
        <f t="array" ref="FB484">IF(OR(ISBLANK(F484),F484=0),"",_xlfn._xlws.FILTER('Rot.Out'!C$3:M$100,'Rot.Out'!B$3:B$100=F484))</f>
        <v/>
      </c>
      <c r="FM484" s="4" t="str" cm="1">
        <f t="array" ref="FM484">IF(OR(F484=0,F484=""),"",IFERROR(_xlfn.UNIQUE(_xlfn._xlws.FILTER('Rot.Out'!R:R,('Rot.Out'!O:O=Data.Out!F484)*('Rot.Out'!P:P=Data.Out!G484)),FALSE),""))</f>
        <v/>
      </c>
      <c r="FN484" s="4" t="str" cm="1">
        <f t="array" ref="FN484">IF(OR(H484=0,ISBLANK(H484)),"",_xlfn._xlws.FILTER(Out.Out!A$2:J$36,Out.Out!K$2:K$36=H484))</f>
        <v/>
      </c>
      <c r="FX484" s="4" t="str" cm="1">
        <f t="array" ref="FX484">IF(OR(A484=0,ISBLANK(A484),A484=""),"",_xlfn._xlws.FILTER(Site.Out!A$2:AA$50,Site.Out!C$2:C$50=A484))</f>
        <v/>
      </c>
      <c r="GY484" s="4" t="str" cm="1">
        <f t="array" ref="GY484">IF(OR(ISBLANK(A484),A484=0,A484=""),"",Pub.Out!A$2:H$2)</f>
        <v/>
      </c>
      <c r="HG484" s="4" t="str" cm="1">
        <f t="array" ref="HG484">IFERROR(IF(OR(C484=0,C484=""),"",_xlfn._xlws.FILTER(Prod.Out!C:F,Prod.Out!B:B=C484)),"")</f>
        <v/>
      </c>
      <c r="HK484" s="4" t="str" cm="1">
        <f t="array" ref="HK484">IF(OR(A484=0,A484=""),"",_xlfn.ANCHORARRAY(ExpD.Out!A$2))</f>
        <v/>
      </c>
    </row>
    <row r="485" spans="1:219" x14ac:dyDescent="0.35">
      <c r="A485" s="4" t="str" cm="1">
        <f t="array" ref="A485">IF(OR(EnterData!A488="",ISBLANK(EnterData!A488)),"",_xlfn._xlws.FILTER(EnterData!A488:L488,EnterData!A488:A488&lt;&gt;""))</f>
        <v/>
      </c>
      <c r="M485" s="4" t="str" cm="1">
        <f t="array" ref="M485">IF(OR(EnterData!A488="",ISBLANK(EnterData!A488)),"",_xlfn._xlws.FILTER(EnterData!N488:AB488,EnterData!A488:A488&lt;&gt;""))</f>
        <v/>
      </c>
      <c r="AB485" s="4" t="str" cm="1">
        <f t="array" ref="AB485">IF(OR(ISBLANK(B485),B485=0),"",_xlfn._xlws.FILTER(MT.Out!A$2:DO$200,MT.Out!D$2:D$200=Data.Out!B485))</f>
        <v/>
      </c>
      <c r="EQ485" s="4" t="str" cm="1">
        <f t="array" ref="EQ485">IFERROR(IF(OR(ISBLANK(E485),E485=0),"",_xlfn._xlws.FILTER(Int.Out!G$2:Q$100,Int.Out!B$2:B$100=E485)),"")</f>
        <v/>
      </c>
      <c r="FB485" s="4" t="str" cm="1">
        <f t="array" ref="FB485">IF(OR(ISBLANK(F485),F485=0),"",_xlfn._xlws.FILTER('Rot.Out'!C$3:M$100,'Rot.Out'!B$3:B$100=F485))</f>
        <v/>
      </c>
      <c r="FM485" s="4" t="str" cm="1">
        <f t="array" ref="FM485">IF(OR(F485=0,F485=""),"",IFERROR(_xlfn.UNIQUE(_xlfn._xlws.FILTER('Rot.Out'!R:R,('Rot.Out'!O:O=Data.Out!F485)*('Rot.Out'!P:P=Data.Out!G485)),FALSE),""))</f>
        <v/>
      </c>
      <c r="FN485" s="4" t="str" cm="1">
        <f t="array" ref="FN485">IF(OR(H485=0,ISBLANK(H485)),"",_xlfn._xlws.FILTER(Out.Out!A$2:J$36,Out.Out!K$2:K$36=H485))</f>
        <v/>
      </c>
      <c r="FX485" s="4" t="str" cm="1">
        <f t="array" ref="FX485">IF(OR(A485=0,ISBLANK(A485),A485=""),"",_xlfn._xlws.FILTER(Site.Out!A$2:AA$50,Site.Out!C$2:C$50=A485))</f>
        <v/>
      </c>
      <c r="GY485" s="4" t="str" cm="1">
        <f t="array" ref="GY485">IF(OR(ISBLANK(A485),A485=0,A485=""),"",Pub.Out!A$2:H$2)</f>
        <v/>
      </c>
      <c r="HG485" s="4" t="str" cm="1">
        <f t="array" ref="HG485">IFERROR(IF(OR(C485=0,C485=""),"",_xlfn._xlws.FILTER(Prod.Out!C:F,Prod.Out!B:B=C485)),"")</f>
        <v/>
      </c>
      <c r="HK485" s="4" t="str" cm="1">
        <f t="array" ref="HK485">IF(OR(A485=0,A485=""),"",_xlfn.ANCHORARRAY(ExpD.Out!A$2))</f>
        <v/>
      </c>
    </row>
    <row r="486" spans="1:219" x14ac:dyDescent="0.35">
      <c r="A486" s="4" t="str" cm="1">
        <f t="array" ref="A486">IF(OR(EnterData!A489="",ISBLANK(EnterData!A489)),"",_xlfn._xlws.FILTER(EnterData!A489:L489,EnterData!A489:A489&lt;&gt;""))</f>
        <v/>
      </c>
      <c r="M486" s="4" t="str" cm="1">
        <f t="array" ref="M486">IF(OR(EnterData!A489="",ISBLANK(EnterData!A489)),"",_xlfn._xlws.FILTER(EnterData!N489:AB489,EnterData!A489:A489&lt;&gt;""))</f>
        <v/>
      </c>
      <c r="AB486" s="4" t="str" cm="1">
        <f t="array" ref="AB486">IF(OR(ISBLANK(B486),B486=0),"",_xlfn._xlws.FILTER(MT.Out!A$2:DO$200,MT.Out!D$2:D$200=Data.Out!B486))</f>
        <v/>
      </c>
      <c r="EQ486" s="4" t="str" cm="1">
        <f t="array" ref="EQ486">IFERROR(IF(OR(ISBLANK(E486),E486=0),"",_xlfn._xlws.FILTER(Int.Out!G$2:Q$100,Int.Out!B$2:B$100=E486)),"")</f>
        <v/>
      </c>
      <c r="FB486" s="4" t="str" cm="1">
        <f t="array" ref="FB486">IF(OR(ISBLANK(F486),F486=0),"",_xlfn._xlws.FILTER('Rot.Out'!C$3:M$100,'Rot.Out'!B$3:B$100=F486))</f>
        <v/>
      </c>
      <c r="FM486" s="4" t="str" cm="1">
        <f t="array" ref="FM486">IF(OR(F486=0,F486=""),"",IFERROR(_xlfn.UNIQUE(_xlfn._xlws.FILTER('Rot.Out'!R:R,('Rot.Out'!O:O=Data.Out!F486)*('Rot.Out'!P:P=Data.Out!G486)),FALSE),""))</f>
        <v/>
      </c>
      <c r="FN486" s="4" t="str" cm="1">
        <f t="array" ref="FN486">IF(OR(H486=0,ISBLANK(H486)),"",_xlfn._xlws.FILTER(Out.Out!A$2:J$36,Out.Out!K$2:K$36=H486))</f>
        <v/>
      </c>
      <c r="FX486" s="4" t="str" cm="1">
        <f t="array" ref="FX486">IF(OR(A486=0,ISBLANK(A486),A486=""),"",_xlfn._xlws.FILTER(Site.Out!A$2:AA$50,Site.Out!C$2:C$50=A486))</f>
        <v/>
      </c>
      <c r="GY486" s="4" t="str" cm="1">
        <f t="array" ref="GY486">IF(OR(ISBLANK(A486),A486=0,A486=""),"",Pub.Out!A$2:H$2)</f>
        <v/>
      </c>
      <c r="HG486" s="4" t="str" cm="1">
        <f t="array" ref="HG486">IFERROR(IF(OR(C486=0,C486=""),"",_xlfn._xlws.FILTER(Prod.Out!C:F,Prod.Out!B:B=C486)),"")</f>
        <v/>
      </c>
      <c r="HK486" s="4" t="str" cm="1">
        <f t="array" ref="HK486">IF(OR(A486=0,A486=""),"",_xlfn.ANCHORARRAY(ExpD.Out!A$2))</f>
        <v/>
      </c>
    </row>
    <row r="487" spans="1:219" x14ac:dyDescent="0.35">
      <c r="A487" s="4" t="str" cm="1">
        <f t="array" ref="A487">IF(OR(EnterData!A490="",ISBLANK(EnterData!A490)),"",_xlfn._xlws.FILTER(EnterData!A490:L490,EnterData!A490:A490&lt;&gt;""))</f>
        <v/>
      </c>
      <c r="M487" s="4" t="str" cm="1">
        <f t="array" ref="M487">IF(OR(EnterData!A490="",ISBLANK(EnterData!A490)),"",_xlfn._xlws.FILTER(EnterData!N490:AB490,EnterData!A490:A490&lt;&gt;""))</f>
        <v/>
      </c>
      <c r="AB487" s="4" t="str" cm="1">
        <f t="array" ref="AB487">IF(OR(ISBLANK(B487),B487=0),"",_xlfn._xlws.FILTER(MT.Out!A$2:DO$200,MT.Out!D$2:D$200=Data.Out!B487))</f>
        <v/>
      </c>
      <c r="EQ487" s="4" t="str" cm="1">
        <f t="array" ref="EQ487">IFERROR(IF(OR(ISBLANK(E487),E487=0),"",_xlfn._xlws.FILTER(Int.Out!G$2:Q$100,Int.Out!B$2:B$100=E487)),"")</f>
        <v/>
      </c>
      <c r="FB487" s="4" t="str" cm="1">
        <f t="array" ref="FB487">IF(OR(ISBLANK(F487),F487=0),"",_xlfn._xlws.FILTER('Rot.Out'!C$3:M$100,'Rot.Out'!B$3:B$100=F487))</f>
        <v/>
      </c>
      <c r="FM487" s="4" t="str" cm="1">
        <f t="array" ref="FM487">IF(OR(F487=0,F487=""),"",IFERROR(_xlfn.UNIQUE(_xlfn._xlws.FILTER('Rot.Out'!R:R,('Rot.Out'!O:O=Data.Out!F487)*('Rot.Out'!P:P=Data.Out!G487)),FALSE),""))</f>
        <v/>
      </c>
      <c r="FN487" s="4" t="str" cm="1">
        <f t="array" ref="FN487">IF(OR(H487=0,ISBLANK(H487)),"",_xlfn._xlws.FILTER(Out.Out!A$2:J$36,Out.Out!K$2:K$36=H487))</f>
        <v/>
      </c>
      <c r="FX487" s="4" t="str" cm="1">
        <f t="array" ref="FX487">IF(OR(A487=0,ISBLANK(A487),A487=""),"",_xlfn._xlws.FILTER(Site.Out!A$2:AA$50,Site.Out!C$2:C$50=A487))</f>
        <v/>
      </c>
      <c r="GY487" s="4" t="str" cm="1">
        <f t="array" ref="GY487">IF(OR(ISBLANK(A487),A487=0,A487=""),"",Pub.Out!A$2:H$2)</f>
        <v/>
      </c>
      <c r="HG487" s="4" t="str" cm="1">
        <f t="array" ref="HG487">IFERROR(IF(OR(C487=0,C487=""),"",_xlfn._xlws.FILTER(Prod.Out!C:F,Prod.Out!B:B=C487)),"")</f>
        <v/>
      </c>
      <c r="HK487" s="4" t="str" cm="1">
        <f t="array" ref="HK487">IF(OR(A487=0,A487=""),"",_xlfn.ANCHORARRAY(ExpD.Out!A$2))</f>
        <v/>
      </c>
    </row>
    <row r="488" spans="1:219" x14ac:dyDescent="0.35">
      <c r="A488" s="4" t="str" cm="1">
        <f t="array" ref="A488">IF(OR(EnterData!A491="",ISBLANK(EnterData!A491)),"",_xlfn._xlws.FILTER(EnterData!A491:L491,EnterData!A491:A491&lt;&gt;""))</f>
        <v/>
      </c>
      <c r="M488" s="4" t="str" cm="1">
        <f t="array" ref="M488">IF(OR(EnterData!A491="",ISBLANK(EnterData!A491)),"",_xlfn._xlws.FILTER(EnterData!N491:AB491,EnterData!A491:A491&lt;&gt;""))</f>
        <v/>
      </c>
      <c r="AB488" s="4" t="str" cm="1">
        <f t="array" ref="AB488">IF(OR(ISBLANK(B488),B488=0),"",_xlfn._xlws.FILTER(MT.Out!A$2:DO$200,MT.Out!D$2:D$200=Data.Out!B488))</f>
        <v/>
      </c>
      <c r="EQ488" s="4" t="str" cm="1">
        <f t="array" ref="EQ488">IFERROR(IF(OR(ISBLANK(E488),E488=0),"",_xlfn._xlws.FILTER(Int.Out!G$2:Q$100,Int.Out!B$2:B$100=E488)),"")</f>
        <v/>
      </c>
      <c r="FB488" s="4" t="str" cm="1">
        <f t="array" ref="FB488">IF(OR(ISBLANK(F488),F488=0),"",_xlfn._xlws.FILTER('Rot.Out'!C$3:M$100,'Rot.Out'!B$3:B$100=F488))</f>
        <v/>
      </c>
      <c r="FM488" s="4" t="str" cm="1">
        <f t="array" ref="FM488">IF(OR(F488=0,F488=""),"",IFERROR(_xlfn.UNIQUE(_xlfn._xlws.FILTER('Rot.Out'!R:R,('Rot.Out'!O:O=Data.Out!F488)*('Rot.Out'!P:P=Data.Out!G488)),FALSE),""))</f>
        <v/>
      </c>
      <c r="FN488" s="4" t="str" cm="1">
        <f t="array" ref="FN488">IF(OR(H488=0,ISBLANK(H488)),"",_xlfn._xlws.FILTER(Out.Out!A$2:J$36,Out.Out!K$2:K$36=H488))</f>
        <v/>
      </c>
      <c r="FX488" s="4" t="str" cm="1">
        <f t="array" ref="FX488">IF(OR(A488=0,ISBLANK(A488),A488=""),"",_xlfn._xlws.FILTER(Site.Out!A$2:AA$50,Site.Out!C$2:C$50=A488))</f>
        <v/>
      </c>
      <c r="GY488" s="4" t="str" cm="1">
        <f t="array" ref="GY488">IF(OR(ISBLANK(A488),A488=0,A488=""),"",Pub.Out!A$2:H$2)</f>
        <v/>
      </c>
      <c r="HG488" s="4" t="str" cm="1">
        <f t="array" ref="HG488">IFERROR(IF(OR(C488=0,C488=""),"",_xlfn._xlws.FILTER(Prod.Out!C:F,Prod.Out!B:B=C488)),"")</f>
        <v/>
      </c>
      <c r="HK488" s="4" t="str" cm="1">
        <f t="array" ref="HK488">IF(OR(A488=0,A488=""),"",_xlfn.ANCHORARRAY(ExpD.Out!A$2))</f>
        <v/>
      </c>
    </row>
    <row r="489" spans="1:219" x14ac:dyDescent="0.35">
      <c r="A489" s="4" t="str" cm="1">
        <f t="array" ref="A489">IF(OR(EnterData!A492="",ISBLANK(EnterData!A492)),"",_xlfn._xlws.FILTER(EnterData!A492:L492,EnterData!A492:A492&lt;&gt;""))</f>
        <v/>
      </c>
      <c r="M489" s="4" t="str" cm="1">
        <f t="array" ref="M489">IF(OR(EnterData!A492="",ISBLANK(EnterData!A492)),"",_xlfn._xlws.FILTER(EnterData!N492:AB492,EnterData!A492:A492&lt;&gt;""))</f>
        <v/>
      </c>
      <c r="AB489" s="4" t="str" cm="1">
        <f t="array" ref="AB489">IF(OR(ISBLANK(B489),B489=0),"",_xlfn._xlws.FILTER(MT.Out!A$2:DO$200,MT.Out!D$2:D$200=Data.Out!B489))</f>
        <v/>
      </c>
      <c r="EQ489" s="4" t="str" cm="1">
        <f t="array" ref="EQ489">IFERROR(IF(OR(ISBLANK(E489),E489=0),"",_xlfn._xlws.FILTER(Int.Out!G$2:Q$100,Int.Out!B$2:B$100=E489)),"")</f>
        <v/>
      </c>
      <c r="FB489" s="4" t="str" cm="1">
        <f t="array" ref="FB489">IF(OR(ISBLANK(F489),F489=0),"",_xlfn._xlws.FILTER('Rot.Out'!C$3:M$100,'Rot.Out'!B$3:B$100=F489))</f>
        <v/>
      </c>
      <c r="FM489" s="4" t="str" cm="1">
        <f t="array" ref="FM489">IF(OR(F489=0,F489=""),"",IFERROR(_xlfn.UNIQUE(_xlfn._xlws.FILTER('Rot.Out'!R:R,('Rot.Out'!O:O=Data.Out!F489)*('Rot.Out'!P:P=Data.Out!G489)),FALSE),""))</f>
        <v/>
      </c>
      <c r="FN489" s="4" t="str" cm="1">
        <f t="array" ref="FN489">IF(OR(H489=0,ISBLANK(H489)),"",_xlfn._xlws.FILTER(Out.Out!A$2:J$36,Out.Out!K$2:K$36=H489))</f>
        <v/>
      </c>
      <c r="FX489" s="4" t="str" cm="1">
        <f t="array" ref="FX489">IF(OR(A489=0,ISBLANK(A489),A489=""),"",_xlfn._xlws.FILTER(Site.Out!A$2:AA$50,Site.Out!C$2:C$50=A489))</f>
        <v/>
      </c>
      <c r="GY489" s="4" t="str" cm="1">
        <f t="array" ref="GY489">IF(OR(ISBLANK(A489),A489=0,A489=""),"",Pub.Out!A$2:H$2)</f>
        <v/>
      </c>
      <c r="HG489" s="4" t="str" cm="1">
        <f t="array" ref="HG489">IFERROR(IF(OR(C489=0,C489=""),"",_xlfn._xlws.FILTER(Prod.Out!C:F,Prod.Out!B:B=C489)),"")</f>
        <v/>
      </c>
      <c r="HK489" s="4" t="str" cm="1">
        <f t="array" ref="HK489">IF(OR(A489=0,A489=""),"",_xlfn.ANCHORARRAY(ExpD.Out!A$2))</f>
        <v/>
      </c>
    </row>
    <row r="490" spans="1:219" x14ac:dyDescent="0.35">
      <c r="A490" s="4" t="str" cm="1">
        <f t="array" ref="A490">IF(OR(EnterData!A493="",ISBLANK(EnterData!A493)),"",_xlfn._xlws.FILTER(EnterData!A493:L493,EnterData!A493:A493&lt;&gt;""))</f>
        <v/>
      </c>
      <c r="M490" s="4" t="str" cm="1">
        <f t="array" ref="M490">IF(OR(EnterData!A493="",ISBLANK(EnterData!A493)),"",_xlfn._xlws.FILTER(EnterData!N493:AB493,EnterData!A493:A493&lt;&gt;""))</f>
        <v/>
      </c>
      <c r="AB490" s="4" t="str" cm="1">
        <f t="array" ref="AB490">IF(OR(ISBLANK(B490),B490=0),"",_xlfn._xlws.FILTER(MT.Out!A$2:DO$200,MT.Out!D$2:D$200=Data.Out!B490))</f>
        <v/>
      </c>
      <c r="EQ490" s="4" t="str" cm="1">
        <f t="array" ref="EQ490">IFERROR(IF(OR(ISBLANK(E490),E490=0),"",_xlfn._xlws.FILTER(Int.Out!G$2:Q$100,Int.Out!B$2:B$100=E490)),"")</f>
        <v/>
      </c>
      <c r="FB490" s="4" t="str" cm="1">
        <f t="array" ref="FB490">IF(OR(ISBLANK(F490),F490=0),"",_xlfn._xlws.FILTER('Rot.Out'!C$3:M$100,'Rot.Out'!B$3:B$100=F490))</f>
        <v/>
      </c>
      <c r="FM490" s="4" t="str" cm="1">
        <f t="array" ref="FM490">IF(OR(F490=0,F490=""),"",IFERROR(_xlfn.UNIQUE(_xlfn._xlws.FILTER('Rot.Out'!R:R,('Rot.Out'!O:O=Data.Out!F490)*('Rot.Out'!P:P=Data.Out!G490)),FALSE),""))</f>
        <v/>
      </c>
      <c r="FN490" s="4" t="str" cm="1">
        <f t="array" ref="FN490">IF(OR(H490=0,ISBLANK(H490)),"",_xlfn._xlws.FILTER(Out.Out!A$2:J$36,Out.Out!K$2:K$36=H490))</f>
        <v/>
      </c>
      <c r="FX490" s="4" t="str" cm="1">
        <f t="array" ref="FX490">IF(OR(A490=0,ISBLANK(A490),A490=""),"",_xlfn._xlws.FILTER(Site.Out!A$2:AA$50,Site.Out!C$2:C$50=A490))</f>
        <v/>
      </c>
      <c r="GY490" s="4" t="str" cm="1">
        <f t="array" ref="GY490">IF(OR(ISBLANK(A490),A490=0,A490=""),"",Pub.Out!A$2:H$2)</f>
        <v/>
      </c>
      <c r="HG490" s="4" t="str" cm="1">
        <f t="array" ref="HG490">IFERROR(IF(OR(C490=0,C490=""),"",_xlfn._xlws.FILTER(Prod.Out!C:F,Prod.Out!B:B=C490)),"")</f>
        <v/>
      </c>
      <c r="HK490" s="4" t="str" cm="1">
        <f t="array" ref="HK490">IF(OR(A490=0,A490=""),"",_xlfn.ANCHORARRAY(ExpD.Out!A$2))</f>
        <v/>
      </c>
    </row>
    <row r="491" spans="1:219" x14ac:dyDescent="0.35">
      <c r="A491" s="4" t="str" cm="1">
        <f t="array" ref="A491">IF(OR(EnterData!A494="",ISBLANK(EnterData!A494)),"",_xlfn._xlws.FILTER(EnterData!A494:L494,EnterData!A494:A494&lt;&gt;""))</f>
        <v/>
      </c>
      <c r="M491" s="4" t="str" cm="1">
        <f t="array" ref="M491">IF(OR(EnterData!A494="",ISBLANK(EnterData!A494)),"",_xlfn._xlws.FILTER(EnterData!N494:AB494,EnterData!A494:A494&lt;&gt;""))</f>
        <v/>
      </c>
      <c r="AB491" s="4" t="str" cm="1">
        <f t="array" ref="AB491">IF(OR(ISBLANK(B491),B491=0),"",_xlfn._xlws.FILTER(MT.Out!A$2:DO$200,MT.Out!D$2:D$200=Data.Out!B491))</f>
        <v/>
      </c>
      <c r="EQ491" s="4" t="str" cm="1">
        <f t="array" ref="EQ491">IFERROR(IF(OR(ISBLANK(E491),E491=0),"",_xlfn._xlws.FILTER(Int.Out!G$2:Q$100,Int.Out!B$2:B$100=E491)),"")</f>
        <v/>
      </c>
      <c r="FB491" s="4" t="str" cm="1">
        <f t="array" ref="FB491">IF(OR(ISBLANK(F491),F491=0),"",_xlfn._xlws.FILTER('Rot.Out'!C$3:M$100,'Rot.Out'!B$3:B$100=F491))</f>
        <v/>
      </c>
      <c r="FM491" s="4" t="str" cm="1">
        <f t="array" ref="FM491">IF(OR(F491=0,F491=""),"",IFERROR(_xlfn.UNIQUE(_xlfn._xlws.FILTER('Rot.Out'!R:R,('Rot.Out'!O:O=Data.Out!F491)*('Rot.Out'!P:P=Data.Out!G491)),FALSE),""))</f>
        <v/>
      </c>
      <c r="FN491" s="4" t="str" cm="1">
        <f t="array" ref="FN491">IF(OR(H491=0,ISBLANK(H491)),"",_xlfn._xlws.FILTER(Out.Out!A$2:J$36,Out.Out!K$2:K$36=H491))</f>
        <v/>
      </c>
      <c r="FX491" s="4" t="str" cm="1">
        <f t="array" ref="FX491">IF(OR(A491=0,ISBLANK(A491),A491=""),"",_xlfn._xlws.FILTER(Site.Out!A$2:AA$50,Site.Out!C$2:C$50=A491))</f>
        <v/>
      </c>
      <c r="GY491" s="4" t="str" cm="1">
        <f t="array" ref="GY491">IF(OR(ISBLANK(A491),A491=0,A491=""),"",Pub.Out!A$2:H$2)</f>
        <v/>
      </c>
      <c r="HG491" s="4" t="str" cm="1">
        <f t="array" ref="HG491">IFERROR(IF(OR(C491=0,C491=""),"",_xlfn._xlws.FILTER(Prod.Out!C:F,Prod.Out!B:B=C491)),"")</f>
        <v/>
      </c>
      <c r="HK491" s="4" t="str" cm="1">
        <f t="array" ref="HK491">IF(OR(A491=0,A491=""),"",_xlfn.ANCHORARRAY(ExpD.Out!A$2))</f>
        <v/>
      </c>
    </row>
    <row r="492" spans="1:219" x14ac:dyDescent="0.35">
      <c r="A492" s="4" t="str" cm="1">
        <f t="array" ref="A492">IF(OR(EnterData!A495="",ISBLANK(EnterData!A495)),"",_xlfn._xlws.FILTER(EnterData!A495:L495,EnterData!A495:A495&lt;&gt;""))</f>
        <v/>
      </c>
      <c r="M492" s="4" t="str" cm="1">
        <f t="array" ref="M492">IF(OR(EnterData!A495="",ISBLANK(EnterData!A495)),"",_xlfn._xlws.FILTER(EnterData!N495:AB495,EnterData!A495:A495&lt;&gt;""))</f>
        <v/>
      </c>
      <c r="AB492" s="4" t="str" cm="1">
        <f t="array" ref="AB492">IF(OR(ISBLANK(B492),B492=0),"",_xlfn._xlws.FILTER(MT.Out!A$2:DO$200,MT.Out!D$2:D$200=Data.Out!B492))</f>
        <v/>
      </c>
      <c r="EQ492" s="4" t="str" cm="1">
        <f t="array" ref="EQ492">IFERROR(IF(OR(ISBLANK(E492),E492=0),"",_xlfn._xlws.FILTER(Int.Out!G$2:Q$100,Int.Out!B$2:B$100=E492)),"")</f>
        <v/>
      </c>
      <c r="FB492" s="4" t="str" cm="1">
        <f t="array" ref="FB492">IF(OR(ISBLANK(F492),F492=0),"",_xlfn._xlws.FILTER('Rot.Out'!C$3:M$100,'Rot.Out'!B$3:B$100=F492))</f>
        <v/>
      </c>
      <c r="FM492" s="4" t="str" cm="1">
        <f t="array" ref="FM492">IF(OR(F492=0,F492=""),"",IFERROR(_xlfn.UNIQUE(_xlfn._xlws.FILTER('Rot.Out'!R:R,('Rot.Out'!O:O=Data.Out!F492)*('Rot.Out'!P:P=Data.Out!G492)),FALSE),""))</f>
        <v/>
      </c>
      <c r="FN492" s="4" t="str" cm="1">
        <f t="array" ref="FN492">IF(OR(H492=0,ISBLANK(H492)),"",_xlfn._xlws.FILTER(Out.Out!A$2:J$36,Out.Out!K$2:K$36=H492))</f>
        <v/>
      </c>
      <c r="FX492" s="4" t="str" cm="1">
        <f t="array" ref="FX492">IF(OR(A492=0,ISBLANK(A492),A492=""),"",_xlfn._xlws.FILTER(Site.Out!A$2:AA$50,Site.Out!C$2:C$50=A492))</f>
        <v/>
      </c>
      <c r="GY492" s="4" t="str" cm="1">
        <f t="array" ref="GY492">IF(OR(ISBLANK(A492),A492=0,A492=""),"",Pub.Out!A$2:H$2)</f>
        <v/>
      </c>
      <c r="HG492" s="4" t="str" cm="1">
        <f t="array" ref="HG492">IFERROR(IF(OR(C492=0,C492=""),"",_xlfn._xlws.FILTER(Prod.Out!C:F,Prod.Out!B:B=C492)),"")</f>
        <v/>
      </c>
      <c r="HK492" s="4" t="str" cm="1">
        <f t="array" ref="HK492">IF(OR(A492=0,A492=""),"",_xlfn.ANCHORARRAY(ExpD.Out!A$2))</f>
        <v/>
      </c>
    </row>
    <row r="493" spans="1:219" x14ac:dyDescent="0.35">
      <c r="A493" s="4" t="str" cm="1">
        <f t="array" ref="A493">IF(OR(EnterData!A496="",ISBLANK(EnterData!A496)),"",_xlfn._xlws.FILTER(EnterData!A496:L496,EnterData!A496:A496&lt;&gt;""))</f>
        <v/>
      </c>
      <c r="M493" s="4" t="str" cm="1">
        <f t="array" ref="M493">IF(OR(EnterData!A496="",ISBLANK(EnterData!A496)),"",_xlfn._xlws.FILTER(EnterData!N496:AB496,EnterData!A496:A496&lt;&gt;""))</f>
        <v/>
      </c>
      <c r="AB493" s="4" t="str" cm="1">
        <f t="array" ref="AB493">IF(OR(ISBLANK(B493),B493=0),"",_xlfn._xlws.FILTER(MT.Out!A$2:DO$200,MT.Out!D$2:D$200=Data.Out!B493))</f>
        <v/>
      </c>
      <c r="EQ493" s="4" t="str" cm="1">
        <f t="array" ref="EQ493">IFERROR(IF(OR(ISBLANK(E493),E493=0),"",_xlfn._xlws.FILTER(Int.Out!G$2:Q$100,Int.Out!B$2:B$100=E493)),"")</f>
        <v/>
      </c>
      <c r="FB493" s="4" t="str" cm="1">
        <f t="array" ref="FB493">IF(OR(ISBLANK(F493),F493=0),"",_xlfn._xlws.FILTER('Rot.Out'!C$3:M$100,'Rot.Out'!B$3:B$100=F493))</f>
        <v/>
      </c>
      <c r="FM493" s="4" t="str" cm="1">
        <f t="array" ref="FM493">IF(OR(F493=0,F493=""),"",IFERROR(_xlfn.UNIQUE(_xlfn._xlws.FILTER('Rot.Out'!R:R,('Rot.Out'!O:O=Data.Out!F493)*('Rot.Out'!P:P=Data.Out!G493)),FALSE),""))</f>
        <v/>
      </c>
      <c r="FN493" s="4" t="str" cm="1">
        <f t="array" ref="FN493">IF(OR(H493=0,ISBLANK(H493)),"",_xlfn._xlws.FILTER(Out.Out!A$2:J$36,Out.Out!K$2:K$36=H493))</f>
        <v/>
      </c>
      <c r="FX493" s="4" t="str" cm="1">
        <f t="array" ref="FX493">IF(OR(A493=0,ISBLANK(A493),A493=""),"",_xlfn._xlws.FILTER(Site.Out!A$2:AA$50,Site.Out!C$2:C$50=A493))</f>
        <v/>
      </c>
      <c r="GY493" s="4" t="str" cm="1">
        <f t="array" ref="GY493">IF(OR(ISBLANK(A493),A493=0,A493=""),"",Pub.Out!A$2:H$2)</f>
        <v/>
      </c>
      <c r="HG493" s="4" t="str" cm="1">
        <f t="array" ref="HG493">IFERROR(IF(OR(C493=0,C493=""),"",_xlfn._xlws.FILTER(Prod.Out!C:F,Prod.Out!B:B=C493)),"")</f>
        <v/>
      </c>
      <c r="HK493" s="4" t="str" cm="1">
        <f t="array" ref="HK493">IF(OR(A493=0,A493=""),"",_xlfn.ANCHORARRAY(ExpD.Out!A$2))</f>
        <v/>
      </c>
    </row>
    <row r="494" spans="1:219" x14ac:dyDescent="0.35">
      <c r="A494" s="4" t="str" cm="1">
        <f t="array" ref="A494">IF(OR(EnterData!A497="",ISBLANK(EnterData!A497)),"",_xlfn._xlws.FILTER(EnterData!A497:L497,EnterData!A497:A497&lt;&gt;""))</f>
        <v/>
      </c>
      <c r="M494" s="4" t="str" cm="1">
        <f t="array" ref="M494">IF(OR(EnterData!A497="",ISBLANK(EnterData!A497)),"",_xlfn._xlws.FILTER(EnterData!N497:AB497,EnterData!A497:A497&lt;&gt;""))</f>
        <v/>
      </c>
      <c r="AB494" s="4" t="str" cm="1">
        <f t="array" ref="AB494">IF(OR(ISBLANK(B494),B494=0),"",_xlfn._xlws.FILTER(MT.Out!A$2:DO$200,MT.Out!D$2:D$200=Data.Out!B494))</f>
        <v/>
      </c>
      <c r="EQ494" s="4" t="str" cm="1">
        <f t="array" ref="EQ494">IFERROR(IF(OR(ISBLANK(E494),E494=0),"",_xlfn._xlws.FILTER(Int.Out!G$2:Q$100,Int.Out!B$2:B$100=E494)),"")</f>
        <v/>
      </c>
      <c r="FB494" s="4" t="str" cm="1">
        <f t="array" ref="FB494">IF(OR(ISBLANK(F494),F494=0),"",_xlfn._xlws.FILTER('Rot.Out'!C$3:M$100,'Rot.Out'!B$3:B$100=F494))</f>
        <v/>
      </c>
      <c r="FM494" s="4" t="str" cm="1">
        <f t="array" ref="FM494">IF(OR(F494=0,F494=""),"",IFERROR(_xlfn.UNIQUE(_xlfn._xlws.FILTER('Rot.Out'!R:R,('Rot.Out'!O:O=Data.Out!F494)*('Rot.Out'!P:P=Data.Out!G494)),FALSE),""))</f>
        <v/>
      </c>
      <c r="FN494" s="4" t="str" cm="1">
        <f t="array" ref="FN494">IF(OR(H494=0,ISBLANK(H494)),"",_xlfn._xlws.FILTER(Out.Out!A$2:J$36,Out.Out!K$2:K$36=H494))</f>
        <v/>
      </c>
      <c r="FX494" s="4" t="str" cm="1">
        <f t="array" ref="FX494">IF(OR(A494=0,ISBLANK(A494),A494=""),"",_xlfn._xlws.FILTER(Site.Out!A$2:AA$50,Site.Out!C$2:C$50=A494))</f>
        <v/>
      </c>
      <c r="GY494" s="4" t="str" cm="1">
        <f t="array" ref="GY494">IF(OR(ISBLANK(A494),A494=0,A494=""),"",Pub.Out!A$2:H$2)</f>
        <v/>
      </c>
      <c r="HG494" s="4" t="str" cm="1">
        <f t="array" ref="HG494">IFERROR(IF(OR(C494=0,C494=""),"",_xlfn._xlws.FILTER(Prod.Out!C:F,Prod.Out!B:B=C494)),"")</f>
        <v/>
      </c>
      <c r="HK494" s="4" t="str" cm="1">
        <f t="array" ref="HK494">IF(OR(A494=0,A494=""),"",_xlfn.ANCHORARRAY(ExpD.Out!A$2))</f>
        <v/>
      </c>
    </row>
    <row r="495" spans="1:219" x14ac:dyDescent="0.35">
      <c r="A495" s="4" t="str" cm="1">
        <f t="array" ref="A495">IF(OR(EnterData!A498="",ISBLANK(EnterData!A498)),"",_xlfn._xlws.FILTER(EnterData!A498:L498,EnterData!A498:A498&lt;&gt;""))</f>
        <v/>
      </c>
      <c r="M495" s="4" t="str" cm="1">
        <f t="array" ref="M495">IF(OR(EnterData!A498="",ISBLANK(EnterData!A498)),"",_xlfn._xlws.FILTER(EnterData!N498:AB498,EnterData!A498:A498&lt;&gt;""))</f>
        <v/>
      </c>
      <c r="AB495" s="4" t="str" cm="1">
        <f t="array" ref="AB495">IF(OR(ISBLANK(B495),B495=0),"",_xlfn._xlws.FILTER(MT.Out!A$2:DO$200,MT.Out!D$2:D$200=Data.Out!B495))</f>
        <v/>
      </c>
      <c r="EQ495" s="4" t="str" cm="1">
        <f t="array" ref="EQ495">IFERROR(IF(OR(ISBLANK(E495),E495=0),"",_xlfn._xlws.FILTER(Int.Out!G$2:Q$100,Int.Out!B$2:B$100=E495)),"")</f>
        <v/>
      </c>
      <c r="FB495" s="4" t="str" cm="1">
        <f t="array" ref="FB495">IF(OR(ISBLANK(F495),F495=0),"",_xlfn._xlws.FILTER('Rot.Out'!C$3:M$100,'Rot.Out'!B$3:B$100=F495))</f>
        <v/>
      </c>
      <c r="FM495" s="4" t="str" cm="1">
        <f t="array" ref="FM495">IF(OR(F495=0,F495=""),"",IFERROR(_xlfn.UNIQUE(_xlfn._xlws.FILTER('Rot.Out'!R:R,('Rot.Out'!O:O=Data.Out!F495)*('Rot.Out'!P:P=Data.Out!G495)),FALSE),""))</f>
        <v/>
      </c>
      <c r="FN495" s="4" t="str" cm="1">
        <f t="array" ref="FN495">IF(OR(H495=0,ISBLANK(H495)),"",_xlfn._xlws.FILTER(Out.Out!A$2:J$36,Out.Out!K$2:K$36=H495))</f>
        <v/>
      </c>
      <c r="FX495" s="4" t="str" cm="1">
        <f t="array" ref="FX495">IF(OR(A495=0,ISBLANK(A495),A495=""),"",_xlfn._xlws.FILTER(Site.Out!A$2:AA$50,Site.Out!C$2:C$50=A495))</f>
        <v/>
      </c>
      <c r="GY495" s="4" t="str" cm="1">
        <f t="array" ref="GY495">IF(OR(ISBLANK(A495),A495=0,A495=""),"",Pub.Out!A$2:H$2)</f>
        <v/>
      </c>
      <c r="HG495" s="4" t="str" cm="1">
        <f t="array" ref="HG495">IFERROR(IF(OR(C495=0,C495=""),"",_xlfn._xlws.FILTER(Prod.Out!C:F,Prod.Out!B:B=C495)),"")</f>
        <v/>
      </c>
      <c r="HK495" s="4" t="str" cm="1">
        <f t="array" ref="HK495">IF(OR(A495=0,A495=""),"",_xlfn.ANCHORARRAY(ExpD.Out!A$2))</f>
        <v/>
      </c>
    </row>
    <row r="496" spans="1:219" x14ac:dyDescent="0.35">
      <c r="A496" s="4" t="str" cm="1">
        <f t="array" ref="A496">IF(OR(EnterData!A499="",ISBLANK(EnterData!A499)),"",_xlfn._xlws.FILTER(EnterData!A499:L499,EnterData!A499:A499&lt;&gt;""))</f>
        <v/>
      </c>
      <c r="M496" s="4" t="str" cm="1">
        <f t="array" ref="M496">IF(OR(EnterData!A499="",ISBLANK(EnterData!A499)),"",_xlfn._xlws.FILTER(EnterData!N499:AB499,EnterData!A499:A499&lt;&gt;""))</f>
        <v/>
      </c>
      <c r="AB496" s="4" t="str" cm="1">
        <f t="array" ref="AB496">IF(OR(ISBLANK(B496),B496=0),"",_xlfn._xlws.FILTER(MT.Out!A$2:DO$200,MT.Out!D$2:D$200=Data.Out!B496))</f>
        <v/>
      </c>
      <c r="EQ496" s="4" t="str" cm="1">
        <f t="array" ref="EQ496">IFERROR(IF(OR(ISBLANK(E496),E496=0),"",_xlfn._xlws.FILTER(Int.Out!G$2:Q$100,Int.Out!B$2:B$100=E496)),"")</f>
        <v/>
      </c>
      <c r="FB496" s="4" t="str" cm="1">
        <f t="array" ref="FB496">IF(OR(ISBLANK(F496),F496=0),"",_xlfn._xlws.FILTER('Rot.Out'!C$3:M$100,'Rot.Out'!B$3:B$100=F496))</f>
        <v/>
      </c>
      <c r="FM496" s="4" t="str" cm="1">
        <f t="array" ref="FM496">IF(OR(F496=0,F496=""),"",IFERROR(_xlfn.UNIQUE(_xlfn._xlws.FILTER('Rot.Out'!R:R,('Rot.Out'!O:O=Data.Out!F496)*('Rot.Out'!P:P=Data.Out!G496)),FALSE),""))</f>
        <v/>
      </c>
      <c r="FN496" s="4" t="str" cm="1">
        <f t="array" ref="FN496">IF(OR(H496=0,ISBLANK(H496)),"",_xlfn._xlws.FILTER(Out.Out!A$2:J$36,Out.Out!K$2:K$36=H496))</f>
        <v/>
      </c>
      <c r="FX496" s="4" t="str" cm="1">
        <f t="array" ref="FX496">IF(OR(A496=0,ISBLANK(A496),A496=""),"",_xlfn._xlws.FILTER(Site.Out!A$2:AA$50,Site.Out!C$2:C$50=A496))</f>
        <v/>
      </c>
      <c r="GY496" s="4" t="str" cm="1">
        <f t="array" ref="GY496">IF(OR(ISBLANK(A496),A496=0,A496=""),"",Pub.Out!A$2:H$2)</f>
        <v/>
      </c>
      <c r="HG496" s="4" t="str" cm="1">
        <f t="array" ref="HG496">IFERROR(IF(OR(C496=0,C496=""),"",_xlfn._xlws.FILTER(Prod.Out!C:F,Prod.Out!B:B=C496)),"")</f>
        <v/>
      </c>
      <c r="HK496" s="4" t="str" cm="1">
        <f t="array" ref="HK496">IF(OR(A496=0,A496=""),"",_xlfn.ANCHORARRAY(ExpD.Out!A$2))</f>
        <v/>
      </c>
    </row>
    <row r="497" spans="1:219" x14ac:dyDescent="0.35">
      <c r="A497" s="4" t="str" cm="1">
        <f t="array" ref="A497">IF(OR(EnterData!A500="",ISBLANK(EnterData!A500)),"",_xlfn._xlws.FILTER(EnterData!A500:L500,EnterData!A500:A500&lt;&gt;""))</f>
        <v/>
      </c>
      <c r="M497" s="4" t="str" cm="1">
        <f t="array" ref="M497">IF(OR(EnterData!A500="",ISBLANK(EnterData!A500)),"",_xlfn._xlws.FILTER(EnterData!N500:AB500,EnterData!A500:A500&lt;&gt;""))</f>
        <v/>
      </c>
      <c r="AB497" s="4" t="str" cm="1">
        <f t="array" ref="AB497">IF(OR(ISBLANK(B497),B497=0),"",_xlfn._xlws.FILTER(MT.Out!A$2:DO$200,MT.Out!D$2:D$200=Data.Out!B497))</f>
        <v/>
      </c>
      <c r="EQ497" s="4" t="str" cm="1">
        <f t="array" ref="EQ497">IFERROR(IF(OR(ISBLANK(E497),E497=0),"",_xlfn._xlws.FILTER(Int.Out!G$2:Q$100,Int.Out!B$2:B$100=E497)),"")</f>
        <v/>
      </c>
      <c r="FB497" s="4" t="str" cm="1">
        <f t="array" ref="FB497">IF(OR(ISBLANK(F497),F497=0),"",_xlfn._xlws.FILTER('Rot.Out'!C$3:M$100,'Rot.Out'!B$3:B$100=F497))</f>
        <v/>
      </c>
      <c r="FM497" s="4" t="str" cm="1">
        <f t="array" ref="FM497">IF(OR(F497=0,F497=""),"",IFERROR(_xlfn.UNIQUE(_xlfn._xlws.FILTER('Rot.Out'!R:R,('Rot.Out'!O:O=Data.Out!F497)*('Rot.Out'!P:P=Data.Out!G497)),FALSE),""))</f>
        <v/>
      </c>
      <c r="FN497" s="4" t="str" cm="1">
        <f t="array" ref="FN497">IF(OR(H497=0,ISBLANK(H497)),"",_xlfn._xlws.FILTER(Out.Out!A$2:J$36,Out.Out!K$2:K$36=H497))</f>
        <v/>
      </c>
      <c r="FX497" s="4" t="str" cm="1">
        <f t="array" ref="FX497">IF(OR(A497=0,ISBLANK(A497),A497=""),"",_xlfn._xlws.FILTER(Site.Out!A$2:AA$50,Site.Out!C$2:C$50=A497))</f>
        <v/>
      </c>
      <c r="GY497" s="4" t="str" cm="1">
        <f t="array" ref="GY497">IF(OR(ISBLANK(A497),A497=0,A497=""),"",Pub.Out!A$2:H$2)</f>
        <v/>
      </c>
      <c r="HG497" s="4" t="str" cm="1">
        <f t="array" ref="HG497">IFERROR(IF(OR(C497=0,C497=""),"",_xlfn._xlws.FILTER(Prod.Out!C:F,Prod.Out!B:B=C497)),"")</f>
        <v/>
      </c>
      <c r="HK497" s="4" t="str" cm="1">
        <f t="array" ref="HK497">IF(OR(A497=0,A497=""),"",_xlfn.ANCHORARRAY(ExpD.Out!A$2))</f>
        <v/>
      </c>
    </row>
    <row r="498" spans="1:219" x14ac:dyDescent="0.35">
      <c r="A498" s="4" t="str" cm="1">
        <f t="array" ref="A498">IF(OR(EnterData!A501="",ISBLANK(EnterData!A501)),"",_xlfn._xlws.FILTER(EnterData!A501:L501,EnterData!A501:A501&lt;&gt;""))</f>
        <v/>
      </c>
      <c r="M498" s="4" t="str" cm="1">
        <f t="array" ref="M498">IF(OR(EnterData!A501="",ISBLANK(EnterData!A501)),"",_xlfn._xlws.FILTER(EnterData!N501:AB501,EnterData!A501:A501&lt;&gt;""))</f>
        <v/>
      </c>
      <c r="AB498" s="4" t="str" cm="1">
        <f t="array" ref="AB498">IF(OR(ISBLANK(B498),B498=0),"",_xlfn._xlws.FILTER(MT.Out!A$2:DO$200,MT.Out!D$2:D$200=Data.Out!B498))</f>
        <v/>
      </c>
      <c r="EQ498" s="4" t="str" cm="1">
        <f t="array" ref="EQ498">IFERROR(IF(OR(ISBLANK(E498),E498=0),"",_xlfn._xlws.FILTER(Int.Out!G$2:Q$100,Int.Out!B$2:B$100=E498)),"")</f>
        <v/>
      </c>
      <c r="FB498" s="4" t="str" cm="1">
        <f t="array" ref="FB498">IF(OR(ISBLANK(F498),F498=0),"",_xlfn._xlws.FILTER('Rot.Out'!C$3:M$100,'Rot.Out'!B$3:B$100=F498))</f>
        <v/>
      </c>
      <c r="FM498" s="4" t="str" cm="1">
        <f t="array" ref="FM498">IF(OR(F498=0,F498=""),"",IFERROR(_xlfn.UNIQUE(_xlfn._xlws.FILTER('Rot.Out'!R:R,('Rot.Out'!O:O=Data.Out!F498)*('Rot.Out'!P:P=Data.Out!G498)),FALSE),""))</f>
        <v/>
      </c>
      <c r="FN498" s="4" t="str" cm="1">
        <f t="array" ref="FN498">IF(OR(H498=0,ISBLANK(H498)),"",_xlfn._xlws.FILTER(Out.Out!A$2:J$36,Out.Out!K$2:K$36=H498))</f>
        <v/>
      </c>
      <c r="FX498" s="4" t="str" cm="1">
        <f t="array" ref="FX498">IF(OR(A498=0,ISBLANK(A498),A498=""),"",_xlfn._xlws.FILTER(Site.Out!A$2:AA$50,Site.Out!C$2:C$50=A498))</f>
        <v/>
      </c>
      <c r="GY498" s="4" t="str" cm="1">
        <f t="array" ref="GY498">IF(OR(ISBLANK(A498),A498=0,A498=""),"",Pub.Out!A$2:H$2)</f>
        <v/>
      </c>
      <c r="HG498" s="4" t="str" cm="1">
        <f t="array" ref="HG498">IFERROR(IF(OR(C498=0,C498=""),"",_xlfn._xlws.FILTER(Prod.Out!C:F,Prod.Out!B:B=C498)),"")</f>
        <v/>
      </c>
      <c r="HK498" s="4" t="str" cm="1">
        <f t="array" ref="HK498">IF(OR(A498=0,A498=""),"",_xlfn.ANCHORARRAY(ExpD.Out!A$2))</f>
        <v/>
      </c>
    </row>
    <row r="499" spans="1:219" x14ac:dyDescent="0.35">
      <c r="A499" s="4" t="str" cm="1">
        <f t="array" ref="A499">IF(OR(EnterData!A502="",ISBLANK(EnterData!A502)),"",_xlfn._xlws.FILTER(EnterData!A502:L502,EnterData!A502:A502&lt;&gt;""))</f>
        <v/>
      </c>
      <c r="M499" s="4" t="str" cm="1">
        <f t="array" ref="M499">IF(OR(EnterData!A502="",ISBLANK(EnterData!A502)),"",_xlfn._xlws.FILTER(EnterData!N502:AB502,EnterData!A502:A502&lt;&gt;""))</f>
        <v/>
      </c>
      <c r="AB499" s="4" t="str" cm="1">
        <f t="array" ref="AB499">IF(OR(ISBLANK(B499),B499=0),"",_xlfn._xlws.FILTER(MT.Out!A$2:DO$200,MT.Out!D$2:D$200=Data.Out!B499))</f>
        <v/>
      </c>
      <c r="EQ499" s="4" t="str" cm="1">
        <f t="array" ref="EQ499">IFERROR(IF(OR(ISBLANK(E499),E499=0),"",_xlfn._xlws.FILTER(Int.Out!G$2:Q$100,Int.Out!B$2:B$100=E499)),"")</f>
        <v/>
      </c>
      <c r="FB499" s="4" t="str" cm="1">
        <f t="array" ref="FB499">IF(OR(ISBLANK(F499),F499=0),"",_xlfn._xlws.FILTER('Rot.Out'!C$3:M$100,'Rot.Out'!B$3:B$100=F499))</f>
        <v/>
      </c>
      <c r="FM499" s="4" t="str" cm="1">
        <f t="array" ref="FM499">IF(OR(F499=0,F499=""),"",IFERROR(_xlfn.UNIQUE(_xlfn._xlws.FILTER('Rot.Out'!R:R,('Rot.Out'!O:O=Data.Out!F499)*('Rot.Out'!P:P=Data.Out!G499)),FALSE),""))</f>
        <v/>
      </c>
      <c r="FN499" s="4" t="str" cm="1">
        <f t="array" ref="FN499">IF(OR(H499=0,ISBLANK(H499)),"",_xlfn._xlws.FILTER(Out.Out!A$2:J$36,Out.Out!K$2:K$36=H499))</f>
        <v/>
      </c>
      <c r="FX499" s="4" t="str" cm="1">
        <f t="array" ref="FX499">IF(OR(A499=0,ISBLANK(A499),A499=""),"",_xlfn._xlws.FILTER(Site.Out!A$2:AA$50,Site.Out!C$2:C$50=A499))</f>
        <v/>
      </c>
      <c r="GY499" s="4" t="str" cm="1">
        <f t="array" ref="GY499">IF(OR(ISBLANK(A499),A499=0,A499=""),"",Pub.Out!A$2:H$2)</f>
        <v/>
      </c>
      <c r="HG499" s="4" t="str" cm="1">
        <f t="array" ref="HG499">IFERROR(IF(OR(C499=0,C499=""),"",_xlfn._xlws.FILTER(Prod.Out!C:F,Prod.Out!B:B=C499)),"")</f>
        <v/>
      </c>
      <c r="HK499" s="4" t="str" cm="1">
        <f t="array" ref="HK499">IF(OR(A499=0,A499=""),"",_xlfn.ANCHORARRAY(ExpD.Out!A$2))</f>
        <v/>
      </c>
    </row>
    <row r="500" spans="1:219" x14ac:dyDescent="0.35">
      <c r="A500" s="4" t="str" cm="1">
        <f t="array" ref="A500">IF(OR(EnterData!A503="",ISBLANK(EnterData!A503)),"",_xlfn._xlws.FILTER(EnterData!A503:L503,EnterData!A503:A503&lt;&gt;""))</f>
        <v/>
      </c>
      <c r="M500" s="4" t="str" cm="1">
        <f t="array" ref="M500">IF(OR(EnterData!A503="",ISBLANK(EnterData!A503)),"",_xlfn._xlws.FILTER(EnterData!N503:AB503,EnterData!A503:A503&lt;&gt;""))</f>
        <v/>
      </c>
      <c r="AB500" s="4" t="str" cm="1">
        <f t="array" ref="AB500">IF(OR(ISBLANK(B500),B500=0),"",_xlfn._xlws.FILTER(MT.Out!A$2:DO$200,MT.Out!D$2:D$200=Data.Out!B500))</f>
        <v/>
      </c>
      <c r="EQ500" s="4" t="str" cm="1">
        <f t="array" ref="EQ500">IFERROR(IF(OR(ISBLANK(E500),E500=0),"",_xlfn._xlws.FILTER(Int.Out!G$2:Q$100,Int.Out!B$2:B$100=E500)),"")</f>
        <v/>
      </c>
      <c r="FB500" s="4" t="str" cm="1">
        <f t="array" ref="FB500">IF(OR(ISBLANK(F500),F500=0),"",_xlfn._xlws.FILTER('Rot.Out'!C$3:M$100,'Rot.Out'!B$3:B$100=F500))</f>
        <v/>
      </c>
      <c r="FM500" s="4" t="str" cm="1">
        <f t="array" ref="FM500">IF(OR(F500=0,F500=""),"",IFERROR(_xlfn.UNIQUE(_xlfn._xlws.FILTER('Rot.Out'!R:R,('Rot.Out'!O:O=Data.Out!F500)*('Rot.Out'!P:P=Data.Out!G500)),FALSE),""))</f>
        <v/>
      </c>
      <c r="FN500" s="4" t="str" cm="1">
        <f t="array" ref="FN500">IF(OR(H500=0,ISBLANK(H500)),"",_xlfn._xlws.FILTER(Out.Out!A$2:J$36,Out.Out!K$2:K$36=H500))</f>
        <v/>
      </c>
      <c r="FX500" s="4" t="str" cm="1">
        <f t="array" ref="FX500">IF(OR(A500=0,ISBLANK(A500),A500=""),"",_xlfn._xlws.FILTER(Site.Out!A$2:AA$50,Site.Out!C$2:C$50=A500))</f>
        <v/>
      </c>
      <c r="GY500" s="4" t="str" cm="1">
        <f t="array" ref="GY500">IF(OR(ISBLANK(A500),A500=0,A500=""),"",Pub.Out!A$2:H$2)</f>
        <v/>
      </c>
      <c r="HG500" s="4" t="str" cm="1">
        <f t="array" ref="HG500">IFERROR(IF(OR(C500=0,C500=""),"",_xlfn._xlws.FILTER(Prod.Out!C:F,Prod.Out!B:B=C500)),"")</f>
        <v/>
      </c>
      <c r="HK500" s="4" t="str" cm="1">
        <f t="array" ref="HK500">IF(OR(A500=0,A500=""),"",_xlfn.ANCHORARRAY(ExpD.Out!A$2))</f>
        <v/>
      </c>
    </row>
    <row r="501" spans="1:219" x14ac:dyDescent="0.35">
      <c r="A501" s="4" t="str" cm="1">
        <f t="array" ref="A501">IF(OR(EnterData!A504="",ISBLANK(EnterData!A504)),"",_xlfn._xlws.FILTER(EnterData!A504:L504,EnterData!A504:A504&lt;&gt;""))</f>
        <v/>
      </c>
      <c r="M501" s="4" t="str" cm="1">
        <f t="array" ref="M501">IF(OR(EnterData!A504="",ISBLANK(EnterData!A504)),"",_xlfn._xlws.FILTER(EnterData!N504:AB504,EnterData!A504:A504&lt;&gt;""))</f>
        <v/>
      </c>
      <c r="AB501" s="4" t="str" cm="1">
        <f t="array" ref="AB501">IF(OR(ISBLANK(B501),B501=0),"",_xlfn._xlws.FILTER(MT.Out!A$2:DO$200,MT.Out!D$2:D$200=Data.Out!B501))</f>
        <v/>
      </c>
      <c r="EQ501" s="4" t="str" cm="1">
        <f t="array" ref="EQ501">IFERROR(IF(OR(ISBLANK(E501),E501=0),"",_xlfn._xlws.FILTER(Int.Out!G$2:Q$100,Int.Out!B$2:B$100=E501)),"")</f>
        <v/>
      </c>
      <c r="FB501" s="4" t="str" cm="1">
        <f t="array" ref="FB501">IF(OR(ISBLANK(F501),F501=0),"",_xlfn._xlws.FILTER('Rot.Out'!C$3:M$100,'Rot.Out'!B$3:B$100=F501))</f>
        <v/>
      </c>
      <c r="FM501" s="4" t="str" cm="1">
        <f t="array" ref="FM501">IF(OR(F501=0,F501=""),"",IFERROR(_xlfn.UNIQUE(_xlfn._xlws.FILTER('Rot.Out'!R:R,('Rot.Out'!O:O=Data.Out!F501)*('Rot.Out'!P:P=Data.Out!G501)),FALSE),""))</f>
        <v/>
      </c>
      <c r="FN501" s="4" t="str" cm="1">
        <f t="array" ref="FN501">IF(OR(H501=0,ISBLANK(H501)),"",_xlfn._xlws.FILTER(Out.Out!A$2:J$36,Out.Out!K$2:K$36=H501))</f>
        <v/>
      </c>
      <c r="FX501" s="4" t="str" cm="1">
        <f t="array" ref="FX501">IF(OR(A501=0,ISBLANK(A501),A501=""),"",_xlfn._xlws.FILTER(Site.Out!A$2:AA$50,Site.Out!C$2:C$50=A501))</f>
        <v/>
      </c>
      <c r="GY501" s="4" t="str" cm="1">
        <f t="array" ref="GY501">IF(OR(ISBLANK(A501),A501=0,A501=""),"",Pub.Out!A$2:H$2)</f>
        <v/>
      </c>
      <c r="HG501" s="4" t="str" cm="1">
        <f t="array" ref="HG501">IFERROR(IF(OR(C501=0,C501=""),"",_xlfn._xlws.FILTER(Prod.Out!C:F,Prod.Out!B:B=C501)),"")</f>
        <v/>
      </c>
      <c r="HK501" s="4" t="str" cm="1">
        <f t="array" ref="HK501">IF(OR(A501=0,A501=""),"",_xlfn.ANCHORARRAY(ExpD.Out!A$2))</f>
        <v/>
      </c>
    </row>
    <row r="502" spans="1:219" x14ac:dyDescent="0.35">
      <c r="A502" s="4" t="str" cm="1">
        <f t="array" ref="A502">IF(OR(EnterData!A505="",ISBLANK(EnterData!A505)),"",_xlfn._xlws.FILTER(EnterData!A505:L505,EnterData!A505:A505&lt;&gt;""))</f>
        <v/>
      </c>
      <c r="M502" s="4" t="str" cm="1">
        <f t="array" ref="M502">IF(OR(EnterData!A505="",ISBLANK(EnterData!A505)),"",_xlfn._xlws.FILTER(EnterData!N505:AB505,EnterData!A505:A505&lt;&gt;""))</f>
        <v/>
      </c>
      <c r="AB502" s="4" t="str" cm="1">
        <f t="array" ref="AB502">IF(OR(ISBLANK(B502),B502=0),"",_xlfn._xlws.FILTER(MT.Out!A$2:DO$200,MT.Out!D$2:D$200=Data.Out!B502))</f>
        <v/>
      </c>
      <c r="EQ502" s="4" t="str" cm="1">
        <f t="array" ref="EQ502">IFERROR(IF(OR(ISBLANK(E502),E502=0),"",_xlfn._xlws.FILTER(Int.Out!G$2:Q$100,Int.Out!B$2:B$100=E502)),"")</f>
        <v/>
      </c>
      <c r="FB502" s="4" t="str" cm="1">
        <f t="array" ref="FB502">IF(OR(ISBLANK(F502),F502=0),"",_xlfn._xlws.FILTER('Rot.Out'!C$3:M$100,'Rot.Out'!B$3:B$100=F502))</f>
        <v/>
      </c>
      <c r="FM502" s="4" t="str" cm="1">
        <f t="array" ref="FM502">IF(OR(F502=0,F502=""),"",IFERROR(_xlfn.UNIQUE(_xlfn._xlws.FILTER('Rot.Out'!R:R,('Rot.Out'!O:O=Data.Out!F502)*('Rot.Out'!P:P=Data.Out!G502)),FALSE),""))</f>
        <v/>
      </c>
      <c r="FN502" s="4" t="str" cm="1">
        <f t="array" ref="FN502">IF(OR(H502=0,ISBLANK(H502)),"",_xlfn._xlws.FILTER(Out.Out!A$2:J$36,Out.Out!K$2:K$36=H502))</f>
        <v/>
      </c>
      <c r="FX502" s="4" t="str" cm="1">
        <f t="array" ref="FX502">IF(OR(A502=0,ISBLANK(A502),A502=""),"",_xlfn._xlws.FILTER(Site.Out!A$2:AA$50,Site.Out!C$2:C$50=A502))</f>
        <v/>
      </c>
      <c r="GY502" s="4" t="str" cm="1">
        <f t="array" ref="GY502">IF(OR(ISBLANK(A502),A502=0,A502=""),"",Pub.Out!A$2:H$2)</f>
        <v/>
      </c>
      <c r="HG502" s="4" t="str" cm="1">
        <f t="array" ref="HG502">IFERROR(IF(OR(C502=0,C502=""),"",_xlfn._xlws.FILTER(Prod.Out!C:F,Prod.Out!B:B=C502)),"")</f>
        <v/>
      </c>
      <c r="HK502" s="4" t="str" cm="1">
        <f t="array" ref="HK502">IF(OR(A502=0,A502=""),"",_xlfn.ANCHORARRAY(ExpD.Out!A$2))</f>
        <v/>
      </c>
    </row>
    <row r="503" spans="1:219" x14ac:dyDescent="0.35">
      <c r="A503" s="4" t="str" cm="1">
        <f t="array" ref="A503">IF(OR(EnterData!A506="",ISBLANK(EnterData!A506)),"",_xlfn._xlws.FILTER(EnterData!A506:L506,EnterData!A506:A506&lt;&gt;""))</f>
        <v/>
      </c>
      <c r="M503" s="4" t="str" cm="1">
        <f t="array" ref="M503">IF(OR(EnterData!A506="",ISBLANK(EnterData!A506)),"",_xlfn._xlws.FILTER(EnterData!N506:AB506,EnterData!A506:A506&lt;&gt;""))</f>
        <v/>
      </c>
      <c r="AB503" s="4" t="str" cm="1">
        <f t="array" ref="AB503">IF(OR(ISBLANK(B503),B503=0),"",_xlfn._xlws.FILTER(MT.Out!A$2:DO$200,MT.Out!D$2:D$200=Data.Out!B503))</f>
        <v/>
      </c>
      <c r="EQ503" s="4" t="str" cm="1">
        <f t="array" ref="EQ503">IFERROR(IF(OR(ISBLANK(E503),E503=0),"",_xlfn._xlws.FILTER(Int.Out!G$2:Q$100,Int.Out!B$2:B$100=E503)),"")</f>
        <v/>
      </c>
      <c r="FB503" s="4" t="str" cm="1">
        <f t="array" ref="FB503">IF(OR(ISBLANK(F503),F503=0),"",_xlfn._xlws.FILTER('Rot.Out'!C$3:M$100,'Rot.Out'!B$3:B$100=F503))</f>
        <v/>
      </c>
      <c r="FM503" s="4" t="str" cm="1">
        <f t="array" ref="FM503">IF(OR(F503=0,F503=""),"",IFERROR(_xlfn.UNIQUE(_xlfn._xlws.FILTER('Rot.Out'!R:R,('Rot.Out'!O:O=Data.Out!F503)*('Rot.Out'!P:P=Data.Out!G503)),FALSE),""))</f>
        <v/>
      </c>
      <c r="FN503" s="4" t="str" cm="1">
        <f t="array" ref="FN503">IF(OR(H503=0,ISBLANK(H503)),"",_xlfn._xlws.FILTER(Out.Out!A$2:J$36,Out.Out!K$2:K$36=H503))</f>
        <v/>
      </c>
      <c r="FX503" s="4" t="str" cm="1">
        <f t="array" ref="FX503">IF(OR(A503=0,ISBLANK(A503),A503=""),"",_xlfn._xlws.FILTER(Site.Out!A$2:AA$50,Site.Out!C$2:C$50=A503))</f>
        <v/>
      </c>
      <c r="GY503" s="4" t="str" cm="1">
        <f t="array" ref="GY503">IF(OR(ISBLANK(A503),A503=0,A503=""),"",Pub.Out!A$2:H$2)</f>
        <v/>
      </c>
      <c r="HG503" s="4" t="str" cm="1">
        <f t="array" ref="HG503">IFERROR(IF(OR(C503=0,C503=""),"",_xlfn._xlws.FILTER(Prod.Out!C:F,Prod.Out!B:B=C503)),"")</f>
        <v/>
      </c>
      <c r="HK503" s="4" t="str" cm="1">
        <f t="array" ref="HK503">IF(OR(A503=0,A503=""),"",_xlfn.ANCHORARRAY(ExpD.Out!A$2))</f>
        <v/>
      </c>
    </row>
    <row r="504" spans="1:219" x14ac:dyDescent="0.35">
      <c r="A504" s="4" t="str" cm="1">
        <f t="array" ref="A504">IF(OR(EnterData!A507="",ISBLANK(EnterData!A507)),"",_xlfn._xlws.FILTER(EnterData!A507:L507,EnterData!A507:A507&lt;&gt;""))</f>
        <v/>
      </c>
      <c r="M504" s="4" t="str" cm="1">
        <f t="array" ref="M504">IF(OR(EnterData!A507="",ISBLANK(EnterData!A507)),"",_xlfn._xlws.FILTER(EnterData!N507:AB507,EnterData!A507:A507&lt;&gt;""))</f>
        <v/>
      </c>
      <c r="AB504" s="4" t="str" cm="1">
        <f t="array" ref="AB504">IF(OR(ISBLANK(B504),B504=0),"",_xlfn._xlws.FILTER(MT.Out!A$2:DO$200,MT.Out!D$2:D$200=Data.Out!B504))</f>
        <v/>
      </c>
      <c r="EQ504" s="4" t="str" cm="1">
        <f t="array" ref="EQ504">IFERROR(IF(OR(ISBLANK(E504),E504=0),"",_xlfn._xlws.FILTER(Int.Out!G$2:Q$100,Int.Out!B$2:B$100=E504)),"")</f>
        <v/>
      </c>
      <c r="FB504" s="4" t="str" cm="1">
        <f t="array" ref="FB504">IF(OR(ISBLANK(F504),F504=0),"",_xlfn._xlws.FILTER('Rot.Out'!C$3:M$100,'Rot.Out'!B$3:B$100=F504))</f>
        <v/>
      </c>
      <c r="FM504" s="4" t="str" cm="1">
        <f t="array" ref="FM504">IF(OR(F504=0,F504=""),"",IFERROR(_xlfn.UNIQUE(_xlfn._xlws.FILTER('Rot.Out'!R:R,('Rot.Out'!O:O=Data.Out!F504)*('Rot.Out'!P:P=Data.Out!G504)),FALSE),""))</f>
        <v/>
      </c>
      <c r="FN504" s="4" t="str" cm="1">
        <f t="array" ref="FN504">IF(OR(H504=0,ISBLANK(H504)),"",_xlfn._xlws.FILTER(Out.Out!A$2:J$36,Out.Out!K$2:K$36=H504))</f>
        <v/>
      </c>
      <c r="FX504" s="4" t="str" cm="1">
        <f t="array" ref="FX504">IF(OR(A504=0,ISBLANK(A504),A504=""),"",_xlfn._xlws.FILTER(Site.Out!A$2:AA$50,Site.Out!C$2:C$50=A504))</f>
        <v/>
      </c>
      <c r="GY504" s="4" t="str" cm="1">
        <f t="array" ref="GY504">IF(OR(ISBLANK(A504),A504=0,A504=""),"",Pub.Out!A$2:H$2)</f>
        <v/>
      </c>
      <c r="HG504" s="4" t="str" cm="1">
        <f t="array" ref="HG504">IFERROR(IF(OR(C504=0,C504=""),"",_xlfn._xlws.FILTER(Prod.Out!C:F,Prod.Out!B:B=C504)),"")</f>
        <v/>
      </c>
      <c r="HK504" s="4" t="str" cm="1">
        <f t="array" ref="HK504">IF(OR(A504=0,A504=""),"",_xlfn.ANCHORARRAY(ExpD.Out!A$2))</f>
        <v/>
      </c>
    </row>
    <row r="505" spans="1:219" x14ac:dyDescent="0.35">
      <c r="A505" s="4" t="str" cm="1">
        <f t="array" ref="A505">IF(OR(EnterData!A508="",ISBLANK(EnterData!A508)),"",_xlfn._xlws.FILTER(EnterData!A508:L508,EnterData!A508:A508&lt;&gt;""))</f>
        <v/>
      </c>
      <c r="M505" s="4" t="str" cm="1">
        <f t="array" ref="M505">IF(OR(EnterData!A508="",ISBLANK(EnterData!A508)),"",_xlfn._xlws.FILTER(EnterData!N508:AB508,EnterData!A508:A508&lt;&gt;""))</f>
        <v/>
      </c>
      <c r="AB505" s="4" t="str" cm="1">
        <f t="array" ref="AB505">IF(OR(ISBLANK(B505),B505=0),"",_xlfn._xlws.FILTER(MT.Out!A$2:DO$200,MT.Out!D$2:D$200=Data.Out!B505))</f>
        <v/>
      </c>
      <c r="EQ505" s="4" t="str" cm="1">
        <f t="array" ref="EQ505">IFERROR(IF(OR(ISBLANK(E505),E505=0),"",_xlfn._xlws.FILTER(Int.Out!G$2:Q$100,Int.Out!B$2:B$100=E505)),"")</f>
        <v/>
      </c>
      <c r="FB505" s="4" t="str" cm="1">
        <f t="array" ref="FB505">IF(OR(ISBLANK(F505),F505=0),"",_xlfn._xlws.FILTER('Rot.Out'!C$3:M$100,'Rot.Out'!B$3:B$100=F505))</f>
        <v/>
      </c>
      <c r="FM505" s="4" t="str" cm="1">
        <f t="array" ref="FM505">IF(OR(F505=0,F505=""),"",IFERROR(_xlfn.UNIQUE(_xlfn._xlws.FILTER('Rot.Out'!R:R,('Rot.Out'!O:O=Data.Out!F505)*('Rot.Out'!P:P=Data.Out!G505)),FALSE),""))</f>
        <v/>
      </c>
      <c r="FN505" s="4" t="str" cm="1">
        <f t="array" ref="FN505">IF(OR(H505=0,ISBLANK(H505)),"",_xlfn._xlws.FILTER(Out.Out!A$2:J$36,Out.Out!K$2:K$36=H505))</f>
        <v/>
      </c>
      <c r="FX505" s="4" t="str" cm="1">
        <f t="array" ref="FX505">IF(OR(A505=0,ISBLANK(A505),A505=""),"",_xlfn._xlws.FILTER(Site.Out!A$2:AA$50,Site.Out!C$2:C$50=A505))</f>
        <v/>
      </c>
      <c r="GY505" s="4" t="str" cm="1">
        <f t="array" ref="GY505">IF(OR(ISBLANK(A505),A505=0,A505=""),"",Pub.Out!A$2:H$2)</f>
        <v/>
      </c>
      <c r="HG505" s="4" t="str" cm="1">
        <f t="array" ref="HG505">IFERROR(IF(OR(C505=0,C505=""),"",_xlfn._xlws.FILTER(Prod.Out!C:F,Prod.Out!B:B=C505)),"")</f>
        <v/>
      </c>
      <c r="HK505" s="4" t="str" cm="1">
        <f t="array" ref="HK505">IF(OR(A505=0,A505=""),"",_xlfn.ANCHORARRAY(ExpD.Out!A$2))</f>
        <v/>
      </c>
    </row>
    <row r="506" spans="1:219" x14ac:dyDescent="0.35">
      <c r="A506" s="4" t="str" cm="1">
        <f t="array" ref="A506">IF(OR(EnterData!A509="",ISBLANK(EnterData!A509)),"",_xlfn._xlws.FILTER(EnterData!A509:L509,EnterData!A509:A509&lt;&gt;""))</f>
        <v/>
      </c>
      <c r="M506" s="4" t="str" cm="1">
        <f t="array" ref="M506">IF(OR(EnterData!A509="",ISBLANK(EnterData!A509)),"",_xlfn._xlws.FILTER(EnterData!N509:AB509,EnterData!A509:A509&lt;&gt;""))</f>
        <v/>
      </c>
      <c r="AB506" s="4" t="str" cm="1">
        <f t="array" ref="AB506">IF(OR(ISBLANK(B506),B506=0),"",_xlfn._xlws.FILTER(MT.Out!A$2:DO$200,MT.Out!D$2:D$200=Data.Out!B506))</f>
        <v/>
      </c>
      <c r="EQ506" s="4" t="str" cm="1">
        <f t="array" ref="EQ506">IFERROR(IF(OR(ISBLANK(E506),E506=0),"",_xlfn._xlws.FILTER(Int.Out!G$2:Q$100,Int.Out!B$2:B$100=E506)),"")</f>
        <v/>
      </c>
      <c r="FB506" s="4" t="str" cm="1">
        <f t="array" ref="FB506">IF(OR(ISBLANK(F506),F506=0),"",_xlfn._xlws.FILTER('Rot.Out'!C$3:M$100,'Rot.Out'!B$3:B$100=F506))</f>
        <v/>
      </c>
      <c r="FM506" s="4" t="str" cm="1">
        <f t="array" ref="FM506">IF(OR(F506=0,F506=""),"",IFERROR(_xlfn.UNIQUE(_xlfn._xlws.FILTER('Rot.Out'!R:R,('Rot.Out'!O:O=Data.Out!F506)*('Rot.Out'!P:P=Data.Out!G506)),FALSE),""))</f>
        <v/>
      </c>
      <c r="FN506" s="4" t="str" cm="1">
        <f t="array" ref="FN506">IF(OR(H506=0,ISBLANK(H506)),"",_xlfn._xlws.FILTER(Out.Out!A$2:J$36,Out.Out!K$2:K$36=H506))</f>
        <v/>
      </c>
      <c r="FX506" s="4" t="str" cm="1">
        <f t="array" ref="FX506">IF(OR(A506=0,ISBLANK(A506),A506=""),"",_xlfn._xlws.FILTER(Site.Out!A$2:AA$50,Site.Out!C$2:C$50=A506))</f>
        <v/>
      </c>
      <c r="GY506" s="4" t="str" cm="1">
        <f t="array" ref="GY506">IF(OR(ISBLANK(A506),A506=0,A506=""),"",Pub.Out!A$2:H$2)</f>
        <v/>
      </c>
      <c r="HG506" s="4" t="str" cm="1">
        <f t="array" ref="HG506">IFERROR(IF(OR(C506=0,C506=""),"",_xlfn._xlws.FILTER(Prod.Out!C:F,Prod.Out!B:B=C506)),"")</f>
        <v/>
      </c>
      <c r="HK506" s="4" t="str" cm="1">
        <f t="array" ref="HK506">IF(OR(A506=0,A506=""),"",_xlfn.ANCHORARRAY(ExpD.Out!A$2))</f>
        <v/>
      </c>
    </row>
    <row r="507" spans="1:219" x14ac:dyDescent="0.35">
      <c r="A507" s="4" t="str" cm="1">
        <f t="array" ref="A507">IF(OR(EnterData!A510="",ISBLANK(EnterData!A510)),"",_xlfn._xlws.FILTER(EnterData!A510:L510,EnterData!A510:A510&lt;&gt;""))</f>
        <v/>
      </c>
      <c r="M507" s="4" t="str" cm="1">
        <f t="array" ref="M507">IF(OR(EnterData!A510="",ISBLANK(EnterData!A510)),"",_xlfn._xlws.FILTER(EnterData!N510:AB510,EnterData!A510:A510&lt;&gt;""))</f>
        <v/>
      </c>
      <c r="AB507" s="4" t="str" cm="1">
        <f t="array" ref="AB507">IF(OR(ISBLANK(B507),B507=0),"",_xlfn._xlws.FILTER(MT.Out!A$2:DO$200,MT.Out!D$2:D$200=Data.Out!B507))</f>
        <v/>
      </c>
      <c r="EQ507" s="4" t="str" cm="1">
        <f t="array" ref="EQ507">IFERROR(IF(OR(ISBLANK(E507),E507=0),"",_xlfn._xlws.FILTER(Int.Out!G$2:Q$100,Int.Out!B$2:B$100=E507)),"")</f>
        <v/>
      </c>
      <c r="FB507" s="4" t="str" cm="1">
        <f t="array" ref="FB507">IF(OR(ISBLANK(F507),F507=0),"",_xlfn._xlws.FILTER('Rot.Out'!C$3:M$100,'Rot.Out'!B$3:B$100=F507))</f>
        <v/>
      </c>
      <c r="FM507" s="4" t="str" cm="1">
        <f t="array" ref="FM507">IF(OR(F507=0,F507=""),"",IFERROR(_xlfn.UNIQUE(_xlfn._xlws.FILTER('Rot.Out'!R:R,('Rot.Out'!O:O=Data.Out!F507)*('Rot.Out'!P:P=Data.Out!G507)),FALSE),""))</f>
        <v/>
      </c>
      <c r="FN507" s="4" t="str" cm="1">
        <f t="array" ref="FN507">IF(OR(H507=0,ISBLANK(H507)),"",_xlfn._xlws.FILTER(Out.Out!A$2:J$36,Out.Out!K$2:K$36=H507))</f>
        <v/>
      </c>
      <c r="FX507" s="4" t="str" cm="1">
        <f t="array" ref="FX507">IF(OR(A507=0,ISBLANK(A507),A507=""),"",_xlfn._xlws.FILTER(Site.Out!A$2:AA$50,Site.Out!C$2:C$50=A507))</f>
        <v/>
      </c>
      <c r="GY507" s="4" t="str" cm="1">
        <f t="array" ref="GY507">IF(OR(ISBLANK(A507),A507=0,A507=""),"",Pub.Out!A$2:H$2)</f>
        <v/>
      </c>
      <c r="HG507" s="4" t="str" cm="1">
        <f t="array" ref="HG507">IFERROR(IF(OR(C507=0,C507=""),"",_xlfn._xlws.FILTER(Prod.Out!C:F,Prod.Out!B:B=C507)),"")</f>
        <v/>
      </c>
      <c r="HK507" s="4" t="str" cm="1">
        <f t="array" ref="HK507">IF(OR(A507=0,A507=""),"",_xlfn.ANCHORARRAY(ExpD.Out!A$2))</f>
        <v/>
      </c>
    </row>
    <row r="508" spans="1:219" x14ac:dyDescent="0.35">
      <c r="A508" s="4" t="str" cm="1">
        <f t="array" ref="A508">IF(OR(EnterData!A511="",ISBLANK(EnterData!A511)),"",_xlfn._xlws.FILTER(EnterData!A511:L511,EnterData!A511:A511&lt;&gt;""))</f>
        <v/>
      </c>
      <c r="M508" s="4" t="str" cm="1">
        <f t="array" ref="M508">IF(OR(EnterData!A511="",ISBLANK(EnterData!A511)),"",_xlfn._xlws.FILTER(EnterData!N511:AB511,EnterData!A511:A511&lt;&gt;""))</f>
        <v/>
      </c>
      <c r="AB508" s="4" t="str" cm="1">
        <f t="array" ref="AB508">IF(OR(ISBLANK(B508),B508=0),"",_xlfn._xlws.FILTER(MT.Out!A$2:DO$200,MT.Out!D$2:D$200=Data.Out!B508))</f>
        <v/>
      </c>
      <c r="EQ508" s="4" t="str" cm="1">
        <f t="array" ref="EQ508">IFERROR(IF(OR(ISBLANK(E508),E508=0),"",_xlfn._xlws.FILTER(Int.Out!G$2:Q$100,Int.Out!B$2:B$100=E508)),"")</f>
        <v/>
      </c>
      <c r="FB508" s="4" t="str" cm="1">
        <f t="array" ref="FB508">IF(OR(ISBLANK(F508),F508=0),"",_xlfn._xlws.FILTER('Rot.Out'!C$3:M$100,'Rot.Out'!B$3:B$100=F508))</f>
        <v/>
      </c>
      <c r="FM508" s="4" t="str" cm="1">
        <f t="array" ref="FM508">IF(OR(F508=0,F508=""),"",IFERROR(_xlfn.UNIQUE(_xlfn._xlws.FILTER('Rot.Out'!R:R,('Rot.Out'!O:O=Data.Out!F508)*('Rot.Out'!P:P=Data.Out!G508)),FALSE),""))</f>
        <v/>
      </c>
      <c r="FN508" s="4" t="str" cm="1">
        <f t="array" ref="FN508">IF(OR(H508=0,ISBLANK(H508)),"",_xlfn._xlws.FILTER(Out.Out!A$2:J$36,Out.Out!K$2:K$36=H508))</f>
        <v/>
      </c>
      <c r="FX508" s="4" t="str" cm="1">
        <f t="array" ref="FX508">IF(OR(A508=0,ISBLANK(A508),A508=""),"",_xlfn._xlws.FILTER(Site.Out!A$2:AA$50,Site.Out!C$2:C$50=A508))</f>
        <v/>
      </c>
      <c r="GY508" s="4" t="str" cm="1">
        <f t="array" ref="GY508">IF(OR(ISBLANK(A508),A508=0,A508=""),"",Pub.Out!A$2:H$2)</f>
        <v/>
      </c>
      <c r="HG508" s="4" t="str" cm="1">
        <f t="array" ref="HG508">IFERROR(IF(OR(C508=0,C508=""),"",_xlfn._xlws.FILTER(Prod.Out!C:F,Prod.Out!B:B=C508)),"")</f>
        <v/>
      </c>
      <c r="HK508" s="4" t="str" cm="1">
        <f t="array" ref="HK508">IF(OR(A508=0,A508=""),"",_xlfn.ANCHORARRAY(ExpD.Out!A$2))</f>
        <v/>
      </c>
    </row>
    <row r="509" spans="1:219" x14ac:dyDescent="0.35">
      <c r="A509" s="4" t="str" cm="1">
        <f t="array" ref="A509">IF(OR(EnterData!A512="",ISBLANK(EnterData!A512)),"",_xlfn._xlws.FILTER(EnterData!A512:L512,EnterData!A512:A512&lt;&gt;""))</f>
        <v/>
      </c>
      <c r="M509" s="4" t="str" cm="1">
        <f t="array" ref="M509">IF(OR(EnterData!A512="",ISBLANK(EnterData!A512)),"",_xlfn._xlws.FILTER(EnterData!N512:AB512,EnterData!A512:A512&lt;&gt;""))</f>
        <v/>
      </c>
      <c r="AB509" s="4" t="str" cm="1">
        <f t="array" ref="AB509">IF(OR(ISBLANK(B509),B509=0),"",_xlfn._xlws.FILTER(MT.Out!A$2:DO$200,MT.Out!D$2:D$200=Data.Out!B509))</f>
        <v/>
      </c>
      <c r="EQ509" s="4" t="str" cm="1">
        <f t="array" ref="EQ509">IFERROR(IF(OR(ISBLANK(E509),E509=0),"",_xlfn._xlws.FILTER(Int.Out!G$2:Q$100,Int.Out!B$2:B$100=E509)),"")</f>
        <v/>
      </c>
      <c r="FB509" s="4" t="str" cm="1">
        <f t="array" ref="FB509">IF(OR(ISBLANK(F509),F509=0),"",_xlfn._xlws.FILTER('Rot.Out'!C$3:M$100,'Rot.Out'!B$3:B$100=F509))</f>
        <v/>
      </c>
      <c r="FM509" s="4" t="str" cm="1">
        <f t="array" ref="FM509">IF(OR(F509=0,F509=""),"",IFERROR(_xlfn.UNIQUE(_xlfn._xlws.FILTER('Rot.Out'!R:R,('Rot.Out'!O:O=Data.Out!F509)*('Rot.Out'!P:P=Data.Out!G509)),FALSE),""))</f>
        <v/>
      </c>
      <c r="FN509" s="4" t="str" cm="1">
        <f t="array" ref="FN509">IF(OR(H509=0,ISBLANK(H509)),"",_xlfn._xlws.FILTER(Out.Out!A$2:J$36,Out.Out!K$2:K$36=H509))</f>
        <v/>
      </c>
      <c r="FX509" s="4" t="str" cm="1">
        <f t="array" ref="FX509">IF(OR(A509=0,ISBLANK(A509),A509=""),"",_xlfn._xlws.FILTER(Site.Out!A$2:AA$50,Site.Out!C$2:C$50=A509))</f>
        <v/>
      </c>
      <c r="GY509" s="4" t="str" cm="1">
        <f t="array" ref="GY509">IF(OR(ISBLANK(A509),A509=0,A509=""),"",Pub.Out!A$2:H$2)</f>
        <v/>
      </c>
      <c r="HG509" s="4" t="str" cm="1">
        <f t="array" ref="HG509">IFERROR(IF(OR(C509=0,C509=""),"",_xlfn._xlws.FILTER(Prod.Out!C:F,Prod.Out!B:B=C509)),"")</f>
        <v/>
      </c>
      <c r="HK509" s="4" t="str" cm="1">
        <f t="array" ref="HK509">IF(OR(A509=0,A509=""),"",_xlfn.ANCHORARRAY(ExpD.Out!A$2))</f>
        <v/>
      </c>
    </row>
    <row r="510" spans="1:219" x14ac:dyDescent="0.35">
      <c r="A510" s="4" t="str" cm="1">
        <f t="array" ref="A510">IF(OR(EnterData!A513="",ISBLANK(EnterData!A513)),"",_xlfn._xlws.FILTER(EnterData!A513:L513,EnterData!A513:A513&lt;&gt;""))</f>
        <v/>
      </c>
      <c r="M510" s="4" t="str" cm="1">
        <f t="array" ref="M510">IF(OR(EnterData!A513="",ISBLANK(EnterData!A513)),"",_xlfn._xlws.FILTER(EnterData!N513:AB513,EnterData!A513:A513&lt;&gt;""))</f>
        <v/>
      </c>
      <c r="AB510" s="4" t="str" cm="1">
        <f t="array" ref="AB510">IF(OR(ISBLANK(B510),B510=0),"",_xlfn._xlws.FILTER(MT.Out!A$2:DO$200,MT.Out!D$2:D$200=Data.Out!B510))</f>
        <v/>
      </c>
      <c r="EQ510" s="4" t="str" cm="1">
        <f t="array" ref="EQ510">IFERROR(IF(OR(ISBLANK(E510),E510=0),"",_xlfn._xlws.FILTER(Int.Out!G$2:Q$100,Int.Out!B$2:B$100=E510)),"")</f>
        <v/>
      </c>
      <c r="FB510" s="4" t="str" cm="1">
        <f t="array" ref="FB510">IF(OR(ISBLANK(F510),F510=0),"",_xlfn._xlws.FILTER('Rot.Out'!C$3:M$100,'Rot.Out'!B$3:B$100=F510))</f>
        <v/>
      </c>
      <c r="FM510" s="4" t="str" cm="1">
        <f t="array" ref="FM510">IF(OR(F510=0,F510=""),"",IFERROR(_xlfn.UNIQUE(_xlfn._xlws.FILTER('Rot.Out'!R:R,('Rot.Out'!O:O=Data.Out!F510)*('Rot.Out'!P:P=Data.Out!G510)),FALSE),""))</f>
        <v/>
      </c>
      <c r="FN510" s="4" t="str" cm="1">
        <f t="array" ref="FN510">IF(OR(H510=0,ISBLANK(H510)),"",_xlfn._xlws.FILTER(Out.Out!A$2:J$36,Out.Out!K$2:K$36=H510))</f>
        <v/>
      </c>
      <c r="FX510" s="4" t="str" cm="1">
        <f t="array" ref="FX510">IF(OR(A510=0,ISBLANK(A510),A510=""),"",_xlfn._xlws.FILTER(Site.Out!A$2:AA$50,Site.Out!C$2:C$50=A510))</f>
        <v/>
      </c>
      <c r="GY510" s="4" t="str" cm="1">
        <f t="array" ref="GY510">IF(OR(ISBLANK(A510),A510=0,A510=""),"",Pub.Out!A$2:H$2)</f>
        <v/>
      </c>
      <c r="HG510" s="4" t="str" cm="1">
        <f t="array" ref="HG510">IFERROR(IF(OR(C510=0,C510=""),"",_xlfn._xlws.FILTER(Prod.Out!C:F,Prod.Out!B:B=C510)),"")</f>
        <v/>
      </c>
      <c r="HK510" s="4" t="str" cm="1">
        <f t="array" ref="HK510">IF(OR(A510=0,A510=""),"",_xlfn.ANCHORARRAY(ExpD.Out!A$2))</f>
        <v/>
      </c>
    </row>
    <row r="511" spans="1:219" x14ac:dyDescent="0.35">
      <c r="A511" s="4" t="str" cm="1">
        <f t="array" ref="A511">IF(OR(EnterData!A514="",ISBLANK(EnterData!A514)),"",_xlfn._xlws.FILTER(EnterData!A514:L514,EnterData!A514:A514&lt;&gt;""))</f>
        <v/>
      </c>
      <c r="M511" s="4" t="str" cm="1">
        <f t="array" ref="M511">IF(OR(EnterData!A514="",ISBLANK(EnterData!A514)),"",_xlfn._xlws.FILTER(EnterData!N514:AB514,EnterData!A514:A514&lt;&gt;""))</f>
        <v/>
      </c>
      <c r="AB511" s="4" t="str" cm="1">
        <f t="array" ref="AB511">IF(OR(ISBLANK(B511),B511=0),"",_xlfn._xlws.FILTER(MT.Out!A$2:DO$200,MT.Out!D$2:D$200=Data.Out!B511))</f>
        <v/>
      </c>
      <c r="EQ511" s="4" t="str" cm="1">
        <f t="array" ref="EQ511">IFERROR(IF(OR(ISBLANK(E511),E511=0),"",_xlfn._xlws.FILTER(Int.Out!G$2:Q$100,Int.Out!B$2:B$100=E511)),"")</f>
        <v/>
      </c>
      <c r="FB511" s="4" t="str" cm="1">
        <f t="array" ref="FB511">IF(OR(ISBLANK(F511),F511=0),"",_xlfn._xlws.FILTER('Rot.Out'!C$3:M$100,'Rot.Out'!B$3:B$100=F511))</f>
        <v/>
      </c>
      <c r="FM511" s="4" t="str" cm="1">
        <f t="array" ref="FM511">IF(OR(F511=0,F511=""),"",IFERROR(_xlfn.UNIQUE(_xlfn._xlws.FILTER('Rot.Out'!R:R,('Rot.Out'!O:O=Data.Out!F511)*('Rot.Out'!P:P=Data.Out!G511)),FALSE),""))</f>
        <v/>
      </c>
      <c r="FN511" s="4" t="str" cm="1">
        <f t="array" ref="FN511">IF(OR(H511=0,ISBLANK(H511)),"",_xlfn._xlws.FILTER(Out.Out!A$2:J$36,Out.Out!K$2:K$36=H511))</f>
        <v/>
      </c>
      <c r="FX511" s="4" t="str" cm="1">
        <f t="array" ref="FX511">IF(OR(A511=0,ISBLANK(A511),A511=""),"",_xlfn._xlws.FILTER(Site.Out!A$2:AA$50,Site.Out!C$2:C$50=A511))</f>
        <v/>
      </c>
      <c r="GY511" s="4" t="str" cm="1">
        <f t="array" ref="GY511">IF(OR(ISBLANK(A511),A511=0,A511=""),"",Pub.Out!A$2:H$2)</f>
        <v/>
      </c>
      <c r="HG511" s="4" t="str" cm="1">
        <f t="array" ref="HG511">IFERROR(IF(OR(C511=0,C511=""),"",_xlfn._xlws.FILTER(Prod.Out!C:F,Prod.Out!B:B=C511)),"")</f>
        <v/>
      </c>
      <c r="HK511" s="4" t="str" cm="1">
        <f t="array" ref="HK511">IF(OR(A511=0,A511=""),"",_xlfn.ANCHORARRAY(ExpD.Out!A$2))</f>
        <v/>
      </c>
    </row>
    <row r="512" spans="1:219" x14ac:dyDescent="0.35">
      <c r="A512" s="4" t="str" cm="1">
        <f t="array" ref="A512">IF(OR(EnterData!A515="",ISBLANK(EnterData!A515)),"",_xlfn._xlws.FILTER(EnterData!A515:L515,EnterData!A515:A515&lt;&gt;""))</f>
        <v/>
      </c>
      <c r="M512" s="4" t="str" cm="1">
        <f t="array" ref="M512">IF(OR(EnterData!A515="",ISBLANK(EnterData!A515)),"",_xlfn._xlws.FILTER(EnterData!N515:AB515,EnterData!A515:A515&lt;&gt;""))</f>
        <v/>
      </c>
      <c r="AB512" s="4" t="str" cm="1">
        <f t="array" ref="AB512">IF(OR(ISBLANK(B512),B512=0),"",_xlfn._xlws.FILTER(MT.Out!A$2:DO$200,MT.Out!D$2:D$200=Data.Out!B512))</f>
        <v/>
      </c>
      <c r="EQ512" s="4" t="str" cm="1">
        <f t="array" ref="EQ512">IFERROR(IF(OR(ISBLANK(E512),E512=0),"",_xlfn._xlws.FILTER(Int.Out!G$2:Q$100,Int.Out!B$2:B$100=E512)),"")</f>
        <v/>
      </c>
      <c r="FB512" s="4" t="str" cm="1">
        <f t="array" ref="FB512">IF(OR(ISBLANK(F512),F512=0),"",_xlfn._xlws.FILTER('Rot.Out'!C$3:M$100,'Rot.Out'!B$3:B$100=F512))</f>
        <v/>
      </c>
      <c r="FM512" s="4" t="str" cm="1">
        <f t="array" ref="FM512">IF(OR(F512=0,F512=""),"",IFERROR(_xlfn.UNIQUE(_xlfn._xlws.FILTER('Rot.Out'!R:R,('Rot.Out'!O:O=Data.Out!F512)*('Rot.Out'!P:P=Data.Out!G512)),FALSE),""))</f>
        <v/>
      </c>
      <c r="FN512" s="4" t="str" cm="1">
        <f t="array" ref="FN512">IF(OR(H512=0,ISBLANK(H512)),"",_xlfn._xlws.FILTER(Out.Out!A$2:J$36,Out.Out!K$2:K$36=H512))</f>
        <v/>
      </c>
      <c r="FX512" s="4" t="str" cm="1">
        <f t="array" ref="FX512">IF(OR(A512=0,ISBLANK(A512),A512=""),"",_xlfn._xlws.FILTER(Site.Out!A$2:AA$50,Site.Out!C$2:C$50=A512))</f>
        <v/>
      </c>
      <c r="GY512" s="4" t="str" cm="1">
        <f t="array" ref="GY512">IF(OR(ISBLANK(A512),A512=0,A512=""),"",Pub.Out!A$2:H$2)</f>
        <v/>
      </c>
      <c r="HG512" s="4" t="str" cm="1">
        <f t="array" ref="HG512">IFERROR(IF(OR(C512=0,C512=""),"",_xlfn._xlws.FILTER(Prod.Out!C:F,Prod.Out!B:B=C512)),"")</f>
        <v/>
      </c>
      <c r="HK512" s="4" t="str" cm="1">
        <f t="array" ref="HK512">IF(OR(A512=0,A512=""),"",_xlfn.ANCHORARRAY(ExpD.Out!A$2))</f>
        <v/>
      </c>
    </row>
    <row r="513" spans="1:219" x14ac:dyDescent="0.35">
      <c r="A513" s="4" t="str" cm="1">
        <f t="array" ref="A513">IF(OR(EnterData!A516="",ISBLANK(EnterData!A516)),"",_xlfn._xlws.FILTER(EnterData!A516:L516,EnterData!A516:A516&lt;&gt;""))</f>
        <v/>
      </c>
      <c r="M513" s="4" t="str" cm="1">
        <f t="array" ref="M513">IF(OR(EnterData!A516="",ISBLANK(EnterData!A516)),"",_xlfn._xlws.FILTER(EnterData!N516:AB516,EnterData!A516:A516&lt;&gt;""))</f>
        <v/>
      </c>
      <c r="AB513" s="4" t="str" cm="1">
        <f t="array" ref="AB513">IF(OR(ISBLANK(B513),B513=0),"",_xlfn._xlws.FILTER(MT.Out!A$2:DO$200,MT.Out!D$2:D$200=Data.Out!B513))</f>
        <v/>
      </c>
      <c r="EQ513" s="4" t="str" cm="1">
        <f t="array" ref="EQ513">IFERROR(IF(OR(ISBLANK(E513),E513=0),"",_xlfn._xlws.FILTER(Int.Out!G$2:Q$100,Int.Out!B$2:B$100=E513)),"")</f>
        <v/>
      </c>
      <c r="FB513" s="4" t="str" cm="1">
        <f t="array" ref="FB513">IF(OR(ISBLANK(F513),F513=0),"",_xlfn._xlws.FILTER('Rot.Out'!C$3:M$100,'Rot.Out'!B$3:B$100=F513))</f>
        <v/>
      </c>
      <c r="FM513" s="4" t="str" cm="1">
        <f t="array" ref="FM513">IF(OR(F513=0,F513=""),"",IFERROR(_xlfn.UNIQUE(_xlfn._xlws.FILTER('Rot.Out'!R:R,('Rot.Out'!O:O=Data.Out!F513)*('Rot.Out'!P:P=Data.Out!G513)),FALSE),""))</f>
        <v/>
      </c>
      <c r="FN513" s="4" t="str" cm="1">
        <f t="array" ref="FN513">IF(OR(H513=0,ISBLANK(H513)),"",_xlfn._xlws.FILTER(Out.Out!A$2:J$36,Out.Out!K$2:K$36=H513))</f>
        <v/>
      </c>
      <c r="FX513" s="4" t="str" cm="1">
        <f t="array" ref="FX513">IF(OR(A513=0,ISBLANK(A513),A513=""),"",_xlfn._xlws.FILTER(Site.Out!A$2:AA$50,Site.Out!C$2:C$50=A513))</f>
        <v/>
      </c>
      <c r="GY513" s="4" t="str" cm="1">
        <f t="array" ref="GY513">IF(OR(ISBLANK(A513),A513=0,A513=""),"",Pub.Out!A$2:H$2)</f>
        <v/>
      </c>
      <c r="HG513" s="4" t="str" cm="1">
        <f t="array" ref="HG513">IFERROR(IF(OR(C513=0,C513=""),"",_xlfn._xlws.FILTER(Prod.Out!C:F,Prod.Out!B:B=C513)),"")</f>
        <v/>
      </c>
      <c r="HK513" s="4" t="str" cm="1">
        <f t="array" ref="HK513">IF(OR(A513=0,A513=""),"",_xlfn.ANCHORARRAY(ExpD.Out!A$2))</f>
        <v/>
      </c>
    </row>
    <row r="514" spans="1:219" x14ac:dyDescent="0.35">
      <c r="A514" s="4" t="str" cm="1">
        <f t="array" ref="A514">IF(OR(EnterData!A517="",ISBLANK(EnterData!A517)),"",_xlfn._xlws.FILTER(EnterData!A517:L517,EnterData!A517:A517&lt;&gt;""))</f>
        <v/>
      </c>
      <c r="M514" s="4" t="str" cm="1">
        <f t="array" ref="M514">IF(OR(EnterData!A517="",ISBLANK(EnterData!A517)),"",_xlfn._xlws.FILTER(EnterData!N517:AB517,EnterData!A517:A517&lt;&gt;""))</f>
        <v/>
      </c>
      <c r="AB514" s="4" t="str" cm="1">
        <f t="array" ref="AB514">IF(OR(ISBLANK(B514),B514=0),"",_xlfn._xlws.FILTER(MT.Out!A$2:DO$200,MT.Out!D$2:D$200=Data.Out!B514))</f>
        <v/>
      </c>
      <c r="EQ514" s="4" t="str" cm="1">
        <f t="array" ref="EQ514">IFERROR(IF(OR(ISBLANK(E514),E514=0),"",_xlfn._xlws.FILTER(Int.Out!G$2:Q$100,Int.Out!B$2:B$100=E514)),"")</f>
        <v/>
      </c>
      <c r="FB514" s="4" t="str" cm="1">
        <f t="array" ref="FB514">IF(OR(ISBLANK(F514),F514=0),"",_xlfn._xlws.FILTER('Rot.Out'!C$3:M$100,'Rot.Out'!B$3:B$100=F514))</f>
        <v/>
      </c>
      <c r="FM514" s="4" t="str" cm="1">
        <f t="array" ref="FM514">IF(OR(F514=0,F514=""),"",IFERROR(_xlfn.UNIQUE(_xlfn._xlws.FILTER('Rot.Out'!R:R,('Rot.Out'!O:O=Data.Out!F514)*('Rot.Out'!P:P=Data.Out!G514)),FALSE),""))</f>
        <v/>
      </c>
      <c r="FN514" s="4" t="str" cm="1">
        <f t="array" ref="FN514">IF(OR(H514=0,ISBLANK(H514)),"",_xlfn._xlws.FILTER(Out.Out!A$2:J$36,Out.Out!K$2:K$36=H514))</f>
        <v/>
      </c>
      <c r="FX514" s="4" t="str" cm="1">
        <f t="array" ref="FX514">IF(OR(A514=0,ISBLANK(A514),A514=""),"",_xlfn._xlws.FILTER(Site.Out!A$2:AA$50,Site.Out!C$2:C$50=A514))</f>
        <v/>
      </c>
      <c r="GY514" s="4" t="str" cm="1">
        <f t="array" ref="GY514">IF(OR(ISBLANK(A514),A514=0,A514=""),"",Pub.Out!A$2:H$2)</f>
        <v/>
      </c>
      <c r="HG514" s="4" t="str" cm="1">
        <f t="array" ref="HG514">IFERROR(IF(OR(C514=0,C514=""),"",_xlfn._xlws.FILTER(Prod.Out!C:F,Prod.Out!B:B=C514)),"")</f>
        <v/>
      </c>
      <c r="HK514" s="4" t="str" cm="1">
        <f t="array" ref="HK514">IF(OR(A514=0,A514=""),"",_xlfn.ANCHORARRAY(ExpD.Out!A$2))</f>
        <v/>
      </c>
    </row>
    <row r="515" spans="1:219" x14ac:dyDescent="0.35">
      <c r="A515" s="4" t="str" cm="1">
        <f t="array" ref="A515">IF(OR(EnterData!A518="",ISBLANK(EnterData!A518)),"",_xlfn._xlws.FILTER(EnterData!A518:L518,EnterData!A518:A518&lt;&gt;""))</f>
        <v/>
      </c>
      <c r="M515" s="4" t="str" cm="1">
        <f t="array" ref="M515">IF(OR(EnterData!A518="",ISBLANK(EnterData!A518)),"",_xlfn._xlws.FILTER(EnterData!N518:AB518,EnterData!A518:A518&lt;&gt;""))</f>
        <v/>
      </c>
      <c r="AB515" s="4" t="str" cm="1">
        <f t="array" ref="AB515">IF(OR(ISBLANK(B515),B515=0),"",_xlfn._xlws.FILTER(MT.Out!A$2:DO$200,MT.Out!D$2:D$200=Data.Out!B515))</f>
        <v/>
      </c>
      <c r="EQ515" s="4" t="str" cm="1">
        <f t="array" ref="EQ515">IFERROR(IF(OR(ISBLANK(E515),E515=0),"",_xlfn._xlws.FILTER(Int.Out!G$2:Q$100,Int.Out!B$2:B$100=E515)),"")</f>
        <v/>
      </c>
      <c r="FB515" s="4" t="str" cm="1">
        <f t="array" ref="FB515">IF(OR(ISBLANK(F515),F515=0),"",_xlfn._xlws.FILTER('Rot.Out'!C$3:M$100,'Rot.Out'!B$3:B$100=F515))</f>
        <v/>
      </c>
      <c r="FM515" s="4" t="str" cm="1">
        <f t="array" ref="FM515">IF(OR(F515=0,F515=""),"",IFERROR(_xlfn.UNIQUE(_xlfn._xlws.FILTER('Rot.Out'!R:R,('Rot.Out'!O:O=Data.Out!F515)*('Rot.Out'!P:P=Data.Out!G515)),FALSE),""))</f>
        <v/>
      </c>
      <c r="FN515" s="4" t="str" cm="1">
        <f t="array" ref="FN515">IF(OR(H515=0,ISBLANK(H515)),"",_xlfn._xlws.FILTER(Out.Out!A$2:J$36,Out.Out!K$2:K$36=H515))</f>
        <v/>
      </c>
      <c r="FX515" s="4" t="str" cm="1">
        <f t="array" ref="FX515">IF(OR(A515=0,ISBLANK(A515),A515=""),"",_xlfn._xlws.FILTER(Site.Out!A$2:AA$50,Site.Out!C$2:C$50=A515))</f>
        <v/>
      </c>
      <c r="GY515" s="4" t="str" cm="1">
        <f t="array" ref="GY515">IF(OR(ISBLANK(A515),A515=0,A515=""),"",Pub.Out!A$2:H$2)</f>
        <v/>
      </c>
      <c r="HG515" s="4" t="str" cm="1">
        <f t="array" ref="HG515">IFERROR(IF(OR(C515=0,C515=""),"",_xlfn._xlws.FILTER(Prod.Out!C:F,Prod.Out!B:B=C515)),"")</f>
        <v/>
      </c>
      <c r="HK515" s="4" t="str" cm="1">
        <f t="array" ref="HK515">IF(OR(A515=0,A515=""),"",_xlfn.ANCHORARRAY(ExpD.Out!A$2))</f>
        <v/>
      </c>
    </row>
    <row r="516" spans="1:219" x14ac:dyDescent="0.35">
      <c r="A516" s="4" t="str" cm="1">
        <f t="array" ref="A516">IF(OR(EnterData!A519="",ISBLANK(EnterData!A519)),"",_xlfn._xlws.FILTER(EnterData!A519:L519,EnterData!A519:A519&lt;&gt;""))</f>
        <v/>
      </c>
      <c r="M516" s="4" t="str" cm="1">
        <f t="array" ref="M516">IF(OR(EnterData!A519="",ISBLANK(EnterData!A519)),"",_xlfn._xlws.FILTER(EnterData!N519:AB519,EnterData!A519:A519&lt;&gt;""))</f>
        <v/>
      </c>
      <c r="AB516" s="4" t="str" cm="1">
        <f t="array" ref="AB516">IF(OR(ISBLANK(B516),B516=0),"",_xlfn._xlws.FILTER(MT.Out!A$2:DO$200,MT.Out!D$2:D$200=Data.Out!B516))</f>
        <v/>
      </c>
      <c r="EQ516" s="4" t="str" cm="1">
        <f t="array" ref="EQ516">IFERROR(IF(OR(ISBLANK(E516),E516=0),"",_xlfn._xlws.FILTER(Int.Out!G$2:Q$100,Int.Out!B$2:B$100=E516)),"")</f>
        <v/>
      </c>
      <c r="FB516" s="4" t="str" cm="1">
        <f t="array" ref="FB516">IF(OR(ISBLANK(F516),F516=0),"",_xlfn._xlws.FILTER('Rot.Out'!C$3:M$100,'Rot.Out'!B$3:B$100=F516))</f>
        <v/>
      </c>
      <c r="FM516" s="4" t="str" cm="1">
        <f t="array" ref="FM516">IF(OR(F516=0,F516=""),"",IFERROR(_xlfn.UNIQUE(_xlfn._xlws.FILTER('Rot.Out'!R:R,('Rot.Out'!O:O=Data.Out!F516)*('Rot.Out'!P:P=Data.Out!G516)),FALSE),""))</f>
        <v/>
      </c>
      <c r="FN516" s="4" t="str" cm="1">
        <f t="array" ref="FN516">IF(OR(H516=0,ISBLANK(H516)),"",_xlfn._xlws.FILTER(Out.Out!A$2:J$36,Out.Out!K$2:K$36=H516))</f>
        <v/>
      </c>
      <c r="FX516" s="4" t="str" cm="1">
        <f t="array" ref="FX516">IF(OR(A516=0,ISBLANK(A516),A516=""),"",_xlfn._xlws.FILTER(Site.Out!A$2:AA$50,Site.Out!C$2:C$50=A516))</f>
        <v/>
      </c>
      <c r="GY516" s="4" t="str" cm="1">
        <f t="array" ref="GY516">IF(OR(ISBLANK(A516),A516=0,A516=""),"",Pub.Out!A$2:H$2)</f>
        <v/>
      </c>
      <c r="HG516" s="4" t="str" cm="1">
        <f t="array" ref="HG516">IFERROR(IF(OR(C516=0,C516=""),"",_xlfn._xlws.FILTER(Prod.Out!C:F,Prod.Out!B:B=C516)),"")</f>
        <v/>
      </c>
      <c r="HK516" s="4" t="str" cm="1">
        <f t="array" ref="HK516">IF(OR(A516=0,A516=""),"",_xlfn.ANCHORARRAY(ExpD.Out!A$2))</f>
        <v/>
      </c>
    </row>
    <row r="517" spans="1:219" x14ac:dyDescent="0.35">
      <c r="A517" s="4" t="str" cm="1">
        <f t="array" ref="A517">IF(OR(EnterData!A520="",ISBLANK(EnterData!A520)),"",_xlfn._xlws.FILTER(EnterData!A520:L520,EnterData!A520:A520&lt;&gt;""))</f>
        <v/>
      </c>
      <c r="M517" s="4" t="str" cm="1">
        <f t="array" ref="M517">IF(OR(EnterData!A520="",ISBLANK(EnterData!A520)),"",_xlfn._xlws.FILTER(EnterData!N520:AB520,EnterData!A520:A520&lt;&gt;""))</f>
        <v/>
      </c>
      <c r="AB517" s="4" t="str" cm="1">
        <f t="array" ref="AB517">IF(OR(ISBLANK(B517),B517=0),"",_xlfn._xlws.FILTER(MT.Out!A$2:DO$200,MT.Out!D$2:D$200=Data.Out!B517))</f>
        <v/>
      </c>
      <c r="EQ517" s="4" t="str" cm="1">
        <f t="array" ref="EQ517">IFERROR(IF(OR(ISBLANK(E517),E517=0),"",_xlfn._xlws.FILTER(Int.Out!G$2:Q$100,Int.Out!B$2:B$100=E517)),"")</f>
        <v/>
      </c>
      <c r="FB517" s="4" t="str" cm="1">
        <f t="array" ref="FB517">IF(OR(ISBLANK(F517),F517=0),"",_xlfn._xlws.FILTER('Rot.Out'!C$3:M$100,'Rot.Out'!B$3:B$100=F517))</f>
        <v/>
      </c>
      <c r="FM517" s="4" t="str" cm="1">
        <f t="array" ref="FM517">IF(OR(F517=0,F517=""),"",IFERROR(_xlfn.UNIQUE(_xlfn._xlws.FILTER('Rot.Out'!R:R,('Rot.Out'!O:O=Data.Out!F517)*('Rot.Out'!P:P=Data.Out!G517)),FALSE),""))</f>
        <v/>
      </c>
      <c r="FN517" s="4" t="str" cm="1">
        <f t="array" ref="FN517">IF(OR(H517=0,ISBLANK(H517)),"",_xlfn._xlws.FILTER(Out.Out!A$2:J$36,Out.Out!K$2:K$36=H517))</f>
        <v/>
      </c>
      <c r="FX517" s="4" t="str" cm="1">
        <f t="array" ref="FX517">IF(OR(A517=0,ISBLANK(A517),A517=""),"",_xlfn._xlws.FILTER(Site.Out!A$2:AA$50,Site.Out!C$2:C$50=A517))</f>
        <v/>
      </c>
      <c r="GY517" s="4" t="str" cm="1">
        <f t="array" ref="GY517">IF(OR(ISBLANK(A517),A517=0,A517=""),"",Pub.Out!A$2:H$2)</f>
        <v/>
      </c>
      <c r="HG517" s="4" t="str" cm="1">
        <f t="array" ref="HG517">IFERROR(IF(OR(C517=0,C517=""),"",_xlfn._xlws.FILTER(Prod.Out!C:F,Prod.Out!B:B=C517)),"")</f>
        <v/>
      </c>
      <c r="HK517" s="4" t="str" cm="1">
        <f t="array" ref="HK517">IF(OR(A517=0,A517=""),"",_xlfn.ANCHORARRAY(ExpD.Out!A$2))</f>
        <v/>
      </c>
    </row>
    <row r="518" spans="1:219" x14ac:dyDescent="0.35">
      <c r="A518" s="4" t="str" cm="1">
        <f t="array" ref="A518">IF(OR(EnterData!A521="",ISBLANK(EnterData!A521)),"",_xlfn._xlws.FILTER(EnterData!A521:L521,EnterData!A521:A521&lt;&gt;""))</f>
        <v/>
      </c>
      <c r="M518" s="4" t="str" cm="1">
        <f t="array" ref="M518">IF(OR(EnterData!A521="",ISBLANK(EnterData!A521)),"",_xlfn._xlws.FILTER(EnterData!N521:AB521,EnterData!A521:A521&lt;&gt;""))</f>
        <v/>
      </c>
      <c r="AB518" s="4" t="str" cm="1">
        <f t="array" ref="AB518">IF(OR(ISBLANK(B518),B518=0),"",_xlfn._xlws.FILTER(MT.Out!A$2:DO$200,MT.Out!D$2:D$200=Data.Out!B518))</f>
        <v/>
      </c>
      <c r="EQ518" s="4" t="str" cm="1">
        <f t="array" ref="EQ518">IFERROR(IF(OR(ISBLANK(E518),E518=0),"",_xlfn._xlws.FILTER(Int.Out!G$2:Q$100,Int.Out!B$2:B$100=E518)),"")</f>
        <v/>
      </c>
      <c r="FB518" s="4" t="str" cm="1">
        <f t="array" ref="FB518">IF(OR(ISBLANK(F518),F518=0),"",_xlfn._xlws.FILTER('Rot.Out'!C$3:M$100,'Rot.Out'!B$3:B$100=F518))</f>
        <v/>
      </c>
      <c r="FM518" s="4" t="str" cm="1">
        <f t="array" ref="FM518">IF(OR(F518=0,F518=""),"",IFERROR(_xlfn.UNIQUE(_xlfn._xlws.FILTER('Rot.Out'!R:R,('Rot.Out'!O:O=Data.Out!F518)*('Rot.Out'!P:P=Data.Out!G518)),FALSE),""))</f>
        <v/>
      </c>
      <c r="FN518" s="4" t="str" cm="1">
        <f t="array" ref="FN518">IF(OR(H518=0,ISBLANK(H518)),"",_xlfn._xlws.FILTER(Out.Out!A$2:J$36,Out.Out!K$2:K$36=H518))</f>
        <v/>
      </c>
      <c r="FX518" s="4" t="str" cm="1">
        <f t="array" ref="FX518">IF(OR(A518=0,ISBLANK(A518),A518=""),"",_xlfn._xlws.FILTER(Site.Out!A$2:AA$50,Site.Out!C$2:C$50=A518))</f>
        <v/>
      </c>
      <c r="GY518" s="4" t="str" cm="1">
        <f t="array" ref="GY518">IF(OR(ISBLANK(A518),A518=0,A518=""),"",Pub.Out!A$2:H$2)</f>
        <v/>
      </c>
      <c r="HG518" s="4" t="str" cm="1">
        <f t="array" ref="HG518">IFERROR(IF(OR(C518=0,C518=""),"",_xlfn._xlws.FILTER(Prod.Out!C:F,Prod.Out!B:B=C518)),"")</f>
        <v/>
      </c>
      <c r="HK518" s="4" t="str" cm="1">
        <f t="array" ref="HK518">IF(OR(A518=0,A518=""),"",_xlfn.ANCHORARRAY(ExpD.Out!A$2))</f>
        <v/>
      </c>
    </row>
    <row r="519" spans="1:219" x14ac:dyDescent="0.35">
      <c r="A519" s="4" t="str" cm="1">
        <f t="array" ref="A519">IF(OR(EnterData!A522="",ISBLANK(EnterData!A522)),"",_xlfn._xlws.FILTER(EnterData!A522:L522,EnterData!A522:A522&lt;&gt;""))</f>
        <v/>
      </c>
      <c r="M519" s="4" t="str" cm="1">
        <f t="array" ref="M519">IF(OR(EnterData!A522="",ISBLANK(EnterData!A522)),"",_xlfn._xlws.FILTER(EnterData!N522:AB522,EnterData!A522:A522&lt;&gt;""))</f>
        <v/>
      </c>
      <c r="AB519" s="4" t="str" cm="1">
        <f t="array" ref="AB519">IF(OR(ISBLANK(B519),B519=0),"",_xlfn._xlws.FILTER(MT.Out!A$2:DO$200,MT.Out!D$2:D$200=Data.Out!B519))</f>
        <v/>
      </c>
      <c r="EQ519" s="4" t="str" cm="1">
        <f t="array" ref="EQ519">IFERROR(IF(OR(ISBLANK(E519),E519=0),"",_xlfn._xlws.FILTER(Int.Out!G$2:Q$100,Int.Out!B$2:B$100=E519)),"")</f>
        <v/>
      </c>
      <c r="FB519" s="4" t="str" cm="1">
        <f t="array" ref="FB519">IF(OR(ISBLANK(F519),F519=0),"",_xlfn._xlws.FILTER('Rot.Out'!C$3:M$100,'Rot.Out'!B$3:B$100=F519))</f>
        <v/>
      </c>
      <c r="FM519" s="4" t="str" cm="1">
        <f t="array" ref="FM519">IF(OR(F519=0,F519=""),"",IFERROR(_xlfn.UNIQUE(_xlfn._xlws.FILTER('Rot.Out'!R:R,('Rot.Out'!O:O=Data.Out!F519)*('Rot.Out'!P:P=Data.Out!G519)),FALSE),""))</f>
        <v/>
      </c>
      <c r="FN519" s="4" t="str" cm="1">
        <f t="array" ref="FN519">IF(OR(H519=0,ISBLANK(H519)),"",_xlfn._xlws.FILTER(Out.Out!A$2:J$36,Out.Out!K$2:K$36=H519))</f>
        <v/>
      </c>
      <c r="FX519" s="4" t="str" cm="1">
        <f t="array" ref="FX519">IF(OR(A519=0,ISBLANK(A519),A519=""),"",_xlfn._xlws.FILTER(Site.Out!A$2:AA$50,Site.Out!C$2:C$50=A519))</f>
        <v/>
      </c>
      <c r="GY519" s="4" t="str" cm="1">
        <f t="array" ref="GY519">IF(OR(ISBLANK(A519),A519=0,A519=""),"",Pub.Out!A$2:H$2)</f>
        <v/>
      </c>
      <c r="HG519" s="4" t="str" cm="1">
        <f t="array" ref="HG519">IFERROR(IF(OR(C519=0,C519=""),"",_xlfn._xlws.FILTER(Prod.Out!C:F,Prod.Out!B:B=C519)),"")</f>
        <v/>
      </c>
      <c r="HK519" s="4" t="str" cm="1">
        <f t="array" ref="HK519">IF(OR(A519=0,A519=""),"",_xlfn.ANCHORARRAY(ExpD.Out!A$2))</f>
        <v/>
      </c>
    </row>
    <row r="520" spans="1:219" x14ac:dyDescent="0.35">
      <c r="A520" s="4" t="str" cm="1">
        <f t="array" ref="A520">IF(OR(EnterData!A523="",ISBLANK(EnterData!A523)),"",_xlfn._xlws.FILTER(EnterData!A523:L523,EnterData!A523:A523&lt;&gt;""))</f>
        <v/>
      </c>
      <c r="M520" s="4" t="str" cm="1">
        <f t="array" ref="M520">IF(OR(EnterData!A523="",ISBLANK(EnterData!A523)),"",_xlfn._xlws.FILTER(EnterData!N523:AB523,EnterData!A523:A523&lt;&gt;""))</f>
        <v/>
      </c>
      <c r="AB520" s="4" t="str" cm="1">
        <f t="array" ref="AB520">IF(OR(ISBLANK(B520),B520=0),"",_xlfn._xlws.FILTER(MT.Out!A$2:DO$200,MT.Out!D$2:D$200=Data.Out!B520))</f>
        <v/>
      </c>
      <c r="EQ520" s="4" t="str" cm="1">
        <f t="array" ref="EQ520">IFERROR(IF(OR(ISBLANK(E520),E520=0),"",_xlfn._xlws.FILTER(Int.Out!G$2:Q$100,Int.Out!B$2:B$100=E520)),"")</f>
        <v/>
      </c>
      <c r="FB520" s="4" t="str" cm="1">
        <f t="array" ref="FB520">IF(OR(ISBLANK(F520),F520=0),"",_xlfn._xlws.FILTER('Rot.Out'!C$3:M$100,'Rot.Out'!B$3:B$100=F520))</f>
        <v/>
      </c>
      <c r="FM520" s="4" t="str" cm="1">
        <f t="array" ref="FM520">IF(OR(F520=0,F520=""),"",IFERROR(_xlfn.UNIQUE(_xlfn._xlws.FILTER('Rot.Out'!R:R,('Rot.Out'!O:O=Data.Out!F520)*('Rot.Out'!P:P=Data.Out!G520)),FALSE),""))</f>
        <v/>
      </c>
      <c r="FN520" s="4" t="str" cm="1">
        <f t="array" ref="FN520">IF(OR(H520=0,ISBLANK(H520)),"",_xlfn._xlws.FILTER(Out.Out!A$2:J$36,Out.Out!K$2:K$36=H520))</f>
        <v/>
      </c>
      <c r="FX520" s="4" t="str" cm="1">
        <f t="array" ref="FX520">IF(OR(A520=0,ISBLANK(A520),A520=""),"",_xlfn._xlws.FILTER(Site.Out!A$2:AA$50,Site.Out!C$2:C$50=A520))</f>
        <v/>
      </c>
      <c r="GY520" s="4" t="str" cm="1">
        <f t="array" ref="GY520">IF(OR(ISBLANK(A520),A520=0,A520=""),"",Pub.Out!A$2:H$2)</f>
        <v/>
      </c>
      <c r="HG520" s="4" t="str" cm="1">
        <f t="array" ref="HG520">IFERROR(IF(OR(C520=0,C520=""),"",_xlfn._xlws.FILTER(Prod.Out!C:F,Prod.Out!B:B=C520)),"")</f>
        <v/>
      </c>
      <c r="HK520" s="4" t="str" cm="1">
        <f t="array" ref="HK520">IF(OR(A520=0,A520=""),"",_xlfn.ANCHORARRAY(ExpD.Out!A$2))</f>
        <v/>
      </c>
    </row>
    <row r="521" spans="1:219" x14ac:dyDescent="0.35">
      <c r="A521" s="4" t="str" cm="1">
        <f t="array" ref="A521">IF(OR(EnterData!A524="",ISBLANK(EnterData!A524)),"",_xlfn._xlws.FILTER(EnterData!A524:L524,EnterData!A524:A524&lt;&gt;""))</f>
        <v/>
      </c>
      <c r="M521" s="4" t="str" cm="1">
        <f t="array" ref="M521">IF(OR(EnterData!A524="",ISBLANK(EnterData!A524)),"",_xlfn._xlws.FILTER(EnterData!N524:AB524,EnterData!A524:A524&lt;&gt;""))</f>
        <v/>
      </c>
      <c r="AB521" s="4" t="str" cm="1">
        <f t="array" ref="AB521">IF(OR(ISBLANK(B521),B521=0),"",_xlfn._xlws.FILTER(MT.Out!A$2:DO$200,MT.Out!D$2:D$200=Data.Out!B521))</f>
        <v/>
      </c>
      <c r="EQ521" s="4" t="str" cm="1">
        <f t="array" ref="EQ521">IFERROR(IF(OR(ISBLANK(E521),E521=0),"",_xlfn._xlws.FILTER(Int.Out!G$2:Q$100,Int.Out!B$2:B$100=E521)),"")</f>
        <v/>
      </c>
      <c r="FB521" s="4" t="str" cm="1">
        <f t="array" ref="FB521">IF(OR(ISBLANK(F521),F521=0),"",_xlfn._xlws.FILTER('Rot.Out'!C$3:M$100,'Rot.Out'!B$3:B$100=F521))</f>
        <v/>
      </c>
      <c r="FM521" s="4" t="str" cm="1">
        <f t="array" ref="FM521">IF(OR(F521=0,F521=""),"",IFERROR(_xlfn.UNIQUE(_xlfn._xlws.FILTER('Rot.Out'!R:R,('Rot.Out'!O:O=Data.Out!F521)*('Rot.Out'!P:P=Data.Out!G521)),FALSE),""))</f>
        <v/>
      </c>
      <c r="FN521" s="4" t="str" cm="1">
        <f t="array" ref="FN521">IF(OR(H521=0,ISBLANK(H521)),"",_xlfn._xlws.FILTER(Out.Out!A$2:J$36,Out.Out!K$2:K$36=H521))</f>
        <v/>
      </c>
      <c r="FX521" s="4" t="str" cm="1">
        <f t="array" ref="FX521">IF(OR(A521=0,ISBLANK(A521),A521=""),"",_xlfn._xlws.FILTER(Site.Out!A$2:AA$50,Site.Out!C$2:C$50=A521))</f>
        <v/>
      </c>
      <c r="GY521" s="4" t="str" cm="1">
        <f t="array" ref="GY521">IF(OR(ISBLANK(A521),A521=0,A521=""),"",Pub.Out!A$2:H$2)</f>
        <v/>
      </c>
      <c r="HG521" s="4" t="str" cm="1">
        <f t="array" ref="HG521">IFERROR(IF(OR(C521=0,C521=""),"",_xlfn._xlws.FILTER(Prod.Out!C:F,Prod.Out!B:B=C521)),"")</f>
        <v/>
      </c>
      <c r="HK521" s="4" t="str" cm="1">
        <f t="array" ref="HK521">IF(OR(A521=0,A521=""),"",_xlfn.ANCHORARRAY(ExpD.Out!A$2))</f>
        <v/>
      </c>
    </row>
    <row r="522" spans="1:219" x14ac:dyDescent="0.35">
      <c r="A522" s="4" t="str" cm="1">
        <f t="array" ref="A522">IF(OR(EnterData!A525="",ISBLANK(EnterData!A525)),"",_xlfn._xlws.FILTER(EnterData!A525:L525,EnterData!A525:A525&lt;&gt;""))</f>
        <v/>
      </c>
      <c r="M522" s="4" t="str" cm="1">
        <f t="array" ref="M522">IF(OR(EnterData!A525="",ISBLANK(EnterData!A525)),"",_xlfn._xlws.FILTER(EnterData!N525:AB525,EnterData!A525:A525&lt;&gt;""))</f>
        <v/>
      </c>
      <c r="AB522" s="4" t="str" cm="1">
        <f t="array" ref="AB522">IF(OR(ISBLANK(B522),B522=0),"",_xlfn._xlws.FILTER(MT.Out!A$2:DO$200,MT.Out!D$2:D$200=Data.Out!B522))</f>
        <v/>
      </c>
      <c r="EQ522" s="4" t="str" cm="1">
        <f t="array" ref="EQ522">IFERROR(IF(OR(ISBLANK(E522),E522=0),"",_xlfn._xlws.FILTER(Int.Out!G$2:Q$100,Int.Out!B$2:B$100=E522)),"")</f>
        <v/>
      </c>
      <c r="FB522" s="4" t="str" cm="1">
        <f t="array" ref="FB522">IF(OR(ISBLANK(F522),F522=0),"",_xlfn._xlws.FILTER('Rot.Out'!C$3:M$100,'Rot.Out'!B$3:B$100=F522))</f>
        <v/>
      </c>
      <c r="FM522" s="4" t="str" cm="1">
        <f t="array" ref="FM522">IF(OR(F522=0,F522=""),"",IFERROR(_xlfn.UNIQUE(_xlfn._xlws.FILTER('Rot.Out'!R:R,('Rot.Out'!O:O=Data.Out!F522)*('Rot.Out'!P:P=Data.Out!G522)),FALSE),""))</f>
        <v/>
      </c>
      <c r="FN522" s="4" t="str" cm="1">
        <f t="array" ref="FN522">IF(OR(H522=0,ISBLANK(H522)),"",_xlfn._xlws.FILTER(Out.Out!A$2:J$36,Out.Out!K$2:K$36=H522))</f>
        <v/>
      </c>
      <c r="FX522" s="4" t="str" cm="1">
        <f t="array" ref="FX522">IF(OR(A522=0,ISBLANK(A522),A522=""),"",_xlfn._xlws.FILTER(Site.Out!A$2:AA$50,Site.Out!C$2:C$50=A522))</f>
        <v/>
      </c>
      <c r="GY522" s="4" t="str" cm="1">
        <f t="array" ref="GY522">IF(OR(ISBLANK(A522),A522=0,A522=""),"",Pub.Out!A$2:H$2)</f>
        <v/>
      </c>
      <c r="HG522" s="4" t="str" cm="1">
        <f t="array" ref="HG522">IFERROR(IF(OR(C522=0,C522=""),"",_xlfn._xlws.FILTER(Prod.Out!C:F,Prod.Out!B:B=C522)),"")</f>
        <v/>
      </c>
      <c r="HK522" s="4" t="str" cm="1">
        <f t="array" ref="HK522">IF(OR(A522=0,A522=""),"",_xlfn.ANCHORARRAY(ExpD.Out!A$2))</f>
        <v/>
      </c>
    </row>
    <row r="523" spans="1:219" x14ac:dyDescent="0.35">
      <c r="A523" s="4" t="str" cm="1">
        <f t="array" ref="A523">IF(OR(EnterData!A526="",ISBLANK(EnterData!A526)),"",_xlfn._xlws.FILTER(EnterData!A526:L526,EnterData!A526:A526&lt;&gt;""))</f>
        <v/>
      </c>
      <c r="M523" s="4" t="str" cm="1">
        <f t="array" ref="M523">IF(OR(EnterData!A526="",ISBLANK(EnterData!A526)),"",_xlfn._xlws.FILTER(EnterData!N526:AB526,EnterData!A526:A526&lt;&gt;""))</f>
        <v/>
      </c>
      <c r="AB523" s="4" t="str" cm="1">
        <f t="array" ref="AB523">IF(OR(ISBLANK(B523),B523=0),"",_xlfn._xlws.FILTER(MT.Out!A$2:DO$200,MT.Out!D$2:D$200=Data.Out!B523))</f>
        <v/>
      </c>
      <c r="EQ523" s="4" t="str" cm="1">
        <f t="array" ref="EQ523">IFERROR(IF(OR(ISBLANK(E523),E523=0),"",_xlfn._xlws.FILTER(Int.Out!G$2:Q$100,Int.Out!B$2:B$100=E523)),"")</f>
        <v/>
      </c>
      <c r="FB523" s="4" t="str" cm="1">
        <f t="array" ref="FB523">IF(OR(ISBLANK(F523),F523=0),"",_xlfn._xlws.FILTER('Rot.Out'!C$3:M$100,'Rot.Out'!B$3:B$100=F523))</f>
        <v/>
      </c>
      <c r="FM523" s="4" t="str" cm="1">
        <f t="array" ref="FM523">IF(OR(F523=0,F523=""),"",IFERROR(_xlfn.UNIQUE(_xlfn._xlws.FILTER('Rot.Out'!R:R,('Rot.Out'!O:O=Data.Out!F523)*('Rot.Out'!P:P=Data.Out!G523)),FALSE),""))</f>
        <v/>
      </c>
      <c r="FN523" s="4" t="str" cm="1">
        <f t="array" ref="FN523">IF(OR(H523=0,ISBLANK(H523)),"",_xlfn._xlws.FILTER(Out.Out!A$2:J$36,Out.Out!K$2:K$36=H523))</f>
        <v/>
      </c>
      <c r="FX523" s="4" t="str" cm="1">
        <f t="array" ref="FX523">IF(OR(A523=0,ISBLANK(A523),A523=""),"",_xlfn._xlws.FILTER(Site.Out!A$2:AA$50,Site.Out!C$2:C$50=A523))</f>
        <v/>
      </c>
      <c r="GY523" s="4" t="str" cm="1">
        <f t="array" ref="GY523">IF(OR(ISBLANK(A523),A523=0,A523=""),"",Pub.Out!A$2:H$2)</f>
        <v/>
      </c>
      <c r="HG523" s="4" t="str" cm="1">
        <f t="array" ref="HG523">IFERROR(IF(OR(C523=0,C523=""),"",_xlfn._xlws.FILTER(Prod.Out!C:F,Prod.Out!B:B=C523)),"")</f>
        <v/>
      </c>
      <c r="HK523" s="4" t="str" cm="1">
        <f t="array" ref="HK523">IF(OR(A523=0,A523=""),"",_xlfn.ANCHORARRAY(ExpD.Out!A$2))</f>
        <v/>
      </c>
    </row>
    <row r="524" spans="1:219" x14ac:dyDescent="0.35">
      <c r="A524" s="4" t="str" cm="1">
        <f t="array" ref="A524">IF(OR(EnterData!A527="",ISBLANK(EnterData!A527)),"",_xlfn._xlws.FILTER(EnterData!A527:L527,EnterData!A527:A527&lt;&gt;""))</f>
        <v/>
      </c>
      <c r="M524" s="4" t="str" cm="1">
        <f t="array" ref="M524">IF(OR(EnterData!A527="",ISBLANK(EnterData!A527)),"",_xlfn._xlws.FILTER(EnterData!N527:AB527,EnterData!A527:A527&lt;&gt;""))</f>
        <v/>
      </c>
      <c r="AB524" s="4" t="str" cm="1">
        <f t="array" ref="AB524">IF(OR(ISBLANK(B524),B524=0),"",_xlfn._xlws.FILTER(MT.Out!A$2:DO$200,MT.Out!D$2:D$200=Data.Out!B524))</f>
        <v/>
      </c>
      <c r="EQ524" s="4" t="str" cm="1">
        <f t="array" ref="EQ524">IFERROR(IF(OR(ISBLANK(E524),E524=0),"",_xlfn._xlws.FILTER(Int.Out!G$2:Q$100,Int.Out!B$2:B$100=E524)),"")</f>
        <v/>
      </c>
      <c r="FB524" s="4" t="str" cm="1">
        <f t="array" ref="FB524">IF(OR(ISBLANK(F524),F524=0),"",_xlfn._xlws.FILTER('Rot.Out'!C$3:M$100,'Rot.Out'!B$3:B$100=F524))</f>
        <v/>
      </c>
      <c r="FM524" s="4" t="str" cm="1">
        <f t="array" ref="FM524">IF(OR(F524=0,F524=""),"",IFERROR(_xlfn.UNIQUE(_xlfn._xlws.FILTER('Rot.Out'!R:R,('Rot.Out'!O:O=Data.Out!F524)*('Rot.Out'!P:P=Data.Out!G524)),FALSE),""))</f>
        <v/>
      </c>
      <c r="FN524" s="4" t="str" cm="1">
        <f t="array" ref="FN524">IF(OR(H524=0,ISBLANK(H524)),"",_xlfn._xlws.FILTER(Out.Out!A$2:J$36,Out.Out!K$2:K$36=H524))</f>
        <v/>
      </c>
      <c r="FX524" s="4" t="str" cm="1">
        <f t="array" ref="FX524">IF(OR(A524=0,ISBLANK(A524),A524=""),"",_xlfn._xlws.FILTER(Site.Out!A$2:AA$50,Site.Out!C$2:C$50=A524))</f>
        <v/>
      </c>
      <c r="GY524" s="4" t="str" cm="1">
        <f t="array" ref="GY524">IF(OR(ISBLANK(A524),A524=0,A524=""),"",Pub.Out!A$2:H$2)</f>
        <v/>
      </c>
      <c r="HG524" s="4" t="str" cm="1">
        <f t="array" ref="HG524">IFERROR(IF(OR(C524=0,C524=""),"",_xlfn._xlws.FILTER(Prod.Out!C:F,Prod.Out!B:B=C524)),"")</f>
        <v/>
      </c>
      <c r="HK524" s="4" t="str" cm="1">
        <f t="array" ref="HK524">IF(OR(A524=0,A524=""),"",_xlfn.ANCHORARRAY(ExpD.Out!A$2))</f>
        <v/>
      </c>
    </row>
    <row r="525" spans="1:219" x14ac:dyDescent="0.35">
      <c r="A525" s="4" t="str" cm="1">
        <f t="array" ref="A525">IF(OR(EnterData!A528="",ISBLANK(EnterData!A528)),"",_xlfn._xlws.FILTER(EnterData!A528:L528,EnterData!A528:A528&lt;&gt;""))</f>
        <v/>
      </c>
      <c r="M525" s="4" t="str" cm="1">
        <f t="array" ref="M525">IF(OR(EnterData!A528="",ISBLANK(EnterData!A528)),"",_xlfn._xlws.FILTER(EnterData!N528:AB528,EnterData!A528:A528&lt;&gt;""))</f>
        <v/>
      </c>
      <c r="AB525" s="4" t="str" cm="1">
        <f t="array" ref="AB525">IF(OR(ISBLANK(B525),B525=0),"",_xlfn._xlws.FILTER(MT.Out!A$2:DO$200,MT.Out!D$2:D$200=Data.Out!B525))</f>
        <v/>
      </c>
      <c r="EQ525" s="4" t="str" cm="1">
        <f t="array" ref="EQ525">IFERROR(IF(OR(ISBLANK(E525),E525=0),"",_xlfn._xlws.FILTER(Int.Out!G$2:Q$100,Int.Out!B$2:B$100=E525)),"")</f>
        <v/>
      </c>
      <c r="FB525" s="4" t="str" cm="1">
        <f t="array" ref="FB525">IF(OR(ISBLANK(F525),F525=0),"",_xlfn._xlws.FILTER('Rot.Out'!C$3:M$100,'Rot.Out'!B$3:B$100=F525))</f>
        <v/>
      </c>
      <c r="FM525" s="4" t="str" cm="1">
        <f t="array" ref="FM525">IF(OR(F525=0,F525=""),"",IFERROR(_xlfn.UNIQUE(_xlfn._xlws.FILTER('Rot.Out'!R:R,('Rot.Out'!O:O=Data.Out!F525)*('Rot.Out'!P:P=Data.Out!G525)),FALSE),""))</f>
        <v/>
      </c>
      <c r="FN525" s="4" t="str" cm="1">
        <f t="array" ref="FN525">IF(OR(H525=0,ISBLANK(H525)),"",_xlfn._xlws.FILTER(Out.Out!A$2:J$36,Out.Out!K$2:K$36=H525))</f>
        <v/>
      </c>
      <c r="FX525" s="4" t="str" cm="1">
        <f t="array" ref="FX525">IF(OR(A525=0,ISBLANK(A525),A525=""),"",_xlfn._xlws.FILTER(Site.Out!A$2:AA$50,Site.Out!C$2:C$50=A525))</f>
        <v/>
      </c>
      <c r="GY525" s="4" t="str" cm="1">
        <f t="array" ref="GY525">IF(OR(ISBLANK(A525),A525=0,A525=""),"",Pub.Out!A$2:H$2)</f>
        <v/>
      </c>
      <c r="HG525" s="4" t="str" cm="1">
        <f t="array" ref="HG525">IFERROR(IF(OR(C525=0,C525=""),"",_xlfn._xlws.FILTER(Prod.Out!C:F,Prod.Out!B:B=C525)),"")</f>
        <v/>
      </c>
      <c r="HK525" s="4" t="str" cm="1">
        <f t="array" ref="HK525">IF(OR(A525=0,A525=""),"",_xlfn.ANCHORARRAY(ExpD.Out!A$2))</f>
        <v/>
      </c>
    </row>
    <row r="526" spans="1:219" x14ac:dyDescent="0.35">
      <c r="A526" s="4" t="str" cm="1">
        <f t="array" ref="A526">IF(OR(EnterData!A529="",ISBLANK(EnterData!A529)),"",_xlfn._xlws.FILTER(EnterData!A529:L529,EnterData!A529:A529&lt;&gt;""))</f>
        <v/>
      </c>
      <c r="M526" s="4" t="str" cm="1">
        <f t="array" ref="M526">IF(OR(EnterData!A529="",ISBLANK(EnterData!A529)),"",_xlfn._xlws.FILTER(EnterData!N529:AB529,EnterData!A529:A529&lt;&gt;""))</f>
        <v/>
      </c>
      <c r="AB526" s="4" t="str" cm="1">
        <f t="array" ref="AB526">IF(OR(ISBLANK(B526),B526=0),"",_xlfn._xlws.FILTER(MT.Out!A$2:DO$200,MT.Out!D$2:D$200=Data.Out!B526))</f>
        <v/>
      </c>
      <c r="EQ526" s="4" t="str" cm="1">
        <f t="array" ref="EQ526">IFERROR(IF(OR(ISBLANK(E526),E526=0),"",_xlfn._xlws.FILTER(Int.Out!G$2:Q$100,Int.Out!B$2:B$100=E526)),"")</f>
        <v/>
      </c>
      <c r="FB526" s="4" t="str" cm="1">
        <f t="array" ref="FB526">IF(OR(ISBLANK(F526),F526=0),"",_xlfn._xlws.FILTER('Rot.Out'!C$3:M$100,'Rot.Out'!B$3:B$100=F526))</f>
        <v/>
      </c>
      <c r="FM526" s="4" t="str" cm="1">
        <f t="array" ref="FM526">IF(OR(F526=0,F526=""),"",IFERROR(_xlfn.UNIQUE(_xlfn._xlws.FILTER('Rot.Out'!R:R,('Rot.Out'!O:O=Data.Out!F526)*('Rot.Out'!P:P=Data.Out!G526)),FALSE),""))</f>
        <v/>
      </c>
      <c r="FN526" s="4" t="str" cm="1">
        <f t="array" ref="FN526">IF(OR(H526=0,ISBLANK(H526)),"",_xlfn._xlws.FILTER(Out.Out!A$2:J$36,Out.Out!K$2:K$36=H526))</f>
        <v/>
      </c>
      <c r="FX526" s="4" t="str" cm="1">
        <f t="array" ref="FX526">IF(OR(A526=0,ISBLANK(A526),A526=""),"",_xlfn._xlws.FILTER(Site.Out!A$2:AA$50,Site.Out!C$2:C$50=A526))</f>
        <v/>
      </c>
      <c r="GY526" s="4" t="str" cm="1">
        <f t="array" ref="GY526">IF(OR(ISBLANK(A526),A526=0,A526=""),"",Pub.Out!A$2:H$2)</f>
        <v/>
      </c>
      <c r="HG526" s="4" t="str" cm="1">
        <f t="array" ref="HG526">IFERROR(IF(OR(C526=0,C526=""),"",_xlfn._xlws.FILTER(Prod.Out!C:F,Prod.Out!B:B=C526)),"")</f>
        <v/>
      </c>
      <c r="HK526" s="4" t="str" cm="1">
        <f t="array" ref="HK526">IF(OR(A526=0,A526=""),"",_xlfn.ANCHORARRAY(ExpD.Out!A$2))</f>
        <v/>
      </c>
    </row>
    <row r="527" spans="1:219" x14ac:dyDescent="0.35">
      <c r="A527" s="4" t="str" cm="1">
        <f t="array" ref="A527">IF(OR(EnterData!A530="",ISBLANK(EnterData!A530)),"",_xlfn._xlws.FILTER(EnterData!A530:L530,EnterData!A530:A530&lt;&gt;""))</f>
        <v/>
      </c>
      <c r="M527" s="4" t="str" cm="1">
        <f t="array" ref="M527">IF(OR(EnterData!A530="",ISBLANK(EnterData!A530)),"",_xlfn._xlws.FILTER(EnterData!N530:AB530,EnterData!A530:A530&lt;&gt;""))</f>
        <v/>
      </c>
      <c r="AB527" s="4" t="str" cm="1">
        <f t="array" ref="AB527">IF(OR(ISBLANK(B527),B527=0),"",_xlfn._xlws.FILTER(MT.Out!A$2:DO$200,MT.Out!D$2:D$200=Data.Out!B527))</f>
        <v/>
      </c>
      <c r="EQ527" s="4" t="str" cm="1">
        <f t="array" ref="EQ527">IFERROR(IF(OR(ISBLANK(E527),E527=0),"",_xlfn._xlws.FILTER(Int.Out!G$2:Q$100,Int.Out!B$2:B$100=E527)),"")</f>
        <v/>
      </c>
      <c r="FB527" s="4" t="str" cm="1">
        <f t="array" ref="FB527">IF(OR(ISBLANK(F527),F527=0),"",_xlfn._xlws.FILTER('Rot.Out'!C$3:M$100,'Rot.Out'!B$3:B$100=F527))</f>
        <v/>
      </c>
      <c r="FM527" s="4" t="str" cm="1">
        <f t="array" ref="FM527">IF(OR(F527=0,F527=""),"",IFERROR(_xlfn.UNIQUE(_xlfn._xlws.FILTER('Rot.Out'!R:R,('Rot.Out'!O:O=Data.Out!F527)*('Rot.Out'!P:P=Data.Out!G527)),FALSE),""))</f>
        <v/>
      </c>
      <c r="FN527" s="4" t="str" cm="1">
        <f t="array" ref="FN527">IF(OR(H527=0,ISBLANK(H527)),"",_xlfn._xlws.FILTER(Out.Out!A$2:J$36,Out.Out!K$2:K$36=H527))</f>
        <v/>
      </c>
      <c r="FX527" s="4" t="str" cm="1">
        <f t="array" ref="FX527">IF(OR(A527=0,ISBLANK(A527),A527=""),"",_xlfn._xlws.FILTER(Site.Out!A$2:AA$50,Site.Out!C$2:C$50=A527))</f>
        <v/>
      </c>
      <c r="GY527" s="4" t="str" cm="1">
        <f t="array" ref="GY527">IF(OR(ISBLANK(A527),A527=0,A527=""),"",Pub.Out!A$2:H$2)</f>
        <v/>
      </c>
      <c r="HG527" s="4" t="str" cm="1">
        <f t="array" ref="HG527">IFERROR(IF(OR(C527=0,C527=""),"",_xlfn._xlws.FILTER(Prod.Out!C:F,Prod.Out!B:B=C527)),"")</f>
        <v/>
      </c>
      <c r="HK527" s="4" t="str" cm="1">
        <f t="array" ref="HK527">IF(OR(A527=0,A527=""),"",_xlfn.ANCHORARRAY(ExpD.Out!A$2))</f>
        <v/>
      </c>
    </row>
    <row r="528" spans="1:219" x14ac:dyDescent="0.35">
      <c r="A528" s="4" t="str" cm="1">
        <f t="array" ref="A528">IF(OR(EnterData!A531="",ISBLANK(EnterData!A531)),"",_xlfn._xlws.FILTER(EnterData!A531:L531,EnterData!A531:A531&lt;&gt;""))</f>
        <v/>
      </c>
      <c r="M528" s="4" t="str" cm="1">
        <f t="array" ref="M528">IF(OR(EnterData!A531="",ISBLANK(EnterData!A531)),"",_xlfn._xlws.FILTER(EnterData!N531:AB531,EnterData!A531:A531&lt;&gt;""))</f>
        <v/>
      </c>
      <c r="AB528" s="4" t="str" cm="1">
        <f t="array" ref="AB528">IF(OR(ISBLANK(B528),B528=0),"",_xlfn._xlws.FILTER(MT.Out!A$2:DO$200,MT.Out!D$2:D$200=Data.Out!B528))</f>
        <v/>
      </c>
      <c r="EQ528" s="4" t="str" cm="1">
        <f t="array" ref="EQ528">IFERROR(IF(OR(ISBLANK(E528),E528=0),"",_xlfn._xlws.FILTER(Int.Out!G$2:Q$100,Int.Out!B$2:B$100=E528)),"")</f>
        <v/>
      </c>
      <c r="FB528" s="4" t="str" cm="1">
        <f t="array" ref="FB528">IF(OR(ISBLANK(F528),F528=0),"",_xlfn._xlws.FILTER('Rot.Out'!C$3:M$100,'Rot.Out'!B$3:B$100=F528))</f>
        <v/>
      </c>
      <c r="FM528" s="4" t="str" cm="1">
        <f t="array" ref="FM528">IF(OR(F528=0,F528=""),"",IFERROR(_xlfn.UNIQUE(_xlfn._xlws.FILTER('Rot.Out'!R:R,('Rot.Out'!O:O=Data.Out!F528)*('Rot.Out'!P:P=Data.Out!G528)),FALSE),""))</f>
        <v/>
      </c>
      <c r="FN528" s="4" t="str" cm="1">
        <f t="array" ref="FN528">IF(OR(H528=0,ISBLANK(H528)),"",_xlfn._xlws.FILTER(Out.Out!A$2:J$36,Out.Out!K$2:K$36=H528))</f>
        <v/>
      </c>
      <c r="FX528" s="4" t="str" cm="1">
        <f t="array" ref="FX528">IF(OR(A528=0,ISBLANK(A528),A528=""),"",_xlfn._xlws.FILTER(Site.Out!A$2:AA$50,Site.Out!C$2:C$50=A528))</f>
        <v/>
      </c>
      <c r="GY528" s="4" t="str" cm="1">
        <f t="array" ref="GY528">IF(OR(ISBLANK(A528),A528=0,A528=""),"",Pub.Out!A$2:H$2)</f>
        <v/>
      </c>
      <c r="HG528" s="4" t="str" cm="1">
        <f t="array" ref="HG528">IFERROR(IF(OR(C528=0,C528=""),"",_xlfn._xlws.FILTER(Prod.Out!C:F,Prod.Out!B:B=C528)),"")</f>
        <v/>
      </c>
      <c r="HK528" s="4" t="str" cm="1">
        <f t="array" ref="HK528">IF(OR(A528=0,A528=""),"",_xlfn.ANCHORARRAY(ExpD.Out!A$2))</f>
        <v/>
      </c>
    </row>
    <row r="529" spans="1:219" x14ac:dyDescent="0.35">
      <c r="A529" s="4" t="str" cm="1">
        <f t="array" ref="A529">IF(OR(EnterData!A532="",ISBLANK(EnterData!A532)),"",_xlfn._xlws.FILTER(EnterData!A532:L532,EnterData!A532:A532&lt;&gt;""))</f>
        <v/>
      </c>
      <c r="M529" s="4" t="str" cm="1">
        <f t="array" ref="M529">IF(OR(EnterData!A532="",ISBLANK(EnterData!A532)),"",_xlfn._xlws.FILTER(EnterData!N532:AB532,EnterData!A532:A532&lt;&gt;""))</f>
        <v/>
      </c>
      <c r="AB529" s="4" t="str" cm="1">
        <f t="array" ref="AB529">IF(OR(ISBLANK(B529),B529=0),"",_xlfn._xlws.FILTER(MT.Out!A$2:DO$200,MT.Out!D$2:D$200=Data.Out!B529))</f>
        <v/>
      </c>
      <c r="EQ529" s="4" t="str" cm="1">
        <f t="array" ref="EQ529">IFERROR(IF(OR(ISBLANK(E529),E529=0),"",_xlfn._xlws.FILTER(Int.Out!G$2:Q$100,Int.Out!B$2:B$100=E529)),"")</f>
        <v/>
      </c>
      <c r="FB529" s="4" t="str" cm="1">
        <f t="array" ref="FB529">IF(OR(ISBLANK(F529),F529=0),"",_xlfn._xlws.FILTER('Rot.Out'!C$3:M$100,'Rot.Out'!B$3:B$100=F529))</f>
        <v/>
      </c>
      <c r="FM529" s="4" t="str" cm="1">
        <f t="array" ref="FM529">IF(OR(F529=0,F529=""),"",IFERROR(_xlfn.UNIQUE(_xlfn._xlws.FILTER('Rot.Out'!R:R,('Rot.Out'!O:O=Data.Out!F529)*('Rot.Out'!P:P=Data.Out!G529)),FALSE),""))</f>
        <v/>
      </c>
      <c r="FN529" s="4" t="str" cm="1">
        <f t="array" ref="FN529">IF(OR(H529=0,ISBLANK(H529)),"",_xlfn._xlws.FILTER(Out.Out!A$2:J$36,Out.Out!K$2:K$36=H529))</f>
        <v/>
      </c>
      <c r="FX529" s="4" t="str" cm="1">
        <f t="array" ref="FX529">IF(OR(A529=0,ISBLANK(A529),A529=""),"",_xlfn._xlws.FILTER(Site.Out!A$2:AA$50,Site.Out!C$2:C$50=A529))</f>
        <v/>
      </c>
      <c r="GY529" s="4" t="str" cm="1">
        <f t="array" ref="GY529">IF(OR(ISBLANK(A529),A529=0,A529=""),"",Pub.Out!A$2:H$2)</f>
        <v/>
      </c>
      <c r="HG529" s="4" t="str" cm="1">
        <f t="array" ref="HG529">IFERROR(IF(OR(C529=0,C529=""),"",_xlfn._xlws.FILTER(Prod.Out!C:F,Prod.Out!B:B=C529)),"")</f>
        <v/>
      </c>
      <c r="HK529" s="4" t="str" cm="1">
        <f t="array" ref="HK529">IF(OR(A529=0,A529=""),"",_xlfn.ANCHORARRAY(ExpD.Out!A$2))</f>
        <v/>
      </c>
    </row>
    <row r="530" spans="1:219" x14ac:dyDescent="0.35">
      <c r="A530" s="4" t="str" cm="1">
        <f t="array" ref="A530">IF(OR(EnterData!A533="",ISBLANK(EnterData!A533)),"",_xlfn._xlws.FILTER(EnterData!A533:L533,EnterData!A533:A533&lt;&gt;""))</f>
        <v/>
      </c>
      <c r="M530" s="4" t="str" cm="1">
        <f t="array" ref="M530">IF(OR(EnterData!A533="",ISBLANK(EnterData!A533)),"",_xlfn._xlws.FILTER(EnterData!N533:AB533,EnterData!A533:A533&lt;&gt;""))</f>
        <v/>
      </c>
      <c r="AB530" s="4" t="str" cm="1">
        <f t="array" ref="AB530">IF(OR(ISBLANK(B530),B530=0),"",_xlfn._xlws.FILTER(MT.Out!A$2:DO$200,MT.Out!D$2:D$200=Data.Out!B530))</f>
        <v/>
      </c>
      <c r="EQ530" s="4" t="str" cm="1">
        <f t="array" ref="EQ530">IFERROR(IF(OR(ISBLANK(E530),E530=0),"",_xlfn._xlws.FILTER(Int.Out!G$2:Q$100,Int.Out!B$2:B$100=E530)),"")</f>
        <v/>
      </c>
      <c r="FB530" s="4" t="str" cm="1">
        <f t="array" ref="FB530">IF(OR(ISBLANK(F530),F530=0),"",_xlfn._xlws.FILTER('Rot.Out'!C$3:M$100,'Rot.Out'!B$3:B$100=F530))</f>
        <v/>
      </c>
      <c r="FM530" s="4" t="str" cm="1">
        <f t="array" ref="FM530">IF(OR(F530=0,F530=""),"",IFERROR(_xlfn.UNIQUE(_xlfn._xlws.FILTER('Rot.Out'!R:R,('Rot.Out'!O:O=Data.Out!F530)*('Rot.Out'!P:P=Data.Out!G530)),FALSE),""))</f>
        <v/>
      </c>
      <c r="FN530" s="4" t="str" cm="1">
        <f t="array" ref="FN530">IF(OR(H530=0,ISBLANK(H530)),"",_xlfn._xlws.FILTER(Out.Out!A$2:J$36,Out.Out!K$2:K$36=H530))</f>
        <v/>
      </c>
      <c r="FX530" s="4" t="str" cm="1">
        <f t="array" ref="FX530">IF(OR(A530=0,ISBLANK(A530),A530=""),"",_xlfn._xlws.FILTER(Site.Out!A$2:AA$50,Site.Out!C$2:C$50=A530))</f>
        <v/>
      </c>
      <c r="GY530" s="4" t="str" cm="1">
        <f t="array" ref="GY530">IF(OR(ISBLANK(A530),A530=0,A530=""),"",Pub.Out!A$2:H$2)</f>
        <v/>
      </c>
      <c r="HG530" s="4" t="str" cm="1">
        <f t="array" ref="HG530">IFERROR(IF(OR(C530=0,C530=""),"",_xlfn._xlws.FILTER(Prod.Out!C:F,Prod.Out!B:B=C530)),"")</f>
        <v/>
      </c>
      <c r="HK530" s="4" t="str" cm="1">
        <f t="array" ref="HK530">IF(OR(A530=0,A530=""),"",_xlfn.ANCHORARRAY(ExpD.Out!A$2))</f>
        <v/>
      </c>
    </row>
    <row r="531" spans="1:219" x14ac:dyDescent="0.35">
      <c r="A531" s="4" t="str" cm="1">
        <f t="array" ref="A531">IF(OR(EnterData!A534="",ISBLANK(EnterData!A534)),"",_xlfn._xlws.FILTER(EnterData!A534:L534,EnterData!A534:A534&lt;&gt;""))</f>
        <v/>
      </c>
      <c r="M531" s="4" t="str" cm="1">
        <f t="array" ref="M531">IF(OR(EnterData!A534="",ISBLANK(EnterData!A534)),"",_xlfn._xlws.FILTER(EnterData!N534:AB534,EnterData!A534:A534&lt;&gt;""))</f>
        <v/>
      </c>
      <c r="AB531" s="4" t="str" cm="1">
        <f t="array" ref="AB531">IF(OR(ISBLANK(B531),B531=0),"",_xlfn._xlws.FILTER(MT.Out!A$2:DO$200,MT.Out!D$2:D$200=Data.Out!B531))</f>
        <v/>
      </c>
      <c r="EQ531" s="4" t="str" cm="1">
        <f t="array" ref="EQ531">IFERROR(IF(OR(ISBLANK(E531),E531=0),"",_xlfn._xlws.FILTER(Int.Out!G$2:Q$100,Int.Out!B$2:B$100=E531)),"")</f>
        <v/>
      </c>
      <c r="FB531" s="4" t="str" cm="1">
        <f t="array" ref="FB531">IF(OR(ISBLANK(F531),F531=0),"",_xlfn._xlws.FILTER('Rot.Out'!C$3:M$100,'Rot.Out'!B$3:B$100=F531))</f>
        <v/>
      </c>
      <c r="FM531" s="4" t="str" cm="1">
        <f t="array" ref="FM531">IF(OR(F531=0,F531=""),"",IFERROR(_xlfn.UNIQUE(_xlfn._xlws.FILTER('Rot.Out'!R:R,('Rot.Out'!O:O=Data.Out!F531)*('Rot.Out'!P:P=Data.Out!G531)),FALSE),""))</f>
        <v/>
      </c>
      <c r="FN531" s="4" t="str" cm="1">
        <f t="array" ref="FN531">IF(OR(H531=0,ISBLANK(H531)),"",_xlfn._xlws.FILTER(Out.Out!A$2:J$36,Out.Out!K$2:K$36=H531))</f>
        <v/>
      </c>
      <c r="FX531" s="4" t="str" cm="1">
        <f t="array" ref="FX531">IF(OR(A531=0,ISBLANK(A531),A531=""),"",_xlfn._xlws.FILTER(Site.Out!A$2:AA$50,Site.Out!C$2:C$50=A531))</f>
        <v/>
      </c>
      <c r="GY531" s="4" t="str" cm="1">
        <f t="array" ref="GY531">IF(OR(ISBLANK(A531),A531=0,A531=""),"",Pub.Out!A$2:H$2)</f>
        <v/>
      </c>
      <c r="HG531" s="4" t="str" cm="1">
        <f t="array" ref="HG531">IFERROR(IF(OR(C531=0,C531=""),"",_xlfn._xlws.FILTER(Prod.Out!C:F,Prod.Out!B:B=C531)),"")</f>
        <v/>
      </c>
      <c r="HK531" s="4" t="str" cm="1">
        <f t="array" ref="HK531">IF(OR(A531=0,A531=""),"",_xlfn.ANCHORARRAY(ExpD.Out!A$2))</f>
        <v/>
      </c>
    </row>
    <row r="532" spans="1:219" x14ac:dyDescent="0.35">
      <c r="A532" s="4" t="str" cm="1">
        <f t="array" ref="A532">IF(OR(EnterData!A535="",ISBLANK(EnterData!A535)),"",_xlfn._xlws.FILTER(EnterData!A535:L535,EnterData!A535:A535&lt;&gt;""))</f>
        <v/>
      </c>
      <c r="M532" s="4" t="str" cm="1">
        <f t="array" ref="M532">IF(OR(EnterData!A535="",ISBLANK(EnterData!A535)),"",_xlfn._xlws.FILTER(EnterData!N535:AB535,EnterData!A535:A535&lt;&gt;""))</f>
        <v/>
      </c>
      <c r="AB532" s="4" t="str" cm="1">
        <f t="array" ref="AB532">IF(OR(ISBLANK(B532),B532=0),"",_xlfn._xlws.FILTER(MT.Out!A$2:DO$200,MT.Out!D$2:D$200=Data.Out!B532))</f>
        <v/>
      </c>
      <c r="EQ532" s="4" t="str" cm="1">
        <f t="array" ref="EQ532">IFERROR(IF(OR(ISBLANK(E532),E532=0),"",_xlfn._xlws.FILTER(Int.Out!G$2:Q$100,Int.Out!B$2:B$100=E532)),"")</f>
        <v/>
      </c>
      <c r="FB532" s="4" t="str" cm="1">
        <f t="array" ref="FB532">IF(OR(ISBLANK(F532),F532=0),"",_xlfn._xlws.FILTER('Rot.Out'!C$3:M$100,'Rot.Out'!B$3:B$100=F532))</f>
        <v/>
      </c>
      <c r="FM532" s="4" t="str" cm="1">
        <f t="array" ref="FM532">IF(OR(F532=0,F532=""),"",IFERROR(_xlfn.UNIQUE(_xlfn._xlws.FILTER('Rot.Out'!R:R,('Rot.Out'!O:O=Data.Out!F532)*('Rot.Out'!P:P=Data.Out!G532)),FALSE),""))</f>
        <v/>
      </c>
      <c r="FN532" s="4" t="str" cm="1">
        <f t="array" ref="FN532">IF(OR(H532=0,ISBLANK(H532)),"",_xlfn._xlws.FILTER(Out.Out!A$2:J$36,Out.Out!K$2:K$36=H532))</f>
        <v/>
      </c>
      <c r="FX532" s="4" t="str" cm="1">
        <f t="array" ref="FX532">IF(OR(A532=0,ISBLANK(A532),A532=""),"",_xlfn._xlws.FILTER(Site.Out!A$2:AA$50,Site.Out!C$2:C$50=A532))</f>
        <v/>
      </c>
      <c r="GY532" s="4" t="str" cm="1">
        <f t="array" ref="GY532">IF(OR(ISBLANK(A532),A532=0,A532=""),"",Pub.Out!A$2:H$2)</f>
        <v/>
      </c>
      <c r="HG532" s="4" t="str" cm="1">
        <f t="array" ref="HG532">IFERROR(IF(OR(C532=0,C532=""),"",_xlfn._xlws.FILTER(Prod.Out!C:F,Prod.Out!B:B=C532)),"")</f>
        <v/>
      </c>
      <c r="HK532" s="4" t="str" cm="1">
        <f t="array" ref="HK532">IF(OR(A532=0,A532=""),"",_xlfn.ANCHORARRAY(ExpD.Out!A$2))</f>
        <v/>
      </c>
    </row>
    <row r="533" spans="1:219" x14ac:dyDescent="0.35">
      <c r="A533" s="4" t="str" cm="1">
        <f t="array" ref="A533">IF(OR(EnterData!A536="",ISBLANK(EnterData!A536)),"",_xlfn._xlws.FILTER(EnterData!A536:L536,EnterData!A536:A536&lt;&gt;""))</f>
        <v/>
      </c>
      <c r="M533" s="4" t="str" cm="1">
        <f t="array" ref="M533">IF(OR(EnterData!A536="",ISBLANK(EnterData!A536)),"",_xlfn._xlws.FILTER(EnterData!N536:AB536,EnterData!A536:A536&lt;&gt;""))</f>
        <v/>
      </c>
      <c r="AB533" s="4" t="str" cm="1">
        <f t="array" ref="AB533">IF(OR(ISBLANK(B533),B533=0),"",_xlfn._xlws.FILTER(MT.Out!A$2:DO$200,MT.Out!D$2:D$200=Data.Out!B533))</f>
        <v/>
      </c>
      <c r="EQ533" s="4" t="str" cm="1">
        <f t="array" ref="EQ533">IFERROR(IF(OR(ISBLANK(E533),E533=0),"",_xlfn._xlws.FILTER(Int.Out!G$2:Q$100,Int.Out!B$2:B$100=E533)),"")</f>
        <v/>
      </c>
      <c r="FB533" s="4" t="str" cm="1">
        <f t="array" ref="FB533">IF(OR(ISBLANK(F533),F533=0),"",_xlfn._xlws.FILTER('Rot.Out'!C$3:M$100,'Rot.Out'!B$3:B$100=F533))</f>
        <v/>
      </c>
      <c r="FM533" s="4" t="str" cm="1">
        <f t="array" ref="FM533">IF(OR(F533=0,F533=""),"",IFERROR(_xlfn.UNIQUE(_xlfn._xlws.FILTER('Rot.Out'!R:R,('Rot.Out'!O:O=Data.Out!F533)*('Rot.Out'!P:P=Data.Out!G533)),FALSE),""))</f>
        <v/>
      </c>
      <c r="FN533" s="4" t="str" cm="1">
        <f t="array" ref="FN533">IF(OR(H533=0,ISBLANK(H533)),"",_xlfn._xlws.FILTER(Out.Out!A$2:J$36,Out.Out!K$2:K$36=H533))</f>
        <v/>
      </c>
      <c r="FX533" s="4" t="str" cm="1">
        <f t="array" ref="FX533">IF(OR(A533=0,ISBLANK(A533),A533=""),"",_xlfn._xlws.FILTER(Site.Out!A$2:AA$50,Site.Out!C$2:C$50=A533))</f>
        <v/>
      </c>
      <c r="GY533" s="4" t="str" cm="1">
        <f t="array" ref="GY533">IF(OR(ISBLANK(A533),A533=0,A533=""),"",Pub.Out!A$2:H$2)</f>
        <v/>
      </c>
      <c r="HG533" s="4" t="str" cm="1">
        <f t="array" ref="HG533">IFERROR(IF(OR(C533=0,C533=""),"",_xlfn._xlws.FILTER(Prod.Out!C:F,Prod.Out!B:B=C533)),"")</f>
        <v/>
      </c>
      <c r="HK533" s="4" t="str" cm="1">
        <f t="array" ref="HK533">IF(OR(A533=0,A533=""),"",_xlfn.ANCHORARRAY(ExpD.Out!A$2))</f>
        <v/>
      </c>
    </row>
    <row r="534" spans="1:219" x14ac:dyDescent="0.35">
      <c r="A534" s="4" t="str" cm="1">
        <f t="array" ref="A534">IF(OR(EnterData!A537="",ISBLANK(EnterData!A537)),"",_xlfn._xlws.FILTER(EnterData!A537:L537,EnterData!A537:A537&lt;&gt;""))</f>
        <v/>
      </c>
      <c r="M534" s="4" t="str" cm="1">
        <f t="array" ref="M534">IF(OR(EnterData!A537="",ISBLANK(EnterData!A537)),"",_xlfn._xlws.FILTER(EnterData!N537:AB537,EnterData!A537:A537&lt;&gt;""))</f>
        <v/>
      </c>
      <c r="AB534" s="4" t="str" cm="1">
        <f t="array" ref="AB534">IF(OR(ISBLANK(B534),B534=0),"",_xlfn._xlws.FILTER(MT.Out!A$2:DO$200,MT.Out!D$2:D$200=Data.Out!B534))</f>
        <v/>
      </c>
      <c r="EQ534" s="4" t="str" cm="1">
        <f t="array" ref="EQ534">IFERROR(IF(OR(ISBLANK(E534),E534=0),"",_xlfn._xlws.FILTER(Int.Out!G$2:Q$100,Int.Out!B$2:B$100=E534)),"")</f>
        <v/>
      </c>
      <c r="FB534" s="4" t="str" cm="1">
        <f t="array" ref="FB534">IF(OR(ISBLANK(F534),F534=0),"",_xlfn._xlws.FILTER('Rot.Out'!C$3:M$100,'Rot.Out'!B$3:B$100=F534))</f>
        <v/>
      </c>
      <c r="FM534" s="4" t="str" cm="1">
        <f t="array" ref="FM534">IF(OR(F534=0,F534=""),"",IFERROR(_xlfn.UNIQUE(_xlfn._xlws.FILTER('Rot.Out'!R:R,('Rot.Out'!O:O=Data.Out!F534)*('Rot.Out'!P:P=Data.Out!G534)),FALSE),""))</f>
        <v/>
      </c>
      <c r="FN534" s="4" t="str" cm="1">
        <f t="array" ref="FN534">IF(OR(H534=0,ISBLANK(H534)),"",_xlfn._xlws.FILTER(Out.Out!A$2:J$36,Out.Out!K$2:K$36=H534))</f>
        <v/>
      </c>
      <c r="FX534" s="4" t="str" cm="1">
        <f t="array" ref="FX534">IF(OR(A534=0,ISBLANK(A534),A534=""),"",_xlfn._xlws.FILTER(Site.Out!A$2:AA$50,Site.Out!C$2:C$50=A534))</f>
        <v/>
      </c>
      <c r="GY534" s="4" t="str" cm="1">
        <f t="array" ref="GY534">IF(OR(ISBLANK(A534),A534=0,A534=""),"",Pub.Out!A$2:H$2)</f>
        <v/>
      </c>
      <c r="HG534" s="4" t="str" cm="1">
        <f t="array" ref="HG534">IFERROR(IF(OR(C534=0,C534=""),"",_xlfn._xlws.FILTER(Prod.Out!C:F,Prod.Out!B:B=C534)),"")</f>
        <v/>
      </c>
      <c r="HK534" s="4" t="str" cm="1">
        <f t="array" ref="HK534">IF(OR(A534=0,A534=""),"",_xlfn.ANCHORARRAY(ExpD.Out!A$2))</f>
        <v/>
      </c>
    </row>
    <row r="535" spans="1:219" x14ac:dyDescent="0.35">
      <c r="A535" s="4" t="str" cm="1">
        <f t="array" ref="A535">IF(OR(EnterData!A538="",ISBLANK(EnterData!A538)),"",_xlfn._xlws.FILTER(EnterData!A538:L538,EnterData!A538:A538&lt;&gt;""))</f>
        <v/>
      </c>
      <c r="M535" s="4" t="str" cm="1">
        <f t="array" ref="M535">IF(OR(EnterData!A538="",ISBLANK(EnterData!A538)),"",_xlfn._xlws.FILTER(EnterData!N538:AB538,EnterData!A538:A538&lt;&gt;""))</f>
        <v/>
      </c>
      <c r="AB535" s="4" t="str" cm="1">
        <f t="array" ref="AB535">IF(OR(ISBLANK(B535),B535=0),"",_xlfn._xlws.FILTER(MT.Out!A$2:DO$200,MT.Out!D$2:D$200=Data.Out!B535))</f>
        <v/>
      </c>
      <c r="EQ535" s="4" t="str" cm="1">
        <f t="array" ref="EQ535">IFERROR(IF(OR(ISBLANK(E535),E535=0),"",_xlfn._xlws.FILTER(Int.Out!G$2:Q$100,Int.Out!B$2:B$100=E535)),"")</f>
        <v/>
      </c>
      <c r="FB535" s="4" t="str" cm="1">
        <f t="array" ref="FB535">IF(OR(ISBLANK(F535),F535=0),"",_xlfn._xlws.FILTER('Rot.Out'!C$3:M$100,'Rot.Out'!B$3:B$100=F535))</f>
        <v/>
      </c>
      <c r="FM535" s="4" t="str" cm="1">
        <f t="array" ref="FM535">IF(OR(F535=0,F535=""),"",IFERROR(_xlfn.UNIQUE(_xlfn._xlws.FILTER('Rot.Out'!R:R,('Rot.Out'!O:O=Data.Out!F535)*('Rot.Out'!P:P=Data.Out!G535)),FALSE),""))</f>
        <v/>
      </c>
      <c r="FN535" s="4" t="str" cm="1">
        <f t="array" ref="FN535">IF(OR(H535=0,ISBLANK(H535)),"",_xlfn._xlws.FILTER(Out.Out!A$2:J$36,Out.Out!K$2:K$36=H535))</f>
        <v/>
      </c>
      <c r="FX535" s="4" t="str" cm="1">
        <f t="array" ref="FX535">IF(OR(A535=0,ISBLANK(A535),A535=""),"",_xlfn._xlws.FILTER(Site.Out!A$2:AA$50,Site.Out!C$2:C$50=A535))</f>
        <v/>
      </c>
      <c r="GY535" s="4" t="str" cm="1">
        <f t="array" ref="GY535">IF(OR(ISBLANK(A535),A535=0,A535=""),"",Pub.Out!A$2:H$2)</f>
        <v/>
      </c>
      <c r="HG535" s="4" t="str" cm="1">
        <f t="array" ref="HG535">IFERROR(IF(OR(C535=0,C535=""),"",_xlfn._xlws.FILTER(Prod.Out!C:F,Prod.Out!B:B=C535)),"")</f>
        <v/>
      </c>
      <c r="HK535" s="4" t="str" cm="1">
        <f t="array" ref="HK535">IF(OR(A535=0,A535=""),"",_xlfn.ANCHORARRAY(ExpD.Out!A$2))</f>
        <v/>
      </c>
    </row>
    <row r="536" spans="1:219" x14ac:dyDescent="0.35">
      <c r="A536" s="4" t="str" cm="1">
        <f t="array" ref="A536">IF(OR(EnterData!A539="",ISBLANK(EnterData!A539)),"",_xlfn._xlws.FILTER(EnterData!A539:L539,EnterData!A539:A539&lt;&gt;""))</f>
        <v/>
      </c>
      <c r="M536" s="4" t="str" cm="1">
        <f t="array" ref="M536">IF(OR(EnterData!A539="",ISBLANK(EnterData!A539)),"",_xlfn._xlws.FILTER(EnterData!N539:AB539,EnterData!A539:A539&lt;&gt;""))</f>
        <v/>
      </c>
      <c r="AB536" s="4" t="str" cm="1">
        <f t="array" ref="AB536">IF(OR(ISBLANK(B536),B536=0),"",_xlfn._xlws.FILTER(MT.Out!A$2:DO$200,MT.Out!D$2:D$200=Data.Out!B536))</f>
        <v/>
      </c>
      <c r="EQ536" s="4" t="str" cm="1">
        <f t="array" ref="EQ536">IFERROR(IF(OR(ISBLANK(E536),E536=0),"",_xlfn._xlws.FILTER(Int.Out!G$2:Q$100,Int.Out!B$2:B$100=E536)),"")</f>
        <v/>
      </c>
      <c r="FB536" s="4" t="str" cm="1">
        <f t="array" ref="FB536">IF(OR(ISBLANK(F536),F536=0),"",_xlfn._xlws.FILTER('Rot.Out'!C$3:M$100,'Rot.Out'!B$3:B$100=F536))</f>
        <v/>
      </c>
      <c r="FM536" s="4" t="str" cm="1">
        <f t="array" ref="FM536">IF(OR(F536=0,F536=""),"",IFERROR(_xlfn.UNIQUE(_xlfn._xlws.FILTER('Rot.Out'!R:R,('Rot.Out'!O:O=Data.Out!F536)*('Rot.Out'!P:P=Data.Out!G536)),FALSE),""))</f>
        <v/>
      </c>
      <c r="FN536" s="4" t="str" cm="1">
        <f t="array" ref="FN536">IF(OR(H536=0,ISBLANK(H536)),"",_xlfn._xlws.FILTER(Out.Out!A$2:J$36,Out.Out!K$2:K$36=H536))</f>
        <v/>
      </c>
      <c r="FX536" s="4" t="str" cm="1">
        <f t="array" ref="FX536">IF(OR(A536=0,ISBLANK(A536),A536=""),"",_xlfn._xlws.FILTER(Site.Out!A$2:AA$50,Site.Out!C$2:C$50=A536))</f>
        <v/>
      </c>
      <c r="GY536" s="4" t="str" cm="1">
        <f t="array" ref="GY536">IF(OR(ISBLANK(A536),A536=0,A536=""),"",Pub.Out!A$2:H$2)</f>
        <v/>
      </c>
      <c r="HG536" s="4" t="str" cm="1">
        <f t="array" ref="HG536">IFERROR(IF(OR(C536=0,C536=""),"",_xlfn._xlws.FILTER(Prod.Out!C:F,Prod.Out!B:B=C536)),"")</f>
        <v/>
      </c>
      <c r="HK536" s="4" t="str" cm="1">
        <f t="array" ref="HK536">IF(OR(A536=0,A536=""),"",_xlfn.ANCHORARRAY(ExpD.Out!A$2))</f>
        <v/>
      </c>
    </row>
    <row r="537" spans="1:219" x14ac:dyDescent="0.35">
      <c r="A537" s="4" t="str" cm="1">
        <f t="array" ref="A537">IF(OR(EnterData!A540="",ISBLANK(EnterData!A540)),"",_xlfn._xlws.FILTER(EnterData!A540:L540,EnterData!A540:A540&lt;&gt;""))</f>
        <v/>
      </c>
      <c r="M537" s="4" t="str" cm="1">
        <f t="array" ref="M537">IF(OR(EnterData!A540="",ISBLANK(EnterData!A540)),"",_xlfn._xlws.FILTER(EnterData!N540:AB540,EnterData!A540:A540&lt;&gt;""))</f>
        <v/>
      </c>
      <c r="AB537" s="4" t="str" cm="1">
        <f t="array" ref="AB537">IF(OR(ISBLANK(B537),B537=0),"",_xlfn._xlws.FILTER(MT.Out!A$2:DO$200,MT.Out!D$2:D$200=Data.Out!B537))</f>
        <v/>
      </c>
      <c r="EQ537" s="4" t="str" cm="1">
        <f t="array" ref="EQ537">IFERROR(IF(OR(ISBLANK(E537),E537=0),"",_xlfn._xlws.FILTER(Int.Out!G$2:Q$100,Int.Out!B$2:B$100=E537)),"")</f>
        <v/>
      </c>
      <c r="FB537" s="4" t="str" cm="1">
        <f t="array" ref="FB537">IF(OR(ISBLANK(F537),F537=0),"",_xlfn._xlws.FILTER('Rot.Out'!C$3:M$100,'Rot.Out'!B$3:B$100=F537))</f>
        <v/>
      </c>
      <c r="FM537" s="4" t="str" cm="1">
        <f t="array" ref="FM537">IF(OR(F537=0,F537=""),"",IFERROR(_xlfn.UNIQUE(_xlfn._xlws.FILTER('Rot.Out'!R:R,('Rot.Out'!O:O=Data.Out!F537)*('Rot.Out'!P:P=Data.Out!G537)),FALSE),""))</f>
        <v/>
      </c>
      <c r="FN537" s="4" t="str" cm="1">
        <f t="array" ref="FN537">IF(OR(H537=0,ISBLANK(H537)),"",_xlfn._xlws.FILTER(Out.Out!A$2:J$36,Out.Out!K$2:K$36=H537))</f>
        <v/>
      </c>
      <c r="FX537" s="4" t="str" cm="1">
        <f t="array" ref="FX537">IF(OR(A537=0,ISBLANK(A537),A537=""),"",_xlfn._xlws.FILTER(Site.Out!A$2:AA$50,Site.Out!C$2:C$50=A537))</f>
        <v/>
      </c>
      <c r="GY537" s="4" t="str" cm="1">
        <f t="array" ref="GY537">IF(OR(ISBLANK(A537),A537=0,A537=""),"",Pub.Out!A$2:H$2)</f>
        <v/>
      </c>
      <c r="HG537" s="4" t="str" cm="1">
        <f t="array" ref="HG537">IFERROR(IF(OR(C537=0,C537=""),"",_xlfn._xlws.FILTER(Prod.Out!C:F,Prod.Out!B:B=C537)),"")</f>
        <v/>
      </c>
      <c r="HK537" s="4" t="str" cm="1">
        <f t="array" ref="HK537">IF(OR(A537=0,A537=""),"",_xlfn.ANCHORARRAY(ExpD.Out!A$2))</f>
        <v/>
      </c>
    </row>
    <row r="538" spans="1:219" x14ac:dyDescent="0.35">
      <c r="A538" s="4" t="str" cm="1">
        <f t="array" ref="A538">IF(OR(EnterData!A541="",ISBLANK(EnterData!A541)),"",_xlfn._xlws.FILTER(EnterData!A541:L541,EnterData!A541:A541&lt;&gt;""))</f>
        <v/>
      </c>
      <c r="M538" s="4" t="str" cm="1">
        <f t="array" ref="M538">IF(OR(EnterData!A541="",ISBLANK(EnterData!A541)),"",_xlfn._xlws.FILTER(EnterData!N541:AB541,EnterData!A541:A541&lt;&gt;""))</f>
        <v/>
      </c>
      <c r="AB538" s="4" t="str" cm="1">
        <f t="array" ref="AB538">IF(OR(ISBLANK(B538),B538=0),"",_xlfn._xlws.FILTER(MT.Out!A$2:DO$200,MT.Out!D$2:D$200=Data.Out!B538))</f>
        <v/>
      </c>
      <c r="EQ538" s="4" t="str" cm="1">
        <f t="array" ref="EQ538">IFERROR(IF(OR(ISBLANK(E538),E538=0),"",_xlfn._xlws.FILTER(Int.Out!G$2:Q$100,Int.Out!B$2:B$100=E538)),"")</f>
        <v/>
      </c>
      <c r="FB538" s="4" t="str" cm="1">
        <f t="array" ref="FB538">IF(OR(ISBLANK(F538),F538=0),"",_xlfn._xlws.FILTER('Rot.Out'!C$3:M$100,'Rot.Out'!B$3:B$100=F538))</f>
        <v/>
      </c>
      <c r="FM538" s="4" t="str" cm="1">
        <f t="array" ref="FM538">IF(OR(F538=0,F538=""),"",IFERROR(_xlfn.UNIQUE(_xlfn._xlws.FILTER('Rot.Out'!R:R,('Rot.Out'!O:O=Data.Out!F538)*('Rot.Out'!P:P=Data.Out!G538)),FALSE),""))</f>
        <v/>
      </c>
      <c r="FN538" s="4" t="str" cm="1">
        <f t="array" ref="FN538">IF(OR(H538=0,ISBLANK(H538)),"",_xlfn._xlws.FILTER(Out.Out!A$2:J$36,Out.Out!K$2:K$36=H538))</f>
        <v/>
      </c>
      <c r="FX538" s="4" t="str" cm="1">
        <f t="array" ref="FX538">IF(OR(A538=0,ISBLANK(A538),A538=""),"",_xlfn._xlws.FILTER(Site.Out!A$2:AA$50,Site.Out!C$2:C$50=A538))</f>
        <v/>
      </c>
      <c r="GY538" s="4" t="str" cm="1">
        <f t="array" ref="GY538">IF(OR(ISBLANK(A538),A538=0,A538=""),"",Pub.Out!A$2:H$2)</f>
        <v/>
      </c>
      <c r="HG538" s="4" t="str" cm="1">
        <f t="array" ref="HG538">IFERROR(IF(OR(C538=0,C538=""),"",_xlfn._xlws.FILTER(Prod.Out!C:F,Prod.Out!B:B=C538)),"")</f>
        <v/>
      </c>
      <c r="HK538" s="4" t="str" cm="1">
        <f t="array" ref="HK538">IF(OR(A538=0,A538=""),"",_xlfn.ANCHORARRAY(ExpD.Out!A$2))</f>
        <v/>
      </c>
    </row>
    <row r="539" spans="1:219" x14ac:dyDescent="0.35">
      <c r="A539" s="4" t="str" cm="1">
        <f t="array" ref="A539">IF(OR(EnterData!A542="",ISBLANK(EnterData!A542)),"",_xlfn._xlws.FILTER(EnterData!A542:L542,EnterData!A542:A542&lt;&gt;""))</f>
        <v/>
      </c>
      <c r="M539" s="4" t="str" cm="1">
        <f t="array" ref="M539">IF(OR(EnterData!A542="",ISBLANK(EnterData!A542)),"",_xlfn._xlws.FILTER(EnterData!N542:AB542,EnterData!A542:A542&lt;&gt;""))</f>
        <v/>
      </c>
      <c r="AB539" s="4" t="str" cm="1">
        <f t="array" ref="AB539">IF(OR(ISBLANK(B539),B539=0),"",_xlfn._xlws.FILTER(MT.Out!A$2:DO$200,MT.Out!D$2:D$200=Data.Out!B539))</f>
        <v/>
      </c>
      <c r="EQ539" s="4" t="str" cm="1">
        <f t="array" ref="EQ539">IFERROR(IF(OR(ISBLANK(E539),E539=0),"",_xlfn._xlws.FILTER(Int.Out!G$2:Q$100,Int.Out!B$2:B$100=E539)),"")</f>
        <v/>
      </c>
      <c r="FB539" s="4" t="str" cm="1">
        <f t="array" ref="FB539">IF(OR(ISBLANK(F539),F539=0),"",_xlfn._xlws.FILTER('Rot.Out'!C$3:M$100,'Rot.Out'!B$3:B$100=F539))</f>
        <v/>
      </c>
      <c r="FM539" s="4" t="str" cm="1">
        <f t="array" ref="FM539">IF(OR(F539=0,F539=""),"",IFERROR(_xlfn.UNIQUE(_xlfn._xlws.FILTER('Rot.Out'!R:R,('Rot.Out'!O:O=Data.Out!F539)*('Rot.Out'!P:P=Data.Out!G539)),FALSE),""))</f>
        <v/>
      </c>
      <c r="FN539" s="4" t="str" cm="1">
        <f t="array" ref="FN539">IF(OR(H539=0,ISBLANK(H539)),"",_xlfn._xlws.FILTER(Out.Out!A$2:J$36,Out.Out!K$2:K$36=H539))</f>
        <v/>
      </c>
      <c r="FX539" s="4" t="str" cm="1">
        <f t="array" ref="FX539">IF(OR(A539=0,ISBLANK(A539),A539=""),"",_xlfn._xlws.FILTER(Site.Out!A$2:AA$50,Site.Out!C$2:C$50=A539))</f>
        <v/>
      </c>
      <c r="GY539" s="4" t="str" cm="1">
        <f t="array" ref="GY539">IF(OR(ISBLANK(A539),A539=0,A539=""),"",Pub.Out!A$2:H$2)</f>
        <v/>
      </c>
      <c r="HG539" s="4" t="str" cm="1">
        <f t="array" ref="HG539">IFERROR(IF(OR(C539=0,C539=""),"",_xlfn._xlws.FILTER(Prod.Out!C:F,Prod.Out!B:B=C539)),"")</f>
        <v/>
      </c>
      <c r="HK539" s="4" t="str" cm="1">
        <f t="array" ref="HK539">IF(OR(A539=0,A539=""),"",_xlfn.ANCHORARRAY(ExpD.Out!A$2))</f>
        <v/>
      </c>
    </row>
    <row r="540" spans="1:219" x14ac:dyDescent="0.35">
      <c r="A540" s="4" t="str" cm="1">
        <f t="array" ref="A540">IF(OR(EnterData!A543="",ISBLANK(EnterData!A543)),"",_xlfn._xlws.FILTER(EnterData!A543:L543,EnterData!A543:A543&lt;&gt;""))</f>
        <v/>
      </c>
      <c r="M540" s="4" t="str" cm="1">
        <f t="array" ref="M540">IF(OR(EnterData!A543="",ISBLANK(EnterData!A543)),"",_xlfn._xlws.FILTER(EnterData!N543:AB543,EnterData!A543:A543&lt;&gt;""))</f>
        <v/>
      </c>
      <c r="AB540" s="4" t="str" cm="1">
        <f t="array" ref="AB540">IF(OR(ISBLANK(B540),B540=0),"",_xlfn._xlws.FILTER(MT.Out!A$2:DO$200,MT.Out!D$2:D$200=Data.Out!B540))</f>
        <v/>
      </c>
      <c r="EQ540" s="4" t="str" cm="1">
        <f t="array" ref="EQ540">IFERROR(IF(OR(ISBLANK(E540),E540=0),"",_xlfn._xlws.FILTER(Int.Out!G$2:Q$100,Int.Out!B$2:B$100=E540)),"")</f>
        <v/>
      </c>
      <c r="FB540" s="4" t="str" cm="1">
        <f t="array" ref="FB540">IF(OR(ISBLANK(F540),F540=0),"",_xlfn._xlws.FILTER('Rot.Out'!C$3:M$100,'Rot.Out'!B$3:B$100=F540))</f>
        <v/>
      </c>
      <c r="FM540" s="4" t="str" cm="1">
        <f t="array" ref="FM540">IF(OR(F540=0,F540=""),"",IFERROR(_xlfn.UNIQUE(_xlfn._xlws.FILTER('Rot.Out'!R:R,('Rot.Out'!O:O=Data.Out!F540)*('Rot.Out'!P:P=Data.Out!G540)),FALSE),""))</f>
        <v/>
      </c>
      <c r="FN540" s="4" t="str" cm="1">
        <f t="array" ref="FN540">IF(OR(H540=0,ISBLANK(H540)),"",_xlfn._xlws.FILTER(Out.Out!A$2:J$36,Out.Out!K$2:K$36=H540))</f>
        <v/>
      </c>
      <c r="FX540" s="4" t="str" cm="1">
        <f t="array" ref="FX540">IF(OR(A540=0,ISBLANK(A540),A540=""),"",_xlfn._xlws.FILTER(Site.Out!A$2:AA$50,Site.Out!C$2:C$50=A540))</f>
        <v/>
      </c>
      <c r="GY540" s="4" t="str" cm="1">
        <f t="array" ref="GY540">IF(OR(ISBLANK(A540),A540=0,A540=""),"",Pub.Out!A$2:H$2)</f>
        <v/>
      </c>
      <c r="HG540" s="4" t="str" cm="1">
        <f t="array" ref="HG540">IFERROR(IF(OR(C540=0,C540=""),"",_xlfn._xlws.FILTER(Prod.Out!C:F,Prod.Out!B:B=C540)),"")</f>
        <v/>
      </c>
      <c r="HK540" s="4" t="str" cm="1">
        <f t="array" ref="HK540">IF(OR(A540=0,A540=""),"",_xlfn.ANCHORARRAY(ExpD.Out!A$2))</f>
        <v/>
      </c>
    </row>
    <row r="541" spans="1:219" x14ac:dyDescent="0.35">
      <c r="A541" s="4" t="str" cm="1">
        <f t="array" ref="A541">IF(OR(EnterData!A544="",ISBLANK(EnterData!A544)),"",_xlfn._xlws.FILTER(EnterData!A544:L544,EnterData!A544:A544&lt;&gt;""))</f>
        <v/>
      </c>
      <c r="M541" s="4" t="str" cm="1">
        <f t="array" ref="M541">IF(OR(EnterData!A544="",ISBLANK(EnterData!A544)),"",_xlfn._xlws.FILTER(EnterData!N544:AB544,EnterData!A544:A544&lt;&gt;""))</f>
        <v/>
      </c>
      <c r="AB541" s="4" t="str" cm="1">
        <f t="array" ref="AB541">IF(OR(ISBLANK(B541),B541=0),"",_xlfn._xlws.FILTER(MT.Out!A$2:DO$200,MT.Out!D$2:D$200=Data.Out!B541))</f>
        <v/>
      </c>
      <c r="EQ541" s="4" t="str" cm="1">
        <f t="array" ref="EQ541">IFERROR(IF(OR(ISBLANK(E541),E541=0),"",_xlfn._xlws.FILTER(Int.Out!G$2:Q$100,Int.Out!B$2:B$100=E541)),"")</f>
        <v/>
      </c>
      <c r="FB541" s="4" t="str" cm="1">
        <f t="array" ref="FB541">IF(OR(ISBLANK(F541),F541=0),"",_xlfn._xlws.FILTER('Rot.Out'!C$3:M$100,'Rot.Out'!B$3:B$100=F541))</f>
        <v/>
      </c>
      <c r="FM541" s="4" t="str" cm="1">
        <f t="array" ref="FM541">IF(OR(F541=0,F541=""),"",IFERROR(_xlfn.UNIQUE(_xlfn._xlws.FILTER('Rot.Out'!R:R,('Rot.Out'!O:O=Data.Out!F541)*('Rot.Out'!P:P=Data.Out!G541)),FALSE),""))</f>
        <v/>
      </c>
      <c r="FN541" s="4" t="str" cm="1">
        <f t="array" ref="FN541">IF(OR(H541=0,ISBLANK(H541)),"",_xlfn._xlws.FILTER(Out.Out!A$2:J$36,Out.Out!K$2:K$36=H541))</f>
        <v/>
      </c>
      <c r="FX541" s="4" t="str" cm="1">
        <f t="array" ref="FX541">IF(OR(A541=0,ISBLANK(A541),A541=""),"",_xlfn._xlws.FILTER(Site.Out!A$2:AA$50,Site.Out!C$2:C$50=A541))</f>
        <v/>
      </c>
      <c r="GY541" s="4" t="str" cm="1">
        <f t="array" ref="GY541">IF(OR(ISBLANK(A541),A541=0,A541=""),"",Pub.Out!A$2:H$2)</f>
        <v/>
      </c>
      <c r="HG541" s="4" t="str" cm="1">
        <f t="array" ref="HG541">IFERROR(IF(OR(C541=0,C541=""),"",_xlfn._xlws.FILTER(Prod.Out!C:F,Prod.Out!B:B=C541)),"")</f>
        <v/>
      </c>
      <c r="HK541" s="4" t="str" cm="1">
        <f t="array" ref="HK541">IF(OR(A541=0,A541=""),"",_xlfn.ANCHORARRAY(ExpD.Out!A$2))</f>
        <v/>
      </c>
    </row>
    <row r="542" spans="1:219" x14ac:dyDescent="0.35">
      <c r="A542" s="4" t="str" cm="1">
        <f t="array" ref="A542">IF(OR(EnterData!A545="",ISBLANK(EnterData!A545)),"",_xlfn._xlws.FILTER(EnterData!A545:L545,EnterData!A545:A545&lt;&gt;""))</f>
        <v/>
      </c>
      <c r="M542" s="4" t="str" cm="1">
        <f t="array" ref="M542">IF(OR(EnterData!A545="",ISBLANK(EnterData!A545)),"",_xlfn._xlws.FILTER(EnterData!N545:AB545,EnterData!A545:A545&lt;&gt;""))</f>
        <v/>
      </c>
      <c r="AB542" s="4" t="str" cm="1">
        <f t="array" ref="AB542">IF(OR(ISBLANK(B542),B542=0),"",_xlfn._xlws.FILTER(MT.Out!A$2:DO$200,MT.Out!D$2:D$200=Data.Out!B542))</f>
        <v/>
      </c>
      <c r="EQ542" s="4" t="str" cm="1">
        <f t="array" ref="EQ542">IFERROR(IF(OR(ISBLANK(E542),E542=0),"",_xlfn._xlws.FILTER(Int.Out!G$2:Q$100,Int.Out!B$2:B$100=E542)),"")</f>
        <v/>
      </c>
      <c r="FB542" s="4" t="str" cm="1">
        <f t="array" ref="FB542">IF(OR(ISBLANK(F542),F542=0),"",_xlfn._xlws.FILTER('Rot.Out'!C$3:M$100,'Rot.Out'!B$3:B$100=F542))</f>
        <v/>
      </c>
      <c r="FM542" s="4" t="str" cm="1">
        <f t="array" ref="FM542">IF(OR(F542=0,F542=""),"",IFERROR(_xlfn.UNIQUE(_xlfn._xlws.FILTER('Rot.Out'!R:R,('Rot.Out'!O:O=Data.Out!F542)*('Rot.Out'!P:P=Data.Out!G542)),FALSE),""))</f>
        <v/>
      </c>
      <c r="FN542" s="4" t="str" cm="1">
        <f t="array" ref="FN542">IF(OR(H542=0,ISBLANK(H542)),"",_xlfn._xlws.FILTER(Out.Out!A$2:J$36,Out.Out!K$2:K$36=H542))</f>
        <v/>
      </c>
      <c r="FX542" s="4" t="str" cm="1">
        <f t="array" ref="FX542">IF(OR(A542=0,ISBLANK(A542),A542=""),"",_xlfn._xlws.FILTER(Site.Out!A$2:AA$50,Site.Out!C$2:C$50=A542))</f>
        <v/>
      </c>
      <c r="GY542" s="4" t="str" cm="1">
        <f t="array" ref="GY542">IF(OR(ISBLANK(A542),A542=0,A542=""),"",Pub.Out!A$2:H$2)</f>
        <v/>
      </c>
      <c r="HG542" s="4" t="str" cm="1">
        <f t="array" ref="HG542">IFERROR(IF(OR(C542=0,C542=""),"",_xlfn._xlws.FILTER(Prod.Out!C:F,Prod.Out!B:B=C542)),"")</f>
        <v/>
      </c>
      <c r="HK542" s="4" t="str" cm="1">
        <f t="array" ref="HK542">IF(OR(A542=0,A542=""),"",_xlfn.ANCHORARRAY(ExpD.Out!A$2))</f>
        <v/>
      </c>
    </row>
    <row r="543" spans="1:219" x14ac:dyDescent="0.35">
      <c r="A543" s="4" t="str" cm="1">
        <f t="array" ref="A543">IF(OR(EnterData!A546="",ISBLANK(EnterData!A546)),"",_xlfn._xlws.FILTER(EnterData!A546:L546,EnterData!A546:A546&lt;&gt;""))</f>
        <v/>
      </c>
      <c r="M543" s="4" t="str" cm="1">
        <f t="array" ref="M543">IF(OR(EnterData!A546="",ISBLANK(EnterData!A546)),"",_xlfn._xlws.FILTER(EnterData!N546:AB546,EnterData!A546:A546&lt;&gt;""))</f>
        <v/>
      </c>
      <c r="AB543" s="4" t="str" cm="1">
        <f t="array" ref="AB543">IF(OR(ISBLANK(B543),B543=0),"",_xlfn._xlws.FILTER(MT.Out!A$2:DO$200,MT.Out!D$2:D$200=Data.Out!B543))</f>
        <v/>
      </c>
      <c r="EQ543" s="4" t="str" cm="1">
        <f t="array" ref="EQ543">IFERROR(IF(OR(ISBLANK(E543),E543=0),"",_xlfn._xlws.FILTER(Int.Out!G$2:Q$100,Int.Out!B$2:B$100=E543)),"")</f>
        <v/>
      </c>
      <c r="FB543" s="4" t="str" cm="1">
        <f t="array" ref="FB543">IF(OR(ISBLANK(F543),F543=0),"",_xlfn._xlws.FILTER('Rot.Out'!C$3:M$100,'Rot.Out'!B$3:B$100=F543))</f>
        <v/>
      </c>
      <c r="FM543" s="4" t="str" cm="1">
        <f t="array" ref="FM543">IF(OR(F543=0,F543=""),"",IFERROR(_xlfn.UNIQUE(_xlfn._xlws.FILTER('Rot.Out'!R:R,('Rot.Out'!O:O=Data.Out!F543)*('Rot.Out'!P:P=Data.Out!G543)),FALSE),""))</f>
        <v/>
      </c>
      <c r="FN543" s="4" t="str" cm="1">
        <f t="array" ref="FN543">IF(OR(H543=0,ISBLANK(H543)),"",_xlfn._xlws.FILTER(Out.Out!A$2:J$36,Out.Out!K$2:K$36=H543))</f>
        <v/>
      </c>
      <c r="FX543" s="4" t="str" cm="1">
        <f t="array" ref="FX543">IF(OR(A543=0,ISBLANK(A543),A543=""),"",_xlfn._xlws.FILTER(Site.Out!A$2:AA$50,Site.Out!C$2:C$50=A543))</f>
        <v/>
      </c>
      <c r="GY543" s="4" t="str" cm="1">
        <f t="array" ref="GY543">IF(OR(ISBLANK(A543),A543=0,A543=""),"",Pub.Out!A$2:H$2)</f>
        <v/>
      </c>
      <c r="HG543" s="4" t="str" cm="1">
        <f t="array" ref="HG543">IFERROR(IF(OR(C543=0,C543=""),"",_xlfn._xlws.FILTER(Prod.Out!C:F,Prod.Out!B:B=C543)),"")</f>
        <v/>
      </c>
      <c r="HK543" s="4" t="str" cm="1">
        <f t="array" ref="HK543">IF(OR(A543=0,A543=""),"",_xlfn.ANCHORARRAY(ExpD.Out!A$2))</f>
        <v/>
      </c>
    </row>
    <row r="544" spans="1:219" x14ac:dyDescent="0.35">
      <c r="A544" s="4" t="str" cm="1">
        <f t="array" ref="A544">IF(OR(EnterData!A547="",ISBLANK(EnterData!A547)),"",_xlfn._xlws.FILTER(EnterData!A547:L547,EnterData!A547:A547&lt;&gt;""))</f>
        <v/>
      </c>
      <c r="M544" s="4" t="str" cm="1">
        <f t="array" ref="M544">IF(OR(EnterData!A547="",ISBLANK(EnterData!A547)),"",_xlfn._xlws.FILTER(EnterData!N547:AB547,EnterData!A547:A547&lt;&gt;""))</f>
        <v/>
      </c>
      <c r="AB544" s="4" t="str" cm="1">
        <f t="array" ref="AB544">IF(OR(ISBLANK(B544),B544=0),"",_xlfn._xlws.FILTER(MT.Out!A$2:DO$200,MT.Out!D$2:D$200=Data.Out!B544))</f>
        <v/>
      </c>
      <c r="EQ544" s="4" t="str" cm="1">
        <f t="array" ref="EQ544">IFERROR(IF(OR(ISBLANK(E544),E544=0),"",_xlfn._xlws.FILTER(Int.Out!G$2:Q$100,Int.Out!B$2:B$100=E544)),"")</f>
        <v/>
      </c>
      <c r="FB544" s="4" t="str" cm="1">
        <f t="array" ref="FB544">IF(OR(ISBLANK(F544),F544=0),"",_xlfn._xlws.FILTER('Rot.Out'!C$3:M$100,'Rot.Out'!B$3:B$100=F544))</f>
        <v/>
      </c>
      <c r="FM544" s="4" t="str" cm="1">
        <f t="array" ref="FM544">IF(OR(F544=0,F544=""),"",IFERROR(_xlfn.UNIQUE(_xlfn._xlws.FILTER('Rot.Out'!R:R,('Rot.Out'!O:O=Data.Out!F544)*('Rot.Out'!P:P=Data.Out!G544)),FALSE),""))</f>
        <v/>
      </c>
      <c r="FN544" s="4" t="str" cm="1">
        <f t="array" ref="FN544">IF(OR(H544=0,ISBLANK(H544)),"",_xlfn._xlws.FILTER(Out.Out!A$2:J$36,Out.Out!K$2:K$36=H544))</f>
        <v/>
      </c>
      <c r="FX544" s="4" t="str" cm="1">
        <f t="array" ref="FX544">IF(OR(A544=0,ISBLANK(A544),A544=""),"",_xlfn._xlws.FILTER(Site.Out!A$2:AA$50,Site.Out!C$2:C$50=A544))</f>
        <v/>
      </c>
      <c r="GY544" s="4" t="str" cm="1">
        <f t="array" ref="GY544">IF(OR(ISBLANK(A544),A544=0,A544=""),"",Pub.Out!A$2:H$2)</f>
        <v/>
      </c>
      <c r="HG544" s="4" t="str" cm="1">
        <f t="array" ref="HG544">IFERROR(IF(OR(C544=0,C544=""),"",_xlfn._xlws.FILTER(Prod.Out!C:F,Prod.Out!B:B=C544)),"")</f>
        <v/>
      </c>
      <c r="HK544" s="4" t="str" cm="1">
        <f t="array" ref="HK544">IF(OR(A544=0,A544=""),"",_xlfn.ANCHORARRAY(ExpD.Out!A$2))</f>
        <v/>
      </c>
    </row>
    <row r="545" spans="1:219" x14ac:dyDescent="0.35">
      <c r="A545" s="4" t="str" cm="1">
        <f t="array" ref="A545">IF(OR(EnterData!A548="",ISBLANK(EnterData!A548)),"",_xlfn._xlws.FILTER(EnterData!A548:L548,EnterData!A548:A548&lt;&gt;""))</f>
        <v/>
      </c>
      <c r="M545" s="4" t="str" cm="1">
        <f t="array" ref="M545">IF(OR(EnterData!A548="",ISBLANK(EnterData!A548)),"",_xlfn._xlws.FILTER(EnterData!N548:AB548,EnterData!A548:A548&lt;&gt;""))</f>
        <v/>
      </c>
      <c r="AB545" s="4" t="str" cm="1">
        <f t="array" ref="AB545">IF(OR(ISBLANK(B545),B545=0),"",_xlfn._xlws.FILTER(MT.Out!A$2:DO$200,MT.Out!D$2:D$200=Data.Out!B545))</f>
        <v/>
      </c>
      <c r="EQ545" s="4" t="str" cm="1">
        <f t="array" ref="EQ545">IFERROR(IF(OR(ISBLANK(E545),E545=0),"",_xlfn._xlws.FILTER(Int.Out!G$2:Q$100,Int.Out!B$2:B$100=E545)),"")</f>
        <v/>
      </c>
      <c r="FB545" s="4" t="str" cm="1">
        <f t="array" ref="FB545">IF(OR(ISBLANK(F545),F545=0),"",_xlfn._xlws.FILTER('Rot.Out'!C$3:M$100,'Rot.Out'!B$3:B$100=F545))</f>
        <v/>
      </c>
      <c r="FM545" s="4" t="str" cm="1">
        <f t="array" ref="FM545">IF(OR(F545=0,F545=""),"",IFERROR(_xlfn.UNIQUE(_xlfn._xlws.FILTER('Rot.Out'!R:R,('Rot.Out'!O:O=Data.Out!F545)*('Rot.Out'!P:P=Data.Out!G545)),FALSE),""))</f>
        <v/>
      </c>
      <c r="FN545" s="4" t="str" cm="1">
        <f t="array" ref="FN545">IF(OR(H545=0,ISBLANK(H545)),"",_xlfn._xlws.FILTER(Out.Out!A$2:J$36,Out.Out!K$2:K$36=H545))</f>
        <v/>
      </c>
      <c r="FX545" s="4" t="str" cm="1">
        <f t="array" ref="FX545">IF(OR(A545=0,ISBLANK(A545),A545=""),"",_xlfn._xlws.FILTER(Site.Out!A$2:AA$50,Site.Out!C$2:C$50=A545))</f>
        <v/>
      </c>
      <c r="GY545" s="4" t="str" cm="1">
        <f t="array" ref="GY545">IF(OR(ISBLANK(A545),A545=0,A545=""),"",Pub.Out!A$2:H$2)</f>
        <v/>
      </c>
      <c r="HG545" s="4" t="str" cm="1">
        <f t="array" ref="HG545">IFERROR(IF(OR(C545=0,C545=""),"",_xlfn._xlws.FILTER(Prod.Out!C:F,Prod.Out!B:B=C545)),"")</f>
        <v/>
      </c>
      <c r="HK545" s="4" t="str" cm="1">
        <f t="array" ref="HK545">IF(OR(A545=0,A545=""),"",_xlfn.ANCHORARRAY(ExpD.Out!A$2))</f>
        <v/>
      </c>
    </row>
    <row r="546" spans="1:219" x14ac:dyDescent="0.35">
      <c r="A546" s="4" t="str" cm="1">
        <f t="array" ref="A546">IF(OR(EnterData!A549="",ISBLANK(EnterData!A549)),"",_xlfn._xlws.FILTER(EnterData!A549:L549,EnterData!A549:A549&lt;&gt;""))</f>
        <v/>
      </c>
      <c r="M546" s="4" t="str" cm="1">
        <f t="array" ref="M546">IF(OR(EnterData!A549="",ISBLANK(EnterData!A549)),"",_xlfn._xlws.FILTER(EnterData!N549:AB549,EnterData!A549:A549&lt;&gt;""))</f>
        <v/>
      </c>
      <c r="AB546" s="4" t="str" cm="1">
        <f t="array" ref="AB546">IF(OR(ISBLANK(B546),B546=0),"",_xlfn._xlws.FILTER(MT.Out!A$2:DO$200,MT.Out!D$2:D$200=Data.Out!B546))</f>
        <v/>
      </c>
      <c r="EQ546" s="4" t="str" cm="1">
        <f t="array" ref="EQ546">IFERROR(IF(OR(ISBLANK(E546),E546=0),"",_xlfn._xlws.FILTER(Int.Out!G$2:Q$100,Int.Out!B$2:B$100=E546)),"")</f>
        <v/>
      </c>
      <c r="FB546" s="4" t="str" cm="1">
        <f t="array" ref="FB546">IF(OR(ISBLANK(F546),F546=0),"",_xlfn._xlws.FILTER('Rot.Out'!C$3:M$100,'Rot.Out'!B$3:B$100=F546))</f>
        <v/>
      </c>
      <c r="FM546" s="4" t="str" cm="1">
        <f t="array" ref="FM546">IF(OR(F546=0,F546=""),"",IFERROR(_xlfn.UNIQUE(_xlfn._xlws.FILTER('Rot.Out'!R:R,('Rot.Out'!O:O=Data.Out!F546)*('Rot.Out'!P:P=Data.Out!G546)),FALSE),""))</f>
        <v/>
      </c>
      <c r="FN546" s="4" t="str" cm="1">
        <f t="array" ref="FN546">IF(OR(H546=0,ISBLANK(H546)),"",_xlfn._xlws.FILTER(Out.Out!A$2:J$36,Out.Out!K$2:K$36=H546))</f>
        <v/>
      </c>
      <c r="FX546" s="4" t="str" cm="1">
        <f t="array" ref="FX546">IF(OR(A546=0,ISBLANK(A546),A546=""),"",_xlfn._xlws.FILTER(Site.Out!A$2:AA$50,Site.Out!C$2:C$50=A546))</f>
        <v/>
      </c>
      <c r="GY546" s="4" t="str" cm="1">
        <f t="array" ref="GY546">IF(OR(ISBLANK(A546),A546=0,A546=""),"",Pub.Out!A$2:H$2)</f>
        <v/>
      </c>
      <c r="HG546" s="4" t="str" cm="1">
        <f t="array" ref="HG546">IFERROR(IF(OR(C546=0,C546=""),"",_xlfn._xlws.FILTER(Prod.Out!C:F,Prod.Out!B:B=C546)),"")</f>
        <v/>
      </c>
      <c r="HK546" s="4" t="str" cm="1">
        <f t="array" ref="HK546">IF(OR(A546=0,A546=""),"",_xlfn.ANCHORARRAY(ExpD.Out!A$2))</f>
        <v/>
      </c>
    </row>
    <row r="547" spans="1:219" x14ac:dyDescent="0.35">
      <c r="A547" s="4" t="str" cm="1">
        <f t="array" ref="A547">IF(OR(EnterData!A550="",ISBLANK(EnterData!A550)),"",_xlfn._xlws.FILTER(EnterData!A550:L550,EnterData!A550:A550&lt;&gt;""))</f>
        <v/>
      </c>
      <c r="M547" s="4" t="str" cm="1">
        <f t="array" ref="M547">IF(OR(EnterData!A550="",ISBLANK(EnterData!A550)),"",_xlfn._xlws.FILTER(EnterData!N550:AB550,EnterData!A550:A550&lt;&gt;""))</f>
        <v/>
      </c>
      <c r="AB547" s="4" t="str" cm="1">
        <f t="array" ref="AB547">IF(OR(ISBLANK(B547),B547=0),"",_xlfn._xlws.FILTER(MT.Out!A$2:DO$200,MT.Out!D$2:D$200=Data.Out!B547))</f>
        <v/>
      </c>
      <c r="EQ547" s="4" t="str" cm="1">
        <f t="array" ref="EQ547">IFERROR(IF(OR(ISBLANK(E547),E547=0),"",_xlfn._xlws.FILTER(Int.Out!G$2:Q$100,Int.Out!B$2:B$100=E547)),"")</f>
        <v/>
      </c>
      <c r="FB547" s="4" t="str" cm="1">
        <f t="array" ref="FB547">IF(OR(ISBLANK(F547),F547=0),"",_xlfn._xlws.FILTER('Rot.Out'!C$3:M$100,'Rot.Out'!B$3:B$100=F547))</f>
        <v/>
      </c>
      <c r="FM547" s="4" t="str" cm="1">
        <f t="array" ref="FM547">IF(OR(F547=0,F547=""),"",IFERROR(_xlfn.UNIQUE(_xlfn._xlws.FILTER('Rot.Out'!R:R,('Rot.Out'!O:O=Data.Out!F547)*('Rot.Out'!P:P=Data.Out!G547)),FALSE),""))</f>
        <v/>
      </c>
      <c r="FN547" s="4" t="str" cm="1">
        <f t="array" ref="FN547">IF(OR(H547=0,ISBLANK(H547)),"",_xlfn._xlws.FILTER(Out.Out!A$2:J$36,Out.Out!K$2:K$36=H547))</f>
        <v/>
      </c>
      <c r="FX547" s="4" t="str" cm="1">
        <f t="array" ref="FX547">IF(OR(A547=0,ISBLANK(A547),A547=""),"",_xlfn._xlws.FILTER(Site.Out!A$2:AA$50,Site.Out!C$2:C$50=A547))</f>
        <v/>
      </c>
      <c r="GY547" s="4" t="str" cm="1">
        <f t="array" ref="GY547">IF(OR(ISBLANK(A547),A547=0,A547=""),"",Pub.Out!A$2:H$2)</f>
        <v/>
      </c>
      <c r="HG547" s="4" t="str" cm="1">
        <f t="array" ref="HG547">IFERROR(IF(OR(C547=0,C547=""),"",_xlfn._xlws.FILTER(Prod.Out!C:F,Prod.Out!B:B=C547)),"")</f>
        <v/>
      </c>
      <c r="HK547" s="4" t="str" cm="1">
        <f t="array" ref="HK547">IF(OR(A547=0,A547=""),"",_xlfn.ANCHORARRAY(ExpD.Out!A$2))</f>
        <v/>
      </c>
    </row>
    <row r="548" spans="1:219" x14ac:dyDescent="0.35">
      <c r="A548" s="4" t="str" cm="1">
        <f t="array" ref="A548">IF(OR(EnterData!A551="",ISBLANK(EnterData!A551)),"",_xlfn._xlws.FILTER(EnterData!A551:L551,EnterData!A551:A551&lt;&gt;""))</f>
        <v/>
      </c>
      <c r="M548" s="4" t="str" cm="1">
        <f t="array" ref="M548">IF(OR(EnterData!A551="",ISBLANK(EnterData!A551)),"",_xlfn._xlws.FILTER(EnterData!N551:AB551,EnterData!A551:A551&lt;&gt;""))</f>
        <v/>
      </c>
      <c r="AB548" s="4" t="str" cm="1">
        <f t="array" ref="AB548">IF(OR(ISBLANK(B548),B548=0),"",_xlfn._xlws.FILTER(MT.Out!A$2:DO$200,MT.Out!D$2:D$200=Data.Out!B548))</f>
        <v/>
      </c>
      <c r="EQ548" s="4" t="str" cm="1">
        <f t="array" ref="EQ548">IFERROR(IF(OR(ISBLANK(E548),E548=0),"",_xlfn._xlws.FILTER(Int.Out!G$2:Q$100,Int.Out!B$2:B$100=E548)),"")</f>
        <v/>
      </c>
      <c r="FB548" s="4" t="str" cm="1">
        <f t="array" ref="FB548">IF(OR(ISBLANK(F548),F548=0),"",_xlfn._xlws.FILTER('Rot.Out'!C$3:M$100,'Rot.Out'!B$3:B$100=F548))</f>
        <v/>
      </c>
      <c r="FM548" s="4" t="str" cm="1">
        <f t="array" ref="FM548">IF(OR(F548=0,F548=""),"",IFERROR(_xlfn.UNIQUE(_xlfn._xlws.FILTER('Rot.Out'!R:R,('Rot.Out'!O:O=Data.Out!F548)*('Rot.Out'!P:P=Data.Out!G548)),FALSE),""))</f>
        <v/>
      </c>
      <c r="FN548" s="4" t="str" cm="1">
        <f t="array" ref="FN548">IF(OR(H548=0,ISBLANK(H548)),"",_xlfn._xlws.FILTER(Out.Out!A$2:J$36,Out.Out!K$2:K$36=H548))</f>
        <v/>
      </c>
      <c r="FX548" s="4" t="str" cm="1">
        <f t="array" ref="FX548">IF(OR(A548=0,ISBLANK(A548),A548=""),"",_xlfn._xlws.FILTER(Site.Out!A$2:AA$50,Site.Out!C$2:C$50=A548))</f>
        <v/>
      </c>
      <c r="GY548" s="4" t="str" cm="1">
        <f t="array" ref="GY548">IF(OR(ISBLANK(A548),A548=0,A548=""),"",Pub.Out!A$2:H$2)</f>
        <v/>
      </c>
      <c r="HG548" s="4" t="str" cm="1">
        <f t="array" ref="HG548">IFERROR(IF(OR(C548=0,C548=""),"",_xlfn._xlws.FILTER(Prod.Out!C:F,Prod.Out!B:B=C548)),"")</f>
        <v/>
      </c>
      <c r="HK548" s="4" t="str" cm="1">
        <f t="array" ref="HK548">IF(OR(A548=0,A548=""),"",_xlfn.ANCHORARRAY(ExpD.Out!A$2))</f>
        <v/>
      </c>
    </row>
    <row r="549" spans="1:219" x14ac:dyDescent="0.35">
      <c r="A549" s="4" t="str" cm="1">
        <f t="array" ref="A549">IF(OR(EnterData!A552="",ISBLANK(EnterData!A552)),"",_xlfn._xlws.FILTER(EnterData!A552:L552,EnterData!A552:A552&lt;&gt;""))</f>
        <v/>
      </c>
      <c r="M549" s="4" t="str" cm="1">
        <f t="array" ref="M549">IF(OR(EnterData!A552="",ISBLANK(EnterData!A552)),"",_xlfn._xlws.FILTER(EnterData!N552:AB552,EnterData!A552:A552&lt;&gt;""))</f>
        <v/>
      </c>
      <c r="AB549" s="4" t="str" cm="1">
        <f t="array" ref="AB549">IF(OR(ISBLANK(B549),B549=0),"",_xlfn._xlws.FILTER(MT.Out!A$2:DO$200,MT.Out!D$2:D$200=Data.Out!B549))</f>
        <v/>
      </c>
      <c r="EQ549" s="4" t="str" cm="1">
        <f t="array" ref="EQ549">IFERROR(IF(OR(ISBLANK(E549),E549=0),"",_xlfn._xlws.FILTER(Int.Out!G$2:Q$100,Int.Out!B$2:B$100=E549)),"")</f>
        <v/>
      </c>
      <c r="FB549" s="4" t="str" cm="1">
        <f t="array" ref="FB549">IF(OR(ISBLANK(F549),F549=0),"",_xlfn._xlws.FILTER('Rot.Out'!C$3:M$100,'Rot.Out'!B$3:B$100=F549))</f>
        <v/>
      </c>
      <c r="FM549" s="4" t="str" cm="1">
        <f t="array" ref="FM549">IF(OR(F549=0,F549=""),"",IFERROR(_xlfn.UNIQUE(_xlfn._xlws.FILTER('Rot.Out'!R:R,('Rot.Out'!O:O=Data.Out!F549)*('Rot.Out'!P:P=Data.Out!G549)),FALSE),""))</f>
        <v/>
      </c>
      <c r="FN549" s="4" t="str" cm="1">
        <f t="array" ref="FN549">IF(OR(H549=0,ISBLANK(H549)),"",_xlfn._xlws.FILTER(Out.Out!A$2:J$36,Out.Out!K$2:K$36=H549))</f>
        <v/>
      </c>
      <c r="FX549" s="4" t="str" cm="1">
        <f t="array" ref="FX549">IF(OR(A549=0,ISBLANK(A549),A549=""),"",_xlfn._xlws.FILTER(Site.Out!A$2:AA$50,Site.Out!C$2:C$50=A549))</f>
        <v/>
      </c>
      <c r="GY549" s="4" t="str" cm="1">
        <f t="array" ref="GY549">IF(OR(ISBLANK(A549),A549=0,A549=""),"",Pub.Out!A$2:H$2)</f>
        <v/>
      </c>
      <c r="HG549" s="4" t="str" cm="1">
        <f t="array" ref="HG549">IFERROR(IF(OR(C549=0,C549=""),"",_xlfn._xlws.FILTER(Prod.Out!C:F,Prod.Out!B:B=C549)),"")</f>
        <v/>
      </c>
      <c r="HK549" s="4" t="str" cm="1">
        <f t="array" ref="HK549">IF(OR(A549=0,A549=""),"",_xlfn.ANCHORARRAY(ExpD.Out!A$2))</f>
        <v/>
      </c>
    </row>
    <row r="550" spans="1:219" x14ac:dyDescent="0.35">
      <c r="A550" s="4" t="str" cm="1">
        <f t="array" ref="A550">IF(OR(EnterData!A553="",ISBLANK(EnterData!A553)),"",_xlfn._xlws.FILTER(EnterData!A553:L553,EnterData!A553:A553&lt;&gt;""))</f>
        <v/>
      </c>
      <c r="M550" s="4" t="str" cm="1">
        <f t="array" ref="M550">IF(OR(EnterData!A553="",ISBLANK(EnterData!A553)),"",_xlfn._xlws.FILTER(EnterData!N553:AB553,EnterData!A553:A553&lt;&gt;""))</f>
        <v/>
      </c>
      <c r="AB550" s="4" t="str" cm="1">
        <f t="array" ref="AB550">IF(OR(ISBLANK(B550),B550=0),"",_xlfn._xlws.FILTER(MT.Out!A$2:DO$200,MT.Out!D$2:D$200=Data.Out!B550))</f>
        <v/>
      </c>
      <c r="EQ550" s="4" t="str" cm="1">
        <f t="array" ref="EQ550">IFERROR(IF(OR(ISBLANK(E550),E550=0),"",_xlfn._xlws.FILTER(Int.Out!G$2:Q$100,Int.Out!B$2:B$100=E550)),"")</f>
        <v/>
      </c>
      <c r="FB550" s="4" t="str" cm="1">
        <f t="array" ref="FB550">IF(OR(ISBLANK(F550),F550=0),"",_xlfn._xlws.FILTER('Rot.Out'!C$3:M$100,'Rot.Out'!B$3:B$100=F550))</f>
        <v/>
      </c>
      <c r="FM550" s="4" t="str" cm="1">
        <f t="array" ref="FM550">IF(OR(F550=0,F550=""),"",IFERROR(_xlfn.UNIQUE(_xlfn._xlws.FILTER('Rot.Out'!R:R,('Rot.Out'!O:O=Data.Out!F550)*('Rot.Out'!P:P=Data.Out!G550)),FALSE),""))</f>
        <v/>
      </c>
      <c r="FN550" s="4" t="str" cm="1">
        <f t="array" ref="FN550">IF(OR(H550=0,ISBLANK(H550)),"",_xlfn._xlws.FILTER(Out.Out!A$2:J$36,Out.Out!K$2:K$36=H550))</f>
        <v/>
      </c>
      <c r="FX550" s="4" t="str" cm="1">
        <f t="array" ref="FX550">IF(OR(A550=0,ISBLANK(A550),A550=""),"",_xlfn._xlws.FILTER(Site.Out!A$2:AA$50,Site.Out!C$2:C$50=A550))</f>
        <v/>
      </c>
      <c r="GY550" s="4" t="str" cm="1">
        <f t="array" ref="GY550">IF(OR(ISBLANK(A550),A550=0,A550=""),"",Pub.Out!A$2:H$2)</f>
        <v/>
      </c>
      <c r="HG550" s="4" t="str" cm="1">
        <f t="array" ref="HG550">IFERROR(IF(OR(C550=0,C550=""),"",_xlfn._xlws.FILTER(Prod.Out!C:F,Prod.Out!B:B=C550)),"")</f>
        <v/>
      </c>
      <c r="HK550" s="4" t="str" cm="1">
        <f t="array" ref="HK550">IF(OR(A550=0,A550=""),"",_xlfn.ANCHORARRAY(ExpD.Out!A$2))</f>
        <v/>
      </c>
    </row>
    <row r="551" spans="1:219" x14ac:dyDescent="0.35">
      <c r="A551" s="4" t="str" cm="1">
        <f t="array" ref="A551">IF(OR(EnterData!A554="",ISBLANK(EnterData!A554)),"",_xlfn._xlws.FILTER(EnterData!A554:L554,EnterData!A554:A554&lt;&gt;""))</f>
        <v/>
      </c>
      <c r="M551" s="4" t="str" cm="1">
        <f t="array" ref="M551">IF(OR(EnterData!A554="",ISBLANK(EnterData!A554)),"",_xlfn._xlws.FILTER(EnterData!N554:AB554,EnterData!A554:A554&lt;&gt;""))</f>
        <v/>
      </c>
      <c r="AB551" s="4" t="str" cm="1">
        <f t="array" ref="AB551">IF(OR(ISBLANK(B551),B551=0),"",_xlfn._xlws.FILTER(MT.Out!A$2:DO$200,MT.Out!D$2:D$200=Data.Out!B551))</f>
        <v/>
      </c>
      <c r="EQ551" s="4" t="str" cm="1">
        <f t="array" ref="EQ551">IFERROR(IF(OR(ISBLANK(E551),E551=0),"",_xlfn._xlws.FILTER(Int.Out!G$2:Q$100,Int.Out!B$2:B$100=E551)),"")</f>
        <v/>
      </c>
      <c r="FB551" s="4" t="str" cm="1">
        <f t="array" ref="FB551">IF(OR(ISBLANK(F551),F551=0),"",_xlfn._xlws.FILTER('Rot.Out'!C$3:M$100,'Rot.Out'!B$3:B$100=F551))</f>
        <v/>
      </c>
      <c r="FM551" s="4" t="str" cm="1">
        <f t="array" ref="FM551">IF(OR(F551=0,F551=""),"",IFERROR(_xlfn.UNIQUE(_xlfn._xlws.FILTER('Rot.Out'!R:R,('Rot.Out'!O:O=Data.Out!F551)*('Rot.Out'!P:P=Data.Out!G551)),FALSE),""))</f>
        <v/>
      </c>
      <c r="FN551" s="4" t="str" cm="1">
        <f t="array" ref="FN551">IF(OR(H551=0,ISBLANK(H551)),"",_xlfn._xlws.FILTER(Out.Out!A$2:J$36,Out.Out!K$2:K$36=H551))</f>
        <v/>
      </c>
      <c r="FX551" s="4" t="str" cm="1">
        <f t="array" ref="FX551">IF(OR(A551=0,ISBLANK(A551),A551=""),"",_xlfn._xlws.FILTER(Site.Out!A$2:AA$50,Site.Out!C$2:C$50=A551))</f>
        <v/>
      </c>
      <c r="GY551" s="4" t="str" cm="1">
        <f t="array" ref="GY551">IF(OR(ISBLANK(A551),A551=0,A551=""),"",Pub.Out!A$2:H$2)</f>
        <v/>
      </c>
      <c r="HG551" s="4" t="str" cm="1">
        <f t="array" ref="HG551">IFERROR(IF(OR(C551=0,C551=""),"",_xlfn._xlws.FILTER(Prod.Out!C:F,Prod.Out!B:B=C551)),"")</f>
        <v/>
      </c>
      <c r="HK551" s="4" t="str" cm="1">
        <f t="array" ref="HK551">IF(OR(A551=0,A551=""),"",_xlfn.ANCHORARRAY(ExpD.Out!A$2))</f>
        <v/>
      </c>
    </row>
    <row r="552" spans="1:219" x14ac:dyDescent="0.35">
      <c r="A552" s="4" t="str" cm="1">
        <f t="array" ref="A552">IF(OR(EnterData!A555="",ISBLANK(EnterData!A555)),"",_xlfn._xlws.FILTER(EnterData!A555:L555,EnterData!A555:A555&lt;&gt;""))</f>
        <v/>
      </c>
      <c r="M552" s="4" t="str" cm="1">
        <f t="array" ref="M552">IF(OR(EnterData!A555="",ISBLANK(EnterData!A555)),"",_xlfn._xlws.FILTER(EnterData!N555:AB555,EnterData!A555:A555&lt;&gt;""))</f>
        <v/>
      </c>
      <c r="AB552" s="4" t="str" cm="1">
        <f t="array" ref="AB552">IF(OR(ISBLANK(B552),B552=0),"",_xlfn._xlws.FILTER(MT.Out!A$2:DO$200,MT.Out!D$2:D$200=Data.Out!B552))</f>
        <v/>
      </c>
      <c r="EQ552" s="4" t="str" cm="1">
        <f t="array" ref="EQ552">IFERROR(IF(OR(ISBLANK(E552),E552=0),"",_xlfn._xlws.FILTER(Int.Out!G$2:Q$100,Int.Out!B$2:B$100=E552)),"")</f>
        <v/>
      </c>
      <c r="FB552" s="4" t="str" cm="1">
        <f t="array" ref="FB552">IF(OR(ISBLANK(F552),F552=0),"",_xlfn._xlws.FILTER('Rot.Out'!C$3:M$100,'Rot.Out'!B$3:B$100=F552))</f>
        <v/>
      </c>
      <c r="FM552" s="4" t="str" cm="1">
        <f t="array" ref="FM552">IF(OR(F552=0,F552=""),"",IFERROR(_xlfn.UNIQUE(_xlfn._xlws.FILTER('Rot.Out'!R:R,('Rot.Out'!O:O=Data.Out!F552)*('Rot.Out'!P:P=Data.Out!G552)),FALSE),""))</f>
        <v/>
      </c>
      <c r="FN552" s="4" t="str" cm="1">
        <f t="array" ref="FN552">IF(OR(H552=0,ISBLANK(H552)),"",_xlfn._xlws.FILTER(Out.Out!A$2:J$36,Out.Out!K$2:K$36=H552))</f>
        <v/>
      </c>
      <c r="FX552" s="4" t="str" cm="1">
        <f t="array" ref="FX552">IF(OR(A552=0,ISBLANK(A552),A552=""),"",_xlfn._xlws.FILTER(Site.Out!A$2:AA$50,Site.Out!C$2:C$50=A552))</f>
        <v/>
      </c>
      <c r="GY552" s="4" t="str" cm="1">
        <f t="array" ref="GY552">IF(OR(ISBLANK(A552),A552=0,A552=""),"",Pub.Out!A$2:H$2)</f>
        <v/>
      </c>
      <c r="HG552" s="4" t="str" cm="1">
        <f t="array" ref="HG552">IFERROR(IF(OR(C552=0,C552=""),"",_xlfn._xlws.FILTER(Prod.Out!C:F,Prod.Out!B:B=C552)),"")</f>
        <v/>
      </c>
      <c r="HK552" s="4" t="str" cm="1">
        <f t="array" ref="HK552">IF(OR(A552=0,A552=""),"",_xlfn.ANCHORARRAY(ExpD.Out!A$2))</f>
        <v/>
      </c>
    </row>
    <row r="553" spans="1:219" x14ac:dyDescent="0.35">
      <c r="A553" s="4" t="str" cm="1">
        <f t="array" ref="A553">IF(OR(EnterData!A556="",ISBLANK(EnterData!A556)),"",_xlfn._xlws.FILTER(EnterData!A556:L556,EnterData!A556:A556&lt;&gt;""))</f>
        <v/>
      </c>
      <c r="M553" s="4" t="str" cm="1">
        <f t="array" ref="M553">IF(OR(EnterData!A556="",ISBLANK(EnterData!A556)),"",_xlfn._xlws.FILTER(EnterData!N556:AB556,EnterData!A556:A556&lt;&gt;""))</f>
        <v/>
      </c>
      <c r="AB553" s="4" t="str" cm="1">
        <f t="array" ref="AB553">IF(OR(ISBLANK(B553),B553=0),"",_xlfn._xlws.FILTER(MT.Out!A$2:DO$200,MT.Out!D$2:D$200=Data.Out!B553))</f>
        <v/>
      </c>
      <c r="EQ553" s="4" t="str" cm="1">
        <f t="array" ref="EQ553">IFERROR(IF(OR(ISBLANK(E553),E553=0),"",_xlfn._xlws.FILTER(Int.Out!G$2:Q$100,Int.Out!B$2:B$100=E553)),"")</f>
        <v/>
      </c>
      <c r="FB553" s="4" t="str" cm="1">
        <f t="array" ref="FB553">IF(OR(ISBLANK(F553),F553=0),"",_xlfn._xlws.FILTER('Rot.Out'!C$3:M$100,'Rot.Out'!B$3:B$100=F553))</f>
        <v/>
      </c>
      <c r="FM553" s="4" t="str" cm="1">
        <f t="array" ref="FM553">IF(OR(F553=0,F553=""),"",IFERROR(_xlfn.UNIQUE(_xlfn._xlws.FILTER('Rot.Out'!R:R,('Rot.Out'!O:O=Data.Out!F553)*('Rot.Out'!P:P=Data.Out!G553)),FALSE),""))</f>
        <v/>
      </c>
      <c r="FN553" s="4" t="str" cm="1">
        <f t="array" ref="FN553">IF(OR(H553=0,ISBLANK(H553)),"",_xlfn._xlws.FILTER(Out.Out!A$2:J$36,Out.Out!K$2:K$36=H553))</f>
        <v/>
      </c>
      <c r="FX553" s="4" t="str" cm="1">
        <f t="array" ref="FX553">IF(OR(A553=0,ISBLANK(A553),A553=""),"",_xlfn._xlws.FILTER(Site.Out!A$2:AA$50,Site.Out!C$2:C$50=A553))</f>
        <v/>
      </c>
      <c r="GY553" s="4" t="str" cm="1">
        <f t="array" ref="GY553">IF(OR(ISBLANK(A553),A553=0,A553=""),"",Pub.Out!A$2:H$2)</f>
        <v/>
      </c>
      <c r="HG553" s="4" t="str" cm="1">
        <f t="array" ref="HG553">IFERROR(IF(OR(C553=0,C553=""),"",_xlfn._xlws.FILTER(Prod.Out!C:F,Prod.Out!B:B=C553)),"")</f>
        <v/>
      </c>
      <c r="HK553" s="4" t="str" cm="1">
        <f t="array" ref="HK553">IF(OR(A553=0,A553=""),"",_xlfn.ANCHORARRAY(ExpD.Out!A$2))</f>
        <v/>
      </c>
    </row>
    <row r="554" spans="1:219" x14ac:dyDescent="0.35">
      <c r="A554" s="4" t="str" cm="1">
        <f t="array" ref="A554">IF(OR(EnterData!A557="",ISBLANK(EnterData!A557)),"",_xlfn._xlws.FILTER(EnterData!A557:L557,EnterData!A557:A557&lt;&gt;""))</f>
        <v/>
      </c>
      <c r="M554" s="4" t="str" cm="1">
        <f t="array" ref="M554">IF(OR(EnterData!A557="",ISBLANK(EnterData!A557)),"",_xlfn._xlws.FILTER(EnterData!N557:AB557,EnterData!A557:A557&lt;&gt;""))</f>
        <v/>
      </c>
      <c r="AB554" s="4" t="str" cm="1">
        <f t="array" ref="AB554">IF(OR(ISBLANK(B554),B554=0),"",_xlfn._xlws.FILTER(MT.Out!A$2:DO$200,MT.Out!D$2:D$200=Data.Out!B554))</f>
        <v/>
      </c>
      <c r="EQ554" s="4" t="str" cm="1">
        <f t="array" ref="EQ554">IFERROR(IF(OR(ISBLANK(E554),E554=0),"",_xlfn._xlws.FILTER(Int.Out!G$2:Q$100,Int.Out!B$2:B$100=E554)),"")</f>
        <v/>
      </c>
      <c r="FB554" s="4" t="str" cm="1">
        <f t="array" ref="FB554">IF(OR(ISBLANK(F554),F554=0),"",_xlfn._xlws.FILTER('Rot.Out'!C$3:M$100,'Rot.Out'!B$3:B$100=F554))</f>
        <v/>
      </c>
      <c r="FM554" s="4" t="str" cm="1">
        <f t="array" ref="FM554">IF(OR(F554=0,F554=""),"",IFERROR(_xlfn.UNIQUE(_xlfn._xlws.FILTER('Rot.Out'!R:R,('Rot.Out'!O:O=Data.Out!F554)*('Rot.Out'!P:P=Data.Out!G554)),FALSE),""))</f>
        <v/>
      </c>
      <c r="FN554" s="4" t="str" cm="1">
        <f t="array" ref="FN554">IF(OR(H554=0,ISBLANK(H554)),"",_xlfn._xlws.FILTER(Out.Out!A$2:J$36,Out.Out!K$2:K$36=H554))</f>
        <v/>
      </c>
      <c r="FX554" s="4" t="str" cm="1">
        <f t="array" ref="FX554">IF(OR(A554=0,ISBLANK(A554),A554=""),"",_xlfn._xlws.FILTER(Site.Out!A$2:AA$50,Site.Out!C$2:C$50=A554))</f>
        <v/>
      </c>
      <c r="GY554" s="4" t="str" cm="1">
        <f t="array" ref="GY554">IF(OR(ISBLANK(A554),A554=0,A554=""),"",Pub.Out!A$2:H$2)</f>
        <v/>
      </c>
      <c r="HG554" s="4" t="str" cm="1">
        <f t="array" ref="HG554">IFERROR(IF(OR(C554=0,C554=""),"",_xlfn._xlws.FILTER(Prod.Out!C:F,Prod.Out!B:B=C554)),"")</f>
        <v/>
      </c>
      <c r="HK554" s="4" t="str" cm="1">
        <f t="array" ref="HK554">IF(OR(A554=0,A554=""),"",_xlfn.ANCHORARRAY(ExpD.Out!A$2))</f>
        <v/>
      </c>
    </row>
    <row r="555" spans="1:219" x14ac:dyDescent="0.35">
      <c r="A555" s="4" t="str" cm="1">
        <f t="array" ref="A555">IF(OR(EnterData!A558="",ISBLANK(EnterData!A558)),"",_xlfn._xlws.FILTER(EnterData!A558:L558,EnterData!A558:A558&lt;&gt;""))</f>
        <v/>
      </c>
      <c r="M555" s="4" t="str" cm="1">
        <f t="array" ref="M555">IF(OR(EnterData!A558="",ISBLANK(EnterData!A558)),"",_xlfn._xlws.FILTER(EnterData!N558:AB558,EnterData!A558:A558&lt;&gt;""))</f>
        <v/>
      </c>
      <c r="AB555" s="4" t="str" cm="1">
        <f t="array" ref="AB555">IF(OR(ISBLANK(B555),B555=0),"",_xlfn._xlws.FILTER(MT.Out!A$2:DO$200,MT.Out!D$2:D$200=Data.Out!B555))</f>
        <v/>
      </c>
      <c r="EQ555" s="4" t="str" cm="1">
        <f t="array" ref="EQ555">IFERROR(IF(OR(ISBLANK(E555),E555=0),"",_xlfn._xlws.FILTER(Int.Out!G$2:Q$100,Int.Out!B$2:B$100=E555)),"")</f>
        <v/>
      </c>
      <c r="FB555" s="4" t="str" cm="1">
        <f t="array" ref="FB555">IF(OR(ISBLANK(F555),F555=0),"",_xlfn._xlws.FILTER('Rot.Out'!C$3:M$100,'Rot.Out'!B$3:B$100=F555))</f>
        <v/>
      </c>
      <c r="FM555" s="4" t="str" cm="1">
        <f t="array" ref="FM555">IF(OR(F555=0,F555=""),"",IFERROR(_xlfn.UNIQUE(_xlfn._xlws.FILTER('Rot.Out'!R:R,('Rot.Out'!O:O=Data.Out!F555)*('Rot.Out'!P:P=Data.Out!G555)),FALSE),""))</f>
        <v/>
      </c>
      <c r="FN555" s="4" t="str" cm="1">
        <f t="array" ref="FN555">IF(OR(H555=0,ISBLANK(H555)),"",_xlfn._xlws.FILTER(Out.Out!A$2:J$36,Out.Out!K$2:K$36=H555))</f>
        <v/>
      </c>
      <c r="FX555" s="4" t="str" cm="1">
        <f t="array" ref="FX555">IF(OR(A555=0,ISBLANK(A555),A555=""),"",_xlfn._xlws.FILTER(Site.Out!A$2:AA$50,Site.Out!C$2:C$50=A555))</f>
        <v/>
      </c>
      <c r="GY555" s="4" t="str" cm="1">
        <f t="array" ref="GY555">IF(OR(ISBLANK(A555),A555=0,A555=""),"",Pub.Out!A$2:H$2)</f>
        <v/>
      </c>
      <c r="HG555" s="4" t="str" cm="1">
        <f t="array" ref="HG555">IFERROR(IF(OR(C555=0,C555=""),"",_xlfn._xlws.FILTER(Prod.Out!C:F,Prod.Out!B:B=C555)),"")</f>
        <v/>
      </c>
      <c r="HK555" s="4" t="str" cm="1">
        <f t="array" ref="HK555">IF(OR(A555=0,A555=""),"",_xlfn.ANCHORARRAY(ExpD.Out!A$2))</f>
        <v/>
      </c>
    </row>
    <row r="556" spans="1:219" x14ac:dyDescent="0.35">
      <c r="A556" s="4" t="str" cm="1">
        <f t="array" ref="A556">IF(OR(EnterData!A559="",ISBLANK(EnterData!A559)),"",_xlfn._xlws.FILTER(EnterData!A559:L559,EnterData!A559:A559&lt;&gt;""))</f>
        <v/>
      </c>
      <c r="M556" s="4" t="str" cm="1">
        <f t="array" ref="M556">IF(OR(EnterData!A559="",ISBLANK(EnterData!A559)),"",_xlfn._xlws.FILTER(EnterData!N559:AB559,EnterData!A559:A559&lt;&gt;""))</f>
        <v/>
      </c>
      <c r="AB556" s="4" t="str" cm="1">
        <f t="array" ref="AB556">IF(OR(ISBLANK(B556),B556=0),"",_xlfn._xlws.FILTER(MT.Out!A$2:DO$200,MT.Out!D$2:D$200=Data.Out!B556))</f>
        <v/>
      </c>
      <c r="EQ556" s="4" t="str" cm="1">
        <f t="array" ref="EQ556">IFERROR(IF(OR(ISBLANK(E556),E556=0),"",_xlfn._xlws.FILTER(Int.Out!G$2:Q$100,Int.Out!B$2:B$100=E556)),"")</f>
        <v/>
      </c>
      <c r="FB556" s="4" t="str" cm="1">
        <f t="array" ref="FB556">IF(OR(ISBLANK(F556),F556=0),"",_xlfn._xlws.FILTER('Rot.Out'!C$3:M$100,'Rot.Out'!B$3:B$100=F556))</f>
        <v/>
      </c>
      <c r="FM556" s="4" t="str" cm="1">
        <f t="array" ref="FM556">IF(OR(F556=0,F556=""),"",IFERROR(_xlfn.UNIQUE(_xlfn._xlws.FILTER('Rot.Out'!R:R,('Rot.Out'!O:O=Data.Out!F556)*('Rot.Out'!P:P=Data.Out!G556)),FALSE),""))</f>
        <v/>
      </c>
      <c r="FN556" s="4" t="str" cm="1">
        <f t="array" ref="FN556">IF(OR(H556=0,ISBLANK(H556)),"",_xlfn._xlws.FILTER(Out.Out!A$2:J$36,Out.Out!K$2:K$36=H556))</f>
        <v/>
      </c>
      <c r="FX556" s="4" t="str" cm="1">
        <f t="array" ref="FX556">IF(OR(A556=0,ISBLANK(A556),A556=""),"",_xlfn._xlws.FILTER(Site.Out!A$2:AA$50,Site.Out!C$2:C$50=A556))</f>
        <v/>
      </c>
      <c r="GY556" s="4" t="str" cm="1">
        <f t="array" ref="GY556">IF(OR(ISBLANK(A556),A556=0,A556=""),"",Pub.Out!A$2:H$2)</f>
        <v/>
      </c>
      <c r="HG556" s="4" t="str" cm="1">
        <f t="array" ref="HG556">IFERROR(IF(OR(C556=0,C556=""),"",_xlfn._xlws.FILTER(Prod.Out!C:F,Prod.Out!B:B=C556)),"")</f>
        <v/>
      </c>
      <c r="HK556" s="4" t="str" cm="1">
        <f t="array" ref="HK556">IF(OR(A556=0,A556=""),"",_xlfn.ANCHORARRAY(ExpD.Out!A$2))</f>
        <v/>
      </c>
    </row>
    <row r="557" spans="1:219" x14ac:dyDescent="0.35">
      <c r="A557" s="4" t="str" cm="1">
        <f t="array" ref="A557">IF(OR(EnterData!A560="",ISBLANK(EnterData!A560)),"",_xlfn._xlws.FILTER(EnterData!A560:L560,EnterData!A560:A560&lt;&gt;""))</f>
        <v/>
      </c>
      <c r="M557" s="4" t="str" cm="1">
        <f t="array" ref="M557">IF(OR(EnterData!A560="",ISBLANK(EnterData!A560)),"",_xlfn._xlws.FILTER(EnterData!N560:AB560,EnterData!A560:A560&lt;&gt;""))</f>
        <v/>
      </c>
      <c r="AB557" s="4" t="str" cm="1">
        <f t="array" ref="AB557">IF(OR(ISBLANK(B557),B557=0),"",_xlfn._xlws.FILTER(MT.Out!A$2:DO$200,MT.Out!D$2:D$200=Data.Out!B557))</f>
        <v/>
      </c>
      <c r="EQ557" s="4" t="str" cm="1">
        <f t="array" ref="EQ557">IFERROR(IF(OR(ISBLANK(E557),E557=0),"",_xlfn._xlws.FILTER(Int.Out!G$2:Q$100,Int.Out!B$2:B$100=E557)),"")</f>
        <v/>
      </c>
      <c r="FB557" s="4" t="str" cm="1">
        <f t="array" ref="FB557">IF(OR(ISBLANK(F557),F557=0),"",_xlfn._xlws.FILTER('Rot.Out'!C$3:M$100,'Rot.Out'!B$3:B$100=F557))</f>
        <v/>
      </c>
      <c r="FM557" s="4" t="str" cm="1">
        <f t="array" ref="FM557">IF(OR(F557=0,F557=""),"",IFERROR(_xlfn.UNIQUE(_xlfn._xlws.FILTER('Rot.Out'!R:R,('Rot.Out'!O:O=Data.Out!F557)*('Rot.Out'!P:P=Data.Out!G557)),FALSE),""))</f>
        <v/>
      </c>
      <c r="FN557" s="4" t="str" cm="1">
        <f t="array" ref="FN557">IF(OR(H557=0,ISBLANK(H557)),"",_xlfn._xlws.FILTER(Out.Out!A$2:J$36,Out.Out!K$2:K$36=H557))</f>
        <v/>
      </c>
      <c r="FX557" s="4" t="str" cm="1">
        <f t="array" ref="FX557">IF(OR(A557=0,ISBLANK(A557),A557=""),"",_xlfn._xlws.FILTER(Site.Out!A$2:AA$50,Site.Out!C$2:C$50=A557))</f>
        <v/>
      </c>
      <c r="GY557" s="4" t="str" cm="1">
        <f t="array" ref="GY557">IF(OR(ISBLANK(A557),A557=0,A557=""),"",Pub.Out!A$2:H$2)</f>
        <v/>
      </c>
      <c r="HG557" s="4" t="str" cm="1">
        <f t="array" ref="HG557">IFERROR(IF(OR(C557=0,C557=""),"",_xlfn._xlws.FILTER(Prod.Out!C:F,Prod.Out!B:B=C557)),"")</f>
        <v/>
      </c>
      <c r="HK557" s="4" t="str" cm="1">
        <f t="array" ref="HK557">IF(OR(A557=0,A557=""),"",_xlfn.ANCHORARRAY(ExpD.Out!A$2))</f>
        <v/>
      </c>
    </row>
    <row r="558" spans="1:219" x14ac:dyDescent="0.35">
      <c r="A558" s="4" t="str" cm="1">
        <f t="array" ref="A558">IF(OR(EnterData!A561="",ISBLANK(EnterData!A561)),"",_xlfn._xlws.FILTER(EnterData!A561:L561,EnterData!A561:A561&lt;&gt;""))</f>
        <v/>
      </c>
      <c r="M558" s="4" t="str" cm="1">
        <f t="array" ref="M558">IF(OR(EnterData!A561="",ISBLANK(EnterData!A561)),"",_xlfn._xlws.FILTER(EnterData!N561:AB561,EnterData!A561:A561&lt;&gt;""))</f>
        <v/>
      </c>
      <c r="AB558" s="4" t="str" cm="1">
        <f t="array" ref="AB558">IF(OR(ISBLANK(B558),B558=0),"",_xlfn._xlws.FILTER(MT.Out!A$2:DO$200,MT.Out!D$2:D$200=Data.Out!B558))</f>
        <v/>
      </c>
      <c r="EQ558" s="4" t="str" cm="1">
        <f t="array" ref="EQ558">IFERROR(IF(OR(ISBLANK(E558),E558=0),"",_xlfn._xlws.FILTER(Int.Out!G$2:Q$100,Int.Out!B$2:B$100=E558)),"")</f>
        <v/>
      </c>
      <c r="FB558" s="4" t="str" cm="1">
        <f t="array" ref="FB558">IF(OR(ISBLANK(F558),F558=0),"",_xlfn._xlws.FILTER('Rot.Out'!C$3:M$100,'Rot.Out'!B$3:B$100=F558))</f>
        <v/>
      </c>
      <c r="FM558" s="4" t="str" cm="1">
        <f t="array" ref="FM558">IF(OR(F558=0,F558=""),"",IFERROR(_xlfn.UNIQUE(_xlfn._xlws.FILTER('Rot.Out'!R:R,('Rot.Out'!O:O=Data.Out!F558)*('Rot.Out'!P:P=Data.Out!G558)),FALSE),""))</f>
        <v/>
      </c>
      <c r="FN558" s="4" t="str" cm="1">
        <f t="array" ref="FN558">IF(OR(H558=0,ISBLANK(H558)),"",_xlfn._xlws.FILTER(Out.Out!A$2:J$36,Out.Out!K$2:K$36=H558))</f>
        <v/>
      </c>
      <c r="FX558" s="4" t="str" cm="1">
        <f t="array" ref="FX558">IF(OR(A558=0,ISBLANK(A558),A558=""),"",_xlfn._xlws.FILTER(Site.Out!A$2:AA$50,Site.Out!C$2:C$50=A558))</f>
        <v/>
      </c>
      <c r="GY558" s="4" t="str" cm="1">
        <f t="array" ref="GY558">IF(OR(ISBLANK(A558),A558=0,A558=""),"",Pub.Out!A$2:H$2)</f>
        <v/>
      </c>
      <c r="HG558" s="4" t="str" cm="1">
        <f t="array" ref="HG558">IFERROR(IF(OR(C558=0,C558=""),"",_xlfn._xlws.FILTER(Prod.Out!C:F,Prod.Out!B:B=C558)),"")</f>
        <v/>
      </c>
      <c r="HK558" s="4" t="str" cm="1">
        <f t="array" ref="HK558">IF(OR(A558=0,A558=""),"",_xlfn.ANCHORARRAY(ExpD.Out!A$2))</f>
        <v/>
      </c>
    </row>
    <row r="559" spans="1:219" x14ac:dyDescent="0.35">
      <c r="A559" s="4" t="str" cm="1">
        <f t="array" ref="A559">IF(OR(EnterData!A562="",ISBLANK(EnterData!A562)),"",_xlfn._xlws.FILTER(EnterData!A562:L562,EnterData!A562:A562&lt;&gt;""))</f>
        <v/>
      </c>
      <c r="M559" s="4" t="str" cm="1">
        <f t="array" ref="M559">IF(OR(EnterData!A562="",ISBLANK(EnterData!A562)),"",_xlfn._xlws.FILTER(EnterData!N562:AB562,EnterData!A562:A562&lt;&gt;""))</f>
        <v/>
      </c>
      <c r="AB559" s="4" t="str" cm="1">
        <f t="array" ref="AB559">IF(OR(ISBLANK(B559),B559=0),"",_xlfn._xlws.FILTER(MT.Out!A$2:DO$200,MT.Out!D$2:D$200=Data.Out!B559))</f>
        <v/>
      </c>
      <c r="EQ559" s="4" t="str" cm="1">
        <f t="array" ref="EQ559">IFERROR(IF(OR(ISBLANK(E559),E559=0),"",_xlfn._xlws.FILTER(Int.Out!G$2:Q$100,Int.Out!B$2:B$100=E559)),"")</f>
        <v/>
      </c>
      <c r="FB559" s="4" t="str" cm="1">
        <f t="array" ref="FB559">IF(OR(ISBLANK(F559),F559=0),"",_xlfn._xlws.FILTER('Rot.Out'!C$3:M$100,'Rot.Out'!B$3:B$100=F559))</f>
        <v/>
      </c>
      <c r="FM559" s="4" t="str" cm="1">
        <f t="array" ref="FM559">IF(OR(F559=0,F559=""),"",IFERROR(_xlfn.UNIQUE(_xlfn._xlws.FILTER('Rot.Out'!R:R,('Rot.Out'!O:O=Data.Out!F559)*('Rot.Out'!P:P=Data.Out!G559)),FALSE),""))</f>
        <v/>
      </c>
      <c r="FN559" s="4" t="str" cm="1">
        <f t="array" ref="FN559">IF(OR(H559=0,ISBLANK(H559)),"",_xlfn._xlws.FILTER(Out.Out!A$2:J$36,Out.Out!K$2:K$36=H559))</f>
        <v/>
      </c>
      <c r="FX559" s="4" t="str" cm="1">
        <f t="array" ref="FX559">IF(OR(A559=0,ISBLANK(A559),A559=""),"",_xlfn._xlws.FILTER(Site.Out!A$2:AA$50,Site.Out!C$2:C$50=A559))</f>
        <v/>
      </c>
      <c r="GY559" s="4" t="str" cm="1">
        <f t="array" ref="GY559">IF(OR(ISBLANK(A559),A559=0,A559=""),"",Pub.Out!A$2:H$2)</f>
        <v/>
      </c>
      <c r="HG559" s="4" t="str" cm="1">
        <f t="array" ref="HG559">IFERROR(IF(OR(C559=0,C559=""),"",_xlfn._xlws.FILTER(Prod.Out!C:F,Prod.Out!B:B=C559)),"")</f>
        <v/>
      </c>
      <c r="HK559" s="4" t="str" cm="1">
        <f t="array" ref="HK559">IF(OR(A559=0,A559=""),"",_xlfn.ANCHORARRAY(ExpD.Out!A$2))</f>
        <v/>
      </c>
    </row>
    <row r="560" spans="1:219" x14ac:dyDescent="0.35">
      <c r="A560" s="4" t="str" cm="1">
        <f t="array" ref="A560">IF(OR(EnterData!A563="",ISBLANK(EnterData!A563)),"",_xlfn._xlws.FILTER(EnterData!A563:L563,EnterData!A563:A563&lt;&gt;""))</f>
        <v/>
      </c>
      <c r="M560" s="4" t="str" cm="1">
        <f t="array" ref="M560">IF(OR(EnterData!A563="",ISBLANK(EnterData!A563)),"",_xlfn._xlws.FILTER(EnterData!N563:AB563,EnterData!A563:A563&lt;&gt;""))</f>
        <v/>
      </c>
      <c r="AB560" s="4" t="str" cm="1">
        <f t="array" ref="AB560">IF(OR(ISBLANK(B560),B560=0),"",_xlfn._xlws.FILTER(MT.Out!A$2:DO$200,MT.Out!D$2:D$200=Data.Out!B560))</f>
        <v/>
      </c>
      <c r="EQ560" s="4" t="str" cm="1">
        <f t="array" ref="EQ560">IFERROR(IF(OR(ISBLANK(E560),E560=0),"",_xlfn._xlws.FILTER(Int.Out!G$2:Q$100,Int.Out!B$2:B$100=E560)),"")</f>
        <v/>
      </c>
      <c r="FB560" s="4" t="str" cm="1">
        <f t="array" ref="FB560">IF(OR(ISBLANK(F560),F560=0),"",_xlfn._xlws.FILTER('Rot.Out'!C$3:M$100,'Rot.Out'!B$3:B$100=F560))</f>
        <v/>
      </c>
      <c r="FM560" s="4" t="str" cm="1">
        <f t="array" ref="FM560">IF(OR(F560=0,F560=""),"",IFERROR(_xlfn.UNIQUE(_xlfn._xlws.FILTER('Rot.Out'!R:R,('Rot.Out'!O:O=Data.Out!F560)*('Rot.Out'!P:P=Data.Out!G560)),FALSE),""))</f>
        <v/>
      </c>
      <c r="FN560" s="4" t="str" cm="1">
        <f t="array" ref="FN560">IF(OR(H560=0,ISBLANK(H560)),"",_xlfn._xlws.FILTER(Out.Out!A$2:J$36,Out.Out!K$2:K$36=H560))</f>
        <v/>
      </c>
      <c r="FX560" s="4" t="str" cm="1">
        <f t="array" ref="FX560">IF(OR(A560=0,ISBLANK(A560),A560=""),"",_xlfn._xlws.FILTER(Site.Out!A$2:AA$50,Site.Out!C$2:C$50=A560))</f>
        <v/>
      </c>
      <c r="GY560" s="4" t="str" cm="1">
        <f t="array" ref="GY560">IF(OR(ISBLANK(A560),A560=0,A560=""),"",Pub.Out!A$2:H$2)</f>
        <v/>
      </c>
      <c r="HG560" s="4" t="str" cm="1">
        <f t="array" ref="HG560">IFERROR(IF(OR(C560=0,C560=""),"",_xlfn._xlws.FILTER(Prod.Out!C:F,Prod.Out!B:B=C560)),"")</f>
        <v/>
      </c>
      <c r="HK560" s="4" t="str" cm="1">
        <f t="array" ref="HK560">IF(OR(A560=0,A560=""),"",_xlfn.ANCHORARRAY(ExpD.Out!A$2))</f>
        <v/>
      </c>
    </row>
    <row r="561" spans="1:219" x14ac:dyDescent="0.35">
      <c r="A561" s="4" t="str" cm="1">
        <f t="array" ref="A561">IF(OR(EnterData!A564="",ISBLANK(EnterData!A564)),"",_xlfn._xlws.FILTER(EnterData!A564:L564,EnterData!A564:A564&lt;&gt;""))</f>
        <v/>
      </c>
      <c r="M561" s="4" t="str" cm="1">
        <f t="array" ref="M561">IF(OR(EnterData!A564="",ISBLANK(EnterData!A564)),"",_xlfn._xlws.FILTER(EnterData!N564:AB564,EnterData!A564:A564&lt;&gt;""))</f>
        <v/>
      </c>
      <c r="AB561" s="4" t="str" cm="1">
        <f t="array" ref="AB561">IF(OR(ISBLANK(B561),B561=0),"",_xlfn._xlws.FILTER(MT.Out!A$2:DO$200,MT.Out!D$2:D$200=Data.Out!B561))</f>
        <v/>
      </c>
      <c r="EQ561" s="4" t="str" cm="1">
        <f t="array" ref="EQ561">IFERROR(IF(OR(ISBLANK(E561),E561=0),"",_xlfn._xlws.FILTER(Int.Out!G$2:Q$100,Int.Out!B$2:B$100=E561)),"")</f>
        <v/>
      </c>
      <c r="FB561" s="4" t="str" cm="1">
        <f t="array" ref="FB561">IF(OR(ISBLANK(F561),F561=0),"",_xlfn._xlws.FILTER('Rot.Out'!C$3:M$100,'Rot.Out'!B$3:B$100=F561))</f>
        <v/>
      </c>
      <c r="FM561" s="4" t="str" cm="1">
        <f t="array" ref="FM561">IF(OR(F561=0,F561=""),"",IFERROR(_xlfn.UNIQUE(_xlfn._xlws.FILTER('Rot.Out'!R:R,('Rot.Out'!O:O=Data.Out!F561)*('Rot.Out'!P:P=Data.Out!G561)),FALSE),""))</f>
        <v/>
      </c>
      <c r="FN561" s="4" t="str" cm="1">
        <f t="array" ref="FN561">IF(OR(H561=0,ISBLANK(H561)),"",_xlfn._xlws.FILTER(Out.Out!A$2:J$36,Out.Out!K$2:K$36=H561))</f>
        <v/>
      </c>
      <c r="FX561" s="4" t="str" cm="1">
        <f t="array" ref="FX561">IF(OR(A561=0,ISBLANK(A561),A561=""),"",_xlfn._xlws.FILTER(Site.Out!A$2:AA$50,Site.Out!C$2:C$50=A561))</f>
        <v/>
      </c>
      <c r="GY561" s="4" t="str" cm="1">
        <f t="array" ref="GY561">IF(OR(ISBLANK(A561),A561=0,A561=""),"",Pub.Out!A$2:H$2)</f>
        <v/>
      </c>
      <c r="HG561" s="4" t="str" cm="1">
        <f t="array" ref="HG561">IFERROR(IF(OR(C561=0,C561=""),"",_xlfn._xlws.FILTER(Prod.Out!C:F,Prod.Out!B:B=C561)),"")</f>
        <v/>
      </c>
      <c r="HK561" s="4" t="str" cm="1">
        <f t="array" ref="HK561">IF(OR(A561=0,A561=""),"",_xlfn.ANCHORARRAY(ExpD.Out!A$2))</f>
        <v/>
      </c>
    </row>
    <row r="562" spans="1:219" x14ac:dyDescent="0.35">
      <c r="A562" s="4" t="str" cm="1">
        <f t="array" ref="A562">IF(OR(EnterData!A565="",ISBLANK(EnterData!A565)),"",_xlfn._xlws.FILTER(EnterData!A565:L565,EnterData!A565:A565&lt;&gt;""))</f>
        <v/>
      </c>
      <c r="M562" s="4" t="str" cm="1">
        <f t="array" ref="M562">IF(OR(EnterData!A565="",ISBLANK(EnterData!A565)),"",_xlfn._xlws.FILTER(EnterData!N565:AB565,EnterData!A565:A565&lt;&gt;""))</f>
        <v/>
      </c>
      <c r="AB562" s="4" t="str" cm="1">
        <f t="array" ref="AB562">IF(OR(ISBLANK(B562),B562=0),"",_xlfn._xlws.FILTER(MT.Out!A$2:DO$200,MT.Out!D$2:D$200=Data.Out!B562))</f>
        <v/>
      </c>
      <c r="EQ562" s="4" t="str" cm="1">
        <f t="array" ref="EQ562">IFERROR(IF(OR(ISBLANK(E562),E562=0),"",_xlfn._xlws.FILTER(Int.Out!G$2:Q$100,Int.Out!B$2:B$100=E562)),"")</f>
        <v/>
      </c>
      <c r="FB562" s="4" t="str" cm="1">
        <f t="array" ref="FB562">IF(OR(ISBLANK(F562),F562=0),"",_xlfn._xlws.FILTER('Rot.Out'!C$3:M$100,'Rot.Out'!B$3:B$100=F562))</f>
        <v/>
      </c>
      <c r="FM562" s="4" t="str" cm="1">
        <f t="array" ref="FM562">IF(OR(F562=0,F562=""),"",IFERROR(_xlfn.UNIQUE(_xlfn._xlws.FILTER('Rot.Out'!R:R,('Rot.Out'!O:O=Data.Out!F562)*('Rot.Out'!P:P=Data.Out!G562)),FALSE),""))</f>
        <v/>
      </c>
      <c r="FN562" s="4" t="str" cm="1">
        <f t="array" ref="FN562">IF(OR(H562=0,ISBLANK(H562)),"",_xlfn._xlws.FILTER(Out.Out!A$2:J$36,Out.Out!K$2:K$36=H562))</f>
        <v/>
      </c>
      <c r="FX562" s="4" t="str" cm="1">
        <f t="array" ref="FX562">IF(OR(A562=0,ISBLANK(A562),A562=""),"",_xlfn._xlws.FILTER(Site.Out!A$2:AA$50,Site.Out!C$2:C$50=A562))</f>
        <v/>
      </c>
      <c r="GY562" s="4" t="str" cm="1">
        <f t="array" ref="GY562">IF(OR(ISBLANK(A562),A562=0,A562=""),"",Pub.Out!A$2:H$2)</f>
        <v/>
      </c>
      <c r="HG562" s="4" t="str" cm="1">
        <f t="array" ref="HG562">IFERROR(IF(OR(C562=0,C562=""),"",_xlfn._xlws.FILTER(Prod.Out!C:F,Prod.Out!B:B=C562)),"")</f>
        <v/>
      </c>
      <c r="HK562" s="4" t="str" cm="1">
        <f t="array" ref="HK562">IF(OR(A562=0,A562=""),"",_xlfn.ANCHORARRAY(ExpD.Out!A$2))</f>
        <v/>
      </c>
    </row>
    <row r="563" spans="1:219" x14ac:dyDescent="0.35">
      <c r="A563" s="4" t="str" cm="1">
        <f t="array" ref="A563">IF(OR(EnterData!A566="",ISBLANK(EnterData!A566)),"",_xlfn._xlws.FILTER(EnterData!A566:L566,EnterData!A566:A566&lt;&gt;""))</f>
        <v/>
      </c>
      <c r="M563" s="4" t="str" cm="1">
        <f t="array" ref="M563">IF(OR(EnterData!A566="",ISBLANK(EnterData!A566)),"",_xlfn._xlws.FILTER(EnterData!N566:AB566,EnterData!A566:A566&lt;&gt;""))</f>
        <v/>
      </c>
      <c r="AB563" s="4" t="str" cm="1">
        <f t="array" ref="AB563">IF(OR(ISBLANK(B563),B563=0),"",_xlfn._xlws.FILTER(MT.Out!A$2:DO$200,MT.Out!D$2:D$200=Data.Out!B563))</f>
        <v/>
      </c>
      <c r="EQ563" s="4" t="str" cm="1">
        <f t="array" ref="EQ563">IFERROR(IF(OR(ISBLANK(E563),E563=0),"",_xlfn._xlws.FILTER(Int.Out!G$2:Q$100,Int.Out!B$2:B$100=E563)),"")</f>
        <v/>
      </c>
      <c r="FB563" s="4" t="str" cm="1">
        <f t="array" ref="FB563">IF(OR(ISBLANK(F563),F563=0),"",_xlfn._xlws.FILTER('Rot.Out'!C$3:M$100,'Rot.Out'!B$3:B$100=F563))</f>
        <v/>
      </c>
      <c r="FM563" s="4" t="str" cm="1">
        <f t="array" ref="FM563">IF(OR(F563=0,F563=""),"",IFERROR(_xlfn.UNIQUE(_xlfn._xlws.FILTER('Rot.Out'!R:R,('Rot.Out'!O:O=Data.Out!F563)*('Rot.Out'!P:P=Data.Out!G563)),FALSE),""))</f>
        <v/>
      </c>
      <c r="FN563" s="4" t="str" cm="1">
        <f t="array" ref="FN563">IF(OR(H563=0,ISBLANK(H563)),"",_xlfn._xlws.FILTER(Out.Out!A$2:J$36,Out.Out!K$2:K$36=H563))</f>
        <v/>
      </c>
      <c r="FX563" s="4" t="str" cm="1">
        <f t="array" ref="FX563">IF(OR(A563=0,ISBLANK(A563),A563=""),"",_xlfn._xlws.FILTER(Site.Out!A$2:AA$50,Site.Out!C$2:C$50=A563))</f>
        <v/>
      </c>
      <c r="GY563" s="4" t="str" cm="1">
        <f t="array" ref="GY563">IF(OR(ISBLANK(A563),A563=0,A563=""),"",Pub.Out!A$2:H$2)</f>
        <v/>
      </c>
      <c r="HG563" s="4" t="str" cm="1">
        <f t="array" ref="HG563">IFERROR(IF(OR(C563=0,C563=""),"",_xlfn._xlws.FILTER(Prod.Out!C:F,Prod.Out!B:B=C563)),"")</f>
        <v/>
      </c>
      <c r="HK563" s="4" t="str" cm="1">
        <f t="array" ref="HK563">IF(OR(A563=0,A563=""),"",_xlfn.ANCHORARRAY(ExpD.Out!A$2))</f>
        <v/>
      </c>
    </row>
    <row r="564" spans="1:219" x14ac:dyDescent="0.35">
      <c r="A564" s="4" t="str" cm="1">
        <f t="array" ref="A564">IF(OR(EnterData!A567="",ISBLANK(EnterData!A567)),"",_xlfn._xlws.FILTER(EnterData!A567:L567,EnterData!A567:A567&lt;&gt;""))</f>
        <v/>
      </c>
      <c r="M564" s="4" t="str" cm="1">
        <f t="array" ref="M564">IF(OR(EnterData!A567="",ISBLANK(EnterData!A567)),"",_xlfn._xlws.FILTER(EnterData!N567:AB567,EnterData!A567:A567&lt;&gt;""))</f>
        <v/>
      </c>
      <c r="AB564" s="4" t="str" cm="1">
        <f t="array" ref="AB564">IF(OR(ISBLANK(B564),B564=0),"",_xlfn._xlws.FILTER(MT.Out!A$2:DO$200,MT.Out!D$2:D$200=Data.Out!B564))</f>
        <v/>
      </c>
      <c r="EQ564" s="4" t="str" cm="1">
        <f t="array" ref="EQ564">IFERROR(IF(OR(ISBLANK(E564),E564=0),"",_xlfn._xlws.FILTER(Int.Out!G$2:Q$100,Int.Out!B$2:B$100=E564)),"")</f>
        <v/>
      </c>
      <c r="FB564" s="4" t="str" cm="1">
        <f t="array" ref="FB564">IF(OR(ISBLANK(F564),F564=0),"",_xlfn._xlws.FILTER('Rot.Out'!C$3:M$100,'Rot.Out'!B$3:B$100=F564))</f>
        <v/>
      </c>
      <c r="FM564" s="4" t="str" cm="1">
        <f t="array" ref="FM564">IF(OR(F564=0,F564=""),"",IFERROR(_xlfn.UNIQUE(_xlfn._xlws.FILTER('Rot.Out'!R:R,('Rot.Out'!O:O=Data.Out!F564)*('Rot.Out'!P:P=Data.Out!G564)),FALSE),""))</f>
        <v/>
      </c>
      <c r="FN564" s="4" t="str" cm="1">
        <f t="array" ref="FN564">IF(OR(H564=0,ISBLANK(H564)),"",_xlfn._xlws.FILTER(Out.Out!A$2:J$36,Out.Out!K$2:K$36=H564))</f>
        <v/>
      </c>
      <c r="FX564" s="4" t="str" cm="1">
        <f t="array" ref="FX564">IF(OR(A564=0,ISBLANK(A564),A564=""),"",_xlfn._xlws.FILTER(Site.Out!A$2:AA$50,Site.Out!C$2:C$50=A564))</f>
        <v/>
      </c>
      <c r="GY564" s="4" t="str" cm="1">
        <f t="array" ref="GY564">IF(OR(ISBLANK(A564),A564=0,A564=""),"",Pub.Out!A$2:H$2)</f>
        <v/>
      </c>
      <c r="HG564" s="4" t="str" cm="1">
        <f t="array" ref="HG564">IFERROR(IF(OR(C564=0,C564=""),"",_xlfn._xlws.FILTER(Prod.Out!C:F,Prod.Out!B:B=C564)),"")</f>
        <v/>
      </c>
      <c r="HK564" s="4" t="str" cm="1">
        <f t="array" ref="HK564">IF(OR(A564=0,A564=""),"",_xlfn.ANCHORARRAY(ExpD.Out!A$2))</f>
        <v/>
      </c>
    </row>
    <row r="565" spans="1:219" x14ac:dyDescent="0.35">
      <c r="A565" s="4" t="str" cm="1">
        <f t="array" ref="A565">IF(OR(EnterData!A568="",ISBLANK(EnterData!A568)),"",_xlfn._xlws.FILTER(EnterData!A568:L568,EnterData!A568:A568&lt;&gt;""))</f>
        <v/>
      </c>
      <c r="M565" s="4" t="str" cm="1">
        <f t="array" ref="M565">IF(OR(EnterData!A568="",ISBLANK(EnterData!A568)),"",_xlfn._xlws.FILTER(EnterData!N568:AB568,EnterData!A568:A568&lt;&gt;""))</f>
        <v/>
      </c>
      <c r="AB565" s="4" t="str" cm="1">
        <f t="array" ref="AB565">IF(OR(ISBLANK(B565),B565=0),"",_xlfn._xlws.FILTER(MT.Out!A$2:DO$200,MT.Out!D$2:D$200=Data.Out!B565))</f>
        <v/>
      </c>
      <c r="EQ565" s="4" t="str" cm="1">
        <f t="array" ref="EQ565">IFERROR(IF(OR(ISBLANK(E565),E565=0),"",_xlfn._xlws.FILTER(Int.Out!G$2:Q$100,Int.Out!B$2:B$100=E565)),"")</f>
        <v/>
      </c>
      <c r="FB565" s="4" t="str" cm="1">
        <f t="array" ref="FB565">IF(OR(ISBLANK(F565),F565=0),"",_xlfn._xlws.FILTER('Rot.Out'!C$3:M$100,'Rot.Out'!B$3:B$100=F565))</f>
        <v/>
      </c>
      <c r="FM565" s="4" t="str" cm="1">
        <f t="array" ref="FM565">IF(OR(F565=0,F565=""),"",IFERROR(_xlfn.UNIQUE(_xlfn._xlws.FILTER('Rot.Out'!R:R,('Rot.Out'!O:O=Data.Out!F565)*('Rot.Out'!P:P=Data.Out!G565)),FALSE),""))</f>
        <v/>
      </c>
      <c r="FN565" s="4" t="str" cm="1">
        <f t="array" ref="FN565">IF(OR(H565=0,ISBLANK(H565)),"",_xlfn._xlws.FILTER(Out.Out!A$2:J$36,Out.Out!K$2:K$36=H565))</f>
        <v/>
      </c>
      <c r="FX565" s="4" t="str" cm="1">
        <f t="array" ref="FX565">IF(OR(A565=0,ISBLANK(A565),A565=""),"",_xlfn._xlws.FILTER(Site.Out!A$2:AA$50,Site.Out!C$2:C$50=A565))</f>
        <v/>
      </c>
      <c r="GY565" s="4" t="str" cm="1">
        <f t="array" ref="GY565">IF(OR(ISBLANK(A565),A565=0,A565=""),"",Pub.Out!A$2:H$2)</f>
        <v/>
      </c>
      <c r="HG565" s="4" t="str" cm="1">
        <f t="array" ref="HG565">IFERROR(IF(OR(C565=0,C565=""),"",_xlfn._xlws.FILTER(Prod.Out!C:F,Prod.Out!B:B=C565)),"")</f>
        <v/>
      </c>
      <c r="HK565" s="4" t="str" cm="1">
        <f t="array" ref="HK565">IF(OR(A565=0,A565=""),"",_xlfn.ANCHORARRAY(ExpD.Out!A$2))</f>
        <v/>
      </c>
    </row>
    <row r="566" spans="1:219" x14ac:dyDescent="0.35">
      <c r="A566" s="4" t="str" cm="1">
        <f t="array" ref="A566">IF(OR(EnterData!A569="",ISBLANK(EnterData!A569)),"",_xlfn._xlws.FILTER(EnterData!A569:L569,EnterData!A569:A569&lt;&gt;""))</f>
        <v/>
      </c>
      <c r="M566" s="4" t="str" cm="1">
        <f t="array" ref="M566">IF(OR(EnterData!A569="",ISBLANK(EnterData!A569)),"",_xlfn._xlws.FILTER(EnterData!N569:AB569,EnterData!A569:A569&lt;&gt;""))</f>
        <v/>
      </c>
      <c r="AB566" s="4" t="str" cm="1">
        <f t="array" ref="AB566">IF(OR(ISBLANK(B566),B566=0),"",_xlfn._xlws.FILTER(MT.Out!A$2:DO$200,MT.Out!D$2:D$200=Data.Out!B566))</f>
        <v/>
      </c>
      <c r="EQ566" s="4" t="str" cm="1">
        <f t="array" ref="EQ566">IFERROR(IF(OR(ISBLANK(E566),E566=0),"",_xlfn._xlws.FILTER(Int.Out!G$2:Q$100,Int.Out!B$2:B$100=E566)),"")</f>
        <v/>
      </c>
      <c r="FB566" s="4" t="str" cm="1">
        <f t="array" ref="FB566">IF(OR(ISBLANK(F566),F566=0),"",_xlfn._xlws.FILTER('Rot.Out'!C$3:M$100,'Rot.Out'!B$3:B$100=F566))</f>
        <v/>
      </c>
      <c r="FM566" s="4" t="str" cm="1">
        <f t="array" ref="FM566">IF(OR(F566=0,F566=""),"",IFERROR(_xlfn.UNIQUE(_xlfn._xlws.FILTER('Rot.Out'!R:R,('Rot.Out'!O:O=Data.Out!F566)*('Rot.Out'!P:P=Data.Out!G566)),FALSE),""))</f>
        <v/>
      </c>
      <c r="FN566" s="4" t="str" cm="1">
        <f t="array" ref="FN566">IF(OR(H566=0,ISBLANK(H566)),"",_xlfn._xlws.FILTER(Out.Out!A$2:J$36,Out.Out!K$2:K$36=H566))</f>
        <v/>
      </c>
      <c r="FX566" s="4" t="str" cm="1">
        <f t="array" ref="FX566">IF(OR(A566=0,ISBLANK(A566),A566=""),"",_xlfn._xlws.FILTER(Site.Out!A$2:AA$50,Site.Out!C$2:C$50=A566))</f>
        <v/>
      </c>
      <c r="GY566" s="4" t="str" cm="1">
        <f t="array" ref="GY566">IF(OR(ISBLANK(A566),A566=0,A566=""),"",Pub.Out!A$2:H$2)</f>
        <v/>
      </c>
      <c r="HG566" s="4" t="str" cm="1">
        <f t="array" ref="HG566">IFERROR(IF(OR(C566=0,C566=""),"",_xlfn._xlws.FILTER(Prod.Out!C:F,Prod.Out!B:B=C566)),"")</f>
        <v/>
      </c>
      <c r="HK566" s="4" t="str" cm="1">
        <f t="array" ref="HK566">IF(OR(A566=0,A566=""),"",_xlfn.ANCHORARRAY(ExpD.Out!A$2))</f>
        <v/>
      </c>
    </row>
    <row r="567" spans="1:219" x14ac:dyDescent="0.35">
      <c r="A567" s="4" t="str" cm="1">
        <f t="array" ref="A567">IF(OR(EnterData!A570="",ISBLANK(EnterData!A570)),"",_xlfn._xlws.FILTER(EnterData!A570:L570,EnterData!A570:A570&lt;&gt;""))</f>
        <v/>
      </c>
      <c r="M567" s="4" t="str" cm="1">
        <f t="array" ref="M567">IF(OR(EnterData!A570="",ISBLANK(EnterData!A570)),"",_xlfn._xlws.FILTER(EnterData!N570:AB570,EnterData!A570:A570&lt;&gt;""))</f>
        <v/>
      </c>
      <c r="AB567" s="4" t="str" cm="1">
        <f t="array" ref="AB567">IF(OR(ISBLANK(B567),B567=0),"",_xlfn._xlws.FILTER(MT.Out!A$2:DO$200,MT.Out!D$2:D$200=Data.Out!B567))</f>
        <v/>
      </c>
      <c r="EQ567" s="4" t="str" cm="1">
        <f t="array" ref="EQ567">IFERROR(IF(OR(ISBLANK(E567),E567=0),"",_xlfn._xlws.FILTER(Int.Out!G$2:Q$100,Int.Out!B$2:B$100=E567)),"")</f>
        <v/>
      </c>
      <c r="FB567" s="4" t="str" cm="1">
        <f t="array" ref="FB567">IF(OR(ISBLANK(F567),F567=0),"",_xlfn._xlws.FILTER('Rot.Out'!C$3:M$100,'Rot.Out'!B$3:B$100=F567))</f>
        <v/>
      </c>
      <c r="FM567" s="4" t="str" cm="1">
        <f t="array" ref="FM567">IF(OR(F567=0,F567=""),"",IFERROR(_xlfn.UNIQUE(_xlfn._xlws.FILTER('Rot.Out'!R:R,('Rot.Out'!O:O=Data.Out!F567)*('Rot.Out'!P:P=Data.Out!G567)),FALSE),""))</f>
        <v/>
      </c>
      <c r="FN567" s="4" t="str" cm="1">
        <f t="array" ref="FN567">IF(OR(H567=0,ISBLANK(H567)),"",_xlfn._xlws.FILTER(Out.Out!A$2:J$36,Out.Out!K$2:K$36=H567))</f>
        <v/>
      </c>
      <c r="FX567" s="4" t="str" cm="1">
        <f t="array" ref="FX567">IF(OR(A567=0,ISBLANK(A567),A567=""),"",_xlfn._xlws.FILTER(Site.Out!A$2:AA$50,Site.Out!C$2:C$50=A567))</f>
        <v/>
      </c>
      <c r="GY567" s="4" t="str" cm="1">
        <f t="array" ref="GY567">IF(OR(ISBLANK(A567),A567=0,A567=""),"",Pub.Out!A$2:H$2)</f>
        <v/>
      </c>
      <c r="HG567" s="4" t="str" cm="1">
        <f t="array" ref="HG567">IFERROR(IF(OR(C567=0,C567=""),"",_xlfn._xlws.FILTER(Prod.Out!C:F,Prod.Out!B:B=C567)),"")</f>
        <v/>
      </c>
      <c r="HK567" s="4" t="str" cm="1">
        <f t="array" ref="HK567">IF(OR(A567=0,A567=""),"",_xlfn.ANCHORARRAY(ExpD.Out!A$2))</f>
        <v/>
      </c>
    </row>
    <row r="568" spans="1:219" x14ac:dyDescent="0.35">
      <c r="A568" s="4" t="str" cm="1">
        <f t="array" ref="A568">IF(OR(EnterData!A571="",ISBLANK(EnterData!A571)),"",_xlfn._xlws.FILTER(EnterData!A571:L571,EnterData!A571:A571&lt;&gt;""))</f>
        <v/>
      </c>
      <c r="M568" s="4" t="str" cm="1">
        <f t="array" ref="M568">IF(OR(EnterData!A571="",ISBLANK(EnterData!A571)),"",_xlfn._xlws.FILTER(EnterData!N571:AB571,EnterData!A571:A571&lt;&gt;""))</f>
        <v/>
      </c>
      <c r="AB568" s="4" t="str" cm="1">
        <f t="array" ref="AB568">IF(OR(ISBLANK(B568),B568=0),"",_xlfn._xlws.FILTER(MT.Out!A$2:DO$200,MT.Out!D$2:D$200=Data.Out!B568))</f>
        <v/>
      </c>
      <c r="EQ568" s="4" t="str" cm="1">
        <f t="array" ref="EQ568">IFERROR(IF(OR(ISBLANK(E568),E568=0),"",_xlfn._xlws.FILTER(Int.Out!G$2:Q$100,Int.Out!B$2:B$100=E568)),"")</f>
        <v/>
      </c>
      <c r="FB568" s="4" t="str" cm="1">
        <f t="array" ref="FB568">IF(OR(ISBLANK(F568),F568=0),"",_xlfn._xlws.FILTER('Rot.Out'!C$3:M$100,'Rot.Out'!B$3:B$100=F568))</f>
        <v/>
      </c>
      <c r="FM568" s="4" t="str" cm="1">
        <f t="array" ref="FM568">IF(OR(F568=0,F568=""),"",IFERROR(_xlfn.UNIQUE(_xlfn._xlws.FILTER('Rot.Out'!R:R,('Rot.Out'!O:O=Data.Out!F568)*('Rot.Out'!P:P=Data.Out!G568)),FALSE),""))</f>
        <v/>
      </c>
      <c r="FN568" s="4" t="str" cm="1">
        <f t="array" ref="FN568">IF(OR(H568=0,ISBLANK(H568)),"",_xlfn._xlws.FILTER(Out.Out!A$2:J$36,Out.Out!K$2:K$36=H568))</f>
        <v/>
      </c>
      <c r="FX568" s="4" t="str" cm="1">
        <f t="array" ref="FX568">IF(OR(A568=0,ISBLANK(A568),A568=""),"",_xlfn._xlws.FILTER(Site.Out!A$2:AA$50,Site.Out!C$2:C$50=A568))</f>
        <v/>
      </c>
      <c r="GY568" s="4" t="str" cm="1">
        <f t="array" ref="GY568">IF(OR(ISBLANK(A568),A568=0,A568=""),"",Pub.Out!A$2:H$2)</f>
        <v/>
      </c>
      <c r="HG568" s="4" t="str" cm="1">
        <f t="array" ref="HG568">IFERROR(IF(OR(C568=0,C568=""),"",_xlfn._xlws.FILTER(Prod.Out!C:F,Prod.Out!B:B=C568)),"")</f>
        <v/>
      </c>
      <c r="HK568" s="4" t="str" cm="1">
        <f t="array" ref="HK568">IF(OR(A568=0,A568=""),"",_xlfn.ANCHORARRAY(ExpD.Out!A$2))</f>
        <v/>
      </c>
    </row>
    <row r="569" spans="1:219" x14ac:dyDescent="0.35">
      <c r="A569" s="4" t="str" cm="1">
        <f t="array" ref="A569">IF(OR(EnterData!A572="",ISBLANK(EnterData!A572)),"",_xlfn._xlws.FILTER(EnterData!A572:L572,EnterData!A572:A572&lt;&gt;""))</f>
        <v/>
      </c>
      <c r="M569" s="4" t="str" cm="1">
        <f t="array" ref="M569">IF(OR(EnterData!A572="",ISBLANK(EnterData!A572)),"",_xlfn._xlws.FILTER(EnterData!N572:AB572,EnterData!A572:A572&lt;&gt;""))</f>
        <v/>
      </c>
      <c r="AB569" s="4" t="str" cm="1">
        <f t="array" ref="AB569">IF(OR(ISBLANK(B569),B569=0),"",_xlfn._xlws.FILTER(MT.Out!A$2:DO$200,MT.Out!D$2:D$200=Data.Out!B569))</f>
        <v/>
      </c>
      <c r="EQ569" s="4" t="str" cm="1">
        <f t="array" ref="EQ569">IFERROR(IF(OR(ISBLANK(E569),E569=0),"",_xlfn._xlws.FILTER(Int.Out!G$2:Q$100,Int.Out!B$2:B$100=E569)),"")</f>
        <v/>
      </c>
      <c r="FB569" s="4" t="str" cm="1">
        <f t="array" ref="FB569">IF(OR(ISBLANK(F569),F569=0),"",_xlfn._xlws.FILTER('Rot.Out'!C$3:M$100,'Rot.Out'!B$3:B$100=F569))</f>
        <v/>
      </c>
      <c r="FM569" s="4" t="str" cm="1">
        <f t="array" ref="FM569">IF(OR(F569=0,F569=""),"",IFERROR(_xlfn.UNIQUE(_xlfn._xlws.FILTER('Rot.Out'!R:R,('Rot.Out'!O:O=Data.Out!F569)*('Rot.Out'!P:P=Data.Out!G569)),FALSE),""))</f>
        <v/>
      </c>
      <c r="FN569" s="4" t="str" cm="1">
        <f t="array" ref="FN569">IF(OR(H569=0,ISBLANK(H569)),"",_xlfn._xlws.FILTER(Out.Out!A$2:J$36,Out.Out!K$2:K$36=H569))</f>
        <v/>
      </c>
      <c r="FX569" s="4" t="str" cm="1">
        <f t="array" ref="FX569">IF(OR(A569=0,ISBLANK(A569),A569=""),"",_xlfn._xlws.FILTER(Site.Out!A$2:AA$50,Site.Out!C$2:C$50=A569))</f>
        <v/>
      </c>
      <c r="GY569" s="4" t="str" cm="1">
        <f t="array" ref="GY569">IF(OR(ISBLANK(A569),A569=0,A569=""),"",Pub.Out!A$2:H$2)</f>
        <v/>
      </c>
      <c r="HG569" s="4" t="str" cm="1">
        <f t="array" ref="HG569">IFERROR(IF(OR(C569=0,C569=""),"",_xlfn._xlws.FILTER(Prod.Out!C:F,Prod.Out!B:B=C569)),"")</f>
        <v/>
      </c>
      <c r="HK569" s="4" t="str" cm="1">
        <f t="array" ref="HK569">IF(OR(A569=0,A569=""),"",_xlfn.ANCHORARRAY(ExpD.Out!A$2))</f>
        <v/>
      </c>
    </row>
    <row r="570" spans="1:219" x14ac:dyDescent="0.35">
      <c r="A570" s="4" t="str" cm="1">
        <f t="array" ref="A570">IF(OR(EnterData!A573="",ISBLANK(EnterData!A573)),"",_xlfn._xlws.FILTER(EnterData!A573:L573,EnterData!A573:A573&lt;&gt;""))</f>
        <v/>
      </c>
      <c r="M570" s="4" t="str" cm="1">
        <f t="array" ref="M570">IF(OR(EnterData!A573="",ISBLANK(EnterData!A573)),"",_xlfn._xlws.FILTER(EnterData!N573:AB573,EnterData!A573:A573&lt;&gt;""))</f>
        <v/>
      </c>
      <c r="AB570" s="4" t="str" cm="1">
        <f t="array" ref="AB570">IF(OR(ISBLANK(B570),B570=0),"",_xlfn._xlws.FILTER(MT.Out!A$2:DO$200,MT.Out!D$2:D$200=Data.Out!B570))</f>
        <v/>
      </c>
      <c r="EQ570" s="4" t="str" cm="1">
        <f t="array" ref="EQ570">IFERROR(IF(OR(ISBLANK(E570),E570=0),"",_xlfn._xlws.FILTER(Int.Out!G$2:Q$100,Int.Out!B$2:B$100=E570)),"")</f>
        <v/>
      </c>
      <c r="FB570" s="4" t="str" cm="1">
        <f t="array" ref="FB570">IF(OR(ISBLANK(F570),F570=0),"",_xlfn._xlws.FILTER('Rot.Out'!C$3:M$100,'Rot.Out'!B$3:B$100=F570))</f>
        <v/>
      </c>
      <c r="FM570" s="4" t="str" cm="1">
        <f t="array" ref="FM570">IF(OR(F570=0,F570=""),"",IFERROR(_xlfn.UNIQUE(_xlfn._xlws.FILTER('Rot.Out'!R:R,('Rot.Out'!O:O=Data.Out!F570)*('Rot.Out'!P:P=Data.Out!G570)),FALSE),""))</f>
        <v/>
      </c>
      <c r="FN570" s="4" t="str" cm="1">
        <f t="array" ref="FN570">IF(OR(H570=0,ISBLANK(H570)),"",_xlfn._xlws.FILTER(Out.Out!A$2:J$36,Out.Out!K$2:K$36=H570))</f>
        <v/>
      </c>
      <c r="FX570" s="4" t="str" cm="1">
        <f t="array" ref="FX570">IF(OR(A570=0,ISBLANK(A570),A570=""),"",_xlfn._xlws.FILTER(Site.Out!A$2:AA$50,Site.Out!C$2:C$50=A570))</f>
        <v/>
      </c>
      <c r="GY570" s="4" t="str" cm="1">
        <f t="array" ref="GY570">IF(OR(ISBLANK(A570),A570=0,A570=""),"",Pub.Out!A$2:H$2)</f>
        <v/>
      </c>
      <c r="HG570" s="4" t="str" cm="1">
        <f t="array" ref="HG570">IFERROR(IF(OR(C570=0,C570=""),"",_xlfn._xlws.FILTER(Prod.Out!C:F,Prod.Out!B:B=C570)),"")</f>
        <v/>
      </c>
      <c r="HK570" s="4" t="str" cm="1">
        <f t="array" ref="HK570">IF(OR(A570=0,A570=""),"",_xlfn.ANCHORARRAY(ExpD.Out!A$2))</f>
        <v/>
      </c>
    </row>
    <row r="571" spans="1:219" x14ac:dyDescent="0.35">
      <c r="A571" s="4" t="str" cm="1">
        <f t="array" ref="A571">IF(OR(EnterData!A574="",ISBLANK(EnterData!A574)),"",_xlfn._xlws.FILTER(EnterData!A574:L574,EnterData!A574:A574&lt;&gt;""))</f>
        <v/>
      </c>
      <c r="M571" s="4" t="str" cm="1">
        <f t="array" ref="M571">IF(OR(EnterData!A574="",ISBLANK(EnterData!A574)),"",_xlfn._xlws.FILTER(EnterData!N574:AB574,EnterData!A574:A574&lt;&gt;""))</f>
        <v/>
      </c>
      <c r="AB571" s="4" t="str" cm="1">
        <f t="array" ref="AB571">IF(OR(ISBLANK(B571),B571=0),"",_xlfn._xlws.FILTER(MT.Out!A$2:DO$200,MT.Out!D$2:D$200=Data.Out!B571))</f>
        <v/>
      </c>
      <c r="EQ571" s="4" t="str" cm="1">
        <f t="array" ref="EQ571">IFERROR(IF(OR(ISBLANK(E571),E571=0),"",_xlfn._xlws.FILTER(Int.Out!G$2:Q$100,Int.Out!B$2:B$100=E571)),"")</f>
        <v/>
      </c>
      <c r="FB571" s="4" t="str" cm="1">
        <f t="array" ref="FB571">IF(OR(ISBLANK(F571),F571=0),"",_xlfn._xlws.FILTER('Rot.Out'!C$3:M$100,'Rot.Out'!B$3:B$100=F571))</f>
        <v/>
      </c>
      <c r="FM571" s="4" t="str" cm="1">
        <f t="array" ref="FM571">IF(OR(F571=0,F571=""),"",IFERROR(_xlfn.UNIQUE(_xlfn._xlws.FILTER('Rot.Out'!R:R,('Rot.Out'!O:O=Data.Out!F571)*('Rot.Out'!P:P=Data.Out!G571)),FALSE),""))</f>
        <v/>
      </c>
      <c r="FN571" s="4" t="str" cm="1">
        <f t="array" ref="FN571">IF(OR(H571=0,ISBLANK(H571)),"",_xlfn._xlws.FILTER(Out.Out!A$2:J$36,Out.Out!K$2:K$36=H571))</f>
        <v/>
      </c>
      <c r="FX571" s="4" t="str" cm="1">
        <f t="array" ref="FX571">IF(OR(A571=0,ISBLANK(A571),A571=""),"",_xlfn._xlws.FILTER(Site.Out!A$2:AA$50,Site.Out!C$2:C$50=A571))</f>
        <v/>
      </c>
      <c r="GY571" s="4" t="str" cm="1">
        <f t="array" ref="GY571">IF(OR(ISBLANK(A571),A571=0,A571=""),"",Pub.Out!A$2:H$2)</f>
        <v/>
      </c>
      <c r="HG571" s="4" t="str" cm="1">
        <f t="array" ref="HG571">IFERROR(IF(OR(C571=0,C571=""),"",_xlfn._xlws.FILTER(Prod.Out!C:F,Prod.Out!B:B=C571)),"")</f>
        <v/>
      </c>
      <c r="HK571" s="4" t="str" cm="1">
        <f t="array" ref="HK571">IF(OR(A571=0,A571=""),"",_xlfn.ANCHORARRAY(ExpD.Out!A$2))</f>
        <v/>
      </c>
    </row>
    <row r="572" spans="1:219" x14ac:dyDescent="0.35">
      <c r="A572" s="4" t="str" cm="1">
        <f t="array" ref="A572">IF(OR(EnterData!A575="",ISBLANK(EnterData!A575)),"",_xlfn._xlws.FILTER(EnterData!A575:L575,EnterData!A575:A575&lt;&gt;""))</f>
        <v/>
      </c>
      <c r="M572" s="4" t="str" cm="1">
        <f t="array" ref="M572">IF(OR(EnterData!A575="",ISBLANK(EnterData!A575)),"",_xlfn._xlws.FILTER(EnterData!N575:AB575,EnterData!A575:A575&lt;&gt;""))</f>
        <v/>
      </c>
      <c r="AB572" s="4" t="str" cm="1">
        <f t="array" ref="AB572">IF(OR(ISBLANK(B572),B572=0),"",_xlfn._xlws.FILTER(MT.Out!A$2:DO$200,MT.Out!D$2:D$200=Data.Out!B572))</f>
        <v/>
      </c>
      <c r="EQ572" s="4" t="str" cm="1">
        <f t="array" ref="EQ572">IFERROR(IF(OR(ISBLANK(E572),E572=0),"",_xlfn._xlws.FILTER(Int.Out!G$2:Q$100,Int.Out!B$2:B$100=E572)),"")</f>
        <v/>
      </c>
      <c r="FB572" s="4" t="str" cm="1">
        <f t="array" ref="FB572">IF(OR(ISBLANK(F572),F572=0),"",_xlfn._xlws.FILTER('Rot.Out'!C$3:M$100,'Rot.Out'!B$3:B$100=F572))</f>
        <v/>
      </c>
      <c r="FM572" s="4" t="str" cm="1">
        <f t="array" ref="FM572">IF(OR(F572=0,F572=""),"",IFERROR(_xlfn.UNIQUE(_xlfn._xlws.FILTER('Rot.Out'!R:R,('Rot.Out'!O:O=Data.Out!F572)*('Rot.Out'!P:P=Data.Out!G572)),FALSE),""))</f>
        <v/>
      </c>
      <c r="FN572" s="4" t="str" cm="1">
        <f t="array" ref="FN572">IF(OR(H572=0,ISBLANK(H572)),"",_xlfn._xlws.FILTER(Out.Out!A$2:J$36,Out.Out!K$2:K$36=H572))</f>
        <v/>
      </c>
      <c r="FX572" s="4" t="str" cm="1">
        <f t="array" ref="FX572">IF(OR(A572=0,ISBLANK(A572),A572=""),"",_xlfn._xlws.FILTER(Site.Out!A$2:AA$50,Site.Out!C$2:C$50=A572))</f>
        <v/>
      </c>
      <c r="GY572" s="4" t="str" cm="1">
        <f t="array" ref="GY572">IF(OR(ISBLANK(A572),A572=0,A572=""),"",Pub.Out!A$2:H$2)</f>
        <v/>
      </c>
      <c r="HG572" s="4" t="str" cm="1">
        <f t="array" ref="HG572">IFERROR(IF(OR(C572=0,C572=""),"",_xlfn._xlws.FILTER(Prod.Out!C:F,Prod.Out!B:B=C572)),"")</f>
        <v/>
      </c>
      <c r="HK572" s="4" t="str" cm="1">
        <f t="array" ref="HK572">IF(OR(A572=0,A572=""),"",_xlfn.ANCHORARRAY(ExpD.Out!A$2))</f>
        <v/>
      </c>
    </row>
    <row r="573" spans="1:219" x14ac:dyDescent="0.35">
      <c r="A573" s="4" t="str" cm="1">
        <f t="array" ref="A573">IF(OR(EnterData!A576="",ISBLANK(EnterData!A576)),"",_xlfn._xlws.FILTER(EnterData!A576:L576,EnterData!A576:A576&lt;&gt;""))</f>
        <v/>
      </c>
      <c r="M573" s="4" t="str" cm="1">
        <f t="array" ref="M573">IF(OR(EnterData!A576="",ISBLANK(EnterData!A576)),"",_xlfn._xlws.FILTER(EnterData!N576:AB576,EnterData!A576:A576&lt;&gt;""))</f>
        <v/>
      </c>
      <c r="AB573" s="4" t="str" cm="1">
        <f t="array" ref="AB573">IF(OR(ISBLANK(B573),B573=0),"",_xlfn._xlws.FILTER(MT.Out!A$2:DO$200,MT.Out!D$2:D$200=Data.Out!B573))</f>
        <v/>
      </c>
      <c r="EQ573" s="4" t="str" cm="1">
        <f t="array" ref="EQ573">IFERROR(IF(OR(ISBLANK(E573),E573=0),"",_xlfn._xlws.FILTER(Int.Out!G$2:Q$100,Int.Out!B$2:B$100=E573)),"")</f>
        <v/>
      </c>
      <c r="FB573" s="4" t="str" cm="1">
        <f t="array" ref="FB573">IF(OR(ISBLANK(F573),F573=0),"",_xlfn._xlws.FILTER('Rot.Out'!C$3:M$100,'Rot.Out'!B$3:B$100=F573))</f>
        <v/>
      </c>
      <c r="FM573" s="4" t="str" cm="1">
        <f t="array" ref="FM573">IF(OR(F573=0,F573=""),"",IFERROR(_xlfn.UNIQUE(_xlfn._xlws.FILTER('Rot.Out'!R:R,('Rot.Out'!O:O=Data.Out!F573)*('Rot.Out'!P:P=Data.Out!G573)),FALSE),""))</f>
        <v/>
      </c>
      <c r="FN573" s="4" t="str" cm="1">
        <f t="array" ref="FN573">IF(OR(H573=0,ISBLANK(H573)),"",_xlfn._xlws.FILTER(Out.Out!A$2:J$36,Out.Out!K$2:K$36=H573))</f>
        <v/>
      </c>
      <c r="FX573" s="4" t="str" cm="1">
        <f t="array" ref="FX573">IF(OR(A573=0,ISBLANK(A573),A573=""),"",_xlfn._xlws.FILTER(Site.Out!A$2:AA$50,Site.Out!C$2:C$50=A573))</f>
        <v/>
      </c>
      <c r="GY573" s="4" t="str" cm="1">
        <f t="array" ref="GY573">IF(OR(ISBLANK(A573),A573=0,A573=""),"",Pub.Out!A$2:H$2)</f>
        <v/>
      </c>
      <c r="HG573" s="4" t="str" cm="1">
        <f t="array" ref="HG573">IFERROR(IF(OR(C573=0,C573=""),"",_xlfn._xlws.FILTER(Prod.Out!C:F,Prod.Out!B:B=C573)),"")</f>
        <v/>
      </c>
      <c r="HK573" s="4" t="str" cm="1">
        <f t="array" ref="HK573">IF(OR(A573=0,A573=""),"",_xlfn.ANCHORARRAY(ExpD.Out!A$2))</f>
        <v/>
      </c>
    </row>
    <row r="574" spans="1:219" x14ac:dyDescent="0.35">
      <c r="A574" s="4" t="str" cm="1">
        <f t="array" ref="A574">IF(OR(EnterData!A577="",ISBLANK(EnterData!A577)),"",_xlfn._xlws.FILTER(EnterData!A577:L577,EnterData!A577:A577&lt;&gt;""))</f>
        <v/>
      </c>
      <c r="M574" s="4" t="str" cm="1">
        <f t="array" ref="M574">IF(OR(EnterData!A577="",ISBLANK(EnterData!A577)),"",_xlfn._xlws.FILTER(EnterData!N577:AB577,EnterData!A577:A577&lt;&gt;""))</f>
        <v/>
      </c>
      <c r="AB574" s="4" t="str" cm="1">
        <f t="array" ref="AB574">IF(OR(ISBLANK(B574),B574=0),"",_xlfn._xlws.FILTER(MT.Out!A$2:DO$200,MT.Out!D$2:D$200=Data.Out!B574))</f>
        <v/>
      </c>
      <c r="EQ574" s="4" t="str" cm="1">
        <f t="array" ref="EQ574">IFERROR(IF(OR(ISBLANK(E574),E574=0),"",_xlfn._xlws.FILTER(Int.Out!G$2:Q$100,Int.Out!B$2:B$100=E574)),"")</f>
        <v/>
      </c>
      <c r="FB574" s="4" t="str" cm="1">
        <f t="array" ref="FB574">IF(OR(ISBLANK(F574),F574=0),"",_xlfn._xlws.FILTER('Rot.Out'!C$3:M$100,'Rot.Out'!B$3:B$100=F574))</f>
        <v/>
      </c>
      <c r="FM574" s="4" t="str" cm="1">
        <f t="array" ref="FM574">IF(OR(F574=0,F574=""),"",IFERROR(_xlfn.UNIQUE(_xlfn._xlws.FILTER('Rot.Out'!R:R,('Rot.Out'!O:O=Data.Out!F574)*('Rot.Out'!P:P=Data.Out!G574)),FALSE),""))</f>
        <v/>
      </c>
      <c r="FN574" s="4" t="str" cm="1">
        <f t="array" ref="FN574">IF(OR(H574=0,ISBLANK(H574)),"",_xlfn._xlws.FILTER(Out.Out!A$2:J$36,Out.Out!K$2:K$36=H574))</f>
        <v/>
      </c>
      <c r="FX574" s="4" t="str" cm="1">
        <f t="array" ref="FX574">IF(OR(A574=0,ISBLANK(A574),A574=""),"",_xlfn._xlws.FILTER(Site.Out!A$2:AA$50,Site.Out!C$2:C$50=A574))</f>
        <v/>
      </c>
      <c r="GY574" s="4" t="str" cm="1">
        <f t="array" ref="GY574">IF(OR(ISBLANK(A574),A574=0,A574=""),"",Pub.Out!A$2:H$2)</f>
        <v/>
      </c>
      <c r="HG574" s="4" t="str" cm="1">
        <f t="array" ref="HG574">IFERROR(IF(OR(C574=0,C574=""),"",_xlfn._xlws.FILTER(Prod.Out!C:F,Prod.Out!B:B=C574)),"")</f>
        <v/>
      </c>
      <c r="HK574" s="4" t="str" cm="1">
        <f t="array" ref="HK574">IF(OR(A574=0,A574=""),"",_xlfn.ANCHORARRAY(ExpD.Out!A$2))</f>
        <v/>
      </c>
    </row>
    <row r="575" spans="1:219" x14ac:dyDescent="0.35">
      <c r="A575" s="4" t="str" cm="1">
        <f t="array" ref="A575">IF(OR(EnterData!A578="",ISBLANK(EnterData!A578)),"",_xlfn._xlws.FILTER(EnterData!A578:L578,EnterData!A578:A578&lt;&gt;""))</f>
        <v/>
      </c>
      <c r="M575" s="4" t="str" cm="1">
        <f t="array" ref="M575">IF(OR(EnterData!A578="",ISBLANK(EnterData!A578)),"",_xlfn._xlws.FILTER(EnterData!N578:AB578,EnterData!A578:A578&lt;&gt;""))</f>
        <v/>
      </c>
      <c r="AB575" s="4" t="str" cm="1">
        <f t="array" ref="AB575">IF(OR(ISBLANK(B575),B575=0),"",_xlfn._xlws.FILTER(MT.Out!A$2:DO$200,MT.Out!D$2:D$200=Data.Out!B575))</f>
        <v/>
      </c>
      <c r="EQ575" s="4" t="str" cm="1">
        <f t="array" ref="EQ575">IFERROR(IF(OR(ISBLANK(E575),E575=0),"",_xlfn._xlws.FILTER(Int.Out!G$2:Q$100,Int.Out!B$2:B$100=E575)),"")</f>
        <v/>
      </c>
      <c r="FB575" s="4" t="str" cm="1">
        <f t="array" ref="FB575">IF(OR(ISBLANK(F575),F575=0),"",_xlfn._xlws.FILTER('Rot.Out'!C$3:M$100,'Rot.Out'!B$3:B$100=F575))</f>
        <v/>
      </c>
      <c r="FM575" s="4" t="str" cm="1">
        <f t="array" ref="FM575">IF(OR(F575=0,F575=""),"",IFERROR(_xlfn.UNIQUE(_xlfn._xlws.FILTER('Rot.Out'!R:R,('Rot.Out'!O:O=Data.Out!F575)*('Rot.Out'!P:P=Data.Out!G575)),FALSE),""))</f>
        <v/>
      </c>
      <c r="FN575" s="4" t="str" cm="1">
        <f t="array" ref="FN575">IF(OR(H575=0,ISBLANK(H575)),"",_xlfn._xlws.FILTER(Out.Out!A$2:J$36,Out.Out!K$2:K$36=H575))</f>
        <v/>
      </c>
      <c r="FX575" s="4" t="str" cm="1">
        <f t="array" ref="FX575">IF(OR(A575=0,ISBLANK(A575),A575=""),"",_xlfn._xlws.FILTER(Site.Out!A$2:AA$50,Site.Out!C$2:C$50=A575))</f>
        <v/>
      </c>
      <c r="GY575" s="4" t="str" cm="1">
        <f t="array" ref="GY575">IF(OR(ISBLANK(A575),A575=0,A575=""),"",Pub.Out!A$2:H$2)</f>
        <v/>
      </c>
      <c r="HG575" s="4" t="str" cm="1">
        <f t="array" ref="HG575">IFERROR(IF(OR(C575=0,C575=""),"",_xlfn._xlws.FILTER(Prod.Out!C:F,Prod.Out!B:B=C575)),"")</f>
        <v/>
      </c>
      <c r="HK575" s="4" t="str" cm="1">
        <f t="array" ref="HK575">IF(OR(A575=0,A575=""),"",_xlfn.ANCHORARRAY(ExpD.Out!A$2))</f>
        <v/>
      </c>
    </row>
    <row r="576" spans="1:219" x14ac:dyDescent="0.35">
      <c r="A576" s="4" t="str" cm="1">
        <f t="array" ref="A576">IF(OR(EnterData!A579="",ISBLANK(EnterData!A579)),"",_xlfn._xlws.FILTER(EnterData!A579:L579,EnterData!A579:A579&lt;&gt;""))</f>
        <v/>
      </c>
      <c r="M576" s="4" t="str" cm="1">
        <f t="array" ref="M576">IF(OR(EnterData!A579="",ISBLANK(EnterData!A579)),"",_xlfn._xlws.FILTER(EnterData!N579:AB579,EnterData!A579:A579&lt;&gt;""))</f>
        <v/>
      </c>
      <c r="AB576" s="4" t="str" cm="1">
        <f t="array" ref="AB576">IF(OR(ISBLANK(B576),B576=0),"",_xlfn._xlws.FILTER(MT.Out!A$2:DO$200,MT.Out!D$2:D$200=Data.Out!B576))</f>
        <v/>
      </c>
      <c r="EQ576" s="4" t="str" cm="1">
        <f t="array" ref="EQ576">IFERROR(IF(OR(ISBLANK(E576),E576=0),"",_xlfn._xlws.FILTER(Int.Out!G$2:Q$100,Int.Out!B$2:B$100=E576)),"")</f>
        <v/>
      </c>
      <c r="FB576" s="4" t="str" cm="1">
        <f t="array" ref="FB576">IF(OR(ISBLANK(F576),F576=0),"",_xlfn._xlws.FILTER('Rot.Out'!C$3:M$100,'Rot.Out'!B$3:B$100=F576))</f>
        <v/>
      </c>
      <c r="FM576" s="4" t="str" cm="1">
        <f t="array" ref="FM576">IF(OR(F576=0,F576=""),"",IFERROR(_xlfn.UNIQUE(_xlfn._xlws.FILTER('Rot.Out'!R:R,('Rot.Out'!O:O=Data.Out!F576)*('Rot.Out'!P:P=Data.Out!G576)),FALSE),""))</f>
        <v/>
      </c>
      <c r="FN576" s="4" t="str" cm="1">
        <f t="array" ref="FN576">IF(OR(H576=0,ISBLANK(H576)),"",_xlfn._xlws.FILTER(Out.Out!A$2:J$36,Out.Out!K$2:K$36=H576))</f>
        <v/>
      </c>
      <c r="FX576" s="4" t="str" cm="1">
        <f t="array" ref="FX576">IF(OR(A576=0,ISBLANK(A576),A576=""),"",_xlfn._xlws.FILTER(Site.Out!A$2:AA$50,Site.Out!C$2:C$50=A576))</f>
        <v/>
      </c>
      <c r="GY576" s="4" t="str" cm="1">
        <f t="array" ref="GY576">IF(OR(ISBLANK(A576),A576=0,A576=""),"",Pub.Out!A$2:H$2)</f>
        <v/>
      </c>
      <c r="HG576" s="4" t="str" cm="1">
        <f t="array" ref="HG576">IFERROR(IF(OR(C576=0,C576=""),"",_xlfn._xlws.FILTER(Prod.Out!C:F,Prod.Out!B:B=C576)),"")</f>
        <v/>
      </c>
      <c r="HK576" s="4" t="str" cm="1">
        <f t="array" ref="HK576">IF(OR(A576=0,A576=""),"",_xlfn.ANCHORARRAY(ExpD.Out!A$2))</f>
        <v/>
      </c>
    </row>
    <row r="577" spans="1:219" x14ac:dyDescent="0.35">
      <c r="A577" s="4" t="str" cm="1">
        <f t="array" ref="A577">IF(OR(EnterData!A580="",ISBLANK(EnterData!A580)),"",_xlfn._xlws.FILTER(EnterData!A580:L580,EnterData!A580:A580&lt;&gt;""))</f>
        <v/>
      </c>
      <c r="M577" s="4" t="str" cm="1">
        <f t="array" ref="M577">IF(OR(EnterData!A580="",ISBLANK(EnterData!A580)),"",_xlfn._xlws.FILTER(EnterData!N580:AB580,EnterData!A580:A580&lt;&gt;""))</f>
        <v/>
      </c>
      <c r="AB577" s="4" t="str" cm="1">
        <f t="array" ref="AB577">IF(OR(ISBLANK(B577),B577=0),"",_xlfn._xlws.FILTER(MT.Out!A$2:DO$200,MT.Out!D$2:D$200=Data.Out!B577))</f>
        <v/>
      </c>
      <c r="EQ577" s="4" t="str" cm="1">
        <f t="array" ref="EQ577">IFERROR(IF(OR(ISBLANK(E577),E577=0),"",_xlfn._xlws.FILTER(Int.Out!G$2:Q$100,Int.Out!B$2:B$100=E577)),"")</f>
        <v/>
      </c>
      <c r="FB577" s="4" t="str" cm="1">
        <f t="array" ref="FB577">IF(OR(ISBLANK(F577),F577=0),"",_xlfn._xlws.FILTER('Rot.Out'!C$3:M$100,'Rot.Out'!B$3:B$100=F577))</f>
        <v/>
      </c>
      <c r="FM577" s="4" t="str" cm="1">
        <f t="array" ref="FM577">IF(OR(F577=0,F577=""),"",IFERROR(_xlfn.UNIQUE(_xlfn._xlws.FILTER('Rot.Out'!R:R,('Rot.Out'!O:O=Data.Out!F577)*('Rot.Out'!P:P=Data.Out!G577)),FALSE),""))</f>
        <v/>
      </c>
      <c r="FN577" s="4" t="str" cm="1">
        <f t="array" ref="FN577">IF(OR(H577=0,ISBLANK(H577)),"",_xlfn._xlws.FILTER(Out.Out!A$2:J$36,Out.Out!K$2:K$36=H577))</f>
        <v/>
      </c>
      <c r="FX577" s="4" t="str" cm="1">
        <f t="array" ref="FX577">IF(OR(A577=0,ISBLANK(A577),A577=""),"",_xlfn._xlws.FILTER(Site.Out!A$2:AA$50,Site.Out!C$2:C$50=A577))</f>
        <v/>
      </c>
      <c r="GY577" s="4" t="str" cm="1">
        <f t="array" ref="GY577">IF(OR(ISBLANK(A577),A577=0,A577=""),"",Pub.Out!A$2:H$2)</f>
        <v/>
      </c>
      <c r="HG577" s="4" t="str" cm="1">
        <f t="array" ref="HG577">IFERROR(IF(OR(C577=0,C577=""),"",_xlfn._xlws.FILTER(Prod.Out!C:F,Prod.Out!B:B=C577)),"")</f>
        <v/>
      </c>
      <c r="HK577" s="4" t="str" cm="1">
        <f t="array" ref="HK577">IF(OR(A577=0,A577=""),"",_xlfn.ANCHORARRAY(ExpD.Out!A$2))</f>
        <v/>
      </c>
    </row>
    <row r="578" spans="1:219" x14ac:dyDescent="0.35">
      <c r="A578" s="4" t="str" cm="1">
        <f t="array" ref="A578">IF(OR(EnterData!A581="",ISBLANK(EnterData!A581)),"",_xlfn._xlws.FILTER(EnterData!A581:L581,EnterData!A581:A581&lt;&gt;""))</f>
        <v/>
      </c>
      <c r="M578" s="4" t="str" cm="1">
        <f t="array" ref="M578">IF(OR(EnterData!A581="",ISBLANK(EnterData!A581)),"",_xlfn._xlws.FILTER(EnterData!N581:AB581,EnterData!A581:A581&lt;&gt;""))</f>
        <v/>
      </c>
      <c r="AB578" s="4" t="str" cm="1">
        <f t="array" ref="AB578">IF(OR(ISBLANK(B578),B578=0),"",_xlfn._xlws.FILTER(MT.Out!A$2:DO$200,MT.Out!D$2:D$200=Data.Out!B578))</f>
        <v/>
      </c>
      <c r="EQ578" s="4" t="str" cm="1">
        <f t="array" ref="EQ578">IFERROR(IF(OR(ISBLANK(E578),E578=0),"",_xlfn._xlws.FILTER(Int.Out!G$2:Q$100,Int.Out!B$2:B$100=E578)),"")</f>
        <v/>
      </c>
      <c r="FB578" s="4" t="str" cm="1">
        <f t="array" ref="FB578">IF(OR(ISBLANK(F578),F578=0),"",_xlfn._xlws.FILTER('Rot.Out'!C$3:M$100,'Rot.Out'!B$3:B$100=F578))</f>
        <v/>
      </c>
      <c r="FM578" s="4" t="str" cm="1">
        <f t="array" ref="FM578">IF(OR(F578=0,F578=""),"",IFERROR(_xlfn.UNIQUE(_xlfn._xlws.FILTER('Rot.Out'!R:R,('Rot.Out'!O:O=Data.Out!F578)*('Rot.Out'!P:P=Data.Out!G578)),FALSE),""))</f>
        <v/>
      </c>
      <c r="FN578" s="4" t="str" cm="1">
        <f t="array" ref="FN578">IF(OR(H578=0,ISBLANK(H578)),"",_xlfn._xlws.FILTER(Out.Out!A$2:J$36,Out.Out!K$2:K$36=H578))</f>
        <v/>
      </c>
      <c r="FX578" s="4" t="str" cm="1">
        <f t="array" ref="FX578">IF(OR(A578=0,ISBLANK(A578),A578=""),"",_xlfn._xlws.FILTER(Site.Out!A$2:AA$50,Site.Out!C$2:C$50=A578))</f>
        <v/>
      </c>
      <c r="GY578" s="4" t="str" cm="1">
        <f t="array" ref="GY578">IF(OR(ISBLANK(A578),A578=0,A578=""),"",Pub.Out!A$2:H$2)</f>
        <v/>
      </c>
      <c r="HG578" s="4" t="str" cm="1">
        <f t="array" ref="HG578">IFERROR(IF(OR(C578=0,C578=""),"",_xlfn._xlws.FILTER(Prod.Out!C:F,Prod.Out!B:B=C578)),"")</f>
        <v/>
      </c>
      <c r="HK578" s="4" t="str" cm="1">
        <f t="array" ref="HK578">IF(OR(A578=0,A578=""),"",_xlfn.ANCHORARRAY(ExpD.Out!A$2))</f>
        <v/>
      </c>
    </row>
    <row r="579" spans="1:219" x14ac:dyDescent="0.35">
      <c r="A579" s="4" t="str" cm="1">
        <f t="array" ref="A579">IF(OR(EnterData!A582="",ISBLANK(EnterData!A582)),"",_xlfn._xlws.FILTER(EnterData!A582:L582,EnterData!A582:A582&lt;&gt;""))</f>
        <v/>
      </c>
      <c r="M579" s="4" t="str" cm="1">
        <f t="array" ref="M579">IF(OR(EnterData!A582="",ISBLANK(EnterData!A582)),"",_xlfn._xlws.FILTER(EnterData!N582:AB582,EnterData!A582:A582&lt;&gt;""))</f>
        <v/>
      </c>
      <c r="AB579" s="4" t="str" cm="1">
        <f t="array" ref="AB579">IF(OR(ISBLANK(B579),B579=0),"",_xlfn._xlws.FILTER(MT.Out!A$2:DO$200,MT.Out!D$2:D$200=Data.Out!B579))</f>
        <v/>
      </c>
      <c r="EQ579" s="4" t="str" cm="1">
        <f t="array" ref="EQ579">IFERROR(IF(OR(ISBLANK(E579),E579=0),"",_xlfn._xlws.FILTER(Int.Out!G$2:Q$100,Int.Out!B$2:B$100=E579)),"")</f>
        <v/>
      </c>
      <c r="FB579" s="4" t="str" cm="1">
        <f t="array" ref="FB579">IF(OR(ISBLANK(F579),F579=0),"",_xlfn._xlws.FILTER('Rot.Out'!C$3:M$100,'Rot.Out'!B$3:B$100=F579))</f>
        <v/>
      </c>
      <c r="FM579" s="4" t="str" cm="1">
        <f t="array" ref="FM579">IF(OR(F579=0,F579=""),"",IFERROR(_xlfn.UNIQUE(_xlfn._xlws.FILTER('Rot.Out'!R:R,('Rot.Out'!O:O=Data.Out!F579)*('Rot.Out'!P:P=Data.Out!G579)),FALSE),""))</f>
        <v/>
      </c>
      <c r="FN579" s="4" t="str" cm="1">
        <f t="array" ref="FN579">IF(OR(H579=0,ISBLANK(H579)),"",_xlfn._xlws.FILTER(Out.Out!A$2:J$36,Out.Out!K$2:K$36=H579))</f>
        <v/>
      </c>
      <c r="FX579" s="4" t="str" cm="1">
        <f t="array" ref="FX579">IF(OR(A579=0,ISBLANK(A579),A579=""),"",_xlfn._xlws.FILTER(Site.Out!A$2:AA$50,Site.Out!C$2:C$50=A579))</f>
        <v/>
      </c>
      <c r="GY579" s="4" t="str" cm="1">
        <f t="array" ref="GY579">IF(OR(ISBLANK(A579),A579=0,A579=""),"",Pub.Out!A$2:H$2)</f>
        <v/>
      </c>
      <c r="HG579" s="4" t="str" cm="1">
        <f t="array" ref="HG579">IFERROR(IF(OR(C579=0,C579=""),"",_xlfn._xlws.FILTER(Prod.Out!C:F,Prod.Out!B:B=C579)),"")</f>
        <v/>
      </c>
      <c r="HK579" s="4" t="str" cm="1">
        <f t="array" ref="HK579">IF(OR(A579=0,A579=""),"",_xlfn.ANCHORARRAY(ExpD.Out!A$2))</f>
        <v/>
      </c>
    </row>
    <row r="580" spans="1:219" x14ac:dyDescent="0.35">
      <c r="A580" s="4" t="str" cm="1">
        <f t="array" ref="A580">IF(OR(EnterData!A583="",ISBLANK(EnterData!A583)),"",_xlfn._xlws.FILTER(EnterData!A583:L583,EnterData!A583:A583&lt;&gt;""))</f>
        <v/>
      </c>
      <c r="M580" s="4" t="str" cm="1">
        <f t="array" ref="M580">IF(OR(EnterData!A583="",ISBLANK(EnterData!A583)),"",_xlfn._xlws.FILTER(EnterData!N583:AB583,EnterData!A583:A583&lt;&gt;""))</f>
        <v/>
      </c>
      <c r="AB580" s="4" t="str" cm="1">
        <f t="array" ref="AB580">IF(OR(ISBLANK(B580),B580=0),"",_xlfn._xlws.FILTER(MT.Out!A$2:DO$200,MT.Out!D$2:D$200=Data.Out!B580))</f>
        <v/>
      </c>
      <c r="EQ580" s="4" t="str" cm="1">
        <f t="array" ref="EQ580">IFERROR(IF(OR(ISBLANK(E580),E580=0),"",_xlfn._xlws.FILTER(Int.Out!G$2:Q$100,Int.Out!B$2:B$100=E580)),"")</f>
        <v/>
      </c>
      <c r="FB580" s="4" t="str" cm="1">
        <f t="array" ref="FB580">IF(OR(ISBLANK(F580),F580=0),"",_xlfn._xlws.FILTER('Rot.Out'!C$3:M$100,'Rot.Out'!B$3:B$100=F580))</f>
        <v/>
      </c>
      <c r="FM580" s="4" t="str" cm="1">
        <f t="array" ref="FM580">IF(OR(F580=0,F580=""),"",IFERROR(_xlfn.UNIQUE(_xlfn._xlws.FILTER('Rot.Out'!R:R,('Rot.Out'!O:O=Data.Out!F580)*('Rot.Out'!P:P=Data.Out!G580)),FALSE),""))</f>
        <v/>
      </c>
      <c r="FN580" s="4" t="str" cm="1">
        <f t="array" ref="FN580">IF(OR(H580=0,ISBLANK(H580)),"",_xlfn._xlws.FILTER(Out.Out!A$2:J$36,Out.Out!K$2:K$36=H580))</f>
        <v/>
      </c>
      <c r="FX580" s="4" t="str" cm="1">
        <f t="array" ref="FX580">IF(OR(A580=0,ISBLANK(A580),A580=""),"",_xlfn._xlws.FILTER(Site.Out!A$2:AA$50,Site.Out!C$2:C$50=A580))</f>
        <v/>
      </c>
      <c r="GY580" s="4" t="str" cm="1">
        <f t="array" ref="GY580">IF(OR(ISBLANK(A580),A580=0,A580=""),"",Pub.Out!A$2:H$2)</f>
        <v/>
      </c>
      <c r="HG580" s="4" t="str" cm="1">
        <f t="array" ref="HG580">IFERROR(IF(OR(C580=0,C580=""),"",_xlfn._xlws.FILTER(Prod.Out!C:F,Prod.Out!B:B=C580)),"")</f>
        <v/>
      </c>
      <c r="HK580" s="4" t="str" cm="1">
        <f t="array" ref="HK580">IF(OR(A580=0,A580=""),"",_xlfn.ANCHORARRAY(ExpD.Out!A$2))</f>
        <v/>
      </c>
    </row>
    <row r="581" spans="1:219" x14ac:dyDescent="0.35">
      <c r="A581" s="4" t="str" cm="1">
        <f t="array" ref="A581">IF(OR(EnterData!A584="",ISBLANK(EnterData!A584)),"",_xlfn._xlws.FILTER(EnterData!A584:L584,EnterData!A584:A584&lt;&gt;""))</f>
        <v/>
      </c>
      <c r="M581" s="4" t="str" cm="1">
        <f t="array" ref="M581">IF(OR(EnterData!A584="",ISBLANK(EnterData!A584)),"",_xlfn._xlws.FILTER(EnterData!N584:AB584,EnterData!A584:A584&lt;&gt;""))</f>
        <v/>
      </c>
      <c r="AB581" s="4" t="str" cm="1">
        <f t="array" ref="AB581">IF(OR(ISBLANK(B581),B581=0),"",_xlfn._xlws.FILTER(MT.Out!A$2:DO$200,MT.Out!D$2:D$200=Data.Out!B581))</f>
        <v/>
      </c>
      <c r="EQ581" s="4" t="str" cm="1">
        <f t="array" ref="EQ581">IFERROR(IF(OR(ISBLANK(E581),E581=0),"",_xlfn._xlws.FILTER(Int.Out!G$2:Q$100,Int.Out!B$2:B$100=E581)),"")</f>
        <v/>
      </c>
      <c r="FB581" s="4" t="str" cm="1">
        <f t="array" ref="FB581">IF(OR(ISBLANK(F581),F581=0),"",_xlfn._xlws.FILTER('Rot.Out'!C$3:M$100,'Rot.Out'!B$3:B$100=F581))</f>
        <v/>
      </c>
      <c r="FM581" s="4" t="str" cm="1">
        <f t="array" ref="FM581">IF(OR(F581=0,F581=""),"",IFERROR(_xlfn.UNIQUE(_xlfn._xlws.FILTER('Rot.Out'!R:R,('Rot.Out'!O:O=Data.Out!F581)*('Rot.Out'!P:P=Data.Out!G581)),FALSE),""))</f>
        <v/>
      </c>
      <c r="FN581" s="4" t="str" cm="1">
        <f t="array" ref="FN581">IF(OR(H581=0,ISBLANK(H581)),"",_xlfn._xlws.FILTER(Out.Out!A$2:J$36,Out.Out!K$2:K$36=H581))</f>
        <v/>
      </c>
      <c r="FX581" s="4" t="str" cm="1">
        <f t="array" ref="FX581">IF(OR(A581=0,ISBLANK(A581),A581=""),"",_xlfn._xlws.FILTER(Site.Out!A$2:AA$50,Site.Out!C$2:C$50=A581))</f>
        <v/>
      </c>
      <c r="GY581" s="4" t="str" cm="1">
        <f t="array" ref="GY581">IF(OR(ISBLANK(A581),A581=0,A581=""),"",Pub.Out!A$2:H$2)</f>
        <v/>
      </c>
      <c r="HG581" s="4" t="str" cm="1">
        <f t="array" ref="HG581">IFERROR(IF(OR(C581=0,C581=""),"",_xlfn._xlws.FILTER(Prod.Out!C:F,Prod.Out!B:B=C581)),"")</f>
        <v/>
      </c>
      <c r="HK581" s="4" t="str" cm="1">
        <f t="array" ref="HK581">IF(OR(A581=0,A581=""),"",_xlfn.ANCHORARRAY(ExpD.Out!A$2))</f>
        <v/>
      </c>
    </row>
    <row r="582" spans="1:219" x14ac:dyDescent="0.35">
      <c r="A582" s="4" t="str" cm="1">
        <f t="array" ref="A582">IF(OR(EnterData!A585="",ISBLANK(EnterData!A585)),"",_xlfn._xlws.FILTER(EnterData!A585:L585,EnterData!A585:A585&lt;&gt;""))</f>
        <v/>
      </c>
      <c r="M582" s="4" t="str" cm="1">
        <f t="array" ref="M582">IF(OR(EnterData!A585="",ISBLANK(EnterData!A585)),"",_xlfn._xlws.FILTER(EnterData!N585:AB585,EnterData!A585:A585&lt;&gt;""))</f>
        <v/>
      </c>
      <c r="AB582" s="4" t="str" cm="1">
        <f t="array" ref="AB582">IF(OR(ISBLANK(B582),B582=0),"",_xlfn._xlws.FILTER(MT.Out!A$2:DO$200,MT.Out!D$2:D$200=Data.Out!B582))</f>
        <v/>
      </c>
      <c r="EQ582" s="4" t="str" cm="1">
        <f t="array" ref="EQ582">IFERROR(IF(OR(ISBLANK(E582),E582=0),"",_xlfn._xlws.FILTER(Int.Out!G$2:Q$100,Int.Out!B$2:B$100=E582)),"")</f>
        <v/>
      </c>
      <c r="FB582" s="4" t="str" cm="1">
        <f t="array" ref="FB582">IF(OR(ISBLANK(F582),F582=0),"",_xlfn._xlws.FILTER('Rot.Out'!C$3:M$100,'Rot.Out'!B$3:B$100=F582))</f>
        <v/>
      </c>
      <c r="FM582" s="4" t="str" cm="1">
        <f t="array" ref="FM582">IF(OR(F582=0,F582=""),"",IFERROR(_xlfn.UNIQUE(_xlfn._xlws.FILTER('Rot.Out'!R:R,('Rot.Out'!O:O=Data.Out!F582)*('Rot.Out'!P:P=Data.Out!G582)),FALSE),""))</f>
        <v/>
      </c>
      <c r="FN582" s="4" t="str" cm="1">
        <f t="array" ref="FN582">IF(OR(H582=0,ISBLANK(H582)),"",_xlfn._xlws.FILTER(Out.Out!A$2:J$36,Out.Out!K$2:K$36=H582))</f>
        <v/>
      </c>
      <c r="FX582" s="4" t="str" cm="1">
        <f t="array" ref="FX582">IF(OR(A582=0,ISBLANK(A582),A582=""),"",_xlfn._xlws.FILTER(Site.Out!A$2:AA$50,Site.Out!C$2:C$50=A582))</f>
        <v/>
      </c>
      <c r="GY582" s="4" t="str" cm="1">
        <f t="array" ref="GY582">IF(OR(ISBLANK(A582),A582=0,A582=""),"",Pub.Out!A$2:H$2)</f>
        <v/>
      </c>
      <c r="HG582" s="4" t="str" cm="1">
        <f t="array" ref="HG582">IFERROR(IF(OR(C582=0,C582=""),"",_xlfn._xlws.FILTER(Prod.Out!C:F,Prod.Out!B:B=C582)),"")</f>
        <v/>
      </c>
      <c r="HK582" s="4" t="str" cm="1">
        <f t="array" ref="HK582">IF(OR(A582=0,A582=""),"",_xlfn.ANCHORARRAY(ExpD.Out!A$2))</f>
        <v/>
      </c>
    </row>
    <row r="583" spans="1:219" x14ac:dyDescent="0.35">
      <c r="A583" s="4" t="str" cm="1">
        <f t="array" ref="A583">IF(OR(EnterData!A586="",ISBLANK(EnterData!A586)),"",_xlfn._xlws.FILTER(EnterData!A586:L586,EnterData!A586:A586&lt;&gt;""))</f>
        <v/>
      </c>
      <c r="M583" s="4" t="str" cm="1">
        <f t="array" ref="M583">IF(OR(EnterData!A586="",ISBLANK(EnterData!A586)),"",_xlfn._xlws.FILTER(EnterData!N586:AB586,EnterData!A586:A586&lt;&gt;""))</f>
        <v/>
      </c>
      <c r="AB583" s="4" t="str" cm="1">
        <f t="array" ref="AB583">IF(OR(ISBLANK(B583),B583=0),"",_xlfn._xlws.FILTER(MT.Out!A$2:DO$200,MT.Out!D$2:D$200=Data.Out!B583))</f>
        <v/>
      </c>
      <c r="EQ583" s="4" t="str" cm="1">
        <f t="array" ref="EQ583">IFERROR(IF(OR(ISBLANK(E583),E583=0),"",_xlfn._xlws.FILTER(Int.Out!G$2:Q$100,Int.Out!B$2:B$100=E583)),"")</f>
        <v/>
      </c>
      <c r="FB583" s="4" t="str" cm="1">
        <f t="array" ref="FB583">IF(OR(ISBLANK(F583),F583=0),"",_xlfn._xlws.FILTER('Rot.Out'!C$3:M$100,'Rot.Out'!B$3:B$100=F583))</f>
        <v/>
      </c>
      <c r="FM583" s="4" t="str" cm="1">
        <f t="array" ref="FM583">IF(OR(F583=0,F583=""),"",IFERROR(_xlfn.UNIQUE(_xlfn._xlws.FILTER('Rot.Out'!R:R,('Rot.Out'!O:O=Data.Out!F583)*('Rot.Out'!P:P=Data.Out!G583)),FALSE),""))</f>
        <v/>
      </c>
      <c r="FN583" s="4" t="str" cm="1">
        <f t="array" ref="FN583">IF(OR(H583=0,ISBLANK(H583)),"",_xlfn._xlws.FILTER(Out.Out!A$2:J$36,Out.Out!K$2:K$36=H583))</f>
        <v/>
      </c>
      <c r="FX583" s="4" t="str" cm="1">
        <f t="array" ref="FX583">IF(OR(A583=0,ISBLANK(A583),A583=""),"",_xlfn._xlws.FILTER(Site.Out!A$2:AA$50,Site.Out!C$2:C$50=A583))</f>
        <v/>
      </c>
      <c r="GY583" s="4" t="str" cm="1">
        <f t="array" ref="GY583">IF(OR(ISBLANK(A583),A583=0,A583=""),"",Pub.Out!A$2:H$2)</f>
        <v/>
      </c>
      <c r="HG583" s="4" t="str" cm="1">
        <f t="array" ref="HG583">IFERROR(IF(OR(C583=0,C583=""),"",_xlfn._xlws.FILTER(Prod.Out!C:F,Prod.Out!B:B=C583)),"")</f>
        <v/>
      </c>
      <c r="HK583" s="4" t="str" cm="1">
        <f t="array" ref="HK583">IF(OR(A583=0,A583=""),"",_xlfn.ANCHORARRAY(ExpD.Out!A$2))</f>
        <v/>
      </c>
    </row>
    <row r="584" spans="1:219" x14ac:dyDescent="0.35">
      <c r="A584" s="4" t="str" cm="1">
        <f t="array" ref="A584">IF(OR(EnterData!A587="",ISBLANK(EnterData!A587)),"",_xlfn._xlws.FILTER(EnterData!A587:L587,EnterData!A587:A587&lt;&gt;""))</f>
        <v/>
      </c>
      <c r="M584" s="4" t="str" cm="1">
        <f t="array" ref="M584">IF(OR(EnterData!A587="",ISBLANK(EnterData!A587)),"",_xlfn._xlws.FILTER(EnterData!N587:AB587,EnterData!A587:A587&lt;&gt;""))</f>
        <v/>
      </c>
      <c r="AB584" s="4" t="str" cm="1">
        <f t="array" ref="AB584">IF(OR(ISBLANK(B584),B584=0),"",_xlfn._xlws.FILTER(MT.Out!A$2:DO$200,MT.Out!D$2:D$200=Data.Out!B584))</f>
        <v/>
      </c>
      <c r="EQ584" s="4" t="str" cm="1">
        <f t="array" ref="EQ584">IFERROR(IF(OR(ISBLANK(E584),E584=0),"",_xlfn._xlws.FILTER(Int.Out!G$2:Q$100,Int.Out!B$2:B$100=E584)),"")</f>
        <v/>
      </c>
      <c r="FB584" s="4" t="str" cm="1">
        <f t="array" ref="FB584">IF(OR(ISBLANK(F584),F584=0),"",_xlfn._xlws.FILTER('Rot.Out'!C$3:M$100,'Rot.Out'!B$3:B$100=F584))</f>
        <v/>
      </c>
      <c r="FM584" s="4" t="str" cm="1">
        <f t="array" ref="FM584">IF(OR(F584=0,F584=""),"",IFERROR(_xlfn.UNIQUE(_xlfn._xlws.FILTER('Rot.Out'!R:R,('Rot.Out'!O:O=Data.Out!F584)*('Rot.Out'!P:P=Data.Out!G584)),FALSE),""))</f>
        <v/>
      </c>
      <c r="FN584" s="4" t="str" cm="1">
        <f t="array" ref="FN584">IF(OR(H584=0,ISBLANK(H584)),"",_xlfn._xlws.FILTER(Out.Out!A$2:J$36,Out.Out!K$2:K$36=H584))</f>
        <v/>
      </c>
      <c r="FX584" s="4" t="str" cm="1">
        <f t="array" ref="FX584">IF(OR(A584=0,ISBLANK(A584),A584=""),"",_xlfn._xlws.FILTER(Site.Out!A$2:AA$50,Site.Out!C$2:C$50=A584))</f>
        <v/>
      </c>
      <c r="GY584" s="4" t="str" cm="1">
        <f t="array" ref="GY584">IF(OR(ISBLANK(A584),A584=0,A584=""),"",Pub.Out!A$2:H$2)</f>
        <v/>
      </c>
      <c r="HG584" s="4" t="str" cm="1">
        <f t="array" ref="HG584">IFERROR(IF(OR(C584=0,C584=""),"",_xlfn._xlws.FILTER(Prod.Out!C:F,Prod.Out!B:B=C584)),"")</f>
        <v/>
      </c>
      <c r="HK584" s="4" t="str" cm="1">
        <f t="array" ref="HK584">IF(OR(A584=0,A584=""),"",_xlfn.ANCHORARRAY(ExpD.Out!A$2))</f>
        <v/>
      </c>
    </row>
    <row r="585" spans="1:219" x14ac:dyDescent="0.35">
      <c r="A585" s="4" t="str" cm="1">
        <f t="array" ref="A585">IF(OR(EnterData!A588="",ISBLANK(EnterData!A588)),"",_xlfn._xlws.FILTER(EnterData!A588:L588,EnterData!A588:A588&lt;&gt;""))</f>
        <v/>
      </c>
      <c r="M585" s="4" t="str" cm="1">
        <f t="array" ref="M585">IF(OR(EnterData!A588="",ISBLANK(EnterData!A588)),"",_xlfn._xlws.FILTER(EnterData!N588:AB588,EnterData!A588:A588&lt;&gt;""))</f>
        <v/>
      </c>
      <c r="AB585" s="4" t="str" cm="1">
        <f t="array" ref="AB585">IF(OR(ISBLANK(B585),B585=0),"",_xlfn._xlws.FILTER(MT.Out!A$2:DO$200,MT.Out!D$2:D$200=Data.Out!B585))</f>
        <v/>
      </c>
      <c r="EQ585" s="4" t="str" cm="1">
        <f t="array" ref="EQ585">IFERROR(IF(OR(ISBLANK(E585),E585=0),"",_xlfn._xlws.FILTER(Int.Out!G$2:Q$100,Int.Out!B$2:B$100=E585)),"")</f>
        <v/>
      </c>
      <c r="FB585" s="4" t="str" cm="1">
        <f t="array" ref="FB585">IF(OR(ISBLANK(F585),F585=0),"",_xlfn._xlws.FILTER('Rot.Out'!C$3:M$100,'Rot.Out'!B$3:B$100=F585))</f>
        <v/>
      </c>
      <c r="FM585" s="4" t="str" cm="1">
        <f t="array" ref="FM585">IF(OR(F585=0,F585=""),"",IFERROR(_xlfn.UNIQUE(_xlfn._xlws.FILTER('Rot.Out'!R:R,('Rot.Out'!O:O=Data.Out!F585)*('Rot.Out'!P:P=Data.Out!G585)),FALSE),""))</f>
        <v/>
      </c>
      <c r="FN585" s="4" t="str" cm="1">
        <f t="array" ref="FN585">IF(OR(H585=0,ISBLANK(H585)),"",_xlfn._xlws.FILTER(Out.Out!A$2:J$36,Out.Out!K$2:K$36=H585))</f>
        <v/>
      </c>
      <c r="FX585" s="4" t="str" cm="1">
        <f t="array" ref="FX585">IF(OR(A585=0,ISBLANK(A585),A585=""),"",_xlfn._xlws.FILTER(Site.Out!A$2:AA$50,Site.Out!C$2:C$50=A585))</f>
        <v/>
      </c>
      <c r="GY585" s="4" t="str" cm="1">
        <f t="array" ref="GY585">IF(OR(ISBLANK(A585),A585=0,A585=""),"",Pub.Out!A$2:H$2)</f>
        <v/>
      </c>
      <c r="HG585" s="4" t="str" cm="1">
        <f t="array" ref="HG585">IFERROR(IF(OR(C585=0,C585=""),"",_xlfn._xlws.FILTER(Prod.Out!C:F,Prod.Out!B:B=C585)),"")</f>
        <v/>
      </c>
      <c r="HK585" s="4" t="str" cm="1">
        <f t="array" ref="HK585">IF(OR(A585=0,A585=""),"",_xlfn.ANCHORARRAY(ExpD.Out!A$2))</f>
        <v/>
      </c>
    </row>
    <row r="586" spans="1:219" x14ac:dyDescent="0.35">
      <c r="A586" s="4" t="str" cm="1">
        <f t="array" ref="A586">IF(OR(EnterData!A589="",ISBLANK(EnterData!A589)),"",_xlfn._xlws.FILTER(EnterData!A589:L589,EnterData!A589:A589&lt;&gt;""))</f>
        <v/>
      </c>
      <c r="M586" s="4" t="str" cm="1">
        <f t="array" ref="M586">IF(OR(EnterData!A589="",ISBLANK(EnterData!A589)),"",_xlfn._xlws.FILTER(EnterData!N589:AB589,EnterData!A589:A589&lt;&gt;""))</f>
        <v/>
      </c>
      <c r="AB586" s="4" t="str" cm="1">
        <f t="array" ref="AB586">IF(OR(ISBLANK(B586),B586=0),"",_xlfn._xlws.FILTER(MT.Out!A$2:DO$200,MT.Out!D$2:D$200=Data.Out!B586))</f>
        <v/>
      </c>
      <c r="EQ586" s="4" t="str" cm="1">
        <f t="array" ref="EQ586">IFERROR(IF(OR(ISBLANK(E586),E586=0),"",_xlfn._xlws.FILTER(Int.Out!G$2:Q$100,Int.Out!B$2:B$100=E586)),"")</f>
        <v/>
      </c>
      <c r="FB586" s="4" t="str" cm="1">
        <f t="array" ref="FB586">IF(OR(ISBLANK(F586),F586=0),"",_xlfn._xlws.FILTER('Rot.Out'!C$3:M$100,'Rot.Out'!B$3:B$100=F586))</f>
        <v/>
      </c>
      <c r="FM586" s="4" t="str" cm="1">
        <f t="array" ref="FM586">IF(OR(F586=0,F586=""),"",IFERROR(_xlfn.UNIQUE(_xlfn._xlws.FILTER('Rot.Out'!R:R,('Rot.Out'!O:O=Data.Out!F586)*('Rot.Out'!P:P=Data.Out!G586)),FALSE),""))</f>
        <v/>
      </c>
      <c r="FN586" s="4" t="str" cm="1">
        <f t="array" ref="FN586">IF(OR(H586=0,ISBLANK(H586)),"",_xlfn._xlws.FILTER(Out.Out!A$2:J$36,Out.Out!K$2:K$36=H586))</f>
        <v/>
      </c>
      <c r="FX586" s="4" t="str" cm="1">
        <f t="array" ref="FX586">IF(OR(A586=0,ISBLANK(A586),A586=""),"",_xlfn._xlws.FILTER(Site.Out!A$2:AA$50,Site.Out!C$2:C$50=A586))</f>
        <v/>
      </c>
      <c r="GY586" s="4" t="str" cm="1">
        <f t="array" ref="GY586">IF(OR(ISBLANK(A586),A586=0,A586=""),"",Pub.Out!A$2:H$2)</f>
        <v/>
      </c>
      <c r="HG586" s="4" t="str" cm="1">
        <f t="array" ref="HG586">IFERROR(IF(OR(C586=0,C586=""),"",_xlfn._xlws.FILTER(Prod.Out!C:F,Prod.Out!B:B=C586)),"")</f>
        <v/>
      </c>
      <c r="HK586" s="4" t="str" cm="1">
        <f t="array" ref="HK586">IF(OR(A586=0,A586=""),"",_xlfn.ANCHORARRAY(ExpD.Out!A$2))</f>
        <v/>
      </c>
    </row>
    <row r="587" spans="1:219" x14ac:dyDescent="0.35">
      <c r="A587" s="4" t="str" cm="1">
        <f t="array" ref="A587">IF(OR(EnterData!A590="",ISBLANK(EnterData!A590)),"",_xlfn._xlws.FILTER(EnterData!A590:L590,EnterData!A590:A590&lt;&gt;""))</f>
        <v/>
      </c>
      <c r="M587" s="4" t="str" cm="1">
        <f t="array" ref="M587">IF(OR(EnterData!A590="",ISBLANK(EnterData!A590)),"",_xlfn._xlws.FILTER(EnterData!N590:AB590,EnterData!A590:A590&lt;&gt;""))</f>
        <v/>
      </c>
      <c r="AB587" s="4" t="str" cm="1">
        <f t="array" ref="AB587">IF(OR(ISBLANK(B587),B587=0),"",_xlfn._xlws.FILTER(MT.Out!A$2:DO$200,MT.Out!D$2:D$200=Data.Out!B587))</f>
        <v/>
      </c>
      <c r="EQ587" s="4" t="str" cm="1">
        <f t="array" ref="EQ587">IFERROR(IF(OR(ISBLANK(E587),E587=0),"",_xlfn._xlws.FILTER(Int.Out!G$2:Q$100,Int.Out!B$2:B$100=E587)),"")</f>
        <v/>
      </c>
      <c r="FB587" s="4" t="str" cm="1">
        <f t="array" ref="FB587">IF(OR(ISBLANK(F587),F587=0),"",_xlfn._xlws.FILTER('Rot.Out'!C$3:M$100,'Rot.Out'!B$3:B$100=F587))</f>
        <v/>
      </c>
      <c r="FM587" s="4" t="str" cm="1">
        <f t="array" ref="FM587">IF(OR(F587=0,F587=""),"",IFERROR(_xlfn.UNIQUE(_xlfn._xlws.FILTER('Rot.Out'!R:R,('Rot.Out'!O:O=Data.Out!F587)*('Rot.Out'!P:P=Data.Out!G587)),FALSE),""))</f>
        <v/>
      </c>
      <c r="FN587" s="4" t="str" cm="1">
        <f t="array" ref="FN587">IF(OR(H587=0,ISBLANK(H587)),"",_xlfn._xlws.FILTER(Out.Out!A$2:J$36,Out.Out!K$2:K$36=H587))</f>
        <v/>
      </c>
      <c r="FX587" s="4" t="str" cm="1">
        <f t="array" ref="FX587">IF(OR(A587=0,ISBLANK(A587),A587=""),"",_xlfn._xlws.FILTER(Site.Out!A$2:AA$50,Site.Out!C$2:C$50=A587))</f>
        <v/>
      </c>
      <c r="GY587" s="4" t="str" cm="1">
        <f t="array" ref="GY587">IF(OR(ISBLANK(A587),A587=0,A587=""),"",Pub.Out!A$2:H$2)</f>
        <v/>
      </c>
      <c r="HG587" s="4" t="str" cm="1">
        <f t="array" ref="HG587">IFERROR(IF(OR(C587=0,C587=""),"",_xlfn._xlws.FILTER(Prod.Out!C:F,Prod.Out!B:B=C587)),"")</f>
        <v/>
      </c>
      <c r="HK587" s="4" t="str" cm="1">
        <f t="array" ref="HK587">IF(OR(A587=0,A587=""),"",_xlfn.ANCHORARRAY(ExpD.Out!A$2))</f>
        <v/>
      </c>
    </row>
    <row r="588" spans="1:219" x14ac:dyDescent="0.35">
      <c r="A588" s="4" t="str" cm="1">
        <f t="array" ref="A588">IF(OR(EnterData!A591="",ISBLANK(EnterData!A591)),"",_xlfn._xlws.FILTER(EnterData!A591:L591,EnterData!A591:A591&lt;&gt;""))</f>
        <v/>
      </c>
      <c r="M588" s="4" t="str" cm="1">
        <f t="array" ref="M588">IF(OR(EnterData!A591="",ISBLANK(EnterData!A591)),"",_xlfn._xlws.FILTER(EnterData!N591:AB591,EnterData!A591:A591&lt;&gt;""))</f>
        <v/>
      </c>
      <c r="AB588" s="4" t="str" cm="1">
        <f t="array" ref="AB588">IF(OR(ISBLANK(B588),B588=0),"",_xlfn._xlws.FILTER(MT.Out!A$2:DO$200,MT.Out!D$2:D$200=Data.Out!B588))</f>
        <v/>
      </c>
      <c r="EQ588" s="4" t="str" cm="1">
        <f t="array" ref="EQ588">IFERROR(IF(OR(ISBLANK(E588),E588=0),"",_xlfn._xlws.FILTER(Int.Out!G$2:Q$100,Int.Out!B$2:B$100=E588)),"")</f>
        <v/>
      </c>
      <c r="FB588" s="4" t="str" cm="1">
        <f t="array" ref="FB588">IF(OR(ISBLANK(F588),F588=0),"",_xlfn._xlws.FILTER('Rot.Out'!C$3:M$100,'Rot.Out'!B$3:B$100=F588))</f>
        <v/>
      </c>
      <c r="FM588" s="4" t="str" cm="1">
        <f t="array" ref="FM588">IF(OR(F588=0,F588=""),"",IFERROR(_xlfn.UNIQUE(_xlfn._xlws.FILTER('Rot.Out'!R:R,('Rot.Out'!O:O=Data.Out!F588)*('Rot.Out'!P:P=Data.Out!G588)),FALSE),""))</f>
        <v/>
      </c>
      <c r="FN588" s="4" t="str" cm="1">
        <f t="array" ref="FN588">IF(OR(H588=0,ISBLANK(H588)),"",_xlfn._xlws.FILTER(Out.Out!A$2:J$36,Out.Out!K$2:K$36=H588))</f>
        <v/>
      </c>
      <c r="FX588" s="4" t="str" cm="1">
        <f t="array" ref="FX588">IF(OR(A588=0,ISBLANK(A588),A588=""),"",_xlfn._xlws.FILTER(Site.Out!A$2:AA$50,Site.Out!C$2:C$50=A588))</f>
        <v/>
      </c>
      <c r="GY588" s="4" t="str" cm="1">
        <f t="array" ref="GY588">IF(OR(ISBLANK(A588),A588=0,A588=""),"",Pub.Out!A$2:H$2)</f>
        <v/>
      </c>
      <c r="HG588" s="4" t="str" cm="1">
        <f t="array" ref="HG588">IFERROR(IF(OR(C588=0,C588=""),"",_xlfn._xlws.FILTER(Prod.Out!C:F,Prod.Out!B:B=C588)),"")</f>
        <v/>
      </c>
      <c r="HK588" s="4" t="str" cm="1">
        <f t="array" ref="HK588">IF(OR(A588=0,A588=""),"",_xlfn.ANCHORARRAY(ExpD.Out!A$2))</f>
        <v/>
      </c>
    </row>
    <row r="589" spans="1:219" x14ac:dyDescent="0.35">
      <c r="A589" s="4" t="str" cm="1">
        <f t="array" ref="A589">IF(OR(EnterData!A592="",ISBLANK(EnterData!A592)),"",_xlfn._xlws.FILTER(EnterData!A592:L592,EnterData!A592:A592&lt;&gt;""))</f>
        <v/>
      </c>
      <c r="M589" s="4" t="str" cm="1">
        <f t="array" ref="M589">IF(OR(EnterData!A592="",ISBLANK(EnterData!A592)),"",_xlfn._xlws.FILTER(EnterData!N592:AB592,EnterData!A592:A592&lt;&gt;""))</f>
        <v/>
      </c>
      <c r="AB589" s="4" t="str" cm="1">
        <f t="array" ref="AB589">IF(OR(ISBLANK(B589),B589=0),"",_xlfn._xlws.FILTER(MT.Out!A$2:DO$200,MT.Out!D$2:D$200=Data.Out!B589))</f>
        <v/>
      </c>
      <c r="EQ589" s="4" t="str" cm="1">
        <f t="array" ref="EQ589">IFERROR(IF(OR(ISBLANK(E589),E589=0),"",_xlfn._xlws.FILTER(Int.Out!G$2:Q$100,Int.Out!B$2:B$100=E589)),"")</f>
        <v/>
      </c>
      <c r="FB589" s="4" t="str" cm="1">
        <f t="array" ref="FB589">IF(OR(ISBLANK(F589),F589=0),"",_xlfn._xlws.FILTER('Rot.Out'!C$3:M$100,'Rot.Out'!B$3:B$100=F589))</f>
        <v/>
      </c>
      <c r="FM589" s="4" t="str" cm="1">
        <f t="array" ref="FM589">IF(OR(F589=0,F589=""),"",IFERROR(_xlfn.UNIQUE(_xlfn._xlws.FILTER('Rot.Out'!R:R,('Rot.Out'!O:O=Data.Out!F589)*('Rot.Out'!P:P=Data.Out!G589)),FALSE),""))</f>
        <v/>
      </c>
      <c r="FN589" s="4" t="str" cm="1">
        <f t="array" ref="FN589">IF(OR(H589=0,ISBLANK(H589)),"",_xlfn._xlws.FILTER(Out.Out!A$2:J$36,Out.Out!K$2:K$36=H589))</f>
        <v/>
      </c>
      <c r="FX589" s="4" t="str" cm="1">
        <f t="array" ref="FX589">IF(OR(A589=0,ISBLANK(A589),A589=""),"",_xlfn._xlws.FILTER(Site.Out!A$2:AA$50,Site.Out!C$2:C$50=A589))</f>
        <v/>
      </c>
      <c r="GY589" s="4" t="str" cm="1">
        <f t="array" ref="GY589">IF(OR(ISBLANK(A589),A589=0,A589=""),"",Pub.Out!A$2:H$2)</f>
        <v/>
      </c>
      <c r="HG589" s="4" t="str" cm="1">
        <f t="array" ref="HG589">IFERROR(IF(OR(C589=0,C589=""),"",_xlfn._xlws.FILTER(Prod.Out!C:F,Prod.Out!B:B=C589)),"")</f>
        <v/>
      </c>
      <c r="HK589" s="4" t="str" cm="1">
        <f t="array" ref="HK589">IF(OR(A589=0,A589=""),"",_xlfn.ANCHORARRAY(ExpD.Out!A$2))</f>
        <v/>
      </c>
    </row>
    <row r="590" spans="1:219" x14ac:dyDescent="0.35">
      <c r="A590" s="4" t="str" cm="1">
        <f t="array" ref="A590">IF(OR(EnterData!A593="",ISBLANK(EnterData!A593)),"",_xlfn._xlws.FILTER(EnterData!A593:L593,EnterData!A593:A593&lt;&gt;""))</f>
        <v/>
      </c>
      <c r="M590" s="4" t="str" cm="1">
        <f t="array" ref="M590">IF(OR(EnterData!A593="",ISBLANK(EnterData!A593)),"",_xlfn._xlws.FILTER(EnterData!N593:AB593,EnterData!A593:A593&lt;&gt;""))</f>
        <v/>
      </c>
      <c r="AB590" s="4" t="str" cm="1">
        <f t="array" ref="AB590">IF(OR(ISBLANK(B590),B590=0),"",_xlfn._xlws.FILTER(MT.Out!A$2:DO$200,MT.Out!D$2:D$200=Data.Out!B590))</f>
        <v/>
      </c>
      <c r="EQ590" s="4" t="str" cm="1">
        <f t="array" ref="EQ590">IFERROR(IF(OR(ISBLANK(E590),E590=0),"",_xlfn._xlws.FILTER(Int.Out!G$2:Q$100,Int.Out!B$2:B$100=E590)),"")</f>
        <v/>
      </c>
      <c r="FB590" s="4" t="str" cm="1">
        <f t="array" ref="FB590">IF(OR(ISBLANK(F590),F590=0),"",_xlfn._xlws.FILTER('Rot.Out'!C$3:M$100,'Rot.Out'!B$3:B$100=F590))</f>
        <v/>
      </c>
      <c r="FM590" s="4" t="str" cm="1">
        <f t="array" ref="FM590">IF(OR(F590=0,F590=""),"",IFERROR(_xlfn.UNIQUE(_xlfn._xlws.FILTER('Rot.Out'!R:R,('Rot.Out'!O:O=Data.Out!F590)*('Rot.Out'!P:P=Data.Out!G590)),FALSE),""))</f>
        <v/>
      </c>
      <c r="FN590" s="4" t="str" cm="1">
        <f t="array" ref="FN590">IF(OR(H590=0,ISBLANK(H590)),"",_xlfn._xlws.FILTER(Out.Out!A$2:J$36,Out.Out!K$2:K$36=H590))</f>
        <v/>
      </c>
      <c r="FX590" s="4" t="str" cm="1">
        <f t="array" ref="FX590">IF(OR(A590=0,ISBLANK(A590),A590=""),"",_xlfn._xlws.FILTER(Site.Out!A$2:AA$50,Site.Out!C$2:C$50=A590))</f>
        <v/>
      </c>
      <c r="GY590" s="4" t="str" cm="1">
        <f t="array" ref="GY590">IF(OR(ISBLANK(A590),A590=0,A590=""),"",Pub.Out!A$2:H$2)</f>
        <v/>
      </c>
      <c r="HG590" s="4" t="str" cm="1">
        <f t="array" ref="HG590">IFERROR(IF(OR(C590=0,C590=""),"",_xlfn._xlws.FILTER(Prod.Out!C:F,Prod.Out!B:B=C590)),"")</f>
        <v/>
      </c>
      <c r="HK590" s="4" t="str" cm="1">
        <f t="array" ref="HK590">IF(OR(A590=0,A590=""),"",_xlfn.ANCHORARRAY(ExpD.Out!A$2))</f>
        <v/>
      </c>
    </row>
    <row r="591" spans="1:219" x14ac:dyDescent="0.35">
      <c r="A591" s="4" t="str" cm="1">
        <f t="array" ref="A591">IF(OR(EnterData!A594="",ISBLANK(EnterData!A594)),"",_xlfn._xlws.FILTER(EnterData!A594:L594,EnterData!A594:A594&lt;&gt;""))</f>
        <v/>
      </c>
      <c r="M591" s="4" t="str" cm="1">
        <f t="array" ref="M591">IF(OR(EnterData!A594="",ISBLANK(EnterData!A594)),"",_xlfn._xlws.FILTER(EnterData!N594:AB594,EnterData!A594:A594&lt;&gt;""))</f>
        <v/>
      </c>
      <c r="AB591" s="4" t="str" cm="1">
        <f t="array" ref="AB591">IF(OR(ISBLANK(B591),B591=0),"",_xlfn._xlws.FILTER(MT.Out!A$2:DO$200,MT.Out!D$2:D$200=Data.Out!B591))</f>
        <v/>
      </c>
      <c r="EQ591" s="4" t="str" cm="1">
        <f t="array" ref="EQ591">IFERROR(IF(OR(ISBLANK(E591),E591=0),"",_xlfn._xlws.FILTER(Int.Out!G$2:Q$100,Int.Out!B$2:B$100=E591)),"")</f>
        <v/>
      </c>
      <c r="FB591" s="4" t="str" cm="1">
        <f t="array" ref="FB591">IF(OR(ISBLANK(F591),F591=0),"",_xlfn._xlws.FILTER('Rot.Out'!C$3:M$100,'Rot.Out'!B$3:B$100=F591))</f>
        <v/>
      </c>
      <c r="FM591" s="4" t="str" cm="1">
        <f t="array" ref="FM591">IF(OR(F591=0,F591=""),"",IFERROR(_xlfn.UNIQUE(_xlfn._xlws.FILTER('Rot.Out'!R:R,('Rot.Out'!O:O=Data.Out!F591)*('Rot.Out'!P:P=Data.Out!G591)),FALSE),""))</f>
        <v/>
      </c>
      <c r="FN591" s="4" t="str" cm="1">
        <f t="array" ref="FN591">IF(OR(H591=0,ISBLANK(H591)),"",_xlfn._xlws.FILTER(Out.Out!A$2:J$36,Out.Out!K$2:K$36=H591))</f>
        <v/>
      </c>
      <c r="FX591" s="4" t="str" cm="1">
        <f t="array" ref="FX591">IF(OR(A591=0,ISBLANK(A591),A591=""),"",_xlfn._xlws.FILTER(Site.Out!A$2:AA$50,Site.Out!C$2:C$50=A591))</f>
        <v/>
      </c>
      <c r="GY591" s="4" t="str" cm="1">
        <f t="array" ref="GY591">IF(OR(ISBLANK(A591),A591=0,A591=""),"",Pub.Out!A$2:H$2)</f>
        <v/>
      </c>
      <c r="HG591" s="4" t="str" cm="1">
        <f t="array" ref="HG591">IFERROR(IF(OR(C591=0,C591=""),"",_xlfn._xlws.FILTER(Prod.Out!C:F,Prod.Out!B:B=C591)),"")</f>
        <v/>
      </c>
      <c r="HK591" s="4" t="str" cm="1">
        <f t="array" ref="HK591">IF(OR(A591=0,A591=""),"",_xlfn.ANCHORARRAY(ExpD.Out!A$2))</f>
        <v/>
      </c>
    </row>
    <row r="592" spans="1:219" x14ac:dyDescent="0.35">
      <c r="A592" s="4" t="str" cm="1">
        <f t="array" ref="A592">IF(OR(EnterData!A595="",ISBLANK(EnterData!A595)),"",_xlfn._xlws.FILTER(EnterData!A595:L595,EnterData!A595:A595&lt;&gt;""))</f>
        <v/>
      </c>
      <c r="M592" s="4" t="str" cm="1">
        <f t="array" ref="M592">IF(OR(EnterData!A595="",ISBLANK(EnterData!A595)),"",_xlfn._xlws.FILTER(EnterData!N595:AB595,EnterData!A595:A595&lt;&gt;""))</f>
        <v/>
      </c>
      <c r="AB592" s="4" t="str" cm="1">
        <f t="array" ref="AB592">IF(OR(ISBLANK(B592),B592=0),"",_xlfn._xlws.FILTER(MT.Out!A$2:DO$200,MT.Out!D$2:D$200=Data.Out!B592))</f>
        <v/>
      </c>
      <c r="EQ592" s="4" t="str" cm="1">
        <f t="array" ref="EQ592">IFERROR(IF(OR(ISBLANK(E592),E592=0),"",_xlfn._xlws.FILTER(Int.Out!G$2:Q$100,Int.Out!B$2:B$100=E592)),"")</f>
        <v/>
      </c>
      <c r="FB592" s="4" t="str" cm="1">
        <f t="array" ref="FB592">IF(OR(ISBLANK(F592),F592=0),"",_xlfn._xlws.FILTER('Rot.Out'!C$3:M$100,'Rot.Out'!B$3:B$100=F592))</f>
        <v/>
      </c>
      <c r="FM592" s="4" t="str" cm="1">
        <f t="array" ref="FM592">IF(OR(F592=0,F592=""),"",IFERROR(_xlfn.UNIQUE(_xlfn._xlws.FILTER('Rot.Out'!R:R,('Rot.Out'!O:O=Data.Out!F592)*('Rot.Out'!P:P=Data.Out!G592)),FALSE),""))</f>
        <v/>
      </c>
      <c r="FN592" s="4" t="str" cm="1">
        <f t="array" ref="FN592">IF(OR(H592=0,ISBLANK(H592)),"",_xlfn._xlws.FILTER(Out.Out!A$2:J$36,Out.Out!K$2:K$36=H592))</f>
        <v/>
      </c>
      <c r="FX592" s="4" t="str" cm="1">
        <f t="array" ref="FX592">IF(OR(A592=0,ISBLANK(A592),A592=""),"",_xlfn._xlws.FILTER(Site.Out!A$2:AA$50,Site.Out!C$2:C$50=A592))</f>
        <v/>
      </c>
      <c r="GY592" s="4" t="str" cm="1">
        <f t="array" ref="GY592">IF(OR(ISBLANK(A592),A592=0,A592=""),"",Pub.Out!A$2:H$2)</f>
        <v/>
      </c>
      <c r="HG592" s="4" t="str" cm="1">
        <f t="array" ref="HG592">IFERROR(IF(OR(C592=0,C592=""),"",_xlfn._xlws.FILTER(Prod.Out!C:F,Prod.Out!B:B=C592)),"")</f>
        <v/>
      </c>
      <c r="HK592" s="4" t="str" cm="1">
        <f t="array" ref="HK592">IF(OR(A592=0,A592=""),"",_xlfn.ANCHORARRAY(ExpD.Out!A$2))</f>
        <v/>
      </c>
    </row>
    <row r="593" spans="1:219" x14ac:dyDescent="0.35">
      <c r="A593" s="4" t="str" cm="1">
        <f t="array" ref="A593">IF(OR(EnterData!A596="",ISBLANK(EnterData!A596)),"",_xlfn._xlws.FILTER(EnterData!A596:L596,EnterData!A596:A596&lt;&gt;""))</f>
        <v/>
      </c>
      <c r="M593" s="4" t="str" cm="1">
        <f t="array" ref="M593">IF(OR(EnterData!A596="",ISBLANK(EnterData!A596)),"",_xlfn._xlws.FILTER(EnterData!N596:AB596,EnterData!A596:A596&lt;&gt;""))</f>
        <v/>
      </c>
      <c r="AB593" s="4" t="str" cm="1">
        <f t="array" ref="AB593">IF(OR(ISBLANK(B593),B593=0),"",_xlfn._xlws.FILTER(MT.Out!A$2:DO$200,MT.Out!D$2:D$200=Data.Out!B593))</f>
        <v/>
      </c>
      <c r="EQ593" s="4" t="str" cm="1">
        <f t="array" ref="EQ593">IFERROR(IF(OR(ISBLANK(E593),E593=0),"",_xlfn._xlws.FILTER(Int.Out!G$2:Q$100,Int.Out!B$2:B$100=E593)),"")</f>
        <v/>
      </c>
      <c r="FB593" s="4" t="str" cm="1">
        <f t="array" ref="FB593">IF(OR(ISBLANK(F593),F593=0),"",_xlfn._xlws.FILTER('Rot.Out'!C$3:M$100,'Rot.Out'!B$3:B$100=F593))</f>
        <v/>
      </c>
      <c r="FM593" s="4" t="str" cm="1">
        <f t="array" ref="FM593">IF(OR(F593=0,F593=""),"",IFERROR(_xlfn.UNIQUE(_xlfn._xlws.FILTER('Rot.Out'!R:R,('Rot.Out'!O:O=Data.Out!F593)*('Rot.Out'!P:P=Data.Out!G593)),FALSE),""))</f>
        <v/>
      </c>
      <c r="FN593" s="4" t="str" cm="1">
        <f t="array" ref="FN593">IF(OR(H593=0,ISBLANK(H593)),"",_xlfn._xlws.FILTER(Out.Out!A$2:J$36,Out.Out!K$2:K$36=H593))</f>
        <v/>
      </c>
      <c r="FX593" s="4" t="str" cm="1">
        <f t="array" ref="FX593">IF(OR(A593=0,ISBLANK(A593),A593=""),"",_xlfn._xlws.FILTER(Site.Out!A$2:AA$50,Site.Out!C$2:C$50=A593))</f>
        <v/>
      </c>
      <c r="GY593" s="4" t="str" cm="1">
        <f t="array" ref="GY593">IF(OR(ISBLANK(A593),A593=0,A593=""),"",Pub.Out!A$2:H$2)</f>
        <v/>
      </c>
      <c r="HG593" s="4" t="str" cm="1">
        <f t="array" ref="HG593">IFERROR(IF(OR(C593=0,C593=""),"",_xlfn._xlws.FILTER(Prod.Out!C:F,Prod.Out!B:B=C593)),"")</f>
        <v/>
      </c>
      <c r="HK593" s="4" t="str" cm="1">
        <f t="array" ref="HK593">IF(OR(A593=0,A593=""),"",_xlfn.ANCHORARRAY(ExpD.Out!A$2))</f>
        <v/>
      </c>
    </row>
    <row r="594" spans="1:219" x14ac:dyDescent="0.35">
      <c r="A594" s="4" t="str" cm="1">
        <f t="array" ref="A594">IF(OR(EnterData!A597="",ISBLANK(EnterData!A597)),"",_xlfn._xlws.FILTER(EnterData!A597:L597,EnterData!A597:A597&lt;&gt;""))</f>
        <v/>
      </c>
      <c r="M594" s="4" t="str" cm="1">
        <f t="array" ref="M594">IF(OR(EnterData!A597="",ISBLANK(EnterData!A597)),"",_xlfn._xlws.FILTER(EnterData!N597:AB597,EnterData!A597:A597&lt;&gt;""))</f>
        <v/>
      </c>
      <c r="AB594" s="4" t="str" cm="1">
        <f t="array" ref="AB594">IF(OR(ISBLANK(B594),B594=0),"",_xlfn._xlws.FILTER(MT.Out!A$2:DO$200,MT.Out!D$2:D$200=Data.Out!B594))</f>
        <v/>
      </c>
      <c r="EQ594" s="4" t="str" cm="1">
        <f t="array" ref="EQ594">IFERROR(IF(OR(ISBLANK(E594),E594=0),"",_xlfn._xlws.FILTER(Int.Out!G$2:Q$100,Int.Out!B$2:B$100=E594)),"")</f>
        <v/>
      </c>
      <c r="FB594" s="4" t="str" cm="1">
        <f t="array" ref="FB594">IF(OR(ISBLANK(F594),F594=0),"",_xlfn._xlws.FILTER('Rot.Out'!C$3:M$100,'Rot.Out'!B$3:B$100=F594))</f>
        <v/>
      </c>
      <c r="FM594" s="4" t="str" cm="1">
        <f t="array" ref="FM594">IF(OR(F594=0,F594=""),"",IFERROR(_xlfn.UNIQUE(_xlfn._xlws.FILTER('Rot.Out'!R:R,('Rot.Out'!O:O=Data.Out!F594)*('Rot.Out'!P:P=Data.Out!G594)),FALSE),""))</f>
        <v/>
      </c>
      <c r="FN594" s="4" t="str" cm="1">
        <f t="array" ref="FN594">IF(OR(H594=0,ISBLANK(H594)),"",_xlfn._xlws.FILTER(Out.Out!A$2:J$36,Out.Out!K$2:K$36=H594))</f>
        <v/>
      </c>
      <c r="FX594" s="4" t="str" cm="1">
        <f t="array" ref="FX594">IF(OR(A594=0,ISBLANK(A594),A594=""),"",_xlfn._xlws.FILTER(Site.Out!A$2:AA$50,Site.Out!C$2:C$50=A594))</f>
        <v/>
      </c>
      <c r="GY594" s="4" t="str" cm="1">
        <f t="array" ref="GY594">IF(OR(ISBLANK(A594),A594=0,A594=""),"",Pub.Out!A$2:H$2)</f>
        <v/>
      </c>
      <c r="HG594" s="4" t="str" cm="1">
        <f t="array" ref="HG594">IFERROR(IF(OR(C594=0,C594=""),"",_xlfn._xlws.FILTER(Prod.Out!C:F,Prod.Out!B:B=C594)),"")</f>
        <v/>
      </c>
      <c r="HK594" s="4" t="str" cm="1">
        <f t="array" ref="HK594">IF(OR(A594=0,A594=""),"",_xlfn.ANCHORARRAY(ExpD.Out!A$2))</f>
        <v/>
      </c>
    </row>
    <row r="595" spans="1:219" x14ac:dyDescent="0.35">
      <c r="A595" s="4" t="str" cm="1">
        <f t="array" ref="A595">IF(OR(EnterData!A598="",ISBLANK(EnterData!A598)),"",_xlfn._xlws.FILTER(EnterData!A598:L598,EnterData!A598:A598&lt;&gt;""))</f>
        <v/>
      </c>
      <c r="M595" s="4" t="str" cm="1">
        <f t="array" ref="M595">IF(OR(EnterData!A598="",ISBLANK(EnterData!A598)),"",_xlfn._xlws.FILTER(EnterData!N598:AB598,EnterData!A598:A598&lt;&gt;""))</f>
        <v/>
      </c>
      <c r="AB595" s="4" t="str" cm="1">
        <f t="array" ref="AB595">IF(OR(ISBLANK(B595),B595=0),"",_xlfn._xlws.FILTER(MT.Out!A$2:DO$200,MT.Out!D$2:D$200=Data.Out!B595))</f>
        <v/>
      </c>
      <c r="EQ595" s="4" t="str" cm="1">
        <f t="array" ref="EQ595">IFERROR(IF(OR(ISBLANK(E595),E595=0),"",_xlfn._xlws.FILTER(Int.Out!G$2:Q$100,Int.Out!B$2:B$100=E595)),"")</f>
        <v/>
      </c>
      <c r="FB595" s="4" t="str" cm="1">
        <f t="array" ref="FB595">IF(OR(ISBLANK(F595),F595=0),"",_xlfn._xlws.FILTER('Rot.Out'!C$3:M$100,'Rot.Out'!B$3:B$100=F595))</f>
        <v/>
      </c>
      <c r="FM595" s="4" t="str" cm="1">
        <f t="array" ref="FM595">IF(OR(F595=0,F595=""),"",IFERROR(_xlfn.UNIQUE(_xlfn._xlws.FILTER('Rot.Out'!R:R,('Rot.Out'!O:O=Data.Out!F595)*('Rot.Out'!P:P=Data.Out!G595)),FALSE),""))</f>
        <v/>
      </c>
      <c r="FN595" s="4" t="str" cm="1">
        <f t="array" ref="FN595">IF(OR(H595=0,ISBLANK(H595)),"",_xlfn._xlws.FILTER(Out.Out!A$2:J$36,Out.Out!K$2:K$36=H595))</f>
        <v/>
      </c>
      <c r="FX595" s="4" t="str" cm="1">
        <f t="array" ref="FX595">IF(OR(A595=0,ISBLANK(A595),A595=""),"",_xlfn._xlws.FILTER(Site.Out!A$2:AA$50,Site.Out!C$2:C$50=A595))</f>
        <v/>
      </c>
      <c r="GY595" s="4" t="str" cm="1">
        <f t="array" ref="GY595">IF(OR(ISBLANK(A595),A595=0,A595=""),"",Pub.Out!A$2:H$2)</f>
        <v/>
      </c>
      <c r="HG595" s="4" t="str" cm="1">
        <f t="array" ref="HG595">IFERROR(IF(OR(C595=0,C595=""),"",_xlfn._xlws.FILTER(Prod.Out!C:F,Prod.Out!B:B=C595)),"")</f>
        <v/>
      </c>
      <c r="HK595" s="4" t="str" cm="1">
        <f t="array" ref="HK595">IF(OR(A595=0,A595=""),"",_xlfn.ANCHORARRAY(ExpD.Out!A$2))</f>
        <v/>
      </c>
    </row>
    <row r="596" spans="1:219" x14ac:dyDescent="0.35">
      <c r="A596" s="4" t="str" cm="1">
        <f t="array" ref="A596">IF(OR(EnterData!A599="",ISBLANK(EnterData!A599)),"",_xlfn._xlws.FILTER(EnterData!A599:L599,EnterData!A599:A599&lt;&gt;""))</f>
        <v/>
      </c>
      <c r="M596" s="4" t="str" cm="1">
        <f t="array" ref="M596">IF(OR(EnterData!A599="",ISBLANK(EnterData!A599)),"",_xlfn._xlws.FILTER(EnterData!N599:AB599,EnterData!A599:A599&lt;&gt;""))</f>
        <v/>
      </c>
      <c r="AB596" s="4" t="str" cm="1">
        <f t="array" ref="AB596">IF(OR(ISBLANK(B596),B596=0),"",_xlfn._xlws.FILTER(MT.Out!A$2:DO$200,MT.Out!D$2:D$200=Data.Out!B596))</f>
        <v/>
      </c>
      <c r="EQ596" s="4" t="str" cm="1">
        <f t="array" ref="EQ596">IFERROR(IF(OR(ISBLANK(E596),E596=0),"",_xlfn._xlws.FILTER(Int.Out!G$2:Q$100,Int.Out!B$2:B$100=E596)),"")</f>
        <v/>
      </c>
      <c r="FB596" s="4" t="str" cm="1">
        <f t="array" ref="FB596">IF(OR(ISBLANK(F596),F596=0),"",_xlfn._xlws.FILTER('Rot.Out'!C$3:M$100,'Rot.Out'!B$3:B$100=F596))</f>
        <v/>
      </c>
      <c r="FM596" s="4" t="str" cm="1">
        <f t="array" ref="FM596">IF(OR(F596=0,F596=""),"",IFERROR(_xlfn.UNIQUE(_xlfn._xlws.FILTER('Rot.Out'!R:R,('Rot.Out'!O:O=Data.Out!F596)*('Rot.Out'!P:P=Data.Out!G596)),FALSE),""))</f>
        <v/>
      </c>
      <c r="FN596" s="4" t="str" cm="1">
        <f t="array" ref="FN596">IF(OR(H596=0,ISBLANK(H596)),"",_xlfn._xlws.FILTER(Out.Out!A$2:J$36,Out.Out!K$2:K$36=H596))</f>
        <v/>
      </c>
      <c r="FX596" s="4" t="str" cm="1">
        <f t="array" ref="FX596">IF(OR(A596=0,ISBLANK(A596),A596=""),"",_xlfn._xlws.FILTER(Site.Out!A$2:AA$50,Site.Out!C$2:C$50=A596))</f>
        <v/>
      </c>
      <c r="GY596" s="4" t="str" cm="1">
        <f t="array" ref="GY596">IF(OR(ISBLANK(A596),A596=0,A596=""),"",Pub.Out!A$2:H$2)</f>
        <v/>
      </c>
      <c r="HG596" s="4" t="str" cm="1">
        <f t="array" ref="HG596">IFERROR(IF(OR(C596=0,C596=""),"",_xlfn._xlws.FILTER(Prod.Out!C:F,Prod.Out!B:B=C596)),"")</f>
        <v/>
      </c>
      <c r="HK596" s="4" t="str" cm="1">
        <f t="array" ref="HK596">IF(OR(A596=0,A596=""),"",_xlfn.ANCHORARRAY(ExpD.Out!A$2))</f>
        <v/>
      </c>
    </row>
    <row r="597" spans="1:219" x14ac:dyDescent="0.35">
      <c r="A597" s="4" t="str" cm="1">
        <f t="array" ref="A597">IF(OR(EnterData!A600="",ISBLANK(EnterData!A600)),"",_xlfn._xlws.FILTER(EnterData!A600:L600,EnterData!A600:A600&lt;&gt;""))</f>
        <v/>
      </c>
      <c r="M597" s="4" t="str" cm="1">
        <f t="array" ref="M597">IF(OR(EnterData!A600="",ISBLANK(EnterData!A600)),"",_xlfn._xlws.FILTER(EnterData!N600:AB600,EnterData!A600:A600&lt;&gt;""))</f>
        <v/>
      </c>
      <c r="AB597" s="4" t="str" cm="1">
        <f t="array" ref="AB597">IF(OR(ISBLANK(B597),B597=0),"",_xlfn._xlws.FILTER(MT.Out!A$2:DO$200,MT.Out!D$2:D$200=Data.Out!B597))</f>
        <v/>
      </c>
      <c r="EQ597" s="4" t="str" cm="1">
        <f t="array" ref="EQ597">IFERROR(IF(OR(ISBLANK(E597),E597=0),"",_xlfn._xlws.FILTER(Int.Out!G$2:Q$100,Int.Out!B$2:B$100=E597)),"")</f>
        <v/>
      </c>
      <c r="FB597" s="4" t="str" cm="1">
        <f t="array" ref="FB597">IF(OR(ISBLANK(F597),F597=0),"",_xlfn._xlws.FILTER('Rot.Out'!C$3:M$100,'Rot.Out'!B$3:B$100=F597))</f>
        <v/>
      </c>
      <c r="FM597" s="4" t="str" cm="1">
        <f t="array" ref="FM597">IF(OR(F597=0,F597=""),"",IFERROR(_xlfn.UNIQUE(_xlfn._xlws.FILTER('Rot.Out'!R:R,('Rot.Out'!O:O=Data.Out!F597)*('Rot.Out'!P:P=Data.Out!G597)),FALSE),""))</f>
        <v/>
      </c>
      <c r="FN597" s="4" t="str" cm="1">
        <f t="array" ref="FN597">IF(OR(H597=0,ISBLANK(H597)),"",_xlfn._xlws.FILTER(Out.Out!A$2:J$36,Out.Out!K$2:K$36=H597))</f>
        <v/>
      </c>
      <c r="FX597" s="4" t="str" cm="1">
        <f t="array" ref="FX597">IF(OR(A597=0,ISBLANK(A597),A597=""),"",_xlfn._xlws.FILTER(Site.Out!A$2:AA$50,Site.Out!C$2:C$50=A597))</f>
        <v/>
      </c>
      <c r="GY597" s="4" t="str" cm="1">
        <f t="array" ref="GY597">IF(OR(ISBLANK(A597),A597=0,A597=""),"",Pub.Out!A$2:H$2)</f>
        <v/>
      </c>
      <c r="HG597" s="4" t="str" cm="1">
        <f t="array" ref="HG597">IFERROR(IF(OR(C597=0,C597=""),"",_xlfn._xlws.FILTER(Prod.Out!C:F,Prod.Out!B:B=C597)),"")</f>
        <v/>
      </c>
      <c r="HK597" s="4" t="str" cm="1">
        <f t="array" ref="HK597">IF(OR(A597=0,A597=""),"",_xlfn.ANCHORARRAY(ExpD.Out!A$2))</f>
        <v/>
      </c>
    </row>
    <row r="598" spans="1:219" x14ac:dyDescent="0.35">
      <c r="A598" s="4" t="str" cm="1">
        <f t="array" ref="A598">IF(OR(EnterData!A601="",ISBLANK(EnterData!A601)),"",_xlfn._xlws.FILTER(EnterData!A601:L601,EnterData!A601:A601&lt;&gt;""))</f>
        <v/>
      </c>
      <c r="M598" s="4" t="str" cm="1">
        <f t="array" ref="M598">IF(OR(EnterData!A601="",ISBLANK(EnterData!A601)),"",_xlfn._xlws.FILTER(EnterData!N601:AB601,EnterData!A601:A601&lt;&gt;""))</f>
        <v/>
      </c>
      <c r="AB598" s="4" t="str" cm="1">
        <f t="array" ref="AB598">IF(OR(ISBLANK(B598),B598=0),"",_xlfn._xlws.FILTER(MT.Out!A$2:DO$200,MT.Out!D$2:D$200=Data.Out!B598))</f>
        <v/>
      </c>
      <c r="EQ598" s="4" t="str" cm="1">
        <f t="array" ref="EQ598">IFERROR(IF(OR(ISBLANK(E598),E598=0),"",_xlfn._xlws.FILTER(Int.Out!G$2:Q$100,Int.Out!B$2:B$100=E598)),"")</f>
        <v/>
      </c>
      <c r="FB598" s="4" t="str" cm="1">
        <f t="array" ref="FB598">IF(OR(ISBLANK(F598),F598=0),"",_xlfn._xlws.FILTER('Rot.Out'!C$3:M$100,'Rot.Out'!B$3:B$100=F598))</f>
        <v/>
      </c>
      <c r="FM598" s="4" t="str" cm="1">
        <f t="array" ref="FM598">IF(OR(F598=0,F598=""),"",IFERROR(_xlfn.UNIQUE(_xlfn._xlws.FILTER('Rot.Out'!R:R,('Rot.Out'!O:O=Data.Out!F598)*('Rot.Out'!P:P=Data.Out!G598)),FALSE),""))</f>
        <v/>
      </c>
      <c r="FN598" s="4" t="str" cm="1">
        <f t="array" ref="FN598">IF(OR(H598=0,ISBLANK(H598)),"",_xlfn._xlws.FILTER(Out.Out!A$2:J$36,Out.Out!K$2:K$36=H598))</f>
        <v/>
      </c>
      <c r="FX598" s="4" t="str" cm="1">
        <f t="array" ref="FX598">IF(OR(A598=0,ISBLANK(A598),A598=""),"",_xlfn._xlws.FILTER(Site.Out!A$2:AA$50,Site.Out!C$2:C$50=A598))</f>
        <v/>
      </c>
      <c r="GY598" s="4" t="str" cm="1">
        <f t="array" ref="GY598">IF(OR(ISBLANK(A598),A598=0,A598=""),"",Pub.Out!A$2:H$2)</f>
        <v/>
      </c>
      <c r="HG598" s="4" t="str" cm="1">
        <f t="array" ref="HG598">IFERROR(IF(OR(C598=0,C598=""),"",_xlfn._xlws.FILTER(Prod.Out!C:F,Prod.Out!B:B=C598)),"")</f>
        <v/>
      </c>
      <c r="HK598" s="4" t="str" cm="1">
        <f t="array" ref="HK598">IF(OR(A598=0,A598=""),"",_xlfn.ANCHORARRAY(ExpD.Out!A$2))</f>
        <v/>
      </c>
    </row>
    <row r="599" spans="1:219" x14ac:dyDescent="0.35">
      <c r="A599" s="4" t="str" cm="1">
        <f t="array" ref="A599">IF(OR(EnterData!A602="",ISBLANK(EnterData!A602)),"",_xlfn._xlws.FILTER(EnterData!A602:L602,EnterData!A602:A602&lt;&gt;""))</f>
        <v/>
      </c>
      <c r="M599" s="4" t="str" cm="1">
        <f t="array" ref="M599">IF(OR(EnterData!A602="",ISBLANK(EnterData!A602)),"",_xlfn._xlws.FILTER(EnterData!N602:AB602,EnterData!A602:A602&lt;&gt;""))</f>
        <v/>
      </c>
      <c r="AB599" s="4" t="str" cm="1">
        <f t="array" ref="AB599">IF(OR(ISBLANK(B599),B599=0),"",_xlfn._xlws.FILTER(MT.Out!A$2:DO$200,MT.Out!D$2:D$200=Data.Out!B599))</f>
        <v/>
      </c>
      <c r="EQ599" s="4" t="str" cm="1">
        <f t="array" ref="EQ599">IFERROR(IF(OR(ISBLANK(E599),E599=0),"",_xlfn._xlws.FILTER(Int.Out!G$2:Q$100,Int.Out!B$2:B$100=E599)),"")</f>
        <v/>
      </c>
      <c r="FB599" s="4" t="str" cm="1">
        <f t="array" ref="FB599">IF(OR(ISBLANK(F599),F599=0),"",_xlfn._xlws.FILTER('Rot.Out'!C$3:M$100,'Rot.Out'!B$3:B$100=F599))</f>
        <v/>
      </c>
      <c r="FM599" s="4" t="str" cm="1">
        <f t="array" ref="FM599">IF(OR(F599=0,F599=""),"",IFERROR(_xlfn.UNIQUE(_xlfn._xlws.FILTER('Rot.Out'!R:R,('Rot.Out'!O:O=Data.Out!F599)*('Rot.Out'!P:P=Data.Out!G599)),FALSE),""))</f>
        <v/>
      </c>
      <c r="FN599" s="4" t="str" cm="1">
        <f t="array" ref="FN599">IF(OR(H599=0,ISBLANK(H599)),"",_xlfn._xlws.FILTER(Out.Out!A$2:J$36,Out.Out!K$2:K$36=H599))</f>
        <v/>
      </c>
      <c r="FX599" s="4" t="str" cm="1">
        <f t="array" ref="FX599">IF(OR(A599=0,ISBLANK(A599),A599=""),"",_xlfn._xlws.FILTER(Site.Out!A$2:AA$50,Site.Out!C$2:C$50=A599))</f>
        <v/>
      </c>
      <c r="GY599" s="4" t="str" cm="1">
        <f t="array" ref="GY599">IF(OR(ISBLANK(A599),A599=0,A599=""),"",Pub.Out!A$2:H$2)</f>
        <v/>
      </c>
      <c r="HG599" s="4" t="str" cm="1">
        <f t="array" ref="HG599">IFERROR(IF(OR(C599=0,C599=""),"",_xlfn._xlws.FILTER(Prod.Out!C:F,Prod.Out!B:B=C599)),"")</f>
        <v/>
      </c>
      <c r="HK599" s="4" t="str" cm="1">
        <f t="array" ref="HK599">IF(OR(A599=0,A599=""),"",_xlfn.ANCHORARRAY(ExpD.Out!A$2))</f>
        <v/>
      </c>
    </row>
    <row r="600" spans="1:219" x14ac:dyDescent="0.35">
      <c r="A600" s="4" t="str" cm="1">
        <f t="array" ref="A600">IF(OR(EnterData!A603="",ISBLANK(EnterData!A603)),"",_xlfn._xlws.FILTER(EnterData!A603:L603,EnterData!A603:A603&lt;&gt;""))</f>
        <v/>
      </c>
      <c r="M600" s="4" t="str" cm="1">
        <f t="array" ref="M600">IF(OR(EnterData!A603="",ISBLANK(EnterData!A603)),"",_xlfn._xlws.FILTER(EnterData!N603:AB603,EnterData!A603:A603&lt;&gt;""))</f>
        <v/>
      </c>
      <c r="AB600" s="4" t="str" cm="1">
        <f t="array" ref="AB600">IF(OR(ISBLANK(B600),B600=0),"",_xlfn._xlws.FILTER(MT.Out!A$2:DO$200,MT.Out!D$2:D$200=Data.Out!B600))</f>
        <v/>
      </c>
      <c r="EQ600" s="4" t="str" cm="1">
        <f t="array" ref="EQ600">IFERROR(IF(OR(ISBLANK(E600),E600=0),"",_xlfn._xlws.FILTER(Int.Out!G$2:Q$100,Int.Out!B$2:B$100=E600)),"")</f>
        <v/>
      </c>
      <c r="FB600" s="4" t="str" cm="1">
        <f t="array" ref="FB600">IF(OR(ISBLANK(F600),F600=0),"",_xlfn._xlws.FILTER('Rot.Out'!C$3:M$100,'Rot.Out'!B$3:B$100=F600))</f>
        <v/>
      </c>
      <c r="FM600" s="4" t="str" cm="1">
        <f t="array" ref="FM600">IF(OR(F600=0,F600=""),"",IFERROR(_xlfn.UNIQUE(_xlfn._xlws.FILTER('Rot.Out'!R:R,('Rot.Out'!O:O=Data.Out!F600)*('Rot.Out'!P:P=Data.Out!G600)),FALSE),""))</f>
        <v/>
      </c>
      <c r="FN600" s="4" t="str" cm="1">
        <f t="array" ref="FN600">IF(OR(H600=0,ISBLANK(H600)),"",_xlfn._xlws.FILTER(Out.Out!A$2:J$36,Out.Out!K$2:K$36=H600))</f>
        <v/>
      </c>
      <c r="FX600" s="4" t="str" cm="1">
        <f t="array" ref="FX600">IF(OR(A600=0,ISBLANK(A600),A600=""),"",_xlfn._xlws.FILTER(Site.Out!A$2:AA$50,Site.Out!C$2:C$50=A600))</f>
        <v/>
      </c>
      <c r="GY600" s="4" t="str" cm="1">
        <f t="array" ref="GY600">IF(OR(ISBLANK(A600),A600=0,A600=""),"",Pub.Out!A$2:H$2)</f>
        <v/>
      </c>
      <c r="HG600" s="4" t="str" cm="1">
        <f t="array" ref="HG600">IFERROR(IF(OR(C600=0,C600=""),"",_xlfn._xlws.FILTER(Prod.Out!C:F,Prod.Out!B:B=C600)),"")</f>
        <v/>
      </c>
      <c r="HK600" s="4" t="str" cm="1">
        <f t="array" ref="HK600">IF(OR(A600=0,A600=""),"",_xlfn.ANCHORARRAY(ExpD.Out!A$2))</f>
        <v/>
      </c>
    </row>
    <row r="601" spans="1:219" x14ac:dyDescent="0.35">
      <c r="A601" s="4" t="str" cm="1">
        <f t="array" ref="A601">IF(OR(EnterData!A604="",ISBLANK(EnterData!A604)),"",_xlfn._xlws.FILTER(EnterData!A604:L604,EnterData!A604:A604&lt;&gt;""))</f>
        <v/>
      </c>
      <c r="M601" s="4" t="str" cm="1">
        <f t="array" ref="M601">IF(OR(EnterData!A604="",ISBLANK(EnterData!A604)),"",_xlfn._xlws.FILTER(EnterData!N604:AB604,EnterData!A604:A604&lt;&gt;""))</f>
        <v/>
      </c>
      <c r="AB601" s="4" t="str" cm="1">
        <f t="array" ref="AB601">IF(OR(ISBLANK(B601),B601=0),"",_xlfn._xlws.FILTER(MT.Out!A$2:DO$200,MT.Out!D$2:D$200=Data.Out!B601))</f>
        <v/>
      </c>
      <c r="EQ601" s="4" t="str" cm="1">
        <f t="array" ref="EQ601">IFERROR(IF(OR(ISBLANK(E601),E601=0),"",_xlfn._xlws.FILTER(Int.Out!G$2:Q$100,Int.Out!B$2:B$100=E601)),"")</f>
        <v/>
      </c>
      <c r="FB601" s="4" t="str" cm="1">
        <f t="array" ref="FB601">IF(OR(ISBLANK(F601),F601=0),"",_xlfn._xlws.FILTER('Rot.Out'!C$3:M$100,'Rot.Out'!B$3:B$100=F601))</f>
        <v/>
      </c>
      <c r="FM601" s="4" t="str" cm="1">
        <f t="array" ref="FM601">IF(OR(F601=0,F601=""),"",IFERROR(_xlfn.UNIQUE(_xlfn._xlws.FILTER('Rot.Out'!R:R,('Rot.Out'!O:O=Data.Out!F601)*('Rot.Out'!P:P=Data.Out!G601)),FALSE),""))</f>
        <v/>
      </c>
      <c r="FN601" s="4" t="str" cm="1">
        <f t="array" ref="FN601">IF(OR(H601=0,ISBLANK(H601)),"",_xlfn._xlws.FILTER(Out.Out!A$2:J$36,Out.Out!K$2:K$36=H601))</f>
        <v/>
      </c>
      <c r="FX601" s="4" t="str" cm="1">
        <f t="array" ref="FX601">IF(OR(A601=0,ISBLANK(A601),A601=""),"",_xlfn._xlws.FILTER(Site.Out!A$2:AA$50,Site.Out!C$2:C$50=A601))</f>
        <v/>
      </c>
      <c r="GY601" s="4" t="str" cm="1">
        <f t="array" ref="GY601">IF(OR(ISBLANK(A601),A601=0,A601=""),"",Pub.Out!A$2:H$2)</f>
        <v/>
      </c>
      <c r="HG601" s="4" t="str" cm="1">
        <f t="array" ref="HG601">IFERROR(IF(OR(C601=0,C601=""),"",_xlfn._xlws.FILTER(Prod.Out!C:F,Prod.Out!B:B=C601)),"")</f>
        <v/>
      </c>
      <c r="HK601" s="4" t="str" cm="1">
        <f t="array" ref="HK601">IF(OR(A601=0,A601=""),"",_xlfn.ANCHORARRAY(ExpD.Out!A$2))</f>
        <v/>
      </c>
    </row>
    <row r="602" spans="1:219" x14ac:dyDescent="0.35">
      <c r="A602" s="4" t="str" cm="1">
        <f t="array" ref="A602">IF(OR(EnterData!A605="",ISBLANK(EnterData!A605)),"",_xlfn._xlws.FILTER(EnterData!A605:L605,EnterData!A605:A605&lt;&gt;""))</f>
        <v/>
      </c>
      <c r="M602" s="4" t="str" cm="1">
        <f t="array" ref="M602">IF(OR(EnterData!A605="",ISBLANK(EnterData!A605)),"",_xlfn._xlws.FILTER(EnterData!N605:AB605,EnterData!A605:A605&lt;&gt;""))</f>
        <v/>
      </c>
      <c r="AB602" s="4" t="str" cm="1">
        <f t="array" ref="AB602">IF(OR(ISBLANK(B602),B602=0),"",_xlfn._xlws.FILTER(MT.Out!A$2:DO$200,MT.Out!D$2:D$200=Data.Out!B602))</f>
        <v/>
      </c>
      <c r="EQ602" s="4" t="str" cm="1">
        <f t="array" ref="EQ602">IFERROR(IF(OR(ISBLANK(E602),E602=0),"",_xlfn._xlws.FILTER(Int.Out!G$2:Q$100,Int.Out!B$2:B$100=E602)),"")</f>
        <v/>
      </c>
      <c r="FB602" s="4" t="str" cm="1">
        <f t="array" ref="FB602">IF(OR(ISBLANK(F602),F602=0),"",_xlfn._xlws.FILTER('Rot.Out'!C$3:M$100,'Rot.Out'!B$3:B$100=F602))</f>
        <v/>
      </c>
      <c r="FM602" s="4" t="str" cm="1">
        <f t="array" ref="FM602">IF(OR(F602=0,F602=""),"",IFERROR(_xlfn.UNIQUE(_xlfn._xlws.FILTER('Rot.Out'!R:R,('Rot.Out'!O:O=Data.Out!F602)*('Rot.Out'!P:P=Data.Out!G602)),FALSE),""))</f>
        <v/>
      </c>
      <c r="FN602" s="4" t="str" cm="1">
        <f t="array" ref="FN602">IF(OR(H602=0,ISBLANK(H602)),"",_xlfn._xlws.FILTER(Out.Out!A$2:J$36,Out.Out!K$2:K$36=H602))</f>
        <v/>
      </c>
      <c r="FX602" s="4" t="str" cm="1">
        <f t="array" ref="FX602">IF(OR(A602=0,ISBLANK(A602),A602=""),"",_xlfn._xlws.FILTER(Site.Out!A$2:AA$50,Site.Out!C$2:C$50=A602))</f>
        <v/>
      </c>
      <c r="GY602" s="4" t="str" cm="1">
        <f t="array" ref="GY602">IF(OR(ISBLANK(A602),A602=0,A602=""),"",Pub.Out!A$2:H$2)</f>
        <v/>
      </c>
      <c r="HG602" s="4" t="str" cm="1">
        <f t="array" ref="HG602">IFERROR(IF(OR(C602=0,C602=""),"",_xlfn._xlws.FILTER(Prod.Out!C:F,Prod.Out!B:B=C602)),"")</f>
        <v/>
      </c>
      <c r="HK602" s="4" t="str" cm="1">
        <f t="array" ref="HK602">IF(OR(A602=0,A602=""),"",_xlfn.ANCHORARRAY(ExpD.Out!A$2))</f>
        <v/>
      </c>
    </row>
    <row r="603" spans="1:219" x14ac:dyDescent="0.35">
      <c r="A603" s="4" t="str" cm="1">
        <f t="array" ref="A603">IF(OR(EnterData!A606="",ISBLANK(EnterData!A606)),"",_xlfn._xlws.FILTER(EnterData!A606:L606,EnterData!A606:A606&lt;&gt;""))</f>
        <v/>
      </c>
      <c r="M603" s="4" t="str" cm="1">
        <f t="array" ref="M603">IF(OR(EnterData!A606="",ISBLANK(EnterData!A606)),"",_xlfn._xlws.FILTER(EnterData!N606:AB606,EnterData!A606:A606&lt;&gt;""))</f>
        <v/>
      </c>
      <c r="AB603" s="4" t="str" cm="1">
        <f t="array" ref="AB603">IF(OR(ISBLANK(B603),B603=0),"",_xlfn._xlws.FILTER(MT.Out!A$2:DO$200,MT.Out!D$2:D$200=Data.Out!B603))</f>
        <v/>
      </c>
      <c r="EQ603" s="4" t="str" cm="1">
        <f t="array" ref="EQ603">IFERROR(IF(OR(ISBLANK(E603),E603=0),"",_xlfn._xlws.FILTER(Int.Out!G$2:Q$100,Int.Out!B$2:B$100=E603)),"")</f>
        <v/>
      </c>
      <c r="FB603" s="4" t="str" cm="1">
        <f t="array" ref="FB603">IF(OR(ISBLANK(F603),F603=0),"",_xlfn._xlws.FILTER('Rot.Out'!C$3:M$100,'Rot.Out'!B$3:B$100=F603))</f>
        <v/>
      </c>
      <c r="FM603" s="4" t="str" cm="1">
        <f t="array" ref="FM603">IF(OR(F603=0,F603=""),"",IFERROR(_xlfn.UNIQUE(_xlfn._xlws.FILTER('Rot.Out'!R:R,('Rot.Out'!O:O=Data.Out!F603)*('Rot.Out'!P:P=Data.Out!G603)),FALSE),""))</f>
        <v/>
      </c>
      <c r="FN603" s="4" t="str" cm="1">
        <f t="array" ref="FN603">IF(OR(H603=0,ISBLANK(H603)),"",_xlfn._xlws.FILTER(Out.Out!A$2:J$36,Out.Out!K$2:K$36=H603))</f>
        <v/>
      </c>
      <c r="FX603" s="4" t="str" cm="1">
        <f t="array" ref="FX603">IF(OR(A603=0,ISBLANK(A603),A603=""),"",_xlfn._xlws.FILTER(Site.Out!A$2:AA$50,Site.Out!C$2:C$50=A603))</f>
        <v/>
      </c>
      <c r="GY603" s="4" t="str" cm="1">
        <f t="array" ref="GY603">IF(OR(ISBLANK(A603),A603=0,A603=""),"",Pub.Out!A$2:H$2)</f>
        <v/>
      </c>
      <c r="HG603" s="4" t="str" cm="1">
        <f t="array" ref="HG603">IFERROR(IF(OR(C603=0,C603=""),"",_xlfn._xlws.FILTER(Prod.Out!C:F,Prod.Out!B:B=C603)),"")</f>
        <v/>
      </c>
      <c r="HK603" s="4" t="str" cm="1">
        <f t="array" ref="HK603">IF(OR(A603=0,A603=""),"",_xlfn.ANCHORARRAY(ExpD.Out!A$2))</f>
        <v/>
      </c>
    </row>
    <row r="604" spans="1:219" x14ac:dyDescent="0.35">
      <c r="A604" s="4" t="str" cm="1">
        <f t="array" ref="A604">IF(OR(EnterData!A607="",ISBLANK(EnterData!A607)),"",_xlfn._xlws.FILTER(EnterData!A607:L607,EnterData!A607:A607&lt;&gt;""))</f>
        <v/>
      </c>
      <c r="M604" s="4" t="str" cm="1">
        <f t="array" ref="M604">IF(OR(EnterData!A607="",ISBLANK(EnterData!A607)),"",_xlfn._xlws.FILTER(EnterData!N607:AB607,EnterData!A607:A607&lt;&gt;""))</f>
        <v/>
      </c>
      <c r="AB604" s="4" t="str" cm="1">
        <f t="array" ref="AB604">IF(OR(ISBLANK(B604),B604=0),"",_xlfn._xlws.FILTER(MT.Out!A$2:DO$200,MT.Out!D$2:D$200=Data.Out!B604))</f>
        <v/>
      </c>
      <c r="EQ604" s="4" t="str" cm="1">
        <f t="array" ref="EQ604">IFERROR(IF(OR(ISBLANK(E604),E604=0),"",_xlfn._xlws.FILTER(Int.Out!G$2:Q$100,Int.Out!B$2:B$100=E604)),"")</f>
        <v/>
      </c>
      <c r="FB604" s="4" t="str" cm="1">
        <f t="array" ref="FB604">IF(OR(ISBLANK(F604),F604=0),"",_xlfn._xlws.FILTER('Rot.Out'!C$3:M$100,'Rot.Out'!B$3:B$100=F604))</f>
        <v/>
      </c>
      <c r="FM604" s="4" t="str" cm="1">
        <f t="array" ref="FM604">IF(OR(F604=0,F604=""),"",IFERROR(_xlfn.UNIQUE(_xlfn._xlws.FILTER('Rot.Out'!R:R,('Rot.Out'!O:O=Data.Out!F604)*('Rot.Out'!P:P=Data.Out!G604)),FALSE),""))</f>
        <v/>
      </c>
      <c r="FN604" s="4" t="str" cm="1">
        <f t="array" ref="FN604">IF(OR(H604=0,ISBLANK(H604)),"",_xlfn._xlws.FILTER(Out.Out!A$2:J$36,Out.Out!K$2:K$36=H604))</f>
        <v/>
      </c>
      <c r="FX604" s="4" t="str" cm="1">
        <f t="array" ref="FX604">IF(OR(A604=0,ISBLANK(A604),A604=""),"",_xlfn._xlws.FILTER(Site.Out!A$2:AA$50,Site.Out!C$2:C$50=A604))</f>
        <v/>
      </c>
      <c r="GY604" s="4" t="str" cm="1">
        <f t="array" ref="GY604">IF(OR(ISBLANK(A604),A604=0,A604=""),"",Pub.Out!A$2:H$2)</f>
        <v/>
      </c>
      <c r="HG604" s="4" t="str" cm="1">
        <f t="array" ref="HG604">IFERROR(IF(OR(C604=0,C604=""),"",_xlfn._xlws.FILTER(Prod.Out!C:F,Prod.Out!B:B=C604)),"")</f>
        <v/>
      </c>
      <c r="HK604" s="4" t="str" cm="1">
        <f t="array" ref="HK604">IF(OR(A604=0,A604=""),"",_xlfn.ANCHORARRAY(ExpD.Out!A$2))</f>
        <v/>
      </c>
    </row>
    <row r="605" spans="1:219" x14ac:dyDescent="0.35">
      <c r="A605" s="4" t="str" cm="1">
        <f t="array" ref="A605">IF(OR(EnterData!A608="",ISBLANK(EnterData!A608)),"",_xlfn._xlws.FILTER(EnterData!A608:L608,EnterData!A608:A608&lt;&gt;""))</f>
        <v/>
      </c>
      <c r="M605" s="4" t="str" cm="1">
        <f t="array" ref="M605">IF(OR(EnterData!A608="",ISBLANK(EnterData!A608)),"",_xlfn._xlws.FILTER(EnterData!N608:AB608,EnterData!A608:A608&lt;&gt;""))</f>
        <v/>
      </c>
      <c r="AB605" s="4" t="str" cm="1">
        <f t="array" ref="AB605">IF(OR(ISBLANK(B605),B605=0),"",_xlfn._xlws.FILTER(MT.Out!A$2:DO$200,MT.Out!D$2:D$200=Data.Out!B605))</f>
        <v/>
      </c>
      <c r="EQ605" s="4" t="str" cm="1">
        <f t="array" ref="EQ605">IFERROR(IF(OR(ISBLANK(E605),E605=0),"",_xlfn._xlws.FILTER(Int.Out!G$2:Q$100,Int.Out!B$2:B$100=E605)),"")</f>
        <v/>
      </c>
      <c r="FB605" s="4" t="str" cm="1">
        <f t="array" ref="FB605">IF(OR(ISBLANK(F605),F605=0),"",_xlfn._xlws.FILTER('Rot.Out'!C$3:M$100,'Rot.Out'!B$3:B$100=F605))</f>
        <v/>
      </c>
      <c r="FM605" s="4" t="str" cm="1">
        <f t="array" ref="FM605">IF(OR(F605=0,F605=""),"",IFERROR(_xlfn.UNIQUE(_xlfn._xlws.FILTER('Rot.Out'!R:R,('Rot.Out'!O:O=Data.Out!F605)*('Rot.Out'!P:P=Data.Out!G605)),FALSE),""))</f>
        <v/>
      </c>
      <c r="FN605" s="4" t="str" cm="1">
        <f t="array" ref="FN605">IF(OR(H605=0,ISBLANK(H605)),"",_xlfn._xlws.FILTER(Out.Out!A$2:J$36,Out.Out!K$2:K$36=H605))</f>
        <v/>
      </c>
      <c r="FX605" s="4" t="str" cm="1">
        <f t="array" ref="FX605">IF(OR(A605=0,ISBLANK(A605),A605=""),"",_xlfn._xlws.FILTER(Site.Out!A$2:AA$50,Site.Out!C$2:C$50=A605))</f>
        <v/>
      </c>
      <c r="GY605" s="4" t="str" cm="1">
        <f t="array" ref="GY605">IF(OR(ISBLANK(A605),A605=0,A605=""),"",Pub.Out!A$2:H$2)</f>
        <v/>
      </c>
      <c r="HG605" s="4" t="str" cm="1">
        <f t="array" ref="HG605">IFERROR(IF(OR(C605=0,C605=""),"",_xlfn._xlws.FILTER(Prod.Out!C:F,Prod.Out!B:B=C605)),"")</f>
        <v/>
      </c>
      <c r="HK605" s="4" t="str" cm="1">
        <f t="array" ref="HK605">IF(OR(A605=0,A605=""),"",_xlfn.ANCHORARRAY(ExpD.Out!A$2))</f>
        <v/>
      </c>
    </row>
    <row r="606" spans="1:219" x14ac:dyDescent="0.35">
      <c r="A606" s="4" t="str" cm="1">
        <f t="array" ref="A606">IF(OR(EnterData!A609="",ISBLANK(EnterData!A609)),"",_xlfn._xlws.FILTER(EnterData!A609:L609,EnterData!A609:A609&lt;&gt;""))</f>
        <v/>
      </c>
      <c r="M606" s="4" t="str" cm="1">
        <f t="array" ref="M606">IF(OR(EnterData!A609="",ISBLANK(EnterData!A609)),"",_xlfn._xlws.FILTER(EnterData!N609:AB609,EnterData!A609:A609&lt;&gt;""))</f>
        <v/>
      </c>
      <c r="AB606" s="4" t="str" cm="1">
        <f t="array" ref="AB606">IF(OR(ISBLANK(B606),B606=0),"",_xlfn._xlws.FILTER(MT.Out!A$2:DO$200,MT.Out!D$2:D$200=Data.Out!B606))</f>
        <v/>
      </c>
      <c r="EQ606" s="4" t="str" cm="1">
        <f t="array" ref="EQ606">IFERROR(IF(OR(ISBLANK(E606),E606=0),"",_xlfn._xlws.FILTER(Int.Out!G$2:Q$100,Int.Out!B$2:B$100=E606)),"")</f>
        <v/>
      </c>
      <c r="FB606" s="4" t="str" cm="1">
        <f t="array" ref="FB606">IF(OR(ISBLANK(F606),F606=0),"",_xlfn._xlws.FILTER('Rot.Out'!C$3:M$100,'Rot.Out'!B$3:B$100=F606))</f>
        <v/>
      </c>
      <c r="FM606" s="4" t="str" cm="1">
        <f t="array" ref="FM606">IF(OR(F606=0,F606=""),"",IFERROR(_xlfn.UNIQUE(_xlfn._xlws.FILTER('Rot.Out'!R:R,('Rot.Out'!O:O=Data.Out!F606)*('Rot.Out'!P:P=Data.Out!G606)),FALSE),""))</f>
        <v/>
      </c>
      <c r="FN606" s="4" t="str" cm="1">
        <f t="array" ref="FN606">IF(OR(H606=0,ISBLANK(H606)),"",_xlfn._xlws.FILTER(Out.Out!A$2:J$36,Out.Out!K$2:K$36=H606))</f>
        <v/>
      </c>
      <c r="FX606" s="4" t="str" cm="1">
        <f t="array" ref="FX606">IF(OR(A606=0,ISBLANK(A606),A606=""),"",_xlfn._xlws.FILTER(Site.Out!A$2:AA$50,Site.Out!C$2:C$50=A606))</f>
        <v/>
      </c>
      <c r="GY606" s="4" t="str" cm="1">
        <f t="array" ref="GY606">IF(OR(ISBLANK(A606),A606=0,A606=""),"",Pub.Out!A$2:H$2)</f>
        <v/>
      </c>
      <c r="HG606" s="4" t="str" cm="1">
        <f t="array" ref="HG606">IFERROR(IF(OR(C606=0,C606=""),"",_xlfn._xlws.FILTER(Prod.Out!C:F,Prod.Out!B:B=C606)),"")</f>
        <v/>
      </c>
      <c r="HK606" s="4" t="str" cm="1">
        <f t="array" ref="HK606">IF(OR(A606=0,A606=""),"",_xlfn.ANCHORARRAY(ExpD.Out!A$2))</f>
        <v/>
      </c>
    </row>
    <row r="607" spans="1:219" x14ac:dyDescent="0.35">
      <c r="A607" s="4" t="str" cm="1">
        <f t="array" ref="A607">IF(OR(EnterData!A610="",ISBLANK(EnterData!A610)),"",_xlfn._xlws.FILTER(EnterData!A610:L610,EnterData!A610:A610&lt;&gt;""))</f>
        <v/>
      </c>
      <c r="M607" s="4" t="str" cm="1">
        <f t="array" ref="M607">IF(OR(EnterData!A610="",ISBLANK(EnterData!A610)),"",_xlfn._xlws.FILTER(EnterData!N610:AB610,EnterData!A610:A610&lt;&gt;""))</f>
        <v/>
      </c>
      <c r="AB607" s="4" t="str" cm="1">
        <f t="array" ref="AB607">IF(OR(ISBLANK(B607),B607=0),"",_xlfn._xlws.FILTER(MT.Out!A$2:DO$200,MT.Out!D$2:D$200=Data.Out!B607))</f>
        <v/>
      </c>
      <c r="EQ607" s="4" t="str" cm="1">
        <f t="array" ref="EQ607">IFERROR(IF(OR(ISBLANK(E607),E607=0),"",_xlfn._xlws.FILTER(Int.Out!G$2:Q$100,Int.Out!B$2:B$100=E607)),"")</f>
        <v/>
      </c>
      <c r="FB607" s="4" t="str" cm="1">
        <f t="array" ref="FB607">IF(OR(ISBLANK(F607),F607=0),"",_xlfn._xlws.FILTER('Rot.Out'!C$3:M$100,'Rot.Out'!B$3:B$100=F607))</f>
        <v/>
      </c>
      <c r="FM607" s="4" t="str" cm="1">
        <f t="array" ref="FM607">IF(OR(F607=0,F607=""),"",IFERROR(_xlfn.UNIQUE(_xlfn._xlws.FILTER('Rot.Out'!R:R,('Rot.Out'!O:O=Data.Out!F607)*('Rot.Out'!P:P=Data.Out!G607)),FALSE),""))</f>
        <v/>
      </c>
      <c r="FN607" s="4" t="str" cm="1">
        <f t="array" ref="FN607">IF(OR(H607=0,ISBLANK(H607)),"",_xlfn._xlws.FILTER(Out.Out!A$2:J$36,Out.Out!K$2:K$36=H607))</f>
        <v/>
      </c>
      <c r="FX607" s="4" t="str" cm="1">
        <f t="array" ref="FX607">IF(OR(A607=0,ISBLANK(A607),A607=""),"",_xlfn._xlws.FILTER(Site.Out!A$2:AA$50,Site.Out!C$2:C$50=A607))</f>
        <v/>
      </c>
      <c r="GY607" s="4" t="str" cm="1">
        <f t="array" ref="GY607">IF(OR(ISBLANK(A607),A607=0,A607=""),"",Pub.Out!A$2:H$2)</f>
        <v/>
      </c>
      <c r="HG607" s="4" t="str" cm="1">
        <f t="array" ref="HG607">IFERROR(IF(OR(C607=0,C607=""),"",_xlfn._xlws.FILTER(Prod.Out!C:F,Prod.Out!B:B=C607)),"")</f>
        <v/>
      </c>
      <c r="HK607" s="4" t="str" cm="1">
        <f t="array" ref="HK607">IF(OR(A607=0,A607=""),"",_xlfn.ANCHORARRAY(ExpD.Out!A$2))</f>
        <v/>
      </c>
    </row>
    <row r="608" spans="1:219" x14ac:dyDescent="0.35">
      <c r="A608" s="4" t="str" cm="1">
        <f t="array" ref="A608">IF(OR(EnterData!A611="",ISBLANK(EnterData!A611)),"",_xlfn._xlws.FILTER(EnterData!A611:L611,EnterData!A611:A611&lt;&gt;""))</f>
        <v/>
      </c>
      <c r="M608" s="4" t="str" cm="1">
        <f t="array" ref="M608">IF(OR(EnterData!A611="",ISBLANK(EnterData!A611)),"",_xlfn._xlws.FILTER(EnterData!N611:AB611,EnterData!A611:A611&lt;&gt;""))</f>
        <v/>
      </c>
      <c r="AB608" s="4" t="str" cm="1">
        <f t="array" ref="AB608">IF(OR(ISBLANK(B608),B608=0),"",_xlfn._xlws.FILTER(MT.Out!A$2:DO$200,MT.Out!D$2:D$200=Data.Out!B608))</f>
        <v/>
      </c>
      <c r="EQ608" s="4" t="str" cm="1">
        <f t="array" ref="EQ608">IFERROR(IF(OR(ISBLANK(E608),E608=0),"",_xlfn._xlws.FILTER(Int.Out!G$2:Q$100,Int.Out!B$2:B$100=E608)),"")</f>
        <v/>
      </c>
      <c r="FB608" s="4" t="str" cm="1">
        <f t="array" ref="FB608">IF(OR(ISBLANK(F608),F608=0),"",_xlfn._xlws.FILTER('Rot.Out'!C$3:M$100,'Rot.Out'!B$3:B$100=F608))</f>
        <v/>
      </c>
      <c r="FM608" s="4" t="str" cm="1">
        <f t="array" ref="FM608">IF(OR(F608=0,F608=""),"",IFERROR(_xlfn.UNIQUE(_xlfn._xlws.FILTER('Rot.Out'!R:R,('Rot.Out'!O:O=Data.Out!F608)*('Rot.Out'!P:P=Data.Out!G608)),FALSE),""))</f>
        <v/>
      </c>
      <c r="FN608" s="4" t="str" cm="1">
        <f t="array" ref="FN608">IF(OR(H608=0,ISBLANK(H608)),"",_xlfn._xlws.FILTER(Out.Out!A$2:J$36,Out.Out!K$2:K$36=H608))</f>
        <v/>
      </c>
      <c r="FX608" s="4" t="str" cm="1">
        <f t="array" ref="FX608">IF(OR(A608=0,ISBLANK(A608),A608=""),"",_xlfn._xlws.FILTER(Site.Out!A$2:AA$50,Site.Out!C$2:C$50=A608))</f>
        <v/>
      </c>
      <c r="GY608" s="4" t="str" cm="1">
        <f t="array" ref="GY608">IF(OR(ISBLANK(A608),A608=0,A608=""),"",Pub.Out!A$2:H$2)</f>
        <v/>
      </c>
      <c r="HG608" s="4" t="str" cm="1">
        <f t="array" ref="HG608">IFERROR(IF(OR(C608=0,C608=""),"",_xlfn._xlws.FILTER(Prod.Out!C:F,Prod.Out!B:B=C608)),"")</f>
        <v/>
      </c>
      <c r="HK608" s="4" t="str" cm="1">
        <f t="array" ref="HK608">IF(OR(A608=0,A608=""),"",_xlfn.ANCHORARRAY(ExpD.Out!A$2))</f>
        <v/>
      </c>
    </row>
    <row r="609" spans="1:219" x14ac:dyDescent="0.35">
      <c r="A609" s="4" t="str" cm="1">
        <f t="array" ref="A609">IF(OR(EnterData!A612="",ISBLANK(EnterData!A612)),"",_xlfn._xlws.FILTER(EnterData!A612:L612,EnterData!A612:A612&lt;&gt;""))</f>
        <v/>
      </c>
      <c r="M609" s="4" t="str" cm="1">
        <f t="array" ref="M609">IF(OR(EnterData!A612="",ISBLANK(EnterData!A612)),"",_xlfn._xlws.FILTER(EnterData!N612:AB612,EnterData!A612:A612&lt;&gt;""))</f>
        <v/>
      </c>
      <c r="AB609" s="4" t="str" cm="1">
        <f t="array" ref="AB609">IF(OR(ISBLANK(B609),B609=0),"",_xlfn._xlws.FILTER(MT.Out!A$2:DO$200,MT.Out!D$2:D$200=Data.Out!B609))</f>
        <v/>
      </c>
      <c r="EQ609" s="4" t="str" cm="1">
        <f t="array" ref="EQ609">IFERROR(IF(OR(ISBLANK(E609),E609=0),"",_xlfn._xlws.FILTER(Int.Out!G$2:Q$100,Int.Out!B$2:B$100=E609)),"")</f>
        <v/>
      </c>
      <c r="FB609" s="4" t="str" cm="1">
        <f t="array" ref="FB609">IF(OR(ISBLANK(F609),F609=0),"",_xlfn._xlws.FILTER('Rot.Out'!C$3:M$100,'Rot.Out'!B$3:B$100=F609))</f>
        <v/>
      </c>
      <c r="FM609" s="4" t="str" cm="1">
        <f t="array" ref="FM609">IF(OR(F609=0,F609=""),"",IFERROR(_xlfn.UNIQUE(_xlfn._xlws.FILTER('Rot.Out'!R:R,('Rot.Out'!O:O=Data.Out!F609)*('Rot.Out'!P:P=Data.Out!G609)),FALSE),""))</f>
        <v/>
      </c>
      <c r="FN609" s="4" t="str" cm="1">
        <f t="array" ref="FN609">IF(OR(H609=0,ISBLANK(H609)),"",_xlfn._xlws.FILTER(Out.Out!A$2:J$36,Out.Out!K$2:K$36=H609))</f>
        <v/>
      </c>
      <c r="FX609" s="4" t="str" cm="1">
        <f t="array" ref="FX609">IF(OR(A609=0,ISBLANK(A609),A609=""),"",_xlfn._xlws.FILTER(Site.Out!A$2:AA$50,Site.Out!C$2:C$50=A609))</f>
        <v/>
      </c>
      <c r="GY609" s="4" t="str" cm="1">
        <f t="array" ref="GY609">IF(OR(ISBLANK(A609),A609=0,A609=""),"",Pub.Out!A$2:H$2)</f>
        <v/>
      </c>
      <c r="HG609" s="4" t="str" cm="1">
        <f t="array" ref="HG609">IFERROR(IF(OR(C609=0,C609=""),"",_xlfn._xlws.FILTER(Prod.Out!C:F,Prod.Out!B:B=C609)),"")</f>
        <v/>
      </c>
      <c r="HK609" s="4" t="str" cm="1">
        <f t="array" ref="HK609">IF(OR(A609=0,A609=""),"",_xlfn.ANCHORARRAY(ExpD.Out!A$2))</f>
        <v/>
      </c>
    </row>
    <row r="610" spans="1:219" x14ac:dyDescent="0.35">
      <c r="A610" s="4" t="str" cm="1">
        <f t="array" ref="A610">IF(OR(EnterData!A613="",ISBLANK(EnterData!A613)),"",_xlfn._xlws.FILTER(EnterData!A613:L613,EnterData!A613:A613&lt;&gt;""))</f>
        <v/>
      </c>
      <c r="M610" s="4" t="str" cm="1">
        <f t="array" ref="M610">IF(OR(EnterData!A613="",ISBLANK(EnterData!A613)),"",_xlfn._xlws.FILTER(EnterData!N613:AB613,EnterData!A613:A613&lt;&gt;""))</f>
        <v/>
      </c>
      <c r="AB610" s="4" t="str" cm="1">
        <f t="array" ref="AB610">IF(OR(ISBLANK(B610),B610=0),"",_xlfn._xlws.FILTER(MT.Out!A$2:DO$200,MT.Out!D$2:D$200=Data.Out!B610))</f>
        <v/>
      </c>
      <c r="EQ610" s="4" t="str" cm="1">
        <f t="array" ref="EQ610">IFERROR(IF(OR(ISBLANK(E610),E610=0),"",_xlfn._xlws.FILTER(Int.Out!G$2:Q$100,Int.Out!B$2:B$100=E610)),"")</f>
        <v/>
      </c>
      <c r="FB610" s="4" t="str" cm="1">
        <f t="array" ref="FB610">IF(OR(ISBLANK(F610),F610=0),"",_xlfn._xlws.FILTER('Rot.Out'!C$3:M$100,'Rot.Out'!B$3:B$100=F610))</f>
        <v/>
      </c>
      <c r="FM610" s="4" t="str" cm="1">
        <f t="array" ref="FM610">IF(OR(F610=0,F610=""),"",IFERROR(_xlfn.UNIQUE(_xlfn._xlws.FILTER('Rot.Out'!R:R,('Rot.Out'!O:O=Data.Out!F610)*('Rot.Out'!P:P=Data.Out!G610)),FALSE),""))</f>
        <v/>
      </c>
      <c r="FN610" s="4" t="str" cm="1">
        <f t="array" ref="FN610">IF(OR(H610=0,ISBLANK(H610)),"",_xlfn._xlws.FILTER(Out.Out!A$2:J$36,Out.Out!K$2:K$36=H610))</f>
        <v/>
      </c>
      <c r="FX610" s="4" t="str" cm="1">
        <f t="array" ref="FX610">IF(OR(A610=0,ISBLANK(A610),A610=""),"",_xlfn._xlws.FILTER(Site.Out!A$2:AA$50,Site.Out!C$2:C$50=A610))</f>
        <v/>
      </c>
      <c r="GY610" s="4" t="str" cm="1">
        <f t="array" ref="GY610">IF(OR(ISBLANK(A610),A610=0,A610=""),"",Pub.Out!A$2:H$2)</f>
        <v/>
      </c>
      <c r="HG610" s="4" t="str" cm="1">
        <f t="array" ref="HG610">IFERROR(IF(OR(C610=0,C610=""),"",_xlfn._xlws.FILTER(Prod.Out!C:F,Prod.Out!B:B=C610)),"")</f>
        <v/>
      </c>
      <c r="HK610" s="4" t="str" cm="1">
        <f t="array" ref="HK610">IF(OR(A610=0,A610=""),"",_xlfn.ANCHORARRAY(ExpD.Out!A$2))</f>
        <v/>
      </c>
    </row>
    <row r="611" spans="1:219" x14ac:dyDescent="0.35">
      <c r="A611" s="4" t="str" cm="1">
        <f t="array" ref="A611">IF(OR(EnterData!A614="",ISBLANK(EnterData!A614)),"",_xlfn._xlws.FILTER(EnterData!A614:L614,EnterData!A614:A614&lt;&gt;""))</f>
        <v/>
      </c>
      <c r="M611" s="4" t="str" cm="1">
        <f t="array" ref="M611">IF(OR(EnterData!A614="",ISBLANK(EnterData!A614)),"",_xlfn._xlws.FILTER(EnterData!N614:AB614,EnterData!A614:A614&lt;&gt;""))</f>
        <v/>
      </c>
      <c r="AB611" s="4" t="str" cm="1">
        <f t="array" ref="AB611">IF(OR(ISBLANK(B611),B611=0),"",_xlfn._xlws.FILTER(MT.Out!A$2:DO$200,MT.Out!D$2:D$200=Data.Out!B611))</f>
        <v/>
      </c>
      <c r="EQ611" s="4" t="str" cm="1">
        <f t="array" ref="EQ611">IFERROR(IF(OR(ISBLANK(E611),E611=0),"",_xlfn._xlws.FILTER(Int.Out!G$2:Q$100,Int.Out!B$2:B$100=E611)),"")</f>
        <v/>
      </c>
      <c r="FB611" s="4" t="str" cm="1">
        <f t="array" ref="FB611">IF(OR(ISBLANK(F611),F611=0),"",_xlfn._xlws.FILTER('Rot.Out'!C$3:M$100,'Rot.Out'!B$3:B$100=F611))</f>
        <v/>
      </c>
      <c r="FM611" s="4" t="str" cm="1">
        <f t="array" ref="FM611">IF(OR(F611=0,F611=""),"",IFERROR(_xlfn.UNIQUE(_xlfn._xlws.FILTER('Rot.Out'!R:R,('Rot.Out'!O:O=Data.Out!F611)*('Rot.Out'!P:P=Data.Out!G611)),FALSE),""))</f>
        <v/>
      </c>
      <c r="FN611" s="4" t="str" cm="1">
        <f t="array" ref="FN611">IF(OR(H611=0,ISBLANK(H611)),"",_xlfn._xlws.FILTER(Out.Out!A$2:J$36,Out.Out!K$2:K$36=H611))</f>
        <v/>
      </c>
      <c r="FX611" s="4" t="str" cm="1">
        <f t="array" ref="FX611">IF(OR(A611=0,ISBLANK(A611),A611=""),"",_xlfn._xlws.FILTER(Site.Out!A$2:AA$50,Site.Out!C$2:C$50=A611))</f>
        <v/>
      </c>
      <c r="GY611" s="4" t="str" cm="1">
        <f t="array" ref="GY611">IF(OR(ISBLANK(A611),A611=0,A611=""),"",Pub.Out!A$2:H$2)</f>
        <v/>
      </c>
      <c r="HG611" s="4" t="str" cm="1">
        <f t="array" ref="HG611">IFERROR(IF(OR(C611=0,C611=""),"",_xlfn._xlws.FILTER(Prod.Out!C:F,Prod.Out!B:B=C611)),"")</f>
        <v/>
      </c>
      <c r="HK611" s="4" t="str" cm="1">
        <f t="array" ref="HK611">IF(OR(A611=0,A611=""),"",_xlfn.ANCHORARRAY(ExpD.Out!A$2))</f>
        <v/>
      </c>
    </row>
    <row r="612" spans="1:219" x14ac:dyDescent="0.35">
      <c r="A612" s="4" t="str" cm="1">
        <f t="array" ref="A612">IF(OR(EnterData!A615="",ISBLANK(EnterData!A615)),"",_xlfn._xlws.FILTER(EnterData!A615:L615,EnterData!A615:A615&lt;&gt;""))</f>
        <v/>
      </c>
      <c r="M612" s="4" t="str" cm="1">
        <f t="array" ref="M612">IF(OR(EnterData!A615="",ISBLANK(EnterData!A615)),"",_xlfn._xlws.FILTER(EnterData!N615:AB615,EnterData!A615:A615&lt;&gt;""))</f>
        <v/>
      </c>
      <c r="AB612" s="4" t="str" cm="1">
        <f t="array" ref="AB612">IF(OR(ISBLANK(B612),B612=0),"",_xlfn._xlws.FILTER(MT.Out!A$2:DO$200,MT.Out!D$2:D$200=Data.Out!B612))</f>
        <v/>
      </c>
      <c r="EQ612" s="4" t="str" cm="1">
        <f t="array" ref="EQ612">IFERROR(IF(OR(ISBLANK(E612),E612=0),"",_xlfn._xlws.FILTER(Int.Out!G$2:Q$100,Int.Out!B$2:B$100=E612)),"")</f>
        <v/>
      </c>
      <c r="FB612" s="4" t="str" cm="1">
        <f t="array" ref="FB612">IF(OR(ISBLANK(F612),F612=0),"",_xlfn._xlws.FILTER('Rot.Out'!C$3:M$100,'Rot.Out'!B$3:B$100=F612))</f>
        <v/>
      </c>
      <c r="FM612" s="4" t="str" cm="1">
        <f t="array" ref="FM612">IF(OR(F612=0,F612=""),"",IFERROR(_xlfn.UNIQUE(_xlfn._xlws.FILTER('Rot.Out'!R:R,('Rot.Out'!O:O=Data.Out!F612)*('Rot.Out'!P:P=Data.Out!G612)),FALSE),""))</f>
        <v/>
      </c>
      <c r="FN612" s="4" t="str" cm="1">
        <f t="array" ref="FN612">IF(OR(H612=0,ISBLANK(H612)),"",_xlfn._xlws.FILTER(Out.Out!A$2:J$36,Out.Out!K$2:K$36=H612))</f>
        <v/>
      </c>
      <c r="FX612" s="4" t="str" cm="1">
        <f t="array" ref="FX612">IF(OR(A612=0,ISBLANK(A612),A612=""),"",_xlfn._xlws.FILTER(Site.Out!A$2:AA$50,Site.Out!C$2:C$50=A612))</f>
        <v/>
      </c>
      <c r="GY612" s="4" t="str" cm="1">
        <f t="array" ref="GY612">IF(OR(ISBLANK(A612),A612=0,A612=""),"",Pub.Out!A$2:H$2)</f>
        <v/>
      </c>
      <c r="HG612" s="4" t="str" cm="1">
        <f t="array" ref="HG612">IFERROR(IF(OR(C612=0,C612=""),"",_xlfn._xlws.FILTER(Prod.Out!C:F,Prod.Out!B:B=C612)),"")</f>
        <v/>
      </c>
      <c r="HK612" s="4" t="str" cm="1">
        <f t="array" ref="HK612">IF(OR(A612=0,A612=""),"",_xlfn.ANCHORARRAY(ExpD.Out!A$2))</f>
        <v/>
      </c>
    </row>
    <row r="613" spans="1:219" x14ac:dyDescent="0.35">
      <c r="A613" s="4" t="str" cm="1">
        <f t="array" ref="A613">IF(OR(EnterData!A616="",ISBLANK(EnterData!A616)),"",_xlfn._xlws.FILTER(EnterData!A616:L616,EnterData!A616:A616&lt;&gt;""))</f>
        <v/>
      </c>
      <c r="M613" s="4" t="str" cm="1">
        <f t="array" ref="M613">IF(OR(EnterData!A616="",ISBLANK(EnterData!A616)),"",_xlfn._xlws.FILTER(EnterData!N616:AB616,EnterData!A616:A616&lt;&gt;""))</f>
        <v/>
      </c>
      <c r="AB613" s="4" t="str" cm="1">
        <f t="array" ref="AB613">IF(OR(ISBLANK(B613),B613=0),"",_xlfn._xlws.FILTER(MT.Out!A$2:DO$200,MT.Out!D$2:D$200=Data.Out!B613))</f>
        <v/>
      </c>
      <c r="EQ613" s="4" t="str" cm="1">
        <f t="array" ref="EQ613">IFERROR(IF(OR(ISBLANK(E613),E613=0),"",_xlfn._xlws.FILTER(Int.Out!G$2:Q$100,Int.Out!B$2:B$100=E613)),"")</f>
        <v/>
      </c>
      <c r="FB613" s="4" t="str" cm="1">
        <f t="array" ref="FB613">IF(OR(ISBLANK(F613),F613=0),"",_xlfn._xlws.FILTER('Rot.Out'!C$3:M$100,'Rot.Out'!B$3:B$100=F613))</f>
        <v/>
      </c>
      <c r="FM613" s="4" t="str" cm="1">
        <f t="array" ref="FM613">IF(OR(F613=0,F613=""),"",IFERROR(_xlfn.UNIQUE(_xlfn._xlws.FILTER('Rot.Out'!R:R,('Rot.Out'!O:O=Data.Out!F613)*('Rot.Out'!P:P=Data.Out!G613)),FALSE),""))</f>
        <v/>
      </c>
      <c r="FN613" s="4" t="str" cm="1">
        <f t="array" ref="FN613">IF(OR(H613=0,ISBLANK(H613)),"",_xlfn._xlws.FILTER(Out.Out!A$2:J$36,Out.Out!K$2:K$36=H613))</f>
        <v/>
      </c>
      <c r="FX613" s="4" t="str" cm="1">
        <f t="array" ref="FX613">IF(OR(A613=0,ISBLANK(A613),A613=""),"",_xlfn._xlws.FILTER(Site.Out!A$2:AA$50,Site.Out!C$2:C$50=A613))</f>
        <v/>
      </c>
      <c r="GY613" s="4" t="str" cm="1">
        <f t="array" ref="GY613">IF(OR(ISBLANK(A613),A613=0,A613=""),"",Pub.Out!A$2:H$2)</f>
        <v/>
      </c>
      <c r="HG613" s="4" t="str" cm="1">
        <f t="array" ref="HG613">IFERROR(IF(OR(C613=0,C613=""),"",_xlfn._xlws.FILTER(Prod.Out!C:F,Prod.Out!B:B=C613)),"")</f>
        <v/>
      </c>
      <c r="HK613" s="4" t="str" cm="1">
        <f t="array" ref="HK613">IF(OR(A613=0,A613=""),"",_xlfn.ANCHORARRAY(ExpD.Out!A$2))</f>
        <v/>
      </c>
    </row>
    <row r="614" spans="1:219" x14ac:dyDescent="0.35">
      <c r="A614" s="4" t="str" cm="1">
        <f t="array" ref="A614">IF(OR(EnterData!A617="",ISBLANK(EnterData!A617)),"",_xlfn._xlws.FILTER(EnterData!A617:L617,EnterData!A617:A617&lt;&gt;""))</f>
        <v/>
      </c>
      <c r="M614" s="4" t="str" cm="1">
        <f t="array" ref="M614">IF(OR(EnterData!A617="",ISBLANK(EnterData!A617)),"",_xlfn._xlws.FILTER(EnterData!N617:AB617,EnterData!A617:A617&lt;&gt;""))</f>
        <v/>
      </c>
      <c r="AB614" s="4" t="str" cm="1">
        <f t="array" ref="AB614">IF(OR(ISBLANK(B614),B614=0),"",_xlfn._xlws.FILTER(MT.Out!A$2:DO$200,MT.Out!D$2:D$200=Data.Out!B614))</f>
        <v/>
      </c>
      <c r="EQ614" s="4" t="str" cm="1">
        <f t="array" ref="EQ614">IFERROR(IF(OR(ISBLANK(E614),E614=0),"",_xlfn._xlws.FILTER(Int.Out!G$2:Q$100,Int.Out!B$2:B$100=E614)),"")</f>
        <v/>
      </c>
      <c r="FB614" s="4" t="str" cm="1">
        <f t="array" ref="FB614">IF(OR(ISBLANK(F614),F614=0),"",_xlfn._xlws.FILTER('Rot.Out'!C$3:M$100,'Rot.Out'!B$3:B$100=F614))</f>
        <v/>
      </c>
      <c r="FM614" s="4" t="str" cm="1">
        <f t="array" ref="FM614">IF(OR(F614=0,F614=""),"",IFERROR(_xlfn.UNIQUE(_xlfn._xlws.FILTER('Rot.Out'!R:R,('Rot.Out'!O:O=Data.Out!F614)*('Rot.Out'!P:P=Data.Out!G614)),FALSE),""))</f>
        <v/>
      </c>
      <c r="FN614" s="4" t="str" cm="1">
        <f t="array" ref="FN614">IF(OR(H614=0,ISBLANK(H614)),"",_xlfn._xlws.FILTER(Out.Out!A$2:J$36,Out.Out!K$2:K$36=H614))</f>
        <v/>
      </c>
      <c r="FX614" s="4" t="str" cm="1">
        <f t="array" ref="FX614">IF(OR(A614=0,ISBLANK(A614),A614=""),"",_xlfn._xlws.FILTER(Site.Out!A$2:AA$50,Site.Out!C$2:C$50=A614))</f>
        <v/>
      </c>
      <c r="GY614" s="4" t="str" cm="1">
        <f t="array" ref="GY614">IF(OR(ISBLANK(A614),A614=0,A614=""),"",Pub.Out!A$2:H$2)</f>
        <v/>
      </c>
      <c r="HG614" s="4" t="str" cm="1">
        <f t="array" ref="HG614">IFERROR(IF(OR(C614=0,C614=""),"",_xlfn._xlws.FILTER(Prod.Out!C:F,Prod.Out!B:B=C614)),"")</f>
        <v/>
      </c>
      <c r="HK614" s="4" t="str" cm="1">
        <f t="array" ref="HK614">IF(OR(A614=0,A614=""),"",_xlfn.ANCHORARRAY(ExpD.Out!A$2))</f>
        <v/>
      </c>
    </row>
    <row r="615" spans="1:219" x14ac:dyDescent="0.35">
      <c r="A615" s="4" t="str" cm="1">
        <f t="array" ref="A615">IF(OR(EnterData!A618="",ISBLANK(EnterData!A618)),"",_xlfn._xlws.FILTER(EnterData!A618:L618,EnterData!A618:A618&lt;&gt;""))</f>
        <v/>
      </c>
      <c r="M615" s="4" t="str" cm="1">
        <f t="array" ref="M615">IF(OR(EnterData!A618="",ISBLANK(EnterData!A618)),"",_xlfn._xlws.FILTER(EnterData!N618:AB618,EnterData!A618:A618&lt;&gt;""))</f>
        <v/>
      </c>
      <c r="AB615" s="4" t="str" cm="1">
        <f t="array" ref="AB615">IF(OR(ISBLANK(B615),B615=0),"",_xlfn._xlws.FILTER(MT.Out!A$2:DO$200,MT.Out!D$2:D$200=Data.Out!B615))</f>
        <v/>
      </c>
      <c r="EQ615" s="4" t="str" cm="1">
        <f t="array" ref="EQ615">IFERROR(IF(OR(ISBLANK(E615),E615=0),"",_xlfn._xlws.FILTER(Int.Out!G$2:Q$100,Int.Out!B$2:B$100=E615)),"")</f>
        <v/>
      </c>
      <c r="FB615" s="4" t="str" cm="1">
        <f t="array" ref="FB615">IF(OR(ISBLANK(F615),F615=0),"",_xlfn._xlws.FILTER('Rot.Out'!C$3:M$100,'Rot.Out'!B$3:B$100=F615))</f>
        <v/>
      </c>
      <c r="FM615" s="4" t="str" cm="1">
        <f t="array" ref="FM615">IF(OR(F615=0,F615=""),"",IFERROR(_xlfn.UNIQUE(_xlfn._xlws.FILTER('Rot.Out'!R:R,('Rot.Out'!O:O=Data.Out!F615)*('Rot.Out'!P:P=Data.Out!G615)),FALSE),""))</f>
        <v/>
      </c>
      <c r="FN615" s="4" t="str" cm="1">
        <f t="array" ref="FN615">IF(OR(H615=0,ISBLANK(H615)),"",_xlfn._xlws.FILTER(Out.Out!A$2:J$36,Out.Out!K$2:K$36=H615))</f>
        <v/>
      </c>
      <c r="FX615" s="4" t="str" cm="1">
        <f t="array" ref="FX615">IF(OR(A615=0,ISBLANK(A615),A615=""),"",_xlfn._xlws.FILTER(Site.Out!A$2:AA$50,Site.Out!C$2:C$50=A615))</f>
        <v/>
      </c>
      <c r="GY615" s="4" t="str" cm="1">
        <f t="array" ref="GY615">IF(OR(ISBLANK(A615),A615=0,A615=""),"",Pub.Out!A$2:H$2)</f>
        <v/>
      </c>
      <c r="HG615" s="4" t="str" cm="1">
        <f t="array" ref="HG615">IFERROR(IF(OR(C615=0,C615=""),"",_xlfn._xlws.FILTER(Prod.Out!C:F,Prod.Out!B:B=C615)),"")</f>
        <v/>
      </c>
      <c r="HK615" s="4" t="str" cm="1">
        <f t="array" ref="HK615">IF(OR(A615=0,A615=""),"",_xlfn.ANCHORARRAY(ExpD.Out!A$2))</f>
        <v/>
      </c>
    </row>
    <row r="616" spans="1:219" x14ac:dyDescent="0.35">
      <c r="A616" s="4" t="str" cm="1">
        <f t="array" ref="A616">IF(OR(EnterData!A619="",ISBLANK(EnterData!A619)),"",_xlfn._xlws.FILTER(EnterData!A619:L619,EnterData!A619:A619&lt;&gt;""))</f>
        <v/>
      </c>
      <c r="M616" s="4" t="str" cm="1">
        <f t="array" ref="M616">IF(OR(EnterData!A619="",ISBLANK(EnterData!A619)),"",_xlfn._xlws.FILTER(EnterData!N619:AB619,EnterData!A619:A619&lt;&gt;""))</f>
        <v/>
      </c>
      <c r="AB616" s="4" t="str" cm="1">
        <f t="array" ref="AB616">IF(OR(ISBLANK(B616),B616=0),"",_xlfn._xlws.FILTER(MT.Out!A$2:DO$200,MT.Out!D$2:D$200=Data.Out!B616))</f>
        <v/>
      </c>
      <c r="EQ616" s="4" t="str" cm="1">
        <f t="array" ref="EQ616">IFERROR(IF(OR(ISBLANK(E616),E616=0),"",_xlfn._xlws.FILTER(Int.Out!G$2:Q$100,Int.Out!B$2:B$100=E616)),"")</f>
        <v/>
      </c>
      <c r="FB616" s="4" t="str" cm="1">
        <f t="array" ref="FB616">IF(OR(ISBLANK(F616),F616=0),"",_xlfn._xlws.FILTER('Rot.Out'!C$3:M$100,'Rot.Out'!B$3:B$100=F616))</f>
        <v/>
      </c>
      <c r="FM616" s="4" t="str" cm="1">
        <f t="array" ref="FM616">IF(OR(F616=0,F616=""),"",IFERROR(_xlfn.UNIQUE(_xlfn._xlws.FILTER('Rot.Out'!R:R,('Rot.Out'!O:O=Data.Out!F616)*('Rot.Out'!P:P=Data.Out!G616)),FALSE),""))</f>
        <v/>
      </c>
      <c r="FN616" s="4" t="str" cm="1">
        <f t="array" ref="FN616">IF(OR(H616=0,ISBLANK(H616)),"",_xlfn._xlws.FILTER(Out.Out!A$2:J$36,Out.Out!K$2:K$36=H616))</f>
        <v/>
      </c>
      <c r="FX616" s="4" t="str" cm="1">
        <f t="array" ref="FX616">IF(OR(A616=0,ISBLANK(A616),A616=""),"",_xlfn._xlws.FILTER(Site.Out!A$2:AA$50,Site.Out!C$2:C$50=A616))</f>
        <v/>
      </c>
      <c r="GY616" s="4" t="str" cm="1">
        <f t="array" ref="GY616">IF(OR(ISBLANK(A616),A616=0,A616=""),"",Pub.Out!A$2:H$2)</f>
        <v/>
      </c>
      <c r="HG616" s="4" t="str" cm="1">
        <f t="array" ref="HG616">IFERROR(IF(OR(C616=0,C616=""),"",_xlfn._xlws.FILTER(Prod.Out!C:F,Prod.Out!B:B=C616)),"")</f>
        <v/>
      </c>
      <c r="HK616" s="4" t="str" cm="1">
        <f t="array" ref="HK616">IF(OR(A616=0,A616=""),"",_xlfn.ANCHORARRAY(ExpD.Out!A$2))</f>
        <v/>
      </c>
    </row>
    <row r="617" spans="1:219" x14ac:dyDescent="0.35">
      <c r="A617" s="4" t="str" cm="1">
        <f t="array" ref="A617">IF(OR(EnterData!A620="",ISBLANK(EnterData!A620)),"",_xlfn._xlws.FILTER(EnterData!A620:L620,EnterData!A620:A620&lt;&gt;""))</f>
        <v/>
      </c>
      <c r="M617" s="4" t="str" cm="1">
        <f t="array" ref="M617">IF(OR(EnterData!A620="",ISBLANK(EnterData!A620)),"",_xlfn._xlws.FILTER(EnterData!N620:AB620,EnterData!A620:A620&lt;&gt;""))</f>
        <v/>
      </c>
      <c r="AB617" s="4" t="str" cm="1">
        <f t="array" ref="AB617">IF(OR(ISBLANK(B617),B617=0),"",_xlfn._xlws.FILTER(MT.Out!A$2:DO$200,MT.Out!D$2:D$200=Data.Out!B617))</f>
        <v/>
      </c>
      <c r="EQ617" s="4" t="str" cm="1">
        <f t="array" ref="EQ617">IFERROR(IF(OR(ISBLANK(E617),E617=0),"",_xlfn._xlws.FILTER(Int.Out!G$2:Q$100,Int.Out!B$2:B$100=E617)),"")</f>
        <v/>
      </c>
      <c r="FB617" s="4" t="str" cm="1">
        <f t="array" ref="FB617">IF(OR(ISBLANK(F617),F617=0),"",_xlfn._xlws.FILTER('Rot.Out'!C$3:M$100,'Rot.Out'!B$3:B$100=F617))</f>
        <v/>
      </c>
      <c r="FM617" s="4" t="str" cm="1">
        <f t="array" ref="FM617">IF(OR(F617=0,F617=""),"",IFERROR(_xlfn.UNIQUE(_xlfn._xlws.FILTER('Rot.Out'!R:R,('Rot.Out'!O:O=Data.Out!F617)*('Rot.Out'!P:P=Data.Out!G617)),FALSE),""))</f>
        <v/>
      </c>
      <c r="FN617" s="4" t="str" cm="1">
        <f t="array" ref="FN617">IF(OR(H617=0,ISBLANK(H617)),"",_xlfn._xlws.FILTER(Out.Out!A$2:J$36,Out.Out!K$2:K$36=H617))</f>
        <v/>
      </c>
      <c r="FX617" s="4" t="str" cm="1">
        <f t="array" ref="FX617">IF(OR(A617=0,ISBLANK(A617),A617=""),"",_xlfn._xlws.FILTER(Site.Out!A$2:AA$50,Site.Out!C$2:C$50=A617))</f>
        <v/>
      </c>
      <c r="GY617" s="4" t="str" cm="1">
        <f t="array" ref="GY617">IF(OR(ISBLANK(A617),A617=0,A617=""),"",Pub.Out!A$2:H$2)</f>
        <v/>
      </c>
      <c r="HG617" s="4" t="str" cm="1">
        <f t="array" ref="HG617">IFERROR(IF(OR(C617=0,C617=""),"",_xlfn._xlws.FILTER(Prod.Out!C:F,Prod.Out!B:B=C617)),"")</f>
        <v/>
      </c>
      <c r="HK617" s="4" t="str" cm="1">
        <f t="array" ref="HK617">IF(OR(A617=0,A617=""),"",_xlfn.ANCHORARRAY(ExpD.Out!A$2))</f>
        <v/>
      </c>
    </row>
    <row r="618" spans="1:219" x14ac:dyDescent="0.35">
      <c r="A618" s="4" t="str" cm="1">
        <f t="array" ref="A618">IF(OR(EnterData!A621="",ISBLANK(EnterData!A621)),"",_xlfn._xlws.FILTER(EnterData!A621:L621,EnterData!A621:A621&lt;&gt;""))</f>
        <v/>
      </c>
      <c r="M618" s="4" t="str" cm="1">
        <f t="array" ref="M618">IF(OR(EnterData!A621="",ISBLANK(EnterData!A621)),"",_xlfn._xlws.FILTER(EnterData!N621:AB621,EnterData!A621:A621&lt;&gt;""))</f>
        <v/>
      </c>
      <c r="AB618" s="4" t="str" cm="1">
        <f t="array" ref="AB618">IF(OR(ISBLANK(B618),B618=0),"",_xlfn._xlws.FILTER(MT.Out!A$2:DO$200,MT.Out!D$2:D$200=Data.Out!B618))</f>
        <v/>
      </c>
      <c r="EQ618" s="4" t="str" cm="1">
        <f t="array" ref="EQ618">IFERROR(IF(OR(ISBLANK(E618),E618=0),"",_xlfn._xlws.FILTER(Int.Out!G$2:Q$100,Int.Out!B$2:B$100=E618)),"")</f>
        <v/>
      </c>
      <c r="FB618" s="4" t="str" cm="1">
        <f t="array" ref="FB618">IF(OR(ISBLANK(F618),F618=0),"",_xlfn._xlws.FILTER('Rot.Out'!C$3:M$100,'Rot.Out'!B$3:B$100=F618))</f>
        <v/>
      </c>
      <c r="FM618" s="4" t="str" cm="1">
        <f t="array" ref="FM618">IF(OR(F618=0,F618=""),"",IFERROR(_xlfn.UNIQUE(_xlfn._xlws.FILTER('Rot.Out'!R:R,('Rot.Out'!O:O=Data.Out!F618)*('Rot.Out'!P:P=Data.Out!G618)),FALSE),""))</f>
        <v/>
      </c>
      <c r="FN618" s="4" t="str" cm="1">
        <f t="array" ref="FN618">IF(OR(H618=0,ISBLANK(H618)),"",_xlfn._xlws.FILTER(Out.Out!A$2:J$36,Out.Out!K$2:K$36=H618))</f>
        <v/>
      </c>
      <c r="FX618" s="4" t="str" cm="1">
        <f t="array" ref="FX618">IF(OR(A618=0,ISBLANK(A618),A618=""),"",_xlfn._xlws.FILTER(Site.Out!A$2:AA$50,Site.Out!C$2:C$50=A618))</f>
        <v/>
      </c>
      <c r="GY618" s="4" t="str" cm="1">
        <f t="array" ref="GY618">IF(OR(ISBLANK(A618),A618=0,A618=""),"",Pub.Out!A$2:H$2)</f>
        <v/>
      </c>
      <c r="HG618" s="4" t="str" cm="1">
        <f t="array" ref="HG618">IFERROR(IF(OR(C618=0,C618=""),"",_xlfn._xlws.FILTER(Prod.Out!C:F,Prod.Out!B:B=C618)),"")</f>
        <v/>
      </c>
      <c r="HK618" s="4" t="str" cm="1">
        <f t="array" ref="HK618">IF(OR(A618=0,A618=""),"",_xlfn.ANCHORARRAY(ExpD.Out!A$2))</f>
        <v/>
      </c>
    </row>
    <row r="619" spans="1:219" x14ac:dyDescent="0.35">
      <c r="A619" s="4" t="str" cm="1">
        <f t="array" ref="A619">IF(OR(EnterData!A622="",ISBLANK(EnterData!A622)),"",_xlfn._xlws.FILTER(EnterData!A622:L622,EnterData!A622:A622&lt;&gt;""))</f>
        <v/>
      </c>
      <c r="M619" s="4" t="str" cm="1">
        <f t="array" ref="M619">IF(OR(EnterData!A622="",ISBLANK(EnterData!A622)),"",_xlfn._xlws.FILTER(EnterData!N622:AB622,EnterData!A622:A622&lt;&gt;""))</f>
        <v/>
      </c>
      <c r="AB619" s="4" t="str" cm="1">
        <f t="array" ref="AB619">IF(OR(ISBLANK(B619),B619=0),"",_xlfn._xlws.FILTER(MT.Out!A$2:DO$200,MT.Out!D$2:D$200=Data.Out!B619))</f>
        <v/>
      </c>
      <c r="EQ619" s="4" t="str" cm="1">
        <f t="array" ref="EQ619">IFERROR(IF(OR(ISBLANK(E619),E619=0),"",_xlfn._xlws.FILTER(Int.Out!G$2:Q$100,Int.Out!B$2:B$100=E619)),"")</f>
        <v/>
      </c>
      <c r="FB619" s="4" t="str" cm="1">
        <f t="array" ref="FB619">IF(OR(ISBLANK(F619),F619=0),"",_xlfn._xlws.FILTER('Rot.Out'!C$3:M$100,'Rot.Out'!B$3:B$100=F619))</f>
        <v/>
      </c>
      <c r="FM619" s="4" t="str" cm="1">
        <f t="array" ref="FM619">IF(OR(F619=0,F619=""),"",IFERROR(_xlfn.UNIQUE(_xlfn._xlws.FILTER('Rot.Out'!R:R,('Rot.Out'!O:O=Data.Out!F619)*('Rot.Out'!P:P=Data.Out!G619)),FALSE),""))</f>
        <v/>
      </c>
      <c r="FN619" s="4" t="str" cm="1">
        <f t="array" ref="FN619">IF(OR(H619=0,ISBLANK(H619)),"",_xlfn._xlws.FILTER(Out.Out!A$2:J$36,Out.Out!K$2:K$36=H619))</f>
        <v/>
      </c>
      <c r="FX619" s="4" t="str" cm="1">
        <f t="array" ref="FX619">IF(OR(A619=0,ISBLANK(A619),A619=""),"",_xlfn._xlws.FILTER(Site.Out!A$2:AA$50,Site.Out!C$2:C$50=A619))</f>
        <v/>
      </c>
      <c r="GY619" s="4" t="str" cm="1">
        <f t="array" ref="GY619">IF(OR(ISBLANK(A619),A619=0,A619=""),"",Pub.Out!A$2:H$2)</f>
        <v/>
      </c>
      <c r="HG619" s="4" t="str" cm="1">
        <f t="array" ref="HG619">IFERROR(IF(OR(C619=0,C619=""),"",_xlfn._xlws.FILTER(Prod.Out!C:F,Prod.Out!B:B=C619)),"")</f>
        <v/>
      </c>
      <c r="HK619" s="4" t="str" cm="1">
        <f t="array" ref="HK619">IF(OR(A619=0,A619=""),"",_xlfn.ANCHORARRAY(ExpD.Out!A$2))</f>
        <v/>
      </c>
    </row>
    <row r="620" spans="1:219" x14ac:dyDescent="0.35">
      <c r="A620" s="4" t="str" cm="1">
        <f t="array" ref="A620">IF(OR(EnterData!A623="",ISBLANK(EnterData!A623)),"",_xlfn._xlws.FILTER(EnterData!A623:L623,EnterData!A623:A623&lt;&gt;""))</f>
        <v/>
      </c>
      <c r="M620" s="4" t="str" cm="1">
        <f t="array" ref="M620">IF(OR(EnterData!A623="",ISBLANK(EnterData!A623)),"",_xlfn._xlws.FILTER(EnterData!N623:AB623,EnterData!A623:A623&lt;&gt;""))</f>
        <v/>
      </c>
      <c r="AB620" s="4" t="str" cm="1">
        <f t="array" ref="AB620">IF(OR(ISBLANK(B620),B620=0),"",_xlfn._xlws.FILTER(MT.Out!A$2:DO$200,MT.Out!D$2:D$200=Data.Out!B620))</f>
        <v/>
      </c>
      <c r="EQ620" s="4" t="str" cm="1">
        <f t="array" ref="EQ620">IFERROR(IF(OR(ISBLANK(E620),E620=0),"",_xlfn._xlws.FILTER(Int.Out!G$2:Q$100,Int.Out!B$2:B$100=E620)),"")</f>
        <v/>
      </c>
      <c r="FB620" s="4" t="str" cm="1">
        <f t="array" ref="FB620">IF(OR(ISBLANK(F620),F620=0),"",_xlfn._xlws.FILTER('Rot.Out'!C$3:M$100,'Rot.Out'!B$3:B$100=F620))</f>
        <v/>
      </c>
      <c r="FM620" s="4" t="str" cm="1">
        <f t="array" ref="FM620">IF(OR(F620=0,F620=""),"",IFERROR(_xlfn.UNIQUE(_xlfn._xlws.FILTER('Rot.Out'!R:R,('Rot.Out'!O:O=Data.Out!F620)*('Rot.Out'!P:P=Data.Out!G620)),FALSE),""))</f>
        <v/>
      </c>
      <c r="FN620" s="4" t="str" cm="1">
        <f t="array" ref="FN620">IF(OR(H620=0,ISBLANK(H620)),"",_xlfn._xlws.FILTER(Out.Out!A$2:J$36,Out.Out!K$2:K$36=H620))</f>
        <v/>
      </c>
      <c r="FX620" s="4" t="str" cm="1">
        <f t="array" ref="FX620">IF(OR(A620=0,ISBLANK(A620),A620=""),"",_xlfn._xlws.FILTER(Site.Out!A$2:AA$50,Site.Out!C$2:C$50=A620))</f>
        <v/>
      </c>
      <c r="GY620" s="4" t="str" cm="1">
        <f t="array" ref="GY620">IF(OR(ISBLANK(A620),A620=0,A620=""),"",Pub.Out!A$2:H$2)</f>
        <v/>
      </c>
      <c r="HG620" s="4" t="str" cm="1">
        <f t="array" ref="HG620">IFERROR(IF(OR(C620=0,C620=""),"",_xlfn._xlws.FILTER(Prod.Out!C:F,Prod.Out!B:B=C620)),"")</f>
        <v/>
      </c>
      <c r="HK620" s="4" t="str" cm="1">
        <f t="array" ref="HK620">IF(OR(A620=0,A620=""),"",_xlfn.ANCHORARRAY(ExpD.Out!A$2))</f>
        <v/>
      </c>
    </row>
    <row r="621" spans="1:219" x14ac:dyDescent="0.35">
      <c r="A621" s="4" t="str" cm="1">
        <f t="array" ref="A621">IF(OR(EnterData!A624="",ISBLANK(EnterData!A624)),"",_xlfn._xlws.FILTER(EnterData!A624:L624,EnterData!A624:A624&lt;&gt;""))</f>
        <v/>
      </c>
      <c r="M621" s="4" t="str" cm="1">
        <f t="array" ref="M621">IF(OR(EnterData!A624="",ISBLANK(EnterData!A624)),"",_xlfn._xlws.FILTER(EnterData!N624:AB624,EnterData!A624:A624&lt;&gt;""))</f>
        <v/>
      </c>
      <c r="AB621" s="4" t="str" cm="1">
        <f t="array" ref="AB621">IF(OR(ISBLANK(B621),B621=0),"",_xlfn._xlws.FILTER(MT.Out!A$2:DO$200,MT.Out!D$2:D$200=Data.Out!B621))</f>
        <v/>
      </c>
      <c r="EQ621" s="4" t="str" cm="1">
        <f t="array" ref="EQ621">IFERROR(IF(OR(ISBLANK(E621),E621=0),"",_xlfn._xlws.FILTER(Int.Out!G$2:Q$100,Int.Out!B$2:B$100=E621)),"")</f>
        <v/>
      </c>
      <c r="FB621" s="4" t="str" cm="1">
        <f t="array" ref="FB621">IF(OR(ISBLANK(F621),F621=0),"",_xlfn._xlws.FILTER('Rot.Out'!C$3:M$100,'Rot.Out'!B$3:B$100=F621))</f>
        <v/>
      </c>
      <c r="FM621" s="4" t="str" cm="1">
        <f t="array" ref="FM621">IF(OR(F621=0,F621=""),"",IFERROR(_xlfn.UNIQUE(_xlfn._xlws.FILTER('Rot.Out'!R:R,('Rot.Out'!O:O=Data.Out!F621)*('Rot.Out'!P:P=Data.Out!G621)),FALSE),""))</f>
        <v/>
      </c>
      <c r="FN621" s="4" t="str" cm="1">
        <f t="array" ref="FN621">IF(OR(H621=0,ISBLANK(H621)),"",_xlfn._xlws.FILTER(Out.Out!A$2:J$36,Out.Out!K$2:K$36=H621))</f>
        <v/>
      </c>
      <c r="FX621" s="4" t="str" cm="1">
        <f t="array" ref="FX621">IF(OR(A621=0,ISBLANK(A621),A621=""),"",_xlfn._xlws.FILTER(Site.Out!A$2:AA$50,Site.Out!C$2:C$50=A621))</f>
        <v/>
      </c>
      <c r="GY621" s="4" t="str" cm="1">
        <f t="array" ref="GY621">IF(OR(ISBLANK(A621),A621=0,A621=""),"",Pub.Out!A$2:H$2)</f>
        <v/>
      </c>
      <c r="HG621" s="4" t="str" cm="1">
        <f t="array" ref="HG621">IFERROR(IF(OR(C621=0,C621=""),"",_xlfn._xlws.FILTER(Prod.Out!C:F,Prod.Out!B:B=C621)),"")</f>
        <v/>
      </c>
      <c r="HK621" s="4" t="str" cm="1">
        <f t="array" ref="HK621">IF(OR(A621=0,A621=""),"",_xlfn.ANCHORARRAY(ExpD.Out!A$2))</f>
        <v/>
      </c>
    </row>
    <row r="622" spans="1:219" x14ac:dyDescent="0.35">
      <c r="A622" s="4" t="str" cm="1">
        <f t="array" ref="A622">IF(OR(EnterData!A625="",ISBLANK(EnterData!A625)),"",_xlfn._xlws.FILTER(EnterData!A625:L625,EnterData!A625:A625&lt;&gt;""))</f>
        <v/>
      </c>
      <c r="M622" s="4" t="str" cm="1">
        <f t="array" ref="M622">IF(OR(EnterData!A625="",ISBLANK(EnterData!A625)),"",_xlfn._xlws.FILTER(EnterData!N625:AB625,EnterData!A625:A625&lt;&gt;""))</f>
        <v/>
      </c>
      <c r="AB622" s="4" t="str" cm="1">
        <f t="array" ref="AB622">IF(OR(ISBLANK(B622),B622=0),"",_xlfn._xlws.FILTER(MT.Out!A$2:DO$200,MT.Out!D$2:D$200=Data.Out!B622))</f>
        <v/>
      </c>
      <c r="EQ622" s="4" t="str" cm="1">
        <f t="array" ref="EQ622">IFERROR(IF(OR(ISBLANK(E622),E622=0),"",_xlfn._xlws.FILTER(Int.Out!G$2:Q$100,Int.Out!B$2:B$100=E622)),"")</f>
        <v/>
      </c>
      <c r="FB622" s="4" t="str" cm="1">
        <f t="array" ref="FB622">IF(OR(ISBLANK(F622),F622=0),"",_xlfn._xlws.FILTER('Rot.Out'!C$3:M$100,'Rot.Out'!B$3:B$100=F622))</f>
        <v/>
      </c>
      <c r="FM622" s="4" t="str" cm="1">
        <f t="array" ref="FM622">IF(OR(F622=0,F622=""),"",IFERROR(_xlfn.UNIQUE(_xlfn._xlws.FILTER('Rot.Out'!R:R,('Rot.Out'!O:O=Data.Out!F622)*('Rot.Out'!P:P=Data.Out!G622)),FALSE),""))</f>
        <v/>
      </c>
      <c r="FN622" s="4" t="str" cm="1">
        <f t="array" ref="FN622">IF(OR(H622=0,ISBLANK(H622)),"",_xlfn._xlws.FILTER(Out.Out!A$2:J$36,Out.Out!K$2:K$36=H622))</f>
        <v/>
      </c>
      <c r="FX622" s="4" t="str" cm="1">
        <f t="array" ref="FX622">IF(OR(A622=0,ISBLANK(A622),A622=""),"",_xlfn._xlws.FILTER(Site.Out!A$2:AA$50,Site.Out!C$2:C$50=A622))</f>
        <v/>
      </c>
      <c r="GY622" s="4" t="str" cm="1">
        <f t="array" ref="GY622">IF(OR(ISBLANK(A622),A622=0,A622=""),"",Pub.Out!A$2:H$2)</f>
        <v/>
      </c>
      <c r="HG622" s="4" t="str" cm="1">
        <f t="array" ref="HG622">IFERROR(IF(OR(C622=0,C622=""),"",_xlfn._xlws.FILTER(Prod.Out!C:F,Prod.Out!B:B=C622)),"")</f>
        <v/>
      </c>
      <c r="HK622" s="4" t="str" cm="1">
        <f t="array" ref="HK622">IF(OR(A622=0,A622=""),"",_xlfn.ANCHORARRAY(ExpD.Out!A$2))</f>
        <v/>
      </c>
    </row>
    <row r="623" spans="1:219" x14ac:dyDescent="0.35">
      <c r="A623" s="4" t="str" cm="1">
        <f t="array" ref="A623">IF(OR(EnterData!A626="",ISBLANK(EnterData!A626)),"",_xlfn._xlws.FILTER(EnterData!A626:L626,EnterData!A626:A626&lt;&gt;""))</f>
        <v/>
      </c>
      <c r="M623" s="4" t="str" cm="1">
        <f t="array" ref="M623">IF(OR(EnterData!A626="",ISBLANK(EnterData!A626)),"",_xlfn._xlws.FILTER(EnterData!N626:AB626,EnterData!A626:A626&lt;&gt;""))</f>
        <v/>
      </c>
      <c r="AB623" s="4" t="str" cm="1">
        <f t="array" ref="AB623">IF(OR(ISBLANK(B623),B623=0),"",_xlfn._xlws.FILTER(MT.Out!A$2:DO$200,MT.Out!D$2:D$200=Data.Out!B623))</f>
        <v/>
      </c>
      <c r="EQ623" s="4" t="str" cm="1">
        <f t="array" ref="EQ623">IFERROR(IF(OR(ISBLANK(E623),E623=0),"",_xlfn._xlws.FILTER(Int.Out!G$2:Q$100,Int.Out!B$2:B$100=E623)),"")</f>
        <v/>
      </c>
      <c r="FB623" s="4" t="str" cm="1">
        <f t="array" ref="FB623">IF(OR(ISBLANK(F623),F623=0),"",_xlfn._xlws.FILTER('Rot.Out'!C$3:M$100,'Rot.Out'!B$3:B$100=F623))</f>
        <v/>
      </c>
      <c r="FM623" s="4" t="str" cm="1">
        <f t="array" ref="FM623">IF(OR(F623=0,F623=""),"",IFERROR(_xlfn.UNIQUE(_xlfn._xlws.FILTER('Rot.Out'!R:R,('Rot.Out'!O:O=Data.Out!F623)*('Rot.Out'!P:P=Data.Out!G623)),FALSE),""))</f>
        <v/>
      </c>
      <c r="FN623" s="4" t="str" cm="1">
        <f t="array" ref="FN623">IF(OR(H623=0,ISBLANK(H623)),"",_xlfn._xlws.FILTER(Out.Out!A$2:J$36,Out.Out!K$2:K$36=H623))</f>
        <v/>
      </c>
      <c r="FX623" s="4" t="str" cm="1">
        <f t="array" ref="FX623">IF(OR(A623=0,ISBLANK(A623),A623=""),"",_xlfn._xlws.FILTER(Site.Out!A$2:AA$50,Site.Out!C$2:C$50=A623))</f>
        <v/>
      </c>
      <c r="GY623" s="4" t="str" cm="1">
        <f t="array" ref="GY623">IF(OR(ISBLANK(A623),A623=0,A623=""),"",Pub.Out!A$2:H$2)</f>
        <v/>
      </c>
      <c r="HG623" s="4" t="str" cm="1">
        <f t="array" ref="HG623">IFERROR(IF(OR(C623=0,C623=""),"",_xlfn._xlws.FILTER(Prod.Out!C:F,Prod.Out!B:B=C623)),"")</f>
        <v/>
      </c>
      <c r="HK623" s="4" t="str" cm="1">
        <f t="array" ref="HK623">IF(OR(A623=0,A623=""),"",_xlfn.ANCHORARRAY(ExpD.Out!A$2))</f>
        <v/>
      </c>
    </row>
    <row r="624" spans="1:219" x14ac:dyDescent="0.35">
      <c r="A624" s="4" t="str" cm="1">
        <f t="array" ref="A624">IF(OR(EnterData!A627="",ISBLANK(EnterData!A627)),"",_xlfn._xlws.FILTER(EnterData!A627:L627,EnterData!A627:A627&lt;&gt;""))</f>
        <v/>
      </c>
      <c r="M624" s="4" t="str" cm="1">
        <f t="array" ref="M624">IF(OR(EnterData!A627="",ISBLANK(EnterData!A627)),"",_xlfn._xlws.FILTER(EnterData!N627:AB627,EnterData!A627:A627&lt;&gt;""))</f>
        <v/>
      </c>
      <c r="AB624" s="4" t="str" cm="1">
        <f t="array" ref="AB624">IF(OR(ISBLANK(B624),B624=0),"",_xlfn._xlws.FILTER(MT.Out!A$2:DO$200,MT.Out!D$2:D$200=Data.Out!B624))</f>
        <v/>
      </c>
      <c r="EQ624" s="4" t="str" cm="1">
        <f t="array" ref="EQ624">IFERROR(IF(OR(ISBLANK(E624),E624=0),"",_xlfn._xlws.FILTER(Int.Out!G$2:Q$100,Int.Out!B$2:B$100=E624)),"")</f>
        <v/>
      </c>
      <c r="FB624" s="4" t="str" cm="1">
        <f t="array" ref="FB624">IF(OR(ISBLANK(F624),F624=0),"",_xlfn._xlws.FILTER('Rot.Out'!C$3:M$100,'Rot.Out'!B$3:B$100=F624))</f>
        <v/>
      </c>
      <c r="FM624" s="4" t="str" cm="1">
        <f t="array" ref="FM624">IF(OR(F624=0,F624=""),"",IFERROR(_xlfn.UNIQUE(_xlfn._xlws.FILTER('Rot.Out'!R:R,('Rot.Out'!O:O=Data.Out!F624)*('Rot.Out'!P:P=Data.Out!G624)),FALSE),""))</f>
        <v/>
      </c>
      <c r="FN624" s="4" t="str" cm="1">
        <f t="array" ref="FN624">IF(OR(H624=0,ISBLANK(H624)),"",_xlfn._xlws.FILTER(Out.Out!A$2:J$36,Out.Out!K$2:K$36=H624))</f>
        <v/>
      </c>
      <c r="FX624" s="4" t="str" cm="1">
        <f t="array" ref="FX624">IF(OR(A624=0,ISBLANK(A624),A624=""),"",_xlfn._xlws.FILTER(Site.Out!A$2:AA$50,Site.Out!C$2:C$50=A624))</f>
        <v/>
      </c>
      <c r="GY624" s="4" t="str" cm="1">
        <f t="array" ref="GY624">IF(OR(ISBLANK(A624),A624=0,A624=""),"",Pub.Out!A$2:H$2)</f>
        <v/>
      </c>
      <c r="HG624" s="4" t="str" cm="1">
        <f t="array" ref="HG624">IFERROR(IF(OR(C624=0,C624=""),"",_xlfn._xlws.FILTER(Prod.Out!C:F,Prod.Out!B:B=C624)),"")</f>
        <v/>
      </c>
      <c r="HK624" s="4" t="str" cm="1">
        <f t="array" ref="HK624">IF(OR(A624=0,A624=""),"",_xlfn.ANCHORARRAY(ExpD.Out!A$2))</f>
        <v/>
      </c>
    </row>
    <row r="625" spans="1:219" x14ac:dyDescent="0.35">
      <c r="A625" s="4" t="str" cm="1">
        <f t="array" ref="A625">IF(OR(EnterData!A628="",ISBLANK(EnterData!A628)),"",_xlfn._xlws.FILTER(EnterData!A628:L628,EnterData!A628:A628&lt;&gt;""))</f>
        <v/>
      </c>
      <c r="M625" s="4" t="str" cm="1">
        <f t="array" ref="M625">IF(OR(EnterData!A628="",ISBLANK(EnterData!A628)),"",_xlfn._xlws.FILTER(EnterData!N628:AB628,EnterData!A628:A628&lt;&gt;""))</f>
        <v/>
      </c>
      <c r="AB625" s="4" t="str" cm="1">
        <f t="array" ref="AB625">IF(OR(ISBLANK(B625),B625=0),"",_xlfn._xlws.FILTER(MT.Out!A$2:DO$200,MT.Out!D$2:D$200=Data.Out!B625))</f>
        <v/>
      </c>
      <c r="EQ625" s="4" t="str" cm="1">
        <f t="array" ref="EQ625">IFERROR(IF(OR(ISBLANK(E625),E625=0),"",_xlfn._xlws.FILTER(Int.Out!G$2:Q$100,Int.Out!B$2:B$100=E625)),"")</f>
        <v/>
      </c>
      <c r="FB625" s="4" t="str" cm="1">
        <f t="array" ref="FB625">IF(OR(ISBLANK(F625),F625=0),"",_xlfn._xlws.FILTER('Rot.Out'!C$3:M$100,'Rot.Out'!B$3:B$100=F625))</f>
        <v/>
      </c>
      <c r="FM625" s="4" t="str" cm="1">
        <f t="array" ref="FM625">IF(OR(F625=0,F625=""),"",IFERROR(_xlfn.UNIQUE(_xlfn._xlws.FILTER('Rot.Out'!R:R,('Rot.Out'!O:O=Data.Out!F625)*('Rot.Out'!P:P=Data.Out!G625)),FALSE),""))</f>
        <v/>
      </c>
      <c r="FN625" s="4" t="str" cm="1">
        <f t="array" ref="FN625">IF(OR(H625=0,ISBLANK(H625)),"",_xlfn._xlws.FILTER(Out.Out!A$2:J$36,Out.Out!K$2:K$36=H625))</f>
        <v/>
      </c>
      <c r="FX625" s="4" t="str" cm="1">
        <f t="array" ref="FX625">IF(OR(A625=0,ISBLANK(A625),A625=""),"",_xlfn._xlws.FILTER(Site.Out!A$2:AA$50,Site.Out!C$2:C$50=A625))</f>
        <v/>
      </c>
      <c r="GY625" s="4" t="str" cm="1">
        <f t="array" ref="GY625">IF(OR(ISBLANK(A625),A625=0,A625=""),"",Pub.Out!A$2:H$2)</f>
        <v/>
      </c>
      <c r="HG625" s="4" t="str" cm="1">
        <f t="array" ref="HG625">IFERROR(IF(OR(C625=0,C625=""),"",_xlfn._xlws.FILTER(Prod.Out!C:F,Prod.Out!B:B=C625)),"")</f>
        <v/>
      </c>
      <c r="HK625" s="4" t="str" cm="1">
        <f t="array" ref="HK625">IF(OR(A625=0,A625=""),"",_xlfn.ANCHORARRAY(ExpD.Out!A$2))</f>
        <v/>
      </c>
    </row>
    <row r="626" spans="1:219" x14ac:dyDescent="0.35">
      <c r="A626" s="4" t="str" cm="1">
        <f t="array" ref="A626">IF(OR(EnterData!A629="",ISBLANK(EnterData!A629)),"",_xlfn._xlws.FILTER(EnterData!A629:L629,EnterData!A629:A629&lt;&gt;""))</f>
        <v/>
      </c>
      <c r="M626" s="4" t="str" cm="1">
        <f t="array" ref="M626">IF(OR(EnterData!A629="",ISBLANK(EnterData!A629)),"",_xlfn._xlws.FILTER(EnterData!N629:AB629,EnterData!A629:A629&lt;&gt;""))</f>
        <v/>
      </c>
      <c r="AB626" s="4" t="str" cm="1">
        <f t="array" ref="AB626">IF(OR(ISBLANK(B626),B626=0),"",_xlfn._xlws.FILTER(MT.Out!A$2:DO$200,MT.Out!D$2:D$200=Data.Out!B626))</f>
        <v/>
      </c>
      <c r="EQ626" s="4" t="str" cm="1">
        <f t="array" ref="EQ626">IFERROR(IF(OR(ISBLANK(E626),E626=0),"",_xlfn._xlws.FILTER(Int.Out!G$2:Q$100,Int.Out!B$2:B$100=E626)),"")</f>
        <v/>
      </c>
      <c r="FB626" s="4" t="str" cm="1">
        <f t="array" ref="FB626">IF(OR(ISBLANK(F626),F626=0),"",_xlfn._xlws.FILTER('Rot.Out'!C$3:M$100,'Rot.Out'!B$3:B$100=F626))</f>
        <v/>
      </c>
      <c r="FM626" s="4" t="str" cm="1">
        <f t="array" ref="FM626">IF(OR(F626=0,F626=""),"",IFERROR(_xlfn.UNIQUE(_xlfn._xlws.FILTER('Rot.Out'!R:R,('Rot.Out'!O:O=Data.Out!F626)*('Rot.Out'!P:P=Data.Out!G626)),FALSE),""))</f>
        <v/>
      </c>
      <c r="FN626" s="4" t="str" cm="1">
        <f t="array" ref="FN626">IF(OR(H626=0,ISBLANK(H626)),"",_xlfn._xlws.FILTER(Out.Out!A$2:J$36,Out.Out!K$2:K$36=H626))</f>
        <v/>
      </c>
      <c r="FX626" s="4" t="str" cm="1">
        <f t="array" ref="FX626">IF(OR(A626=0,ISBLANK(A626),A626=""),"",_xlfn._xlws.FILTER(Site.Out!A$2:AA$50,Site.Out!C$2:C$50=A626))</f>
        <v/>
      </c>
      <c r="GY626" s="4" t="str" cm="1">
        <f t="array" ref="GY626">IF(OR(ISBLANK(A626),A626=0,A626=""),"",Pub.Out!A$2:H$2)</f>
        <v/>
      </c>
      <c r="HG626" s="4" t="str" cm="1">
        <f t="array" ref="HG626">IFERROR(IF(OR(C626=0,C626=""),"",_xlfn._xlws.FILTER(Prod.Out!C:F,Prod.Out!B:B=C626)),"")</f>
        <v/>
      </c>
      <c r="HK626" s="4" t="str" cm="1">
        <f t="array" ref="HK626">IF(OR(A626=0,A626=""),"",_xlfn.ANCHORARRAY(ExpD.Out!A$2))</f>
        <v/>
      </c>
    </row>
    <row r="627" spans="1:219" x14ac:dyDescent="0.35">
      <c r="A627" s="4" t="str" cm="1">
        <f t="array" ref="A627">IF(OR(EnterData!A630="",ISBLANK(EnterData!A630)),"",_xlfn._xlws.FILTER(EnterData!A630:L630,EnterData!A630:A630&lt;&gt;""))</f>
        <v/>
      </c>
      <c r="M627" s="4" t="str" cm="1">
        <f t="array" ref="M627">IF(OR(EnterData!A630="",ISBLANK(EnterData!A630)),"",_xlfn._xlws.FILTER(EnterData!N630:AB630,EnterData!A630:A630&lt;&gt;""))</f>
        <v/>
      </c>
      <c r="AB627" s="4" t="str" cm="1">
        <f t="array" ref="AB627">IF(OR(ISBLANK(B627),B627=0),"",_xlfn._xlws.FILTER(MT.Out!A$2:DO$200,MT.Out!D$2:D$200=Data.Out!B627))</f>
        <v/>
      </c>
      <c r="EQ627" s="4" t="str" cm="1">
        <f t="array" ref="EQ627">IFERROR(IF(OR(ISBLANK(E627),E627=0),"",_xlfn._xlws.FILTER(Int.Out!G$2:Q$100,Int.Out!B$2:B$100=E627)),"")</f>
        <v/>
      </c>
      <c r="FB627" s="4" t="str" cm="1">
        <f t="array" ref="FB627">IF(OR(ISBLANK(F627),F627=0),"",_xlfn._xlws.FILTER('Rot.Out'!C$3:M$100,'Rot.Out'!B$3:B$100=F627))</f>
        <v/>
      </c>
      <c r="FM627" s="4" t="str" cm="1">
        <f t="array" ref="FM627">IF(OR(F627=0,F627=""),"",IFERROR(_xlfn.UNIQUE(_xlfn._xlws.FILTER('Rot.Out'!R:R,('Rot.Out'!O:O=Data.Out!F627)*('Rot.Out'!P:P=Data.Out!G627)),FALSE),""))</f>
        <v/>
      </c>
      <c r="FN627" s="4" t="str" cm="1">
        <f t="array" ref="FN627">IF(OR(H627=0,ISBLANK(H627)),"",_xlfn._xlws.FILTER(Out.Out!A$2:J$36,Out.Out!K$2:K$36=H627))</f>
        <v/>
      </c>
      <c r="FX627" s="4" t="str" cm="1">
        <f t="array" ref="FX627">IF(OR(A627=0,ISBLANK(A627),A627=""),"",_xlfn._xlws.FILTER(Site.Out!A$2:AA$50,Site.Out!C$2:C$50=A627))</f>
        <v/>
      </c>
      <c r="GY627" s="4" t="str" cm="1">
        <f t="array" ref="GY627">IF(OR(ISBLANK(A627),A627=0,A627=""),"",Pub.Out!A$2:H$2)</f>
        <v/>
      </c>
      <c r="HG627" s="4" t="str" cm="1">
        <f t="array" ref="HG627">IFERROR(IF(OR(C627=0,C627=""),"",_xlfn._xlws.FILTER(Prod.Out!C:F,Prod.Out!B:B=C627)),"")</f>
        <v/>
      </c>
      <c r="HK627" s="4" t="str" cm="1">
        <f t="array" ref="HK627">IF(OR(A627=0,A627=""),"",_xlfn.ANCHORARRAY(ExpD.Out!A$2))</f>
        <v/>
      </c>
    </row>
    <row r="628" spans="1:219" x14ac:dyDescent="0.35">
      <c r="A628" s="4" t="str" cm="1">
        <f t="array" ref="A628">IF(OR(EnterData!A631="",ISBLANK(EnterData!A631)),"",_xlfn._xlws.FILTER(EnterData!A631:L631,EnterData!A631:A631&lt;&gt;""))</f>
        <v/>
      </c>
      <c r="M628" s="4" t="str" cm="1">
        <f t="array" ref="M628">IF(OR(EnterData!A631="",ISBLANK(EnterData!A631)),"",_xlfn._xlws.FILTER(EnterData!N631:AB631,EnterData!A631:A631&lt;&gt;""))</f>
        <v/>
      </c>
      <c r="AB628" s="4" t="str" cm="1">
        <f t="array" ref="AB628">IF(OR(ISBLANK(B628),B628=0),"",_xlfn._xlws.FILTER(MT.Out!A$2:DO$200,MT.Out!D$2:D$200=Data.Out!B628))</f>
        <v/>
      </c>
      <c r="EQ628" s="4" t="str" cm="1">
        <f t="array" ref="EQ628">IFERROR(IF(OR(ISBLANK(E628),E628=0),"",_xlfn._xlws.FILTER(Int.Out!G$2:Q$100,Int.Out!B$2:B$100=E628)),"")</f>
        <v/>
      </c>
      <c r="FB628" s="4" t="str" cm="1">
        <f t="array" ref="FB628">IF(OR(ISBLANK(F628),F628=0),"",_xlfn._xlws.FILTER('Rot.Out'!C$3:M$100,'Rot.Out'!B$3:B$100=F628))</f>
        <v/>
      </c>
      <c r="FM628" s="4" t="str" cm="1">
        <f t="array" ref="FM628">IF(OR(F628=0,F628=""),"",IFERROR(_xlfn.UNIQUE(_xlfn._xlws.FILTER('Rot.Out'!R:R,('Rot.Out'!O:O=Data.Out!F628)*('Rot.Out'!P:P=Data.Out!G628)),FALSE),""))</f>
        <v/>
      </c>
      <c r="FN628" s="4" t="str" cm="1">
        <f t="array" ref="FN628">IF(OR(H628=0,ISBLANK(H628)),"",_xlfn._xlws.FILTER(Out.Out!A$2:J$36,Out.Out!K$2:K$36=H628))</f>
        <v/>
      </c>
      <c r="FX628" s="4" t="str" cm="1">
        <f t="array" ref="FX628">IF(OR(A628=0,ISBLANK(A628),A628=""),"",_xlfn._xlws.FILTER(Site.Out!A$2:AA$50,Site.Out!C$2:C$50=A628))</f>
        <v/>
      </c>
      <c r="GY628" s="4" t="str" cm="1">
        <f t="array" ref="GY628">IF(OR(ISBLANK(A628),A628=0,A628=""),"",Pub.Out!A$2:H$2)</f>
        <v/>
      </c>
      <c r="HG628" s="4" t="str" cm="1">
        <f t="array" ref="HG628">IFERROR(IF(OR(C628=0,C628=""),"",_xlfn._xlws.FILTER(Prod.Out!C:F,Prod.Out!B:B=C628)),"")</f>
        <v/>
      </c>
      <c r="HK628" s="4" t="str" cm="1">
        <f t="array" ref="HK628">IF(OR(A628=0,A628=""),"",_xlfn.ANCHORARRAY(ExpD.Out!A$2))</f>
        <v/>
      </c>
    </row>
    <row r="629" spans="1:219" x14ac:dyDescent="0.35">
      <c r="A629" s="4" t="str" cm="1">
        <f t="array" ref="A629">IF(OR(EnterData!A632="",ISBLANK(EnterData!A632)),"",_xlfn._xlws.FILTER(EnterData!A632:L632,EnterData!A632:A632&lt;&gt;""))</f>
        <v/>
      </c>
      <c r="M629" s="4" t="str" cm="1">
        <f t="array" ref="M629">IF(OR(EnterData!A632="",ISBLANK(EnterData!A632)),"",_xlfn._xlws.FILTER(EnterData!N632:AB632,EnterData!A632:A632&lt;&gt;""))</f>
        <v/>
      </c>
      <c r="AB629" s="4" t="str" cm="1">
        <f t="array" ref="AB629">IF(OR(ISBLANK(B629),B629=0),"",_xlfn._xlws.FILTER(MT.Out!A$2:DO$200,MT.Out!D$2:D$200=Data.Out!B629))</f>
        <v/>
      </c>
      <c r="EQ629" s="4" t="str" cm="1">
        <f t="array" ref="EQ629">IFERROR(IF(OR(ISBLANK(E629),E629=0),"",_xlfn._xlws.FILTER(Int.Out!G$2:Q$100,Int.Out!B$2:B$100=E629)),"")</f>
        <v/>
      </c>
      <c r="FB629" s="4" t="str" cm="1">
        <f t="array" ref="FB629">IF(OR(ISBLANK(F629),F629=0),"",_xlfn._xlws.FILTER('Rot.Out'!C$3:M$100,'Rot.Out'!B$3:B$100=F629))</f>
        <v/>
      </c>
      <c r="FM629" s="4" t="str" cm="1">
        <f t="array" ref="FM629">IF(OR(F629=0,F629=""),"",IFERROR(_xlfn.UNIQUE(_xlfn._xlws.FILTER('Rot.Out'!R:R,('Rot.Out'!O:O=Data.Out!F629)*('Rot.Out'!P:P=Data.Out!G629)),FALSE),""))</f>
        <v/>
      </c>
      <c r="FN629" s="4" t="str" cm="1">
        <f t="array" ref="FN629">IF(OR(H629=0,ISBLANK(H629)),"",_xlfn._xlws.FILTER(Out.Out!A$2:J$36,Out.Out!K$2:K$36=H629))</f>
        <v/>
      </c>
      <c r="FX629" s="4" t="str" cm="1">
        <f t="array" ref="FX629">IF(OR(A629=0,ISBLANK(A629),A629=""),"",_xlfn._xlws.FILTER(Site.Out!A$2:AA$50,Site.Out!C$2:C$50=A629))</f>
        <v/>
      </c>
      <c r="GY629" s="4" t="str" cm="1">
        <f t="array" ref="GY629">IF(OR(ISBLANK(A629),A629=0,A629=""),"",Pub.Out!A$2:H$2)</f>
        <v/>
      </c>
      <c r="HG629" s="4" t="str" cm="1">
        <f t="array" ref="HG629">IFERROR(IF(OR(C629=0,C629=""),"",_xlfn._xlws.FILTER(Prod.Out!C:F,Prod.Out!B:B=C629)),"")</f>
        <v/>
      </c>
      <c r="HK629" s="4" t="str" cm="1">
        <f t="array" ref="HK629">IF(OR(A629=0,A629=""),"",_xlfn.ANCHORARRAY(ExpD.Out!A$2))</f>
        <v/>
      </c>
    </row>
    <row r="630" spans="1:219" x14ac:dyDescent="0.35">
      <c r="A630" s="4" t="str" cm="1">
        <f t="array" ref="A630">IF(OR(EnterData!A633="",ISBLANK(EnterData!A633)),"",_xlfn._xlws.FILTER(EnterData!A633:L633,EnterData!A633:A633&lt;&gt;""))</f>
        <v/>
      </c>
      <c r="M630" s="4" t="str" cm="1">
        <f t="array" ref="M630">IF(OR(EnterData!A633="",ISBLANK(EnterData!A633)),"",_xlfn._xlws.FILTER(EnterData!N633:AB633,EnterData!A633:A633&lt;&gt;""))</f>
        <v/>
      </c>
      <c r="AB630" s="4" t="str" cm="1">
        <f t="array" ref="AB630">IF(OR(ISBLANK(B630),B630=0),"",_xlfn._xlws.FILTER(MT.Out!A$2:DO$200,MT.Out!D$2:D$200=Data.Out!B630))</f>
        <v/>
      </c>
      <c r="EQ630" s="4" t="str" cm="1">
        <f t="array" ref="EQ630">IFERROR(IF(OR(ISBLANK(E630),E630=0),"",_xlfn._xlws.FILTER(Int.Out!G$2:Q$100,Int.Out!B$2:B$100=E630)),"")</f>
        <v/>
      </c>
      <c r="FB630" s="4" t="str" cm="1">
        <f t="array" ref="FB630">IF(OR(ISBLANK(F630),F630=0),"",_xlfn._xlws.FILTER('Rot.Out'!C$3:M$100,'Rot.Out'!B$3:B$100=F630))</f>
        <v/>
      </c>
      <c r="FM630" s="4" t="str" cm="1">
        <f t="array" ref="FM630">IF(OR(F630=0,F630=""),"",IFERROR(_xlfn.UNIQUE(_xlfn._xlws.FILTER('Rot.Out'!R:R,('Rot.Out'!O:O=Data.Out!F630)*('Rot.Out'!P:P=Data.Out!G630)),FALSE),""))</f>
        <v/>
      </c>
      <c r="FN630" s="4" t="str" cm="1">
        <f t="array" ref="FN630">IF(OR(H630=0,ISBLANK(H630)),"",_xlfn._xlws.FILTER(Out.Out!A$2:J$36,Out.Out!K$2:K$36=H630))</f>
        <v/>
      </c>
      <c r="FX630" s="4" t="str" cm="1">
        <f t="array" ref="FX630">IF(OR(A630=0,ISBLANK(A630),A630=""),"",_xlfn._xlws.FILTER(Site.Out!A$2:AA$50,Site.Out!C$2:C$50=A630))</f>
        <v/>
      </c>
      <c r="GY630" s="4" t="str" cm="1">
        <f t="array" ref="GY630">IF(OR(ISBLANK(A630),A630=0,A630=""),"",Pub.Out!A$2:H$2)</f>
        <v/>
      </c>
      <c r="HG630" s="4" t="str" cm="1">
        <f t="array" ref="HG630">IFERROR(IF(OR(C630=0,C630=""),"",_xlfn._xlws.FILTER(Prod.Out!C:F,Prod.Out!B:B=C630)),"")</f>
        <v/>
      </c>
      <c r="HK630" s="4" t="str" cm="1">
        <f t="array" ref="HK630">IF(OR(A630=0,A630=""),"",_xlfn.ANCHORARRAY(ExpD.Out!A$2))</f>
        <v/>
      </c>
    </row>
    <row r="631" spans="1:219" x14ac:dyDescent="0.35">
      <c r="A631" s="4" t="str" cm="1">
        <f t="array" ref="A631">IF(OR(EnterData!A634="",ISBLANK(EnterData!A634)),"",_xlfn._xlws.FILTER(EnterData!A634:L634,EnterData!A634:A634&lt;&gt;""))</f>
        <v/>
      </c>
      <c r="M631" s="4" t="str" cm="1">
        <f t="array" ref="M631">IF(OR(EnterData!A634="",ISBLANK(EnterData!A634)),"",_xlfn._xlws.FILTER(EnterData!N634:AB634,EnterData!A634:A634&lt;&gt;""))</f>
        <v/>
      </c>
      <c r="AB631" s="4" t="str" cm="1">
        <f t="array" ref="AB631">IF(OR(ISBLANK(B631),B631=0),"",_xlfn._xlws.FILTER(MT.Out!A$2:DO$200,MT.Out!D$2:D$200=Data.Out!B631))</f>
        <v/>
      </c>
      <c r="EQ631" s="4" t="str" cm="1">
        <f t="array" ref="EQ631">IFERROR(IF(OR(ISBLANK(E631),E631=0),"",_xlfn._xlws.FILTER(Int.Out!G$2:Q$100,Int.Out!B$2:B$100=E631)),"")</f>
        <v/>
      </c>
      <c r="FB631" s="4" t="str" cm="1">
        <f t="array" ref="FB631">IF(OR(ISBLANK(F631),F631=0),"",_xlfn._xlws.FILTER('Rot.Out'!C$3:M$100,'Rot.Out'!B$3:B$100=F631))</f>
        <v/>
      </c>
      <c r="FM631" s="4" t="str" cm="1">
        <f t="array" ref="FM631">IF(OR(F631=0,F631=""),"",IFERROR(_xlfn.UNIQUE(_xlfn._xlws.FILTER('Rot.Out'!R:R,('Rot.Out'!O:O=Data.Out!F631)*('Rot.Out'!P:P=Data.Out!G631)),FALSE),""))</f>
        <v/>
      </c>
      <c r="FN631" s="4" t="str" cm="1">
        <f t="array" ref="FN631">IF(OR(H631=0,ISBLANK(H631)),"",_xlfn._xlws.FILTER(Out.Out!A$2:J$36,Out.Out!K$2:K$36=H631))</f>
        <v/>
      </c>
      <c r="FX631" s="4" t="str" cm="1">
        <f t="array" ref="FX631">IF(OR(A631=0,ISBLANK(A631),A631=""),"",_xlfn._xlws.FILTER(Site.Out!A$2:AA$50,Site.Out!C$2:C$50=A631))</f>
        <v/>
      </c>
      <c r="GY631" s="4" t="str" cm="1">
        <f t="array" ref="GY631">IF(OR(ISBLANK(A631),A631=0,A631=""),"",Pub.Out!A$2:H$2)</f>
        <v/>
      </c>
      <c r="HG631" s="4" t="str" cm="1">
        <f t="array" ref="HG631">IFERROR(IF(OR(C631=0,C631=""),"",_xlfn._xlws.FILTER(Prod.Out!C:F,Prod.Out!B:B=C631)),"")</f>
        <v/>
      </c>
      <c r="HK631" s="4" t="str" cm="1">
        <f t="array" ref="HK631">IF(OR(A631=0,A631=""),"",_xlfn.ANCHORARRAY(ExpD.Out!A$2))</f>
        <v/>
      </c>
    </row>
    <row r="632" spans="1:219" x14ac:dyDescent="0.35">
      <c r="A632" s="4" t="str" cm="1">
        <f t="array" ref="A632">IF(OR(EnterData!A635="",ISBLANK(EnterData!A635)),"",_xlfn._xlws.FILTER(EnterData!A635:L635,EnterData!A635:A635&lt;&gt;""))</f>
        <v/>
      </c>
      <c r="M632" s="4" t="str" cm="1">
        <f t="array" ref="M632">IF(OR(EnterData!A635="",ISBLANK(EnterData!A635)),"",_xlfn._xlws.FILTER(EnterData!N635:AB635,EnterData!A635:A635&lt;&gt;""))</f>
        <v/>
      </c>
      <c r="AB632" s="4" t="str" cm="1">
        <f t="array" ref="AB632">IF(OR(ISBLANK(B632),B632=0),"",_xlfn._xlws.FILTER(MT.Out!A$2:DO$200,MT.Out!D$2:D$200=Data.Out!B632))</f>
        <v/>
      </c>
      <c r="EQ632" s="4" t="str" cm="1">
        <f t="array" ref="EQ632">IFERROR(IF(OR(ISBLANK(E632),E632=0),"",_xlfn._xlws.FILTER(Int.Out!G$2:Q$100,Int.Out!B$2:B$100=E632)),"")</f>
        <v/>
      </c>
      <c r="FB632" s="4" t="str" cm="1">
        <f t="array" ref="FB632">IF(OR(ISBLANK(F632),F632=0),"",_xlfn._xlws.FILTER('Rot.Out'!C$3:M$100,'Rot.Out'!B$3:B$100=F632))</f>
        <v/>
      </c>
      <c r="FM632" s="4" t="str" cm="1">
        <f t="array" ref="FM632">IF(OR(F632=0,F632=""),"",IFERROR(_xlfn.UNIQUE(_xlfn._xlws.FILTER('Rot.Out'!R:R,('Rot.Out'!O:O=Data.Out!F632)*('Rot.Out'!P:P=Data.Out!G632)),FALSE),""))</f>
        <v/>
      </c>
      <c r="FN632" s="4" t="str" cm="1">
        <f t="array" ref="FN632">IF(OR(H632=0,ISBLANK(H632)),"",_xlfn._xlws.FILTER(Out.Out!A$2:J$36,Out.Out!K$2:K$36=H632))</f>
        <v/>
      </c>
      <c r="FX632" s="4" t="str" cm="1">
        <f t="array" ref="FX632">IF(OR(A632=0,ISBLANK(A632),A632=""),"",_xlfn._xlws.FILTER(Site.Out!A$2:AA$50,Site.Out!C$2:C$50=A632))</f>
        <v/>
      </c>
      <c r="GY632" s="4" t="str" cm="1">
        <f t="array" ref="GY632">IF(OR(ISBLANK(A632),A632=0,A632=""),"",Pub.Out!A$2:H$2)</f>
        <v/>
      </c>
      <c r="HG632" s="4" t="str" cm="1">
        <f t="array" ref="HG632">IFERROR(IF(OR(C632=0,C632=""),"",_xlfn._xlws.FILTER(Prod.Out!C:F,Prod.Out!B:B=C632)),"")</f>
        <v/>
      </c>
      <c r="HK632" s="4" t="str" cm="1">
        <f t="array" ref="HK632">IF(OR(A632=0,A632=""),"",_xlfn.ANCHORARRAY(ExpD.Out!A$2))</f>
        <v/>
      </c>
    </row>
    <row r="633" spans="1:219" x14ac:dyDescent="0.35">
      <c r="A633" s="4" t="str" cm="1">
        <f t="array" ref="A633">IF(OR(EnterData!A636="",ISBLANK(EnterData!A636)),"",_xlfn._xlws.FILTER(EnterData!A636:L636,EnterData!A636:A636&lt;&gt;""))</f>
        <v/>
      </c>
      <c r="M633" s="4" t="str" cm="1">
        <f t="array" ref="M633">IF(OR(EnterData!A636="",ISBLANK(EnterData!A636)),"",_xlfn._xlws.FILTER(EnterData!N636:AB636,EnterData!A636:A636&lt;&gt;""))</f>
        <v/>
      </c>
      <c r="AB633" s="4" t="str" cm="1">
        <f t="array" ref="AB633">IF(OR(ISBLANK(B633),B633=0),"",_xlfn._xlws.FILTER(MT.Out!A$2:DO$200,MT.Out!D$2:D$200=Data.Out!B633))</f>
        <v/>
      </c>
      <c r="EQ633" s="4" t="str" cm="1">
        <f t="array" ref="EQ633">IFERROR(IF(OR(ISBLANK(E633),E633=0),"",_xlfn._xlws.FILTER(Int.Out!G$2:Q$100,Int.Out!B$2:B$100=E633)),"")</f>
        <v/>
      </c>
      <c r="FB633" s="4" t="str" cm="1">
        <f t="array" ref="FB633">IF(OR(ISBLANK(F633),F633=0),"",_xlfn._xlws.FILTER('Rot.Out'!C$3:M$100,'Rot.Out'!B$3:B$100=F633))</f>
        <v/>
      </c>
      <c r="FM633" s="4" t="str" cm="1">
        <f t="array" ref="FM633">IF(OR(F633=0,F633=""),"",IFERROR(_xlfn.UNIQUE(_xlfn._xlws.FILTER('Rot.Out'!R:R,('Rot.Out'!O:O=Data.Out!F633)*('Rot.Out'!P:P=Data.Out!G633)),FALSE),""))</f>
        <v/>
      </c>
      <c r="FN633" s="4" t="str" cm="1">
        <f t="array" ref="FN633">IF(OR(H633=0,ISBLANK(H633)),"",_xlfn._xlws.FILTER(Out.Out!A$2:J$36,Out.Out!K$2:K$36=H633))</f>
        <v/>
      </c>
      <c r="FX633" s="4" t="str" cm="1">
        <f t="array" ref="FX633">IF(OR(A633=0,ISBLANK(A633),A633=""),"",_xlfn._xlws.FILTER(Site.Out!A$2:AA$50,Site.Out!C$2:C$50=A633))</f>
        <v/>
      </c>
      <c r="GY633" s="4" t="str" cm="1">
        <f t="array" ref="GY633">IF(OR(ISBLANK(A633),A633=0,A633=""),"",Pub.Out!A$2:H$2)</f>
        <v/>
      </c>
      <c r="HG633" s="4" t="str" cm="1">
        <f t="array" ref="HG633">IFERROR(IF(OR(C633=0,C633=""),"",_xlfn._xlws.FILTER(Prod.Out!C:F,Prod.Out!B:B=C633)),"")</f>
        <v/>
      </c>
      <c r="HK633" s="4" t="str" cm="1">
        <f t="array" ref="HK633">IF(OR(A633=0,A633=""),"",_xlfn.ANCHORARRAY(ExpD.Out!A$2))</f>
        <v/>
      </c>
    </row>
    <row r="634" spans="1:219" x14ac:dyDescent="0.35">
      <c r="A634" s="4" t="str" cm="1">
        <f t="array" ref="A634">IF(OR(EnterData!A637="",ISBLANK(EnterData!A637)),"",_xlfn._xlws.FILTER(EnterData!A637:L637,EnterData!A637:A637&lt;&gt;""))</f>
        <v/>
      </c>
      <c r="M634" s="4" t="str" cm="1">
        <f t="array" ref="M634">IF(OR(EnterData!A637="",ISBLANK(EnterData!A637)),"",_xlfn._xlws.FILTER(EnterData!N637:AB637,EnterData!A637:A637&lt;&gt;""))</f>
        <v/>
      </c>
      <c r="AB634" s="4" t="str" cm="1">
        <f t="array" ref="AB634">IF(OR(ISBLANK(B634),B634=0),"",_xlfn._xlws.FILTER(MT.Out!A$2:DO$200,MT.Out!D$2:D$200=Data.Out!B634))</f>
        <v/>
      </c>
      <c r="EQ634" s="4" t="str" cm="1">
        <f t="array" ref="EQ634">IFERROR(IF(OR(ISBLANK(E634),E634=0),"",_xlfn._xlws.FILTER(Int.Out!G$2:Q$100,Int.Out!B$2:B$100=E634)),"")</f>
        <v/>
      </c>
      <c r="FB634" s="4" t="str" cm="1">
        <f t="array" ref="FB634">IF(OR(ISBLANK(F634),F634=0),"",_xlfn._xlws.FILTER('Rot.Out'!C$3:M$100,'Rot.Out'!B$3:B$100=F634))</f>
        <v/>
      </c>
      <c r="FM634" s="4" t="str" cm="1">
        <f t="array" ref="FM634">IF(OR(F634=0,F634=""),"",IFERROR(_xlfn.UNIQUE(_xlfn._xlws.FILTER('Rot.Out'!R:R,('Rot.Out'!O:O=Data.Out!F634)*('Rot.Out'!P:P=Data.Out!G634)),FALSE),""))</f>
        <v/>
      </c>
      <c r="FN634" s="4" t="str" cm="1">
        <f t="array" ref="FN634">IF(OR(H634=0,ISBLANK(H634)),"",_xlfn._xlws.FILTER(Out.Out!A$2:J$36,Out.Out!K$2:K$36=H634))</f>
        <v/>
      </c>
      <c r="FX634" s="4" t="str" cm="1">
        <f t="array" ref="FX634">IF(OR(A634=0,ISBLANK(A634),A634=""),"",_xlfn._xlws.FILTER(Site.Out!A$2:AA$50,Site.Out!C$2:C$50=A634))</f>
        <v/>
      </c>
      <c r="GY634" s="4" t="str" cm="1">
        <f t="array" ref="GY634">IF(OR(ISBLANK(A634),A634=0,A634=""),"",Pub.Out!A$2:H$2)</f>
        <v/>
      </c>
      <c r="HG634" s="4" t="str" cm="1">
        <f t="array" ref="HG634">IFERROR(IF(OR(C634=0,C634=""),"",_xlfn._xlws.FILTER(Prod.Out!C:F,Prod.Out!B:B=C634)),"")</f>
        <v/>
      </c>
      <c r="HK634" s="4" t="str" cm="1">
        <f t="array" ref="HK634">IF(OR(A634=0,A634=""),"",_xlfn.ANCHORARRAY(ExpD.Out!A$2))</f>
        <v/>
      </c>
    </row>
    <row r="635" spans="1:219" x14ac:dyDescent="0.35">
      <c r="A635" s="4" t="str" cm="1">
        <f t="array" ref="A635">IF(OR(EnterData!A638="",ISBLANK(EnterData!A638)),"",_xlfn._xlws.FILTER(EnterData!A638:L638,EnterData!A638:A638&lt;&gt;""))</f>
        <v/>
      </c>
      <c r="M635" s="4" t="str" cm="1">
        <f t="array" ref="M635">IF(OR(EnterData!A638="",ISBLANK(EnterData!A638)),"",_xlfn._xlws.FILTER(EnterData!N638:AB638,EnterData!A638:A638&lt;&gt;""))</f>
        <v/>
      </c>
      <c r="AB635" s="4" t="str" cm="1">
        <f t="array" ref="AB635">IF(OR(ISBLANK(B635),B635=0),"",_xlfn._xlws.FILTER(MT.Out!A$2:DO$200,MT.Out!D$2:D$200=Data.Out!B635))</f>
        <v/>
      </c>
      <c r="EQ635" s="4" t="str" cm="1">
        <f t="array" ref="EQ635">IFERROR(IF(OR(ISBLANK(E635),E635=0),"",_xlfn._xlws.FILTER(Int.Out!G$2:Q$100,Int.Out!B$2:B$100=E635)),"")</f>
        <v/>
      </c>
      <c r="FB635" s="4" t="str" cm="1">
        <f t="array" ref="FB635">IF(OR(ISBLANK(F635),F635=0),"",_xlfn._xlws.FILTER('Rot.Out'!C$3:M$100,'Rot.Out'!B$3:B$100=F635))</f>
        <v/>
      </c>
      <c r="FM635" s="4" t="str" cm="1">
        <f t="array" ref="FM635">IF(OR(F635=0,F635=""),"",IFERROR(_xlfn.UNIQUE(_xlfn._xlws.FILTER('Rot.Out'!R:R,('Rot.Out'!O:O=Data.Out!F635)*('Rot.Out'!P:P=Data.Out!G635)),FALSE),""))</f>
        <v/>
      </c>
      <c r="FN635" s="4" t="str" cm="1">
        <f t="array" ref="FN635">IF(OR(H635=0,ISBLANK(H635)),"",_xlfn._xlws.FILTER(Out.Out!A$2:J$36,Out.Out!K$2:K$36=H635))</f>
        <v/>
      </c>
      <c r="FX635" s="4" t="str" cm="1">
        <f t="array" ref="FX635">IF(OR(A635=0,ISBLANK(A635),A635=""),"",_xlfn._xlws.FILTER(Site.Out!A$2:AA$50,Site.Out!C$2:C$50=A635))</f>
        <v/>
      </c>
      <c r="GY635" s="4" t="str" cm="1">
        <f t="array" ref="GY635">IF(OR(ISBLANK(A635),A635=0,A635=""),"",Pub.Out!A$2:H$2)</f>
        <v/>
      </c>
      <c r="HG635" s="4" t="str" cm="1">
        <f t="array" ref="HG635">IFERROR(IF(OR(C635=0,C635=""),"",_xlfn._xlws.FILTER(Prod.Out!C:F,Prod.Out!B:B=C635)),"")</f>
        <v/>
      </c>
      <c r="HK635" s="4" t="str" cm="1">
        <f t="array" ref="HK635">IF(OR(A635=0,A635=""),"",_xlfn.ANCHORARRAY(ExpD.Out!A$2))</f>
        <v/>
      </c>
    </row>
    <row r="636" spans="1:219" x14ac:dyDescent="0.35">
      <c r="A636" s="4" t="str" cm="1">
        <f t="array" ref="A636">IF(OR(EnterData!A639="",ISBLANK(EnterData!A639)),"",_xlfn._xlws.FILTER(EnterData!A639:L639,EnterData!A639:A639&lt;&gt;""))</f>
        <v/>
      </c>
      <c r="M636" s="4" t="str" cm="1">
        <f t="array" ref="M636">IF(OR(EnterData!A639="",ISBLANK(EnterData!A639)),"",_xlfn._xlws.FILTER(EnterData!N639:AB639,EnterData!A639:A639&lt;&gt;""))</f>
        <v/>
      </c>
      <c r="AB636" s="4" t="str" cm="1">
        <f t="array" ref="AB636">IF(OR(ISBLANK(B636),B636=0),"",_xlfn._xlws.FILTER(MT.Out!A$2:DO$200,MT.Out!D$2:D$200=Data.Out!B636))</f>
        <v/>
      </c>
      <c r="EQ636" s="4" t="str" cm="1">
        <f t="array" ref="EQ636">IFERROR(IF(OR(ISBLANK(E636),E636=0),"",_xlfn._xlws.FILTER(Int.Out!G$2:Q$100,Int.Out!B$2:B$100=E636)),"")</f>
        <v/>
      </c>
      <c r="FB636" s="4" t="str" cm="1">
        <f t="array" ref="FB636">IF(OR(ISBLANK(F636),F636=0),"",_xlfn._xlws.FILTER('Rot.Out'!C$3:M$100,'Rot.Out'!B$3:B$100=F636))</f>
        <v/>
      </c>
      <c r="FM636" s="4" t="str" cm="1">
        <f t="array" ref="FM636">IF(OR(F636=0,F636=""),"",IFERROR(_xlfn.UNIQUE(_xlfn._xlws.FILTER('Rot.Out'!R:R,('Rot.Out'!O:O=Data.Out!F636)*('Rot.Out'!P:P=Data.Out!G636)),FALSE),""))</f>
        <v/>
      </c>
      <c r="FN636" s="4" t="str" cm="1">
        <f t="array" ref="FN636">IF(OR(H636=0,ISBLANK(H636)),"",_xlfn._xlws.FILTER(Out.Out!A$2:J$36,Out.Out!K$2:K$36=H636))</f>
        <v/>
      </c>
      <c r="FX636" s="4" t="str" cm="1">
        <f t="array" ref="FX636">IF(OR(A636=0,ISBLANK(A636),A636=""),"",_xlfn._xlws.FILTER(Site.Out!A$2:AA$50,Site.Out!C$2:C$50=A636))</f>
        <v/>
      </c>
      <c r="GY636" s="4" t="str" cm="1">
        <f t="array" ref="GY636">IF(OR(ISBLANK(A636),A636=0,A636=""),"",Pub.Out!A$2:H$2)</f>
        <v/>
      </c>
      <c r="HG636" s="4" t="str" cm="1">
        <f t="array" ref="HG636">IFERROR(IF(OR(C636=0,C636=""),"",_xlfn._xlws.FILTER(Prod.Out!C:F,Prod.Out!B:B=C636)),"")</f>
        <v/>
      </c>
      <c r="HK636" s="4" t="str" cm="1">
        <f t="array" ref="HK636">IF(OR(A636=0,A636=""),"",_xlfn.ANCHORARRAY(ExpD.Out!A$2))</f>
        <v/>
      </c>
    </row>
    <row r="637" spans="1:219" x14ac:dyDescent="0.35">
      <c r="A637" s="4" t="str" cm="1">
        <f t="array" ref="A637">IF(OR(EnterData!A640="",ISBLANK(EnterData!A640)),"",_xlfn._xlws.FILTER(EnterData!A640:L640,EnterData!A640:A640&lt;&gt;""))</f>
        <v/>
      </c>
      <c r="M637" s="4" t="str" cm="1">
        <f t="array" ref="M637">IF(OR(EnterData!A640="",ISBLANK(EnterData!A640)),"",_xlfn._xlws.FILTER(EnterData!N640:AB640,EnterData!A640:A640&lt;&gt;""))</f>
        <v/>
      </c>
      <c r="AB637" s="4" t="str" cm="1">
        <f t="array" ref="AB637">IF(OR(ISBLANK(B637),B637=0),"",_xlfn._xlws.FILTER(MT.Out!A$2:DO$200,MT.Out!D$2:D$200=Data.Out!B637))</f>
        <v/>
      </c>
      <c r="EQ637" s="4" t="str" cm="1">
        <f t="array" ref="EQ637">IFERROR(IF(OR(ISBLANK(E637),E637=0),"",_xlfn._xlws.FILTER(Int.Out!G$2:Q$100,Int.Out!B$2:B$100=E637)),"")</f>
        <v/>
      </c>
      <c r="FB637" s="4" t="str" cm="1">
        <f t="array" ref="FB637">IF(OR(ISBLANK(F637),F637=0),"",_xlfn._xlws.FILTER('Rot.Out'!C$3:M$100,'Rot.Out'!B$3:B$100=F637))</f>
        <v/>
      </c>
      <c r="FM637" s="4" t="str" cm="1">
        <f t="array" ref="FM637">IF(OR(F637=0,F637=""),"",IFERROR(_xlfn.UNIQUE(_xlfn._xlws.FILTER('Rot.Out'!R:R,('Rot.Out'!O:O=Data.Out!F637)*('Rot.Out'!P:P=Data.Out!G637)),FALSE),""))</f>
        <v/>
      </c>
      <c r="FN637" s="4" t="str" cm="1">
        <f t="array" ref="FN637">IF(OR(H637=0,ISBLANK(H637)),"",_xlfn._xlws.FILTER(Out.Out!A$2:J$36,Out.Out!K$2:K$36=H637))</f>
        <v/>
      </c>
      <c r="FX637" s="4" t="str" cm="1">
        <f t="array" ref="FX637">IF(OR(A637=0,ISBLANK(A637),A637=""),"",_xlfn._xlws.FILTER(Site.Out!A$2:AA$50,Site.Out!C$2:C$50=A637))</f>
        <v/>
      </c>
      <c r="GY637" s="4" t="str" cm="1">
        <f t="array" ref="GY637">IF(OR(ISBLANK(A637),A637=0,A637=""),"",Pub.Out!A$2:H$2)</f>
        <v/>
      </c>
      <c r="HG637" s="4" t="str" cm="1">
        <f t="array" ref="HG637">IFERROR(IF(OR(C637=0,C637=""),"",_xlfn._xlws.FILTER(Prod.Out!C:F,Prod.Out!B:B=C637)),"")</f>
        <v/>
      </c>
      <c r="HK637" s="4" t="str" cm="1">
        <f t="array" ref="HK637">IF(OR(A637=0,A637=""),"",_xlfn.ANCHORARRAY(ExpD.Out!A$2))</f>
        <v/>
      </c>
    </row>
    <row r="638" spans="1:219" x14ac:dyDescent="0.35">
      <c r="A638" s="4" t="str" cm="1">
        <f t="array" ref="A638">IF(OR(EnterData!A641="",ISBLANK(EnterData!A641)),"",_xlfn._xlws.FILTER(EnterData!A641:L641,EnterData!A641:A641&lt;&gt;""))</f>
        <v/>
      </c>
      <c r="M638" s="4" t="str" cm="1">
        <f t="array" ref="M638">IF(OR(EnterData!A641="",ISBLANK(EnterData!A641)),"",_xlfn._xlws.FILTER(EnterData!N641:AB641,EnterData!A641:A641&lt;&gt;""))</f>
        <v/>
      </c>
      <c r="AB638" s="4" t="str" cm="1">
        <f t="array" ref="AB638">IF(OR(ISBLANK(B638),B638=0),"",_xlfn._xlws.FILTER(MT.Out!A$2:DO$200,MT.Out!D$2:D$200=Data.Out!B638))</f>
        <v/>
      </c>
      <c r="EQ638" s="4" t="str" cm="1">
        <f t="array" ref="EQ638">IFERROR(IF(OR(ISBLANK(E638),E638=0),"",_xlfn._xlws.FILTER(Int.Out!G$2:Q$100,Int.Out!B$2:B$100=E638)),"")</f>
        <v/>
      </c>
      <c r="FB638" s="4" t="str" cm="1">
        <f t="array" ref="FB638">IF(OR(ISBLANK(F638),F638=0),"",_xlfn._xlws.FILTER('Rot.Out'!C$3:M$100,'Rot.Out'!B$3:B$100=F638))</f>
        <v/>
      </c>
      <c r="FM638" s="4" t="str" cm="1">
        <f t="array" ref="FM638">IF(OR(F638=0,F638=""),"",IFERROR(_xlfn.UNIQUE(_xlfn._xlws.FILTER('Rot.Out'!R:R,('Rot.Out'!O:O=Data.Out!F638)*('Rot.Out'!P:P=Data.Out!G638)),FALSE),""))</f>
        <v/>
      </c>
      <c r="FN638" s="4" t="str" cm="1">
        <f t="array" ref="FN638">IF(OR(H638=0,ISBLANK(H638)),"",_xlfn._xlws.FILTER(Out.Out!A$2:J$36,Out.Out!K$2:K$36=H638))</f>
        <v/>
      </c>
      <c r="FX638" s="4" t="str" cm="1">
        <f t="array" ref="FX638">IF(OR(A638=0,ISBLANK(A638),A638=""),"",_xlfn._xlws.FILTER(Site.Out!A$2:AA$50,Site.Out!C$2:C$50=A638))</f>
        <v/>
      </c>
      <c r="GY638" s="4" t="str" cm="1">
        <f t="array" ref="GY638">IF(OR(ISBLANK(A638),A638=0,A638=""),"",Pub.Out!A$2:H$2)</f>
        <v/>
      </c>
      <c r="HG638" s="4" t="str" cm="1">
        <f t="array" ref="HG638">IFERROR(IF(OR(C638=0,C638=""),"",_xlfn._xlws.FILTER(Prod.Out!C:F,Prod.Out!B:B=C638)),"")</f>
        <v/>
      </c>
      <c r="HK638" s="4" t="str" cm="1">
        <f t="array" ref="HK638">IF(OR(A638=0,A638=""),"",_xlfn.ANCHORARRAY(ExpD.Out!A$2))</f>
        <v/>
      </c>
    </row>
    <row r="639" spans="1:219" x14ac:dyDescent="0.35">
      <c r="A639" s="4" t="str" cm="1">
        <f t="array" ref="A639">IF(OR(EnterData!A642="",ISBLANK(EnterData!A642)),"",_xlfn._xlws.FILTER(EnterData!A642:L642,EnterData!A642:A642&lt;&gt;""))</f>
        <v/>
      </c>
      <c r="M639" s="4" t="str" cm="1">
        <f t="array" ref="M639">IF(OR(EnterData!A642="",ISBLANK(EnterData!A642)),"",_xlfn._xlws.FILTER(EnterData!N642:AB642,EnterData!A642:A642&lt;&gt;""))</f>
        <v/>
      </c>
      <c r="AB639" s="4" t="str" cm="1">
        <f t="array" ref="AB639">IF(OR(ISBLANK(B639),B639=0),"",_xlfn._xlws.FILTER(MT.Out!A$2:DO$200,MT.Out!D$2:D$200=Data.Out!B639))</f>
        <v/>
      </c>
      <c r="EQ639" s="4" t="str" cm="1">
        <f t="array" ref="EQ639">IFERROR(IF(OR(ISBLANK(E639),E639=0),"",_xlfn._xlws.FILTER(Int.Out!G$2:Q$100,Int.Out!B$2:B$100=E639)),"")</f>
        <v/>
      </c>
      <c r="FB639" s="4" t="str" cm="1">
        <f t="array" ref="FB639">IF(OR(ISBLANK(F639),F639=0),"",_xlfn._xlws.FILTER('Rot.Out'!C$3:M$100,'Rot.Out'!B$3:B$100=F639))</f>
        <v/>
      </c>
      <c r="FM639" s="4" t="str" cm="1">
        <f t="array" ref="FM639">IF(OR(F639=0,F639=""),"",IFERROR(_xlfn.UNIQUE(_xlfn._xlws.FILTER('Rot.Out'!R:R,('Rot.Out'!O:O=Data.Out!F639)*('Rot.Out'!P:P=Data.Out!G639)),FALSE),""))</f>
        <v/>
      </c>
      <c r="FN639" s="4" t="str" cm="1">
        <f t="array" ref="FN639">IF(OR(H639=0,ISBLANK(H639)),"",_xlfn._xlws.FILTER(Out.Out!A$2:J$36,Out.Out!K$2:K$36=H639))</f>
        <v/>
      </c>
      <c r="FX639" s="4" t="str" cm="1">
        <f t="array" ref="FX639">IF(OR(A639=0,ISBLANK(A639),A639=""),"",_xlfn._xlws.FILTER(Site.Out!A$2:AA$50,Site.Out!C$2:C$50=A639))</f>
        <v/>
      </c>
      <c r="GY639" s="4" t="str" cm="1">
        <f t="array" ref="GY639">IF(OR(ISBLANK(A639),A639=0,A639=""),"",Pub.Out!A$2:H$2)</f>
        <v/>
      </c>
      <c r="HG639" s="4" t="str" cm="1">
        <f t="array" ref="HG639">IFERROR(IF(OR(C639=0,C639=""),"",_xlfn._xlws.FILTER(Prod.Out!C:F,Prod.Out!B:B=C639)),"")</f>
        <v/>
      </c>
      <c r="HK639" s="4" t="str" cm="1">
        <f t="array" ref="HK639">IF(OR(A639=0,A639=""),"",_xlfn.ANCHORARRAY(ExpD.Out!A$2))</f>
        <v/>
      </c>
    </row>
    <row r="640" spans="1:219" x14ac:dyDescent="0.35">
      <c r="A640" s="4" t="str" cm="1">
        <f t="array" ref="A640">IF(OR(EnterData!A643="",ISBLANK(EnterData!A643)),"",_xlfn._xlws.FILTER(EnterData!A643:L643,EnterData!A643:A643&lt;&gt;""))</f>
        <v/>
      </c>
      <c r="M640" s="4" t="str" cm="1">
        <f t="array" ref="M640">IF(OR(EnterData!A643="",ISBLANK(EnterData!A643)),"",_xlfn._xlws.FILTER(EnterData!N643:AB643,EnterData!A643:A643&lt;&gt;""))</f>
        <v/>
      </c>
      <c r="AB640" s="4" t="str" cm="1">
        <f t="array" ref="AB640">IF(OR(ISBLANK(B640),B640=0),"",_xlfn._xlws.FILTER(MT.Out!A$2:DO$200,MT.Out!D$2:D$200=Data.Out!B640))</f>
        <v/>
      </c>
      <c r="EQ640" s="4" t="str" cm="1">
        <f t="array" ref="EQ640">IFERROR(IF(OR(ISBLANK(E640),E640=0),"",_xlfn._xlws.FILTER(Int.Out!G$2:Q$100,Int.Out!B$2:B$100=E640)),"")</f>
        <v/>
      </c>
      <c r="FB640" s="4" t="str" cm="1">
        <f t="array" ref="FB640">IF(OR(ISBLANK(F640),F640=0),"",_xlfn._xlws.FILTER('Rot.Out'!C$3:M$100,'Rot.Out'!B$3:B$100=F640))</f>
        <v/>
      </c>
      <c r="FM640" s="4" t="str" cm="1">
        <f t="array" ref="FM640">IF(OR(F640=0,F640=""),"",IFERROR(_xlfn.UNIQUE(_xlfn._xlws.FILTER('Rot.Out'!R:R,('Rot.Out'!O:O=Data.Out!F640)*('Rot.Out'!P:P=Data.Out!G640)),FALSE),""))</f>
        <v/>
      </c>
      <c r="FN640" s="4" t="str" cm="1">
        <f t="array" ref="FN640">IF(OR(H640=0,ISBLANK(H640)),"",_xlfn._xlws.FILTER(Out.Out!A$2:J$36,Out.Out!K$2:K$36=H640))</f>
        <v/>
      </c>
      <c r="FX640" s="4" t="str" cm="1">
        <f t="array" ref="FX640">IF(OR(A640=0,ISBLANK(A640),A640=""),"",_xlfn._xlws.FILTER(Site.Out!A$2:AA$50,Site.Out!C$2:C$50=A640))</f>
        <v/>
      </c>
      <c r="GY640" s="4" t="str" cm="1">
        <f t="array" ref="GY640">IF(OR(ISBLANK(A640),A640=0,A640=""),"",Pub.Out!A$2:H$2)</f>
        <v/>
      </c>
      <c r="HG640" s="4" t="str" cm="1">
        <f t="array" ref="HG640">IFERROR(IF(OR(C640=0,C640=""),"",_xlfn._xlws.FILTER(Prod.Out!C:F,Prod.Out!B:B=C640)),"")</f>
        <v/>
      </c>
      <c r="HK640" s="4" t="str" cm="1">
        <f t="array" ref="HK640">IF(OR(A640=0,A640=""),"",_xlfn.ANCHORARRAY(ExpD.Out!A$2))</f>
        <v/>
      </c>
    </row>
    <row r="641" spans="1:219" x14ac:dyDescent="0.35">
      <c r="A641" s="4" t="str" cm="1">
        <f t="array" ref="A641">IF(OR(EnterData!A644="",ISBLANK(EnterData!A644)),"",_xlfn._xlws.FILTER(EnterData!A644:L644,EnterData!A644:A644&lt;&gt;""))</f>
        <v/>
      </c>
      <c r="M641" s="4" t="str" cm="1">
        <f t="array" ref="M641">IF(OR(EnterData!A644="",ISBLANK(EnterData!A644)),"",_xlfn._xlws.FILTER(EnterData!N644:AB644,EnterData!A644:A644&lt;&gt;""))</f>
        <v/>
      </c>
      <c r="AB641" s="4" t="str" cm="1">
        <f t="array" ref="AB641">IF(OR(ISBLANK(B641),B641=0),"",_xlfn._xlws.FILTER(MT.Out!A$2:DO$200,MT.Out!D$2:D$200=Data.Out!B641))</f>
        <v/>
      </c>
      <c r="EQ641" s="4" t="str" cm="1">
        <f t="array" ref="EQ641">IFERROR(IF(OR(ISBLANK(E641),E641=0),"",_xlfn._xlws.FILTER(Int.Out!G$2:Q$100,Int.Out!B$2:B$100=E641)),"")</f>
        <v/>
      </c>
      <c r="FB641" s="4" t="str" cm="1">
        <f t="array" ref="FB641">IF(OR(ISBLANK(F641),F641=0),"",_xlfn._xlws.FILTER('Rot.Out'!C$3:M$100,'Rot.Out'!B$3:B$100=F641))</f>
        <v/>
      </c>
      <c r="FM641" s="4" t="str" cm="1">
        <f t="array" ref="FM641">IF(OR(F641=0,F641=""),"",IFERROR(_xlfn.UNIQUE(_xlfn._xlws.FILTER('Rot.Out'!R:R,('Rot.Out'!O:O=Data.Out!F641)*('Rot.Out'!P:P=Data.Out!G641)),FALSE),""))</f>
        <v/>
      </c>
      <c r="FN641" s="4" t="str" cm="1">
        <f t="array" ref="FN641">IF(OR(H641=0,ISBLANK(H641)),"",_xlfn._xlws.FILTER(Out.Out!A$2:J$36,Out.Out!K$2:K$36=H641))</f>
        <v/>
      </c>
      <c r="FX641" s="4" t="str" cm="1">
        <f t="array" ref="FX641">IF(OR(A641=0,ISBLANK(A641),A641=""),"",_xlfn._xlws.FILTER(Site.Out!A$2:AA$50,Site.Out!C$2:C$50=A641))</f>
        <v/>
      </c>
      <c r="GY641" s="4" t="str" cm="1">
        <f t="array" ref="GY641">IF(OR(ISBLANK(A641),A641=0,A641=""),"",Pub.Out!A$2:H$2)</f>
        <v/>
      </c>
      <c r="HG641" s="4" t="str" cm="1">
        <f t="array" ref="HG641">IFERROR(IF(OR(C641=0,C641=""),"",_xlfn._xlws.FILTER(Prod.Out!C:F,Prod.Out!B:B=C641)),"")</f>
        <v/>
      </c>
      <c r="HK641" s="4" t="str" cm="1">
        <f t="array" ref="HK641">IF(OR(A641=0,A641=""),"",_xlfn.ANCHORARRAY(ExpD.Out!A$2))</f>
        <v/>
      </c>
    </row>
    <row r="642" spans="1:219" x14ac:dyDescent="0.35">
      <c r="A642" s="4" t="str" cm="1">
        <f t="array" ref="A642">IF(OR(EnterData!A645="",ISBLANK(EnterData!A645)),"",_xlfn._xlws.FILTER(EnterData!A645:L645,EnterData!A645:A645&lt;&gt;""))</f>
        <v/>
      </c>
      <c r="M642" s="4" t="str" cm="1">
        <f t="array" ref="M642">IF(OR(EnterData!A645="",ISBLANK(EnterData!A645)),"",_xlfn._xlws.FILTER(EnterData!N645:AB645,EnterData!A645:A645&lt;&gt;""))</f>
        <v/>
      </c>
      <c r="AB642" s="4" t="str" cm="1">
        <f t="array" ref="AB642">IF(OR(ISBLANK(B642),B642=0),"",_xlfn._xlws.FILTER(MT.Out!A$2:DO$200,MT.Out!D$2:D$200=Data.Out!B642))</f>
        <v/>
      </c>
      <c r="EQ642" s="4" t="str" cm="1">
        <f t="array" ref="EQ642">IFERROR(IF(OR(ISBLANK(E642),E642=0),"",_xlfn._xlws.FILTER(Int.Out!G$2:Q$100,Int.Out!B$2:B$100=E642)),"")</f>
        <v/>
      </c>
      <c r="FB642" s="4" t="str" cm="1">
        <f t="array" ref="FB642">IF(OR(ISBLANK(F642),F642=0),"",_xlfn._xlws.FILTER('Rot.Out'!C$3:M$100,'Rot.Out'!B$3:B$100=F642))</f>
        <v/>
      </c>
      <c r="FM642" s="4" t="str" cm="1">
        <f t="array" ref="FM642">IF(OR(F642=0,F642=""),"",IFERROR(_xlfn.UNIQUE(_xlfn._xlws.FILTER('Rot.Out'!R:R,('Rot.Out'!O:O=Data.Out!F642)*('Rot.Out'!P:P=Data.Out!G642)),FALSE),""))</f>
        <v/>
      </c>
      <c r="FN642" s="4" t="str" cm="1">
        <f t="array" ref="FN642">IF(OR(H642=0,ISBLANK(H642)),"",_xlfn._xlws.FILTER(Out.Out!A$2:J$36,Out.Out!K$2:K$36=H642))</f>
        <v/>
      </c>
      <c r="FX642" s="4" t="str" cm="1">
        <f t="array" ref="FX642">IF(OR(A642=0,ISBLANK(A642),A642=""),"",_xlfn._xlws.FILTER(Site.Out!A$2:AA$50,Site.Out!C$2:C$50=A642))</f>
        <v/>
      </c>
      <c r="GY642" s="4" t="str" cm="1">
        <f t="array" ref="GY642">IF(OR(ISBLANK(A642),A642=0,A642=""),"",Pub.Out!A$2:H$2)</f>
        <v/>
      </c>
      <c r="HG642" s="4" t="str" cm="1">
        <f t="array" ref="HG642">IFERROR(IF(OR(C642=0,C642=""),"",_xlfn._xlws.FILTER(Prod.Out!C:F,Prod.Out!B:B=C642)),"")</f>
        <v/>
      </c>
      <c r="HK642" s="4" t="str" cm="1">
        <f t="array" ref="HK642">IF(OR(A642=0,A642=""),"",_xlfn.ANCHORARRAY(ExpD.Out!A$2))</f>
        <v/>
      </c>
    </row>
    <row r="643" spans="1:219" x14ac:dyDescent="0.35">
      <c r="A643" s="4" t="str" cm="1">
        <f t="array" ref="A643">IF(OR(EnterData!A646="",ISBLANK(EnterData!A646)),"",_xlfn._xlws.FILTER(EnterData!A646:L646,EnterData!A646:A646&lt;&gt;""))</f>
        <v/>
      </c>
      <c r="M643" s="4" t="str" cm="1">
        <f t="array" ref="M643">IF(OR(EnterData!A646="",ISBLANK(EnterData!A646)),"",_xlfn._xlws.FILTER(EnterData!N646:AB646,EnterData!A646:A646&lt;&gt;""))</f>
        <v/>
      </c>
      <c r="AB643" s="4" t="str" cm="1">
        <f t="array" ref="AB643">IF(OR(ISBLANK(B643),B643=0),"",_xlfn._xlws.FILTER(MT.Out!A$2:DO$200,MT.Out!D$2:D$200=Data.Out!B643))</f>
        <v/>
      </c>
      <c r="EQ643" s="4" t="str" cm="1">
        <f t="array" ref="EQ643">IFERROR(IF(OR(ISBLANK(E643),E643=0),"",_xlfn._xlws.FILTER(Int.Out!G$2:Q$100,Int.Out!B$2:B$100=E643)),"")</f>
        <v/>
      </c>
      <c r="FB643" s="4" t="str" cm="1">
        <f t="array" ref="FB643">IF(OR(ISBLANK(F643),F643=0),"",_xlfn._xlws.FILTER('Rot.Out'!C$3:M$100,'Rot.Out'!B$3:B$100=F643))</f>
        <v/>
      </c>
      <c r="FM643" s="4" t="str" cm="1">
        <f t="array" ref="FM643">IF(OR(F643=0,F643=""),"",IFERROR(_xlfn.UNIQUE(_xlfn._xlws.FILTER('Rot.Out'!R:R,('Rot.Out'!O:O=Data.Out!F643)*('Rot.Out'!P:P=Data.Out!G643)),FALSE),""))</f>
        <v/>
      </c>
      <c r="FN643" s="4" t="str" cm="1">
        <f t="array" ref="FN643">IF(OR(H643=0,ISBLANK(H643)),"",_xlfn._xlws.FILTER(Out.Out!A$2:J$36,Out.Out!K$2:K$36=H643))</f>
        <v/>
      </c>
      <c r="FX643" s="4" t="str" cm="1">
        <f t="array" ref="FX643">IF(OR(A643=0,ISBLANK(A643),A643=""),"",_xlfn._xlws.FILTER(Site.Out!A$2:AA$50,Site.Out!C$2:C$50=A643))</f>
        <v/>
      </c>
      <c r="GY643" s="4" t="str" cm="1">
        <f t="array" ref="GY643">IF(OR(ISBLANK(A643),A643=0,A643=""),"",Pub.Out!A$2:H$2)</f>
        <v/>
      </c>
      <c r="HG643" s="4" t="str" cm="1">
        <f t="array" ref="HG643">IFERROR(IF(OR(C643=0,C643=""),"",_xlfn._xlws.FILTER(Prod.Out!C:F,Prod.Out!B:B=C643)),"")</f>
        <v/>
      </c>
      <c r="HK643" s="4" t="str" cm="1">
        <f t="array" ref="HK643">IF(OR(A643=0,A643=""),"",_xlfn.ANCHORARRAY(ExpD.Out!A$2))</f>
        <v/>
      </c>
    </row>
    <row r="644" spans="1:219" x14ac:dyDescent="0.35">
      <c r="A644" s="4" t="str" cm="1">
        <f t="array" ref="A644">IF(OR(EnterData!A647="",ISBLANK(EnterData!A647)),"",_xlfn._xlws.FILTER(EnterData!A647:L647,EnterData!A647:A647&lt;&gt;""))</f>
        <v/>
      </c>
      <c r="M644" s="4" t="str" cm="1">
        <f t="array" ref="M644">IF(OR(EnterData!A647="",ISBLANK(EnterData!A647)),"",_xlfn._xlws.FILTER(EnterData!N647:AB647,EnterData!A647:A647&lt;&gt;""))</f>
        <v/>
      </c>
      <c r="AB644" s="4" t="str" cm="1">
        <f t="array" ref="AB644">IF(OR(ISBLANK(B644),B644=0),"",_xlfn._xlws.FILTER(MT.Out!A$2:DO$200,MT.Out!D$2:D$200=Data.Out!B644))</f>
        <v/>
      </c>
      <c r="EQ644" s="4" t="str" cm="1">
        <f t="array" ref="EQ644">IFERROR(IF(OR(ISBLANK(E644),E644=0),"",_xlfn._xlws.FILTER(Int.Out!G$2:Q$100,Int.Out!B$2:B$100=E644)),"")</f>
        <v/>
      </c>
      <c r="FB644" s="4" t="str" cm="1">
        <f t="array" ref="FB644">IF(OR(ISBLANK(F644),F644=0),"",_xlfn._xlws.FILTER('Rot.Out'!C$3:M$100,'Rot.Out'!B$3:B$100=F644))</f>
        <v/>
      </c>
      <c r="FM644" s="4" t="str" cm="1">
        <f t="array" ref="FM644">IF(OR(F644=0,F644=""),"",IFERROR(_xlfn.UNIQUE(_xlfn._xlws.FILTER('Rot.Out'!R:R,('Rot.Out'!O:O=Data.Out!F644)*('Rot.Out'!P:P=Data.Out!G644)),FALSE),""))</f>
        <v/>
      </c>
      <c r="FN644" s="4" t="str" cm="1">
        <f t="array" ref="FN644">IF(OR(H644=0,ISBLANK(H644)),"",_xlfn._xlws.FILTER(Out.Out!A$2:J$36,Out.Out!K$2:K$36=H644))</f>
        <v/>
      </c>
      <c r="FX644" s="4" t="str" cm="1">
        <f t="array" ref="FX644">IF(OR(A644=0,ISBLANK(A644),A644=""),"",_xlfn._xlws.FILTER(Site.Out!A$2:AA$50,Site.Out!C$2:C$50=A644))</f>
        <v/>
      </c>
      <c r="GY644" s="4" t="str" cm="1">
        <f t="array" ref="GY644">IF(OR(ISBLANK(A644),A644=0,A644=""),"",Pub.Out!A$2:H$2)</f>
        <v/>
      </c>
      <c r="HG644" s="4" t="str" cm="1">
        <f t="array" ref="HG644">IFERROR(IF(OR(C644=0,C644=""),"",_xlfn._xlws.FILTER(Prod.Out!C:F,Prod.Out!B:B=C644)),"")</f>
        <v/>
      </c>
      <c r="HK644" s="4" t="str" cm="1">
        <f t="array" ref="HK644">IF(OR(A644=0,A644=""),"",_xlfn.ANCHORARRAY(ExpD.Out!A$2))</f>
        <v/>
      </c>
    </row>
    <row r="645" spans="1:219" x14ac:dyDescent="0.35">
      <c r="A645" s="4" t="str" cm="1">
        <f t="array" ref="A645">IF(OR(EnterData!A648="",ISBLANK(EnterData!A648)),"",_xlfn._xlws.FILTER(EnterData!A648:L648,EnterData!A648:A648&lt;&gt;""))</f>
        <v/>
      </c>
      <c r="M645" s="4" t="str" cm="1">
        <f t="array" ref="M645">IF(OR(EnterData!A648="",ISBLANK(EnterData!A648)),"",_xlfn._xlws.FILTER(EnterData!N648:AB648,EnterData!A648:A648&lt;&gt;""))</f>
        <v/>
      </c>
      <c r="AB645" s="4" t="str" cm="1">
        <f t="array" ref="AB645">IF(OR(ISBLANK(B645),B645=0),"",_xlfn._xlws.FILTER(MT.Out!A$2:DO$200,MT.Out!D$2:D$200=Data.Out!B645))</f>
        <v/>
      </c>
      <c r="EQ645" s="4" t="str" cm="1">
        <f t="array" ref="EQ645">IFERROR(IF(OR(ISBLANK(E645),E645=0),"",_xlfn._xlws.FILTER(Int.Out!G$2:Q$100,Int.Out!B$2:B$100=E645)),"")</f>
        <v/>
      </c>
      <c r="FB645" s="4" t="str" cm="1">
        <f t="array" ref="FB645">IF(OR(ISBLANK(F645),F645=0),"",_xlfn._xlws.FILTER('Rot.Out'!C$3:M$100,'Rot.Out'!B$3:B$100=F645))</f>
        <v/>
      </c>
      <c r="FM645" s="4" t="str" cm="1">
        <f t="array" ref="FM645">IF(OR(F645=0,F645=""),"",IFERROR(_xlfn.UNIQUE(_xlfn._xlws.FILTER('Rot.Out'!R:R,('Rot.Out'!O:O=Data.Out!F645)*('Rot.Out'!P:P=Data.Out!G645)),FALSE),""))</f>
        <v/>
      </c>
      <c r="FN645" s="4" t="str" cm="1">
        <f t="array" ref="FN645">IF(OR(H645=0,ISBLANK(H645)),"",_xlfn._xlws.FILTER(Out.Out!A$2:J$36,Out.Out!K$2:K$36=H645))</f>
        <v/>
      </c>
      <c r="FX645" s="4" t="str" cm="1">
        <f t="array" ref="FX645">IF(OR(A645=0,ISBLANK(A645),A645=""),"",_xlfn._xlws.FILTER(Site.Out!A$2:AA$50,Site.Out!C$2:C$50=A645))</f>
        <v/>
      </c>
      <c r="GY645" s="4" t="str" cm="1">
        <f t="array" ref="GY645">IF(OR(ISBLANK(A645),A645=0,A645=""),"",Pub.Out!A$2:H$2)</f>
        <v/>
      </c>
      <c r="HG645" s="4" t="str" cm="1">
        <f t="array" ref="HG645">IFERROR(IF(OR(C645=0,C645=""),"",_xlfn._xlws.FILTER(Prod.Out!C:F,Prod.Out!B:B=C645)),"")</f>
        <v/>
      </c>
      <c r="HK645" s="4" t="str" cm="1">
        <f t="array" ref="HK645">IF(OR(A645=0,A645=""),"",_xlfn.ANCHORARRAY(ExpD.Out!A$2))</f>
        <v/>
      </c>
    </row>
    <row r="646" spans="1:219" x14ac:dyDescent="0.35">
      <c r="A646" s="4" t="str" cm="1">
        <f t="array" ref="A646">IF(OR(EnterData!A649="",ISBLANK(EnterData!A649)),"",_xlfn._xlws.FILTER(EnterData!A649:L649,EnterData!A649:A649&lt;&gt;""))</f>
        <v/>
      </c>
      <c r="M646" s="4" t="str" cm="1">
        <f t="array" ref="M646">IF(OR(EnterData!A649="",ISBLANK(EnterData!A649)),"",_xlfn._xlws.FILTER(EnterData!N649:AB649,EnterData!A649:A649&lt;&gt;""))</f>
        <v/>
      </c>
      <c r="AB646" s="4" t="str" cm="1">
        <f t="array" ref="AB646">IF(OR(ISBLANK(B646),B646=0),"",_xlfn._xlws.FILTER(MT.Out!A$2:DO$200,MT.Out!D$2:D$200=Data.Out!B646))</f>
        <v/>
      </c>
      <c r="EQ646" s="4" t="str" cm="1">
        <f t="array" ref="EQ646">IFERROR(IF(OR(ISBLANK(E646),E646=0),"",_xlfn._xlws.FILTER(Int.Out!G$2:Q$100,Int.Out!B$2:B$100=E646)),"")</f>
        <v/>
      </c>
      <c r="FB646" s="4" t="str" cm="1">
        <f t="array" ref="FB646">IF(OR(ISBLANK(F646),F646=0),"",_xlfn._xlws.FILTER('Rot.Out'!C$3:M$100,'Rot.Out'!B$3:B$100=F646))</f>
        <v/>
      </c>
      <c r="FM646" s="4" t="str" cm="1">
        <f t="array" ref="FM646">IF(OR(F646=0,F646=""),"",IFERROR(_xlfn.UNIQUE(_xlfn._xlws.FILTER('Rot.Out'!R:R,('Rot.Out'!O:O=Data.Out!F646)*('Rot.Out'!P:P=Data.Out!G646)),FALSE),""))</f>
        <v/>
      </c>
      <c r="FN646" s="4" t="str" cm="1">
        <f t="array" ref="FN646">IF(OR(H646=0,ISBLANK(H646)),"",_xlfn._xlws.FILTER(Out.Out!A$2:J$36,Out.Out!K$2:K$36=H646))</f>
        <v/>
      </c>
      <c r="FX646" s="4" t="str" cm="1">
        <f t="array" ref="FX646">IF(OR(A646=0,ISBLANK(A646),A646=""),"",_xlfn._xlws.FILTER(Site.Out!A$2:AA$50,Site.Out!C$2:C$50=A646))</f>
        <v/>
      </c>
      <c r="GY646" s="4" t="str" cm="1">
        <f t="array" ref="GY646">IF(OR(ISBLANK(A646),A646=0,A646=""),"",Pub.Out!A$2:H$2)</f>
        <v/>
      </c>
      <c r="HG646" s="4" t="str" cm="1">
        <f t="array" ref="HG646">IFERROR(IF(OR(C646=0,C646=""),"",_xlfn._xlws.FILTER(Prod.Out!C:F,Prod.Out!B:B=C646)),"")</f>
        <v/>
      </c>
      <c r="HK646" s="4" t="str" cm="1">
        <f t="array" ref="HK646">IF(OR(A646=0,A646=""),"",_xlfn.ANCHORARRAY(ExpD.Out!A$2))</f>
        <v/>
      </c>
    </row>
    <row r="647" spans="1:219" x14ac:dyDescent="0.35">
      <c r="A647" s="4" t="str" cm="1">
        <f t="array" ref="A647">IF(OR(EnterData!A650="",ISBLANK(EnterData!A650)),"",_xlfn._xlws.FILTER(EnterData!A650:L650,EnterData!A650:A650&lt;&gt;""))</f>
        <v/>
      </c>
      <c r="M647" s="4" t="str" cm="1">
        <f t="array" ref="M647">IF(OR(EnterData!A650="",ISBLANK(EnterData!A650)),"",_xlfn._xlws.FILTER(EnterData!N650:AB650,EnterData!A650:A650&lt;&gt;""))</f>
        <v/>
      </c>
      <c r="AB647" s="4" t="str" cm="1">
        <f t="array" ref="AB647">IF(OR(ISBLANK(B647),B647=0),"",_xlfn._xlws.FILTER(MT.Out!A$2:DO$200,MT.Out!D$2:D$200=Data.Out!B647))</f>
        <v/>
      </c>
      <c r="EQ647" s="4" t="str" cm="1">
        <f t="array" ref="EQ647">IFERROR(IF(OR(ISBLANK(E647),E647=0),"",_xlfn._xlws.FILTER(Int.Out!G$2:Q$100,Int.Out!B$2:B$100=E647)),"")</f>
        <v/>
      </c>
      <c r="FB647" s="4" t="str" cm="1">
        <f t="array" ref="FB647">IF(OR(ISBLANK(F647),F647=0),"",_xlfn._xlws.FILTER('Rot.Out'!C$3:M$100,'Rot.Out'!B$3:B$100=F647))</f>
        <v/>
      </c>
      <c r="FM647" s="4" t="str" cm="1">
        <f t="array" ref="FM647">IF(OR(F647=0,F647=""),"",IFERROR(_xlfn.UNIQUE(_xlfn._xlws.FILTER('Rot.Out'!R:R,('Rot.Out'!O:O=Data.Out!F647)*('Rot.Out'!P:P=Data.Out!G647)),FALSE),""))</f>
        <v/>
      </c>
      <c r="FN647" s="4" t="str" cm="1">
        <f t="array" ref="FN647">IF(OR(H647=0,ISBLANK(H647)),"",_xlfn._xlws.FILTER(Out.Out!A$2:J$36,Out.Out!K$2:K$36=H647))</f>
        <v/>
      </c>
      <c r="FX647" s="4" t="str" cm="1">
        <f t="array" ref="FX647">IF(OR(A647=0,ISBLANK(A647),A647=""),"",_xlfn._xlws.FILTER(Site.Out!A$2:AA$50,Site.Out!C$2:C$50=A647))</f>
        <v/>
      </c>
      <c r="GY647" s="4" t="str" cm="1">
        <f t="array" ref="GY647">IF(OR(ISBLANK(A647),A647=0,A647=""),"",Pub.Out!A$2:H$2)</f>
        <v/>
      </c>
      <c r="HG647" s="4" t="str" cm="1">
        <f t="array" ref="HG647">IFERROR(IF(OR(C647=0,C647=""),"",_xlfn._xlws.FILTER(Prod.Out!C:F,Prod.Out!B:B=C647)),"")</f>
        <v/>
      </c>
      <c r="HK647" s="4" t="str" cm="1">
        <f t="array" ref="HK647">IF(OR(A647=0,A647=""),"",_xlfn.ANCHORARRAY(ExpD.Out!A$2))</f>
        <v/>
      </c>
    </row>
    <row r="648" spans="1:219" x14ac:dyDescent="0.35">
      <c r="A648" s="4" t="str" cm="1">
        <f t="array" ref="A648">IF(OR(EnterData!A651="",ISBLANK(EnterData!A651)),"",_xlfn._xlws.FILTER(EnterData!A651:L651,EnterData!A651:A651&lt;&gt;""))</f>
        <v/>
      </c>
      <c r="M648" s="4" t="str" cm="1">
        <f t="array" ref="M648">IF(OR(EnterData!A651="",ISBLANK(EnterData!A651)),"",_xlfn._xlws.FILTER(EnterData!N651:AB651,EnterData!A651:A651&lt;&gt;""))</f>
        <v/>
      </c>
      <c r="AB648" s="4" t="str" cm="1">
        <f t="array" ref="AB648">IF(OR(ISBLANK(B648),B648=0),"",_xlfn._xlws.FILTER(MT.Out!A$2:DO$200,MT.Out!D$2:D$200=Data.Out!B648))</f>
        <v/>
      </c>
      <c r="EQ648" s="4" t="str" cm="1">
        <f t="array" ref="EQ648">IFERROR(IF(OR(ISBLANK(E648),E648=0),"",_xlfn._xlws.FILTER(Int.Out!G$2:Q$100,Int.Out!B$2:B$100=E648)),"")</f>
        <v/>
      </c>
      <c r="FB648" s="4" t="str" cm="1">
        <f t="array" ref="FB648">IF(OR(ISBLANK(F648),F648=0),"",_xlfn._xlws.FILTER('Rot.Out'!C$3:M$100,'Rot.Out'!B$3:B$100=F648))</f>
        <v/>
      </c>
      <c r="FM648" s="4" t="str" cm="1">
        <f t="array" ref="FM648">IF(OR(F648=0,F648=""),"",IFERROR(_xlfn.UNIQUE(_xlfn._xlws.FILTER('Rot.Out'!R:R,('Rot.Out'!O:O=Data.Out!F648)*('Rot.Out'!P:P=Data.Out!G648)),FALSE),""))</f>
        <v/>
      </c>
      <c r="FN648" s="4" t="str" cm="1">
        <f t="array" ref="FN648">IF(OR(H648=0,ISBLANK(H648)),"",_xlfn._xlws.FILTER(Out.Out!A$2:J$36,Out.Out!K$2:K$36=H648))</f>
        <v/>
      </c>
      <c r="FX648" s="4" t="str" cm="1">
        <f t="array" ref="FX648">IF(OR(A648=0,ISBLANK(A648),A648=""),"",_xlfn._xlws.FILTER(Site.Out!A$2:AA$50,Site.Out!C$2:C$50=A648))</f>
        <v/>
      </c>
      <c r="GY648" s="4" t="str" cm="1">
        <f t="array" ref="GY648">IF(OR(ISBLANK(A648),A648=0,A648=""),"",Pub.Out!A$2:H$2)</f>
        <v/>
      </c>
      <c r="HG648" s="4" t="str" cm="1">
        <f t="array" ref="HG648">IFERROR(IF(OR(C648=0,C648=""),"",_xlfn._xlws.FILTER(Prod.Out!C:F,Prod.Out!B:B=C648)),"")</f>
        <v/>
      </c>
      <c r="HK648" s="4" t="str" cm="1">
        <f t="array" ref="HK648">IF(OR(A648=0,A648=""),"",_xlfn.ANCHORARRAY(ExpD.Out!A$2))</f>
        <v/>
      </c>
    </row>
    <row r="649" spans="1:219" x14ac:dyDescent="0.35">
      <c r="A649" s="4" t="str" cm="1">
        <f t="array" ref="A649">IF(OR(EnterData!A652="",ISBLANK(EnterData!A652)),"",_xlfn._xlws.FILTER(EnterData!A652:L652,EnterData!A652:A652&lt;&gt;""))</f>
        <v/>
      </c>
      <c r="M649" s="4" t="str" cm="1">
        <f t="array" ref="M649">IF(OR(EnterData!A652="",ISBLANK(EnterData!A652)),"",_xlfn._xlws.FILTER(EnterData!N652:AB652,EnterData!A652:A652&lt;&gt;""))</f>
        <v/>
      </c>
      <c r="AB649" s="4" t="str" cm="1">
        <f t="array" ref="AB649">IF(OR(ISBLANK(B649),B649=0),"",_xlfn._xlws.FILTER(MT.Out!A$2:DO$200,MT.Out!D$2:D$200=Data.Out!B649))</f>
        <v/>
      </c>
      <c r="EQ649" s="4" t="str" cm="1">
        <f t="array" ref="EQ649">IFERROR(IF(OR(ISBLANK(E649),E649=0),"",_xlfn._xlws.FILTER(Int.Out!G$2:Q$100,Int.Out!B$2:B$100=E649)),"")</f>
        <v/>
      </c>
      <c r="FB649" s="4" t="str" cm="1">
        <f t="array" ref="FB649">IF(OR(ISBLANK(F649),F649=0),"",_xlfn._xlws.FILTER('Rot.Out'!C$3:M$100,'Rot.Out'!B$3:B$100=F649))</f>
        <v/>
      </c>
      <c r="FM649" s="4" t="str" cm="1">
        <f t="array" ref="FM649">IF(OR(F649=0,F649=""),"",IFERROR(_xlfn.UNIQUE(_xlfn._xlws.FILTER('Rot.Out'!R:R,('Rot.Out'!O:O=Data.Out!F649)*('Rot.Out'!P:P=Data.Out!G649)),FALSE),""))</f>
        <v/>
      </c>
      <c r="FN649" s="4" t="str" cm="1">
        <f t="array" ref="FN649">IF(OR(H649=0,ISBLANK(H649)),"",_xlfn._xlws.FILTER(Out.Out!A$2:J$36,Out.Out!K$2:K$36=H649))</f>
        <v/>
      </c>
      <c r="FX649" s="4" t="str" cm="1">
        <f t="array" ref="FX649">IF(OR(A649=0,ISBLANK(A649),A649=""),"",_xlfn._xlws.FILTER(Site.Out!A$2:AA$50,Site.Out!C$2:C$50=A649))</f>
        <v/>
      </c>
      <c r="GY649" s="4" t="str" cm="1">
        <f t="array" ref="GY649">IF(OR(ISBLANK(A649),A649=0,A649=""),"",Pub.Out!A$2:H$2)</f>
        <v/>
      </c>
      <c r="HG649" s="4" t="str" cm="1">
        <f t="array" ref="HG649">IFERROR(IF(OR(C649=0,C649=""),"",_xlfn._xlws.FILTER(Prod.Out!C:F,Prod.Out!B:B=C649)),"")</f>
        <v/>
      </c>
      <c r="HK649" s="4" t="str" cm="1">
        <f t="array" ref="HK649">IF(OR(A649=0,A649=""),"",_xlfn.ANCHORARRAY(ExpD.Out!A$2))</f>
        <v/>
      </c>
    </row>
    <row r="650" spans="1:219" x14ac:dyDescent="0.35">
      <c r="A650" s="4" t="str" cm="1">
        <f t="array" ref="A650">IF(OR(EnterData!A653="",ISBLANK(EnterData!A653)),"",_xlfn._xlws.FILTER(EnterData!A653:L653,EnterData!A653:A653&lt;&gt;""))</f>
        <v/>
      </c>
      <c r="M650" s="4" t="str" cm="1">
        <f t="array" ref="M650">IF(OR(EnterData!A653="",ISBLANK(EnterData!A653)),"",_xlfn._xlws.FILTER(EnterData!N653:AB653,EnterData!A653:A653&lt;&gt;""))</f>
        <v/>
      </c>
      <c r="AB650" s="4" t="str" cm="1">
        <f t="array" ref="AB650">IF(OR(ISBLANK(B650),B650=0),"",_xlfn._xlws.FILTER(MT.Out!A$2:DO$200,MT.Out!D$2:D$200=Data.Out!B650))</f>
        <v/>
      </c>
      <c r="EQ650" s="4" t="str" cm="1">
        <f t="array" ref="EQ650">IFERROR(IF(OR(ISBLANK(E650),E650=0),"",_xlfn._xlws.FILTER(Int.Out!G$2:Q$100,Int.Out!B$2:B$100=E650)),"")</f>
        <v/>
      </c>
      <c r="FB650" s="4" t="str" cm="1">
        <f t="array" ref="FB650">IF(OR(ISBLANK(F650),F650=0),"",_xlfn._xlws.FILTER('Rot.Out'!C$3:M$100,'Rot.Out'!B$3:B$100=F650))</f>
        <v/>
      </c>
      <c r="FM650" s="4" t="str" cm="1">
        <f t="array" ref="FM650">IF(OR(F650=0,F650=""),"",IFERROR(_xlfn.UNIQUE(_xlfn._xlws.FILTER('Rot.Out'!R:R,('Rot.Out'!O:O=Data.Out!F650)*('Rot.Out'!P:P=Data.Out!G650)),FALSE),""))</f>
        <v/>
      </c>
      <c r="FN650" s="4" t="str" cm="1">
        <f t="array" ref="FN650">IF(OR(H650=0,ISBLANK(H650)),"",_xlfn._xlws.FILTER(Out.Out!A$2:J$36,Out.Out!K$2:K$36=H650))</f>
        <v/>
      </c>
      <c r="FX650" s="4" t="str" cm="1">
        <f t="array" ref="FX650">IF(OR(A650=0,ISBLANK(A650),A650=""),"",_xlfn._xlws.FILTER(Site.Out!A$2:AA$50,Site.Out!C$2:C$50=A650))</f>
        <v/>
      </c>
      <c r="GY650" s="4" t="str" cm="1">
        <f t="array" ref="GY650">IF(OR(ISBLANK(A650),A650=0,A650=""),"",Pub.Out!A$2:H$2)</f>
        <v/>
      </c>
      <c r="HG650" s="4" t="str" cm="1">
        <f t="array" ref="HG650">IFERROR(IF(OR(C650=0,C650=""),"",_xlfn._xlws.FILTER(Prod.Out!C:F,Prod.Out!B:B=C650)),"")</f>
        <v/>
      </c>
      <c r="HK650" s="4" t="str" cm="1">
        <f t="array" ref="HK650">IF(OR(A650=0,A650=""),"",_xlfn.ANCHORARRAY(ExpD.Out!A$2))</f>
        <v/>
      </c>
    </row>
    <row r="651" spans="1:219" x14ac:dyDescent="0.35">
      <c r="A651" s="4" t="str" cm="1">
        <f t="array" ref="A651">IF(OR(EnterData!A654="",ISBLANK(EnterData!A654)),"",_xlfn._xlws.FILTER(EnterData!A654:L654,EnterData!A654:A654&lt;&gt;""))</f>
        <v/>
      </c>
      <c r="M651" s="4" t="str" cm="1">
        <f t="array" ref="M651">IF(OR(EnterData!A654="",ISBLANK(EnterData!A654)),"",_xlfn._xlws.FILTER(EnterData!N654:AB654,EnterData!A654:A654&lt;&gt;""))</f>
        <v/>
      </c>
      <c r="AB651" s="4" t="str" cm="1">
        <f t="array" ref="AB651">IF(OR(ISBLANK(B651),B651=0),"",_xlfn._xlws.FILTER(MT.Out!A$2:DO$200,MT.Out!D$2:D$200=Data.Out!B651))</f>
        <v/>
      </c>
      <c r="EQ651" s="4" t="str" cm="1">
        <f t="array" ref="EQ651">IFERROR(IF(OR(ISBLANK(E651),E651=0),"",_xlfn._xlws.FILTER(Int.Out!G$2:Q$100,Int.Out!B$2:B$100=E651)),"")</f>
        <v/>
      </c>
      <c r="FB651" s="4" t="str" cm="1">
        <f t="array" ref="FB651">IF(OR(ISBLANK(F651),F651=0),"",_xlfn._xlws.FILTER('Rot.Out'!C$3:M$100,'Rot.Out'!B$3:B$100=F651))</f>
        <v/>
      </c>
      <c r="FM651" s="4" t="str" cm="1">
        <f t="array" ref="FM651">IF(OR(F651=0,F651=""),"",IFERROR(_xlfn.UNIQUE(_xlfn._xlws.FILTER('Rot.Out'!R:R,('Rot.Out'!O:O=Data.Out!F651)*('Rot.Out'!P:P=Data.Out!G651)),FALSE),""))</f>
        <v/>
      </c>
      <c r="FN651" s="4" t="str" cm="1">
        <f t="array" ref="FN651">IF(OR(H651=0,ISBLANK(H651)),"",_xlfn._xlws.FILTER(Out.Out!A$2:J$36,Out.Out!K$2:K$36=H651))</f>
        <v/>
      </c>
      <c r="FX651" s="4" t="str" cm="1">
        <f t="array" ref="FX651">IF(OR(A651=0,ISBLANK(A651),A651=""),"",_xlfn._xlws.FILTER(Site.Out!A$2:AA$50,Site.Out!C$2:C$50=A651))</f>
        <v/>
      </c>
      <c r="GY651" s="4" t="str" cm="1">
        <f t="array" ref="GY651">IF(OR(ISBLANK(A651),A651=0,A651=""),"",Pub.Out!A$2:H$2)</f>
        <v/>
      </c>
      <c r="HG651" s="4" t="str" cm="1">
        <f t="array" ref="HG651">IFERROR(IF(OR(C651=0,C651=""),"",_xlfn._xlws.FILTER(Prod.Out!C:F,Prod.Out!B:B=C651)),"")</f>
        <v/>
      </c>
      <c r="HK651" s="4" t="str" cm="1">
        <f t="array" ref="HK651">IF(OR(A651=0,A651=""),"",_xlfn.ANCHORARRAY(ExpD.Out!A$2))</f>
        <v/>
      </c>
    </row>
    <row r="652" spans="1:219" x14ac:dyDescent="0.35">
      <c r="A652" s="4" t="str" cm="1">
        <f t="array" ref="A652">IF(OR(EnterData!A655="",ISBLANK(EnterData!A655)),"",_xlfn._xlws.FILTER(EnterData!A655:L655,EnterData!A655:A655&lt;&gt;""))</f>
        <v/>
      </c>
      <c r="M652" s="4" t="str" cm="1">
        <f t="array" ref="M652">IF(OR(EnterData!A655="",ISBLANK(EnterData!A655)),"",_xlfn._xlws.FILTER(EnterData!N655:AB655,EnterData!A655:A655&lt;&gt;""))</f>
        <v/>
      </c>
      <c r="AB652" s="4" t="str" cm="1">
        <f t="array" ref="AB652">IF(OR(ISBLANK(B652),B652=0),"",_xlfn._xlws.FILTER(MT.Out!A$2:DO$200,MT.Out!D$2:D$200=Data.Out!B652))</f>
        <v/>
      </c>
      <c r="EQ652" s="4" t="str" cm="1">
        <f t="array" ref="EQ652">IFERROR(IF(OR(ISBLANK(E652),E652=0),"",_xlfn._xlws.FILTER(Int.Out!G$2:Q$100,Int.Out!B$2:B$100=E652)),"")</f>
        <v/>
      </c>
      <c r="FB652" s="4" t="str" cm="1">
        <f t="array" ref="FB652">IF(OR(ISBLANK(F652),F652=0),"",_xlfn._xlws.FILTER('Rot.Out'!C$3:M$100,'Rot.Out'!B$3:B$100=F652))</f>
        <v/>
      </c>
      <c r="FM652" s="4" t="str" cm="1">
        <f t="array" ref="FM652">IF(OR(F652=0,F652=""),"",IFERROR(_xlfn.UNIQUE(_xlfn._xlws.FILTER('Rot.Out'!R:R,('Rot.Out'!O:O=Data.Out!F652)*('Rot.Out'!P:P=Data.Out!G652)),FALSE),""))</f>
        <v/>
      </c>
      <c r="FN652" s="4" t="str" cm="1">
        <f t="array" ref="FN652">IF(OR(H652=0,ISBLANK(H652)),"",_xlfn._xlws.FILTER(Out.Out!A$2:J$36,Out.Out!K$2:K$36=H652))</f>
        <v/>
      </c>
      <c r="FX652" s="4" t="str" cm="1">
        <f t="array" ref="FX652">IF(OR(A652=0,ISBLANK(A652),A652=""),"",_xlfn._xlws.FILTER(Site.Out!A$2:AA$50,Site.Out!C$2:C$50=A652))</f>
        <v/>
      </c>
      <c r="GY652" s="4" t="str" cm="1">
        <f t="array" ref="GY652">IF(OR(ISBLANK(A652),A652=0,A652=""),"",Pub.Out!A$2:H$2)</f>
        <v/>
      </c>
      <c r="HG652" s="4" t="str" cm="1">
        <f t="array" ref="HG652">IFERROR(IF(OR(C652=0,C652=""),"",_xlfn._xlws.FILTER(Prod.Out!C:F,Prod.Out!B:B=C652)),"")</f>
        <v/>
      </c>
      <c r="HK652" s="4" t="str" cm="1">
        <f t="array" ref="HK652">IF(OR(A652=0,A652=""),"",_xlfn.ANCHORARRAY(ExpD.Out!A$2))</f>
        <v/>
      </c>
    </row>
    <row r="653" spans="1:219" x14ac:dyDescent="0.35">
      <c r="A653" s="4" t="str" cm="1">
        <f t="array" ref="A653">IF(OR(EnterData!A656="",ISBLANK(EnterData!A656)),"",_xlfn._xlws.FILTER(EnterData!A656:L656,EnterData!A656:A656&lt;&gt;""))</f>
        <v/>
      </c>
      <c r="M653" s="4" t="str" cm="1">
        <f t="array" ref="M653">IF(OR(EnterData!A656="",ISBLANK(EnterData!A656)),"",_xlfn._xlws.FILTER(EnterData!N656:AB656,EnterData!A656:A656&lt;&gt;""))</f>
        <v/>
      </c>
      <c r="AB653" s="4" t="str" cm="1">
        <f t="array" ref="AB653">IF(OR(ISBLANK(B653),B653=0),"",_xlfn._xlws.FILTER(MT.Out!A$2:DO$200,MT.Out!D$2:D$200=Data.Out!B653))</f>
        <v/>
      </c>
      <c r="EQ653" s="4" t="str" cm="1">
        <f t="array" ref="EQ653">IFERROR(IF(OR(ISBLANK(E653),E653=0),"",_xlfn._xlws.FILTER(Int.Out!G$2:Q$100,Int.Out!B$2:B$100=E653)),"")</f>
        <v/>
      </c>
      <c r="FB653" s="4" t="str" cm="1">
        <f t="array" ref="FB653">IF(OR(ISBLANK(F653),F653=0),"",_xlfn._xlws.FILTER('Rot.Out'!C$3:M$100,'Rot.Out'!B$3:B$100=F653))</f>
        <v/>
      </c>
      <c r="FM653" s="4" t="str" cm="1">
        <f t="array" ref="FM653">IF(OR(F653=0,F653=""),"",IFERROR(_xlfn.UNIQUE(_xlfn._xlws.FILTER('Rot.Out'!R:R,('Rot.Out'!O:O=Data.Out!F653)*('Rot.Out'!P:P=Data.Out!G653)),FALSE),""))</f>
        <v/>
      </c>
      <c r="FN653" s="4" t="str" cm="1">
        <f t="array" ref="FN653">IF(OR(H653=0,ISBLANK(H653)),"",_xlfn._xlws.FILTER(Out.Out!A$2:J$36,Out.Out!K$2:K$36=H653))</f>
        <v/>
      </c>
      <c r="FX653" s="4" t="str" cm="1">
        <f t="array" ref="FX653">IF(OR(A653=0,ISBLANK(A653),A653=""),"",_xlfn._xlws.FILTER(Site.Out!A$2:AA$50,Site.Out!C$2:C$50=A653))</f>
        <v/>
      </c>
      <c r="GY653" s="4" t="str" cm="1">
        <f t="array" ref="GY653">IF(OR(ISBLANK(A653),A653=0,A653=""),"",Pub.Out!A$2:H$2)</f>
        <v/>
      </c>
      <c r="HG653" s="4" t="str" cm="1">
        <f t="array" ref="HG653">IFERROR(IF(OR(C653=0,C653=""),"",_xlfn._xlws.FILTER(Prod.Out!C:F,Prod.Out!B:B=C653)),"")</f>
        <v/>
      </c>
      <c r="HK653" s="4" t="str" cm="1">
        <f t="array" ref="HK653">IF(OR(A653=0,A653=""),"",_xlfn.ANCHORARRAY(ExpD.Out!A$2))</f>
        <v/>
      </c>
    </row>
    <row r="654" spans="1:219" x14ac:dyDescent="0.35">
      <c r="A654" s="4" t="str" cm="1">
        <f t="array" ref="A654">IF(OR(EnterData!A657="",ISBLANK(EnterData!A657)),"",_xlfn._xlws.FILTER(EnterData!A657:L657,EnterData!A657:A657&lt;&gt;""))</f>
        <v/>
      </c>
      <c r="M654" s="4" t="str" cm="1">
        <f t="array" ref="M654">IF(OR(EnterData!A657="",ISBLANK(EnterData!A657)),"",_xlfn._xlws.FILTER(EnterData!N657:AB657,EnterData!A657:A657&lt;&gt;""))</f>
        <v/>
      </c>
      <c r="AB654" s="4" t="str" cm="1">
        <f t="array" ref="AB654">IF(OR(ISBLANK(B654),B654=0),"",_xlfn._xlws.FILTER(MT.Out!A$2:DO$200,MT.Out!D$2:D$200=Data.Out!B654))</f>
        <v/>
      </c>
      <c r="EQ654" s="4" t="str" cm="1">
        <f t="array" ref="EQ654">IFERROR(IF(OR(ISBLANK(E654),E654=0),"",_xlfn._xlws.FILTER(Int.Out!G$2:Q$100,Int.Out!B$2:B$100=E654)),"")</f>
        <v/>
      </c>
      <c r="FB654" s="4" t="str" cm="1">
        <f t="array" ref="FB654">IF(OR(ISBLANK(F654),F654=0),"",_xlfn._xlws.FILTER('Rot.Out'!C$3:M$100,'Rot.Out'!B$3:B$100=F654))</f>
        <v/>
      </c>
      <c r="FM654" s="4" t="str" cm="1">
        <f t="array" ref="FM654">IF(OR(F654=0,F654=""),"",IFERROR(_xlfn.UNIQUE(_xlfn._xlws.FILTER('Rot.Out'!R:R,('Rot.Out'!O:O=Data.Out!F654)*('Rot.Out'!P:P=Data.Out!G654)),FALSE),""))</f>
        <v/>
      </c>
      <c r="FN654" s="4" t="str" cm="1">
        <f t="array" ref="FN654">IF(OR(H654=0,ISBLANK(H654)),"",_xlfn._xlws.FILTER(Out.Out!A$2:J$36,Out.Out!K$2:K$36=H654))</f>
        <v/>
      </c>
      <c r="FX654" s="4" t="str" cm="1">
        <f t="array" ref="FX654">IF(OR(A654=0,ISBLANK(A654),A654=""),"",_xlfn._xlws.FILTER(Site.Out!A$2:AA$50,Site.Out!C$2:C$50=A654))</f>
        <v/>
      </c>
      <c r="GY654" s="4" t="str" cm="1">
        <f t="array" ref="GY654">IF(OR(ISBLANK(A654),A654=0,A654=""),"",Pub.Out!A$2:H$2)</f>
        <v/>
      </c>
      <c r="HG654" s="4" t="str" cm="1">
        <f t="array" ref="HG654">IFERROR(IF(OR(C654=0,C654=""),"",_xlfn._xlws.FILTER(Prod.Out!C:F,Prod.Out!B:B=C654)),"")</f>
        <v/>
      </c>
      <c r="HK654" s="4" t="str" cm="1">
        <f t="array" ref="HK654">IF(OR(A654=0,A654=""),"",_xlfn.ANCHORARRAY(ExpD.Out!A$2))</f>
        <v/>
      </c>
    </row>
    <row r="655" spans="1:219" x14ac:dyDescent="0.35">
      <c r="A655" s="4" t="str" cm="1">
        <f t="array" ref="A655">IF(OR(EnterData!A658="",ISBLANK(EnterData!A658)),"",_xlfn._xlws.FILTER(EnterData!A658:L658,EnterData!A658:A658&lt;&gt;""))</f>
        <v/>
      </c>
      <c r="M655" s="4" t="str" cm="1">
        <f t="array" ref="M655">IF(OR(EnterData!A658="",ISBLANK(EnterData!A658)),"",_xlfn._xlws.FILTER(EnterData!N658:AB658,EnterData!A658:A658&lt;&gt;""))</f>
        <v/>
      </c>
      <c r="AB655" s="4" t="str" cm="1">
        <f t="array" ref="AB655">IF(OR(ISBLANK(B655),B655=0),"",_xlfn._xlws.FILTER(MT.Out!A$2:DO$200,MT.Out!D$2:D$200=Data.Out!B655))</f>
        <v/>
      </c>
      <c r="EQ655" s="4" t="str" cm="1">
        <f t="array" ref="EQ655">IFERROR(IF(OR(ISBLANK(E655),E655=0),"",_xlfn._xlws.FILTER(Int.Out!G$2:Q$100,Int.Out!B$2:B$100=E655)),"")</f>
        <v/>
      </c>
      <c r="FB655" s="4" t="str" cm="1">
        <f t="array" ref="FB655">IF(OR(ISBLANK(F655),F655=0),"",_xlfn._xlws.FILTER('Rot.Out'!C$3:M$100,'Rot.Out'!B$3:B$100=F655))</f>
        <v/>
      </c>
      <c r="FM655" s="4" t="str" cm="1">
        <f t="array" ref="FM655">IF(OR(F655=0,F655=""),"",IFERROR(_xlfn.UNIQUE(_xlfn._xlws.FILTER('Rot.Out'!R:R,('Rot.Out'!O:O=Data.Out!F655)*('Rot.Out'!P:P=Data.Out!G655)),FALSE),""))</f>
        <v/>
      </c>
      <c r="FN655" s="4" t="str" cm="1">
        <f t="array" ref="FN655">IF(OR(H655=0,ISBLANK(H655)),"",_xlfn._xlws.FILTER(Out.Out!A$2:J$36,Out.Out!K$2:K$36=H655))</f>
        <v/>
      </c>
      <c r="FX655" s="4" t="str" cm="1">
        <f t="array" ref="FX655">IF(OR(A655=0,ISBLANK(A655),A655=""),"",_xlfn._xlws.FILTER(Site.Out!A$2:AA$50,Site.Out!C$2:C$50=A655))</f>
        <v/>
      </c>
      <c r="GY655" s="4" t="str" cm="1">
        <f t="array" ref="GY655">IF(OR(ISBLANK(A655),A655=0,A655=""),"",Pub.Out!A$2:H$2)</f>
        <v/>
      </c>
      <c r="HG655" s="4" t="str" cm="1">
        <f t="array" ref="HG655">IFERROR(IF(OR(C655=0,C655=""),"",_xlfn._xlws.FILTER(Prod.Out!C:F,Prod.Out!B:B=C655)),"")</f>
        <v/>
      </c>
      <c r="HK655" s="4" t="str" cm="1">
        <f t="array" ref="HK655">IF(OR(A655=0,A655=""),"",_xlfn.ANCHORARRAY(ExpD.Out!A$2))</f>
        <v/>
      </c>
    </row>
    <row r="656" spans="1:219" x14ac:dyDescent="0.35">
      <c r="A656" s="4" t="str" cm="1">
        <f t="array" ref="A656">IF(OR(EnterData!A659="",ISBLANK(EnterData!A659)),"",_xlfn._xlws.FILTER(EnterData!A659:L659,EnterData!A659:A659&lt;&gt;""))</f>
        <v/>
      </c>
      <c r="M656" s="4" t="str" cm="1">
        <f t="array" ref="M656">IF(OR(EnterData!A659="",ISBLANK(EnterData!A659)),"",_xlfn._xlws.FILTER(EnterData!N659:AB659,EnterData!A659:A659&lt;&gt;""))</f>
        <v/>
      </c>
      <c r="AB656" s="4" t="str" cm="1">
        <f t="array" ref="AB656">IF(OR(ISBLANK(B656),B656=0),"",_xlfn._xlws.FILTER(MT.Out!A$2:DO$200,MT.Out!D$2:D$200=Data.Out!B656))</f>
        <v/>
      </c>
      <c r="EQ656" s="4" t="str" cm="1">
        <f t="array" ref="EQ656">IFERROR(IF(OR(ISBLANK(E656),E656=0),"",_xlfn._xlws.FILTER(Int.Out!G$2:Q$100,Int.Out!B$2:B$100=E656)),"")</f>
        <v/>
      </c>
      <c r="FB656" s="4" t="str" cm="1">
        <f t="array" ref="FB656">IF(OR(ISBLANK(F656),F656=0),"",_xlfn._xlws.FILTER('Rot.Out'!C$3:M$100,'Rot.Out'!B$3:B$100=F656))</f>
        <v/>
      </c>
      <c r="FM656" s="4" t="str" cm="1">
        <f t="array" ref="FM656">IF(OR(F656=0,F656=""),"",IFERROR(_xlfn.UNIQUE(_xlfn._xlws.FILTER('Rot.Out'!R:R,('Rot.Out'!O:O=Data.Out!F656)*('Rot.Out'!P:P=Data.Out!G656)),FALSE),""))</f>
        <v/>
      </c>
      <c r="FN656" s="4" t="str" cm="1">
        <f t="array" ref="FN656">IF(OR(H656=0,ISBLANK(H656)),"",_xlfn._xlws.FILTER(Out.Out!A$2:J$36,Out.Out!K$2:K$36=H656))</f>
        <v/>
      </c>
      <c r="FX656" s="4" t="str" cm="1">
        <f t="array" ref="FX656">IF(OR(A656=0,ISBLANK(A656),A656=""),"",_xlfn._xlws.FILTER(Site.Out!A$2:AA$50,Site.Out!C$2:C$50=A656))</f>
        <v/>
      </c>
      <c r="GY656" s="4" t="str" cm="1">
        <f t="array" ref="GY656">IF(OR(ISBLANK(A656),A656=0,A656=""),"",Pub.Out!A$2:H$2)</f>
        <v/>
      </c>
      <c r="HG656" s="4" t="str" cm="1">
        <f t="array" ref="HG656">IFERROR(IF(OR(C656=0,C656=""),"",_xlfn._xlws.FILTER(Prod.Out!C:F,Prod.Out!B:B=C656)),"")</f>
        <v/>
      </c>
      <c r="HK656" s="4" t="str" cm="1">
        <f t="array" ref="HK656">IF(OR(A656=0,A656=""),"",_xlfn.ANCHORARRAY(ExpD.Out!A$2))</f>
        <v/>
      </c>
    </row>
    <row r="657" spans="1:219" x14ac:dyDescent="0.35">
      <c r="A657" s="4" t="str" cm="1">
        <f t="array" ref="A657">IF(OR(EnterData!A660="",ISBLANK(EnterData!A660)),"",_xlfn._xlws.FILTER(EnterData!A660:L660,EnterData!A660:A660&lt;&gt;""))</f>
        <v/>
      </c>
      <c r="M657" s="4" t="str" cm="1">
        <f t="array" ref="M657">IF(OR(EnterData!A660="",ISBLANK(EnterData!A660)),"",_xlfn._xlws.FILTER(EnterData!N660:AB660,EnterData!A660:A660&lt;&gt;""))</f>
        <v/>
      </c>
      <c r="AB657" s="4" t="str" cm="1">
        <f t="array" ref="AB657">IF(OR(ISBLANK(B657),B657=0),"",_xlfn._xlws.FILTER(MT.Out!A$2:DO$200,MT.Out!D$2:D$200=Data.Out!B657))</f>
        <v/>
      </c>
      <c r="EQ657" s="4" t="str" cm="1">
        <f t="array" ref="EQ657">IFERROR(IF(OR(ISBLANK(E657),E657=0),"",_xlfn._xlws.FILTER(Int.Out!G$2:Q$100,Int.Out!B$2:B$100=E657)),"")</f>
        <v/>
      </c>
      <c r="FB657" s="4" t="str" cm="1">
        <f t="array" ref="FB657">IF(OR(ISBLANK(F657),F657=0),"",_xlfn._xlws.FILTER('Rot.Out'!C$3:M$100,'Rot.Out'!B$3:B$100=F657))</f>
        <v/>
      </c>
      <c r="FM657" s="4" t="str" cm="1">
        <f t="array" ref="FM657">IF(OR(F657=0,F657=""),"",IFERROR(_xlfn.UNIQUE(_xlfn._xlws.FILTER('Rot.Out'!R:R,('Rot.Out'!O:O=Data.Out!F657)*('Rot.Out'!P:P=Data.Out!G657)),FALSE),""))</f>
        <v/>
      </c>
      <c r="FN657" s="4" t="str" cm="1">
        <f t="array" ref="FN657">IF(OR(H657=0,ISBLANK(H657)),"",_xlfn._xlws.FILTER(Out.Out!A$2:J$36,Out.Out!K$2:K$36=H657))</f>
        <v/>
      </c>
      <c r="FX657" s="4" t="str" cm="1">
        <f t="array" ref="FX657">IF(OR(A657=0,ISBLANK(A657),A657=""),"",_xlfn._xlws.FILTER(Site.Out!A$2:AA$50,Site.Out!C$2:C$50=A657))</f>
        <v/>
      </c>
      <c r="GY657" s="4" t="str" cm="1">
        <f t="array" ref="GY657">IF(OR(ISBLANK(A657),A657=0,A657=""),"",Pub.Out!A$2:H$2)</f>
        <v/>
      </c>
      <c r="HG657" s="4" t="str" cm="1">
        <f t="array" ref="HG657">IFERROR(IF(OR(C657=0,C657=""),"",_xlfn._xlws.FILTER(Prod.Out!C:F,Prod.Out!B:B=C657)),"")</f>
        <v/>
      </c>
      <c r="HK657" s="4" t="str" cm="1">
        <f t="array" ref="HK657">IF(OR(A657=0,A657=""),"",_xlfn.ANCHORARRAY(ExpD.Out!A$2))</f>
        <v/>
      </c>
    </row>
    <row r="658" spans="1:219" x14ac:dyDescent="0.35">
      <c r="A658" s="4" t="str" cm="1">
        <f t="array" ref="A658">IF(OR(EnterData!A661="",ISBLANK(EnterData!A661)),"",_xlfn._xlws.FILTER(EnterData!A661:L661,EnterData!A661:A661&lt;&gt;""))</f>
        <v/>
      </c>
      <c r="M658" s="4" t="str" cm="1">
        <f t="array" ref="M658">IF(OR(EnterData!A661="",ISBLANK(EnterData!A661)),"",_xlfn._xlws.FILTER(EnterData!N661:AB661,EnterData!A661:A661&lt;&gt;""))</f>
        <v/>
      </c>
      <c r="AB658" s="4" t="str" cm="1">
        <f t="array" ref="AB658">IF(OR(ISBLANK(B658),B658=0),"",_xlfn._xlws.FILTER(MT.Out!A$2:DO$200,MT.Out!D$2:D$200=Data.Out!B658))</f>
        <v/>
      </c>
      <c r="EQ658" s="4" t="str" cm="1">
        <f t="array" ref="EQ658">IFERROR(IF(OR(ISBLANK(E658),E658=0),"",_xlfn._xlws.FILTER(Int.Out!G$2:Q$100,Int.Out!B$2:B$100=E658)),"")</f>
        <v/>
      </c>
      <c r="FB658" s="4" t="str" cm="1">
        <f t="array" ref="FB658">IF(OR(ISBLANK(F658),F658=0),"",_xlfn._xlws.FILTER('Rot.Out'!C$3:M$100,'Rot.Out'!B$3:B$100=F658))</f>
        <v/>
      </c>
      <c r="FM658" s="4" t="str" cm="1">
        <f t="array" ref="FM658">IF(OR(F658=0,F658=""),"",IFERROR(_xlfn.UNIQUE(_xlfn._xlws.FILTER('Rot.Out'!R:R,('Rot.Out'!O:O=Data.Out!F658)*('Rot.Out'!P:P=Data.Out!G658)),FALSE),""))</f>
        <v/>
      </c>
      <c r="FN658" s="4" t="str" cm="1">
        <f t="array" ref="FN658">IF(OR(H658=0,ISBLANK(H658)),"",_xlfn._xlws.FILTER(Out.Out!A$2:J$36,Out.Out!K$2:K$36=H658))</f>
        <v/>
      </c>
      <c r="FX658" s="4" t="str" cm="1">
        <f t="array" ref="FX658">IF(OR(A658=0,ISBLANK(A658),A658=""),"",_xlfn._xlws.FILTER(Site.Out!A$2:AA$50,Site.Out!C$2:C$50=A658))</f>
        <v/>
      </c>
      <c r="GY658" s="4" t="str" cm="1">
        <f t="array" ref="GY658">IF(OR(ISBLANK(A658),A658=0,A658=""),"",Pub.Out!A$2:H$2)</f>
        <v/>
      </c>
      <c r="HG658" s="4" t="str" cm="1">
        <f t="array" ref="HG658">IFERROR(IF(OR(C658=0,C658=""),"",_xlfn._xlws.FILTER(Prod.Out!C:F,Prod.Out!B:B=C658)),"")</f>
        <v/>
      </c>
      <c r="HK658" s="4" t="str" cm="1">
        <f t="array" ref="HK658">IF(OR(A658=0,A658=""),"",_xlfn.ANCHORARRAY(ExpD.Out!A$2))</f>
        <v/>
      </c>
    </row>
    <row r="659" spans="1:219" x14ac:dyDescent="0.35">
      <c r="A659" s="4" t="str" cm="1">
        <f t="array" ref="A659">IF(OR(EnterData!A662="",ISBLANK(EnterData!A662)),"",_xlfn._xlws.FILTER(EnterData!A662:L662,EnterData!A662:A662&lt;&gt;""))</f>
        <v/>
      </c>
      <c r="M659" s="4" t="str" cm="1">
        <f t="array" ref="M659">IF(OR(EnterData!A662="",ISBLANK(EnterData!A662)),"",_xlfn._xlws.FILTER(EnterData!N662:AB662,EnterData!A662:A662&lt;&gt;""))</f>
        <v/>
      </c>
      <c r="AB659" s="4" t="str" cm="1">
        <f t="array" ref="AB659">IF(OR(ISBLANK(B659),B659=0),"",_xlfn._xlws.FILTER(MT.Out!A$2:DO$200,MT.Out!D$2:D$200=Data.Out!B659))</f>
        <v/>
      </c>
      <c r="EQ659" s="4" t="str" cm="1">
        <f t="array" ref="EQ659">IFERROR(IF(OR(ISBLANK(E659),E659=0),"",_xlfn._xlws.FILTER(Int.Out!G$2:Q$100,Int.Out!B$2:B$100=E659)),"")</f>
        <v/>
      </c>
      <c r="FB659" s="4" t="str" cm="1">
        <f t="array" ref="FB659">IF(OR(ISBLANK(F659),F659=0),"",_xlfn._xlws.FILTER('Rot.Out'!C$3:M$100,'Rot.Out'!B$3:B$100=F659))</f>
        <v/>
      </c>
      <c r="FM659" s="4" t="str" cm="1">
        <f t="array" ref="FM659">IF(OR(F659=0,F659=""),"",IFERROR(_xlfn.UNIQUE(_xlfn._xlws.FILTER('Rot.Out'!R:R,('Rot.Out'!O:O=Data.Out!F659)*('Rot.Out'!P:P=Data.Out!G659)),FALSE),""))</f>
        <v/>
      </c>
      <c r="FN659" s="4" t="str" cm="1">
        <f t="array" ref="FN659">IF(OR(H659=0,ISBLANK(H659)),"",_xlfn._xlws.FILTER(Out.Out!A$2:J$36,Out.Out!K$2:K$36=H659))</f>
        <v/>
      </c>
      <c r="FX659" s="4" t="str" cm="1">
        <f t="array" ref="FX659">IF(OR(A659=0,ISBLANK(A659),A659=""),"",_xlfn._xlws.FILTER(Site.Out!A$2:AA$50,Site.Out!C$2:C$50=A659))</f>
        <v/>
      </c>
      <c r="GY659" s="4" t="str" cm="1">
        <f t="array" ref="GY659">IF(OR(ISBLANK(A659),A659=0,A659=""),"",Pub.Out!A$2:H$2)</f>
        <v/>
      </c>
      <c r="HG659" s="4" t="str" cm="1">
        <f t="array" ref="HG659">IFERROR(IF(OR(C659=0,C659=""),"",_xlfn._xlws.FILTER(Prod.Out!C:F,Prod.Out!B:B=C659)),"")</f>
        <v/>
      </c>
      <c r="HK659" s="4" t="str" cm="1">
        <f t="array" ref="HK659">IF(OR(A659=0,A659=""),"",_xlfn.ANCHORARRAY(ExpD.Out!A$2))</f>
        <v/>
      </c>
    </row>
    <row r="660" spans="1:219" x14ac:dyDescent="0.35">
      <c r="A660" s="4" t="str" cm="1">
        <f t="array" ref="A660">IF(OR(EnterData!A663="",ISBLANK(EnterData!A663)),"",_xlfn._xlws.FILTER(EnterData!A663:L663,EnterData!A663:A663&lt;&gt;""))</f>
        <v/>
      </c>
      <c r="M660" s="4" t="str" cm="1">
        <f t="array" ref="M660">IF(OR(EnterData!A663="",ISBLANK(EnterData!A663)),"",_xlfn._xlws.FILTER(EnterData!N663:AB663,EnterData!A663:A663&lt;&gt;""))</f>
        <v/>
      </c>
      <c r="AB660" s="4" t="str" cm="1">
        <f t="array" ref="AB660">IF(OR(ISBLANK(B660),B660=0),"",_xlfn._xlws.FILTER(MT.Out!A$2:DO$200,MT.Out!D$2:D$200=Data.Out!B660))</f>
        <v/>
      </c>
      <c r="EQ660" s="4" t="str" cm="1">
        <f t="array" ref="EQ660">IFERROR(IF(OR(ISBLANK(E660),E660=0),"",_xlfn._xlws.FILTER(Int.Out!G$2:Q$100,Int.Out!B$2:B$100=E660)),"")</f>
        <v/>
      </c>
      <c r="FB660" s="4" t="str" cm="1">
        <f t="array" ref="FB660">IF(OR(ISBLANK(F660),F660=0),"",_xlfn._xlws.FILTER('Rot.Out'!C$3:M$100,'Rot.Out'!B$3:B$100=F660))</f>
        <v/>
      </c>
      <c r="FM660" s="4" t="str" cm="1">
        <f t="array" ref="FM660">IF(OR(F660=0,F660=""),"",IFERROR(_xlfn.UNIQUE(_xlfn._xlws.FILTER('Rot.Out'!R:R,('Rot.Out'!O:O=Data.Out!F660)*('Rot.Out'!P:P=Data.Out!G660)),FALSE),""))</f>
        <v/>
      </c>
      <c r="FN660" s="4" t="str" cm="1">
        <f t="array" ref="FN660">IF(OR(H660=0,ISBLANK(H660)),"",_xlfn._xlws.FILTER(Out.Out!A$2:J$36,Out.Out!K$2:K$36=H660))</f>
        <v/>
      </c>
      <c r="FX660" s="4" t="str" cm="1">
        <f t="array" ref="FX660">IF(OR(A660=0,ISBLANK(A660),A660=""),"",_xlfn._xlws.FILTER(Site.Out!A$2:AA$50,Site.Out!C$2:C$50=A660))</f>
        <v/>
      </c>
      <c r="GY660" s="4" t="str" cm="1">
        <f t="array" ref="GY660">IF(OR(ISBLANK(A660),A660=0,A660=""),"",Pub.Out!A$2:H$2)</f>
        <v/>
      </c>
      <c r="HG660" s="4" t="str" cm="1">
        <f t="array" ref="HG660">IFERROR(IF(OR(C660=0,C660=""),"",_xlfn._xlws.FILTER(Prod.Out!C:F,Prod.Out!B:B=C660)),"")</f>
        <v/>
      </c>
      <c r="HK660" s="4" t="str" cm="1">
        <f t="array" ref="HK660">IF(OR(A660=0,A660=""),"",_xlfn.ANCHORARRAY(ExpD.Out!A$2))</f>
        <v/>
      </c>
    </row>
    <row r="661" spans="1:219" x14ac:dyDescent="0.35">
      <c r="A661" s="4" t="str" cm="1">
        <f t="array" ref="A661">IF(OR(EnterData!A664="",ISBLANK(EnterData!A664)),"",_xlfn._xlws.FILTER(EnterData!A664:L664,EnterData!A664:A664&lt;&gt;""))</f>
        <v/>
      </c>
      <c r="M661" s="4" t="str" cm="1">
        <f t="array" ref="M661">IF(OR(EnterData!A664="",ISBLANK(EnterData!A664)),"",_xlfn._xlws.FILTER(EnterData!N664:AB664,EnterData!A664:A664&lt;&gt;""))</f>
        <v/>
      </c>
      <c r="AB661" s="4" t="str" cm="1">
        <f t="array" ref="AB661">IF(OR(ISBLANK(B661),B661=0),"",_xlfn._xlws.FILTER(MT.Out!A$2:DO$200,MT.Out!D$2:D$200=Data.Out!B661))</f>
        <v/>
      </c>
      <c r="EQ661" s="4" t="str" cm="1">
        <f t="array" ref="EQ661">IFERROR(IF(OR(ISBLANK(E661),E661=0),"",_xlfn._xlws.FILTER(Int.Out!G$2:Q$100,Int.Out!B$2:B$100=E661)),"")</f>
        <v/>
      </c>
      <c r="FB661" s="4" t="str" cm="1">
        <f t="array" ref="FB661">IF(OR(ISBLANK(F661),F661=0),"",_xlfn._xlws.FILTER('Rot.Out'!C$3:M$100,'Rot.Out'!B$3:B$100=F661))</f>
        <v/>
      </c>
      <c r="FM661" s="4" t="str" cm="1">
        <f t="array" ref="FM661">IF(OR(F661=0,F661=""),"",IFERROR(_xlfn.UNIQUE(_xlfn._xlws.FILTER('Rot.Out'!R:R,('Rot.Out'!O:O=Data.Out!F661)*('Rot.Out'!P:P=Data.Out!G661)),FALSE),""))</f>
        <v/>
      </c>
      <c r="FN661" s="4" t="str" cm="1">
        <f t="array" ref="FN661">IF(OR(H661=0,ISBLANK(H661)),"",_xlfn._xlws.FILTER(Out.Out!A$2:J$36,Out.Out!K$2:K$36=H661))</f>
        <v/>
      </c>
      <c r="FX661" s="4" t="str" cm="1">
        <f t="array" ref="FX661">IF(OR(A661=0,ISBLANK(A661),A661=""),"",_xlfn._xlws.FILTER(Site.Out!A$2:AA$50,Site.Out!C$2:C$50=A661))</f>
        <v/>
      </c>
      <c r="GY661" s="4" t="str" cm="1">
        <f t="array" ref="GY661">IF(OR(ISBLANK(A661),A661=0,A661=""),"",Pub.Out!A$2:H$2)</f>
        <v/>
      </c>
      <c r="HG661" s="4" t="str" cm="1">
        <f t="array" ref="HG661">IFERROR(IF(OR(C661=0,C661=""),"",_xlfn._xlws.FILTER(Prod.Out!C:F,Prod.Out!B:B=C661)),"")</f>
        <v/>
      </c>
      <c r="HK661" s="4" t="str" cm="1">
        <f t="array" ref="HK661">IF(OR(A661=0,A661=""),"",_xlfn.ANCHORARRAY(ExpD.Out!A$2))</f>
        <v/>
      </c>
    </row>
    <row r="662" spans="1:219" x14ac:dyDescent="0.35">
      <c r="A662" s="4" t="str" cm="1">
        <f t="array" ref="A662">IF(OR(EnterData!A665="",ISBLANK(EnterData!A665)),"",_xlfn._xlws.FILTER(EnterData!A665:L665,EnterData!A665:A665&lt;&gt;""))</f>
        <v/>
      </c>
      <c r="M662" s="4" t="str" cm="1">
        <f t="array" ref="M662">IF(OR(EnterData!A665="",ISBLANK(EnterData!A665)),"",_xlfn._xlws.FILTER(EnterData!N665:AB665,EnterData!A665:A665&lt;&gt;""))</f>
        <v/>
      </c>
      <c r="AB662" s="4" t="str" cm="1">
        <f t="array" ref="AB662">IF(OR(ISBLANK(B662),B662=0),"",_xlfn._xlws.FILTER(MT.Out!A$2:DO$200,MT.Out!D$2:D$200=Data.Out!B662))</f>
        <v/>
      </c>
      <c r="EQ662" s="4" t="str" cm="1">
        <f t="array" ref="EQ662">IFERROR(IF(OR(ISBLANK(E662),E662=0),"",_xlfn._xlws.FILTER(Int.Out!G$2:Q$100,Int.Out!B$2:B$100=E662)),"")</f>
        <v/>
      </c>
      <c r="FB662" s="4" t="str" cm="1">
        <f t="array" ref="FB662">IF(OR(ISBLANK(F662),F662=0),"",_xlfn._xlws.FILTER('Rot.Out'!C$3:M$100,'Rot.Out'!B$3:B$100=F662))</f>
        <v/>
      </c>
      <c r="FM662" s="4" t="str" cm="1">
        <f t="array" ref="FM662">IF(OR(F662=0,F662=""),"",IFERROR(_xlfn.UNIQUE(_xlfn._xlws.FILTER('Rot.Out'!R:R,('Rot.Out'!O:O=Data.Out!F662)*('Rot.Out'!P:P=Data.Out!G662)),FALSE),""))</f>
        <v/>
      </c>
      <c r="FN662" s="4" t="str" cm="1">
        <f t="array" ref="FN662">IF(OR(H662=0,ISBLANK(H662)),"",_xlfn._xlws.FILTER(Out.Out!A$2:J$36,Out.Out!K$2:K$36=H662))</f>
        <v/>
      </c>
      <c r="FX662" s="4" t="str" cm="1">
        <f t="array" ref="FX662">IF(OR(A662=0,ISBLANK(A662),A662=""),"",_xlfn._xlws.FILTER(Site.Out!A$2:AA$50,Site.Out!C$2:C$50=A662))</f>
        <v/>
      </c>
      <c r="GY662" s="4" t="str" cm="1">
        <f t="array" ref="GY662">IF(OR(ISBLANK(A662),A662=0,A662=""),"",Pub.Out!A$2:H$2)</f>
        <v/>
      </c>
      <c r="HG662" s="4" t="str" cm="1">
        <f t="array" ref="HG662">IFERROR(IF(OR(C662=0,C662=""),"",_xlfn._xlws.FILTER(Prod.Out!C:F,Prod.Out!B:B=C662)),"")</f>
        <v/>
      </c>
      <c r="HK662" s="4" t="str" cm="1">
        <f t="array" ref="HK662">IF(OR(A662=0,A662=""),"",_xlfn.ANCHORARRAY(ExpD.Out!A$2))</f>
        <v/>
      </c>
    </row>
    <row r="663" spans="1:219" x14ac:dyDescent="0.35">
      <c r="A663" s="4" t="str" cm="1">
        <f t="array" ref="A663">IF(OR(EnterData!A666="",ISBLANK(EnterData!A666)),"",_xlfn._xlws.FILTER(EnterData!A666:L666,EnterData!A666:A666&lt;&gt;""))</f>
        <v/>
      </c>
      <c r="M663" s="4" t="str" cm="1">
        <f t="array" ref="M663">IF(OR(EnterData!A666="",ISBLANK(EnterData!A666)),"",_xlfn._xlws.FILTER(EnterData!N666:AB666,EnterData!A666:A666&lt;&gt;""))</f>
        <v/>
      </c>
      <c r="AB663" s="4" t="str" cm="1">
        <f t="array" ref="AB663">IF(OR(ISBLANK(B663),B663=0),"",_xlfn._xlws.FILTER(MT.Out!A$2:DO$200,MT.Out!D$2:D$200=Data.Out!B663))</f>
        <v/>
      </c>
      <c r="EQ663" s="4" t="str" cm="1">
        <f t="array" ref="EQ663">IFERROR(IF(OR(ISBLANK(E663),E663=0),"",_xlfn._xlws.FILTER(Int.Out!G$2:Q$100,Int.Out!B$2:B$100=E663)),"")</f>
        <v/>
      </c>
      <c r="FB663" s="4" t="str" cm="1">
        <f t="array" ref="FB663">IF(OR(ISBLANK(F663),F663=0),"",_xlfn._xlws.FILTER('Rot.Out'!C$3:M$100,'Rot.Out'!B$3:B$100=F663))</f>
        <v/>
      </c>
      <c r="FM663" s="4" t="str" cm="1">
        <f t="array" ref="FM663">IF(OR(F663=0,F663=""),"",IFERROR(_xlfn.UNIQUE(_xlfn._xlws.FILTER('Rot.Out'!R:R,('Rot.Out'!O:O=Data.Out!F663)*('Rot.Out'!P:P=Data.Out!G663)),FALSE),""))</f>
        <v/>
      </c>
      <c r="FN663" s="4" t="str" cm="1">
        <f t="array" ref="FN663">IF(OR(H663=0,ISBLANK(H663)),"",_xlfn._xlws.FILTER(Out.Out!A$2:J$36,Out.Out!K$2:K$36=H663))</f>
        <v/>
      </c>
      <c r="FX663" s="4" t="str" cm="1">
        <f t="array" ref="FX663">IF(OR(A663=0,ISBLANK(A663),A663=""),"",_xlfn._xlws.FILTER(Site.Out!A$2:AA$50,Site.Out!C$2:C$50=A663))</f>
        <v/>
      </c>
      <c r="GY663" s="4" t="str" cm="1">
        <f t="array" ref="GY663">IF(OR(ISBLANK(A663),A663=0,A663=""),"",Pub.Out!A$2:H$2)</f>
        <v/>
      </c>
      <c r="HG663" s="4" t="str" cm="1">
        <f t="array" ref="HG663">IFERROR(IF(OR(C663=0,C663=""),"",_xlfn._xlws.FILTER(Prod.Out!C:F,Prod.Out!B:B=C663)),"")</f>
        <v/>
      </c>
      <c r="HK663" s="4" t="str" cm="1">
        <f t="array" ref="HK663">IF(OR(A663=0,A663=""),"",_xlfn.ANCHORARRAY(ExpD.Out!A$2))</f>
        <v/>
      </c>
    </row>
    <row r="664" spans="1:219" x14ac:dyDescent="0.35">
      <c r="A664" s="4" t="str" cm="1">
        <f t="array" ref="A664">IF(OR(EnterData!A667="",ISBLANK(EnterData!A667)),"",_xlfn._xlws.FILTER(EnterData!A667:L667,EnterData!A667:A667&lt;&gt;""))</f>
        <v/>
      </c>
      <c r="M664" s="4" t="str" cm="1">
        <f t="array" ref="M664">IF(OR(EnterData!A667="",ISBLANK(EnterData!A667)),"",_xlfn._xlws.FILTER(EnterData!N667:AB667,EnterData!A667:A667&lt;&gt;""))</f>
        <v/>
      </c>
      <c r="AB664" s="4" t="str" cm="1">
        <f t="array" ref="AB664">IF(OR(ISBLANK(B664),B664=0),"",_xlfn._xlws.FILTER(MT.Out!A$2:DO$200,MT.Out!D$2:D$200=Data.Out!B664))</f>
        <v/>
      </c>
      <c r="EQ664" s="4" t="str" cm="1">
        <f t="array" ref="EQ664">IFERROR(IF(OR(ISBLANK(E664),E664=0),"",_xlfn._xlws.FILTER(Int.Out!G$2:Q$100,Int.Out!B$2:B$100=E664)),"")</f>
        <v/>
      </c>
      <c r="FB664" s="4" t="str" cm="1">
        <f t="array" ref="FB664">IF(OR(ISBLANK(F664),F664=0),"",_xlfn._xlws.FILTER('Rot.Out'!C$3:M$100,'Rot.Out'!B$3:B$100=F664))</f>
        <v/>
      </c>
      <c r="FM664" s="4" t="str" cm="1">
        <f t="array" ref="FM664">IF(OR(F664=0,F664=""),"",IFERROR(_xlfn.UNIQUE(_xlfn._xlws.FILTER('Rot.Out'!R:R,('Rot.Out'!O:O=Data.Out!F664)*('Rot.Out'!P:P=Data.Out!G664)),FALSE),""))</f>
        <v/>
      </c>
      <c r="FN664" s="4" t="str" cm="1">
        <f t="array" ref="FN664">IF(OR(H664=0,ISBLANK(H664)),"",_xlfn._xlws.FILTER(Out.Out!A$2:J$36,Out.Out!K$2:K$36=H664))</f>
        <v/>
      </c>
      <c r="FX664" s="4" t="str" cm="1">
        <f t="array" ref="FX664">IF(OR(A664=0,ISBLANK(A664),A664=""),"",_xlfn._xlws.FILTER(Site.Out!A$2:AA$50,Site.Out!C$2:C$50=A664))</f>
        <v/>
      </c>
      <c r="GY664" s="4" t="str" cm="1">
        <f t="array" ref="GY664">IF(OR(ISBLANK(A664),A664=0,A664=""),"",Pub.Out!A$2:H$2)</f>
        <v/>
      </c>
      <c r="HG664" s="4" t="str" cm="1">
        <f t="array" ref="HG664">IFERROR(IF(OR(C664=0,C664=""),"",_xlfn._xlws.FILTER(Prod.Out!C:F,Prod.Out!B:B=C664)),"")</f>
        <v/>
      </c>
      <c r="HK664" s="4" t="str" cm="1">
        <f t="array" ref="HK664">IF(OR(A664=0,A664=""),"",_xlfn.ANCHORARRAY(ExpD.Out!A$2))</f>
        <v/>
      </c>
    </row>
    <row r="665" spans="1:219" x14ac:dyDescent="0.35">
      <c r="A665" s="4" t="str" cm="1">
        <f t="array" ref="A665">IF(OR(EnterData!A668="",ISBLANK(EnterData!A668)),"",_xlfn._xlws.FILTER(EnterData!A668:L668,EnterData!A668:A668&lt;&gt;""))</f>
        <v/>
      </c>
      <c r="M665" s="4" t="str" cm="1">
        <f t="array" ref="M665">IF(OR(EnterData!A668="",ISBLANK(EnterData!A668)),"",_xlfn._xlws.FILTER(EnterData!N668:AB668,EnterData!A668:A668&lt;&gt;""))</f>
        <v/>
      </c>
      <c r="AB665" s="4" t="str" cm="1">
        <f t="array" ref="AB665">IF(OR(ISBLANK(B665),B665=0),"",_xlfn._xlws.FILTER(MT.Out!A$2:DO$200,MT.Out!D$2:D$200=Data.Out!B665))</f>
        <v/>
      </c>
      <c r="EQ665" s="4" t="str" cm="1">
        <f t="array" ref="EQ665">IFERROR(IF(OR(ISBLANK(E665),E665=0),"",_xlfn._xlws.FILTER(Int.Out!G$2:Q$100,Int.Out!B$2:B$100=E665)),"")</f>
        <v/>
      </c>
      <c r="FB665" s="4" t="str" cm="1">
        <f t="array" ref="FB665">IF(OR(ISBLANK(F665),F665=0),"",_xlfn._xlws.FILTER('Rot.Out'!C$3:M$100,'Rot.Out'!B$3:B$100=F665))</f>
        <v/>
      </c>
      <c r="FM665" s="4" t="str" cm="1">
        <f t="array" ref="FM665">IF(OR(F665=0,F665=""),"",IFERROR(_xlfn.UNIQUE(_xlfn._xlws.FILTER('Rot.Out'!R:R,('Rot.Out'!O:O=Data.Out!F665)*('Rot.Out'!P:P=Data.Out!G665)),FALSE),""))</f>
        <v/>
      </c>
      <c r="FN665" s="4" t="str" cm="1">
        <f t="array" ref="FN665">IF(OR(H665=0,ISBLANK(H665)),"",_xlfn._xlws.FILTER(Out.Out!A$2:J$36,Out.Out!K$2:K$36=H665))</f>
        <v/>
      </c>
      <c r="FX665" s="4" t="str" cm="1">
        <f t="array" ref="FX665">IF(OR(A665=0,ISBLANK(A665),A665=""),"",_xlfn._xlws.FILTER(Site.Out!A$2:AA$50,Site.Out!C$2:C$50=A665))</f>
        <v/>
      </c>
      <c r="GY665" s="4" t="str" cm="1">
        <f t="array" ref="GY665">IF(OR(ISBLANK(A665),A665=0,A665=""),"",Pub.Out!A$2:H$2)</f>
        <v/>
      </c>
      <c r="HG665" s="4" t="str" cm="1">
        <f t="array" ref="HG665">IFERROR(IF(OR(C665=0,C665=""),"",_xlfn._xlws.FILTER(Prod.Out!C:F,Prod.Out!B:B=C665)),"")</f>
        <v/>
      </c>
      <c r="HK665" s="4" t="str" cm="1">
        <f t="array" ref="HK665">IF(OR(A665=0,A665=""),"",_xlfn.ANCHORARRAY(ExpD.Out!A$2))</f>
        <v/>
      </c>
    </row>
    <row r="666" spans="1:219" x14ac:dyDescent="0.35">
      <c r="A666" s="4" t="str" cm="1">
        <f t="array" ref="A666">IF(OR(EnterData!A669="",ISBLANK(EnterData!A669)),"",_xlfn._xlws.FILTER(EnterData!A669:L669,EnterData!A669:A669&lt;&gt;""))</f>
        <v/>
      </c>
      <c r="M666" s="4" t="str" cm="1">
        <f t="array" ref="M666">IF(OR(EnterData!A669="",ISBLANK(EnterData!A669)),"",_xlfn._xlws.FILTER(EnterData!N669:AB669,EnterData!A669:A669&lt;&gt;""))</f>
        <v/>
      </c>
      <c r="AB666" s="4" t="str" cm="1">
        <f t="array" ref="AB666">IF(OR(ISBLANK(B666),B666=0),"",_xlfn._xlws.FILTER(MT.Out!A$2:DO$200,MT.Out!D$2:D$200=Data.Out!B666))</f>
        <v/>
      </c>
      <c r="EQ666" s="4" t="str" cm="1">
        <f t="array" ref="EQ666">IFERROR(IF(OR(ISBLANK(E666),E666=0),"",_xlfn._xlws.FILTER(Int.Out!G$2:Q$100,Int.Out!B$2:B$100=E666)),"")</f>
        <v/>
      </c>
      <c r="FB666" s="4" t="str" cm="1">
        <f t="array" ref="FB666">IF(OR(ISBLANK(F666),F666=0),"",_xlfn._xlws.FILTER('Rot.Out'!C$3:M$100,'Rot.Out'!B$3:B$100=F666))</f>
        <v/>
      </c>
      <c r="FM666" s="4" t="str" cm="1">
        <f t="array" ref="FM666">IF(OR(F666=0,F666=""),"",IFERROR(_xlfn.UNIQUE(_xlfn._xlws.FILTER('Rot.Out'!R:R,('Rot.Out'!O:O=Data.Out!F666)*('Rot.Out'!P:P=Data.Out!G666)),FALSE),""))</f>
        <v/>
      </c>
      <c r="FN666" s="4" t="str" cm="1">
        <f t="array" ref="FN666">IF(OR(H666=0,ISBLANK(H666)),"",_xlfn._xlws.FILTER(Out.Out!A$2:J$36,Out.Out!K$2:K$36=H666))</f>
        <v/>
      </c>
      <c r="FX666" s="4" t="str" cm="1">
        <f t="array" ref="FX666">IF(OR(A666=0,ISBLANK(A666),A666=""),"",_xlfn._xlws.FILTER(Site.Out!A$2:AA$50,Site.Out!C$2:C$50=A666))</f>
        <v/>
      </c>
      <c r="GY666" s="4" t="str" cm="1">
        <f t="array" ref="GY666">IF(OR(ISBLANK(A666),A666=0,A666=""),"",Pub.Out!A$2:H$2)</f>
        <v/>
      </c>
      <c r="HG666" s="4" t="str" cm="1">
        <f t="array" ref="HG666">IFERROR(IF(OR(C666=0,C666=""),"",_xlfn._xlws.FILTER(Prod.Out!C:F,Prod.Out!B:B=C666)),"")</f>
        <v/>
      </c>
      <c r="HK666" s="4" t="str" cm="1">
        <f t="array" ref="HK666">IF(OR(A666=0,A666=""),"",_xlfn.ANCHORARRAY(ExpD.Out!A$2))</f>
        <v/>
      </c>
    </row>
    <row r="667" spans="1:219" x14ac:dyDescent="0.35">
      <c r="A667" s="4" t="str" cm="1">
        <f t="array" ref="A667">IF(OR(EnterData!A670="",ISBLANK(EnterData!A670)),"",_xlfn._xlws.FILTER(EnterData!A670:L670,EnterData!A670:A670&lt;&gt;""))</f>
        <v/>
      </c>
      <c r="M667" s="4" t="str" cm="1">
        <f t="array" ref="M667">IF(OR(EnterData!A670="",ISBLANK(EnterData!A670)),"",_xlfn._xlws.FILTER(EnterData!N670:AB670,EnterData!A670:A670&lt;&gt;""))</f>
        <v/>
      </c>
      <c r="AB667" s="4" t="str" cm="1">
        <f t="array" ref="AB667">IF(OR(ISBLANK(B667),B667=0),"",_xlfn._xlws.FILTER(MT.Out!A$2:DO$200,MT.Out!D$2:D$200=Data.Out!B667))</f>
        <v/>
      </c>
      <c r="EQ667" s="4" t="str" cm="1">
        <f t="array" ref="EQ667">IFERROR(IF(OR(ISBLANK(E667),E667=0),"",_xlfn._xlws.FILTER(Int.Out!G$2:Q$100,Int.Out!B$2:B$100=E667)),"")</f>
        <v/>
      </c>
      <c r="FB667" s="4" t="str" cm="1">
        <f t="array" ref="FB667">IF(OR(ISBLANK(F667),F667=0),"",_xlfn._xlws.FILTER('Rot.Out'!C$3:M$100,'Rot.Out'!B$3:B$100=F667))</f>
        <v/>
      </c>
      <c r="FM667" s="4" t="str" cm="1">
        <f t="array" ref="FM667">IF(OR(F667=0,F667=""),"",IFERROR(_xlfn.UNIQUE(_xlfn._xlws.FILTER('Rot.Out'!R:R,('Rot.Out'!O:O=Data.Out!F667)*('Rot.Out'!P:P=Data.Out!G667)),FALSE),""))</f>
        <v/>
      </c>
      <c r="FN667" s="4" t="str" cm="1">
        <f t="array" ref="FN667">IF(OR(H667=0,ISBLANK(H667)),"",_xlfn._xlws.FILTER(Out.Out!A$2:J$36,Out.Out!K$2:K$36=H667))</f>
        <v/>
      </c>
      <c r="FX667" s="4" t="str" cm="1">
        <f t="array" ref="FX667">IF(OR(A667=0,ISBLANK(A667),A667=""),"",_xlfn._xlws.FILTER(Site.Out!A$2:AA$50,Site.Out!C$2:C$50=A667))</f>
        <v/>
      </c>
      <c r="GY667" s="4" t="str" cm="1">
        <f t="array" ref="GY667">IF(OR(ISBLANK(A667),A667=0,A667=""),"",Pub.Out!A$2:H$2)</f>
        <v/>
      </c>
      <c r="HG667" s="4" t="str" cm="1">
        <f t="array" ref="HG667">IFERROR(IF(OR(C667=0,C667=""),"",_xlfn._xlws.FILTER(Prod.Out!C:F,Prod.Out!B:B=C667)),"")</f>
        <v/>
      </c>
      <c r="HK667" s="4" t="str" cm="1">
        <f t="array" ref="HK667">IF(OR(A667=0,A667=""),"",_xlfn.ANCHORARRAY(ExpD.Out!A$2))</f>
        <v/>
      </c>
    </row>
    <row r="668" spans="1:219" x14ac:dyDescent="0.35">
      <c r="A668" s="4" t="str" cm="1">
        <f t="array" ref="A668">IF(OR(EnterData!A671="",ISBLANK(EnterData!A671)),"",_xlfn._xlws.FILTER(EnterData!A671:L671,EnterData!A671:A671&lt;&gt;""))</f>
        <v/>
      </c>
      <c r="M668" s="4" t="str" cm="1">
        <f t="array" ref="M668">IF(OR(EnterData!A671="",ISBLANK(EnterData!A671)),"",_xlfn._xlws.FILTER(EnterData!N671:AB671,EnterData!A671:A671&lt;&gt;""))</f>
        <v/>
      </c>
      <c r="AB668" s="4" t="str" cm="1">
        <f t="array" ref="AB668">IF(OR(ISBLANK(B668),B668=0),"",_xlfn._xlws.FILTER(MT.Out!A$2:DO$200,MT.Out!D$2:D$200=Data.Out!B668))</f>
        <v/>
      </c>
      <c r="EQ668" s="4" t="str" cm="1">
        <f t="array" ref="EQ668">IFERROR(IF(OR(ISBLANK(E668),E668=0),"",_xlfn._xlws.FILTER(Int.Out!G$2:Q$100,Int.Out!B$2:B$100=E668)),"")</f>
        <v/>
      </c>
      <c r="FB668" s="4" t="str" cm="1">
        <f t="array" ref="FB668">IF(OR(ISBLANK(F668),F668=0),"",_xlfn._xlws.FILTER('Rot.Out'!C$3:M$100,'Rot.Out'!B$3:B$100=F668))</f>
        <v/>
      </c>
      <c r="FM668" s="4" t="str" cm="1">
        <f t="array" ref="FM668">IF(OR(F668=0,F668=""),"",IFERROR(_xlfn.UNIQUE(_xlfn._xlws.FILTER('Rot.Out'!R:R,('Rot.Out'!O:O=Data.Out!F668)*('Rot.Out'!P:P=Data.Out!G668)),FALSE),""))</f>
        <v/>
      </c>
      <c r="FN668" s="4" t="str" cm="1">
        <f t="array" ref="FN668">IF(OR(H668=0,ISBLANK(H668)),"",_xlfn._xlws.FILTER(Out.Out!A$2:J$36,Out.Out!K$2:K$36=H668))</f>
        <v/>
      </c>
      <c r="FX668" s="4" t="str" cm="1">
        <f t="array" ref="FX668">IF(OR(A668=0,ISBLANK(A668),A668=""),"",_xlfn._xlws.FILTER(Site.Out!A$2:AA$50,Site.Out!C$2:C$50=A668))</f>
        <v/>
      </c>
      <c r="GY668" s="4" t="str" cm="1">
        <f t="array" ref="GY668">IF(OR(ISBLANK(A668),A668=0,A668=""),"",Pub.Out!A$2:H$2)</f>
        <v/>
      </c>
      <c r="HG668" s="4" t="str" cm="1">
        <f t="array" ref="HG668">IFERROR(IF(OR(C668=0,C668=""),"",_xlfn._xlws.FILTER(Prod.Out!C:F,Prod.Out!B:B=C668)),"")</f>
        <v/>
      </c>
      <c r="HK668" s="4" t="str" cm="1">
        <f t="array" ref="HK668">IF(OR(A668=0,A668=""),"",_xlfn.ANCHORARRAY(ExpD.Out!A$2))</f>
        <v/>
      </c>
    </row>
    <row r="669" spans="1:219" x14ac:dyDescent="0.35">
      <c r="A669" s="4" t="str" cm="1">
        <f t="array" ref="A669">IF(OR(EnterData!A672="",ISBLANK(EnterData!A672)),"",_xlfn._xlws.FILTER(EnterData!A672:L672,EnterData!A672:A672&lt;&gt;""))</f>
        <v/>
      </c>
      <c r="M669" s="4" t="str" cm="1">
        <f t="array" ref="M669">IF(OR(EnterData!A672="",ISBLANK(EnterData!A672)),"",_xlfn._xlws.FILTER(EnterData!N672:AB672,EnterData!A672:A672&lt;&gt;""))</f>
        <v/>
      </c>
      <c r="AB669" s="4" t="str" cm="1">
        <f t="array" ref="AB669">IF(OR(ISBLANK(B669),B669=0),"",_xlfn._xlws.FILTER(MT.Out!A$2:DO$200,MT.Out!D$2:D$200=Data.Out!B669))</f>
        <v/>
      </c>
      <c r="EQ669" s="4" t="str" cm="1">
        <f t="array" ref="EQ669">IFERROR(IF(OR(ISBLANK(E669),E669=0),"",_xlfn._xlws.FILTER(Int.Out!G$2:Q$100,Int.Out!B$2:B$100=E669)),"")</f>
        <v/>
      </c>
      <c r="FB669" s="4" t="str" cm="1">
        <f t="array" ref="FB669">IF(OR(ISBLANK(F669),F669=0),"",_xlfn._xlws.FILTER('Rot.Out'!C$3:M$100,'Rot.Out'!B$3:B$100=F669))</f>
        <v/>
      </c>
      <c r="FM669" s="4" t="str" cm="1">
        <f t="array" ref="FM669">IF(OR(F669=0,F669=""),"",IFERROR(_xlfn.UNIQUE(_xlfn._xlws.FILTER('Rot.Out'!R:R,('Rot.Out'!O:O=Data.Out!F669)*('Rot.Out'!P:P=Data.Out!G669)),FALSE),""))</f>
        <v/>
      </c>
      <c r="FN669" s="4" t="str" cm="1">
        <f t="array" ref="FN669">IF(OR(H669=0,ISBLANK(H669)),"",_xlfn._xlws.FILTER(Out.Out!A$2:J$36,Out.Out!K$2:K$36=H669))</f>
        <v/>
      </c>
      <c r="FX669" s="4" t="str" cm="1">
        <f t="array" ref="FX669">IF(OR(A669=0,ISBLANK(A669),A669=""),"",_xlfn._xlws.FILTER(Site.Out!A$2:AA$50,Site.Out!C$2:C$50=A669))</f>
        <v/>
      </c>
      <c r="GY669" s="4" t="str" cm="1">
        <f t="array" ref="GY669">IF(OR(ISBLANK(A669),A669=0,A669=""),"",Pub.Out!A$2:H$2)</f>
        <v/>
      </c>
      <c r="HG669" s="4" t="str" cm="1">
        <f t="array" ref="HG669">IFERROR(IF(OR(C669=0,C669=""),"",_xlfn._xlws.FILTER(Prod.Out!C:F,Prod.Out!B:B=C669)),"")</f>
        <v/>
      </c>
      <c r="HK669" s="4" t="str" cm="1">
        <f t="array" ref="HK669">IF(OR(A669=0,A669=""),"",_xlfn.ANCHORARRAY(ExpD.Out!A$2))</f>
        <v/>
      </c>
    </row>
    <row r="670" spans="1:219" x14ac:dyDescent="0.35">
      <c r="A670" s="4" t="str" cm="1">
        <f t="array" ref="A670">IF(OR(EnterData!A673="",ISBLANK(EnterData!A673)),"",_xlfn._xlws.FILTER(EnterData!A673:L673,EnterData!A673:A673&lt;&gt;""))</f>
        <v/>
      </c>
      <c r="M670" s="4" t="str" cm="1">
        <f t="array" ref="M670">IF(OR(EnterData!A673="",ISBLANK(EnterData!A673)),"",_xlfn._xlws.FILTER(EnterData!N673:AB673,EnterData!A673:A673&lt;&gt;""))</f>
        <v/>
      </c>
      <c r="AB670" s="4" t="str" cm="1">
        <f t="array" ref="AB670">IF(OR(ISBLANK(B670),B670=0),"",_xlfn._xlws.FILTER(MT.Out!A$2:DO$200,MT.Out!D$2:D$200=Data.Out!B670))</f>
        <v/>
      </c>
      <c r="EQ670" s="4" t="str" cm="1">
        <f t="array" ref="EQ670">IFERROR(IF(OR(ISBLANK(E670),E670=0),"",_xlfn._xlws.FILTER(Int.Out!G$2:Q$100,Int.Out!B$2:B$100=E670)),"")</f>
        <v/>
      </c>
      <c r="FB670" s="4" t="str" cm="1">
        <f t="array" ref="FB670">IF(OR(ISBLANK(F670),F670=0),"",_xlfn._xlws.FILTER('Rot.Out'!C$3:M$100,'Rot.Out'!B$3:B$100=F670))</f>
        <v/>
      </c>
      <c r="FM670" s="4" t="str" cm="1">
        <f t="array" ref="FM670">IF(OR(F670=0,F670=""),"",IFERROR(_xlfn.UNIQUE(_xlfn._xlws.FILTER('Rot.Out'!R:R,('Rot.Out'!O:O=Data.Out!F670)*('Rot.Out'!P:P=Data.Out!G670)),FALSE),""))</f>
        <v/>
      </c>
      <c r="FN670" s="4" t="str" cm="1">
        <f t="array" ref="FN670">IF(OR(H670=0,ISBLANK(H670)),"",_xlfn._xlws.FILTER(Out.Out!A$2:J$36,Out.Out!K$2:K$36=H670))</f>
        <v/>
      </c>
      <c r="FX670" s="4" t="str" cm="1">
        <f t="array" ref="FX670">IF(OR(A670=0,ISBLANK(A670),A670=""),"",_xlfn._xlws.FILTER(Site.Out!A$2:AA$50,Site.Out!C$2:C$50=A670))</f>
        <v/>
      </c>
      <c r="GY670" s="4" t="str" cm="1">
        <f t="array" ref="GY670">IF(OR(ISBLANK(A670),A670=0,A670=""),"",Pub.Out!A$2:H$2)</f>
        <v/>
      </c>
      <c r="HG670" s="4" t="str" cm="1">
        <f t="array" ref="HG670">IFERROR(IF(OR(C670=0,C670=""),"",_xlfn._xlws.FILTER(Prod.Out!C:F,Prod.Out!B:B=C670)),"")</f>
        <v/>
      </c>
      <c r="HK670" s="4" t="str" cm="1">
        <f t="array" ref="HK670">IF(OR(A670=0,A670=""),"",_xlfn.ANCHORARRAY(ExpD.Out!A$2))</f>
        <v/>
      </c>
    </row>
    <row r="671" spans="1:219" x14ac:dyDescent="0.35">
      <c r="A671" s="4" t="str" cm="1">
        <f t="array" ref="A671">IF(OR(EnterData!A674="",ISBLANK(EnterData!A674)),"",_xlfn._xlws.FILTER(EnterData!A674:L674,EnterData!A674:A674&lt;&gt;""))</f>
        <v/>
      </c>
      <c r="M671" s="4" t="str" cm="1">
        <f t="array" ref="M671">IF(OR(EnterData!A674="",ISBLANK(EnterData!A674)),"",_xlfn._xlws.FILTER(EnterData!N674:AB674,EnterData!A674:A674&lt;&gt;""))</f>
        <v/>
      </c>
      <c r="AB671" s="4" t="str" cm="1">
        <f t="array" ref="AB671">IF(OR(ISBLANK(B671),B671=0),"",_xlfn._xlws.FILTER(MT.Out!A$2:DO$200,MT.Out!D$2:D$200=Data.Out!B671))</f>
        <v/>
      </c>
      <c r="EQ671" s="4" t="str" cm="1">
        <f t="array" ref="EQ671">IFERROR(IF(OR(ISBLANK(E671),E671=0),"",_xlfn._xlws.FILTER(Int.Out!G$2:Q$100,Int.Out!B$2:B$100=E671)),"")</f>
        <v/>
      </c>
      <c r="FB671" s="4" t="str" cm="1">
        <f t="array" ref="FB671">IF(OR(ISBLANK(F671),F671=0),"",_xlfn._xlws.FILTER('Rot.Out'!C$3:M$100,'Rot.Out'!B$3:B$100=F671))</f>
        <v/>
      </c>
      <c r="FM671" s="4" t="str" cm="1">
        <f t="array" ref="FM671">IF(OR(F671=0,F671=""),"",IFERROR(_xlfn.UNIQUE(_xlfn._xlws.FILTER('Rot.Out'!R:R,('Rot.Out'!O:O=Data.Out!F671)*('Rot.Out'!P:P=Data.Out!G671)),FALSE),""))</f>
        <v/>
      </c>
      <c r="FN671" s="4" t="str" cm="1">
        <f t="array" ref="FN671">IF(OR(H671=0,ISBLANK(H671)),"",_xlfn._xlws.FILTER(Out.Out!A$2:J$36,Out.Out!K$2:K$36=H671))</f>
        <v/>
      </c>
      <c r="FX671" s="4" t="str" cm="1">
        <f t="array" ref="FX671">IF(OR(A671=0,ISBLANK(A671),A671=""),"",_xlfn._xlws.FILTER(Site.Out!A$2:AA$50,Site.Out!C$2:C$50=A671))</f>
        <v/>
      </c>
      <c r="GY671" s="4" t="str" cm="1">
        <f t="array" ref="GY671">IF(OR(ISBLANK(A671),A671=0,A671=""),"",Pub.Out!A$2:H$2)</f>
        <v/>
      </c>
      <c r="HG671" s="4" t="str" cm="1">
        <f t="array" ref="HG671">IFERROR(IF(OR(C671=0,C671=""),"",_xlfn._xlws.FILTER(Prod.Out!C:F,Prod.Out!B:B=C671)),"")</f>
        <v/>
      </c>
      <c r="HK671" s="4" t="str" cm="1">
        <f t="array" ref="HK671">IF(OR(A671=0,A671=""),"",_xlfn.ANCHORARRAY(ExpD.Out!A$2))</f>
        <v/>
      </c>
    </row>
    <row r="672" spans="1:219" x14ac:dyDescent="0.35">
      <c r="A672" s="4" t="str" cm="1">
        <f t="array" ref="A672">IF(OR(EnterData!A675="",ISBLANK(EnterData!A675)),"",_xlfn._xlws.FILTER(EnterData!A675:L675,EnterData!A675:A675&lt;&gt;""))</f>
        <v/>
      </c>
      <c r="M672" s="4" t="str" cm="1">
        <f t="array" ref="M672">IF(OR(EnterData!A675="",ISBLANK(EnterData!A675)),"",_xlfn._xlws.FILTER(EnterData!N675:AB675,EnterData!A675:A675&lt;&gt;""))</f>
        <v/>
      </c>
      <c r="AB672" s="4" t="str" cm="1">
        <f t="array" ref="AB672">IF(OR(ISBLANK(B672),B672=0),"",_xlfn._xlws.FILTER(MT.Out!A$2:DO$200,MT.Out!D$2:D$200=Data.Out!B672))</f>
        <v/>
      </c>
      <c r="EQ672" s="4" t="str" cm="1">
        <f t="array" ref="EQ672">IFERROR(IF(OR(ISBLANK(E672),E672=0),"",_xlfn._xlws.FILTER(Int.Out!G$2:Q$100,Int.Out!B$2:B$100=E672)),"")</f>
        <v/>
      </c>
      <c r="FB672" s="4" t="str" cm="1">
        <f t="array" ref="FB672">IF(OR(ISBLANK(F672),F672=0),"",_xlfn._xlws.FILTER('Rot.Out'!C$3:M$100,'Rot.Out'!B$3:B$100=F672))</f>
        <v/>
      </c>
      <c r="FM672" s="4" t="str" cm="1">
        <f t="array" ref="FM672">IF(OR(F672=0,F672=""),"",IFERROR(_xlfn.UNIQUE(_xlfn._xlws.FILTER('Rot.Out'!R:R,('Rot.Out'!O:O=Data.Out!F672)*('Rot.Out'!P:P=Data.Out!G672)),FALSE),""))</f>
        <v/>
      </c>
      <c r="FN672" s="4" t="str" cm="1">
        <f t="array" ref="FN672">IF(OR(H672=0,ISBLANK(H672)),"",_xlfn._xlws.FILTER(Out.Out!A$2:J$36,Out.Out!K$2:K$36=H672))</f>
        <v/>
      </c>
      <c r="FX672" s="4" t="str" cm="1">
        <f t="array" ref="FX672">IF(OR(A672=0,ISBLANK(A672),A672=""),"",_xlfn._xlws.FILTER(Site.Out!A$2:AA$50,Site.Out!C$2:C$50=A672))</f>
        <v/>
      </c>
      <c r="GY672" s="4" t="str" cm="1">
        <f t="array" ref="GY672">IF(OR(ISBLANK(A672),A672=0,A672=""),"",Pub.Out!A$2:H$2)</f>
        <v/>
      </c>
      <c r="HG672" s="4" t="str" cm="1">
        <f t="array" ref="HG672">IFERROR(IF(OR(C672=0,C672=""),"",_xlfn._xlws.FILTER(Prod.Out!C:F,Prod.Out!B:B=C672)),"")</f>
        <v/>
      </c>
      <c r="HK672" s="4" t="str" cm="1">
        <f t="array" ref="HK672">IF(OR(A672=0,A672=""),"",_xlfn.ANCHORARRAY(ExpD.Out!A$2))</f>
        <v/>
      </c>
    </row>
    <row r="673" spans="1:219" x14ac:dyDescent="0.35">
      <c r="A673" s="4" t="str" cm="1">
        <f t="array" ref="A673">IF(OR(EnterData!A676="",ISBLANK(EnterData!A676)),"",_xlfn._xlws.FILTER(EnterData!A676:L676,EnterData!A676:A676&lt;&gt;""))</f>
        <v/>
      </c>
      <c r="M673" s="4" t="str" cm="1">
        <f t="array" ref="M673">IF(OR(EnterData!A676="",ISBLANK(EnterData!A676)),"",_xlfn._xlws.FILTER(EnterData!N676:AB676,EnterData!A676:A676&lt;&gt;""))</f>
        <v/>
      </c>
      <c r="AB673" s="4" t="str" cm="1">
        <f t="array" ref="AB673">IF(OR(ISBLANK(B673),B673=0),"",_xlfn._xlws.FILTER(MT.Out!A$2:DO$200,MT.Out!D$2:D$200=Data.Out!B673))</f>
        <v/>
      </c>
      <c r="EQ673" s="4" t="str" cm="1">
        <f t="array" ref="EQ673">IFERROR(IF(OR(ISBLANK(E673),E673=0),"",_xlfn._xlws.FILTER(Int.Out!G$2:Q$100,Int.Out!B$2:B$100=E673)),"")</f>
        <v/>
      </c>
      <c r="FB673" s="4" t="str" cm="1">
        <f t="array" ref="FB673">IF(OR(ISBLANK(F673),F673=0),"",_xlfn._xlws.FILTER('Rot.Out'!C$3:M$100,'Rot.Out'!B$3:B$100=F673))</f>
        <v/>
      </c>
      <c r="FM673" s="4" t="str" cm="1">
        <f t="array" ref="FM673">IF(OR(F673=0,F673=""),"",IFERROR(_xlfn.UNIQUE(_xlfn._xlws.FILTER('Rot.Out'!R:R,('Rot.Out'!O:O=Data.Out!F673)*('Rot.Out'!P:P=Data.Out!G673)),FALSE),""))</f>
        <v/>
      </c>
      <c r="FN673" s="4" t="str" cm="1">
        <f t="array" ref="FN673">IF(OR(H673=0,ISBLANK(H673)),"",_xlfn._xlws.FILTER(Out.Out!A$2:J$36,Out.Out!K$2:K$36=H673))</f>
        <v/>
      </c>
      <c r="FX673" s="4" t="str" cm="1">
        <f t="array" ref="FX673">IF(OR(A673=0,ISBLANK(A673),A673=""),"",_xlfn._xlws.FILTER(Site.Out!A$2:AA$50,Site.Out!C$2:C$50=A673))</f>
        <v/>
      </c>
      <c r="GY673" s="4" t="str" cm="1">
        <f t="array" ref="GY673">IF(OR(ISBLANK(A673),A673=0,A673=""),"",Pub.Out!A$2:H$2)</f>
        <v/>
      </c>
      <c r="HG673" s="4" t="str" cm="1">
        <f t="array" ref="HG673">IFERROR(IF(OR(C673=0,C673=""),"",_xlfn._xlws.FILTER(Prod.Out!C:F,Prod.Out!B:B=C673)),"")</f>
        <v/>
      </c>
      <c r="HK673" s="4" t="str" cm="1">
        <f t="array" ref="HK673">IF(OR(A673=0,A673=""),"",_xlfn.ANCHORARRAY(ExpD.Out!A$2))</f>
        <v/>
      </c>
    </row>
    <row r="674" spans="1:219" x14ac:dyDescent="0.35">
      <c r="A674" s="4" t="str" cm="1">
        <f t="array" ref="A674">IF(OR(EnterData!A677="",ISBLANK(EnterData!A677)),"",_xlfn._xlws.FILTER(EnterData!A677:L677,EnterData!A677:A677&lt;&gt;""))</f>
        <v/>
      </c>
      <c r="M674" s="4" t="str" cm="1">
        <f t="array" ref="M674">IF(OR(EnterData!A677="",ISBLANK(EnterData!A677)),"",_xlfn._xlws.FILTER(EnterData!N677:AB677,EnterData!A677:A677&lt;&gt;""))</f>
        <v/>
      </c>
      <c r="AB674" s="4" t="str" cm="1">
        <f t="array" ref="AB674">IF(OR(ISBLANK(B674),B674=0),"",_xlfn._xlws.FILTER(MT.Out!A$2:DO$200,MT.Out!D$2:D$200=Data.Out!B674))</f>
        <v/>
      </c>
      <c r="EQ674" s="4" t="str" cm="1">
        <f t="array" ref="EQ674">IFERROR(IF(OR(ISBLANK(E674),E674=0),"",_xlfn._xlws.FILTER(Int.Out!G$2:Q$100,Int.Out!B$2:B$100=E674)),"")</f>
        <v/>
      </c>
      <c r="FB674" s="4" t="str" cm="1">
        <f t="array" ref="FB674">IF(OR(ISBLANK(F674),F674=0),"",_xlfn._xlws.FILTER('Rot.Out'!C$3:M$100,'Rot.Out'!B$3:B$100=F674))</f>
        <v/>
      </c>
      <c r="FM674" s="4" t="str" cm="1">
        <f t="array" ref="FM674">IF(OR(F674=0,F674=""),"",IFERROR(_xlfn.UNIQUE(_xlfn._xlws.FILTER('Rot.Out'!R:R,('Rot.Out'!O:O=Data.Out!F674)*('Rot.Out'!P:P=Data.Out!G674)),FALSE),""))</f>
        <v/>
      </c>
      <c r="FN674" s="4" t="str" cm="1">
        <f t="array" ref="FN674">IF(OR(H674=0,ISBLANK(H674)),"",_xlfn._xlws.FILTER(Out.Out!A$2:J$36,Out.Out!K$2:K$36=H674))</f>
        <v/>
      </c>
      <c r="FX674" s="4" t="str" cm="1">
        <f t="array" ref="FX674">IF(OR(A674=0,ISBLANK(A674),A674=""),"",_xlfn._xlws.FILTER(Site.Out!A$2:AA$50,Site.Out!C$2:C$50=A674))</f>
        <v/>
      </c>
      <c r="GY674" s="4" t="str" cm="1">
        <f t="array" ref="GY674">IF(OR(ISBLANK(A674),A674=0,A674=""),"",Pub.Out!A$2:H$2)</f>
        <v/>
      </c>
      <c r="HG674" s="4" t="str" cm="1">
        <f t="array" ref="HG674">IFERROR(IF(OR(C674=0,C674=""),"",_xlfn._xlws.FILTER(Prod.Out!C:F,Prod.Out!B:B=C674)),"")</f>
        <v/>
      </c>
      <c r="HK674" s="4" t="str" cm="1">
        <f t="array" ref="HK674">IF(OR(A674=0,A674=""),"",_xlfn.ANCHORARRAY(ExpD.Out!A$2))</f>
        <v/>
      </c>
    </row>
    <row r="675" spans="1:219" x14ac:dyDescent="0.35">
      <c r="A675" s="4" t="str" cm="1">
        <f t="array" ref="A675">IF(OR(EnterData!A678="",ISBLANK(EnterData!A678)),"",_xlfn._xlws.FILTER(EnterData!A678:L678,EnterData!A678:A678&lt;&gt;""))</f>
        <v/>
      </c>
      <c r="M675" s="4" t="str" cm="1">
        <f t="array" ref="M675">IF(OR(EnterData!A678="",ISBLANK(EnterData!A678)),"",_xlfn._xlws.FILTER(EnterData!N678:AB678,EnterData!A678:A678&lt;&gt;""))</f>
        <v/>
      </c>
      <c r="AB675" s="4" t="str" cm="1">
        <f t="array" ref="AB675">IF(OR(ISBLANK(B675),B675=0),"",_xlfn._xlws.FILTER(MT.Out!A$2:DO$200,MT.Out!D$2:D$200=Data.Out!B675))</f>
        <v/>
      </c>
      <c r="EQ675" s="4" t="str" cm="1">
        <f t="array" ref="EQ675">IFERROR(IF(OR(ISBLANK(E675),E675=0),"",_xlfn._xlws.FILTER(Int.Out!G$2:Q$100,Int.Out!B$2:B$100=E675)),"")</f>
        <v/>
      </c>
      <c r="FB675" s="4" t="str" cm="1">
        <f t="array" ref="FB675">IF(OR(ISBLANK(F675),F675=0),"",_xlfn._xlws.FILTER('Rot.Out'!C$3:M$100,'Rot.Out'!B$3:B$100=F675))</f>
        <v/>
      </c>
      <c r="FM675" s="4" t="str" cm="1">
        <f t="array" ref="FM675">IF(OR(F675=0,F675=""),"",IFERROR(_xlfn.UNIQUE(_xlfn._xlws.FILTER('Rot.Out'!R:R,('Rot.Out'!O:O=Data.Out!F675)*('Rot.Out'!P:P=Data.Out!G675)),FALSE),""))</f>
        <v/>
      </c>
      <c r="FN675" s="4" t="str" cm="1">
        <f t="array" ref="FN675">IF(OR(H675=0,ISBLANK(H675)),"",_xlfn._xlws.FILTER(Out.Out!A$2:J$36,Out.Out!K$2:K$36=H675))</f>
        <v/>
      </c>
      <c r="FX675" s="4" t="str" cm="1">
        <f t="array" ref="FX675">IF(OR(A675=0,ISBLANK(A675),A675=""),"",_xlfn._xlws.FILTER(Site.Out!A$2:AA$50,Site.Out!C$2:C$50=A675))</f>
        <v/>
      </c>
      <c r="GY675" s="4" t="str" cm="1">
        <f t="array" ref="GY675">IF(OR(ISBLANK(A675),A675=0,A675=""),"",Pub.Out!A$2:H$2)</f>
        <v/>
      </c>
      <c r="HG675" s="4" t="str" cm="1">
        <f t="array" ref="HG675">IFERROR(IF(OR(C675=0,C675=""),"",_xlfn._xlws.FILTER(Prod.Out!C:F,Prod.Out!B:B=C675)),"")</f>
        <v/>
      </c>
      <c r="HK675" s="4" t="str" cm="1">
        <f t="array" ref="HK675">IF(OR(A675=0,A675=""),"",_xlfn.ANCHORARRAY(ExpD.Out!A$2))</f>
        <v/>
      </c>
    </row>
    <row r="676" spans="1:219" x14ac:dyDescent="0.35">
      <c r="A676" s="4" t="str" cm="1">
        <f t="array" ref="A676">IF(OR(EnterData!A679="",ISBLANK(EnterData!A679)),"",_xlfn._xlws.FILTER(EnterData!A679:L679,EnterData!A679:A679&lt;&gt;""))</f>
        <v/>
      </c>
      <c r="M676" s="4" t="str" cm="1">
        <f t="array" ref="M676">IF(OR(EnterData!A679="",ISBLANK(EnterData!A679)),"",_xlfn._xlws.FILTER(EnterData!N679:AB679,EnterData!A679:A679&lt;&gt;""))</f>
        <v/>
      </c>
      <c r="AB676" s="4" t="str" cm="1">
        <f t="array" ref="AB676">IF(OR(ISBLANK(B676),B676=0),"",_xlfn._xlws.FILTER(MT.Out!A$2:DO$200,MT.Out!D$2:D$200=Data.Out!B676))</f>
        <v/>
      </c>
      <c r="EQ676" s="4" t="str" cm="1">
        <f t="array" ref="EQ676">IFERROR(IF(OR(ISBLANK(E676),E676=0),"",_xlfn._xlws.FILTER(Int.Out!G$2:Q$100,Int.Out!B$2:B$100=E676)),"")</f>
        <v/>
      </c>
      <c r="FB676" s="4" t="str" cm="1">
        <f t="array" ref="FB676">IF(OR(ISBLANK(F676),F676=0),"",_xlfn._xlws.FILTER('Rot.Out'!C$3:M$100,'Rot.Out'!B$3:B$100=F676))</f>
        <v/>
      </c>
      <c r="FM676" s="4" t="str" cm="1">
        <f t="array" ref="FM676">IF(OR(F676=0,F676=""),"",IFERROR(_xlfn.UNIQUE(_xlfn._xlws.FILTER('Rot.Out'!R:R,('Rot.Out'!O:O=Data.Out!F676)*('Rot.Out'!P:P=Data.Out!G676)),FALSE),""))</f>
        <v/>
      </c>
      <c r="FN676" s="4" t="str" cm="1">
        <f t="array" ref="FN676">IF(OR(H676=0,ISBLANK(H676)),"",_xlfn._xlws.FILTER(Out.Out!A$2:J$36,Out.Out!K$2:K$36=H676))</f>
        <v/>
      </c>
      <c r="FX676" s="4" t="str" cm="1">
        <f t="array" ref="FX676">IF(OR(A676=0,ISBLANK(A676),A676=""),"",_xlfn._xlws.FILTER(Site.Out!A$2:AA$50,Site.Out!C$2:C$50=A676))</f>
        <v/>
      </c>
      <c r="GY676" s="4" t="str" cm="1">
        <f t="array" ref="GY676">IF(OR(ISBLANK(A676),A676=0,A676=""),"",Pub.Out!A$2:H$2)</f>
        <v/>
      </c>
      <c r="HG676" s="4" t="str" cm="1">
        <f t="array" ref="HG676">IFERROR(IF(OR(C676=0,C676=""),"",_xlfn._xlws.FILTER(Prod.Out!C:F,Prod.Out!B:B=C676)),"")</f>
        <v/>
      </c>
      <c r="HK676" s="4" t="str" cm="1">
        <f t="array" ref="HK676">IF(OR(A676=0,A676=""),"",_xlfn.ANCHORARRAY(ExpD.Out!A$2))</f>
        <v/>
      </c>
    </row>
    <row r="677" spans="1:219" x14ac:dyDescent="0.35">
      <c r="A677" s="4" t="str" cm="1">
        <f t="array" ref="A677">IF(OR(EnterData!A680="",ISBLANK(EnterData!A680)),"",_xlfn._xlws.FILTER(EnterData!A680:L680,EnterData!A680:A680&lt;&gt;""))</f>
        <v/>
      </c>
      <c r="M677" s="4" t="str" cm="1">
        <f t="array" ref="M677">IF(OR(EnterData!A680="",ISBLANK(EnterData!A680)),"",_xlfn._xlws.FILTER(EnterData!N680:AB680,EnterData!A680:A680&lt;&gt;""))</f>
        <v/>
      </c>
      <c r="AB677" s="4" t="str" cm="1">
        <f t="array" ref="AB677">IF(OR(ISBLANK(B677),B677=0),"",_xlfn._xlws.FILTER(MT.Out!A$2:DO$200,MT.Out!D$2:D$200=Data.Out!B677))</f>
        <v/>
      </c>
      <c r="EQ677" s="4" t="str" cm="1">
        <f t="array" ref="EQ677">IFERROR(IF(OR(ISBLANK(E677),E677=0),"",_xlfn._xlws.FILTER(Int.Out!G$2:Q$100,Int.Out!B$2:B$100=E677)),"")</f>
        <v/>
      </c>
      <c r="FB677" s="4" t="str" cm="1">
        <f t="array" ref="FB677">IF(OR(ISBLANK(F677),F677=0),"",_xlfn._xlws.FILTER('Rot.Out'!C$3:M$100,'Rot.Out'!B$3:B$100=F677))</f>
        <v/>
      </c>
      <c r="FM677" s="4" t="str" cm="1">
        <f t="array" ref="FM677">IF(OR(F677=0,F677=""),"",IFERROR(_xlfn.UNIQUE(_xlfn._xlws.FILTER('Rot.Out'!R:R,('Rot.Out'!O:O=Data.Out!F677)*('Rot.Out'!P:P=Data.Out!G677)),FALSE),""))</f>
        <v/>
      </c>
      <c r="FN677" s="4" t="str" cm="1">
        <f t="array" ref="FN677">IF(OR(H677=0,ISBLANK(H677)),"",_xlfn._xlws.FILTER(Out.Out!A$2:J$36,Out.Out!K$2:K$36=H677))</f>
        <v/>
      </c>
      <c r="FX677" s="4" t="str" cm="1">
        <f t="array" ref="FX677">IF(OR(A677=0,ISBLANK(A677),A677=""),"",_xlfn._xlws.FILTER(Site.Out!A$2:AA$50,Site.Out!C$2:C$50=A677))</f>
        <v/>
      </c>
      <c r="GY677" s="4" t="str" cm="1">
        <f t="array" ref="GY677">IF(OR(ISBLANK(A677),A677=0,A677=""),"",Pub.Out!A$2:H$2)</f>
        <v/>
      </c>
      <c r="HG677" s="4" t="str" cm="1">
        <f t="array" ref="HG677">IFERROR(IF(OR(C677=0,C677=""),"",_xlfn._xlws.FILTER(Prod.Out!C:F,Prod.Out!B:B=C677)),"")</f>
        <v/>
      </c>
      <c r="HK677" s="4" t="str" cm="1">
        <f t="array" ref="HK677">IF(OR(A677=0,A677=""),"",_xlfn.ANCHORARRAY(ExpD.Out!A$2))</f>
        <v/>
      </c>
    </row>
    <row r="678" spans="1:219" x14ac:dyDescent="0.35">
      <c r="A678" s="4" t="str" cm="1">
        <f t="array" ref="A678">IF(OR(EnterData!A681="",ISBLANK(EnterData!A681)),"",_xlfn._xlws.FILTER(EnterData!A681:L681,EnterData!A681:A681&lt;&gt;""))</f>
        <v/>
      </c>
      <c r="M678" s="4" t="str" cm="1">
        <f t="array" ref="M678">IF(OR(EnterData!A681="",ISBLANK(EnterData!A681)),"",_xlfn._xlws.FILTER(EnterData!N681:AB681,EnterData!A681:A681&lt;&gt;""))</f>
        <v/>
      </c>
      <c r="AB678" s="4" t="str" cm="1">
        <f t="array" ref="AB678">IF(OR(ISBLANK(B678),B678=0),"",_xlfn._xlws.FILTER(MT.Out!A$2:DO$200,MT.Out!D$2:D$200=Data.Out!B678))</f>
        <v/>
      </c>
      <c r="EQ678" s="4" t="str" cm="1">
        <f t="array" ref="EQ678">IFERROR(IF(OR(ISBLANK(E678),E678=0),"",_xlfn._xlws.FILTER(Int.Out!G$2:Q$100,Int.Out!B$2:B$100=E678)),"")</f>
        <v/>
      </c>
      <c r="FB678" s="4" t="str" cm="1">
        <f t="array" ref="FB678">IF(OR(ISBLANK(F678),F678=0),"",_xlfn._xlws.FILTER('Rot.Out'!C$3:M$100,'Rot.Out'!B$3:B$100=F678))</f>
        <v/>
      </c>
      <c r="FM678" s="4" t="str" cm="1">
        <f t="array" ref="FM678">IF(OR(F678=0,F678=""),"",IFERROR(_xlfn.UNIQUE(_xlfn._xlws.FILTER('Rot.Out'!R:R,('Rot.Out'!O:O=Data.Out!F678)*('Rot.Out'!P:P=Data.Out!G678)),FALSE),""))</f>
        <v/>
      </c>
      <c r="FN678" s="4" t="str" cm="1">
        <f t="array" ref="FN678">IF(OR(H678=0,ISBLANK(H678)),"",_xlfn._xlws.FILTER(Out.Out!A$2:J$36,Out.Out!K$2:K$36=H678))</f>
        <v/>
      </c>
      <c r="FX678" s="4" t="str" cm="1">
        <f t="array" ref="FX678">IF(OR(A678=0,ISBLANK(A678),A678=""),"",_xlfn._xlws.FILTER(Site.Out!A$2:AA$50,Site.Out!C$2:C$50=A678))</f>
        <v/>
      </c>
      <c r="GY678" s="4" t="str" cm="1">
        <f t="array" ref="GY678">IF(OR(ISBLANK(A678),A678=0,A678=""),"",Pub.Out!A$2:H$2)</f>
        <v/>
      </c>
      <c r="HG678" s="4" t="str" cm="1">
        <f t="array" ref="HG678">IFERROR(IF(OR(C678=0,C678=""),"",_xlfn._xlws.FILTER(Prod.Out!C:F,Prod.Out!B:B=C678)),"")</f>
        <v/>
      </c>
      <c r="HK678" s="4" t="str" cm="1">
        <f t="array" ref="HK678">IF(OR(A678=0,A678=""),"",_xlfn.ANCHORARRAY(ExpD.Out!A$2))</f>
        <v/>
      </c>
    </row>
    <row r="679" spans="1:219" x14ac:dyDescent="0.35">
      <c r="A679" s="4" t="str" cm="1">
        <f t="array" ref="A679">IF(OR(EnterData!A682="",ISBLANK(EnterData!A682)),"",_xlfn._xlws.FILTER(EnterData!A682:L682,EnterData!A682:A682&lt;&gt;""))</f>
        <v/>
      </c>
      <c r="M679" s="4" t="str" cm="1">
        <f t="array" ref="M679">IF(OR(EnterData!A682="",ISBLANK(EnterData!A682)),"",_xlfn._xlws.FILTER(EnterData!N682:AB682,EnterData!A682:A682&lt;&gt;""))</f>
        <v/>
      </c>
      <c r="AB679" s="4" t="str" cm="1">
        <f t="array" ref="AB679">IF(OR(ISBLANK(B679),B679=0),"",_xlfn._xlws.FILTER(MT.Out!A$2:DO$200,MT.Out!D$2:D$200=Data.Out!B679))</f>
        <v/>
      </c>
      <c r="EQ679" s="4" t="str" cm="1">
        <f t="array" ref="EQ679">IFERROR(IF(OR(ISBLANK(E679),E679=0),"",_xlfn._xlws.FILTER(Int.Out!G$2:Q$100,Int.Out!B$2:B$100=E679)),"")</f>
        <v/>
      </c>
      <c r="FB679" s="4" t="str" cm="1">
        <f t="array" ref="FB679">IF(OR(ISBLANK(F679),F679=0),"",_xlfn._xlws.FILTER('Rot.Out'!C$3:M$100,'Rot.Out'!B$3:B$100=F679))</f>
        <v/>
      </c>
      <c r="FM679" s="4" t="str" cm="1">
        <f t="array" ref="FM679">IF(OR(F679=0,F679=""),"",IFERROR(_xlfn.UNIQUE(_xlfn._xlws.FILTER('Rot.Out'!R:R,('Rot.Out'!O:O=Data.Out!F679)*('Rot.Out'!P:P=Data.Out!G679)),FALSE),""))</f>
        <v/>
      </c>
      <c r="FN679" s="4" t="str" cm="1">
        <f t="array" ref="FN679">IF(OR(H679=0,ISBLANK(H679)),"",_xlfn._xlws.FILTER(Out.Out!A$2:J$36,Out.Out!K$2:K$36=H679))</f>
        <v/>
      </c>
      <c r="FX679" s="4" t="str" cm="1">
        <f t="array" ref="FX679">IF(OR(A679=0,ISBLANK(A679),A679=""),"",_xlfn._xlws.FILTER(Site.Out!A$2:AA$50,Site.Out!C$2:C$50=A679))</f>
        <v/>
      </c>
      <c r="GY679" s="4" t="str" cm="1">
        <f t="array" ref="GY679">IF(OR(ISBLANK(A679),A679=0,A679=""),"",Pub.Out!A$2:H$2)</f>
        <v/>
      </c>
      <c r="HG679" s="4" t="str" cm="1">
        <f t="array" ref="HG679">IFERROR(IF(OR(C679=0,C679=""),"",_xlfn._xlws.FILTER(Prod.Out!C:F,Prod.Out!B:B=C679)),"")</f>
        <v/>
      </c>
      <c r="HK679" s="4" t="str" cm="1">
        <f t="array" ref="HK679">IF(OR(A679=0,A679=""),"",_xlfn.ANCHORARRAY(ExpD.Out!A$2))</f>
        <v/>
      </c>
    </row>
    <row r="680" spans="1:219" x14ac:dyDescent="0.35">
      <c r="A680" s="4" t="str" cm="1">
        <f t="array" ref="A680">IF(OR(EnterData!A683="",ISBLANK(EnterData!A683)),"",_xlfn._xlws.FILTER(EnterData!A683:L683,EnterData!A683:A683&lt;&gt;""))</f>
        <v/>
      </c>
      <c r="M680" s="4" t="str" cm="1">
        <f t="array" ref="M680">IF(OR(EnterData!A683="",ISBLANK(EnterData!A683)),"",_xlfn._xlws.FILTER(EnterData!N683:AB683,EnterData!A683:A683&lt;&gt;""))</f>
        <v/>
      </c>
      <c r="AB680" s="4" t="str" cm="1">
        <f t="array" ref="AB680">IF(OR(ISBLANK(B680),B680=0),"",_xlfn._xlws.FILTER(MT.Out!A$2:DO$200,MT.Out!D$2:D$200=Data.Out!B680))</f>
        <v/>
      </c>
      <c r="EQ680" s="4" t="str" cm="1">
        <f t="array" ref="EQ680">IFERROR(IF(OR(ISBLANK(E680),E680=0),"",_xlfn._xlws.FILTER(Int.Out!G$2:Q$100,Int.Out!B$2:B$100=E680)),"")</f>
        <v/>
      </c>
      <c r="FB680" s="4" t="str" cm="1">
        <f t="array" ref="FB680">IF(OR(ISBLANK(F680),F680=0),"",_xlfn._xlws.FILTER('Rot.Out'!C$3:M$100,'Rot.Out'!B$3:B$100=F680))</f>
        <v/>
      </c>
      <c r="FM680" s="4" t="str" cm="1">
        <f t="array" ref="FM680">IF(OR(F680=0,F680=""),"",IFERROR(_xlfn.UNIQUE(_xlfn._xlws.FILTER('Rot.Out'!R:R,('Rot.Out'!O:O=Data.Out!F680)*('Rot.Out'!P:P=Data.Out!G680)),FALSE),""))</f>
        <v/>
      </c>
      <c r="FN680" s="4" t="str" cm="1">
        <f t="array" ref="FN680">IF(OR(H680=0,ISBLANK(H680)),"",_xlfn._xlws.FILTER(Out.Out!A$2:J$36,Out.Out!K$2:K$36=H680))</f>
        <v/>
      </c>
      <c r="FX680" s="4" t="str" cm="1">
        <f t="array" ref="FX680">IF(OR(A680=0,ISBLANK(A680),A680=""),"",_xlfn._xlws.FILTER(Site.Out!A$2:AA$50,Site.Out!C$2:C$50=A680))</f>
        <v/>
      </c>
      <c r="GY680" s="4" t="str" cm="1">
        <f t="array" ref="GY680">IF(OR(ISBLANK(A680),A680=0,A680=""),"",Pub.Out!A$2:H$2)</f>
        <v/>
      </c>
      <c r="HG680" s="4" t="str" cm="1">
        <f t="array" ref="HG680">IFERROR(IF(OR(C680=0,C680=""),"",_xlfn._xlws.FILTER(Prod.Out!C:F,Prod.Out!B:B=C680)),"")</f>
        <v/>
      </c>
      <c r="HK680" s="4" t="str" cm="1">
        <f t="array" ref="HK680">IF(OR(A680=0,A680=""),"",_xlfn.ANCHORARRAY(ExpD.Out!A$2))</f>
        <v/>
      </c>
    </row>
    <row r="681" spans="1:219" x14ac:dyDescent="0.35">
      <c r="A681" s="4" t="str" cm="1">
        <f t="array" ref="A681">IF(OR(EnterData!A684="",ISBLANK(EnterData!A684)),"",_xlfn._xlws.FILTER(EnterData!A684:L684,EnterData!A684:A684&lt;&gt;""))</f>
        <v/>
      </c>
      <c r="M681" s="4" t="str" cm="1">
        <f t="array" ref="M681">IF(OR(EnterData!A684="",ISBLANK(EnterData!A684)),"",_xlfn._xlws.FILTER(EnterData!N684:AB684,EnterData!A684:A684&lt;&gt;""))</f>
        <v/>
      </c>
      <c r="AB681" s="4" t="str" cm="1">
        <f t="array" ref="AB681">IF(OR(ISBLANK(B681),B681=0),"",_xlfn._xlws.FILTER(MT.Out!A$2:DO$200,MT.Out!D$2:D$200=Data.Out!B681))</f>
        <v/>
      </c>
      <c r="EQ681" s="4" t="str" cm="1">
        <f t="array" ref="EQ681">IFERROR(IF(OR(ISBLANK(E681),E681=0),"",_xlfn._xlws.FILTER(Int.Out!G$2:Q$100,Int.Out!B$2:B$100=E681)),"")</f>
        <v/>
      </c>
      <c r="FB681" s="4" t="str" cm="1">
        <f t="array" ref="FB681">IF(OR(ISBLANK(F681),F681=0),"",_xlfn._xlws.FILTER('Rot.Out'!C$3:M$100,'Rot.Out'!B$3:B$100=F681))</f>
        <v/>
      </c>
      <c r="FM681" s="4" t="str" cm="1">
        <f t="array" ref="FM681">IF(OR(F681=0,F681=""),"",IFERROR(_xlfn.UNIQUE(_xlfn._xlws.FILTER('Rot.Out'!R:R,('Rot.Out'!O:O=Data.Out!F681)*('Rot.Out'!P:P=Data.Out!G681)),FALSE),""))</f>
        <v/>
      </c>
      <c r="FN681" s="4" t="str" cm="1">
        <f t="array" ref="FN681">IF(OR(H681=0,ISBLANK(H681)),"",_xlfn._xlws.FILTER(Out.Out!A$2:J$36,Out.Out!K$2:K$36=H681))</f>
        <v/>
      </c>
      <c r="FX681" s="4" t="str" cm="1">
        <f t="array" ref="FX681">IF(OR(A681=0,ISBLANK(A681),A681=""),"",_xlfn._xlws.FILTER(Site.Out!A$2:AA$50,Site.Out!C$2:C$50=A681))</f>
        <v/>
      </c>
      <c r="GY681" s="4" t="str" cm="1">
        <f t="array" ref="GY681">IF(OR(ISBLANK(A681),A681=0,A681=""),"",Pub.Out!A$2:H$2)</f>
        <v/>
      </c>
      <c r="HG681" s="4" t="str" cm="1">
        <f t="array" ref="HG681">IFERROR(IF(OR(C681=0,C681=""),"",_xlfn._xlws.FILTER(Prod.Out!C:F,Prod.Out!B:B=C681)),"")</f>
        <v/>
      </c>
      <c r="HK681" s="4" t="str" cm="1">
        <f t="array" ref="HK681">IF(OR(A681=0,A681=""),"",_xlfn.ANCHORARRAY(ExpD.Out!A$2))</f>
        <v/>
      </c>
    </row>
    <row r="682" spans="1:219" x14ac:dyDescent="0.35">
      <c r="A682" s="4" t="str" cm="1">
        <f t="array" ref="A682">IF(OR(EnterData!A685="",ISBLANK(EnterData!A685)),"",_xlfn._xlws.FILTER(EnterData!A685:L685,EnterData!A685:A685&lt;&gt;""))</f>
        <v/>
      </c>
      <c r="M682" s="4" t="str" cm="1">
        <f t="array" ref="M682">IF(OR(EnterData!A685="",ISBLANK(EnterData!A685)),"",_xlfn._xlws.FILTER(EnterData!N685:AB685,EnterData!A685:A685&lt;&gt;""))</f>
        <v/>
      </c>
      <c r="AB682" s="4" t="str" cm="1">
        <f t="array" ref="AB682">IF(OR(ISBLANK(B682),B682=0),"",_xlfn._xlws.FILTER(MT.Out!A$2:DO$200,MT.Out!D$2:D$200=Data.Out!B682))</f>
        <v/>
      </c>
      <c r="EQ682" s="4" t="str" cm="1">
        <f t="array" ref="EQ682">IFERROR(IF(OR(ISBLANK(E682),E682=0),"",_xlfn._xlws.FILTER(Int.Out!G$2:Q$100,Int.Out!B$2:B$100=E682)),"")</f>
        <v/>
      </c>
      <c r="FB682" s="4" t="str" cm="1">
        <f t="array" ref="FB682">IF(OR(ISBLANK(F682),F682=0),"",_xlfn._xlws.FILTER('Rot.Out'!C$3:M$100,'Rot.Out'!B$3:B$100=F682))</f>
        <v/>
      </c>
      <c r="FM682" s="4" t="str" cm="1">
        <f t="array" ref="FM682">IF(OR(F682=0,F682=""),"",IFERROR(_xlfn.UNIQUE(_xlfn._xlws.FILTER('Rot.Out'!R:R,('Rot.Out'!O:O=Data.Out!F682)*('Rot.Out'!P:P=Data.Out!G682)),FALSE),""))</f>
        <v/>
      </c>
      <c r="FN682" s="4" t="str" cm="1">
        <f t="array" ref="FN682">IF(OR(H682=0,ISBLANK(H682)),"",_xlfn._xlws.FILTER(Out.Out!A$2:J$36,Out.Out!K$2:K$36=H682))</f>
        <v/>
      </c>
      <c r="FX682" s="4" t="str" cm="1">
        <f t="array" ref="FX682">IF(OR(A682=0,ISBLANK(A682),A682=""),"",_xlfn._xlws.FILTER(Site.Out!A$2:AA$50,Site.Out!C$2:C$50=A682))</f>
        <v/>
      </c>
      <c r="GY682" s="4" t="str" cm="1">
        <f t="array" ref="GY682">IF(OR(ISBLANK(A682),A682=0,A682=""),"",Pub.Out!A$2:H$2)</f>
        <v/>
      </c>
      <c r="HG682" s="4" t="str" cm="1">
        <f t="array" ref="HG682">IFERROR(IF(OR(C682=0,C682=""),"",_xlfn._xlws.FILTER(Prod.Out!C:F,Prod.Out!B:B=C682)),"")</f>
        <v/>
      </c>
      <c r="HK682" s="4" t="str" cm="1">
        <f t="array" ref="HK682">IF(OR(A682=0,A682=""),"",_xlfn.ANCHORARRAY(ExpD.Out!A$2))</f>
        <v/>
      </c>
    </row>
    <row r="683" spans="1:219" x14ac:dyDescent="0.35">
      <c r="A683" s="4" t="str" cm="1">
        <f t="array" ref="A683">IF(OR(EnterData!A686="",ISBLANK(EnterData!A686)),"",_xlfn._xlws.FILTER(EnterData!A686:L686,EnterData!A686:A686&lt;&gt;""))</f>
        <v/>
      </c>
      <c r="M683" s="4" t="str" cm="1">
        <f t="array" ref="M683">IF(OR(EnterData!A686="",ISBLANK(EnterData!A686)),"",_xlfn._xlws.FILTER(EnterData!N686:AB686,EnterData!A686:A686&lt;&gt;""))</f>
        <v/>
      </c>
      <c r="AB683" s="4" t="str" cm="1">
        <f t="array" ref="AB683">IF(OR(ISBLANK(B683),B683=0),"",_xlfn._xlws.FILTER(MT.Out!A$2:DO$200,MT.Out!D$2:D$200=Data.Out!B683))</f>
        <v/>
      </c>
      <c r="EQ683" s="4" t="str" cm="1">
        <f t="array" ref="EQ683">IFERROR(IF(OR(ISBLANK(E683),E683=0),"",_xlfn._xlws.FILTER(Int.Out!G$2:Q$100,Int.Out!B$2:B$100=E683)),"")</f>
        <v/>
      </c>
      <c r="FB683" s="4" t="str" cm="1">
        <f t="array" ref="FB683">IF(OR(ISBLANK(F683),F683=0),"",_xlfn._xlws.FILTER('Rot.Out'!C$3:M$100,'Rot.Out'!B$3:B$100=F683))</f>
        <v/>
      </c>
      <c r="FM683" s="4" t="str" cm="1">
        <f t="array" ref="FM683">IF(OR(F683=0,F683=""),"",IFERROR(_xlfn.UNIQUE(_xlfn._xlws.FILTER('Rot.Out'!R:R,('Rot.Out'!O:O=Data.Out!F683)*('Rot.Out'!P:P=Data.Out!G683)),FALSE),""))</f>
        <v/>
      </c>
      <c r="FN683" s="4" t="str" cm="1">
        <f t="array" ref="FN683">IF(OR(H683=0,ISBLANK(H683)),"",_xlfn._xlws.FILTER(Out.Out!A$2:J$36,Out.Out!K$2:K$36=H683))</f>
        <v/>
      </c>
      <c r="FX683" s="4" t="str" cm="1">
        <f t="array" ref="FX683">IF(OR(A683=0,ISBLANK(A683),A683=""),"",_xlfn._xlws.FILTER(Site.Out!A$2:AA$50,Site.Out!C$2:C$50=A683))</f>
        <v/>
      </c>
      <c r="GY683" s="4" t="str" cm="1">
        <f t="array" ref="GY683">IF(OR(ISBLANK(A683),A683=0,A683=""),"",Pub.Out!A$2:H$2)</f>
        <v/>
      </c>
      <c r="HG683" s="4" t="str" cm="1">
        <f t="array" ref="HG683">IFERROR(IF(OR(C683=0,C683=""),"",_xlfn._xlws.FILTER(Prod.Out!C:F,Prod.Out!B:B=C683)),"")</f>
        <v/>
      </c>
      <c r="HK683" s="4" t="str" cm="1">
        <f t="array" ref="HK683">IF(OR(A683=0,A683=""),"",_xlfn.ANCHORARRAY(ExpD.Out!A$2))</f>
        <v/>
      </c>
    </row>
    <row r="684" spans="1:219" x14ac:dyDescent="0.35">
      <c r="A684" s="4" t="str" cm="1">
        <f t="array" ref="A684">IF(OR(EnterData!A687="",ISBLANK(EnterData!A687)),"",_xlfn._xlws.FILTER(EnterData!A687:L687,EnterData!A687:A687&lt;&gt;""))</f>
        <v/>
      </c>
      <c r="M684" s="4" t="str" cm="1">
        <f t="array" ref="M684">IF(OR(EnterData!A687="",ISBLANK(EnterData!A687)),"",_xlfn._xlws.FILTER(EnterData!N687:AB687,EnterData!A687:A687&lt;&gt;""))</f>
        <v/>
      </c>
      <c r="AB684" s="4" t="str" cm="1">
        <f t="array" ref="AB684">IF(OR(ISBLANK(B684),B684=0),"",_xlfn._xlws.FILTER(MT.Out!A$2:DO$200,MT.Out!D$2:D$200=Data.Out!B684))</f>
        <v/>
      </c>
      <c r="EQ684" s="4" t="str" cm="1">
        <f t="array" ref="EQ684">IFERROR(IF(OR(ISBLANK(E684),E684=0),"",_xlfn._xlws.FILTER(Int.Out!G$2:Q$100,Int.Out!B$2:B$100=E684)),"")</f>
        <v/>
      </c>
      <c r="FB684" s="4" t="str" cm="1">
        <f t="array" ref="FB684">IF(OR(ISBLANK(F684),F684=0),"",_xlfn._xlws.FILTER('Rot.Out'!C$3:M$100,'Rot.Out'!B$3:B$100=F684))</f>
        <v/>
      </c>
      <c r="FM684" s="4" t="str" cm="1">
        <f t="array" ref="FM684">IF(OR(F684=0,F684=""),"",IFERROR(_xlfn.UNIQUE(_xlfn._xlws.FILTER('Rot.Out'!R:R,('Rot.Out'!O:O=Data.Out!F684)*('Rot.Out'!P:P=Data.Out!G684)),FALSE),""))</f>
        <v/>
      </c>
      <c r="FN684" s="4" t="str" cm="1">
        <f t="array" ref="FN684">IF(OR(H684=0,ISBLANK(H684)),"",_xlfn._xlws.FILTER(Out.Out!A$2:J$36,Out.Out!K$2:K$36=H684))</f>
        <v/>
      </c>
      <c r="FX684" s="4" t="str" cm="1">
        <f t="array" ref="FX684">IF(OR(A684=0,ISBLANK(A684),A684=""),"",_xlfn._xlws.FILTER(Site.Out!A$2:AA$50,Site.Out!C$2:C$50=A684))</f>
        <v/>
      </c>
      <c r="GY684" s="4" t="str" cm="1">
        <f t="array" ref="GY684">IF(OR(ISBLANK(A684),A684=0,A684=""),"",Pub.Out!A$2:H$2)</f>
        <v/>
      </c>
      <c r="HG684" s="4" t="str" cm="1">
        <f t="array" ref="HG684">IFERROR(IF(OR(C684=0,C684=""),"",_xlfn._xlws.FILTER(Prod.Out!C:F,Prod.Out!B:B=C684)),"")</f>
        <v/>
      </c>
      <c r="HK684" s="4" t="str" cm="1">
        <f t="array" ref="HK684">IF(OR(A684=0,A684=""),"",_xlfn.ANCHORARRAY(ExpD.Out!A$2))</f>
        <v/>
      </c>
    </row>
    <row r="685" spans="1:219" x14ac:dyDescent="0.35">
      <c r="A685" s="4" t="str" cm="1">
        <f t="array" ref="A685">IF(OR(EnterData!A688="",ISBLANK(EnterData!A688)),"",_xlfn._xlws.FILTER(EnterData!A688:L688,EnterData!A688:A688&lt;&gt;""))</f>
        <v/>
      </c>
      <c r="M685" s="4" t="str" cm="1">
        <f t="array" ref="M685">IF(OR(EnterData!A688="",ISBLANK(EnterData!A688)),"",_xlfn._xlws.FILTER(EnterData!N688:AB688,EnterData!A688:A688&lt;&gt;""))</f>
        <v/>
      </c>
      <c r="AB685" s="4" t="str" cm="1">
        <f t="array" ref="AB685">IF(OR(ISBLANK(B685),B685=0),"",_xlfn._xlws.FILTER(MT.Out!A$2:DO$200,MT.Out!D$2:D$200=Data.Out!B685))</f>
        <v/>
      </c>
      <c r="EQ685" s="4" t="str" cm="1">
        <f t="array" ref="EQ685">IFERROR(IF(OR(ISBLANK(E685),E685=0),"",_xlfn._xlws.FILTER(Int.Out!G$2:Q$100,Int.Out!B$2:B$100=E685)),"")</f>
        <v/>
      </c>
      <c r="FB685" s="4" t="str" cm="1">
        <f t="array" ref="FB685">IF(OR(ISBLANK(F685),F685=0),"",_xlfn._xlws.FILTER('Rot.Out'!C$3:M$100,'Rot.Out'!B$3:B$100=F685))</f>
        <v/>
      </c>
      <c r="FM685" s="4" t="str" cm="1">
        <f t="array" ref="FM685">IF(OR(F685=0,F685=""),"",IFERROR(_xlfn.UNIQUE(_xlfn._xlws.FILTER('Rot.Out'!R:R,('Rot.Out'!O:O=Data.Out!F685)*('Rot.Out'!P:P=Data.Out!G685)),FALSE),""))</f>
        <v/>
      </c>
      <c r="FN685" s="4" t="str" cm="1">
        <f t="array" ref="FN685">IF(OR(H685=0,ISBLANK(H685)),"",_xlfn._xlws.FILTER(Out.Out!A$2:J$36,Out.Out!K$2:K$36=H685))</f>
        <v/>
      </c>
      <c r="FX685" s="4" t="str" cm="1">
        <f t="array" ref="FX685">IF(OR(A685=0,ISBLANK(A685),A685=""),"",_xlfn._xlws.FILTER(Site.Out!A$2:AA$50,Site.Out!C$2:C$50=A685))</f>
        <v/>
      </c>
      <c r="GY685" s="4" t="str" cm="1">
        <f t="array" ref="GY685">IF(OR(ISBLANK(A685),A685=0,A685=""),"",Pub.Out!A$2:H$2)</f>
        <v/>
      </c>
      <c r="HG685" s="4" t="str" cm="1">
        <f t="array" ref="HG685">IFERROR(IF(OR(C685=0,C685=""),"",_xlfn._xlws.FILTER(Prod.Out!C:F,Prod.Out!B:B=C685)),"")</f>
        <v/>
      </c>
      <c r="HK685" s="4" t="str" cm="1">
        <f t="array" ref="HK685">IF(OR(A685=0,A685=""),"",_xlfn.ANCHORARRAY(ExpD.Out!A$2))</f>
        <v/>
      </c>
    </row>
    <row r="686" spans="1:219" x14ac:dyDescent="0.35">
      <c r="A686" s="4" t="str" cm="1">
        <f t="array" ref="A686">IF(OR(EnterData!A689="",ISBLANK(EnterData!A689)),"",_xlfn._xlws.FILTER(EnterData!A689:L689,EnterData!A689:A689&lt;&gt;""))</f>
        <v/>
      </c>
      <c r="M686" s="4" t="str" cm="1">
        <f t="array" ref="M686">IF(OR(EnterData!A689="",ISBLANK(EnterData!A689)),"",_xlfn._xlws.FILTER(EnterData!N689:AB689,EnterData!A689:A689&lt;&gt;""))</f>
        <v/>
      </c>
      <c r="AB686" s="4" t="str" cm="1">
        <f t="array" ref="AB686">IF(OR(ISBLANK(B686),B686=0),"",_xlfn._xlws.FILTER(MT.Out!A$2:DO$200,MT.Out!D$2:D$200=Data.Out!B686))</f>
        <v/>
      </c>
      <c r="EQ686" s="4" t="str" cm="1">
        <f t="array" ref="EQ686">IFERROR(IF(OR(ISBLANK(E686),E686=0),"",_xlfn._xlws.FILTER(Int.Out!G$2:Q$100,Int.Out!B$2:B$100=E686)),"")</f>
        <v/>
      </c>
      <c r="FB686" s="4" t="str" cm="1">
        <f t="array" ref="FB686">IF(OR(ISBLANK(F686),F686=0),"",_xlfn._xlws.FILTER('Rot.Out'!C$3:M$100,'Rot.Out'!B$3:B$100=F686))</f>
        <v/>
      </c>
      <c r="FM686" s="4" t="str" cm="1">
        <f t="array" ref="FM686">IF(OR(F686=0,F686=""),"",IFERROR(_xlfn.UNIQUE(_xlfn._xlws.FILTER('Rot.Out'!R:R,('Rot.Out'!O:O=Data.Out!F686)*('Rot.Out'!P:P=Data.Out!G686)),FALSE),""))</f>
        <v/>
      </c>
      <c r="FN686" s="4" t="str" cm="1">
        <f t="array" ref="FN686">IF(OR(H686=0,ISBLANK(H686)),"",_xlfn._xlws.FILTER(Out.Out!A$2:J$36,Out.Out!K$2:K$36=H686))</f>
        <v/>
      </c>
      <c r="FX686" s="4" t="str" cm="1">
        <f t="array" ref="FX686">IF(OR(A686=0,ISBLANK(A686),A686=""),"",_xlfn._xlws.FILTER(Site.Out!A$2:AA$50,Site.Out!C$2:C$50=A686))</f>
        <v/>
      </c>
      <c r="GY686" s="4" t="str" cm="1">
        <f t="array" ref="GY686">IF(OR(ISBLANK(A686),A686=0,A686=""),"",Pub.Out!A$2:H$2)</f>
        <v/>
      </c>
      <c r="HG686" s="4" t="str" cm="1">
        <f t="array" ref="HG686">IFERROR(IF(OR(C686=0,C686=""),"",_xlfn._xlws.FILTER(Prod.Out!C:F,Prod.Out!B:B=C686)),"")</f>
        <v/>
      </c>
      <c r="HK686" s="4" t="str" cm="1">
        <f t="array" ref="HK686">IF(OR(A686=0,A686=""),"",_xlfn.ANCHORARRAY(ExpD.Out!A$2))</f>
        <v/>
      </c>
    </row>
    <row r="687" spans="1:219" x14ac:dyDescent="0.35">
      <c r="A687" s="4" t="str" cm="1">
        <f t="array" ref="A687">IF(OR(EnterData!A690="",ISBLANK(EnterData!A690)),"",_xlfn._xlws.FILTER(EnterData!A690:L690,EnterData!A690:A690&lt;&gt;""))</f>
        <v/>
      </c>
      <c r="M687" s="4" t="str" cm="1">
        <f t="array" ref="M687">IF(OR(EnterData!A690="",ISBLANK(EnterData!A690)),"",_xlfn._xlws.FILTER(EnterData!N690:AB690,EnterData!A690:A690&lt;&gt;""))</f>
        <v/>
      </c>
      <c r="AB687" s="4" t="str" cm="1">
        <f t="array" ref="AB687">IF(OR(ISBLANK(B687),B687=0),"",_xlfn._xlws.FILTER(MT.Out!A$2:DO$200,MT.Out!D$2:D$200=Data.Out!B687))</f>
        <v/>
      </c>
      <c r="EQ687" s="4" t="str" cm="1">
        <f t="array" ref="EQ687">IFERROR(IF(OR(ISBLANK(E687),E687=0),"",_xlfn._xlws.FILTER(Int.Out!G$2:Q$100,Int.Out!B$2:B$100=E687)),"")</f>
        <v/>
      </c>
      <c r="FB687" s="4" t="str" cm="1">
        <f t="array" ref="FB687">IF(OR(ISBLANK(F687),F687=0),"",_xlfn._xlws.FILTER('Rot.Out'!C$3:M$100,'Rot.Out'!B$3:B$100=F687))</f>
        <v/>
      </c>
      <c r="FM687" s="4" t="str" cm="1">
        <f t="array" ref="FM687">IF(OR(F687=0,F687=""),"",IFERROR(_xlfn.UNIQUE(_xlfn._xlws.FILTER('Rot.Out'!R:R,('Rot.Out'!O:O=Data.Out!F687)*('Rot.Out'!P:P=Data.Out!G687)),FALSE),""))</f>
        <v/>
      </c>
      <c r="FN687" s="4" t="str" cm="1">
        <f t="array" ref="FN687">IF(OR(H687=0,ISBLANK(H687)),"",_xlfn._xlws.FILTER(Out.Out!A$2:J$36,Out.Out!K$2:K$36=H687))</f>
        <v/>
      </c>
      <c r="FX687" s="4" t="str" cm="1">
        <f t="array" ref="FX687">IF(OR(A687=0,ISBLANK(A687),A687=""),"",_xlfn._xlws.FILTER(Site.Out!A$2:AA$50,Site.Out!C$2:C$50=A687))</f>
        <v/>
      </c>
      <c r="GY687" s="4" t="str" cm="1">
        <f t="array" ref="GY687">IF(OR(ISBLANK(A687),A687=0,A687=""),"",Pub.Out!A$2:H$2)</f>
        <v/>
      </c>
      <c r="HG687" s="4" t="str" cm="1">
        <f t="array" ref="HG687">IFERROR(IF(OR(C687=0,C687=""),"",_xlfn._xlws.FILTER(Prod.Out!C:F,Prod.Out!B:B=C687)),"")</f>
        <v/>
      </c>
      <c r="HK687" s="4" t="str" cm="1">
        <f t="array" ref="HK687">IF(OR(A687=0,A687=""),"",_xlfn.ANCHORARRAY(ExpD.Out!A$2))</f>
        <v/>
      </c>
    </row>
    <row r="688" spans="1:219" x14ac:dyDescent="0.35">
      <c r="A688" s="4" t="str" cm="1">
        <f t="array" ref="A688">IF(OR(EnterData!A691="",ISBLANK(EnterData!A691)),"",_xlfn._xlws.FILTER(EnterData!A691:L691,EnterData!A691:A691&lt;&gt;""))</f>
        <v/>
      </c>
      <c r="M688" s="4" t="str" cm="1">
        <f t="array" ref="M688">IF(OR(EnterData!A691="",ISBLANK(EnterData!A691)),"",_xlfn._xlws.FILTER(EnterData!N691:AB691,EnterData!A691:A691&lt;&gt;""))</f>
        <v/>
      </c>
      <c r="AB688" s="4" t="str" cm="1">
        <f t="array" ref="AB688">IF(OR(ISBLANK(B688),B688=0),"",_xlfn._xlws.FILTER(MT.Out!A$2:DO$200,MT.Out!D$2:D$200=Data.Out!B688))</f>
        <v/>
      </c>
      <c r="EQ688" s="4" t="str" cm="1">
        <f t="array" ref="EQ688">IFERROR(IF(OR(ISBLANK(E688),E688=0),"",_xlfn._xlws.FILTER(Int.Out!G$2:Q$100,Int.Out!B$2:B$100=E688)),"")</f>
        <v/>
      </c>
      <c r="FB688" s="4" t="str" cm="1">
        <f t="array" ref="FB688">IF(OR(ISBLANK(F688),F688=0),"",_xlfn._xlws.FILTER('Rot.Out'!C$3:M$100,'Rot.Out'!B$3:B$100=F688))</f>
        <v/>
      </c>
      <c r="FM688" s="4" t="str" cm="1">
        <f t="array" ref="FM688">IF(OR(F688=0,F688=""),"",IFERROR(_xlfn.UNIQUE(_xlfn._xlws.FILTER('Rot.Out'!R:R,('Rot.Out'!O:O=Data.Out!F688)*('Rot.Out'!P:P=Data.Out!G688)),FALSE),""))</f>
        <v/>
      </c>
      <c r="FN688" s="4" t="str" cm="1">
        <f t="array" ref="FN688">IF(OR(H688=0,ISBLANK(H688)),"",_xlfn._xlws.FILTER(Out.Out!A$2:J$36,Out.Out!K$2:K$36=H688))</f>
        <v/>
      </c>
      <c r="FX688" s="4" t="str" cm="1">
        <f t="array" ref="FX688">IF(OR(A688=0,ISBLANK(A688),A688=""),"",_xlfn._xlws.FILTER(Site.Out!A$2:AA$50,Site.Out!C$2:C$50=A688))</f>
        <v/>
      </c>
      <c r="GY688" s="4" t="str" cm="1">
        <f t="array" ref="GY688">IF(OR(ISBLANK(A688),A688=0,A688=""),"",Pub.Out!A$2:H$2)</f>
        <v/>
      </c>
      <c r="HG688" s="4" t="str" cm="1">
        <f t="array" ref="HG688">IFERROR(IF(OR(C688=0,C688=""),"",_xlfn._xlws.FILTER(Prod.Out!C:F,Prod.Out!B:B=C688)),"")</f>
        <v/>
      </c>
      <c r="HK688" s="4" t="str" cm="1">
        <f t="array" ref="HK688">IF(OR(A688=0,A688=""),"",_xlfn.ANCHORARRAY(ExpD.Out!A$2))</f>
        <v/>
      </c>
    </row>
    <row r="689" spans="1:219" x14ac:dyDescent="0.35">
      <c r="A689" s="4" t="str" cm="1">
        <f t="array" ref="A689">IF(OR(EnterData!A692="",ISBLANK(EnterData!A692)),"",_xlfn._xlws.FILTER(EnterData!A692:L692,EnterData!A692:A692&lt;&gt;""))</f>
        <v/>
      </c>
      <c r="M689" s="4" t="str" cm="1">
        <f t="array" ref="M689">IF(OR(EnterData!A692="",ISBLANK(EnterData!A692)),"",_xlfn._xlws.FILTER(EnterData!N692:AB692,EnterData!A692:A692&lt;&gt;""))</f>
        <v/>
      </c>
      <c r="AB689" s="4" t="str" cm="1">
        <f t="array" ref="AB689">IF(OR(ISBLANK(B689),B689=0),"",_xlfn._xlws.FILTER(MT.Out!A$2:DO$200,MT.Out!D$2:D$200=Data.Out!B689))</f>
        <v/>
      </c>
      <c r="EQ689" s="4" t="str" cm="1">
        <f t="array" ref="EQ689">IFERROR(IF(OR(ISBLANK(E689),E689=0),"",_xlfn._xlws.FILTER(Int.Out!G$2:Q$100,Int.Out!B$2:B$100=E689)),"")</f>
        <v/>
      </c>
      <c r="FB689" s="4" t="str" cm="1">
        <f t="array" ref="FB689">IF(OR(ISBLANK(F689),F689=0),"",_xlfn._xlws.FILTER('Rot.Out'!C$3:M$100,'Rot.Out'!B$3:B$100=F689))</f>
        <v/>
      </c>
      <c r="FM689" s="4" t="str" cm="1">
        <f t="array" ref="FM689">IF(OR(F689=0,F689=""),"",IFERROR(_xlfn.UNIQUE(_xlfn._xlws.FILTER('Rot.Out'!R:R,('Rot.Out'!O:O=Data.Out!F689)*('Rot.Out'!P:P=Data.Out!G689)),FALSE),""))</f>
        <v/>
      </c>
      <c r="FN689" s="4" t="str" cm="1">
        <f t="array" ref="FN689">IF(OR(H689=0,ISBLANK(H689)),"",_xlfn._xlws.FILTER(Out.Out!A$2:J$36,Out.Out!K$2:K$36=H689))</f>
        <v/>
      </c>
      <c r="FX689" s="4" t="str" cm="1">
        <f t="array" ref="FX689">IF(OR(A689=0,ISBLANK(A689),A689=""),"",_xlfn._xlws.FILTER(Site.Out!A$2:AA$50,Site.Out!C$2:C$50=A689))</f>
        <v/>
      </c>
      <c r="GY689" s="4" t="str" cm="1">
        <f t="array" ref="GY689">IF(OR(ISBLANK(A689),A689=0,A689=""),"",Pub.Out!A$2:H$2)</f>
        <v/>
      </c>
      <c r="HG689" s="4" t="str" cm="1">
        <f t="array" ref="HG689">IFERROR(IF(OR(C689=0,C689=""),"",_xlfn._xlws.FILTER(Prod.Out!C:F,Prod.Out!B:B=C689)),"")</f>
        <v/>
      </c>
      <c r="HK689" s="4" t="str" cm="1">
        <f t="array" ref="HK689">IF(OR(A689=0,A689=""),"",_xlfn.ANCHORARRAY(ExpD.Out!A$2))</f>
        <v/>
      </c>
    </row>
    <row r="690" spans="1:219" x14ac:dyDescent="0.35">
      <c r="A690" s="4" t="str" cm="1">
        <f t="array" ref="A690">IF(OR(EnterData!A693="",ISBLANK(EnterData!A693)),"",_xlfn._xlws.FILTER(EnterData!A693:L693,EnterData!A693:A693&lt;&gt;""))</f>
        <v/>
      </c>
      <c r="M690" s="4" t="str" cm="1">
        <f t="array" ref="M690">IF(OR(EnterData!A693="",ISBLANK(EnterData!A693)),"",_xlfn._xlws.FILTER(EnterData!N693:AB693,EnterData!A693:A693&lt;&gt;""))</f>
        <v/>
      </c>
      <c r="AB690" s="4" t="str" cm="1">
        <f t="array" ref="AB690">IF(OR(ISBLANK(B690),B690=0),"",_xlfn._xlws.FILTER(MT.Out!A$2:DO$200,MT.Out!D$2:D$200=Data.Out!B690))</f>
        <v/>
      </c>
      <c r="EQ690" s="4" t="str" cm="1">
        <f t="array" ref="EQ690">IFERROR(IF(OR(ISBLANK(E690),E690=0),"",_xlfn._xlws.FILTER(Int.Out!G$2:Q$100,Int.Out!B$2:B$100=E690)),"")</f>
        <v/>
      </c>
      <c r="FB690" s="4" t="str" cm="1">
        <f t="array" ref="FB690">IF(OR(ISBLANK(F690),F690=0),"",_xlfn._xlws.FILTER('Rot.Out'!C$3:M$100,'Rot.Out'!B$3:B$100=F690))</f>
        <v/>
      </c>
      <c r="FM690" s="4" t="str" cm="1">
        <f t="array" ref="FM690">IF(OR(F690=0,F690=""),"",IFERROR(_xlfn.UNIQUE(_xlfn._xlws.FILTER('Rot.Out'!R:R,('Rot.Out'!O:O=Data.Out!F690)*('Rot.Out'!P:P=Data.Out!G690)),FALSE),""))</f>
        <v/>
      </c>
      <c r="FN690" s="4" t="str" cm="1">
        <f t="array" ref="FN690">IF(OR(H690=0,ISBLANK(H690)),"",_xlfn._xlws.FILTER(Out.Out!A$2:J$36,Out.Out!K$2:K$36=H690))</f>
        <v/>
      </c>
      <c r="FX690" s="4" t="str" cm="1">
        <f t="array" ref="FX690">IF(OR(A690=0,ISBLANK(A690),A690=""),"",_xlfn._xlws.FILTER(Site.Out!A$2:AA$50,Site.Out!C$2:C$50=A690))</f>
        <v/>
      </c>
      <c r="GY690" s="4" t="str" cm="1">
        <f t="array" ref="GY690">IF(OR(ISBLANK(A690),A690=0,A690=""),"",Pub.Out!A$2:H$2)</f>
        <v/>
      </c>
      <c r="HG690" s="4" t="str" cm="1">
        <f t="array" ref="HG690">IFERROR(IF(OR(C690=0,C690=""),"",_xlfn._xlws.FILTER(Prod.Out!C:F,Prod.Out!B:B=C690)),"")</f>
        <v/>
      </c>
      <c r="HK690" s="4" t="str" cm="1">
        <f t="array" ref="HK690">IF(OR(A690=0,A690=""),"",_xlfn.ANCHORARRAY(ExpD.Out!A$2))</f>
        <v/>
      </c>
    </row>
    <row r="691" spans="1:219" x14ac:dyDescent="0.35">
      <c r="A691" s="4" t="str" cm="1">
        <f t="array" ref="A691">IF(OR(EnterData!A694="",ISBLANK(EnterData!A694)),"",_xlfn._xlws.FILTER(EnterData!A694:L694,EnterData!A694:A694&lt;&gt;""))</f>
        <v/>
      </c>
      <c r="M691" s="4" t="str" cm="1">
        <f t="array" ref="M691">IF(OR(EnterData!A694="",ISBLANK(EnterData!A694)),"",_xlfn._xlws.FILTER(EnterData!N694:AB694,EnterData!A694:A694&lt;&gt;""))</f>
        <v/>
      </c>
      <c r="AB691" s="4" t="str" cm="1">
        <f t="array" ref="AB691">IF(OR(ISBLANK(B691),B691=0),"",_xlfn._xlws.FILTER(MT.Out!A$2:DO$200,MT.Out!D$2:D$200=Data.Out!B691))</f>
        <v/>
      </c>
      <c r="EQ691" s="4" t="str" cm="1">
        <f t="array" ref="EQ691">IFERROR(IF(OR(ISBLANK(E691),E691=0),"",_xlfn._xlws.FILTER(Int.Out!G$2:Q$100,Int.Out!B$2:B$100=E691)),"")</f>
        <v/>
      </c>
      <c r="FB691" s="4" t="str" cm="1">
        <f t="array" ref="FB691">IF(OR(ISBLANK(F691),F691=0),"",_xlfn._xlws.FILTER('Rot.Out'!C$3:M$100,'Rot.Out'!B$3:B$100=F691))</f>
        <v/>
      </c>
      <c r="FM691" s="4" t="str" cm="1">
        <f t="array" ref="FM691">IF(OR(F691=0,F691=""),"",IFERROR(_xlfn.UNIQUE(_xlfn._xlws.FILTER('Rot.Out'!R:R,('Rot.Out'!O:O=Data.Out!F691)*('Rot.Out'!P:P=Data.Out!G691)),FALSE),""))</f>
        <v/>
      </c>
      <c r="FN691" s="4" t="str" cm="1">
        <f t="array" ref="FN691">IF(OR(H691=0,ISBLANK(H691)),"",_xlfn._xlws.FILTER(Out.Out!A$2:J$36,Out.Out!K$2:K$36=H691))</f>
        <v/>
      </c>
      <c r="FX691" s="4" t="str" cm="1">
        <f t="array" ref="FX691">IF(OR(A691=0,ISBLANK(A691),A691=""),"",_xlfn._xlws.FILTER(Site.Out!A$2:AA$50,Site.Out!C$2:C$50=A691))</f>
        <v/>
      </c>
      <c r="GY691" s="4" t="str" cm="1">
        <f t="array" ref="GY691">IF(OR(ISBLANK(A691),A691=0,A691=""),"",Pub.Out!A$2:H$2)</f>
        <v/>
      </c>
      <c r="HG691" s="4" t="str" cm="1">
        <f t="array" ref="HG691">IFERROR(IF(OR(C691=0,C691=""),"",_xlfn._xlws.FILTER(Prod.Out!C:F,Prod.Out!B:B=C691)),"")</f>
        <v/>
      </c>
      <c r="HK691" s="4" t="str" cm="1">
        <f t="array" ref="HK691">IF(OR(A691=0,A691=""),"",_xlfn.ANCHORARRAY(ExpD.Out!A$2))</f>
        <v/>
      </c>
    </row>
    <row r="692" spans="1:219" x14ac:dyDescent="0.35">
      <c r="A692" s="4" t="str" cm="1">
        <f t="array" ref="A692">IF(OR(EnterData!A695="",ISBLANK(EnterData!A695)),"",_xlfn._xlws.FILTER(EnterData!A695:L695,EnterData!A695:A695&lt;&gt;""))</f>
        <v/>
      </c>
      <c r="M692" s="4" t="str" cm="1">
        <f t="array" ref="M692">IF(OR(EnterData!A695="",ISBLANK(EnterData!A695)),"",_xlfn._xlws.FILTER(EnterData!N695:AB695,EnterData!A695:A695&lt;&gt;""))</f>
        <v/>
      </c>
      <c r="AB692" s="4" t="str" cm="1">
        <f t="array" ref="AB692">IF(OR(ISBLANK(B692),B692=0),"",_xlfn._xlws.FILTER(MT.Out!A$2:DO$200,MT.Out!D$2:D$200=Data.Out!B692))</f>
        <v/>
      </c>
      <c r="EQ692" s="4" t="str" cm="1">
        <f t="array" ref="EQ692">IFERROR(IF(OR(ISBLANK(E692),E692=0),"",_xlfn._xlws.FILTER(Int.Out!G$2:Q$100,Int.Out!B$2:B$100=E692)),"")</f>
        <v/>
      </c>
      <c r="FB692" s="4" t="str" cm="1">
        <f t="array" ref="FB692">IF(OR(ISBLANK(F692),F692=0),"",_xlfn._xlws.FILTER('Rot.Out'!C$3:M$100,'Rot.Out'!B$3:B$100=F692))</f>
        <v/>
      </c>
      <c r="FM692" s="4" t="str" cm="1">
        <f t="array" ref="FM692">IF(OR(F692=0,F692=""),"",IFERROR(_xlfn.UNIQUE(_xlfn._xlws.FILTER('Rot.Out'!R:R,('Rot.Out'!O:O=Data.Out!F692)*('Rot.Out'!P:P=Data.Out!G692)),FALSE),""))</f>
        <v/>
      </c>
      <c r="FN692" s="4" t="str" cm="1">
        <f t="array" ref="FN692">IF(OR(H692=0,ISBLANK(H692)),"",_xlfn._xlws.FILTER(Out.Out!A$2:J$36,Out.Out!K$2:K$36=H692))</f>
        <v/>
      </c>
      <c r="FX692" s="4" t="str" cm="1">
        <f t="array" ref="FX692">IF(OR(A692=0,ISBLANK(A692),A692=""),"",_xlfn._xlws.FILTER(Site.Out!A$2:AA$50,Site.Out!C$2:C$50=A692))</f>
        <v/>
      </c>
      <c r="GY692" s="4" t="str" cm="1">
        <f t="array" ref="GY692">IF(OR(ISBLANK(A692),A692=0,A692=""),"",Pub.Out!A$2:H$2)</f>
        <v/>
      </c>
      <c r="HG692" s="4" t="str" cm="1">
        <f t="array" ref="HG692">IFERROR(IF(OR(C692=0,C692=""),"",_xlfn._xlws.FILTER(Prod.Out!C:F,Prod.Out!B:B=C692)),"")</f>
        <v/>
      </c>
      <c r="HK692" s="4" t="str" cm="1">
        <f t="array" ref="HK692">IF(OR(A692=0,A692=""),"",_xlfn.ANCHORARRAY(ExpD.Out!A$2))</f>
        <v/>
      </c>
    </row>
    <row r="693" spans="1:219" x14ac:dyDescent="0.35">
      <c r="A693" s="4" t="str" cm="1">
        <f t="array" ref="A693">IF(OR(EnterData!A696="",ISBLANK(EnterData!A696)),"",_xlfn._xlws.FILTER(EnterData!A696:L696,EnterData!A696:A696&lt;&gt;""))</f>
        <v/>
      </c>
      <c r="M693" s="4" t="str" cm="1">
        <f t="array" ref="M693">IF(OR(EnterData!A696="",ISBLANK(EnterData!A696)),"",_xlfn._xlws.FILTER(EnterData!N696:AB696,EnterData!A696:A696&lt;&gt;""))</f>
        <v/>
      </c>
      <c r="AB693" s="4" t="str" cm="1">
        <f t="array" ref="AB693">IF(OR(ISBLANK(B693),B693=0),"",_xlfn._xlws.FILTER(MT.Out!A$2:DO$200,MT.Out!D$2:D$200=Data.Out!B693))</f>
        <v/>
      </c>
      <c r="EQ693" s="4" t="str" cm="1">
        <f t="array" ref="EQ693">IFERROR(IF(OR(ISBLANK(E693),E693=0),"",_xlfn._xlws.FILTER(Int.Out!G$2:Q$100,Int.Out!B$2:B$100=E693)),"")</f>
        <v/>
      </c>
      <c r="FB693" s="4" t="str" cm="1">
        <f t="array" ref="FB693">IF(OR(ISBLANK(F693),F693=0),"",_xlfn._xlws.FILTER('Rot.Out'!C$3:M$100,'Rot.Out'!B$3:B$100=F693))</f>
        <v/>
      </c>
      <c r="FM693" s="4" t="str" cm="1">
        <f t="array" ref="FM693">IF(OR(F693=0,F693=""),"",IFERROR(_xlfn.UNIQUE(_xlfn._xlws.FILTER('Rot.Out'!R:R,('Rot.Out'!O:O=Data.Out!F693)*('Rot.Out'!P:P=Data.Out!G693)),FALSE),""))</f>
        <v/>
      </c>
      <c r="FN693" s="4" t="str" cm="1">
        <f t="array" ref="FN693">IF(OR(H693=0,ISBLANK(H693)),"",_xlfn._xlws.FILTER(Out.Out!A$2:J$36,Out.Out!K$2:K$36=H693))</f>
        <v/>
      </c>
      <c r="FX693" s="4" t="str" cm="1">
        <f t="array" ref="FX693">IF(OR(A693=0,ISBLANK(A693),A693=""),"",_xlfn._xlws.FILTER(Site.Out!A$2:AA$50,Site.Out!C$2:C$50=A693))</f>
        <v/>
      </c>
      <c r="GY693" s="4" t="str" cm="1">
        <f t="array" ref="GY693">IF(OR(ISBLANK(A693),A693=0,A693=""),"",Pub.Out!A$2:H$2)</f>
        <v/>
      </c>
      <c r="HG693" s="4" t="str" cm="1">
        <f t="array" ref="HG693">IFERROR(IF(OR(C693=0,C693=""),"",_xlfn._xlws.FILTER(Prod.Out!C:F,Prod.Out!B:B=C693)),"")</f>
        <v/>
      </c>
      <c r="HK693" s="4" t="str" cm="1">
        <f t="array" ref="HK693">IF(OR(A693=0,A693=""),"",_xlfn.ANCHORARRAY(ExpD.Out!A$2))</f>
        <v/>
      </c>
    </row>
    <row r="694" spans="1:219" x14ac:dyDescent="0.35">
      <c r="A694" s="4" t="str" cm="1">
        <f t="array" ref="A694">IF(OR(EnterData!A697="",ISBLANK(EnterData!A697)),"",_xlfn._xlws.FILTER(EnterData!A697:L697,EnterData!A697:A697&lt;&gt;""))</f>
        <v/>
      </c>
      <c r="M694" s="4" t="str" cm="1">
        <f t="array" ref="M694">IF(OR(EnterData!A697="",ISBLANK(EnterData!A697)),"",_xlfn._xlws.FILTER(EnterData!N697:AB697,EnterData!A697:A697&lt;&gt;""))</f>
        <v/>
      </c>
      <c r="AB694" s="4" t="str" cm="1">
        <f t="array" ref="AB694">IF(OR(ISBLANK(B694),B694=0),"",_xlfn._xlws.FILTER(MT.Out!A$2:DO$200,MT.Out!D$2:D$200=Data.Out!B694))</f>
        <v/>
      </c>
      <c r="EQ694" s="4" t="str" cm="1">
        <f t="array" ref="EQ694">IFERROR(IF(OR(ISBLANK(E694),E694=0),"",_xlfn._xlws.FILTER(Int.Out!G$2:Q$100,Int.Out!B$2:B$100=E694)),"")</f>
        <v/>
      </c>
      <c r="FB694" s="4" t="str" cm="1">
        <f t="array" ref="FB694">IF(OR(ISBLANK(F694),F694=0),"",_xlfn._xlws.FILTER('Rot.Out'!C$3:M$100,'Rot.Out'!B$3:B$100=F694))</f>
        <v/>
      </c>
      <c r="FM694" s="4" t="str" cm="1">
        <f t="array" ref="FM694">IF(OR(F694=0,F694=""),"",IFERROR(_xlfn.UNIQUE(_xlfn._xlws.FILTER('Rot.Out'!R:R,('Rot.Out'!O:O=Data.Out!F694)*('Rot.Out'!P:P=Data.Out!G694)),FALSE),""))</f>
        <v/>
      </c>
      <c r="FN694" s="4" t="str" cm="1">
        <f t="array" ref="FN694">IF(OR(H694=0,ISBLANK(H694)),"",_xlfn._xlws.FILTER(Out.Out!A$2:J$36,Out.Out!K$2:K$36=H694))</f>
        <v/>
      </c>
      <c r="FX694" s="4" t="str" cm="1">
        <f t="array" ref="FX694">IF(OR(A694=0,ISBLANK(A694),A694=""),"",_xlfn._xlws.FILTER(Site.Out!A$2:AA$50,Site.Out!C$2:C$50=A694))</f>
        <v/>
      </c>
      <c r="GY694" s="4" t="str" cm="1">
        <f t="array" ref="GY694">IF(OR(ISBLANK(A694),A694=0,A694=""),"",Pub.Out!A$2:H$2)</f>
        <v/>
      </c>
      <c r="HG694" s="4" t="str" cm="1">
        <f t="array" ref="HG694">IFERROR(IF(OR(C694=0,C694=""),"",_xlfn._xlws.FILTER(Prod.Out!C:F,Prod.Out!B:B=C694)),"")</f>
        <v/>
      </c>
      <c r="HK694" s="4" t="str" cm="1">
        <f t="array" ref="HK694">IF(OR(A694=0,A694=""),"",_xlfn.ANCHORARRAY(ExpD.Out!A$2))</f>
        <v/>
      </c>
    </row>
    <row r="695" spans="1:219" x14ac:dyDescent="0.35">
      <c r="A695" s="4" t="str" cm="1">
        <f t="array" ref="A695">IF(OR(EnterData!A698="",ISBLANK(EnterData!A698)),"",_xlfn._xlws.FILTER(EnterData!A698:L698,EnterData!A698:A698&lt;&gt;""))</f>
        <v/>
      </c>
      <c r="M695" s="4" t="str" cm="1">
        <f t="array" ref="M695">IF(OR(EnterData!A698="",ISBLANK(EnterData!A698)),"",_xlfn._xlws.FILTER(EnterData!N698:AB698,EnterData!A698:A698&lt;&gt;""))</f>
        <v/>
      </c>
      <c r="AB695" s="4" t="str" cm="1">
        <f t="array" ref="AB695">IF(OR(ISBLANK(B695),B695=0),"",_xlfn._xlws.FILTER(MT.Out!A$2:DO$200,MT.Out!D$2:D$200=Data.Out!B695))</f>
        <v/>
      </c>
      <c r="EQ695" s="4" t="str" cm="1">
        <f t="array" ref="EQ695">IFERROR(IF(OR(ISBLANK(E695),E695=0),"",_xlfn._xlws.FILTER(Int.Out!G$2:Q$100,Int.Out!B$2:B$100=E695)),"")</f>
        <v/>
      </c>
      <c r="FB695" s="4" t="str" cm="1">
        <f t="array" ref="FB695">IF(OR(ISBLANK(F695),F695=0),"",_xlfn._xlws.FILTER('Rot.Out'!C$3:M$100,'Rot.Out'!B$3:B$100=F695))</f>
        <v/>
      </c>
      <c r="FM695" s="4" t="str" cm="1">
        <f t="array" ref="FM695">IF(OR(F695=0,F695=""),"",IFERROR(_xlfn.UNIQUE(_xlfn._xlws.FILTER('Rot.Out'!R:R,('Rot.Out'!O:O=Data.Out!F695)*('Rot.Out'!P:P=Data.Out!G695)),FALSE),""))</f>
        <v/>
      </c>
      <c r="FN695" s="4" t="str" cm="1">
        <f t="array" ref="FN695">IF(OR(H695=0,ISBLANK(H695)),"",_xlfn._xlws.FILTER(Out.Out!A$2:J$36,Out.Out!K$2:K$36=H695))</f>
        <v/>
      </c>
      <c r="FX695" s="4" t="str" cm="1">
        <f t="array" ref="FX695">IF(OR(A695=0,ISBLANK(A695),A695=""),"",_xlfn._xlws.FILTER(Site.Out!A$2:AA$50,Site.Out!C$2:C$50=A695))</f>
        <v/>
      </c>
      <c r="GY695" s="4" t="str" cm="1">
        <f t="array" ref="GY695">IF(OR(ISBLANK(A695),A695=0,A695=""),"",Pub.Out!A$2:H$2)</f>
        <v/>
      </c>
      <c r="HG695" s="4" t="str" cm="1">
        <f t="array" ref="HG695">IFERROR(IF(OR(C695=0,C695=""),"",_xlfn._xlws.FILTER(Prod.Out!C:F,Prod.Out!B:B=C695)),"")</f>
        <v/>
      </c>
      <c r="HK695" s="4" t="str" cm="1">
        <f t="array" ref="HK695">IF(OR(A695=0,A695=""),"",_xlfn.ANCHORARRAY(ExpD.Out!A$2))</f>
        <v/>
      </c>
    </row>
    <row r="696" spans="1:219" x14ac:dyDescent="0.35">
      <c r="A696" s="4" t="str" cm="1">
        <f t="array" ref="A696">IF(OR(EnterData!A699="",ISBLANK(EnterData!A699)),"",_xlfn._xlws.FILTER(EnterData!A699:L699,EnterData!A699:A699&lt;&gt;""))</f>
        <v/>
      </c>
      <c r="M696" s="4" t="str" cm="1">
        <f t="array" ref="M696">IF(OR(EnterData!A699="",ISBLANK(EnterData!A699)),"",_xlfn._xlws.FILTER(EnterData!N699:AB699,EnterData!A699:A699&lt;&gt;""))</f>
        <v/>
      </c>
      <c r="AB696" s="4" t="str" cm="1">
        <f t="array" ref="AB696">IF(OR(ISBLANK(B696),B696=0),"",_xlfn._xlws.FILTER(MT.Out!A$2:DO$200,MT.Out!D$2:D$200=Data.Out!B696))</f>
        <v/>
      </c>
      <c r="EQ696" s="4" t="str" cm="1">
        <f t="array" ref="EQ696">IFERROR(IF(OR(ISBLANK(E696),E696=0),"",_xlfn._xlws.FILTER(Int.Out!G$2:Q$100,Int.Out!B$2:B$100=E696)),"")</f>
        <v/>
      </c>
      <c r="FB696" s="4" t="str" cm="1">
        <f t="array" ref="FB696">IF(OR(ISBLANK(F696),F696=0),"",_xlfn._xlws.FILTER('Rot.Out'!C$3:M$100,'Rot.Out'!B$3:B$100=F696))</f>
        <v/>
      </c>
      <c r="FM696" s="4" t="str" cm="1">
        <f t="array" ref="FM696">IF(OR(F696=0,F696=""),"",IFERROR(_xlfn.UNIQUE(_xlfn._xlws.FILTER('Rot.Out'!R:R,('Rot.Out'!O:O=Data.Out!F696)*('Rot.Out'!P:P=Data.Out!G696)),FALSE),""))</f>
        <v/>
      </c>
      <c r="FN696" s="4" t="str" cm="1">
        <f t="array" ref="FN696">IF(OR(H696=0,ISBLANK(H696)),"",_xlfn._xlws.FILTER(Out.Out!A$2:J$36,Out.Out!K$2:K$36=H696))</f>
        <v/>
      </c>
      <c r="FX696" s="4" t="str" cm="1">
        <f t="array" ref="FX696">IF(OR(A696=0,ISBLANK(A696),A696=""),"",_xlfn._xlws.FILTER(Site.Out!A$2:AA$50,Site.Out!C$2:C$50=A696))</f>
        <v/>
      </c>
      <c r="GY696" s="4" t="str" cm="1">
        <f t="array" ref="GY696">IF(OR(ISBLANK(A696),A696=0,A696=""),"",Pub.Out!A$2:H$2)</f>
        <v/>
      </c>
      <c r="HG696" s="4" t="str" cm="1">
        <f t="array" ref="HG696">IFERROR(IF(OR(C696=0,C696=""),"",_xlfn._xlws.FILTER(Prod.Out!C:F,Prod.Out!B:B=C696)),"")</f>
        <v/>
      </c>
      <c r="HK696" s="4" t="str" cm="1">
        <f t="array" ref="HK696">IF(OR(A696=0,A696=""),"",_xlfn.ANCHORARRAY(ExpD.Out!A$2))</f>
        <v/>
      </c>
    </row>
    <row r="697" spans="1:219" x14ac:dyDescent="0.35">
      <c r="A697" s="4" t="str" cm="1">
        <f t="array" ref="A697">IF(OR(EnterData!A700="",ISBLANK(EnterData!A700)),"",_xlfn._xlws.FILTER(EnterData!A700:L700,EnterData!A700:A700&lt;&gt;""))</f>
        <v/>
      </c>
      <c r="M697" s="4" t="str" cm="1">
        <f t="array" ref="M697">IF(OR(EnterData!A700="",ISBLANK(EnterData!A700)),"",_xlfn._xlws.FILTER(EnterData!N700:AB700,EnterData!A700:A700&lt;&gt;""))</f>
        <v/>
      </c>
      <c r="AB697" s="4" t="str" cm="1">
        <f t="array" ref="AB697">IF(OR(ISBLANK(B697),B697=0),"",_xlfn._xlws.FILTER(MT.Out!A$2:DO$200,MT.Out!D$2:D$200=Data.Out!B697))</f>
        <v/>
      </c>
      <c r="EQ697" s="4" t="str" cm="1">
        <f t="array" ref="EQ697">IFERROR(IF(OR(ISBLANK(E697),E697=0),"",_xlfn._xlws.FILTER(Int.Out!G$2:Q$100,Int.Out!B$2:B$100=E697)),"")</f>
        <v/>
      </c>
      <c r="FB697" s="4" t="str" cm="1">
        <f t="array" ref="FB697">IF(OR(ISBLANK(F697),F697=0),"",_xlfn._xlws.FILTER('Rot.Out'!C$3:M$100,'Rot.Out'!B$3:B$100=F697))</f>
        <v/>
      </c>
      <c r="FM697" s="4" t="str" cm="1">
        <f t="array" ref="FM697">IF(OR(F697=0,F697=""),"",IFERROR(_xlfn.UNIQUE(_xlfn._xlws.FILTER('Rot.Out'!R:R,('Rot.Out'!O:O=Data.Out!F697)*('Rot.Out'!P:P=Data.Out!G697)),FALSE),""))</f>
        <v/>
      </c>
      <c r="FN697" s="4" t="str" cm="1">
        <f t="array" ref="FN697">IF(OR(H697=0,ISBLANK(H697)),"",_xlfn._xlws.FILTER(Out.Out!A$2:J$36,Out.Out!K$2:K$36=H697))</f>
        <v/>
      </c>
      <c r="FX697" s="4" t="str" cm="1">
        <f t="array" ref="FX697">IF(OR(A697=0,ISBLANK(A697),A697=""),"",_xlfn._xlws.FILTER(Site.Out!A$2:AA$50,Site.Out!C$2:C$50=A697))</f>
        <v/>
      </c>
      <c r="GY697" s="4" t="str" cm="1">
        <f t="array" ref="GY697">IF(OR(ISBLANK(A697),A697=0,A697=""),"",Pub.Out!A$2:H$2)</f>
        <v/>
      </c>
      <c r="HG697" s="4" t="str" cm="1">
        <f t="array" ref="HG697">IFERROR(IF(OR(C697=0,C697=""),"",_xlfn._xlws.FILTER(Prod.Out!C:F,Prod.Out!B:B=C697)),"")</f>
        <v/>
      </c>
      <c r="HK697" s="4" t="str" cm="1">
        <f t="array" ref="HK697">IF(OR(A697=0,A697=""),"",_xlfn.ANCHORARRAY(ExpD.Out!A$2))</f>
        <v/>
      </c>
    </row>
    <row r="698" spans="1:219" x14ac:dyDescent="0.35">
      <c r="A698" s="4" t="str" cm="1">
        <f t="array" ref="A698">IF(OR(EnterData!A701="",ISBLANK(EnterData!A701)),"",_xlfn._xlws.FILTER(EnterData!A701:L701,EnterData!A701:A701&lt;&gt;""))</f>
        <v/>
      </c>
      <c r="M698" s="4" t="str" cm="1">
        <f t="array" ref="M698">IF(OR(EnterData!A701="",ISBLANK(EnterData!A701)),"",_xlfn._xlws.FILTER(EnterData!N701:AB701,EnterData!A701:A701&lt;&gt;""))</f>
        <v/>
      </c>
      <c r="AB698" s="4" t="str" cm="1">
        <f t="array" ref="AB698">IF(OR(ISBLANK(B698),B698=0),"",_xlfn._xlws.FILTER(MT.Out!A$2:DO$200,MT.Out!D$2:D$200=Data.Out!B698))</f>
        <v/>
      </c>
      <c r="EQ698" s="4" t="str" cm="1">
        <f t="array" ref="EQ698">IFERROR(IF(OR(ISBLANK(E698),E698=0),"",_xlfn._xlws.FILTER(Int.Out!G$2:Q$100,Int.Out!B$2:B$100=E698)),"")</f>
        <v/>
      </c>
      <c r="FB698" s="4" t="str" cm="1">
        <f t="array" ref="FB698">IF(OR(ISBLANK(F698),F698=0),"",_xlfn._xlws.FILTER('Rot.Out'!C$3:M$100,'Rot.Out'!B$3:B$100=F698))</f>
        <v/>
      </c>
      <c r="FM698" s="4" t="str" cm="1">
        <f t="array" ref="FM698">IF(OR(F698=0,F698=""),"",IFERROR(_xlfn.UNIQUE(_xlfn._xlws.FILTER('Rot.Out'!R:R,('Rot.Out'!O:O=Data.Out!F698)*('Rot.Out'!P:P=Data.Out!G698)),FALSE),""))</f>
        <v/>
      </c>
      <c r="FN698" s="4" t="str" cm="1">
        <f t="array" ref="FN698">IF(OR(H698=0,ISBLANK(H698)),"",_xlfn._xlws.FILTER(Out.Out!A$2:J$36,Out.Out!K$2:K$36=H698))</f>
        <v/>
      </c>
      <c r="FX698" s="4" t="str" cm="1">
        <f t="array" ref="FX698">IF(OR(A698=0,ISBLANK(A698),A698=""),"",_xlfn._xlws.FILTER(Site.Out!A$2:AA$50,Site.Out!C$2:C$50=A698))</f>
        <v/>
      </c>
      <c r="GY698" s="4" t="str" cm="1">
        <f t="array" ref="GY698">IF(OR(ISBLANK(A698),A698=0,A698=""),"",Pub.Out!A$2:H$2)</f>
        <v/>
      </c>
      <c r="HG698" s="4" t="str" cm="1">
        <f t="array" ref="HG698">IFERROR(IF(OR(C698=0,C698=""),"",_xlfn._xlws.FILTER(Prod.Out!C:F,Prod.Out!B:B=C698)),"")</f>
        <v/>
      </c>
      <c r="HK698" s="4" t="str" cm="1">
        <f t="array" ref="HK698">IF(OR(A698=0,A698=""),"",_xlfn.ANCHORARRAY(ExpD.Out!A$2))</f>
        <v/>
      </c>
    </row>
    <row r="699" spans="1:219" x14ac:dyDescent="0.35">
      <c r="A699" s="4" t="str" cm="1">
        <f t="array" ref="A699">IF(OR(EnterData!A702="",ISBLANK(EnterData!A702)),"",_xlfn._xlws.FILTER(EnterData!A702:L702,EnterData!A702:A702&lt;&gt;""))</f>
        <v/>
      </c>
      <c r="M699" s="4" t="str" cm="1">
        <f t="array" ref="M699">IF(OR(EnterData!A702="",ISBLANK(EnterData!A702)),"",_xlfn._xlws.FILTER(EnterData!N702:AB702,EnterData!A702:A702&lt;&gt;""))</f>
        <v/>
      </c>
      <c r="AB699" s="4" t="str" cm="1">
        <f t="array" ref="AB699">IF(OR(ISBLANK(B699),B699=0),"",_xlfn._xlws.FILTER(MT.Out!A$2:DO$200,MT.Out!D$2:D$200=Data.Out!B699))</f>
        <v/>
      </c>
      <c r="EQ699" s="4" t="str" cm="1">
        <f t="array" ref="EQ699">IFERROR(IF(OR(ISBLANK(E699),E699=0),"",_xlfn._xlws.FILTER(Int.Out!G$2:Q$100,Int.Out!B$2:B$100=E699)),"")</f>
        <v/>
      </c>
      <c r="FB699" s="4" t="str" cm="1">
        <f t="array" ref="FB699">IF(OR(ISBLANK(F699),F699=0),"",_xlfn._xlws.FILTER('Rot.Out'!C$3:M$100,'Rot.Out'!B$3:B$100=F699))</f>
        <v/>
      </c>
      <c r="FM699" s="4" t="str" cm="1">
        <f t="array" ref="FM699">IF(OR(F699=0,F699=""),"",IFERROR(_xlfn.UNIQUE(_xlfn._xlws.FILTER('Rot.Out'!R:R,('Rot.Out'!O:O=Data.Out!F699)*('Rot.Out'!P:P=Data.Out!G699)),FALSE),""))</f>
        <v/>
      </c>
      <c r="FN699" s="4" t="str" cm="1">
        <f t="array" ref="FN699">IF(OR(H699=0,ISBLANK(H699)),"",_xlfn._xlws.FILTER(Out.Out!A$2:J$36,Out.Out!K$2:K$36=H699))</f>
        <v/>
      </c>
      <c r="FX699" s="4" t="str" cm="1">
        <f t="array" ref="FX699">IF(OR(A699=0,ISBLANK(A699),A699=""),"",_xlfn._xlws.FILTER(Site.Out!A$2:AA$50,Site.Out!C$2:C$50=A699))</f>
        <v/>
      </c>
      <c r="GY699" s="4" t="str" cm="1">
        <f t="array" ref="GY699">IF(OR(ISBLANK(A699),A699=0,A699=""),"",Pub.Out!A$2:H$2)</f>
        <v/>
      </c>
      <c r="HG699" s="4" t="str" cm="1">
        <f t="array" ref="HG699">IFERROR(IF(OR(C699=0,C699=""),"",_xlfn._xlws.FILTER(Prod.Out!C:F,Prod.Out!B:B=C699)),"")</f>
        <v/>
      </c>
      <c r="HK699" s="4" t="str" cm="1">
        <f t="array" ref="HK699">IF(OR(A699=0,A699=""),"",_xlfn.ANCHORARRAY(ExpD.Out!A$2))</f>
        <v/>
      </c>
    </row>
    <row r="700" spans="1:219" x14ac:dyDescent="0.35">
      <c r="A700" s="4" t="str" cm="1">
        <f t="array" ref="A700">IF(OR(EnterData!A703="",ISBLANK(EnterData!A703)),"",_xlfn._xlws.FILTER(EnterData!A703:L703,EnterData!A703:A703&lt;&gt;""))</f>
        <v/>
      </c>
      <c r="M700" s="4" t="str" cm="1">
        <f t="array" ref="M700">IF(OR(EnterData!A703="",ISBLANK(EnterData!A703)),"",_xlfn._xlws.FILTER(EnterData!N703:AB703,EnterData!A703:A703&lt;&gt;""))</f>
        <v/>
      </c>
      <c r="AB700" s="4" t="str" cm="1">
        <f t="array" ref="AB700">IF(OR(ISBLANK(B700),B700=0),"",_xlfn._xlws.FILTER(MT.Out!A$2:DO$200,MT.Out!D$2:D$200=Data.Out!B700))</f>
        <v/>
      </c>
      <c r="EQ700" s="4" t="str" cm="1">
        <f t="array" ref="EQ700">IFERROR(IF(OR(ISBLANK(E700),E700=0),"",_xlfn._xlws.FILTER(Int.Out!G$2:Q$100,Int.Out!B$2:B$100=E700)),"")</f>
        <v/>
      </c>
      <c r="FB700" s="4" t="str" cm="1">
        <f t="array" ref="FB700">IF(OR(ISBLANK(F700),F700=0),"",_xlfn._xlws.FILTER('Rot.Out'!C$3:M$100,'Rot.Out'!B$3:B$100=F700))</f>
        <v/>
      </c>
      <c r="FM700" s="4" t="str" cm="1">
        <f t="array" ref="FM700">IF(OR(F700=0,F700=""),"",IFERROR(_xlfn.UNIQUE(_xlfn._xlws.FILTER('Rot.Out'!R:R,('Rot.Out'!O:O=Data.Out!F700)*('Rot.Out'!P:P=Data.Out!G700)),FALSE),""))</f>
        <v/>
      </c>
      <c r="FN700" s="4" t="str" cm="1">
        <f t="array" ref="FN700">IF(OR(H700=0,ISBLANK(H700)),"",_xlfn._xlws.FILTER(Out.Out!A$2:J$36,Out.Out!K$2:K$36=H700))</f>
        <v/>
      </c>
      <c r="FX700" s="4" t="str" cm="1">
        <f t="array" ref="FX700">IF(OR(A700=0,ISBLANK(A700),A700=""),"",_xlfn._xlws.FILTER(Site.Out!A$2:AA$50,Site.Out!C$2:C$50=A700))</f>
        <v/>
      </c>
      <c r="GY700" s="4" t="str" cm="1">
        <f t="array" ref="GY700">IF(OR(ISBLANK(A700),A700=0,A700=""),"",Pub.Out!A$2:H$2)</f>
        <v/>
      </c>
      <c r="HG700" s="4" t="str" cm="1">
        <f t="array" ref="HG700">IFERROR(IF(OR(C700=0,C700=""),"",_xlfn._xlws.FILTER(Prod.Out!C:F,Prod.Out!B:B=C700)),"")</f>
        <v/>
      </c>
      <c r="HK700" s="4" t="str" cm="1">
        <f t="array" ref="HK700">IF(OR(A700=0,A700=""),"",_xlfn.ANCHORARRAY(ExpD.Out!A$2))</f>
        <v/>
      </c>
    </row>
    <row r="701" spans="1:219" x14ac:dyDescent="0.35">
      <c r="A701" s="4" t="str" cm="1">
        <f t="array" ref="A701">IF(OR(EnterData!A704="",ISBLANK(EnterData!A704)),"",_xlfn._xlws.FILTER(EnterData!A704:L704,EnterData!A704:A704&lt;&gt;""))</f>
        <v/>
      </c>
      <c r="M701" s="4" t="str" cm="1">
        <f t="array" ref="M701">IF(OR(EnterData!A704="",ISBLANK(EnterData!A704)),"",_xlfn._xlws.FILTER(EnterData!N704:AB704,EnterData!A704:A704&lt;&gt;""))</f>
        <v/>
      </c>
      <c r="AB701" s="4" t="str" cm="1">
        <f t="array" ref="AB701">IF(OR(ISBLANK(B701),B701=0),"",_xlfn._xlws.FILTER(MT.Out!A$2:DO$200,MT.Out!D$2:D$200=Data.Out!B701))</f>
        <v/>
      </c>
      <c r="EQ701" s="4" t="str" cm="1">
        <f t="array" ref="EQ701">IFERROR(IF(OR(ISBLANK(E701),E701=0),"",_xlfn._xlws.FILTER(Int.Out!G$2:Q$100,Int.Out!B$2:B$100=E701)),"")</f>
        <v/>
      </c>
      <c r="FB701" s="4" t="str" cm="1">
        <f t="array" ref="FB701">IF(OR(ISBLANK(F701),F701=0),"",_xlfn._xlws.FILTER('Rot.Out'!C$3:M$100,'Rot.Out'!B$3:B$100=F701))</f>
        <v/>
      </c>
      <c r="FM701" s="4" t="str" cm="1">
        <f t="array" ref="FM701">IF(OR(F701=0,F701=""),"",IFERROR(_xlfn.UNIQUE(_xlfn._xlws.FILTER('Rot.Out'!R:R,('Rot.Out'!O:O=Data.Out!F701)*('Rot.Out'!P:P=Data.Out!G701)),FALSE),""))</f>
        <v/>
      </c>
      <c r="FN701" s="4" t="str" cm="1">
        <f t="array" ref="FN701">IF(OR(H701=0,ISBLANK(H701)),"",_xlfn._xlws.FILTER(Out.Out!A$2:J$36,Out.Out!K$2:K$36=H701))</f>
        <v/>
      </c>
      <c r="FX701" s="4" t="str" cm="1">
        <f t="array" ref="FX701">IF(OR(A701=0,ISBLANK(A701),A701=""),"",_xlfn._xlws.FILTER(Site.Out!A$2:AA$50,Site.Out!C$2:C$50=A701))</f>
        <v/>
      </c>
      <c r="GY701" s="4" t="str" cm="1">
        <f t="array" ref="GY701">IF(OR(ISBLANK(A701),A701=0,A701=""),"",Pub.Out!A$2:H$2)</f>
        <v/>
      </c>
      <c r="HG701" s="4" t="str" cm="1">
        <f t="array" ref="HG701">IFERROR(IF(OR(C701=0,C701=""),"",_xlfn._xlws.FILTER(Prod.Out!C:F,Prod.Out!B:B=C701)),"")</f>
        <v/>
      </c>
      <c r="HK701" s="4" t="str" cm="1">
        <f t="array" ref="HK701">IF(OR(A701=0,A701=""),"",_xlfn.ANCHORARRAY(ExpD.Out!A$2))</f>
        <v/>
      </c>
    </row>
    <row r="702" spans="1:219" x14ac:dyDescent="0.35">
      <c r="A702" s="4" t="str" cm="1">
        <f t="array" ref="A702">IF(OR(EnterData!A705="",ISBLANK(EnterData!A705)),"",_xlfn._xlws.FILTER(EnterData!A705:L705,EnterData!A705:A705&lt;&gt;""))</f>
        <v/>
      </c>
      <c r="M702" s="4" t="str" cm="1">
        <f t="array" ref="M702">IF(OR(EnterData!A705="",ISBLANK(EnterData!A705)),"",_xlfn._xlws.FILTER(EnterData!N705:AB705,EnterData!A705:A705&lt;&gt;""))</f>
        <v/>
      </c>
      <c r="AB702" s="4" t="str" cm="1">
        <f t="array" ref="AB702">IF(OR(ISBLANK(B702),B702=0),"",_xlfn._xlws.FILTER(MT.Out!A$2:DO$200,MT.Out!D$2:D$200=Data.Out!B702))</f>
        <v/>
      </c>
      <c r="EQ702" s="4" t="str" cm="1">
        <f t="array" ref="EQ702">IFERROR(IF(OR(ISBLANK(E702),E702=0),"",_xlfn._xlws.FILTER(Int.Out!G$2:Q$100,Int.Out!B$2:B$100=E702)),"")</f>
        <v/>
      </c>
      <c r="FB702" s="4" t="str" cm="1">
        <f t="array" ref="FB702">IF(OR(ISBLANK(F702),F702=0),"",_xlfn._xlws.FILTER('Rot.Out'!C$3:M$100,'Rot.Out'!B$3:B$100=F702))</f>
        <v/>
      </c>
      <c r="FM702" s="4" t="str" cm="1">
        <f t="array" ref="FM702">IF(OR(F702=0,F702=""),"",IFERROR(_xlfn.UNIQUE(_xlfn._xlws.FILTER('Rot.Out'!R:R,('Rot.Out'!O:O=Data.Out!F702)*('Rot.Out'!P:P=Data.Out!G702)),FALSE),""))</f>
        <v/>
      </c>
      <c r="FN702" s="4" t="str" cm="1">
        <f t="array" ref="FN702">IF(OR(H702=0,ISBLANK(H702)),"",_xlfn._xlws.FILTER(Out.Out!A$2:J$36,Out.Out!K$2:K$36=H702))</f>
        <v/>
      </c>
      <c r="FX702" s="4" t="str" cm="1">
        <f t="array" ref="FX702">IF(OR(A702=0,ISBLANK(A702),A702=""),"",_xlfn._xlws.FILTER(Site.Out!A$2:AA$50,Site.Out!C$2:C$50=A702))</f>
        <v/>
      </c>
      <c r="GY702" s="4" t="str" cm="1">
        <f t="array" ref="GY702">IF(OR(ISBLANK(A702),A702=0,A702=""),"",Pub.Out!A$2:H$2)</f>
        <v/>
      </c>
      <c r="HG702" s="4" t="str" cm="1">
        <f t="array" ref="HG702">IFERROR(IF(OR(C702=0,C702=""),"",_xlfn._xlws.FILTER(Prod.Out!C:F,Prod.Out!B:B=C702)),"")</f>
        <v/>
      </c>
      <c r="HK702" s="4" t="str" cm="1">
        <f t="array" ref="HK702">IF(OR(A702=0,A702=""),"",_xlfn.ANCHORARRAY(ExpD.Out!A$2))</f>
        <v/>
      </c>
    </row>
    <row r="703" spans="1:219" x14ac:dyDescent="0.35">
      <c r="A703" s="4" t="str" cm="1">
        <f t="array" ref="A703">IF(OR(EnterData!A706="",ISBLANK(EnterData!A706)),"",_xlfn._xlws.FILTER(EnterData!A706:L706,EnterData!A706:A706&lt;&gt;""))</f>
        <v/>
      </c>
      <c r="M703" s="4" t="str" cm="1">
        <f t="array" ref="M703">IF(OR(EnterData!A706="",ISBLANK(EnterData!A706)),"",_xlfn._xlws.FILTER(EnterData!N706:AB706,EnterData!A706:A706&lt;&gt;""))</f>
        <v/>
      </c>
      <c r="AB703" s="4" t="str" cm="1">
        <f t="array" ref="AB703">IF(OR(ISBLANK(B703),B703=0),"",_xlfn._xlws.FILTER(MT.Out!A$2:DO$200,MT.Out!D$2:D$200=Data.Out!B703))</f>
        <v/>
      </c>
      <c r="EQ703" s="4" t="str" cm="1">
        <f t="array" ref="EQ703">IFERROR(IF(OR(ISBLANK(E703),E703=0),"",_xlfn._xlws.FILTER(Int.Out!G$2:Q$100,Int.Out!B$2:B$100=E703)),"")</f>
        <v/>
      </c>
      <c r="FB703" s="4" t="str" cm="1">
        <f t="array" ref="FB703">IF(OR(ISBLANK(F703),F703=0),"",_xlfn._xlws.FILTER('Rot.Out'!C$3:M$100,'Rot.Out'!B$3:B$100=F703))</f>
        <v/>
      </c>
      <c r="FM703" s="4" t="str" cm="1">
        <f t="array" ref="FM703">IF(OR(F703=0,F703=""),"",IFERROR(_xlfn.UNIQUE(_xlfn._xlws.FILTER('Rot.Out'!R:R,('Rot.Out'!O:O=Data.Out!F703)*('Rot.Out'!P:P=Data.Out!G703)),FALSE),""))</f>
        <v/>
      </c>
      <c r="FN703" s="4" t="str" cm="1">
        <f t="array" ref="FN703">IF(OR(H703=0,ISBLANK(H703)),"",_xlfn._xlws.FILTER(Out.Out!A$2:J$36,Out.Out!K$2:K$36=H703))</f>
        <v/>
      </c>
      <c r="FX703" s="4" t="str" cm="1">
        <f t="array" ref="FX703">IF(OR(A703=0,ISBLANK(A703),A703=""),"",_xlfn._xlws.FILTER(Site.Out!A$2:AA$50,Site.Out!C$2:C$50=A703))</f>
        <v/>
      </c>
      <c r="GY703" s="4" t="str" cm="1">
        <f t="array" ref="GY703">IF(OR(ISBLANK(A703),A703=0,A703=""),"",Pub.Out!A$2:H$2)</f>
        <v/>
      </c>
      <c r="HG703" s="4" t="str" cm="1">
        <f t="array" ref="HG703">IFERROR(IF(OR(C703=0,C703=""),"",_xlfn._xlws.FILTER(Prod.Out!C:F,Prod.Out!B:B=C703)),"")</f>
        <v/>
      </c>
      <c r="HK703" s="4" t="str" cm="1">
        <f t="array" ref="HK703">IF(OR(A703=0,A703=""),"",_xlfn.ANCHORARRAY(ExpD.Out!A$2))</f>
        <v/>
      </c>
    </row>
    <row r="704" spans="1:219" x14ac:dyDescent="0.35">
      <c r="A704" s="4" t="str" cm="1">
        <f t="array" ref="A704">IF(OR(EnterData!A707="",ISBLANK(EnterData!A707)),"",_xlfn._xlws.FILTER(EnterData!A707:L707,EnterData!A707:A707&lt;&gt;""))</f>
        <v/>
      </c>
      <c r="M704" s="4" t="str" cm="1">
        <f t="array" ref="M704">IF(OR(EnterData!A707="",ISBLANK(EnterData!A707)),"",_xlfn._xlws.FILTER(EnterData!N707:AB707,EnterData!A707:A707&lt;&gt;""))</f>
        <v/>
      </c>
      <c r="AB704" s="4" t="str" cm="1">
        <f t="array" ref="AB704">IF(OR(ISBLANK(B704),B704=0),"",_xlfn._xlws.FILTER(MT.Out!A$2:DO$200,MT.Out!D$2:D$200=Data.Out!B704))</f>
        <v/>
      </c>
      <c r="EQ704" s="4" t="str" cm="1">
        <f t="array" ref="EQ704">IFERROR(IF(OR(ISBLANK(E704),E704=0),"",_xlfn._xlws.FILTER(Int.Out!G$2:Q$100,Int.Out!B$2:B$100=E704)),"")</f>
        <v/>
      </c>
      <c r="FB704" s="4" t="str" cm="1">
        <f t="array" ref="FB704">IF(OR(ISBLANK(F704),F704=0),"",_xlfn._xlws.FILTER('Rot.Out'!C$3:M$100,'Rot.Out'!B$3:B$100=F704))</f>
        <v/>
      </c>
      <c r="FM704" s="4" t="str" cm="1">
        <f t="array" ref="FM704">IF(OR(F704=0,F704=""),"",IFERROR(_xlfn.UNIQUE(_xlfn._xlws.FILTER('Rot.Out'!R:R,('Rot.Out'!O:O=Data.Out!F704)*('Rot.Out'!P:P=Data.Out!G704)),FALSE),""))</f>
        <v/>
      </c>
      <c r="FN704" s="4" t="str" cm="1">
        <f t="array" ref="FN704">IF(OR(H704=0,ISBLANK(H704)),"",_xlfn._xlws.FILTER(Out.Out!A$2:J$36,Out.Out!K$2:K$36=H704))</f>
        <v/>
      </c>
      <c r="FX704" s="4" t="str" cm="1">
        <f t="array" ref="FX704">IF(OR(A704=0,ISBLANK(A704),A704=""),"",_xlfn._xlws.FILTER(Site.Out!A$2:AA$50,Site.Out!C$2:C$50=A704))</f>
        <v/>
      </c>
      <c r="GY704" s="4" t="str" cm="1">
        <f t="array" ref="GY704">IF(OR(ISBLANK(A704),A704=0,A704=""),"",Pub.Out!A$2:H$2)</f>
        <v/>
      </c>
      <c r="HG704" s="4" t="str" cm="1">
        <f t="array" ref="HG704">IFERROR(IF(OR(C704=0,C704=""),"",_xlfn._xlws.FILTER(Prod.Out!C:F,Prod.Out!B:B=C704)),"")</f>
        <v/>
      </c>
      <c r="HK704" s="4" t="str" cm="1">
        <f t="array" ref="HK704">IF(OR(A704=0,A704=""),"",_xlfn.ANCHORARRAY(ExpD.Out!A$2))</f>
        <v/>
      </c>
    </row>
    <row r="705" spans="1:219" x14ac:dyDescent="0.35">
      <c r="A705" s="4" t="str" cm="1">
        <f t="array" ref="A705">IF(OR(EnterData!A708="",ISBLANK(EnterData!A708)),"",_xlfn._xlws.FILTER(EnterData!A708:L708,EnterData!A708:A708&lt;&gt;""))</f>
        <v/>
      </c>
      <c r="M705" s="4" t="str" cm="1">
        <f t="array" ref="M705">IF(OR(EnterData!A708="",ISBLANK(EnterData!A708)),"",_xlfn._xlws.FILTER(EnterData!N708:AB708,EnterData!A708:A708&lt;&gt;""))</f>
        <v/>
      </c>
      <c r="AB705" s="4" t="str" cm="1">
        <f t="array" ref="AB705">IF(OR(ISBLANK(B705),B705=0),"",_xlfn._xlws.FILTER(MT.Out!A$2:DO$200,MT.Out!D$2:D$200=Data.Out!B705))</f>
        <v/>
      </c>
      <c r="EQ705" s="4" t="str" cm="1">
        <f t="array" ref="EQ705">IFERROR(IF(OR(ISBLANK(E705),E705=0),"",_xlfn._xlws.FILTER(Int.Out!G$2:Q$100,Int.Out!B$2:B$100=E705)),"")</f>
        <v/>
      </c>
      <c r="FB705" s="4" t="str" cm="1">
        <f t="array" ref="FB705">IF(OR(ISBLANK(F705),F705=0),"",_xlfn._xlws.FILTER('Rot.Out'!C$3:M$100,'Rot.Out'!B$3:B$100=F705))</f>
        <v/>
      </c>
      <c r="FM705" s="4" t="str" cm="1">
        <f t="array" ref="FM705">IF(OR(F705=0,F705=""),"",IFERROR(_xlfn.UNIQUE(_xlfn._xlws.FILTER('Rot.Out'!R:R,('Rot.Out'!O:O=Data.Out!F705)*('Rot.Out'!P:P=Data.Out!G705)),FALSE),""))</f>
        <v/>
      </c>
      <c r="FN705" s="4" t="str" cm="1">
        <f t="array" ref="FN705">IF(OR(H705=0,ISBLANK(H705)),"",_xlfn._xlws.FILTER(Out.Out!A$2:J$36,Out.Out!K$2:K$36=H705))</f>
        <v/>
      </c>
      <c r="FX705" s="4" t="str" cm="1">
        <f t="array" ref="FX705">IF(OR(A705=0,ISBLANK(A705),A705=""),"",_xlfn._xlws.FILTER(Site.Out!A$2:AA$50,Site.Out!C$2:C$50=A705))</f>
        <v/>
      </c>
      <c r="GY705" s="4" t="str" cm="1">
        <f t="array" ref="GY705">IF(OR(ISBLANK(A705),A705=0,A705=""),"",Pub.Out!A$2:H$2)</f>
        <v/>
      </c>
      <c r="HG705" s="4" t="str" cm="1">
        <f t="array" ref="HG705">IFERROR(IF(OR(C705=0,C705=""),"",_xlfn._xlws.FILTER(Prod.Out!C:F,Prod.Out!B:B=C705)),"")</f>
        <v/>
      </c>
      <c r="HK705" s="4" t="str" cm="1">
        <f t="array" ref="HK705">IF(OR(A705=0,A705=""),"",_xlfn.ANCHORARRAY(ExpD.Out!A$2))</f>
        <v/>
      </c>
    </row>
    <row r="706" spans="1:219" x14ac:dyDescent="0.35">
      <c r="A706" s="4" t="str" cm="1">
        <f t="array" ref="A706">IF(OR(EnterData!A709="",ISBLANK(EnterData!A709)),"",_xlfn._xlws.FILTER(EnterData!A709:L709,EnterData!A709:A709&lt;&gt;""))</f>
        <v/>
      </c>
      <c r="M706" s="4" t="str" cm="1">
        <f t="array" ref="M706">IF(OR(EnterData!A709="",ISBLANK(EnterData!A709)),"",_xlfn._xlws.FILTER(EnterData!N709:AB709,EnterData!A709:A709&lt;&gt;""))</f>
        <v/>
      </c>
      <c r="AB706" s="4" t="str" cm="1">
        <f t="array" ref="AB706">IF(OR(ISBLANK(B706),B706=0),"",_xlfn._xlws.FILTER(MT.Out!A$2:DO$200,MT.Out!D$2:D$200=Data.Out!B706))</f>
        <v/>
      </c>
      <c r="EQ706" s="4" t="str" cm="1">
        <f t="array" ref="EQ706">IFERROR(IF(OR(ISBLANK(E706),E706=0),"",_xlfn._xlws.FILTER(Int.Out!G$2:Q$100,Int.Out!B$2:B$100=E706)),"")</f>
        <v/>
      </c>
      <c r="FB706" s="4" t="str" cm="1">
        <f t="array" ref="FB706">IF(OR(ISBLANK(F706),F706=0),"",_xlfn._xlws.FILTER('Rot.Out'!C$3:M$100,'Rot.Out'!B$3:B$100=F706))</f>
        <v/>
      </c>
      <c r="FM706" s="4" t="str" cm="1">
        <f t="array" ref="FM706">IF(OR(F706=0,F706=""),"",IFERROR(_xlfn.UNIQUE(_xlfn._xlws.FILTER('Rot.Out'!R:R,('Rot.Out'!O:O=Data.Out!F706)*('Rot.Out'!P:P=Data.Out!G706)),FALSE),""))</f>
        <v/>
      </c>
      <c r="FN706" s="4" t="str" cm="1">
        <f t="array" ref="FN706">IF(OR(H706=0,ISBLANK(H706)),"",_xlfn._xlws.FILTER(Out.Out!A$2:J$36,Out.Out!K$2:K$36=H706))</f>
        <v/>
      </c>
      <c r="FX706" s="4" t="str" cm="1">
        <f t="array" ref="FX706">IF(OR(A706=0,ISBLANK(A706),A706=""),"",_xlfn._xlws.FILTER(Site.Out!A$2:AA$50,Site.Out!C$2:C$50=A706))</f>
        <v/>
      </c>
      <c r="GY706" s="4" t="str" cm="1">
        <f t="array" ref="GY706">IF(OR(ISBLANK(A706),A706=0,A706=""),"",Pub.Out!A$2:H$2)</f>
        <v/>
      </c>
      <c r="HG706" s="4" t="str" cm="1">
        <f t="array" ref="HG706">IFERROR(IF(OR(C706=0,C706=""),"",_xlfn._xlws.FILTER(Prod.Out!C:F,Prod.Out!B:B=C706)),"")</f>
        <v/>
      </c>
      <c r="HK706" s="4" t="str" cm="1">
        <f t="array" ref="HK706">IF(OR(A706=0,A706=""),"",_xlfn.ANCHORARRAY(ExpD.Out!A$2))</f>
        <v/>
      </c>
    </row>
    <row r="707" spans="1:219" x14ac:dyDescent="0.35">
      <c r="A707" s="4" t="str" cm="1">
        <f t="array" ref="A707">IF(OR(EnterData!A710="",ISBLANK(EnterData!A710)),"",_xlfn._xlws.FILTER(EnterData!A710:L710,EnterData!A710:A710&lt;&gt;""))</f>
        <v/>
      </c>
      <c r="M707" s="4" t="str" cm="1">
        <f t="array" ref="M707">IF(OR(EnterData!A710="",ISBLANK(EnterData!A710)),"",_xlfn._xlws.FILTER(EnterData!N710:AB710,EnterData!A710:A710&lt;&gt;""))</f>
        <v/>
      </c>
      <c r="AB707" s="4" t="str" cm="1">
        <f t="array" ref="AB707">IF(OR(ISBLANK(B707),B707=0),"",_xlfn._xlws.FILTER(MT.Out!A$2:DO$200,MT.Out!D$2:D$200=Data.Out!B707))</f>
        <v/>
      </c>
      <c r="EQ707" s="4" t="str" cm="1">
        <f t="array" ref="EQ707">IFERROR(IF(OR(ISBLANK(E707),E707=0),"",_xlfn._xlws.FILTER(Int.Out!G$2:Q$100,Int.Out!B$2:B$100=E707)),"")</f>
        <v/>
      </c>
      <c r="FB707" s="4" t="str" cm="1">
        <f t="array" ref="FB707">IF(OR(ISBLANK(F707),F707=0),"",_xlfn._xlws.FILTER('Rot.Out'!C$3:M$100,'Rot.Out'!B$3:B$100=F707))</f>
        <v/>
      </c>
      <c r="FM707" s="4" t="str" cm="1">
        <f t="array" ref="FM707">IF(OR(F707=0,F707=""),"",IFERROR(_xlfn.UNIQUE(_xlfn._xlws.FILTER('Rot.Out'!R:R,('Rot.Out'!O:O=Data.Out!F707)*('Rot.Out'!P:P=Data.Out!G707)),FALSE),""))</f>
        <v/>
      </c>
      <c r="FN707" s="4" t="str" cm="1">
        <f t="array" ref="FN707">IF(OR(H707=0,ISBLANK(H707)),"",_xlfn._xlws.FILTER(Out.Out!A$2:J$36,Out.Out!K$2:K$36=H707))</f>
        <v/>
      </c>
      <c r="FX707" s="4" t="str" cm="1">
        <f t="array" ref="FX707">IF(OR(A707=0,ISBLANK(A707),A707=""),"",_xlfn._xlws.FILTER(Site.Out!A$2:AA$50,Site.Out!C$2:C$50=A707))</f>
        <v/>
      </c>
      <c r="GY707" s="4" t="str" cm="1">
        <f t="array" ref="GY707">IF(OR(ISBLANK(A707),A707=0,A707=""),"",Pub.Out!A$2:H$2)</f>
        <v/>
      </c>
      <c r="HG707" s="4" t="str" cm="1">
        <f t="array" ref="HG707">IFERROR(IF(OR(C707=0,C707=""),"",_xlfn._xlws.FILTER(Prod.Out!C:F,Prod.Out!B:B=C707)),"")</f>
        <v/>
      </c>
      <c r="HK707" s="4" t="str" cm="1">
        <f t="array" ref="HK707">IF(OR(A707=0,A707=""),"",_xlfn.ANCHORARRAY(ExpD.Out!A$2))</f>
        <v/>
      </c>
    </row>
    <row r="708" spans="1:219" x14ac:dyDescent="0.35">
      <c r="A708" s="4" t="str" cm="1">
        <f t="array" ref="A708">IF(OR(EnterData!A711="",ISBLANK(EnterData!A711)),"",_xlfn._xlws.FILTER(EnterData!A711:L711,EnterData!A711:A711&lt;&gt;""))</f>
        <v/>
      </c>
      <c r="M708" s="4" t="str" cm="1">
        <f t="array" ref="M708">IF(OR(EnterData!A711="",ISBLANK(EnterData!A711)),"",_xlfn._xlws.FILTER(EnterData!N711:AB711,EnterData!A711:A711&lt;&gt;""))</f>
        <v/>
      </c>
      <c r="AB708" s="4" t="str" cm="1">
        <f t="array" ref="AB708">IF(OR(ISBLANK(B708),B708=0),"",_xlfn._xlws.FILTER(MT.Out!A$2:DO$200,MT.Out!D$2:D$200=Data.Out!B708))</f>
        <v/>
      </c>
      <c r="EQ708" s="4" t="str" cm="1">
        <f t="array" ref="EQ708">IFERROR(IF(OR(ISBLANK(E708),E708=0),"",_xlfn._xlws.FILTER(Int.Out!G$2:Q$100,Int.Out!B$2:B$100=E708)),"")</f>
        <v/>
      </c>
      <c r="FB708" s="4" t="str" cm="1">
        <f t="array" ref="FB708">IF(OR(ISBLANK(F708),F708=0),"",_xlfn._xlws.FILTER('Rot.Out'!C$3:M$100,'Rot.Out'!B$3:B$100=F708))</f>
        <v/>
      </c>
      <c r="FM708" s="4" t="str" cm="1">
        <f t="array" ref="FM708">IF(OR(F708=0,F708=""),"",IFERROR(_xlfn.UNIQUE(_xlfn._xlws.FILTER('Rot.Out'!R:R,('Rot.Out'!O:O=Data.Out!F708)*('Rot.Out'!P:P=Data.Out!G708)),FALSE),""))</f>
        <v/>
      </c>
      <c r="FN708" s="4" t="str" cm="1">
        <f t="array" ref="FN708">IF(OR(H708=0,ISBLANK(H708)),"",_xlfn._xlws.FILTER(Out.Out!A$2:J$36,Out.Out!K$2:K$36=H708))</f>
        <v/>
      </c>
      <c r="FX708" s="4" t="str" cm="1">
        <f t="array" ref="FX708">IF(OR(A708=0,ISBLANK(A708),A708=""),"",_xlfn._xlws.FILTER(Site.Out!A$2:AA$50,Site.Out!C$2:C$50=A708))</f>
        <v/>
      </c>
      <c r="GY708" s="4" t="str" cm="1">
        <f t="array" ref="GY708">IF(OR(ISBLANK(A708),A708=0,A708=""),"",Pub.Out!A$2:H$2)</f>
        <v/>
      </c>
      <c r="HG708" s="4" t="str" cm="1">
        <f t="array" ref="HG708">IFERROR(IF(OR(C708=0,C708=""),"",_xlfn._xlws.FILTER(Prod.Out!C:F,Prod.Out!B:B=C708)),"")</f>
        <v/>
      </c>
      <c r="HK708" s="4" t="str" cm="1">
        <f t="array" ref="HK708">IF(OR(A708=0,A708=""),"",_xlfn.ANCHORARRAY(ExpD.Out!A$2))</f>
        <v/>
      </c>
    </row>
    <row r="709" spans="1:219" x14ac:dyDescent="0.35">
      <c r="A709" s="4" t="str" cm="1">
        <f t="array" ref="A709">IF(OR(EnterData!A712="",ISBLANK(EnterData!A712)),"",_xlfn._xlws.FILTER(EnterData!A712:L712,EnterData!A712:A712&lt;&gt;""))</f>
        <v/>
      </c>
      <c r="M709" s="4" t="str" cm="1">
        <f t="array" ref="M709">IF(OR(EnterData!A712="",ISBLANK(EnterData!A712)),"",_xlfn._xlws.FILTER(EnterData!N712:AB712,EnterData!A712:A712&lt;&gt;""))</f>
        <v/>
      </c>
      <c r="AB709" s="4" t="str" cm="1">
        <f t="array" ref="AB709">IF(OR(ISBLANK(B709),B709=0),"",_xlfn._xlws.FILTER(MT.Out!A$2:DO$200,MT.Out!D$2:D$200=Data.Out!B709))</f>
        <v/>
      </c>
      <c r="EQ709" s="4" t="str" cm="1">
        <f t="array" ref="EQ709">IFERROR(IF(OR(ISBLANK(E709),E709=0),"",_xlfn._xlws.FILTER(Int.Out!G$2:Q$100,Int.Out!B$2:B$100=E709)),"")</f>
        <v/>
      </c>
      <c r="FB709" s="4" t="str" cm="1">
        <f t="array" ref="FB709">IF(OR(ISBLANK(F709),F709=0),"",_xlfn._xlws.FILTER('Rot.Out'!C$3:M$100,'Rot.Out'!B$3:B$100=F709))</f>
        <v/>
      </c>
      <c r="FM709" s="4" t="str" cm="1">
        <f t="array" ref="FM709">IF(OR(F709=0,F709=""),"",IFERROR(_xlfn.UNIQUE(_xlfn._xlws.FILTER('Rot.Out'!R:R,('Rot.Out'!O:O=Data.Out!F709)*('Rot.Out'!P:P=Data.Out!G709)),FALSE),""))</f>
        <v/>
      </c>
      <c r="FN709" s="4" t="str" cm="1">
        <f t="array" ref="FN709">IF(OR(H709=0,ISBLANK(H709)),"",_xlfn._xlws.FILTER(Out.Out!A$2:J$36,Out.Out!K$2:K$36=H709))</f>
        <v/>
      </c>
      <c r="FX709" s="4" t="str" cm="1">
        <f t="array" ref="FX709">IF(OR(A709=0,ISBLANK(A709),A709=""),"",_xlfn._xlws.FILTER(Site.Out!A$2:AA$50,Site.Out!C$2:C$50=A709))</f>
        <v/>
      </c>
      <c r="GY709" s="4" t="str" cm="1">
        <f t="array" ref="GY709">IF(OR(ISBLANK(A709),A709=0,A709=""),"",Pub.Out!A$2:H$2)</f>
        <v/>
      </c>
      <c r="HG709" s="4" t="str" cm="1">
        <f t="array" ref="HG709">IFERROR(IF(OR(C709=0,C709=""),"",_xlfn._xlws.FILTER(Prod.Out!C:F,Prod.Out!B:B=C709)),"")</f>
        <v/>
      </c>
      <c r="HK709" s="4" t="str" cm="1">
        <f t="array" ref="HK709">IF(OR(A709=0,A709=""),"",_xlfn.ANCHORARRAY(ExpD.Out!A$2))</f>
        <v/>
      </c>
    </row>
    <row r="710" spans="1:219" x14ac:dyDescent="0.35">
      <c r="A710" s="4" t="str" cm="1">
        <f t="array" ref="A710">IF(OR(EnterData!A713="",ISBLANK(EnterData!A713)),"",_xlfn._xlws.FILTER(EnterData!A713:L713,EnterData!A713:A713&lt;&gt;""))</f>
        <v/>
      </c>
      <c r="M710" s="4" t="str" cm="1">
        <f t="array" ref="M710">IF(OR(EnterData!A713="",ISBLANK(EnterData!A713)),"",_xlfn._xlws.FILTER(EnterData!N713:AB713,EnterData!A713:A713&lt;&gt;""))</f>
        <v/>
      </c>
      <c r="AB710" s="4" t="str" cm="1">
        <f t="array" ref="AB710">IF(OR(ISBLANK(B710),B710=0),"",_xlfn._xlws.FILTER(MT.Out!A$2:DO$200,MT.Out!D$2:D$200=Data.Out!B710))</f>
        <v/>
      </c>
      <c r="EQ710" s="4" t="str" cm="1">
        <f t="array" ref="EQ710">IFERROR(IF(OR(ISBLANK(E710),E710=0),"",_xlfn._xlws.FILTER(Int.Out!G$2:Q$100,Int.Out!B$2:B$100=E710)),"")</f>
        <v/>
      </c>
      <c r="FB710" s="4" t="str" cm="1">
        <f t="array" ref="FB710">IF(OR(ISBLANK(F710),F710=0),"",_xlfn._xlws.FILTER('Rot.Out'!C$3:M$100,'Rot.Out'!B$3:B$100=F710))</f>
        <v/>
      </c>
      <c r="FM710" s="4" t="str" cm="1">
        <f t="array" ref="FM710">IF(OR(F710=0,F710=""),"",IFERROR(_xlfn.UNIQUE(_xlfn._xlws.FILTER('Rot.Out'!R:R,('Rot.Out'!O:O=Data.Out!F710)*('Rot.Out'!P:P=Data.Out!G710)),FALSE),""))</f>
        <v/>
      </c>
      <c r="FN710" s="4" t="str" cm="1">
        <f t="array" ref="FN710">IF(OR(H710=0,ISBLANK(H710)),"",_xlfn._xlws.FILTER(Out.Out!A$2:J$36,Out.Out!K$2:K$36=H710))</f>
        <v/>
      </c>
      <c r="FX710" s="4" t="str" cm="1">
        <f t="array" ref="FX710">IF(OR(A710=0,ISBLANK(A710),A710=""),"",_xlfn._xlws.FILTER(Site.Out!A$2:AA$50,Site.Out!C$2:C$50=A710))</f>
        <v/>
      </c>
      <c r="GY710" s="4" t="str" cm="1">
        <f t="array" ref="GY710">IF(OR(ISBLANK(A710),A710=0,A710=""),"",Pub.Out!A$2:H$2)</f>
        <v/>
      </c>
      <c r="HG710" s="4" t="str" cm="1">
        <f t="array" ref="HG710">IFERROR(IF(OR(C710=0,C710=""),"",_xlfn._xlws.FILTER(Prod.Out!C:F,Prod.Out!B:B=C710)),"")</f>
        <v/>
      </c>
      <c r="HK710" s="4" t="str" cm="1">
        <f t="array" ref="HK710">IF(OR(A710=0,A710=""),"",_xlfn.ANCHORARRAY(ExpD.Out!A$2))</f>
        <v/>
      </c>
    </row>
    <row r="711" spans="1:219" x14ac:dyDescent="0.35">
      <c r="A711" s="4" t="str" cm="1">
        <f t="array" ref="A711">IF(OR(EnterData!A714="",ISBLANK(EnterData!A714)),"",_xlfn._xlws.FILTER(EnterData!A714:L714,EnterData!A714:A714&lt;&gt;""))</f>
        <v/>
      </c>
      <c r="M711" s="4" t="str" cm="1">
        <f t="array" ref="M711">IF(OR(EnterData!A714="",ISBLANK(EnterData!A714)),"",_xlfn._xlws.FILTER(EnterData!N714:AB714,EnterData!A714:A714&lt;&gt;""))</f>
        <v/>
      </c>
      <c r="AB711" s="4" t="str" cm="1">
        <f t="array" ref="AB711">IF(OR(ISBLANK(B711),B711=0),"",_xlfn._xlws.FILTER(MT.Out!A$2:DO$200,MT.Out!D$2:D$200=Data.Out!B711))</f>
        <v/>
      </c>
      <c r="EQ711" s="4" t="str" cm="1">
        <f t="array" ref="EQ711">IFERROR(IF(OR(ISBLANK(E711),E711=0),"",_xlfn._xlws.FILTER(Int.Out!G$2:Q$100,Int.Out!B$2:B$100=E711)),"")</f>
        <v/>
      </c>
      <c r="FB711" s="4" t="str" cm="1">
        <f t="array" ref="FB711">IF(OR(ISBLANK(F711),F711=0),"",_xlfn._xlws.FILTER('Rot.Out'!C$3:M$100,'Rot.Out'!B$3:B$100=F711))</f>
        <v/>
      </c>
      <c r="FM711" s="4" t="str" cm="1">
        <f t="array" ref="FM711">IF(OR(F711=0,F711=""),"",IFERROR(_xlfn.UNIQUE(_xlfn._xlws.FILTER('Rot.Out'!R:R,('Rot.Out'!O:O=Data.Out!F711)*('Rot.Out'!P:P=Data.Out!G711)),FALSE),""))</f>
        <v/>
      </c>
      <c r="FN711" s="4" t="str" cm="1">
        <f t="array" ref="FN711">IF(OR(H711=0,ISBLANK(H711)),"",_xlfn._xlws.FILTER(Out.Out!A$2:J$36,Out.Out!K$2:K$36=H711))</f>
        <v/>
      </c>
      <c r="FX711" s="4" t="str" cm="1">
        <f t="array" ref="FX711">IF(OR(A711=0,ISBLANK(A711),A711=""),"",_xlfn._xlws.FILTER(Site.Out!A$2:AA$50,Site.Out!C$2:C$50=A711))</f>
        <v/>
      </c>
      <c r="GY711" s="4" t="str" cm="1">
        <f t="array" ref="GY711">IF(OR(ISBLANK(A711),A711=0,A711=""),"",Pub.Out!A$2:H$2)</f>
        <v/>
      </c>
      <c r="HG711" s="4" t="str" cm="1">
        <f t="array" ref="HG711">IFERROR(IF(OR(C711=0,C711=""),"",_xlfn._xlws.FILTER(Prod.Out!C:F,Prod.Out!B:B=C711)),"")</f>
        <v/>
      </c>
      <c r="HK711" s="4" t="str" cm="1">
        <f t="array" ref="HK711">IF(OR(A711=0,A711=""),"",_xlfn.ANCHORARRAY(ExpD.Out!A$2))</f>
        <v/>
      </c>
    </row>
    <row r="712" spans="1:219" x14ac:dyDescent="0.35">
      <c r="A712" s="4" t="str" cm="1">
        <f t="array" ref="A712">IF(OR(EnterData!A715="",ISBLANK(EnterData!A715)),"",_xlfn._xlws.FILTER(EnterData!A715:L715,EnterData!A715:A715&lt;&gt;""))</f>
        <v/>
      </c>
      <c r="M712" s="4" t="str" cm="1">
        <f t="array" ref="M712">IF(OR(EnterData!A715="",ISBLANK(EnterData!A715)),"",_xlfn._xlws.FILTER(EnterData!N715:AB715,EnterData!A715:A715&lt;&gt;""))</f>
        <v/>
      </c>
      <c r="AB712" s="4" t="str" cm="1">
        <f t="array" ref="AB712">IF(OR(ISBLANK(B712),B712=0),"",_xlfn._xlws.FILTER(MT.Out!A$2:DO$200,MT.Out!D$2:D$200=Data.Out!B712))</f>
        <v/>
      </c>
      <c r="EQ712" s="4" t="str" cm="1">
        <f t="array" ref="EQ712">IFERROR(IF(OR(ISBLANK(E712),E712=0),"",_xlfn._xlws.FILTER(Int.Out!G$2:Q$100,Int.Out!B$2:B$100=E712)),"")</f>
        <v/>
      </c>
      <c r="FB712" s="4" t="str" cm="1">
        <f t="array" ref="FB712">IF(OR(ISBLANK(F712),F712=0),"",_xlfn._xlws.FILTER('Rot.Out'!C$3:M$100,'Rot.Out'!B$3:B$100=F712))</f>
        <v/>
      </c>
      <c r="FM712" s="4" t="str" cm="1">
        <f t="array" ref="FM712">IF(OR(F712=0,F712=""),"",IFERROR(_xlfn.UNIQUE(_xlfn._xlws.FILTER('Rot.Out'!R:R,('Rot.Out'!O:O=Data.Out!F712)*('Rot.Out'!P:P=Data.Out!G712)),FALSE),""))</f>
        <v/>
      </c>
      <c r="FN712" s="4" t="str" cm="1">
        <f t="array" ref="FN712">IF(OR(H712=0,ISBLANK(H712)),"",_xlfn._xlws.FILTER(Out.Out!A$2:J$36,Out.Out!K$2:K$36=H712))</f>
        <v/>
      </c>
      <c r="FX712" s="4" t="str" cm="1">
        <f t="array" ref="FX712">IF(OR(A712=0,ISBLANK(A712),A712=""),"",_xlfn._xlws.FILTER(Site.Out!A$2:AA$50,Site.Out!C$2:C$50=A712))</f>
        <v/>
      </c>
      <c r="GY712" s="4" t="str" cm="1">
        <f t="array" ref="GY712">IF(OR(ISBLANK(A712),A712=0,A712=""),"",Pub.Out!A$2:H$2)</f>
        <v/>
      </c>
      <c r="HG712" s="4" t="str" cm="1">
        <f t="array" ref="HG712">IFERROR(IF(OR(C712=0,C712=""),"",_xlfn._xlws.FILTER(Prod.Out!C:F,Prod.Out!B:B=C712)),"")</f>
        <v/>
      </c>
      <c r="HK712" s="4" t="str" cm="1">
        <f t="array" ref="HK712">IF(OR(A712=0,A712=""),"",_xlfn.ANCHORARRAY(ExpD.Out!A$2))</f>
        <v/>
      </c>
    </row>
    <row r="713" spans="1:219" x14ac:dyDescent="0.35">
      <c r="A713" s="4" t="str" cm="1">
        <f t="array" ref="A713">IF(OR(EnterData!A716="",ISBLANK(EnterData!A716)),"",_xlfn._xlws.FILTER(EnterData!A716:L716,EnterData!A716:A716&lt;&gt;""))</f>
        <v/>
      </c>
      <c r="M713" s="4" t="str" cm="1">
        <f t="array" ref="M713">IF(OR(EnterData!A716="",ISBLANK(EnterData!A716)),"",_xlfn._xlws.FILTER(EnterData!N716:AB716,EnterData!A716:A716&lt;&gt;""))</f>
        <v/>
      </c>
      <c r="AB713" s="4" t="str" cm="1">
        <f t="array" ref="AB713">IF(OR(ISBLANK(B713),B713=0),"",_xlfn._xlws.FILTER(MT.Out!A$2:DO$200,MT.Out!D$2:D$200=Data.Out!B713))</f>
        <v/>
      </c>
      <c r="EQ713" s="4" t="str" cm="1">
        <f t="array" ref="EQ713">IFERROR(IF(OR(ISBLANK(E713),E713=0),"",_xlfn._xlws.FILTER(Int.Out!G$2:Q$100,Int.Out!B$2:B$100=E713)),"")</f>
        <v/>
      </c>
      <c r="FB713" s="4" t="str" cm="1">
        <f t="array" ref="FB713">IF(OR(ISBLANK(F713),F713=0),"",_xlfn._xlws.FILTER('Rot.Out'!C$3:M$100,'Rot.Out'!B$3:B$100=F713))</f>
        <v/>
      </c>
      <c r="FM713" s="4" t="str" cm="1">
        <f t="array" ref="FM713">IF(OR(F713=0,F713=""),"",IFERROR(_xlfn.UNIQUE(_xlfn._xlws.FILTER('Rot.Out'!R:R,('Rot.Out'!O:O=Data.Out!F713)*('Rot.Out'!P:P=Data.Out!G713)),FALSE),""))</f>
        <v/>
      </c>
      <c r="FN713" s="4" t="str" cm="1">
        <f t="array" ref="FN713">IF(OR(H713=0,ISBLANK(H713)),"",_xlfn._xlws.FILTER(Out.Out!A$2:J$36,Out.Out!K$2:K$36=H713))</f>
        <v/>
      </c>
      <c r="FX713" s="4" t="str" cm="1">
        <f t="array" ref="FX713">IF(OR(A713=0,ISBLANK(A713),A713=""),"",_xlfn._xlws.FILTER(Site.Out!A$2:AA$50,Site.Out!C$2:C$50=A713))</f>
        <v/>
      </c>
      <c r="GY713" s="4" t="str" cm="1">
        <f t="array" ref="GY713">IF(OR(ISBLANK(A713),A713=0,A713=""),"",Pub.Out!A$2:H$2)</f>
        <v/>
      </c>
      <c r="HG713" s="4" t="str" cm="1">
        <f t="array" ref="HG713">IFERROR(IF(OR(C713=0,C713=""),"",_xlfn._xlws.FILTER(Prod.Out!C:F,Prod.Out!B:B=C713)),"")</f>
        <v/>
      </c>
      <c r="HK713" s="4" t="str" cm="1">
        <f t="array" ref="HK713">IF(OR(A713=0,A713=""),"",_xlfn.ANCHORARRAY(ExpD.Out!A$2))</f>
        <v/>
      </c>
    </row>
    <row r="714" spans="1:219" x14ac:dyDescent="0.35">
      <c r="A714" s="4" t="str" cm="1">
        <f t="array" ref="A714">IF(OR(EnterData!A717="",ISBLANK(EnterData!A717)),"",_xlfn._xlws.FILTER(EnterData!A717:L717,EnterData!A717:A717&lt;&gt;""))</f>
        <v/>
      </c>
      <c r="M714" s="4" t="str" cm="1">
        <f t="array" ref="M714">IF(OR(EnterData!A717="",ISBLANK(EnterData!A717)),"",_xlfn._xlws.FILTER(EnterData!N717:AB717,EnterData!A717:A717&lt;&gt;""))</f>
        <v/>
      </c>
      <c r="AB714" s="4" t="str" cm="1">
        <f t="array" ref="AB714">IF(OR(ISBLANK(B714),B714=0),"",_xlfn._xlws.FILTER(MT.Out!A$2:DO$200,MT.Out!D$2:D$200=Data.Out!B714))</f>
        <v/>
      </c>
      <c r="EQ714" s="4" t="str" cm="1">
        <f t="array" ref="EQ714">IFERROR(IF(OR(ISBLANK(E714),E714=0),"",_xlfn._xlws.FILTER(Int.Out!G$2:Q$100,Int.Out!B$2:B$100=E714)),"")</f>
        <v/>
      </c>
      <c r="FB714" s="4" t="str" cm="1">
        <f t="array" ref="FB714">IF(OR(ISBLANK(F714),F714=0),"",_xlfn._xlws.FILTER('Rot.Out'!C$3:M$100,'Rot.Out'!B$3:B$100=F714))</f>
        <v/>
      </c>
      <c r="FM714" s="4" t="str" cm="1">
        <f t="array" ref="FM714">IF(OR(F714=0,F714=""),"",IFERROR(_xlfn.UNIQUE(_xlfn._xlws.FILTER('Rot.Out'!R:R,('Rot.Out'!O:O=Data.Out!F714)*('Rot.Out'!P:P=Data.Out!G714)),FALSE),""))</f>
        <v/>
      </c>
      <c r="FN714" s="4" t="str" cm="1">
        <f t="array" ref="FN714">IF(OR(H714=0,ISBLANK(H714)),"",_xlfn._xlws.FILTER(Out.Out!A$2:J$36,Out.Out!K$2:K$36=H714))</f>
        <v/>
      </c>
      <c r="FX714" s="4" t="str" cm="1">
        <f t="array" ref="FX714">IF(OR(A714=0,ISBLANK(A714),A714=""),"",_xlfn._xlws.FILTER(Site.Out!A$2:AA$50,Site.Out!C$2:C$50=A714))</f>
        <v/>
      </c>
      <c r="GY714" s="4" t="str" cm="1">
        <f t="array" ref="GY714">IF(OR(ISBLANK(A714),A714=0,A714=""),"",Pub.Out!A$2:H$2)</f>
        <v/>
      </c>
      <c r="HG714" s="4" t="str" cm="1">
        <f t="array" ref="HG714">IFERROR(IF(OR(C714=0,C714=""),"",_xlfn._xlws.FILTER(Prod.Out!C:F,Prod.Out!B:B=C714)),"")</f>
        <v/>
      </c>
      <c r="HK714" s="4" t="str" cm="1">
        <f t="array" ref="HK714">IF(OR(A714=0,A714=""),"",_xlfn.ANCHORARRAY(ExpD.Out!A$2))</f>
        <v/>
      </c>
    </row>
    <row r="715" spans="1:219" x14ac:dyDescent="0.35">
      <c r="A715" s="4" t="str" cm="1">
        <f t="array" ref="A715">IF(OR(EnterData!A718="",ISBLANK(EnterData!A718)),"",_xlfn._xlws.FILTER(EnterData!A718:L718,EnterData!A718:A718&lt;&gt;""))</f>
        <v/>
      </c>
      <c r="M715" s="4" t="str" cm="1">
        <f t="array" ref="M715">IF(OR(EnterData!A718="",ISBLANK(EnterData!A718)),"",_xlfn._xlws.FILTER(EnterData!N718:AB718,EnterData!A718:A718&lt;&gt;""))</f>
        <v/>
      </c>
      <c r="AB715" s="4" t="str" cm="1">
        <f t="array" ref="AB715">IF(OR(ISBLANK(B715),B715=0),"",_xlfn._xlws.FILTER(MT.Out!A$2:DO$200,MT.Out!D$2:D$200=Data.Out!B715))</f>
        <v/>
      </c>
      <c r="EQ715" s="4" t="str" cm="1">
        <f t="array" ref="EQ715">IFERROR(IF(OR(ISBLANK(E715),E715=0),"",_xlfn._xlws.FILTER(Int.Out!G$2:Q$100,Int.Out!B$2:B$100=E715)),"")</f>
        <v/>
      </c>
      <c r="FB715" s="4" t="str" cm="1">
        <f t="array" ref="FB715">IF(OR(ISBLANK(F715),F715=0),"",_xlfn._xlws.FILTER('Rot.Out'!C$3:M$100,'Rot.Out'!B$3:B$100=F715))</f>
        <v/>
      </c>
      <c r="FM715" s="4" t="str" cm="1">
        <f t="array" ref="FM715">IF(OR(F715=0,F715=""),"",IFERROR(_xlfn.UNIQUE(_xlfn._xlws.FILTER('Rot.Out'!R:R,('Rot.Out'!O:O=Data.Out!F715)*('Rot.Out'!P:P=Data.Out!G715)),FALSE),""))</f>
        <v/>
      </c>
      <c r="FN715" s="4" t="str" cm="1">
        <f t="array" ref="FN715">IF(OR(H715=0,ISBLANK(H715)),"",_xlfn._xlws.FILTER(Out.Out!A$2:J$36,Out.Out!K$2:K$36=H715))</f>
        <v/>
      </c>
      <c r="FX715" s="4" t="str" cm="1">
        <f t="array" ref="FX715">IF(OR(A715=0,ISBLANK(A715),A715=""),"",_xlfn._xlws.FILTER(Site.Out!A$2:AA$50,Site.Out!C$2:C$50=A715))</f>
        <v/>
      </c>
      <c r="GY715" s="4" t="str" cm="1">
        <f t="array" ref="GY715">IF(OR(ISBLANK(A715),A715=0,A715=""),"",Pub.Out!A$2:H$2)</f>
        <v/>
      </c>
      <c r="HG715" s="4" t="str" cm="1">
        <f t="array" ref="HG715">IFERROR(IF(OR(C715=0,C715=""),"",_xlfn._xlws.FILTER(Prod.Out!C:F,Prod.Out!B:B=C715)),"")</f>
        <v/>
      </c>
      <c r="HK715" s="4" t="str" cm="1">
        <f t="array" ref="HK715">IF(OR(A715=0,A715=""),"",_xlfn.ANCHORARRAY(ExpD.Out!A$2))</f>
        <v/>
      </c>
    </row>
    <row r="716" spans="1:219" x14ac:dyDescent="0.35">
      <c r="A716" s="4" t="str" cm="1">
        <f t="array" ref="A716">IF(OR(EnterData!A719="",ISBLANK(EnterData!A719)),"",_xlfn._xlws.FILTER(EnterData!A719:L719,EnterData!A719:A719&lt;&gt;""))</f>
        <v/>
      </c>
      <c r="M716" s="4" t="str" cm="1">
        <f t="array" ref="M716">IF(OR(EnterData!A719="",ISBLANK(EnterData!A719)),"",_xlfn._xlws.FILTER(EnterData!N719:AB719,EnterData!A719:A719&lt;&gt;""))</f>
        <v/>
      </c>
      <c r="AB716" s="4" t="str" cm="1">
        <f t="array" ref="AB716">IF(OR(ISBLANK(B716),B716=0),"",_xlfn._xlws.FILTER(MT.Out!A$2:DO$200,MT.Out!D$2:D$200=Data.Out!B716))</f>
        <v/>
      </c>
      <c r="EQ716" s="4" t="str" cm="1">
        <f t="array" ref="EQ716">IFERROR(IF(OR(ISBLANK(E716),E716=0),"",_xlfn._xlws.FILTER(Int.Out!G$2:Q$100,Int.Out!B$2:B$100=E716)),"")</f>
        <v/>
      </c>
      <c r="FB716" s="4" t="str" cm="1">
        <f t="array" ref="FB716">IF(OR(ISBLANK(F716),F716=0),"",_xlfn._xlws.FILTER('Rot.Out'!C$3:M$100,'Rot.Out'!B$3:B$100=F716))</f>
        <v/>
      </c>
      <c r="FM716" s="4" t="str" cm="1">
        <f t="array" ref="FM716">IF(OR(F716=0,F716=""),"",IFERROR(_xlfn.UNIQUE(_xlfn._xlws.FILTER('Rot.Out'!R:R,('Rot.Out'!O:O=Data.Out!F716)*('Rot.Out'!P:P=Data.Out!G716)),FALSE),""))</f>
        <v/>
      </c>
      <c r="FN716" s="4" t="str" cm="1">
        <f t="array" ref="FN716">IF(OR(H716=0,ISBLANK(H716)),"",_xlfn._xlws.FILTER(Out.Out!A$2:J$36,Out.Out!K$2:K$36=H716))</f>
        <v/>
      </c>
      <c r="FX716" s="4" t="str" cm="1">
        <f t="array" ref="FX716">IF(OR(A716=0,ISBLANK(A716),A716=""),"",_xlfn._xlws.FILTER(Site.Out!A$2:AA$50,Site.Out!C$2:C$50=A716))</f>
        <v/>
      </c>
      <c r="GY716" s="4" t="str" cm="1">
        <f t="array" ref="GY716">IF(OR(ISBLANK(A716),A716=0,A716=""),"",Pub.Out!A$2:H$2)</f>
        <v/>
      </c>
      <c r="HG716" s="4" t="str" cm="1">
        <f t="array" ref="HG716">IFERROR(IF(OR(C716=0,C716=""),"",_xlfn._xlws.FILTER(Prod.Out!C:F,Prod.Out!B:B=C716)),"")</f>
        <v/>
      </c>
      <c r="HK716" s="4" t="str" cm="1">
        <f t="array" ref="HK716">IF(OR(A716=0,A716=""),"",_xlfn.ANCHORARRAY(ExpD.Out!A$2))</f>
        <v/>
      </c>
    </row>
    <row r="717" spans="1:219" x14ac:dyDescent="0.35">
      <c r="A717" s="4" t="str" cm="1">
        <f t="array" ref="A717">IF(OR(EnterData!A720="",ISBLANK(EnterData!A720)),"",_xlfn._xlws.FILTER(EnterData!A720:L720,EnterData!A720:A720&lt;&gt;""))</f>
        <v/>
      </c>
      <c r="M717" s="4" t="str" cm="1">
        <f t="array" ref="M717">IF(OR(EnterData!A720="",ISBLANK(EnterData!A720)),"",_xlfn._xlws.FILTER(EnterData!N720:AB720,EnterData!A720:A720&lt;&gt;""))</f>
        <v/>
      </c>
      <c r="AB717" s="4" t="str" cm="1">
        <f t="array" ref="AB717">IF(OR(ISBLANK(B717),B717=0),"",_xlfn._xlws.FILTER(MT.Out!A$2:DO$200,MT.Out!D$2:D$200=Data.Out!B717))</f>
        <v/>
      </c>
      <c r="EQ717" s="4" t="str" cm="1">
        <f t="array" ref="EQ717">IFERROR(IF(OR(ISBLANK(E717),E717=0),"",_xlfn._xlws.FILTER(Int.Out!G$2:Q$100,Int.Out!B$2:B$100=E717)),"")</f>
        <v/>
      </c>
      <c r="FB717" s="4" t="str" cm="1">
        <f t="array" ref="FB717">IF(OR(ISBLANK(F717),F717=0),"",_xlfn._xlws.FILTER('Rot.Out'!C$3:M$100,'Rot.Out'!B$3:B$100=F717))</f>
        <v/>
      </c>
      <c r="FM717" s="4" t="str" cm="1">
        <f t="array" ref="FM717">IF(OR(F717=0,F717=""),"",IFERROR(_xlfn.UNIQUE(_xlfn._xlws.FILTER('Rot.Out'!R:R,('Rot.Out'!O:O=Data.Out!F717)*('Rot.Out'!P:P=Data.Out!G717)),FALSE),""))</f>
        <v/>
      </c>
      <c r="FN717" s="4" t="str" cm="1">
        <f t="array" ref="FN717">IF(OR(H717=0,ISBLANK(H717)),"",_xlfn._xlws.FILTER(Out.Out!A$2:J$36,Out.Out!K$2:K$36=H717))</f>
        <v/>
      </c>
      <c r="FX717" s="4" t="str" cm="1">
        <f t="array" ref="FX717">IF(OR(A717=0,ISBLANK(A717),A717=""),"",_xlfn._xlws.FILTER(Site.Out!A$2:AA$50,Site.Out!C$2:C$50=A717))</f>
        <v/>
      </c>
      <c r="GY717" s="4" t="str" cm="1">
        <f t="array" ref="GY717">IF(OR(ISBLANK(A717),A717=0,A717=""),"",Pub.Out!A$2:H$2)</f>
        <v/>
      </c>
      <c r="HG717" s="4" t="str" cm="1">
        <f t="array" ref="HG717">IFERROR(IF(OR(C717=0,C717=""),"",_xlfn._xlws.FILTER(Prod.Out!C:F,Prod.Out!B:B=C717)),"")</f>
        <v/>
      </c>
      <c r="HK717" s="4" t="str" cm="1">
        <f t="array" ref="HK717">IF(OR(A717=0,A717=""),"",_xlfn.ANCHORARRAY(ExpD.Out!A$2))</f>
        <v/>
      </c>
    </row>
    <row r="718" spans="1:219" x14ac:dyDescent="0.35">
      <c r="A718" s="4" t="str" cm="1">
        <f t="array" ref="A718">IF(OR(EnterData!A721="",ISBLANK(EnterData!A721)),"",_xlfn._xlws.FILTER(EnterData!A721:L721,EnterData!A721:A721&lt;&gt;""))</f>
        <v/>
      </c>
      <c r="M718" s="4" t="str" cm="1">
        <f t="array" ref="M718">IF(OR(EnterData!A721="",ISBLANK(EnterData!A721)),"",_xlfn._xlws.FILTER(EnterData!N721:AB721,EnterData!A721:A721&lt;&gt;""))</f>
        <v/>
      </c>
      <c r="AB718" s="4" t="str" cm="1">
        <f t="array" ref="AB718">IF(OR(ISBLANK(B718),B718=0),"",_xlfn._xlws.FILTER(MT.Out!A$2:DO$200,MT.Out!D$2:D$200=Data.Out!B718))</f>
        <v/>
      </c>
      <c r="EQ718" s="4" t="str" cm="1">
        <f t="array" ref="EQ718">IFERROR(IF(OR(ISBLANK(E718),E718=0),"",_xlfn._xlws.FILTER(Int.Out!G$2:Q$100,Int.Out!B$2:B$100=E718)),"")</f>
        <v/>
      </c>
      <c r="FB718" s="4" t="str" cm="1">
        <f t="array" ref="FB718">IF(OR(ISBLANK(F718),F718=0),"",_xlfn._xlws.FILTER('Rot.Out'!C$3:M$100,'Rot.Out'!B$3:B$100=F718))</f>
        <v/>
      </c>
      <c r="FM718" s="4" t="str" cm="1">
        <f t="array" ref="FM718">IF(OR(F718=0,F718=""),"",IFERROR(_xlfn.UNIQUE(_xlfn._xlws.FILTER('Rot.Out'!R:R,('Rot.Out'!O:O=Data.Out!F718)*('Rot.Out'!P:P=Data.Out!G718)),FALSE),""))</f>
        <v/>
      </c>
      <c r="FN718" s="4" t="str" cm="1">
        <f t="array" ref="FN718">IF(OR(H718=0,ISBLANK(H718)),"",_xlfn._xlws.FILTER(Out.Out!A$2:J$36,Out.Out!K$2:K$36=H718))</f>
        <v/>
      </c>
      <c r="FX718" s="4" t="str" cm="1">
        <f t="array" ref="FX718">IF(OR(A718=0,ISBLANK(A718),A718=""),"",_xlfn._xlws.FILTER(Site.Out!A$2:AA$50,Site.Out!C$2:C$50=A718))</f>
        <v/>
      </c>
      <c r="GY718" s="4" t="str" cm="1">
        <f t="array" ref="GY718">IF(OR(ISBLANK(A718),A718=0,A718=""),"",Pub.Out!A$2:H$2)</f>
        <v/>
      </c>
      <c r="HG718" s="4" t="str" cm="1">
        <f t="array" ref="HG718">IFERROR(IF(OR(C718=0,C718=""),"",_xlfn._xlws.FILTER(Prod.Out!C:F,Prod.Out!B:B=C718)),"")</f>
        <v/>
      </c>
      <c r="HK718" s="4" t="str" cm="1">
        <f t="array" ref="HK718">IF(OR(A718=0,A718=""),"",_xlfn.ANCHORARRAY(ExpD.Out!A$2))</f>
        <v/>
      </c>
    </row>
    <row r="719" spans="1:219" x14ac:dyDescent="0.35">
      <c r="A719" s="4" t="str" cm="1">
        <f t="array" ref="A719">IF(OR(EnterData!A722="",ISBLANK(EnterData!A722)),"",_xlfn._xlws.FILTER(EnterData!A722:L722,EnterData!A722:A722&lt;&gt;""))</f>
        <v/>
      </c>
      <c r="M719" s="4" t="str" cm="1">
        <f t="array" ref="M719">IF(OR(EnterData!A722="",ISBLANK(EnterData!A722)),"",_xlfn._xlws.FILTER(EnterData!N722:AB722,EnterData!A722:A722&lt;&gt;""))</f>
        <v/>
      </c>
      <c r="AB719" s="4" t="str" cm="1">
        <f t="array" ref="AB719">IF(OR(ISBLANK(B719),B719=0),"",_xlfn._xlws.FILTER(MT.Out!A$2:DO$200,MT.Out!D$2:D$200=Data.Out!B719))</f>
        <v/>
      </c>
      <c r="EQ719" s="4" t="str" cm="1">
        <f t="array" ref="EQ719">IFERROR(IF(OR(ISBLANK(E719),E719=0),"",_xlfn._xlws.FILTER(Int.Out!G$2:Q$100,Int.Out!B$2:B$100=E719)),"")</f>
        <v/>
      </c>
      <c r="FB719" s="4" t="str" cm="1">
        <f t="array" ref="FB719">IF(OR(ISBLANK(F719),F719=0),"",_xlfn._xlws.FILTER('Rot.Out'!C$3:M$100,'Rot.Out'!B$3:B$100=F719))</f>
        <v/>
      </c>
      <c r="FM719" s="4" t="str" cm="1">
        <f t="array" ref="FM719">IF(OR(F719=0,F719=""),"",IFERROR(_xlfn.UNIQUE(_xlfn._xlws.FILTER('Rot.Out'!R:R,('Rot.Out'!O:O=Data.Out!F719)*('Rot.Out'!P:P=Data.Out!G719)),FALSE),""))</f>
        <v/>
      </c>
      <c r="FN719" s="4" t="str" cm="1">
        <f t="array" ref="FN719">IF(OR(H719=0,ISBLANK(H719)),"",_xlfn._xlws.FILTER(Out.Out!A$2:J$36,Out.Out!K$2:K$36=H719))</f>
        <v/>
      </c>
      <c r="FX719" s="4" t="str" cm="1">
        <f t="array" ref="FX719">IF(OR(A719=0,ISBLANK(A719),A719=""),"",_xlfn._xlws.FILTER(Site.Out!A$2:AA$50,Site.Out!C$2:C$50=A719))</f>
        <v/>
      </c>
      <c r="GY719" s="4" t="str" cm="1">
        <f t="array" ref="GY719">IF(OR(ISBLANK(A719),A719=0,A719=""),"",Pub.Out!A$2:H$2)</f>
        <v/>
      </c>
      <c r="HG719" s="4" t="str" cm="1">
        <f t="array" ref="HG719">IFERROR(IF(OR(C719=0,C719=""),"",_xlfn._xlws.FILTER(Prod.Out!C:F,Prod.Out!B:B=C719)),"")</f>
        <v/>
      </c>
      <c r="HK719" s="4" t="str" cm="1">
        <f t="array" ref="HK719">IF(OR(A719=0,A719=""),"",_xlfn.ANCHORARRAY(ExpD.Out!A$2))</f>
        <v/>
      </c>
    </row>
    <row r="720" spans="1:219" x14ac:dyDescent="0.35">
      <c r="A720" s="4" t="str" cm="1">
        <f t="array" ref="A720">IF(OR(EnterData!A723="",ISBLANK(EnterData!A723)),"",_xlfn._xlws.FILTER(EnterData!A723:L723,EnterData!A723:A723&lt;&gt;""))</f>
        <v/>
      </c>
      <c r="M720" s="4" t="str" cm="1">
        <f t="array" ref="M720">IF(OR(EnterData!A723="",ISBLANK(EnterData!A723)),"",_xlfn._xlws.FILTER(EnterData!N723:AB723,EnterData!A723:A723&lt;&gt;""))</f>
        <v/>
      </c>
      <c r="AB720" s="4" t="str" cm="1">
        <f t="array" ref="AB720">IF(OR(ISBLANK(B720),B720=0),"",_xlfn._xlws.FILTER(MT.Out!A$2:DO$200,MT.Out!D$2:D$200=Data.Out!B720))</f>
        <v/>
      </c>
      <c r="EQ720" s="4" t="str" cm="1">
        <f t="array" ref="EQ720">IFERROR(IF(OR(ISBLANK(E720),E720=0),"",_xlfn._xlws.FILTER(Int.Out!G$2:Q$100,Int.Out!B$2:B$100=E720)),"")</f>
        <v/>
      </c>
      <c r="FB720" s="4" t="str" cm="1">
        <f t="array" ref="FB720">IF(OR(ISBLANK(F720),F720=0),"",_xlfn._xlws.FILTER('Rot.Out'!C$3:M$100,'Rot.Out'!B$3:B$100=F720))</f>
        <v/>
      </c>
      <c r="FM720" s="4" t="str" cm="1">
        <f t="array" ref="FM720">IF(OR(F720=0,F720=""),"",IFERROR(_xlfn.UNIQUE(_xlfn._xlws.FILTER('Rot.Out'!R:R,('Rot.Out'!O:O=Data.Out!F720)*('Rot.Out'!P:P=Data.Out!G720)),FALSE),""))</f>
        <v/>
      </c>
      <c r="FN720" s="4" t="str" cm="1">
        <f t="array" ref="FN720">IF(OR(H720=0,ISBLANK(H720)),"",_xlfn._xlws.FILTER(Out.Out!A$2:J$36,Out.Out!K$2:K$36=H720))</f>
        <v/>
      </c>
      <c r="FX720" s="4" t="str" cm="1">
        <f t="array" ref="FX720">IF(OR(A720=0,ISBLANK(A720),A720=""),"",_xlfn._xlws.FILTER(Site.Out!A$2:AA$50,Site.Out!C$2:C$50=A720))</f>
        <v/>
      </c>
      <c r="GY720" s="4" t="str" cm="1">
        <f t="array" ref="GY720">IF(OR(ISBLANK(A720),A720=0,A720=""),"",Pub.Out!A$2:H$2)</f>
        <v/>
      </c>
      <c r="HG720" s="4" t="str" cm="1">
        <f t="array" ref="HG720">IFERROR(IF(OR(C720=0,C720=""),"",_xlfn._xlws.FILTER(Prod.Out!C:F,Prod.Out!B:B=C720)),"")</f>
        <v/>
      </c>
      <c r="HK720" s="4" t="str" cm="1">
        <f t="array" ref="HK720">IF(OR(A720=0,A720=""),"",_xlfn.ANCHORARRAY(ExpD.Out!A$2))</f>
        <v/>
      </c>
    </row>
    <row r="721" spans="1:219" x14ac:dyDescent="0.35">
      <c r="A721" s="4" t="str" cm="1">
        <f t="array" ref="A721">IF(OR(EnterData!A724="",ISBLANK(EnterData!A724)),"",_xlfn._xlws.FILTER(EnterData!A724:L724,EnterData!A724:A724&lt;&gt;""))</f>
        <v/>
      </c>
      <c r="M721" s="4" t="str" cm="1">
        <f t="array" ref="M721">IF(OR(EnterData!A724="",ISBLANK(EnterData!A724)),"",_xlfn._xlws.FILTER(EnterData!N724:AB724,EnterData!A724:A724&lt;&gt;""))</f>
        <v/>
      </c>
      <c r="AB721" s="4" t="str" cm="1">
        <f t="array" ref="AB721">IF(OR(ISBLANK(B721),B721=0),"",_xlfn._xlws.FILTER(MT.Out!A$2:DO$200,MT.Out!D$2:D$200=Data.Out!B721))</f>
        <v/>
      </c>
      <c r="EQ721" s="4" t="str" cm="1">
        <f t="array" ref="EQ721">IFERROR(IF(OR(ISBLANK(E721),E721=0),"",_xlfn._xlws.FILTER(Int.Out!G$2:Q$100,Int.Out!B$2:B$100=E721)),"")</f>
        <v/>
      </c>
      <c r="FB721" s="4" t="str" cm="1">
        <f t="array" ref="FB721">IF(OR(ISBLANK(F721),F721=0),"",_xlfn._xlws.FILTER('Rot.Out'!C$3:M$100,'Rot.Out'!B$3:B$100=F721))</f>
        <v/>
      </c>
      <c r="FM721" s="4" t="str" cm="1">
        <f t="array" ref="FM721">IF(OR(F721=0,F721=""),"",IFERROR(_xlfn.UNIQUE(_xlfn._xlws.FILTER('Rot.Out'!R:R,('Rot.Out'!O:O=Data.Out!F721)*('Rot.Out'!P:P=Data.Out!G721)),FALSE),""))</f>
        <v/>
      </c>
      <c r="FN721" s="4" t="str" cm="1">
        <f t="array" ref="FN721">IF(OR(H721=0,ISBLANK(H721)),"",_xlfn._xlws.FILTER(Out.Out!A$2:J$36,Out.Out!K$2:K$36=H721))</f>
        <v/>
      </c>
      <c r="FX721" s="4" t="str" cm="1">
        <f t="array" ref="FX721">IF(OR(A721=0,ISBLANK(A721),A721=""),"",_xlfn._xlws.FILTER(Site.Out!A$2:AA$50,Site.Out!C$2:C$50=A721))</f>
        <v/>
      </c>
      <c r="GY721" s="4" t="str" cm="1">
        <f t="array" ref="GY721">IF(OR(ISBLANK(A721),A721=0,A721=""),"",Pub.Out!A$2:H$2)</f>
        <v/>
      </c>
      <c r="HG721" s="4" t="str" cm="1">
        <f t="array" ref="HG721">IFERROR(IF(OR(C721=0,C721=""),"",_xlfn._xlws.FILTER(Prod.Out!C:F,Prod.Out!B:B=C721)),"")</f>
        <v/>
      </c>
      <c r="HK721" s="4" t="str" cm="1">
        <f t="array" ref="HK721">IF(OR(A721=0,A721=""),"",_xlfn.ANCHORARRAY(ExpD.Out!A$2))</f>
        <v/>
      </c>
    </row>
    <row r="722" spans="1:219" x14ac:dyDescent="0.35">
      <c r="A722" s="4" t="str" cm="1">
        <f t="array" ref="A722">IF(OR(EnterData!A725="",ISBLANK(EnterData!A725)),"",_xlfn._xlws.FILTER(EnterData!A725:L725,EnterData!A725:A725&lt;&gt;""))</f>
        <v/>
      </c>
      <c r="M722" s="4" t="str" cm="1">
        <f t="array" ref="M722">IF(OR(EnterData!A725="",ISBLANK(EnterData!A725)),"",_xlfn._xlws.FILTER(EnterData!N725:AB725,EnterData!A725:A725&lt;&gt;""))</f>
        <v/>
      </c>
      <c r="AB722" s="4" t="str" cm="1">
        <f t="array" ref="AB722">IF(OR(ISBLANK(B722),B722=0),"",_xlfn._xlws.FILTER(MT.Out!A$2:DO$200,MT.Out!D$2:D$200=Data.Out!B722))</f>
        <v/>
      </c>
      <c r="EQ722" s="4" t="str" cm="1">
        <f t="array" ref="EQ722">IFERROR(IF(OR(ISBLANK(E722),E722=0),"",_xlfn._xlws.FILTER(Int.Out!G$2:Q$100,Int.Out!B$2:B$100=E722)),"")</f>
        <v/>
      </c>
      <c r="FB722" s="4" t="str" cm="1">
        <f t="array" ref="FB722">IF(OR(ISBLANK(F722),F722=0),"",_xlfn._xlws.FILTER('Rot.Out'!C$3:M$100,'Rot.Out'!B$3:B$100=F722))</f>
        <v/>
      </c>
      <c r="FM722" s="4" t="str" cm="1">
        <f t="array" ref="FM722">IF(OR(F722=0,F722=""),"",IFERROR(_xlfn.UNIQUE(_xlfn._xlws.FILTER('Rot.Out'!R:R,('Rot.Out'!O:O=Data.Out!F722)*('Rot.Out'!P:P=Data.Out!G722)),FALSE),""))</f>
        <v/>
      </c>
      <c r="FN722" s="4" t="str" cm="1">
        <f t="array" ref="FN722">IF(OR(H722=0,ISBLANK(H722)),"",_xlfn._xlws.FILTER(Out.Out!A$2:J$36,Out.Out!K$2:K$36=H722))</f>
        <v/>
      </c>
      <c r="FX722" s="4" t="str" cm="1">
        <f t="array" ref="FX722">IF(OR(A722=0,ISBLANK(A722),A722=""),"",_xlfn._xlws.FILTER(Site.Out!A$2:AA$50,Site.Out!C$2:C$50=A722))</f>
        <v/>
      </c>
      <c r="GY722" s="4" t="str" cm="1">
        <f t="array" ref="GY722">IF(OR(ISBLANK(A722),A722=0,A722=""),"",Pub.Out!A$2:H$2)</f>
        <v/>
      </c>
      <c r="HG722" s="4" t="str" cm="1">
        <f t="array" ref="HG722">IFERROR(IF(OR(C722=0,C722=""),"",_xlfn._xlws.FILTER(Prod.Out!C:F,Prod.Out!B:B=C722)),"")</f>
        <v/>
      </c>
      <c r="HK722" s="4" t="str" cm="1">
        <f t="array" ref="HK722">IF(OR(A722=0,A722=""),"",_xlfn.ANCHORARRAY(ExpD.Out!A$2))</f>
        <v/>
      </c>
    </row>
    <row r="723" spans="1:219" x14ac:dyDescent="0.35">
      <c r="A723" s="4" t="str" cm="1">
        <f t="array" ref="A723">IF(OR(EnterData!A726="",ISBLANK(EnterData!A726)),"",_xlfn._xlws.FILTER(EnterData!A726:L726,EnterData!A726:A726&lt;&gt;""))</f>
        <v/>
      </c>
      <c r="M723" s="4" t="str" cm="1">
        <f t="array" ref="M723">IF(OR(EnterData!A726="",ISBLANK(EnterData!A726)),"",_xlfn._xlws.FILTER(EnterData!N726:AB726,EnterData!A726:A726&lt;&gt;""))</f>
        <v/>
      </c>
      <c r="AB723" s="4" t="str" cm="1">
        <f t="array" ref="AB723">IF(OR(ISBLANK(B723),B723=0),"",_xlfn._xlws.FILTER(MT.Out!A$2:DO$200,MT.Out!D$2:D$200=Data.Out!B723))</f>
        <v/>
      </c>
      <c r="EQ723" s="4" t="str" cm="1">
        <f t="array" ref="EQ723">IFERROR(IF(OR(ISBLANK(E723),E723=0),"",_xlfn._xlws.FILTER(Int.Out!G$2:Q$100,Int.Out!B$2:B$100=E723)),"")</f>
        <v/>
      </c>
      <c r="FB723" s="4" t="str" cm="1">
        <f t="array" ref="FB723">IF(OR(ISBLANK(F723),F723=0),"",_xlfn._xlws.FILTER('Rot.Out'!C$3:M$100,'Rot.Out'!B$3:B$100=F723))</f>
        <v/>
      </c>
      <c r="FM723" s="4" t="str" cm="1">
        <f t="array" ref="FM723">IF(OR(F723=0,F723=""),"",IFERROR(_xlfn.UNIQUE(_xlfn._xlws.FILTER('Rot.Out'!R:R,('Rot.Out'!O:O=Data.Out!F723)*('Rot.Out'!P:P=Data.Out!G723)),FALSE),""))</f>
        <v/>
      </c>
      <c r="FN723" s="4" t="str" cm="1">
        <f t="array" ref="FN723">IF(OR(H723=0,ISBLANK(H723)),"",_xlfn._xlws.FILTER(Out.Out!A$2:J$36,Out.Out!K$2:K$36=H723))</f>
        <v/>
      </c>
      <c r="FX723" s="4" t="str" cm="1">
        <f t="array" ref="FX723">IF(OR(A723=0,ISBLANK(A723),A723=""),"",_xlfn._xlws.FILTER(Site.Out!A$2:AA$50,Site.Out!C$2:C$50=A723))</f>
        <v/>
      </c>
      <c r="GY723" s="4" t="str" cm="1">
        <f t="array" ref="GY723">IF(OR(ISBLANK(A723),A723=0,A723=""),"",Pub.Out!A$2:H$2)</f>
        <v/>
      </c>
      <c r="HG723" s="4" t="str" cm="1">
        <f t="array" ref="HG723">IFERROR(IF(OR(C723=0,C723=""),"",_xlfn._xlws.FILTER(Prod.Out!C:F,Prod.Out!B:B=C723)),"")</f>
        <v/>
      </c>
      <c r="HK723" s="4" t="str" cm="1">
        <f t="array" ref="HK723">IF(OR(A723=0,A723=""),"",_xlfn.ANCHORARRAY(ExpD.Out!A$2))</f>
        <v/>
      </c>
    </row>
    <row r="724" spans="1:219" x14ac:dyDescent="0.35">
      <c r="A724" s="4" t="str" cm="1">
        <f t="array" ref="A724">IF(OR(EnterData!A727="",ISBLANK(EnterData!A727)),"",_xlfn._xlws.FILTER(EnterData!A727:L727,EnterData!A727:A727&lt;&gt;""))</f>
        <v/>
      </c>
      <c r="M724" s="4" t="str" cm="1">
        <f t="array" ref="M724">IF(OR(EnterData!A727="",ISBLANK(EnterData!A727)),"",_xlfn._xlws.FILTER(EnterData!N727:AB727,EnterData!A727:A727&lt;&gt;""))</f>
        <v/>
      </c>
      <c r="AB724" s="4" t="str" cm="1">
        <f t="array" ref="AB724">IF(OR(ISBLANK(B724),B724=0),"",_xlfn._xlws.FILTER(MT.Out!A$2:DO$200,MT.Out!D$2:D$200=Data.Out!B724))</f>
        <v/>
      </c>
      <c r="EQ724" s="4" t="str" cm="1">
        <f t="array" ref="EQ724">IFERROR(IF(OR(ISBLANK(E724),E724=0),"",_xlfn._xlws.FILTER(Int.Out!G$2:Q$100,Int.Out!B$2:B$100=E724)),"")</f>
        <v/>
      </c>
      <c r="FB724" s="4" t="str" cm="1">
        <f t="array" ref="FB724">IF(OR(ISBLANK(F724),F724=0),"",_xlfn._xlws.FILTER('Rot.Out'!C$3:M$100,'Rot.Out'!B$3:B$100=F724))</f>
        <v/>
      </c>
      <c r="FM724" s="4" t="str" cm="1">
        <f t="array" ref="FM724">IF(OR(F724=0,F724=""),"",IFERROR(_xlfn.UNIQUE(_xlfn._xlws.FILTER('Rot.Out'!R:R,('Rot.Out'!O:O=Data.Out!F724)*('Rot.Out'!P:P=Data.Out!G724)),FALSE),""))</f>
        <v/>
      </c>
      <c r="FN724" s="4" t="str" cm="1">
        <f t="array" ref="FN724">IF(OR(H724=0,ISBLANK(H724)),"",_xlfn._xlws.FILTER(Out.Out!A$2:J$36,Out.Out!K$2:K$36=H724))</f>
        <v/>
      </c>
      <c r="FX724" s="4" t="str" cm="1">
        <f t="array" ref="FX724">IF(OR(A724=0,ISBLANK(A724),A724=""),"",_xlfn._xlws.FILTER(Site.Out!A$2:AA$50,Site.Out!C$2:C$50=A724))</f>
        <v/>
      </c>
      <c r="GY724" s="4" t="str" cm="1">
        <f t="array" ref="GY724">IF(OR(ISBLANK(A724),A724=0,A724=""),"",Pub.Out!A$2:H$2)</f>
        <v/>
      </c>
      <c r="HG724" s="4" t="str" cm="1">
        <f t="array" ref="HG724">IFERROR(IF(OR(C724=0,C724=""),"",_xlfn._xlws.FILTER(Prod.Out!C:F,Prod.Out!B:B=C724)),"")</f>
        <v/>
      </c>
      <c r="HK724" s="4" t="str" cm="1">
        <f t="array" ref="HK724">IF(OR(A724=0,A724=""),"",_xlfn.ANCHORARRAY(ExpD.Out!A$2))</f>
        <v/>
      </c>
    </row>
    <row r="725" spans="1:219" x14ac:dyDescent="0.35">
      <c r="A725" s="4" t="str" cm="1">
        <f t="array" ref="A725">IF(OR(EnterData!A728="",ISBLANK(EnterData!A728)),"",_xlfn._xlws.FILTER(EnterData!A728:L728,EnterData!A728:A728&lt;&gt;""))</f>
        <v/>
      </c>
      <c r="M725" s="4" t="str" cm="1">
        <f t="array" ref="M725">IF(OR(EnterData!A728="",ISBLANK(EnterData!A728)),"",_xlfn._xlws.FILTER(EnterData!N728:AB728,EnterData!A728:A728&lt;&gt;""))</f>
        <v/>
      </c>
      <c r="AB725" s="4" t="str" cm="1">
        <f t="array" ref="AB725">IF(OR(ISBLANK(B725),B725=0),"",_xlfn._xlws.FILTER(MT.Out!A$2:DO$200,MT.Out!D$2:D$200=Data.Out!B725))</f>
        <v/>
      </c>
      <c r="EQ725" s="4" t="str" cm="1">
        <f t="array" ref="EQ725">IFERROR(IF(OR(ISBLANK(E725),E725=0),"",_xlfn._xlws.FILTER(Int.Out!G$2:Q$100,Int.Out!B$2:B$100=E725)),"")</f>
        <v/>
      </c>
      <c r="FB725" s="4" t="str" cm="1">
        <f t="array" ref="FB725">IF(OR(ISBLANK(F725),F725=0),"",_xlfn._xlws.FILTER('Rot.Out'!C$3:M$100,'Rot.Out'!B$3:B$100=F725))</f>
        <v/>
      </c>
      <c r="FM725" s="4" t="str" cm="1">
        <f t="array" ref="FM725">IF(OR(F725=0,F725=""),"",IFERROR(_xlfn.UNIQUE(_xlfn._xlws.FILTER('Rot.Out'!R:R,('Rot.Out'!O:O=Data.Out!F725)*('Rot.Out'!P:P=Data.Out!G725)),FALSE),""))</f>
        <v/>
      </c>
      <c r="FN725" s="4" t="str" cm="1">
        <f t="array" ref="FN725">IF(OR(H725=0,ISBLANK(H725)),"",_xlfn._xlws.FILTER(Out.Out!A$2:J$36,Out.Out!K$2:K$36=H725))</f>
        <v/>
      </c>
      <c r="FX725" s="4" t="str" cm="1">
        <f t="array" ref="FX725">IF(OR(A725=0,ISBLANK(A725),A725=""),"",_xlfn._xlws.FILTER(Site.Out!A$2:AA$50,Site.Out!C$2:C$50=A725))</f>
        <v/>
      </c>
      <c r="GY725" s="4" t="str" cm="1">
        <f t="array" ref="GY725">IF(OR(ISBLANK(A725),A725=0,A725=""),"",Pub.Out!A$2:H$2)</f>
        <v/>
      </c>
      <c r="HG725" s="4" t="str" cm="1">
        <f t="array" ref="HG725">IFERROR(IF(OR(C725=0,C725=""),"",_xlfn._xlws.FILTER(Prod.Out!C:F,Prod.Out!B:B=C725)),"")</f>
        <v/>
      </c>
      <c r="HK725" s="4" t="str" cm="1">
        <f t="array" ref="HK725">IF(OR(A725=0,A725=""),"",_xlfn.ANCHORARRAY(ExpD.Out!A$2))</f>
        <v/>
      </c>
    </row>
    <row r="726" spans="1:219" x14ac:dyDescent="0.35">
      <c r="A726" s="4" t="str" cm="1">
        <f t="array" ref="A726">IF(OR(EnterData!A729="",ISBLANK(EnterData!A729)),"",_xlfn._xlws.FILTER(EnterData!A729:L729,EnterData!A729:A729&lt;&gt;""))</f>
        <v/>
      </c>
      <c r="M726" s="4" t="str" cm="1">
        <f t="array" ref="M726">IF(OR(EnterData!A729="",ISBLANK(EnterData!A729)),"",_xlfn._xlws.FILTER(EnterData!N729:AB729,EnterData!A729:A729&lt;&gt;""))</f>
        <v/>
      </c>
      <c r="AB726" s="4" t="str" cm="1">
        <f t="array" ref="AB726">IF(OR(ISBLANK(B726),B726=0),"",_xlfn._xlws.FILTER(MT.Out!A$2:DO$200,MT.Out!D$2:D$200=Data.Out!B726))</f>
        <v/>
      </c>
      <c r="EQ726" s="4" t="str" cm="1">
        <f t="array" ref="EQ726">IFERROR(IF(OR(ISBLANK(E726),E726=0),"",_xlfn._xlws.FILTER(Int.Out!G$2:Q$100,Int.Out!B$2:B$100=E726)),"")</f>
        <v/>
      </c>
      <c r="FB726" s="4" t="str" cm="1">
        <f t="array" ref="FB726">IF(OR(ISBLANK(F726),F726=0),"",_xlfn._xlws.FILTER('Rot.Out'!C$3:M$100,'Rot.Out'!B$3:B$100=F726))</f>
        <v/>
      </c>
      <c r="FM726" s="4" t="str" cm="1">
        <f t="array" ref="FM726">IF(OR(F726=0,F726=""),"",IFERROR(_xlfn.UNIQUE(_xlfn._xlws.FILTER('Rot.Out'!R:R,('Rot.Out'!O:O=Data.Out!F726)*('Rot.Out'!P:P=Data.Out!G726)),FALSE),""))</f>
        <v/>
      </c>
      <c r="FN726" s="4" t="str" cm="1">
        <f t="array" ref="FN726">IF(OR(H726=0,ISBLANK(H726)),"",_xlfn._xlws.FILTER(Out.Out!A$2:J$36,Out.Out!K$2:K$36=H726))</f>
        <v/>
      </c>
      <c r="FX726" s="4" t="str" cm="1">
        <f t="array" ref="FX726">IF(OR(A726=0,ISBLANK(A726),A726=""),"",_xlfn._xlws.FILTER(Site.Out!A$2:AA$50,Site.Out!C$2:C$50=A726))</f>
        <v/>
      </c>
      <c r="GY726" s="4" t="str" cm="1">
        <f t="array" ref="GY726">IF(OR(ISBLANK(A726),A726=0,A726=""),"",Pub.Out!A$2:H$2)</f>
        <v/>
      </c>
      <c r="HG726" s="4" t="str" cm="1">
        <f t="array" ref="HG726">IFERROR(IF(OR(C726=0,C726=""),"",_xlfn._xlws.FILTER(Prod.Out!C:F,Prod.Out!B:B=C726)),"")</f>
        <v/>
      </c>
      <c r="HK726" s="4" t="str" cm="1">
        <f t="array" ref="HK726">IF(OR(A726=0,A726=""),"",_xlfn.ANCHORARRAY(ExpD.Out!A$2))</f>
        <v/>
      </c>
    </row>
    <row r="727" spans="1:219" x14ac:dyDescent="0.35">
      <c r="A727" s="4" t="str" cm="1">
        <f t="array" ref="A727">IF(OR(EnterData!A730="",ISBLANK(EnterData!A730)),"",_xlfn._xlws.FILTER(EnterData!A730:L730,EnterData!A730:A730&lt;&gt;""))</f>
        <v/>
      </c>
      <c r="M727" s="4" t="str" cm="1">
        <f t="array" ref="M727">IF(OR(EnterData!A730="",ISBLANK(EnterData!A730)),"",_xlfn._xlws.FILTER(EnterData!N730:AB730,EnterData!A730:A730&lt;&gt;""))</f>
        <v/>
      </c>
      <c r="AB727" s="4" t="str" cm="1">
        <f t="array" ref="AB727">IF(OR(ISBLANK(B727),B727=0),"",_xlfn._xlws.FILTER(MT.Out!A$2:DO$200,MT.Out!D$2:D$200=Data.Out!B727))</f>
        <v/>
      </c>
      <c r="EQ727" s="4" t="str" cm="1">
        <f t="array" ref="EQ727">IFERROR(IF(OR(ISBLANK(E727),E727=0),"",_xlfn._xlws.FILTER(Int.Out!G$2:Q$100,Int.Out!B$2:B$100=E727)),"")</f>
        <v/>
      </c>
      <c r="FB727" s="4" t="str" cm="1">
        <f t="array" ref="FB727">IF(OR(ISBLANK(F727),F727=0),"",_xlfn._xlws.FILTER('Rot.Out'!C$3:M$100,'Rot.Out'!B$3:B$100=F727))</f>
        <v/>
      </c>
      <c r="FM727" s="4" t="str" cm="1">
        <f t="array" ref="FM727">IF(OR(F727=0,F727=""),"",IFERROR(_xlfn.UNIQUE(_xlfn._xlws.FILTER('Rot.Out'!R:R,('Rot.Out'!O:O=Data.Out!F727)*('Rot.Out'!P:P=Data.Out!G727)),FALSE),""))</f>
        <v/>
      </c>
      <c r="FN727" s="4" t="str" cm="1">
        <f t="array" ref="FN727">IF(OR(H727=0,ISBLANK(H727)),"",_xlfn._xlws.FILTER(Out.Out!A$2:J$36,Out.Out!K$2:K$36=H727))</f>
        <v/>
      </c>
      <c r="FX727" s="4" t="str" cm="1">
        <f t="array" ref="FX727">IF(OR(A727=0,ISBLANK(A727),A727=""),"",_xlfn._xlws.FILTER(Site.Out!A$2:AA$50,Site.Out!C$2:C$50=A727))</f>
        <v/>
      </c>
      <c r="GY727" s="4" t="str" cm="1">
        <f t="array" ref="GY727">IF(OR(ISBLANK(A727),A727=0,A727=""),"",Pub.Out!A$2:H$2)</f>
        <v/>
      </c>
      <c r="HG727" s="4" t="str" cm="1">
        <f t="array" ref="HG727">IFERROR(IF(OR(C727=0,C727=""),"",_xlfn._xlws.FILTER(Prod.Out!C:F,Prod.Out!B:B=C727)),"")</f>
        <v/>
      </c>
      <c r="HK727" s="4" t="str" cm="1">
        <f t="array" ref="HK727">IF(OR(A727=0,A727=""),"",_xlfn.ANCHORARRAY(ExpD.Out!A$2))</f>
        <v/>
      </c>
    </row>
    <row r="728" spans="1:219" x14ac:dyDescent="0.35">
      <c r="A728" s="4" t="str" cm="1">
        <f t="array" ref="A728">IF(OR(EnterData!A731="",ISBLANK(EnterData!A731)),"",_xlfn._xlws.FILTER(EnterData!A731:L731,EnterData!A731:A731&lt;&gt;""))</f>
        <v/>
      </c>
      <c r="M728" s="4" t="str" cm="1">
        <f t="array" ref="M728">IF(OR(EnterData!A731="",ISBLANK(EnterData!A731)),"",_xlfn._xlws.FILTER(EnterData!N731:AB731,EnterData!A731:A731&lt;&gt;""))</f>
        <v/>
      </c>
      <c r="AB728" s="4" t="str" cm="1">
        <f t="array" ref="AB728">IF(OR(ISBLANK(B728),B728=0),"",_xlfn._xlws.FILTER(MT.Out!A$2:DO$200,MT.Out!D$2:D$200=Data.Out!B728))</f>
        <v/>
      </c>
      <c r="EQ728" s="4" t="str" cm="1">
        <f t="array" ref="EQ728">IFERROR(IF(OR(ISBLANK(E728),E728=0),"",_xlfn._xlws.FILTER(Int.Out!G$2:Q$100,Int.Out!B$2:B$100=E728)),"")</f>
        <v/>
      </c>
      <c r="FB728" s="4" t="str" cm="1">
        <f t="array" ref="FB728">IF(OR(ISBLANK(F728),F728=0),"",_xlfn._xlws.FILTER('Rot.Out'!C$3:M$100,'Rot.Out'!B$3:B$100=F728))</f>
        <v/>
      </c>
      <c r="FM728" s="4" t="str" cm="1">
        <f t="array" ref="FM728">IF(OR(F728=0,F728=""),"",IFERROR(_xlfn.UNIQUE(_xlfn._xlws.FILTER('Rot.Out'!R:R,('Rot.Out'!O:O=Data.Out!F728)*('Rot.Out'!P:P=Data.Out!G728)),FALSE),""))</f>
        <v/>
      </c>
      <c r="FN728" s="4" t="str" cm="1">
        <f t="array" ref="FN728">IF(OR(H728=0,ISBLANK(H728)),"",_xlfn._xlws.FILTER(Out.Out!A$2:J$36,Out.Out!K$2:K$36=H728))</f>
        <v/>
      </c>
      <c r="FX728" s="4" t="str" cm="1">
        <f t="array" ref="FX728">IF(OR(A728=0,ISBLANK(A728),A728=""),"",_xlfn._xlws.FILTER(Site.Out!A$2:AA$50,Site.Out!C$2:C$50=A728))</f>
        <v/>
      </c>
      <c r="GY728" s="4" t="str" cm="1">
        <f t="array" ref="GY728">IF(OR(ISBLANK(A728),A728=0,A728=""),"",Pub.Out!A$2:H$2)</f>
        <v/>
      </c>
      <c r="HG728" s="4" t="str" cm="1">
        <f t="array" ref="HG728">IFERROR(IF(OR(C728=0,C728=""),"",_xlfn._xlws.FILTER(Prod.Out!C:F,Prod.Out!B:B=C728)),"")</f>
        <v/>
      </c>
      <c r="HK728" s="4" t="str" cm="1">
        <f t="array" ref="HK728">IF(OR(A728=0,A728=""),"",_xlfn.ANCHORARRAY(ExpD.Out!A$2))</f>
        <v/>
      </c>
    </row>
    <row r="729" spans="1:219" x14ac:dyDescent="0.35">
      <c r="A729" s="4" t="str" cm="1">
        <f t="array" ref="A729">IF(OR(EnterData!A732="",ISBLANK(EnterData!A732)),"",_xlfn._xlws.FILTER(EnterData!A732:L732,EnterData!A732:A732&lt;&gt;""))</f>
        <v/>
      </c>
      <c r="M729" s="4" t="str" cm="1">
        <f t="array" ref="M729">IF(OR(EnterData!A732="",ISBLANK(EnterData!A732)),"",_xlfn._xlws.FILTER(EnterData!N732:AB732,EnterData!A732:A732&lt;&gt;""))</f>
        <v/>
      </c>
      <c r="AB729" s="4" t="str" cm="1">
        <f t="array" ref="AB729">IF(OR(ISBLANK(B729),B729=0),"",_xlfn._xlws.FILTER(MT.Out!A$2:DO$200,MT.Out!D$2:D$200=Data.Out!B729))</f>
        <v/>
      </c>
      <c r="EQ729" s="4" t="str" cm="1">
        <f t="array" ref="EQ729">IFERROR(IF(OR(ISBLANK(E729),E729=0),"",_xlfn._xlws.FILTER(Int.Out!G$2:Q$100,Int.Out!B$2:B$100=E729)),"")</f>
        <v/>
      </c>
      <c r="FB729" s="4" t="str" cm="1">
        <f t="array" ref="FB729">IF(OR(ISBLANK(F729),F729=0),"",_xlfn._xlws.FILTER('Rot.Out'!C$3:M$100,'Rot.Out'!B$3:B$100=F729))</f>
        <v/>
      </c>
      <c r="FM729" s="4" t="str" cm="1">
        <f t="array" ref="FM729">IF(OR(F729=0,F729=""),"",IFERROR(_xlfn.UNIQUE(_xlfn._xlws.FILTER('Rot.Out'!R:R,('Rot.Out'!O:O=Data.Out!F729)*('Rot.Out'!P:P=Data.Out!G729)),FALSE),""))</f>
        <v/>
      </c>
      <c r="FN729" s="4" t="str" cm="1">
        <f t="array" ref="FN729">IF(OR(H729=0,ISBLANK(H729)),"",_xlfn._xlws.FILTER(Out.Out!A$2:J$36,Out.Out!K$2:K$36=H729))</f>
        <v/>
      </c>
      <c r="FX729" s="4" t="str" cm="1">
        <f t="array" ref="FX729">IF(OR(A729=0,ISBLANK(A729),A729=""),"",_xlfn._xlws.FILTER(Site.Out!A$2:AA$50,Site.Out!C$2:C$50=A729))</f>
        <v/>
      </c>
      <c r="GY729" s="4" t="str" cm="1">
        <f t="array" ref="GY729">IF(OR(ISBLANK(A729),A729=0,A729=""),"",Pub.Out!A$2:H$2)</f>
        <v/>
      </c>
      <c r="HG729" s="4" t="str" cm="1">
        <f t="array" ref="HG729">IFERROR(IF(OR(C729=0,C729=""),"",_xlfn._xlws.FILTER(Prod.Out!C:F,Prod.Out!B:B=C729)),"")</f>
        <v/>
      </c>
      <c r="HK729" s="4" t="str" cm="1">
        <f t="array" ref="HK729">IF(OR(A729=0,A729=""),"",_xlfn.ANCHORARRAY(ExpD.Out!A$2))</f>
        <v/>
      </c>
    </row>
    <row r="730" spans="1:219" x14ac:dyDescent="0.35">
      <c r="A730" s="4" t="str" cm="1">
        <f t="array" ref="A730">IF(OR(EnterData!A733="",ISBLANK(EnterData!A733)),"",_xlfn._xlws.FILTER(EnterData!A733:L733,EnterData!A733:A733&lt;&gt;""))</f>
        <v/>
      </c>
      <c r="M730" s="4" t="str" cm="1">
        <f t="array" ref="M730">IF(OR(EnterData!A733="",ISBLANK(EnterData!A733)),"",_xlfn._xlws.FILTER(EnterData!N733:AB733,EnterData!A733:A733&lt;&gt;""))</f>
        <v/>
      </c>
      <c r="AB730" s="4" t="str" cm="1">
        <f t="array" ref="AB730">IF(OR(ISBLANK(B730),B730=0),"",_xlfn._xlws.FILTER(MT.Out!A$2:DO$200,MT.Out!D$2:D$200=Data.Out!B730))</f>
        <v/>
      </c>
      <c r="EQ730" s="4" t="str" cm="1">
        <f t="array" ref="EQ730">IFERROR(IF(OR(ISBLANK(E730),E730=0),"",_xlfn._xlws.FILTER(Int.Out!G$2:Q$100,Int.Out!B$2:B$100=E730)),"")</f>
        <v/>
      </c>
      <c r="FB730" s="4" t="str" cm="1">
        <f t="array" ref="FB730">IF(OR(ISBLANK(F730),F730=0),"",_xlfn._xlws.FILTER('Rot.Out'!C$3:M$100,'Rot.Out'!B$3:B$100=F730))</f>
        <v/>
      </c>
      <c r="FM730" s="4" t="str" cm="1">
        <f t="array" ref="FM730">IF(OR(F730=0,F730=""),"",IFERROR(_xlfn.UNIQUE(_xlfn._xlws.FILTER('Rot.Out'!R:R,('Rot.Out'!O:O=Data.Out!F730)*('Rot.Out'!P:P=Data.Out!G730)),FALSE),""))</f>
        <v/>
      </c>
      <c r="FN730" s="4" t="str" cm="1">
        <f t="array" ref="FN730">IF(OR(H730=0,ISBLANK(H730)),"",_xlfn._xlws.FILTER(Out.Out!A$2:J$36,Out.Out!K$2:K$36=H730))</f>
        <v/>
      </c>
      <c r="FX730" s="4" t="str" cm="1">
        <f t="array" ref="FX730">IF(OR(A730=0,ISBLANK(A730),A730=""),"",_xlfn._xlws.FILTER(Site.Out!A$2:AA$50,Site.Out!C$2:C$50=A730))</f>
        <v/>
      </c>
      <c r="GY730" s="4" t="str" cm="1">
        <f t="array" ref="GY730">IF(OR(ISBLANK(A730),A730=0,A730=""),"",Pub.Out!A$2:H$2)</f>
        <v/>
      </c>
      <c r="HG730" s="4" t="str" cm="1">
        <f t="array" ref="HG730">IFERROR(IF(OR(C730=0,C730=""),"",_xlfn._xlws.FILTER(Prod.Out!C:F,Prod.Out!B:B=C730)),"")</f>
        <v/>
      </c>
      <c r="HK730" s="4" t="str" cm="1">
        <f t="array" ref="HK730">IF(OR(A730=0,A730=""),"",_xlfn.ANCHORARRAY(ExpD.Out!A$2))</f>
        <v/>
      </c>
    </row>
    <row r="731" spans="1:219" x14ac:dyDescent="0.35">
      <c r="A731" s="4" t="str" cm="1">
        <f t="array" ref="A731">IF(OR(EnterData!A734="",ISBLANK(EnterData!A734)),"",_xlfn._xlws.FILTER(EnterData!A734:L734,EnterData!A734:A734&lt;&gt;""))</f>
        <v/>
      </c>
      <c r="M731" s="4" t="str" cm="1">
        <f t="array" ref="M731">IF(OR(EnterData!A734="",ISBLANK(EnterData!A734)),"",_xlfn._xlws.FILTER(EnterData!N734:AB734,EnterData!A734:A734&lt;&gt;""))</f>
        <v/>
      </c>
      <c r="AB731" s="4" t="str" cm="1">
        <f t="array" ref="AB731">IF(OR(ISBLANK(B731),B731=0),"",_xlfn._xlws.FILTER(MT.Out!A$2:DO$200,MT.Out!D$2:D$200=Data.Out!B731))</f>
        <v/>
      </c>
      <c r="EQ731" s="4" t="str" cm="1">
        <f t="array" ref="EQ731">IFERROR(IF(OR(ISBLANK(E731),E731=0),"",_xlfn._xlws.FILTER(Int.Out!G$2:Q$100,Int.Out!B$2:B$100=E731)),"")</f>
        <v/>
      </c>
      <c r="FB731" s="4" t="str" cm="1">
        <f t="array" ref="FB731">IF(OR(ISBLANK(F731),F731=0),"",_xlfn._xlws.FILTER('Rot.Out'!C$3:M$100,'Rot.Out'!B$3:B$100=F731))</f>
        <v/>
      </c>
      <c r="FM731" s="4" t="str" cm="1">
        <f t="array" ref="FM731">IF(OR(F731=0,F731=""),"",IFERROR(_xlfn.UNIQUE(_xlfn._xlws.FILTER('Rot.Out'!R:R,('Rot.Out'!O:O=Data.Out!F731)*('Rot.Out'!P:P=Data.Out!G731)),FALSE),""))</f>
        <v/>
      </c>
      <c r="FN731" s="4" t="str" cm="1">
        <f t="array" ref="FN731">IF(OR(H731=0,ISBLANK(H731)),"",_xlfn._xlws.FILTER(Out.Out!A$2:J$36,Out.Out!K$2:K$36=H731))</f>
        <v/>
      </c>
      <c r="FX731" s="4" t="str" cm="1">
        <f t="array" ref="FX731">IF(OR(A731=0,ISBLANK(A731),A731=""),"",_xlfn._xlws.FILTER(Site.Out!A$2:AA$50,Site.Out!C$2:C$50=A731))</f>
        <v/>
      </c>
      <c r="GY731" s="4" t="str" cm="1">
        <f t="array" ref="GY731">IF(OR(ISBLANK(A731),A731=0,A731=""),"",Pub.Out!A$2:H$2)</f>
        <v/>
      </c>
      <c r="HG731" s="4" t="str" cm="1">
        <f t="array" ref="HG731">IFERROR(IF(OR(C731=0,C731=""),"",_xlfn._xlws.FILTER(Prod.Out!C:F,Prod.Out!B:B=C731)),"")</f>
        <v/>
      </c>
      <c r="HK731" s="4" t="str" cm="1">
        <f t="array" ref="HK731">IF(OR(A731=0,A731=""),"",_xlfn.ANCHORARRAY(ExpD.Out!A$2))</f>
        <v/>
      </c>
    </row>
    <row r="732" spans="1:219" x14ac:dyDescent="0.35">
      <c r="A732" s="4" t="str" cm="1">
        <f t="array" ref="A732">IF(OR(EnterData!A735="",ISBLANK(EnterData!A735)),"",_xlfn._xlws.FILTER(EnterData!A735:L735,EnterData!A735:A735&lt;&gt;""))</f>
        <v/>
      </c>
      <c r="M732" s="4" t="str" cm="1">
        <f t="array" ref="M732">IF(OR(EnterData!A735="",ISBLANK(EnterData!A735)),"",_xlfn._xlws.FILTER(EnterData!N735:AB735,EnterData!A735:A735&lt;&gt;""))</f>
        <v/>
      </c>
      <c r="AB732" s="4" t="str" cm="1">
        <f t="array" ref="AB732">IF(OR(ISBLANK(B732),B732=0),"",_xlfn._xlws.FILTER(MT.Out!A$2:DO$200,MT.Out!D$2:D$200=Data.Out!B732))</f>
        <v/>
      </c>
      <c r="EQ732" s="4" t="str" cm="1">
        <f t="array" ref="EQ732">IFERROR(IF(OR(ISBLANK(E732),E732=0),"",_xlfn._xlws.FILTER(Int.Out!G$2:Q$100,Int.Out!B$2:B$100=E732)),"")</f>
        <v/>
      </c>
      <c r="FB732" s="4" t="str" cm="1">
        <f t="array" ref="FB732">IF(OR(ISBLANK(F732),F732=0),"",_xlfn._xlws.FILTER('Rot.Out'!C$3:M$100,'Rot.Out'!B$3:B$100=F732))</f>
        <v/>
      </c>
      <c r="FM732" s="4" t="str" cm="1">
        <f t="array" ref="FM732">IF(OR(F732=0,F732=""),"",IFERROR(_xlfn.UNIQUE(_xlfn._xlws.FILTER('Rot.Out'!R:R,('Rot.Out'!O:O=Data.Out!F732)*('Rot.Out'!P:P=Data.Out!G732)),FALSE),""))</f>
        <v/>
      </c>
      <c r="FN732" s="4" t="str" cm="1">
        <f t="array" ref="FN732">IF(OR(H732=0,ISBLANK(H732)),"",_xlfn._xlws.FILTER(Out.Out!A$2:J$36,Out.Out!K$2:K$36=H732))</f>
        <v/>
      </c>
      <c r="FX732" s="4" t="str" cm="1">
        <f t="array" ref="FX732">IF(OR(A732=0,ISBLANK(A732),A732=""),"",_xlfn._xlws.FILTER(Site.Out!A$2:AA$50,Site.Out!C$2:C$50=A732))</f>
        <v/>
      </c>
      <c r="GY732" s="4" t="str" cm="1">
        <f t="array" ref="GY732">IF(OR(ISBLANK(A732),A732=0,A732=""),"",Pub.Out!A$2:H$2)</f>
        <v/>
      </c>
      <c r="HG732" s="4" t="str" cm="1">
        <f t="array" ref="HG732">IFERROR(IF(OR(C732=0,C732=""),"",_xlfn._xlws.FILTER(Prod.Out!C:F,Prod.Out!B:B=C732)),"")</f>
        <v/>
      </c>
      <c r="HK732" s="4" t="str" cm="1">
        <f t="array" ref="HK732">IF(OR(A732=0,A732=""),"",_xlfn.ANCHORARRAY(ExpD.Out!A$2))</f>
        <v/>
      </c>
    </row>
    <row r="733" spans="1:219" x14ac:dyDescent="0.35">
      <c r="A733" s="4" t="str" cm="1">
        <f t="array" ref="A733">IF(OR(EnterData!A736="",ISBLANK(EnterData!A736)),"",_xlfn._xlws.FILTER(EnterData!A736:L736,EnterData!A736:A736&lt;&gt;""))</f>
        <v/>
      </c>
      <c r="M733" s="4" t="str" cm="1">
        <f t="array" ref="M733">IF(OR(EnterData!A736="",ISBLANK(EnterData!A736)),"",_xlfn._xlws.FILTER(EnterData!N736:AB736,EnterData!A736:A736&lt;&gt;""))</f>
        <v/>
      </c>
      <c r="AB733" s="4" t="str" cm="1">
        <f t="array" ref="AB733">IF(OR(ISBLANK(B733),B733=0),"",_xlfn._xlws.FILTER(MT.Out!A$2:DO$200,MT.Out!D$2:D$200=Data.Out!B733))</f>
        <v/>
      </c>
      <c r="EQ733" s="4" t="str" cm="1">
        <f t="array" ref="EQ733">IFERROR(IF(OR(ISBLANK(E733),E733=0),"",_xlfn._xlws.FILTER(Int.Out!G$2:Q$100,Int.Out!B$2:B$100=E733)),"")</f>
        <v/>
      </c>
      <c r="FB733" s="4" t="str" cm="1">
        <f t="array" ref="FB733">IF(OR(ISBLANK(F733),F733=0),"",_xlfn._xlws.FILTER('Rot.Out'!C$3:M$100,'Rot.Out'!B$3:B$100=F733))</f>
        <v/>
      </c>
      <c r="FM733" s="4" t="str" cm="1">
        <f t="array" ref="FM733">IF(OR(F733=0,F733=""),"",IFERROR(_xlfn.UNIQUE(_xlfn._xlws.FILTER('Rot.Out'!R:R,('Rot.Out'!O:O=Data.Out!F733)*('Rot.Out'!P:P=Data.Out!G733)),FALSE),""))</f>
        <v/>
      </c>
      <c r="FN733" s="4" t="str" cm="1">
        <f t="array" ref="FN733">IF(OR(H733=0,ISBLANK(H733)),"",_xlfn._xlws.FILTER(Out.Out!A$2:J$36,Out.Out!K$2:K$36=H733))</f>
        <v/>
      </c>
      <c r="FX733" s="4" t="str" cm="1">
        <f t="array" ref="FX733">IF(OR(A733=0,ISBLANK(A733),A733=""),"",_xlfn._xlws.FILTER(Site.Out!A$2:AA$50,Site.Out!C$2:C$50=A733))</f>
        <v/>
      </c>
      <c r="GY733" s="4" t="str" cm="1">
        <f t="array" ref="GY733">IF(OR(ISBLANK(A733),A733=0,A733=""),"",Pub.Out!A$2:H$2)</f>
        <v/>
      </c>
      <c r="HG733" s="4" t="str" cm="1">
        <f t="array" ref="HG733">IFERROR(IF(OR(C733=0,C733=""),"",_xlfn._xlws.FILTER(Prod.Out!C:F,Prod.Out!B:B=C733)),"")</f>
        <v/>
      </c>
      <c r="HK733" s="4" t="str" cm="1">
        <f t="array" ref="HK733">IF(OR(A733=0,A733=""),"",_xlfn.ANCHORARRAY(ExpD.Out!A$2))</f>
        <v/>
      </c>
    </row>
    <row r="734" spans="1:219" x14ac:dyDescent="0.35">
      <c r="A734" s="4" t="str" cm="1">
        <f t="array" ref="A734">IF(OR(EnterData!A737="",ISBLANK(EnterData!A737)),"",_xlfn._xlws.FILTER(EnterData!A737:L737,EnterData!A737:A737&lt;&gt;""))</f>
        <v/>
      </c>
      <c r="M734" s="4" t="str" cm="1">
        <f t="array" ref="M734">IF(OR(EnterData!A737="",ISBLANK(EnterData!A737)),"",_xlfn._xlws.FILTER(EnterData!N737:AB737,EnterData!A737:A737&lt;&gt;""))</f>
        <v/>
      </c>
      <c r="AB734" s="4" t="str" cm="1">
        <f t="array" ref="AB734">IF(OR(ISBLANK(B734),B734=0),"",_xlfn._xlws.FILTER(MT.Out!A$2:DO$200,MT.Out!D$2:D$200=Data.Out!B734))</f>
        <v/>
      </c>
      <c r="EQ734" s="4" t="str" cm="1">
        <f t="array" ref="EQ734">IFERROR(IF(OR(ISBLANK(E734),E734=0),"",_xlfn._xlws.FILTER(Int.Out!G$2:Q$100,Int.Out!B$2:B$100=E734)),"")</f>
        <v/>
      </c>
      <c r="FB734" s="4" t="str" cm="1">
        <f t="array" ref="FB734">IF(OR(ISBLANK(F734),F734=0),"",_xlfn._xlws.FILTER('Rot.Out'!C$3:M$100,'Rot.Out'!B$3:B$100=F734))</f>
        <v/>
      </c>
      <c r="FM734" s="4" t="str" cm="1">
        <f t="array" ref="FM734">IF(OR(F734=0,F734=""),"",IFERROR(_xlfn.UNIQUE(_xlfn._xlws.FILTER('Rot.Out'!R:R,('Rot.Out'!O:O=Data.Out!F734)*('Rot.Out'!P:P=Data.Out!G734)),FALSE),""))</f>
        <v/>
      </c>
      <c r="FN734" s="4" t="str" cm="1">
        <f t="array" ref="FN734">IF(OR(H734=0,ISBLANK(H734)),"",_xlfn._xlws.FILTER(Out.Out!A$2:J$36,Out.Out!K$2:K$36=H734))</f>
        <v/>
      </c>
      <c r="FX734" s="4" t="str" cm="1">
        <f t="array" ref="FX734">IF(OR(A734=0,ISBLANK(A734),A734=""),"",_xlfn._xlws.FILTER(Site.Out!A$2:AA$50,Site.Out!C$2:C$50=A734))</f>
        <v/>
      </c>
      <c r="GY734" s="4" t="str" cm="1">
        <f t="array" ref="GY734">IF(OR(ISBLANK(A734),A734=0,A734=""),"",Pub.Out!A$2:H$2)</f>
        <v/>
      </c>
      <c r="HG734" s="4" t="str" cm="1">
        <f t="array" ref="HG734">IFERROR(IF(OR(C734=0,C734=""),"",_xlfn._xlws.FILTER(Prod.Out!C:F,Prod.Out!B:B=C734)),"")</f>
        <v/>
      </c>
      <c r="HK734" s="4" t="str" cm="1">
        <f t="array" ref="HK734">IF(OR(A734=0,A734=""),"",_xlfn.ANCHORARRAY(ExpD.Out!A$2))</f>
        <v/>
      </c>
    </row>
    <row r="735" spans="1:219" x14ac:dyDescent="0.35">
      <c r="A735" s="4" t="str" cm="1">
        <f t="array" ref="A735">IF(OR(EnterData!A738="",ISBLANK(EnterData!A738)),"",_xlfn._xlws.FILTER(EnterData!A738:L738,EnterData!A738:A738&lt;&gt;""))</f>
        <v/>
      </c>
      <c r="M735" s="4" t="str" cm="1">
        <f t="array" ref="M735">IF(OR(EnterData!A738="",ISBLANK(EnterData!A738)),"",_xlfn._xlws.FILTER(EnterData!N738:AB738,EnterData!A738:A738&lt;&gt;""))</f>
        <v/>
      </c>
      <c r="AB735" s="4" t="str" cm="1">
        <f t="array" ref="AB735">IF(OR(ISBLANK(B735),B735=0),"",_xlfn._xlws.FILTER(MT.Out!A$2:DO$200,MT.Out!D$2:D$200=Data.Out!B735))</f>
        <v/>
      </c>
      <c r="EQ735" s="4" t="str" cm="1">
        <f t="array" ref="EQ735">IFERROR(IF(OR(ISBLANK(E735),E735=0),"",_xlfn._xlws.FILTER(Int.Out!G$2:Q$100,Int.Out!B$2:B$100=E735)),"")</f>
        <v/>
      </c>
      <c r="FB735" s="4" t="str" cm="1">
        <f t="array" ref="FB735">IF(OR(ISBLANK(F735),F735=0),"",_xlfn._xlws.FILTER('Rot.Out'!C$3:M$100,'Rot.Out'!B$3:B$100=F735))</f>
        <v/>
      </c>
      <c r="FM735" s="4" t="str" cm="1">
        <f t="array" ref="FM735">IF(OR(F735=0,F735=""),"",IFERROR(_xlfn.UNIQUE(_xlfn._xlws.FILTER('Rot.Out'!R:R,('Rot.Out'!O:O=Data.Out!F735)*('Rot.Out'!P:P=Data.Out!G735)),FALSE),""))</f>
        <v/>
      </c>
      <c r="FN735" s="4" t="str" cm="1">
        <f t="array" ref="FN735">IF(OR(H735=0,ISBLANK(H735)),"",_xlfn._xlws.FILTER(Out.Out!A$2:J$36,Out.Out!K$2:K$36=H735))</f>
        <v/>
      </c>
      <c r="FX735" s="4" t="str" cm="1">
        <f t="array" ref="FX735">IF(OR(A735=0,ISBLANK(A735),A735=""),"",_xlfn._xlws.FILTER(Site.Out!A$2:AA$50,Site.Out!C$2:C$50=A735))</f>
        <v/>
      </c>
      <c r="GY735" s="4" t="str" cm="1">
        <f t="array" ref="GY735">IF(OR(ISBLANK(A735),A735=0,A735=""),"",Pub.Out!A$2:H$2)</f>
        <v/>
      </c>
      <c r="HG735" s="4" t="str" cm="1">
        <f t="array" ref="HG735">IFERROR(IF(OR(C735=0,C735=""),"",_xlfn._xlws.FILTER(Prod.Out!C:F,Prod.Out!B:B=C735)),"")</f>
        <v/>
      </c>
      <c r="HK735" s="4" t="str" cm="1">
        <f t="array" ref="HK735">IF(OR(A735=0,A735=""),"",_xlfn.ANCHORARRAY(ExpD.Out!A$2))</f>
        <v/>
      </c>
    </row>
    <row r="736" spans="1:219" x14ac:dyDescent="0.35">
      <c r="A736" s="4" t="str" cm="1">
        <f t="array" ref="A736">IF(OR(EnterData!A739="",ISBLANK(EnterData!A739)),"",_xlfn._xlws.FILTER(EnterData!A739:L739,EnterData!A739:A739&lt;&gt;""))</f>
        <v/>
      </c>
      <c r="M736" s="4" t="str" cm="1">
        <f t="array" ref="M736">IF(OR(EnterData!A739="",ISBLANK(EnterData!A739)),"",_xlfn._xlws.FILTER(EnterData!N739:AB739,EnterData!A739:A739&lt;&gt;""))</f>
        <v/>
      </c>
      <c r="AB736" s="4" t="str" cm="1">
        <f t="array" ref="AB736">IF(OR(ISBLANK(B736),B736=0),"",_xlfn._xlws.FILTER(MT.Out!A$2:DO$200,MT.Out!D$2:D$200=Data.Out!B736))</f>
        <v/>
      </c>
      <c r="EQ736" s="4" t="str" cm="1">
        <f t="array" ref="EQ736">IFERROR(IF(OR(ISBLANK(E736),E736=0),"",_xlfn._xlws.FILTER(Int.Out!G$2:Q$100,Int.Out!B$2:B$100=E736)),"")</f>
        <v/>
      </c>
      <c r="FB736" s="4" t="str" cm="1">
        <f t="array" ref="FB736">IF(OR(ISBLANK(F736),F736=0),"",_xlfn._xlws.FILTER('Rot.Out'!C$3:M$100,'Rot.Out'!B$3:B$100=F736))</f>
        <v/>
      </c>
      <c r="FM736" s="4" t="str" cm="1">
        <f t="array" ref="FM736">IF(OR(F736=0,F736=""),"",IFERROR(_xlfn.UNIQUE(_xlfn._xlws.FILTER('Rot.Out'!R:R,('Rot.Out'!O:O=Data.Out!F736)*('Rot.Out'!P:P=Data.Out!G736)),FALSE),""))</f>
        <v/>
      </c>
      <c r="FN736" s="4" t="str" cm="1">
        <f t="array" ref="FN736">IF(OR(H736=0,ISBLANK(H736)),"",_xlfn._xlws.FILTER(Out.Out!A$2:J$36,Out.Out!K$2:K$36=H736))</f>
        <v/>
      </c>
      <c r="FX736" s="4" t="str" cm="1">
        <f t="array" ref="FX736">IF(OR(A736=0,ISBLANK(A736),A736=""),"",_xlfn._xlws.FILTER(Site.Out!A$2:AA$50,Site.Out!C$2:C$50=A736))</f>
        <v/>
      </c>
      <c r="GY736" s="4" t="str" cm="1">
        <f t="array" ref="GY736">IF(OR(ISBLANK(A736),A736=0,A736=""),"",Pub.Out!A$2:H$2)</f>
        <v/>
      </c>
      <c r="HG736" s="4" t="str" cm="1">
        <f t="array" ref="HG736">IFERROR(IF(OR(C736=0,C736=""),"",_xlfn._xlws.FILTER(Prod.Out!C:F,Prod.Out!B:B=C736)),"")</f>
        <v/>
      </c>
      <c r="HK736" s="4" t="str" cm="1">
        <f t="array" ref="HK736">IF(OR(A736=0,A736=""),"",_xlfn.ANCHORARRAY(ExpD.Out!A$2))</f>
        <v/>
      </c>
    </row>
    <row r="737" spans="180:180" x14ac:dyDescent="0.35">
      <c r="FX737" s="4" t="str" cm="1">
        <f t="array" ref="FX737">IF(OR(A737=0,ISBLANK(A737),A737=""),"",_xlfn._xlws.FILTER(Site.Out!A$2:AA$50,Site.Out!C$2:C$50=A737))</f>
        <v/>
      </c>
    </row>
    <row r="738" spans="180:180" x14ac:dyDescent="0.35">
      <c r="FX738" s="4" t="str" cm="1">
        <f t="array" ref="FX738">IF(OR(A738=0,ISBLANK(A738),A738=""),"",_xlfn._xlws.FILTER(Site.Out!A$2:AA$50,Site.Out!C$2:C$50=A738))</f>
        <v/>
      </c>
    </row>
    <row r="739" spans="180:180" x14ac:dyDescent="0.35">
      <c r="FX739" s="4" t="str" cm="1">
        <f t="array" ref="FX739">IF(OR(A739=0,ISBLANK(A739),A739=""),"",_xlfn._xlws.FILTER(Site.Out!A$2:AA$50,Site.Out!C$2:C$50=A739))</f>
        <v/>
      </c>
    </row>
    <row r="740" spans="180:180" x14ac:dyDescent="0.35">
      <c r="FX740" s="4" t="str" cm="1">
        <f t="array" ref="FX740">IF(OR(A740=0,ISBLANK(A740),A740=""),"",_xlfn._xlws.FILTER(Site.Out!A$2:AA$50,Site.Out!C$2:C$50=A740))</f>
        <v/>
      </c>
    </row>
    <row r="741" spans="180:180" x14ac:dyDescent="0.35">
      <c r="FX741" s="4" t="str" cm="1">
        <f t="array" ref="FX741">IF(OR(A741=0,ISBLANK(A741),A741=""),"",_xlfn._xlws.FILTER(Site.Out!A$2:AA$50,Site.Out!C$2:C$50=A741))</f>
        <v/>
      </c>
    </row>
    <row r="742" spans="180:180" x14ac:dyDescent="0.35">
      <c r="FX742" s="4" t="str" cm="1">
        <f t="array" ref="FX742">IF(OR(A742=0,ISBLANK(A742),A742=""),"",_xlfn._xlws.FILTER(Site.Out!A$2:AA$50,Site.Out!C$2:C$50=A742))</f>
        <v/>
      </c>
    </row>
    <row r="743" spans="180:180" x14ac:dyDescent="0.35">
      <c r="FX743" s="4" t="str" cm="1">
        <f t="array" ref="FX743">IF(OR(A743=0,ISBLANK(A743),A743=""),"",_xlfn._xlws.FILTER(Site.Out!A$2:AA$50,Site.Out!C$2:C$50=A743))</f>
        <v/>
      </c>
    </row>
    <row r="744" spans="180:180" x14ac:dyDescent="0.35">
      <c r="FX744" s="4" t="str" cm="1">
        <f t="array" ref="FX744">IF(OR(A744=0,ISBLANK(A744),A744=""),"",_xlfn._xlws.FILTER(Site.Out!A$2:AA$50,Site.Out!C$2:C$50=A744))</f>
        <v/>
      </c>
    </row>
    <row r="745" spans="180:180" x14ac:dyDescent="0.35">
      <c r="FX745" s="4" t="str" cm="1">
        <f t="array" ref="FX745">IF(OR(A745=0,ISBLANK(A745),A745=""),"",_xlfn._xlws.FILTER(Site.Out!A$2:AA$50,Site.Out!C$2:C$50=A745))</f>
        <v/>
      </c>
    </row>
    <row r="746" spans="180:180" x14ac:dyDescent="0.35">
      <c r="FX746" s="4" t="str" cm="1">
        <f t="array" ref="FX746">IF(OR(A746=0,ISBLANK(A746),A746=""),"",_xlfn._xlws.FILTER(Site.Out!A$2:AA$50,Site.Out!C$2:C$50=A746))</f>
        <v/>
      </c>
    </row>
    <row r="747" spans="180:180" x14ac:dyDescent="0.35">
      <c r="FX747" s="4" t="str" cm="1">
        <f t="array" ref="FX747">IF(OR(A747=0,ISBLANK(A747),A747=""),"",_xlfn._xlws.FILTER(Site.Out!A$2:AA$50,Site.Out!C$2:C$50=A747))</f>
        <v/>
      </c>
    </row>
    <row r="748" spans="180:180" x14ac:dyDescent="0.35">
      <c r="FX748" s="4" t="str" cm="1">
        <f t="array" ref="FX748">IF(OR(A748=0,ISBLANK(A748),A748=""),"",_xlfn._xlws.FILTER(Site.Out!A$2:AA$50,Site.Out!C$2:C$50=A748))</f>
        <v/>
      </c>
    </row>
    <row r="749" spans="180:180" x14ac:dyDescent="0.35">
      <c r="FX749" s="4" t="str" cm="1">
        <f t="array" ref="FX749">IF(OR(A749=0,ISBLANK(A749),A749=""),"",_xlfn._xlws.FILTER(Site.Out!A$2:AA$50,Site.Out!C$2:C$50=A749))</f>
        <v/>
      </c>
    </row>
    <row r="750" spans="180:180" x14ac:dyDescent="0.35">
      <c r="FX750" s="4" t="str" cm="1">
        <f t="array" ref="FX750">IF(OR(A750=0,ISBLANK(A750),A750=""),"",_xlfn._xlws.FILTER(Site.Out!A$2:AA$50,Site.Out!C$2:C$50=A750))</f>
        <v/>
      </c>
    </row>
    <row r="751" spans="180:180" x14ac:dyDescent="0.35">
      <c r="FX751" s="4" t="str" cm="1">
        <f t="array" ref="FX751">IF(OR(A751=0,ISBLANK(A751),A751=""),"",_xlfn._xlws.FILTER(Site.Out!A$2:AA$50,Site.Out!C$2:C$50=A751))</f>
        <v/>
      </c>
    </row>
    <row r="752" spans="180:180" x14ac:dyDescent="0.35">
      <c r="FX752" s="4" t="str" cm="1">
        <f t="array" ref="FX752">IF(OR(A752=0,ISBLANK(A752),A752=""),"",_xlfn._xlws.FILTER(Site.Out!A$2:AA$50,Site.Out!C$2:C$50=A752))</f>
        <v/>
      </c>
    </row>
    <row r="753" spans="180:180" x14ac:dyDescent="0.35">
      <c r="FX753" s="4" t="str" cm="1">
        <f t="array" ref="FX753">IF(OR(A753=0,ISBLANK(A753),A753=""),"",_xlfn._xlws.FILTER(Site.Out!A$2:AA$50,Site.Out!C$2:C$50=A753))</f>
        <v/>
      </c>
    </row>
    <row r="754" spans="180:180" x14ac:dyDescent="0.35">
      <c r="FX754" s="4" t="str" cm="1">
        <f t="array" ref="FX754">IF(OR(A754=0,ISBLANK(A754),A754=""),"",_xlfn._xlws.FILTER(Site.Out!A$2:AA$50,Site.Out!C$2:C$50=A754))</f>
        <v/>
      </c>
    </row>
    <row r="755" spans="180:180" x14ac:dyDescent="0.35">
      <c r="FX755" s="4" t="str" cm="1">
        <f t="array" ref="FX755">IF(OR(A755=0,ISBLANK(A755),A755=""),"",_xlfn._xlws.FILTER(Site.Out!A$2:AA$50,Site.Out!C$2:C$50=A755))</f>
        <v/>
      </c>
    </row>
    <row r="756" spans="180:180" x14ac:dyDescent="0.35">
      <c r="FX756" s="4" t="str" cm="1">
        <f t="array" ref="FX756">IF(OR(A756=0,ISBLANK(A756),A756=""),"",_xlfn._xlws.FILTER(Site.Out!A$2:AA$50,Site.Out!C$2:C$50=A756))</f>
        <v/>
      </c>
    </row>
    <row r="757" spans="180:180" x14ac:dyDescent="0.35">
      <c r="FX757" s="4" t="str" cm="1">
        <f t="array" ref="FX757">IF(OR(A757=0,ISBLANK(A757),A757=""),"",_xlfn._xlws.FILTER(Site.Out!A$2:AA$50,Site.Out!C$2:C$50=A757))</f>
        <v/>
      </c>
    </row>
    <row r="758" spans="180:180" x14ac:dyDescent="0.35">
      <c r="FX758" s="4" t="str" cm="1">
        <f t="array" ref="FX758">IF(OR(A758=0,ISBLANK(A758),A758=""),"",_xlfn._xlws.FILTER(Site.Out!A$2:AA$50,Site.Out!C$2:C$50=A758))</f>
        <v/>
      </c>
    </row>
    <row r="759" spans="180:180" x14ac:dyDescent="0.35">
      <c r="FX759" s="4" t="str" cm="1">
        <f t="array" ref="FX759">IF(OR(A759=0,ISBLANK(A759),A759=""),"",_xlfn._xlws.FILTER(Site.Out!A$2:AA$50,Site.Out!C$2:C$50=A759))</f>
        <v/>
      </c>
    </row>
    <row r="760" spans="180:180" x14ac:dyDescent="0.35">
      <c r="FX760" s="4" t="str" cm="1">
        <f t="array" ref="FX760">IF(OR(A760=0,ISBLANK(A760),A760=""),"",_xlfn._xlws.FILTER(Site.Out!A$2:AA$50,Site.Out!C$2:C$50=A760))</f>
        <v/>
      </c>
    </row>
    <row r="761" spans="180:180" x14ac:dyDescent="0.35">
      <c r="FX761" s="4" t="str" cm="1">
        <f t="array" ref="FX761">IF(OR(A761=0,ISBLANK(A761),A761=""),"",_xlfn._xlws.FILTER(Site.Out!A$2:AA$50,Site.Out!C$2:C$50=A761))</f>
        <v/>
      </c>
    </row>
    <row r="762" spans="180:180" x14ac:dyDescent="0.35">
      <c r="FX762" s="4" t="str" cm="1">
        <f t="array" ref="FX762">IF(OR(A762=0,ISBLANK(A762),A762=""),"",_xlfn._xlws.FILTER(Site.Out!A$2:AA$50,Site.Out!C$2:C$50=A762))</f>
        <v/>
      </c>
    </row>
    <row r="763" spans="180:180" x14ac:dyDescent="0.35">
      <c r="FX763" s="4" t="str" cm="1">
        <f t="array" ref="FX763">IF(OR(A763=0,ISBLANK(A763),A763=""),"",_xlfn._xlws.FILTER(Site.Out!A$2:AA$50,Site.Out!C$2:C$50=A763))</f>
        <v/>
      </c>
    </row>
    <row r="764" spans="180:180" x14ac:dyDescent="0.35">
      <c r="FX764" s="4" t="str" cm="1">
        <f t="array" ref="FX764">IF(OR(A764=0,ISBLANK(A764),A764=""),"",_xlfn._xlws.FILTER(Site.Out!A$2:AA$50,Site.Out!C$2:C$50=A764))</f>
        <v/>
      </c>
    </row>
    <row r="765" spans="180:180" x14ac:dyDescent="0.35">
      <c r="FX765" s="4" t="str" cm="1">
        <f t="array" ref="FX765">IF(OR(A765=0,ISBLANK(A765),A765=""),"",_xlfn._xlws.FILTER(Site.Out!A$2:AA$50,Site.Out!C$2:C$50=A765))</f>
        <v/>
      </c>
    </row>
    <row r="766" spans="180:180" x14ac:dyDescent="0.35">
      <c r="FX766" s="4" t="str" cm="1">
        <f t="array" ref="FX766">IF(OR(A766=0,ISBLANK(A766),A766=""),"",_xlfn._xlws.FILTER(Site.Out!A$2:AA$50,Site.Out!C$2:C$50=A766))</f>
        <v/>
      </c>
    </row>
    <row r="767" spans="180:180" x14ac:dyDescent="0.35">
      <c r="FX767" s="4" t="str" cm="1">
        <f t="array" ref="FX767">IF(OR(A767=0,ISBLANK(A767),A767=""),"",_xlfn._xlws.FILTER(Site.Out!A$2:AA$50,Site.Out!C$2:C$50=A767))</f>
        <v/>
      </c>
    </row>
    <row r="768" spans="180:180" x14ac:dyDescent="0.35">
      <c r="FX768" s="4" t="str" cm="1">
        <f t="array" ref="FX768">IF(OR(A768=0,ISBLANK(A768),A768=""),"",_xlfn._xlws.FILTER(Site.Out!A$2:AA$50,Site.Out!C$2:C$50=A768))</f>
        <v/>
      </c>
    </row>
    <row r="769" spans="180:180" x14ac:dyDescent="0.35">
      <c r="FX769" s="4" t="str" cm="1">
        <f t="array" ref="FX769">IF(OR(A769=0,ISBLANK(A769),A769=""),"",_xlfn._xlws.FILTER(Site.Out!A$2:AA$50,Site.Out!C$2:C$50=A769))</f>
        <v/>
      </c>
    </row>
    <row r="770" spans="180:180" x14ac:dyDescent="0.35">
      <c r="FX770" s="4" t="str" cm="1">
        <f t="array" ref="FX770">IF(OR(A770=0,ISBLANK(A770),A770=""),"",_xlfn._xlws.FILTER(Site.Out!A$2:AA$50,Site.Out!C$2:C$50=A770))</f>
        <v/>
      </c>
    </row>
    <row r="771" spans="180:180" x14ac:dyDescent="0.35">
      <c r="FX771" s="4" t="str" cm="1">
        <f t="array" ref="FX771">IF(OR(A771=0,ISBLANK(A771),A771=""),"",_xlfn._xlws.FILTER(Site.Out!A$2:AA$50,Site.Out!C$2:C$50=A771))</f>
        <v/>
      </c>
    </row>
    <row r="772" spans="180:180" x14ac:dyDescent="0.35">
      <c r="FX772" s="4" t="str" cm="1">
        <f t="array" ref="FX772">IF(OR(A772=0,ISBLANK(A772),A772=""),"",_xlfn._xlws.FILTER(Site.Out!A$2:AA$50,Site.Out!C$2:C$50=A772))</f>
        <v/>
      </c>
    </row>
    <row r="773" spans="180:180" x14ac:dyDescent="0.35">
      <c r="FX773" s="4" t="str" cm="1">
        <f t="array" ref="FX773">IF(OR(A773=0,ISBLANK(A773),A773=""),"",_xlfn._xlws.FILTER(Site.Out!A$2:AA$50,Site.Out!C$2:C$50=A773))</f>
        <v/>
      </c>
    </row>
    <row r="774" spans="180:180" x14ac:dyDescent="0.35">
      <c r="FX774" s="4" t="str" cm="1">
        <f t="array" ref="FX774">IF(OR(A774=0,ISBLANK(A774),A774=""),"",_xlfn._xlws.FILTER(Site.Out!A$2:AA$50,Site.Out!C$2:C$50=A774))</f>
        <v/>
      </c>
    </row>
    <row r="775" spans="180:180" x14ac:dyDescent="0.35">
      <c r="FX775" s="4" t="str" cm="1">
        <f t="array" ref="FX775">IF(OR(A775=0,ISBLANK(A775),A775=""),"",_xlfn._xlws.FILTER(Site.Out!A$2:AA$50,Site.Out!C$2:C$50=A775))</f>
        <v/>
      </c>
    </row>
    <row r="776" spans="180:180" x14ac:dyDescent="0.35">
      <c r="FX776" s="4" t="str" cm="1">
        <f t="array" ref="FX776">IF(OR(A776=0,ISBLANK(A776),A776=""),"",_xlfn._xlws.FILTER(Site.Out!A$2:AA$50,Site.Out!C$2:C$50=A776))</f>
        <v/>
      </c>
    </row>
    <row r="777" spans="180:180" x14ac:dyDescent="0.35">
      <c r="FX777" s="4" t="str" cm="1">
        <f t="array" ref="FX777">IF(OR(A777=0,ISBLANK(A777),A777=""),"",_xlfn._xlws.FILTER(Site.Out!A$2:AA$50,Site.Out!C$2:C$50=A777))</f>
        <v/>
      </c>
    </row>
    <row r="778" spans="180:180" x14ac:dyDescent="0.35">
      <c r="FX778" s="4" t="str" cm="1">
        <f t="array" ref="FX778">IF(OR(A778=0,ISBLANK(A778),A778=""),"",_xlfn._xlws.FILTER(Site.Out!A$2:AA$50,Site.Out!C$2:C$50=A778))</f>
        <v/>
      </c>
    </row>
    <row r="779" spans="180:180" x14ac:dyDescent="0.35">
      <c r="FX779" s="4" t="str" cm="1">
        <f t="array" ref="FX779">IF(OR(A779=0,ISBLANK(A779),A779=""),"",_xlfn._xlws.FILTER(Site.Out!A$2:AA$50,Site.Out!C$2:C$50=A779))</f>
        <v/>
      </c>
    </row>
    <row r="780" spans="180:180" x14ac:dyDescent="0.35">
      <c r="FX780" s="4" t="str" cm="1">
        <f t="array" ref="FX780">IF(OR(A780=0,ISBLANK(A780),A780=""),"",_xlfn._xlws.FILTER(Site.Out!A$2:AA$50,Site.Out!C$2:C$50=A780))</f>
        <v/>
      </c>
    </row>
    <row r="781" spans="180:180" x14ac:dyDescent="0.35">
      <c r="FX781" s="4" t="str" cm="1">
        <f t="array" ref="FX781">IF(OR(A781=0,ISBLANK(A781),A781=""),"",_xlfn._xlws.FILTER(Site.Out!A$2:AA$50,Site.Out!C$2:C$50=A781))</f>
        <v/>
      </c>
    </row>
    <row r="782" spans="180:180" x14ac:dyDescent="0.35">
      <c r="FX782" s="4" t="str" cm="1">
        <f t="array" ref="FX782">IF(OR(A782=0,ISBLANK(A782),A782=""),"",_xlfn._xlws.FILTER(Site.Out!A$2:AA$50,Site.Out!C$2:C$50=A782))</f>
        <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C3E40-A005-4268-9FA3-12AE689F31AD}">
  <sheetPr codeName="Sheet40"/>
  <dimension ref="A1:D256"/>
  <sheetViews>
    <sheetView workbookViewId="0"/>
  </sheetViews>
  <sheetFormatPr defaultRowHeight="14.35" x14ac:dyDescent="0.5"/>
  <cols>
    <col min="1" max="1" width="23" style="4" customWidth="1"/>
    <col min="2" max="4" width="9" style="4"/>
  </cols>
  <sheetData>
    <row r="1" spans="1:4" x14ac:dyDescent="0.5">
      <c r="A1" s="3" t="s">
        <v>24</v>
      </c>
      <c r="B1" s="3" t="s">
        <v>23</v>
      </c>
      <c r="D1" s="3" t="s">
        <v>5274</v>
      </c>
    </row>
    <row r="2" spans="1:4" x14ac:dyDescent="0.5">
      <c r="A2" s="4" t="s">
        <v>5275</v>
      </c>
      <c r="B2" s="4" t="s">
        <v>5276</v>
      </c>
      <c r="D2" s="4" t="str" cm="1">
        <f t="array" ref="D2:D247">_xlfn._xlws.SORT(_xlfn.UNIQUE(_xlfn._xlws.FILTER(A2:A500,ISNUMBER(SEARCH(Pub!C6,A2:A500)),"Not Found")))</f>
        <v>Acta Horticulturae</v>
      </c>
    </row>
    <row r="3" spans="1:4" x14ac:dyDescent="0.5">
      <c r="A3" s="4" t="s">
        <v>5277</v>
      </c>
      <c r="B3" s="4" t="s">
        <v>5278</v>
      </c>
      <c r="D3" s="4" t="str">
        <v>Acta Oecologica-International Journal of Ecology</v>
      </c>
    </row>
    <row r="4" spans="1:4" x14ac:dyDescent="0.5">
      <c r="A4" s="4" t="s">
        <v>5279</v>
      </c>
      <c r="B4" s="4" t="s">
        <v>5280</v>
      </c>
      <c r="D4" s="4" t="str">
        <v>African Journal of Agricultural Research</v>
      </c>
    </row>
    <row r="5" spans="1:4" x14ac:dyDescent="0.5">
      <c r="A5" s="4" t="s">
        <v>5281</v>
      </c>
      <c r="B5" s="4" t="s">
        <v>5282</v>
      </c>
      <c r="D5" s="4" t="str">
        <v>African Journal of Aquatic Science</v>
      </c>
    </row>
    <row r="6" spans="1:4" x14ac:dyDescent="0.5">
      <c r="A6" s="4" t="s">
        <v>5283</v>
      </c>
      <c r="B6" s="4" t="s">
        <v>5284</v>
      </c>
      <c r="D6" s="4" t="str">
        <v>African Journal of Biotechnology</v>
      </c>
    </row>
    <row r="7" spans="1:4" x14ac:dyDescent="0.5">
      <c r="A7" s="4" t="s">
        <v>5285</v>
      </c>
      <c r="B7" s="4" t="s">
        <v>5286</v>
      </c>
      <c r="D7" s="4" t="str">
        <v>African Journal of Ecology</v>
      </c>
    </row>
    <row r="8" spans="1:4" x14ac:dyDescent="0.5">
      <c r="A8" s="4" t="s">
        <v>5287</v>
      </c>
      <c r="B8" s="4" t="s">
        <v>5288</v>
      </c>
      <c r="D8" s="4" t="str">
        <v>African Journal of Range &amp; Forage Science</v>
      </c>
    </row>
    <row r="9" spans="1:4" x14ac:dyDescent="0.5">
      <c r="A9" s="4" t="s">
        <v>5289</v>
      </c>
      <c r="B9" s="4" t="s">
        <v>5290</v>
      </c>
      <c r="D9" s="4" t="str">
        <v>Agrekon</v>
      </c>
    </row>
    <row r="10" spans="1:4" x14ac:dyDescent="0.5">
      <c r="A10" s="4" t="s">
        <v>5291</v>
      </c>
      <c r="B10" s="4" t="s">
        <v>5292</v>
      </c>
      <c r="D10" s="4" t="str">
        <v>Agricultural and Forest Meteorology</v>
      </c>
    </row>
    <row r="11" spans="1:4" x14ac:dyDescent="0.5">
      <c r="A11" s="4" t="s">
        <v>5293</v>
      </c>
      <c r="B11" s="4" t="s">
        <v>5294</v>
      </c>
      <c r="D11" s="4" t="str">
        <v>Agricultural Economics</v>
      </c>
    </row>
    <row r="12" spans="1:4" x14ac:dyDescent="0.5">
      <c r="A12" s="4" t="s">
        <v>5295</v>
      </c>
      <c r="B12" s="4" t="s">
        <v>5296</v>
      </c>
      <c r="D12" s="4" t="str">
        <v>Agricultural Mechanization in Asia, Africa &amp; Latin America</v>
      </c>
    </row>
    <row r="13" spans="1:4" x14ac:dyDescent="0.5">
      <c r="A13" s="4" t="s">
        <v>5297</v>
      </c>
      <c r="B13" s="4" t="s">
        <v>5298</v>
      </c>
      <c r="D13" s="4" t="str">
        <v>Agricultural Systems</v>
      </c>
    </row>
    <row r="14" spans="1:4" x14ac:dyDescent="0.5">
      <c r="A14" s="4" t="s">
        <v>5299</v>
      </c>
      <c r="B14" s="4" t="s">
        <v>5300</v>
      </c>
      <c r="D14" s="4" t="str">
        <v>Agricultural Water Management</v>
      </c>
    </row>
    <row r="15" spans="1:4" x14ac:dyDescent="0.5">
      <c r="A15" s="4" t="s">
        <v>5301</v>
      </c>
      <c r="B15" s="4" t="s">
        <v>5302</v>
      </c>
      <c r="D15" s="4" t="str">
        <v>Agriculture Ecosystems &amp; Environment</v>
      </c>
    </row>
    <row r="16" spans="1:4" x14ac:dyDescent="0.5">
      <c r="A16" s="4" t="s">
        <v>5303</v>
      </c>
      <c r="B16" s="4" t="s">
        <v>5302</v>
      </c>
      <c r="D16" s="4" t="str">
        <v>Agroecology and Sustainable Food Systems</v>
      </c>
    </row>
    <row r="17" spans="1:4" x14ac:dyDescent="0.5">
      <c r="A17" s="4" t="s">
        <v>5304</v>
      </c>
      <c r="B17" s="4" t="s">
        <v>5305</v>
      </c>
      <c r="D17" s="4" t="str">
        <v>Agroforestry Systems</v>
      </c>
    </row>
    <row r="18" spans="1:4" x14ac:dyDescent="0.5">
      <c r="A18" s="4" t="s">
        <v>5306</v>
      </c>
      <c r="B18" s="4" t="s">
        <v>5307</v>
      </c>
      <c r="D18" s="4" t="str">
        <v>Agronomie</v>
      </c>
    </row>
    <row r="19" spans="1:4" x14ac:dyDescent="0.5">
      <c r="A19" s="4" t="s">
        <v>5308</v>
      </c>
      <c r="B19" s="4" t="s">
        <v>5309</v>
      </c>
      <c r="D19" s="4" t="str">
        <v>Agronomy for Sustainable Development</v>
      </c>
    </row>
    <row r="20" spans="1:4" x14ac:dyDescent="0.5">
      <c r="A20" s="4" t="s">
        <v>5310</v>
      </c>
      <c r="B20" s="4" t="s">
        <v>5311</v>
      </c>
      <c r="D20" s="4" t="str">
        <v>Agronomy Journal</v>
      </c>
    </row>
    <row r="21" spans="1:4" x14ac:dyDescent="0.5">
      <c r="A21" s="4" t="s">
        <v>5312</v>
      </c>
      <c r="B21" s="4" t="s">
        <v>5313</v>
      </c>
      <c r="D21" s="4" t="str">
        <v>Agronomy-Basel</v>
      </c>
    </row>
    <row r="22" spans="1:4" x14ac:dyDescent="0.5">
      <c r="A22" s="4" t="s">
        <v>5314</v>
      </c>
      <c r="B22" s="4" t="s">
        <v>5315</v>
      </c>
      <c r="D22" s="4" t="str">
        <v>Aims Agriculture and Food</v>
      </c>
    </row>
    <row r="23" spans="1:4" x14ac:dyDescent="0.5">
      <c r="A23" s="4" t="s">
        <v>5275</v>
      </c>
      <c r="B23" s="4" t="s">
        <v>5276</v>
      </c>
      <c r="D23" s="4" t="str">
        <v>American Journal of Agricultural Economics</v>
      </c>
    </row>
    <row r="24" spans="1:4" x14ac:dyDescent="0.5">
      <c r="A24" s="4" t="s">
        <v>5316</v>
      </c>
      <c r="B24" s="4" t="s">
        <v>5317</v>
      </c>
      <c r="D24" s="4" t="str">
        <v>American journal of enology and viticulture</v>
      </c>
    </row>
    <row r="25" spans="1:4" x14ac:dyDescent="0.5">
      <c r="A25" s="4" t="s">
        <v>5318</v>
      </c>
      <c r="B25" s="4" t="s">
        <v>5319</v>
      </c>
      <c r="D25" s="4" t="str">
        <v>Animal</v>
      </c>
    </row>
    <row r="26" spans="1:4" x14ac:dyDescent="0.5">
      <c r="A26" s="4" t="s">
        <v>5320</v>
      </c>
      <c r="B26" s="4" t="s">
        <v>5321</v>
      </c>
      <c r="D26" s="4" t="str">
        <v>Animal Feed Science</v>
      </c>
    </row>
    <row r="27" spans="1:4" x14ac:dyDescent="0.5">
      <c r="A27" s="4" t="s">
        <v>5322</v>
      </c>
      <c r="B27" s="4" t="s">
        <v>5323</v>
      </c>
      <c r="D27" s="4" t="str">
        <v>Animal Feed Science and Technology</v>
      </c>
    </row>
    <row r="28" spans="1:4" x14ac:dyDescent="0.5">
      <c r="A28" s="4" t="s">
        <v>5324</v>
      </c>
      <c r="B28" s="4" t="s">
        <v>5325</v>
      </c>
      <c r="D28" s="4" t="str">
        <v>Animal Nutrition</v>
      </c>
    </row>
    <row r="29" spans="1:4" x14ac:dyDescent="0.5">
      <c r="A29" s="4" t="s">
        <v>5326</v>
      </c>
      <c r="B29" s="4" t="s">
        <v>5327</v>
      </c>
      <c r="D29" s="4" t="str">
        <v>Animal Production</v>
      </c>
    </row>
    <row r="30" spans="1:4" x14ac:dyDescent="0.5">
      <c r="A30" s="4" t="s">
        <v>5328</v>
      </c>
      <c r="B30" s="4" t="s">
        <v>5329</v>
      </c>
      <c r="D30" s="4" t="str">
        <v>Animal Production Science</v>
      </c>
    </row>
    <row r="31" spans="1:4" x14ac:dyDescent="0.5">
      <c r="A31" s="4" t="s">
        <v>5330</v>
      </c>
      <c r="B31" s="4" t="s">
        <v>5331</v>
      </c>
      <c r="D31" s="4" t="str">
        <v>Animal Science</v>
      </c>
    </row>
    <row r="32" spans="1:4" x14ac:dyDescent="0.5">
      <c r="A32" s="4" t="s">
        <v>5332</v>
      </c>
      <c r="B32" s="4" t="s">
        <v>5333</v>
      </c>
      <c r="D32" s="4" t="str">
        <v>Animal Science Journal</v>
      </c>
    </row>
    <row r="33" spans="1:4" x14ac:dyDescent="0.5">
      <c r="A33" s="4" t="s">
        <v>5334</v>
      </c>
      <c r="B33" s="4" t="s">
        <v>5335</v>
      </c>
      <c r="D33" s="4" t="str">
        <v>Annales De La Societe Entomologique De France</v>
      </c>
    </row>
    <row r="34" spans="1:4" x14ac:dyDescent="0.5">
      <c r="A34" s="4" t="s">
        <v>5336</v>
      </c>
      <c r="B34" s="4" t="s">
        <v>5337</v>
      </c>
      <c r="D34" s="4" t="str">
        <v>Annals of Animal Science</v>
      </c>
    </row>
    <row r="35" spans="1:4" x14ac:dyDescent="0.5">
      <c r="A35" s="4" t="s">
        <v>5338</v>
      </c>
      <c r="B35" s="4" t="s">
        <v>5339</v>
      </c>
      <c r="D35" s="4" t="str">
        <v>Annals of Botany</v>
      </c>
    </row>
    <row r="36" spans="1:4" x14ac:dyDescent="0.5">
      <c r="A36" s="4" t="s">
        <v>5340</v>
      </c>
      <c r="B36" s="4" t="s">
        <v>5341</v>
      </c>
      <c r="D36" s="4" t="str">
        <v>Applied Geography</v>
      </c>
    </row>
    <row r="37" spans="1:4" x14ac:dyDescent="0.5">
      <c r="A37" s="4" t="s">
        <v>5342</v>
      </c>
      <c r="B37" s="4" t="s">
        <v>5343</v>
      </c>
      <c r="D37" s="4" t="str">
        <v>Applied Soil Ecology</v>
      </c>
    </row>
    <row r="38" spans="1:4" x14ac:dyDescent="0.5">
      <c r="A38" s="4" t="s">
        <v>5344</v>
      </c>
      <c r="B38" s="4" t="s">
        <v>5345</v>
      </c>
      <c r="D38" s="4" t="str">
        <v>Aquaculture</v>
      </c>
    </row>
    <row r="39" spans="1:4" x14ac:dyDescent="0.5">
      <c r="A39" s="4" t="s">
        <v>5346</v>
      </c>
      <c r="B39" s="4" t="s">
        <v>5347</v>
      </c>
      <c r="D39" s="4" t="str">
        <v>Aquaculture International</v>
      </c>
    </row>
    <row r="40" spans="1:4" x14ac:dyDescent="0.5">
      <c r="A40" s="4" t="s">
        <v>5348</v>
      </c>
      <c r="B40" s="4" t="s">
        <v>5349</v>
      </c>
      <c r="D40" s="4" t="str">
        <v>Aquaculture Nutrition</v>
      </c>
    </row>
    <row r="41" spans="1:4" x14ac:dyDescent="0.5">
      <c r="A41" s="4" t="s">
        <v>5350</v>
      </c>
      <c r="B41" s="4" t="s">
        <v>5351</v>
      </c>
      <c r="D41" s="4" t="str">
        <v>Aquaculture Research</v>
      </c>
    </row>
    <row r="42" spans="1:4" x14ac:dyDescent="0.5">
      <c r="A42" s="4" t="s">
        <v>5352</v>
      </c>
      <c r="B42" s="4" t="s">
        <v>5353</v>
      </c>
      <c r="D42" s="4" t="str">
        <v>Archiv fur Geflugelkunde</v>
      </c>
    </row>
    <row r="43" spans="1:4" x14ac:dyDescent="0.5">
      <c r="A43" s="4" t="s">
        <v>5354</v>
      </c>
      <c r="B43" s="4" t="s">
        <v>5355</v>
      </c>
      <c r="D43" s="4" t="str">
        <v>Archiv Fur Tierernahrung-Archives of Animal Nutrition</v>
      </c>
    </row>
    <row r="44" spans="1:4" x14ac:dyDescent="0.5">
      <c r="A44" s="4" t="s">
        <v>5356</v>
      </c>
      <c r="B44" s="4" t="s">
        <v>5357</v>
      </c>
      <c r="D44" s="4" t="str">
        <v>Archives of Agronomy and Soil Science</v>
      </c>
    </row>
    <row r="45" spans="1:4" x14ac:dyDescent="0.5">
      <c r="A45" s="4" t="s">
        <v>5358</v>
      </c>
      <c r="B45" s="4" t="s">
        <v>5359</v>
      </c>
      <c r="D45" s="4" t="str">
        <v>Archivos de Zootecnia</v>
      </c>
    </row>
    <row r="46" spans="1:4" x14ac:dyDescent="0.5">
      <c r="A46" s="4" t="s">
        <v>5360</v>
      </c>
      <c r="B46" s="4" t="s">
        <v>5361</v>
      </c>
      <c r="D46" s="4" t="str">
        <v>Arid Land Research and Management</v>
      </c>
    </row>
    <row r="47" spans="1:4" x14ac:dyDescent="0.5">
      <c r="A47" s="4" t="s">
        <v>5362</v>
      </c>
      <c r="B47" s="4" t="s">
        <v>5363</v>
      </c>
      <c r="D47" s="4" t="str">
        <v>Arid Soil Research and Rehabilitation</v>
      </c>
    </row>
    <row r="48" spans="1:4" x14ac:dyDescent="0.5">
      <c r="A48" s="4" t="s">
        <v>5342</v>
      </c>
      <c r="B48" s="4" t="s">
        <v>5343</v>
      </c>
      <c r="D48" s="4" t="str">
        <v>Asian Journal of Animal and Veterinary Advances</v>
      </c>
    </row>
    <row r="49" spans="1:4" x14ac:dyDescent="0.5">
      <c r="A49" s="4" t="s">
        <v>5364</v>
      </c>
      <c r="B49" s="4" t="s">
        <v>5365</v>
      </c>
      <c r="D49" s="4" t="str">
        <v>Asian Journal of Crop Science</v>
      </c>
    </row>
    <row r="50" spans="1:4" x14ac:dyDescent="0.5">
      <c r="A50" s="4" t="s">
        <v>5366</v>
      </c>
      <c r="B50" s="4" t="s">
        <v>5367</v>
      </c>
      <c r="D50" s="4" t="str">
        <v>Asian Journal of Plant Sciences</v>
      </c>
    </row>
    <row r="51" spans="1:4" x14ac:dyDescent="0.5">
      <c r="A51" s="4" t="s">
        <v>5368</v>
      </c>
      <c r="B51" s="4" t="s">
        <v>5369</v>
      </c>
      <c r="D51" s="4" t="str">
        <v>Asian-Australasian Journal of Animal Sciences</v>
      </c>
    </row>
    <row r="52" spans="1:4" x14ac:dyDescent="0.5">
      <c r="A52" s="4" t="s">
        <v>5370</v>
      </c>
      <c r="B52" s="4" t="s">
        <v>5371</v>
      </c>
      <c r="D52" s="4" t="str">
        <v>Australian Journal of Crop Science</v>
      </c>
    </row>
    <row r="53" spans="1:4" x14ac:dyDescent="0.5">
      <c r="A53" s="4" t="s">
        <v>5372</v>
      </c>
      <c r="B53" s="4" t="s">
        <v>5373</v>
      </c>
      <c r="D53" s="4" t="str">
        <v>Australian Journal of Experimental Agriculture</v>
      </c>
    </row>
    <row r="54" spans="1:4" x14ac:dyDescent="0.5">
      <c r="A54" s="4" t="s">
        <v>5374</v>
      </c>
      <c r="B54" s="4" t="s">
        <v>5375</v>
      </c>
      <c r="D54" s="4" t="str">
        <v>Australian Journal of Soil Research</v>
      </c>
    </row>
    <row r="55" spans="1:4" x14ac:dyDescent="0.5">
      <c r="A55" s="4" t="s">
        <v>5376</v>
      </c>
      <c r="B55" s="4" t="s">
        <v>5377</v>
      </c>
      <c r="D55" s="4" t="str">
        <v>BioEnergy Research</v>
      </c>
    </row>
    <row r="56" spans="1:4" x14ac:dyDescent="0.5">
      <c r="A56" s="4" t="s">
        <v>5378</v>
      </c>
      <c r="B56" s="4" t="s">
        <v>5379</v>
      </c>
      <c r="D56" s="4" t="str">
        <v>Biological Agriculture &amp; Horticulture</v>
      </c>
    </row>
    <row r="57" spans="1:4" x14ac:dyDescent="0.5">
      <c r="A57" s="4" t="s">
        <v>5380</v>
      </c>
      <c r="B57" s="4" t="s">
        <v>5381</v>
      </c>
      <c r="D57" s="4" t="str">
        <v>Biology and Fertility of Soils</v>
      </c>
    </row>
    <row r="58" spans="1:4" x14ac:dyDescent="0.5">
      <c r="A58" s="4" t="s">
        <v>5382</v>
      </c>
      <c r="B58" s="4" t="s">
        <v>5383</v>
      </c>
      <c r="D58" s="4" t="str">
        <v>Biomass &amp; Bioenergy</v>
      </c>
    </row>
    <row r="59" spans="1:4" x14ac:dyDescent="0.5">
      <c r="A59" s="4" t="s">
        <v>5384</v>
      </c>
      <c r="B59" s="4" t="s">
        <v>5385</v>
      </c>
      <c r="D59" s="4" t="str">
        <v>Bioresource Technology</v>
      </c>
    </row>
    <row r="60" spans="1:4" x14ac:dyDescent="0.5">
      <c r="A60" s="4" t="s">
        <v>5386</v>
      </c>
      <c r="B60" s="4" t="s">
        <v>5387</v>
      </c>
      <c r="D60" s="4" t="str">
        <v>Biotechnologie Agronomie Societe Et Environnement</v>
      </c>
    </row>
    <row r="61" spans="1:4" x14ac:dyDescent="0.5">
      <c r="A61" s="4" t="s">
        <v>5388</v>
      </c>
      <c r="B61" s="4" t="s">
        <v>5389</v>
      </c>
      <c r="D61" s="4" t="str">
        <v>Bodenkultur</v>
      </c>
    </row>
    <row r="62" spans="1:4" x14ac:dyDescent="0.5">
      <c r="A62" s="4" t="s">
        <v>5390</v>
      </c>
      <c r="B62" s="4" t="s">
        <v>5391</v>
      </c>
      <c r="D62" s="4" t="str">
        <v>British Poultry Science</v>
      </c>
    </row>
    <row r="63" spans="1:4" x14ac:dyDescent="0.5">
      <c r="A63" s="4" t="s">
        <v>5392</v>
      </c>
      <c r="B63" s="4" t="s">
        <v>5393</v>
      </c>
      <c r="D63" s="4" t="str">
        <v>Catena</v>
      </c>
    </row>
    <row r="64" spans="1:4" x14ac:dyDescent="0.5">
      <c r="A64" s="4" t="s">
        <v>5394</v>
      </c>
      <c r="B64" s="4" t="s">
        <v>5395</v>
      </c>
      <c r="D64" s="4" t="str">
        <v>Cereal Research Communications</v>
      </c>
    </row>
    <row r="65" spans="1:4" x14ac:dyDescent="0.5">
      <c r="A65" s="4" t="s">
        <v>5396</v>
      </c>
      <c r="B65" s="4" t="s">
        <v>5397</v>
      </c>
      <c r="D65" s="4" t="str">
        <v>Chemistry and Ecology</v>
      </c>
    </row>
    <row r="66" spans="1:4" x14ac:dyDescent="0.5">
      <c r="A66" s="4" t="s">
        <v>5398</v>
      </c>
      <c r="B66" s="4" t="s">
        <v>5399</v>
      </c>
      <c r="D66" s="4" t="str">
        <v>Chilean Journal of Agricultural Research</v>
      </c>
    </row>
    <row r="67" spans="1:4" x14ac:dyDescent="0.5">
      <c r="A67" s="4" t="s">
        <v>5400</v>
      </c>
      <c r="B67" s="4" t="s">
        <v>5401</v>
      </c>
      <c r="D67" s="4" t="str">
        <v>Ciência e Agrotecnologia</v>
      </c>
    </row>
    <row r="68" spans="1:4" x14ac:dyDescent="0.5">
      <c r="A68" s="4" t="s">
        <v>5402</v>
      </c>
      <c r="B68" s="4" t="s">
        <v>5403</v>
      </c>
      <c r="D68" s="4" t="str">
        <v>Communications in Biometry and Crop Science</v>
      </c>
    </row>
    <row r="69" spans="1:4" x14ac:dyDescent="0.5">
      <c r="A69" s="4" t="s">
        <v>5404</v>
      </c>
      <c r="B69" s="4" t="s">
        <v>5405</v>
      </c>
      <c r="D69" s="4" t="str">
        <v>Communications in Soil Science and Plant Analysis</v>
      </c>
    </row>
    <row r="70" spans="1:4" x14ac:dyDescent="0.5">
      <c r="A70" s="4" t="s">
        <v>5406</v>
      </c>
      <c r="B70" s="4" t="s">
        <v>5407</v>
      </c>
      <c r="D70" s="4" t="str">
        <v>Crop Protection</v>
      </c>
    </row>
    <row r="71" spans="1:4" x14ac:dyDescent="0.5">
      <c r="A71" s="4" t="s">
        <v>5408</v>
      </c>
      <c r="B71" s="4" t="s">
        <v>5409</v>
      </c>
      <c r="D71" s="4" t="str">
        <v>Crop Science</v>
      </c>
    </row>
    <row r="72" spans="1:4" x14ac:dyDescent="0.5">
      <c r="A72" s="4" t="s">
        <v>5410</v>
      </c>
      <c r="B72" s="4" t="s">
        <v>5411</v>
      </c>
      <c r="D72" s="4" t="str">
        <v>East African Agricultural and Forestry Journal</v>
      </c>
    </row>
    <row r="73" spans="1:4" x14ac:dyDescent="0.5">
      <c r="A73" s="4" t="s">
        <v>5412</v>
      </c>
      <c r="B73" s="4" t="s">
        <v>5413</v>
      </c>
      <c r="D73" s="4" t="str">
        <v>Ecohydrology and Hydrobiology</v>
      </c>
    </row>
    <row r="74" spans="1:4" x14ac:dyDescent="0.5">
      <c r="A74" s="4" t="s">
        <v>5414</v>
      </c>
      <c r="B74" s="4" t="s">
        <v>5415</v>
      </c>
      <c r="D74" s="4" t="str">
        <v>Ecological Applications</v>
      </c>
    </row>
    <row r="75" spans="1:4" x14ac:dyDescent="0.5">
      <c r="A75" s="4" t="s">
        <v>5416</v>
      </c>
      <c r="B75" s="4" t="s">
        <v>5417</v>
      </c>
      <c r="D75" s="4" t="str">
        <v>Ecosystems</v>
      </c>
    </row>
    <row r="76" spans="1:4" x14ac:dyDescent="0.5">
      <c r="A76" s="4" t="s">
        <v>5418</v>
      </c>
      <c r="B76" s="4" t="s">
        <v>5419</v>
      </c>
      <c r="D76" s="4" t="str">
        <v>Egyptian Journal of Biological Pest Control</v>
      </c>
    </row>
    <row r="77" spans="1:4" x14ac:dyDescent="0.5">
      <c r="A77" s="4" t="s">
        <v>5420</v>
      </c>
      <c r="B77" s="4" t="s">
        <v>5421</v>
      </c>
      <c r="D77" s="4" t="str">
        <v>Energy for Sustainable Development</v>
      </c>
    </row>
    <row r="78" spans="1:4" x14ac:dyDescent="0.5">
      <c r="A78" s="4" t="s">
        <v>5422</v>
      </c>
      <c r="B78" s="4" t="s">
        <v>5423</v>
      </c>
      <c r="D78" s="4" t="str">
        <v>Energy Sustainability and Society</v>
      </c>
    </row>
    <row r="79" spans="1:4" x14ac:dyDescent="0.5">
      <c r="A79" s="4" t="s">
        <v>5424</v>
      </c>
      <c r="B79" s="4" t="s">
        <v>5425</v>
      </c>
      <c r="D79" s="4" t="str">
        <v>Environment Development and Sustainability</v>
      </c>
    </row>
    <row r="80" spans="1:4" x14ac:dyDescent="0.5">
      <c r="A80" s="4" t="s">
        <v>5426</v>
      </c>
      <c r="B80" s="4" t="s">
        <v>5427</v>
      </c>
      <c r="D80" s="4" t="str">
        <v>Environment International</v>
      </c>
    </row>
    <row r="81" spans="1:4" x14ac:dyDescent="0.5">
      <c r="A81" s="4" t="s">
        <v>5428</v>
      </c>
      <c r="B81" s="4" t="s">
        <v>5429</v>
      </c>
      <c r="D81" s="4" t="str">
        <v>Environmental and Resource Economics</v>
      </c>
    </row>
    <row r="82" spans="1:4" x14ac:dyDescent="0.5">
      <c r="A82" s="4" t="s">
        <v>5430</v>
      </c>
      <c r="B82" s="4" t="s">
        <v>5431</v>
      </c>
      <c r="D82" s="4" t="str">
        <v>Environmental Conservation</v>
      </c>
    </row>
    <row r="83" spans="1:4" x14ac:dyDescent="0.5">
      <c r="A83" s="4" t="s">
        <v>5432</v>
      </c>
      <c r="B83" s="4" t="s">
        <v>5433</v>
      </c>
      <c r="D83" s="4" t="str">
        <v>Environmental Management</v>
      </c>
    </row>
    <row r="84" spans="1:4" x14ac:dyDescent="0.5">
      <c r="A84" s="4" t="s">
        <v>5434</v>
      </c>
      <c r="B84" s="4" t="s">
        <v>5435</v>
      </c>
      <c r="D84" s="4" t="str">
        <v>Environmental Monitoring and Assessment</v>
      </c>
    </row>
    <row r="85" spans="1:4" x14ac:dyDescent="0.5">
      <c r="A85" s="4" t="s">
        <v>5436</v>
      </c>
      <c r="B85" s="4" t="s">
        <v>5437</v>
      </c>
      <c r="D85" s="4" t="str">
        <v>Environmental Research Letters</v>
      </c>
    </row>
    <row r="86" spans="1:4" x14ac:dyDescent="0.5">
      <c r="A86" s="4" t="s">
        <v>5438</v>
      </c>
      <c r="B86" s="4" t="s">
        <v>5439</v>
      </c>
      <c r="D86" s="4" t="str">
        <v>Environmental Science &amp; Technology</v>
      </c>
    </row>
    <row r="87" spans="1:4" x14ac:dyDescent="0.5">
      <c r="A87" s="4" t="s">
        <v>5440</v>
      </c>
      <c r="B87" s="4" t="s">
        <v>5441</v>
      </c>
      <c r="D87" s="4" t="str">
        <v>Euphytica</v>
      </c>
    </row>
    <row r="88" spans="1:4" x14ac:dyDescent="0.5">
      <c r="A88" s="4" t="s">
        <v>5442</v>
      </c>
      <c r="B88" s="4" t="s">
        <v>5443</v>
      </c>
      <c r="D88" s="4" t="str">
        <v>European Journal of Agronomy</v>
      </c>
    </row>
    <row r="89" spans="1:4" x14ac:dyDescent="0.5">
      <c r="A89" s="4" t="s">
        <v>5444</v>
      </c>
      <c r="B89" s="4" t="s">
        <v>5445</v>
      </c>
      <c r="D89" s="4" t="str">
        <v>European Journal of Soil Science</v>
      </c>
    </row>
    <row r="90" spans="1:4" x14ac:dyDescent="0.5">
      <c r="A90" s="4" t="s">
        <v>5446</v>
      </c>
      <c r="B90" s="4" t="s">
        <v>5447</v>
      </c>
      <c r="D90" s="4" t="str">
        <v>European Poultry Science</v>
      </c>
    </row>
    <row r="91" spans="1:4" x14ac:dyDescent="0.5">
      <c r="A91" s="4" t="s">
        <v>5448</v>
      </c>
      <c r="B91" s="4" t="s">
        <v>5449</v>
      </c>
      <c r="D91" s="4" t="str">
        <v>Experimental Agriculture</v>
      </c>
    </row>
    <row r="92" spans="1:4" x14ac:dyDescent="0.5">
      <c r="A92" s="4" t="s">
        <v>5450</v>
      </c>
      <c r="B92" s="4" t="s">
        <v>5451</v>
      </c>
      <c r="D92" s="4" t="str">
        <v>Fertilizer Research</v>
      </c>
    </row>
    <row r="93" spans="1:4" x14ac:dyDescent="0.5">
      <c r="A93" s="4" t="s">
        <v>5452</v>
      </c>
      <c r="B93" s="4" t="s">
        <v>5453</v>
      </c>
      <c r="D93" s="4" t="str">
        <v>Field Actions Science Report</v>
      </c>
    </row>
    <row r="94" spans="1:4" x14ac:dyDescent="0.5">
      <c r="A94" s="4" t="s">
        <v>5454</v>
      </c>
      <c r="B94" s="4" t="s">
        <v>5455</v>
      </c>
      <c r="D94" s="4" t="str">
        <v>Field Crops Research</v>
      </c>
    </row>
    <row r="95" spans="1:4" x14ac:dyDescent="0.5">
      <c r="A95" s="4" t="s">
        <v>5456</v>
      </c>
      <c r="B95" s="4" t="s">
        <v>5457</v>
      </c>
      <c r="D95" s="4" t="str">
        <v>Fish &amp; Shellfish Immunology</v>
      </c>
    </row>
    <row r="96" spans="1:4" x14ac:dyDescent="0.5">
      <c r="A96" s="4" t="s">
        <v>5458</v>
      </c>
      <c r="B96" s="4" t="s">
        <v>5459</v>
      </c>
      <c r="D96" s="4" t="str">
        <v>Flora</v>
      </c>
    </row>
    <row r="97" spans="1:4" x14ac:dyDescent="0.5">
      <c r="A97" s="4" t="s">
        <v>5460</v>
      </c>
      <c r="B97" s="4" t="s">
        <v>5461</v>
      </c>
      <c r="D97" s="4" t="str">
        <v>Food Chemistry</v>
      </c>
    </row>
    <row r="98" spans="1:4" x14ac:dyDescent="0.5">
      <c r="A98" s="4" t="s">
        <v>5462</v>
      </c>
      <c r="B98" s="4" t="s">
        <v>5463</v>
      </c>
      <c r="D98" s="4" t="str">
        <v>Forest Ecology and Management</v>
      </c>
    </row>
    <row r="99" spans="1:4" x14ac:dyDescent="0.5">
      <c r="A99" s="4" t="s">
        <v>5464</v>
      </c>
      <c r="B99" s="4" t="s">
        <v>5465</v>
      </c>
      <c r="D99" s="4" t="str">
        <v>Geoderma</v>
      </c>
    </row>
    <row r="100" spans="1:4" x14ac:dyDescent="0.5">
      <c r="A100" s="4" t="s">
        <v>5466</v>
      </c>
      <c r="B100" s="4" t="s">
        <v>5467</v>
      </c>
      <c r="D100" s="4" t="str">
        <v>Geographical Journal</v>
      </c>
    </row>
    <row r="101" spans="1:4" x14ac:dyDescent="0.5">
      <c r="A101" s="4" t="s">
        <v>5468</v>
      </c>
      <c r="B101" s="4" t="s">
        <v>5469</v>
      </c>
      <c r="D101" s="4" t="str">
        <v>Global Change Biology</v>
      </c>
    </row>
    <row r="102" spans="1:4" x14ac:dyDescent="0.5">
      <c r="A102" s="4" t="s">
        <v>5470</v>
      </c>
      <c r="B102" s="4" t="s">
        <v>5471</v>
      </c>
      <c r="D102" s="4" t="str">
        <v>Grasas Y Aceites</v>
      </c>
    </row>
    <row r="103" spans="1:4" x14ac:dyDescent="0.5">
      <c r="A103" s="4" t="s">
        <v>5472</v>
      </c>
      <c r="B103" s="4" t="s">
        <v>5473</v>
      </c>
      <c r="D103" s="4" t="str">
        <v>Helia</v>
      </c>
    </row>
    <row r="104" spans="1:4" x14ac:dyDescent="0.5">
      <c r="A104" s="4" t="s">
        <v>5474</v>
      </c>
      <c r="B104" s="4" t="s">
        <v>5475</v>
      </c>
      <c r="D104" s="4" t="str">
        <v>Hortscience</v>
      </c>
    </row>
    <row r="105" spans="1:4" x14ac:dyDescent="0.5">
      <c r="A105" s="4" t="s">
        <v>5476</v>
      </c>
      <c r="B105" s="4" t="s">
        <v>5477</v>
      </c>
      <c r="D105" s="4" t="str">
        <v>Indian Journal of Fisheries</v>
      </c>
    </row>
    <row r="106" spans="1:4" x14ac:dyDescent="0.5">
      <c r="A106" s="4" t="s">
        <v>5478</v>
      </c>
      <c r="B106" s="4" t="s">
        <v>5479</v>
      </c>
      <c r="D106" s="4" t="str">
        <v>Indoor Air</v>
      </c>
    </row>
    <row r="107" spans="1:4" x14ac:dyDescent="0.5">
      <c r="A107" s="4" t="s">
        <v>5480</v>
      </c>
      <c r="B107" s="4" t="s">
        <v>5481</v>
      </c>
      <c r="D107" s="4" t="str">
        <v>Industrial Crops and Products</v>
      </c>
    </row>
    <row r="108" spans="1:4" x14ac:dyDescent="0.5">
      <c r="A108" s="4" t="s">
        <v>5482</v>
      </c>
      <c r="B108" s="4" t="s">
        <v>5483</v>
      </c>
      <c r="D108" s="4" t="str">
        <v>International Agrophysics</v>
      </c>
    </row>
    <row r="109" spans="1:4" x14ac:dyDescent="0.5">
      <c r="A109" s="4" t="s">
        <v>5484</v>
      </c>
      <c r="B109" s="4" t="s">
        <v>5485</v>
      </c>
      <c r="D109" s="4" t="str">
        <v>International Journal of Agricultural Sustainability</v>
      </c>
    </row>
    <row r="110" spans="1:4" x14ac:dyDescent="0.5">
      <c r="A110" s="4" t="s">
        <v>5486</v>
      </c>
      <c r="B110" s="4" t="s">
        <v>5487</v>
      </c>
      <c r="D110" s="4" t="str">
        <v>International Journal of Agriculture and Biology</v>
      </c>
    </row>
    <row r="111" spans="1:4" x14ac:dyDescent="0.5">
      <c r="A111" s="4" t="s">
        <v>5488</v>
      </c>
      <c r="B111" s="4" t="s">
        <v>5489</v>
      </c>
      <c r="D111" s="4" t="str">
        <v>International Journal of Environmental Research and Public Health</v>
      </c>
    </row>
    <row r="112" spans="1:4" x14ac:dyDescent="0.5">
      <c r="A112" s="4" t="s">
        <v>5490</v>
      </c>
      <c r="B112" s="4" t="s">
        <v>5491</v>
      </c>
      <c r="D112" s="4" t="str">
        <v>International Journal of Food Engineering</v>
      </c>
    </row>
    <row r="113" spans="1:4" x14ac:dyDescent="0.5">
      <c r="A113" s="4" t="s">
        <v>5492</v>
      </c>
      <c r="B113" s="4" t="s">
        <v>5493</v>
      </c>
      <c r="D113" s="4" t="str">
        <v>International Journal of Morphology</v>
      </c>
    </row>
    <row r="114" spans="1:4" x14ac:dyDescent="0.5">
      <c r="A114" s="4" t="s">
        <v>5494</v>
      </c>
      <c r="B114" s="4" t="s">
        <v>5495</v>
      </c>
      <c r="D114" s="4" t="str">
        <v>International Journal of Pest Management</v>
      </c>
    </row>
    <row r="115" spans="1:4" x14ac:dyDescent="0.5">
      <c r="A115" s="4" t="s">
        <v>5496</v>
      </c>
      <c r="B115" s="4" t="s">
        <v>5497</v>
      </c>
      <c r="D115" s="4" t="str">
        <v>International Journal of Physical and Social Sciences</v>
      </c>
    </row>
    <row r="116" spans="1:4" x14ac:dyDescent="0.5">
      <c r="A116" s="4" t="s">
        <v>5498</v>
      </c>
      <c r="B116" s="4" t="s">
        <v>5499</v>
      </c>
      <c r="D116" s="4" t="str">
        <v>International Journal of Plant Production</v>
      </c>
    </row>
    <row r="117" spans="1:4" x14ac:dyDescent="0.5">
      <c r="A117" s="4" t="s">
        <v>5500</v>
      </c>
      <c r="B117" s="4" t="s">
        <v>5501</v>
      </c>
      <c r="D117" s="4" t="str">
        <v>International Journal of Poultry Science</v>
      </c>
    </row>
    <row r="118" spans="1:4" x14ac:dyDescent="0.5">
      <c r="A118" s="4" t="s">
        <v>5502</v>
      </c>
      <c r="B118" s="4" t="s">
        <v>5503</v>
      </c>
      <c r="D118" s="4" t="str">
        <v>International Journal of Soil Science</v>
      </c>
    </row>
    <row r="119" spans="1:4" x14ac:dyDescent="0.5">
      <c r="A119" s="4" t="s">
        <v>5504</v>
      </c>
      <c r="B119" s="4" t="s">
        <v>5505</v>
      </c>
      <c r="D119" s="4" t="str">
        <v>International Journal of Vegetable Science</v>
      </c>
    </row>
    <row r="120" spans="1:4" x14ac:dyDescent="0.5">
      <c r="A120" s="4" t="s">
        <v>5506</v>
      </c>
      <c r="B120" s="4" t="s">
        <v>5507</v>
      </c>
      <c r="D120" s="4" t="str">
        <v>International Soil and Water Conservation Research</v>
      </c>
    </row>
    <row r="121" spans="1:4" x14ac:dyDescent="0.5">
      <c r="A121" s="4" t="s">
        <v>5508</v>
      </c>
      <c r="B121" s="4" t="s">
        <v>5509</v>
      </c>
      <c r="D121" s="4" t="str">
        <v>International Sugar Journal</v>
      </c>
    </row>
    <row r="122" spans="1:4" x14ac:dyDescent="0.5">
      <c r="A122" s="4" t="s">
        <v>5510</v>
      </c>
      <c r="B122" s="4" t="s">
        <v>5511</v>
      </c>
      <c r="D122" s="4" t="str">
        <v>Irrigation and Drainage</v>
      </c>
    </row>
    <row r="123" spans="1:4" x14ac:dyDescent="0.5">
      <c r="A123" s="4" t="s">
        <v>5512</v>
      </c>
      <c r="B123" s="4" t="s">
        <v>5513</v>
      </c>
      <c r="D123" s="4" t="str">
        <v>Irrigation Science</v>
      </c>
    </row>
    <row r="124" spans="1:4" x14ac:dyDescent="0.5">
      <c r="A124" s="4" t="s">
        <v>5514</v>
      </c>
      <c r="B124" s="4" t="s">
        <v>5515</v>
      </c>
      <c r="D124" s="4" t="str">
        <v>Israeli Journal of Aquaculture-Bamidgeh</v>
      </c>
    </row>
    <row r="125" spans="1:4" x14ac:dyDescent="0.5">
      <c r="A125" s="4" t="s">
        <v>5516</v>
      </c>
      <c r="B125" s="4" t="s">
        <v>5517</v>
      </c>
      <c r="D125" s="4" t="str">
        <v>Italian Journal of Animal Science</v>
      </c>
    </row>
    <row r="126" spans="1:4" x14ac:dyDescent="0.5">
      <c r="A126" s="4" t="s">
        <v>5518</v>
      </c>
      <c r="B126" s="4" t="s">
        <v>5519</v>
      </c>
      <c r="D126" s="4" t="str">
        <v>Journal of Agricultural and Food Chemistry</v>
      </c>
    </row>
    <row r="127" spans="1:4" x14ac:dyDescent="0.5">
      <c r="A127" s="4" t="s">
        <v>5520</v>
      </c>
      <c r="B127" s="4" t="s">
        <v>5521</v>
      </c>
      <c r="D127" s="4" t="str">
        <v>Journal of Agricultural Engineering Research</v>
      </c>
    </row>
    <row r="128" spans="1:4" x14ac:dyDescent="0.5">
      <c r="A128" s="4" t="s">
        <v>5492</v>
      </c>
      <c r="B128" s="4" t="s">
        <v>5493</v>
      </c>
      <c r="D128" s="4" t="str">
        <v>Journal of Agricultural Science</v>
      </c>
    </row>
    <row r="129" spans="1:4" x14ac:dyDescent="0.5">
      <c r="A129" s="4" t="s">
        <v>5522</v>
      </c>
      <c r="B129" s="4" t="s">
        <v>5523</v>
      </c>
      <c r="D129" s="4" t="str">
        <v>Journal of Agriculture and Rural Development in the Tropics and Subtropics</v>
      </c>
    </row>
    <row r="130" spans="1:4" x14ac:dyDescent="0.5">
      <c r="A130" s="4" t="s">
        <v>5281</v>
      </c>
      <c r="B130" s="4" t="s">
        <v>5282</v>
      </c>
      <c r="D130" s="4" t="str">
        <v>Journal of Agriculture in the Tropics and Subtropics</v>
      </c>
    </row>
    <row r="131" spans="1:4" x14ac:dyDescent="0.5">
      <c r="A131" s="4" t="s">
        <v>5289</v>
      </c>
      <c r="B131" s="4" t="s">
        <v>5290</v>
      </c>
      <c r="D131" s="4" t="str">
        <v>Journal of Agronomy and Crop Science</v>
      </c>
    </row>
    <row r="132" spans="1:4" x14ac:dyDescent="0.5">
      <c r="A132" s="4" t="s">
        <v>5524</v>
      </c>
      <c r="B132" s="4" t="s">
        <v>5290</v>
      </c>
      <c r="D132" s="4" t="str">
        <v>Journal of Agronomy and Crop Science-Zeitschrift Fur Acker Und Pflanzenbau</v>
      </c>
    </row>
    <row r="133" spans="1:4" x14ac:dyDescent="0.5">
      <c r="A133" s="4" t="s">
        <v>5525</v>
      </c>
      <c r="B133" s="4" t="s">
        <v>5526</v>
      </c>
      <c r="D133" s="4" t="str">
        <v>Journal of Animal and Feed Sciences</v>
      </c>
    </row>
    <row r="134" spans="1:4" x14ac:dyDescent="0.5">
      <c r="A134" s="4" t="s">
        <v>5527</v>
      </c>
      <c r="B134" s="4" t="s">
        <v>5528</v>
      </c>
      <c r="D134" s="4" t="str">
        <v>Journal of Animal and Plant Sciences</v>
      </c>
    </row>
    <row r="135" spans="1:4" x14ac:dyDescent="0.5">
      <c r="A135" s="4" t="s">
        <v>5529</v>
      </c>
      <c r="B135" s="4" t="s">
        <v>5530</v>
      </c>
      <c r="D135" s="4" t="str">
        <v>Journal of Animal and Veterinary Advances</v>
      </c>
    </row>
    <row r="136" spans="1:4" x14ac:dyDescent="0.5">
      <c r="A136" s="4" t="s">
        <v>5531</v>
      </c>
      <c r="B136" s="4" t="s">
        <v>5532</v>
      </c>
      <c r="D136" s="4" t="str">
        <v>Journal of Animal Physiology and Animal Nutrition</v>
      </c>
    </row>
    <row r="137" spans="1:4" x14ac:dyDescent="0.5">
      <c r="A137" s="4" t="s">
        <v>5533</v>
      </c>
      <c r="B137" s="4" t="s">
        <v>5534</v>
      </c>
      <c r="D137" s="4" t="str">
        <v>Journal of Animal Physiology and Animal Nutrition-Zeitschrift Fur Tierphysiologie Tierernahrung Und Futtermittelkunde</v>
      </c>
    </row>
    <row r="138" spans="1:4" x14ac:dyDescent="0.5">
      <c r="A138" s="4" t="s">
        <v>5535</v>
      </c>
      <c r="B138" s="4" t="s">
        <v>5536</v>
      </c>
      <c r="D138" s="4" t="str">
        <v>Journal of Applied Animal Research</v>
      </c>
    </row>
    <row r="139" spans="1:4" x14ac:dyDescent="0.5">
      <c r="A139" s="4" t="s">
        <v>5537</v>
      </c>
      <c r="B139" s="4" t="s">
        <v>5536</v>
      </c>
      <c r="D139" s="4" t="str">
        <v>Journal of Applied Ichthyology</v>
      </c>
    </row>
    <row r="140" spans="1:4" x14ac:dyDescent="0.5">
      <c r="A140" s="4" t="s">
        <v>5538</v>
      </c>
      <c r="B140" s="4" t="s">
        <v>5539</v>
      </c>
      <c r="D140" s="4" t="str">
        <v>Journal of Arid Environments</v>
      </c>
    </row>
    <row r="141" spans="1:4" x14ac:dyDescent="0.5">
      <c r="A141" s="4" t="s">
        <v>5540</v>
      </c>
      <c r="B141" s="4" t="s">
        <v>5541</v>
      </c>
      <c r="D141" s="4" t="str">
        <v>Journal of Cereal Science</v>
      </c>
    </row>
    <row r="142" spans="1:4" x14ac:dyDescent="0.5">
      <c r="A142" s="4" t="s">
        <v>5542</v>
      </c>
      <c r="B142" s="4" t="s">
        <v>5543</v>
      </c>
      <c r="D142" s="4" t="str">
        <v>Journal of Economic Entomology</v>
      </c>
    </row>
    <row r="143" spans="1:4" x14ac:dyDescent="0.5">
      <c r="A143" s="4" t="s">
        <v>5544</v>
      </c>
      <c r="B143" s="4" t="s">
        <v>5545</v>
      </c>
      <c r="D143" s="4" t="str">
        <v>Journal of Environmental Quality</v>
      </c>
    </row>
    <row r="144" spans="1:4" x14ac:dyDescent="0.5">
      <c r="A144" s="4" t="s">
        <v>5546</v>
      </c>
      <c r="B144" s="4" t="s">
        <v>5547</v>
      </c>
      <c r="D144" s="4" t="str">
        <v>Journal of Fisheries</v>
      </c>
    </row>
    <row r="145" spans="1:4" x14ac:dyDescent="0.5">
      <c r="A145" s="4" t="s">
        <v>5548</v>
      </c>
      <c r="B145" s="4" t="s">
        <v>5549</v>
      </c>
      <c r="D145" s="4" t="str">
        <v>Journal of Fisheries and Aquatic Science</v>
      </c>
    </row>
    <row r="146" spans="1:4" x14ac:dyDescent="0.5">
      <c r="A146" s="4" t="s">
        <v>5550</v>
      </c>
      <c r="B146" s="4" t="s">
        <v>5551</v>
      </c>
      <c r="D146" s="4" t="str">
        <v>Journal of Food Agriculture &amp; Environment</v>
      </c>
    </row>
    <row r="147" spans="1:4" x14ac:dyDescent="0.5">
      <c r="A147" s="4" t="s">
        <v>5552</v>
      </c>
      <c r="B147" s="4" t="s">
        <v>5553</v>
      </c>
      <c r="D147" s="4" t="str">
        <v>Journal of Forestry Research</v>
      </c>
    </row>
    <row r="148" spans="1:4" x14ac:dyDescent="0.5">
      <c r="A148" s="4" t="s">
        <v>5554</v>
      </c>
      <c r="B148" s="4" t="s">
        <v>5555</v>
      </c>
      <c r="D148" s="4" t="str">
        <v>Journal of Health Economics</v>
      </c>
    </row>
    <row r="149" spans="1:4" x14ac:dyDescent="0.5">
      <c r="A149" s="4" t="s">
        <v>5556</v>
      </c>
      <c r="B149" s="4" t="s">
        <v>5557</v>
      </c>
      <c r="D149" s="4" t="str">
        <v>Journal of Horticultural Science &amp; Biotechnology</v>
      </c>
    </row>
    <row r="150" spans="1:4" x14ac:dyDescent="0.5">
      <c r="A150" s="4" t="s">
        <v>5558</v>
      </c>
      <c r="B150" s="4" t="s">
        <v>5559</v>
      </c>
      <c r="D150" s="4" t="str">
        <v>Journal of Nutrition and Metabolism</v>
      </c>
    </row>
    <row r="151" spans="1:4" x14ac:dyDescent="0.5">
      <c r="A151" s="4" t="s">
        <v>5560</v>
      </c>
      <c r="B151" s="4" t="s">
        <v>5561</v>
      </c>
      <c r="D151" s="4" t="str">
        <v>Journal of Plant Nutrition</v>
      </c>
    </row>
    <row r="152" spans="1:4" x14ac:dyDescent="0.5">
      <c r="A152" s="4" t="s">
        <v>5562</v>
      </c>
      <c r="B152" s="4" t="s">
        <v>5563</v>
      </c>
      <c r="D152" s="4" t="str">
        <v>Journal of Plant Nutrition and Soil Science</v>
      </c>
    </row>
    <row r="153" spans="1:4" x14ac:dyDescent="0.5">
      <c r="A153" s="4" t="s">
        <v>5564</v>
      </c>
      <c r="B153" s="4" t="s">
        <v>5565</v>
      </c>
      <c r="D153" s="4" t="str">
        <v>Journal of Plant Nutrition and Soil Science-Zeitschrift Fur Pflanzenernahrung Und Bodenkunde</v>
      </c>
    </row>
    <row r="154" spans="1:4" x14ac:dyDescent="0.5">
      <c r="A154" s="4" t="s">
        <v>5566</v>
      </c>
      <c r="B154" s="4" t="s">
        <v>5567</v>
      </c>
      <c r="D154" s="4" t="str">
        <v>Journal of Range Management</v>
      </c>
    </row>
    <row r="155" spans="1:4" x14ac:dyDescent="0.5">
      <c r="A155" s="4" t="s">
        <v>5568</v>
      </c>
      <c r="B155" s="4" t="s">
        <v>5569</v>
      </c>
      <c r="D155" s="4" t="str">
        <v>Journal of Soil and Water Conservation</v>
      </c>
    </row>
    <row r="156" spans="1:4" x14ac:dyDescent="0.5">
      <c r="A156" s="4" t="s">
        <v>5570</v>
      </c>
      <c r="B156" s="4" t="s">
        <v>5571</v>
      </c>
      <c r="D156" s="4" t="str">
        <v>Journal of Soil Science and Plant Nutrition</v>
      </c>
    </row>
    <row r="157" spans="1:4" x14ac:dyDescent="0.5">
      <c r="A157" s="4" t="s">
        <v>5572</v>
      </c>
      <c r="B157" s="4" t="s">
        <v>5573</v>
      </c>
      <c r="D157" s="4" t="str">
        <v>Journal of Stored Products Research</v>
      </c>
    </row>
    <row r="158" spans="1:4" x14ac:dyDescent="0.5">
      <c r="A158" s="4" t="s">
        <v>5574</v>
      </c>
      <c r="B158" s="4" t="s">
        <v>5575</v>
      </c>
      <c r="D158" s="4" t="str">
        <v>Journal of Sustainable Agriculture</v>
      </c>
    </row>
    <row r="159" spans="1:4" x14ac:dyDescent="0.5">
      <c r="A159" s="4" t="s">
        <v>5576</v>
      </c>
      <c r="B159" s="4" t="s">
        <v>5577</v>
      </c>
      <c r="D159" s="4" t="str">
        <v>Journal of Sustainable Forestry</v>
      </c>
    </row>
    <row r="160" spans="1:4" x14ac:dyDescent="0.5">
      <c r="A160" s="4" t="s">
        <v>5578</v>
      </c>
      <c r="B160" s="4" t="s">
        <v>5579</v>
      </c>
      <c r="D160" s="4" t="str">
        <v>Journal of Swine Health and Production</v>
      </c>
    </row>
    <row r="161" spans="1:4" x14ac:dyDescent="0.5">
      <c r="A161" s="4" t="s">
        <v>5580</v>
      </c>
      <c r="B161" s="4" t="s">
        <v>5581</v>
      </c>
      <c r="D161" s="4" t="str">
        <v>Journal of the Faculty of Agriculture, Kyushu University</v>
      </c>
    </row>
    <row r="162" spans="1:4" x14ac:dyDescent="0.5">
      <c r="A162" s="4" t="s">
        <v>5582</v>
      </c>
      <c r="B162" s="4" t="s">
        <v>5583</v>
      </c>
      <c r="D162" s="4" t="str">
        <v>Journal of the Grassland Society of Southern Africa</v>
      </c>
    </row>
    <row r="163" spans="1:4" x14ac:dyDescent="0.5">
      <c r="A163" s="4" t="s">
        <v>5584</v>
      </c>
      <c r="B163" s="4" t="s">
        <v>5585</v>
      </c>
      <c r="D163" s="4" t="str">
        <v>Journal of the Science of Food and Agriculture</v>
      </c>
    </row>
    <row r="164" spans="1:4" x14ac:dyDescent="0.5">
      <c r="A164" s="4" t="s">
        <v>5586</v>
      </c>
      <c r="B164" s="4" t="s">
        <v>5587</v>
      </c>
      <c r="D164" s="4" t="str">
        <v>Land Degradation &amp; Development</v>
      </c>
    </row>
    <row r="165" spans="1:4" x14ac:dyDescent="0.5">
      <c r="A165" s="4" t="s">
        <v>5588</v>
      </c>
      <c r="B165" s="4" t="s">
        <v>5589</v>
      </c>
      <c r="D165" s="4" t="str">
        <v>Life Science Journal</v>
      </c>
    </row>
    <row r="166" spans="1:4" x14ac:dyDescent="0.5">
      <c r="A166" s="4" t="s">
        <v>5590</v>
      </c>
      <c r="B166" s="4" t="s">
        <v>5591</v>
      </c>
      <c r="D166" s="4" t="str">
        <v>Life Science Journal-Acta Zhengzhou University Overseas Edition</v>
      </c>
    </row>
    <row r="167" spans="1:4" x14ac:dyDescent="0.5">
      <c r="A167" s="4" t="s">
        <v>5592</v>
      </c>
      <c r="B167" s="4" t="s">
        <v>5593</v>
      </c>
      <c r="D167" s="4" t="str">
        <v>Livestock Production Science</v>
      </c>
    </row>
    <row r="168" spans="1:4" x14ac:dyDescent="0.5">
      <c r="A168" s="4" t="s">
        <v>5594</v>
      </c>
      <c r="B168" s="4" t="s">
        <v>5595</v>
      </c>
      <c r="D168" s="4" t="str">
        <v>Livestock Research for Rural Development</v>
      </c>
    </row>
    <row r="169" spans="1:4" x14ac:dyDescent="0.5">
      <c r="A169" s="4" t="s">
        <v>5596</v>
      </c>
      <c r="B169" s="4" t="s">
        <v>5597</v>
      </c>
      <c r="D169" s="4" t="str">
        <v>Livestock Science</v>
      </c>
    </row>
    <row r="170" spans="1:4" x14ac:dyDescent="0.5">
      <c r="A170" s="4" t="s">
        <v>5598</v>
      </c>
      <c r="B170" s="4" t="s">
        <v>5599</v>
      </c>
      <c r="D170" s="4" t="str">
        <v>Maydica</v>
      </c>
    </row>
    <row r="171" spans="1:4" x14ac:dyDescent="0.5">
      <c r="A171" s="4" t="s">
        <v>5600</v>
      </c>
      <c r="B171" s="4" t="s">
        <v>5601</v>
      </c>
      <c r="D171" s="4" t="str">
        <v>Meat Science</v>
      </c>
    </row>
    <row r="172" spans="1:4" x14ac:dyDescent="0.5">
      <c r="A172" s="4" t="s">
        <v>5602</v>
      </c>
      <c r="B172" s="4" t="s">
        <v>5603</v>
      </c>
      <c r="D172" s="4" t="str">
        <v>Mountain Research and Development</v>
      </c>
    </row>
    <row r="173" spans="1:4" x14ac:dyDescent="0.5">
      <c r="A173" s="4" t="s">
        <v>5604</v>
      </c>
      <c r="B173" s="4" t="s">
        <v>5605</v>
      </c>
      <c r="D173" s="4" t="str">
        <v>Netherlands Journal of Agricultural Science</v>
      </c>
    </row>
    <row r="174" spans="1:4" x14ac:dyDescent="0.5">
      <c r="A174" s="4" t="s">
        <v>5606</v>
      </c>
      <c r="B174" s="4" t="s">
        <v>5599</v>
      </c>
      <c r="D174" s="4" t="str">
        <v>New Medit</v>
      </c>
    </row>
    <row r="175" spans="1:4" x14ac:dyDescent="0.5">
      <c r="A175" s="4" t="s">
        <v>5598</v>
      </c>
      <c r="B175" s="4" t="s">
        <v>5599</v>
      </c>
      <c r="D175" s="4" t="str">
        <v>New Zealand Journal of Agricultural Research</v>
      </c>
    </row>
    <row r="176" spans="1:4" x14ac:dyDescent="0.5">
      <c r="A176" s="4" t="s">
        <v>5607</v>
      </c>
      <c r="B176" s="4" t="s">
        <v>5608</v>
      </c>
      <c r="D176" s="4" t="str">
        <v>Njas-Wageningen Journal of Life Sciences</v>
      </c>
    </row>
    <row r="177" spans="1:4" x14ac:dyDescent="0.5">
      <c r="A177" s="4" t="s">
        <v>5609</v>
      </c>
      <c r="B177" s="4" t="s">
        <v>5610</v>
      </c>
      <c r="D177" s="4" t="str">
        <v>Nutrient Cycling in Agroecosystems</v>
      </c>
    </row>
    <row r="178" spans="1:4" x14ac:dyDescent="0.5">
      <c r="A178" s="4" t="s">
        <v>5611</v>
      </c>
      <c r="B178" s="4" t="s">
        <v>5612</v>
      </c>
      <c r="D178" s="4" t="str">
        <v>Outlook on Agriculture</v>
      </c>
    </row>
    <row r="179" spans="1:4" x14ac:dyDescent="0.5">
      <c r="A179" s="4" t="s">
        <v>5613</v>
      </c>
      <c r="B179" s="4" t="s">
        <v>5614</v>
      </c>
      <c r="D179" s="4" t="str">
        <v>Paddy and Water Environment</v>
      </c>
    </row>
    <row r="180" spans="1:4" x14ac:dyDescent="0.5">
      <c r="A180" s="4" t="s">
        <v>5615</v>
      </c>
      <c r="B180" s="4" t="s">
        <v>5616</v>
      </c>
      <c r="D180" s="4" t="str">
        <v>Pakistan Journal of Agricultural Sciences</v>
      </c>
    </row>
    <row r="181" spans="1:4" x14ac:dyDescent="0.5">
      <c r="A181" s="4" t="s">
        <v>5617</v>
      </c>
      <c r="B181" s="4" t="s">
        <v>5618</v>
      </c>
      <c r="D181" s="4" t="str">
        <v>Pakistan Journal of Biological Sciences</v>
      </c>
    </row>
    <row r="182" spans="1:4" x14ac:dyDescent="0.5">
      <c r="A182" s="4" t="s">
        <v>5619</v>
      </c>
      <c r="B182" s="4" t="s">
        <v>5620</v>
      </c>
      <c r="D182" s="4" t="str">
        <v>Pakistan Journal of Zoology</v>
      </c>
    </row>
    <row r="183" spans="1:4" x14ac:dyDescent="0.5">
      <c r="A183" s="4" t="s">
        <v>5621</v>
      </c>
      <c r="B183" s="4" t="s">
        <v>5622</v>
      </c>
      <c r="D183" s="4" t="str">
        <v>Pakistan Veterinary Journal</v>
      </c>
    </row>
    <row r="184" spans="1:4" x14ac:dyDescent="0.5">
      <c r="A184" s="4" t="s">
        <v>5623</v>
      </c>
      <c r="B184" s="4" t="s">
        <v>5624</v>
      </c>
      <c r="D184" s="4" t="str">
        <v>Physical Geography</v>
      </c>
    </row>
    <row r="185" spans="1:4" x14ac:dyDescent="0.5">
      <c r="A185" s="4" t="s">
        <v>5625</v>
      </c>
      <c r="B185" s="4" t="s">
        <v>5626</v>
      </c>
      <c r="D185" s="4" t="str">
        <v>Physics and Chemistry of the Earth</v>
      </c>
    </row>
    <row r="186" spans="1:4" x14ac:dyDescent="0.5">
      <c r="A186" s="4" t="s">
        <v>5627</v>
      </c>
      <c r="B186" s="4" t="s">
        <v>5628</v>
      </c>
      <c r="D186" s="4" t="str">
        <v>Physics and Chemistry of the Earth Part B-Hydrology Oceans and Atmosphere</v>
      </c>
    </row>
    <row r="187" spans="1:4" x14ac:dyDescent="0.5">
      <c r="A187" s="4" t="s">
        <v>5629</v>
      </c>
      <c r="B187" s="4" t="s">
        <v>5630</v>
      </c>
      <c r="D187" s="4" t="str">
        <v>Phytoparasitica</v>
      </c>
    </row>
    <row r="188" spans="1:4" x14ac:dyDescent="0.5">
      <c r="A188" s="4" t="s">
        <v>5631</v>
      </c>
      <c r="B188" s="4" t="s">
        <v>5632</v>
      </c>
      <c r="D188" s="4" t="str">
        <v>Plant and Soil</v>
      </c>
    </row>
    <row r="189" spans="1:4" x14ac:dyDescent="0.5">
      <c r="A189" s="4" t="s">
        <v>5633</v>
      </c>
      <c r="B189" s="4" t="s">
        <v>5634</v>
      </c>
      <c r="D189" s="4" t="str">
        <v>Plant Breeding</v>
      </c>
    </row>
    <row r="190" spans="1:4" x14ac:dyDescent="0.5">
      <c r="A190" s="4" t="s">
        <v>5635</v>
      </c>
      <c r="B190" s="4" t="s">
        <v>5636</v>
      </c>
      <c r="D190" s="4" t="str">
        <v>Plant Pathology</v>
      </c>
    </row>
    <row r="191" spans="1:4" x14ac:dyDescent="0.5">
      <c r="A191" s="4" t="s">
        <v>5637</v>
      </c>
      <c r="B191" s="4" t="s">
        <v>5638</v>
      </c>
      <c r="D191" s="4" t="str">
        <v>Plant Production Science</v>
      </c>
    </row>
    <row r="192" spans="1:4" x14ac:dyDescent="0.5">
      <c r="A192" s="4" t="s">
        <v>5639</v>
      </c>
      <c r="B192" s="4" t="s">
        <v>5640</v>
      </c>
      <c r="D192" s="4" t="str">
        <v>Plant Science</v>
      </c>
    </row>
    <row r="193" spans="1:4" x14ac:dyDescent="0.5">
      <c r="A193" s="4" t="s">
        <v>5641</v>
      </c>
      <c r="B193" s="4" t="s">
        <v>5642</v>
      </c>
      <c r="D193" s="4" t="str">
        <v>Plos One</v>
      </c>
    </row>
    <row r="194" spans="1:4" x14ac:dyDescent="0.5">
      <c r="A194" s="4" t="s">
        <v>5643</v>
      </c>
      <c r="B194" s="4" t="s">
        <v>5644</v>
      </c>
      <c r="D194" s="4" t="str">
        <v>Poultry Science</v>
      </c>
    </row>
    <row r="195" spans="1:4" x14ac:dyDescent="0.5">
      <c r="A195" s="4" t="s">
        <v>5645</v>
      </c>
      <c r="B195" s="4" t="s">
        <v>5646</v>
      </c>
      <c r="D195" s="4" t="str">
        <v>Preventive Veterinary Medicine</v>
      </c>
    </row>
    <row r="196" spans="1:4" x14ac:dyDescent="0.5">
      <c r="A196" s="4" t="s">
        <v>5647</v>
      </c>
      <c r="B196" s="4" t="s">
        <v>5648</v>
      </c>
      <c r="D196" s="4" t="str">
        <v>Proceedings of the British Society of Animal Production</v>
      </c>
    </row>
    <row r="197" spans="1:4" x14ac:dyDescent="0.5">
      <c r="A197" s="4" t="s">
        <v>5649</v>
      </c>
      <c r="B197" s="4" t="s">
        <v>5650</v>
      </c>
      <c r="D197" s="4" t="str">
        <v>Proceedings of the National Academy of Sciences of the United States of America</v>
      </c>
    </row>
    <row r="198" spans="1:4" x14ac:dyDescent="0.5">
      <c r="A198" s="4" t="s">
        <v>5651</v>
      </c>
      <c r="B198" s="4" t="s">
        <v>5652</v>
      </c>
      <c r="D198" s="4" t="str">
        <v>Rangeland Journal</v>
      </c>
    </row>
    <row r="199" spans="1:4" x14ac:dyDescent="0.5">
      <c r="A199" s="4" t="s">
        <v>5653</v>
      </c>
      <c r="B199" s="4" t="s">
        <v>5654</v>
      </c>
      <c r="D199" s="4" t="str">
        <v>Renewable &amp; Sustainable Energy Reviews</v>
      </c>
    </row>
    <row r="200" spans="1:4" x14ac:dyDescent="0.5">
      <c r="A200" s="4" t="s">
        <v>5655</v>
      </c>
      <c r="B200" s="4" t="s">
        <v>5656</v>
      </c>
      <c r="D200" s="4" t="str">
        <v>Renewable Agriculture and Food Systems</v>
      </c>
    </row>
    <row r="201" spans="1:4" x14ac:dyDescent="0.5">
      <c r="A201" s="4" t="s">
        <v>5657</v>
      </c>
      <c r="B201" s="4" t="s">
        <v>5658</v>
      </c>
      <c r="D201" s="4" t="str">
        <v>Renewable Energy</v>
      </c>
    </row>
    <row r="202" spans="1:4" x14ac:dyDescent="0.5">
      <c r="A202" s="4" t="s">
        <v>5659</v>
      </c>
      <c r="B202" s="4" t="s">
        <v>5660</v>
      </c>
      <c r="D202" s="4" t="str">
        <v>Reproduction in Domestic Animals</v>
      </c>
    </row>
    <row r="203" spans="1:4" x14ac:dyDescent="0.5">
      <c r="A203" s="4" t="s">
        <v>5661</v>
      </c>
      <c r="B203" s="4" t="s">
        <v>5662</v>
      </c>
      <c r="D203" s="4" t="str">
        <v>Reproduction Nutrition Development</v>
      </c>
    </row>
    <row r="204" spans="1:4" x14ac:dyDescent="0.5">
      <c r="A204" s="4" t="s">
        <v>5663</v>
      </c>
      <c r="B204" s="4" t="s">
        <v>5664</v>
      </c>
      <c r="D204" s="4" t="str">
        <v>Research Journal of Applied Sciences, Engineering and Technology</v>
      </c>
    </row>
    <row r="205" spans="1:4" x14ac:dyDescent="0.5">
      <c r="A205" s="4" t="s">
        <v>5665</v>
      </c>
      <c r="B205" s="4" t="s">
        <v>5666</v>
      </c>
      <c r="D205" s="4" t="str">
        <v>Research on Crops</v>
      </c>
    </row>
    <row r="206" spans="1:4" x14ac:dyDescent="0.5">
      <c r="A206" s="4" t="s">
        <v>5667</v>
      </c>
      <c r="B206" s="4" t="s">
        <v>5668</v>
      </c>
      <c r="D206" s="4" t="str">
        <v>Scienceasia</v>
      </c>
    </row>
    <row r="207" spans="1:4" x14ac:dyDescent="0.5">
      <c r="A207" s="4" t="s">
        <v>5669</v>
      </c>
      <c r="B207" s="4" t="s">
        <v>5670</v>
      </c>
      <c r="D207" s="4" t="str">
        <v>Scientia Agricola</v>
      </c>
    </row>
    <row r="208" spans="1:4" x14ac:dyDescent="0.5">
      <c r="A208" s="4" t="s">
        <v>5671</v>
      </c>
      <c r="B208" s="4" t="s">
        <v>5672</v>
      </c>
      <c r="D208" s="4" t="str">
        <v>Scientia Horticulturae</v>
      </c>
    </row>
    <row r="209" spans="1:4" x14ac:dyDescent="0.5">
      <c r="A209" s="4" t="s">
        <v>5673</v>
      </c>
      <c r="B209" s="4" t="s">
        <v>5674</v>
      </c>
      <c r="D209" s="4" t="str">
        <v>Scientific Research and Essays</v>
      </c>
    </row>
    <row r="210" spans="1:4" x14ac:dyDescent="0.5">
      <c r="A210" s="4" t="s">
        <v>5675</v>
      </c>
      <c r="B210" s="4" t="s">
        <v>5676</v>
      </c>
      <c r="D210" s="4" t="str">
        <v>Scientific World Journal</v>
      </c>
    </row>
    <row r="211" spans="1:4" x14ac:dyDescent="0.5">
      <c r="A211" s="4" t="s">
        <v>5677</v>
      </c>
      <c r="B211" s="4" t="s">
        <v>5678</v>
      </c>
      <c r="D211" s="4" t="str">
        <v>Secheresse (Montrouge)</v>
      </c>
    </row>
    <row r="212" spans="1:4" x14ac:dyDescent="0.5">
      <c r="A212" s="4" t="s">
        <v>5679</v>
      </c>
      <c r="B212" s="4" t="s">
        <v>5680</v>
      </c>
      <c r="D212" s="4" t="str">
        <v>Small Ruminant Research</v>
      </c>
    </row>
    <row r="213" spans="1:4" x14ac:dyDescent="0.5">
      <c r="A213" s="4" t="s">
        <v>5681</v>
      </c>
      <c r="B213" s="4" t="s">
        <v>5682</v>
      </c>
      <c r="D213" s="4" t="str">
        <v>Social Science &amp; Medicine</v>
      </c>
    </row>
    <row r="214" spans="1:4" x14ac:dyDescent="0.5">
      <c r="A214" s="4" t="s">
        <v>5683</v>
      </c>
      <c r="B214" s="4" t="s">
        <v>5682</v>
      </c>
      <c r="D214" s="4" t="str">
        <v>Soil and Tillage Research</v>
      </c>
    </row>
    <row r="215" spans="1:4" x14ac:dyDescent="0.5">
      <c r="A215" s="4" t="s">
        <v>5684</v>
      </c>
      <c r="B215" s="4" t="s">
        <v>5685</v>
      </c>
      <c r="D215" s="4" t="str">
        <v>Soil and Water Research</v>
      </c>
    </row>
    <row r="216" spans="1:4" x14ac:dyDescent="0.5">
      <c r="A216" s="4" t="s">
        <v>5686</v>
      </c>
      <c r="B216" s="4" t="s">
        <v>5687</v>
      </c>
      <c r="D216" s="4" t="str">
        <v>Soil Biology &amp; Biochemistry</v>
      </c>
    </row>
    <row r="217" spans="1:4" x14ac:dyDescent="0.5">
      <c r="A217" s="4" t="s">
        <v>5688</v>
      </c>
      <c r="B217" s="4" t="s">
        <v>5689</v>
      </c>
      <c r="D217" s="4" t="str">
        <v>Soil Science</v>
      </c>
    </row>
    <row r="218" spans="1:4" x14ac:dyDescent="0.5">
      <c r="A218" s="4" t="s">
        <v>5690</v>
      </c>
      <c r="B218" s="4" t="s">
        <v>5691</v>
      </c>
      <c r="D218" s="4" t="str">
        <v>Soil Science and Plant Nutrition</v>
      </c>
    </row>
    <row r="219" spans="1:4" x14ac:dyDescent="0.5">
      <c r="A219" s="4" t="s">
        <v>5692</v>
      </c>
      <c r="B219" s="4" t="s">
        <v>5693</v>
      </c>
      <c r="D219" s="4" t="str">
        <v>Soil Science Society of America Journal</v>
      </c>
    </row>
    <row r="220" spans="1:4" x14ac:dyDescent="0.5">
      <c r="A220" s="4" t="s">
        <v>5694</v>
      </c>
      <c r="B220" s="4" t="s">
        <v>5695</v>
      </c>
      <c r="D220" s="4" t="str">
        <v>Soil Technology</v>
      </c>
    </row>
    <row r="221" spans="1:4" x14ac:dyDescent="0.5">
      <c r="A221" s="4" t="s">
        <v>5586</v>
      </c>
      <c r="B221" s="4" t="s">
        <v>5587</v>
      </c>
      <c r="D221" s="4" t="str">
        <v>Soil Use and Management</v>
      </c>
    </row>
    <row r="222" spans="1:4" x14ac:dyDescent="0.5">
      <c r="A222" s="4" t="s">
        <v>5696</v>
      </c>
      <c r="B222" s="4" t="s">
        <v>5697</v>
      </c>
      <c r="D222" s="4" t="str">
        <v>South African Journal of Animal Science</v>
      </c>
    </row>
    <row r="223" spans="1:4" x14ac:dyDescent="0.5">
      <c r="A223" s="4" t="s">
        <v>5698</v>
      </c>
      <c r="B223" s="4" t="s">
        <v>5699</v>
      </c>
      <c r="D223" s="4" t="str">
        <v>South African Journal of Animal Science-Suid-Afrikaanse Tydskrif Vir Veekunde</v>
      </c>
    </row>
    <row r="224" spans="1:4" x14ac:dyDescent="0.5">
      <c r="A224" s="4" t="s">
        <v>5700</v>
      </c>
      <c r="B224" s="4" t="s">
        <v>5701</v>
      </c>
      <c r="D224" s="4" t="str">
        <v>South African Journal of Enology and Viticulture</v>
      </c>
    </row>
    <row r="225" spans="1:4" x14ac:dyDescent="0.5">
      <c r="A225" s="4" t="s">
        <v>5702</v>
      </c>
      <c r="B225" s="4" t="s">
        <v>5703</v>
      </c>
      <c r="D225" s="4" t="str">
        <v>South African Journal of Plant and Soil</v>
      </c>
    </row>
    <row r="226" spans="1:4" x14ac:dyDescent="0.5">
      <c r="A226" s="4" t="s">
        <v>5704</v>
      </c>
      <c r="B226" s="4" t="s">
        <v>5705</v>
      </c>
      <c r="D226" s="4" t="str">
        <v>Spanish Journal of Agricultural Research</v>
      </c>
    </row>
    <row r="227" spans="1:4" x14ac:dyDescent="0.5">
      <c r="A227" s="4" t="s">
        <v>5706</v>
      </c>
      <c r="B227" s="4" t="s">
        <v>5707</v>
      </c>
      <c r="D227" s="4" t="str">
        <v>Sustainable Energy Technologies and Assessments</v>
      </c>
    </row>
    <row r="228" spans="1:4" x14ac:dyDescent="0.5">
      <c r="A228" s="4" t="s">
        <v>5708</v>
      </c>
      <c r="B228" s="4" t="s">
        <v>5709</v>
      </c>
      <c r="D228" s="4" t="str">
        <v>Symbiosis</v>
      </c>
    </row>
    <row r="229" spans="1:4" x14ac:dyDescent="0.5">
      <c r="A229" s="4" t="s">
        <v>5710</v>
      </c>
      <c r="B229" s="4" t="s">
        <v>5711</v>
      </c>
      <c r="D229" s="4" t="str">
        <v>Taiwan Water Conservancy</v>
      </c>
    </row>
    <row r="230" spans="1:4" x14ac:dyDescent="0.5">
      <c r="A230" s="4" t="s">
        <v>5706</v>
      </c>
      <c r="B230" s="4" t="s">
        <v>5707</v>
      </c>
      <c r="D230" s="4" t="str">
        <v>Tropenlandwirt</v>
      </c>
    </row>
    <row r="231" spans="1:4" x14ac:dyDescent="0.5">
      <c r="A231" s="4" t="s">
        <v>5706</v>
      </c>
      <c r="B231" s="4" t="s">
        <v>5707</v>
      </c>
      <c r="D231" s="4" t="str">
        <v>Tropical Agriculture</v>
      </c>
    </row>
    <row r="232" spans="1:4" x14ac:dyDescent="0.5">
      <c r="A232" s="4" t="s">
        <v>5712</v>
      </c>
      <c r="B232" s="4" t="s">
        <v>5713</v>
      </c>
      <c r="D232" s="4" t="str">
        <v>Tropical and Subtropical Agroecosystems</v>
      </c>
    </row>
    <row r="233" spans="1:4" x14ac:dyDescent="0.5">
      <c r="A233" s="4" t="s">
        <v>5714</v>
      </c>
      <c r="B233" s="4" t="s">
        <v>5715</v>
      </c>
      <c r="D233" s="4" t="str">
        <v>Tropical Animal Health and Production</v>
      </c>
    </row>
    <row r="234" spans="1:4" x14ac:dyDescent="0.5">
      <c r="A234" s="4" t="s">
        <v>5716</v>
      </c>
      <c r="B234" s="4" t="s">
        <v>5717</v>
      </c>
      <c r="D234" s="4" t="str">
        <v>Tropical Grasslands</v>
      </c>
    </row>
    <row r="235" spans="1:4" x14ac:dyDescent="0.5">
      <c r="A235" s="4" t="s">
        <v>5718</v>
      </c>
      <c r="B235" s="4" t="s">
        <v>5719</v>
      </c>
      <c r="D235" s="4" t="str">
        <v>Tropical Grasslands-Forrajes Tropicales</v>
      </c>
    </row>
    <row r="236" spans="1:4" x14ac:dyDescent="0.5">
      <c r="A236" s="4" t="s">
        <v>5720</v>
      </c>
      <c r="B236" s="4" t="s">
        <v>5721</v>
      </c>
      <c r="D236" s="4" t="str">
        <v>Tropical Pest Management</v>
      </c>
    </row>
    <row r="237" spans="1:4" x14ac:dyDescent="0.5">
      <c r="A237" s="4" t="s">
        <v>5722</v>
      </c>
      <c r="B237" s="4" t="s">
        <v>5723</v>
      </c>
      <c r="D237" s="4" t="str">
        <v>Tropical Plant Pathology</v>
      </c>
    </row>
    <row r="238" spans="1:4" x14ac:dyDescent="0.5">
      <c r="A238" s="4" t="s">
        <v>5724</v>
      </c>
      <c r="B238" s="4" t="s">
        <v>5725</v>
      </c>
      <c r="D238" s="4" t="str">
        <v>Turkish Journal of Fisheries and Aquatic Sciences</v>
      </c>
    </row>
    <row r="239" spans="1:4" x14ac:dyDescent="0.5">
      <c r="A239" s="4" t="s">
        <v>5726</v>
      </c>
      <c r="B239" s="4" t="s">
        <v>5727</v>
      </c>
      <c r="D239" s="4" t="str">
        <v>Veterinary Record</v>
      </c>
    </row>
    <row r="240" spans="1:4" x14ac:dyDescent="0.5">
      <c r="A240" s="4" t="s">
        <v>5728</v>
      </c>
      <c r="B240" s="4" t="s">
        <v>5729</v>
      </c>
      <c r="D240" s="4" t="str">
        <v>Veterinary Research Communications</v>
      </c>
    </row>
    <row r="241" spans="1:4" x14ac:dyDescent="0.5">
      <c r="A241" s="4" t="s">
        <v>5730</v>
      </c>
      <c r="B241" s="4" t="s">
        <v>5729</v>
      </c>
      <c r="D241" s="4" t="str">
        <v>Water Sa</v>
      </c>
    </row>
    <row r="242" spans="1:4" x14ac:dyDescent="0.5">
      <c r="A242" s="4" t="s">
        <v>5731</v>
      </c>
      <c r="B242" s="4" t="s">
        <v>5732</v>
      </c>
      <c r="D242" s="4" t="str">
        <v>Water Science and Technology</v>
      </c>
    </row>
    <row r="243" spans="1:4" x14ac:dyDescent="0.5">
      <c r="A243" s="4" t="s">
        <v>5733</v>
      </c>
      <c r="B243" s="4" t="s">
        <v>5734</v>
      </c>
      <c r="D243" s="4" t="str">
        <v>West African Journal of Applied Ecology</v>
      </c>
    </row>
    <row r="244" spans="1:4" x14ac:dyDescent="0.5">
      <c r="A244" s="4" t="s">
        <v>5735</v>
      </c>
      <c r="B244" s="4" t="s">
        <v>5736</v>
      </c>
      <c r="D244" s="4" t="str">
        <v>World Applied Sciences Journal</v>
      </c>
    </row>
    <row r="245" spans="1:4" x14ac:dyDescent="0.5">
      <c r="A245" s="4" t="s">
        <v>5737</v>
      </c>
      <c r="B245" s="4" t="s">
        <v>5738</v>
      </c>
      <c r="D245" s="4" t="str">
        <v>Zeitschrift fur Geomorphologie</v>
      </c>
    </row>
    <row r="246" spans="1:4" x14ac:dyDescent="0.5">
      <c r="A246" s="4" t="s">
        <v>5739</v>
      </c>
      <c r="B246" s="4" t="s">
        <v>5740</v>
      </c>
      <c r="D246" s="4" t="str">
        <v>Zeitschrift Fur Pflanzenernahrung Und Bodenkunde</v>
      </c>
    </row>
    <row r="247" spans="1:4" x14ac:dyDescent="0.5">
      <c r="A247" s="4" t="s">
        <v>5741</v>
      </c>
      <c r="B247" s="4" t="s">
        <v>5742</v>
      </c>
      <c r="D247" s="4" t="str">
        <v>Zeitschrift Fur Pflanzenkrankheiten Und Pflanzenschutz-Journal of Plant Diseases and Protection</v>
      </c>
    </row>
    <row r="248" spans="1:4" x14ac:dyDescent="0.5">
      <c r="A248" s="4" t="s">
        <v>5743</v>
      </c>
      <c r="B248" s="4" t="s">
        <v>5744</v>
      </c>
    </row>
    <row r="249" spans="1:4" x14ac:dyDescent="0.5">
      <c r="A249" s="4" t="s">
        <v>5745</v>
      </c>
      <c r="B249" s="4" t="s">
        <v>5746</v>
      </c>
    </row>
    <row r="250" spans="1:4" x14ac:dyDescent="0.5">
      <c r="A250" s="4" t="s">
        <v>5747</v>
      </c>
      <c r="B250" s="4" t="s">
        <v>5748</v>
      </c>
    </row>
    <row r="251" spans="1:4" x14ac:dyDescent="0.5">
      <c r="A251" s="4" t="s">
        <v>5749</v>
      </c>
      <c r="B251" s="4" t="s">
        <v>5750</v>
      </c>
    </row>
    <row r="252" spans="1:4" x14ac:dyDescent="0.5">
      <c r="A252" s="4" t="s">
        <v>5751</v>
      </c>
      <c r="B252" s="4" t="s">
        <v>5752</v>
      </c>
    </row>
    <row r="253" spans="1:4" x14ac:dyDescent="0.5">
      <c r="A253" s="4" t="s">
        <v>5753</v>
      </c>
      <c r="B253" s="4" t="s">
        <v>5754</v>
      </c>
    </row>
    <row r="254" spans="1:4" x14ac:dyDescent="0.5">
      <c r="A254" s="4" t="s">
        <v>5755</v>
      </c>
      <c r="B254" s="4" t="s">
        <v>5756</v>
      </c>
    </row>
    <row r="255" spans="1:4" x14ac:dyDescent="0.5">
      <c r="A255" s="4" t="s">
        <v>5757</v>
      </c>
      <c r="B255" s="4" t="s">
        <v>5577</v>
      </c>
    </row>
    <row r="256" spans="1:4" x14ac:dyDescent="0.5">
      <c r="A256" s="4" t="s">
        <v>5758</v>
      </c>
      <c r="B256" s="4" t="s">
        <v>5759</v>
      </c>
    </row>
  </sheetData>
  <pageMargins left="0.7" right="0.7" top="0.75" bottom="0.75" header="0.3" footer="0.3"/>
  <legacy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C15CA-F7F0-4B36-9C02-59BABE478CF5}">
  <sheetPr codeName="Sheet10">
    <tabColor rgb="FFFFFF00"/>
  </sheetPr>
  <dimension ref="A1:AK740"/>
  <sheetViews>
    <sheetView zoomScale="70" zoomScaleNormal="70" workbookViewId="0">
      <pane ySplit="4" topLeftCell="A20" activePane="bottomLeft" state="frozen"/>
      <selection activeCell="C10" sqref="C10"/>
      <selection pane="bottomLeft" activeCell="E17" sqref="E17"/>
    </sheetView>
  </sheetViews>
  <sheetFormatPr defaultColWidth="8.8203125" defaultRowHeight="14.35" x14ac:dyDescent="0.5"/>
  <cols>
    <col min="1" max="1" width="19.17578125" customWidth="1"/>
    <col min="2" max="2" width="28.17578125" customWidth="1"/>
    <col min="3" max="4" width="19.8203125" customWidth="1"/>
    <col min="5" max="6" width="17.52734375" customWidth="1"/>
    <col min="7" max="7" width="14.17578125" customWidth="1"/>
    <col min="8" max="8" width="27.8203125" customWidth="1"/>
    <col min="9" max="9" width="8.8203125" customWidth="1"/>
    <col min="12" max="12" width="13" customWidth="1"/>
    <col min="13" max="13" width="8.8203125" customWidth="1"/>
    <col min="14" max="14" width="13.8203125" customWidth="1"/>
    <col min="15" max="15" width="13" customWidth="1"/>
    <col min="16" max="17" width="9.46875" bestFit="1" customWidth="1"/>
    <col min="18" max="21" width="10.46875" customWidth="1"/>
    <col min="23" max="23" width="13" customWidth="1"/>
    <col min="24" max="24" width="12.52734375" customWidth="1"/>
    <col min="28" max="28" width="28.17578125" customWidth="1"/>
    <col min="30" max="30" width="19.8203125" bestFit="1" customWidth="1"/>
    <col min="33" max="33" width="36.52734375" customWidth="1"/>
  </cols>
  <sheetData>
    <row r="1" spans="1:37" ht="38.5" customHeight="1" thickBot="1" x14ac:dyDescent="0.55000000000000004">
      <c r="A1" s="894" t="s">
        <v>5760</v>
      </c>
      <c r="B1" s="894"/>
      <c r="C1" s="894"/>
      <c r="D1" s="894"/>
      <c r="E1" s="894"/>
      <c r="F1" s="894"/>
      <c r="G1" s="894"/>
      <c r="H1" s="894"/>
      <c r="I1" s="894"/>
      <c r="J1" s="894"/>
      <c r="K1" s="894"/>
      <c r="L1" s="894"/>
      <c r="M1" s="894"/>
      <c r="N1" s="902"/>
      <c r="O1" s="902"/>
      <c r="P1" s="902"/>
      <c r="Q1" s="902"/>
      <c r="R1" s="902"/>
      <c r="S1" s="902"/>
      <c r="T1" s="902"/>
      <c r="U1" s="902"/>
      <c r="V1" s="902"/>
      <c r="W1" s="902"/>
      <c r="X1" s="902"/>
      <c r="Y1" s="902"/>
      <c r="Z1" s="902"/>
      <c r="AA1" s="902"/>
      <c r="AB1" s="742"/>
      <c r="AC1" s="583"/>
      <c r="AD1" s="895" t="s">
        <v>5761</v>
      </c>
      <c r="AE1" s="896"/>
      <c r="AF1" s="896"/>
      <c r="AG1" s="897"/>
      <c r="AH1" s="7"/>
      <c r="AI1" s="7"/>
      <c r="AJ1" s="7"/>
      <c r="AK1" s="7"/>
    </row>
    <row r="2" spans="1:37" ht="5.25" customHeight="1" thickBot="1" x14ac:dyDescent="0.55000000000000004">
      <c r="A2" s="279" t="s">
        <v>5762</v>
      </c>
      <c r="B2" s="279" t="s">
        <v>5763</v>
      </c>
      <c r="C2" s="279" t="s">
        <v>5764</v>
      </c>
      <c r="D2" s="279" t="s">
        <v>5765</v>
      </c>
      <c r="E2" s="279" t="s">
        <v>5766</v>
      </c>
      <c r="F2" s="279" t="s">
        <v>5767</v>
      </c>
      <c r="G2" s="279" t="s">
        <v>5768</v>
      </c>
      <c r="H2" s="279" t="s">
        <v>5769</v>
      </c>
      <c r="I2" s="279" t="s">
        <v>5770</v>
      </c>
      <c r="J2" s="279" t="s">
        <v>5771</v>
      </c>
      <c r="K2" s="279" t="s">
        <v>5772</v>
      </c>
      <c r="L2" s="279" t="s">
        <v>5773</v>
      </c>
      <c r="M2" s="7"/>
      <c r="N2" s="220" t="s">
        <v>5774</v>
      </c>
      <c r="O2" s="220" t="s">
        <v>5775</v>
      </c>
      <c r="P2" s="279" t="s">
        <v>5776</v>
      </c>
      <c r="Q2" s="279" t="s">
        <v>5777</v>
      </c>
      <c r="R2" s="279" t="s">
        <v>5778</v>
      </c>
      <c r="S2" s="279" t="s">
        <v>5779</v>
      </c>
      <c r="T2" s="279" t="s">
        <v>5780</v>
      </c>
      <c r="U2" s="279" t="s">
        <v>5781</v>
      </c>
      <c r="V2" s="279" t="s">
        <v>5782</v>
      </c>
      <c r="W2" s="279" t="s">
        <v>5783</v>
      </c>
      <c r="X2" s="279" t="s">
        <v>5784</v>
      </c>
      <c r="Y2" s="279" t="s">
        <v>5785</v>
      </c>
      <c r="Z2" s="279" t="s">
        <v>5786</v>
      </c>
      <c r="AA2" s="279" t="s">
        <v>5787</v>
      </c>
      <c r="AB2" s="279" t="s">
        <v>5788</v>
      </c>
      <c r="AC2" s="7"/>
      <c r="AD2" s="898"/>
      <c r="AE2" s="898"/>
      <c r="AF2" s="899"/>
      <c r="AG2" s="899"/>
      <c r="AH2" s="7"/>
      <c r="AI2" s="7"/>
      <c r="AJ2" s="7"/>
      <c r="AK2" s="7"/>
    </row>
    <row r="3" spans="1:37" ht="19.75" customHeight="1" thickBot="1" x14ac:dyDescent="0.55000000000000004">
      <c r="A3" s="89"/>
      <c r="B3" s="623"/>
      <c r="C3" s="89"/>
      <c r="D3" s="89"/>
      <c r="E3" s="623"/>
      <c r="F3" s="623"/>
      <c r="G3" s="623"/>
      <c r="H3" s="653"/>
      <c r="I3" s="653"/>
      <c r="J3" s="655"/>
      <c r="K3" s="655"/>
      <c r="L3" s="655"/>
      <c r="M3" s="7"/>
      <c r="N3" s="787" t="s">
        <v>4962</v>
      </c>
      <c r="O3" s="787"/>
      <c r="P3" s="801" t="s">
        <v>4963</v>
      </c>
      <c r="Q3" s="802"/>
      <c r="R3" s="803" t="s">
        <v>4964</v>
      </c>
      <c r="S3" s="801" t="s">
        <v>5789</v>
      </c>
      <c r="T3" s="900"/>
      <c r="U3" s="802"/>
      <c r="V3" s="7"/>
      <c r="W3" s="47"/>
      <c r="X3" s="801" t="s">
        <v>5790</v>
      </c>
      <c r="Y3" s="802"/>
      <c r="Z3" s="901" t="s">
        <v>5791</v>
      </c>
      <c r="AA3" s="901"/>
      <c r="AB3" s="623"/>
      <c r="AC3" s="7"/>
      <c r="AD3" s="631" t="s">
        <v>5792</v>
      </c>
      <c r="AE3" s="130" t="s">
        <v>5793</v>
      </c>
      <c r="AF3" s="8"/>
      <c r="AG3" s="7"/>
      <c r="AH3" s="7"/>
      <c r="AI3" s="7"/>
      <c r="AJ3" s="7"/>
      <c r="AK3" s="7"/>
    </row>
    <row r="4" spans="1:37" ht="28" customHeight="1" thickBot="1" x14ac:dyDescent="0.55000000000000004">
      <c r="A4" s="108" t="s">
        <v>1335</v>
      </c>
      <c r="B4" s="633" t="s">
        <v>5794</v>
      </c>
      <c r="C4" s="646" t="s">
        <v>1391</v>
      </c>
      <c r="D4" s="648" t="s">
        <v>5795</v>
      </c>
      <c r="E4" s="635" t="s">
        <v>5796</v>
      </c>
      <c r="F4" s="620" t="s">
        <v>5797</v>
      </c>
      <c r="G4" s="621" t="s">
        <v>4921</v>
      </c>
      <c r="H4" s="622" t="s">
        <v>5798</v>
      </c>
      <c r="I4" s="621" t="s">
        <v>5799</v>
      </c>
      <c r="J4" s="621" t="s">
        <v>5800</v>
      </c>
      <c r="K4" s="621" t="s">
        <v>5801</v>
      </c>
      <c r="L4" s="654" t="s">
        <v>5802</v>
      </c>
      <c r="M4" s="630"/>
      <c r="N4" s="235" t="s">
        <v>4956</v>
      </c>
      <c r="O4" s="235" t="s">
        <v>4957</v>
      </c>
      <c r="P4" s="235" t="s">
        <v>4956</v>
      </c>
      <c r="Q4" s="235" t="s">
        <v>5803</v>
      </c>
      <c r="R4" s="804"/>
      <c r="S4" s="235" t="s">
        <v>4956</v>
      </c>
      <c r="T4" s="235" t="s">
        <v>5803</v>
      </c>
      <c r="U4" s="235" t="s">
        <v>5804</v>
      </c>
      <c r="V4" s="235" t="s">
        <v>4883</v>
      </c>
      <c r="W4" s="235" t="s">
        <v>2492</v>
      </c>
      <c r="X4" s="235" t="s">
        <v>4972</v>
      </c>
      <c r="Y4" s="235" t="s">
        <v>4973</v>
      </c>
      <c r="Z4" s="235" t="s">
        <v>4403</v>
      </c>
      <c r="AA4" s="235" t="s">
        <v>4404</v>
      </c>
      <c r="AB4" s="235" t="s">
        <v>5805</v>
      </c>
      <c r="AC4" s="7"/>
      <c r="AD4" s="121" t="s">
        <v>51</v>
      </c>
      <c r="AE4" s="632" t="s">
        <v>52</v>
      </c>
      <c r="AF4" s="7"/>
      <c r="AG4" s="28" t="s">
        <v>5806</v>
      </c>
      <c r="AH4" s="7"/>
      <c r="AI4" s="7"/>
      <c r="AJ4" s="7"/>
      <c r="AK4" s="7"/>
    </row>
    <row r="5" spans="1:37" x14ac:dyDescent="0.5">
      <c r="A5" s="218"/>
      <c r="B5" s="634"/>
      <c r="C5" s="647" t="str" cm="1">
        <f t="array" ref="C5">IFERROR(IF(ISBLANK(A5),"",IF(AND(ISBLANK(B5),ISBLANK(E5),ISBLANK(F5)),"",IF(AND(ISBLANK(B5),ISBLANK(E5),NOT(ISBLANK(F5))),_xlfn._xlws.FILTER('Rot.Out'!L:L,'Rot.Out'!B:B=EnterData!F5),IF(AND(ISBLANK(B5),NOT(ISBLANK(E5))),_xlfn._xlws.FILTER(Int.Out!AA:AA,Int.Out!B:B=E5),_xlfn._xlws.FILTER(Make.Trt!D:D,Make.Trt!C:C=B5))))),"")</f>
        <v/>
      </c>
      <c r="D5" s="636"/>
      <c r="E5" s="636"/>
      <c r="F5" s="218"/>
      <c r="G5" s="218"/>
      <c r="H5" s="218"/>
      <c r="I5" s="619" t="s">
        <v>109</v>
      </c>
      <c r="J5" s="619" t="s">
        <v>109</v>
      </c>
      <c r="K5" s="652"/>
      <c r="L5" s="329"/>
      <c r="M5" s="630"/>
      <c r="N5" s="189" t="str">
        <f>IF(OR(ISBLANK($A5),ISBLANK($G5)),"",IFERROR(IF(INDEX(Times!N:N,MATCH(CONCATENATE($G5,$A5),Times!$S:$S,0))=0,"",INDEX(Times!N:N,MATCH(CONCATENATE($G5,$A5),Times!$S:$S,0))),""))</f>
        <v/>
      </c>
      <c r="O5" s="189" t="str">
        <f>IF(OR(ISBLANK($A5),ISBLANK($G5)),"",IFERROR(IF(INDEX(Times!O:O,MATCH(CONCATENATE($G5,$A5),Times!$S:$S,0))=0,"",INDEX(Times!O:O,MATCH(CONCATENATE($G5,$A5),Times!$S:$S,0))),""))</f>
        <v/>
      </c>
      <c r="P5" s="189" t="str">
        <f>IF(OR(ISBLANK($A5),ISBLANK($G5)),"",IFERROR(IF(INDEX(Times!P:P,MATCH(CONCATENATE($G5,$A5),Times!$S:$S,0))=0,"",INDEX(Times!P:P,MATCH(CONCATENATE($G5,$A5),Times!$S:$S,0))),""))</f>
        <v/>
      </c>
      <c r="Q5" s="189" t="str">
        <f>IF(OR(ISBLANK($A5),ISBLANK($G5)),"",IFERROR(IF(INDEX(Times!Q:Q,MATCH(CONCATENATE($G5,$A5),Times!$S:$S,0))=0,"",INDEX(Times!Q:Q,MATCH(CONCATENATE($G5,$A5),Times!$S:$S,0))),""))</f>
        <v/>
      </c>
      <c r="R5" s="129" t="str">
        <f>IF(OR(ISBLANK($A5),ISBLANK($G5)),"",IFERROR(IF(INDEX(Times!R:R,MATCH(CONCATENATE($G5,$A5),Times!$S:$S,0))=0,"",INDEX(Times!R:R,MATCH(CONCATENATE($G5,$A5),Times!$S:$S,0))),""))</f>
        <v/>
      </c>
      <c r="S5" s="644"/>
      <c r="T5" s="644"/>
      <c r="U5" s="129"/>
      <c r="V5" s="190"/>
      <c r="W5" s="190"/>
      <c r="X5" s="190"/>
      <c r="Y5" s="190"/>
      <c r="Z5" s="190"/>
      <c r="AA5" s="190"/>
      <c r="AB5" s="329"/>
      <c r="AC5" s="7"/>
      <c r="AD5" s="120" t="str" cm="1">
        <f t="array" ref="AD5">IF(AE$3="Products",_xlfn.ANCHORARRAY(Products!#REF!),IF(AE$3="Outcomes",_xlfn.ANCHORARRAY(Outcomes!Z2),IF(AE$3="Varieties",_xlfn.ANCHORARRAY(Variety!BD2),IF(AE$3="Treatments",_xlfn.ANCHORARRAY(Make.Trt!AK2),IF(AE$3="Sites",_xlfn.ANCHORARRAY(Site!AM2),IF(AE$3="Times",_xlfn.ANCHORARRAY(Times!$H$10),""))))))</f>
        <v/>
      </c>
      <c r="AE5" s="406"/>
      <c r="AF5" s="7"/>
      <c r="AG5" s="421" t="str" cm="1">
        <f t="array" ref="AG5">IFERROR(_xlfn.TEXTJOIN("..",TRUE,TRANSPOSE(_xlfn._xlws.FILTER(AD5:AD25,AE5:AE25="Yes"))),"No values selected")</f>
        <v>No values selected</v>
      </c>
      <c r="AH5" s="7"/>
      <c r="AI5" s="7"/>
      <c r="AJ5" s="7"/>
      <c r="AK5" s="7"/>
    </row>
    <row r="6" spans="1:37" x14ac:dyDescent="0.5">
      <c r="A6" s="218"/>
      <c r="B6" s="634"/>
      <c r="C6" s="647" t="str" cm="1">
        <f t="array" ref="C6">IFERROR(IF(ISBLANK(A6),"",IF(AND(ISBLANK(B6),ISBLANK(E6),ISBLANK(F6)),"",IF(AND(ISBLANK(B6),ISBLANK(E6),NOT(ISBLANK(F6))),_xlfn._xlws.FILTER('Rot.Out'!L:L,'Rot.Out'!B:B=EnterData!F6),IF(AND(ISBLANK(B6),NOT(ISBLANK(E6))),_xlfn._xlws.FILTER(Int.Out!AA:AA,Int.Out!B:B=E6),_xlfn._xlws.FILTER(Make.Trt!D:D,Make.Trt!C:C=B6))))),"")</f>
        <v/>
      </c>
      <c r="D6" s="636"/>
      <c r="E6" s="636"/>
      <c r="F6" s="218"/>
      <c r="G6" s="218"/>
      <c r="H6" s="218"/>
      <c r="I6" s="619" t="s">
        <v>109</v>
      </c>
      <c r="J6" s="619" t="s">
        <v>109</v>
      </c>
      <c r="K6" s="652"/>
      <c r="L6" s="329"/>
      <c r="M6" s="7"/>
      <c r="N6" s="434" t="str">
        <f>IF(OR(ISBLANK($A6),ISBLANK($G6)),"",IFERROR(IF(INDEX(Times!N:N,MATCH(CONCATENATE($G6,$A6),Times!$S:$S,0))=0,"",INDEX(Times!N:N,MATCH(CONCATENATE($G6,$A6),Times!$S:$S,0))),""))</f>
        <v/>
      </c>
      <c r="O6" s="434" t="str">
        <f>IF(OR(ISBLANK($A6),ISBLANK($G6)),"",IFERROR(IF(INDEX(Times!O:O,MATCH(CONCATENATE($G6,$A6),Times!$S:$S,0))=0,"",INDEX(Times!O:O,MATCH(CONCATENATE($G6,$A6),Times!$S:$S,0))),""))</f>
        <v/>
      </c>
      <c r="P6" s="434" t="str">
        <f>IF(OR(ISBLANK($A6),ISBLANK($G6)),"",IFERROR(IF(INDEX(Times!P:P,MATCH(CONCATENATE($G6,$A6),Times!$S:$S,0))=0,"",INDEX(Times!P:P,MATCH(CONCATENATE($G6,$A6),Times!$S:$S,0))),""))</f>
        <v/>
      </c>
      <c r="Q6" s="434" t="str">
        <f>IF(OR(ISBLANK($A6),ISBLANK($G6)),"",IFERROR(IF(INDEX(Times!Q:Q,MATCH(CONCATENATE($G6,$A6),Times!$S:$S,0))=0,"",INDEX(Times!Q:Q,MATCH(CONCATENATE($G6,$A6),Times!$S:$S,0))),""))</f>
        <v/>
      </c>
      <c r="R6" s="218" t="str">
        <f>IF(OR(ISBLANK($A6),ISBLANK($G6)),"",IFERROR(IF(INDEX(Times!R:R,MATCH(CONCATENATE($G6,$A6),Times!$S:$S,0))=0,"",INDEX(Times!R:R,MATCH(CONCATENATE($G6,$A6),Times!$S:$S,0))),""))</f>
        <v/>
      </c>
      <c r="S6" s="645"/>
      <c r="T6" s="645"/>
      <c r="U6" s="218"/>
      <c r="V6" s="329"/>
      <c r="W6" s="329"/>
      <c r="X6" s="329"/>
      <c r="Y6" s="329"/>
      <c r="Z6" s="329"/>
      <c r="AA6" s="329"/>
      <c r="AB6" s="329"/>
      <c r="AC6" s="7"/>
      <c r="AD6" s="120"/>
      <c r="AE6" s="407"/>
      <c r="AF6" s="7"/>
      <c r="AG6" s="7"/>
      <c r="AH6" s="7"/>
      <c r="AI6" s="7"/>
      <c r="AJ6" s="7"/>
      <c r="AK6" s="7"/>
    </row>
    <row r="7" spans="1:37" x14ac:dyDescent="0.5">
      <c r="A7" s="218"/>
      <c r="B7" s="634"/>
      <c r="C7" s="647" t="str" cm="1">
        <f t="array" ref="C7">IFERROR(IF(ISBLANK(A7),"",IF(AND(ISBLANK(B7),ISBLANK(E7),ISBLANK(F7)),"",IF(AND(ISBLANK(B7),ISBLANK(E7),NOT(ISBLANK(F7))),_xlfn._xlws.FILTER('Rot.Out'!L:L,'Rot.Out'!B:B=EnterData!F7),IF(AND(ISBLANK(B7),NOT(ISBLANK(E7))),_xlfn._xlws.FILTER(Int.Out!AA:AA,Int.Out!B:B=E7),_xlfn._xlws.FILTER(Make.Trt!D:D,Make.Trt!C:C=B7))))),"")</f>
        <v/>
      </c>
      <c r="D7" s="636"/>
      <c r="E7" s="636"/>
      <c r="F7" s="218"/>
      <c r="G7" s="218"/>
      <c r="H7" s="218"/>
      <c r="I7" s="619" t="s">
        <v>109</v>
      </c>
      <c r="J7" s="619" t="s">
        <v>109</v>
      </c>
      <c r="K7" s="652"/>
      <c r="L7" s="329"/>
      <c r="M7" s="7"/>
      <c r="N7" s="434" t="str">
        <f>IF(OR(ISBLANK($A7),ISBLANK($G7)),"",IFERROR(IF(INDEX(Times!N:N,MATCH(CONCATENATE($G7,$A7),Times!$S:$S,0))=0,"",INDEX(Times!N:N,MATCH(CONCATENATE($G7,$A7),Times!$S:$S,0))),""))</f>
        <v/>
      </c>
      <c r="O7" s="434" t="str">
        <f>IF(OR(ISBLANK($A7),ISBLANK($G7)),"",IFERROR(IF(INDEX(Times!O:O,MATCH(CONCATENATE($G7,$A7),Times!$S:$S,0))=0,"",INDEX(Times!O:O,MATCH(CONCATENATE($G7,$A7),Times!$S:$S,0))),""))</f>
        <v/>
      </c>
      <c r="P7" s="434" t="str">
        <f>IF(OR(ISBLANK($A7),ISBLANK($G7)),"",IFERROR(IF(INDEX(Times!P:P,MATCH(CONCATENATE($G7,$A7),Times!$S:$S,0))=0,"",INDEX(Times!P:P,MATCH(CONCATENATE($G7,$A7),Times!$S:$S,0))),""))</f>
        <v/>
      </c>
      <c r="Q7" s="434" t="str">
        <f>IF(OR(ISBLANK($A7),ISBLANK($G7)),"",IFERROR(IF(INDEX(Times!Q:Q,MATCH(CONCATENATE($G7,$A7),Times!$S:$S,0))=0,"",INDEX(Times!Q:Q,MATCH(CONCATENATE($G7,$A7),Times!$S:$S,0))),""))</f>
        <v/>
      </c>
      <c r="R7" s="218" t="str">
        <f>IF(OR(ISBLANK($A7),ISBLANK($G7)),"",IFERROR(IF(INDEX(Times!R:R,MATCH(CONCATENATE($G7,$A7),Times!$S:$S,0))=0,"",INDEX(Times!R:R,MATCH(CONCATENATE($G7,$A7),Times!$S:$S,0))),""))</f>
        <v/>
      </c>
      <c r="S7" s="645"/>
      <c r="T7" s="645"/>
      <c r="U7" s="218"/>
      <c r="V7" s="329"/>
      <c r="W7" s="329"/>
      <c r="X7" s="329"/>
      <c r="Y7" s="329"/>
      <c r="Z7" s="329"/>
      <c r="AA7" s="329"/>
      <c r="AB7" s="329"/>
      <c r="AC7" s="7"/>
      <c r="AD7" s="120"/>
      <c r="AE7" s="407"/>
      <c r="AF7" s="7"/>
      <c r="AG7" s="7"/>
      <c r="AH7" s="7"/>
      <c r="AI7" s="7"/>
      <c r="AJ7" s="7"/>
      <c r="AK7" s="7"/>
    </row>
    <row r="8" spans="1:37" x14ac:dyDescent="0.5">
      <c r="A8" s="218"/>
      <c r="B8" s="634"/>
      <c r="C8" s="647" t="str" cm="1">
        <f t="array" ref="C8">IFERROR(IF(ISBLANK(A8),"",IF(AND(ISBLANK(B8),ISBLANK(E8),ISBLANK(F8)),"",IF(AND(ISBLANK(B8),ISBLANK(E8),NOT(ISBLANK(F8))),_xlfn._xlws.FILTER('Rot.Out'!L:L,'Rot.Out'!B:B=EnterData!F8),IF(AND(ISBLANK(B8),NOT(ISBLANK(E8))),_xlfn._xlws.FILTER(Int.Out!AA:AA,Int.Out!B:B=E8),_xlfn._xlws.FILTER(Make.Trt!D:D,Make.Trt!C:C=B8))))),"")</f>
        <v/>
      </c>
      <c r="D8" s="636"/>
      <c r="E8" s="636"/>
      <c r="F8" s="218"/>
      <c r="G8" s="218"/>
      <c r="H8" s="218"/>
      <c r="I8" s="619" t="s">
        <v>109</v>
      </c>
      <c r="J8" s="619" t="s">
        <v>109</v>
      </c>
      <c r="K8" s="652"/>
      <c r="L8" s="329"/>
      <c r="M8" s="7"/>
      <c r="N8" s="434" t="str">
        <f>IF(OR(ISBLANK($A8),ISBLANK($G8)),"",IFERROR(IF(INDEX(Times!N:N,MATCH(CONCATENATE($G8,$A8),Times!$S:$S,0))=0,"",INDEX(Times!N:N,MATCH(CONCATENATE($G8,$A8),Times!$S:$S,0))),""))</f>
        <v/>
      </c>
      <c r="O8" s="434" t="str">
        <f>IF(OR(ISBLANK($A8),ISBLANK($G8)),"",IFERROR(IF(INDEX(Times!O:O,MATCH(CONCATENATE($G8,$A8),Times!$S:$S,0))=0,"",INDEX(Times!O:O,MATCH(CONCATENATE($G8,$A8),Times!$S:$S,0))),""))</f>
        <v/>
      </c>
      <c r="P8" s="434" t="str">
        <f>IF(OR(ISBLANK($A8),ISBLANK($G8)),"",IFERROR(IF(INDEX(Times!P:P,MATCH(CONCATENATE($G8,$A8),Times!$S:$S,0))=0,"",INDEX(Times!P:P,MATCH(CONCATENATE($G8,$A8),Times!$S:$S,0))),""))</f>
        <v/>
      </c>
      <c r="Q8" s="434" t="str">
        <f>IF(OR(ISBLANK($A8),ISBLANK($G8)),"",IFERROR(IF(INDEX(Times!Q:Q,MATCH(CONCATENATE($G8,$A8),Times!$S:$S,0))=0,"",INDEX(Times!Q:Q,MATCH(CONCATENATE($G8,$A8),Times!$S:$S,0))),""))</f>
        <v/>
      </c>
      <c r="R8" s="218" t="str">
        <f>IF(OR(ISBLANK($A8),ISBLANK($G8)),"",IFERROR(IF(INDEX(Times!R:R,MATCH(CONCATENATE($G8,$A8),Times!$S:$S,0))=0,"",INDEX(Times!R:R,MATCH(CONCATENATE($G8,$A8),Times!$S:$S,0))),""))</f>
        <v/>
      </c>
      <c r="S8" s="645"/>
      <c r="T8" s="645"/>
      <c r="U8" s="218"/>
      <c r="V8" s="329"/>
      <c r="W8" s="329"/>
      <c r="X8" s="329"/>
      <c r="Y8" s="329"/>
      <c r="Z8" s="329"/>
      <c r="AA8" s="329"/>
      <c r="AB8" s="329"/>
      <c r="AC8" s="7"/>
      <c r="AD8" s="120"/>
      <c r="AE8" s="407"/>
      <c r="AF8" s="7"/>
      <c r="AG8" s="7"/>
      <c r="AH8" s="7"/>
      <c r="AI8" s="7"/>
      <c r="AJ8" s="7"/>
      <c r="AK8" s="7"/>
    </row>
    <row r="9" spans="1:37" x14ac:dyDescent="0.5">
      <c r="A9" s="218"/>
      <c r="B9" s="634"/>
      <c r="C9" s="647" t="str" cm="1">
        <f t="array" ref="C9">IFERROR(IF(ISBLANK(A9),"",IF(AND(ISBLANK(B9),ISBLANK(E9),ISBLANK(F9)),"",IF(AND(ISBLANK(B9),ISBLANK(E9),NOT(ISBLANK(F9))),_xlfn._xlws.FILTER('Rot.Out'!L:L,'Rot.Out'!B:B=EnterData!F9),IF(AND(ISBLANK(B9),NOT(ISBLANK(E9))),_xlfn._xlws.FILTER(Int.Out!AA:AA,Int.Out!B:B=E9),_xlfn._xlws.FILTER(Make.Trt!D:D,Make.Trt!C:C=B9))))),"")</f>
        <v/>
      </c>
      <c r="D9" s="636"/>
      <c r="E9" s="636"/>
      <c r="F9" s="218"/>
      <c r="G9" s="218"/>
      <c r="H9" s="218"/>
      <c r="I9" s="619" t="s">
        <v>109</v>
      </c>
      <c r="J9" s="619" t="s">
        <v>109</v>
      </c>
      <c r="K9" s="652"/>
      <c r="L9" s="329"/>
      <c r="M9" s="7"/>
      <c r="N9" s="434" t="str">
        <f>IF(OR(ISBLANK($A9),ISBLANK($G9)),"",IFERROR(IF(INDEX(Times!N:N,MATCH(CONCATENATE($G9,$A9),Times!$S:$S,0))=0,"",INDEX(Times!N:N,MATCH(CONCATENATE($G9,$A9),Times!$S:$S,0))),""))</f>
        <v/>
      </c>
      <c r="O9" s="434" t="str">
        <f>IF(OR(ISBLANK($A9),ISBLANK($G9)),"",IFERROR(IF(INDEX(Times!O:O,MATCH(CONCATENATE($G9,$A9),Times!$S:$S,0))=0,"",INDEX(Times!O:O,MATCH(CONCATENATE($G9,$A9),Times!$S:$S,0))),""))</f>
        <v/>
      </c>
      <c r="P9" s="434" t="str">
        <f>IF(OR(ISBLANK($A9),ISBLANK($G9)),"",IFERROR(IF(INDEX(Times!P:P,MATCH(CONCATENATE($G9,$A9),Times!$S:$S,0))=0,"",INDEX(Times!P:P,MATCH(CONCATENATE($G9,$A9),Times!$S:$S,0))),""))</f>
        <v/>
      </c>
      <c r="Q9" s="434" t="str">
        <f>IF(OR(ISBLANK($A9),ISBLANK($G9)),"",IFERROR(IF(INDEX(Times!Q:Q,MATCH(CONCATENATE($G9,$A9),Times!$S:$S,0))=0,"",INDEX(Times!Q:Q,MATCH(CONCATENATE($G9,$A9),Times!$S:$S,0))),""))</f>
        <v/>
      </c>
      <c r="R9" s="218" t="str">
        <f>IF(OR(ISBLANK($A9),ISBLANK($G9)),"",IFERROR(IF(INDEX(Times!R:R,MATCH(CONCATENATE($G9,$A9),Times!$S:$S,0))=0,"",INDEX(Times!R:R,MATCH(CONCATENATE($G9,$A9),Times!$S:$S,0))),""))</f>
        <v/>
      </c>
      <c r="S9" s="645"/>
      <c r="T9" s="645"/>
      <c r="U9" s="218"/>
      <c r="V9" s="329"/>
      <c r="W9" s="329"/>
      <c r="X9" s="329"/>
      <c r="Y9" s="329"/>
      <c r="Z9" s="329"/>
      <c r="AA9" s="329"/>
      <c r="AB9" s="329"/>
      <c r="AC9" s="7"/>
      <c r="AD9" s="120"/>
      <c r="AE9" s="407"/>
      <c r="AF9" s="7"/>
      <c r="AG9" s="7"/>
      <c r="AH9" s="7"/>
      <c r="AI9" s="7"/>
      <c r="AJ9" s="7"/>
      <c r="AK9" s="7"/>
    </row>
    <row r="10" spans="1:37" x14ac:dyDescent="0.5">
      <c r="A10" s="218"/>
      <c r="B10" s="634"/>
      <c r="C10" s="647" t="str" cm="1">
        <f t="array" ref="C10">IFERROR(IF(ISBLANK(A10),"",IF(AND(ISBLANK(B10),ISBLANK(E10),ISBLANK(F10)),"",IF(AND(ISBLANK(B10),ISBLANK(E10),NOT(ISBLANK(F10))),_xlfn._xlws.FILTER('Rot.Out'!L:L,'Rot.Out'!B:B=EnterData!F10),IF(AND(ISBLANK(B10),NOT(ISBLANK(E10))),_xlfn._xlws.FILTER(Int.Out!AA:AA,Int.Out!B:B=E10),_xlfn._xlws.FILTER(Make.Trt!D:D,Make.Trt!C:C=B10))))),"")</f>
        <v/>
      </c>
      <c r="D10" s="636"/>
      <c r="E10" s="636"/>
      <c r="F10" s="218"/>
      <c r="G10" s="218"/>
      <c r="H10" s="218"/>
      <c r="I10" s="619" t="s">
        <v>109</v>
      </c>
      <c r="J10" s="619" t="s">
        <v>109</v>
      </c>
      <c r="K10" s="652"/>
      <c r="L10" s="329"/>
      <c r="M10" s="7"/>
      <c r="N10" s="434" t="str">
        <f>IF(OR(ISBLANK($A10),ISBLANK($G10)),"",IFERROR(IF(INDEX(Times!N:N,MATCH(CONCATENATE($G10,$A10),Times!$S:$S,0))=0,"",INDEX(Times!N:N,MATCH(CONCATENATE($G10,$A10),Times!$S:$S,0))),""))</f>
        <v/>
      </c>
      <c r="O10" s="434" t="str">
        <f>IF(OR(ISBLANK($A10),ISBLANK($G10)),"",IFERROR(IF(INDEX(Times!O:O,MATCH(CONCATENATE($G10,$A10),Times!$S:$S,0))=0,"",INDEX(Times!O:O,MATCH(CONCATENATE($G10,$A10),Times!$S:$S,0))),""))</f>
        <v/>
      </c>
      <c r="P10" s="434" t="str">
        <f>IF(OR(ISBLANK($A10),ISBLANK($G10)),"",IFERROR(IF(INDEX(Times!P:P,MATCH(CONCATENATE($G10,$A10),Times!$S:$S,0))=0,"",INDEX(Times!P:P,MATCH(CONCATENATE($G10,$A10),Times!$S:$S,0))),""))</f>
        <v/>
      </c>
      <c r="Q10" s="434" t="str">
        <f>IF(OR(ISBLANK($A10),ISBLANK($G10)),"",IFERROR(IF(INDEX(Times!Q:Q,MATCH(CONCATENATE($G10,$A10),Times!$S:$S,0))=0,"",INDEX(Times!Q:Q,MATCH(CONCATENATE($G10,$A10),Times!$S:$S,0))),""))</f>
        <v/>
      </c>
      <c r="R10" s="218" t="str">
        <f>IF(OR(ISBLANK($A10),ISBLANK($G10)),"",IFERROR(IF(INDEX(Times!R:R,MATCH(CONCATENATE($G10,$A10),Times!$S:$S,0))=0,"",INDEX(Times!R:R,MATCH(CONCATENATE($G10,$A10),Times!$S:$S,0))),""))</f>
        <v/>
      </c>
      <c r="S10" s="645"/>
      <c r="T10" s="645"/>
      <c r="U10" s="218"/>
      <c r="V10" s="329"/>
      <c r="W10" s="329"/>
      <c r="X10" s="329"/>
      <c r="Y10" s="329"/>
      <c r="Z10" s="329"/>
      <c r="AA10" s="329"/>
      <c r="AB10" s="329"/>
      <c r="AC10" s="7"/>
      <c r="AD10" s="120"/>
      <c r="AE10" s="407"/>
      <c r="AF10" s="7"/>
      <c r="AG10" s="7"/>
      <c r="AH10" s="7"/>
      <c r="AI10" s="7"/>
      <c r="AJ10" s="7"/>
      <c r="AK10" s="7"/>
    </row>
    <row r="11" spans="1:37" x14ac:dyDescent="0.5">
      <c r="A11" s="218"/>
      <c r="B11" s="634"/>
      <c r="C11" s="647" t="str" cm="1">
        <f t="array" ref="C11">IFERROR(IF(ISBLANK(A11),"",IF(AND(ISBLANK(B11),ISBLANK(E11),ISBLANK(F11)),"",IF(AND(ISBLANK(B11),ISBLANK(E11),NOT(ISBLANK(F11))),_xlfn._xlws.FILTER('Rot.Out'!L:L,'Rot.Out'!B:B=EnterData!F11),IF(AND(ISBLANK(B11),NOT(ISBLANK(E11))),_xlfn._xlws.FILTER(Int.Out!AA:AA,Int.Out!B:B=E11),_xlfn._xlws.FILTER(Make.Trt!D:D,Make.Trt!C:C=B11))))),"")</f>
        <v/>
      </c>
      <c r="D11" s="636"/>
      <c r="E11" s="636"/>
      <c r="F11" s="218"/>
      <c r="G11" s="218"/>
      <c r="H11" s="218"/>
      <c r="I11" s="619" t="s">
        <v>109</v>
      </c>
      <c r="J11" s="619" t="s">
        <v>109</v>
      </c>
      <c r="K11" s="652"/>
      <c r="L11" s="329"/>
      <c r="M11" s="7"/>
      <c r="N11" s="434" t="str">
        <f>IF(OR(ISBLANK($A11),ISBLANK($G11)),"",IFERROR(IF(INDEX(Times!N:N,MATCH(CONCATENATE($G11,$A11),Times!$S:$S,0))=0,"",INDEX(Times!N:N,MATCH(CONCATENATE($G11,$A11),Times!$S:$S,0))),""))</f>
        <v/>
      </c>
      <c r="O11" s="434" t="str">
        <f>IF(OR(ISBLANK($A11),ISBLANK($G11)),"",IFERROR(IF(INDEX(Times!O:O,MATCH(CONCATENATE($G11,$A11),Times!$S:$S,0))=0,"",INDEX(Times!O:O,MATCH(CONCATENATE($G11,$A11),Times!$S:$S,0))),""))</f>
        <v/>
      </c>
      <c r="P11" s="434" t="str">
        <f>IF(OR(ISBLANK($A11),ISBLANK($G11)),"",IFERROR(IF(INDEX(Times!P:P,MATCH(CONCATENATE($G11,$A11),Times!$S:$S,0))=0,"",INDEX(Times!P:P,MATCH(CONCATENATE($G11,$A11),Times!$S:$S,0))),""))</f>
        <v/>
      </c>
      <c r="Q11" s="434" t="str">
        <f>IF(OR(ISBLANK($A11),ISBLANK($G11)),"",IFERROR(IF(INDEX(Times!Q:Q,MATCH(CONCATENATE($G11,$A11),Times!$S:$S,0))=0,"",INDEX(Times!Q:Q,MATCH(CONCATENATE($G11,$A11),Times!$S:$S,0))),""))</f>
        <v/>
      </c>
      <c r="R11" s="218" t="str">
        <f>IF(OR(ISBLANK($A11),ISBLANK($G11)),"",IFERROR(IF(INDEX(Times!R:R,MATCH(CONCATENATE($G11,$A11),Times!$S:$S,0))=0,"",INDEX(Times!R:R,MATCH(CONCATENATE($G11,$A11),Times!$S:$S,0))),""))</f>
        <v/>
      </c>
      <c r="S11" s="645"/>
      <c r="T11" s="645"/>
      <c r="U11" s="218"/>
      <c r="V11" s="329"/>
      <c r="W11" s="329"/>
      <c r="X11" s="329"/>
      <c r="Y11" s="329"/>
      <c r="Z11" s="329"/>
      <c r="AA11" s="329"/>
      <c r="AB11" s="329"/>
      <c r="AC11" s="7"/>
      <c r="AD11" s="120"/>
      <c r="AE11" s="407"/>
      <c r="AF11" s="7"/>
      <c r="AG11" s="7"/>
      <c r="AH11" s="7"/>
      <c r="AI11" s="7"/>
      <c r="AJ11" s="7"/>
      <c r="AK11" s="7"/>
    </row>
    <row r="12" spans="1:37" x14ac:dyDescent="0.5">
      <c r="A12" s="218"/>
      <c r="B12" s="634"/>
      <c r="C12" s="647" t="str" cm="1">
        <f t="array" ref="C12">IFERROR(IF(ISBLANK(A12),"",IF(AND(ISBLANK(B12),ISBLANK(E12),ISBLANK(F12)),"",IF(AND(ISBLANK(B12),ISBLANK(E12),NOT(ISBLANK(F12))),_xlfn._xlws.FILTER('Rot.Out'!L:L,'Rot.Out'!B:B=EnterData!F12),IF(AND(ISBLANK(B12),NOT(ISBLANK(E12))),_xlfn._xlws.FILTER(Int.Out!AA:AA,Int.Out!B:B=E12),_xlfn._xlws.FILTER(Make.Trt!D:D,Make.Trt!C:C=B12))))),"")</f>
        <v/>
      </c>
      <c r="D12" s="636"/>
      <c r="E12" s="636"/>
      <c r="F12" s="218"/>
      <c r="G12" s="218"/>
      <c r="H12" s="218"/>
      <c r="I12" s="619" t="s">
        <v>109</v>
      </c>
      <c r="J12" s="619" t="s">
        <v>109</v>
      </c>
      <c r="K12" s="652"/>
      <c r="L12" s="329"/>
      <c r="M12" s="7"/>
      <c r="N12" s="434" t="str">
        <f>IF(OR(ISBLANK($A12),ISBLANK($G12)),"",IFERROR(IF(INDEX(Times!N:N,MATCH(CONCATENATE($G12,$A12),Times!$S:$S,0))=0,"",INDEX(Times!N:N,MATCH(CONCATENATE($G12,$A12),Times!$S:$S,0))),""))</f>
        <v/>
      </c>
      <c r="O12" s="434" t="str">
        <f>IF(OR(ISBLANK($A12),ISBLANK($G12)),"",IFERROR(IF(INDEX(Times!O:O,MATCH(CONCATENATE($G12,$A12),Times!$S:$S,0))=0,"",INDEX(Times!O:O,MATCH(CONCATENATE($G12,$A12),Times!$S:$S,0))),""))</f>
        <v/>
      </c>
      <c r="P12" s="434" t="str">
        <f>IF(OR(ISBLANK($A12),ISBLANK($G12)),"",IFERROR(IF(INDEX(Times!P:P,MATCH(CONCATENATE($G12,$A12),Times!$S:$S,0))=0,"",INDEX(Times!P:P,MATCH(CONCATENATE($G12,$A12),Times!$S:$S,0))),""))</f>
        <v/>
      </c>
      <c r="Q12" s="434" t="str">
        <f>IF(OR(ISBLANK($A12),ISBLANK($G12)),"",IFERROR(IF(INDEX(Times!Q:Q,MATCH(CONCATENATE($G12,$A12),Times!$S:$S,0))=0,"",INDEX(Times!Q:Q,MATCH(CONCATENATE($G12,$A12),Times!$S:$S,0))),""))</f>
        <v/>
      </c>
      <c r="R12" s="218" t="str">
        <f>IF(OR(ISBLANK($A12),ISBLANK($G12)),"",IFERROR(IF(INDEX(Times!R:R,MATCH(CONCATENATE($G12,$A12),Times!$S:$S,0))=0,"",INDEX(Times!R:R,MATCH(CONCATENATE($G12,$A12),Times!$S:$S,0))),""))</f>
        <v/>
      </c>
      <c r="S12" s="645"/>
      <c r="T12" s="645"/>
      <c r="U12" s="218"/>
      <c r="V12" s="329"/>
      <c r="W12" s="329"/>
      <c r="X12" s="329"/>
      <c r="Y12" s="329"/>
      <c r="Z12" s="329"/>
      <c r="AA12" s="329"/>
      <c r="AB12" s="329"/>
      <c r="AC12" s="7"/>
      <c r="AD12" s="120"/>
      <c r="AE12" s="407"/>
      <c r="AF12" s="7"/>
      <c r="AG12" s="7"/>
      <c r="AH12" s="7"/>
      <c r="AI12" s="7"/>
      <c r="AJ12" s="7"/>
      <c r="AK12" s="7"/>
    </row>
    <row r="13" spans="1:37" x14ac:dyDescent="0.5">
      <c r="A13" s="218"/>
      <c r="B13" s="634"/>
      <c r="C13" s="647" t="str" cm="1">
        <f t="array" ref="C13">IFERROR(IF(ISBLANK(A13),"",IF(AND(ISBLANK(B13),ISBLANK(E13),ISBLANK(F13)),"",IF(AND(ISBLANK(B13),ISBLANK(E13),NOT(ISBLANK(F13))),_xlfn._xlws.FILTER('Rot.Out'!L:L,'Rot.Out'!B:B=EnterData!F13),IF(AND(ISBLANK(B13),NOT(ISBLANK(E13))),_xlfn._xlws.FILTER(Int.Out!AA:AA,Int.Out!B:B=E13),_xlfn._xlws.FILTER(Make.Trt!D:D,Make.Trt!C:C=B13))))),"")</f>
        <v/>
      </c>
      <c r="D13" s="636"/>
      <c r="E13" s="636"/>
      <c r="F13" s="218"/>
      <c r="G13" s="218"/>
      <c r="H13" s="218"/>
      <c r="I13" s="619" t="s">
        <v>109</v>
      </c>
      <c r="J13" s="619" t="s">
        <v>109</v>
      </c>
      <c r="K13" s="652"/>
      <c r="L13" s="329"/>
      <c r="M13" s="7"/>
      <c r="N13" s="434" t="str">
        <f>IF(OR(ISBLANK($A13),ISBLANK($G13)),"",IFERROR(IF(INDEX(Times!N:N,MATCH(CONCATENATE($G13,$A13),Times!$S:$S,0))=0,"",INDEX(Times!N:N,MATCH(CONCATENATE($G13,$A13),Times!$S:$S,0))),""))</f>
        <v/>
      </c>
      <c r="O13" s="434" t="str">
        <f>IF(OR(ISBLANK($A13),ISBLANK($G13)),"",IFERROR(IF(INDEX(Times!O:O,MATCH(CONCATENATE($G13,$A13),Times!$S:$S,0))=0,"",INDEX(Times!O:O,MATCH(CONCATENATE($G13,$A13),Times!$S:$S,0))),""))</f>
        <v/>
      </c>
      <c r="P13" s="434" t="str">
        <f>IF(OR(ISBLANK($A13),ISBLANK($G13)),"",IFERROR(IF(INDEX(Times!P:P,MATCH(CONCATENATE($G13,$A13),Times!$S:$S,0))=0,"",INDEX(Times!P:P,MATCH(CONCATENATE($G13,$A13),Times!$S:$S,0))),""))</f>
        <v/>
      </c>
      <c r="Q13" s="434" t="str">
        <f>IF(OR(ISBLANK($A13),ISBLANK($G13)),"",IFERROR(IF(INDEX(Times!Q:Q,MATCH(CONCATENATE($G13,$A13),Times!$S:$S,0))=0,"",INDEX(Times!Q:Q,MATCH(CONCATENATE($G13,$A13),Times!$S:$S,0))),""))</f>
        <v/>
      </c>
      <c r="R13" s="218" t="str">
        <f>IF(OR(ISBLANK($A13),ISBLANK($G13)),"",IFERROR(IF(INDEX(Times!R:R,MATCH(CONCATENATE($G13,$A13),Times!$S:$S,0))=0,"",INDEX(Times!R:R,MATCH(CONCATENATE($G13,$A13),Times!$S:$S,0))),""))</f>
        <v/>
      </c>
      <c r="S13" s="645"/>
      <c r="T13" s="645"/>
      <c r="U13" s="218"/>
      <c r="V13" s="329"/>
      <c r="W13" s="329"/>
      <c r="X13" s="329"/>
      <c r="Y13" s="329"/>
      <c r="Z13" s="329"/>
      <c r="AA13" s="329"/>
      <c r="AB13" s="329"/>
      <c r="AC13" s="7"/>
      <c r="AD13" s="120"/>
      <c r="AE13" s="407"/>
      <c r="AF13" s="7"/>
      <c r="AG13" s="7"/>
      <c r="AH13" s="7"/>
      <c r="AI13" s="7"/>
      <c r="AJ13" s="7"/>
      <c r="AK13" s="7"/>
    </row>
    <row r="14" spans="1:37" x14ac:dyDescent="0.5">
      <c r="A14" s="218"/>
      <c r="B14" s="634"/>
      <c r="C14" s="647" t="str" cm="1">
        <f t="array" ref="C14">IFERROR(IF(ISBLANK(A14),"",IF(AND(ISBLANK(B14),ISBLANK(E14),ISBLANK(F14)),"",IF(AND(ISBLANK(B14),ISBLANK(E14),NOT(ISBLANK(F14))),_xlfn._xlws.FILTER('Rot.Out'!L:L,'Rot.Out'!B:B=EnterData!F14),IF(AND(ISBLANK(B14),NOT(ISBLANK(E14))),_xlfn._xlws.FILTER(Int.Out!AA:AA,Int.Out!B:B=E14),_xlfn._xlws.FILTER(Make.Trt!D:D,Make.Trt!C:C=B14))))),"")</f>
        <v/>
      </c>
      <c r="D14" s="636"/>
      <c r="E14" s="636"/>
      <c r="F14" s="218"/>
      <c r="G14" s="218"/>
      <c r="H14" s="218"/>
      <c r="I14" s="619" t="s">
        <v>109</v>
      </c>
      <c r="J14" s="619" t="s">
        <v>109</v>
      </c>
      <c r="K14" s="652"/>
      <c r="L14" s="329"/>
      <c r="M14" s="7"/>
      <c r="N14" s="434" t="str">
        <f>IF(OR(ISBLANK($A14),ISBLANK($G14)),"",IFERROR(IF(INDEX(Times!N:N,MATCH(CONCATENATE($G14,$A14),Times!$S:$S,0))=0,"",INDEX(Times!N:N,MATCH(CONCATENATE($G14,$A14),Times!$S:$S,0))),""))</f>
        <v/>
      </c>
      <c r="O14" s="434" t="str">
        <f>IF(OR(ISBLANK($A14),ISBLANK($G14)),"",IFERROR(IF(INDEX(Times!O:O,MATCH(CONCATENATE($G14,$A14),Times!$S:$S,0))=0,"",INDEX(Times!O:O,MATCH(CONCATENATE($G14,$A14),Times!$S:$S,0))),""))</f>
        <v/>
      </c>
      <c r="P14" s="434" t="str">
        <f>IF(OR(ISBLANK($A14),ISBLANK($G14)),"",IFERROR(IF(INDEX(Times!P:P,MATCH(CONCATENATE($G14,$A14),Times!$S:$S,0))=0,"",INDEX(Times!P:P,MATCH(CONCATENATE($G14,$A14),Times!$S:$S,0))),""))</f>
        <v/>
      </c>
      <c r="Q14" s="434" t="str">
        <f>IF(OR(ISBLANK($A14),ISBLANK($G14)),"",IFERROR(IF(INDEX(Times!Q:Q,MATCH(CONCATENATE($G14,$A14),Times!$S:$S,0))=0,"",INDEX(Times!Q:Q,MATCH(CONCATENATE($G14,$A14),Times!$S:$S,0))),""))</f>
        <v/>
      </c>
      <c r="R14" s="218" t="str">
        <f>IF(OR(ISBLANK($A14),ISBLANK($G14)),"",IFERROR(IF(INDEX(Times!R:R,MATCH(CONCATENATE($G14,$A14),Times!$S:$S,0))=0,"",INDEX(Times!R:R,MATCH(CONCATENATE($G14,$A14),Times!$S:$S,0))),""))</f>
        <v/>
      </c>
      <c r="S14" s="645"/>
      <c r="T14" s="645"/>
      <c r="U14" s="218"/>
      <c r="V14" s="329"/>
      <c r="W14" s="329"/>
      <c r="X14" s="329"/>
      <c r="Y14" s="329"/>
      <c r="Z14" s="329"/>
      <c r="AA14" s="329"/>
      <c r="AB14" s="329"/>
      <c r="AC14" s="7"/>
      <c r="AD14" s="120"/>
      <c r="AE14" s="407"/>
      <c r="AF14" s="7"/>
      <c r="AG14" s="7"/>
      <c r="AH14" s="7"/>
      <c r="AI14" s="7"/>
      <c r="AJ14" s="7"/>
      <c r="AK14" s="7"/>
    </row>
    <row r="15" spans="1:37" x14ac:dyDescent="0.5">
      <c r="A15" s="218"/>
      <c r="B15" s="634"/>
      <c r="C15" s="647" t="str" cm="1">
        <f t="array" ref="C15">IFERROR(IF(ISBLANK(A15),"",IF(AND(ISBLANK(B15),ISBLANK(E15),ISBLANK(F15)),"",IF(AND(ISBLANK(B15),ISBLANK(E15),NOT(ISBLANK(F15))),_xlfn._xlws.FILTER('Rot.Out'!L:L,'Rot.Out'!B:B=EnterData!F15),IF(AND(ISBLANK(B15),NOT(ISBLANK(E15))),_xlfn._xlws.FILTER(Int.Out!AA:AA,Int.Out!B:B=E15),_xlfn._xlws.FILTER(Make.Trt!D:D,Make.Trt!C:C=B15))))),"")</f>
        <v/>
      </c>
      <c r="D15" s="636"/>
      <c r="E15" s="636"/>
      <c r="F15" s="218"/>
      <c r="G15" s="218"/>
      <c r="H15" s="218"/>
      <c r="I15" s="619" t="s">
        <v>109</v>
      </c>
      <c r="J15" s="619" t="s">
        <v>109</v>
      </c>
      <c r="K15" s="652"/>
      <c r="L15" s="329"/>
      <c r="M15" s="7"/>
      <c r="N15" s="434" t="str">
        <f>IF(OR(ISBLANK($A15),ISBLANK($G15)),"",IFERROR(IF(INDEX(Times!N:N,MATCH(CONCATENATE($G15,$A15),Times!$S:$S,0))=0,"",INDEX(Times!N:N,MATCH(CONCATENATE($G15,$A15),Times!$S:$S,0))),""))</f>
        <v/>
      </c>
      <c r="O15" s="434" t="str">
        <f>IF(OR(ISBLANK($A15),ISBLANK($G15)),"",IFERROR(IF(INDEX(Times!O:O,MATCH(CONCATENATE($G15,$A15),Times!$S:$S,0))=0,"",INDEX(Times!O:O,MATCH(CONCATENATE($G15,$A15),Times!$S:$S,0))),""))</f>
        <v/>
      </c>
      <c r="P15" s="434" t="str">
        <f>IF(OR(ISBLANK($A15),ISBLANK($G15)),"",IFERROR(IF(INDEX(Times!P:P,MATCH(CONCATENATE($G15,$A15),Times!$S:$S,0))=0,"",INDEX(Times!P:P,MATCH(CONCATENATE($G15,$A15),Times!$S:$S,0))),""))</f>
        <v/>
      </c>
      <c r="Q15" s="434" t="str">
        <f>IF(OR(ISBLANK($A15),ISBLANK($G15)),"",IFERROR(IF(INDEX(Times!Q:Q,MATCH(CONCATENATE($G15,$A15),Times!$S:$S,0))=0,"",INDEX(Times!Q:Q,MATCH(CONCATENATE($G15,$A15),Times!$S:$S,0))),""))</f>
        <v/>
      </c>
      <c r="R15" s="218" t="str">
        <f>IF(OR(ISBLANK($A15),ISBLANK($G15)),"",IFERROR(IF(INDEX(Times!R:R,MATCH(CONCATENATE($G15,$A15),Times!$S:$S,0))=0,"",INDEX(Times!R:R,MATCH(CONCATENATE($G15,$A15),Times!$S:$S,0))),""))</f>
        <v/>
      </c>
      <c r="S15" s="645"/>
      <c r="T15" s="645"/>
      <c r="U15" s="218"/>
      <c r="V15" s="329"/>
      <c r="W15" s="329"/>
      <c r="X15" s="329"/>
      <c r="Y15" s="329"/>
      <c r="Z15" s="329"/>
      <c r="AA15" s="329"/>
      <c r="AB15" s="329"/>
      <c r="AC15" s="7"/>
      <c r="AD15" s="120"/>
      <c r="AE15" s="407"/>
      <c r="AF15" s="7"/>
      <c r="AG15" s="7"/>
      <c r="AH15" s="7"/>
      <c r="AI15" s="7"/>
      <c r="AJ15" s="7"/>
      <c r="AK15" s="7"/>
    </row>
    <row r="16" spans="1:37" x14ac:dyDescent="0.5">
      <c r="A16" s="218"/>
      <c r="B16" s="634"/>
      <c r="C16" s="647" t="str" cm="1">
        <f t="array" ref="C16">IFERROR(IF(ISBLANK(A16),"",IF(AND(ISBLANK(B16),ISBLANK(E16),ISBLANK(F16)),"",IF(AND(ISBLANK(B16),ISBLANK(E16),NOT(ISBLANK(F16))),_xlfn._xlws.FILTER('Rot.Out'!L:L,'Rot.Out'!B:B=EnterData!F16),IF(AND(ISBLANK(B16),NOT(ISBLANK(E16))),_xlfn._xlws.FILTER(Int.Out!AA:AA,Int.Out!B:B=E16),_xlfn._xlws.FILTER(Make.Trt!D:D,Make.Trt!C:C=B16))))),"")</f>
        <v/>
      </c>
      <c r="D16" s="636"/>
      <c r="E16" s="636"/>
      <c r="F16" s="218"/>
      <c r="G16" s="218"/>
      <c r="H16" s="218"/>
      <c r="I16" s="619" t="s">
        <v>109</v>
      </c>
      <c r="J16" s="619" t="s">
        <v>109</v>
      </c>
      <c r="K16" s="652"/>
      <c r="L16" s="329"/>
      <c r="M16" s="7"/>
      <c r="N16" s="434" t="str">
        <f>IF(OR(ISBLANK($A16),ISBLANK($G16)),"",IFERROR(IF(INDEX(Times!N:N,MATCH(CONCATENATE($G16,$A16),Times!$S:$S,0))=0,"",INDEX(Times!N:N,MATCH(CONCATENATE($G16,$A16),Times!$S:$S,0))),""))</f>
        <v/>
      </c>
      <c r="O16" s="434" t="str">
        <f>IF(OR(ISBLANK($A16),ISBLANK($G16)),"",IFERROR(IF(INDEX(Times!O:O,MATCH(CONCATENATE($G16,$A16),Times!$S:$S,0))=0,"",INDEX(Times!O:O,MATCH(CONCATENATE($G16,$A16),Times!$S:$S,0))),""))</f>
        <v/>
      </c>
      <c r="P16" s="434" t="str">
        <f>IF(OR(ISBLANK($A16),ISBLANK($G16)),"",IFERROR(IF(INDEX(Times!P:P,MATCH(CONCATENATE($G16,$A16),Times!$S:$S,0))=0,"",INDEX(Times!P:P,MATCH(CONCATENATE($G16,$A16),Times!$S:$S,0))),""))</f>
        <v/>
      </c>
      <c r="Q16" s="434" t="str">
        <f>IF(OR(ISBLANK($A16),ISBLANK($G16)),"",IFERROR(IF(INDEX(Times!Q:Q,MATCH(CONCATENATE($G16,$A16),Times!$S:$S,0))=0,"",INDEX(Times!Q:Q,MATCH(CONCATENATE($G16,$A16),Times!$S:$S,0))),""))</f>
        <v/>
      </c>
      <c r="R16" s="218" t="str">
        <f>IF(OR(ISBLANK($A16),ISBLANK($G16)),"",IFERROR(IF(INDEX(Times!R:R,MATCH(CONCATENATE($G16,$A16),Times!$S:$S,0))=0,"",INDEX(Times!R:R,MATCH(CONCATENATE($G16,$A16),Times!$S:$S,0))),""))</f>
        <v/>
      </c>
      <c r="S16" s="645"/>
      <c r="T16" s="645"/>
      <c r="U16" s="218"/>
      <c r="V16" s="329"/>
      <c r="W16" s="329"/>
      <c r="X16" s="329"/>
      <c r="Y16" s="329"/>
      <c r="Z16" s="329"/>
      <c r="AA16" s="329"/>
      <c r="AB16" s="329"/>
      <c r="AC16" s="7"/>
      <c r="AD16" s="120"/>
      <c r="AE16" s="407"/>
      <c r="AF16" s="7"/>
      <c r="AG16" s="7"/>
      <c r="AH16" s="7"/>
      <c r="AI16" s="7"/>
      <c r="AJ16" s="7"/>
      <c r="AK16" s="7"/>
    </row>
    <row r="17" spans="1:37" x14ac:dyDescent="0.5">
      <c r="A17" s="218"/>
      <c r="B17" s="634"/>
      <c r="C17" s="647" t="str" cm="1">
        <f t="array" ref="C17">IFERROR(IF(ISBLANK(A17),"",IF(AND(ISBLANK(B17),ISBLANK(E17),ISBLANK(F17)),"",IF(AND(ISBLANK(B17),ISBLANK(E17),NOT(ISBLANK(F17))),_xlfn._xlws.FILTER('Rot.Out'!L:L,'Rot.Out'!B:B=EnterData!F17),IF(AND(ISBLANK(B17),NOT(ISBLANK(E17))),_xlfn._xlws.FILTER(Int.Out!AA:AA,Int.Out!B:B=E17),_xlfn._xlws.FILTER(Make.Trt!D:D,Make.Trt!C:C=B17))))),"")</f>
        <v/>
      </c>
      <c r="D17" s="636"/>
      <c r="E17" s="636"/>
      <c r="F17" s="218"/>
      <c r="G17" s="218"/>
      <c r="H17" s="218"/>
      <c r="I17" s="619" t="s">
        <v>109</v>
      </c>
      <c r="J17" s="619" t="s">
        <v>109</v>
      </c>
      <c r="K17" s="652"/>
      <c r="L17" s="329"/>
      <c r="M17" s="7"/>
      <c r="N17" s="434" t="str">
        <f>IF(OR(ISBLANK($A17),ISBLANK($G17)),"",IFERROR(IF(INDEX(Times!N:N,MATCH(CONCATENATE($G17,$A17),Times!$S:$S,0))=0,"",INDEX(Times!N:N,MATCH(CONCATENATE($G17,$A17),Times!$S:$S,0))),""))</f>
        <v/>
      </c>
      <c r="O17" s="434" t="str">
        <f>IF(OR(ISBLANK($A17),ISBLANK($G17)),"",IFERROR(IF(INDEX(Times!O:O,MATCH(CONCATENATE($G17,$A17),Times!$S:$S,0))=0,"",INDEX(Times!O:O,MATCH(CONCATENATE($G17,$A17),Times!$S:$S,0))),""))</f>
        <v/>
      </c>
      <c r="P17" s="434" t="str">
        <f>IF(OR(ISBLANK($A17),ISBLANK($G17)),"",IFERROR(IF(INDEX(Times!P:P,MATCH(CONCATENATE($G17,$A17),Times!$S:$S,0))=0,"",INDEX(Times!P:P,MATCH(CONCATENATE($G17,$A17),Times!$S:$S,0))),""))</f>
        <v/>
      </c>
      <c r="Q17" s="434" t="str">
        <f>IF(OR(ISBLANK($A17),ISBLANK($G17)),"",IFERROR(IF(INDEX(Times!Q:Q,MATCH(CONCATENATE($G17,$A17),Times!$S:$S,0))=0,"",INDEX(Times!Q:Q,MATCH(CONCATENATE($G17,$A17),Times!$S:$S,0))),""))</f>
        <v/>
      </c>
      <c r="R17" s="218" t="str">
        <f>IF(OR(ISBLANK($A17),ISBLANK($G17)),"",IFERROR(IF(INDEX(Times!R:R,MATCH(CONCATENATE($G17,$A17),Times!$S:$S,0))=0,"",INDEX(Times!R:R,MATCH(CONCATENATE($G17,$A17),Times!$S:$S,0))),""))</f>
        <v/>
      </c>
      <c r="S17" s="645"/>
      <c r="T17" s="645"/>
      <c r="U17" s="218"/>
      <c r="V17" s="329"/>
      <c r="W17" s="329"/>
      <c r="X17" s="329"/>
      <c r="Y17" s="329"/>
      <c r="Z17" s="329"/>
      <c r="AA17" s="329"/>
      <c r="AB17" s="329"/>
      <c r="AC17" s="7"/>
      <c r="AD17" s="120"/>
      <c r="AE17" s="407"/>
      <c r="AF17" s="7"/>
      <c r="AG17" s="7"/>
      <c r="AH17" s="7"/>
      <c r="AI17" s="7"/>
      <c r="AJ17" s="7"/>
      <c r="AK17" s="7"/>
    </row>
    <row r="18" spans="1:37" x14ac:dyDescent="0.5">
      <c r="A18" s="218"/>
      <c r="B18" s="634"/>
      <c r="C18" s="647" t="str" cm="1">
        <f t="array" ref="C18">IFERROR(IF(ISBLANK(A18),"",IF(AND(ISBLANK(B18),ISBLANK(E18),ISBLANK(F18)),"",IF(AND(ISBLANK(B18),ISBLANK(E18),NOT(ISBLANK(F18))),_xlfn._xlws.FILTER('Rot.Out'!L:L,'Rot.Out'!B:B=EnterData!F18),IF(AND(ISBLANK(B18),NOT(ISBLANK(E18))),_xlfn._xlws.FILTER(Int.Out!AA:AA,Int.Out!B:B=E18),_xlfn._xlws.FILTER(Make.Trt!D:D,Make.Trt!C:C=B18))))),"")</f>
        <v/>
      </c>
      <c r="D18" s="636"/>
      <c r="E18" s="636"/>
      <c r="F18" s="218"/>
      <c r="G18" s="218"/>
      <c r="H18" s="218"/>
      <c r="I18" s="619" t="s">
        <v>109</v>
      </c>
      <c r="J18" s="619" t="s">
        <v>109</v>
      </c>
      <c r="K18" s="652"/>
      <c r="L18" s="329"/>
      <c r="M18" s="7"/>
      <c r="N18" s="434" t="str">
        <f>IF(OR(ISBLANK($A18),ISBLANK($G18)),"",IFERROR(IF(INDEX(Times!N:N,MATCH(CONCATENATE($G18,$A18),Times!$S:$S,0))=0,"",INDEX(Times!N:N,MATCH(CONCATENATE($G18,$A18),Times!$S:$S,0))),""))</f>
        <v/>
      </c>
      <c r="O18" s="434" t="str">
        <f>IF(OR(ISBLANK($A18),ISBLANK($G18)),"",IFERROR(IF(INDEX(Times!O:O,MATCH(CONCATENATE($G18,$A18),Times!$S:$S,0))=0,"",INDEX(Times!O:O,MATCH(CONCATENATE($G18,$A18),Times!$S:$S,0))),""))</f>
        <v/>
      </c>
      <c r="P18" s="434" t="str">
        <f>IF(OR(ISBLANK($A18),ISBLANK($G18)),"",IFERROR(IF(INDEX(Times!P:P,MATCH(CONCATENATE($G18,$A18),Times!$S:$S,0))=0,"",INDEX(Times!P:P,MATCH(CONCATENATE($G18,$A18),Times!$S:$S,0))),""))</f>
        <v/>
      </c>
      <c r="Q18" s="434" t="str">
        <f>IF(OR(ISBLANK($A18),ISBLANK($G18)),"",IFERROR(IF(INDEX(Times!Q:Q,MATCH(CONCATENATE($G18,$A18),Times!$S:$S,0))=0,"",INDEX(Times!Q:Q,MATCH(CONCATENATE($G18,$A18),Times!$S:$S,0))),""))</f>
        <v/>
      </c>
      <c r="R18" s="218" t="str">
        <f>IF(OR(ISBLANK($A18),ISBLANK($G18)),"",IFERROR(IF(INDEX(Times!R:R,MATCH(CONCATENATE($G18,$A18),Times!$S:$S,0))=0,"",INDEX(Times!R:R,MATCH(CONCATENATE($G18,$A18),Times!$S:$S,0))),""))</f>
        <v/>
      </c>
      <c r="S18" s="645"/>
      <c r="T18" s="645"/>
      <c r="U18" s="218"/>
      <c r="V18" s="329"/>
      <c r="W18" s="329"/>
      <c r="X18" s="329"/>
      <c r="Y18" s="329"/>
      <c r="Z18" s="329"/>
      <c r="AA18" s="329"/>
      <c r="AB18" s="329"/>
      <c r="AC18" s="7"/>
      <c r="AD18" s="120"/>
      <c r="AE18" s="407"/>
      <c r="AF18" s="7"/>
      <c r="AG18" s="7"/>
      <c r="AH18" s="7"/>
      <c r="AI18" s="7"/>
      <c r="AJ18" s="7"/>
      <c r="AK18" s="7"/>
    </row>
    <row r="19" spans="1:37" x14ac:dyDescent="0.5">
      <c r="A19" s="218"/>
      <c r="B19" s="634"/>
      <c r="C19" s="647" t="str" cm="1">
        <f t="array" ref="C19">IFERROR(IF(ISBLANK(A19),"",IF(AND(ISBLANK(B19),ISBLANK(E19),ISBLANK(F19)),"",IF(AND(ISBLANK(B19),ISBLANK(E19),NOT(ISBLANK(F19))),_xlfn._xlws.FILTER('Rot.Out'!L:L,'Rot.Out'!B:B=EnterData!F19),IF(AND(ISBLANK(B19),NOT(ISBLANK(E19))),_xlfn._xlws.FILTER(Int.Out!AA:AA,Int.Out!B:B=E19),_xlfn._xlws.FILTER(Make.Trt!D:D,Make.Trt!C:C=B19))))),"")</f>
        <v/>
      </c>
      <c r="D19" s="636"/>
      <c r="E19" s="636"/>
      <c r="F19" s="218"/>
      <c r="G19" s="218"/>
      <c r="H19" s="218"/>
      <c r="I19" s="619" t="s">
        <v>109</v>
      </c>
      <c r="J19" s="619" t="s">
        <v>109</v>
      </c>
      <c r="K19" s="652"/>
      <c r="L19" s="329"/>
      <c r="M19" s="7"/>
      <c r="N19" s="434" t="str">
        <f>IF(OR(ISBLANK($A19),ISBLANK($G19)),"",IFERROR(IF(INDEX(Times!N:N,MATCH(CONCATENATE($G19,$A19),Times!$S:$S,0))=0,"",INDEX(Times!N:N,MATCH(CONCATENATE($G19,$A19),Times!$S:$S,0))),""))</f>
        <v/>
      </c>
      <c r="O19" s="434" t="str">
        <f>IF(OR(ISBLANK($A19),ISBLANK($G19)),"",IFERROR(IF(INDEX(Times!O:O,MATCH(CONCATENATE($G19,$A19),Times!$S:$S,0))=0,"",INDEX(Times!O:O,MATCH(CONCATENATE($G19,$A19),Times!$S:$S,0))),""))</f>
        <v/>
      </c>
      <c r="P19" s="434" t="str">
        <f>IF(OR(ISBLANK($A19),ISBLANK($G19)),"",IFERROR(IF(INDEX(Times!P:P,MATCH(CONCATENATE($G19,$A19),Times!$S:$S,0))=0,"",INDEX(Times!P:P,MATCH(CONCATENATE($G19,$A19),Times!$S:$S,0))),""))</f>
        <v/>
      </c>
      <c r="Q19" s="434" t="str">
        <f>IF(OR(ISBLANK($A19),ISBLANK($G19)),"",IFERROR(IF(INDEX(Times!Q:Q,MATCH(CONCATENATE($G19,$A19),Times!$S:$S,0))=0,"",INDEX(Times!Q:Q,MATCH(CONCATENATE($G19,$A19),Times!$S:$S,0))),""))</f>
        <v/>
      </c>
      <c r="R19" s="218" t="str">
        <f>IF(OR(ISBLANK($A19),ISBLANK($G19)),"",IFERROR(IF(INDEX(Times!R:R,MATCH(CONCATENATE($G19,$A19),Times!$S:$S,0))=0,"",INDEX(Times!R:R,MATCH(CONCATENATE($G19,$A19),Times!$S:$S,0))),""))</f>
        <v/>
      </c>
      <c r="S19" s="645"/>
      <c r="T19" s="645"/>
      <c r="U19" s="218"/>
      <c r="V19" s="329"/>
      <c r="W19" s="329"/>
      <c r="X19" s="329"/>
      <c r="Y19" s="329"/>
      <c r="Z19" s="329"/>
      <c r="AA19" s="329"/>
      <c r="AB19" s="329"/>
      <c r="AC19" s="7"/>
      <c r="AD19" s="120"/>
      <c r="AE19" s="407"/>
      <c r="AF19" s="7"/>
      <c r="AG19" s="7"/>
      <c r="AH19" s="7"/>
      <c r="AI19" s="7"/>
      <c r="AJ19" s="7"/>
      <c r="AK19" s="7"/>
    </row>
    <row r="20" spans="1:37" x14ac:dyDescent="0.5">
      <c r="A20" s="218"/>
      <c r="B20" s="634"/>
      <c r="C20" s="647" t="str" cm="1">
        <f t="array" ref="C20">IFERROR(IF(ISBLANK(A20),"",IF(AND(ISBLANK(B20),ISBLANK(E20),ISBLANK(F20)),"",IF(AND(ISBLANK(B20),ISBLANK(E20),NOT(ISBLANK(F20))),_xlfn._xlws.FILTER('Rot.Out'!L:L,'Rot.Out'!B:B=EnterData!F20),IF(AND(ISBLANK(B20),NOT(ISBLANK(E20))),_xlfn._xlws.FILTER(Int.Out!AA:AA,Int.Out!B:B=E20),_xlfn._xlws.FILTER(Make.Trt!D:D,Make.Trt!C:C=B20))))),"")</f>
        <v/>
      </c>
      <c r="D20" s="636"/>
      <c r="E20" s="636"/>
      <c r="F20" s="218"/>
      <c r="G20" s="218"/>
      <c r="H20" s="218"/>
      <c r="I20" s="619" t="s">
        <v>109</v>
      </c>
      <c r="J20" s="619" t="s">
        <v>109</v>
      </c>
      <c r="K20" s="652"/>
      <c r="L20" s="329"/>
      <c r="M20" s="7"/>
      <c r="N20" s="434" t="str">
        <f>IF(OR(ISBLANK($A20),ISBLANK($G20)),"",IFERROR(IF(INDEX(Times!N:N,MATCH(CONCATENATE($G20,$A20),Times!$S:$S,0))=0,"",INDEX(Times!N:N,MATCH(CONCATENATE($G20,$A20),Times!$S:$S,0))),""))</f>
        <v/>
      </c>
      <c r="O20" s="434" t="str">
        <f>IF(OR(ISBLANK($A20),ISBLANK($G20)),"",IFERROR(IF(INDEX(Times!O:O,MATCH(CONCATENATE($G20,$A20),Times!$S:$S,0))=0,"",INDEX(Times!O:O,MATCH(CONCATENATE($G20,$A20),Times!$S:$S,0))),""))</f>
        <v/>
      </c>
      <c r="P20" s="434" t="str">
        <f>IF(OR(ISBLANK($A20),ISBLANK($G20)),"",IFERROR(IF(INDEX(Times!P:P,MATCH(CONCATENATE($G20,$A20),Times!$S:$S,0))=0,"",INDEX(Times!P:P,MATCH(CONCATENATE($G20,$A20),Times!$S:$S,0))),""))</f>
        <v/>
      </c>
      <c r="Q20" s="434" t="str">
        <f>IF(OR(ISBLANK($A20),ISBLANK($G20)),"",IFERROR(IF(INDEX(Times!Q:Q,MATCH(CONCATENATE($G20,$A20),Times!$S:$S,0))=0,"",INDEX(Times!Q:Q,MATCH(CONCATENATE($G20,$A20),Times!$S:$S,0))),""))</f>
        <v/>
      </c>
      <c r="R20" s="218" t="str">
        <f>IF(OR(ISBLANK($A20),ISBLANK($G20)),"",IFERROR(IF(INDEX(Times!R:R,MATCH(CONCATENATE($G20,$A20),Times!$S:$S,0))=0,"",INDEX(Times!R:R,MATCH(CONCATENATE($G20,$A20),Times!$S:$S,0))),""))</f>
        <v/>
      </c>
      <c r="S20" s="645"/>
      <c r="T20" s="645"/>
      <c r="U20" s="218"/>
      <c r="V20" s="329"/>
      <c r="W20" s="329"/>
      <c r="X20" s="329"/>
      <c r="Y20" s="329"/>
      <c r="Z20" s="329"/>
      <c r="AA20" s="329"/>
      <c r="AB20" s="329"/>
      <c r="AC20" s="7"/>
      <c r="AD20" s="120"/>
      <c r="AE20" s="407"/>
      <c r="AF20" s="7"/>
      <c r="AG20" s="7"/>
      <c r="AH20" s="7"/>
      <c r="AI20" s="7"/>
      <c r="AJ20" s="7"/>
      <c r="AK20" s="7"/>
    </row>
    <row r="21" spans="1:37" x14ac:dyDescent="0.5">
      <c r="A21" s="218"/>
      <c r="B21" s="634"/>
      <c r="C21" s="647" t="str" cm="1">
        <f t="array" ref="C21">IFERROR(IF(ISBLANK(A21),"",IF(AND(ISBLANK(B21),ISBLANK(E21),ISBLANK(F21)),"",IF(AND(ISBLANK(B21),ISBLANK(E21),NOT(ISBLANK(F21))),_xlfn._xlws.FILTER('Rot.Out'!L:L,'Rot.Out'!B:B=EnterData!F21),IF(AND(ISBLANK(B21),NOT(ISBLANK(E21))),_xlfn._xlws.FILTER(Int.Out!AA:AA,Int.Out!B:B=E21),_xlfn._xlws.FILTER(Make.Trt!D:D,Make.Trt!C:C=B21))))),"")</f>
        <v/>
      </c>
      <c r="D21" s="636"/>
      <c r="E21" s="636"/>
      <c r="F21" s="218"/>
      <c r="G21" s="218"/>
      <c r="H21" s="218"/>
      <c r="I21" s="619" t="s">
        <v>109</v>
      </c>
      <c r="J21" s="619" t="s">
        <v>109</v>
      </c>
      <c r="K21" s="652"/>
      <c r="L21" s="329"/>
      <c r="M21" s="7"/>
      <c r="N21" s="434" t="str">
        <f>IF(OR(ISBLANK($A21),ISBLANK($G21)),"",IFERROR(IF(INDEX(Times!N:N,MATCH(CONCATENATE($G21,$A21),Times!$S:$S,0))=0,"",INDEX(Times!N:N,MATCH(CONCATENATE($G21,$A21),Times!$S:$S,0))),""))</f>
        <v/>
      </c>
      <c r="O21" s="434" t="str">
        <f>IF(OR(ISBLANK($A21),ISBLANK($G21)),"",IFERROR(IF(INDEX(Times!O:O,MATCH(CONCATENATE($G21,$A21),Times!$S:$S,0))=0,"",INDEX(Times!O:O,MATCH(CONCATENATE($G21,$A21),Times!$S:$S,0))),""))</f>
        <v/>
      </c>
      <c r="P21" s="434" t="str">
        <f>IF(OR(ISBLANK($A21),ISBLANK($G21)),"",IFERROR(IF(INDEX(Times!P:P,MATCH(CONCATENATE($G21,$A21),Times!$S:$S,0))=0,"",INDEX(Times!P:P,MATCH(CONCATENATE($G21,$A21),Times!$S:$S,0))),""))</f>
        <v/>
      </c>
      <c r="Q21" s="434" t="str">
        <f>IF(OR(ISBLANK($A21),ISBLANK($G21)),"",IFERROR(IF(INDEX(Times!Q:Q,MATCH(CONCATENATE($G21,$A21),Times!$S:$S,0))=0,"",INDEX(Times!Q:Q,MATCH(CONCATENATE($G21,$A21),Times!$S:$S,0))),""))</f>
        <v/>
      </c>
      <c r="R21" s="218" t="str">
        <f>IF(OR(ISBLANK($A21),ISBLANK($G21)),"",IFERROR(IF(INDEX(Times!R:R,MATCH(CONCATENATE($G21,$A21),Times!$S:$S,0))=0,"",INDEX(Times!R:R,MATCH(CONCATENATE($G21,$A21),Times!$S:$S,0))),""))</f>
        <v/>
      </c>
      <c r="S21" s="645"/>
      <c r="T21" s="645"/>
      <c r="U21" s="218"/>
      <c r="V21" s="329"/>
      <c r="W21" s="329"/>
      <c r="X21" s="329"/>
      <c r="Y21" s="329"/>
      <c r="Z21" s="329"/>
      <c r="AA21" s="329"/>
      <c r="AB21" s="329"/>
      <c r="AC21" s="7"/>
      <c r="AD21" s="120"/>
      <c r="AE21" s="407"/>
      <c r="AF21" s="7"/>
      <c r="AG21" s="7"/>
      <c r="AH21" s="7"/>
      <c r="AI21" s="7"/>
      <c r="AJ21" s="7"/>
      <c r="AK21" s="7"/>
    </row>
    <row r="22" spans="1:37" x14ac:dyDescent="0.5">
      <c r="A22" s="218"/>
      <c r="B22" s="634"/>
      <c r="C22" s="647" t="str" cm="1">
        <f t="array" ref="C22">IFERROR(IF(ISBLANK(A22),"",IF(AND(ISBLANK(B22),ISBLANK(E22),ISBLANK(F22)),"",IF(AND(ISBLANK(B22),ISBLANK(E22),NOT(ISBLANK(F22))),_xlfn._xlws.FILTER('Rot.Out'!L:L,'Rot.Out'!B:B=EnterData!F22),IF(AND(ISBLANK(B22),NOT(ISBLANK(E22))),_xlfn._xlws.FILTER(Int.Out!AA:AA,Int.Out!B:B=E22),_xlfn._xlws.FILTER(Make.Trt!D:D,Make.Trt!C:C=B22))))),"")</f>
        <v/>
      </c>
      <c r="D22" s="636"/>
      <c r="E22" s="636"/>
      <c r="F22" s="218"/>
      <c r="G22" s="218"/>
      <c r="H22" s="218"/>
      <c r="I22" s="619" t="s">
        <v>109</v>
      </c>
      <c r="J22" s="619" t="s">
        <v>109</v>
      </c>
      <c r="K22" s="652"/>
      <c r="L22" s="329"/>
      <c r="M22" s="7"/>
      <c r="N22" s="434" t="str">
        <f>IF(OR(ISBLANK($A22),ISBLANK($G22)),"",IFERROR(IF(INDEX(Times!N:N,MATCH(CONCATENATE($G22,$A22),Times!$S:$S,0))=0,"",INDEX(Times!N:N,MATCH(CONCATENATE($G22,$A22),Times!$S:$S,0))),""))</f>
        <v/>
      </c>
      <c r="O22" s="434" t="str">
        <f>IF(OR(ISBLANK($A22),ISBLANK($G22)),"",IFERROR(IF(INDEX(Times!O:O,MATCH(CONCATENATE($G22,$A22),Times!$S:$S,0))=0,"",INDEX(Times!O:O,MATCH(CONCATENATE($G22,$A22),Times!$S:$S,0))),""))</f>
        <v/>
      </c>
      <c r="P22" s="434" t="str">
        <f>IF(OR(ISBLANK($A22),ISBLANK($G22)),"",IFERROR(IF(INDEX(Times!P:P,MATCH(CONCATENATE($G22,$A22),Times!$S:$S,0))=0,"",INDEX(Times!P:P,MATCH(CONCATENATE($G22,$A22),Times!$S:$S,0))),""))</f>
        <v/>
      </c>
      <c r="Q22" s="434" t="str">
        <f>IF(OR(ISBLANK($A22),ISBLANK($G22)),"",IFERROR(IF(INDEX(Times!Q:Q,MATCH(CONCATENATE($G22,$A22),Times!$S:$S,0))=0,"",INDEX(Times!Q:Q,MATCH(CONCATENATE($G22,$A22),Times!$S:$S,0))),""))</f>
        <v/>
      </c>
      <c r="R22" s="218" t="str">
        <f>IF(OR(ISBLANK($A22),ISBLANK($G22)),"",IFERROR(IF(INDEX(Times!R:R,MATCH(CONCATENATE($G22,$A22),Times!$S:$S,0))=0,"",INDEX(Times!R:R,MATCH(CONCATENATE($G22,$A22),Times!$S:$S,0))),""))</f>
        <v/>
      </c>
      <c r="S22" s="645"/>
      <c r="T22" s="645"/>
      <c r="U22" s="218"/>
      <c r="V22" s="329"/>
      <c r="W22" s="329"/>
      <c r="X22" s="329"/>
      <c r="Y22" s="329"/>
      <c r="Z22" s="329"/>
      <c r="AA22" s="329"/>
      <c r="AB22" s="329"/>
      <c r="AC22" s="7"/>
      <c r="AD22" s="120"/>
      <c r="AE22" s="407"/>
      <c r="AF22" s="7"/>
      <c r="AG22" s="7"/>
      <c r="AH22" s="7"/>
      <c r="AI22" s="7"/>
      <c r="AJ22" s="7"/>
      <c r="AK22" s="7"/>
    </row>
    <row r="23" spans="1:37" x14ac:dyDescent="0.5">
      <c r="A23" s="218"/>
      <c r="B23" s="634"/>
      <c r="C23" s="647" t="str" cm="1">
        <f t="array" ref="C23">IFERROR(IF(ISBLANK(A23),"",IF(AND(ISBLANK(B23),ISBLANK(E23),ISBLANK(F23)),"",IF(AND(ISBLANK(B23),ISBLANK(E23),NOT(ISBLANK(F23))),_xlfn._xlws.FILTER('Rot.Out'!L:L,'Rot.Out'!B:B=EnterData!F23),IF(AND(ISBLANK(B23),NOT(ISBLANK(E23))),_xlfn._xlws.FILTER(Int.Out!AA:AA,Int.Out!B:B=E23),_xlfn._xlws.FILTER(Make.Trt!D:D,Make.Trt!C:C=B23))))),"")</f>
        <v/>
      </c>
      <c r="D23" s="636"/>
      <c r="E23" s="636"/>
      <c r="F23" s="218"/>
      <c r="G23" s="218"/>
      <c r="H23" s="218"/>
      <c r="I23" s="619" t="s">
        <v>109</v>
      </c>
      <c r="J23" s="619" t="s">
        <v>109</v>
      </c>
      <c r="K23" s="652"/>
      <c r="L23" s="329"/>
      <c r="M23" s="7"/>
      <c r="N23" s="434" t="str">
        <f>IF(OR(ISBLANK($A23),ISBLANK($G23)),"",IFERROR(IF(INDEX(Times!N:N,MATCH(CONCATENATE($G23,$A23),Times!$S:$S,0))=0,"",INDEX(Times!N:N,MATCH(CONCATENATE($G23,$A23),Times!$S:$S,0))),""))</f>
        <v/>
      </c>
      <c r="O23" s="434" t="str">
        <f>IF(OR(ISBLANK($A23),ISBLANK($G23)),"",IFERROR(IF(INDEX(Times!O:O,MATCH(CONCATENATE($G23,$A23),Times!$S:$S,0))=0,"",INDEX(Times!O:O,MATCH(CONCATENATE($G23,$A23),Times!$S:$S,0))),""))</f>
        <v/>
      </c>
      <c r="P23" s="434" t="str">
        <f>IF(OR(ISBLANK($A23),ISBLANK($G23)),"",IFERROR(IF(INDEX(Times!P:P,MATCH(CONCATENATE($G23,$A23),Times!$S:$S,0))=0,"",INDEX(Times!P:P,MATCH(CONCATENATE($G23,$A23),Times!$S:$S,0))),""))</f>
        <v/>
      </c>
      <c r="Q23" s="434" t="str">
        <f>IF(OR(ISBLANK($A23),ISBLANK($G23)),"",IFERROR(IF(INDEX(Times!Q:Q,MATCH(CONCATENATE($G23,$A23),Times!$S:$S,0))=0,"",INDEX(Times!Q:Q,MATCH(CONCATENATE($G23,$A23),Times!$S:$S,0))),""))</f>
        <v/>
      </c>
      <c r="R23" s="218" t="str">
        <f>IF(OR(ISBLANK($A23),ISBLANK($G23)),"",IFERROR(IF(INDEX(Times!R:R,MATCH(CONCATENATE($G23,$A23),Times!$S:$S,0))=0,"",INDEX(Times!R:R,MATCH(CONCATENATE($G23,$A23),Times!$S:$S,0))),""))</f>
        <v/>
      </c>
      <c r="S23" s="645"/>
      <c r="T23" s="645"/>
      <c r="U23" s="218"/>
      <c r="V23" s="329"/>
      <c r="W23" s="329"/>
      <c r="X23" s="329"/>
      <c r="Y23" s="329"/>
      <c r="Z23" s="329"/>
      <c r="AA23" s="329"/>
      <c r="AB23" s="329"/>
      <c r="AC23" s="7"/>
      <c r="AD23" s="120"/>
      <c r="AE23" s="407"/>
      <c r="AF23" s="7"/>
      <c r="AG23" s="7"/>
      <c r="AH23" s="7"/>
      <c r="AI23" s="7"/>
      <c r="AJ23" s="7"/>
      <c r="AK23" s="7"/>
    </row>
    <row r="24" spans="1:37" x14ac:dyDescent="0.5">
      <c r="A24" s="218"/>
      <c r="B24" s="634"/>
      <c r="C24" s="647" t="str" cm="1">
        <f t="array" ref="C24">IFERROR(IF(ISBLANK(A24),"",IF(AND(ISBLANK(B24),ISBLANK(E24),ISBLANK(F24)),"",IF(AND(ISBLANK(B24),ISBLANK(E24),NOT(ISBLANK(F24))),_xlfn._xlws.FILTER('Rot.Out'!L:L,'Rot.Out'!B:B=EnterData!F24),IF(AND(ISBLANK(B24),NOT(ISBLANK(E24))),_xlfn._xlws.FILTER(Int.Out!AA:AA,Int.Out!B:B=E24),_xlfn._xlws.FILTER(Make.Trt!D:D,Make.Trt!C:C=B24))))),"")</f>
        <v/>
      </c>
      <c r="D24" s="636"/>
      <c r="E24" s="636"/>
      <c r="F24" s="218"/>
      <c r="G24" s="218"/>
      <c r="H24" s="218"/>
      <c r="I24" s="619" t="s">
        <v>109</v>
      </c>
      <c r="J24" s="619" t="s">
        <v>109</v>
      </c>
      <c r="K24" s="652"/>
      <c r="L24" s="329"/>
      <c r="M24" s="7"/>
      <c r="N24" s="434" t="str">
        <f>IF(OR(ISBLANK($A24),ISBLANK($G24)),"",IFERROR(IF(INDEX(Times!N:N,MATCH(CONCATENATE($G24,$A24),Times!$S:$S,0))=0,"",INDEX(Times!N:N,MATCH(CONCATENATE($G24,$A24),Times!$S:$S,0))),""))</f>
        <v/>
      </c>
      <c r="O24" s="434" t="str">
        <f>IF(OR(ISBLANK($A24),ISBLANK($G24)),"",IFERROR(IF(INDEX(Times!O:O,MATCH(CONCATENATE($G24,$A24),Times!$S:$S,0))=0,"",INDEX(Times!O:O,MATCH(CONCATENATE($G24,$A24),Times!$S:$S,0))),""))</f>
        <v/>
      </c>
      <c r="P24" s="434" t="str">
        <f>IF(OR(ISBLANK($A24),ISBLANK($G24)),"",IFERROR(IF(INDEX(Times!P:P,MATCH(CONCATENATE($G24,$A24),Times!$S:$S,0))=0,"",INDEX(Times!P:P,MATCH(CONCATENATE($G24,$A24),Times!$S:$S,0))),""))</f>
        <v/>
      </c>
      <c r="Q24" s="434" t="str">
        <f>IF(OR(ISBLANK($A24),ISBLANK($G24)),"",IFERROR(IF(INDEX(Times!Q:Q,MATCH(CONCATENATE($G24,$A24),Times!$S:$S,0))=0,"",INDEX(Times!Q:Q,MATCH(CONCATENATE($G24,$A24),Times!$S:$S,0))),""))</f>
        <v/>
      </c>
      <c r="R24" s="218" t="str">
        <f>IF(OR(ISBLANK($A24),ISBLANK($G24)),"",IFERROR(IF(INDEX(Times!R:R,MATCH(CONCATENATE($G24,$A24),Times!$S:$S,0))=0,"",INDEX(Times!R:R,MATCH(CONCATENATE($G24,$A24),Times!$S:$S,0))),""))</f>
        <v/>
      </c>
      <c r="S24" s="645"/>
      <c r="T24" s="645"/>
      <c r="U24" s="218"/>
      <c r="V24" s="329"/>
      <c r="W24" s="329"/>
      <c r="X24" s="329"/>
      <c r="Y24" s="329"/>
      <c r="Z24" s="329"/>
      <c r="AA24" s="329"/>
      <c r="AB24" s="329"/>
      <c r="AC24" s="7"/>
      <c r="AD24" s="120"/>
      <c r="AE24" s="407"/>
      <c r="AF24" s="7"/>
      <c r="AG24" s="7"/>
      <c r="AH24" s="7"/>
      <c r="AI24" s="7"/>
      <c r="AJ24" s="7"/>
      <c r="AK24" s="7"/>
    </row>
    <row r="25" spans="1:37" ht="14.7" thickBot="1" x14ac:dyDescent="0.55000000000000004">
      <c r="A25" s="218"/>
      <c r="B25" s="634"/>
      <c r="C25" s="647" t="str" cm="1">
        <f t="array" ref="C25">IFERROR(IF(ISBLANK(A25),"",IF(AND(ISBLANK(B25),ISBLANK(E25),ISBLANK(F25)),"",IF(AND(ISBLANK(B25),ISBLANK(E25),NOT(ISBLANK(F25))),_xlfn._xlws.FILTER('Rot.Out'!L:L,'Rot.Out'!B:B=EnterData!F25),IF(AND(ISBLANK(B25),NOT(ISBLANK(E25))),_xlfn._xlws.FILTER(Int.Out!AA:AA,Int.Out!B:B=E25),_xlfn._xlws.FILTER(Make.Trt!D:D,Make.Trt!C:C=B25))))),"")</f>
        <v/>
      </c>
      <c r="D25" s="636"/>
      <c r="E25" s="636"/>
      <c r="F25" s="218"/>
      <c r="G25" s="218"/>
      <c r="H25" s="218"/>
      <c r="I25" s="619" t="s">
        <v>109</v>
      </c>
      <c r="J25" s="619" t="s">
        <v>109</v>
      </c>
      <c r="K25" s="652"/>
      <c r="L25" s="329"/>
      <c r="M25" s="7"/>
      <c r="N25" s="434" t="str">
        <f>IF(OR(ISBLANK($A25),ISBLANK($G25)),"",IFERROR(IF(INDEX(Times!N:N,MATCH(CONCATENATE($G25,$A25),Times!$S:$S,0))=0,"",INDEX(Times!N:N,MATCH(CONCATENATE($G25,$A25),Times!$S:$S,0))),""))</f>
        <v/>
      </c>
      <c r="O25" s="434" t="str">
        <f>IF(OR(ISBLANK($A25),ISBLANK($G25)),"",IFERROR(IF(INDEX(Times!O:O,MATCH(CONCATENATE($G25,$A25),Times!$S:$S,0))=0,"",INDEX(Times!O:O,MATCH(CONCATENATE($G25,$A25),Times!$S:$S,0))),""))</f>
        <v/>
      </c>
      <c r="P25" s="434" t="str">
        <f>IF(OR(ISBLANK($A25),ISBLANK($G25)),"",IFERROR(IF(INDEX(Times!P:P,MATCH(CONCATENATE($G25,$A25),Times!$S:$S,0))=0,"",INDEX(Times!P:P,MATCH(CONCATENATE($G25,$A25),Times!$S:$S,0))),""))</f>
        <v/>
      </c>
      <c r="Q25" s="434" t="str">
        <f>IF(OR(ISBLANK($A25),ISBLANK($G25)),"",IFERROR(IF(INDEX(Times!Q:Q,MATCH(CONCATENATE($G25,$A25),Times!$S:$S,0))=0,"",INDEX(Times!Q:Q,MATCH(CONCATENATE($G25,$A25),Times!$S:$S,0))),""))</f>
        <v/>
      </c>
      <c r="R25" s="218" t="str">
        <f>IF(OR(ISBLANK($A25),ISBLANK($G25)),"",IFERROR(IF(INDEX(Times!R:R,MATCH(CONCATENATE($G25,$A25),Times!$S:$S,0))=0,"",INDEX(Times!R:R,MATCH(CONCATENATE($G25,$A25),Times!$S:$S,0))),""))</f>
        <v/>
      </c>
      <c r="S25" s="645"/>
      <c r="T25" s="645"/>
      <c r="U25" s="218"/>
      <c r="V25" s="329"/>
      <c r="W25" s="329"/>
      <c r="X25" s="329"/>
      <c r="Y25" s="329"/>
      <c r="Z25" s="329"/>
      <c r="AA25" s="329"/>
      <c r="AB25" s="329"/>
      <c r="AC25" s="7"/>
      <c r="AD25" s="120"/>
      <c r="AE25" s="408"/>
      <c r="AF25" s="7"/>
      <c r="AG25" s="7"/>
      <c r="AH25" s="7"/>
      <c r="AI25" s="7"/>
      <c r="AJ25" s="7"/>
      <c r="AK25" s="7"/>
    </row>
    <row r="26" spans="1:37" x14ac:dyDescent="0.5">
      <c r="A26" s="218"/>
      <c r="B26" s="634"/>
      <c r="C26" s="647" t="str" cm="1">
        <f t="array" ref="C26">IFERROR(IF(ISBLANK(A26),"",IF(AND(ISBLANK(B26),ISBLANK(E26),ISBLANK(F26)),"",IF(AND(ISBLANK(B26),ISBLANK(E26),NOT(ISBLANK(F26))),_xlfn._xlws.FILTER('Rot.Out'!L:L,'Rot.Out'!B:B=EnterData!F26),IF(AND(ISBLANK(B26),NOT(ISBLANK(E26))),_xlfn._xlws.FILTER(Int.Out!AA:AA,Int.Out!B:B=E26),_xlfn._xlws.FILTER(Make.Trt!D:D,Make.Trt!C:C=B26))))),"")</f>
        <v/>
      </c>
      <c r="D26" s="636"/>
      <c r="E26" s="636"/>
      <c r="F26" s="218"/>
      <c r="G26" s="218"/>
      <c r="H26" s="218"/>
      <c r="I26" s="619" t="s">
        <v>109</v>
      </c>
      <c r="J26" s="619" t="s">
        <v>109</v>
      </c>
      <c r="K26" s="652"/>
      <c r="L26" s="329"/>
      <c r="M26" s="7"/>
      <c r="N26" s="434" t="str">
        <f>IF(OR(ISBLANK($A26),ISBLANK($G26)),"",IFERROR(IF(INDEX(Times!N:N,MATCH(CONCATENATE($G26,$A26),Times!$S:$S,0))=0,"",INDEX(Times!N:N,MATCH(CONCATENATE($G26,$A26),Times!$S:$S,0))),""))</f>
        <v/>
      </c>
      <c r="O26" s="434" t="str">
        <f>IF(OR(ISBLANK($A26),ISBLANK($G26)),"",IFERROR(IF(INDEX(Times!O:O,MATCH(CONCATENATE($G26,$A26),Times!$S:$S,0))=0,"",INDEX(Times!O:O,MATCH(CONCATENATE($G26,$A26),Times!$S:$S,0))),""))</f>
        <v/>
      </c>
      <c r="P26" s="434" t="str">
        <f>IF(OR(ISBLANK($A26),ISBLANK($G26)),"",IFERROR(IF(INDEX(Times!P:P,MATCH(CONCATENATE($G26,$A26),Times!$S:$S,0))=0,"",INDEX(Times!P:P,MATCH(CONCATENATE($G26,$A26),Times!$S:$S,0))),""))</f>
        <v/>
      </c>
      <c r="Q26" s="434" t="str">
        <f>IF(OR(ISBLANK($A26),ISBLANK($G26)),"",IFERROR(IF(INDEX(Times!Q:Q,MATCH(CONCATENATE($G26,$A26),Times!$S:$S,0))=0,"",INDEX(Times!Q:Q,MATCH(CONCATENATE($G26,$A26),Times!$S:$S,0))),""))</f>
        <v/>
      </c>
      <c r="R26" s="218" t="str">
        <f>IF(OR(ISBLANK($A26),ISBLANK($G26)),"",IFERROR(IF(INDEX(Times!R:R,MATCH(CONCATENATE($G26,$A26),Times!$S:$S,0))=0,"",INDEX(Times!R:R,MATCH(CONCATENATE($G26,$A26),Times!$S:$S,0))),""))</f>
        <v/>
      </c>
      <c r="S26" s="645"/>
      <c r="T26" s="645"/>
      <c r="U26" s="218"/>
      <c r="V26" s="329"/>
      <c r="W26" s="329"/>
      <c r="X26" s="329"/>
      <c r="Y26" s="329"/>
      <c r="Z26" s="329"/>
      <c r="AA26" s="329"/>
      <c r="AB26" s="329"/>
      <c r="AC26" s="7"/>
      <c r="AD26" s="7"/>
      <c r="AE26" s="26"/>
      <c r="AF26" s="7"/>
      <c r="AG26" s="7"/>
      <c r="AH26" s="7"/>
      <c r="AI26" s="7"/>
      <c r="AJ26" s="7"/>
      <c r="AK26" s="7"/>
    </row>
    <row r="27" spans="1:37" x14ac:dyDescent="0.5">
      <c r="A27" s="218"/>
      <c r="B27" s="634"/>
      <c r="C27" s="647" t="str" cm="1">
        <f t="array" ref="C27">IFERROR(IF(ISBLANK(A27),"",IF(AND(ISBLANK(B27),ISBLANK(E27),ISBLANK(F27)),"",IF(AND(ISBLANK(B27),ISBLANK(E27),NOT(ISBLANK(F27))),_xlfn._xlws.FILTER('Rot.Out'!L:L,'Rot.Out'!B:B=EnterData!F27),IF(AND(ISBLANK(B27),NOT(ISBLANK(E27))),_xlfn._xlws.FILTER(Int.Out!AA:AA,Int.Out!B:B=E27),_xlfn._xlws.FILTER(Make.Trt!D:D,Make.Trt!C:C=B27))))),"")</f>
        <v/>
      </c>
      <c r="D27" s="636"/>
      <c r="E27" s="636"/>
      <c r="F27" s="218"/>
      <c r="G27" s="218"/>
      <c r="H27" s="218"/>
      <c r="I27" s="619" t="s">
        <v>109</v>
      </c>
      <c r="J27" s="619" t="s">
        <v>109</v>
      </c>
      <c r="K27" s="652"/>
      <c r="L27" s="329"/>
      <c r="M27" s="7"/>
      <c r="N27" s="434" t="str">
        <f>IF(OR(ISBLANK($A27),ISBLANK($G27)),"",IFERROR(IF(INDEX(Times!N:N,MATCH(CONCATENATE($G27,$A27),Times!$S:$S,0))=0,"",INDEX(Times!N:N,MATCH(CONCATENATE($G27,$A27),Times!$S:$S,0))),""))</f>
        <v/>
      </c>
      <c r="O27" s="434" t="str">
        <f>IF(OR(ISBLANK($A27),ISBLANK($G27)),"",IFERROR(IF(INDEX(Times!O:O,MATCH(CONCATENATE($G27,$A27),Times!$S:$S,0))=0,"",INDEX(Times!O:O,MATCH(CONCATENATE($G27,$A27),Times!$S:$S,0))),""))</f>
        <v/>
      </c>
      <c r="P27" s="434" t="str">
        <f>IF(OR(ISBLANK($A27),ISBLANK($G27)),"",IFERROR(IF(INDEX(Times!P:P,MATCH(CONCATENATE($G27,$A27),Times!$S:$S,0))=0,"",INDEX(Times!P:P,MATCH(CONCATENATE($G27,$A27),Times!$S:$S,0))),""))</f>
        <v/>
      </c>
      <c r="Q27" s="434" t="str">
        <f>IF(OR(ISBLANK($A27),ISBLANK($G27)),"",IFERROR(IF(INDEX(Times!Q:Q,MATCH(CONCATENATE($G27,$A27),Times!$S:$S,0))=0,"",INDEX(Times!Q:Q,MATCH(CONCATENATE($G27,$A27),Times!$S:$S,0))),""))</f>
        <v/>
      </c>
      <c r="R27" s="218" t="str">
        <f>IF(OR(ISBLANK($A27),ISBLANK($G27)),"",IFERROR(IF(INDEX(Times!R:R,MATCH(CONCATENATE($G27,$A27),Times!$S:$S,0))=0,"",INDEX(Times!R:R,MATCH(CONCATENATE($G27,$A27),Times!$S:$S,0))),""))</f>
        <v/>
      </c>
      <c r="S27" s="645"/>
      <c r="T27" s="645"/>
      <c r="U27" s="218"/>
      <c r="V27" s="329"/>
      <c r="W27" s="329"/>
      <c r="X27" s="329"/>
      <c r="Y27" s="329"/>
      <c r="Z27" s="329"/>
      <c r="AA27" s="329"/>
      <c r="AB27" s="329"/>
      <c r="AC27" s="7"/>
      <c r="AD27" s="7"/>
      <c r="AE27" s="26"/>
      <c r="AF27" s="7"/>
      <c r="AG27" s="7"/>
      <c r="AH27" s="7"/>
      <c r="AI27" s="7"/>
      <c r="AJ27" s="7"/>
      <c r="AK27" s="7"/>
    </row>
    <row r="28" spans="1:37" x14ac:dyDescent="0.5">
      <c r="A28" s="218"/>
      <c r="B28" s="634"/>
      <c r="C28" s="647" t="str" cm="1">
        <f t="array" ref="C28">IFERROR(IF(ISBLANK(A28),"",IF(AND(ISBLANK(B28),ISBLANK(E28),ISBLANK(F28)),"",IF(AND(ISBLANK(B28),ISBLANK(E28),NOT(ISBLANK(F28))),_xlfn._xlws.FILTER('Rot.Out'!L:L,'Rot.Out'!B:B=EnterData!F28),IF(AND(ISBLANK(B28),NOT(ISBLANK(E28))),_xlfn._xlws.FILTER(Int.Out!AA:AA,Int.Out!B:B=E28),_xlfn._xlws.FILTER(Make.Trt!D:D,Make.Trt!C:C=B28))))),"")</f>
        <v/>
      </c>
      <c r="D28" s="636"/>
      <c r="E28" s="636"/>
      <c r="F28" s="218"/>
      <c r="G28" s="218"/>
      <c r="H28" s="218"/>
      <c r="I28" s="619" t="s">
        <v>109</v>
      </c>
      <c r="J28" s="619" t="s">
        <v>109</v>
      </c>
      <c r="K28" s="652"/>
      <c r="L28" s="329"/>
      <c r="M28" s="7"/>
      <c r="N28" s="434" t="str">
        <f>IF(OR(ISBLANK($A28),ISBLANK($G28)),"",IFERROR(IF(INDEX(Times!N:N,MATCH(CONCATENATE($G28,$A28),Times!$S:$S,0))=0,"",INDEX(Times!N:N,MATCH(CONCATENATE($G28,$A28),Times!$S:$S,0))),""))</f>
        <v/>
      </c>
      <c r="O28" s="434" t="str">
        <f>IF(OR(ISBLANK($A28),ISBLANK($G28)),"",IFERROR(IF(INDEX(Times!O:O,MATCH(CONCATENATE($G28,$A28),Times!$S:$S,0))=0,"",INDEX(Times!O:O,MATCH(CONCATENATE($G28,$A28),Times!$S:$S,0))),""))</f>
        <v/>
      </c>
      <c r="P28" s="434" t="str">
        <f>IF(OR(ISBLANK($A28),ISBLANK($G28)),"",IFERROR(IF(INDEX(Times!P:P,MATCH(CONCATENATE($G28,$A28),Times!$S:$S,0))=0,"",INDEX(Times!P:P,MATCH(CONCATENATE($G28,$A28),Times!$S:$S,0))),""))</f>
        <v/>
      </c>
      <c r="Q28" s="434" t="str">
        <f>IF(OR(ISBLANK($A28),ISBLANK($G28)),"",IFERROR(IF(INDEX(Times!Q:Q,MATCH(CONCATENATE($G28,$A28),Times!$S:$S,0))=0,"",INDEX(Times!Q:Q,MATCH(CONCATENATE($G28,$A28),Times!$S:$S,0))),""))</f>
        <v/>
      </c>
      <c r="R28" s="218" t="str">
        <f>IF(OR(ISBLANK($A28),ISBLANK($G28)),"",IFERROR(IF(INDEX(Times!R:R,MATCH(CONCATENATE($G28,$A28),Times!$S:$S,0))=0,"",INDEX(Times!R:R,MATCH(CONCATENATE($G28,$A28),Times!$S:$S,0))),""))</f>
        <v/>
      </c>
      <c r="S28" s="645"/>
      <c r="T28" s="645"/>
      <c r="U28" s="218"/>
      <c r="V28" s="329"/>
      <c r="W28" s="329"/>
      <c r="X28" s="329"/>
      <c r="Y28" s="329"/>
      <c r="Z28" s="329"/>
      <c r="AA28" s="329"/>
      <c r="AB28" s="329"/>
      <c r="AC28" s="7"/>
      <c r="AD28" s="85"/>
      <c r="AE28" s="26"/>
      <c r="AF28" s="7"/>
      <c r="AG28" s="7"/>
      <c r="AH28" s="7"/>
      <c r="AI28" s="7"/>
      <c r="AJ28" s="7"/>
      <c r="AK28" s="7"/>
    </row>
    <row r="29" spans="1:37" x14ac:dyDescent="0.5">
      <c r="A29" s="218"/>
      <c r="B29" s="634"/>
      <c r="C29" s="647" t="str" cm="1">
        <f t="array" ref="C29">IFERROR(IF(ISBLANK(A29),"",IF(AND(ISBLANK(B29),ISBLANK(E29),ISBLANK(F29)),"",IF(AND(ISBLANK(B29),ISBLANK(E29),NOT(ISBLANK(F29))),_xlfn._xlws.FILTER('Rot.Out'!L:L,'Rot.Out'!B:B=EnterData!F29),IF(AND(ISBLANK(B29),NOT(ISBLANK(E29))),_xlfn._xlws.FILTER(Int.Out!AA:AA,Int.Out!B:B=E29),_xlfn._xlws.FILTER(Make.Trt!D:D,Make.Trt!C:C=B29))))),"")</f>
        <v/>
      </c>
      <c r="D29" s="636"/>
      <c r="E29" s="636"/>
      <c r="F29" s="218"/>
      <c r="G29" s="218"/>
      <c r="H29" s="218"/>
      <c r="I29" s="619" t="s">
        <v>109</v>
      </c>
      <c r="J29" s="619" t="s">
        <v>109</v>
      </c>
      <c r="K29" s="652"/>
      <c r="L29" s="329"/>
      <c r="M29" s="7"/>
      <c r="N29" s="434" t="str">
        <f>IF(OR(ISBLANK($A29),ISBLANK($G29)),"",IFERROR(IF(INDEX(Times!N:N,MATCH(CONCATENATE($G29,$A29),Times!$S:$S,0))=0,"",INDEX(Times!N:N,MATCH(CONCATENATE($G29,$A29),Times!$S:$S,0))),""))</f>
        <v/>
      </c>
      <c r="O29" s="434" t="str">
        <f>IF(OR(ISBLANK($A29),ISBLANK($G29)),"",IFERROR(IF(INDEX(Times!O:O,MATCH(CONCATENATE($G29,$A29),Times!$S:$S,0))=0,"",INDEX(Times!O:O,MATCH(CONCATENATE($G29,$A29),Times!$S:$S,0))),""))</f>
        <v/>
      </c>
      <c r="P29" s="434" t="str">
        <f>IF(OR(ISBLANK($A29),ISBLANK($G29)),"",IFERROR(IF(INDEX(Times!P:P,MATCH(CONCATENATE($G29,$A29),Times!$S:$S,0))=0,"",INDEX(Times!P:P,MATCH(CONCATENATE($G29,$A29),Times!$S:$S,0))),""))</f>
        <v/>
      </c>
      <c r="Q29" s="434" t="str">
        <f>IF(OR(ISBLANK($A29),ISBLANK($G29)),"",IFERROR(IF(INDEX(Times!Q:Q,MATCH(CONCATENATE($G29,$A29),Times!$S:$S,0))=0,"",INDEX(Times!Q:Q,MATCH(CONCATENATE($G29,$A29),Times!$S:$S,0))),""))</f>
        <v/>
      </c>
      <c r="R29" s="218" t="str">
        <f>IF(OR(ISBLANK($A29),ISBLANK($G29)),"",IFERROR(IF(INDEX(Times!R:R,MATCH(CONCATENATE($G29,$A29),Times!$S:$S,0))=0,"",INDEX(Times!R:R,MATCH(CONCATENATE($G29,$A29),Times!$S:$S,0))),""))</f>
        <v/>
      </c>
      <c r="S29" s="645"/>
      <c r="T29" s="645"/>
      <c r="U29" s="218"/>
      <c r="V29" s="329"/>
      <c r="W29" s="329"/>
      <c r="X29" s="329"/>
      <c r="Y29" s="329"/>
      <c r="Z29" s="329"/>
      <c r="AA29" s="329"/>
      <c r="AB29" s="329"/>
      <c r="AC29" s="7"/>
      <c r="AD29" s="119"/>
      <c r="AE29" s="26"/>
      <c r="AF29" s="7"/>
      <c r="AG29" s="7"/>
      <c r="AH29" s="7"/>
      <c r="AI29" s="7"/>
      <c r="AJ29" s="7"/>
      <c r="AK29" s="7"/>
    </row>
    <row r="30" spans="1:37" x14ac:dyDescent="0.5">
      <c r="A30" s="218"/>
      <c r="B30" s="634"/>
      <c r="C30" s="647" t="str" cm="1">
        <f t="array" ref="C30">IFERROR(IF(ISBLANK(A30),"",IF(AND(ISBLANK(B30),ISBLANK(E30),ISBLANK(F30)),"",IF(AND(ISBLANK(B30),ISBLANK(E30),NOT(ISBLANK(F30))),_xlfn._xlws.FILTER('Rot.Out'!L:L,'Rot.Out'!B:B=EnterData!F30),IF(AND(ISBLANK(B30),NOT(ISBLANK(E30))),_xlfn._xlws.FILTER(Int.Out!AA:AA,Int.Out!B:B=E30),_xlfn._xlws.FILTER(Make.Trt!D:D,Make.Trt!C:C=B30))))),"")</f>
        <v/>
      </c>
      <c r="D30" s="636"/>
      <c r="E30" s="636"/>
      <c r="F30" s="218"/>
      <c r="G30" s="218"/>
      <c r="H30" s="218"/>
      <c r="I30" s="619" t="s">
        <v>109</v>
      </c>
      <c r="J30" s="619" t="s">
        <v>109</v>
      </c>
      <c r="K30" s="652"/>
      <c r="L30" s="329"/>
      <c r="M30" s="7"/>
      <c r="N30" s="434" t="str">
        <f>IF(OR(ISBLANK($A30),ISBLANK($G30)),"",IFERROR(IF(INDEX(Times!N:N,MATCH(CONCATENATE($G30,$A30),Times!$S:$S,0))=0,"",INDEX(Times!N:N,MATCH(CONCATENATE($G30,$A30),Times!$S:$S,0))),""))</f>
        <v/>
      </c>
      <c r="O30" s="434" t="str">
        <f>IF(OR(ISBLANK($A30),ISBLANK($G30)),"",IFERROR(IF(INDEX(Times!O:O,MATCH(CONCATENATE($G30,$A30),Times!$S:$S,0))=0,"",INDEX(Times!O:O,MATCH(CONCATENATE($G30,$A30),Times!$S:$S,0))),""))</f>
        <v/>
      </c>
      <c r="P30" s="434" t="str">
        <f>IF(OR(ISBLANK($A30),ISBLANK($G30)),"",IFERROR(IF(INDEX(Times!P:P,MATCH(CONCATENATE($G30,$A30),Times!$S:$S,0))=0,"",INDEX(Times!P:P,MATCH(CONCATENATE($G30,$A30),Times!$S:$S,0))),""))</f>
        <v/>
      </c>
      <c r="Q30" s="434" t="str">
        <f>IF(OR(ISBLANK($A30),ISBLANK($G30)),"",IFERROR(IF(INDEX(Times!Q:Q,MATCH(CONCATENATE($G30,$A30),Times!$S:$S,0))=0,"",INDEX(Times!Q:Q,MATCH(CONCATENATE($G30,$A30),Times!$S:$S,0))),""))</f>
        <v/>
      </c>
      <c r="R30" s="218" t="str">
        <f>IF(OR(ISBLANK($A30),ISBLANK($G30)),"",IFERROR(IF(INDEX(Times!R:R,MATCH(CONCATENATE($G30,$A30),Times!$S:$S,0))=0,"",INDEX(Times!R:R,MATCH(CONCATENATE($G30,$A30),Times!$S:$S,0))),""))</f>
        <v/>
      </c>
      <c r="S30" s="645"/>
      <c r="T30" s="645"/>
      <c r="U30" s="218"/>
      <c r="V30" s="329"/>
      <c r="W30" s="329"/>
      <c r="X30" s="329"/>
      <c r="Y30" s="329"/>
      <c r="Z30" s="329"/>
      <c r="AA30" s="329"/>
      <c r="AB30" s="329"/>
      <c r="AC30" s="7"/>
      <c r="AD30" s="7"/>
      <c r="AE30" s="26"/>
      <c r="AF30" s="7"/>
      <c r="AG30" s="7"/>
      <c r="AH30" s="7"/>
      <c r="AI30" s="7"/>
      <c r="AJ30" s="7"/>
      <c r="AK30" s="7"/>
    </row>
    <row r="31" spans="1:37" x14ac:dyDescent="0.5">
      <c r="A31" s="218"/>
      <c r="B31" s="634"/>
      <c r="C31" s="647" t="str" cm="1">
        <f t="array" ref="C31">IFERROR(IF(ISBLANK(A31),"",IF(AND(ISBLANK(B31),ISBLANK(E31),ISBLANK(F31)),"",IF(AND(ISBLANK(B31),ISBLANK(E31),NOT(ISBLANK(F31))),_xlfn._xlws.FILTER('Rot.Out'!L:L,'Rot.Out'!B:B=EnterData!F31),IF(AND(ISBLANK(B31),NOT(ISBLANK(E31))),_xlfn._xlws.FILTER(Int.Out!AA:AA,Int.Out!B:B=E31),_xlfn._xlws.FILTER(Make.Trt!D:D,Make.Trt!C:C=B31))))),"")</f>
        <v/>
      </c>
      <c r="D31" s="636"/>
      <c r="E31" s="636"/>
      <c r="F31" s="218"/>
      <c r="G31" s="218"/>
      <c r="H31" s="218"/>
      <c r="I31" s="619" t="s">
        <v>109</v>
      </c>
      <c r="J31" s="619" t="s">
        <v>109</v>
      </c>
      <c r="K31" s="652"/>
      <c r="L31" s="329"/>
      <c r="M31" s="7"/>
      <c r="N31" s="434" t="str">
        <f>IF(OR(ISBLANK($A31),ISBLANK($G31)),"",IFERROR(IF(INDEX(Times!N:N,MATCH(CONCATENATE($G31,$A31),Times!$S:$S,0))=0,"",INDEX(Times!N:N,MATCH(CONCATENATE($G31,$A31),Times!$S:$S,0))),""))</f>
        <v/>
      </c>
      <c r="O31" s="434" t="str">
        <f>IF(OR(ISBLANK($A31),ISBLANK($G31)),"",IFERROR(IF(INDEX(Times!O:O,MATCH(CONCATENATE($G31,$A31),Times!$S:$S,0))=0,"",INDEX(Times!O:O,MATCH(CONCATENATE($G31,$A31),Times!$S:$S,0))),""))</f>
        <v/>
      </c>
      <c r="P31" s="434" t="str">
        <f>IF(OR(ISBLANK($A31),ISBLANK($G31)),"",IFERROR(IF(INDEX(Times!P:P,MATCH(CONCATENATE($G31,$A31),Times!$S:$S,0))=0,"",INDEX(Times!P:P,MATCH(CONCATENATE($G31,$A31),Times!$S:$S,0))),""))</f>
        <v/>
      </c>
      <c r="Q31" s="434" t="str">
        <f>IF(OR(ISBLANK($A31),ISBLANK($G31)),"",IFERROR(IF(INDEX(Times!Q:Q,MATCH(CONCATENATE($G31,$A31),Times!$S:$S,0))=0,"",INDEX(Times!Q:Q,MATCH(CONCATENATE($G31,$A31),Times!$S:$S,0))),""))</f>
        <v/>
      </c>
      <c r="R31" s="218" t="str">
        <f>IF(OR(ISBLANK($A31),ISBLANK($G31)),"",IFERROR(IF(INDEX(Times!R:R,MATCH(CONCATENATE($G31,$A31),Times!$S:$S,0))=0,"",INDEX(Times!R:R,MATCH(CONCATENATE($G31,$A31),Times!$S:$S,0))),""))</f>
        <v/>
      </c>
      <c r="S31" s="645"/>
      <c r="T31" s="645"/>
      <c r="U31" s="218"/>
      <c r="V31" s="329"/>
      <c r="W31" s="329"/>
      <c r="X31" s="329"/>
      <c r="Y31" s="329"/>
      <c r="Z31" s="329"/>
      <c r="AA31" s="329"/>
      <c r="AB31" s="329"/>
      <c r="AC31" s="7"/>
      <c r="AD31" s="7"/>
      <c r="AE31" s="26"/>
      <c r="AF31" s="7"/>
      <c r="AG31" s="7"/>
      <c r="AH31" s="7"/>
      <c r="AI31" s="7"/>
      <c r="AJ31" s="7"/>
      <c r="AK31" s="7"/>
    </row>
    <row r="32" spans="1:37" x14ac:dyDescent="0.5">
      <c r="A32" s="218"/>
      <c r="B32" s="634"/>
      <c r="C32" s="647" t="str" cm="1">
        <f t="array" ref="C32">IFERROR(IF(ISBLANK(A32),"",IF(AND(ISBLANK(B32),ISBLANK(E32),ISBLANK(F32)),"",IF(AND(ISBLANK(B32),ISBLANK(E32),NOT(ISBLANK(F32))),_xlfn._xlws.FILTER('Rot.Out'!L:L,'Rot.Out'!B:B=EnterData!F32),IF(AND(ISBLANK(B32),NOT(ISBLANK(E32))),_xlfn._xlws.FILTER(Int.Out!AA:AA,Int.Out!B:B=E32),_xlfn._xlws.FILTER(Make.Trt!D:D,Make.Trt!C:C=B32))))),"")</f>
        <v/>
      </c>
      <c r="D32" s="636"/>
      <c r="E32" s="636"/>
      <c r="F32" s="218"/>
      <c r="G32" s="218"/>
      <c r="H32" s="218"/>
      <c r="I32" s="619" t="s">
        <v>109</v>
      </c>
      <c r="J32" s="619" t="s">
        <v>109</v>
      </c>
      <c r="K32" s="652"/>
      <c r="L32" s="329"/>
      <c r="M32" s="7"/>
      <c r="N32" s="434" t="str">
        <f>IF(OR(ISBLANK($A32),ISBLANK($G32)),"",IFERROR(IF(INDEX(Times!N:N,MATCH(CONCATENATE($G32,$A32),Times!$S:$S,0))=0,"",INDEX(Times!N:N,MATCH(CONCATENATE($G32,$A32),Times!$S:$S,0))),""))</f>
        <v/>
      </c>
      <c r="O32" s="434" t="str">
        <f>IF(OR(ISBLANK($A32),ISBLANK($G32)),"",IFERROR(IF(INDEX(Times!O:O,MATCH(CONCATENATE($G32,$A32),Times!$S:$S,0))=0,"",INDEX(Times!O:O,MATCH(CONCATENATE($G32,$A32),Times!$S:$S,0))),""))</f>
        <v/>
      </c>
      <c r="P32" s="434" t="str">
        <f>IF(OR(ISBLANK($A32),ISBLANK($G32)),"",IFERROR(IF(INDEX(Times!P:P,MATCH(CONCATENATE($G32,$A32),Times!$S:$S,0))=0,"",INDEX(Times!P:P,MATCH(CONCATENATE($G32,$A32),Times!$S:$S,0))),""))</f>
        <v/>
      </c>
      <c r="Q32" s="434" t="str">
        <f>IF(OR(ISBLANK($A32),ISBLANK($G32)),"",IFERROR(IF(INDEX(Times!Q:Q,MATCH(CONCATENATE($G32,$A32),Times!$S:$S,0))=0,"",INDEX(Times!Q:Q,MATCH(CONCATENATE($G32,$A32),Times!$S:$S,0))),""))</f>
        <v/>
      </c>
      <c r="R32" s="218" t="str">
        <f>IF(OR(ISBLANK($A32),ISBLANK($G32)),"",IFERROR(IF(INDEX(Times!R:R,MATCH(CONCATENATE($G32,$A32),Times!$S:$S,0))=0,"",INDEX(Times!R:R,MATCH(CONCATENATE($G32,$A32),Times!$S:$S,0))),""))</f>
        <v/>
      </c>
      <c r="S32" s="645"/>
      <c r="T32" s="645"/>
      <c r="U32" s="218"/>
      <c r="V32" s="329"/>
      <c r="W32" s="329"/>
      <c r="X32" s="329"/>
      <c r="Y32" s="329"/>
      <c r="Z32" s="329"/>
      <c r="AA32" s="329"/>
      <c r="AB32" s="329"/>
      <c r="AC32" s="7"/>
      <c r="AD32" s="7"/>
      <c r="AE32" s="26"/>
      <c r="AF32" s="7"/>
      <c r="AG32" s="7"/>
      <c r="AH32" s="7"/>
      <c r="AI32" s="7"/>
      <c r="AJ32" s="7"/>
      <c r="AK32" s="7"/>
    </row>
    <row r="33" spans="1:37" x14ac:dyDescent="0.5">
      <c r="A33" s="218"/>
      <c r="B33" s="634"/>
      <c r="C33" s="647" t="str" cm="1">
        <f t="array" ref="C33">IFERROR(IF(ISBLANK(A33),"",IF(AND(ISBLANK(B33),ISBLANK(E33),ISBLANK(F33)),"",IF(AND(ISBLANK(B33),ISBLANK(E33),NOT(ISBLANK(F33))),_xlfn._xlws.FILTER('Rot.Out'!L:L,'Rot.Out'!B:B=EnterData!F33),IF(AND(ISBLANK(B33),NOT(ISBLANK(E33))),_xlfn._xlws.FILTER(Int.Out!AA:AA,Int.Out!B:B=E33),_xlfn._xlws.FILTER(Make.Trt!D:D,Make.Trt!C:C=B33))))),"")</f>
        <v/>
      </c>
      <c r="D33" s="636"/>
      <c r="E33" s="636"/>
      <c r="F33" s="218"/>
      <c r="G33" s="218"/>
      <c r="H33" s="218"/>
      <c r="I33" s="619" t="s">
        <v>109</v>
      </c>
      <c r="J33" s="619" t="s">
        <v>109</v>
      </c>
      <c r="K33" s="652"/>
      <c r="L33" s="329"/>
      <c r="M33" s="7"/>
      <c r="N33" s="434" t="str">
        <f>IF(OR(ISBLANK($A33),ISBLANK($G33)),"",IFERROR(IF(INDEX(Times!N:N,MATCH(CONCATENATE($G33,$A33),Times!$S:$S,0))=0,"",INDEX(Times!N:N,MATCH(CONCATENATE($G33,$A33),Times!$S:$S,0))),""))</f>
        <v/>
      </c>
      <c r="O33" s="434" t="str">
        <f>IF(OR(ISBLANK($A33),ISBLANK($G33)),"",IFERROR(IF(INDEX(Times!O:O,MATCH(CONCATENATE($G33,$A33),Times!$S:$S,0))=0,"",INDEX(Times!O:O,MATCH(CONCATENATE($G33,$A33),Times!$S:$S,0))),""))</f>
        <v/>
      </c>
      <c r="P33" s="434" t="str">
        <f>IF(OR(ISBLANK($A33),ISBLANK($G33)),"",IFERROR(IF(INDEX(Times!P:P,MATCH(CONCATENATE($G33,$A33),Times!$S:$S,0))=0,"",INDEX(Times!P:P,MATCH(CONCATENATE($G33,$A33),Times!$S:$S,0))),""))</f>
        <v/>
      </c>
      <c r="Q33" s="434" t="str">
        <f>IF(OR(ISBLANK($A33),ISBLANK($G33)),"",IFERROR(IF(INDEX(Times!Q:Q,MATCH(CONCATENATE($G33,$A33),Times!$S:$S,0))=0,"",INDEX(Times!Q:Q,MATCH(CONCATENATE($G33,$A33),Times!$S:$S,0))),""))</f>
        <v/>
      </c>
      <c r="R33" s="218" t="str">
        <f>IF(OR(ISBLANK($A33),ISBLANK($G33)),"",IFERROR(IF(INDEX(Times!R:R,MATCH(CONCATENATE($G33,$A33),Times!$S:$S,0))=0,"",INDEX(Times!R:R,MATCH(CONCATENATE($G33,$A33),Times!$S:$S,0))),""))</f>
        <v/>
      </c>
      <c r="S33" s="645"/>
      <c r="T33" s="645"/>
      <c r="U33" s="218"/>
      <c r="V33" s="329"/>
      <c r="W33" s="329"/>
      <c r="X33" s="329"/>
      <c r="Y33" s="329"/>
      <c r="Z33" s="329"/>
      <c r="AA33" s="329"/>
      <c r="AB33" s="329"/>
      <c r="AC33" s="7"/>
      <c r="AD33" s="7"/>
      <c r="AE33" s="26"/>
      <c r="AF33" s="7"/>
      <c r="AG33" s="7"/>
      <c r="AH33" s="7"/>
      <c r="AI33" s="7"/>
      <c r="AJ33" s="7"/>
      <c r="AK33" s="7"/>
    </row>
    <row r="34" spans="1:37" x14ac:dyDescent="0.5">
      <c r="A34" s="218"/>
      <c r="B34" s="634"/>
      <c r="C34" s="647" t="str" cm="1">
        <f t="array" ref="C34">IFERROR(IF(ISBLANK(A34),"",IF(AND(ISBLANK(B34),ISBLANK(E34),ISBLANK(F34)),"",IF(AND(ISBLANK(B34),ISBLANK(E34),NOT(ISBLANK(F34))),_xlfn._xlws.FILTER('Rot.Out'!L:L,'Rot.Out'!B:B=EnterData!F34),IF(AND(ISBLANK(B34),NOT(ISBLANK(E34))),_xlfn._xlws.FILTER(Int.Out!AA:AA,Int.Out!B:B=E34),_xlfn._xlws.FILTER(Make.Trt!D:D,Make.Trt!C:C=B34))))),"")</f>
        <v/>
      </c>
      <c r="D34" s="636"/>
      <c r="E34" s="636"/>
      <c r="F34" s="218"/>
      <c r="G34" s="218"/>
      <c r="H34" s="218"/>
      <c r="I34" s="619" t="s">
        <v>109</v>
      </c>
      <c r="J34" s="619" t="s">
        <v>109</v>
      </c>
      <c r="K34" s="652"/>
      <c r="L34" s="329"/>
      <c r="M34" s="7"/>
      <c r="N34" s="434" t="str">
        <f>IF(OR(ISBLANK($A34),ISBLANK($G34)),"",IFERROR(IF(INDEX(Times!N:N,MATCH(CONCATENATE($G34,$A34),Times!$S:$S,0))=0,"",INDEX(Times!N:N,MATCH(CONCATENATE($G34,$A34),Times!$S:$S,0))),""))</f>
        <v/>
      </c>
      <c r="O34" s="434" t="str">
        <f>IF(OR(ISBLANK($A34),ISBLANK($G34)),"",IFERROR(IF(INDEX(Times!O:O,MATCH(CONCATENATE($G34,$A34),Times!$S:$S,0))=0,"",INDEX(Times!O:O,MATCH(CONCATENATE($G34,$A34),Times!$S:$S,0))),""))</f>
        <v/>
      </c>
      <c r="P34" s="434" t="str">
        <f>IF(OR(ISBLANK($A34),ISBLANK($G34)),"",IFERROR(IF(INDEX(Times!P:P,MATCH(CONCATENATE($G34,$A34),Times!$S:$S,0))=0,"",INDEX(Times!P:P,MATCH(CONCATENATE($G34,$A34),Times!$S:$S,0))),""))</f>
        <v/>
      </c>
      <c r="Q34" s="434" t="str">
        <f>IF(OR(ISBLANK($A34),ISBLANK($G34)),"",IFERROR(IF(INDEX(Times!Q:Q,MATCH(CONCATENATE($G34,$A34),Times!$S:$S,0))=0,"",INDEX(Times!Q:Q,MATCH(CONCATENATE($G34,$A34),Times!$S:$S,0))),""))</f>
        <v/>
      </c>
      <c r="R34" s="218" t="str">
        <f>IF(OR(ISBLANK($A34),ISBLANK($G34)),"",IFERROR(IF(INDEX(Times!R:R,MATCH(CONCATENATE($G34,$A34),Times!$S:$S,0))=0,"",INDEX(Times!R:R,MATCH(CONCATENATE($G34,$A34),Times!$S:$S,0))),""))</f>
        <v/>
      </c>
      <c r="S34" s="645"/>
      <c r="T34" s="645"/>
      <c r="U34" s="218"/>
      <c r="V34" s="329"/>
      <c r="W34" s="329"/>
      <c r="X34" s="329"/>
      <c r="Y34" s="329"/>
      <c r="Z34" s="329"/>
      <c r="AA34" s="329"/>
      <c r="AB34" s="329"/>
      <c r="AC34" s="7"/>
      <c r="AD34" s="7"/>
      <c r="AE34" s="26"/>
      <c r="AF34" s="7"/>
      <c r="AG34" s="7"/>
      <c r="AH34" s="7"/>
      <c r="AI34" s="7"/>
      <c r="AJ34" s="7"/>
      <c r="AK34" s="7"/>
    </row>
    <row r="35" spans="1:37" x14ac:dyDescent="0.5">
      <c r="A35" s="218"/>
      <c r="B35" s="634"/>
      <c r="C35" s="647" t="str" cm="1">
        <f t="array" ref="C35">IFERROR(IF(ISBLANK(A35),"",IF(AND(ISBLANK(B35),ISBLANK(E35),ISBLANK(F35)),"",IF(AND(ISBLANK(B35),ISBLANK(E35),NOT(ISBLANK(F35))),_xlfn._xlws.FILTER('Rot.Out'!L:L,'Rot.Out'!B:B=EnterData!F35),IF(AND(ISBLANK(B35),NOT(ISBLANK(E35))),_xlfn._xlws.FILTER(Int.Out!AA:AA,Int.Out!B:B=E35),_xlfn._xlws.FILTER(Make.Trt!D:D,Make.Trt!C:C=B35))))),"")</f>
        <v/>
      </c>
      <c r="D35" s="636"/>
      <c r="E35" s="636"/>
      <c r="F35" s="218"/>
      <c r="G35" s="218"/>
      <c r="H35" s="218"/>
      <c r="I35" s="619" t="s">
        <v>109</v>
      </c>
      <c r="J35" s="619" t="s">
        <v>109</v>
      </c>
      <c r="K35" s="652"/>
      <c r="L35" s="329"/>
      <c r="M35" s="7"/>
      <c r="N35" s="434" t="str">
        <f>IF(OR(ISBLANK($A35),ISBLANK($G35)),"",IFERROR(IF(INDEX(Times!N:N,MATCH(CONCATENATE($G35,$A35),Times!$S:$S,0))=0,"",INDEX(Times!N:N,MATCH(CONCATENATE($G35,$A35),Times!$S:$S,0))),""))</f>
        <v/>
      </c>
      <c r="O35" s="434" t="str">
        <f>IF(OR(ISBLANK($A35),ISBLANK($G35)),"",IFERROR(IF(INDEX(Times!O:O,MATCH(CONCATENATE($G35,$A35),Times!$S:$S,0))=0,"",INDEX(Times!O:O,MATCH(CONCATENATE($G35,$A35),Times!$S:$S,0))),""))</f>
        <v/>
      </c>
      <c r="P35" s="434" t="str">
        <f>IF(OR(ISBLANK($A35),ISBLANK($G35)),"",IFERROR(IF(INDEX(Times!P:P,MATCH(CONCATENATE($G35,$A35),Times!$S:$S,0))=0,"",INDEX(Times!P:P,MATCH(CONCATENATE($G35,$A35),Times!$S:$S,0))),""))</f>
        <v/>
      </c>
      <c r="Q35" s="434" t="str">
        <f>IF(OR(ISBLANK($A35),ISBLANK($G35)),"",IFERROR(IF(INDEX(Times!Q:Q,MATCH(CONCATENATE($G35,$A35),Times!$S:$S,0))=0,"",INDEX(Times!Q:Q,MATCH(CONCATENATE($G35,$A35),Times!$S:$S,0))),""))</f>
        <v/>
      </c>
      <c r="R35" s="218" t="str">
        <f>IF(OR(ISBLANK($A35),ISBLANK($G35)),"",IFERROR(IF(INDEX(Times!R:R,MATCH(CONCATENATE($G35,$A35),Times!$S:$S,0))=0,"",INDEX(Times!R:R,MATCH(CONCATENATE($G35,$A35),Times!$S:$S,0))),""))</f>
        <v/>
      </c>
      <c r="S35" s="645"/>
      <c r="T35" s="645"/>
      <c r="U35" s="218"/>
      <c r="V35" s="329"/>
      <c r="W35" s="329"/>
      <c r="X35" s="329"/>
      <c r="Y35" s="329"/>
      <c r="Z35" s="329"/>
      <c r="AA35" s="329"/>
      <c r="AB35" s="329"/>
      <c r="AC35" s="7"/>
      <c r="AD35" s="7"/>
      <c r="AE35" s="26"/>
      <c r="AF35" s="7"/>
      <c r="AG35" s="7"/>
      <c r="AH35" s="7"/>
      <c r="AI35" s="7"/>
      <c r="AJ35" s="7"/>
      <c r="AK35" s="7"/>
    </row>
    <row r="36" spans="1:37" x14ac:dyDescent="0.5">
      <c r="A36" s="218"/>
      <c r="B36" s="634"/>
      <c r="C36" s="647" t="str" cm="1">
        <f t="array" ref="C36">IFERROR(IF(ISBLANK(A36),"",IF(AND(ISBLANK(B36),ISBLANK(E36),ISBLANK(F36)),"",IF(AND(ISBLANK(B36),ISBLANK(E36),NOT(ISBLANK(F36))),_xlfn._xlws.FILTER('Rot.Out'!L:L,'Rot.Out'!B:B=EnterData!F36),IF(AND(ISBLANK(B36),NOT(ISBLANK(E36))),_xlfn._xlws.FILTER(Int.Out!AA:AA,Int.Out!B:B=E36),_xlfn._xlws.FILTER(Make.Trt!D:D,Make.Trt!C:C=B36))))),"")</f>
        <v/>
      </c>
      <c r="D36" s="636"/>
      <c r="E36" s="636"/>
      <c r="F36" s="218"/>
      <c r="G36" s="218"/>
      <c r="H36" s="218"/>
      <c r="I36" s="619" t="s">
        <v>109</v>
      </c>
      <c r="J36" s="619" t="s">
        <v>109</v>
      </c>
      <c r="K36" s="652"/>
      <c r="L36" s="329"/>
      <c r="M36" s="7"/>
      <c r="N36" s="434" t="str">
        <f>IF(OR(ISBLANK($A36),ISBLANK($G36)),"",IFERROR(IF(INDEX(Times!N:N,MATCH(CONCATENATE($G36,$A36),Times!$S:$S,0))=0,"",INDEX(Times!N:N,MATCH(CONCATENATE($G36,$A36),Times!$S:$S,0))),""))</f>
        <v/>
      </c>
      <c r="O36" s="434" t="str">
        <f>IF(OR(ISBLANK($A36),ISBLANK($G36)),"",IFERROR(IF(INDEX(Times!O:O,MATCH(CONCATENATE($G36,$A36),Times!$S:$S,0))=0,"",INDEX(Times!O:O,MATCH(CONCATENATE($G36,$A36),Times!$S:$S,0))),""))</f>
        <v/>
      </c>
      <c r="P36" s="434" t="str">
        <f>IF(OR(ISBLANK($A36),ISBLANK($G36)),"",IFERROR(IF(INDEX(Times!P:P,MATCH(CONCATENATE($G36,$A36),Times!$S:$S,0))=0,"",INDEX(Times!P:P,MATCH(CONCATENATE($G36,$A36),Times!$S:$S,0))),""))</f>
        <v/>
      </c>
      <c r="Q36" s="434" t="str">
        <f>IF(OR(ISBLANK($A36),ISBLANK($G36)),"",IFERROR(IF(INDEX(Times!Q:Q,MATCH(CONCATENATE($G36,$A36),Times!$S:$S,0))=0,"",INDEX(Times!Q:Q,MATCH(CONCATENATE($G36,$A36),Times!$S:$S,0))),""))</f>
        <v/>
      </c>
      <c r="R36" s="218" t="str">
        <f>IF(OR(ISBLANK($A36),ISBLANK($G36)),"",IFERROR(IF(INDEX(Times!R:R,MATCH(CONCATENATE($G36,$A36),Times!$S:$S,0))=0,"",INDEX(Times!R:R,MATCH(CONCATENATE($G36,$A36),Times!$S:$S,0))),""))</f>
        <v/>
      </c>
      <c r="S36" s="645"/>
      <c r="T36" s="645"/>
      <c r="U36" s="218"/>
      <c r="V36" s="329"/>
      <c r="W36" s="329"/>
      <c r="X36" s="329"/>
      <c r="Y36" s="329"/>
      <c r="Z36" s="329"/>
      <c r="AA36" s="329"/>
      <c r="AB36" s="329"/>
      <c r="AC36" s="7"/>
      <c r="AD36" s="7"/>
      <c r="AE36" s="26"/>
      <c r="AF36" s="7"/>
      <c r="AG36" s="7"/>
      <c r="AH36" s="7"/>
      <c r="AI36" s="7"/>
      <c r="AJ36" s="7"/>
      <c r="AK36" s="7"/>
    </row>
    <row r="37" spans="1:37" x14ac:dyDescent="0.5">
      <c r="A37" s="218"/>
      <c r="B37" s="634"/>
      <c r="C37" s="647" t="str" cm="1">
        <f t="array" ref="C37">IFERROR(IF(ISBLANK(A37),"",IF(AND(ISBLANK(B37),ISBLANK(E37),ISBLANK(F37)),"",IF(AND(ISBLANK(B37),ISBLANK(E37),NOT(ISBLANK(F37))),_xlfn._xlws.FILTER('Rot.Out'!L:L,'Rot.Out'!B:B=EnterData!F37),IF(AND(ISBLANK(B37),NOT(ISBLANK(E37))),_xlfn._xlws.FILTER(Int.Out!AA:AA,Int.Out!B:B=E37),_xlfn._xlws.FILTER(Make.Trt!D:D,Make.Trt!C:C=B37))))),"")</f>
        <v/>
      </c>
      <c r="D37" s="636"/>
      <c r="E37" s="636"/>
      <c r="F37" s="218"/>
      <c r="G37" s="218"/>
      <c r="H37" s="218"/>
      <c r="I37" s="619" t="s">
        <v>109</v>
      </c>
      <c r="J37" s="619" t="s">
        <v>109</v>
      </c>
      <c r="K37" s="652"/>
      <c r="L37" s="329"/>
      <c r="M37" s="7"/>
      <c r="N37" s="434" t="str">
        <f>IF(OR(ISBLANK($A37),ISBLANK($G37)),"",IFERROR(IF(INDEX(Times!N:N,MATCH(CONCATENATE($G37,$A37),Times!$S:$S,0))=0,"",INDEX(Times!N:N,MATCH(CONCATENATE($G37,$A37),Times!$S:$S,0))),""))</f>
        <v/>
      </c>
      <c r="O37" s="434" t="str">
        <f>IF(OR(ISBLANK($A37),ISBLANK($G37)),"",IFERROR(IF(INDEX(Times!O:O,MATCH(CONCATENATE($G37,$A37),Times!$S:$S,0))=0,"",INDEX(Times!O:O,MATCH(CONCATENATE($G37,$A37),Times!$S:$S,0))),""))</f>
        <v/>
      </c>
      <c r="P37" s="434" t="str">
        <f>IF(OR(ISBLANK($A37),ISBLANK($G37)),"",IFERROR(IF(INDEX(Times!P:P,MATCH(CONCATENATE($G37,$A37),Times!$S:$S,0))=0,"",INDEX(Times!P:P,MATCH(CONCATENATE($G37,$A37),Times!$S:$S,0))),""))</f>
        <v/>
      </c>
      <c r="Q37" s="434" t="str">
        <f>IF(OR(ISBLANK($A37),ISBLANK($G37)),"",IFERROR(IF(INDEX(Times!Q:Q,MATCH(CONCATENATE($G37,$A37),Times!$S:$S,0))=0,"",INDEX(Times!Q:Q,MATCH(CONCATENATE($G37,$A37),Times!$S:$S,0))),""))</f>
        <v/>
      </c>
      <c r="R37" s="218" t="str">
        <f>IF(OR(ISBLANK($A37),ISBLANK($G37)),"",IFERROR(IF(INDEX(Times!R:R,MATCH(CONCATENATE($G37,$A37),Times!$S:$S,0))=0,"",INDEX(Times!R:R,MATCH(CONCATENATE($G37,$A37),Times!$S:$S,0))),""))</f>
        <v/>
      </c>
      <c r="S37" s="645"/>
      <c r="T37" s="645"/>
      <c r="U37" s="218"/>
      <c r="V37" s="329"/>
      <c r="W37" s="329"/>
      <c r="X37" s="329"/>
      <c r="Y37" s="329"/>
      <c r="Z37" s="329"/>
      <c r="AA37" s="329"/>
      <c r="AB37" s="329"/>
      <c r="AC37" s="7"/>
      <c r="AD37" s="7"/>
      <c r="AE37" s="26"/>
      <c r="AF37" s="7"/>
      <c r="AG37" s="7"/>
      <c r="AH37" s="7"/>
      <c r="AI37" s="7"/>
      <c r="AJ37" s="7"/>
      <c r="AK37" s="7"/>
    </row>
    <row r="38" spans="1:37" x14ac:dyDescent="0.5">
      <c r="A38" s="218"/>
      <c r="B38" s="634"/>
      <c r="C38" s="647" t="str" cm="1">
        <f t="array" ref="C38">IFERROR(IF(ISBLANK(A38),"",IF(AND(ISBLANK(B38),ISBLANK(E38),ISBLANK(F38)),"",IF(AND(ISBLANK(B38),ISBLANK(E38),NOT(ISBLANK(F38))),_xlfn._xlws.FILTER('Rot.Out'!L:L,'Rot.Out'!B:B=EnterData!F38),IF(AND(ISBLANK(B38),NOT(ISBLANK(E38))),_xlfn._xlws.FILTER(Int.Out!AA:AA,Int.Out!B:B=E38),_xlfn._xlws.FILTER(Make.Trt!D:D,Make.Trt!C:C=B38))))),"")</f>
        <v/>
      </c>
      <c r="D38" s="636"/>
      <c r="E38" s="636"/>
      <c r="F38" s="218"/>
      <c r="G38" s="218"/>
      <c r="H38" s="218"/>
      <c r="I38" s="619" t="s">
        <v>109</v>
      </c>
      <c r="J38" s="619" t="s">
        <v>109</v>
      </c>
      <c r="K38" s="652"/>
      <c r="L38" s="329"/>
      <c r="M38" s="7"/>
      <c r="N38" s="434" t="str">
        <f>IF(OR(ISBLANK($A38),ISBLANK($G38)),"",IFERROR(IF(INDEX(Times!N:N,MATCH(CONCATENATE($G38,$A38),Times!$S:$S,0))=0,"",INDEX(Times!N:N,MATCH(CONCATENATE($G38,$A38),Times!$S:$S,0))),""))</f>
        <v/>
      </c>
      <c r="O38" s="434" t="str">
        <f>IF(OR(ISBLANK($A38),ISBLANK($G38)),"",IFERROR(IF(INDEX(Times!O:O,MATCH(CONCATENATE($G38,$A38),Times!$S:$S,0))=0,"",INDEX(Times!O:O,MATCH(CONCATENATE($G38,$A38),Times!$S:$S,0))),""))</f>
        <v/>
      </c>
      <c r="P38" s="434" t="str">
        <f>IF(OR(ISBLANK($A38),ISBLANK($G38)),"",IFERROR(IF(INDEX(Times!P:P,MATCH(CONCATENATE($G38,$A38),Times!$S:$S,0))=0,"",INDEX(Times!P:P,MATCH(CONCATENATE($G38,$A38),Times!$S:$S,0))),""))</f>
        <v/>
      </c>
      <c r="Q38" s="434" t="str">
        <f>IF(OR(ISBLANK($A38),ISBLANK($G38)),"",IFERROR(IF(INDEX(Times!Q:Q,MATCH(CONCATENATE($G38,$A38),Times!$S:$S,0))=0,"",INDEX(Times!Q:Q,MATCH(CONCATENATE($G38,$A38),Times!$S:$S,0))),""))</f>
        <v/>
      </c>
      <c r="R38" s="218" t="str">
        <f>IF(OR(ISBLANK($A38),ISBLANK($G38)),"",IFERROR(IF(INDEX(Times!R:R,MATCH(CONCATENATE($G38,$A38),Times!$S:$S,0))=0,"",INDEX(Times!R:R,MATCH(CONCATENATE($G38,$A38),Times!$S:$S,0))),""))</f>
        <v/>
      </c>
      <c r="S38" s="645"/>
      <c r="T38" s="645"/>
      <c r="U38" s="218"/>
      <c r="V38" s="329"/>
      <c r="W38" s="329"/>
      <c r="X38" s="329"/>
      <c r="Y38" s="329"/>
      <c r="Z38" s="329"/>
      <c r="AA38" s="329"/>
      <c r="AB38" s="329"/>
      <c r="AC38" s="7"/>
      <c r="AD38" s="7"/>
      <c r="AE38" s="26"/>
      <c r="AF38" s="7"/>
      <c r="AG38" s="7"/>
      <c r="AH38" s="7"/>
      <c r="AI38" s="7"/>
      <c r="AJ38" s="7"/>
      <c r="AK38" s="7"/>
    </row>
    <row r="39" spans="1:37" x14ac:dyDescent="0.5">
      <c r="A39" s="218"/>
      <c r="B39" s="634"/>
      <c r="C39" s="647" t="str" cm="1">
        <f t="array" ref="C39">IFERROR(IF(ISBLANK(A39),"",IF(AND(ISBLANK(B39),ISBLANK(E39),ISBLANK(F39)),"",IF(AND(ISBLANK(B39),ISBLANK(E39),NOT(ISBLANK(F39))),_xlfn._xlws.FILTER('Rot.Out'!L:L,'Rot.Out'!B:B=EnterData!F39),IF(AND(ISBLANK(B39),NOT(ISBLANK(E39))),_xlfn._xlws.FILTER(Int.Out!AA:AA,Int.Out!B:B=E39),_xlfn._xlws.FILTER(Make.Trt!D:D,Make.Trt!C:C=B39))))),"")</f>
        <v/>
      </c>
      <c r="D39" s="636"/>
      <c r="E39" s="636"/>
      <c r="F39" s="218"/>
      <c r="G39" s="218"/>
      <c r="H39" s="218"/>
      <c r="I39" s="619" t="s">
        <v>109</v>
      </c>
      <c r="J39" s="619" t="s">
        <v>109</v>
      </c>
      <c r="K39" s="652"/>
      <c r="L39" s="329"/>
      <c r="M39" s="7"/>
      <c r="N39" s="434" t="str">
        <f>IF(OR(ISBLANK($A39),ISBLANK($G39)),"",IFERROR(IF(INDEX(Times!N:N,MATCH(CONCATENATE($G39,$A39),Times!$S:$S,0))=0,"",INDEX(Times!N:N,MATCH(CONCATENATE($G39,$A39),Times!$S:$S,0))),""))</f>
        <v/>
      </c>
      <c r="O39" s="434" t="str">
        <f>IF(OR(ISBLANK($A39),ISBLANK($G39)),"",IFERROR(IF(INDEX(Times!O:O,MATCH(CONCATENATE($G39,$A39),Times!$S:$S,0))=0,"",INDEX(Times!O:O,MATCH(CONCATENATE($G39,$A39),Times!$S:$S,0))),""))</f>
        <v/>
      </c>
      <c r="P39" s="434" t="str">
        <f>IF(OR(ISBLANK($A39),ISBLANK($G39)),"",IFERROR(IF(INDEX(Times!P:P,MATCH(CONCATENATE($G39,$A39),Times!$S:$S,0))=0,"",INDEX(Times!P:P,MATCH(CONCATENATE($G39,$A39),Times!$S:$S,0))),""))</f>
        <v/>
      </c>
      <c r="Q39" s="434" t="str">
        <f>IF(OR(ISBLANK($A39),ISBLANK($G39)),"",IFERROR(IF(INDEX(Times!Q:Q,MATCH(CONCATENATE($G39,$A39),Times!$S:$S,0))=0,"",INDEX(Times!Q:Q,MATCH(CONCATENATE($G39,$A39),Times!$S:$S,0))),""))</f>
        <v/>
      </c>
      <c r="R39" s="218" t="str">
        <f>IF(OR(ISBLANK($A39),ISBLANK($G39)),"",IFERROR(IF(INDEX(Times!R:R,MATCH(CONCATENATE($G39,$A39),Times!$S:$S,0))=0,"",INDEX(Times!R:R,MATCH(CONCATENATE($G39,$A39),Times!$S:$S,0))),""))</f>
        <v/>
      </c>
      <c r="S39" s="645"/>
      <c r="T39" s="645"/>
      <c r="U39" s="218"/>
      <c r="V39" s="329"/>
      <c r="W39" s="329"/>
      <c r="X39" s="329"/>
      <c r="Y39" s="329"/>
      <c r="Z39" s="329"/>
      <c r="AA39" s="329"/>
      <c r="AB39" s="329"/>
      <c r="AC39" s="7"/>
      <c r="AD39" s="7"/>
      <c r="AE39" s="26"/>
      <c r="AF39" s="7"/>
      <c r="AG39" s="7"/>
      <c r="AH39" s="7"/>
      <c r="AI39" s="7"/>
      <c r="AJ39" s="7"/>
      <c r="AK39" s="7"/>
    </row>
    <row r="40" spans="1:37" x14ac:dyDescent="0.5">
      <c r="A40" s="218"/>
      <c r="B40" s="634"/>
      <c r="C40" s="647" t="str" cm="1">
        <f t="array" ref="C40">IFERROR(IF(ISBLANK(A40),"",IF(AND(ISBLANK(B40),ISBLANK(E40),ISBLANK(F40)),"",IF(AND(ISBLANK(B40),ISBLANK(E40),NOT(ISBLANK(F40))),_xlfn._xlws.FILTER('Rot.Out'!L:L,'Rot.Out'!B:B=EnterData!F40),IF(AND(ISBLANK(B40),NOT(ISBLANK(E40))),_xlfn._xlws.FILTER(Int.Out!AA:AA,Int.Out!B:B=E40),_xlfn._xlws.FILTER(Make.Trt!D:D,Make.Trt!C:C=B40))))),"")</f>
        <v/>
      </c>
      <c r="D40" s="636"/>
      <c r="E40" s="636"/>
      <c r="F40" s="218"/>
      <c r="G40" s="218"/>
      <c r="H40" s="218"/>
      <c r="I40" s="619" t="s">
        <v>109</v>
      </c>
      <c r="J40" s="619" t="s">
        <v>109</v>
      </c>
      <c r="K40" s="652"/>
      <c r="L40" s="329"/>
      <c r="M40" s="7"/>
      <c r="N40" s="434" t="str">
        <f>IF(OR(ISBLANK($A40),ISBLANK($G40)),"",IFERROR(IF(INDEX(Times!N:N,MATCH(CONCATENATE($G40,$A40),Times!$S:$S,0))=0,"",INDEX(Times!N:N,MATCH(CONCATENATE($G40,$A40),Times!$S:$S,0))),""))</f>
        <v/>
      </c>
      <c r="O40" s="434" t="str">
        <f>IF(OR(ISBLANK($A40),ISBLANK($G40)),"",IFERROR(IF(INDEX(Times!O:O,MATCH(CONCATENATE($G40,$A40),Times!$S:$S,0))=0,"",INDEX(Times!O:O,MATCH(CONCATENATE($G40,$A40),Times!$S:$S,0))),""))</f>
        <v/>
      </c>
      <c r="P40" s="434" t="str">
        <f>IF(OR(ISBLANK($A40),ISBLANK($G40)),"",IFERROR(IF(INDEX(Times!P:P,MATCH(CONCATENATE($G40,$A40),Times!$S:$S,0))=0,"",INDEX(Times!P:P,MATCH(CONCATENATE($G40,$A40),Times!$S:$S,0))),""))</f>
        <v/>
      </c>
      <c r="Q40" s="434" t="str">
        <f>IF(OR(ISBLANK($A40),ISBLANK($G40)),"",IFERROR(IF(INDEX(Times!Q:Q,MATCH(CONCATENATE($G40,$A40),Times!$S:$S,0))=0,"",INDEX(Times!Q:Q,MATCH(CONCATENATE($G40,$A40),Times!$S:$S,0))),""))</f>
        <v/>
      </c>
      <c r="R40" s="218" t="str">
        <f>IF(OR(ISBLANK($A40),ISBLANK($G40)),"",IFERROR(IF(INDEX(Times!R:R,MATCH(CONCATENATE($G40,$A40),Times!$S:$S,0))=0,"",INDEX(Times!R:R,MATCH(CONCATENATE($G40,$A40),Times!$S:$S,0))),""))</f>
        <v/>
      </c>
      <c r="S40" s="645"/>
      <c r="T40" s="645"/>
      <c r="U40" s="218"/>
      <c r="V40" s="329"/>
      <c r="W40" s="329"/>
      <c r="X40" s="329"/>
      <c r="Y40" s="329"/>
      <c r="Z40" s="329"/>
      <c r="AA40" s="329"/>
      <c r="AB40" s="329"/>
      <c r="AC40" s="7"/>
      <c r="AD40" s="7"/>
      <c r="AE40" s="26"/>
      <c r="AF40" s="7"/>
      <c r="AG40" s="7"/>
      <c r="AH40" s="7"/>
      <c r="AI40" s="7"/>
      <c r="AJ40" s="7"/>
      <c r="AK40" s="7"/>
    </row>
    <row r="41" spans="1:37" x14ac:dyDescent="0.5">
      <c r="A41" s="218"/>
      <c r="B41" s="634"/>
      <c r="C41" s="647" t="str" cm="1">
        <f t="array" ref="C41">IFERROR(IF(ISBLANK(A41),"",IF(AND(ISBLANK(B41),ISBLANK(E41),ISBLANK(F41)),"",IF(AND(ISBLANK(B41),ISBLANK(E41),NOT(ISBLANK(F41))),_xlfn._xlws.FILTER('Rot.Out'!L:L,'Rot.Out'!B:B=EnterData!F41),IF(AND(ISBLANK(B41),NOT(ISBLANK(E41))),_xlfn._xlws.FILTER(Int.Out!AA:AA,Int.Out!B:B=E41),_xlfn._xlws.FILTER(Make.Trt!D:D,Make.Trt!C:C=B41))))),"")</f>
        <v/>
      </c>
      <c r="D41" s="636"/>
      <c r="E41" s="636"/>
      <c r="F41" s="218"/>
      <c r="G41" s="218"/>
      <c r="H41" s="218"/>
      <c r="I41" s="619" t="s">
        <v>109</v>
      </c>
      <c r="J41" s="619" t="s">
        <v>109</v>
      </c>
      <c r="K41" s="652"/>
      <c r="L41" s="329"/>
      <c r="M41" s="7"/>
      <c r="N41" s="434" t="str">
        <f>IF(OR(ISBLANK($A41),ISBLANK($G41)),"",IFERROR(IF(INDEX(Times!N:N,MATCH(CONCATENATE($G41,$A41),Times!$S:$S,0))=0,"",INDEX(Times!N:N,MATCH(CONCATENATE($G41,$A41),Times!$S:$S,0))),""))</f>
        <v/>
      </c>
      <c r="O41" s="434" t="str">
        <f>IF(OR(ISBLANK($A41),ISBLANK($G41)),"",IFERROR(IF(INDEX(Times!O:O,MATCH(CONCATENATE($G41,$A41),Times!$S:$S,0))=0,"",INDEX(Times!O:O,MATCH(CONCATENATE($G41,$A41),Times!$S:$S,0))),""))</f>
        <v/>
      </c>
      <c r="P41" s="434" t="str">
        <f>IF(OR(ISBLANK($A41),ISBLANK($G41)),"",IFERROR(IF(INDEX(Times!P:P,MATCH(CONCATENATE($G41,$A41),Times!$S:$S,0))=0,"",INDEX(Times!P:P,MATCH(CONCATENATE($G41,$A41),Times!$S:$S,0))),""))</f>
        <v/>
      </c>
      <c r="Q41" s="434" t="str">
        <f>IF(OR(ISBLANK($A41),ISBLANK($G41)),"",IFERROR(IF(INDEX(Times!Q:Q,MATCH(CONCATENATE($G41,$A41),Times!$S:$S,0))=0,"",INDEX(Times!Q:Q,MATCH(CONCATENATE($G41,$A41),Times!$S:$S,0))),""))</f>
        <v/>
      </c>
      <c r="R41" s="218" t="str">
        <f>IF(OR(ISBLANK($A41),ISBLANK($G41)),"",IFERROR(IF(INDEX(Times!R:R,MATCH(CONCATENATE($G41,$A41),Times!$S:$S,0))=0,"",INDEX(Times!R:R,MATCH(CONCATENATE($G41,$A41),Times!$S:$S,0))),""))</f>
        <v/>
      </c>
      <c r="S41" s="645"/>
      <c r="T41" s="645"/>
      <c r="U41" s="218"/>
      <c r="V41" s="329"/>
      <c r="W41" s="329"/>
      <c r="X41" s="329"/>
      <c r="Y41" s="329"/>
      <c r="Z41" s="329"/>
      <c r="AA41" s="329"/>
      <c r="AB41" s="329"/>
      <c r="AC41" s="7"/>
      <c r="AD41" s="7"/>
      <c r="AE41" s="26"/>
      <c r="AF41" s="7"/>
      <c r="AG41" s="7"/>
      <c r="AH41" s="7"/>
      <c r="AI41" s="7"/>
      <c r="AJ41" s="7"/>
      <c r="AK41" s="7"/>
    </row>
    <row r="42" spans="1:37" x14ac:dyDescent="0.5">
      <c r="A42" s="218"/>
      <c r="B42" s="634"/>
      <c r="C42" s="647" t="str" cm="1">
        <f t="array" ref="C42">IFERROR(IF(ISBLANK(A42),"",IF(AND(ISBLANK(B42),ISBLANK(E42),ISBLANK(F42)),"",IF(AND(ISBLANK(B42),ISBLANK(E42),NOT(ISBLANK(F42))),_xlfn._xlws.FILTER('Rot.Out'!L:L,'Rot.Out'!B:B=EnterData!F42),IF(AND(ISBLANK(B42),NOT(ISBLANK(E42))),_xlfn._xlws.FILTER(Int.Out!AA:AA,Int.Out!B:B=E42),_xlfn._xlws.FILTER(Make.Trt!D:D,Make.Trt!C:C=B42))))),"")</f>
        <v/>
      </c>
      <c r="D42" s="636"/>
      <c r="E42" s="636"/>
      <c r="F42" s="218"/>
      <c r="G42" s="218"/>
      <c r="H42" s="218"/>
      <c r="I42" s="619" t="s">
        <v>109</v>
      </c>
      <c r="J42" s="619" t="s">
        <v>109</v>
      </c>
      <c r="K42" s="652"/>
      <c r="L42" s="329"/>
      <c r="M42" s="7"/>
      <c r="N42" s="434" t="str">
        <f>IF(OR(ISBLANK($A42),ISBLANK($G42)),"",IFERROR(IF(INDEX(Times!N:N,MATCH(CONCATENATE($G42,$A42),Times!$S:$S,0))=0,"",INDEX(Times!N:N,MATCH(CONCATENATE($G42,$A42),Times!$S:$S,0))),""))</f>
        <v/>
      </c>
      <c r="O42" s="434" t="str">
        <f>IF(OR(ISBLANK($A42),ISBLANK($G42)),"",IFERROR(IF(INDEX(Times!O:O,MATCH(CONCATENATE($G42,$A42),Times!$S:$S,0))=0,"",INDEX(Times!O:O,MATCH(CONCATENATE($G42,$A42),Times!$S:$S,0))),""))</f>
        <v/>
      </c>
      <c r="P42" s="434" t="str">
        <f>IF(OR(ISBLANK($A42),ISBLANK($G42)),"",IFERROR(IF(INDEX(Times!P:P,MATCH(CONCATENATE($G42,$A42),Times!$S:$S,0))=0,"",INDEX(Times!P:P,MATCH(CONCATENATE($G42,$A42),Times!$S:$S,0))),""))</f>
        <v/>
      </c>
      <c r="Q42" s="434" t="str">
        <f>IF(OR(ISBLANK($A42),ISBLANK($G42)),"",IFERROR(IF(INDEX(Times!Q:Q,MATCH(CONCATENATE($G42,$A42),Times!$S:$S,0))=0,"",INDEX(Times!Q:Q,MATCH(CONCATENATE($G42,$A42),Times!$S:$S,0))),""))</f>
        <v/>
      </c>
      <c r="R42" s="218" t="str">
        <f>IF(OR(ISBLANK($A42),ISBLANK($G42)),"",IFERROR(IF(INDEX(Times!R:R,MATCH(CONCATENATE($G42,$A42),Times!$S:$S,0))=0,"",INDEX(Times!R:R,MATCH(CONCATENATE($G42,$A42),Times!$S:$S,0))),""))</f>
        <v/>
      </c>
      <c r="S42" s="645"/>
      <c r="T42" s="645"/>
      <c r="U42" s="218"/>
      <c r="V42" s="329"/>
      <c r="W42" s="329"/>
      <c r="X42" s="329"/>
      <c r="Y42" s="329"/>
      <c r="Z42" s="329"/>
      <c r="AA42" s="329"/>
      <c r="AB42" s="329"/>
      <c r="AC42" s="7"/>
      <c r="AD42" s="7"/>
      <c r="AE42" s="26"/>
      <c r="AF42" s="7"/>
      <c r="AG42" s="7"/>
      <c r="AH42" s="7"/>
      <c r="AI42" s="7"/>
      <c r="AJ42" s="7"/>
      <c r="AK42" s="7"/>
    </row>
    <row r="43" spans="1:37" x14ac:dyDescent="0.5">
      <c r="A43" s="218"/>
      <c r="B43" s="634"/>
      <c r="C43" s="647" t="str" cm="1">
        <f t="array" ref="C43">IFERROR(IF(ISBLANK(A43),"",IF(AND(ISBLANK(B43),ISBLANK(E43),ISBLANK(F43)),"",IF(AND(ISBLANK(B43),ISBLANK(E43),NOT(ISBLANK(F43))),_xlfn._xlws.FILTER('Rot.Out'!L:L,'Rot.Out'!B:B=EnterData!F43),IF(AND(ISBLANK(B43),NOT(ISBLANK(E43))),_xlfn._xlws.FILTER(Int.Out!AA:AA,Int.Out!B:B=E43),_xlfn._xlws.FILTER(Make.Trt!D:D,Make.Trt!C:C=B43))))),"")</f>
        <v/>
      </c>
      <c r="D43" s="636"/>
      <c r="E43" s="636"/>
      <c r="F43" s="218"/>
      <c r="G43" s="218"/>
      <c r="H43" s="218"/>
      <c r="I43" s="619" t="s">
        <v>109</v>
      </c>
      <c r="J43" s="619" t="s">
        <v>109</v>
      </c>
      <c r="K43" s="652"/>
      <c r="L43" s="329"/>
      <c r="M43" s="7"/>
      <c r="N43" s="434" t="str">
        <f>IF(OR(ISBLANK($A43),ISBLANK($G43)),"",IFERROR(IF(INDEX(Times!N:N,MATCH(CONCATENATE($G43,$A43),Times!$S:$S,0))=0,"",INDEX(Times!N:N,MATCH(CONCATENATE($G43,$A43),Times!$S:$S,0))),""))</f>
        <v/>
      </c>
      <c r="O43" s="434" t="str">
        <f>IF(OR(ISBLANK($A43),ISBLANK($G43)),"",IFERROR(IF(INDEX(Times!O:O,MATCH(CONCATENATE($G43,$A43),Times!$S:$S,0))=0,"",INDEX(Times!O:O,MATCH(CONCATENATE($G43,$A43),Times!$S:$S,0))),""))</f>
        <v/>
      </c>
      <c r="P43" s="434" t="str">
        <f>IF(OR(ISBLANK($A43),ISBLANK($G43)),"",IFERROR(IF(INDEX(Times!P:P,MATCH(CONCATENATE($G43,$A43),Times!$S:$S,0))=0,"",INDEX(Times!P:P,MATCH(CONCATENATE($G43,$A43),Times!$S:$S,0))),""))</f>
        <v/>
      </c>
      <c r="Q43" s="434" t="str">
        <f>IF(OR(ISBLANK($A43),ISBLANK($G43)),"",IFERROR(IF(INDEX(Times!Q:Q,MATCH(CONCATENATE($G43,$A43),Times!$S:$S,0))=0,"",INDEX(Times!Q:Q,MATCH(CONCATENATE($G43,$A43),Times!$S:$S,0))),""))</f>
        <v/>
      </c>
      <c r="R43" s="218" t="str">
        <f>IF(OR(ISBLANK($A43),ISBLANK($G43)),"",IFERROR(IF(INDEX(Times!R:R,MATCH(CONCATENATE($G43,$A43),Times!$S:$S,0))=0,"",INDEX(Times!R:R,MATCH(CONCATENATE($G43,$A43),Times!$S:$S,0))),""))</f>
        <v/>
      </c>
      <c r="S43" s="645"/>
      <c r="T43" s="645"/>
      <c r="U43" s="218"/>
      <c r="V43" s="329"/>
      <c r="W43" s="329"/>
      <c r="X43" s="329"/>
      <c r="Y43" s="329"/>
      <c r="Z43" s="329"/>
      <c r="AA43" s="329"/>
      <c r="AB43" s="329"/>
      <c r="AC43" s="7"/>
      <c r="AD43" s="7"/>
      <c r="AE43" s="26"/>
      <c r="AF43" s="7"/>
      <c r="AG43" s="7"/>
      <c r="AH43" s="7"/>
      <c r="AI43" s="7"/>
      <c r="AJ43" s="7"/>
      <c r="AK43" s="7"/>
    </row>
    <row r="44" spans="1:37" x14ac:dyDescent="0.5">
      <c r="A44" s="218"/>
      <c r="B44" s="634"/>
      <c r="C44" s="647" t="str" cm="1">
        <f t="array" ref="C44">IFERROR(IF(ISBLANK(A44),"",IF(AND(ISBLANK(B44),ISBLANK(E44),ISBLANK(F44)),"",IF(AND(ISBLANK(B44),ISBLANK(E44),NOT(ISBLANK(F44))),_xlfn._xlws.FILTER('Rot.Out'!L:L,'Rot.Out'!B:B=EnterData!F44),IF(AND(ISBLANK(B44),NOT(ISBLANK(E44))),_xlfn._xlws.FILTER(Int.Out!AA:AA,Int.Out!B:B=E44),_xlfn._xlws.FILTER(Make.Trt!D:D,Make.Trt!C:C=B44))))),"")</f>
        <v/>
      </c>
      <c r="D44" s="636"/>
      <c r="E44" s="636"/>
      <c r="F44" s="218"/>
      <c r="G44" s="218"/>
      <c r="H44" s="218"/>
      <c r="I44" s="619" t="s">
        <v>109</v>
      </c>
      <c r="J44" s="619" t="s">
        <v>109</v>
      </c>
      <c r="K44" s="652"/>
      <c r="L44" s="329"/>
      <c r="M44" s="7"/>
      <c r="N44" s="434" t="str">
        <f>IF(OR(ISBLANK($A44),ISBLANK($G44)),"",IFERROR(IF(INDEX(Times!N:N,MATCH(CONCATENATE($G44,$A44),Times!$S:$S,0))=0,"",INDEX(Times!N:N,MATCH(CONCATENATE($G44,$A44),Times!$S:$S,0))),""))</f>
        <v/>
      </c>
      <c r="O44" s="434" t="str">
        <f>IF(OR(ISBLANK($A44),ISBLANK($G44)),"",IFERROR(IF(INDEX(Times!O:O,MATCH(CONCATENATE($G44,$A44),Times!$S:$S,0))=0,"",INDEX(Times!O:O,MATCH(CONCATENATE($G44,$A44),Times!$S:$S,0))),""))</f>
        <v/>
      </c>
      <c r="P44" s="434" t="str">
        <f>IF(OR(ISBLANK($A44),ISBLANK($G44)),"",IFERROR(IF(INDEX(Times!P:P,MATCH(CONCATENATE($G44,$A44),Times!$S:$S,0))=0,"",INDEX(Times!P:P,MATCH(CONCATENATE($G44,$A44),Times!$S:$S,0))),""))</f>
        <v/>
      </c>
      <c r="Q44" s="434" t="str">
        <f>IF(OR(ISBLANK($A44),ISBLANK($G44)),"",IFERROR(IF(INDEX(Times!Q:Q,MATCH(CONCATENATE($G44,$A44),Times!$S:$S,0))=0,"",INDEX(Times!Q:Q,MATCH(CONCATENATE($G44,$A44),Times!$S:$S,0))),""))</f>
        <v/>
      </c>
      <c r="R44" s="218" t="str">
        <f>IF(OR(ISBLANK($A44),ISBLANK($G44)),"",IFERROR(IF(INDEX(Times!R:R,MATCH(CONCATENATE($G44,$A44),Times!$S:$S,0))=0,"",INDEX(Times!R:R,MATCH(CONCATENATE($G44,$A44),Times!$S:$S,0))),""))</f>
        <v/>
      </c>
      <c r="S44" s="645"/>
      <c r="T44" s="645"/>
      <c r="U44" s="218"/>
      <c r="V44" s="329"/>
      <c r="W44" s="329"/>
      <c r="X44" s="329"/>
      <c r="Y44" s="329"/>
      <c r="Z44" s="329"/>
      <c r="AA44" s="329"/>
      <c r="AB44" s="329"/>
      <c r="AC44" s="7"/>
      <c r="AD44" s="7"/>
      <c r="AE44" s="26"/>
      <c r="AF44" s="7"/>
      <c r="AG44" s="7"/>
      <c r="AH44" s="7"/>
      <c r="AI44" s="7"/>
      <c r="AJ44" s="7"/>
      <c r="AK44" s="7"/>
    </row>
    <row r="45" spans="1:37" x14ac:dyDescent="0.5">
      <c r="A45" s="218"/>
      <c r="B45" s="634"/>
      <c r="C45" s="647" t="str" cm="1">
        <f t="array" ref="C45">IFERROR(IF(ISBLANK(A45),"",IF(AND(ISBLANK(B45),ISBLANK(E45),ISBLANK(F45)),"",IF(AND(ISBLANK(B45),ISBLANK(E45),NOT(ISBLANK(F45))),_xlfn._xlws.FILTER('Rot.Out'!L:L,'Rot.Out'!B:B=EnterData!F45),IF(AND(ISBLANK(B45),NOT(ISBLANK(E45))),_xlfn._xlws.FILTER(Int.Out!AA:AA,Int.Out!B:B=E45),_xlfn._xlws.FILTER(Make.Trt!D:D,Make.Trt!C:C=B45))))),"")</f>
        <v/>
      </c>
      <c r="D45" s="636"/>
      <c r="E45" s="636"/>
      <c r="F45" s="218"/>
      <c r="G45" s="218"/>
      <c r="H45" s="218"/>
      <c r="I45" s="619" t="s">
        <v>109</v>
      </c>
      <c r="J45" s="619" t="s">
        <v>109</v>
      </c>
      <c r="K45" s="652"/>
      <c r="L45" s="329"/>
      <c r="M45" s="7"/>
      <c r="N45" s="434" t="str">
        <f>IF(OR(ISBLANK($A45),ISBLANK($G45)),"",IFERROR(IF(INDEX(Times!N:N,MATCH(CONCATENATE($G45,$A45),Times!$S:$S,0))=0,"",INDEX(Times!N:N,MATCH(CONCATENATE($G45,$A45),Times!$S:$S,0))),""))</f>
        <v/>
      </c>
      <c r="O45" s="434" t="str">
        <f>IF(OR(ISBLANK($A45),ISBLANK($G45)),"",IFERROR(IF(INDEX(Times!O:O,MATCH(CONCATENATE($G45,$A45),Times!$S:$S,0))=0,"",INDEX(Times!O:O,MATCH(CONCATENATE($G45,$A45),Times!$S:$S,0))),""))</f>
        <v/>
      </c>
      <c r="P45" s="434" t="str">
        <f>IF(OR(ISBLANK($A45),ISBLANK($G45)),"",IFERROR(IF(INDEX(Times!P:P,MATCH(CONCATENATE($G45,$A45),Times!$S:$S,0))=0,"",INDEX(Times!P:P,MATCH(CONCATENATE($G45,$A45),Times!$S:$S,0))),""))</f>
        <v/>
      </c>
      <c r="Q45" s="434" t="str">
        <f>IF(OR(ISBLANK($A45),ISBLANK($G45)),"",IFERROR(IF(INDEX(Times!Q:Q,MATCH(CONCATENATE($G45,$A45),Times!$S:$S,0))=0,"",INDEX(Times!Q:Q,MATCH(CONCATENATE($G45,$A45),Times!$S:$S,0))),""))</f>
        <v/>
      </c>
      <c r="R45" s="218" t="str">
        <f>IF(OR(ISBLANK($A45),ISBLANK($G45)),"",IFERROR(IF(INDEX(Times!R:R,MATCH(CONCATENATE($G45,$A45),Times!$S:$S,0))=0,"",INDEX(Times!R:R,MATCH(CONCATENATE($G45,$A45),Times!$S:$S,0))),""))</f>
        <v/>
      </c>
      <c r="S45" s="645"/>
      <c r="T45" s="645"/>
      <c r="U45" s="218"/>
      <c r="V45" s="329"/>
      <c r="W45" s="329"/>
      <c r="X45" s="329"/>
      <c r="Y45" s="329"/>
      <c r="Z45" s="329"/>
      <c r="AA45" s="329"/>
      <c r="AB45" s="329"/>
      <c r="AC45" s="7"/>
      <c r="AD45" s="7"/>
      <c r="AE45" s="26"/>
      <c r="AF45" s="7"/>
      <c r="AG45" s="7"/>
      <c r="AH45" s="7"/>
      <c r="AI45" s="7"/>
      <c r="AJ45" s="7"/>
      <c r="AK45" s="7"/>
    </row>
    <row r="46" spans="1:37" x14ac:dyDescent="0.5">
      <c r="A46" s="218"/>
      <c r="B46" s="634"/>
      <c r="C46" s="647" t="str" cm="1">
        <f t="array" ref="C46">IFERROR(IF(ISBLANK(A46),"",IF(AND(ISBLANK(B46),ISBLANK(E46),ISBLANK(F46)),"",IF(AND(ISBLANK(B46),ISBLANK(E46),NOT(ISBLANK(F46))),_xlfn._xlws.FILTER('Rot.Out'!L:L,'Rot.Out'!B:B=EnterData!F46),IF(AND(ISBLANK(B46),NOT(ISBLANK(E46))),_xlfn._xlws.FILTER(Int.Out!AA:AA,Int.Out!B:B=E46),_xlfn._xlws.FILTER(Make.Trt!D:D,Make.Trt!C:C=B46))))),"")</f>
        <v/>
      </c>
      <c r="D46" s="636"/>
      <c r="E46" s="636"/>
      <c r="F46" s="218"/>
      <c r="G46" s="218"/>
      <c r="H46" s="218"/>
      <c r="I46" s="619" t="s">
        <v>109</v>
      </c>
      <c r="J46" s="619" t="s">
        <v>109</v>
      </c>
      <c r="K46" s="652"/>
      <c r="L46" s="329"/>
      <c r="M46" s="7"/>
      <c r="N46" s="434" t="str">
        <f>IF(OR(ISBLANK($A46),ISBLANK($G46)),"",IFERROR(IF(INDEX(Times!N:N,MATCH(CONCATENATE($G46,$A46),Times!$S:$S,0))=0,"",INDEX(Times!N:N,MATCH(CONCATENATE($G46,$A46),Times!$S:$S,0))),""))</f>
        <v/>
      </c>
      <c r="O46" s="434" t="str">
        <f>IF(OR(ISBLANK($A46),ISBLANK($G46)),"",IFERROR(IF(INDEX(Times!O:O,MATCH(CONCATENATE($G46,$A46),Times!$S:$S,0))=0,"",INDEX(Times!O:O,MATCH(CONCATENATE($G46,$A46),Times!$S:$S,0))),""))</f>
        <v/>
      </c>
      <c r="P46" s="434" t="str">
        <f>IF(OR(ISBLANK($A46),ISBLANK($G46)),"",IFERROR(IF(INDEX(Times!P:P,MATCH(CONCATENATE($G46,$A46),Times!$S:$S,0))=0,"",INDEX(Times!P:P,MATCH(CONCATENATE($G46,$A46),Times!$S:$S,0))),""))</f>
        <v/>
      </c>
      <c r="Q46" s="434" t="str">
        <f>IF(OR(ISBLANK($A46),ISBLANK($G46)),"",IFERROR(IF(INDEX(Times!Q:Q,MATCH(CONCATENATE($G46,$A46),Times!$S:$S,0))=0,"",INDEX(Times!Q:Q,MATCH(CONCATENATE($G46,$A46),Times!$S:$S,0))),""))</f>
        <v/>
      </c>
      <c r="R46" s="218" t="str">
        <f>IF(OR(ISBLANK($A46),ISBLANK($G46)),"",IFERROR(IF(INDEX(Times!R:R,MATCH(CONCATENATE($G46,$A46),Times!$S:$S,0))=0,"",INDEX(Times!R:R,MATCH(CONCATENATE($G46,$A46),Times!$S:$S,0))),""))</f>
        <v/>
      </c>
      <c r="S46" s="645"/>
      <c r="T46" s="645"/>
      <c r="U46" s="218"/>
      <c r="V46" s="329"/>
      <c r="W46" s="329"/>
      <c r="X46" s="329"/>
      <c r="Y46" s="329"/>
      <c r="Z46" s="329"/>
      <c r="AA46" s="329"/>
      <c r="AB46" s="329"/>
      <c r="AC46" s="7"/>
      <c r="AD46" s="7"/>
      <c r="AE46" s="26"/>
      <c r="AF46" s="7"/>
      <c r="AG46" s="7"/>
      <c r="AH46" s="7"/>
      <c r="AI46" s="7"/>
      <c r="AJ46" s="7"/>
      <c r="AK46" s="7"/>
    </row>
    <row r="47" spans="1:37" x14ac:dyDescent="0.5">
      <c r="A47" s="218"/>
      <c r="B47" s="634"/>
      <c r="C47" s="647" t="str" cm="1">
        <f t="array" ref="C47">IFERROR(IF(ISBLANK(A47),"",IF(AND(ISBLANK(B47),ISBLANK(E47),ISBLANK(F47)),"",IF(AND(ISBLANK(B47),ISBLANK(E47),NOT(ISBLANK(F47))),_xlfn._xlws.FILTER('Rot.Out'!L:L,'Rot.Out'!B:B=EnterData!F47),IF(AND(ISBLANK(B47),NOT(ISBLANK(E47))),_xlfn._xlws.FILTER(Int.Out!AA:AA,Int.Out!B:B=E47),_xlfn._xlws.FILTER(Make.Trt!D:D,Make.Trt!C:C=B47))))),"")</f>
        <v/>
      </c>
      <c r="D47" s="636"/>
      <c r="E47" s="636"/>
      <c r="F47" s="218"/>
      <c r="G47" s="218"/>
      <c r="H47" s="218"/>
      <c r="I47" s="619" t="s">
        <v>109</v>
      </c>
      <c r="J47" s="619" t="s">
        <v>109</v>
      </c>
      <c r="K47" s="652"/>
      <c r="L47" s="329"/>
      <c r="M47" s="7"/>
      <c r="N47" s="434" t="str">
        <f>IF(OR(ISBLANK($A47),ISBLANK($G47)),"",IFERROR(IF(INDEX(Times!N:N,MATCH(CONCATENATE($G47,$A47),Times!$S:$S,0))=0,"",INDEX(Times!N:N,MATCH(CONCATENATE($G47,$A47),Times!$S:$S,0))),""))</f>
        <v/>
      </c>
      <c r="O47" s="434" t="str">
        <f>IF(OR(ISBLANK($A47),ISBLANK($G47)),"",IFERROR(IF(INDEX(Times!O:O,MATCH(CONCATENATE($G47,$A47),Times!$S:$S,0))=0,"",INDEX(Times!O:O,MATCH(CONCATENATE($G47,$A47),Times!$S:$S,0))),""))</f>
        <v/>
      </c>
      <c r="P47" s="434" t="str">
        <f>IF(OR(ISBLANK($A47),ISBLANK($G47)),"",IFERROR(IF(INDEX(Times!P:P,MATCH(CONCATENATE($G47,$A47),Times!$S:$S,0))=0,"",INDEX(Times!P:P,MATCH(CONCATENATE($G47,$A47),Times!$S:$S,0))),""))</f>
        <v/>
      </c>
      <c r="Q47" s="434" t="str">
        <f>IF(OR(ISBLANK($A47),ISBLANK($G47)),"",IFERROR(IF(INDEX(Times!Q:Q,MATCH(CONCATENATE($G47,$A47),Times!$S:$S,0))=0,"",INDEX(Times!Q:Q,MATCH(CONCATENATE($G47,$A47),Times!$S:$S,0))),""))</f>
        <v/>
      </c>
      <c r="R47" s="218" t="str">
        <f>IF(OR(ISBLANK($A47),ISBLANK($G47)),"",IFERROR(IF(INDEX(Times!R:R,MATCH(CONCATENATE($G47,$A47),Times!$S:$S,0))=0,"",INDEX(Times!R:R,MATCH(CONCATENATE($G47,$A47),Times!$S:$S,0))),""))</f>
        <v/>
      </c>
      <c r="S47" s="645"/>
      <c r="T47" s="645"/>
      <c r="U47" s="218"/>
      <c r="V47" s="329"/>
      <c r="W47" s="329"/>
      <c r="X47" s="329"/>
      <c r="Y47" s="329"/>
      <c r="Z47" s="329"/>
      <c r="AA47" s="329"/>
      <c r="AB47" s="329"/>
      <c r="AC47" s="7"/>
      <c r="AD47" s="7"/>
      <c r="AE47" s="26"/>
      <c r="AF47" s="7"/>
      <c r="AG47" s="7"/>
      <c r="AH47" s="7"/>
      <c r="AI47" s="7"/>
      <c r="AJ47" s="7"/>
      <c r="AK47" s="7"/>
    </row>
    <row r="48" spans="1:37" x14ac:dyDescent="0.5">
      <c r="A48" s="218"/>
      <c r="B48" s="634"/>
      <c r="C48" s="647" t="str" cm="1">
        <f t="array" ref="C48">IFERROR(IF(ISBLANK(A48),"",IF(AND(ISBLANK(B48),ISBLANK(E48),ISBLANK(F48)),"",IF(AND(ISBLANK(B48),ISBLANK(E48),NOT(ISBLANK(F48))),_xlfn._xlws.FILTER('Rot.Out'!L:L,'Rot.Out'!B:B=EnterData!F48),IF(AND(ISBLANK(B48),NOT(ISBLANK(E48))),_xlfn._xlws.FILTER(Int.Out!AA:AA,Int.Out!B:B=E48),_xlfn._xlws.FILTER(Make.Trt!D:D,Make.Trt!C:C=B48))))),"")</f>
        <v/>
      </c>
      <c r="D48" s="636"/>
      <c r="E48" s="636"/>
      <c r="F48" s="218"/>
      <c r="G48" s="218"/>
      <c r="H48" s="218"/>
      <c r="I48" s="619" t="s">
        <v>109</v>
      </c>
      <c r="J48" s="619" t="s">
        <v>109</v>
      </c>
      <c r="K48" s="652"/>
      <c r="L48" s="329"/>
      <c r="M48" s="7"/>
      <c r="N48" s="434" t="str">
        <f>IF(OR(ISBLANK($A48),ISBLANK($G48)),"",IFERROR(IF(INDEX(Times!N:N,MATCH(CONCATENATE($G48,$A48),Times!$S:$S,0))=0,"",INDEX(Times!N:N,MATCH(CONCATENATE($G48,$A48),Times!$S:$S,0))),""))</f>
        <v/>
      </c>
      <c r="O48" s="434" t="str">
        <f>IF(OR(ISBLANK($A48),ISBLANK($G48)),"",IFERROR(IF(INDEX(Times!O:O,MATCH(CONCATENATE($G48,$A48),Times!$S:$S,0))=0,"",INDEX(Times!O:O,MATCH(CONCATENATE($G48,$A48),Times!$S:$S,0))),""))</f>
        <v/>
      </c>
      <c r="P48" s="434" t="str">
        <f>IF(OR(ISBLANK($A48),ISBLANK($G48)),"",IFERROR(IF(INDEX(Times!P:P,MATCH(CONCATENATE($G48,$A48),Times!$S:$S,0))=0,"",INDEX(Times!P:P,MATCH(CONCATENATE($G48,$A48),Times!$S:$S,0))),""))</f>
        <v/>
      </c>
      <c r="Q48" s="434" t="str">
        <f>IF(OR(ISBLANK($A48),ISBLANK($G48)),"",IFERROR(IF(INDEX(Times!Q:Q,MATCH(CONCATENATE($G48,$A48),Times!$S:$S,0))=0,"",INDEX(Times!Q:Q,MATCH(CONCATENATE($G48,$A48),Times!$S:$S,0))),""))</f>
        <v/>
      </c>
      <c r="R48" s="218" t="str">
        <f>IF(OR(ISBLANK($A48),ISBLANK($G48)),"",IFERROR(IF(INDEX(Times!R:R,MATCH(CONCATENATE($G48,$A48),Times!$S:$S,0))=0,"",INDEX(Times!R:R,MATCH(CONCATENATE($G48,$A48),Times!$S:$S,0))),""))</f>
        <v/>
      </c>
      <c r="S48" s="645"/>
      <c r="T48" s="645"/>
      <c r="U48" s="218"/>
      <c r="V48" s="329"/>
      <c r="W48" s="329"/>
      <c r="X48" s="329"/>
      <c r="Y48" s="329"/>
      <c r="Z48" s="329"/>
      <c r="AA48" s="329"/>
      <c r="AB48" s="329"/>
      <c r="AC48" s="7"/>
      <c r="AD48" s="7"/>
      <c r="AE48" s="26"/>
      <c r="AF48" s="7"/>
      <c r="AG48" s="7"/>
      <c r="AH48" s="7"/>
      <c r="AI48" s="7"/>
      <c r="AJ48" s="7"/>
      <c r="AK48" s="7"/>
    </row>
    <row r="49" spans="1:37" x14ac:dyDescent="0.5">
      <c r="A49" s="218"/>
      <c r="B49" s="634"/>
      <c r="C49" s="647" t="str" cm="1">
        <f t="array" ref="C49">IFERROR(IF(ISBLANK(A49),"",IF(AND(ISBLANK(B49),ISBLANK(E49),ISBLANK(F49)),"",IF(AND(ISBLANK(B49),ISBLANK(E49),NOT(ISBLANK(F49))),_xlfn._xlws.FILTER('Rot.Out'!L:L,'Rot.Out'!B:B=EnterData!F49),IF(AND(ISBLANK(B49),NOT(ISBLANK(E49))),_xlfn._xlws.FILTER(Int.Out!AA:AA,Int.Out!B:B=E49),_xlfn._xlws.FILTER(Make.Trt!D:D,Make.Trt!C:C=B49))))),"")</f>
        <v/>
      </c>
      <c r="D49" s="636"/>
      <c r="E49" s="636"/>
      <c r="F49" s="218"/>
      <c r="G49" s="218"/>
      <c r="H49" s="218"/>
      <c r="I49" s="619" t="s">
        <v>109</v>
      </c>
      <c r="J49" s="619" t="s">
        <v>109</v>
      </c>
      <c r="K49" s="652"/>
      <c r="L49" s="329"/>
      <c r="M49" s="7"/>
      <c r="N49" s="434" t="str">
        <f>IF(OR(ISBLANK($A49),ISBLANK($G49)),"",IFERROR(IF(INDEX(Times!N:N,MATCH(CONCATENATE($G49,$A49),Times!$S:$S,0))=0,"",INDEX(Times!N:N,MATCH(CONCATENATE($G49,$A49),Times!$S:$S,0))),""))</f>
        <v/>
      </c>
      <c r="O49" s="434" t="str">
        <f>IF(OR(ISBLANK($A49),ISBLANK($G49)),"",IFERROR(IF(INDEX(Times!O:O,MATCH(CONCATENATE($G49,$A49),Times!$S:$S,0))=0,"",INDEX(Times!O:O,MATCH(CONCATENATE($G49,$A49),Times!$S:$S,0))),""))</f>
        <v/>
      </c>
      <c r="P49" s="434" t="str">
        <f>IF(OR(ISBLANK($A49),ISBLANK($G49)),"",IFERROR(IF(INDEX(Times!P:P,MATCH(CONCATENATE($G49,$A49),Times!$S:$S,0))=0,"",INDEX(Times!P:P,MATCH(CONCATENATE($G49,$A49),Times!$S:$S,0))),""))</f>
        <v/>
      </c>
      <c r="Q49" s="434" t="str">
        <f>IF(OR(ISBLANK($A49),ISBLANK($G49)),"",IFERROR(IF(INDEX(Times!Q:Q,MATCH(CONCATENATE($G49,$A49),Times!$S:$S,0))=0,"",INDEX(Times!Q:Q,MATCH(CONCATENATE($G49,$A49),Times!$S:$S,0))),""))</f>
        <v/>
      </c>
      <c r="R49" s="218" t="str">
        <f>IF(OR(ISBLANK($A49),ISBLANK($G49)),"",IFERROR(IF(INDEX(Times!R:R,MATCH(CONCATENATE($G49,$A49),Times!$S:$S,0))=0,"",INDEX(Times!R:R,MATCH(CONCATENATE($G49,$A49),Times!$S:$S,0))),""))</f>
        <v/>
      </c>
      <c r="S49" s="645"/>
      <c r="T49" s="645"/>
      <c r="U49" s="218"/>
      <c r="V49" s="329"/>
      <c r="W49" s="329"/>
      <c r="X49" s="329"/>
      <c r="Y49" s="329"/>
      <c r="Z49" s="329"/>
      <c r="AA49" s="329"/>
      <c r="AB49" s="329"/>
      <c r="AC49" s="7"/>
      <c r="AD49" s="7"/>
      <c r="AE49" s="26"/>
      <c r="AF49" s="7"/>
      <c r="AG49" s="7"/>
      <c r="AH49" s="7"/>
      <c r="AI49" s="7"/>
      <c r="AJ49" s="7"/>
      <c r="AK49" s="7"/>
    </row>
    <row r="50" spans="1:37" x14ac:dyDescent="0.5">
      <c r="A50" s="218"/>
      <c r="B50" s="634"/>
      <c r="C50" s="647" t="str" cm="1">
        <f t="array" ref="C50">IFERROR(IF(ISBLANK(A50),"",IF(AND(ISBLANK(B50),ISBLANK(E50),ISBLANK(F50)),"",IF(AND(ISBLANK(B50),ISBLANK(E50),NOT(ISBLANK(F50))),_xlfn._xlws.FILTER('Rot.Out'!L:L,'Rot.Out'!B:B=EnterData!F50),IF(AND(ISBLANK(B50),NOT(ISBLANK(E50))),_xlfn._xlws.FILTER(Int.Out!AA:AA,Int.Out!B:B=E50),_xlfn._xlws.FILTER(Make.Trt!D:D,Make.Trt!C:C=B50))))),"")</f>
        <v/>
      </c>
      <c r="D50" s="636"/>
      <c r="E50" s="636"/>
      <c r="F50" s="218"/>
      <c r="G50" s="218"/>
      <c r="H50" s="218"/>
      <c r="I50" s="619" t="s">
        <v>109</v>
      </c>
      <c r="J50" s="619" t="s">
        <v>109</v>
      </c>
      <c r="K50" s="652"/>
      <c r="L50" s="329"/>
      <c r="M50" s="7"/>
      <c r="N50" s="434" t="str">
        <f>IF(OR(ISBLANK($A50),ISBLANK($G50)),"",IFERROR(IF(INDEX(Times!N:N,MATCH(CONCATENATE($G50,$A50),Times!$S:$S,0))=0,"",INDEX(Times!N:N,MATCH(CONCATENATE($G50,$A50),Times!$S:$S,0))),""))</f>
        <v/>
      </c>
      <c r="O50" s="434" t="str">
        <f>IF(OR(ISBLANK($A50),ISBLANK($G50)),"",IFERROR(IF(INDEX(Times!O:O,MATCH(CONCATENATE($G50,$A50),Times!$S:$S,0))=0,"",INDEX(Times!O:O,MATCH(CONCATENATE($G50,$A50),Times!$S:$S,0))),""))</f>
        <v/>
      </c>
      <c r="P50" s="434" t="str">
        <f>IF(OR(ISBLANK($A50),ISBLANK($G50)),"",IFERROR(IF(INDEX(Times!P:P,MATCH(CONCATENATE($G50,$A50),Times!$S:$S,0))=0,"",INDEX(Times!P:P,MATCH(CONCATENATE($G50,$A50),Times!$S:$S,0))),""))</f>
        <v/>
      </c>
      <c r="Q50" s="434" t="str">
        <f>IF(OR(ISBLANK($A50),ISBLANK($G50)),"",IFERROR(IF(INDEX(Times!Q:Q,MATCH(CONCATENATE($G50,$A50),Times!$S:$S,0))=0,"",INDEX(Times!Q:Q,MATCH(CONCATENATE($G50,$A50),Times!$S:$S,0))),""))</f>
        <v/>
      </c>
      <c r="R50" s="218" t="str">
        <f>IF(OR(ISBLANK($A50),ISBLANK($G50)),"",IFERROR(IF(INDEX(Times!R:R,MATCH(CONCATENATE($G50,$A50),Times!$S:$S,0))=0,"",INDEX(Times!R:R,MATCH(CONCATENATE($G50,$A50),Times!$S:$S,0))),""))</f>
        <v/>
      </c>
      <c r="S50" s="645"/>
      <c r="T50" s="645"/>
      <c r="U50" s="218"/>
      <c r="V50" s="329"/>
      <c r="W50" s="329"/>
      <c r="X50" s="329"/>
      <c r="Y50" s="329"/>
      <c r="Z50" s="329"/>
      <c r="AA50" s="329"/>
      <c r="AB50" s="329"/>
      <c r="AC50" s="7"/>
      <c r="AD50" s="7"/>
      <c r="AE50" s="7"/>
      <c r="AF50" s="7"/>
      <c r="AG50" s="7"/>
      <c r="AH50" s="7"/>
      <c r="AI50" s="7"/>
      <c r="AJ50" s="7"/>
      <c r="AK50" s="7"/>
    </row>
    <row r="51" spans="1:37" x14ac:dyDescent="0.5">
      <c r="A51" s="218"/>
      <c r="B51" s="634"/>
      <c r="C51" s="647" t="str" cm="1">
        <f t="array" ref="C51">IFERROR(IF(ISBLANK(A51),"",IF(AND(ISBLANK(B51),ISBLANK(E51),ISBLANK(F51)),"",IF(AND(ISBLANK(B51),ISBLANK(E51),NOT(ISBLANK(F51))),_xlfn._xlws.FILTER('Rot.Out'!L:L,'Rot.Out'!B:B=EnterData!F51),IF(AND(ISBLANK(B51),NOT(ISBLANK(E51))),_xlfn._xlws.FILTER(Int.Out!AA:AA,Int.Out!B:B=E51),_xlfn._xlws.FILTER(Make.Trt!D:D,Make.Trt!C:C=B51))))),"")</f>
        <v/>
      </c>
      <c r="D51" s="636"/>
      <c r="E51" s="636"/>
      <c r="F51" s="218"/>
      <c r="G51" s="218"/>
      <c r="H51" s="218"/>
      <c r="I51" s="619" t="s">
        <v>109</v>
      </c>
      <c r="J51" s="619" t="s">
        <v>109</v>
      </c>
      <c r="K51" s="652"/>
      <c r="L51" s="329"/>
      <c r="M51" s="7"/>
      <c r="N51" s="434" t="str">
        <f>IF(OR(ISBLANK($A51),ISBLANK($G51)),"",IFERROR(IF(INDEX(Times!N:N,MATCH(CONCATENATE($G51,$A51),Times!$S:$S,0))=0,"",INDEX(Times!N:N,MATCH(CONCATENATE($G51,$A51),Times!$S:$S,0))),""))</f>
        <v/>
      </c>
      <c r="O51" s="434" t="str">
        <f>IF(OR(ISBLANK($A51),ISBLANK($G51)),"",IFERROR(IF(INDEX(Times!O:O,MATCH(CONCATENATE($G51,$A51),Times!$S:$S,0))=0,"",INDEX(Times!O:O,MATCH(CONCATENATE($G51,$A51),Times!$S:$S,0))),""))</f>
        <v/>
      </c>
      <c r="P51" s="434" t="str">
        <f>IF(OR(ISBLANK($A51),ISBLANK($G51)),"",IFERROR(IF(INDEX(Times!P:P,MATCH(CONCATENATE($G51,$A51),Times!$S:$S,0))=0,"",INDEX(Times!P:P,MATCH(CONCATENATE($G51,$A51),Times!$S:$S,0))),""))</f>
        <v/>
      </c>
      <c r="Q51" s="434" t="str">
        <f>IF(OR(ISBLANK($A51),ISBLANK($G51)),"",IFERROR(IF(INDEX(Times!Q:Q,MATCH(CONCATENATE($G51,$A51),Times!$S:$S,0))=0,"",INDEX(Times!Q:Q,MATCH(CONCATENATE($G51,$A51),Times!$S:$S,0))),""))</f>
        <v/>
      </c>
      <c r="R51" s="218" t="str">
        <f>IF(OR(ISBLANK($A51),ISBLANK($G51)),"",IFERROR(IF(INDEX(Times!R:R,MATCH(CONCATENATE($G51,$A51),Times!$S:$S,0))=0,"",INDEX(Times!R:R,MATCH(CONCATENATE($G51,$A51),Times!$S:$S,0))),""))</f>
        <v/>
      </c>
      <c r="S51" s="645"/>
      <c r="T51" s="645"/>
      <c r="U51" s="218"/>
      <c r="V51" s="329"/>
      <c r="W51" s="329"/>
      <c r="X51" s="329"/>
      <c r="Y51" s="329"/>
      <c r="Z51" s="329"/>
      <c r="AA51" s="329"/>
      <c r="AB51" s="329"/>
      <c r="AC51" s="7"/>
      <c r="AD51" s="7"/>
      <c r="AE51" s="7"/>
      <c r="AF51" s="7"/>
      <c r="AG51" s="7"/>
      <c r="AH51" s="7"/>
      <c r="AI51" s="7"/>
      <c r="AJ51" s="7"/>
      <c r="AK51" s="7"/>
    </row>
    <row r="52" spans="1:37" x14ac:dyDescent="0.5">
      <c r="A52" s="218"/>
      <c r="B52" s="634"/>
      <c r="C52" s="647" t="str" cm="1">
        <f t="array" ref="C52">IFERROR(IF(ISBLANK(A52),"",IF(AND(ISBLANK(B52),ISBLANK(E52),ISBLANK(F52)),"",IF(AND(ISBLANK(B52),ISBLANK(E52),NOT(ISBLANK(F52))),_xlfn._xlws.FILTER('Rot.Out'!L:L,'Rot.Out'!B:B=EnterData!F52),IF(AND(ISBLANK(B52),NOT(ISBLANK(E52))),_xlfn._xlws.FILTER(Int.Out!AA:AA,Int.Out!B:B=E52),_xlfn._xlws.FILTER(Make.Trt!D:D,Make.Trt!C:C=B52))))),"")</f>
        <v/>
      </c>
      <c r="D52" s="636"/>
      <c r="E52" s="636"/>
      <c r="F52" s="218"/>
      <c r="G52" s="218"/>
      <c r="H52" s="218"/>
      <c r="I52" s="619" t="s">
        <v>109</v>
      </c>
      <c r="J52" s="619" t="s">
        <v>109</v>
      </c>
      <c r="K52" s="652"/>
      <c r="L52" s="329"/>
      <c r="M52" s="7"/>
      <c r="N52" s="434" t="str">
        <f>IF(OR(ISBLANK($A52),ISBLANK($G52)),"",IFERROR(IF(INDEX(Times!N:N,MATCH(CONCATENATE($G52,$A52),Times!$S:$S,0))=0,"",INDEX(Times!N:N,MATCH(CONCATENATE($G52,$A52),Times!$S:$S,0))),""))</f>
        <v/>
      </c>
      <c r="O52" s="434" t="str">
        <f>IF(OR(ISBLANK($A52),ISBLANK($G52)),"",IFERROR(IF(INDEX(Times!O:O,MATCH(CONCATENATE($G52,$A52),Times!$S:$S,0))=0,"",INDEX(Times!O:O,MATCH(CONCATENATE($G52,$A52),Times!$S:$S,0))),""))</f>
        <v/>
      </c>
      <c r="P52" s="434" t="str">
        <f>IF(OR(ISBLANK($A52),ISBLANK($G52)),"",IFERROR(IF(INDEX(Times!P:P,MATCH(CONCATENATE($G52,$A52),Times!$S:$S,0))=0,"",INDEX(Times!P:P,MATCH(CONCATENATE($G52,$A52),Times!$S:$S,0))),""))</f>
        <v/>
      </c>
      <c r="Q52" s="434" t="str">
        <f>IF(OR(ISBLANK($A52),ISBLANK($G52)),"",IFERROR(IF(INDEX(Times!Q:Q,MATCH(CONCATENATE($G52,$A52),Times!$S:$S,0))=0,"",INDEX(Times!Q:Q,MATCH(CONCATENATE($G52,$A52),Times!$S:$S,0))),""))</f>
        <v/>
      </c>
      <c r="R52" s="218" t="str">
        <f>IF(OR(ISBLANK($A52),ISBLANK($G52)),"",IFERROR(IF(INDEX(Times!R:R,MATCH(CONCATENATE($G52,$A52),Times!$S:$S,0))=0,"",INDEX(Times!R:R,MATCH(CONCATENATE($G52,$A52),Times!$S:$S,0))),""))</f>
        <v/>
      </c>
      <c r="S52" s="645"/>
      <c r="T52" s="645"/>
      <c r="U52" s="218"/>
      <c r="V52" s="329"/>
      <c r="W52" s="329"/>
      <c r="X52" s="329"/>
      <c r="Y52" s="329"/>
      <c r="Z52" s="329"/>
      <c r="AA52" s="329"/>
      <c r="AB52" s="329"/>
      <c r="AC52" s="7"/>
      <c r="AD52" s="7"/>
      <c r="AE52" s="7"/>
      <c r="AF52" s="7"/>
      <c r="AG52" s="7"/>
      <c r="AH52" s="7"/>
      <c r="AI52" s="7"/>
      <c r="AJ52" s="7"/>
      <c r="AK52" s="7"/>
    </row>
    <row r="53" spans="1:37" x14ac:dyDescent="0.5">
      <c r="A53" s="218"/>
      <c r="B53" s="634"/>
      <c r="C53" s="647" t="str" cm="1">
        <f t="array" ref="C53">IFERROR(IF(ISBLANK(A53),"",IF(AND(ISBLANK(B53),ISBLANK(E53),ISBLANK(F53)),"",IF(AND(ISBLANK(B53),ISBLANK(E53),NOT(ISBLANK(F53))),_xlfn._xlws.FILTER('Rot.Out'!L:L,'Rot.Out'!B:B=EnterData!F53),IF(AND(ISBLANK(B53),NOT(ISBLANK(E53))),_xlfn._xlws.FILTER(Int.Out!AA:AA,Int.Out!B:B=E53),_xlfn._xlws.FILTER(Make.Trt!D:D,Make.Trt!C:C=B53))))),"")</f>
        <v/>
      </c>
      <c r="D53" s="636"/>
      <c r="E53" s="636"/>
      <c r="F53" s="218"/>
      <c r="G53" s="218"/>
      <c r="H53" s="218"/>
      <c r="I53" s="619" t="s">
        <v>109</v>
      </c>
      <c r="J53" s="619" t="s">
        <v>109</v>
      </c>
      <c r="K53" s="652"/>
      <c r="L53" s="329"/>
      <c r="M53" s="7"/>
      <c r="N53" s="434" t="str">
        <f>IF(OR(ISBLANK($A53),ISBLANK($G53)),"",IFERROR(IF(INDEX(Times!N:N,MATCH(CONCATENATE($G53,$A53),Times!$S:$S,0))=0,"",INDEX(Times!N:N,MATCH(CONCATENATE($G53,$A53),Times!$S:$S,0))),""))</f>
        <v/>
      </c>
      <c r="O53" s="434" t="str">
        <f>IF(OR(ISBLANK($A53),ISBLANK($G53)),"",IFERROR(IF(INDEX(Times!O:O,MATCH(CONCATENATE($G53,$A53),Times!$S:$S,0))=0,"",INDEX(Times!O:O,MATCH(CONCATENATE($G53,$A53),Times!$S:$S,0))),""))</f>
        <v/>
      </c>
      <c r="P53" s="434" t="str">
        <f>IF(OR(ISBLANK($A53),ISBLANK($G53)),"",IFERROR(IF(INDEX(Times!P:P,MATCH(CONCATENATE($G53,$A53),Times!$S:$S,0))=0,"",INDEX(Times!P:P,MATCH(CONCATENATE($G53,$A53),Times!$S:$S,0))),""))</f>
        <v/>
      </c>
      <c r="Q53" s="434" t="str">
        <f>IF(OR(ISBLANK($A53),ISBLANK($G53)),"",IFERROR(IF(INDEX(Times!Q:Q,MATCH(CONCATENATE($G53,$A53),Times!$S:$S,0))=0,"",INDEX(Times!Q:Q,MATCH(CONCATENATE($G53,$A53),Times!$S:$S,0))),""))</f>
        <v/>
      </c>
      <c r="R53" s="218" t="str">
        <f>IF(OR(ISBLANK($A53),ISBLANK($G53)),"",IFERROR(IF(INDEX(Times!R:R,MATCH(CONCATENATE($G53,$A53),Times!$S:$S,0))=0,"",INDEX(Times!R:R,MATCH(CONCATENATE($G53,$A53),Times!$S:$S,0))),""))</f>
        <v/>
      </c>
      <c r="S53" s="645"/>
      <c r="T53" s="645"/>
      <c r="U53" s="218"/>
      <c r="V53" s="329"/>
      <c r="W53" s="329"/>
      <c r="X53" s="329"/>
      <c r="Y53" s="329"/>
      <c r="Z53" s="329"/>
      <c r="AA53" s="329"/>
      <c r="AB53" s="329"/>
      <c r="AC53" s="7"/>
      <c r="AD53" s="7"/>
      <c r="AE53" s="7"/>
      <c r="AF53" s="7"/>
      <c r="AG53" s="7"/>
      <c r="AH53" s="7"/>
      <c r="AI53" s="7"/>
      <c r="AJ53" s="7"/>
      <c r="AK53" s="7"/>
    </row>
    <row r="54" spans="1:37" x14ac:dyDescent="0.5">
      <c r="A54" s="218"/>
      <c r="B54" s="634"/>
      <c r="C54" s="647" t="str" cm="1">
        <f t="array" ref="C54">IFERROR(IF(ISBLANK(A54),"",IF(AND(ISBLANK(B54),ISBLANK(E54),ISBLANK(F54)),"",IF(AND(ISBLANK(B54),ISBLANK(E54),NOT(ISBLANK(F54))),_xlfn._xlws.FILTER('Rot.Out'!L:L,'Rot.Out'!B:B=EnterData!F54),IF(AND(ISBLANK(B54),NOT(ISBLANK(E54))),_xlfn._xlws.FILTER(Int.Out!AA:AA,Int.Out!B:B=E54),_xlfn._xlws.FILTER(Make.Trt!D:D,Make.Trt!C:C=B54))))),"")</f>
        <v/>
      </c>
      <c r="D54" s="636"/>
      <c r="E54" s="636"/>
      <c r="F54" s="218"/>
      <c r="G54" s="218"/>
      <c r="H54" s="218"/>
      <c r="I54" s="619" t="s">
        <v>109</v>
      </c>
      <c r="J54" s="619" t="s">
        <v>109</v>
      </c>
      <c r="K54" s="652"/>
      <c r="L54" s="329"/>
      <c r="M54" s="7"/>
      <c r="N54" s="434" t="str">
        <f>IF(OR(ISBLANK($A54),ISBLANK($G54)),"",IFERROR(IF(INDEX(Times!N:N,MATCH(CONCATENATE($G54,$A54),Times!$S:$S,0))=0,"",INDEX(Times!N:N,MATCH(CONCATENATE($G54,$A54),Times!$S:$S,0))),""))</f>
        <v/>
      </c>
      <c r="O54" s="434" t="str">
        <f>IF(OR(ISBLANK($A54),ISBLANK($G54)),"",IFERROR(IF(INDEX(Times!O:O,MATCH(CONCATENATE($G54,$A54),Times!$S:$S,0))=0,"",INDEX(Times!O:O,MATCH(CONCATENATE($G54,$A54),Times!$S:$S,0))),""))</f>
        <v/>
      </c>
      <c r="P54" s="434" t="str">
        <f>IF(OR(ISBLANK($A54),ISBLANK($G54)),"",IFERROR(IF(INDEX(Times!P:P,MATCH(CONCATENATE($G54,$A54),Times!$S:$S,0))=0,"",INDEX(Times!P:P,MATCH(CONCATENATE($G54,$A54),Times!$S:$S,0))),""))</f>
        <v/>
      </c>
      <c r="Q54" s="434" t="str">
        <f>IF(OR(ISBLANK($A54),ISBLANK($G54)),"",IFERROR(IF(INDEX(Times!Q:Q,MATCH(CONCATENATE($G54,$A54),Times!$S:$S,0))=0,"",INDEX(Times!Q:Q,MATCH(CONCATENATE($G54,$A54),Times!$S:$S,0))),""))</f>
        <v/>
      </c>
      <c r="R54" s="218" t="str">
        <f>IF(OR(ISBLANK($A54),ISBLANK($G54)),"",IFERROR(IF(INDEX(Times!R:R,MATCH(CONCATENATE($G54,$A54),Times!$S:$S,0))=0,"",INDEX(Times!R:R,MATCH(CONCATENATE($G54,$A54),Times!$S:$S,0))),""))</f>
        <v/>
      </c>
      <c r="S54" s="645"/>
      <c r="T54" s="645"/>
      <c r="U54" s="218"/>
      <c r="V54" s="329"/>
      <c r="W54" s="329"/>
      <c r="X54" s="329"/>
      <c r="Y54" s="329"/>
      <c r="Z54" s="329"/>
      <c r="AA54" s="329"/>
      <c r="AB54" s="329"/>
      <c r="AC54" s="7"/>
      <c r="AD54" s="7"/>
      <c r="AE54" s="7"/>
      <c r="AF54" s="7"/>
      <c r="AG54" s="7"/>
      <c r="AH54" s="7"/>
      <c r="AI54" s="7"/>
      <c r="AJ54" s="7"/>
      <c r="AK54" s="7"/>
    </row>
    <row r="55" spans="1:37" x14ac:dyDescent="0.5">
      <c r="A55" s="218"/>
      <c r="B55" s="634"/>
      <c r="C55" s="647" t="str" cm="1">
        <f t="array" ref="C55">IFERROR(IF(ISBLANK(A55),"",IF(AND(ISBLANK(B55),ISBLANK(E55),ISBLANK(F55)),"",IF(AND(ISBLANK(B55),ISBLANK(E55),NOT(ISBLANK(F55))),_xlfn._xlws.FILTER('Rot.Out'!L:L,'Rot.Out'!B:B=EnterData!F55),IF(AND(ISBLANK(B55),NOT(ISBLANK(E55))),_xlfn._xlws.FILTER(Int.Out!AA:AA,Int.Out!B:B=E55),_xlfn._xlws.FILTER(Make.Trt!D:D,Make.Trt!C:C=B55))))),"")</f>
        <v/>
      </c>
      <c r="D55" s="636"/>
      <c r="E55" s="636"/>
      <c r="F55" s="218"/>
      <c r="G55" s="218"/>
      <c r="H55" s="218"/>
      <c r="I55" s="619" t="s">
        <v>109</v>
      </c>
      <c r="J55" s="619" t="s">
        <v>109</v>
      </c>
      <c r="K55" s="652"/>
      <c r="L55" s="329"/>
      <c r="M55" s="7"/>
      <c r="N55" s="434" t="str">
        <f>IF(OR(ISBLANK($A55),ISBLANK($G55)),"",IFERROR(IF(INDEX(Times!N:N,MATCH(CONCATENATE($G55,$A55),Times!$S:$S,0))=0,"",INDEX(Times!N:N,MATCH(CONCATENATE($G55,$A55),Times!$S:$S,0))),""))</f>
        <v/>
      </c>
      <c r="O55" s="434" t="str">
        <f>IF(OR(ISBLANK($A55),ISBLANK($G55)),"",IFERROR(IF(INDEX(Times!O:O,MATCH(CONCATENATE($G55,$A55),Times!$S:$S,0))=0,"",INDEX(Times!O:O,MATCH(CONCATENATE($G55,$A55),Times!$S:$S,0))),""))</f>
        <v/>
      </c>
      <c r="P55" s="434" t="str">
        <f>IF(OR(ISBLANK($A55),ISBLANK($G55)),"",IFERROR(IF(INDEX(Times!P:P,MATCH(CONCATENATE($G55,$A55),Times!$S:$S,0))=0,"",INDEX(Times!P:P,MATCH(CONCATENATE($G55,$A55),Times!$S:$S,0))),""))</f>
        <v/>
      </c>
      <c r="Q55" s="434" t="str">
        <f>IF(OR(ISBLANK($A55),ISBLANK($G55)),"",IFERROR(IF(INDEX(Times!Q:Q,MATCH(CONCATENATE($G55,$A55),Times!$S:$S,0))=0,"",INDEX(Times!Q:Q,MATCH(CONCATENATE($G55,$A55),Times!$S:$S,0))),""))</f>
        <v/>
      </c>
      <c r="R55" s="218" t="str">
        <f>IF(OR(ISBLANK($A55),ISBLANK($G55)),"",IFERROR(IF(INDEX(Times!R:R,MATCH(CONCATENATE($G55,$A55),Times!$S:$S,0))=0,"",INDEX(Times!R:R,MATCH(CONCATENATE($G55,$A55),Times!$S:$S,0))),""))</f>
        <v/>
      </c>
      <c r="S55" s="645"/>
      <c r="T55" s="645"/>
      <c r="U55" s="218"/>
      <c r="V55" s="329"/>
      <c r="W55" s="329"/>
      <c r="X55" s="329"/>
      <c r="Y55" s="329"/>
      <c r="Z55" s="329"/>
      <c r="AA55" s="329"/>
      <c r="AB55" s="329"/>
      <c r="AC55" s="7"/>
      <c r="AD55" s="7"/>
      <c r="AE55" s="7"/>
      <c r="AF55" s="7"/>
      <c r="AG55" s="7"/>
      <c r="AH55" s="7"/>
      <c r="AI55" s="7"/>
      <c r="AJ55" s="7"/>
      <c r="AK55" s="7"/>
    </row>
    <row r="56" spans="1:37" x14ac:dyDescent="0.5">
      <c r="A56" s="218"/>
      <c r="B56" s="634"/>
      <c r="C56" s="647" t="str" cm="1">
        <f t="array" ref="C56">IFERROR(IF(ISBLANK(A56),"",IF(AND(ISBLANK(B56),ISBLANK(E56),ISBLANK(F56)),"",IF(AND(ISBLANK(B56),ISBLANK(E56),NOT(ISBLANK(F56))),_xlfn._xlws.FILTER('Rot.Out'!L:L,'Rot.Out'!B:B=EnterData!F56),IF(AND(ISBLANK(B56),NOT(ISBLANK(E56))),_xlfn._xlws.FILTER(Int.Out!AA:AA,Int.Out!B:B=E56),_xlfn._xlws.FILTER(Make.Trt!D:D,Make.Trt!C:C=B56))))),"")</f>
        <v/>
      </c>
      <c r="D56" s="636"/>
      <c r="E56" s="636"/>
      <c r="F56" s="218"/>
      <c r="G56" s="218"/>
      <c r="H56" s="218"/>
      <c r="I56" s="619" t="s">
        <v>109</v>
      </c>
      <c r="J56" s="619" t="s">
        <v>109</v>
      </c>
      <c r="K56" s="652"/>
      <c r="L56" s="329"/>
      <c r="M56" s="7"/>
      <c r="N56" s="434" t="str">
        <f>IF(OR(ISBLANK($A56),ISBLANK($G56)),"",IFERROR(IF(INDEX(Times!N:N,MATCH(CONCATENATE($G56,$A56),Times!$S:$S,0))=0,"",INDEX(Times!N:N,MATCH(CONCATENATE($G56,$A56),Times!$S:$S,0))),""))</f>
        <v/>
      </c>
      <c r="O56" s="434" t="str">
        <f>IF(OR(ISBLANK($A56),ISBLANK($G56)),"",IFERROR(IF(INDEX(Times!O:O,MATCH(CONCATENATE($G56,$A56),Times!$S:$S,0))=0,"",INDEX(Times!O:O,MATCH(CONCATENATE($G56,$A56),Times!$S:$S,0))),""))</f>
        <v/>
      </c>
      <c r="P56" s="434" t="str">
        <f>IF(OR(ISBLANK($A56),ISBLANK($G56)),"",IFERROR(IF(INDEX(Times!P:P,MATCH(CONCATENATE($G56,$A56),Times!$S:$S,0))=0,"",INDEX(Times!P:P,MATCH(CONCATENATE($G56,$A56),Times!$S:$S,0))),""))</f>
        <v/>
      </c>
      <c r="Q56" s="434" t="str">
        <f>IF(OR(ISBLANK($A56),ISBLANK($G56)),"",IFERROR(IF(INDEX(Times!Q:Q,MATCH(CONCATENATE($G56,$A56),Times!$S:$S,0))=0,"",INDEX(Times!Q:Q,MATCH(CONCATENATE($G56,$A56),Times!$S:$S,0))),""))</f>
        <v/>
      </c>
      <c r="R56" s="218" t="str">
        <f>IF(OR(ISBLANK($A56),ISBLANK($G56)),"",IFERROR(IF(INDEX(Times!R:R,MATCH(CONCATENATE($G56,$A56),Times!$S:$S,0))=0,"",INDEX(Times!R:R,MATCH(CONCATENATE($G56,$A56),Times!$S:$S,0))),""))</f>
        <v/>
      </c>
      <c r="S56" s="645"/>
      <c r="T56" s="645"/>
      <c r="U56" s="218"/>
      <c r="V56" s="329"/>
      <c r="W56" s="329"/>
      <c r="X56" s="329"/>
      <c r="Y56" s="329"/>
      <c r="Z56" s="329"/>
      <c r="AA56" s="329"/>
      <c r="AB56" s="329"/>
      <c r="AC56" s="7"/>
      <c r="AD56" s="7"/>
      <c r="AE56" s="7"/>
      <c r="AF56" s="7"/>
      <c r="AG56" s="7"/>
      <c r="AH56" s="7"/>
      <c r="AI56" s="7"/>
      <c r="AJ56" s="7"/>
      <c r="AK56" s="7"/>
    </row>
    <row r="57" spans="1:37" x14ac:dyDescent="0.5">
      <c r="A57" s="218"/>
      <c r="B57" s="634"/>
      <c r="C57" s="647" t="str" cm="1">
        <f t="array" ref="C57">IFERROR(IF(ISBLANK(A57),"",IF(AND(ISBLANK(B57),ISBLANK(E57),ISBLANK(F57)),"",IF(AND(ISBLANK(B57),ISBLANK(E57),NOT(ISBLANK(F57))),_xlfn._xlws.FILTER('Rot.Out'!L:L,'Rot.Out'!B:B=EnterData!F57),IF(AND(ISBLANK(B57),NOT(ISBLANK(E57))),_xlfn._xlws.FILTER(Int.Out!AA:AA,Int.Out!B:B=E57),_xlfn._xlws.FILTER(Make.Trt!D:D,Make.Trt!C:C=B57))))),"")</f>
        <v/>
      </c>
      <c r="D57" s="636"/>
      <c r="E57" s="636"/>
      <c r="F57" s="218"/>
      <c r="G57" s="218"/>
      <c r="H57" s="218"/>
      <c r="I57" s="619" t="s">
        <v>109</v>
      </c>
      <c r="J57" s="619" t="s">
        <v>109</v>
      </c>
      <c r="K57" s="652"/>
      <c r="L57" s="329"/>
      <c r="M57" s="7"/>
      <c r="N57" s="434" t="str">
        <f>IF(OR(ISBLANK($A57),ISBLANK($G57)),"",IFERROR(IF(INDEX(Times!N:N,MATCH(CONCATENATE($G57,$A57),Times!$S:$S,0))=0,"",INDEX(Times!N:N,MATCH(CONCATENATE($G57,$A57),Times!$S:$S,0))),""))</f>
        <v/>
      </c>
      <c r="O57" s="434" t="str">
        <f>IF(OR(ISBLANK($A57),ISBLANK($G57)),"",IFERROR(IF(INDEX(Times!O:O,MATCH(CONCATENATE($G57,$A57),Times!$S:$S,0))=0,"",INDEX(Times!O:O,MATCH(CONCATENATE($G57,$A57),Times!$S:$S,0))),""))</f>
        <v/>
      </c>
      <c r="P57" s="434" t="str">
        <f>IF(OR(ISBLANK($A57),ISBLANK($G57)),"",IFERROR(IF(INDEX(Times!P:P,MATCH(CONCATENATE($G57,$A57),Times!$S:$S,0))=0,"",INDEX(Times!P:P,MATCH(CONCATENATE($G57,$A57),Times!$S:$S,0))),""))</f>
        <v/>
      </c>
      <c r="Q57" s="434" t="str">
        <f>IF(OR(ISBLANK($A57),ISBLANK($G57)),"",IFERROR(IF(INDEX(Times!Q:Q,MATCH(CONCATENATE($G57,$A57),Times!$S:$S,0))=0,"",INDEX(Times!Q:Q,MATCH(CONCATENATE($G57,$A57),Times!$S:$S,0))),""))</f>
        <v/>
      </c>
      <c r="R57" s="218" t="str">
        <f>IF(OR(ISBLANK($A57),ISBLANK($G57)),"",IFERROR(IF(INDEX(Times!R:R,MATCH(CONCATENATE($G57,$A57),Times!$S:$S,0))=0,"",INDEX(Times!R:R,MATCH(CONCATENATE($G57,$A57),Times!$S:$S,0))),""))</f>
        <v/>
      </c>
      <c r="S57" s="645"/>
      <c r="T57" s="645"/>
      <c r="U57" s="218"/>
      <c r="V57" s="329"/>
      <c r="W57" s="329"/>
      <c r="X57" s="329"/>
      <c r="Y57" s="329"/>
      <c r="Z57" s="329"/>
      <c r="AA57" s="329"/>
      <c r="AB57" s="329"/>
      <c r="AC57" s="7"/>
      <c r="AD57" s="7"/>
      <c r="AE57" s="7"/>
      <c r="AF57" s="7"/>
      <c r="AG57" s="7"/>
      <c r="AH57" s="7"/>
      <c r="AI57" s="7"/>
      <c r="AJ57" s="7"/>
      <c r="AK57" s="7"/>
    </row>
    <row r="58" spans="1:37" x14ac:dyDescent="0.5">
      <c r="A58" s="218"/>
      <c r="B58" s="634"/>
      <c r="C58" s="647" t="str" cm="1">
        <f t="array" ref="C58">IFERROR(IF(ISBLANK(A58),"",IF(AND(ISBLANK(B58),ISBLANK(E58),ISBLANK(F58)),"",IF(AND(ISBLANK(B58),ISBLANK(E58),NOT(ISBLANK(F58))),_xlfn._xlws.FILTER('Rot.Out'!L:L,'Rot.Out'!B:B=EnterData!F58),IF(AND(ISBLANK(B58),NOT(ISBLANK(E58))),_xlfn._xlws.FILTER(Int.Out!AA:AA,Int.Out!B:B=E58),_xlfn._xlws.FILTER(Make.Trt!D:D,Make.Trt!C:C=B58))))),"")</f>
        <v/>
      </c>
      <c r="D58" s="636"/>
      <c r="E58" s="636"/>
      <c r="F58" s="218"/>
      <c r="G58" s="218"/>
      <c r="H58" s="218"/>
      <c r="I58" s="619" t="s">
        <v>109</v>
      </c>
      <c r="J58" s="619" t="s">
        <v>109</v>
      </c>
      <c r="K58" s="652"/>
      <c r="L58" s="329"/>
      <c r="M58" s="7"/>
      <c r="N58" s="434" t="str">
        <f>IF(OR(ISBLANK($A58),ISBLANK($G58)),"",IFERROR(IF(INDEX(Times!N:N,MATCH(CONCATENATE($G58,$A58),Times!$S:$S,0))=0,"",INDEX(Times!N:N,MATCH(CONCATENATE($G58,$A58),Times!$S:$S,0))),""))</f>
        <v/>
      </c>
      <c r="O58" s="434" t="str">
        <f>IF(OR(ISBLANK($A58),ISBLANK($G58)),"",IFERROR(IF(INDEX(Times!O:O,MATCH(CONCATENATE($G58,$A58),Times!$S:$S,0))=0,"",INDEX(Times!O:O,MATCH(CONCATENATE($G58,$A58),Times!$S:$S,0))),""))</f>
        <v/>
      </c>
      <c r="P58" s="434" t="str">
        <f>IF(OR(ISBLANK($A58),ISBLANK($G58)),"",IFERROR(IF(INDEX(Times!P:P,MATCH(CONCATENATE($G58,$A58),Times!$S:$S,0))=0,"",INDEX(Times!P:P,MATCH(CONCATENATE($G58,$A58),Times!$S:$S,0))),""))</f>
        <v/>
      </c>
      <c r="Q58" s="434" t="str">
        <f>IF(OR(ISBLANK($A58),ISBLANK($G58)),"",IFERROR(IF(INDEX(Times!Q:Q,MATCH(CONCATENATE($G58,$A58),Times!$S:$S,0))=0,"",INDEX(Times!Q:Q,MATCH(CONCATENATE($G58,$A58),Times!$S:$S,0))),""))</f>
        <v/>
      </c>
      <c r="R58" s="218" t="str">
        <f>IF(OR(ISBLANK($A58),ISBLANK($G58)),"",IFERROR(IF(INDEX(Times!R:R,MATCH(CONCATENATE($G58,$A58),Times!$S:$S,0))=0,"",INDEX(Times!R:R,MATCH(CONCATENATE($G58,$A58),Times!$S:$S,0))),""))</f>
        <v/>
      </c>
      <c r="S58" s="645"/>
      <c r="T58" s="645"/>
      <c r="U58" s="218"/>
      <c r="V58" s="329"/>
      <c r="W58" s="329"/>
      <c r="X58" s="329"/>
      <c r="Y58" s="329"/>
      <c r="Z58" s="329"/>
      <c r="AA58" s="329"/>
      <c r="AB58" s="329"/>
      <c r="AC58" s="7"/>
      <c r="AD58" s="7"/>
      <c r="AE58" s="7"/>
      <c r="AF58" s="7"/>
      <c r="AG58" s="7"/>
      <c r="AH58" s="7"/>
      <c r="AI58" s="7"/>
      <c r="AJ58" s="7"/>
      <c r="AK58" s="7"/>
    </row>
    <row r="59" spans="1:37" x14ac:dyDescent="0.5">
      <c r="A59" s="218"/>
      <c r="B59" s="634"/>
      <c r="C59" s="647" t="str" cm="1">
        <f t="array" ref="C59">IFERROR(IF(ISBLANK(A59),"",IF(AND(ISBLANK(B59),ISBLANK(E59),ISBLANK(F59)),"",IF(AND(ISBLANK(B59),ISBLANK(E59),NOT(ISBLANK(F59))),_xlfn._xlws.FILTER('Rot.Out'!L:L,'Rot.Out'!B:B=EnterData!F59),IF(AND(ISBLANK(B59),NOT(ISBLANK(E59))),_xlfn._xlws.FILTER(Int.Out!AA:AA,Int.Out!B:B=E59),_xlfn._xlws.FILTER(Make.Trt!D:D,Make.Trt!C:C=B59))))),"")</f>
        <v/>
      </c>
      <c r="D59" s="636"/>
      <c r="E59" s="636"/>
      <c r="F59" s="218"/>
      <c r="G59" s="218"/>
      <c r="H59" s="218"/>
      <c r="I59" s="619" t="s">
        <v>109</v>
      </c>
      <c r="J59" s="619" t="s">
        <v>109</v>
      </c>
      <c r="K59" s="652"/>
      <c r="L59" s="329"/>
      <c r="M59" s="7"/>
      <c r="N59" s="434" t="str">
        <f>IF(OR(ISBLANK($A59),ISBLANK($G59)),"",IFERROR(IF(INDEX(Times!N:N,MATCH(CONCATENATE($G59,$A59),Times!$S:$S,0))=0,"",INDEX(Times!N:N,MATCH(CONCATENATE($G59,$A59),Times!$S:$S,0))),""))</f>
        <v/>
      </c>
      <c r="O59" s="434" t="str">
        <f>IF(OR(ISBLANK($A59),ISBLANK($G59)),"",IFERROR(IF(INDEX(Times!O:O,MATCH(CONCATENATE($G59,$A59),Times!$S:$S,0))=0,"",INDEX(Times!O:O,MATCH(CONCATENATE($G59,$A59),Times!$S:$S,0))),""))</f>
        <v/>
      </c>
      <c r="P59" s="434" t="str">
        <f>IF(OR(ISBLANK($A59),ISBLANK($G59)),"",IFERROR(IF(INDEX(Times!P:P,MATCH(CONCATENATE($G59,$A59),Times!$S:$S,0))=0,"",INDEX(Times!P:P,MATCH(CONCATENATE($G59,$A59),Times!$S:$S,0))),""))</f>
        <v/>
      </c>
      <c r="Q59" s="434" t="str">
        <f>IF(OR(ISBLANK($A59),ISBLANK($G59)),"",IFERROR(IF(INDEX(Times!Q:Q,MATCH(CONCATENATE($G59,$A59),Times!$S:$S,0))=0,"",INDEX(Times!Q:Q,MATCH(CONCATENATE($G59,$A59),Times!$S:$S,0))),""))</f>
        <v/>
      </c>
      <c r="R59" s="218" t="str">
        <f>IF(OR(ISBLANK($A59),ISBLANK($G59)),"",IFERROR(IF(INDEX(Times!R:R,MATCH(CONCATENATE($G59,$A59),Times!$S:$S,0))=0,"",INDEX(Times!R:R,MATCH(CONCATENATE($G59,$A59),Times!$S:$S,0))),""))</f>
        <v/>
      </c>
      <c r="S59" s="645"/>
      <c r="T59" s="645"/>
      <c r="U59" s="218"/>
      <c r="V59" s="329"/>
      <c r="W59" s="329"/>
      <c r="X59" s="329"/>
      <c r="Y59" s="329"/>
      <c r="Z59" s="329"/>
      <c r="AA59" s="329"/>
      <c r="AB59" s="329"/>
      <c r="AC59" s="7"/>
      <c r="AD59" s="7"/>
      <c r="AE59" s="7"/>
      <c r="AF59" s="7"/>
      <c r="AG59" s="7"/>
      <c r="AH59" s="7"/>
      <c r="AI59" s="7"/>
      <c r="AJ59" s="7"/>
      <c r="AK59" s="7"/>
    </row>
    <row r="60" spans="1:37" x14ac:dyDescent="0.5">
      <c r="A60" s="218"/>
      <c r="B60" s="634"/>
      <c r="C60" s="647" t="str" cm="1">
        <f t="array" ref="C60">IFERROR(IF(ISBLANK(A60),"",IF(AND(ISBLANK(B60),ISBLANK(E60),ISBLANK(F60)),"",IF(AND(ISBLANK(B60),ISBLANK(E60),NOT(ISBLANK(F60))),_xlfn._xlws.FILTER('Rot.Out'!L:L,'Rot.Out'!B:B=EnterData!F60),IF(AND(ISBLANK(B60),NOT(ISBLANK(E60))),_xlfn._xlws.FILTER(Int.Out!AA:AA,Int.Out!B:B=E60),_xlfn._xlws.FILTER(Make.Trt!D:D,Make.Trt!C:C=B60))))),"")</f>
        <v/>
      </c>
      <c r="D60" s="636"/>
      <c r="E60" s="636"/>
      <c r="F60" s="218"/>
      <c r="G60" s="218"/>
      <c r="H60" s="218"/>
      <c r="I60" s="619" t="s">
        <v>109</v>
      </c>
      <c r="J60" s="619" t="s">
        <v>109</v>
      </c>
      <c r="K60" s="652"/>
      <c r="L60" s="329"/>
      <c r="M60" s="7"/>
      <c r="N60" s="434" t="str">
        <f>IF(OR(ISBLANK($A60),ISBLANK($G60)),"",IFERROR(IF(INDEX(Times!N:N,MATCH(CONCATENATE($G60,$A60),Times!$S:$S,0))=0,"",INDEX(Times!N:N,MATCH(CONCATENATE($G60,$A60),Times!$S:$S,0))),""))</f>
        <v/>
      </c>
      <c r="O60" s="434" t="str">
        <f>IF(OR(ISBLANK($A60),ISBLANK($G60)),"",IFERROR(IF(INDEX(Times!O:O,MATCH(CONCATENATE($G60,$A60),Times!$S:$S,0))=0,"",INDEX(Times!O:O,MATCH(CONCATENATE($G60,$A60),Times!$S:$S,0))),""))</f>
        <v/>
      </c>
      <c r="P60" s="434" t="str">
        <f>IF(OR(ISBLANK($A60),ISBLANK($G60)),"",IFERROR(IF(INDEX(Times!P:P,MATCH(CONCATENATE($G60,$A60),Times!$S:$S,0))=0,"",INDEX(Times!P:P,MATCH(CONCATENATE($G60,$A60),Times!$S:$S,0))),""))</f>
        <v/>
      </c>
      <c r="Q60" s="434" t="str">
        <f>IF(OR(ISBLANK($A60),ISBLANK($G60)),"",IFERROR(IF(INDEX(Times!Q:Q,MATCH(CONCATENATE($G60,$A60),Times!$S:$S,0))=0,"",INDEX(Times!Q:Q,MATCH(CONCATENATE($G60,$A60),Times!$S:$S,0))),""))</f>
        <v/>
      </c>
      <c r="R60" s="218" t="str">
        <f>IF(OR(ISBLANK($A60),ISBLANK($G60)),"",IFERROR(IF(INDEX(Times!R:R,MATCH(CONCATENATE($G60,$A60),Times!$S:$S,0))=0,"",INDEX(Times!R:R,MATCH(CONCATENATE($G60,$A60),Times!$S:$S,0))),""))</f>
        <v/>
      </c>
      <c r="S60" s="645"/>
      <c r="T60" s="645"/>
      <c r="U60" s="218"/>
      <c r="V60" s="329"/>
      <c r="W60" s="329"/>
      <c r="X60" s="329"/>
      <c r="Y60" s="329"/>
      <c r="Z60" s="329"/>
      <c r="AA60" s="329"/>
      <c r="AB60" s="329"/>
      <c r="AC60" s="7"/>
      <c r="AD60" s="7"/>
      <c r="AE60" s="7"/>
      <c r="AF60" s="7"/>
      <c r="AG60" s="7"/>
      <c r="AH60" s="7"/>
      <c r="AI60" s="7"/>
      <c r="AJ60" s="7"/>
      <c r="AK60" s="7"/>
    </row>
    <row r="61" spans="1:37" x14ac:dyDescent="0.5">
      <c r="A61" s="218"/>
      <c r="B61" s="634"/>
      <c r="C61" s="647" t="str" cm="1">
        <f t="array" ref="C61">IFERROR(IF(ISBLANK(A61),"",IF(AND(ISBLANK(B61),ISBLANK(E61),ISBLANK(F61)),"",IF(AND(ISBLANK(B61),ISBLANK(E61),NOT(ISBLANK(F61))),_xlfn._xlws.FILTER('Rot.Out'!L:L,'Rot.Out'!B:B=EnterData!F61),IF(AND(ISBLANK(B61),NOT(ISBLANK(E61))),_xlfn._xlws.FILTER(Int.Out!AA:AA,Int.Out!B:B=E61),_xlfn._xlws.FILTER(Make.Trt!D:D,Make.Trt!C:C=B61))))),"")</f>
        <v/>
      </c>
      <c r="D61" s="636"/>
      <c r="E61" s="636"/>
      <c r="F61" s="218"/>
      <c r="G61" s="218"/>
      <c r="H61" s="218"/>
      <c r="I61" s="619" t="s">
        <v>109</v>
      </c>
      <c r="J61" s="619" t="s">
        <v>109</v>
      </c>
      <c r="K61" s="652"/>
      <c r="L61" s="329"/>
      <c r="M61" s="7"/>
      <c r="N61" s="434" t="str">
        <f>IF(OR(ISBLANK($A61),ISBLANK($G61)),"",IFERROR(IF(INDEX(Times!N:N,MATCH(CONCATENATE($G61,$A61),Times!$S:$S,0))=0,"",INDEX(Times!N:N,MATCH(CONCATENATE($G61,$A61),Times!$S:$S,0))),""))</f>
        <v/>
      </c>
      <c r="O61" s="434" t="str">
        <f>IF(OR(ISBLANK($A61),ISBLANK($G61)),"",IFERROR(IF(INDEX(Times!O:O,MATCH(CONCATENATE($G61,$A61),Times!$S:$S,0))=0,"",INDEX(Times!O:O,MATCH(CONCATENATE($G61,$A61),Times!$S:$S,0))),""))</f>
        <v/>
      </c>
      <c r="P61" s="434" t="str">
        <f>IF(OR(ISBLANK($A61),ISBLANK($G61)),"",IFERROR(IF(INDEX(Times!P:P,MATCH(CONCATENATE($G61,$A61),Times!$S:$S,0))=0,"",INDEX(Times!P:P,MATCH(CONCATENATE($G61,$A61),Times!$S:$S,0))),""))</f>
        <v/>
      </c>
      <c r="Q61" s="434" t="str">
        <f>IF(OR(ISBLANK($A61),ISBLANK($G61)),"",IFERROR(IF(INDEX(Times!Q:Q,MATCH(CONCATENATE($G61,$A61),Times!$S:$S,0))=0,"",INDEX(Times!Q:Q,MATCH(CONCATENATE($G61,$A61),Times!$S:$S,0))),""))</f>
        <v/>
      </c>
      <c r="R61" s="218" t="str">
        <f>IF(OR(ISBLANK($A61),ISBLANK($G61)),"",IFERROR(IF(INDEX(Times!R:R,MATCH(CONCATENATE($G61,$A61),Times!$S:$S,0))=0,"",INDEX(Times!R:R,MATCH(CONCATENATE($G61,$A61),Times!$S:$S,0))),""))</f>
        <v/>
      </c>
      <c r="S61" s="645"/>
      <c r="T61" s="645"/>
      <c r="U61" s="218"/>
      <c r="V61" s="329"/>
      <c r="W61" s="329"/>
      <c r="X61" s="329"/>
      <c r="Y61" s="329"/>
      <c r="Z61" s="329"/>
      <c r="AA61" s="329"/>
      <c r="AB61" s="329"/>
      <c r="AC61" s="7"/>
      <c r="AD61" s="7"/>
      <c r="AE61" s="7"/>
      <c r="AF61" s="7"/>
      <c r="AG61" s="7"/>
      <c r="AH61" s="7"/>
      <c r="AI61" s="7"/>
      <c r="AJ61" s="7"/>
      <c r="AK61" s="7"/>
    </row>
    <row r="62" spans="1:37" x14ac:dyDescent="0.5">
      <c r="A62" s="218"/>
      <c r="B62" s="634"/>
      <c r="C62" s="647" t="str" cm="1">
        <f t="array" ref="C62">IFERROR(IF(ISBLANK(A62),"",IF(AND(ISBLANK(B62),ISBLANK(E62),ISBLANK(F62)),"",IF(AND(ISBLANK(B62),ISBLANK(E62),NOT(ISBLANK(F62))),_xlfn._xlws.FILTER('Rot.Out'!L:L,'Rot.Out'!B:B=EnterData!F62),IF(AND(ISBLANK(B62),NOT(ISBLANK(E62))),_xlfn._xlws.FILTER(Int.Out!AA:AA,Int.Out!B:B=E62),_xlfn._xlws.FILTER(Make.Trt!D:D,Make.Trt!C:C=B62))))),"")</f>
        <v/>
      </c>
      <c r="D62" s="636"/>
      <c r="E62" s="636"/>
      <c r="F62" s="218"/>
      <c r="G62" s="218"/>
      <c r="H62" s="218"/>
      <c r="I62" s="619" t="s">
        <v>109</v>
      </c>
      <c r="J62" s="619" t="s">
        <v>109</v>
      </c>
      <c r="K62" s="652"/>
      <c r="L62" s="329"/>
      <c r="M62" s="7"/>
      <c r="N62" s="434" t="str">
        <f>IF(OR(ISBLANK($A62),ISBLANK($G62)),"",IFERROR(IF(INDEX(Times!N:N,MATCH(CONCATENATE($G62,$A62),Times!$S:$S,0))=0,"",INDEX(Times!N:N,MATCH(CONCATENATE($G62,$A62),Times!$S:$S,0))),""))</f>
        <v/>
      </c>
      <c r="O62" s="434" t="str">
        <f>IF(OR(ISBLANK($A62),ISBLANK($G62)),"",IFERROR(IF(INDEX(Times!O:O,MATCH(CONCATENATE($G62,$A62),Times!$S:$S,0))=0,"",INDEX(Times!O:O,MATCH(CONCATENATE($G62,$A62),Times!$S:$S,0))),""))</f>
        <v/>
      </c>
      <c r="P62" s="434" t="str">
        <f>IF(OR(ISBLANK($A62),ISBLANK($G62)),"",IFERROR(IF(INDEX(Times!P:P,MATCH(CONCATENATE($G62,$A62),Times!$S:$S,0))=0,"",INDEX(Times!P:P,MATCH(CONCATENATE($G62,$A62),Times!$S:$S,0))),""))</f>
        <v/>
      </c>
      <c r="Q62" s="434" t="str">
        <f>IF(OR(ISBLANK($A62),ISBLANK($G62)),"",IFERROR(IF(INDEX(Times!Q:Q,MATCH(CONCATENATE($G62,$A62),Times!$S:$S,0))=0,"",INDEX(Times!Q:Q,MATCH(CONCATENATE($G62,$A62),Times!$S:$S,0))),""))</f>
        <v/>
      </c>
      <c r="R62" s="218" t="str">
        <f>IF(OR(ISBLANK($A62),ISBLANK($G62)),"",IFERROR(IF(INDEX(Times!R:R,MATCH(CONCATENATE($G62,$A62),Times!$S:$S,0))=0,"",INDEX(Times!R:R,MATCH(CONCATENATE($G62,$A62),Times!$S:$S,0))),""))</f>
        <v/>
      </c>
      <c r="S62" s="645"/>
      <c r="T62" s="645"/>
      <c r="U62" s="218"/>
      <c r="V62" s="329"/>
      <c r="W62" s="329"/>
      <c r="X62" s="329"/>
      <c r="Y62" s="329"/>
      <c r="Z62" s="329"/>
      <c r="AA62" s="329"/>
      <c r="AB62" s="329"/>
      <c r="AC62" s="7"/>
      <c r="AD62" s="7"/>
      <c r="AE62" s="7"/>
      <c r="AF62" s="7"/>
      <c r="AG62" s="7"/>
      <c r="AH62" s="7"/>
      <c r="AI62" s="7"/>
      <c r="AJ62" s="7"/>
      <c r="AK62" s="7"/>
    </row>
    <row r="63" spans="1:37" x14ac:dyDescent="0.5">
      <c r="A63" s="218"/>
      <c r="B63" s="634"/>
      <c r="C63" s="647" t="str" cm="1">
        <f t="array" ref="C63">IFERROR(IF(ISBLANK(A63),"",IF(AND(ISBLANK(B63),ISBLANK(E63),ISBLANK(F63)),"",IF(AND(ISBLANK(B63),ISBLANK(E63),NOT(ISBLANK(F63))),_xlfn._xlws.FILTER('Rot.Out'!L:L,'Rot.Out'!B:B=EnterData!F63),IF(AND(ISBLANK(B63),NOT(ISBLANK(E63))),_xlfn._xlws.FILTER(Int.Out!AA:AA,Int.Out!B:B=E63),_xlfn._xlws.FILTER(Make.Trt!D:D,Make.Trt!C:C=B63))))),"")</f>
        <v/>
      </c>
      <c r="D63" s="636"/>
      <c r="E63" s="636"/>
      <c r="F63" s="218"/>
      <c r="G63" s="218"/>
      <c r="H63" s="218"/>
      <c r="I63" s="619" t="s">
        <v>109</v>
      </c>
      <c r="J63" s="619" t="s">
        <v>109</v>
      </c>
      <c r="K63" s="652"/>
      <c r="L63" s="329"/>
      <c r="M63" s="7"/>
      <c r="N63" s="434" t="str">
        <f>IF(OR(ISBLANK($A63),ISBLANK($G63)),"",IFERROR(IF(INDEX(Times!N:N,MATCH(CONCATENATE($G63,$A63),Times!$S:$S,0))=0,"",INDEX(Times!N:N,MATCH(CONCATENATE($G63,$A63),Times!$S:$S,0))),""))</f>
        <v/>
      </c>
      <c r="O63" s="434" t="str">
        <f>IF(OR(ISBLANK($A63),ISBLANK($G63)),"",IFERROR(IF(INDEX(Times!O:O,MATCH(CONCATENATE($G63,$A63),Times!$S:$S,0))=0,"",INDEX(Times!O:O,MATCH(CONCATENATE($G63,$A63),Times!$S:$S,0))),""))</f>
        <v/>
      </c>
      <c r="P63" s="434" t="str">
        <f>IF(OR(ISBLANK($A63),ISBLANK($G63)),"",IFERROR(IF(INDEX(Times!P:P,MATCH(CONCATENATE($G63,$A63),Times!$S:$S,0))=0,"",INDEX(Times!P:P,MATCH(CONCATENATE($G63,$A63),Times!$S:$S,0))),""))</f>
        <v/>
      </c>
      <c r="Q63" s="434" t="str">
        <f>IF(OR(ISBLANK($A63),ISBLANK($G63)),"",IFERROR(IF(INDEX(Times!Q:Q,MATCH(CONCATENATE($G63,$A63),Times!$S:$S,0))=0,"",INDEX(Times!Q:Q,MATCH(CONCATENATE($G63,$A63),Times!$S:$S,0))),""))</f>
        <v/>
      </c>
      <c r="R63" s="218" t="str">
        <f>IF(OR(ISBLANK($A63),ISBLANK($G63)),"",IFERROR(IF(INDEX(Times!R:R,MATCH(CONCATENATE($G63,$A63),Times!$S:$S,0))=0,"",INDEX(Times!R:R,MATCH(CONCATENATE($G63,$A63),Times!$S:$S,0))),""))</f>
        <v/>
      </c>
      <c r="S63" s="645"/>
      <c r="T63" s="645"/>
      <c r="U63" s="218"/>
      <c r="V63" s="329"/>
      <c r="W63" s="329"/>
      <c r="X63" s="329"/>
      <c r="Y63" s="329"/>
      <c r="Z63" s="329"/>
      <c r="AA63" s="329"/>
      <c r="AB63" s="329"/>
      <c r="AC63" s="7"/>
      <c r="AD63" s="7"/>
      <c r="AE63" s="7"/>
      <c r="AF63" s="7"/>
      <c r="AG63" s="7"/>
      <c r="AH63" s="7"/>
      <c r="AI63" s="7"/>
      <c r="AJ63" s="7"/>
      <c r="AK63" s="7"/>
    </row>
    <row r="64" spans="1:37" x14ac:dyDescent="0.5">
      <c r="A64" s="218"/>
      <c r="B64" s="634"/>
      <c r="C64" s="647" t="str" cm="1">
        <f t="array" ref="C64">IFERROR(IF(ISBLANK(A64),"",IF(AND(ISBLANK(B64),ISBLANK(E64),ISBLANK(F64)),"",IF(AND(ISBLANK(B64),ISBLANK(E64),NOT(ISBLANK(F64))),_xlfn._xlws.FILTER('Rot.Out'!L:L,'Rot.Out'!B:B=EnterData!F64),IF(AND(ISBLANK(B64),NOT(ISBLANK(E64))),_xlfn._xlws.FILTER(Int.Out!AA:AA,Int.Out!B:B=E64),_xlfn._xlws.FILTER(Make.Trt!D:D,Make.Trt!C:C=B64))))),"")</f>
        <v/>
      </c>
      <c r="D64" s="636"/>
      <c r="E64" s="636"/>
      <c r="F64" s="218"/>
      <c r="G64" s="218"/>
      <c r="H64" s="218"/>
      <c r="I64" s="619" t="s">
        <v>109</v>
      </c>
      <c r="J64" s="619" t="s">
        <v>109</v>
      </c>
      <c r="K64" s="652"/>
      <c r="L64" s="329"/>
      <c r="M64" s="7"/>
      <c r="N64" s="434" t="str">
        <f>IF(OR(ISBLANK($A64),ISBLANK($G64)),"",IFERROR(IF(INDEX(Times!N:N,MATCH(CONCATENATE($G64,$A64),Times!$S:$S,0))=0,"",INDEX(Times!N:N,MATCH(CONCATENATE($G64,$A64),Times!$S:$S,0))),""))</f>
        <v/>
      </c>
      <c r="O64" s="434" t="str">
        <f>IF(OR(ISBLANK($A64),ISBLANK($G64)),"",IFERROR(IF(INDEX(Times!O:O,MATCH(CONCATENATE($G64,$A64),Times!$S:$S,0))=0,"",INDEX(Times!O:O,MATCH(CONCATENATE($G64,$A64),Times!$S:$S,0))),""))</f>
        <v/>
      </c>
      <c r="P64" s="434" t="str">
        <f>IF(OR(ISBLANK($A64),ISBLANK($G64)),"",IFERROR(IF(INDEX(Times!P:P,MATCH(CONCATENATE($G64,$A64),Times!$S:$S,0))=0,"",INDEX(Times!P:P,MATCH(CONCATENATE($G64,$A64),Times!$S:$S,0))),""))</f>
        <v/>
      </c>
      <c r="Q64" s="434" t="str">
        <f>IF(OR(ISBLANK($A64),ISBLANK($G64)),"",IFERROR(IF(INDEX(Times!Q:Q,MATCH(CONCATENATE($G64,$A64),Times!$S:$S,0))=0,"",INDEX(Times!Q:Q,MATCH(CONCATENATE($G64,$A64),Times!$S:$S,0))),""))</f>
        <v/>
      </c>
      <c r="R64" s="218" t="str">
        <f>IF(OR(ISBLANK($A64),ISBLANK($G64)),"",IFERROR(IF(INDEX(Times!R:R,MATCH(CONCATENATE($G64,$A64),Times!$S:$S,0))=0,"",INDEX(Times!R:R,MATCH(CONCATENATE($G64,$A64),Times!$S:$S,0))),""))</f>
        <v/>
      </c>
      <c r="S64" s="645"/>
      <c r="T64" s="645"/>
      <c r="U64" s="218"/>
      <c r="V64" s="329"/>
      <c r="W64" s="329"/>
      <c r="X64" s="329"/>
      <c r="Y64" s="329"/>
      <c r="Z64" s="329"/>
      <c r="AA64" s="329"/>
      <c r="AB64" s="329"/>
      <c r="AC64" s="7"/>
      <c r="AD64" s="7"/>
      <c r="AE64" s="7"/>
      <c r="AF64" s="7"/>
      <c r="AG64" s="7"/>
      <c r="AH64" s="7"/>
      <c r="AI64" s="7"/>
      <c r="AJ64" s="7"/>
      <c r="AK64" s="7"/>
    </row>
    <row r="65" spans="1:37" x14ac:dyDescent="0.5">
      <c r="A65" s="218"/>
      <c r="B65" s="634"/>
      <c r="C65" s="647" t="str" cm="1">
        <f t="array" ref="C65">IFERROR(IF(ISBLANK(A65),"",IF(AND(ISBLANK(B65),ISBLANK(E65),ISBLANK(F65)),"",IF(AND(ISBLANK(B65),ISBLANK(E65),NOT(ISBLANK(F65))),_xlfn._xlws.FILTER('Rot.Out'!L:L,'Rot.Out'!B:B=EnterData!F65),IF(AND(ISBLANK(B65),NOT(ISBLANK(E65))),_xlfn._xlws.FILTER(Int.Out!AA:AA,Int.Out!B:B=E65),_xlfn._xlws.FILTER(Make.Trt!D:D,Make.Trt!C:C=B65))))),"")</f>
        <v/>
      </c>
      <c r="D65" s="636"/>
      <c r="E65" s="636"/>
      <c r="F65" s="218"/>
      <c r="G65" s="218"/>
      <c r="H65" s="218"/>
      <c r="I65" s="619" t="s">
        <v>109</v>
      </c>
      <c r="J65" s="619" t="s">
        <v>109</v>
      </c>
      <c r="K65" s="652"/>
      <c r="L65" s="329"/>
      <c r="M65" s="7"/>
      <c r="N65" s="434" t="str">
        <f>IF(OR(ISBLANK($A65),ISBLANK($G65)),"",IFERROR(IF(INDEX(Times!N:N,MATCH(CONCATENATE($G65,$A65),Times!$S:$S,0))=0,"",INDEX(Times!N:N,MATCH(CONCATENATE($G65,$A65),Times!$S:$S,0))),""))</f>
        <v/>
      </c>
      <c r="O65" s="434" t="str">
        <f>IF(OR(ISBLANK($A65),ISBLANK($G65)),"",IFERROR(IF(INDEX(Times!O:O,MATCH(CONCATENATE($G65,$A65),Times!$S:$S,0))=0,"",INDEX(Times!O:O,MATCH(CONCATENATE($G65,$A65),Times!$S:$S,0))),""))</f>
        <v/>
      </c>
      <c r="P65" s="434" t="str">
        <f>IF(OR(ISBLANK($A65),ISBLANK($G65)),"",IFERROR(IF(INDEX(Times!P:P,MATCH(CONCATENATE($G65,$A65),Times!$S:$S,0))=0,"",INDEX(Times!P:P,MATCH(CONCATENATE($G65,$A65),Times!$S:$S,0))),""))</f>
        <v/>
      </c>
      <c r="Q65" s="434" t="str">
        <f>IF(OR(ISBLANK($A65),ISBLANK($G65)),"",IFERROR(IF(INDEX(Times!Q:Q,MATCH(CONCATENATE($G65,$A65),Times!$S:$S,0))=0,"",INDEX(Times!Q:Q,MATCH(CONCATENATE($G65,$A65),Times!$S:$S,0))),""))</f>
        <v/>
      </c>
      <c r="R65" s="218" t="str">
        <f>IF(OR(ISBLANK($A65),ISBLANK($G65)),"",IFERROR(IF(INDEX(Times!R:R,MATCH(CONCATENATE($G65,$A65),Times!$S:$S,0))=0,"",INDEX(Times!R:R,MATCH(CONCATENATE($G65,$A65),Times!$S:$S,0))),""))</f>
        <v/>
      </c>
      <c r="S65" s="645"/>
      <c r="T65" s="645"/>
      <c r="U65" s="218"/>
      <c r="V65" s="329"/>
      <c r="W65" s="329"/>
      <c r="X65" s="329"/>
      <c r="Y65" s="329"/>
      <c r="Z65" s="329"/>
      <c r="AA65" s="329"/>
      <c r="AB65" s="329"/>
      <c r="AC65" s="7"/>
      <c r="AD65" s="7"/>
      <c r="AE65" s="7"/>
      <c r="AF65" s="7"/>
      <c r="AG65" s="7"/>
      <c r="AH65" s="7"/>
      <c r="AI65" s="7"/>
      <c r="AJ65" s="7"/>
      <c r="AK65" s="7"/>
    </row>
    <row r="66" spans="1:37" x14ac:dyDescent="0.5">
      <c r="A66" s="218"/>
      <c r="B66" s="634"/>
      <c r="C66" s="647" t="str" cm="1">
        <f t="array" ref="C66">IFERROR(IF(ISBLANK(A66),"",IF(AND(ISBLANK(B66),ISBLANK(E66),ISBLANK(F66)),"",IF(AND(ISBLANK(B66),ISBLANK(E66),NOT(ISBLANK(F66))),_xlfn._xlws.FILTER('Rot.Out'!L:L,'Rot.Out'!B:B=EnterData!F66),IF(AND(ISBLANK(B66),NOT(ISBLANK(E66))),_xlfn._xlws.FILTER(Int.Out!AA:AA,Int.Out!B:B=E66),_xlfn._xlws.FILTER(Make.Trt!D:D,Make.Trt!C:C=B66))))),"")</f>
        <v/>
      </c>
      <c r="D66" s="636"/>
      <c r="E66" s="636"/>
      <c r="F66" s="218"/>
      <c r="G66" s="218"/>
      <c r="H66" s="218"/>
      <c r="I66" s="619" t="s">
        <v>109</v>
      </c>
      <c r="J66" s="619" t="s">
        <v>109</v>
      </c>
      <c r="K66" s="652"/>
      <c r="L66" s="329"/>
      <c r="M66" s="7"/>
      <c r="N66" s="434" t="str">
        <f>IF(OR(ISBLANK($A66),ISBLANK($G66)),"",IFERROR(IF(INDEX(Times!N:N,MATCH(CONCATENATE($G66,$A66),Times!$S:$S,0))=0,"",INDEX(Times!N:N,MATCH(CONCATENATE($G66,$A66),Times!$S:$S,0))),""))</f>
        <v/>
      </c>
      <c r="O66" s="434" t="str">
        <f>IF(OR(ISBLANK($A66),ISBLANK($G66)),"",IFERROR(IF(INDEX(Times!O:O,MATCH(CONCATENATE($G66,$A66),Times!$S:$S,0))=0,"",INDEX(Times!O:O,MATCH(CONCATENATE($G66,$A66),Times!$S:$S,0))),""))</f>
        <v/>
      </c>
      <c r="P66" s="434" t="str">
        <f>IF(OR(ISBLANK($A66),ISBLANK($G66)),"",IFERROR(IF(INDEX(Times!P:P,MATCH(CONCATENATE($G66,$A66),Times!$S:$S,0))=0,"",INDEX(Times!P:P,MATCH(CONCATENATE($G66,$A66),Times!$S:$S,0))),""))</f>
        <v/>
      </c>
      <c r="Q66" s="434" t="str">
        <f>IF(OR(ISBLANK($A66),ISBLANK($G66)),"",IFERROR(IF(INDEX(Times!Q:Q,MATCH(CONCATENATE($G66,$A66),Times!$S:$S,0))=0,"",INDEX(Times!Q:Q,MATCH(CONCATENATE($G66,$A66),Times!$S:$S,0))),""))</f>
        <v/>
      </c>
      <c r="R66" s="218" t="str">
        <f>IF(OR(ISBLANK($A66),ISBLANK($G66)),"",IFERROR(IF(INDEX(Times!R:R,MATCH(CONCATENATE($G66,$A66),Times!$S:$S,0))=0,"",INDEX(Times!R:R,MATCH(CONCATENATE($G66,$A66),Times!$S:$S,0))),""))</f>
        <v/>
      </c>
      <c r="S66" s="645"/>
      <c r="T66" s="645"/>
      <c r="U66" s="218"/>
      <c r="V66" s="329"/>
      <c r="W66" s="329"/>
      <c r="X66" s="329"/>
      <c r="Y66" s="329"/>
      <c r="Z66" s="329"/>
      <c r="AA66" s="329"/>
      <c r="AB66" s="329"/>
      <c r="AC66" s="7"/>
      <c r="AD66" s="7"/>
      <c r="AE66" s="7"/>
      <c r="AF66" s="7"/>
      <c r="AG66" s="7"/>
      <c r="AH66" s="7"/>
      <c r="AI66" s="7"/>
      <c r="AJ66" s="7"/>
      <c r="AK66" s="7"/>
    </row>
    <row r="67" spans="1:37" x14ac:dyDescent="0.5">
      <c r="A67" s="218"/>
      <c r="B67" s="634"/>
      <c r="C67" s="647" t="str" cm="1">
        <f t="array" ref="C67">IFERROR(IF(ISBLANK(A67),"",IF(AND(ISBLANK(B67),ISBLANK(E67),ISBLANK(F67)),"",IF(AND(ISBLANK(B67),ISBLANK(E67),NOT(ISBLANK(F67))),_xlfn._xlws.FILTER('Rot.Out'!L:L,'Rot.Out'!B:B=EnterData!F67),IF(AND(ISBLANK(B67),NOT(ISBLANK(E67))),_xlfn._xlws.FILTER(Int.Out!AA:AA,Int.Out!B:B=E67),_xlfn._xlws.FILTER(Make.Trt!D:D,Make.Trt!C:C=B67))))),"")</f>
        <v/>
      </c>
      <c r="D67" s="636"/>
      <c r="E67" s="636"/>
      <c r="F67" s="218"/>
      <c r="G67" s="218"/>
      <c r="H67" s="218"/>
      <c r="I67" s="619" t="s">
        <v>109</v>
      </c>
      <c r="J67" s="619" t="s">
        <v>109</v>
      </c>
      <c r="K67" s="652"/>
      <c r="L67" s="329"/>
      <c r="M67" s="7"/>
      <c r="N67" s="434" t="str">
        <f>IF(OR(ISBLANK($A67),ISBLANK($G67)),"",IFERROR(IF(INDEX(Times!N:N,MATCH(CONCATENATE($G67,$A67),Times!$S:$S,0))=0,"",INDEX(Times!N:N,MATCH(CONCATENATE($G67,$A67),Times!$S:$S,0))),""))</f>
        <v/>
      </c>
      <c r="O67" s="434" t="str">
        <f>IF(OR(ISBLANK($A67),ISBLANK($G67)),"",IFERROR(IF(INDEX(Times!O:O,MATCH(CONCATENATE($G67,$A67),Times!$S:$S,0))=0,"",INDEX(Times!O:O,MATCH(CONCATENATE($G67,$A67),Times!$S:$S,0))),""))</f>
        <v/>
      </c>
      <c r="P67" s="434" t="str">
        <f>IF(OR(ISBLANK($A67),ISBLANK($G67)),"",IFERROR(IF(INDEX(Times!P:P,MATCH(CONCATENATE($G67,$A67),Times!$S:$S,0))=0,"",INDEX(Times!P:P,MATCH(CONCATENATE($G67,$A67),Times!$S:$S,0))),""))</f>
        <v/>
      </c>
      <c r="Q67" s="434" t="str">
        <f>IF(OR(ISBLANK($A67),ISBLANK($G67)),"",IFERROR(IF(INDEX(Times!Q:Q,MATCH(CONCATENATE($G67,$A67),Times!$S:$S,0))=0,"",INDEX(Times!Q:Q,MATCH(CONCATENATE($G67,$A67),Times!$S:$S,0))),""))</f>
        <v/>
      </c>
      <c r="R67" s="218" t="str">
        <f>IF(OR(ISBLANK($A67),ISBLANK($G67)),"",IFERROR(IF(INDEX(Times!R:R,MATCH(CONCATENATE($G67,$A67),Times!$S:$S,0))=0,"",INDEX(Times!R:R,MATCH(CONCATENATE($G67,$A67),Times!$S:$S,0))),""))</f>
        <v/>
      </c>
      <c r="S67" s="645"/>
      <c r="T67" s="645"/>
      <c r="U67" s="218"/>
      <c r="V67" s="329"/>
      <c r="W67" s="329"/>
      <c r="X67" s="329"/>
      <c r="Y67" s="329"/>
      <c r="Z67" s="329"/>
      <c r="AA67" s="329"/>
      <c r="AB67" s="329"/>
      <c r="AC67" s="7"/>
      <c r="AD67" s="7"/>
      <c r="AE67" s="7"/>
      <c r="AF67" s="7"/>
      <c r="AG67" s="7"/>
      <c r="AH67" s="7"/>
      <c r="AI67" s="7"/>
      <c r="AJ67" s="7"/>
      <c r="AK67" s="7"/>
    </row>
    <row r="68" spans="1:37" x14ac:dyDescent="0.5">
      <c r="A68" s="218"/>
      <c r="B68" s="634"/>
      <c r="C68" s="647" t="str" cm="1">
        <f t="array" ref="C68">IFERROR(IF(ISBLANK(A68),"",IF(AND(ISBLANK(B68),ISBLANK(E68),ISBLANK(F68)),"",IF(AND(ISBLANK(B68),ISBLANK(E68),NOT(ISBLANK(F68))),_xlfn._xlws.FILTER('Rot.Out'!L:L,'Rot.Out'!B:B=EnterData!F68),IF(AND(ISBLANK(B68),NOT(ISBLANK(E68))),_xlfn._xlws.FILTER(Int.Out!AA:AA,Int.Out!B:B=E68),_xlfn._xlws.FILTER(Make.Trt!D:D,Make.Trt!C:C=B68))))),"")</f>
        <v/>
      </c>
      <c r="D68" s="636"/>
      <c r="E68" s="636"/>
      <c r="F68" s="218"/>
      <c r="G68" s="218"/>
      <c r="H68" s="218"/>
      <c r="I68" s="619" t="s">
        <v>109</v>
      </c>
      <c r="J68" s="619" t="s">
        <v>109</v>
      </c>
      <c r="K68" s="652"/>
      <c r="L68" s="329"/>
      <c r="M68" s="7"/>
      <c r="N68" s="434" t="str">
        <f>IF(OR(ISBLANK($A68),ISBLANK($G68)),"",IFERROR(IF(INDEX(Times!N:N,MATCH(CONCATENATE($G68,$A68),Times!$S:$S,0))=0,"",INDEX(Times!N:N,MATCH(CONCATENATE($G68,$A68),Times!$S:$S,0))),""))</f>
        <v/>
      </c>
      <c r="O68" s="434" t="str">
        <f>IF(OR(ISBLANK($A68),ISBLANK($G68)),"",IFERROR(IF(INDEX(Times!O:O,MATCH(CONCATENATE($G68,$A68),Times!$S:$S,0))=0,"",INDEX(Times!O:O,MATCH(CONCATENATE($G68,$A68),Times!$S:$S,0))),""))</f>
        <v/>
      </c>
      <c r="P68" s="434" t="str">
        <f>IF(OR(ISBLANK($A68),ISBLANK($G68)),"",IFERROR(IF(INDEX(Times!P:P,MATCH(CONCATENATE($G68,$A68),Times!$S:$S,0))=0,"",INDEX(Times!P:P,MATCH(CONCATENATE($G68,$A68),Times!$S:$S,0))),""))</f>
        <v/>
      </c>
      <c r="Q68" s="434" t="str">
        <f>IF(OR(ISBLANK($A68),ISBLANK($G68)),"",IFERROR(IF(INDEX(Times!Q:Q,MATCH(CONCATENATE($G68,$A68),Times!$S:$S,0))=0,"",INDEX(Times!Q:Q,MATCH(CONCATENATE($G68,$A68),Times!$S:$S,0))),""))</f>
        <v/>
      </c>
      <c r="R68" s="218" t="str">
        <f>IF(OR(ISBLANK($A68),ISBLANK($G68)),"",IFERROR(IF(INDEX(Times!R:R,MATCH(CONCATENATE($G68,$A68),Times!$S:$S,0))=0,"",INDEX(Times!R:R,MATCH(CONCATENATE($G68,$A68),Times!$S:$S,0))),""))</f>
        <v/>
      </c>
      <c r="S68" s="645"/>
      <c r="T68" s="645"/>
      <c r="U68" s="218"/>
      <c r="V68" s="329"/>
      <c r="W68" s="329"/>
      <c r="X68" s="329"/>
      <c r="Y68" s="329"/>
      <c r="Z68" s="329"/>
      <c r="AA68" s="329"/>
      <c r="AB68" s="329"/>
      <c r="AC68" s="7"/>
      <c r="AD68" s="7"/>
      <c r="AE68" s="7"/>
      <c r="AF68" s="7"/>
      <c r="AG68" s="7"/>
      <c r="AH68" s="7"/>
      <c r="AI68" s="7"/>
      <c r="AJ68" s="7"/>
      <c r="AK68" s="7"/>
    </row>
    <row r="69" spans="1:37" x14ac:dyDescent="0.5">
      <c r="A69" s="218"/>
      <c r="B69" s="634"/>
      <c r="C69" s="647" t="str" cm="1">
        <f t="array" ref="C69">IFERROR(IF(ISBLANK(A69),"",IF(AND(ISBLANK(B69),ISBLANK(E69),ISBLANK(F69)),"",IF(AND(ISBLANK(B69),ISBLANK(E69),NOT(ISBLANK(F69))),_xlfn._xlws.FILTER('Rot.Out'!L:L,'Rot.Out'!B:B=EnterData!F69),IF(AND(ISBLANK(B69),NOT(ISBLANK(E69))),_xlfn._xlws.FILTER(Int.Out!AA:AA,Int.Out!B:B=E69),_xlfn._xlws.FILTER(Make.Trt!D:D,Make.Trt!C:C=B69))))),"")</f>
        <v/>
      </c>
      <c r="D69" s="636"/>
      <c r="E69" s="636"/>
      <c r="F69" s="218"/>
      <c r="G69" s="218"/>
      <c r="H69" s="218"/>
      <c r="I69" s="619" t="s">
        <v>109</v>
      </c>
      <c r="J69" s="619" t="s">
        <v>109</v>
      </c>
      <c r="K69" s="652"/>
      <c r="L69" s="329"/>
      <c r="M69" s="7"/>
      <c r="N69" s="434" t="str">
        <f>IF(OR(ISBLANK($A69),ISBLANK($G69)),"",IFERROR(IF(INDEX(Times!N:N,MATCH(CONCATENATE($G69,$A69),Times!$S:$S,0))=0,"",INDEX(Times!N:N,MATCH(CONCATENATE($G69,$A69),Times!$S:$S,0))),""))</f>
        <v/>
      </c>
      <c r="O69" s="434" t="str">
        <f>IF(OR(ISBLANK($A69),ISBLANK($G69)),"",IFERROR(IF(INDEX(Times!O:O,MATCH(CONCATENATE($G69,$A69),Times!$S:$S,0))=0,"",INDEX(Times!O:O,MATCH(CONCATENATE($G69,$A69),Times!$S:$S,0))),""))</f>
        <v/>
      </c>
      <c r="P69" s="434" t="str">
        <f>IF(OR(ISBLANK($A69),ISBLANK($G69)),"",IFERROR(IF(INDEX(Times!P:P,MATCH(CONCATENATE($G69,$A69),Times!$S:$S,0))=0,"",INDEX(Times!P:P,MATCH(CONCATENATE($G69,$A69),Times!$S:$S,0))),""))</f>
        <v/>
      </c>
      <c r="Q69" s="434" t="str">
        <f>IF(OR(ISBLANK($A69),ISBLANK($G69)),"",IFERROR(IF(INDEX(Times!Q:Q,MATCH(CONCATENATE($G69,$A69),Times!$S:$S,0))=0,"",INDEX(Times!Q:Q,MATCH(CONCATENATE($G69,$A69),Times!$S:$S,0))),""))</f>
        <v/>
      </c>
      <c r="R69" s="218" t="str">
        <f>IF(OR(ISBLANK($A69),ISBLANK($G69)),"",IFERROR(IF(INDEX(Times!R:R,MATCH(CONCATENATE($G69,$A69),Times!$S:$S,0))=0,"",INDEX(Times!R:R,MATCH(CONCATENATE($G69,$A69),Times!$S:$S,0))),""))</f>
        <v/>
      </c>
      <c r="S69" s="645"/>
      <c r="T69" s="645"/>
      <c r="U69" s="218"/>
      <c r="V69" s="329"/>
      <c r="W69" s="329"/>
      <c r="X69" s="329"/>
      <c r="Y69" s="329"/>
      <c r="Z69" s="329"/>
      <c r="AA69" s="329"/>
      <c r="AB69" s="329"/>
      <c r="AC69" s="7"/>
      <c r="AD69" s="7"/>
      <c r="AE69" s="7"/>
      <c r="AF69" s="7"/>
      <c r="AG69" s="7"/>
      <c r="AH69" s="7"/>
      <c r="AI69" s="7"/>
      <c r="AJ69" s="7"/>
      <c r="AK69" s="7"/>
    </row>
    <row r="70" spans="1:37" x14ac:dyDescent="0.5">
      <c r="A70" s="218"/>
      <c r="B70" s="634"/>
      <c r="C70" s="647" t="str" cm="1">
        <f t="array" ref="C70">IFERROR(IF(ISBLANK(A70),"",IF(AND(ISBLANK(B70),ISBLANK(E70),ISBLANK(F70)),"",IF(AND(ISBLANK(B70),ISBLANK(E70),NOT(ISBLANK(F70))),_xlfn._xlws.FILTER('Rot.Out'!L:L,'Rot.Out'!B:B=EnterData!F70),IF(AND(ISBLANK(B70),NOT(ISBLANK(E70))),_xlfn._xlws.FILTER(Int.Out!AA:AA,Int.Out!B:B=E70),_xlfn._xlws.FILTER(Make.Trt!D:D,Make.Trt!C:C=B70))))),"")</f>
        <v/>
      </c>
      <c r="D70" s="636"/>
      <c r="E70" s="636"/>
      <c r="F70" s="218"/>
      <c r="G70" s="218"/>
      <c r="H70" s="218"/>
      <c r="I70" s="619" t="s">
        <v>109</v>
      </c>
      <c r="J70" s="619" t="s">
        <v>109</v>
      </c>
      <c r="K70" s="652"/>
      <c r="L70" s="329"/>
      <c r="M70" s="7"/>
      <c r="N70" s="434" t="str">
        <f>IF(OR(ISBLANK($A70),ISBLANK($G70)),"",IFERROR(IF(INDEX(Times!N:N,MATCH(CONCATENATE($G70,$A70),Times!$S:$S,0))=0,"",INDEX(Times!N:N,MATCH(CONCATENATE($G70,$A70),Times!$S:$S,0))),""))</f>
        <v/>
      </c>
      <c r="O70" s="434" t="str">
        <f>IF(OR(ISBLANK($A70),ISBLANK($G70)),"",IFERROR(IF(INDEX(Times!O:O,MATCH(CONCATENATE($G70,$A70),Times!$S:$S,0))=0,"",INDEX(Times!O:O,MATCH(CONCATENATE($G70,$A70),Times!$S:$S,0))),""))</f>
        <v/>
      </c>
      <c r="P70" s="434" t="str">
        <f>IF(OR(ISBLANK($A70),ISBLANK($G70)),"",IFERROR(IF(INDEX(Times!P:P,MATCH(CONCATENATE($G70,$A70),Times!$S:$S,0))=0,"",INDEX(Times!P:P,MATCH(CONCATENATE($G70,$A70),Times!$S:$S,0))),""))</f>
        <v/>
      </c>
      <c r="Q70" s="434" t="str">
        <f>IF(OR(ISBLANK($A70),ISBLANK($G70)),"",IFERROR(IF(INDEX(Times!Q:Q,MATCH(CONCATENATE($G70,$A70),Times!$S:$S,0))=0,"",INDEX(Times!Q:Q,MATCH(CONCATENATE($G70,$A70),Times!$S:$S,0))),""))</f>
        <v/>
      </c>
      <c r="R70" s="218" t="str">
        <f>IF(OR(ISBLANK($A70),ISBLANK($G70)),"",IFERROR(IF(INDEX(Times!R:R,MATCH(CONCATENATE($G70,$A70),Times!$S:$S,0))=0,"",INDEX(Times!R:R,MATCH(CONCATENATE($G70,$A70),Times!$S:$S,0))),""))</f>
        <v/>
      </c>
      <c r="S70" s="645"/>
      <c r="T70" s="645"/>
      <c r="U70" s="218"/>
      <c r="V70" s="329"/>
      <c r="W70" s="329"/>
      <c r="X70" s="329"/>
      <c r="Y70" s="329"/>
      <c r="Z70" s="329"/>
      <c r="AA70" s="329"/>
      <c r="AB70" s="329"/>
      <c r="AC70" s="7"/>
      <c r="AD70" s="7"/>
      <c r="AE70" s="7"/>
      <c r="AF70" s="7"/>
      <c r="AG70" s="7"/>
      <c r="AH70" s="7"/>
      <c r="AI70" s="7"/>
      <c r="AJ70" s="7"/>
      <c r="AK70" s="7"/>
    </row>
    <row r="71" spans="1:37" x14ac:dyDescent="0.5">
      <c r="A71" s="218"/>
      <c r="B71" s="634"/>
      <c r="C71" s="647" t="str" cm="1">
        <f t="array" ref="C71">IFERROR(IF(ISBLANK(A71),"",IF(AND(ISBLANK(B71),ISBLANK(E71),ISBLANK(F71)),"",IF(AND(ISBLANK(B71),ISBLANK(E71),NOT(ISBLANK(F71))),_xlfn._xlws.FILTER('Rot.Out'!L:L,'Rot.Out'!B:B=EnterData!F71),IF(AND(ISBLANK(B71),NOT(ISBLANK(E71))),_xlfn._xlws.FILTER(Int.Out!AA:AA,Int.Out!B:B=E71),_xlfn._xlws.FILTER(Make.Trt!D:D,Make.Trt!C:C=B71))))),"")</f>
        <v/>
      </c>
      <c r="D71" s="636"/>
      <c r="E71" s="636"/>
      <c r="F71" s="218"/>
      <c r="G71" s="218"/>
      <c r="H71" s="218"/>
      <c r="I71" s="619" t="s">
        <v>109</v>
      </c>
      <c r="J71" s="619" t="s">
        <v>109</v>
      </c>
      <c r="K71" s="652"/>
      <c r="L71" s="329"/>
      <c r="M71" s="7"/>
      <c r="N71" s="434" t="str">
        <f>IF(OR(ISBLANK($A71),ISBLANK($G71)),"",IFERROR(IF(INDEX(Times!N:N,MATCH(CONCATENATE($G71,$A71),Times!$S:$S,0))=0,"",INDEX(Times!N:N,MATCH(CONCATENATE($G71,$A71),Times!$S:$S,0))),""))</f>
        <v/>
      </c>
      <c r="O71" s="434" t="str">
        <f>IF(OR(ISBLANK($A71),ISBLANK($G71)),"",IFERROR(IF(INDEX(Times!O:O,MATCH(CONCATENATE($G71,$A71),Times!$S:$S,0))=0,"",INDEX(Times!O:O,MATCH(CONCATENATE($G71,$A71),Times!$S:$S,0))),""))</f>
        <v/>
      </c>
      <c r="P71" s="434" t="str">
        <f>IF(OR(ISBLANK($A71),ISBLANK($G71)),"",IFERROR(IF(INDEX(Times!P:P,MATCH(CONCATENATE($G71,$A71),Times!$S:$S,0))=0,"",INDEX(Times!P:P,MATCH(CONCATENATE($G71,$A71),Times!$S:$S,0))),""))</f>
        <v/>
      </c>
      <c r="Q71" s="434" t="str">
        <f>IF(OR(ISBLANK($A71),ISBLANK($G71)),"",IFERROR(IF(INDEX(Times!Q:Q,MATCH(CONCATENATE($G71,$A71),Times!$S:$S,0))=0,"",INDEX(Times!Q:Q,MATCH(CONCATENATE($G71,$A71),Times!$S:$S,0))),""))</f>
        <v/>
      </c>
      <c r="R71" s="218" t="str">
        <f>IF(OR(ISBLANK($A71),ISBLANK($G71)),"",IFERROR(IF(INDEX(Times!R:R,MATCH(CONCATENATE($G71,$A71),Times!$S:$S,0))=0,"",INDEX(Times!R:R,MATCH(CONCATENATE($G71,$A71),Times!$S:$S,0))),""))</f>
        <v/>
      </c>
      <c r="S71" s="645"/>
      <c r="T71" s="645"/>
      <c r="U71" s="218"/>
      <c r="V71" s="329"/>
      <c r="W71" s="329"/>
      <c r="X71" s="329"/>
      <c r="Y71" s="329"/>
      <c r="Z71" s="329"/>
      <c r="AA71" s="329"/>
      <c r="AB71" s="329"/>
      <c r="AC71" s="7"/>
      <c r="AD71" s="7"/>
      <c r="AE71" s="7"/>
      <c r="AF71" s="7"/>
      <c r="AG71" s="7"/>
      <c r="AH71" s="7"/>
      <c r="AI71" s="7"/>
      <c r="AJ71" s="7"/>
      <c r="AK71" s="7"/>
    </row>
    <row r="72" spans="1:37" x14ac:dyDescent="0.5">
      <c r="A72" s="218"/>
      <c r="B72" s="634"/>
      <c r="C72" s="647" t="str" cm="1">
        <f t="array" ref="C72">IFERROR(IF(ISBLANK(A72),"",IF(AND(ISBLANK(B72),ISBLANK(E72),ISBLANK(F72)),"",IF(AND(ISBLANK(B72),ISBLANK(E72),NOT(ISBLANK(F72))),_xlfn._xlws.FILTER('Rot.Out'!L:L,'Rot.Out'!B:B=EnterData!F72),IF(AND(ISBLANK(B72),NOT(ISBLANK(E72))),_xlfn._xlws.FILTER(Int.Out!AA:AA,Int.Out!B:B=E72),_xlfn._xlws.FILTER(Make.Trt!D:D,Make.Trt!C:C=B72))))),"")</f>
        <v/>
      </c>
      <c r="D72" s="636"/>
      <c r="E72" s="636"/>
      <c r="F72" s="218"/>
      <c r="G72" s="218"/>
      <c r="H72" s="218"/>
      <c r="I72" s="619" t="s">
        <v>109</v>
      </c>
      <c r="J72" s="619" t="s">
        <v>109</v>
      </c>
      <c r="K72" s="652"/>
      <c r="L72" s="329"/>
      <c r="M72" s="7"/>
      <c r="N72" s="434" t="str">
        <f>IF(OR(ISBLANK($A72),ISBLANK($G72)),"",IFERROR(IF(INDEX(Times!N:N,MATCH(CONCATENATE($G72,$A72),Times!$S:$S,0))=0,"",INDEX(Times!N:N,MATCH(CONCATENATE($G72,$A72),Times!$S:$S,0))),""))</f>
        <v/>
      </c>
      <c r="O72" s="434" t="str">
        <f>IF(OR(ISBLANK($A72),ISBLANK($G72)),"",IFERROR(IF(INDEX(Times!O:O,MATCH(CONCATENATE($G72,$A72),Times!$S:$S,0))=0,"",INDEX(Times!O:O,MATCH(CONCATENATE($G72,$A72),Times!$S:$S,0))),""))</f>
        <v/>
      </c>
      <c r="P72" s="434" t="str">
        <f>IF(OR(ISBLANK($A72),ISBLANK($G72)),"",IFERROR(IF(INDEX(Times!P:P,MATCH(CONCATENATE($G72,$A72),Times!$S:$S,0))=0,"",INDEX(Times!P:P,MATCH(CONCATENATE($G72,$A72),Times!$S:$S,0))),""))</f>
        <v/>
      </c>
      <c r="Q72" s="434" t="str">
        <f>IF(OR(ISBLANK($A72),ISBLANK($G72)),"",IFERROR(IF(INDEX(Times!Q:Q,MATCH(CONCATENATE($G72,$A72),Times!$S:$S,0))=0,"",INDEX(Times!Q:Q,MATCH(CONCATENATE($G72,$A72),Times!$S:$S,0))),""))</f>
        <v/>
      </c>
      <c r="R72" s="218" t="str">
        <f>IF(OR(ISBLANK($A72),ISBLANK($G72)),"",IFERROR(IF(INDEX(Times!R:R,MATCH(CONCATENATE($G72,$A72),Times!$S:$S,0))=0,"",INDEX(Times!R:R,MATCH(CONCATENATE($G72,$A72),Times!$S:$S,0))),""))</f>
        <v/>
      </c>
      <c r="S72" s="645"/>
      <c r="T72" s="645"/>
      <c r="U72" s="218"/>
      <c r="V72" s="329"/>
      <c r="W72" s="329"/>
      <c r="X72" s="329"/>
      <c r="Y72" s="329"/>
      <c r="Z72" s="329"/>
      <c r="AA72" s="329"/>
      <c r="AB72" s="329"/>
      <c r="AC72" s="7"/>
      <c r="AD72" s="7"/>
      <c r="AE72" s="7"/>
      <c r="AF72" s="7"/>
      <c r="AG72" s="7"/>
      <c r="AH72" s="7"/>
      <c r="AI72" s="7"/>
      <c r="AJ72" s="7"/>
      <c r="AK72" s="7"/>
    </row>
    <row r="73" spans="1:37" x14ac:dyDescent="0.5">
      <c r="A73" s="218"/>
      <c r="B73" s="634"/>
      <c r="C73" s="647" t="str" cm="1">
        <f t="array" ref="C73">IFERROR(IF(ISBLANK(A73),"",IF(AND(ISBLANK(B73),ISBLANK(E73),ISBLANK(F73)),"",IF(AND(ISBLANK(B73),ISBLANK(E73),NOT(ISBLANK(F73))),_xlfn._xlws.FILTER('Rot.Out'!L:L,'Rot.Out'!B:B=EnterData!F73),IF(AND(ISBLANK(B73),NOT(ISBLANK(E73))),_xlfn._xlws.FILTER(Int.Out!AA:AA,Int.Out!B:B=E73),_xlfn._xlws.FILTER(Make.Trt!D:D,Make.Trt!C:C=B73))))),"")</f>
        <v/>
      </c>
      <c r="D73" s="636"/>
      <c r="E73" s="636"/>
      <c r="F73" s="218"/>
      <c r="G73" s="218"/>
      <c r="H73" s="218"/>
      <c r="I73" s="619" t="s">
        <v>109</v>
      </c>
      <c r="J73" s="619" t="s">
        <v>109</v>
      </c>
      <c r="K73" s="652"/>
      <c r="L73" s="329"/>
      <c r="M73" s="7"/>
      <c r="N73" s="434" t="str">
        <f>IF(OR(ISBLANK($A73),ISBLANK($G73)),"",IFERROR(IF(INDEX(Times!N:N,MATCH(CONCATENATE($G73,$A73),Times!$S:$S,0))=0,"",INDEX(Times!N:N,MATCH(CONCATENATE($G73,$A73),Times!$S:$S,0))),""))</f>
        <v/>
      </c>
      <c r="O73" s="434" t="str">
        <f>IF(OR(ISBLANK($A73),ISBLANK($G73)),"",IFERROR(IF(INDEX(Times!O:O,MATCH(CONCATENATE($G73,$A73),Times!$S:$S,0))=0,"",INDEX(Times!O:O,MATCH(CONCATENATE($G73,$A73),Times!$S:$S,0))),""))</f>
        <v/>
      </c>
      <c r="P73" s="434" t="str">
        <f>IF(OR(ISBLANK($A73),ISBLANK($G73)),"",IFERROR(IF(INDEX(Times!P:P,MATCH(CONCATENATE($G73,$A73),Times!$S:$S,0))=0,"",INDEX(Times!P:P,MATCH(CONCATENATE($G73,$A73),Times!$S:$S,0))),""))</f>
        <v/>
      </c>
      <c r="Q73" s="434" t="str">
        <f>IF(OR(ISBLANK($A73),ISBLANK($G73)),"",IFERROR(IF(INDEX(Times!Q:Q,MATCH(CONCATENATE($G73,$A73),Times!$S:$S,0))=0,"",INDEX(Times!Q:Q,MATCH(CONCATENATE($G73,$A73),Times!$S:$S,0))),""))</f>
        <v/>
      </c>
      <c r="R73" s="218" t="str">
        <f>IF(OR(ISBLANK($A73),ISBLANK($G73)),"",IFERROR(IF(INDEX(Times!R:R,MATCH(CONCATENATE($G73,$A73),Times!$S:$S,0))=0,"",INDEX(Times!R:R,MATCH(CONCATENATE($G73,$A73),Times!$S:$S,0))),""))</f>
        <v/>
      </c>
      <c r="S73" s="645"/>
      <c r="T73" s="645"/>
      <c r="U73" s="218"/>
      <c r="V73" s="329"/>
      <c r="W73" s="329"/>
      <c r="X73" s="329"/>
      <c r="Y73" s="329"/>
      <c r="Z73" s="329"/>
      <c r="AA73" s="329"/>
      <c r="AB73" s="329"/>
      <c r="AC73" s="7"/>
      <c r="AD73" s="7"/>
      <c r="AE73" s="7"/>
      <c r="AF73" s="7"/>
      <c r="AG73" s="7"/>
      <c r="AH73" s="7"/>
      <c r="AI73" s="7"/>
      <c r="AJ73" s="7"/>
      <c r="AK73" s="7"/>
    </row>
    <row r="74" spans="1:37" x14ac:dyDescent="0.5">
      <c r="A74" s="218"/>
      <c r="B74" s="634"/>
      <c r="C74" s="647" t="str" cm="1">
        <f t="array" ref="C74">IFERROR(IF(ISBLANK(A74),"",IF(AND(ISBLANK(B74),ISBLANK(E74),ISBLANK(F74)),"",IF(AND(ISBLANK(B74),ISBLANK(E74),NOT(ISBLANK(F74))),_xlfn._xlws.FILTER('Rot.Out'!L:L,'Rot.Out'!B:B=EnterData!F74),IF(AND(ISBLANK(B74),NOT(ISBLANK(E74))),_xlfn._xlws.FILTER(Int.Out!AA:AA,Int.Out!B:B=E74),_xlfn._xlws.FILTER(Make.Trt!D:D,Make.Trt!C:C=B74))))),"")</f>
        <v/>
      </c>
      <c r="D74" s="636"/>
      <c r="E74" s="636"/>
      <c r="F74" s="218"/>
      <c r="G74" s="218"/>
      <c r="H74" s="218"/>
      <c r="I74" s="619" t="s">
        <v>109</v>
      </c>
      <c r="J74" s="619" t="s">
        <v>109</v>
      </c>
      <c r="K74" s="652"/>
      <c r="L74" s="329"/>
      <c r="M74" s="7"/>
      <c r="N74" s="434" t="str">
        <f>IF(OR(ISBLANK($A74),ISBLANK($G74)),"",IFERROR(IF(INDEX(Times!N:N,MATCH(CONCATENATE($G74,$A74),Times!$S:$S,0))=0,"",INDEX(Times!N:N,MATCH(CONCATENATE($G74,$A74),Times!$S:$S,0))),""))</f>
        <v/>
      </c>
      <c r="O74" s="434" t="str">
        <f>IF(OR(ISBLANK($A74),ISBLANK($G74)),"",IFERROR(IF(INDEX(Times!O:O,MATCH(CONCATENATE($G74,$A74),Times!$S:$S,0))=0,"",INDEX(Times!O:O,MATCH(CONCATENATE($G74,$A74),Times!$S:$S,0))),""))</f>
        <v/>
      </c>
      <c r="P74" s="434" t="str">
        <f>IF(OR(ISBLANK($A74),ISBLANK($G74)),"",IFERROR(IF(INDEX(Times!P:P,MATCH(CONCATENATE($G74,$A74),Times!$S:$S,0))=0,"",INDEX(Times!P:P,MATCH(CONCATENATE($G74,$A74),Times!$S:$S,0))),""))</f>
        <v/>
      </c>
      <c r="Q74" s="434" t="str">
        <f>IF(OR(ISBLANK($A74),ISBLANK($G74)),"",IFERROR(IF(INDEX(Times!Q:Q,MATCH(CONCATENATE($G74,$A74),Times!$S:$S,0))=0,"",INDEX(Times!Q:Q,MATCH(CONCATENATE($G74,$A74),Times!$S:$S,0))),""))</f>
        <v/>
      </c>
      <c r="R74" s="218" t="str">
        <f>IF(OR(ISBLANK($A74),ISBLANK($G74)),"",IFERROR(IF(INDEX(Times!R:R,MATCH(CONCATENATE($G74,$A74),Times!$S:$S,0))=0,"",INDEX(Times!R:R,MATCH(CONCATENATE($G74,$A74),Times!$S:$S,0))),""))</f>
        <v/>
      </c>
      <c r="S74" s="645"/>
      <c r="T74" s="645"/>
      <c r="U74" s="218"/>
      <c r="V74" s="329"/>
      <c r="W74" s="329"/>
      <c r="X74" s="329"/>
      <c r="Y74" s="329"/>
      <c r="Z74" s="329"/>
      <c r="AA74" s="329"/>
      <c r="AB74" s="329"/>
      <c r="AC74" s="7"/>
      <c r="AD74" s="7"/>
      <c r="AE74" s="7"/>
      <c r="AF74" s="7"/>
      <c r="AG74" s="7"/>
      <c r="AH74" s="7"/>
      <c r="AI74" s="7"/>
      <c r="AJ74" s="7"/>
      <c r="AK74" s="7"/>
    </row>
    <row r="75" spans="1:37" x14ac:dyDescent="0.5">
      <c r="A75" s="218"/>
      <c r="B75" s="634"/>
      <c r="C75" s="647" t="str" cm="1">
        <f t="array" ref="C75">IFERROR(IF(ISBLANK(A75),"",IF(AND(ISBLANK(B75),ISBLANK(E75),ISBLANK(F75)),"",IF(AND(ISBLANK(B75),ISBLANK(E75),NOT(ISBLANK(F75))),_xlfn._xlws.FILTER('Rot.Out'!L:L,'Rot.Out'!B:B=EnterData!F75),IF(AND(ISBLANK(B75),NOT(ISBLANK(E75))),_xlfn._xlws.FILTER(Int.Out!AA:AA,Int.Out!B:B=E75),_xlfn._xlws.FILTER(Make.Trt!D:D,Make.Trt!C:C=B75))))),"")</f>
        <v/>
      </c>
      <c r="D75" s="636"/>
      <c r="E75" s="636"/>
      <c r="F75" s="218"/>
      <c r="G75" s="218"/>
      <c r="H75" s="218"/>
      <c r="I75" s="619" t="s">
        <v>109</v>
      </c>
      <c r="J75" s="619" t="s">
        <v>109</v>
      </c>
      <c r="K75" s="652"/>
      <c r="L75" s="329"/>
      <c r="M75" s="7"/>
      <c r="N75" s="434" t="str">
        <f>IF(OR(ISBLANK($A75),ISBLANK($G75)),"",IFERROR(IF(INDEX(Times!N:N,MATCH(CONCATENATE($G75,$A75),Times!$S:$S,0))=0,"",INDEX(Times!N:N,MATCH(CONCATENATE($G75,$A75),Times!$S:$S,0))),""))</f>
        <v/>
      </c>
      <c r="O75" s="434" t="str">
        <f>IF(OR(ISBLANK($A75),ISBLANK($G75)),"",IFERROR(IF(INDEX(Times!O:O,MATCH(CONCATENATE($G75,$A75),Times!$S:$S,0))=0,"",INDEX(Times!O:O,MATCH(CONCATENATE($G75,$A75),Times!$S:$S,0))),""))</f>
        <v/>
      </c>
      <c r="P75" s="434" t="str">
        <f>IF(OR(ISBLANK($A75),ISBLANK($G75)),"",IFERROR(IF(INDEX(Times!P:P,MATCH(CONCATENATE($G75,$A75),Times!$S:$S,0))=0,"",INDEX(Times!P:P,MATCH(CONCATENATE($G75,$A75),Times!$S:$S,0))),""))</f>
        <v/>
      </c>
      <c r="Q75" s="434" t="str">
        <f>IF(OR(ISBLANK($A75),ISBLANK($G75)),"",IFERROR(IF(INDEX(Times!Q:Q,MATCH(CONCATENATE($G75,$A75),Times!$S:$S,0))=0,"",INDEX(Times!Q:Q,MATCH(CONCATENATE($G75,$A75),Times!$S:$S,0))),""))</f>
        <v/>
      </c>
      <c r="R75" s="218" t="str">
        <f>IF(OR(ISBLANK($A75),ISBLANK($G75)),"",IFERROR(IF(INDEX(Times!R:R,MATCH(CONCATENATE($G75,$A75),Times!$S:$S,0))=0,"",INDEX(Times!R:R,MATCH(CONCATENATE($G75,$A75),Times!$S:$S,0))),""))</f>
        <v/>
      </c>
      <c r="S75" s="645"/>
      <c r="T75" s="645"/>
      <c r="U75" s="218"/>
      <c r="V75" s="329"/>
      <c r="W75" s="329"/>
      <c r="X75" s="329"/>
      <c r="Y75" s="329"/>
      <c r="Z75" s="329"/>
      <c r="AA75" s="329"/>
      <c r="AB75" s="329"/>
      <c r="AC75" s="7"/>
      <c r="AD75" s="7"/>
      <c r="AE75" s="7"/>
      <c r="AF75" s="7"/>
      <c r="AG75" s="7"/>
      <c r="AH75" s="7"/>
      <c r="AI75" s="7"/>
      <c r="AJ75" s="7"/>
      <c r="AK75" s="7"/>
    </row>
    <row r="76" spans="1:37" x14ac:dyDescent="0.5">
      <c r="A76" s="218"/>
      <c r="B76" s="634"/>
      <c r="C76" s="647" t="str" cm="1">
        <f t="array" ref="C76">IFERROR(IF(ISBLANK(A76),"",IF(AND(ISBLANK(B76),ISBLANK(E76),ISBLANK(F76)),"",IF(AND(ISBLANK(B76),ISBLANK(E76),NOT(ISBLANK(F76))),_xlfn._xlws.FILTER('Rot.Out'!L:L,'Rot.Out'!B:B=EnterData!F76),IF(AND(ISBLANK(B76),NOT(ISBLANK(E76))),_xlfn._xlws.FILTER(Int.Out!AA:AA,Int.Out!B:B=E76),_xlfn._xlws.FILTER(Make.Trt!D:D,Make.Trt!C:C=B76))))),"")</f>
        <v/>
      </c>
      <c r="D76" s="636"/>
      <c r="E76" s="636"/>
      <c r="F76" s="218"/>
      <c r="G76" s="218"/>
      <c r="H76" s="218"/>
      <c r="I76" s="619" t="s">
        <v>109</v>
      </c>
      <c r="J76" s="619" t="s">
        <v>109</v>
      </c>
      <c r="K76" s="652"/>
      <c r="L76" s="329"/>
      <c r="M76" s="7"/>
      <c r="N76" s="434" t="str">
        <f>IF(OR(ISBLANK($A76),ISBLANK($G76)),"",IFERROR(IF(INDEX(Times!N:N,MATCH(CONCATENATE($G76,$A76),Times!$S:$S,0))=0,"",INDEX(Times!N:N,MATCH(CONCATENATE($G76,$A76),Times!$S:$S,0))),""))</f>
        <v/>
      </c>
      <c r="O76" s="434" t="str">
        <f>IF(OR(ISBLANK($A76),ISBLANK($G76)),"",IFERROR(IF(INDEX(Times!O:O,MATCH(CONCATENATE($G76,$A76),Times!$S:$S,0))=0,"",INDEX(Times!O:O,MATCH(CONCATENATE($G76,$A76),Times!$S:$S,0))),""))</f>
        <v/>
      </c>
      <c r="P76" s="434" t="str">
        <f>IF(OR(ISBLANK($A76),ISBLANK($G76)),"",IFERROR(IF(INDEX(Times!P:P,MATCH(CONCATENATE($G76,$A76),Times!$S:$S,0))=0,"",INDEX(Times!P:P,MATCH(CONCATENATE($G76,$A76),Times!$S:$S,0))),""))</f>
        <v/>
      </c>
      <c r="Q76" s="434" t="str">
        <f>IF(OR(ISBLANK($A76),ISBLANK($G76)),"",IFERROR(IF(INDEX(Times!Q:Q,MATCH(CONCATENATE($G76,$A76),Times!$S:$S,0))=0,"",INDEX(Times!Q:Q,MATCH(CONCATENATE($G76,$A76),Times!$S:$S,0))),""))</f>
        <v/>
      </c>
      <c r="R76" s="218" t="str">
        <f>IF(OR(ISBLANK($A76),ISBLANK($G76)),"",IFERROR(IF(INDEX(Times!R:R,MATCH(CONCATENATE($G76,$A76),Times!$S:$S,0))=0,"",INDEX(Times!R:R,MATCH(CONCATENATE($G76,$A76),Times!$S:$S,0))),""))</f>
        <v/>
      </c>
      <c r="S76" s="645"/>
      <c r="T76" s="645"/>
      <c r="U76" s="218"/>
      <c r="V76" s="329"/>
      <c r="W76" s="329"/>
      <c r="X76" s="329"/>
      <c r="Y76" s="329"/>
      <c r="Z76" s="329"/>
      <c r="AA76" s="329"/>
      <c r="AB76" s="329"/>
      <c r="AC76" s="7"/>
      <c r="AD76" s="7"/>
      <c r="AE76" s="7"/>
      <c r="AF76" s="7"/>
      <c r="AG76" s="7"/>
      <c r="AH76" s="7"/>
      <c r="AI76" s="7"/>
      <c r="AJ76" s="7"/>
      <c r="AK76" s="7"/>
    </row>
    <row r="77" spans="1:37" x14ac:dyDescent="0.5">
      <c r="A77" s="218"/>
      <c r="B77" s="634"/>
      <c r="C77" s="647" t="str" cm="1">
        <f t="array" ref="C77">IFERROR(IF(ISBLANK(A77),"",IF(AND(ISBLANK(B77),ISBLANK(E77),ISBLANK(F77)),"",IF(AND(ISBLANK(B77),ISBLANK(E77),NOT(ISBLANK(F77))),_xlfn._xlws.FILTER('Rot.Out'!L:L,'Rot.Out'!B:B=EnterData!F77),IF(AND(ISBLANK(B77),NOT(ISBLANK(E77))),_xlfn._xlws.FILTER(Int.Out!AA:AA,Int.Out!B:B=E77),_xlfn._xlws.FILTER(Make.Trt!D:D,Make.Trt!C:C=B77))))),"")</f>
        <v/>
      </c>
      <c r="D77" s="636"/>
      <c r="E77" s="636"/>
      <c r="F77" s="218"/>
      <c r="G77" s="218"/>
      <c r="H77" s="218"/>
      <c r="I77" s="619" t="s">
        <v>109</v>
      </c>
      <c r="J77" s="619" t="s">
        <v>109</v>
      </c>
      <c r="K77" s="652"/>
      <c r="L77" s="329"/>
      <c r="M77" s="7"/>
      <c r="N77" s="434" t="str">
        <f>IF(OR(ISBLANK($A77),ISBLANK($G77)),"",IFERROR(IF(INDEX(Times!N:N,MATCH(CONCATENATE($G77,$A77),Times!$S:$S,0))=0,"",INDEX(Times!N:N,MATCH(CONCATENATE($G77,$A77),Times!$S:$S,0))),""))</f>
        <v/>
      </c>
      <c r="O77" s="434" t="str">
        <f>IF(OR(ISBLANK($A77),ISBLANK($G77)),"",IFERROR(IF(INDEX(Times!O:O,MATCH(CONCATENATE($G77,$A77),Times!$S:$S,0))=0,"",INDEX(Times!O:O,MATCH(CONCATENATE($G77,$A77),Times!$S:$S,0))),""))</f>
        <v/>
      </c>
      <c r="P77" s="434" t="str">
        <f>IF(OR(ISBLANK($A77),ISBLANK($G77)),"",IFERROR(IF(INDEX(Times!P:P,MATCH(CONCATENATE($G77,$A77),Times!$S:$S,0))=0,"",INDEX(Times!P:P,MATCH(CONCATENATE($G77,$A77),Times!$S:$S,0))),""))</f>
        <v/>
      </c>
      <c r="Q77" s="434" t="str">
        <f>IF(OR(ISBLANK($A77),ISBLANK($G77)),"",IFERROR(IF(INDEX(Times!Q:Q,MATCH(CONCATENATE($G77,$A77),Times!$S:$S,0))=0,"",INDEX(Times!Q:Q,MATCH(CONCATENATE($G77,$A77),Times!$S:$S,0))),""))</f>
        <v/>
      </c>
      <c r="R77" s="218" t="str">
        <f>IF(OR(ISBLANK($A77),ISBLANK($G77)),"",IFERROR(IF(INDEX(Times!R:R,MATCH(CONCATENATE($G77,$A77),Times!$S:$S,0))=0,"",INDEX(Times!R:R,MATCH(CONCATENATE($G77,$A77),Times!$S:$S,0))),""))</f>
        <v/>
      </c>
      <c r="S77" s="645"/>
      <c r="T77" s="645"/>
      <c r="U77" s="218"/>
      <c r="V77" s="329"/>
      <c r="W77" s="329"/>
      <c r="X77" s="329"/>
      <c r="Y77" s="329"/>
      <c r="Z77" s="329"/>
      <c r="AA77" s="329"/>
      <c r="AB77" s="329"/>
      <c r="AC77" s="7"/>
      <c r="AD77" s="7"/>
      <c r="AE77" s="7"/>
      <c r="AF77" s="7"/>
      <c r="AG77" s="7"/>
      <c r="AH77" s="7"/>
      <c r="AI77" s="7"/>
      <c r="AJ77" s="7"/>
      <c r="AK77" s="7"/>
    </row>
    <row r="78" spans="1:37" x14ac:dyDescent="0.5">
      <c r="A78" s="218"/>
      <c r="B78" s="634"/>
      <c r="C78" s="647" t="str" cm="1">
        <f t="array" ref="C78">IFERROR(IF(ISBLANK(A78),"",IF(AND(ISBLANK(B78),ISBLANK(E78),ISBLANK(F78)),"",IF(AND(ISBLANK(B78),ISBLANK(E78),NOT(ISBLANK(F78))),_xlfn._xlws.FILTER('Rot.Out'!L:L,'Rot.Out'!B:B=EnterData!F78),IF(AND(ISBLANK(B78),NOT(ISBLANK(E78))),_xlfn._xlws.FILTER(Int.Out!AA:AA,Int.Out!B:B=E78),_xlfn._xlws.FILTER(Make.Trt!D:D,Make.Trt!C:C=B78))))),"")</f>
        <v/>
      </c>
      <c r="D78" s="636"/>
      <c r="E78" s="636"/>
      <c r="F78" s="218"/>
      <c r="G78" s="218"/>
      <c r="H78" s="218"/>
      <c r="I78" s="619" t="s">
        <v>109</v>
      </c>
      <c r="J78" s="619" t="s">
        <v>109</v>
      </c>
      <c r="K78" s="652"/>
      <c r="L78" s="329"/>
      <c r="M78" s="7"/>
      <c r="N78" s="434" t="str">
        <f>IF(OR(ISBLANK($A78),ISBLANK($G78)),"",IFERROR(IF(INDEX(Times!N:N,MATCH(CONCATENATE($G78,$A78),Times!$S:$S,0))=0,"",INDEX(Times!N:N,MATCH(CONCATENATE($G78,$A78),Times!$S:$S,0))),""))</f>
        <v/>
      </c>
      <c r="O78" s="434" t="str">
        <f>IF(OR(ISBLANK($A78),ISBLANK($G78)),"",IFERROR(IF(INDEX(Times!O:O,MATCH(CONCATENATE($G78,$A78),Times!$S:$S,0))=0,"",INDEX(Times!O:O,MATCH(CONCATENATE($G78,$A78),Times!$S:$S,0))),""))</f>
        <v/>
      </c>
      <c r="P78" s="434" t="str">
        <f>IF(OR(ISBLANK($A78),ISBLANK($G78)),"",IFERROR(IF(INDEX(Times!P:P,MATCH(CONCATENATE($G78,$A78),Times!$S:$S,0))=0,"",INDEX(Times!P:P,MATCH(CONCATENATE($G78,$A78),Times!$S:$S,0))),""))</f>
        <v/>
      </c>
      <c r="Q78" s="434" t="str">
        <f>IF(OR(ISBLANK($A78),ISBLANK($G78)),"",IFERROR(IF(INDEX(Times!Q:Q,MATCH(CONCATENATE($G78,$A78),Times!$S:$S,0))=0,"",INDEX(Times!Q:Q,MATCH(CONCATENATE($G78,$A78),Times!$S:$S,0))),""))</f>
        <v/>
      </c>
      <c r="R78" s="218" t="str">
        <f>IF(OR(ISBLANK($A78),ISBLANK($G78)),"",IFERROR(IF(INDEX(Times!R:R,MATCH(CONCATENATE($G78,$A78),Times!$S:$S,0))=0,"",INDEX(Times!R:R,MATCH(CONCATENATE($G78,$A78),Times!$S:$S,0))),""))</f>
        <v/>
      </c>
      <c r="S78" s="645"/>
      <c r="T78" s="645"/>
      <c r="U78" s="218"/>
      <c r="V78" s="329"/>
      <c r="W78" s="329"/>
      <c r="X78" s="329"/>
      <c r="Y78" s="329"/>
      <c r="Z78" s="329"/>
      <c r="AA78" s="329"/>
      <c r="AB78" s="329"/>
      <c r="AC78" s="7"/>
      <c r="AD78" s="7"/>
      <c r="AE78" s="7"/>
      <c r="AF78" s="7"/>
      <c r="AG78" s="7"/>
      <c r="AH78" s="7"/>
      <c r="AI78" s="7"/>
      <c r="AJ78" s="7"/>
      <c r="AK78" s="7"/>
    </row>
    <row r="79" spans="1:37" x14ac:dyDescent="0.5">
      <c r="A79" s="218"/>
      <c r="B79" s="634"/>
      <c r="C79" s="647" t="str" cm="1">
        <f t="array" ref="C79">IFERROR(IF(ISBLANK(A79),"",IF(AND(ISBLANK(B79),ISBLANK(E79),ISBLANK(F79)),"",IF(AND(ISBLANK(B79),ISBLANK(E79),NOT(ISBLANK(F79))),_xlfn._xlws.FILTER('Rot.Out'!L:L,'Rot.Out'!B:B=EnterData!F79),IF(AND(ISBLANK(B79),NOT(ISBLANK(E79))),_xlfn._xlws.FILTER(Int.Out!AA:AA,Int.Out!B:B=E79),_xlfn._xlws.FILTER(Make.Trt!D:D,Make.Trt!C:C=B79))))),"")</f>
        <v/>
      </c>
      <c r="D79" s="636"/>
      <c r="E79" s="636"/>
      <c r="F79" s="218"/>
      <c r="G79" s="218"/>
      <c r="H79" s="218"/>
      <c r="I79" s="619" t="s">
        <v>109</v>
      </c>
      <c r="J79" s="619" t="s">
        <v>109</v>
      </c>
      <c r="K79" s="652"/>
      <c r="L79" s="329"/>
      <c r="M79" s="7"/>
      <c r="N79" s="434" t="str">
        <f>IF(OR(ISBLANK($A79),ISBLANK($G79)),"",IFERROR(IF(INDEX(Times!N:N,MATCH(CONCATENATE($G79,$A79),Times!$S:$S,0))=0,"",INDEX(Times!N:N,MATCH(CONCATENATE($G79,$A79),Times!$S:$S,0))),""))</f>
        <v/>
      </c>
      <c r="O79" s="434" t="str">
        <f>IF(OR(ISBLANK($A79),ISBLANK($G79)),"",IFERROR(IF(INDEX(Times!O:O,MATCH(CONCATENATE($G79,$A79),Times!$S:$S,0))=0,"",INDEX(Times!O:O,MATCH(CONCATENATE($G79,$A79),Times!$S:$S,0))),""))</f>
        <v/>
      </c>
      <c r="P79" s="434" t="str">
        <f>IF(OR(ISBLANK($A79),ISBLANK($G79)),"",IFERROR(IF(INDEX(Times!P:P,MATCH(CONCATENATE($G79,$A79),Times!$S:$S,0))=0,"",INDEX(Times!P:P,MATCH(CONCATENATE($G79,$A79),Times!$S:$S,0))),""))</f>
        <v/>
      </c>
      <c r="Q79" s="434" t="str">
        <f>IF(OR(ISBLANK($A79),ISBLANK($G79)),"",IFERROR(IF(INDEX(Times!Q:Q,MATCH(CONCATENATE($G79,$A79),Times!$S:$S,0))=0,"",INDEX(Times!Q:Q,MATCH(CONCATENATE($G79,$A79),Times!$S:$S,0))),""))</f>
        <v/>
      </c>
      <c r="R79" s="218" t="str">
        <f>IF(OR(ISBLANK($A79),ISBLANK($G79)),"",IFERROR(IF(INDEX(Times!R:R,MATCH(CONCATENATE($G79,$A79),Times!$S:$S,0))=0,"",INDEX(Times!R:R,MATCH(CONCATENATE($G79,$A79),Times!$S:$S,0))),""))</f>
        <v/>
      </c>
      <c r="S79" s="645"/>
      <c r="T79" s="645"/>
      <c r="U79" s="218"/>
      <c r="V79" s="329"/>
      <c r="W79" s="329"/>
      <c r="X79" s="329"/>
      <c r="Y79" s="329"/>
      <c r="Z79" s="329"/>
      <c r="AA79" s="329"/>
      <c r="AB79" s="329"/>
      <c r="AC79" s="7"/>
      <c r="AD79" s="7"/>
      <c r="AE79" s="7"/>
      <c r="AF79" s="7"/>
      <c r="AG79" s="7"/>
      <c r="AH79" s="7"/>
      <c r="AI79" s="7"/>
      <c r="AJ79" s="7"/>
      <c r="AK79" s="7"/>
    </row>
    <row r="80" spans="1:37" x14ac:dyDescent="0.5">
      <c r="A80" s="218"/>
      <c r="B80" s="634"/>
      <c r="C80" s="647" t="str" cm="1">
        <f t="array" ref="C80">IFERROR(IF(ISBLANK(A80),"",IF(AND(ISBLANK(B80),ISBLANK(E80),ISBLANK(F80)),"",IF(AND(ISBLANK(B80),ISBLANK(E80),NOT(ISBLANK(F80))),_xlfn._xlws.FILTER('Rot.Out'!L:L,'Rot.Out'!B:B=EnterData!F80),IF(AND(ISBLANK(B80),NOT(ISBLANK(E80))),_xlfn._xlws.FILTER(Int.Out!AA:AA,Int.Out!B:B=E80),_xlfn._xlws.FILTER(Make.Trt!D:D,Make.Trt!C:C=B80))))),"")</f>
        <v/>
      </c>
      <c r="D80" s="636"/>
      <c r="E80" s="636"/>
      <c r="F80" s="218"/>
      <c r="G80" s="218"/>
      <c r="H80" s="218"/>
      <c r="I80" s="619" t="s">
        <v>109</v>
      </c>
      <c r="J80" s="619" t="s">
        <v>109</v>
      </c>
      <c r="K80" s="652"/>
      <c r="L80" s="329"/>
      <c r="M80" s="7"/>
      <c r="N80" s="434" t="str">
        <f>IF(OR(ISBLANK($A80),ISBLANK($G80)),"",IFERROR(IF(INDEX(Times!N:N,MATCH(CONCATENATE($G80,$A80),Times!$S:$S,0))=0,"",INDEX(Times!N:N,MATCH(CONCATENATE($G80,$A80),Times!$S:$S,0))),""))</f>
        <v/>
      </c>
      <c r="O80" s="434" t="str">
        <f>IF(OR(ISBLANK($A80),ISBLANK($G80)),"",IFERROR(IF(INDEX(Times!O:O,MATCH(CONCATENATE($G80,$A80),Times!$S:$S,0))=0,"",INDEX(Times!O:O,MATCH(CONCATENATE($G80,$A80),Times!$S:$S,0))),""))</f>
        <v/>
      </c>
      <c r="P80" s="434" t="str">
        <f>IF(OR(ISBLANK($A80),ISBLANK($G80)),"",IFERROR(IF(INDEX(Times!P:P,MATCH(CONCATENATE($G80,$A80),Times!$S:$S,0))=0,"",INDEX(Times!P:P,MATCH(CONCATENATE($G80,$A80),Times!$S:$S,0))),""))</f>
        <v/>
      </c>
      <c r="Q80" s="434" t="str">
        <f>IF(OR(ISBLANK($A80),ISBLANK($G80)),"",IFERROR(IF(INDEX(Times!Q:Q,MATCH(CONCATENATE($G80,$A80),Times!$S:$S,0))=0,"",INDEX(Times!Q:Q,MATCH(CONCATENATE($G80,$A80),Times!$S:$S,0))),""))</f>
        <v/>
      </c>
      <c r="R80" s="218" t="str">
        <f>IF(OR(ISBLANK($A80),ISBLANK($G80)),"",IFERROR(IF(INDEX(Times!R:R,MATCH(CONCATENATE($G80,$A80),Times!$S:$S,0))=0,"",INDEX(Times!R:R,MATCH(CONCATENATE($G80,$A80),Times!$S:$S,0))),""))</f>
        <v/>
      </c>
      <c r="S80" s="645"/>
      <c r="T80" s="645"/>
      <c r="U80" s="218"/>
      <c r="V80" s="329"/>
      <c r="W80" s="329"/>
      <c r="X80" s="329"/>
      <c r="Y80" s="329"/>
      <c r="Z80" s="329"/>
      <c r="AA80" s="329"/>
      <c r="AB80" s="329"/>
      <c r="AC80" s="7"/>
      <c r="AD80" s="7"/>
      <c r="AE80" s="7"/>
      <c r="AF80" s="7"/>
      <c r="AG80" s="7"/>
      <c r="AH80" s="7"/>
      <c r="AI80" s="7"/>
      <c r="AJ80" s="7"/>
      <c r="AK80" s="7"/>
    </row>
    <row r="81" spans="1:37" x14ac:dyDescent="0.5">
      <c r="A81" s="218"/>
      <c r="B81" s="634"/>
      <c r="C81" s="647" t="str" cm="1">
        <f t="array" ref="C81">IFERROR(IF(ISBLANK(A81),"",IF(AND(ISBLANK(B81),ISBLANK(E81),ISBLANK(F81)),"",IF(AND(ISBLANK(B81),ISBLANK(E81),NOT(ISBLANK(F81))),_xlfn._xlws.FILTER('Rot.Out'!L:L,'Rot.Out'!B:B=EnterData!F81),IF(AND(ISBLANK(B81),NOT(ISBLANK(E81))),_xlfn._xlws.FILTER(Int.Out!AA:AA,Int.Out!B:B=E81),_xlfn._xlws.FILTER(Make.Trt!D:D,Make.Trt!C:C=B81))))),"")</f>
        <v/>
      </c>
      <c r="D81" s="636"/>
      <c r="E81" s="636"/>
      <c r="F81" s="218"/>
      <c r="G81" s="218"/>
      <c r="H81" s="218"/>
      <c r="I81" s="619" t="s">
        <v>109</v>
      </c>
      <c r="J81" s="619" t="s">
        <v>109</v>
      </c>
      <c r="K81" s="652"/>
      <c r="L81" s="329"/>
      <c r="M81" s="7"/>
      <c r="N81" s="434" t="str">
        <f>IF(OR(ISBLANK($A81),ISBLANK($G81)),"",IFERROR(IF(INDEX(Times!N:N,MATCH(CONCATENATE($G81,$A81),Times!$S:$S,0))=0,"",INDEX(Times!N:N,MATCH(CONCATENATE($G81,$A81),Times!$S:$S,0))),""))</f>
        <v/>
      </c>
      <c r="O81" s="434" t="str">
        <f>IF(OR(ISBLANK($A81),ISBLANK($G81)),"",IFERROR(IF(INDEX(Times!O:O,MATCH(CONCATENATE($G81,$A81),Times!$S:$S,0))=0,"",INDEX(Times!O:O,MATCH(CONCATENATE($G81,$A81),Times!$S:$S,0))),""))</f>
        <v/>
      </c>
      <c r="P81" s="434" t="str">
        <f>IF(OR(ISBLANK($A81),ISBLANK($G81)),"",IFERROR(IF(INDEX(Times!P:P,MATCH(CONCATENATE($G81,$A81),Times!$S:$S,0))=0,"",INDEX(Times!P:P,MATCH(CONCATENATE($G81,$A81),Times!$S:$S,0))),""))</f>
        <v/>
      </c>
      <c r="Q81" s="434" t="str">
        <f>IF(OR(ISBLANK($A81),ISBLANK($G81)),"",IFERROR(IF(INDEX(Times!Q:Q,MATCH(CONCATENATE($G81,$A81),Times!$S:$S,0))=0,"",INDEX(Times!Q:Q,MATCH(CONCATENATE($G81,$A81),Times!$S:$S,0))),""))</f>
        <v/>
      </c>
      <c r="R81" s="218" t="str">
        <f>IF(OR(ISBLANK($A81),ISBLANK($G81)),"",IFERROR(IF(INDEX(Times!R:R,MATCH(CONCATENATE($G81,$A81),Times!$S:$S,0))=0,"",INDEX(Times!R:R,MATCH(CONCATENATE($G81,$A81),Times!$S:$S,0))),""))</f>
        <v/>
      </c>
      <c r="S81" s="645"/>
      <c r="T81" s="645"/>
      <c r="U81" s="218"/>
      <c r="V81" s="329"/>
      <c r="W81" s="329"/>
      <c r="X81" s="329"/>
      <c r="Y81" s="329"/>
      <c r="Z81" s="329"/>
      <c r="AA81" s="329"/>
      <c r="AB81" s="329"/>
      <c r="AC81" s="7"/>
      <c r="AD81" s="7"/>
      <c r="AE81" s="7"/>
      <c r="AF81" s="7"/>
      <c r="AG81" s="7"/>
      <c r="AH81" s="7"/>
      <c r="AI81" s="7"/>
      <c r="AJ81" s="7"/>
      <c r="AK81" s="7"/>
    </row>
    <row r="82" spans="1:37" x14ac:dyDescent="0.5">
      <c r="A82" s="218"/>
      <c r="B82" s="634"/>
      <c r="C82" s="647" t="str" cm="1">
        <f t="array" ref="C82">IFERROR(IF(ISBLANK(A82),"",IF(AND(ISBLANK(B82),ISBLANK(E82),ISBLANK(F82)),"",IF(AND(ISBLANK(B82),ISBLANK(E82),NOT(ISBLANK(F82))),_xlfn._xlws.FILTER('Rot.Out'!L:L,'Rot.Out'!B:B=EnterData!F82),IF(AND(ISBLANK(B82),NOT(ISBLANK(E82))),_xlfn._xlws.FILTER(Int.Out!AA:AA,Int.Out!B:B=E82),_xlfn._xlws.FILTER(Make.Trt!D:D,Make.Trt!C:C=B82))))),"")</f>
        <v/>
      </c>
      <c r="D82" s="636"/>
      <c r="E82" s="636"/>
      <c r="F82" s="218"/>
      <c r="G82" s="218"/>
      <c r="H82" s="218"/>
      <c r="I82" s="619" t="s">
        <v>109</v>
      </c>
      <c r="J82" s="619" t="s">
        <v>109</v>
      </c>
      <c r="K82" s="652"/>
      <c r="L82" s="329"/>
      <c r="M82" s="7"/>
      <c r="N82" s="434" t="str">
        <f>IF(OR(ISBLANK($A82),ISBLANK($G82)),"",IFERROR(IF(INDEX(Times!N:N,MATCH(CONCATENATE($G82,$A82),Times!$S:$S,0))=0,"",INDEX(Times!N:N,MATCH(CONCATENATE($G82,$A82),Times!$S:$S,0))),""))</f>
        <v/>
      </c>
      <c r="O82" s="434" t="str">
        <f>IF(OR(ISBLANK($A82),ISBLANK($G82)),"",IFERROR(IF(INDEX(Times!O:O,MATCH(CONCATENATE($G82,$A82),Times!$S:$S,0))=0,"",INDEX(Times!O:O,MATCH(CONCATENATE($G82,$A82),Times!$S:$S,0))),""))</f>
        <v/>
      </c>
      <c r="P82" s="434" t="str">
        <f>IF(OR(ISBLANK($A82),ISBLANK($G82)),"",IFERROR(IF(INDEX(Times!P:P,MATCH(CONCATENATE($G82,$A82),Times!$S:$S,0))=0,"",INDEX(Times!P:P,MATCH(CONCATENATE($G82,$A82),Times!$S:$S,0))),""))</f>
        <v/>
      </c>
      <c r="Q82" s="434" t="str">
        <f>IF(OR(ISBLANK($A82),ISBLANK($G82)),"",IFERROR(IF(INDEX(Times!Q:Q,MATCH(CONCATENATE($G82,$A82),Times!$S:$S,0))=0,"",INDEX(Times!Q:Q,MATCH(CONCATENATE($G82,$A82),Times!$S:$S,0))),""))</f>
        <v/>
      </c>
      <c r="R82" s="218" t="str">
        <f>IF(OR(ISBLANK($A82),ISBLANK($G82)),"",IFERROR(IF(INDEX(Times!R:R,MATCH(CONCATENATE($G82,$A82),Times!$S:$S,0))=0,"",INDEX(Times!R:R,MATCH(CONCATENATE($G82,$A82),Times!$S:$S,0))),""))</f>
        <v/>
      </c>
      <c r="S82" s="645"/>
      <c r="T82" s="645"/>
      <c r="U82" s="218"/>
      <c r="V82" s="329"/>
      <c r="W82" s="329"/>
      <c r="X82" s="329"/>
      <c r="Y82" s="329"/>
      <c r="Z82" s="329"/>
      <c r="AA82" s="329"/>
      <c r="AB82" s="329"/>
      <c r="AC82" s="7"/>
      <c r="AD82" s="7"/>
      <c r="AE82" s="7"/>
      <c r="AF82" s="7"/>
      <c r="AG82" s="7"/>
      <c r="AH82" s="7"/>
      <c r="AI82" s="7"/>
      <c r="AJ82" s="7"/>
      <c r="AK82" s="7"/>
    </row>
    <row r="83" spans="1:37" x14ac:dyDescent="0.5">
      <c r="A83" s="218"/>
      <c r="B83" s="634"/>
      <c r="C83" s="647" t="str" cm="1">
        <f t="array" ref="C83">IFERROR(IF(ISBLANK(A83),"",IF(AND(ISBLANK(B83),ISBLANK(E83),ISBLANK(F83)),"",IF(AND(ISBLANK(B83),ISBLANK(E83),NOT(ISBLANK(F83))),_xlfn._xlws.FILTER('Rot.Out'!L:L,'Rot.Out'!B:B=EnterData!F83),IF(AND(ISBLANK(B83),NOT(ISBLANK(E83))),_xlfn._xlws.FILTER(Int.Out!AA:AA,Int.Out!B:B=E83),_xlfn._xlws.FILTER(Make.Trt!D:D,Make.Trt!C:C=B83))))),"")</f>
        <v/>
      </c>
      <c r="D83" s="636"/>
      <c r="E83" s="636"/>
      <c r="F83" s="218"/>
      <c r="G83" s="218"/>
      <c r="H83" s="218"/>
      <c r="I83" s="619" t="s">
        <v>109</v>
      </c>
      <c r="J83" s="619" t="s">
        <v>109</v>
      </c>
      <c r="K83" s="652"/>
      <c r="L83" s="329"/>
      <c r="M83" s="7"/>
      <c r="N83" s="434" t="str">
        <f>IF(OR(ISBLANK($A83),ISBLANK($G83)),"",IFERROR(IF(INDEX(Times!N:N,MATCH(CONCATENATE($G83,$A83),Times!$S:$S,0))=0,"",INDEX(Times!N:N,MATCH(CONCATENATE($G83,$A83),Times!$S:$S,0))),""))</f>
        <v/>
      </c>
      <c r="O83" s="434" t="str">
        <f>IF(OR(ISBLANK($A83),ISBLANK($G83)),"",IFERROR(IF(INDEX(Times!O:O,MATCH(CONCATENATE($G83,$A83),Times!$S:$S,0))=0,"",INDEX(Times!O:O,MATCH(CONCATENATE($G83,$A83),Times!$S:$S,0))),""))</f>
        <v/>
      </c>
      <c r="P83" s="434" t="str">
        <f>IF(OR(ISBLANK($A83),ISBLANK($G83)),"",IFERROR(IF(INDEX(Times!P:P,MATCH(CONCATENATE($G83,$A83),Times!$S:$S,0))=0,"",INDEX(Times!P:P,MATCH(CONCATENATE($G83,$A83),Times!$S:$S,0))),""))</f>
        <v/>
      </c>
      <c r="Q83" s="434" t="str">
        <f>IF(OR(ISBLANK($A83),ISBLANK($G83)),"",IFERROR(IF(INDEX(Times!Q:Q,MATCH(CONCATENATE($G83,$A83),Times!$S:$S,0))=0,"",INDEX(Times!Q:Q,MATCH(CONCATENATE($G83,$A83),Times!$S:$S,0))),""))</f>
        <v/>
      </c>
      <c r="R83" s="218" t="str">
        <f>IF(OR(ISBLANK($A83),ISBLANK($G83)),"",IFERROR(IF(INDEX(Times!R:R,MATCH(CONCATENATE($G83,$A83),Times!$S:$S,0))=0,"",INDEX(Times!R:R,MATCH(CONCATENATE($G83,$A83),Times!$S:$S,0))),""))</f>
        <v/>
      </c>
      <c r="S83" s="645"/>
      <c r="T83" s="645"/>
      <c r="U83" s="218"/>
      <c r="V83" s="329"/>
      <c r="W83" s="329"/>
      <c r="X83" s="329"/>
      <c r="Y83" s="329"/>
      <c r="Z83" s="329"/>
      <c r="AA83" s="329"/>
      <c r="AB83" s="329"/>
      <c r="AC83" s="7"/>
      <c r="AD83" s="7"/>
      <c r="AE83" s="7"/>
      <c r="AF83" s="7"/>
      <c r="AG83" s="7"/>
      <c r="AH83" s="7"/>
      <c r="AI83" s="7"/>
      <c r="AJ83" s="7"/>
      <c r="AK83" s="7"/>
    </row>
    <row r="84" spans="1:37" x14ac:dyDescent="0.5">
      <c r="A84" s="218"/>
      <c r="B84" s="634"/>
      <c r="C84" s="647" t="str" cm="1">
        <f t="array" ref="C84">IFERROR(IF(ISBLANK(A84),"",IF(AND(ISBLANK(B84),ISBLANK(E84),ISBLANK(F84)),"",IF(AND(ISBLANK(B84),ISBLANK(E84),NOT(ISBLANK(F84))),_xlfn._xlws.FILTER('Rot.Out'!L:L,'Rot.Out'!B:B=EnterData!F84),IF(AND(ISBLANK(B84),NOT(ISBLANK(E84))),_xlfn._xlws.FILTER(Int.Out!AA:AA,Int.Out!B:B=E84),_xlfn._xlws.FILTER(Make.Trt!D:D,Make.Trt!C:C=B84))))),"")</f>
        <v/>
      </c>
      <c r="D84" s="636"/>
      <c r="E84" s="636"/>
      <c r="F84" s="218"/>
      <c r="G84" s="218"/>
      <c r="H84" s="218"/>
      <c r="I84" s="619" t="s">
        <v>109</v>
      </c>
      <c r="J84" s="619" t="s">
        <v>109</v>
      </c>
      <c r="K84" s="652"/>
      <c r="L84" s="329"/>
      <c r="M84" s="7"/>
      <c r="N84" s="434" t="str">
        <f>IF(OR(ISBLANK($A84),ISBLANK($G84)),"",IFERROR(IF(INDEX(Times!N:N,MATCH(CONCATENATE($G84,$A84),Times!$S:$S,0))=0,"",INDEX(Times!N:N,MATCH(CONCATENATE($G84,$A84),Times!$S:$S,0))),""))</f>
        <v/>
      </c>
      <c r="O84" s="434" t="str">
        <f>IF(OR(ISBLANK($A84),ISBLANK($G84)),"",IFERROR(IF(INDEX(Times!O:O,MATCH(CONCATENATE($G84,$A84),Times!$S:$S,0))=0,"",INDEX(Times!O:O,MATCH(CONCATENATE($G84,$A84),Times!$S:$S,0))),""))</f>
        <v/>
      </c>
      <c r="P84" s="434" t="str">
        <f>IF(OR(ISBLANK($A84),ISBLANK($G84)),"",IFERROR(IF(INDEX(Times!P:P,MATCH(CONCATENATE($G84,$A84),Times!$S:$S,0))=0,"",INDEX(Times!P:P,MATCH(CONCATENATE($G84,$A84),Times!$S:$S,0))),""))</f>
        <v/>
      </c>
      <c r="Q84" s="434" t="str">
        <f>IF(OR(ISBLANK($A84),ISBLANK($G84)),"",IFERROR(IF(INDEX(Times!Q:Q,MATCH(CONCATENATE($G84,$A84),Times!$S:$S,0))=0,"",INDEX(Times!Q:Q,MATCH(CONCATENATE($G84,$A84),Times!$S:$S,0))),""))</f>
        <v/>
      </c>
      <c r="R84" s="218" t="str">
        <f>IF(OR(ISBLANK($A84),ISBLANK($G84)),"",IFERROR(IF(INDEX(Times!R:R,MATCH(CONCATENATE($G84,$A84),Times!$S:$S,0))=0,"",INDEX(Times!R:R,MATCH(CONCATENATE($G84,$A84),Times!$S:$S,0))),""))</f>
        <v/>
      </c>
      <c r="S84" s="645"/>
      <c r="T84" s="645"/>
      <c r="U84" s="218"/>
      <c r="V84" s="329"/>
      <c r="W84" s="329"/>
      <c r="X84" s="329"/>
      <c r="Y84" s="329"/>
      <c r="Z84" s="329"/>
      <c r="AA84" s="329"/>
      <c r="AB84" s="329"/>
      <c r="AC84" s="7"/>
      <c r="AD84" s="7"/>
      <c r="AE84" s="7"/>
      <c r="AF84" s="7"/>
      <c r="AG84" s="7"/>
      <c r="AH84" s="7"/>
      <c r="AI84" s="7"/>
      <c r="AJ84" s="7"/>
      <c r="AK84" s="7"/>
    </row>
    <row r="85" spans="1:37" x14ac:dyDescent="0.5">
      <c r="A85" s="218"/>
      <c r="B85" s="634"/>
      <c r="C85" s="647" t="str" cm="1">
        <f t="array" ref="C85">IFERROR(IF(ISBLANK(A85),"",IF(AND(ISBLANK(B85),ISBLANK(E85),ISBLANK(F85)),"",IF(AND(ISBLANK(B85),ISBLANK(E85),NOT(ISBLANK(F85))),_xlfn._xlws.FILTER('Rot.Out'!L:L,'Rot.Out'!B:B=EnterData!F85),IF(AND(ISBLANK(B85),NOT(ISBLANK(E85))),_xlfn._xlws.FILTER(Int.Out!AA:AA,Int.Out!B:B=E85),_xlfn._xlws.FILTER(Make.Trt!D:D,Make.Trt!C:C=B85))))),"")</f>
        <v/>
      </c>
      <c r="D85" s="636"/>
      <c r="E85" s="636"/>
      <c r="F85" s="218"/>
      <c r="G85" s="218"/>
      <c r="H85" s="218"/>
      <c r="I85" s="619" t="s">
        <v>109</v>
      </c>
      <c r="J85" s="619" t="s">
        <v>109</v>
      </c>
      <c r="K85" s="652"/>
      <c r="L85" s="329"/>
      <c r="M85" s="7"/>
      <c r="N85" s="434" t="str">
        <f>IF(OR(ISBLANK($A85),ISBLANK($G85)),"",IFERROR(IF(INDEX(Times!N:N,MATCH(CONCATENATE($G85,$A85),Times!$S:$S,0))=0,"",INDEX(Times!N:N,MATCH(CONCATENATE($G85,$A85),Times!$S:$S,0))),""))</f>
        <v/>
      </c>
      <c r="O85" s="434" t="str">
        <f>IF(OR(ISBLANK($A85),ISBLANK($G85)),"",IFERROR(IF(INDEX(Times!O:O,MATCH(CONCATENATE($G85,$A85),Times!$S:$S,0))=0,"",INDEX(Times!O:O,MATCH(CONCATENATE($G85,$A85),Times!$S:$S,0))),""))</f>
        <v/>
      </c>
      <c r="P85" s="434" t="str">
        <f>IF(OR(ISBLANK($A85),ISBLANK($G85)),"",IFERROR(IF(INDEX(Times!P:P,MATCH(CONCATENATE($G85,$A85),Times!$S:$S,0))=0,"",INDEX(Times!P:P,MATCH(CONCATENATE($G85,$A85),Times!$S:$S,0))),""))</f>
        <v/>
      </c>
      <c r="Q85" s="434" t="str">
        <f>IF(OR(ISBLANK($A85),ISBLANK($G85)),"",IFERROR(IF(INDEX(Times!Q:Q,MATCH(CONCATENATE($G85,$A85),Times!$S:$S,0))=0,"",INDEX(Times!Q:Q,MATCH(CONCATENATE($G85,$A85),Times!$S:$S,0))),""))</f>
        <v/>
      </c>
      <c r="R85" s="218" t="str">
        <f>IF(OR(ISBLANK($A85),ISBLANK($G85)),"",IFERROR(IF(INDEX(Times!R:R,MATCH(CONCATENATE($G85,$A85),Times!$S:$S,0))=0,"",INDEX(Times!R:R,MATCH(CONCATENATE($G85,$A85),Times!$S:$S,0))),""))</f>
        <v/>
      </c>
      <c r="S85" s="645"/>
      <c r="T85" s="645"/>
      <c r="U85" s="218"/>
      <c r="V85" s="329"/>
      <c r="W85" s="329"/>
      <c r="X85" s="329"/>
      <c r="Y85" s="329"/>
      <c r="Z85" s="329"/>
      <c r="AA85" s="329"/>
      <c r="AB85" s="329"/>
      <c r="AC85" s="7"/>
      <c r="AD85" s="7"/>
      <c r="AE85" s="7"/>
      <c r="AF85" s="7"/>
      <c r="AG85" s="7"/>
      <c r="AH85" s="7"/>
      <c r="AI85" s="7"/>
      <c r="AJ85" s="7"/>
      <c r="AK85" s="7"/>
    </row>
    <row r="86" spans="1:37" x14ac:dyDescent="0.5">
      <c r="A86" s="218"/>
      <c r="B86" s="634"/>
      <c r="C86" s="647" t="str" cm="1">
        <f t="array" ref="C86">IFERROR(IF(ISBLANK(A86),"",IF(AND(ISBLANK(B86),ISBLANK(E86),ISBLANK(F86)),"",IF(AND(ISBLANK(B86),ISBLANK(E86),NOT(ISBLANK(F86))),_xlfn._xlws.FILTER('Rot.Out'!L:L,'Rot.Out'!B:B=EnterData!F86),IF(AND(ISBLANK(B86),NOT(ISBLANK(E86))),_xlfn._xlws.FILTER(Int.Out!AA:AA,Int.Out!B:B=E86),_xlfn._xlws.FILTER(Make.Trt!D:D,Make.Trt!C:C=B86))))),"")</f>
        <v/>
      </c>
      <c r="D86" s="636"/>
      <c r="E86" s="636"/>
      <c r="F86" s="218"/>
      <c r="G86" s="218"/>
      <c r="H86" s="218"/>
      <c r="I86" s="619" t="s">
        <v>109</v>
      </c>
      <c r="J86" s="619" t="s">
        <v>109</v>
      </c>
      <c r="K86" s="652"/>
      <c r="L86" s="329"/>
      <c r="M86" s="7"/>
      <c r="N86" s="434" t="str">
        <f>IF(OR(ISBLANK($A86),ISBLANK($G86)),"",IFERROR(IF(INDEX(Times!N:N,MATCH(CONCATENATE($G86,$A86),Times!$S:$S,0))=0,"",INDEX(Times!N:N,MATCH(CONCATENATE($G86,$A86),Times!$S:$S,0))),""))</f>
        <v/>
      </c>
      <c r="O86" s="434" t="str">
        <f>IF(OR(ISBLANK($A86),ISBLANK($G86)),"",IFERROR(IF(INDEX(Times!O:O,MATCH(CONCATENATE($G86,$A86),Times!$S:$S,0))=0,"",INDEX(Times!O:O,MATCH(CONCATENATE($G86,$A86),Times!$S:$S,0))),""))</f>
        <v/>
      </c>
      <c r="P86" s="434" t="str">
        <f>IF(OR(ISBLANK($A86),ISBLANK($G86)),"",IFERROR(IF(INDEX(Times!P:P,MATCH(CONCATENATE($G86,$A86),Times!$S:$S,0))=0,"",INDEX(Times!P:P,MATCH(CONCATENATE($G86,$A86),Times!$S:$S,0))),""))</f>
        <v/>
      </c>
      <c r="Q86" s="434" t="str">
        <f>IF(OR(ISBLANK($A86),ISBLANK($G86)),"",IFERROR(IF(INDEX(Times!Q:Q,MATCH(CONCATENATE($G86,$A86),Times!$S:$S,0))=0,"",INDEX(Times!Q:Q,MATCH(CONCATENATE($G86,$A86),Times!$S:$S,0))),""))</f>
        <v/>
      </c>
      <c r="R86" s="218" t="str">
        <f>IF(OR(ISBLANK($A86),ISBLANK($G86)),"",IFERROR(IF(INDEX(Times!R:R,MATCH(CONCATENATE($G86,$A86),Times!$S:$S,0))=0,"",INDEX(Times!R:R,MATCH(CONCATENATE($G86,$A86),Times!$S:$S,0))),""))</f>
        <v/>
      </c>
      <c r="S86" s="645"/>
      <c r="T86" s="645"/>
      <c r="U86" s="218"/>
      <c r="V86" s="329"/>
      <c r="W86" s="329"/>
      <c r="X86" s="329"/>
      <c r="Y86" s="329"/>
      <c r="Z86" s="329"/>
      <c r="AA86" s="329"/>
      <c r="AB86" s="329"/>
      <c r="AC86" s="7"/>
      <c r="AD86" s="7"/>
      <c r="AE86" s="7"/>
      <c r="AF86" s="7"/>
      <c r="AG86" s="7"/>
      <c r="AH86" s="7"/>
      <c r="AI86" s="7"/>
      <c r="AJ86" s="7"/>
      <c r="AK86" s="7"/>
    </row>
    <row r="87" spans="1:37" x14ac:dyDescent="0.5">
      <c r="A87" s="218"/>
      <c r="B87" s="634"/>
      <c r="C87" s="647" t="str" cm="1">
        <f t="array" ref="C87">IFERROR(IF(ISBLANK(A87),"",IF(AND(ISBLANK(B87),ISBLANK(E87),ISBLANK(F87)),"",IF(AND(ISBLANK(B87),ISBLANK(E87),NOT(ISBLANK(F87))),_xlfn._xlws.FILTER('Rot.Out'!L:L,'Rot.Out'!B:B=EnterData!F87),IF(AND(ISBLANK(B87),NOT(ISBLANK(E87))),_xlfn._xlws.FILTER(Int.Out!AA:AA,Int.Out!B:B=E87),_xlfn._xlws.FILTER(Make.Trt!D:D,Make.Trt!C:C=B87))))),"")</f>
        <v/>
      </c>
      <c r="D87" s="636"/>
      <c r="E87" s="636"/>
      <c r="F87" s="218"/>
      <c r="G87" s="218"/>
      <c r="H87" s="218"/>
      <c r="I87" s="619" t="s">
        <v>109</v>
      </c>
      <c r="J87" s="619" t="s">
        <v>109</v>
      </c>
      <c r="K87" s="652"/>
      <c r="L87" s="329"/>
      <c r="M87" s="7"/>
      <c r="N87" s="434" t="str">
        <f>IF(OR(ISBLANK($A87),ISBLANK($G87)),"",IFERROR(IF(INDEX(Times!N:N,MATCH(CONCATENATE($G87,$A87),Times!$S:$S,0))=0,"",INDEX(Times!N:N,MATCH(CONCATENATE($G87,$A87),Times!$S:$S,0))),""))</f>
        <v/>
      </c>
      <c r="O87" s="434" t="str">
        <f>IF(OR(ISBLANK($A87),ISBLANK($G87)),"",IFERROR(IF(INDEX(Times!O:O,MATCH(CONCATENATE($G87,$A87),Times!$S:$S,0))=0,"",INDEX(Times!O:O,MATCH(CONCATENATE($G87,$A87),Times!$S:$S,0))),""))</f>
        <v/>
      </c>
      <c r="P87" s="434" t="str">
        <f>IF(OR(ISBLANK($A87),ISBLANK($G87)),"",IFERROR(IF(INDEX(Times!P:P,MATCH(CONCATENATE($G87,$A87),Times!$S:$S,0))=0,"",INDEX(Times!P:P,MATCH(CONCATENATE($G87,$A87),Times!$S:$S,0))),""))</f>
        <v/>
      </c>
      <c r="Q87" s="434" t="str">
        <f>IF(OR(ISBLANK($A87),ISBLANK($G87)),"",IFERROR(IF(INDEX(Times!Q:Q,MATCH(CONCATENATE($G87,$A87),Times!$S:$S,0))=0,"",INDEX(Times!Q:Q,MATCH(CONCATENATE($G87,$A87),Times!$S:$S,0))),""))</f>
        <v/>
      </c>
      <c r="R87" s="218" t="str">
        <f>IF(OR(ISBLANK($A87),ISBLANK($G87)),"",IFERROR(IF(INDEX(Times!R:R,MATCH(CONCATENATE($G87,$A87),Times!$S:$S,0))=0,"",INDEX(Times!R:R,MATCH(CONCATENATE($G87,$A87),Times!$S:$S,0))),""))</f>
        <v/>
      </c>
      <c r="S87" s="645"/>
      <c r="T87" s="645"/>
      <c r="U87" s="218"/>
      <c r="V87" s="329"/>
      <c r="W87" s="329"/>
      <c r="X87" s="329"/>
      <c r="Y87" s="329"/>
      <c r="Z87" s="329"/>
      <c r="AA87" s="329"/>
      <c r="AB87" s="329"/>
      <c r="AC87" s="7"/>
      <c r="AD87" s="7"/>
      <c r="AE87" s="7"/>
      <c r="AF87" s="7"/>
      <c r="AG87" s="7"/>
      <c r="AH87" s="7"/>
      <c r="AI87" s="7"/>
      <c r="AJ87" s="7"/>
      <c r="AK87" s="7"/>
    </row>
    <row r="88" spans="1:37" x14ac:dyDescent="0.5">
      <c r="A88" s="218"/>
      <c r="B88" s="634"/>
      <c r="C88" s="647" t="str" cm="1">
        <f t="array" ref="C88">IFERROR(IF(ISBLANK(A88),"",IF(AND(ISBLANK(B88),ISBLANK(E88),ISBLANK(F88)),"",IF(AND(ISBLANK(B88),ISBLANK(E88),NOT(ISBLANK(F88))),_xlfn._xlws.FILTER('Rot.Out'!L:L,'Rot.Out'!B:B=EnterData!F88),IF(AND(ISBLANK(B88),NOT(ISBLANK(E88))),_xlfn._xlws.FILTER(Int.Out!AA:AA,Int.Out!B:B=E88),_xlfn._xlws.FILTER(Make.Trt!D:D,Make.Trt!C:C=B88))))),"")</f>
        <v/>
      </c>
      <c r="D88" s="636"/>
      <c r="E88" s="636"/>
      <c r="F88" s="218"/>
      <c r="G88" s="218"/>
      <c r="H88" s="218"/>
      <c r="I88" s="619" t="s">
        <v>109</v>
      </c>
      <c r="J88" s="619" t="s">
        <v>109</v>
      </c>
      <c r="K88" s="652"/>
      <c r="L88" s="329"/>
      <c r="M88" s="7"/>
      <c r="N88" s="434" t="str">
        <f>IF(OR(ISBLANK($A88),ISBLANK($G88)),"",IFERROR(IF(INDEX(Times!N:N,MATCH(CONCATENATE($G88,$A88),Times!$S:$S,0))=0,"",INDEX(Times!N:N,MATCH(CONCATENATE($G88,$A88),Times!$S:$S,0))),""))</f>
        <v/>
      </c>
      <c r="O88" s="434" t="str">
        <f>IF(OR(ISBLANK($A88),ISBLANK($G88)),"",IFERROR(IF(INDEX(Times!O:O,MATCH(CONCATENATE($G88,$A88),Times!$S:$S,0))=0,"",INDEX(Times!O:O,MATCH(CONCATENATE($G88,$A88),Times!$S:$S,0))),""))</f>
        <v/>
      </c>
      <c r="P88" s="434" t="str">
        <f>IF(OR(ISBLANK($A88),ISBLANK($G88)),"",IFERROR(IF(INDEX(Times!P:P,MATCH(CONCATENATE($G88,$A88),Times!$S:$S,0))=0,"",INDEX(Times!P:P,MATCH(CONCATENATE($G88,$A88),Times!$S:$S,0))),""))</f>
        <v/>
      </c>
      <c r="Q88" s="434" t="str">
        <f>IF(OR(ISBLANK($A88),ISBLANK($G88)),"",IFERROR(IF(INDEX(Times!Q:Q,MATCH(CONCATENATE($G88,$A88),Times!$S:$S,0))=0,"",INDEX(Times!Q:Q,MATCH(CONCATENATE($G88,$A88),Times!$S:$S,0))),""))</f>
        <v/>
      </c>
      <c r="R88" s="218" t="str">
        <f>IF(OR(ISBLANK($A88),ISBLANK($G88)),"",IFERROR(IF(INDEX(Times!R:R,MATCH(CONCATENATE($G88,$A88),Times!$S:$S,0))=0,"",INDEX(Times!R:R,MATCH(CONCATENATE($G88,$A88),Times!$S:$S,0))),""))</f>
        <v/>
      </c>
      <c r="S88" s="645"/>
      <c r="T88" s="645"/>
      <c r="U88" s="218"/>
      <c r="V88" s="329"/>
      <c r="W88" s="329"/>
      <c r="X88" s="329"/>
      <c r="Y88" s="329"/>
      <c r="Z88" s="329"/>
      <c r="AA88" s="329"/>
      <c r="AB88" s="329"/>
      <c r="AC88" s="7"/>
      <c r="AD88" s="7"/>
      <c r="AE88" s="7"/>
      <c r="AF88" s="7"/>
      <c r="AG88" s="7"/>
      <c r="AH88" s="7"/>
      <c r="AI88" s="7"/>
      <c r="AJ88" s="7"/>
      <c r="AK88" s="7"/>
    </row>
    <row r="89" spans="1:37" x14ac:dyDescent="0.5">
      <c r="A89" s="218"/>
      <c r="B89" s="634"/>
      <c r="C89" s="647" t="str" cm="1">
        <f t="array" ref="C89">IFERROR(IF(ISBLANK(A89),"",IF(AND(ISBLANK(B89),ISBLANK(E89),ISBLANK(F89)),"",IF(AND(ISBLANK(B89),ISBLANK(E89),NOT(ISBLANK(F89))),_xlfn._xlws.FILTER('Rot.Out'!L:L,'Rot.Out'!B:B=EnterData!F89),IF(AND(ISBLANK(B89),NOT(ISBLANK(E89))),_xlfn._xlws.FILTER(Int.Out!AA:AA,Int.Out!B:B=E89),_xlfn._xlws.FILTER(Make.Trt!D:D,Make.Trt!C:C=B89))))),"")</f>
        <v/>
      </c>
      <c r="D89" s="636"/>
      <c r="E89" s="636"/>
      <c r="F89" s="218"/>
      <c r="G89" s="218"/>
      <c r="H89" s="218"/>
      <c r="I89" s="619" t="s">
        <v>109</v>
      </c>
      <c r="J89" s="619" t="s">
        <v>109</v>
      </c>
      <c r="K89" s="652"/>
      <c r="L89" s="329"/>
      <c r="M89" s="7"/>
      <c r="N89" s="434" t="str">
        <f>IF(OR(ISBLANK($A89),ISBLANK($G89)),"",IFERROR(IF(INDEX(Times!N:N,MATCH(CONCATENATE($G89,$A89),Times!$S:$S,0))=0,"",INDEX(Times!N:N,MATCH(CONCATENATE($G89,$A89),Times!$S:$S,0))),""))</f>
        <v/>
      </c>
      <c r="O89" s="434" t="str">
        <f>IF(OR(ISBLANK($A89),ISBLANK($G89)),"",IFERROR(IF(INDEX(Times!O:O,MATCH(CONCATENATE($G89,$A89),Times!$S:$S,0))=0,"",INDEX(Times!O:O,MATCH(CONCATENATE($G89,$A89),Times!$S:$S,0))),""))</f>
        <v/>
      </c>
      <c r="P89" s="434" t="str">
        <f>IF(OR(ISBLANK($A89),ISBLANK($G89)),"",IFERROR(IF(INDEX(Times!P:P,MATCH(CONCATENATE($G89,$A89),Times!$S:$S,0))=0,"",INDEX(Times!P:P,MATCH(CONCATENATE($G89,$A89),Times!$S:$S,0))),""))</f>
        <v/>
      </c>
      <c r="Q89" s="434" t="str">
        <f>IF(OR(ISBLANK($A89),ISBLANK($G89)),"",IFERROR(IF(INDEX(Times!Q:Q,MATCH(CONCATENATE($G89,$A89),Times!$S:$S,0))=0,"",INDEX(Times!Q:Q,MATCH(CONCATENATE($G89,$A89),Times!$S:$S,0))),""))</f>
        <v/>
      </c>
      <c r="R89" s="218" t="str">
        <f>IF(OR(ISBLANK($A89),ISBLANK($G89)),"",IFERROR(IF(INDEX(Times!R:R,MATCH(CONCATENATE($G89,$A89),Times!$S:$S,0))=0,"",INDEX(Times!R:R,MATCH(CONCATENATE($G89,$A89),Times!$S:$S,0))),""))</f>
        <v/>
      </c>
      <c r="S89" s="645"/>
      <c r="T89" s="645"/>
      <c r="U89" s="218"/>
      <c r="V89" s="329"/>
      <c r="W89" s="329"/>
      <c r="X89" s="329"/>
      <c r="Y89" s="329"/>
      <c r="Z89" s="329"/>
      <c r="AA89" s="329"/>
      <c r="AB89" s="329"/>
      <c r="AC89" s="7"/>
      <c r="AD89" s="7"/>
      <c r="AE89" s="7"/>
      <c r="AF89" s="7"/>
      <c r="AG89" s="7"/>
      <c r="AH89" s="7"/>
      <c r="AI89" s="7"/>
      <c r="AJ89" s="7"/>
      <c r="AK89" s="7"/>
    </row>
    <row r="90" spans="1:37" x14ac:dyDescent="0.5">
      <c r="A90" s="218"/>
      <c r="B90" s="634"/>
      <c r="C90" s="647" t="str" cm="1">
        <f t="array" ref="C90">IFERROR(IF(ISBLANK(A90),"",IF(AND(ISBLANK(B90),ISBLANK(E90),ISBLANK(F90)),"",IF(AND(ISBLANK(B90),ISBLANK(E90),NOT(ISBLANK(F90))),_xlfn._xlws.FILTER('Rot.Out'!L:L,'Rot.Out'!B:B=EnterData!F90),IF(AND(ISBLANK(B90),NOT(ISBLANK(E90))),_xlfn._xlws.FILTER(Int.Out!AA:AA,Int.Out!B:B=E90),_xlfn._xlws.FILTER(Make.Trt!D:D,Make.Trt!C:C=B90))))),"")</f>
        <v/>
      </c>
      <c r="D90" s="636"/>
      <c r="E90" s="636"/>
      <c r="F90" s="218"/>
      <c r="G90" s="218"/>
      <c r="H90" s="218"/>
      <c r="I90" s="619" t="s">
        <v>109</v>
      </c>
      <c r="J90" s="619" t="s">
        <v>109</v>
      </c>
      <c r="K90" s="652"/>
      <c r="L90" s="329"/>
      <c r="M90" s="7"/>
      <c r="N90" s="434" t="str">
        <f>IF(OR(ISBLANK($A90),ISBLANK($G90)),"",IFERROR(IF(INDEX(Times!N:N,MATCH(CONCATENATE($G90,$A90),Times!$S:$S,0))=0,"",INDEX(Times!N:N,MATCH(CONCATENATE($G90,$A90),Times!$S:$S,0))),""))</f>
        <v/>
      </c>
      <c r="O90" s="434" t="str">
        <f>IF(OR(ISBLANK($A90),ISBLANK($G90)),"",IFERROR(IF(INDEX(Times!O:O,MATCH(CONCATENATE($G90,$A90),Times!$S:$S,0))=0,"",INDEX(Times!O:O,MATCH(CONCATENATE($G90,$A90),Times!$S:$S,0))),""))</f>
        <v/>
      </c>
      <c r="P90" s="434" t="str">
        <f>IF(OR(ISBLANK($A90),ISBLANK($G90)),"",IFERROR(IF(INDEX(Times!P:P,MATCH(CONCATENATE($G90,$A90),Times!$S:$S,0))=0,"",INDEX(Times!P:P,MATCH(CONCATENATE($G90,$A90),Times!$S:$S,0))),""))</f>
        <v/>
      </c>
      <c r="Q90" s="434" t="str">
        <f>IF(OR(ISBLANK($A90),ISBLANK($G90)),"",IFERROR(IF(INDEX(Times!Q:Q,MATCH(CONCATENATE($G90,$A90),Times!$S:$S,0))=0,"",INDEX(Times!Q:Q,MATCH(CONCATENATE($G90,$A90),Times!$S:$S,0))),""))</f>
        <v/>
      </c>
      <c r="R90" s="218" t="str">
        <f>IF(OR(ISBLANK($A90),ISBLANK($G90)),"",IFERROR(IF(INDEX(Times!R:R,MATCH(CONCATENATE($G90,$A90),Times!$S:$S,0))=0,"",INDEX(Times!R:R,MATCH(CONCATENATE($G90,$A90),Times!$S:$S,0))),""))</f>
        <v/>
      </c>
      <c r="S90" s="645"/>
      <c r="T90" s="645"/>
      <c r="U90" s="218"/>
      <c r="V90" s="329"/>
      <c r="W90" s="329"/>
      <c r="X90" s="329"/>
      <c r="Y90" s="329"/>
      <c r="Z90" s="329"/>
      <c r="AA90" s="329"/>
      <c r="AB90" s="329"/>
      <c r="AC90" s="7"/>
      <c r="AD90" s="7"/>
      <c r="AE90" s="7"/>
      <c r="AF90" s="7"/>
      <c r="AG90" s="7"/>
      <c r="AH90" s="7"/>
      <c r="AI90" s="7"/>
      <c r="AJ90" s="7"/>
      <c r="AK90" s="7"/>
    </row>
    <row r="91" spans="1:37" x14ac:dyDescent="0.5">
      <c r="A91" s="218"/>
      <c r="B91" s="634"/>
      <c r="C91" s="647" t="str" cm="1">
        <f t="array" ref="C91">IFERROR(IF(ISBLANK(A91),"",IF(AND(ISBLANK(B91),ISBLANK(E91),ISBLANK(F91)),"",IF(AND(ISBLANK(B91),ISBLANK(E91),NOT(ISBLANK(F91))),_xlfn._xlws.FILTER('Rot.Out'!L:L,'Rot.Out'!B:B=EnterData!F91),IF(AND(ISBLANK(B91),NOT(ISBLANK(E91))),_xlfn._xlws.FILTER(Int.Out!AA:AA,Int.Out!B:B=E91),_xlfn._xlws.FILTER(Make.Trt!D:D,Make.Trt!C:C=B91))))),"")</f>
        <v/>
      </c>
      <c r="D91" s="636"/>
      <c r="E91" s="636"/>
      <c r="F91" s="218"/>
      <c r="G91" s="218"/>
      <c r="H91" s="218"/>
      <c r="I91" s="619" t="s">
        <v>109</v>
      </c>
      <c r="J91" s="619" t="s">
        <v>109</v>
      </c>
      <c r="K91" s="652"/>
      <c r="L91" s="329"/>
      <c r="M91" s="7"/>
      <c r="N91" s="434" t="str">
        <f>IF(OR(ISBLANK($A91),ISBLANK($G91)),"",IFERROR(IF(INDEX(Times!N:N,MATCH(CONCATENATE($G91,$A91),Times!$S:$S,0))=0,"",INDEX(Times!N:N,MATCH(CONCATENATE($G91,$A91),Times!$S:$S,0))),""))</f>
        <v/>
      </c>
      <c r="O91" s="434" t="str">
        <f>IF(OR(ISBLANK($A91),ISBLANK($G91)),"",IFERROR(IF(INDEX(Times!O:O,MATCH(CONCATENATE($G91,$A91),Times!$S:$S,0))=0,"",INDEX(Times!O:O,MATCH(CONCATENATE($G91,$A91),Times!$S:$S,0))),""))</f>
        <v/>
      </c>
      <c r="P91" s="434" t="str">
        <f>IF(OR(ISBLANK($A91),ISBLANK($G91)),"",IFERROR(IF(INDEX(Times!P:P,MATCH(CONCATENATE($G91,$A91),Times!$S:$S,0))=0,"",INDEX(Times!P:P,MATCH(CONCATENATE($G91,$A91),Times!$S:$S,0))),""))</f>
        <v/>
      </c>
      <c r="Q91" s="434" t="str">
        <f>IF(OR(ISBLANK($A91),ISBLANK($G91)),"",IFERROR(IF(INDEX(Times!Q:Q,MATCH(CONCATENATE($G91,$A91),Times!$S:$S,0))=0,"",INDEX(Times!Q:Q,MATCH(CONCATENATE($G91,$A91),Times!$S:$S,0))),""))</f>
        <v/>
      </c>
      <c r="R91" s="218" t="str">
        <f>IF(OR(ISBLANK($A91),ISBLANK($G91)),"",IFERROR(IF(INDEX(Times!R:R,MATCH(CONCATENATE($G91,$A91),Times!$S:$S,0))=0,"",INDEX(Times!R:R,MATCH(CONCATENATE($G91,$A91),Times!$S:$S,0))),""))</f>
        <v/>
      </c>
      <c r="S91" s="645"/>
      <c r="T91" s="645"/>
      <c r="U91" s="218"/>
      <c r="V91" s="329"/>
      <c r="W91" s="329"/>
      <c r="X91" s="329"/>
      <c r="Y91" s="329"/>
      <c r="Z91" s="329"/>
      <c r="AA91" s="329"/>
      <c r="AB91" s="329"/>
      <c r="AC91" s="7"/>
      <c r="AD91" s="7"/>
      <c r="AE91" s="7"/>
      <c r="AF91" s="7"/>
      <c r="AG91" s="7"/>
      <c r="AH91" s="7"/>
      <c r="AI91" s="7"/>
      <c r="AJ91" s="7"/>
      <c r="AK91" s="7"/>
    </row>
    <row r="92" spans="1:37" x14ac:dyDescent="0.5">
      <c r="A92" s="218"/>
      <c r="B92" s="634"/>
      <c r="C92" s="647" t="str" cm="1">
        <f t="array" ref="C92">IFERROR(IF(ISBLANK(A92),"",IF(AND(ISBLANK(B92),ISBLANK(E92),ISBLANK(F92)),"",IF(AND(ISBLANK(B92),ISBLANK(E92),NOT(ISBLANK(F92))),_xlfn._xlws.FILTER('Rot.Out'!L:L,'Rot.Out'!B:B=EnterData!F92),IF(AND(ISBLANK(B92),NOT(ISBLANK(E92))),_xlfn._xlws.FILTER(Int.Out!AA:AA,Int.Out!B:B=E92),_xlfn._xlws.FILTER(Make.Trt!D:D,Make.Trt!C:C=B92))))),"")</f>
        <v/>
      </c>
      <c r="D92" s="636"/>
      <c r="E92" s="636"/>
      <c r="F92" s="218"/>
      <c r="G92" s="218"/>
      <c r="H92" s="218"/>
      <c r="I92" s="619" t="s">
        <v>109</v>
      </c>
      <c r="J92" s="619" t="s">
        <v>109</v>
      </c>
      <c r="K92" s="652"/>
      <c r="L92" s="329"/>
      <c r="M92" s="7"/>
      <c r="N92" s="434" t="str">
        <f>IF(OR(ISBLANK($A92),ISBLANK($G92)),"",IFERROR(IF(INDEX(Times!N:N,MATCH(CONCATENATE($G92,$A92),Times!$S:$S,0))=0,"",INDEX(Times!N:N,MATCH(CONCATENATE($G92,$A92),Times!$S:$S,0))),""))</f>
        <v/>
      </c>
      <c r="O92" s="434" t="str">
        <f>IF(OR(ISBLANK($A92),ISBLANK($G92)),"",IFERROR(IF(INDEX(Times!O:O,MATCH(CONCATENATE($G92,$A92),Times!$S:$S,0))=0,"",INDEX(Times!O:O,MATCH(CONCATENATE($G92,$A92),Times!$S:$S,0))),""))</f>
        <v/>
      </c>
      <c r="P92" s="434" t="str">
        <f>IF(OR(ISBLANK($A92),ISBLANK($G92)),"",IFERROR(IF(INDEX(Times!P:P,MATCH(CONCATENATE($G92,$A92),Times!$S:$S,0))=0,"",INDEX(Times!P:P,MATCH(CONCATENATE($G92,$A92),Times!$S:$S,0))),""))</f>
        <v/>
      </c>
      <c r="Q92" s="434" t="str">
        <f>IF(OR(ISBLANK($A92),ISBLANK($G92)),"",IFERROR(IF(INDEX(Times!Q:Q,MATCH(CONCATENATE($G92,$A92),Times!$S:$S,0))=0,"",INDEX(Times!Q:Q,MATCH(CONCATENATE($G92,$A92),Times!$S:$S,0))),""))</f>
        <v/>
      </c>
      <c r="R92" s="218" t="str">
        <f>IF(OR(ISBLANK($A92),ISBLANK($G92)),"",IFERROR(IF(INDEX(Times!R:R,MATCH(CONCATENATE($G92,$A92),Times!$S:$S,0))=0,"",INDEX(Times!R:R,MATCH(CONCATENATE($G92,$A92),Times!$S:$S,0))),""))</f>
        <v/>
      </c>
      <c r="S92" s="645"/>
      <c r="T92" s="645"/>
      <c r="U92" s="218"/>
      <c r="V92" s="329"/>
      <c r="W92" s="329"/>
      <c r="X92" s="329"/>
      <c r="Y92" s="329"/>
      <c r="Z92" s="329"/>
      <c r="AA92" s="329"/>
      <c r="AB92" s="329"/>
      <c r="AC92" s="7"/>
      <c r="AD92" s="7"/>
      <c r="AE92" s="7"/>
      <c r="AF92" s="7"/>
      <c r="AG92" s="7"/>
      <c r="AH92" s="7"/>
      <c r="AI92" s="7"/>
      <c r="AJ92" s="7"/>
      <c r="AK92" s="7"/>
    </row>
    <row r="93" spans="1:37" x14ac:dyDescent="0.5">
      <c r="A93" s="218"/>
      <c r="B93" s="634"/>
      <c r="C93" s="647" t="str" cm="1">
        <f t="array" ref="C93">IFERROR(IF(ISBLANK(A93),"",IF(AND(ISBLANK(B93),ISBLANK(E93),ISBLANK(F93)),"",IF(AND(ISBLANK(B93),ISBLANK(E93),NOT(ISBLANK(F93))),_xlfn._xlws.FILTER('Rot.Out'!L:L,'Rot.Out'!B:B=EnterData!F93),IF(AND(ISBLANK(B93),NOT(ISBLANK(E93))),_xlfn._xlws.FILTER(Int.Out!AA:AA,Int.Out!B:B=E93),_xlfn._xlws.FILTER(Make.Trt!D:D,Make.Trt!C:C=B93))))),"")</f>
        <v/>
      </c>
      <c r="D93" s="636"/>
      <c r="E93" s="636"/>
      <c r="F93" s="218"/>
      <c r="G93" s="218"/>
      <c r="H93" s="218"/>
      <c r="I93" s="619" t="s">
        <v>109</v>
      </c>
      <c r="J93" s="619" t="s">
        <v>109</v>
      </c>
      <c r="K93" s="652"/>
      <c r="L93" s="329"/>
      <c r="M93" s="7"/>
      <c r="N93" s="434" t="str">
        <f>IF(OR(ISBLANK($A93),ISBLANK($G93)),"",IFERROR(IF(INDEX(Times!N:N,MATCH(CONCATENATE($G93,$A93),Times!$S:$S,0))=0,"",INDEX(Times!N:N,MATCH(CONCATENATE($G93,$A93),Times!$S:$S,0))),""))</f>
        <v/>
      </c>
      <c r="O93" s="434" t="str">
        <f>IF(OR(ISBLANK($A93),ISBLANK($G93)),"",IFERROR(IF(INDEX(Times!O:O,MATCH(CONCATENATE($G93,$A93),Times!$S:$S,0))=0,"",INDEX(Times!O:O,MATCH(CONCATENATE($G93,$A93),Times!$S:$S,0))),""))</f>
        <v/>
      </c>
      <c r="P93" s="434" t="str">
        <f>IF(OR(ISBLANK($A93),ISBLANK($G93)),"",IFERROR(IF(INDEX(Times!P:P,MATCH(CONCATENATE($G93,$A93),Times!$S:$S,0))=0,"",INDEX(Times!P:P,MATCH(CONCATENATE($G93,$A93),Times!$S:$S,0))),""))</f>
        <v/>
      </c>
      <c r="Q93" s="434" t="str">
        <f>IF(OR(ISBLANK($A93),ISBLANK($G93)),"",IFERROR(IF(INDEX(Times!Q:Q,MATCH(CONCATENATE($G93,$A93),Times!$S:$S,0))=0,"",INDEX(Times!Q:Q,MATCH(CONCATENATE($G93,$A93),Times!$S:$S,0))),""))</f>
        <v/>
      </c>
      <c r="R93" s="218" t="str">
        <f>IF(OR(ISBLANK($A93),ISBLANK($G93)),"",IFERROR(IF(INDEX(Times!R:R,MATCH(CONCATENATE($G93,$A93),Times!$S:$S,0))=0,"",INDEX(Times!R:R,MATCH(CONCATENATE($G93,$A93),Times!$S:$S,0))),""))</f>
        <v/>
      </c>
      <c r="S93" s="645"/>
      <c r="T93" s="645"/>
      <c r="U93" s="218"/>
      <c r="V93" s="329"/>
      <c r="W93" s="329"/>
      <c r="X93" s="329"/>
      <c r="Y93" s="329"/>
      <c r="Z93" s="329"/>
      <c r="AA93" s="329"/>
      <c r="AB93" s="329"/>
      <c r="AC93" s="7"/>
      <c r="AD93" s="7"/>
      <c r="AE93" s="7"/>
      <c r="AF93" s="7"/>
      <c r="AG93" s="7"/>
      <c r="AH93" s="7"/>
      <c r="AI93" s="7"/>
      <c r="AJ93" s="7"/>
      <c r="AK93" s="7"/>
    </row>
    <row r="94" spans="1:37" x14ac:dyDescent="0.5">
      <c r="A94" s="218"/>
      <c r="B94" s="634"/>
      <c r="C94" s="647" t="str" cm="1">
        <f t="array" ref="C94">IFERROR(IF(ISBLANK(A94),"",IF(AND(ISBLANK(B94),ISBLANK(E94),ISBLANK(F94)),"",IF(AND(ISBLANK(B94),ISBLANK(E94),NOT(ISBLANK(F94))),_xlfn._xlws.FILTER('Rot.Out'!L:L,'Rot.Out'!B:B=EnterData!F94),IF(AND(ISBLANK(B94),NOT(ISBLANK(E94))),_xlfn._xlws.FILTER(Int.Out!AA:AA,Int.Out!B:B=E94),_xlfn._xlws.FILTER(Make.Trt!D:D,Make.Trt!C:C=B94))))),"")</f>
        <v/>
      </c>
      <c r="D94" s="636"/>
      <c r="E94" s="636"/>
      <c r="F94" s="218"/>
      <c r="G94" s="218"/>
      <c r="H94" s="218"/>
      <c r="I94" s="619" t="s">
        <v>109</v>
      </c>
      <c r="J94" s="619" t="s">
        <v>109</v>
      </c>
      <c r="K94" s="652"/>
      <c r="L94" s="329"/>
      <c r="M94" s="7"/>
      <c r="N94" s="434" t="str">
        <f>IF(OR(ISBLANK($A94),ISBLANK($G94)),"",IFERROR(IF(INDEX(Times!N:N,MATCH(CONCATENATE($G94,$A94),Times!$S:$S,0))=0,"",INDEX(Times!N:N,MATCH(CONCATENATE($G94,$A94),Times!$S:$S,0))),""))</f>
        <v/>
      </c>
      <c r="O94" s="434" t="str">
        <f>IF(OR(ISBLANK($A94),ISBLANK($G94)),"",IFERROR(IF(INDEX(Times!O:O,MATCH(CONCATENATE($G94,$A94),Times!$S:$S,0))=0,"",INDEX(Times!O:O,MATCH(CONCATENATE($G94,$A94),Times!$S:$S,0))),""))</f>
        <v/>
      </c>
      <c r="P94" s="434" t="str">
        <f>IF(OR(ISBLANK($A94),ISBLANK($G94)),"",IFERROR(IF(INDEX(Times!P:P,MATCH(CONCATENATE($G94,$A94),Times!$S:$S,0))=0,"",INDEX(Times!P:P,MATCH(CONCATENATE($G94,$A94),Times!$S:$S,0))),""))</f>
        <v/>
      </c>
      <c r="Q94" s="434" t="str">
        <f>IF(OR(ISBLANK($A94),ISBLANK($G94)),"",IFERROR(IF(INDEX(Times!Q:Q,MATCH(CONCATENATE($G94,$A94),Times!$S:$S,0))=0,"",INDEX(Times!Q:Q,MATCH(CONCATENATE($G94,$A94),Times!$S:$S,0))),""))</f>
        <v/>
      </c>
      <c r="R94" s="218" t="str">
        <f>IF(OR(ISBLANK($A94),ISBLANK($G94)),"",IFERROR(IF(INDEX(Times!R:R,MATCH(CONCATENATE($G94,$A94),Times!$S:$S,0))=0,"",INDEX(Times!R:R,MATCH(CONCATENATE($G94,$A94),Times!$S:$S,0))),""))</f>
        <v/>
      </c>
      <c r="S94" s="645"/>
      <c r="T94" s="645"/>
      <c r="U94" s="218"/>
      <c r="V94" s="329"/>
      <c r="W94" s="329"/>
      <c r="X94" s="329"/>
      <c r="Y94" s="329"/>
      <c r="Z94" s="329"/>
      <c r="AA94" s="329"/>
      <c r="AB94" s="329"/>
      <c r="AC94" s="7"/>
      <c r="AD94" s="7"/>
      <c r="AE94" s="7"/>
      <c r="AF94" s="7"/>
      <c r="AG94" s="7"/>
      <c r="AH94" s="7"/>
      <c r="AI94" s="7"/>
      <c r="AJ94" s="7"/>
      <c r="AK94" s="7"/>
    </row>
    <row r="95" spans="1:37" x14ac:dyDescent="0.5">
      <c r="A95" s="218"/>
      <c r="B95" s="634"/>
      <c r="C95" s="647" t="str" cm="1">
        <f t="array" ref="C95">IFERROR(IF(ISBLANK(A95),"",IF(AND(ISBLANK(B95),ISBLANK(E95),ISBLANK(F95)),"",IF(AND(ISBLANK(B95),ISBLANK(E95),NOT(ISBLANK(F95))),_xlfn._xlws.FILTER('Rot.Out'!L:L,'Rot.Out'!B:B=EnterData!F95),IF(AND(ISBLANK(B95),NOT(ISBLANK(E95))),_xlfn._xlws.FILTER(Int.Out!AA:AA,Int.Out!B:B=E95),_xlfn._xlws.FILTER(Make.Trt!D:D,Make.Trt!C:C=B95))))),"")</f>
        <v/>
      </c>
      <c r="D95" s="636"/>
      <c r="E95" s="636"/>
      <c r="F95" s="218"/>
      <c r="G95" s="218"/>
      <c r="H95" s="218"/>
      <c r="I95" s="619" t="s">
        <v>109</v>
      </c>
      <c r="J95" s="619" t="s">
        <v>109</v>
      </c>
      <c r="K95" s="652"/>
      <c r="L95" s="329"/>
      <c r="M95" s="7"/>
      <c r="N95" s="434" t="str">
        <f>IF(OR(ISBLANK($A95),ISBLANK($G95)),"",IFERROR(IF(INDEX(Times!N:N,MATCH(CONCATENATE($G95,$A95),Times!$S:$S,0))=0,"",INDEX(Times!N:N,MATCH(CONCATENATE($G95,$A95),Times!$S:$S,0))),""))</f>
        <v/>
      </c>
      <c r="O95" s="434" t="str">
        <f>IF(OR(ISBLANK($A95),ISBLANK($G95)),"",IFERROR(IF(INDEX(Times!O:O,MATCH(CONCATENATE($G95,$A95),Times!$S:$S,0))=0,"",INDEX(Times!O:O,MATCH(CONCATENATE($G95,$A95),Times!$S:$S,0))),""))</f>
        <v/>
      </c>
      <c r="P95" s="434" t="str">
        <f>IF(OR(ISBLANK($A95),ISBLANK($G95)),"",IFERROR(IF(INDEX(Times!P:P,MATCH(CONCATENATE($G95,$A95),Times!$S:$S,0))=0,"",INDEX(Times!P:P,MATCH(CONCATENATE($G95,$A95),Times!$S:$S,0))),""))</f>
        <v/>
      </c>
      <c r="Q95" s="434" t="str">
        <f>IF(OR(ISBLANK($A95),ISBLANK($G95)),"",IFERROR(IF(INDEX(Times!Q:Q,MATCH(CONCATENATE($G95,$A95),Times!$S:$S,0))=0,"",INDEX(Times!Q:Q,MATCH(CONCATENATE($G95,$A95),Times!$S:$S,0))),""))</f>
        <v/>
      </c>
      <c r="R95" s="218" t="str">
        <f>IF(OR(ISBLANK($A95),ISBLANK($G95)),"",IFERROR(IF(INDEX(Times!R:R,MATCH(CONCATENATE($G95,$A95),Times!$S:$S,0))=0,"",INDEX(Times!R:R,MATCH(CONCATENATE($G95,$A95),Times!$S:$S,0))),""))</f>
        <v/>
      </c>
      <c r="S95" s="645"/>
      <c r="T95" s="645"/>
      <c r="U95" s="218"/>
      <c r="V95" s="329"/>
      <c r="W95" s="329"/>
      <c r="X95" s="329"/>
      <c r="Y95" s="329"/>
      <c r="Z95" s="329"/>
      <c r="AA95" s="329"/>
      <c r="AB95" s="329"/>
      <c r="AC95" s="7"/>
      <c r="AD95" s="7"/>
      <c r="AE95" s="7"/>
      <c r="AF95" s="7"/>
      <c r="AG95" s="7"/>
      <c r="AH95" s="7"/>
      <c r="AI95" s="7"/>
      <c r="AJ95" s="7"/>
      <c r="AK95" s="7"/>
    </row>
    <row r="96" spans="1:37" x14ac:dyDescent="0.5">
      <c r="A96" s="218"/>
      <c r="B96" s="634"/>
      <c r="C96" s="647" t="str" cm="1">
        <f t="array" ref="C96">IFERROR(IF(ISBLANK(A96),"",IF(AND(ISBLANK(B96),ISBLANK(E96),ISBLANK(F96)),"",IF(AND(ISBLANK(B96),ISBLANK(E96),NOT(ISBLANK(F96))),_xlfn._xlws.FILTER('Rot.Out'!L:L,'Rot.Out'!B:B=EnterData!F96),IF(AND(ISBLANK(B96),NOT(ISBLANK(E96))),_xlfn._xlws.FILTER(Int.Out!AA:AA,Int.Out!B:B=E96),_xlfn._xlws.FILTER(Make.Trt!D:D,Make.Trt!C:C=B96))))),"")</f>
        <v/>
      </c>
      <c r="D96" s="636"/>
      <c r="E96" s="636"/>
      <c r="F96" s="218"/>
      <c r="G96" s="218"/>
      <c r="H96" s="218"/>
      <c r="I96" s="619" t="s">
        <v>109</v>
      </c>
      <c r="J96" s="619" t="s">
        <v>109</v>
      </c>
      <c r="K96" s="652"/>
      <c r="L96" s="329"/>
      <c r="M96" s="7"/>
      <c r="N96" s="434" t="str">
        <f>IF(OR(ISBLANK($A96),ISBLANK($G96)),"",IFERROR(IF(INDEX(Times!N:N,MATCH(CONCATENATE($G96,$A96),Times!$S:$S,0))=0,"",INDEX(Times!N:N,MATCH(CONCATENATE($G96,$A96),Times!$S:$S,0))),""))</f>
        <v/>
      </c>
      <c r="O96" s="434" t="str">
        <f>IF(OR(ISBLANK($A96),ISBLANK($G96)),"",IFERROR(IF(INDEX(Times!O:O,MATCH(CONCATENATE($G96,$A96),Times!$S:$S,0))=0,"",INDEX(Times!O:O,MATCH(CONCATENATE($G96,$A96),Times!$S:$S,0))),""))</f>
        <v/>
      </c>
      <c r="P96" s="434" t="str">
        <f>IF(OR(ISBLANK($A96),ISBLANK($G96)),"",IFERROR(IF(INDEX(Times!P:P,MATCH(CONCATENATE($G96,$A96),Times!$S:$S,0))=0,"",INDEX(Times!P:P,MATCH(CONCATENATE($G96,$A96),Times!$S:$S,0))),""))</f>
        <v/>
      </c>
      <c r="Q96" s="434" t="str">
        <f>IF(OR(ISBLANK($A96),ISBLANK($G96)),"",IFERROR(IF(INDEX(Times!Q:Q,MATCH(CONCATENATE($G96,$A96),Times!$S:$S,0))=0,"",INDEX(Times!Q:Q,MATCH(CONCATENATE($G96,$A96),Times!$S:$S,0))),""))</f>
        <v/>
      </c>
      <c r="R96" s="218" t="str">
        <f>IF(OR(ISBLANK($A96),ISBLANK($G96)),"",IFERROR(IF(INDEX(Times!R:R,MATCH(CONCATENATE($G96,$A96),Times!$S:$S,0))=0,"",INDEX(Times!R:R,MATCH(CONCATENATE($G96,$A96),Times!$S:$S,0))),""))</f>
        <v/>
      </c>
      <c r="S96" s="645"/>
      <c r="T96" s="645"/>
      <c r="U96" s="218"/>
      <c r="V96" s="329"/>
      <c r="W96" s="329"/>
      <c r="X96" s="329"/>
      <c r="Y96" s="329"/>
      <c r="Z96" s="329"/>
      <c r="AA96" s="329"/>
      <c r="AB96" s="329"/>
      <c r="AC96" s="7"/>
      <c r="AD96" s="7"/>
      <c r="AE96" s="7"/>
      <c r="AF96" s="7"/>
      <c r="AG96" s="7"/>
      <c r="AH96" s="7"/>
      <c r="AI96" s="7"/>
      <c r="AJ96" s="7"/>
      <c r="AK96" s="7"/>
    </row>
    <row r="97" spans="1:37" x14ac:dyDescent="0.5">
      <c r="A97" s="218"/>
      <c r="B97" s="634"/>
      <c r="C97" s="647" t="str" cm="1">
        <f t="array" ref="C97">IFERROR(IF(ISBLANK(A97),"",IF(AND(ISBLANK(B97),ISBLANK(E97),ISBLANK(F97)),"",IF(AND(ISBLANK(B97),ISBLANK(E97),NOT(ISBLANK(F97))),_xlfn._xlws.FILTER('Rot.Out'!L:L,'Rot.Out'!B:B=EnterData!F97),IF(AND(ISBLANK(B97),NOT(ISBLANK(E97))),_xlfn._xlws.FILTER(Int.Out!AA:AA,Int.Out!B:B=E97),_xlfn._xlws.FILTER(Make.Trt!D:D,Make.Trt!C:C=B97))))),"")</f>
        <v/>
      </c>
      <c r="D97" s="636"/>
      <c r="E97" s="636"/>
      <c r="F97" s="218"/>
      <c r="G97" s="218"/>
      <c r="H97" s="218"/>
      <c r="I97" s="619" t="s">
        <v>109</v>
      </c>
      <c r="J97" s="619" t="s">
        <v>109</v>
      </c>
      <c r="K97" s="652"/>
      <c r="L97" s="329"/>
      <c r="M97" s="7"/>
      <c r="N97" s="434" t="str">
        <f>IF(OR(ISBLANK($A97),ISBLANK($G97)),"",IFERROR(IF(INDEX(Times!N:N,MATCH(CONCATENATE($G97,$A97),Times!$S:$S,0))=0,"",INDEX(Times!N:N,MATCH(CONCATENATE($G97,$A97),Times!$S:$S,0))),""))</f>
        <v/>
      </c>
      <c r="O97" s="434" t="str">
        <f>IF(OR(ISBLANK($A97),ISBLANK($G97)),"",IFERROR(IF(INDEX(Times!O:O,MATCH(CONCATENATE($G97,$A97),Times!$S:$S,0))=0,"",INDEX(Times!O:O,MATCH(CONCATENATE($G97,$A97),Times!$S:$S,0))),""))</f>
        <v/>
      </c>
      <c r="P97" s="434" t="str">
        <f>IF(OR(ISBLANK($A97),ISBLANK($G97)),"",IFERROR(IF(INDEX(Times!P:P,MATCH(CONCATENATE($G97,$A97),Times!$S:$S,0))=0,"",INDEX(Times!P:P,MATCH(CONCATENATE($G97,$A97),Times!$S:$S,0))),""))</f>
        <v/>
      </c>
      <c r="Q97" s="434" t="str">
        <f>IF(OR(ISBLANK($A97),ISBLANK($G97)),"",IFERROR(IF(INDEX(Times!Q:Q,MATCH(CONCATENATE($G97,$A97),Times!$S:$S,0))=0,"",INDEX(Times!Q:Q,MATCH(CONCATENATE($G97,$A97),Times!$S:$S,0))),""))</f>
        <v/>
      </c>
      <c r="R97" s="218" t="str">
        <f>IF(OR(ISBLANK($A97),ISBLANK($G97)),"",IFERROR(IF(INDEX(Times!R:R,MATCH(CONCATENATE($G97,$A97),Times!$S:$S,0))=0,"",INDEX(Times!R:R,MATCH(CONCATENATE($G97,$A97),Times!$S:$S,0))),""))</f>
        <v/>
      </c>
      <c r="S97" s="645"/>
      <c r="T97" s="645"/>
      <c r="U97" s="218"/>
      <c r="V97" s="329"/>
      <c r="W97" s="329"/>
      <c r="X97" s="329"/>
      <c r="Y97" s="329"/>
      <c r="Z97" s="329"/>
      <c r="AA97" s="329"/>
      <c r="AB97" s="329"/>
      <c r="AC97" s="7"/>
      <c r="AD97" s="7"/>
      <c r="AE97" s="7"/>
      <c r="AF97" s="7"/>
      <c r="AG97" s="7"/>
      <c r="AH97" s="7"/>
      <c r="AI97" s="7"/>
      <c r="AJ97" s="7"/>
      <c r="AK97" s="7"/>
    </row>
    <row r="98" spans="1:37" x14ac:dyDescent="0.5">
      <c r="A98" s="218"/>
      <c r="B98" s="634"/>
      <c r="C98" s="647" t="str" cm="1">
        <f t="array" ref="C98">IFERROR(IF(ISBLANK(A98),"",IF(AND(ISBLANK(B98),ISBLANK(E98),ISBLANK(F98)),"",IF(AND(ISBLANK(B98),ISBLANK(E98),NOT(ISBLANK(F98))),_xlfn._xlws.FILTER('Rot.Out'!L:L,'Rot.Out'!B:B=EnterData!F98),IF(AND(ISBLANK(B98),NOT(ISBLANK(E98))),_xlfn._xlws.FILTER(Int.Out!AA:AA,Int.Out!B:B=E98),_xlfn._xlws.FILTER(Make.Trt!D:D,Make.Trt!C:C=B98))))),"")</f>
        <v/>
      </c>
      <c r="D98" s="636"/>
      <c r="E98" s="636"/>
      <c r="F98" s="218"/>
      <c r="G98" s="218"/>
      <c r="H98" s="218"/>
      <c r="I98" s="619" t="s">
        <v>109</v>
      </c>
      <c r="J98" s="619" t="s">
        <v>109</v>
      </c>
      <c r="K98" s="652"/>
      <c r="L98" s="329"/>
      <c r="M98" s="7"/>
      <c r="N98" s="434" t="str">
        <f>IF(OR(ISBLANK($A98),ISBLANK($G98)),"",IFERROR(IF(INDEX(Times!N:N,MATCH(CONCATENATE($G98,$A98),Times!$S:$S,0))=0,"",INDEX(Times!N:N,MATCH(CONCATENATE($G98,$A98),Times!$S:$S,0))),""))</f>
        <v/>
      </c>
      <c r="O98" s="434" t="str">
        <f>IF(OR(ISBLANK($A98),ISBLANK($G98)),"",IFERROR(IF(INDEX(Times!O:O,MATCH(CONCATENATE($G98,$A98),Times!$S:$S,0))=0,"",INDEX(Times!O:O,MATCH(CONCATENATE($G98,$A98),Times!$S:$S,0))),""))</f>
        <v/>
      </c>
      <c r="P98" s="434" t="str">
        <f>IF(OR(ISBLANK($A98),ISBLANK($G98)),"",IFERROR(IF(INDEX(Times!P:P,MATCH(CONCATENATE($G98,$A98),Times!$S:$S,0))=0,"",INDEX(Times!P:P,MATCH(CONCATENATE($G98,$A98),Times!$S:$S,0))),""))</f>
        <v/>
      </c>
      <c r="Q98" s="434" t="str">
        <f>IF(OR(ISBLANK($A98),ISBLANK($G98)),"",IFERROR(IF(INDEX(Times!Q:Q,MATCH(CONCATENATE($G98,$A98),Times!$S:$S,0))=0,"",INDEX(Times!Q:Q,MATCH(CONCATENATE($G98,$A98),Times!$S:$S,0))),""))</f>
        <v/>
      </c>
      <c r="R98" s="218" t="str">
        <f>IF(OR(ISBLANK($A98),ISBLANK($G98)),"",IFERROR(IF(INDEX(Times!R:R,MATCH(CONCATENATE($G98,$A98),Times!$S:$S,0))=0,"",INDEX(Times!R:R,MATCH(CONCATENATE($G98,$A98),Times!$S:$S,0))),""))</f>
        <v/>
      </c>
      <c r="S98" s="645"/>
      <c r="T98" s="645"/>
      <c r="U98" s="218"/>
      <c r="V98" s="329"/>
      <c r="W98" s="329"/>
      <c r="X98" s="329"/>
      <c r="Y98" s="329"/>
      <c r="Z98" s="329"/>
      <c r="AA98" s="329"/>
      <c r="AB98" s="329"/>
      <c r="AC98" s="7"/>
      <c r="AD98" s="7"/>
      <c r="AE98" s="7"/>
      <c r="AF98" s="7"/>
      <c r="AG98" s="7"/>
      <c r="AH98" s="7"/>
      <c r="AI98" s="7"/>
      <c r="AJ98" s="7"/>
      <c r="AK98" s="7"/>
    </row>
    <row r="99" spans="1:37" x14ac:dyDescent="0.5">
      <c r="A99" s="218"/>
      <c r="B99" s="634"/>
      <c r="C99" s="647" t="str" cm="1">
        <f t="array" ref="C99">IFERROR(IF(ISBLANK(A99),"",IF(AND(ISBLANK(B99),ISBLANK(E99),ISBLANK(F99)),"",IF(AND(ISBLANK(B99),ISBLANK(E99),NOT(ISBLANK(F99))),_xlfn._xlws.FILTER('Rot.Out'!L:L,'Rot.Out'!B:B=EnterData!F99),IF(AND(ISBLANK(B99),NOT(ISBLANK(E99))),_xlfn._xlws.FILTER(Int.Out!AA:AA,Int.Out!B:B=E99),_xlfn._xlws.FILTER(Make.Trt!D:D,Make.Trt!C:C=B99))))),"")</f>
        <v/>
      </c>
      <c r="D99" s="636"/>
      <c r="E99" s="636"/>
      <c r="F99" s="218"/>
      <c r="G99" s="218"/>
      <c r="H99" s="218"/>
      <c r="I99" s="619" t="s">
        <v>109</v>
      </c>
      <c r="J99" s="619" t="s">
        <v>109</v>
      </c>
      <c r="K99" s="652"/>
      <c r="L99" s="329"/>
      <c r="M99" s="7"/>
      <c r="N99" s="434" t="str">
        <f>IF(OR(ISBLANK($A99),ISBLANK($G99)),"",IFERROR(IF(INDEX(Times!N:N,MATCH(CONCATENATE($G99,$A99),Times!$S:$S,0))=0,"",INDEX(Times!N:N,MATCH(CONCATENATE($G99,$A99),Times!$S:$S,0))),""))</f>
        <v/>
      </c>
      <c r="O99" s="434" t="str">
        <f>IF(OR(ISBLANK($A99),ISBLANK($G99)),"",IFERROR(IF(INDEX(Times!O:O,MATCH(CONCATENATE($G99,$A99),Times!$S:$S,0))=0,"",INDEX(Times!O:O,MATCH(CONCATENATE($G99,$A99),Times!$S:$S,0))),""))</f>
        <v/>
      </c>
      <c r="P99" s="434" t="str">
        <f>IF(OR(ISBLANK($A99),ISBLANK($G99)),"",IFERROR(IF(INDEX(Times!P:P,MATCH(CONCATENATE($G99,$A99),Times!$S:$S,0))=0,"",INDEX(Times!P:P,MATCH(CONCATENATE($G99,$A99),Times!$S:$S,0))),""))</f>
        <v/>
      </c>
      <c r="Q99" s="434" t="str">
        <f>IF(OR(ISBLANK($A99),ISBLANK($G99)),"",IFERROR(IF(INDEX(Times!Q:Q,MATCH(CONCATENATE($G99,$A99),Times!$S:$S,0))=0,"",INDEX(Times!Q:Q,MATCH(CONCATENATE($G99,$A99),Times!$S:$S,0))),""))</f>
        <v/>
      </c>
      <c r="R99" s="218" t="str">
        <f>IF(OR(ISBLANK($A99),ISBLANK($G99)),"",IFERROR(IF(INDEX(Times!R:R,MATCH(CONCATENATE($G99,$A99),Times!$S:$S,0))=0,"",INDEX(Times!R:R,MATCH(CONCATENATE($G99,$A99),Times!$S:$S,0))),""))</f>
        <v/>
      </c>
      <c r="S99" s="645"/>
      <c r="T99" s="645"/>
      <c r="U99" s="218"/>
      <c r="V99" s="329"/>
      <c r="W99" s="329"/>
      <c r="X99" s="329"/>
      <c r="Y99" s="329"/>
      <c r="Z99" s="329"/>
      <c r="AA99" s="329"/>
      <c r="AB99" s="329"/>
      <c r="AC99" s="7"/>
      <c r="AD99" s="7"/>
      <c r="AE99" s="7"/>
      <c r="AF99" s="7"/>
      <c r="AG99" s="7"/>
      <c r="AH99" s="7"/>
      <c r="AI99" s="7"/>
      <c r="AJ99" s="7"/>
      <c r="AK99" s="7"/>
    </row>
    <row r="100" spans="1:37" x14ac:dyDescent="0.5">
      <c r="A100" s="218"/>
      <c r="B100" s="634"/>
      <c r="C100" s="647" t="str" cm="1">
        <f t="array" ref="C100">IFERROR(IF(ISBLANK(A100),"",IF(AND(ISBLANK(B100),ISBLANK(E100),ISBLANK(F100)),"",IF(AND(ISBLANK(B100),ISBLANK(E100),NOT(ISBLANK(F100))),_xlfn._xlws.FILTER('Rot.Out'!L:L,'Rot.Out'!B:B=EnterData!F100),IF(AND(ISBLANK(B100),NOT(ISBLANK(E100))),_xlfn._xlws.FILTER(Int.Out!AA:AA,Int.Out!B:B=E100),_xlfn._xlws.FILTER(Make.Trt!D:D,Make.Trt!C:C=B100))))),"")</f>
        <v/>
      </c>
      <c r="D100" s="636"/>
      <c r="E100" s="636"/>
      <c r="F100" s="218"/>
      <c r="G100" s="218"/>
      <c r="H100" s="218"/>
      <c r="I100" s="619" t="s">
        <v>109</v>
      </c>
      <c r="J100" s="619" t="s">
        <v>109</v>
      </c>
      <c r="K100" s="652"/>
      <c r="L100" s="329"/>
      <c r="M100" s="7"/>
      <c r="N100" s="434" t="str">
        <f>IF(OR(ISBLANK($A100),ISBLANK($G100)),"",IFERROR(IF(INDEX(Times!N:N,MATCH(CONCATENATE($G100,$A100),Times!$S:$S,0))=0,"",INDEX(Times!N:N,MATCH(CONCATENATE($G100,$A100),Times!$S:$S,0))),""))</f>
        <v/>
      </c>
      <c r="O100" s="434" t="str">
        <f>IF(OR(ISBLANK($A100),ISBLANK($G100)),"",IFERROR(IF(INDEX(Times!O:O,MATCH(CONCATENATE($G100,$A100),Times!$S:$S,0))=0,"",INDEX(Times!O:O,MATCH(CONCATENATE($G100,$A100),Times!$S:$S,0))),""))</f>
        <v/>
      </c>
      <c r="P100" s="434" t="str">
        <f>IF(OR(ISBLANK($A100),ISBLANK($G100)),"",IFERROR(IF(INDEX(Times!P:P,MATCH(CONCATENATE($G100,$A100),Times!$S:$S,0))=0,"",INDEX(Times!P:P,MATCH(CONCATENATE($G100,$A100),Times!$S:$S,0))),""))</f>
        <v/>
      </c>
      <c r="Q100" s="434" t="str">
        <f>IF(OR(ISBLANK($A100),ISBLANK($G100)),"",IFERROR(IF(INDEX(Times!Q:Q,MATCH(CONCATENATE($G100,$A100),Times!$S:$S,0))=0,"",INDEX(Times!Q:Q,MATCH(CONCATENATE($G100,$A100),Times!$S:$S,0))),""))</f>
        <v/>
      </c>
      <c r="R100" s="218" t="str">
        <f>IF(OR(ISBLANK($A100),ISBLANK($G100)),"",IFERROR(IF(INDEX(Times!R:R,MATCH(CONCATENATE($G100,$A100),Times!$S:$S,0))=0,"",INDEX(Times!R:R,MATCH(CONCATENATE($G100,$A100),Times!$S:$S,0))),""))</f>
        <v/>
      </c>
      <c r="S100" s="645"/>
      <c r="T100" s="645"/>
      <c r="U100" s="218"/>
      <c r="V100" s="329"/>
      <c r="W100" s="329"/>
      <c r="X100" s="329"/>
      <c r="Y100" s="329"/>
      <c r="Z100" s="329"/>
      <c r="AA100" s="329"/>
      <c r="AB100" s="329"/>
      <c r="AC100" s="7"/>
      <c r="AD100" s="7"/>
      <c r="AE100" s="7"/>
      <c r="AF100" s="7"/>
      <c r="AG100" s="7"/>
      <c r="AH100" s="7"/>
      <c r="AI100" s="7"/>
      <c r="AJ100" s="7"/>
      <c r="AK100" s="7"/>
    </row>
    <row r="101" spans="1:37" x14ac:dyDescent="0.5">
      <c r="A101" s="218"/>
      <c r="B101" s="634"/>
      <c r="C101" s="647" t="str" cm="1">
        <f t="array" ref="C101">IFERROR(IF(ISBLANK(A101),"",IF(AND(ISBLANK(B101),ISBLANK(E101),ISBLANK(F101)),"",IF(AND(ISBLANK(B101),ISBLANK(E101),NOT(ISBLANK(F101))),_xlfn._xlws.FILTER('Rot.Out'!L:L,'Rot.Out'!B:B=EnterData!F101),IF(AND(ISBLANK(B101),NOT(ISBLANK(E101))),_xlfn._xlws.FILTER(Int.Out!AA:AA,Int.Out!B:B=E101),_xlfn._xlws.FILTER(Make.Trt!D:D,Make.Trt!C:C=B101))))),"")</f>
        <v/>
      </c>
      <c r="D101" s="636"/>
      <c r="E101" s="636"/>
      <c r="F101" s="218"/>
      <c r="G101" s="218"/>
      <c r="H101" s="218"/>
      <c r="I101" s="619" t="s">
        <v>109</v>
      </c>
      <c r="J101" s="619" t="s">
        <v>109</v>
      </c>
      <c r="K101" s="652"/>
      <c r="L101" s="329"/>
      <c r="M101" s="7"/>
      <c r="N101" s="434" t="str">
        <f>IF(OR(ISBLANK($A101),ISBLANK($G101)),"",IFERROR(IF(INDEX(Times!N:N,MATCH(CONCATENATE($G101,$A101),Times!$S:$S,0))=0,"",INDEX(Times!N:N,MATCH(CONCATENATE($G101,$A101),Times!$S:$S,0))),""))</f>
        <v/>
      </c>
      <c r="O101" s="434" t="str">
        <f>IF(OR(ISBLANK($A101),ISBLANK($G101)),"",IFERROR(IF(INDEX(Times!O:O,MATCH(CONCATENATE($G101,$A101),Times!$S:$S,0))=0,"",INDEX(Times!O:O,MATCH(CONCATENATE($G101,$A101),Times!$S:$S,0))),""))</f>
        <v/>
      </c>
      <c r="P101" s="434" t="str">
        <f>IF(OR(ISBLANK($A101),ISBLANK($G101)),"",IFERROR(IF(INDEX(Times!P:P,MATCH(CONCATENATE($G101,$A101),Times!$S:$S,0))=0,"",INDEX(Times!P:P,MATCH(CONCATENATE($G101,$A101),Times!$S:$S,0))),""))</f>
        <v/>
      </c>
      <c r="Q101" s="434" t="str">
        <f>IF(OR(ISBLANK($A101),ISBLANK($G101)),"",IFERROR(IF(INDEX(Times!Q:Q,MATCH(CONCATENATE($G101,$A101),Times!$S:$S,0))=0,"",INDEX(Times!Q:Q,MATCH(CONCATENATE($G101,$A101),Times!$S:$S,0))),""))</f>
        <v/>
      </c>
      <c r="R101" s="218" t="str">
        <f>IF(OR(ISBLANK($A101),ISBLANK($G101)),"",IFERROR(IF(INDEX(Times!R:R,MATCH(CONCATENATE($G101,$A101),Times!$S:$S,0))=0,"",INDEX(Times!R:R,MATCH(CONCATENATE($G101,$A101),Times!$S:$S,0))),""))</f>
        <v/>
      </c>
      <c r="S101" s="645"/>
      <c r="T101" s="645"/>
      <c r="U101" s="218"/>
      <c r="V101" s="329"/>
      <c r="W101" s="329"/>
      <c r="X101" s="329"/>
      <c r="Y101" s="329"/>
      <c r="Z101" s="329"/>
      <c r="AA101" s="329"/>
      <c r="AB101" s="329"/>
      <c r="AC101" s="7"/>
      <c r="AD101" s="7"/>
      <c r="AE101" s="7"/>
      <c r="AF101" s="7"/>
      <c r="AG101" s="7"/>
      <c r="AH101" s="7"/>
      <c r="AI101" s="7"/>
      <c r="AJ101" s="7"/>
      <c r="AK101" s="7"/>
    </row>
    <row r="102" spans="1:37" x14ac:dyDescent="0.5">
      <c r="A102" s="218"/>
      <c r="B102" s="634"/>
      <c r="C102" s="647" t="str" cm="1">
        <f t="array" ref="C102">IFERROR(IF(ISBLANK(A102),"",IF(AND(ISBLANK(B102),ISBLANK(E102),ISBLANK(F102)),"",IF(AND(ISBLANK(B102),ISBLANK(E102),NOT(ISBLANK(F102))),_xlfn._xlws.FILTER('Rot.Out'!L:L,'Rot.Out'!B:B=EnterData!F102),IF(AND(ISBLANK(B102),NOT(ISBLANK(E102))),_xlfn._xlws.FILTER(Int.Out!AA:AA,Int.Out!B:B=E102),_xlfn._xlws.FILTER(Make.Trt!D:D,Make.Trt!C:C=B102))))),"")</f>
        <v/>
      </c>
      <c r="D102" s="636"/>
      <c r="E102" s="636"/>
      <c r="F102" s="218"/>
      <c r="G102" s="218"/>
      <c r="H102" s="218"/>
      <c r="I102" s="619" t="s">
        <v>109</v>
      </c>
      <c r="J102" s="619" t="s">
        <v>109</v>
      </c>
      <c r="K102" s="652"/>
      <c r="L102" s="329"/>
      <c r="M102" s="7"/>
      <c r="N102" s="434" t="str">
        <f>IF(OR(ISBLANK($A102),ISBLANK($G102)),"",IFERROR(IF(INDEX(Times!N:N,MATCH(CONCATENATE($G102,$A102),Times!$S:$S,0))=0,"",INDEX(Times!N:N,MATCH(CONCATENATE($G102,$A102),Times!$S:$S,0))),""))</f>
        <v/>
      </c>
      <c r="O102" s="434" t="str">
        <f>IF(OR(ISBLANK($A102),ISBLANK($G102)),"",IFERROR(IF(INDEX(Times!O:O,MATCH(CONCATENATE($G102,$A102),Times!$S:$S,0))=0,"",INDEX(Times!O:O,MATCH(CONCATENATE($G102,$A102),Times!$S:$S,0))),""))</f>
        <v/>
      </c>
      <c r="P102" s="434" t="str">
        <f>IF(OR(ISBLANK($A102),ISBLANK($G102)),"",IFERROR(IF(INDEX(Times!P:P,MATCH(CONCATENATE($G102,$A102),Times!$S:$S,0))=0,"",INDEX(Times!P:P,MATCH(CONCATENATE($G102,$A102),Times!$S:$S,0))),""))</f>
        <v/>
      </c>
      <c r="Q102" s="434" t="str">
        <f>IF(OR(ISBLANK($A102),ISBLANK($G102)),"",IFERROR(IF(INDEX(Times!Q:Q,MATCH(CONCATENATE($G102,$A102),Times!$S:$S,0))=0,"",INDEX(Times!Q:Q,MATCH(CONCATENATE($G102,$A102),Times!$S:$S,0))),""))</f>
        <v/>
      </c>
      <c r="R102" s="218" t="str">
        <f>IF(OR(ISBLANK($A102),ISBLANK($G102)),"",IFERROR(IF(INDEX(Times!R:R,MATCH(CONCATENATE($G102,$A102),Times!$S:$S,0))=0,"",INDEX(Times!R:R,MATCH(CONCATENATE($G102,$A102),Times!$S:$S,0))),""))</f>
        <v/>
      </c>
      <c r="S102" s="645"/>
      <c r="T102" s="645"/>
      <c r="U102" s="218"/>
      <c r="V102" s="329"/>
      <c r="W102" s="329"/>
      <c r="X102" s="329"/>
      <c r="Y102" s="329"/>
      <c r="Z102" s="329"/>
      <c r="AA102" s="329"/>
      <c r="AB102" s="329"/>
      <c r="AC102" s="7"/>
      <c r="AD102" s="7"/>
      <c r="AE102" s="7"/>
      <c r="AF102" s="7"/>
      <c r="AG102" s="7"/>
      <c r="AH102" s="7"/>
      <c r="AI102" s="7"/>
      <c r="AJ102" s="7"/>
      <c r="AK102" s="7"/>
    </row>
    <row r="103" spans="1:37" x14ac:dyDescent="0.5">
      <c r="A103" s="218"/>
      <c r="B103" s="634"/>
      <c r="C103" s="647" t="str" cm="1">
        <f t="array" ref="C103">IFERROR(IF(ISBLANK(A103),"",IF(AND(ISBLANK(B103),ISBLANK(E103),ISBLANK(F103)),"",IF(AND(ISBLANK(B103),ISBLANK(E103),NOT(ISBLANK(F103))),_xlfn._xlws.FILTER('Rot.Out'!L:L,'Rot.Out'!B:B=EnterData!F103),IF(AND(ISBLANK(B103),NOT(ISBLANK(E103))),_xlfn._xlws.FILTER(Int.Out!AA:AA,Int.Out!B:B=E103),_xlfn._xlws.FILTER(Make.Trt!D:D,Make.Trt!C:C=B103))))),"")</f>
        <v/>
      </c>
      <c r="D103" s="636"/>
      <c r="E103" s="636"/>
      <c r="F103" s="218"/>
      <c r="G103" s="218"/>
      <c r="H103" s="218"/>
      <c r="I103" s="619" t="s">
        <v>109</v>
      </c>
      <c r="J103" s="619" t="s">
        <v>109</v>
      </c>
      <c r="K103" s="652"/>
      <c r="L103" s="329"/>
      <c r="M103" s="7"/>
      <c r="N103" s="434" t="str">
        <f>IF(OR(ISBLANK($A103),ISBLANK($G103)),"",IFERROR(IF(INDEX(Times!N:N,MATCH(CONCATENATE($G103,$A103),Times!$S:$S,0))=0,"",INDEX(Times!N:N,MATCH(CONCATENATE($G103,$A103),Times!$S:$S,0))),""))</f>
        <v/>
      </c>
      <c r="O103" s="434" t="str">
        <f>IF(OR(ISBLANK($A103),ISBLANK($G103)),"",IFERROR(IF(INDEX(Times!O:O,MATCH(CONCATENATE($G103,$A103),Times!$S:$S,0))=0,"",INDEX(Times!O:O,MATCH(CONCATENATE($G103,$A103),Times!$S:$S,0))),""))</f>
        <v/>
      </c>
      <c r="P103" s="434" t="str">
        <f>IF(OR(ISBLANK($A103),ISBLANK($G103)),"",IFERROR(IF(INDEX(Times!P:P,MATCH(CONCATENATE($G103,$A103),Times!$S:$S,0))=0,"",INDEX(Times!P:P,MATCH(CONCATENATE($G103,$A103),Times!$S:$S,0))),""))</f>
        <v/>
      </c>
      <c r="Q103" s="434" t="str">
        <f>IF(OR(ISBLANK($A103),ISBLANK($G103)),"",IFERROR(IF(INDEX(Times!Q:Q,MATCH(CONCATENATE($G103,$A103),Times!$S:$S,0))=0,"",INDEX(Times!Q:Q,MATCH(CONCATENATE($G103,$A103),Times!$S:$S,0))),""))</f>
        <v/>
      </c>
      <c r="R103" s="218" t="str">
        <f>IF(OR(ISBLANK($A103),ISBLANK($G103)),"",IFERROR(IF(INDEX(Times!R:R,MATCH(CONCATENATE($G103,$A103),Times!$S:$S,0))=0,"",INDEX(Times!R:R,MATCH(CONCATENATE($G103,$A103),Times!$S:$S,0))),""))</f>
        <v/>
      </c>
      <c r="S103" s="645"/>
      <c r="T103" s="645"/>
      <c r="U103" s="218"/>
      <c r="V103" s="329"/>
      <c r="W103" s="329"/>
      <c r="X103" s="329"/>
      <c r="Y103" s="329"/>
      <c r="Z103" s="329"/>
      <c r="AA103" s="329"/>
      <c r="AB103" s="329"/>
      <c r="AC103" s="7"/>
      <c r="AD103" s="7"/>
      <c r="AE103" s="7"/>
      <c r="AF103" s="7"/>
      <c r="AG103" s="7"/>
      <c r="AH103" s="7"/>
      <c r="AI103" s="7"/>
      <c r="AJ103" s="7"/>
      <c r="AK103" s="7"/>
    </row>
    <row r="104" spans="1:37" x14ac:dyDescent="0.5">
      <c r="A104" s="218"/>
      <c r="B104" s="634"/>
      <c r="C104" s="647" t="str" cm="1">
        <f t="array" ref="C104">IFERROR(IF(ISBLANK(A104),"",IF(AND(ISBLANK(B104),ISBLANK(E104),ISBLANK(F104)),"",IF(AND(ISBLANK(B104),ISBLANK(E104),NOT(ISBLANK(F104))),_xlfn._xlws.FILTER('Rot.Out'!L:L,'Rot.Out'!B:B=EnterData!F104),IF(AND(ISBLANK(B104),NOT(ISBLANK(E104))),_xlfn._xlws.FILTER(Int.Out!AA:AA,Int.Out!B:B=E104),_xlfn._xlws.FILTER(Make.Trt!D:D,Make.Trt!C:C=B104))))),"")</f>
        <v/>
      </c>
      <c r="D104" s="636"/>
      <c r="E104" s="636"/>
      <c r="F104" s="218"/>
      <c r="G104" s="218"/>
      <c r="H104" s="218"/>
      <c r="I104" s="619" t="s">
        <v>109</v>
      </c>
      <c r="J104" s="619" t="s">
        <v>109</v>
      </c>
      <c r="K104" s="652"/>
      <c r="L104" s="329"/>
      <c r="M104" s="7"/>
      <c r="N104" s="434" t="str">
        <f>IF(OR(ISBLANK($A104),ISBLANK($G104)),"",IFERROR(IF(INDEX(Times!N:N,MATCH(CONCATENATE($G104,$A104),Times!$S:$S,0))=0,"",INDEX(Times!N:N,MATCH(CONCATENATE($G104,$A104),Times!$S:$S,0))),""))</f>
        <v/>
      </c>
      <c r="O104" s="434" t="str">
        <f>IF(OR(ISBLANK($A104),ISBLANK($G104)),"",IFERROR(IF(INDEX(Times!O:O,MATCH(CONCATENATE($G104,$A104),Times!$S:$S,0))=0,"",INDEX(Times!O:O,MATCH(CONCATENATE($G104,$A104),Times!$S:$S,0))),""))</f>
        <v/>
      </c>
      <c r="P104" s="434" t="str">
        <f>IF(OR(ISBLANK($A104),ISBLANK($G104)),"",IFERROR(IF(INDEX(Times!P:P,MATCH(CONCATENATE($G104,$A104),Times!$S:$S,0))=0,"",INDEX(Times!P:P,MATCH(CONCATENATE($G104,$A104),Times!$S:$S,0))),""))</f>
        <v/>
      </c>
      <c r="Q104" s="434" t="str">
        <f>IF(OR(ISBLANK($A104),ISBLANK($G104)),"",IFERROR(IF(INDEX(Times!Q:Q,MATCH(CONCATENATE($G104,$A104),Times!$S:$S,0))=0,"",INDEX(Times!Q:Q,MATCH(CONCATENATE($G104,$A104),Times!$S:$S,0))),""))</f>
        <v/>
      </c>
      <c r="R104" s="218" t="str">
        <f>IF(OR(ISBLANK($A104),ISBLANK($G104)),"",IFERROR(IF(INDEX(Times!R:R,MATCH(CONCATENATE($G104,$A104),Times!$S:$S,0))=0,"",INDEX(Times!R:R,MATCH(CONCATENATE($G104,$A104),Times!$S:$S,0))),""))</f>
        <v/>
      </c>
      <c r="S104" s="645"/>
      <c r="T104" s="645"/>
      <c r="U104" s="218"/>
      <c r="V104" s="329"/>
      <c r="W104" s="329"/>
      <c r="X104" s="329"/>
      <c r="Y104" s="329"/>
      <c r="Z104" s="329"/>
      <c r="AA104" s="329"/>
      <c r="AB104" s="329"/>
      <c r="AC104" s="7"/>
      <c r="AD104" s="7"/>
      <c r="AE104" s="7"/>
      <c r="AF104" s="7"/>
      <c r="AG104" s="7"/>
      <c r="AH104" s="7"/>
      <c r="AI104" s="7"/>
      <c r="AJ104" s="7"/>
      <c r="AK104" s="7"/>
    </row>
    <row r="105" spans="1:37" x14ac:dyDescent="0.5">
      <c r="A105" s="218"/>
      <c r="B105" s="634"/>
      <c r="C105" s="647" t="str" cm="1">
        <f t="array" ref="C105">IFERROR(IF(ISBLANK(A105),"",IF(AND(ISBLANK(B105),ISBLANK(E105),ISBLANK(F105)),"",IF(AND(ISBLANK(B105),ISBLANK(E105),NOT(ISBLANK(F105))),_xlfn._xlws.FILTER('Rot.Out'!L:L,'Rot.Out'!B:B=EnterData!F105),IF(AND(ISBLANK(B105),NOT(ISBLANK(E105))),_xlfn._xlws.FILTER(Int.Out!AA:AA,Int.Out!B:B=E105),_xlfn._xlws.FILTER(Make.Trt!D:D,Make.Trt!C:C=B105))))),"")</f>
        <v/>
      </c>
      <c r="D105" s="636"/>
      <c r="E105" s="636"/>
      <c r="F105" s="218"/>
      <c r="G105" s="218"/>
      <c r="H105" s="218"/>
      <c r="I105" s="619" t="s">
        <v>109</v>
      </c>
      <c r="J105" s="619" t="s">
        <v>109</v>
      </c>
      <c r="K105" s="652"/>
      <c r="L105" s="329"/>
      <c r="M105" s="7"/>
      <c r="N105" s="434" t="str">
        <f>IF(OR(ISBLANK($A105),ISBLANK($G105)),"",IFERROR(IF(INDEX(Times!N:N,MATCH(CONCATENATE($G105,$A105),Times!$S:$S,0))=0,"",INDEX(Times!N:N,MATCH(CONCATENATE($G105,$A105),Times!$S:$S,0))),""))</f>
        <v/>
      </c>
      <c r="O105" s="434" t="str">
        <f>IF(OR(ISBLANK($A105),ISBLANK($G105)),"",IFERROR(IF(INDEX(Times!O:O,MATCH(CONCATENATE($G105,$A105),Times!$S:$S,0))=0,"",INDEX(Times!O:O,MATCH(CONCATENATE($G105,$A105),Times!$S:$S,0))),""))</f>
        <v/>
      </c>
      <c r="P105" s="434" t="str">
        <f>IF(OR(ISBLANK($A105),ISBLANK($G105)),"",IFERROR(IF(INDEX(Times!P:P,MATCH(CONCATENATE($G105,$A105),Times!$S:$S,0))=0,"",INDEX(Times!P:P,MATCH(CONCATENATE($G105,$A105),Times!$S:$S,0))),""))</f>
        <v/>
      </c>
      <c r="Q105" s="434" t="str">
        <f>IF(OR(ISBLANK($A105),ISBLANK($G105)),"",IFERROR(IF(INDEX(Times!Q:Q,MATCH(CONCATENATE($G105,$A105),Times!$S:$S,0))=0,"",INDEX(Times!Q:Q,MATCH(CONCATENATE($G105,$A105),Times!$S:$S,0))),""))</f>
        <v/>
      </c>
      <c r="R105" s="218" t="str">
        <f>IF(OR(ISBLANK($A105),ISBLANK($G105)),"",IFERROR(IF(INDEX(Times!R:R,MATCH(CONCATENATE($G105,$A105),Times!$S:$S,0))=0,"",INDEX(Times!R:R,MATCH(CONCATENATE($G105,$A105),Times!$S:$S,0))),""))</f>
        <v/>
      </c>
      <c r="S105" s="645"/>
      <c r="T105" s="645"/>
      <c r="U105" s="218"/>
      <c r="V105" s="329"/>
      <c r="W105" s="329"/>
      <c r="X105" s="329"/>
      <c r="Y105" s="329"/>
      <c r="Z105" s="329"/>
      <c r="AA105" s="329"/>
      <c r="AB105" s="329"/>
      <c r="AC105" s="7"/>
      <c r="AD105" s="7"/>
      <c r="AE105" s="7"/>
      <c r="AF105" s="7"/>
      <c r="AG105" s="7"/>
      <c r="AH105" s="7"/>
      <c r="AI105" s="7"/>
      <c r="AJ105" s="7"/>
      <c r="AK105" s="7"/>
    </row>
    <row r="106" spans="1:37" x14ac:dyDescent="0.5">
      <c r="A106" s="218"/>
      <c r="B106" s="634"/>
      <c r="C106" s="647" t="str" cm="1">
        <f t="array" ref="C106">IFERROR(IF(ISBLANK(A106),"",IF(AND(ISBLANK(B106),ISBLANK(E106),ISBLANK(F106)),"",IF(AND(ISBLANK(B106),ISBLANK(E106),NOT(ISBLANK(F106))),_xlfn._xlws.FILTER('Rot.Out'!L:L,'Rot.Out'!B:B=EnterData!F106),IF(AND(ISBLANK(B106),NOT(ISBLANK(E106))),_xlfn._xlws.FILTER(Int.Out!AA:AA,Int.Out!B:B=E106),_xlfn._xlws.FILTER(Make.Trt!D:D,Make.Trt!C:C=B106))))),"")</f>
        <v/>
      </c>
      <c r="D106" s="636"/>
      <c r="E106" s="636"/>
      <c r="F106" s="218"/>
      <c r="G106" s="218"/>
      <c r="H106" s="218"/>
      <c r="I106" s="619" t="s">
        <v>109</v>
      </c>
      <c r="J106" s="619" t="s">
        <v>109</v>
      </c>
      <c r="K106" s="652"/>
      <c r="L106" s="329"/>
      <c r="M106" s="7"/>
      <c r="N106" s="434" t="str">
        <f>IF(OR(ISBLANK($A106),ISBLANK($G106)),"",IFERROR(IF(INDEX(Times!N:N,MATCH(CONCATENATE($G106,$A106),Times!$S:$S,0))=0,"",INDEX(Times!N:N,MATCH(CONCATENATE($G106,$A106),Times!$S:$S,0))),""))</f>
        <v/>
      </c>
      <c r="O106" s="434" t="str">
        <f>IF(OR(ISBLANK($A106),ISBLANK($G106)),"",IFERROR(IF(INDEX(Times!O:O,MATCH(CONCATENATE($G106,$A106),Times!$S:$S,0))=0,"",INDEX(Times!O:O,MATCH(CONCATENATE($G106,$A106),Times!$S:$S,0))),""))</f>
        <v/>
      </c>
      <c r="P106" s="434" t="str">
        <f>IF(OR(ISBLANK($A106),ISBLANK($G106)),"",IFERROR(IF(INDEX(Times!P:P,MATCH(CONCATENATE($G106,$A106),Times!$S:$S,0))=0,"",INDEX(Times!P:P,MATCH(CONCATENATE($G106,$A106),Times!$S:$S,0))),""))</f>
        <v/>
      </c>
      <c r="Q106" s="434" t="str">
        <f>IF(OR(ISBLANK($A106),ISBLANK($G106)),"",IFERROR(IF(INDEX(Times!Q:Q,MATCH(CONCATENATE($G106,$A106),Times!$S:$S,0))=0,"",INDEX(Times!Q:Q,MATCH(CONCATENATE($G106,$A106),Times!$S:$S,0))),""))</f>
        <v/>
      </c>
      <c r="R106" s="218" t="str">
        <f>IF(OR(ISBLANK($A106),ISBLANK($G106)),"",IFERROR(IF(INDEX(Times!R:R,MATCH(CONCATENATE($G106,$A106),Times!$S:$S,0))=0,"",INDEX(Times!R:R,MATCH(CONCATENATE($G106,$A106),Times!$S:$S,0))),""))</f>
        <v/>
      </c>
      <c r="S106" s="645"/>
      <c r="T106" s="645"/>
      <c r="U106" s="218"/>
      <c r="V106" s="329"/>
      <c r="W106" s="329"/>
      <c r="X106" s="329"/>
      <c r="Y106" s="329"/>
      <c r="Z106" s="329"/>
      <c r="AA106" s="329"/>
      <c r="AB106" s="329"/>
      <c r="AC106" s="7"/>
      <c r="AD106" s="7"/>
      <c r="AE106" s="7"/>
      <c r="AF106" s="7"/>
      <c r="AG106" s="7"/>
      <c r="AH106" s="7"/>
      <c r="AI106" s="7"/>
      <c r="AJ106" s="7"/>
      <c r="AK106" s="7"/>
    </row>
    <row r="107" spans="1:37" x14ac:dyDescent="0.5">
      <c r="A107" s="218"/>
      <c r="B107" s="634"/>
      <c r="C107" s="647" t="str" cm="1">
        <f t="array" ref="C107">IFERROR(IF(ISBLANK(A107),"",IF(AND(ISBLANK(B107),ISBLANK(E107),ISBLANK(F107)),"",IF(AND(ISBLANK(B107),ISBLANK(E107),NOT(ISBLANK(F107))),_xlfn._xlws.FILTER('Rot.Out'!L:L,'Rot.Out'!B:B=EnterData!F107),IF(AND(ISBLANK(B107),NOT(ISBLANK(E107))),_xlfn._xlws.FILTER(Int.Out!AA:AA,Int.Out!B:B=E107),_xlfn._xlws.FILTER(Make.Trt!D:D,Make.Trt!C:C=B107))))),"")</f>
        <v/>
      </c>
      <c r="D107" s="636"/>
      <c r="E107" s="636"/>
      <c r="F107" s="218"/>
      <c r="G107" s="218"/>
      <c r="H107" s="218"/>
      <c r="I107" s="619" t="s">
        <v>109</v>
      </c>
      <c r="J107" s="619" t="s">
        <v>109</v>
      </c>
      <c r="K107" s="652"/>
      <c r="L107" s="329"/>
      <c r="M107" s="7"/>
      <c r="N107" s="434" t="str">
        <f>IF(OR(ISBLANK($A107),ISBLANK($G107)),"",IFERROR(IF(INDEX(Times!N:N,MATCH(CONCATENATE($G107,$A107),Times!$S:$S,0))=0,"",INDEX(Times!N:N,MATCH(CONCATENATE($G107,$A107),Times!$S:$S,0))),""))</f>
        <v/>
      </c>
      <c r="O107" s="434" t="str">
        <f>IF(OR(ISBLANK($A107),ISBLANK($G107)),"",IFERROR(IF(INDEX(Times!O:O,MATCH(CONCATENATE($G107,$A107),Times!$S:$S,0))=0,"",INDEX(Times!O:O,MATCH(CONCATENATE($G107,$A107),Times!$S:$S,0))),""))</f>
        <v/>
      </c>
      <c r="P107" s="434" t="str">
        <f>IF(OR(ISBLANK($A107),ISBLANK($G107)),"",IFERROR(IF(INDEX(Times!P:P,MATCH(CONCATENATE($G107,$A107),Times!$S:$S,0))=0,"",INDEX(Times!P:P,MATCH(CONCATENATE($G107,$A107),Times!$S:$S,0))),""))</f>
        <v/>
      </c>
      <c r="Q107" s="434" t="str">
        <f>IF(OR(ISBLANK($A107),ISBLANK($G107)),"",IFERROR(IF(INDEX(Times!Q:Q,MATCH(CONCATENATE($G107,$A107),Times!$S:$S,0))=0,"",INDEX(Times!Q:Q,MATCH(CONCATENATE($G107,$A107),Times!$S:$S,0))),""))</f>
        <v/>
      </c>
      <c r="R107" s="218" t="str">
        <f>IF(OR(ISBLANK($A107),ISBLANK($G107)),"",IFERROR(IF(INDEX(Times!R:R,MATCH(CONCATENATE($G107,$A107),Times!$S:$S,0))=0,"",INDEX(Times!R:R,MATCH(CONCATENATE($G107,$A107),Times!$S:$S,0))),""))</f>
        <v/>
      </c>
      <c r="S107" s="645"/>
      <c r="T107" s="645"/>
      <c r="U107" s="218"/>
      <c r="V107" s="329"/>
      <c r="W107" s="329"/>
      <c r="X107" s="329"/>
      <c r="Y107" s="329"/>
      <c r="Z107" s="329"/>
      <c r="AA107" s="329"/>
      <c r="AB107" s="329"/>
      <c r="AC107" s="7"/>
      <c r="AD107" s="7"/>
      <c r="AE107" s="7"/>
      <c r="AF107" s="7"/>
      <c r="AG107" s="7"/>
      <c r="AH107" s="7"/>
      <c r="AI107" s="7"/>
      <c r="AJ107" s="7"/>
      <c r="AK107" s="7"/>
    </row>
    <row r="108" spans="1:37" x14ac:dyDescent="0.5">
      <c r="A108" s="218"/>
      <c r="B108" s="634"/>
      <c r="C108" s="647" t="str" cm="1">
        <f t="array" ref="C108">IFERROR(IF(ISBLANK(A108),"",IF(AND(ISBLANK(B108),ISBLANK(E108),ISBLANK(F108)),"",IF(AND(ISBLANK(B108),ISBLANK(E108),NOT(ISBLANK(F108))),_xlfn._xlws.FILTER('Rot.Out'!L:L,'Rot.Out'!B:B=EnterData!F108),IF(AND(ISBLANK(B108),NOT(ISBLANK(E108))),_xlfn._xlws.FILTER(Int.Out!AA:AA,Int.Out!B:B=E108),_xlfn._xlws.FILTER(Make.Trt!D:D,Make.Trt!C:C=B108))))),"")</f>
        <v/>
      </c>
      <c r="D108" s="636"/>
      <c r="E108" s="636"/>
      <c r="F108" s="218"/>
      <c r="G108" s="218"/>
      <c r="H108" s="218"/>
      <c r="I108" s="619" t="s">
        <v>109</v>
      </c>
      <c r="J108" s="619" t="s">
        <v>109</v>
      </c>
      <c r="K108" s="652"/>
      <c r="L108" s="329"/>
      <c r="M108" s="7"/>
      <c r="N108" s="434" t="str">
        <f>IF(OR(ISBLANK($A108),ISBLANK($G108)),"",IFERROR(IF(INDEX(Times!N:N,MATCH(CONCATENATE($G108,$A108),Times!$S:$S,0))=0,"",INDEX(Times!N:N,MATCH(CONCATENATE($G108,$A108),Times!$S:$S,0))),""))</f>
        <v/>
      </c>
      <c r="O108" s="434" t="str">
        <f>IF(OR(ISBLANK($A108),ISBLANK($G108)),"",IFERROR(IF(INDEX(Times!O:O,MATCH(CONCATENATE($G108,$A108),Times!$S:$S,0))=0,"",INDEX(Times!O:O,MATCH(CONCATENATE($G108,$A108),Times!$S:$S,0))),""))</f>
        <v/>
      </c>
      <c r="P108" s="434" t="str">
        <f>IF(OR(ISBLANK($A108),ISBLANK($G108)),"",IFERROR(IF(INDEX(Times!P:P,MATCH(CONCATENATE($G108,$A108),Times!$S:$S,0))=0,"",INDEX(Times!P:P,MATCH(CONCATENATE($G108,$A108),Times!$S:$S,0))),""))</f>
        <v/>
      </c>
      <c r="Q108" s="434" t="str">
        <f>IF(OR(ISBLANK($A108),ISBLANK($G108)),"",IFERROR(IF(INDEX(Times!Q:Q,MATCH(CONCATENATE($G108,$A108),Times!$S:$S,0))=0,"",INDEX(Times!Q:Q,MATCH(CONCATENATE($G108,$A108),Times!$S:$S,0))),""))</f>
        <v/>
      </c>
      <c r="R108" s="218" t="str">
        <f>IF(OR(ISBLANK($A108),ISBLANK($G108)),"",IFERROR(IF(INDEX(Times!R:R,MATCH(CONCATENATE($G108,$A108),Times!$S:$S,0))=0,"",INDEX(Times!R:R,MATCH(CONCATENATE($G108,$A108),Times!$S:$S,0))),""))</f>
        <v/>
      </c>
      <c r="S108" s="645"/>
      <c r="T108" s="645"/>
      <c r="U108" s="218"/>
      <c r="V108" s="329"/>
      <c r="W108" s="329"/>
      <c r="X108" s="329"/>
      <c r="Y108" s="329"/>
      <c r="Z108" s="329"/>
      <c r="AA108" s="329"/>
      <c r="AB108" s="329"/>
      <c r="AC108" s="7"/>
      <c r="AD108" s="7"/>
      <c r="AE108" s="7"/>
      <c r="AF108" s="7"/>
      <c r="AG108" s="7"/>
      <c r="AH108" s="7"/>
      <c r="AI108" s="7"/>
      <c r="AJ108" s="7"/>
      <c r="AK108" s="7"/>
    </row>
    <row r="109" spans="1:37" x14ac:dyDescent="0.5">
      <c r="A109" s="218"/>
      <c r="B109" s="634"/>
      <c r="C109" s="647" t="str" cm="1">
        <f t="array" ref="C109">IFERROR(IF(ISBLANK(A109),"",IF(AND(ISBLANK(B109),ISBLANK(E109),ISBLANK(F109)),"",IF(AND(ISBLANK(B109),ISBLANK(E109),NOT(ISBLANK(F109))),_xlfn._xlws.FILTER('Rot.Out'!L:L,'Rot.Out'!B:B=EnterData!F109),IF(AND(ISBLANK(B109),NOT(ISBLANK(E109))),_xlfn._xlws.FILTER(Int.Out!AA:AA,Int.Out!B:B=E109),_xlfn._xlws.FILTER(Make.Trt!D:D,Make.Trt!C:C=B109))))),"")</f>
        <v/>
      </c>
      <c r="D109" s="636"/>
      <c r="E109" s="636"/>
      <c r="F109" s="218"/>
      <c r="G109" s="218"/>
      <c r="H109" s="218"/>
      <c r="I109" s="619" t="s">
        <v>109</v>
      </c>
      <c r="J109" s="619" t="s">
        <v>109</v>
      </c>
      <c r="K109" s="652"/>
      <c r="L109" s="329"/>
      <c r="M109" s="7"/>
      <c r="N109" s="434" t="str">
        <f>IF(OR(ISBLANK($A109),ISBLANK($G109)),"",IFERROR(IF(INDEX(Times!N:N,MATCH(CONCATENATE($G109,$A109),Times!$S:$S,0))=0,"",INDEX(Times!N:N,MATCH(CONCATENATE($G109,$A109),Times!$S:$S,0))),""))</f>
        <v/>
      </c>
      <c r="O109" s="434" t="str">
        <f>IF(OR(ISBLANK($A109),ISBLANK($G109)),"",IFERROR(IF(INDEX(Times!O:O,MATCH(CONCATENATE($G109,$A109),Times!$S:$S,0))=0,"",INDEX(Times!O:O,MATCH(CONCATENATE($G109,$A109),Times!$S:$S,0))),""))</f>
        <v/>
      </c>
      <c r="P109" s="434" t="str">
        <f>IF(OR(ISBLANK($A109),ISBLANK($G109)),"",IFERROR(IF(INDEX(Times!P:P,MATCH(CONCATENATE($G109,$A109),Times!$S:$S,0))=0,"",INDEX(Times!P:P,MATCH(CONCATENATE($G109,$A109),Times!$S:$S,0))),""))</f>
        <v/>
      </c>
      <c r="Q109" s="434" t="str">
        <f>IF(OR(ISBLANK($A109),ISBLANK($G109)),"",IFERROR(IF(INDEX(Times!Q:Q,MATCH(CONCATENATE($G109,$A109),Times!$S:$S,0))=0,"",INDEX(Times!Q:Q,MATCH(CONCATENATE($G109,$A109),Times!$S:$S,0))),""))</f>
        <v/>
      </c>
      <c r="R109" s="218" t="str">
        <f>IF(OR(ISBLANK($A109),ISBLANK($G109)),"",IFERROR(IF(INDEX(Times!R:R,MATCH(CONCATENATE($G109,$A109),Times!$S:$S,0))=0,"",INDEX(Times!R:R,MATCH(CONCATENATE($G109,$A109),Times!$S:$S,0))),""))</f>
        <v/>
      </c>
      <c r="S109" s="645"/>
      <c r="T109" s="645"/>
      <c r="U109" s="218"/>
      <c r="V109" s="329"/>
      <c r="W109" s="329"/>
      <c r="X109" s="329"/>
      <c r="Y109" s="329"/>
      <c r="Z109" s="329"/>
      <c r="AA109" s="329"/>
      <c r="AB109" s="329"/>
      <c r="AC109" s="7"/>
      <c r="AD109" s="7"/>
      <c r="AE109" s="7"/>
      <c r="AF109" s="7"/>
      <c r="AG109" s="7"/>
      <c r="AH109" s="7"/>
      <c r="AI109" s="7"/>
      <c r="AJ109" s="7"/>
      <c r="AK109" s="7"/>
    </row>
    <row r="110" spans="1:37" x14ac:dyDescent="0.5">
      <c r="A110" s="218"/>
      <c r="B110" s="634"/>
      <c r="C110" s="647" t="str" cm="1">
        <f t="array" ref="C110">IFERROR(IF(ISBLANK(A110),"",IF(AND(ISBLANK(B110),ISBLANK(E110),ISBLANK(F110)),"",IF(AND(ISBLANK(B110),ISBLANK(E110),NOT(ISBLANK(F110))),_xlfn._xlws.FILTER('Rot.Out'!L:L,'Rot.Out'!B:B=EnterData!F110),IF(AND(ISBLANK(B110),NOT(ISBLANK(E110))),_xlfn._xlws.FILTER(Int.Out!AA:AA,Int.Out!B:B=E110),_xlfn._xlws.FILTER(Make.Trt!D:D,Make.Trt!C:C=B110))))),"")</f>
        <v/>
      </c>
      <c r="D110" s="636"/>
      <c r="E110" s="636"/>
      <c r="F110" s="218"/>
      <c r="G110" s="218"/>
      <c r="H110" s="218"/>
      <c r="I110" s="619" t="s">
        <v>109</v>
      </c>
      <c r="J110" s="619" t="s">
        <v>109</v>
      </c>
      <c r="K110" s="652"/>
      <c r="L110" s="329"/>
      <c r="M110" s="7"/>
      <c r="N110" s="434" t="str">
        <f>IF(OR(ISBLANK($A110),ISBLANK($G110)),"",IFERROR(IF(INDEX(Times!N:N,MATCH(CONCATENATE($G110,$A110),Times!$S:$S,0))=0,"",INDEX(Times!N:N,MATCH(CONCATENATE($G110,$A110),Times!$S:$S,0))),""))</f>
        <v/>
      </c>
      <c r="O110" s="434" t="str">
        <f>IF(OR(ISBLANK($A110),ISBLANK($G110)),"",IFERROR(IF(INDEX(Times!O:O,MATCH(CONCATENATE($G110,$A110),Times!$S:$S,0))=0,"",INDEX(Times!O:O,MATCH(CONCATENATE($G110,$A110),Times!$S:$S,0))),""))</f>
        <v/>
      </c>
      <c r="P110" s="434" t="str">
        <f>IF(OR(ISBLANK($A110),ISBLANK($G110)),"",IFERROR(IF(INDEX(Times!P:P,MATCH(CONCATENATE($G110,$A110),Times!$S:$S,0))=0,"",INDEX(Times!P:P,MATCH(CONCATENATE($G110,$A110),Times!$S:$S,0))),""))</f>
        <v/>
      </c>
      <c r="Q110" s="434" t="str">
        <f>IF(OR(ISBLANK($A110),ISBLANK($G110)),"",IFERROR(IF(INDEX(Times!Q:Q,MATCH(CONCATENATE($G110,$A110),Times!$S:$S,0))=0,"",INDEX(Times!Q:Q,MATCH(CONCATENATE($G110,$A110),Times!$S:$S,0))),""))</f>
        <v/>
      </c>
      <c r="R110" s="218" t="str">
        <f>IF(OR(ISBLANK($A110),ISBLANK($G110)),"",IFERROR(IF(INDEX(Times!R:R,MATCH(CONCATENATE($G110,$A110),Times!$S:$S,0))=0,"",INDEX(Times!R:R,MATCH(CONCATENATE($G110,$A110),Times!$S:$S,0))),""))</f>
        <v/>
      </c>
      <c r="S110" s="645"/>
      <c r="T110" s="645"/>
      <c r="U110" s="218"/>
      <c r="V110" s="329"/>
      <c r="W110" s="329"/>
      <c r="X110" s="329"/>
      <c r="Y110" s="329"/>
      <c r="Z110" s="329"/>
      <c r="AA110" s="329"/>
      <c r="AB110" s="329"/>
      <c r="AC110" s="7"/>
      <c r="AD110" s="7"/>
      <c r="AE110" s="7"/>
      <c r="AF110" s="7"/>
      <c r="AG110" s="7"/>
      <c r="AH110" s="7"/>
      <c r="AI110" s="7"/>
      <c r="AJ110" s="7"/>
      <c r="AK110" s="7"/>
    </row>
    <row r="111" spans="1:37" x14ac:dyDescent="0.5">
      <c r="A111" s="218"/>
      <c r="B111" s="634"/>
      <c r="C111" s="647" t="str" cm="1">
        <f t="array" ref="C111">IFERROR(IF(ISBLANK(A111),"",IF(AND(ISBLANK(B111),ISBLANK(E111),ISBLANK(F111)),"",IF(AND(ISBLANK(B111),ISBLANK(E111),NOT(ISBLANK(F111))),_xlfn._xlws.FILTER('Rot.Out'!L:L,'Rot.Out'!B:B=EnterData!F111),IF(AND(ISBLANK(B111),NOT(ISBLANK(E111))),_xlfn._xlws.FILTER(Int.Out!AA:AA,Int.Out!B:B=E111),_xlfn._xlws.FILTER(Make.Trt!D:D,Make.Trt!C:C=B111))))),"")</f>
        <v/>
      </c>
      <c r="D111" s="636"/>
      <c r="E111" s="636"/>
      <c r="F111" s="218"/>
      <c r="G111" s="218"/>
      <c r="H111" s="218"/>
      <c r="I111" s="619" t="s">
        <v>109</v>
      </c>
      <c r="J111" s="619" t="s">
        <v>109</v>
      </c>
      <c r="K111" s="652"/>
      <c r="L111" s="329"/>
      <c r="M111" s="7"/>
      <c r="N111" s="434" t="str">
        <f>IF(OR(ISBLANK($A111),ISBLANK($G111)),"",IFERROR(IF(INDEX(Times!N:N,MATCH(CONCATENATE($G111,$A111),Times!$S:$S,0))=0,"",INDEX(Times!N:N,MATCH(CONCATENATE($G111,$A111),Times!$S:$S,0))),""))</f>
        <v/>
      </c>
      <c r="O111" s="434" t="str">
        <f>IF(OR(ISBLANK($A111),ISBLANK($G111)),"",IFERROR(IF(INDEX(Times!O:O,MATCH(CONCATENATE($G111,$A111),Times!$S:$S,0))=0,"",INDEX(Times!O:O,MATCH(CONCATENATE($G111,$A111),Times!$S:$S,0))),""))</f>
        <v/>
      </c>
      <c r="P111" s="434" t="str">
        <f>IF(OR(ISBLANK($A111),ISBLANK($G111)),"",IFERROR(IF(INDEX(Times!P:P,MATCH(CONCATENATE($G111,$A111),Times!$S:$S,0))=0,"",INDEX(Times!P:P,MATCH(CONCATENATE($G111,$A111),Times!$S:$S,0))),""))</f>
        <v/>
      </c>
      <c r="Q111" s="434" t="str">
        <f>IF(OR(ISBLANK($A111),ISBLANK($G111)),"",IFERROR(IF(INDEX(Times!Q:Q,MATCH(CONCATENATE($G111,$A111),Times!$S:$S,0))=0,"",INDEX(Times!Q:Q,MATCH(CONCATENATE($G111,$A111),Times!$S:$S,0))),""))</f>
        <v/>
      </c>
      <c r="R111" s="218" t="str">
        <f>IF(OR(ISBLANK($A111),ISBLANK($G111)),"",IFERROR(IF(INDEX(Times!R:R,MATCH(CONCATENATE($G111,$A111),Times!$S:$S,0))=0,"",INDEX(Times!R:R,MATCH(CONCATENATE($G111,$A111),Times!$S:$S,0))),""))</f>
        <v/>
      </c>
      <c r="S111" s="645"/>
      <c r="T111" s="645"/>
      <c r="U111" s="218"/>
      <c r="V111" s="329"/>
      <c r="W111" s="329"/>
      <c r="X111" s="329"/>
      <c r="Y111" s="329"/>
      <c r="Z111" s="329"/>
      <c r="AA111" s="329"/>
      <c r="AB111" s="329"/>
      <c r="AC111" s="7"/>
      <c r="AD111" s="7"/>
      <c r="AE111" s="7"/>
      <c r="AF111" s="7"/>
      <c r="AG111" s="7"/>
      <c r="AH111" s="7"/>
      <c r="AI111" s="7"/>
      <c r="AJ111" s="7"/>
      <c r="AK111" s="7"/>
    </row>
    <row r="112" spans="1:37" x14ac:dyDescent="0.5">
      <c r="A112" s="218"/>
      <c r="B112" s="634"/>
      <c r="C112" s="647" t="str" cm="1">
        <f t="array" ref="C112">IFERROR(IF(ISBLANK(A112),"",IF(AND(ISBLANK(B112),ISBLANK(E112),ISBLANK(F112)),"",IF(AND(ISBLANK(B112),ISBLANK(E112),NOT(ISBLANK(F112))),_xlfn._xlws.FILTER('Rot.Out'!L:L,'Rot.Out'!B:B=EnterData!F112),IF(AND(ISBLANK(B112),NOT(ISBLANK(E112))),_xlfn._xlws.FILTER(Int.Out!AA:AA,Int.Out!B:B=E112),_xlfn._xlws.FILTER(Make.Trt!D:D,Make.Trt!C:C=B112))))),"")</f>
        <v/>
      </c>
      <c r="D112" s="636"/>
      <c r="E112" s="636"/>
      <c r="F112" s="218"/>
      <c r="G112" s="218"/>
      <c r="H112" s="218"/>
      <c r="I112" s="619" t="s">
        <v>109</v>
      </c>
      <c r="J112" s="619" t="s">
        <v>109</v>
      </c>
      <c r="K112" s="652"/>
      <c r="L112" s="329"/>
      <c r="M112" s="7"/>
      <c r="N112" s="434" t="str">
        <f>IF(OR(ISBLANK($A112),ISBLANK($G112)),"",IFERROR(IF(INDEX(Times!N:N,MATCH(CONCATENATE($G112,$A112),Times!$S:$S,0))=0,"",INDEX(Times!N:N,MATCH(CONCATENATE($G112,$A112),Times!$S:$S,0))),""))</f>
        <v/>
      </c>
      <c r="O112" s="434" t="str">
        <f>IF(OR(ISBLANK($A112),ISBLANK($G112)),"",IFERROR(IF(INDEX(Times!O:O,MATCH(CONCATENATE($G112,$A112),Times!$S:$S,0))=0,"",INDEX(Times!O:O,MATCH(CONCATENATE($G112,$A112),Times!$S:$S,0))),""))</f>
        <v/>
      </c>
      <c r="P112" s="434" t="str">
        <f>IF(OR(ISBLANK($A112),ISBLANK($G112)),"",IFERROR(IF(INDEX(Times!P:P,MATCH(CONCATENATE($G112,$A112),Times!$S:$S,0))=0,"",INDEX(Times!P:P,MATCH(CONCATENATE($G112,$A112),Times!$S:$S,0))),""))</f>
        <v/>
      </c>
      <c r="Q112" s="434" t="str">
        <f>IF(OR(ISBLANK($A112),ISBLANK($G112)),"",IFERROR(IF(INDEX(Times!Q:Q,MATCH(CONCATENATE($G112,$A112),Times!$S:$S,0))=0,"",INDEX(Times!Q:Q,MATCH(CONCATENATE($G112,$A112),Times!$S:$S,0))),""))</f>
        <v/>
      </c>
      <c r="R112" s="218" t="str">
        <f>IF(OR(ISBLANK($A112),ISBLANK($G112)),"",IFERROR(IF(INDEX(Times!R:R,MATCH(CONCATENATE($G112,$A112),Times!$S:$S,0))=0,"",INDEX(Times!R:R,MATCH(CONCATENATE($G112,$A112),Times!$S:$S,0))),""))</f>
        <v/>
      </c>
      <c r="S112" s="645"/>
      <c r="T112" s="645"/>
      <c r="U112" s="218"/>
      <c r="V112" s="329"/>
      <c r="W112" s="329"/>
      <c r="X112" s="329"/>
      <c r="Y112" s="329"/>
      <c r="Z112" s="329"/>
      <c r="AA112" s="329"/>
      <c r="AB112" s="329"/>
      <c r="AC112" s="7"/>
      <c r="AD112" s="7"/>
      <c r="AE112" s="7"/>
      <c r="AF112" s="7"/>
      <c r="AG112" s="7"/>
      <c r="AH112" s="7"/>
      <c r="AI112" s="7"/>
      <c r="AJ112" s="7"/>
      <c r="AK112" s="7"/>
    </row>
    <row r="113" spans="1:37" x14ac:dyDescent="0.5">
      <c r="A113" s="218"/>
      <c r="B113" s="634"/>
      <c r="C113" s="647" t="str" cm="1">
        <f t="array" ref="C113">IFERROR(IF(ISBLANK(A113),"",IF(AND(ISBLANK(B113),ISBLANK(E113),ISBLANK(F113)),"",IF(AND(ISBLANK(B113),ISBLANK(E113),NOT(ISBLANK(F113))),_xlfn._xlws.FILTER('Rot.Out'!L:L,'Rot.Out'!B:B=EnterData!F113),IF(AND(ISBLANK(B113),NOT(ISBLANK(E113))),_xlfn._xlws.FILTER(Int.Out!AA:AA,Int.Out!B:B=E113),_xlfn._xlws.FILTER(Make.Trt!D:D,Make.Trt!C:C=B113))))),"")</f>
        <v/>
      </c>
      <c r="D113" s="636"/>
      <c r="E113" s="636"/>
      <c r="F113" s="218"/>
      <c r="G113" s="218"/>
      <c r="H113" s="218"/>
      <c r="I113" s="619" t="s">
        <v>109</v>
      </c>
      <c r="J113" s="619" t="s">
        <v>109</v>
      </c>
      <c r="K113" s="652"/>
      <c r="L113" s="329"/>
      <c r="M113" s="7"/>
      <c r="N113" s="434" t="str">
        <f>IF(OR(ISBLANK($A113),ISBLANK($G113)),"",IFERROR(IF(INDEX(Times!N:N,MATCH(CONCATENATE($G113,$A113),Times!$S:$S,0))=0,"",INDEX(Times!N:N,MATCH(CONCATENATE($G113,$A113),Times!$S:$S,0))),""))</f>
        <v/>
      </c>
      <c r="O113" s="434" t="str">
        <f>IF(OR(ISBLANK($A113),ISBLANK($G113)),"",IFERROR(IF(INDEX(Times!O:O,MATCH(CONCATENATE($G113,$A113),Times!$S:$S,0))=0,"",INDEX(Times!O:O,MATCH(CONCATENATE($G113,$A113),Times!$S:$S,0))),""))</f>
        <v/>
      </c>
      <c r="P113" s="434" t="str">
        <f>IF(OR(ISBLANK($A113),ISBLANK($G113)),"",IFERROR(IF(INDEX(Times!P:P,MATCH(CONCATENATE($G113,$A113),Times!$S:$S,0))=0,"",INDEX(Times!P:P,MATCH(CONCATENATE($G113,$A113),Times!$S:$S,0))),""))</f>
        <v/>
      </c>
      <c r="Q113" s="434" t="str">
        <f>IF(OR(ISBLANK($A113),ISBLANK($G113)),"",IFERROR(IF(INDEX(Times!Q:Q,MATCH(CONCATENATE($G113,$A113),Times!$S:$S,0))=0,"",INDEX(Times!Q:Q,MATCH(CONCATENATE($G113,$A113),Times!$S:$S,0))),""))</f>
        <v/>
      </c>
      <c r="R113" s="218" t="str">
        <f>IF(OR(ISBLANK($A113),ISBLANK($G113)),"",IFERROR(IF(INDEX(Times!R:R,MATCH(CONCATENATE($G113,$A113),Times!$S:$S,0))=0,"",INDEX(Times!R:R,MATCH(CONCATENATE($G113,$A113),Times!$S:$S,0))),""))</f>
        <v/>
      </c>
      <c r="S113" s="645"/>
      <c r="T113" s="645"/>
      <c r="U113" s="218"/>
      <c r="V113" s="329"/>
      <c r="W113" s="329"/>
      <c r="X113" s="329"/>
      <c r="Y113" s="329"/>
      <c r="Z113" s="329"/>
      <c r="AA113" s="329"/>
      <c r="AB113" s="329"/>
      <c r="AC113" s="7"/>
      <c r="AD113" s="7"/>
      <c r="AE113" s="7"/>
      <c r="AF113" s="7"/>
      <c r="AG113" s="7"/>
      <c r="AH113" s="7"/>
      <c r="AI113" s="7"/>
      <c r="AJ113" s="7"/>
      <c r="AK113" s="7"/>
    </row>
    <row r="114" spans="1:37" x14ac:dyDescent="0.5">
      <c r="A114" s="218"/>
      <c r="B114" s="634"/>
      <c r="C114" s="647" t="str" cm="1">
        <f t="array" ref="C114">IFERROR(IF(ISBLANK(A114),"",IF(AND(ISBLANK(B114),ISBLANK(E114),ISBLANK(F114)),"",IF(AND(ISBLANK(B114),ISBLANK(E114),NOT(ISBLANK(F114))),_xlfn._xlws.FILTER('Rot.Out'!L:L,'Rot.Out'!B:B=EnterData!F114),IF(AND(ISBLANK(B114),NOT(ISBLANK(E114))),_xlfn._xlws.FILTER(Int.Out!AA:AA,Int.Out!B:B=E114),_xlfn._xlws.FILTER(Make.Trt!D:D,Make.Trt!C:C=B114))))),"")</f>
        <v/>
      </c>
      <c r="D114" s="636"/>
      <c r="E114" s="636"/>
      <c r="F114" s="218"/>
      <c r="G114" s="218"/>
      <c r="H114" s="218"/>
      <c r="I114" s="619" t="s">
        <v>109</v>
      </c>
      <c r="J114" s="619" t="s">
        <v>109</v>
      </c>
      <c r="K114" s="652"/>
      <c r="L114" s="329"/>
      <c r="M114" s="7"/>
      <c r="N114" s="434" t="str">
        <f>IF(OR(ISBLANK($A114),ISBLANK($G114)),"",IFERROR(IF(INDEX(Times!N:N,MATCH(CONCATENATE($G114,$A114),Times!$S:$S,0))=0,"",INDEX(Times!N:N,MATCH(CONCATENATE($G114,$A114),Times!$S:$S,0))),""))</f>
        <v/>
      </c>
      <c r="O114" s="434" t="str">
        <f>IF(OR(ISBLANK($A114),ISBLANK($G114)),"",IFERROR(IF(INDEX(Times!O:O,MATCH(CONCATENATE($G114,$A114),Times!$S:$S,0))=0,"",INDEX(Times!O:O,MATCH(CONCATENATE($G114,$A114),Times!$S:$S,0))),""))</f>
        <v/>
      </c>
      <c r="P114" s="434" t="str">
        <f>IF(OR(ISBLANK($A114),ISBLANK($G114)),"",IFERROR(IF(INDEX(Times!P:P,MATCH(CONCATENATE($G114,$A114),Times!$S:$S,0))=0,"",INDEX(Times!P:P,MATCH(CONCATENATE($G114,$A114),Times!$S:$S,0))),""))</f>
        <v/>
      </c>
      <c r="Q114" s="434" t="str">
        <f>IF(OR(ISBLANK($A114),ISBLANK($G114)),"",IFERROR(IF(INDEX(Times!Q:Q,MATCH(CONCATENATE($G114,$A114),Times!$S:$S,0))=0,"",INDEX(Times!Q:Q,MATCH(CONCATENATE($G114,$A114),Times!$S:$S,0))),""))</f>
        <v/>
      </c>
      <c r="R114" s="218" t="str">
        <f>IF(OR(ISBLANK($A114),ISBLANK($G114)),"",IFERROR(IF(INDEX(Times!R:R,MATCH(CONCATENATE($G114,$A114),Times!$S:$S,0))=0,"",INDEX(Times!R:R,MATCH(CONCATENATE($G114,$A114),Times!$S:$S,0))),""))</f>
        <v/>
      </c>
      <c r="S114" s="645"/>
      <c r="T114" s="645"/>
      <c r="U114" s="218"/>
      <c r="V114" s="329"/>
      <c r="W114" s="329"/>
      <c r="X114" s="329"/>
      <c r="Y114" s="329"/>
      <c r="Z114" s="329"/>
      <c r="AA114" s="329"/>
      <c r="AB114" s="329"/>
      <c r="AC114" s="7"/>
      <c r="AD114" s="7"/>
      <c r="AE114" s="7"/>
      <c r="AF114" s="7"/>
      <c r="AG114" s="7"/>
      <c r="AH114" s="7"/>
      <c r="AI114" s="7"/>
      <c r="AJ114" s="7"/>
      <c r="AK114" s="7"/>
    </row>
    <row r="115" spans="1:37" x14ac:dyDescent="0.5">
      <c r="A115" s="218"/>
      <c r="B115" s="634"/>
      <c r="C115" s="647" t="str" cm="1">
        <f t="array" ref="C115">IFERROR(IF(ISBLANK(A115),"",IF(AND(ISBLANK(B115),ISBLANK(E115),ISBLANK(F115)),"",IF(AND(ISBLANK(B115),ISBLANK(E115),NOT(ISBLANK(F115))),_xlfn._xlws.FILTER('Rot.Out'!L:L,'Rot.Out'!B:B=EnterData!F115),IF(AND(ISBLANK(B115),NOT(ISBLANK(E115))),_xlfn._xlws.FILTER(Int.Out!AA:AA,Int.Out!B:B=E115),_xlfn._xlws.FILTER(Make.Trt!D:D,Make.Trt!C:C=B115))))),"")</f>
        <v/>
      </c>
      <c r="D115" s="636"/>
      <c r="E115" s="636"/>
      <c r="F115" s="218"/>
      <c r="G115" s="218"/>
      <c r="H115" s="218"/>
      <c r="I115" s="619" t="s">
        <v>109</v>
      </c>
      <c r="J115" s="619" t="s">
        <v>109</v>
      </c>
      <c r="K115" s="652"/>
      <c r="L115" s="329"/>
      <c r="M115" s="7"/>
      <c r="N115" s="434" t="str">
        <f>IF(OR(ISBLANK($A115),ISBLANK($G115)),"",IFERROR(IF(INDEX(Times!N:N,MATCH(CONCATENATE($G115,$A115),Times!$S:$S,0))=0,"",INDEX(Times!N:N,MATCH(CONCATENATE($G115,$A115),Times!$S:$S,0))),""))</f>
        <v/>
      </c>
      <c r="O115" s="434" t="str">
        <f>IF(OR(ISBLANK($A115),ISBLANK($G115)),"",IFERROR(IF(INDEX(Times!O:O,MATCH(CONCATENATE($G115,$A115),Times!$S:$S,0))=0,"",INDEX(Times!O:O,MATCH(CONCATENATE($G115,$A115),Times!$S:$S,0))),""))</f>
        <v/>
      </c>
      <c r="P115" s="434" t="str">
        <f>IF(OR(ISBLANK($A115),ISBLANK($G115)),"",IFERROR(IF(INDEX(Times!P:P,MATCH(CONCATENATE($G115,$A115),Times!$S:$S,0))=0,"",INDEX(Times!P:P,MATCH(CONCATENATE($G115,$A115),Times!$S:$S,0))),""))</f>
        <v/>
      </c>
      <c r="Q115" s="434" t="str">
        <f>IF(OR(ISBLANK($A115),ISBLANK($G115)),"",IFERROR(IF(INDEX(Times!Q:Q,MATCH(CONCATENATE($G115,$A115),Times!$S:$S,0))=0,"",INDEX(Times!Q:Q,MATCH(CONCATENATE($G115,$A115),Times!$S:$S,0))),""))</f>
        <v/>
      </c>
      <c r="R115" s="218" t="str">
        <f>IF(OR(ISBLANK($A115),ISBLANK($G115)),"",IFERROR(IF(INDEX(Times!R:R,MATCH(CONCATENATE($G115,$A115),Times!$S:$S,0))=0,"",INDEX(Times!R:R,MATCH(CONCATENATE($G115,$A115),Times!$S:$S,0))),""))</f>
        <v/>
      </c>
      <c r="S115" s="645"/>
      <c r="T115" s="645"/>
      <c r="U115" s="218"/>
      <c r="V115" s="329"/>
      <c r="W115" s="329"/>
      <c r="X115" s="329"/>
      <c r="Y115" s="329"/>
      <c r="Z115" s="329"/>
      <c r="AA115" s="329"/>
      <c r="AB115" s="329"/>
      <c r="AC115" s="7"/>
      <c r="AD115" s="7"/>
      <c r="AE115" s="7"/>
      <c r="AF115" s="7"/>
      <c r="AG115" s="7"/>
      <c r="AH115" s="7"/>
      <c r="AI115" s="7"/>
      <c r="AJ115" s="7"/>
      <c r="AK115" s="7"/>
    </row>
    <row r="116" spans="1:37" x14ac:dyDescent="0.5">
      <c r="A116" s="218"/>
      <c r="B116" s="634"/>
      <c r="C116" s="647" t="str" cm="1">
        <f t="array" ref="C116">IFERROR(IF(ISBLANK(A116),"",IF(AND(ISBLANK(B116),ISBLANK(E116),ISBLANK(F116)),"",IF(AND(ISBLANK(B116),ISBLANK(E116),NOT(ISBLANK(F116))),_xlfn._xlws.FILTER('Rot.Out'!L:L,'Rot.Out'!B:B=EnterData!F116),IF(AND(ISBLANK(B116),NOT(ISBLANK(E116))),_xlfn._xlws.FILTER(Int.Out!AA:AA,Int.Out!B:B=E116),_xlfn._xlws.FILTER(Make.Trt!D:D,Make.Trt!C:C=B116))))),"")</f>
        <v/>
      </c>
      <c r="D116" s="636"/>
      <c r="E116" s="636"/>
      <c r="F116" s="218"/>
      <c r="G116" s="218"/>
      <c r="H116" s="218"/>
      <c r="I116" s="619" t="s">
        <v>109</v>
      </c>
      <c r="J116" s="619" t="s">
        <v>109</v>
      </c>
      <c r="K116" s="652"/>
      <c r="L116" s="329"/>
      <c r="M116" s="7"/>
      <c r="N116" s="434" t="str">
        <f>IF(OR(ISBLANK($A116),ISBLANK($G116)),"",IFERROR(IF(INDEX(Times!N:N,MATCH(CONCATENATE($G116,$A116),Times!$S:$S,0))=0,"",INDEX(Times!N:N,MATCH(CONCATENATE($G116,$A116),Times!$S:$S,0))),""))</f>
        <v/>
      </c>
      <c r="O116" s="434" t="str">
        <f>IF(OR(ISBLANK($A116),ISBLANK($G116)),"",IFERROR(IF(INDEX(Times!O:O,MATCH(CONCATENATE($G116,$A116),Times!$S:$S,0))=0,"",INDEX(Times!O:O,MATCH(CONCATENATE($G116,$A116),Times!$S:$S,0))),""))</f>
        <v/>
      </c>
      <c r="P116" s="434" t="str">
        <f>IF(OR(ISBLANK($A116),ISBLANK($G116)),"",IFERROR(IF(INDEX(Times!P:P,MATCH(CONCATENATE($G116,$A116),Times!$S:$S,0))=0,"",INDEX(Times!P:P,MATCH(CONCATENATE($G116,$A116),Times!$S:$S,0))),""))</f>
        <v/>
      </c>
      <c r="Q116" s="434" t="str">
        <f>IF(OR(ISBLANK($A116),ISBLANK($G116)),"",IFERROR(IF(INDEX(Times!Q:Q,MATCH(CONCATENATE($G116,$A116),Times!$S:$S,0))=0,"",INDEX(Times!Q:Q,MATCH(CONCATENATE($G116,$A116),Times!$S:$S,0))),""))</f>
        <v/>
      </c>
      <c r="R116" s="218" t="str">
        <f>IF(OR(ISBLANK($A116),ISBLANK($G116)),"",IFERROR(IF(INDEX(Times!R:R,MATCH(CONCATENATE($G116,$A116),Times!$S:$S,0))=0,"",INDEX(Times!R:R,MATCH(CONCATENATE($G116,$A116),Times!$S:$S,0))),""))</f>
        <v/>
      </c>
      <c r="S116" s="645"/>
      <c r="T116" s="645"/>
      <c r="U116" s="218"/>
      <c r="V116" s="329"/>
      <c r="W116" s="329"/>
      <c r="X116" s="329"/>
      <c r="Y116" s="329"/>
      <c r="Z116" s="329"/>
      <c r="AA116" s="329"/>
      <c r="AB116" s="329"/>
      <c r="AC116" s="7"/>
      <c r="AD116" s="7"/>
      <c r="AE116" s="7"/>
      <c r="AF116" s="7"/>
      <c r="AG116" s="7"/>
      <c r="AH116" s="7"/>
      <c r="AI116" s="7"/>
      <c r="AJ116" s="7"/>
      <c r="AK116" s="7"/>
    </row>
    <row r="117" spans="1:37" x14ac:dyDescent="0.5">
      <c r="A117" s="218"/>
      <c r="B117" s="634"/>
      <c r="C117" s="647" t="str" cm="1">
        <f t="array" ref="C117">IFERROR(IF(ISBLANK(A117),"",IF(AND(ISBLANK(B117),ISBLANK(E117),ISBLANK(F117)),"",IF(AND(ISBLANK(B117),ISBLANK(E117),NOT(ISBLANK(F117))),_xlfn._xlws.FILTER('Rot.Out'!L:L,'Rot.Out'!B:B=EnterData!F117),IF(AND(ISBLANK(B117),NOT(ISBLANK(E117))),_xlfn._xlws.FILTER(Int.Out!AA:AA,Int.Out!B:B=E117),_xlfn._xlws.FILTER(Make.Trt!D:D,Make.Trt!C:C=B117))))),"")</f>
        <v/>
      </c>
      <c r="D117" s="636"/>
      <c r="E117" s="636"/>
      <c r="F117" s="218"/>
      <c r="G117" s="218"/>
      <c r="H117" s="218"/>
      <c r="I117" s="619" t="s">
        <v>109</v>
      </c>
      <c r="J117" s="619" t="s">
        <v>109</v>
      </c>
      <c r="K117" s="652"/>
      <c r="L117" s="329"/>
      <c r="M117" s="7"/>
      <c r="N117" s="434" t="str">
        <f>IF(OR(ISBLANK($A117),ISBLANK($G117)),"",IFERROR(IF(INDEX(Times!N:N,MATCH(CONCATENATE($G117,$A117),Times!$S:$S,0))=0,"",INDEX(Times!N:N,MATCH(CONCATENATE($G117,$A117),Times!$S:$S,0))),""))</f>
        <v/>
      </c>
      <c r="O117" s="434" t="str">
        <f>IF(OR(ISBLANK($A117),ISBLANK($G117)),"",IFERROR(IF(INDEX(Times!O:O,MATCH(CONCATENATE($G117,$A117),Times!$S:$S,0))=0,"",INDEX(Times!O:O,MATCH(CONCATENATE($G117,$A117),Times!$S:$S,0))),""))</f>
        <v/>
      </c>
      <c r="P117" s="434" t="str">
        <f>IF(OR(ISBLANK($A117),ISBLANK($G117)),"",IFERROR(IF(INDEX(Times!P:P,MATCH(CONCATENATE($G117,$A117),Times!$S:$S,0))=0,"",INDEX(Times!P:P,MATCH(CONCATENATE($G117,$A117),Times!$S:$S,0))),""))</f>
        <v/>
      </c>
      <c r="Q117" s="434" t="str">
        <f>IF(OR(ISBLANK($A117),ISBLANK($G117)),"",IFERROR(IF(INDEX(Times!Q:Q,MATCH(CONCATENATE($G117,$A117),Times!$S:$S,0))=0,"",INDEX(Times!Q:Q,MATCH(CONCATENATE($G117,$A117),Times!$S:$S,0))),""))</f>
        <v/>
      </c>
      <c r="R117" s="218" t="str">
        <f>IF(OR(ISBLANK($A117),ISBLANK($G117)),"",IFERROR(IF(INDEX(Times!R:R,MATCH(CONCATENATE($G117,$A117),Times!$S:$S,0))=0,"",INDEX(Times!R:R,MATCH(CONCATENATE($G117,$A117),Times!$S:$S,0))),""))</f>
        <v/>
      </c>
      <c r="S117" s="645"/>
      <c r="T117" s="645"/>
      <c r="U117" s="218"/>
      <c r="V117" s="329"/>
      <c r="W117" s="329"/>
      <c r="X117" s="329"/>
      <c r="Y117" s="329"/>
      <c r="Z117" s="329"/>
      <c r="AA117" s="329"/>
      <c r="AB117" s="329"/>
      <c r="AC117" s="7"/>
      <c r="AD117" s="7"/>
      <c r="AE117" s="7"/>
      <c r="AF117" s="7"/>
      <c r="AG117" s="7"/>
      <c r="AH117" s="7"/>
      <c r="AI117" s="7"/>
      <c r="AJ117" s="7"/>
      <c r="AK117" s="7"/>
    </row>
    <row r="118" spans="1:37" x14ac:dyDescent="0.5">
      <c r="A118" s="218"/>
      <c r="B118" s="634"/>
      <c r="C118" s="647" t="str" cm="1">
        <f t="array" ref="C118">IFERROR(IF(ISBLANK(A118),"",IF(AND(ISBLANK(B118),ISBLANK(E118),ISBLANK(F118)),"",IF(AND(ISBLANK(B118),ISBLANK(E118),NOT(ISBLANK(F118))),_xlfn._xlws.FILTER('Rot.Out'!L:L,'Rot.Out'!B:B=EnterData!F118),IF(AND(ISBLANK(B118),NOT(ISBLANK(E118))),_xlfn._xlws.FILTER(Int.Out!AA:AA,Int.Out!B:B=E118),_xlfn._xlws.FILTER(Make.Trt!D:D,Make.Trt!C:C=B118))))),"")</f>
        <v/>
      </c>
      <c r="D118" s="636"/>
      <c r="E118" s="636"/>
      <c r="F118" s="218"/>
      <c r="G118" s="218"/>
      <c r="H118" s="218"/>
      <c r="I118" s="619" t="s">
        <v>109</v>
      </c>
      <c r="J118" s="619" t="s">
        <v>109</v>
      </c>
      <c r="K118" s="652"/>
      <c r="L118" s="329"/>
      <c r="M118" s="7"/>
      <c r="N118" s="434" t="str">
        <f>IF(OR(ISBLANK($A118),ISBLANK($G118)),"",IFERROR(IF(INDEX(Times!N:N,MATCH(CONCATENATE($G118,$A118),Times!$S:$S,0))=0,"",INDEX(Times!N:N,MATCH(CONCATENATE($G118,$A118),Times!$S:$S,0))),""))</f>
        <v/>
      </c>
      <c r="O118" s="434" t="str">
        <f>IF(OR(ISBLANK($A118),ISBLANK($G118)),"",IFERROR(IF(INDEX(Times!O:O,MATCH(CONCATENATE($G118,$A118),Times!$S:$S,0))=0,"",INDEX(Times!O:O,MATCH(CONCATENATE($G118,$A118),Times!$S:$S,0))),""))</f>
        <v/>
      </c>
      <c r="P118" s="434" t="str">
        <f>IF(OR(ISBLANK($A118),ISBLANK($G118)),"",IFERROR(IF(INDEX(Times!P:P,MATCH(CONCATENATE($G118,$A118),Times!$S:$S,0))=0,"",INDEX(Times!P:P,MATCH(CONCATENATE($G118,$A118),Times!$S:$S,0))),""))</f>
        <v/>
      </c>
      <c r="Q118" s="434" t="str">
        <f>IF(OR(ISBLANK($A118),ISBLANK($G118)),"",IFERROR(IF(INDEX(Times!Q:Q,MATCH(CONCATENATE($G118,$A118),Times!$S:$S,0))=0,"",INDEX(Times!Q:Q,MATCH(CONCATENATE($G118,$A118),Times!$S:$S,0))),""))</f>
        <v/>
      </c>
      <c r="R118" s="218" t="str">
        <f>IF(OR(ISBLANK($A118),ISBLANK($G118)),"",IFERROR(IF(INDEX(Times!R:R,MATCH(CONCATENATE($G118,$A118),Times!$S:$S,0))=0,"",INDEX(Times!R:R,MATCH(CONCATENATE($G118,$A118),Times!$S:$S,0))),""))</f>
        <v/>
      </c>
      <c r="S118" s="645"/>
      <c r="T118" s="645"/>
      <c r="U118" s="218"/>
      <c r="V118" s="329"/>
      <c r="W118" s="329"/>
      <c r="X118" s="329"/>
      <c r="Y118" s="329"/>
      <c r="Z118" s="329"/>
      <c r="AA118" s="329"/>
      <c r="AB118" s="329"/>
      <c r="AC118" s="7"/>
      <c r="AD118" s="7"/>
      <c r="AE118" s="7"/>
      <c r="AF118" s="7"/>
      <c r="AG118" s="7"/>
      <c r="AH118" s="7"/>
      <c r="AI118" s="7"/>
      <c r="AJ118" s="7"/>
      <c r="AK118" s="7"/>
    </row>
    <row r="119" spans="1:37" x14ac:dyDescent="0.5">
      <c r="A119" s="218"/>
      <c r="B119" s="634"/>
      <c r="C119" s="647" t="str" cm="1">
        <f t="array" ref="C119">IFERROR(IF(ISBLANK(A119),"",IF(AND(ISBLANK(B119),ISBLANK(E119),ISBLANK(F119)),"",IF(AND(ISBLANK(B119),ISBLANK(E119),NOT(ISBLANK(F119))),_xlfn._xlws.FILTER('Rot.Out'!L:L,'Rot.Out'!B:B=EnterData!F119),IF(AND(ISBLANK(B119),NOT(ISBLANK(E119))),_xlfn._xlws.FILTER(Int.Out!AA:AA,Int.Out!B:B=E119),_xlfn._xlws.FILTER(Make.Trt!D:D,Make.Trt!C:C=B119))))),"")</f>
        <v/>
      </c>
      <c r="D119" s="636"/>
      <c r="E119" s="636"/>
      <c r="F119" s="218"/>
      <c r="G119" s="218"/>
      <c r="H119" s="218"/>
      <c r="I119" s="619" t="s">
        <v>109</v>
      </c>
      <c r="J119" s="619" t="s">
        <v>109</v>
      </c>
      <c r="K119" s="652"/>
      <c r="L119" s="329"/>
      <c r="M119" s="7"/>
      <c r="N119" s="434" t="str">
        <f>IF(OR(ISBLANK($A119),ISBLANK($G119)),"",IFERROR(IF(INDEX(Times!N:N,MATCH(CONCATENATE($G119,$A119),Times!$S:$S,0))=0,"",INDEX(Times!N:N,MATCH(CONCATENATE($G119,$A119),Times!$S:$S,0))),""))</f>
        <v/>
      </c>
      <c r="O119" s="434" t="str">
        <f>IF(OR(ISBLANK($A119),ISBLANK($G119)),"",IFERROR(IF(INDEX(Times!O:O,MATCH(CONCATENATE($G119,$A119),Times!$S:$S,0))=0,"",INDEX(Times!O:O,MATCH(CONCATENATE($G119,$A119),Times!$S:$S,0))),""))</f>
        <v/>
      </c>
      <c r="P119" s="434" t="str">
        <f>IF(OR(ISBLANK($A119),ISBLANK($G119)),"",IFERROR(IF(INDEX(Times!P:P,MATCH(CONCATENATE($G119,$A119),Times!$S:$S,0))=0,"",INDEX(Times!P:P,MATCH(CONCATENATE($G119,$A119),Times!$S:$S,0))),""))</f>
        <v/>
      </c>
      <c r="Q119" s="434" t="str">
        <f>IF(OR(ISBLANK($A119),ISBLANK($G119)),"",IFERROR(IF(INDEX(Times!Q:Q,MATCH(CONCATENATE($G119,$A119),Times!$S:$S,0))=0,"",INDEX(Times!Q:Q,MATCH(CONCATENATE($G119,$A119),Times!$S:$S,0))),""))</f>
        <v/>
      </c>
      <c r="R119" s="218" t="str">
        <f>IF(OR(ISBLANK($A119),ISBLANK($G119)),"",IFERROR(IF(INDEX(Times!R:R,MATCH(CONCATENATE($G119,$A119),Times!$S:$S,0))=0,"",INDEX(Times!R:R,MATCH(CONCATENATE($G119,$A119),Times!$S:$S,0))),""))</f>
        <v/>
      </c>
      <c r="S119" s="645"/>
      <c r="T119" s="645"/>
      <c r="U119" s="218"/>
      <c r="V119" s="329"/>
      <c r="W119" s="329"/>
      <c r="X119" s="329"/>
      <c r="Y119" s="329"/>
      <c r="Z119" s="329"/>
      <c r="AA119" s="329"/>
      <c r="AB119" s="329"/>
      <c r="AC119" s="7"/>
      <c r="AD119" s="7"/>
      <c r="AE119" s="7"/>
      <c r="AF119" s="7"/>
      <c r="AG119" s="7"/>
      <c r="AH119" s="7"/>
      <c r="AI119" s="7"/>
      <c r="AJ119" s="7"/>
      <c r="AK119" s="7"/>
    </row>
    <row r="120" spans="1:37" x14ac:dyDescent="0.5">
      <c r="A120" s="218"/>
      <c r="B120" s="634"/>
      <c r="C120" s="647" t="str" cm="1">
        <f t="array" ref="C120">IFERROR(IF(ISBLANK(A120),"",IF(AND(ISBLANK(B120),ISBLANK(E120),ISBLANK(F120)),"",IF(AND(ISBLANK(B120),ISBLANK(E120),NOT(ISBLANK(F120))),_xlfn._xlws.FILTER('Rot.Out'!L:L,'Rot.Out'!B:B=EnterData!F120),IF(AND(ISBLANK(B120),NOT(ISBLANK(E120))),_xlfn._xlws.FILTER(Int.Out!AA:AA,Int.Out!B:B=E120),_xlfn._xlws.FILTER(Make.Trt!D:D,Make.Trt!C:C=B120))))),"")</f>
        <v/>
      </c>
      <c r="D120" s="636"/>
      <c r="E120" s="636"/>
      <c r="F120" s="218"/>
      <c r="G120" s="218"/>
      <c r="H120" s="218"/>
      <c r="I120" s="619" t="s">
        <v>109</v>
      </c>
      <c r="J120" s="619" t="s">
        <v>109</v>
      </c>
      <c r="K120" s="652"/>
      <c r="L120" s="329"/>
      <c r="M120" s="7"/>
      <c r="N120" s="434" t="str">
        <f>IF(OR(ISBLANK($A120),ISBLANK($G120)),"",IFERROR(IF(INDEX(Times!N:N,MATCH(CONCATENATE($G120,$A120),Times!$S:$S,0))=0,"",INDEX(Times!N:N,MATCH(CONCATENATE($G120,$A120),Times!$S:$S,0))),""))</f>
        <v/>
      </c>
      <c r="O120" s="434" t="str">
        <f>IF(OR(ISBLANK($A120),ISBLANK($G120)),"",IFERROR(IF(INDEX(Times!O:O,MATCH(CONCATENATE($G120,$A120),Times!$S:$S,0))=0,"",INDEX(Times!O:O,MATCH(CONCATENATE($G120,$A120),Times!$S:$S,0))),""))</f>
        <v/>
      </c>
      <c r="P120" s="434" t="str">
        <f>IF(OR(ISBLANK($A120),ISBLANK($G120)),"",IFERROR(IF(INDEX(Times!P:P,MATCH(CONCATENATE($G120,$A120),Times!$S:$S,0))=0,"",INDEX(Times!P:P,MATCH(CONCATENATE($G120,$A120),Times!$S:$S,0))),""))</f>
        <v/>
      </c>
      <c r="Q120" s="434" t="str">
        <f>IF(OR(ISBLANK($A120),ISBLANK($G120)),"",IFERROR(IF(INDEX(Times!Q:Q,MATCH(CONCATENATE($G120,$A120),Times!$S:$S,0))=0,"",INDEX(Times!Q:Q,MATCH(CONCATENATE($G120,$A120),Times!$S:$S,0))),""))</f>
        <v/>
      </c>
      <c r="R120" s="218" t="str">
        <f>IF(OR(ISBLANK($A120),ISBLANK($G120)),"",IFERROR(IF(INDEX(Times!R:R,MATCH(CONCATENATE($G120,$A120),Times!$S:$S,0))=0,"",INDEX(Times!R:R,MATCH(CONCATENATE($G120,$A120),Times!$S:$S,0))),""))</f>
        <v/>
      </c>
      <c r="S120" s="645"/>
      <c r="T120" s="645"/>
      <c r="U120" s="218"/>
      <c r="V120" s="329"/>
      <c r="W120" s="329"/>
      <c r="X120" s="329"/>
      <c r="Y120" s="329"/>
      <c r="Z120" s="329"/>
      <c r="AA120" s="329"/>
      <c r="AB120" s="329"/>
      <c r="AC120" s="7"/>
      <c r="AD120" s="7"/>
      <c r="AE120" s="7"/>
      <c r="AF120" s="7"/>
      <c r="AG120" s="7"/>
      <c r="AH120" s="7"/>
      <c r="AI120" s="7"/>
      <c r="AJ120" s="7"/>
      <c r="AK120" s="7"/>
    </row>
    <row r="121" spans="1:37" x14ac:dyDescent="0.5">
      <c r="A121" s="218"/>
      <c r="B121" s="634"/>
      <c r="C121" s="647" t="str" cm="1">
        <f t="array" ref="C121">IFERROR(IF(ISBLANK(A121),"",IF(AND(ISBLANK(B121),ISBLANK(E121),ISBLANK(F121)),"",IF(AND(ISBLANK(B121),ISBLANK(E121),NOT(ISBLANK(F121))),_xlfn._xlws.FILTER('Rot.Out'!L:L,'Rot.Out'!B:B=EnterData!F121),IF(AND(ISBLANK(B121),NOT(ISBLANK(E121))),_xlfn._xlws.FILTER(Int.Out!AA:AA,Int.Out!B:B=E121),_xlfn._xlws.FILTER(Make.Trt!D:D,Make.Trt!C:C=B121))))),"")</f>
        <v/>
      </c>
      <c r="D121" s="636"/>
      <c r="E121" s="636"/>
      <c r="F121" s="218"/>
      <c r="G121" s="218"/>
      <c r="H121" s="218"/>
      <c r="I121" s="619" t="s">
        <v>109</v>
      </c>
      <c r="J121" s="619" t="s">
        <v>109</v>
      </c>
      <c r="K121" s="652"/>
      <c r="L121" s="329"/>
      <c r="M121" s="7"/>
      <c r="N121" s="434" t="str">
        <f>IF(OR(ISBLANK($A121),ISBLANK($G121)),"",IFERROR(IF(INDEX(Times!N:N,MATCH(CONCATENATE($G121,$A121),Times!$S:$S,0))=0,"",INDEX(Times!N:N,MATCH(CONCATENATE($G121,$A121),Times!$S:$S,0))),""))</f>
        <v/>
      </c>
      <c r="O121" s="434" t="str">
        <f>IF(OR(ISBLANK($A121),ISBLANK($G121)),"",IFERROR(IF(INDEX(Times!O:O,MATCH(CONCATENATE($G121,$A121),Times!$S:$S,0))=0,"",INDEX(Times!O:O,MATCH(CONCATENATE($G121,$A121),Times!$S:$S,0))),""))</f>
        <v/>
      </c>
      <c r="P121" s="434" t="str">
        <f>IF(OR(ISBLANK($A121),ISBLANK($G121)),"",IFERROR(IF(INDEX(Times!P:P,MATCH(CONCATENATE($G121,$A121),Times!$S:$S,0))=0,"",INDEX(Times!P:P,MATCH(CONCATENATE($G121,$A121),Times!$S:$S,0))),""))</f>
        <v/>
      </c>
      <c r="Q121" s="434" t="str">
        <f>IF(OR(ISBLANK($A121),ISBLANK($G121)),"",IFERROR(IF(INDEX(Times!Q:Q,MATCH(CONCATENATE($G121,$A121),Times!$S:$S,0))=0,"",INDEX(Times!Q:Q,MATCH(CONCATENATE($G121,$A121),Times!$S:$S,0))),""))</f>
        <v/>
      </c>
      <c r="R121" s="218" t="str">
        <f>IF(OR(ISBLANK($A121),ISBLANK($G121)),"",IFERROR(IF(INDEX(Times!R:R,MATCH(CONCATENATE($G121,$A121),Times!$S:$S,0))=0,"",INDEX(Times!R:R,MATCH(CONCATENATE($G121,$A121),Times!$S:$S,0))),""))</f>
        <v/>
      </c>
      <c r="S121" s="645"/>
      <c r="T121" s="645"/>
      <c r="U121" s="218"/>
      <c r="V121" s="329"/>
      <c r="W121" s="329"/>
      <c r="X121" s="329"/>
      <c r="Y121" s="329"/>
      <c r="Z121" s="329"/>
      <c r="AA121" s="329"/>
      <c r="AB121" s="329"/>
      <c r="AC121" s="7"/>
      <c r="AD121" s="7"/>
      <c r="AE121" s="7"/>
      <c r="AF121" s="7"/>
      <c r="AG121" s="7"/>
      <c r="AH121" s="7"/>
      <c r="AI121" s="7"/>
      <c r="AJ121" s="7"/>
      <c r="AK121" s="7"/>
    </row>
    <row r="122" spans="1:37" x14ac:dyDescent="0.5">
      <c r="A122" s="218"/>
      <c r="B122" s="634"/>
      <c r="C122" s="647" t="str" cm="1">
        <f t="array" ref="C122">IFERROR(IF(ISBLANK(A122),"",IF(AND(ISBLANK(B122),ISBLANK(E122),ISBLANK(F122)),"",IF(AND(ISBLANK(B122),ISBLANK(E122),NOT(ISBLANK(F122))),_xlfn._xlws.FILTER('Rot.Out'!L:L,'Rot.Out'!B:B=EnterData!F122),IF(AND(ISBLANK(B122),NOT(ISBLANK(E122))),_xlfn._xlws.FILTER(Int.Out!AA:AA,Int.Out!B:B=E122),_xlfn._xlws.FILTER(Make.Trt!D:D,Make.Trt!C:C=B122))))),"")</f>
        <v/>
      </c>
      <c r="D122" s="636"/>
      <c r="E122" s="636"/>
      <c r="F122" s="218"/>
      <c r="G122" s="218"/>
      <c r="H122" s="218"/>
      <c r="I122" s="619" t="s">
        <v>109</v>
      </c>
      <c r="J122" s="619" t="s">
        <v>109</v>
      </c>
      <c r="K122" s="652"/>
      <c r="L122" s="329"/>
      <c r="M122" s="7"/>
      <c r="N122" s="434" t="str">
        <f>IF(OR(ISBLANK($A122),ISBLANK($G122)),"",IFERROR(IF(INDEX(Times!N:N,MATCH(CONCATENATE($G122,$A122),Times!$S:$S,0))=0,"",INDEX(Times!N:N,MATCH(CONCATENATE($G122,$A122),Times!$S:$S,0))),""))</f>
        <v/>
      </c>
      <c r="O122" s="434" t="str">
        <f>IF(OR(ISBLANK($A122),ISBLANK($G122)),"",IFERROR(IF(INDEX(Times!O:O,MATCH(CONCATENATE($G122,$A122),Times!$S:$S,0))=0,"",INDEX(Times!O:O,MATCH(CONCATENATE($G122,$A122),Times!$S:$S,0))),""))</f>
        <v/>
      </c>
      <c r="P122" s="434" t="str">
        <f>IF(OR(ISBLANK($A122),ISBLANK($G122)),"",IFERROR(IF(INDEX(Times!P:P,MATCH(CONCATENATE($G122,$A122),Times!$S:$S,0))=0,"",INDEX(Times!P:P,MATCH(CONCATENATE($G122,$A122),Times!$S:$S,0))),""))</f>
        <v/>
      </c>
      <c r="Q122" s="434" t="str">
        <f>IF(OR(ISBLANK($A122),ISBLANK($G122)),"",IFERROR(IF(INDEX(Times!Q:Q,MATCH(CONCATENATE($G122,$A122),Times!$S:$S,0))=0,"",INDEX(Times!Q:Q,MATCH(CONCATENATE($G122,$A122),Times!$S:$S,0))),""))</f>
        <v/>
      </c>
      <c r="R122" s="218" t="str">
        <f>IF(OR(ISBLANK($A122),ISBLANK($G122)),"",IFERROR(IF(INDEX(Times!R:R,MATCH(CONCATENATE($G122,$A122),Times!$S:$S,0))=0,"",INDEX(Times!R:R,MATCH(CONCATENATE($G122,$A122),Times!$S:$S,0))),""))</f>
        <v/>
      </c>
      <c r="S122" s="645"/>
      <c r="T122" s="645"/>
      <c r="U122" s="218"/>
      <c r="V122" s="329"/>
      <c r="W122" s="329"/>
      <c r="X122" s="329"/>
      <c r="Y122" s="329"/>
      <c r="Z122" s="329"/>
      <c r="AA122" s="329"/>
      <c r="AB122" s="329"/>
      <c r="AC122" s="7"/>
      <c r="AD122" s="7"/>
      <c r="AE122" s="7"/>
      <c r="AF122" s="7"/>
      <c r="AG122" s="7"/>
      <c r="AH122" s="7"/>
      <c r="AI122" s="7"/>
      <c r="AJ122" s="7"/>
      <c r="AK122" s="7"/>
    </row>
    <row r="123" spans="1:37" x14ac:dyDescent="0.5">
      <c r="A123" s="218"/>
      <c r="B123" s="634"/>
      <c r="C123" s="647" t="str" cm="1">
        <f t="array" ref="C123">IFERROR(IF(ISBLANK(A123),"",IF(AND(ISBLANK(B123),ISBLANK(E123),ISBLANK(F123)),"",IF(AND(ISBLANK(B123),ISBLANK(E123),NOT(ISBLANK(F123))),_xlfn._xlws.FILTER('Rot.Out'!L:L,'Rot.Out'!B:B=EnterData!F123),IF(AND(ISBLANK(B123),NOT(ISBLANK(E123))),_xlfn._xlws.FILTER(Int.Out!AA:AA,Int.Out!B:B=E123),_xlfn._xlws.FILTER(Make.Trt!D:D,Make.Trt!C:C=B123))))),"")</f>
        <v/>
      </c>
      <c r="D123" s="636"/>
      <c r="E123" s="636"/>
      <c r="F123" s="218"/>
      <c r="G123" s="218"/>
      <c r="H123" s="218"/>
      <c r="I123" s="619" t="s">
        <v>109</v>
      </c>
      <c r="J123" s="619" t="s">
        <v>109</v>
      </c>
      <c r="K123" s="652"/>
      <c r="L123" s="329"/>
      <c r="M123" s="7"/>
      <c r="N123" s="434" t="str">
        <f>IF(OR(ISBLANK($A123),ISBLANK($G123)),"",IFERROR(IF(INDEX(Times!N:N,MATCH(CONCATENATE($G123,$A123),Times!$S:$S,0))=0,"",INDEX(Times!N:N,MATCH(CONCATENATE($G123,$A123),Times!$S:$S,0))),""))</f>
        <v/>
      </c>
      <c r="O123" s="434" t="str">
        <f>IF(OR(ISBLANK($A123),ISBLANK($G123)),"",IFERROR(IF(INDEX(Times!O:O,MATCH(CONCATENATE($G123,$A123),Times!$S:$S,0))=0,"",INDEX(Times!O:O,MATCH(CONCATENATE($G123,$A123),Times!$S:$S,0))),""))</f>
        <v/>
      </c>
      <c r="P123" s="434" t="str">
        <f>IF(OR(ISBLANK($A123),ISBLANK($G123)),"",IFERROR(IF(INDEX(Times!P:P,MATCH(CONCATENATE($G123,$A123),Times!$S:$S,0))=0,"",INDEX(Times!P:P,MATCH(CONCATENATE($G123,$A123),Times!$S:$S,0))),""))</f>
        <v/>
      </c>
      <c r="Q123" s="434" t="str">
        <f>IF(OR(ISBLANK($A123),ISBLANK($G123)),"",IFERROR(IF(INDEX(Times!Q:Q,MATCH(CONCATENATE($G123,$A123),Times!$S:$S,0))=0,"",INDEX(Times!Q:Q,MATCH(CONCATENATE($G123,$A123),Times!$S:$S,0))),""))</f>
        <v/>
      </c>
      <c r="R123" s="218" t="str">
        <f>IF(OR(ISBLANK($A123),ISBLANK($G123)),"",IFERROR(IF(INDEX(Times!R:R,MATCH(CONCATENATE($G123,$A123),Times!$S:$S,0))=0,"",INDEX(Times!R:R,MATCH(CONCATENATE($G123,$A123),Times!$S:$S,0))),""))</f>
        <v/>
      </c>
      <c r="S123" s="645"/>
      <c r="T123" s="645"/>
      <c r="U123" s="218"/>
      <c r="V123" s="329"/>
      <c r="W123" s="329"/>
      <c r="X123" s="329"/>
      <c r="Y123" s="329"/>
      <c r="Z123" s="329"/>
      <c r="AA123" s="329"/>
      <c r="AB123" s="329"/>
      <c r="AC123" s="7"/>
      <c r="AD123" s="7"/>
      <c r="AE123" s="7"/>
      <c r="AF123" s="7"/>
      <c r="AG123" s="7"/>
      <c r="AH123" s="7"/>
      <c r="AI123" s="7"/>
      <c r="AJ123" s="7"/>
      <c r="AK123" s="7"/>
    </row>
    <row r="124" spans="1:37" x14ac:dyDescent="0.5">
      <c r="A124" s="218"/>
      <c r="B124" s="634"/>
      <c r="C124" s="647" t="str" cm="1">
        <f t="array" ref="C124">IFERROR(IF(ISBLANK(A124),"",IF(AND(ISBLANK(B124),ISBLANK(E124),ISBLANK(F124)),"",IF(AND(ISBLANK(B124),ISBLANK(E124),NOT(ISBLANK(F124))),_xlfn._xlws.FILTER('Rot.Out'!L:L,'Rot.Out'!B:B=EnterData!F124),IF(AND(ISBLANK(B124),NOT(ISBLANK(E124))),_xlfn._xlws.FILTER(Int.Out!AA:AA,Int.Out!B:B=E124),_xlfn._xlws.FILTER(Make.Trt!D:D,Make.Trt!C:C=B124))))),"")</f>
        <v/>
      </c>
      <c r="D124" s="636"/>
      <c r="E124" s="636"/>
      <c r="F124" s="218"/>
      <c r="G124" s="218"/>
      <c r="H124" s="218"/>
      <c r="I124" s="619" t="s">
        <v>109</v>
      </c>
      <c r="J124" s="619" t="s">
        <v>109</v>
      </c>
      <c r="K124" s="652"/>
      <c r="L124" s="329"/>
      <c r="M124" s="7"/>
      <c r="N124" s="434" t="str">
        <f>IF(OR(ISBLANK($A124),ISBLANK($G124)),"",IFERROR(IF(INDEX(Times!N:N,MATCH(CONCATENATE($G124,$A124),Times!$S:$S,0))=0,"",INDEX(Times!N:N,MATCH(CONCATENATE($G124,$A124),Times!$S:$S,0))),""))</f>
        <v/>
      </c>
      <c r="O124" s="434" t="str">
        <f>IF(OR(ISBLANK($A124),ISBLANK($G124)),"",IFERROR(IF(INDEX(Times!O:O,MATCH(CONCATENATE($G124,$A124),Times!$S:$S,0))=0,"",INDEX(Times!O:O,MATCH(CONCATENATE($G124,$A124),Times!$S:$S,0))),""))</f>
        <v/>
      </c>
      <c r="P124" s="434" t="str">
        <f>IF(OR(ISBLANK($A124),ISBLANK($G124)),"",IFERROR(IF(INDEX(Times!P:P,MATCH(CONCATENATE($G124,$A124),Times!$S:$S,0))=0,"",INDEX(Times!P:P,MATCH(CONCATENATE($G124,$A124),Times!$S:$S,0))),""))</f>
        <v/>
      </c>
      <c r="Q124" s="434" t="str">
        <f>IF(OR(ISBLANK($A124),ISBLANK($G124)),"",IFERROR(IF(INDEX(Times!Q:Q,MATCH(CONCATENATE($G124,$A124),Times!$S:$S,0))=0,"",INDEX(Times!Q:Q,MATCH(CONCATENATE($G124,$A124),Times!$S:$S,0))),""))</f>
        <v/>
      </c>
      <c r="R124" s="218" t="str">
        <f>IF(OR(ISBLANK($A124),ISBLANK($G124)),"",IFERROR(IF(INDEX(Times!R:R,MATCH(CONCATENATE($G124,$A124),Times!$S:$S,0))=0,"",INDEX(Times!R:R,MATCH(CONCATENATE($G124,$A124),Times!$S:$S,0))),""))</f>
        <v/>
      </c>
      <c r="S124" s="645"/>
      <c r="T124" s="645"/>
      <c r="U124" s="218"/>
      <c r="V124" s="329"/>
      <c r="W124" s="329"/>
      <c r="X124" s="329"/>
      <c r="Y124" s="329"/>
      <c r="Z124" s="329"/>
      <c r="AA124" s="329"/>
      <c r="AB124" s="329"/>
      <c r="AC124" s="7"/>
      <c r="AD124" s="7"/>
      <c r="AE124" s="7"/>
      <c r="AF124" s="7"/>
      <c r="AG124" s="7"/>
      <c r="AH124" s="7"/>
      <c r="AI124" s="7"/>
      <c r="AJ124" s="7"/>
      <c r="AK124" s="7"/>
    </row>
    <row r="125" spans="1:37" x14ac:dyDescent="0.5">
      <c r="A125" s="218"/>
      <c r="B125" s="634"/>
      <c r="C125" s="647" t="str" cm="1">
        <f t="array" ref="C125">IFERROR(IF(ISBLANK(A125),"",IF(AND(ISBLANK(B125),ISBLANK(E125),ISBLANK(F125)),"",IF(AND(ISBLANK(B125),ISBLANK(E125),NOT(ISBLANK(F125))),_xlfn._xlws.FILTER('Rot.Out'!L:L,'Rot.Out'!B:B=EnterData!F125),IF(AND(ISBLANK(B125),NOT(ISBLANK(E125))),_xlfn._xlws.FILTER(Int.Out!AA:AA,Int.Out!B:B=E125),_xlfn._xlws.FILTER(Make.Trt!D:D,Make.Trt!C:C=B125))))),"")</f>
        <v/>
      </c>
      <c r="D125" s="636"/>
      <c r="E125" s="636"/>
      <c r="F125" s="218"/>
      <c r="G125" s="218"/>
      <c r="H125" s="218"/>
      <c r="I125" s="619" t="s">
        <v>109</v>
      </c>
      <c r="J125" s="619" t="s">
        <v>109</v>
      </c>
      <c r="K125" s="652"/>
      <c r="L125" s="329"/>
      <c r="M125" s="7"/>
      <c r="N125" s="434" t="str">
        <f>IF(OR(ISBLANK($A125),ISBLANK($G125)),"",IFERROR(IF(INDEX(Times!N:N,MATCH(CONCATENATE($G125,$A125),Times!$S:$S,0))=0,"",INDEX(Times!N:N,MATCH(CONCATENATE($G125,$A125),Times!$S:$S,0))),""))</f>
        <v/>
      </c>
      <c r="O125" s="434" t="str">
        <f>IF(OR(ISBLANK($A125),ISBLANK($G125)),"",IFERROR(IF(INDEX(Times!O:O,MATCH(CONCATENATE($G125,$A125),Times!$S:$S,0))=0,"",INDEX(Times!O:O,MATCH(CONCATENATE($G125,$A125),Times!$S:$S,0))),""))</f>
        <v/>
      </c>
      <c r="P125" s="434" t="str">
        <f>IF(OR(ISBLANK($A125),ISBLANK($G125)),"",IFERROR(IF(INDEX(Times!P:P,MATCH(CONCATENATE($G125,$A125),Times!$S:$S,0))=0,"",INDEX(Times!P:P,MATCH(CONCATENATE($G125,$A125),Times!$S:$S,0))),""))</f>
        <v/>
      </c>
      <c r="Q125" s="434" t="str">
        <f>IF(OR(ISBLANK($A125),ISBLANK($G125)),"",IFERROR(IF(INDEX(Times!Q:Q,MATCH(CONCATENATE($G125,$A125),Times!$S:$S,0))=0,"",INDEX(Times!Q:Q,MATCH(CONCATENATE($G125,$A125),Times!$S:$S,0))),""))</f>
        <v/>
      </c>
      <c r="R125" s="218" t="str">
        <f>IF(OR(ISBLANK($A125),ISBLANK($G125)),"",IFERROR(IF(INDEX(Times!R:R,MATCH(CONCATENATE($G125,$A125),Times!$S:$S,0))=0,"",INDEX(Times!R:R,MATCH(CONCATENATE($G125,$A125),Times!$S:$S,0))),""))</f>
        <v/>
      </c>
      <c r="S125" s="645"/>
      <c r="T125" s="645"/>
      <c r="U125" s="218"/>
      <c r="V125" s="329"/>
      <c r="W125" s="329"/>
      <c r="X125" s="329"/>
      <c r="Y125" s="329"/>
      <c r="Z125" s="329"/>
      <c r="AA125" s="329"/>
      <c r="AB125" s="329"/>
      <c r="AC125" s="7"/>
      <c r="AD125" s="7"/>
      <c r="AE125" s="7"/>
      <c r="AF125" s="7"/>
      <c r="AG125" s="7"/>
      <c r="AH125" s="7"/>
      <c r="AI125" s="7"/>
      <c r="AJ125" s="7"/>
      <c r="AK125" s="7"/>
    </row>
    <row r="126" spans="1:37" x14ac:dyDescent="0.5">
      <c r="A126" s="218"/>
      <c r="B126" s="634"/>
      <c r="C126" s="647" t="str" cm="1">
        <f t="array" ref="C126">IFERROR(IF(ISBLANK(A126),"",IF(AND(ISBLANK(B126),ISBLANK(E126),ISBLANK(F126)),"",IF(AND(ISBLANK(B126),ISBLANK(E126),NOT(ISBLANK(F126))),_xlfn._xlws.FILTER('Rot.Out'!L:L,'Rot.Out'!B:B=EnterData!F126),IF(AND(ISBLANK(B126),NOT(ISBLANK(E126))),_xlfn._xlws.FILTER(Int.Out!AA:AA,Int.Out!B:B=E126),_xlfn._xlws.FILTER(Make.Trt!D:D,Make.Trt!C:C=B126))))),"")</f>
        <v/>
      </c>
      <c r="D126" s="636"/>
      <c r="E126" s="636"/>
      <c r="F126" s="218"/>
      <c r="G126" s="218"/>
      <c r="H126" s="218"/>
      <c r="I126" s="619" t="s">
        <v>109</v>
      </c>
      <c r="J126" s="619" t="s">
        <v>109</v>
      </c>
      <c r="K126" s="652"/>
      <c r="L126" s="329"/>
      <c r="M126" s="7"/>
      <c r="N126" s="434" t="str">
        <f>IF(OR(ISBLANK($A126),ISBLANK($G126)),"",IFERROR(IF(INDEX(Times!N:N,MATCH(CONCATENATE($G126,$A126),Times!$S:$S,0))=0,"",INDEX(Times!N:N,MATCH(CONCATENATE($G126,$A126),Times!$S:$S,0))),""))</f>
        <v/>
      </c>
      <c r="O126" s="434" t="str">
        <f>IF(OR(ISBLANK($A126),ISBLANK($G126)),"",IFERROR(IF(INDEX(Times!O:O,MATCH(CONCATENATE($G126,$A126),Times!$S:$S,0))=0,"",INDEX(Times!O:O,MATCH(CONCATENATE($G126,$A126),Times!$S:$S,0))),""))</f>
        <v/>
      </c>
      <c r="P126" s="434" t="str">
        <f>IF(OR(ISBLANK($A126),ISBLANK($G126)),"",IFERROR(IF(INDEX(Times!P:P,MATCH(CONCATENATE($G126,$A126),Times!$S:$S,0))=0,"",INDEX(Times!P:P,MATCH(CONCATENATE($G126,$A126),Times!$S:$S,0))),""))</f>
        <v/>
      </c>
      <c r="Q126" s="434" t="str">
        <f>IF(OR(ISBLANK($A126),ISBLANK($G126)),"",IFERROR(IF(INDEX(Times!Q:Q,MATCH(CONCATENATE($G126,$A126),Times!$S:$S,0))=0,"",INDEX(Times!Q:Q,MATCH(CONCATENATE($G126,$A126),Times!$S:$S,0))),""))</f>
        <v/>
      </c>
      <c r="R126" s="218" t="str">
        <f>IF(OR(ISBLANK($A126),ISBLANK($G126)),"",IFERROR(IF(INDEX(Times!R:R,MATCH(CONCATENATE($G126,$A126),Times!$S:$S,0))=0,"",INDEX(Times!R:R,MATCH(CONCATENATE($G126,$A126),Times!$S:$S,0))),""))</f>
        <v/>
      </c>
      <c r="S126" s="645"/>
      <c r="T126" s="645"/>
      <c r="U126" s="218"/>
      <c r="V126" s="329"/>
      <c r="W126" s="329"/>
      <c r="X126" s="329"/>
      <c r="Y126" s="329"/>
      <c r="Z126" s="329"/>
      <c r="AA126" s="329"/>
      <c r="AB126" s="329"/>
      <c r="AC126" s="7"/>
      <c r="AD126" s="7"/>
      <c r="AE126" s="7"/>
      <c r="AF126" s="7"/>
      <c r="AG126" s="7"/>
      <c r="AH126" s="7"/>
      <c r="AI126" s="7"/>
      <c r="AJ126" s="7"/>
      <c r="AK126" s="7"/>
    </row>
    <row r="127" spans="1:37" x14ac:dyDescent="0.5">
      <c r="A127" s="218"/>
      <c r="B127" s="634"/>
      <c r="C127" s="647" t="str" cm="1">
        <f t="array" ref="C127">IFERROR(IF(ISBLANK(A127),"",IF(AND(ISBLANK(B127),ISBLANK(E127),ISBLANK(F127)),"",IF(AND(ISBLANK(B127),ISBLANK(E127),NOT(ISBLANK(F127))),_xlfn._xlws.FILTER('Rot.Out'!L:L,'Rot.Out'!B:B=EnterData!F127),IF(AND(ISBLANK(B127),NOT(ISBLANK(E127))),_xlfn._xlws.FILTER(Int.Out!AA:AA,Int.Out!B:B=E127),_xlfn._xlws.FILTER(Make.Trt!D:D,Make.Trt!C:C=B127))))),"")</f>
        <v/>
      </c>
      <c r="D127" s="636"/>
      <c r="E127" s="636"/>
      <c r="F127" s="218"/>
      <c r="G127" s="218"/>
      <c r="H127" s="218"/>
      <c r="I127" s="619" t="s">
        <v>109</v>
      </c>
      <c r="J127" s="619" t="s">
        <v>109</v>
      </c>
      <c r="K127" s="652"/>
      <c r="L127" s="329"/>
      <c r="M127" s="7"/>
      <c r="N127" s="434" t="str">
        <f>IF(OR(ISBLANK($A127),ISBLANK($G127)),"",IFERROR(IF(INDEX(Times!N:N,MATCH(CONCATENATE($G127,$A127),Times!$S:$S,0))=0,"",INDEX(Times!N:N,MATCH(CONCATENATE($G127,$A127),Times!$S:$S,0))),""))</f>
        <v/>
      </c>
      <c r="O127" s="434" t="str">
        <f>IF(OR(ISBLANK($A127),ISBLANK($G127)),"",IFERROR(IF(INDEX(Times!O:O,MATCH(CONCATENATE($G127,$A127),Times!$S:$S,0))=0,"",INDEX(Times!O:O,MATCH(CONCATENATE($G127,$A127),Times!$S:$S,0))),""))</f>
        <v/>
      </c>
      <c r="P127" s="434" t="str">
        <f>IF(OR(ISBLANK($A127),ISBLANK($G127)),"",IFERROR(IF(INDEX(Times!P:P,MATCH(CONCATENATE($G127,$A127),Times!$S:$S,0))=0,"",INDEX(Times!P:P,MATCH(CONCATENATE($G127,$A127),Times!$S:$S,0))),""))</f>
        <v/>
      </c>
      <c r="Q127" s="434" t="str">
        <f>IF(OR(ISBLANK($A127),ISBLANK($G127)),"",IFERROR(IF(INDEX(Times!Q:Q,MATCH(CONCATENATE($G127,$A127),Times!$S:$S,0))=0,"",INDEX(Times!Q:Q,MATCH(CONCATENATE($G127,$A127),Times!$S:$S,0))),""))</f>
        <v/>
      </c>
      <c r="R127" s="218" t="str">
        <f>IF(OR(ISBLANK($A127),ISBLANK($G127)),"",IFERROR(IF(INDEX(Times!R:R,MATCH(CONCATENATE($G127,$A127),Times!$S:$S,0))=0,"",INDEX(Times!R:R,MATCH(CONCATENATE($G127,$A127),Times!$S:$S,0))),""))</f>
        <v/>
      </c>
      <c r="S127" s="645"/>
      <c r="T127" s="645"/>
      <c r="U127" s="218"/>
      <c r="V127" s="329"/>
      <c r="W127" s="329"/>
      <c r="X127" s="329"/>
      <c r="Y127" s="329"/>
      <c r="Z127" s="329"/>
      <c r="AA127" s="329"/>
      <c r="AB127" s="329"/>
      <c r="AC127" s="7"/>
      <c r="AD127" s="7"/>
      <c r="AE127" s="7"/>
      <c r="AF127" s="7"/>
      <c r="AG127" s="7"/>
      <c r="AH127" s="7"/>
      <c r="AI127" s="7"/>
      <c r="AJ127" s="7"/>
      <c r="AK127" s="7"/>
    </row>
    <row r="128" spans="1:37" x14ac:dyDescent="0.5">
      <c r="A128" s="218"/>
      <c r="B128" s="634"/>
      <c r="C128" s="647" t="str" cm="1">
        <f t="array" ref="C128">IFERROR(IF(ISBLANK(A128),"",IF(AND(ISBLANK(B128),ISBLANK(E128),ISBLANK(F128)),"",IF(AND(ISBLANK(B128),ISBLANK(E128),NOT(ISBLANK(F128))),_xlfn._xlws.FILTER('Rot.Out'!L:L,'Rot.Out'!B:B=EnterData!F128),IF(AND(ISBLANK(B128),NOT(ISBLANK(E128))),_xlfn._xlws.FILTER(Int.Out!AA:AA,Int.Out!B:B=E128),_xlfn._xlws.FILTER(Make.Trt!D:D,Make.Trt!C:C=B128))))),"")</f>
        <v/>
      </c>
      <c r="D128" s="636"/>
      <c r="E128" s="636"/>
      <c r="F128" s="218"/>
      <c r="G128" s="218"/>
      <c r="H128" s="218"/>
      <c r="I128" s="619" t="s">
        <v>109</v>
      </c>
      <c r="J128" s="619" t="s">
        <v>109</v>
      </c>
      <c r="K128" s="652"/>
      <c r="L128" s="329"/>
      <c r="M128" s="7"/>
      <c r="N128" s="434" t="str">
        <f>IF(OR(ISBLANK($A128),ISBLANK($G128)),"",IFERROR(IF(INDEX(Times!N:N,MATCH(CONCATENATE($G128,$A128),Times!$S:$S,0))=0,"",INDEX(Times!N:N,MATCH(CONCATENATE($G128,$A128),Times!$S:$S,0))),""))</f>
        <v/>
      </c>
      <c r="O128" s="434" t="str">
        <f>IF(OR(ISBLANK($A128),ISBLANK($G128)),"",IFERROR(IF(INDEX(Times!O:O,MATCH(CONCATENATE($G128,$A128),Times!$S:$S,0))=0,"",INDEX(Times!O:O,MATCH(CONCATENATE($G128,$A128),Times!$S:$S,0))),""))</f>
        <v/>
      </c>
      <c r="P128" s="434" t="str">
        <f>IF(OR(ISBLANK($A128),ISBLANK($G128)),"",IFERROR(IF(INDEX(Times!P:P,MATCH(CONCATENATE($G128,$A128),Times!$S:$S,0))=0,"",INDEX(Times!P:P,MATCH(CONCATENATE($G128,$A128),Times!$S:$S,0))),""))</f>
        <v/>
      </c>
      <c r="Q128" s="434" t="str">
        <f>IF(OR(ISBLANK($A128),ISBLANK($G128)),"",IFERROR(IF(INDEX(Times!Q:Q,MATCH(CONCATENATE($G128,$A128),Times!$S:$S,0))=0,"",INDEX(Times!Q:Q,MATCH(CONCATENATE($G128,$A128),Times!$S:$S,0))),""))</f>
        <v/>
      </c>
      <c r="R128" s="218" t="str">
        <f>IF(OR(ISBLANK($A128),ISBLANK($G128)),"",IFERROR(IF(INDEX(Times!R:R,MATCH(CONCATENATE($G128,$A128),Times!$S:$S,0))=0,"",INDEX(Times!R:R,MATCH(CONCATENATE($G128,$A128),Times!$S:$S,0))),""))</f>
        <v/>
      </c>
      <c r="S128" s="645"/>
      <c r="T128" s="645"/>
      <c r="U128" s="218"/>
      <c r="V128" s="329"/>
      <c r="W128" s="329"/>
      <c r="X128" s="329"/>
      <c r="Y128" s="329"/>
      <c r="Z128" s="329"/>
      <c r="AA128" s="329"/>
      <c r="AB128" s="329"/>
      <c r="AC128" s="7"/>
      <c r="AD128" s="7"/>
      <c r="AE128" s="7"/>
      <c r="AF128" s="7"/>
      <c r="AG128" s="7"/>
      <c r="AH128" s="7"/>
      <c r="AI128" s="7"/>
      <c r="AJ128" s="7"/>
      <c r="AK128" s="7"/>
    </row>
    <row r="129" spans="1:37" x14ac:dyDescent="0.5">
      <c r="A129" s="218"/>
      <c r="B129" s="634"/>
      <c r="C129" s="647" t="str" cm="1">
        <f t="array" ref="C129">IFERROR(IF(ISBLANK(A129),"",IF(AND(ISBLANK(B129),ISBLANK(E129),ISBLANK(F129)),"",IF(AND(ISBLANK(B129),ISBLANK(E129),NOT(ISBLANK(F129))),_xlfn._xlws.FILTER('Rot.Out'!L:L,'Rot.Out'!B:B=EnterData!F129),IF(AND(ISBLANK(B129),NOT(ISBLANK(E129))),_xlfn._xlws.FILTER(Int.Out!AA:AA,Int.Out!B:B=E129),_xlfn._xlws.FILTER(Make.Trt!D:D,Make.Trt!C:C=B129))))),"")</f>
        <v/>
      </c>
      <c r="D129" s="636"/>
      <c r="E129" s="636"/>
      <c r="F129" s="218"/>
      <c r="G129" s="218"/>
      <c r="H129" s="218"/>
      <c r="I129" s="619" t="s">
        <v>109</v>
      </c>
      <c r="J129" s="619" t="s">
        <v>109</v>
      </c>
      <c r="K129" s="652"/>
      <c r="L129" s="329"/>
      <c r="M129" s="7"/>
      <c r="N129" s="434" t="str">
        <f>IF(OR(ISBLANK($A129),ISBLANK($G129)),"",IFERROR(IF(INDEX(Times!N:N,MATCH(CONCATENATE($G129,$A129),Times!$S:$S,0))=0,"",INDEX(Times!N:N,MATCH(CONCATENATE($G129,$A129),Times!$S:$S,0))),""))</f>
        <v/>
      </c>
      <c r="O129" s="434" t="str">
        <f>IF(OR(ISBLANK($A129),ISBLANK($G129)),"",IFERROR(IF(INDEX(Times!O:O,MATCH(CONCATENATE($G129,$A129),Times!$S:$S,0))=0,"",INDEX(Times!O:O,MATCH(CONCATENATE($G129,$A129),Times!$S:$S,0))),""))</f>
        <v/>
      </c>
      <c r="P129" s="434" t="str">
        <f>IF(OR(ISBLANK($A129),ISBLANK($G129)),"",IFERROR(IF(INDEX(Times!P:P,MATCH(CONCATENATE($G129,$A129),Times!$S:$S,0))=0,"",INDEX(Times!P:P,MATCH(CONCATENATE($G129,$A129),Times!$S:$S,0))),""))</f>
        <v/>
      </c>
      <c r="Q129" s="434" t="str">
        <f>IF(OR(ISBLANK($A129),ISBLANK($G129)),"",IFERROR(IF(INDEX(Times!Q:Q,MATCH(CONCATENATE($G129,$A129),Times!$S:$S,0))=0,"",INDEX(Times!Q:Q,MATCH(CONCATENATE($G129,$A129),Times!$S:$S,0))),""))</f>
        <v/>
      </c>
      <c r="R129" s="218" t="str">
        <f>IF(OR(ISBLANK($A129),ISBLANK($G129)),"",IFERROR(IF(INDEX(Times!R:R,MATCH(CONCATENATE($G129,$A129),Times!$S:$S,0))=0,"",INDEX(Times!R:R,MATCH(CONCATENATE($G129,$A129),Times!$S:$S,0))),""))</f>
        <v/>
      </c>
      <c r="S129" s="645"/>
      <c r="T129" s="645"/>
      <c r="U129" s="218"/>
      <c r="V129" s="329"/>
      <c r="W129" s="329"/>
      <c r="X129" s="329"/>
      <c r="Y129" s="329"/>
      <c r="Z129" s="329"/>
      <c r="AA129" s="329"/>
      <c r="AB129" s="329"/>
      <c r="AC129" s="7"/>
      <c r="AD129" s="7"/>
      <c r="AE129" s="7"/>
      <c r="AF129" s="7"/>
      <c r="AG129" s="7"/>
      <c r="AH129" s="7"/>
      <c r="AI129" s="7"/>
      <c r="AJ129" s="7"/>
      <c r="AK129" s="7"/>
    </row>
    <row r="130" spans="1:37" x14ac:dyDescent="0.5">
      <c r="A130" s="218"/>
      <c r="B130" s="634"/>
      <c r="C130" s="647" t="str" cm="1">
        <f t="array" ref="C130">IFERROR(IF(ISBLANK(A130),"",IF(AND(ISBLANK(B130),ISBLANK(E130),ISBLANK(F130)),"",IF(AND(ISBLANK(B130),ISBLANK(E130),NOT(ISBLANK(F130))),_xlfn._xlws.FILTER('Rot.Out'!L:L,'Rot.Out'!B:B=EnterData!F130),IF(AND(ISBLANK(B130),NOT(ISBLANK(E130))),_xlfn._xlws.FILTER(Int.Out!AA:AA,Int.Out!B:B=E130),_xlfn._xlws.FILTER(Make.Trt!D:D,Make.Trt!C:C=B130))))),"")</f>
        <v/>
      </c>
      <c r="D130" s="636"/>
      <c r="E130" s="636"/>
      <c r="F130" s="218"/>
      <c r="G130" s="218"/>
      <c r="H130" s="218"/>
      <c r="I130" s="619" t="s">
        <v>109</v>
      </c>
      <c r="J130" s="619" t="s">
        <v>109</v>
      </c>
      <c r="K130" s="652"/>
      <c r="L130" s="329"/>
      <c r="M130" s="7"/>
      <c r="N130" s="434" t="str">
        <f>IF(OR(ISBLANK($A130),ISBLANK($G130)),"",IFERROR(IF(INDEX(Times!N:N,MATCH(CONCATENATE($G130,$A130),Times!$S:$S,0))=0,"",INDEX(Times!N:N,MATCH(CONCATENATE($G130,$A130),Times!$S:$S,0))),""))</f>
        <v/>
      </c>
      <c r="O130" s="434" t="str">
        <f>IF(OR(ISBLANK($A130),ISBLANK($G130)),"",IFERROR(IF(INDEX(Times!O:O,MATCH(CONCATENATE($G130,$A130),Times!$S:$S,0))=0,"",INDEX(Times!O:O,MATCH(CONCATENATE($G130,$A130),Times!$S:$S,0))),""))</f>
        <v/>
      </c>
      <c r="P130" s="434" t="str">
        <f>IF(OR(ISBLANK($A130),ISBLANK($G130)),"",IFERROR(IF(INDEX(Times!P:P,MATCH(CONCATENATE($G130,$A130),Times!$S:$S,0))=0,"",INDEX(Times!P:P,MATCH(CONCATENATE($G130,$A130),Times!$S:$S,0))),""))</f>
        <v/>
      </c>
      <c r="Q130" s="434" t="str">
        <f>IF(OR(ISBLANK($A130),ISBLANK($G130)),"",IFERROR(IF(INDEX(Times!Q:Q,MATCH(CONCATENATE($G130,$A130),Times!$S:$S,0))=0,"",INDEX(Times!Q:Q,MATCH(CONCATENATE($G130,$A130),Times!$S:$S,0))),""))</f>
        <v/>
      </c>
      <c r="R130" s="218" t="str">
        <f>IF(OR(ISBLANK($A130),ISBLANK($G130)),"",IFERROR(IF(INDEX(Times!R:R,MATCH(CONCATENATE($G130,$A130),Times!$S:$S,0))=0,"",INDEX(Times!R:R,MATCH(CONCATENATE($G130,$A130),Times!$S:$S,0))),""))</f>
        <v/>
      </c>
      <c r="S130" s="645"/>
      <c r="T130" s="645"/>
      <c r="U130" s="218"/>
      <c r="V130" s="329"/>
      <c r="W130" s="329"/>
      <c r="X130" s="329"/>
      <c r="Y130" s="329"/>
      <c r="Z130" s="329"/>
      <c r="AA130" s="329"/>
      <c r="AB130" s="329"/>
      <c r="AC130" s="7"/>
      <c r="AD130" s="7"/>
      <c r="AE130" s="7"/>
      <c r="AF130" s="7"/>
      <c r="AG130" s="7"/>
      <c r="AH130" s="7"/>
      <c r="AI130" s="7"/>
      <c r="AJ130" s="7"/>
      <c r="AK130" s="7"/>
    </row>
    <row r="131" spans="1:37" x14ac:dyDescent="0.5">
      <c r="A131" s="218"/>
      <c r="B131" s="634"/>
      <c r="C131" s="647" t="str" cm="1">
        <f t="array" ref="C131">IFERROR(IF(ISBLANK(A131),"",IF(AND(ISBLANK(B131),ISBLANK(E131),ISBLANK(F131)),"",IF(AND(ISBLANK(B131),ISBLANK(E131),NOT(ISBLANK(F131))),_xlfn._xlws.FILTER('Rot.Out'!L:L,'Rot.Out'!B:B=EnterData!F131),IF(AND(ISBLANK(B131),NOT(ISBLANK(E131))),_xlfn._xlws.FILTER(Int.Out!AA:AA,Int.Out!B:B=E131),_xlfn._xlws.FILTER(Make.Trt!D:D,Make.Trt!C:C=B131))))),"")</f>
        <v/>
      </c>
      <c r="D131" s="636"/>
      <c r="E131" s="636"/>
      <c r="F131" s="218"/>
      <c r="G131" s="218"/>
      <c r="H131" s="218"/>
      <c r="I131" s="619" t="s">
        <v>109</v>
      </c>
      <c r="J131" s="619" t="s">
        <v>109</v>
      </c>
      <c r="K131" s="652"/>
      <c r="L131" s="329"/>
      <c r="M131" s="7"/>
      <c r="N131" s="434" t="str">
        <f>IF(OR(ISBLANK($A131),ISBLANK($G131)),"",IFERROR(IF(INDEX(Times!N:N,MATCH(CONCATENATE($G131,$A131),Times!$S:$S,0))=0,"",INDEX(Times!N:N,MATCH(CONCATENATE($G131,$A131),Times!$S:$S,0))),""))</f>
        <v/>
      </c>
      <c r="O131" s="434" t="str">
        <f>IF(OR(ISBLANK($A131),ISBLANK($G131)),"",IFERROR(IF(INDEX(Times!O:O,MATCH(CONCATENATE($G131,$A131),Times!$S:$S,0))=0,"",INDEX(Times!O:O,MATCH(CONCATENATE($G131,$A131),Times!$S:$S,0))),""))</f>
        <v/>
      </c>
      <c r="P131" s="434" t="str">
        <f>IF(OR(ISBLANK($A131),ISBLANK($G131)),"",IFERROR(IF(INDEX(Times!P:P,MATCH(CONCATENATE($G131,$A131),Times!$S:$S,0))=0,"",INDEX(Times!P:P,MATCH(CONCATENATE($G131,$A131),Times!$S:$S,0))),""))</f>
        <v/>
      </c>
      <c r="Q131" s="434" t="str">
        <f>IF(OR(ISBLANK($A131),ISBLANK($G131)),"",IFERROR(IF(INDEX(Times!Q:Q,MATCH(CONCATENATE($G131,$A131),Times!$S:$S,0))=0,"",INDEX(Times!Q:Q,MATCH(CONCATENATE($G131,$A131),Times!$S:$S,0))),""))</f>
        <v/>
      </c>
      <c r="R131" s="218" t="str">
        <f>IF(OR(ISBLANK($A131),ISBLANK($G131)),"",IFERROR(IF(INDEX(Times!R:R,MATCH(CONCATENATE($G131,$A131),Times!$S:$S,0))=0,"",INDEX(Times!R:R,MATCH(CONCATENATE($G131,$A131),Times!$S:$S,0))),""))</f>
        <v/>
      </c>
      <c r="S131" s="645"/>
      <c r="T131" s="645"/>
      <c r="U131" s="218"/>
      <c r="V131" s="329"/>
      <c r="W131" s="329"/>
      <c r="X131" s="329"/>
      <c r="Y131" s="329"/>
      <c r="Z131" s="329"/>
      <c r="AA131" s="329"/>
      <c r="AB131" s="329"/>
      <c r="AC131" s="7"/>
      <c r="AD131" s="7"/>
      <c r="AE131" s="7"/>
      <c r="AF131" s="7"/>
      <c r="AG131" s="7"/>
      <c r="AH131" s="7"/>
      <c r="AI131" s="7"/>
      <c r="AJ131" s="7"/>
      <c r="AK131" s="7"/>
    </row>
    <row r="132" spans="1:37" x14ac:dyDescent="0.5">
      <c r="A132" s="218"/>
      <c r="B132" s="634"/>
      <c r="C132" s="647" t="str" cm="1">
        <f t="array" ref="C132">IFERROR(IF(ISBLANK(A132),"",IF(AND(ISBLANK(B132),ISBLANK(E132),ISBLANK(F132)),"",IF(AND(ISBLANK(B132),ISBLANK(E132),NOT(ISBLANK(F132))),_xlfn._xlws.FILTER('Rot.Out'!L:L,'Rot.Out'!B:B=EnterData!F132),IF(AND(ISBLANK(B132),NOT(ISBLANK(E132))),_xlfn._xlws.FILTER(Int.Out!AA:AA,Int.Out!B:B=E132),_xlfn._xlws.FILTER(Make.Trt!D:D,Make.Trt!C:C=B132))))),"")</f>
        <v/>
      </c>
      <c r="D132" s="636"/>
      <c r="E132" s="636"/>
      <c r="F132" s="218"/>
      <c r="G132" s="218"/>
      <c r="H132" s="218"/>
      <c r="I132" s="619" t="s">
        <v>109</v>
      </c>
      <c r="J132" s="619" t="s">
        <v>109</v>
      </c>
      <c r="K132" s="652"/>
      <c r="L132" s="329"/>
      <c r="M132" s="7"/>
      <c r="N132" s="434" t="str">
        <f>IF(OR(ISBLANK($A132),ISBLANK($G132)),"",IFERROR(IF(INDEX(Times!N:N,MATCH(CONCATENATE($G132,$A132),Times!$S:$S,0))=0,"",INDEX(Times!N:N,MATCH(CONCATENATE($G132,$A132),Times!$S:$S,0))),""))</f>
        <v/>
      </c>
      <c r="O132" s="434" t="str">
        <f>IF(OR(ISBLANK($A132),ISBLANK($G132)),"",IFERROR(IF(INDEX(Times!O:O,MATCH(CONCATENATE($G132,$A132),Times!$S:$S,0))=0,"",INDEX(Times!O:O,MATCH(CONCATENATE($G132,$A132),Times!$S:$S,0))),""))</f>
        <v/>
      </c>
      <c r="P132" s="434" t="str">
        <f>IF(OR(ISBLANK($A132),ISBLANK($G132)),"",IFERROR(IF(INDEX(Times!P:P,MATCH(CONCATENATE($G132,$A132),Times!$S:$S,0))=0,"",INDEX(Times!P:P,MATCH(CONCATENATE($G132,$A132),Times!$S:$S,0))),""))</f>
        <v/>
      </c>
      <c r="Q132" s="434" t="str">
        <f>IF(OR(ISBLANK($A132),ISBLANK($G132)),"",IFERROR(IF(INDEX(Times!Q:Q,MATCH(CONCATENATE($G132,$A132),Times!$S:$S,0))=0,"",INDEX(Times!Q:Q,MATCH(CONCATENATE($G132,$A132),Times!$S:$S,0))),""))</f>
        <v/>
      </c>
      <c r="R132" s="218" t="str">
        <f>IF(OR(ISBLANK($A132),ISBLANK($G132)),"",IFERROR(IF(INDEX(Times!R:R,MATCH(CONCATENATE($G132,$A132),Times!$S:$S,0))=0,"",INDEX(Times!R:R,MATCH(CONCATENATE($G132,$A132),Times!$S:$S,0))),""))</f>
        <v/>
      </c>
      <c r="S132" s="645"/>
      <c r="T132" s="645"/>
      <c r="U132" s="218"/>
      <c r="V132" s="329"/>
      <c r="W132" s="329"/>
      <c r="X132" s="329"/>
      <c r="Y132" s="329"/>
      <c r="Z132" s="329"/>
      <c r="AA132" s="329"/>
      <c r="AB132" s="329"/>
      <c r="AC132" s="7"/>
      <c r="AD132" s="7"/>
      <c r="AE132" s="7"/>
      <c r="AF132" s="7"/>
      <c r="AG132" s="7"/>
      <c r="AH132" s="7"/>
      <c r="AI132" s="7"/>
      <c r="AJ132" s="7"/>
      <c r="AK132" s="7"/>
    </row>
    <row r="133" spans="1:37" x14ac:dyDescent="0.5">
      <c r="A133" s="218"/>
      <c r="B133" s="634"/>
      <c r="C133" s="647" t="str" cm="1">
        <f t="array" ref="C133">IFERROR(IF(ISBLANK(A133),"",IF(AND(ISBLANK(B133),ISBLANK(E133),ISBLANK(F133)),"",IF(AND(ISBLANK(B133),ISBLANK(E133),NOT(ISBLANK(F133))),_xlfn._xlws.FILTER('Rot.Out'!L:L,'Rot.Out'!B:B=EnterData!F133),IF(AND(ISBLANK(B133),NOT(ISBLANK(E133))),_xlfn._xlws.FILTER(Int.Out!AA:AA,Int.Out!B:B=E133),_xlfn._xlws.FILTER(Make.Trt!D:D,Make.Trt!C:C=B133))))),"")</f>
        <v/>
      </c>
      <c r="D133" s="636"/>
      <c r="E133" s="636"/>
      <c r="F133" s="218"/>
      <c r="G133" s="218"/>
      <c r="H133" s="218"/>
      <c r="I133" s="619" t="s">
        <v>109</v>
      </c>
      <c r="J133" s="619" t="s">
        <v>109</v>
      </c>
      <c r="K133" s="652"/>
      <c r="L133" s="329"/>
      <c r="M133" s="7"/>
      <c r="N133" s="434" t="str">
        <f>IF(OR(ISBLANK($A133),ISBLANK($G133)),"",IFERROR(IF(INDEX(Times!N:N,MATCH(CONCATENATE($G133,$A133),Times!$S:$S,0))=0,"",INDEX(Times!N:N,MATCH(CONCATENATE($G133,$A133),Times!$S:$S,0))),""))</f>
        <v/>
      </c>
      <c r="O133" s="434" t="str">
        <f>IF(OR(ISBLANK($A133),ISBLANK($G133)),"",IFERROR(IF(INDEX(Times!O:O,MATCH(CONCATENATE($G133,$A133),Times!$S:$S,0))=0,"",INDEX(Times!O:O,MATCH(CONCATENATE($G133,$A133),Times!$S:$S,0))),""))</f>
        <v/>
      </c>
      <c r="P133" s="434" t="str">
        <f>IF(OR(ISBLANK($A133),ISBLANK($G133)),"",IFERROR(IF(INDEX(Times!P:P,MATCH(CONCATENATE($G133,$A133),Times!$S:$S,0))=0,"",INDEX(Times!P:P,MATCH(CONCATENATE($G133,$A133),Times!$S:$S,0))),""))</f>
        <v/>
      </c>
      <c r="Q133" s="434" t="str">
        <f>IF(OR(ISBLANK($A133),ISBLANK($G133)),"",IFERROR(IF(INDEX(Times!Q:Q,MATCH(CONCATENATE($G133,$A133),Times!$S:$S,0))=0,"",INDEX(Times!Q:Q,MATCH(CONCATENATE($G133,$A133),Times!$S:$S,0))),""))</f>
        <v/>
      </c>
      <c r="R133" s="218" t="str">
        <f>IF(OR(ISBLANK($A133),ISBLANK($G133)),"",IFERROR(IF(INDEX(Times!R:R,MATCH(CONCATENATE($G133,$A133),Times!$S:$S,0))=0,"",INDEX(Times!R:R,MATCH(CONCATENATE($G133,$A133),Times!$S:$S,0))),""))</f>
        <v/>
      </c>
      <c r="S133" s="645"/>
      <c r="T133" s="645"/>
      <c r="U133" s="218"/>
      <c r="V133" s="329"/>
      <c r="W133" s="329"/>
      <c r="X133" s="329"/>
      <c r="Y133" s="329"/>
      <c r="Z133" s="329"/>
      <c r="AA133" s="329"/>
      <c r="AB133" s="329"/>
      <c r="AC133" s="7"/>
      <c r="AD133" s="7"/>
      <c r="AE133" s="7"/>
      <c r="AF133" s="7"/>
      <c r="AG133" s="7"/>
      <c r="AH133" s="7"/>
      <c r="AI133" s="7"/>
      <c r="AJ133" s="7"/>
      <c r="AK133" s="7"/>
    </row>
    <row r="134" spans="1:37" x14ac:dyDescent="0.5">
      <c r="A134" s="218"/>
      <c r="B134" s="634"/>
      <c r="C134" s="647" t="str" cm="1">
        <f t="array" ref="C134">IFERROR(IF(ISBLANK(A134),"",IF(AND(ISBLANK(B134),ISBLANK(E134),ISBLANK(F134)),"",IF(AND(ISBLANK(B134),ISBLANK(E134),NOT(ISBLANK(F134))),_xlfn._xlws.FILTER('Rot.Out'!L:L,'Rot.Out'!B:B=EnterData!F134),IF(AND(ISBLANK(B134),NOT(ISBLANK(E134))),_xlfn._xlws.FILTER(Int.Out!AA:AA,Int.Out!B:B=E134),_xlfn._xlws.FILTER(Make.Trt!D:D,Make.Trt!C:C=B134))))),"")</f>
        <v/>
      </c>
      <c r="D134" s="636"/>
      <c r="E134" s="636"/>
      <c r="F134" s="218"/>
      <c r="G134" s="218"/>
      <c r="H134" s="218"/>
      <c r="I134" s="619" t="s">
        <v>109</v>
      </c>
      <c r="J134" s="619" t="s">
        <v>109</v>
      </c>
      <c r="K134" s="652"/>
      <c r="L134" s="329"/>
      <c r="M134" s="7"/>
      <c r="N134" s="434" t="str">
        <f>IF(OR(ISBLANK($A134),ISBLANK($G134)),"",IFERROR(IF(INDEX(Times!N:N,MATCH(CONCATENATE($G134,$A134),Times!$S:$S,0))=0,"",INDEX(Times!N:N,MATCH(CONCATENATE($G134,$A134),Times!$S:$S,0))),""))</f>
        <v/>
      </c>
      <c r="O134" s="434" t="str">
        <f>IF(OR(ISBLANK($A134),ISBLANK($G134)),"",IFERROR(IF(INDEX(Times!O:O,MATCH(CONCATENATE($G134,$A134),Times!$S:$S,0))=0,"",INDEX(Times!O:O,MATCH(CONCATENATE($G134,$A134),Times!$S:$S,0))),""))</f>
        <v/>
      </c>
      <c r="P134" s="434" t="str">
        <f>IF(OR(ISBLANK($A134),ISBLANK($G134)),"",IFERROR(IF(INDEX(Times!P:P,MATCH(CONCATENATE($G134,$A134),Times!$S:$S,0))=0,"",INDEX(Times!P:P,MATCH(CONCATENATE($G134,$A134),Times!$S:$S,0))),""))</f>
        <v/>
      </c>
      <c r="Q134" s="434" t="str">
        <f>IF(OR(ISBLANK($A134),ISBLANK($G134)),"",IFERROR(IF(INDEX(Times!Q:Q,MATCH(CONCATENATE($G134,$A134),Times!$S:$S,0))=0,"",INDEX(Times!Q:Q,MATCH(CONCATENATE($G134,$A134),Times!$S:$S,0))),""))</f>
        <v/>
      </c>
      <c r="R134" s="218" t="str">
        <f>IF(OR(ISBLANK($A134),ISBLANK($G134)),"",IFERROR(IF(INDEX(Times!R:R,MATCH(CONCATENATE($G134,$A134),Times!$S:$S,0))=0,"",INDEX(Times!R:R,MATCH(CONCATENATE($G134,$A134),Times!$S:$S,0))),""))</f>
        <v/>
      </c>
      <c r="S134" s="645"/>
      <c r="T134" s="645"/>
      <c r="U134" s="218"/>
      <c r="V134" s="329"/>
      <c r="W134" s="329"/>
      <c r="X134" s="329"/>
      <c r="Y134" s="329"/>
      <c r="Z134" s="329"/>
      <c r="AA134" s="329"/>
      <c r="AB134" s="329"/>
      <c r="AC134" s="7"/>
      <c r="AD134" s="7"/>
      <c r="AE134" s="7"/>
      <c r="AF134" s="7"/>
      <c r="AG134" s="7"/>
      <c r="AH134" s="7"/>
      <c r="AI134" s="7"/>
      <c r="AJ134" s="7"/>
      <c r="AK134" s="7"/>
    </row>
    <row r="135" spans="1:37" x14ac:dyDescent="0.5">
      <c r="A135" s="218"/>
      <c r="B135" s="634"/>
      <c r="C135" s="647" t="str" cm="1">
        <f t="array" ref="C135">IFERROR(IF(ISBLANK(A135),"",IF(AND(ISBLANK(B135),ISBLANK(E135),ISBLANK(F135)),"",IF(AND(ISBLANK(B135),ISBLANK(E135),NOT(ISBLANK(F135))),_xlfn._xlws.FILTER('Rot.Out'!L:L,'Rot.Out'!B:B=EnterData!F135),IF(AND(ISBLANK(B135),NOT(ISBLANK(E135))),_xlfn._xlws.FILTER(Int.Out!AA:AA,Int.Out!B:B=E135),_xlfn._xlws.FILTER(Make.Trt!D:D,Make.Trt!C:C=B135))))),"")</f>
        <v/>
      </c>
      <c r="D135" s="636"/>
      <c r="E135" s="636"/>
      <c r="F135" s="218"/>
      <c r="G135" s="218"/>
      <c r="H135" s="218"/>
      <c r="I135" s="619" t="s">
        <v>109</v>
      </c>
      <c r="J135" s="619" t="s">
        <v>109</v>
      </c>
      <c r="K135" s="652"/>
      <c r="L135" s="329"/>
      <c r="M135" s="7"/>
      <c r="N135" s="434" t="str">
        <f>IF(OR(ISBLANK($A135),ISBLANK($G135)),"",IFERROR(IF(INDEX(Times!N:N,MATCH(CONCATENATE($G135,$A135),Times!$S:$S,0))=0,"",INDEX(Times!N:N,MATCH(CONCATENATE($G135,$A135),Times!$S:$S,0))),""))</f>
        <v/>
      </c>
      <c r="O135" s="434" t="str">
        <f>IF(OR(ISBLANK($A135),ISBLANK($G135)),"",IFERROR(IF(INDEX(Times!O:O,MATCH(CONCATENATE($G135,$A135),Times!$S:$S,0))=0,"",INDEX(Times!O:O,MATCH(CONCATENATE($G135,$A135),Times!$S:$S,0))),""))</f>
        <v/>
      </c>
      <c r="P135" s="434" t="str">
        <f>IF(OR(ISBLANK($A135),ISBLANK($G135)),"",IFERROR(IF(INDEX(Times!P:P,MATCH(CONCATENATE($G135,$A135),Times!$S:$S,0))=0,"",INDEX(Times!P:P,MATCH(CONCATENATE($G135,$A135),Times!$S:$S,0))),""))</f>
        <v/>
      </c>
      <c r="Q135" s="434" t="str">
        <f>IF(OR(ISBLANK($A135),ISBLANK($G135)),"",IFERROR(IF(INDEX(Times!Q:Q,MATCH(CONCATENATE($G135,$A135),Times!$S:$S,0))=0,"",INDEX(Times!Q:Q,MATCH(CONCATENATE($G135,$A135),Times!$S:$S,0))),""))</f>
        <v/>
      </c>
      <c r="R135" s="218" t="str">
        <f>IF(OR(ISBLANK($A135),ISBLANK($G135)),"",IFERROR(IF(INDEX(Times!R:R,MATCH(CONCATENATE($G135,$A135),Times!$S:$S,0))=0,"",INDEX(Times!R:R,MATCH(CONCATENATE($G135,$A135),Times!$S:$S,0))),""))</f>
        <v/>
      </c>
      <c r="S135" s="645"/>
      <c r="T135" s="645"/>
      <c r="U135" s="218"/>
      <c r="V135" s="329"/>
      <c r="W135" s="329"/>
      <c r="X135" s="329"/>
      <c r="Y135" s="329"/>
      <c r="Z135" s="329"/>
      <c r="AA135" s="329"/>
      <c r="AB135" s="329"/>
      <c r="AC135" s="7"/>
      <c r="AD135" s="7"/>
      <c r="AE135" s="7"/>
      <c r="AF135" s="7"/>
      <c r="AG135" s="7"/>
      <c r="AH135" s="7"/>
      <c r="AI135" s="7"/>
      <c r="AJ135" s="7"/>
      <c r="AK135" s="7"/>
    </row>
    <row r="136" spans="1:37" x14ac:dyDescent="0.5">
      <c r="A136" s="218"/>
      <c r="B136" s="634"/>
      <c r="C136" s="647" t="str" cm="1">
        <f t="array" ref="C136">IFERROR(IF(ISBLANK(A136),"",IF(AND(ISBLANK(B136),ISBLANK(E136),ISBLANK(F136)),"",IF(AND(ISBLANK(B136),ISBLANK(E136),NOT(ISBLANK(F136))),_xlfn._xlws.FILTER('Rot.Out'!L:L,'Rot.Out'!B:B=EnterData!F136),IF(AND(ISBLANK(B136),NOT(ISBLANK(E136))),_xlfn._xlws.FILTER(Int.Out!AA:AA,Int.Out!B:B=E136),_xlfn._xlws.FILTER(Make.Trt!D:D,Make.Trt!C:C=B136))))),"")</f>
        <v/>
      </c>
      <c r="D136" s="636"/>
      <c r="E136" s="636"/>
      <c r="F136" s="218"/>
      <c r="G136" s="218"/>
      <c r="H136" s="218"/>
      <c r="I136" s="619" t="s">
        <v>109</v>
      </c>
      <c r="J136" s="619" t="s">
        <v>109</v>
      </c>
      <c r="K136" s="652"/>
      <c r="L136" s="329"/>
      <c r="M136" s="7"/>
      <c r="N136" s="434" t="str">
        <f>IF(OR(ISBLANK($A136),ISBLANK($G136)),"",IFERROR(IF(INDEX(Times!N:N,MATCH(CONCATENATE($G136,$A136),Times!$S:$S,0))=0,"",INDEX(Times!N:N,MATCH(CONCATENATE($G136,$A136),Times!$S:$S,0))),""))</f>
        <v/>
      </c>
      <c r="O136" s="434" t="str">
        <f>IF(OR(ISBLANK($A136),ISBLANK($G136)),"",IFERROR(IF(INDEX(Times!O:O,MATCH(CONCATENATE($G136,$A136),Times!$S:$S,0))=0,"",INDEX(Times!O:O,MATCH(CONCATENATE($G136,$A136),Times!$S:$S,0))),""))</f>
        <v/>
      </c>
      <c r="P136" s="434" t="str">
        <f>IF(OR(ISBLANK($A136),ISBLANK($G136)),"",IFERROR(IF(INDEX(Times!P:P,MATCH(CONCATENATE($G136,$A136),Times!$S:$S,0))=0,"",INDEX(Times!P:P,MATCH(CONCATENATE($G136,$A136),Times!$S:$S,0))),""))</f>
        <v/>
      </c>
      <c r="Q136" s="434" t="str">
        <f>IF(OR(ISBLANK($A136),ISBLANK($G136)),"",IFERROR(IF(INDEX(Times!Q:Q,MATCH(CONCATENATE($G136,$A136),Times!$S:$S,0))=0,"",INDEX(Times!Q:Q,MATCH(CONCATENATE($G136,$A136),Times!$S:$S,0))),""))</f>
        <v/>
      </c>
      <c r="R136" s="218" t="str">
        <f>IF(OR(ISBLANK($A136),ISBLANK($G136)),"",IFERROR(IF(INDEX(Times!R:R,MATCH(CONCATENATE($G136,$A136),Times!$S:$S,0))=0,"",INDEX(Times!R:R,MATCH(CONCATENATE($G136,$A136),Times!$S:$S,0))),""))</f>
        <v/>
      </c>
      <c r="S136" s="645"/>
      <c r="T136" s="645"/>
      <c r="U136" s="218"/>
      <c r="V136" s="329"/>
      <c r="W136" s="329"/>
      <c r="X136" s="329"/>
      <c r="Y136" s="329"/>
      <c r="Z136" s="329"/>
      <c r="AA136" s="329"/>
      <c r="AB136" s="329"/>
      <c r="AC136" s="7"/>
      <c r="AD136" s="7"/>
      <c r="AE136" s="7"/>
      <c r="AF136" s="7"/>
      <c r="AG136" s="7"/>
      <c r="AH136" s="7"/>
      <c r="AI136" s="7"/>
      <c r="AJ136" s="7"/>
      <c r="AK136" s="7"/>
    </row>
    <row r="137" spans="1:37" x14ac:dyDescent="0.5">
      <c r="A137" s="218"/>
      <c r="B137" s="634"/>
      <c r="C137" s="647" t="str" cm="1">
        <f t="array" ref="C137">IFERROR(IF(ISBLANK(A137),"",IF(AND(ISBLANK(B137),ISBLANK(E137),ISBLANK(F137)),"",IF(AND(ISBLANK(B137),ISBLANK(E137),NOT(ISBLANK(F137))),_xlfn._xlws.FILTER('Rot.Out'!L:L,'Rot.Out'!B:B=EnterData!F137),IF(AND(ISBLANK(B137),NOT(ISBLANK(E137))),_xlfn._xlws.FILTER(Int.Out!AA:AA,Int.Out!B:B=E137),_xlfn._xlws.FILTER(Make.Trt!D:D,Make.Trt!C:C=B137))))),"")</f>
        <v/>
      </c>
      <c r="D137" s="636"/>
      <c r="E137" s="636"/>
      <c r="F137" s="218"/>
      <c r="G137" s="218"/>
      <c r="H137" s="218"/>
      <c r="I137" s="619" t="s">
        <v>109</v>
      </c>
      <c r="J137" s="619" t="s">
        <v>109</v>
      </c>
      <c r="K137" s="652"/>
      <c r="L137" s="329"/>
      <c r="M137" s="7"/>
      <c r="N137" s="434" t="str">
        <f>IF(OR(ISBLANK($A137),ISBLANK($G137)),"",IFERROR(IF(INDEX(Times!N:N,MATCH(CONCATENATE($G137,$A137),Times!$S:$S,0))=0,"",INDEX(Times!N:N,MATCH(CONCATENATE($G137,$A137),Times!$S:$S,0))),""))</f>
        <v/>
      </c>
      <c r="O137" s="434" t="str">
        <f>IF(OR(ISBLANK($A137),ISBLANK($G137)),"",IFERROR(IF(INDEX(Times!O:O,MATCH(CONCATENATE($G137,$A137),Times!$S:$S,0))=0,"",INDEX(Times!O:O,MATCH(CONCATENATE($G137,$A137),Times!$S:$S,0))),""))</f>
        <v/>
      </c>
      <c r="P137" s="434" t="str">
        <f>IF(OR(ISBLANK($A137),ISBLANK($G137)),"",IFERROR(IF(INDEX(Times!P:P,MATCH(CONCATENATE($G137,$A137),Times!$S:$S,0))=0,"",INDEX(Times!P:P,MATCH(CONCATENATE($G137,$A137),Times!$S:$S,0))),""))</f>
        <v/>
      </c>
      <c r="Q137" s="434" t="str">
        <f>IF(OR(ISBLANK($A137),ISBLANK($G137)),"",IFERROR(IF(INDEX(Times!Q:Q,MATCH(CONCATENATE($G137,$A137),Times!$S:$S,0))=0,"",INDEX(Times!Q:Q,MATCH(CONCATENATE($G137,$A137),Times!$S:$S,0))),""))</f>
        <v/>
      </c>
      <c r="R137" s="218" t="str">
        <f>IF(OR(ISBLANK($A137),ISBLANK($G137)),"",IFERROR(IF(INDEX(Times!R:R,MATCH(CONCATENATE($G137,$A137),Times!$S:$S,0))=0,"",INDEX(Times!R:R,MATCH(CONCATENATE($G137,$A137),Times!$S:$S,0))),""))</f>
        <v/>
      </c>
      <c r="S137" s="645"/>
      <c r="T137" s="645"/>
      <c r="U137" s="218"/>
      <c r="V137" s="329"/>
      <c r="W137" s="329"/>
      <c r="X137" s="329"/>
      <c r="Y137" s="329"/>
      <c r="Z137" s="329"/>
      <c r="AA137" s="329"/>
      <c r="AB137" s="329"/>
      <c r="AC137" s="7"/>
      <c r="AD137" s="7"/>
      <c r="AE137" s="7"/>
      <c r="AF137" s="7"/>
      <c r="AG137" s="7"/>
      <c r="AH137" s="7"/>
      <c r="AI137" s="7"/>
      <c r="AJ137" s="7"/>
      <c r="AK137" s="7"/>
    </row>
    <row r="138" spans="1:37" x14ac:dyDescent="0.5">
      <c r="A138" s="218"/>
      <c r="B138" s="634"/>
      <c r="C138" s="647" t="str" cm="1">
        <f t="array" ref="C138">IFERROR(IF(ISBLANK(A138),"",IF(AND(ISBLANK(B138),ISBLANK(E138),ISBLANK(F138)),"",IF(AND(ISBLANK(B138),ISBLANK(E138),NOT(ISBLANK(F138))),_xlfn._xlws.FILTER('Rot.Out'!L:L,'Rot.Out'!B:B=EnterData!F138),IF(AND(ISBLANK(B138),NOT(ISBLANK(E138))),_xlfn._xlws.FILTER(Int.Out!AA:AA,Int.Out!B:B=E138),_xlfn._xlws.FILTER(Make.Trt!D:D,Make.Trt!C:C=B138))))),"")</f>
        <v/>
      </c>
      <c r="D138" s="636"/>
      <c r="E138" s="636"/>
      <c r="F138" s="218"/>
      <c r="G138" s="218"/>
      <c r="H138" s="218"/>
      <c r="I138" s="619" t="s">
        <v>109</v>
      </c>
      <c r="J138" s="619" t="s">
        <v>109</v>
      </c>
      <c r="K138" s="652"/>
      <c r="L138" s="329"/>
      <c r="M138" s="7"/>
      <c r="N138" s="434" t="str">
        <f>IF(OR(ISBLANK($A138),ISBLANK($G138)),"",IFERROR(IF(INDEX(Times!N:N,MATCH(CONCATENATE($G138,$A138),Times!$S:$S,0))=0,"",INDEX(Times!N:N,MATCH(CONCATENATE($G138,$A138),Times!$S:$S,0))),""))</f>
        <v/>
      </c>
      <c r="O138" s="434" t="str">
        <f>IF(OR(ISBLANK($A138),ISBLANK($G138)),"",IFERROR(IF(INDEX(Times!O:O,MATCH(CONCATENATE($G138,$A138),Times!$S:$S,0))=0,"",INDEX(Times!O:O,MATCH(CONCATENATE($G138,$A138),Times!$S:$S,0))),""))</f>
        <v/>
      </c>
      <c r="P138" s="434" t="str">
        <f>IF(OR(ISBLANK($A138),ISBLANK($G138)),"",IFERROR(IF(INDEX(Times!P:P,MATCH(CONCATENATE($G138,$A138),Times!$S:$S,0))=0,"",INDEX(Times!P:P,MATCH(CONCATENATE($G138,$A138),Times!$S:$S,0))),""))</f>
        <v/>
      </c>
      <c r="Q138" s="434" t="str">
        <f>IF(OR(ISBLANK($A138),ISBLANK($G138)),"",IFERROR(IF(INDEX(Times!Q:Q,MATCH(CONCATENATE($G138,$A138),Times!$S:$S,0))=0,"",INDEX(Times!Q:Q,MATCH(CONCATENATE($G138,$A138),Times!$S:$S,0))),""))</f>
        <v/>
      </c>
      <c r="R138" s="218" t="str">
        <f>IF(OR(ISBLANK($A138),ISBLANK($G138)),"",IFERROR(IF(INDEX(Times!R:R,MATCH(CONCATENATE($G138,$A138),Times!$S:$S,0))=0,"",INDEX(Times!R:R,MATCH(CONCATENATE($G138,$A138),Times!$S:$S,0))),""))</f>
        <v/>
      </c>
      <c r="S138" s="645"/>
      <c r="T138" s="645"/>
      <c r="U138" s="218"/>
      <c r="V138" s="329"/>
      <c r="W138" s="329"/>
      <c r="X138" s="329"/>
      <c r="Y138" s="329"/>
      <c r="Z138" s="329"/>
      <c r="AA138" s="329"/>
      <c r="AB138" s="329"/>
      <c r="AC138" s="7"/>
      <c r="AD138" s="7"/>
      <c r="AE138" s="7"/>
      <c r="AF138" s="7"/>
      <c r="AG138" s="7"/>
      <c r="AH138" s="7"/>
      <c r="AI138" s="7"/>
      <c r="AJ138" s="7"/>
      <c r="AK138" s="7"/>
    </row>
    <row r="139" spans="1:37" x14ac:dyDescent="0.5">
      <c r="A139" s="218"/>
      <c r="B139" s="634"/>
      <c r="C139" s="647" t="str" cm="1">
        <f t="array" ref="C139">IFERROR(IF(ISBLANK(A139),"",IF(AND(ISBLANK(B139),ISBLANK(E139),ISBLANK(F139)),"",IF(AND(ISBLANK(B139),ISBLANK(E139),NOT(ISBLANK(F139))),_xlfn._xlws.FILTER('Rot.Out'!L:L,'Rot.Out'!B:B=EnterData!F139),IF(AND(ISBLANK(B139),NOT(ISBLANK(E139))),_xlfn._xlws.FILTER(Int.Out!AA:AA,Int.Out!B:B=E139),_xlfn._xlws.FILTER(Make.Trt!D:D,Make.Trt!C:C=B139))))),"")</f>
        <v/>
      </c>
      <c r="D139" s="636"/>
      <c r="E139" s="636"/>
      <c r="F139" s="218"/>
      <c r="G139" s="218"/>
      <c r="H139" s="218"/>
      <c r="I139" s="619" t="s">
        <v>109</v>
      </c>
      <c r="J139" s="619" t="s">
        <v>109</v>
      </c>
      <c r="K139" s="652"/>
      <c r="L139" s="329"/>
      <c r="M139" s="7"/>
      <c r="N139" s="434" t="str">
        <f>IF(OR(ISBLANK($A139),ISBLANK($G139)),"",IFERROR(IF(INDEX(Times!N:N,MATCH(CONCATENATE($G139,$A139),Times!$S:$S,0))=0,"",INDEX(Times!N:N,MATCH(CONCATENATE($G139,$A139),Times!$S:$S,0))),""))</f>
        <v/>
      </c>
      <c r="O139" s="434" t="str">
        <f>IF(OR(ISBLANK($A139),ISBLANK($G139)),"",IFERROR(IF(INDEX(Times!O:O,MATCH(CONCATENATE($G139,$A139),Times!$S:$S,0))=0,"",INDEX(Times!O:O,MATCH(CONCATENATE($G139,$A139),Times!$S:$S,0))),""))</f>
        <v/>
      </c>
      <c r="P139" s="434" t="str">
        <f>IF(OR(ISBLANK($A139),ISBLANK($G139)),"",IFERROR(IF(INDEX(Times!P:P,MATCH(CONCATENATE($G139,$A139),Times!$S:$S,0))=0,"",INDEX(Times!P:P,MATCH(CONCATENATE($G139,$A139),Times!$S:$S,0))),""))</f>
        <v/>
      </c>
      <c r="Q139" s="434" t="str">
        <f>IF(OR(ISBLANK($A139),ISBLANK($G139)),"",IFERROR(IF(INDEX(Times!Q:Q,MATCH(CONCATENATE($G139,$A139),Times!$S:$S,0))=0,"",INDEX(Times!Q:Q,MATCH(CONCATENATE($G139,$A139),Times!$S:$S,0))),""))</f>
        <v/>
      </c>
      <c r="R139" s="218" t="str">
        <f>IF(OR(ISBLANK($A139),ISBLANK($G139)),"",IFERROR(IF(INDEX(Times!R:R,MATCH(CONCATENATE($G139,$A139),Times!$S:$S,0))=0,"",INDEX(Times!R:R,MATCH(CONCATENATE($G139,$A139),Times!$S:$S,0))),""))</f>
        <v/>
      </c>
      <c r="S139" s="645"/>
      <c r="T139" s="645"/>
      <c r="U139" s="218"/>
      <c r="V139" s="329"/>
      <c r="W139" s="329"/>
      <c r="X139" s="329"/>
      <c r="Y139" s="329"/>
      <c r="Z139" s="329"/>
      <c r="AA139" s="329"/>
      <c r="AB139" s="329"/>
      <c r="AC139" s="7"/>
      <c r="AD139" s="7"/>
      <c r="AE139" s="7"/>
      <c r="AF139" s="7"/>
      <c r="AG139" s="7"/>
      <c r="AH139" s="7"/>
      <c r="AI139" s="7"/>
      <c r="AJ139" s="7"/>
      <c r="AK139" s="7"/>
    </row>
    <row r="140" spans="1:37" x14ac:dyDescent="0.5">
      <c r="A140" s="218"/>
      <c r="B140" s="634"/>
      <c r="C140" s="647" t="str" cm="1">
        <f t="array" ref="C140">IFERROR(IF(ISBLANK(A140),"",IF(AND(ISBLANK(B140),ISBLANK(E140),ISBLANK(F140)),"",IF(AND(ISBLANK(B140),ISBLANK(E140),NOT(ISBLANK(F140))),_xlfn._xlws.FILTER('Rot.Out'!L:L,'Rot.Out'!B:B=EnterData!F140),IF(AND(ISBLANK(B140),NOT(ISBLANK(E140))),_xlfn._xlws.FILTER(Int.Out!AA:AA,Int.Out!B:B=E140),_xlfn._xlws.FILTER(Make.Trt!D:D,Make.Trt!C:C=B140))))),"")</f>
        <v/>
      </c>
      <c r="D140" s="636"/>
      <c r="E140" s="636"/>
      <c r="F140" s="218"/>
      <c r="G140" s="218"/>
      <c r="H140" s="218"/>
      <c r="I140" s="619" t="s">
        <v>109</v>
      </c>
      <c r="J140" s="619" t="s">
        <v>109</v>
      </c>
      <c r="K140" s="652"/>
      <c r="L140" s="329"/>
      <c r="M140" s="7"/>
      <c r="N140" s="434" t="str">
        <f>IF(OR(ISBLANK($A140),ISBLANK($G140)),"",IFERROR(IF(INDEX(Times!N:N,MATCH(CONCATENATE($G140,$A140),Times!$S:$S,0))=0,"",INDEX(Times!N:N,MATCH(CONCATENATE($G140,$A140),Times!$S:$S,0))),""))</f>
        <v/>
      </c>
      <c r="O140" s="434" t="str">
        <f>IF(OR(ISBLANK($A140),ISBLANK($G140)),"",IFERROR(IF(INDEX(Times!O:O,MATCH(CONCATENATE($G140,$A140),Times!$S:$S,0))=0,"",INDEX(Times!O:O,MATCH(CONCATENATE($G140,$A140),Times!$S:$S,0))),""))</f>
        <v/>
      </c>
      <c r="P140" s="434" t="str">
        <f>IF(OR(ISBLANK($A140),ISBLANK($G140)),"",IFERROR(IF(INDEX(Times!P:P,MATCH(CONCATENATE($G140,$A140),Times!$S:$S,0))=0,"",INDEX(Times!P:P,MATCH(CONCATENATE($G140,$A140),Times!$S:$S,0))),""))</f>
        <v/>
      </c>
      <c r="Q140" s="434" t="str">
        <f>IF(OR(ISBLANK($A140),ISBLANK($G140)),"",IFERROR(IF(INDEX(Times!Q:Q,MATCH(CONCATENATE($G140,$A140),Times!$S:$S,0))=0,"",INDEX(Times!Q:Q,MATCH(CONCATENATE($G140,$A140),Times!$S:$S,0))),""))</f>
        <v/>
      </c>
      <c r="R140" s="218" t="str">
        <f>IF(OR(ISBLANK($A140),ISBLANK($G140)),"",IFERROR(IF(INDEX(Times!R:R,MATCH(CONCATENATE($G140,$A140),Times!$S:$S,0))=0,"",INDEX(Times!R:R,MATCH(CONCATENATE($G140,$A140),Times!$S:$S,0))),""))</f>
        <v/>
      </c>
      <c r="S140" s="645"/>
      <c r="T140" s="645"/>
      <c r="U140" s="218"/>
      <c r="V140" s="329"/>
      <c r="W140" s="329"/>
      <c r="X140" s="329"/>
      <c r="Y140" s="329"/>
      <c r="Z140" s="329"/>
      <c r="AA140" s="329"/>
      <c r="AB140" s="329"/>
      <c r="AC140" s="7"/>
      <c r="AD140" s="7"/>
      <c r="AE140" s="7"/>
      <c r="AF140" s="7"/>
      <c r="AG140" s="7"/>
      <c r="AH140" s="7"/>
      <c r="AI140" s="7"/>
      <c r="AJ140" s="7"/>
      <c r="AK140" s="7"/>
    </row>
    <row r="141" spans="1:37" x14ac:dyDescent="0.5">
      <c r="A141" s="218"/>
      <c r="B141" s="634"/>
      <c r="C141" s="647" t="str" cm="1">
        <f t="array" ref="C141">IFERROR(IF(ISBLANK(A141),"",IF(AND(ISBLANK(B141),ISBLANK(E141),ISBLANK(F141)),"",IF(AND(ISBLANK(B141),ISBLANK(E141),NOT(ISBLANK(F141))),_xlfn._xlws.FILTER('Rot.Out'!L:L,'Rot.Out'!B:B=EnterData!F141),IF(AND(ISBLANK(B141),NOT(ISBLANK(E141))),_xlfn._xlws.FILTER(Int.Out!AA:AA,Int.Out!B:B=E141),_xlfn._xlws.FILTER(Make.Trt!D:D,Make.Trt!C:C=B141))))),"")</f>
        <v/>
      </c>
      <c r="D141" s="636"/>
      <c r="E141" s="636"/>
      <c r="F141" s="218"/>
      <c r="G141" s="218"/>
      <c r="H141" s="218"/>
      <c r="I141" s="619" t="s">
        <v>109</v>
      </c>
      <c r="J141" s="619" t="s">
        <v>109</v>
      </c>
      <c r="K141" s="652"/>
      <c r="L141" s="329"/>
      <c r="M141" s="7"/>
      <c r="N141" s="434" t="str">
        <f>IF(OR(ISBLANK($A141),ISBLANK($G141)),"",IFERROR(IF(INDEX(Times!N:N,MATCH(CONCATENATE($G141,$A141),Times!$S:$S,0))=0,"",INDEX(Times!N:N,MATCH(CONCATENATE($G141,$A141),Times!$S:$S,0))),""))</f>
        <v/>
      </c>
      <c r="O141" s="434" t="str">
        <f>IF(OR(ISBLANK($A141),ISBLANK($G141)),"",IFERROR(IF(INDEX(Times!O:O,MATCH(CONCATENATE($G141,$A141),Times!$S:$S,0))=0,"",INDEX(Times!O:O,MATCH(CONCATENATE($G141,$A141),Times!$S:$S,0))),""))</f>
        <v/>
      </c>
      <c r="P141" s="434" t="str">
        <f>IF(OR(ISBLANK($A141),ISBLANK($G141)),"",IFERROR(IF(INDEX(Times!P:P,MATCH(CONCATENATE($G141,$A141),Times!$S:$S,0))=0,"",INDEX(Times!P:P,MATCH(CONCATENATE($G141,$A141),Times!$S:$S,0))),""))</f>
        <v/>
      </c>
      <c r="Q141" s="434" t="str">
        <f>IF(OR(ISBLANK($A141),ISBLANK($G141)),"",IFERROR(IF(INDEX(Times!Q:Q,MATCH(CONCATENATE($G141,$A141),Times!$S:$S,0))=0,"",INDEX(Times!Q:Q,MATCH(CONCATENATE($G141,$A141),Times!$S:$S,0))),""))</f>
        <v/>
      </c>
      <c r="R141" s="218" t="str">
        <f>IF(OR(ISBLANK($A141),ISBLANK($G141)),"",IFERROR(IF(INDEX(Times!R:R,MATCH(CONCATENATE($G141,$A141),Times!$S:$S,0))=0,"",INDEX(Times!R:R,MATCH(CONCATENATE($G141,$A141),Times!$S:$S,0))),""))</f>
        <v/>
      </c>
      <c r="S141" s="645"/>
      <c r="T141" s="645"/>
      <c r="U141" s="218"/>
      <c r="V141" s="329"/>
      <c r="W141" s="329"/>
      <c r="X141" s="329"/>
      <c r="Y141" s="329"/>
      <c r="Z141" s="329"/>
      <c r="AA141" s="329"/>
      <c r="AB141" s="329"/>
      <c r="AC141" s="7"/>
      <c r="AD141" s="7"/>
      <c r="AE141" s="7"/>
      <c r="AF141" s="7"/>
      <c r="AG141" s="7"/>
      <c r="AH141" s="7"/>
      <c r="AI141" s="7"/>
      <c r="AJ141" s="7"/>
      <c r="AK141" s="7"/>
    </row>
    <row r="142" spans="1:37" x14ac:dyDescent="0.5">
      <c r="A142" s="218"/>
      <c r="B142" s="634"/>
      <c r="C142" s="647" t="str" cm="1">
        <f t="array" ref="C142">IFERROR(IF(ISBLANK(A142),"",IF(AND(ISBLANK(B142),ISBLANK(E142),ISBLANK(F142)),"",IF(AND(ISBLANK(B142),ISBLANK(E142),NOT(ISBLANK(F142))),_xlfn._xlws.FILTER('Rot.Out'!L:L,'Rot.Out'!B:B=EnterData!F142),IF(AND(ISBLANK(B142),NOT(ISBLANK(E142))),_xlfn._xlws.FILTER(Int.Out!AA:AA,Int.Out!B:B=E142),_xlfn._xlws.FILTER(Make.Trt!D:D,Make.Trt!C:C=B142))))),"")</f>
        <v/>
      </c>
      <c r="D142" s="636"/>
      <c r="E142" s="636"/>
      <c r="F142" s="218"/>
      <c r="G142" s="218"/>
      <c r="H142" s="218"/>
      <c r="I142" s="619" t="s">
        <v>109</v>
      </c>
      <c r="J142" s="619" t="s">
        <v>109</v>
      </c>
      <c r="K142" s="652"/>
      <c r="L142" s="329"/>
      <c r="M142" s="7"/>
      <c r="N142" s="434" t="str">
        <f>IF(OR(ISBLANK($A142),ISBLANK($G142)),"",IFERROR(IF(INDEX(Times!N:N,MATCH(CONCATENATE($G142,$A142),Times!$S:$S,0))=0,"",INDEX(Times!N:N,MATCH(CONCATENATE($G142,$A142),Times!$S:$S,0))),""))</f>
        <v/>
      </c>
      <c r="O142" s="434" t="str">
        <f>IF(OR(ISBLANK($A142),ISBLANK($G142)),"",IFERROR(IF(INDEX(Times!O:O,MATCH(CONCATENATE($G142,$A142),Times!$S:$S,0))=0,"",INDEX(Times!O:O,MATCH(CONCATENATE($G142,$A142),Times!$S:$S,0))),""))</f>
        <v/>
      </c>
      <c r="P142" s="434" t="str">
        <f>IF(OR(ISBLANK($A142),ISBLANK($G142)),"",IFERROR(IF(INDEX(Times!P:P,MATCH(CONCATENATE($G142,$A142),Times!$S:$S,0))=0,"",INDEX(Times!P:P,MATCH(CONCATENATE($G142,$A142),Times!$S:$S,0))),""))</f>
        <v/>
      </c>
      <c r="Q142" s="434" t="str">
        <f>IF(OR(ISBLANK($A142),ISBLANK($G142)),"",IFERROR(IF(INDEX(Times!Q:Q,MATCH(CONCATENATE($G142,$A142),Times!$S:$S,0))=0,"",INDEX(Times!Q:Q,MATCH(CONCATENATE($G142,$A142),Times!$S:$S,0))),""))</f>
        <v/>
      </c>
      <c r="R142" s="218" t="str">
        <f>IF(OR(ISBLANK($A142),ISBLANK($G142)),"",IFERROR(IF(INDEX(Times!R:R,MATCH(CONCATENATE($G142,$A142),Times!$S:$S,0))=0,"",INDEX(Times!R:R,MATCH(CONCATENATE($G142,$A142),Times!$S:$S,0))),""))</f>
        <v/>
      </c>
      <c r="S142" s="645"/>
      <c r="T142" s="645"/>
      <c r="U142" s="218"/>
      <c r="V142" s="329"/>
      <c r="W142" s="329"/>
      <c r="X142" s="329"/>
      <c r="Y142" s="329"/>
      <c r="Z142" s="329"/>
      <c r="AA142" s="329"/>
      <c r="AB142" s="329"/>
      <c r="AC142" s="7"/>
      <c r="AD142" s="7"/>
      <c r="AE142" s="7"/>
      <c r="AF142" s="7"/>
      <c r="AG142" s="7"/>
      <c r="AH142" s="7"/>
      <c r="AI142" s="7"/>
      <c r="AJ142" s="7"/>
      <c r="AK142" s="7"/>
    </row>
    <row r="143" spans="1:37" x14ac:dyDescent="0.5">
      <c r="A143" s="218"/>
      <c r="B143" s="634"/>
      <c r="C143" s="647" t="str" cm="1">
        <f t="array" ref="C143">IFERROR(IF(ISBLANK(A143),"",IF(AND(ISBLANK(B143),ISBLANK(E143),ISBLANK(F143)),"",IF(AND(ISBLANK(B143),ISBLANK(E143),NOT(ISBLANK(F143))),_xlfn._xlws.FILTER('Rot.Out'!L:L,'Rot.Out'!B:B=EnterData!F143),IF(AND(ISBLANK(B143),NOT(ISBLANK(E143))),_xlfn._xlws.FILTER(Int.Out!AA:AA,Int.Out!B:B=E143),_xlfn._xlws.FILTER(Make.Trt!D:D,Make.Trt!C:C=B143))))),"")</f>
        <v/>
      </c>
      <c r="D143" s="636"/>
      <c r="E143" s="636"/>
      <c r="F143" s="218"/>
      <c r="G143" s="218"/>
      <c r="H143" s="218"/>
      <c r="I143" s="619" t="s">
        <v>109</v>
      </c>
      <c r="J143" s="619" t="s">
        <v>109</v>
      </c>
      <c r="K143" s="652"/>
      <c r="L143" s="329"/>
      <c r="M143" s="7"/>
      <c r="N143" s="434" t="str">
        <f>IF(OR(ISBLANK($A143),ISBLANK($G143)),"",IFERROR(IF(INDEX(Times!N:N,MATCH(CONCATENATE($G143,$A143),Times!$S:$S,0))=0,"",INDEX(Times!N:N,MATCH(CONCATENATE($G143,$A143),Times!$S:$S,0))),""))</f>
        <v/>
      </c>
      <c r="O143" s="434" t="str">
        <f>IF(OR(ISBLANK($A143),ISBLANK($G143)),"",IFERROR(IF(INDEX(Times!O:O,MATCH(CONCATENATE($G143,$A143),Times!$S:$S,0))=0,"",INDEX(Times!O:O,MATCH(CONCATENATE($G143,$A143),Times!$S:$S,0))),""))</f>
        <v/>
      </c>
      <c r="P143" s="434" t="str">
        <f>IF(OR(ISBLANK($A143),ISBLANK($G143)),"",IFERROR(IF(INDEX(Times!P:P,MATCH(CONCATENATE($G143,$A143),Times!$S:$S,0))=0,"",INDEX(Times!P:P,MATCH(CONCATENATE($G143,$A143),Times!$S:$S,0))),""))</f>
        <v/>
      </c>
      <c r="Q143" s="434" t="str">
        <f>IF(OR(ISBLANK($A143),ISBLANK($G143)),"",IFERROR(IF(INDEX(Times!Q:Q,MATCH(CONCATENATE($G143,$A143),Times!$S:$S,0))=0,"",INDEX(Times!Q:Q,MATCH(CONCATENATE($G143,$A143),Times!$S:$S,0))),""))</f>
        <v/>
      </c>
      <c r="R143" s="218" t="str">
        <f>IF(OR(ISBLANK($A143),ISBLANK($G143)),"",IFERROR(IF(INDEX(Times!R:R,MATCH(CONCATENATE($G143,$A143),Times!$S:$S,0))=0,"",INDEX(Times!R:R,MATCH(CONCATENATE($G143,$A143),Times!$S:$S,0))),""))</f>
        <v/>
      </c>
      <c r="S143" s="645"/>
      <c r="T143" s="645"/>
      <c r="U143" s="218"/>
      <c r="V143" s="329"/>
      <c r="W143" s="329"/>
      <c r="X143" s="329"/>
      <c r="Y143" s="329"/>
      <c r="Z143" s="329"/>
      <c r="AA143" s="329"/>
      <c r="AB143" s="329"/>
      <c r="AC143" s="7"/>
      <c r="AD143" s="7"/>
      <c r="AE143" s="7"/>
      <c r="AF143" s="7"/>
      <c r="AG143" s="7"/>
      <c r="AH143" s="7"/>
      <c r="AI143" s="7"/>
      <c r="AJ143" s="7"/>
      <c r="AK143" s="7"/>
    </row>
    <row r="144" spans="1:37" x14ac:dyDescent="0.5">
      <c r="A144" s="218"/>
      <c r="B144" s="634"/>
      <c r="C144" s="647" t="str" cm="1">
        <f t="array" ref="C144">IFERROR(IF(ISBLANK(A144),"",IF(AND(ISBLANK(B144),ISBLANK(E144),ISBLANK(F144)),"",IF(AND(ISBLANK(B144),ISBLANK(E144),NOT(ISBLANK(F144))),_xlfn._xlws.FILTER('Rot.Out'!L:L,'Rot.Out'!B:B=EnterData!F144),IF(AND(ISBLANK(B144),NOT(ISBLANK(E144))),_xlfn._xlws.FILTER(Int.Out!AA:AA,Int.Out!B:B=E144),_xlfn._xlws.FILTER(Make.Trt!D:D,Make.Trt!C:C=B144))))),"")</f>
        <v/>
      </c>
      <c r="D144" s="636"/>
      <c r="E144" s="636"/>
      <c r="F144" s="218"/>
      <c r="G144" s="218"/>
      <c r="H144" s="218"/>
      <c r="I144" s="619" t="s">
        <v>109</v>
      </c>
      <c r="J144" s="619" t="s">
        <v>109</v>
      </c>
      <c r="K144" s="652"/>
      <c r="L144" s="329"/>
      <c r="M144" s="7"/>
      <c r="N144" s="434" t="str">
        <f>IF(OR(ISBLANK($A144),ISBLANK($G144)),"",IFERROR(IF(INDEX(Times!N:N,MATCH(CONCATENATE($G144,$A144),Times!$S:$S,0))=0,"",INDEX(Times!N:N,MATCH(CONCATENATE($G144,$A144),Times!$S:$S,0))),""))</f>
        <v/>
      </c>
      <c r="O144" s="434" t="str">
        <f>IF(OR(ISBLANK($A144),ISBLANK($G144)),"",IFERROR(IF(INDEX(Times!O:O,MATCH(CONCATENATE($G144,$A144),Times!$S:$S,0))=0,"",INDEX(Times!O:O,MATCH(CONCATENATE($G144,$A144),Times!$S:$S,0))),""))</f>
        <v/>
      </c>
      <c r="P144" s="434" t="str">
        <f>IF(OR(ISBLANK($A144),ISBLANK($G144)),"",IFERROR(IF(INDEX(Times!P:P,MATCH(CONCATENATE($G144,$A144),Times!$S:$S,0))=0,"",INDEX(Times!P:P,MATCH(CONCATENATE($G144,$A144),Times!$S:$S,0))),""))</f>
        <v/>
      </c>
      <c r="Q144" s="434" t="str">
        <f>IF(OR(ISBLANK($A144),ISBLANK($G144)),"",IFERROR(IF(INDEX(Times!Q:Q,MATCH(CONCATENATE($G144,$A144),Times!$S:$S,0))=0,"",INDEX(Times!Q:Q,MATCH(CONCATENATE($G144,$A144),Times!$S:$S,0))),""))</f>
        <v/>
      </c>
      <c r="R144" s="218" t="str">
        <f>IF(OR(ISBLANK($A144),ISBLANK($G144)),"",IFERROR(IF(INDEX(Times!R:R,MATCH(CONCATENATE($G144,$A144),Times!$S:$S,0))=0,"",INDEX(Times!R:R,MATCH(CONCATENATE($G144,$A144),Times!$S:$S,0))),""))</f>
        <v/>
      </c>
      <c r="S144" s="645"/>
      <c r="T144" s="645"/>
      <c r="U144" s="218"/>
      <c r="V144" s="329"/>
      <c r="W144" s="329"/>
      <c r="X144" s="329"/>
      <c r="Y144" s="329"/>
      <c r="Z144" s="329"/>
      <c r="AA144" s="329"/>
      <c r="AB144" s="329"/>
      <c r="AC144" s="7"/>
      <c r="AD144" s="7"/>
      <c r="AE144" s="7"/>
      <c r="AF144" s="7"/>
      <c r="AG144" s="7"/>
      <c r="AH144" s="7"/>
      <c r="AI144" s="7"/>
      <c r="AJ144" s="7"/>
      <c r="AK144" s="7"/>
    </row>
    <row r="145" spans="1:37" x14ac:dyDescent="0.5">
      <c r="A145" s="218"/>
      <c r="B145" s="634"/>
      <c r="C145" s="647" t="str" cm="1">
        <f t="array" ref="C145">IFERROR(IF(ISBLANK(A145),"",IF(AND(ISBLANK(B145),ISBLANK(E145),ISBLANK(F145)),"",IF(AND(ISBLANK(B145),ISBLANK(E145),NOT(ISBLANK(F145))),_xlfn._xlws.FILTER('Rot.Out'!L:L,'Rot.Out'!B:B=EnterData!F145),IF(AND(ISBLANK(B145),NOT(ISBLANK(E145))),_xlfn._xlws.FILTER(Int.Out!AA:AA,Int.Out!B:B=E145),_xlfn._xlws.FILTER(Make.Trt!D:D,Make.Trt!C:C=B145))))),"")</f>
        <v/>
      </c>
      <c r="D145" s="636"/>
      <c r="E145" s="636"/>
      <c r="F145" s="218"/>
      <c r="G145" s="218"/>
      <c r="H145" s="218"/>
      <c r="I145" s="619" t="s">
        <v>109</v>
      </c>
      <c r="J145" s="619" t="s">
        <v>109</v>
      </c>
      <c r="K145" s="652"/>
      <c r="L145" s="329"/>
      <c r="M145" s="7"/>
      <c r="N145" s="434" t="str">
        <f>IF(OR(ISBLANK($A145),ISBLANK($G145)),"",IFERROR(IF(INDEX(Times!N:N,MATCH(CONCATENATE($G145,$A145),Times!$S:$S,0))=0,"",INDEX(Times!N:N,MATCH(CONCATENATE($G145,$A145),Times!$S:$S,0))),""))</f>
        <v/>
      </c>
      <c r="O145" s="434" t="str">
        <f>IF(OR(ISBLANK($A145),ISBLANK($G145)),"",IFERROR(IF(INDEX(Times!O:O,MATCH(CONCATENATE($G145,$A145),Times!$S:$S,0))=0,"",INDEX(Times!O:O,MATCH(CONCATENATE($G145,$A145),Times!$S:$S,0))),""))</f>
        <v/>
      </c>
      <c r="P145" s="434" t="str">
        <f>IF(OR(ISBLANK($A145),ISBLANK($G145)),"",IFERROR(IF(INDEX(Times!P:P,MATCH(CONCATENATE($G145,$A145),Times!$S:$S,0))=0,"",INDEX(Times!P:P,MATCH(CONCATENATE($G145,$A145),Times!$S:$S,0))),""))</f>
        <v/>
      </c>
      <c r="Q145" s="434" t="str">
        <f>IF(OR(ISBLANK($A145),ISBLANK($G145)),"",IFERROR(IF(INDEX(Times!Q:Q,MATCH(CONCATENATE($G145,$A145),Times!$S:$S,0))=0,"",INDEX(Times!Q:Q,MATCH(CONCATENATE($G145,$A145),Times!$S:$S,0))),""))</f>
        <v/>
      </c>
      <c r="R145" s="218" t="str">
        <f>IF(OR(ISBLANK($A145),ISBLANK($G145)),"",IFERROR(IF(INDEX(Times!R:R,MATCH(CONCATENATE($G145,$A145),Times!$S:$S,0))=0,"",INDEX(Times!R:R,MATCH(CONCATENATE($G145,$A145),Times!$S:$S,0))),""))</f>
        <v/>
      </c>
      <c r="S145" s="645"/>
      <c r="T145" s="645"/>
      <c r="U145" s="218"/>
      <c r="V145" s="329"/>
      <c r="W145" s="329"/>
      <c r="X145" s="329"/>
      <c r="Y145" s="329"/>
      <c r="Z145" s="329"/>
      <c r="AA145" s="329"/>
      <c r="AB145" s="329"/>
      <c r="AC145" s="7"/>
      <c r="AD145" s="7"/>
      <c r="AE145" s="7"/>
      <c r="AF145" s="7"/>
      <c r="AG145" s="7"/>
      <c r="AH145" s="7"/>
      <c r="AI145" s="7"/>
      <c r="AJ145" s="7"/>
      <c r="AK145" s="7"/>
    </row>
    <row r="146" spans="1:37" x14ac:dyDescent="0.5">
      <c r="A146" s="218"/>
      <c r="B146" s="634"/>
      <c r="C146" s="647" t="str" cm="1">
        <f t="array" ref="C146">IFERROR(IF(ISBLANK(A146),"",IF(AND(ISBLANK(B146),ISBLANK(E146),ISBLANK(F146)),"",IF(AND(ISBLANK(B146),ISBLANK(E146),NOT(ISBLANK(F146))),_xlfn._xlws.FILTER('Rot.Out'!L:L,'Rot.Out'!B:B=EnterData!F146),IF(AND(ISBLANK(B146),NOT(ISBLANK(E146))),_xlfn._xlws.FILTER(Int.Out!AA:AA,Int.Out!B:B=E146),_xlfn._xlws.FILTER(Make.Trt!D:D,Make.Trt!C:C=B146))))),"")</f>
        <v/>
      </c>
      <c r="D146" s="636"/>
      <c r="E146" s="636"/>
      <c r="F146" s="218"/>
      <c r="G146" s="218"/>
      <c r="H146" s="218"/>
      <c r="I146" s="619" t="s">
        <v>109</v>
      </c>
      <c r="J146" s="619" t="s">
        <v>109</v>
      </c>
      <c r="K146" s="652"/>
      <c r="L146" s="329"/>
      <c r="M146" s="7"/>
      <c r="N146" s="434" t="str">
        <f>IF(OR(ISBLANK($A146),ISBLANK($G146)),"",IFERROR(IF(INDEX(Times!N:N,MATCH(CONCATENATE($G146,$A146),Times!$S:$S,0))=0,"",INDEX(Times!N:N,MATCH(CONCATENATE($G146,$A146),Times!$S:$S,0))),""))</f>
        <v/>
      </c>
      <c r="O146" s="434" t="str">
        <f>IF(OR(ISBLANK($A146),ISBLANK($G146)),"",IFERROR(IF(INDEX(Times!O:O,MATCH(CONCATENATE($G146,$A146),Times!$S:$S,0))=0,"",INDEX(Times!O:O,MATCH(CONCATENATE($G146,$A146),Times!$S:$S,0))),""))</f>
        <v/>
      </c>
      <c r="P146" s="434" t="str">
        <f>IF(OR(ISBLANK($A146),ISBLANK($G146)),"",IFERROR(IF(INDEX(Times!P:P,MATCH(CONCATENATE($G146,$A146),Times!$S:$S,0))=0,"",INDEX(Times!P:P,MATCH(CONCATENATE($G146,$A146),Times!$S:$S,0))),""))</f>
        <v/>
      </c>
      <c r="Q146" s="434" t="str">
        <f>IF(OR(ISBLANK($A146),ISBLANK($G146)),"",IFERROR(IF(INDEX(Times!Q:Q,MATCH(CONCATENATE($G146,$A146),Times!$S:$S,0))=0,"",INDEX(Times!Q:Q,MATCH(CONCATENATE($G146,$A146),Times!$S:$S,0))),""))</f>
        <v/>
      </c>
      <c r="R146" s="218" t="str">
        <f>IF(OR(ISBLANK($A146),ISBLANK($G146)),"",IFERROR(IF(INDEX(Times!R:R,MATCH(CONCATENATE($G146,$A146),Times!$S:$S,0))=0,"",INDEX(Times!R:R,MATCH(CONCATENATE($G146,$A146),Times!$S:$S,0))),""))</f>
        <v/>
      </c>
      <c r="S146" s="645"/>
      <c r="T146" s="645"/>
      <c r="U146" s="218"/>
      <c r="V146" s="329"/>
      <c r="W146" s="329"/>
      <c r="X146" s="329"/>
      <c r="Y146" s="329"/>
      <c r="Z146" s="329"/>
      <c r="AA146" s="329"/>
      <c r="AB146" s="329"/>
      <c r="AC146" s="7"/>
      <c r="AD146" s="7"/>
      <c r="AE146" s="7"/>
      <c r="AF146" s="7"/>
      <c r="AG146" s="7"/>
      <c r="AH146" s="7"/>
      <c r="AI146" s="7"/>
      <c r="AJ146" s="7"/>
      <c r="AK146" s="7"/>
    </row>
    <row r="147" spans="1:37" x14ac:dyDescent="0.5">
      <c r="A147" s="218"/>
      <c r="B147" s="634"/>
      <c r="C147" s="647" t="str" cm="1">
        <f t="array" ref="C147">IFERROR(IF(ISBLANK(A147),"",IF(AND(ISBLANK(B147),ISBLANK(E147),ISBLANK(F147)),"",IF(AND(ISBLANK(B147),ISBLANK(E147),NOT(ISBLANK(F147))),_xlfn._xlws.FILTER('Rot.Out'!L:L,'Rot.Out'!B:B=EnterData!F147),IF(AND(ISBLANK(B147),NOT(ISBLANK(E147))),_xlfn._xlws.FILTER(Int.Out!AA:AA,Int.Out!B:B=E147),_xlfn._xlws.FILTER(Make.Trt!D:D,Make.Trt!C:C=B147))))),"")</f>
        <v/>
      </c>
      <c r="D147" s="636"/>
      <c r="E147" s="636"/>
      <c r="F147" s="218"/>
      <c r="G147" s="218"/>
      <c r="H147" s="218"/>
      <c r="I147" s="619" t="s">
        <v>109</v>
      </c>
      <c r="J147" s="619" t="s">
        <v>109</v>
      </c>
      <c r="K147" s="652"/>
      <c r="L147" s="329"/>
      <c r="M147" s="7"/>
      <c r="N147" s="434" t="str">
        <f>IF(OR(ISBLANK($A147),ISBLANK($G147)),"",IFERROR(IF(INDEX(Times!N:N,MATCH(CONCATENATE($G147,$A147),Times!$S:$S,0))=0,"",INDEX(Times!N:N,MATCH(CONCATENATE($G147,$A147),Times!$S:$S,0))),""))</f>
        <v/>
      </c>
      <c r="O147" s="434" t="str">
        <f>IF(OR(ISBLANK($A147),ISBLANK($G147)),"",IFERROR(IF(INDEX(Times!O:O,MATCH(CONCATENATE($G147,$A147),Times!$S:$S,0))=0,"",INDEX(Times!O:O,MATCH(CONCATENATE($G147,$A147),Times!$S:$S,0))),""))</f>
        <v/>
      </c>
      <c r="P147" s="434" t="str">
        <f>IF(OR(ISBLANK($A147),ISBLANK($G147)),"",IFERROR(IF(INDEX(Times!P:P,MATCH(CONCATENATE($G147,$A147),Times!$S:$S,0))=0,"",INDEX(Times!P:P,MATCH(CONCATENATE($G147,$A147),Times!$S:$S,0))),""))</f>
        <v/>
      </c>
      <c r="Q147" s="434" t="str">
        <f>IF(OR(ISBLANK($A147),ISBLANK($G147)),"",IFERROR(IF(INDEX(Times!Q:Q,MATCH(CONCATENATE($G147,$A147),Times!$S:$S,0))=0,"",INDEX(Times!Q:Q,MATCH(CONCATENATE($G147,$A147),Times!$S:$S,0))),""))</f>
        <v/>
      </c>
      <c r="R147" s="218" t="str">
        <f>IF(OR(ISBLANK($A147),ISBLANK($G147)),"",IFERROR(IF(INDEX(Times!R:R,MATCH(CONCATENATE($G147,$A147),Times!$S:$S,0))=0,"",INDEX(Times!R:R,MATCH(CONCATENATE($G147,$A147),Times!$S:$S,0))),""))</f>
        <v/>
      </c>
      <c r="S147" s="645"/>
      <c r="T147" s="645"/>
      <c r="U147" s="218"/>
      <c r="V147" s="329"/>
      <c r="W147" s="329"/>
      <c r="X147" s="329"/>
      <c r="Y147" s="329"/>
      <c r="Z147" s="329"/>
      <c r="AA147" s="329"/>
      <c r="AB147" s="329"/>
      <c r="AC147" s="7"/>
      <c r="AD147" s="7"/>
      <c r="AE147" s="7"/>
      <c r="AF147" s="7"/>
      <c r="AG147" s="7"/>
      <c r="AH147" s="7"/>
      <c r="AI147" s="7"/>
      <c r="AJ147" s="7"/>
      <c r="AK147" s="7"/>
    </row>
    <row r="148" spans="1:37" x14ac:dyDescent="0.5">
      <c r="A148" s="218"/>
      <c r="B148" s="634"/>
      <c r="C148" s="647" t="str" cm="1">
        <f t="array" ref="C148">IFERROR(IF(ISBLANK(A148),"",IF(AND(ISBLANK(B148),ISBLANK(E148),ISBLANK(F148)),"",IF(AND(ISBLANK(B148),ISBLANK(E148),NOT(ISBLANK(F148))),_xlfn._xlws.FILTER('Rot.Out'!L:L,'Rot.Out'!B:B=EnterData!F148),IF(AND(ISBLANK(B148),NOT(ISBLANK(E148))),_xlfn._xlws.FILTER(Int.Out!AA:AA,Int.Out!B:B=E148),_xlfn._xlws.FILTER(Make.Trt!D:D,Make.Trt!C:C=B148))))),"")</f>
        <v/>
      </c>
      <c r="D148" s="636"/>
      <c r="E148" s="636"/>
      <c r="F148" s="218"/>
      <c r="G148" s="218"/>
      <c r="H148" s="218"/>
      <c r="I148" s="619" t="s">
        <v>109</v>
      </c>
      <c r="J148" s="619" t="s">
        <v>109</v>
      </c>
      <c r="K148" s="652"/>
      <c r="L148" s="329"/>
      <c r="M148" s="7"/>
      <c r="N148" s="434" t="str">
        <f>IF(OR(ISBLANK($A148),ISBLANK($G148)),"",IFERROR(IF(INDEX(Times!N:N,MATCH(CONCATENATE($G148,$A148),Times!$S:$S,0))=0,"",INDEX(Times!N:N,MATCH(CONCATENATE($G148,$A148),Times!$S:$S,0))),""))</f>
        <v/>
      </c>
      <c r="O148" s="434" t="str">
        <f>IF(OR(ISBLANK($A148),ISBLANK($G148)),"",IFERROR(IF(INDEX(Times!O:O,MATCH(CONCATENATE($G148,$A148),Times!$S:$S,0))=0,"",INDEX(Times!O:O,MATCH(CONCATENATE($G148,$A148),Times!$S:$S,0))),""))</f>
        <v/>
      </c>
      <c r="P148" s="434" t="str">
        <f>IF(OR(ISBLANK($A148),ISBLANK($G148)),"",IFERROR(IF(INDEX(Times!P:P,MATCH(CONCATENATE($G148,$A148),Times!$S:$S,0))=0,"",INDEX(Times!P:P,MATCH(CONCATENATE($G148,$A148),Times!$S:$S,0))),""))</f>
        <v/>
      </c>
      <c r="Q148" s="434" t="str">
        <f>IF(OR(ISBLANK($A148),ISBLANK($G148)),"",IFERROR(IF(INDEX(Times!Q:Q,MATCH(CONCATENATE($G148,$A148),Times!$S:$S,0))=0,"",INDEX(Times!Q:Q,MATCH(CONCATENATE($G148,$A148),Times!$S:$S,0))),""))</f>
        <v/>
      </c>
      <c r="R148" s="218" t="str">
        <f>IF(OR(ISBLANK($A148),ISBLANK($G148)),"",IFERROR(IF(INDEX(Times!R:R,MATCH(CONCATENATE($G148,$A148),Times!$S:$S,0))=0,"",INDEX(Times!R:R,MATCH(CONCATENATE($G148,$A148),Times!$S:$S,0))),""))</f>
        <v/>
      </c>
      <c r="S148" s="645"/>
      <c r="T148" s="645"/>
      <c r="U148" s="218"/>
      <c r="V148" s="329"/>
      <c r="W148" s="329"/>
      <c r="X148" s="329"/>
      <c r="Y148" s="329"/>
      <c r="Z148" s="329"/>
      <c r="AA148" s="329"/>
      <c r="AB148" s="329"/>
      <c r="AC148" s="7"/>
      <c r="AD148" s="7"/>
      <c r="AE148" s="7"/>
      <c r="AF148" s="7"/>
      <c r="AG148" s="7"/>
      <c r="AH148" s="7"/>
      <c r="AI148" s="7"/>
      <c r="AJ148" s="7"/>
      <c r="AK148" s="7"/>
    </row>
    <row r="149" spans="1:37" x14ac:dyDescent="0.5">
      <c r="A149" s="218"/>
      <c r="B149" s="634"/>
      <c r="C149" s="647" t="str" cm="1">
        <f t="array" ref="C149">IFERROR(IF(ISBLANK(A149),"",IF(AND(ISBLANK(B149),ISBLANK(E149),ISBLANK(F149)),"",IF(AND(ISBLANK(B149),ISBLANK(E149),NOT(ISBLANK(F149))),_xlfn._xlws.FILTER('Rot.Out'!L:L,'Rot.Out'!B:B=EnterData!F149),IF(AND(ISBLANK(B149),NOT(ISBLANK(E149))),_xlfn._xlws.FILTER(Int.Out!AA:AA,Int.Out!B:B=E149),_xlfn._xlws.FILTER(Make.Trt!D:D,Make.Trt!C:C=B149))))),"")</f>
        <v/>
      </c>
      <c r="D149" s="636"/>
      <c r="E149" s="636"/>
      <c r="F149" s="218"/>
      <c r="G149" s="218"/>
      <c r="H149" s="218"/>
      <c r="I149" s="619" t="s">
        <v>109</v>
      </c>
      <c r="J149" s="619" t="s">
        <v>109</v>
      </c>
      <c r="K149" s="652"/>
      <c r="L149" s="329"/>
      <c r="M149" s="7"/>
      <c r="N149" s="434" t="str">
        <f>IF(OR(ISBLANK($A149),ISBLANK($G149)),"",IFERROR(IF(INDEX(Times!N:N,MATCH(CONCATENATE($G149,$A149),Times!$S:$S,0))=0,"",INDEX(Times!N:N,MATCH(CONCATENATE($G149,$A149),Times!$S:$S,0))),""))</f>
        <v/>
      </c>
      <c r="O149" s="434" t="str">
        <f>IF(OR(ISBLANK($A149),ISBLANK($G149)),"",IFERROR(IF(INDEX(Times!O:O,MATCH(CONCATENATE($G149,$A149),Times!$S:$S,0))=0,"",INDEX(Times!O:O,MATCH(CONCATENATE($G149,$A149),Times!$S:$S,0))),""))</f>
        <v/>
      </c>
      <c r="P149" s="434" t="str">
        <f>IF(OR(ISBLANK($A149),ISBLANK($G149)),"",IFERROR(IF(INDEX(Times!P:P,MATCH(CONCATENATE($G149,$A149),Times!$S:$S,0))=0,"",INDEX(Times!P:P,MATCH(CONCATENATE($G149,$A149),Times!$S:$S,0))),""))</f>
        <v/>
      </c>
      <c r="Q149" s="434" t="str">
        <f>IF(OR(ISBLANK($A149),ISBLANK($G149)),"",IFERROR(IF(INDEX(Times!Q:Q,MATCH(CONCATENATE($G149,$A149),Times!$S:$S,0))=0,"",INDEX(Times!Q:Q,MATCH(CONCATENATE($G149,$A149),Times!$S:$S,0))),""))</f>
        <v/>
      </c>
      <c r="R149" s="218" t="str">
        <f>IF(OR(ISBLANK($A149),ISBLANK($G149)),"",IFERROR(IF(INDEX(Times!R:R,MATCH(CONCATENATE($G149,$A149),Times!$S:$S,0))=0,"",INDEX(Times!R:R,MATCH(CONCATENATE($G149,$A149),Times!$S:$S,0))),""))</f>
        <v/>
      </c>
      <c r="S149" s="645"/>
      <c r="T149" s="645"/>
      <c r="U149" s="218"/>
      <c r="V149" s="329"/>
      <c r="W149" s="329"/>
      <c r="X149" s="329"/>
      <c r="Y149" s="329"/>
      <c r="Z149" s="329"/>
      <c r="AA149" s="329"/>
      <c r="AB149" s="329"/>
      <c r="AC149" s="7"/>
      <c r="AD149" s="7"/>
      <c r="AE149" s="7"/>
      <c r="AF149" s="7"/>
      <c r="AG149" s="7"/>
      <c r="AH149" s="7"/>
      <c r="AI149" s="7"/>
      <c r="AJ149" s="7"/>
      <c r="AK149" s="7"/>
    </row>
    <row r="150" spans="1:37" x14ac:dyDescent="0.5">
      <c r="A150" s="218"/>
      <c r="B150" s="634"/>
      <c r="C150" s="647" t="str" cm="1">
        <f t="array" ref="C150">IFERROR(IF(ISBLANK(A150),"",IF(AND(ISBLANK(B150),ISBLANK(E150),ISBLANK(F150)),"",IF(AND(ISBLANK(B150),ISBLANK(E150),NOT(ISBLANK(F150))),_xlfn._xlws.FILTER('Rot.Out'!L:L,'Rot.Out'!B:B=EnterData!F150),IF(AND(ISBLANK(B150),NOT(ISBLANK(E150))),_xlfn._xlws.FILTER(Int.Out!AA:AA,Int.Out!B:B=E150),_xlfn._xlws.FILTER(Make.Trt!D:D,Make.Trt!C:C=B150))))),"")</f>
        <v/>
      </c>
      <c r="D150" s="636"/>
      <c r="E150" s="636"/>
      <c r="F150" s="218"/>
      <c r="G150" s="218"/>
      <c r="H150" s="218"/>
      <c r="I150" s="619" t="s">
        <v>109</v>
      </c>
      <c r="J150" s="619" t="s">
        <v>109</v>
      </c>
      <c r="K150" s="652"/>
      <c r="L150" s="329"/>
      <c r="M150" s="7"/>
      <c r="N150" s="434" t="str">
        <f>IF(OR(ISBLANK($A150),ISBLANK($G150)),"",IFERROR(IF(INDEX(Times!N:N,MATCH(CONCATENATE($G150,$A150),Times!$S:$S,0))=0,"",INDEX(Times!N:N,MATCH(CONCATENATE($G150,$A150),Times!$S:$S,0))),""))</f>
        <v/>
      </c>
      <c r="O150" s="434" t="str">
        <f>IF(OR(ISBLANK($A150),ISBLANK($G150)),"",IFERROR(IF(INDEX(Times!O:O,MATCH(CONCATENATE($G150,$A150),Times!$S:$S,0))=0,"",INDEX(Times!O:O,MATCH(CONCATENATE($G150,$A150),Times!$S:$S,0))),""))</f>
        <v/>
      </c>
      <c r="P150" s="434" t="str">
        <f>IF(OR(ISBLANK($A150),ISBLANK($G150)),"",IFERROR(IF(INDEX(Times!P:P,MATCH(CONCATENATE($G150,$A150),Times!$S:$S,0))=0,"",INDEX(Times!P:P,MATCH(CONCATENATE($G150,$A150),Times!$S:$S,0))),""))</f>
        <v/>
      </c>
      <c r="Q150" s="434" t="str">
        <f>IF(OR(ISBLANK($A150),ISBLANK($G150)),"",IFERROR(IF(INDEX(Times!Q:Q,MATCH(CONCATENATE($G150,$A150),Times!$S:$S,0))=0,"",INDEX(Times!Q:Q,MATCH(CONCATENATE($G150,$A150),Times!$S:$S,0))),""))</f>
        <v/>
      </c>
      <c r="R150" s="218" t="str">
        <f>IF(OR(ISBLANK($A150),ISBLANK($G150)),"",IFERROR(IF(INDEX(Times!R:R,MATCH(CONCATENATE($G150,$A150),Times!$S:$S,0))=0,"",INDEX(Times!R:R,MATCH(CONCATENATE($G150,$A150),Times!$S:$S,0))),""))</f>
        <v/>
      </c>
      <c r="S150" s="645"/>
      <c r="T150" s="645"/>
      <c r="U150" s="218"/>
      <c r="V150" s="329"/>
      <c r="W150" s="329"/>
      <c r="X150" s="329"/>
      <c r="Y150" s="329"/>
      <c r="Z150" s="329"/>
      <c r="AA150" s="329"/>
      <c r="AB150" s="329"/>
      <c r="AC150" s="7"/>
      <c r="AD150" s="7"/>
      <c r="AE150" s="7"/>
      <c r="AF150" s="7"/>
      <c r="AG150" s="7"/>
      <c r="AH150" s="7"/>
      <c r="AI150" s="7"/>
      <c r="AJ150" s="7"/>
      <c r="AK150" s="7"/>
    </row>
    <row r="151" spans="1:37" x14ac:dyDescent="0.5">
      <c r="A151" s="218"/>
      <c r="B151" s="634"/>
      <c r="C151" s="647" t="str" cm="1">
        <f t="array" ref="C151">IFERROR(IF(ISBLANK(A151),"",IF(AND(ISBLANK(B151),ISBLANK(E151),ISBLANK(F151)),"",IF(AND(ISBLANK(B151),ISBLANK(E151),NOT(ISBLANK(F151))),_xlfn._xlws.FILTER('Rot.Out'!L:L,'Rot.Out'!B:B=EnterData!F151),IF(AND(ISBLANK(B151),NOT(ISBLANK(E151))),_xlfn._xlws.FILTER(Int.Out!AA:AA,Int.Out!B:B=E151),_xlfn._xlws.FILTER(Make.Trt!D:D,Make.Trt!C:C=B151))))),"")</f>
        <v/>
      </c>
      <c r="D151" s="636"/>
      <c r="E151" s="636"/>
      <c r="F151" s="218"/>
      <c r="G151" s="218"/>
      <c r="H151" s="218"/>
      <c r="I151" s="619" t="s">
        <v>109</v>
      </c>
      <c r="J151" s="619" t="s">
        <v>109</v>
      </c>
      <c r="K151" s="652"/>
      <c r="L151" s="329"/>
      <c r="M151" s="7"/>
      <c r="N151" s="434" t="str">
        <f>IF(OR(ISBLANK($A151),ISBLANK($G151)),"",IFERROR(IF(INDEX(Times!N:N,MATCH(CONCATENATE($G151,$A151),Times!$S:$S,0))=0,"",INDEX(Times!N:N,MATCH(CONCATENATE($G151,$A151),Times!$S:$S,0))),""))</f>
        <v/>
      </c>
      <c r="O151" s="434" t="str">
        <f>IF(OR(ISBLANK($A151),ISBLANK($G151)),"",IFERROR(IF(INDEX(Times!O:O,MATCH(CONCATENATE($G151,$A151),Times!$S:$S,0))=0,"",INDEX(Times!O:O,MATCH(CONCATENATE($G151,$A151),Times!$S:$S,0))),""))</f>
        <v/>
      </c>
      <c r="P151" s="434" t="str">
        <f>IF(OR(ISBLANK($A151),ISBLANK($G151)),"",IFERROR(IF(INDEX(Times!P:P,MATCH(CONCATENATE($G151,$A151),Times!$S:$S,0))=0,"",INDEX(Times!P:P,MATCH(CONCATENATE($G151,$A151),Times!$S:$S,0))),""))</f>
        <v/>
      </c>
      <c r="Q151" s="434" t="str">
        <f>IF(OR(ISBLANK($A151),ISBLANK($G151)),"",IFERROR(IF(INDEX(Times!Q:Q,MATCH(CONCATENATE($G151,$A151),Times!$S:$S,0))=0,"",INDEX(Times!Q:Q,MATCH(CONCATENATE($G151,$A151),Times!$S:$S,0))),""))</f>
        <v/>
      </c>
      <c r="R151" s="218" t="str">
        <f>IF(OR(ISBLANK($A151),ISBLANK($G151)),"",IFERROR(IF(INDEX(Times!R:R,MATCH(CONCATENATE($G151,$A151),Times!$S:$S,0))=0,"",INDEX(Times!R:R,MATCH(CONCATENATE($G151,$A151),Times!$S:$S,0))),""))</f>
        <v/>
      </c>
      <c r="S151" s="645"/>
      <c r="T151" s="645"/>
      <c r="U151" s="218"/>
      <c r="V151" s="329"/>
      <c r="W151" s="329"/>
      <c r="X151" s="329"/>
      <c r="Y151" s="329"/>
      <c r="Z151" s="329"/>
      <c r="AA151" s="329"/>
      <c r="AB151" s="329"/>
      <c r="AC151" s="7"/>
      <c r="AD151" s="7"/>
      <c r="AE151" s="7"/>
      <c r="AF151" s="7"/>
      <c r="AG151" s="7"/>
      <c r="AH151" s="7"/>
      <c r="AI151" s="7"/>
      <c r="AJ151" s="7"/>
      <c r="AK151" s="7"/>
    </row>
    <row r="152" spans="1:37" x14ac:dyDescent="0.5">
      <c r="A152" s="218"/>
      <c r="B152" s="634"/>
      <c r="C152" s="647" t="str" cm="1">
        <f t="array" ref="C152">IFERROR(IF(ISBLANK(A152),"",IF(AND(ISBLANK(B152),ISBLANK(E152),ISBLANK(F152)),"",IF(AND(ISBLANK(B152),ISBLANK(E152),NOT(ISBLANK(F152))),_xlfn._xlws.FILTER('Rot.Out'!L:L,'Rot.Out'!B:B=EnterData!F152),IF(AND(ISBLANK(B152),NOT(ISBLANK(E152))),_xlfn._xlws.FILTER(Int.Out!AA:AA,Int.Out!B:B=E152),_xlfn._xlws.FILTER(Make.Trt!D:D,Make.Trt!C:C=B152))))),"")</f>
        <v/>
      </c>
      <c r="D152" s="636"/>
      <c r="E152" s="636"/>
      <c r="F152" s="218"/>
      <c r="G152" s="218"/>
      <c r="H152" s="218"/>
      <c r="I152" s="619" t="s">
        <v>109</v>
      </c>
      <c r="J152" s="619" t="s">
        <v>109</v>
      </c>
      <c r="K152" s="652"/>
      <c r="L152" s="329"/>
      <c r="M152" s="7"/>
      <c r="N152" s="434" t="str">
        <f>IF(OR(ISBLANK($A152),ISBLANK($G152)),"",IFERROR(IF(INDEX(Times!N:N,MATCH(CONCATENATE($G152,$A152),Times!$S:$S,0))=0,"",INDEX(Times!N:N,MATCH(CONCATENATE($G152,$A152),Times!$S:$S,0))),""))</f>
        <v/>
      </c>
      <c r="O152" s="434" t="str">
        <f>IF(OR(ISBLANK($A152),ISBLANK($G152)),"",IFERROR(IF(INDEX(Times!O:O,MATCH(CONCATENATE($G152,$A152),Times!$S:$S,0))=0,"",INDEX(Times!O:O,MATCH(CONCATENATE($G152,$A152),Times!$S:$S,0))),""))</f>
        <v/>
      </c>
      <c r="P152" s="434" t="str">
        <f>IF(OR(ISBLANK($A152),ISBLANK($G152)),"",IFERROR(IF(INDEX(Times!P:P,MATCH(CONCATENATE($G152,$A152),Times!$S:$S,0))=0,"",INDEX(Times!P:P,MATCH(CONCATENATE($G152,$A152),Times!$S:$S,0))),""))</f>
        <v/>
      </c>
      <c r="Q152" s="434" t="str">
        <f>IF(OR(ISBLANK($A152),ISBLANK($G152)),"",IFERROR(IF(INDEX(Times!Q:Q,MATCH(CONCATENATE($G152,$A152),Times!$S:$S,0))=0,"",INDEX(Times!Q:Q,MATCH(CONCATENATE($G152,$A152),Times!$S:$S,0))),""))</f>
        <v/>
      </c>
      <c r="R152" s="218" t="str">
        <f>IF(OR(ISBLANK($A152),ISBLANK($G152)),"",IFERROR(IF(INDEX(Times!R:R,MATCH(CONCATENATE($G152,$A152),Times!$S:$S,0))=0,"",INDEX(Times!R:R,MATCH(CONCATENATE($G152,$A152),Times!$S:$S,0))),""))</f>
        <v/>
      </c>
      <c r="S152" s="645"/>
      <c r="T152" s="645"/>
      <c r="U152" s="218"/>
      <c r="V152" s="329"/>
      <c r="W152" s="329"/>
      <c r="X152" s="329"/>
      <c r="Y152" s="329"/>
      <c r="Z152" s="329"/>
      <c r="AA152" s="329"/>
      <c r="AB152" s="329"/>
      <c r="AC152" s="7"/>
      <c r="AD152" s="7"/>
      <c r="AE152" s="7"/>
      <c r="AF152" s="7"/>
      <c r="AG152" s="7"/>
      <c r="AH152" s="7"/>
      <c r="AI152" s="7"/>
      <c r="AJ152" s="7"/>
      <c r="AK152" s="7"/>
    </row>
    <row r="153" spans="1:37" x14ac:dyDescent="0.5">
      <c r="A153" s="218"/>
      <c r="B153" s="634"/>
      <c r="C153" s="647" t="str" cm="1">
        <f t="array" ref="C153">IFERROR(IF(ISBLANK(A153),"",IF(AND(ISBLANK(B153),ISBLANK(E153),ISBLANK(F153)),"",IF(AND(ISBLANK(B153),ISBLANK(E153),NOT(ISBLANK(F153))),_xlfn._xlws.FILTER('Rot.Out'!L:L,'Rot.Out'!B:B=EnterData!F153),IF(AND(ISBLANK(B153),NOT(ISBLANK(E153))),_xlfn._xlws.FILTER(Int.Out!AA:AA,Int.Out!B:B=E153),_xlfn._xlws.FILTER(Make.Trt!D:D,Make.Trt!C:C=B153))))),"")</f>
        <v/>
      </c>
      <c r="D153" s="636"/>
      <c r="E153" s="636"/>
      <c r="F153" s="218"/>
      <c r="G153" s="218"/>
      <c r="H153" s="218"/>
      <c r="I153" s="619" t="s">
        <v>109</v>
      </c>
      <c r="J153" s="619" t="s">
        <v>109</v>
      </c>
      <c r="K153" s="652"/>
      <c r="L153" s="329"/>
      <c r="M153" s="7"/>
      <c r="N153" s="434" t="str">
        <f>IF(OR(ISBLANK($A153),ISBLANK($G153)),"",IFERROR(IF(INDEX(Times!N:N,MATCH(CONCATENATE($G153,$A153),Times!$S:$S,0))=0,"",INDEX(Times!N:N,MATCH(CONCATENATE($G153,$A153),Times!$S:$S,0))),""))</f>
        <v/>
      </c>
      <c r="O153" s="434" t="str">
        <f>IF(OR(ISBLANK($A153),ISBLANK($G153)),"",IFERROR(IF(INDEX(Times!O:O,MATCH(CONCATENATE($G153,$A153),Times!$S:$S,0))=0,"",INDEX(Times!O:O,MATCH(CONCATENATE($G153,$A153),Times!$S:$S,0))),""))</f>
        <v/>
      </c>
      <c r="P153" s="434" t="str">
        <f>IF(OR(ISBLANK($A153),ISBLANK($G153)),"",IFERROR(IF(INDEX(Times!P:P,MATCH(CONCATENATE($G153,$A153),Times!$S:$S,0))=0,"",INDEX(Times!P:P,MATCH(CONCATENATE($G153,$A153),Times!$S:$S,0))),""))</f>
        <v/>
      </c>
      <c r="Q153" s="434" t="str">
        <f>IF(OR(ISBLANK($A153),ISBLANK($G153)),"",IFERROR(IF(INDEX(Times!Q:Q,MATCH(CONCATENATE($G153,$A153),Times!$S:$S,0))=0,"",INDEX(Times!Q:Q,MATCH(CONCATENATE($G153,$A153),Times!$S:$S,0))),""))</f>
        <v/>
      </c>
      <c r="R153" s="218" t="str">
        <f>IF(OR(ISBLANK($A153),ISBLANK($G153)),"",IFERROR(IF(INDEX(Times!R:R,MATCH(CONCATENATE($G153,$A153),Times!$S:$S,0))=0,"",INDEX(Times!R:R,MATCH(CONCATENATE($G153,$A153),Times!$S:$S,0))),""))</f>
        <v/>
      </c>
      <c r="S153" s="645"/>
      <c r="T153" s="645"/>
      <c r="U153" s="218"/>
      <c r="V153" s="329"/>
      <c r="W153" s="329"/>
      <c r="X153" s="329"/>
      <c r="Y153" s="329"/>
      <c r="Z153" s="329"/>
      <c r="AA153" s="329"/>
      <c r="AB153" s="329"/>
      <c r="AC153" s="7"/>
      <c r="AD153" s="7"/>
      <c r="AE153" s="7"/>
      <c r="AF153" s="7"/>
      <c r="AG153" s="7"/>
      <c r="AH153" s="7"/>
      <c r="AI153" s="7"/>
      <c r="AJ153" s="7"/>
      <c r="AK153" s="7"/>
    </row>
    <row r="154" spans="1:37" x14ac:dyDescent="0.5">
      <c r="A154" s="218"/>
      <c r="B154" s="634"/>
      <c r="C154" s="647" t="str" cm="1">
        <f t="array" ref="C154">IFERROR(IF(ISBLANK(A154),"",IF(AND(ISBLANK(B154),ISBLANK(E154),ISBLANK(F154)),"",IF(AND(ISBLANK(B154),ISBLANK(E154),NOT(ISBLANK(F154))),_xlfn._xlws.FILTER('Rot.Out'!L:L,'Rot.Out'!B:B=EnterData!F154),IF(AND(ISBLANK(B154),NOT(ISBLANK(E154))),_xlfn._xlws.FILTER(Int.Out!AA:AA,Int.Out!B:B=E154),_xlfn._xlws.FILTER(Make.Trt!D:D,Make.Trt!C:C=B154))))),"")</f>
        <v/>
      </c>
      <c r="D154" s="636"/>
      <c r="E154" s="636"/>
      <c r="F154" s="218"/>
      <c r="G154" s="218"/>
      <c r="H154" s="218"/>
      <c r="I154" s="619" t="s">
        <v>109</v>
      </c>
      <c r="J154" s="619" t="s">
        <v>109</v>
      </c>
      <c r="K154" s="652"/>
      <c r="L154" s="329"/>
      <c r="M154" s="7"/>
      <c r="N154" s="434" t="str">
        <f>IF(OR(ISBLANK($A154),ISBLANK($G154)),"",IFERROR(IF(INDEX(Times!N:N,MATCH(CONCATENATE($G154,$A154),Times!$S:$S,0))=0,"",INDEX(Times!N:N,MATCH(CONCATENATE($G154,$A154),Times!$S:$S,0))),""))</f>
        <v/>
      </c>
      <c r="O154" s="434" t="str">
        <f>IF(OR(ISBLANK($A154),ISBLANK($G154)),"",IFERROR(IF(INDEX(Times!O:O,MATCH(CONCATENATE($G154,$A154),Times!$S:$S,0))=0,"",INDEX(Times!O:O,MATCH(CONCATENATE($G154,$A154),Times!$S:$S,0))),""))</f>
        <v/>
      </c>
      <c r="P154" s="434" t="str">
        <f>IF(OR(ISBLANK($A154),ISBLANK($G154)),"",IFERROR(IF(INDEX(Times!P:P,MATCH(CONCATENATE($G154,$A154),Times!$S:$S,0))=0,"",INDEX(Times!P:P,MATCH(CONCATENATE($G154,$A154),Times!$S:$S,0))),""))</f>
        <v/>
      </c>
      <c r="Q154" s="434" t="str">
        <f>IF(OR(ISBLANK($A154),ISBLANK($G154)),"",IFERROR(IF(INDEX(Times!Q:Q,MATCH(CONCATENATE($G154,$A154),Times!$S:$S,0))=0,"",INDEX(Times!Q:Q,MATCH(CONCATENATE($G154,$A154),Times!$S:$S,0))),""))</f>
        <v/>
      </c>
      <c r="R154" s="218" t="str">
        <f>IF(OR(ISBLANK($A154),ISBLANK($G154)),"",IFERROR(IF(INDEX(Times!R:R,MATCH(CONCATENATE($G154,$A154),Times!$S:$S,0))=0,"",INDEX(Times!R:R,MATCH(CONCATENATE($G154,$A154),Times!$S:$S,0))),""))</f>
        <v/>
      </c>
      <c r="S154" s="645"/>
      <c r="T154" s="645"/>
      <c r="U154" s="218"/>
      <c r="V154" s="329"/>
      <c r="W154" s="329"/>
      <c r="X154" s="329"/>
      <c r="Y154" s="329"/>
      <c r="Z154" s="329"/>
      <c r="AA154" s="329"/>
      <c r="AB154" s="329"/>
      <c r="AC154" s="7"/>
      <c r="AD154" s="7"/>
      <c r="AE154" s="7"/>
      <c r="AF154" s="7"/>
      <c r="AG154" s="7"/>
      <c r="AH154" s="7"/>
      <c r="AI154" s="7"/>
      <c r="AJ154" s="7"/>
      <c r="AK154" s="7"/>
    </row>
    <row r="155" spans="1:37" x14ac:dyDescent="0.5">
      <c r="A155" s="218"/>
      <c r="B155" s="634"/>
      <c r="C155" s="647" t="str" cm="1">
        <f t="array" ref="C155">IFERROR(IF(ISBLANK(A155),"",IF(AND(ISBLANK(B155),ISBLANK(E155),ISBLANK(F155)),"",IF(AND(ISBLANK(B155),ISBLANK(E155),NOT(ISBLANK(F155))),_xlfn._xlws.FILTER('Rot.Out'!L:L,'Rot.Out'!B:B=EnterData!F155),IF(AND(ISBLANK(B155),NOT(ISBLANK(E155))),_xlfn._xlws.FILTER(Int.Out!AA:AA,Int.Out!B:B=E155),_xlfn._xlws.FILTER(Make.Trt!D:D,Make.Trt!C:C=B155))))),"")</f>
        <v/>
      </c>
      <c r="D155" s="636"/>
      <c r="E155" s="636"/>
      <c r="F155" s="218"/>
      <c r="G155" s="218"/>
      <c r="H155" s="218"/>
      <c r="I155" s="619" t="s">
        <v>109</v>
      </c>
      <c r="J155" s="619" t="s">
        <v>109</v>
      </c>
      <c r="K155" s="652"/>
      <c r="L155" s="329"/>
      <c r="M155" s="7"/>
      <c r="N155" s="434" t="str">
        <f>IF(OR(ISBLANK($A155),ISBLANK($G155)),"",IFERROR(IF(INDEX(Times!N:N,MATCH(CONCATENATE($G155,$A155),Times!$S:$S,0))=0,"",INDEX(Times!N:N,MATCH(CONCATENATE($G155,$A155),Times!$S:$S,0))),""))</f>
        <v/>
      </c>
      <c r="O155" s="434" t="str">
        <f>IF(OR(ISBLANK($A155),ISBLANK($G155)),"",IFERROR(IF(INDEX(Times!O:O,MATCH(CONCATENATE($G155,$A155),Times!$S:$S,0))=0,"",INDEX(Times!O:O,MATCH(CONCATENATE($G155,$A155),Times!$S:$S,0))),""))</f>
        <v/>
      </c>
      <c r="P155" s="434" t="str">
        <f>IF(OR(ISBLANK($A155),ISBLANK($G155)),"",IFERROR(IF(INDEX(Times!P:P,MATCH(CONCATENATE($G155,$A155),Times!$S:$S,0))=0,"",INDEX(Times!P:P,MATCH(CONCATENATE($G155,$A155),Times!$S:$S,0))),""))</f>
        <v/>
      </c>
      <c r="Q155" s="434" t="str">
        <f>IF(OR(ISBLANK($A155),ISBLANK($G155)),"",IFERROR(IF(INDEX(Times!Q:Q,MATCH(CONCATENATE($G155,$A155),Times!$S:$S,0))=0,"",INDEX(Times!Q:Q,MATCH(CONCATENATE($G155,$A155),Times!$S:$S,0))),""))</f>
        <v/>
      </c>
      <c r="R155" s="218" t="str">
        <f>IF(OR(ISBLANK($A155),ISBLANK($G155)),"",IFERROR(IF(INDEX(Times!R:R,MATCH(CONCATENATE($G155,$A155),Times!$S:$S,0))=0,"",INDEX(Times!R:R,MATCH(CONCATENATE($G155,$A155),Times!$S:$S,0))),""))</f>
        <v/>
      </c>
      <c r="S155" s="645"/>
      <c r="T155" s="645"/>
      <c r="U155" s="218"/>
      <c r="V155" s="329"/>
      <c r="W155" s="329"/>
      <c r="X155" s="329"/>
      <c r="Y155" s="329"/>
      <c r="Z155" s="329"/>
      <c r="AA155" s="329"/>
      <c r="AB155" s="329"/>
      <c r="AC155" s="7"/>
      <c r="AD155" s="7"/>
      <c r="AE155" s="7"/>
      <c r="AF155" s="7"/>
      <c r="AG155" s="7"/>
      <c r="AH155" s="7"/>
      <c r="AI155" s="7"/>
      <c r="AJ155" s="7"/>
      <c r="AK155" s="7"/>
    </row>
    <row r="156" spans="1:37" x14ac:dyDescent="0.5">
      <c r="A156" s="218"/>
      <c r="B156" s="634"/>
      <c r="C156" s="647" t="str" cm="1">
        <f t="array" ref="C156">IFERROR(IF(ISBLANK(A156),"",IF(AND(ISBLANK(B156),ISBLANK(E156),ISBLANK(F156)),"",IF(AND(ISBLANK(B156),ISBLANK(E156),NOT(ISBLANK(F156))),_xlfn._xlws.FILTER('Rot.Out'!L:L,'Rot.Out'!B:B=EnterData!F156),IF(AND(ISBLANK(B156),NOT(ISBLANK(E156))),_xlfn._xlws.FILTER(Int.Out!AA:AA,Int.Out!B:B=E156),_xlfn._xlws.FILTER(Make.Trt!D:D,Make.Trt!C:C=B156))))),"")</f>
        <v/>
      </c>
      <c r="D156" s="636"/>
      <c r="E156" s="636"/>
      <c r="F156" s="218"/>
      <c r="G156" s="218"/>
      <c r="H156" s="218"/>
      <c r="I156" s="619" t="s">
        <v>109</v>
      </c>
      <c r="J156" s="619" t="s">
        <v>109</v>
      </c>
      <c r="K156" s="652"/>
      <c r="L156" s="329"/>
      <c r="M156" s="7"/>
      <c r="N156" s="434" t="str">
        <f>IF(OR(ISBLANK($A156),ISBLANK($G156)),"",IFERROR(IF(INDEX(Times!N:N,MATCH(CONCATENATE($G156,$A156),Times!$S:$S,0))=0,"",INDEX(Times!N:N,MATCH(CONCATENATE($G156,$A156),Times!$S:$S,0))),""))</f>
        <v/>
      </c>
      <c r="O156" s="434" t="str">
        <f>IF(OR(ISBLANK($A156),ISBLANK($G156)),"",IFERROR(IF(INDEX(Times!O:O,MATCH(CONCATENATE($G156,$A156),Times!$S:$S,0))=0,"",INDEX(Times!O:O,MATCH(CONCATENATE($G156,$A156),Times!$S:$S,0))),""))</f>
        <v/>
      </c>
      <c r="P156" s="434" t="str">
        <f>IF(OR(ISBLANK($A156),ISBLANK($G156)),"",IFERROR(IF(INDEX(Times!P:P,MATCH(CONCATENATE($G156,$A156),Times!$S:$S,0))=0,"",INDEX(Times!P:P,MATCH(CONCATENATE($G156,$A156),Times!$S:$S,0))),""))</f>
        <v/>
      </c>
      <c r="Q156" s="434" t="str">
        <f>IF(OR(ISBLANK($A156),ISBLANK($G156)),"",IFERROR(IF(INDEX(Times!Q:Q,MATCH(CONCATENATE($G156,$A156),Times!$S:$S,0))=0,"",INDEX(Times!Q:Q,MATCH(CONCATENATE($G156,$A156),Times!$S:$S,0))),""))</f>
        <v/>
      </c>
      <c r="R156" s="218" t="str">
        <f>IF(OR(ISBLANK($A156),ISBLANK($G156)),"",IFERROR(IF(INDEX(Times!R:R,MATCH(CONCATENATE($G156,$A156),Times!$S:$S,0))=0,"",INDEX(Times!R:R,MATCH(CONCATENATE($G156,$A156),Times!$S:$S,0))),""))</f>
        <v/>
      </c>
      <c r="S156" s="645"/>
      <c r="T156" s="645"/>
      <c r="U156" s="218"/>
      <c r="V156" s="329"/>
      <c r="W156" s="329"/>
      <c r="X156" s="329"/>
      <c r="Y156" s="329"/>
      <c r="Z156" s="329"/>
      <c r="AA156" s="329"/>
      <c r="AB156" s="329"/>
      <c r="AC156" s="7"/>
      <c r="AD156" s="7"/>
      <c r="AE156" s="7"/>
      <c r="AF156" s="7"/>
      <c r="AG156" s="7"/>
      <c r="AH156" s="7"/>
      <c r="AI156" s="7"/>
      <c r="AJ156" s="7"/>
      <c r="AK156" s="7"/>
    </row>
    <row r="157" spans="1:37" x14ac:dyDescent="0.5">
      <c r="A157" s="218"/>
      <c r="B157" s="634"/>
      <c r="C157" s="647" t="str" cm="1">
        <f t="array" ref="C157">IFERROR(IF(ISBLANK(A157),"",IF(AND(ISBLANK(B157),ISBLANK(E157),ISBLANK(F157)),"",IF(AND(ISBLANK(B157),ISBLANK(E157),NOT(ISBLANK(F157))),_xlfn._xlws.FILTER('Rot.Out'!L:L,'Rot.Out'!B:B=EnterData!F157),IF(AND(ISBLANK(B157),NOT(ISBLANK(E157))),_xlfn._xlws.FILTER(Int.Out!AA:AA,Int.Out!B:B=E157),_xlfn._xlws.FILTER(Make.Trt!D:D,Make.Trt!C:C=B157))))),"")</f>
        <v/>
      </c>
      <c r="D157" s="636"/>
      <c r="E157" s="636"/>
      <c r="F157" s="218"/>
      <c r="G157" s="218"/>
      <c r="H157" s="218"/>
      <c r="I157" s="619" t="s">
        <v>109</v>
      </c>
      <c r="J157" s="619" t="s">
        <v>109</v>
      </c>
      <c r="K157" s="652"/>
      <c r="L157" s="329"/>
      <c r="M157" s="7"/>
      <c r="N157" s="434" t="str">
        <f>IF(OR(ISBLANK($A157),ISBLANK($G157)),"",IFERROR(IF(INDEX(Times!N:N,MATCH(CONCATENATE($G157,$A157),Times!$S:$S,0))=0,"",INDEX(Times!N:N,MATCH(CONCATENATE($G157,$A157),Times!$S:$S,0))),""))</f>
        <v/>
      </c>
      <c r="O157" s="434" t="str">
        <f>IF(OR(ISBLANK($A157),ISBLANK($G157)),"",IFERROR(IF(INDEX(Times!O:O,MATCH(CONCATENATE($G157,$A157),Times!$S:$S,0))=0,"",INDEX(Times!O:O,MATCH(CONCATENATE($G157,$A157),Times!$S:$S,0))),""))</f>
        <v/>
      </c>
      <c r="P157" s="434" t="str">
        <f>IF(OR(ISBLANK($A157),ISBLANK($G157)),"",IFERROR(IF(INDEX(Times!P:P,MATCH(CONCATENATE($G157,$A157),Times!$S:$S,0))=0,"",INDEX(Times!P:P,MATCH(CONCATENATE($G157,$A157),Times!$S:$S,0))),""))</f>
        <v/>
      </c>
      <c r="Q157" s="434" t="str">
        <f>IF(OR(ISBLANK($A157),ISBLANK($G157)),"",IFERROR(IF(INDEX(Times!Q:Q,MATCH(CONCATENATE($G157,$A157),Times!$S:$S,0))=0,"",INDEX(Times!Q:Q,MATCH(CONCATENATE($G157,$A157),Times!$S:$S,0))),""))</f>
        <v/>
      </c>
      <c r="R157" s="218" t="str">
        <f>IF(OR(ISBLANK($A157),ISBLANK($G157)),"",IFERROR(IF(INDEX(Times!R:R,MATCH(CONCATENATE($G157,$A157),Times!$S:$S,0))=0,"",INDEX(Times!R:R,MATCH(CONCATENATE($G157,$A157),Times!$S:$S,0))),""))</f>
        <v/>
      </c>
      <c r="S157" s="645"/>
      <c r="T157" s="645"/>
      <c r="U157" s="218"/>
      <c r="V157" s="329"/>
      <c r="W157" s="329"/>
      <c r="X157" s="329"/>
      <c r="Y157" s="329"/>
      <c r="Z157" s="329"/>
      <c r="AA157" s="329"/>
      <c r="AB157" s="329"/>
      <c r="AC157" s="7"/>
      <c r="AD157" s="7"/>
      <c r="AE157" s="7"/>
      <c r="AF157" s="7"/>
      <c r="AG157" s="7"/>
      <c r="AH157" s="7"/>
      <c r="AI157" s="7"/>
      <c r="AJ157" s="7"/>
      <c r="AK157" s="7"/>
    </row>
    <row r="158" spans="1:37" x14ac:dyDescent="0.5">
      <c r="A158" s="218"/>
      <c r="B158" s="634"/>
      <c r="C158" s="647" t="str" cm="1">
        <f t="array" ref="C158">IFERROR(IF(ISBLANK(A158),"",IF(AND(ISBLANK(B158),ISBLANK(E158),ISBLANK(F158)),"",IF(AND(ISBLANK(B158),ISBLANK(E158),NOT(ISBLANK(F158))),_xlfn._xlws.FILTER('Rot.Out'!L:L,'Rot.Out'!B:B=EnterData!F158),IF(AND(ISBLANK(B158),NOT(ISBLANK(E158))),_xlfn._xlws.FILTER(Int.Out!AA:AA,Int.Out!B:B=E158),_xlfn._xlws.FILTER(Make.Trt!D:D,Make.Trt!C:C=B158))))),"")</f>
        <v/>
      </c>
      <c r="D158" s="636"/>
      <c r="E158" s="636"/>
      <c r="F158" s="218"/>
      <c r="G158" s="218"/>
      <c r="H158" s="218"/>
      <c r="I158" s="619" t="s">
        <v>109</v>
      </c>
      <c r="J158" s="619" t="s">
        <v>109</v>
      </c>
      <c r="K158" s="652"/>
      <c r="L158" s="329"/>
      <c r="M158" s="7"/>
      <c r="N158" s="434" t="str">
        <f>IF(OR(ISBLANK($A158),ISBLANK($G158)),"",IFERROR(IF(INDEX(Times!N:N,MATCH(CONCATENATE($G158,$A158),Times!$S:$S,0))=0,"",INDEX(Times!N:N,MATCH(CONCATENATE($G158,$A158),Times!$S:$S,0))),""))</f>
        <v/>
      </c>
      <c r="O158" s="434" t="str">
        <f>IF(OR(ISBLANK($A158),ISBLANK($G158)),"",IFERROR(IF(INDEX(Times!O:O,MATCH(CONCATENATE($G158,$A158),Times!$S:$S,0))=0,"",INDEX(Times!O:O,MATCH(CONCATENATE($G158,$A158),Times!$S:$S,0))),""))</f>
        <v/>
      </c>
      <c r="P158" s="434" t="str">
        <f>IF(OR(ISBLANK($A158),ISBLANK($G158)),"",IFERROR(IF(INDEX(Times!P:P,MATCH(CONCATENATE($G158,$A158),Times!$S:$S,0))=0,"",INDEX(Times!P:P,MATCH(CONCATENATE($G158,$A158),Times!$S:$S,0))),""))</f>
        <v/>
      </c>
      <c r="Q158" s="434" t="str">
        <f>IF(OR(ISBLANK($A158),ISBLANK($G158)),"",IFERROR(IF(INDEX(Times!Q:Q,MATCH(CONCATENATE($G158,$A158),Times!$S:$S,0))=0,"",INDEX(Times!Q:Q,MATCH(CONCATENATE($G158,$A158),Times!$S:$S,0))),""))</f>
        <v/>
      </c>
      <c r="R158" s="218" t="str">
        <f>IF(OR(ISBLANK($A158),ISBLANK($G158)),"",IFERROR(IF(INDEX(Times!R:R,MATCH(CONCATENATE($G158,$A158),Times!$S:$S,0))=0,"",INDEX(Times!R:R,MATCH(CONCATENATE($G158,$A158),Times!$S:$S,0))),""))</f>
        <v/>
      </c>
      <c r="S158" s="645"/>
      <c r="T158" s="645"/>
      <c r="U158" s="218"/>
      <c r="V158" s="329"/>
      <c r="W158" s="329"/>
      <c r="X158" s="329"/>
      <c r="Y158" s="329"/>
      <c r="Z158" s="329"/>
      <c r="AA158" s="329"/>
      <c r="AB158" s="329"/>
      <c r="AC158" s="7"/>
      <c r="AD158" s="7"/>
      <c r="AE158" s="7"/>
      <c r="AF158" s="7"/>
      <c r="AG158" s="7"/>
      <c r="AH158" s="7"/>
      <c r="AI158" s="7"/>
      <c r="AJ158" s="7"/>
      <c r="AK158" s="7"/>
    </row>
    <row r="159" spans="1:37" x14ac:dyDescent="0.5">
      <c r="A159" s="218"/>
      <c r="B159" s="634"/>
      <c r="C159" s="647" t="str" cm="1">
        <f t="array" ref="C159">IFERROR(IF(ISBLANK(A159),"",IF(AND(ISBLANK(B159),ISBLANK(E159),ISBLANK(F159)),"",IF(AND(ISBLANK(B159),ISBLANK(E159),NOT(ISBLANK(F159))),_xlfn._xlws.FILTER('Rot.Out'!L:L,'Rot.Out'!B:B=EnterData!F159),IF(AND(ISBLANK(B159),NOT(ISBLANK(E159))),_xlfn._xlws.FILTER(Int.Out!AA:AA,Int.Out!B:B=E159),_xlfn._xlws.FILTER(Make.Trt!D:D,Make.Trt!C:C=B159))))),"")</f>
        <v/>
      </c>
      <c r="D159" s="636"/>
      <c r="E159" s="636"/>
      <c r="F159" s="218"/>
      <c r="G159" s="218"/>
      <c r="H159" s="218"/>
      <c r="I159" s="619" t="s">
        <v>109</v>
      </c>
      <c r="J159" s="619" t="s">
        <v>109</v>
      </c>
      <c r="K159" s="652"/>
      <c r="L159" s="329"/>
      <c r="M159" s="7"/>
      <c r="N159" s="434" t="str">
        <f>IF(OR(ISBLANK($A159),ISBLANK($G159)),"",IFERROR(IF(INDEX(Times!N:N,MATCH(CONCATENATE($G159,$A159),Times!$S:$S,0))=0,"",INDEX(Times!N:N,MATCH(CONCATENATE($G159,$A159),Times!$S:$S,0))),""))</f>
        <v/>
      </c>
      <c r="O159" s="434" t="str">
        <f>IF(OR(ISBLANK($A159),ISBLANK($G159)),"",IFERROR(IF(INDEX(Times!O:O,MATCH(CONCATENATE($G159,$A159),Times!$S:$S,0))=0,"",INDEX(Times!O:O,MATCH(CONCATENATE($G159,$A159),Times!$S:$S,0))),""))</f>
        <v/>
      </c>
      <c r="P159" s="434" t="str">
        <f>IF(OR(ISBLANK($A159),ISBLANK($G159)),"",IFERROR(IF(INDEX(Times!P:P,MATCH(CONCATENATE($G159,$A159),Times!$S:$S,0))=0,"",INDEX(Times!P:P,MATCH(CONCATENATE($G159,$A159),Times!$S:$S,0))),""))</f>
        <v/>
      </c>
      <c r="Q159" s="434" t="str">
        <f>IF(OR(ISBLANK($A159),ISBLANK($G159)),"",IFERROR(IF(INDEX(Times!Q:Q,MATCH(CONCATENATE($G159,$A159),Times!$S:$S,0))=0,"",INDEX(Times!Q:Q,MATCH(CONCATENATE($G159,$A159),Times!$S:$S,0))),""))</f>
        <v/>
      </c>
      <c r="R159" s="218" t="str">
        <f>IF(OR(ISBLANK($A159),ISBLANK($G159)),"",IFERROR(IF(INDEX(Times!R:R,MATCH(CONCATENATE($G159,$A159),Times!$S:$S,0))=0,"",INDEX(Times!R:R,MATCH(CONCATENATE($G159,$A159),Times!$S:$S,0))),""))</f>
        <v/>
      </c>
      <c r="S159" s="645"/>
      <c r="T159" s="645"/>
      <c r="U159" s="218"/>
      <c r="V159" s="329"/>
      <c r="W159" s="329"/>
      <c r="X159" s="329"/>
      <c r="Y159" s="329"/>
      <c r="Z159" s="329"/>
      <c r="AA159" s="329"/>
      <c r="AB159" s="329"/>
      <c r="AC159" s="7"/>
      <c r="AD159" s="7"/>
      <c r="AE159" s="7"/>
      <c r="AF159" s="7"/>
      <c r="AG159" s="7"/>
      <c r="AH159" s="7"/>
      <c r="AI159" s="7"/>
      <c r="AJ159" s="7"/>
      <c r="AK159" s="7"/>
    </row>
    <row r="160" spans="1:37" x14ac:dyDescent="0.5">
      <c r="A160" s="218"/>
      <c r="B160" s="634"/>
      <c r="C160" s="647" t="str" cm="1">
        <f t="array" ref="C160">IFERROR(IF(ISBLANK(A160),"",IF(AND(ISBLANK(B160),ISBLANK(E160),ISBLANK(F160)),"",IF(AND(ISBLANK(B160),ISBLANK(E160),NOT(ISBLANK(F160))),_xlfn._xlws.FILTER('Rot.Out'!L:L,'Rot.Out'!B:B=EnterData!F160),IF(AND(ISBLANK(B160),NOT(ISBLANK(E160))),_xlfn._xlws.FILTER(Int.Out!AA:AA,Int.Out!B:B=E160),_xlfn._xlws.FILTER(Make.Trt!D:D,Make.Trt!C:C=B160))))),"")</f>
        <v/>
      </c>
      <c r="D160" s="636"/>
      <c r="E160" s="636"/>
      <c r="F160" s="218"/>
      <c r="G160" s="218"/>
      <c r="H160" s="218"/>
      <c r="I160" s="619" t="s">
        <v>109</v>
      </c>
      <c r="J160" s="619" t="s">
        <v>109</v>
      </c>
      <c r="K160" s="652"/>
      <c r="L160" s="329"/>
      <c r="M160" s="7"/>
      <c r="N160" s="434" t="str">
        <f>IF(OR(ISBLANK($A160),ISBLANK($G160)),"",IFERROR(IF(INDEX(Times!N:N,MATCH(CONCATENATE($G160,$A160),Times!$S:$S,0))=0,"",INDEX(Times!N:N,MATCH(CONCATENATE($G160,$A160),Times!$S:$S,0))),""))</f>
        <v/>
      </c>
      <c r="O160" s="434" t="str">
        <f>IF(OR(ISBLANK($A160),ISBLANK($G160)),"",IFERROR(IF(INDEX(Times!O:O,MATCH(CONCATENATE($G160,$A160),Times!$S:$S,0))=0,"",INDEX(Times!O:O,MATCH(CONCATENATE($G160,$A160),Times!$S:$S,0))),""))</f>
        <v/>
      </c>
      <c r="P160" s="434" t="str">
        <f>IF(OR(ISBLANK($A160),ISBLANK($G160)),"",IFERROR(IF(INDEX(Times!P:P,MATCH(CONCATENATE($G160,$A160),Times!$S:$S,0))=0,"",INDEX(Times!P:P,MATCH(CONCATENATE($G160,$A160),Times!$S:$S,0))),""))</f>
        <v/>
      </c>
      <c r="Q160" s="434" t="str">
        <f>IF(OR(ISBLANK($A160),ISBLANK($G160)),"",IFERROR(IF(INDEX(Times!Q:Q,MATCH(CONCATENATE($G160,$A160),Times!$S:$S,0))=0,"",INDEX(Times!Q:Q,MATCH(CONCATENATE($G160,$A160),Times!$S:$S,0))),""))</f>
        <v/>
      </c>
      <c r="R160" s="218" t="str">
        <f>IF(OR(ISBLANK($A160),ISBLANK($G160)),"",IFERROR(IF(INDEX(Times!R:R,MATCH(CONCATENATE($G160,$A160),Times!$S:$S,0))=0,"",INDEX(Times!R:R,MATCH(CONCATENATE($G160,$A160),Times!$S:$S,0))),""))</f>
        <v/>
      </c>
      <c r="S160" s="645"/>
      <c r="T160" s="645"/>
      <c r="U160" s="218"/>
      <c r="V160" s="329"/>
      <c r="W160" s="329"/>
      <c r="X160" s="329"/>
      <c r="Y160" s="329"/>
      <c r="Z160" s="329"/>
      <c r="AA160" s="329"/>
      <c r="AB160" s="329"/>
      <c r="AC160" s="7"/>
      <c r="AD160" s="7"/>
      <c r="AE160" s="7"/>
      <c r="AF160" s="7"/>
      <c r="AG160" s="7"/>
      <c r="AH160" s="7"/>
      <c r="AI160" s="7"/>
      <c r="AJ160" s="7"/>
      <c r="AK160" s="7"/>
    </row>
    <row r="161" spans="1:37" x14ac:dyDescent="0.5">
      <c r="A161" s="218"/>
      <c r="B161" s="634"/>
      <c r="C161" s="647" t="str" cm="1">
        <f t="array" ref="C161">IFERROR(IF(ISBLANK(A161),"",IF(AND(ISBLANK(B161),ISBLANK(E161),ISBLANK(F161)),"",IF(AND(ISBLANK(B161),ISBLANK(E161),NOT(ISBLANK(F161))),_xlfn._xlws.FILTER('Rot.Out'!L:L,'Rot.Out'!B:B=EnterData!F161),IF(AND(ISBLANK(B161),NOT(ISBLANK(E161))),_xlfn._xlws.FILTER(Int.Out!AA:AA,Int.Out!B:B=E161),_xlfn._xlws.FILTER(Make.Trt!D:D,Make.Trt!C:C=B161))))),"")</f>
        <v/>
      </c>
      <c r="D161" s="636"/>
      <c r="E161" s="636"/>
      <c r="F161" s="218"/>
      <c r="G161" s="218"/>
      <c r="H161" s="218"/>
      <c r="I161" s="619" t="s">
        <v>109</v>
      </c>
      <c r="J161" s="619" t="s">
        <v>109</v>
      </c>
      <c r="K161" s="652"/>
      <c r="L161" s="329"/>
      <c r="M161" s="7"/>
      <c r="N161" s="434" t="str">
        <f>IF(OR(ISBLANK($A161),ISBLANK($G161)),"",IFERROR(IF(INDEX(Times!N:N,MATCH(CONCATENATE($G161,$A161),Times!$S:$S,0))=0,"",INDEX(Times!N:N,MATCH(CONCATENATE($G161,$A161),Times!$S:$S,0))),""))</f>
        <v/>
      </c>
      <c r="O161" s="434" t="str">
        <f>IF(OR(ISBLANK($A161),ISBLANK($G161)),"",IFERROR(IF(INDEX(Times!O:O,MATCH(CONCATENATE($G161,$A161),Times!$S:$S,0))=0,"",INDEX(Times!O:O,MATCH(CONCATENATE($G161,$A161),Times!$S:$S,0))),""))</f>
        <v/>
      </c>
      <c r="P161" s="434" t="str">
        <f>IF(OR(ISBLANK($A161),ISBLANK($G161)),"",IFERROR(IF(INDEX(Times!P:P,MATCH(CONCATENATE($G161,$A161),Times!$S:$S,0))=0,"",INDEX(Times!P:P,MATCH(CONCATENATE($G161,$A161),Times!$S:$S,0))),""))</f>
        <v/>
      </c>
      <c r="Q161" s="434" t="str">
        <f>IF(OR(ISBLANK($A161),ISBLANK($G161)),"",IFERROR(IF(INDEX(Times!Q:Q,MATCH(CONCATENATE($G161,$A161),Times!$S:$S,0))=0,"",INDEX(Times!Q:Q,MATCH(CONCATENATE($G161,$A161),Times!$S:$S,0))),""))</f>
        <v/>
      </c>
      <c r="R161" s="218" t="str">
        <f>IF(OR(ISBLANK($A161),ISBLANK($G161)),"",IFERROR(IF(INDEX(Times!R:R,MATCH(CONCATENATE($G161,$A161),Times!$S:$S,0))=0,"",INDEX(Times!R:R,MATCH(CONCATENATE($G161,$A161),Times!$S:$S,0))),""))</f>
        <v/>
      </c>
      <c r="S161" s="645"/>
      <c r="T161" s="645"/>
      <c r="U161" s="218"/>
      <c r="V161" s="329"/>
      <c r="W161" s="329"/>
      <c r="X161" s="329"/>
      <c r="Y161" s="329"/>
      <c r="Z161" s="329"/>
      <c r="AA161" s="329"/>
      <c r="AB161" s="329"/>
      <c r="AC161" s="7"/>
      <c r="AD161" s="7"/>
      <c r="AE161" s="7"/>
      <c r="AF161" s="7"/>
      <c r="AG161" s="7"/>
      <c r="AH161" s="7"/>
      <c r="AI161" s="7"/>
      <c r="AJ161" s="7"/>
      <c r="AK161" s="7"/>
    </row>
    <row r="162" spans="1:37" x14ac:dyDescent="0.5">
      <c r="A162" s="218"/>
      <c r="B162" s="634"/>
      <c r="C162" s="647" t="str" cm="1">
        <f t="array" ref="C162">IFERROR(IF(ISBLANK(A162),"",IF(AND(ISBLANK(B162),ISBLANK(E162),ISBLANK(F162)),"",IF(AND(ISBLANK(B162),ISBLANK(E162),NOT(ISBLANK(F162))),_xlfn._xlws.FILTER('Rot.Out'!L:L,'Rot.Out'!B:B=EnterData!F162),IF(AND(ISBLANK(B162),NOT(ISBLANK(E162))),_xlfn._xlws.FILTER(Int.Out!AA:AA,Int.Out!B:B=E162),_xlfn._xlws.FILTER(Make.Trt!D:D,Make.Trt!C:C=B162))))),"")</f>
        <v/>
      </c>
      <c r="D162" s="636"/>
      <c r="E162" s="636"/>
      <c r="F162" s="218"/>
      <c r="G162" s="218"/>
      <c r="H162" s="218"/>
      <c r="I162" s="619" t="s">
        <v>109</v>
      </c>
      <c r="J162" s="619" t="s">
        <v>109</v>
      </c>
      <c r="K162" s="652"/>
      <c r="L162" s="329"/>
      <c r="M162" s="7"/>
      <c r="N162" s="434" t="str">
        <f>IF(OR(ISBLANK($A162),ISBLANK($G162)),"",IFERROR(IF(INDEX(Times!N:N,MATCH(CONCATENATE($G162,$A162),Times!$S:$S,0))=0,"",INDEX(Times!N:N,MATCH(CONCATENATE($G162,$A162),Times!$S:$S,0))),""))</f>
        <v/>
      </c>
      <c r="O162" s="434" t="str">
        <f>IF(OR(ISBLANK($A162),ISBLANK($G162)),"",IFERROR(IF(INDEX(Times!O:O,MATCH(CONCATENATE($G162,$A162),Times!$S:$S,0))=0,"",INDEX(Times!O:O,MATCH(CONCATENATE($G162,$A162),Times!$S:$S,0))),""))</f>
        <v/>
      </c>
      <c r="P162" s="434" t="str">
        <f>IF(OR(ISBLANK($A162),ISBLANK($G162)),"",IFERROR(IF(INDEX(Times!P:P,MATCH(CONCATENATE($G162,$A162),Times!$S:$S,0))=0,"",INDEX(Times!P:P,MATCH(CONCATENATE($G162,$A162),Times!$S:$S,0))),""))</f>
        <v/>
      </c>
      <c r="Q162" s="434" t="str">
        <f>IF(OR(ISBLANK($A162),ISBLANK($G162)),"",IFERROR(IF(INDEX(Times!Q:Q,MATCH(CONCATENATE($G162,$A162),Times!$S:$S,0))=0,"",INDEX(Times!Q:Q,MATCH(CONCATENATE($G162,$A162),Times!$S:$S,0))),""))</f>
        <v/>
      </c>
      <c r="R162" s="218" t="str">
        <f>IF(OR(ISBLANK($A162),ISBLANK($G162)),"",IFERROR(IF(INDEX(Times!R:R,MATCH(CONCATENATE($G162,$A162),Times!$S:$S,0))=0,"",INDEX(Times!R:R,MATCH(CONCATENATE($G162,$A162),Times!$S:$S,0))),""))</f>
        <v/>
      </c>
      <c r="S162" s="645"/>
      <c r="T162" s="645"/>
      <c r="U162" s="218"/>
      <c r="V162" s="329"/>
      <c r="W162" s="329"/>
      <c r="X162" s="329"/>
      <c r="Y162" s="329"/>
      <c r="Z162" s="329"/>
      <c r="AA162" s="329"/>
      <c r="AB162" s="329"/>
      <c r="AC162" s="7"/>
      <c r="AD162" s="7"/>
      <c r="AE162" s="7"/>
      <c r="AF162" s="7"/>
      <c r="AG162" s="7"/>
      <c r="AH162" s="7"/>
      <c r="AI162" s="7"/>
      <c r="AJ162" s="7"/>
      <c r="AK162" s="7"/>
    </row>
    <row r="163" spans="1:37" x14ac:dyDescent="0.5">
      <c r="A163" s="218"/>
      <c r="B163" s="634"/>
      <c r="C163" s="647" t="str" cm="1">
        <f t="array" ref="C163">IFERROR(IF(ISBLANK(A163),"",IF(AND(ISBLANK(B163),ISBLANK(E163),ISBLANK(F163)),"",IF(AND(ISBLANK(B163),ISBLANK(E163),NOT(ISBLANK(F163))),_xlfn._xlws.FILTER('Rot.Out'!L:L,'Rot.Out'!B:B=EnterData!F163),IF(AND(ISBLANK(B163),NOT(ISBLANK(E163))),_xlfn._xlws.FILTER(Int.Out!AA:AA,Int.Out!B:B=E163),_xlfn._xlws.FILTER(Make.Trt!D:D,Make.Trt!C:C=B163))))),"")</f>
        <v/>
      </c>
      <c r="D163" s="636"/>
      <c r="E163" s="636"/>
      <c r="F163" s="218"/>
      <c r="G163" s="218"/>
      <c r="H163" s="218"/>
      <c r="I163" s="619" t="s">
        <v>109</v>
      </c>
      <c r="J163" s="619" t="s">
        <v>109</v>
      </c>
      <c r="K163" s="652"/>
      <c r="L163" s="329"/>
      <c r="M163" s="7"/>
      <c r="N163" s="434" t="str">
        <f>IF(OR(ISBLANK($A163),ISBLANK($G163)),"",IFERROR(IF(INDEX(Times!N:N,MATCH(CONCATENATE($G163,$A163),Times!$S:$S,0))=0,"",INDEX(Times!N:N,MATCH(CONCATENATE($G163,$A163),Times!$S:$S,0))),""))</f>
        <v/>
      </c>
      <c r="O163" s="434" t="str">
        <f>IF(OR(ISBLANK($A163),ISBLANK($G163)),"",IFERROR(IF(INDEX(Times!O:O,MATCH(CONCATENATE($G163,$A163),Times!$S:$S,0))=0,"",INDEX(Times!O:O,MATCH(CONCATENATE($G163,$A163),Times!$S:$S,0))),""))</f>
        <v/>
      </c>
      <c r="P163" s="434" t="str">
        <f>IF(OR(ISBLANK($A163),ISBLANK($G163)),"",IFERROR(IF(INDEX(Times!P:P,MATCH(CONCATENATE($G163,$A163),Times!$S:$S,0))=0,"",INDEX(Times!P:P,MATCH(CONCATENATE($G163,$A163),Times!$S:$S,0))),""))</f>
        <v/>
      </c>
      <c r="Q163" s="434" t="str">
        <f>IF(OR(ISBLANK($A163),ISBLANK($G163)),"",IFERROR(IF(INDEX(Times!Q:Q,MATCH(CONCATENATE($G163,$A163),Times!$S:$S,0))=0,"",INDEX(Times!Q:Q,MATCH(CONCATENATE($G163,$A163),Times!$S:$S,0))),""))</f>
        <v/>
      </c>
      <c r="R163" s="218" t="str">
        <f>IF(OR(ISBLANK($A163),ISBLANK($G163)),"",IFERROR(IF(INDEX(Times!R:R,MATCH(CONCATENATE($G163,$A163),Times!$S:$S,0))=0,"",INDEX(Times!R:R,MATCH(CONCATENATE($G163,$A163),Times!$S:$S,0))),""))</f>
        <v/>
      </c>
      <c r="S163" s="645"/>
      <c r="T163" s="645"/>
      <c r="U163" s="218"/>
      <c r="V163" s="329"/>
      <c r="W163" s="329"/>
      <c r="X163" s="329"/>
      <c r="Y163" s="329"/>
      <c r="Z163" s="329"/>
      <c r="AA163" s="329"/>
      <c r="AB163" s="329"/>
      <c r="AC163" s="7"/>
      <c r="AD163" s="7"/>
      <c r="AE163" s="7"/>
      <c r="AF163" s="7"/>
      <c r="AG163" s="7"/>
      <c r="AH163" s="7"/>
      <c r="AI163" s="7"/>
      <c r="AJ163" s="7"/>
      <c r="AK163" s="7"/>
    </row>
    <row r="164" spans="1:37" x14ac:dyDescent="0.5">
      <c r="A164" s="218"/>
      <c r="B164" s="634"/>
      <c r="C164" s="647" t="str" cm="1">
        <f t="array" ref="C164">IFERROR(IF(ISBLANK(A164),"",IF(AND(ISBLANK(B164),ISBLANK(E164),ISBLANK(F164)),"",IF(AND(ISBLANK(B164),ISBLANK(E164),NOT(ISBLANK(F164))),_xlfn._xlws.FILTER('Rot.Out'!L:L,'Rot.Out'!B:B=EnterData!F164),IF(AND(ISBLANK(B164),NOT(ISBLANK(E164))),_xlfn._xlws.FILTER(Int.Out!AA:AA,Int.Out!B:B=E164),_xlfn._xlws.FILTER(Make.Trt!D:D,Make.Trt!C:C=B164))))),"")</f>
        <v/>
      </c>
      <c r="D164" s="636"/>
      <c r="E164" s="636"/>
      <c r="F164" s="218"/>
      <c r="G164" s="218"/>
      <c r="H164" s="218"/>
      <c r="I164" s="619" t="s">
        <v>109</v>
      </c>
      <c r="J164" s="619" t="s">
        <v>109</v>
      </c>
      <c r="K164" s="652"/>
      <c r="L164" s="329"/>
      <c r="M164" s="7"/>
      <c r="N164" s="434" t="str">
        <f>IF(OR(ISBLANK($A164),ISBLANK($G164)),"",IFERROR(IF(INDEX(Times!N:N,MATCH(CONCATENATE($G164,$A164),Times!$S:$S,0))=0,"",INDEX(Times!N:N,MATCH(CONCATENATE($G164,$A164),Times!$S:$S,0))),""))</f>
        <v/>
      </c>
      <c r="O164" s="434" t="str">
        <f>IF(OR(ISBLANK($A164),ISBLANK($G164)),"",IFERROR(IF(INDEX(Times!O:O,MATCH(CONCATENATE($G164,$A164),Times!$S:$S,0))=0,"",INDEX(Times!O:O,MATCH(CONCATENATE($G164,$A164),Times!$S:$S,0))),""))</f>
        <v/>
      </c>
      <c r="P164" s="434" t="str">
        <f>IF(OR(ISBLANK($A164),ISBLANK($G164)),"",IFERROR(IF(INDEX(Times!P:P,MATCH(CONCATENATE($G164,$A164),Times!$S:$S,0))=0,"",INDEX(Times!P:P,MATCH(CONCATENATE($G164,$A164),Times!$S:$S,0))),""))</f>
        <v/>
      </c>
      <c r="Q164" s="434" t="str">
        <f>IF(OR(ISBLANK($A164),ISBLANK($G164)),"",IFERROR(IF(INDEX(Times!Q:Q,MATCH(CONCATENATE($G164,$A164),Times!$S:$S,0))=0,"",INDEX(Times!Q:Q,MATCH(CONCATENATE($G164,$A164),Times!$S:$S,0))),""))</f>
        <v/>
      </c>
      <c r="R164" s="218" t="str">
        <f>IF(OR(ISBLANK($A164),ISBLANK($G164)),"",IFERROR(IF(INDEX(Times!R:R,MATCH(CONCATENATE($G164,$A164),Times!$S:$S,0))=0,"",INDEX(Times!R:R,MATCH(CONCATENATE($G164,$A164),Times!$S:$S,0))),""))</f>
        <v/>
      </c>
      <c r="S164" s="645"/>
      <c r="T164" s="645"/>
      <c r="U164" s="218"/>
      <c r="V164" s="329"/>
      <c r="W164" s="329"/>
      <c r="X164" s="329"/>
      <c r="Y164" s="329"/>
      <c r="Z164" s="329"/>
      <c r="AA164" s="329"/>
      <c r="AB164" s="329"/>
      <c r="AC164" s="7"/>
      <c r="AD164" s="7"/>
      <c r="AE164" s="7"/>
      <c r="AF164" s="7"/>
      <c r="AG164" s="7"/>
      <c r="AH164" s="7"/>
      <c r="AI164" s="7"/>
      <c r="AJ164" s="7"/>
      <c r="AK164" s="7"/>
    </row>
    <row r="165" spans="1:37" x14ac:dyDescent="0.5">
      <c r="A165" s="218"/>
      <c r="B165" s="634"/>
      <c r="C165" s="647" t="str" cm="1">
        <f t="array" ref="C165">IFERROR(IF(ISBLANK(A165),"",IF(AND(ISBLANK(B165),ISBLANK(E165),ISBLANK(F165)),"",IF(AND(ISBLANK(B165),ISBLANK(E165),NOT(ISBLANK(F165))),_xlfn._xlws.FILTER('Rot.Out'!L:L,'Rot.Out'!B:B=EnterData!F165),IF(AND(ISBLANK(B165),NOT(ISBLANK(E165))),_xlfn._xlws.FILTER(Int.Out!AA:AA,Int.Out!B:B=E165),_xlfn._xlws.FILTER(Make.Trt!D:D,Make.Trt!C:C=B165))))),"")</f>
        <v/>
      </c>
      <c r="D165" s="636"/>
      <c r="E165" s="636"/>
      <c r="F165" s="218"/>
      <c r="G165" s="218"/>
      <c r="H165" s="218"/>
      <c r="I165" s="619" t="s">
        <v>109</v>
      </c>
      <c r="J165" s="619" t="s">
        <v>109</v>
      </c>
      <c r="K165" s="652"/>
      <c r="L165" s="329"/>
      <c r="M165" s="7"/>
      <c r="N165" s="434" t="str">
        <f>IF(OR(ISBLANK($A165),ISBLANK($G165)),"",IFERROR(IF(INDEX(Times!N:N,MATCH(CONCATENATE($G165,$A165),Times!$S:$S,0))=0,"",INDEX(Times!N:N,MATCH(CONCATENATE($G165,$A165),Times!$S:$S,0))),""))</f>
        <v/>
      </c>
      <c r="O165" s="434" t="str">
        <f>IF(OR(ISBLANK($A165),ISBLANK($G165)),"",IFERROR(IF(INDEX(Times!O:O,MATCH(CONCATENATE($G165,$A165),Times!$S:$S,0))=0,"",INDEX(Times!O:O,MATCH(CONCATENATE($G165,$A165),Times!$S:$S,0))),""))</f>
        <v/>
      </c>
      <c r="P165" s="434" t="str">
        <f>IF(OR(ISBLANK($A165),ISBLANK($G165)),"",IFERROR(IF(INDEX(Times!P:P,MATCH(CONCATENATE($G165,$A165),Times!$S:$S,0))=0,"",INDEX(Times!P:P,MATCH(CONCATENATE($G165,$A165),Times!$S:$S,0))),""))</f>
        <v/>
      </c>
      <c r="Q165" s="434" t="str">
        <f>IF(OR(ISBLANK($A165),ISBLANK($G165)),"",IFERROR(IF(INDEX(Times!Q:Q,MATCH(CONCATENATE($G165,$A165),Times!$S:$S,0))=0,"",INDEX(Times!Q:Q,MATCH(CONCATENATE($G165,$A165),Times!$S:$S,0))),""))</f>
        <v/>
      </c>
      <c r="R165" s="218" t="str">
        <f>IF(OR(ISBLANK($A165),ISBLANK($G165)),"",IFERROR(IF(INDEX(Times!R:R,MATCH(CONCATENATE($G165,$A165),Times!$S:$S,0))=0,"",INDEX(Times!R:R,MATCH(CONCATENATE($G165,$A165),Times!$S:$S,0))),""))</f>
        <v/>
      </c>
      <c r="S165" s="645"/>
      <c r="T165" s="645"/>
      <c r="U165" s="218"/>
      <c r="V165" s="329"/>
      <c r="W165" s="329"/>
      <c r="X165" s="329"/>
      <c r="Y165" s="329"/>
      <c r="Z165" s="329"/>
      <c r="AA165" s="329"/>
      <c r="AB165" s="329"/>
      <c r="AC165" s="7"/>
      <c r="AD165" s="7"/>
      <c r="AE165" s="7"/>
      <c r="AF165" s="7"/>
      <c r="AG165" s="7"/>
      <c r="AH165" s="7"/>
      <c r="AI165" s="7"/>
      <c r="AJ165" s="7"/>
      <c r="AK165" s="7"/>
    </row>
    <row r="166" spans="1:37" x14ac:dyDescent="0.5">
      <c r="A166" s="218"/>
      <c r="B166" s="634"/>
      <c r="C166" s="647" t="str" cm="1">
        <f t="array" ref="C166">IFERROR(IF(ISBLANK(A166),"",IF(AND(ISBLANK(B166),ISBLANK(E166),ISBLANK(F166)),"",IF(AND(ISBLANK(B166),ISBLANK(E166),NOT(ISBLANK(F166))),_xlfn._xlws.FILTER('Rot.Out'!L:L,'Rot.Out'!B:B=EnterData!F166),IF(AND(ISBLANK(B166),NOT(ISBLANK(E166))),_xlfn._xlws.FILTER(Int.Out!AA:AA,Int.Out!B:B=E166),_xlfn._xlws.FILTER(Make.Trt!D:D,Make.Trt!C:C=B166))))),"")</f>
        <v/>
      </c>
      <c r="D166" s="636"/>
      <c r="E166" s="636"/>
      <c r="F166" s="218"/>
      <c r="G166" s="218"/>
      <c r="H166" s="218"/>
      <c r="I166" s="619" t="s">
        <v>109</v>
      </c>
      <c r="J166" s="619" t="s">
        <v>109</v>
      </c>
      <c r="K166" s="652"/>
      <c r="L166" s="329"/>
      <c r="M166" s="7"/>
      <c r="N166" s="434" t="str">
        <f>IF(OR(ISBLANK($A166),ISBLANK($G166)),"",IFERROR(IF(INDEX(Times!N:N,MATCH(CONCATENATE($G166,$A166),Times!$S:$S,0))=0,"",INDEX(Times!N:N,MATCH(CONCATENATE($G166,$A166),Times!$S:$S,0))),""))</f>
        <v/>
      </c>
      <c r="O166" s="434" t="str">
        <f>IF(OR(ISBLANK($A166),ISBLANK($G166)),"",IFERROR(IF(INDEX(Times!O:O,MATCH(CONCATENATE($G166,$A166),Times!$S:$S,0))=0,"",INDEX(Times!O:O,MATCH(CONCATENATE($G166,$A166),Times!$S:$S,0))),""))</f>
        <v/>
      </c>
      <c r="P166" s="434" t="str">
        <f>IF(OR(ISBLANK($A166),ISBLANK($G166)),"",IFERROR(IF(INDEX(Times!P:P,MATCH(CONCATENATE($G166,$A166),Times!$S:$S,0))=0,"",INDEX(Times!P:P,MATCH(CONCATENATE($G166,$A166),Times!$S:$S,0))),""))</f>
        <v/>
      </c>
      <c r="Q166" s="434" t="str">
        <f>IF(OR(ISBLANK($A166),ISBLANK($G166)),"",IFERROR(IF(INDEX(Times!Q:Q,MATCH(CONCATENATE($G166,$A166),Times!$S:$S,0))=0,"",INDEX(Times!Q:Q,MATCH(CONCATENATE($G166,$A166),Times!$S:$S,0))),""))</f>
        <v/>
      </c>
      <c r="R166" s="218" t="str">
        <f>IF(OR(ISBLANK($A166),ISBLANK($G166)),"",IFERROR(IF(INDEX(Times!R:R,MATCH(CONCATENATE($G166,$A166),Times!$S:$S,0))=0,"",INDEX(Times!R:R,MATCH(CONCATENATE($G166,$A166),Times!$S:$S,0))),""))</f>
        <v/>
      </c>
      <c r="S166" s="645"/>
      <c r="T166" s="645"/>
      <c r="U166" s="218"/>
      <c r="V166" s="329"/>
      <c r="W166" s="329"/>
      <c r="X166" s="329"/>
      <c r="Y166" s="329"/>
      <c r="Z166" s="329"/>
      <c r="AA166" s="329"/>
      <c r="AB166" s="329"/>
      <c r="AC166" s="7"/>
      <c r="AD166" s="7"/>
      <c r="AE166" s="7"/>
      <c r="AF166" s="7"/>
      <c r="AG166" s="7"/>
      <c r="AH166" s="7"/>
      <c r="AI166" s="7"/>
      <c r="AJ166" s="7"/>
      <c r="AK166" s="7"/>
    </row>
    <row r="167" spans="1:37" x14ac:dyDescent="0.5">
      <c r="A167" s="218"/>
      <c r="B167" s="634"/>
      <c r="C167" s="647" t="str" cm="1">
        <f t="array" ref="C167">IFERROR(IF(ISBLANK(A167),"",IF(AND(ISBLANK(B167),ISBLANK(E167),ISBLANK(F167)),"",IF(AND(ISBLANK(B167),ISBLANK(E167),NOT(ISBLANK(F167))),_xlfn._xlws.FILTER('Rot.Out'!L:L,'Rot.Out'!B:B=EnterData!F167),IF(AND(ISBLANK(B167),NOT(ISBLANK(E167))),_xlfn._xlws.FILTER(Int.Out!AA:AA,Int.Out!B:B=E167),_xlfn._xlws.FILTER(Make.Trt!D:D,Make.Trt!C:C=B167))))),"")</f>
        <v/>
      </c>
      <c r="D167" s="636"/>
      <c r="E167" s="636"/>
      <c r="F167" s="218"/>
      <c r="G167" s="218"/>
      <c r="H167" s="218"/>
      <c r="I167" s="619" t="s">
        <v>109</v>
      </c>
      <c r="J167" s="619" t="s">
        <v>109</v>
      </c>
      <c r="K167" s="652"/>
      <c r="L167" s="329"/>
      <c r="M167" s="7"/>
      <c r="N167" s="434" t="str">
        <f>IF(OR(ISBLANK($A167),ISBLANK($G167)),"",IFERROR(IF(INDEX(Times!N:N,MATCH(CONCATENATE($G167,$A167),Times!$S:$S,0))=0,"",INDEX(Times!N:N,MATCH(CONCATENATE($G167,$A167),Times!$S:$S,0))),""))</f>
        <v/>
      </c>
      <c r="O167" s="434" t="str">
        <f>IF(OR(ISBLANK($A167),ISBLANK($G167)),"",IFERROR(IF(INDEX(Times!O:O,MATCH(CONCATENATE($G167,$A167),Times!$S:$S,0))=0,"",INDEX(Times!O:O,MATCH(CONCATENATE($G167,$A167),Times!$S:$S,0))),""))</f>
        <v/>
      </c>
      <c r="P167" s="434" t="str">
        <f>IF(OR(ISBLANK($A167),ISBLANK($G167)),"",IFERROR(IF(INDEX(Times!P:P,MATCH(CONCATENATE($G167,$A167),Times!$S:$S,0))=0,"",INDEX(Times!P:P,MATCH(CONCATENATE($G167,$A167),Times!$S:$S,0))),""))</f>
        <v/>
      </c>
      <c r="Q167" s="434" t="str">
        <f>IF(OR(ISBLANK($A167),ISBLANK($G167)),"",IFERROR(IF(INDEX(Times!Q:Q,MATCH(CONCATENATE($G167,$A167),Times!$S:$S,0))=0,"",INDEX(Times!Q:Q,MATCH(CONCATENATE($G167,$A167),Times!$S:$S,0))),""))</f>
        <v/>
      </c>
      <c r="R167" s="218" t="str">
        <f>IF(OR(ISBLANK($A167),ISBLANK($G167)),"",IFERROR(IF(INDEX(Times!R:R,MATCH(CONCATENATE($G167,$A167),Times!$S:$S,0))=0,"",INDEX(Times!R:R,MATCH(CONCATENATE($G167,$A167),Times!$S:$S,0))),""))</f>
        <v/>
      </c>
      <c r="S167" s="645"/>
      <c r="T167" s="645"/>
      <c r="U167" s="218"/>
      <c r="V167" s="329"/>
      <c r="W167" s="329"/>
      <c r="X167" s="329"/>
      <c r="Y167" s="329"/>
      <c r="Z167" s="329"/>
      <c r="AA167" s="329"/>
      <c r="AB167" s="329"/>
      <c r="AC167" s="7"/>
      <c r="AD167" s="7"/>
      <c r="AE167" s="7"/>
      <c r="AF167" s="7"/>
      <c r="AG167" s="7"/>
      <c r="AH167" s="7"/>
      <c r="AI167" s="7"/>
      <c r="AJ167" s="7"/>
      <c r="AK167" s="7"/>
    </row>
    <row r="168" spans="1:37" x14ac:dyDescent="0.5">
      <c r="A168" s="218"/>
      <c r="B168" s="634"/>
      <c r="C168" s="647" t="str" cm="1">
        <f t="array" ref="C168">IFERROR(IF(ISBLANK(A168),"",IF(AND(ISBLANK(B168),ISBLANK(E168),ISBLANK(F168)),"",IF(AND(ISBLANK(B168),ISBLANK(E168),NOT(ISBLANK(F168))),_xlfn._xlws.FILTER('Rot.Out'!L:L,'Rot.Out'!B:B=EnterData!F168),IF(AND(ISBLANK(B168),NOT(ISBLANK(E168))),_xlfn._xlws.FILTER(Int.Out!AA:AA,Int.Out!B:B=E168),_xlfn._xlws.FILTER(Make.Trt!D:D,Make.Trt!C:C=B168))))),"")</f>
        <v/>
      </c>
      <c r="D168" s="636"/>
      <c r="E168" s="636"/>
      <c r="F168" s="218"/>
      <c r="G168" s="218"/>
      <c r="H168" s="218"/>
      <c r="I168" s="619" t="s">
        <v>109</v>
      </c>
      <c r="J168" s="619" t="s">
        <v>109</v>
      </c>
      <c r="K168" s="652"/>
      <c r="L168" s="329"/>
      <c r="M168" s="7"/>
      <c r="N168" s="434" t="str">
        <f>IF(OR(ISBLANK($A168),ISBLANK($G168)),"",IFERROR(IF(INDEX(Times!N:N,MATCH(CONCATENATE($G168,$A168),Times!$S:$S,0))=0,"",INDEX(Times!N:N,MATCH(CONCATENATE($G168,$A168),Times!$S:$S,0))),""))</f>
        <v/>
      </c>
      <c r="O168" s="434" t="str">
        <f>IF(OR(ISBLANK($A168),ISBLANK($G168)),"",IFERROR(IF(INDEX(Times!O:O,MATCH(CONCATENATE($G168,$A168),Times!$S:$S,0))=0,"",INDEX(Times!O:O,MATCH(CONCATENATE($G168,$A168),Times!$S:$S,0))),""))</f>
        <v/>
      </c>
      <c r="P168" s="434" t="str">
        <f>IF(OR(ISBLANK($A168),ISBLANK($G168)),"",IFERROR(IF(INDEX(Times!P:P,MATCH(CONCATENATE($G168,$A168),Times!$S:$S,0))=0,"",INDEX(Times!P:P,MATCH(CONCATENATE($G168,$A168),Times!$S:$S,0))),""))</f>
        <v/>
      </c>
      <c r="Q168" s="434" t="str">
        <f>IF(OR(ISBLANK($A168),ISBLANK($G168)),"",IFERROR(IF(INDEX(Times!Q:Q,MATCH(CONCATENATE($G168,$A168),Times!$S:$S,0))=0,"",INDEX(Times!Q:Q,MATCH(CONCATENATE($G168,$A168),Times!$S:$S,0))),""))</f>
        <v/>
      </c>
      <c r="R168" s="218" t="str">
        <f>IF(OR(ISBLANK($A168),ISBLANK($G168)),"",IFERROR(IF(INDEX(Times!R:R,MATCH(CONCATENATE($G168,$A168),Times!$S:$S,0))=0,"",INDEX(Times!R:R,MATCH(CONCATENATE($G168,$A168),Times!$S:$S,0))),""))</f>
        <v/>
      </c>
      <c r="S168" s="645"/>
      <c r="T168" s="645"/>
      <c r="U168" s="218"/>
      <c r="V168" s="329"/>
      <c r="W168" s="329"/>
      <c r="X168" s="329"/>
      <c r="Y168" s="329"/>
      <c r="Z168" s="329"/>
      <c r="AA168" s="329"/>
      <c r="AB168" s="329"/>
      <c r="AC168" s="7"/>
      <c r="AD168" s="7"/>
      <c r="AE168" s="7"/>
      <c r="AF168" s="7"/>
      <c r="AG168" s="7"/>
      <c r="AH168" s="7"/>
      <c r="AI168" s="7"/>
      <c r="AJ168" s="7"/>
      <c r="AK168" s="7"/>
    </row>
    <row r="169" spans="1:37" x14ac:dyDescent="0.5">
      <c r="A169" s="218"/>
      <c r="B169" s="634"/>
      <c r="C169" s="647" t="str" cm="1">
        <f t="array" ref="C169">IFERROR(IF(ISBLANK(A169),"",IF(AND(ISBLANK(B169),ISBLANK(E169),ISBLANK(F169)),"",IF(AND(ISBLANK(B169),ISBLANK(E169),NOT(ISBLANK(F169))),_xlfn._xlws.FILTER('Rot.Out'!L:L,'Rot.Out'!B:B=EnterData!F169),IF(AND(ISBLANK(B169),NOT(ISBLANK(E169))),_xlfn._xlws.FILTER(Int.Out!AA:AA,Int.Out!B:B=E169),_xlfn._xlws.FILTER(Make.Trt!D:D,Make.Trt!C:C=B169))))),"")</f>
        <v/>
      </c>
      <c r="D169" s="636"/>
      <c r="E169" s="636"/>
      <c r="F169" s="218"/>
      <c r="G169" s="218"/>
      <c r="H169" s="218"/>
      <c r="I169" s="619" t="s">
        <v>109</v>
      </c>
      <c r="J169" s="619" t="s">
        <v>109</v>
      </c>
      <c r="K169" s="652"/>
      <c r="L169" s="329"/>
      <c r="M169" s="7"/>
      <c r="N169" s="434" t="str">
        <f>IF(OR(ISBLANK($A169),ISBLANK($G169)),"",IFERROR(IF(INDEX(Times!N:N,MATCH(CONCATENATE($G169,$A169),Times!$S:$S,0))=0,"",INDEX(Times!N:N,MATCH(CONCATENATE($G169,$A169),Times!$S:$S,0))),""))</f>
        <v/>
      </c>
      <c r="O169" s="434" t="str">
        <f>IF(OR(ISBLANK($A169),ISBLANK($G169)),"",IFERROR(IF(INDEX(Times!O:O,MATCH(CONCATENATE($G169,$A169),Times!$S:$S,0))=0,"",INDEX(Times!O:O,MATCH(CONCATENATE($G169,$A169),Times!$S:$S,0))),""))</f>
        <v/>
      </c>
      <c r="P169" s="434" t="str">
        <f>IF(OR(ISBLANK($A169),ISBLANK($G169)),"",IFERROR(IF(INDEX(Times!P:P,MATCH(CONCATENATE($G169,$A169),Times!$S:$S,0))=0,"",INDEX(Times!P:P,MATCH(CONCATENATE($G169,$A169),Times!$S:$S,0))),""))</f>
        <v/>
      </c>
      <c r="Q169" s="434" t="str">
        <f>IF(OR(ISBLANK($A169),ISBLANK($G169)),"",IFERROR(IF(INDEX(Times!Q:Q,MATCH(CONCATENATE($G169,$A169),Times!$S:$S,0))=0,"",INDEX(Times!Q:Q,MATCH(CONCATENATE($G169,$A169),Times!$S:$S,0))),""))</f>
        <v/>
      </c>
      <c r="R169" s="218" t="str">
        <f>IF(OR(ISBLANK($A169),ISBLANK($G169)),"",IFERROR(IF(INDEX(Times!R:R,MATCH(CONCATENATE($G169,$A169),Times!$S:$S,0))=0,"",INDEX(Times!R:R,MATCH(CONCATENATE($G169,$A169),Times!$S:$S,0))),""))</f>
        <v/>
      </c>
      <c r="S169" s="645"/>
      <c r="T169" s="645"/>
      <c r="U169" s="218"/>
      <c r="V169" s="329"/>
      <c r="W169" s="329"/>
      <c r="X169" s="329"/>
      <c r="Y169" s="329"/>
      <c r="Z169" s="329"/>
      <c r="AA169" s="329"/>
      <c r="AB169" s="329"/>
      <c r="AC169" s="7"/>
      <c r="AD169" s="7"/>
      <c r="AE169" s="7"/>
      <c r="AF169" s="7"/>
      <c r="AG169" s="7"/>
      <c r="AH169" s="7"/>
      <c r="AI169" s="7"/>
      <c r="AJ169" s="7"/>
      <c r="AK169" s="7"/>
    </row>
    <row r="170" spans="1:37" x14ac:dyDescent="0.5">
      <c r="A170" s="218"/>
      <c r="B170" s="634"/>
      <c r="C170" s="647" t="str" cm="1">
        <f t="array" ref="C170">IFERROR(IF(ISBLANK(A170),"",IF(AND(ISBLANK(B170),ISBLANK(E170),ISBLANK(F170)),"",IF(AND(ISBLANK(B170),ISBLANK(E170),NOT(ISBLANK(F170))),_xlfn._xlws.FILTER('Rot.Out'!L:L,'Rot.Out'!B:B=EnterData!F170),IF(AND(ISBLANK(B170),NOT(ISBLANK(E170))),_xlfn._xlws.FILTER(Int.Out!AA:AA,Int.Out!B:B=E170),_xlfn._xlws.FILTER(Make.Trt!D:D,Make.Trt!C:C=B170))))),"")</f>
        <v/>
      </c>
      <c r="D170" s="636"/>
      <c r="E170" s="636"/>
      <c r="F170" s="218"/>
      <c r="G170" s="218"/>
      <c r="H170" s="218"/>
      <c r="I170" s="619" t="s">
        <v>109</v>
      </c>
      <c r="J170" s="619" t="s">
        <v>109</v>
      </c>
      <c r="K170" s="652"/>
      <c r="L170" s="329"/>
      <c r="M170" s="7"/>
      <c r="N170" s="434" t="str">
        <f>IF(OR(ISBLANK($A170),ISBLANK($G170)),"",IFERROR(IF(INDEX(Times!N:N,MATCH(CONCATENATE($G170,$A170),Times!$S:$S,0))=0,"",INDEX(Times!N:N,MATCH(CONCATENATE($G170,$A170),Times!$S:$S,0))),""))</f>
        <v/>
      </c>
      <c r="O170" s="434" t="str">
        <f>IF(OR(ISBLANK($A170),ISBLANK($G170)),"",IFERROR(IF(INDEX(Times!O:O,MATCH(CONCATENATE($G170,$A170),Times!$S:$S,0))=0,"",INDEX(Times!O:O,MATCH(CONCATENATE($G170,$A170),Times!$S:$S,0))),""))</f>
        <v/>
      </c>
      <c r="P170" s="434" t="str">
        <f>IF(OR(ISBLANK($A170),ISBLANK($G170)),"",IFERROR(IF(INDEX(Times!P:P,MATCH(CONCATENATE($G170,$A170),Times!$S:$S,0))=0,"",INDEX(Times!P:P,MATCH(CONCATENATE($G170,$A170),Times!$S:$S,0))),""))</f>
        <v/>
      </c>
      <c r="Q170" s="434" t="str">
        <f>IF(OR(ISBLANK($A170),ISBLANK($G170)),"",IFERROR(IF(INDEX(Times!Q:Q,MATCH(CONCATENATE($G170,$A170),Times!$S:$S,0))=0,"",INDEX(Times!Q:Q,MATCH(CONCATENATE($G170,$A170),Times!$S:$S,0))),""))</f>
        <v/>
      </c>
      <c r="R170" s="218" t="str">
        <f>IF(OR(ISBLANK($A170),ISBLANK($G170)),"",IFERROR(IF(INDEX(Times!R:R,MATCH(CONCATENATE($G170,$A170),Times!$S:$S,0))=0,"",INDEX(Times!R:R,MATCH(CONCATENATE($G170,$A170),Times!$S:$S,0))),""))</f>
        <v/>
      </c>
      <c r="S170" s="645"/>
      <c r="T170" s="645"/>
      <c r="U170" s="218"/>
      <c r="V170" s="329"/>
      <c r="W170" s="329"/>
      <c r="X170" s="329"/>
      <c r="Y170" s="329"/>
      <c r="Z170" s="329"/>
      <c r="AA170" s="329"/>
      <c r="AB170" s="329"/>
      <c r="AC170" s="7"/>
      <c r="AD170" s="7"/>
      <c r="AE170" s="7"/>
      <c r="AF170" s="7"/>
      <c r="AG170" s="7"/>
      <c r="AH170" s="7"/>
      <c r="AI170" s="7"/>
      <c r="AJ170" s="7"/>
      <c r="AK170" s="7"/>
    </row>
    <row r="171" spans="1:37" x14ac:dyDescent="0.5">
      <c r="A171" s="218"/>
      <c r="B171" s="634"/>
      <c r="C171" s="647" t="str" cm="1">
        <f t="array" ref="C171">IFERROR(IF(ISBLANK(A171),"",IF(AND(ISBLANK(B171),ISBLANK(E171),ISBLANK(F171)),"",IF(AND(ISBLANK(B171),ISBLANK(E171),NOT(ISBLANK(F171))),_xlfn._xlws.FILTER('Rot.Out'!L:L,'Rot.Out'!B:B=EnterData!F171),IF(AND(ISBLANK(B171),NOT(ISBLANK(E171))),_xlfn._xlws.FILTER(Int.Out!AA:AA,Int.Out!B:B=E171),_xlfn._xlws.FILTER(Make.Trt!D:D,Make.Trt!C:C=B171))))),"")</f>
        <v/>
      </c>
      <c r="D171" s="636"/>
      <c r="E171" s="636"/>
      <c r="F171" s="218"/>
      <c r="G171" s="218"/>
      <c r="H171" s="218"/>
      <c r="I171" s="619" t="s">
        <v>109</v>
      </c>
      <c r="J171" s="619" t="s">
        <v>109</v>
      </c>
      <c r="K171" s="652"/>
      <c r="L171" s="329"/>
      <c r="M171" s="7"/>
      <c r="N171" s="434" t="str">
        <f>IF(OR(ISBLANK($A171),ISBLANK($G171)),"",IFERROR(IF(INDEX(Times!N:N,MATCH(CONCATENATE($G171,$A171),Times!$S:$S,0))=0,"",INDEX(Times!N:N,MATCH(CONCATENATE($G171,$A171),Times!$S:$S,0))),""))</f>
        <v/>
      </c>
      <c r="O171" s="434" t="str">
        <f>IF(OR(ISBLANK($A171),ISBLANK($G171)),"",IFERROR(IF(INDEX(Times!O:O,MATCH(CONCATENATE($G171,$A171),Times!$S:$S,0))=0,"",INDEX(Times!O:O,MATCH(CONCATENATE($G171,$A171),Times!$S:$S,0))),""))</f>
        <v/>
      </c>
      <c r="P171" s="434" t="str">
        <f>IF(OR(ISBLANK($A171),ISBLANK($G171)),"",IFERROR(IF(INDEX(Times!P:P,MATCH(CONCATENATE($G171,$A171),Times!$S:$S,0))=0,"",INDEX(Times!P:P,MATCH(CONCATENATE($G171,$A171),Times!$S:$S,0))),""))</f>
        <v/>
      </c>
      <c r="Q171" s="434" t="str">
        <f>IF(OR(ISBLANK($A171),ISBLANK($G171)),"",IFERROR(IF(INDEX(Times!Q:Q,MATCH(CONCATENATE($G171,$A171),Times!$S:$S,0))=0,"",INDEX(Times!Q:Q,MATCH(CONCATENATE($G171,$A171),Times!$S:$S,0))),""))</f>
        <v/>
      </c>
      <c r="R171" s="218" t="str">
        <f>IF(OR(ISBLANK($A171),ISBLANK($G171)),"",IFERROR(IF(INDEX(Times!R:R,MATCH(CONCATENATE($G171,$A171),Times!$S:$S,0))=0,"",INDEX(Times!R:R,MATCH(CONCATENATE($G171,$A171),Times!$S:$S,0))),""))</f>
        <v/>
      </c>
      <c r="S171" s="645"/>
      <c r="T171" s="645"/>
      <c r="U171" s="218"/>
      <c r="V171" s="329"/>
      <c r="W171" s="329"/>
      <c r="X171" s="329"/>
      <c r="Y171" s="329"/>
      <c r="Z171" s="329"/>
      <c r="AA171" s="329"/>
      <c r="AB171" s="329"/>
      <c r="AC171" s="7"/>
      <c r="AD171" s="7"/>
      <c r="AE171" s="7"/>
      <c r="AF171" s="7"/>
      <c r="AG171" s="7"/>
      <c r="AH171" s="7"/>
      <c r="AI171" s="7"/>
      <c r="AJ171" s="7"/>
      <c r="AK171" s="7"/>
    </row>
    <row r="172" spans="1:37" x14ac:dyDescent="0.5">
      <c r="A172" s="218"/>
      <c r="B172" s="634"/>
      <c r="C172" s="647" t="str" cm="1">
        <f t="array" ref="C172">IFERROR(IF(ISBLANK(A172),"",IF(AND(ISBLANK(B172),ISBLANK(E172),ISBLANK(F172)),"",IF(AND(ISBLANK(B172),ISBLANK(E172),NOT(ISBLANK(F172))),_xlfn._xlws.FILTER('Rot.Out'!L:L,'Rot.Out'!B:B=EnterData!F172),IF(AND(ISBLANK(B172),NOT(ISBLANK(E172))),_xlfn._xlws.FILTER(Int.Out!AA:AA,Int.Out!B:B=E172),_xlfn._xlws.FILTER(Make.Trt!D:D,Make.Trt!C:C=B172))))),"")</f>
        <v/>
      </c>
      <c r="D172" s="636"/>
      <c r="E172" s="636"/>
      <c r="F172" s="218"/>
      <c r="G172" s="218"/>
      <c r="H172" s="218"/>
      <c r="I172" s="619" t="s">
        <v>109</v>
      </c>
      <c r="J172" s="619" t="s">
        <v>109</v>
      </c>
      <c r="K172" s="652"/>
      <c r="L172" s="329"/>
      <c r="M172" s="7"/>
      <c r="N172" s="434" t="str">
        <f>IF(OR(ISBLANK($A172),ISBLANK($G172)),"",IFERROR(IF(INDEX(Times!N:N,MATCH(CONCATENATE($G172,$A172),Times!$S:$S,0))=0,"",INDEX(Times!N:N,MATCH(CONCATENATE($G172,$A172),Times!$S:$S,0))),""))</f>
        <v/>
      </c>
      <c r="O172" s="434" t="str">
        <f>IF(OR(ISBLANK($A172),ISBLANK($G172)),"",IFERROR(IF(INDEX(Times!O:O,MATCH(CONCATENATE($G172,$A172),Times!$S:$S,0))=0,"",INDEX(Times!O:O,MATCH(CONCATENATE($G172,$A172),Times!$S:$S,0))),""))</f>
        <v/>
      </c>
      <c r="P172" s="434" t="str">
        <f>IF(OR(ISBLANK($A172),ISBLANK($G172)),"",IFERROR(IF(INDEX(Times!P:P,MATCH(CONCATENATE($G172,$A172),Times!$S:$S,0))=0,"",INDEX(Times!P:P,MATCH(CONCATENATE($G172,$A172),Times!$S:$S,0))),""))</f>
        <v/>
      </c>
      <c r="Q172" s="434" t="str">
        <f>IF(OR(ISBLANK($A172),ISBLANK($G172)),"",IFERROR(IF(INDEX(Times!Q:Q,MATCH(CONCATENATE($G172,$A172),Times!$S:$S,0))=0,"",INDEX(Times!Q:Q,MATCH(CONCATENATE($G172,$A172),Times!$S:$S,0))),""))</f>
        <v/>
      </c>
      <c r="R172" s="218" t="str">
        <f>IF(OR(ISBLANK($A172),ISBLANK($G172)),"",IFERROR(IF(INDEX(Times!R:R,MATCH(CONCATENATE($G172,$A172),Times!$S:$S,0))=0,"",INDEX(Times!R:R,MATCH(CONCATENATE($G172,$A172),Times!$S:$S,0))),""))</f>
        <v/>
      </c>
      <c r="S172" s="645"/>
      <c r="T172" s="645"/>
      <c r="U172" s="218"/>
      <c r="V172" s="329"/>
      <c r="W172" s="329"/>
      <c r="X172" s="329"/>
      <c r="Y172" s="329"/>
      <c r="Z172" s="329"/>
      <c r="AA172" s="329"/>
      <c r="AB172" s="329"/>
      <c r="AC172" s="7"/>
      <c r="AD172" s="7"/>
      <c r="AE172" s="7"/>
      <c r="AF172" s="7"/>
      <c r="AG172" s="7"/>
      <c r="AH172" s="7"/>
      <c r="AI172" s="7"/>
      <c r="AJ172" s="7"/>
      <c r="AK172" s="7"/>
    </row>
    <row r="173" spans="1:37" x14ac:dyDescent="0.5">
      <c r="A173" s="218"/>
      <c r="B173" s="634"/>
      <c r="C173" s="647" t="str" cm="1">
        <f t="array" ref="C173">IFERROR(IF(ISBLANK(A173),"",IF(AND(ISBLANK(B173),ISBLANK(E173),ISBLANK(F173)),"",IF(AND(ISBLANK(B173),ISBLANK(E173),NOT(ISBLANK(F173))),_xlfn._xlws.FILTER('Rot.Out'!L:L,'Rot.Out'!B:B=EnterData!F173),IF(AND(ISBLANK(B173),NOT(ISBLANK(E173))),_xlfn._xlws.FILTER(Int.Out!AA:AA,Int.Out!B:B=E173),_xlfn._xlws.FILTER(Make.Trt!D:D,Make.Trt!C:C=B173))))),"")</f>
        <v/>
      </c>
      <c r="D173" s="636"/>
      <c r="E173" s="636"/>
      <c r="F173" s="218"/>
      <c r="G173" s="218"/>
      <c r="H173" s="218"/>
      <c r="I173" s="619" t="s">
        <v>109</v>
      </c>
      <c r="J173" s="619" t="s">
        <v>109</v>
      </c>
      <c r="K173" s="652"/>
      <c r="L173" s="329"/>
      <c r="M173" s="7"/>
      <c r="N173" s="434" t="str">
        <f>IF(OR(ISBLANK($A173),ISBLANK($G173)),"",IFERROR(IF(INDEX(Times!N:N,MATCH(CONCATENATE($G173,$A173),Times!$S:$S,0))=0,"",INDEX(Times!N:N,MATCH(CONCATENATE($G173,$A173),Times!$S:$S,0))),""))</f>
        <v/>
      </c>
      <c r="O173" s="434" t="str">
        <f>IF(OR(ISBLANK($A173),ISBLANK($G173)),"",IFERROR(IF(INDEX(Times!O:O,MATCH(CONCATENATE($G173,$A173),Times!$S:$S,0))=0,"",INDEX(Times!O:O,MATCH(CONCATENATE($G173,$A173),Times!$S:$S,0))),""))</f>
        <v/>
      </c>
      <c r="P173" s="434" t="str">
        <f>IF(OR(ISBLANK($A173),ISBLANK($G173)),"",IFERROR(IF(INDEX(Times!P:P,MATCH(CONCATENATE($G173,$A173),Times!$S:$S,0))=0,"",INDEX(Times!P:P,MATCH(CONCATENATE($G173,$A173),Times!$S:$S,0))),""))</f>
        <v/>
      </c>
      <c r="Q173" s="434" t="str">
        <f>IF(OR(ISBLANK($A173),ISBLANK($G173)),"",IFERROR(IF(INDEX(Times!Q:Q,MATCH(CONCATENATE($G173,$A173),Times!$S:$S,0))=0,"",INDEX(Times!Q:Q,MATCH(CONCATENATE($G173,$A173),Times!$S:$S,0))),""))</f>
        <v/>
      </c>
      <c r="R173" s="218" t="str">
        <f>IF(OR(ISBLANK($A173),ISBLANK($G173)),"",IFERROR(IF(INDEX(Times!R:R,MATCH(CONCATENATE($G173,$A173),Times!$S:$S,0))=0,"",INDEX(Times!R:R,MATCH(CONCATENATE($G173,$A173),Times!$S:$S,0))),""))</f>
        <v/>
      </c>
      <c r="S173" s="645"/>
      <c r="T173" s="645"/>
      <c r="U173" s="218"/>
      <c r="V173" s="329"/>
      <c r="W173" s="329"/>
      <c r="X173" s="329"/>
      <c r="Y173" s="329"/>
      <c r="Z173" s="329"/>
      <c r="AA173" s="329"/>
      <c r="AB173" s="329"/>
      <c r="AC173" s="7"/>
      <c r="AD173" s="7"/>
      <c r="AE173" s="7"/>
      <c r="AF173" s="7"/>
      <c r="AG173" s="7"/>
      <c r="AH173" s="7"/>
      <c r="AI173" s="7"/>
      <c r="AJ173" s="7"/>
      <c r="AK173" s="7"/>
    </row>
    <row r="174" spans="1:37" x14ac:dyDescent="0.5">
      <c r="A174" s="218"/>
      <c r="B174" s="634"/>
      <c r="C174" s="647" t="str" cm="1">
        <f t="array" ref="C174">IFERROR(IF(ISBLANK(A174),"",IF(AND(ISBLANK(B174),ISBLANK(E174),ISBLANK(F174)),"",IF(AND(ISBLANK(B174),ISBLANK(E174),NOT(ISBLANK(F174))),_xlfn._xlws.FILTER('Rot.Out'!L:L,'Rot.Out'!B:B=EnterData!F174),IF(AND(ISBLANK(B174),NOT(ISBLANK(E174))),_xlfn._xlws.FILTER(Int.Out!AA:AA,Int.Out!B:B=E174),_xlfn._xlws.FILTER(Make.Trt!D:D,Make.Trt!C:C=B174))))),"")</f>
        <v/>
      </c>
      <c r="D174" s="636"/>
      <c r="E174" s="636"/>
      <c r="F174" s="218"/>
      <c r="G174" s="218"/>
      <c r="H174" s="218"/>
      <c r="I174" s="619" t="s">
        <v>109</v>
      </c>
      <c r="J174" s="619" t="s">
        <v>109</v>
      </c>
      <c r="K174" s="652"/>
      <c r="L174" s="329"/>
      <c r="M174" s="7"/>
      <c r="N174" s="434" t="str">
        <f>IF(OR(ISBLANK($A174),ISBLANK($G174)),"",IFERROR(IF(INDEX(Times!N:N,MATCH(CONCATENATE($G174,$A174),Times!$S:$S,0))=0,"",INDEX(Times!N:N,MATCH(CONCATENATE($G174,$A174),Times!$S:$S,0))),""))</f>
        <v/>
      </c>
      <c r="O174" s="434" t="str">
        <f>IF(OR(ISBLANK($A174),ISBLANK($G174)),"",IFERROR(IF(INDEX(Times!O:O,MATCH(CONCATENATE($G174,$A174),Times!$S:$S,0))=0,"",INDEX(Times!O:O,MATCH(CONCATENATE($G174,$A174),Times!$S:$S,0))),""))</f>
        <v/>
      </c>
      <c r="P174" s="434" t="str">
        <f>IF(OR(ISBLANK($A174),ISBLANK($G174)),"",IFERROR(IF(INDEX(Times!P:P,MATCH(CONCATENATE($G174,$A174),Times!$S:$S,0))=0,"",INDEX(Times!P:P,MATCH(CONCATENATE($G174,$A174),Times!$S:$S,0))),""))</f>
        <v/>
      </c>
      <c r="Q174" s="434" t="str">
        <f>IF(OR(ISBLANK($A174),ISBLANK($G174)),"",IFERROR(IF(INDEX(Times!Q:Q,MATCH(CONCATENATE($G174,$A174),Times!$S:$S,0))=0,"",INDEX(Times!Q:Q,MATCH(CONCATENATE($G174,$A174),Times!$S:$S,0))),""))</f>
        <v/>
      </c>
      <c r="R174" s="218" t="str">
        <f>IF(OR(ISBLANK($A174),ISBLANK($G174)),"",IFERROR(IF(INDEX(Times!R:R,MATCH(CONCATENATE($G174,$A174),Times!$S:$S,0))=0,"",INDEX(Times!R:R,MATCH(CONCATENATE($G174,$A174),Times!$S:$S,0))),""))</f>
        <v/>
      </c>
      <c r="S174" s="645"/>
      <c r="T174" s="645"/>
      <c r="U174" s="218"/>
      <c r="V174" s="329"/>
      <c r="W174" s="329"/>
      <c r="X174" s="329"/>
      <c r="Y174" s="329"/>
      <c r="Z174" s="329"/>
      <c r="AA174" s="329"/>
      <c r="AB174" s="329"/>
      <c r="AC174" s="7"/>
      <c r="AD174" s="7"/>
      <c r="AE174" s="7"/>
      <c r="AF174" s="7"/>
      <c r="AG174" s="7"/>
      <c r="AH174" s="7"/>
      <c r="AI174" s="7"/>
      <c r="AJ174" s="7"/>
      <c r="AK174" s="7"/>
    </row>
    <row r="175" spans="1:37" x14ac:dyDescent="0.5">
      <c r="A175" s="218"/>
      <c r="B175" s="634"/>
      <c r="C175" s="647" t="str" cm="1">
        <f t="array" ref="C175">IFERROR(IF(ISBLANK(A175),"",IF(AND(ISBLANK(B175),ISBLANK(E175),ISBLANK(F175)),"",IF(AND(ISBLANK(B175),ISBLANK(E175),NOT(ISBLANK(F175))),_xlfn._xlws.FILTER('Rot.Out'!L:L,'Rot.Out'!B:B=EnterData!F175),IF(AND(ISBLANK(B175),NOT(ISBLANK(E175))),_xlfn._xlws.FILTER(Int.Out!AA:AA,Int.Out!B:B=E175),_xlfn._xlws.FILTER(Make.Trt!D:D,Make.Trt!C:C=B175))))),"")</f>
        <v/>
      </c>
      <c r="D175" s="636"/>
      <c r="E175" s="636"/>
      <c r="F175" s="218"/>
      <c r="G175" s="218"/>
      <c r="H175" s="218"/>
      <c r="I175" s="619" t="s">
        <v>109</v>
      </c>
      <c r="J175" s="619" t="s">
        <v>109</v>
      </c>
      <c r="K175" s="652"/>
      <c r="L175" s="329"/>
      <c r="M175" s="7"/>
      <c r="N175" s="434" t="str">
        <f>IF(OR(ISBLANK($A175),ISBLANK($G175)),"",IFERROR(IF(INDEX(Times!N:N,MATCH(CONCATENATE($G175,$A175),Times!$S:$S,0))=0,"",INDEX(Times!N:N,MATCH(CONCATENATE($G175,$A175),Times!$S:$S,0))),""))</f>
        <v/>
      </c>
      <c r="O175" s="434" t="str">
        <f>IF(OR(ISBLANK($A175),ISBLANK($G175)),"",IFERROR(IF(INDEX(Times!O:O,MATCH(CONCATENATE($G175,$A175),Times!$S:$S,0))=0,"",INDEX(Times!O:O,MATCH(CONCATENATE($G175,$A175),Times!$S:$S,0))),""))</f>
        <v/>
      </c>
      <c r="P175" s="434" t="str">
        <f>IF(OR(ISBLANK($A175),ISBLANK($G175)),"",IFERROR(IF(INDEX(Times!P:P,MATCH(CONCATENATE($G175,$A175),Times!$S:$S,0))=0,"",INDEX(Times!P:P,MATCH(CONCATENATE($G175,$A175),Times!$S:$S,0))),""))</f>
        <v/>
      </c>
      <c r="Q175" s="434" t="str">
        <f>IF(OR(ISBLANK($A175),ISBLANK($G175)),"",IFERROR(IF(INDEX(Times!Q:Q,MATCH(CONCATENATE($G175,$A175),Times!$S:$S,0))=0,"",INDEX(Times!Q:Q,MATCH(CONCATENATE($G175,$A175),Times!$S:$S,0))),""))</f>
        <v/>
      </c>
      <c r="R175" s="218" t="str">
        <f>IF(OR(ISBLANK($A175),ISBLANK($G175)),"",IFERROR(IF(INDEX(Times!R:R,MATCH(CONCATENATE($G175,$A175),Times!$S:$S,0))=0,"",INDEX(Times!R:R,MATCH(CONCATENATE($G175,$A175),Times!$S:$S,0))),""))</f>
        <v/>
      </c>
      <c r="S175" s="645"/>
      <c r="T175" s="645"/>
      <c r="U175" s="218"/>
      <c r="V175" s="329"/>
      <c r="W175" s="329"/>
      <c r="X175" s="329"/>
      <c r="Y175" s="329"/>
      <c r="Z175" s="329"/>
      <c r="AA175" s="329"/>
      <c r="AB175" s="329"/>
      <c r="AC175" s="7"/>
      <c r="AD175" s="7"/>
      <c r="AE175" s="7"/>
      <c r="AF175" s="7"/>
      <c r="AG175" s="7"/>
      <c r="AH175" s="7"/>
      <c r="AI175" s="7"/>
      <c r="AJ175" s="7"/>
      <c r="AK175" s="7"/>
    </row>
    <row r="176" spans="1:37" x14ac:dyDescent="0.5">
      <c r="A176" s="218"/>
      <c r="B176" s="634"/>
      <c r="C176" s="647" t="str" cm="1">
        <f t="array" ref="C176">IFERROR(IF(ISBLANK(A176),"",IF(AND(ISBLANK(B176),ISBLANK(E176),ISBLANK(F176)),"",IF(AND(ISBLANK(B176),ISBLANK(E176),NOT(ISBLANK(F176))),_xlfn._xlws.FILTER('Rot.Out'!L:L,'Rot.Out'!B:B=EnterData!F176),IF(AND(ISBLANK(B176),NOT(ISBLANK(E176))),_xlfn._xlws.FILTER(Int.Out!AA:AA,Int.Out!B:B=E176),_xlfn._xlws.FILTER(Make.Trt!D:D,Make.Trt!C:C=B176))))),"")</f>
        <v/>
      </c>
      <c r="D176" s="636"/>
      <c r="E176" s="636"/>
      <c r="F176" s="218"/>
      <c r="G176" s="218"/>
      <c r="H176" s="218"/>
      <c r="I176" s="619" t="s">
        <v>109</v>
      </c>
      <c r="J176" s="619" t="s">
        <v>109</v>
      </c>
      <c r="K176" s="652"/>
      <c r="L176" s="329"/>
      <c r="M176" s="7"/>
      <c r="N176" s="434" t="str">
        <f>IF(OR(ISBLANK($A176),ISBLANK($G176)),"",IFERROR(IF(INDEX(Times!N:N,MATCH(CONCATENATE($G176,$A176),Times!$S:$S,0))=0,"",INDEX(Times!N:N,MATCH(CONCATENATE($G176,$A176),Times!$S:$S,0))),""))</f>
        <v/>
      </c>
      <c r="O176" s="434" t="str">
        <f>IF(OR(ISBLANK($A176),ISBLANK($G176)),"",IFERROR(IF(INDEX(Times!O:O,MATCH(CONCATENATE($G176,$A176),Times!$S:$S,0))=0,"",INDEX(Times!O:O,MATCH(CONCATENATE($G176,$A176),Times!$S:$S,0))),""))</f>
        <v/>
      </c>
      <c r="P176" s="434" t="str">
        <f>IF(OR(ISBLANK($A176),ISBLANK($G176)),"",IFERROR(IF(INDEX(Times!P:P,MATCH(CONCATENATE($G176,$A176),Times!$S:$S,0))=0,"",INDEX(Times!P:P,MATCH(CONCATENATE($G176,$A176),Times!$S:$S,0))),""))</f>
        <v/>
      </c>
      <c r="Q176" s="434" t="str">
        <f>IF(OR(ISBLANK($A176),ISBLANK($G176)),"",IFERROR(IF(INDEX(Times!Q:Q,MATCH(CONCATENATE($G176,$A176),Times!$S:$S,0))=0,"",INDEX(Times!Q:Q,MATCH(CONCATENATE($G176,$A176),Times!$S:$S,0))),""))</f>
        <v/>
      </c>
      <c r="R176" s="218" t="str">
        <f>IF(OR(ISBLANK($A176),ISBLANK($G176)),"",IFERROR(IF(INDEX(Times!R:R,MATCH(CONCATENATE($G176,$A176),Times!$S:$S,0))=0,"",INDEX(Times!R:R,MATCH(CONCATENATE($G176,$A176),Times!$S:$S,0))),""))</f>
        <v/>
      </c>
      <c r="S176" s="645"/>
      <c r="T176" s="645"/>
      <c r="U176" s="218"/>
      <c r="V176" s="329"/>
      <c r="W176" s="329"/>
      <c r="X176" s="329"/>
      <c r="Y176" s="329"/>
      <c r="Z176" s="329"/>
      <c r="AA176" s="329"/>
      <c r="AB176" s="329"/>
      <c r="AC176" s="7"/>
      <c r="AD176" s="7"/>
      <c r="AE176" s="7"/>
      <c r="AF176" s="7"/>
      <c r="AG176" s="7"/>
      <c r="AH176" s="7"/>
      <c r="AI176" s="7"/>
      <c r="AJ176" s="7"/>
      <c r="AK176" s="7"/>
    </row>
    <row r="177" spans="1:37" x14ac:dyDescent="0.5">
      <c r="A177" s="218"/>
      <c r="B177" s="634"/>
      <c r="C177" s="647" t="str" cm="1">
        <f t="array" ref="C177">IFERROR(IF(ISBLANK(A177),"",IF(AND(ISBLANK(B177),ISBLANK(E177),ISBLANK(F177)),"",IF(AND(ISBLANK(B177),ISBLANK(E177),NOT(ISBLANK(F177))),_xlfn._xlws.FILTER('Rot.Out'!L:L,'Rot.Out'!B:B=EnterData!F177),IF(AND(ISBLANK(B177),NOT(ISBLANK(E177))),_xlfn._xlws.FILTER(Int.Out!AA:AA,Int.Out!B:B=E177),_xlfn._xlws.FILTER(Make.Trt!D:D,Make.Trt!C:C=B177))))),"")</f>
        <v/>
      </c>
      <c r="D177" s="636"/>
      <c r="E177" s="636"/>
      <c r="F177" s="218"/>
      <c r="G177" s="218"/>
      <c r="H177" s="218"/>
      <c r="I177" s="619" t="s">
        <v>109</v>
      </c>
      <c r="J177" s="619" t="s">
        <v>109</v>
      </c>
      <c r="K177" s="652"/>
      <c r="L177" s="329"/>
      <c r="M177" s="7"/>
      <c r="N177" s="434" t="str">
        <f>IF(OR(ISBLANK($A177),ISBLANK($G177)),"",IFERROR(IF(INDEX(Times!N:N,MATCH(CONCATENATE($G177,$A177),Times!$S:$S,0))=0,"",INDEX(Times!N:N,MATCH(CONCATENATE($G177,$A177),Times!$S:$S,0))),""))</f>
        <v/>
      </c>
      <c r="O177" s="434" t="str">
        <f>IF(OR(ISBLANK($A177),ISBLANK($G177)),"",IFERROR(IF(INDEX(Times!O:O,MATCH(CONCATENATE($G177,$A177),Times!$S:$S,0))=0,"",INDEX(Times!O:O,MATCH(CONCATENATE($G177,$A177),Times!$S:$S,0))),""))</f>
        <v/>
      </c>
      <c r="P177" s="434" t="str">
        <f>IF(OR(ISBLANK($A177),ISBLANK($G177)),"",IFERROR(IF(INDEX(Times!P:P,MATCH(CONCATENATE($G177,$A177),Times!$S:$S,0))=0,"",INDEX(Times!P:P,MATCH(CONCATENATE($G177,$A177),Times!$S:$S,0))),""))</f>
        <v/>
      </c>
      <c r="Q177" s="434" t="str">
        <f>IF(OR(ISBLANK($A177),ISBLANK($G177)),"",IFERROR(IF(INDEX(Times!Q:Q,MATCH(CONCATENATE($G177,$A177),Times!$S:$S,0))=0,"",INDEX(Times!Q:Q,MATCH(CONCATENATE($G177,$A177),Times!$S:$S,0))),""))</f>
        <v/>
      </c>
      <c r="R177" s="218" t="str">
        <f>IF(OR(ISBLANK($A177),ISBLANK($G177)),"",IFERROR(IF(INDEX(Times!R:R,MATCH(CONCATENATE($G177,$A177),Times!$S:$S,0))=0,"",INDEX(Times!R:R,MATCH(CONCATENATE($G177,$A177),Times!$S:$S,0))),""))</f>
        <v/>
      </c>
      <c r="S177" s="645"/>
      <c r="T177" s="645"/>
      <c r="U177" s="218"/>
      <c r="V177" s="329"/>
      <c r="W177" s="329"/>
      <c r="X177" s="329"/>
      <c r="Y177" s="329"/>
      <c r="Z177" s="329"/>
      <c r="AA177" s="329"/>
      <c r="AB177" s="329"/>
      <c r="AC177" s="7"/>
      <c r="AD177" s="7"/>
      <c r="AE177" s="7"/>
      <c r="AF177" s="7"/>
      <c r="AG177" s="7"/>
      <c r="AH177" s="7"/>
      <c r="AI177" s="7"/>
      <c r="AJ177" s="7"/>
      <c r="AK177" s="7"/>
    </row>
    <row r="178" spans="1:37" x14ac:dyDescent="0.5">
      <c r="A178" s="218"/>
      <c r="B178" s="634"/>
      <c r="C178" s="647" t="str" cm="1">
        <f t="array" ref="C178">IFERROR(IF(ISBLANK(A178),"",IF(AND(ISBLANK(B178),ISBLANK(E178),ISBLANK(F178)),"",IF(AND(ISBLANK(B178),ISBLANK(E178),NOT(ISBLANK(F178))),_xlfn._xlws.FILTER('Rot.Out'!L:L,'Rot.Out'!B:B=EnterData!F178),IF(AND(ISBLANK(B178),NOT(ISBLANK(E178))),_xlfn._xlws.FILTER(Int.Out!AA:AA,Int.Out!B:B=E178),_xlfn._xlws.FILTER(Make.Trt!D:D,Make.Trt!C:C=B178))))),"")</f>
        <v/>
      </c>
      <c r="D178" s="636"/>
      <c r="E178" s="636"/>
      <c r="F178" s="218"/>
      <c r="G178" s="218"/>
      <c r="H178" s="218"/>
      <c r="I178" s="619" t="s">
        <v>109</v>
      </c>
      <c r="J178" s="619" t="s">
        <v>109</v>
      </c>
      <c r="K178" s="652"/>
      <c r="L178" s="329"/>
      <c r="M178" s="7"/>
      <c r="N178" s="434" t="str">
        <f>IF(OR(ISBLANK($A178),ISBLANK($G178)),"",IFERROR(IF(INDEX(Times!N:N,MATCH(CONCATENATE($G178,$A178),Times!$S:$S,0))=0,"",INDEX(Times!N:N,MATCH(CONCATENATE($G178,$A178),Times!$S:$S,0))),""))</f>
        <v/>
      </c>
      <c r="O178" s="434" t="str">
        <f>IF(OR(ISBLANK($A178),ISBLANK($G178)),"",IFERROR(IF(INDEX(Times!O:O,MATCH(CONCATENATE($G178,$A178),Times!$S:$S,0))=0,"",INDEX(Times!O:O,MATCH(CONCATENATE($G178,$A178),Times!$S:$S,0))),""))</f>
        <v/>
      </c>
      <c r="P178" s="434" t="str">
        <f>IF(OR(ISBLANK($A178),ISBLANK($G178)),"",IFERROR(IF(INDEX(Times!P:P,MATCH(CONCATENATE($G178,$A178),Times!$S:$S,0))=0,"",INDEX(Times!P:P,MATCH(CONCATENATE($G178,$A178),Times!$S:$S,0))),""))</f>
        <v/>
      </c>
      <c r="Q178" s="434" t="str">
        <f>IF(OR(ISBLANK($A178),ISBLANK($G178)),"",IFERROR(IF(INDEX(Times!Q:Q,MATCH(CONCATENATE($G178,$A178),Times!$S:$S,0))=0,"",INDEX(Times!Q:Q,MATCH(CONCATENATE($G178,$A178),Times!$S:$S,0))),""))</f>
        <v/>
      </c>
      <c r="R178" s="218" t="str">
        <f>IF(OR(ISBLANK($A178),ISBLANK($G178)),"",IFERROR(IF(INDEX(Times!R:R,MATCH(CONCATENATE($G178,$A178),Times!$S:$S,0))=0,"",INDEX(Times!R:R,MATCH(CONCATENATE($G178,$A178),Times!$S:$S,0))),""))</f>
        <v/>
      </c>
      <c r="S178" s="645"/>
      <c r="T178" s="645"/>
      <c r="U178" s="218"/>
      <c r="V178" s="329"/>
      <c r="W178" s="329"/>
      <c r="X178" s="329"/>
      <c r="Y178" s="329"/>
      <c r="Z178" s="329"/>
      <c r="AA178" s="329"/>
      <c r="AB178" s="329"/>
      <c r="AC178" s="7"/>
      <c r="AD178" s="7"/>
      <c r="AE178" s="7"/>
      <c r="AF178" s="7"/>
      <c r="AG178" s="7"/>
      <c r="AH178" s="7"/>
      <c r="AI178" s="7"/>
      <c r="AJ178" s="7"/>
      <c r="AK178" s="7"/>
    </row>
    <row r="179" spans="1:37" x14ac:dyDescent="0.5">
      <c r="A179" s="218"/>
      <c r="B179" s="634"/>
      <c r="C179" s="647" t="str" cm="1">
        <f t="array" ref="C179">IFERROR(IF(ISBLANK(A179),"",IF(AND(ISBLANK(B179),ISBLANK(E179),ISBLANK(F179)),"",IF(AND(ISBLANK(B179),ISBLANK(E179),NOT(ISBLANK(F179))),_xlfn._xlws.FILTER('Rot.Out'!L:L,'Rot.Out'!B:B=EnterData!F179),IF(AND(ISBLANK(B179),NOT(ISBLANK(E179))),_xlfn._xlws.FILTER(Int.Out!AA:AA,Int.Out!B:B=E179),_xlfn._xlws.FILTER(Make.Trt!D:D,Make.Trt!C:C=B179))))),"")</f>
        <v/>
      </c>
      <c r="D179" s="636"/>
      <c r="E179" s="636"/>
      <c r="F179" s="218"/>
      <c r="G179" s="218"/>
      <c r="H179" s="218"/>
      <c r="I179" s="619" t="s">
        <v>109</v>
      </c>
      <c r="J179" s="619" t="s">
        <v>109</v>
      </c>
      <c r="K179" s="652"/>
      <c r="L179" s="329"/>
      <c r="M179" s="7"/>
      <c r="N179" s="434" t="str">
        <f>IF(OR(ISBLANK($A179),ISBLANK($G179)),"",IFERROR(IF(INDEX(Times!N:N,MATCH(CONCATENATE($G179,$A179),Times!$S:$S,0))=0,"",INDEX(Times!N:N,MATCH(CONCATENATE($G179,$A179),Times!$S:$S,0))),""))</f>
        <v/>
      </c>
      <c r="O179" s="434" t="str">
        <f>IF(OR(ISBLANK($A179),ISBLANK($G179)),"",IFERROR(IF(INDEX(Times!O:O,MATCH(CONCATENATE($G179,$A179),Times!$S:$S,0))=0,"",INDEX(Times!O:O,MATCH(CONCATENATE($G179,$A179),Times!$S:$S,0))),""))</f>
        <v/>
      </c>
      <c r="P179" s="434" t="str">
        <f>IF(OR(ISBLANK($A179),ISBLANK($G179)),"",IFERROR(IF(INDEX(Times!P:P,MATCH(CONCATENATE($G179,$A179),Times!$S:$S,0))=0,"",INDEX(Times!P:P,MATCH(CONCATENATE($G179,$A179),Times!$S:$S,0))),""))</f>
        <v/>
      </c>
      <c r="Q179" s="434" t="str">
        <f>IF(OR(ISBLANK($A179),ISBLANK($G179)),"",IFERROR(IF(INDEX(Times!Q:Q,MATCH(CONCATENATE($G179,$A179),Times!$S:$S,0))=0,"",INDEX(Times!Q:Q,MATCH(CONCATENATE($G179,$A179),Times!$S:$S,0))),""))</f>
        <v/>
      </c>
      <c r="R179" s="218" t="str">
        <f>IF(OR(ISBLANK($A179),ISBLANK($G179)),"",IFERROR(IF(INDEX(Times!R:R,MATCH(CONCATENATE($G179,$A179),Times!$S:$S,0))=0,"",INDEX(Times!R:R,MATCH(CONCATENATE($G179,$A179),Times!$S:$S,0))),""))</f>
        <v/>
      </c>
      <c r="S179" s="645"/>
      <c r="T179" s="645"/>
      <c r="U179" s="218"/>
      <c r="V179" s="329"/>
      <c r="W179" s="329"/>
      <c r="X179" s="329"/>
      <c r="Y179" s="329"/>
      <c r="Z179" s="329"/>
      <c r="AA179" s="329"/>
      <c r="AB179" s="329"/>
      <c r="AC179" s="7"/>
      <c r="AD179" s="7"/>
      <c r="AE179" s="7"/>
      <c r="AF179" s="7"/>
      <c r="AG179" s="7"/>
      <c r="AH179" s="7"/>
      <c r="AI179" s="7"/>
      <c r="AJ179" s="7"/>
      <c r="AK179" s="7"/>
    </row>
    <row r="180" spans="1:37" x14ac:dyDescent="0.5">
      <c r="A180" s="218"/>
      <c r="B180" s="634"/>
      <c r="C180" s="647" t="str" cm="1">
        <f t="array" ref="C180">IFERROR(IF(ISBLANK(A180),"",IF(AND(ISBLANK(B180),ISBLANK(E180),ISBLANK(F180)),"",IF(AND(ISBLANK(B180),ISBLANK(E180),NOT(ISBLANK(F180))),_xlfn._xlws.FILTER('Rot.Out'!L:L,'Rot.Out'!B:B=EnterData!F180),IF(AND(ISBLANK(B180),NOT(ISBLANK(E180))),_xlfn._xlws.FILTER(Int.Out!AA:AA,Int.Out!B:B=E180),_xlfn._xlws.FILTER(Make.Trt!D:D,Make.Trt!C:C=B180))))),"")</f>
        <v/>
      </c>
      <c r="D180" s="636"/>
      <c r="E180" s="636"/>
      <c r="F180" s="218"/>
      <c r="G180" s="218"/>
      <c r="H180" s="218"/>
      <c r="I180" s="619" t="s">
        <v>109</v>
      </c>
      <c r="J180" s="619" t="s">
        <v>109</v>
      </c>
      <c r="K180" s="652"/>
      <c r="L180" s="329"/>
      <c r="M180" s="7"/>
      <c r="N180" s="434" t="str">
        <f>IF(OR(ISBLANK($A180),ISBLANK($G180)),"",IFERROR(IF(INDEX(Times!N:N,MATCH(CONCATENATE($G180,$A180),Times!$S:$S,0))=0,"",INDEX(Times!N:N,MATCH(CONCATENATE($G180,$A180),Times!$S:$S,0))),""))</f>
        <v/>
      </c>
      <c r="O180" s="434" t="str">
        <f>IF(OR(ISBLANK($A180),ISBLANK($G180)),"",IFERROR(IF(INDEX(Times!O:O,MATCH(CONCATENATE($G180,$A180),Times!$S:$S,0))=0,"",INDEX(Times!O:O,MATCH(CONCATENATE($G180,$A180),Times!$S:$S,0))),""))</f>
        <v/>
      </c>
      <c r="P180" s="434" t="str">
        <f>IF(OR(ISBLANK($A180),ISBLANK($G180)),"",IFERROR(IF(INDEX(Times!P:P,MATCH(CONCATENATE($G180,$A180),Times!$S:$S,0))=0,"",INDEX(Times!P:P,MATCH(CONCATENATE($G180,$A180),Times!$S:$S,0))),""))</f>
        <v/>
      </c>
      <c r="Q180" s="434" t="str">
        <f>IF(OR(ISBLANK($A180),ISBLANK($G180)),"",IFERROR(IF(INDEX(Times!Q:Q,MATCH(CONCATENATE($G180,$A180),Times!$S:$S,0))=0,"",INDEX(Times!Q:Q,MATCH(CONCATENATE($G180,$A180),Times!$S:$S,0))),""))</f>
        <v/>
      </c>
      <c r="R180" s="218" t="str">
        <f>IF(OR(ISBLANK($A180),ISBLANK($G180)),"",IFERROR(IF(INDEX(Times!R:R,MATCH(CONCATENATE($G180,$A180),Times!$S:$S,0))=0,"",INDEX(Times!R:R,MATCH(CONCATENATE($G180,$A180),Times!$S:$S,0))),""))</f>
        <v/>
      </c>
      <c r="S180" s="645"/>
      <c r="T180" s="645"/>
      <c r="U180" s="218"/>
      <c r="V180" s="329"/>
      <c r="W180" s="329"/>
      <c r="X180" s="329"/>
      <c r="Y180" s="329"/>
      <c r="Z180" s="329"/>
      <c r="AA180" s="329"/>
      <c r="AB180" s="329"/>
      <c r="AC180" s="7"/>
      <c r="AD180" s="7"/>
      <c r="AE180" s="7"/>
      <c r="AF180" s="7"/>
      <c r="AG180" s="7"/>
      <c r="AH180" s="7"/>
      <c r="AI180" s="7"/>
      <c r="AJ180" s="7"/>
      <c r="AK180" s="7"/>
    </row>
    <row r="181" spans="1:37" x14ac:dyDescent="0.5">
      <c r="A181" s="218"/>
      <c r="B181" s="634"/>
      <c r="C181" s="647" t="str" cm="1">
        <f t="array" ref="C181">IFERROR(IF(ISBLANK(A181),"",IF(AND(ISBLANK(B181),ISBLANK(E181),ISBLANK(F181)),"",IF(AND(ISBLANK(B181),ISBLANK(E181),NOT(ISBLANK(F181))),_xlfn._xlws.FILTER('Rot.Out'!L:L,'Rot.Out'!B:B=EnterData!F181),IF(AND(ISBLANK(B181),NOT(ISBLANK(E181))),_xlfn._xlws.FILTER(Int.Out!AA:AA,Int.Out!B:B=E181),_xlfn._xlws.FILTER(Make.Trt!D:D,Make.Trt!C:C=B181))))),"")</f>
        <v/>
      </c>
      <c r="D181" s="636"/>
      <c r="E181" s="636"/>
      <c r="F181" s="218"/>
      <c r="G181" s="218"/>
      <c r="H181" s="218"/>
      <c r="I181" s="619" t="s">
        <v>109</v>
      </c>
      <c r="J181" s="619" t="s">
        <v>109</v>
      </c>
      <c r="K181" s="652"/>
      <c r="L181" s="329"/>
      <c r="M181" s="7"/>
      <c r="N181" s="434" t="str">
        <f>IF(OR(ISBLANK($A181),ISBLANK($G181)),"",IFERROR(IF(INDEX(Times!N:N,MATCH(CONCATENATE($G181,$A181),Times!$S:$S,0))=0,"",INDEX(Times!N:N,MATCH(CONCATENATE($G181,$A181),Times!$S:$S,0))),""))</f>
        <v/>
      </c>
      <c r="O181" s="434" t="str">
        <f>IF(OR(ISBLANK($A181),ISBLANK($G181)),"",IFERROR(IF(INDEX(Times!O:O,MATCH(CONCATENATE($G181,$A181),Times!$S:$S,0))=0,"",INDEX(Times!O:O,MATCH(CONCATENATE($G181,$A181),Times!$S:$S,0))),""))</f>
        <v/>
      </c>
      <c r="P181" s="434" t="str">
        <f>IF(OR(ISBLANK($A181),ISBLANK($G181)),"",IFERROR(IF(INDEX(Times!P:P,MATCH(CONCATENATE($G181,$A181),Times!$S:$S,0))=0,"",INDEX(Times!P:P,MATCH(CONCATENATE($G181,$A181),Times!$S:$S,0))),""))</f>
        <v/>
      </c>
      <c r="Q181" s="434" t="str">
        <f>IF(OR(ISBLANK($A181),ISBLANK($G181)),"",IFERROR(IF(INDEX(Times!Q:Q,MATCH(CONCATENATE($G181,$A181),Times!$S:$S,0))=0,"",INDEX(Times!Q:Q,MATCH(CONCATENATE($G181,$A181),Times!$S:$S,0))),""))</f>
        <v/>
      </c>
      <c r="R181" s="218" t="str">
        <f>IF(OR(ISBLANK($A181),ISBLANK($G181)),"",IFERROR(IF(INDEX(Times!R:R,MATCH(CONCATENATE($G181,$A181),Times!$S:$S,0))=0,"",INDEX(Times!R:R,MATCH(CONCATENATE($G181,$A181),Times!$S:$S,0))),""))</f>
        <v/>
      </c>
      <c r="S181" s="645"/>
      <c r="T181" s="645"/>
      <c r="U181" s="218"/>
      <c r="V181" s="329"/>
      <c r="W181" s="329"/>
      <c r="X181" s="329"/>
      <c r="Y181" s="329"/>
      <c r="Z181" s="329"/>
      <c r="AA181" s="329"/>
      <c r="AB181" s="329"/>
      <c r="AC181" s="7"/>
      <c r="AD181" s="7"/>
      <c r="AE181" s="7"/>
      <c r="AF181" s="7"/>
      <c r="AG181" s="7"/>
      <c r="AH181" s="7"/>
      <c r="AI181" s="7"/>
      <c r="AJ181" s="7"/>
      <c r="AK181" s="7"/>
    </row>
    <row r="182" spans="1:37" x14ac:dyDescent="0.5">
      <c r="A182" s="218"/>
      <c r="B182" s="634"/>
      <c r="C182" s="647" t="str" cm="1">
        <f t="array" ref="C182">IFERROR(IF(ISBLANK(A182),"",IF(AND(ISBLANK(B182),ISBLANK(E182),ISBLANK(F182)),"",IF(AND(ISBLANK(B182),ISBLANK(E182),NOT(ISBLANK(F182))),_xlfn._xlws.FILTER('Rot.Out'!L:L,'Rot.Out'!B:B=EnterData!F182),IF(AND(ISBLANK(B182),NOT(ISBLANK(E182))),_xlfn._xlws.FILTER(Int.Out!AA:AA,Int.Out!B:B=E182),_xlfn._xlws.FILTER(Make.Trt!D:D,Make.Trt!C:C=B182))))),"")</f>
        <v/>
      </c>
      <c r="D182" s="636"/>
      <c r="E182" s="636"/>
      <c r="F182" s="218"/>
      <c r="G182" s="218"/>
      <c r="H182" s="218"/>
      <c r="I182" s="619" t="s">
        <v>109</v>
      </c>
      <c r="J182" s="619" t="s">
        <v>109</v>
      </c>
      <c r="K182" s="652"/>
      <c r="L182" s="329"/>
      <c r="M182" s="7"/>
      <c r="N182" s="434" t="str">
        <f>IF(OR(ISBLANK($A182),ISBLANK($G182)),"",IFERROR(IF(INDEX(Times!N:N,MATCH(CONCATENATE($G182,$A182),Times!$S:$S,0))=0,"",INDEX(Times!N:N,MATCH(CONCATENATE($G182,$A182),Times!$S:$S,0))),""))</f>
        <v/>
      </c>
      <c r="O182" s="434" t="str">
        <f>IF(OR(ISBLANK($A182),ISBLANK($G182)),"",IFERROR(IF(INDEX(Times!O:O,MATCH(CONCATENATE($G182,$A182),Times!$S:$S,0))=0,"",INDEX(Times!O:O,MATCH(CONCATENATE($G182,$A182),Times!$S:$S,0))),""))</f>
        <v/>
      </c>
      <c r="P182" s="434" t="str">
        <f>IF(OR(ISBLANK($A182),ISBLANK($G182)),"",IFERROR(IF(INDEX(Times!P:P,MATCH(CONCATENATE($G182,$A182),Times!$S:$S,0))=0,"",INDEX(Times!P:P,MATCH(CONCATENATE($G182,$A182),Times!$S:$S,0))),""))</f>
        <v/>
      </c>
      <c r="Q182" s="434" t="str">
        <f>IF(OR(ISBLANK($A182),ISBLANK($G182)),"",IFERROR(IF(INDEX(Times!Q:Q,MATCH(CONCATENATE($G182,$A182),Times!$S:$S,0))=0,"",INDEX(Times!Q:Q,MATCH(CONCATENATE($G182,$A182),Times!$S:$S,0))),""))</f>
        <v/>
      </c>
      <c r="R182" s="218" t="str">
        <f>IF(OR(ISBLANK($A182),ISBLANK($G182)),"",IFERROR(IF(INDEX(Times!R:R,MATCH(CONCATENATE($G182,$A182),Times!$S:$S,0))=0,"",INDEX(Times!R:R,MATCH(CONCATENATE($G182,$A182),Times!$S:$S,0))),""))</f>
        <v/>
      </c>
      <c r="S182" s="645"/>
      <c r="T182" s="645"/>
      <c r="U182" s="218"/>
      <c r="V182" s="329"/>
      <c r="W182" s="329"/>
      <c r="X182" s="329"/>
      <c r="Y182" s="329"/>
      <c r="Z182" s="329"/>
      <c r="AA182" s="329"/>
      <c r="AB182" s="329"/>
      <c r="AC182" s="7"/>
      <c r="AD182" s="7"/>
      <c r="AE182" s="7"/>
      <c r="AF182" s="7"/>
      <c r="AG182" s="7"/>
      <c r="AH182" s="7"/>
      <c r="AI182" s="7"/>
      <c r="AJ182" s="7"/>
      <c r="AK182" s="7"/>
    </row>
    <row r="183" spans="1:37" x14ac:dyDescent="0.5">
      <c r="A183" s="218"/>
      <c r="B183" s="634"/>
      <c r="C183" s="647" t="str" cm="1">
        <f t="array" ref="C183">IFERROR(IF(ISBLANK(A183),"",IF(AND(ISBLANK(B183),ISBLANK(E183),ISBLANK(F183)),"",IF(AND(ISBLANK(B183),ISBLANK(E183),NOT(ISBLANK(F183))),_xlfn._xlws.FILTER('Rot.Out'!L:L,'Rot.Out'!B:B=EnterData!F183),IF(AND(ISBLANK(B183),NOT(ISBLANK(E183))),_xlfn._xlws.FILTER(Int.Out!AA:AA,Int.Out!B:B=E183),_xlfn._xlws.FILTER(Make.Trt!D:D,Make.Trt!C:C=B183))))),"")</f>
        <v/>
      </c>
      <c r="D183" s="636"/>
      <c r="E183" s="636"/>
      <c r="F183" s="218"/>
      <c r="G183" s="218"/>
      <c r="H183" s="218"/>
      <c r="I183" s="619" t="s">
        <v>109</v>
      </c>
      <c r="J183" s="619" t="s">
        <v>109</v>
      </c>
      <c r="K183" s="652"/>
      <c r="L183" s="329"/>
      <c r="M183" s="7"/>
      <c r="N183" s="434" t="str">
        <f>IF(OR(ISBLANK($A183),ISBLANK($G183)),"",IFERROR(IF(INDEX(Times!N:N,MATCH(CONCATENATE($G183,$A183),Times!$S:$S,0))=0,"",INDEX(Times!N:N,MATCH(CONCATENATE($G183,$A183),Times!$S:$S,0))),""))</f>
        <v/>
      </c>
      <c r="O183" s="434" t="str">
        <f>IF(OR(ISBLANK($A183),ISBLANK($G183)),"",IFERROR(IF(INDEX(Times!O:O,MATCH(CONCATENATE($G183,$A183),Times!$S:$S,0))=0,"",INDEX(Times!O:O,MATCH(CONCATENATE($G183,$A183),Times!$S:$S,0))),""))</f>
        <v/>
      </c>
      <c r="P183" s="434" t="str">
        <f>IF(OR(ISBLANK($A183),ISBLANK($G183)),"",IFERROR(IF(INDEX(Times!P:P,MATCH(CONCATENATE($G183,$A183),Times!$S:$S,0))=0,"",INDEX(Times!P:P,MATCH(CONCATENATE($G183,$A183),Times!$S:$S,0))),""))</f>
        <v/>
      </c>
      <c r="Q183" s="434" t="str">
        <f>IF(OR(ISBLANK($A183),ISBLANK($G183)),"",IFERROR(IF(INDEX(Times!Q:Q,MATCH(CONCATENATE($G183,$A183),Times!$S:$S,0))=0,"",INDEX(Times!Q:Q,MATCH(CONCATENATE($G183,$A183),Times!$S:$S,0))),""))</f>
        <v/>
      </c>
      <c r="R183" s="218" t="str">
        <f>IF(OR(ISBLANK($A183),ISBLANK($G183)),"",IFERROR(IF(INDEX(Times!R:R,MATCH(CONCATENATE($G183,$A183),Times!$S:$S,0))=0,"",INDEX(Times!R:R,MATCH(CONCATENATE($G183,$A183),Times!$S:$S,0))),""))</f>
        <v/>
      </c>
      <c r="S183" s="645"/>
      <c r="T183" s="645"/>
      <c r="U183" s="218"/>
      <c r="V183" s="329"/>
      <c r="W183" s="329"/>
      <c r="X183" s="329"/>
      <c r="Y183" s="329"/>
      <c r="Z183" s="329"/>
      <c r="AA183" s="329"/>
      <c r="AB183" s="329"/>
      <c r="AC183" s="7"/>
      <c r="AD183" s="7"/>
      <c r="AE183" s="7"/>
      <c r="AF183" s="7"/>
      <c r="AG183" s="7"/>
      <c r="AH183" s="7"/>
      <c r="AI183" s="7"/>
      <c r="AJ183" s="7"/>
      <c r="AK183" s="7"/>
    </row>
    <row r="184" spans="1:37" x14ac:dyDescent="0.5">
      <c r="A184" s="218"/>
      <c r="B184" s="634"/>
      <c r="C184" s="647" t="str" cm="1">
        <f t="array" ref="C184">IFERROR(IF(ISBLANK(A184),"",IF(AND(ISBLANK(B184),ISBLANK(E184),ISBLANK(F184)),"",IF(AND(ISBLANK(B184),ISBLANK(E184),NOT(ISBLANK(F184))),_xlfn._xlws.FILTER('Rot.Out'!L:L,'Rot.Out'!B:B=EnterData!F184),IF(AND(ISBLANK(B184),NOT(ISBLANK(E184))),_xlfn._xlws.FILTER(Int.Out!AA:AA,Int.Out!B:B=E184),_xlfn._xlws.FILTER(Make.Trt!D:D,Make.Trt!C:C=B184))))),"")</f>
        <v/>
      </c>
      <c r="D184" s="636"/>
      <c r="E184" s="636"/>
      <c r="F184" s="218"/>
      <c r="G184" s="218"/>
      <c r="H184" s="218"/>
      <c r="I184" s="619" t="s">
        <v>109</v>
      </c>
      <c r="J184" s="619" t="s">
        <v>109</v>
      </c>
      <c r="K184" s="652"/>
      <c r="L184" s="329"/>
      <c r="M184" s="7"/>
      <c r="N184" s="434" t="str">
        <f>IF(OR(ISBLANK($A184),ISBLANK($G184)),"",IFERROR(IF(INDEX(Times!N:N,MATCH(CONCATENATE($G184,$A184),Times!$S:$S,0))=0,"",INDEX(Times!N:N,MATCH(CONCATENATE($G184,$A184),Times!$S:$S,0))),""))</f>
        <v/>
      </c>
      <c r="O184" s="434" t="str">
        <f>IF(OR(ISBLANK($A184),ISBLANK($G184)),"",IFERROR(IF(INDEX(Times!O:O,MATCH(CONCATENATE($G184,$A184),Times!$S:$S,0))=0,"",INDEX(Times!O:O,MATCH(CONCATENATE($G184,$A184),Times!$S:$S,0))),""))</f>
        <v/>
      </c>
      <c r="P184" s="434" t="str">
        <f>IF(OR(ISBLANK($A184),ISBLANK($G184)),"",IFERROR(IF(INDEX(Times!P:P,MATCH(CONCATENATE($G184,$A184),Times!$S:$S,0))=0,"",INDEX(Times!P:P,MATCH(CONCATENATE($G184,$A184),Times!$S:$S,0))),""))</f>
        <v/>
      </c>
      <c r="Q184" s="434" t="str">
        <f>IF(OR(ISBLANK($A184),ISBLANK($G184)),"",IFERROR(IF(INDEX(Times!Q:Q,MATCH(CONCATENATE($G184,$A184),Times!$S:$S,0))=0,"",INDEX(Times!Q:Q,MATCH(CONCATENATE($G184,$A184),Times!$S:$S,0))),""))</f>
        <v/>
      </c>
      <c r="R184" s="218" t="str">
        <f>IF(OR(ISBLANK($A184),ISBLANK($G184)),"",IFERROR(IF(INDEX(Times!R:R,MATCH(CONCATENATE($G184,$A184),Times!$S:$S,0))=0,"",INDEX(Times!R:R,MATCH(CONCATENATE($G184,$A184),Times!$S:$S,0))),""))</f>
        <v/>
      </c>
      <c r="S184" s="645"/>
      <c r="T184" s="645"/>
      <c r="U184" s="218"/>
      <c r="V184" s="329"/>
      <c r="W184" s="329"/>
      <c r="X184" s="329"/>
      <c r="Y184" s="329"/>
      <c r="Z184" s="329"/>
      <c r="AA184" s="329"/>
      <c r="AB184" s="329"/>
      <c r="AC184" s="7"/>
      <c r="AD184" s="7"/>
      <c r="AE184" s="7"/>
      <c r="AF184" s="7"/>
      <c r="AG184" s="7"/>
      <c r="AH184" s="7"/>
      <c r="AI184" s="7"/>
      <c r="AJ184" s="7"/>
      <c r="AK184" s="7"/>
    </row>
    <row r="185" spans="1:37" x14ac:dyDescent="0.5">
      <c r="A185" s="218"/>
      <c r="B185" s="634"/>
      <c r="C185" s="647" t="str" cm="1">
        <f t="array" ref="C185">IFERROR(IF(ISBLANK(A185),"",IF(AND(ISBLANK(B185),ISBLANK(E185),ISBLANK(F185)),"",IF(AND(ISBLANK(B185),ISBLANK(E185),NOT(ISBLANK(F185))),_xlfn._xlws.FILTER('Rot.Out'!L:L,'Rot.Out'!B:B=EnterData!F185),IF(AND(ISBLANK(B185),NOT(ISBLANK(E185))),_xlfn._xlws.FILTER(Int.Out!AA:AA,Int.Out!B:B=E185),_xlfn._xlws.FILTER(Make.Trt!D:D,Make.Trt!C:C=B185))))),"")</f>
        <v/>
      </c>
      <c r="D185" s="636"/>
      <c r="E185" s="636"/>
      <c r="F185" s="218"/>
      <c r="G185" s="218"/>
      <c r="H185" s="218"/>
      <c r="I185" s="619" t="s">
        <v>109</v>
      </c>
      <c r="J185" s="619" t="s">
        <v>109</v>
      </c>
      <c r="K185" s="652"/>
      <c r="L185" s="329"/>
      <c r="M185" s="7"/>
      <c r="N185" s="434" t="str">
        <f>IF(OR(ISBLANK($A185),ISBLANK($G185)),"",IFERROR(IF(INDEX(Times!N:N,MATCH(CONCATENATE($G185,$A185),Times!$S:$S,0))=0,"",INDEX(Times!N:N,MATCH(CONCATENATE($G185,$A185),Times!$S:$S,0))),""))</f>
        <v/>
      </c>
      <c r="O185" s="434" t="str">
        <f>IF(OR(ISBLANK($A185),ISBLANK($G185)),"",IFERROR(IF(INDEX(Times!O:O,MATCH(CONCATENATE($G185,$A185),Times!$S:$S,0))=0,"",INDEX(Times!O:O,MATCH(CONCATENATE($G185,$A185),Times!$S:$S,0))),""))</f>
        <v/>
      </c>
      <c r="P185" s="434" t="str">
        <f>IF(OR(ISBLANK($A185),ISBLANK($G185)),"",IFERROR(IF(INDEX(Times!P:P,MATCH(CONCATENATE($G185,$A185),Times!$S:$S,0))=0,"",INDEX(Times!P:P,MATCH(CONCATENATE($G185,$A185),Times!$S:$S,0))),""))</f>
        <v/>
      </c>
      <c r="Q185" s="434" t="str">
        <f>IF(OR(ISBLANK($A185),ISBLANK($G185)),"",IFERROR(IF(INDEX(Times!Q:Q,MATCH(CONCATENATE($G185,$A185),Times!$S:$S,0))=0,"",INDEX(Times!Q:Q,MATCH(CONCATENATE($G185,$A185),Times!$S:$S,0))),""))</f>
        <v/>
      </c>
      <c r="R185" s="218" t="str">
        <f>IF(OR(ISBLANK($A185),ISBLANK($G185)),"",IFERROR(IF(INDEX(Times!R:R,MATCH(CONCATENATE($G185,$A185),Times!$S:$S,0))=0,"",INDEX(Times!R:R,MATCH(CONCATENATE($G185,$A185),Times!$S:$S,0))),""))</f>
        <v/>
      </c>
      <c r="S185" s="645"/>
      <c r="T185" s="645"/>
      <c r="U185" s="218"/>
      <c r="V185" s="329"/>
      <c r="W185" s="329"/>
      <c r="X185" s="329"/>
      <c r="Y185" s="329"/>
      <c r="Z185" s="329"/>
      <c r="AA185" s="329"/>
      <c r="AB185" s="329"/>
      <c r="AC185" s="7"/>
      <c r="AD185" s="7"/>
      <c r="AE185" s="7"/>
      <c r="AF185" s="7"/>
      <c r="AG185" s="7"/>
      <c r="AH185" s="7"/>
      <c r="AI185" s="7"/>
      <c r="AJ185" s="7"/>
      <c r="AK185" s="7"/>
    </row>
    <row r="186" spans="1:37" x14ac:dyDescent="0.5">
      <c r="A186" s="218"/>
      <c r="B186" s="634"/>
      <c r="C186" s="647" t="str" cm="1">
        <f t="array" ref="C186">IFERROR(IF(ISBLANK(A186),"",IF(AND(ISBLANK(B186),ISBLANK(E186),ISBLANK(F186)),"",IF(AND(ISBLANK(B186),ISBLANK(E186),NOT(ISBLANK(F186))),_xlfn._xlws.FILTER('Rot.Out'!L:L,'Rot.Out'!B:B=EnterData!F186),IF(AND(ISBLANK(B186),NOT(ISBLANK(E186))),_xlfn._xlws.FILTER(Int.Out!AA:AA,Int.Out!B:B=E186),_xlfn._xlws.FILTER(Make.Trt!D:D,Make.Trt!C:C=B186))))),"")</f>
        <v/>
      </c>
      <c r="D186" s="636"/>
      <c r="E186" s="636"/>
      <c r="F186" s="218"/>
      <c r="G186" s="218"/>
      <c r="H186" s="218"/>
      <c r="I186" s="619" t="s">
        <v>109</v>
      </c>
      <c r="J186" s="619" t="s">
        <v>109</v>
      </c>
      <c r="K186" s="652"/>
      <c r="L186" s="329"/>
      <c r="M186" s="7"/>
      <c r="N186" s="434" t="str">
        <f>IF(OR(ISBLANK($A186),ISBLANK($G186)),"",IFERROR(IF(INDEX(Times!N:N,MATCH(CONCATENATE($G186,$A186),Times!$S:$S,0))=0,"",INDEX(Times!N:N,MATCH(CONCATENATE($G186,$A186),Times!$S:$S,0))),""))</f>
        <v/>
      </c>
      <c r="O186" s="434" t="str">
        <f>IF(OR(ISBLANK($A186),ISBLANK($G186)),"",IFERROR(IF(INDEX(Times!O:O,MATCH(CONCATENATE($G186,$A186),Times!$S:$S,0))=0,"",INDEX(Times!O:O,MATCH(CONCATENATE($G186,$A186),Times!$S:$S,0))),""))</f>
        <v/>
      </c>
      <c r="P186" s="434" t="str">
        <f>IF(OR(ISBLANK($A186),ISBLANK($G186)),"",IFERROR(IF(INDEX(Times!P:P,MATCH(CONCATENATE($G186,$A186),Times!$S:$S,0))=0,"",INDEX(Times!P:P,MATCH(CONCATENATE($G186,$A186),Times!$S:$S,0))),""))</f>
        <v/>
      </c>
      <c r="Q186" s="434" t="str">
        <f>IF(OR(ISBLANK($A186),ISBLANK($G186)),"",IFERROR(IF(INDEX(Times!Q:Q,MATCH(CONCATENATE($G186,$A186),Times!$S:$S,0))=0,"",INDEX(Times!Q:Q,MATCH(CONCATENATE($G186,$A186),Times!$S:$S,0))),""))</f>
        <v/>
      </c>
      <c r="R186" s="218" t="str">
        <f>IF(OR(ISBLANK($A186),ISBLANK($G186)),"",IFERROR(IF(INDEX(Times!R:R,MATCH(CONCATENATE($G186,$A186),Times!$S:$S,0))=0,"",INDEX(Times!R:R,MATCH(CONCATENATE($G186,$A186),Times!$S:$S,0))),""))</f>
        <v/>
      </c>
      <c r="S186" s="645"/>
      <c r="T186" s="645"/>
      <c r="U186" s="218"/>
      <c r="V186" s="329"/>
      <c r="W186" s="329"/>
      <c r="X186" s="329"/>
      <c r="Y186" s="329"/>
      <c r="Z186" s="329"/>
      <c r="AA186" s="329"/>
      <c r="AB186" s="329"/>
      <c r="AC186" s="7"/>
      <c r="AD186" s="7"/>
      <c r="AE186" s="7"/>
      <c r="AF186" s="7"/>
      <c r="AG186" s="7"/>
      <c r="AH186" s="7"/>
      <c r="AI186" s="7"/>
      <c r="AJ186" s="7"/>
      <c r="AK186" s="7"/>
    </row>
    <row r="187" spans="1:37" x14ac:dyDescent="0.5">
      <c r="A187" s="218"/>
      <c r="B187" s="634"/>
      <c r="C187" s="647" t="str" cm="1">
        <f t="array" ref="C187">IFERROR(IF(ISBLANK(A187),"",IF(AND(ISBLANK(B187),ISBLANK(E187),ISBLANK(F187)),"",IF(AND(ISBLANK(B187),ISBLANK(E187),NOT(ISBLANK(F187))),_xlfn._xlws.FILTER('Rot.Out'!L:L,'Rot.Out'!B:B=EnterData!F187),IF(AND(ISBLANK(B187),NOT(ISBLANK(E187))),_xlfn._xlws.FILTER(Int.Out!AA:AA,Int.Out!B:B=E187),_xlfn._xlws.FILTER(Make.Trt!D:D,Make.Trt!C:C=B187))))),"")</f>
        <v/>
      </c>
      <c r="D187" s="636"/>
      <c r="E187" s="636"/>
      <c r="F187" s="218"/>
      <c r="G187" s="218"/>
      <c r="H187" s="218"/>
      <c r="I187" s="619" t="s">
        <v>109</v>
      </c>
      <c r="J187" s="619" t="s">
        <v>109</v>
      </c>
      <c r="K187" s="652"/>
      <c r="L187" s="329"/>
      <c r="M187" s="7"/>
      <c r="N187" s="434" t="str">
        <f>IF(OR(ISBLANK($A187),ISBLANK($G187)),"",IFERROR(IF(INDEX(Times!N:N,MATCH(CONCATENATE($G187,$A187),Times!$S:$S,0))=0,"",INDEX(Times!N:N,MATCH(CONCATENATE($G187,$A187),Times!$S:$S,0))),""))</f>
        <v/>
      </c>
      <c r="O187" s="434" t="str">
        <f>IF(OR(ISBLANK($A187),ISBLANK($G187)),"",IFERROR(IF(INDEX(Times!O:O,MATCH(CONCATENATE($G187,$A187),Times!$S:$S,0))=0,"",INDEX(Times!O:O,MATCH(CONCATENATE($G187,$A187),Times!$S:$S,0))),""))</f>
        <v/>
      </c>
      <c r="P187" s="434" t="str">
        <f>IF(OR(ISBLANK($A187),ISBLANK($G187)),"",IFERROR(IF(INDEX(Times!P:P,MATCH(CONCATENATE($G187,$A187),Times!$S:$S,0))=0,"",INDEX(Times!P:P,MATCH(CONCATENATE($G187,$A187),Times!$S:$S,0))),""))</f>
        <v/>
      </c>
      <c r="Q187" s="434" t="str">
        <f>IF(OR(ISBLANK($A187),ISBLANK($G187)),"",IFERROR(IF(INDEX(Times!Q:Q,MATCH(CONCATENATE($G187,$A187),Times!$S:$S,0))=0,"",INDEX(Times!Q:Q,MATCH(CONCATENATE($G187,$A187),Times!$S:$S,0))),""))</f>
        <v/>
      </c>
      <c r="R187" s="218" t="str">
        <f>IF(OR(ISBLANK($A187),ISBLANK($G187)),"",IFERROR(IF(INDEX(Times!R:R,MATCH(CONCATENATE($G187,$A187),Times!$S:$S,0))=0,"",INDEX(Times!R:R,MATCH(CONCATENATE($G187,$A187),Times!$S:$S,0))),""))</f>
        <v/>
      </c>
      <c r="S187" s="645"/>
      <c r="T187" s="645"/>
      <c r="U187" s="218"/>
      <c r="V187" s="329"/>
      <c r="W187" s="329"/>
      <c r="X187" s="329"/>
      <c r="Y187" s="329"/>
      <c r="Z187" s="329"/>
      <c r="AA187" s="329"/>
      <c r="AB187" s="329"/>
      <c r="AC187" s="7"/>
      <c r="AD187" s="7"/>
      <c r="AE187" s="7"/>
      <c r="AF187" s="7"/>
      <c r="AG187" s="7"/>
      <c r="AH187" s="7"/>
      <c r="AI187" s="7"/>
      <c r="AJ187" s="7"/>
      <c r="AK187" s="7"/>
    </row>
    <row r="188" spans="1:37" x14ac:dyDescent="0.5">
      <c r="A188" s="218"/>
      <c r="B188" s="634"/>
      <c r="C188" s="647" t="str" cm="1">
        <f t="array" ref="C188">IFERROR(IF(ISBLANK(A188),"",IF(AND(ISBLANK(B188),ISBLANK(E188),ISBLANK(F188)),"",IF(AND(ISBLANK(B188),ISBLANK(E188),NOT(ISBLANK(F188))),_xlfn._xlws.FILTER('Rot.Out'!L:L,'Rot.Out'!B:B=EnterData!F188),IF(AND(ISBLANK(B188),NOT(ISBLANK(E188))),_xlfn._xlws.FILTER(Int.Out!AA:AA,Int.Out!B:B=E188),_xlfn._xlws.FILTER(Make.Trt!D:D,Make.Trt!C:C=B188))))),"")</f>
        <v/>
      </c>
      <c r="D188" s="636"/>
      <c r="E188" s="636"/>
      <c r="F188" s="218"/>
      <c r="G188" s="218"/>
      <c r="H188" s="218"/>
      <c r="I188" s="619" t="s">
        <v>109</v>
      </c>
      <c r="J188" s="619" t="s">
        <v>109</v>
      </c>
      <c r="K188" s="652"/>
      <c r="L188" s="329"/>
      <c r="M188" s="7"/>
      <c r="N188" s="434" t="str">
        <f>IF(OR(ISBLANK($A188),ISBLANK($G188)),"",IFERROR(IF(INDEX(Times!N:N,MATCH(CONCATENATE($G188,$A188),Times!$S:$S,0))=0,"",INDEX(Times!N:N,MATCH(CONCATENATE($G188,$A188),Times!$S:$S,0))),""))</f>
        <v/>
      </c>
      <c r="O188" s="434" t="str">
        <f>IF(OR(ISBLANK($A188),ISBLANK($G188)),"",IFERROR(IF(INDEX(Times!O:O,MATCH(CONCATENATE($G188,$A188),Times!$S:$S,0))=0,"",INDEX(Times!O:O,MATCH(CONCATENATE($G188,$A188),Times!$S:$S,0))),""))</f>
        <v/>
      </c>
      <c r="P188" s="434" t="str">
        <f>IF(OR(ISBLANK($A188),ISBLANK($G188)),"",IFERROR(IF(INDEX(Times!P:P,MATCH(CONCATENATE($G188,$A188),Times!$S:$S,0))=0,"",INDEX(Times!P:P,MATCH(CONCATENATE($G188,$A188),Times!$S:$S,0))),""))</f>
        <v/>
      </c>
      <c r="Q188" s="434" t="str">
        <f>IF(OR(ISBLANK($A188),ISBLANK($G188)),"",IFERROR(IF(INDEX(Times!Q:Q,MATCH(CONCATENATE($G188,$A188),Times!$S:$S,0))=0,"",INDEX(Times!Q:Q,MATCH(CONCATENATE($G188,$A188),Times!$S:$S,0))),""))</f>
        <v/>
      </c>
      <c r="R188" s="218" t="str">
        <f>IF(OR(ISBLANK($A188),ISBLANK($G188)),"",IFERROR(IF(INDEX(Times!R:R,MATCH(CONCATENATE($G188,$A188),Times!$S:$S,0))=0,"",INDEX(Times!R:R,MATCH(CONCATENATE($G188,$A188),Times!$S:$S,0))),""))</f>
        <v/>
      </c>
      <c r="S188" s="645"/>
      <c r="T188" s="645"/>
      <c r="U188" s="218"/>
      <c r="V188" s="329"/>
      <c r="W188" s="329"/>
      <c r="X188" s="329"/>
      <c r="Y188" s="329"/>
      <c r="Z188" s="329"/>
      <c r="AA188" s="329"/>
      <c r="AB188" s="329"/>
      <c r="AC188" s="7"/>
      <c r="AD188" s="7"/>
      <c r="AE188" s="7"/>
      <c r="AF188" s="7"/>
      <c r="AG188" s="7"/>
      <c r="AH188" s="7"/>
      <c r="AI188" s="7"/>
      <c r="AJ188" s="7"/>
      <c r="AK188" s="7"/>
    </row>
    <row r="189" spans="1:37" x14ac:dyDescent="0.5">
      <c r="A189" s="218"/>
      <c r="B189" s="634"/>
      <c r="C189" s="647" t="str" cm="1">
        <f t="array" ref="C189">IFERROR(IF(ISBLANK(A189),"",IF(AND(ISBLANK(B189),ISBLANK(E189),ISBLANK(F189)),"",IF(AND(ISBLANK(B189),ISBLANK(E189),NOT(ISBLANK(F189))),_xlfn._xlws.FILTER('Rot.Out'!L:L,'Rot.Out'!B:B=EnterData!F189),IF(AND(ISBLANK(B189),NOT(ISBLANK(E189))),_xlfn._xlws.FILTER(Int.Out!AA:AA,Int.Out!B:B=E189),_xlfn._xlws.FILTER(Make.Trt!D:D,Make.Trt!C:C=B189))))),"")</f>
        <v/>
      </c>
      <c r="D189" s="636"/>
      <c r="E189" s="636"/>
      <c r="F189" s="218"/>
      <c r="G189" s="218"/>
      <c r="H189" s="218"/>
      <c r="I189" s="619" t="s">
        <v>109</v>
      </c>
      <c r="J189" s="619" t="s">
        <v>109</v>
      </c>
      <c r="K189" s="652"/>
      <c r="L189" s="329"/>
      <c r="M189" s="7"/>
      <c r="N189" s="434" t="str">
        <f>IF(OR(ISBLANK($A189),ISBLANK($G189)),"",IFERROR(IF(INDEX(Times!N:N,MATCH(CONCATENATE($G189,$A189),Times!$S:$S,0))=0,"",INDEX(Times!N:N,MATCH(CONCATENATE($G189,$A189),Times!$S:$S,0))),""))</f>
        <v/>
      </c>
      <c r="O189" s="434" t="str">
        <f>IF(OR(ISBLANK($A189),ISBLANK($G189)),"",IFERROR(IF(INDEX(Times!O:O,MATCH(CONCATENATE($G189,$A189),Times!$S:$S,0))=0,"",INDEX(Times!O:O,MATCH(CONCATENATE($G189,$A189),Times!$S:$S,0))),""))</f>
        <v/>
      </c>
      <c r="P189" s="434" t="str">
        <f>IF(OR(ISBLANK($A189),ISBLANK($G189)),"",IFERROR(IF(INDEX(Times!P:P,MATCH(CONCATENATE($G189,$A189),Times!$S:$S,0))=0,"",INDEX(Times!P:P,MATCH(CONCATENATE($G189,$A189),Times!$S:$S,0))),""))</f>
        <v/>
      </c>
      <c r="Q189" s="434" t="str">
        <f>IF(OR(ISBLANK($A189),ISBLANK($G189)),"",IFERROR(IF(INDEX(Times!Q:Q,MATCH(CONCATENATE($G189,$A189),Times!$S:$S,0))=0,"",INDEX(Times!Q:Q,MATCH(CONCATENATE($G189,$A189),Times!$S:$S,0))),""))</f>
        <v/>
      </c>
      <c r="R189" s="218" t="str">
        <f>IF(OR(ISBLANK($A189),ISBLANK($G189)),"",IFERROR(IF(INDEX(Times!R:R,MATCH(CONCATENATE($G189,$A189),Times!$S:$S,0))=0,"",INDEX(Times!R:R,MATCH(CONCATENATE($G189,$A189),Times!$S:$S,0))),""))</f>
        <v/>
      </c>
      <c r="S189" s="645"/>
      <c r="T189" s="645"/>
      <c r="U189" s="218"/>
      <c r="V189" s="329"/>
      <c r="W189" s="329"/>
      <c r="X189" s="329"/>
      <c r="Y189" s="329"/>
      <c r="Z189" s="329"/>
      <c r="AA189" s="329"/>
      <c r="AB189" s="329"/>
      <c r="AC189" s="7"/>
      <c r="AD189" s="7"/>
      <c r="AE189" s="7"/>
      <c r="AF189" s="7"/>
      <c r="AG189" s="7"/>
      <c r="AH189" s="7"/>
      <c r="AI189" s="7"/>
      <c r="AJ189" s="7"/>
      <c r="AK189" s="7"/>
    </row>
    <row r="190" spans="1:37" x14ac:dyDescent="0.5">
      <c r="A190" s="218"/>
      <c r="B190" s="634"/>
      <c r="C190" s="647" t="str" cm="1">
        <f t="array" ref="C190">IFERROR(IF(ISBLANK(A190),"",IF(AND(ISBLANK(B190),ISBLANK(E190),ISBLANK(F190)),"",IF(AND(ISBLANK(B190),ISBLANK(E190),NOT(ISBLANK(F190))),_xlfn._xlws.FILTER('Rot.Out'!L:L,'Rot.Out'!B:B=EnterData!F190),IF(AND(ISBLANK(B190),NOT(ISBLANK(E190))),_xlfn._xlws.FILTER(Int.Out!AA:AA,Int.Out!B:B=E190),_xlfn._xlws.FILTER(Make.Trt!D:D,Make.Trt!C:C=B190))))),"")</f>
        <v/>
      </c>
      <c r="D190" s="636"/>
      <c r="E190" s="636"/>
      <c r="F190" s="218"/>
      <c r="G190" s="218"/>
      <c r="H190" s="218"/>
      <c r="I190" s="619" t="s">
        <v>109</v>
      </c>
      <c r="J190" s="619" t="s">
        <v>109</v>
      </c>
      <c r="K190" s="652"/>
      <c r="L190" s="329"/>
      <c r="M190" s="7"/>
      <c r="N190" s="434" t="str">
        <f>IF(OR(ISBLANK($A190),ISBLANK($G190)),"",IFERROR(IF(INDEX(Times!N:N,MATCH(CONCATENATE($G190,$A190),Times!$S:$S,0))=0,"",INDEX(Times!N:N,MATCH(CONCATENATE($G190,$A190),Times!$S:$S,0))),""))</f>
        <v/>
      </c>
      <c r="O190" s="434" t="str">
        <f>IF(OR(ISBLANK($A190),ISBLANK($G190)),"",IFERROR(IF(INDEX(Times!O:O,MATCH(CONCATENATE($G190,$A190),Times!$S:$S,0))=0,"",INDEX(Times!O:O,MATCH(CONCATENATE($G190,$A190),Times!$S:$S,0))),""))</f>
        <v/>
      </c>
      <c r="P190" s="434" t="str">
        <f>IF(OR(ISBLANK($A190),ISBLANK($G190)),"",IFERROR(IF(INDEX(Times!P:P,MATCH(CONCATENATE($G190,$A190),Times!$S:$S,0))=0,"",INDEX(Times!P:P,MATCH(CONCATENATE($G190,$A190),Times!$S:$S,0))),""))</f>
        <v/>
      </c>
      <c r="Q190" s="434" t="str">
        <f>IF(OR(ISBLANK($A190),ISBLANK($G190)),"",IFERROR(IF(INDEX(Times!Q:Q,MATCH(CONCATENATE($G190,$A190),Times!$S:$S,0))=0,"",INDEX(Times!Q:Q,MATCH(CONCATENATE($G190,$A190),Times!$S:$S,0))),""))</f>
        <v/>
      </c>
      <c r="R190" s="218" t="str">
        <f>IF(OR(ISBLANK($A190),ISBLANK($G190)),"",IFERROR(IF(INDEX(Times!R:R,MATCH(CONCATENATE($G190,$A190),Times!$S:$S,0))=0,"",INDEX(Times!R:R,MATCH(CONCATENATE($G190,$A190),Times!$S:$S,0))),""))</f>
        <v/>
      </c>
      <c r="S190" s="645"/>
      <c r="T190" s="645"/>
      <c r="U190" s="218"/>
      <c r="V190" s="329"/>
      <c r="W190" s="329"/>
      <c r="X190" s="329"/>
      <c r="Y190" s="329"/>
      <c r="Z190" s="329"/>
      <c r="AA190" s="329"/>
      <c r="AB190" s="329"/>
      <c r="AC190" s="7"/>
      <c r="AD190" s="7"/>
      <c r="AE190" s="7"/>
      <c r="AF190" s="7"/>
      <c r="AG190" s="7"/>
      <c r="AH190" s="7"/>
      <c r="AI190" s="7"/>
      <c r="AJ190" s="7"/>
      <c r="AK190" s="7"/>
    </row>
    <row r="191" spans="1:37" x14ac:dyDescent="0.5">
      <c r="A191" s="218"/>
      <c r="B191" s="634"/>
      <c r="C191" s="647" t="str" cm="1">
        <f t="array" ref="C191">IFERROR(IF(ISBLANK(A191),"",IF(AND(ISBLANK(B191),ISBLANK(E191),ISBLANK(F191)),"",IF(AND(ISBLANK(B191),ISBLANK(E191),NOT(ISBLANK(F191))),_xlfn._xlws.FILTER('Rot.Out'!L:L,'Rot.Out'!B:B=EnterData!F191),IF(AND(ISBLANK(B191),NOT(ISBLANK(E191))),_xlfn._xlws.FILTER(Int.Out!AA:AA,Int.Out!B:B=E191),_xlfn._xlws.FILTER(Make.Trt!D:D,Make.Trt!C:C=B191))))),"")</f>
        <v/>
      </c>
      <c r="D191" s="636"/>
      <c r="E191" s="636"/>
      <c r="F191" s="218"/>
      <c r="G191" s="218"/>
      <c r="H191" s="218"/>
      <c r="I191" s="619" t="s">
        <v>109</v>
      </c>
      <c r="J191" s="619" t="s">
        <v>109</v>
      </c>
      <c r="K191" s="652"/>
      <c r="L191" s="329"/>
      <c r="M191" s="7"/>
      <c r="N191" s="434" t="str">
        <f>IF(OR(ISBLANK($A191),ISBLANK($G191)),"",IFERROR(IF(INDEX(Times!N:N,MATCH(CONCATENATE($G191,$A191),Times!$S:$S,0))=0,"",INDEX(Times!N:N,MATCH(CONCATENATE($G191,$A191),Times!$S:$S,0))),""))</f>
        <v/>
      </c>
      <c r="O191" s="434" t="str">
        <f>IF(OR(ISBLANK($A191),ISBLANK($G191)),"",IFERROR(IF(INDEX(Times!O:O,MATCH(CONCATENATE($G191,$A191),Times!$S:$S,0))=0,"",INDEX(Times!O:O,MATCH(CONCATENATE($G191,$A191),Times!$S:$S,0))),""))</f>
        <v/>
      </c>
      <c r="P191" s="434" t="str">
        <f>IF(OR(ISBLANK($A191),ISBLANK($G191)),"",IFERROR(IF(INDEX(Times!P:P,MATCH(CONCATENATE($G191,$A191),Times!$S:$S,0))=0,"",INDEX(Times!P:P,MATCH(CONCATENATE($G191,$A191),Times!$S:$S,0))),""))</f>
        <v/>
      </c>
      <c r="Q191" s="434" t="str">
        <f>IF(OR(ISBLANK($A191),ISBLANK($G191)),"",IFERROR(IF(INDEX(Times!Q:Q,MATCH(CONCATENATE($G191,$A191),Times!$S:$S,0))=0,"",INDEX(Times!Q:Q,MATCH(CONCATENATE($G191,$A191),Times!$S:$S,0))),""))</f>
        <v/>
      </c>
      <c r="R191" s="218" t="str">
        <f>IF(OR(ISBLANK($A191),ISBLANK($G191)),"",IFERROR(IF(INDEX(Times!R:R,MATCH(CONCATENATE($G191,$A191),Times!$S:$S,0))=0,"",INDEX(Times!R:R,MATCH(CONCATENATE($G191,$A191),Times!$S:$S,0))),""))</f>
        <v/>
      </c>
      <c r="S191" s="645"/>
      <c r="T191" s="645"/>
      <c r="U191" s="218"/>
      <c r="V191" s="329"/>
      <c r="W191" s="329"/>
      <c r="X191" s="329"/>
      <c r="Y191" s="329"/>
      <c r="Z191" s="329"/>
      <c r="AA191" s="329"/>
      <c r="AB191" s="329"/>
      <c r="AC191" s="7"/>
      <c r="AD191" s="7"/>
      <c r="AE191" s="7"/>
      <c r="AF191" s="7"/>
      <c r="AG191" s="7"/>
      <c r="AH191" s="7"/>
      <c r="AI191" s="7"/>
      <c r="AJ191" s="7"/>
      <c r="AK191" s="7"/>
    </row>
    <row r="192" spans="1:37" x14ac:dyDescent="0.5">
      <c r="A192" s="218"/>
      <c r="B192" s="634"/>
      <c r="C192" s="647" t="str" cm="1">
        <f t="array" ref="C192">IFERROR(IF(ISBLANK(A192),"",IF(AND(ISBLANK(B192),ISBLANK(E192),ISBLANK(F192)),"",IF(AND(ISBLANK(B192),ISBLANK(E192),NOT(ISBLANK(F192))),_xlfn._xlws.FILTER('Rot.Out'!L:L,'Rot.Out'!B:B=EnterData!F192),IF(AND(ISBLANK(B192),NOT(ISBLANK(E192))),_xlfn._xlws.FILTER(Int.Out!AA:AA,Int.Out!B:B=E192),_xlfn._xlws.FILTER(Make.Trt!D:D,Make.Trt!C:C=B192))))),"")</f>
        <v/>
      </c>
      <c r="D192" s="636"/>
      <c r="E192" s="636"/>
      <c r="F192" s="218"/>
      <c r="G192" s="218"/>
      <c r="H192" s="218"/>
      <c r="I192" s="619" t="s">
        <v>109</v>
      </c>
      <c r="J192" s="619" t="s">
        <v>109</v>
      </c>
      <c r="K192" s="652"/>
      <c r="L192" s="329"/>
      <c r="M192" s="7"/>
      <c r="N192" s="434" t="str">
        <f>IF(OR(ISBLANK($A192),ISBLANK($G192)),"",IFERROR(IF(INDEX(Times!N:N,MATCH(CONCATENATE($G192,$A192),Times!$S:$S,0))=0,"",INDEX(Times!N:N,MATCH(CONCATENATE($G192,$A192),Times!$S:$S,0))),""))</f>
        <v/>
      </c>
      <c r="O192" s="434" t="str">
        <f>IF(OR(ISBLANK($A192),ISBLANK($G192)),"",IFERROR(IF(INDEX(Times!O:O,MATCH(CONCATENATE($G192,$A192),Times!$S:$S,0))=0,"",INDEX(Times!O:O,MATCH(CONCATENATE($G192,$A192),Times!$S:$S,0))),""))</f>
        <v/>
      </c>
      <c r="P192" s="434" t="str">
        <f>IF(OR(ISBLANK($A192),ISBLANK($G192)),"",IFERROR(IF(INDEX(Times!P:P,MATCH(CONCATENATE($G192,$A192),Times!$S:$S,0))=0,"",INDEX(Times!P:P,MATCH(CONCATENATE($G192,$A192),Times!$S:$S,0))),""))</f>
        <v/>
      </c>
      <c r="Q192" s="434" t="str">
        <f>IF(OR(ISBLANK($A192),ISBLANK($G192)),"",IFERROR(IF(INDEX(Times!Q:Q,MATCH(CONCATENATE($G192,$A192),Times!$S:$S,0))=0,"",INDEX(Times!Q:Q,MATCH(CONCATENATE($G192,$A192),Times!$S:$S,0))),""))</f>
        <v/>
      </c>
      <c r="R192" s="218" t="str">
        <f>IF(OR(ISBLANK($A192),ISBLANK($G192)),"",IFERROR(IF(INDEX(Times!R:R,MATCH(CONCATENATE($G192,$A192),Times!$S:$S,0))=0,"",INDEX(Times!R:R,MATCH(CONCATENATE($G192,$A192),Times!$S:$S,0))),""))</f>
        <v/>
      </c>
      <c r="S192" s="645"/>
      <c r="T192" s="645"/>
      <c r="U192" s="218"/>
      <c r="V192" s="329"/>
      <c r="W192" s="329"/>
      <c r="X192" s="329"/>
      <c r="Y192" s="329"/>
      <c r="Z192" s="329"/>
      <c r="AA192" s="329"/>
      <c r="AB192" s="329"/>
      <c r="AC192" s="7"/>
      <c r="AD192" s="7"/>
      <c r="AE192" s="7"/>
      <c r="AF192" s="7"/>
      <c r="AG192" s="7"/>
      <c r="AH192" s="7"/>
      <c r="AI192" s="7"/>
      <c r="AJ192" s="7"/>
      <c r="AK192" s="7"/>
    </row>
    <row r="193" spans="1:37" x14ac:dyDescent="0.5">
      <c r="A193" s="218"/>
      <c r="B193" s="634"/>
      <c r="C193" s="647" t="str" cm="1">
        <f t="array" ref="C193">IFERROR(IF(ISBLANK(A193),"",IF(AND(ISBLANK(B193),ISBLANK(E193),ISBLANK(F193)),"",IF(AND(ISBLANK(B193),ISBLANK(E193),NOT(ISBLANK(F193))),_xlfn._xlws.FILTER('Rot.Out'!L:L,'Rot.Out'!B:B=EnterData!F193),IF(AND(ISBLANK(B193),NOT(ISBLANK(E193))),_xlfn._xlws.FILTER(Int.Out!AA:AA,Int.Out!B:B=E193),_xlfn._xlws.FILTER(Make.Trt!D:D,Make.Trt!C:C=B193))))),"")</f>
        <v/>
      </c>
      <c r="D193" s="636"/>
      <c r="E193" s="636"/>
      <c r="F193" s="218"/>
      <c r="G193" s="218"/>
      <c r="H193" s="218"/>
      <c r="I193" s="619" t="s">
        <v>109</v>
      </c>
      <c r="J193" s="619" t="s">
        <v>109</v>
      </c>
      <c r="K193" s="652"/>
      <c r="L193" s="329"/>
      <c r="M193" s="7"/>
      <c r="N193" s="434" t="str">
        <f>IF(OR(ISBLANK($A193),ISBLANK($G193)),"",IFERROR(IF(INDEX(Times!N:N,MATCH(CONCATENATE($G193,$A193),Times!$S:$S,0))=0,"",INDEX(Times!N:N,MATCH(CONCATENATE($G193,$A193),Times!$S:$S,0))),""))</f>
        <v/>
      </c>
      <c r="O193" s="434" t="str">
        <f>IF(OR(ISBLANK($A193),ISBLANK($G193)),"",IFERROR(IF(INDEX(Times!O:O,MATCH(CONCATENATE($G193,$A193),Times!$S:$S,0))=0,"",INDEX(Times!O:O,MATCH(CONCATENATE($G193,$A193),Times!$S:$S,0))),""))</f>
        <v/>
      </c>
      <c r="P193" s="434" t="str">
        <f>IF(OR(ISBLANK($A193),ISBLANK($G193)),"",IFERROR(IF(INDEX(Times!P:P,MATCH(CONCATENATE($G193,$A193),Times!$S:$S,0))=0,"",INDEX(Times!P:P,MATCH(CONCATENATE($G193,$A193),Times!$S:$S,0))),""))</f>
        <v/>
      </c>
      <c r="Q193" s="434" t="str">
        <f>IF(OR(ISBLANK($A193),ISBLANK($G193)),"",IFERROR(IF(INDEX(Times!Q:Q,MATCH(CONCATENATE($G193,$A193),Times!$S:$S,0))=0,"",INDEX(Times!Q:Q,MATCH(CONCATENATE($G193,$A193),Times!$S:$S,0))),""))</f>
        <v/>
      </c>
      <c r="R193" s="218" t="str">
        <f>IF(OR(ISBLANK($A193),ISBLANK($G193)),"",IFERROR(IF(INDEX(Times!R:R,MATCH(CONCATENATE($G193,$A193),Times!$S:$S,0))=0,"",INDEX(Times!R:R,MATCH(CONCATENATE($G193,$A193),Times!$S:$S,0))),""))</f>
        <v/>
      </c>
      <c r="S193" s="645"/>
      <c r="T193" s="645"/>
      <c r="U193" s="218"/>
      <c r="V193" s="329"/>
      <c r="W193" s="329"/>
      <c r="X193" s="329"/>
      <c r="Y193" s="329"/>
      <c r="Z193" s="329"/>
      <c r="AA193" s="329"/>
      <c r="AB193" s="329"/>
      <c r="AC193" s="7"/>
      <c r="AD193" s="7"/>
      <c r="AE193" s="7"/>
      <c r="AF193" s="7"/>
      <c r="AG193" s="7"/>
      <c r="AH193" s="7"/>
      <c r="AI193" s="7"/>
      <c r="AJ193" s="7"/>
      <c r="AK193" s="7"/>
    </row>
    <row r="194" spans="1:37" x14ac:dyDescent="0.5">
      <c r="A194" s="218"/>
      <c r="B194" s="634"/>
      <c r="C194" s="647" t="str" cm="1">
        <f t="array" ref="C194">IFERROR(IF(ISBLANK(A194),"",IF(AND(ISBLANK(B194),ISBLANK(E194),ISBLANK(F194)),"",IF(AND(ISBLANK(B194),ISBLANK(E194),NOT(ISBLANK(F194))),_xlfn._xlws.FILTER('Rot.Out'!L:L,'Rot.Out'!B:B=EnterData!F194),IF(AND(ISBLANK(B194),NOT(ISBLANK(E194))),_xlfn._xlws.FILTER(Int.Out!AA:AA,Int.Out!B:B=E194),_xlfn._xlws.FILTER(Make.Trt!D:D,Make.Trt!C:C=B194))))),"")</f>
        <v/>
      </c>
      <c r="D194" s="636"/>
      <c r="E194" s="636"/>
      <c r="F194" s="218"/>
      <c r="G194" s="218"/>
      <c r="H194" s="218"/>
      <c r="I194" s="619" t="s">
        <v>109</v>
      </c>
      <c r="J194" s="619" t="s">
        <v>109</v>
      </c>
      <c r="K194" s="652"/>
      <c r="L194" s="329"/>
      <c r="M194" s="7"/>
      <c r="N194" s="434" t="str">
        <f>IF(OR(ISBLANK($A194),ISBLANK($G194)),"",IFERROR(IF(INDEX(Times!N:N,MATCH(CONCATENATE($G194,$A194),Times!$S:$S,0))=0,"",INDEX(Times!N:N,MATCH(CONCATENATE($G194,$A194),Times!$S:$S,0))),""))</f>
        <v/>
      </c>
      <c r="O194" s="434" t="str">
        <f>IF(OR(ISBLANK($A194),ISBLANK($G194)),"",IFERROR(IF(INDEX(Times!O:O,MATCH(CONCATENATE($G194,$A194),Times!$S:$S,0))=0,"",INDEX(Times!O:O,MATCH(CONCATENATE($G194,$A194),Times!$S:$S,0))),""))</f>
        <v/>
      </c>
      <c r="P194" s="434" t="str">
        <f>IF(OR(ISBLANK($A194),ISBLANK($G194)),"",IFERROR(IF(INDEX(Times!P:P,MATCH(CONCATENATE($G194,$A194),Times!$S:$S,0))=0,"",INDEX(Times!P:P,MATCH(CONCATENATE($G194,$A194),Times!$S:$S,0))),""))</f>
        <v/>
      </c>
      <c r="Q194" s="434" t="str">
        <f>IF(OR(ISBLANK($A194),ISBLANK($G194)),"",IFERROR(IF(INDEX(Times!Q:Q,MATCH(CONCATENATE($G194,$A194),Times!$S:$S,0))=0,"",INDEX(Times!Q:Q,MATCH(CONCATENATE($G194,$A194),Times!$S:$S,0))),""))</f>
        <v/>
      </c>
      <c r="R194" s="218" t="str">
        <f>IF(OR(ISBLANK($A194),ISBLANK($G194)),"",IFERROR(IF(INDEX(Times!R:R,MATCH(CONCATENATE($G194,$A194),Times!$S:$S,0))=0,"",INDEX(Times!R:R,MATCH(CONCATENATE($G194,$A194),Times!$S:$S,0))),""))</f>
        <v/>
      </c>
      <c r="S194" s="645"/>
      <c r="T194" s="645"/>
      <c r="U194" s="218"/>
      <c r="V194" s="329"/>
      <c r="W194" s="329"/>
      <c r="X194" s="329"/>
      <c r="Y194" s="329"/>
      <c r="Z194" s="329"/>
      <c r="AA194" s="329"/>
      <c r="AB194" s="329"/>
      <c r="AC194" s="7"/>
      <c r="AD194" s="7"/>
      <c r="AE194" s="7"/>
      <c r="AF194" s="7"/>
      <c r="AG194" s="7"/>
      <c r="AH194" s="7"/>
      <c r="AI194" s="7"/>
      <c r="AJ194" s="7"/>
      <c r="AK194" s="7"/>
    </row>
    <row r="195" spans="1:37" x14ac:dyDescent="0.5">
      <c r="A195" s="218"/>
      <c r="B195" s="634"/>
      <c r="C195" s="647" t="str" cm="1">
        <f t="array" ref="C195">IFERROR(IF(ISBLANK(A195),"",IF(AND(ISBLANK(B195),ISBLANK(E195),ISBLANK(F195)),"",IF(AND(ISBLANK(B195),ISBLANK(E195),NOT(ISBLANK(F195))),_xlfn._xlws.FILTER('Rot.Out'!L:L,'Rot.Out'!B:B=EnterData!F195),IF(AND(ISBLANK(B195),NOT(ISBLANK(E195))),_xlfn._xlws.FILTER(Int.Out!AA:AA,Int.Out!B:B=E195),_xlfn._xlws.FILTER(Make.Trt!D:D,Make.Trt!C:C=B195))))),"")</f>
        <v/>
      </c>
      <c r="D195" s="636"/>
      <c r="E195" s="636"/>
      <c r="F195" s="218"/>
      <c r="G195" s="218"/>
      <c r="H195" s="218"/>
      <c r="I195" s="619" t="s">
        <v>109</v>
      </c>
      <c r="J195" s="619" t="s">
        <v>109</v>
      </c>
      <c r="K195" s="652"/>
      <c r="L195" s="329"/>
      <c r="M195" s="7"/>
      <c r="N195" s="434" t="str">
        <f>IF(OR(ISBLANK($A195),ISBLANK($G195)),"",IFERROR(IF(INDEX(Times!N:N,MATCH(CONCATENATE($G195,$A195),Times!$S:$S,0))=0,"",INDEX(Times!N:N,MATCH(CONCATENATE($G195,$A195),Times!$S:$S,0))),""))</f>
        <v/>
      </c>
      <c r="O195" s="434" t="str">
        <f>IF(OR(ISBLANK($A195),ISBLANK($G195)),"",IFERROR(IF(INDEX(Times!O:O,MATCH(CONCATENATE($G195,$A195),Times!$S:$S,0))=0,"",INDEX(Times!O:O,MATCH(CONCATENATE($G195,$A195),Times!$S:$S,0))),""))</f>
        <v/>
      </c>
      <c r="P195" s="434" t="str">
        <f>IF(OR(ISBLANK($A195),ISBLANK($G195)),"",IFERROR(IF(INDEX(Times!P:P,MATCH(CONCATENATE($G195,$A195),Times!$S:$S,0))=0,"",INDEX(Times!P:P,MATCH(CONCATENATE($G195,$A195),Times!$S:$S,0))),""))</f>
        <v/>
      </c>
      <c r="Q195" s="434" t="str">
        <f>IF(OR(ISBLANK($A195),ISBLANK($G195)),"",IFERROR(IF(INDEX(Times!Q:Q,MATCH(CONCATENATE($G195,$A195),Times!$S:$S,0))=0,"",INDEX(Times!Q:Q,MATCH(CONCATENATE($G195,$A195),Times!$S:$S,0))),""))</f>
        <v/>
      </c>
      <c r="R195" s="218" t="str">
        <f>IF(OR(ISBLANK($A195),ISBLANK($G195)),"",IFERROR(IF(INDEX(Times!R:R,MATCH(CONCATENATE($G195,$A195),Times!$S:$S,0))=0,"",INDEX(Times!R:R,MATCH(CONCATENATE($G195,$A195),Times!$S:$S,0))),""))</f>
        <v/>
      </c>
      <c r="S195" s="645"/>
      <c r="T195" s="645"/>
      <c r="U195" s="218"/>
      <c r="V195" s="329"/>
      <c r="W195" s="329"/>
      <c r="X195" s="329"/>
      <c r="Y195" s="329"/>
      <c r="Z195" s="329"/>
      <c r="AA195" s="329"/>
      <c r="AB195" s="329"/>
      <c r="AC195" s="7"/>
      <c r="AD195" s="7"/>
      <c r="AE195" s="7"/>
      <c r="AF195" s="7"/>
      <c r="AG195" s="7"/>
      <c r="AH195" s="7"/>
      <c r="AI195" s="7"/>
      <c r="AJ195" s="7"/>
      <c r="AK195" s="7"/>
    </row>
    <row r="196" spans="1:37" x14ac:dyDescent="0.5">
      <c r="A196" s="218"/>
      <c r="B196" s="634"/>
      <c r="C196" s="647" t="str" cm="1">
        <f t="array" ref="C196">IFERROR(IF(ISBLANK(A196),"",IF(AND(ISBLANK(B196),ISBLANK(E196),ISBLANK(F196)),"",IF(AND(ISBLANK(B196),ISBLANK(E196),NOT(ISBLANK(F196))),_xlfn._xlws.FILTER('Rot.Out'!L:L,'Rot.Out'!B:B=EnterData!F196),IF(AND(ISBLANK(B196),NOT(ISBLANK(E196))),_xlfn._xlws.FILTER(Int.Out!AA:AA,Int.Out!B:B=E196),_xlfn._xlws.FILTER(Make.Trt!D:D,Make.Trt!C:C=B196))))),"")</f>
        <v/>
      </c>
      <c r="D196" s="636"/>
      <c r="E196" s="636"/>
      <c r="F196" s="218"/>
      <c r="G196" s="218"/>
      <c r="H196" s="218"/>
      <c r="I196" s="619" t="s">
        <v>109</v>
      </c>
      <c r="J196" s="619" t="s">
        <v>109</v>
      </c>
      <c r="K196" s="652"/>
      <c r="L196" s="329"/>
      <c r="M196" s="7"/>
      <c r="N196" s="434" t="str">
        <f>IF(OR(ISBLANK($A196),ISBLANK($G196)),"",IFERROR(IF(INDEX(Times!N:N,MATCH(CONCATENATE($G196,$A196),Times!$S:$S,0))=0,"",INDEX(Times!N:N,MATCH(CONCATENATE($G196,$A196),Times!$S:$S,0))),""))</f>
        <v/>
      </c>
      <c r="O196" s="434" t="str">
        <f>IF(OR(ISBLANK($A196),ISBLANK($G196)),"",IFERROR(IF(INDEX(Times!O:O,MATCH(CONCATENATE($G196,$A196),Times!$S:$S,0))=0,"",INDEX(Times!O:O,MATCH(CONCATENATE($G196,$A196),Times!$S:$S,0))),""))</f>
        <v/>
      </c>
      <c r="P196" s="434" t="str">
        <f>IF(OR(ISBLANK($A196),ISBLANK($G196)),"",IFERROR(IF(INDEX(Times!P:P,MATCH(CONCATENATE($G196,$A196),Times!$S:$S,0))=0,"",INDEX(Times!P:P,MATCH(CONCATENATE($G196,$A196),Times!$S:$S,0))),""))</f>
        <v/>
      </c>
      <c r="Q196" s="434" t="str">
        <f>IF(OR(ISBLANK($A196),ISBLANK($G196)),"",IFERROR(IF(INDEX(Times!Q:Q,MATCH(CONCATENATE($G196,$A196),Times!$S:$S,0))=0,"",INDEX(Times!Q:Q,MATCH(CONCATENATE($G196,$A196),Times!$S:$S,0))),""))</f>
        <v/>
      </c>
      <c r="R196" s="218" t="str">
        <f>IF(OR(ISBLANK($A196),ISBLANK($G196)),"",IFERROR(IF(INDEX(Times!R:R,MATCH(CONCATENATE($G196,$A196),Times!$S:$S,0))=0,"",INDEX(Times!R:R,MATCH(CONCATENATE($G196,$A196),Times!$S:$S,0))),""))</f>
        <v/>
      </c>
      <c r="S196" s="645"/>
      <c r="T196" s="645"/>
      <c r="U196" s="218"/>
      <c r="V196" s="329"/>
      <c r="W196" s="329"/>
      <c r="X196" s="329"/>
      <c r="Y196" s="329"/>
      <c r="Z196" s="329"/>
      <c r="AA196" s="329"/>
      <c r="AB196" s="329"/>
      <c r="AC196" s="7"/>
      <c r="AD196" s="7"/>
      <c r="AE196" s="7"/>
      <c r="AF196" s="7"/>
      <c r="AG196" s="7"/>
      <c r="AH196" s="7"/>
      <c r="AI196" s="7"/>
      <c r="AJ196" s="7"/>
      <c r="AK196" s="7"/>
    </row>
    <row r="197" spans="1:37" x14ac:dyDescent="0.5">
      <c r="A197" s="218"/>
      <c r="B197" s="634"/>
      <c r="C197" s="647" t="str" cm="1">
        <f t="array" ref="C197">IFERROR(IF(ISBLANK(A197),"",IF(AND(ISBLANK(B197),ISBLANK(E197),ISBLANK(F197)),"",IF(AND(ISBLANK(B197),ISBLANK(E197),NOT(ISBLANK(F197))),_xlfn._xlws.FILTER('Rot.Out'!L:L,'Rot.Out'!B:B=EnterData!F197),IF(AND(ISBLANK(B197),NOT(ISBLANK(E197))),_xlfn._xlws.FILTER(Int.Out!AA:AA,Int.Out!B:B=E197),_xlfn._xlws.FILTER(Make.Trt!D:D,Make.Trt!C:C=B197))))),"")</f>
        <v/>
      </c>
      <c r="D197" s="636"/>
      <c r="E197" s="636"/>
      <c r="F197" s="218"/>
      <c r="G197" s="218"/>
      <c r="H197" s="218"/>
      <c r="I197" s="619" t="s">
        <v>109</v>
      </c>
      <c r="J197" s="619" t="s">
        <v>109</v>
      </c>
      <c r="K197" s="652"/>
      <c r="L197" s="329"/>
      <c r="M197" s="7"/>
      <c r="N197" s="434" t="str">
        <f>IF(OR(ISBLANK($A197),ISBLANK($G197)),"",IFERROR(IF(INDEX(Times!N:N,MATCH(CONCATENATE($G197,$A197),Times!$S:$S,0))=0,"",INDEX(Times!N:N,MATCH(CONCATENATE($G197,$A197),Times!$S:$S,0))),""))</f>
        <v/>
      </c>
      <c r="O197" s="434" t="str">
        <f>IF(OR(ISBLANK($A197),ISBLANK($G197)),"",IFERROR(IF(INDEX(Times!O:O,MATCH(CONCATENATE($G197,$A197),Times!$S:$S,0))=0,"",INDEX(Times!O:O,MATCH(CONCATENATE($G197,$A197),Times!$S:$S,0))),""))</f>
        <v/>
      </c>
      <c r="P197" s="434" t="str">
        <f>IF(OR(ISBLANK($A197),ISBLANK($G197)),"",IFERROR(IF(INDEX(Times!P:P,MATCH(CONCATENATE($G197,$A197),Times!$S:$S,0))=0,"",INDEX(Times!P:P,MATCH(CONCATENATE($G197,$A197),Times!$S:$S,0))),""))</f>
        <v/>
      </c>
      <c r="Q197" s="434" t="str">
        <f>IF(OR(ISBLANK($A197),ISBLANK($G197)),"",IFERROR(IF(INDEX(Times!Q:Q,MATCH(CONCATENATE($G197,$A197),Times!$S:$S,0))=0,"",INDEX(Times!Q:Q,MATCH(CONCATENATE($G197,$A197),Times!$S:$S,0))),""))</f>
        <v/>
      </c>
      <c r="R197" s="218" t="str">
        <f>IF(OR(ISBLANK($A197),ISBLANK($G197)),"",IFERROR(IF(INDEX(Times!R:R,MATCH(CONCATENATE($G197,$A197),Times!$S:$S,0))=0,"",INDEX(Times!R:R,MATCH(CONCATENATE($G197,$A197),Times!$S:$S,0))),""))</f>
        <v/>
      </c>
      <c r="S197" s="645"/>
      <c r="T197" s="645"/>
      <c r="U197" s="218"/>
      <c r="V197" s="329"/>
      <c r="W197" s="329"/>
      <c r="X197" s="329"/>
      <c r="Y197" s="329"/>
      <c r="Z197" s="329"/>
      <c r="AA197" s="329"/>
      <c r="AB197" s="329"/>
      <c r="AC197" s="7"/>
      <c r="AD197" s="7"/>
      <c r="AE197" s="7"/>
      <c r="AF197" s="7"/>
      <c r="AG197" s="7"/>
      <c r="AH197" s="7"/>
      <c r="AI197" s="7"/>
      <c r="AJ197" s="7"/>
      <c r="AK197" s="7"/>
    </row>
    <row r="198" spans="1:37" x14ac:dyDescent="0.5">
      <c r="A198" s="218"/>
      <c r="B198" s="634"/>
      <c r="C198" s="647" t="str" cm="1">
        <f t="array" ref="C198">IFERROR(IF(ISBLANK(A198),"",IF(AND(ISBLANK(B198),ISBLANK(E198),ISBLANK(F198)),"",IF(AND(ISBLANK(B198),ISBLANK(E198),NOT(ISBLANK(F198))),_xlfn._xlws.FILTER('Rot.Out'!L:L,'Rot.Out'!B:B=EnterData!F198),IF(AND(ISBLANK(B198),NOT(ISBLANK(E198))),_xlfn._xlws.FILTER(Int.Out!AA:AA,Int.Out!B:B=E198),_xlfn._xlws.FILTER(Make.Trt!D:D,Make.Trt!C:C=B198))))),"")</f>
        <v/>
      </c>
      <c r="D198" s="636"/>
      <c r="E198" s="636"/>
      <c r="F198" s="218"/>
      <c r="G198" s="218"/>
      <c r="H198" s="218"/>
      <c r="I198" s="619" t="s">
        <v>109</v>
      </c>
      <c r="J198" s="619" t="s">
        <v>109</v>
      </c>
      <c r="K198" s="652"/>
      <c r="L198" s="329"/>
      <c r="M198" s="7"/>
      <c r="N198" s="434" t="str">
        <f>IF(OR(ISBLANK($A198),ISBLANK($G198)),"",IFERROR(IF(INDEX(Times!N:N,MATCH(CONCATENATE($G198,$A198),Times!$S:$S,0))=0,"",INDEX(Times!N:N,MATCH(CONCATENATE($G198,$A198),Times!$S:$S,0))),""))</f>
        <v/>
      </c>
      <c r="O198" s="434" t="str">
        <f>IF(OR(ISBLANK($A198),ISBLANK($G198)),"",IFERROR(IF(INDEX(Times!O:O,MATCH(CONCATENATE($G198,$A198),Times!$S:$S,0))=0,"",INDEX(Times!O:O,MATCH(CONCATENATE($G198,$A198),Times!$S:$S,0))),""))</f>
        <v/>
      </c>
      <c r="P198" s="434" t="str">
        <f>IF(OR(ISBLANK($A198),ISBLANK($G198)),"",IFERROR(IF(INDEX(Times!P:P,MATCH(CONCATENATE($G198,$A198),Times!$S:$S,0))=0,"",INDEX(Times!P:P,MATCH(CONCATENATE($G198,$A198),Times!$S:$S,0))),""))</f>
        <v/>
      </c>
      <c r="Q198" s="434" t="str">
        <f>IF(OR(ISBLANK($A198),ISBLANK($G198)),"",IFERROR(IF(INDEX(Times!Q:Q,MATCH(CONCATENATE($G198,$A198),Times!$S:$S,0))=0,"",INDEX(Times!Q:Q,MATCH(CONCATENATE($G198,$A198),Times!$S:$S,0))),""))</f>
        <v/>
      </c>
      <c r="R198" s="218" t="str">
        <f>IF(OR(ISBLANK($A198),ISBLANK($G198)),"",IFERROR(IF(INDEX(Times!R:R,MATCH(CONCATENATE($G198,$A198),Times!$S:$S,0))=0,"",INDEX(Times!R:R,MATCH(CONCATENATE($G198,$A198),Times!$S:$S,0))),""))</f>
        <v/>
      </c>
      <c r="S198" s="645"/>
      <c r="T198" s="645"/>
      <c r="U198" s="218"/>
      <c r="V198" s="329"/>
      <c r="W198" s="329"/>
      <c r="X198" s="329"/>
      <c r="Y198" s="329"/>
      <c r="Z198" s="329"/>
      <c r="AA198" s="329"/>
      <c r="AB198" s="329"/>
      <c r="AC198" s="7"/>
      <c r="AD198" s="7"/>
      <c r="AE198" s="7"/>
      <c r="AF198" s="7"/>
      <c r="AG198" s="7"/>
      <c r="AH198" s="7"/>
      <c r="AI198" s="7"/>
      <c r="AJ198" s="7"/>
      <c r="AK198" s="7"/>
    </row>
    <row r="199" spans="1:37" x14ac:dyDescent="0.5">
      <c r="A199" s="218"/>
      <c r="B199" s="634"/>
      <c r="C199" s="647" t="str" cm="1">
        <f t="array" ref="C199">IFERROR(IF(ISBLANK(A199),"",IF(AND(ISBLANK(B199),ISBLANK(E199),ISBLANK(F199)),"",IF(AND(ISBLANK(B199),ISBLANK(E199),NOT(ISBLANK(F199))),_xlfn._xlws.FILTER('Rot.Out'!L:L,'Rot.Out'!B:B=EnterData!F199),IF(AND(ISBLANK(B199),NOT(ISBLANK(E199))),_xlfn._xlws.FILTER(Int.Out!AA:AA,Int.Out!B:B=E199),_xlfn._xlws.FILTER(Make.Trt!D:D,Make.Trt!C:C=B199))))),"")</f>
        <v/>
      </c>
      <c r="D199" s="636"/>
      <c r="E199" s="636"/>
      <c r="F199" s="218"/>
      <c r="G199" s="218"/>
      <c r="H199" s="218"/>
      <c r="I199" s="619" t="s">
        <v>109</v>
      </c>
      <c r="J199" s="619" t="s">
        <v>109</v>
      </c>
      <c r="K199" s="652"/>
      <c r="L199" s="329"/>
      <c r="M199" s="7"/>
      <c r="N199" s="434" t="str">
        <f>IF(OR(ISBLANK($A199),ISBLANK($G199)),"",IFERROR(IF(INDEX(Times!N:N,MATCH(CONCATENATE($G199,$A199),Times!$S:$S,0))=0,"",INDEX(Times!N:N,MATCH(CONCATENATE($G199,$A199),Times!$S:$S,0))),""))</f>
        <v/>
      </c>
      <c r="O199" s="434" t="str">
        <f>IF(OR(ISBLANK($A199),ISBLANK($G199)),"",IFERROR(IF(INDEX(Times!O:O,MATCH(CONCATENATE($G199,$A199),Times!$S:$S,0))=0,"",INDEX(Times!O:O,MATCH(CONCATENATE($G199,$A199),Times!$S:$S,0))),""))</f>
        <v/>
      </c>
      <c r="P199" s="434" t="str">
        <f>IF(OR(ISBLANK($A199),ISBLANK($G199)),"",IFERROR(IF(INDEX(Times!P:P,MATCH(CONCATENATE($G199,$A199),Times!$S:$S,0))=0,"",INDEX(Times!P:P,MATCH(CONCATENATE($G199,$A199),Times!$S:$S,0))),""))</f>
        <v/>
      </c>
      <c r="Q199" s="434" t="str">
        <f>IF(OR(ISBLANK($A199),ISBLANK($G199)),"",IFERROR(IF(INDEX(Times!Q:Q,MATCH(CONCATENATE($G199,$A199),Times!$S:$S,0))=0,"",INDEX(Times!Q:Q,MATCH(CONCATENATE($G199,$A199),Times!$S:$S,0))),""))</f>
        <v/>
      </c>
      <c r="R199" s="218" t="str">
        <f>IF(OR(ISBLANK($A199),ISBLANK($G199)),"",IFERROR(IF(INDEX(Times!R:R,MATCH(CONCATENATE($G199,$A199),Times!$S:$S,0))=0,"",INDEX(Times!R:R,MATCH(CONCATENATE($G199,$A199),Times!$S:$S,0))),""))</f>
        <v/>
      </c>
      <c r="S199" s="645"/>
      <c r="T199" s="645"/>
      <c r="U199" s="218"/>
      <c r="V199" s="329"/>
      <c r="W199" s="329"/>
      <c r="X199" s="329"/>
      <c r="Y199" s="329"/>
      <c r="Z199" s="329"/>
      <c r="AA199" s="329"/>
      <c r="AB199" s="329"/>
      <c r="AC199" s="7"/>
      <c r="AD199" s="7"/>
      <c r="AE199" s="7"/>
      <c r="AF199" s="7"/>
      <c r="AG199" s="7"/>
      <c r="AH199" s="7"/>
      <c r="AI199" s="7"/>
      <c r="AJ199" s="7"/>
      <c r="AK199" s="7"/>
    </row>
    <row r="200" spans="1:37" x14ac:dyDescent="0.5">
      <c r="A200" s="218"/>
      <c r="B200" s="634"/>
      <c r="C200" s="647" t="str" cm="1">
        <f t="array" ref="C200">IFERROR(IF(ISBLANK(A200),"",IF(AND(ISBLANK(B200),ISBLANK(E200),ISBLANK(F200)),"",IF(AND(ISBLANK(B200),ISBLANK(E200),NOT(ISBLANK(F200))),_xlfn._xlws.FILTER('Rot.Out'!L:L,'Rot.Out'!B:B=EnterData!F200),IF(AND(ISBLANK(B200),NOT(ISBLANK(E200))),_xlfn._xlws.FILTER(Int.Out!AA:AA,Int.Out!B:B=E200),_xlfn._xlws.FILTER(Make.Trt!D:D,Make.Trt!C:C=B200))))),"")</f>
        <v/>
      </c>
      <c r="D200" s="636"/>
      <c r="E200" s="636"/>
      <c r="F200" s="218"/>
      <c r="G200" s="218"/>
      <c r="H200" s="218"/>
      <c r="I200" s="619" t="s">
        <v>109</v>
      </c>
      <c r="J200" s="619" t="s">
        <v>109</v>
      </c>
      <c r="K200" s="652"/>
      <c r="L200" s="329"/>
      <c r="M200" s="7"/>
      <c r="N200" s="434" t="str">
        <f>IF(OR(ISBLANK($A200),ISBLANK($G200)),"",IFERROR(IF(INDEX(Times!N:N,MATCH(CONCATENATE($G200,$A200),Times!$S:$S,0))=0,"",INDEX(Times!N:N,MATCH(CONCATENATE($G200,$A200),Times!$S:$S,0))),""))</f>
        <v/>
      </c>
      <c r="O200" s="434" t="str">
        <f>IF(OR(ISBLANK($A200),ISBLANK($G200)),"",IFERROR(IF(INDEX(Times!O:O,MATCH(CONCATENATE($G200,$A200),Times!$S:$S,0))=0,"",INDEX(Times!O:O,MATCH(CONCATENATE($G200,$A200),Times!$S:$S,0))),""))</f>
        <v/>
      </c>
      <c r="P200" s="434" t="str">
        <f>IF(OR(ISBLANK($A200),ISBLANK($G200)),"",IFERROR(IF(INDEX(Times!P:P,MATCH(CONCATENATE($G200,$A200),Times!$S:$S,0))=0,"",INDEX(Times!P:P,MATCH(CONCATENATE($G200,$A200),Times!$S:$S,0))),""))</f>
        <v/>
      </c>
      <c r="Q200" s="434" t="str">
        <f>IF(OR(ISBLANK($A200),ISBLANK($G200)),"",IFERROR(IF(INDEX(Times!Q:Q,MATCH(CONCATENATE($G200,$A200),Times!$S:$S,0))=0,"",INDEX(Times!Q:Q,MATCH(CONCATENATE($G200,$A200),Times!$S:$S,0))),""))</f>
        <v/>
      </c>
      <c r="R200" s="218" t="str">
        <f>IF(OR(ISBLANK($A200),ISBLANK($G200)),"",IFERROR(IF(INDEX(Times!R:R,MATCH(CONCATENATE($G200,$A200),Times!$S:$S,0))=0,"",INDEX(Times!R:R,MATCH(CONCATENATE($G200,$A200),Times!$S:$S,0))),""))</f>
        <v/>
      </c>
      <c r="S200" s="645"/>
      <c r="T200" s="645"/>
      <c r="U200" s="218"/>
      <c r="V200" s="329"/>
      <c r="W200" s="329"/>
      <c r="X200" s="329"/>
      <c r="Y200" s="329"/>
      <c r="Z200" s="329"/>
      <c r="AA200" s="329"/>
      <c r="AB200" s="329"/>
      <c r="AC200" s="7"/>
      <c r="AD200" s="7"/>
      <c r="AE200" s="7"/>
      <c r="AF200" s="7"/>
      <c r="AG200" s="7"/>
      <c r="AH200" s="7"/>
      <c r="AI200" s="7"/>
      <c r="AJ200" s="7"/>
      <c r="AK200" s="7"/>
    </row>
    <row r="201" spans="1:37" x14ac:dyDescent="0.5">
      <c r="A201" s="218"/>
      <c r="B201" s="634"/>
      <c r="C201" s="647" t="str" cm="1">
        <f t="array" ref="C201">IFERROR(IF(ISBLANK(A201),"",IF(AND(ISBLANK(B201),ISBLANK(E201),ISBLANK(F201)),"",IF(AND(ISBLANK(B201),ISBLANK(E201),NOT(ISBLANK(F201))),_xlfn._xlws.FILTER('Rot.Out'!L:L,'Rot.Out'!B:B=EnterData!F201),IF(AND(ISBLANK(B201),NOT(ISBLANK(E201))),_xlfn._xlws.FILTER(Int.Out!AA:AA,Int.Out!B:B=E201),_xlfn._xlws.FILTER(Make.Trt!D:D,Make.Trt!C:C=B201))))),"")</f>
        <v/>
      </c>
      <c r="D201" s="636"/>
      <c r="E201" s="636"/>
      <c r="F201" s="218"/>
      <c r="G201" s="218"/>
      <c r="H201" s="218"/>
      <c r="I201" s="619" t="s">
        <v>109</v>
      </c>
      <c r="J201" s="619" t="s">
        <v>109</v>
      </c>
      <c r="K201" s="652"/>
      <c r="L201" s="329"/>
      <c r="M201" s="7"/>
      <c r="N201" s="434" t="str">
        <f>IF(OR(ISBLANK($A201),ISBLANK($G201)),"",IFERROR(IF(INDEX(Times!N:N,MATCH(CONCATENATE($G201,$A201),Times!$S:$S,0))=0,"",INDEX(Times!N:N,MATCH(CONCATENATE($G201,$A201),Times!$S:$S,0))),""))</f>
        <v/>
      </c>
      <c r="O201" s="434" t="str">
        <f>IF(OR(ISBLANK($A201),ISBLANK($G201)),"",IFERROR(IF(INDEX(Times!O:O,MATCH(CONCATENATE($G201,$A201),Times!$S:$S,0))=0,"",INDEX(Times!O:O,MATCH(CONCATENATE($G201,$A201),Times!$S:$S,0))),""))</f>
        <v/>
      </c>
      <c r="P201" s="434" t="str">
        <f>IF(OR(ISBLANK($A201),ISBLANK($G201)),"",IFERROR(IF(INDEX(Times!P:P,MATCH(CONCATENATE($G201,$A201),Times!$S:$S,0))=0,"",INDEX(Times!P:P,MATCH(CONCATENATE($G201,$A201),Times!$S:$S,0))),""))</f>
        <v/>
      </c>
      <c r="Q201" s="434" t="str">
        <f>IF(OR(ISBLANK($A201),ISBLANK($G201)),"",IFERROR(IF(INDEX(Times!Q:Q,MATCH(CONCATENATE($G201,$A201),Times!$S:$S,0))=0,"",INDEX(Times!Q:Q,MATCH(CONCATENATE($G201,$A201),Times!$S:$S,0))),""))</f>
        <v/>
      </c>
      <c r="R201" s="218" t="str">
        <f>IF(OR(ISBLANK($A201),ISBLANK($G201)),"",IFERROR(IF(INDEX(Times!R:R,MATCH(CONCATENATE($G201,$A201),Times!$S:$S,0))=0,"",INDEX(Times!R:R,MATCH(CONCATENATE($G201,$A201),Times!$S:$S,0))),""))</f>
        <v/>
      </c>
      <c r="S201" s="645"/>
      <c r="T201" s="645"/>
      <c r="U201" s="218"/>
      <c r="V201" s="329"/>
      <c r="W201" s="329"/>
      <c r="X201" s="329"/>
      <c r="Y201" s="329"/>
      <c r="Z201" s="329"/>
      <c r="AA201" s="329"/>
      <c r="AB201" s="329"/>
      <c r="AC201" s="7"/>
      <c r="AD201" s="7"/>
      <c r="AE201" s="7"/>
      <c r="AF201" s="7"/>
      <c r="AG201" s="7"/>
      <c r="AH201" s="7"/>
      <c r="AI201" s="7"/>
      <c r="AJ201" s="7"/>
      <c r="AK201" s="7"/>
    </row>
    <row r="202" spans="1:37" x14ac:dyDescent="0.5">
      <c r="A202" s="218"/>
      <c r="B202" s="634"/>
      <c r="C202" s="647" t="str" cm="1">
        <f t="array" ref="C202">IFERROR(IF(ISBLANK(A202),"",IF(AND(ISBLANK(B202),ISBLANK(E202),ISBLANK(F202)),"",IF(AND(ISBLANK(B202),ISBLANK(E202),NOT(ISBLANK(F202))),_xlfn._xlws.FILTER('Rot.Out'!L:L,'Rot.Out'!B:B=EnterData!F202),IF(AND(ISBLANK(B202),NOT(ISBLANK(E202))),_xlfn._xlws.FILTER(Int.Out!AA:AA,Int.Out!B:B=E202),_xlfn._xlws.FILTER(Make.Trt!D:D,Make.Trt!C:C=B202))))),"")</f>
        <v/>
      </c>
      <c r="D202" s="636"/>
      <c r="E202" s="636"/>
      <c r="F202" s="218"/>
      <c r="G202" s="218"/>
      <c r="H202" s="218"/>
      <c r="I202" s="619" t="s">
        <v>109</v>
      </c>
      <c r="J202" s="619" t="s">
        <v>109</v>
      </c>
      <c r="K202" s="652"/>
      <c r="L202" s="329"/>
      <c r="M202" s="7"/>
      <c r="N202" s="434" t="str">
        <f>IF(OR(ISBLANK($A202),ISBLANK($G202)),"",IFERROR(IF(INDEX(Times!N:N,MATCH(CONCATENATE($G202,$A202),Times!$S:$S,0))=0,"",INDEX(Times!N:N,MATCH(CONCATENATE($G202,$A202),Times!$S:$S,0))),""))</f>
        <v/>
      </c>
      <c r="O202" s="434" t="str">
        <f>IF(OR(ISBLANK($A202),ISBLANK($G202)),"",IFERROR(IF(INDEX(Times!O:O,MATCH(CONCATENATE($G202,$A202),Times!$S:$S,0))=0,"",INDEX(Times!O:O,MATCH(CONCATENATE($G202,$A202),Times!$S:$S,0))),""))</f>
        <v/>
      </c>
      <c r="P202" s="434" t="str">
        <f>IF(OR(ISBLANK($A202),ISBLANK($G202)),"",IFERROR(IF(INDEX(Times!P:P,MATCH(CONCATENATE($G202,$A202),Times!$S:$S,0))=0,"",INDEX(Times!P:P,MATCH(CONCATENATE($G202,$A202),Times!$S:$S,0))),""))</f>
        <v/>
      </c>
      <c r="Q202" s="434" t="str">
        <f>IF(OR(ISBLANK($A202),ISBLANK($G202)),"",IFERROR(IF(INDEX(Times!Q:Q,MATCH(CONCATENATE($G202,$A202),Times!$S:$S,0))=0,"",INDEX(Times!Q:Q,MATCH(CONCATENATE($G202,$A202),Times!$S:$S,0))),""))</f>
        <v/>
      </c>
      <c r="R202" s="218" t="str">
        <f>IF(OR(ISBLANK($A202),ISBLANK($G202)),"",IFERROR(IF(INDEX(Times!R:R,MATCH(CONCATENATE($G202,$A202),Times!$S:$S,0))=0,"",INDEX(Times!R:R,MATCH(CONCATENATE($G202,$A202),Times!$S:$S,0))),""))</f>
        <v/>
      </c>
      <c r="S202" s="645"/>
      <c r="T202" s="645"/>
      <c r="U202" s="218"/>
      <c r="V202" s="329"/>
      <c r="W202" s="329"/>
      <c r="X202" s="329"/>
      <c r="Y202" s="329"/>
      <c r="Z202" s="329"/>
      <c r="AA202" s="329"/>
      <c r="AB202" s="329"/>
      <c r="AC202" s="7"/>
      <c r="AD202" s="7"/>
      <c r="AE202" s="7"/>
      <c r="AF202" s="7"/>
      <c r="AG202" s="7"/>
      <c r="AH202" s="7"/>
      <c r="AI202" s="7"/>
      <c r="AJ202" s="7"/>
      <c r="AK202" s="7"/>
    </row>
    <row r="203" spans="1:37" x14ac:dyDescent="0.5">
      <c r="A203" s="218"/>
      <c r="B203" s="634"/>
      <c r="C203" s="647" t="str" cm="1">
        <f t="array" ref="C203">IFERROR(IF(ISBLANK(A203),"",IF(AND(ISBLANK(B203),ISBLANK(E203),ISBLANK(F203)),"",IF(AND(ISBLANK(B203),ISBLANK(E203),NOT(ISBLANK(F203))),_xlfn._xlws.FILTER('Rot.Out'!L:L,'Rot.Out'!B:B=EnterData!F203),IF(AND(ISBLANK(B203),NOT(ISBLANK(E203))),_xlfn._xlws.FILTER(Int.Out!AA:AA,Int.Out!B:B=E203),_xlfn._xlws.FILTER(Make.Trt!D:D,Make.Trt!C:C=B203))))),"")</f>
        <v/>
      </c>
      <c r="D203" s="636"/>
      <c r="E203" s="636"/>
      <c r="F203" s="218"/>
      <c r="G203" s="218"/>
      <c r="H203" s="218"/>
      <c r="I203" s="619" t="s">
        <v>109</v>
      </c>
      <c r="J203" s="619" t="s">
        <v>109</v>
      </c>
      <c r="K203" s="652"/>
      <c r="L203" s="329"/>
      <c r="M203" s="7"/>
      <c r="N203" s="434" t="str">
        <f>IF(OR(ISBLANK($A203),ISBLANK($G203)),"",IFERROR(IF(INDEX(Times!N:N,MATCH(CONCATENATE($G203,$A203),Times!$S:$S,0))=0,"",INDEX(Times!N:N,MATCH(CONCATENATE($G203,$A203),Times!$S:$S,0))),""))</f>
        <v/>
      </c>
      <c r="O203" s="434" t="str">
        <f>IF(OR(ISBLANK($A203),ISBLANK($G203)),"",IFERROR(IF(INDEX(Times!O:O,MATCH(CONCATENATE($G203,$A203),Times!$S:$S,0))=0,"",INDEX(Times!O:O,MATCH(CONCATENATE($G203,$A203),Times!$S:$S,0))),""))</f>
        <v/>
      </c>
      <c r="P203" s="434" t="str">
        <f>IF(OR(ISBLANK($A203),ISBLANK($G203)),"",IFERROR(IF(INDEX(Times!P:P,MATCH(CONCATENATE($G203,$A203),Times!$S:$S,0))=0,"",INDEX(Times!P:P,MATCH(CONCATENATE($G203,$A203),Times!$S:$S,0))),""))</f>
        <v/>
      </c>
      <c r="Q203" s="434" t="str">
        <f>IF(OR(ISBLANK($A203),ISBLANK($G203)),"",IFERROR(IF(INDEX(Times!Q:Q,MATCH(CONCATENATE($G203,$A203),Times!$S:$S,0))=0,"",INDEX(Times!Q:Q,MATCH(CONCATENATE($G203,$A203),Times!$S:$S,0))),""))</f>
        <v/>
      </c>
      <c r="R203" s="218" t="str">
        <f>IF(OR(ISBLANK($A203),ISBLANK($G203)),"",IFERROR(IF(INDEX(Times!R:R,MATCH(CONCATENATE($G203,$A203),Times!$S:$S,0))=0,"",INDEX(Times!R:R,MATCH(CONCATENATE($G203,$A203),Times!$S:$S,0))),""))</f>
        <v/>
      </c>
      <c r="S203" s="645"/>
      <c r="T203" s="645"/>
      <c r="U203" s="218"/>
      <c r="V203" s="329"/>
      <c r="W203" s="329"/>
      <c r="X203" s="329"/>
      <c r="Y203" s="329"/>
      <c r="Z203" s="329"/>
      <c r="AA203" s="329"/>
      <c r="AB203" s="329"/>
      <c r="AC203" s="7"/>
      <c r="AD203" s="7"/>
      <c r="AE203" s="7"/>
      <c r="AF203" s="7"/>
      <c r="AG203" s="7"/>
      <c r="AH203" s="7"/>
      <c r="AI203" s="7"/>
      <c r="AJ203" s="7"/>
      <c r="AK203" s="7"/>
    </row>
    <row r="204" spans="1:37" x14ac:dyDescent="0.5">
      <c r="A204" s="218"/>
      <c r="B204" s="634"/>
      <c r="C204" s="647" t="str" cm="1">
        <f t="array" ref="C204">IFERROR(IF(ISBLANK(A204),"",IF(AND(ISBLANK(B204),ISBLANK(E204),ISBLANK(F204)),"",IF(AND(ISBLANK(B204),ISBLANK(E204),NOT(ISBLANK(F204))),_xlfn._xlws.FILTER('Rot.Out'!L:L,'Rot.Out'!B:B=EnterData!F204),IF(AND(ISBLANK(B204),NOT(ISBLANK(E204))),_xlfn._xlws.FILTER(Int.Out!AA:AA,Int.Out!B:B=E204),_xlfn._xlws.FILTER(Make.Trt!D:D,Make.Trt!C:C=B204))))),"")</f>
        <v/>
      </c>
      <c r="D204" s="636"/>
      <c r="E204" s="636"/>
      <c r="F204" s="218"/>
      <c r="G204" s="218"/>
      <c r="H204" s="218"/>
      <c r="I204" s="619" t="s">
        <v>109</v>
      </c>
      <c r="J204" s="619" t="s">
        <v>109</v>
      </c>
      <c r="K204" s="652"/>
      <c r="L204" s="329"/>
      <c r="M204" s="7"/>
      <c r="N204" s="434" t="str">
        <f>IF(OR(ISBLANK($A204),ISBLANK($G204)),"",IFERROR(IF(INDEX(Times!N:N,MATCH(CONCATENATE($G204,$A204),Times!$S:$S,0))=0,"",INDEX(Times!N:N,MATCH(CONCATENATE($G204,$A204),Times!$S:$S,0))),""))</f>
        <v/>
      </c>
      <c r="O204" s="434" t="str">
        <f>IF(OR(ISBLANK($A204),ISBLANK($G204)),"",IFERROR(IF(INDEX(Times!O:O,MATCH(CONCATENATE($G204,$A204),Times!$S:$S,0))=0,"",INDEX(Times!O:O,MATCH(CONCATENATE($G204,$A204),Times!$S:$S,0))),""))</f>
        <v/>
      </c>
      <c r="P204" s="434" t="str">
        <f>IF(OR(ISBLANK($A204),ISBLANK($G204)),"",IFERROR(IF(INDEX(Times!P:P,MATCH(CONCATENATE($G204,$A204),Times!$S:$S,0))=0,"",INDEX(Times!P:P,MATCH(CONCATENATE($G204,$A204),Times!$S:$S,0))),""))</f>
        <v/>
      </c>
      <c r="Q204" s="434" t="str">
        <f>IF(OR(ISBLANK($A204),ISBLANK($G204)),"",IFERROR(IF(INDEX(Times!Q:Q,MATCH(CONCATENATE($G204,$A204),Times!$S:$S,0))=0,"",INDEX(Times!Q:Q,MATCH(CONCATENATE($G204,$A204),Times!$S:$S,0))),""))</f>
        <v/>
      </c>
      <c r="R204" s="218" t="str">
        <f>IF(OR(ISBLANK($A204),ISBLANK($G204)),"",IFERROR(IF(INDEX(Times!R:R,MATCH(CONCATENATE($G204,$A204),Times!$S:$S,0))=0,"",INDEX(Times!R:R,MATCH(CONCATENATE($G204,$A204),Times!$S:$S,0))),""))</f>
        <v/>
      </c>
      <c r="S204" s="645"/>
      <c r="T204" s="645"/>
      <c r="U204" s="218"/>
      <c r="V204" s="329"/>
      <c r="W204" s="329"/>
      <c r="X204" s="329"/>
      <c r="Y204" s="329"/>
      <c r="Z204" s="329"/>
      <c r="AA204" s="329"/>
      <c r="AB204" s="329"/>
      <c r="AC204" s="7"/>
      <c r="AD204" s="7"/>
      <c r="AE204" s="7"/>
      <c r="AF204" s="7"/>
      <c r="AG204" s="7"/>
      <c r="AH204" s="7"/>
      <c r="AI204" s="7"/>
      <c r="AJ204" s="7"/>
      <c r="AK204" s="7"/>
    </row>
    <row r="205" spans="1:37" x14ac:dyDescent="0.5">
      <c r="A205" s="218"/>
      <c r="B205" s="634"/>
      <c r="C205" s="647" t="str" cm="1">
        <f t="array" ref="C205">IFERROR(IF(ISBLANK(A205),"",IF(AND(ISBLANK(B205),ISBLANK(E205),ISBLANK(F205)),"",IF(AND(ISBLANK(B205),ISBLANK(E205),NOT(ISBLANK(F205))),_xlfn._xlws.FILTER('Rot.Out'!L:L,'Rot.Out'!B:B=EnterData!F205),IF(AND(ISBLANK(B205),NOT(ISBLANK(E205))),_xlfn._xlws.FILTER(Int.Out!AA:AA,Int.Out!B:B=E205),_xlfn._xlws.FILTER(Make.Trt!D:D,Make.Trt!C:C=B205))))),"")</f>
        <v/>
      </c>
      <c r="D205" s="636"/>
      <c r="E205" s="636"/>
      <c r="F205" s="218"/>
      <c r="G205" s="218"/>
      <c r="H205" s="218"/>
      <c r="I205" s="619" t="s">
        <v>109</v>
      </c>
      <c r="J205" s="619" t="s">
        <v>109</v>
      </c>
      <c r="K205" s="652"/>
      <c r="L205" s="329"/>
      <c r="M205" s="7"/>
      <c r="N205" s="434" t="str">
        <f>IF(OR(ISBLANK($A205),ISBLANK($G205)),"",IFERROR(IF(INDEX(Times!N:N,MATCH(CONCATENATE($G205,$A205),Times!$S:$S,0))=0,"",INDEX(Times!N:N,MATCH(CONCATENATE($G205,$A205),Times!$S:$S,0))),""))</f>
        <v/>
      </c>
      <c r="O205" s="434" t="str">
        <f>IF(OR(ISBLANK($A205),ISBLANK($G205)),"",IFERROR(IF(INDEX(Times!O:O,MATCH(CONCATENATE($G205,$A205),Times!$S:$S,0))=0,"",INDEX(Times!O:O,MATCH(CONCATENATE($G205,$A205),Times!$S:$S,0))),""))</f>
        <v/>
      </c>
      <c r="P205" s="434" t="str">
        <f>IF(OR(ISBLANK($A205),ISBLANK($G205)),"",IFERROR(IF(INDEX(Times!P:P,MATCH(CONCATENATE($G205,$A205),Times!$S:$S,0))=0,"",INDEX(Times!P:P,MATCH(CONCATENATE($G205,$A205),Times!$S:$S,0))),""))</f>
        <v/>
      </c>
      <c r="Q205" s="434" t="str">
        <f>IF(OR(ISBLANK($A205),ISBLANK($G205)),"",IFERROR(IF(INDEX(Times!Q:Q,MATCH(CONCATENATE($G205,$A205),Times!$S:$S,0))=0,"",INDEX(Times!Q:Q,MATCH(CONCATENATE($G205,$A205),Times!$S:$S,0))),""))</f>
        <v/>
      </c>
      <c r="R205" s="218" t="str">
        <f>IF(OR(ISBLANK($A205),ISBLANK($G205)),"",IFERROR(IF(INDEX(Times!R:R,MATCH(CONCATENATE($G205,$A205),Times!$S:$S,0))=0,"",INDEX(Times!R:R,MATCH(CONCATENATE($G205,$A205),Times!$S:$S,0))),""))</f>
        <v/>
      </c>
      <c r="S205" s="645"/>
      <c r="T205" s="645"/>
      <c r="U205" s="218"/>
      <c r="V205" s="329"/>
      <c r="W205" s="329"/>
      <c r="X205" s="329"/>
      <c r="Y205" s="329"/>
      <c r="Z205" s="329"/>
      <c r="AA205" s="329"/>
      <c r="AB205" s="329"/>
      <c r="AC205" s="7"/>
      <c r="AD205" s="7"/>
      <c r="AE205" s="7"/>
      <c r="AF205" s="7"/>
      <c r="AG205" s="7"/>
      <c r="AH205" s="7"/>
      <c r="AI205" s="7"/>
      <c r="AJ205" s="7"/>
      <c r="AK205" s="7"/>
    </row>
    <row r="206" spans="1:37" x14ac:dyDescent="0.5">
      <c r="A206" s="218"/>
      <c r="B206" s="634"/>
      <c r="C206" s="647" t="str" cm="1">
        <f t="array" ref="C206">IFERROR(IF(ISBLANK(A206),"",IF(AND(ISBLANK(B206),ISBLANK(E206),ISBLANK(F206)),"",IF(AND(ISBLANK(B206),ISBLANK(E206),NOT(ISBLANK(F206))),_xlfn._xlws.FILTER('Rot.Out'!L:L,'Rot.Out'!B:B=EnterData!F206),IF(AND(ISBLANK(B206),NOT(ISBLANK(E206))),_xlfn._xlws.FILTER(Int.Out!AA:AA,Int.Out!B:B=E206),_xlfn._xlws.FILTER(Make.Trt!D:D,Make.Trt!C:C=B206))))),"")</f>
        <v/>
      </c>
      <c r="D206" s="636"/>
      <c r="E206" s="636"/>
      <c r="F206" s="218"/>
      <c r="G206" s="218"/>
      <c r="H206" s="218"/>
      <c r="I206" s="619" t="s">
        <v>109</v>
      </c>
      <c r="J206" s="619" t="s">
        <v>109</v>
      </c>
      <c r="K206" s="652"/>
      <c r="L206" s="329"/>
      <c r="M206" s="7"/>
      <c r="N206" s="434" t="str">
        <f>IF(OR(ISBLANK($A206),ISBLANK($G206)),"",IFERROR(IF(INDEX(Times!N:N,MATCH(CONCATENATE($G206,$A206),Times!$S:$S,0))=0,"",INDEX(Times!N:N,MATCH(CONCATENATE($G206,$A206),Times!$S:$S,0))),""))</f>
        <v/>
      </c>
      <c r="O206" s="434" t="str">
        <f>IF(OR(ISBLANK($A206),ISBLANK($G206)),"",IFERROR(IF(INDEX(Times!O:O,MATCH(CONCATENATE($G206,$A206),Times!$S:$S,0))=0,"",INDEX(Times!O:O,MATCH(CONCATENATE($G206,$A206),Times!$S:$S,0))),""))</f>
        <v/>
      </c>
      <c r="P206" s="434" t="str">
        <f>IF(OR(ISBLANK($A206),ISBLANK($G206)),"",IFERROR(IF(INDEX(Times!P:P,MATCH(CONCATENATE($G206,$A206),Times!$S:$S,0))=0,"",INDEX(Times!P:P,MATCH(CONCATENATE($G206,$A206),Times!$S:$S,0))),""))</f>
        <v/>
      </c>
      <c r="Q206" s="434" t="str">
        <f>IF(OR(ISBLANK($A206),ISBLANK($G206)),"",IFERROR(IF(INDEX(Times!Q:Q,MATCH(CONCATENATE($G206,$A206),Times!$S:$S,0))=0,"",INDEX(Times!Q:Q,MATCH(CONCATENATE($G206,$A206),Times!$S:$S,0))),""))</f>
        <v/>
      </c>
      <c r="R206" s="218" t="str">
        <f>IF(OR(ISBLANK($A206),ISBLANK($G206)),"",IFERROR(IF(INDEX(Times!R:R,MATCH(CONCATENATE($G206,$A206),Times!$S:$S,0))=0,"",INDEX(Times!R:R,MATCH(CONCATENATE($G206,$A206),Times!$S:$S,0))),""))</f>
        <v/>
      </c>
      <c r="S206" s="645"/>
      <c r="T206" s="645"/>
      <c r="U206" s="218"/>
      <c r="V206" s="329"/>
      <c r="W206" s="329"/>
      <c r="X206" s="329"/>
      <c r="Y206" s="329"/>
      <c r="Z206" s="329"/>
      <c r="AA206" s="329"/>
      <c r="AB206" s="329"/>
      <c r="AC206" s="7"/>
      <c r="AD206" s="7"/>
      <c r="AE206" s="7"/>
      <c r="AF206" s="7"/>
      <c r="AG206" s="7"/>
      <c r="AH206" s="7"/>
      <c r="AI206" s="7"/>
      <c r="AJ206" s="7"/>
      <c r="AK206" s="7"/>
    </row>
    <row r="207" spans="1:37" x14ac:dyDescent="0.5">
      <c r="A207" s="218"/>
      <c r="B207" s="634"/>
      <c r="C207" s="647" t="str" cm="1">
        <f t="array" ref="C207">IFERROR(IF(ISBLANK(A207),"",IF(AND(ISBLANK(B207),ISBLANK(E207),ISBLANK(F207)),"",IF(AND(ISBLANK(B207),ISBLANK(E207),NOT(ISBLANK(F207))),_xlfn._xlws.FILTER('Rot.Out'!L:L,'Rot.Out'!B:B=EnterData!F207),IF(AND(ISBLANK(B207),NOT(ISBLANK(E207))),_xlfn._xlws.FILTER(Int.Out!AA:AA,Int.Out!B:B=E207),_xlfn._xlws.FILTER(Make.Trt!D:D,Make.Trt!C:C=B207))))),"")</f>
        <v/>
      </c>
      <c r="D207" s="636"/>
      <c r="E207" s="636"/>
      <c r="F207" s="218"/>
      <c r="G207" s="218"/>
      <c r="H207" s="218"/>
      <c r="I207" s="619" t="s">
        <v>109</v>
      </c>
      <c r="J207" s="619" t="s">
        <v>109</v>
      </c>
      <c r="K207" s="652"/>
      <c r="L207" s="329"/>
      <c r="M207" s="7"/>
      <c r="N207" s="434" t="str">
        <f>IF(OR(ISBLANK($A207),ISBLANK($G207)),"",IFERROR(IF(INDEX(Times!N:N,MATCH(CONCATENATE($G207,$A207),Times!$S:$S,0))=0,"",INDEX(Times!N:N,MATCH(CONCATENATE($G207,$A207),Times!$S:$S,0))),""))</f>
        <v/>
      </c>
      <c r="O207" s="434" t="str">
        <f>IF(OR(ISBLANK($A207),ISBLANK($G207)),"",IFERROR(IF(INDEX(Times!O:O,MATCH(CONCATENATE($G207,$A207),Times!$S:$S,0))=0,"",INDEX(Times!O:O,MATCH(CONCATENATE($G207,$A207),Times!$S:$S,0))),""))</f>
        <v/>
      </c>
      <c r="P207" s="434" t="str">
        <f>IF(OR(ISBLANK($A207),ISBLANK($G207)),"",IFERROR(IF(INDEX(Times!P:P,MATCH(CONCATENATE($G207,$A207),Times!$S:$S,0))=0,"",INDEX(Times!P:P,MATCH(CONCATENATE($G207,$A207),Times!$S:$S,0))),""))</f>
        <v/>
      </c>
      <c r="Q207" s="434" t="str">
        <f>IF(OR(ISBLANK($A207),ISBLANK($G207)),"",IFERROR(IF(INDEX(Times!Q:Q,MATCH(CONCATENATE($G207,$A207),Times!$S:$S,0))=0,"",INDEX(Times!Q:Q,MATCH(CONCATENATE($G207,$A207),Times!$S:$S,0))),""))</f>
        <v/>
      </c>
      <c r="R207" s="218" t="str">
        <f>IF(OR(ISBLANK($A207),ISBLANK($G207)),"",IFERROR(IF(INDEX(Times!R:R,MATCH(CONCATENATE($G207,$A207),Times!$S:$S,0))=0,"",INDEX(Times!R:R,MATCH(CONCATENATE($G207,$A207),Times!$S:$S,0))),""))</f>
        <v/>
      </c>
      <c r="S207" s="645"/>
      <c r="T207" s="645"/>
      <c r="U207" s="218"/>
      <c r="V207" s="329"/>
      <c r="W207" s="329"/>
      <c r="X207" s="329"/>
      <c r="Y207" s="329"/>
      <c r="Z207" s="329"/>
      <c r="AA207" s="329"/>
      <c r="AB207" s="329"/>
      <c r="AC207" s="7"/>
      <c r="AD207" s="7"/>
      <c r="AE207" s="7"/>
      <c r="AF207" s="7"/>
      <c r="AG207" s="7"/>
      <c r="AH207" s="7"/>
      <c r="AI207" s="7"/>
      <c r="AJ207" s="7"/>
      <c r="AK207" s="7"/>
    </row>
    <row r="208" spans="1:37" x14ac:dyDescent="0.5">
      <c r="A208" s="218"/>
      <c r="B208" s="634"/>
      <c r="C208" s="647" t="str" cm="1">
        <f t="array" ref="C208">IFERROR(IF(ISBLANK(A208),"",IF(AND(ISBLANK(B208),ISBLANK(E208),ISBLANK(F208)),"",IF(AND(ISBLANK(B208),ISBLANK(E208),NOT(ISBLANK(F208))),_xlfn._xlws.FILTER('Rot.Out'!L:L,'Rot.Out'!B:B=EnterData!F208),IF(AND(ISBLANK(B208),NOT(ISBLANK(E208))),_xlfn._xlws.FILTER(Int.Out!AA:AA,Int.Out!B:B=E208),_xlfn._xlws.FILTER(Make.Trt!D:D,Make.Trt!C:C=B208))))),"")</f>
        <v/>
      </c>
      <c r="D208" s="636"/>
      <c r="E208" s="636"/>
      <c r="F208" s="218"/>
      <c r="G208" s="218"/>
      <c r="H208" s="218"/>
      <c r="I208" s="619" t="s">
        <v>109</v>
      </c>
      <c r="J208" s="619" t="s">
        <v>109</v>
      </c>
      <c r="K208" s="652"/>
      <c r="L208" s="329"/>
      <c r="M208" s="7"/>
      <c r="N208" s="434" t="str">
        <f>IF(OR(ISBLANK($A208),ISBLANK($G208)),"",IFERROR(IF(INDEX(Times!N:N,MATCH(CONCATENATE($G208,$A208),Times!$S:$S,0))=0,"",INDEX(Times!N:N,MATCH(CONCATENATE($G208,$A208),Times!$S:$S,0))),""))</f>
        <v/>
      </c>
      <c r="O208" s="434" t="str">
        <f>IF(OR(ISBLANK($A208),ISBLANK($G208)),"",IFERROR(IF(INDEX(Times!O:O,MATCH(CONCATENATE($G208,$A208),Times!$S:$S,0))=0,"",INDEX(Times!O:O,MATCH(CONCATENATE($G208,$A208),Times!$S:$S,0))),""))</f>
        <v/>
      </c>
      <c r="P208" s="434" t="str">
        <f>IF(OR(ISBLANK($A208),ISBLANK($G208)),"",IFERROR(IF(INDEX(Times!P:P,MATCH(CONCATENATE($G208,$A208),Times!$S:$S,0))=0,"",INDEX(Times!P:P,MATCH(CONCATENATE($G208,$A208),Times!$S:$S,0))),""))</f>
        <v/>
      </c>
      <c r="Q208" s="434" t="str">
        <f>IF(OR(ISBLANK($A208),ISBLANK($G208)),"",IFERROR(IF(INDEX(Times!Q:Q,MATCH(CONCATENATE($G208,$A208),Times!$S:$S,0))=0,"",INDEX(Times!Q:Q,MATCH(CONCATENATE($G208,$A208),Times!$S:$S,0))),""))</f>
        <v/>
      </c>
      <c r="R208" s="218" t="str">
        <f>IF(OR(ISBLANK($A208),ISBLANK($G208)),"",IFERROR(IF(INDEX(Times!R:R,MATCH(CONCATENATE($G208,$A208),Times!$S:$S,0))=0,"",INDEX(Times!R:R,MATCH(CONCATENATE($G208,$A208),Times!$S:$S,0))),""))</f>
        <v/>
      </c>
      <c r="S208" s="645"/>
      <c r="T208" s="645"/>
      <c r="U208" s="218"/>
      <c r="V208" s="329"/>
      <c r="W208" s="329"/>
      <c r="X208" s="329"/>
      <c r="Y208" s="329"/>
      <c r="Z208" s="329"/>
      <c r="AA208" s="329"/>
      <c r="AB208" s="329"/>
      <c r="AC208" s="7"/>
      <c r="AD208" s="7"/>
      <c r="AE208" s="7"/>
      <c r="AF208" s="7"/>
      <c r="AG208" s="7"/>
      <c r="AH208" s="7"/>
      <c r="AI208" s="7"/>
      <c r="AJ208" s="7"/>
      <c r="AK208" s="7"/>
    </row>
    <row r="209" spans="1:37" x14ac:dyDescent="0.5">
      <c r="A209" s="218"/>
      <c r="B209" s="634"/>
      <c r="C209" s="647" t="str" cm="1">
        <f t="array" ref="C209">IFERROR(IF(ISBLANK(A209),"",IF(AND(ISBLANK(B209),ISBLANK(E209),ISBLANK(F209)),"",IF(AND(ISBLANK(B209),ISBLANK(E209),NOT(ISBLANK(F209))),_xlfn._xlws.FILTER('Rot.Out'!L:L,'Rot.Out'!B:B=EnterData!F209),IF(AND(ISBLANK(B209),NOT(ISBLANK(E209))),_xlfn._xlws.FILTER(Int.Out!AA:AA,Int.Out!B:B=E209),_xlfn._xlws.FILTER(Make.Trt!D:D,Make.Trt!C:C=B209))))),"")</f>
        <v/>
      </c>
      <c r="D209" s="636"/>
      <c r="E209" s="636"/>
      <c r="F209" s="218"/>
      <c r="G209" s="218"/>
      <c r="H209" s="218"/>
      <c r="I209" s="619" t="s">
        <v>109</v>
      </c>
      <c r="J209" s="619" t="s">
        <v>109</v>
      </c>
      <c r="K209" s="652"/>
      <c r="L209" s="329"/>
      <c r="M209" s="7"/>
      <c r="N209" s="434" t="str">
        <f>IF(OR(ISBLANK($A209),ISBLANK($G209)),"",IFERROR(IF(INDEX(Times!N:N,MATCH(CONCATENATE($G209,$A209),Times!$S:$S,0))=0,"",INDEX(Times!N:N,MATCH(CONCATENATE($G209,$A209),Times!$S:$S,0))),""))</f>
        <v/>
      </c>
      <c r="O209" s="434" t="str">
        <f>IF(OR(ISBLANK($A209),ISBLANK($G209)),"",IFERROR(IF(INDEX(Times!O:O,MATCH(CONCATENATE($G209,$A209),Times!$S:$S,0))=0,"",INDEX(Times!O:O,MATCH(CONCATENATE($G209,$A209),Times!$S:$S,0))),""))</f>
        <v/>
      </c>
      <c r="P209" s="434" t="str">
        <f>IF(OR(ISBLANK($A209),ISBLANK($G209)),"",IFERROR(IF(INDEX(Times!P:P,MATCH(CONCATENATE($G209,$A209),Times!$S:$S,0))=0,"",INDEX(Times!P:P,MATCH(CONCATENATE($G209,$A209),Times!$S:$S,0))),""))</f>
        <v/>
      </c>
      <c r="Q209" s="434" t="str">
        <f>IF(OR(ISBLANK($A209),ISBLANK($G209)),"",IFERROR(IF(INDEX(Times!Q:Q,MATCH(CONCATENATE($G209,$A209),Times!$S:$S,0))=0,"",INDEX(Times!Q:Q,MATCH(CONCATENATE($G209,$A209),Times!$S:$S,0))),""))</f>
        <v/>
      </c>
      <c r="R209" s="218" t="str">
        <f>IF(OR(ISBLANK($A209),ISBLANK($G209)),"",IFERROR(IF(INDEX(Times!R:R,MATCH(CONCATENATE($G209,$A209),Times!$S:$S,0))=0,"",INDEX(Times!R:R,MATCH(CONCATENATE($G209,$A209),Times!$S:$S,0))),""))</f>
        <v/>
      </c>
      <c r="S209" s="645"/>
      <c r="T209" s="645"/>
      <c r="U209" s="218"/>
      <c r="V209" s="329"/>
      <c r="W209" s="329"/>
      <c r="X209" s="329"/>
      <c r="Y209" s="329"/>
      <c r="Z209" s="329"/>
      <c r="AA209" s="329"/>
      <c r="AB209" s="329"/>
      <c r="AC209" s="7"/>
      <c r="AD209" s="7"/>
      <c r="AE209" s="7"/>
      <c r="AF209" s="7"/>
      <c r="AG209" s="7"/>
      <c r="AH209" s="7"/>
      <c r="AI209" s="7"/>
      <c r="AJ209" s="7"/>
      <c r="AK209" s="7"/>
    </row>
    <row r="210" spans="1:37" x14ac:dyDescent="0.5">
      <c r="A210" s="218"/>
      <c r="B210" s="634"/>
      <c r="C210" s="647" t="str" cm="1">
        <f t="array" ref="C210">IFERROR(IF(ISBLANK(A210),"",IF(AND(ISBLANK(B210),ISBLANK(E210),ISBLANK(F210)),"",IF(AND(ISBLANK(B210),ISBLANK(E210),NOT(ISBLANK(F210))),_xlfn._xlws.FILTER('Rot.Out'!L:L,'Rot.Out'!B:B=EnterData!F210),IF(AND(ISBLANK(B210),NOT(ISBLANK(E210))),_xlfn._xlws.FILTER(Int.Out!AA:AA,Int.Out!B:B=E210),_xlfn._xlws.FILTER(Make.Trt!D:D,Make.Trt!C:C=B210))))),"")</f>
        <v/>
      </c>
      <c r="D210" s="636"/>
      <c r="E210" s="636"/>
      <c r="F210" s="218"/>
      <c r="G210" s="218"/>
      <c r="H210" s="218"/>
      <c r="I210" s="619" t="s">
        <v>109</v>
      </c>
      <c r="J210" s="619" t="s">
        <v>109</v>
      </c>
      <c r="K210" s="652"/>
      <c r="L210" s="329"/>
      <c r="M210" s="7"/>
      <c r="N210" s="434" t="str">
        <f>IF(OR(ISBLANK($A210),ISBLANK($G210)),"",IFERROR(IF(INDEX(Times!N:N,MATCH(CONCATENATE($G210,$A210),Times!$S:$S,0))=0,"",INDEX(Times!N:N,MATCH(CONCATENATE($G210,$A210),Times!$S:$S,0))),""))</f>
        <v/>
      </c>
      <c r="O210" s="434" t="str">
        <f>IF(OR(ISBLANK($A210),ISBLANK($G210)),"",IFERROR(IF(INDEX(Times!O:O,MATCH(CONCATENATE($G210,$A210),Times!$S:$S,0))=0,"",INDEX(Times!O:O,MATCH(CONCATENATE($G210,$A210),Times!$S:$S,0))),""))</f>
        <v/>
      </c>
      <c r="P210" s="434" t="str">
        <f>IF(OR(ISBLANK($A210),ISBLANK($G210)),"",IFERROR(IF(INDEX(Times!P:P,MATCH(CONCATENATE($G210,$A210),Times!$S:$S,0))=0,"",INDEX(Times!P:P,MATCH(CONCATENATE($G210,$A210),Times!$S:$S,0))),""))</f>
        <v/>
      </c>
      <c r="Q210" s="434" t="str">
        <f>IF(OR(ISBLANK($A210),ISBLANK($G210)),"",IFERROR(IF(INDEX(Times!Q:Q,MATCH(CONCATENATE($G210,$A210),Times!$S:$S,0))=0,"",INDEX(Times!Q:Q,MATCH(CONCATENATE($G210,$A210),Times!$S:$S,0))),""))</f>
        <v/>
      </c>
      <c r="R210" s="218" t="str">
        <f>IF(OR(ISBLANK($A210),ISBLANK($G210)),"",IFERROR(IF(INDEX(Times!R:R,MATCH(CONCATENATE($G210,$A210),Times!$S:$S,0))=0,"",INDEX(Times!R:R,MATCH(CONCATENATE($G210,$A210),Times!$S:$S,0))),""))</f>
        <v/>
      </c>
      <c r="S210" s="645"/>
      <c r="T210" s="645"/>
      <c r="U210" s="218"/>
      <c r="V210" s="329"/>
      <c r="W210" s="329"/>
      <c r="X210" s="329"/>
      <c r="Y210" s="329"/>
      <c r="Z210" s="329"/>
      <c r="AA210" s="329"/>
      <c r="AB210" s="329"/>
      <c r="AC210" s="7"/>
      <c r="AD210" s="7"/>
      <c r="AE210" s="7"/>
      <c r="AF210" s="7"/>
      <c r="AG210" s="7"/>
      <c r="AH210" s="7"/>
      <c r="AI210" s="7"/>
      <c r="AJ210" s="7"/>
      <c r="AK210" s="7"/>
    </row>
    <row r="211" spans="1:37" x14ac:dyDescent="0.5">
      <c r="A211" s="218"/>
      <c r="B211" s="634"/>
      <c r="C211" s="647" t="str" cm="1">
        <f t="array" ref="C211">IFERROR(IF(ISBLANK(A211),"",IF(AND(ISBLANK(B211),ISBLANK(E211),ISBLANK(F211)),"",IF(AND(ISBLANK(B211),ISBLANK(E211),NOT(ISBLANK(F211))),_xlfn._xlws.FILTER('Rot.Out'!L:L,'Rot.Out'!B:B=EnterData!F211),IF(AND(ISBLANK(B211),NOT(ISBLANK(E211))),_xlfn._xlws.FILTER(Int.Out!AA:AA,Int.Out!B:B=E211),_xlfn._xlws.FILTER(Make.Trt!D:D,Make.Trt!C:C=B211))))),"")</f>
        <v/>
      </c>
      <c r="D211" s="636"/>
      <c r="E211" s="636"/>
      <c r="F211" s="218"/>
      <c r="G211" s="218"/>
      <c r="H211" s="218"/>
      <c r="I211" s="619" t="s">
        <v>109</v>
      </c>
      <c r="J211" s="619" t="s">
        <v>109</v>
      </c>
      <c r="K211" s="652"/>
      <c r="L211" s="329"/>
      <c r="M211" s="7"/>
      <c r="N211" s="434" t="str">
        <f>IF(OR(ISBLANK($A211),ISBLANK($G211)),"",IFERROR(IF(INDEX(Times!N:N,MATCH(CONCATENATE($G211,$A211),Times!$S:$S,0))=0,"",INDEX(Times!N:N,MATCH(CONCATENATE($G211,$A211),Times!$S:$S,0))),""))</f>
        <v/>
      </c>
      <c r="O211" s="434" t="str">
        <f>IF(OR(ISBLANK($A211),ISBLANK($G211)),"",IFERROR(IF(INDEX(Times!O:O,MATCH(CONCATENATE($G211,$A211),Times!$S:$S,0))=0,"",INDEX(Times!O:O,MATCH(CONCATENATE($G211,$A211),Times!$S:$S,0))),""))</f>
        <v/>
      </c>
      <c r="P211" s="434" t="str">
        <f>IF(OR(ISBLANK($A211),ISBLANK($G211)),"",IFERROR(IF(INDEX(Times!P:P,MATCH(CONCATENATE($G211,$A211),Times!$S:$S,0))=0,"",INDEX(Times!P:P,MATCH(CONCATENATE($G211,$A211),Times!$S:$S,0))),""))</f>
        <v/>
      </c>
      <c r="Q211" s="434" t="str">
        <f>IF(OR(ISBLANK($A211),ISBLANK($G211)),"",IFERROR(IF(INDEX(Times!Q:Q,MATCH(CONCATENATE($G211,$A211),Times!$S:$S,0))=0,"",INDEX(Times!Q:Q,MATCH(CONCATENATE($G211,$A211),Times!$S:$S,0))),""))</f>
        <v/>
      </c>
      <c r="R211" s="218" t="str">
        <f>IF(OR(ISBLANK($A211),ISBLANK($G211)),"",IFERROR(IF(INDEX(Times!R:R,MATCH(CONCATENATE($G211,$A211),Times!$S:$S,0))=0,"",INDEX(Times!R:R,MATCH(CONCATENATE($G211,$A211),Times!$S:$S,0))),""))</f>
        <v/>
      </c>
      <c r="S211" s="645"/>
      <c r="T211" s="645"/>
      <c r="U211" s="218"/>
      <c r="V211" s="329"/>
      <c r="W211" s="329"/>
      <c r="X211" s="329"/>
      <c r="Y211" s="329"/>
      <c r="Z211" s="329"/>
      <c r="AA211" s="329"/>
      <c r="AB211" s="329"/>
      <c r="AC211" s="7"/>
      <c r="AD211" s="7"/>
      <c r="AE211" s="7"/>
      <c r="AF211" s="7"/>
      <c r="AG211" s="7"/>
      <c r="AH211" s="7"/>
      <c r="AI211" s="7"/>
      <c r="AJ211" s="7"/>
      <c r="AK211" s="7"/>
    </row>
    <row r="212" spans="1:37" x14ac:dyDescent="0.5">
      <c r="A212" s="218"/>
      <c r="B212" s="634"/>
      <c r="C212" s="647" t="str" cm="1">
        <f t="array" ref="C212">IFERROR(IF(ISBLANK(A212),"",IF(AND(ISBLANK(B212),ISBLANK(E212),ISBLANK(F212)),"",IF(AND(ISBLANK(B212),ISBLANK(E212),NOT(ISBLANK(F212))),_xlfn._xlws.FILTER('Rot.Out'!L:L,'Rot.Out'!B:B=EnterData!F212),IF(AND(ISBLANK(B212),NOT(ISBLANK(E212))),_xlfn._xlws.FILTER(Int.Out!AA:AA,Int.Out!B:B=E212),_xlfn._xlws.FILTER(Make.Trt!D:D,Make.Trt!C:C=B212))))),"")</f>
        <v/>
      </c>
      <c r="D212" s="636"/>
      <c r="E212" s="636"/>
      <c r="F212" s="218"/>
      <c r="G212" s="218"/>
      <c r="H212" s="218"/>
      <c r="I212" s="619" t="s">
        <v>109</v>
      </c>
      <c r="J212" s="619" t="s">
        <v>109</v>
      </c>
      <c r="K212" s="652"/>
      <c r="L212" s="329"/>
      <c r="M212" s="7"/>
      <c r="N212" s="434" t="str">
        <f>IF(OR(ISBLANK($A212),ISBLANK($G212)),"",IFERROR(IF(INDEX(Times!N:N,MATCH(CONCATENATE($G212,$A212),Times!$S:$S,0))=0,"",INDEX(Times!N:N,MATCH(CONCATENATE($G212,$A212),Times!$S:$S,0))),""))</f>
        <v/>
      </c>
      <c r="O212" s="434" t="str">
        <f>IF(OR(ISBLANK($A212),ISBLANK($G212)),"",IFERROR(IF(INDEX(Times!O:O,MATCH(CONCATENATE($G212,$A212),Times!$S:$S,0))=0,"",INDEX(Times!O:O,MATCH(CONCATENATE($G212,$A212),Times!$S:$S,0))),""))</f>
        <v/>
      </c>
      <c r="P212" s="434" t="str">
        <f>IF(OR(ISBLANK($A212),ISBLANK($G212)),"",IFERROR(IF(INDEX(Times!P:P,MATCH(CONCATENATE($G212,$A212),Times!$S:$S,0))=0,"",INDEX(Times!P:P,MATCH(CONCATENATE($G212,$A212),Times!$S:$S,0))),""))</f>
        <v/>
      </c>
      <c r="Q212" s="434" t="str">
        <f>IF(OR(ISBLANK($A212),ISBLANK($G212)),"",IFERROR(IF(INDEX(Times!Q:Q,MATCH(CONCATENATE($G212,$A212),Times!$S:$S,0))=0,"",INDEX(Times!Q:Q,MATCH(CONCATENATE($G212,$A212),Times!$S:$S,0))),""))</f>
        <v/>
      </c>
      <c r="R212" s="218" t="str">
        <f>IF(OR(ISBLANK($A212),ISBLANK($G212)),"",IFERROR(IF(INDEX(Times!R:R,MATCH(CONCATENATE($G212,$A212),Times!$S:$S,0))=0,"",INDEX(Times!R:R,MATCH(CONCATENATE($G212,$A212),Times!$S:$S,0))),""))</f>
        <v/>
      </c>
      <c r="S212" s="645"/>
      <c r="T212" s="645"/>
      <c r="U212" s="218"/>
      <c r="V212" s="329"/>
      <c r="W212" s="329"/>
      <c r="X212" s="329"/>
      <c r="Y212" s="329"/>
      <c r="Z212" s="329"/>
      <c r="AA212" s="329"/>
      <c r="AB212" s="329"/>
      <c r="AC212" s="7"/>
      <c r="AD212" s="7"/>
      <c r="AE212" s="7"/>
      <c r="AF212" s="7"/>
      <c r="AG212" s="7"/>
      <c r="AH212" s="7"/>
      <c r="AI212" s="7"/>
      <c r="AJ212" s="7"/>
      <c r="AK212" s="7"/>
    </row>
    <row r="213" spans="1:37" x14ac:dyDescent="0.5">
      <c r="A213" s="218"/>
      <c r="B213" s="634"/>
      <c r="C213" s="647" t="str" cm="1">
        <f t="array" ref="C213">IFERROR(IF(ISBLANK(A213),"",IF(AND(ISBLANK(B213),ISBLANK(E213),ISBLANK(F213)),"",IF(AND(ISBLANK(B213),ISBLANK(E213),NOT(ISBLANK(F213))),_xlfn._xlws.FILTER('Rot.Out'!L:L,'Rot.Out'!B:B=EnterData!F213),IF(AND(ISBLANK(B213),NOT(ISBLANK(E213))),_xlfn._xlws.FILTER(Int.Out!AA:AA,Int.Out!B:B=E213),_xlfn._xlws.FILTER(Make.Trt!D:D,Make.Trt!C:C=B213))))),"")</f>
        <v/>
      </c>
      <c r="D213" s="636"/>
      <c r="E213" s="636"/>
      <c r="F213" s="218"/>
      <c r="G213" s="218"/>
      <c r="H213" s="218"/>
      <c r="I213" s="619" t="s">
        <v>109</v>
      </c>
      <c r="J213" s="619" t="s">
        <v>109</v>
      </c>
      <c r="K213" s="652"/>
      <c r="L213" s="329"/>
      <c r="M213" s="7"/>
      <c r="N213" s="434" t="str">
        <f>IF(OR(ISBLANK($A213),ISBLANK($G213)),"",IFERROR(IF(INDEX(Times!N:N,MATCH(CONCATENATE($G213,$A213),Times!$S:$S,0))=0,"",INDEX(Times!N:N,MATCH(CONCATENATE($G213,$A213),Times!$S:$S,0))),""))</f>
        <v/>
      </c>
      <c r="O213" s="434" t="str">
        <f>IF(OR(ISBLANK($A213),ISBLANK($G213)),"",IFERROR(IF(INDEX(Times!O:O,MATCH(CONCATENATE($G213,$A213),Times!$S:$S,0))=0,"",INDEX(Times!O:O,MATCH(CONCATENATE($G213,$A213),Times!$S:$S,0))),""))</f>
        <v/>
      </c>
      <c r="P213" s="434" t="str">
        <f>IF(OR(ISBLANK($A213),ISBLANK($G213)),"",IFERROR(IF(INDEX(Times!P:P,MATCH(CONCATENATE($G213,$A213),Times!$S:$S,0))=0,"",INDEX(Times!P:P,MATCH(CONCATENATE($G213,$A213),Times!$S:$S,0))),""))</f>
        <v/>
      </c>
      <c r="Q213" s="434" t="str">
        <f>IF(OR(ISBLANK($A213),ISBLANK($G213)),"",IFERROR(IF(INDEX(Times!Q:Q,MATCH(CONCATENATE($G213,$A213),Times!$S:$S,0))=0,"",INDEX(Times!Q:Q,MATCH(CONCATENATE($G213,$A213),Times!$S:$S,0))),""))</f>
        <v/>
      </c>
      <c r="R213" s="218" t="str">
        <f>IF(OR(ISBLANK($A213),ISBLANK($G213)),"",IFERROR(IF(INDEX(Times!R:R,MATCH(CONCATENATE($G213,$A213),Times!$S:$S,0))=0,"",INDEX(Times!R:R,MATCH(CONCATENATE($G213,$A213),Times!$S:$S,0))),""))</f>
        <v/>
      </c>
      <c r="S213" s="645"/>
      <c r="T213" s="645"/>
      <c r="U213" s="218"/>
      <c r="V213" s="329"/>
      <c r="W213" s="329"/>
      <c r="X213" s="329"/>
      <c r="Y213" s="329"/>
      <c r="Z213" s="329"/>
      <c r="AA213" s="329"/>
      <c r="AB213" s="329"/>
      <c r="AC213" s="7"/>
      <c r="AD213" s="7"/>
      <c r="AE213" s="7"/>
      <c r="AF213" s="7"/>
      <c r="AG213" s="7"/>
      <c r="AH213" s="7"/>
      <c r="AI213" s="7"/>
      <c r="AJ213" s="7"/>
      <c r="AK213" s="7"/>
    </row>
    <row r="214" spans="1:37" x14ac:dyDescent="0.5">
      <c r="A214" s="218"/>
      <c r="B214" s="634"/>
      <c r="C214" s="647" t="str" cm="1">
        <f t="array" ref="C214">IFERROR(IF(ISBLANK(A214),"",IF(AND(ISBLANK(B214),ISBLANK(E214),ISBLANK(F214)),"",IF(AND(ISBLANK(B214),ISBLANK(E214),NOT(ISBLANK(F214))),_xlfn._xlws.FILTER('Rot.Out'!L:L,'Rot.Out'!B:B=EnterData!F214),IF(AND(ISBLANK(B214),NOT(ISBLANK(E214))),_xlfn._xlws.FILTER(Int.Out!AA:AA,Int.Out!B:B=E214),_xlfn._xlws.FILTER(Make.Trt!D:D,Make.Trt!C:C=B214))))),"")</f>
        <v/>
      </c>
      <c r="D214" s="636"/>
      <c r="E214" s="636"/>
      <c r="F214" s="218"/>
      <c r="G214" s="218"/>
      <c r="H214" s="218"/>
      <c r="I214" s="619" t="s">
        <v>109</v>
      </c>
      <c r="J214" s="619" t="s">
        <v>109</v>
      </c>
      <c r="K214" s="652"/>
      <c r="L214" s="329"/>
      <c r="M214" s="7"/>
      <c r="N214" s="434" t="str">
        <f>IF(OR(ISBLANK($A214),ISBLANK($G214)),"",IFERROR(IF(INDEX(Times!N:N,MATCH(CONCATENATE($G214,$A214),Times!$S:$S,0))=0,"",INDEX(Times!N:N,MATCH(CONCATENATE($G214,$A214),Times!$S:$S,0))),""))</f>
        <v/>
      </c>
      <c r="O214" s="434" t="str">
        <f>IF(OR(ISBLANK($A214),ISBLANK($G214)),"",IFERROR(IF(INDEX(Times!O:O,MATCH(CONCATENATE($G214,$A214),Times!$S:$S,0))=0,"",INDEX(Times!O:O,MATCH(CONCATENATE($G214,$A214),Times!$S:$S,0))),""))</f>
        <v/>
      </c>
      <c r="P214" s="434" t="str">
        <f>IF(OR(ISBLANK($A214),ISBLANK($G214)),"",IFERROR(IF(INDEX(Times!P:P,MATCH(CONCATENATE($G214,$A214),Times!$S:$S,0))=0,"",INDEX(Times!P:P,MATCH(CONCATENATE($G214,$A214),Times!$S:$S,0))),""))</f>
        <v/>
      </c>
      <c r="Q214" s="434" t="str">
        <f>IF(OR(ISBLANK($A214),ISBLANK($G214)),"",IFERROR(IF(INDEX(Times!Q:Q,MATCH(CONCATENATE($G214,$A214),Times!$S:$S,0))=0,"",INDEX(Times!Q:Q,MATCH(CONCATENATE($G214,$A214),Times!$S:$S,0))),""))</f>
        <v/>
      </c>
      <c r="R214" s="218" t="str">
        <f>IF(OR(ISBLANK($A214),ISBLANK($G214)),"",IFERROR(IF(INDEX(Times!R:R,MATCH(CONCATENATE($G214,$A214),Times!$S:$S,0))=0,"",INDEX(Times!R:R,MATCH(CONCATENATE($G214,$A214),Times!$S:$S,0))),""))</f>
        <v/>
      </c>
      <c r="S214" s="645"/>
      <c r="T214" s="645"/>
      <c r="U214" s="218"/>
      <c r="V214" s="329"/>
      <c r="W214" s="329"/>
      <c r="X214" s="329"/>
      <c r="Y214" s="329"/>
      <c r="Z214" s="329"/>
      <c r="AA214" s="329"/>
      <c r="AB214" s="329"/>
      <c r="AC214" s="7"/>
      <c r="AD214" s="7"/>
      <c r="AE214" s="7"/>
      <c r="AF214" s="7"/>
      <c r="AG214" s="7"/>
      <c r="AH214" s="7"/>
      <c r="AI214" s="7"/>
      <c r="AJ214" s="7"/>
      <c r="AK214" s="7"/>
    </row>
    <row r="215" spans="1:37" x14ac:dyDescent="0.5">
      <c r="A215" s="218"/>
      <c r="B215" s="634"/>
      <c r="C215" s="647" t="str" cm="1">
        <f t="array" ref="C215">IFERROR(IF(ISBLANK(A215),"",IF(AND(ISBLANK(B215),ISBLANK(E215),ISBLANK(F215)),"",IF(AND(ISBLANK(B215),ISBLANK(E215),NOT(ISBLANK(F215))),_xlfn._xlws.FILTER('Rot.Out'!L:L,'Rot.Out'!B:B=EnterData!F215),IF(AND(ISBLANK(B215),NOT(ISBLANK(E215))),_xlfn._xlws.FILTER(Int.Out!AA:AA,Int.Out!B:B=E215),_xlfn._xlws.FILTER(Make.Trt!D:D,Make.Trt!C:C=B215))))),"")</f>
        <v/>
      </c>
      <c r="D215" s="636"/>
      <c r="E215" s="636"/>
      <c r="F215" s="218"/>
      <c r="G215" s="218"/>
      <c r="H215" s="218"/>
      <c r="I215" s="619" t="s">
        <v>109</v>
      </c>
      <c r="J215" s="619" t="s">
        <v>109</v>
      </c>
      <c r="K215" s="652"/>
      <c r="L215" s="329"/>
      <c r="M215" s="7"/>
      <c r="N215" s="434" t="str">
        <f>IF(OR(ISBLANK($A215),ISBLANK($G215)),"",IFERROR(IF(INDEX(Times!N:N,MATCH(CONCATENATE($G215,$A215),Times!$S:$S,0))=0,"",INDEX(Times!N:N,MATCH(CONCATENATE($G215,$A215),Times!$S:$S,0))),""))</f>
        <v/>
      </c>
      <c r="O215" s="434" t="str">
        <f>IF(OR(ISBLANK($A215),ISBLANK($G215)),"",IFERROR(IF(INDEX(Times!O:O,MATCH(CONCATENATE($G215,$A215),Times!$S:$S,0))=0,"",INDEX(Times!O:O,MATCH(CONCATENATE($G215,$A215),Times!$S:$S,0))),""))</f>
        <v/>
      </c>
      <c r="P215" s="434" t="str">
        <f>IF(OR(ISBLANK($A215),ISBLANK($G215)),"",IFERROR(IF(INDEX(Times!P:P,MATCH(CONCATENATE($G215,$A215),Times!$S:$S,0))=0,"",INDEX(Times!P:P,MATCH(CONCATENATE($G215,$A215),Times!$S:$S,0))),""))</f>
        <v/>
      </c>
      <c r="Q215" s="434" t="str">
        <f>IF(OR(ISBLANK($A215),ISBLANK($G215)),"",IFERROR(IF(INDEX(Times!Q:Q,MATCH(CONCATENATE($G215,$A215),Times!$S:$S,0))=0,"",INDEX(Times!Q:Q,MATCH(CONCATENATE($G215,$A215),Times!$S:$S,0))),""))</f>
        <v/>
      </c>
      <c r="R215" s="218" t="str">
        <f>IF(OR(ISBLANK($A215),ISBLANK($G215)),"",IFERROR(IF(INDEX(Times!R:R,MATCH(CONCATENATE($G215,$A215),Times!$S:$S,0))=0,"",INDEX(Times!R:R,MATCH(CONCATENATE($G215,$A215),Times!$S:$S,0))),""))</f>
        <v/>
      </c>
      <c r="S215" s="645"/>
      <c r="T215" s="645"/>
      <c r="U215" s="218"/>
      <c r="V215" s="329"/>
      <c r="W215" s="329"/>
      <c r="X215" s="329"/>
      <c r="Y215" s="329"/>
      <c r="Z215" s="329"/>
      <c r="AA215" s="329"/>
      <c r="AB215" s="329"/>
      <c r="AC215" s="7"/>
      <c r="AD215" s="7"/>
      <c r="AE215" s="7"/>
      <c r="AF215" s="7"/>
      <c r="AG215" s="7"/>
      <c r="AH215" s="7"/>
      <c r="AI215" s="7"/>
      <c r="AJ215" s="7"/>
      <c r="AK215" s="7"/>
    </row>
    <row r="216" spans="1:37" x14ac:dyDescent="0.5">
      <c r="A216" s="218"/>
      <c r="B216" s="634"/>
      <c r="C216" s="647" t="str" cm="1">
        <f t="array" ref="C216">IFERROR(IF(ISBLANK(A216),"",IF(AND(ISBLANK(B216),ISBLANK(E216),ISBLANK(F216)),"",IF(AND(ISBLANK(B216),ISBLANK(E216),NOT(ISBLANK(F216))),_xlfn._xlws.FILTER('Rot.Out'!L:L,'Rot.Out'!B:B=EnterData!F216),IF(AND(ISBLANK(B216),NOT(ISBLANK(E216))),_xlfn._xlws.FILTER(Int.Out!AA:AA,Int.Out!B:B=E216),_xlfn._xlws.FILTER(Make.Trt!D:D,Make.Trt!C:C=B216))))),"")</f>
        <v/>
      </c>
      <c r="D216" s="636"/>
      <c r="E216" s="636"/>
      <c r="F216" s="218"/>
      <c r="G216" s="218"/>
      <c r="H216" s="218"/>
      <c r="I216" s="619" t="s">
        <v>109</v>
      </c>
      <c r="J216" s="619" t="s">
        <v>109</v>
      </c>
      <c r="K216" s="652"/>
      <c r="L216" s="329"/>
      <c r="M216" s="7"/>
      <c r="N216" s="434" t="str">
        <f>IF(OR(ISBLANK($A216),ISBLANK($G216)),"",IFERROR(IF(INDEX(Times!N:N,MATCH(CONCATENATE($G216,$A216),Times!$S:$S,0))=0,"",INDEX(Times!N:N,MATCH(CONCATENATE($G216,$A216),Times!$S:$S,0))),""))</f>
        <v/>
      </c>
      <c r="O216" s="434" t="str">
        <f>IF(OR(ISBLANK($A216),ISBLANK($G216)),"",IFERROR(IF(INDEX(Times!O:O,MATCH(CONCATENATE($G216,$A216),Times!$S:$S,0))=0,"",INDEX(Times!O:O,MATCH(CONCATENATE($G216,$A216),Times!$S:$S,0))),""))</f>
        <v/>
      </c>
      <c r="P216" s="434" t="str">
        <f>IF(OR(ISBLANK($A216),ISBLANK($G216)),"",IFERROR(IF(INDEX(Times!P:P,MATCH(CONCATENATE($G216,$A216),Times!$S:$S,0))=0,"",INDEX(Times!P:P,MATCH(CONCATENATE($G216,$A216),Times!$S:$S,0))),""))</f>
        <v/>
      </c>
      <c r="Q216" s="434" t="str">
        <f>IF(OR(ISBLANK($A216),ISBLANK($G216)),"",IFERROR(IF(INDEX(Times!Q:Q,MATCH(CONCATENATE($G216,$A216),Times!$S:$S,0))=0,"",INDEX(Times!Q:Q,MATCH(CONCATENATE($G216,$A216),Times!$S:$S,0))),""))</f>
        <v/>
      </c>
      <c r="R216" s="218" t="str">
        <f>IF(OR(ISBLANK($A216),ISBLANK($G216)),"",IFERROR(IF(INDEX(Times!R:R,MATCH(CONCATENATE($G216,$A216),Times!$S:$S,0))=0,"",INDEX(Times!R:R,MATCH(CONCATENATE($G216,$A216),Times!$S:$S,0))),""))</f>
        <v/>
      </c>
      <c r="S216" s="645"/>
      <c r="T216" s="645"/>
      <c r="U216" s="218"/>
      <c r="V216" s="329"/>
      <c r="W216" s="329"/>
      <c r="X216" s="329"/>
      <c r="Y216" s="329"/>
      <c r="Z216" s="329"/>
      <c r="AA216" s="329"/>
      <c r="AB216" s="329"/>
      <c r="AC216" s="7"/>
      <c r="AD216" s="7"/>
      <c r="AE216" s="7"/>
      <c r="AF216" s="7"/>
      <c r="AG216" s="7"/>
      <c r="AH216" s="7"/>
      <c r="AI216" s="7"/>
      <c r="AJ216" s="7"/>
      <c r="AK216" s="7"/>
    </row>
    <row r="217" spans="1:37" x14ac:dyDescent="0.5">
      <c r="A217" s="218"/>
      <c r="B217" s="634"/>
      <c r="C217" s="647" t="str" cm="1">
        <f t="array" ref="C217">IFERROR(IF(ISBLANK(A217),"",IF(AND(ISBLANK(B217),ISBLANK(E217),ISBLANK(F217)),"",IF(AND(ISBLANK(B217),ISBLANK(E217),NOT(ISBLANK(F217))),_xlfn._xlws.FILTER('Rot.Out'!L:L,'Rot.Out'!B:B=EnterData!F217),IF(AND(ISBLANK(B217),NOT(ISBLANK(E217))),_xlfn._xlws.FILTER(Int.Out!AA:AA,Int.Out!B:B=E217),_xlfn._xlws.FILTER(Make.Trt!D:D,Make.Trt!C:C=B217))))),"")</f>
        <v/>
      </c>
      <c r="D217" s="636"/>
      <c r="E217" s="636"/>
      <c r="F217" s="218"/>
      <c r="G217" s="218"/>
      <c r="H217" s="218"/>
      <c r="I217" s="619" t="s">
        <v>109</v>
      </c>
      <c r="J217" s="619" t="s">
        <v>109</v>
      </c>
      <c r="K217" s="652"/>
      <c r="L217" s="329"/>
      <c r="M217" s="7"/>
      <c r="N217" s="434" t="str">
        <f>IF(OR(ISBLANK($A217),ISBLANK($G217)),"",IFERROR(IF(INDEX(Times!N:N,MATCH(CONCATENATE($G217,$A217),Times!$S:$S,0))=0,"",INDEX(Times!N:N,MATCH(CONCATENATE($G217,$A217),Times!$S:$S,0))),""))</f>
        <v/>
      </c>
      <c r="O217" s="434" t="str">
        <f>IF(OR(ISBLANK($A217),ISBLANK($G217)),"",IFERROR(IF(INDEX(Times!O:O,MATCH(CONCATENATE($G217,$A217),Times!$S:$S,0))=0,"",INDEX(Times!O:O,MATCH(CONCATENATE($G217,$A217),Times!$S:$S,0))),""))</f>
        <v/>
      </c>
      <c r="P217" s="434" t="str">
        <f>IF(OR(ISBLANK($A217),ISBLANK($G217)),"",IFERROR(IF(INDEX(Times!P:P,MATCH(CONCATENATE($G217,$A217),Times!$S:$S,0))=0,"",INDEX(Times!P:P,MATCH(CONCATENATE($G217,$A217),Times!$S:$S,0))),""))</f>
        <v/>
      </c>
      <c r="Q217" s="434" t="str">
        <f>IF(OR(ISBLANK($A217),ISBLANK($G217)),"",IFERROR(IF(INDEX(Times!Q:Q,MATCH(CONCATENATE($G217,$A217),Times!$S:$S,0))=0,"",INDEX(Times!Q:Q,MATCH(CONCATENATE($G217,$A217),Times!$S:$S,0))),""))</f>
        <v/>
      </c>
      <c r="R217" s="218" t="str">
        <f>IF(OR(ISBLANK($A217),ISBLANK($G217)),"",IFERROR(IF(INDEX(Times!R:R,MATCH(CONCATENATE($G217,$A217),Times!$S:$S,0))=0,"",INDEX(Times!R:R,MATCH(CONCATENATE($G217,$A217),Times!$S:$S,0))),""))</f>
        <v/>
      </c>
      <c r="S217" s="645"/>
      <c r="T217" s="645"/>
      <c r="U217" s="218"/>
      <c r="V217" s="329"/>
      <c r="W217" s="329"/>
      <c r="X217" s="329"/>
      <c r="Y217" s="329"/>
      <c r="Z217" s="329"/>
      <c r="AA217" s="329"/>
      <c r="AB217" s="329"/>
      <c r="AC217" s="7"/>
      <c r="AD217" s="7"/>
      <c r="AE217" s="7"/>
      <c r="AF217" s="7"/>
      <c r="AG217" s="7"/>
      <c r="AH217" s="7"/>
      <c r="AI217" s="7"/>
      <c r="AJ217" s="7"/>
      <c r="AK217" s="7"/>
    </row>
    <row r="218" spans="1:37" x14ac:dyDescent="0.5">
      <c r="A218" s="218"/>
      <c r="B218" s="634"/>
      <c r="C218" s="647" t="str" cm="1">
        <f t="array" ref="C218">IFERROR(IF(ISBLANK(A218),"",IF(AND(ISBLANK(B218),ISBLANK(E218),ISBLANK(F218)),"",IF(AND(ISBLANK(B218),ISBLANK(E218),NOT(ISBLANK(F218))),_xlfn._xlws.FILTER('Rot.Out'!L:L,'Rot.Out'!B:B=EnterData!F218),IF(AND(ISBLANK(B218),NOT(ISBLANK(E218))),_xlfn._xlws.FILTER(Int.Out!AA:AA,Int.Out!B:B=E218),_xlfn._xlws.FILTER(Make.Trt!D:D,Make.Trt!C:C=B218))))),"")</f>
        <v/>
      </c>
      <c r="D218" s="636"/>
      <c r="E218" s="636"/>
      <c r="F218" s="218"/>
      <c r="G218" s="218"/>
      <c r="H218" s="218"/>
      <c r="I218" s="619" t="s">
        <v>109</v>
      </c>
      <c r="J218" s="619" t="s">
        <v>109</v>
      </c>
      <c r="K218" s="652"/>
      <c r="L218" s="329"/>
      <c r="M218" s="7"/>
      <c r="N218" s="434" t="str">
        <f>IF(OR(ISBLANK($A218),ISBLANK($G218)),"",IFERROR(IF(INDEX(Times!N:N,MATCH(CONCATENATE($G218,$A218),Times!$S:$S,0))=0,"",INDEX(Times!N:N,MATCH(CONCATENATE($G218,$A218),Times!$S:$S,0))),""))</f>
        <v/>
      </c>
      <c r="O218" s="434" t="str">
        <f>IF(OR(ISBLANK($A218),ISBLANK($G218)),"",IFERROR(IF(INDEX(Times!O:O,MATCH(CONCATENATE($G218,$A218),Times!$S:$S,0))=0,"",INDEX(Times!O:O,MATCH(CONCATENATE($G218,$A218),Times!$S:$S,0))),""))</f>
        <v/>
      </c>
      <c r="P218" s="434" t="str">
        <f>IF(OR(ISBLANK($A218),ISBLANK($G218)),"",IFERROR(IF(INDEX(Times!P:P,MATCH(CONCATENATE($G218,$A218),Times!$S:$S,0))=0,"",INDEX(Times!P:P,MATCH(CONCATENATE($G218,$A218),Times!$S:$S,0))),""))</f>
        <v/>
      </c>
      <c r="Q218" s="434" t="str">
        <f>IF(OR(ISBLANK($A218),ISBLANK($G218)),"",IFERROR(IF(INDEX(Times!Q:Q,MATCH(CONCATENATE($G218,$A218),Times!$S:$S,0))=0,"",INDEX(Times!Q:Q,MATCH(CONCATENATE($G218,$A218),Times!$S:$S,0))),""))</f>
        <v/>
      </c>
      <c r="R218" s="218" t="str">
        <f>IF(OR(ISBLANK($A218),ISBLANK($G218)),"",IFERROR(IF(INDEX(Times!R:R,MATCH(CONCATENATE($G218,$A218),Times!$S:$S,0))=0,"",INDEX(Times!R:R,MATCH(CONCATENATE($G218,$A218),Times!$S:$S,0))),""))</f>
        <v/>
      </c>
      <c r="S218" s="645"/>
      <c r="T218" s="645"/>
      <c r="U218" s="218"/>
      <c r="V218" s="329"/>
      <c r="W218" s="329"/>
      <c r="X218" s="329"/>
      <c r="Y218" s="329"/>
      <c r="Z218" s="329"/>
      <c r="AA218" s="329"/>
      <c r="AB218" s="329"/>
      <c r="AC218" s="7"/>
      <c r="AD218" s="7"/>
      <c r="AE218" s="7"/>
      <c r="AF218" s="7"/>
      <c r="AG218" s="7"/>
      <c r="AH218" s="7"/>
      <c r="AI218" s="7"/>
      <c r="AJ218" s="7"/>
      <c r="AK218" s="7"/>
    </row>
    <row r="219" spans="1:37" x14ac:dyDescent="0.5">
      <c r="A219" s="218"/>
      <c r="B219" s="634"/>
      <c r="C219" s="647" t="str" cm="1">
        <f t="array" ref="C219">IFERROR(IF(ISBLANK(A219),"",IF(AND(ISBLANK(B219),ISBLANK(E219),ISBLANK(F219)),"",IF(AND(ISBLANK(B219),ISBLANK(E219),NOT(ISBLANK(F219))),_xlfn._xlws.FILTER('Rot.Out'!L:L,'Rot.Out'!B:B=EnterData!F219),IF(AND(ISBLANK(B219),NOT(ISBLANK(E219))),_xlfn._xlws.FILTER(Int.Out!AA:AA,Int.Out!B:B=E219),_xlfn._xlws.FILTER(Make.Trt!D:D,Make.Trt!C:C=B219))))),"")</f>
        <v/>
      </c>
      <c r="D219" s="636"/>
      <c r="E219" s="636"/>
      <c r="F219" s="218"/>
      <c r="G219" s="218"/>
      <c r="H219" s="218"/>
      <c r="I219" s="619" t="s">
        <v>109</v>
      </c>
      <c r="J219" s="619" t="s">
        <v>109</v>
      </c>
      <c r="K219" s="652"/>
      <c r="L219" s="329"/>
      <c r="M219" s="7"/>
      <c r="N219" s="434" t="str">
        <f>IF(OR(ISBLANK($A219),ISBLANK($G219)),"",IFERROR(IF(INDEX(Times!N:N,MATCH(CONCATENATE($G219,$A219),Times!$S:$S,0))=0,"",INDEX(Times!N:N,MATCH(CONCATENATE($G219,$A219),Times!$S:$S,0))),""))</f>
        <v/>
      </c>
      <c r="O219" s="434" t="str">
        <f>IF(OR(ISBLANK($A219),ISBLANK($G219)),"",IFERROR(IF(INDEX(Times!O:O,MATCH(CONCATENATE($G219,$A219),Times!$S:$S,0))=0,"",INDEX(Times!O:O,MATCH(CONCATENATE($G219,$A219),Times!$S:$S,0))),""))</f>
        <v/>
      </c>
      <c r="P219" s="434" t="str">
        <f>IF(OR(ISBLANK($A219),ISBLANK($G219)),"",IFERROR(IF(INDEX(Times!P:P,MATCH(CONCATENATE($G219,$A219),Times!$S:$S,0))=0,"",INDEX(Times!P:P,MATCH(CONCATENATE($G219,$A219),Times!$S:$S,0))),""))</f>
        <v/>
      </c>
      <c r="Q219" s="434" t="str">
        <f>IF(OR(ISBLANK($A219),ISBLANK($G219)),"",IFERROR(IF(INDEX(Times!Q:Q,MATCH(CONCATENATE($G219,$A219),Times!$S:$S,0))=0,"",INDEX(Times!Q:Q,MATCH(CONCATENATE($G219,$A219),Times!$S:$S,0))),""))</f>
        <v/>
      </c>
      <c r="R219" s="218" t="str">
        <f>IF(OR(ISBLANK($A219),ISBLANK($G219)),"",IFERROR(IF(INDEX(Times!R:R,MATCH(CONCATENATE($G219,$A219),Times!$S:$S,0))=0,"",INDEX(Times!R:R,MATCH(CONCATENATE($G219,$A219),Times!$S:$S,0))),""))</f>
        <v/>
      </c>
      <c r="S219" s="645"/>
      <c r="T219" s="645"/>
      <c r="U219" s="218"/>
      <c r="V219" s="329"/>
      <c r="W219" s="329"/>
      <c r="X219" s="329"/>
      <c r="Y219" s="329"/>
      <c r="Z219" s="329"/>
      <c r="AA219" s="329"/>
      <c r="AB219" s="329"/>
      <c r="AC219" s="7"/>
      <c r="AD219" s="7"/>
      <c r="AE219" s="7"/>
      <c r="AF219" s="7"/>
      <c r="AG219" s="7"/>
      <c r="AH219" s="7"/>
      <c r="AI219" s="7"/>
      <c r="AJ219" s="7"/>
      <c r="AK219" s="7"/>
    </row>
    <row r="220" spans="1:37" x14ac:dyDescent="0.5">
      <c r="A220" s="218"/>
      <c r="B220" s="634"/>
      <c r="C220" s="647" t="str" cm="1">
        <f t="array" ref="C220">IFERROR(IF(ISBLANK(A220),"",IF(AND(ISBLANK(B220),ISBLANK(E220),ISBLANK(F220)),"",IF(AND(ISBLANK(B220),ISBLANK(E220),NOT(ISBLANK(F220))),_xlfn._xlws.FILTER('Rot.Out'!L:L,'Rot.Out'!B:B=EnterData!F220),IF(AND(ISBLANK(B220),NOT(ISBLANK(E220))),_xlfn._xlws.FILTER(Int.Out!AA:AA,Int.Out!B:B=E220),_xlfn._xlws.FILTER(Make.Trt!D:D,Make.Trt!C:C=B220))))),"")</f>
        <v/>
      </c>
      <c r="D220" s="636"/>
      <c r="E220" s="636"/>
      <c r="F220" s="218"/>
      <c r="G220" s="218"/>
      <c r="H220" s="218"/>
      <c r="I220" s="619" t="s">
        <v>109</v>
      </c>
      <c r="J220" s="619" t="s">
        <v>109</v>
      </c>
      <c r="K220" s="652"/>
      <c r="L220" s="329"/>
      <c r="M220" s="7"/>
      <c r="N220" s="434" t="str">
        <f>IF(OR(ISBLANK($A220),ISBLANK($G220)),"",IFERROR(IF(INDEX(Times!N:N,MATCH(CONCATENATE($G220,$A220),Times!$S:$S,0))=0,"",INDEX(Times!N:N,MATCH(CONCATENATE($G220,$A220),Times!$S:$S,0))),""))</f>
        <v/>
      </c>
      <c r="O220" s="434" t="str">
        <f>IF(OR(ISBLANK($A220),ISBLANK($G220)),"",IFERROR(IF(INDEX(Times!O:O,MATCH(CONCATENATE($G220,$A220),Times!$S:$S,0))=0,"",INDEX(Times!O:O,MATCH(CONCATENATE($G220,$A220),Times!$S:$S,0))),""))</f>
        <v/>
      </c>
      <c r="P220" s="434" t="str">
        <f>IF(OR(ISBLANK($A220),ISBLANK($G220)),"",IFERROR(IF(INDEX(Times!P:P,MATCH(CONCATENATE($G220,$A220),Times!$S:$S,0))=0,"",INDEX(Times!P:P,MATCH(CONCATENATE($G220,$A220),Times!$S:$S,0))),""))</f>
        <v/>
      </c>
      <c r="Q220" s="434" t="str">
        <f>IF(OR(ISBLANK($A220),ISBLANK($G220)),"",IFERROR(IF(INDEX(Times!Q:Q,MATCH(CONCATENATE($G220,$A220),Times!$S:$S,0))=0,"",INDEX(Times!Q:Q,MATCH(CONCATENATE($G220,$A220),Times!$S:$S,0))),""))</f>
        <v/>
      </c>
      <c r="R220" s="218" t="str">
        <f>IF(OR(ISBLANK($A220),ISBLANK($G220)),"",IFERROR(IF(INDEX(Times!R:R,MATCH(CONCATENATE($G220,$A220),Times!$S:$S,0))=0,"",INDEX(Times!R:R,MATCH(CONCATENATE($G220,$A220),Times!$S:$S,0))),""))</f>
        <v/>
      </c>
      <c r="S220" s="645"/>
      <c r="T220" s="645"/>
      <c r="U220" s="218"/>
      <c r="V220" s="329"/>
      <c r="W220" s="329"/>
      <c r="X220" s="329"/>
      <c r="Y220" s="329"/>
      <c r="Z220" s="329"/>
      <c r="AA220" s="329"/>
      <c r="AB220" s="329"/>
      <c r="AC220" s="7"/>
      <c r="AD220" s="7"/>
      <c r="AE220" s="7"/>
      <c r="AF220" s="7"/>
      <c r="AG220" s="7"/>
      <c r="AH220" s="7"/>
      <c r="AI220" s="7"/>
      <c r="AJ220" s="7"/>
      <c r="AK220" s="7"/>
    </row>
    <row r="221" spans="1:37" x14ac:dyDescent="0.5">
      <c r="A221" s="218"/>
      <c r="B221" s="634"/>
      <c r="C221" s="647" t="str" cm="1">
        <f t="array" ref="C221">IFERROR(IF(ISBLANK(A221),"",IF(AND(ISBLANK(B221),ISBLANK(E221),ISBLANK(F221)),"",IF(AND(ISBLANK(B221),ISBLANK(E221),NOT(ISBLANK(F221))),_xlfn._xlws.FILTER('Rot.Out'!L:L,'Rot.Out'!B:B=EnterData!F221),IF(AND(ISBLANK(B221),NOT(ISBLANK(E221))),_xlfn._xlws.FILTER(Int.Out!AA:AA,Int.Out!B:B=E221),_xlfn._xlws.FILTER(Make.Trt!D:D,Make.Trt!C:C=B221))))),"")</f>
        <v/>
      </c>
      <c r="D221" s="636"/>
      <c r="E221" s="636"/>
      <c r="F221" s="218"/>
      <c r="G221" s="218"/>
      <c r="H221" s="218"/>
      <c r="I221" s="619" t="s">
        <v>109</v>
      </c>
      <c r="J221" s="619" t="s">
        <v>109</v>
      </c>
      <c r="K221" s="652"/>
      <c r="L221" s="329"/>
      <c r="M221" s="7"/>
      <c r="N221" s="434" t="str">
        <f>IF(OR(ISBLANK($A221),ISBLANK($G221)),"",IFERROR(IF(INDEX(Times!N:N,MATCH(CONCATENATE($G221,$A221),Times!$S:$S,0))=0,"",INDEX(Times!N:N,MATCH(CONCATENATE($G221,$A221),Times!$S:$S,0))),""))</f>
        <v/>
      </c>
      <c r="O221" s="434" t="str">
        <f>IF(OR(ISBLANK($A221),ISBLANK($G221)),"",IFERROR(IF(INDEX(Times!O:O,MATCH(CONCATENATE($G221,$A221),Times!$S:$S,0))=0,"",INDEX(Times!O:O,MATCH(CONCATENATE($G221,$A221),Times!$S:$S,0))),""))</f>
        <v/>
      </c>
      <c r="P221" s="434" t="str">
        <f>IF(OR(ISBLANK($A221),ISBLANK($G221)),"",IFERROR(IF(INDEX(Times!P:P,MATCH(CONCATENATE($G221,$A221),Times!$S:$S,0))=0,"",INDEX(Times!P:P,MATCH(CONCATENATE($G221,$A221),Times!$S:$S,0))),""))</f>
        <v/>
      </c>
      <c r="Q221" s="434" t="str">
        <f>IF(OR(ISBLANK($A221),ISBLANK($G221)),"",IFERROR(IF(INDEX(Times!Q:Q,MATCH(CONCATENATE($G221,$A221),Times!$S:$S,0))=0,"",INDEX(Times!Q:Q,MATCH(CONCATENATE($G221,$A221),Times!$S:$S,0))),""))</f>
        <v/>
      </c>
      <c r="R221" s="218" t="str">
        <f>IF(OR(ISBLANK($A221),ISBLANK($G221)),"",IFERROR(IF(INDEX(Times!R:R,MATCH(CONCATENATE($G221,$A221),Times!$S:$S,0))=0,"",INDEX(Times!R:R,MATCH(CONCATENATE($G221,$A221),Times!$S:$S,0))),""))</f>
        <v/>
      </c>
      <c r="S221" s="645"/>
      <c r="T221" s="645"/>
      <c r="U221" s="218"/>
      <c r="V221" s="329"/>
      <c r="W221" s="329"/>
      <c r="X221" s="329"/>
      <c r="Y221" s="329"/>
      <c r="Z221" s="329"/>
      <c r="AA221" s="329"/>
      <c r="AB221" s="329"/>
      <c r="AC221" s="7"/>
      <c r="AD221" s="7"/>
      <c r="AE221" s="7"/>
      <c r="AF221" s="7"/>
      <c r="AG221" s="7"/>
      <c r="AH221" s="7"/>
      <c r="AI221" s="7"/>
      <c r="AJ221" s="7"/>
      <c r="AK221" s="7"/>
    </row>
    <row r="222" spans="1:37" x14ac:dyDescent="0.5">
      <c r="A222" s="218"/>
      <c r="B222" s="634"/>
      <c r="C222" s="647" t="str" cm="1">
        <f t="array" ref="C222">IFERROR(IF(ISBLANK(A222),"",IF(AND(ISBLANK(B222),ISBLANK(E222),ISBLANK(F222)),"",IF(AND(ISBLANK(B222),ISBLANK(E222),NOT(ISBLANK(F222))),_xlfn._xlws.FILTER('Rot.Out'!L:L,'Rot.Out'!B:B=EnterData!F222),IF(AND(ISBLANK(B222),NOT(ISBLANK(E222))),_xlfn._xlws.FILTER(Int.Out!AA:AA,Int.Out!B:B=E222),_xlfn._xlws.FILTER(Make.Trt!D:D,Make.Trt!C:C=B222))))),"")</f>
        <v/>
      </c>
      <c r="D222" s="636"/>
      <c r="E222" s="636"/>
      <c r="F222" s="218"/>
      <c r="G222" s="218"/>
      <c r="H222" s="218"/>
      <c r="I222" s="619" t="s">
        <v>109</v>
      </c>
      <c r="J222" s="619" t="s">
        <v>109</v>
      </c>
      <c r="K222" s="652"/>
      <c r="L222" s="329"/>
      <c r="M222" s="7"/>
      <c r="N222" s="434" t="str">
        <f>IF(OR(ISBLANK($A222),ISBLANK($G222)),"",IFERROR(IF(INDEX(Times!N:N,MATCH(CONCATENATE($G222,$A222),Times!$S:$S,0))=0,"",INDEX(Times!N:N,MATCH(CONCATENATE($G222,$A222),Times!$S:$S,0))),""))</f>
        <v/>
      </c>
      <c r="O222" s="434" t="str">
        <f>IF(OR(ISBLANK($A222),ISBLANK($G222)),"",IFERROR(IF(INDEX(Times!O:O,MATCH(CONCATENATE($G222,$A222),Times!$S:$S,0))=0,"",INDEX(Times!O:O,MATCH(CONCATENATE($G222,$A222),Times!$S:$S,0))),""))</f>
        <v/>
      </c>
      <c r="P222" s="434" t="str">
        <f>IF(OR(ISBLANK($A222),ISBLANK($G222)),"",IFERROR(IF(INDEX(Times!P:P,MATCH(CONCATENATE($G222,$A222),Times!$S:$S,0))=0,"",INDEX(Times!P:P,MATCH(CONCATENATE($G222,$A222),Times!$S:$S,0))),""))</f>
        <v/>
      </c>
      <c r="Q222" s="434" t="str">
        <f>IF(OR(ISBLANK($A222),ISBLANK($G222)),"",IFERROR(IF(INDEX(Times!Q:Q,MATCH(CONCATENATE($G222,$A222),Times!$S:$S,0))=0,"",INDEX(Times!Q:Q,MATCH(CONCATENATE($G222,$A222),Times!$S:$S,0))),""))</f>
        <v/>
      </c>
      <c r="R222" s="218" t="str">
        <f>IF(OR(ISBLANK($A222),ISBLANK($G222)),"",IFERROR(IF(INDEX(Times!R:R,MATCH(CONCATENATE($G222,$A222),Times!$S:$S,0))=0,"",INDEX(Times!R:R,MATCH(CONCATENATE($G222,$A222),Times!$S:$S,0))),""))</f>
        <v/>
      </c>
      <c r="S222" s="645"/>
      <c r="T222" s="645"/>
      <c r="U222" s="218"/>
      <c r="V222" s="329"/>
      <c r="W222" s="329"/>
      <c r="X222" s="329"/>
      <c r="Y222" s="329"/>
      <c r="Z222" s="329"/>
      <c r="AA222" s="329"/>
      <c r="AB222" s="329"/>
      <c r="AC222" s="7"/>
      <c r="AD222" s="7"/>
      <c r="AE222" s="7"/>
      <c r="AF222" s="7"/>
      <c r="AG222" s="7"/>
      <c r="AH222" s="7"/>
      <c r="AI222" s="7"/>
      <c r="AJ222" s="7"/>
      <c r="AK222" s="7"/>
    </row>
    <row r="223" spans="1:37" x14ac:dyDescent="0.5">
      <c r="A223" s="218"/>
      <c r="B223" s="634"/>
      <c r="C223" s="647" t="str" cm="1">
        <f t="array" ref="C223">IFERROR(IF(ISBLANK(A223),"",IF(AND(ISBLANK(B223),ISBLANK(E223),ISBLANK(F223)),"",IF(AND(ISBLANK(B223),ISBLANK(E223),NOT(ISBLANK(F223))),_xlfn._xlws.FILTER('Rot.Out'!L:L,'Rot.Out'!B:B=EnterData!F223),IF(AND(ISBLANK(B223),NOT(ISBLANK(E223))),_xlfn._xlws.FILTER(Int.Out!AA:AA,Int.Out!B:B=E223),_xlfn._xlws.FILTER(Make.Trt!D:D,Make.Trt!C:C=B223))))),"")</f>
        <v/>
      </c>
      <c r="D223" s="636"/>
      <c r="E223" s="636"/>
      <c r="F223" s="218"/>
      <c r="G223" s="218"/>
      <c r="H223" s="218"/>
      <c r="I223" s="619" t="s">
        <v>109</v>
      </c>
      <c r="J223" s="619" t="s">
        <v>109</v>
      </c>
      <c r="K223" s="652"/>
      <c r="L223" s="329"/>
      <c r="M223" s="7"/>
      <c r="N223" s="434" t="str">
        <f>IF(OR(ISBLANK($A223),ISBLANK($G223)),"",IFERROR(IF(INDEX(Times!N:N,MATCH(CONCATENATE($G223,$A223),Times!$S:$S,0))=0,"",INDEX(Times!N:N,MATCH(CONCATENATE($G223,$A223),Times!$S:$S,0))),""))</f>
        <v/>
      </c>
      <c r="O223" s="434" t="str">
        <f>IF(OR(ISBLANK($A223),ISBLANK($G223)),"",IFERROR(IF(INDEX(Times!O:O,MATCH(CONCATENATE($G223,$A223),Times!$S:$S,0))=0,"",INDEX(Times!O:O,MATCH(CONCATENATE($G223,$A223),Times!$S:$S,0))),""))</f>
        <v/>
      </c>
      <c r="P223" s="434" t="str">
        <f>IF(OR(ISBLANK($A223),ISBLANK($G223)),"",IFERROR(IF(INDEX(Times!P:P,MATCH(CONCATENATE($G223,$A223),Times!$S:$S,0))=0,"",INDEX(Times!P:P,MATCH(CONCATENATE($G223,$A223),Times!$S:$S,0))),""))</f>
        <v/>
      </c>
      <c r="Q223" s="434" t="str">
        <f>IF(OR(ISBLANK($A223),ISBLANK($G223)),"",IFERROR(IF(INDEX(Times!Q:Q,MATCH(CONCATENATE($G223,$A223),Times!$S:$S,0))=0,"",INDEX(Times!Q:Q,MATCH(CONCATENATE($G223,$A223),Times!$S:$S,0))),""))</f>
        <v/>
      </c>
      <c r="R223" s="218" t="str">
        <f>IF(OR(ISBLANK($A223),ISBLANK($G223)),"",IFERROR(IF(INDEX(Times!R:R,MATCH(CONCATENATE($G223,$A223),Times!$S:$S,0))=0,"",INDEX(Times!R:R,MATCH(CONCATENATE($G223,$A223),Times!$S:$S,0))),""))</f>
        <v/>
      </c>
      <c r="S223" s="645"/>
      <c r="T223" s="645"/>
      <c r="U223" s="218"/>
      <c r="V223" s="329"/>
      <c r="W223" s="329"/>
      <c r="X223" s="329"/>
      <c r="Y223" s="329"/>
      <c r="Z223" s="329"/>
      <c r="AA223" s="329"/>
      <c r="AB223" s="329"/>
      <c r="AC223" s="7"/>
      <c r="AD223" s="7"/>
      <c r="AE223" s="7"/>
      <c r="AF223" s="7"/>
      <c r="AG223" s="7"/>
      <c r="AH223" s="7"/>
      <c r="AI223" s="7"/>
      <c r="AJ223" s="7"/>
      <c r="AK223" s="7"/>
    </row>
    <row r="224" spans="1:37" x14ac:dyDescent="0.5">
      <c r="A224" s="218"/>
      <c r="B224" s="634"/>
      <c r="C224" s="647" t="str" cm="1">
        <f t="array" ref="C224">IFERROR(IF(ISBLANK(A224),"",IF(AND(ISBLANK(B224),ISBLANK(E224),ISBLANK(F224)),"",IF(AND(ISBLANK(B224),ISBLANK(E224),NOT(ISBLANK(F224))),_xlfn._xlws.FILTER('Rot.Out'!L:L,'Rot.Out'!B:B=EnterData!F224),IF(AND(ISBLANK(B224),NOT(ISBLANK(E224))),_xlfn._xlws.FILTER(Int.Out!AA:AA,Int.Out!B:B=E224),_xlfn._xlws.FILTER(Make.Trt!D:D,Make.Trt!C:C=B224))))),"")</f>
        <v/>
      </c>
      <c r="D224" s="636"/>
      <c r="E224" s="636"/>
      <c r="F224" s="218"/>
      <c r="G224" s="218"/>
      <c r="H224" s="218"/>
      <c r="I224" s="619" t="s">
        <v>109</v>
      </c>
      <c r="J224" s="619" t="s">
        <v>109</v>
      </c>
      <c r="K224" s="652"/>
      <c r="L224" s="329"/>
      <c r="M224" s="7"/>
      <c r="N224" s="434" t="str">
        <f>IF(OR(ISBLANK($A224),ISBLANK($G224)),"",IFERROR(IF(INDEX(Times!N:N,MATCH(CONCATENATE($G224,$A224),Times!$S:$S,0))=0,"",INDEX(Times!N:N,MATCH(CONCATENATE($G224,$A224),Times!$S:$S,0))),""))</f>
        <v/>
      </c>
      <c r="O224" s="434" t="str">
        <f>IF(OR(ISBLANK($A224),ISBLANK($G224)),"",IFERROR(IF(INDEX(Times!O:O,MATCH(CONCATENATE($G224,$A224),Times!$S:$S,0))=0,"",INDEX(Times!O:O,MATCH(CONCATENATE($G224,$A224),Times!$S:$S,0))),""))</f>
        <v/>
      </c>
      <c r="P224" s="434" t="str">
        <f>IF(OR(ISBLANK($A224),ISBLANK($G224)),"",IFERROR(IF(INDEX(Times!P:P,MATCH(CONCATENATE($G224,$A224),Times!$S:$S,0))=0,"",INDEX(Times!P:P,MATCH(CONCATENATE($G224,$A224),Times!$S:$S,0))),""))</f>
        <v/>
      </c>
      <c r="Q224" s="434" t="str">
        <f>IF(OR(ISBLANK($A224),ISBLANK($G224)),"",IFERROR(IF(INDEX(Times!Q:Q,MATCH(CONCATENATE($G224,$A224),Times!$S:$S,0))=0,"",INDEX(Times!Q:Q,MATCH(CONCATENATE($G224,$A224),Times!$S:$S,0))),""))</f>
        <v/>
      </c>
      <c r="R224" s="218" t="str">
        <f>IF(OR(ISBLANK($A224),ISBLANK($G224)),"",IFERROR(IF(INDEX(Times!R:R,MATCH(CONCATENATE($G224,$A224),Times!$S:$S,0))=0,"",INDEX(Times!R:R,MATCH(CONCATENATE($G224,$A224),Times!$S:$S,0))),""))</f>
        <v/>
      </c>
      <c r="S224" s="645"/>
      <c r="T224" s="645"/>
      <c r="U224" s="218"/>
      <c r="V224" s="329"/>
      <c r="W224" s="329"/>
      <c r="X224" s="329"/>
      <c r="Y224" s="329"/>
      <c r="Z224" s="329"/>
      <c r="AA224" s="329"/>
      <c r="AB224" s="329"/>
      <c r="AC224" s="7"/>
      <c r="AD224" s="7"/>
      <c r="AE224" s="7"/>
      <c r="AF224" s="7"/>
      <c r="AG224" s="7"/>
      <c r="AH224" s="7"/>
      <c r="AI224" s="7"/>
      <c r="AJ224" s="7"/>
      <c r="AK224" s="7"/>
    </row>
    <row r="225" spans="1:37" x14ac:dyDescent="0.5">
      <c r="A225" s="218"/>
      <c r="B225" s="634"/>
      <c r="C225" s="647" t="str" cm="1">
        <f t="array" ref="C225">IFERROR(IF(ISBLANK(A225),"",IF(AND(ISBLANK(B225),ISBLANK(E225),ISBLANK(F225)),"",IF(AND(ISBLANK(B225),ISBLANK(E225),NOT(ISBLANK(F225))),_xlfn._xlws.FILTER('Rot.Out'!L:L,'Rot.Out'!B:B=EnterData!F225),IF(AND(ISBLANK(B225),NOT(ISBLANK(E225))),_xlfn._xlws.FILTER(Int.Out!AA:AA,Int.Out!B:B=E225),_xlfn._xlws.FILTER(Make.Trt!D:D,Make.Trt!C:C=B225))))),"")</f>
        <v/>
      </c>
      <c r="D225" s="636"/>
      <c r="E225" s="636"/>
      <c r="F225" s="218"/>
      <c r="G225" s="218"/>
      <c r="H225" s="218"/>
      <c r="I225" s="619" t="s">
        <v>109</v>
      </c>
      <c r="J225" s="619" t="s">
        <v>109</v>
      </c>
      <c r="K225" s="652"/>
      <c r="L225" s="329"/>
      <c r="M225" s="7"/>
      <c r="N225" s="434" t="str">
        <f>IF(OR(ISBLANK($A225),ISBLANK($G225)),"",IFERROR(IF(INDEX(Times!N:N,MATCH(CONCATENATE($G225,$A225),Times!$S:$S,0))=0,"",INDEX(Times!N:N,MATCH(CONCATENATE($G225,$A225),Times!$S:$S,0))),""))</f>
        <v/>
      </c>
      <c r="O225" s="434" t="str">
        <f>IF(OR(ISBLANK($A225),ISBLANK($G225)),"",IFERROR(IF(INDEX(Times!O:O,MATCH(CONCATENATE($G225,$A225),Times!$S:$S,0))=0,"",INDEX(Times!O:O,MATCH(CONCATENATE($G225,$A225),Times!$S:$S,0))),""))</f>
        <v/>
      </c>
      <c r="P225" s="434" t="str">
        <f>IF(OR(ISBLANK($A225),ISBLANK($G225)),"",IFERROR(IF(INDEX(Times!P:P,MATCH(CONCATENATE($G225,$A225),Times!$S:$S,0))=0,"",INDEX(Times!P:P,MATCH(CONCATENATE($G225,$A225),Times!$S:$S,0))),""))</f>
        <v/>
      </c>
      <c r="Q225" s="434" t="str">
        <f>IF(OR(ISBLANK($A225),ISBLANK($G225)),"",IFERROR(IF(INDEX(Times!Q:Q,MATCH(CONCATENATE($G225,$A225),Times!$S:$S,0))=0,"",INDEX(Times!Q:Q,MATCH(CONCATENATE($G225,$A225),Times!$S:$S,0))),""))</f>
        <v/>
      </c>
      <c r="R225" s="218" t="str">
        <f>IF(OR(ISBLANK($A225),ISBLANK($G225)),"",IFERROR(IF(INDEX(Times!R:R,MATCH(CONCATENATE($G225,$A225),Times!$S:$S,0))=0,"",INDEX(Times!R:R,MATCH(CONCATENATE($G225,$A225),Times!$S:$S,0))),""))</f>
        <v/>
      </c>
      <c r="S225" s="645"/>
      <c r="T225" s="645"/>
      <c r="U225" s="218"/>
      <c r="V225" s="329"/>
      <c r="W225" s="329"/>
      <c r="X225" s="329"/>
      <c r="Y225" s="329"/>
      <c r="Z225" s="329"/>
      <c r="AA225" s="329"/>
      <c r="AB225" s="329"/>
      <c r="AC225" s="7"/>
      <c r="AD225" s="7"/>
      <c r="AE225" s="7"/>
      <c r="AF225" s="7"/>
      <c r="AG225" s="7"/>
      <c r="AH225" s="7"/>
      <c r="AI225" s="7"/>
      <c r="AJ225" s="7"/>
      <c r="AK225" s="7"/>
    </row>
    <row r="226" spans="1:37" x14ac:dyDescent="0.5">
      <c r="A226" s="218"/>
      <c r="B226" s="634"/>
      <c r="C226" s="647" t="str" cm="1">
        <f t="array" ref="C226">IFERROR(IF(ISBLANK(A226),"",IF(AND(ISBLANK(B226),ISBLANK(E226),ISBLANK(F226)),"",IF(AND(ISBLANK(B226),ISBLANK(E226),NOT(ISBLANK(F226))),_xlfn._xlws.FILTER('Rot.Out'!L:L,'Rot.Out'!B:B=EnterData!F226),IF(AND(ISBLANK(B226),NOT(ISBLANK(E226))),_xlfn._xlws.FILTER(Int.Out!AA:AA,Int.Out!B:B=E226),_xlfn._xlws.FILTER(Make.Trt!D:D,Make.Trt!C:C=B226))))),"")</f>
        <v/>
      </c>
      <c r="D226" s="636"/>
      <c r="E226" s="636"/>
      <c r="F226" s="218"/>
      <c r="G226" s="218"/>
      <c r="H226" s="218"/>
      <c r="I226" s="619" t="s">
        <v>109</v>
      </c>
      <c r="J226" s="619" t="s">
        <v>109</v>
      </c>
      <c r="K226" s="652"/>
      <c r="L226" s="329"/>
      <c r="M226" s="7"/>
      <c r="N226" s="434" t="str">
        <f>IF(OR(ISBLANK($A226),ISBLANK($G226)),"",IFERROR(IF(INDEX(Times!N:N,MATCH(CONCATENATE($G226,$A226),Times!$S:$S,0))=0,"",INDEX(Times!N:N,MATCH(CONCATENATE($G226,$A226),Times!$S:$S,0))),""))</f>
        <v/>
      </c>
      <c r="O226" s="434" t="str">
        <f>IF(OR(ISBLANK($A226),ISBLANK($G226)),"",IFERROR(IF(INDEX(Times!O:O,MATCH(CONCATENATE($G226,$A226),Times!$S:$S,0))=0,"",INDEX(Times!O:O,MATCH(CONCATENATE($G226,$A226),Times!$S:$S,0))),""))</f>
        <v/>
      </c>
      <c r="P226" s="434" t="str">
        <f>IF(OR(ISBLANK($A226),ISBLANK($G226)),"",IFERROR(IF(INDEX(Times!P:P,MATCH(CONCATENATE($G226,$A226),Times!$S:$S,0))=0,"",INDEX(Times!P:P,MATCH(CONCATENATE($G226,$A226),Times!$S:$S,0))),""))</f>
        <v/>
      </c>
      <c r="Q226" s="434" t="str">
        <f>IF(OR(ISBLANK($A226),ISBLANK($G226)),"",IFERROR(IF(INDEX(Times!Q:Q,MATCH(CONCATENATE($G226,$A226),Times!$S:$S,0))=0,"",INDEX(Times!Q:Q,MATCH(CONCATENATE($G226,$A226),Times!$S:$S,0))),""))</f>
        <v/>
      </c>
      <c r="R226" s="218" t="str">
        <f>IF(OR(ISBLANK($A226),ISBLANK($G226)),"",IFERROR(IF(INDEX(Times!R:R,MATCH(CONCATENATE($G226,$A226),Times!$S:$S,0))=0,"",INDEX(Times!R:R,MATCH(CONCATENATE($G226,$A226),Times!$S:$S,0))),""))</f>
        <v/>
      </c>
      <c r="S226" s="645"/>
      <c r="T226" s="645"/>
      <c r="U226" s="218"/>
      <c r="V226" s="329"/>
      <c r="W226" s="329"/>
      <c r="X226" s="329"/>
      <c r="Y226" s="329"/>
      <c r="Z226" s="329"/>
      <c r="AA226" s="329"/>
      <c r="AB226" s="329"/>
      <c r="AC226" s="7"/>
      <c r="AD226" s="7"/>
      <c r="AE226" s="7"/>
      <c r="AF226" s="7"/>
      <c r="AG226" s="7"/>
      <c r="AH226" s="7"/>
      <c r="AI226" s="7"/>
      <c r="AJ226" s="7"/>
      <c r="AK226" s="7"/>
    </row>
    <row r="227" spans="1:37" x14ac:dyDescent="0.5">
      <c r="A227" s="218"/>
      <c r="B227" s="634"/>
      <c r="C227" s="647" t="str" cm="1">
        <f t="array" ref="C227">IFERROR(IF(ISBLANK(A227),"",IF(AND(ISBLANK(B227),ISBLANK(E227),ISBLANK(F227)),"",IF(AND(ISBLANK(B227),ISBLANK(E227),NOT(ISBLANK(F227))),_xlfn._xlws.FILTER('Rot.Out'!L:L,'Rot.Out'!B:B=EnterData!F227),IF(AND(ISBLANK(B227),NOT(ISBLANK(E227))),_xlfn._xlws.FILTER(Int.Out!AA:AA,Int.Out!B:B=E227),_xlfn._xlws.FILTER(Make.Trt!D:D,Make.Trt!C:C=B227))))),"")</f>
        <v/>
      </c>
      <c r="D227" s="636"/>
      <c r="E227" s="636"/>
      <c r="F227" s="218"/>
      <c r="G227" s="218"/>
      <c r="H227" s="218"/>
      <c r="I227" s="619" t="s">
        <v>109</v>
      </c>
      <c r="J227" s="619" t="s">
        <v>109</v>
      </c>
      <c r="K227" s="652"/>
      <c r="L227" s="329"/>
      <c r="M227" s="7"/>
      <c r="N227" s="434" t="str">
        <f>IF(OR(ISBLANK($A227),ISBLANK($G227)),"",IFERROR(IF(INDEX(Times!N:N,MATCH(CONCATENATE($G227,$A227),Times!$S:$S,0))=0,"",INDEX(Times!N:N,MATCH(CONCATENATE($G227,$A227),Times!$S:$S,0))),""))</f>
        <v/>
      </c>
      <c r="O227" s="434" t="str">
        <f>IF(OR(ISBLANK($A227),ISBLANK($G227)),"",IFERROR(IF(INDEX(Times!O:O,MATCH(CONCATENATE($G227,$A227),Times!$S:$S,0))=0,"",INDEX(Times!O:O,MATCH(CONCATENATE($G227,$A227),Times!$S:$S,0))),""))</f>
        <v/>
      </c>
      <c r="P227" s="434" t="str">
        <f>IF(OR(ISBLANK($A227),ISBLANK($G227)),"",IFERROR(IF(INDEX(Times!P:P,MATCH(CONCATENATE($G227,$A227),Times!$S:$S,0))=0,"",INDEX(Times!P:P,MATCH(CONCATENATE($G227,$A227),Times!$S:$S,0))),""))</f>
        <v/>
      </c>
      <c r="Q227" s="434" t="str">
        <f>IF(OR(ISBLANK($A227),ISBLANK($G227)),"",IFERROR(IF(INDEX(Times!Q:Q,MATCH(CONCATENATE($G227,$A227),Times!$S:$S,0))=0,"",INDEX(Times!Q:Q,MATCH(CONCATENATE($G227,$A227),Times!$S:$S,0))),""))</f>
        <v/>
      </c>
      <c r="R227" s="218" t="str">
        <f>IF(OR(ISBLANK($A227),ISBLANK($G227)),"",IFERROR(IF(INDEX(Times!R:R,MATCH(CONCATENATE($G227,$A227),Times!$S:$S,0))=0,"",INDEX(Times!R:R,MATCH(CONCATENATE($G227,$A227),Times!$S:$S,0))),""))</f>
        <v/>
      </c>
      <c r="S227" s="645"/>
      <c r="T227" s="645"/>
      <c r="U227" s="218"/>
      <c r="V227" s="329"/>
      <c r="W227" s="329"/>
      <c r="X227" s="329"/>
      <c r="Y227" s="329"/>
      <c r="Z227" s="329"/>
      <c r="AA227" s="329"/>
      <c r="AB227" s="329"/>
      <c r="AC227" s="7"/>
      <c r="AD227" s="7"/>
      <c r="AE227" s="7"/>
      <c r="AF227" s="7"/>
      <c r="AG227" s="7"/>
      <c r="AH227" s="7"/>
      <c r="AI227" s="7"/>
      <c r="AJ227" s="7"/>
      <c r="AK227" s="7"/>
    </row>
    <row r="228" spans="1:37" x14ac:dyDescent="0.5">
      <c r="A228" s="218"/>
      <c r="B228" s="634"/>
      <c r="C228" s="647" t="str" cm="1">
        <f t="array" ref="C228">IFERROR(IF(ISBLANK(A228),"",IF(AND(ISBLANK(B228),ISBLANK(E228),ISBLANK(F228)),"",IF(AND(ISBLANK(B228),ISBLANK(E228),NOT(ISBLANK(F228))),_xlfn._xlws.FILTER('Rot.Out'!L:L,'Rot.Out'!B:B=EnterData!F228),IF(AND(ISBLANK(B228),NOT(ISBLANK(E228))),_xlfn._xlws.FILTER(Int.Out!AA:AA,Int.Out!B:B=E228),_xlfn._xlws.FILTER(Make.Trt!D:D,Make.Trt!C:C=B228))))),"")</f>
        <v/>
      </c>
      <c r="D228" s="636"/>
      <c r="E228" s="636"/>
      <c r="F228" s="218"/>
      <c r="G228" s="218"/>
      <c r="H228" s="218"/>
      <c r="I228" s="619" t="s">
        <v>109</v>
      </c>
      <c r="J228" s="619" t="s">
        <v>109</v>
      </c>
      <c r="K228" s="652"/>
      <c r="L228" s="329"/>
      <c r="M228" s="7"/>
      <c r="N228" s="434" t="str">
        <f>IF(OR(ISBLANK($A228),ISBLANK($G228)),"",IFERROR(IF(INDEX(Times!N:N,MATCH(CONCATENATE($G228,$A228),Times!$S:$S,0))=0,"",INDEX(Times!N:N,MATCH(CONCATENATE($G228,$A228),Times!$S:$S,0))),""))</f>
        <v/>
      </c>
      <c r="O228" s="434" t="str">
        <f>IF(OR(ISBLANK($A228),ISBLANK($G228)),"",IFERROR(IF(INDEX(Times!O:O,MATCH(CONCATENATE($G228,$A228),Times!$S:$S,0))=0,"",INDEX(Times!O:O,MATCH(CONCATENATE($G228,$A228),Times!$S:$S,0))),""))</f>
        <v/>
      </c>
      <c r="P228" s="434" t="str">
        <f>IF(OR(ISBLANK($A228),ISBLANK($G228)),"",IFERROR(IF(INDEX(Times!P:P,MATCH(CONCATENATE($G228,$A228),Times!$S:$S,0))=0,"",INDEX(Times!P:P,MATCH(CONCATENATE($G228,$A228),Times!$S:$S,0))),""))</f>
        <v/>
      </c>
      <c r="Q228" s="434" t="str">
        <f>IF(OR(ISBLANK($A228),ISBLANK($G228)),"",IFERROR(IF(INDEX(Times!Q:Q,MATCH(CONCATENATE($G228,$A228),Times!$S:$S,0))=0,"",INDEX(Times!Q:Q,MATCH(CONCATENATE($G228,$A228),Times!$S:$S,0))),""))</f>
        <v/>
      </c>
      <c r="R228" s="218" t="str">
        <f>IF(OR(ISBLANK($A228),ISBLANK($G228)),"",IFERROR(IF(INDEX(Times!R:R,MATCH(CONCATENATE($G228,$A228),Times!$S:$S,0))=0,"",INDEX(Times!R:R,MATCH(CONCATENATE($G228,$A228),Times!$S:$S,0))),""))</f>
        <v/>
      </c>
      <c r="S228" s="645"/>
      <c r="T228" s="645"/>
      <c r="U228" s="218"/>
      <c r="V228" s="329"/>
      <c r="W228" s="329"/>
      <c r="X228" s="329"/>
      <c r="Y228" s="329"/>
      <c r="Z228" s="329"/>
      <c r="AA228" s="329"/>
      <c r="AB228" s="329"/>
      <c r="AC228" s="7"/>
      <c r="AD228" s="7"/>
      <c r="AE228" s="7"/>
      <c r="AF228" s="7"/>
      <c r="AG228" s="7"/>
      <c r="AH228" s="7"/>
      <c r="AI228" s="7"/>
      <c r="AJ228" s="7"/>
      <c r="AK228" s="7"/>
    </row>
    <row r="229" spans="1:37" x14ac:dyDescent="0.5">
      <c r="A229" s="218"/>
      <c r="B229" s="634"/>
      <c r="C229" s="647" t="str" cm="1">
        <f t="array" ref="C229">IFERROR(IF(ISBLANK(A229),"",IF(AND(ISBLANK(B229),ISBLANK(E229),ISBLANK(F229)),"",IF(AND(ISBLANK(B229),ISBLANK(E229),NOT(ISBLANK(F229))),_xlfn._xlws.FILTER('Rot.Out'!L:L,'Rot.Out'!B:B=EnterData!F229),IF(AND(ISBLANK(B229),NOT(ISBLANK(E229))),_xlfn._xlws.FILTER(Int.Out!AA:AA,Int.Out!B:B=E229),_xlfn._xlws.FILTER(Make.Trt!D:D,Make.Trt!C:C=B229))))),"")</f>
        <v/>
      </c>
      <c r="D229" s="636"/>
      <c r="E229" s="636"/>
      <c r="F229" s="218"/>
      <c r="G229" s="218"/>
      <c r="H229" s="218"/>
      <c r="I229" s="619" t="s">
        <v>109</v>
      </c>
      <c r="J229" s="619" t="s">
        <v>109</v>
      </c>
      <c r="K229" s="652"/>
      <c r="L229" s="329"/>
      <c r="M229" s="7"/>
      <c r="N229" s="434" t="str">
        <f>IF(OR(ISBLANK($A229),ISBLANK($G229)),"",IFERROR(IF(INDEX(Times!N:N,MATCH(CONCATENATE($G229,$A229),Times!$S:$S,0))=0,"",INDEX(Times!N:N,MATCH(CONCATENATE($G229,$A229),Times!$S:$S,0))),""))</f>
        <v/>
      </c>
      <c r="O229" s="434" t="str">
        <f>IF(OR(ISBLANK($A229),ISBLANK($G229)),"",IFERROR(IF(INDEX(Times!O:O,MATCH(CONCATENATE($G229,$A229),Times!$S:$S,0))=0,"",INDEX(Times!O:O,MATCH(CONCATENATE($G229,$A229),Times!$S:$S,0))),""))</f>
        <v/>
      </c>
      <c r="P229" s="434" t="str">
        <f>IF(OR(ISBLANK($A229),ISBLANK($G229)),"",IFERROR(IF(INDEX(Times!P:P,MATCH(CONCATENATE($G229,$A229),Times!$S:$S,0))=0,"",INDEX(Times!P:P,MATCH(CONCATENATE($G229,$A229),Times!$S:$S,0))),""))</f>
        <v/>
      </c>
      <c r="Q229" s="434" t="str">
        <f>IF(OR(ISBLANK($A229),ISBLANK($G229)),"",IFERROR(IF(INDEX(Times!Q:Q,MATCH(CONCATENATE($G229,$A229),Times!$S:$S,0))=0,"",INDEX(Times!Q:Q,MATCH(CONCATENATE($G229,$A229),Times!$S:$S,0))),""))</f>
        <v/>
      </c>
      <c r="R229" s="218" t="str">
        <f>IF(OR(ISBLANK($A229),ISBLANK($G229)),"",IFERROR(IF(INDEX(Times!R:R,MATCH(CONCATENATE($G229,$A229),Times!$S:$S,0))=0,"",INDEX(Times!R:R,MATCH(CONCATENATE($G229,$A229),Times!$S:$S,0))),""))</f>
        <v/>
      </c>
      <c r="S229" s="645"/>
      <c r="T229" s="645"/>
      <c r="U229" s="218"/>
      <c r="V229" s="329"/>
      <c r="W229" s="329"/>
      <c r="X229" s="329"/>
      <c r="Y229" s="329"/>
      <c r="Z229" s="329"/>
      <c r="AA229" s="329"/>
      <c r="AB229" s="329"/>
      <c r="AC229" s="7"/>
      <c r="AD229" s="7"/>
      <c r="AE229" s="7"/>
      <c r="AF229" s="7"/>
      <c r="AG229" s="7"/>
      <c r="AH229" s="7"/>
      <c r="AI229" s="7"/>
      <c r="AJ229" s="7"/>
      <c r="AK229" s="7"/>
    </row>
    <row r="230" spans="1:37" x14ac:dyDescent="0.5">
      <c r="A230" s="218"/>
      <c r="B230" s="634"/>
      <c r="C230" s="647" t="str" cm="1">
        <f t="array" ref="C230">IFERROR(IF(ISBLANK(A230),"",IF(AND(ISBLANK(B230),ISBLANK(E230),ISBLANK(F230)),"",IF(AND(ISBLANK(B230),ISBLANK(E230),NOT(ISBLANK(F230))),_xlfn._xlws.FILTER('Rot.Out'!L:L,'Rot.Out'!B:B=EnterData!F230),IF(AND(ISBLANK(B230),NOT(ISBLANK(E230))),_xlfn._xlws.FILTER(Int.Out!AA:AA,Int.Out!B:B=E230),_xlfn._xlws.FILTER(Make.Trt!D:D,Make.Trt!C:C=B230))))),"")</f>
        <v/>
      </c>
      <c r="D230" s="636"/>
      <c r="E230" s="636"/>
      <c r="F230" s="218"/>
      <c r="G230" s="218"/>
      <c r="H230" s="218"/>
      <c r="I230" s="619" t="s">
        <v>109</v>
      </c>
      <c r="J230" s="619" t="s">
        <v>109</v>
      </c>
      <c r="K230" s="652"/>
      <c r="L230" s="329"/>
      <c r="M230" s="7"/>
      <c r="N230" s="434" t="str">
        <f>IF(OR(ISBLANK($A230),ISBLANK($G230)),"",IFERROR(IF(INDEX(Times!N:N,MATCH(CONCATENATE($G230,$A230),Times!$S:$S,0))=0,"",INDEX(Times!N:N,MATCH(CONCATENATE($G230,$A230),Times!$S:$S,0))),""))</f>
        <v/>
      </c>
      <c r="O230" s="434" t="str">
        <f>IF(OR(ISBLANK($A230),ISBLANK($G230)),"",IFERROR(IF(INDEX(Times!O:O,MATCH(CONCATENATE($G230,$A230),Times!$S:$S,0))=0,"",INDEX(Times!O:O,MATCH(CONCATENATE($G230,$A230),Times!$S:$S,0))),""))</f>
        <v/>
      </c>
      <c r="P230" s="434" t="str">
        <f>IF(OR(ISBLANK($A230),ISBLANK($G230)),"",IFERROR(IF(INDEX(Times!P:P,MATCH(CONCATENATE($G230,$A230),Times!$S:$S,0))=0,"",INDEX(Times!P:P,MATCH(CONCATENATE($G230,$A230),Times!$S:$S,0))),""))</f>
        <v/>
      </c>
      <c r="Q230" s="434" t="str">
        <f>IF(OR(ISBLANK($A230),ISBLANK($G230)),"",IFERROR(IF(INDEX(Times!Q:Q,MATCH(CONCATENATE($G230,$A230),Times!$S:$S,0))=0,"",INDEX(Times!Q:Q,MATCH(CONCATENATE($G230,$A230),Times!$S:$S,0))),""))</f>
        <v/>
      </c>
      <c r="R230" s="218" t="str">
        <f>IF(OR(ISBLANK($A230),ISBLANK($G230)),"",IFERROR(IF(INDEX(Times!R:R,MATCH(CONCATENATE($G230,$A230),Times!$S:$S,0))=0,"",INDEX(Times!R:R,MATCH(CONCATENATE($G230,$A230),Times!$S:$S,0))),""))</f>
        <v/>
      </c>
      <c r="S230" s="645"/>
      <c r="T230" s="645"/>
      <c r="U230" s="218"/>
      <c r="V230" s="329"/>
      <c r="W230" s="329"/>
      <c r="X230" s="329"/>
      <c r="Y230" s="329"/>
      <c r="Z230" s="329"/>
      <c r="AA230" s="329"/>
      <c r="AB230" s="329"/>
      <c r="AC230" s="7"/>
      <c r="AD230" s="7"/>
      <c r="AE230" s="7"/>
      <c r="AF230" s="7"/>
      <c r="AG230" s="7"/>
      <c r="AH230" s="7"/>
      <c r="AI230" s="7"/>
      <c r="AJ230" s="7"/>
      <c r="AK230" s="7"/>
    </row>
    <row r="231" spans="1:37" x14ac:dyDescent="0.5">
      <c r="A231" s="218"/>
      <c r="B231" s="634"/>
      <c r="C231" s="647" t="str" cm="1">
        <f t="array" ref="C231">IFERROR(IF(ISBLANK(A231),"",IF(AND(ISBLANK(B231),ISBLANK(E231),ISBLANK(F231)),"",IF(AND(ISBLANK(B231),ISBLANK(E231),NOT(ISBLANK(F231))),_xlfn._xlws.FILTER('Rot.Out'!L:L,'Rot.Out'!B:B=EnterData!F231),IF(AND(ISBLANK(B231),NOT(ISBLANK(E231))),_xlfn._xlws.FILTER(Int.Out!AA:AA,Int.Out!B:B=E231),_xlfn._xlws.FILTER(Make.Trt!D:D,Make.Trt!C:C=B231))))),"")</f>
        <v/>
      </c>
      <c r="D231" s="636"/>
      <c r="E231" s="636"/>
      <c r="F231" s="218"/>
      <c r="G231" s="218"/>
      <c r="H231" s="218"/>
      <c r="I231" s="619" t="s">
        <v>109</v>
      </c>
      <c r="J231" s="619" t="s">
        <v>109</v>
      </c>
      <c r="K231" s="652"/>
      <c r="L231" s="329"/>
      <c r="M231" s="7"/>
      <c r="N231" s="434" t="str">
        <f>IF(OR(ISBLANK($A231),ISBLANK($G231)),"",IFERROR(IF(INDEX(Times!N:N,MATCH(CONCATENATE($G231,$A231),Times!$S:$S,0))=0,"",INDEX(Times!N:N,MATCH(CONCATENATE($G231,$A231),Times!$S:$S,0))),""))</f>
        <v/>
      </c>
      <c r="O231" s="434" t="str">
        <f>IF(OR(ISBLANK($A231),ISBLANK($G231)),"",IFERROR(IF(INDEX(Times!O:O,MATCH(CONCATENATE($G231,$A231),Times!$S:$S,0))=0,"",INDEX(Times!O:O,MATCH(CONCATENATE($G231,$A231),Times!$S:$S,0))),""))</f>
        <v/>
      </c>
      <c r="P231" s="434" t="str">
        <f>IF(OR(ISBLANK($A231),ISBLANK($G231)),"",IFERROR(IF(INDEX(Times!P:P,MATCH(CONCATENATE($G231,$A231),Times!$S:$S,0))=0,"",INDEX(Times!P:P,MATCH(CONCATENATE($G231,$A231),Times!$S:$S,0))),""))</f>
        <v/>
      </c>
      <c r="Q231" s="434" t="str">
        <f>IF(OR(ISBLANK($A231),ISBLANK($G231)),"",IFERROR(IF(INDEX(Times!Q:Q,MATCH(CONCATENATE($G231,$A231),Times!$S:$S,0))=0,"",INDEX(Times!Q:Q,MATCH(CONCATENATE($G231,$A231),Times!$S:$S,0))),""))</f>
        <v/>
      </c>
      <c r="R231" s="218" t="str">
        <f>IF(OR(ISBLANK($A231),ISBLANK($G231)),"",IFERROR(IF(INDEX(Times!R:R,MATCH(CONCATENATE($G231,$A231),Times!$S:$S,0))=0,"",INDEX(Times!R:R,MATCH(CONCATENATE($G231,$A231),Times!$S:$S,0))),""))</f>
        <v/>
      </c>
      <c r="S231" s="645"/>
      <c r="T231" s="645"/>
      <c r="U231" s="218"/>
      <c r="V231" s="329"/>
      <c r="W231" s="329"/>
      <c r="X231" s="329"/>
      <c r="Y231" s="329"/>
      <c r="Z231" s="329"/>
      <c r="AA231" s="329"/>
      <c r="AB231" s="329"/>
      <c r="AC231" s="7"/>
      <c r="AD231" s="7"/>
      <c r="AE231" s="7"/>
      <c r="AF231" s="7"/>
      <c r="AG231" s="7"/>
      <c r="AH231" s="7"/>
      <c r="AI231" s="7"/>
      <c r="AJ231" s="7"/>
      <c r="AK231" s="7"/>
    </row>
    <row r="232" spans="1:37" x14ac:dyDescent="0.5">
      <c r="A232" s="218"/>
      <c r="B232" s="634"/>
      <c r="C232" s="647" t="str" cm="1">
        <f t="array" ref="C232">IFERROR(IF(ISBLANK(A232),"",IF(AND(ISBLANK(B232),ISBLANK(E232),ISBLANK(F232)),"",IF(AND(ISBLANK(B232),ISBLANK(E232),NOT(ISBLANK(F232))),_xlfn._xlws.FILTER('Rot.Out'!L:L,'Rot.Out'!B:B=EnterData!F232),IF(AND(ISBLANK(B232),NOT(ISBLANK(E232))),_xlfn._xlws.FILTER(Int.Out!AA:AA,Int.Out!B:B=E232),_xlfn._xlws.FILTER(Make.Trt!D:D,Make.Trt!C:C=B232))))),"")</f>
        <v/>
      </c>
      <c r="D232" s="636"/>
      <c r="E232" s="636"/>
      <c r="F232" s="218"/>
      <c r="G232" s="218"/>
      <c r="H232" s="218"/>
      <c r="I232" s="619" t="s">
        <v>109</v>
      </c>
      <c r="J232" s="619" t="s">
        <v>109</v>
      </c>
      <c r="K232" s="652"/>
      <c r="L232" s="329"/>
      <c r="M232" s="7"/>
      <c r="N232" s="434" t="str">
        <f>IF(OR(ISBLANK($A232),ISBLANK($G232)),"",IFERROR(IF(INDEX(Times!N:N,MATCH(CONCATENATE($G232,$A232),Times!$S:$S,0))=0,"",INDEX(Times!N:N,MATCH(CONCATENATE($G232,$A232),Times!$S:$S,0))),""))</f>
        <v/>
      </c>
      <c r="O232" s="434" t="str">
        <f>IF(OR(ISBLANK($A232),ISBLANK($G232)),"",IFERROR(IF(INDEX(Times!O:O,MATCH(CONCATENATE($G232,$A232),Times!$S:$S,0))=0,"",INDEX(Times!O:O,MATCH(CONCATENATE($G232,$A232),Times!$S:$S,0))),""))</f>
        <v/>
      </c>
      <c r="P232" s="434" t="str">
        <f>IF(OR(ISBLANK($A232),ISBLANK($G232)),"",IFERROR(IF(INDEX(Times!P:P,MATCH(CONCATENATE($G232,$A232),Times!$S:$S,0))=0,"",INDEX(Times!P:P,MATCH(CONCATENATE($G232,$A232),Times!$S:$S,0))),""))</f>
        <v/>
      </c>
      <c r="Q232" s="434" t="str">
        <f>IF(OR(ISBLANK($A232),ISBLANK($G232)),"",IFERROR(IF(INDEX(Times!Q:Q,MATCH(CONCATENATE($G232,$A232),Times!$S:$S,0))=0,"",INDEX(Times!Q:Q,MATCH(CONCATENATE($G232,$A232),Times!$S:$S,0))),""))</f>
        <v/>
      </c>
      <c r="R232" s="218" t="str">
        <f>IF(OR(ISBLANK($A232),ISBLANK($G232)),"",IFERROR(IF(INDEX(Times!R:R,MATCH(CONCATENATE($G232,$A232),Times!$S:$S,0))=0,"",INDEX(Times!R:R,MATCH(CONCATENATE($G232,$A232),Times!$S:$S,0))),""))</f>
        <v/>
      </c>
      <c r="S232" s="645"/>
      <c r="T232" s="645"/>
      <c r="U232" s="218"/>
      <c r="V232" s="329"/>
      <c r="W232" s="329"/>
      <c r="X232" s="329"/>
      <c r="Y232" s="329"/>
      <c r="Z232" s="329"/>
      <c r="AA232" s="329"/>
      <c r="AB232" s="329"/>
      <c r="AC232" s="7"/>
      <c r="AD232" s="7"/>
      <c r="AE232" s="7"/>
      <c r="AF232" s="7"/>
      <c r="AG232" s="7"/>
      <c r="AH232" s="7"/>
      <c r="AI232" s="7"/>
      <c r="AJ232" s="7"/>
      <c r="AK232" s="7"/>
    </row>
    <row r="233" spans="1:37" x14ac:dyDescent="0.5">
      <c r="A233" s="218"/>
      <c r="B233" s="634"/>
      <c r="C233" s="647" t="str" cm="1">
        <f t="array" ref="C233">IFERROR(IF(ISBLANK(A233),"",IF(AND(ISBLANK(B233),ISBLANK(E233),ISBLANK(F233)),"",IF(AND(ISBLANK(B233),ISBLANK(E233),NOT(ISBLANK(F233))),_xlfn._xlws.FILTER('Rot.Out'!L:L,'Rot.Out'!B:B=EnterData!F233),IF(AND(ISBLANK(B233),NOT(ISBLANK(E233))),_xlfn._xlws.FILTER(Int.Out!AA:AA,Int.Out!B:B=E233),_xlfn._xlws.FILTER(Make.Trt!D:D,Make.Trt!C:C=B233))))),"")</f>
        <v/>
      </c>
      <c r="D233" s="636"/>
      <c r="E233" s="636"/>
      <c r="F233" s="218"/>
      <c r="G233" s="218"/>
      <c r="H233" s="218"/>
      <c r="I233" s="619" t="s">
        <v>109</v>
      </c>
      <c r="J233" s="619" t="s">
        <v>109</v>
      </c>
      <c r="K233" s="652"/>
      <c r="L233" s="329"/>
      <c r="M233" s="7"/>
      <c r="N233" s="434" t="str">
        <f>IF(OR(ISBLANK($A233),ISBLANK($G233)),"",IFERROR(IF(INDEX(Times!N:N,MATCH(CONCATENATE($G233,$A233),Times!$S:$S,0))=0,"",INDEX(Times!N:N,MATCH(CONCATENATE($G233,$A233),Times!$S:$S,0))),""))</f>
        <v/>
      </c>
      <c r="O233" s="434" t="str">
        <f>IF(OR(ISBLANK($A233),ISBLANK($G233)),"",IFERROR(IF(INDEX(Times!O:O,MATCH(CONCATENATE($G233,$A233),Times!$S:$S,0))=0,"",INDEX(Times!O:O,MATCH(CONCATENATE($G233,$A233),Times!$S:$S,0))),""))</f>
        <v/>
      </c>
      <c r="P233" s="434" t="str">
        <f>IF(OR(ISBLANK($A233),ISBLANK($G233)),"",IFERROR(IF(INDEX(Times!P:P,MATCH(CONCATENATE($G233,$A233),Times!$S:$S,0))=0,"",INDEX(Times!P:P,MATCH(CONCATENATE($G233,$A233),Times!$S:$S,0))),""))</f>
        <v/>
      </c>
      <c r="Q233" s="434" t="str">
        <f>IF(OR(ISBLANK($A233),ISBLANK($G233)),"",IFERROR(IF(INDEX(Times!Q:Q,MATCH(CONCATENATE($G233,$A233),Times!$S:$S,0))=0,"",INDEX(Times!Q:Q,MATCH(CONCATENATE($G233,$A233),Times!$S:$S,0))),""))</f>
        <v/>
      </c>
      <c r="R233" s="218" t="str">
        <f>IF(OR(ISBLANK($A233),ISBLANK($G233)),"",IFERROR(IF(INDEX(Times!R:R,MATCH(CONCATENATE($G233,$A233),Times!$S:$S,0))=0,"",INDEX(Times!R:R,MATCH(CONCATENATE($G233,$A233),Times!$S:$S,0))),""))</f>
        <v/>
      </c>
      <c r="S233" s="645"/>
      <c r="T233" s="645"/>
      <c r="U233" s="218"/>
      <c r="V233" s="329"/>
      <c r="W233" s="329"/>
      <c r="X233" s="329"/>
      <c r="Y233" s="329"/>
      <c r="Z233" s="329"/>
      <c r="AA233" s="329"/>
      <c r="AB233" s="329"/>
      <c r="AC233" s="7"/>
      <c r="AD233" s="7"/>
      <c r="AE233" s="7"/>
      <c r="AF233" s="7"/>
      <c r="AG233" s="7"/>
      <c r="AH233" s="7"/>
      <c r="AI233" s="7"/>
      <c r="AJ233" s="7"/>
      <c r="AK233" s="7"/>
    </row>
    <row r="234" spans="1:37" x14ac:dyDescent="0.5">
      <c r="A234" s="218"/>
      <c r="B234" s="634"/>
      <c r="C234" s="647" t="str" cm="1">
        <f t="array" ref="C234">IFERROR(IF(ISBLANK(A234),"",IF(AND(ISBLANK(B234),ISBLANK(E234),ISBLANK(F234)),"",IF(AND(ISBLANK(B234),ISBLANK(E234),NOT(ISBLANK(F234))),_xlfn._xlws.FILTER('Rot.Out'!L:L,'Rot.Out'!B:B=EnterData!F234),IF(AND(ISBLANK(B234),NOT(ISBLANK(E234))),_xlfn._xlws.FILTER(Int.Out!AA:AA,Int.Out!B:B=E234),_xlfn._xlws.FILTER(Make.Trt!D:D,Make.Trt!C:C=B234))))),"")</f>
        <v/>
      </c>
      <c r="D234" s="636"/>
      <c r="E234" s="636"/>
      <c r="F234" s="218"/>
      <c r="G234" s="218"/>
      <c r="H234" s="218"/>
      <c r="I234" s="619" t="s">
        <v>109</v>
      </c>
      <c r="J234" s="619" t="s">
        <v>109</v>
      </c>
      <c r="K234" s="652"/>
      <c r="L234" s="329"/>
      <c r="M234" s="7"/>
      <c r="N234" s="434" t="str">
        <f>IF(OR(ISBLANK($A234),ISBLANK($G234)),"",IFERROR(IF(INDEX(Times!N:N,MATCH(CONCATENATE($G234,$A234),Times!$S:$S,0))=0,"",INDEX(Times!N:N,MATCH(CONCATENATE($G234,$A234),Times!$S:$S,0))),""))</f>
        <v/>
      </c>
      <c r="O234" s="434" t="str">
        <f>IF(OR(ISBLANK($A234),ISBLANK($G234)),"",IFERROR(IF(INDEX(Times!O:O,MATCH(CONCATENATE($G234,$A234),Times!$S:$S,0))=0,"",INDEX(Times!O:O,MATCH(CONCATENATE($G234,$A234),Times!$S:$S,0))),""))</f>
        <v/>
      </c>
      <c r="P234" s="434" t="str">
        <f>IF(OR(ISBLANK($A234),ISBLANK($G234)),"",IFERROR(IF(INDEX(Times!P:P,MATCH(CONCATENATE($G234,$A234),Times!$S:$S,0))=0,"",INDEX(Times!P:P,MATCH(CONCATENATE($G234,$A234),Times!$S:$S,0))),""))</f>
        <v/>
      </c>
      <c r="Q234" s="434" t="str">
        <f>IF(OR(ISBLANK($A234),ISBLANK($G234)),"",IFERROR(IF(INDEX(Times!Q:Q,MATCH(CONCATENATE($G234,$A234),Times!$S:$S,0))=0,"",INDEX(Times!Q:Q,MATCH(CONCATENATE($G234,$A234),Times!$S:$S,0))),""))</f>
        <v/>
      </c>
      <c r="R234" s="218" t="str">
        <f>IF(OR(ISBLANK($A234),ISBLANK($G234)),"",IFERROR(IF(INDEX(Times!R:R,MATCH(CONCATENATE($G234,$A234),Times!$S:$S,0))=0,"",INDEX(Times!R:R,MATCH(CONCATENATE($G234,$A234),Times!$S:$S,0))),""))</f>
        <v/>
      </c>
      <c r="S234" s="645"/>
      <c r="T234" s="645"/>
      <c r="U234" s="218"/>
      <c r="V234" s="329"/>
      <c r="W234" s="329"/>
      <c r="X234" s="329"/>
      <c r="Y234" s="329"/>
      <c r="Z234" s="329"/>
      <c r="AA234" s="329"/>
      <c r="AB234" s="329"/>
      <c r="AC234" s="7"/>
      <c r="AD234" s="7"/>
      <c r="AE234" s="7"/>
      <c r="AF234" s="7"/>
      <c r="AG234" s="7"/>
      <c r="AH234" s="7"/>
      <c r="AI234" s="7"/>
      <c r="AJ234" s="7"/>
      <c r="AK234" s="7"/>
    </row>
    <row r="235" spans="1:37" x14ac:dyDescent="0.5">
      <c r="A235" s="218"/>
      <c r="B235" s="634"/>
      <c r="C235" s="647" t="str" cm="1">
        <f t="array" ref="C235">IFERROR(IF(ISBLANK(A235),"",IF(AND(ISBLANK(B235),ISBLANK(E235),ISBLANK(F235)),"",IF(AND(ISBLANK(B235),ISBLANK(E235),NOT(ISBLANK(F235))),_xlfn._xlws.FILTER('Rot.Out'!L:L,'Rot.Out'!B:B=EnterData!F235),IF(AND(ISBLANK(B235),NOT(ISBLANK(E235))),_xlfn._xlws.FILTER(Int.Out!AA:AA,Int.Out!B:B=E235),_xlfn._xlws.FILTER(Make.Trt!D:D,Make.Trt!C:C=B235))))),"")</f>
        <v/>
      </c>
      <c r="D235" s="636"/>
      <c r="E235" s="636"/>
      <c r="F235" s="218"/>
      <c r="G235" s="218"/>
      <c r="H235" s="218"/>
      <c r="I235" s="619" t="s">
        <v>109</v>
      </c>
      <c r="J235" s="619" t="s">
        <v>109</v>
      </c>
      <c r="K235" s="652"/>
      <c r="L235" s="329"/>
      <c r="M235" s="7"/>
      <c r="N235" s="434" t="str">
        <f>IF(OR(ISBLANK($A235),ISBLANK($G235)),"",IFERROR(IF(INDEX(Times!N:N,MATCH(CONCATENATE($G235,$A235),Times!$S:$S,0))=0,"",INDEX(Times!N:N,MATCH(CONCATENATE($G235,$A235),Times!$S:$S,0))),""))</f>
        <v/>
      </c>
      <c r="O235" s="434" t="str">
        <f>IF(OR(ISBLANK($A235),ISBLANK($G235)),"",IFERROR(IF(INDEX(Times!O:O,MATCH(CONCATENATE($G235,$A235),Times!$S:$S,0))=0,"",INDEX(Times!O:O,MATCH(CONCATENATE($G235,$A235),Times!$S:$S,0))),""))</f>
        <v/>
      </c>
      <c r="P235" s="434" t="str">
        <f>IF(OR(ISBLANK($A235),ISBLANK($G235)),"",IFERROR(IF(INDEX(Times!P:P,MATCH(CONCATENATE($G235,$A235),Times!$S:$S,0))=0,"",INDEX(Times!P:P,MATCH(CONCATENATE($G235,$A235),Times!$S:$S,0))),""))</f>
        <v/>
      </c>
      <c r="Q235" s="434" t="str">
        <f>IF(OR(ISBLANK($A235),ISBLANK($G235)),"",IFERROR(IF(INDEX(Times!Q:Q,MATCH(CONCATENATE($G235,$A235),Times!$S:$S,0))=0,"",INDEX(Times!Q:Q,MATCH(CONCATENATE($G235,$A235),Times!$S:$S,0))),""))</f>
        <v/>
      </c>
      <c r="R235" s="218" t="str">
        <f>IF(OR(ISBLANK($A235),ISBLANK($G235)),"",IFERROR(IF(INDEX(Times!R:R,MATCH(CONCATENATE($G235,$A235),Times!$S:$S,0))=0,"",INDEX(Times!R:R,MATCH(CONCATENATE($G235,$A235),Times!$S:$S,0))),""))</f>
        <v/>
      </c>
      <c r="S235" s="645"/>
      <c r="T235" s="645"/>
      <c r="U235" s="218"/>
      <c r="V235" s="329"/>
      <c r="W235" s="329"/>
      <c r="X235" s="329"/>
      <c r="Y235" s="329"/>
      <c r="Z235" s="329"/>
      <c r="AA235" s="329"/>
      <c r="AB235" s="329"/>
      <c r="AC235" s="7"/>
      <c r="AD235" s="7"/>
      <c r="AE235" s="7"/>
      <c r="AF235" s="7"/>
      <c r="AG235" s="7"/>
      <c r="AH235" s="7"/>
      <c r="AI235" s="7"/>
      <c r="AJ235" s="7"/>
      <c r="AK235" s="7"/>
    </row>
    <row r="236" spans="1:37" x14ac:dyDescent="0.5">
      <c r="A236" s="218"/>
      <c r="B236" s="634"/>
      <c r="C236" s="647" t="str" cm="1">
        <f t="array" ref="C236">IFERROR(IF(ISBLANK(A236),"",IF(AND(ISBLANK(B236),ISBLANK(E236),ISBLANK(F236)),"",IF(AND(ISBLANK(B236),ISBLANK(E236),NOT(ISBLANK(F236))),_xlfn._xlws.FILTER('Rot.Out'!L:L,'Rot.Out'!B:B=EnterData!F236),IF(AND(ISBLANK(B236),NOT(ISBLANK(E236))),_xlfn._xlws.FILTER(Int.Out!AA:AA,Int.Out!B:B=E236),_xlfn._xlws.FILTER(Make.Trt!D:D,Make.Trt!C:C=B236))))),"")</f>
        <v/>
      </c>
      <c r="D236" s="636"/>
      <c r="E236" s="636"/>
      <c r="F236" s="218"/>
      <c r="G236" s="218"/>
      <c r="H236" s="218"/>
      <c r="I236" s="619" t="s">
        <v>109</v>
      </c>
      <c r="J236" s="619" t="s">
        <v>109</v>
      </c>
      <c r="K236" s="652"/>
      <c r="L236" s="329"/>
      <c r="M236" s="7"/>
      <c r="N236" s="434" t="str">
        <f>IF(OR(ISBLANK($A236),ISBLANK($G236)),"",IFERROR(IF(INDEX(Times!N:N,MATCH(CONCATENATE($G236,$A236),Times!$S:$S,0))=0,"",INDEX(Times!N:N,MATCH(CONCATENATE($G236,$A236),Times!$S:$S,0))),""))</f>
        <v/>
      </c>
      <c r="O236" s="434" t="str">
        <f>IF(OR(ISBLANK($A236),ISBLANK($G236)),"",IFERROR(IF(INDEX(Times!O:O,MATCH(CONCATENATE($G236,$A236),Times!$S:$S,0))=0,"",INDEX(Times!O:O,MATCH(CONCATENATE($G236,$A236),Times!$S:$S,0))),""))</f>
        <v/>
      </c>
      <c r="P236" s="434" t="str">
        <f>IF(OR(ISBLANK($A236),ISBLANK($G236)),"",IFERROR(IF(INDEX(Times!P:P,MATCH(CONCATENATE($G236,$A236),Times!$S:$S,0))=0,"",INDEX(Times!P:P,MATCH(CONCATENATE($G236,$A236),Times!$S:$S,0))),""))</f>
        <v/>
      </c>
      <c r="Q236" s="434" t="str">
        <f>IF(OR(ISBLANK($A236),ISBLANK($G236)),"",IFERROR(IF(INDEX(Times!Q:Q,MATCH(CONCATENATE($G236,$A236),Times!$S:$S,0))=0,"",INDEX(Times!Q:Q,MATCH(CONCATENATE($G236,$A236),Times!$S:$S,0))),""))</f>
        <v/>
      </c>
      <c r="R236" s="218" t="str">
        <f>IF(OR(ISBLANK($A236),ISBLANK($G236)),"",IFERROR(IF(INDEX(Times!R:R,MATCH(CONCATENATE($G236,$A236),Times!$S:$S,0))=0,"",INDEX(Times!R:R,MATCH(CONCATENATE($G236,$A236),Times!$S:$S,0))),""))</f>
        <v/>
      </c>
      <c r="S236" s="645"/>
      <c r="T236" s="645"/>
      <c r="U236" s="218"/>
      <c r="V236" s="329"/>
      <c r="W236" s="329"/>
      <c r="X236" s="329"/>
      <c r="Y236" s="329"/>
      <c r="Z236" s="329"/>
      <c r="AA236" s="329"/>
      <c r="AB236" s="329"/>
      <c r="AC236" s="7"/>
      <c r="AD236" s="7"/>
      <c r="AE236" s="7"/>
      <c r="AF236" s="7"/>
      <c r="AG236" s="7"/>
      <c r="AH236" s="7"/>
      <c r="AI236" s="7"/>
      <c r="AJ236" s="7"/>
      <c r="AK236" s="7"/>
    </row>
    <row r="237" spans="1:37" x14ac:dyDescent="0.5">
      <c r="A237" s="218"/>
      <c r="B237" s="634"/>
      <c r="C237" s="647" t="str" cm="1">
        <f t="array" ref="C237">IFERROR(IF(ISBLANK(A237),"",IF(AND(ISBLANK(B237),ISBLANK(E237),ISBLANK(F237)),"",IF(AND(ISBLANK(B237),ISBLANK(E237),NOT(ISBLANK(F237))),_xlfn._xlws.FILTER('Rot.Out'!L:L,'Rot.Out'!B:B=EnterData!F237),IF(AND(ISBLANK(B237),NOT(ISBLANK(E237))),_xlfn._xlws.FILTER(Int.Out!AA:AA,Int.Out!B:B=E237),_xlfn._xlws.FILTER(Make.Trt!D:D,Make.Trt!C:C=B237))))),"")</f>
        <v/>
      </c>
      <c r="D237" s="636"/>
      <c r="E237" s="636"/>
      <c r="F237" s="218"/>
      <c r="G237" s="218"/>
      <c r="H237" s="218"/>
      <c r="I237" s="619" t="s">
        <v>109</v>
      </c>
      <c r="J237" s="619" t="s">
        <v>109</v>
      </c>
      <c r="K237" s="652"/>
      <c r="L237" s="329"/>
      <c r="M237" s="7"/>
      <c r="N237" s="434" t="str">
        <f>IF(OR(ISBLANK($A237),ISBLANK($G237)),"",IFERROR(IF(INDEX(Times!N:N,MATCH(CONCATENATE($G237,$A237),Times!$S:$S,0))=0,"",INDEX(Times!N:N,MATCH(CONCATENATE($G237,$A237),Times!$S:$S,0))),""))</f>
        <v/>
      </c>
      <c r="O237" s="434" t="str">
        <f>IF(OR(ISBLANK($A237),ISBLANK($G237)),"",IFERROR(IF(INDEX(Times!O:O,MATCH(CONCATENATE($G237,$A237),Times!$S:$S,0))=0,"",INDEX(Times!O:O,MATCH(CONCATENATE($G237,$A237),Times!$S:$S,0))),""))</f>
        <v/>
      </c>
      <c r="P237" s="434" t="str">
        <f>IF(OR(ISBLANK($A237),ISBLANK($G237)),"",IFERROR(IF(INDEX(Times!P:P,MATCH(CONCATENATE($G237,$A237),Times!$S:$S,0))=0,"",INDEX(Times!P:P,MATCH(CONCATENATE($G237,$A237),Times!$S:$S,0))),""))</f>
        <v/>
      </c>
      <c r="Q237" s="434" t="str">
        <f>IF(OR(ISBLANK($A237),ISBLANK($G237)),"",IFERROR(IF(INDEX(Times!Q:Q,MATCH(CONCATENATE($G237,$A237),Times!$S:$S,0))=0,"",INDEX(Times!Q:Q,MATCH(CONCATENATE($G237,$A237),Times!$S:$S,0))),""))</f>
        <v/>
      </c>
      <c r="R237" s="218" t="str">
        <f>IF(OR(ISBLANK($A237),ISBLANK($G237)),"",IFERROR(IF(INDEX(Times!R:R,MATCH(CONCATENATE($G237,$A237),Times!$S:$S,0))=0,"",INDEX(Times!R:R,MATCH(CONCATENATE($G237,$A237),Times!$S:$S,0))),""))</f>
        <v/>
      </c>
      <c r="S237" s="645"/>
      <c r="T237" s="645"/>
      <c r="U237" s="218"/>
      <c r="V237" s="329"/>
      <c r="W237" s="329"/>
      <c r="X237" s="329"/>
      <c r="Y237" s="329"/>
      <c r="Z237" s="329"/>
      <c r="AA237" s="329"/>
      <c r="AB237" s="329"/>
      <c r="AC237" s="7"/>
      <c r="AD237" s="7"/>
      <c r="AE237" s="7"/>
      <c r="AF237" s="7"/>
      <c r="AG237" s="7"/>
      <c r="AH237" s="7"/>
      <c r="AI237" s="7"/>
      <c r="AJ237" s="7"/>
      <c r="AK237" s="7"/>
    </row>
    <row r="238" spans="1:37" x14ac:dyDescent="0.5">
      <c r="A238" s="218"/>
      <c r="B238" s="634"/>
      <c r="C238" s="647" t="str" cm="1">
        <f t="array" ref="C238">IFERROR(IF(ISBLANK(A238),"",IF(AND(ISBLANK(B238),ISBLANK(E238),ISBLANK(F238)),"",IF(AND(ISBLANK(B238),ISBLANK(E238),NOT(ISBLANK(F238))),_xlfn._xlws.FILTER('Rot.Out'!L:L,'Rot.Out'!B:B=EnterData!F238),IF(AND(ISBLANK(B238),NOT(ISBLANK(E238))),_xlfn._xlws.FILTER(Int.Out!AA:AA,Int.Out!B:B=E238),_xlfn._xlws.FILTER(Make.Trt!D:D,Make.Trt!C:C=B238))))),"")</f>
        <v/>
      </c>
      <c r="D238" s="636"/>
      <c r="E238" s="636"/>
      <c r="F238" s="218"/>
      <c r="G238" s="218"/>
      <c r="H238" s="218"/>
      <c r="I238" s="619" t="s">
        <v>109</v>
      </c>
      <c r="J238" s="619" t="s">
        <v>109</v>
      </c>
      <c r="K238" s="652"/>
      <c r="L238" s="329"/>
      <c r="M238" s="7"/>
      <c r="N238" s="434" t="str">
        <f>IF(OR(ISBLANK($A238),ISBLANK($G238)),"",IFERROR(IF(INDEX(Times!N:N,MATCH(CONCATENATE($G238,$A238),Times!$S:$S,0))=0,"",INDEX(Times!N:N,MATCH(CONCATENATE($G238,$A238),Times!$S:$S,0))),""))</f>
        <v/>
      </c>
      <c r="O238" s="434" t="str">
        <f>IF(OR(ISBLANK($A238),ISBLANK($G238)),"",IFERROR(IF(INDEX(Times!O:O,MATCH(CONCATENATE($G238,$A238),Times!$S:$S,0))=0,"",INDEX(Times!O:O,MATCH(CONCATENATE($G238,$A238),Times!$S:$S,0))),""))</f>
        <v/>
      </c>
      <c r="P238" s="434" t="str">
        <f>IF(OR(ISBLANK($A238),ISBLANK($G238)),"",IFERROR(IF(INDEX(Times!P:P,MATCH(CONCATENATE($G238,$A238),Times!$S:$S,0))=0,"",INDEX(Times!P:P,MATCH(CONCATENATE($G238,$A238),Times!$S:$S,0))),""))</f>
        <v/>
      </c>
      <c r="Q238" s="434" t="str">
        <f>IF(OR(ISBLANK($A238),ISBLANK($G238)),"",IFERROR(IF(INDEX(Times!Q:Q,MATCH(CONCATENATE($G238,$A238),Times!$S:$S,0))=0,"",INDEX(Times!Q:Q,MATCH(CONCATENATE($G238,$A238),Times!$S:$S,0))),""))</f>
        <v/>
      </c>
      <c r="R238" s="218" t="str">
        <f>IF(OR(ISBLANK($A238),ISBLANK($G238)),"",IFERROR(IF(INDEX(Times!R:R,MATCH(CONCATENATE($G238,$A238),Times!$S:$S,0))=0,"",INDEX(Times!R:R,MATCH(CONCATENATE($G238,$A238),Times!$S:$S,0))),""))</f>
        <v/>
      </c>
      <c r="S238" s="645"/>
      <c r="T238" s="645"/>
      <c r="U238" s="218"/>
      <c r="V238" s="329"/>
      <c r="W238" s="329"/>
      <c r="X238" s="329"/>
      <c r="Y238" s="329"/>
      <c r="Z238" s="329"/>
      <c r="AA238" s="329"/>
      <c r="AB238" s="329"/>
      <c r="AC238" s="7"/>
      <c r="AD238" s="7"/>
      <c r="AE238" s="7"/>
      <c r="AF238" s="7"/>
      <c r="AG238" s="7"/>
      <c r="AH238" s="7"/>
      <c r="AI238" s="7"/>
      <c r="AJ238" s="7"/>
      <c r="AK238" s="7"/>
    </row>
    <row r="239" spans="1:37" x14ac:dyDescent="0.5">
      <c r="A239" s="218"/>
      <c r="B239" s="634"/>
      <c r="C239" s="647" t="str" cm="1">
        <f t="array" ref="C239">IFERROR(IF(ISBLANK(A239),"",IF(AND(ISBLANK(B239),ISBLANK(E239),ISBLANK(F239)),"",IF(AND(ISBLANK(B239),ISBLANK(E239),NOT(ISBLANK(F239))),_xlfn._xlws.FILTER('Rot.Out'!L:L,'Rot.Out'!B:B=EnterData!F239),IF(AND(ISBLANK(B239),NOT(ISBLANK(E239))),_xlfn._xlws.FILTER(Int.Out!AA:AA,Int.Out!B:B=E239),_xlfn._xlws.FILTER(Make.Trt!D:D,Make.Trt!C:C=B239))))),"")</f>
        <v/>
      </c>
      <c r="D239" s="636"/>
      <c r="E239" s="636"/>
      <c r="F239" s="218"/>
      <c r="G239" s="218"/>
      <c r="H239" s="218"/>
      <c r="I239" s="619" t="s">
        <v>109</v>
      </c>
      <c r="J239" s="619" t="s">
        <v>109</v>
      </c>
      <c r="K239" s="652"/>
      <c r="L239" s="329"/>
      <c r="M239" s="7"/>
      <c r="N239" s="434" t="str">
        <f>IF(OR(ISBLANK($A239),ISBLANK($G239)),"",IFERROR(IF(INDEX(Times!N:N,MATCH(CONCATENATE($G239,$A239),Times!$S:$S,0))=0,"",INDEX(Times!N:N,MATCH(CONCATENATE($G239,$A239),Times!$S:$S,0))),""))</f>
        <v/>
      </c>
      <c r="O239" s="434" t="str">
        <f>IF(OR(ISBLANK($A239),ISBLANK($G239)),"",IFERROR(IF(INDEX(Times!O:O,MATCH(CONCATENATE($G239,$A239),Times!$S:$S,0))=0,"",INDEX(Times!O:O,MATCH(CONCATENATE($G239,$A239),Times!$S:$S,0))),""))</f>
        <v/>
      </c>
      <c r="P239" s="434" t="str">
        <f>IF(OR(ISBLANK($A239),ISBLANK($G239)),"",IFERROR(IF(INDEX(Times!P:P,MATCH(CONCATENATE($G239,$A239),Times!$S:$S,0))=0,"",INDEX(Times!P:P,MATCH(CONCATENATE($G239,$A239),Times!$S:$S,0))),""))</f>
        <v/>
      </c>
      <c r="Q239" s="434" t="str">
        <f>IF(OR(ISBLANK($A239),ISBLANK($G239)),"",IFERROR(IF(INDEX(Times!Q:Q,MATCH(CONCATENATE($G239,$A239),Times!$S:$S,0))=0,"",INDEX(Times!Q:Q,MATCH(CONCATENATE($G239,$A239),Times!$S:$S,0))),""))</f>
        <v/>
      </c>
      <c r="R239" s="218" t="str">
        <f>IF(OR(ISBLANK($A239),ISBLANK($G239)),"",IFERROR(IF(INDEX(Times!R:R,MATCH(CONCATENATE($G239,$A239),Times!$S:$S,0))=0,"",INDEX(Times!R:R,MATCH(CONCATENATE($G239,$A239),Times!$S:$S,0))),""))</f>
        <v/>
      </c>
      <c r="S239" s="645"/>
      <c r="T239" s="645"/>
      <c r="U239" s="218"/>
      <c r="V239" s="329"/>
      <c r="W239" s="329"/>
      <c r="X239" s="329"/>
      <c r="Y239" s="329"/>
      <c r="Z239" s="329"/>
      <c r="AA239" s="329"/>
      <c r="AB239" s="329"/>
      <c r="AC239" s="7"/>
      <c r="AD239" s="7"/>
      <c r="AE239" s="7"/>
      <c r="AF239" s="7"/>
      <c r="AG239" s="7"/>
      <c r="AH239" s="7"/>
      <c r="AI239" s="7"/>
      <c r="AJ239" s="7"/>
      <c r="AK239" s="7"/>
    </row>
    <row r="240" spans="1:37" x14ac:dyDescent="0.5">
      <c r="A240" s="218"/>
      <c r="B240" s="634"/>
      <c r="C240" s="647" t="str" cm="1">
        <f t="array" ref="C240">IFERROR(IF(ISBLANK(A240),"",IF(AND(ISBLANK(B240),ISBLANK(E240),ISBLANK(F240)),"",IF(AND(ISBLANK(B240),ISBLANK(E240),NOT(ISBLANK(F240))),_xlfn._xlws.FILTER('Rot.Out'!L:L,'Rot.Out'!B:B=EnterData!F240),IF(AND(ISBLANK(B240),NOT(ISBLANK(E240))),_xlfn._xlws.FILTER(Int.Out!AA:AA,Int.Out!B:B=E240),_xlfn._xlws.FILTER(Make.Trt!D:D,Make.Trt!C:C=B240))))),"")</f>
        <v/>
      </c>
      <c r="D240" s="636"/>
      <c r="E240" s="636"/>
      <c r="F240" s="218"/>
      <c r="G240" s="218"/>
      <c r="H240" s="218"/>
      <c r="I240" s="619" t="s">
        <v>109</v>
      </c>
      <c r="J240" s="619" t="s">
        <v>109</v>
      </c>
      <c r="K240" s="652"/>
      <c r="L240" s="329"/>
      <c r="M240" s="7"/>
      <c r="N240" s="434" t="str">
        <f>IF(OR(ISBLANK($A240),ISBLANK($G240)),"",IFERROR(IF(INDEX(Times!N:N,MATCH(CONCATENATE($G240,$A240),Times!$S:$S,0))=0,"",INDEX(Times!N:N,MATCH(CONCATENATE($G240,$A240),Times!$S:$S,0))),""))</f>
        <v/>
      </c>
      <c r="O240" s="434" t="str">
        <f>IF(OR(ISBLANK($A240),ISBLANK($G240)),"",IFERROR(IF(INDEX(Times!O:O,MATCH(CONCATENATE($G240,$A240),Times!$S:$S,0))=0,"",INDEX(Times!O:O,MATCH(CONCATENATE($G240,$A240),Times!$S:$S,0))),""))</f>
        <v/>
      </c>
      <c r="P240" s="434" t="str">
        <f>IF(OR(ISBLANK($A240),ISBLANK($G240)),"",IFERROR(IF(INDEX(Times!P:P,MATCH(CONCATENATE($G240,$A240),Times!$S:$S,0))=0,"",INDEX(Times!P:P,MATCH(CONCATENATE($G240,$A240),Times!$S:$S,0))),""))</f>
        <v/>
      </c>
      <c r="Q240" s="434" t="str">
        <f>IF(OR(ISBLANK($A240),ISBLANK($G240)),"",IFERROR(IF(INDEX(Times!Q:Q,MATCH(CONCATENATE($G240,$A240),Times!$S:$S,0))=0,"",INDEX(Times!Q:Q,MATCH(CONCATENATE($G240,$A240),Times!$S:$S,0))),""))</f>
        <v/>
      </c>
      <c r="R240" s="218" t="str">
        <f>IF(OR(ISBLANK($A240),ISBLANK($G240)),"",IFERROR(IF(INDEX(Times!R:R,MATCH(CONCATENATE($G240,$A240),Times!$S:$S,0))=0,"",INDEX(Times!R:R,MATCH(CONCATENATE($G240,$A240),Times!$S:$S,0))),""))</f>
        <v/>
      </c>
      <c r="S240" s="645"/>
      <c r="T240" s="645"/>
      <c r="U240" s="218"/>
      <c r="V240" s="329"/>
      <c r="W240" s="329"/>
      <c r="X240" s="329"/>
      <c r="Y240" s="329"/>
      <c r="Z240" s="329"/>
      <c r="AA240" s="329"/>
      <c r="AB240" s="329"/>
      <c r="AC240" s="7"/>
      <c r="AD240" s="7"/>
      <c r="AE240" s="7"/>
      <c r="AF240" s="7"/>
      <c r="AG240" s="7"/>
      <c r="AH240" s="7"/>
      <c r="AI240" s="7"/>
      <c r="AJ240" s="7"/>
      <c r="AK240" s="7"/>
    </row>
    <row r="241" spans="1:37" x14ac:dyDescent="0.5">
      <c r="A241" s="218"/>
      <c r="B241" s="634"/>
      <c r="C241" s="647" t="str" cm="1">
        <f t="array" ref="C241">IFERROR(IF(ISBLANK(A241),"",IF(AND(ISBLANK(B241),ISBLANK(E241),ISBLANK(F241)),"",IF(AND(ISBLANK(B241),ISBLANK(E241),NOT(ISBLANK(F241))),_xlfn._xlws.FILTER('Rot.Out'!L:L,'Rot.Out'!B:B=EnterData!F241),IF(AND(ISBLANK(B241),NOT(ISBLANK(E241))),_xlfn._xlws.FILTER(Int.Out!AA:AA,Int.Out!B:B=E241),_xlfn._xlws.FILTER(Make.Trt!D:D,Make.Trt!C:C=B241))))),"")</f>
        <v/>
      </c>
      <c r="D241" s="636"/>
      <c r="E241" s="636"/>
      <c r="F241" s="218"/>
      <c r="G241" s="218"/>
      <c r="H241" s="218"/>
      <c r="I241" s="619" t="s">
        <v>109</v>
      </c>
      <c r="J241" s="619" t="s">
        <v>109</v>
      </c>
      <c r="K241" s="652"/>
      <c r="L241" s="329"/>
      <c r="M241" s="7"/>
      <c r="N241" s="434" t="str">
        <f>IF(OR(ISBLANK($A241),ISBLANK($G241)),"",IFERROR(IF(INDEX(Times!N:N,MATCH(CONCATENATE($G241,$A241),Times!$S:$S,0))=0,"",INDEX(Times!N:N,MATCH(CONCATENATE($G241,$A241),Times!$S:$S,0))),""))</f>
        <v/>
      </c>
      <c r="O241" s="434" t="str">
        <f>IF(OR(ISBLANK($A241),ISBLANK($G241)),"",IFERROR(IF(INDEX(Times!O:O,MATCH(CONCATENATE($G241,$A241),Times!$S:$S,0))=0,"",INDEX(Times!O:O,MATCH(CONCATENATE($G241,$A241),Times!$S:$S,0))),""))</f>
        <v/>
      </c>
      <c r="P241" s="434" t="str">
        <f>IF(OR(ISBLANK($A241),ISBLANK($G241)),"",IFERROR(IF(INDEX(Times!P:P,MATCH(CONCATENATE($G241,$A241),Times!$S:$S,0))=0,"",INDEX(Times!P:P,MATCH(CONCATENATE($G241,$A241),Times!$S:$S,0))),""))</f>
        <v/>
      </c>
      <c r="Q241" s="434" t="str">
        <f>IF(OR(ISBLANK($A241),ISBLANK($G241)),"",IFERROR(IF(INDEX(Times!Q:Q,MATCH(CONCATENATE($G241,$A241),Times!$S:$S,0))=0,"",INDEX(Times!Q:Q,MATCH(CONCATENATE($G241,$A241),Times!$S:$S,0))),""))</f>
        <v/>
      </c>
      <c r="R241" s="218" t="str">
        <f>IF(OR(ISBLANK($A241),ISBLANK($G241)),"",IFERROR(IF(INDEX(Times!R:R,MATCH(CONCATENATE($G241,$A241),Times!$S:$S,0))=0,"",INDEX(Times!R:R,MATCH(CONCATENATE($G241,$A241),Times!$S:$S,0))),""))</f>
        <v/>
      </c>
      <c r="S241" s="645"/>
      <c r="T241" s="645"/>
      <c r="U241" s="218"/>
      <c r="V241" s="329"/>
      <c r="W241" s="329"/>
      <c r="X241" s="329"/>
      <c r="Y241" s="329"/>
      <c r="Z241" s="329"/>
      <c r="AA241" s="329"/>
      <c r="AB241" s="329"/>
      <c r="AC241" s="7"/>
      <c r="AD241" s="7"/>
      <c r="AE241" s="7"/>
      <c r="AF241" s="7"/>
      <c r="AG241" s="7"/>
      <c r="AH241" s="7"/>
      <c r="AI241" s="7"/>
      <c r="AJ241" s="7"/>
      <c r="AK241" s="7"/>
    </row>
    <row r="242" spans="1:37" x14ac:dyDescent="0.5">
      <c r="A242" s="218"/>
      <c r="B242" s="634"/>
      <c r="C242" s="647" t="str" cm="1">
        <f t="array" ref="C242">IFERROR(IF(ISBLANK(A242),"",IF(AND(ISBLANK(B242),ISBLANK(E242),ISBLANK(F242)),"",IF(AND(ISBLANK(B242),ISBLANK(E242),NOT(ISBLANK(F242))),_xlfn._xlws.FILTER('Rot.Out'!L:L,'Rot.Out'!B:B=EnterData!F242),IF(AND(ISBLANK(B242),NOT(ISBLANK(E242))),_xlfn._xlws.FILTER(Int.Out!AA:AA,Int.Out!B:B=E242),_xlfn._xlws.FILTER(Make.Trt!D:D,Make.Trt!C:C=B242))))),"")</f>
        <v/>
      </c>
      <c r="D242" s="636"/>
      <c r="E242" s="636"/>
      <c r="F242" s="218"/>
      <c r="G242" s="218"/>
      <c r="H242" s="218"/>
      <c r="I242" s="619" t="s">
        <v>109</v>
      </c>
      <c r="J242" s="619" t="s">
        <v>109</v>
      </c>
      <c r="K242" s="652"/>
      <c r="L242" s="329"/>
      <c r="M242" s="7"/>
      <c r="N242" s="434" t="str">
        <f>IF(OR(ISBLANK($A242),ISBLANK($G242)),"",IFERROR(IF(INDEX(Times!N:N,MATCH(CONCATENATE($G242,$A242),Times!$S:$S,0))=0,"",INDEX(Times!N:N,MATCH(CONCATENATE($G242,$A242),Times!$S:$S,0))),""))</f>
        <v/>
      </c>
      <c r="O242" s="434" t="str">
        <f>IF(OR(ISBLANK($A242),ISBLANK($G242)),"",IFERROR(IF(INDEX(Times!O:O,MATCH(CONCATENATE($G242,$A242),Times!$S:$S,0))=0,"",INDEX(Times!O:O,MATCH(CONCATENATE($G242,$A242),Times!$S:$S,0))),""))</f>
        <v/>
      </c>
      <c r="P242" s="434" t="str">
        <f>IF(OR(ISBLANK($A242),ISBLANK($G242)),"",IFERROR(IF(INDEX(Times!P:P,MATCH(CONCATENATE($G242,$A242),Times!$S:$S,0))=0,"",INDEX(Times!P:P,MATCH(CONCATENATE($G242,$A242),Times!$S:$S,0))),""))</f>
        <v/>
      </c>
      <c r="Q242" s="434" t="str">
        <f>IF(OR(ISBLANK($A242),ISBLANK($G242)),"",IFERROR(IF(INDEX(Times!Q:Q,MATCH(CONCATENATE($G242,$A242),Times!$S:$S,0))=0,"",INDEX(Times!Q:Q,MATCH(CONCATENATE($G242,$A242),Times!$S:$S,0))),""))</f>
        <v/>
      </c>
      <c r="R242" s="218" t="str">
        <f>IF(OR(ISBLANK($A242),ISBLANK($G242)),"",IFERROR(IF(INDEX(Times!R:R,MATCH(CONCATENATE($G242,$A242),Times!$S:$S,0))=0,"",INDEX(Times!R:R,MATCH(CONCATENATE($G242,$A242),Times!$S:$S,0))),""))</f>
        <v/>
      </c>
      <c r="S242" s="645"/>
      <c r="T242" s="645"/>
      <c r="U242" s="218"/>
      <c r="V242" s="329"/>
      <c r="W242" s="329"/>
      <c r="X242" s="329"/>
      <c r="Y242" s="329"/>
      <c r="Z242" s="329"/>
      <c r="AA242" s="329"/>
      <c r="AB242" s="329"/>
      <c r="AC242" s="7"/>
      <c r="AD242" s="7"/>
      <c r="AE242" s="7"/>
      <c r="AF242" s="7"/>
      <c r="AG242" s="7"/>
      <c r="AH242" s="7"/>
      <c r="AI242" s="7"/>
      <c r="AJ242" s="7"/>
      <c r="AK242" s="7"/>
    </row>
    <row r="243" spans="1:37" x14ac:dyDescent="0.5">
      <c r="A243" s="218"/>
      <c r="B243" s="634"/>
      <c r="C243" s="647" t="str" cm="1">
        <f t="array" ref="C243">IFERROR(IF(ISBLANK(A243),"",IF(AND(ISBLANK(B243),ISBLANK(E243),ISBLANK(F243)),"",IF(AND(ISBLANK(B243),ISBLANK(E243),NOT(ISBLANK(F243))),_xlfn._xlws.FILTER('Rot.Out'!L:L,'Rot.Out'!B:B=EnterData!F243),IF(AND(ISBLANK(B243),NOT(ISBLANK(E243))),_xlfn._xlws.FILTER(Int.Out!AA:AA,Int.Out!B:B=E243),_xlfn._xlws.FILTER(Make.Trt!D:D,Make.Trt!C:C=B243))))),"")</f>
        <v/>
      </c>
      <c r="D243" s="636"/>
      <c r="E243" s="636"/>
      <c r="F243" s="218"/>
      <c r="G243" s="218"/>
      <c r="H243" s="218"/>
      <c r="I243" s="619" t="s">
        <v>109</v>
      </c>
      <c r="J243" s="619" t="s">
        <v>109</v>
      </c>
      <c r="K243" s="652"/>
      <c r="L243" s="329"/>
      <c r="M243" s="7"/>
      <c r="N243" s="434" t="str">
        <f>IF(OR(ISBLANK($A243),ISBLANK($G243)),"",IFERROR(IF(INDEX(Times!N:N,MATCH(CONCATENATE($G243,$A243),Times!$S:$S,0))=0,"",INDEX(Times!N:N,MATCH(CONCATENATE($G243,$A243),Times!$S:$S,0))),""))</f>
        <v/>
      </c>
      <c r="O243" s="434" t="str">
        <f>IF(OR(ISBLANK($A243),ISBLANK($G243)),"",IFERROR(IF(INDEX(Times!O:O,MATCH(CONCATENATE($G243,$A243),Times!$S:$S,0))=0,"",INDEX(Times!O:O,MATCH(CONCATENATE($G243,$A243),Times!$S:$S,0))),""))</f>
        <v/>
      </c>
      <c r="P243" s="434" t="str">
        <f>IF(OR(ISBLANK($A243),ISBLANK($G243)),"",IFERROR(IF(INDEX(Times!P:P,MATCH(CONCATENATE($G243,$A243),Times!$S:$S,0))=0,"",INDEX(Times!P:P,MATCH(CONCATENATE($G243,$A243),Times!$S:$S,0))),""))</f>
        <v/>
      </c>
      <c r="Q243" s="434" t="str">
        <f>IF(OR(ISBLANK($A243),ISBLANK($G243)),"",IFERROR(IF(INDEX(Times!Q:Q,MATCH(CONCATENATE($G243,$A243),Times!$S:$S,0))=0,"",INDEX(Times!Q:Q,MATCH(CONCATENATE($G243,$A243),Times!$S:$S,0))),""))</f>
        <v/>
      </c>
      <c r="R243" s="218" t="str">
        <f>IF(OR(ISBLANK($A243),ISBLANK($G243)),"",IFERROR(IF(INDEX(Times!R:R,MATCH(CONCATENATE($G243,$A243),Times!$S:$S,0))=0,"",INDEX(Times!R:R,MATCH(CONCATENATE($G243,$A243),Times!$S:$S,0))),""))</f>
        <v/>
      </c>
      <c r="S243" s="645"/>
      <c r="T243" s="645"/>
      <c r="U243" s="218"/>
      <c r="V243" s="329"/>
      <c r="W243" s="329"/>
      <c r="X243" s="329"/>
      <c r="Y243" s="329"/>
      <c r="Z243" s="329"/>
      <c r="AA243" s="329"/>
      <c r="AB243" s="329"/>
      <c r="AC243" s="7"/>
      <c r="AD243" s="7"/>
      <c r="AE243" s="7"/>
      <c r="AF243" s="7"/>
      <c r="AG243" s="7"/>
      <c r="AH243" s="7"/>
      <c r="AI243" s="7"/>
      <c r="AJ243" s="7"/>
      <c r="AK243" s="7"/>
    </row>
    <row r="244" spans="1:37" x14ac:dyDescent="0.5">
      <c r="A244" s="218"/>
      <c r="B244" s="634"/>
      <c r="C244" s="647" t="str" cm="1">
        <f t="array" ref="C244">IFERROR(IF(ISBLANK(A244),"",IF(AND(ISBLANK(B244),ISBLANK(E244),ISBLANK(F244)),"",IF(AND(ISBLANK(B244),ISBLANK(E244),NOT(ISBLANK(F244))),_xlfn._xlws.FILTER('Rot.Out'!L:L,'Rot.Out'!B:B=EnterData!F244),IF(AND(ISBLANK(B244),NOT(ISBLANK(E244))),_xlfn._xlws.FILTER(Int.Out!AA:AA,Int.Out!B:B=E244),_xlfn._xlws.FILTER(Make.Trt!D:D,Make.Trt!C:C=B244))))),"")</f>
        <v/>
      </c>
      <c r="D244" s="636"/>
      <c r="E244" s="636"/>
      <c r="F244" s="218"/>
      <c r="G244" s="218"/>
      <c r="H244" s="218"/>
      <c r="I244" s="619" t="s">
        <v>109</v>
      </c>
      <c r="J244" s="619" t="s">
        <v>109</v>
      </c>
      <c r="K244" s="652"/>
      <c r="L244" s="329"/>
      <c r="M244" s="7"/>
      <c r="N244" s="434" t="str">
        <f>IF(OR(ISBLANK($A244),ISBLANK($G244)),"",IFERROR(IF(INDEX(Times!N:N,MATCH(CONCATENATE($G244,$A244),Times!$S:$S,0))=0,"",INDEX(Times!N:N,MATCH(CONCATENATE($G244,$A244),Times!$S:$S,0))),""))</f>
        <v/>
      </c>
      <c r="O244" s="434" t="str">
        <f>IF(OR(ISBLANK($A244),ISBLANK($G244)),"",IFERROR(IF(INDEX(Times!O:O,MATCH(CONCATENATE($G244,$A244),Times!$S:$S,0))=0,"",INDEX(Times!O:O,MATCH(CONCATENATE($G244,$A244),Times!$S:$S,0))),""))</f>
        <v/>
      </c>
      <c r="P244" s="434" t="str">
        <f>IF(OR(ISBLANK($A244),ISBLANK($G244)),"",IFERROR(IF(INDEX(Times!P:P,MATCH(CONCATENATE($G244,$A244),Times!$S:$S,0))=0,"",INDEX(Times!P:P,MATCH(CONCATENATE($G244,$A244),Times!$S:$S,0))),""))</f>
        <v/>
      </c>
      <c r="Q244" s="434" t="str">
        <f>IF(OR(ISBLANK($A244),ISBLANK($G244)),"",IFERROR(IF(INDEX(Times!Q:Q,MATCH(CONCATENATE($G244,$A244),Times!$S:$S,0))=0,"",INDEX(Times!Q:Q,MATCH(CONCATENATE($G244,$A244),Times!$S:$S,0))),""))</f>
        <v/>
      </c>
      <c r="R244" s="218" t="str">
        <f>IF(OR(ISBLANK($A244),ISBLANK($G244)),"",IFERROR(IF(INDEX(Times!R:R,MATCH(CONCATENATE($G244,$A244),Times!$S:$S,0))=0,"",INDEX(Times!R:R,MATCH(CONCATENATE($G244,$A244),Times!$S:$S,0))),""))</f>
        <v/>
      </c>
      <c r="S244" s="645"/>
      <c r="T244" s="645"/>
      <c r="U244" s="218"/>
      <c r="V244" s="329"/>
      <c r="W244" s="329"/>
      <c r="X244" s="329"/>
      <c r="Y244" s="329"/>
      <c r="Z244" s="329"/>
      <c r="AA244" s="329"/>
      <c r="AB244" s="329"/>
      <c r="AC244" s="7"/>
      <c r="AD244" s="7"/>
      <c r="AE244" s="7"/>
      <c r="AF244" s="7"/>
      <c r="AG244" s="7"/>
      <c r="AH244" s="7"/>
      <c r="AI244" s="7"/>
      <c r="AJ244" s="7"/>
      <c r="AK244" s="7"/>
    </row>
    <row r="245" spans="1:37" x14ac:dyDescent="0.5">
      <c r="A245" s="218"/>
      <c r="B245" s="634"/>
      <c r="C245" s="647" t="str" cm="1">
        <f t="array" ref="C245">IFERROR(IF(ISBLANK(A245),"",IF(AND(ISBLANK(B245),ISBLANK(E245),ISBLANK(F245)),"",IF(AND(ISBLANK(B245),ISBLANK(E245),NOT(ISBLANK(F245))),_xlfn._xlws.FILTER('Rot.Out'!L:L,'Rot.Out'!B:B=EnterData!F245),IF(AND(ISBLANK(B245),NOT(ISBLANK(E245))),_xlfn._xlws.FILTER(Int.Out!AA:AA,Int.Out!B:B=E245),_xlfn._xlws.FILTER(Make.Trt!D:D,Make.Trt!C:C=B245))))),"")</f>
        <v/>
      </c>
      <c r="D245" s="636"/>
      <c r="E245" s="636"/>
      <c r="F245" s="218"/>
      <c r="G245" s="218"/>
      <c r="H245" s="218"/>
      <c r="I245" s="619" t="s">
        <v>109</v>
      </c>
      <c r="J245" s="619" t="s">
        <v>109</v>
      </c>
      <c r="K245" s="652"/>
      <c r="L245" s="329"/>
      <c r="M245" s="7"/>
      <c r="N245" s="434" t="str">
        <f>IF(OR(ISBLANK($A245),ISBLANK($G245)),"",IFERROR(IF(INDEX(Times!N:N,MATCH(CONCATENATE($G245,$A245),Times!$S:$S,0))=0,"",INDEX(Times!N:N,MATCH(CONCATENATE($G245,$A245),Times!$S:$S,0))),""))</f>
        <v/>
      </c>
      <c r="O245" s="434" t="str">
        <f>IF(OR(ISBLANK($A245),ISBLANK($G245)),"",IFERROR(IF(INDEX(Times!O:O,MATCH(CONCATENATE($G245,$A245),Times!$S:$S,0))=0,"",INDEX(Times!O:O,MATCH(CONCATENATE($G245,$A245),Times!$S:$S,0))),""))</f>
        <v/>
      </c>
      <c r="P245" s="434" t="str">
        <f>IF(OR(ISBLANK($A245),ISBLANK($G245)),"",IFERROR(IF(INDEX(Times!P:P,MATCH(CONCATENATE($G245,$A245),Times!$S:$S,0))=0,"",INDEX(Times!P:P,MATCH(CONCATENATE($G245,$A245),Times!$S:$S,0))),""))</f>
        <v/>
      </c>
      <c r="Q245" s="434" t="str">
        <f>IF(OR(ISBLANK($A245),ISBLANK($G245)),"",IFERROR(IF(INDEX(Times!Q:Q,MATCH(CONCATENATE($G245,$A245),Times!$S:$S,0))=0,"",INDEX(Times!Q:Q,MATCH(CONCATENATE($G245,$A245),Times!$S:$S,0))),""))</f>
        <v/>
      </c>
      <c r="R245" s="218" t="str">
        <f>IF(OR(ISBLANK($A245),ISBLANK($G245)),"",IFERROR(IF(INDEX(Times!R:R,MATCH(CONCATENATE($G245,$A245),Times!$S:$S,0))=0,"",INDEX(Times!R:R,MATCH(CONCATENATE($G245,$A245),Times!$S:$S,0))),""))</f>
        <v/>
      </c>
      <c r="S245" s="645"/>
      <c r="T245" s="645"/>
      <c r="U245" s="218"/>
      <c r="V245" s="329"/>
      <c r="W245" s="329"/>
      <c r="X245" s="329"/>
      <c r="Y245" s="329"/>
      <c r="Z245" s="329"/>
      <c r="AA245" s="329"/>
      <c r="AB245" s="329"/>
      <c r="AC245" s="7"/>
      <c r="AD245" s="7"/>
      <c r="AE245" s="7"/>
      <c r="AF245" s="7"/>
      <c r="AG245" s="7"/>
      <c r="AH245" s="7"/>
      <c r="AI245" s="7"/>
      <c r="AJ245" s="7"/>
      <c r="AK245" s="7"/>
    </row>
    <row r="246" spans="1:37" x14ac:dyDescent="0.5">
      <c r="A246" s="218"/>
      <c r="B246" s="634"/>
      <c r="C246" s="647" t="str" cm="1">
        <f t="array" ref="C246">IFERROR(IF(ISBLANK(A246),"",IF(AND(ISBLANK(B246),ISBLANK(E246),ISBLANK(F246)),"",IF(AND(ISBLANK(B246),ISBLANK(E246),NOT(ISBLANK(F246))),_xlfn._xlws.FILTER('Rot.Out'!L:L,'Rot.Out'!B:B=EnterData!F246),IF(AND(ISBLANK(B246),NOT(ISBLANK(E246))),_xlfn._xlws.FILTER(Int.Out!AA:AA,Int.Out!B:B=E246),_xlfn._xlws.FILTER(Make.Trt!D:D,Make.Trt!C:C=B246))))),"")</f>
        <v/>
      </c>
      <c r="D246" s="636"/>
      <c r="E246" s="636"/>
      <c r="F246" s="218"/>
      <c r="G246" s="218"/>
      <c r="H246" s="218"/>
      <c r="I246" s="619" t="s">
        <v>109</v>
      </c>
      <c r="J246" s="619" t="s">
        <v>109</v>
      </c>
      <c r="K246" s="652"/>
      <c r="L246" s="329"/>
      <c r="M246" s="7"/>
      <c r="N246" s="434" t="str">
        <f>IF(OR(ISBLANK($A246),ISBLANK($G246)),"",IFERROR(IF(INDEX(Times!N:N,MATCH(CONCATENATE($G246,$A246),Times!$S:$S,0))=0,"",INDEX(Times!N:N,MATCH(CONCATENATE($G246,$A246),Times!$S:$S,0))),""))</f>
        <v/>
      </c>
      <c r="O246" s="434" t="str">
        <f>IF(OR(ISBLANK($A246),ISBLANK($G246)),"",IFERROR(IF(INDEX(Times!O:O,MATCH(CONCATENATE($G246,$A246),Times!$S:$S,0))=0,"",INDEX(Times!O:O,MATCH(CONCATENATE($G246,$A246),Times!$S:$S,0))),""))</f>
        <v/>
      </c>
      <c r="P246" s="434" t="str">
        <f>IF(OR(ISBLANK($A246),ISBLANK($G246)),"",IFERROR(IF(INDEX(Times!P:P,MATCH(CONCATENATE($G246,$A246),Times!$S:$S,0))=0,"",INDEX(Times!P:P,MATCH(CONCATENATE($G246,$A246),Times!$S:$S,0))),""))</f>
        <v/>
      </c>
      <c r="Q246" s="434" t="str">
        <f>IF(OR(ISBLANK($A246),ISBLANK($G246)),"",IFERROR(IF(INDEX(Times!Q:Q,MATCH(CONCATENATE($G246,$A246),Times!$S:$S,0))=0,"",INDEX(Times!Q:Q,MATCH(CONCATENATE($G246,$A246),Times!$S:$S,0))),""))</f>
        <v/>
      </c>
      <c r="R246" s="218" t="str">
        <f>IF(OR(ISBLANK($A246),ISBLANK($G246)),"",IFERROR(IF(INDEX(Times!R:R,MATCH(CONCATENATE($G246,$A246),Times!$S:$S,0))=0,"",INDEX(Times!R:R,MATCH(CONCATENATE($G246,$A246),Times!$S:$S,0))),""))</f>
        <v/>
      </c>
      <c r="S246" s="645"/>
      <c r="T246" s="645"/>
      <c r="U246" s="218"/>
      <c r="V246" s="329"/>
      <c r="W246" s="329"/>
      <c r="X246" s="329"/>
      <c r="Y246" s="329"/>
      <c r="Z246" s="329"/>
      <c r="AA246" s="329"/>
      <c r="AB246" s="329"/>
      <c r="AC246" s="7"/>
      <c r="AD246" s="7"/>
      <c r="AE246" s="7"/>
      <c r="AF246" s="7"/>
      <c r="AG246" s="7"/>
      <c r="AH246" s="7"/>
      <c r="AI246" s="7"/>
      <c r="AJ246" s="7"/>
      <c r="AK246" s="7"/>
    </row>
    <row r="247" spans="1:37" x14ac:dyDescent="0.5">
      <c r="A247" s="218"/>
      <c r="B247" s="634"/>
      <c r="C247" s="647" t="str" cm="1">
        <f t="array" ref="C247">IFERROR(IF(ISBLANK(A247),"",IF(AND(ISBLANK(B247),ISBLANK(E247),ISBLANK(F247)),"",IF(AND(ISBLANK(B247),ISBLANK(E247),NOT(ISBLANK(F247))),_xlfn._xlws.FILTER('Rot.Out'!L:L,'Rot.Out'!B:B=EnterData!F247),IF(AND(ISBLANK(B247),NOT(ISBLANK(E247))),_xlfn._xlws.FILTER(Int.Out!AA:AA,Int.Out!B:B=E247),_xlfn._xlws.FILTER(Make.Trt!D:D,Make.Trt!C:C=B247))))),"")</f>
        <v/>
      </c>
      <c r="D247" s="636"/>
      <c r="E247" s="636"/>
      <c r="F247" s="218"/>
      <c r="G247" s="218"/>
      <c r="H247" s="218"/>
      <c r="I247" s="619" t="s">
        <v>109</v>
      </c>
      <c r="J247" s="619" t="s">
        <v>109</v>
      </c>
      <c r="K247" s="652"/>
      <c r="L247" s="329"/>
      <c r="M247" s="7"/>
      <c r="N247" s="434" t="str">
        <f>IF(OR(ISBLANK($A247),ISBLANK($G247)),"",IFERROR(IF(INDEX(Times!N:N,MATCH(CONCATENATE($G247,$A247),Times!$S:$S,0))=0,"",INDEX(Times!N:N,MATCH(CONCATENATE($G247,$A247),Times!$S:$S,0))),""))</f>
        <v/>
      </c>
      <c r="O247" s="434" t="str">
        <f>IF(OR(ISBLANK($A247),ISBLANK($G247)),"",IFERROR(IF(INDEX(Times!O:O,MATCH(CONCATENATE($G247,$A247),Times!$S:$S,0))=0,"",INDEX(Times!O:O,MATCH(CONCATENATE($G247,$A247),Times!$S:$S,0))),""))</f>
        <v/>
      </c>
      <c r="P247" s="434" t="str">
        <f>IF(OR(ISBLANK($A247),ISBLANK($G247)),"",IFERROR(IF(INDEX(Times!P:P,MATCH(CONCATENATE($G247,$A247),Times!$S:$S,0))=0,"",INDEX(Times!P:P,MATCH(CONCATENATE($G247,$A247),Times!$S:$S,0))),""))</f>
        <v/>
      </c>
      <c r="Q247" s="434" t="str">
        <f>IF(OR(ISBLANK($A247),ISBLANK($G247)),"",IFERROR(IF(INDEX(Times!Q:Q,MATCH(CONCATENATE($G247,$A247),Times!$S:$S,0))=0,"",INDEX(Times!Q:Q,MATCH(CONCATENATE($G247,$A247),Times!$S:$S,0))),""))</f>
        <v/>
      </c>
      <c r="R247" s="218" t="str">
        <f>IF(OR(ISBLANK($A247),ISBLANK($G247)),"",IFERROR(IF(INDEX(Times!R:R,MATCH(CONCATENATE($G247,$A247),Times!$S:$S,0))=0,"",INDEX(Times!R:R,MATCH(CONCATENATE($G247,$A247),Times!$S:$S,0))),""))</f>
        <v/>
      </c>
      <c r="S247" s="645"/>
      <c r="T247" s="645"/>
      <c r="U247" s="218"/>
      <c r="V247" s="329"/>
      <c r="W247" s="329"/>
      <c r="X247" s="329"/>
      <c r="Y247" s="329"/>
      <c r="Z247" s="329"/>
      <c r="AA247" s="329"/>
      <c r="AB247" s="329"/>
      <c r="AC247" s="7"/>
      <c r="AD247" s="7"/>
      <c r="AE247" s="7"/>
      <c r="AF247" s="7"/>
      <c r="AG247" s="7"/>
      <c r="AH247" s="7"/>
      <c r="AI247" s="7"/>
      <c r="AJ247" s="7"/>
      <c r="AK247" s="7"/>
    </row>
    <row r="248" spans="1:37" x14ac:dyDescent="0.5">
      <c r="A248" s="218"/>
      <c r="B248" s="634"/>
      <c r="C248" s="647" t="str" cm="1">
        <f t="array" ref="C248">IFERROR(IF(ISBLANK(A248),"",IF(AND(ISBLANK(B248),ISBLANK(E248),ISBLANK(F248)),"",IF(AND(ISBLANK(B248),ISBLANK(E248),NOT(ISBLANK(F248))),_xlfn._xlws.FILTER('Rot.Out'!L:L,'Rot.Out'!B:B=EnterData!F248),IF(AND(ISBLANK(B248),NOT(ISBLANK(E248))),_xlfn._xlws.FILTER(Int.Out!AA:AA,Int.Out!B:B=E248),_xlfn._xlws.FILTER(Make.Trt!D:D,Make.Trt!C:C=B248))))),"")</f>
        <v/>
      </c>
      <c r="D248" s="636"/>
      <c r="E248" s="636"/>
      <c r="F248" s="218"/>
      <c r="G248" s="218"/>
      <c r="H248" s="218"/>
      <c r="I248" s="619" t="s">
        <v>109</v>
      </c>
      <c r="J248" s="619" t="s">
        <v>109</v>
      </c>
      <c r="K248" s="652"/>
      <c r="L248" s="329"/>
      <c r="M248" s="7"/>
      <c r="N248" s="434" t="str">
        <f>IF(OR(ISBLANK($A248),ISBLANK($G248)),"",IFERROR(IF(INDEX(Times!N:N,MATCH(CONCATENATE($G248,$A248),Times!$S:$S,0))=0,"",INDEX(Times!N:N,MATCH(CONCATENATE($G248,$A248),Times!$S:$S,0))),""))</f>
        <v/>
      </c>
      <c r="O248" s="434" t="str">
        <f>IF(OR(ISBLANK($A248),ISBLANK($G248)),"",IFERROR(IF(INDEX(Times!O:O,MATCH(CONCATENATE($G248,$A248),Times!$S:$S,0))=0,"",INDEX(Times!O:O,MATCH(CONCATENATE($G248,$A248),Times!$S:$S,0))),""))</f>
        <v/>
      </c>
      <c r="P248" s="434" t="str">
        <f>IF(OR(ISBLANK($A248),ISBLANK($G248)),"",IFERROR(IF(INDEX(Times!P:P,MATCH(CONCATENATE($G248,$A248),Times!$S:$S,0))=0,"",INDEX(Times!P:P,MATCH(CONCATENATE($G248,$A248),Times!$S:$S,0))),""))</f>
        <v/>
      </c>
      <c r="Q248" s="434" t="str">
        <f>IF(OR(ISBLANK($A248),ISBLANK($G248)),"",IFERROR(IF(INDEX(Times!Q:Q,MATCH(CONCATENATE($G248,$A248),Times!$S:$S,0))=0,"",INDEX(Times!Q:Q,MATCH(CONCATENATE($G248,$A248),Times!$S:$S,0))),""))</f>
        <v/>
      </c>
      <c r="R248" s="218" t="str">
        <f>IF(OR(ISBLANK($A248),ISBLANK($G248)),"",IFERROR(IF(INDEX(Times!R:R,MATCH(CONCATENATE($G248,$A248),Times!$S:$S,0))=0,"",INDEX(Times!R:R,MATCH(CONCATENATE($G248,$A248),Times!$S:$S,0))),""))</f>
        <v/>
      </c>
      <c r="S248" s="645"/>
      <c r="T248" s="645"/>
      <c r="U248" s="218"/>
      <c r="V248" s="329"/>
      <c r="W248" s="329"/>
      <c r="X248" s="329"/>
      <c r="Y248" s="329"/>
      <c r="Z248" s="329"/>
      <c r="AA248" s="329"/>
      <c r="AB248" s="329"/>
      <c r="AC248" s="7"/>
      <c r="AD248" s="7"/>
      <c r="AE248" s="7"/>
      <c r="AF248" s="7"/>
      <c r="AG248" s="7"/>
      <c r="AH248" s="7"/>
      <c r="AI248" s="7"/>
      <c r="AJ248" s="7"/>
      <c r="AK248" s="7"/>
    </row>
    <row r="249" spans="1:37" x14ac:dyDescent="0.5">
      <c r="A249" s="218"/>
      <c r="B249" s="634"/>
      <c r="C249" s="647" t="str" cm="1">
        <f t="array" ref="C249">IFERROR(IF(ISBLANK(A249),"",IF(AND(ISBLANK(B249),ISBLANK(E249),ISBLANK(F249)),"",IF(AND(ISBLANK(B249),ISBLANK(E249),NOT(ISBLANK(F249))),_xlfn._xlws.FILTER('Rot.Out'!L:L,'Rot.Out'!B:B=EnterData!F249),IF(AND(ISBLANK(B249),NOT(ISBLANK(E249))),_xlfn._xlws.FILTER(Int.Out!AA:AA,Int.Out!B:B=E249),_xlfn._xlws.FILTER(Make.Trt!D:D,Make.Trt!C:C=B249))))),"")</f>
        <v/>
      </c>
      <c r="D249" s="636"/>
      <c r="E249" s="636"/>
      <c r="F249" s="218"/>
      <c r="G249" s="218"/>
      <c r="H249" s="218"/>
      <c r="I249" s="619" t="s">
        <v>109</v>
      </c>
      <c r="J249" s="619" t="s">
        <v>109</v>
      </c>
      <c r="K249" s="652"/>
      <c r="L249" s="329"/>
      <c r="M249" s="7"/>
      <c r="N249" s="434" t="str">
        <f>IF(OR(ISBLANK($A249),ISBLANK($G249)),"",IFERROR(IF(INDEX(Times!N:N,MATCH(CONCATENATE($G249,$A249),Times!$S:$S,0))=0,"",INDEX(Times!N:N,MATCH(CONCATENATE($G249,$A249),Times!$S:$S,0))),""))</f>
        <v/>
      </c>
      <c r="O249" s="434" t="str">
        <f>IF(OR(ISBLANK($A249),ISBLANK($G249)),"",IFERROR(IF(INDEX(Times!O:O,MATCH(CONCATENATE($G249,$A249),Times!$S:$S,0))=0,"",INDEX(Times!O:O,MATCH(CONCATENATE($G249,$A249),Times!$S:$S,0))),""))</f>
        <v/>
      </c>
      <c r="P249" s="434" t="str">
        <f>IF(OR(ISBLANK($A249),ISBLANK($G249)),"",IFERROR(IF(INDEX(Times!P:P,MATCH(CONCATENATE($G249,$A249),Times!$S:$S,0))=0,"",INDEX(Times!P:P,MATCH(CONCATENATE($G249,$A249),Times!$S:$S,0))),""))</f>
        <v/>
      </c>
      <c r="Q249" s="434" t="str">
        <f>IF(OR(ISBLANK($A249),ISBLANK($G249)),"",IFERROR(IF(INDEX(Times!Q:Q,MATCH(CONCATENATE($G249,$A249),Times!$S:$S,0))=0,"",INDEX(Times!Q:Q,MATCH(CONCATENATE($G249,$A249),Times!$S:$S,0))),""))</f>
        <v/>
      </c>
      <c r="R249" s="218" t="str">
        <f>IF(OR(ISBLANK($A249),ISBLANK($G249)),"",IFERROR(IF(INDEX(Times!R:R,MATCH(CONCATENATE($G249,$A249),Times!$S:$S,0))=0,"",INDEX(Times!R:R,MATCH(CONCATENATE($G249,$A249),Times!$S:$S,0))),""))</f>
        <v/>
      </c>
      <c r="S249" s="645"/>
      <c r="T249" s="645"/>
      <c r="U249" s="218"/>
      <c r="V249" s="329"/>
      <c r="W249" s="329"/>
      <c r="X249" s="329"/>
      <c r="Y249" s="329"/>
      <c r="Z249" s="329"/>
      <c r="AA249" s="329"/>
      <c r="AB249" s="329"/>
      <c r="AC249" s="7"/>
      <c r="AD249" s="7"/>
      <c r="AE249" s="7"/>
      <c r="AF249" s="7"/>
      <c r="AG249" s="7"/>
      <c r="AH249" s="7"/>
      <c r="AI249" s="7"/>
      <c r="AJ249" s="7"/>
      <c r="AK249" s="7"/>
    </row>
    <row r="250" spans="1:37" x14ac:dyDescent="0.5">
      <c r="A250" s="218"/>
      <c r="B250" s="634"/>
      <c r="C250" s="647" t="str" cm="1">
        <f t="array" ref="C250">IFERROR(IF(ISBLANK(A250),"",IF(AND(ISBLANK(B250),ISBLANK(E250),ISBLANK(F250)),"",IF(AND(ISBLANK(B250),ISBLANK(E250),NOT(ISBLANK(F250))),_xlfn._xlws.FILTER('Rot.Out'!L:L,'Rot.Out'!B:B=EnterData!F250),IF(AND(ISBLANK(B250),NOT(ISBLANK(E250))),_xlfn._xlws.FILTER(Int.Out!AA:AA,Int.Out!B:B=E250),_xlfn._xlws.FILTER(Make.Trt!D:D,Make.Trt!C:C=B250))))),"")</f>
        <v/>
      </c>
      <c r="D250" s="636"/>
      <c r="E250" s="636"/>
      <c r="F250" s="218"/>
      <c r="G250" s="218"/>
      <c r="H250" s="218"/>
      <c r="I250" s="619" t="s">
        <v>109</v>
      </c>
      <c r="J250" s="619" t="s">
        <v>109</v>
      </c>
      <c r="K250" s="652"/>
      <c r="L250" s="329"/>
      <c r="M250" s="7"/>
      <c r="N250" s="434" t="str">
        <f>IF(OR(ISBLANK($A250),ISBLANK($G250)),"",IFERROR(IF(INDEX(Times!N:N,MATCH(CONCATENATE($G250,$A250),Times!$S:$S,0))=0,"",INDEX(Times!N:N,MATCH(CONCATENATE($G250,$A250),Times!$S:$S,0))),""))</f>
        <v/>
      </c>
      <c r="O250" s="434" t="str">
        <f>IF(OR(ISBLANK($A250),ISBLANK($G250)),"",IFERROR(IF(INDEX(Times!O:O,MATCH(CONCATENATE($G250,$A250),Times!$S:$S,0))=0,"",INDEX(Times!O:O,MATCH(CONCATENATE($G250,$A250),Times!$S:$S,0))),""))</f>
        <v/>
      </c>
      <c r="P250" s="434" t="str">
        <f>IF(OR(ISBLANK($A250),ISBLANK($G250)),"",IFERROR(IF(INDEX(Times!P:P,MATCH(CONCATENATE($G250,$A250),Times!$S:$S,0))=0,"",INDEX(Times!P:P,MATCH(CONCATENATE($G250,$A250),Times!$S:$S,0))),""))</f>
        <v/>
      </c>
      <c r="Q250" s="434" t="str">
        <f>IF(OR(ISBLANK($A250),ISBLANK($G250)),"",IFERROR(IF(INDEX(Times!Q:Q,MATCH(CONCATENATE($G250,$A250),Times!$S:$S,0))=0,"",INDEX(Times!Q:Q,MATCH(CONCATENATE($G250,$A250),Times!$S:$S,0))),""))</f>
        <v/>
      </c>
      <c r="R250" s="218" t="str">
        <f>IF(OR(ISBLANK($A250),ISBLANK($G250)),"",IFERROR(IF(INDEX(Times!R:R,MATCH(CONCATENATE($G250,$A250),Times!$S:$S,0))=0,"",INDEX(Times!R:R,MATCH(CONCATENATE($G250,$A250),Times!$S:$S,0))),""))</f>
        <v/>
      </c>
      <c r="S250" s="645"/>
      <c r="T250" s="645"/>
      <c r="U250" s="218"/>
      <c r="V250" s="329"/>
      <c r="W250" s="329"/>
      <c r="X250" s="329"/>
      <c r="Y250" s="329"/>
      <c r="Z250" s="329"/>
      <c r="AA250" s="329"/>
      <c r="AB250" s="329"/>
      <c r="AC250" s="7"/>
      <c r="AD250" s="7"/>
      <c r="AE250" s="7"/>
      <c r="AF250" s="7"/>
      <c r="AG250" s="7"/>
      <c r="AH250" s="7"/>
      <c r="AI250" s="7"/>
      <c r="AJ250" s="7"/>
      <c r="AK250" s="7"/>
    </row>
    <row r="251" spans="1:37" x14ac:dyDescent="0.5">
      <c r="A251" s="218"/>
      <c r="B251" s="634"/>
      <c r="C251" s="647" t="str" cm="1">
        <f t="array" ref="C251">IFERROR(IF(ISBLANK(A251),"",IF(AND(ISBLANK(B251),ISBLANK(E251),ISBLANK(F251)),"",IF(AND(ISBLANK(B251),ISBLANK(E251),NOT(ISBLANK(F251))),_xlfn._xlws.FILTER('Rot.Out'!L:L,'Rot.Out'!B:B=EnterData!F251),IF(AND(ISBLANK(B251),NOT(ISBLANK(E251))),_xlfn._xlws.FILTER(Int.Out!AA:AA,Int.Out!B:B=E251),_xlfn._xlws.FILTER(Make.Trt!D:D,Make.Trt!C:C=B251))))),"")</f>
        <v/>
      </c>
      <c r="D251" s="636"/>
      <c r="E251" s="636"/>
      <c r="F251" s="218"/>
      <c r="G251" s="218"/>
      <c r="H251" s="218"/>
      <c r="I251" s="619" t="s">
        <v>109</v>
      </c>
      <c r="J251" s="619" t="s">
        <v>109</v>
      </c>
      <c r="K251" s="652"/>
      <c r="L251" s="329"/>
      <c r="M251" s="7"/>
      <c r="N251" s="434" t="str">
        <f>IF(OR(ISBLANK($A251),ISBLANK($G251)),"",IFERROR(IF(INDEX(Times!N:N,MATCH(CONCATENATE($G251,$A251),Times!$S:$S,0))=0,"",INDEX(Times!N:N,MATCH(CONCATENATE($G251,$A251),Times!$S:$S,0))),""))</f>
        <v/>
      </c>
      <c r="O251" s="434" t="str">
        <f>IF(OR(ISBLANK($A251),ISBLANK($G251)),"",IFERROR(IF(INDEX(Times!O:O,MATCH(CONCATENATE($G251,$A251),Times!$S:$S,0))=0,"",INDEX(Times!O:O,MATCH(CONCATENATE($G251,$A251),Times!$S:$S,0))),""))</f>
        <v/>
      </c>
      <c r="P251" s="434" t="str">
        <f>IF(OR(ISBLANK($A251),ISBLANK($G251)),"",IFERROR(IF(INDEX(Times!P:P,MATCH(CONCATENATE($G251,$A251),Times!$S:$S,0))=0,"",INDEX(Times!P:P,MATCH(CONCATENATE($G251,$A251),Times!$S:$S,0))),""))</f>
        <v/>
      </c>
      <c r="Q251" s="434" t="str">
        <f>IF(OR(ISBLANK($A251),ISBLANK($G251)),"",IFERROR(IF(INDEX(Times!Q:Q,MATCH(CONCATENATE($G251,$A251),Times!$S:$S,0))=0,"",INDEX(Times!Q:Q,MATCH(CONCATENATE($G251,$A251),Times!$S:$S,0))),""))</f>
        <v/>
      </c>
      <c r="R251" s="218" t="str">
        <f>IF(OR(ISBLANK($A251),ISBLANK($G251)),"",IFERROR(IF(INDEX(Times!R:R,MATCH(CONCATENATE($G251,$A251),Times!$S:$S,0))=0,"",INDEX(Times!R:R,MATCH(CONCATENATE($G251,$A251),Times!$S:$S,0))),""))</f>
        <v/>
      </c>
      <c r="S251" s="645"/>
      <c r="T251" s="645"/>
      <c r="U251" s="218"/>
      <c r="V251" s="329"/>
      <c r="W251" s="329"/>
      <c r="X251" s="329"/>
      <c r="Y251" s="329"/>
      <c r="Z251" s="329"/>
      <c r="AA251" s="329"/>
      <c r="AB251" s="329"/>
      <c r="AC251" s="7"/>
      <c r="AD251" s="7"/>
      <c r="AE251" s="7"/>
      <c r="AF251" s="7"/>
      <c r="AG251" s="7"/>
      <c r="AH251" s="7"/>
      <c r="AI251" s="7"/>
      <c r="AJ251" s="7"/>
      <c r="AK251" s="7"/>
    </row>
    <row r="252" spans="1:37" x14ac:dyDescent="0.5">
      <c r="A252" s="218"/>
      <c r="B252" s="634"/>
      <c r="C252" s="647" t="str" cm="1">
        <f t="array" ref="C252">IFERROR(IF(ISBLANK(A252),"",IF(AND(ISBLANK(B252),ISBLANK(E252),ISBLANK(F252)),"",IF(AND(ISBLANK(B252),ISBLANK(E252),NOT(ISBLANK(F252))),_xlfn._xlws.FILTER('Rot.Out'!L:L,'Rot.Out'!B:B=EnterData!F252),IF(AND(ISBLANK(B252),NOT(ISBLANK(E252))),_xlfn._xlws.FILTER(Int.Out!AA:AA,Int.Out!B:B=E252),_xlfn._xlws.FILTER(Make.Trt!D:D,Make.Trt!C:C=B252))))),"")</f>
        <v/>
      </c>
      <c r="D252" s="636"/>
      <c r="E252" s="636"/>
      <c r="F252" s="218"/>
      <c r="G252" s="218"/>
      <c r="H252" s="218"/>
      <c r="I252" s="619" t="s">
        <v>109</v>
      </c>
      <c r="J252" s="619" t="s">
        <v>109</v>
      </c>
      <c r="K252" s="652"/>
      <c r="L252" s="329"/>
      <c r="M252" s="7"/>
      <c r="N252" s="434" t="str">
        <f>IF(OR(ISBLANK($A252),ISBLANK($G252)),"",IFERROR(IF(INDEX(Times!N:N,MATCH(CONCATENATE($G252,$A252),Times!$S:$S,0))=0,"",INDEX(Times!N:N,MATCH(CONCATENATE($G252,$A252),Times!$S:$S,0))),""))</f>
        <v/>
      </c>
      <c r="O252" s="434" t="str">
        <f>IF(OR(ISBLANK($A252),ISBLANK($G252)),"",IFERROR(IF(INDEX(Times!O:O,MATCH(CONCATENATE($G252,$A252),Times!$S:$S,0))=0,"",INDEX(Times!O:O,MATCH(CONCATENATE($G252,$A252),Times!$S:$S,0))),""))</f>
        <v/>
      </c>
      <c r="P252" s="434" t="str">
        <f>IF(OR(ISBLANK($A252),ISBLANK($G252)),"",IFERROR(IF(INDEX(Times!P:P,MATCH(CONCATENATE($G252,$A252),Times!$S:$S,0))=0,"",INDEX(Times!P:P,MATCH(CONCATENATE($G252,$A252),Times!$S:$S,0))),""))</f>
        <v/>
      </c>
      <c r="Q252" s="434" t="str">
        <f>IF(OR(ISBLANK($A252),ISBLANK($G252)),"",IFERROR(IF(INDEX(Times!Q:Q,MATCH(CONCATENATE($G252,$A252),Times!$S:$S,0))=0,"",INDEX(Times!Q:Q,MATCH(CONCATENATE($G252,$A252),Times!$S:$S,0))),""))</f>
        <v/>
      </c>
      <c r="R252" s="218" t="str">
        <f>IF(OR(ISBLANK($A252),ISBLANK($G252)),"",IFERROR(IF(INDEX(Times!R:R,MATCH(CONCATENATE($G252,$A252),Times!$S:$S,0))=0,"",INDEX(Times!R:R,MATCH(CONCATENATE($G252,$A252),Times!$S:$S,0))),""))</f>
        <v/>
      </c>
      <c r="S252" s="645"/>
      <c r="T252" s="645"/>
      <c r="U252" s="218"/>
      <c r="V252" s="329"/>
      <c r="W252" s="329"/>
      <c r="X252" s="329"/>
      <c r="Y252" s="329"/>
      <c r="Z252" s="329"/>
      <c r="AA252" s="329"/>
      <c r="AB252" s="329"/>
      <c r="AC252" s="7"/>
      <c r="AD252" s="7"/>
      <c r="AE252" s="7"/>
      <c r="AF252" s="7"/>
      <c r="AG252" s="7"/>
      <c r="AH252" s="7"/>
      <c r="AI252" s="7"/>
      <c r="AJ252" s="7"/>
      <c r="AK252" s="7"/>
    </row>
    <row r="253" spans="1:37" x14ac:dyDescent="0.5">
      <c r="A253" s="218"/>
      <c r="B253" s="634"/>
      <c r="C253" s="647" t="str" cm="1">
        <f t="array" ref="C253">IFERROR(IF(ISBLANK(A253),"",IF(AND(ISBLANK(B253),ISBLANK(E253),ISBLANK(F253)),"",IF(AND(ISBLANK(B253),ISBLANK(E253),NOT(ISBLANK(F253))),_xlfn._xlws.FILTER('Rot.Out'!L:L,'Rot.Out'!B:B=EnterData!F253),IF(AND(ISBLANK(B253),NOT(ISBLANK(E253))),_xlfn._xlws.FILTER(Int.Out!AA:AA,Int.Out!B:B=E253),_xlfn._xlws.FILTER(Make.Trt!D:D,Make.Trt!C:C=B253))))),"")</f>
        <v/>
      </c>
      <c r="D253" s="636"/>
      <c r="E253" s="636"/>
      <c r="F253" s="218"/>
      <c r="G253" s="218"/>
      <c r="H253" s="218"/>
      <c r="I253" s="619" t="s">
        <v>109</v>
      </c>
      <c r="J253" s="619" t="s">
        <v>109</v>
      </c>
      <c r="K253" s="652"/>
      <c r="L253" s="329"/>
      <c r="M253" s="7"/>
      <c r="N253" s="434" t="str">
        <f>IF(OR(ISBLANK($A253),ISBLANK($G253)),"",IFERROR(IF(INDEX(Times!N:N,MATCH(CONCATENATE($G253,$A253),Times!$S:$S,0))=0,"",INDEX(Times!N:N,MATCH(CONCATENATE($G253,$A253),Times!$S:$S,0))),""))</f>
        <v/>
      </c>
      <c r="O253" s="434" t="str">
        <f>IF(OR(ISBLANK($A253),ISBLANK($G253)),"",IFERROR(IF(INDEX(Times!O:O,MATCH(CONCATENATE($G253,$A253),Times!$S:$S,0))=0,"",INDEX(Times!O:O,MATCH(CONCATENATE($G253,$A253),Times!$S:$S,0))),""))</f>
        <v/>
      </c>
      <c r="P253" s="434" t="str">
        <f>IF(OR(ISBLANK($A253),ISBLANK($G253)),"",IFERROR(IF(INDEX(Times!P:P,MATCH(CONCATENATE($G253,$A253),Times!$S:$S,0))=0,"",INDEX(Times!P:P,MATCH(CONCATENATE($G253,$A253),Times!$S:$S,0))),""))</f>
        <v/>
      </c>
      <c r="Q253" s="434" t="str">
        <f>IF(OR(ISBLANK($A253),ISBLANK($G253)),"",IFERROR(IF(INDEX(Times!Q:Q,MATCH(CONCATENATE($G253,$A253),Times!$S:$S,0))=0,"",INDEX(Times!Q:Q,MATCH(CONCATENATE($G253,$A253),Times!$S:$S,0))),""))</f>
        <v/>
      </c>
      <c r="R253" s="218" t="str">
        <f>IF(OR(ISBLANK($A253),ISBLANK($G253)),"",IFERROR(IF(INDEX(Times!R:R,MATCH(CONCATENATE($G253,$A253),Times!$S:$S,0))=0,"",INDEX(Times!R:R,MATCH(CONCATENATE($G253,$A253),Times!$S:$S,0))),""))</f>
        <v/>
      </c>
      <c r="S253" s="645"/>
      <c r="T253" s="645"/>
      <c r="U253" s="218"/>
      <c r="V253" s="329"/>
      <c r="W253" s="329"/>
      <c r="X253" s="329"/>
      <c r="Y253" s="329"/>
      <c r="Z253" s="329"/>
      <c r="AA253" s="329"/>
      <c r="AB253" s="329"/>
      <c r="AC253" s="7"/>
      <c r="AD253" s="7"/>
      <c r="AE253" s="7"/>
      <c r="AF253" s="7"/>
      <c r="AG253" s="7"/>
      <c r="AH253" s="7"/>
      <c r="AI253" s="7"/>
      <c r="AJ253" s="7"/>
      <c r="AK253" s="7"/>
    </row>
    <row r="254" spans="1:37" x14ac:dyDescent="0.5">
      <c r="A254" s="218"/>
      <c r="B254" s="634"/>
      <c r="C254" s="647" t="str" cm="1">
        <f t="array" ref="C254">IFERROR(IF(ISBLANK(A254),"",IF(AND(ISBLANK(B254),ISBLANK(E254),ISBLANK(F254)),"",IF(AND(ISBLANK(B254),ISBLANK(E254),NOT(ISBLANK(F254))),_xlfn._xlws.FILTER('Rot.Out'!L:L,'Rot.Out'!B:B=EnterData!F254),IF(AND(ISBLANK(B254),NOT(ISBLANK(E254))),_xlfn._xlws.FILTER(Int.Out!AA:AA,Int.Out!B:B=E254),_xlfn._xlws.FILTER(Make.Trt!D:D,Make.Trt!C:C=B254))))),"")</f>
        <v/>
      </c>
      <c r="D254" s="636"/>
      <c r="E254" s="636"/>
      <c r="F254" s="218"/>
      <c r="G254" s="218"/>
      <c r="H254" s="218"/>
      <c r="I254" s="619" t="s">
        <v>109</v>
      </c>
      <c r="J254" s="619" t="s">
        <v>109</v>
      </c>
      <c r="K254" s="652"/>
      <c r="L254" s="329"/>
      <c r="M254" s="7"/>
      <c r="N254" s="434" t="str">
        <f>IF(OR(ISBLANK($A254),ISBLANK($G254)),"",IFERROR(IF(INDEX(Times!N:N,MATCH(CONCATENATE($G254,$A254),Times!$S:$S,0))=0,"",INDEX(Times!N:N,MATCH(CONCATENATE($G254,$A254),Times!$S:$S,0))),""))</f>
        <v/>
      </c>
      <c r="O254" s="434" t="str">
        <f>IF(OR(ISBLANK($A254),ISBLANK($G254)),"",IFERROR(IF(INDEX(Times!O:O,MATCH(CONCATENATE($G254,$A254),Times!$S:$S,0))=0,"",INDEX(Times!O:O,MATCH(CONCATENATE($G254,$A254),Times!$S:$S,0))),""))</f>
        <v/>
      </c>
      <c r="P254" s="434" t="str">
        <f>IF(OR(ISBLANK($A254),ISBLANK($G254)),"",IFERROR(IF(INDEX(Times!P:P,MATCH(CONCATENATE($G254,$A254),Times!$S:$S,0))=0,"",INDEX(Times!P:P,MATCH(CONCATENATE($G254,$A254),Times!$S:$S,0))),""))</f>
        <v/>
      </c>
      <c r="Q254" s="434" t="str">
        <f>IF(OR(ISBLANK($A254),ISBLANK($G254)),"",IFERROR(IF(INDEX(Times!Q:Q,MATCH(CONCATENATE($G254,$A254),Times!$S:$S,0))=0,"",INDEX(Times!Q:Q,MATCH(CONCATENATE($G254,$A254),Times!$S:$S,0))),""))</f>
        <v/>
      </c>
      <c r="R254" s="218" t="str">
        <f>IF(OR(ISBLANK($A254),ISBLANK($G254)),"",IFERROR(IF(INDEX(Times!R:R,MATCH(CONCATENATE($G254,$A254),Times!$S:$S,0))=0,"",INDEX(Times!R:R,MATCH(CONCATENATE($G254,$A254),Times!$S:$S,0))),""))</f>
        <v/>
      </c>
      <c r="S254" s="645"/>
      <c r="T254" s="645"/>
      <c r="U254" s="218"/>
      <c r="V254" s="329"/>
      <c r="W254" s="329"/>
      <c r="X254" s="329"/>
      <c r="Y254" s="329"/>
      <c r="Z254" s="329"/>
      <c r="AA254" s="329"/>
      <c r="AB254" s="329"/>
      <c r="AC254" s="7"/>
      <c r="AD254" s="7"/>
      <c r="AE254" s="7"/>
      <c r="AF254" s="7"/>
      <c r="AG254" s="7"/>
      <c r="AH254" s="7"/>
      <c r="AI254" s="7"/>
      <c r="AJ254" s="7"/>
      <c r="AK254" s="7"/>
    </row>
    <row r="255" spans="1:37" x14ac:dyDescent="0.5">
      <c r="A255" s="218"/>
      <c r="B255" s="634"/>
      <c r="C255" s="647" t="str" cm="1">
        <f t="array" ref="C255">IFERROR(IF(ISBLANK(A255),"",IF(AND(ISBLANK(B255),ISBLANK(E255),ISBLANK(F255)),"",IF(AND(ISBLANK(B255),ISBLANK(E255),NOT(ISBLANK(F255))),_xlfn._xlws.FILTER('Rot.Out'!L:L,'Rot.Out'!B:B=EnterData!F255),IF(AND(ISBLANK(B255),NOT(ISBLANK(E255))),_xlfn._xlws.FILTER(Int.Out!AA:AA,Int.Out!B:B=E255),_xlfn._xlws.FILTER(Make.Trt!D:D,Make.Trt!C:C=B255))))),"")</f>
        <v/>
      </c>
      <c r="D255" s="636"/>
      <c r="E255" s="636"/>
      <c r="F255" s="218"/>
      <c r="G255" s="218"/>
      <c r="H255" s="218"/>
      <c r="I255" s="619" t="s">
        <v>109</v>
      </c>
      <c r="J255" s="619" t="s">
        <v>109</v>
      </c>
      <c r="K255" s="652"/>
      <c r="L255" s="329"/>
      <c r="M255" s="7"/>
      <c r="N255" s="434" t="str">
        <f>IF(OR(ISBLANK($A255),ISBLANK($G255)),"",IFERROR(IF(INDEX(Times!N:N,MATCH(CONCATENATE($G255,$A255),Times!$S:$S,0))=0,"",INDEX(Times!N:N,MATCH(CONCATENATE($G255,$A255),Times!$S:$S,0))),""))</f>
        <v/>
      </c>
      <c r="O255" s="434" t="str">
        <f>IF(OR(ISBLANK($A255),ISBLANK($G255)),"",IFERROR(IF(INDEX(Times!O:O,MATCH(CONCATENATE($G255,$A255),Times!$S:$S,0))=0,"",INDEX(Times!O:O,MATCH(CONCATENATE($G255,$A255),Times!$S:$S,0))),""))</f>
        <v/>
      </c>
      <c r="P255" s="434" t="str">
        <f>IF(OR(ISBLANK($A255),ISBLANK($G255)),"",IFERROR(IF(INDEX(Times!P:P,MATCH(CONCATENATE($G255,$A255),Times!$S:$S,0))=0,"",INDEX(Times!P:P,MATCH(CONCATENATE($G255,$A255),Times!$S:$S,0))),""))</f>
        <v/>
      </c>
      <c r="Q255" s="434" t="str">
        <f>IF(OR(ISBLANK($A255),ISBLANK($G255)),"",IFERROR(IF(INDEX(Times!Q:Q,MATCH(CONCATENATE($G255,$A255),Times!$S:$S,0))=0,"",INDEX(Times!Q:Q,MATCH(CONCATENATE($G255,$A255),Times!$S:$S,0))),""))</f>
        <v/>
      </c>
      <c r="R255" s="218" t="str">
        <f>IF(OR(ISBLANK($A255),ISBLANK($G255)),"",IFERROR(IF(INDEX(Times!R:R,MATCH(CONCATENATE($G255,$A255),Times!$S:$S,0))=0,"",INDEX(Times!R:R,MATCH(CONCATENATE($G255,$A255),Times!$S:$S,0))),""))</f>
        <v/>
      </c>
      <c r="S255" s="645"/>
      <c r="T255" s="645"/>
      <c r="U255" s="218"/>
      <c r="V255" s="329"/>
      <c r="W255" s="329"/>
      <c r="X255" s="329"/>
      <c r="Y255" s="329"/>
      <c r="Z255" s="329"/>
      <c r="AA255" s="329"/>
      <c r="AB255" s="329"/>
      <c r="AC255" s="7"/>
      <c r="AD255" s="7"/>
      <c r="AE255" s="7"/>
      <c r="AF255" s="7"/>
      <c r="AG255" s="7"/>
      <c r="AH255" s="7"/>
      <c r="AI255" s="7"/>
      <c r="AJ255" s="7"/>
      <c r="AK255" s="7"/>
    </row>
    <row r="256" spans="1:37" x14ac:dyDescent="0.5">
      <c r="A256" s="218"/>
      <c r="B256" s="634"/>
      <c r="C256" s="647" t="str" cm="1">
        <f t="array" ref="C256">IFERROR(IF(ISBLANK(A256),"",IF(AND(ISBLANK(B256),ISBLANK(E256),ISBLANK(F256)),"",IF(AND(ISBLANK(B256),ISBLANK(E256),NOT(ISBLANK(F256))),_xlfn._xlws.FILTER('Rot.Out'!L:L,'Rot.Out'!B:B=EnterData!F256),IF(AND(ISBLANK(B256),NOT(ISBLANK(E256))),_xlfn._xlws.FILTER(Int.Out!AA:AA,Int.Out!B:B=E256),_xlfn._xlws.FILTER(Make.Trt!D:D,Make.Trt!C:C=B256))))),"")</f>
        <v/>
      </c>
      <c r="D256" s="636"/>
      <c r="E256" s="636"/>
      <c r="F256" s="218"/>
      <c r="G256" s="218"/>
      <c r="H256" s="218"/>
      <c r="I256" s="619" t="s">
        <v>109</v>
      </c>
      <c r="J256" s="619" t="s">
        <v>109</v>
      </c>
      <c r="K256" s="652"/>
      <c r="L256" s="329"/>
      <c r="M256" s="7"/>
      <c r="N256" s="434" t="str">
        <f>IF(OR(ISBLANK($A256),ISBLANK($G256)),"",IFERROR(IF(INDEX(Times!N:N,MATCH(CONCATENATE($G256,$A256),Times!$S:$S,0))=0,"",INDEX(Times!N:N,MATCH(CONCATENATE($G256,$A256),Times!$S:$S,0))),""))</f>
        <v/>
      </c>
      <c r="O256" s="434" t="str">
        <f>IF(OR(ISBLANK($A256),ISBLANK($G256)),"",IFERROR(IF(INDEX(Times!O:O,MATCH(CONCATENATE($G256,$A256),Times!$S:$S,0))=0,"",INDEX(Times!O:O,MATCH(CONCATENATE($G256,$A256),Times!$S:$S,0))),""))</f>
        <v/>
      </c>
      <c r="P256" s="434" t="str">
        <f>IF(OR(ISBLANK($A256),ISBLANK($G256)),"",IFERROR(IF(INDEX(Times!P:P,MATCH(CONCATENATE($G256,$A256),Times!$S:$S,0))=0,"",INDEX(Times!P:P,MATCH(CONCATENATE($G256,$A256),Times!$S:$S,0))),""))</f>
        <v/>
      </c>
      <c r="Q256" s="434" t="str">
        <f>IF(OR(ISBLANK($A256),ISBLANK($G256)),"",IFERROR(IF(INDEX(Times!Q:Q,MATCH(CONCATENATE($G256,$A256),Times!$S:$S,0))=0,"",INDEX(Times!Q:Q,MATCH(CONCATENATE($G256,$A256),Times!$S:$S,0))),""))</f>
        <v/>
      </c>
      <c r="R256" s="218" t="str">
        <f>IF(OR(ISBLANK($A256),ISBLANK($G256)),"",IFERROR(IF(INDEX(Times!R:R,MATCH(CONCATENATE($G256,$A256),Times!$S:$S,0))=0,"",INDEX(Times!R:R,MATCH(CONCATENATE($G256,$A256),Times!$S:$S,0))),""))</f>
        <v/>
      </c>
      <c r="S256" s="645"/>
      <c r="T256" s="645"/>
      <c r="U256" s="218"/>
      <c r="V256" s="329"/>
      <c r="W256" s="329"/>
      <c r="X256" s="329"/>
      <c r="Y256" s="329"/>
      <c r="Z256" s="329"/>
      <c r="AA256" s="329"/>
      <c r="AB256" s="329"/>
      <c r="AC256" s="7"/>
      <c r="AD256" s="7"/>
      <c r="AE256" s="7"/>
      <c r="AF256" s="7"/>
      <c r="AG256" s="7"/>
      <c r="AH256" s="7"/>
      <c r="AI256" s="7"/>
      <c r="AJ256" s="7"/>
      <c r="AK256" s="7"/>
    </row>
    <row r="257" spans="1:37" x14ac:dyDescent="0.5">
      <c r="A257" s="218"/>
      <c r="B257" s="634"/>
      <c r="C257" s="647" t="str" cm="1">
        <f t="array" ref="C257">IFERROR(IF(ISBLANK(A257),"",IF(AND(ISBLANK(B257),ISBLANK(E257),ISBLANK(F257)),"",IF(AND(ISBLANK(B257),ISBLANK(E257),NOT(ISBLANK(F257))),_xlfn._xlws.FILTER('Rot.Out'!L:L,'Rot.Out'!B:B=EnterData!F257),IF(AND(ISBLANK(B257),NOT(ISBLANK(E257))),_xlfn._xlws.FILTER(Int.Out!AA:AA,Int.Out!B:B=E257),_xlfn._xlws.FILTER(Make.Trt!D:D,Make.Trt!C:C=B257))))),"")</f>
        <v/>
      </c>
      <c r="D257" s="636"/>
      <c r="E257" s="636"/>
      <c r="F257" s="218"/>
      <c r="G257" s="218"/>
      <c r="H257" s="218"/>
      <c r="I257" s="619" t="s">
        <v>109</v>
      </c>
      <c r="J257" s="619" t="s">
        <v>109</v>
      </c>
      <c r="K257" s="652"/>
      <c r="L257" s="329"/>
      <c r="M257" s="7"/>
      <c r="N257" s="434" t="str">
        <f>IF(OR(ISBLANK($A257),ISBLANK($G257)),"",IFERROR(IF(INDEX(Times!N:N,MATCH(CONCATENATE($G257,$A257),Times!$S:$S,0))=0,"",INDEX(Times!N:N,MATCH(CONCATENATE($G257,$A257),Times!$S:$S,0))),""))</f>
        <v/>
      </c>
      <c r="O257" s="434" t="str">
        <f>IF(OR(ISBLANK($A257),ISBLANK($G257)),"",IFERROR(IF(INDEX(Times!O:O,MATCH(CONCATENATE($G257,$A257),Times!$S:$S,0))=0,"",INDEX(Times!O:O,MATCH(CONCATENATE($G257,$A257),Times!$S:$S,0))),""))</f>
        <v/>
      </c>
      <c r="P257" s="434" t="str">
        <f>IF(OR(ISBLANK($A257),ISBLANK($G257)),"",IFERROR(IF(INDEX(Times!P:P,MATCH(CONCATENATE($G257,$A257),Times!$S:$S,0))=0,"",INDEX(Times!P:P,MATCH(CONCATENATE($G257,$A257),Times!$S:$S,0))),""))</f>
        <v/>
      </c>
      <c r="Q257" s="434" t="str">
        <f>IF(OR(ISBLANK($A257),ISBLANK($G257)),"",IFERROR(IF(INDEX(Times!Q:Q,MATCH(CONCATENATE($G257,$A257),Times!$S:$S,0))=0,"",INDEX(Times!Q:Q,MATCH(CONCATENATE($G257,$A257),Times!$S:$S,0))),""))</f>
        <v/>
      </c>
      <c r="R257" s="218" t="str">
        <f>IF(OR(ISBLANK($A257),ISBLANK($G257)),"",IFERROR(IF(INDEX(Times!R:R,MATCH(CONCATENATE($G257,$A257),Times!$S:$S,0))=0,"",INDEX(Times!R:R,MATCH(CONCATENATE($G257,$A257),Times!$S:$S,0))),""))</f>
        <v/>
      </c>
      <c r="S257" s="645"/>
      <c r="T257" s="645"/>
      <c r="U257" s="218"/>
      <c r="V257" s="329"/>
      <c r="W257" s="329"/>
      <c r="X257" s="329"/>
      <c r="Y257" s="329"/>
      <c r="Z257" s="329"/>
      <c r="AA257" s="329"/>
      <c r="AB257" s="329"/>
      <c r="AC257" s="7"/>
      <c r="AD257" s="7"/>
      <c r="AE257" s="7"/>
      <c r="AF257" s="7"/>
      <c r="AG257" s="7"/>
      <c r="AH257" s="7"/>
      <c r="AI257" s="7"/>
      <c r="AJ257" s="7"/>
      <c r="AK257" s="7"/>
    </row>
    <row r="258" spans="1:37" x14ac:dyDescent="0.5">
      <c r="A258" s="218"/>
      <c r="B258" s="634"/>
      <c r="C258" s="647" t="str" cm="1">
        <f t="array" ref="C258">IFERROR(IF(ISBLANK(A258),"",IF(AND(ISBLANK(B258),ISBLANK(E258),ISBLANK(F258)),"",IF(AND(ISBLANK(B258),ISBLANK(E258),NOT(ISBLANK(F258))),_xlfn._xlws.FILTER('Rot.Out'!L:L,'Rot.Out'!B:B=EnterData!F258),IF(AND(ISBLANK(B258),NOT(ISBLANK(E258))),_xlfn._xlws.FILTER(Int.Out!AA:AA,Int.Out!B:B=E258),_xlfn._xlws.FILTER(Make.Trt!D:D,Make.Trt!C:C=B258))))),"")</f>
        <v/>
      </c>
      <c r="D258" s="636"/>
      <c r="E258" s="636"/>
      <c r="F258" s="218"/>
      <c r="G258" s="218"/>
      <c r="H258" s="218"/>
      <c r="I258" s="619" t="s">
        <v>109</v>
      </c>
      <c r="J258" s="619" t="s">
        <v>109</v>
      </c>
      <c r="K258" s="652"/>
      <c r="L258" s="329"/>
      <c r="M258" s="7"/>
      <c r="N258" s="434" t="str">
        <f>IF(OR(ISBLANK($A258),ISBLANK($G258)),"",IFERROR(IF(INDEX(Times!N:N,MATCH(CONCATENATE($G258,$A258),Times!$S:$S,0))=0,"",INDEX(Times!N:N,MATCH(CONCATENATE($G258,$A258),Times!$S:$S,0))),""))</f>
        <v/>
      </c>
      <c r="O258" s="434" t="str">
        <f>IF(OR(ISBLANK($A258),ISBLANK($G258)),"",IFERROR(IF(INDEX(Times!O:O,MATCH(CONCATENATE($G258,$A258),Times!$S:$S,0))=0,"",INDEX(Times!O:O,MATCH(CONCATENATE($G258,$A258),Times!$S:$S,0))),""))</f>
        <v/>
      </c>
      <c r="P258" s="434" t="str">
        <f>IF(OR(ISBLANK($A258),ISBLANK($G258)),"",IFERROR(IF(INDEX(Times!P:P,MATCH(CONCATENATE($G258,$A258),Times!$S:$S,0))=0,"",INDEX(Times!P:P,MATCH(CONCATENATE($G258,$A258),Times!$S:$S,0))),""))</f>
        <v/>
      </c>
      <c r="Q258" s="434" t="str">
        <f>IF(OR(ISBLANK($A258),ISBLANK($G258)),"",IFERROR(IF(INDEX(Times!Q:Q,MATCH(CONCATENATE($G258,$A258),Times!$S:$S,0))=0,"",INDEX(Times!Q:Q,MATCH(CONCATENATE($G258,$A258),Times!$S:$S,0))),""))</f>
        <v/>
      </c>
      <c r="R258" s="218" t="str">
        <f>IF(OR(ISBLANK($A258),ISBLANK($G258)),"",IFERROR(IF(INDEX(Times!R:R,MATCH(CONCATENATE($G258,$A258),Times!$S:$S,0))=0,"",INDEX(Times!R:R,MATCH(CONCATENATE($G258,$A258),Times!$S:$S,0))),""))</f>
        <v/>
      </c>
      <c r="S258" s="645"/>
      <c r="T258" s="645"/>
      <c r="U258" s="218"/>
      <c r="V258" s="329"/>
      <c r="W258" s="329"/>
      <c r="X258" s="329"/>
      <c r="Y258" s="329"/>
      <c r="Z258" s="329"/>
      <c r="AA258" s="329"/>
      <c r="AB258" s="329"/>
      <c r="AC258" s="7"/>
      <c r="AD258" s="7"/>
      <c r="AE258" s="7"/>
      <c r="AF258" s="7"/>
      <c r="AG258" s="7"/>
      <c r="AH258" s="7"/>
      <c r="AI258" s="7"/>
      <c r="AJ258" s="7"/>
      <c r="AK258" s="7"/>
    </row>
    <row r="259" spans="1:37" x14ac:dyDescent="0.5">
      <c r="A259" s="218"/>
      <c r="B259" s="634"/>
      <c r="C259" s="647" t="str" cm="1">
        <f t="array" ref="C259">IFERROR(IF(ISBLANK(A259),"",IF(AND(ISBLANK(B259),ISBLANK(E259),ISBLANK(F259)),"",IF(AND(ISBLANK(B259),ISBLANK(E259),NOT(ISBLANK(F259))),_xlfn._xlws.FILTER('Rot.Out'!L:L,'Rot.Out'!B:B=EnterData!F259),IF(AND(ISBLANK(B259),NOT(ISBLANK(E259))),_xlfn._xlws.FILTER(Int.Out!AA:AA,Int.Out!B:B=E259),_xlfn._xlws.FILTER(Make.Trt!D:D,Make.Trt!C:C=B259))))),"")</f>
        <v/>
      </c>
      <c r="D259" s="636"/>
      <c r="E259" s="636"/>
      <c r="F259" s="218"/>
      <c r="G259" s="218"/>
      <c r="H259" s="218"/>
      <c r="I259" s="619" t="s">
        <v>109</v>
      </c>
      <c r="J259" s="619" t="s">
        <v>109</v>
      </c>
      <c r="K259" s="652"/>
      <c r="L259" s="329"/>
      <c r="M259" s="7"/>
      <c r="N259" s="434" t="str">
        <f>IF(OR(ISBLANK($A259),ISBLANK($G259)),"",IFERROR(IF(INDEX(Times!N:N,MATCH(CONCATENATE($G259,$A259),Times!$S:$S,0))=0,"",INDEX(Times!N:N,MATCH(CONCATENATE($G259,$A259),Times!$S:$S,0))),""))</f>
        <v/>
      </c>
      <c r="O259" s="434" t="str">
        <f>IF(OR(ISBLANK($A259),ISBLANK($G259)),"",IFERROR(IF(INDEX(Times!O:O,MATCH(CONCATENATE($G259,$A259),Times!$S:$S,0))=0,"",INDEX(Times!O:O,MATCH(CONCATENATE($G259,$A259),Times!$S:$S,0))),""))</f>
        <v/>
      </c>
      <c r="P259" s="434" t="str">
        <f>IF(OR(ISBLANK($A259),ISBLANK($G259)),"",IFERROR(IF(INDEX(Times!P:P,MATCH(CONCATENATE($G259,$A259),Times!$S:$S,0))=0,"",INDEX(Times!P:P,MATCH(CONCATENATE($G259,$A259),Times!$S:$S,0))),""))</f>
        <v/>
      </c>
      <c r="Q259" s="434" t="str">
        <f>IF(OR(ISBLANK($A259),ISBLANK($G259)),"",IFERROR(IF(INDEX(Times!Q:Q,MATCH(CONCATENATE($G259,$A259),Times!$S:$S,0))=0,"",INDEX(Times!Q:Q,MATCH(CONCATENATE($G259,$A259),Times!$S:$S,0))),""))</f>
        <v/>
      </c>
      <c r="R259" s="218" t="str">
        <f>IF(OR(ISBLANK($A259),ISBLANK($G259)),"",IFERROR(IF(INDEX(Times!R:R,MATCH(CONCATENATE($G259,$A259),Times!$S:$S,0))=0,"",INDEX(Times!R:R,MATCH(CONCATENATE($G259,$A259),Times!$S:$S,0))),""))</f>
        <v/>
      </c>
      <c r="S259" s="645"/>
      <c r="T259" s="645"/>
      <c r="U259" s="218"/>
      <c r="V259" s="329"/>
      <c r="W259" s="329"/>
      <c r="X259" s="329"/>
      <c r="Y259" s="329"/>
      <c r="Z259" s="329"/>
      <c r="AA259" s="329"/>
      <c r="AB259" s="329"/>
      <c r="AC259" s="7"/>
      <c r="AD259" s="7"/>
      <c r="AE259" s="7"/>
      <c r="AF259" s="7"/>
      <c r="AG259" s="7"/>
      <c r="AH259" s="7"/>
      <c r="AI259" s="7"/>
      <c r="AJ259" s="7"/>
      <c r="AK259" s="7"/>
    </row>
    <row r="260" spans="1:37" x14ac:dyDescent="0.5">
      <c r="A260" s="218"/>
      <c r="B260" s="634"/>
      <c r="C260" s="647" t="str" cm="1">
        <f t="array" ref="C260">IFERROR(IF(ISBLANK(A260),"",IF(AND(ISBLANK(B260),ISBLANK(E260),ISBLANK(F260)),"",IF(AND(ISBLANK(B260),ISBLANK(E260),NOT(ISBLANK(F260))),_xlfn._xlws.FILTER('Rot.Out'!L:L,'Rot.Out'!B:B=EnterData!F260),IF(AND(ISBLANK(B260),NOT(ISBLANK(E260))),_xlfn._xlws.FILTER(Int.Out!AA:AA,Int.Out!B:B=E260),_xlfn._xlws.FILTER(Make.Trt!D:D,Make.Trt!C:C=B260))))),"")</f>
        <v/>
      </c>
      <c r="D260" s="636"/>
      <c r="E260" s="636"/>
      <c r="F260" s="218"/>
      <c r="G260" s="218"/>
      <c r="H260" s="218"/>
      <c r="I260" s="619" t="s">
        <v>109</v>
      </c>
      <c r="J260" s="619" t="s">
        <v>109</v>
      </c>
      <c r="K260" s="652"/>
      <c r="L260" s="329"/>
      <c r="M260" s="7"/>
      <c r="N260" s="434" t="str">
        <f>IF(OR(ISBLANK($A260),ISBLANK($G260)),"",IFERROR(IF(INDEX(Times!N:N,MATCH(CONCATENATE($G260,$A260),Times!$S:$S,0))=0,"",INDEX(Times!N:N,MATCH(CONCATENATE($G260,$A260),Times!$S:$S,0))),""))</f>
        <v/>
      </c>
      <c r="O260" s="434" t="str">
        <f>IF(OR(ISBLANK($A260),ISBLANK($G260)),"",IFERROR(IF(INDEX(Times!O:O,MATCH(CONCATENATE($G260,$A260),Times!$S:$S,0))=0,"",INDEX(Times!O:O,MATCH(CONCATENATE($G260,$A260),Times!$S:$S,0))),""))</f>
        <v/>
      </c>
      <c r="P260" s="434" t="str">
        <f>IF(OR(ISBLANK($A260),ISBLANK($G260)),"",IFERROR(IF(INDEX(Times!P:P,MATCH(CONCATENATE($G260,$A260),Times!$S:$S,0))=0,"",INDEX(Times!P:P,MATCH(CONCATENATE($G260,$A260),Times!$S:$S,0))),""))</f>
        <v/>
      </c>
      <c r="Q260" s="434" t="str">
        <f>IF(OR(ISBLANK($A260),ISBLANK($G260)),"",IFERROR(IF(INDEX(Times!Q:Q,MATCH(CONCATENATE($G260,$A260),Times!$S:$S,0))=0,"",INDEX(Times!Q:Q,MATCH(CONCATENATE($G260,$A260),Times!$S:$S,0))),""))</f>
        <v/>
      </c>
      <c r="R260" s="218" t="str">
        <f>IF(OR(ISBLANK($A260),ISBLANK($G260)),"",IFERROR(IF(INDEX(Times!R:R,MATCH(CONCATENATE($G260,$A260),Times!$S:$S,0))=0,"",INDEX(Times!R:R,MATCH(CONCATENATE($G260,$A260),Times!$S:$S,0))),""))</f>
        <v/>
      </c>
      <c r="S260" s="645"/>
      <c r="T260" s="645"/>
      <c r="U260" s="218"/>
      <c r="V260" s="329"/>
      <c r="W260" s="329"/>
      <c r="X260" s="329"/>
      <c r="Y260" s="329"/>
      <c r="Z260" s="329"/>
      <c r="AA260" s="329"/>
      <c r="AB260" s="329"/>
      <c r="AC260" s="7"/>
      <c r="AD260" s="7"/>
      <c r="AE260" s="7"/>
      <c r="AF260" s="7"/>
      <c r="AG260" s="7"/>
      <c r="AH260" s="7"/>
      <c r="AI260" s="7"/>
      <c r="AJ260" s="7"/>
      <c r="AK260" s="7"/>
    </row>
    <row r="261" spans="1:37" x14ac:dyDescent="0.5">
      <c r="A261" s="218"/>
      <c r="B261" s="634"/>
      <c r="C261" s="647" t="str" cm="1">
        <f t="array" ref="C261">IFERROR(IF(ISBLANK(A261),"",IF(AND(ISBLANK(B261),ISBLANK(E261),ISBLANK(F261)),"",IF(AND(ISBLANK(B261),ISBLANK(E261),NOT(ISBLANK(F261))),_xlfn._xlws.FILTER('Rot.Out'!L:L,'Rot.Out'!B:B=EnterData!F261),IF(AND(ISBLANK(B261),NOT(ISBLANK(E261))),_xlfn._xlws.FILTER(Int.Out!AA:AA,Int.Out!B:B=E261),_xlfn._xlws.FILTER(Make.Trt!D:D,Make.Trt!C:C=B261))))),"")</f>
        <v/>
      </c>
      <c r="D261" s="636"/>
      <c r="E261" s="636"/>
      <c r="F261" s="218"/>
      <c r="G261" s="218"/>
      <c r="H261" s="218"/>
      <c r="I261" s="619" t="s">
        <v>109</v>
      </c>
      <c r="J261" s="619" t="s">
        <v>109</v>
      </c>
      <c r="K261" s="652"/>
      <c r="L261" s="329"/>
      <c r="M261" s="7"/>
      <c r="N261" s="434" t="str">
        <f>IF(OR(ISBLANK($A261),ISBLANK($G261)),"",IFERROR(IF(INDEX(Times!N:N,MATCH(CONCATENATE($G261,$A261),Times!$S:$S,0))=0,"",INDEX(Times!N:N,MATCH(CONCATENATE($G261,$A261),Times!$S:$S,0))),""))</f>
        <v/>
      </c>
      <c r="O261" s="434" t="str">
        <f>IF(OR(ISBLANK($A261),ISBLANK($G261)),"",IFERROR(IF(INDEX(Times!O:O,MATCH(CONCATENATE($G261,$A261),Times!$S:$S,0))=0,"",INDEX(Times!O:O,MATCH(CONCATENATE($G261,$A261),Times!$S:$S,0))),""))</f>
        <v/>
      </c>
      <c r="P261" s="434" t="str">
        <f>IF(OR(ISBLANK($A261),ISBLANK($G261)),"",IFERROR(IF(INDEX(Times!P:P,MATCH(CONCATENATE($G261,$A261),Times!$S:$S,0))=0,"",INDEX(Times!P:P,MATCH(CONCATENATE($G261,$A261),Times!$S:$S,0))),""))</f>
        <v/>
      </c>
      <c r="Q261" s="434" t="str">
        <f>IF(OR(ISBLANK($A261),ISBLANK($G261)),"",IFERROR(IF(INDEX(Times!Q:Q,MATCH(CONCATENATE($G261,$A261),Times!$S:$S,0))=0,"",INDEX(Times!Q:Q,MATCH(CONCATENATE($G261,$A261),Times!$S:$S,0))),""))</f>
        <v/>
      </c>
      <c r="R261" s="218" t="str">
        <f>IF(OR(ISBLANK($A261),ISBLANK($G261)),"",IFERROR(IF(INDEX(Times!R:R,MATCH(CONCATENATE($G261,$A261),Times!$S:$S,0))=0,"",INDEX(Times!R:R,MATCH(CONCATENATE($G261,$A261),Times!$S:$S,0))),""))</f>
        <v/>
      </c>
      <c r="S261" s="645"/>
      <c r="T261" s="645"/>
      <c r="U261" s="218"/>
      <c r="V261" s="329"/>
      <c r="W261" s="329"/>
      <c r="X261" s="329"/>
      <c r="Y261" s="329"/>
      <c r="Z261" s="329"/>
      <c r="AA261" s="329"/>
      <c r="AB261" s="329"/>
      <c r="AC261" s="7"/>
      <c r="AD261" s="7"/>
      <c r="AE261" s="7"/>
      <c r="AF261" s="7"/>
      <c r="AG261" s="7"/>
      <c r="AH261" s="7"/>
      <c r="AI261" s="7"/>
      <c r="AJ261" s="7"/>
      <c r="AK261" s="7"/>
    </row>
    <row r="262" spans="1:37" x14ac:dyDescent="0.5">
      <c r="A262" s="218"/>
      <c r="B262" s="634"/>
      <c r="C262" s="647" t="str" cm="1">
        <f t="array" ref="C262">IFERROR(IF(ISBLANK(A262),"",IF(AND(ISBLANK(B262),ISBLANK(E262),ISBLANK(F262)),"",IF(AND(ISBLANK(B262),ISBLANK(E262),NOT(ISBLANK(F262))),_xlfn._xlws.FILTER('Rot.Out'!L:L,'Rot.Out'!B:B=EnterData!F262),IF(AND(ISBLANK(B262),NOT(ISBLANK(E262))),_xlfn._xlws.FILTER(Int.Out!AA:AA,Int.Out!B:B=E262),_xlfn._xlws.FILTER(Make.Trt!D:D,Make.Trt!C:C=B262))))),"")</f>
        <v/>
      </c>
      <c r="D262" s="636"/>
      <c r="E262" s="636"/>
      <c r="F262" s="218"/>
      <c r="G262" s="218"/>
      <c r="H262" s="218"/>
      <c r="I262" s="619" t="s">
        <v>109</v>
      </c>
      <c r="J262" s="619" t="s">
        <v>109</v>
      </c>
      <c r="K262" s="652"/>
      <c r="L262" s="329"/>
      <c r="M262" s="7"/>
      <c r="N262" s="434" t="str">
        <f>IF(OR(ISBLANK($A262),ISBLANK($G262)),"",IFERROR(IF(INDEX(Times!N:N,MATCH(CONCATENATE($G262,$A262),Times!$S:$S,0))=0,"",INDEX(Times!N:N,MATCH(CONCATENATE($G262,$A262),Times!$S:$S,0))),""))</f>
        <v/>
      </c>
      <c r="O262" s="434" t="str">
        <f>IF(OR(ISBLANK($A262),ISBLANK($G262)),"",IFERROR(IF(INDEX(Times!O:O,MATCH(CONCATENATE($G262,$A262),Times!$S:$S,0))=0,"",INDEX(Times!O:O,MATCH(CONCATENATE($G262,$A262),Times!$S:$S,0))),""))</f>
        <v/>
      </c>
      <c r="P262" s="434" t="str">
        <f>IF(OR(ISBLANK($A262),ISBLANK($G262)),"",IFERROR(IF(INDEX(Times!P:P,MATCH(CONCATENATE($G262,$A262),Times!$S:$S,0))=0,"",INDEX(Times!P:P,MATCH(CONCATENATE($G262,$A262),Times!$S:$S,0))),""))</f>
        <v/>
      </c>
      <c r="Q262" s="434" t="str">
        <f>IF(OR(ISBLANK($A262),ISBLANK($G262)),"",IFERROR(IF(INDEX(Times!Q:Q,MATCH(CONCATENATE($G262,$A262),Times!$S:$S,0))=0,"",INDEX(Times!Q:Q,MATCH(CONCATENATE($G262,$A262),Times!$S:$S,0))),""))</f>
        <v/>
      </c>
      <c r="R262" s="218" t="str">
        <f>IF(OR(ISBLANK($A262),ISBLANK($G262)),"",IFERROR(IF(INDEX(Times!R:R,MATCH(CONCATENATE($G262,$A262),Times!$S:$S,0))=0,"",INDEX(Times!R:R,MATCH(CONCATENATE($G262,$A262),Times!$S:$S,0))),""))</f>
        <v/>
      </c>
      <c r="S262" s="645"/>
      <c r="T262" s="645"/>
      <c r="U262" s="218"/>
      <c r="V262" s="329"/>
      <c r="W262" s="329"/>
      <c r="X262" s="329"/>
      <c r="Y262" s="329"/>
      <c r="Z262" s="329"/>
      <c r="AA262" s="329"/>
      <c r="AB262" s="329"/>
      <c r="AC262" s="7"/>
      <c r="AD262" s="7"/>
      <c r="AE262" s="7"/>
      <c r="AF262" s="7"/>
      <c r="AG262" s="7"/>
      <c r="AH262" s="7"/>
      <c r="AI262" s="7"/>
      <c r="AJ262" s="7"/>
      <c r="AK262" s="7"/>
    </row>
    <row r="263" spans="1:37" x14ac:dyDescent="0.5">
      <c r="A263" s="218"/>
      <c r="B263" s="634"/>
      <c r="C263" s="647" t="str" cm="1">
        <f t="array" ref="C263">IFERROR(IF(ISBLANK(A263),"",IF(AND(ISBLANK(B263),ISBLANK(E263),ISBLANK(F263)),"",IF(AND(ISBLANK(B263),ISBLANK(E263),NOT(ISBLANK(F263))),_xlfn._xlws.FILTER('Rot.Out'!L:L,'Rot.Out'!B:B=EnterData!F263),IF(AND(ISBLANK(B263),NOT(ISBLANK(E263))),_xlfn._xlws.FILTER(Int.Out!AA:AA,Int.Out!B:B=E263),_xlfn._xlws.FILTER(Make.Trt!D:D,Make.Trt!C:C=B263))))),"")</f>
        <v/>
      </c>
      <c r="D263" s="636"/>
      <c r="E263" s="636"/>
      <c r="F263" s="218"/>
      <c r="G263" s="218"/>
      <c r="H263" s="218"/>
      <c r="I263" s="619" t="s">
        <v>109</v>
      </c>
      <c r="J263" s="619" t="s">
        <v>109</v>
      </c>
      <c r="K263" s="652"/>
      <c r="L263" s="329"/>
      <c r="M263" s="7"/>
      <c r="N263" s="434" t="str">
        <f>IF(OR(ISBLANK($A263),ISBLANK($G263)),"",IFERROR(IF(INDEX(Times!N:N,MATCH(CONCATENATE($G263,$A263),Times!$S:$S,0))=0,"",INDEX(Times!N:N,MATCH(CONCATENATE($G263,$A263),Times!$S:$S,0))),""))</f>
        <v/>
      </c>
      <c r="O263" s="434" t="str">
        <f>IF(OR(ISBLANK($A263),ISBLANK($G263)),"",IFERROR(IF(INDEX(Times!O:O,MATCH(CONCATENATE($G263,$A263),Times!$S:$S,0))=0,"",INDEX(Times!O:O,MATCH(CONCATENATE($G263,$A263),Times!$S:$S,0))),""))</f>
        <v/>
      </c>
      <c r="P263" s="434" t="str">
        <f>IF(OR(ISBLANK($A263),ISBLANK($G263)),"",IFERROR(IF(INDEX(Times!P:P,MATCH(CONCATENATE($G263,$A263),Times!$S:$S,0))=0,"",INDEX(Times!P:P,MATCH(CONCATENATE($G263,$A263),Times!$S:$S,0))),""))</f>
        <v/>
      </c>
      <c r="Q263" s="434" t="str">
        <f>IF(OR(ISBLANK($A263),ISBLANK($G263)),"",IFERROR(IF(INDEX(Times!Q:Q,MATCH(CONCATENATE($G263,$A263),Times!$S:$S,0))=0,"",INDEX(Times!Q:Q,MATCH(CONCATENATE($G263,$A263),Times!$S:$S,0))),""))</f>
        <v/>
      </c>
      <c r="R263" s="218" t="str">
        <f>IF(OR(ISBLANK($A263),ISBLANK($G263)),"",IFERROR(IF(INDEX(Times!R:R,MATCH(CONCATENATE($G263,$A263),Times!$S:$S,0))=0,"",INDEX(Times!R:R,MATCH(CONCATENATE($G263,$A263),Times!$S:$S,0))),""))</f>
        <v/>
      </c>
      <c r="S263" s="645"/>
      <c r="T263" s="645"/>
      <c r="U263" s="218"/>
      <c r="V263" s="329"/>
      <c r="W263" s="329"/>
      <c r="X263" s="329"/>
      <c r="Y263" s="329"/>
      <c r="Z263" s="329"/>
      <c r="AA263" s="329"/>
      <c r="AB263" s="329"/>
      <c r="AC263" s="7"/>
      <c r="AD263" s="7"/>
      <c r="AE263" s="7"/>
      <c r="AF263" s="7"/>
      <c r="AG263" s="7"/>
      <c r="AH263" s="7"/>
      <c r="AI263" s="7"/>
      <c r="AJ263" s="7"/>
      <c r="AK263" s="7"/>
    </row>
    <row r="264" spans="1:37" x14ac:dyDescent="0.5">
      <c r="A264" s="218"/>
      <c r="B264" s="634"/>
      <c r="C264" s="647" t="str" cm="1">
        <f t="array" ref="C264">IFERROR(IF(ISBLANK(A264),"",IF(AND(ISBLANK(B264),ISBLANK(E264),ISBLANK(F264)),"",IF(AND(ISBLANK(B264),ISBLANK(E264),NOT(ISBLANK(F264))),_xlfn._xlws.FILTER('Rot.Out'!L:L,'Rot.Out'!B:B=EnterData!F264),IF(AND(ISBLANK(B264),NOT(ISBLANK(E264))),_xlfn._xlws.FILTER(Int.Out!AA:AA,Int.Out!B:B=E264),_xlfn._xlws.FILTER(Make.Trt!D:D,Make.Trt!C:C=B264))))),"")</f>
        <v/>
      </c>
      <c r="D264" s="636"/>
      <c r="E264" s="636"/>
      <c r="F264" s="218"/>
      <c r="G264" s="218"/>
      <c r="H264" s="218"/>
      <c r="I264" s="619" t="s">
        <v>109</v>
      </c>
      <c r="J264" s="619" t="s">
        <v>109</v>
      </c>
      <c r="K264" s="652"/>
      <c r="L264" s="329"/>
      <c r="M264" s="7"/>
      <c r="N264" s="434" t="str">
        <f>IF(OR(ISBLANK($A264),ISBLANK($G264)),"",IFERROR(IF(INDEX(Times!N:N,MATCH(CONCATENATE($G264,$A264),Times!$S:$S,0))=0,"",INDEX(Times!N:N,MATCH(CONCATENATE($G264,$A264),Times!$S:$S,0))),""))</f>
        <v/>
      </c>
      <c r="O264" s="434" t="str">
        <f>IF(OR(ISBLANK($A264),ISBLANK($G264)),"",IFERROR(IF(INDEX(Times!O:O,MATCH(CONCATENATE($G264,$A264),Times!$S:$S,0))=0,"",INDEX(Times!O:O,MATCH(CONCATENATE($G264,$A264),Times!$S:$S,0))),""))</f>
        <v/>
      </c>
      <c r="P264" s="434" t="str">
        <f>IF(OR(ISBLANK($A264),ISBLANK($G264)),"",IFERROR(IF(INDEX(Times!P:P,MATCH(CONCATENATE($G264,$A264),Times!$S:$S,0))=0,"",INDEX(Times!P:P,MATCH(CONCATENATE($G264,$A264),Times!$S:$S,0))),""))</f>
        <v/>
      </c>
      <c r="Q264" s="434" t="str">
        <f>IF(OR(ISBLANK($A264),ISBLANK($G264)),"",IFERROR(IF(INDEX(Times!Q:Q,MATCH(CONCATENATE($G264,$A264),Times!$S:$S,0))=0,"",INDEX(Times!Q:Q,MATCH(CONCATENATE($G264,$A264),Times!$S:$S,0))),""))</f>
        <v/>
      </c>
      <c r="R264" s="218" t="str">
        <f>IF(OR(ISBLANK($A264),ISBLANK($G264)),"",IFERROR(IF(INDEX(Times!R:R,MATCH(CONCATENATE($G264,$A264),Times!$S:$S,0))=0,"",INDEX(Times!R:R,MATCH(CONCATENATE($G264,$A264),Times!$S:$S,0))),""))</f>
        <v/>
      </c>
      <c r="S264" s="645"/>
      <c r="T264" s="645"/>
      <c r="U264" s="218"/>
      <c r="V264" s="329"/>
      <c r="W264" s="329"/>
      <c r="X264" s="329"/>
      <c r="Y264" s="329"/>
      <c r="Z264" s="329"/>
      <c r="AA264" s="329"/>
      <c r="AB264" s="329"/>
      <c r="AC264" s="7"/>
      <c r="AD264" s="7"/>
      <c r="AE264" s="7"/>
      <c r="AF264" s="7"/>
      <c r="AG264" s="7"/>
      <c r="AH264" s="7"/>
      <c r="AI264" s="7"/>
      <c r="AJ264" s="7"/>
      <c r="AK264" s="7"/>
    </row>
    <row r="265" spans="1:37" x14ac:dyDescent="0.5">
      <c r="A265" s="218"/>
      <c r="B265" s="634"/>
      <c r="C265" s="647" t="str" cm="1">
        <f t="array" ref="C265">IFERROR(IF(ISBLANK(A265),"",IF(AND(ISBLANK(B265),ISBLANK(E265),ISBLANK(F265)),"",IF(AND(ISBLANK(B265),ISBLANK(E265),NOT(ISBLANK(F265))),_xlfn._xlws.FILTER('Rot.Out'!L:L,'Rot.Out'!B:B=EnterData!F265),IF(AND(ISBLANK(B265),NOT(ISBLANK(E265))),_xlfn._xlws.FILTER(Int.Out!AA:AA,Int.Out!B:B=E265),_xlfn._xlws.FILTER(Make.Trt!D:D,Make.Trt!C:C=B265))))),"")</f>
        <v/>
      </c>
      <c r="D265" s="636"/>
      <c r="E265" s="636"/>
      <c r="F265" s="218"/>
      <c r="G265" s="218"/>
      <c r="H265" s="218"/>
      <c r="I265" s="619" t="s">
        <v>109</v>
      </c>
      <c r="J265" s="619" t="s">
        <v>109</v>
      </c>
      <c r="K265" s="652"/>
      <c r="L265" s="329"/>
      <c r="M265" s="7"/>
      <c r="N265" s="434" t="str">
        <f>IF(OR(ISBLANK($A265),ISBLANK($G265)),"",IFERROR(IF(INDEX(Times!N:N,MATCH(CONCATENATE($G265,$A265),Times!$S:$S,0))=0,"",INDEX(Times!N:N,MATCH(CONCATENATE($G265,$A265),Times!$S:$S,0))),""))</f>
        <v/>
      </c>
      <c r="O265" s="434" t="str">
        <f>IF(OR(ISBLANK($A265),ISBLANK($G265)),"",IFERROR(IF(INDEX(Times!O:O,MATCH(CONCATENATE($G265,$A265),Times!$S:$S,0))=0,"",INDEX(Times!O:O,MATCH(CONCATENATE($G265,$A265),Times!$S:$S,0))),""))</f>
        <v/>
      </c>
      <c r="P265" s="434" t="str">
        <f>IF(OR(ISBLANK($A265),ISBLANK($G265)),"",IFERROR(IF(INDEX(Times!P:P,MATCH(CONCATENATE($G265,$A265),Times!$S:$S,0))=0,"",INDEX(Times!P:P,MATCH(CONCATENATE($G265,$A265),Times!$S:$S,0))),""))</f>
        <v/>
      </c>
      <c r="Q265" s="434" t="str">
        <f>IF(OR(ISBLANK($A265),ISBLANK($G265)),"",IFERROR(IF(INDEX(Times!Q:Q,MATCH(CONCATENATE($G265,$A265),Times!$S:$S,0))=0,"",INDEX(Times!Q:Q,MATCH(CONCATENATE($G265,$A265),Times!$S:$S,0))),""))</f>
        <v/>
      </c>
      <c r="R265" s="218" t="str">
        <f>IF(OR(ISBLANK($A265),ISBLANK($G265)),"",IFERROR(IF(INDEX(Times!R:R,MATCH(CONCATENATE($G265,$A265),Times!$S:$S,0))=0,"",INDEX(Times!R:R,MATCH(CONCATENATE($G265,$A265),Times!$S:$S,0))),""))</f>
        <v/>
      </c>
      <c r="S265" s="645"/>
      <c r="T265" s="645"/>
      <c r="U265" s="218"/>
      <c r="V265" s="329"/>
      <c r="W265" s="329"/>
      <c r="X265" s="329"/>
      <c r="Y265" s="329"/>
      <c r="Z265" s="329"/>
      <c r="AA265" s="329"/>
      <c r="AB265" s="329"/>
      <c r="AC265" s="7"/>
      <c r="AD265" s="7"/>
      <c r="AE265" s="7"/>
      <c r="AF265" s="7"/>
      <c r="AG265" s="7"/>
      <c r="AH265" s="7"/>
      <c r="AI265" s="7"/>
      <c r="AJ265" s="7"/>
      <c r="AK265" s="7"/>
    </row>
    <row r="266" spans="1:37" x14ac:dyDescent="0.5">
      <c r="A266" s="218"/>
      <c r="B266" s="634"/>
      <c r="C266" s="647" t="str" cm="1">
        <f t="array" ref="C266">IFERROR(IF(ISBLANK(A266),"",IF(AND(ISBLANK(B266),ISBLANK(E266),ISBLANK(F266)),"",IF(AND(ISBLANK(B266),ISBLANK(E266),NOT(ISBLANK(F266))),_xlfn._xlws.FILTER('Rot.Out'!L:L,'Rot.Out'!B:B=EnterData!F266),IF(AND(ISBLANK(B266),NOT(ISBLANK(E266))),_xlfn._xlws.FILTER(Int.Out!AA:AA,Int.Out!B:B=E266),_xlfn._xlws.FILTER(Make.Trt!D:D,Make.Trt!C:C=B266))))),"")</f>
        <v/>
      </c>
      <c r="D266" s="636"/>
      <c r="E266" s="636"/>
      <c r="F266" s="218"/>
      <c r="G266" s="218"/>
      <c r="H266" s="218"/>
      <c r="I266" s="619" t="s">
        <v>109</v>
      </c>
      <c r="J266" s="619" t="s">
        <v>109</v>
      </c>
      <c r="K266" s="652"/>
      <c r="L266" s="329"/>
      <c r="M266" s="7"/>
      <c r="N266" s="434" t="str">
        <f>IF(OR(ISBLANK($A266),ISBLANK($G266)),"",IFERROR(IF(INDEX(Times!N:N,MATCH(CONCATENATE($G266,$A266),Times!$S:$S,0))=0,"",INDEX(Times!N:N,MATCH(CONCATENATE($G266,$A266),Times!$S:$S,0))),""))</f>
        <v/>
      </c>
      <c r="O266" s="434" t="str">
        <f>IF(OR(ISBLANK($A266),ISBLANK($G266)),"",IFERROR(IF(INDEX(Times!O:O,MATCH(CONCATENATE($G266,$A266),Times!$S:$S,0))=0,"",INDEX(Times!O:O,MATCH(CONCATENATE($G266,$A266),Times!$S:$S,0))),""))</f>
        <v/>
      </c>
      <c r="P266" s="434" t="str">
        <f>IF(OR(ISBLANK($A266),ISBLANK($G266)),"",IFERROR(IF(INDEX(Times!P:P,MATCH(CONCATENATE($G266,$A266),Times!$S:$S,0))=0,"",INDEX(Times!P:P,MATCH(CONCATENATE($G266,$A266),Times!$S:$S,0))),""))</f>
        <v/>
      </c>
      <c r="Q266" s="434" t="str">
        <f>IF(OR(ISBLANK($A266),ISBLANK($G266)),"",IFERROR(IF(INDEX(Times!Q:Q,MATCH(CONCATENATE($G266,$A266),Times!$S:$S,0))=0,"",INDEX(Times!Q:Q,MATCH(CONCATENATE($G266,$A266),Times!$S:$S,0))),""))</f>
        <v/>
      </c>
      <c r="R266" s="218" t="str">
        <f>IF(OR(ISBLANK($A266),ISBLANK($G266)),"",IFERROR(IF(INDEX(Times!R:R,MATCH(CONCATENATE($G266,$A266),Times!$S:$S,0))=0,"",INDEX(Times!R:R,MATCH(CONCATENATE($G266,$A266),Times!$S:$S,0))),""))</f>
        <v/>
      </c>
      <c r="S266" s="645"/>
      <c r="T266" s="645"/>
      <c r="U266" s="218"/>
      <c r="V266" s="329"/>
      <c r="W266" s="329"/>
      <c r="X266" s="329"/>
      <c r="Y266" s="329"/>
      <c r="Z266" s="329"/>
      <c r="AA266" s="329"/>
      <c r="AB266" s="329"/>
      <c r="AC266" s="7"/>
      <c r="AD266" s="7"/>
      <c r="AE266" s="7"/>
      <c r="AF266" s="7"/>
      <c r="AG266" s="7"/>
      <c r="AH266" s="7"/>
      <c r="AI266" s="7"/>
      <c r="AJ266" s="7"/>
      <c r="AK266" s="7"/>
    </row>
    <row r="267" spans="1:37" x14ac:dyDescent="0.5">
      <c r="A267" s="218"/>
      <c r="B267" s="634"/>
      <c r="C267" s="647" t="str" cm="1">
        <f t="array" ref="C267">IFERROR(IF(ISBLANK(A267),"",IF(AND(ISBLANK(B267),ISBLANK(E267),ISBLANK(F267)),"",IF(AND(ISBLANK(B267),ISBLANK(E267),NOT(ISBLANK(F267))),_xlfn._xlws.FILTER('Rot.Out'!L:L,'Rot.Out'!B:B=EnterData!F267),IF(AND(ISBLANK(B267),NOT(ISBLANK(E267))),_xlfn._xlws.FILTER(Int.Out!AA:AA,Int.Out!B:B=E267),_xlfn._xlws.FILTER(Make.Trt!D:D,Make.Trt!C:C=B267))))),"")</f>
        <v/>
      </c>
      <c r="D267" s="636"/>
      <c r="E267" s="636"/>
      <c r="F267" s="218"/>
      <c r="G267" s="218"/>
      <c r="H267" s="218"/>
      <c r="I267" s="619" t="s">
        <v>109</v>
      </c>
      <c r="J267" s="619" t="s">
        <v>109</v>
      </c>
      <c r="K267" s="652"/>
      <c r="L267" s="329"/>
      <c r="M267" s="7"/>
      <c r="N267" s="434" t="str">
        <f>IF(OR(ISBLANK($A267),ISBLANK($G267)),"",IFERROR(IF(INDEX(Times!N:N,MATCH(CONCATENATE($G267,$A267),Times!$S:$S,0))=0,"",INDEX(Times!N:N,MATCH(CONCATENATE($G267,$A267),Times!$S:$S,0))),""))</f>
        <v/>
      </c>
      <c r="O267" s="434" t="str">
        <f>IF(OR(ISBLANK($A267),ISBLANK($G267)),"",IFERROR(IF(INDEX(Times!O:O,MATCH(CONCATENATE($G267,$A267),Times!$S:$S,0))=0,"",INDEX(Times!O:O,MATCH(CONCATENATE($G267,$A267),Times!$S:$S,0))),""))</f>
        <v/>
      </c>
      <c r="P267" s="434" t="str">
        <f>IF(OR(ISBLANK($A267),ISBLANK($G267)),"",IFERROR(IF(INDEX(Times!P:P,MATCH(CONCATENATE($G267,$A267),Times!$S:$S,0))=0,"",INDEX(Times!P:P,MATCH(CONCATENATE($G267,$A267),Times!$S:$S,0))),""))</f>
        <v/>
      </c>
      <c r="Q267" s="434" t="str">
        <f>IF(OR(ISBLANK($A267),ISBLANK($G267)),"",IFERROR(IF(INDEX(Times!Q:Q,MATCH(CONCATENATE($G267,$A267),Times!$S:$S,0))=0,"",INDEX(Times!Q:Q,MATCH(CONCATENATE($G267,$A267),Times!$S:$S,0))),""))</f>
        <v/>
      </c>
      <c r="R267" s="218" t="str">
        <f>IF(OR(ISBLANK($A267),ISBLANK($G267)),"",IFERROR(IF(INDEX(Times!R:R,MATCH(CONCATENATE($G267,$A267),Times!$S:$S,0))=0,"",INDEX(Times!R:R,MATCH(CONCATENATE($G267,$A267),Times!$S:$S,0))),""))</f>
        <v/>
      </c>
      <c r="S267" s="645"/>
      <c r="T267" s="645"/>
      <c r="U267" s="218"/>
      <c r="V267" s="329"/>
      <c r="W267" s="329"/>
      <c r="X267" s="329"/>
      <c r="Y267" s="329"/>
      <c r="Z267" s="329"/>
      <c r="AA267" s="329"/>
      <c r="AB267" s="329"/>
      <c r="AC267" s="7"/>
      <c r="AD267" s="7"/>
      <c r="AE267" s="7"/>
      <c r="AF267" s="7"/>
      <c r="AG267" s="7"/>
      <c r="AH267" s="7"/>
      <c r="AI267" s="7"/>
      <c r="AJ267" s="7"/>
      <c r="AK267" s="7"/>
    </row>
    <row r="268" spans="1:37" x14ac:dyDescent="0.5">
      <c r="A268" s="218"/>
      <c r="B268" s="634"/>
      <c r="C268" s="647" t="str" cm="1">
        <f t="array" ref="C268">IFERROR(IF(ISBLANK(A268),"",IF(AND(ISBLANK(B268),ISBLANK(E268),ISBLANK(F268)),"",IF(AND(ISBLANK(B268),ISBLANK(E268),NOT(ISBLANK(F268))),_xlfn._xlws.FILTER('Rot.Out'!L:L,'Rot.Out'!B:B=EnterData!F268),IF(AND(ISBLANK(B268),NOT(ISBLANK(E268))),_xlfn._xlws.FILTER(Int.Out!AA:AA,Int.Out!B:B=E268),_xlfn._xlws.FILTER(Make.Trt!D:D,Make.Trt!C:C=B268))))),"")</f>
        <v/>
      </c>
      <c r="D268" s="636"/>
      <c r="E268" s="636"/>
      <c r="F268" s="218"/>
      <c r="G268" s="218"/>
      <c r="H268" s="218"/>
      <c r="I268" s="619" t="s">
        <v>109</v>
      </c>
      <c r="J268" s="619" t="s">
        <v>109</v>
      </c>
      <c r="K268" s="652"/>
      <c r="L268" s="329"/>
      <c r="M268" s="7"/>
      <c r="N268" s="434" t="str">
        <f>IF(OR(ISBLANK($A268),ISBLANK($G268)),"",IFERROR(IF(INDEX(Times!N:N,MATCH(CONCATENATE($G268,$A268),Times!$S:$S,0))=0,"",INDEX(Times!N:N,MATCH(CONCATENATE($G268,$A268),Times!$S:$S,0))),""))</f>
        <v/>
      </c>
      <c r="O268" s="434" t="str">
        <f>IF(OR(ISBLANK($A268),ISBLANK($G268)),"",IFERROR(IF(INDEX(Times!O:O,MATCH(CONCATENATE($G268,$A268),Times!$S:$S,0))=0,"",INDEX(Times!O:O,MATCH(CONCATENATE($G268,$A268),Times!$S:$S,0))),""))</f>
        <v/>
      </c>
      <c r="P268" s="434" t="str">
        <f>IF(OR(ISBLANK($A268),ISBLANK($G268)),"",IFERROR(IF(INDEX(Times!P:P,MATCH(CONCATENATE($G268,$A268),Times!$S:$S,0))=0,"",INDEX(Times!P:P,MATCH(CONCATENATE($G268,$A268),Times!$S:$S,0))),""))</f>
        <v/>
      </c>
      <c r="Q268" s="434" t="str">
        <f>IF(OR(ISBLANK($A268),ISBLANK($G268)),"",IFERROR(IF(INDEX(Times!Q:Q,MATCH(CONCATENATE($G268,$A268),Times!$S:$S,0))=0,"",INDEX(Times!Q:Q,MATCH(CONCATENATE($G268,$A268),Times!$S:$S,0))),""))</f>
        <v/>
      </c>
      <c r="R268" s="218" t="str">
        <f>IF(OR(ISBLANK($A268),ISBLANK($G268)),"",IFERROR(IF(INDEX(Times!R:R,MATCH(CONCATENATE($G268,$A268),Times!$S:$S,0))=0,"",INDEX(Times!R:R,MATCH(CONCATENATE($G268,$A268),Times!$S:$S,0))),""))</f>
        <v/>
      </c>
      <c r="S268" s="645"/>
      <c r="T268" s="645"/>
      <c r="U268" s="218"/>
      <c r="V268" s="329"/>
      <c r="W268" s="329"/>
      <c r="X268" s="329"/>
      <c r="Y268" s="329"/>
      <c r="Z268" s="329"/>
      <c r="AA268" s="329"/>
      <c r="AB268" s="329"/>
      <c r="AC268" s="7"/>
      <c r="AD268" s="7"/>
      <c r="AE268" s="7"/>
      <c r="AF268" s="7"/>
      <c r="AG268" s="7"/>
      <c r="AH268" s="7"/>
      <c r="AI268" s="7"/>
      <c r="AJ268" s="7"/>
      <c r="AK268" s="7"/>
    </row>
    <row r="269" spans="1:37" x14ac:dyDescent="0.5">
      <c r="A269" s="218"/>
      <c r="B269" s="634"/>
      <c r="C269" s="647" t="str" cm="1">
        <f t="array" ref="C269">IFERROR(IF(ISBLANK(A269),"",IF(AND(ISBLANK(B269),ISBLANK(E269),ISBLANK(F269)),"",IF(AND(ISBLANK(B269),ISBLANK(E269),NOT(ISBLANK(F269))),_xlfn._xlws.FILTER('Rot.Out'!L:L,'Rot.Out'!B:B=EnterData!F269),IF(AND(ISBLANK(B269),NOT(ISBLANK(E269))),_xlfn._xlws.FILTER(Int.Out!AA:AA,Int.Out!B:B=E269),_xlfn._xlws.FILTER(Make.Trt!D:D,Make.Trt!C:C=B269))))),"")</f>
        <v/>
      </c>
      <c r="D269" s="636"/>
      <c r="E269" s="636"/>
      <c r="F269" s="218"/>
      <c r="G269" s="218"/>
      <c r="H269" s="218"/>
      <c r="I269" s="619" t="s">
        <v>109</v>
      </c>
      <c r="J269" s="619" t="s">
        <v>109</v>
      </c>
      <c r="K269" s="652"/>
      <c r="L269" s="329"/>
      <c r="M269" s="7"/>
      <c r="N269" s="434" t="str">
        <f>IF(OR(ISBLANK($A269),ISBLANK($G269)),"",IFERROR(IF(INDEX(Times!N:N,MATCH(CONCATENATE($G269,$A269),Times!$S:$S,0))=0,"",INDEX(Times!N:N,MATCH(CONCATENATE($G269,$A269),Times!$S:$S,0))),""))</f>
        <v/>
      </c>
      <c r="O269" s="434" t="str">
        <f>IF(OR(ISBLANK($A269),ISBLANK($G269)),"",IFERROR(IF(INDEX(Times!O:O,MATCH(CONCATENATE($G269,$A269),Times!$S:$S,0))=0,"",INDEX(Times!O:O,MATCH(CONCATENATE($G269,$A269),Times!$S:$S,0))),""))</f>
        <v/>
      </c>
      <c r="P269" s="434" t="str">
        <f>IF(OR(ISBLANK($A269),ISBLANK($G269)),"",IFERROR(IF(INDEX(Times!P:P,MATCH(CONCATENATE($G269,$A269),Times!$S:$S,0))=0,"",INDEX(Times!P:P,MATCH(CONCATENATE($G269,$A269),Times!$S:$S,0))),""))</f>
        <v/>
      </c>
      <c r="Q269" s="434" t="str">
        <f>IF(OR(ISBLANK($A269),ISBLANK($G269)),"",IFERROR(IF(INDEX(Times!Q:Q,MATCH(CONCATENATE($G269,$A269),Times!$S:$S,0))=0,"",INDEX(Times!Q:Q,MATCH(CONCATENATE($G269,$A269),Times!$S:$S,0))),""))</f>
        <v/>
      </c>
      <c r="R269" s="218" t="str">
        <f>IF(OR(ISBLANK($A269),ISBLANK($G269)),"",IFERROR(IF(INDEX(Times!R:R,MATCH(CONCATENATE($G269,$A269),Times!$S:$S,0))=0,"",INDEX(Times!R:R,MATCH(CONCATENATE($G269,$A269),Times!$S:$S,0))),""))</f>
        <v/>
      </c>
      <c r="S269" s="645"/>
      <c r="T269" s="645"/>
      <c r="U269" s="218"/>
      <c r="V269" s="329"/>
      <c r="W269" s="329"/>
      <c r="X269" s="329"/>
      <c r="Y269" s="329"/>
      <c r="Z269" s="329"/>
      <c r="AA269" s="329"/>
      <c r="AB269" s="329"/>
      <c r="AC269" s="7"/>
      <c r="AD269" s="7"/>
      <c r="AE269" s="7"/>
      <c r="AF269" s="7"/>
      <c r="AG269" s="7"/>
      <c r="AH269" s="7"/>
      <c r="AI269" s="7"/>
      <c r="AJ269" s="7"/>
      <c r="AK269" s="7"/>
    </row>
    <row r="270" spans="1:37" x14ac:dyDescent="0.5">
      <c r="A270" s="218"/>
      <c r="B270" s="634"/>
      <c r="C270" s="647" t="str" cm="1">
        <f t="array" ref="C270">IFERROR(IF(ISBLANK(A270),"",IF(AND(ISBLANK(B270),ISBLANK(E270),ISBLANK(F270)),"",IF(AND(ISBLANK(B270),ISBLANK(E270),NOT(ISBLANK(F270))),_xlfn._xlws.FILTER('Rot.Out'!L:L,'Rot.Out'!B:B=EnterData!F270),IF(AND(ISBLANK(B270),NOT(ISBLANK(E270))),_xlfn._xlws.FILTER(Int.Out!AA:AA,Int.Out!B:B=E270),_xlfn._xlws.FILTER(Make.Trt!D:D,Make.Trt!C:C=B270))))),"")</f>
        <v/>
      </c>
      <c r="D270" s="636"/>
      <c r="E270" s="636"/>
      <c r="F270" s="218"/>
      <c r="G270" s="218"/>
      <c r="H270" s="218"/>
      <c r="I270" s="619" t="s">
        <v>109</v>
      </c>
      <c r="J270" s="619" t="s">
        <v>109</v>
      </c>
      <c r="K270" s="652"/>
      <c r="L270" s="329"/>
      <c r="M270" s="7"/>
      <c r="N270" s="434" t="str">
        <f>IF(OR(ISBLANK($A270),ISBLANK($G270)),"",IFERROR(IF(INDEX(Times!N:N,MATCH(CONCATENATE($G270,$A270),Times!$S:$S,0))=0,"",INDEX(Times!N:N,MATCH(CONCATENATE($G270,$A270),Times!$S:$S,0))),""))</f>
        <v/>
      </c>
      <c r="O270" s="434" t="str">
        <f>IF(OR(ISBLANK($A270),ISBLANK($G270)),"",IFERROR(IF(INDEX(Times!O:O,MATCH(CONCATENATE($G270,$A270),Times!$S:$S,0))=0,"",INDEX(Times!O:O,MATCH(CONCATENATE($G270,$A270),Times!$S:$S,0))),""))</f>
        <v/>
      </c>
      <c r="P270" s="434" t="str">
        <f>IF(OR(ISBLANK($A270),ISBLANK($G270)),"",IFERROR(IF(INDEX(Times!P:P,MATCH(CONCATENATE($G270,$A270),Times!$S:$S,0))=0,"",INDEX(Times!P:P,MATCH(CONCATENATE($G270,$A270),Times!$S:$S,0))),""))</f>
        <v/>
      </c>
      <c r="Q270" s="434" t="str">
        <f>IF(OR(ISBLANK($A270),ISBLANK($G270)),"",IFERROR(IF(INDEX(Times!Q:Q,MATCH(CONCATENATE($G270,$A270),Times!$S:$S,0))=0,"",INDEX(Times!Q:Q,MATCH(CONCATENATE($G270,$A270),Times!$S:$S,0))),""))</f>
        <v/>
      </c>
      <c r="R270" s="218" t="str">
        <f>IF(OR(ISBLANK($A270),ISBLANK($G270)),"",IFERROR(IF(INDEX(Times!R:R,MATCH(CONCATENATE($G270,$A270),Times!$S:$S,0))=0,"",INDEX(Times!R:R,MATCH(CONCATENATE($G270,$A270),Times!$S:$S,0))),""))</f>
        <v/>
      </c>
      <c r="S270" s="645"/>
      <c r="T270" s="645"/>
      <c r="U270" s="218"/>
      <c r="V270" s="329"/>
      <c r="W270" s="329"/>
      <c r="X270" s="329"/>
      <c r="Y270" s="329"/>
      <c r="Z270" s="329"/>
      <c r="AA270" s="329"/>
      <c r="AB270" s="329"/>
      <c r="AC270" s="7"/>
      <c r="AD270" s="7"/>
      <c r="AE270" s="7"/>
      <c r="AF270" s="7"/>
      <c r="AG270" s="7"/>
      <c r="AH270" s="7"/>
      <c r="AI270" s="7"/>
      <c r="AJ270" s="7"/>
      <c r="AK270" s="7"/>
    </row>
    <row r="271" spans="1:37" x14ac:dyDescent="0.5">
      <c r="A271" s="218"/>
      <c r="B271" s="634"/>
      <c r="C271" s="647" t="str" cm="1">
        <f t="array" ref="C271">IFERROR(IF(ISBLANK(A271),"",IF(AND(ISBLANK(B271),ISBLANK(E271),ISBLANK(F271)),"",IF(AND(ISBLANK(B271),ISBLANK(E271),NOT(ISBLANK(F271))),_xlfn._xlws.FILTER('Rot.Out'!L:L,'Rot.Out'!B:B=EnterData!F271),IF(AND(ISBLANK(B271),NOT(ISBLANK(E271))),_xlfn._xlws.FILTER(Int.Out!AA:AA,Int.Out!B:B=E271),_xlfn._xlws.FILTER(Make.Trt!D:D,Make.Trt!C:C=B271))))),"")</f>
        <v/>
      </c>
      <c r="D271" s="636"/>
      <c r="E271" s="636"/>
      <c r="F271" s="218"/>
      <c r="G271" s="218"/>
      <c r="H271" s="218"/>
      <c r="I271" s="619" t="s">
        <v>109</v>
      </c>
      <c r="J271" s="619" t="s">
        <v>109</v>
      </c>
      <c r="K271" s="652"/>
      <c r="L271" s="329"/>
      <c r="M271" s="7"/>
      <c r="N271" s="434" t="str">
        <f>IF(OR(ISBLANK($A271),ISBLANK($G271)),"",IFERROR(IF(INDEX(Times!N:N,MATCH(CONCATENATE($G271,$A271),Times!$S:$S,0))=0,"",INDEX(Times!N:N,MATCH(CONCATENATE($G271,$A271),Times!$S:$S,0))),""))</f>
        <v/>
      </c>
      <c r="O271" s="434" t="str">
        <f>IF(OR(ISBLANK($A271),ISBLANK($G271)),"",IFERROR(IF(INDEX(Times!O:O,MATCH(CONCATENATE($G271,$A271),Times!$S:$S,0))=0,"",INDEX(Times!O:O,MATCH(CONCATENATE($G271,$A271),Times!$S:$S,0))),""))</f>
        <v/>
      </c>
      <c r="P271" s="434" t="str">
        <f>IF(OR(ISBLANK($A271),ISBLANK($G271)),"",IFERROR(IF(INDEX(Times!P:P,MATCH(CONCATENATE($G271,$A271),Times!$S:$S,0))=0,"",INDEX(Times!P:P,MATCH(CONCATENATE($G271,$A271),Times!$S:$S,0))),""))</f>
        <v/>
      </c>
      <c r="Q271" s="434" t="str">
        <f>IF(OR(ISBLANK($A271),ISBLANK($G271)),"",IFERROR(IF(INDEX(Times!Q:Q,MATCH(CONCATENATE($G271,$A271),Times!$S:$S,0))=0,"",INDEX(Times!Q:Q,MATCH(CONCATENATE($G271,$A271),Times!$S:$S,0))),""))</f>
        <v/>
      </c>
      <c r="R271" s="218" t="str">
        <f>IF(OR(ISBLANK($A271),ISBLANK($G271)),"",IFERROR(IF(INDEX(Times!R:R,MATCH(CONCATENATE($G271,$A271),Times!$S:$S,0))=0,"",INDEX(Times!R:R,MATCH(CONCATENATE($G271,$A271),Times!$S:$S,0))),""))</f>
        <v/>
      </c>
      <c r="S271" s="645"/>
      <c r="T271" s="645"/>
      <c r="U271" s="218"/>
      <c r="V271" s="329"/>
      <c r="W271" s="329"/>
      <c r="X271" s="329"/>
      <c r="Y271" s="329"/>
      <c r="Z271" s="329"/>
      <c r="AA271" s="329"/>
      <c r="AB271" s="329"/>
      <c r="AC271" s="7"/>
      <c r="AD271" s="7"/>
      <c r="AE271" s="7"/>
      <c r="AF271" s="7"/>
      <c r="AG271" s="7"/>
      <c r="AH271" s="7"/>
      <c r="AI271" s="7"/>
      <c r="AJ271" s="7"/>
      <c r="AK271" s="7"/>
    </row>
    <row r="272" spans="1:37" x14ac:dyDescent="0.5">
      <c r="A272" s="218"/>
      <c r="B272" s="634"/>
      <c r="C272" s="647" t="str" cm="1">
        <f t="array" ref="C272">IFERROR(IF(ISBLANK(A272),"",IF(AND(ISBLANK(B272),ISBLANK(E272),ISBLANK(F272)),"",IF(AND(ISBLANK(B272),ISBLANK(E272),NOT(ISBLANK(F272))),_xlfn._xlws.FILTER('Rot.Out'!L:L,'Rot.Out'!B:B=EnterData!F272),IF(AND(ISBLANK(B272),NOT(ISBLANK(E272))),_xlfn._xlws.FILTER(Int.Out!AA:AA,Int.Out!B:B=E272),_xlfn._xlws.FILTER(Make.Trt!D:D,Make.Trt!C:C=B272))))),"")</f>
        <v/>
      </c>
      <c r="D272" s="636"/>
      <c r="E272" s="636"/>
      <c r="F272" s="218"/>
      <c r="G272" s="218"/>
      <c r="H272" s="218"/>
      <c r="I272" s="619" t="s">
        <v>109</v>
      </c>
      <c r="J272" s="619" t="s">
        <v>109</v>
      </c>
      <c r="K272" s="652"/>
      <c r="L272" s="329"/>
      <c r="M272" s="7"/>
      <c r="N272" s="434" t="str">
        <f>IF(OR(ISBLANK($A272),ISBLANK($G272)),"",IFERROR(IF(INDEX(Times!N:N,MATCH(CONCATENATE($G272,$A272),Times!$S:$S,0))=0,"",INDEX(Times!N:N,MATCH(CONCATENATE($G272,$A272),Times!$S:$S,0))),""))</f>
        <v/>
      </c>
      <c r="O272" s="434" t="str">
        <f>IF(OR(ISBLANK($A272),ISBLANK($G272)),"",IFERROR(IF(INDEX(Times!O:O,MATCH(CONCATENATE($G272,$A272),Times!$S:$S,0))=0,"",INDEX(Times!O:O,MATCH(CONCATENATE($G272,$A272),Times!$S:$S,0))),""))</f>
        <v/>
      </c>
      <c r="P272" s="434" t="str">
        <f>IF(OR(ISBLANK($A272),ISBLANK($G272)),"",IFERROR(IF(INDEX(Times!P:P,MATCH(CONCATENATE($G272,$A272),Times!$S:$S,0))=0,"",INDEX(Times!P:P,MATCH(CONCATENATE($G272,$A272),Times!$S:$S,0))),""))</f>
        <v/>
      </c>
      <c r="Q272" s="434" t="str">
        <f>IF(OR(ISBLANK($A272),ISBLANK($G272)),"",IFERROR(IF(INDEX(Times!Q:Q,MATCH(CONCATENATE($G272,$A272),Times!$S:$S,0))=0,"",INDEX(Times!Q:Q,MATCH(CONCATENATE($G272,$A272),Times!$S:$S,0))),""))</f>
        <v/>
      </c>
      <c r="R272" s="218" t="str">
        <f>IF(OR(ISBLANK($A272),ISBLANK($G272)),"",IFERROR(IF(INDEX(Times!R:R,MATCH(CONCATENATE($G272,$A272),Times!$S:$S,0))=0,"",INDEX(Times!R:R,MATCH(CONCATENATE($G272,$A272),Times!$S:$S,0))),""))</f>
        <v/>
      </c>
      <c r="S272" s="645"/>
      <c r="T272" s="645"/>
      <c r="U272" s="218"/>
      <c r="V272" s="329"/>
      <c r="W272" s="329"/>
      <c r="X272" s="329"/>
      <c r="Y272" s="329"/>
      <c r="Z272" s="329"/>
      <c r="AA272" s="329"/>
      <c r="AB272" s="329"/>
      <c r="AC272" s="7"/>
      <c r="AD272" s="7"/>
      <c r="AE272" s="7"/>
      <c r="AF272" s="7"/>
      <c r="AG272" s="7"/>
      <c r="AH272" s="7"/>
      <c r="AI272" s="7"/>
      <c r="AJ272" s="7"/>
      <c r="AK272" s="7"/>
    </row>
    <row r="273" spans="1:37" x14ac:dyDescent="0.5">
      <c r="A273" s="218"/>
      <c r="B273" s="634"/>
      <c r="C273" s="647" t="str" cm="1">
        <f t="array" ref="C273">IFERROR(IF(ISBLANK(A273),"",IF(AND(ISBLANK(B273),ISBLANK(E273),ISBLANK(F273)),"",IF(AND(ISBLANK(B273),ISBLANK(E273),NOT(ISBLANK(F273))),_xlfn._xlws.FILTER('Rot.Out'!L:L,'Rot.Out'!B:B=EnterData!F273),IF(AND(ISBLANK(B273),NOT(ISBLANK(E273))),_xlfn._xlws.FILTER(Int.Out!AA:AA,Int.Out!B:B=E273),_xlfn._xlws.FILTER(Make.Trt!D:D,Make.Trt!C:C=B273))))),"")</f>
        <v/>
      </c>
      <c r="D273" s="636"/>
      <c r="E273" s="636"/>
      <c r="F273" s="218"/>
      <c r="G273" s="218"/>
      <c r="H273" s="218"/>
      <c r="I273" s="619" t="s">
        <v>109</v>
      </c>
      <c r="J273" s="619" t="s">
        <v>109</v>
      </c>
      <c r="K273" s="652"/>
      <c r="L273" s="329"/>
      <c r="M273" s="7"/>
      <c r="N273" s="434" t="str">
        <f>IF(OR(ISBLANK($A273),ISBLANK($G273)),"",IFERROR(IF(INDEX(Times!N:N,MATCH(CONCATENATE($G273,$A273),Times!$S:$S,0))=0,"",INDEX(Times!N:N,MATCH(CONCATENATE($G273,$A273),Times!$S:$S,0))),""))</f>
        <v/>
      </c>
      <c r="O273" s="434" t="str">
        <f>IF(OR(ISBLANK($A273),ISBLANK($G273)),"",IFERROR(IF(INDEX(Times!O:O,MATCH(CONCATENATE($G273,$A273),Times!$S:$S,0))=0,"",INDEX(Times!O:O,MATCH(CONCATENATE($G273,$A273),Times!$S:$S,0))),""))</f>
        <v/>
      </c>
      <c r="P273" s="434" t="str">
        <f>IF(OR(ISBLANK($A273),ISBLANK($G273)),"",IFERROR(IF(INDEX(Times!P:P,MATCH(CONCATENATE($G273,$A273),Times!$S:$S,0))=0,"",INDEX(Times!P:P,MATCH(CONCATENATE($G273,$A273),Times!$S:$S,0))),""))</f>
        <v/>
      </c>
      <c r="Q273" s="434" t="str">
        <f>IF(OR(ISBLANK($A273),ISBLANK($G273)),"",IFERROR(IF(INDEX(Times!Q:Q,MATCH(CONCATENATE($G273,$A273),Times!$S:$S,0))=0,"",INDEX(Times!Q:Q,MATCH(CONCATENATE($G273,$A273),Times!$S:$S,0))),""))</f>
        <v/>
      </c>
      <c r="R273" s="218" t="str">
        <f>IF(OR(ISBLANK($A273),ISBLANK($G273)),"",IFERROR(IF(INDEX(Times!R:R,MATCH(CONCATENATE($G273,$A273),Times!$S:$S,0))=0,"",INDEX(Times!R:R,MATCH(CONCATENATE($G273,$A273),Times!$S:$S,0))),""))</f>
        <v/>
      </c>
      <c r="S273" s="645"/>
      <c r="T273" s="645"/>
      <c r="U273" s="218"/>
      <c r="V273" s="329"/>
      <c r="W273" s="329"/>
      <c r="X273" s="329"/>
      <c r="Y273" s="329"/>
      <c r="Z273" s="329"/>
      <c r="AA273" s="329"/>
      <c r="AB273" s="329"/>
      <c r="AC273" s="7"/>
      <c r="AD273" s="7"/>
      <c r="AE273" s="7"/>
      <c r="AF273" s="7"/>
      <c r="AG273" s="7"/>
      <c r="AH273" s="7"/>
      <c r="AI273" s="7"/>
      <c r="AJ273" s="7"/>
      <c r="AK273" s="7"/>
    </row>
    <row r="274" spans="1:37" x14ac:dyDescent="0.5">
      <c r="A274" s="218"/>
      <c r="B274" s="634"/>
      <c r="C274" s="647" t="str" cm="1">
        <f t="array" ref="C274">IFERROR(IF(ISBLANK(A274),"",IF(AND(ISBLANK(B274),ISBLANK(E274),ISBLANK(F274)),"",IF(AND(ISBLANK(B274),ISBLANK(E274),NOT(ISBLANK(F274))),_xlfn._xlws.FILTER('Rot.Out'!L:L,'Rot.Out'!B:B=EnterData!F274),IF(AND(ISBLANK(B274),NOT(ISBLANK(E274))),_xlfn._xlws.FILTER(Int.Out!AA:AA,Int.Out!B:B=E274),_xlfn._xlws.FILTER(Make.Trt!D:D,Make.Trt!C:C=B274))))),"")</f>
        <v/>
      </c>
      <c r="D274" s="636"/>
      <c r="E274" s="636"/>
      <c r="F274" s="218"/>
      <c r="G274" s="218"/>
      <c r="H274" s="218"/>
      <c r="I274" s="619" t="s">
        <v>109</v>
      </c>
      <c r="J274" s="619" t="s">
        <v>109</v>
      </c>
      <c r="K274" s="652"/>
      <c r="L274" s="329"/>
      <c r="M274" s="7"/>
      <c r="N274" s="434" t="str">
        <f>IF(OR(ISBLANK($A274),ISBLANK($G274)),"",IFERROR(IF(INDEX(Times!N:N,MATCH(CONCATENATE($G274,$A274),Times!$S:$S,0))=0,"",INDEX(Times!N:N,MATCH(CONCATENATE($G274,$A274),Times!$S:$S,0))),""))</f>
        <v/>
      </c>
      <c r="O274" s="434" t="str">
        <f>IF(OR(ISBLANK($A274),ISBLANK($G274)),"",IFERROR(IF(INDEX(Times!O:O,MATCH(CONCATENATE($G274,$A274),Times!$S:$S,0))=0,"",INDEX(Times!O:O,MATCH(CONCATENATE($G274,$A274),Times!$S:$S,0))),""))</f>
        <v/>
      </c>
      <c r="P274" s="434" t="str">
        <f>IF(OR(ISBLANK($A274),ISBLANK($G274)),"",IFERROR(IF(INDEX(Times!P:P,MATCH(CONCATENATE($G274,$A274),Times!$S:$S,0))=0,"",INDEX(Times!P:P,MATCH(CONCATENATE($G274,$A274),Times!$S:$S,0))),""))</f>
        <v/>
      </c>
      <c r="Q274" s="434" t="str">
        <f>IF(OR(ISBLANK($A274),ISBLANK($G274)),"",IFERROR(IF(INDEX(Times!Q:Q,MATCH(CONCATENATE($G274,$A274),Times!$S:$S,0))=0,"",INDEX(Times!Q:Q,MATCH(CONCATENATE($G274,$A274),Times!$S:$S,0))),""))</f>
        <v/>
      </c>
      <c r="R274" s="218" t="str">
        <f>IF(OR(ISBLANK($A274),ISBLANK($G274)),"",IFERROR(IF(INDEX(Times!R:R,MATCH(CONCATENATE($G274,$A274),Times!$S:$S,0))=0,"",INDEX(Times!R:R,MATCH(CONCATENATE($G274,$A274),Times!$S:$S,0))),""))</f>
        <v/>
      </c>
      <c r="S274" s="645"/>
      <c r="T274" s="645"/>
      <c r="U274" s="218"/>
      <c r="V274" s="329"/>
      <c r="W274" s="329"/>
      <c r="X274" s="329"/>
      <c r="Y274" s="329"/>
      <c r="Z274" s="329"/>
      <c r="AA274" s="329"/>
      <c r="AB274" s="329"/>
      <c r="AC274" s="7"/>
      <c r="AD274" s="7"/>
      <c r="AE274" s="7"/>
      <c r="AF274" s="7"/>
      <c r="AG274" s="7"/>
      <c r="AH274" s="7"/>
      <c r="AI274" s="7"/>
      <c r="AJ274" s="7"/>
      <c r="AK274" s="7"/>
    </row>
    <row r="275" spans="1:37" x14ac:dyDescent="0.5">
      <c r="A275" s="218"/>
      <c r="B275" s="634"/>
      <c r="C275" s="647" t="str" cm="1">
        <f t="array" ref="C275">IFERROR(IF(ISBLANK(A275),"",IF(AND(ISBLANK(B275),ISBLANK(E275),ISBLANK(F275)),"",IF(AND(ISBLANK(B275),ISBLANK(E275),NOT(ISBLANK(F275))),_xlfn._xlws.FILTER('Rot.Out'!L:L,'Rot.Out'!B:B=EnterData!F275),IF(AND(ISBLANK(B275),NOT(ISBLANK(E275))),_xlfn._xlws.FILTER(Int.Out!AA:AA,Int.Out!B:B=E275),_xlfn._xlws.FILTER(Make.Trt!D:D,Make.Trt!C:C=B275))))),"")</f>
        <v/>
      </c>
      <c r="D275" s="636"/>
      <c r="E275" s="636"/>
      <c r="F275" s="218"/>
      <c r="G275" s="218"/>
      <c r="H275" s="218"/>
      <c r="I275" s="619" t="s">
        <v>109</v>
      </c>
      <c r="J275" s="619" t="s">
        <v>109</v>
      </c>
      <c r="K275" s="652"/>
      <c r="L275" s="329"/>
      <c r="M275" s="7"/>
      <c r="N275" s="434" t="str">
        <f>IF(OR(ISBLANK($A275),ISBLANK($G275)),"",IFERROR(IF(INDEX(Times!N:N,MATCH(CONCATENATE($G275,$A275),Times!$S:$S,0))=0,"",INDEX(Times!N:N,MATCH(CONCATENATE($G275,$A275),Times!$S:$S,0))),""))</f>
        <v/>
      </c>
      <c r="O275" s="434" t="str">
        <f>IF(OR(ISBLANK($A275),ISBLANK($G275)),"",IFERROR(IF(INDEX(Times!O:O,MATCH(CONCATENATE($G275,$A275),Times!$S:$S,0))=0,"",INDEX(Times!O:O,MATCH(CONCATENATE($G275,$A275),Times!$S:$S,0))),""))</f>
        <v/>
      </c>
      <c r="P275" s="434" t="str">
        <f>IF(OR(ISBLANK($A275),ISBLANK($G275)),"",IFERROR(IF(INDEX(Times!P:P,MATCH(CONCATENATE($G275,$A275),Times!$S:$S,0))=0,"",INDEX(Times!P:P,MATCH(CONCATENATE($G275,$A275),Times!$S:$S,0))),""))</f>
        <v/>
      </c>
      <c r="Q275" s="434" t="str">
        <f>IF(OR(ISBLANK($A275),ISBLANK($G275)),"",IFERROR(IF(INDEX(Times!Q:Q,MATCH(CONCATENATE($G275,$A275),Times!$S:$S,0))=0,"",INDEX(Times!Q:Q,MATCH(CONCATENATE($G275,$A275),Times!$S:$S,0))),""))</f>
        <v/>
      </c>
      <c r="R275" s="218" t="str">
        <f>IF(OR(ISBLANK($A275),ISBLANK($G275)),"",IFERROR(IF(INDEX(Times!R:R,MATCH(CONCATENATE($G275,$A275),Times!$S:$S,0))=0,"",INDEX(Times!R:R,MATCH(CONCATENATE($G275,$A275),Times!$S:$S,0))),""))</f>
        <v/>
      </c>
      <c r="S275" s="645"/>
      <c r="T275" s="645"/>
      <c r="U275" s="218"/>
      <c r="V275" s="329"/>
      <c r="W275" s="329"/>
      <c r="X275" s="329"/>
      <c r="Y275" s="329"/>
      <c r="Z275" s="329"/>
      <c r="AA275" s="329"/>
      <c r="AB275" s="329"/>
      <c r="AC275" s="7"/>
      <c r="AD275" s="7"/>
      <c r="AE275" s="7"/>
      <c r="AF275" s="7"/>
      <c r="AG275" s="7"/>
      <c r="AH275" s="7"/>
      <c r="AI275" s="7"/>
      <c r="AJ275" s="7"/>
      <c r="AK275" s="7"/>
    </row>
    <row r="276" spans="1:37" x14ac:dyDescent="0.5">
      <c r="A276" s="218"/>
      <c r="B276" s="634"/>
      <c r="C276" s="647" t="str" cm="1">
        <f t="array" ref="C276">IFERROR(IF(ISBLANK(A276),"",IF(AND(ISBLANK(B276),ISBLANK(E276),ISBLANK(F276)),"",IF(AND(ISBLANK(B276),ISBLANK(E276),NOT(ISBLANK(F276))),_xlfn._xlws.FILTER('Rot.Out'!L:L,'Rot.Out'!B:B=EnterData!F276),IF(AND(ISBLANK(B276),NOT(ISBLANK(E276))),_xlfn._xlws.FILTER(Int.Out!AA:AA,Int.Out!B:B=E276),_xlfn._xlws.FILTER(Make.Trt!D:D,Make.Trt!C:C=B276))))),"")</f>
        <v/>
      </c>
      <c r="D276" s="636"/>
      <c r="E276" s="636"/>
      <c r="F276" s="218"/>
      <c r="G276" s="218"/>
      <c r="H276" s="218"/>
      <c r="I276" s="619" t="s">
        <v>109</v>
      </c>
      <c r="J276" s="619" t="s">
        <v>109</v>
      </c>
      <c r="K276" s="652"/>
      <c r="L276" s="329"/>
      <c r="M276" s="7"/>
      <c r="N276" s="434" t="str">
        <f>IF(OR(ISBLANK($A276),ISBLANK($G276)),"",IFERROR(IF(INDEX(Times!N:N,MATCH(CONCATENATE($G276,$A276),Times!$S:$S,0))=0,"",INDEX(Times!N:N,MATCH(CONCATENATE($G276,$A276),Times!$S:$S,0))),""))</f>
        <v/>
      </c>
      <c r="O276" s="434" t="str">
        <f>IF(OR(ISBLANK($A276),ISBLANK($G276)),"",IFERROR(IF(INDEX(Times!O:O,MATCH(CONCATENATE($G276,$A276),Times!$S:$S,0))=0,"",INDEX(Times!O:O,MATCH(CONCATENATE($G276,$A276),Times!$S:$S,0))),""))</f>
        <v/>
      </c>
      <c r="P276" s="434" t="str">
        <f>IF(OR(ISBLANK($A276),ISBLANK($G276)),"",IFERROR(IF(INDEX(Times!P:P,MATCH(CONCATENATE($G276,$A276),Times!$S:$S,0))=0,"",INDEX(Times!P:P,MATCH(CONCATENATE($G276,$A276),Times!$S:$S,0))),""))</f>
        <v/>
      </c>
      <c r="Q276" s="434" t="str">
        <f>IF(OR(ISBLANK($A276),ISBLANK($G276)),"",IFERROR(IF(INDEX(Times!Q:Q,MATCH(CONCATENATE($G276,$A276),Times!$S:$S,0))=0,"",INDEX(Times!Q:Q,MATCH(CONCATENATE($G276,$A276),Times!$S:$S,0))),""))</f>
        <v/>
      </c>
      <c r="R276" s="218" t="str">
        <f>IF(OR(ISBLANK($A276),ISBLANK($G276)),"",IFERROR(IF(INDEX(Times!R:R,MATCH(CONCATENATE($G276,$A276),Times!$S:$S,0))=0,"",INDEX(Times!R:R,MATCH(CONCATENATE($G276,$A276),Times!$S:$S,0))),""))</f>
        <v/>
      </c>
      <c r="S276" s="645"/>
      <c r="T276" s="645"/>
      <c r="U276" s="218"/>
      <c r="V276" s="329"/>
      <c r="W276" s="329"/>
      <c r="X276" s="329"/>
      <c r="Y276" s="329"/>
      <c r="Z276" s="329"/>
      <c r="AA276" s="329"/>
      <c r="AB276" s="329"/>
      <c r="AC276" s="7"/>
      <c r="AD276" s="7"/>
      <c r="AE276" s="7"/>
      <c r="AF276" s="7"/>
      <c r="AG276" s="7"/>
      <c r="AH276" s="7"/>
      <c r="AI276" s="7"/>
      <c r="AJ276" s="7"/>
      <c r="AK276" s="7"/>
    </row>
    <row r="277" spans="1:37" x14ac:dyDescent="0.5">
      <c r="A277" s="218"/>
      <c r="B277" s="634"/>
      <c r="C277" s="647" t="str" cm="1">
        <f t="array" ref="C277">IFERROR(IF(ISBLANK(A277),"",IF(AND(ISBLANK(B277),ISBLANK(E277),ISBLANK(F277)),"",IF(AND(ISBLANK(B277),ISBLANK(E277),NOT(ISBLANK(F277))),_xlfn._xlws.FILTER('Rot.Out'!L:L,'Rot.Out'!B:B=EnterData!F277),IF(AND(ISBLANK(B277),NOT(ISBLANK(E277))),_xlfn._xlws.FILTER(Int.Out!AA:AA,Int.Out!B:B=E277),_xlfn._xlws.FILTER(Make.Trt!D:D,Make.Trt!C:C=B277))))),"")</f>
        <v/>
      </c>
      <c r="D277" s="636"/>
      <c r="E277" s="636"/>
      <c r="F277" s="218"/>
      <c r="G277" s="218"/>
      <c r="H277" s="218"/>
      <c r="I277" s="619" t="s">
        <v>109</v>
      </c>
      <c r="J277" s="619" t="s">
        <v>109</v>
      </c>
      <c r="K277" s="652"/>
      <c r="L277" s="329"/>
      <c r="M277" s="7"/>
      <c r="N277" s="434" t="str">
        <f>IF(OR(ISBLANK($A277),ISBLANK($G277)),"",IFERROR(IF(INDEX(Times!N:N,MATCH(CONCATENATE($G277,$A277),Times!$S:$S,0))=0,"",INDEX(Times!N:N,MATCH(CONCATENATE($G277,$A277),Times!$S:$S,0))),""))</f>
        <v/>
      </c>
      <c r="O277" s="434" t="str">
        <f>IF(OR(ISBLANK($A277),ISBLANK($G277)),"",IFERROR(IF(INDEX(Times!O:O,MATCH(CONCATENATE($G277,$A277),Times!$S:$S,0))=0,"",INDEX(Times!O:O,MATCH(CONCATENATE($G277,$A277),Times!$S:$S,0))),""))</f>
        <v/>
      </c>
      <c r="P277" s="434" t="str">
        <f>IF(OR(ISBLANK($A277),ISBLANK($G277)),"",IFERROR(IF(INDEX(Times!P:P,MATCH(CONCATENATE($G277,$A277),Times!$S:$S,0))=0,"",INDEX(Times!P:P,MATCH(CONCATENATE($G277,$A277),Times!$S:$S,0))),""))</f>
        <v/>
      </c>
      <c r="Q277" s="434" t="str">
        <f>IF(OR(ISBLANK($A277),ISBLANK($G277)),"",IFERROR(IF(INDEX(Times!Q:Q,MATCH(CONCATENATE($G277,$A277),Times!$S:$S,0))=0,"",INDEX(Times!Q:Q,MATCH(CONCATENATE($G277,$A277),Times!$S:$S,0))),""))</f>
        <v/>
      </c>
      <c r="R277" s="218" t="str">
        <f>IF(OR(ISBLANK($A277),ISBLANK($G277)),"",IFERROR(IF(INDEX(Times!R:R,MATCH(CONCATENATE($G277,$A277),Times!$S:$S,0))=0,"",INDEX(Times!R:R,MATCH(CONCATENATE($G277,$A277),Times!$S:$S,0))),""))</f>
        <v/>
      </c>
      <c r="S277" s="645"/>
      <c r="T277" s="645"/>
      <c r="U277" s="218"/>
      <c r="V277" s="329"/>
      <c r="W277" s="329"/>
      <c r="X277" s="329"/>
      <c r="Y277" s="329"/>
      <c r="Z277" s="329"/>
      <c r="AA277" s="329"/>
      <c r="AB277" s="329"/>
      <c r="AC277" s="7"/>
      <c r="AD277" s="7"/>
      <c r="AE277" s="7"/>
      <c r="AF277" s="7"/>
      <c r="AG277" s="7"/>
      <c r="AH277" s="7"/>
      <c r="AI277" s="7"/>
      <c r="AJ277" s="7"/>
      <c r="AK277" s="7"/>
    </row>
    <row r="278" spans="1:37" x14ac:dyDescent="0.5">
      <c r="A278" s="218"/>
      <c r="B278" s="634"/>
      <c r="C278" s="647" t="str" cm="1">
        <f t="array" ref="C278">IFERROR(IF(ISBLANK(A278),"",IF(AND(ISBLANK(B278),ISBLANK(E278),ISBLANK(F278)),"",IF(AND(ISBLANK(B278),ISBLANK(E278),NOT(ISBLANK(F278))),_xlfn._xlws.FILTER('Rot.Out'!L:L,'Rot.Out'!B:B=EnterData!F278),IF(AND(ISBLANK(B278),NOT(ISBLANK(E278))),_xlfn._xlws.FILTER(Int.Out!AA:AA,Int.Out!B:B=E278),_xlfn._xlws.FILTER(Make.Trt!D:D,Make.Trt!C:C=B278))))),"")</f>
        <v/>
      </c>
      <c r="D278" s="636"/>
      <c r="E278" s="636"/>
      <c r="F278" s="218"/>
      <c r="G278" s="218"/>
      <c r="H278" s="218"/>
      <c r="I278" s="619" t="s">
        <v>109</v>
      </c>
      <c r="J278" s="619" t="s">
        <v>109</v>
      </c>
      <c r="K278" s="652"/>
      <c r="L278" s="329"/>
      <c r="M278" s="7"/>
      <c r="N278" s="434" t="str">
        <f>IF(OR(ISBLANK($A278),ISBLANK($G278)),"",IFERROR(IF(INDEX(Times!N:N,MATCH(CONCATENATE($G278,$A278),Times!$S:$S,0))=0,"",INDEX(Times!N:N,MATCH(CONCATENATE($G278,$A278),Times!$S:$S,0))),""))</f>
        <v/>
      </c>
      <c r="O278" s="434" t="str">
        <f>IF(OR(ISBLANK($A278),ISBLANK($G278)),"",IFERROR(IF(INDEX(Times!O:O,MATCH(CONCATENATE($G278,$A278),Times!$S:$S,0))=0,"",INDEX(Times!O:O,MATCH(CONCATENATE($G278,$A278),Times!$S:$S,0))),""))</f>
        <v/>
      </c>
      <c r="P278" s="434" t="str">
        <f>IF(OR(ISBLANK($A278),ISBLANK($G278)),"",IFERROR(IF(INDEX(Times!P:P,MATCH(CONCATENATE($G278,$A278),Times!$S:$S,0))=0,"",INDEX(Times!P:P,MATCH(CONCATENATE($G278,$A278),Times!$S:$S,0))),""))</f>
        <v/>
      </c>
      <c r="Q278" s="434" t="str">
        <f>IF(OR(ISBLANK($A278),ISBLANK($G278)),"",IFERROR(IF(INDEX(Times!Q:Q,MATCH(CONCATENATE($G278,$A278),Times!$S:$S,0))=0,"",INDEX(Times!Q:Q,MATCH(CONCATENATE($G278,$A278),Times!$S:$S,0))),""))</f>
        <v/>
      </c>
      <c r="R278" s="218" t="str">
        <f>IF(OR(ISBLANK($A278),ISBLANK($G278)),"",IFERROR(IF(INDEX(Times!R:R,MATCH(CONCATENATE($G278,$A278),Times!$S:$S,0))=0,"",INDEX(Times!R:R,MATCH(CONCATENATE($G278,$A278),Times!$S:$S,0))),""))</f>
        <v/>
      </c>
      <c r="S278" s="645"/>
      <c r="T278" s="645"/>
      <c r="U278" s="218"/>
      <c r="V278" s="329"/>
      <c r="W278" s="329"/>
      <c r="X278" s="329"/>
      <c r="Y278" s="329"/>
      <c r="Z278" s="329"/>
      <c r="AA278" s="329"/>
      <c r="AB278" s="329"/>
      <c r="AC278" s="7"/>
      <c r="AD278" s="7"/>
      <c r="AE278" s="7"/>
      <c r="AF278" s="7"/>
      <c r="AG278" s="7"/>
      <c r="AH278" s="7"/>
      <c r="AI278" s="7"/>
      <c r="AJ278" s="7"/>
      <c r="AK278" s="7"/>
    </row>
    <row r="279" spans="1:37" x14ac:dyDescent="0.5">
      <c r="A279" s="218"/>
      <c r="B279" s="634"/>
      <c r="C279" s="647" t="str" cm="1">
        <f t="array" ref="C279">IFERROR(IF(ISBLANK(A279),"",IF(AND(ISBLANK(B279),ISBLANK(E279),ISBLANK(F279)),"",IF(AND(ISBLANK(B279),ISBLANK(E279),NOT(ISBLANK(F279))),_xlfn._xlws.FILTER('Rot.Out'!L:L,'Rot.Out'!B:B=EnterData!F279),IF(AND(ISBLANK(B279),NOT(ISBLANK(E279))),_xlfn._xlws.FILTER(Int.Out!AA:AA,Int.Out!B:B=E279),_xlfn._xlws.FILTER(Make.Trt!D:D,Make.Trt!C:C=B279))))),"")</f>
        <v/>
      </c>
      <c r="D279" s="636"/>
      <c r="E279" s="636"/>
      <c r="F279" s="218"/>
      <c r="G279" s="218"/>
      <c r="H279" s="218"/>
      <c r="I279" s="619" t="s">
        <v>109</v>
      </c>
      <c r="J279" s="619" t="s">
        <v>109</v>
      </c>
      <c r="K279" s="652"/>
      <c r="L279" s="329"/>
      <c r="M279" s="7"/>
      <c r="N279" s="434" t="str">
        <f>IF(OR(ISBLANK($A279),ISBLANK($G279)),"",IFERROR(IF(INDEX(Times!N:N,MATCH(CONCATENATE($G279,$A279),Times!$S:$S,0))=0,"",INDEX(Times!N:N,MATCH(CONCATENATE($G279,$A279),Times!$S:$S,0))),""))</f>
        <v/>
      </c>
      <c r="O279" s="434" t="str">
        <f>IF(OR(ISBLANK($A279),ISBLANK($G279)),"",IFERROR(IF(INDEX(Times!O:O,MATCH(CONCATENATE($G279,$A279),Times!$S:$S,0))=0,"",INDEX(Times!O:O,MATCH(CONCATENATE($G279,$A279),Times!$S:$S,0))),""))</f>
        <v/>
      </c>
      <c r="P279" s="434" t="str">
        <f>IF(OR(ISBLANK($A279),ISBLANK($G279)),"",IFERROR(IF(INDEX(Times!P:P,MATCH(CONCATENATE($G279,$A279),Times!$S:$S,0))=0,"",INDEX(Times!P:P,MATCH(CONCATENATE($G279,$A279),Times!$S:$S,0))),""))</f>
        <v/>
      </c>
      <c r="Q279" s="434" t="str">
        <f>IF(OR(ISBLANK($A279),ISBLANK($G279)),"",IFERROR(IF(INDEX(Times!Q:Q,MATCH(CONCATENATE($G279,$A279),Times!$S:$S,0))=0,"",INDEX(Times!Q:Q,MATCH(CONCATENATE($G279,$A279),Times!$S:$S,0))),""))</f>
        <v/>
      </c>
      <c r="R279" s="218" t="str">
        <f>IF(OR(ISBLANK($A279),ISBLANK($G279)),"",IFERROR(IF(INDEX(Times!R:R,MATCH(CONCATENATE($G279,$A279),Times!$S:$S,0))=0,"",INDEX(Times!R:R,MATCH(CONCATENATE($G279,$A279),Times!$S:$S,0))),""))</f>
        <v/>
      </c>
      <c r="S279" s="645"/>
      <c r="T279" s="645"/>
      <c r="U279" s="218"/>
      <c r="V279" s="329"/>
      <c r="W279" s="329"/>
      <c r="X279" s="329"/>
      <c r="Y279" s="329"/>
      <c r="Z279" s="329"/>
      <c r="AA279" s="329"/>
      <c r="AB279" s="329"/>
      <c r="AC279" s="7"/>
      <c r="AD279" s="7"/>
      <c r="AE279" s="7"/>
      <c r="AF279" s="7"/>
      <c r="AG279" s="7"/>
      <c r="AH279" s="7"/>
      <c r="AI279" s="7"/>
      <c r="AJ279" s="7"/>
      <c r="AK279" s="7"/>
    </row>
    <row r="280" spans="1:37" x14ac:dyDescent="0.5">
      <c r="A280" s="218"/>
      <c r="B280" s="634"/>
      <c r="C280" s="647" t="str" cm="1">
        <f t="array" ref="C280">IFERROR(IF(ISBLANK(A280),"",IF(AND(ISBLANK(B280),ISBLANK(E280),ISBLANK(F280)),"",IF(AND(ISBLANK(B280),ISBLANK(E280),NOT(ISBLANK(F280))),_xlfn._xlws.FILTER('Rot.Out'!L:L,'Rot.Out'!B:B=EnterData!F280),IF(AND(ISBLANK(B280),NOT(ISBLANK(E280))),_xlfn._xlws.FILTER(Int.Out!AA:AA,Int.Out!B:B=E280),_xlfn._xlws.FILTER(Make.Trt!D:D,Make.Trt!C:C=B280))))),"")</f>
        <v/>
      </c>
      <c r="D280" s="636"/>
      <c r="E280" s="636"/>
      <c r="F280" s="218"/>
      <c r="G280" s="218"/>
      <c r="H280" s="218"/>
      <c r="I280" s="619" t="s">
        <v>109</v>
      </c>
      <c r="J280" s="619" t="s">
        <v>109</v>
      </c>
      <c r="K280" s="652"/>
      <c r="L280" s="329"/>
      <c r="M280" s="7"/>
      <c r="N280" s="434" t="str">
        <f>IF(OR(ISBLANK($A280),ISBLANK($G280)),"",IFERROR(IF(INDEX(Times!N:N,MATCH(CONCATENATE($G280,$A280),Times!$S:$S,0))=0,"",INDEX(Times!N:N,MATCH(CONCATENATE($G280,$A280),Times!$S:$S,0))),""))</f>
        <v/>
      </c>
      <c r="O280" s="434" t="str">
        <f>IF(OR(ISBLANK($A280),ISBLANK($G280)),"",IFERROR(IF(INDEX(Times!O:O,MATCH(CONCATENATE($G280,$A280),Times!$S:$S,0))=0,"",INDEX(Times!O:O,MATCH(CONCATENATE($G280,$A280),Times!$S:$S,0))),""))</f>
        <v/>
      </c>
      <c r="P280" s="434" t="str">
        <f>IF(OR(ISBLANK($A280),ISBLANK($G280)),"",IFERROR(IF(INDEX(Times!P:P,MATCH(CONCATENATE($G280,$A280),Times!$S:$S,0))=0,"",INDEX(Times!P:P,MATCH(CONCATENATE($G280,$A280),Times!$S:$S,0))),""))</f>
        <v/>
      </c>
      <c r="Q280" s="434" t="str">
        <f>IF(OR(ISBLANK($A280),ISBLANK($G280)),"",IFERROR(IF(INDEX(Times!Q:Q,MATCH(CONCATENATE($G280,$A280),Times!$S:$S,0))=0,"",INDEX(Times!Q:Q,MATCH(CONCATENATE($G280,$A280),Times!$S:$S,0))),""))</f>
        <v/>
      </c>
      <c r="R280" s="218" t="str">
        <f>IF(OR(ISBLANK($A280),ISBLANK($G280)),"",IFERROR(IF(INDEX(Times!R:R,MATCH(CONCATENATE($G280,$A280),Times!$S:$S,0))=0,"",INDEX(Times!R:R,MATCH(CONCATENATE($G280,$A280),Times!$S:$S,0))),""))</f>
        <v/>
      </c>
      <c r="S280" s="645"/>
      <c r="T280" s="645"/>
      <c r="U280" s="218"/>
      <c r="V280" s="329"/>
      <c r="W280" s="329"/>
      <c r="X280" s="329"/>
      <c r="Y280" s="329"/>
      <c r="Z280" s="329"/>
      <c r="AA280" s="329"/>
      <c r="AB280" s="329"/>
      <c r="AC280" s="7"/>
      <c r="AD280" s="7"/>
      <c r="AE280" s="7"/>
      <c r="AF280" s="7"/>
      <c r="AG280" s="7"/>
      <c r="AH280" s="7"/>
      <c r="AI280" s="7"/>
      <c r="AJ280" s="7"/>
      <c r="AK280" s="7"/>
    </row>
    <row r="281" spans="1:37" x14ac:dyDescent="0.5">
      <c r="A281" s="218"/>
      <c r="B281" s="634"/>
      <c r="C281" s="647" t="str" cm="1">
        <f t="array" ref="C281">IFERROR(IF(ISBLANK(A281),"",IF(AND(ISBLANK(B281),ISBLANK(E281),ISBLANK(F281)),"",IF(AND(ISBLANK(B281),ISBLANK(E281),NOT(ISBLANK(F281))),_xlfn._xlws.FILTER('Rot.Out'!L:L,'Rot.Out'!B:B=EnterData!F281),IF(AND(ISBLANK(B281),NOT(ISBLANK(E281))),_xlfn._xlws.FILTER(Int.Out!AA:AA,Int.Out!B:B=E281),_xlfn._xlws.FILTER(Make.Trt!D:D,Make.Trt!C:C=B281))))),"")</f>
        <v/>
      </c>
      <c r="D281" s="636"/>
      <c r="E281" s="636"/>
      <c r="F281" s="218"/>
      <c r="G281" s="218"/>
      <c r="H281" s="218"/>
      <c r="I281" s="619" t="s">
        <v>109</v>
      </c>
      <c r="J281" s="619" t="s">
        <v>109</v>
      </c>
      <c r="K281" s="652"/>
      <c r="L281" s="329"/>
      <c r="M281" s="7"/>
      <c r="N281" s="434" t="str">
        <f>IF(OR(ISBLANK($A281),ISBLANK($G281)),"",IFERROR(IF(INDEX(Times!N:N,MATCH(CONCATENATE($G281,$A281),Times!$S:$S,0))=0,"",INDEX(Times!N:N,MATCH(CONCATENATE($G281,$A281),Times!$S:$S,0))),""))</f>
        <v/>
      </c>
      <c r="O281" s="434" t="str">
        <f>IF(OR(ISBLANK($A281),ISBLANK($G281)),"",IFERROR(IF(INDEX(Times!O:O,MATCH(CONCATENATE($G281,$A281),Times!$S:$S,0))=0,"",INDEX(Times!O:O,MATCH(CONCATENATE($G281,$A281),Times!$S:$S,0))),""))</f>
        <v/>
      </c>
      <c r="P281" s="434" t="str">
        <f>IF(OR(ISBLANK($A281),ISBLANK($G281)),"",IFERROR(IF(INDEX(Times!P:P,MATCH(CONCATENATE($G281,$A281),Times!$S:$S,0))=0,"",INDEX(Times!P:P,MATCH(CONCATENATE($G281,$A281),Times!$S:$S,0))),""))</f>
        <v/>
      </c>
      <c r="Q281" s="434" t="str">
        <f>IF(OR(ISBLANK($A281),ISBLANK($G281)),"",IFERROR(IF(INDEX(Times!Q:Q,MATCH(CONCATENATE($G281,$A281),Times!$S:$S,0))=0,"",INDEX(Times!Q:Q,MATCH(CONCATENATE($G281,$A281),Times!$S:$S,0))),""))</f>
        <v/>
      </c>
      <c r="R281" s="218" t="str">
        <f>IF(OR(ISBLANK($A281),ISBLANK($G281)),"",IFERROR(IF(INDEX(Times!R:R,MATCH(CONCATENATE($G281,$A281),Times!$S:$S,0))=0,"",INDEX(Times!R:R,MATCH(CONCATENATE($G281,$A281),Times!$S:$S,0))),""))</f>
        <v/>
      </c>
      <c r="S281" s="645"/>
      <c r="T281" s="645"/>
      <c r="U281" s="218"/>
      <c r="V281" s="329"/>
      <c r="W281" s="329"/>
      <c r="X281" s="329"/>
      <c r="Y281" s="329"/>
      <c r="Z281" s="329"/>
      <c r="AA281" s="329"/>
      <c r="AB281" s="329"/>
      <c r="AC281" s="7"/>
      <c r="AD281" s="7"/>
      <c r="AE281" s="7"/>
      <c r="AF281" s="7"/>
      <c r="AG281" s="7"/>
      <c r="AH281" s="7"/>
      <c r="AI281" s="7"/>
      <c r="AJ281" s="7"/>
      <c r="AK281" s="7"/>
    </row>
    <row r="282" spans="1:37" x14ac:dyDescent="0.5">
      <c r="A282" s="218"/>
      <c r="B282" s="634"/>
      <c r="C282" s="647" t="str" cm="1">
        <f t="array" ref="C282">IFERROR(IF(ISBLANK(A282),"",IF(AND(ISBLANK(B282),ISBLANK(E282),ISBLANK(F282)),"",IF(AND(ISBLANK(B282),ISBLANK(E282),NOT(ISBLANK(F282))),_xlfn._xlws.FILTER('Rot.Out'!L:L,'Rot.Out'!B:B=EnterData!F282),IF(AND(ISBLANK(B282),NOT(ISBLANK(E282))),_xlfn._xlws.FILTER(Int.Out!AA:AA,Int.Out!B:B=E282),_xlfn._xlws.FILTER(Make.Trt!D:D,Make.Trt!C:C=B282))))),"")</f>
        <v/>
      </c>
      <c r="D282" s="636"/>
      <c r="E282" s="636"/>
      <c r="F282" s="218"/>
      <c r="G282" s="218"/>
      <c r="H282" s="218"/>
      <c r="I282" s="619" t="s">
        <v>109</v>
      </c>
      <c r="J282" s="619" t="s">
        <v>109</v>
      </c>
      <c r="K282" s="652"/>
      <c r="L282" s="329"/>
      <c r="M282" s="7"/>
      <c r="N282" s="434" t="str">
        <f>IF(OR(ISBLANK($A282),ISBLANK($G282)),"",IFERROR(IF(INDEX(Times!N:N,MATCH(CONCATENATE($G282,$A282),Times!$S:$S,0))=0,"",INDEX(Times!N:N,MATCH(CONCATENATE($G282,$A282),Times!$S:$S,0))),""))</f>
        <v/>
      </c>
      <c r="O282" s="434" t="str">
        <f>IF(OR(ISBLANK($A282),ISBLANK($G282)),"",IFERROR(IF(INDEX(Times!O:O,MATCH(CONCATENATE($G282,$A282),Times!$S:$S,0))=0,"",INDEX(Times!O:O,MATCH(CONCATENATE($G282,$A282),Times!$S:$S,0))),""))</f>
        <v/>
      </c>
      <c r="P282" s="434" t="str">
        <f>IF(OR(ISBLANK($A282),ISBLANK($G282)),"",IFERROR(IF(INDEX(Times!P:P,MATCH(CONCATENATE($G282,$A282),Times!$S:$S,0))=0,"",INDEX(Times!P:P,MATCH(CONCATENATE($G282,$A282),Times!$S:$S,0))),""))</f>
        <v/>
      </c>
      <c r="Q282" s="434" t="str">
        <f>IF(OR(ISBLANK($A282),ISBLANK($G282)),"",IFERROR(IF(INDEX(Times!Q:Q,MATCH(CONCATENATE($G282,$A282),Times!$S:$S,0))=0,"",INDEX(Times!Q:Q,MATCH(CONCATENATE($G282,$A282),Times!$S:$S,0))),""))</f>
        <v/>
      </c>
      <c r="R282" s="218" t="str">
        <f>IF(OR(ISBLANK($A282),ISBLANK($G282)),"",IFERROR(IF(INDEX(Times!R:R,MATCH(CONCATENATE($G282,$A282),Times!$S:$S,0))=0,"",INDEX(Times!R:R,MATCH(CONCATENATE($G282,$A282),Times!$S:$S,0))),""))</f>
        <v/>
      </c>
      <c r="S282" s="645"/>
      <c r="T282" s="645"/>
      <c r="U282" s="218"/>
      <c r="V282" s="329"/>
      <c r="W282" s="329"/>
      <c r="X282" s="329"/>
      <c r="Y282" s="329"/>
      <c r="Z282" s="329"/>
      <c r="AA282" s="329"/>
      <c r="AB282" s="329"/>
      <c r="AC282" s="7"/>
      <c r="AD282" s="7"/>
      <c r="AE282" s="7"/>
      <c r="AF282" s="7"/>
      <c r="AG282" s="7"/>
      <c r="AH282" s="7"/>
      <c r="AI282" s="7"/>
      <c r="AJ282" s="7"/>
      <c r="AK282" s="7"/>
    </row>
    <row r="283" spans="1:37" x14ac:dyDescent="0.5">
      <c r="A283" s="218"/>
      <c r="B283" s="634"/>
      <c r="C283" s="647" t="str" cm="1">
        <f t="array" ref="C283">IFERROR(IF(ISBLANK(A283),"",IF(AND(ISBLANK(B283),ISBLANK(E283),ISBLANK(F283)),"",IF(AND(ISBLANK(B283),ISBLANK(E283),NOT(ISBLANK(F283))),_xlfn._xlws.FILTER('Rot.Out'!L:L,'Rot.Out'!B:B=EnterData!F283),IF(AND(ISBLANK(B283),NOT(ISBLANK(E283))),_xlfn._xlws.FILTER(Int.Out!AA:AA,Int.Out!B:B=E283),_xlfn._xlws.FILTER(Make.Trt!D:D,Make.Trt!C:C=B283))))),"")</f>
        <v/>
      </c>
      <c r="D283" s="636"/>
      <c r="E283" s="636"/>
      <c r="F283" s="218"/>
      <c r="G283" s="218"/>
      <c r="H283" s="218"/>
      <c r="I283" s="619" t="s">
        <v>109</v>
      </c>
      <c r="J283" s="619" t="s">
        <v>109</v>
      </c>
      <c r="K283" s="652"/>
      <c r="L283" s="329"/>
      <c r="M283" s="7"/>
      <c r="N283" s="434" t="str">
        <f>IF(OR(ISBLANK($A283),ISBLANK($G283)),"",IFERROR(IF(INDEX(Times!N:N,MATCH(CONCATENATE($G283,$A283),Times!$S:$S,0))=0,"",INDEX(Times!N:N,MATCH(CONCATENATE($G283,$A283),Times!$S:$S,0))),""))</f>
        <v/>
      </c>
      <c r="O283" s="434" t="str">
        <f>IF(OR(ISBLANK($A283),ISBLANK($G283)),"",IFERROR(IF(INDEX(Times!O:O,MATCH(CONCATENATE($G283,$A283),Times!$S:$S,0))=0,"",INDEX(Times!O:O,MATCH(CONCATENATE($G283,$A283),Times!$S:$S,0))),""))</f>
        <v/>
      </c>
      <c r="P283" s="434" t="str">
        <f>IF(OR(ISBLANK($A283),ISBLANK($G283)),"",IFERROR(IF(INDEX(Times!P:P,MATCH(CONCATENATE($G283,$A283),Times!$S:$S,0))=0,"",INDEX(Times!P:P,MATCH(CONCATENATE($G283,$A283),Times!$S:$S,0))),""))</f>
        <v/>
      </c>
      <c r="Q283" s="434" t="str">
        <f>IF(OR(ISBLANK($A283),ISBLANK($G283)),"",IFERROR(IF(INDEX(Times!Q:Q,MATCH(CONCATENATE($G283,$A283),Times!$S:$S,0))=0,"",INDEX(Times!Q:Q,MATCH(CONCATENATE($G283,$A283),Times!$S:$S,0))),""))</f>
        <v/>
      </c>
      <c r="R283" s="218" t="str">
        <f>IF(OR(ISBLANK($A283),ISBLANK($G283)),"",IFERROR(IF(INDEX(Times!R:R,MATCH(CONCATENATE($G283,$A283),Times!$S:$S,0))=0,"",INDEX(Times!R:R,MATCH(CONCATENATE($G283,$A283),Times!$S:$S,0))),""))</f>
        <v/>
      </c>
      <c r="S283" s="645"/>
      <c r="T283" s="645"/>
      <c r="U283" s="218"/>
      <c r="V283" s="329"/>
      <c r="W283" s="329"/>
      <c r="X283" s="329"/>
      <c r="Y283" s="329"/>
      <c r="Z283" s="329"/>
      <c r="AA283" s="329"/>
      <c r="AB283" s="329"/>
      <c r="AC283" s="7"/>
      <c r="AD283" s="7"/>
      <c r="AE283" s="7"/>
      <c r="AF283" s="7"/>
      <c r="AG283" s="7"/>
      <c r="AH283" s="7"/>
      <c r="AI283" s="7"/>
      <c r="AJ283" s="7"/>
      <c r="AK283" s="7"/>
    </row>
    <row r="284" spans="1:37" x14ac:dyDescent="0.5">
      <c r="A284" s="218"/>
      <c r="B284" s="634"/>
      <c r="C284" s="647" t="str" cm="1">
        <f t="array" ref="C284">IFERROR(IF(ISBLANK(A284),"",IF(AND(ISBLANK(B284),ISBLANK(E284),ISBLANK(F284)),"",IF(AND(ISBLANK(B284),ISBLANK(E284),NOT(ISBLANK(F284))),_xlfn._xlws.FILTER('Rot.Out'!L:L,'Rot.Out'!B:B=EnterData!F284),IF(AND(ISBLANK(B284),NOT(ISBLANK(E284))),_xlfn._xlws.FILTER(Int.Out!AA:AA,Int.Out!B:B=E284),_xlfn._xlws.FILTER(Make.Trt!D:D,Make.Trt!C:C=B284))))),"")</f>
        <v/>
      </c>
      <c r="D284" s="636"/>
      <c r="E284" s="636"/>
      <c r="F284" s="218"/>
      <c r="G284" s="218"/>
      <c r="H284" s="218"/>
      <c r="I284" s="619" t="s">
        <v>109</v>
      </c>
      <c r="J284" s="619" t="s">
        <v>109</v>
      </c>
      <c r="K284" s="652"/>
      <c r="L284" s="329"/>
      <c r="M284" s="7"/>
      <c r="N284" s="434" t="str">
        <f>IF(OR(ISBLANK($A284),ISBLANK($G284)),"",IFERROR(IF(INDEX(Times!N:N,MATCH(CONCATENATE($G284,$A284),Times!$S:$S,0))=0,"",INDEX(Times!N:N,MATCH(CONCATENATE($G284,$A284),Times!$S:$S,0))),""))</f>
        <v/>
      </c>
      <c r="O284" s="434" t="str">
        <f>IF(OR(ISBLANK($A284),ISBLANK($G284)),"",IFERROR(IF(INDEX(Times!O:O,MATCH(CONCATENATE($G284,$A284),Times!$S:$S,0))=0,"",INDEX(Times!O:O,MATCH(CONCATENATE($G284,$A284),Times!$S:$S,0))),""))</f>
        <v/>
      </c>
      <c r="P284" s="434" t="str">
        <f>IF(OR(ISBLANK($A284),ISBLANK($G284)),"",IFERROR(IF(INDEX(Times!P:P,MATCH(CONCATENATE($G284,$A284),Times!$S:$S,0))=0,"",INDEX(Times!P:P,MATCH(CONCATENATE($G284,$A284),Times!$S:$S,0))),""))</f>
        <v/>
      </c>
      <c r="Q284" s="434" t="str">
        <f>IF(OR(ISBLANK($A284),ISBLANK($G284)),"",IFERROR(IF(INDEX(Times!Q:Q,MATCH(CONCATENATE($G284,$A284),Times!$S:$S,0))=0,"",INDEX(Times!Q:Q,MATCH(CONCATENATE($G284,$A284),Times!$S:$S,0))),""))</f>
        <v/>
      </c>
      <c r="R284" s="218" t="str">
        <f>IF(OR(ISBLANK($A284),ISBLANK($G284)),"",IFERROR(IF(INDEX(Times!R:R,MATCH(CONCATENATE($G284,$A284),Times!$S:$S,0))=0,"",INDEX(Times!R:R,MATCH(CONCATENATE($G284,$A284),Times!$S:$S,0))),""))</f>
        <v/>
      </c>
      <c r="S284" s="645"/>
      <c r="T284" s="645"/>
      <c r="U284" s="218"/>
      <c r="V284" s="329"/>
      <c r="W284" s="329"/>
      <c r="X284" s="329"/>
      <c r="Y284" s="329"/>
      <c r="Z284" s="329"/>
      <c r="AA284" s="329"/>
      <c r="AB284" s="329"/>
      <c r="AC284" s="7"/>
      <c r="AD284" s="7"/>
      <c r="AE284" s="7"/>
      <c r="AF284" s="7"/>
      <c r="AG284" s="7"/>
      <c r="AH284" s="7"/>
      <c r="AI284" s="7"/>
      <c r="AJ284" s="7"/>
      <c r="AK284" s="7"/>
    </row>
    <row r="285" spans="1:37" x14ac:dyDescent="0.5">
      <c r="A285" s="218"/>
      <c r="B285" s="634"/>
      <c r="C285" s="647" t="str" cm="1">
        <f t="array" ref="C285">IFERROR(IF(ISBLANK(A285),"",IF(AND(ISBLANK(B285),ISBLANK(E285),ISBLANK(F285)),"",IF(AND(ISBLANK(B285),ISBLANK(E285),NOT(ISBLANK(F285))),_xlfn._xlws.FILTER('Rot.Out'!L:L,'Rot.Out'!B:B=EnterData!F285),IF(AND(ISBLANK(B285),NOT(ISBLANK(E285))),_xlfn._xlws.FILTER(Int.Out!AA:AA,Int.Out!B:B=E285),_xlfn._xlws.FILTER(Make.Trt!D:D,Make.Trt!C:C=B285))))),"")</f>
        <v/>
      </c>
      <c r="D285" s="636"/>
      <c r="E285" s="636"/>
      <c r="F285" s="218"/>
      <c r="G285" s="218"/>
      <c r="H285" s="218"/>
      <c r="I285" s="619" t="s">
        <v>109</v>
      </c>
      <c r="J285" s="619" t="s">
        <v>109</v>
      </c>
      <c r="K285" s="652"/>
      <c r="L285" s="329"/>
      <c r="M285" s="7"/>
      <c r="N285" s="434" t="str">
        <f>IF(OR(ISBLANK($A285),ISBLANK($G285)),"",IFERROR(IF(INDEX(Times!N:N,MATCH(CONCATENATE($G285,$A285),Times!$S:$S,0))=0,"",INDEX(Times!N:N,MATCH(CONCATENATE($G285,$A285),Times!$S:$S,0))),""))</f>
        <v/>
      </c>
      <c r="O285" s="434" t="str">
        <f>IF(OR(ISBLANK($A285),ISBLANK($G285)),"",IFERROR(IF(INDEX(Times!O:O,MATCH(CONCATENATE($G285,$A285),Times!$S:$S,0))=0,"",INDEX(Times!O:O,MATCH(CONCATENATE($G285,$A285),Times!$S:$S,0))),""))</f>
        <v/>
      </c>
      <c r="P285" s="434" t="str">
        <f>IF(OR(ISBLANK($A285),ISBLANK($G285)),"",IFERROR(IF(INDEX(Times!P:P,MATCH(CONCATENATE($G285,$A285),Times!$S:$S,0))=0,"",INDEX(Times!P:P,MATCH(CONCATENATE($G285,$A285),Times!$S:$S,0))),""))</f>
        <v/>
      </c>
      <c r="Q285" s="434" t="str">
        <f>IF(OR(ISBLANK($A285),ISBLANK($G285)),"",IFERROR(IF(INDEX(Times!Q:Q,MATCH(CONCATENATE($G285,$A285),Times!$S:$S,0))=0,"",INDEX(Times!Q:Q,MATCH(CONCATENATE($G285,$A285),Times!$S:$S,0))),""))</f>
        <v/>
      </c>
      <c r="R285" s="218" t="str">
        <f>IF(OR(ISBLANK($A285),ISBLANK($G285)),"",IFERROR(IF(INDEX(Times!R:R,MATCH(CONCATENATE($G285,$A285),Times!$S:$S,0))=0,"",INDEX(Times!R:R,MATCH(CONCATENATE($G285,$A285),Times!$S:$S,0))),""))</f>
        <v/>
      </c>
      <c r="S285" s="645"/>
      <c r="T285" s="645"/>
      <c r="U285" s="218"/>
      <c r="V285" s="329"/>
      <c r="W285" s="329"/>
      <c r="X285" s="329"/>
      <c r="Y285" s="329"/>
      <c r="Z285" s="329"/>
      <c r="AA285" s="329"/>
      <c r="AB285" s="329"/>
      <c r="AC285" s="7"/>
      <c r="AD285" s="7"/>
      <c r="AE285" s="7"/>
      <c r="AF285" s="7"/>
      <c r="AG285" s="7"/>
      <c r="AH285" s="7"/>
      <c r="AI285" s="7"/>
      <c r="AJ285" s="7"/>
      <c r="AK285" s="7"/>
    </row>
    <row r="286" spans="1:37" x14ac:dyDescent="0.5">
      <c r="A286" s="218"/>
      <c r="B286" s="634"/>
      <c r="C286" s="647" t="str" cm="1">
        <f t="array" ref="C286">IFERROR(IF(ISBLANK(A286),"",IF(AND(ISBLANK(B286),ISBLANK(E286),ISBLANK(F286)),"",IF(AND(ISBLANK(B286),ISBLANK(E286),NOT(ISBLANK(F286))),_xlfn._xlws.FILTER('Rot.Out'!L:L,'Rot.Out'!B:B=EnterData!F286),IF(AND(ISBLANK(B286),NOT(ISBLANK(E286))),_xlfn._xlws.FILTER(Int.Out!AA:AA,Int.Out!B:B=E286),_xlfn._xlws.FILTER(Make.Trt!D:D,Make.Trt!C:C=B286))))),"")</f>
        <v/>
      </c>
      <c r="D286" s="636"/>
      <c r="E286" s="636"/>
      <c r="F286" s="218"/>
      <c r="G286" s="218"/>
      <c r="H286" s="218"/>
      <c r="I286" s="619" t="s">
        <v>109</v>
      </c>
      <c r="J286" s="619" t="s">
        <v>109</v>
      </c>
      <c r="K286" s="652"/>
      <c r="L286" s="329"/>
      <c r="M286" s="7"/>
      <c r="N286" s="434" t="str">
        <f>IF(OR(ISBLANK($A286),ISBLANK($G286)),"",IFERROR(IF(INDEX(Times!N:N,MATCH(CONCATENATE($G286,$A286),Times!$S:$S,0))=0,"",INDEX(Times!N:N,MATCH(CONCATENATE($G286,$A286),Times!$S:$S,0))),""))</f>
        <v/>
      </c>
      <c r="O286" s="434" t="str">
        <f>IF(OR(ISBLANK($A286),ISBLANK($G286)),"",IFERROR(IF(INDEX(Times!O:O,MATCH(CONCATENATE($G286,$A286),Times!$S:$S,0))=0,"",INDEX(Times!O:O,MATCH(CONCATENATE($G286,$A286),Times!$S:$S,0))),""))</f>
        <v/>
      </c>
      <c r="P286" s="434" t="str">
        <f>IF(OR(ISBLANK($A286),ISBLANK($G286)),"",IFERROR(IF(INDEX(Times!P:P,MATCH(CONCATENATE($G286,$A286),Times!$S:$S,0))=0,"",INDEX(Times!P:P,MATCH(CONCATENATE($G286,$A286),Times!$S:$S,0))),""))</f>
        <v/>
      </c>
      <c r="Q286" s="434" t="str">
        <f>IF(OR(ISBLANK($A286),ISBLANK($G286)),"",IFERROR(IF(INDEX(Times!Q:Q,MATCH(CONCATENATE($G286,$A286),Times!$S:$S,0))=0,"",INDEX(Times!Q:Q,MATCH(CONCATENATE($G286,$A286),Times!$S:$S,0))),""))</f>
        <v/>
      </c>
      <c r="R286" s="218" t="str">
        <f>IF(OR(ISBLANK($A286),ISBLANK($G286)),"",IFERROR(IF(INDEX(Times!R:R,MATCH(CONCATENATE($G286,$A286),Times!$S:$S,0))=0,"",INDEX(Times!R:R,MATCH(CONCATENATE($G286,$A286),Times!$S:$S,0))),""))</f>
        <v/>
      </c>
      <c r="S286" s="645"/>
      <c r="T286" s="645"/>
      <c r="U286" s="218"/>
      <c r="V286" s="329"/>
      <c r="W286" s="329"/>
      <c r="X286" s="329"/>
      <c r="Y286" s="329"/>
      <c r="Z286" s="329"/>
      <c r="AA286" s="329"/>
      <c r="AB286" s="329"/>
      <c r="AC286" s="7"/>
      <c r="AD286" s="7"/>
      <c r="AE286" s="7"/>
      <c r="AF286" s="7"/>
      <c r="AG286" s="7"/>
      <c r="AH286" s="7"/>
      <c r="AI286" s="7"/>
      <c r="AJ286" s="7"/>
      <c r="AK286" s="7"/>
    </row>
    <row r="287" spans="1:37" x14ac:dyDescent="0.5">
      <c r="A287" s="218"/>
      <c r="B287" s="634"/>
      <c r="C287" s="647" t="str" cm="1">
        <f t="array" ref="C287">IFERROR(IF(ISBLANK(A287),"",IF(AND(ISBLANK(B287),ISBLANK(E287),ISBLANK(F287)),"",IF(AND(ISBLANK(B287),ISBLANK(E287),NOT(ISBLANK(F287))),_xlfn._xlws.FILTER('Rot.Out'!L:L,'Rot.Out'!B:B=EnterData!F287),IF(AND(ISBLANK(B287),NOT(ISBLANK(E287))),_xlfn._xlws.FILTER(Int.Out!AA:AA,Int.Out!B:B=E287),_xlfn._xlws.FILTER(Make.Trt!D:D,Make.Trt!C:C=B287))))),"")</f>
        <v/>
      </c>
      <c r="D287" s="636"/>
      <c r="E287" s="636"/>
      <c r="F287" s="218"/>
      <c r="G287" s="218"/>
      <c r="H287" s="218"/>
      <c r="I287" s="619" t="s">
        <v>109</v>
      </c>
      <c r="J287" s="619" t="s">
        <v>109</v>
      </c>
      <c r="K287" s="652"/>
      <c r="L287" s="329"/>
      <c r="M287" s="7"/>
      <c r="N287" s="434" t="str">
        <f>IF(OR(ISBLANK($A287),ISBLANK($G287)),"",IFERROR(IF(INDEX(Times!N:N,MATCH(CONCATENATE($G287,$A287),Times!$S:$S,0))=0,"",INDEX(Times!N:N,MATCH(CONCATENATE($G287,$A287),Times!$S:$S,0))),""))</f>
        <v/>
      </c>
      <c r="O287" s="434" t="str">
        <f>IF(OR(ISBLANK($A287),ISBLANK($G287)),"",IFERROR(IF(INDEX(Times!O:O,MATCH(CONCATENATE($G287,$A287),Times!$S:$S,0))=0,"",INDEX(Times!O:O,MATCH(CONCATENATE($G287,$A287),Times!$S:$S,0))),""))</f>
        <v/>
      </c>
      <c r="P287" s="434" t="str">
        <f>IF(OR(ISBLANK($A287),ISBLANK($G287)),"",IFERROR(IF(INDEX(Times!P:P,MATCH(CONCATENATE($G287,$A287),Times!$S:$S,0))=0,"",INDEX(Times!P:P,MATCH(CONCATENATE($G287,$A287),Times!$S:$S,0))),""))</f>
        <v/>
      </c>
      <c r="Q287" s="434" t="str">
        <f>IF(OR(ISBLANK($A287),ISBLANK($G287)),"",IFERROR(IF(INDEX(Times!Q:Q,MATCH(CONCATENATE($G287,$A287),Times!$S:$S,0))=0,"",INDEX(Times!Q:Q,MATCH(CONCATENATE($G287,$A287),Times!$S:$S,0))),""))</f>
        <v/>
      </c>
      <c r="R287" s="218" t="str">
        <f>IF(OR(ISBLANK($A287),ISBLANK($G287)),"",IFERROR(IF(INDEX(Times!R:R,MATCH(CONCATENATE($G287,$A287),Times!$S:$S,0))=0,"",INDEX(Times!R:R,MATCH(CONCATENATE($G287,$A287),Times!$S:$S,0))),""))</f>
        <v/>
      </c>
      <c r="S287" s="645"/>
      <c r="T287" s="645"/>
      <c r="U287" s="218"/>
      <c r="V287" s="329"/>
      <c r="W287" s="329"/>
      <c r="X287" s="329"/>
      <c r="Y287" s="329"/>
      <c r="Z287" s="329"/>
      <c r="AA287" s="329"/>
      <c r="AB287" s="329"/>
      <c r="AC287" s="7"/>
      <c r="AD287" s="7"/>
      <c r="AE287" s="7"/>
      <c r="AF287" s="7"/>
      <c r="AG287" s="7"/>
      <c r="AH287" s="7"/>
      <c r="AI287" s="7"/>
      <c r="AJ287" s="7"/>
      <c r="AK287" s="7"/>
    </row>
    <row r="288" spans="1:37" x14ac:dyDescent="0.5">
      <c r="A288" s="218"/>
      <c r="B288" s="634"/>
      <c r="C288" s="647" t="str" cm="1">
        <f t="array" ref="C288">IFERROR(IF(ISBLANK(A288),"",IF(AND(ISBLANK(B288),ISBLANK(E288),ISBLANK(F288)),"",IF(AND(ISBLANK(B288),ISBLANK(E288),NOT(ISBLANK(F288))),_xlfn._xlws.FILTER('Rot.Out'!L:L,'Rot.Out'!B:B=EnterData!F288),IF(AND(ISBLANK(B288),NOT(ISBLANK(E288))),_xlfn._xlws.FILTER(Int.Out!AA:AA,Int.Out!B:B=E288),_xlfn._xlws.FILTER(Make.Trt!D:D,Make.Trt!C:C=B288))))),"")</f>
        <v/>
      </c>
      <c r="D288" s="636"/>
      <c r="E288" s="636"/>
      <c r="F288" s="218"/>
      <c r="G288" s="218"/>
      <c r="H288" s="218"/>
      <c r="I288" s="619" t="s">
        <v>109</v>
      </c>
      <c r="J288" s="619" t="s">
        <v>109</v>
      </c>
      <c r="K288" s="652"/>
      <c r="L288" s="329"/>
      <c r="M288" s="7"/>
      <c r="N288" s="434" t="str">
        <f>IF(OR(ISBLANK($A288),ISBLANK($G288)),"",IFERROR(IF(INDEX(Times!N:N,MATCH(CONCATENATE($G288,$A288),Times!$S:$S,0))=0,"",INDEX(Times!N:N,MATCH(CONCATENATE($G288,$A288),Times!$S:$S,0))),""))</f>
        <v/>
      </c>
      <c r="O288" s="434" t="str">
        <f>IF(OR(ISBLANK($A288),ISBLANK($G288)),"",IFERROR(IF(INDEX(Times!O:O,MATCH(CONCATENATE($G288,$A288),Times!$S:$S,0))=0,"",INDEX(Times!O:O,MATCH(CONCATENATE($G288,$A288),Times!$S:$S,0))),""))</f>
        <v/>
      </c>
      <c r="P288" s="434" t="str">
        <f>IF(OR(ISBLANK($A288),ISBLANK($G288)),"",IFERROR(IF(INDEX(Times!P:P,MATCH(CONCATENATE($G288,$A288),Times!$S:$S,0))=0,"",INDEX(Times!P:P,MATCH(CONCATENATE($G288,$A288),Times!$S:$S,0))),""))</f>
        <v/>
      </c>
      <c r="Q288" s="434" t="str">
        <f>IF(OR(ISBLANK($A288),ISBLANK($G288)),"",IFERROR(IF(INDEX(Times!Q:Q,MATCH(CONCATENATE($G288,$A288),Times!$S:$S,0))=0,"",INDEX(Times!Q:Q,MATCH(CONCATENATE($G288,$A288),Times!$S:$S,0))),""))</f>
        <v/>
      </c>
      <c r="R288" s="218" t="str">
        <f>IF(OR(ISBLANK($A288),ISBLANK($G288)),"",IFERROR(IF(INDEX(Times!R:R,MATCH(CONCATENATE($G288,$A288),Times!$S:$S,0))=0,"",INDEX(Times!R:R,MATCH(CONCATENATE($G288,$A288),Times!$S:$S,0))),""))</f>
        <v/>
      </c>
      <c r="S288" s="645"/>
      <c r="T288" s="645"/>
      <c r="U288" s="218"/>
      <c r="V288" s="329"/>
      <c r="W288" s="329"/>
      <c r="X288" s="329"/>
      <c r="Y288" s="329"/>
      <c r="Z288" s="329"/>
      <c r="AA288" s="329"/>
      <c r="AB288" s="329"/>
      <c r="AC288" s="7"/>
      <c r="AD288" s="7"/>
      <c r="AE288" s="7"/>
      <c r="AF288" s="7"/>
      <c r="AG288" s="7"/>
      <c r="AH288" s="7"/>
      <c r="AI288" s="7"/>
      <c r="AJ288" s="7"/>
      <c r="AK288" s="7"/>
    </row>
    <row r="289" spans="1:37" x14ac:dyDescent="0.5">
      <c r="A289" s="218"/>
      <c r="B289" s="634"/>
      <c r="C289" s="647" t="str" cm="1">
        <f t="array" ref="C289">IFERROR(IF(ISBLANK(A289),"",IF(AND(ISBLANK(B289),ISBLANK(E289),ISBLANK(F289)),"",IF(AND(ISBLANK(B289),ISBLANK(E289),NOT(ISBLANK(F289))),_xlfn._xlws.FILTER('Rot.Out'!L:L,'Rot.Out'!B:B=EnterData!F289),IF(AND(ISBLANK(B289),NOT(ISBLANK(E289))),_xlfn._xlws.FILTER(Int.Out!AA:AA,Int.Out!B:B=E289),_xlfn._xlws.FILTER(Make.Trt!D:D,Make.Trt!C:C=B289))))),"")</f>
        <v/>
      </c>
      <c r="D289" s="636"/>
      <c r="E289" s="636"/>
      <c r="F289" s="218"/>
      <c r="G289" s="218"/>
      <c r="H289" s="218"/>
      <c r="I289" s="619" t="s">
        <v>109</v>
      </c>
      <c r="J289" s="619" t="s">
        <v>109</v>
      </c>
      <c r="K289" s="652"/>
      <c r="L289" s="329"/>
      <c r="M289" s="7"/>
      <c r="N289" s="434" t="str">
        <f>IF(OR(ISBLANK($A289),ISBLANK($G289)),"",IFERROR(IF(INDEX(Times!N:N,MATCH(CONCATENATE($G289,$A289),Times!$S:$S,0))=0,"",INDEX(Times!N:N,MATCH(CONCATENATE($G289,$A289),Times!$S:$S,0))),""))</f>
        <v/>
      </c>
      <c r="O289" s="434" t="str">
        <f>IF(OR(ISBLANK($A289),ISBLANK($G289)),"",IFERROR(IF(INDEX(Times!O:O,MATCH(CONCATENATE($G289,$A289),Times!$S:$S,0))=0,"",INDEX(Times!O:O,MATCH(CONCATENATE($G289,$A289),Times!$S:$S,0))),""))</f>
        <v/>
      </c>
      <c r="P289" s="434" t="str">
        <f>IF(OR(ISBLANK($A289),ISBLANK($G289)),"",IFERROR(IF(INDEX(Times!P:P,MATCH(CONCATENATE($G289,$A289),Times!$S:$S,0))=0,"",INDEX(Times!P:P,MATCH(CONCATENATE($G289,$A289),Times!$S:$S,0))),""))</f>
        <v/>
      </c>
      <c r="Q289" s="434" t="str">
        <f>IF(OR(ISBLANK($A289),ISBLANK($G289)),"",IFERROR(IF(INDEX(Times!Q:Q,MATCH(CONCATENATE($G289,$A289),Times!$S:$S,0))=0,"",INDEX(Times!Q:Q,MATCH(CONCATENATE($G289,$A289),Times!$S:$S,0))),""))</f>
        <v/>
      </c>
      <c r="R289" s="218" t="str">
        <f>IF(OR(ISBLANK($A289),ISBLANK($G289)),"",IFERROR(IF(INDEX(Times!R:R,MATCH(CONCATENATE($G289,$A289),Times!$S:$S,0))=0,"",INDEX(Times!R:R,MATCH(CONCATENATE($G289,$A289),Times!$S:$S,0))),""))</f>
        <v/>
      </c>
      <c r="S289" s="645"/>
      <c r="T289" s="645"/>
      <c r="U289" s="218"/>
      <c r="V289" s="329"/>
      <c r="W289" s="329"/>
      <c r="X289" s="329"/>
      <c r="Y289" s="329"/>
      <c r="Z289" s="329"/>
      <c r="AA289" s="329"/>
      <c r="AB289" s="329"/>
      <c r="AC289" s="7"/>
      <c r="AD289" s="7"/>
      <c r="AE289" s="7"/>
      <c r="AF289" s="7"/>
      <c r="AG289" s="7"/>
      <c r="AH289" s="7"/>
      <c r="AI289" s="7"/>
      <c r="AJ289" s="7"/>
      <c r="AK289" s="7"/>
    </row>
    <row r="290" spans="1:37" x14ac:dyDescent="0.5">
      <c r="A290" s="218"/>
      <c r="B290" s="634"/>
      <c r="C290" s="647" t="str" cm="1">
        <f t="array" ref="C290">IFERROR(IF(ISBLANK(A290),"",IF(AND(ISBLANK(B290),ISBLANK(E290),ISBLANK(F290)),"",IF(AND(ISBLANK(B290),ISBLANK(E290),NOT(ISBLANK(F290))),_xlfn._xlws.FILTER('Rot.Out'!L:L,'Rot.Out'!B:B=EnterData!F290),IF(AND(ISBLANK(B290),NOT(ISBLANK(E290))),_xlfn._xlws.FILTER(Int.Out!AA:AA,Int.Out!B:B=E290),_xlfn._xlws.FILTER(Make.Trt!D:D,Make.Trt!C:C=B290))))),"")</f>
        <v/>
      </c>
      <c r="D290" s="636"/>
      <c r="E290" s="636"/>
      <c r="F290" s="218"/>
      <c r="G290" s="218"/>
      <c r="H290" s="218"/>
      <c r="I290" s="619" t="s">
        <v>109</v>
      </c>
      <c r="J290" s="619" t="s">
        <v>109</v>
      </c>
      <c r="K290" s="652"/>
      <c r="L290" s="329"/>
      <c r="M290" s="7"/>
      <c r="N290" s="434" t="str">
        <f>IF(OR(ISBLANK($A290),ISBLANK($G290)),"",IFERROR(IF(INDEX(Times!N:N,MATCH(CONCATENATE($G290,$A290),Times!$S:$S,0))=0,"",INDEX(Times!N:N,MATCH(CONCATENATE($G290,$A290),Times!$S:$S,0))),""))</f>
        <v/>
      </c>
      <c r="O290" s="434" t="str">
        <f>IF(OR(ISBLANK($A290),ISBLANK($G290)),"",IFERROR(IF(INDEX(Times!O:O,MATCH(CONCATENATE($G290,$A290),Times!$S:$S,0))=0,"",INDEX(Times!O:O,MATCH(CONCATENATE($G290,$A290),Times!$S:$S,0))),""))</f>
        <v/>
      </c>
      <c r="P290" s="434" t="str">
        <f>IF(OR(ISBLANK($A290),ISBLANK($G290)),"",IFERROR(IF(INDEX(Times!P:P,MATCH(CONCATENATE($G290,$A290),Times!$S:$S,0))=0,"",INDEX(Times!P:P,MATCH(CONCATENATE($G290,$A290),Times!$S:$S,0))),""))</f>
        <v/>
      </c>
      <c r="Q290" s="434" t="str">
        <f>IF(OR(ISBLANK($A290),ISBLANK($G290)),"",IFERROR(IF(INDEX(Times!Q:Q,MATCH(CONCATENATE($G290,$A290),Times!$S:$S,0))=0,"",INDEX(Times!Q:Q,MATCH(CONCATENATE($G290,$A290),Times!$S:$S,0))),""))</f>
        <v/>
      </c>
      <c r="R290" s="218" t="str">
        <f>IF(OR(ISBLANK($A290),ISBLANK($G290)),"",IFERROR(IF(INDEX(Times!R:R,MATCH(CONCATENATE($G290,$A290),Times!$S:$S,0))=0,"",INDEX(Times!R:R,MATCH(CONCATENATE($G290,$A290),Times!$S:$S,0))),""))</f>
        <v/>
      </c>
      <c r="S290" s="645"/>
      <c r="T290" s="645"/>
      <c r="U290" s="218"/>
      <c r="V290" s="329"/>
      <c r="W290" s="329"/>
      <c r="X290" s="329"/>
      <c r="Y290" s="329"/>
      <c r="Z290" s="329"/>
      <c r="AA290" s="329"/>
      <c r="AB290" s="329"/>
      <c r="AC290" s="7"/>
      <c r="AD290" s="7"/>
      <c r="AE290" s="7"/>
      <c r="AF290" s="7"/>
      <c r="AG290" s="7"/>
      <c r="AH290" s="7"/>
      <c r="AI290" s="7"/>
      <c r="AJ290" s="7"/>
      <c r="AK290" s="7"/>
    </row>
    <row r="291" spans="1:37" x14ac:dyDescent="0.5">
      <c r="A291" s="218"/>
      <c r="B291" s="634"/>
      <c r="C291" s="647" t="str" cm="1">
        <f t="array" ref="C291">IFERROR(IF(ISBLANK(A291),"",IF(AND(ISBLANK(B291),ISBLANK(E291),ISBLANK(F291)),"",IF(AND(ISBLANK(B291),ISBLANK(E291),NOT(ISBLANK(F291))),_xlfn._xlws.FILTER('Rot.Out'!L:L,'Rot.Out'!B:B=EnterData!F291),IF(AND(ISBLANK(B291),NOT(ISBLANK(E291))),_xlfn._xlws.FILTER(Int.Out!AA:AA,Int.Out!B:B=E291),_xlfn._xlws.FILTER(Make.Trt!D:D,Make.Trt!C:C=B291))))),"")</f>
        <v/>
      </c>
      <c r="D291" s="636"/>
      <c r="E291" s="636"/>
      <c r="F291" s="218"/>
      <c r="G291" s="218"/>
      <c r="H291" s="218"/>
      <c r="I291" s="619" t="s">
        <v>109</v>
      </c>
      <c r="J291" s="619" t="s">
        <v>109</v>
      </c>
      <c r="K291" s="652"/>
      <c r="L291" s="329"/>
      <c r="M291" s="7"/>
      <c r="N291" s="434" t="str">
        <f>IF(OR(ISBLANK($A291),ISBLANK($G291)),"",IFERROR(IF(INDEX(Times!N:N,MATCH(CONCATENATE($G291,$A291),Times!$S:$S,0))=0,"",INDEX(Times!N:N,MATCH(CONCATENATE($G291,$A291),Times!$S:$S,0))),""))</f>
        <v/>
      </c>
      <c r="O291" s="434" t="str">
        <f>IF(OR(ISBLANK($A291),ISBLANK($G291)),"",IFERROR(IF(INDEX(Times!O:O,MATCH(CONCATENATE($G291,$A291),Times!$S:$S,0))=0,"",INDEX(Times!O:O,MATCH(CONCATENATE($G291,$A291),Times!$S:$S,0))),""))</f>
        <v/>
      </c>
      <c r="P291" s="434" t="str">
        <f>IF(OR(ISBLANK($A291),ISBLANK($G291)),"",IFERROR(IF(INDEX(Times!P:P,MATCH(CONCATENATE($G291,$A291),Times!$S:$S,0))=0,"",INDEX(Times!P:P,MATCH(CONCATENATE($G291,$A291),Times!$S:$S,0))),""))</f>
        <v/>
      </c>
      <c r="Q291" s="434" t="str">
        <f>IF(OR(ISBLANK($A291),ISBLANK($G291)),"",IFERROR(IF(INDEX(Times!Q:Q,MATCH(CONCATENATE($G291,$A291),Times!$S:$S,0))=0,"",INDEX(Times!Q:Q,MATCH(CONCATENATE($G291,$A291),Times!$S:$S,0))),""))</f>
        <v/>
      </c>
      <c r="R291" s="218" t="str">
        <f>IF(OR(ISBLANK($A291),ISBLANK($G291)),"",IFERROR(IF(INDEX(Times!R:R,MATCH(CONCATENATE($G291,$A291),Times!$S:$S,0))=0,"",INDEX(Times!R:R,MATCH(CONCATENATE($G291,$A291),Times!$S:$S,0))),""))</f>
        <v/>
      </c>
      <c r="S291" s="645"/>
      <c r="T291" s="645"/>
      <c r="U291" s="218"/>
      <c r="V291" s="329"/>
      <c r="W291" s="329"/>
      <c r="X291" s="329"/>
      <c r="Y291" s="329"/>
      <c r="Z291" s="329"/>
      <c r="AA291" s="329"/>
      <c r="AB291" s="329"/>
      <c r="AC291" s="7"/>
      <c r="AD291" s="7"/>
      <c r="AE291" s="7"/>
      <c r="AF291" s="7"/>
      <c r="AG291" s="7"/>
      <c r="AH291" s="7"/>
      <c r="AI291" s="7"/>
      <c r="AJ291" s="7"/>
      <c r="AK291" s="7"/>
    </row>
    <row r="292" spans="1:37" x14ac:dyDescent="0.5">
      <c r="A292" s="218"/>
      <c r="B292" s="634"/>
      <c r="C292" s="647" t="str" cm="1">
        <f t="array" ref="C292">IFERROR(IF(ISBLANK(A292),"",IF(AND(ISBLANK(B292),ISBLANK(E292),ISBLANK(F292)),"",IF(AND(ISBLANK(B292),ISBLANK(E292),NOT(ISBLANK(F292))),_xlfn._xlws.FILTER('Rot.Out'!L:L,'Rot.Out'!B:B=EnterData!F292),IF(AND(ISBLANK(B292),NOT(ISBLANK(E292))),_xlfn._xlws.FILTER(Int.Out!AA:AA,Int.Out!B:B=E292),_xlfn._xlws.FILTER(Make.Trt!D:D,Make.Trt!C:C=B292))))),"")</f>
        <v/>
      </c>
      <c r="D292" s="636"/>
      <c r="E292" s="636"/>
      <c r="F292" s="218"/>
      <c r="G292" s="218"/>
      <c r="H292" s="218"/>
      <c r="I292" s="619" t="s">
        <v>109</v>
      </c>
      <c r="J292" s="619" t="s">
        <v>109</v>
      </c>
      <c r="K292" s="652"/>
      <c r="L292" s="329"/>
      <c r="M292" s="7"/>
      <c r="N292" s="434" t="str">
        <f>IF(OR(ISBLANK($A292),ISBLANK($G292)),"",IFERROR(IF(INDEX(Times!N:N,MATCH(CONCATENATE($G292,$A292),Times!$S:$S,0))=0,"",INDEX(Times!N:N,MATCH(CONCATENATE($G292,$A292),Times!$S:$S,0))),""))</f>
        <v/>
      </c>
      <c r="O292" s="434" t="str">
        <f>IF(OR(ISBLANK($A292),ISBLANK($G292)),"",IFERROR(IF(INDEX(Times!O:O,MATCH(CONCATENATE($G292,$A292),Times!$S:$S,0))=0,"",INDEX(Times!O:O,MATCH(CONCATENATE($G292,$A292),Times!$S:$S,0))),""))</f>
        <v/>
      </c>
      <c r="P292" s="434" t="str">
        <f>IF(OR(ISBLANK($A292),ISBLANK($G292)),"",IFERROR(IF(INDEX(Times!P:P,MATCH(CONCATENATE($G292,$A292),Times!$S:$S,0))=0,"",INDEX(Times!P:P,MATCH(CONCATENATE($G292,$A292),Times!$S:$S,0))),""))</f>
        <v/>
      </c>
      <c r="Q292" s="434" t="str">
        <f>IF(OR(ISBLANK($A292),ISBLANK($G292)),"",IFERROR(IF(INDEX(Times!Q:Q,MATCH(CONCATENATE($G292,$A292),Times!$S:$S,0))=0,"",INDEX(Times!Q:Q,MATCH(CONCATENATE($G292,$A292),Times!$S:$S,0))),""))</f>
        <v/>
      </c>
      <c r="R292" s="218" t="str">
        <f>IF(OR(ISBLANK($A292),ISBLANK($G292)),"",IFERROR(IF(INDEX(Times!R:R,MATCH(CONCATENATE($G292,$A292),Times!$S:$S,0))=0,"",INDEX(Times!R:R,MATCH(CONCATENATE($G292,$A292),Times!$S:$S,0))),""))</f>
        <v/>
      </c>
      <c r="S292" s="645"/>
      <c r="T292" s="645"/>
      <c r="U292" s="218"/>
      <c r="V292" s="329"/>
      <c r="W292" s="329"/>
      <c r="X292" s="329"/>
      <c r="Y292" s="329"/>
      <c r="Z292" s="329"/>
      <c r="AA292" s="329"/>
      <c r="AB292" s="329"/>
      <c r="AC292" s="7"/>
      <c r="AD292" s="7"/>
      <c r="AE292" s="7"/>
      <c r="AF292" s="7"/>
      <c r="AG292" s="7"/>
      <c r="AH292" s="7"/>
      <c r="AI292" s="7"/>
      <c r="AJ292" s="7"/>
      <c r="AK292" s="7"/>
    </row>
    <row r="293" spans="1:37" x14ac:dyDescent="0.5">
      <c r="A293" s="218"/>
      <c r="B293" s="634"/>
      <c r="C293" s="647" t="str" cm="1">
        <f t="array" ref="C293">IFERROR(IF(ISBLANK(A293),"",IF(AND(ISBLANK(B293),ISBLANK(E293),ISBLANK(F293)),"",IF(AND(ISBLANK(B293),ISBLANK(E293),NOT(ISBLANK(F293))),_xlfn._xlws.FILTER('Rot.Out'!L:L,'Rot.Out'!B:B=EnterData!F293),IF(AND(ISBLANK(B293),NOT(ISBLANK(E293))),_xlfn._xlws.FILTER(Int.Out!AA:AA,Int.Out!B:B=E293),_xlfn._xlws.FILTER(Make.Trt!D:D,Make.Trt!C:C=B293))))),"")</f>
        <v/>
      </c>
      <c r="D293" s="636"/>
      <c r="E293" s="636"/>
      <c r="F293" s="218"/>
      <c r="G293" s="218"/>
      <c r="H293" s="218"/>
      <c r="I293" s="619" t="s">
        <v>109</v>
      </c>
      <c r="J293" s="619" t="s">
        <v>109</v>
      </c>
      <c r="K293" s="652"/>
      <c r="L293" s="329"/>
      <c r="M293" s="7"/>
      <c r="N293" s="434" t="str">
        <f>IF(OR(ISBLANK($A293),ISBLANK($G293)),"",IFERROR(IF(INDEX(Times!N:N,MATCH(CONCATENATE($G293,$A293),Times!$S:$S,0))=0,"",INDEX(Times!N:N,MATCH(CONCATENATE($G293,$A293),Times!$S:$S,0))),""))</f>
        <v/>
      </c>
      <c r="O293" s="434" t="str">
        <f>IF(OR(ISBLANK($A293),ISBLANK($G293)),"",IFERROR(IF(INDEX(Times!O:O,MATCH(CONCATENATE($G293,$A293),Times!$S:$S,0))=0,"",INDEX(Times!O:O,MATCH(CONCATENATE($G293,$A293),Times!$S:$S,0))),""))</f>
        <v/>
      </c>
      <c r="P293" s="434" t="str">
        <f>IF(OR(ISBLANK($A293),ISBLANK($G293)),"",IFERROR(IF(INDEX(Times!P:P,MATCH(CONCATENATE($G293,$A293),Times!$S:$S,0))=0,"",INDEX(Times!P:P,MATCH(CONCATENATE($G293,$A293),Times!$S:$S,0))),""))</f>
        <v/>
      </c>
      <c r="Q293" s="434" t="str">
        <f>IF(OR(ISBLANK($A293),ISBLANK($G293)),"",IFERROR(IF(INDEX(Times!Q:Q,MATCH(CONCATENATE($G293,$A293),Times!$S:$S,0))=0,"",INDEX(Times!Q:Q,MATCH(CONCATENATE($G293,$A293),Times!$S:$S,0))),""))</f>
        <v/>
      </c>
      <c r="R293" s="218" t="str">
        <f>IF(OR(ISBLANK($A293),ISBLANK($G293)),"",IFERROR(IF(INDEX(Times!R:R,MATCH(CONCATENATE($G293,$A293),Times!$S:$S,0))=0,"",INDEX(Times!R:R,MATCH(CONCATENATE($G293,$A293),Times!$S:$S,0))),""))</f>
        <v/>
      </c>
      <c r="S293" s="645"/>
      <c r="T293" s="645"/>
      <c r="U293" s="218"/>
      <c r="V293" s="329"/>
      <c r="W293" s="329"/>
      <c r="X293" s="329"/>
      <c r="Y293" s="329"/>
      <c r="Z293" s="329"/>
      <c r="AA293" s="329"/>
      <c r="AB293" s="329"/>
      <c r="AC293" s="7"/>
      <c r="AD293" s="7"/>
      <c r="AE293" s="7"/>
      <c r="AF293" s="7"/>
      <c r="AG293" s="7"/>
      <c r="AH293" s="7"/>
      <c r="AI293" s="7"/>
      <c r="AJ293" s="7"/>
      <c r="AK293" s="7"/>
    </row>
    <row r="294" spans="1:37" x14ac:dyDescent="0.5">
      <c r="A294" s="218"/>
      <c r="B294" s="634"/>
      <c r="C294" s="647" t="str" cm="1">
        <f t="array" ref="C294">IFERROR(IF(ISBLANK(A294),"",IF(AND(ISBLANK(B294),ISBLANK(E294),ISBLANK(F294)),"",IF(AND(ISBLANK(B294),ISBLANK(E294),NOT(ISBLANK(F294))),_xlfn._xlws.FILTER('Rot.Out'!L:L,'Rot.Out'!B:B=EnterData!F294),IF(AND(ISBLANK(B294),NOT(ISBLANK(E294))),_xlfn._xlws.FILTER(Int.Out!AA:AA,Int.Out!B:B=E294),_xlfn._xlws.FILTER(Make.Trt!D:D,Make.Trt!C:C=B294))))),"")</f>
        <v/>
      </c>
      <c r="D294" s="636"/>
      <c r="E294" s="636"/>
      <c r="F294" s="218"/>
      <c r="G294" s="218"/>
      <c r="H294" s="218"/>
      <c r="I294" s="619" t="s">
        <v>109</v>
      </c>
      <c r="J294" s="619" t="s">
        <v>109</v>
      </c>
      <c r="K294" s="652"/>
      <c r="L294" s="329"/>
      <c r="M294" s="7"/>
      <c r="N294" s="434" t="str">
        <f>IF(OR(ISBLANK($A294),ISBLANK($G294)),"",IFERROR(IF(INDEX(Times!N:N,MATCH(CONCATENATE($G294,$A294),Times!$S:$S,0))=0,"",INDEX(Times!N:N,MATCH(CONCATENATE($G294,$A294),Times!$S:$S,0))),""))</f>
        <v/>
      </c>
      <c r="O294" s="434" t="str">
        <f>IF(OR(ISBLANK($A294),ISBLANK($G294)),"",IFERROR(IF(INDEX(Times!O:O,MATCH(CONCATENATE($G294,$A294),Times!$S:$S,0))=0,"",INDEX(Times!O:O,MATCH(CONCATENATE($G294,$A294),Times!$S:$S,0))),""))</f>
        <v/>
      </c>
      <c r="P294" s="434" t="str">
        <f>IF(OR(ISBLANK($A294),ISBLANK($G294)),"",IFERROR(IF(INDEX(Times!P:P,MATCH(CONCATENATE($G294,$A294),Times!$S:$S,0))=0,"",INDEX(Times!P:P,MATCH(CONCATENATE($G294,$A294),Times!$S:$S,0))),""))</f>
        <v/>
      </c>
      <c r="Q294" s="434" t="str">
        <f>IF(OR(ISBLANK($A294),ISBLANK($G294)),"",IFERROR(IF(INDEX(Times!Q:Q,MATCH(CONCATENATE($G294,$A294),Times!$S:$S,0))=0,"",INDEX(Times!Q:Q,MATCH(CONCATENATE($G294,$A294),Times!$S:$S,0))),""))</f>
        <v/>
      </c>
      <c r="R294" s="218" t="str">
        <f>IF(OR(ISBLANK($A294),ISBLANK($G294)),"",IFERROR(IF(INDEX(Times!R:R,MATCH(CONCATENATE($G294,$A294),Times!$S:$S,0))=0,"",INDEX(Times!R:R,MATCH(CONCATENATE($G294,$A294),Times!$S:$S,0))),""))</f>
        <v/>
      </c>
      <c r="S294" s="645"/>
      <c r="T294" s="645"/>
      <c r="U294" s="218"/>
      <c r="V294" s="329"/>
      <c r="W294" s="329"/>
      <c r="X294" s="329"/>
      <c r="Y294" s="329"/>
      <c r="Z294" s="329"/>
      <c r="AA294" s="329"/>
      <c r="AB294" s="329"/>
      <c r="AC294" s="7"/>
      <c r="AD294" s="7"/>
      <c r="AE294" s="7"/>
      <c r="AF294" s="7"/>
      <c r="AG294" s="7"/>
      <c r="AH294" s="7"/>
      <c r="AI294" s="7"/>
      <c r="AJ294" s="7"/>
      <c r="AK294" s="7"/>
    </row>
    <row r="295" spans="1:37" x14ac:dyDescent="0.5">
      <c r="A295" s="218"/>
      <c r="B295" s="634"/>
      <c r="C295" s="647" t="str" cm="1">
        <f t="array" ref="C295">IFERROR(IF(ISBLANK(A295),"",IF(AND(ISBLANK(B295),ISBLANK(E295),ISBLANK(F295)),"",IF(AND(ISBLANK(B295),ISBLANK(E295),NOT(ISBLANK(F295))),_xlfn._xlws.FILTER('Rot.Out'!L:L,'Rot.Out'!B:B=EnterData!F295),IF(AND(ISBLANK(B295),NOT(ISBLANK(E295))),_xlfn._xlws.FILTER(Int.Out!AA:AA,Int.Out!B:B=E295),_xlfn._xlws.FILTER(Make.Trt!D:D,Make.Trt!C:C=B295))))),"")</f>
        <v/>
      </c>
      <c r="D295" s="636"/>
      <c r="E295" s="636"/>
      <c r="F295" s="218"/>
      <c r="G295" s="218"/>
      <c r="H295" s="218"/>
      <c r="I295" s="619" t="s">
        <v>109</v>
      </c>
      <c r="J295" s="619" t="s">
        <v>109</v>
      </c>
      <c r="K295" s="652"/>
      <c r="L295" s="329"/>
      <c r="M295" s="7"/>
      <c r="N295" s="434" t="str">
        <f>IF(OR(ISBLANK($A295),ISBLANK($G295)),"",IFERROR(IF(INDEX(Times!N:N,MATCH(CONCATENATE($G295,$A295),Times!$S:$S,0))=0,"",INDEX(Times!N:N,MATCH(CONCATENATE($G295,$A295),Times!$S:$S,0))),""))</f>
        <v/>
      </c>
      <c r="O295" s="434" t="str">
        <f>IF(OR(ISBLANK($A295),ISBLANK($G295)),"",IFERROR(IF(INDEX(Times!O:O,MATCH(CONCATENATE($G295,$A295),Times!$S:$S,0))=0,"",INDEX(Times!O:O,MATCH(CONCATENATE($G295,$A295),Times!$S:$S,0))),""))</f>
        <v/>
      </c>
      <c r="P295" s="434" t="str">
        <f>IF(OR(ISBLANK($A295),ISBLANK($G295)),"",IFERROR(IF(INDEX(Times!P:P,MATCH(CONCATENATE($G295,$A295),Times!$S:$S,0))=0,"",INDEX(Times!P:P,MATCH(CONCATENATE($G295,$A295),Times!$S:$S,0))),""))</f>
        <v/>
      </c>
      <c r="Q295" s="434" t="str">
        <f>IF(OR(ISBLANK($A295),ISBLANK($G295)),"",IFERROR(IF(INDEX(Times!Q:Q,MATCH(CONCATENATE($G295,$A295),Times!$S:$S,0))=0,"",INDEX(Times!Q:Q,MATCH(CONCATENATE($G295,$A295),Times!$S:$S,0))),""))</f>
        <v/>
      </c>
      <c r="R295" s="218" t="str">
        <f>IF(OR(ISBLANK($A295),ISBLANK($G295)),"",IFERROR(IF(INDEX(Times!R:R,MATCH(CONCATENATE($G295,$A295),Times!$S:$S,0))=0,"",INDEX(Times!R:R,MATCH(CONCATENATE($G295,$A295),Times!$S:$S,0))),""))</f>
        <v/>
      </c>
      <c r="S295" s="645"/>
      <c r="T295" s="645"/>
      <c r="U295" s="218"/>
      <c r="V295" s="329"/>
      <c r="W295" s="329"/>
      <c r="X295" s="329"/>
      <c r="Y295" s="329"/>
      <c r="Z295" s="329"/>
      <c r="AA295" s="329"/>
      <c r="AB295" s="329"/>
      <c r="AC295" s="7"/>
      <c r="AD295" s="7"/>
      <c r="AE295" s="7"/>
      <c r="AF295" s="7"/>
      <c r="AG295" s="7"/>
      <c r="AH295" s="7"/>
      <c r="AI295" s="7"/>
      <c r="AJ295" s="7"/>
      <c r="AK295" s="7"/>
    </row>
    <row r="296" spans="1:37" x14ac:dyDescent="0.5">
      <c r="A296" s="218"/>
      <c r="B296" s="634"/>
      <c r="C296" s="647" t="str" cm="1">
        <f t="array" ref="C296">IFERROR(IF(ISBLANK(A296),"",IF(AND(ISBLANK(B296),ISBLANK(E296),ISBLANK(F296)),"",IF(AND(ISBLANK(B296),ISBLANK(E296),NOT(ISBLANK(F296))),_xlfn._xlws.FILTER('Rot.Out'!L:L,'Rot.Out'!B:B=EnterData!F296),IF(AND(ISBLANK(B296),NOT(ISBLANK(E296))),_xlfn._xlws.FILTER(Int.Out!AA:AA,Int.Out!B:B=E296),_xlfn._xlws.FILTER(Make.Trt!D:D,Make.Trt!C:C=B296))))),"")</f>
        <v/>
      </c>
      <c r="D296" s="636"/>
      <c r="E296" s="636"/>
      <c r="F296" s="218"/>
      <c r="G296" s="218"/>
      <c r="H296" s="218"/>
      <c r="I296" s="619" t="s">
        <v>109</v>
      </c>
      <c r="J296" s="619" t="s">
        <v>109</v>
      </c>
      <c r="K296" s="652"/>
      <c r="L296" s="329"/>
      <c r="M296" s="7"/>
      <c r="N296" s="434" t="str">
        <f>IF(OR(ISBLANK($A296),ISBLANK($G296)),"",IFERROR(IF(INDEX(Times!N:N,MATCH(CONCATENATE($G296,$A296),Times!$S:$S,0))=0,"",INDEX(Times!N:N,MATCH(CONCATENATE($G296,$A296),Times!$S:$S,0))),""))</f>
        <v/>
      </c>
      <c r="O296" s="434" t="str">
        <f>IF(OR(ISBLANK($A296),ISBLANK($G296)),"",IFERROR(IF(INDEX(Times!O:O,MATCH(CONCATENATE($G296,$A296),Times!$S:$S,0))=0,"",INDEX(Times!O:O,MATCH(CONCATENATE($G296,$A296),Times!$S:$S,0))),""))</f>
        <v/>
      </c>
      <c r="P296" s="434" t="str">
        <f>IF(OR(ISBLANK($A296),ISBLANK($G296)),"",IFERROR(IF(INDEX(Times!P:P,MATCH(CONCATENATE($G296,$A296),Times!$S:$S,0))=0,"",INDEX(Times!P:P,MATCH(CONCATENATE($G296,$A296),Times!$S:$S,0))),""))</f>
        <v/>
      </c>
      <c r="Q296" s="434" t="str">
        <f>IF(OR(ISBLANK($A296),ISBLANK($G296)),"",IFERROR(IF(INDEX(Times!Q:Q,MATCH(CONCATENATE($G296,$A296),Times!$S:$S,0))=0,"",INDEX(Times!Q:Q,MATCH(CONCATENATE($G296,$A296),Times!$S:$S,0))),""))</f>
        <v/>
      </c>
      <c r="R296" s="218" t="str">
        <f>IF(OR(ISBLANK($A296),ISBLANK($G296)),"",IFERROR(IF(INDEX(Times!R:R,MATCH(CONCATENATE($G296,$A296),Times!$S:$S,0))=0,"",INDEX(Times!R:R,MATCH(CONCATENATE($G296,$A296),Times!$S:$S,0))),""))</f>
        <v/>
      </c>
      <c r="S296" s="645"/>
      <c r="T296" s="645"/>
      <c r="U296" s="218"/>
      <c r="V296" s="329"/>
      <c r="W296" s="329"/>
      <c r="X296" s="329"/>
      <c r="Y296" s="329"/>
      <c r="Z296" s="329"/>
      <c r="AA296" s="329"/>
      <c r="AB296" s="329"/>
      <c r="AC296" s="7"/>
      <c r="AD296" s="7"/>
      <c r="AE296" s="7"/>
      <c r="AF296" s="7"/>
      <c r="AG296" s="7"/>
      <c r="AH296" s="7"/>
      <c r="AI296" s="7"/>
      <c r="AJ296" s="7"/>
      <c r="AK296" s="7"/>
    </row>
    <row r="297" spans="1:37" x14ac:dyDescent="0.5">
      <c r="A297" s="218"/>
      <c r="B297" s="634"/>
      <c r="C297" s="647" t="str" cm="1">
        <f t="array" ref="C297">IFERROR(IF(ISBLANK(A297),"",IF(AND(ISBLANK(B297),ISBLANK(E297),ISBLANK(F297)),"",IF(AND(ISBLANK(B297),ISBLANK(E297),NOT(ISBLANK(F297))),_xlfn._xlws.FILTER('Rot.Out'!L:L,'Rot.Out'!B:B=EnterData!F297),IF(AND(ISBLANK(B297),NOT(ISBLANK(E297))),_xlfn._xlws.FILTER(Int.Out!AA:AA,Int.Out!B:B=E297),_xlfn._xlws.FILTER(Make.Trt!D:D,Make.Trt!C:C=B297))))),"")</f>
        <v/>
      </c>
      <c r="D297" s="636"/>
      <c r="E297" s="636"/>
      <c r="F297" s="218"/>
      <c r="G297" s="218"/>
      <c r="H297" s="218"/>
      <c r="I297" s="619" t="s">
        <v>109</v>
      </c>
      <c r="J297" s="619" t="s">
        <v>109</v>
      </c>
      <c r="K297" s="652"/>
      <c r="L297" s="329"/>
      <c r="M297" s="7"/>
      <c r="N297" s="434" t="str">
        <f>IF(OR(ISBLANK($A297),ISBLANK($G297)),"",IFERROR(IF(INDEX(Times!N:N,MATCH(CONCATENATE($G297,$A297),Times!$S:$S,0))=0,"",INDEX(Times!N:N,MATCH(CONCATENATE($G297,$A297),Times!$S:$S,0))),""))</f>
        <v/>
      </c>
      <c r="O297" s="434" t="str">
        <f>IF(OR(ISBLANK($A297),ISBLANK($G297)),"",IFERROR(IF(INDEX(Times!O:O,MATCH(CONCATENATE($G297,$A297),Times!$S:$S,0))=0,"",INDEX(Times!O:O,MATCH(CONCATENATE($G297,$A297),Times!$S:$S,0))),""))</f>
        <v/>
      </c>
      <c r="P297" s="434" t="str">
        <f>IF(OR(ISBLANK($A297),ISBLANK($G297)),"",IFERROR(IF(INDEX(Times!P:P,MATCH(CONCATENATE($G297,$A297),Times!$S:$S,0))=0,"",INDEX(Times!P:P,MATCH(CONCATENATE($G297,$A297),Times!$S:$S,0))),""))</f>
        <v/>
      </c>
      <c r="Q297" s="434" t="str">
        <f>IF(OR(ISBLANK($A297),ISBLANK($G297)),"",IFERROR(IF(INDEX(Times!Q:Q,MATCH(CONCATENATE($G297,$A297),Times!$S:$S,0))=0,"",INDEX(Times!Q:Q,MATCH(CONCATENATE($G297,$A297),Times!$S:$S,0))),""))</f>
        <v/>
      </c>
      <c r="R297" s="218" t="str">
        <f>IF(OR(ISBLANK($A297),ISBLANK($G297)),"",IFERROR(IF(INDEX(Times!R:R,MATCH(CONCATENATE($G297,$A297),Times!$S:$S,0))=0,"",INDEX(Times!R:R,MATCH(CONCATENATE($G297,$A297),Times!$S:$S,0))),""))</f>
        <v/>
      </c>
      <c r="S297" s="645"/>
      <c r="T297" s="645"/>
      <c r="U297" s="218"/>
      <c r="V297" s="329"/>
      <c r="W297" s="329"/>
      <c r="X297" s="329"/>
      <c r="Y297" s="329"/>
      <c r="Z297" s="329"/>
      <c r="AA297" s="329"/>
      <c r="AB297" s="329"/>
      <c r="AC297" s="7"/>
      <c r="AD297" s="7"/>
      <c r="AE297" s="7"/>
      <c r="AF297" s="7"/>
      <c r="AG297" s="7"/>
      <c r="AH297" s="7"/>
      <c r="AI297" s="7"/>
      <c r="AJ297" s="7"/>
      <c r="AK297" s="7"/>
    </row>
    <row r="298" spans="1:37" x14ac:dyDescent="0.5">
      <c r="A298" s="218"/>
      <c r="B298" s="634"/>
      <c r="C298" s="647" t="str" cm="1">
        <f t="array" ref="C298">IFERROR(IF(ISBLANK(A298),"",IF(AND(ISBLANK(B298),ISBLANK(E298),ISBLANK(F298)),"",IF(AND(ISBLANK(B298),ISBLANK(E298),NOT(ISBLANK(F298))),_xlfn._xlws.FILTER('Rot.Out'!L:L,'Rot.Out'!B:B=EnterData!F298),IF(AND(ISBLANK(B298),NOT(ISBLANK(E298))),_xlfn._xlws.FILTER(Int.Out!AA:AA,Int.Out!B:B=E298),_xlfn._xlws.FILTER(Make.Trt!D:D,Make.Trt!C:C=B298))))),"")</f>
        <v/>
      </c>
      <c r="D298" s="636"/>
      <c r="E298" s="636"/>
      <c r="F298" s="218"/>
      <c r="G298" s="218"/>
      <c r="H298" s="218"/>
      <c r="I298" s="619" t="s">
        <v>109</v>
      </c>
      <c r="J298" s="619" t="s">
        <v>109</v>
      </c>
      <c r="K298" s="652"/>
      <c r="L298" s="329"/>
      <c r="M298" s="7"/>
      <c r="N298" s="434" t="str">
        <f>IF(OR(ISBLANK($A298),ISBLANK($G298)),"",IFERROR(IF(INDEX(Times!N:N,MATCH(CONCATENATE($G298,$A298),Times!$S:$S,0))=0,"",INDEX(Times!N:N,MATCH(CONCATENATE($G298,$A298),Times!$S:$S,0))),""))</f>
        <v/>
      </c>
      <c r="O298" s="434" t="str">
        <f>IF(OR(ISBLANK($A298),ISBLANK($G298)),"",IFERROR(IF(INDEX(Times!O:O,MATCH(CONCATENATE($G298,$A298),Times!$S:$S,0))=0,"",INDEX(Times!O:O,MATCH(CONCATENATE($G298,$A298),Times!$S:$S,0))),""))</f>
        <v/>
      </c>
      <c r="P298" s="434" t="str">
        <f>IF(OR(ISBLANK($A298),ISBLANK($G298)),"",IFERROR(IF(INDEX(Times!P:P,MATCH(CONCATENATE($G298,$A298),Times!$S:$S,0))=0,"",INDEX(Times!P:P,MATCH(CONCATENATE($G298,$A298),Times!$S:$S,0))),""))</f>
        <v/>
      </c>
      <c r="Q298" s="434" t="str">
        <f>IF(OR(ISBLANK($A298),ISBLANK($G298)),"",IFERROR(IF(INDEX(Times!Q:Q,MATCH(CONCATENATE($G298,$A298),Times!$S:$S,0))=0,"",INDEX(Times!Q:Q,MATCH(CONCATENATE($G298,$A298),Times!$S:$S,0))),""))</f>
        <v/>
      </c>
      <c r="R298" s="218" t="str">
        <f>IF(OR(ISBLANK($A298),ISBLANK($G298)),"",IFERROR(IF(INDEX(Times!R:R,MATCH(CONCATENATE($G298,$A298),Times!$S:$S,0))=0,"",INDEX(Times!R:R,MATCH(CONCATENATE($G298,$A298),Times!$S:$S,0))),""))</f>
        <v/>
      </c>
      <c r="S298" s="645"/>
      <c r="T298" s="645"/>
      <c r="U298" s="218"/>
      <c r="V298" s="329"/>
      <c r="W298" s="329"/>
      <c r="X298" s="329"/>
      <c r="Y298" s="329"/>
      <c r="Z298" s="329"/>
      <c r="AA298" s="329"/>
      <c r="AB298" s="329"/>
      <c r="AC298" s="7"/>
      <c r="AD298" s="7"/>
      <c r="AE298" s="7"/>
      <c r="AF298" s="7"/>
      <c r="AG298" s="7"/>
      <c r="AH298" s="7"/>
      <c r="AI298" s="7"/>
      <c r="AJ298" s="7"/>
      <c r="AK298" s="7"/>
    </row>
    <row r="299" spans="1:37" x14ac:dyDescent="0.5">
      <c r="A299" s="218"/>
      <c r="B299" s="634"/>
      <c r="C299" s="647" t="str" cm="1">
        <f t="array" ref="C299">IFERROR(IF(ISBLANK(A299),"",IF(AND(ISBLANK(B299),ISBLANK(E299),ISBLANK(F299)),"",IF(AND(ISBLANK(B299),ISBLANK(E299),NOT(ISBLANK(F299))),_xlfn._xlws.FILTER('Rot.Out'!L:L,'Rot.Out'!B:B=EnterData!F299),IF(AND(ISBLANK(B299),NOT(ISBLANK(E299))),_xlfn._xlws.FILTER(Int.Out!AA:AA,Int.Out!B:B=E299),_xlfn._xlws.FILTER(Make.Trt!D:D,Make.Trt!C:C=B299))))),"")</f>
        <v/>
      </c>
      <c r="D299" s="636"/>
      <c r="E299" s="636"/>
      <c r="F299" s="218"/>
      <c r="G299" s="218"/>
      <c r="H299" s="218"/>
      <c r="I299" s="619" t="s">
        <v>109</v>
      </c>
      <c r="J299" s="619" t="s">
        <v>109</v>
      </c>
      <c r="K299" s="652"/>
      <c r="L299" s="329"/>
      <c r="M299" s="7"/>
      <c r="N299" s="434" t="str">
        <f>IF(OR(ISBLANK($A299),ISBLANK($G299)),"",IFERROR(IF(INDEX(Times!N:N,MATCH(CONCATENATE($G299,$A299),Times!$S:$S,0))=0,"",INDEX(Times!N:N,MATCH(CONCATENATE($G299,$A299),Times!$S:$S,0))),""))</f>
        <v/>
      </c>
      <c r="O299" s="434" t="str">
        <f>IF(OR(ISBLANK($A299),ISBLANK($G299)),"",IFERROR(IF(INDEX(Times!O:O,MATCH(CONCATENATE($G299,$A299),Times!$S:$S,0))=0,"",INDEX(Times!O:O,MATCH(CONCATENATE($G299,$A299),Times!$S:$S,0))),""))</f>
        <v/>
      </c>
      <c r="P299" s="434" t="str">
        <f>IF(OR(ISBLANK($A299),ISBLANK($G299)),"",IFERROR(IF(INDEX(Times!P:P,MATCH(CONCATENATE($G299,$A299),Times!$S:$S,0))=0,"",INDEX(Times!P:P,MATCH(CONCATENATE($G299,$A299),Times!$S:$S,0))),""))</f>
        <v/>
      </c>
      <c r="Q299" s="434" t="str">
        <f>IF(OR(ISBLANK($A299),ISBLANK($G299)),"",IFERROR(IF(INDEX(Times!Q:Q,MATCH(CONCATENATE($G299,$A299),Times!$S:$S,0))=0,"",INDEX(Times!Q:Q,MATCH(CONCATENATE($G299,$A299),Times!$S:$S,0))),""))</f>
        <v/>
      </c>
      <c r="R299" s="218" t="str">
        <f>IF(OR(ISBLANK($A299),ISBLANK($G299)),"",IFERROR(IF(INDEX(Times!R:R,MATCH(CONCATENATE($G299,$A299),Times!$S:$S,0))=0,"",INDEX(Times!R:R,MATCH(CONCATENATE($G299,$A299),Times!$S:$S,0))),""))</f>
        <v/>
      </c>
      <c r="S299" s="645"/>
      <c r="T299" s="645"/>
      <c r="U299" s="218"/>
      <c r="V299" s="329"/>
      <c r="W299" s="329"/>
      <c r="X299" s="329"/>
      <c r="Y299" s="329"/>
      <c r="Z299" s="329"/>
      <c r="AA299" s="329"/>
      <c r="AB299" s="329"/>
      <c r="AC299" s="7"/>
      <c r="AD299" s="7"/>
      <c r="AE299" s="7"/>
      <c r="AF299" s="7"/>
      <c r="AG299" s="7"/>
      <c r="AH299" s="7"/>
      <c r="AI299" s="7"/>
      <c r="AJ299" s="7"/>
      <c r="AK299" s="7"/>
    </row>
    <row r="300" spans="1:37" x14ac:dyDescent="0.5">
      <c r="A300" s="218"/>
      <c r="B300" s="634"/>
      <c r="C300" s="647" t="str" cm="1">
        <f t="array" ref="C300">IFERROR(IF(ISBLANK(A300),"",IF(AND(ISBLANK(B300),ISBLANK(E300),ISBLANK(F300)),"",IF(AND(ISBLANK(B300),ISBLANK(E300),NOT(ISBLANK(F300))),_xlfn._xlws.FILTER('Rot.Out'!L:L,'Rot.Out'!B:B=EnterData!F300),IF(AND(ISBLANK(B300),NOT(ISBLANK(E300))),_xlfn._xlws.FILTER(Int.Out!AA:AA,Int.Out!B:B=E300),_xlfn._xlws.FILTER(Make.Trt!D:D,Make.Trt!C:C=B300))))),"")</f>
        <v/>
      </c>
      <c r="D300" s="636"/>
      <c r="E300" s="636"/>
      <c r="F300" s="218"/>
      <c r="G300" s="218"/>
      <c r="H300" s="218"/>
      <c r="I300" s="619" t="s">
        <v>109</v>
      </c>
      <c r="J300" s="619" t="s">
        <v>109</v>
      </c>
      <c r="K300" s="652"/>
      <c r="L300" s="329"/>
      <c r="M300" s="7"/>
      <c r="N300" s="434" t="str">
        <f>IF(OR(ISBLANK($A300),ISBLANK($G300)),"",IFERROR(IF(INDEX(Times!N:N,MATCH(CONCATENATE($G300,$A300),Times!$S:$S,0))=0,"",INDEX(Times!N:N,MATCH(CONCATENATE($G300,$A300),Times!$S:$S,0))),""))</f>
        <v/>
      </c>
      <c r="O300" s="434" t="str">
        <f>IF(OR(ISBLANK($A300),ISBLANK($G300)),"",IFERROR(IF(INDEX(Times!O:O,MATCH(CONCATENATE($G300,$A300),Times!$S:$S,0))=0,"",INDEX(Times!O:O,MATCH(CONCATENATE($G300,$A300),Times!$S:$S,0))),""))</f>
        <v/>
      </c>
      <c r="P300" s="434" t="str">
        <f>IF(OR(ISBLANK($A300),ISBLANK($G300)),"",IFERROR(IF(INDEX(Times!P:P,MATCH(CONCATENATE($G300,$A300),Times!$S:$S,0))=0,"",INDEX(Times!P:P,MATCH(CONCATENATE($G300,$A300),Times!$S:$S,0))),""))</f>
        <v/>
      </c>
      <c r="Q300" s="434" t="str">
        <f>IF(OR(ISBLANK($A300),ISBLANK($G300)),"",IFERROR(IF(INDEX(Times!Q:Q,MATCH(CONCATENATE($G300,$A300),Times!$S:$S,0))=0,"",INDEX(Times!Q:Q,MATCH(CONCATENATE($G300,$A300),Times!$S:$S,0))),""))</f>
        <v/>
      </c>
      <c r="R300" s="218" t="str">
        <f>IF(OR(ISBLANK($A300),ISBLANK($G300)),"",IFERROR(IF(INDEX(Times!R:R,MATCH(CONCATENATE($G300,$A300),Times!$S:$S,0))=0,"",INDEX(Times!R:R,MATCH(CONCATENATE($G300,$A300),Times!$S:$S,0))),""))</f>
        <v/>
      </c>
      <c r="S300" s="645"/>
      <c r="T300" s="645"/>
      <c r="U300" s="218"/>
      <c r="V300" s="329"/>
      <c r="W300" s="329"/>
      <c r="X300" s="329"/>
      <c r="Y300" s="329"/>
      <c r="Z300" s="329"/>
      <c r="AA300" s="329"/>
      <c r="AB300" s="329"/>
      <c r="AC300" s="7"/>
      <c r="AD300" s="7"/>
      <c r="AE300" s="7"/>
      <c r="AF300" s="7"/>
      <c r="AG300" s="7"/>
      <c r="AH300" s="7"/>
      <c r="AI300" s="7"/>
      <c r="AJ300" s="7"/>
      <c r="AK300" s="7"/>
    </row>
    <row r="301" spans="1:37" x14ac:dyDescent="0.5">
      <c r="A301" s="218"/>
      <c r="B301" s="634"/>
      <c r="C301" s="647" t="str" cm="1">
        <f t="array" ref="C301">IFERROR(IF(ISBLANK(A301),"",IF(AND(ISBLANK(B301),ISBLANK(E301),ISBLANK(F301)),"",IF(AND(ISBLANK(B301),ISBLANK(E301),NOT(ISBLANK(F301))),_xlfn._xlws.FILTER('Rot.Out'!L:L,'Rot.Out'!B:B=EnterData!F301),IF(AND(ISBLANK(B301),NOT(ISBLANK(E301))),_xlfn._xlws.FILTER(Int.Out!AA:AA,Int.Out!B:B=E301),_xlfn._xlws.FILTER(Make.Trt!D:D,Make.Trt!C:C=B301))))),"")</f>
        <v/>
      </c>
      <c r="D301" s="636"/>
      <c r="E301" s="636"/>
      <c r="F301" s="218"/>
      <c r="G301" s="218"/>
      <c r="H301" s="218"/>
      <c r="I301" s="619" t="s">
        <v>109</v>
      </c>
      <c r="J301" s="619" t="s">
        <v>109</v>
      </c>
      <c r="K301" s="652"/>
      <c r="L301" s="329"/>
      <c r="M301" s="7"/>
      <c r="N301" s="434" t="str">
        <f>IF(OR(ISBLANK($A301),ISBLANK($G301)),"",IFERROR(IF(INDEX(Times!N:N,MATCH(CONCATENATE($G301,$A301),Times!$S:$S,0))=0,"",INDEX(Times!N:N,MATCH(CONCATENATE($G301,$A301),Times!$S:$S,0))),""))</f>
        <v/>
      </c>
      <c r="O301" s="434" t="str">
        <f>IF(OR(ISBLANK($A301),ISBLANK($G301)),"",IFERROR(IF(INDEX(Times!O:O,MATCH(CONCATENATE($G301,$A301),Times!$S:$S,0))=0,"",INDEX(Times!O:O,MATCH(CONCATENATE($G301,$A301),Times!$S:$S,0))),""))</f>
        <v/>
      </c>
      <c r="P301" s="434" t="str">
        <f>IF(OR(ISBLANK($A301),ISBLANK($G301)),"",IFERROR(IF(INDEX(Times!P:P,MATCH(CONCATENATE($G301,$A301),Times!$S:$S,0))=0,"",INDEX(Times!P:P,MATCH(CONCATENATE($G301,$A301),Times!$S:$S,0))),""))</f>
        <v/>
      </c>
      <c r="Q301" s="434" t="str">
        <f>IF(OR(ISBLANK($A301),ISBLANK($G301)),"",IFERROR(IF(INDEX(Times!Q:Q,MATCH(CONCATENATE($G301,$A301),Times!$S:$S,0))=0,"",INDEX(Times!Q:Q,MATCH(CONCATENATE($G301,$A301),Times!$S:$S,0))),""))</f>
        <v/>
      </c>
      <c r="R301" s="218" t="str">
        <f>IF(OR(ISBLANK($A301),ISBLANK($G301)),"",IFERROR(IF(INDEX(Times!R:R,MATCH(CONCATENATE($G301,$A301),Times!$S:$S,0))=0,"",INDEX(Times!R:R,MATCH(CONCATENATE($G301,$A301),Times!$S:$S,0))),""))</f>
        <v/>
      </c>
      <c r="S301" s="645"/>
      <c r="T301" s="645"/>
      <c r="U301" s="218"/>
      <c r="V301" s="329"/>
      <c r="W301" s="329"/>
      <c r="X301" s="329"/>
      <c r="Y301" s="329"/>
      <c r="Z301" s="329"/>
      <c r="AA301" s="329"/>
      <c r="AB301" s="329"/>
      <c r="AC301" s="7"/>
      <c r="AD301" s="7"/>
      <c r="AE301" s="7"/>
      <c r="AF301" s="7"/>
      <c r="AG301" s="7"/>
      <c r="AH301" s="7"/>
      <c r="AI301" s="7"/>
      <c r="AJ301" s="7"/>
      <c r="AK301" s="7"/>
    </row>
    <row r="302" spans="1:37" x14ac:dyDescent="0.5">
      <c r="A302" s="218"/>
      <c r="B302" s="634"/>
      <c r="C302" s="647" t="str" cm="1">
        <f t="array" ref="C302">IFERROR(IF(ISBLANK(A302),"",IF(AND(ISBLANK(B302),ISBLANK(E302),ISBLANK(F302)),"",IF(AND(ISBLANK(B302),ISBLANK(E302),NOT(ISBLANK(F302))),_xlfn._xlws.FILTER('Rot.Out'!L:L,'Rot.Out'!B:B=EnterData!F302),IF(AND(ISBLANK(B302),NOT(ISBLANK(E302))),_xlfn._xlws.FILTER(Int.Out!AA:AA,Int.Out!B:B=E302),_xlfn._xlws.FILTER(Make.Trt!D:D,Make.Trt!C:C=B302))))),"")</f>
        <v/>
      </c>
      <c r="D302" s="636"/>
      <c r="E302" s="636"/>
      <c r="F302" s="218"/>
      <c r="G302" s="218"/>
      <c r="H302" s="218"/>
      <c r="I302" s="619" t="s">
        <v>109</v>
      </c>
      <c r="J302" s="619" t="s">
        <v>109</v>
      </c>
      <c r="K302" s="652"/>
      <c r="L302" s="329"/>
      <c r="M302" s="7"/>
      <c r="N302" s="434" t="str">
        <f>IF(OR(ISBLANK($A302),ISBLANK($G302)),"",IFERROR(IF(INDEX(Times!N:N,MATCH(CONCATENATE($G302,$A302),Times!$S:$S,0))=0,"",INDEX(Times!N:N,MATCH(CONCATENATE($G302,$A302),Times!$S:$S,0))),""))</f>
        <v/>
      </c>
      <c r="O302" s="434" t="str">
        <f>IF(OR(ISBLANK($A302),ISBLANK($G302)),"",IFERROR(IF(INDEX(Times!O:O,MATCH(CONCATENATE($G302,$A302),Times!$S:$S,0))=0,"",INDEX(Times!O:O,MATCH(CONCATENATE($G302,$A302),Times!$S:$S,0))),""))</f>
        <v/>
      </c>
      <c r="P302" s="434" t="str">
        <f>IF(OR(ISBLANK($A302),ISBLANK($G302)),"",IFERROR(IF(INDEX(Times!P:P,MATCH(CONCATENATE($G302,$A302),Times!$S:$S,0))=0,"",INDEX(Times!P:P,MATCH(CONCATENATE($G302,$A302),Times!$S:$S,0))),""))</f>
        <v/>
      </c>
      <c r="Q302" s="434" t="str">
        <f>IF(OR(ISBLANK($A302),ISBLANK($G302)),"",IFERROR(IF(INDEX(Times!Q:Q,MATCH(CONCATENATE($G302,$A302),Times!$S:$S,0))=0,"",INDEX(Times!Q:Q,MATCH(CONCATENATE($G302,$A302),Times!$S:$S,0))),""))</f>
        <v/>
      </c>
      <c r="R302" s="218" t="str">
        <f>IF(OR(ISBLANK($A302),ISBLANK($G302)),"",IFERROR(IF(INDEX(Times!R:R,MATCH(CONCATENATE($G302,$A302),Times!$S:$S,0))=0,"",INDEX(Times!R:R,MATCH(CONCATENATE($G302,$A302),Times!$S:$S,0))),""))</f>
        <v/>
      </c>
      <c r="S302" s="645"/>
      <c r="T302" s="645"/>
      <c r="U302" s="218"/>
      <c r="V302" s="329"/>
      <c r="W302" s="329"/>
      <c r="X302" s="329"/>
      <c r="Y302" s="329"/>
      <c r="Z302" s="329"/>
      <c r="AA302" s="329"/>
      <c r="AB302" s="329"/>
      <c r="AC302" s="7"/>
      <c r="AD302" s="7"/>
      <c r="AE302" s="7"/>
      <c r="AF302" s="7"/>
      <c r="AG302" s="7"/>
      <c r="AH302" s="7"/>
      <c r="AI302" s="7"/>
      <c r="AJ302" s="7"/>
      <c r="AK302" s="7"/>
    </row>
    <row r="303" spans="1:37" x14ac:dyDescent="0.5">
      <c r="A303" s="218"/>
      <c r="B303" s="634"/>
      <c r="C303" s="647" t="str" cm="1">
        <f t="array" ref="C303">IFERROR(IF(ISBLANK(A303),"",IF(AND(ISBLANK(B303),ISBLANK(E303),ISBLANK(F303)),"",IF(AND(ISBLANK(B303),ISBLANK(E303),NOT(ISBLANK(F303))),_xlfn._xlws.FILTER('Rot.Out'!L:L,'Rot.Out'!B:B=EnterData!F303),IF(AND(ISBLANK(B303),NOT(ISBLANK(E303))),_xlfn._xlws.FILTER(Int.Out!AA:AA,Int.Out!B:B=E303),_xlfn._xlws.FILTER(Make.Trt!D:D,Make.Trt!C:C=B303))))),"")</f>
        <v/>
      </c>
      <c r="D303" s="636"/>
      <c r="E303" s="636"/>
      <c r="F303" s="218"/>
      <c r="G303" s="218"/>
      <c r="H303" s="218"/>
      <c r="I303" s="619" t="s">
        <v>109</v>
      </c>
      <c r="J303" s="619" t="s">
        <v>109</v>
      </c>
      <c r="K303" s="652"/>
      <c r="L303" s="329"/>
      <c r="M303" s="7"/>
      <c r="N303" s="434" t="str">
        <f>IF(OR(ISBLANK($A303),ISBLANK($G303)),"",IFERROR(IF(INDEX(Times!N:N,MATCH(CONCATENATE($G303,$A303),Times!$S:$S,0))=0,"",INDEX(Times!N:N,MATCH(CONCATENATE($G303,$A303),Times!$S:$S,0))),""))</f>
        <v/>
      </c>
      <c r="O303" s="434" t="str">
        <f>IF(OR(ISBLANK($A303),ISBLANK($G303)),"",IFERROR(IF(INDEX(Times!O:O,MATCH(CONCATENATE($G303,$A303),Times!$S:$S,0))=0,"",INDEX(Times!O:O,MATCH(CONCATENATE($G303,$A303),Times!$S:$S,0))),""))</f>
        <v/>
      </c>
      <c r="P303" s="434" t="str">
        <f>IF(OR(ISBLANK($A303),ISBLANK($G303)),"",IFERROR(IF(INDEX(Times!P:P,MATCH(CONCATENATE($G303,$A303),Times!$S:$S,0))=0,"",INDEX(Times!P:P,MATCH(CONCATENATE($G303,$A303),Times!$S:$S,0))),""))</f>
        <v/>
      </c>
      <c r="Q303" s="434" t="str">
        <f>IF(OR(ISBLANK($A303),ISBLANK($G303)),"",IFERROR(IF(INDEX(Times!Q:Q,MATCH(CONCATENATE($G303,$A303),Times!$S:$S,0))=0,"",INDEX(Times!Q:Q,MATCH(CONCATENATE($G303,$A303),Times!$S:$S,0))),""))</f>
        <v/>
      </c>
      <c r="R303" s="218" t="str">
        <f>IF(OR(ISBLANK($A303),ISBLANK($G303)),"",IFERROR(IF(INDEX(Times!R:R,MATCH(CONCATENATE($G303,$A303),Times!$S:$S,0))=0,"",INDEX(Times!R:R,MATCH(CONCATENATE($G303,$A303),Times!$S:$S,0))),""))</f>
        <v/>
      </c>
      <c r="S303" s="645"/>
      <c r="T303" s="645"/>
      <c r="U303" s="218"/>
      <c r="V303" s="329"/>
      <c r="W303" s="329"/>
      <c r="X303" s="329"/>
      <c r="Y303" s="329"/>
      <c r="Z303" s="329"/>
      <c r="AA303" s="329"/>
      <c r="AB303" s="329"/>
      <c r="AC303" s="7"/>
      <c r="AD303" s="7"/>
      <c r="AE303" s="7"/>
      <c r="AF303" s="7"/>
      <c r="AG303" s="7"/>
      <c r="AH303" s="7"/>
      <c r="AI303" s="7"/>
      <c r="AJ303" s="7"/>
      <c r="AK303" s="7"/>
    </row>
    <row r="304" spans="1:37" x14ac:dyDescent="0.5">
      <c r="A304" s="218"/>
      <c r="B304" s="634"/>
      <c r="C304" s="647" t="str" cm="1">
        <f t="array" ref="C304">IFERROR(IF(ISBLANK(A304),"",IF(AND(ISBLANK(B304),ISBLANK(E304),ISBLANK(F304)),"",IF(AND(ISBLANK(B304),ISBLANK(E304),NOT(ISBLANK(F304))),_xlfn._xlws.FILTER('Rot.Out'!L:L,'Rot.Out'!B:B=EnterData!F304),IF(AND(ISBLANK(B304),NOT(ISBLANK(E304))),_xlfn._xlws.FILTER(Int.Out!AA:AA,Int.Out!B:B=E304),_xlfn._xlws.FILTER(Make.Trt!D:D,Make.Trt!C:C=B304))))),"")</f>
        <v/>
      </c>
      <c r="D304" s="636"/>
      <c r="E304" s="636"/>
      <c r="F304" s="218"/>
      <c r="G304" s="218"/>
      <c r="H304" s="218"/>
      <c r="I304" s="619" t="s">
        <v>109</v>
      </c>
      <c r="J304" s="619" t="s">
        <v>109</v>
      </c>
      <c r="K304" s="652"/>
      <c r="L304" s="329"/>
      <c r="M304" s="7"/>
      <c r="N304" s="434" t="str">
        <f>IF(OR(ISBLANK($A304),ISBLANK($G304)),"",IFERROR(IF(INDEX(Times!N:N,MATCH(CONCATENATE($G304,$A304),Times!$S:$S,0))=0,"",INDEX(Times!N:N,MATCH(CONCATENATE($G304,$A304),Times!$S:$S,0))),""))</f>
        <v/>
      </c>
      <c r="O304" s="434" t="str">
        <f>IF(OR(ISBLANK($A304),ISBLANK($G304)),"",IFERROR(IF(INDEX(Times!O:O,MATCH(CONCATENATE($G304,$A304),Times!$S:$S,0))=0,"",INDEX(Times!O:O,MATCH(CONCATENATE($G304,$A304),Times!$S:$S,0))),""))</f>
        <v/>
      </c>
      <c r="P304" s="434" t="str">
        <f>IF(OR(ISBLANK($A304),ISBLANK($G304)),"",IFERROR(IF(INDEX(Times!P:P,MATCH(CONCATENATE($G304,$A304),Times!$S:$S,0))=0,"",INDEX(Times!P:P,MATCH(CONCATENATE($G304,$A304),Times!$S:$S,0))),""))</f>
        <v/>
      </c>
      <c r="Q304" s="434" t="str">
        <f>IF(OR(ISBLANK($A304),ISBLANK($G304)),"",IFERROR(IF(INDEX(Times!Q:Q,MATCH(CONCATENATE($G304,$A304),Times!$S:$S,0))=0,"",INDEX(Times!Q:Q,MATCH(CONCATENATE($G304,$A304),Times!$S:$S,0))),""))</f>
        <v/>
      </c>
      <c r="R304" s="218" t="str">
        <f>IF(OR(ISBLANK($A304),ISBLANK($G304)),"",IFERROR(IF(INDEX(Times!R:R,MATCH(CONCATENATE($G304,$A304),Times!$S:$S,0))=0,"",INDEX(Times!R:R,MATCH(CONCATENATE($G304,$A304),Times!$S:$S,0))),""))</f>
        <v/>
      </c>
      <c r="S304" s="645"/>
      <c r="T304" s="645"/>
      <c r="U304" s="218"/>
      <c r="V304" s="329"/>
      <c r="W304" s="329"/>
      <c r="X304" s="329"/>
      <c r="Y304" s="329"/>
      <c r="Z304" s="329"/>
      <c r="AA304" s="329"/>
      <c r="AB304" s="329"/>
      <c r="AC304" s="7"/>
      <c r="AD304" s="7"/>
      <c r="AE304" s="7"/>
      <c r="AF304" s="7"/>
      <c r="AG304" s="7"/>
      <c r="AH304" s="7"/>
      <c r="AI304" s="7"/>
      <c r="AJ304" s="7"/>
      <c r="AK304" s="7"/>
    </row>
    <row r="305" spans="1:37" x14ac:dyDescent="0.5">
      <c r="A305" s="218"/>
      <c r="B305" s="634"/>
      <c r="C305" s="647" t="str" cm="1">
        <f t="array" ref="C305">IFERROR(IF(ISBLANK(A305),"",IF(AND(ISBLANK(B305),ISBLANK(E305),ISBLANK(F305)),"",IF(AND(ISBLANK(B305),ISBLANK(E305),NOT(ISBLANK(F305))),_xlfn._xlws.FILTER('Rot.Out'!L:L,'Rot.Out'!B:B=EnterData!F305),IF(AND(ISBLANK(B305),NOT(ISBLANK(E305))),_xlfn._xlws.FILTER(Int.Out!AA:AA,Int.Out!B:B=E305),_xlfn._xlws.FILTER(Make.Trt!D:D,Make.Trt!C:C=B305))))),"")</f>
        <v/>
      </c>
      <c r="D305" s="636"/>
      <c r="E305" s="636"/>
      <c r="F305" s="218"/>
      <c r="G305" s="218"/>
      <c r="H305" s="218"/>
      <c r="I305" s="619" t="s">
        <v>109</v>
      </c>
      <c r="J305" s="619" t="s">
        <v>109</v>
      </c>
      <c r="K305" s="652"/>
      <c r="L305" s="329"/>
      <c r="M305" s="7"/>
      <c r="N305" s="434" t="str">
        <f>IF(OR(ISBLANK($A305),ISBLANK($G305)),"",IFERROR(IF(INDEX(Times!N:N,MATCH(CONCATENATE($G305,$A305),Times!$S:$S,0))=0,"",INDEX(Times!N:N,MATCH(CONCATENATE($G305,$A305),Times!$S:$S,0))),""))</f>
        <v/>
      </c>
      <c r="O305" s="434" t="str">
        <f>IF(OR(ISBLANK($A305),ISBLANK($G305)),"",IFERROR(IF(INDEX(Times!O:O,MATCH(CONCATENATE($G305,$A305),Times!$S:$S,0))=0,"",INDEX(Times!O:O,MATCH(CONCATENATE($G305,$A305),Times!$S:$S,0))),""))</f>
        <v/>
      </c>
      <c r="P305" s="434" t="str">
        <f>IF(OR(ISBLANK($A305),ISBLANK($G305)),"",IFERROR(IF(INDEX(Times!P:P,MATCH(CONCATENATE($G305,$A305),Times!$S:$S,0))=0,"",INDEX(Times!P:P,MATCH(CONCATENATE($G305,$A305),Times!$S:$S,0))),""))</f>
        <v/>
      </c>
      <c r="Q305" s="434" t="str">
        <f>IF(OR(ISBLANK($A305),ISBLANK($G305)),"",IFERROR(IF(INDEX(Times!Q:Q,MATCH(CONCATENATE($G305,$A305),Times!$S:$S,0))=0,"",INDEX(Times!Q:Q,MATCH(CONCATENATE($G305,$A305),Times!$S:$S,0))),""))</f>
        <v/>
      </c>
      <c r="R305" s="218" t="str">
        <f>IF(OR(ISBLANK($A305),ISBLANK($G305)),"",IFERROR(IF(INDEX(Times!R:R,MATCH(CONCATENATE($G305,$A305),Times!$S:$S,0))=0,"",INDEX(Times!R:R,MATCH(CONCATENATE($G305,$A305),Times!$S:$S,0))),""))</f>
        <v/>
      </c>
      <c r="S305" s="645"/>
      <c r="T305" s="645"/>
      <c r="U305" s="218"/>
      <c r="V305" s="329"/>
      <c r="W305" s="329"/>
      <c r="X305" s="329"/>
      <c r="Y305" s="329"/>
      <c r="Z305" s="329"/>
      <c r="AA305" s="329"/>
      <c r="AB305" s="329"/>
      <c r="AC305" s="7"/>
      <c r="AD305" s="7"/>
      <c r="AE305" s="7"/>
      <c r="AF305" s="7"/>
      <c r="AG305" s="7"/>
      <c r="AH305" s="7"/>
      <c r="AI305" s="7"/>
      <c r="AJ305" s="7"/>
      <c r="AK305" s="7"/>
    </row>
    <row r="306" spans="1:37" x14ac:dyDescent="0.5">
      <c r="A306" s="218"/>
      <c r="B306" s="634"/>
      <c r="C306" s="647" t="str" cm="1">
        <f t="array" ref="C306">IFERROR(IF(ISBLANK(A306),"",IF(AND(ISBLANK(B306),ISBLANK(E306),ISBLANK(F306)),"",IF(AND(ISBLANK(B306),ISBLANK(E306),NOT(ISBLANK(F306))),_xlfn._xlws.FILTER('Rot.Out'!L:L,'Rot.Out'!B:B=EnterData!F306),IF(AND(ISBLANK(B306),NOT(ISBLANK(E306))),_xlfn._xlws.FILTER(Int.Out!AA:AA,Int.Out!B:B=E306),_xlfn._xlws.FILTER(Make.Trt!D:D,Make.Trt!C:C=B306))))),"")</f>
        <v/>
      </c>
      <c r="D306" s="636"/>
      <c r="E306" s="636"/>
      <c r="F306" s="218"/>
      <c r="G306" s="218"/>
      <c r="H306" s="218"/>
      <c r="I306" s="619" t="s">
        <v>109</v>
      </c>
      <c r="J306" s="619" t="s">
        <v>109</v>
      </c>
      <c r="K306" s="652"/>
      <c r="L306" s="329"/>
      <c r="M306" s="7"/>
      <c r="N306" s="434" t="str">
        <f>IF(OR(ISBLANK($A306),ISBLANK($G306)),"",IFERROR(IF(INDEX(Times!N:N,MATCH(CONCATENATE($G306,$A306),Times!$S:$S,0))=0,"",INDEX(Times!N:N,MATCH(CONCATENATE($G306,$A306),Times!$S:$S,0))),""))</f>
        <v/>
      </c>
      <c r="O306" s="434" t="str">
        <f>IF(OR(ISBLANK($A306),ISBLANK($G306)),"",IFERROR(IF(INDEX(Times!O:O,MATCH(CONCATENATE($G306,$A306),Times!$S:$S,0))=0,"",INDEX(Times!O:O,MATCH(CONCATENATE($G306,$A306),Times!$S:$S,0))),""))</f>
        <v/>
      </c>
      <c r="P306" s="434" t="str">
        <f>IF(OR(ISBLANK($A306),ISBLANK($G306)),"",IFERROR(IF(INDEX(Times!P:P,MATCH(CONCATENATE($G306,$A306),Times!$S:$S,0))=0,"",INDEX(Times!P:P,MATCH(CONCATENATE($G306,$A306),Times!$S:$S,0))),""))</f>
        <v/>
      </c>
      <c r="Q306" s="434" t="str">
        <f>IF(OR(ISBLANK($A306),ISBLANK($G306)),"",IFERROR(IF(INDEX(Times!Q:Q,MATCH(CONCATENATE($G306,$A306),Times!$S:$S,0))=0,"",INDEX(Times!Q:Q,MATCH(CONCATENATE($G306,$A306),Times!$S:$S,0))),""))</f>
        <v/>
      </c>
      <c r="R306" s="218" t="str">
        <f>IF(OR(ISBLANK($A306),ISBLANK($G306)),"",IFERROR(IF(INDEX(Times!R:R,MATCH(CONCATENATE($G306,$A306),Times!$S:$S,0))=0,"",INDEX(Times!R:R,MATCH(CONCATENATE($G306,$A306),Times!$S:$S,0))),""))</f>
        <v/>
      </c>
      <c r="S306" s="645"/>
      <c r="T306" s="645"/>
      <c r="U306" s="218"/>
      <c r="V306" s="329"/>
      <c r="W306" s="329"/>
      <c r="X306" s="329"/>
      <c r="Y306" s="329"/>
      <c r="Z306" s="329"/>
      <c r="AA306" s="329"/>
      <c r="AB306" s="329"/>
      <c r="AC306" s="7"/>
      <c r="AD306" s="7"/>
      <c r="AE306" s="7"/>
      <c r="AF306" s="7"/>
      <c r="AG306" s="7"/>
      <c r="AH306" s="7"/>
      <c r="AI306" s="7"/>
      <c r="AJ306" s="7"/>
      <c r="AK306" s="7"/>
    </row>
    <row r="307" spans="1:37" x14ac:dyDescent="0.5">
      <c r="A307" s="218"/>
      <c r="B307" s="634"/>
      <c r="C307" s="647" t="str" cm="1">
        <f t="array" ref="C307">IFERROR(IF(ISBLANK(A307),"",IF(AND(ISBLANK(B307),ISBLANK(E307),ISBLANK(F307)),"",IF(AND(ISBLANK(B307),ISBLANK(E307),NOT(ISBLANK(F307))),_xlfn._xlws.FILTER('Rot.Out'!L:L,'Rot.Out'!B:B=EnterData!F307),IF(AND(ISBLANK(B307),NOT(ISBLANK(E307))),_xlfn._xlws.FILTER(Int.Out!AA:AA,Int.Out!B:B=E307),_xlfn._xlws.FILTER(Make.Trt!D:D,Make.Trt!C:C=B307))))),"")</f>
        <v/>
      </c>
      <c r="D307" s="636"/>
      <c r="E307" s="636"/>
      <c r="F307" s="218"/>
      <c r="G307" s="218"/>
      <c r="H307" s="218"/>
      <c r="I307" s="619" t="s">
        <v>109</v>
      </c>
      <c r="J307" s="619" t="s">
        <v>109</v>
      </c>
      <c r="K307" s="652"/>
      <c r="L307" s="329"/>
      <c r="M307" s="7"/>
      <c r="N307" s="434" t="str">
        <f>IF(OR(ISBLANK($A307),ISBLANK($G307)),"",IFERROR(IF(INDEX(Times!N:N,MATCH(CONCATENATE($G307,$A307),Times!$S:$S,0))=0,"",INDEX(Times!N:N,MATCH(CONCATENATE($G307,$A307),Times!$S:$S,0))),""))</f>
        <v/>
      </c>
      <c r="O307" s="434" t="str">
        <f>IF(OR(ISBLANK($A307),ISBLANK($G307)),"",IFERROR(IF(INDEX(Times!O:O,MATCH(CONCATENATE($G307,$A307),Times!$S:$S,0))=0,"",INDEX(Times!O:O,MATCH(CONCATENATE($G307,$A307),Times!$S:$S,0))),""))</f>
        <v/>
      </c>
      <c r="P307" s="434" t="str">
        <f>IF(OR(ISBLANK($A307),ISBLANK($G307)),"",IFERROR(IF(INDEX(Times!P:P,MATCH(CONCATENATE($G307,$A307),Times!$S:$S,0))=0,"",INDEX(Times!P:P,MATCH(CONCATENATE($G307,$A307),Times!$S:$S,0))),""))</f>
        <v/>
      </c>
      <c r="Q307" s="434" t="str">
        <f>IF(OR(ISBLANK($A307),ISBLANK($G307)),"",IFERROR(IF(INDEX(Times!Q:Q,MATCH(CONCATENATE($G307,$A307),Times!$S:$S,0))=0,"",INDEX(Times!Q:Q,MATCH(CONCATENATE($G307,$A307),Times!$S:$S,0))),""))</f>
        <v/>
      </c>
      <c r="R307" s="218" t="str">
        <f>IF(OR(ISBLANK($A307),ISBLANK($G307)),"",IFERROR(IF(INDEX(Times!R:R,MATCH(CONCATENATE($G307,$A307),Times!$S:$S,0))=0,"",INDEX(Times!R:R,MATCH(CONCATENATE($G307,$A307),Times!$S:$S,0))),""))</f>
        <v/>
      </c>
      <c r="S307" s="645"/>
      <c r="T307" s="645"/>
      <c r="U307" s="218"/>
      <c r="V307" s="329"/>
      <c r="W307" s="329"/>
      <c r="X307" s="329"/>
      <c r="Y307" s="329"/>
      <c r="Z307" s="329"/>
      <c r="AA307" s="329"/>
      <c r="AB307" s="329"/>
      <c r="AC307" s="7"/>
      <c r="AD307" s="7"/>
      <c r="AE307" s="7"/>
      <c r="AF307" s="7"/>
      <c r="AG307" s="7"/>
      <c r="AH307" s="7"/>
      <c r="AI307" s="7"/>
      <c r="AJ307" s="7"/>
      <c r="AK307" s="7"/>
    </row>
    <row r="308" spans="1:37" x14ac:dyDescent="0.5">
      <c r="A308" s="218"/>
      <c r="B308" s="634"/>
      <c r="C308" s="647" t="str" cm="1">
        <f t="array" ref="C308">IFERROR(IF(ISBLANK(A308),"",IF(AND(ISBLANK(B308),ISBLANK(E308),ISBLANK(F308)),"",IF(AND(ISBLANK(B308),ISBLANK(E308),NOT(ISBLANK(F308))),_xlfn._xlws.FILTER('Rot.Out'!L:L,'Rot.Out'!B:B=EnterData!F308),IF(AND(ISBLANK(B308),NOT(ISBLANK(E308))),_xlfn._xlws.FILTER(Int.Out!AA:AA,Int.Out!B:B=E308),_xlfn._xlws.FILTER(Make.Trt!D:D,Make.Trt!C:C=B308))))),"")</f>
        <v/>
      </c>
      <c r="D308" s="636"/>
      <c r="E308" s="636"/>
      <c r="F308" s="218"/>
      <c r="G308" s="218"/>
      <c r="H308" s="218"/>
      <c r="I308" s="619" t="s">
        <v>109</v>
      </c>
      <c r="J308" s="619" t="s">
        <v>109</v>
      </c>
      <c r="K308" s="652"/>
      <c r="L308" s="329"/>
      <c r="M308" s="7"/>
      <c r="N308" s="434" t="str">
        <f>IF(OR(ISBLANK($A308),ISBLANK($G308)),"",IFERROR(IF(INDEX(Times!N:N,MATCH(CONCATENATE($G308,$A308),Times!$S:$S,0))=0,"",INDEX(Times!N:N,MATCH(CONCATENATE($G308,$A308),Times!$S:$S,0))),""))</f>
        <v/>
      </c>
      <c r="O308" s="434" t="str">
        <f>IF(OR(ISBLANK($A308),ISBLANK($G308)),"",IFERROR(IF(INDEX(Times!O:O,MATCH(CONCATENATE($G308,$A308),Times!$S:$S,0))=0,"",INDEX(Times!O:O,MATCH(CONCATENATE($G308,$A308),Times!$S:$S,0))),""))</f>
        <v/>
      </c>
      <c r="P308" s="434" t="str">
        <f>IF(OR(ISBLANK($A308),ISBLANK($G308)),"",IFERROR(IF(INDEX(Times!P:P,MATCH(CONCATENATE($G308,$A308),Times!$S:$S,0))=0,"",INDEX(Times!P:P,MATCH(CONCATENATE($G308,$A308),Times!$S:$S,0))),""))</f>
        <v/>
      </c>
      <c r="Q308" s="434" t="str">
        <f>IF(OR(ISBLANK($A308),ISBLANK($G308)),"",IFERROR(IF(INDEX(Times!Q:Q,MATCH(CONCATENATE($G308,$A308),Times!$S:$S,0))=0,"",INDEX(Times!Q:Q,MATCH(CONCATENATE($G308,$A308),Times!$S:$S,0))),""))</f>
        <v/>
      </c>
      <c r="R308" s="218" t="str">
        <f>IF(OR(ISBLANK($A308),ISBLANK($G308)),"",IFERROR(IF(INDEX(Times!R:R,MATCH(CONCATENATE($G308,$A308),Times!$S:$S,0))=0,"",INDEX(Times!R:R,MATCH(CONCATENATE($G308,$A308),Times!$S:$S,0))),""))</f>
        <v/>
      </c>
      <c r="S308" s="645"/>
      <c r="T308" s="645"/>
      <c r="U308" s="218"/>
      <c r="V308" s="329"/>
      <c r="W308" s="329"/>
      <c r="X308" s="329"/>
      <c r="Y308" s="329"/>
      <c r="Z308" s="329"/>
      <c r="AA308" s="329"/>
      <c r="AB308" s="329"/>
      <c r="AC308" s="7"/>
      <c r="AD308" s="7"/>
      <c r="AE308" s="7"/>
      <c r="AF308" s="7"/>
      <c r="AG308" s="7"/>
      <c r="AH308" s="7"/>
      <c r="AI308" s="7"/>
      <c r="AJ308" s="7"/>
      <c r="AK308" s="7"/>
    </row>
    <row r="309" spans="1:37" x14ac:dyDescent="0.5">
      <c r="A309" s="218"/>
      <c r="B309" s="634"/>
      <c r="C309" s="647" t="str" cm="1">
        <f t="array" ref="C309">IFERROR(IF(ISBLANK(A309),"",IF(AND(ISBLANK(B309),ISBLANK(E309),ISBLANK(F309)),"",IF(AND(ISBLANK(B309),ISBLANK(E309),NOT(ISBLANK(F309))),_xlfn._xlws.FILTER('Rot.Out'!L:L,'Rot.Out'!B:B=EnterData!F309),IF(AND(ISBLANK(B309),NOT(ISBLANK(E309))),_xlfn._xlws.FILTER(Int.Out!AA:AA,Int.Out!B:B=E309),_xlfn._xlws.FILTER(Make.Trt!D:D,Make.Trt!C:C=B309))))),"")</f>
        <v/>
      </c>
      <c r="D309" s="636"/>
      <c r="E309" s="636"/>
      <c r="F309" s="218"/>
      <c r="G309" s="218"/>
      <c r="H309" s="218"/>
      <c r="I309" s="619" t="s">
        <v>109</v>
      </c>
      <c r="J309" s="619" t="s">
        <v>109</v>
      </c>
      <c r="K309" s="652"/>
      <c r="L309" s="329"/>
      <c r="M309" s="7"/>
      <c r="N309" s="434" t="str">
        <f>IF(OR(ISBLANK($A309),ISBLANK($G309)),"",IFERROR(IF(INDEX(Times!N:N,MATCH(CONCATENATE($G309,$A309),Times!$S:$S,0))=0,"",INDEX(Times!N:N,MATCH(CONCATENATE($G309,$A309),Times!$S:$S,0))),""))</f>
        <v/>
      </c>
      <c r="O309" s="434" t="str">
        <f>IF(OR(ISBLANK($A309),ISBLANK($G309)),"",IFERROR(IF(INDEX(Times!O:O,MATCH(CONCATENATE($G309,$A309),Times!$S:$S,0))=0,"",INDEX(Times!O:O,MATCH(CONCATENATE($G309,$A309),Times!$S:$S,0))),""))</f>
        <v/>
      </c>
      <c r="P309" s="434" t="str">
        <f>IF(OR(ISBLANK($A309),ISBLANK($G309)),"",IFERROR(IF(INDEX(Times!P:P,MATCH(CONCATENATE($G309,$A309),Times!$S:$S,0))=0,"",INDEX(Times!P:P,MATCH(CONCATENATE($G309,$A309),Times!$S:$S,0))),""))</f>
        <v/>
      </c>
      <c r="Q309" s="434" t="str">
        <f>IF(OR(ISBLANK($A309),ISBLANK($G309)),"",IFERROR(IF(INDEX(Times!Q:Q,MATCH(CONCATENATE($G309,$A309),Times!$S:$S,0))=0,"",INDEX(Times!Q:Q,MATCH(CONCATENATE($G309,$A309),Times!$S:$S,0))),""))</f>
        <v/>
      </c>
      <c r="R309" s="218" t="str">
        <f>IF(OR(ISBLANK($A309),ISBLANK($G309)),"",IFERROR(IF(INDEX(Times!R:R,MATCH(CONCATENATE($G309,$A309),Times!$S:$S,0))=0,"",INDEX(Times!R:R,MATCH(CONCATENATE($G309,$A309),Times!$S:$S,0))),""))</f>
        <v/>
      </c>
      <c r="S309" s="645"/>
      <c r="T309" s="645"/>
      <c r="U309" s="218"/>
      <c r="V309" s="329"/>
      <c r="W309" s="329"/>
      <c r="X309" s="329"/>
      <c r="Y309" s="329"/>
      <c r="Z309" s="329"/>
      <c r="AA309" s="329"/>
      <c r="AB309" s="329"/>
      <c r="AC309" s="7"/>
      <c r="AD309" s="7"/>
      <c r="AE309" s="7"/>
      <c r="AF309" s="7"/>
      <c r="AG309" s="7"/>
      <c r="AH309" s="7"/>
      <c r="AI309" s="7"/>
      <c r="AJ309" s="7"/>
      <c r="AK309" s="7"/>
    </row>
    <row r="310" spans="1:37" x14ac:dyDescent="0.5">
      <c r="A310" s="218"/>
      <c r="B310" s="634"/>
      <c r="C310" s="647" t="str" cm="1">
        <f t="array" ref="C310">IFERROR(IF(ISBLANK(A310),"",IF(AND(ISBLANK(B310),ISBLANK(E310),ISBLANK(F310)),"",IF(AND(ISBLANK(B310),ISBLANK(E310),NOT(ISBLANK(F310))),_xlfn._xlws.FILTER('Rot.Out'!L:L,'Rot.Out'!B:B=EnterData!F310),IF(AND(ISBLANK(B310),NOT(ISBLANK(E310))),_xlfn._xlws.FILTER(Int.Out!AA:AA,Int.Out!B:B=E310),_xlfn._xlws.FILTER(Make.Trt!D:D,Make.Trt!C:C=B310))))),"")</f>
        <v/>
      </c>
      <c r="D310" s="636"/>
      <c r="E310" s="636"/>
      <c r="F310" s="218"/>
      <c r="G310" s="218"/>
      <c r="H310" s="218"/>
      <c r="I310" s="619" t="s">
        <v>109</v>
      </c>
      <c r="J310" s="619" t="s">
        <v>109</v>
      </c>
      <c r="K310" s="652"/>
      <c r="L310" s="329"/>
      <c r="M310" s="7"/>
      <c r="N310" s="434" t="str">
        <f>IF(OR(ISBLANK($A310),ISBLANK($G310)),"",IFERROR(IF(INDEX(Times!N:N,MATCH(CONCATENATE($G310,$A310),Times!$S:$S,0))=0,"",INDEX(Times!N:N,MATCH(CONCATENATE($G310,$A310),Times!$S:$S,0))),""))</f>
        <v/>
      </c>
      <c r="O310" s="434" t="str">
        <f>IF(OR(ISBLANK($A310),ISBLANK($G310)),"",IFERROR(IF(INDEX(Times!O:O,MATCH(CONCATENATE($G310,$A310),Times!$S:$S,0))=0,"",INDEX(Times!O:O,MATCH(CONCATENATE($G310,$A310),Times!$S:$S,0))),""))</f>
        <v/>
      </c>
      <c r="P310" s="434" t="str">
        <f>IF(OR(ISBLANK($A310),ISBLANK($G310)),"",IFERROR(IF(INDEX(Times!P:P,MATCH(CONCATENATE($G310,$A310),Times!$S:$S,0))=0,"",INDEX(Times!P:P,MATCH(CONCATENATE($G310,$A310),Times!$S:$S,0))),""))</f>
        <v/>
      </c>
      <c r="Q310" s="434" t="str">
        <f>IF(OR(ISBLANK($A310),ISBLANK($G310)),"",IFERROR(IF(INDEX(Times!Q:Q,MATCH(CONCATENATE($G310,$A310),Times!$S:$S,0))=0,"",INDEX(Times!Q:Q,MATCH(CONCATENATE($G310,$A310),Times!$S:$S,0))),""))</f>
        <v/>
      </c>
      <c r="R310" s="218" t="str">
        <f>IF(OR(ISBLANK($A310),ISBLANK($G310)),"",IFERROR(IF(INDEX(Times!R:R,MATCH(CONCATENATE($G310,$A310),Times!$S:$S,0))=0,"",INDEX(Times!R:R,MATCH(CONCATENATE($G310,$A310),Times!$S:$S,0))),""))</f>
        <v/>
      </c>
      <c r="S310" s="645"/>
      <c r="T310" s="645"/>
      <c r="U310" s="218"/>
      <c r="V310" s="329"/>
      <c r="W310" s="329"/>
      <c r="X310" s="329"/>
      <c r="Y310" s="329"/>
      <c r="Z310" s="329"/>
      <c r="AA310" s="329"/>
      <c r="AB310" s="329"/>
      <c r="AC310" s="7"/>
      <c r="AD310" s="7"/>
      <c r="AE310" s="7"/>
      <c r="AF310" s="7"/>
      <c r="AG310" s="7"/>
      <c r="AH310" s="7"/>
      <c r="AI310" s="7"/>
      <c r="AJ310" s="7"/>
      <c r="AK310" s="7"/>
    </row>
    <row r="311" spans="1:37" x14ac:dyDescent="0.5">
      <c r="A311" s="218"/>
      <c r="B311" s="634"/>
      <c r="C311" s="647" t="str" cm="1">
        <f t="array" ref="C311">IFERROR(IF(ISBLANK(A311),"",IF(AND(ISBLANK(B311),ISBLANK(E311),ISBLANK(F311)),"",IF(AND(ISBLANK(B311),ISBLANK(E311),NOT(ISBLANK(F311))),_xlfn._xlws.FILTER('Rot.Out'!L:L,'Rot.Out'!B:B=EnterData!F311),IF(AND(ISBLANK(B311),NOT(ISBLANK(E311))),_xlfn._xlws.FILTER(Int.Out!AA:AA,Int.Out!B:B=E311),_xlfn._xlws.FILTER(Make.Trt!D:D,Make.Trt!C:C=B311))))),"")</f>
        <v/>
      </c>
      <c r="D311" s="636"/>
      <c r="E311" s="636"/>
      <c r="F311" s="218"/>
      <c r="G311" s="218"/>
      <c r="H311" s="218"/>
      <c r="I311" s="619" t="s">
        <v>109</v>
      </c>
      <c r="J311" s="619" t="s">
        <v>109</v>
      </c>
      <c r="K311" s="652"/>
      <c r="L311" s="329"/>
      <c r="M311" s="7"/>
      <c r="N311" s="434" t="str">
        <f>IF(OR(ISBLANK($A311),ISBLANK($G311)),"",IFERROR(IF(INDEX(Times!N:N,MATCH(CONCATENATE($G311,$A311),Times!$S:$S,0))=0,"",INDEX(Times!N:N,MATCH(CONCATENATE($G311,$A311),Times!$S:$S,0))),""))</f>
        <v/>
      </c>
      <c r="O311" s="434" t="str">
        <f>IF(OR(ISBLANK($A311),ISBLANK($G311)),"",IFERROR(IF(INDEX(Times!O:O,MATCH(CONCATENATE($G311,$A311),Times!$S:$S,0))=0,"",INDEX(Times!O:O,MATCH(CONCATENATE($G311,$A311),Times!$S:$S,0))),""))</f>
        <v/>
      </c>
      <c r="P311" s="434" t="str">
        <f>IF(OR(ISBLANK($A311),ISBLANK($G311)),"",IFERROR(IF(INDEX(Times!P:P,MATCH(CONCATENATE($G311,$A311),Times!$S:$S,0))=0,"",INDEX(Times!P:P,MATCH(CONCATENATE($G311,$A311),Times!$S:$S,0))),""))</f>
        <v/>
      </c>
      <c r="Q311" s="434" t="str">
        <f>IF(OR(ISBLANK($A311),ISBLANK($G311)),"",IFERROR(IF(INDEX(Times!Q:Q,MATCH(CONCATENATE($G311,$A311),Times!$S:$S,0))=0,"",INDEX(Times!Q:Q,MATCH(CONCATENATE($G311,$A311),Times!$S:$S,0))),""))</f>
        <v/>
      </c>
      <c r="R311" s="218" t="str">
        <f>IF(OR(ISBLANK($A311),ISBLANK($G311)),"",IFERROR(IF(INDEX(Times!R:R,MATCH(CONCATENATE($G311,$A311),Times!$S:$S,0))=0,"",INDEX(Times!R:R,MATCH(CONCATENATE($G311,$A311),Times!$S:$S,0))),""))</f>
        <v/>
      </c>
      <c r="S311" s="645"/>
      <c r="T311" s="645"/>
      <c r="U311" s="218"/>
      <c r="V311" s="329"/>
      <c r="W311" s="329"/>
      <c r="X311" s="329"/>
      <c r="Y311" s="329"/>
      <c r="Z311" s="329"/>
      <c r="AA311" s="329"/>
      <c r="AB311" s="329"/>
      <c r="AC311" s="7"/>
      <c r="AD311" s="7"/>
      <c r="AE311" s="7"/>
      <c r="AF311" s="7"/>
      <c r="AG311" s="7"/>
      <c r="AH311" s="7"/>
      <c r="AI311" s="7"/>
      <c r="AJ311" s="7"/>
      <c r="AK311" s="7"/>
    </row>
    <row r="312" spans="1:37" x14ac:dyDescent="0.5">
      <c r="A312" s="218"/>
      <c r="B312" s="634"/>
      <c r="C312" s="647" t="str" cm="1">
        <f t="array" ref="C312">IFERROR(IF(ISBLANK(A312),"",IF(AND(ISBLANK(B312),ISBLANK(E312),ISBLANK(F312)),"",IF(AND(ISBLANK(B312),ISBLANK(E312),NOT(ISBLANK(F312))),_xlfn._xlws.FILTER('Rot.Out'!L:L,'Rot.Out'!B:B=EnterData!F312),IF(AND(ISBLANK(B312),NOT(ISBLANK(E312))),_xlfn._xlws.FILTER(Int.Out!AA:AA,Int.Out!B:B=E312),_xlfn._xlws.FILTER(Make.Trt!D:D,Make.Trt!C:C=B312))))),"")</f>
        <v/>
      </c>
      <c r="D312" s="636"/>
      <c r="E312" s="636"/>
      <c r="F312" s="218"/>
      <c r="G312" s="218"/>
      <c r="H312" s="218"/>
      <c r="I312" s="619" t="s">
        <v>109</v>
      </c>
      <c r="J312" s="619" t="s">
        <v>109</v>
      </c>
      <c r="K312" s="652"/>
      <c r="L312" s="329"/>
      <c r="M312" s="7"/>
      <c r="N312" s="434" t="str">
        <f>IF(OR(ISBLANK($A312),ISBLANK($G312)),"",IFERROR(IF(INDEX(Times!N:N,MATCH(CONCATENATE($G312,$A312),Times!$S:$S,0))=0,"",INDEX(Times!N:N,MATCH(CONCATENATE($G312,$A312),Times!$S:$S,0))),""))</f>
        <v/>
      </c>
      <c r="O312" s="434" t="str">
        <f>IF(OR(ISBLANK($A312),ISBLANK($G312)),"",IFERROR(IF(INDEX(Times!O:O,MATCH(CONCATENATE($G312,$A312),Times!$S:$S,0))=0,"",INDEX(Times!O:O,MATCH(CONCATENATE($G312,$A312),Times!$S:$S,0))),""))</f>
        <v/>
      </c>
      <c r="P312" s="434" t="str">
        <f>IF(OR(ISBLANK($A312),ISBLANK($G312)),"",IFERROR(IF(INDEX(Times!P:P,MATCH(CONCATENATE($G312,$A312),Times!$S:$S,0))=0,"",INDEX(Times!P:P,MATCH(CONCATENATE($G312,$A312),Times!$S:$S,0))),""))</f>
        <v/>
      </c>
      <c r="Q312" s="434" t="str">
        <f>IF(OR(ISBLANK($A312),ISBLANK($G312)),"",IFERROR(IF(INDEX(Times!Q:Q,MATCH(CONCATENATE($G312,$A312),Times!$S:$S,0))=0,"",INDEX(Times!Q:Q,MATCH(CONCATENATE($G312,$A312),Times!$S:$S,0))),""))</f>
        <v/>
      </c>
      <c r="R312" s="218" t="str">
        <f>IF(OR(ISBLANK($A312),ISBLANK($G312)),"",IFERROR(IF(INDEX(Times!R:R,MATCH(CONCATENATE($G312,$A312),Times!$S:$S,0))=0,"",INDEX(Times!R:R,MATCH(CONCATENATE($G312,$A312),Times!$S:$S,0))),""))</f>
        <v/>
      </c>
      <c r="S312" s="645"/>
      <c r="T312" s="645"/>
      <c r="U312" s="218"/>
      <c r="V312" s="329"/>
      <c r="W312" s="329"/>
      <c r="X312" s="329"/>
      <c r="Y312" s="329"/>
      <c r="Z312" s="329"/>
      <c r="AA312" s="329"/>
      <c r="AB312" s="329"/>
      <c r="AC312" s="7"/>
      <c r="AD312" s="7"/>
      <c r="AE312" s="7"/>
      <c r="AF312" s="7"/>
      <c r="AG312" s="7"/>
      <c r="AH312" s="7"/>
      <c r="AI312" s="7"/>
      <c r="AJ312" s="7"/>
      <c r="AK312" s="7"/>
    </row>
    <row r="313" spans="1:37" x14ac:dyDescent="0.5">
      <c r="A313" s="218"/>
      <c r="B313" s="634"/>
      <c r="C313" s="647" t="str" cm="1">
        <f t="array" ref="C313">IFERROR(IF(ISBLANK(A313),"",IF(AND(ISBLANK(B313),ISBLANK(E313),ISBLANK(F313)),"",IF(AND(ISBLANK(B313),ISBLANK(E313),NOT(ISBLANK(F313))),_xlfn._xlws.FILTER('Rot.Out'!L:L,'Rot.Out'!B:B=EnterData!F313),IF(AND(ISBLANK(B313),NOT(ISBLANK(E313))),_xlfn._xlws.FILTER(Int.Out!AA:AA,Int.Out!B:B=E313),_xlfn._xlws.FILTER(Make.Trt!D:D,Make.Trt!C:C=B313))))),"")</f>
        <v/>
      </c>
      <c r="D313" s="636"/>
      <c r="E313" s="636"/>
      <c r="F313" s="218"/>
      <c r="G313" s="218"/>
      <c r="H313" s="218"/>
      <c r="I313" s="619" t="s">
        <v>109</v>
      </c>
      <c r="J313" s="619" t="s">
        <v>109</v>
      </c>
      <c r="K313" s="652"/>
      <c r="L313" s="329"/>
      <c r="M313" s="7"/>
      <c r="N313" s="434" t="str">
        <f>IF(OR(ISBLANK($A313),ISBLANK($G313)),"",IFERROR(IF(INDEX(Times!N:N,MATCH(CONCATENATE($G313,$A313),Times!$S:$S,0))=0,"",INDEX(Times!N:N,MATCH(CONCATENATE($G313,$A313),Times!$S:$S,0))),""))</f>
        <v/>
      </c>
      <c r="O313" s="434" t="str">
        <f>IF(OR(ISBLANK($A313),ISBLANK($G313)),"",IFERROR(IF(INDEX(Times!O:O,MATCH(CONCATENATE($G313,$A313),Times!$S:$S,0))=0,"",INDEX(Times!O:O,MATCH(CONCATENATE($G313,$A313),Times!$S:$S,0))),""))</f>
        <v/>
      </c>
      <c r="P313" s="434" t="str">
        <f>IF(OR(ISBLANK($A313),ISBLANK($G313)),"",IFERROR(IF(INDEX(Times!P:P,MATCH(CONCATENATE($G313,$A313),Times!$S:$S,0))=0,"",INDEX(Times!P:P,MATCH(CONCATENATE($G313,$A313),Times!$S:$S,0))),""))</f>
        <v/>
      </c>
      <c r="Q313" s="434" t="str">
        <f>IF(OR(ISBLANK($A313),ISBLANK($G313)),"",IFERROR(IF(INDEX(Times!Q:Q,MATCH(CONCATENATE($G313,$A313),Times!$S:$S,0))=0,"",INDEX(Times!Q:Q,MATCH(CONCATENATE($G313,$A313),Times!$S:$S,0))),""))</f>
        <v/>
      </c>
      <c r="R313" s="218" t="str">
        <f>IF(OR(ISBLANK($A313),ISBLANK($G313)),"",IFERROR(IF(INDEX(Times!R:R,MATCH(CONCATENATE($G313,$A313),Times!$S:$S,0))=0,"",INDEX(Times!R:R,MATCH(CONCATENATE($G313,$A313),Times!$S:$S,0))),""))</f>
        <v/>
      </c>
      <c r="S313" s="645"/>
      <c r="T313" s="645"/>
      <c r="U313" s="218"/>
      <c r="V313" s="329"/>
      <c r="W313" s="329"/>
      <c r="X313" s="329"/>
      <c r="Y313" s="329"/>
      <c r="Z313" s="329"/>
      <c r="AA313" s="329"/>
      <c r="AB313" s="329"/>
      <c r="AC313" s="7"/>
      <c r="AD313" s="7"/>
      <c r="AE313" s="7"/>
      <c r="AF313" s="7"/>
      <c r="AG313" s="7"/>
      <c r="AH313" s="7"/>
      <c r="AI313" s="7"/>
      <c r="AJ313" s="7"/>
      <c r="AK313" s="7"/>
    </row>
    <row r="314" spans="1:37" x14ac:dyDescent="0.5">
      <c r="A314" s="218"/>
      <c r="B314" s="634"/>
      <c r="C314" s="647" t="str" cm="1">
        <f t="array" ref="C314">IFERROR(IF(ISBLANK(A314),"",IF(AND(ISBLANK(B314),ISBLANK(E314),ISBLANK(F314)),"",IF(AND(ISBLANK(B314),ISBLANK(E314),NOT(ISBLANK(F314))),_xlfn._xlws.FILTER('Rot.Out'!L:L,'Rot.Out'!B:B=EnterData!F314),IF(AND(ISBLANK(B314),NOT(ISBLANK(E314))),_xlfn._xlws.FILTER(Int.Out!AA:AA,Int.Out!B:B=E314),_xlfn._xlws.FILTER(Make.Trt!D:D,Make.Trt!C:C=B314))))),"")</f>
        <v/>
      </c>
      <c r="D314" s="636"/>
      <c r="E314" s="636"/>
      <c r="F314" s="218"/>
      <c r="G314" s="218"/>
      <c r="H314" s="218"/>
      <c r="I314" s="619" t="s">
        <v>109</v>
      </c>
      <c r="J314" s="619" t="s">
        <v>109</v>
      </c>
      <c r="K314" s="652"/>
      <c r="L314" s="329"/>
      <c r="M314" s="7"/>
      <c r="N314" s="434" t="str">
        <f>IF(OR(ISBLANK($A314),ISBLANK($G314)),"",IFERROR(IF(INDEX(Times!N:N,MATCH(CONCATENATE($G314,$A314),Times!$S:$S,0))=0,"",INDEX(Times!N:N,MATCH(CONCATENATE($G314,$A314),Times!$S:$S,0))),""))</f>
        <v/>
      </c>
      <c r="O314" s="434" t="str">
        <f>IF(OR(ISBLANK($A314),ISBLANK($G314)),"",IFERROR(IF(INDEX(Times!O:O,MATCH(CONCATENATE($G314,$A314),Times!$S:$S,0))=0,"",INDEX(Times!O:O,MATCH(CONCATENATE($G314,$A314),Times!$S:$S,0))),""))</f>
        <v/>
      </c>
      <c r="P314" s="434" t="str">
        <f>IF(OR(ISBLANK($A314),ISBLANK($G314)),"",IFERROR(IF(INDEX(Times!P:P,MATCH(CONCATENATE($G314,$A314),Times!$S:$S,0))=0,"",INDEX(Times!P:P,MATCH(CONCATENATE($G314,$A314),Times!$S:$S,0))),""))</f>
        <v/>
      </c>
      <c r="Q314" s="434" t="str">
        <f>IF(OR(ISBLANK($A314),ISBLANK($G314)),"",IFERROR(IF(INDEX(Times!Q:Q,MATCH(CONCATENATE($G314,$A314),Times!$S:$S,0))=0,"",INDEX(Times!Q:Q,MATCH(CONCATENATE($G314,$A314),Times!$S:$S,0))),""))</f>
        <v/>
      </c>
      <c r="R314" s="218" t="str">
        <f>IF(OR(ISBLANK($A314),ISBLANK($G314)),"",IFERROR(IF(INDEX(Times!R:R,MATCH(CONCATENATE($G314,$A314),Times!$S:$S,0))=0,"",INDEX(Times!R:R,MATCH(CONCATENATE($G314,$A314),Times!$S:$S,0))),""))</f>
        <v/>
      </c>
      <c r="S314" s="645"/>
      <c r="T314" s="645"/>
      <c r="U314" s="218"/>
      <c r="V314" s="329"/>
      <c r="W314" s="329"/>
      <c r="X314" s="329"/>
      <c r="Y314" s="329"/>
      <c r="Z314" s="329"/>
      <c r="AA314" s="329"/>
      <c r="AB314" s="329"/>
      <c r="AC314" s="7"/>
      <c r="AD314" s="7"/>
      <c r="AE314" s="7"/>
      <c r="AF314" s="7"/>
      <c r="AG314" s="7"/>
      <c r="AH314" s="7"/>
      <c r="AI314" s="7"/>
      <c r="AJ314" s="7"/>
      <c r="AK314" s="7"/>
    </row>
    <row r="315" spans="1:37" x14ac:dyDescent="0.5">
      <c r="A315" s="218"/>
      <c r="B315" s="634"/>
      <c r="C315" s="647" t="str" cm="1">
        <f t="array" ref="C315">IFERROR(IF(ISBLANK(A315),"",IF(AND(ISBLANK(B315),ISBLANK(E315),ISBLANK(F315)),"",IF(AND(ISBLANK(B315),ISBLANK(E315),NOT(ISBLANK(F315))),_xlfn._xlws.FILTER('Rot.Out'!L:L,'Rot.Out'!B:B=EnterData!F315),IF(AND(ISBLANK(B315),NOT(ISBLANK(E315))),_xlfn._xlws.FILTER(Int.Out!AA:AA,Int.Out!B:B=E315),_xlfn._xlws.FILTER(Make.Trt!D:D,Make.Trt!C:C=B315))))),"")</f>
        <v/>
      </c>
      <c r="D315" s="636"/>
      <c r="E315" s="636"/>
      <c r="F315" s="218"/>
      <c r="G315" s="218"/>
      <c r="H315" s="218"/>
      <c r="I315" s="619" t="s">
        <v>109</v>
      </c>
      <c r="J315" s="619" t="s">
        <v>109</v>
      </c>
      <c r="K315" s="652"/>
      <c r="L315" s="329"/>
      <c r="M315" s="7"/>
      <c r="N315" s="434" t="str">
        <f>IF(OR(ISBLANK($A315),ISBLANK($G315)),"",IFERROR(IF(INDEX(Times!N:N,MATCH(CONCATENATE($G315,$A315),Times!$S:$S,0))=0,"",INDEX(Times!N:N,MATCH(CONCATENATE($G315,$A315),Times!$S:$S,0))),""))</f>
        <v/>
      </c>
      <c r="O315" s="434" t="str">
        <f>IF(OR(ISBLANK($A315),ISBLANK($G315)),"",IFERROR(IF(INDEX(Times!O:O,MATCH(CONCATENATE($G315,$A315),Times!$S:$S,0))=0,"",INDEX(Times!O:O,MATCH(CONCATENATE($G315,$A315),Times!$S:$S,0))),""))</f>
        <v/>
      </c>
      <c r="P315" s="434" t="str">
        <f>IF(OR(ISBLANK($A315),ISBLANK($G315)),"",IFERROR(IF(INDEX(Times!P:P,MATCH(CONCATENATE($G315,$A315),Times!$S:$S,0))=0,"",INDEX(Times!P:P,MATCH(CONCATENATE($G315,$A315),Times!$S:$S,0))),""))</f>
        <v/>
      </c>
      <c r="Q315" s="434" t="str">
        <f>IF(OR(ISBLANK($A315),ISBLANK($G315)),"",IFERROR(IF(INDEX(Times!Q:Q,MATCH(CONCATENATE($G315,$A315),Times!$S:$S,0))=0,"",INDEX(Times!Q:Q,MATCH(CONCATENATE($G315,$A315),Times!$S:$S,0))),""))</f>
        <v/>
      </c>
      <c r="R315" s="218" t="str">
        <f>IF(OR(ISBLANK($A315),ISBLANK($G315)),"",IFERROR(IF(INDEX(Times!R:R,MATCH(CONCATENATE($G315,$A315),Times!$S:$S,0))=0,"",INDEX(Times!R:R,MATCH(CONCATENATE($G315,$A315),Times!$S:$S,0))),""))</f>
        <v/>
      </c>
      <c r="S315" s="645"/>
      <c r="T315" s="645"/>
      <c r="U315" s="218"/>
      <c r="V315" s="329"/>
      <c r="W315" s="329"/>
      <c r="X315" s="329"/>
      <c r="Y315" s="329"/>
      <c r="Z315" s="329"/>
      <c r="AA315" s="329"/>
      <c r="AB315" s="329"/>
      <c r="AC315" s="7"/>
      <c r="AD315" s="7"/>
      <c r="AE315" s="7"/>
      <c r="AF315" s="7"/>
      <c r="AG315" s="7"/>
      <c r="AH315" s="7"/>
      <c r="AI315" s="7"/>
      <c r="AJ315" s="7"/>
      <c r="AK315" s="7"/>
    </row>
    <row r="316" spans="1:37" x14ac:dyDescent="0.5">
      <c r="A316" s="218"/>
      <c r="B316" s="634"/>
      <c r="C316" s="647" t="str" cm="1">
        <f t="array" ref="C316">IFERROR(IF(ISBLANK(A316),"",IF(AND(ISBLANK(B316),ISBLANK(E316),ISBLANK(F316)),"",IF(AND(ISBLANK(B316),ISBLANK(E316),NOT(ISBLANK(F316))),_xlfn._xlws.FILTER('Rot.Out'!L:L,'Rot.Out'!B:B=EnterData!F316),IF(AND(ISBLANK(B316),NOT(ISBLANK(E316))),_xlfn._xlws.FILTER(Int.Out!AA:AA,Int.Out!B:B=E316),_xlfn._xlws.FILTER(Make.Trt!D:D,Make.Trt!C:C=B316))))),"")</f>
        <v/>
      </c>
      <c r="D316" s="636"/>
      <c r="E316" s="636"/>
      <c r="F316" s="218"/>
      <c r="G316" s="218"/>
      <c r="H316" s="218"/>
      <c r="I316" s="619" t="s">
        <v>109</v>
      </c>
      <c r="J316" s="619" t="s">
        <v>109</v>
      </c>
      <c r="K316" s="652"/>
      <c r="L316" s="329"/>
      <c r="M316" s="7"/>
      <c r="N316" s="434" t="str">
        <f>IF(OR(ISBLANK($A316),ISBLANK($G316)),"",IFERROR(IF(INDEX(Times!N:N,MATCH(CONCATENATE($G316,$A316),Times!$S:$S,0))=0,"",INDEX(Times!N:N,MATCH(CONCATENATE($G316,$A316),Times!$S:$S,0))),""))</f>
        <v/>
      </c>
      <c r="O316" s="434" t="str">
        <f>IF(OR(ISBLANK($A316),ISBLANK($G316)),"",IFERROR(IF(INDEX(Times!O:O,MATCH(CONCATENATE($G316,$A316),Times!$S:$S,0))=0,"",INDEX(Times!O:O,MATCH(CONCATENATE($G316,$A316),Times!$S:$S,0))),""))</f>
        <v/>
      </c>
      <c r="P316" s="434" t="str">
        <f>IF(OR(ISBLANK($A316),ISBLANK($G316)),"",IFERROR(IF(INDEX(Times!P:P,MATCH(CONCATENATE($G316,$A316),Times!$S:$S,0))=0,"",INDEX(Times!P:P,MATCH(CONCATENATE($G316,$A316),Times!$S:$S,0))),""))</f>
        <v/>
      </c>
      <c r="Q316" s="434" t="str">
        <f>IF(OR(ISBLANK($A316),ISBLANK($G316)),"",IFERROR(IF(INDEX(Times!Q:Q,MATCH(CONCATENATE($G316,$A316),Times!$S:$S,0))=0,"",INDEX(Times!Q:Q,MATCH(CONCATENATE($G316,$A316),Times!$S:$S,0))),""))</f>
        <v/>
      </c>
      <c r="R316" s="218" t="str">
        <f>IF(OR(ISBLANK($A316),ISBLANK($G316)),"",IFERROR(IF(INDEX(Times!R:R,MATCH(CONCATENATE($G316,$A316),Times!$S:$S,0))=0,"",INDEX(Times!R:R,MATCH(CONCATENATE($G316,$A316),Times!$S:$S,0))),""))</f>
        <v/>
      </c>
      <c r="S316" s="645"/>
      <c r="T316" s="645"/>
      <c r="U316" s="218"/>
      <c r="V316" s="329"/>
      <c r="W316" s="329"/>
      <c r="X316" s="329"/>
      <c r="Y316" s="329"/>
      <c r="Z316" s="329"/>
      <c r="AA316" s="329"/>
      <c r="AB316" s="329"/>
      <c r="AC316" s="7"/>
      <c r="AD316" s="7"/>
      <c r="AE316" s="7"/>
      <c r="AF316" s="7"/>
      <c r="AG316" s="7"/>
      <c r="AH316" s="7"/>
      <c r="AI316" s="7"/>
      <c r="AJ316" s="7"/>
      <c r="AK316" s="7"/>
    </row>
    <row r="317" spans="1:37" x14ac:dyDescent="0.5">
      <c r="A317" s="218"/>
      <c r="B317" s="634"/>
      <c r="C317" s="647" t="str" cm="1">
        <f t="array" ref="C317">IFERROR(IF(ISBLANK(A317),"",IF(AND(ISBLANK(B317),ISBLANK(E317),ISBLANK(F317)),"",IF(AND(ISBLANK(B317),ISBLANK(E317),NOT(ISBLANK(F317))),_xlfn._xlws.FILTER('Rot.Out'!L:L,'Rot.Out'!B:B=EnterData!F317),IF(AND(ISBLANK(B317),NOT(ISBLANK(E317))),_xlfn._xlws.FILTER(Int.Out!AA:AA,Int.Out!B:B=E317),_xlfn._xlws.FILTER(Make.Trt!D:D,Make.Trt!C:C=B317))))),"")</f>
        <v/>
      </c>
      <c r="D317" s="636"/>
      <c r="E317" s="636"/>
      <c r="F317" s="218"/>
      <c r="G317" s="218"/>
      <c r="H317" s="218"/>
      <c r="I317" s="619" t="s">
        <v>109</v>
      </c>
      <c r="J317" s="619" t="s">
        <v>109</v>
      </c>
      <c r="K317" s="652"/>
      <c r="L317" s="329"/>
      <c r="M317" s="7"/>
      <c r="N317" s="434" t="str">
        <f>IF(OR(ISBLANK($A317),ISBLANK($G317)),"",IFERROR(IF(INDEX(Times!N:N,MATCH(CONCATENATE($G317,$A317),Times!$S:$S,0))=0,"",INDEX(Times!N:N,MATCH(CONCATENATE($G317,$A317),Times!$S:$S,0))),""))</f>
        <v/>
      </c>
      <c r="O317" s="434" t="str">
        <f>IF(OR(ISBLANK($A317),ISBLANK($G317)),"",IFERROR(IF(INDEX(Times!O:O,MATCH(CONCATENATE($G317,$A317),Times!$S:$S,0))=0,"",INDEX(Times!O:O,MATCH(CONCATENATE($G317,$A317),Times!$S:$S,0))),""))</f>
        <v/>
      </c>
      <c r="P317" s="434" t="str">
        <f>IF(OR(ISBLANK($A317),ISBLANK($G317)),"",IFERROR(IF(INDEX(Times!P:P,MATCH(CONCATENATE($G317,$A317),Times!$S:$S,0))=0,"",INDEX(Times!P:P,MATCH(CONCATENATE($G317,$A317),Times!$S:$S,0))),""))</f>
        <v/>
      </c>
      <c r="Q317" s="434" t="str">
        <f>IF(OR(ISBLANK($A317),ISBLANK($G317)),"",IFERROR(IF(INDEX(Times!Q:Q,MATCH(CONCATENATE($G317,$A317),Times!$S:$S,0))=0,"",INDEX(Times!Q:Q,MATCH(CONCATENATE($G317,$A317),Times!$S:$S,0))),""))</f>
        <v/>
      </c>
      <c r="R317" s="218" t="str">
        <f>IF(OR(ISBLANK($A317),ISBLANK($G317)),"",IFERROR(IF(INDEX(Times!R:R,MATCH(CONCATENATE($G317,$A317),Times!$S:$S,0))=0,"",INDEX(Times!R:R,MATCH(CONCATENATE($G317,$A317),Times!$S:$S,0))),""))</f>
        <v/>
      </c>
      <c r="S317" s="645"/>
      <c r="T317" s="645"/>
      <c r="U317" s="218"/>
      <c r="V317" s="329"/>
      <c r="W317" s="329"/>
      <c r="X317" s="329"/>
      <c r="Y317" s="329"/>
      <c r="Z317" s="329"/>
      <c r="AA317" s="329"/>
      <c r="AB317" s="329"/>
      <c r="AC317" s="7"/>
      <c r="AD317" s="7"/>
      <c r="AE317" s="7"/>
      <c r="AF317" s="7"/>
      <c r="AG317" s="7"/>
      <c r="AH317" s="7"/>
      <c r="AI317" s="7"/>
      <c r="AJ317" s="7"/>
      <c r="AK317" s="7"/>
    </row>
    <row r="318" spans="1:37" x14ac:dyDescent="0.5">
      <c r="A318" s="218"/>
      <c r="B318" s="634"/>
      <c r="C318" s="647" t="str" cm="1">
        <f t="array" ref="C318">IFERROR(IF(ISBLANK(A318),"",IF(AND(ISBLANK(B318),ISBLANK(E318),ISBLANK(F318)),"",IF(AND(ISBLANK(B318),ISBLANK(E318),NOT(ISBLANK(F318))),_xlfn._xlws.FILTER('Rot.Out'!L:L,'Rot.Out'!B:B=EnterData!F318),IF(AND(ISBLANK(B318),NOT(ISBLANK(E318))),_xlfn._xlws.FILTER(Int.Out!AA:AA,Int.Out!B:B=E318),_xlfn._xlws.FILTER(Make.Trt!D:D,Make.Trt!C:C=B318))))),"")</f>
        <v/>
      </c>
      <c r="D318" s="636"/>
      <c r="E318" s="636"/>
      <c r="F318" s="218"/>
      <c r="G318" s="218"/>
      <c r="H318" s="218"/>
      <c r="I318" s="619" t="s">
        <v>109</v>
      </c>
      <c r="J318" s="619" t="s">
        <v>109</v>
      </c>
      <c r="K318" s="652"/>
      <c r="L318" s="329"/>
      <c r="M318" s="7"/>
      <c r="N318" s="434" t="str">
        <f>IF(OR(ISBLANK($A318),ISBLANK($G318)),"",IFERROR(IF(INDEX(Times!N:N,MATCH(CONCATENATE($G318,$A318),Times!$S:$S,0))=0,"",INDEX(Times!N:N,MATCH(CONCATENATE($G318,$A318),Times!$S:$S,0))),""))</f>
        <v/>
      </c>
      <c r="O318" s="434" t="str">
        <f>IF(OR(ISBLANK($A318),ISBLANK($G318)),"",IFERROR(IF(INDEX(Times!O:O,MATCH(CONCATENATE($G318,$A318),Times!$S:$S,0))=0,"",INDEX(Times!O:O,MATCH(CONCATENATE($G318,$A318),Times!$S:$S,0))),""))</f>
        <v/>
      </c>
      <c r="P318" s="434" t="str">
        <f>IF(OR(ISBLANK($A318),ISBLANK($G318)),"",IFERROR(IF(INDEX(Times!P:P,MATCH(CONCATENATE($G318,$A318),Times!$S:$S,0))=0,"",INDEX(Times!P:P,MATCH(CONCATENATE($G318,$A318),Times!$S:$S,0))),""))</f>
        <v/>
      </c>
      <c r="Q318" s="434" t="str">
        <f>IF(OR(ISBLANK($A318),ISBLANK($G318)),"",IFERROR(IF(INDEX(Times!Q:Q,MATCH(CONCATENATE($G318,$A318),Times!$S:$S,0))=0,"",INDEX(Times!Q:Q,MATCH(CONCATENATE($G318,$A318),Times!$S:$S,0))),""))</f>
        <v/>
      </c>
      <c r="R318" s="218" t="str">
        <f>IF(OR(ISBLANK($A318),ISBLANK($G318)),"",IFERROR(IF(INDEX(Times!R:R,MATCH(CONCATENATE($G318,$A318),Times!$S:$S,0))=0,"",INDEX(Times!R:R,MATCH(CONCATENATE($G318,$A318),Times!$S:$S,0))),""))</f>
        <v/>
      </c>
      <c r="S318" s="645"/>
      <c r="T318" s="645"/>
      <c r="U318" s="218"/>
      <c r="V318" s="329"/>
      <c r="W318" s="329"/>
      <c r="X318" s="329"/>
      <c r="Y318" s="329"/>
      <c r="Z318" s="329"/>
      <c r="AA318" s="329"/>
      <c r="AB318" s="329"/>
      <c r="AC318" s="7"/>
      <c r="AD318" s="7"/>
      <c r="AE318" s="7"/>
      <c r="AF318" s="7"/>
      <c r="AG318" s="7"/>
      <c r="AH318" s="7"/>
      <c r="AI318" s="7"/>
      <c r="AJ318" s="7"/>
      <c r="AK318" s="7"/>
    </row>
    <row r="319" spans="1:37" x14ac:dyDescent="0.5">
      <c r="A319" s="218"/>
      <c r="B319" s="634"/>
      <c r="C319" s="647" t="str" cm="1">
        <f t="array" ref="C319">IFERROR(IF(ISBLANK(A319),"",IF(AND(ISBLANK(B319),ISBLANK(E319),ISBLANK(F319)),"",IF(AND(ISBLANK(B319),ISBLANK(E319),NOT(ISBLANK(F319))),_xlfn._xlws.FILTER('Rot.Out'!L:L,'Rot.Out'!B:B=EnterData!F319),IF(AND(ISBLANK(B319),NOT(ISBLANK(E319))),_xlfn._xlws.FILTER(Int.Out!AA:AA,Int.Out!B:B=E319),_xlfn._xlws.FILTER(Make.Trt!D:D,Make.Trt!C:C=B319))))),"")</f>
        <v/>
      </c>
      <c r="D319" s="636"/>
      <c r="E319" s="636"/>
      <c r="F319" s="218"/>
      <c r="G319" s="218"/>
      <c r="H319" s="218"/>
      <c r="I319" s="619" t="s">
        <v>109</v>
      </c>
      <c r="J319" s="619" t="s">
        <v>109</v>
      </c>
      <c r="K319" s="652"/>
      <c r="L319" s="329"/>
      <c r="M319" s="7"/>
      <c r="N319" s="434" t="str">
        <f>IF(OR(ISBLANK($A319),ISBLANK($G319)),"",IFERROR(IF(INDEX(Times!N:N,MATCH(CONCATENATE($G319,$A319),Times!$S:$S,0))=0,"",INDEX(Times!N:N,MATCH(CONCATENATE($G319,$A319),Times!$S:$S,0))),""))</f>
        <v/>
      </c>
      <c r="O319" s="434" t="str">
        <f>IF(OR(ISBLANK($A319),ISBLANK($G319)),"",IFERROR(IF(INDEX(Times!O:O,MATCH(CONCATENATE($G319,$A319),Times!$S:$S,0))=0,"",INDEX(Times!O:O,MATCH(CONCATENATE($G319,$A319),Times!$S:$S,0))),""))</f>
        <v/>
      </c>
      <c r="P319" s="434" t="str">
        <f>IF(OR(ISBLANK($A319),ISBLANK($G319)),"",IFERROR(IF(INDEX(Times!P:P,MATCH(CONCATENATE($G319,$A319),Times!$S:$S,0))=0,"",INDEX(Times!P:P,MATCH(CONCATENATE($G319,$A319),Times!$S:$S,0))),""))</f>
        <v/>
      </c>
      <c r="Q319" s="434" t="str">
        <f>IF(OR(ISBLANK($A319),ISBLANK($G319)),"",IFERROR(IF(INDEX(Times!Q:Q,MATCH(CONCATENATE($G319,$A319),Times!$S:$S,0))=0,"",INDEX(Times!Q:Q,MATCH(CONCATENATE($G319,$A319),Times!$S:$S,0))),""))</f>
        <v/>
      </c>
      <c r="R319" s="218" t="str">
        <f>IF(OR(ISBLANK($A319),ISBLANK($G319)),"",IFERROR(IF(INDEX(Times!R:R,MATCH(CONCATENATE($G319,$A319),Times!$S:$S,0))=0,"",INDEX(Times!R:R,MATCH(CONCATENATE($G319,$A319),Times!$S:$S,0))),""))</f>
        <v/>
      </c>
      <c r="S319" s="645"/>
      <c r="T319" s="645"/>
      <c r="U319" s="218"/>
      <c r="V319" s="329"/>
      <c r="W319" s="329"/>
      <c r="X319" s="329"/>
      <c r="Y319" s="329"/>
      <c r="Z319" s="329"/>
      <c r="AA319" s="329"/>
      <c r="AB319" s="329"/>
      <c r="AC319" s="7"/>
      <c r="AD319" s="7"/>
      <c r="AE319" s="7"/>
      <c r="AF319" s="7"/>
      <c r="AG319" s="7"/>
      <c r="AH319" s="7"/>
      <c r="AI319" s="7"/>
      <c r="AJ319" s="7"/>
      <c r="AK319" s="7"/>
    </row>
    <row r="320" spans="1:37" x14ac:dyDescent="0.5">
      <c r="A320" s="218"/>
      <c r="B320" s="634"/>
      <c r="C320" s="647" t="str" cm="1">
        <f t="array" ref="C320">IFERROR(IF(ISBLANK(A320),"",IF(AND(ISBLANK(B320),ISBLANK(E320),ISBLANK(F320)),"",IF(AND(ISBLANK(B320),ISBLANK(E320),NOT(ISBLANK(F320))),_xlfn._xlws.FILTER('Rot.Out'!L:L,'Rot.Out'!B:B=EnterData!F320),IF(AND(ISBLANK(B320),NOT(ISBLANK(E320))),_xlfn._xlws.FILTER(Int.Out!AA:AA,Int.Out!B:B=E320),_xlfn._xlws.FILTER(Make.Trt!D:D,Make.Trt!C:C=B320))))),"")</f>
        <v/>
      </c>
      <c r="D320" s="636"/>
      <c r="E320" s="636"/>
      <c r="F320" s="218"/>
      <c r="G320" s="218"/>
      <c r="H320" s="218"/>
      <c r="I320" s="619" t="s">
        <v>109</v>
      </c>
      <c r="J320" s="619" t="s">
        <v>109</v>
      </c>
      <c r="K320" s="652"/>
      <c r="L320" s="329"/>
      <c r="M320" s="7"/>
      <c r="N320" s="434" t="str">
        <f>IF(OR(ISBLANK($A320),ISBLANK($G320)),"",IFERROR(IF(INDEX(Times!N:N,MATCH(CONCATENATE($G320,$A320),Times!$S:$S,0))=0,"",INDEX(Times!N:N,MATCH(CONCATENATE($G320,$A320),Times!$S:$S,0))),""))</f>
        <v/>
      </c>
      <c r="O320" s="434" t="str">
        <f>IF(OR(ISBLANK($A320),ISBLANK($G320)),"",IFERROR(IF(INDEX(Times!O:O,MATCH(CONCATENATE($G320,$A320),Times!$S:$S,0))=0,"",INDEX(Times!O:O,MATCH(CONCATENATE($G320,$A320),Times!$S:$S,0))),""))</f>
        <v/>
      </c>
      <c r="P320" s="434" t="str">
        <f>IF(OR(ISBLANK($A320),ISBLANK($G320)),"",IFERROR(IF(INDEX(Times!P:P,MATCH(CONCATENATE($G320,$A320),Times!$S:$S,0))=0,"",INDEX(Times!P:P,MATCH(CONCATENATE($G320,$A320),Times!$S:$S,0))),""))</f>
        <v/>
      </c>
      <c r="Q320" s="434" t="str">
        <f>IF(OR(ISBLANK($A320),ISBLANK($G320)),"",IFERROR(IF(INDEX(Times!Q:Q,MATCH(CONCATENATE($G320,$A320),Times!$S:$S,0))=0,"",INDEX(Times!Q:Q,MATCH(CONCATENATE($G320,$A320),Times!$S:$S,0))),""))</f>
        <v/>
      </c>
      <c r="R320" s="218" t="str">
        <f>IF(OR(ISBLANK($A320),ISBLANK($G320)),"",IFERROR(IF(INDEX(Times!R:R,MATCH(CONCATENATE($G320,$A320),Times!$S:$S,0))=0,"",INDEX(Times!R:R,MATCH(CONCATENATE($G320,$A320),Times!$S:$S,0))),""))</f>
        <v/>
      </c>
      <c r="S320" s="645"/>
      <c r="T320" s="645"/>
      <c r="U320" s="218"/>
      <c r="V320" s="329"/>
      <c r="W320" s="329"/>
      <c r="X320" s="329"/>
      <c r="Y320" s="329"/>
      <c r="Z320" s="329"/>
      <c r="AA320" s="329"/>
      <c r="AB320" s="329"/>
      <c r="AC320" s="7"/>
      <c r="AD320" s="7"/>
      <c r="AE320" s="7"/>
      <c r="AF320" s="7"/>
      <c r="AG320" s="7"/>
      <c r="AH320" s="7"/>
      <c r="AI320" s="7"/>
      <c r="AJ320" s="7"/>
      <c r="AK320" s="7"/>
    </row>
    <row r="321" spans="1:37" x14ac:dyDescent="0.5">
      <c r="A321" s="218"/>
      <c r="B321" s="634"/>
      <c r="C321" s="647" t="str" cm="1">
        <f t="array" ref="C321">IFERROR(IF(ISBLANK(A321),"",IF(AND(ISBLANK(B321),ISBLANK(E321),ISBLANK(F321)),"",IF(AND(ISBLANK(B321),ISBLANK(E321),NOT(ISBLANK(F321))),_xlfn._xlws.FILTER('Rot.Out'!L:L,'Rot.Out'!B:B=EnterData!F321),IF(AND(ISBLANK(B321),NOT(ISBLANK(E321))),_xlfn._xlws.FILTER(Int.Out!AA:AA,Int.Out!B:B=E321),_xlfn._xlws.FILTER(Make.Trt!D:D,Make.Trt!C:C=B321))))),"")</f>
        <v/>
      </c>
      <c r="D321" s="636"/>
      <c r="E321" s="636"/>
      <c r="F321" s="218"/>
      <c r="G321" s="218"/>
      <c r="H321" s="218"/>
      <c r="I321" s="619" t="s">
        <v>109</v>
      </c>
      <c r="J321" s="619" t="s">
        <v>109</v>
      </c>
      <c r="K321" s="652"/>
      <c r="L321" s="329"/>
      <c r="M321" s="7"/>
      <c r="N321" s="434" t="str">
        <f>IF(OR(ISBLANK($A321),ISBLANK($G321)),"",IFERROR(IF(INDEX(Times!N:N,MATCH(CONCATENATE($G321,$A321),Times!$S:$S,0))=0,"",INDEX(Times!N:N,MATCH(CONCATENATE($G321,$A321),Times!$S:$S,0))),""))</f>
        <v/>
      </c>
      <c r="O321" s="434" t="str">
        <f>IF(OR(ISBLANK($A321),ISBLANK($G321)),"",IFERROR(IF(INDEX(Times!O:O,MATCH(CONCATENATE($G321,$A321),Times!$S:$S,0))=0,"",INDEX(Times!O:O,MATCH(CONCATENATE($G321,$A321),Times!$S:$S,0))),""))</f>
        <v/>
      </c>
      <c r="P321" s="434" t="str">
        <f>IF(OR(ISBLANK($A321),ISBLANK($G321)),"",IFERROR(IF(INDEX(Times!P:P,MATCH(CONCATENATE($G321,$A321),Times!$S:$S,0))=0,"",INDEX(Times!P:P,MATCH(CONCATENATE($G321,$A321),Times!$S:$S,0))),""))</f>
        <v/>
      </c>
      <c r="Q321" s="434" t="str">
        <f>IF(OR(ISBLANK($A321),ISBLANK($G321)),"",IFERROR(IF(INDEX(Times!Q:Q,MATCH(CONCATENATE($G321,$A321),Times!$S:$S,0))=0,"",INDEX(Times!Q:Q,MATCH(CONCATENATE($G321,$A321),Times!$S:$S,0))),""))</f>
        <v/>
      </c>
      <c r="R321" s="218" t="str">
        <f>IF(OR(ISBLANK($A321),ISBLANK($G321)),"",IFERROR(IF(INDEX(Times!R:R,MATCH(CONCATENATE($G321,$A321),Times!$S:$S,0))=0,"",INDEX(Times!R:R,MATCH(CONCATENATE($G321,$A321),Times!$S:$S,0))),""))</f>
        <v/>
      </c>
      <c r="S321" s="645"/>
      <c r="T321" s="645"/>
      <c r="U321" s="218"/>
      <c r="V321" s="329"/>
      <c r="W321" s="329"/>
      <c r="X321" s="329"/>
      <c r="Y321" s="329"/>
      <c r="Z321" s="329"/>
      <c r="AA321" s="329"/>
      <c r="AB321" s="329"/>
      <c r="AC321" s="7"/>
      <c r="AD321" s="7"/>
      <c r="AE321" s="7"/>
      <c r="AF321" s="7"/>
      <c r="AG321" s="7"/>
      <c r="AH321" s="7"/>
      <c r="AI321" s="7"/>
      <c r="AJ321" s="7"/>
      <c r="AK321" s="7"/>
    </row>
    <row r="322" spans="1:37" x14ac:dyDescent="0.5">
      <c r="A322" s="218"/>
      <c r="B322" s="634"/>
      <c r="C322" s="647" t="str" cm="1">
        <f t="array" ref="C322">IFERROR(IF(ISBLANK(A322),"",IF(AND(ISBLANK(B322),ISBLANK(E322),ISBLANK(F322)),"",IF(AND(ISBLANK(B322),ISBLANK(E322),NOT(ISBLANK(F322))),_xlfn._xlws.FILTER('Rot.Out'!L:L,'Rot.Out'!B:B=EnterData!F322),IF(AND(ISBLANK(B322),NOT(ISBLANK(E322))),_xlfn._xlws.FILTER(Int.Out!AA:AA,Int.Out!B:B=E322),_xlfn._xlws.FILTER(Make.Trt!D:D,Make.Trt!C:C=B322))))),"")</f>
        <v/>
      </c>
      <c r="D322" s="636"/>
      <c r="E322" s="636"/>
      <c r="F322" s="218"/>
      <c r="G322" s="218"/>
      <c r="H322" s="218"/>
      <c r="I322" s="619" t="s">
        <v>109</v>
      </c>
      <c r="J322" s="619" t="s">
        <v>109</v>
      </c>
      <c r="K322" s="652"/>
      <c r="L322" s="329"/>
      <c r="M322" s="7"/>
      <c r="N322" s="434" t="str">
        <f>IF(OR(ISBLANK($A322),ISBLANK($G322)),"",IFERROR(IF(INDEX(Times!N:N,MATCH(CONCATENATE($G322,$A322),Times!$S:$S,0))=0,"",INDEX(Times!N:N,MATCH(CONCATENATE($G322,$A322),Times!$S:$S,0))),""))</f>
        <v/>
      </c>
      <c r="O322" s="434" t="str">
        <f>IF(OR(ISBLANK($A322),ISBLANK($G322)),"",IFERROR(IF(INDEX(Times!O:O,MATCH(CONCATENATE($G322,$A322),Times!$S:$S,0))=0,"",INDEX(Times!O:O,MATCH(CONCATENATE($G322,$A322),Times!$S:$S,0))),""))</f>
        <v/>
      </c>
      <c r="P322" s="434" t="str">
        <f>IF(OR(ISBLANK($A322),ISBLANK($G322)),"",IFERROR(IF(INDEX(Times!P:P,MATCH(CONCATENATE($G322,$A322),Times!$S:$S,0))=0,"",INDEX(Times!P:P,MATCH(CONCATENATE($G322,$A322),Times!$S:$S,0))),""))</f>
        <v/>
      </c>
      <c r="Q322" s="434" t="str">
        <f>IF(OR(ISBLANK($A322),ISBLANK($G322)),"",IFERROR(IF(INDEX(Times!Q:Q,MATCH(CONCATENATE($G322,$A322),Times!$S:$S,0))=0,"",INDEX(Times!Q:Q,MATCH(CONCATENATE($G322,$A322),Times!$S:$S,0))),""))</f>
        <v/>
      </c>
      <c r="R322" s="218" t="str">
        <f>IF(OR(ISBLANK($A322),ISBLANK($G322)),"",IFERROR(IF(INDEX(Times!R:R,MATCH(CONCATENATE($G322,$A322),Times!$S:$S,0))=0,"",INDEX(Times!R:R,MATCH(CONCATENATE($G322,$A322),Times!$S:$S,0))),""))</f>
        <v/>
      </c>
      <c r="S322" s="645"/>
      <c r="T322" s="645"/>
      <c r="U322" s="218"/>
      <c r="V322" s="329"/>
      <c r="W322" s="329"/>
      <c r="X322" s="329"/>
      <c r="Y322" s="329"/>
      <c r="Z322" s="329"/>
      <c r="AA322" s="329"/>
      <c r="AB322" s="329"/>
      <c r="AC322" s="7"/>
      <c r="AD322" s="7"/>
      <c r="AE322" s="7"/>
      <c r="AF322" s="7"/>
      <c r="AG322" s="7"/>
      <c r="AH322" s="7"/>
      <c r="AI322" s="7"/>
      <c r="AJ322" s="7"/>
      <c r="AK322" s="7"/>
    </row>
    <row r="323" spans="1:37" x14ac:dyDescent="0.5">
      <c r="A323" s="218"/>
      <c r="B323" s="634"/>
      <c r="C323" s="647" t="str" cm="1">
        <f t="array" ref="C323">IFERROR(IF(ISBLANK(A323),"",IF(AND(ISBLANK(B323),ISBLANK(E323),ISBLANK(F323)),"",IF(AND(ISBLANK(B323),ISBLANK(E323),NOT(ISBLANK(F323))),_xlfn._xlws.FILTER('Rot.Out'!L:L,'Rot.Out'!B:B=EnterData!F323),IF(AND(ISBLANK(B323),NOT(ISBLANK(E323))),_xlfn._xlws.FILTER(Int.Out!AA:AA,Int.Out!B:B=E323),_xlfn._xlws.FILTER(Make.Trt!D:D,Make.Trt!C:C=B323))))),"")</f>
        <v/>
      </c>
      <c r="D323" s="636"/>
      <c r="E323" s="636"/>
      <c r="F323" s="218"/>
      <c r="G323" s="218"/>
      <c r="H323" s="218"/>
      <c r="I323" s="619" t="s">
        <v>109</v>
      </c>
      <c r="J323" s="619" t="s">
        <v>109</v>
      </c>
      <c r="K323" s="652"/>
      <c r="L323" s="329"/>
      <c r="M323" s="7"/>
      <c r="N323" s="434" t="str">
        <f>IF(OR(ISBLANK($A323),ISBLANK($G323)),"",IFERROR(IF(INDEX(Times!N:N,MATCH(CONCATENATE($G323,$A323),Times!$S:$S,0))=0,"",INDEX(Times!N:N,MATCH(CONCATENATE($G323,$A323),Times!$S:$S,0))),""))</f>
        <v/>
      </c>
      <c r="O323" s="434" t="str">
        <f>IF(OR(ISBLANK($A323),ISBLANK($G323)),"",IFERROR(IF(INDEX(Times!O:O,MATCH(CONCATENATE($G323,$A323),Times!$S:$S,0))=0,"",INDEX(Times!O:O,MATCH(CONCATENATE($G323,$A323),Times!$S:$S,0))),""))</f>
        <v/>
      </c>
      <c r="P323" s="434" t="str">
        <f>IF(OR(ISBLANK($A323),ISBLANK($G323)),"",IFERROR(IF(INDEX(Times!P:P,MATCH(CONCATENATE($G323,$A323),Times!$S:$S,0))=0,"",INDEX(Times!P:P,MATCH(CONCATENATE($G323,$A323),Times!$S:$S,0))),""))</f>
        <v/>
      </c>
      <c r="Q323" s="434" t="str">
        <f>IF(OR(ISBLANK($A323),ISBLANK($G323)),"",IFERROR(IF(INDEX(Times!Q:Q,MATCH(CONCATENATE($G323,$A323),Times!$S:$S,0))=0,"",INDEX(Times!Q:Q,MATCH(CONCATENATE($G323,$A323),Times!$S:$S,0))),""))</f>
        <v/>
      </c>
      <c r="R323" s="218" t="str">
        <f>IF(OR(ISBLANK($A323),ISBLANK($G323)),"",IFERROR(IF(INDEX(Times!R:R,MATCH(CONCATENATE($G323,$A323),Times!$S:$S,0))=0,"",INDEX(Times!R:R,MATCH(CONCATENATE($G323,$A323),Times!$S:$S,0))),""))</f>
        <v/>
      </c>
      <c r="S323" s="645"/>
      <c r="T323" s="645"/>
      <c r="U323" s="218"/>
      <c r="V323" s="329"/>
      <c r="W323" s="329"/>
      <c r="X323" s="329"/>
      <c r="Y323" s="329"/>
      <c r="Z323" s="329"/>
      <c r="AA323" s="329"/>
      <c r="AB323" s="329"/>
      <c r="AC323" s="7"/>
      <c r="AD323" s="7"/>
      <c r="AE323" s="7"/>
      <c r="AF323" s="7"/>
      <c r="AG323" s="7"/>
      <c r="AH323" s="7"/>
      <c r="AI323" s="7"/>
      <c r="AJ323" s="7"/>
      <c r="AK323" s="7"/>
    </row>
    <row r="324" spans="1:37" x14ac:dyDescent="0.5">
      <c r="A324" s="218"/>
      <c r="B324" s="634"/>
      <c r="C324" s="647" t="str" cm="1">
        <f t="array" ref="C324">IFERROR(IF(ISBLANK(A324),"",IF(AND(ISBLANK(B324),ISBLANK(E324),ISBLANK(F324)),"",IF(AND(ISBLANK(B324),ISBLANK(E324),NOT(ISBLANK(F324))),_xlfn._xlws.FILTER('Rot.Out'!L:L,'Rot.Out'!B:B=EnterData!F324),IF(AND(ISBLANK(B324),NOT(ISBLANK(E324))),_xlfn._xlws.FILTER(Int.Out!AA:AA,Int.Out!B:B=E324),_xlfn._xlws.FILTER(Make.Trt!D:D,Make.Trt!C:C=B324))))),"")</f>
        <v/>
      </c>
      <c r="D324" s="636"/>
      <c r="E324" s="636"/>
      <c r="F324" s="218"/>
      <c r="G324" s="218"/>
      <c r="H324" s="218"/>
      <c r="I324" s="619" t="s">
        <v>109</v>
      </c>
      <c r="J324" s="619" t="s">
        <v>109</v>
      </c>
      <c r="K324" s="652"/>
      <c r="L324" s="329"/>
      <c r="M324" s="7"/>
      <c r="N324" s="434" t="str">
        <f>IF(OR(ISBLANK($A324),ISBLANK($G324)),"",IFERROR(IF(INDEX(Times!N:N,MATCH(CONCATENATE($G324,$A324),Times!$S:$S,0))=0,"",INDEX(Times!N:N,MATCH(CONCATENATE($G324,$A324),Times!$S:$S,0))),""))</f>
        <v/>
      </c>
      <c r="O324" s="434" t="str">
        <f>IF(OR(ISBLANK($A324),ISBLANK($G324)),"",IFERROR(IF(INDEX(Times!O:O,MATCH(CONCATENATE($G324,$A324),Times!$S:$S,0))=0,"",INDEX(Times!O:O,MATCH(CONCATENATE($G324,$A324),Times!$S:$S,0))),""))</f>
        <v/>
      </c>
      <c r="P324" s="434" t="str">
        <f>IF(OR(ISBLANK($A324),ISBLANK($G324)),"",IFERROR(IF(INDEX(Times!P:P,MATCH(CONCATENATE($G324,$A324),Times!$S:$S,0))=0,"",INDEX(Times!P:P,MATCH(CONCATENATE($G324,$A324),Times!$S:$S,0))),""))</f>
        <v/>
      </c>
      <c r="Q324" s="434" t="str">
        <f>IF(OR(ISBLANK($A324),ISBLANK($G324)),"",IFERROR(IF(INDEX(Times!Q:Q,MATCH(CONCATENATE($G324,$A324),Times!$S:$S,0))=0,"",INDEX(Times!Q:Q,MATCH(CONCATENATE($G324,$A324),Times!$S:$S,0))),""))</f>
        <v/>
      </c>
      <c r="R324" s="218" t="str">
        <f>IF(OR(ISBLANK($A324),ISBLANK($G324)),"",IFERROR(IF(INDEX(Times!R:R,MATCH(CONCATENATE($G324,$A324),Times!$S:$S,0))=0,"",INDEX(Times!R:R,MATCH(CONCATENATE($G324,$A324),Times!$S:$S,0))),""))</f>
        <v/>
      </c>
      <c r="S324" s="645"/>
      <c r="T324" s="645"/>
      <c r="U324" s="218"/>
      <c r="V324" s="329"/>
      <c r="W324" s="329"/>
      <c r="X324" s="329"/>
      <c r="Y324" s="329"/>
      <c r="Z324" s="329"/>
      <c r="AA324" s="329"/>
      <c r="AB324" s="329"/>
      <c r="AC324" s="7"/>
      <c r="AD324" s="7"/>
      <c r="AE324" s="7"/>
      <c r="AF324" s="7"/>
      <c r="AG324" s="7"/>
      <c r="AH324" s="7"/>
      <c r="AI324" s="7"/>
      <c r="AJ324" s="7"/>
      <c r="AK324" s="7"/>
    </row>
    <row r="325" spans="1:37" x14ac:dyDescent="0.5">
      <c r="A325" s="218"/>
      <c r="B325" s="634"/>
      <c r="C325" s="647" t="str" cm="1">
        <f t="array" ref="C325">IFERROR(IF(ISBLANK(A325),"",IF(AND(ISBLANK(B325),ISBLANK(E325),ISBLANK(F325)),"",IF(AND(ISBLANK(B325),ISBLANK(E325),NOT(ISBLANK(F325))),_xlfn._xlws.FILTER('Rot.Out'!L:L,'Rot.Out'!B:B=EnterData!F325),IF(AND(ISBLANK(B325),NOT(ISBLANK(E325))),_xlfn._xlws.FILTER(Int.Out!AA:AA,Int.Out!B:B=E325),_xlfn._xlws.FILTER(Make.Trt!D:D,Make.Trt!C:C=B325))))),"")</f>
        <v/>
      </c>
      <c r="D325" s="636"/>
      <c r="E325" s="636"/>
      <c r="F325" s="218"/>
      <c r="G325" s="218"/>
      <c r="H325" s="218"/>
      <c r="I325" s="619" t="s">
        <v>109</v>
      </c>
      <c r="J325" s="619" t="s">
        <v>109</v>
      </c>
      <c r="K325" s="652"/>
      <c r="L325" s="329"/>
      <c r="M325" s="7"/>
      <c r="N325" s="434" t="str">
        <f>IF(OR(ISBLANK($A325),ISBLANK($G325)),"",IFERROR(IF(INDEX(Times!N:N,MATCH(CONCATENATE($G325,$A325),Times!$S:$S,0))=0,"",INDEX(Times!N:N,MATCH(CONCATENATE($G325,$A325),Times!$S:$S,0))),""))</f>
        <v/>
      </c>
      <c r="O325" s="434" t="str">
        <f>IF(OR(ISBLANK($A325),ISBLANK($G325)),"",IFERROR(IF(INDEX(Times!O:O,MATCH(CONCATENATE($G325,$A325),Times!$S:$S,0))=0,"",INDEX(Times!O:O,MATCH(CONCATENATE($G325,$A325),Times!$S:$S,0))),""))</f>
        <v/>
      </c>
      <c r="P325" s="434" t="str">
        <f>IF(OR(ISBLANK($A325),ISBLANK($G325)),"",IFERROR(IF(INDEX(Times!P:P,MATCH(CONCATENATE($G325,$A325),Times!$S:$S,0))=0,"",INDEX(Times!P:P,MATCH(CONCATENATE($G325,$A325),Times!$S:$S,0))),""))</f>
        <v/>
      </c>
      <c r="Q325" s="434" t="str">
        <f>IF(OR(ISBLANK($A325),ISBLANK($G325)),"",IFERROR(IF(INDEX(Times!Q:Q,MATCH(CONCATENATE($G325,$A325),Times!$S:$S,0))=0,"",INDEX(Times!Q:Q,MATCH(CONCATENATE($G325,$A325),Times!$S:$S,0))),""))</f>
        <v/>
      </c>
      <c r="R325" s="218" t="str">
        <f>IF(OR(ISBLANK($A325),ISBLANK($G325)),"",IFERROR(IF(INDEX(Times!R:R,MATCH(CONCATENATE($G325,$A325),Times!$S:$S,0))=0,"",INDEX(Times!R:R,MATCH(CONCATENATE($G325,$A325),Times!$S:$S,0))),""))</f>
        <v/>
      </c>
      <c r="S325" s="645"/>
      <c r="T325" s="645"/>
      <c r="U325" s="218"/>
      <c r="V325" s="329"/>
      <c r="W325" s="329"/>
      <c r="X325" s="329"/>
      <c r="Y325" s="329"/>
      <c r="Z325" s="329"/>
      <c r="AA325" s="329"/>
      <c r="AB325" s="329"/>
      <c r="AC325" s="7"/>
      <c r="AD325" s="7"/>
      <c r="AE325" s="7"/>
      <c r="AF325" s="7"/>
      <c r="AG325" s="7"/>
      <c r="AH325" s="7"/>
      <c r="AI325" s="7"/>
      <c r="AJ325" s="7"/>
      <c r="AK325" s="7"/>
    </row>
    <row r="326" spans="1:37" x14ac:dyDescent="0.5">
      <c r="A326" s="218"/>
      <c r="B326" s="634"/>
      <c r="C326" s="647" t="str" cm="1">
        <f t="array" ref="C326">IFERROR(IF(ISBLANK(A326),"",IF(AND(ISBLANK(B326),ISBLANK(E326),ISBLANK(F326)),"",IF(AND(ISBLANK(B326),ISBLANK(E326),NOT(ISBLANK(F326))),_xlfn._xlws.FILTER('Rot.Out'!L:L,'Rot.Out'!B:B=EnterData!F326),IF(AND(ISBLANK(B326),NOT(ISBLANK(E326))),_xlfn._xlws.FILTER(Int.Out!AA:AA,Int.Out!B:B=E326),_xlfn._xlws.FILTER(Make.Trt!D:D,Make.Trt!C:C=B326))))),"")</f>
        <v/>
      </c>
      <c r="D326" s="636"/>
      <c r="E326" s="636"/>
      <c r="F326" s="218"/>
      <c r="G326" s="218"/>
      <c r="H326" s="218"/>
      <c r="I326" s="619" t="s">
        <v>109</v>
      </c>
      <c r="J326" s="619" t="s">
        <v>109</v>
      </c>
      <c r="K326" s="652"/>
      <c r="L326" s="329"/>
      <c r="M326" s="7"/>
      <c r="N326" s="434" t="str">
        <f>IF(OR(ISBLANK($A326),ISBLANK($G326)),"",IFERROR(IF(INDEX(Times!N:N,MATCH(CONCATENATE($G326,$A326),Times!$S:$S,0))=0,"",INDEX(Times!N:N,MATCH(CONCATENATE($G326,$A326),Times!$S:$S,0))),""))</f>
        <v/>
      </c>
      <c r="O326" s="434" t="str">
        <f>IF(OR(ISBLANK($A326),ISBLANK($G326)),"",IFERROR(IF(INDEX(Times!O:O,MATCH(CONCATENATE($G326,$A326),Times!$S:$S,0))=0,"",INDEX(Times!O:O,MATCH(CONCATENATE($G326,$A326),Times!$S:$S,0))),""))</f>
        <v/>
      </c>
      <c r="P326" s="434" t="str">
        <f>IF(OR(ISBLANK($A326),ISBLANK($G326)),"",IFERROR(IF(INDEX(Times!P:P,MATCH(CONCATENATE($G326,$A326),Times!$S:$S,0))=0,"",INDEX(Times!P:P,MATCH(CONCATENATE($G326,$A326),Times!$S:$S,0))),""))</f>
        <v/>
      </c>
      <c r="Q326" s="434" t="str">
        <f>IF(OR(ISBLANK($A326),ISBLANK($G326)),"",IFERROR(IF(INDEX(Times!Q:Q,MATCH(CONCATENATE($G326,$A326),Times!$S:$S,0))=0,"",INDEX(Times!Q:Q,MATCH(CONCATENATE($G326,$A326),Times!$S:$S,0))),""))</f>
        <v/>
      </c>
      <c r="R326" s="218" t="str">
        <f>IF(OR(ISBLANK($A326),ISBLANK($G326)),"",IFERROR(IF(INDEX(Times!R:R,MATCH(CONCATENATE($G326,$A326),Times!$S:$S,0))=0,"",INDEX(Times!R:R,MATCH(CONCATENATE($G326,$A326),Times!$S:$S,0))),""))</f>
        <v/>
      </c>
      <c r="S326" s="645"/>
      <c r="T326" s="645"/>
      <c r="U326" s="218"/>
      <c r="V326" s="329"/>
      <c r="W326" s="329"/>
      <c r="X326" s="329"/>
      <c r="Y326" s="329"/>
      <c r="Z326" s="329"/>
      <c r="AA326" s="329"/>
      <c r="AB326" s="329"/>
      <c r="AC326" s="7"/>
      <c r="AD326" s="7"/>
      <c r="AE326" s="7"/>
      <c r="AF326" s="7"/>
      <c r="AG326" s="7"/>
      <c r="AH326" s="7"/>
      <c r="AI326" s="7"/>
      <c r="AJ326" s="7"/>
      <c r="AK326" s="7"/>
    </row>
    <row r="327" spans="1:37" x14ac:dyDescent="0.5">
      <c r="A327" s="218"/>
      <c r="B327" s="634"/>
      <c r="C327" s="647" t="str" cm="1">
        <f t="array" ref="C327">IFERROR(IF(ISBLANK(A327),"",IF(AND(ISBLANK(B327),ISBLANK(E327),ISBLANK(F327)),"",IF(AND(ISBLANK(B327),ISBLANK(E327),NOT(ISBLANK(F327))),_xlfn._xlws.FILTER('Rot.Out'!L:L,'Rot.Out'!B:B=EnterData!F327),IF(AND(ISBLANK(B327),NOT(ISBLANK(E327))),_xlfn._xlws.FILTER(Int.Out!AA:AA,Int.Out!B:B=E327),_xlfn._xlws.FILTER(Make.Trt!D:D,Make.Trt!C:C=B327))))),"")</f>
        <v/>
      </c>
      <c r="D327" s="636"/>
      <c r="E327" s="636"/>
      <c r="F327" s="218"/>
      <c r="G327" s="218"/>
      <c r="H327" s="218"/>
      <c r="I327" s="619" t="s">
        <v>109</v>
      </c>
      <c r="J327" s="619" t="s">
        <v>109</v>
      </c>
      <c r="K327" s="652"/>
      <c r="L327" s="329"/>
      <c r="M327" s="7"/>
      <c r="N327" s="434" t="str">
        <f>IF(OR(ISBLANK($A327),ISBLANK($G327)),"",IFERROR(IF(INDEX(Times!N:N,MATCH(CONCATENATE($G327,$A327),Times!$S:$S,0))=0,"",INDEX(Times!N:N,MATCH(CONCATENATE($G327,$A327),Times!$S:$S,0))),""))</f>
        <v/>
      </c>
      <c r="O327" s="434" t="str">
        <f>IF(OR(ISBLANK($A327),ISBLANK($G327)),"",IFERROR(IF(INDEX(Times!O:O,MATCH(CONCATENATE($G327,$A327),Times!$S:$S,0))=0,"",INDEX(Times!O:O,MATCH(CONCATENATE($G327,$A327),Times!$S:$S,0))),""))</f>
        <v/>
      </c>
      <c r="P327" s="434" t="str">
        <f>IF(OR(ISBLANK($A327),ISBLANK($G327)),"",IFERROR(IF(INDEX(Times!P:P,MATCH(CONCATENATE($G327,$A327),Times!$S:$S,0))=0,"",INDEX(Times!P:P,MATCH(CONCATENATE($G327,$A327),Times!$S:$S,0))),""))</f>
        <v/>
      </c>
      <c r="Q327" s="434" t="str">
        <f>IF(OR(ISBLANK($A327),ISBLANK($G327)),"",IFERROR(IF(INDEX(Times!Q:Q,MATCH(CONCATENATE($G327,$A327),Times!$S:$S,0))=0,"",INDEX(Times!Q:Q,MATCH(CONCATENATE($G327,$A327),Times!$S:$S,0))),""))</f>
        <v/>
      </c>
      <c r="R327" s="218" t="str">
        <f>IF(OR(ISBLANK($A327),ISBLANK($G327)),"",IFERROR(IF(INDEX(Times!R:R,MATCH(CONCATENATE($G327,$A327),Times!$S:$S,0))=0,"",INDEX(Times!R:R,MATCH(CONCATENATE($G327,$A327),Times!$S:$S,0))),""))</f>
        <v/>
      </c>
      <c r="S327" s="645"/>
      <c r="T327" s="645"/>
      <c r="U327" s="218"/>
      <c r="V327" s="329"/>
      <c r="W327" s="329"/>
      <c r="X327" s="329"/>
      <c r="Y327" s="329"/>
      <c r="Z327" s="329"/>
      <c r="AA327" s="329"/>
      <c r="AB327" s="329"/>
      <c r="AC327" s="7"/>
      <c r="AD327" s="7"/>
      <c r="AE327" s="7"/>
      <c r="AF327" s="7"/>
      <c r="AG327" s="7"/>
      <c r="AH327" s="7"/>
      <c r="AI327" s="7"/>
      <c r="AJ327" s="7"/>
      <c r="AK327" s="7"/>
    </row>
    <row r="328" spans="1:37" x14ac:dyDescent="0.5">
      <c r="A328" s="218"/>
      <c r="B328" s="634"/>
      <c r="C328" s="647" t="str" cm="1">
        <f t="array" ref="C328">IFERROR(IF(ISBLANK(A328),"",IF(AND(ISBLANK(B328),ISBLANK(E328),ISBLANK(F328)),"",IF(AND(ISBLANK(B328),ISBLANK(E328),NOT(ISBLANK(F328))),_xlfn._xlws.FILTER('Rot.Out'!L:L,'Rot.Out'!B:B=EnterData!F328),IF(AND(ISBLANK(B328),NOT(ISBLANK(E328))),_xlfn._xlws.FILTER(Int.Out!AA:AA,Int.Out!B:B=E328),_xlfn._xlws.FILTER(Make.Trt!D:D,Make.Trt!C:C=B328))))),"")</f>
        <v/>
      </c>
      <c r="D328" s="636"/>
      <c r="E328" s="636"/>
      <c r="F328" s="218"/>
      <c r="G328" s="218"/>
      <c r="H328" s="218"/>
      <c r="I328" s="619" t="s">
        <v>109</v>
      </c>
      <c r="J328" s="619" t="s">
        <v>109</v>
      </c>
      <c r="K328" s="652"/>
      <c r="L328" s="329"/>
      <c r="M328" s="7"/>
      <c r="N328" s="434" t="str">
        <f>IF(OR(ISBLANK($A328),ISBLANK($G328)),"",IFERROR(IF(INDEX(Times!N:N,MATCH(CONCATENATE($G328,$A328),Times!$S:$S,0))=0,"",INDEX(Times!N:N,MATCH(CONCATENATE($G328,$A328),Times!$S:$S,0))),""))</f>
        <v/>
      </c>
      <c r="O328" s="434" t="str">
        <f>IF(OR(ISBLANK($A328),ISBLANK($G328)),"",IFERROR(IF(INDEX(Times!O:O,MATCH(CONCATENATE($G328,$A328),Times!$S:$S,0))=0,"",INDEX(Times!O:O,MATCH(CONCATENATE($G328,$A328),Times!$S:$S,0))),""))</f>
        <v/>
      </c>
      <c r="P328" s="434" t="str">
        <f>IF(OR(ISBLANK($A328),ISBLANK($G328)),"",IFERROR(IF(INDEX(Times!P:P,MATCH(CONCATENATE($G328,$A328),Times!$S:$S,0))=0,"",INDEX(Times!P:P,MATCH(CONCATENATE($G328,$A328),Times!$S:$S,0))),""))</f>
        <v/>
      </c>
      <c r="Q328" s="434" t="str">
        <f>IF(OR(ISBLANK($A328),ISBLANK($G328)),"",IFERROR(IF(INDEX(Times!Q:Q,MATCH(CONCATENATE($G328,$A328),Times!$S:$S,0))=0,"",INDEX(Times!Q:Q,MATCH(CONCATENATE($G328,$A328),Times!$S:$S,0))),""))</f>
        <v/>
      </c>
      <c r="R328" s="218" t="str">
        <f>IF(OR(ISBLANK($A328),ISBLANK($G328)),"",IFERROR(IF(INDEX(Times!R:R,MATCH(CONCATENATE($G328,$A328),Times!$S:$S,0))=0,"",INDEX(Times!R:R,MATCH(CONCATENATE($G328,$A328),Times!$S:$S,0))),""))</f>
        <v/>
      </c>
      <c r="S328" s="645"/>
      <c r="T328" s="645"/>
      <c r="U328" s="218"/>
      <c r="V328" s="329"/>
      <c r="W328" s="329"/>
      <c r="X328" s="329"/>
      <c r="Y328" s="329"/>
      <c r="Z328" s="329"/>
      <c r="AA328" s="329"/>
      <c r="AB328" s="329"/>
      <c r="AC328" s="7"/>
      <c r="AD328" s="7"/>
      <c r="AE328" s="7"/>
      <c r="AF328" s="7"/>
      <c r="AG328" s="7"/>
      <c r="AH328" s="7"/>
      <c r="AI328" s="7"/>
      <c r="AJ328" s="7"/>
      <c r="AK328" s="7"/>
    </row>
    <row r="329" spans="1:37" x14ac:dyDescent="0.5">
      <c r="A329" s="218"/>
      <c r="B329" s="634"/>
      <c r="C329" s="647" t="str" cm="1">
        <f t="array" ref="C329">IFERROR(IF(ISBLANK(A329),"",IF(AND(ISBLANK(B329),ISBLANK(E329),ISBLANK(F329)),"",IF(AND(ISBLANK(B329),ISBLANK(E329),NOT(ISBLANK(F329))),_xlfn._xlws.FILTER('Rot.Out'!L:L,'Rot.Out'!B:B=EnterData!F329),IF(AND(ISBLANK(B329),NOT(ISBLANK(E329))),_xlfn._xlws.FILTER(Int.Out!AA:AA,Int.Out!B:B=E329),_xlfn._xlws.FILTER(Make.Trt!D:D,Make.Trt!C:C=B329))))),"")</f>
        <v/>
      </c>
      <c r="D329" s="636"/>
      <c r="E329" s="636"/>
      <c r="F329" s="218"/>
      <c r="G329" s="218"/>
      <c r="H329" s="218"/>
      <c r="I329" s="619" t="s">
        <v>109</v>
      </c>
      <c r="J329" s="619" t="s">
        <v>109</v>
      </c>
      <c r="K329" s="652"/>
      <c r="L329" s="329"/>
      <c r="M329" s="7"/>
      <c r="N329" s="434" t="str">
        <f>IF(OR(ISBLANK($A329),ISBLANK($G329)),"",IFERROR(IF(INDEX(Times!N:N,MATCH(CONCATENATE($G329,$A329),Times!$S:$S,0))=0,"",INDEX(Times!N:N,MATCH(CONCATENATE($G329,$A329),Times!$S:$S,0))),""))</f>
        <v/>
      </c>
      <c r="O329" s="434" t="str">
        <f>IF(OR(ISBLANK($A329),ISBLANK($G329)),"",IFERROR(IF(INDEX(Times!O:O,MATCH(CONCATENATE($G329,$A329),Times!$S:$S,0))=0,"",INDEX(Times!O:O,MATCH(CONCATENATE($G329,$A329),Times!$S:$S,0))),""))</f>
        <v/>
      </c>
      <c r="P329" s="434" t="str">
        <f>IF(OR(ISBLANK($A329),ISBLANK($G329)),"",IFERROR(IF(INDEX(Times!P:P,MATCH(CONCATENATE($G329,$A329),Times!$S:$S,0))=0,"",INDEX(Times!P:P,MATCH(CONCATENATE($G329,$A329),Times!$S:$S,0))),""))</f>
        <v/>
      </c>
      <c r="Q329" s="434" t="str">
        <f>IF(OR(ISBLANK($A329),ISBLANK($G329)),"",IFERROR(IF(INDEX(Times!Q:Q,MATCH(CONCATENATE($G329,$A329),Times!$S:$S,0))=0,"",INDEX(Times!Q:Q,MATCH(CONCATENATE($G329,$A329),Times!$S:$S,0))),""))</f>
        <v/>
      </c>
      <c r="R329" s="218" t="str">
        <f>IF(OR(ISBLANK($A329),ISBLANK($G329)),"",IFERROR(IF(INDEX(Times!R:R,MATCH(CONCATENATE($G329,$A329),Times!$S:$S,0))=0,"",INDEX(Times!R:R,MATCH(CONCATENATE($G329,$A329),Times!$S:$S,0))),""))</f>
        <v/>
      </c>
      <c r="S329" s="645"/>
      <c r="T329" s="645"/>
      <c r="U329" s="218"/>
      <c r="V329" s="329"/>
      <c r="W329" s="329"/>
      <c r="X329" s="329"/>
      <c r="Y329" s="329"/>
      <c r="Z329" s="329"/>
      <c r="AA329" s="329"/>
      <c r="AB329" s="329"/>
      <c r="AC329" s="7"/>
      <c r="AD329" s="7"/>
      <c r="AE329" s="7"/>
      <c r="AF329" s="7"/>
      <c r="AG329" s="7"/>
      <c r="AH329" s="7"/>
      <c r="AI329" s="7"/>
      <c r="AJ329" s="7"/>
      <c r="AK329" s="7"/>
    </row>
    <row r="330" spans="1:37" x14ac:dyDescent="0.5">
      <c r="A330" s="218"/>
      <c r="B330" s="634"/>
      <c r="C330" s="647" t="str" cm="1">
        <f t="array" ref="C330">IFERROR(IF(ISBLANK(A330),"",IF(AND(ISBLANK(B330),ISBLANK(E330),ISBLANK(F330)),"",IF(AND(ISBLANK(B330),ISBLANK(E330),NOT(ISBLANK(F330))),_xlfn._xlws.FILTER('Rot.Out'!L:L,'Rot.Out'!B:B=EnterData!F330),IF(AND(ISBLANK(B330),NOT(ISBLANK(E330))),_xlfn._xlws.FILTER(Int.Out!AA:AA,Int.Out!B:B=E330),_xlfn._xlws.FILTER(Make.Trt!D:D,Make.Trt!C:C=B330))))),"")</f>
        <v/>
      </c>
      <c r="D330" s="636"/>
      <c r="E330" s="636"/>
      <c r="F330" s="218"/>
      <c r="G330" s="218"/>
      <c r="H330" s="218"/>
      <c r="I330" s="619" t="s">
        <v>109</v>
      </c>
      <c r="J330" s="619" t="s">
        <v>109</v>
      </c>
      <c r="K330" s="652"/>
      <c r="L330" s="329"/>
      <c r="M330" s="7"/>
      <c r="N330" s="434" t="str">
        <f>IF(OR(ISBLANK($A330),ISBLANK($G330)),"",IFERROR(IF(INDEX(Times!N:N,MATCH(CONCATENATE($G330,$A330),Times!$S:$S,0))=0,"",INDEX(Times!N:N,MATCH(CONCATENATE($G330,$A330),Times!$S:$S,0))),""))</f>
        <v/>
      </c>
      <c r="O330" s="434" t="str">
        <f>IF(OR(ISBLANK($A330),ISBLANK($G330)),"",IFERROR(IF(INDEX(Times!O:O,MATCH(CONCATENATE($G330,$A330),Times!$S:$S,0))=0,"",INDEX(Times!O:O,MATCH(CONCATENATE($G330,$A330),Times!$S:$S,0))),""))</f>
        <v/>
      </c>
      <c r="P330" s="434" t="str">
        <f>IF(OR(ISBLANK($A330),ISBLANK($G330)),"",IFERROR(IF(INDEX(Times!P:P,MATCH(CONCATENATE($G330,$A330),Times!$S:$S,0))=0,"",INDEX(Times!P:P,MATCH(CONCATENATE($G330,$A330),Times!$S:$S,0))),""))</f>
        <v/>
      </c>
      <c r="Q330" s="434" t="str">
        <f>IF(OR(ISBLANK($A330),ISBLANK($G330)),"",IFERROR(IF(INDEX(Times!Q:Q,MATCH(CONCATENATE($G330,$A330),Times!$S:$S,0))=0,"",INDEX(Times!Q:Q,MATCH(CONCATENATE($G330,$A330),Times!$S:$S,0))),""))</f>
        <v/>
      </c>
      <c r="R330" s="218" t="str">
        <f>IF(OR(ISBLANK($A330),ISBLANK($G330)),"",IFERROR(IF(INDEX(Times!R:R,MATCH(CONCATENATE($G330,$A330),Times!$S:$S,0))=0,"",INDEX(Times!R:R,MATCH(CONCATENATE($G330,$A330),Times!$S:$S,0))),""))</f>
        <v/>
      </c>
      <c r="S330" s="645"/>
      <c r="T330" s="645"/>
      <c r="U330" s="218"/>
      <c r="V330" s="329"/>
      <c r="W330" s="329"/>
      <c r="X330" s="329"/>
      <c r="Y330" s="329"/>
      <c r="Z330" s="329"/>
      <c r="AA330" s="329"/>
      <c r="AB330" s="329"/>
      <c r="AC330" s="7"/>
      <c r="AD330" s="7"/>
      <c r="AE330" s="7"/>
      <c r="AF330" s="7"/>
      <c r="AG330" s="7"/>
      <c r="AH330" s="7"/>
      <c r="AI330" s="7"/>
      <c r="AJ330" s="7"/>
      <c r="AK330" s="7"/>
    </row>
    <row r="331" spans="1:37" x14ac:dyDescent="0.5">
      <c r="A331" s="218"/>
      <c r="B331" s="634"/>
      <c r="C331" s="647" t="str" cm="1">
        <f t="array" ref="C331">IFERROR(IF(ISBLANK(A331),"",IF(AND(ISBLANK(B331),ISBLANK(E331),ISBLANK(F331)),"",IF(AND(ISBLANK(B331),ISBLANK(E331),NOT(ISBLANK(F331))),_xlfn._xlws.FILTER('Rot.Out'!L:L,'Rot.Out'!B:B=EnterData!F331),IF(AND(ISBLANK(B331),NOT(ISBLANK(E331))),_xlfn._xlws.FILTER(Int.Out!AA:AA,Int.Out!B:B=E331),_xlfn._xlws.FILTER(Make.Trt!D:D,Make.Trt!C:C=B331))))),"")</f>
        <v/>
      </c>
      <c r="D331" s="636"/>
      <c r="E331" s="636"/>
      <c r="F331" s="218"/>
      <c r="G331" s="218"/>
      <c r="H331" s="218"/>
      <c r="I331" s="619" t="s">
        <v>109</v>
      </c>
      <c r="J331" s="619" t="s">
        <v>109</v>
      </c>
      <c r="K331" s="652"/>
      <c r="L331" s="329"/>
      <c r="M331" s="7"/>
      <c r="N331" s="434" t="str">
        <f>IF(OR(ISBLANK($A331),ISBLANK($G331)),"",IFERROR(IF(INDEX(Times!N:N,MATCH(CONCATENATE($G331,$A331),Times!$S:$S,0))=0,"",INDEX(Times!N:N,MATCH(CONCATENATE($G331,$A331),Times!$S:$S,0))),""))</f>
        <v/>
      </c>
      <c r="O331" s="434" t="str">
        <f>IF(OR(ISBLANK($A331),ISBLANK($G331)),"",IFERROR(IF(INDEX(Times!O:O,MATCH(CONCATENATE($G331,$A331),Times!$S:$S,0))=0,"",INDEX(Times!O:O,MATCH(CONCATENATE($G331,$A331),Times!$S:$S,0))),""))</f>
        <v/>
      </c>
      <c r="P331" s="434" t="str">
        <f>IF(OR(ISBLANK($A331),ISBLANK($G331)),"",IFERROR(IF(INDEX(Times!P:P,MATCH(CONCATENATE($G331,$A331),Times!$S:$S,0))=0,"",INDEX(Times!P:P,MATCH(CONCATENATE($G331,$A331),Times!$S:$S,0))),""))</f>
        <v/>
      </c>
      <c r="Q331" s="434" t="str">
        <f>IF(OR(ISBLANK($A331),ISBLANK($G331)),"",IFERROR(IF(INDEX(Times!Q:Q,MATCH(CONCATENATE($G331,$A331),Times!$S:$S,0))=0,"",INDEX(Times!Q:Q,MATCH(CONCATENATE($G331,$A331),Times!$S:$S,0))),""))</f>
        <v/>
      </c>
      <c r="R331" s="218" t="str">
        <f>IF(OR(ISBLANK($A331),ISBLANK($G331)),"",IFERROR(IF(INDEX(Times!R:R,MATCH(CONCATENATE($G331,$A331),Times!$S:$S,0))=0,"",INDEX(Times!R:R,MATCH(CONCATENATE($G331,$A331),Times!$S:$S,0))),""))</f>
        <v/>
      </c>
      <c r="S331" s="645"/>
      <c r="T331" s="645"/>
      <c r="U331" s="218"/>
      <c r="V331" s="329"/>
      <c r="W331" s="329"/>
      <c r="X331" s="329"/>
      <c r="Y331" s="329"/>
      <c r="Z331" s="329"/>
      <c r="AA331" s="329"/>
      <c r="AB331" s="329"/>
      <c r="AC331" s="7"/>
      <c r="AD331" s="7"/>
      <c r="AE331" s="7"/>
      <c r="AF331" s="7"/>
      <c r="AG331" s="7"/>
      <c r="AH331" s="7"/>
      <c r="AI331" s="7"/>
      <c r="AJ331" s="7"/>
      <c r="AK331" s="7"/>
    </row>
    <row r="332" spans="1:37" x14ac:dyDescent="0.5">
      <c r="A332" s="218"/>
      <c r="B332" s="634"/>
      <c r="C332" s="647" t="str" cm="1">
        <f t="array" ref="C332">IFERROR(IF(ISBLANK(A332),"",IF(AND(ISBLANK(B332),ISBLANK(E332),ISBLANK(F332)),"",IF(AND(ISBLANK(B332),ISBLANK(E332),NOT(ISBLANK(F332))),_xlfn._xlws.FILTER('Rot.Out'!L:L,'Rot.Out'!B:B=EnterData!F332),IF(AND(ISBLANK(B332),NOT(ISBLANK(E332))),_xlfn._xlws.FILTER(Int.Out!AA:AA,Int.Out!B:B=E332),_xlfn._xlws.FILTER(Make.Trt!D:D,Make.Trt!C:C=B332))))),"")</f>
        <v/>
      </c>
      <c r="D332" s="636"/>
      <c r="E332" s="636"/>
      <c r="F332" s="218"/>
      <c r="G332" s="218"/>
      <c r="H332" s="218"/>
      <c r="I332" s="619" t="s">
        <v>109</v>
      </c>
      <c r="J332" s="619" t="s">
        <v>109</v>
      </c>
      <c r="K332" s="652"/>
      <c r="L332" s="329"/>
      <c r="M332" s="7"/>
      <c r="N332" s="434" t="str">
        <f>IF(OR(ISBLANK($A332),ISBLANK($G332)),"",IFERROR(IF(INDEX(Times!N:N,MATCH(CONCATENATE($G332,$A332),Times!$S:$S,0))=0,"",INDEX(Times!N:N,MATCH(CONCATENATE($G332,$A332),Times!$S:$S,0))),""))</f>
        <v/>
      </c>
      <c r="O332" s="434" t="str">
        <f>IF(OR(ISBLANK($A332),ISBLANK($G332)),"",IFERROR(IF(INDEX(Times!O:O,MATCH(CONCATENATE($G332,$A332),Times!$S:$S,0))=0,"",INDEX(Times!O:O,MATCH(CONCATENATE($G332,$A332),Times!$S:$S,0))),""))</f>
        <v/>
      </c>
      <c r="P332" s="434" t="str">
        <f>IF(OR(ISBLANK($A332),ISBLANK($G332)),"",IFERROR(IF(INDEX(Times!P:P,MATCH(CONCATENATE($G332,$A332),Times!$S:$S,0))=0,"",INDEX(Times!P:P,MATCH(CONCATENATE($G332,$A332),Times!$S:$S,0))),""))</f>
        <v/>
      </c>
      <c r="Q332" s="434" t="str">
        <f>IF(OR(ISBLANK($A332),ISBLANK($G332)),"",IFERROR(IF(INDEX(Times!Q:Q,MATCH(CONCATENATE($G332,$A332),Times!$S:$S,0))=0,"",INDEX(Times!Q:Q,MATCH(CONCATENATE($G332,$A332),Times!$S:$S,0))),""))</f>
        <v/>
      </c>
      <c r="R332" s="218" t="str">
        <f>IF(OR(ISBLANK($A332),ISBLANK($G332)),"",IFERROR(IF(INDEX(Times!R:R,MATCH(CONCATENATE($G332,$A332),Times!$S:$S,0))=0,"",INDEX(Times!R:R,MATCH(CONCATENATE($G332,$A332),Times!$S:$S,0))),""))</f>
        <v/>
      </c>
      <c r="S332" s="645"/>
      <c r="T332" s="645"/>
      <c r="U332" s="218"/>
      <c r="V332" s="329"/>
      <c r="W332" s="329"/>
      <c r="X332" s="329"/>
      <c r="Y332" s="329"/>
      <c r="Z332" s="329"/>
      <c r="AA332" s="329"/>
      <c r="AB332" s="329"/>
      <c r="AC332" s="7"/>
      <c r="AD332" s="7"/>
      <c r="AE332" s="7"/>
      <c r="AF332" s="7"/>
      <c r="AG332" s="7"/>
      <c r="AH332" s="7"/>
      <c r="AI332" s="7"/>
      <c r="AJ332" s="7"/>
      <c r="AK332" s="7"/>
    </row>
    <row r="333" spans="1:37" x14ac:dyDescent="0.5">
      <c r="A333" s="218"/>
      <c r="B333" s="634"/>
      <c r="C333" s="647" t="str" cm="1">
        <f t="array" ref="C333">IFERROR(IF(ISBLANK(A333),"",IF(AND(ISBLANK(B333),ISBLANK(E333),ISBLANK(F333)),"",IF(AND(ISBLANK(B333),ISBLANK(E333),NOT(ISBLANK(F333))),_xlfn._xlws.FILTER('Rot.Out'!L:L,'Rot.Out'!B:B=EnterData!F333),IF(AND(ISBLANK(B333),NOT(ISBLANK(E333))),_xlfn._xlws.FILTER(Int.Out!AA:AA,Int.Out!B:B=E333),_xlfn._xlws.FILTER(Make.Trt!D:D,Make.Trt!C:C=B333))))),"")</f>
        <v/>
      </c>
      <c r="D333" s="636"/>
      <c r="E333" s="636"/>
      <c r="F333" s="218"/>
      <c r="G333" s="218"/>
      <c r="H333" s="218"/>
      <c r="I333" s="619" t="s">
        <v>109</v>
      </c>
      <c r="J333" s="619" t="s">
        <v>109</v>
      </c>
      <c r="K333" s="652"/>
      <c r="L333" s="329"/>
      <c r="M333" s="7"/>
      <c r="N333" s="434" t="str">
        <f>IF(OR(ISBLANK($A333),ISBLANK($G333)),"",IFERROR(IF(INDEX(Times!N:N,MATCH(CONCATENATE($G333,$A333),Times!$S:$S,0))=0,"",INDEX(Times!N:N,MATCH(CONCATENATE($G333,$A333),Times!$S:$S,0))),""))</f>
        <v/>
      </c>
      <c r="O333" s="434" t="str">
        <f>IF(OR(ISBLANK($A333),ISBLANK($G333)),"",IFERROR(IF(INDEX(Times!O:O,MATCH(CONCATENATE($G333,$A333),Times!$S:$S,0))=0,"",INDEX(Times!O:O,MATCH(CONCATENATE($G333,$A333),Times!$S:$S,0))),""))</f>
        <v/>
      </c>
      <c r="P333" s="434" t="str">
        <f>IF(OR(ISBLANK($A333),ISBLANK($G333)),"",IFERROR(IF(INDEX(Times!P:P,MATCH(CONCATENATE($G333,$A333),Times!$S:$S,0))=0,"",INDEX(Times!P:P,MATCH(CONCATENATE($G333,$A333),Times!$S:$S,0))),""))</f>
        <v/>
      </c>
      <c r="Q333" s="434" t="str">
        <f>IF(OR(ISBLANK($A333),ISBLANK($G333)),"",IFERROR(IF(INDEX(Times!Q:Q,MATCH(CONCATENATE($G333,$A333),Times!$S:$S,0))=0,"",INDEX(Times!Q:Q,MATCH(CONCATENATE($G333,$A333),Times!$S:$S,0))),""))</f>
        <v/>
      </c>
      <c r="R333" s="218" t="str">
        <f>IF(OR(ISBLANK($A333),ISBLANK($G333)),"",IFERROR(IF(INDEX(Times!R:R,MATCH(CONCATENATE($G333,$A333),Times!$S:$S,0))=0,"",INDEX(Times!R:R,MATCH(CONCATENATE($G333,$A333),Times!$S:$S,0))),""))</f>
        <v/>
      </c>
      <c r="S333" s="645"/>
      <c r="T333" s="645"/>
      <c r="U333" s="218"/>
      <c r="V333" s="329"/>
      <c r="W333" s="329"/>
      <c r="X333" s="329"/>
      <c r="Y333" s="329"/>
      <c r="Z333" s="329"/>
      <c r="AA333" s="329"/>
      <c r="AB333" s="329"/>
      <c r="AC333" s="7"/>
      <c r="AD333" s="7"/>
      <c r="AE333" s="7"/>
      <c r="AF333" s="7"/>
      <c r="AG333" s="7"/>
      <c r="AH333" s="7"/>
      <c r="AI333" s="7"/>
      <c r="AJ333" s="7"/>
      <c r="AK333" s="7"/>
    </row>
    <row r="334" spans="1:37" x14ac:dyDescent="0.5">
      <c r="A334" s="218"/>
      <c r="B334" s="634"/>
      <c r="C334" s="647" t="str" cm="1">
        <f t="array" ref="C334">IFERROR(IF(ISBLANK(A334),"",IF(AND(ISBLANK(B334),ISBLANK(E334),ISBLANK(F334)),"",IF(AND(ISBLANK(B334),ISBLANK(E334),NOT(ISBLANK(F334))),_xlfn._xlws.FILTER('Rot.Out'!L:L,'Rot.Out'!B:B=EnterData!F334),IF(AND(ISBLANK(B334),NOT(ISBLANK(E334))),_xlfn._xlws.FILTER(Int.Out!AA:AA,Int.Out!B:B=E334),_xlfn._xlws.FILTER(Make.Trt!D:D,Make.Trt!C:C=B334))))),"")</f>
        <v/>
      </c>
      <c r="D334" s="636"/>
      <c r="E334" s="636"/>
      <c r="F334" s="218"/>
      <c r="G334" s="218"/>
      <c r="H334" s="218"/>
      <c r="I334" s="619" t="s">
        <v>109</v>
      </c>
      <c r="J334" s="619" t="s">
        <v>109</v>
      </c>
      <c r="K334" s="652"/>
      <c r="L334" s="329"/>
      <c r="M334" s="7"/>
      <c r="N334" s="434" t="str">
        <f>IF(OR(ISBLANK($A334),ISBLANK($G334)),"",IFERROR(IF(INDEX(Times!N:N,MATCH(CONCATENATE($G334,$A334),Times!$S:$S,0))=0,"",INDEX(Times!N:N,MATCH(CONCATENATE($G334,$A334),Times!$S:$S,0))),""))</f>
        <v/>
      </c>
      <c r="O334" s="434" t="str">
        <f>IF(OR(ISBLANK($A334),ISBLANK($G334)),"",IFERROR(IF(INDEX(Times!O:O,MATCH(CONCATENATE($G334,$A334),Times!$S:$S,0))=0,"",INDEX(Times!O:O,MATCH(CONCATENATE($G334,$A334),Times!$S:$S,0))),""))</f>
        <v/>
      </c>
      <c r="P334" s="434" t="str">
        <f>IF(OR(ISBLANK($A334),ISBLANK($G334)),"",IFERROR(IF(INDEX(Times!P:P,MATCH(CONCATENATE($G334,$A334),Times!$S:$S,0))=0,"",INDEX(Times!P:P,MATCH(CONCATENATE($G334,$A334),Times!$S:$S,0))),""))</f>
        <v/>
      </c>
      <c r="Q334" s="434" t="str">
        <f>IF(OR(ISBLANK($A334),ISBLANK($G334)),"",IFERROR(IF(INDEX(Times!Q:Q,MATCH(CONCATENATE($G334,$A334),Times!$S:$S,0))=0,"",INDEX(Times!Q:Q,MATCH(CONCATENATE($G334,$A334),Times!$S:$S,0))),""))</f>
        <v/>
      </c>
      <c r="R334" s="218" t="str">
        <f>IF(OR(ISBLANK($A334),ISBLANK($G334)),"",IFERROR(IF(INDEX(Times!R:R,MATCH(CONCATENATE($G334,$A334),Times!$S:$S,0))=0,"",INDEX(Times!R:R,MATCH(CONCATENATE($G334,$A334),Times!$S:$S,0))),""))</f>
        <v/>
      </c>
      <c r="S334" s="645"/>
      <c r="T334" s="645"/>
      <c r="U334" s="218"/>
      <c r="V334" s="329"/>
      <c r="W334" s="329"/>
      <c r="X334" s="329"/>
      <c r="Y334" s="329"/>
      <c r="Z334" s="329"/>
      <c r="AA334" s="329"/>
      <c r="AB334" s="329"/>
      <c r="AC334" s="7"/>
      <c r="AD334" s="7"/>
      <c r="AE334" s="7"/>
      <c r="AF334" s="7"/>
      <c r="AG334" s="7"/>
      <c r="AH334" s="7"/>
      <c r="AI334" s="7"/>
      <c r="AJ334" s="7"/>
      <c r="AK334" s="7"/>
    </row>
    <row r="335" spans="1:37" x14ac:dyDescent="0.5">
      <c r="A335" s="218"/>
      <c r="B335" s="634"/>
      <c r="C335" s="647" t="str" cm="1">
        <f t="array" ref="C335">IFERROR(IF(ISBLANK(A335),"",IF(AND(ISBLANK(B335),ISBLANK(E335),ISBLANK(F335)),"",IF(AND(ISBLANK(B335),ISBLANK(E335),NOT(ISBLANK(F335))),_xlfn._xlws.FILTER('Rot.Out'!L:L,'Rot.Out'!B:B=EnterData!F335),IF(AND(ISBLANK(B335),NOT(ISBLANK(E335))),_xlfn._xlws.FILTER(Int.Out!AA:AA,Int.Out!B:B=E335),_xlfn._xlws.FILTER(Make.Trt!D:D,Make.Trt!C:C=B335))))),"")</f>
        <v/>
      </c>
      <c r="D335" s="636"/>
      <c r="E335" s="636"/>
      <c r="F335" s="218"/>
      <c r="G335" s="218"/>
      <c r="H335" s="218"/>
      <c r="I335" s="619" t="s">
        <v>109</v>
      </c>
      <c r="J335" s="619" t="s">
        <v>109</v>
      </c>
      <c r="K335" s="652"/>
      <c r="L335" s="329"/>
      <c r="M335" s="7"/>
      <c r="N335" s="434" t="str">
        <f>IF(OR(ISBLANK($A335),ISBLANK($G335)),"",IFERROR(IF(INDEX(Times!N:N,MATCH(CONCATENATE($G335,$A335),Times!$S:$S,0))=0,"",INDEX(Times!N:N,MATCH(CONCATENATE($G335,$A335),Times!$S:$S,0))),""))</f>
        <v/>
      </c>
      <c r="O335" s="434" t="str">
        <f>IF(OR(ISBLANK($A335),ISBLANK($G335)),"",IFERROR(IF(INDEX(Times!O:O,MATCH(CONCATENATE($G335,$A335),Times!$S:$S,0))=0,"",INDEX(Times!O:O,MATCH(CONCATENATE($G335,$A335),Times!$S:$S,0))),""))</f>
        <v/>
      </c>
      <c r="P335" s="434" t="str">
        <f>IF(OR(ISBLANK($A335),ISBLANK($G335)),"",IFERROR(IF(INDEX(Times!P:P,MATCH(CONCATENATE($G335,$A335),Times!$S:$S,0))=0,"",INDEX(Times!P:P,MATCH(CONCATENATE($G335,$A335),Times!$S:$S,0))),""))</f>
        <v/>
      </c>
      <c r="Q335" s="434" t="str">
        <f>IF(OR(ISBLANK($A335),ISBLANK($G335)),"",IFERROR(IF(INDEX(Times!Q:Q,MATCH(CONCATENATE($G335,$A335),Times!$S:$S,0))=0,"",INDEX(Times!Q:Q,MATCH(CONCATENATE($G335,$A335),Times!$S:$S,0))),""))</f>
        <v/>
      </c>
      <c r="R335" s="218" t="str">
        <f>IF(OR(ISBLANK($A335),ISBLANK($G335)),"",IFERROR(IF(INDEX(Times!R:R,MATCH(CONCATENATE($G335,$A335),Times!$S:$S,0))=0,"",INDEX(Times!R:R,MATCH(CONCATENATE($G335,$A335),Times!$S:$S,0))),""))</f>
        <v/>
      </c>
      <c r="S335" s="645"/>
      <c r="T335" s="645"/>
      <c r="U335" s="218"/>
      <c r="V335" s="329"/>
      <c r="W335" s="329"/>
      <c r="X335" s="329"/>
      <c r="Y335" s="329"/>
      <c r="Z335" s="329"/>
      <c r="AA335" s="329"/>
      <c r="AB335" s="329"/>
      <c r="AC335" s="7"/>
      <c r="AD335" s="7"/>
      <c r="AE335" s="7"/>
      <c r="AF335" s="7"/>
      <c r="AG335" s="7"/>
      <c r="AH335" s="7"/>
      <c r="AI335" s="7"/>
      <c r="AJ335" s="7"/>
      <c r="AK335" s="7"/>
    </row>
    <row r="336" spans="1:37" x14ac:dyDescent="0.5">
      <c r="A336" s="218"/>
      <c r="B336" s="634"/>
      <c r="C336" s="647" t="str" cm="1">
        <f t="array" ref="C336">IFERROR(IF(ISBLANK(A336),"",IF(AND(ISBLANK(B336),ISBLANK(E336),ISBLANK(F336)),"",IF(AND(ISBLANK(B336),ISBLANK(E336),NOT(ISBLANK(F336))),_xlfn._xlws.FILTER('Rot.Out'!L:L,'Rot.Out'!B:B=EnterData!F336),IF(AND(ISBLANK(B336),NOT(ISBLANK(E336))),_xlfn._xlws.FILTER(Int.Out!AA:AA,Int.Out!B:B=E336),_xlfn._xlws.FILTER(Make.Trt!D:D,Make.Trt!C:C=B336))))),"")</f>
        <v/>
      </c>
      <c r="D336" s="636"/>
      <c r="E336" s="636"/>
      <c r="F336" s="218"/>
      <c r="G336" s="218"/>
      <c r="H336" s="218"/>
      <c r="I336" s="619" t="s">
        <v>109</v>
      </c>
      <c r="J336" s="619" t="s">
        <v>109</v>
      </c>
      <c r="K336" s="652"/>
      <c r="L336" s="329"/>
      <c r="M336" s="7"/>
      <c r="N336" s="434" t="str">
        <f>IF(OR(ISBLANK($A336),ISBLANK($G336)),"",IFERROR(IF(INDEX(Times!N:N,MATCH(CONCATENATE($G336,$A336),Times!$S:$S,0))=0,"",INDEX(Times!N:N,MATCH(CONCATENATE($G336,$A336),Times!$S:$S,0))),""))</f>
        <v/>
      </c>
      <c r="O336" s="434" t="str">
        <f>IF(OR(ISBLANK($A336),ISBLANK($G336)),"",IFERROR(IF(INDEX(Times!O:O,MATCH(CONCATENATE($G336,$A336),Times!$S:$S,0))=0,"",INDEX(Times!O:O,MATCH(CONCATENATE($G336,$A336),Times!$S:$S,0))),""))</f>
        <v/>
      </c>
      <c r="P336" s="434" t="str">
        <f>IF(OR(ISBLANK($A336),ISBLANK($G336)),"",IFERROR(IF(INDEX(Times!P:P,MATCH(CONCATENATE($G336,$A336),Times!$S:$S,0))=0,"",INDEX(Times!P:P,MATCH(CONCATENATE($G336,$A336),Times!$S:$S,0))),""))</f>
        <v/>
      </c>
      <c r="Q336" s="434" t="str">
        <f>IF(OR(ISBLANK($A336),ISBLANK($G336)),"",IFERROR(IF(INDEX(Times!Q:Q,MATCH(CONCATENATE($G336,$A336),Times!$S:$S,0))=0,"",INDEX(Times!Q:Q,MATCH(CONCATENATE($G336,$A336),Times!$S:$S,0))),""))</f>
        <v/>
      </c>
      <c r="R336" s="218" t="str">
        <f>IF(OR(ISBLANK($A336),ISBLANK($G336)),"",IFERROR(IF(INDEX(Times!R:R,MATCH(CONCATENATE($G336,$A336),Times!$S:$S,0))=0,"",INDEX(Times!R:R,MATCH(CONCATENATE($G336,$A336),Times!$S:$S,0))),""))</f>
        <v/>
      </c>
      <c r="S336" s="645"/>
      <c r="T336" s="645"/>
      <c r="U336" s="218"/>
      <c r="V336" s="329"/>
      <c r="W336" s="329"/>
      <c r="X336" s="329"/>
      <c r="Y336" s="329"/>
      <c r="Z336" s="329"/>
      <c r="AA336" s="329"/>
      <c r="AB336" s="329"/>
      <c r="AC336" s="7"/>
      <c r="AD336" s="7"/>
      <c r="AE336" s="7"/>
      <c r="AF336" s="7"/>
      <c r="AG336" s="7"/>
      <c r="AH336" s="7"/>
      <c r="AI336" s="7"/>
      <c r="AJ336" s="7"/>
      <c r="AK336" s="7"/>
    </row>
    <row r="337" spans="1:37" x14ac:dyDescent="0.5">
      <c r="A337" s="218"/>
      <c r="B337" s="634"/>
      <c r="C337" s="647" t="str" cm="1">
        <f t="array" ref="C337">IFERROR(IF(ISBLANK(A337),"",IF(AND(ISBLANK(B337),ISBLANK(E337),ISBLANK(F337)),"",IF(AND(ISBLANK(B337),ISBLANK(E337),NOT(ISBLANK(F337))),_xlfn._xlws.FILTER('Rot.Out'!L:L,'Rot.Out'!B:B=EnterData!F337),IF(AND(ISBLANK(B337),NOT(ISBLANK(E337))),_xlfn._xlws.FILTER(Int.Out!AA:AA,Int.Out!B:B=E337),_xlfn._xlws.FILTER(Make.Trt!D:D,Make.Trt!C:C=B337))))),"")</f>
        <v/>
      </c>
      <c r="D337" s="636"/>
      <c r="E337" s="636"/>
      <c r="F337" s="218"/>
      <c r="G337" s="218"/>
      <c r="H337" s="218"/>
      <c r="I337" s="619" t="s">
        <v>109</v>
      </c>
      <c r="J337" s="619" t="s">
        <v>109</v>
      </c>
      <c r="K337" s="652"/>
      <c r="L337" s="329"/>
      <c r="M337" s="7"/>
      <c r="N337" s="434" t="str">
        <f>IF(OR(ISBLANK($A337),ISBLANK($G337)),"",IFERROR(IF(INDEX(Times!N:N,MATCH(CONCATENATE($G337,$A337),Times!$S:$S,0))=0,"",INDEX(Times!N:N,MATCH(CONCATENATE($G337,$A337),Times!$S:$S,0))),""))</f>
        <v/>
      </c>
      <c r="O337" s="434" t="str">
        <f>IF(OR(ISBLANK($A337),ISBLANK($G337)),"",IFERROR(IF(INDEX(Times!O:O,MATCH(CONCATENATE($G337,$A337),Times!$S:$S,0))=0,"",INDEX(Times!O:O,MATCH(CONCATENATE($G337,$A337),Times!$S:$S,0))),""))</f>
        <v/>
      </c>
      <c r="P337" s="434" t="str">
        <f>IF(OR(ISBLANK($A337),ISBLANK($G337)),"",IFERROR(IF(INDEX(Times!P:P,MATCH(CONCATENATE($G337,$A337),Times!$S:$S,0))=0,"",INDEX(Times!P:P,MATCH(CONCATENATE($G337,$A337),Times!$S:$S,0))),""))</f>
        <v/>
      </c>
      <c r="Q337" s="434" t="str">
        <f>IF(OR(ISBLANK($A337),ISBLANK($G337)),"",IFERROR(IF(INDEX(Times!Q:Q,MATCH(CONCATENATE($G337,$A337),Times!$S:$S,0))=0,"",INDEX(Times!Q:Q,MATCH(CONCATENATE($G337,$A337),Times!$S:$S,0))),""))</f>
        <v/>
      </c>
      <c r="R337" s="218" t="str">
        <f>IF(OR(ISBLANK($A337),ISBLANK($G337)),"",IFERROR(IF(INDEX(Times!R:R,MATCH(CONCATENATE($G337,$A337),Times!$S:$S,0))=0,"",INDEX(Times!R:R,MATCH(CONCATENATE($G337,$A337),Times!$S:$S,0))),""))</f>
        <v/>
      </c>
      <c r="S337" s="645"/>
      <c r="T337" s="645"/>
      <c r="U337" s="218"/>
      <c r="V337" s="329"/>
      <c r="W337" s="329"/>
      <c r="X337" s="329"/>
      <c r="Y337" s="329"/>
      <c r="Z337" s="329"/>
      <c r="AA337" s="329"/>
      <c r="AB337" s="329"/>
      <c r="AC337" s="7"/>
      <c r="AD337" s="7"/>
      <c r="AE337" s="7"/>
      <c r="AF337" s="7"/>
      <c r="AG337" s="7"/>
      <c r="AH337" s="7"/>
      <c r="AI337" s="7"/>
      <c r="AJ337" s="7"/>
      <c r="AK337" s="7"/>
    </row>
    <row r="338" spans="1:37" x14ac:dyDescent="0.5">
      <c r="A338" s="218"/>
      <c r="B338" s="634"/>
      <c r="C338" s="647" t="str" cm="1">
        <f t="array" ref="C338">IFERROR(IF(ISBLANK(A338),"",IF(AND(ISBLANK(B338),ISBLANK(E338),ISBLANK(F338)),"",IF(AND(ISBLANK(B338),ISBLANK(E338),NOT(ISBLANK(F338))),_xlfn._xlws.FILTER('Rot.Out'!L:L,'Rot.Out'!B:B=EnterData!F338),IF(AND(ISBLANK(B338),NOT(ISBLANK(E338))),_xlfn._xlws.FILTER(Int.Out!AA:AA,Int.Out!B:B=E338),_xlfn._xlws.FILTER(Make.Trt!D:D,Make.Trt!C:C=B338))))),"")</f>
        <v/>
      </c>
      <c r="D338" s="636"/>
      <c r="E338" s="636"/>
      <c r="F338" s="218"/>
      <c r="G338" s="218"/>
      <c r="H338" s="218"/>
      <c r="I338" s="619" t="s">
        <v>109</v>
      </c>
      <c r="J338" s="619" t="s">
        <v>109</v>
      </c>
      <c r="K338" s="652"/>
      <c r="L338" s="329"/>
      <c r="M338" s="7"/>
      <c r="N338" s="434" t="str">
        <f>IF(OR(ISBLANK($A338),ISBLANK($G338)),"",IFERROR(IF(INDEX(Times!N:N,MATCH(CONCATENATE($G338,$A338),Times!$S:$S,0))=0,"",INDEX(Times!N:N,MATCH(CONCATENATE($G338,$A338),Times!$S:$S,0))),""))</f>
        <v/>
      </c>
      <c r="O338" s="434" t="str">
        <f>IF(OR(ISBLANK($A338),ISBLANK($G338)),"",IFERROR(IF(INDEX(Times!O:O,MATCH(CONCATENATE($G338,$A338),Times!$S:$S,0))=0,"",INDEX(Times!O:O,MATCH(CONCATENATE($G338,$A338),Times!$S:$S,0))),""))</f>
        <v/>
      </c>
      <c r="P338" s="434" t="str">
        <f>IF(OR(ISBLANK($A338),ISBLANK($G338)),"",IFERROR(IF(INDEX(Times!P:P,MATCH(CONCATENATE($G338,$A338),Times!$S:$S,0))=0,"",INDEX(Times!P:P,MATCH(CONCATENATE($G338,$A338),Times!$S:$S,0))),""))</f>
        <v/>
      </c>
      <c r="Q338" s="434" t="str">
        <f>IF(OR(ISBLANK($A338),ISBLANK($G338)),"",IFERROR(IF(INDEX(Times!Q:Q,MATCH(CONCATENATE($G338,$A338),Times!$S:$S,0))=0,"",INDEX(Times!Q:Q,MATCH(CONCATENATE($G338,$A338),Times!$S:$S,0))),""))</f>
        <v/>
      </c>
      <c r="R338" s="218" t="str">
        <f>IF(OR(ISBLANK($A338),ISBLANK($G338)),"",IFERROR(IF(INDEX(Times!R:R,MATCH(CONCATENATE($G338,$A338),Times!$S:$S,0))=0,"",INDEX(Times!R:R,MATCH(CONCATENATE($G338,$A338),Times!$S:$S,0))),""))</f>
        <v/>
      </c>
      <c r="S338" s="645"/>
      <c r="T338" s="645"/>
      <c r="U338" s="218"/>
      <c r="V338" s="329"/>
      <c r="W338" s="329"/>
      <c r="X338" s="329"/>
      <c r="Y338" s="329"/>
      <c r="Z338" s="329"/>
      <c r="AA338" s="329"/>
      <c r="AB338" s="329"/>
      <c r="AC338" s="7"/>
      <c r="AD338" s="7"/>
      <c r="AE338" s="7"/>
      <c r="AF338" s="7"/>
      <c r="AG338" s="7"/>
      <c r="AH338" s="7"/>
      <c r="AI338" s="7"/>
      <c r="AJ338" s="7"/>
      <c r="AK338" s="7"/>
    </row>
    <row r="339" spans="1:37" x14ac:dyDescent="0.5">
      <c r="A339" s="218"/>
      <c r="B339" s="634"/>
      <c r="C339" s="647" t="str" cm="1">
        <f t="array" ref="C339">IFERROR(IF(ISBLANK(A339),"",IF(AND(ISBLANK(B339),ISBLANK(E339),ISBLANK(F339)),"",IF(AND(ISBLANK(B339),ISBLANK(E339),NOT(ISBLANK(F339))),_xlfn._xlws.FILTER('Rot.Out'!L:L,'Rot.Out'!B:B=EnterData!F339),IF(AND(ISBLANK(B339),NOT(ISBLANK(E339))),_xlfn._xlws.FILTER(Int.Out!AA:AA,Int.Out!B:B=E339),_xlfn._xlws.FILTER(Make.Trt!D:D,Make.Trt!C:C=B339))))),"")</f>
        <v/>
      </c>
      <c r="D339" s="636"/>
      <c r="E339" s="636"/>
      <c r="F339" s="218"/>
      <c r="G339" s="218"/>
      <c r="H339" s="218"/>
      <c r="I339" s="619" t="s">
        <v>109</v>
      </c>
      <c r="J339" s="619" t="s">
        <v>109</v>
      </c>
      <c r="K339" s="652"/>
      <c r="L339" s="329"/>
      <c r="M339" s="7"/>
      <c r="N339" s="434" t="str">
        <f>IF(OR(ISBLANK($A339),ISBLANK($G339)),"",IFERROR(IF(INDEX(Times!N:N,MATCH(CONCATENATE($G339,$A339),Times!$S:$S,0))=0,"",INDEX(Times!N:N,MATCH(CONCATENATE($G339,$A339),Times!$S:$S,0))),""))</f>
        <v/>
      </c>
      <c r="O339" s="434" t="str">
        <f>IF(OR(ISBLANK($A339),ISBLANK($G339)),"",IFERROR(IF(INDEX(Times!O:O,MATCH(CONCATENATE($G339,$A339),Times!$S:$S,0))=0,"",INDEX(Times!O:O,MATCH(CONCATENATE($G339,$A339),Times!$S:$S,0))),""))</f>
        <v/>
      </c>
      <c r="P339" s="434" t="str">
        <f>IF(OR(ISBLANK($A339),ISBLANK($G339)),"",IFERROR(IF(INDEX(Times!P:P,MATCH(CONCATENATE($G339,$A339),Times!$S:$S,0))=0,"",INDEX(Times!P:P,MATCH(CONCATENATE($G339,$A339),Times!$S:$S,0))),""))</f>
        <v/>
      </c>
      <c r="Q339" s="434" t="str">
        <f>IF(OR(ISBLANK($A339),ISBLANK($G339)),"",IFERROR(IF(INDEX(Times!Q:Q,MATCH(CONCATENATE($G339,$A339),Times!$S:$S,0))=0,"",INDEX(Times!Q:Q,MATCH(CONCATENATE($G339,$A339),Times!$S:$S,0))),""))</f>
        <v/>
      </c>
      <c r="R339" s="218" t="str">
        <f>IF(OR(ISBLANK($A339),ISBLANK($G339)),"",IFERROR(IF(INDEX(Times!R:R,MATCH(CONCATENATE($G339,$A339),Times!$S:$S,0))=0,"",INDEX(Times!R:R,MATCH(CONCATENATE($G339,$A339),Times!$S:$S,0))),""))</f>
        <v/>
      </c>
      <c r="S339" s="645"/>
      <c r="T339" s="645"/>
      <c r="U339" s="218"/>
      <c r="V339" s="329"/>
      <c r="W339" s="329"/>
      <c r="X339" s="329"/>
      <c r="Y339" s="329"/>
      <c r="Z339" s="329"/>
      <c r="AA339" s="329"/>
      <c r="AB339" s="329"/>
      <c r="AC339" s="7"/>
      <c r="AD339" s="7"/>
      <c r="AE339" s="7"/>
      <c r="AF339" s="7"/>
      <c r="AG339" s="7"/>
      <c r="AH339" s="7"/>
      <c r="AI339" s="7"/>
      <c r="AJ339" s="7"/>
      <c r="AK339" s="7"/>
    </row>
    <row r="340" spans="1:37" x14ac:dyDescent="0.5">
      <c r="A340" s="218"/>
      <c r="B340" s="634"/>
      <c r="C340" s="647" t="str" cm="1">
        <f t="array" ref="C340">IFERROR(IF(ISBLANK(A340),"",IF(AND(ISBLANK(B340),ISBLANK(E340),ISBLANK(F340)),"",IF(AND(ISBLANK(B340),ISBLANK(E340),NOT(ISBLANK(F340))),_xlfn._xlws.FILTER('Rot.Out'!L:L,'Rot.Out'!B:B=EnterData!F340),IF(AND(ISBLANK(B340),NOT(ISBLANK(E340))),_xlfn._xlws.FILTER(Int.Out!AA:AA,Int.Out!B:B=E340),_xlfn._xlws.FILTER(Make.Trt!D:D,Make.Trt!C:C=B340))))),"")</f>
        <v/>
      </c>
      <c r="D340" s="636"/>
      <c r="E340" s="636"/>
      <c r="F340" s="218"/>
      <c r="G340" s="218"/>
      <c r="H340" s="218"/>
      <c r="I340" s="619" t="s">
        <v>109</v>
      </c>
      <c r="J340" s="619" t="s">
        <v>109</v>
      </c>
      <c r="K340" s="652"/>
      <c r="L340" s="329"/>
      <c r="M340" s="7"/>
      <c r="N340" s="434" t="str">
        <f>IF(OR(ISBLANK($A340),ISBLANK($G340)),"",IFERROR(IF(INDEX(Times!N:N,MATCH(CONCATENATE($G340,$A340),Times!$S:$S,0))=0,"",INDEX(Times!N:N,MATCH(CONCATENATE($G340,$A340),Times!$S:$S,0))),""))</f>
        <v/>
      </c>
      <c r="O340" s="434" t="str">
        <f>IF(OR(ISBLANK($A340),ISBLANK($G340)),"",IFERROR(IF(INDEX(Times!O:O,MATCH(CONCATENATE($G340,$A340),Times!$S:$S,0))=0,"",INDEX(Times!O:O,MATCH(CONCATENATE($G340,$A340),Times!$S:$S,0))),""))</f>
        <v/>
      </c>
      <c r="P340" s="434" t="str">
        <f>IF(OR(ISBLANK($A340),ISBLANK($G340)),"",IFERROR(IF(INDEX(Times!P:P,MATCH(CONCATENATE($G340,$A340),Times!$S:$S,0))=0,"",INDEX(Times!P:P,MATCH(CONCATENATE($G340,$A340),Times!$S:$S,0))),""))</f>
        <v/>
      </c>
      <c r="Q340" s="434" t="str">
        <f>IF(OR(ISBLANK($A340),ISBLANK($G340)),"",IFERROR(IF(INDEX(Times!Q:Q,MATCH(CONCATENATE($G340,$A340),Times!$S:$S,0))=0,"",INDEX(Times!Q:Q,MATCH(CONCATENATE($G340,$A340),Times!$S:$S,0))),""))</f>
        <v/>
      </c>
      <c r="R340" s="218" t="str">
        <f>IF(OR(ISBLANK($A340),ISBLANK($G340)),"",IFERROR(IF(INDEX(Times!R:R,MATCH(CONCATENATE($G340,$A340),Times!$S:$S,0))=0,"",INDEX(Times!R:R,MATCH(CONCATENATE($G340,$A340),Times!$S:$S,0))),""))</f>
        <v/>
      </c>
      <c r="S340" s="645"/>
      <c r="T340" s="645"/>
      <c r="U340" s="218"/>
      <c r="V340" s="329"/>
      <c r="W340" s="329"/>
      <c r="X340" s="329"/>
      <c r="Y340" s="329"/>
      <c r="Z340" s="329"/>
      <c r="AA340" s="329"/>
      <c r="AB340" s="329"/>
      <c r="AC340" s="7"/>
      <c r="AD340" s="7"/>
      <c r="AE340" s="7"/>
      <c r="AF340" s="7"/>
      <c r="AG340" s="7"/>
      <c r="AH340" s="7"/>
      <c r="AI340" s="7"/>
      <c r="AJ340" s="7"/>
      <c r="AK340" s="7"/>
    </row>
    <row r="341" spans="1:37" x14ac:dyDescent="0.5">
      <c r="A341" s="218"/>
      <c r="B341" s="634"/>
      <c r="C341" s="647" t="str" cm="1">
        <f t="array" ref="C341">IFERROR(IF(ISBLANK(A341),"",IF(AND(ISBLANK(B341),ISBLANK(E341),ISBLANK(F341)),"",IF(AND(ISBLANK(B341),ISBLANK(E341),NOT(ISBLANK(F341))),_xlfn._xlws.FILTER('Rot.Out'!L:L,'Rot.Out'!B:B=EnterData!F341),IF(AND(ISBLANK(B341),NOT(ISBLANK(E341))),_xlfn._xlws.FILTER(Int.Out!AA:AA,Int.Out!B:B=E341),_xlfn._xlws.FILTER(Make.Trt!D:D,Make.Trt!C:C=B341))))),"")</f>
        <v/>
      </c>
      <c r="D341" s="636"/>
      <c r="E341" s="636"/>
      <c r="F341" s="218"/>
      <c r="G341" s="218"/>
      <c r="H341" s="218"/>
      <c r="I341" s="619" t="s">
        <v>109</v>
      </c>
      <c r="J341" s="619" t="s">
        <v>109</v>
      </c>
      <c r="K341" s="652"/>
      <c r="L341" s="329"/>
      <c r="M341" s="7"/>
      <c r="N341" s="434" t="str">
        <f>IF(OR(ISBLANK($A341),ISBLANK($G341)),"",IFERROR(IF(INDEX(Times!N:N,MATCH(CONCATENATE($G341,$A341),Times!$S:$S,0))=0,"",INDEX(Times!N:N,MATCH(CONCATENATE($G341,$A341),Times!$S:$S,0))),""))</f>
        <v/>
      </c>
      <c r="O341" s="434" t="str">
        <f>IF(OR(ISBLANK($A341),ISBLANK($G341)),"",IFERROR(IF(INDEX(Times!O:O,MATCH(CONCATENATE($G341,$A341),Times!$S:$S,0))=0,"",INDEX(Times!O:O,MATCH(CONCATENATE($G341,$A341),Times!$S:$S,0))),""))</f>
        <v/>
      </c>
      <c r="P341" s="434" t="str">
        <f>IF(OR(ISBLANK($A341),ISBLANK($G341)),"",IFERROR(IF(INDEX(Times!P:P,MATCH(CONCATENATE($G341,$A341),Times!$S:$S,0))=0,"",INDEX(Times!P:P,MATCH(CONCATENATE($G341,$A341),Times!$S:$S,0))),""))</f>
        <v/>
      </c>
      <c r="Q341" s="434" t="str">
        <f>IF(OR(ISBLANK($A341),ISBLANK($G341)),"",IFERROR(IF(INDEX(Times!Q:Q,MATCH(CONCATENATE($G341,$A341),Times!$S:$S,0))=0,"",INDEX(Times!Q:Q,MATCH(CONCATENATE($G341,$A341),Times!$S:$S,0))),""))</f>
        <v/>
      </c>
      <c r="R341" s="218" t="str">
        <f>IF(OR(ISBLANK($A341),ISBLANK($G341)),"",IFERROR(IF(INDEX(Times!R:R,MATCH(CONCATENATE($G341,$A341),Times!$S:$S,0))=0,"",INDEX(Times!R:R,MATCH(CONCATENATE($G341,$A341),Times!$S:$S,0))),""))</f>
        <v/>
      </c>
      <c r="S341" s="645"/>
      <c r="T341" s="645"/>
      <c r="U341" s="218"/>
      <c r="V341" s="329"/>
      <c r="W341" s="329"/>
      <c r="X341" s="329"/>
      <c r="Y341" s="329"/>
      <c r="Z341" s="329"/>
      <c r="AA341" s="329"/>
      <c r="AB341" s="329"/>
      <c r="AC341" s="7"/>
      <c r="AD341" s="7"/>
      <c r="AE341" s="7"/>
      <c r="AF341" s="7"/>
      <c r="AG341" s="7"/>
      <c r="AH341" s="7"/>
      <c r="AI341" s="7"/>
      <c r="AJ341" s="7"/>
      <c r="AK341" s="7"/>
    </row>
    <row r="342" spans="1:37" x14ac:dyDescent="0.5">
      <c r="A342" s="218"/>
      <c r="B342" s="634"/>
      <c r="C342" s="647" t="str" cm="1">
        <f t="array" ref="C342">IFERROR(IF(ISBLANK(A342),"",IF(AND(ISBLANK(B342),ISBLANK(E342),ISBLANK(F342)),"",IF(AND(ISBLANK(B342),ISBLANK(E342),NOT(ISBLANK(F342))),_xlfn._xlws.FILTER('Rot.Out'!L:L,'Rot.Out'!B:B=EnterData!F342),IF(AND(ISBLANK(B342),NOT(ISBLANK(E342))),_xlfn._xlws.FILTER(Int.Out!AA:AA,Int.Out!B:B=E342),_xlfn._xlws.FILTER(Make.Trt!D:D,Make.Trt!C:C=B342))))),"")</f>
        <v/>
      </c>
      <c r="D342" s="636"/>
      <c r="E342" s="636"/>
      <c r="F342" s="218"/>
      <c r="G342" s="218"/>
      <c r="H342" s="218"/>
      <c r="I342" s="619" t="s">
        <v>109</v>
      </c>
      <c r="J342" s="619" t="s">
        <v>109</v>
      </c>
      <c r="K342" s="652"/>
      <c r="L342" s="329"/>
      <c r="M342" s="7"/>
      <c r="N342" s="434" t="str">
        <f>IF(OR(ISBLANK($A342),ISBLANK($G342)),"",IFERROR(IF(INDEX(Times!N:N,MATCH(CONCATENATE($G342,$A342),Times!$S:$S,0))=0,"",INDEX(Times!N:N,MATCH(CONCATENATE($G342,$A342),Times!$S:$S,0))),""))</f>
        <v/>
      </c>
      <c r="O342" s="434" t="str">
        <f>IF(OR(ISBLANK($A342),ISBLANK($G342)),"",IFERROR(IF(INDEX(Times!O:O,MATCH(CONCATENATE($G342,$A342),Times!$S:$S,0))=0,"",INDEX(Times!O:O,MATCH(CONCATENATE($G342,$A342),Times!$S:$S,0))),""))</f>
        <v/>
      </c>
      <c r="P342" s="434" t="str">
        <f>IF(OR(ISBLANK($A342),ISBLANK($G342)),"",IFERROR(IF(INDEX(Times!P:P,MATCH(CONCATENATE($G342,$A342),Times!$S:$S,0))=0,"",INDEX(Times!P:P,MATCH(CONCATENATE($G342,$A342),Times!$S:$S,0))),""))</f>
        <v/>
      </c>
      <c r="Q342" s="434" t="str">
        <f>IF(OR(ISBLANK($A342),ISBLANK($G342)),"",IFERROR(IF(INDEX(Times!Q:Q,MATCH(CONCATENATE($G342,$A342),Times!$S:$S,0))=0,"",INDEX(Times!Q:Q,MATCH(CONCATENATE($G342,$A342),Times!$S:$S,0))),""))</f>
        <v/>
      </c>
      <c r="R342" s="218" t="str">
        <f>IF(OR(ISBLANK($A342),ISBLANK($G342)),"",IFERROR(IF(INDEX(Times!R:R,MATCH(CONCATENATE($G342,$A342),Times!$S:$S,0))=0,"",INDEX(Times!R:R,MATCH(CONCATENATE($G342,$A342),Times!$S:$S,0))),""))</f>
        <v/>
      </c>
      <c r="S342" s="645"/>
      <c r="T342" s="645"/>
      <c r="U342" s="218"/>
      <c r="V342" s="329"/>
      <c r="W342" s="329"/>
      <c r="X342" s="329"/>
      <c r="Y342" s="329"/>
      <c r="Z342" s="329"/>
      <c r="AA342" s="329"/>
      <c r="AB342" s="329"/>
      <c r="AC342" s="7"/>
      <c r="AD342" s="7"/>
      <c r="AE342" s="7"/>
      <c r="AF342" s="7"/>
      <c r="AG342" s="7"/>
      <c r="AH342" s="7"/>
      <c r="AI342" s="7"/>
      <c r="AJ342" s="7"/>
      <c r="AK342" s="7"/>
    </row>
    <row r="343" spans="1:37" x14ac:dyDescent="0.5">
      <c r="A343" s="218"/>
      <c r="B343" s="634"/>
      <c r="C343" s="647" t="str" cm="1">
        <f t="array" ref="C343">IFERROR(IF(ISBLANK(A343),"",IF(AND(ISBLANK(B343),ISBLANK(E343),ISBLANK(F343)),"",IF(AND(ISBLANK(B343),ISBLANK(E343),NOT(ISBLANK(F343))),_xlfn._xlws.FILTER('Rot.Out'!L:L,'Rot.Out'!B:B=EnterData!F343),IF(AND(ISBLANK(B343),NOT(ISBLANK(E343))),_xlfn._xlws.FILTER(Int.Out!AA:AA,Int.Out!B:B=E343),_xlfn._xlws.FILTER(Make.Trt!D:D,Make.Trt!C:C=B343))))),"")</f>
        <v/>
      </c>
      <c r="D343" s="636"/>
      <c r="E343" s="636"/>
      <c r="F343" s="218"/>
      <c r="G343" s="218"/>
      <c r="H343" s="218"/>
      <c r="I343" s="619" t="s">
        <v>109</v>
      </c>
      <c r="J343" s="619" t="s">
        <v>109</v>
      </c>
      <c r="K343" s="652"/>
      <c r="L343" s="329"/>
      <c r="M343" s="7"/>
      <c r="N343" s="434" t="str">
        <f>IF(OR(ISBLANK($A343),ISBLANK($G343)),"",IFERROR(IF(INDEX(Times!N:N,MATCH(CONCATENATE($G343,$A343),Times!$S:$S,0))=0,"",INDEX(Times!N:N,MATCH(CONCATENATE($G343,$A343),Times!$S:$S,0))),""))</f>
        <v/>
      </c>
      <c r="O343" s="434" t="str">
        <f>IF(OR(ISBLANK($A343),ISBLANK($G343)),"",IFERROR(IF(INDEX(Times!O:O,MATCH(CONCATENATE($G343,$A343),Times!$S:$S,0))=0,"",INDEX(Times!O:O,MATCH(CONCATENATE($G343,$A343),Times!$S:$S,0))),""))</f>
        <v/>
      </c>
      <c r="P343" s="434" t="str">
        <f>IF(OR(ISBLANK($A343),ISBLANK($G343)),"",IFERROR(IF(INDEX(Times!P:P,MATCH(CONCATENATE($G343,$A343),Times!$S:$S,0))=0,"",INDEX(Times!P:P,MATCH(CONCATENATE($G343,$A343),Times!$S:$S,0))),""))</f>
        <v/>
      </c>
      <c r="Q343" s="434" t="str">
        <f>IF(OR(ISBLANK($A343),ISBLANK($G343)),"",IFERROR(IF(INDEX(Times!Q:Q,MATCH(CONCATENATE($G343,$A343),Times!$S:$S,0))=0,"",INDEX(Times!Q:Q,MATCH(CONCATENATE($G343,$A343),Times!$S:$S,0))),""))</f>
        <v/>
      </c>
      <c r="R343" s="218" t="str">
        <f>IF(OR(ISBLANK($A343),ISBLANK($G343)),"",IFERROR(IF(INDEX(Times!R:R,MATCH(CONCATENATE($G343,$A343),Times!$S:$S,0))=0,"",INDEX(Times!R:R,MATCH(CONCATENATE($G343,$A343),Times!$S:$S,0))),""))</f>
        <v/>
      </c>
      <c r="S343" s="645"/>
      <c r="T343" s="645"/>
      <c r="U343" s="218"/>
      <c r="V343" s="329"/>
      <c r="W343" s="329"/>
      <c r="X343" s="329"/>
      <c r="Y343" s="329"/>
      <c r="Z343" s="329"/>
      <c r="AA343" s="329"/>
      <c r="AB343" s="329"/>
      <c r="AC343" s="7"/>
      <c r="AD343" s="7"/>
      <c r="AE343" s="7"/>
      <c r="AF343" s="7"/>
      <c r="AG343" s="7"/>
      <c r="AH343" s="7"/>
      <c r="AI343" s="7"/>
      <c r="AJ343" s="7"/>
      <c r="AK343" s="7"/>
    </row>
    <row r="344" spans="1:37" x14ac:dyDescent="0.5">
      <c r="A344" s="218"/>
      <c r="B344" s="634"/>
      <c r="C344" s="647" t="str" cm="1">
        <f t="array" ref="C344">IFERROR(IF(ISBLANK(A344),"",IF(AND(ISBLANK(B344),ISBLANK(E344),ISBLANK(F344)),"",IF(AND(ISBLANK(B344),ISBLANK(E344),NOT(ISBLANK(F344))),_xlfn._xlws.FILTER('Rot.Out'!L:L,'Rot.Out'!B:B=EnterData!F344),IF(AND(ISBLANK(B344),NOT(ISBLANK(E344))),_xlfn._xlws.FILTER(Int.Out!AA:AA,Int.Out!B:B=E344),_xlfn._xlws.FILTER(Make.Trt!D:D,Make.Trt!C:C=B344))))),"")</f>
        <v/>
      </c>
      <c r="D344" s="636"/>
      <c r="E344" s="636"/>
      <c r="F344" s="218"/>
      <c r="G344" s="218"/>
      <c r="H344" s="218"/>
      <c r="I344" s="619" t="s">
        <v>109</v>
      </c>
      <c r="J344" s="619" t="s">
        <v>109</v>
      </c>
      <c r="K344" s="652"/>
      <c r="L344" s="329"/>
      <c r="M344" s="7"/>
      <c r="N344" s="434" t="str">
        <f>IF(OR(ISBLANK($A344),ISBLANK($G344)),"",IFERROR(IF(INDEX(Times!N:N,MATCH(CONCATENATE($G344,$A344),Times!$S:$S,0))=0,"",INDEX(Times!N:N,MATCH(CONCATENATE($G344,$A344),Times!$S:$S,0))),""))</f>
        <v/>
      </c>
      <c r="O344" s="434" t="str">
        <f>IF(OR(ISBLANK($A344),ISBLANK($G344)),"",IFERROR(IF(INDEX(Times!O:O,MATCH(CONCATENATE($G344,$A344),Times!$S:$S,0))=0,"",INDEX(Times!O:O,MATCH(CONCATENATE($G344,$A344),Times!$S:$S,0))),""))</f>
        <v/>
      </c>
      <c r="P344" s="434" t="str">
        <f>IF(OR(ISBLANK($A344),ISBLANK($G344)),"",IFERROR(IF(INDEX(Times!P:P,MATCH(CONCATENATE($G344,$A344),Times!$S:$S,0))=0,"",INDEX(Times!P:P,MATCH(CONCATENATE($G344,$A344),Times!$S:$S,0))),""))</f>
        <v/>
      </c>
      <c r="Q344" s="434" t="str">
        <f>IF(OR(ISBLANK($A344),ISBLANK($G344)),"",IFERROR(IF(INDEX(Times!Q:Q,MATCH(CONCATENATE($G344,$A344),Times!$S:$S,0))=0,"",INDEX(Times!Q:Q,MATCH(CONCATENATE($G344,$A344),Times!$S:$S,0))),""))</f>
        <v/>
      </c>
      <c r="R344" s="218" t="str">
        <f>IF(OR(ISBLANK($A344),ISBLANK($G344)),"",IFERROR(IF(INDEX(Times!R:R,MATCH(CONCATENATE($G344,$A344),Times!$S:$S,0))=0,"",INDEX(Times!R:R,MATCH(CONCATENATE($G344,$A344),Times!$S:$S,0))),""))</f>
        <v/>
      </c>
      <c r="S344" s="645"/>
      <c r="T344" s="645"/>
      <c r="U344" s="218"/>
      <c r="V344" s="329"/>
      <c r="W344" s="329"/>
      <c r="X344" s="329"/>
      <c r="Y344" s="329"/>
      <c r="Z344" s="329"/>
      <c r="AA344" s="329"/>
      <c r="AB344" s="329"/>
      <c r="AC344" s="7"/>
      <c r="AD344" s="7"/>
      <c r="AE344" s="7"/>
      <c r="AF344" s="7"/>
      <c r="AG344" s="7"/>
      <c r="AH344" s="7"/>
      <c r="AI344" s="7"/>
      <c r="AJ344" s="7"/>
      <c r="AK344" s="7"/>
    </row>
    <row r="345" spans="1:37" x14ac:dyDescent="0.5">
      <c r="A345" s="218"/>
      <c r="B345" s="634"/>
      <c r="C345" s="647" t="str" cm="1">
        <f t="array" ref="C345">IFERROR(IF(ISBLANK(A345),"",IF(AND(ISBLANK(B345),ISBLANK(E345),ISBLANK(F345)),"",IF(AND(ISBLANK(B345),ISBLANK(E345),NOT(ISBLANK(F345))),_xlfn._xlws.FILTER('Rot.Out'!L:L,'Rot.Out'!B:B=EnterData!F345),IF(AND(ISBLANK(B345),NOT(ISBLANK(E345))),_xlfn._xlws.FILTER(Int.Out!AA:AA,Int.Out!B:B=E345),_xlfn._xlws.FILTER(Make.Trt!D:D,Make.Trt!C:C=B345))))),"")</f>
        <v/>
      </c>
      <c r="D345" s="636"/>
      <c r="E345" s="636"/>
      <c r="F345" s="218"/>
      <c r="G345" s="218"/>
      <c r="H345" s="218"/>
      <c r="I345" s="619" t="s">
        <v>109</v>
      </c>
      <c r="J345" s="619" t="s">
        <v>109</v>
      </c>
      <c r="K345" s="652"/>
      <c r="L345" s="329"/>
      <c r="M345" s="7"/>
      <c r="N345" s="434" t="str">
        <f>IF(OR(ISBLANK($A345),ISBLANK($G345)),"",IFERROR(IF(INDEX(Times!N:N,MATCH(CONCATENATE($G345,$A345),Times!$S:$S,0))=0,"",INDEX(Times!N:N,MATCH(CONCATENATE($G345,$A345),Times!$S:$S,0))),""))</f>
        <v/>
      </c>
      <c r="O345" s="434" t="str">
        <f>IF(OR(ISBLANK($A345),ISBLANK($G345)),"",IFERROR(IF(INDEX(Times!O:O,MATCH(CONCATENATE($G345,$A345),Times!$S:$S,0))=0,"",INDEX(Times!O:O,MATCH(CONCATENATE($G345,$A345),Times!$S:$S,0))),""))</f>
        <v/>
      </c>
      <c r="P345" s="434" t="str">
        <f>IF(OR(ISBLANK($A345),ISBLANK($G345)),"",IFERROR(IF(INDEX(Times!P:P,MATCH(CONCATENATE($G345,$A345),Times!$S:$S,0))=0,"",INDEX(Times!P:P,MATCH(CONCATENATE($G345,$A345),Times!$S:$S,0))),""))</f>
        <v/>
      </c>
      <c r="Q345" s="434" t="str">
        <f>IF(OR(ISBLANK($A345),ISBLANK($G345)),"",IFERROR(IF(INDEX(Times!Q:Q,MATCH(CONCATENATE($G345,$A345),Times!$S:$S,0))=0,"",INDEX(Times!Q:Q,MATCH(CONCATENATE($G345,$A345),Times!$S:$S,0))),""))</f>
        <v/>
      </c>
      <c r="R345" s="218" t="str">
        <f>IF(OR(ISBLANK($A345),ISBLANK($G345)),"",IFERROR(IF(INDEX(Times!R:R,MATCH(CONCATENATE($G345,$A345),Times!$S:$S,0))=0,"",INDEX(Times!R:R,MATCH(CONCATENATE($G345,$A345),Times!$S:$S,0))),""))</f>
        <v/>
      </c>
      <c r="S345" s="645"/>
      <c r="T345" s="645"/>
      <c r="U345" s="218"/>
      <c r="V345" s="329"/>
      <c r="W345" s="329"/>
      <c r="X345" s="329"/>
      <c r="Y345" s="329"/>
      <c r="Z345" s="329"/>
      <c r="AA345" s="329"/>
      <c r="AB345" s="329"/>
      <c r="AC345" s="7"/>
      <c r="AD345" s="7"/>
      <c r="AE345" s="7"/>
      <c r="AF345" s="7"/>
      <c r="AG345" s="7"/>
      <c r="AH345" s="7"/>
      <c r="AI345" s="7"/>
      <c r="AJ345" s="7"/>
      <c r="AK345" s="7"/>
    </row>
    <row r="346" spans="1:37" x14ac:dyDescent="0.5">
      <c r="A346" s="218"/>
      <c r="B346" s="634"/>
      <c r="C346" s="647" t="str" cm="1">
        <f t="array" ref="C346">IFERROR(IF(ISBLANK(A346),"",IF(AND(ISBLANK(B346),ISBLANK(E346),ISBLANK(F346)),"",IF(AND(ISBLANK(B346),ISBLANK(E346),NOT(ISBLANK(F346))),_xlfn._xlws.FILTER('Rot.Out'!L:L,'Rot.Out'!B:B=EnterData!F346),IF(AND(ISBLANK(B346),NOT(ISBLANK(E346))),_xlfn._xlws.FILTER(Int.Out!AA:AA,Int.Out!B:B=E346),_xlfn._xlws.FILTER(Make.Trt!D:D,Make.Trt!C:C=B346))))),"")</f>
        <v/>
      </c>
      <c r="D346" s="636"/>
      <c r="E346" s="636"/>
      <c r="F346" s="218"/>
      <c r="G346" s="218"/>
      <c r="H346" s="218"/>
      <c r="I346" s="619" t="s">
        <v>109</v>
      </c>
      <c r="J346" s="619" t="s">
        <v>109</v>
      </c>
      <c r="K346" s="652"/>
      <c r="L346" s="329"/>
      <c r="M346" s="7"/>
      <c r="N346" s="434" t="str">
        <f>IF(OR(ISBLANK($A346),ISBLANK($G346)),"",IFERROR(IF(INDEX(Times!N:N,MATCH(CONCATENATE($G346,$A346),Times!$S:$S,0))=0,"",INDEX(Times!N:N,MATCH(CONCATENATE($G346,$A346),Times!$S:$S,0))),""))</f>
        <v/>
      </c>
      <c r="O346" s="434" t="str">
        <f>IF(OR(ISBLANK($A346),ISBLANK($G346)),"",IFERROR(IF(INDEX(Times!O:O,MATCH(CONCATENATE($G346,$A346),Times!$S:$S,0))=0,"",INDEX(Times!O:O,MATCH(CONCATENATE($G346,$A346),Times!$S:$S,0))),""))</f>
        <v/>
      </c>
      <c r="P346" s="434" t="str">
        <f>IF(OR(ISBLANK($A346),ISBLANK($G346)),"",IFERROR(IF(INDEX(Times!P:P,MATCH(CONCATENATE($G346,$A346),Times!$S:$S,0))=0,"",INDEX(Times!P:P,MATCH(CONCATENATE($G346,$A346),Times!$S:$S,0))),""))</f>
        <v/>
      </c>
      <c r="Q346" s="434" t="str">
        <f>IF(OR(ISBLANK($A346),ISBLANK($G346)),"",IFERROR(IF(INDEX(Times!Q:Q,MATCH(CONCATENATE($G346,$A346),Times!$S:$S,0))=0,"",INDEX(Times!Q:Q,MATCH(CONCATENATE($G346,$A346),Times!$S:$S,0))),""))</f>
        <v/>
      </c>
      <c r="R346" s="218" t="str">
        <f>IF(OR(ISBLANK($A346),ISBLANK($G346)),"",IFERROR(IF(INDEX(Times!R:R,MATCH(CONCATENATE($G346,$A346),Times!$S:$S,0))=0,"",INDEX(Times!R:R,MATCH(CONCATENATE($G346,$A346),Times!$S:$S,0))),""))</f>
        <v/>
      </c>
      <c r="S346" s="645"/>
      <c r="T346" s="645"/>
      <c r="U346" s="218"/>
      <c r="V346" s="329"/>
      <c r="W346" s="329"/>
      <c r="X346" s="329"/>
      <c r="Y346" s="329"/>
      <c r="Z346" s="329"/>
      <c r="AA346" s="329"/>
      <c r="AB346" s="329"/>
      <c r="AC346" s="7"/>
      <c r="AD346" s="7"/>
      <c r="AE346" s="7"/>
      <c r="AF346" s="7"/>
      <c r="AG346" s="7"/>
      <c r="AH346" s="7"/>
      <c r="AI346" s="7"/>
      <c r="AJ346" s="7"/>
      <c r="AK346" s="7"/>
    </row>
    <row r="347" spans="1:37" x14ac:dyDescent="0.5">
      <c r="A347" s="218"/>
      <c r="B347" s="634"/>
      <c r="C347" s="647" t="str" cm="1">
        <f t="array" ref="C347">IFERROR(IF(ISBLANK(A347),"",IF(AND(ISBLANK(B347),ISBLANK(E347),ISBLANK(F347)),"",IF(AND(ISBLANK(B347),ISBLANK(E347),NOT(ISBLANK(F347))),_xlfn._xlws.FILTER('Rot.Out'!L:L,'Rot.Out'!B:B=EnterData!F347),IF(AND(ISBLANK(B347),NOT(ISBLANK(E347))),_xlfn._xlws.FILTER(Int.Out!AA:AA,Int.Out!B:B=E347),_xlfn._xlws.FILTER(Make.Trt!D:D,Make.Trt!C:C=B347))))),"")</f>
        <v/>
      </c>
      <c r="D347" s="636"/>
      <c r="E347" s="636"/>
      <c r="F347" s="218"/>
      <c r="G347" s="218"/>
      <c r="H347" s="218"/>
      <c r="I347" s="619" t="s">
        <v>109</v>
      </c>
      <c r="J347" s="619" t="s">
        <v>109</v>
      </c>
      <c r="K347" s="652"/>
      <c r="L347" s="329"/>
      <c r="M347" s="7"/>
      <c r="N347" s="434" t="str">
        <f>IF(OR(ISBLANK($A347),ISBLANK($G347)),"",IFERROR(IF(INDEX(Times!N:N,MATCH(CONCATENATE($G347,$A347),Times!$S:$S,0))=0,"",INDEX(Times!N:N,MATCH(CONCATENATE($G347,$A347),Times!$S:$S,0))),""))</f>
        <v/>
      </c>
      <c r="O347" s="434" t="str">
        <f>IF(OR(ISBLANK($A347),ISBLANK($G347)),"",IFERROR(IF(INDEX(Times!O:O,MATCH(CONCATENATE($G347,$A347),Times!$S:$S,0))=0,"",INDEX(Times!O:O,MATCH(CONCATENATE($G347,$A347),Times!$S:$S,0))),""))</f>
        <v/>
      </c>
      <c r="P347" s="434" t="str">
        <f>IF(OR(ISBLANK($A347),ISBLANK($G347)),"",IFERROR(IF(INDEX(Times!P:P,MATCH(CONCATENATE($G347,$A347),Times!$S:$S,0))=0,"",INDEX(Times!P:P,MATCH(CONCATENATE($G347,$A347),Times!$S:$S,0))),""))</f>
        <v/>
      </c>
      <c r="Q347" s="434" t="str">
        <f>IF(OR(ISBLANK($A347),ISBLANK($G347)),"",IFERROR(IF(INDEX(Times!Q:Q,MATCH(CONCATENATE($G347,$A347),Times!$S:$S,0))=0,"",INDEX(Times!Q:Q,MATCH(CONCATENATE($G347,$A347),Times!$S:$S,0))),""))</f>
        <v/>
      </c>
      <c r="R347" s="218" t="str">
        <f>IF(OR(ISBLANK($A347),ISBLANK($G347)),"",IFERROR(IF(INDEX(Times!R:R,MATCH(CONCATENATE($G347,$A347),Times!$S:$S,0))=0,"",INDEX(Times!R:R,MATCH(CONCATENATE($G347,$A347),Times!$S:$S,0))),""))</f>
        <v/>
      </c>
      <c r="S347" s="645"/>
      <c r="T347" s="645"/>
      <c r="U347" s="218"/>
      <c r="V347" s="329"/>
      <c r="W347" s="329"/>
      <c r="X347" s="329"/>
      <c r="Y347" s="329"/>
      <c r="Z347" s="329"/>
      <c r="AA347" s="329"/>
      <c r="AB347" s="329"/>
      <c r="AC347" s="7"/>
      <c r="AD347" s="7"/>
      <c r="AE347" s="7"/>
      <c r="AF347" s="7"/>
      <c r="AG347" s="7"/>
      <c r="AH347" s="7"/>
      <c r="AI347" s="7"/>
      <c r="AJ347" s="7"/>
      <c r="AK347" s="7"/>
    </row>
    <row r="348" spans="1:37" x14ac:dyDescent="0.5">
      <c r="A348" s="218"/>
      <c r="B348" s="634"/>
      <c r="C348" s="647" t="str" cm="1">
        <f t="array" ref="C348">IFERROR(IF(ISBLANK(A348),"",IF(AND(ISBLANK(B348),ISBLANK(E348),ISBLANK(F348)),"",IF(AND(ISBLANK(B348),ISBLANK(E348),NOT(ISBLANK(F348))),_xlfn._xlws.FILTER('Rot.Out'!L:L,'Rot.Out'!B:B=EnterData!F348),IF(AND(ISBLANK(B348),NOT(ISBLANK(E348))),_xlfn._xlws.FILTER(Int.Out!AA:AA,Int.Out!B:B=E348),_xlfn._xlws.FILTER(Make.Trt!D:D,Make.Trt!C:C=B348))))),"")</f>
        <v/>
      </c>
      <c r="D348" s="636"/>
      <c r="E348" s="636"/>
      <c r="F348" s="218"/>
      <c r="G348" s="218"/>
      <c r="H348" s="218"/>
      <c r="I348" s="619" t="s">
        <v>109</v>
      </c>
      <c r="J348" s="619" t="s">
        <v>109</v>
      </c>
      <c r="K348" s="652"/>
      <c r="L348" s="329"/>
      <c r="M348" s="7"/>
      <c r="N348" s="434" t="str">
        <f>IF(OR(ISBLANK($A348),ISBLANK($G348)),"",IFERROR(IF(INDEX(Times!N:N,MATCH(CONCATENATE($G348,$A348),Times!$S:$S,0))=0,"",INDEX(Times!N:N,MATCH(CONCATENATE($G348,$A348),Times!$S:$S,0))),""))</f>
        <v/>
      </c>
      <c r="O348" s="434" t="str">
        <f>IF(OR(ISBLANK($A348),ISBLANK($G348)),"",IFERROR(IF(INDEX(Times!O:O,MATCH(CONCATENATE($G348,$A348),Times!$S:$S,0))=0,"",INDEX(Times!O:O,MATCH(CONCATENATE($G348,$A348),Times!$S:$S,0))),""))</f>
        <v/>
      </c>
      <c r="P348" s="434" t="str">
        <f>IF(OR(ISBLANK($A348),ISBLANK($G348)),"",IFERROR(IF(INDEX(Times!P:P,MATCH(CONCATENATE($G348,$A348),Times!$S:$S,0))=0,"",INDEX(Times!P:P,MATCH(CONCATENATE($G348,$A348),Times!$S:$S,0))),""))</f>
        <v/>
      </c>
      <c r="Q348" s="434" t="str">
        <f>IF(OR(ISBLANK($A348),ISBLANK($G348)),"",IFERROR(IF(INDEX(Times!Q:Q,MATCH(CONCATENATE($G348,$A348),Times!$S:$S,0))=0,"",INDEX(Times!Q:Q,MATCH(CONCATENATE($G348,$A348),Times!$S:$S,0))),""))</f>
        <v/>
      </c>
      <c r="R348" s="218" t="str">
        <f>IF(OR(ISBLANK($A348),ISBLANK($G348)),"",IFERROR(IF(INDEX(Times!R:R,MATCH(CONCATENATE($G348,$A348),Times!$S:$S,0))=0,"",INDEX(Times!R:R,MATCH(CONCATENATE($G348,$A348),Times!$S:$S,0))),""))</f>
        <v/>
      </c>
      <c r="S348" s="645"/>
      <c r="T348" s="645"/>
      <c r="U348" s="218"/>
      <c r="V348" s="329"/>
      <c r="W348" s="329"/>
      <c r="X348" s="329"/>
      <c r="Y348" s="329"/>
      <c r="Z348" s="329"/>
      <c r="AA348" s="329"/>
      <c r="AB348" s="329"/>
      <c r="AC348" s="7"/>
      <c r="AD348" s="7"/>
      <c r="AE348" s="7"/>
      <c r="AF348" s="7"/>
      <c r="AG348" s="7"/>
      <c r="AH348" s="7"/>
      <c r="AI348" s="7"/>
      <c r="AJ348" s="7"/>
      <c r="AK348" s="7"/>
    </row>
    <row r="349" spans="1:37" x14ac:dyDescent="0.5">
      <c r="A349" s="218"/>
      <c r="B349" s="634"/>
      <c r="C349" s="647" t="str" cm="1">
        <f t="array" ref="C349">IFERROR(IF(ISBLANK(A349),"",IF(AND(ISBLANK(B349),ISBLANK(E349),ISBLANK(F349)),"",IF(AND(ISBLANK(B349),ISBLANK(E349),NOT(ISBLANK(F349))),_xlfn._xlws.FILTER('Rot.Out'!L:L,'Rot.Out'!B:B=EnterData!F349),IF(AND(ISBLANK(B349),NOT(ISBLANK(E349))),_xlfn._xlws.FILTER(Int.Out!AA:AA,Int.Out!B:B=E349),_xlfn._xlws.FILTER(Make.Trt!D:D,Make.Trt!C:C=B349))))),"")</f>
        <v/>
      </c>
      <c r="D349" s="636"/>
      <c r="E349" s="636"/>
      <c r="F349" s="218"/>
      <c r="G349" s="218"/>
      <c r="H349" s="218"/>
      <c r="I349" s="619" t="s">
        <v>109</v>
      </c>
      <c r="J349" s="619" t="s">
        <v>109</v>
      </c>
      <c r="K349" s="652"/>
      <c r="L349" s="329"/>
      <c r="M349" s="7"/>
      <c r="N349" s="434" t="str">
        <f>IF(OR(ISBLANK($A349),ISBLANK($G349)),"",IFERROR(IF(INDEX(Times!N:N,MATCH(CONCATENATE($G349,$A349),Times!$S:$S,0))=0,"",INDEX(Times!N:N,MATCH(CONCATENATE($G349,$A349),Times!$S:$S,0))),""))</f>
        <v/>
      </c>
      <c r="O349" s="434" t="str">
        <f>IF(OR(ISBLANK($A349),ISBLANK($G349)),"",IFERROR(IF(INDEX(Times!O:O,MATCH(CONCATENATE($G349,$A349),Times!$S:$S,0))=0,"",INDEX(Times!O:O,MATCH(CONCATENATE($G349,$A349),Times!$S:$S,0))),""))</f>
        <v/>
      </c>
      <c r="P349" s="434" t="str">
        <f>IF(OR(ISBLANK($A349),ISBLANK($G349)),"",IFERROR(IF(INDEX(Times!P:P,MATCH(CONCATENATE($G349,$A349),Times!$S:$S,0))=0,"",INDEX(Times!P:P,MATCH(CONCATENATE($G349,$A349),Times!$S:$S,0))),""))</f>
        <v/>
      </c>
      <c r="Q349" s="434" t="str">
        <f>IF(OR(ISBLANK($A349),ISBLANK($G349)),"",IFERROR(IF(INDEX(Times!Q:Q,MATCH(CONCATENATE($G349,$A349),Times!$S:$S,0))=0,"",INDEX(Times!Q:Q,MATCH(CONCATENATE($G349,$A349),Times!$S:$S,0))),""))</f>
        <v/>
      </c>
      <c r="R349" s="218" t="str">
        <f>IF(OR(ISBLANK($A349),ISBLANK($G349)),"",IFERROR(IF(INDEX(Times!R:R,MATCH(CONCATENATE($G349,$A349),Times!$S:$S,0))=0,"",INDEX(Times!R:R,MATCH(CONCATENATE($G349,$A349),Times!$S:$S,0))),""))</f>
        <v/>
      </c>
      <c r="S349" s="645"/>
      <c r="T349" s="645"/>
      <c r="U349" s="218"/>
      <c r="V349" s="329"/>
      <c r="W349" s="329"/>
      <c r="X349" s="329"/>
      <c r="Y349" s="329"/>
      <c r="Z349" s="329"/>
      <c r="AA349" s="329"/>
      <c r="AB349" s="329"/>
      <c r="AC349" s="7"/>
      <c r="AD349" s="7"/>
      <c r="AE349" s="7"/>
      <c r="AF349" s="7"/>
      <c r="AG349" s="7"/>
      <c r="AH349" s="7"/>
      <c r="AI349" s="7"/>
      <c r="AJ349" s="7"/>
      <c r="AK349" s="7"/>
    </row>
    <row r="350" spans="1:37" x14ac:dyDescent="0.5">
      <c r="A350" s="218"/>
      <c r="B350" s="634"/>
      <c r="C350" s="647" t="str" cm="1">
        <f t="array" ref="C350">IFERROR(IF(ISBLANK(A350),"",IF(AND(ISBLANK(B350),ISBLANK(E350),ISBLANK(F350)),"",IF(AND(ISBLANK(B350),ISBLANK(E350),NOT(ISBLANK(F350))),_xlfn._xlws.FILTER('Rot.Out'!L:L,'Rot.Out'!B:B=EnterData!F350),IF(AND(ISBLANK(B350),NOT(ISBLANK(E350))),_xlfn._xlws.FILTER(Int.Out!AA:AA,Int.Out!B:B=E350),_xlfn._xlws.FILTER(Make.Trt!D:D,Make.Trt!C:C=B350))))),"")</f>
        <v/>
      </c>
      <c r="D350" s="636"/>
      <c r="E350" s="636"/>
      <c r="F350" s="218"/>
      <c r="G350" s="218"/>
      <c r="H350" s="218"/>
      <c r="I350" s="619" t="s">
        <v>109</v>
      </c>
      <c r="J350" s="619" t="s">
        <v>109</v>
      </c>
      <c r="K350" s="652"/>
      <c r="L350" s="329"/>
      <c r="M350" s="7"/>
      <c r="N350" s="434" t="str">
        <f>IF(OR(ISBLANK($A350),ISBLANK($G350)),"",IFERROR(IF(INDEX(Times!N:N,MATCH(CONCATENATE($G350,$A350),Times!$S:$S,0))=0,"",INDEX(Times!N:N,MATCH(CONCATENATE($G350,$A350),Times!$S:$S,0))),""))</f>
        <v/>
      </c>
      <c r="O350" s="434" t="str">
        <f>IF(OR(ISBLANK($A350),ISBLANK($G350)),"",IFERROR(IF(INDEX(Times!O:O,MATCH(CONCATENATE($G350,$A350),Times!$S:$S,0))=0,"",INDEX(Times!O:O,MATCH(CONCATENATE($G350,$A350),Times!$S:$S,0))),""))</f>
        <v/>
      </c>
      <c r="P350" s="434" t="str">
        <f>IF(OR(ISBLANK($A350),ISBLANK($G350)),"",IFERROR(IF(INDEX(Times!P:P,MATCH(CONCATENATE($G350,$A350),Times!$S:$S,0))=0,"",INDEX(Times!P:P,MATCH(CONCATENATE($G350,$A350),Times!$S:$S,0))),""))</f>
        <v/>
      </c>
      <c r="Q350" s="434" t="str">
        <f>IF(OR(ISBLANK($A350),ISBLANK($G350)),"",IFERROR(IF(INDEX(Times!Q:Q,MATCH(CONCATENATE($G350,$A350),Times!$S:$S,0))=0,"",INDEX(Times!Q:Q,MATCH(CONCATENATE($G350,$A350),Times!$S:$S,0))),""))</f>
        <v/>
      </c>
      <c r="R350" s="218" t="str">
        <f>IF(OR(ISBLANK($A350),ISBLANK($G350)),"",IFERROR(IF(INDEX(Times!R:R,MATCH(CONCATENATE($G350,$A350),Times!$S:$S,0))=0,"",INDEX(Times!R:R,MATCH(CONCATENATE($G350,$A350),Times!$S:$S,0))),""))</f>
        <v/>
      </c>
      <c r="S350" s="645"/>
      <c r="T350" s="645"/>
      <c r="U350" s="218"/>
      <c r="V350" s="329"/>
      <c r="W350" s="329"/>
      <c r="X350" s="329"/>
      <c r="Y350" s="329"/>
      <c r="Z350" s="329"/>
      <c r="AA350" s="329"/>
      <c r="AB350" s="329"/>
      <c r="AC350" s="7"/>
      <c r="AD350" s="7"/>
      <c r="AE350" s="7"/>
      <c r="AF350" s="7"/>
      <c r="AG350" s="7"/>
      <c r="AH350" s="7"/>
      <c r="AI350" s="7"/>
      <c r="AJ350" s="7"/>
      <c r="AK350" s="7"/>
    </row>
    <row r="351" spans="1:37" x14ac:dyDescent="0.5">
      <c r="A351" s="218"/>
      <c r="B351" s="634"/>
      <c r="C351" s="647" t="str" cm="1">
        <f t="array" ref="C351">IFERROR(IF(ISBLANK(A351),"",IF(AND(ISBLANK(B351),ISBLANK(E351),ISBLANK(F351)),"",IF(AND(ISBLANK(B351),ISBLANK(E351),NOT(ISBLANK(F351))),_xlfn._xlws.FILTER('Rot.Out'!L:L,'Rot.Out'!B:B=EnterData!F351),IF(AND(ISBLANK(B351),NOT(ISBLANK(E351))),_xlfn._xlws.FILTER(Int.Out!AA:AA,Int.Out!B:B=E351),_xlfn._xlws.FILTER(Make.Trt!D:D,Make.Trt!C:C=B351))))),"")</f>
        <v/>
      </c>
      <c r="D351" s="636"/>
      <c r="E351" s="636"/>
      <c r="F351" s="218"/>
      <c r="G351" s="218"/>
      <c r="H351" s="218"/>
      <c r="I351" s="619" t="s">
        <v>109</v>
      </c>
      <c r="J351" s="619" t="s">
        <v>109</v>
      </c>
      <c r="K351" s="652"/>
      <c r="L351" s="329"/>
      <c r="M351" s="7"/>
      <c r="N351" s="434" t="str">
        <f>IF(OR(ISBLANK($A351),ISBLANK($G351)),"",IFERROR(IF(INDEX(Times!N:N,MATCH(CONCATENATE($G351,$A351),Times!$S:$S,0))=0,"",INDEX(Times!N:N,MATCH(CONCATENATE($G351,$A351),Times!$S:$S,0))),""))</f>
        <v/>
      </c>
      <c r="O351" s="434" t="str">
        <f>IF(OR(ISBLANK($A351),ISBLANK($G351)),"",IFERROR(IF(INDEX(Times!O:O,MATCH(CONCATENATE($G351,$A351),Times!$S:$S,0))=0,"",INDEX(Times!O:O,MATCH(CONCATENATE($G351,$A351),Times!$S:$S,0))),""))</f>
        <v/>
      </c>
      <c r="P351" s="434" t="str">
        <f>IF(OR(ISBLANK($A351),ISBLANK($G351)),"",IFERROR(IF(INDEX(Times!P:P,MATCH(CONCATENATE($G351,$A351),Times!$S:$S,0))=0,"",INDEX(Times!P:P,MATCH(CONCATENATE($G351,$A351),Times!$S:$S,0))),""))</f>
        <v/>
      </c>
      <c r="Q351" s="434" t="str">
        <f>IF(OR(ISBLANK($A351),ISBLANK($G351)),"",IFERROR(IF(INDEX(Times!Q:Q,MATCH(CONCATENATE($G351,$A351),Times!$S:$S,0))=0,"",INDEX(Times!Q:Q,MATCH(CONCATENATE($G351,$A351),Times!$S:$S,0))),""))</f>
        <v/>
      </c>
      <c r="R351" s="218" t="str">
        <f>IF(OR(ISBLANK($A351),ISBLANK($G351)),"",IFERROR(IF(INDEX(Times!R:R,MATCH(CONCATENATE($G351,$A351),Times!$S:$S,0))=0,"",INDEX(Times!R:R,MATCH(CONCATENATE($G351,$A351),Times!$S:$S,0))),""))</f>
        <v/>
      </c>
      <c r="S351" s="645"/>
      <c r="T351" s="645"/>
      <c r="U351" s="218"/>
      <c r="V351" s="329"/>
      <c r="W351" s="329"/>
      <c r="X351" s="329"/>
      <c r="Y351" s="329"/>
      <c r="Z351" s="329"/>
      <c r="AA351" s="329"/>
      <c r="AB351" s="329"/>
      <c r="AC351" s="7"/>
      <c r="AD351" s="7"/>
      <c r="AE351" s="7"/>
      <c r="AF351" s="7"/>
      <c r="AG351" s="7"/>
      <c r="AH351" s="7"/>
      <c r="AI351" s="7"/>
      <c r="AJ351" s="7"/>
      <c r="AK351" s="7"/>
    </row>
    <row r="352" spans="1:37" x14ac:dyDescent="0.5">
      <c r="A352" s="218"/>
      <c r="B352" s="634"/>
      <c r="C352" s="647" t="str" cm="1">
        <f t="array" ref="C352">IFERROR(IF(ISBLANK(A352),"",IF(AND(ISBLANK(B352),ISBLANK(E352),ISBLANK(F352)),"",IF(AND(ISBLANK(B352),ISBLANK(E352),NOT(ISBLANK(F352))),_xlfn._xlws.FILTER('Rot.Out'!L:L,'Rot.Out'!B:B=EnterData!F352),IF(AND(ISBLANK(B352),NOT(ISBLANK(E352))),_xlfn._xlws.FILTER(Int.Out!AA:AA,Int.Out!B:B=E352),_xlfn._xlws.FILTER(Make.Trt!D:D,Make.Trt!C:C=B352))))),"")</f>
        <v/>
      </c>
      <c r="D352" s="636"/>
      <c r="E352" s="636"/>
      <c r="F352" s="218"/>
      <c r="G352" s="218"/>
      <c r="H352" s="218"/>
      <c r="I352" s="619" t="s">
        <v>109</v>
      </c>
      <c r="J352" s="619" t="s">
        <v>109</v>
      </c>
      <c r="K352" s="652"/>
      <c r="L352" s="329"/>
      <c r="M352" s="7"/>
      <c r="N352" s="434" t="str">
        <f>IF(OR(ISBLANK($A352),ISBLANK($G352)),"",IFERROR(IF(INDEX(Times!N:N,MATCH(CONCATENATE($G352,$A352),Times!$S:$S,0))=0,"",INDEX(Times!N:N,MATCH(CONCATENATE($G352,$A352),Times!$S:$S,0))),""))</f>
        <v/>
      </c>
      <c r="O352" s="434" t="str">
        <f>IF(OR(ISBLANK($A352),ISBLANK($G352)),"",IFERROR(IF(INDEX(Times!O:O,MATCH(CONCATENATE($G352,$A352),Times!$S:$S,0))=0,"",INDEX(Times!O:O,MATCH(CONCATENATE($G352,$A352),Times!$S:$S,0))),""))</f>
        <v/>
      </c>
      <c r="P352" s="434" t="str">
        <f>IF(OR(ISBLANK($A352),ISBLANK($G352)),"",IFERROR(IF(INDEX(Times!P:P,MATCH(CONCATENATE($G352,$A352),Times!$S:$S,0))=0,"",INDEX(Times!P:P,MATCH(CONCATENATE($G352,$A352),Times!$S:$S,0))),""))</f>
        <v/>
      </c>
      <c r="Q352" s="434" t="str">
        <f>IF(OR(ISBLANK($A352),ISBLANK($G352)),"",IFERROR(IF(INDEX(Times!Q:Q,MATCH(CONCATENATE($G352,$A352),Times!$S:$S,0))=0,"",INDEX(Times!Q:Q,MATCH(CONCATENATE($G352,$A352),Times!$S:$S,0))),""))</f>
        <v/>
      </c>
      <c r="R352" s="218" t="str">
        <f>IF(OR(ISBLANK($A352),ISBLANK($G352)),"",IFERROR(IF(INDEX(Times!R:R,MATCH(CONCATENATE($G352,$A352),Times!$S:$S,0))=0,"",INDEX(Times!R:R,MATCH(CONCATENATE($G352,$A352),Times!$S:$S,0))),""))</f>
        <v/>
      </c>
      <c r="S352" s="645"/>
      <c r="T352" s="645"/>
      <c r="U352" s="218"/>
      <c r="V352" s="329"/>
      <c r="W352" s="329"/>
      <c r="X352" s="329"/>
      <c r="Y352" s="329"/>
      <c r="Z352" s="329"/>
      <c r="AA352" s="329"/>
      <c r="AB352" s="329"/>
      <c r="AC352" s="7"/>
      <c r="AD352" s="7"/>
      <c r="AE352" s="7"/>
      <c r="AF352" s="7"/>
      <c r="AG352" s="7"/>
      <c r="AH352" s="7"/>
      <c r="AI352" s="7"/>
      <c r="AJ352" s="7"/>
      <c r="AK352" s="7"/>
    </row>
    <row r="353" spans="1:37" x14ac:dyDescent="0.5">
      <c r="A353" s="218"/>
      <c r="B353" s="634"/>
      <c r="C353" s="647" t="str" cm="1">
        <f t="array" ref="C353">IFERROR(IF(ISBLANK(A353),"",IF(AND(ISBLANK(B353),ISBLANK(E353),ISBLANK(F353)),"",IF(AND(ISBLANK(B353),ISBLANK(E353),NOT(ISBLANK(F353))),_xlfn._xlws.FILTER('Rot.Out'!L:L,'Rot.Out'!B:B=EnterData!F353),IF(AND(ISBLANK(B353),NOT(ISBLANK(E353))),_xlfn._xlws.FILTER(Int.Out!AA:AA,Int.Out!B:B=E353),_xlfn._xlws.FILTER(Make.Trt!D:D,Make.Trt!C:C=B353))))),"")</f>
        <v/>
      </c>
      <c r="D353" s="636"/>
      <c r="E353" s="636"/>
      <c r="F353" s="218"/>
      <c r="G353" s="218"/>
      <c r="H353" s="218"/>
      <c r="I353" s="619" t="s">
        <v>109</v>
      </c>
      <c r="J353" s="619" t="s">
        <v>109</v>
      </c>
      <c r="K353" s="652"/>
      <c r="L353" s="329"/>
      <c r="M353" s="7"/>
      <c r="N353" s="434" t="str">
        <f>IF(OR(ISBLANK($A353),ISBLANK($G353)),"",IFERROR(IF(INDEX(Times!N:N,MATCH(CONCATENATE($G353,$A353),Times!$S:$S,0))=0,"",INDEX(Times!N:N,MATCH(CONCATENATE($G353,$A353),Times!$S:$S,0))),""))</f>
        <v/>
      </c>
      <c r="O353" s="434" t="str">
        <f>IF(OR(ISBLANK($A353),ISBLANK($G353)),"",IFERROR(IF(INDEX(Times!O:O,MATCH(CONCATENATE($G353,$A353),Times!$S:$S,0))=0,"",INDEX(Times!O:O,MATCH(CONCATENATE($G353,$A353),Times!$S:$S,0))),""))</f>
        <v/>
      </c>
      <c r="P353" s="434" t="str">
        <f>IF(OR(ISBLANK($A353),ISBLANK($G353)),"",IFERROR(IF(INDEX(Times!P:P,MATCH(CONCATENATE($G353,$A353),Times!$S:$S,0))=0,"",INDEX(Times!P:P,MATCH(CONCATENATE($G353,$A353),Times!$S:$S,0))),""))</f>
        <v/>
      </c>
      <c r="Q353" s="434" t="str">
        <f>IF(OR(ISBLANK($A353),ISBLANK($G353)),"",IFERROR(IF(INDEX(Times!Q:Q,MATCH(CONCATENATE($G353,$A353),Times!$S:$S,0))=0,"",INDEX(Times!Q:Q,MATCH(CONCATENATE($G353,$A353),Times!$S:$S,0))),""))</f>
        <v/>
      </c>
      <c r="R353" s="218" t="str">
        <f>IF(OR(ISBLANK($A353),ISBLANK($G353)),"",IFERROR(IF(INDEX(Times!R:R,MATCH(CONCATENATE($G353,$A353),Times!$S:$S,0))=0,"",INDEX(Times!R:R,MATCH(CONCATENATE($G353,$A353),Times!$S:$S,0))),""))</f>
        <v/>
      </c>
      <c r="S353" s="645"/>
      <c r="T353" s="645"/>
      <c r="U353" s="218"/>
      <c r="V353" s="329"/>
      <c r="W353" s="329"/>
      <c r="X353" s="329"/>
      <c r="Y353" s="329"/>
      <c r="Z353" s="329"/>
      <c r="AA353" s="329"/>
      <c r="AB353" s="329"/>
      <c r="AC353" s="7"/>
      <c r="AD353" s="7"/>
      <c r="AE353" s="7"/>
      <c r="AF353" s="7"/>
      <c r="AG353" s="7"/>
      <c r="AH353" s="7"/>
      <c r="AI353" s="7"/>
      <c r="AJ353" s="7"/>
      <c r="AK353" s="7"/>
    </row>
    <row r="354" spans="1:37" x14ac:dyDescent="0.5">
      <c r="A354" s="218"/>
      <c r="B354" s="634"/>
      <c r="C354" s="647" t="str" cm="1">
        <f t="array" ref="C354">IFERROR(IF(ISBLANK(A354),"",IF(AND(ISBLANK(B354),ISBLANK(E354),ISBLANK(F354)),"",IF(AND(ISBLANK(B354),ISBLANK(E354),NOT(ISBLANK(F354))),_xlfn._xlws.FILTER('Rot.Out'!L:L,'Rot.Out'!B:B=EnterData!F354),IF(AND(ISBLANK(B354),NOT(ISBLANK(E354))),_xlfn._xlws.FILTER(Int.Out!AA:AA,Int.Out!B:B=E354),_xlfn._xlws.FILTER(Make.Trt!D:D,Make.Trt!C:C=B354))))),"")</f>
        <v/>
      </c>
      <c r="D354" s="636"/>
      <c r="E354" s="636"/>
      <c r="F354" s="218"/>
      <c r="G354" s="218"/>
      <c r="H354" s="218"/>
      <c r="I354" s="619" t="s">
        <v>109</v>
      </c>
      <c r="J354" s="619" t="s">
        <v>109</v>
      </c>
      <c r="K354" s="652"/>
      <c r="L354" s="329"/>
      <c r="M354" s="7"/>
      <c r="N354" s="434" t="str">
        <f>IF(OR(ISBLANK($A354),ISBLANK($G354)),"",IFERROR(IF(INDEX(Times!N:N,MATCH(CONCATENATE($G354,$A354),Times!$S:$S,0))=0,"",INDEX(Times!N:N,MATCH(CONCATENATE($G354,$A354),Times!$S:$S,0))),""))</f>
        <v/>
      </c>
      <c r="O354" s="434" t="str">
        <f>IF(OR(ISBLANK($A354),ISBLANK($G354)),"",IFERROR(IF(INDEX(Times!O:O,MATCH(CONCATENATE($G354,$A354),Times!$S:$S,0))=0,"",INDEX(Times!O:O,MATCH(CONCATENATE($G354,$A354),Times!$S:$S,0))),""))</f>
        <v/>
      </c>
      <c r="P354" s="434" t="str">
        <f>IF(OR(ISBLANK($A354),ISBLANK($G354)),"",IFERROR(IF(INDEX(Times!P:P,MATCH(CONCATENATE($G354,$A354),Times!$S:$S,0))=0,"",INDEX(Times!P:P,MATCH(CONCATENATE($G354,$A354),Times!$S:$S,0))),""))</f>
        <v/>
      </c>
      <c r="Q354" s="434" t="str">
        <f>IF(OR(ISBLANK($A354),ISBLANK($G354)),"",IFERROR(IF(INDEX(Times!Q:Q,MATCH(CONCATENATE($G354,$A354),Times!$S:$S,0))=0,"",INDEX(Times!Q:Q,MATCH(CONCATENATE($G354,$A354),Times!$S:$S,0))),""))</f>
        <v/>
      </c>
      <c r="R354" s="218" t="str">
        <f>IF(OR(ISBLANK($A354),ISBLANK($G354)),"",IFERROR(IF(INDEX(Times!R:R,MATCH(CONCATENATE($G354,$A354),Times!$S:$S,0))=0,"",INDEX(Times!R:R,MATCH(CONCATENATE($G354,$A354),Times!$S:$S,0))),""))</f>
        <v/>
      </c>
      <c r="S354" s="645"/>
      <c r="T354" s="645"/>
      <c r="U354" s="218"/>
      <c r="V354" s="329"/>
      <c r="W354" s="329"/>
      <c r="X354" s="329"/>
      <c r="Y354" s="329"/>
      <c r="Z354" s="329"/>
      <c r="AA354" s="329"/>
      <c r="AB354" s="329"/>
      <c r="AC354" s="7"/>
      <c r="AD354" s="7"/>
      <c r="AE354" s="7"/>
      <c r="AF354" s="7"/>
      <c r="AG354" s="7"/>
      <c r="AH354" s="7"/>
      <c r="AI354" s="7"/>
      <c r="AJ354" s="7"/>
      <c r="AK354" s="7"/>
    </row>
    <row r="355" spans="1:37" x14ac:dyDescent="0.5">
      <c r="A355" s="218"/>
      <c r="B355" s="634"/>
      <c r="C355" s="647" t="str" cm="1">
        <f t="array" ref="C355">IFERROR(IF(ISBLANK(A355),"",IF(AND(ISBLANK(B355),ISBLANK(E355),ISBLANK(F355)),"",IF(AND(ISBLANK(B355),ISBLANK(E355),NOT(ISBLANK(F355))),_xlfn._xlws.FILTER('Rot.Out'!L:L,'Rot.Out'!B:B=EnterData!F355),IF(AND(ISBLANK(B355),NOT(ISBLANK(E355))),_xlfn._xlws.FILTER(Int.Out!AA:AA,Int.Out!B:B=E355),_xlfn._xlws.FILTER(Make.Trt!D:D,Make.Trt!C:C=B355))))),"")</f>
        <v/>
      </c>
      <c r="D355" s="636"/>
      <c r="E355" s="636"/>
      <c r="F355" s="218"/>
      <c r="G355" s="218"/>
      <c r="H355" s="218"/>
      <c r="I355" s="619" t="s">
        <v>109</v>
      </c>
      <c r="J355" s="619" t="s">
        <v>109</v>
      </c>
      <c r="K355" s="652"/>
      <c r="L355" s="329"/>
      <c r="M355" s="7"/>
      <c r="N355" s="434" t="str">
        <f>IF(OR(ISBLANK($A355),ISBLANK($G355)),"",IFERROR(IF(INDEX(Times!N:N,MATCH(CONCATENATE($G355,$A355),Times!$S:$S,0))=0,"",INDEX(Times!N:N,MATCH(CONCATENATE($G355,$A355),Times!$S:$S,0))),""))</f>
        <v/>
      </c>
      <c r="O355" s="434" t="str">
        <f>IF(OR(ISBLANK($A355),ISBLANK($G355)),"",IFERROR(IF(INDEX(Times!O:O,MATCH(CONCATENATE($G355,$A355),Times!$S:$S,0))=0,"",INDEX(Times!O:O,MATCH(CONCATENATE($G355,$A355),Times!$S:$S,0))),""))</f>
        <v/>
      </c>
      <c r="P355" s="434" t="str">
        <f>IF(OR(ISBLANK($A355),ISBLANK($G355)),"",IFERROR(IF(INDEX(Times!P:P,MATCH(CONCATENATE($G355,$A355),Times!$S:$S,0))=0,"",INDEX(Times!P:P,MATCH(CONCATENATE($G355,$A355),Times!$S:$S,0))),""))</f>
        <v/>
      </c>
      <c r="Q355" s="434" t="str">
        <f>IF(OR(ISBLANK($A355),ISBLANK($G355)),"",IFERROR(IF(INDEX(Times!Q:Q,MATCH(CONCATENATE($G355,$A355),Times!$S:$S,0))=0,"",INDEX(Times!Q:Q,MATCH(CONCATENATE($G355,$A355),Times!$S:$S,0))),""))</f>
        <v/>
      </c>
      <c r="R355" s="218" t="str">
        <f>IF(OR(ISBLANK($A355),ISBLANK($G355)),"",IFERROR(IF(INDEX(Times!R:R,MATCH(CONCATENATE($G355,$A355),Times!$S:$S,0))=0,"",INDEX(Times!R:R,MATCH(CONCATENATE($G355,$A355),Times!$S:$S,0))),""))</f>
        <v/>
      </c>
      <c r="S355" s="645"/>
      <c r="T355" s="645"/>
      <c r="U355" s="218"/>
      <c r="V355" s="329"/>
      <c r="W355" s="329"/>
      <c r="X355" s="329"/>
      <c r="Y355" s="329"/>
      <c r="Z355" s="329"/>
      <c r="AA355" s="329"/>
      <c r="AB355" s="329"/>
      <c r="AC355" s="7"/>
      <c r="AD355" s="7"/>
      <c r="AE355" s="7"/>
      <c r="AF355" s="7"/>
      <c r="AG355" s="7"/>
      <c r="AH355" s="7"/>
      <c r="AI355" s="7"/>
      <c r="AJ355" s="7"/>
      <c r="AK355" s="7"/>
    </row>
    <row r="356" spans="1:37" x14ac:dyDescent="0.5">
      <c r="A356" s="218"/>
      <c r="B356" s="634"/>
      <c r="C356" s="647" t="str" cm="1">
        <f t="array" ref="C356">IFERROR(IF(ISBLANK(A356),"",IF(AND(ISBLANK(B356),ISBLANK(E356),ISBLANK(F356)),"",IF(AND(ISBLANK(B356),ISBLANK(E356),NOT(ISBLANK(F356))),_xlfn._xlws.FILTER('Rot.Out'!L:L,'Rot.Out'!B:B=EnterData!F356),IF(AND(ISBLANK(B356),NOT(ISBLANK(E356))),_xlfn._xlws.FILTER(Int.Out!AA:AA,Int.Out!B:B=E356),_xlfn._xlws.FILTER(Make.Trt!D:D,Make.Trt!C:C=B356))))),"")</f>
        <v/>
      </c>
      <c r="D356" s="636"/>
      <c r="E356" s="636"/>
      <c r="F356" s="218"/>
      <c r="G356" s="218"/>
      <c r="H356" s="218"/>
      <c r="I356" s="619" t="s">
        <v>109</v>
      </c>
      <c r="J356" s="619" t="s">
        <v>109</v>
      </c>
      <c r="K356" s="652"/>
      <c r="L356" s="329"/>
      <c r="M356" s="7"/>
      <c r="N356" s="434" t="str">
        <f>IF(OR(ISBLANK($A356),ISBLANK($G356)),"",IFERROR(IF(INDEX(Times!N:N,MATCH(CONCATENATE($G356,$A356),Times!$S:$S,0))=0,"",INDEX(Times!N:N,MATCH(CONCATENATE($G356,$A356),Times!$S:$S,0))),""))</f>
        <v/>
      </c>
      <c r="O356" s="434" t="str">
        <f>IF(OR(ISBLANK($A356),ISBLANK($G356)),"",IFERROR(IF(INDEX(Times!O:O,MATCH(CONCATENATE($G356,$A356),Times!$S:$S,0))=0,"",INDEX(Times!O:O,MATCH(CONCATENATE($G356,$A356),Times!$S:$S,0))),""))</f>
        <v/>
      </c>
      <c r="P356" s="434" t="str">
        <f>IF(OR(ISBLANK($A356),ISBLANK($G356)),"",IFERROR(IF(INDEX(Times!P:P,MATCH(CONCATENATE($G356,$A356),Times!$S:$S,0))=0,"",INDEX(Times!P:P,MATCH(CONCATENATE($G356,$A356),Times!$S:$S,0))),""))</f>
        <v/>
      </c>
      <c r="Q356" s="434" t="str">
        <f>IF(OR(ISBLANK($A356),ISBLANK($G356)),"",IFERROR(IF(INDEX(Times!Q:Q,MATCH(CONCATENATE($G356,$A356),Times!$S:$S,0))=0,"",INDEX(Times!Q:Q,MATCH(CONCATENATE($G356,$A356),Times!$S:$S,0))),""))</f>
        <v/>
      </c>
      <c r="R356" s="218" t="str">
        <f>IF(OR(ISBLANK($A356),ISBLANK($G356)),"",IFERROR(IF(INDEX(Times!R:R,MATCH(CONCATENATE($G356,$A356),Times!$S:$S,0))=0,"",INDEX(Times!R:R,MATCH(CONCATENATE($G356,$A356),Times!$S:$S,0))),""))</f>
        <v/>
      </c>
      <c r="S356" s="645"/>
      <c r="T356" s="645"/>
      <c r="U356" s="218"/>
      <c r="V356" s="329"/>
      <c r="W356" s="329"/>
      <c r="X356" s="329"/>
      <c r="Y356" s="329"/>
      <c r="Z356" s="329"/>
      <c r="AA356" s="329"/>
      <c r="AB356" s="329"/>
      <c r="AC356" s="7"/>
      <c r="AD356" s="7"/>
      <c r="AE356" s="7"/>
      <c r="AF356" s="7"/>
      <c r="AG356" s="7"/>
      <c r="AH356" s="7"/>
      <c r="AI356" s="7"/>
      <c r="AJ356" s="7"/>
      <c r="AK356" s="7"/>
    </row>
    <row r="357" spans="1:37" x14ac:dyDescent="0.5">
      <c r="A357" s="218"/>
      <c r="B357" s="634"/>
      <c r="C357" s="647" t="str" cm="1">
        <f t="array" ref="C357">IFERROR(IF(ISBLANK(A357),"",IF(AND(ISBLANK(B357),ISBLANK(E357),ISBLANK(F357)),"",IF(AND(ISBLANK(B357),ISBLANK(E357),NOT(ISBLANK(F357))),_xlfn._xlws.FILTER('Rot.Out'!L:L,'Rot.Out'!B:B=EnterData!F357),IF(AND(ISBLANK(B357),NOT(ISBLANK(E357))),_xlfn._xlws.FILTER(Int.Out!AA:AA,Int.Out!B:B=E357),_xlfn._xlws.FILTER(Make.Trt!D:D,Make.Trt!C:C=B357))))),"")</f>
        <v/>
      </c>
      <c r="D357" s="636"/>
      <c r="E357" s="636"/>
      <c r="F357" s="218"/>
      <c r="G357" s="218"/>
      <c r="H357" s="218"/>
      <c r="I357" s="619" t="s">
        <v>109</v>
      </c>
      <c r="J357" s="619" t="s">
        <v>109</v>
      </c>
      <c r="K357" s="652"/>
      <c r="L357" s="329"/>
      <c r="M357" s="7"/>
      <c r="N357" s="434" t="str">
        <f>IF(OR(ISBLANK($A357),ISBLANK($G357)),"",IFERROR(IF(INDEX(Times!N:N,MATCH(CONCATENATE($G357,$A357),Times!$S:$S,0))=0,"",INDEX(Times!N:N,MATCH(CONCATENATE($G357,$A357),Times!$S:$S,0))),""))</f>
        <v/>
      </c>
      <c r="O357" s="434" t="str">
        <f>IF(OR(ISBLANK($A357),ISBLANK($G357)),"",IFERROR(IF(INDEX(Times!O:O,MATCH(CONCATENATE($G357,$A357),Times!$S:$S,0))=0,"",INDEX(Times!O:O,MATCH(CONCATENATE($G357,$A357),Times!$S:$S,0))),""))</f>
        <v/>
      </c>
      <c r="P357" s="434" t="str">
        <f>IF(OR(ISBLANK($A357),ISBLANK($G357)),"",IFERROR(IF(INDEX(Times!P:P,MATCH(CONCATENATE($G357,$A357),Times!$S:$S,0))=0,"",INDEX(Times!P:P,MATCH(CONCATENATE($G357,$A357),Times!$S:$S,0))),""))</f>
        <v/>
      </c>
      <c r="Q357" s="434" t="str">
        <f>IF(OR(ISBLANK($A357),ISBLANK($G357)),"",IFERROR(IF(INDEX(Times!Q:Q,MATCH(CONCATENATE($G357,$A357),Times!$S:$S,0))=0,"",INDEX(Times!Q:Q,MATCH(CONCATENATE($G357,$A357),Times!$S:$S,0))),""))</f>
        <v/>
      </c>
      <c r="R357" s="218" t="str">
        <f>IF(OR(ISBLANK($A357),ISBLANK($G357)),"",IFERROR(IF(INDEX(Times!R:R,MATCH(CONCATENATE($G357,$A357),Times!$S:$S,0))=0,"",INDEX(Times!R:R,MATCH(CONCATENATE($G357,$A357),Times!$S:$S,0))),""))</f>
        <v/>
      </c>
      <c r="S357" s="645"/>
      <c r="T357" s="645"/>
      <c r="U357" s="218"/>
      <c r="V357" s="329"/>
      <c r="W357" s="329"/>
      <c r="X357" s="329"/>
      <c r="Y357" s="329"/>
      <c r="Z357" s="329"/>
      <c r="AA357" s="329"/>
      <c r="AB357" s="329"/>
      <c r="AC357" s="7"/>
      <c r="AD357" s="7"/>
      <c r="AE357" s="7"/>
      <c r="AF357" s="7"/>
      <c r="AG357" s="7"/>
      <c r="AH357" s="7"/>
      <c r="AI357" s="7"/>
      <c r="AJ357" s="7"/>
      <c r="AK357" s="7"/>
    </row>
    <row r="358" spans="1:37" x14ac:dyDescent="0.5">
      <c r="A358" s="218"/>
      <c r="B358" s="634"/>
      <c r="C358" s="647" t="str" cm="1">
        <f t="array" ref="C358">IFERROR(IF(ISBLANK(A358),"",IF(AND(ISBLANK(B358),ISBLANK(E358),ISBLANK(F358)),"",IF(AND(ISBLANK(B358),ISBLANK(E358),NOT(ISBLANK(F358))),_xlfn._xlws.FILTER('Rot.Out'!L:L,'Rot.Out'!B:B=EnterData!F358),IF(AND(ISBLANK(B358),NOT(ISBLANK(E358))),_xlfn._xlws.FILTER(Int.Out!AA:AA,Int.Out!B:B=E358),_xlfn._xlws.FILTER(Make.Trt!D:D,Make.Trt!C:C=B358))))),"")</f>
        <v/>
      </c>
      <c r="D358" s="636"/>
      <c r="E358" s="636"/>
      <c r="F358" s="218"/>
      <c r="G358" s="218"/>
      <c r="H358" s="218"/>
      <c r="I358" s="619" t="s">
        <v>109</v>
      </c>
      <c r="J358" s="619" t="s">
        <v>109</v>
      </c>
      <c r="K358" s="652"/>
      <c r="L358" s="329"/>
      <c r="M358" s="7"/>
      <c r="N358" s="434" t="str">
        <f>IF(OR(ISBLANK($A358),ISBLANK($G358)),"",IFERROR(IF(INDEX(Times!N:N,MATCH(CONCATENATE($G358,$A358),Times!$S:$S,0))=0,"",INDEX(Times!N:N,MATCH(CONCATENATE($G358,$A358),Times!$S:$S,0))),""))</f>
        <v/>
      </c>
      <c r="O358" s="434" t="str">
        <f>IF(OR(ISBLANK($A358),ISBLANK($G358)),"",IFERROR(IF(INDEX(Times!O:O,MATCH(CONCATENATE($G358,$A358),Times!$S:$S,0))=0,"",INDEX(Times!O:O,MATCH(CONCATENATE($G358,$A358),Times!$S:$S,0))),""))</f>
        <v/>
      </c>
      <c r="P358" s="434" t="str">
        <f>IF(OR(ISBLANK($A358),ISBLANK($G358)),"",IFERROR(IF(INDEX(Times!P:P,MATCH(CONCATENATE($G358,$A358),Times!$S:$S,0))=0,"",INDEX(Times!P:P,MATCH(CONCATENATE($G358,$A358),Times!$S:$S,0))),""))</f>
        <v/>
      </c>
      <c r="Q358" s="434" t="str">
        <f>IF(OR(ISBLANK($A358),ISBLANK($G358)),"",IFERROR(IF(INDEX(Times!Q:Q,MATCH(CONCATENATE($G358,$A358),Times!$S:$S,0))=0,"",INDEX(Times!Q:Q,MATCH(CONCATENATE($G358,$A358),Times!$S:$S,0))),""))</f>
        <v/>
      </c>
      <c r="R358" s="218" t="str">
        <f>IF(OR(ISBLANK($A358),ISBLANK($G358)),"",IFERROR(IF(INDEX(Times!R:R,MATCH(CONCATENATE($G358,$A358),Times!$S:$S,0))=0,"",INDEX(Times!R:R,MATCH(CONCATENATE($G358,$A358),Times!$S:$S,0))),""))</f>
        <v/>
      </c>
      <c r="S358" s="645"/>
      <c r="T358" s="645"/>
      <c r="U358" s="218"/>
      <c r="V358" s="329"/>
      <c r="W358" s="329"/>
      <c r="X358" s="329"/>
      <c r="Y358" s="329"/>
      <c r="Z358" s="329"/>
      <c r="AA358" s="329"/>
      <c r="AB358" s="329"/>
      <c r="AC358" s="7"/>
      <c r="AD358" s="7"/>
      <c r="AE358" s="7"/>
      <c r="AF358" s="7"/>
      <c r="AG358" s="7"/>
      <c r="AH358" s="7"/>
      <c r="AI358" s="7"/>
      <c r="AJ358" s="7"/>
      <c r="AK358" s="7"/>
    </row>
    <row r="359" spans="1:37" x14ac:dyDescent="0.5">
      <c r="A359" s="218"/>
      <c r="B359" s="634"/>
      <c r="C359" s="647" t="str" cm="1">
        <f t="array" ref="C359">IFERROR(IF(ISBLANK(A359),"",IF(AND(ISBLANK(B359),ISBLANK(E359),ISBLANK(F359)),"",IF(AND(ISBLANK(B359),ISBLANK(E359),NOT(ISBLANK(F359))),_xlfn._xlws.FILTER('Rot.Out'!L:L,'Rot.Out'!B:B=EnterData!F359),IF(AND(ISBLANK(B359),NOT(ISBLANK(E359))),_xlfn._xlws.FILTER(Int.Out!AA:AA,Int.Out!B:B=E359),_xlfn._xlws.FILTER(Make.Trt!D:D,Make.Trt!C:C=B359))))),"")</f>
        <v/>
      </c>
      <c r="D359" s="636"/>
      <c r="E359" s="636"/>
      <c r="F359" s="218"/>
      <c r="G359" s="218"/>
      <c r="H359" s="218"/>
      <c r="I359" s="619" t="s">
        <v>109</v>
      </c>
      <c r="J359" s="619" t="s">
        <v>109</v>
      </c>
      <c r="K359" s="652"/>
      <c r="L359" s="329"/>
      <c r="M359" s="7"/>
      <c r="N359" s="434" t="str">
        <f>IF(OR(ISBLANK($A359),ISBLANK($G359)),"",IFERROR(IF(INDEX(Times!N:N,MATCH(CONCATENATE($G359,$A359),Times!$S:$S,0))=0,"",INDEX(Times!N:N,MATCH(CONCATENATE($G359,$A359),Times!$S:$S,0))),""))</f>
        <v/>
      </c>
      <c r="O359" s="434" t="str">
        <f>IF(OR(ISBLANK($A359),ISBLANK($G359)),"",IFERROR(IF(INDEX(Times!O:O,MATCH(CONCATENATE($G359,$A359),Times!$S:$S,0))=0,"",INDEX(Times!O:O,MATCH(CONCATENATE($G359,$A359),Times!$S:$S,0))),""))</f>
        <v/>
      </c>
      <c r="P359" s="434" t="str">
        <f>IF(OR(ISBLANK($A359),ISBLANK($G359)),"",IFERROR(IF(INDEX(Times!P:P,MATCH(CONCATENATE($G359,$A359),Times!$S:$S,0))=0,"",INDEX(Times!P:P,MATCH(CONCATENATE($G359,$A359),Times!$S:$S,0))),""))</f>
        <v/>
      </c>
      <c r="Q359" s="434" t="str">
        <f>IF(OR(ISBLANK($A359),ISBLANK($G359)),"",IFERROR(IF(INDEX(Times!Q:Q,MATCH(CONCATENATE($G359,$A359),Times!$S:$S,0))=0,"",INDEX(Times!Q:Q,MATCH(CONCATENATE($G359,$A359),Times!$S:$S,0))),""))</f>
        <v/>
      </c>
      <c r="R359" s="218" t="str">
        <f>IF(OR(ISBLANK($A359),ISBLANK($G359)),"",IFERROR(IF(INDEX(Times!R:R,MATCH(CONCATENATE($G359,$A359),Times!$S:$S,0))=0,"",INDEX(Times!R:R,MATCH(CONCATENATE($G359,$A359),Times!$S:$S,0))),""))</f>
        <v/>
      </c>
      <c r="S359" s="645"/>
      <c r="T359" s="645"/>
      <c r="U359" s="218"/>
      <c r="V359" s="329"/>
      <c r="W359" s="329"/>
      <c r="X359" s="329"/>
      <c r="Y359" s="329"/>
      <c r="Z359" s="329"/>
      <c r="AA359" s="329"/>
      <c r="AB359" s="329"/>
      <c r="AC359" s="7"/>
      <c r="AD359" s="7"/>
      <c r="AE359" s="7"/>
      <c r="AF359" s="7"/>
      <c r="AG359" s="7"/>
      <c r="AH359" s="7"/>
      <c r="AI359" s="7"/>
      <c r="AJ359" s="7"/>
      <c r="AK359" s="7"/>
    </row>
    <row r="360" spans="1:37" x14ac:dyDescent="0.5">
      <c r="A360" s="218"/>
      <c r="B360" s="634"/>
      <c r="C360" s="647" t="str" cm="1">
        <f t="array" ref="C360">IFERROR(IF(ISBLANK(A360),"",IF(AND(ISBLANK(B360),ISBLANK(E360),ISBLANK(F360)),"",IF(AND(ISBLANK(B360),ISBLANK(E360),NOT(ISBLANK(F360))),_xlfn._xlws.FILTER('Rot.Out'!L:L,'Rot.Out'!B:B=EnterData!F360),IF(AND(ISBLANK(B360),NOT(ISBLANK(E360))),_xlfn._xlws.FILTER(Int.Out!AA:AA,Int.Out!B:B=E360),_xlfn._xlws.FILTER(Make.Trt!D:D,Make.Trt!C:C=B360))))),"")</f>
        <v/>
      </c>
      <c r="D360" s="636"/>
      <c r="E360" s="636"/>
      <c r="F360" s="218"/>
      <c r="G360" s="218"/>
      <c r="H360" s="218"/>
      <c r="I360" s="619" t="s">
        <v>109</v>
      </c>
      <c r="J360" s="619" t="s">
        <v>109</v>
      </c>
      <c r="K360" s="652"/>
      <c r="L360" s="329"/>
      <c r="M360" s="7"/>
      <c r="N360" s="434" t="str">
        <f>IF(OR(ISBLANK($A360),ISBLANK($G360)),"",IFERROR(IF(INDEX(Times!N:N,MATCH(CONCATENATE($G360,$A360),Times!$S:$S,0))=0,"",INDEX(Times!N:N,MATCH(CONCATENATE($G360,$A360),Times!$S:$S,0))),""))</f>
        <v/>
      </c>
      <c r="O360" s="434" t="str">
        <f>IF(OR(ISBLANK($A360),ISBLANK($G360)),"",IFERROR(IF(INDEX(Times!O:O,MATCH(CONCATENATE($G360,$A360),Times!$S:$S,0))=0,"",INDEX(Times!O:O,MATCH(CONCATENATE($G360,$A360),Times!$S:$S,0))),""))</f>
        <v/>
      </c>
      <c r="P360" s="434" t="str">
        <f>IF(OR(ISBLANK($A360),ISBLANK($G360)),"",IFERROR(IF(INDEX(Times!P:P,MATCH(CONCATENATE($G360,$A360),Times!$S:$S,0))=0,"",INDEX(Times!P:P,MATCH(CONCATENATE($G360,$A360),Times!$S:$S,0))),""))</f>
        <v/>
      </c>
      <c r="Q360" s="434" t="str">
        <f>IF(OR(ISBLANK($A360),ISBLANK($G360)),"",IFERROR(IF(INDEX(Times!Q:Q,MATCH(CONCATENATE($G360,$A360),Times!$S:$S,0))=0,"",INDEX(Times!Q:Q,MATCH(CONCATENATE($G360,$A360),Times!$S:$S,0))),""))</f>
        <v/>
      </c>
      <c r="R360" s="218" t="str">
        <f>IF(OR(ISBLANK($A360),ISBLANK($G360)),"",IFERROR(IF(INDEX(Times!R:R,MATCH(CONCATENATE($G360,$A360),Times!$S:$S,0))=0,"",INDEX(Times!R:R,MATCH(CONCATENATE($G360,$A360),Times!$S:$S,0))),""))</f>
        <v/>
      </c>
      <c r="S360" s="645"/>
      <c r="T360" s="645"/>
      <c r="U360" s="218"/>
      <c r="V360" s="329"/>
      <c r="W360" s="329"/>
      <c r="X360" s="329"/>
      <c r="Y360" s="329"/>
      <c r="Z360" s="329"/>
      <c r="AA360" s="329"/>
      <c r="AB360" s="329"/>
      <c r="AC360" s="7"/>
      <c r="AD360" s="7"/>
      <c r="AE360" s="7"/>
      <c r="AF360" s="7"/>
      <c r="AG360" s="7"/>
      <c r="AH360" s="7"/>
      <c r="AI360" s="7"/>
      <c r="AJ360" s="7"/>
      <c r="AK360" s="7"/>
    </row>
    <row r="361" spans="1:37" x14ac:dyDescent="0.5">
      <c r="A361" s="218"/>
      <c r="B361" s="634"/>
      <c r="C361" s="647" t="str" cm="1">
        <f t="array" ref="C361">IFERROR(IF(ISBLANK(A361),"",IF(AND(ISBLANK(B361),ISBLANK(E361),ISBLANK(F361)),"",IF(AND(ISBLANK(B361),ISBLANK(E361),NOT(ISBLANK(F361))),_xlfn._xlws.FILTER('Rot.Out'!L:L,'Rot.Out'!B:B=EnterData!F361),IF(AND(ISBLANK(B361),NOT(ISBLANK(E361))),_xlfn._xlws.FILTER(Int.Out!AA:AA,Int.Out!B:B=E361),_xlfn._xlws.FILTER(Make.Trt!D:D,Make.Trt!C:C=B361))))),"")</f>
        <v/>
      </c>
      <c r="D361" s="636"/>
      <c r="E361" s="636"/>
      <c r="F361" s="218"/>
      <c r="G361" s="218"/>
      <c r="H361" s="218"/>
      <c r="I361" s="619" t="s">
        <v>109</v>
      </c>
      <c r="J361" s="619" t="s">
        <v>109</v>
      </c>
      <c r="K361" s="652"/>
      <c r="L361" s="329"/>
      <c r="M361" s="7"/>
      <c r="N361" s="434" t="str">
        <f>IF(OR(ISBLANK($A361),ISBLANK($G361)),"",IFERROR(IF(INDEX(Times!N:N,MATCH(CONCATENATE($G361,$A361),Times!$S:$S,0))=0,"",INDEX(Times!N:N,MATCH(CONCATENATE($G361,$A361),Times!$S:$S,0))),""))</f>
        <v/>
      </c>
      <c r="O361" s="434" t="str">
        <f>IF(OR(ISBLANK($A361),ISBLANK($G361)),"",IFERROR(IF(INDEX(Times!O:O,MATCH(CONCATENATE($G361,$A361),Times!$S:$S,0))=0,"",INDEX(Times!O:O,MATCH(CONCATENATE($G361,$A361),Times!$S:$S,0))),""))</f>
        <v/>
      </c>
      <c r="P361" s="434" t="str">
        <f>IF(OR(ISBLANK($A361),ISBLANK($G361)),"",IFERROR(IF(INDEX(Times!P:P,MATCH(CONCATENATE($G361,$A361),Times!$S:$S,0))=0,"",INDEX(Times!P:P,MATCH(CONCATENATE($G361,$A361),Times!$S:$S,0))),""))</f>
        <v/>
      </c>
      <c r="Q361" s="434" t="str">
        <f>IF(OR(ISBLANK($A361),ISBLANK($G361)),"",IFERROR(IF(INDEX(Times!Q:Q,MATCH(CONCATENATE($G361,$A361),Times!$S:$S,0))=0,"",INDEX(Times!Q:Q,MATCH(CONCATENATE($G361,$A361),Times!$S:$S,0))),""))</f>
        <v/>
      </c>
      <c r="R361" s="218" t="str">
        <f>IF(OR(ISBLANK($A361),ISBLANK($G361)),"",IFERROR(IF(INDEX(Times!R:R,MATCH(CONCATENATE($G361,$A361),Times!$S:$S,0))=0,"",INDEX(Times!R:R,MATCH(CONCATENATE($G361,$A361),Times!$S:$S,0))),""))</f>
        <v/>
      </c>
      <c r="S361" s="645"/>
      <c r="T361" s="645"/>
      <c r="U361" s="218"/>
      <c r="V361" s="329"/>
      <c r="W361" s="329"/>
      <c r="X361" s="329"/>
      <c r="Y361" s="329"/>
      <c r="Z361" s="329"/>
      <c r="AA361" s="329"/>
      <c r="AB361" s="329"/>
      <c r="AC361" s="7"/>
      <c r="AD361" s="7"/>
      <c r="AE361" s="7"/>
      <c r="AF361" s="7"/>
      <c r="AG361" s="7"/>
      <c r="AH361" s="7"/>
      <c r="AI361" s="7"/>
      <c r="AJ361" s="7"/>
      <c r="AK361" s="7"/>
    </row>
    <row r="362" spans="1:37" x14ac:dyDescent="0.5">
      <c r="A362" s="218"/>
      <c r="B362" s="634"/>
      <c r="C362" s="647" t="str" cm="1">
        <f t="array" ref="C362">IFERROR(IF(ISBLANK(A362),"",IF(AND(ISBLANK(B362),ISBLANK(E362),ISBLANK(F362)),"",IF(AND(ISBLANK(B362),ISBLANK(E362),NOT(ISBLANK(F362))),_xlfn._xlws.FILTER('Rot.Out'!L:L,'Rot.Out'!B:B=EnterData!F362),IF(AND(ISBLANK(B362),NOT(ISBLANK(E362))),_xlfn._xlws.FILTER(Int.Out!AA:AA,Int.Out!B:B=E362),_xlfn._xlws.FILTER(Make.Trt!D:D,Make.Trt!C:C=B362))))),"")</f>
        <v/>
      </c>
      <c r="D362" s="636"/>
      <c r="E362" s="636"/>
      <c r="F362" s="218"/>
      <c r="G362" s="218"/>
      <c r="H362" s="218"/>
      <c r="I362" s="619" t="s">
        <v>109</v>
      </c>
      <c r="J362" s="619" t="s">
        <v>109</v>
      </c>
      <c r="K362" s="652"/>
      <c r="L362" s="329"/>
      <c r="M362" s="7"/>
      <c r="N362" s="434" t="str">
        <f>IF(OR(ISBLANK($A362),ISBLANK($G362)),"",IFERROR(IF(INDEX(Times!N:N,MATCH(CONCATENATE($G362,$A362),Times!$S:$S,0))=0,"",INDEX(Times!N:N,MATCH(CONCATENATE($G362,$A362),Times!$S:$S,0))),""))</f>
        <v/>
      </c>
      <c r="O362" s="434" t="str">
        <f>IF(OR(ISBLANK($A362),ISBLANK($G362)),"",IFERROR(IF(INDEX(Times!O:O,MATCH(CONCATENATE($G362,$A362),Times!$S:$S,0))=0,"",INDEX(Times!O:O,MATCH(CONCATENATE($G362,$A362),Times!$S:$S,0))),""))</f>
        <v/>
      </c>
      <c r="P362" s="434" t="str">
        <f>IF(OR(ISBLANK($A362),ISBLANK($G362)),"",IFERROR(IF(INDEX(Times!P:P,MATCH(CONCATENATE($G362,$A362),Times!$S:$S,0))=0,"",INDEX(Times!P:P,MATCH(CONCATENATE($G362,$A362),Times!$S:$S,0))),""))</f>
        <v/>
      </c>
      <c r="Q362" s="434" t="str">
        <f>IF(OR(ISBLANK($A362),ISBLANK($G362)),"",IFERROR(IF(INDEX(Times!Q:Q,MATCH(CONCATENATE($G362,$A362),Times!$S:$S,0))=0,"",INDEX(Times!Q:Q,MATCH(CONCATENATE($G362,$A362),Times!$S:$S,0))),""))</f>
        <v/>
      </c>
      <c r="R362" s="218" t="str">
        <f>IF(OR(ISBLANK($A362),ISBLANK($G362)),"",IFERROR(IF(INDEX(Times!R:R,MATCH(CONCATENATE($G362,$A362),Times!$S:$S,0))=0,"",INDEX(Times!R:R,MATCH(CONCATENATE($G362,$A362),Times!$S:$S,0))),""))</f>
        <v/>
      </c>
      <c r="S362" s="645"/>
      <c r="T362" s="645"/>
      <c r="U362" s="218"/>
      <c r="V362" s="329"/>
      <c r="W362" s="329"/>
      <c r="X362" s="329"/>
      <c r="Y362" s="329"/>
      <c r="Z362" s="329"/>
      <c r="AA362" s="329"/>
      <c r="AB362" s="329"/>
      <c r="AC362" s="7"/>
      <c r="AD362" s="7"/>
      <c r="AE362" s="7"/>
      <c r="AF362" s="7"/>
      <c r="AG362" s="7"/>
      <c r="AH362" s="7"/>
      <c r="AI362" s="7"/>
      <c r="AJ362" s="7"/>
      <c r="AK362" s="7"/>
    </row>
    <row r="363" spans="1:37" x14ac:dyDescent="0.5">
      <c r="A363" s="218"/>
      <c r="B363" s="634"/>
      <c r="C363" s="647" t="str" cm="1">
        <f t="array" ref="C363">IFERROR(IF(ISBLANK(A363),"",IF(AND(ISBLANK(B363),ISBLANK(E363),ISBLANK(F363)),"",IF(AND(ISBLANK(B363),ISBLANK(E363),NOT(ISBLANK(F363))),_xlfn._xlws.FILTER('Rot.Out'!L:L,'Rot.Out'!B:B=EnterData!F363),IF(AND(ISBLANK(B363),NOT(ISBLANK(E363))),_xlfn._xlws.FILTER(Int.Out!AA:AA,Int.Out!B:B=E363),_xlfn._xlws.FILTER(Make.Trt!D:D,Make.Trt!C:C=B363))))),"")</f>
        <v/>
      </c>
      <c r="D363" s="636"/>
      <c r="E363" s="636"/>
      <c r="F363" s="218"/>
      <c r="G363" s="218"/>
      <c r="H363" s="218"/>
      <c r="I363" s="619" t="s">
        <v>109</v>
      </c>
      <c r="J363" s="619" t="s">
        <v>109</v>
      </c>
      <c r="K363" s="652"/>
      <c r="L363" s="329"/>
      <c r="M363" s="7"/>
      <c r="N363" s="434" t="str">
        <f>IF(OR(ISBLANK($A363),ISBLANK($G363)),"",IFERROR(IF(INDEX(Times!N:N,MATCH(CONCATENATE($G363,$A363),Times!$S:$S,0))=0,"",INDEX(Times!N:N,MATCH(CONCATENATE($G363,$A363),Times!$S:$S,0))),""))</f>
        <v/>
      </c>
      <c r="O363" s="434" t="str">
        <f>IF(OR(ISBLANK($A363),ISBLANK($G363)),"",IFERROR(IF(INDEX(Times!O:O,MATCH(CONCATENATE($G363,$A363),Times!$S:$S,0))=0,"",INDEX(Times!O:O,MATCH(CONCATENATE($G363,$A363),Times!$S:$S,0))),""))</f>
        <v/>
      </c>
      <c r="P363" s="434" t="str">
        <f>IF(OR(ISBLANK($A363),ISBLANK($G363)),"",IFERROR(IF(INDEX(Times!P:P,MATCH(CONCATENATE($G363,$A363),Times!$S:$S,0))=0,"",INDEX(Times!P:P,MATCH(CONCATENATE($G363,$A363),Times!$S:$S,0))),""))</f>
        <v/>
      </c>
      <c r="Q363" s="434" t="str">
        <f>IF(OR(ISBLANK($A363),ISBLANK($G363)),"",IFERROR(IF(INDEX(Times!Q:Q,MATCH(CONCATENATE($G363,$A363),Times!$S:$S,0))=0,"",INDEX(Times!Q:Q,MATCH(CONCATENATE($G363,$A363),Times!$S:$S,0))),""))</f>
        <v/>
      </c>
      <c r="R363" s="218" t="str">
        <f>IF(OR(ISBLANK($A363),ISBLANK($G363)),"",IFERROR(IF(INDEX(Times!R:R,MATCH(CONCATENATE($G363,$A363),Times!$S:$S,0))=0,"",INDEX(Times!R:R,MATCH(CONCATENATE($G363,$A363),Times!$S:$S,0))),""))</f>
        <v/>
      </c>
      <c r="S363" s="645"/>
      <c r="T363" s="645"/>
      <c r="U363" s="218"/>
      <c r="V363" s="329"/>
      <c r="W363" s="329"/>
      <c r="X363" s="329"/>
      <c r="Y363" s="329"/>
      <c r="Z363" s="329"/>
      <c r="AA363" s="329"/>
      <c r="AB363" s="329"/>
      <c r="AC363" s="7"/>
      <c r="AD363" s="7"/>
      <c r="AE363" s="7"/>
      <c r="AF363" s="7"/>
      <c r="AG363" s="7"/>
      <c r="AH363" s="7"/>
      <c r="AI363" s="7"/>
      <c r="AJ363" s="7"/>
      <c r="AK363" s="7"/>
    </row>
    <row r="364" spans="1:37" x14ac:dyDescent="0.5">
      <c r="A364" s="218"/>
      <c r="B364" s="634"/>
      <c r="C364" s="647" t="str" cm="1">
        <f t="array" ref="C364">IFERROR(IF(ISBLANK(A364),"",IF(AND(ISBLANK(B364),ISBLANK(E364),ISBLANK(F364)),"",IF(AND(ISBLANK(B364),ISBLANK(E364),NOT(ISBLANK(F364))),_xlfn._xlws.FILTER('Rot.Out'!L:L,'Rot.Out'!B:B=EnterData!F364),IF(AND(ISBLANK(B364),NOT(ISBLANK(E364))),_xlfn._xlws.FILTER(Int.Out!AA:AA,Int.Out!B:B=E364),_xlfn._xlws.FILTER(Make.Trt!D:D,Make.Trt!C:C=B364))))),"")</f>
        <v/>
      </c>
      <c r="D364" s="636"/>
      <c r="E364" s="636"/>
      <c r="F364" s="218"/>
      <c r="G364" s="218"/>
      <c r="H364" s="218"/>
      <c r="I364" s="619" t="s">
        <v>109</v>
      </c>
      <c r="J364" s="619" t="s">
        <v>109</v>
      </c>
      <c r="K364" s="652"/>
      <c r="L364" s="329"/>
      <c r="M364" s="7"/>
      <c r="N364" s="434" t="str">
        <f>IF(OR(ISBLANK($A364),ISBLANK($G364)),"",IFERROR(IF(INDEX(Times!N:N,MATCH(CONCATENATE($G364,$A364),Times!$S:$S,0))=0,"",INDEX(Times!N:N,MATCH(CONCATENATE($G364,$A364),Times!$S:$S,0))),""))</f>
        <v/>
      </c>
      <c r="O364" s="434" t="str">
        <f>IF(OR(ISBLANK($A364),ISBLANK($G364)),"",IFERROR(IF(INDEX(Times!O:O,MATCH(CONCATENATE($G364,$A364),Times!$S:$S,0))=0,"",INDEX(Times!O:O,MATCH(CONCATENATE($G364,$A364),Times!$S:$S,0))),""))</f>
        <v/>
      </c>
      <c r="P364" s="434" t="str">
        <f>IF(OR(ISBLANK($A364),ISBLANK($G364)),"",IFERROR(IF(INDEX(Times!P:P,MATCH(CONCATENATE($G364,$A364),Times!$S:$S,0))=0,"",INDEX(Times!P:P,MATCH(CONCATENATE($G364,$A364),Times!$S:$S,0))),""))</f>
        <v/>
      </c>
      <c r="Q364" s="434" t="str">
        <f>IF(OR(ISBLANK($A364),ISBLANK($G364)),"",IFERROR(IF(INDEX(Times!Q:Q,MATCH(CONCATENATE($G364,$A364),Times!$S:$S,0))=0,"",INDEX(Times!Q:Q,MATCH(CONCATENATE($G364,$A364),Times!$S:$S,0))),""))</f>
        <v/>
      </c>
      <c r="R364" s="218" t="str">
        <f>IF(OR(ISBLANK($A364),ISBLANK($G364)),"",IFERROR(IF(INDEX(Times!R:R,MATCH(CONCATENATE($G364,$A364),Times!$S:$S,0))=0,"",INDEX(Times!R:R,MATCH(CONCATENATE($G364,$A364),Times!$S:$S,0))),""))</f>
        <v/>
      </c>
      <c r="S364" s="645"/>
      <c r="T364" s="645"/>
      <c r="U364" s="218"/>
      <c r="V364" s="329"/>
      <c r="W364" s="329"/>
      <c r="X364" s="329"/>
      <c r="Y364" s="329"/>
      <c r="Z364" s="329"/>
      <c r="AA364" s="329"/>
      <c r="AB364" s="329"/>
      <c r="AC364" s="7"/>
      <c r="AD364" s="7"/>
      <c r="AE364" s="7"/>
      <c r="AF364" s="7"/>
      <c r="AG364" s="7"/>
      <c r="AH364" s="7"/>
      <c r="AI364" s="7"/>
      <c r="AJ364" s="7"/>
      <c r="AK364" s="7"/>
    </row>
    <row r="365" spans="1:37" x14ac:dyDescent="0.5">
      <c r="A365" s="218"/>
      <c r="B365" s="634"/>
      <c r="C365" s="647" t="str" cm="1">
        <f t="array" ref="C365">IFERROR(IF(ISBLANK(A365),"",IF(AND(ISBLANK(B365),ISBLANK(E365),ISBLANK(F365)),"",IF(AND(ISBLANK(B365),ISBLANK(E365),NOT(ISBLANK(F365))),_xlfn._xlws.FILTER('Rot.Out'!L:L,'Rot.Out'!B:B=EnterData!F365),IF(AND(ISBLANK(B365),NOT(ISBLANK(E365))),_xlfn._xlws.FILTER(Int.Out!AA:AA,Int.Out!B:B=E365),_xlfn._xlws.FILTER(Make.Trt!D:D,Make.Trt!C:C=B365))))),"")</f>
        <v/>
      </c>
      <c r="D365" s="636"/>
      <c r="E365" s="636"/>
      <c r="F365" s="218"/>
      <c r="G365" s="218"/>
      <c r="H365" s="218"/>
      <c r="I365" s="619" t="s">
        <v>109</v>
      </c>
      <c r="J365" s="619" t="s">
        <v>109</v>
      </c>
      <c r="K365" s="652"/>
      <c r="L365" s="329"/>
      <c r="M365" s="7"/>
      <c r="N365" s="434" t="str">
        <f>IF(OR(ISBLANK($A365),ISBLANK($G365)),"",IFERROR(IF(INDEX(Times!N:N,MATCH(CONCATENATE($G365,$A365),Times!$S:$S,0))=0,"",INDEX(Times!N:N,MATCH(CONCATENATE($G365,$A365),Times!$S:$S,0))),""))</f>
        <v/>
      </c>
      <c r="O365" s="434" t="str">
        <f>IF(OR(ISBLANK($A365),ISBLANK($G365)),"",IFERROR(IF(INDEX(Times!O:O,MATCH(CONCATENATE($G365,$A365),Times!$S:$S,0))=0,"",INDEX(Times!O:O,MATCH(CONCATENATE($G365,$A365),Times!$S:$S,0))),""))</f>
        <v/>
      </c>
      <c r="P365" s="434" t="str">
        <f>IF(OR(ISBLANK($A365),ISBLANK($G365)),"",IFERROR(IF(INDEX(Times!P:P,MATCH(CONCATENATE($G365,$A365),Times!$S:$S,0))=0,"",INDEX(Times!P:P,MATCH(CONCATENATE($G365,$A365),Times!$S:$S,0))),""))</f>
        <v/>
      </c>
      <c r="Q365" s="434" t="str">
        <f>IF(OR(ISBLANK($A365),ISBLANK($G365)),"",IFERROR(IF(INDEX(Times!Q:Q,MATCH(CONCATENATE($G365,$A365),Times!$S:$S,0))=0,"",INDEX(Times!Q:Q,MATCH(CONCATENATE($G365,$A365),Times!$S:$S,0))),""))</f>
        <v/>
      </c>
      <c r="R365" s="218" t="str">
        <f>IF(OR(ISBLANK($A365),ISBLANK($G365)),"",IFERROR(IF(INDEX(Times!R:R,MATCH(CONCATENATE($G365,$A365),Times!$S:$S,0))=0,"",INDEX(Times!R:R,MATCH(CONCATENATE($G365,$A365),Times!$S:$S,0))),""))</f>
        <v/>
      </c>
      <c r="S365" s="645"/>
      <c r="T365" s="645"/>
      <c r="U365" s="218"/>
      <c r="V365" s="329"/>
      <c r="W365" s="329"/>
      <c r="X365" s="329"/>
      <c r="Y365" s="329"/>
      <c r="Z365" s="329"/>
      <c r="AA365" s="329"/>
      <c r="AB365" s="329"/>
      <c r="AC365" s="7"/>
      <c r="AD365" s="7"/>
      <c r="AE365" s="7"/>
      <c r="AF365" s="7"/>
      <c r="AG365" s="7"/>
      <c r="AH365" s="7"/>
      <c r="AI365" s="7"/>
      <c r="AJ365" s="7"/>
      <c r="AK365" s="7"/>
    </row>
    <row r="366" spans="1:37" x14ac:dyDescent="0.5">
      <c r="A366" s="218"/>
      <c r="B366" s="634"/>
      <c r="C366" s="647" t="str" cm="1">
        <f t="array" ref="C366">IFERROR(IF(ISBLANK(A366),"",IF(AND(ISBLANK(B366),ISBLANK(E366),ISBLANK(F366)),"",IF(AND(ISBLANK(B366),ISBLANK(E366),NOT(ISBLANK(F366))),_xlfn._xlws.FILTER('Rot.Out'!L:L,'Rot.Out'!B:B=EnterData!F366),IF(AND(ISBLANK(B366),NOT(ISBLANK(E366))),_xlfn._xlws.FILTER(Int.Out!AA:AA,Int.Out!B:B=E366),_xlfn._xlws.FILTER(Make.Trt!D:D,Make.Trt!C:C=B366))))),"")</f>
        <v/>
      </c>
      <c r="D366" s="636"/>
      <c r="E366" s="636"/>
      <c r="F366" s="218"/>
      <c r="G366" s="218"/>
      <c r="H366" s="218"/>
      <c r="I366" s="619" t="s">
        <v>109</v>
      </c>
      <c r="J366" s="619" t="s">
        <v>109</v>
      </c>
      <c r="K366" s="652"/>
      <c r="L366" s="329"/>
      <c r="M366" s="7"/>
      <c r="N366" s="434" t="str">
        <f>IF(OR(ISBLANK($A366),ISBLANK($G366)),"",IFERROR(IF(INDEX(Times!N:N,MATCH(CONCATENATE($G366,$A366),Times!$S:$S,0))=0,"",INDEX(Times!N:N,MATCH(CONCATENATE($G366,$A366),Times!$S:$S,0))),""))</f>
        <v/>
      </c>
      <c r="O366" s="434" t="str">
        <f>IF(OR(ISBLANK($A366),ISBLANK($G366)),"",IFERROR(IF(INDEX(Times!O:O,MATCH(CONCATENATE($G366,$A366),Times!$S:$S,0))=0,"",INDEX(Times!O:O,MATCH(CONCATENATE($G366,$A366),Times!$S:$S,0))),""))</f>
        <v/>
      </c>
      <c r="P366" s="434" t="str">
        <f>IF(OR(ISBLANK($A366),ISBLANK($G366)),"",IFERROR(IF(INDEX(Times!P:P,MATCH(CONCATENATE($G366,$A366),Times!$S:$S,0))=0,"",INDEX(Times!P:P,MATCH(CONCATENATE($G366,$A366),Times!$S:$S,0))),""))</f>
        <v/>
      </c>
      <c r="Q366" s="434" t="str">
        <f>IF(OR(ISBLANK($A366),ISBLANK($G366)),"",IFERROR(IF(INDEX(Times!Q:Q,MATCH(CONCATENATE($G366,$A366),Times!$S:$S,0))=0,"",INDEX(Times!Q:Q,MATCH(CONCATENATE($G366,$A366),Times!$S:$S,0))),""))</f>
        <v/>
      </c>
      <c r="R366" s="218" t="str">
        <f>IF(OR(ISBLANK($A366),ISBLANK($G366)),"",IFERROR(IF(INDEX(Times!R:R,MATCH(CONCATENATE($G366,$A366),Times!$S:$S,0))=0,"",INDEX(Times!R:R,MATCH(CONCATENATE($G366,$A366),Times!$S:$S,0))),""))</f>
        <v/>
      </c>
      <c r="S366" s="645"/>
      <c r="T366" s="645"/>
      <c r="U366" s="218"/>
      <c r="V366" s="329"/>
      <c r="W366" s="329"/>
      <c r="X366" s="329"/>
      <c r="Y366" s="329"/>
      <c r="Z366" s="329"/>
      <c r="AA366" s="329"/>
      <c r="AB366" s="329"/>
      <c r="AC366" s="7"/>
      <c r="AD366" s="7"/>
      <c r="AE366" s="7"/>
      <c r="AF366" s="7"/>
      <c r="AG366" s="7"/>
      <c r="AH366" s="7"/>
      <c r="AI366" s="7"/>
      <c r="AJ366" s="7"/>
      <c r="AK366" s="7"/>
    </row>
    <row r="367" spans="1:37" x14ac:dyDescent="0.5">
      <c r="A367" s="218"/>
      <c r="B367" s="634"/>
      <c r="C367" s="647" t="str" cm="1">
        <f t="array" ref="C367">IFERROR(IF(ISBLANK(A367),"",IF(AND(ISBLANK(B367),ISBLANK(E367),ISBLANK(F367)),"",IF(AND(ISBLANK(B367),ISBLANK(E367),NOT(ISBLANK(F367))),_xlfn._xlws.FILTER('Rot.Out'!L:L,'Rot.Out'!B:B=EnterData!F367),IF(AND(ISBLANK(B367),NOT(ISBLANK(E367))),_xlfn._xlws.FILTER(Int.Out!AA:AA,Int.Out!B:B=E367),_xlfn._xlws.FILTER(Make.Trt!D:D,Make.Trt!C:C=B367))))),"")</f>
        <v/>
      </c>
      <c r="D367" s="636"/>
      <c r="E367" s="636"/>
      <c r="F367" s="218"/>
      <c r="G367" s="218"/>
      <c r="H367" s="218"/>
      <c r="I367" s="619" t="s">
        <v>109</v>
      </c>
      <c r="J367" s="619" t="s">
        <v>109</v>
      </c>
      <c r="K367" s="652"/>
      <c r="L367" s="329"/>
      <c r="M367" s="7"/>
      <c r="N367" s="434" t="str">
        <f>IF(OR(ISBLANK($A367),ISBLANK($G367)),"",IFERROR(IF(INDEX(Times!N:N,MATCH(CONCATENATE($G367,$A367),Times!$S:$S,0))=0,"",INDEX(Times!N:N,MATCH(CONCATENATE($G367,$A367),Times!$S:$S,0))),""))</f>
        <v/>
      </c>
      <c r="O367" s="434" t="str">
        <f>IF(OR(ISBLANK($A367),ISBLANK($G367)),"",IFERROR(IF(INDEX(Times!O:O,MATCH(CONCATENATE($G367,$A367),Times!$S:$S,0))=0,"",INDEX(Times!O:O,MATCH(CONCATENATE($G367,$A367),Times!$S:$S,0))),""))</f>
        <v/>
      </c>
      <c r="P367" s="434" t="str">
        <f>IF(OR(ISBLANK($A367),ISBLANK($G367)),"",IFERROR(IF(INDEX(Times!P:P,MATCH(CONCATENATE($G367,$A367),Times!$S:$S,0))=0,"",INDEX(Times!P:P,MATCH(CONCATENATE($G367,$A367),Times!$S:$S,0))),""))</f>
        <v/>
      </c>
      <c r="Q367" s="434" t="str">
        <f>IF(OR(ISBLANK($A367),ISBLANK($G367)),"",IFERROR(IF(INDEX(Times!Q:Q,MATCH(CONCATENATE($G367,$A367),Times!$S:$S,0))=0,"",INDEX(Times!Q:Q,MATCH(CONCATENATE($G367,$A367),Times!$S:$S,0))),""))</f>
        <v/>
      </c>
      <c r="R367" s="218" t="str">
        <f>IF(OR(ISBLANK($A367),ISBLANK($G367)),"",IFERROR(IF(INDEX(Times!R:R,MATCH(CONCATENATE($G367,$A367),Times!$S:$S,0))=0,"",INDEX(Times!R:R,MATCH(CONCATENATE($G367,$A367),Times!$S:$S,0))),""))</f>
        <v/>
      </c>
      <c r="S367" s="645"/>
      <c r="T367" s="645"/>
      <c r="U367" s="218"/>
      <c r="V367" s="329"/>
      <c r="W367" s="329"/>
      <c r="X367" s="329"/>
      <c r="Y367" s="329"/>
      <c r="Z367" s="329"/>
      <c r="AA367" s="329"/>
      <c r="AB367" s="329"/>
      <c r="AC367" s="7"/>
      <c r="AD367" s="7"/>
      <c r="AE367" s="7"/>
      <c r="AF367" s="7"/>
      <c r="AG367" s="7"/>
      <c r="AH367" s="7"/>
      <c r="AI367" s="7"/>
      <c r="AJ367" s="7"/>
      <c r="AK367" s="7"/>
    </row>
    <row r="368" spans="1:37" x14ac:dyDescent="0.5">
      <c r="A368" s="218"/>
      <c r="B368" s="634"/>
      <c r="C368" s="647" t="str" cm="1">
        <f t="array" ref="C368">IFERROR(IF(ISBLANK(A368),"",IF(AND(ISBLANK(B368),ISBLANK(E368),ISBLANK(F368)),"",IF(AND(ISBLANK(B368),ISBLANK(E368),NOT(ISBLANK(F368))),_xlfn._xlws.FILTER('Rot.Out'!L:L,'Rot.Out'!B:B=EnterData!F368),IF(AND(ISBLANK(B368),NOT(ISBLANK(E368))),_xlfn._xlws.FILTER(Int.Out!AA:AA,Int.Out!B:B=E368),_xlfn._xlws.FILTER(Make.Trt!D:D,Make.Trt!C:C=B368))))),"")</f>
        <v/>
      </c>
      <c r="D368" s="636"/>
      <c r="E368" s="636"/>
      <c r="F368" s="218"/>
      <c r="G368" s="218"/>
      <c r="H368" s="218"/>
      <c r="I368" s="619" t="s">
        <v>109</v>
      </c>
      <c r="J368" s="619" t="s">
        <v>109</v>
      </c>
      <c r="K368" s="652"/>
      <c r="L368" s="329"/>
      <c r="M368" s="7"/>
      <c r="N368" s="434" t="str">
        <f>IF(OR(ISBLANK($A368),ISBLANK($G368)),"",IFERROR(IF(INDEX(Times!N:N,MATCH(CONCATENATE($G368,$A368),Times!$S:$S,0))=0,"",INDEX(Times!N:N,MATCH(CONCATENATE($G368,$A368),Times!$S:$S,0))),""))</f>
        <v/>
      </c>
      <c r="O368" s="434" t="str">
        <f>IF(OR(ISBLANK($A368),ISBLANK($G368)),"",IFERROR(IF(INDEX(Times!O:O,MATCH(CONCATENATE($G368,$A368),Times!$S:$S,0))=0,"",INDEX(Times!O:O,MATCH(CONCATENATE($G368,$A368),Times!$S:$S,0))),""))</f>
        <v/>
      </c>
      <c r="P368" s="434" t="str">
        <f>IF(OR(ISBLANK($A368),ISBLANK($G368)),"",IFERROR(IF(INDEX(Times!P:P,MATCH(CONCATENATE($G368,$A368),Times!$S:$S,0))=0,"",INDEX(Times!P:P,MATCH(CONCATENATE($G368,$A368),Times!$S:$S,0))),""))</f>
        <v/>
      </c>
      <c r="Q368" s="434" t="str">
        <f>IF(OR(ISBLANK($A368),ISBLANK($G368)),"",IFERROR(IF(INDEX(Times!Q:Q,MATCH(CONCATENATE($G368,$A368),Times!$S:$S,0))=0,"",INDEX(Times!Q:Q,MATCH(CONCATENATE($G368,$A368),Times!$S:$S,0))),""))</f>
        <v/>
      </c>
      <c r="R368" s="218" t="str">
        <f>IF(OR(ISBLANK($A368),ISBLANK($G368)),"",IFERROR(IF(INDEX(Times!R:R,MATCH(CONCATENATE($G368,$A368),Times!$S:$S,0))=0,"",INDEX(Times!R:R,MATCH(CONCATENATE($G368,$A368),Times!$S:$S,0))),""))</f>
        <v/>
      </c>
      <c r="S368" s="645"/>
      <c r="T368" s="645"/>
      <c r="U368" s="218"/>
      <c r="V368" s="329"/>
      <c r="W368" s="329"/>
      <c r="X368" s="329"/>
      <c r="Y368" s="329"/>
      <c r="Z368" s="329"/>
      <c r="AA368" s="329"/>
      <c r="AB368" s="329"/>
      <c r="AC368" s="7"/>
      <c r="AD368" s="7"/>
      <c r="AE368" s="7"/>
      <c r="AF368" s="7"/>
      <c r="AG368" s="7"/>
      <c r="AH368" s="7"/>
      <c r="AI368" s="7"/>
      <c r="AJ368" s="7"/>
      <c r="AK368" s="7"/>
    </row>
    <row r="369" spans="1:37" x14ac:dyDescent="0.5">
      <c r="A369" s="218"/>
      <c r="B369" s="634"/>
      <c r="C369" s="647" t="str" cm="1">
        <f t="array" ref="C369">IFERROR(IF(ISBLANK(A369),"",IF(AND(ISBLANK(B369),ISBLANK(E369),ISBLANK(F369)),"",IF(AND(ISBLANK(B369),ISBLANK(E369),NOT(ISBLANK(F369))),_xlfn._xlws.FILTER('Rot.Out'!L:L,'Rot.Out'!B:B=EnterData!F369),IF(AND(ISBLANK(B369),NOT(ISBLANK(E369))),_xlfn._xlws.FILTER(Int.Out!AA:AA,Int.Out!B:B=E369),_xlfn._xlws.FILTER(Make.Trt!D:D,Make.Trt!C:C=B369))))),"")</f>
        <v/>
      </c>
      <c r="D369" s="636"/>
      <c r="E369" s="636"/>
      <c r="F369" s="218"/>
      <c r="G369" s="218"/>
      <c r="H369" s="218"/>
      <c r="I369" s="619" t="s">
        <v>109</v>
      </c>
      <c r="J369" s="619" t="s">
        <v>109</v>
      </c>
      <c r="K369" s="652"/>
      <c r="L369" s="329"/>
      <c r="M369" s="7"/>
      <c r="N369" s="434" t="str">
        <f>IF(OR(ISBLANK($A369),ISBLANK($G369)),"",IFERROR(IF(INDEX(Times!N:N,MATCH(CONCATENATE($G369,$A369),Times!$S:$S,0))=0,"",INDEX(Times!N:N,MATCH(CONCATENATE($G369,$A369),Times!$S:$S,0))),""))</f>
        <v/>
      </c>
      <c r="O369" s="434" t="str">
        <f>IF(OR(ISBLANK($A369),ISBLANK($G369)),"",IFERROR(IF(INDEX(Times!O:O,MATCH(CONCATENATE($G369,$A369),Times!$S:$S,0))=0,"",INDEX(Times!O:O,MATCH(CONCATENATE($G369,$A369),Times!$S:$S,0))),""))</f>
        <v/>
      </c>
      <c r="P369" s="434" t="str">
        <f>IF(OR(ISBLANK($A369),ISBLANK($G369)),"",IFERROR(IF(INDEX(Times!P:P,MATCH(CONCATENATE($G369,$A369),Times!$S:$S,0))=0,"",INDEX(Times!P:P,MATCH(CONCATENATE($G369,$A369),Times!$S:$S,0))),""))</f>
        <v/>
      </c>
      <c r="Q369" s="434" t="str">
        <f>IF(OR(ISBLANK($A369),ISBLANK($G369)),"",IFERROR(IF(INDEX(Times!Q:Q,MATCH(CONCATENATE($G369,$A369),Times!$S:$S,0))=0,"",INDEX(Times!Q:Q,MATCH(CONCATENATE($G369,$A369),Times!$S:$S,0))),""))</f>
        <v/>
      </c>
      <c r="R369" s="218" t="str">
        <f>IF(OR(ISBLANK($A369),ISBLANK($G369)),"",IFERROR(IF(INDEX(Times!R:R,MATCH(CONCATENATE($G369,$A369),Times!$S:$S,0))=0,"",INDEX(Times!R:R,MATCH(CONCATENATE($G369,$A369),Times!$S:$S,0))),""))</f>
        <v/>
      </c>
      <c r="S369" s="645"/>
      <c r="T369" s="645"/>
      <c r="U369" s="218"/>
      <c r="V369" s="329"/>
      <c r="W369" s="329"/>
      <c r="X369" s="329"/>
      <c r="Y369" s="329"/>
      <c r="Z369" s="329"/>
      <c r="AA369" s="329"/>
      <c r="AB369" s="329"/>
      <c r="AC369" s="7"/>
      <c r="AD369" s="7"/>
      <c r="AE369" s="7"/>
      <c r="AF369" s="7"/>
      <c r="AG369" s="7"/>
      <c r="AH369" s="7"/>
      <c r="AI369" s="7"/>
      <c r="AJ369" s="7"/>
      <c r="AK369" s="7"/>
    </row>
    <row r="370" spans="1:37" x14ac:dyDescent="0.5">
      <c r="A370" s="218"/>
      <c r="B370" s="634"/>
      <c r="C370" s="647" t="str" cm="1">
        <f t="array" ref="C370">IFERROR(IF(ISBLANK(A370),"",IF(AND(ISBLANK(B370),ISBLANK(E370),ISBLANK(F370)),"",IF(AND(ISBLANK(B370),ISBLANK(E370),NOT(ISBLANK(F370))),_xlfn._xlws.FILTER('Rot.Out'!L:L,'Rot.Out'!B:B=EnterData!F370),IF(AND(ISBLANK(B370),NOT(ISBLANK(E370))),_xlfn._xlws.FILTER(Int.Out!AA:AA,Int.Out!B:B=E370),_xlfn._xlws.FILTER(Make.Trt!D:D,Make.Trt!C:C=B370))))),"")</f>
        <v/>
      </c>
      <c r="D370" s="636"/>
      <c r="E370" s="636"/>
      <c r="F370" s="218"/>
      <c r="G370" s="218"/>
      <c r="H370" s="218"/>
      <c r="I370" s="619" t="s">
        <v>109</v>
      </c>
      <c r="J370" s="619" t="s">
        <v>109</v>
      </c>
      <c r="K370" s="652"/>
      <c r="L370" s="329"/>
      <c r="M370" s="7"/>
      <c r="N370" s="434" t="str">
        <f>IF(OR(ISBLANK($A370),ISBLANK($G370)),"",IFERROR(IF(INDEX(Times!N:N,MATCH(CONCATENATE($G370,$A370),Times!$S:$S,0))=0,"",INDEX(Times!N:N,MATCH(CONCATENATE($G370,$A370),Times!$S:$S,0))),""))</f>
        <v/>
      </c>
      <c r="O370" s="434" t="str">
        <f>IF(OR(ISBLANK($A370),ISBLANK($G370)),"",IFERROR(IF(INDEX(Times!O:O,MATCH(CONCATENATE($G370,$A370),Times!$S:$S,0))=0,"",INDEX(Times!O:O,MATCH(CONCATENATE($G370,$A370),Times!$S:$S,0))),""))</f>
        <v/>
      </c>
      <c r="P370" s="434" t="str">
        <f>IF(OR(ISBLANK($A370),ISBLANK($G370)),"",IFERROR(IF(INDEX(Times!P:P,MATCH(CONCATENATE($G370,$A370),Times!$S:$S,0))=0,"",INDEX(Times!P:P,MATCH(CONCATENATE($G370,$A370),Times!$S:$S,0))),""))</f>
        <v/>
      </c>
      <c r="Q370" s="434" t="str">
        <f>IF(OR(ISBLANK($A370),ISBLANK($G370)),"",IFERROR(IF(INDEX(Times!Q:Q,MATCH(CONCATENATE($G370,$A370),Times!$S:$S,0))=0,"",INDEX(Times!Q:Q,MATCH(CONCATENATE($G370,$A370),Times!$S:$S,0))),""))</f>
        <v/>
      </c>
      <c r="R370" s="218" t="str">
        <f>IF(OR(ISBLANK($A370),ISBLANK($G370)),"",IFERROR(IF(INDEX(Times!R:R,MATCH(CONCATENATE($G370,$A370),Times!$S:$S,0))=0,"",INDEX(Times!R:R,MATCH(CONCATENATE($G370,$A370),Times!$S:$S,0))),""))</f>
        <v/>
      </c>
      <c r="S370" s="645"/>
      <c r="T370" s="645"/>
      <c r="U370" s="218"/>
      <c r="V370" s="329"/>
      <c r="W370" s="329"/>
      <c r="X370" s="329"/>
      <c r="Y370" s="329"/>
      <c r="Z370" s="329"/>
      <c r="AA370" s="329"/>
      <c r="AB370" s="329"/>
      <c r="AC370" s="7"/>
      <c r="AD370" s="7"/>
      <c r="AE370" s="7"/>
      <c r="AF370" s="7"/>
      <c r="AG370" s="7"/>
      <c r="AH370" s="7"/>
      <c r="AI370" s="7"/>
      <c r="AJ370" s="7"/>
      <c r="AK370" s="7"/>
    </row>
    <row r="371" spans="1:37" x14ac:dyDescent="0.5">
      <c r="A371" s="218"/>
      <c r="B371" s="634"/>
      <c r="C371" s="647" t="str" cm="1">
        <f t="array" ref="C371">IFERROR(IF(ISBLANK(A371),"",IF(AND(ISBLANK(B371),ISBLANK(E371),ISBLANK(F371)),"",IF(AND(ISBLANK(B371),ISBLANK(E371),NOT(ISBLANK(F371))),_xlfn._xlws.FILTER('Rot.Out'!L:L,'Rot.Out'!B:B=EnterData!F371),IF(AND(ISBLANK(B371),NOT(ISBLANK(E371))),_xlfn._xlws.FILTER(Int.Out!AA:AA,Int.Out!B:B=E371),_xlfn._xlws.FILTER(Make.Trt!D:D,Make.Trt!C:C=B371))))),"")</f>
        <v/>
      </c>
      <c r="D371" s="636"/>
      <c r="E371" s="636"/>
      <c r="F371" s="218"/>
      <c r="G371" s="218"/>
      <c r="H371" s="218"/>
      <c r="I371" s="619" t="s">
        <v>109</v>
      </c>
      <c r="J371" s="619" t="s">
        <v>109</v>
      </c>
      <c r="K371" s="652"/>
      <c r="L371" s="329"/>
      <c r="M371" s="7"/>
      <c r="N371" s="434" t="str">
        <f>IF(OR(ISBLANK($A371),ISBLANK($G371)),"",IFERROR(IF(INDEX(Times!N:N,MATCH(CONCATENATE($G371,$A371),Times!$S:$S,0))=0,"",INDEX(Times!N:N,MATCH(CONCATENATE($G371,$A371),Times!$S:$S,0))),""))</f>
        <v/>
      </c>
      <c r="O371" s="434" t="str">
        <f>IF(OR(ISBLANK($A371),ISBLANK($G371)),"",IFERROR(IF(INDEX(Times!O:O,MATCH(CONCATENATE($G371,$A371),Times!$S:$S,0))=0,"",INDEX(Times!O:O,MATCH(CONCATENATE($G371,$A371),Times!$S:$S,0))),""))</f>
        <v/>
      </c>
      <c r="P371" s="434" t="str">
        <f>IF(OR(ISBLANK($A371),ISBLANK($G371)),"",IFERROR(IF(INDEX(Times!P:P,MATCH(CONCATENATE($G371,$A371),Times!$S:$S,0))=0,"",INDEX(Times!P:P,MATCH(CONCATENATE($G371,$A371),Times!$S:$S,0))),""))</f>
        <v/>
      </c>
      <c r="Q371" s="434" t="str">
        <f>IF(OR(ISBLANK($A371),ISBLANK($G371)),"",IFERROR(IF(INDEX(Times!Q:Q,MATCH(CONCATENATE($G371,$A371),Times!$S:$S,0))=0,"",INDEX(Times!Q:Q,MATCH(CONCATENATE($G371,$A371),Times!$S:$S,0))),""))</f>
        <v/>
      </c>
      <c r="R371" s="218" t="str">
        <f>IF(OR(ISBLANK($A371),ISBLANK($G371)),"",IFERROR(IF(INDEX(Times!R:R,MATCH(CONCATENATE($G371,$A371),Times!$S:$S,0))=0,"",INDEX(Times!R:R,MATCH(CONCATENATE($G371,$A371),Times!$S:$S,0))),""))</f>
        <v/>
      </c>
      <c r="S371" s="645"/>
      <c r="T371" s="645"/>
      <c r="U371" s="218"/>
      <c r="V371" s="329"/>
      <c r="W371" s="329"/>
      <c r="X371" s="329"/>
      <c r="Y371" s="329"/>
      <c r="Z371" s="329"/>
      <c r="AA371" s="329"/>
      <c r="AB371" s="329"/>
      <c r="AC371" s="7"/>
      <c r="AD371" s="7"/>
      <c r="AE371" s="7"/>
      <c r="AF371" s="7"/>
      <c r="AG371" s="7"/>
      <c r="AH371" s="7"/>
      <c r="AI371" s="7"/>
      <c r="AJ371" s="7"/>
      <c r="AK371" s="7"/>
    </row>
    <row r="372" spans="1:37" x14ac:dyDescent="0.5">
      <c r="A372" s="218"/>
      <c r="B372" s="634"/>
      <c r="C372" s="647" t="str" cm="1">
        <f t="array" ref="C372">IFERROR(IF(ISBLANK(A372),"",IF(AND(ISBLANK(B372),ISBLANK(E372),ISBLANK(F372)),"",IF(AND(ISBLANK(B372),ISBLANK(E372),NOT(ISBLANK(F372))),_xlfn._xlws.FILTER('Rot.Out'!L:L,'Rot.Out'!B:B=EnterData!F372),IF(AND(ISBLANK(B372),NOT(ISBLANK(E372))),_xlfn._xlws.FILTER(Int.Out!AA:AA,Int.Out!B:B=E372),_xlfn._xlws.FILTER(Make.Trt!D:D,Make.Trt!C:C=B372))))),"")</f>
        <v/>
      </c>
      <c r="D372" s="636"/>
      <c r="E372" s="636"/>
      <c r="F372" s="218"/>
      <c r="G372" s="218"/>
      <c r="H372" s="218"/>
      <c r="I372" s="619" t="s">
        <v>109</v>
      </c>
      <c r="J372" s="619" t="s">
        <v>109</v>
      </c>
      <c r="K372" s="652"/>
      <c r="L372" s="329"/>
      <c r="M372" s="7"/>
      <c r="N372" s="434" t="str">
        <f>IF(OR(ISBLANK($A372),ISBLANK($G372)),"",IFERROR(IF(INDEX(Times!N:N,MATCH(CONCATENATE($G372,$A372),Times!$S:$S,0))=0,"",INDEX(Times!N:N,MATCH(CONCATENATE($G372,$A372),Times!$S:$S,0))),""))</f>
        <v/>
      </c>
      <c r="O372" s="434" t="str">
        <f>IF(OR(ISBLANK($A372),ISBLANK($G372)),"",IFERROR(IF(INDEX(Times!O:O,MATCH(CONCATENATE($G372,$A372),Times!$S:$S,0))=0,"",INDEX(Times!O:O,MATCH(CONCATENATE($G372,$A372),Times!$S:$S,0))),""))</f>
        <v/>
      </c>
      <c r="P372" s="434" t="str">
        <f>IF(OR(ISBLANK($A372),ISBLANK($G372)),"",IFERROR(IF(INDEX(Times!P:P,MATCH(CONCATENATE($G372,$A372),Times!$S:$S,0))=0,"",INDEX(Times!P:P,MATCH(CONCATENATE($G372,$A372),Times!$S:$S,0))),""))</f>
        <v/>
      </c>
      <c r="Q372" s="434" t="str">
        <f>IF(OR(ISBLANK($A372),ISBLANK($G372)),"",IFERROR(IF(INDEX(Times!Q:Q,MATCH(CONCATENATE($G372,$A372),Times!$S:$S,0))=0,"",INDEX(Times!Q:Q,MATCH(CONCATENATE($G372,$A372),Times!$S:$S,0))),""))</f>
        <v/>
      </c>
      <c r="R372" s="218" t="str">
        <f>IF(OR(ISBLANK($A372),ISBLANK($G372)),"",IFERROR(IF(INDEX(Times!R:R,MATCH(CONCATENATE($G372,$A372),Times!$S:$S,0))=0,"",INDEX(Times!R:R,MATCH(CONCATENATE($G372,$A372),Times!$S:$S,0))),""))</f>
        <v/>
      </c>
      <c r="S372" s="645"/>
      <c r="T372" s="645"/>
      <c r="U372" s="218"/>
      <c r="V372" s="329"/>
      <c r="W372" s="329"/>
      <c r="X372" s="329"/>
      <c r="Y372" s="329"/>
      <c r="Z372" s="329"/>
      <c r="AA372" s="329"/>
      <c r="AB372" s="329"/>
      <c r="AC372" s="7"/>
      <c r="AD372" s="7"/>
      <c r="AE372" s="7"/>
      <c r="AF372" s="7"/>
      <c r="AG372" s="7"/>
      <c r="AH372" s="7"/>
      <c r="AI372" s="7"/>
      <c r="AJ372" s="7"/>
      <c r="AK372" s="7"/>
    </row>
    <row r="373" spans="1:37" x14ac:dyDescent="0.5">
      <c r="A373" s="218"/>
      <c r="B373" s="634"/>
      <c r="C373" s="647" t="str" cm="1">
        <f t="array" ref="C373">IFERROR(IF(ISBLANK(A373),"",IF(AND(ISBLANK(B373),ISBLANK(E373),ISBLANK(F373)),"",IF(AND(ISBLANK(B373),ISBLANK(E373),NOT(ISBLANK(F373))),_xlfn._xlws.FILTER('Rot.Out'!L:L,'Rot.Out'!B:B=EnterData!F373),IF(AND(ISBLANK(B373),NOT(ISBLANK(E373))),_xlfn._xlws.FILTER(Int.Out!AA:AA,Int.Out!B:B=E373),_xlfn._xlws.FILTER(Make.Trt!D:D,Make.Trt!C:C=B373))))),"")</f>
        <v/>
      </c>
      <c r="D373" s="636"/>
      <c r="E373" s="636"/>
      <c r="F373" s="218"/>
      <c r="G373" s="218"/>
      <c r="H373" s="218"/>
      <c r="I373" s="619" t="s">
        <v>109</v>
      </c>
      <c r="J373" s="619" t="s">
        <v>109</v>
      </c>
      <c r="K373" s="652"/>
      <c r="L373" s="329"/>
      <c r="M373" s="7"/>
      <c r="N373" s="434" t="str">
        <f>IF(OR(ISBLANK($A373),ISBLANK($G373)),"",IFERROR(IF(INDEX(Times!N:N,MATCH(CONCATENATE($G373,$A373),Times!$S:$S,0))=0,"",INDEX(Times!N:N,MATCH(CONCATENATE($G373,$A373),Times!$S:$S,0))),""))</f>
        <v/>
      </c>
      <c r="O373" s="434" t="str">
        <f>IF(OR(ISBLANK($A373),ISBLANK($G373)),"",IFERROR(IF(INDEX(Times!O:O,MATCH(CONCATENATE($G373,$A373),Times!$S:$S,0))=0,"",INDEX(Times!O:O,MATCH(CONCATENATE($G373,$A373),Times!$S:$S,0))),""))</f>
        <v/>
      </c>
      <c r="P373" s="434" t="str">
        <f>IF(OR(ISBLANK($A373),ISBLANK($G373)),"",IFERROR(IF(INDEX(Times!P:P,MATCH(CONCATENATE($G373,$A373),Times!$S:$S,0))=0,"",INDEX(Times!P:P,MATCH(CONCATENATE($G373,$A373),Times!$S:$S,0))),""))</f>
        <v/>
      </c>
      <c r="Q373" s="434" t="str">
        <f>IF(OR(ISBLANK($A373),ISBLANK($G373)),"",IFERROR(IF(INDEX(Times!Q:Q,MATCH(CONCATENATE($G373,$A373),Times!$S:$S,0))=0,"",INDEX(Times!Q:Q,MATCH(CONCATENATE($G373,$A373),Times!$S:$S,0))),""))</f>
        <v/>
      </c>
      <c r="R373" s="218" t="str">
        <f>IF(OR(ISBLANK($A373),ISBLANK($G373)),"",IFERROR(IF(INDEX(Times!R:R,MATCH(CONCATENATE($G373,$A373),Times!$S:$S,0))=0,"",INDEX(Times!R:R,MATCH(CONCATENATE($G373,$A373),Times!$S:$S,0))),""))</f>
        <v/>
      </c>
      <c r="S373" s="645"/>
      <c r="T373" s="645"/>
      <c r="U373" s="218"/>
      <c r="V373" s="329"/>
      <c r="W373" s="329"/>
      <c r="X373" s="329"/>
      <c r="Y373" s="329"/>
      <c r="Z373" s="329"/>
      <c r="AA373" s="329"/>
      <c r="AB373" s="329"/>
      <c r="AC373" s="7"/>
      <c r="AD373" s="7"/>
      <c r="AE373" s="7"/>
      <c r="AF373" s="7"/>
      <c r="AG373" s="7"/>
      <c r="AH373" s="7"/>
      <c r="AI373" s="7"/>
      <c r="AJ373" s="7"/>
      <c r="AK373" s="7"/>
    </row>
    <row r="374" spans="1:37" x14ac:dyDescent="0.5">
      <c r="A374" s="218"/>
      <c r="B374" s="634"/>
      <c r="C374" s="647" t="str" cm="1">
        <f t="array" ref="C374">IFERROR(IF(ISBLANK(A374),"",IF(AND(ISBLANK(B374),ISBLANK(E374),ISBLANK(F374)),"",IF(AND(ISBLANK(B374),ISBLANK(E374),NOT(ISBLANK(F374))),_xlfn._xlws.FILTER('Rot.Out'!L:L,'Rot.Out'!B:B=EnterData!F374),IF(AND(ISBLANK(B374),NOT(ISBLANK(E374))),_xlfn._xlws.FILTER(Int.Out!AA:AA,Int.Out!B:B=E374),_xlfn._xlws.FILTER(Make.Trt!D:D,Make.Trt!C:C=B374))))),"")</f>
        <v/>
      </c>
      <c r="D374" s="636"/>
      <c r="E374" s="636"/>
      <c r="F374" s="218"/>
      <c r="G374" s="218"/>
      <c r="H374" s="218"/>
      <c r="I374" s="619" t="s">
        <v>109</v>
      </c>
      <c r="J374" s="619" t="s">
        <v>109</v>
      </c>
      <c r="K374" s="652"/>
      <c r="L374" s="329"/>
      <c r="M374" s="7"/>
      <c r="N374" s="434" t="str">
        <f>IF(OR(ISBLANK($A374),ISBLANK($G374)),"",IFERROR(IF(INDEX(Times!N:N,MATCH(CONCATENATE($G374,$A374),Times!$S:$S,0))=0,"",INDEX(Times!N:N,MATCH(CONCATENATE($G374,$A374),Times!$S:$S,0))),""))</f>
        <v/>
      </c>
      <c r="O374" s="434" t="str">
        <f>IF(OR(ISBLANK($A374),ISBLANK($G374)),"",IFERROR(IF(INDEX(Times!O:O,MATCH(CONCATENATE($G374,$A374),Times!$S:$S,0))=0,"",INDEX(Times!O:O,MATCH(CONCATENATE($G374,$A374),Times!$S:$S,0))),""))</f>
        <v/>
      </c>
      <c r="P374" s="434" t="str">
        <f>IF(OR(ISBLANK($A374),ISBLANK($G374)),"",IFERROR(IF(INDEX(Times!P:P,MATCH(CONCATENATE($G374,$A374),Times!$S:$S,0))=0,"",INDEX(Times!P:P,MATCH(CONCATENATE($G374,$A374),Times!$S:$S,0))),""))</f>
        <v/>
      </c>
      <c r="Q374" s="434" t="str">
        <f>IF(OR(ISBLANK($A374),ISBLANK($G374)),"",IFERROR(IF(INDEX(Times!Q:Q,MATCH(CONCATENATE($G374,$A374),Times!$S:$S,0))=0,"",INDEX(Times!Q:Q,MATCH(CONCATENATE($G374,$A374),Times!$S:$S,0))),""))</f>
        <v/>
      </c>
      <c r="R374" s="218" t="str">
        <f>IF(OR(ISBLANK($A374),ISBLANK($G374)),"",IFERROR(IF(INDEX(Times!R:R,MATCH(CONCATENATE($G374,$A374),Times!$S:$S,0))=0,"",INDEX(Times!R:R,MATCH(CONCATENATE($G374,$A374),Times!$S:$S,0))),""))</f>
        <v/>
      </c>
      <c r="S374" s="645"/>
      <c r="T374" s="645"/>
      <c r="U374" s="218"/>
      <c r="V374" s="329"/>
      <c r="W374" s="329"/>
      <c r="X374" s="329"/>
      <c r="Y374" s="329"/>
      <c r="Z374" s="329"/>
      <c r="AA374" s="329"/>
      <c r="AB374" s="329"/>
      <c r="AC374" s="7"/>
      <c r="AD374" s="7"/>
      <c r="AE374" s="7"/>
      <c r="AF374" s="7"/>
      <c r="AG374" s="7"/>
      <c r="AH374" s="7"/>
      <c r="AI374" s="7"/>
      <c r="AJ374" s="7"/>
      <c r="AK374" s="7"/>
    </row>
    <row r="375" spans="1:37" x14ac:dyDescent="0.5">
      <c r="A375" s="218"/>
      <c r="B375" s="634"/>
      <c r="C375" s="647" t="str" cm="1">
        <f t="array" ref="C375">IFERROR(IF(ISBLANK(A375),"",IF(AND(ISBLANK(B375),ISBLANK(E375),ISBLANK(F375)),"",IF(AND(ISBLANK(B375),ISBLANK(E375),NOT(ISBLANK(F375))),_xlfn._xlws.FILTER('Rot.Out'!L:L,'Rot.Out'!B:B=EnterData!F375),IF(AND(ISBLANK(B375),NOT(ISBLANK(E375))),_xlfn._xlws.FILTER(Int.Out!AA:AA,Int.Out!B:B=E375),_xlfn._xlws.FILTER(Make.Trt!D:D,Make.Trt!C:C=B375))))),"")</f>
        <v/>
      </c>
      <c r="D375" s="636"/>
      <c r="E375" s="636"/>
      <c r="F375" s="218"/>
      <c r="G375" s="218"/>
      <c r="H375" s="218"/>
      <c r="I375" s="619" t="s">
        <v>109</v>
      </c>
      <c r="J375" s="619" t="s">
        <v>109</v>
      </c>
      <c r="K375" s="652"/>
      <c r="L375" s="329"/>
      <c r="M375" s="7"/>
      <c r="N375" s="434" t="str">
        <f>IF(OR(ISBLANK($A375),ISBLANK($G375)),"",IFERROR(IF(INDEX(Times!N:N,MATCH(CONCATENATE($G375,$A375),Times!$S:$S,0))=0,"",INDEX(Times!N:N,MATCH(CONCATENATE($G375,$A375),Times!$S:$S,0))),""))</f>
        <v/>
      </c>
      <c r="O375" s="434" t="str">
        <f>IF(OR(ISBLANK($A375),ISBLANK($G375)),"",IFERROR(IF(INDEX(Times!O:O,MATCH(CONCATENATE($G375,$A375),Times!$S:$S,0))=0,"",INDEX(Times!O:O,MATCH(CONCATENATE($G375,$A375),Times!$S:$S,0))),""))</f>
        <v/>
      </c>
      <c r="P375" s="434" t="str">
        <f>IF(OR(ISBLANK($A375),ISBLANK($G375)),"",IFERROR(IF(INDEX(Times!P:P,MATCH(CONCATENATE($G375,$A375),Times!$S:$S,0))=0,"",INDEX(Times!P:P,MATCH(CONCATENATE($G375,$A375),Times!$S:$S,0))),""))</f>
        <v/>
      </c>
      <c r="Q375" s="434" t="str">
        <f>IF(OR(ISBLANK($A375),ISBLANK($G375)),"",IFERROR(IF(INDEX(Times!Q:Q,MATCH(CONCATENATE($G375,$A375),Times!$S:$S,0))=0,"",INDEX(Times!Q:Q,MATCH(CONCATENATE($G375,$A375),Times!$S:$S,0))),""))</f>
        <v/>
      </c>
      <c r="R375" s="218" t="str">
        <f>IF(OR(ISBLANK($A375),ISBLANK($G375)),"",IFERROR(IF(INDEX(Times!R:R,MATCH(CONCATENATE($G375,$A375),Times!$S:$S,0))=0,"",INDEX(Times!R:R,MATCH(CONCATENATE($G375,$A375),Times!$S:$S,0))),""))</f>
        <v/>
      </c>
      <c r="S375" s="645"/>
      <c r="T375" s="645"/>
      <c r="U375" s="218"/>
      <c r="V375" s="329"/>
      <c r="W375" s="329"/>
      <c r="X375" s="329"/>
      <c r="Y375" s="329"/>
      <c r="Z375" s="329"/>
      <c r="AA375" s="329"/>
      <c r="AB375" s="329"/>
      <c r="AC375" s="7"/>
      <c r="AD375" s="7"/>
      <c r="AE375" s="7"/>
      <c r="AF375" s="7"/>
      <c r="AG375" s="7"/>
      <c r="AH375" s="7"/>
      <c r="AI375" s="7"/>
      <c r="AJ375" s="7"/>
      <c r="AK375" s="7"/>
    </row>
    <row r="376" spans="1:37" x14ac:dyDescent="0.5">
      <c r="A376" s="218"/>
      <c r="B376" s="634"/>
      <c r="C376" s="647" t="str" cm="1">
        <f t="array" ref="C376">IFERROR(IF(ISBLANK(A376),"",IF(AND(ISBLANK(B376),ISBLANK(E376),ISBLANK(F376)),"",IF(AND(ISBLANK(B376),ISBLANK(E376),NOT(ISBLANK(F376))),_xlfn._xlws.FILTER('Rot.Out'!L:L,'Rot.Out'!B:B=EnterData!F376),IF(AND(ISBLANK(B376),NOT(ISBLANK(E376))),_xlfn._xlws.FILTER(Int.Out!AA:AA,Int.Out!B:B=E376),_xlfn._xlws.FILTER(Make.Trt!D:D,Make.Trt!C:C=B376))))),"")</f>
        <v/>
      </c>
      <c r="D376" s="636"/>
      <c r="E376" s="636"/>
      <c r="F376" s="218"/>
      <c r="G376" s="218"/>
      <c r="H376" s="218"/>
      <c r="I376" s="619" t="s">
        <v>109</v>
      </c>
      <c r="J376" s="619" t="s">
        <v>109</v>
      </c>
      <c r="K376" s="652"/>
      <c r="L376" s="329"/>
      <c r="M376" s="7"/>
      <c r="N376" s="434" t="str">
        <f>IF(OR(ISBLANK($A376),ISBLANK($G376)),"",IFERROR(IF(INDEX(Times!N:N,MATCH(CONCATENATE($G376,$A376),Times!$S:$S,0))=0,"",INDEX(Times!N:N,MATCH(CONCATENATE($G376,$A376),Times!$S:$S,0))),""))</f>
        <v/>
      </c>
      <c r="O376" s="434" t="str">
        <f>IF(OR(ISBLANK($A376),ISBLANK($G376)),"",IFERROR(IF(INDEX(Times!O:O,MATCH(CONCATENATE($G376,$A376),Times!$S:$S,0))=0,"",INDEX(Times!O:O,MATCH(CONCATENATE($G376,$A376),Times!$S:$S,0))),""))</f>
        <v/>
      </c>
      <c r="P376" s="434" t="str">
        <f>IF(OR(ISBLANK($A376),ISBLANK($G376)),"",IFERROR(IF(INDEX(Times!P:P,MATCH(CONCATENATE($G376,$A376),Times!$S:$S,0))=0,"",INDEX(Times!P:P,MATCH(CONCATENATE($G376,$A376),Times!$S:$S,0))),""))</f>
        <v/>
      </c>
      <c r="Q376" s="434" t="str">
        <f>IF(OR(ISBLANK($A376),ISBLANK($G376)),"",IFERROR(IF(INDEX(Times!Q:Q,MATCH(CONCATENATE($G376,$A376),Times!$S:$S,0))=0,"",INDEX(Times!Q:Q,MATCH(CONCATENATE($G376,$A376),Times!$S:$S,0))),""))</f>
        <v/>
      </c>
      <c r="R376" s="218" t="str">
        <f>IF(OR(ISBLANK($A376),ISBLANK($G376)),"",IFERROR(IF(INDEX(Times!R:R,MATCH(CONCATENATE($G376,$A376),Times!$S:$S,0))=0,"",INDEX(Times!R:R,MATCH(CONCATENATE($G376,$A376),Times!$S:$S,0))),""))</f>
        <v/>
      </c>
      <c r="S376" s="645"/>
      <c r="T376" s="645"/>
      <c r="U376" s="218"/>
      <c r="V376" s="329"/>
      <c r="W376" s="329"/>
      <c r="X376" s="329"/>
      <c r="Y376" s="329"/>
      <c r="Z376" s="329"/>
      <c r="AA376" s="329"/>
      <c r="AB376" s="329"/>
      <c r="AC376" s="7"/>
      <c r="AD376" s="7"/>
      <c r="AE376" s="7"/>
      <c r="AF376" s="7"/>
      <c r="AG376" s="7"/>
      <c r="AH376" s="7"/>
      <c r="AI376" s="7"/>
      <c r="AJ376" s="7"/>
      <c r="AK376" s="7"/>
    </row>
    <row r="377" spans="1:37" x14ac:dyDescent="0.5">
      <c r="A377" s="218"/>
      <c r="B377" s="634"/>
      <c r="C377" s="647" t="str" cm="1">
        <f t="array" ref="C377">IFERROR(IF(ISBLANK(A377),"",IF(AND(ISBLANK(B377),ISBLANK(E377),ISBLANK(F377)),"",IF(AND(ISBLANK(B377),ISBLANK(E377),NOT(ISBLANK(F377))),_xlfn._xlws.FILTER('Rot.Out'!L:L,'Rot.Out'!B:B=EnterData!F377),IF(AND(ISBLANK(B377),NOT(ISBLANK(E377))),_xlfn._xlws.FILTER(Int.Out!AA:AA,Int.Out!B:B=E377),_xlfn._xlws.FILTER(Make.Trt!D:D,Make.Trt!C:C=B377))))),"")</f>
        <v/>
      </c>
      <c r="D377" s="636"/>
      <c r="E377" s="636"/>
      <c r="F377" s="218"/>
      <c r="G377" s="218"/>
      <c r="H377" s="218"/>
      <c r="I377" s="619" t="s">
        <v>109</v>
      </c>
      <c r="J377" s="619" t="s">
        <v>109</v>
      </c>
      <c r="K377" s="652"/>
      <c r="L377" s="329"/>
      <c r="M377" s="7"/>
      <c r="N377" s="434" t="str">
        <f>IF(OR(ISBLANK($A377),ISBLANK($G377)),"",IFERROR(IF(INDEX(Times!N:N,MATCH(CONCATENATE($G377,$A377),Times!$S:$S,0))=0,"",INDEX(Times!N:N,MATCH(CONCATENATE($G377,$A377),Times!$S:$S,0))),""))</f>
        <v/>
      </c>
      <c r="O377" s="434" t="str">
        <f>IF(OR(ISBLANK($A377),ISBLANK($G377)),"",IFERROR(IF(INDEX(Times!O:O,MATCH(CONCATENATE($G377,$A377),Times!$S:$S,0))=0,"",INDEX(Times!O:O,MATCH(CONCATENATE($G377,$A377),Times!$S:$S,0))),""))</f>
        <v/>
      </c>
      <c r="P377" s="434" t="str">
        <f>IF(OR(ISBLANK($A377),ISBLANK($G377)),"",IFERROR(IF(INDEX(Times!P:P,MATCH(CONCATENATE($G377,$A377),Times!$S:$S,0))=0,"",INDEX(Times!P:P,MATCH(CONCATENATE($G377,$A377),Times!$S:$S,0))),""))</f>
        <v/>
      </c>
      <c r="Q377" s="434" t="str">
        <f>IF(OR(ISBLANK($A377),ISBLANK($G377)),"",IFERROR(IF(INDEX(Times!Q:Q,MATCH(CONCATENATE($G377,$A377),Times!$S:$S,0))=0,"",INDEX(Times!Q:Q,MATCH(CONCATENATE($G377,$A377),Times!$S:$S,0))),""))</f>
        <v/>
      </c>
      <c r="R377" s="218" t="str">
        <f>IF(OR(ISBLANK($A377),ISBLANK($G377)),"",IFERROR(IF(INDEX(Times!R:R,MATCH(CONCATENATE($G377,$A377),Times!$S:$S,0))=0,"",INDEX(Times!R:R,MATCH(CONCATENATE($G377,$A377),Times!$S:$S,0))),""))</f>
        <v/>
      </c>
      <c r="S377" s="645"/>
      <c r="T377" s="645"/>
      <c r="U377" s="218"/>
      <c r="V377" s="329"/>
      <c r="W377" s="329"/>
      <c r="X377" s="329"/>
      <c r="Y377" s="329"/>
      <c r="Z377" s="329"/>
      <c r="AA377" s="329"/>
      <c r="AB377" s="329"/>
      <c r="AC377" s="7"/>
      <c r="AD377" s="7"/>
      <c r="AE377" s="7"/>
      <c r="AF377" s="7"/>
      <c r="AG377" s="7"/>
      <c r="AH377" s="7"/>
      <c r="AI377" s="7"/>
      <c r="AJ377" s="7"/>
      <c r="AK377" s="7"/>
    </row>
    <row r="378" spans="1:37" x14ac:dyDescent="0.5">
      <c r="A378" s="218"/>
      <c r="B378" s="634"/>
      <c r="C378" s="647" t="str" cm="1">
        <f t="array" ref="C378">IFERROR(IF(ISBLANK(A378),"",IF(AND(ISBLANK(B378),ISBLANK(E378),ISBLANK(F378)),"",IF(AND(ISBLANK(B378),ISBLANK(E378),NOT(ISBLANK(F378))),_xlfn._xlws.FILTER('Rot.Out'!L:L,'Rot.Out'!B:B=EnterData!F378),IF(AND(ISBLANK(B378),NOT(ISBLANK(E378))),_xlfn._xlws.FILTER(Int.Out!AA:AA,Int.Out!B:B=E378),_xlfn._xlws.FILTER(Make.Trt!D:D,Make.Trt!C:C=B378))))),"")</f>
        <v/>
      </c>
      <c r="D378" s="636"/>
      <c r="E378" s="636"/>
      <c r="F378" s="218"/>
      <c r="G378" s="218"/>
      <c r="H378" s="218"/>
      <c r="I378" s="619" t="s">
        <v>109</v>
      </c>
      <c r="J378" s="619" t="s">
        <v>109</v>
      </c>
      <c r="K378" s="652"/>
      <c r="L378" s="329"/>
      <c r="M378" s="7"/>
      <c r="N378" s="434" t="str">
        <f>IF(OR(ISBLANK($A378),ISBLANK($G378)),"",IFERROR(IF(INDEX(Times!N:N,MATCH(CONCATENATE($G378,$A378),Times!$S:$S,0))=0,"",INDEX(Times!N:N,MATCH(CONCATENATE($G378,$A378),Times!$S:$S,0))),""))</f>
        <v/>
      </c>
      <c r="O378" s="434" t="str">
        <f>IF(OR(ISBLANK($A378),ISBLANK($G378)),"",IFERROR(IF(INDEX(Times!O:O,MATCH(CONCATENATE($G378,$A378),Times!$S:$S,0))=0,"",INDEX(Times!O:O,MATCH(CONCATENATE($G378,$A378),Times!$S:$S,0))),""))</f>
        <v/>
      </c>
      <c r="P378" s="434" t="str">
        <f>IF(OR(ISBLANK($A378),ISBLANK($G378)),"",IFERROR(IF(INDEX(Times!P:P,MATCH(CONCATENATE($G378,$A378),Times!$S:$S,0))=0,"",INDEX(Times!P:P,MATCH(CONCATENATE($G378,$A378),Times!$S:$S,0))),""))</f>
        <v/>
      </c>
      <c r="Q378" s="434" t="str">
        <f>IF(OR(ISBLANK($A378),ISBLANK($G378)),"",IFERROR(IF(INDEX(Times!Q:Q,MATCH(CONCATENATE($G378,$A378),Times!$S:$S,0))=0,"",INDEX(Times!Q:Q,MATCH(CONCATENATE($G378,$A378),Times!$S:$S,0))),""))</f>
        <v/>
      </c>
      <c r="R378" s="218" t="str">
        <f>IF(OR(ISBLANK($A378),ISBLANK($G378)),"",IFERROR(IF(INDEX(Times!R:R,MATCH(CONCATENATE($G378,$A378),Times!$S:$S,0))=0,"",INDEX(Times!R:R,MATCH(CONCATENATE($G378,$A378),Times!$S:$S,0))),""))</f>
        <v/>
      </c>
      <c r="S378" s="645"/>
      <c r="T378" s="645"/>
      <c r="U378" s="218"/>
      <c r="V378" s="329"/>
      <c r="W378" s="329"/>
      <c r="X378" s="329"/>
      <c r="Y378" s="329"/>
      <c r="Z378" s="329"/>
      <c r="AA378" s="329"/>
      <c r="AB378" s="329"/>
      <c r="AC378" s="7"/>
      <c r="AD378" s="7"/>
      <c r="AE378" s="7"/>
      <c r="AF378" s="7"/>
      <c r="AG378" s="7"/>
      <c r="AH378" s="7"/>
      <c r="AI378" s="7"/>
      <c r="AJ378" s="7"/>
      <c r="AK378" s="7"/>
    </row>
    <row r="379" spans="1:37" x14ac:dyDescent="0.5">
      <c r="A379" s="218"/>
      <c r="B379" s="634"/>
      <c r="C379" s="647" t="str" cm="1">
        <f t="array" ref="C379">IFERROR(IF(ISBLANK(A379),"",IF(AND(ISBLANK(B379),ISBLANK(E379),ISBLANK(F379)),"",IF(AND(ISBLANK(B379),ISBLANK(E379),NOT(ISBLANK(F379))),_xlfn._xlws.FILTER('Rot.Out'!L:L,'Rot.Out'!B:B=EnterData!F379),IF(AND(ISBLANK(B379),NOT(ISBLANK(E379))),_xlfn._xlws.FILTER(Int.Out!AA:AA,Int.Out!B:B=E379),_xlfn._xlws.FILTER(Make.Trt!D:D,Make.Trt!C:C=B379))))),"")</f>
        <v/>
      </c>
      <c r="D379" s="636"/>
      <c r="E379" s="636"/>
      <c r="F379" s="218"/>
      <c r="G379" s="218"/>
      <c r="H379" s="218"/>
      <c r="I379" s="619" t="s">
        <v>109</v>
      </c>
      <c r="J379" s="619" t="s">
        <v>109</v>
      </c>
      <c r="K379" s="652"/>
      <c r="L379" s="329"/>
      <c r="M379" s="7"/>
      <c r="N379" s="434" t="str">
        <f>IF(OR(ISBLANK($A379),ISBLANK($G379)),"",IFERROR(IF(INDEX(Times!N:N,MATCH(CONCATENATE($G379,$A379),Times!$S:$S,0))=0,"",INDEX(Times!N:N,MATCH(CONCATENATE($G379,$A379),Times!$S:$S,0))),""))</f>
        <v/>
      </c>
      <c r="O379" s="434" t="str">
        <f>IF(OR(ISBLANK($A379),ISBLANK($G379)),"",IFERROR(IF(INDEX(Times!O:O,MATCH(CONCATENATE($G379,$A379),Times!$S:$S,0))=0,"",INDEX(Times!O:O,MATCH(CONCATENATE($G379,$A379),Times!$S:$S,0))),""))</f>
        <v/>
      </c>
      <c r="P379" s="434" t="str">
        <f>IF(OR(ISBLANK($A379),ISBLANK($G379)),"",IFERROR(IF(INDEX(Times!P:P,MATCH(CONCATENATE($G379,$A379),Times!$S:$S,0))=0,"",INDEX(Times!P:P,MATCH(CONCATENATE($G379,$A379),Times!$S:$S,0))),""))</f>
        <v/>
      </c>
      <c r="Q379" s="434" t="str">
        <f>IF(OR(ISBLANK($A379),ISBLANK($G379)),"",IFERROR(IF(INDEX(Times!Q:Q,MATCH(CONCATENATE($G379,$A379),Times!$S:$S,0))=0,"",INDEX(Times!Q:Q,MATCH(CONCATENATE($G379,$A379),Times!$S:$S,0))),""))</f>
        <v/>
      </c>
      <c r="R379" s="218" t="str">
        <f>IF(OR(ISBLANK($A379),ISBLANK($G379)),"",IFERROR(IF(INDEX(Times!R:R,MATCH(CONCATENATE($G379,$A379),Times!$S:$S,0))=0,"",INDEX(Times!R:R,MATCH(CONCATENATE($G379,$A379),Times!$S:$S,0))),""))</f>
        <v/>
      </c>
      <c r="S379" s="645"/>
      <c r="T379" s="645"/>
      <c r="U379" s="218"/>
      <c r="V379" s="329"/>
      <c r="W379" s="329"/>
      <c r="X379" s="329"/>
      <c r="Y379" s="329"/>
      <c r="Z379" s="329"/>
      <c r="AA379" s="329"/>
      <c r="AB379" s="329"/>
      <c r="AC379" s="7"/>
      <c r="AD379" s="7"/>
      <c r="AE379" s="7"/>
      <c r="AF379" s="7"/>
      <c r="AG379" s="7"/>
      <c r="AH379" s="7"/>
      <c r="AI379" s="7"/>
      <c r="AJ379" s="7"/>
      <c r="AK379" s="7"/>
    </row>
    <row r="380" spans="1:37" x14ac:dyDescent="0.5">
      <c r="A380" s="218"/>
      <c r="B380" s="634"/>
      <c r="C380" s="647" t="str" cm="1">
        <f t="array" ref="C380">IFERROR(IF(ISBLANK(A380),"",IF(AND(ISBLANK(B380),ISBLANK(E380),ISBLANK(F380)),"",IF(AND(ISBLANK(B380),ISBLANK(E380),NOT(ISBLANK(F380))),_xlfn._xlws.FILTER('Rot.Out'!L:L,'Rot.Out'!B:B=EnterData!F380),IF(AND(ISBLANK(B380),NOT(ISBLANK(E380))),_xlfn._xlws.FILTER(Int.Out!AA:AA,Int.Out!B:B=E380),_xlfn._xlws.FILTER(Make.Trt!D:D,Make.Trt!C:C=B380))))),"")</f>
        <v/>
      </c>
      <c r="D380" s="636"/>
      <c r="E380" s="636"/>
      <c r="F380" s="218"/>
      <c r="G380" s="218"/>
      <c r="H380" s="218"/>
      <c r="I380" s="619" t="s">
        <v>109</v>
      </c>
      <c r="J380" s="619" t="s">
        <v>109</v>
      </c>
      <c r="K380" s="652"/>
      <c r="L380" s="329"/>
      <c r="M380" s="7"/>
      <c r="N380" s="434" t="str">
        <f>IF(OR(ISBLANK($A380),ISBLANK($G380)),"",IFERROR(IF(INDEX(Times!N:N,MATCH(CONCATENATE($G380,$A380),Times!$S:$S,0))=0,"",INDEX(Times!N:N,MATCH(CONCATENATE($G380,$A380),Times!$S:$S,0))),""))</f>
        <v/>
      </c>
      <c r="O380" s="434" t="str">
        <f>IF(OR(ISBLANK($A380),ISBLANK($G380)),"",IFERROR(IF(INDEX(Times!O:O,MATCH(CONCATENATE($G380,$A380),Times!$S:$S,0))=0,"",INDEX(Times!O:O,MATCH(CONCATENATE($G380,$A380),Times!$S:$S,0))),""))</f>
        <v/>
      </c>
      <c r="P380" s="434" t="str">
        <f>IF(OR(ISBLANK($A380),ISBLANK($G380)),"",IFERROR(IF(INDEX(Times!P:P,MATCH(CONCATENATE($G380,$A380),Times!$S:$S,0))=0,"",INDEX(Times!P:P,MATCH(CONCATENATE($G380,$A380),Times!$S:$S,0))),""))</f>
        <v/>
      </c>
      <c r="Q380" s="434" t="str">
        <f>IF(OR(ISBLANK($A380),ISBLANK($G380)),"",IFERROR(IF(INDEX(Times!Q:Q,MATCH(CONCATENATE($G380,$A380),Times!$S:$S,0))=0,"",INDEX(Times!Q:Q,MATCH(CONCATENATE($G380,$A380),Times!$S:$S,0))),""))</f>
        <v/>
      </c>
      <c r="R380" s="218" t="str">
        <f>IF(OR(ISBLANK($A380),ISBLANK($G380)),"",IFERROR(IF(INDEX(Times!R:R,MATCH(CONCATENATE($G380,$A380),Times!$S:$S,0))=0,"",INDEX(Times!R:R,MATCH(CONCATENATE($G380,$A380),Times!$S:$S,0))),""))</f>
        <v/>
      </c>
      <c r="S380" s="645"/>
      <c r="T380" s="645"/>
      <c r="U380" s="218"/>
      <c r="V380" s="329"/>
      <c r="W380" s="329"/>
      <c r="X380" s="329"/>
      <c r="Y380" s="329"/>
      <c r="Z380" s="329"/>
      <c r="AA380" s="329"/>
      <c r="AB380" s="329"/>
      <c r="AC380" s="7"/>
      <c r="AD380" s="7"/>
      <c r="AE380" s="7"/>
      <c r="AF380" s="7"/>
      <c r="AG380" s="7"/>
      <c r="AH380" s="7"/>
      <c r="AI380" s="7"/>
      <c r="AJ380" s="7"/>
      <c r="AK380" s="7"/>
    </row>
    <row r="381" spans="1:37" x14ac:dyDescent="0.5">
      <c r="A381" s="218"/>
      <c r="B381" s="634"/>
      <c r="C381" s="647" t="str" cm="1">
        <f t="array" ref="C381">IFERROR(IF(ISBLANK(A381),"",IF(AND(ISBLANK(B381),ISBLANK(E381),ISBLANK(F381)),"",IF(AND(ISBLANK(B381),ISBLANK(E381),NOT(ISBLANK(F381))),_xlfn._xlws.FILTER('Rot.Out'!L:L,'Rot.Out'!B:B=EnterData!F381),IF(AND(ISBLANK(B381),NOT(ISBLANK(E381))),_xlfn._xlws.FILTER(Int.Out!AA:AA,Int.Out!B:B=E381),_xlfn._xlws.FILTER(Make.Trt!D:D,Make.Trt!C:C=B381))))),"")</f>
        <v/>
      </c>
      <c r="D381" s="636"/>
      <c r="E381" s="636"/>
      <c r="F381" s="218"/>
      <c r="G381" s="218"/>
      <c r="H381" s="218"/>
      <c r="I381" s="619" t="s">
        <v>109</v>
      </c>
      <c r="J381" s="619" t="s">
        <v>109</v>
      </c>
      <c r="K381" s="652"/>
      <c r="L381" s="329"/>
      <c r="M381" s="7"/>
      <c r="N381" s="434" t="str">
        <f>IF(OR(ISBLANK($A381),ISBLANK($G381)),"",IFERROR(IF(INDEX(Times!N:N,MATCH(CONCATENATE($G381,$A381),Times!$S:$S,0))=0,"",INDEX(Times!N:N,MATCH(CONCATENATE($G381,$A381),Times!$S:$S,0))),""))</f>
        <v/>
      </c>
      <c r="O381" s="434" t="str">
        <f>IF(OR(ISBLANK($A381),ISBLANK($G381)),"",IFERROR(IF(INDEX(Times!O:O,MATCH(CONCATENATE($G381,$A381),Times!$S:$S,0))=0,"",INDEX(Times!O:O,MATCH(CONCATENATE($G381,$A381),Times!$S:$S,0))),""))</f>
        <v/>
      </c>
      <c r="P381" s="434" t="str">
        <f>IF(OR(ISBLANK($A381),ISBLANK($G381)),"",IFERROR(IF(INDEX(Times!P:P,MATCH(CONCATENATE($G381,$A381),Times!$S:$S,0))=0,"",INDEX(Times!P:P,MATCH(CONCATENATE($G381,$A381),Times!$S:$S,0))),""))</f>
        <v/>
      </c>
      <c r="Q381" s="434" t="str">
        <f>IF(OR(ISBLANK($A381),ISBLANK($G381)),"",IFERROR(IF(INDEX(Times!Q:Q,MATCH(CONCATENATE($G381,$A381),Times!$S:$S,0))=0,"",INDEX(Times!Q:Q,MATCH(CONCATENATE($G381,$A381),Times!$S:$S,0))),""))</f>
        <v/>
      </c>
      <c r="R381" s="218" t="str">
        <f>IF(OR(ISBLANK($A381),ISBLANK($G381)),"",IFERROR(IF(INDEX(Times!R:R,MATCH(CONCATENATE($G381,$A381),Times!$S:$S,0))=0,"",INDEX(Times!R:R,MATCH(CONCATENATE($G381,$A381),Times!$S:$S,0))),""))</f>
        <v/>
      </c>
      <c r="S381" s="645"/>
      <c r="T381" s="645"/>
      <c r="U381" s="218"/>
      <c r="V381" s="329"/>
      <c r="W381" s="329"/>
      <c r="X381" s="329"/>
      <c r="Y381" s="329"/>
      <c r="Z381" s="329"/>
      <c r="AA381" s="329"/>
      <c r="AB381" s="329"/>
      <c r="AC381" s="7"/>
      <c r="AD381" s="7"/>
      <c r="AE381" s="7"/>
      <c r="AF381" s="7"/>
      <c r="AG381" s="7"/>
      <c r="AH381" s="7"/>
      <c r="AI381" s="7"/>
      <c r="AJ381" s="7"/>
      <c r="AK381" s="7"/>
    </row>
    <row r="382" spans="1:37" x14ac:dyDescent="0.5">
      <c r="A382" s="218"/>
      <c r="B382" s="634"/>
      <c r="C382" s="647" t="str" cm="1">
        <f t="array" ref="C382">IFERROR(IF(ISBLANK(A382),"",IF(AND(ISBLANK(B382),ISBLANK(E382),ISBLANK(F382)),"",IF(AND(ISBLANK(B382),ISBLANK(E382),NOT(ISBLANK(F382))),_xlfn._xlws.FILTER('Rot.Out'!L:L,'Rot.Out'!B:B=EnterData!F382),IF(AND(ISBLANK(B382),NOT(ISBLANK(E382))),_xlfn._xlws.FILTER(Int.Out!AA:AA,Int.Out!B:B=E382),_xlfn._xlws.FILTER(Make.Trt!D:D,Make.Trt!C:C=B382))))),"")</f>
        <v/>
      </c>
      <c r="D382" s="636"/>
      <c r="E382" s="636"/>
      <c r="F382" s="218"/>
      <c r="G382" s="218"/>
      <c r="H382" s="218"/>
      <c r="I382" s="619" t="s">
        <v>109</v>
      </c>
      <c r="J382" s="619" t="s">
        <v>109</v>
      </c>
      <c r="K382" s="652"/>
      <c r="L382" s="329"/>
      <c r="M382" s="7"/>
      <c r="N382" s="434" t="str">
        <f>IF(OR(ISBLANK($A382),ISBLANK($G382)),"",IFERROR(IF(INDEX(Times!N:N,MATCH(CONCATENATE($G382,$A382),Times!$S:$S,0))=0,"",INDEX(Times!N:N,MATCH(CONCATENATE($G382,$A382),Times!$S:$S,0))),""))</f>
        <v/>
      </c>
      <c r="O382" s="434" t="str">
        <f>IF(OR(ISBLANK($A382),ISBLANK($G382)),"",IFERROR(IF(INDEX(Times!O:O,MATCH(CONCATENATE($G382,$A382),Times!$S:$S,0))=0,"",INDEX(Times!O:O,MATCH(CONCATENATE($G382,$A382),Times!$S:$S,0))),""))</f>
        <v/>
      </c>
      <c r="P382" s="434" t="str">
        <f>IF(OR(ISBLANK($A382),ISBLANK($G382)),"",IFERROR(IF(INDEX(Times!P:P,MATCH(CONCATENATE($G382,$A382),Times!$S:$S,0))=0,"",INDEX(Times!P:P,MATCH(CONCATENATE($G382,$A382),Times!$S:$S,0))),""))</f>
        <v/>
      </c>
      <c r="Q382" s="434" t="str">
        <f>IF(OR(ISBLANK($A382),ISBLANK($G382)),"",IFERROR(IF(INDEX(Times!Q:Q,MATCH(CONCATENATE($G382,$A382),Times!$S:$S,0))=0,"",INDEX(Times!Q:Q,MATCH(CONCATENATE($G382,$A382),Times!$S:$S,0))),""))</f>
        <v/>
      </c>
      <c r="R382" s="218" t="str">
        <f>IF(OR(ISBLANK($A382),ISBLANK($G382)),"",IFERROR(IF(INDEX(Times!R:R,MATCH(CONCATENATE($G382,$A382),Times!$S:$S,0))=0,"",INDEX(Times!R:R,MATCH(CONCATENATE($G382,$A382),Times!$S:$S,0))),""))</f>
        <v/>
      </c>
      <c r="S382" s="645"/>
      <c r="T382" s="645"/>
      <c r="U382" s="218"/>
      <c r="V382" s="329"/>
      <c r="W382" s="329"/>
      <c r="X382" s="329"/>
      <c r="Y382" s="329"/>
      <c r="Z382" s="329"/>
      <c r="AA382" s="329"/>
      <c r="AB382" s="329"/>
      <c r="AC382" s="7"/>
      <c r="AD382" s="7"/>
      <c r="AE382" s="7"/>
      <c r="AF382" s="7"/>
      <c r="AG382" s="7"/>
      <c r="AH382" s="7"/>
      <c r="AI382" s="7"/>
      <c r="AJ382" s="7"/>
      <c r="AK382" s="7"/>
    </row>
    <row r="383" spans="1:37" x14ac:dyDescent="0.5">
      <c r="A383" s="218"/>
      <c r="B383" s="634"/>
      <c r="C383" s="647" t="str" cm="1">
        <f t="array" ref="C383">IFERROR(IF(ISBLANK(A383),"",IF(AND(ISBLANK(B383),ISBLANK(E383),ISBLANK(F383)),"",IF(AND(ISBLANK(B383),ISBLANK(E383),NOT(ISBLANK(F383))),_xlfn._xlws.FILTER('Rot.Out'!L:L,'Rot.Out'!B:B=EnterData!F383),IF(AND(ISBLANK(B383),NOT(ISBLANK(E383))),_xlfn._xlws.FILTER(Int.Out!AA:AA,Int.Out!B:B=E383),_xlfn._xlws.FILTER(Make.Trt!D:D,Make.Trt!C:C=B383))))),"")</f>
        <v/>
      </c>
      <c r="D383" s="636"/>
      <c r="E383" s="636"/>
      <c r="F383" s="218"/>
      <c r="G383" s="218"/>
      <c r="H383" s="218"/>
      <c r="I383" s="619" t="s">
        <v>109</v>
      </c>
      <c r="J383" s="619" t="s">
        <v>109</v>
      </c>
      <c r="K383" s="652"/>
      <c r="L383" s="329"/>
      <c r="M383" s="7"/>
      <c r="N383" s="434" t="str">
        <f>IF(OR(ISBLANK($A383),ISBLANK($G383)),"",IFERROR(IF(INDEX(Times!N:N,MATCH(CONCATENATE($G383,$A383),Times!$S:$S,0))=0,"",INDEX(Times!N:N,MATCH(CONCATENATE($G383,$A383),Times!$S:$S,0))),""))</f>
        <v/>
      </c>
      <c r="O383" s="434" t="str">
        <f>IF(OR(ISBLANK($A383),ISBLANK($G383)),"",IFERROR(IF(INDEX(Times!O:O,MATCH(CONCATENATE($G383,$A383),Times!$S:$S,0))=0,"",INDEX(Times!O:O,MATCH(CONCATENATE($G383,$A383),Times!$S:$S,0))),""))</f>
        <v/>
      </c>
      <c r="P383" s="434" t="str">
        <f>IF(OR(ISBLANK($A383),ISBLANK($G383)),"",IFERROR(IF(INDEX(Times!P:P,MATCH(CONCATENATE($G383,$A383),Times!$S:$S,0))=0,"",INDEX(Times!P:P,MATCH(CONCATENATE($G383,$A383),Times!$S:$S,0))),""))</f>
        <v/>
      </c>
      <c r="Q383" s="434" t="str">
        <f>IF(OR(ISBLANK($A383),ISBLANK($G383)),"",IFERROR(IF(INDEX(Times!Q:Q,MATCH(CONCATENATE($G383,$A383),Times!$S:$S,0))=0,"",INDEX(Times!Q:Q,MATCH(CONCATENATE($G383,$A383),Times!$S:$S,0))),""))</f>
        <v/>
      </c>
      <c r="R383" s="218" t="str">
        <f>IF(OR(ISBLANK($A383),ISBLANK($G383)),"",IFERROR(IF(INDEX(Times!R:R,MATCH(CONCATENATE($G383,$A383),Times!$S:$S,0))=0,"",INDEX(Times!R:R,MATCH(CONCATENATE($G383,$A383),Times!$S:$S,0))),""))</f>
        <v/>
      </c>
      <c r="S383" s="645"/>
      <c r="T383" s="645"/>
      <c r="U383" s="218"/>
      <c r="V383" s="329"/>
      <c r="W383" s="329"/>
      <c r="X383" s="329"/>
      <c r="Y383" s="329"/>
      <c r="Z383" s="329"/>
      <c r="AA383" s="329"/>
      <c r="AB383" s="329"/>
      <c r="AC383" s="7"/>
      <c r="AD383" s="7"/>
      <c r="AE383" s="7"/>
      <c r="AF383" s="7"/>
      <c r="AG383" s="7"/>
      <c r="AH383" s="7"/>
      <c r="AI383" s="7"/>
      <c r="AJ383" s="7"/>
      <c r="AK383" s="7"/>
    </row>
    <row r="384" spans="1:37" x14ac:dyDescent="0.5">
      <c r="A384" s="218"/>
      <c r="B384" s="634"/>
      <c r="C384" s="647" t="str" cm="1">
        <f t="array" ref="C384">IFERROR(IF(ISBLANK(A384),"",IF(AND(ISBLANK(B384),ISBLANK(E384),ISBLANK(F384)),"",IF(AND(ISBLANK(B384),ISBLANK(E384),NOT(ISBLANK(F384))),_xlfn._xlws.FILTER('Rot.Out'!L:L,'Rot.Out'!B:B=EnterData!F384),IF(AND(ISBLANK(B384),NOT(ISBLANK(E384))),_xlfn._xlws.FILTER(Int.Out!AA:AA,Int.Out!B:B=E384),_xlfn._xlws.FILTER(Make.Trt!D:D,Make.Trt!C:C=B384))))),"")</f>
        <v/>
      </c>
      <c r="D384" s="636"/>
      <c r="E384" s="636"/>
      <c r="F384" s="218"/>
      <c r="G384" s="218"/>
      <c r="H384" s="218"/>
      <c r="I384" s="619" t="s">
        <v>109</v>
      </c>
      <c r="J384" s="619" t="s">
        <v>109</v>
      </c>
      <c r="K384" s="652"/>
      <c r="L384" s="329"/>
      <c r="M384" s="7"/>
      <c r="N384" s="434" t="str">
        <f>IF(OR(ISBLANK($A384),ISBLANK($G384)),"",IFERROR(IF(INDEX(Times!N:N,MATCH(CONCATENATE($G384,$A384),Times!$S:$S,0))=0,"",INDEX(Times!N:N,MATCH(CONCATENATE($G384,$A384),Times!$S:$S,0))),""))</f>
        <v/>
      </c>
      <c r="O384" s="434" t="str">
        <f>IF(OR(ISBLANK($A384),ISBLANK($G384)),"",IFERROR(IF(INDEX(Times!O:O,MATCH(CONCATENATE($G384,$A384),Times!$S:$S,0))=0,"",INDEX(Times!O:O,MATCH(CONCATENATE($G384,$A384),Times!$S:$S,0))),""))</f>
        <v/>
      </c>
      <c r="P384" s="434" t="str">
        <f>IF(OR(ISBLANK($A384),ISBLANK($G384)),"",IFERROR(IF(INDEX(Times!P:P,MATCH(CONCATENATE($G384,$A384),Times!$S:$S,0))=0,"",INDEX(Times!P:P,MATCH(CONCATENATE($G384,$A384),Times!$S:$S,0))),""))</f>
        <v/>
      </c>
      <c r="Q384" s="434" t="str">
        <f>IF(OR(ISBLANK($A384),ISBLANK($G384)),"",IFERROR(IF(INDEX(Times!Q:Q,MATCH(CONCATENATE($G384,$A384),Times!$S:$S,0))=0,"",INDEX(Times!Q:Q,MATCH(CONCATENATE($G384,$A384),Times!$S:$S,0))),""))</f>
        <v/>
      </c>
      <c r="R384" s="218" t="str">
        <f>IF(OR(ISBLANK($A384),ISBLANK($G384)),"",IFERROR(IF(INDEX(Times!R:R,MATCH(CONCATENATE($G384,$A384),Times!$S:$S,0))=0,"",INDEX(Times!R:R,MATCH(CONCATENATE($G384,$A384),Times!$S:$S,0))),""))</f>
        <v/>
      </c>
      <c r="S384" s="645"/>
      <c r="T384" s="645"/>
      <c r="U384" s="218"/>
      <c r="V384" s="329"/>
      <c r="W384" s="329"/>
      <c r="X384" s="329"/>
      <c r="Y384" s="329"/>
      <c r="Z384" s="329"/>
      <c r="AA384" s="329"/>
      <c r="AB384" s="329"/>
      <c r="AC384" s="7"/>
      <c r="AD384" s="7"/>
      <c r="AE384" s="7"/>
      <c r="AF384" s="7"/>
      <c r="AG384" s="7"/>
      <c r="AH384" s="7"/>
      <c r="AI384" s="7"/>
      <c r="AJ384" s="7"/>
      <c r="AK384" s="7"/>
    </row>
    <row r="385" spans="1:37" x14ac:dyDescent="0.5">
      <c r="A385" s="218"/>
      <c r="B385" s="634"/>
      <c r="C385" s="647" t="str" cm="1">
        <f t="array" ref="C385">IFERROR(IF(ISBLANK(A385),"",IF(AND(ISBLANK(B385),ISBLANK(E385),ISBLANK(F385)),"",IF(AND(ISBLANK(B385),ISBLANK(E385),NOT(ISBLANK(F385))),_xlfn._xlws.FILTER('Rot.Out'!L:L,'Rot.Out'!B:B=EnterData!F385),IF(AND(ISBLANK(B385),NOT(ISBLANK(E385))),_xlfn._xlws.FILTER(Int.Out!AA:AA,Int.Out!B:B=E385),_xlfn._xlws.FILTER(Make.Trt!D:D,Make.Trt!C:C=B385))))),"")</f>
        <v/>
      </c>
      <c r="D385" s="636"/>
      <c r="E385" s="636"/>
      <c r="F385" s="218"/>
      <c r="G385" s="218"/>
      <c r="H385" s="218"/>
      <c r="I385" s="619" t="s">
        <v>109</v>
      </c>
      <c r="J385" s="619" t="s">
        <v>109</v>
      </c>
      <c r="K385" s="652"/>
      <c r="L385" s="329"/>
      <c r="M385" s="7"/>
      <c r="N385" s="434" t="str">
        <f>IF(OR(ISBLANK($A385),ISBLANK($G385)),"",IFERROR(IF(INDEX(Times!N:N,MATCH(CONCATENATE($G385,$A385),Times!$S:$S,0))=0,"",INDEX(Times!N:N,MATCH(CONCATENATE($G385,$A385),Times!$S:$S,0))),""))</f>
        <v/>
      </c>
      <c r="O385" s="434" t="str">
        <f>IF(OR(ISBLANK($A385),ISBLANK($G385)),"",IFERROR(IF(INDEX(Times!O:O,MATCH(CONCATENATE($G385,$A385),Times!$S:$S,0))=0,"",INDEX(Times!O:O,MATCH(CONCATENATE($G385,$A385),Times!$S:$S,0))),""))</f>
        <v/>
      </c>
      <c r="P385" s="434" t="str">
        <f>IF(OR(ISBLANK($A385),ISBLANK($G385)),"",IFERROR(IF(INDEX(Times!P:P,MATCH(CONCATENATE($G385,$A385),Times!$S:$S,0))=0,"",INDEX(Times!P:P,MATCH(CONCATENATE($G385,$A385),Times!$S:$S,0))),""))</f>
        <v/>
      </c>
      <c r="Q385" s="434" t="str">
        <f>IF(OR(ISBLANK($A385),ISBLANK($G385)),"",IFERROR(IF(INDEX(Times!Q:Q,MATCH(CONCATENATE($G385,$A385),Times!$S:$S,0))=0,"",INDEX(Times!Q:Q,MATCH(CONCATENATE($G385,$A385),Times!$S:$S,0))),""))</f>
        <v/>
      </c>
      <c r="R385" s="218" t="str">
        <f>IF(OR(ISBLANK($A385),ISBLANK($G385)),"",IFERROR(IF(INDEX(Times!R:R,MATCH(CONCATENATE($G385,$A385),Times!$S:$S,0))=0,"",INDEX(Times!R:R,MATCH(CONCATENATE($G385,$A385),Times!$S:$S,0))),""))</f>
        <v/>
      </c>
      <c r="S385" s="645"/>
      <c r="T385" s="645"/>
      <c r="U385" s="218"/>
      <c r="V385" s="329"/>
      <c r="W385" s="329"/>
      <c r="X385" s="329"/>
      <c r="Y385" s="329"/>
      <c r="Z385" s="329"/>
      <c r="AA385" s="329"/>
      <c r="AB385" s="329"/>
      <c r="AC385" s="7"/>
      <c r="AD385" s="7"/>
      <c r="AE385" s="7"/>
      <c r="AF385" s="7"/>
      <c r="AG385" s="7"/>
      <c r="AH385" s="7"/>
      <c r="AI385" s="7"/>
      <c r="AJ385" s="7"/>
      <c r="AK385" s="7"/>
    </row>
    <row r="386" spans="1:37" x14ac:dyDescent="0.5">
      <c r="A386" s="218"/>
      <c r="B386" s="634"/>
      <c r="C386" s="647" t="str" cm="1">
        <f t="array" ref="C386">IFERROR(IF(ISBLANK(A386),"",IF(AND(ISBLANK(B386),ISBLANK(E386),ISBLANK(F386)),"",IF(AND(ISBLANK(B386),ISBLANK(E386),NOT(ISBLANK(F386))),_xlfn._xlws.FILTER('Rot.Out'!L:L,'Rot.Out'!B:B=EnterData!F386),IF(AND(ISBLANK(B386),NOT(ISBLANK(E386))),_xlfn._xlws.FILTER(Int.Out!AA:AA,Int.Out!B:B=E386),_xlfn._xlws.FILTER(Make.Trt!D:D,Make.Trt!C:C=B386))))),"")</f>
        <v/>
      </c>
      <c r="D386" s="636"/>
      <c r="E386" s="636"/>
      <c r="F386" s="218"/>
      <c r="G386" s="218"/>
      <c r="H386" s="218"/>
      <c r="I386" s="619" t="s">
        <v>109</v>
      </c>
      <c r="J386" s="619" t="s">
        <v>109</v>
      </c>
      <c r="K386" s="652"/>
      <c r="L386" s="329"/>
      <c r="M386" s="7"/>
      <c r="N386" s="434" t="str">
        <f>IF(OR(ISBLANK($A386),ISBLANK($G386)),"",IFERROR(IF(INDEX(Times!N:N,MATCH(CONCATENATE($G386,$A386),Times!$S:$S,0))=0,"",INDEX(Times!N:N,MATCH(CONCATENATE($G386,$A386),Times!$S:$S,0))),""))</f>
        <v/>
      </c>
      <c r="O386" s="434" t="str">
        <f>IF(OR(ISBLANK($A386),ISBLANK($G386)),"",IFERROR(IF(INDEX(Times!O:O,MATCH(CONCATENATE($G386,$A386),Times!$S:$S,0))=0,"",INDEX(Times!O:O,MATCH(CONCATENATE($G386,$A386),Times!$S:$S,0))),""))</f>
        <v/>
      </c>
      <c r="P386" s="434" t="str">
        <f>IF(OR(ISBLANK($A386),ISBLANK($G386)),"",IFERROR(IF(INDEX(Times!P:P,MATCH(CONCATENATE($G386,$A386),Times!$S:$S,0))=0,"",INDEX(Times!P:P,MATCH(CONCATENATE($G386,$A386),Times!$S:$S,0))),""))</f>
        <v/>
      </c>
      <c r="Q386" s="434" t="str">
        <f>IF(OR(ISBLANK($A386),ISBLANK($G386)),"",IFERROR(IF(INDEX(Times!Q:Q,MATCH(CONCATENATE($G386,$A386),Times!$S:$S,0))=0,"",INDEX(Times!Q:Q,MATCH(CONCATENATE($G386,$A386),Times!$S:$S,0))),""))</f>
        <v/>
      </c>
      <c r="R386" s="218" t="str">
        <f>IF(OR(ISBLANK($A386),ISBLANK($G386)),"",IFERROR(IF(INDEX(Times!R:R,MATCH(CONCATENATE($G386,$A386),Times!$S:$S,0))=0,"",INDEX(Times!R:R,MATCH(CONCATENATE($G386,$A386),Times!$S:$S,0))),""))</f>
        <v/>
      </c>
      <c r="S386" s="645"/>
      <c r="T386" s="645"/>
      <c r="U386" s="218"/>
      <c r="V386" s="329"/>
      <c r="W386" s="329"/>
      <c r="X386" s="329"/>
      <c r="Y386" s="329"/>
      <c r="Z386" s="329"/>
      <c r="AA386" s="329"/>
      <c r="AB386" s="329"/>
      <c r="AC386" s="7"/>
      <c r="AD386" s="7"/>
      <c r="AE386" s="7"/>
      <c r="AF386" s="7"/>
      <c r="AG386" s="7"/>
      <c r="AH386" s="7"/>
      <c r="AI386" s="7"/>
      <c r="AJ386" s="7"/>
      <c r="AK386" s="7"/>
    </row>
    <row r="387" spans="1:37" x14ac:dyDescent="0.5">
      <c r="A387" s="218"/>
      <c r="B387" s="634"/>
      <c r="C387" s="647" t="str" cm="1">
        <f t="array" ref="C387">IFERROR(IF(ISBLANK(A387),"",IF(AND(ISBLANK(B387),ISBLANK(E387),ISBLANK(F387)),"",IF(AND(ISBLANK(B387),ISBLANK(E387),NOT(ISBLANK(F387))),_xlfn._xlws.FILTER('Rot.Out'!L:L,'Rot.Out'!B:B=EnterData!F387),IF(AND(ISBLANK(B387),NOT(ISBLANK(E387))),_xlfn._xlws.FILTER(Int.Out!AA:AA,Int.Out!B:B=E387),_xlfn._xlws.FILTER(Make.Trt!D:D,Make.Trt!C:C=B387))))),"")</f>
        <v/>
      </c>
      <c r="D387" s="636"/>
      <c r="E387" s="636"/>
      <c r="F387" s="218"/>
      <c r="G387" s="218"/>
      <c r="H387" s="218"/>
      <c r="I387" s="619" t="s">
        <v>109</v>
      </c>
      <c r="J387" s="619" t="s">
        <v>109</v>
      </c>
      <c r="K387" s="652"/>
      <c r="L387" s="329"/>
      <c r="M387" s="7"/>
      <c r="N387" s="434" t="str">
        <f>IF(OR(ISBLANK($A387),ISBLANK($G387)),"",IFERROR(IF(INDEX(Times!N:N,MATCH(CONCATENATE($G387,$A387),Times!$S:$S,0))=0,"",INDEX(Times!N:N,MATCH(CONCATENATE($G387,$A387),Times!$S:$S,0))),""))</f>
        <v/>
      </c>
      <c r="O387" s="434" t="str">
        <f>IF(OR(ISBLANK($A387),ISBLANK($G387)),"",IFERROR(IF(INDEX(Times!O:O,MATCH(CONCATENATE($G387,$A387),Times!$S:$S,0))=0,"",INDEX(Times!O:O,MATCH(CONCATENATE($G387,$A387),Times!$S:$S,0))),""))</f>
        <v/>
      </c>
      <c r="P387" s="434" t="str">
        <f>IF(OR(ISBLANK($A387),ISBLANK($G387)),"",IFERROR(IF(INDEX(Times!P:P,MATCH(CONCATENATE($G387,$A387),Times!$S:$S,0))=0,"",INDEX(Times!P:P,MATCH(CONCATENATE($G387,$A387),Times!$S:$S,0))),""))</f>
        <v/>
      </c>
      <c r="Q387" s="434" t="str">
        <f>IF(OR(ISBLANK($A387),ISBLANK($G387)),"",IFERROR(IF(INDEX(Times!Q:Q,MATCH(CONCATENATE($G387,$A387),Times!$S:$S,0))=0,"",INDEX(Times!Q:Q,MATCH(CONCATENATE($G387,$A387),Times!$S:$S,0))),""))</f>
        <v/>
      </c>
      <c r="R387" s="218" t="str">
        <f>IF(OR(ISBLANK($A387),ISBLANK($G387)),"",IFERROR(IF(INDEX(Times!R:R,MATCH(CONCATENATE($G387,$A387),Times!$S:$S,0))=0,"",INDEX(Times!R:R,MATCH(CONCATENATE($G387,$A387),Times!$S:$S,0))),""))</f>
        <v/>
      </c>
      <c r="S387" s="645"/>
      <c r="T387" s="645"/>
      <c r="U387" s="218"/>
      <c r="V387" s="329"/>
      <c r="W387" s="329"/>
      <c r="X387" s="329"/>
      <c r="Y387" s="329"/>
      <c r="Z387" s="329"/>
      <c r="AA387" s="329"/>
      <c r="AB387" s="329"/>
      <c r="AC387" s="7"/>
      <c r="AD387" s="7"/>
      <c r="AE387" s="7"/>
      <c r="AF387" s="7"/>
      <c r="AG387" s="7"/>
      <c r="AH387" s="7"/>
      <c r="AI387" s="7"/>
      <c r="AJ387" s="7"/>
      <c r="AK387" s="7"/>
    </row>
    <row r="388" spans="1:37" x14ac:dyDescent="0.5">
      <c r="A388" s="218"/>
      <c r="B388" s="634"/>
      <c r="C388" s="647" t="str" cm="1">
        <f t="array" ref="C388">IFERROR(IF(ISBLANK(A388),"",IF(AND(ISBLANK(B388),ISBLANK(E388),ISBLANK(F388)),"",IF(AND(ISBLANK(B388),ISBLANK(E388),NOT(ISBLANK(F388))),_xlfn._xlws.FILTER('Rot.Out'!L:L,'Rot.Out'!B:B=EnterData!F388),IF(AND(ISBLANK(B388),NOT(ISBLANK(E388))),_xlfn._xlws.FILTER(Int.Out!AA:AA,Int.Out!B:B=E388),_xlfn._xlws.FILTER(Make.Trt!D:D,Make.Trt!C:C=B388))))),"")</f>
        <v/>
      </c>
      <c r="D388" s="636"/>
      <c r="E388" s="636"/>
      <c r="F388" s="218"/>
      <c r="G388" s="218"/>
      <c r="H388" s="218"/>
      <c r="I388" s="619" t="s">
        <v>109</v>
      </c>
      <c r="J388" s="619" t="s">
        <v>109</v>
      </c>
      <c r="K388" s="652"/>
      <c r="L388" s="329"/>
      <c r="M388" s="7"/>
      <c r="N388" s="434" t="str">
        <f>IF(OR(ISBLANK($A388),ISBLANK($G388)),"",IFERROR(IF(INDEX(Times!N:N,MATCH(CONCATENATE($G388,$A388),Times!$S:$S,0))=0,"",INDEX(Times!N:N,MATCH(CONCATENATE($G388,$A388),Times!$S:$S,0))),""))</f>
        <v/>
      </c>
      <c r="O388" s="434" t="str">
        <f>IF(OR(ISBLANK($A388),ISBLANK($G388)),"",IFERROR(IF(INDEX(Times!O:O,MATCH(CONCATENATE($G388,$A388),Times!$S:$S,0))=0,"",INDEX(Times!O:O,MATCH(CONCATENATE($G388,$A388),Times!$S:$S,0))),""))</f>
        <v/>
      </c>
      <c r="P388" s="434" t="str">
        <f>IF(OR(ISBLANK($A388),ISBLANK($G388)),"",IFERROR(IF(INDEX(Times!P:P,MATCH(CONCATENATE($G388,$A388),Times!$S:$S,0))=0,"",INDEX(Times!P:P,MATCH(CONCATENATE($G388,$A388),Times!$S:$S,0))),""))</f>
        <v/>
      </c>
      <c r="Q388" s="434" t="str">
        <f>IF(OR(ISBLANK($A388),ISBLANK($G388)),"",IFERROR(IF(INDEX(Times!Q:Q,MATCH(CONCATENATE($G388,$A388),Times!$S:$S,0))=0,"",INDEX(Times!Q:Q,MATCH(CONCATENATE($G388,$A388),Times!$S:$S,0))),""))</f>
        <v/>
      </c>
      <c r="R388" s="218" t="str">
        <f>IF(OR(ISBLANK($A388),ISBLANK($G388)),"",IFERROR(IF(INDEX(Times!R:R,MATCH(CONCATENATE($G388,$A388),Times!$S:$S,0))=0,"",INDEX(Times!R:R,MATCH(CONCATENATE($G388,$A388),Times!$S:$S,0))),""))</f>
        <v/>
      </c>
      <c r="S388" s="645"/>
      <c r="T388" s="645"/>
      <c r="U388" s="218"/>
      <c r="V388" s="329"/>
      <c r="W388" s="329"/>
      <c r="X388" s="329"/>
      <c r="Y388" s="329"/>
      <c r="Z388" s="329"/>
      <c r="AA388" s="329"/>
      <c r="AB388" s="329"/>
      <c r="AC388" s="7"/>
      <c r="AD388" s="7"/>
      <c r="AE388" s="7"/>
      <c r="AF388" s="7"/>
      <c r="AG388" s="7"/>
      <c r="AH388" s="7"/>
      <c r="AI388" s="7"/>
      <c r="AJ388" s="7"/>
      <c r="AK388" s="7"/>
    </row>
    <row r="389" spans="1:37" x14ac:dyDescent="0.5">
      <c r="A389" s="218"/>
      <c r="B389" s="634"/>
      <c r="C389" s="647" t="str" cm="1">
        <f t="array" ref="C389">IFERROR(IF(ISBLANK(A389),"",IF(AND(ISBLANK(B389),ISBLANK(E389),ISBLANK(F389)),"",IF(AND(ISBLANK(B389),ISBLANK(E389),NOT(ISBLANK(F389))),_xlfn._xlws.FILTER('Rot.Out'!L:L,'Rot.Out'!B:B=EnterData!F389),IF(AND(ISBLANK(B389),NOT(ISBLANK(E389))),_xlfn._xlws.FILTER(Int.Out!AA:AA,Int.Out!B:B=E389),_xlfn._xlws.FILTER(Make.Trt!D:D,Make.Trt!C:C=B389))))),"")</f>
        <v/>
      </c>
      <c r="D389" s="636"/>
      <c r="E389" s="636"/>
      <c r="F389" s="218"/>
      <c r="G389" s="218"/>
      <c r="H389" s="218"/>
      <c r="I389" s="619" t="s">
        <v>109</v>
      </c>
      <c r="J389" s="619" t="s">
        <v>109</v>
      </c>
      <c r="K389" s="652"/>
      <c r="L389" s="329"/>
      <c r="M389" s="7"/>
      <c r="N389" s="434" t="str">
        <f>IF(OR(ISBLANK($A389),ISBLANK($G389)),"",IFERROR(IF(INDEX(Times!N:N,MATCH(CONCATENATE($G389,$A389),Times!$S:$S,0))=0,"",INDEX(Times!N:N,MATCH(CONCATENATE($G389,$A389),Times!$S:$S,0))),""))</f>
        <v/>
      </c>
      <c r="O389" s="434" t="str">
        <f>IF(OR(ISBLANK($A389),ISBLANK($G389)),"",IFERROR(IF(INDEX(Times!O:O,MATCH(CONCATENATE($G389,$A389),Times!$S:$S,0))=0,"",INDEX(Times!O:O,MATCH(CONCATENATE($G389,$A389),Times!$S:$S,0))),""))</f>
        <v/>
      </c>
      <c r="P389" s="434" t="str">
        <f>IF(OR(ISBLANK($A389),ISBLANK($G389)),"",IFERROR(IF(INDEX(Times!P:P,MATCH(CONCATENATE($G389,$A389),Times!$S:$S,0))=0,"",INDEX(Times!P:P,MATCH(CONCATENATE($G389,$A389),Times!$S:$S,0))),""))</f>
        <v/>
      </c>
      <c r="Q389" s="434" t="str">
        <f>IF(OR(ISBLANK($A389),ISBLANK($G389)),"",IFERROR(IF(INDEX(Times!Q:Q,MATCH(CONCATENATE($G389,$A389),Times!$S:$S,0))=0,"",INDEX(Times!Q:Q,MATCH(CONCATENATE($G389,$A389),Times!$S:$S,0))),""))</f>
        <v/>
      </c>
      <c r="R389" s="218" t="str">
        <f>IF(OR(ISBLANK($A389),ISBLANK($G389)),"",IFERROR(IF(INDEX(Times!R:R,MATCH(CONCATENATE($G389,$A389),Times!$S:$S,0))=0,"",INDEX(Times!R:R,MATCH(CONCATENATE($G389,$A389),Times!$S:$S,0))),""))</f>
        <v/>
      </c>
      <c r="S389" s="645"/>
      <c r="T389" s="645"/>
      <c r="U389" s="218"/>
      <c r="V389" s="329"/>
      <c r="W389" s="329"/>
      <c r="X389" s="329"/>
      <c r="Y389" s="329"/>
      <c r="Z389" s="329"/>
      <c r="AA389" s="329"/>
      <c r="AB389" s="329"/>
      <c r="AC389" s="7"/>
      <c r="AD389" s="7"/>
      <c r="AE389" s="7"/>
      <c r="AF389" s="7"/>
      <c r="AG389" s="7"/>
      <c r="AH389" s="7"/>
      <c r="AI389" s="7"/>
      <c r="AJ389" s="7"/>
      <c r="AK389" s="7"/>
    </row>
    <row r="390" spans="1:37" x14ac:dyDescent="0.5">
      <c r="A390" s="218"/>
      <c r="B390" s="634"/>
      <c r="C390" s="647" t="str" cm="1">
        <f t="array" ref="C390">IFERROR(IF(ISBLANK(A390),"",IF(AND(ISBLANK(B390),ISBLANK(E390),ISBLANK(F390)),"",IF(AND(ISBLANK(B390),ISBLANK(E390),NOT(ISBLANK(F390))),_xlfn._xlws.FILTER('Rot.Out'!L:L,'Rot.Out'!B:B=EnterData!F390),IF(AND(ISBLANK(B390),NOT(ISBLANK(E390))),_xlfn._xlws.FILTER(Int.Out!AA:AA,Int.Out!B:B=E390),_xlfn._xlws.FILTER(Make.Trt!D:D,Make.Trt!C:C=B390))))),"")</f>
        <v/>
      </c>
      <c r="D390" s="636"/>
      <c r="E390" s="636"/>
      <c r="F390" s="218"/>
      <c r="G390" s="218"/>
      <c r="H390" s="218"/>
      <c r="I390" s="619" t="s">
        <v>109</v>
      </c>
      <c r="J390" s="619" t="s">
        <v>109</v>
      </c>
      <c r="K390" s="652"/>
      <c r="L390" s="329"/>
      <c r="M390" s="7"/>
      <c r="N390" s="434" t="str">
        <f>IF(OR(ISBLANK($A390),ISBLANK($G390)),"",IFERROR(IF(INDEX(Times!N:N,MATCH(CONCATENATE($G390,$A390),Times!$S:$S,0))=0,"",INDEX(Times!N:N,MATCH(CONCATENATE($G390,$A390),Times!$S:$S,0))),""))</f>
        <v/>
      </c>
      <c r="O390" s="434" t="str">
        <f>IF(OR(ISBLANK($A390),ISBLANK($G390)),"",IFERROR(IF(INDEX(Times!O:O,MATCH(CONCATENATE($G390,$A390),Times!$S:$S,0))=0,"",INDEX(Times!O:O,MATCH(CONCATENATE($G390,$A390),Times!$S:$S,0))),""))</f>
        <v/>
      </c>
      <c r="P390" s="434" t="str">
        <f>IF(OR(ISBLANK($A390),ISBLANK($G390)),"",IFERROR(IF(INDEX(Times!P:P,MATCH(CONCATENATE($G390,$A390),Times!$S:$S,0))=0,"",INDEX(Times!P:P,MATCH(CONCATENATE($G390,$A390),Times!$S:$S,0))),""))</f>
        <v/>
      </c>
      <c r="Q390" s="434" t="str">
        <f>IF(OR(ISBLANK($A390),ISBLANK($G390)),"",IFERROR(IF(INDEX(Times!Q:Q,MATCH(CONCATENATE($G390,$A390),Times!$S:$S,0))=0,"",INDEX(Times!Q:Q,MATCH(CONCATENATE($G390,$A390),Times!$S:$S,0))),""))</f>
        <v/>
      </c>
      <c r="R390" s="218" t="str">
        <f>IF(OR(ISBLANK($A390),ISBLANK($G390)),"",IFERROR(IF(INDEX(Times!R:R,MATCH(CONCATENATE($G390,$A390),Times!$S:$S,0))=0,"",INDEX(Times!R:R,MATCH(CONCATENATE($G390,$A390),Times!$S:$S,0))),""))</f>
        <v/>
      </c>
      <c r="S390" s="645"/>
      <c r="T390" s="645"/>
      <c r="U390" s="218"/>
      <c r="V390" s="329"/>
      <c r="W390" s="329"/>
      <c r="X390" s="329"/>
      <c r="Y390" s="329"/>
      <c r="Z390" s="329"/>
      <c r="AA390" s="329"/>
      <c r="AB390" s="329"/>
      <c r="AC390" s="7"/>
      <c r="AD390" s="7"/>
      <c r="AE390" s="7"/>
      <c r="AF390" s="7"/>
      <c r="AG390" s="7"/>
      <c r="AH390" s="7"/>
      <c r="AI390" s="7"/>
      <c r="AJ390" s="7"/>
      <c r="AK390" s="7"/>
    </row>
    <row r="391" spans="1:37" x14ac:dyDescent="0.5">
      <c r="A391" s="218"/>
      <c r="B391" s="634"/>
      <c r="C391" s="647" t="str" cm="1">
        <f t="array" ref="C391">IFERROR(IF(ISBLANK(A391),"",IF(AND(ISBLANK(B391),ISBLANK(E391),ISBLANK(F391)),"",IF(AND(ISBLANK(B391),ISBLANK(E391),NOT(ISBLANK(F391))),_xlfn._xlws.FILTER('Rot.Out'!L:L,'Rot.Out'!B:B=EnterData!F391),IF(AND(ISBLANK(B391),NOT(ISBLANK(E391))),_xlfn._xlws.FILTER(Int.Out!AA:AA,Int.Out!B:B=E391),_xlfn._xlws.FILTER(Make.Trt!D:D,Make.Trt!C:C=B391))))),"")</f>
        <v/>
      </c>
      <c r="D391" s="636"/>
      <c r="E391" s="636"/>
      <c r="F391" s="218"/>
      <c r="G391" s="218"/>
      <c r="H391" s="218"/>
      <c r="I391" s="619" t="s">
        <v>109</v>
      </c>
      <c r="J391" s="619" t="s">
        <v>109</v>
      </c>
      <c r="K391" s="652"/>
      <c r="L391" s="329"/>
      <c r="M391" s="7"/>
      <c r="N391" s="434" t="str">
        <f>IF(OR(ISBLANK($A391),ISBLANK($G391)),"",IFERROR(IF(INDEX(Times!N:N,MATCH(CONCATENATE($G391,$A391),Times!$S:$S,0))=0,"",INDEX(Times!N:N,MATCH(CONCATENATE($G391,$A391),Times!$S:$S,0))),""))</f>
        <v/>
      </c>
      <c r="O391" s="434" t="str">
        <f>IF(OR(ISBLANK($A391),ISBLANK($G391)),"",IFERROR(IF(INDEX(Times!O:O,MATCH(CONCATENATE($G391,$A391),Times!$S:$S,0))=0,"",INDEX(Times!O:O,MATCH(CONCATENATE($G391,$A391),Times!$S:$S,0))),""))</f>
        <v/>
      </c>
      <c r="P391" s="434" t="str">
        <f>IF(OR(ISBLANK($A391),ISBLANK($G391)),"",IFERROR(IF(INDEX(Times!P:P,MATCH(CONCATENATE($G391,$A391),Times!$S:$S,0))=0,"",INDEX(Times!P:P,MATCH(CONCATENATE($G391,$A391),Times!$S:$S,0))),""))</f>
        <v/>
      </c>
      <c r="Q391" s="434" t="str">
        <f>IF(OR(ISBLANK($A391),ISBLANK($G391)),"",IFERROR(IF(INDEX(Times!Q:Q,MATCH(CONCATENATE($G391,$A391),Times!$S:$S,0))=0,"",INDEX(Times!Q:Q,MATCH(CONCATENATE($G391,$A391),Times!$S:$S,0))),""))</f>
        <v/>
      </c>
      <c r="R391" s="218" t="str">
        <f>IF(OR(ISBLANK($A391),ISBLANK($G391)),"",IFERROR(IF(INDEX(Times!R:R,MATCH(CONCATENATE($G391,$A391),Times!$S:$S,0))=0,"",INDEX(Times!R:R,MATCH(CONCATENATE($G391,$A391),Times!$S:$S,0))),""))</f>
        <v/>
      </c>
      <c r="S391" s="645"/>
      <c r="T391" s="645"/>
      <c r="U391" s="218"/>
      <c r="V391" s="329"/>
      <c r="W391" s="329"/>
      <c r="X391" s="329"/>
      <c r="Y391" s="329"/>
      <c r="Z391" s="329"/>
      <c r="AA391" s="329"/>
      <c r="AB391" s="329"/>
      <c r="AC391" s="7"/>
      <c r="AD391" s="7"/>
      <c r="AE391" s="7"/>
      <c r="AF391" s="7"/>
      <c r="AG391" s="7"/>
      <c r="AH391" s="7"/>
      <c r="AI391" s="7"/>
      <c r="AJ391" s="7"/>
      <c r="AK391" s="7"/>
    </row>
    <row r="392" spans="1:37" x14ac:dyDescent="0.5">
      <c r="A392" s="218"/>
      <c r="B392" s="634"/>
      <c r="C392" s="647" t="str" cm="1">
        <f t="array" ref="C392">IFERROR(IF(ISBLANK(A392),"",IF(AND(ISBLANK(B392),ISBLANK(E392),ISBLANK(F392)),"",IF(AND(ISBLANK(B392),ISBLANK(E392),NOT(ISBLANK(F392))),_xlfn._xlws.FILTER('Rot.Out'!L:L,'Rot.Out'!B:B=EnterData!F392),IF(AND(ISBLANK(B392),NOT(ISBLANK(E392))),_xlfn._xlws.FILTER(Int.Out!AA:AA,Int.Out!B:B=E392),_xlfn._xlws.FILTER(Make.Trt!D:D,Make.Trt!C:C=B392))))),"")</f>
        <v/>
      </c>
      <c r="D392" s="636"/>
      <c r="E392" s="636"/>
      <c r="F392" s="218"/>
      <c r="G392" s="218"/>
      <c r="H392" s="218"/>
      <c r="I392" s="619" t="s">
        <v>109</v>
      </c>
      <c r="J392" s="619" t="s">
        <v>109</v>
      </c>
      <c r="K392" s="652"/>
      <c r="L392" s="329"/>
      <c r="M392" s="7"/>
      <c r="N392" s="434" t="str">
        <f>IF(OR(ISBLANK($A392),ISBLANK($G392)),"",IFERROR(IF(INDEX(Times!N:N,MATCH(CONCATENATE($G392,$A392),Times!$S:$S,0))=0,"",INDEX(Times!N:N,MATCH(CONCATENATE($G392,$A392),Times!$S:$S,0))),""))</f>
        <v/>
      </c>
      <c r="O392" s="434" t="str">
        <f>IF(OR(ISBLANK($A392),ISBLANK($G392)),"",IFERROR(IF(INDEX(Times!O:O,MATCH(CONCATENATE($G392,$A392),Times!$S:$S,0))=0,"",INDEX(Times!O:O,MATCH(CONCATENATE($G392,$A392),Times!$S:$S,0))),""))</f>
        <v/>
      </c>
      <c r="P392" s="434" t="str">
        <f>IF(OR(ISBLANK($A392),ISBLANK($G392)),"",IFERROR(IF(INDEX(Times!P:P,MATCH(CONCATENATE($G392,$A392),Times!$S:$S,0))=0,"",INDEX(Times!P:P,MATCH(CONCATENATE($G392,$A392),Times!$S:$S,0))),""))</f>
        <v/>
      </c>
      <c r="Q392" s="434" t="str">
        <f>IF(OR(ISBLANK($A392),ISBLANK($G392)),"",IFERROR(IF(INDEX(Times!Q:Q,MATCH(CONCATENATE($G392,$A392),Times!$S:$S,0))=0,"",INDEX(Times!Q:Q,MATCH(CONCATENATE($G392,$A392),Times!$S:$S,0))),""))</f>
        <v/>
      </c>
      <c r="R392" s="218" t="str">
        <f>IF(OR(ISBLANK($A392),ISBLANK($G392)),"",IFERROR(IF(INDEX(Times!R:R,MATCH(CONCATENATE($G392,$A392),Times!$S:$S,0))=0,"",INDEX(Times!R:R,MATCH(CONCATENATE($G392,$A392),Times!$S:$S,0))),""))</f>
        <v/>
      </c>
      <c r="S392" s="645"/>
      <c r="T392" s="645"/>
      <c r="U392" s="218"/>
      <c r="V392" s="329"/>
      <c r="W392" s="329"/>
      <c r="X392" s="329"/>
      <c r="Y392" s="329"/>
      <c r="Z392" s="329"/>
      <c r="AA392" s="329"/>
      <c r="AB392" s="329"/>
      <c r="AC392" s="7"/>
      <c r="AD392" s="7"/>
      <c r="AE392" s="7"/>
      <c r="AF392" s="7"/>
      <c r="AG392" s="7"/>
      <c r="AH392" s="7"/>
      <c r="AI392" s="7"/>
      <c r="AJ392" s="7"/>
      <c r="AK392" s="7"/>
    </row>
    <row r="393" spans="1:37" x14ac:dyDescent="0.5">
      <c r="A393" s="218"/>
      <c r="B393" s="634"/>
      <c r="C393" s="647" t="str" cm="1">
        <f t="array" ref="C393">IFERROR(IF(ISBLANK(A393),"",IF(AND(ISBLANK(B393),ISBLANK(E393),ISBLANK(F393)),"",IF(AND(ISBLANK(B393),ISBLANK(E393),NOT(ISBLANK(F393))),_xlfn._xlws.FILTER('Rot.Out'!L:L,'Rot.Out'!B:B=EnterData!F393),IF(AND(ISBLANK(B393),NOT(ISBLANK(E393))),_xlfn._xlws.FILTER(Int.Out!AA:AA,Int.Out!B:B=E393),_xlfn._xlws.FILTER(Make.Trt!D:D,Make.Trt!C:C=B393))))),"")</f>
        <v/>
      </c>
      <c r="D393" s="636"/>
      <c r="E393" s="636"/>
      <c r="F393" s="218"/>
      <c r="G393" s="218"/>
      <c r="H393" s="218"/>
      <c r="I393" s="619" t="s">
        <v>109</v>
      </c>
      <c r="J393" s="619" t="s">
        <v>109</v>
      </c>
      <c r="K393" s="652"/>
      <c r="L393" s="329"/>
      <c r="M393" s="7"/>
      <c r="N393" s="434" t="str">
        <f>IF(OR(ISBLANK($A393),ISBLANK($G393)),"",IFERROR(IF(INDEX(Times!N:N,MATCH(CONCATENATE($G393,$A393),Times!$S:$S,0))=0,"",INDEX(Times!N:N,MATCH(CONCATENATE($G393,$A393),Times!$S:$S,0))),""))</f>
        <v/>
      </c>
      <c r="O393" s="434" t="str">
        <f>IF(OR(ISBLANK($A393),ISBLANK($G393)),"",IFERROR(IF(INDEX(Times!O:O,MATCH(CONCATENATE($G393,$A393),Times!$S:$S,0))=0,"",INDEX(Times!O:O,MATCH(CONCATENATE($G393,$A393),Times!$S:$S,0))),""))</f>
        <v/>
      </c>
      <c r="P393" s="434" t="str">
        <f>IF(OR(ISBLANK($A393),ISBLANK($G393)),"",IFERROR(IF(INDEX(Times!P:P,MATCH(CONCATENATE($G393,$A393),Times!$S:$S,0))=0,"",INDEX(Times!P:P,MATCH(CONCATENATE($G393,$A393),Times!$S:$S,0))),""))</f>
        <v/>
      </c>
      <c r="Q393" s="434" t="str">
        <f>IF(OR(ISBLANK($A393),ISBLANK($G393)),"",IFERROR(IF(INDEX(Times!Q:Q,MATCH(CONCATENATE($G393,$A393),Times!$S:$S,0))=0,"",INDEX(Times!Q:Q,MATCH(CONCATENATE($G393,$A393),Times!$S:$S,0))),""))</f>
        <v/>
      </c>
      <c r="R393" s="218" t="str">
        <f>IF(OR(ISBLANK($A393),ISBLANK($G393)),"",IFERROR(IF(INDEX(Times!R:R,MATCH(CONCATENATE($G393,$A393),Times!$S:$S,0))=0,"",INDEX(Times!R:R,MATCH(CONCATENATE($G393,$A393),Times!$S:$S,0))),""))</f>
        <v/>
      </c>
      <c r="S393" s="645"/>
      <c r="T393" s="645"/>
      <c r="U393" s="218"/>
      <c r="V393" s="329"/>
      <c r="W393" s="329"/>
      <c r="X393" s="329"/>
      <c r="Y393" s="329"/>
      <c r="Z393" s="329"/>
      <c r="AA393" s="329"/>
      <c r="AB393" s="329"/>
      <c r="AC393" s="7"/>
      <c r="AD393" s="7"/>
      <c r="AE393" s="7"/>
      <c r="AF393" s="7"/>
      <c r="AG393" s="7"/>
      <c r="AH393" s="7"/>
      <c r="AI393" s="7"/>
      <c r="AJ393" s="7"/>
      <c r="AK393" s="7"/>
    </row>
    <row r="394" spans="1:37" x14ac:dyDescent="0.5">
      <c r="A394" s="218"/>
      <c r="B394" s="634"/>
      <c r="C394" s="647" t="str" cm="1">
        <f t="array" ref="C394">IFERROR(IF(ISBLANK(A394),"",IF(AND(ISBLANK(B394),ISBLANK(E394),ISBLANK(F394)),"",IF(AND(ISBLANK(B394),ISBLANK(E394),NOT(ISBLANK(F394))),_xlfn._xlws.FILTER('Rot.Out'!L:L,'Rot.Out'!B:B=EnterData!F394),IF(AND(ISBLANK(B394),NOT(ISBLANK(E394))),_xlfn._xlws.FILTER(Int.Out!AA:AA,Int.Out!B:B=E394),_xlfn._xlws.FILTER(Make.Trt!D:D,Make.Trt!C:C=B394))))),"")</f>
        <v/>
      </c>
      <c r="D394" s="636"/>
      <c r="E394" s="636"/>
      <c r="F394" s="218"/>
      <c r="G394" s="218"/>
      <c r="H394" s="218"/>
      <c r="I394" s="619" t="s">
        <v>109</v>
      </c>
      <c r="J394" s="619" t="s">
        <v>109</v>
      </c>
      <c r="K394" s="652"/>
      <c r="L394" s="329"/>
      <c r="M394" s="7"/>
      <c r="N394" s="434" t="str">
        <f>IF(OR(ISBLANK($A394),ISBLANK($G394)),"",IFERROR(IF(INDEX(Times!N:N,MATCH(CONCATENATE($G394,$A394),Times!$S:$S,0))=0,"",INDEX(Times!N:N,MATCH(CONCATENATE($G394,$A394),Times!$S:$S,0))),""))</f>
        <v/>
      </c>
      <c r="O394" s="434" t="str">
        <f>IF(OR(ISBLANK($A394),ISBLANK($G394)),"",IFERROR(IF(INDEX(Times!O:O,MATCH(CONCATENATE($G394,$A394),Times!$S:$S,0))=0,"",INDEX(Times!O:O,MATCH(CONCATENATE($G394,$A394),Times!$S:$S,0))),""))</f>
        <v/>
      </c>
      <c r="P394" s="434" t="str">
        <f>IF(OR(ISBLANK($A394),ISBLANK($G394)),"",IFERROR(IF(INDEX(Times!P:P,MATCH(CONCATENATE($G394,$A394),Times!$S:$S,0))=0,"",INDEX(Times!P:P,MATCH(CONCATENATE($G394,$A394),Times!$S:$S,0))),""))</f>
        <v/>
      </c>
      <c r="Q394" s="434" t="str">
        <f>IF(OR(ISBLANK($A394),ISBLANK($G394)),"",IFERROR(IF(INDEX(Times!Q:Q,MATCH(CONCATENATE($G394,$A394),Times!$S:$S,0))=0,"",INDEX(Times!Q:Q,MATCH(CONCATENATE($G394,$A394),Times!$S:$S,0))),""))</f>
        <v/>
      </c>
      <c r="R394" s="218" t="str">
        <f>IF(OR(ISBLANK($A394),ISBLANK($G394)),"",IFERROR(IF(INDEX(Times!R:R,MATCH(CONCATENATE($G394,$A394),Times!$S:$S,0))=0,"",INDEX(Times!R:R,MATCH(CONCATENATE($G394,$A394),Times!$S:$S,0))),""))</f>
        <v/>
      </c>
      <c r="S394" s="645"/>
      <c r="T394" s="645"/>
      <c r="U394" s="218"/>
      <c r="V394" s="329"/>
      <c r="W394" s="329"/>
      <c r="X394" s="329"/>
      <c r="Y394" s="329"/>
      <c r="Z394" s="329"/>
      <c r="AA394" s="329"/>
      <c r="AB394" s="329"/>
      <c r="AC394" s="7"/>
      <c r="AD394" s="7"/>
      <c r="AE394" s="7"/>
      <c r="AF394" s="7"/>
      <c r="AG394" s="7"/>
      <c r="AH394" s="7"/>
      <c r="AI394" s="7"/>
      <c r="AJ394" s="7"/>
      <c r="AK394" s="7"/>
    </row>
    <row r="395" spans="1:37" x14ac:dyDescent="0.5">
      <c r="A395" s="218"/>
      <c r="B395" s="634"/>
      <c r="C395" s="647" t="str" cm="1">
        <f t="array" ref="C395">IFERROR(IF(ISBLANK(A395),"",IF(AND(ISBLANK(B395),ISBLANK(E395),ISBLANK(F395)),"",IF(AND(ISBLANK(B395),ISBLANK(E395),NOT(ISBLANK(F395))),_xlfn._xlws.FILTER('Rot.Out'!L:L,'Rot.Out'!B:B=EnterData!F395),IF(AND(ISBLANK(B395),NOT(ISBLANK(E395))),_xlfn._xlws.FILTER(Int.Out!AA:AA,Int.Out!B:B=E395),_xlfn._xlws.FILTER(Make.Trt!D:D,Make.Trt!C:C=B395))))),"")</f>
        <v/>
      </c>
      <c r="D395" s="636"/>
      <c r="E395" s="636"/>
      <c r="F395" s="218"/>
      <c r="G395" s="218"/>
      <c r="H395" s="218"/>
      <c r="I395" s="619" t="s">
        <v>109</v>
      </c>
      <c r="J395" s="619" t="s">
        <v>109</v>
      </c>
      <c r="K395" s="652"/>
      <c r="L395" s="329"/>
      <c r="M395" s="7"/>
      <c r="N395" s="434" t="str">
        <f>IF(OR(ISBLANK($A395),ISBLANK($G395)),"",IFERROR(IF(INDEX(Times!N:N,MATCH(CONCATENATE($G395,$A395),Times!$S:$S,0))=0,"",INDEX(Times!N:N,MATCH(CONCATENATE($G395,$A395),Times!$S:$S,0))),""))</f>
        <v/>
      </c>
      <c r="O395" s="434" t="str">
        <f>IF(OR(ISBLANK($A395),ISBLANK($G395)),"",IFERROR(IF(INDEX(Times!O:O,MATCH(CONCATENATE($G395,$A395),Times!$S:$S,0))=0,"",INDEX(Times!O:O,MATCH(CONCATENATE($G395,$A395),Times!$S:$S,0))),""))</f>
        <v/>
      </c>
      <c r="P395" s="434" t="str">
        <f>IF(OR(ISBLANK($A395),ISBLANK($G395)),"",IFERROR(IF(INDEX(Times!P:P,MATCH(CONCATENATE($G395,$A395),Times!$S:$S,0))=0,"",INDEX(Times!P:P,MATCH(CONCATENATE($G395,$A395),Times!$S:$S,0))),""))</f>
        <v/>
      </c>
      <c r="Q395" s="434" t="str">
        <f>IF(OR(ISBLANK($A395),ISBLANK($G395)),"",IFERROR(IF(INDEX(Times!Q:Q,MATCH(CONCATENATE($G395,$A395),Times!$S:$S,0))=0,"",INDEX(Times!Q:Q,MATCH(CONCATENATE($G395,$A395),Times!$S:$S,0))),""))</f>
        <v/>
      </c>
      <c r="R395" s="218" t="str">
        <f>IF(OR(ISBLANK($A395),ISBLANK($G395)),"",IFERROR(IF(INDEX(Times!R:R,MATCH(CONCATENATE($G395,$A395),Times!$S:$S,0))=0,"",INDEX(Times!R:R,MATCH(CONCATENATE($G395,$A395),Times!$S:$S,0))),""))</f>
        <v/>
      </c>
      <c r="S395" s="645"/>
      <c r="T395" s="645"/>
      <c r="U395" s="218"/>
      <c r="V395" s="329"/>
      <c r="W395" s="329"/>
      <c r="X395" s="329"/>
      <c r="Y395" s="329"/>
      <c r="Z395" s="329"/>
      <c r="AA395" s="329"/>
      <c r="AB395" s="329"/>
      <c r="AC395" s="7"/>
      <c r="AD395" s="7"/>
      <c r="AE395" s="7"/>
      <c r="AF395" s="7"/>
      <c r="AG395" s="7"/>
      <c r="AH395" s="7"/>
      <c r="AI395" s="7"/>
      <c r="AJ395" s="7"/>
      <c r="AK395" s="7"/>
    </row>
    <row r="396" spans="1:37" x14ac:dyDescent="0.5">
      <c r="A396" s="218"/>
      <c r="B396" s="634"/>
      <c r="C396" s="647" t="str" cm="1">
        <f t="array" ref="C396">IFERROR(IF(ISBLANK(A396),"",IF(AND(ISBLANK(B396),ISBLANK(E396),ISBLANK(F396)),"",IF(AND(ISBLANK(B396),ISBLANK(E396),NOT(ISBLANK(F396))),_xlfn._xlws.FILTER('Rot.Out'!L:L,'Rot.Out'!B:B=EnterData!F396),IF(AND(ISBLANK(B396),NOT(ISBLANK(E396))),_xlfn._xlws.FILTER(Int.Out!AA:AA,Int.Out!B:B=E396),_xlfn._xlws.FILTER(Make.Trt!D:D,Make.Trt!C:C=B396))))),"")</f>
        <v/>
      </c>
      <c r="D396" s="636"/>
      <c r="E396" s="636"/>
      <c r="F396" s="218"/>
      <c r="G396" s="218"/>
      <c r="H396" s="218"/>
      <c r="I396" s="619" t="s">
        <v>109</v>
      </c>
      <c r="J396" s="619" t="s">
        <v>109</v>
      </c>
      <c r="K396" s="652"/>
      <c r="L396" s="329"/>
      <c r="M396" s="7"/>
      <c r="N396" s="434" t="str">
        <f>IF(OR(ISBLANK($A396),ISBLANK($G396)),"",IFERROR(IF(INDEX(Times!N:N,MATCH(CONCATENATE($G396,$A396),Times!$S:$S,0))=0,"",INDEX(Times!N:N,MATCH(CONCATENATE($G396,$A396),Times!$S:$S,0))),""))</f>
        <v/>
      </c>
      <c r="O396" s="434" t="str">
        <f>IF(OR(ISBLANK($A396),ISBLANK($G396)),"",IFERROR(IF(INDEX(Times!O:O,MATCH(CONCATENATE($G396,$A396),Times!$S:$S,0))=0,"",INDEX(Times!O:O,MATCH(CONCATENATE($G396,$A396),Times!$S:$S,0))),""))</f>
        <v/>
      </c>
      <c r="P396" s="434" t="str">
        <f>IF(OR(ISBLANK($A396),ISBLANK($G396)),"",IFERROR(IF(INDEX(Times!P:P,MATCH(CONCATENATE($G396,$A396),Times!$S:$S,0))=0,"",INDEX(Times!P:P,MATCH(CONCATENATE($G396,$A396),Times!$S:$S,0))),""))</f>
        <v/>
      </c>
      <c r="Q396" s="434" t="str">
        <f>IF(OR(ISBLANK($A396),ISBLANK($G396)),"",IFERROR(IF(INDEX(Times!Q:Q,MATCH(CONCATENATE($G396,$A396),Times!$S:$S,0))=0,"",INDEX(Times!Q:Q,MATCH(CONCATENATE($G396,$A396),Times!$S:$S,0))),""))</f>
        <v/>
      </c>
      <c r="R396" s="218" t="str">
        <f>IF(OR(ISBLANK($A396),ISBLANK($G396)),"",IFERROR(IF(INDEX(Times!R:R,MATCH(CONCATENATE($G396,$A396),Times!$S:$S,0))=0,"",INDEX(Times!R:R,MATCH(CONCATENATE($G396,$A396),Times!$S:$S,0))),""))</f>
        <v/>
      </c>
      <c r="S396" s="645"/>
      <c r="T396" s="645"/>
      <c r="U396" s="218"/>
      <c r="V396" s="329"/>
      <c r="W396" s="329"/>
      <c r="X396" s="329"/>
      <c r="Y396" s="329"/>
      <c r="Z396" s="329"/>
      <c r="AA396" s="329"/>
      <c r="AB396" s="329"/>
      <c r="AC396" s="7"/>
      <c r="AD396" s="7"/>
      <c r="AE396" s="7"/>
      <c r="AF396" s="7"/>
      <c r="AG396" s="7"/>
      <c r="AH396" s="7"/>
      <c r="AI396" s="7"/>
      <c r="AJ396" s="7"/>
      <c r="AK396" s="7"/>
    </row>
    <row r="397" spans="1:37" x14ac:dyDescent="0.5">
      <c r="A397" s="218"/>
      <c r="B397" s="634"/>
      <c r="C397" s="647" t="str" cm="1">
        <f t="array" ref="C397">IFERROR(IF(ISBLANK(A397),"",IF(AND(ISBLANK(B397),ISBLANK(E397),ISBLANK(F397)),"",IF(AND(ISBLANK(B397),ISBLANK(E397),NOT(ISBLANK(F397))),_xlfn._xlws.FILTER('Rot.Out'!L:L,'Rot.Out'!B:B=EnterData!F397),IF(AND(ISBLANK(B397),NOT(ISBLANK(E397))),_xlfn._xlws.FILTER(Int.Out!AA:AA,Int.Out!B:B=E397),_xlfn._xlws.FILTER(Make.Trt!D:D,Make.Trt!C:C=B397))))),"")</f>
        <v/>
      </c>
      <c r="D397" s="636"/>
      <c r="E397" s="636"/>
      <c r="F397" s="218"/>
      <c r="G397" s="218"/>
      <c r="H397" s="218"/>
      <c r="I397" s="619" t="s">
        <v>109</v>
      </c>
      <c r="J397" s="619" t="s">
        <v>109</v>
      </c>
      <c r="K397" s="652"/>
      <c r="L397" s="329"/>
      <c r="M397" s="7"/>
      <c r="N397" s="434" t="str">
        <f>IF(OR(ISBLANK($A397),ISBLANK($G397)),"",IFERROR(IF(INDEX(Times!N:N,MATCH(CONCATENATE($G397,$A397),Times!$S:$S,0))=0,"",INDEX(Times!N:N,MATCH(CONCATENATE($G397,$A397),Times!$S:$S,0))),""))</f>
        <v/>
      </c>
      <c r="O397" s="434" t="str">
        <f>IF(OR(ISBLANK($A397),ISBLANK($G397)),"",IFERROR(IF(INDEX(Times!O:O,MATCH(CONCATENATE($G397,$A397),Times!$S:$S,0))=0,"",INDEX(Times!O:O,MATCH(CONCATENATE($G397,$A397),Times!$S:$S,0))),""))</f>
        <v/>
      </c>
      <c r="P397" s="434" t="str">
        <f>IF(OR(ISBLANK($A397),ISBLANK($G397)),"",IFERROR(IF(INDEX(Times!P:P,MATCH(CONCATENATE($G397,$A397),Times!$S:$S,0))=0,"",INDEX(Times!P:P,MATCH(CONCATENATE($G397,$A397),Times!$S:$S,0))),""))</f>
        <v/>
      </c>
      <c r="Q397" s="434" t="str">
        <f>IF(OR(ISBLANK($A397),ISBLANK($G397)),"",IFERROR(IF(INDEX(Times!Q:Q,MATCH(CONCATENATE($G397,$A397),Times!$S:$S,0))=0,"",INDEX(Times!Q:Q,MATCH(CONCATENATE($G397,$A397),Times!$S:$S,0))),""))</f>
        <v/>
      </c>
      <c r="R397" s="218" t="str">
        <f>IF(OR(ISBLANK($A397),ISBLANK($G397)),"",IFERROR(IF(INDEX(Times!R:R,MATCH(CONCATENATE($G397,$A397),Times!$S:$S,0))=0,"",INDEX(Times!R:R,MATCH(CONCATENATE($G397,$A397),Times!$S:$S,0))),""))</f>
        <v/>
      </c>
      <c r="S397" s="645"/>
      <c r="T397" s="645"/>
      <c r="U397" s="218"/>
      <c r="V397" s="329"/>
      <c r="W397" s="329"/>
      <c r="X397" s="329"/>
      <c r="Y397" s="329"/>
      <c r="Z397" s="329"/>
      <c r="AA397" s="329"/>
      <c r="AB397" s="329"/>
      <c r="AC397" s="7"/>
      <c r="AD397" s="7"/>
      <c r="AE397" s="7"/>
      <c r="AF397" s="7"/>
      <c r="AG397" s="7"/>
      <c r="AH397" s="7"/>
      <c r="AI397" s="7"/>
      <c r="AJ397" s="7"/>
      <c r="AK397" s="7"/>
    </row>
    <row r="398" spans="1:37" x14ac:dyDescent="0.5">
      <c r="A398" s="218"/>
      <c r="B398" s="634"/>
      <c r="C398" s="647" t="str" cm="1">
        <f t="array" ref="C398">IFERROR(IF(ISBLANK(A398),"",IF(AND(ISBLANK(B398),ISBLANK(E398),ISBLANK(F398)),"",IF(AND(ISBLANK(B398),ISBLANK(E398),NOT(ISBLANK(F398))),_xlfn._xlws.FILTER('Rot.Out'!L:L,'Rot.Out'!B:B=EnterData!F398),IF(AND(ISBLANK(B398),NOT(ISBLANK(E398))),_xlfn._xlws.FILTER(Int.Out!AA:AA,Int.Out!B:B=E398),_xlfn._xlws.FILTER(Make.Trt!D:D,Make.Trt!C:C=B398))))),"")</f>
        <v/>
      </c>
      <c r="D398" s="636"/>
      <c r="E398" s="636"/>
      <c r="F398" s="218"/>
      <c r="G398" s="218"/>
      <c r="H398" s="218"/>
      <c r="I398" s="619" t="s">
        <v>109</v>
      </c>
      <c r="J398" s="619" t="s">
        <v>109</v>
      </c>
      <c r="K398" s="652"/>
      <c r="L398" s="329"/>
      <c r="M398" s="7"/>
      <c r="N398" s="434" t="str">
        <f>IF(OR(ISBLANK($A398),ISBLANK($G398)),"",IFERROR(IF(INDEX(Times!N:N,MATCH(CONCATENATE($G398,$A398),Times!$S:$S,0))=0,"",INDEX(Times!N:N,MATCH(CONCATENATE($G398,$A398),Times!$S:$S,0))),""))</f>
        <v/>
      </c>
      <c r="O398" s="434" t="str">
        <f>IF(OR(ISBLANK($A398),ISBLANK($G398)),"",IFERROR(IF(INDEX(Times!O:O,MATCH(CONCATENATE($G398,$A398),Times!$S:$S,0))=0,"",INDEX(Times!O:O,MATCH(CONCATENATE($G398,$A398),Times!$S:$S,0))),""))</f>
        <v/>
      </c>
      <c r="P398" s="434" t="str">
        <f>IF(OR(ISBLANK($A398),ISBLANK($G398)),"",IFERROR(IF(INDEX(Times!P:P,MATCH(CONCATENATE($G398,$A398),Times!$S:$S,0))=0,"",INDEX(Times!P:P,MATCH(CONCATENATE($G398,$A398),Times!$S:$S,0))),""))</f>
        <v/>
      </c>
      <c r="Q398" s="434" t="str">
        <f>IF(OR(ISBLANK($A398),ISBLANK($G398)),"",IFERROR(IF(INDEX(Times!Q:Q,MATCH(CONCATENATE($G398,$A398),Times!$S:$S,0))=0,"",INDEX(Times!Q:Q,MATCH(CONCATENATE($G398,$A398),Times!$S:$S,0))),""))</f>
        <v/>
      </c>
      <c r="R398" s="218" t="str">
        <f>IF(OR(ISBLANK($A398),ISBLANK($G398)),"",IFERROR(IF(INDEX(Times!R:R,MATCH(CONCATENATE($G398,$A398),Times!$S:$S,0))=0,"",INDEX(Times!R:R,MATCH(CONCATENATE($G398,$A398),Times!$S:$S,0))),""))</f>
        <v/>
      </c>
      <c r="S398" s="645"/>
      <c r="T398" s="645"/>
      <c r="U398" s="218"/>
      <c r="V398" s="329"/>
      <c r="W398" s="329"/>
      <c r="X398" s="329"/>
      <c r="Y398" s="329"/>
      <c r="Z398" s="329"/>
      <c r="AA398" s="329"/>
      <c r="AB398" s="329"/>
      <c r="AC398" s="7"/>
      <c r="AD398" s="7"/>
      <c r="AE398" s="7"/>
      <c r="AF398" s="7"/>
      <c r="AG398" s="7"/>
      <c r="AH398" s="7"/>
      <c r="AI398" s="7"/>
      <c r="AJ398" s="7"/>
      <c r="AK398" s="7"/>
    </row>
    <row r="399" spans="1:37" x14ac:dyDescent="0.5">
      <c r="A399" s="218"/>
      <c r="B399" s="634"/>
      <c r="C399" s="647" t="str" cm="1">
        <f t="array" ref="C399">IFERROR(IF(ISBLANK(A399),"",IF(AND(ISBLANK(B399),ISBLANK(E399),ISBLANK(F399)),"",IF(AND(ISBLANK(B399),ISBLANK(E399),NOT(ISBLANK(F399))),_xlfn._xlws.FILTER('Rot.Out'!L:L,'Rot.Out'!B:B=EnterData!F399),IF(AND(ISBLANK(B399),NOT(ISBLANK(E399))),_xlfn._xlws.FILTER(Int.Out!AA:AA,Int.Out!B:B=E399),_xlfn._xlws.FILTER(Make.Trt!D:D,Make.Trt!C:C=B399))))),"")</f>
        <v/>
      </c>
      <c r="D399" s="636"/>
      <c r="E399" s="636"/>
      <c r="F399" s="218"/>
      <c r="G399" s="218"/>
      <c r="H399" s="218"/>
      <c r="I399" s="619" t="s">
        <v>109</v>
      </c>
      <c r="J399" s="619" t="s">
        <v>109</v>
      </c>
      <c r="K399" s="652"/>
      <c r="L399" s="329"/>
      <c r="M399" s="7"/>
      <c r="N399" s="434" t="str">
        <f>IF(OR(ISBLANK($A399),ISBLANK($G399)),"",IFERROR(IF(INDEX(Times!N:N,MATCH(CONCATENATE($G399,$A399),Times!$S:$S,0))=0,"",INDEX(Times!N:N,MATCH(CONCATENATE($G399,$A399),Times!$S:$S,0))),""))</f>
        <v/>
      </c>
      <c r="O399" s="434" t="str">
        <f>IF(OR(ISBLANK($A399),ISBLANK($G399)),"",IFERROR(IF(INDEX(Times!O:O,MATCH(CONCATENATE($G399,$A399),Times!$S:$S,0))=0,"",INDEX(Times!O:O,MATCH(CONCATENATE($G399,$A399),Times!$S:$S,0))),""))</f>
        <v/>
      </c>
      <c r="P399" s="434" t="str">
        <f>IF(OR(ISBLANK($A399),ISBLANK($G399)),"",IFERROR(IF(INDEX(Times!P:P,MATCH(CONCATENATE($G399,$A399),Times!$S:$S,0))=0,"",INDEX(Times!P:P,MATCH(CONCATENATE($G399,$A399),Times!$S:$S,0))),""))</f>
        <v/>
      </c>
      <c r="Q399" s="434" t="str">
        <f>IF(OR(ISBLANK($A399),ISBLANK($G399)),"",IFERROR(IF(INDEX(Times!Q:Q,MATCH(CONCATENATE($G399,$A399),Times!$S:$S,0))=0,"",INDEX(Times!Q:Q,MATCH(CONCATENATE($G399,$A399),Times!$S:$S,0))),""))</f>
        <v/>
      </c>
      <c r="R399" s="218" t="str">
        <f>IF(OR(ISBLANK($A399),ISBLANK($G399)),"",IFERROR(IF(INDEX(Times!R:R,MATCH(CONCATENATE($G399,$A399),Times!$S:$S,0))=0,"",INDEX(Times!R:R,MATCH(CONCATENATE($G399,$A399),Times!$S:$S,0))),""))</f>
        <v/>
      </c>
      <c r="S399" s="645"/>
      <c r="T399" s="645"/>
      <c r="U399" s="218"/>
      <c r="V399" s="329"/>
      <c r="W399" s="329"/>
      <c r="X399" s="329"/>
      <c r="Y399" s="329"/>
      <c r="Z399" s="329"/>
      <c r="AA399" s="329"/>
      <c r="AB399" s="329"/>
      <c r="AC399" s="7"/>
      <c r="AD399" s="7"/>
      <c r="AE399" s="7"/>
      <c r="AF399" s="7"/>
      <c r="AG399" s="7"/>
      <c r="AH399" s="7"/>
      <c r="AI399" s="7"/>
      <c r="AJ399" s="7"/>
      <c r="AK399" s="7"/>
    </row>
    <row r="400" spans="1:37" x14ac:dyDescent="0.5">
      <c r="A400" s="218"/>
      <c r="B400" s="634"/>
      <c r="C400" s="647" t="str" cm="1">
        <f t="array" ref="C400">IFERROR(IF(ISBLANK(A400),"",IF(AND(ISBLANK(B400),ISBLANK(E400),ISBLANK(F400)),"",IF(AND(ISBLANK(B400),ISBLANK(E400),NOT(ISBLANK(F400))),_xlfn._xlws.FILTER('Rot.Out'!L:L,'Rot.Out'!B:B=EnterData!F400),IF(AND(ISBLANK(B400),NOT(ISBLANK(E400))),_xlfn._xlws.FILTER(Int.Out!AA:AA,Int.Out!B:B=E400),_xlfn._xlws.FILTER(Make.Trt!D:D,Make.Trt!C:C=B400))))),"")</f>
        <v/>
      </c>
      <c r="D400" s="636"/>
      <c r="E400" s="636"/>
      <c r="F400" s="218"/>
      <c r="G400" s="218"/>
      <c r="H400" s="218"/>
      <c r="I400" s="619" t="s">
        <v>109</v>
      </c>
      <c r="J400" s="619" t="s">
        <v>109</v>
      </c>
      <c r="K400" s="652"/>
      <c r="L400" s="329"/>
      <c r="M400" s="7"/>
      <c r="N400" s="434" t="str">
        <f>IF(OR(ISBLANK($A400),ISBLANK($G400)),"",IFERROR(IF(INDEX(Times!N:N,MATCH(CONCATENATE($G400,$A400),Times!$S:$S,0))=0,"",INDEX(Times!N:N,MATCH(CONCATENATE($G400,$A400),Times!$S:$S,0))),""))</f>
        <v/>
      </c>
      <c r="O400" s="434" t="str">
        <f>IF(OR(ISBLANK($A400),ISBLANK($G400)),"",IFERROR(IF(INDEX(Times!O:O,MATCH(CONCATENATE($G400,$A400),Times!$S:$S,0))=0,"",INDEX(Times!O:O,MATCH(CONCATENATE($G400,$A400),Times!$S:$S,0))),""))</f>
        <v/>
      </c>
      <c r="P400" s="434" t="str">
        <f>IF(OR(ISBLANK($A400),ISBLANK($G400)),"",IFERROR(IF(INDEX(Times!P:P,MATCH(CONCATENATE($G400,$A400),Times!$S:$S,0))=0,"",INDEX(Times!P:P,MATCH(CONCATENATE($G400,$A400),Times!$S:$S,0))),""))</f>
        <v/>
      </c>
      <c r="Q400" s="434" t="str">
        <f>IF(OR(ISBLANK($A400),ISBLANK($G400)),"",IFERROR(IF(INDEX(Times!Q:Q,MATCH(CONCATENATE($G400,$A400),Times!$S:$S,0))=0,"",INDEX(Times!Q:Q,MATCH(CONCATENATE($G400,$A400),Times!$S:$S,0))),""))</f>
        <v/>
      </c>
      <c r="R400" s="218" t="str">
        <f>IF(OR(ISBLANK($A400),ISBLANK($G400)),"",IFERROR(IF(INDEX(Times!R:R,MATCH(CONCATENATE($G400,$A400),Times!$S:$S,0))=0,"",INDEX(Times!R:R,MATCH(CONCATENATE($G400,$A400),Times!$S:$S,0))),""))</f>
        <v/>
      </c>
      <c r="S400" s="645"/>
      <c r="T400" s="645"/>
      <c r="U400" s="218"/>
      <c r="V400" s="329"/>
      <c r="W400" s="329"/>
      <c r="X400" s="329"/>
      <c r="Y400" s="329"/>
      <c r="Z400" s="329"/>
      <c r="AA400" s="329"/>
      <c r="AB400" s="329"/>
      <c r="AC400" s="7"/>
      <c r="AD400" s="7"/>
      <c r="AE400" s="7"/>
      <c r="AF400" s="7"/>
      <c r="AG400" s="7"/>
      <c r="AH400" s="7"/>
      <c r="AI400" s="7"/>
      <c r="AJ400" s="7"/>
      <c r="AK400" s="7"/>
    </row>
    <row r="401" spans="1:37" x14ac:dyDescent="0.5">
      <c r="A401" s="218"/>
      <c r="B401" s="634"/>
      <c r="C401" s="647" t="str" cm="1">
        <f t="array" ref="C401">IFERROR(IF(ISBLANK(A401),"",IF(AND(ISBLANK(B401),ISBLANK(E401),ISBLANK(F401)),"",IF(AND(ISBLANK(B401),ISBLANK(E401),NOT(ISBLANK(F401))),_xlfn._xlws.FILTER('Rot.Out'!L:L,'Rot.Out'!B:B=EnterData!F401),IF(AND(ISBLANK(B401),NOT(ISBLANK(E401))),_xlfn._xlws.FILTER(Int.Out!AA:AA,Int.Out!B:B=E401),_xlfn._xlws.FILTER(Make.Trt!D:D,Make.Trt!C:C=B401))))),"")</f>
        <v/>
      </c>
      <c r="D401" s="636"/>
      <c r="E401" s="636"/>
      <c r="F401" s="218"/>
      <c r="G401" s="218"/>
      <c r="H401" s="218"/>
      <c r="I401" s="619" t="s">
        <v>109</v>
      </c>
      <c r="J401" s="619" t="s">
        <v>109</v>
      </c>
      <c r="K401" s="652"/>
      <c r="L401" s="329"/>
      <c r="M401" s="7"/>
      <c r="N401" s="434" t="str">
        <f>IF(OR(ISBLANK($A401),ISBLANK($G401)),"",IFERROR(IF(INDEX(Times!N:N,MATCH(CONCATENATE($G401,$A401),Times!$S:$S,0))=0,"",INDEX(Times!N:N,MATCH(CONCATENATE($G401,$A401),Times!$S:$S,0))),""))</f>
        <v/>
      </c>
      <c r="O401" s="434" t="str">
        <f>IF(OR(ISBLANK($A401),ISBLANK($G401)),"",IFERROR(IF(INDEX(Times!O:O,MATCH(CONCATENATE($G401,$A401),Times!$S:$S,0))=0,"",INDEX(Times!O:O,MATCH(CONCATENATE($G401,$A401),Times!$S:$S,0))),""))</f>
        <v/>
      </c>
      <c r="P401" s="434" t="str">
        <f>IF(OR(ISBLANK($A401),ISBLANK($G401)),"",IFERROR(IF(INDEX(Times!P:P,MATCH(CONCATENATE($G401,$A401),Times!$S:$S,0))=0,"",INDEX(Times!P:P,MATCH(CONCATENATE($G401,$A401),Times!$S:$S,0))),""))</f>
        <v/>
      </c>
      <c r="Q401" s="434" t="str">
        <f>IF(OR(ISBLANK($A401),ISBLANK($G401)),"",IFERROR(IF(INDEX(Times!Q:Q,MATCH(CONCATENATE($G401,$A401),Times!$S:$S,0))=0,"",INDEX(Times!Q:Q,MATCH(CONCATENATE($G401,$A401),Times!$S:$S,0))),""))</f>
        <v/>
      </c>
      <c r="R401" s="218" t="str">
        <f>IF(OR(ISBLANK($A401),ISBLANK($G401)),"",IFERROR(IF(INDEX(Times!R:R,MATCH(CONCATENATE($G401,$A401),Times!$S:$S,0))=0,"",INDEX(Times!R:R,MATCH(CONCATENATE($G401,$A401),Times!$S:$S,0))),""))</f>
        <v/>
      </c>
      <c r="S401" s="645"/>
      <c r="T401" s="645"/>
      <c r="U401" s="218"/>
      <c r="V401" s="329"/>
      <c r="W401" s="329"/>
      <c r="X401" s="329"/>
      <c r="Y401" s="329"/>
      <c r="Z401" s="329"/>
      <c r="AA401" s="329"/>
      <c r="AB401" s="329"/>
      <c r="AC401" s="7"/>
      <c r="AD401" s="7"/>
      <c r="AE401" s="7"/>
      <c r="AF401" s="7"/>
      <c r="AG401" s="7"/>
      <c r="AH401" s="7"/>
      <c r="AI401" s="7"/>
      <c r="AJ401" s="7"/>
      <c r="AK401" s="7"/>
    </row>
    <row r="402" spans="1:37" x14ac:dyDescent="0.5">
      <c r="A402" s="218"/>
      <c r="B402" s="634"/>
      <c r="C402" s="647" t="str" cm="1">
        <f t="array" ref="C402">IFERROR(IF(ISBLANK(A402),"",IF(AND(ISBLANK(B402),ISBLANK(E402),ISBLANK(F402)),"",IF(AND(ISBLANK(B402),ISBLANK(E402),NOT(ISBLANK(F402))),_xlfn._xlws.FILTER('Rot.Out'!L:L,'Rot.Out'!B:B=EnterData!F402),IF(AND(ISBLANK(B402),NOT(ISBLANK(E402))),_xlfn._xlws.FILTER(Int.Out!AA:AA,Int.Out!B:B=E402),_xlfn._xlws.FILTER(Make.Trt!D:D,Make.Trt!C:C=B402))))),"")</f>
        <v/>
      </c>
      <c r="D402" s="636"/>
      <c r="E402" s="636"/>
      <c r="F402" s="218"/>
      <c r="G402" s="218"/>
      <c r="H402" s="218"/>
      <c r="I402" s="619" t="s">
        <v>109</v>
      </c>
      <c r="J402" s="619" t="s">
        <v>109</v>
      </c>
      <c r="K402" s="652"/>
      <c r="L402" s="329"/>
      <c r="M402" s="7"/>
      <c r="N402" s="434" t="str">
        <f>IF(OR(ISBLANK($A402),ISBLANK($G402)),"",IFERROR(IF(INDEX(Times!N:N,MATCH(CONCATENATE($G402,$A402),Times!$S:$S,0))=0,"",INDEX(Times!N:N,MATCH(CONCATENATE($G402,$A402),Times!$S:$S,0))),""))</f>
        <v/>
      </c>
      <c r="O402" s="434" t="str">
        <f>IF(OR(ISBLANK($A402),ISBLANK($G402)),"",IFERROR(IF(INDEX(Times!O:O,MATCH(CONCATENATE($G402,$A402),Times!$S:$S,0))=0,"",INDEX(Times!O:O,MATCH(CONCATENATE($G402,$A402),Times!$S:$S,0))),""))</f>
        <v/>
      </c>
      <c r="P402" s="434" t="str">
        <f>IF(OR(ISBLANK($A402),ISBLANK($G402)),"",IFERROR(IF(INDEX(Times!P:P,MATCH(CONCATENATE($G402,$A402),Times!$S:$S,0))=0,"",INDEX(Times!P:P,MATCH(CONCATENATE($G402,$A402),Times!$S:$S,0))),""))</f>
        <v/>
      </c>
      <c r="Q402" s="434" t="str">
        <f>IF(OR(ISBLANK($A402),ISBLANK($G402)),"",IFERROR(IF(INDEX(Times!Q:Q,MATCH(CONCATENATE($G402,$A402),Times!$S:$S,0))=0,"",INDEX(Times!Q:Q,MATCH(CONCATENATE($G402,$A402),Times!$S:$S,0))),""))</f>
        <v/>
      </c>
      <c r="R402" s="218" t="str">
        <f>IF(OR(ISBLANK($A402),ISBLANK($G402)),"",IFERROR(IF(INDEX(Times!R:R,MATCH(CONCATENATE($G402,$A402),Times!$S:$S,0))=0,"",INDEX(Times!R:R,MATCH(CONCATENATE($G402,$A402),Times!$S:$S,0))),""))</f>
        <v/>
      </c>
      <c r="S402" s="645"/>
      <c r="T402" s="645"/>
      <c r="U402" s="218"/>
      <c r="V402" s="329"/>
      <c r="W402" s="329"/>
      <c r="X402" s="329"/>
      <c r="Y402" s="329"/>
      <c r="Z402" s="329"/>
      <c r="AA402" s="329"/>
      <c r="AB402" s="329"/>
      <c r="AC402" s="7"/>
      <c r="AD402" s="7"/>
      <c r="AE402" s="7"/>
      <c r="AF402" s="7"/>
      <c r="AG402" s="7"/>
      <c r="AH402" s="7"/>
      <c r="AI402" s="7"/>
      <c r="AJ402" s="7"/>
      <c r="AK402" s="7"/>
    </row>
    <row r="403" spans="1:37" x14ac:dyDescent="0.5">
      <c r="A403" s="218"/>
      <c r="B403" s="634"/>
      <c r="C403" s="647" t="str" cm="1">
        <f t="array" ref="C403">IFERROR(IF(ISBLANK(A403),"",IF(AND(ISBLANK(B403),ISBLANK(E403),ISBLANK(F403)),"",IF(AND(ISBLANK(B403),ISBLANK(E403),NOT(ISBLANK(F403))),_xlfn._xlws.FILTER('Rot.Out'!L:L,'Rot.Out'!B:B=EnterData!F403),IF(AND(ISBLANK(B403),NOT(ISBLANK(E403))),_xlfn._xlws.FILTER(Int.Out!AA:AA,Int.Out!B:B=E403),_xlfn._xlws.FILTER(Make.Trt!D:D,Make.Trt!C:C=B403))))),"")</f>
        <v/>
      </c>
      <c r="D403" s="636"/>
      <c r="E403" s="636"/>
      <c r="F403" s="218"/>
      <c r="G403" s="218"/>
      <c r="H403" s="218"/>
      <c r="I403" s="619" t="s">
        <v>109</v>
      </c>
      <c r="J403" s="619" t="s">
        <v>109</v>
      </c>
      <c r="K403" s="652"/>
      <c r="L403" s="329"/>
      <c r="M403" s="7"/>
      <c r="N403" s="434" t="str">
        <f>IF(OR(ISBLANK($A403),ISBLANK($G403)),"",IFERROR(IF(INDEX(Times!N:N,MATCH(CONCATENATE($G403,$A403),Times!$S:$S,0))=0,"",INDEX(Times!N:N,MATCH(CONCATENATE($G403,$A403),Times!$S:$S,0))),""))</f>
        <v/>
      </c>
      <c r="O403" s="434" t="str">
        <f>IF(OR(ISBLANK($A403),ISBLANK($G403)),"",IFERROR(IF(INDEX(Times!O:O,MATCH(CONCATENATE($G403,$A403),Times!$S:$S,0))=0,"",INDEX(Times!O:O,MATCH(CONCATENATE($G403,$A403),Times!$S:$S,0))),""))</f>
        <v/>
      </c>
      <c r="P403" s="434" t="str">
        <f>IF(OR(ISBLANK($A403),ISBLANK($G403)),"",IFERROR(IF(INDEX(Times!P:P,MATCH(CONCATENATE($G403,$A403),Times!$S:$S,0))=0,"",INDEX(Times!P:P,MATCH(CONCATENATE($G403,$A403),Times!$S:$S,0))),""))</f>
        <v/>
      </c>
      <c r="Q403" s="434" t="str">
        <f>IF(OR(ISBLANK($A403),ISBLANK($G403)),"",IFERROR(IF(INDEX(Times!Q:Q,MATCH(CONCATENATE($G403,$A403),Times!$S:$S,0))=0,"",INDEX(Times!Q:Q,MATCH(CONCATENATE($G403,$A403),Times!$S:$S,0))),""))</f>
        <v/>
      </c>
      <c r="R403" s="218" t="str">
        <f>IF(OR(ISBLANK($A403),ISBLANK($G403)),"",IFERROR(IF(INDEX(Times!R:R,MATCH(CONCATENATE($G403,$A403),Times!$S:$S,0))=0,"",INDEX(Times!R:R,MATCH(CONCATENATE($G403,$A403),Times!$S:$S,0))),""))</f>
        <v/>
      </c>
      <c r="S403" s="645"/>
      <c r="T403" s="645"/>
      <c r="U403" s="218"/>
      <c r="V403" s="329"/>
      <c r="W403" s="329"/>
      <c r="X403" s="329"/>
      <c r="Y403" s="329"/>
      <c r="Z403" s="329"/>
      <c r="AA403" s="329"/>
      <c r="AB403" s="329"/>
      <c r="AC403" s="7"/>
      <c r="AD403" s="7"/>
      <c r="AE403" s="7"/>
      <c r="AF403" s="7"/>
      <c r="AG403" s="7"/>
      <c r="AH403" s="7"/>
      <c r="AI403" s="7"/>
      <c r="AJ403" s="7"/>
      <c r="AK403" s="7"/>
    </row>
    <row r="404" spans="1:37" x14ac:dyDescent="0.5">
      <c r="A404" s="218"/>
      <c r="B404" s="634"/>
      <c r="C404" s="647" t="str" cm="1">
        <f t="array" ref="C404">IFERROR(IF(ISBLANK(A404),"",IF(AND(ISBLANK(B404),ISBLANK(E404),ISBLANK(F404)),"",IF(AND(ISBLANK(B404),ISBLANK(E404),NOT(ISBLANK(F404))),_xlfn._xlws.FILTER('Rot.Out'!L:L,'Rot.Out'!B:B=EnterData!F404),IF(AND(ISBLANK(B404),NOT(ISBLANK(E404))),_xlfn._xlws.FILTER(Int.Out!AA:AA,Int.Out!B:B=E404),_xlfn._xlws.FILTER(Make.Trt!D:D,Make.Trt!C:C=B404))))),"")</f>
        <v/>
      </c>
      <c r="D404" s="636"/>
      <c r="E404" s="636"/>
      <c r="F404" s="218"/>
      <c r="G404" s="218"/>
      <c r="H404" s="218"/>
      <c r="I404" s="619" t="s">
        <v>109</v>
      </c>
      <c r="J404" s="619" t="s">
        <v>109</v>
      </c>
      <c r="K404" s="652"/>
      <c r="L404" s="329"/>
      <c r="M404" s="7"/>
      <c r="N404" s="434" t="str">
        <f>IF(OR(ISBLANK($A404),ISBLANK($G404)),"",IFERROR(IF(INDEX(Times!N:N,MATCH(CONCATENATE($G404,$A404),Times!$S:$S,0))=0,"",INDEX(Times!N:N,MATCH(CONCATENATE($G404,$A404),Times!$S:$S,0))),""))</f>
        <v/>
      </c>
      <c r="O404" s="434" t="str">
        <f>IF(OR(ISBLANK($A404),ISBLANK($G404)),"",IFERROR(IF(INDEX(Times!O:O,MATCH(CONCATENATE($G404,$A404),Times!$S:$S,0))=0,"",INDEX(Times!O:O,MATCH(CONCATENATE($G404,$A404),Times!$S:$S,0))),""))</f>
        <v/>
      </c>
      <c r="P404" s="434" t="str">
        <f>IF(OR(ISBLANK($A404),ISBLANK($G404)),"",IFERROR(IF(INDEX(Times!P:P,MATCH(CONCATENATE($G404,$A404),Times!$S:$S,0))=0,"",INDEX(Times!P:P,MATCH(CONCATENATE($G404,$A404),Times!$S:$S,0))),""))</f>
        <v/>
      </c>
      <c r="Q404" s="434" t="str">
        <f>IF(OR(ISBLANK($A404),ISBLANK($G404)),"",IFERROR(IF(INDEX(Times!Q:Q,MATCH(CONCATENATE($G404,$A404),Times!$S:$S,0))=0,"",INDEX(Times!Q:Q,MATCH(CONCATENATE($G404,$A404),Times!$S:$S,0))),""))</f>
        <v/>
      </c>
      <c r="R404" s="218" t="str">
        <f>IF(OR(ISBLANK($A404),ISBLANK($G404)),"",IFERROR(IF(INDEX(Times!R:R,MATCH(CONCATENATE($G404,$A404),Times!$S:$S,0))=0,"",INDEX(Times!R:R,MATCH(CONCATENATE($G404,$A404),Times!$S:$S,0))),""))</f>
        <v/>
      </c>
      <c r="S404" s="645"/>
      <c r="T404" s="645"/>
      <c r="U404" s="218"/>
      <c r="V404" s="329"/>
      <c r="W404" s="329"/>
      <c r="X404" s="329"/>
      <c r="Y404" s="329"/>
      <c r="Z404" s="329"/>
      <c r="AA404" s="329"/>
      <c r="AB404" s="329"/>
      <c r="AC404" s="7"/>
      <c r="AD404" s="7"/>
      <c r="AE404" s="7"/>
      <c r="AF404" s="7"/>
      <c r="AG404" s="7"/>
      <c r="AH404" s="7"/>
      <c r="AI404" s="7"/>
      <c r="AJ404" s="7"/>
      <c r="AK404" s="7"/>
    </row>
    <row r="405" spans="1:37" x14ac:dyDescent="0.5">
      <c r="A405" s="218"/>
      <c r="B405" s="634"/>
      <c r="C405" s="647" t="str" cm="1">
        <f t="array" ref="C405">IFERROR(IF(ISBLANK(A405),"",IF(AND(ISBLANK(B405),ISBLANK(E405),ISBLANK(F405)),"",IF(AND(ISBLANK(B405),ISBLANK(E405),NOT(ISBLANK(F405))),_xlfn._xlws.FILTER('Rot.Out'!L:L,'Rot.Out'!B:B=EnterData!F405),IF(AND(ISBLANK(B405),NOT(ISBLANK(E405))),_xlfn._xlws.FILTER(Int.Out!AA:AA,Int.Out!B:B=E405),_xlfn._xlws.FILTER(Make.Trt!D:D,Make.Trt!C:C=B405))))),"")</f>
        <v/>
      </c>
      <c r="D405" s="636"/>
      <c r="E405" s="636"/>
      <c r="F405" s="218"/>
      <c r="G405" s="218"/>
      <c r="H405" s="218"/>
      <c r="I405" s="619" t="s">
        <v>109</v>
      </c>
      <c r="J405" s="619" t="s">
        <v>109</v>
      </c>
      <c r="K405" s="652"/>
      <c r="L405" s="329"/>
      <c r="M405" s="7"/>
      <c r="N405" s="434" t="str">
        <f>IF(OR(ISBLANK($A405),ISBLANK($G405)),"",IFERROR(IF(INDEX(Times!N:N,MATCH(CONCATENATE($G405,$A405),Times!$S:$S,0))=0,"",INDEX(Times!N:N,MATCH(CONCATENATE($G405,$A405),Times!$S:$S,0))),""))</f>
        <v/>
      </c>
      <c r="O405" s="434" t="str">
        <f>IF(OR(ISBLANK($A405),ISBLANK($G405)),"",IFERROR(IF(INDEX(Times!O:O,MATCH(CONCATENATE($G405,$A405),Times!$S:$S,0))=0,"",INDEX(Times!O:O,MATCH(CONCATENATE($G405,$A405),Times!$S:$S,0))),""))</f>
        <v/>
      </c>
      <c r="P405" s="434" t="str">
        <f>IF(OR(ISBLANK($A405),ISBLANK($G405)),"",IFERROR(IF(INDEX(Times!P:P,MATCH(CONCATENATE($G405,$A405),Times!$S:$S,0))=0,"",INDEX(Times!P:P,MATCH(CONCATENATE($G405,$A405),Times!$S:$S,0))),""))</f>
        <v/>
      </c>
      <c r="Q405" s="434" t="str">
        <f>IF(OR(ISBLANK($A405),ISBLANK($G405)),"",IFERROR(IF(INDEX(Times!Q:Q,MATCH(CONCATENATE($G405,$A405),Times!$S:$S,0))=0,"",INDEX(Times!Q:Q,MATCH(CONCATENATE($G405,$A405),Times!$S:$S,0))),""))</f>
        <v/>
      </c>
      <c r="R405" s="218" t="str">
        <f>IF(OR(ISBLANK($A405),ISBLANK($G405)),"",IFERROR(IF(INDEX(Times!R:R,MATCH(CONCATENATE($G405,$A405),Times!$S:$S,0))=0,"",INDEX(Times!R:R,MATCH(CONCATENATE($G405,$A405),Times!$S:$S,0))),""))</f>
        <v/>
      </c>
      <c r="S405" s="645"/>
      <c r="T405" s="645"/>
      <c r="U405" s="218"/>
      <c r="V405" s="329"/>
      <c r="W405" s="329"/>
      <c r="X405" s="329"/>
      <c r="Y405" s="329"/>
      <c r="Z405" s="329"/>
      <c r="AA405" s="329"/>
      <c r="AB405" s="329"/>
      <c r="AC405" s="7"/>
      <c r="AD405" s="7"/>
      <c r="AE405" s="7"/>
      <c r="AF405" s="7"/>
      <c r="AG405" s="7"/>
      <c r="AH405" s="7"/>
      <c r="AI405" s="7"/>
      <c r="AJ405" s="7"/>
      <c r="AK405" s="7"/>
    </row>
    <row r="406" spans="1:37" x14ac:dyDescent="0.5">
      <c r="A406" s="218"/>
      <c r="B406" s="634"/>
      <c r="C406" s="647" t="str" cm="1">
        <f t="array" ref="C406">IFERROR(IF(ISBLANK(A406),"",IF(AND(ISBLANK(B406),ISBLANK(E406),ISBLANK(F406)),"",IF(AND(ISBLANK(B406),ISBLANK(E406),NOT(ISBLANK(F406))),_xlfn._xlws.FILTER('Rot.Out'!L:L,'Rot.Out'!B:B=EnterData!F406),IF(AND(ISBLANK(B406),NOT(ISBLANK(E406))),_xlfn._xlws.FILTER(Int.Out!AA:AA,Int.Out!B:B=E406),_xlfn._xlws.FILTER(Make.Trt!D:D,Make.Trt!C:C=B406))))),"")</f>
        <v/>
      </c>
      <c r="D406" s="636"/>
      <c r="E406" s="636"/>
      <c r="F406" s="218"/>
      <c r="G406" s="218"/>
      <c r="H406" s="218"/>
      <c r="I406" s="619" t="s">
        <v>109</v>
      </c>
      <c r="J406" s="619" t="s">
        <v>109</v>
      </c>
      <c r="K406" s="652"/>
      <c r="L406" s="329"/>
      <c r="M406" s="7"/>
      <c r="N406" s="434" t="str">
        <f>IF(OR(ISBLANK($A406),ISBLANK($G406)),"",IFERROR(IF(INDEX(Times!N:N,MATCH(CONCATENATE($G406,$A406),Times!$S:$S,0))=0,"",INDEX(Times!N:N,MATCH(CONCATENATE($G406,$A406),Times!$S:$S,0))),""))</f>
        <v/>
      </c>
      <c r="O406" s="434" t="str">
        <f>IF(OR(ISBLANK($A406),ISBLANK($G406)),"",IFERROR(IF(INDEX(Times!O:O,MATCH(CONCATENATE($G406,$A406),Times!$S:$S,0))=0,"",INDEX(Times!O:O,MATCH(CONCATENATE($G406,$A406),Times!$S:$S,0))),""))</f>
        <v/>
      </c>
      <c r="P406" s="434" t="str">
        <f>IF(OR(ISBLANK($A406),ISBLANK($G406)),"",IFERROR(IF(INDEX(Times!P:P,MATCH(CONCATENATE($G406,$A406),Times!$S:$S,0))=0,"",INDEX(Times!P:P,MATCH(CONCATENATE($G406,$A406),Times!$S:$S,0))),""))</f>
        <v/>
      </c>
      <c r="Q406" s="434" t="str">
        <f>IF(OR(ISBLANK($A406),ISBLANK($G406)),"",IFERROR(IF(INDEX(Times!Q:Q,MATCH(CONCATENATE($G406,$A406),Times!$S:$S,0))=0,"",INDEX(Times!Q:Q,MATCH(CONCATENATE($G406,$A406),Times!$S:$S,0))),""))</f>
        <v/>
      </c>
      <c r="R406" s="218" t="str">
        <f>IF(OR(ISBLANK($A406),ISBLANK($G406)),"",IFERROR(IF(INDEX(Times!R:R,MATCH(CONCATENATE($G406,$A406),Times!$S:$S,0))=0,"",INDEX(Times!R:R,MATCH(CONCATENATE($G406,$A406),Times!$S:$S,0))),""))</f>
        <v/>
      </c>
      <c r="S406" s="645"/>
      <c r="T406" s="645"/>
      <c r="U406" s="218"/>
      <c r="V406" s="329"/>
      <c r="W406" s="329"/>
      <c r="X406" s="329"/>
      <c r="Y406" s="329"/>
      <c r="Z406" s="329"/>
      <c r="AA406" s="329"/>
      <c r="AB406" s="329"/>
      <c r="AC406" s="7"/>
      <c r="AD406" s="7"/>
      <c r="AE406" s="7"/>
      <c r="AF406" s="7"/>
      <c r="AG406" s="7"/>
      <c r="AH406" s="7"/>
      <c r="AI406" s="7"/>
      <c r="AJ406" s="7"/>
      <c r="AK406" s="7"/>
    </row>
    <row r="407" spans="1:37" x14ac:dyDescent="0.5">
      <c r="A407" s="218"/>
      <c r="B407" s="634"/>
      <c r="C407" s="647" t="str" cm="1">
        <f t="array" ref="C407">IFERROR(IF(ISBLANK(A407),"",IF(AND(ISBLANK(B407),ISBLANK(E407),ISBLANK(F407)),"",IF(AND(ISBLANK(B407),ISBLANK(E407),NOT(ISBLANK(F407))),_xlfn._xlws.FILTER('Rot.Out'!L:L,'Rot.Out'!B:B=EnterData!F407),IF(AND(ISBLANK(B407),NOT(ISBLANK(E407))),_xlfn._xlws.FILTER(Int.Out!AA:AA,Int.Out!B:B=E407),_xlfn._xlws.FILTER(Make.Trt!D:D,Make.Trt!C:C=B407))))),"")</f>
        <v/>
      </c>
      <c r="D407" s="636"/>
      <c r="E407" s="636"/>
      <c r="F407" s="218"/>
      <c r="G407" s="218"/>
      <c r="H407" s="218"/>
      <c r="I407" s="619" t="s">
        <v>109</v>
      </c>
      <c r="J407" s="619" t="s">
        <v>109</v>
      </c>
      <c r="K407" s="652"/>
      <c r="L407" s="329"/>
      <c r="M407" s="7"/>
      <c r="N407" s="434" t="str">
        <f>IF(OR(ISBLANK($A407),ISBLANK($G407)),"",IFERROR(IF(INDEX(Times!N:N,MATCH(CONCATENATE($G407,$A407),Times!$S:$S,0))=0,"",INDEX(Times!N:N,MATCH(CONCATENATE($G407,$A407),Times!$S:$S,0))),""))</f>
        <v/>
      </c>
      <c r="O407" s="434" t="str">
        <f>IF(OR(ISBLANK($A407),ISBLANK($G407)),"",IFERROR(IF(INDEX(Times!O:O,MATCH(CONCATENATE($G407,$A407),Times!$S:$S,0))=0,"",INDEX(Times!O:O,MATCH(CONCATENATE($G407,$A407),Times!$S:$S,0))),""))</f>
        <v/>
      </c>
      <c r="P407" s="434" t="str">
        <f>IF(OR(ISBLANK($A407),ISBLANK($G407)),"",IFERROR(IF(INDEX(Times!P:P,MATCH(CONCATENATE($G407,$A407),Times!$S:$S,0))=0,"",INDEX(Times!P:P,MATCH(CONCATENATE($G407,$A407),Times!$S:$S,0))),""))</f>
        <v/>
      </c>
      <c r="Q407" s="434" t="str">
        <f>IF(OR(ISBLANK($A407),ISBLANK($G407)),"",IFERROR(IF(INDEX(Times!Q:Q,MATCH(CONCATENATE($G407,$A407),Times!$S:$S,0))=0,"",INDEX(Times!Q:Q,MATCH(CONCATENATE($G407,$A407),Times!$S:$S,0))),""))</f>
        <v/>
      </c>
      <c r="R407" s="218" t="str">
        <f>IF(OR(ISBLANK($A407),ISBLANK($G407)),"",IFERROR(IF(INDEX(Times!R:R,MATCH(CONCATENATE($G407,$A407),Times!$S:$S,0))=0,"",INDEX(Times!R:R,MATCH(CONCATENATE($G407,$A407),Times!$S:$S,0))),""))</f>
        <v/>
      </c>
      <c r="S407" s="645"/>
      <c r="T407" s="645"/>
      <c r="U407" s="218"/>
      <c r="V407" s="329"/>
      <c r="W407" s="329"/>
      <c r="X407" s="329"/>
      <c r="Y407" s="329"/>
      <c r="Z407" s="329"/>
      <c r="AA407" s="329"/>
      <c r="AB407" s="329"/>
      <c r="AC407" s="7"/>
      <c r="AD407" s="7"/>
      <c r="AE407" s="7"/>
      <c r="AF407" s="7"/>
      <c r="AG407" s="7"/>
      <c r="AH407" s="7"/>
      <c r="AI407" s="7"/>
      <c r="AJ407" s="7"/>
      <c r="AK407" s="7"/>
    </row>
    <row r="408" spans="1:37" x14ac:dyDescent="0.5">
      <c r="A408" s="218"/>
      <c r="B408" s="634"/>
      <c r="C408" s="647" t="str" cm="1">
        <f t="array" ref="C408">IFERROR(IF(ISBLANK(A408),"",IF(AND(ISBLANK(B408),ISBLANK(E408),ISBLANK(F408)),"",IF(AND(ISBLANK(B408),ISBLANK(E408),NOT(ISBLANK(F408))),_xlfn._xlws.FILTER('Rot.Out'!L:L,'Rot.Out'!B:B=EnterData!F408),IF(AND(ISBLANK(B408),NOT(ISBLANK(E408))),_xlfn._xlws.FILTER(Int.Out!AA:AA,Int.Out!B:B=E408),_xlfn._xlws.FILTER(Make.Trt!D:D,Make.Trt!C:C=B408))))),"")</f>
        <v/>
      </c>
      <c r="D408" s="636"/>
      <c r="E408" s="636"/>
      <c r="F408" s="218"/>
      <c r="G408" s="218"/>
      <c r="H408" s="218"/>
      <c r="I408" s="619" t="s">
        <v>109</v>
      </c>
      <c r="J408" s="619" t="s">
        <v>109</v>
      </c>
      <c r="K408" s="652"/>
      <c r="L408" s="329"/>
      <c r="M408" s="7"/>
      <c r="N408" s="434" t="str">
        <f>IF(OR(ISBLANK($A408),ISBLANK($G408)),"",IFERROR(IF(INDEX(Times!N:N,MATCH(CONCATENATE($G408,$A408),Times!$S:$S,0))=0,"",INDEX(Times!N:N,MATCH(CONCATENATE($G408,$A408),Times!$S:$S,0))),""))</f>
        <v/>
      </c>
      <c r="O408" s="434" t="str">
        <f>IF(OR(ISBLANK($A408),ISBLANK($G408)),"",IFERROR(IF(INDEX(Times!O:O,MATCH(CONCATENATE($G408,$A408),Times!$S:$S,0))=0,"",INDEX(Times!O:O,MATCH(CONCATENATE($G408,$A408),Times!$S:$S,0))),""))</f>
        <v/>
      </c>
      <c r="P408" s="434" t="str">
        <f>IF(OR(ISBLANK($A408),ISBLANK($G408)),"",IFERROR(IF(INDEX(Times!P:P,MATCH(CONCATENATE($G408,$A408),Times!$S:$S,0))=0,"",INDEX(Times!P:P,MATCH(CONCATENATE($G408,$A408),Times!$S:$S,0))),""))</f>
        <v/>
      </c>
      <c r="Q408" s="434" t="str">
        <f>IF(OR(ISBLANK($A408),ISBLANK($G408)),"",IFERROR(IF(INDEX(Times!Q:Q,MATCH(CONCATENATE($G408,$A408),Times!$S:$S,0))=0,"",INDEX(Times!Q:Q,MATCH(CONCATENATE($G408,$A408),Times!$S:$S,0))),""))</f>
        <v/>
      </c>
      <c r="R408" s="218" t="str">
        <f>IF(OR(ISBLANK($A408),ISBLANK($G408)),"",IFERROR(IF(INDEX(Times!R:R,MATCH(CONCATENATE($G408,$A408),Times!$S:$S,0))=0,"",INDEX(Times!R:R,MATCH(CONCATENATE($G408,$A408),Times!$S:$S,0))),""))</f>
        <v/>
      </c>
      <c r="S408" s="645"/>
      <c r="T408" s="645"/>
      <c r="U408" s="218"/>
      <c r="V408" s="329"/>
      <c r="W408" s="329"/>
      <c r="X408" s="329"/>
      <c r="Y408" s="329"/>
      <c r="Z408" s="329"/>
      <c r="AA408" s="329"/>
      <c r="AB408" s="329"/>
      <c r="AC408" s="7"/>
      <c r="AD408" s="7"/>
      <c r="AE408" s="7"/>
      <c r="AF408" s="7"/>
      <c r="AG408" s="7"/>
      <c r="AH408" s="7"/>
      <c r="AI408" s="7"/>
      <c r="AJ408" s="7"/>
      <c r="AK408" s="7"/>
    </row>
    <row r="409" spans="1:37" x14ac:dyDescent="0.5">
      <c r="A409" s="218"/>
      <c r="B409" s="634"/>
      <c r="C409" s="647" t="str" cm="1">
        <f t="array" ref="C409">IFERROR(IF(ISBLANK(A409),"",IF(AND(ISBLANK(B409),ISBLANK(E409),ISBLANK(F409)),"",IF(AND(ISBLANK(B409),ISBLANK(E409),NOT(ISBLANK(F409))),_xlfn._xlws.FILTER('Rot.Out'!L:L,'Rot.Out'!B:B=EnterData!F409),IF(AND(ISBLANK(B409),NOT(ISBLANK(E409))),_xlfn._xlws.FILTER(Int.Out!AA:AA,Int.Out!B:B=E409),_xlfn._xlws.FILTER(Make.Trt!D:D,Make.Trt!C:C=B409))))),"")</f>
        <v/>
      </c>
      <c r="D409" s="636"/>
      <c r="E409" s="636"/>
      <c r="F409" s="218"/>
      <c r="G409" s="218"/>
      <c r="H409" s="218"/>
      <c r="I409" s="619" t="s">
        <v>109</v>
      </c>
      <c r="J409" s="619" t="s">
        <v>109</v>
      </c>
      <c r="K409" s="652"/>
      <c r="L409" s="329"/>
      <c r="M409" s="7"/>
      <c r="N409" s="434" t="str">
        <f>IF(OR(ISBLANK($A409),ISBLANK($G409)),"",IFERROR(IF(INDEX(Times!N:N,MATCH(CONCATENATE($G409,$A409),Times!$S:$S,0))=0,"",INDEX(Times!N:N,MATCH(CONCATENATE($G409,$A409),Times!$S:$S,0))),""))</f>
        <v/>
      </c>
      <c r="O409" s="434" t="str">
        <f>IF(OR(ISBLANK($A409),ISBLANK($G409)),"",IFERROR(IF(INDEX(Times!O:O,MATCH(CONCATENATE($G409,$A409),Times!$S:$S,0))=0,"",INDEX(Times!O:O,MATCH(CONCATENATE($G409,$A409),Times!$S:$S,0))),""))</f>
        <v/>
      </c>
      <c r="P409" s="434" t="str">
        <f>IF(OR(ISBLANK($A409),ISBLANK($G409)),"",IFERROR(IF(INDEX(Times!P:P,MATCH(CONCATENATE($G409,$A409),Times!$S:$S,0))=0,"",INDEX(Times!P:P,MATCH(CONCATENATE($G409,$A409),Times!$S:$S,0))),""))</f>
        <v/>
      </c>
      <c r="Q409" s="434" t="str">
        <f>IF(OR(ISBLANK($A409),ISBLANK($G409)),"",IFERROR(IF(INDEX(Times!Q:Q,MATCH(CONCATENATE($G409,$A409),Times!$S:$S,0))=0,"",INDEX(Times!Q:Q,MATCH(CONCATENATE($G409,$A409),Times!$S:$S,0))),""))</f>
        <v/>
      </c>
      <c r="R409" s="218" t="str">
        <f>IF(OR(ISBLANK($A409),ISBLANK($G409)),"",IFERROR(IF(INDEX(Times!R:R,MATCH(CONCATENATE($G409,$A409),Times!$S:$S,0))=0,"",INDEX(Times!R:R,MATCH(CONCATENATE($G409,$A409),Times!$S:$S,0))),""))</f>
        <v/>
      </c>
      <c r="S409" s="645"/>
      <c r="T409" s="645"/>
      <c r="U409" s="218"/>
      <c r="V409" s="329"/>
      <c r="W409" s="329"/>
      <c r="X409" s="329"/>
      <c r="Y409" s="329"/>
      <c r="Z409" s="329"/>
      <c r="AA409" s="329"/>
      <c r="AB409" s="329"/>
      <c r="AC409" s="7"/>
      <c r="AD409" s="7"/>
      <c r="AE409" s="7"/>
      <c r="AF409" s="7"/>
      <c r="AG409" s="7"/>
      <c r="AH409" s="7"/>
      <c r="AI409" s="7"/>
      <c r="AJ409" s="7"/>
      <c r="AK409" s="7"/>
    </row>
    <row r="410" spans="1:37" x14ac:dyDescent="0.5">
      <c r="A410" s="218"/>
      <c r="B410" s="634"/>
      <c r="C410" s="647" t="str" cm="1">
        <f t="array" ref="C410">IFERROR(IF(ISBLANK(A410),"",IF(AND(ISBLANK(B410),ISBLANK(E410),ISBLANK(F410)),"",IF(AND(ISBLANK(B410),ISBLANK(E410),NOT(ISBLANK(F410))),_xlfn._xlws.FILTER('Rot.Out'!L:L,'Rot.Out'!B:B=EnterData!F410),IF(AND(ISBLANK(B410),NOT(ISBLANK(E410))),_xlfn._xlws.FILTER(Int.Out!AA:AA,Int.Out!B:B=E410),_xlfn._xlws.FILTER(Make.Trt!D:D,Make.Trt!C:C=B410))))),"")</f>
        <v/>
      </c>
      <c r="D410" s="636"/>
      <c r="E410" s="636"/>
      <c r="F410" s="218"/>
      <c r="G410" s="218"/>
      <c r="H410" s="218"/>
      <c r="I410" s="619" t="s">
        <v>109</v>
      </c>
      <c r="J410" s="619" t="s">
        <v>109</v>
      </c>
      <c r="K410" s="652"/>
      <c r="L410" s="329"/>
      <c r="M410" s="7"/>
      <c r="N410" s="434" t="str">
        <f>IF(OR(ISBLANK($A410),ISBLANK($G410)),"",IFERROR(IF(INDEX(Times!N:N,MATCH(CONCATENATE($G410,$A410),Times!$S:$S,0))=0,"",INDEX(Times!N:N,MATCH(CONCATENATE($G410,$A410),Times!$S:$S,0))),""))</f>
        <v/>
      </c>
      <c r="O410" s="434" t="str">
        <f>IF(OR(ISBLANK($A410),ISBLANK($G410)),"",IFERROR(IF(INDEX(Times!O:O,MATCH(CONCATENATE($G410,$A410),Times!$S:$S,0))=0,"",INDEX(Times!O:O,MATCH(CONCATENATE($G410,$A410),Times!$S:$S,0))),""))</f>
        <v/>
      </c>
      <c r="P410" s="434" t="str">
        <f>IF(OR(ISBLANK($A410),ISBLANK($G410)),"",IFERROR(IF(INDEX(Times!P:P,MATCH(CONCATENATE($G410,$A410),Times!$S:$S,0))=0,"",INDEX(Times!P:P,MATCH(CONCATENATE($G410,$A410),Times!$S:$S,0))),""))</f>
        <v/>
      </c>
      <c r="Q410" s="434" t="str">
        <f>IF(OR(ISBLANK($A410),ISBLANK($G410)),"",IFERROR(IF(INDEX(Times!Q:Q,MATCH(CONCATENATE($G410,$A410),Times!$S:$S,0))=0,"",INDEX(Times!Q:Q,MATCH(CONCATENATE($G410,$A410),Times!$S:$S,0))),""))</f>
        <v/>
      </c>
      <c r="R410" s="218" t="str">
        <f>IF(OR(ISBLANK($A410),ISBLANK($G410)),"",IFERROR(IF(INDEX(Times!R:R,MATCH(CONCATENATE($G410,$A410),Times!$S:$S,0))=0,"",INDEX(Times!R:R,MATCH(CONCATENATE($G410,$A410),Times!$S:$S,0))),""))</f>
        <v/>
      </c>
      <c r="S410" s="645"/>
      <c r="T410" s="645"/>
      <c r="U410" s="218"/>
      <c r="V410" s="329"/>
      <c r="W410" s="329"/>
      <c r="X410" s="329"/>
      <c r="Y410" s="329"/>
      <c r="Z410" s="329"/>
      <c r="AA410" s="329"/>
      <c r="AB410" s="329"/>
      <c r="AC410" s="7"/>
      <c r="AD410" s="7"/>
      <c r="AE410" s="7"/>
      <c r="AF410" s="7"/>
      <c r="AG410" s="7"/>
      <c r="AH410" s="7"/>
      <c r="AI410" s="7"/>
      <c r="AJ410" s="7"/>
      <c r="AK410" s="7"/>
    </row>
    <row r="411" spans="1:37" x14ac:dyDescent="0.5">
      <c r="A411" s="218"/>
      <c r="B411" s="634"/>
      <c r="C411" s="647" t="str" cm="1">
        <f t="array" ref="C411">IFERROR(IF(ISBLANK(A411),"",IF(AND(ISBLANK(B411),ISBLANK(E411),ISBLANK(F411)),"",IF(AND(ISBLANK(B411),ISBLANK(E411),NOT(ISBLANK(F411))),_xlfn._xlws.FILTER('Rot.Out'!L:L,'Rot.Out'!B:B=EnterData!F411),IF(AND(ISBLANK(B411),NOT(ISBLANK(E411))),_xlfn._xlws.FILTER(Int.Out!AA:AA,Int.Out!B:B=E411),_xlfn._xlws.FILTER(Make.Trt!D:D,Make.Trt!C:C=B411))))),"")</f>
        <v/>
      </c>
      <c r="D411" s="636"/>
      <c r="E411" s="636"/>
      <c r="F411" s="218"/>
      <c r="G411" s="218"/>
      <c r="H411" s="218"/>
      <c r="I411" s="619" t="s">
        <v>109</v>
      </c>
      <c r="J411" s="619" t="s">
        <v>109</v>
      </c>
      <c r="K411" s="652"/>
      <c r="L411" s="329"/>
      <c r="M411" s="7"/>
      <c r="N411" s="434" t="str">
        <f>IF(OR(ISBLANK($A411),ISBLANK($G411)),"",IFERROR(IF(INDEX(Times!N:N,MATCH(CONCATENATE($G411,$A411),Times!$S:$S,0))=0,"",INDEX(Times!N:N,MATCH(CONCATENATE($G411,$A411),Times!$S:$S,0))),""))</f>
        <v/>
      </c>
      <c r="O411" s="434" t="str">
        <f>IF(OR(ISBLANK($A411),ISBLANK($G411)),"",IFERROR(IF(INDEX(Times!O:O,MATCH(CONCATENATE($G411,$A411),Times!$S:$S,0))=0,"",INDEX(Times!O:O,MATCH(CONCATENATE($G411,$A411),Times!$S:$S,0))),""))</f>
        <v/>
      </c>
      <c r="P411" s="434" t="str">
        <f>IF(OR(ISBLANK($A411),ISBLANK($G411)),"",IFERROR(IF(INDEX(Times!P:P,MATCH(CONCATENATE($G411,$A411),Times!$S:$S,0))=0,"",INDEX(Times!P:P,MATCH(CONCATENATE($G411,$A411),Times!$S:$S,0))),""))</f>
        <v/>
      </c>
      <c r="Q411" s="434" t="str">
        <f>IF(OR(ISBLANK($A411),ISBLANK($G411)),"",IFERROR(IF(INDEX(Times!Q:Q,MATCH(CONCATENATE($G411,$A411),Times!$S:$S,0))=0,"",INDEX(Times!Q:Q,MATCH(CONCATENATE($G411,$A411),Times!$S:$S,0))),""))</f>
        <v/>
      </c>
      <c r="R411" s="218" t="str">
        <f>IF(OR(ISBLANK($A411),ISBLANK($G411)),"",IFERROR(IF(INDEX(Times!R:R,MATCH(CONCATENATE($G411,$A411),Times!$S:$S,0))=0,"",INDEX(Times!R:R,MATCH(CONCATENATE($G411,$A411),Times!$S:$S,0))),""))</f>
        <v/>
      </c>
      <c r="S411" s="645"/>
      <c r="T411" s="645"/>
      <c r="U411" s="218"/>
      <c r="V411" s="329"/>
      <c r="W411" s="329"/>
      <c r="X411" s="329"/>
      <c r="Y411" s="329"/>
      <c r="Z411" s="329"/>
      <c r="AA411" s="329"/>
      <c r="AB411" s="329"/>
      <c r="AC411" s="7"/>
      <c r="AD411" s="7"/>
      <c r="AE411" s="7"/>
      <c r="AF411" s="7"/>
      <c r="AG411" s="7"/>
      <c r="AH411" s="7"/>
      <c r="AI411" s="7"/>
      <c r="AJ411" s="7"/>
      <c r="AK411" s="7"/>
    </row>
    <row r="412" spans="1:37" x14ac:dyDescent="0.5">
      <c r="A412" s="218"/>
      <c r="B412" s="634"/>
      <c r="C412" s="647" t="str" cm="1">
        <f t="array" ref="C412">IFERROR(IF(ISBLANK(A412),"",IF(AND(ISBLANK(B412),ISBLANK(E412),ISBLANK(F412)),"",IF(AND(ISBLANK(B412),ISBLANK(E412),NOT(ISBLANK(F412))),_xlfn._xlws.FILTER('Rot.Out'!L:L,'Rot.Out'!B:B=EnterData!F412),IF(AND(ISBLANK(B412),NOT(ISBLANK(E412))),_xlfn._xlws.FILTER(Int.Out!AA:AA,Int.Out!B:B=E412),_xlfn._xlws.FILTER(Make.Trt!D:D,Make.Trt!C:C=B412))))),"")</f>
        <v/>
      </c>
      <c r="D412" s="636"/>
      <c r="E412" s="636"/>
      <c r="F412" s="218"/>
      <c r="G412" s="218"/>
      <c r="H412" s="218"/>
      <c r="I412" s="619" t="s">
        <v>109</v>
      </c>
      <c r="J412" s="619" t="s">
        <v>109</v>
      </c>
      <c r="K412" s="652"/>
      <c r="L412" s="329"/>
      <c r="M412" s="7"/>
      <c r="N412" s="434" t="str">
        <f>IF(OR(ISBLANK($A412),ISBLANK($G412)),"",IFERROR(IF(INDEX(Times!N:N,MATCH(CONCATENATE($G412,$A412),Times!$S:$S,0))=0,"",INDEX(Times!N:N,MATCH(CONCATENATE($G412,$A412),Times!$S:$S,0))),""))</f>
        <v/>
      </c>
      <c r="O412" s="434" t="str">
        <f>IF(OR(ISBLANK($A412),ISBLANK($G412)),"",IFERROR(IF(INDEX(Times!O:O,MATCH(CONCATENATE($G412,$A412),Times!$S:$S,0))=0,"",INDEX(Times!O:O,MATCH(CONCATENATE($G412,$A412),Times!$S:$S,0))),""))</f>
        <v/>
      </c>
      <c r="P412" s="434" t="str">
        <f>IF(OR(ISBLANK($A412),ISBLANK($G412)),"",IFERROR(IF(INDEX(Times!P:P,MATCH(CONCATENATE($G412,$A412),Times!$S:$S,0))=0,"",INDEX(Times!P:P,MATCH(CONCATENATE($G412,$A412),Times!$S:$S,0))),""))</f>
        <v/>
      </c>
      <c r="Q412" s="434" t="str">
        <f>IF(OR(ISBLANK($A412),ISBLANK($G412)),"",IFERROR(IF(INDEX(Times!Q:Q,MATCH(CONCATENATE($G412,$A412),Times!$S:$S,0))=0,"",INDEX(Times!Q:Q,MATCH(CONCATENATE($G412,$A412),Times!$S:$S,0))),""))</f>
        <v/>
      </c>
      <c r="R412" s="218" t="str">
        <f>IF(OR(ISBLANK($A412),ISBLANK($G412)),"",IFERROR(IF(INDEX(Times!R:R,MATCH(CONCATENATE($G412,$A412),Times!$S:$S,0))=0,"",INDEX(Times!R:R,MATCH(CONCATENATE($G412,$A412),Times!$S:$S,0))),""))</f>
        <v/>
      </c>
      <c r="S412" s="645"/>
      <c r="T412" s="645"/>
      <c r="U412" s="218"/>
      <c r="V412" s="329"/>
      <c r="W412" s="329"/>
      <c r="X412" s="329"/>
      <c r="Y412" s="329"/>
      <c r="Z412" s="329"/>
      <c r="AA412" s="329"/>
      <c r="AB412" s="329"/>
      <c r="AC412" s="7"/>
      <c r="AD412" s="7"/>
      <c r="AE412" s="7"/>
      <c r="AF412" s="7"/>
      <c r="AG412" s="7"/>
      <c r="AH412" s="7"/>
      <c r="AI412" s="7"/>
      <c r="AJ412" s="7"/>
      <c r="AK412" s="7"/>
    </row>
    <row r="413" spans="1:37" x14ac:dyDescent="0.5">
      <c r="A413" s="218"/>
      <c r="B413" s="634"/>
      <c r="C413" s="647" t="str" cm="1">
        <f t="array" ref="C413">IFERROR(IF(ISBLANK(A413),"",IF(AND(ISBLANK(B413),ISBLANK(E413),ISBLANK(F413)),"",IF(AND(ISBLANK(B413),ISBLANK(E413),NOT(ISBLANK(F413))),_xlfn._xlws.FILTER('Rot.Out'!L:L,'Rot.Out'!B:B=EnterData!F413),IF(AND(ISBLANK(B413),NOT(ISBLANK(E413))),_xlfn._xlws.FILTER(Int.Out!AA:AA,Int.Out!B:B=E413),_xlfn._xlws.FILTER(Make.Trt!D:D,Make.Trt!C:C=B413))))),"")</f>
        <v/>
      </c>
      <c r="D413" s="636"/>
      <c r="E413" s="636"/>
      <c r="F413" s="218"/>
      <c r="G413" s="218"/>
      <c r="H413" s="218"/>
      <c r="I413" s="619" t="s">
        <v>109</v>
      </c>
      <c r="J413" s="619" t="s">
        <v>109</v>
      </c>
      <c r="K413" s="652"/>
      <c r="L413" s="329"/>
      <c r="M413" s="7"/>
      <c r="N413" s="434" t="str">
        <f>IF(OR(ISBLANK($A413),ISBLANK($G413)),"",IFERROR(IF(INDEX(Times!N:N,MATCH(CONCATENATE($G413,$A413),Times!$S:$S,0))=0,"",INDEX(Times!N:N,MATCH(CONCATENATE($G413,$A413),Times!$S:$S,0))),""))</f>
        <v/>
      </c>
      <c r="O413" s="434" t="str">
        <f>IF(OR(ISBLANK($A413),ISBLANK($G413)),"",IFERROR(IF(INDEX(Times!O:O,MATCH(CONCATENATE($G413,$A413),Times!$S:$S,0))=0,"",INDEX(Times!O:O,MATCH(CONCATENATE($G413,$A413),Times!$S:$S,0))),""))</f>
        <v/>
      </c>
      <c r="P413" s="434" t="str">
        <f>IF(OR(ISBLANK($A413),ISBLANK($G413)),"",IFERROR(IF(INDEX(Times!P:P,MATCH(CONCATENATE($G413,$A413),Times!$S:$S,0))=0,"",INDEX(Times!P:P,MATCH(CONCATENATE($G413,$A413),Times!$S:$S,0))),""))</f>
        <v/>
      </c>
      <c r="Q413" s="434" t="str">
        <f>IF(OR(ISBLANK($A413),ISBLANK($G413)),"",IFERROR(IF(INDEX(Times!Q:Q,MATCH(CONCATENATE($G413,$A413),Times!$S:$S,0))=0,"",INDEX(Times!Q:Q,MATCH(CONCATENATE($G413,$A413),Times!$S:$S,0))),""))</f>
        <v/>
      </c>
      <c r="R413" s="218" t="str">
        <f>IF(OR(ISBLANK($A413),ISBLANK($G413)),"",IFERROR(IF(INDEX(Times!R:R,MATCH(CONCATENATE($G413,$A413),Times!$S:$S,0))=0,"",INDEX(Times!R:R,MATCH(CONCATENATE($G413,$A413),Times!$S:$S,0))),""))</f>
        <v/>
      </c>
      <c r="S413" s="645"/>
      <c r="T413" s="645"/>
      <c r="U413" s="218"/>
      <c r="V413" s="329"/>
      <c r="W413" s="329"/>
      <c r="X413" s="329"/>
      <c r="Y413" s="329"/>
      <c r="Z413" s="329"/>
      <c r="AA413" s="329"/>
      <c r="AB413" s="329"/>
      <c r="AC413" s="7"/>
      <c r="AD413" s="7"/>
      <c r="AE413" s="7"/>
      <c r="AF413" s="7"/>
      <c r="AG413" s="7"/>
      <c r="AH413" s="7"/>
      <c r="AI413" s="7"/>
      <c r="AJ413" s="7"/>
      <c r="AK413" s="7"/>
    </row>
    <row r="414" spans="1:37" x14ac:dyDescent="0.5">
      <c r="A414" s="218"/>
      <c r="B414" s="634"/>
      <c r="C414" s="647" t="str" cm="1">
        <f t="array" ref="C414">IFERROR(IF(ISBLANK(A414),"",IF(AND(ISBLANK(B414),ISBLANK(E414),ISBLANK(F414)),"",IF(AND(ISBLANK(B414),ISBLANK(E414),NOT(ISBLANK(F414))),_xlfn._xlws.FILTER('Rot.Out'!L:L,'Rot.Out'!B:B=EnterData!F414),IF(AND(ISBLANK(B414),NOT(ISBLANK(E414))),_xlfn._xlws.FILTER(Int.Out!AA:AA,Int.Out!B:B=E414),_xlfn._xlws.FILTER(Make.Trt!D:D,Make.Trt!C:C=B414))))),"")</f>
        <v/>
      </c>
      <c r="D414" s="636"/>
      <c r="E414" s="636"/>
      <c r="F414" s="218"/>
      <c r="G414" s="218"/>
      <c r="H414" s="218"/>
      <c r="I414" s="619" t="s">
        <v>109</v>
      </c>
      <c r="J414" s="619" t="s">
        <v>109</v>
      </c>
      <c r="K414" s="652"/>
      <c r="L414" s="329"/>
      <c r="M414" s="7"/>
      <c r="N414" s="434" t="str">
        <f>IF(OR(ISBLANK($A414),ISBLANK($G414)),"",IFERROR(IF(INDEX(Times!N:N,MATCH(CONCATENATE($G414,$A414),Times!$S:$S,0))=0,"",INDEX(Times!N:N,MATCH(CONCATENATE($G414,$A414),Times!$S:$S,0))),""))</f>
        <v/>
      </c>
      <c r="O414" s="434" t="str">
        <f>IF(OR(ISBLANK($A414),ISBLANK($G414)),"",IFERROR(IF(INDEX(Times!O:O,MATCH(CONCATENATE($G414,$A414),Times!$S:$S,0))=0,"",INDEX(Times!O:O,MATCH(CONCATENATE($G414,$A414),Times!$S:$S,0))),""))</f>
        <v/>
      </c>
      <c r="P414" s="434" t="str">
        <f>IF(OR(ISBLANK($A414),ISBLANK($G414)),"",IFERROR(IF(INDEX(Times!P:P,MATCH(CONCATENATE($G414,$A414),Times!$S:$S,0))=0,"",INDEX(Times!P:P,MATCH(CONCATENATE($G414,$A414),Times!$S:$S,0))),""))</f>
        <v/>
      </c>
      <c r="Q414" s="434" t="str">
        <f>IF(OR(ISBLANK($A414),ISBLANK($G414)),"",IFERROR(IF(INDEX(Times!Q:Q,MATCH(CONCATENATE($G414,$A414),Times!$S:$S,0))=0,"",INDEX(Times!Q:Q,MATCH(CONCATENATE($G414,$A414),Times!$S:$S,0))),""))</f>
        <v/>
      </c>
      <c r="R414" s="218" t="str">
        <f>IF(OR(ISBLANK($A414),ISBLANK($G414)),"",IFERROR(IF(INDEX(Times!R:R,MATCH(CONCATENATE($G414,$A414),Times!$S:$S,0))=0,"",INDEX(Times!R:R,MATCH(CONCATENATE($G414,$A414),Times!$S:$S,0))),""))</f>
        <v/>
      </c>
      <c r="S414" s="645"/>
      <c r="T414" s="645"/>
      <c r="U414" s="218"/>
      <c r="V414" s="329"/>
      <c r="W414" s="329"/>
      <c r="X414" s="329"/>
      <c r="Y414" s="329"/>
      <c r="Z414" s="329"/>
      <c r="AA414" s="329"/>
      <c r="AB414" s="329"/>
      <c r="AC414" s="7"/>
      <c r="AD414" s="7"/>
      <c r="AE414" s="7"/>
      <c r="AF414" s="7"/>
      <c r="AG414" s="7"/>
      <c r="AH414" s="7"/>
      <c r="AI414" s="7"/>
      <c r="AJ414" s="7"/>
      <c r="AK414" s="7"/>
    </row>
    <row r="415" spans="1:37" x14ac:dyDescent="0.5">
      <c r="A415" s="218"/>
      <c r="B415" s="634"/>
      <c r="C415" s="647" t="str" cm="1">
        <f t="array" ref="C415">IFERROR(IF(ISBLANK(A415),"",IF(AND(ISBLANK(B415),ISBLANK(E415),ISBLANK(F415)),"",IF(AND(ISBLANK(B415),ISBLANK(E415),NOT(ISBLANK(F415))),_xlfn._xlws.FILTER('Rot.Out'!L:L,'Rot.Out'!B:B=EnterData!F415),IF(AND(ISBLANK(B415),NOT(ISBLANK(E415))),_xlfn._xlws.FILTER(Int.Out!AA:AA,Int.Out!B:B=E415),_xlfn._xlws.FILTER(Make.Trt!D:D,Make.Trt!C:C=B415))))),"")</f>
        <v/>
      </c>
      <c r="D415" s="636"/>
      <c r="E415" s="636"/>
      <c r="F415" s="218"/>
      <c r="G415" s="218"/>
      <c r="H415" s="218"/>
      <c r="I415" s="619" t="s">
        <v>109</v>
      </c>
      <c r="J415" s="619" t="s">
        <v>109</v>
      </c>
      <c r="K415" s="652"/>
      <c r="L415" s="329"/>
      <c r="M415" s="7"/>
      <c r="N415" s="434" t="str">
        <f>IF(OR(ISBLANK($A415),ISBLANK($G415)),"",IFERROR(IF(INDEX(Times!N:N,MATCH(CONCATENATE($G415,$A415),Times!$S:$S,0))=0,"",INDEX(Times!N:N,MATCH(CONCATENATE($G415,$A415),Times!$S:$S,0))),""))</f>
        <v/>
      </c>
      <c r="O415" s="434" t="str">
        <f>IF(OR(ISBLANK($A415),ISBLANK($G415)),"",IFERROR(IF(INDEX(Times!O:O,MATCH(CONCATENATE($G415,$A415),Times!$S:$S,0))=0,"",INDEX(Times!O:O,MATCH(CONCATENATE($G415,$A415),Times!$S:$S,0))),""))</f>
        <v/>
      </c>
      <c r="P415" s="434" t="str">
        <f>IF(OR(ISBLANK($A415),ISBLANK($G415)),"",IFERROR(IF(INDEX(Times!P:P,MATCH(CONCATENATE($G415,$A415),Times!$S:$S,0))=0,"",INDEX(Times!P:P,MATCH(CONCATENATE($G415,$A415),Times!$S:$S,0))),""))</f>
        <v/>
      </c>
      <c r="Q415" s="434" t="str">
        <f>IF(OR(ISBLANK($A415),ISBLANK($G415)),"",IFERROR(IF(INDEX(Times!Q:Q,MATCH(CONCATENATE($G415,$A415),Times!$S:$S,0))=0,"",INDEX(Times!Q:Q,MATCH(CONCATENATE($G415,$A415),Times!$S:$S,0))),""))</f>
        <v/>
      </c>
      <c r="R415" s="218" t="str">
        <f>IF(OR(ISBLANK($A415),ISBLANK($G415)),"",IFERROR(IF(INDEX(Times!R:R,MATCH(CONCATENATE($G415,$A415),Times!$S:$S,0))=0,"",INDEX(Times!R:R,MATCH(CONCATENATE($G415,$A415),Times!$S:$S,0))),""))</f>
        <v/>
      </c>
      <c r="S415" s="645"/>
      <c r="T415" s="645"/>
      <c r="U415" s="218"/>
      <c r="V415" s="329"/>
      <c r="W415" s="329"/>
      <c r="X415" s="329"/>
      <c r="Y415" s="329"/>
      <c r="Z415" s="329"/>
      <c r="AA415" s="329"/>
      <c r="AB415" s="329"/>
      <c r="AC415" s="7"/>
      <c r="AD415" s="7"/>
      <c r="AE415" s="7"/>
      <c r="AF415" s="7"/>
      <c r="AG415" s="7"/>
      <c r="AH415" s="7"/>
      <c r="AI415" s="7"/>
      <c r="AJ415" s="7"/>
      <c r="AK415" s="7"/>
    </row>
    <row r="416" spans="1:37" x14ac:dyDescent="0.5">
      <c r="A416" s="218"/>
      <c r="B416" s="634"/>
      <c r="C416" s="647" t="str" cm="1">
        <f t="array" ref="C416">IFERROR(IF(ISBLANK(A416),"",IF(AND(ISBLANK(B416),ISBLANK(E416),ISBLANK(F416)),"",IF(AND(ISBLANK(B416),ISBLANK(E416),NOT(ISBLANK(F416))),_xlfn._xlws.FILTER('Rot.Out'!L:L,'Rot.Out'!B:B=EnterData!F416),IF(AND(ISBLANK(B416),NOT(ISBLANK(E416))),_xlfn._xlws.FILTER(Int.Out!AA:AA,Int.Out!B:B=E416),_xlfn._xlws.FILTER(Make.Trt!D:D,Make.Trt!C:C=B416))))),"")</f>
        <v/>
      </c>
      <c r="D416" s="636"/>
      <c r="E416" s="636"/>
      <c r="F416" s="218"/>
      <c r="G416" s="218"/>
      <c r="H416" s="218"/>
      <c r="I416" s="619" t="s">
        <v>109</v>
      </c>
      <c r="J416" s="619" t="s">
        <v>109</v>
      </c>
      <c r="K416" s="652"/>
      <c r="L416" s="329"/>
      <c r="M416" s="7"/>
      <c r="N416" s="434" t="str">
        <f>IF(OR(ISBLANK($A416),ISBLANK($G416)),"",IFERROR(IF(INDEX(Times!N:N,MATCH(CONCATENATE($G416,$A416),Times!$S:$S,0))=0,"",INDEX(Times!N:N,MATCH(CONCATENATE($G416,$A416),Times!$S:$S,0))),""))</f>
        <v/>
      </c>
      <c r="O416" s="434" t="str">
        <f>IF(OR(ISBLANK($A416),ISBLANK($G416)),"",IFERROR(IF(INDEX(Times!O:O,MATCH(CONCATENATE($G416,$A416),Times!$S:$S,0))=0,"",INDEX(Times!O:O,MATCH(CONCATENATE($G416,$A416),Times!$S:$S,0))),""))</f>
        <v/>
      </c>
      <c r="P416" s="434" t="str">
        <f>IF(OR(ISBLANK($A416),ISBLANK($G416)),"",IFERROR(IF(INDEX(Times!P:P,MATCH(CONCATENATE($G416,$A416),Times!$S:$S,0))=0,"",INDEX(Times!P:P,MATCH(CONCATENATE($G416,$A416),Times!$S:$S,0))),""))</f>
        <v/>
      </c>
      <c r="Q416" s="434" t="str">
        <f>IF(OR(ISBLANK($A416),ISBLANK($G416)),"",IFERROR(IF(INDEX(Times!Q:Q,MATCH(CONCATENATE($G416,$A416),Times!$S:$S,0))=0,"",INDEX(Times!Q:Q,MATCH(CONCATENATE($G416,$A416),Times!$S:$S,0))),""))</f>
        <v/>
      </c>
      <c r="R416" s="218" t="str">
        <f>IF(OR(ISBLANK($A416),ISBLANK($G416)),"",IFERROR(IF(INDEX(Times!R:R,MATCH(CONCATENATE($G416,$A416),Times!$S:$S,0))=0,"",INDEX(Times!R:R,MATCH(CONCATENATE($G416,$A416),Times!$S:$S,0))),""))</f>
        <v/>
      </c>
      <c r="S416" s="645"/>
      <c r="T416" s="645"/>
      <c r="U416" s="218"/>
      <c r="V416" s="329"/>
      <c r="W416" s="329"/>
      <c r="X416" s="329"/>
      <c r="Y416" s="329"/>
      <c r="Z416" s="329"/>
      <c r="AA416" s="329"/>
      <c r="AB416" s="329"/>
      <c r="AC416" s="7"/>
      <c r="AD416" s="7"/>
      <c r="AE416" s="7"/>
      <c r="AF416" s="7"/>
      <c r="AG416" s="7"/>
      <c r="AH416" s="7"/>
      <c r="AI416" s="7"/>
      <c r="AJ416" s="7"/>
      <c r="AK416" s="7"/>
    </row>
    <row r="417" spans="1:37" x14ac:dyDescent="0.5">
      <c r="A417" s="218"/>
      <c r="B417" s="634"/>
      <c r="C417" s="647" t="str" cm="1">
        <f t="array" ref="C417">IFERROR(IF(ISBLANK(A417),"",IF(AND(ISBLANK(B417),ISBLANK(E417),ISBLANK(F417)),"",IF(AND(ISBLANK(B417),ISBLANK(E417),NOT(ISBLANK(F417))),_xlfn._xlws.FILTER('Rot.Out'!L:L,'Rot.Out'!B:B=EnterData!F417),IF(AND(ISBLANK(B417),NOT(ISBLANK(E417))),_xlfn._xlws.FILTER(Int.Out!AA:AA,Int.Out!B:B=E417),_xlfn._xlws.FILTER(Make.Trt!D:D,Make.Trt!C:C=B417))))),"")</f>
        <v/>
      </c>
      <c r="D417" s="636"/>
      <c r="E417" s="636"/>
      <c r="F417" s="218"/>
      <c r="G417" s="218"/>
      <c r="H417" s="218"/>
      <c r="I417" s="619" t="s">
        <v>109</v>
      </c>
      <c r="J417" s="619" t="s">
        <v>109</v>
      </c>
      <c r="K417" s="652"/>
      <c r="L417" s="329"/>
      <c r="M417" s="7"/>
      <c r="N417" s="434" t="str">
        <f>IF(OR(ISBLANK($A417),ISBLANK($G417)),"",IFERROR(IF(INDEX(Times!N:N,MATCH(CONCATENATE($G417,$A417),Times!$S:$S,0))=0,"",INDEX(Times!N:N,MATCH(CONCATENATE($G417,$A417),Times!$S:$S,0))),""))</f>
        <v/>
      </c>
      <c r="O417" s="434" t="str">
        <f>IF(OR(ISBLANK($A417),ISBLANK($G417)),"",IFERROR(IF(INDEX(Times!O:O,MATCH(CONCATENATE($G417,$A417),Times!$S:$S,0))=0,"",INDEX(Times!O:O,MATCH(CONCATENATE($G417,$A417),Times!$S:$S,0))),""))</f>
        <v/>
      </c>
      <c r="P417" s="434" t="str">
        <f>IF(OR(ISBLANK($A417),ISBLANK($G417)),"",IFERROR(IF(INDEX(Times!P:P,MATCH(CONCATENATE($G417,$A417),Times!$S:$S,0))=0,"",INDEX(Times!P:P,MATCH(CONCATENATE($G417,$A417),Times!$S:$S,0))),""))</f>
        <v/>
      </c>
      <c r="Q417" s="434" t="str">
        <f>IF(OR(ISBLANK($A417),ISBLANK($G417)),"",IFERROR(IF(INDEX(Times!Q:Q,MATCH(CONCATENATE($G417,$A417),Times!$S:$S,0))=0,"",INDEX(Times!Q:Q,MATCH(CONCATENATE($G417,$A417),Times!$S:$S,0))),""))</f>
        <v/>
      </c>
      <c r="R417" s="218" t="str">
        <f>IF(OR(ISBLANK($A417),ISBLANK($G417)),"",IFERROR(IF(INDEX(Times!R:R,MATCH(CONCATENATE($G417,$A417),Times!$S:$S,0))=0,"",INDEX(Times!R:R,MATCH(CONCATENATE($G417,$A417),Times!$S:$S,0))),""))</f>
        <v/>
      </c>
      <c r="S417" s="645"/>
      <c r="T417" s="645"/>
      <c r="U417" s="218"/>
      <c r="V417" s="329"/>
      <c r="W417" s="329"/>
      <c r="X417" s="329"/>
      <c r="Y417" s="329"/>
      <c r="Z417" s="329"/>
      <c r="AA417" s="329"/>
      <c r="AB417" s="329"/>
      <c r="AC417" s="7"/>
      <c r="AD417" s="7"/>
      <c r="AE417" s="7"/>
      <c r="AF417" s="7"/>
      <c r="AG417" s="7"/>
      <c r="AH417" s="7"/>
      <c r="AI417" s="7"/>
      <c r="AJ417" s="7"/>
      <c r="AK417" s="7"/>
    </row>
    <row r="418" spans="1:37" x14ac:dyDescent="0.5">
      <c r="A418" s="218"/>
      <c r="B418" s="634"/>
      <c r="C418" s="647" t="str" cm="1">
        <f t="array" ref="C418">IFERROR(IF(ISBLANK(A418),"",IF(AND(ISBLANK(B418),ISBLANK(E418),ISBLANK(F418)),"",IF(AND(ISBLANK(B418),ISBLANK(E418),NOT(ISBLANK(F418))),_xlfn._xlws.FILTER('Rot.Out'!L:L,'Rot.Out'!B:B=EnterData!F418),IF(AND(ISBLANK(B418),NOT(ISBLANK(E418))),_xlfn._xlws.FILTER(Int.Out!AA:AA,Int.Out!B:B=E418),_xlfn._xlws.FILTER(Make.Trt!D:D,Make.Trt!C:C=B418))))),"")</f>
        <v/>
      </c>
      <c r="D418" s="636"/>
      <c r="E418" s="636"/>
      <c r="F418" s="218"/>
      <c r="G418" s="218"/>
      <c r="H418" s="218"/>
      <c r="I418" s="619" t="s">
        <v>109</v>
      </c>
      <c r="J418" s="619" t="s">
        <v>109</v>
      </c>
      <c r="K418" s="652"/>
      <c r="L418" s="329"/>
      <c r="M418" s="7"/>
      <c r="N418" s="434" t="str">
        <f>IF(OR(ISBLANK($A418),ISBLANK($G418)),"",IFERROR(IF(INDEX(Times!N:N,MATCH(CONCATENATE($G418,$A418),Times!$S:$S,0))=0,"",INDEX(Times!N:N,MATCH(CONCATENATE($G418,$A418),Times!$S:$S,0))),""))</f>
        <v/>
      </c>
      <c r="O418" s="434" t="str">
        <f>IF(OR(ISBLANK($A418),ISBLANK($G418)),"",IFERROR(IF(INDEX(Times!O:O,MATCH(CONCATENATE($G418,$A418),Times!$S:$S,0))=0,"",INDEX(Times!O:O,MATCH(CONCATENATE($G418,$A418),Times!$S:$S,0))),""))</f>
        <v/>
      </c>
      <c r="P418" s="434" t="str">
        <f>IF(OR(ISBLANK($A418),ISBLANK($G418)),"",IFERROR(IF(INDEX(Times!P:P,MATCH(CONCATENATE($G418,$A418),Times!$S:$S,0))=0,"",INDEX(Times!P:P,MATCH(CONCATENATE($G418,$A418),Times!$S:$S,0))),""))</f>
        <v/>
      </c>
      <c r="Q418" s="434" t="str">
        <f>IF(OR(ISBLANK($A418),ISBLANK($G418)),"",IFERROR(IF(INDEX(Times!Q:Q,MATCH(CONCATENATE($G418,$A418),Times!$S:$S,0))=0,"",INDEX(Times!Q:Q,MATCH(CONCATENATE($G418,$A418),Times!$S:$S,0))),""))</f>
        <v/>
      </c>
      <c r="R418" s="218" t="str">
        <f>IF(OR(ISBLANK($A418),ISBLANK($G418)),"",IFERROR(IF(INDEX(Times!R:R,MATCH(CONCATENATE($G418,$A418),Times!$S:$S,0))=0,"",INDEX(Times!R:R,MATCH(CONCATENATE($G418,$A418),Times!$S:$S,0))),""))</f>
        <v/>
      </c>
      <c r="S418" s="645"/>
      <c r="T418" s="645"/>
      <c r="U418" s="218"/>
      <c r="V418" s="329"/>
      <c r="W418" s="329"/>
      <c r="X418" s="329"/>
      <c r="Y418" s="329"/>
      <c r="Z418" s="329"/>
      <c r="AA418" s="329"/>
      <c r="AB418" s="329"/>
      <c r="AC418" s="7"/>
      <c r="AD418" s="7"/>
      <c r="AE418" s="7"/>
      <c r="AF418" s="7"/>
      <c r="AG418" s="7"/>
      <c r="AH418" s="7"/>
      <c r="AI418" s="7"/>
      <c r="AJ418" s="7"/>
      <c r="AK418" s="7"/>
    </row>
    <row r="419" spans="1:37" x14ac:dyDescent="0.5">
      <c r="A419" s="218"/>
      <c r="B419" s="634"/>
      <c r="C419" s="647" t="str" cm="1">
        <f t="array" ref="C419">IFERROR(IF(ISBLANK(A419),"",IF(AND(ISBLANK(B419),ISBLANK(E419),ISBLANK(F419)),"",IF(AND(ISBLANK(B419),ISBLANK(E419),NOT(ISBLANK(F419))),_xlfn._xlws.FILTER('Rot.Out'!L:L,'Rot.Out'!B:B=EnterData!F419),IF(AND(ISBLANK(B419),NOT(ISBLANK(E419))),_xlfn._xlws.FILTER(Int.Out!AA:AA,Int.Out!B:B=E419),_xlfn._xlws.FILTER(Make.Trt!D:D,Make.Trt!C:C=B419))))),"")</f>
        <v/>
      </c>
      <c r="D419" s="636"/>
      <c r="E419" s="636"/>
      <c r="F419" s="218"/>
      <c r="G419" s="218"/>
      <c r="H419" s="218"/>
      <c r="I419" s="619" t="s">
        <v>109</v>
      </c>
      <c r="J419" s="619" t="s">
        <v>109</v>
      </c>
      <c r="K419" s="652"/>
      <c r="L419" s="329"/>
      <c r="M419" s="7"/>
      <c r="N419" s="434" t="str">
        <f>IF(OR(ISBLANK($A419),ISBLANK($G419)),"",IFERROR(IF(INDEX(Times!N:N,MATCH(CONCATENATE($G419,$A419),Times!$S:$S,0))=0,"",INDEX(Times!N:N,MATCH(CONCATENATE($G419,$A419),Times!$S:$S,0))),""))</f>
        <v/>
      </c>
      <c r="O419" s="434" t="str">
        <f>IF(OR(ISBLANK($A419),ISBLANK($G419)),"",IFERROR(IF(INDEX(Times!O:O,MATCH(CONCATENATE($G419,$A419),Times!$S:$S,0))=0,"",INDEX(Times!O:O,MATCH(CONCATENATE($G419,$A419),Times!$S:$S,0))),""))</f>
        <v/>
      </c>
      <c r="P419" s="434" t="str">
        <f>IF(OR(ISBLANK($A419),ISBLANK($G419)),"",IFERROR(IF(INDEX(Times!P:P,MATCH(CONCATENATE($G419,$A419),Times!$S:$S,0))=0,"",INDEX(Times!P:P,MATCH(CONCATENATE($G419,$A419),Times!$S:$S,0))),""))</f>
        <v/>
      </c>
      <c r="Q419" s="434" t="str">
        <f>IF(OR(ISBLANK($A419),ISBLANK($G419)),"",IFERROR(IF(INDEX(Times!Q:Q,MATCH(CONCATENATE($G419,$A419),Times!$S:$S,0))=0,"",INDEX(Times!Q:Q,MATCH(CONCATENATE($G419,$A419),Times!$S:$S,0))),""))</f>
        <v/>
      </c>
      <c r="R419" s="218" t="str">
        <f>IF(OR(ISBLANK($A419),ISBLANK($G419)),"",IFERROR(IF(INDEX(Times!R:R,MATCH(CONCATENATE($G419,$A419),Times!$S:$S,0))=0,"",INDEX(Times!R:R,MATCH(CONCATENATE($G419,$A419),Times!$S:$S,0))),""))</f>
        <v/>
      </c>
      <c r="S419" s="645"/>
      <c r="T419" s="645"/>
      <c r="U419" s="218"/>
      <c r="V419" s="329"/>
      <c r="W419" s="329"/>
      <c r="X419" s="329"/>
      <c r="Y419" s="329"/>
      <c r="Z419" s="329"/>
      <c r="AA419" s="329"/>
      <c r="AB419" s="329"/>
      <c r="AC419" s="7"/>
      <c r="AD419" s="7"/>
      <c r="AE419" s="7"/>
      <c r="AF419" s="7"/>
      <c r="AG419" s="7"/>
      <c r="AH419" s="7"/>
      <c r="AI419" s="7"/>
      <c r="AJ419" s="7"/>
      <c r="AK419" s="7"/>
    </row>
    <row r="420" spans="1:37" x14ac:dyDescent="0.5">
      <c r="A420" s="218"/>
      <c r="B420" s="634"/>
      <c r="C420" s="647" t="str" cm="1">
        <f t="array" ref="C420">IFERROR(IF(ISBLANK(A420),"",IF(AND(ISBLANK(B420),ISBLANK(E420),ISBLANK(F420)),"",IF(AND(ISBLANK(B420),ISBLANK(E420),NOT(ISBLANK(F420))),_xlfn._xlws.FILTER('Rot.Out'!L:L,'Rot.Out'!B:B=EnterData!F420),IF(AND(ISBLANK(B420),NOT(ISBLANK(E420))),_xlfn._xlws.FILTER(Int.Out!AA:AA,Int.Out!B:B=E420),_xlfn._xlws.FILTER(Make.Trt!D:D,Make.Trt!C:C=B420))))),"")</f>
        <v/>
      </c>
      <c r="D420" s="636"/>
      <c r="E420" s="636"/>
      <c r="F420" s="218"/>
      <c r="G420" s="218"/>
      <c r="H420" s="218"/>
      <c r="I420" s="619" t="s">
        <v>109</v>
      </c>
      <c r="J420" s="619" t="s">
        <v>109</v>
      </c>
      <c r="K420" s="652"/>
      <c r="L420" s="329"/>
      <c r="M420" s="7"/>
      <c r="N420" s="434" t="str">
        <f>IF(OR(ISBLANK($A420),ISBLANK($G420)),"",IFERROR(IF(INDEX(Times!N:N,MATCH(CONCATENATE($G420,$A420),Times!$S:$S,0))=0,"",INDEX(Times!N:N,MATCH(CONCATENATE($G420,$A420),Times!$S:$S,0))),""))</f>
        <v/>
      </c>
      <c r="O420" s="434" t="str">
        <f>IF(OR(ISBLANK($A420),ISBLANK($G420)),"",IFERROR(IF(INDEX(Times!O:O,MATCH(CONCATENATE($G420,$A420),Times!$S:$S,0))=0,"",INDEX(Times!O:O,MATCH(CONCATENATE($G420,$A420),Times!$S:$S,0))),""))</f>
        <v/>
      </c>
      <c r="P420" s="434" t="str">
        <f>IF(OR(ISBLANK($A420),ISBLANK($G420)),"",IFERROR(IF(INDEX(Times!P:P,MATCH(CONCATENATE($G420,$A420),Times!$S:$S,0))=0,"",INDEX(Times!P:P,MATCH(CONCATENATE($G420,$A420),Times!$S:$S,0))),""))</f>
        <v/>
      </c>
      <c r="Q420" s="434" t="str">
        <f>IF(OR(ISBLANK($A420),ISBLANK($G420)),"",IFERROR(IF(INDEX(Times!Q:Q,MATCH(CONCATENATE($G420,$A420),Times!$S:$S,0))=0,"",INDEX(Times!Q:Q,MATCH(CONCATENATE($G420,$A420),Times!$S:$S,0))),""))</f>
        <v/>
      </c>
      <c r="R420" s="218" t="str">
        <f>IF(OR(ISBLANK($A420),ISBLANK($G420)),"",IFERROR(IF(INDEX(Times!R:R,MATCH(CONCATENATE($G420,$A420),Times!$S:$S,0))=0,"",INDEX(Times!R:R,MATCH(CONCATENATE($G420,$A420),Times!$S:$S,0))),""))</f>
        <v/>
      </c>
      <c r="S420" s="645"/>
      <c r="T420" s="645"/>
      <c r="U420" s="218"/>
      <c r="V420" s="329"/>
      <c r="W420" s="329"/>
      <c r="X420" s="329"/>
      <c r="Y420" s="329"/>
      <c r="Z420" s="329"/>
      <c r="AA420" s="329"/>
      <c r="AB420" s="329"/>
      <c r="AC420" s="7"/>
      <c r="AD420" s="7"/>
      <c r="AE420" s="7"/>
      <c r="AF420" s="7"/>
      <c r="AG420" s="7"/>
      <c r="AH420" s="7"/>
      <c r="AI420" s="7"/>
      <c r="AJ420" s="7"/>
      <c r="AK420" s="7"/>
    </row>
    <row r="421" spans="1:37" x14ac:dyDescent="0.5">
      <c r="A421" s="218"/>
      <c r="B421" s="634"/>
      <c r="C421" s="647" t="str" cm="1">
        <f t="array" ref="C421">IFERROR(IF(ISBLANK(A421),"",IF(AND(ISBLANK(B421),ISBLANK(E421),ISBLANK(F421)),"",IF(AND(ISBLANK(B421),ISBLANK(E421),NOT(ISBLANK(F421))),_xlfn._xlws.FILTER('Rot.Out'!L:L,'Rot.Out'!B:B=EnterData!F421),IF(AND(ISBLANK(B421),NOT(ISBLANK(E421))),_xlfn._xlws.FILTER(Int.Out!AA:AA,Int.Out!B:B=E421),_xlfn._xlws.FILTER(Make.Trt!D:D,Make.Trt!C:C=B421))))),"")</f>
        <v/>
      </c>
      <c r="D421" s="636"/>
      <c r="E421" s="636"/>
      <c r="F421" s="218"/>
      <c r="G421" s="218"/>
      <c r="H421" s="218"/>
      <c r="I421" s="619" t="s">
        <v>109</v>
      </c>
      <c r="J421" s="619" t="s">
        <v>109</v>
      </c>
      <c r="K421" s="652"/>
      <c r="L421" s="329"/>
      <c r="M421" s="7"/>
      <c r="N421" s="434" t="str">
        <f>IF(OR(ISBLANK($A421),ISBLANK($G421)),"",IFERROR(IF(INDEX(Times!N:N,MATCH(CONCATENATE($G421,$A421),Times!$S:$S,0))=0,"",INDEX(Times!N:N,MATCH(CONCATENATE($G421,$A421),Times!$S:$S,0))),""))</f>
        <v/>
      </c>
      <c r="O421" s="434" t="str">
        <f>IF(OR(ISBLANK($A421),ISBLANK($G421)),"",IFERROR(IF(INDEX(Times!O:O,MATCH(CONCATENATE($G421,$A421),Times!$S:$S,0))=0,"",INDEX(Times!O:O,MATCH(CONCATENATE($G421,$A421),Times!$S:$S,0))),""))</f>
        <v/>
      </c>
      <c r="P421" s="434" t="str">
        <f>IF(OR(ISBLANK($A421),ISBLANK($G421)),"",IFERROR(IF(INDEX(Times!P:P,MATCH(CONCATENATE($G421,$A421),Times!$S:$S,0))=0,"",INDEX(Times!P:P,MATCH(CONCATENATE($G421,$A421),Times!$S:$S,0))),""))</f>
        <v/>
      </c>
      <c r="Q421" s="434" t="str">
        <f>IF(OR(ISBLANK($A421),ISBLANK($G421)),"",IFERROR(IF(INDEX(Times!Q:Q,MATCH(CONCATENATE($G421,$A421),Times!$S:$S,0))=0,"",INDEX(Times!Q:Q,MATCH(CONCATENATE($G421,$A421),Times!$S:$S,0))),""))</f>
        <v/>
      </c>
      <c r="R421" s="218" t="str">
        <f>IF(OR(ISBLANK($A421),ISBLANK($G421)),"",IFERROR(IF(INDEX(Times!R:R,MATCH(CONCATENATE($G421,$A421),Times!$S:$S,0))=0,"",INDEX(Times!R:R,MATCH(CONCATENATE($G421,$A421),Times!$S:$S,0))),""))</f>
        <v/>
      </c>
      <c r="S421" s="645"/>
      <c r="T421" s="645"/>
      <c r="U421" s="218"/>
      <c r="V421" s="329"/>
      <c r="W421" s="329"/>
      <c r="X421" s="329"/>
      <c r="Y421" s="329"/>
      <c r="Z421" s="329"/>
      <c r="AA421" s="329"/>
      <c r="AB421" s="329"/>
      <c r="AC421" s="7"/>
      <c r="AD421" s="7"/>
      <c r="AE421" s="7"/>
      <c r="AF421" s="7"/>
      <c r="AG421" s="7"/>
      <c r="AH421" s="7"/>
      <c r="AI421" s="7"/>
      <c r="AJ421" s="7"/>
      <c r="AK421" s="7"/>
    </row>
    <row r="422" spans="1:37" x14ac:dyDescent="0.5">
      <c r="A422" s="218"/>
      <c r="B422" s="634"/>
      <c r="C422" s="647" t="str" cm="1">
        <f t="array" ref="C422">IFERROR(IF(ISBLANK(A422),"",IF(AND(ISBLANK(B422),ISBLANK(E422),ISBLANK(F422)),"",IF(AND(ISBLANK(B422),ISBLANK(E422),NOT(ISBLANK(F422))),_xlfn._xlws.FILTER('Rot.Out'!L:L,'Rot.Out'!B:B=EnterData!F422),IF(AND(ISBLANK(B422),NOT(ISBLANK(E422))),_xlfn._xlws.FILTER(Int.Out!AA:AA,Int.Out!B:B=E422),_xlfn._xlws.FILTER(Make.Trt!D:D,Make.Trt!C:C=B422))))),"")</f>
        <v/>
      </c>
      <c r="D422" s="636"/>
      <c r="E422" s="636"/>
      <c r="F422" s="218"/>
      <c r="G422" s="218"/>
      <c r="H422" s="218"/>
      <c r="I422" s="619" t="s">
        <v>109</v>
      </c>
      <c r="J422" s="619" t="s">
        <v>109</v>
      </c>
      <c r="K422" s="652"/>
      <c r="L422" s="329"/>
      <c r="M422" s="7"/>
      <c r="N422" s="434" t="str">
        <f>IF(OR(ISBLANK($A422),ISBLANK($G422)),"",IFERROR(IF(INDEX(Times!N:N,MATCH(CONCATENATE($G422,$A422),Times!$S:$S,0))=0,"",INDEX(Times!N:N,MATCH(CONCATENATE($G422,$A422),Times!$S:$S,0))),""))</f>
        <v/>
      </c>
      <c r="O422" s="434" t="str">
        <f>IF(OR(ISBLANK($A422),ISBLANK($G422)),"",IFERROR(IF(INDEX(Times!O:O,MATCH(CONCATENATE($G422,$A422),Times!$S:$S,0))=0,"",INDEX(Times!O:O,MATCH(CONCATENATE($G422,$A422),Times!$S:$S,0))),""))</f>
        <v/>
      </c>
      <c r="P422" s="434" t="str">
        <f>IF(OR(ISBLANK($A422),ISBLANK($G422)),"",IFERROR(IF(INDEX(Times!P:P,MATCH(CONCATENATE($G422,$A422),Times!$S:$S,0))=0,"",INDEX(Times!P:P,MATCH(CONCATENATE($G422,$A422),Times!$S:$S,0))),""))</f>
        <v/>
      </c>
      <c r="Q422" s="434" t="str">
        <f>IF(OR(ISBLANK($A422),ISBLANK($G422)),"",IFERROR(IF(INDEX(Times!Q:Q,MATCH(CONCATENATE($G422,$A422),Times!$S:$S,0))=0,"",INDEX(Times!Q:Q,MATCH(CONCATENATE($G422,$A422),Times!$S:$S,0))),""))</f>
        <v/>
      </c>
      <c r="R422" s="218" t="str">
        <f>IF(OR(ISBLANK($A422),ISBLANK($G422)),"",IFERROR(IF(INDEX(Times!R:R,MATCH(CONCATENATE($G422,$A422),Times!$S:$S,0))=0,"",INDEX(Times!R:R,MATCH(CONCATENATE($G422,$A422),Times!$S:$S,0))),""))</f>
        <v/>
      </c>
      <c r="S422" s="645"/>
      <c r="T422" s="645"/>
      <c r="U422" s="218"/>
      <c r="V422" s="329"/>
      <c r="W422" s="329"/>
      <c r="X422" s="329"/>
      <c r="Y422" s="329"/>
      <c r="Z422" s="329"/>
      <c r="AA422" s="329"/>
      <c r="AB422" s="329"/>
      <c r="AC422" s="7"/>
      <c r="AD422" s="7"/>
      <c r="AE422" s="7"/>
      <c r="AF422" s="7"/>
      <c r="AG422" s="7"/>
      <c r="AH422" s="7"/>
      <c r="AI422" s="7"/>
      <c r="AJ422" s="7"/>
      <c r="AK422" s="7"/>
    </row>
    <row r="423" spans="1:37" x14ac:dyDescent="0.5">
      <c r="A423" s="218"/>
      <c r="B423" s="634"/>
      <c r="C423" s="647" t="str" cm="1">
        <f t="array" ref="C423">IFERROR(IF(ISBLANK(A423),"",IF(AND(ISBLANK(B423),ISBLANK(E423),ISBLANK(F423)),"",IF(AND(ISBLANK(B423),ISBLANK(E423),NOT(ISBLANK(F423))),_xlfn._xlws.FILTER('Rot.Out'!L:L,'Rot.Out'!B:B=EnterData!F423),IF(AND(ISBLANK(B423),NOT(ISBLANK(E423))),_xlfn._xlws.FILTER(Int.Out!AA:AA,Int.Out!B:B=E423),_xlfn._xlws.FILTER(Make.Trt!D:D,Make.Trt!C:C=B423))))),"")</f>
        <v/>
      </c>
      <c r="D423" s="636"/>
      <c r="E423" s="636"/>
      <c r="F423" s="218"/>
      <c r="G423" s="218"/>
      <c r="H423" s="218"/>
      <c r="I423" s="619" t="s">
        <v>109</v>
      </c>
      <c r="J423" s="619" t="s">
        <v>109</v>
      </c>
      <c r="K423" s="652"/>
      <c r="L423" s="329"/>
      <c r="M423" s="7"/>
      <c r="N423" s="434" t="str">
        <f>IF(OR(ISBLANK($A423),ISBLANK($G423)),"",IFERROR(IF(INDEX(Times!N:N,MATCH(CONCATENATE($G423,$A423),Times!$S:$S,0))=0,"",INDEX(Times!N:N,MATCH(CONCATENATE($G423,$A423),Times!$S:$S,0))),""))</f>
        <v/>
      </c>
      <c r="O423" s="434" t="str">
        <f>IF(OR(ISBLANK($A423),ISBLANK($G423)),"",IFERROR(IF(INDEX(Times!O:O,MATCH(CONCATENATE($G423,$A423),Times!$S:$S,0))=0,"",INDEX(Times!O:O,MATCH(CONCATENATE($G423,$A423),Times!$S:$S,0))),""))</f>
        <v/>
      </c>
      <c r="P423" s="434" t="str">
        <f>IF(OR(ISBLANK($A423),ISBLANK($G423)),"",IFERROR(IF(INDEX(Times!P:P,MATCH(CONCATENATE($G423,$A423),Times!$S:$S,0))=0,"",INDEX(Times!P:P,MATCH(CONCATENATE($G423,$A423),Times!$S:$S,0))),""))</f>
        <v/>
      </c>
      <c r="Q423" s="434" t="str">
        <f>IF(OR(ISBLANK($A423),ISBLANK($G423)),"",IFERROR(IF(INDEX(Times!Q:Q,MATCH(CONCATENATE($G423,$A423),Times!$S:$S,0))=0,"",INDEX(Times!Q:Q,MATCH(CONCATENATE($G423,$A423),Times!$S:$S,0))),""))</f>
        <v/>
      </c>
      <c r="R423" s="218" t="str">
        <f>IF(OR(ISBLANK($A423),ISBLANK($G423)),"",IFERROR(IF(INDEX(Times!R:R,MATCH(CONCATENATE($G423,$A423),Times!$S:$S,0))=0,"",INDEX(Times!R:R,MATCH(CONCATENATE($G423,$A423),Times!$S:$S,0))),""))</f>
        <v/>
      </c>
      <c r="S423" s="645"/>
      <c r="T423" s="645"/>
      <c r="U423" s="218"/>
      <c r="V423" s="329"/>
      <c r="W423" s="329"/>
      <c r="X423" s="329"/>
      <c r="Y423" s="329"/>
      <c r="Z423" s="329"/>
      <c r="AA423" s="329"/>
      <c r="AB423" s="329"/>
      <c r="AC423" s="7"/>
      <c r="AD423" s="7"/>
      <c r="AE423" s="7"/>
      <c r="AF423" s="7"/>
      <c r="AG423" s="7"/>
      <c r="AH423" s="7"/>
      <c r="AI423" s="7"/>
      <c r="AJ423" s="7"/>
      <c r="AK423" s="7"/>
    </row>
    <row r="424" spans="1:37" x14ac:dyDescent="0.5">
      <c r="A424" s="218"/>
      <c r="B424" s="634"/>
      <c r="C424" s="647" t="str" cm="1">
        <f t="array" ref="C424">IFERROR(IF(ISBLANK(A424),"",IF(AND(ISBLANK(B424),ISBLANK(E424),ISBLANK(F424)),"",IF(AND(ISBLANK(B424),ISBLANK(E424),NOT(ISBLANK(F424))),_xlfn._xlws.FILTER('Rot.Out'!L:L,'Rot.Out'!B:B=EnterData!F424),IF(AND(ISBLANK(B424),NOT(ISBLANK(E424))),_xlfn._xlws.FILTER(Int.Out!AA:AA,Int.Out!B:B=E424),_xlfn._xlws.FILTER(Make.Trt!D:D,Make.Trt!C:C=B424))))),"")</f>
        <v/>
      </c>
      <c r="D424" s="636"/>
      <c r="E424" s="636"/>
      <c r="F424" s="218"/>
      <c r="G424" s="218"/>
      <c r="H424" s="218"/>
      <c r="I424" s="619" t="s">
        <v>109</v>
      </c>
      <c r="J424" s="619" t="s">
        <v>109</v>
      </c>
      <c r="K424" s="652"/>
      <c r="L424" s="329"/>
      <c r="M424" s="7"/>
      <c r="N424" s="434" t="str">
        <f>IF(OR(ISBLANK($A424),ISBLANK($G424)),"",IFERROR(IF(INDEX(Times!N:N,MATCH(CONCATENATE($G424,$A424),Times!$S:$S,0))=0,"",INDEX(Times!N:N,MATCH(CONCATENATE($G424,$A424),Times!$S:$S,0))),""))</f>
        <v/>
      </c>
      <c r="O424" s="434" t="str">
        <f>IF(OR(ISBLANK($A424),ISBLANK($G424)),"",IFERROR(IF(INDEX(Times!O:O,MATCH(CONCATENATE($G424,$A424),Times!$S:$S,0))=0,"",INDEX(Times!O:O,MATCH(CONCATENATE($G424,$A424),Times!$S:$S,0))),""))</f>
        <v/>
      </c>
      <c r="P424" s="434" t="str">
        <f>IF(OR(ISBLANK($A424),ISBLANK($G424)),"",IFERROR(IF(INDEX(Times!P:P,MATCH(CONCATENATE($G424,$A424),Times!$S:$S,0))=0,"",INDEX(Times!P:P,MATCH(CONCATENATE($G424,$A424),Times!$S:$S,0))),""))</f>
        <v/>
      </c>
      <c r="Q424" s="434" t="str">
        <f>IF(OR(ISBLANK($A424),ISBLANK($G424)),"",IFERROR(IF(INDEX(Times!Q:Q,MATCH(CONCATENATE($G424,$A424),Times!$S:$S,0))=0,"",INDEX(Times!Q:Q,MATCH(CONCATENATE($G424,$A424),Times!$S:$S,0))),""))</f>
        <v/>
      </c>
      <c r="R424" s="218" t="str">
        <f>IF(OR(ISBLANK($A424),ISBLANK($G424)),"",IFERROR(IF(INDEX(Times!R:R,MATCH(CONCATENATE($G424,$A424),Times!$S:$S,0))=0,"",INDEX(Times!R:R,MATCH(CONCATENATE($G424,$A424),Times!$S:$S,0))),""))</f>
        <v/>
      </c>
      <c r="S424" s="645"/>
      <c r="T424" s="645"/>
      <c r="U424" s="218"/>
      <c r="V424" s="329"/>
      <c r="W424" s="329"/>
      <c r="X424" s="329"/>
      <c r="Y424" s="329"/>
      <c r="Z424" s="329"/>
      <c r="AA424" s="329"/>
      <c r="AB424" s="329"/>
      <c r="AC424" s="7"/>
      <c r="AD424" s="7"/>
      <c r="AE424" s="7"/>
      <c r="AF424" s="7"/>
      <c r="AG424" s="7"/>
      <c r="AH424" s="7"/>
      <c r="AI424" s="7"/>
      <c r="AJ424" s="7"/>
      <c r="AK424" s="7"/>
    </row>
    <row r="425" spans="1:37" x14ac:dyDescent="0.5">
      <c r="A425" s="218"/>
      <c r="B425" s="634"/>
      <c r="C425" s="647" t="str" cm="1">
        <f t="array" ref="C425">IFERROR(IF(ISBLANK(A425),"",IF(AND(ISBLANK(B425),ISBLANK(E425),ISBLANK(F425)),"",IF(AND(ISBLANK(B425),ISBLANK(E425),NOT(ISBLANK(F425))),_xlfn._xlws.FILTER('Rot.Out'!L:L,'Rot.Out'!B:B=EnterData!F425),IF(AND(ISBLANK(B425),NOT(ISBLANK(E425))),_xlfn._xlws.FILTER(Int.Out!AA:AA,Int.Out!B:B=E425),_xlfn._xlws.FILTER(Make.Trt!D:D,Make.Trt!C:C=B425))))),"")</f>
        <v/>
      </c>
      <c r="D425" s="636"/>
      <c r="E425" s="636"/>
      <c r="F425" s="218"/>
      <c r="G425" s="218"/>
      <c r="H425" s="218"/>
      <c r="I425" s="619" t="s">
        <v>109</v>
      </c>
      <c r="J425" s="619" t="s">
        <v>109</v>
      </c>
      <c r="K425" s="652"/>
      <c r="L425" s="329"/>
      <c r="M425" s="7"/>
      <c r="N425" s="434" t="str">
        <f>IF(OR(ISBLANK($A425),ISBLANK($G425)),"",IFERROR(IF(INDEX(Times!N:N,MATCH(CONCATENATE($G425,$A425),Times!$S:$S,0))=0,"",INDEX(Times!N:N,MATCH(CONCATENATE($G425,$A425),Times!$S:$S,0))),""))</f>
        <v/>
      </c>
      <c r="O425" s="434" t="str">
        <f>IF(OR(ISBLANK($A425),ISBLANK($G425)),"",IFERROR(IF(INDEX(Times!O:O,MATCH(CONCATENATE($G425,$A425),Times!$S:$S,0))=0,"",INDEX(Times!O:O,MATCH(CONCATENATE($G425,$A425),Times!$S:$S,0))),""))</f>
        <v/>
      </c>
      <c r="P425" s="434" t="str">
        <f>IF(OR(ISBLANK($A425),ISBLANK($G425)),"",IFERROR(IF(INDEX(Times!P:P,MATCH(CONCATENATE($G425,$A425),Times!$S:$S,0))=0,"",INDEX(Times!P:P,MATCH(CONCATENATE($G425,$A425),Times!$S:$S,0))),""))</f>
        <v/>
      </c>
      <c r="Q425" s="434" t="str">
        <f>IF(OR(ISBLANK($A425),ISBLANK($G425)),"",IFERROR(IF(INDEX(Times!Q:Q,MATCH(CONCATENATE($G425,$A425),Times!$S:$S,0))=0,"",INDEX(Times!Q:Q,MATCH(CONCATENATE($G425,$A425),Times!$S:$S,0))),""))</f>
        <v/>
      </c>
      <c r="R425" s="218" t="str">
        <f>IF(OR(ISBLANK($A425),ISBLANK($G425)),"",IFERROR(IF(INDEX(Times!R:R,MATCH(CONCATENATE($G425,$A425),Times!$S:$S,0))=0,"",INDEX(Times!R:R,MATCH(CONCATENATE($G425,$A425),Times!$S:$S,0))),""))</f>
        <v/>
      </c>
      <c r="S425" s="645"/>
      <c r="T425" s="645"/>
      <c r="U425" s="218"/>
      <c r="V425" s="329"/>
      <c r="W425" s="329"/>
      <c r="X425" s="329"/>
      <c r="Y425" s="329"/>
      <c r="Z425" s="329"/>
      <c r="AA425" s="329"/>
      <c r="AB425" s="329"/>
      <c r="AC425" s="7"/>
      <c r="AD425" s="7"/>
      <c r="AE425" s="7"/>
      <c r="AF425" s="7"/>
      <c r="AG425" s="7"/>
      <c r="AH425" s="7"/>
      <c r="AI425" s="7"/>
      <c r="AJ425" s="7"/>
      <c r="AK425" s="7"/>
    </row>
    <row r="426" spans="1:37" x14ac:dyDescent="0.5">
      <c r="A426" s="218"/>
      <c r="B426" s="634"/>
      <c r="C426" s="647" t="str" cm="1">
        <f t="array" ref="C426">IFERROR(IF(ISBLANK(A426),"",IF(AND(ISBLANK(B426),ISBLANK(E426),ISBLANK(F426)),"",IF(AND(ISBLANK(B426),ISBLANK(E426),NOT(ISBLANK(F426))),_xlfn._xlws.FILTER('Rot.Out'!L:L,'Rot.Out'!B:B=EnterData!F426),IF(AND(ISBLANK(B426),NOT(ISBLANK(E426))),_xlfn._xlws.FILTER(Int.Out!AA:AA,Int.Out!B:B=E426),_xlfn._xlws.FILTER(Make.Trt!D:D,Make.Trt!C:C=B426))))),"")</f>
        <v/>
      </c>
      <c r="D426" s="636"/>
      <c r="E426" s="636"/>
      <c r="F426" s="218"/>
      <c r="G426" s="218"/>
      <c r="H426" s="218"/>
      <c r="I426" s="619" t="s">
        <v>109</v>
      </c>
      <c r="J426" s="619" t="s">
        <v>109</v>
      </c>
      <c r="K426" s="652"/>
      <c r="L426" s="329"/>
      <c r="M426" s="7"/>
      <c r="N426" s="434" t="str">
        <f>IF(OR(ISBLANK($A426),ISBLANK($G426)),"",IFERROR(IF(INDEX(Times!N:N,MATCH(CONCATENATE($G426,$A426),Times!$S:$S,0))=0,"",INDEX(Times!N:N,MATCH(CONCATENATE($G426,$A426),Times!$S:$S,0))),""))</f>
        <v/>
      </c>
      <c r="O426" s="434" t="str">
        <f>IF(OR(ISBLANK($A426),ISBLANK($G426)),"",IFERROR(IF(INDEX(Times!O:O,MATCH(CONCATENATE($G426,$A426),Times!$S:$S,0))=0,"",INDEX(Times!O:O,MATCH(CONCATENATE($G426,$A426),Times!$S:$S,0))),""))</f>
        <v/>
      </c>
      <c r="P426" s="434" t="str">
        <f>IF(OR(ISBLANK($A426),ISBLANK($G426)),"",IFERROR(IF(INDEX(Times!P:P,MATCH(CONCATENATE($G426,$A426),Times!$S:$S,0))=0,"",INDEX(Times!P:P,MATCH(CONCATENATE($G426,$A426),Times!$S:$S,0))),""))</f>
        <v/>
      </c>
      <c r="Q426" s="434" t="str">
        <f>IF(OR(ISBLANK($A426),ISBLANK($G426)),"",IFERROR(IF(INDEX(Times!Q:Q,MATCH(CONCATENATE($G426,$A426),Times!$S:$S,0))=0,"",INDEX(Times!Q:Q,MATCH(CONCATENATE($G426,$A426),Times!$S:$S,0))),""))</f>
        <v/>
      </c>
      <c r="R426" s="218" t="str">
        <f>IF(OR(ISBLANK($A426),ISBLANK($G426)),"",IFERROR(IF(INDEX(Times!R:R,MATCH(CONCATENATE($G426,$A426),Times!$S:$S,0))=0,"",INDEX(Times!R:R,MATCH(CONCATENATE($G426,$A426),Times!$S:$S,0))),""))</f>
        <v/>
      </c>
      <c r="S426" s="645"/>
      <c r="T426" s="645"/>
      <c r="U426" s="218"/>
      <c r="V426" s="329"/>
      <c r="W426" s="329"/>
      <c r="X426" s="329"/>
      <c r="Y426" s="329"/>
      <c r="Z426" s="329"/>
      <c r="AA426" s="329"/>
      <c r="AB426" s="329"/>
      <c r="AC426" s="7"/>
      <c r="AD426" s="7"/>
      <c r="AE426" s="7"/>
      <c r="AF426" s="7"/>
      <c r="AG426" s="7"/>
      <c r="AH426" s="7"/>
      <c r="AI426" s="7"/>
      <c r="AJ426" s="7"/>
      <c r="AK426" s="7"/>
    </row>
    <row r="427" spans="1:37" x14ac:dyDescent="0.5">
      <c r="A427" s="218"/>
      <c r="B427" s="634"/>
      <c r="C427" s="647" t="str" cm="1">
        <f t="array" ref="C427">IFERROR(IF(ISBLANK(A427),"",IF(AND(ISBLANK(B427),ISBLANK(E427),ISBLANK(F427)),"",IF(AND(ISBLANK(B427),ISBLANK(E427),NOT(ISBLANK(F427))),_xlfn._xlws.FILTER('Rot.Out'!L:L,'Rot.Out'!B:B=EnterData!F427),IF(AND(ISBLANK(B427),NOT(ISBLANK(E427))),_xlfn._xlws.FILTER(Int.Out!AA:AA,Int.Out!B:B=E427),_xlfn._xlws.FILTER(Make.Trt!D:D,Make.Trt!C:C=B427))))),"")</f>
        <v/>
      </c>
      <c r="D427" s="636"/>
      <c r="E427" s="636"/>
      <c r="F427" s="218"/>
      <c r="G427" s="218"/>
      <c r="H427" s="218"/>
      <c r="I427" s="619" t="s">
        <v>109</v>
      </c>
      <c r="J427" s="619" t="s">
        <v>109</v>
      </c>
      <c r="K427" s="652"/>
      <c r="L427" s="329"/>
      <c r="M427" s="7"/>
      <c r="N427" s="434" t="str">
        <f>IF(OR(ISBLANK($A427),ISBLANK($G427)),"",IFERROR(IF(INDEX(Times!N:N,MATCH(CONCATENATE($G427,$A427),Times!$S:$S,0))=0,"",INDEX(Times!N:N,MATCH(CONCATENATE($G427,$A427),Times!$S:$S,0))),""))</f>
        <v/>
      </c>
      <c r="O427" s="434" t="str">
        <f>IF(OR(ISBLANK($A427),ISBLANK($G427)),"",IFERROR(IF(INDEX(Times!O:O,MATCH(CONCATENATE($G427,$A427),Times!$S:$S,0))=0,"",INDEX(Times!O:O,MATCH(CONCATENATE($G427,$A427),Times!$S:$S,0))),""))</f>
        <v/>
      </c>
      <c r="P427" s="434" t="str">
        <f>IF(OR(ISBLANK($A427),ISBLANK($G427)),"",IFERROR(IF(INDEX(Times!P:P,MATCH(CONCATENATE($G427,$A427),Times!$S:$S,0))=0,"",INDEX(Times!P:P,MATCH(CONCATENATE($G427,$A427),Times!$S:$S,0))),""))</f>
        <v/>
      </c>
      <c r="Q427" s="434" t="str">
        <f>IF(OR(ISBLANK($A427),ISBLANK($G427)),"",IFERROR(IF(INDEX(Times!Q:Q,MATCH(CONCATENATE($G427,$A427),Times!$S:$S,0))=0,"",INDEX(Times!Q:Q,MATCH(CONCATENATE($G427,$A427),Times!$S:$S,0))),""))</f>
        <v/>
      </c>
      <c r="R427" s="218" t="str">
        <f>IF(OR(ISBLANK($A427),ISBLANK($G427)),"",IFERROR(IF(INDEX(Times!R:R,MATCH(CONCATENATE($G427,$A427),Times!$S:$S,0))=0,"",INDEX(Times!R:R,MATCH(CONCATENATE($G427,$A427),Times!$S:$S,0))),""))</f>
        <v/>
      </c>
      <c r="S427" s="645"/>
      <c r="T427" s="645"/>
      <c r="U427" s="218"/>
      <c r="V427" s="329"/>
      <c r="W427" s="329"/>
      <c r="X427" s="329"/>
      <c r="Y427" s="329"/>
      <c r="Z427" s="329"/>
      <c r="AA427" s="329"/>
      <c r="AB427" s="329"/>
      <c r="AC427" s="7"/>
      <c r="AD427" s="7"/>
      <c r="AE427" s="7"/>
      <c r="AF427" s="7"/>
      <c r="AG427" s="7"/>
      <c r="AH427" s="7"/>
      <c r="AI427" s="7"/>
      <c r="AJ427" s="7"/>
      <c r="AK427" s="7"/>
    </row>
    <row r="428" spans="1:37" x14ac:dyDescent="0.5">
      <c r="A428" s="218"/>
      <c r="B428" s="634"/>
      <c r="C428" s="647" t="str" cm="1">
        <f t="array" ref="C428">IFERROR(IF(ISBLANK(A428),"",IF(AND(ISBLANK(B428),ISBLANK(E428),ISBLANK(F428)),"",IF(AND(ISBLANK(B428),ISBLANK(E428),NOT(ISBLANK(F428))),_xlfn._xlws.FILTER('Rot.Out'!L:L,'Rot.Out'!B:B=EnterData!F428),IF(AND(ISBLANK(B428),NOT(ISBLANK(E428))),_xlfn._xlws.FILTER(Int.Out!AA:AA,Int.Out!B:B=E428),_xlfn._xlws.FILTER(Make.Trt!D:D,Make.Trt!C:C=B428))))),"")</f>
        <v/>
      </c>
      <c r="D428" s="636"/>
      <c r="E428" s="636"/>
      <c r="F428" s="218"/>
      <c r="G428" s="218"/>
      <c r="H428" s="218"/>
      <c r="I428" s="619" t="s">
        <v>109</v>
      </c>
      <c r="J428" s="619" t="s">
        <v>109</v>
      </c>
      <c r="K428" s="652"/>
      <c r="L428" s="329"/>
      <c r="M428" s="7"/>
      <c r="N428" s="434" t="str">
        <f>IF(OR(ISBLANK($A428),ISBLANK($G428)),"",IFERROR(IF(INDEX(Times!N:N,MATCH(CONCATENATE($G428,$A428),Times!$S:$S,0))=0,"",INDEX(Times!N:N,MATCH(CONCATENATE($G428,$A428),Times!$S:$S,0))),""))</f>
        <v/>
      </c>
      <c r="O428" s="434" t="str">
        <f>IF(OR(ISBLANK($A428),ISBLANK($G428)),"",IFERROR(IF(INDEX(Times!O:O,MATCH(CONCATENATE($G428,$A428),Times!$S:$S,0))=0,"",INDEX(Times!O:O,MATCH(CONCATENATE($G428,$A428),Times!$S:$S,0))),""))</f>
        <v/>
      </c>
      <c r="P428" s="434" t="str">
        <f>IF(OR(ISBLANK($A428),ISBLANK($G428)),"",IFERROR(IF(INDEX(Times!P:P,MATCH(CONCATENATE($G428,$A428),Times!$S:$S,0))=0,"",INDEX(Times!P:P,MATCH(CONCATENATE($G428,$A428),Times!$S:$S,0))),""))</f>
        <v/>
      </c>
      <c r="Q428" s="434" t="str">
        <f>IF(OR(ISBLANK($A428),ISBLANK($G428)),"",IFERROR(IF(INDEX(Times!Q:Q,MATCH(CONCATENATE($G428,$A428),Times!$S:$S,0))=0,"",INDEX(Times!Q:Q,MATCH(CONCATENATE($G428,$A428),Times!$S:$S,0))),""))</f>
        <v/>
      </c>
      <c r="R428" s="218" t="str">
        <f>IF(OR(ISBLANK($A428),ISBLANK($G428)),"",IFERROR(IF(INDEX(Times!R:R,MATCH(CONCATENATE($G428,$A428),Times!$S:$S,0))=0,"",INDEX(Times!R:R,MATCH(CONCATENATE($G428,$A428),Times!$S:$S,0))),""))</f>
        <v/>
      </c>
      <c r="S428" s="645"/>
      <c r="T428" s="645"/>
      <c r="U428" s="218"/>
      <c r="V428" s="329"/>
      <c r="W428" s="329"/>
      <c r="X428" s="329"/>
      <c r="Y428" s="329"/>
      <c r="Z428" s="329"/>
      <c r="AA428" s="329"/>
      <c r="AB428" s="329"/>
      <c r="AC428" s="7"/>
      <c r="AD428" s="7"/>
      <c r="AE428" s="7"/>
      <c r="AF428" s="7"/>
      <c r="AG428" s="7"/>
      <c r="AH428" s="7"/>
      <c r="AI428" s="7"/>
      <c r="AJ428" s="7"/>
      <c r="AK428" s="7"/>
    </row>
    <row r="429" spans="1:37" x14ac:dyDescent="0.5">
      <c r="A429" s="218"/>
      <c r="B429" s="634"/>
      <c r="C429" s="647" t="str" cm="1">
        <f t="array" ref="C429">IFERROR(IF(ISBLANK(A429),"",IF(AND(ISBLANK(B429),ISBLANK(E429),ISBLANK(F429)),"",IF(AND(ISBLANK(B429),ISBLANK(E429),NOT(ISBLANK(F429))),_xlfn._xlws.FILTER('Rot.Out'!L:L,'Rot.Out'!B:B=EnterData!F429),IF(AND(ISBLANK(B429),NOT(ISBLANK(E429))),_xlfn._xlws.FILTER(Int.Out!AA:AA,Int.Out!B:B=E429),_xlfn._xlws.FILTER(Make.Trt!D:D,Make.Trt!C:C=B429))))),"")</f>
        <v/>
      </c>
      <c r="D429" s="636"/>
      <c r="E429" s="636"/>
      <c r="F429" s="218"/>
      <c r="G429" s="218"/>
      <c r="H429" s="218"/>
      <c r="I429" s="619" t="s">
        <v>109</v>
      </c>
      <c r="J429" s="619" t="s">
        <v>109</v>
      </c>
      <c r="K429" s="652"/>
      <c r="L429" s="329"/>
      <c r="M429" s="7"/>
      <c r="N429" s="434" t="str">
        <f>IF(OR(ISBLANK($A429),ISBLANK($G429)),"",IFERROR(IF(INDEX(Times!N:N,MATCH(CONCATENATE($G429,$A429),Times!$S:$S,0))=0,"",INDEX(Times!N:N,MATCH(CONCATENATE($G429,$A429),Times!$S:$S,0))),""))</f>
        <v/>
      </c>
      <c r="O429" s="434" t="str">
        <f>IF(OR(ISBLANK($A429),ISBLANK($G429)),"",IFERROR(IF(INDEX(Times!O:O,MATCH(CONCATENATE($G429,$A429),Times!$S:$S,0))=0,"",INDEX(Times!O:O,MATCH(CONCATENATE($G429,$A429),Times!$S:$S,0))),""))</f>
        <v/>
      </c>
      <c r="P429" s="434" t="str">
        <f>IF(OR(ISBLANK($A429),ISBLANK($G429)),"",IFERROR(IF(INDEX(Times!P:P,MATCH(CONCATENATE($G429,$A429),Times!$S:$S,0))=0,"",INDEX(Times!P:P,MATCH(CONCATENATE($G429,$A429),Times!$S:$S,0))),""))</f>
        <v/>
      </c>
      <c r="Q429" s="434" t="str">
        <f>IF(OR(ISBLANK($A429),ISBLANK($G429)),"",IFERROR(IF(INDEX(Times!Q:Q,MATCH(CONCATENATE($G429,$A429),Times!$S:$S,0))=0,"",INDEX(Times!Q:Q,MATCH(CONCATENATE($G429,$A429),Times!$S:$S,0))),""))</f>
        <v/>
      </c>
      <c r="R429" s="218" t="str">
        <f>IF(OR(ISBLANK($A429),ISBLANK($G429)),"",IFERROR(IF(INDEX(Times!R:R,MATCH(CONCATENATE($G429,$A429),Times!$S:$S,0))=0,"",INDEX(Times!R:R,MATCH(CONCATENATE($G429,$A429),Times!$S:$S,0))),""))</f>
        <v/>
      </c>
      <c r="S429" s="645"/>
      <c r="T429" s="645"/>
      <c r="U429" s="218"/>
      <c r="V429" s="329"/>
      <c r="W429" s="329"/>
      <c r="X429" s="329"/>
      <c r="Y429" s="329"/>
      <c r="Z429" s="329"/>
      <c r="AA429" s="329"/>
      <c r="AB429" s="329"/>
      <c r="AC429" s="7"/>
      <c r="AD429" s="7"/>
      <c r="AE429" s="7"/>
      <c r="AF429" s="7"/>
      <c r="AG429" s="7"/>
      <c r="AH429" s="7"/>
      <c r="AI429" s="7"/>
      <c r="AJ429" s="7"/>
      <c r="AK429" s="7"/>
    </row>
    <row r="430" spans="1:37" x14ac:dyDescent="0.5">
      <c r="A430" s="218"/>
      <c r="B430" s="634"/>
      <c r="C430" s="647" t="str" cm="1">
        <f t="array" ref="C430">IFERROR(IF(ISBLANK(A430),"",IF(AND(ISBLANK(B430),ISBLANK(E430),ISBLANK(F430)),"",IF(AND(ISBLANK(B430),ISBLANK(E430),NOT(ISBLANK(F430))),_xlfn._xlws.FILTER('Rot.Out'!L:L,'Rot.Out'!B:B=EnterData!F430),IF(AND(ISBLANK(B430),NOT(ISBLANK(E430))),_xlfn._xlws.FILTER(Int.Out!AA:AA,Int.Out!B:B=E430),_xlfn._xlws.FILTER(Make.Trt!D:D,Make.Trt!C:C=B430))))),"")</f>
        <v/>
      </c>
      <c r="D430" s="636"/>
      <c r="E430" s="636"/>
      <c r="F430" s="218"/>
      <c r="G430" s="218"/>
      <c r="H430" s="218"/>
      <c r="I430" s="619" t="s">
        <v>109</v>
      </c>
      <c r="J430" s="619" t="s">
        <v>109</v>
      </c>
      <c r="K430" s="652"/>
      <c r="L430" s="329"/>
      <c r="M430" s="7"/>
      <c r="N430" s="434" t="str">
        <f>IF(OR(ISBLANK($A430),ISBLANK($G430)),"",IFERROR(IF(INDEX(Times!N:N,MATCH(CONCATENATE($G430,$A430),Times!$S:$S,0))=0,"",INDEX(Times!N:N,MATCH(CONCATENATE($G430,$A430),Times!$S:$S,0))),""))</f>
        <v/>
      </c>
      <c r="O430" s="434" t="str">
        <f>IF(OR(ISBLANK($A430),ISBLANK($G430)),"",IFERROR(IF(INDEX(Times!O:O,MATCH(CONCATENATE($G430,$A430),Times!$S:$S,0))=0,"",INDEX(Times!O:O,MATCH(CONCATENATE($G430,$A430),Times!$S:$S,0))),""))</f>
        <v/>
      </c>
      <c r="P430" s="434" t="str">
        <f>IF(OR(ISBLANK($A430),ISBLANK($G430)),"",IFERROR(IF(INDEX(Times!P:P,MATCH(CONCATENATE($G430,$A430),Times!$S:$S,0))=0,"",INDEX(Times!P:P,MATCH(CONCATENATE($G430,$A430),Times!$S:$S,0))),""))</f>
        <v/>
      </c>
      <c r="Q430" s="434" t="str">
        <f>IF(OR(ISBLANK($A430),ISBLANK($G430)),"",IFERROR(IF(INDEX(Times!Q:Q,MATCH(CONCATENATE($G430,$A430),Times!$S:$S,0))=0,"",INDEX(Times!Q:Q,MATCH(CONCATENATE($G430,$A430),Times!$S:$S,0))),""))</f>
        <v/>
      </c>
      <c r="R430" s="218" t="str">
        <f>IF(OR(ISBLANK($A430),ISBLANK($G430)),"",IFERROR(IF(INDEX(Times!R:R,MATCH(CONCATENATE($G430,$A430),Times!$S:$S,0))=0,"",INDEX(Times!R:R,MATCH(CONCATENATE($G430,$A430),Times!$S:$S,0))),""))</f>
        <v/>
      </c>
      <c r="S430" s="645"/>
      <c r="T430" s="645"/>
      <c r="U430" s="218"/>
      <c r="V430" s="329"/>
      <c r="W430" s="329"/>
      <c r="X430" s="329"/>
      <c r="Y430" s="329"/>
      <c r="Z430" s="329"/>
      <c r="AA430" s="329"/>
      <c r="AB430" s="329"/>
      <c r="AC430" s="7"/>
      <c r="AD430" s="7"/>
      <c r="AE430" s="7"/>
      <c r="AF430" s="7"/>
      <c r="AG430" s="7"/>
      <c r="AH430" s="7"/>
      <c r="AI430" s="7"/>
      <c r="AJ430" s="7"/>
      <c r="AK430" s="7"/>
    </row>
    <row r="431" spans="1:37" x14ac:dyDescent="0.5">
      <c r="A431" s="218"/>
      <c r="B431" s="634"/>
      <c r="C431" s="647" t="str" cm="1">
        <f t="array" ref="C431">IFERROR(IF(ISBLANK(A431),"",IF(AND(ISBLANK(B431),ISBLANK(E431),ISBLANK(F431)),"",IF(AND(ISBLANK(B431),ISBLANK(E431),NOT(ISBLANK(F431))),_xlfn._xlws.FILTER('Rot.Out'!L:L,'Rot.Out'!B:B=EnterData!F431),IF(AND(ISBLANK(B431),NOT(ISBLANK(E431))),_xlfn._xlws.FILTER(Int.Out!AA:AA,Int.Out!B:B=E431),_xlfn._xlws.FILTER(Make.Trt!D:D,Make.Trt!C:C=B431))))),"")</f>
        <v/>
      </c>
      <c r="D431" s="636"/>
      <c r="E431" s="636"/>
      <c r="F431" s="218"/>
      <c r="G431" s="218"/>
      <c r="H431" s="218"/>
      <c r="I431" s="619" t="s">
        <v>109</v>
      </c>
      <c r="J431" s="619" t="s">
        <v>109</v>
      </c>
      <c r="K431" s="652"/>
      <c r="L431" s="329"/>
      <c r="M431" s="7"/>
      <c r="N431" s="434" t="str">
        <f>IF(OR(ISBLANK($A431),ISBLANK($G431)),"",IFERROR(IF(INDEX(Times!N:N,MATCH(CONCATENATE($G431,$A431),Times!$S:$S,0))=0,"",INDEX(Times!N:N,MATCH(CONCATENATE($G431,$A431),Times!$S:$S,0))),""))</f>
        <v/>
      </c>
      <c r="O431" s="434" t="str">
        <f>IF(OR(ISBLANK($A431),ISBLANK($G431)),"",IFERROR(IF(INDEX(Times!O:O,MATCH(CONCATENATE($G431,$A431),Times!$S:$S,0))=0,"",INDEX(Times!O:O,MATCH(CONCATENATE($G431,$A431),Times!$S:$S,0))),""))</f>
        <v/>
      </c>
      <c r="P431" s="434" t="str">
        <f>IF(OR(ISBLANK($A431),ISBLANK($G431)),"",IFERROR(IF(INDEX(Times!P:P,MATCH(CONCATENATE($G431,$A431),Times!$S:$S,0))=0,"",INDEX(Times!P:P,MATCH(CONCATENATE($G431,$A431),Times!$S:$S,0))),""))</f>
        <v/>
      </c>
      <c r="Q431" s="434" t="str">
        <f>IF(OR(ISBLANK($A431),ISBLANK($G431)),"",IFERROR(IF(INDEX(Times!Q:Q,MATCH(CONCATENATE($G431,$A431),Times!$S:$S,0))=0,"",INDEX(Times!Q:Q,MATCH(CONCATENATE($G431,$A431),Times!$S:$S,0))),""))</f>
        <v/>
      </c>
      <c r="R431" s="218" t="str">
        <f>IF(OR(ISBLANK($A431),ISBLANK($G431)),"",IFERROR(IF(INDEX(Times!R:R,MATCH(CONCATENATE($G431,$A431),Times!$S:$S,0))=0,"",INDEX(Times!R:R,MATCH(CONCATENATE($G431,$A431),Times!$S:$S,0))),""))</f>
        <v/>
      </c>
      <c r="S431" s="645"/>
      <c r="T431" s="645"/>
      <c r="U431" s="218"/>
      <c r="V431" s="329"/>
      <c r="W431" s="329"/>
      <c r="X431" s="329"/>
      <c r="Y431" s="329"/>
      <c r="Z431" s="329"/>
      <c r="AA431" s="329"/>
      <c r="AB431" s="329"/>
      <c r="AC431" s="7"/>
      <c r="AD431" s="7"/>
      <c r="AE431" s="7"/>
      <c r="AF431" s="7"/>
      <c r="AG431" s="7"/>
      <c r="AH431" s="7"/>
      <c r="AI431" s="7"/>
      <c r="AJ431" s="7"/>
      <c r="AK431" s="7"/>
    </row>
    <row r="432" spans="1:37" x14ac:dyDescent="0.5">
      <c r="A432" s="218"/>
      <c r="B432" s="634"/>
      <c r="C432" s="647" t="str" cm="1">
        <f t="array" ref="C432">IFERROR(IF(ISBLANK(A432),"",IF(AND(ISBLANK(B432),ISBLANK(E432),ISBLANK(F432)),"",IF(AND(ISBLANK(B432),ISBLANK(E432),NOT(ISBLANK(F432))),_xlfn._xlws.FILTER('Rot.Out'!L:L,'Rot.Out'!B:B=EnterData!F432),IF(AND(ISBLANK(B432),NOT(ISBLANK(E432))),_xlfn._xlws.FILTER(Int.Out!AA:AA,Int.Out!B:B=E432),_xlfn._xlws.FILTER(Make.Trt!D:D,Make.Trt!C:C=B432))))),"")</f>
        <v/>
      </c>
      <c r="D432" s="636"/>
      <c r="E432" s="636"/>
      <c r="F432" s="218"/>
      <c r="G432" s="218"/>
      <c r="H432" s="218"/>
      <c r="I432" s="619" t="s">
        <v>109</v>
      </c>
      <c r="J432" s="619" t="s">
        <v>109</v>
      </c>
      <c r="K432" s="652"/>
      <c r="L432" s="329"/>
      <c r="M432" s="7"/>
      <c r="N432" s="434" t="str">
        <f>IF(OR(ISBLANK($A432),ISBLANK($G432)),"",IFERROR(IF(INDEX(Times!N:N,MATCH(CONCATENATE($G432,$A432),Times!$S:$S,0))=0,"",INDEX(Times!N:N,MATCH(CONCATENATE($G432,$A432),Times!$S:$S,0))),""))</f>
        <v/>
      </c>
      <c r="O432" s="434" t="str">
        <f>IF(OR(ISBLANK($A432),ISBLANK($G432)),"",IFERROR(IF(INDEX(Times!O:O,MATCH(CONCATENATE($G432,$A432),Times!$S:$S,0))=0,"",INDEX(Times!O:O,MATCH(CONCATENATE($G432,$A432),Times!$S:$S,0))),""))</f>
        <v/>
      </c>
      <c r="P432" s="434" t="str">
        <f>IF(OR(ISBLANK($A432),ISBLANK($G432)),"",IFERROR(IF(INDEX(Times!P:P,MATCH(CONCATENATE($G432,$A432),Times!$S:$S,0))=0,"",INDEX(Times!P:P,MATCH(CONCATENATE($G432,$A432),Times!$S:$S,0))),""))</f>
        <v/>
      </c>
      <c r="Q432" s="434" t="str">
        <f>IF(OR(ISBLANK($A432),ISBLANK($G432)),"",IFERROR(IF(INDEX(Times!Q:Q,MATCH(CONCATENATE($G432,$A432),Times!$S:$S,0))=0,"",INDEX(Times!Q:Q,MATCH(CONCATENATE($G432,$A432),Times!$S:$S,0))),""))</f>
        <v/>
      </c>
      <c r="R432" s="218" t="str">
        <f>IF(OR(ISBLANK($A432),ISBLANK($G432)),"",IFERROR(IF(INDEX(Times!R:R,MATCH(CONCATENATE($G432,$A432),Times!$S:$S,0))=0,"",INDEX(Times!R:R,MATCH(CONCATENATE($G432,$A432),Times!$S:$S,0))),""))</f>
        <v/>
      </c>
      <c r="S432" s="645"/>
      <c r="T432" s="645"/>
      <c r="U432" s="218"/>
      <c r="V432" s="329"/>
      <c r="W432" s="329"/>
      <c r="X432" s="329"/>
      <c r="Y432" s="329"/>
      <c r="Z432" s="329"/>
      <c r="AA432" s="329"/>
      <c r="AB432" s="329"/>
      <c r="AC432" s="7"/>
      <c r="AD432" s="7"/>
      <c r="AE432" s="7"/>
      <c r="AF432" s="7"/>
      <c r="AG432" s="7"/>
      <c r="AH432" s="7"/>
      <c r="AI432" s="7"/>
      <c r="AJ432" s="7"/>
      <c r="AK432" s="7"/>
    </row>
    <row r="433" spans="1:37" x14ac:dyDescent="0.5">
      <c r="A433" s="218"/>
      <c r="B433" s="634"/>
      <c r="C433" s="647" t="str" cm="1">
        <f t="array" ref="C433">IFERROR(IF(ISBLANK(A433),"",IF(AND(ISBLANK(B433),ISBLANK(E433),ISBLANK(F433)),"",IF(AND(ISBLANK(B433),ISBLANK(E433),NOT(ISBLANK(F433))),_xlfn._xlws.FILTER('Rot.Out'!L:L,'Rot.Out'!B:B=EnterData!F433),IF(AND(ISBLANK(B433),NOT(ISBLANK(E433))),_xlfn._xlws.FILTER(Int.Out!AA:AA,Int.Out!B:B=E433),_xlfn._xlws.FILTER(Make.Trt!D:D,Make.Trt!C:C=B433))))),"")</f>
        <v/>
      </c>
      <c r="D433" s="636"/>
      <c r="E433" s="636"/>
      <c r="F433" s="218"/>
      <c r="G433" s="218"/>
      <c r="H433" s="218"/>
      <c r="I433" s="619" t="s">
        <v>109</v>
      </c>
      <c r="J433" s="619" t="s">
        <v>109</v>
      </c>
      <c r="K433" s="652"/>
      <c r="L433" s="329"/>
      <c r="M433" s="7"/>
      <c r="N433" s="434" t="str">
        <f>IF(OR(ISBLANK($A433),ISBLANK($G433)),"",IFERROR(IF(INDEX(Times!N:N,MATCH(CONCATENATE($G433,$A433),Times!$S:$S,0))=0,"",INDEX(Times!N:N,MATCH(CONCATENATE($G433,$A433),Times!$S:$S,0))),""))</f>
        <v/>
      </c>
      <c r="O433" s="434" t="str">
        <f>IF(OR(ISBLANK($A433),ISBLANK($G433)),"",IFERROR(IF(INDEX(Times!O:O,MATCH(CONCATENATE($G433,$A433),Times!$S:$S,0))=0,"",INDEX(Times!O:O,MATCH(CONCATENATE($G433,$A433),Times!$S:$S,0))),""))</f>
        <v/>
      </c>
      <c r="P433" s="434" t="str">
        <f>IF(OR(ISBLANK($A433),ISBLANK($G433)),"",IFERROR(IF(INDEX(Times!P:P,MATCH(CONCATENATE($G433,$A433),Times!$S:$S,0))=0,"",INDEX(Times!P:P,MATCH(CONCATENATE($G433,$A433),Times!$S:$S,0))),""))</f>
        <v/>
      </c>
      <c r="Q433" s="434" t="str">
        <f>IF(OR(ISBLANK($A433),ISBLANK($G433)),"",IFERROR(IF(INDEX(Times!Q:Q,MATCH(CONCATENATE($G433,$A433),Times!$S:$S,0))=0,"",INDEX(Times!Q:Q,MATCH(CONCATENATE($G433,$A433),Times!$S:$S,0))),""))</f>
        <v/>
      </c>
      <c r="R433" s="218" t="str">
        <f>IF(OR(ISBLANK($A433),ISBLANK($G433)),"",IFERROR(IF(INDEX(Times!R:R,MATCH(CONCATENATE($G433,$A433),Times!$S:$S,0))=0,"",INDEX(Times!R:R,MATCH(CONCATENATE($G433,$A433),Times!$S:$S,0))),""))</f>
        <v/>
      </c>
      <c r="S433" s="645"/>
      <c r="T433" s="645"/>
      <c r="U433" s="218"/>
      <c r="V433" s="329"/>
      <c r="W433" s="329"/>
      <c r="X433" s="329"/>
      <c r="Y433" s="329"/>
      <c r="Z433" s="329"/>
      <c r="AA433" s="329"/>
      <c r="AB433" s="329"/>
      <c r="AC433" s="7"/>
      <c r="AD433" s="7"/>
      <c r="AE433" s="7"/>
      <c r="AF433" s="7"/>
      <c r="AG433" s="7"/>
      <c r="AH433" s="7"/>
      <c r="AI433" s="7"/>
      <c r="AJ433" s="7"/>
      <c r="AK433" s="7"/>
    </row>
    <row r="434" spans="1:37" x14ac:dyDescent="0.5">
      <c r="A434" s="218"/>
      <c r="B434" s="634"/>
      <c r="C434" s="647" t="str" cm="1">
        <f t="array" ref="C434">IFERROR(IF(ISBLANK(A434),"",IF(AND(ISBLANK(B434),ISBLANK(E434),ISBLANK(F434)),"",IF(AND(ISBLANK(B434),ISBLANK(E434),NOT(ISBLANK(F434))),_xlfn._xlws.FILTER('Rot.Out'!L:L,'Rot.Out'!B:B=EnterData!F434),IF(AND(ISBLANK(B434),NOT(ISBLANK(E434))),_xlfn._xlws.FILTER(Int.Out!AA:AA,Int.Out!B:B=E434),_xlfn._xlws.FILTER(Make.Trt!D:D,Make.Trt!C:C=B434))))),"")</f>
        <v/>
      </c>
      <c r="D434" s="636"/>
      <c r="E434" s="636"/>
      <c r="F434" s="218"/>
      <c r="G434" s="218"/>
      <c r="H434" s="218"/>
      <c r="I434" s="619" t="s">
        <v>109</v>
      </c>
      <c r="J434" s="619" t="s">
        <v>109</v>
      </c>
      <c r="K434" s="652"/>
      <c r="L434" s="329"/>
      <c r="M434" s="7"/>
      <c r="N434" s="434" t="str">
        <f>IF(OR(ISBLANK($A434),ISBLANK($G434)),"",IFERROR(IF(INDEX(Times!N:N,MATCH(CONCATENATE($G434,$A434),Times!$S:$S,0))=0,"",INDEX(Times!N:N,MATCH(CONCATENATE($G434,$A434),Times!$S:$S,0))),""))</f>
        <v/>
      </c>
      <c r="O434" s="434" t="str">
        <f>IF(OR(ISBLANK($A434),ISBLANK($G434)),"",IFERROR(IF(INDEX(Times!O:O,MATCH(CONCATENATE($G434,$A434),Times!$S:$S,0))=0,"",INDEX(Times!O:O,MATCH(CONCATENATE($G434,$A434),Times!$S:$S,0))),""))</f>
        <v/>
      </c>
      <c r="P434" s="434" t="str">
        <f>IF(OR(ISBLANK($A434),ISBLANK($G434)),"",IFERROR(IF(INDEX(Times!P:P,MATCH(CONCATENATE($G434,$A434),Times!$S:$S,0))=0,"",INDEX(Times!P:P,MATCH(CONCATENATE($G434,$A434),Times!$S:$S,0))),""))</f>
        <v/>
      </c>
      <c r="Q434" s="434" t="str">
        <f>IF(OR(ISBLANK($A434),ISBLANK($G434)),"",IFERROR(IF(INDEX(Times!Q:Q,MATCH(CONCATENATE($G434,$A434),Times!$S:$S,0))=0,"",INDEX(Times!Q:Q,MATCH(CONCATENATE($G434,$A434),Times!$S:$S,0))),""))</f>
        <v/>
      </c>
      <c r="R434" s="218" t="str">
        <f>IF(OR(ISBLANK($A434),ISBLANK($G434)),"",IFERROR(IF(INDEX(Times!R:R,MATCH(CONCATENATE($G434,$A434),Times!$S:$S,0))=0,"",INDEX(Times!R:R,MATCH(CONCATENATE($G434,$A434),Times!$S:$S,0))),""))</f>
        <v/>
      </c>
      <c r="S434" s="645"/>
      <c r="T434" s="645"/>
      <c r="U434" s="218"/>
      <c r="V434" s="329"/>
      <c r="W434" s="329"/>
      <c r="X434" s="329"/>
      <c r="Y434" s="329"/>
      <c r="Z434" s="329"/>
      <c r="AA434" s="329"/>
      <c r="AB434" s="329"/>
      <c r="AC434" s="7"/>
      <c r="AD434" s="7"/>
      <c r="AE434" s="7"/>
      <c r="AF434" s="7"/>
      <c r="AG434" s="7"/>
      <c r="AH434" s="7"/>
      <c r="AI434" s="7"/>
      <c r="AJ434" s="7"/>
      <c r="AK434" s="7"/>
    </row>
    <row r="435" spans="1:37" x14ac:dyDescent="0.5">
      <c r="A435" s="218"/>
      <c r="B435" s="634"/>
      <c r="C435" s="647" t="str" cm="1">
        <f t="array" ref="C435">IFERROR(IF(ISBLANK(A435),"",IF(AND(ISBLANK(B435),ISBLANK(E435),ISBLANK(F435)),"",IF(AND(ISBLANK(B435),ISBLANK(E435),NOT(ISBLANK(F435))),_xlfn._xlws.FILTER('Rot.Out'!L:L,'Rot.Out'!B:B=EnterData!F435),IF(AND(ISBLANK(B435),NOT(ISBLANK(E435))),_xlfn._xlws.FILTER(Int.Out!AA:AA,Int.Out!B:B=E435),_xlfn._xlws.FILTER(Make.Trt!D:D,Make.Trt!C:C=B435))))),"")</f>
        <v/>
      </c>
      <c r="D435" s="636"/>
      <c r="E435" s="636"/>
      <c r="F435" s="218"/>
      <c r="G435" s="218"/>
      <c r="H435" s="218"/>
      <c r="I435" s="619" t="s">
        <v>109</v>
      </c>
      <c r="J435" s="619" t="s">
        <v>109</v>
      </c>
      <c r="K435" s="652"/>
      <c r="L435" s="329"/>
      <c r="M435" s="7"/>
      <c r="N435" s="434" t="str">
        <f>IF(OR(ISBLANK($A435),ISBLANK($G435)),"",IFERROR(IF(INDEX(Times!N:N,MATCH(CONCATENATE($G435,$A435),Times!$S:$S,0))=0,"",INDEX(Times!N:N,MATCH(CONCATENATE($G435,$A435),Times!$S:$S,0))),""))</f>
        <v/>
      </c>
      <c r="O435" s="434" t="str">
        <f>IF(OR(ISBLANK($A435),ISBLANK($G435)),"",IFERROR(IF(INDEX(Times!O:O,MATCH(CONCATENATE($G435,$A435),Times!$S:$S,0))=0,"",INDEX(Times!O:O,MATCH(CONCATENATE($G435,$A435),Times!$S:$S,0))),""))</f>
        <v/>
      </c>
      <c r="P435" s="434" t="str">
        <f>IF(OR(ISBLANK($A435),ISBLANK($G435)),"",IFERROR(IF(INDEX(Times!P:P,MATCH(CONCATENATE($G435,$A435),Times!$S:$S,0))=0,"",INDEX(Times!P:P,MATCH(CONCATENATE($G435,$A435),Times!$S:$S,0))),""))</f>
        <v/>
      </c>
      <c r="Q435" s="434" t="str">
        <f>IF(OR(ISBLANK($A435),ISBLANK($G435)),"",IFERROR(IF(INDEX(Times!Q:Q,MATCH(CONCATENATE($G435,$A435),Times!$S:$S,0))=0,"",INDEX(Times!Q:Q,MATCH(CONCATENATE($G435,$A435),Times!$S:$S,0))),""))</f>
        <v/>
      </c>
      <c r="R435" s="218" t="str">
        <f>IF(OR(ISBLANK($A435),ISBLANK($G435)),"",IFERROR(IF(INDEX(Times!R:R,MATCH(CONCATENATE($G435,$A435),Times!$S:$S,0))=0,"",INDEX(Times!R:R,MATCH(CONCATENATE($G435,$A435),Times!$S:$S,0))),""))</f>
        <v/>
      </c>
      <c r="S435" s="645"/>
      <c r="T435" s="645"/>
      <c r="U435" s="218"/>
      <c r="V435" s="329"/>
      <c r="W435" s="329"/>
      <c r="X435" s="329"/>
      <c r="Y435" s="329"/>
      <c r="Z435" s="329"/>
      <c r="AA435" s="329"/>
      <c r="AB435" s="329"/>
      <c r="AC435" s="7"/>
      <c r="AD435" s="7"/>
      <c r="AE435" s="7"/>
      <c r="AF435" s="7"/>
      <c r="AG435" s="7"/>
      <c r="AH435" s="7"/>
      <c r="AI435" s="7"/>
      <c r="AJ435" s="7"/>
      <c r="AK435" s="7"/>
    </row>
    <row r="436" spans="1:37" x14ac:dyDescent="0.5">
      <c r="A436" s="218"/>
      <c r="B436" s="634"/>
      <c r="C436" s="647" t="str" cm="1">
        <f t="array" ref="C436">IFERROR(IF(ISBLANK(A436),"",IF(AND(ISBLANK(B436),ISBLANK(E436),ISBLANK(F436)),"",IF(AND(ISBLANK(B436),ISBLANK(E436),NOT(ISBLANK(F436))),_xlfn._xlws.FILTER('Rot.Out'!L:L,'Rot.Out'!B:B=EnterData!F436),IF(AND(ISBLANK(B436),NOT(ISBLANK(E436))),_xlfn._xlws.FILTER(Int.Out!AA:AA,Int.Out!B:B=E436),_xlfn._xlws.FILTER(Make.Trt!D:D,Make.Trt!C:C=B436))))),"")</f>
        <v/>
      </c>
      <c r="D436" s="636"/>
      <c r="E436" s="636"/>
      <c r="F436" s="218"/>
      <c r="G436" s="218"/>
      <c r="H436" s="218"/>
      <c r="I436" s="619" t="s">
        <v>109</v>
      </c>
      <c r="J436" s="619" t="s">
        <v>109</v>
      </c>
      <c r="K436" s="652"/>
      <c r="L436" s="329"/>
      <c r="M436" s="7"/>
      <c r="N436" s="434" t="str">
        <f>IF(OR(ISBLANK($A436),ISBLANK($G436)),"",IFERROR(IF(INDEX(Times!N:N,MATCH(CONCATENATE($G436,$A436),Times!$S:$S,0))=0,"",INDEX(Times!N:N,MATCH(CONCATENATE($G436,$A436),Times!$S:$S,0))),""))</f>
        <v/>
      </c>
      <c r="O436" s="434" t="str">
        <f>IF(OR(ISBLANK($A436),ISBLANK($G436)),"",IFERROR(IF(INDEX(Times!O:O,MATCH(CONCATENATE($G436,$A436),Times!$S:$S,0))=0,"",INDEX(Times!O:O,MATCH(CONCATENATE($G436,$A436),Times!$S:$S,0))),""))</f>
        <v/>
      </c>
      <c r="P436" s="434" t="str">
        <f>IF(OR(ISBLANK($A436),ISBLANK($G436)),"",IFERROR(IF(INDEX(Times!P:P,MATCH(CONCATENATE($G436,$A436),Times!$S:$S,0))=0,"",INDEX(Times!P:P,MATCH(CONCATENATE($G436,$A436),Times!$S:$S,0))),""))</f>
        <v/>
      </c>
      <c r="Q436" s="434" t="str">
        <f>IF(OR(ISBLANK($A436),ISBLANK($G436)),"",IFERROR(IF(INDEX(Times!Q:Q,MATCH(CONCATENATE($G436,$A436),Times!$S:$S,0))=0,"",INDEX(Times!Q:Q,MATCH(CONCATENATE($G436,$A436),Times!$S:$S,0))),""))</f>
        <v/>
      </c>
      <c r="R436" s="218" t="str">
        <f>IF(OR(ISBLANK($A436),ISBLANK($G436)),"",IFERROR(IF(INDEX(Times!R:R,MATCH(CONCATENATE($G436,$A436),Times!$S:$S,0))=0,"",INDEX(Times!R:R,MATCH(CONCATENATE($G436,$A436),Times!$S:$S,0))),""))</f>
        <v/>
      </c>
      <c r="S436" s="645"/>
      <c r="T436" s="645"/>
      <c r="U436" s="218"/>
      <c r="V436" s="329"/>
      <c r="W436" s="329"/>
      <c r="X436" s="329"/>
      <c r="Y436" s="329"/>
      <c r="Z436" s="329"/>
      <c r="AA436" s="329"/>
      <c r="AB436" s="329"/>
      <c r="AC436" s="7"/>
      <c r="AD436" s="7"/>
      <c r="AE436" s="7"/>
      <c r="AF436" s="7"/>
      <c r="AG436" s="7"/>
      <c r="AH436" s="7"/>
      <c r="AI436" s="7"/>
      <c r="AJ436" s="7"/>
      <c r="AK436" s="7"/>
    </row>
    <row r="437" spans="1:37" x14ac:dyDescent="0.5">
      <c r="A437" s="218"/>
      <c r="B437" s="634"/>
      <c r="C437" s="647" t="str" cm="1">
        <f t="array" ref="C437">IFERROR(IF(ISBLANK(A437),"",IF(AND(ISBLANK(B437),ISBLANK(E437),ISBLANK(F437)),"",IF(AND(ISBLANK(B437),ISBLANK(E437),NOT(ISBLANK(F437))),_xlfn._xlws.FILTER('Rot.Out'!L:L,'Rot.Out'!B:B=EnterData!F437),IF(AND(ISBLANK(B437),NOT(ISBLANK(E437))),_xlfn._xlws.FILTER(Int.Out!AA:AA,Int.Out!B:B=E437),_xlfn._xlws.FILTER(Make.Trt!D:D,Make.Trt!C:C=B437))))),"")</f>
        <v/>
      </c>
      <c r="D437" s="636"/>
      <c r="E437" s="636"/>
      <c r="F437" s="218"/>
      <c r="G437" s="218"/>
      <c r="H437" s="218"/>
      <c r="I437" s="619" t="s">
        <v>109</v>
      </c>
      <c r="J437" s="619" t="s">
        <v>109</v>
      </c>
      <c r="K437" s="652"/>
      <c r="L437" s="329"/>
      <c r="M437" s="7"/>
      <c r="N437" s="434" t="str">
        <f>IF(OR(ISBLANK($A437),ISBLANK($G437)),"",IFERROR(IF(INDEX(Times!N:N,MATCH(CONCATENATE($G437,$A437),Times!$S:$S,0))=0,"",INDEX(Times!N:N,MATCH(CONCATENATE($G437,$A437),Times!$S:$S,0))),""))</f>
        <v/>
      </c>
      <c r="O437" s="434" t="str">
        <f>IF(OR(ISBLANK($A437),ISBLANK($G437)),"",IFERROR(IF(INDEX(Times!O:O,MATCH(CONCATENATE($G437,$A437),Times!$S:$S,0))=0,"",INDEX(Times!O:O,MATCH(CONCATENATE($G437,$A437),Times!$S:$S,0))),""))</f>
        <v/>
      </c>
      <c r="P437" s="434" t="str">
        <f>IF(OR(ISBLANK($A437),ISBLANK($G437)),"",IFERROR(IF(INDEX(Times!P:P,MATCH(CONCATENATE($G437,$A437),Times!$S:$S,0))=0,"",INDEX(Times!P:P,MATCH(CONCATENATE($G437,$A437),Times!$S:$S,0))),""))</f>
        <v/>
      </c>
      <c r="Q437" s="434" t="str">
        <f>IF(OR(ISBLANK($A437),ISBLANK($G437)),"",IFERROR(IF(INDEX(Times!Q:Q,MATCH(CONCATENATE($G437,$A437),Times!$S:$S,0))=0,"",INDEX(Times!Q:Q,MATCH(CONCATENATE($G437,$A437),Times!$S:$S,0))),""))</f>
        <v/>
      </c>
      <c r="R437" s="218" t="str">
        <f>IF(OR(ISBLANK($A437),ISBLANK($G437)),"",IFERROR(IF(INDEX(Times!R:R,MATCH(CONCATENATE($G437,$A437),Times!$S:$S,0))=0,"",INDEX(Times!R:R,MATCH(CONCATENATE($G437,$A437),Times!$S:$S,0))),""))</f>
        <v/>
      </c>
      <c r="S437" s="645"/>
      <c r="T437" s="645"/>
      <c r="U437" s="218"/>
      <c r="V437" s="329"/>
      <c r="W437" s="329"/>
      <c r="X437" s="329"/>
      <c r="Y437" s="329"/>
      <c r="Z437" s="329"/>
      <c r="AA437" s="329"/>
      <c r="AB437" s="329"/>
      <c r="AC437" s="7"/>
      <c r="AD437" s="7"/>
      <c r="AE437" s="7"/>
      <c r="AF437" s="7"/>
      <c r="AG437" s="7"/>
      <c r="AH437" s="7"/>
      <c r="AI437" s="7"/>
      <c r="AJ437" s="7"/>
      <c r="AK437" s="7"/>
    </row>
    <row r="438" spans="1:37" x14ac:dyDescent="0.5">
      <c r="A438" s="218"/>
      <c r="B438" s="634"/>
      <c r="C438" s="647" t="str" cm="1">
        <f t="array" ref="C438">IFERROR(IF(ISBLANK(A438),"",IF(AND(ISBLANK(B438),ISBLANK(E438),ISBLANK(F438)),"",IF(AND(ISBLANK(B438),ISBLANK(E438),NOT(ISBLANK(F438))),_xlfn._xlws.FILTER('Rot.Out'!L:L,'Rot.Out'!B:B=EnterData!F438),IF(AND(ISBLANK(B438),NOT(ISBLANK(E438))),_xlfn._xlws.FILTER(Int.Out!AA:AA,Int.Out!B:B=E438),_xlfn._xlws.FILTER(Make.Trt!D:D,Make.Trt!C:C=B438))))),"")</f>
        <v/>
      </c>
      <c r="D438" s="636"/>
      <c r="E438" s="636"/>
      <c r="F438" s="218"/>
      <c r="G438" s="218"/>
      <c r="H438" s="218"/>
      <c r="I438" s="619" t="s">
        <v>109</v>
      </c>
      <c r="J438" s="619" t="s">
        <v>109</v>
      </c>
      <c r="K438" s="652"/>
      <c r="L438" s="329"/>
      <c r="M438" s="7"/>
      <c r="N438" s="434" t="str">
        <f>IF(OR(ISBLANK($A438),ISBLANK($G438)),"",IFERROR(IF(INDEX(Times!N:N,MATCH(CONCATENATE($G438,$A438),Times!$S:$S,0))=0,"",INDEX(Times!N:N,MATCH(CONCATENATE($G438,$A438),Times!$S:$S,0))),""))</f>
        <v/>
      </c>
      <c r="O438" s="434" t="str">
        <f>IF(OR(ISBLANK($A438),ISBLANK($G438)),"",IFERROR(IF(INDEX(Times!O:O,MATCH(CONCATENATE($G438,$A438),Times!$S:$S,0))=0,"",INDEX(Times!O:O,MATCH(CONCATENATE($G438,$A438),Times!$S:$S,0))),""))</f>
        <v/>
      </c>
      <c r="P438" s="434" t="str">
        <f>IF(OR(ISBLANK($A438),ISBLANK($G438)),"",IFERROR(IF(INDEX(Times!P:P,MATCH(CONCATENATE($G438,$A438),Times!$S:$S,0))=0,"",INDEX(Times!P:P,MATCH(CONCATENATE($G438,$A438),Times!$S:$S,0))),""))</f>
        <v/>
      </c>
      <c r="Q438" s="434" t="str">
        <f>IF(OR(ISBLANK($A438),ISBLANK($G438)),"",IFERROR(IF(INDEX(Times!Q:Q,MATCH(CONCATENATE($G438,$A438),Times!$S:$S,0))=0,"",INDEX(Times!Q:Q,MATCH(CONCATENATE($G438,$A438),Times!$S:$S,0))),""))</f>
        <v/>
      </c>
      <c r="R438" s="218" t="str">
        <f>IF(OR(ISBLANK($A438),ISBLANK($G438)),"",IFERROR(IF(INDEX(Times!R:R,MATCH(CONCATENATE($G438,$A438),Times!$S:$S,0))=0,"",INDEX(Times!R:R,MATCH(CONCATENATE($G438,$A438),Times!$S:$S,0))),""))</f>
        <v/>
      </c>
      <c r="S438" s="645"/>
      <c r="T438" s="645"/>
      <c r="U438" s="218"/>
      <c r="V438" s="329"/>
      <c r="W438" s="329"/>
      <c r="X438" s="329"/>
      <c r="Y438" s="329"/>
      <c r="Z438" s="329"/>
      <c r="AA438" s="329"/>
      <c r="AB438" s="329"/>
      <c r="AC438" s="7"/>
      <c r="AD438" s="7"/>
      <c r="AE438" s="7"/>
      <c r="AF438" s="7"/>
      <c r="AG438" s="7"/>
      <c r="AH438" s="7"/>
      <c r="AI438" s="7"/>
      <c r="AJ438" s="7"/>
      <c r="AK438" s="7"/>
    </row>
    <row r="439" spans="1:37" x14ac:dyDescent="0.5">
      <c r="A439" s="218"/>
      <c r="B439" s="634"/>
      <c r="C439" s="647" t="str" cm="1">
        <f t="array" ref="C439">IFERROR(IF(ISBLANK(A439),"",IF(AND(ISBLANK(B439),ISBLANK(E439),ISBLANK(F439)),"",IF(AND(ISBLANK(B439),ISBLANK(E439),NOT(ISBLANK(F439))),_xlfn._xlws.FILTER('Rot.Out'!L:L,'Rot.Out'!B:B=EnterData!F439),IF(AND(ISBLANK(B439),NOT(ISBLANK(E439))),_xlfn._xlws.FILTER(Int.Out!AA:AA,Int.Out!B:B=E439),_xlfn._xlws.FILTER(Make.Trt!D:D,Make.Trt!C:C=B439))))),"")</f>
        <v/>
      </c>
      <c r="D439" s="636"/>
      <c r="E439" s="636"/>
      <c r="F439" s="218"/>
      <c r="G439" s="218"/>
      <c r="H439" s="218"/>
      <c r="I439" s="619" t="s">
        <v>109</v>
      </c>
      <c r="J439" s="619" t="s">
        <v>109</v>
      </c>
      <c r="K439" s="652"/>
      <c r="L439" s="329"/>
      <c r="M439" s="7"/>
      <c r="N439" s="434" t="str">
        <f>IF(OR(ISBLANK($A439),ISBLANK($G439)),"",IFERROR(IF(INDEX(Times!N:N,MATCH(CONCATENATE($G439,$A439),Times!$S:$S,0))=0,"",INDEX(Times!N:N,MATCH(CONCATENATE($G439,$A439),Times!$S:$S,0))),""))</f>
        <v/>
      </c>
      <c r="O439" s="434" t="str">
        <f>IF(OR(ISBLANK($A439),ISBLANK($G439)),"",IFERROR(IF(INDEX(Times!O:O,MATCH(CONCATENATE($G439,$A439),Times!$S:$S,0))=0,"",INDEX(Times!O:O,MATCH(CONCATENATE($G439,$A439),Times!$S:$S,0))),""))</f>
        <v/>
      </c>
      <c r="P439" s="434" t="str">
        <f>IF(OR(ISBLANK($A439),ISBLANK($G439)),"",IFERROR(IF(INDEX(Times!P:P,MATCH(CONCATENATE($G439,$A439),Times!$S:$S,0))=0,"",INDEX(Times!P:P,MATCH(CONCATENATE($G439,$A439),Times!$S:$S,0))),""))</f>
        <v/>
      </c>
      <c r="Q439" s="434" t="str">
        <f>IF(OR(ISBLANK($A439),ISBLANK($G439)),"",IFERROR(IF(INDEX(Times!Q:Q,MATCH(CONCATENATE($G439,$A439),Times!$S:$S,0))=0,"",INDEX(Times!Q:Q,MATCH(CONCATENATE($G439,$A439),Times!$S:$S,0))),""))</f>
        <v/>
      </c>
      <c r="R439" s="218" t="str">
        <f>IF(OR(ISBLANK($A439),ISBLANK($G439)),"",IFERROR(IF(INDEX(Times!R:R,MATCH(CONCATENATE($G439,$A439),Times!$S:$S,0))=0,"",INDEX(Times!R:R,MATCH(CONCATENATE($G439,$A439),Times!$S:$S,0))),""))</f>
        <v/>
      </c>
      <c r="S439" s="645"/>
      <c r="T439" s="645"/>
      <c r="U439" s="218"/>
      <c r="V439" s="329"/>
      <c r="W439" s="329"/>
      <c r="X439" s="329"/>
      <c r="Y439" s="329"/>
      <c r="Z439" s="329"/>
      <c r="AA439" s="329"/>
      <c r="AB439" s="329"/>
      <c r="AC439" s="7"/>
      <c r="AD439" s="7"/>
      <c r="AE439" s="7"/>
      <c r="AF439" s="7"/>
      <c r="AG439" s="7"/>
      <c r="AH439" s="7"/>
      <c r="AI439" s="7"/>
      <c r="AJ439" s="7"/>
      <c r="AK439" s="7"/>
    </row>
    <row r="440" spans="1:37" x14ac:dyDescent="0.5">
      <c r="A440" s="218"/>
      <c r="B440" s="634"/>
      <c r="C440" s="647" t="str" cm="1">
        <f t="array" ref="C440">IFERROR(IF(ISBLANK(A440),"",IF(AND(ISBLANK(B440),ISBLANK(E440),ISBLANK(F440)),"",IF(AND(ISBLANK(B440),ISBLANK(E440),NOT(ISBLANK(F440))),_xlfn._xlws.FILTER('Rot.Out'!L:L,'Rot.Out'!B:B=EnterData!F440),IF(AND(ISBLANK(B440),NOT(ISBLANK(E440))),_xlfn._xlws.FILTER(Int.Out!AA:AA,Int.Out!B:B=E440),_xlfn._xlws.FILTER(Make.Trt!D:D,Make.Trt!C:C=B440))))),"")</f>
        <v/>
      </c>
      <c r="D440" s="636"/>
      <c r="E440" s="636"/>
      <c r="F440" s="218"/>
      <c r="G440" s="218"/>
      <c r="H440" s="218"/>
      <c r="I440" s="619" t="s">
        <v>109</v>
      </c>
      <c r="J440" s="619" t="s">
        <v>109</v>
      </c>
      <c r="K440" s="652"/>
      <c r="L440" s="329"/>
      <c r="M440" s="7"/>
      <c r="N440" s="434" t="str">
        <f>IF(OR(ISBLANK($A440),ISBLANK($G440)),"",IFERROR(IF(INDEX(Times!N:N,MATCH(CONCATENATE($G440,$A440),Times!$S:$S,0))=0,"",INDEX(Times!N:N,MATCH(CONCATENATE($G440,$A440),Times!$S:$S,0))),""))</f>
        <v/>
      </c>
      <c r="O440" s="434" t="str">
        <f>IF(OR(ISBLANK($A440),ISBLANK($G440)),"",IFERROR(IF(INDEX(Times!O:O,MATCH(CONCATENATE($G440,$A440),Times!$S:$S,0))=0,"",INDEX(Times!O:O,MATCH(CONCATENATE($G440,$A440),Times!$S:$S,0))),""))</f>
        <v/>
      </c>
      <c r="P440" s="434" t="str">
        <f>IF(OR(ISBLANK($A440),ISBLANK($G440)),"",IFERROR(IF(INDEX(Times!P:P,MATCH(CONCATENATE($G440,$A440),Times!$S:$S,0))=0,"",INDEX(Times!P:P,MATCH(CONCATENATE($G440,$A440),Times!$S:$S,0))),""))</f>
        <v/>
      </c>
      <c r="Q440" s="434" t="str">
        <f>IF(OR(ISBLANK($A440),ISBLANK($G440)),"",IFERROR(IF(INDEX(Times!Q:Q,MATCH(CONCATENATE($G440,$A440),Times!$S:$S,0))=0,"",INDEX(Times!Q:Q,MATCH(CONCATENATE($G440,$A440),Times!$S:$S,0))),""))</f>
        <v/>
      </c>
      <c r="R440" s="218" t="str">
        <f>IF(OR(ISBLANK($A440),ISBLANK($G440)),"",IFERROR(IF(INDEX(Times!R:R,MATCH(CONCATENATE($G440,$A440),Times!$S:$S,0))=0,"",INDEX(Times!R:R,MATCH(CONCATENATE($G440,$A440),Times!$S:$S,0))),""))</f>
        <v/>
      </c>
      <c r="S440" s="645"/>
      <c r="T440" s="645"/>
      <c r="U440" s="218"/>
      <c r="V440" s="329"/>
      <c r="W440" s="329"/>
      <c r="X440" s="329"/>
      <c r="Y440" s="329"/>
      <c r="Z440" s="329"/>
      <c r="AA440" s="329"/>
      <c r="AB440" s="329"/>
      <c r="AC440" s="7"/>
      <c r="AD440" s="7"/>
      <c r="AE440" s="7"/>
      <c r="AF440" s="7"/>
      <c r="AG440" s="7"/>
      <c r="AH440" s="7"/>
      <c r="AI440" s="7"/>
      <c r="AJ440" s="7"/>
      <c r="AK440" s="7"/>
    </row>
    <row r="441" spans="1:37" x14ac:dyDescent="0.5">
      <c r="A441" s="218"/>
      <c r="B441" s="634"/>
      <c r="C441" s="647" t="str" cm="1">
        <f t="array" ref="C441">IFERROR(IF(ISBLANK(A441),"",IF(AND(ISBLANK(B441),ISBLANK(E441),ISBLANK(F441)),"",IF(AND(ISBLANK(B441),ISBLANK(E441),NOT(ISBLANK(F441))),_xlfn._xlws.FILTER('Rot.Out'!L:L,'Rot.Out'!B:B=EnterData!F441),IF(AND(ISBLANK(B441),NOT(ISBLANK(E441))),_xlfn._xlws.FILTER(Int.Out!AA:AA,Int.Out!B:B=E441),_xlfn._xlws.FILTER(Make.Trt!D:D,Make.Trt!C:C=B441))))),"")</f>
        <v/>
      </c>
      <c r="D441" s="636"/>
      <c r="E441" s="636"/>
      <c r="F441" s="218"/>
      <c r="G441" s="218"/>
      <c r="H441" s="218"/>
      <c r="I441" s="619" t="s">
        <v>109</v>
      </c>
      <c r="J441" s="619" t="s">
        <v>109</v>
      </c>
      <c r="K441" s="652"/>
      <c r="L441" s="329"/>
      <c r="M441" s="7"/>
      <c r="N441" s="434" t="str">
        <f>IF(OR(ISBLANK($A441),ISBLANK($G441)),"",IFERROR(IF(INDEX(Times!N:N,MATCH(CONCATENATE($G441,$A441),Times!$S:$S,0))=0,"",INDEX(Times!N:N,MATCH(CONCATENATE($G441,$A441),Times!$S:$S,0))),""))</f>
        <v/>
      </c>
      <c r="O441" s="434" t="str">
        <f>IF(OR(ISBLANK($A441),ISBLANK($G441)),"",IFERROR(IF(INDEX(Times!O:O,MATCH(CONCATENATE($G441,$A441),Times!$S:$S,0))=0,"",INDEX(Times!O:O,MATCH(CONCATENATE($G441,$A441),Times!$S:$S,0))),""))</f>
        <v/>
      </c>
      <c r="P441" s="434" t="str">
        <f>IF(OR(ISBLANK($A441),ISBLANK($G441)),"",IFERROR(IF(INDEX(Times!P:P,MATCH(CONCATENATE($G441,$A441),Times!$S:$S,0))=0,"",INDEX(Times!P:P,MATCH(CONCATENATE($G441,$A441),Times!$S:$S,0))),""))</f>
        <v/>
      </c>
      <c r="Q441" s="434" t="str">
        <f>IF(OR(ISBLANK($A441),ISBLANK($G441)),"",IFERROR(IF(INDEX(Times!Q:Q,MATCH(CONCATENATE($G441,$A441),Times!$S:$S,0))=0,"",INDEX(Times!Q:Q,MATCH(CONCATENATE($G441,$A441),Times!$S:$S,0))),""))</f>
        <v/>
      </c>
      <c r="R441" s="218" t="str">
        <f>IF(OR(ISBLANK($A441),ISBLANK($G441)),"",IFERROR(IF(INDEX(Times!R:R,MATCH(CONCATENATE($G441,$A441),Times!$S:$S,0))=0,"",INDEX(Times!R:R,MATCH(CONCATENATE($G441,$A441),Times!$S:$S,0))),""))</f>
        <v/>
      </c>
      <c r="S441" s="645"/>
      <c r="T441" s="645"/>
      <c r="U441" s="218"/>
      <c r="V441" s="329"/>
      <c r="W441" s="329"/>
      <c r="X441" s="329"/>
      <c r="Y441" s="329"/>
      <c r="Z441" s="329"/>
      <c r="AA441" s="329"/>
      <c r="AB441" s="329"/>
      <c r="AC441" s="7"/>
      <c r="AD441" s="7"/>
      <c r="AE441" s="7"/>
      <c r="AF441" s="7"/>
      <c r="AG441" s="7"/>
      <c r="AH441" s="7"/>
      <c r="AI441" s="7"/>
      <c r="AJ441" s="7"/>
      <c r="AK441" s="7"/>
    </row>
    <row r="442" spans="1:37" x14ac:dyDescent="0.5">
      <c r="A442" s="218"/>
      <c r="B442" s="634"/>
      <c r="C442" s="647" t="str" cm="1">
        <f t="array" ref="C442">IFERROR(IF(ISBLANK(A442),"",IF(AND(ISBLANK(B442),ISBLANK(E442),ISBLANK(F442)),"",IF(AND(ISBLANK(B442),ISBLANK(E442),NOT(ISBLANK(F442))),_xlfn._xlws.FILTER('Rot.Out'!L:L,'Rot.Out'!B:B=EnterData!F442),IF(AND(ISBLANK(B442),NOT(ISBLANK(E442))),_xlfn._xlws.FILTER(Int.Out!AA:AA,Int.Out!B:B=E442),_xlfn._xlws.FILTER(Make.Trt!D:D,Make.Trt!C:C=B442))))),"")</f>
        <v/>
      </c>
      <c r="D442" s="636"/>
      <c r="E442" s="636"/>
      <c r="F442" s="218"/>
      <c r="G442" s="218"/>
      <c r="H442" s="218"/>
      <c r="I442" s="619" t="s">
        <v>109</v>
      </c>
      <c r="J442" s="619" t="s">
        <v>109</v>
      </c>
      <c r="K442" s="652"/>
      <c r="L442" s="329"/>
      <c r="M442" s="7"/>
      <c r="N442" s="434" t="str">
        <f>IF(OR(ISBLANK($A442),ISBLANK($G442)),"",IFERROR(IF(INDEX(Times!N:N,MATCH(CONCATENATE($G442,$A442),Times!$S:$S,0))=0,"",INDEX(Times!N:N,MATCH(CONCATENATE($G442,$A442),Times!$S:$S,0))),""))</f>
        <v/>
      </c>
      <c r="O442" s="434" t="str">
        <f>IF(OR(ISBLANK($A442),ISBLANK($G442)),"",IFERROR(IF(INDEX(Times!O:O,MATCH(CONCATENATE($G442,$A442),Times!$S:$S,0))=0,"",INDEX(Times!O:O,MATCH(CONCATENATE($G442,$A442),Times!$S:$S,0))),""))</f>
        <v/>
      </c>
      <c r="P442" s="434" t="str">
        <f>IF(OR(ISBLANK($A442),ISBLANK($G442)),"",IFERROR(IF(INDEX(Times!P:P,MATCH(CONCATENATE($G442,$A442),Times!$S:$S,0))=0,"",INDEX(Times!P:P,MATCH(CONCATENATE($G442,$A442),Times!$S:$S,0))),""))</f>
        <v/>
      </c>
      <c r="Q442" s="434" t="str">
        <f>IF(OR(ISBLANK($A442),ISBLANK($G442)),"",IFERROR(IF(INDEX(Times!Q:Q,MATCH(CONCATENATE($G442,$A442),Times!$S:$S,0))=0,"",INDEX(Times!Q:Q,MATCH(CONCATENATE($G442,$A442),Times!$S:$S,0))),""))</f>
        <v/>
      </c>
      <c r="R442" s="218" t="str">
        <f>IF(OR(ISBLANK($A442),ISBLANK($G442)),"",IFERROR(IF(INDEX(Times!R:R,MATCH(CONCATENATE($G442,$A442),Times!$S:$S,0))=0,"",INDEX(Times!R:R,MATCH(CONCATENATE($G442,$A442),Times!$S:$S,0))),""))</f>
        <v/>
      </c>
      <c r="S442" s="645"/>
      <c r="T442" s="645"/>
      <c r="U442" s="218"/>
      <c r="V442" s="329"/>
      <c r="W442" s="329"/>
      <c r="X442" s="329"/>
      <c r="Y442" s="329"/>
      <c r="Z442" s="329"/>
      <c r="AA442" s="329"/>
      <c r="AB442" s="329"/>
      <c r="AC442" s="7"/>
      <c r="AD442" s="7"/>
      <c r="AE442" s="7"/>
      <c r="AF442" s="7"/>
      <c r="AG442" s="7"/>
      <c r="AH442" s="7"/>
      <c r="AI442" s="7"/>
      <c r="AJ442" s="7"/>
      <c r="AK442" s="7"/>
    </row>
    <row r="443" spans="1:37" x14ac:dyDescent="0.5">
      <c r="A443" s="218"/>
      <c r="B443" s="634"/>
      <c r="C443" s="647" t="str" cm="1">
        <f t="array" ref="C443">IFERROR(IF(ISBLANK(A443),"",IF(AND(ISBLANK(B443),ISBLANK(E443),ISBLANK(F443)),"",IF(AND(ISBLANK(B443),ISBLANK(E443),NOT(ISBLANK(F443))),_xlfn._xlws.FILTER('Rot.Out'!L:L,'Rot.Out'!B:B=EnterData!F443),IF(AND(ISBLANK(B443),NOT(ISBLANK(E443))),_xlfn._xlws.FILTER(Int.Out!AA:AA,Int.Out!B:B=E443),_xlfn._xlws.FILTER(Make.Trt!D:D,Make.Trt!C:C=B443))))),"")</f>
        <v/>
      </c>
      <c r="D443" s="636"/>
      <c r="E443" s="636"/>
      <c r="F443" s="218"/>
      <c r="G443" s="218"/>
      <c r="H443" s="218"/>
      <c r="I443" s="619" t="s">
        <v>109</v>
      </c>
      <c r="J443" s="619" t="s">
        <v>109</v>
      </c>
      <c r="K443" s="652"/>
      <c r="L443" s="329"/>
      <c r="M443" s="7"/>
      <c r="N443" s="434" t="str">
        <f>IF(OR(ISBLANK($A443),ISBLANK($G443)),"",IFERROR(IF(INDEX(Times!N:N,MATCH(CONCATENATE($G443,$A443),Times!$S:$S,0))=0,"",INDEX(Times!N:N,MATCH(CONCATENATE($G443,$A443),Times!$S:$S,0))),""))</f>
        <v/>
      </c>
      <c r="O443" s="434" t="str">
        <f>IF(OR(ISBLANK($A443),ISBLANK($G443)),"",IFERROR(IF(INDEX(Times!O:O,MATCH(CONCATENATE($G443,$A443),Times!$S:$S,0))=0,"",INDEX(Times!O:O,MATCH(CONCATENATE($G443,$A443),Times!$S:$S,0))),""))</f>
        <v/>
      </c>
      <c r="P443" s="434" t="str">
        <f>IF(OR(ISBLANK($A443),ISBLANK($G443)),"",IFERROR(IF(INDEX(Times!P:P,MATCH(CONCATENATE($G443,$A443),Times!$S:$S,0))=0,"",INDEX(Times!P:P,MATCH(CONCATENATE($G443,$A443),Times!$S:$S,0))),""))</f>
        <v/>
      </c>
      <c r="Q443" s="434" t="str">
        <f>IF(OR(ISBLANK($A443),ISBLANK($G443)),"",IFERROR(IF(INDEX(Times!Q:Q,MATCH(CONCATENATE($G443,$A443),Times!$S:$S,0))=0,"",INDEX(Times!Q:Q,MATCH(CONCATENATE($G443,$A443),Times!$S:$S,0))),""))</f>
        <v/>
      </c>
      <c r="R443" s="218" t="str">
        <f>IF(OR(ISBLANK($A443),ISBLANK($G443)),"",IFERROR(IF(INDEX(Times!R:R,MATCH(CONCATENATE($G443,$A443),Times!$S:$S,0))=0,"",INDEX(Times!R:R,MATCH(CONCATENATE($G443,$A443),Times!$S:$S,0))),""))</f>
        <v/>
      </c>
      <c r="S443" s="645"/>
      <c r="T443" s="645"/>
      <c r="U443" s="218"/>
      <c r="V443" s="329"/>
      <c r="W443" s="329"/>
      <c r="X443" s="329"/>
      <c r="Y443" s="329"/>
      <c r="Z443" s="329"/>
      <c r="AA443" s="329"/>
      <c r="AB443" s="329"/>
      <c r="AC443" s="7"/>
      <c r="AD443" s="7"/>
      <c r="AE443" s="7"/>
      <c r="AF443" s="7"/>
      <c r="AG443" s="7"/>
      <c r="AH443" s="7"/>
      <c r="AI443" s="7"/>
      <c r="AJ443" s="7"/>
      <c r="AK443" s="7"/>
    </row>
    <row r="444" spans="1:37" x14ac:dyDescent="0.5">
      <c r="A444" s="218"/>
      <c r="B444" s="634"/>
      <c r="C444" s="647" t="str" cm="1">
        <f t="array" ref="C444">IFERROR(IF(ISBLANK(A444),"",IF(AND(ISBLANK(B444),ISBLANK(E444),ISBLANK(F444)),"",IF(AND(ISBLANK(B444),ISBLANK(E444),NOT(ISBLANK(F444))),_xlfn._xlws.FILTER('Rot.Out'!L:L,'Rot.Out'!B:B=EnterData!F444),IF(AND(ISBLANK(B444),NOT(ISBLANK(E444))),_xlfn._xlws.FILTER(Int.Out!AA:AA,Int.Out!B:B=E444),_xlfn._xlws.FILTER(Make.Trt!D:D,Make.Trt!C:C=B444))))),"")</f>
        <v/>
      </c>
      <c r="D444" s="636"/>
      <c r="E444" s="636"/>
      <c r="F444" s="218"/>
      <c r="G444" s="218"/>
      <c r="H444" s="218"/>
      <c r="I444" s="619" t="s">
        <v>109</v>
      </c>
      <c r="J444" s="619" t="s">
        <v>109</v>
      </c>
      <c r="K444" s="652"/>
      <c r="L444" s="329"/>
      <c r="M444" s="7"/>
      <c r="N444" s="434" t="str">
        <f>IF(OR(ISBLANK($A444),ISBLANK($G444)),"",IFERROR(IF(INDEX(Times!N:N,MATCH(CONCATENATE($G444,$A444),Times!$S:$S,0))=0,"",INDEX(Times!N:N,MATCH(CONCATENATE($G444,$A444),Times!$S:$S,0))),""))</f>
        <v/>
      </c>
      <c r="O444" s="434" t="str">
        <f>IF(OR(ISBLANK($A444),ISBLANK($G444)),"",IFERROR(IF(INDEX(Times!O:O,MATCH(CONCATENATE($G444,$A444),Times!$S:$S,0))=0,"",INDEX(Times!O:O,MATCH(CONCATENATE($G444,$A444),Times!$S:$S,0))),""))</f>
        <v/>
      </c>
      <c r="P444" s="434" t="str">
        <f>IF(OR(ISBLANK($A444),ISBLANK($G444)),"",IFERROR(IF(INDEX(Times!P:P,MATCH(CONCATENATE($G444,$A444),Times!$S:$S,0))=0,"",INDEX(Times!P:P,MATCH(CONCATENATE($G444,$A444),Times!$S:$S,0))),""))</f>
        <v/>
      </c>
      <c r="Q444" s="434" t="str">
        <f>IF(OR(ISBLANK($A444),ISBLANK($G444)),"",IFERROR(IF(INDEX(Times!Q:Q,MATCH(CONCATENATE($G444,$A444),Times!$S:$S,0))=0,"",INDEX(Times!Q:Q,MATCH(CONCATENATE($G444,$A444),Times!$S:$S,0))),""))</f>
        <v/>
      </c>
      <c r="R444" s="218" t="str">
        <f>IF(OR(ISBLANK($A444),ISBLANK($G444)),"",IFERROR(IF(INDEX(Times!R:R,MATCH(CONCATENATE($G444,$A444),Times!$S:$S,0))=0,"",INDEX(Times!R:R,MATCH(CONCATENATE($G444,$A444),Times!$S:$S,0))),""))</f>
        <v/>
      </c>
      <c r="S444" s="645"/>
      <c r="T444" s="645"/>
      <c r="U444" s="218"/>
      <c r="V444" s="329"/>
      <c r="W444" s="329"/>
      <c r="X444" s="329"/>
      <c r="Y444" s="329"/>
      <c r="Z444" s="329"/>
      <c r="AA444" s="329"/>
      <c r="AB444" s="329"/>
      <c r="AC444" s="7"/>
      <c r="AD444" s="7"/>
      <c r="AE444" s="7"/>
      <c r="AF444" s="7"/>
      <c r="AG444" s="7"/>
      <c r="AH444" s="7"/>
      <c r="AI444" s="7"/>
      <c r="AJ444" s="7"/>
      <c r="AK444" s="7"/>
    </row>
    <row r="445" spans="1:37" x14ac:dyDescent="0.5">
      <c r="A445" s="218"/>
      <c r="B445" s="634"/>
      <c r="C445" s="647" t="str" cm="1">
        <f t="array" ref="C445">IFERROR(IF(ISBLANK(A445),"",IF(AND(ISBLANK(B445),ISBLANK(E445),ISBLANK(F445)),"",IF(AND(ISBLANK(B445),ISBLANK(E445),NOT(ISBLANK(F445))),_xlfn._xlws.FILTER('Rot.Out'!L:L,'Rot.Out'!B:B=EnterData!F445),IF(AND(ISBLANK(B445),NOT(ISBLANK(E445))),_xlfn._xlws.FILTER(Int.Out!AA:AA,Int.Out!B:B=E445),_xlfn._xlws.FILTER(Make.Trt!D:D,Make.Trt!C:C=B445))))),"")</f>
        <v/>
      </c>
      <c r="D445" s="636"/>
      <c r="E445" s="636"/>
      <c r="F445" s="218"/>
      <c r="G445" s="218"/>
      <c r="H445" s="218"/>
      <c r="I445" s="619" t="s">
        <v>109</v>
      </c>
      <c r="J445" s="619" t="s">
        <v>109</v>
      </c>
      <c r="K445" s="652"/>
      <c r="L445" s="329"/>
      <c r="M445" s="7"/>
      <c r="N445" s="434" t="str">
        <f>IF(OR(ISBLANK($A445),ISBLANK($G445)),"",IFERROR(IF(INDEX(Times!N:N,MATCH(CONCATENATE($G445,$A445),Times!$S:$S,0))=0,"",INDEX(Times!N:N,MATCH(CONCATENATE($G445,$A445),Times!$S:$S,0))),""))</f>
        <v/>
      </c>
      <c r="O445" s="434" t="str">
        <f>IF(OR(ISBLANK($A445),ISBLANK($G445)),"",IFERROR(IF(INDEX(Times!O:O,MATCH(CONCATENATE($G445,$A445),Times!$S:$S,0))=0,"",INDEX(Times!O:O,MATCH(CONCATENATE($G445,$A445),Times!$S:$S,0))),""))</f>
        <v/>
      </c>
      <c r="P445" s="434" t="str">
        <f>IF(OR(ISBLANK($A445),ISBLANK($G445)),"",IFERROR(IF(INDEX(Times!P:P,MATCH(CONCATENATE($G445,$A445),Times!$S:$S,0))=0,"",INDEX(Times!P:P,MATCH(CONCATENATE($G445,$A445),Times!$S:$S,0))),""))</f>
        <v/>
      </c>
      <c r="Q445" s="434" t="str">
        <f>IF(OR(ISBLANK($A445),ISBLANK($G445)),"",IFERROR(IF(INDEX(Times!Q:Q,MATCH(CONCATENATE($G445,$A445),Times!$S:$S,0))=0,"",INDEX(Times!Q:Q,MATCH(CONCATENATE($G445,$A445),Times!$S:$S,0))),""))</f>
        <v/>
      </c>
      <c r="R445" s="218" t="str">
        <f>IF(OR(ISBLANK($A445),ISBLANK($G445)),"",IFERROR(IF(INDEX(Times!R:R,MATCH(CONCATENATE($G445,$A445),Times!$S:$S,0))=0,"",INDEX(Times!R:R,MATCH(CONCATENATE($G445,$A445),Times!$S:$S,0))),""))</f>
        <v/>
      </c>
      <c r="S445" s="645"/>
      <c r="T445" s="645"/>
      <c r="U445" s="218"/>
      <c r="V445" s="329"/>
      <c r="W445" s="329"/>
      <c r="X445" s="329"/>
      <c r="Y445" s="329"/>
      <c r="Z445" s="329"/>
      <c r="AA445" s="329"/>
      <c r="AB445" s="329"/>
      <c r="AC445" s="7"/>
      <c r="AD445" s="7"/>
      <c r="AE445" s="7"/>
      <c r="AF445" s="7"/>
      <c r="AG445" s="7"/>
      <c r="AH445" s="7"/>
      <c r="AI445" s="7"/>
      <c r="AJ445" s="7"/>
      <c r="AK445" s="7"/>
    </row>
    <row r="446" spans="1:37" x14ac:dyDescent="0.5">
      <c r="A446" s="218"/>
      <c r="B446" s="634"/>
      <c r="C446" s="647" t="str" cm="1">
        <f t="array" ref="C446">IFERROR(IF(ISBLANK(A446),"",IF(AND(ISBLANK(B446),ISBLANK(E446),ISBLANK(F446)),"",IF(AND(ISBLANK(B446),ISBLANK(E446),NOT(ISBLANK(F446))),_xlfn._xlws.FILTER('Rot.Out'!L:L,'Rot.Out'!B:B=EnterData!F446),IF(AND(ISBLANK(B446),NOT(ISBLANK(E446))),_xlfn._xlws.FILTER(Int.Out!AA:AA,Int.Out!B:B=E446),_xlfn._xlws.FILTER(Make.Trt!D:D,Make.Trt!C:C=B446))))),"")</f>
        <v/>
      </c>
      <c r="D446" s="636"/>
      <c r="E446" s="636"/>
      <c r="F446" s="218"/>
      <c r="G446" s="218"/>
      <c r="H446" s="218"/>
      <c r="I446" s="619" t="s">
        <v>109</v>
      </c>
      <c r="J446" s="619" t="s">
        <v>109</v>
      </c>
      <c r="K446" s="652"/>
      <c r="L446" s="329"/>
      <c r="M446" s="7"/>
      <c r="N446" s="434" t="str">
        <f>IF(OR(ISBLANK($A446),ISBLANK($G446)),"",IFERROR(IF(INDEX(Times!N:N,MATCH(CONCATENATE($G446,$A446),Times!$S:$S,0))=0,"",INDEX(Times!N:N,MATCH(CONCATENATE($G446,$A446),Times!$S:$S,0))),""))</f>
        <v/>
      </c>
      <c r="O446" s="434" t="str">
        <f>IF(OR(ISBLANK($A446),ISBLANK($G446)),"",IFERROR(IF(INDEX(Times!O:O,MATCH(CONCATENATE($G446,$A446),Times!$S:$S,0))=0,"",INDEX(Times!O:O,MATCH(CONCATENATE($G446,$A446),Times!$S:$S,0))),""))</f>
        <v/>
      </c>
      <c r="P446" s="434" t="str">
        <f>IF(OR(ISBLANK($A446),ISBLANK($G446)),"",IFERROR(IF(INDEX(Times!P:P,MATCH(CONCATENATE($G446,$A446),Times!$S:$S,0))=0,"",INDEX(Times!P:P,MATCH(CONCATENATE($G446,$A446),Times!$S:$S,0))),""))</f>
        <v/>
      </c>
      <c r="Q446" s="434" t="str">
        <f>IF(OR(ISBLANK($A446),ISBLANK($G446)),"",IFERROR(IF(INDEX(Times!Q:Q,MATCH(CONCATENATE($G446,$A446),Times!$S:$S,0))=0,"",INDEX(Times!Q:Q,MATCH(CONCATENATE($G446,$A446),Times!$S:$S,0))),""))</f>
        <v/>
      </c>
      <c r="R446" s="218" t="str">
        <f>IF(OR(ISBLANK($A446),ISBLANK($G446)),"",IFERROR(IF(INDEX(Times!R:R,MATCH(CONCATENATE($G446,$A446),Times!$S:$S,0))=0,"",INDEX(Times!R:R,MATCH(CONCATENATE($G446,$A446),Times!$S:$S,0))),""))</f>
        <v/>
      </c>
      <c r="S446" s="645"/>
      <c r="T446" s="645"/>
      <c r="U446" s="218"/>
      <c r="V446" s="329"/>
      <c r="W446" s="329"/>
      <c r="X446" s="329"/>
      <c r="Y446" s="329"/>
      <c r="Z446" s="329"/>
      <c r="AA446" s="329"/>
      <c r="AB446" s="329"/>
      <c r="AC446" s="7"/>
      <c r="AD446" s="7"/>
      <c r="AE446" s="7"/>
      <c r="AF446" s="7"/>
      <c r="AG446" s="7"/>
      <c r="AH446" s="7"/>
      <c r="AI446" s="7"/>
      <c r="AJ446" s="7"/>
      <c r="AK446" s="7"/>
    </row>
    <row r="447" spans="1:37" x14ac:dyDescent="0.5">
      <c r="A447" s="218"/>
      <c r="B447" s="634"/>
      <c r="C447" s="647" t="str" cm="1">
        <f t="array" ref="C447">IFERROR(IF(ISBLANK(A447),"",IF(AND(ISBLANK(B447),ISBLANK(E447),ISBLANK(F447)),"",IF(AND(ISBLANK(B447),ISBLANK(E447),NOT(ISBLANK(F447))),_xlfn._xlws.FILTER('Rot.Out'!L:L,'Rot.Out'!B:B=EnterData!F447),IF(AND(ISBLANK(B447),NOT(ISBLANK(E447))),_xlfn._xlws.FILTER(Int.Out!AA:AA,Int.Out!B:B=E447),_xlfn._xlws.FILTER(Make.Trt!D:D,Make.Trt!C:C=B447))))),"")</f>
        <v/>
      </c>
      <c r="D447" s="636"/>
      <c r="E447" s="636"/>
      <c r="F447" s="218"/>
      <c r="G447" s="218"/>
      <c r="H447" s="218"/>
      <c r="I447" s="619" t="s">
        <v>109</v>
      </c>
      <c r="J447" s="619" t="s">
        <v>109</v>
      </c>
      <c r="K447" s="652"/>
      <c r="L447" s="329"/>
      <c r="M447" s="7"/>
      <c r="N447" s="434" t="str">
        <f>IF(OR(ISBLANK($A447),ISBLANK($G447)),"",IFERROR(IF(INDEX(Times!N:N,MATCH(CONCATENATE($G447,$A447),Times!$S:$S,0))=0,"",INDEX(Times!N:N,MATCH(CONCATENATE($G447,$A447),Times!$S:$S,0))),""))</f>
        <v/>
      </c>
      <c r="O447" s="434" t="str">
        <f>IF(OR(ISBLANK($A447),ISBLANK($G447)),"",IFERROR(IF(INDEX(Times!O:O,MATCH(CONCATENATE($G447,$A447),Times!$S:$S,0))=0,"",INDEX(Times!O:O,MATCH(CONCATENATE($G447,$A447),Times!$S:$S,0))),""))</f>
        <v/>
      </c>
      <c r="P447" s="434" t="str">
        <f>IF(OR(ISBLANK($A447),ISBLANK($G447)),"",IFERROR(IF(INDEX(Times!P:P,MATCH(CONCATENATE($G447,$A447),Times!$S:$S,0))=0,"",INDEX(Times!P:P,MATCH(CONCATENATE($G447,$A447),Times!$S:$S,0))),""))</f>
        <v/>
      </c>
      <c r="Q447" s="434" t="str">
        <f>IF(OR(ISBLANK($A447),ISBLANK($G447)),"",IFERROR(IF(INDEX(Times!Q:Q,MATCH(CONCATENATE($G447,$A447),Times!$S:$S,0))=0,"",INDEX(Times!Q:Q,MATCH(CONCATENATE($G447,$A447),Times!$S:$S,0))),""))</f>
        <v/>
      </c>
      <c r="R447" s="218" t="str">
        <f>IF(OR(ISBLANK($A447),ISBLANK($G447)),"",IFERROR(IF(INDEX(Times!R:R,MATCH(CONCATENATE($G447,$A447),Times!$S:$S,0))=0,"",INDEX(Times!R:R,MATCH(CONCATENATE($G447,$A447),Times!$S:$S,0))),""))</f>
        <v/>
      </c>
      <c r="S447" s="645"/>
      <c r="T447" s="645"/>
      <c r="U447" s="218"/>
      <c r="V447" s="329"/>
      <c r="W447" s="329"/>
      <c r="X447" s="329"/>
      <c r="Y447" s="329"/>
      <c r="Z447" s="329"/>
      <c r="AA447" s="329"/>
      <c r="AB447" s="329"/>
      <c r="AC447" s="7"/>
      <c r="AD447" s="7"/>
      <c r="AE447" s="7"/>
      <c r="AF447" s="7"/>
      <c r="AG447" s="7"/>
      <c r="AH447" s="7"/>
      <c r="AI447" s="7"/>
      <c r="AJ447" s="7"/>
      <c r="AK447" s="7"/>
    </row>
    <row r="448" spans="1:37" x14ac:dyDescent="0.5">
      <c r="A448" s="218"/>
      <c r="B448" s="634"/>
      <c r="C448" s="647" t="str" cm="1">
        <f t="array" ref="C448">IFERROR(IF(ISBLANK(A448),"",IF(AND(ISBLANK(B448),ISBLANK(E448),ISBLANK(F448)),"",IF(AND(ISBLANK(B448),ISBLANK(E448),NOT(ISBLANK(F448))),_xlfn._xlws.FILTER('Rot.Out'!L:L,'Rot.Out'!B:B=EnterData!F448),IF(AND(ISBLANK(B448),NOT(ISBLANK(E448))),_xlfn._xlws.FILTER(Int.Out!AA:AA,Int.Out!B:B=E448),_xlfn._xlws.FILTER(Make.Trt!D:D,Make.Trt!C:C=B448))))),"")</f>
        <v/>
      </c>
      <c r="D448" s="636"/>
      <c r="E448" s="636"/>
      <c r="F448" s="218"/>
      <c r="G448" s="218"/>
      <c r="H448" s="218"/>
      <c r="I448" s="619" t="s">
        <v>109</v>
      </c>
      <c r="J448" s="619" t="s">
        <v>109</v>
      </c>
      <c r="K448" s="652"/>
      <c r="L448" s="329"/>
      <c r="M448" s="7"/>
      <c r="N448" s="434" t="str">
        <f>IF(OR(ISBLANK($A448),ISBLANK($G448)),"",IFERROR(IF(INDEX(Times!N:N,MATCH(CONCATENATE($G448,$A448),Times!$S:$S,0))=0,"",INDEX(Times!N:N,MATCH(CONCATENATE($G448,$A448),Times!$S:$S,0))),""))</f>
        <v/>
      </c>
      <c r="O448" s="434" t="str">
        <f>IF(OR(ISBLANK($A448),ISBLANK($G448)),"",IFERROR(IF(INDEX(Times!O:O,MATCH(CONCATENATE($G448,$A448),Times!$S:$S,0))=0,"",INDEX(Times!O:O,MATCH(CONCATENATE($G448,$A448),Times!$S:$S,0))),""))</f>
        <v/>
      </c>
      <c r="P448" s="434" t="str">
        <f>IF(OR(ISBLANK($A448),ISBLANK($G448)),"",IFERROR(IF(INDEX(Times!P:P,MATCH(CONCATENATE($G448,$A448),Times!$S:$S,0))=0,"",INDEX(Times!P:P,MATCH(CONCATENATE($G448,$A448),Times!$S:$S,0))),""))</f>
        <v/>
      </c>
      <c r="Q448" s="434" t="str">
        <f>IF(OR(ISBLANK($A448),ISBLANK($G448)),"",IFERROR(IF(INDEX(Times!Q:Q,MATCH(CONCATENATE($G448,$A448),Times!$S:$S,0))=0,"",INDEX(Times!Q:Q,MATCH(CONCATENATE($G448,$A448),Times!$S:$S,0))),""))</f>
        <v/>
      </c>
      <c r="R448" s="218" t="str">
        <f>IF(OR(ISBLANK($A448),ISBLANK($G448)),"",IFERROR(IF(INDEX(Times!R:R,MATCH(CONCATENATE($G448,$A448),Times!$S:$S,0))=0,"",INDEX(Times!R:R,MATCH(CONCATENATE($G448,$A448),Times!$S:$S,0))),""))</f>
        <v/>
      </c>
      <c r="S448" s="645"/>
      <c r="T448" s="645"/>
      <c r="U448" s="218"/>
      <c r="V448" s="329"/>
      <c r="W448" s="329"/>
      <c r="X448" s="329"/>
      <c r="Y448" s="329"/>
      <c r="Z448" s="329"/>
      <c r="AA448" s="329"/>
      <c r="AB448" s="329"/>
      <c r="AC448" s="7"/>
      <c r="AD448" s="7"/>
      <c r="AE448" s="7"/>
      <c r="AF448" s="7"/>
      <c r="AG448" s="7"/>
      <c r="AH448" s="7"/>
      <c r="AI448" s="7"/>
      <c r="AJ448" s="7"/>
      <c r="AK448" s="7"/>
    </row>
    <row r="449" spans="1:37" x14ac:dyDescent="0.5">
      <c r="A449" s="218"/>
      <c r="B449" s="634"/>
      <c r="C449" s="647" t="str" cm="1">
        <f t="array" ref="C449">IFERROR(IF(ISBLANK(A449),"",IF(AND(ISBLANK(B449),ISBLANK(E449),ISBLANK(F449)),"",IF(AND(ISBLANK(B449),ISBLANK(E449),NOT(ISBLANK(F449))),_xlfn._xlws.FILTER('Rot.Out'!L:L,'Rot.Out'!B:B=EnterData!F449),IF(AND(ISBLANK(B449),NOT(ISBLANK(E449))),_xlfn._xlws.FILTER(Int.Out!AA:AA,Int.Out!B:B=E449),_xlfn._xlws.FILTER(Make.Trt!D:D,Make.Trt!C:C=B449))))),"")</f>
        <v/>
      </c>
      <c r="D449" s="636"/>
      <c r="E449" s="636"/>
      <c r="F449" s="218"/>
      <c r="G449" s="218"/>
      <c r="H449" s="218"/>
      <c r="I449" s="619" t="s">
        <v>109</v>
      </c>
      <c r="J449" s="619" t="s">
        <v>109</v>
      </c>
      <c r="K449" s="652"/>
      <c r="L449" s="329"/>
      <c r="M449" s="7"/>
      <c r="N449" s="434" t="str">
        <f>IF(OR(ISBLANK($A449),ISBLANK($G449)),"",IFERROR(IF(INDEX(Times!N:N,MATCH(CONCATENATE($G449,$A449),Times!$S:$S,0))=0,"",INDEX(Times!N:N,MATCH(CONCATENATE($G449,$A449),Times!$S:$S,0))),""))</f>
        <v/>
      </c>
      <c r="O449" s="434" t="str">
        <f>IF(OR(ISBLANK($A449),ISBLANK($G449)),"",IFERROR(IF(INDEX(Times!O:O,MATCH(CONCATENATE($G449,$A449),Times!$S:$S,0))=0,"",INDEX(Times!O:O,MATCH(CONCATENATE($G449,$A449),Times!$S:$S,0))),""))</f>
        <v/>
      </c>
      <c r="P449" s="434" t="str">
        <f>IF(OR(ISBLANK($A449),ISBLANK($G449)),"",IFERROR(IF(INDEX(Times!P:P,MATCH(CONCATENATE($G449,$A449),Times!$S:$S,0))=0,"",INDEX(Times!P:P,MATCH(CONCATENATE($G449,$A449),Times!$S:$S,0))),""))</f>
        <v/>
      </c>
      <c r="Q449" s="434" t="str">
        <f>IF(OR(ISBLANK($A449),ISBLANK($G449)),"",IFERROR(IF(INDEX(Times!Q:Q,MATCH(CONCATENATE($G449,$A449),Times!$S:$S,0))=0,"",INDEX(Times!Q:Q,MATCH(CONCATENATE($G449,$A449),Times!$S:$S,0))),""))</f>
        <v/>
      </c>
      <c r="R449" s="218" t="str">
        <f>IF(OR(ISBLANK($A449),ISBLANK($G449)),"",IFERROR(IF(INDEX(Times!R:R,MATCH(CONCATENATE($G449,$A449),Times!$S:$S,0))=0,"",INDEX(Times!R:R,MATCH(CONCATENATE($G449,$A449),Times!$S:$S,0))),""))</f>
        <v/>
      </c>
      <c r="S449" s="645"/>
      <c r="T449" s="645"/>
      <c r="U449" s="218"/>
      <c r="V449" s="329"/>
      <c r="W449" s="329"/>
      <c r="X449" s="329"/>
      <c r="Y449" s="329"/>
      <c r="Z449" s="329"/>
      <c r="AA449" s="329"/>
      <c r="AB449" s="329"/>
      <c r="AC449" s="7"/>
      <c r="AD449" s="7"/>
      <c r="AE449" s="7"/>
      <c r="AF449" s="7"/>
      <c r="AG449" s="7"/>
      <c r="AH449" s="7"/>
      <c r="AI449" s="7"/>
      <c r="AJ449" s="7"/>
      <c r="AK449" s="7"/>
    </row>
    <row r="450" spans="1:37" x14ac:dyDescent="0.5">
      <c r="A450" s="218"/>
      <c r="B450" s="634"/>
      <c r="C450" s="647" t="str" cm="1">
        <f t="array" ref="C450">IFERROR(IF(ISBLANK(A450),"",IF(AND(ISBLANK(B450),ISBLANK(E450),ISBLANK(F450)),"",IF(AND(ISBLANK(B450),ISBLANK(E450),NOT(ISBLANK(F450))),_xlfn._xlws.FILTER('Rot.Out'!L:L,'Rot.Out'!B:B=EnterData!F450),IF(AND(ISBLANK(B450),NOT(ISBLANK(E450))),_xlfn._xlws.FILTER(Int.Out!AA:AA,Int.Out!B:B=E450),_xlfn._xlws.FILTER(Make.Trt!D:D,Make.Trt!C:C=B450))))),"")</f>
        <v/>
      </c>
      <c r="D450" s="636"/>
      <c r="E450" s="636"/>
      <c r="F450" s="218"/>
      <c r="G450" s="218"/>
      <c r="H450" s="218"/>
      <c r="I450" s="619" t="s">
        <v>109</v>
      </c>
      <c r="J450" s="619" t="s">
        <v>109</v>
      </c>
      <c r="K450" s="652"/>
      <c r="L450" s="329"/>
      <c r="M450" s="7"/>
      <c r="N450" s="434" t="str">
        <f>IF(OR(ISBLANK($A450),ISBLANK($G450)),"",IFERROR(IF(INDEX(Times!N:N,MATCH(CONCATENATE($G450,$A450),Times!$S:$S,0))=0,"",INDEX(Times!N:N,MATCH(CONCATENATE($G450,$A450),Times!$S:$S,0))),""))</f>
        <v/>
      </c>
      <c r="O450" s="434" t="str">
        <f>IF(OR(ISBLANK($A450),ISBLANK($G450)),"",IFERROR(IF(INDEX(Times!O:O,MATCH(CONCATENATE($G450,$A450),Times!$S:$S,0))=0,"",INDEX(Times!O:O,MATCH(CONCATENATE($G450,$A450),Times!$S:$S,0))),""))</f>
        <v/>
      </c>
      <c r="P450" s="434" t="str">
        <f>IF(OR(ISBLANK($A450),ISBLANK($G450)),"",IFERROR(IF(INDEX(Times!P:P,MATCH(CONCATENATE($G450,$A450),Times!$S:$S,0))=0,"",INDEX(Times!P:P,MATCH(CONCATENATE($G450,$A450),Times!$S:$S,0))),""))</f>
        <v/>
      </c>
      <c r="Q450" s="434" t="str">
        <f>IF(OR(ISBLANK($A450),ISBLANK($G450)),"",IFERROR(IF(INDEX(Times!Q:Q,MATCH(CONCATENATE($G450,$A450),Times!$S:$S,0))=0,"",INDEX(Times!Q:Q,MATCH(CONCATENATE($G450,$A450),Times!$S:$S,0))),""))</f>
        <v/>
      </c>
      <c r="R450" s="218" t="str">
        <f>IF(OR(ISBLANK($A450),ISBLANK($G450)),"",IFERROR(IF(INDEX(Times!R:R,MATCH(CONCATENATE($G450,$A450),Times!$S:$S,0))=0,"",INDEX(Times!R:R,MATCH(CONCATENATE($G450,$A450),Times!$S:$S,0))),""))</f>
        <v/>
      </c>
      <c r="S450" s="645"/>
      <c r="T450" s="645"/>
      <c r="U450" s="218"/>
      <c r="V450" s="329"/>
      <c r="W450" s="329"/>
      <c r="X450" s="329"/>
      <c r="Y450" s="329"/>
      <c r="Z450" s="329"/>
      <c r="AA450" s="329"/>
      <c r="AB450" s="329"/>
      <c r="AC450" s="7"/>
      <c r="AD450" s="7"/>
      <c r="AE450" s="7"/>
      <c r="AF450" s="7"/>
      <c r="AG450" s="7"/>
      <c r="AH450" s="7"/>
      <c r="AI450" s="7"/>
      <c r="AJ450" s="7"/>
      <c r="AK450" s="7"/>
    </row>
    <row r="451" spans="1:37" x14ac:dyDescent="0.5">
      <c r="A451" s="218"/>
      <c r="B451" s="634"/>
      <c r="C451" s="647" t="str" cm="1">
        <f t="array" ref="C451">IFERROR(IF(ISBLANK(A451),"",IF(AND(ISBLANK(B451),ISBLANK(E451),ISBLANK(F451)),"",IF(AND(ISBLANK(B451),ISBLANK(E451),NOT(ISBLANK(F451))),_xlfn._xlws.FILTER('Rot.Out'!L:L,'Rot.Out'!B:B=EnterData!F451),IF(AND(ISBLANK(B451),NOT(ISBLANK(E451))),_xlfn._xlws.FILTER(Int.Out!AA:AA,Int.Out!B:B=E451),_xlfn._xlws.FILTER(Make.Trt!D:D,Make.Trt!C:C=B451))))),"")</f>
        <v/>
      </c>
      <c r="D451" s="636"/>
      <c r="E451" s="636"/>
      <c r="F451" s="218"/>
      <c r="G451" s="218"/>
      <c r="H451" s="218"/>
      <c r="I451" s="619" t="s">
        <v>109</v>
      </c>
      <c r="J451" s="619" t="s">
        <v>109</v>
      </c>
      <c r="K451" s="652"/>
      <c r="L451" s="329"/>
      <c r="M451" s="7"/>
      <c r="N451" s="434" t="str">
        <f>IF(OR(ISBLANK($A451),ISBLANK($G451)),"",IFERROR(IF(INDEX(Times!N:N,MATCH(CONCATENATE($G451,$A451),Times!$S:$S,0))=0,"",INDEX(Times!N:N,MATCH(CONCATENATE($G451,$A451),Times!$S:$S,0))),""))</f>
        <v/>
      </c>
      <c r="O451" s="434" t="str">
        <f>IF(OR(ISBLANK($A451),ISBLANK($G451)),"",IFERROR(IF(INDEX(Times!O:O,MATCH(CONCATENATE($G451,$A451),Times!$S:$S,0))=0,"",INDEX(Times!O:O,MATCH(CONCATENATE($G451,$A451),Times!$S:$S,0))),""))</f>
        <v/>
      </c>
      <c r="P451" s="434" t="str">
        <f>IF(OR(ISBLANK($A451),ISBLANK($G451)),"",IFERROR(IF(INDEX(Times!P:P,MATCH(CONCATENATE($G451,$A451),Times!$S:$S,0))=0,"",INDEX(Times!P:P,MATCH(CONCATENATE($G451,$A451),Times!$S:$S,0))),""))</f>
        <v/>
      </c>
      <c r="Q451" s="434" t="str">
        <f>IF(OR(ISBLANK($A451),ISBLANK($G451)),"",IFERROR(IF(INDEX(Times!Q:Q,MATCH(CONCATENATE($G451,$A451),Times!$S:$S,0))=0,"",INDEX(Times!Q:Q,MATCH(CONCATENATE($G451,$A451),Times!$S:$S,0))),""))</f>
        <v/>
      </c>
      <c r="R451" s="218" t="str">
        <f>IF(OR(ISBLANK($A451),ISBLANK($G451)),"",IFERROR(IF(INDEX(Times!R:R,MATCH(CONCATENATE($G451,$A451),Times!$S:$S,0))=0,"",INDEX(Times!R:R,MATCH(CONCATENATE($G451,$A451),Times!$S:$S,0))),""))</f>
        <v/>
      </c>
      <c r="S451" s="645"/>
      <c r="T451" s="645"/>
      <c r="U451" s="218"/>
      <c r="V451" s="329"/>
      <c r="W451" s="329"/>
      <c r="X451" s="329"/>
      <c r="Y451" s="329"/>
      <c r="Z451" s="329"/>
      <c r="AA451" s="329"/>
      <c r="AB451" s="329"/>
      <c r="AC451" s="7"/>
      <c r="AD451" s="7"/>
      <c r="AE451" s="7"/>
      <c r="AF451" s="7"/>
      <c r="AG451" s="7"/>
      <c r="AH451" s="7"/>
      <c r="AI451" s="7"/>
      <c r="AJ451" s="7"/>
      <c r="AK451" s="7"/>
    </row>
    <row r="452" spans="1:37" x14ac:dyDescent="0.5">
      <c r="A452" s="218"/>
      <c r="B452" s="634"/>
      <c r="C452" s="647" t="str" cm="1">
        <f t="array" ref="C452">IFERROR(IF(ISBLANK(A452),"",IF(AND(ISBLANK(B452),ISBLANK(E452),ISBLANK(F452)),"",IF(AND(ISBLANK(B452),ISBLANK(E452),NOT(ISBLANK(F452))),_xlfn._xlws.FILTER('Rot.Out'!L:L,'Rot.Out'!B:B=EnterData!F452),IF(AND(ISBLANK(B452),NOT(ISBLANK(E452))),_xlfn._xlws.FILTER(Int.Out!AA:AA,Int.Out!B:B=E452),_xlfn._xlws.FILTER(Make.Trt!D:D,Make.Trt!C:C=B452))))),"")</f>
        <v/>
      </c>
      <c r="D452" s="636"/>
      <c r="E452" s="636"/>
      <c r="F452" s="218"/>
      <c r="G452" s="218"/>
      <c r="H452" s="218"/>
      <c r="I452" s="619" t="s">
        <v>109</v>
      </c>
      <c r="J452" s="619" t="s">
        <v>109</v>
      </c>
      <c r="K452" s="652"/>
      <c r="L452" s="329"/>
      <c r="M452" s="7"/>
      <c r="N452" s="434" t="str">
        <f>IF(OR(ISBLANK($A452),ISBLANK($G452)),"",IFERROR(IF(INDEX(Times!N:N,MATCH(CONCATENATE($G452,$A452),Times!$S:$S,0))=0,"",INDEX(Times!N:N,MATCH(CONCATENATE($G452,$A452),Times!$S:$S,0))),""))</f>
        <v/>
      </c>
      <c r="O452" s="434" t="str">
        <f>IF(OR(ISBLANK($A452),ISBLANK($G452)),"",IFERROR(IF(INDEX(Times!O:O,MATCH(CONCATENATE($G452,$A452),Times!$S:$S,0))=0,"",INDEX(Times!O:O,MATCH(CONCATENATE($G452,$A452),Times!$S:$S,0))),""))</f>
        <v/>
      </c>
      <c r="P452" s="434" t="str">
        <f>IF(OR(ISBLANK($A452),ISBLANK($G452)),"",IFERROR(IF(INDEX(Times!P:P,MATCH(CONCATENATE($G452,$A452),Times!$S:$S,0))=0,"",INDEX(Times!P:P,MATCH(CONCATENATE($G452,$A452),Times!$S:$S,0))),""))</f>
        <v/>
      </c>
      <c r="Q452" s="434" t="str">
        <f>IF(OR(ISBLANK($A452),ISBLANK($G452)),"",IFERROR(IF(INDEX(Times!Q:Q,MATCH(CONCATENATE($G452,$A452),Times!$S:$S,0))=0,"",INDEX(Times!Q:Q,MATCH(CONCATENATE($G452,$A452),Times!$S:$S,0))),""))</f>
        <v/>
      </c>
      <c r="R452" s="218" t="str">
        <f>IF(OR(ISBLANK($A452),ISBLANK($G452)),"",IFERROR(IF(INDEX(Times!R:R,MATCH(CONCATENATE($G452,$A452),Times!$S:$S,0))=0,"",INDEX(Times!R:R,MATCH(CONCATENATE($G452,$A452),Times!$S:$S,0))),""))</f>
        <v/>
      </c>
      <c r="S452" s="645"/>
      <c r="T452" s="645"/>
      <c r="U452" s="218"/>
      <c r="V452" s="329"/>
      <c r="W452" s="329"/>
      <c r="X452" s="329"/>
      <c r="Y452" s="329"/>
      <c r="Z452" s="329"/>
      <c r="AA452" s="329"/>
      <c r="AB452" s="329"/>
      <c r="AC452" s="7"/>
      <c r="AD452" s="7"/>
      <c r="AE452" s="7"/>
      <c r="AF452" s="7"/>
      <c r="AG452" s="7"/>
      <c r="AH452" s="7"/>
      <c r="AI452" s="7"/>
      <c r="AJ452" s="7"/>
      <c r="AK452" s="7"/>
    </row>
    <row r="453" spans="1:37" x14ac:dyDescent="0.5">
      <c r="A453" s="218"/>
      <c r="B453" s="634"/>
      <c r="C453" s="647" t="str" cm="1">
        <f t="array" ref="C453">IFERROR(IF(ISBLANK(A453),"",IF(AND(ISBLANK(B453),ISBLANK(E453),ISBLANK(F453)),"",IF(AND(ISBLANK(B453),ISBLANK(E453),NOT(ISBLANK(F453))),_xlfn._xlws.FILTER('Rot.Out'!L:L,'Rot.Out'!B:B=EnterData!F453),IF(AND(ISBLANK(B453),NOT(ISBLANK(E453))),_xlfn._xlws.FILTER(Int.Out!AA:AA,Int.Out!B:B=E453),_xlfn._xlws.FILTER(Make.Trt!D:D,Make.Trt!C:C=B453))))),"")</f>
        <v/>
      </c>
      <c r="D453" s="636"/>
      <c r="E453" s="636"/>
      <c r="F453" s="218"/>
      <c r="G453" s="218"/>
      <c r="H453" s="218"/>
      <c r="I453" s="619" t="s">
        <v>109</v>
      </c>
      <c r="J453" s="619" t="s">
        <v>109</v>
      </c>
      <c r="K453" s="652"/>
      <c r="L453" s="329"/>
      <c r="M453" s="7"/>
      <c r="N453" s="434" t="str">
        <f>IF(OR(ISBLANK($A453),ISBLANK($G453)),"",IFERROR(IF(INDEX(Times!N:N,MATCH(CONCATENATE($G453,$A453),Times!$S:$S,0))=0,"",INDEX(Times!N:N,MATCH(CONCATENATE($G453,$A453),Times!$S:$S,0))),""))</f>
        <v/>
      </c>
      <c r="O453" s="434" t="str">
        <f>IF(OR(ISBLANK($A453),ISBLANK($G453)),"",IFERROR(IF(INDEX(Times!O:O,MATCH(CONCATENATE($G453,$A453),Times!$S:$S,0))=0,"",INDEX(Times!O:O,MATCH(CONCATENATE($G453,$A453),Times!$S:$S,0))),""))</f>
        <v/>
      </c>
      <c r="P453" s="434" t="str">
        <f>IF(OR(ISBLANK($A453),ISBLANK($G453)),"",IFERROR(IF(INDEX(Times!P:P,MATCH(CONCATENATE($G453,$A453),Times!$S:$S,0))=0,"",INDEX(Times!P:P,MATCH(CONCATENATE($G453,$A453),Times!$S:$S,0))),""))</f>
        <v/>
      </c>
      <c r="Q453" s="434" t="str">
        <f>IF(OR(ISBLANK($A453),ISBLANK($G453)),"",IFERROR(IF(INDEX(Times!Q:Q,MATCH(CONCATENATE($G453,$A453),Times!$S:$S,0))=0,"",INDEX(Times!Q:Q,MATCH(CONCATENATE($G453,$A453),Times!$S:$S,0))),""))</f>
        <v/>
      </c>
      <c r="R453" s="218" t="str">
        <f>IF(OR(ISBLANK($A453),ISBLANK($G453)),"",IFERROR(IF(INDEX(Times!R:R,MATCH(CONCATENATE($G453,$A453),Times!$S:$S,0))=0,"",INDEX(Times!R:R,MATCH(CONCATENATE($G453,$A453),Times!$S:$S,0))),""))</f>
        <v/>
      </c>
      <c r="S453" s="645"/>
      <c r="T453" s="645"/>
      <c r="U453" s="218"/>
      <c r="V453" s="329"/>
      <c r="W453" s="329"/>
      <c r="X453" s="329"/>
      <c r="Y453" s="329"/>
      <c r="Z453" s="329"/>
      <c r="AA453" s="329"/>
      <c r="AB453" s="329"/>
      <c r="AC453" s="7"/>
      <c r="AD453" s="7"/>
      <c r="AE453" s="7"/>
      <c r="AF453" s="7"/>
      <c r="AG453" s="7"/>
      <c r="AH453" s="7"/>
      <c r="AI453" s="7"/>
      <c r="AJ453" s="7"/>
      <c r="AK453" s="7"/>
    </row>
    <row r="454" spans="1:37" x14ac:dyDescent="0.5">
      <c r="A454" s="218"/>
      <c r="B454" s="634"/>
      <c r="C454" s="647" t="str" cm="1">
        <f t="array" ref="C454">IFERROR(IF(ISBLANK(A454),"",IF(AND(ISBLANK(B454),ISBLANK(E454),ISBLANK(F454)),"",IF(AND(ISBLANK(B454),ISBLANK(E454),NOT(ISBLANK(F454))),_xlfn._xlws.FILTER('Rot.Out'!L:L,'Rot.Out'!B:B=EnterData!F454),IF(AND(ISBLANK(B454),NOT(ISBLANK(E454))),_xlfn._xlws.FILTER(Int.Out!AA:AA,Int.Out!B:B=E454),_xlfn._xlws.FILTER(Make.Trt!D:D,Make.Trt!C:C=B454))))),"")</f>
        <v/>
      </c>
      <c r="D454" s="636"/>
      <c r="E454" s="636"/>
      <c r="F454" s="218"/>
      <c r="G454" s="218"/>
      <c r="H454" s="218"/>
      <c r="I454" s="619" t="s">
        <v>109</v>
      </c>
      <c r="J454" s="619" t="s">
        <v>109</v>
      </c>
      <c r="K454" s="652"/>
      <c r="L454" s="329"/>
      <c r="M454" s="7"/>
      <c r="N454" s="434" t="str">
        <f>IF(OR(ISBLANK($A454),ISBLANK($G454)),"",IFERROR(IF(INDEX(Times!N:N,MATCH(CONCATENATE($G454,$A454),Times!$S:$S,0))=0,"",INDEX(Times!N:N,MATCH(CONCATENATE($G454,$A454),Times!$S:$S,0))),""))</f>
        <v/>
      </c>
      <c r="O454" s="434" t="str">
        <f>IF(OR(ISBLANK($A454),ISBLANK($G454)),"",IFERROR(IF(INDEX(Times!O:O,MATCH(CONCATENATE($G454,$A454),Times!$S:$S,0))=0,"",INDEX(Times!O:O,MATCH(CONCATENATE($G454,$A454),Times!$S:$S,0))),""))</f>
        <v/>
      </c>
      <c r="P454" s="434" t="str">
        <f>IF(OR(ISBLANK($A454),ISBLANK($G454)),"",IFERROR(IF(INDEX(Times!P:P,MATCH(CONCATENATE($G454,$A454),Times!$S:$S,0))=0,"",INDEX(Times!P:P,MATCH(CONCATENATE($G454,$A454),Times!$S:$S,0))),""))</f>
        <v/>
      </c>
      <c r="Q454" s="434" t="str">
        <f>IF(OR(ISBLANK($A454),ISBLANK($G454)),"",IFERROR(IF(INDEX(Times!Q:Q,MATCH(CONCATENATE($G454,$A454),Times!$S:$S,0))=0,"",INDEX(Times!Q:Q,MATCH(CONCATENATE($G454,$A454),Times!$S:$S,0))),""))</f>
        <v/>
      </c>
      <c r="R454" s="218" t="str">
        <f>IF(OR(ISBLANK($A454),ISBLANK($G454)),"",IFERROR(IF(INDEX(Times!R:R,MATCH(CONCATENATE($G454,$A454),Times!$S:$S,0))=0,"",INDEX(Times!R:R,MATCH(CONCATENATE($G454,$A454),Times!$S:$S,0))),""))</f>
        <v/>
      </c>
      <c r="S454" s="645"/>
      <c r="T454" s="645"/>
      <c r="U454" s="218"/>
      <c r="V454" s="329"/>
      <c r="W454" s="329"/>
      <c r="X454" s="329"/>
      <c r="Y454" s="329"/>
      <c r="Z454" s="329"/>
      <c r="AA454" s="329"/>
      <c r="AB454" s="329"/>
      <c r="AC454" s="7"/>
      <c r="AD454" s="7"/>
      <c r="AE454" s="7"/>
      <c r="AF454" s="7"/>
      <c r="AG454" s="7"/>
      <c r="AH454" s="7"/>
      <c r="AI454" s="7"/>
      <c r="AJ454" s="7"/>
      <c r="AK454" s="7"/>
    </row>
    <row r="455" spans="1:37" x14ac:dyDescent="0.5">
      <c r="A455" s="218"/>
      <c r="B455" s="634"/>
      <c r="C455" s="647" t="str" cm="1">
        <f t="array" ref="C455">IFERROR(IF(ISBLANK(A455),"",IF(AND(ISBLANK(B455),ISBLANK(E455),ISBLANK(F455)),"",IF(AND(ISBLANK(B455),ISBLANK(E455),NOT(ISBLANK(F455))),_xlfn._xlws.FILTER('Rot.Out'!L:L,'Rot.Out'!B:B=EnterData!F455),IF(AND(ISBLANK(B455),NOT(ISBLANK(E455))),_xlfn._xlws.FILTER(Int.Out!AA:AA,Int.Out!B:B=E455),_xlfn._xlws.FILTER(Make.Trt!D:D,Make.Trt!C:C=B455))))),"")</f>
        <v/>
      </c>
      <c r="D455" s="636"/>
      <c r="E455" s="636"/>
      <c r="F455" s="218"/>
      <c r="G455" s="218"/>
      <c r="H455" s="218"/>
      <c r="I455" s="619" t="s">
        <v>109</v>
      </c>
      <c r="J455" s="619" t="s">
        <v>109</v>
      </c>
      <c r="K455" s="652"/>
      <c r="L455" s="329"/>
      <c r="M455" s="7"/>
      <c r="N455" s="434" t="str">
        <f>IF(OR(ISBLANK($A455),ISBLANK($G455)),"",IFERROR(IF(INDEX(Times!N:N,MATCH(CONCATENATE($G455,$A455),Times!$S:$S,0))=0,"",INDEX(Times!N:N,MATCH(CONCATENATE($G455,$A455),Times!$S:$S,0))),""))</f>
        <v/>
      </c>
      <c r="O455" s="434" t="str">
        <f>IF(OR(ISBLANK($A455),ISBLANK($G455)),"",IFERROR(IF(INDEX(Times!O:O,MATCH(CONCATENATE($G455,$A455),Times!$S:$S,0))=0,"",INDEX(Times!O:O,MATCH(CONCATENATE($G455,$A455),Times!$S:$S,0))),""))</f>
        <v/>
      </c>
      <c r="P455" s="434" t="str">
        <f>IF(OR(ISBLANK($A455),ISBLANK($G455)),"",IFERROR(IF(INDEX(Times!P:P,MATCH(CONCATENATE($G455,$A455),Times!$S:$S,0))=0,"",INDEX(Times!P:P,MATCH(CONCATENATE($G455,$A455),Times!$S:$S,0))),""))</f>
        <v/>
      </c>
      <c r="Q455" s="434" t="str">
        <f>IF(OR(ISBLANK($A455),ISBLANK($G455)),"",IFERROR(IF(INDEX(Times!Q:Q,MATCH(CONCATENATE($G455,$A455),Times!$S:$S,0))=0,"",INDEX(Times!Q:Q,MATCH(CONCATENATE($G455,$A455),Times!$S:$S,0))),""))</f>
        <v/>
      </c>
      <c r="R455" s="218" t="str">
        <f>IF(OR(ISBLANK($A455),ISBLANK($G455)),"",IFERROR(IF(INDEX(Times!R:R,MATCH(CONCATENATE($G455,$A455),Times!$S:$S,0))=0,"",INDEX(Times!R:R,MATCH(CONCATENATE($G455,$A455),Times!$S:$S,0))),""))</f>
        <v/>
      </c>
      <c r="S455" s="645"/>
      <c r="T455" s="645"/>
      <c r="U455" s="218"/>
      <c r="V455" s="329"/>
      <c r="W455" s="329"/>
      <c r="X455" s="329"/>
      <c r="Y455" s="329"/>
      <c r="Z455" s="329"/>
      <c r="AA455" s="329"/>
      <c r="AB455" s="329"/>
      <c r="AC455" s="7"/>
      <c r="AD455" s="7"/>
      <c r="AE455" s="7"/>
      <c r="AF455" s="7"/>
      <c r="AG455" s="7"/>
      <c r="AH455" s="7"/>
      <c r="AI455" s="7"/>
      <c r="AJ455" s="7"/>
      <c r="AK455" s="7"/>
    </row>
    <row r="456" spans="1:37" x14ac:dyDescent="0.5">
      <c r="A456" s="218"/>
      <c r="B456" s="634"/>
      <c r="C456" s="647" t="str" cm="1">
        <f t="array" ref="C456">IFERROR(IF(ISBLANK(A456),"",IF(AND(ISBLANK(B456),ISBLANK(E456),ISBLANK(F456)),"",IF(AND(ISBLANK(B456),ISBLANK(E456),NOT(ISBLANK(F456))),_xlfn._xlws.FILTER('Rot.Out'!L:L,'Rot.Out'!B:B=EnterData!F456),IF(AND(ISBLANK(B456),NOT(ISBLANK(E456))),_xlfn._xlws.FILTER(Int.Out!AA:AA,Int.Out!B:B=E456),_xlfn._xlws.FILTER(Make.Trt!D:D,Make.Trt!C:C=B456))))),"")</f>
        <v/>
      </c>
      <c r="D456" s="636"/>
      <c r="E456" s="636"/>
      <c r="F456" s="218"/>
      <c r="G456" s="218"/>
      <c r="H456" s="218"/>
      <c r="I456" s="619" t="s">
        <v>109</v>
      </c>
      <c r="J456" s="619" t="s">
        <v>109</v>
      </c>
      <c r="K456" s="652"/>
      <c r="L456" s="329"/>
      <c r="M456" s="7"/>
      <c r="N456" s="434" t="str">
        <f>IF(OR(ISBLANK($A456),ISBLANK($G456)),"",IFERROR(IF(INDEX(Times!N:N,MATCH(CONCATENATE($G456,$A456),Times!$S:$S,0))=0,"",INDEX(Times!N:N,MATCH(CONCATENATE($G456,$A456),Times!$S:$S,0))),""))</f>
        <v/>
      </c>
      <c r="O456" s="434" t="str">
        <f>IF(OR(ISBLANK($A456),ISBLANK($G456)),"",IFERROR(IF(INDEX(Times!O:O,MATCH(CONCATENATE($G456,$A456),Times!$S:$S,0))=0,"",INDEX(Times!O:O,MATCH(CONCATENATE($G456,$A456),Times!$S:$S,0))),""))</f>
        <v/>
      </c>
      <c r="P456" s="434" t="str">
        <f>IF(OR(ISBLANK($A456),ISBLANK($G456)),"",IFERROR(IF(INDEX(Times!P:P,MATCH(CONCATENATE($G456,$A456),Times!$S:$S,0))=0,"",INDEX(Times!P:P,MATCH(CONCATENATE($G456,$A456),Times!$S:$S,0))),""))</f>
        <v/>
      </c>
      <c r="Q456" s="434" t="str">
        <f>IF(OR(ISBLANK($A456),ISBLANK($G456)),"",IFERROR(IF(INDEX(Times!Q:Q,MATCH(CONCATENATE($G456,$A456),Times!$S:$S,0))=0,"",INDEX(Times!Q:Q,MATCH(CONCATENATE($G456,$A456),Times!$S:$S,0))),""))</f>
        <v/>
      </c>
      <c r="R456" s="218" t="str">
        <f>IF(OR(ISBLANK($A456),ISBLANK($G456)),"",IFERROR(IF(INDEX(Times!R:R,MATCH(CONCATENATE($G456,$A456),Times!$S:$S,0))=0,"",INDEX(Times!R:R,MATCH(CONCATENATE($G456,$A456),Times!$S:$S,0))),""))</f>
        <v/>
      </c>
      <c r="S456" s="645"/>
      <c r="T456" s="645"/>
      <c r="U456" s="218"/>
      <c r="V456" s="329"/>
      <c r="W456" s="329"/>
      <c r="X456" s="329"/>
      <c r="Y456" s="329"/>
      <c r="Z456" s="329"/>
      <c r="AA456" s="329"/>
      <c r="AB456" s="329"/>
      <c r="AC456" s="7"/>
      <c r="AD456" s="7"/>
      <c r="AE456" s="7"/>
      <c r="AF456" s="7"/>
      <c r="AG456" s="7"/>
      <c r="AH456" s="7"/>
      <c r="AI456" s="7"/>
      <c r="AJ456" s="7"/>
      <c r="AK456" s="7"/>
    </row>
    <row r="457" spans="1:37" x14ac:dyDescent="0.5">
      <c r="A457" s="218"/>
      <c r="B457" s="634"/>
      <c r="C457" s="647" t="str" cm="1">
        <f t="array" ref="C457">IFERROR(IF(ISBLANK(A457),"",IF(AND(ISBLANK(B457),ISBLANK(E457),ISBLANK(F457)),"",IF(AND(ISBLANK(B457),ISBLANK(E457),NOT(ISBLANK(F457))),_xlfn._xlws.FILTER('Rot.Out'!L:L,'Rot.Out'!B:B=EnterData!F457),IF(AND(ISBLANK(B457),NOT(ISBLANK(E457))),_xlfn._xlws.FILTER(Int.Out!AA:AA,Int.Out!B:B=E457),_xlfn._xlws.FILTER(Make.Trt!D:D,Make.Trt!C:C=B457))))),"")</f>
        <v/>
      </c>
      <c r="D457" s="636"/>
      <c r="E457" s="636"/>
      <c r="F457" s="218"/>
      <c r="G457" s="218"/>
      <c r="H457" s="218"/>
      <c r="I457" s="619" t="s">
        <v>109</v>
      </c>
      <c r="J457" s="619" t="s">
        <v>109</v>
      </c>
      <c r="K457" s="652"/>
      <c r="L457" s="329"/>
      <c r="M457" s="7"/>
      <c r="N457" s="434" t="str">
        <f>IF(OR(ISBLANK($A457),ISBLANK($G457)),"",IFERROR(IF(INDEX(Times!N:N,MATCH(CONCATENATE($G457,$A457),Times!$S:$S,0))=0,"",INDEX(Times!N:N,MATCH(CONCATENATE($G457,$A457),Times!$S:$S,0))),""))</f>
        <v/>
      </c>
      <c r="O457" s="434" t="str">
        <f>IF(OR(ISBLANK($A457),ISBLANK($G457)),"",IFERROR(IF(INDEX(Times!O:O,MATCH(CONCATENATE($G457,$A457),Times!$S:$S,0))=0,"",INDEX(Times!O:O,MATCH(CONCATENATE($G457,$A457),Times!$S:$S,0))),""))</f>
        <v/>
      </c>
      <c r="P457" s="434" t="str">
        <f>IF(OR(ISBLANK($A457),ISBLANK($G457)),"",IFERROR(IF(INDEX(Times!P:P,MATCH(CONCATENATE($G457,$A457),Times!$S:$S,0))=0,"",INDEX(Times!P:P,MATCH(CONCATENATE($G457,$A457),Times!$S:$S,0))),""))</f>
        <v/>
      </c>
      <c r="Q457" s="434" t="str">
        <f>IF(OR(ISBLANK($A457),ISBLANK($G457)),"",IFERROR(IF(INDEX(Times!Q:Q,MATCH(CONCATENATE($G457,$A457),Times!$S:$S,0))=0,"",INDEX(Times!Q:Q,MATCH(CONCATENATE($G457,$A457),Times!$S:$S,0))),""))</f>
        <v/>
      </c>
      <c r="R457" s="218" t="str">
        <f>IF(OR(ISBLANK($A457),ISBLANK($G457)),"",IFERROR(IF(INDEX(Times!R:R,MATCH(CONCATENATE($G457,$A457),Times!$S:$S,0))=0,"",INDEX(Times!R:R,MATCH(CONCATENATE($G457,$A457),Times!$S:$S,0))),""))</f>
        <v/>
      </c>
      <c r="S457" s="645"/>
      <c r="T457" s="645"/>
      <c r="U457" s="218"/>
      <c r="V457" s="329"/>
      <c r="W457" s="329"/>
      <c r="X457" s="329"/>
      <c r="Y457" s="329"/>
      <c r="Z457" s="329"/>
      <c r="AA457" s="329"/>
      <c r="AB457" s="329"/>
      <c r="AC457" s="7"/>
      <c r="AD457" s="7"/>
      <c r="AE457" s="7"/>
      <c r="AF457" s="7"/>
      <c r="AG457" s="7"/>
      <c r="AH457" s="7"/>
      <c r="AI457" s="7"/>
      <c r="AJ457" s="7"/>
      <c r="AK457" s="7"/>
    </row>
    <row r="458" spans="1:37" x14ac:dyDescent="0.5">
      <c r="A458" s="218"/>
      <c r="B458" s="634"/>
      <c r="C458" s="647" t="str" cm="1">
        <f t="array" ref="C458">IFERROR(IF(ISBLANK(A458),"",IF(AND(ISBLANK(B458),ISBLANK(E458),ISBLANK(F458)),"",IF(AND(ISBLANK(B458),ISBLANK(E458),NOT(ISBLANK(F458))),_xlfn._xlws.FILTER('Rot.Out'!L:L,'Rot.Out'!B:B=EnterData!F458),IF(AND(ISBLANK(B458),NOT(ISBLANK(E458))),_xlfn._xlws.FILTER(Int.Out!AA:AA,Int.Out!B:B=E458),_xlfn._xlws.FILTER(Make.Trt!D:D,Make.Trt!C:C=B458))))),"")</f>
        <v/>
      </c>
      <c r="D458" s="636"/>
      <c r="E458" s="636"/>
      <c r="F458" s="218"/>
      <c r="G458" s="218"/>
      <c r="H458" s="218"/>
      <c r="I458" s="619" t="s">
        <v>109</v>
      </c>
      <c r="J458" s="619" t="s">
        <v>109</v>
      </c>
      <c r="K458" s="652"/>
      <c r="L458" s="329"/>
      <c r="M458" s="7"/>
      <c r="N458" s="434" t="str">
        <f>IF(OR(ISBLANK($A458),ISBLANK($G458)),"",IFERROR(IF(INDEX(Times!N:N,MATCH(CONCATENATE($G458,$A458),Times!$S:$S,0))=0,"",INDEX(Times!N:N,MATCH(CONCATENATE($G458,$A458),Times!$S:$S,0))),""))</f>
        <v/>
      </c>
      <c r="O458" s="434" t="str">
        <f>IF(OR(ISBLANK($A458),ISBLANK($G458)),"",IFERROR(IF(INDEX(Times!O:O,MATCH(CONCATENATE($G458,$A458),Times!$S:$S,0))=0,"",INDEX(Times!O:O,MATCH(CONCATENATE($G458,$A458),Times!$S:$S,0))),""))</f>
        <v/>
      </c>
      <c r="P458" s="434" t="str">
        <f>IF(OR(ISBLANK($A458),ISBLANK($G458)),"",IFERROR(IF(INDEX(Times!P:P,MATCH(CONCATENATE($G458,$A458),Times!$S:$S,0))=0,"",INDEX(Times!P:P,MATCH(CONCATENATE($G458,$A458),Times!$S:$S,0))),""))</f>
        <v/>
      </c>
      <c r="Q458" s="434" t="str">
        <f>IF(OR(ISBLANK($A458),ISBLANK($G458)),"",IFERROR(IF(INDEX(Times!Q:Q,MATCH(CONCATENATE($G458,$A458),Times!$S:$S,0))=0,"",INDEX(Times!Q:Q,MATCH(CONCATENATE($G458,$A458),Times!$S:$S,0))),""))</f>
        <v/>
      </c>
      <c r="R458" s="218" t="str">
        <f>IF(OR(ISBLANK($A458),ISBLANK($G458)),"",IFERROR(IF(INDEX(Times!R:R,MATCH(CONCATENATE($G458,$A458),Times!$S:$S,0))=0,"",INDEX(Times!R:R,MATCH(CONCATENATE($G458,$A458),Times!$S:$S,0))),""))</f>
        <v/>
      </c>
      <c r="S458" s="645"/>
      <c r="T458" s="645"/>
      <c r="U458" s="218"/>
      <c r="V458" s="329"/>
      <c r="W458" s="329"/>
      <c r="X458" s="329"/>
      <c r="Y458" s="329"/>
      <c r="Z458" s="329"/>
      <c r="AA458" s="329"/>
      <c r="AB458" s="329"/>
      <c r="AC458" s="7"/>
      <c r="AD458" s="7"/>
      <c r="AE458" s="7"/>
      <c r="AF458" s="7"/>
      <c r="AG458" s="7"/>
      <c r="AH458" s="7"/>
      <c r="AI458" s="7"/>
      <c r="AJ458" s="7"/>
      <c r="AK458" s="7"/>
    </row>
    <row r="459" spans="1:37" x14ac:dyDescent="0.5">
      <c r="A459" s="218"/>
      <c r="B459" s="634"/>
      <c r="C459" s="647" t="str" cm="1">
        <f t="array" ref="C459">IFERROR(IF(ISBLANK(A459),"",IF(AND(ISBLANK(B459),ISBLANK(E459),ISBLANK(F459)),"",IF(AND(ISBLANK(B459),ISBLANK(E459),NOT(ISBLANK(F459))),_xlfn._xlws.FILTER('Rot.Out'!L:L,'Rot.Out'!B:B=EnterData!F459),IF(AND(ISBLANK(B459),NOT(ISBLANK(E459))),_xlfn._xlws.FILTER(Int.Out!AA:AA,Int.Out!B:B=E459),_xlfn._xlws.FILTER(Make.Trt!D:D,Make.Trt!C:C=B459))))),"")</f>
        <v/>
      </c>
      <c r="D459" s="636"/>
      <c r="E459" s="636"/>
      <c r="F459" s="218"/>
      <c r="G459" s="218"/>
      <c r="H459" s="218"/>
      <c r="I459" s="619" t="s">
        <v>109</v>
      </c>
      <c r="J459" s="619" t="s">
        <v>109</v>
      </c>
      <c r="K459" s="652"/>
      <c r="L459" s="329"/>
      <c r="M459" s="7"/>
      <c r="N459" s="434" t="str">
        <f>IF(OR(ISBLANK($A459),ISBLANK($G459)),"",IFERROR(IF(INDEX(Times!N:N,MATCH(CONCATENATE($G459,$A459),Times!$S:$S,0))=0,"",INDEX(Times!N:N,MATCH(CONCATENATE($G459,$A459),Times!$S:$S,0))),""))</f>
        <v/>
      </c>
      <c r="O459" s="434" t="str">
        <f>IF(OR(ISBLANK($A459),ISBLANK($G459)),"",IFERROR(IF(INDEX(Times!O:O,MATCH(CONCATENATE($G459,$A459),Times!$S:$S,0))=0,"",INDEX(Times!O:O,MATCH(CONCATENATE($G459,$A459),Times!$S:$S,0))),""))</f>
        <v/>
      </c>
      <c r="P459" s="434" t="str">
        <f>IF(OR(ISBLANK($A459),ISBLANK($G459)),"",IFERROR(IF(INDEX(Times!P:P,MATCH(CONCATENATE($G459,$A459),Times!$S:$S,0))=0,"",INDEX(Times!P:P,MATCH(CONCATENATE($G459,$A459),Times!$S:$S,0))),""))</f>
        <v/>
      </c>
      <c r="Q459" s="434" t="str">
        <f>IF(OR(ISBLANK($A459),ISBLANK($G459)),"",IFERROR(IF(INDEX(Times!Q:Q,MATCH(CONCATENATE($G459,$A459),Times!$S:$S,0))=0,"",INDEX(Times!Q:Q,MATCH(CONCATENATE($G459,$A459),Times!$S:$S,0))),""))</f>
        <v/>
      </c>
      <c r="R459" s="218" t="str">
        <f>IF(OR(ISBLANK($A459),ISBLANK($G459)),"",IFERROR(IF(INDEX(Times!R:R,MATCH(CONCATENATE($G459,$A459),Times!$S:$S,0))=0,"",INDEX(Times!R:R,MATCH(CONCATENATE($G459,$A459),Times!$S:$S,0))),""))</f>
        <v/>
      </c>
      <c r="S459" s="645"/>
      <c r="T459" s="645"/>
      <c r="U459" s="218"/>
      <c r="V459" s="329"/>
      <c r="W459" s="329"/>
      <c r="X459" s="329"/>
      <c r="Y459" s="329"/>
      <c r="Z459" s="329"/>
      <c r="AA459" s="329"/>
      <c r="AB459" s="329"/>
      <c r="AC459" s="7"/>
      <c r="AD459" s="7"/>
      <c r="AE459" s="7"/>
      <c r="AF459" s="7"/>
      <c r="AG459" s="7"/>
      <c r="AH459" s="7"/>
      <c r="AI459" s="7"/>
      <c r="AJ459" s="7"/>
      <c r="AK459" s="7"/>
    </row>
    <row r="460" spans="1:37" x14ac:dyDescent="0.5">
      <c r="A460" s="218"/>
      <c r="B460" s="634"/>
      <c r="C460" s="647" t="str" cm="1">
        <f t="array" ref="C460">IFERROR(IF(ISBLANK(A460),"",IF(AND(ISBLANK(B460),ISBLANK(E460),ISBLANK(F460)),"",IF(AND(ISBLANK(B460),ISBLANK(E460),NOT(ISBLANK(F460))),_xlfn._xlws.FILTER('Rot.Out'!L:L,'Rot.Out'!B:B=EnterData!F460),IF(AND(ISBLANK(B460),NOT(ISBLANK(E460))),_xlfn._xlws.FILTER(Int.Out!AA:AA,Int.Out!B:B=E460),_xlfn._xlws.FILTER(Make.Trt!D:D,Make.Trt!C:C=B460))))),"")</f>
        <v/>
      </c>
      <c r="D460" s="636"/>
      <c r="E460" s="636"/>
      <c r="F460" s="218"/>
      <c r="G460" s="218"/>
      <c r="H460" s="218"/>
      <c r="I460" s="619" t="s">
        <v>109</v>
      </c>
      <c r="J460" s="619" t="s">
        <v>109</v>
      </c>
      <c r="K460" s="652"/>
      <c r="L460" s="329"/>
      <c r="M460" s="7"/>
      <c r="N460" s="434" t="str">
        <f>IF(OR(ISBLANK($A460),ISBLANK($G460)),"",IFERROR(IF(INDEX(Times!N:N,MATCH(CONCATENATE($G460,$A460),Times!$S:$S,0))=0,"",INDEX(Times!N:N,MATCH(CONCATENATE($G460,$A460),Times!$S:$S,0))),""))</f>
        <v/>
      </c>
      <c r="O460" s="434" t="str">
        <f>IF(OR(ISBLANK($A460),ISBLANK($G460)),"",IFERROR(IF(INDEX(Times!O:O,MATCH(CONCATENATE($G460,$A460),Times!$S:$S,0))=0,"",INDEX(Times!O:O,MATCH(CONCATENATE($G460,$A460),Times!$S:$S,0))),""))</f>
        <v/>
      </c>
      <c r="P460" s="434" t="str">
        <f>IF(OR(ISBLANK($A460),ISBLANK($G460)),"",IFERROR(IF(INDEX(Times!P:P,MATCH(CONCATENATE($G460,$A460),Times!$S:$S,0))=0,"",INDEX(Times!P:P,MATCH(CONCATENATE($G460,$A460),Times!$S:$S,0))),""))</f>
        <v/>
      </c>
      <c r="Q460" s="434" t="str">
        <f>IF(OR(ISBLANK($A460),ISBLANK($G460)),"",IFERROR(IF(INDEX(Times!Q:Q,MATCH(CONCATENATE($G460,$A460),Times!$S:$S,0))=0,"",INDEX(Times!Q:Q,MATCH(CONCATENATE($G460,$A460),Times!$S:$S,0))),""))</f>
        <v/>
      </c>
      <c r="R460" s="218" t="str">
        <f>IF(OR(ISBLANK($A460),ISBLANK($G460)),"",IFERROR(IF(INDEX(Times!R:R,MATCH(CONCATENATE($G460,$A460),Times!$S:$S,0))=0,"",INDEX(Times!R:R,MATCH(CONCATENATE($G460,$A460),Times!$S:$S,0))),""))</f>
        <v/>
      </c>
      <c r="S460" s="645"/>
      <c r="T460" s="645"/>
      <c r="U460" s="218"/>
      <c r="V460" s="329"/>
      <c r="W460" s="329"/>
      <c r="X460" s="329"/>
      <c r="Y460" s="329"/>
      <c r="Z460" s="329"/>
      <c r="AA460" s="329"/>
      <c r="AB460" s="329"/>
      <c r="AC460" s="7"/>
      <c r="AD460" s="7"/>
      <c r="AE460" s="7"/>
      <c r="AF460" s="7"/>
      <c r="AG460" s="7"/>
      <c r="AH460" s="7"/>
      <c r="AI460" s="7"/>
      <c r="AJ460" s="7"/>
      <c r="AK460" s="7"/>
    </row>
    <row r="461" spans="1:37" x14ac:dyDescent="0.5">
      <c r="A461" s="218"/>
      <c r="B461" s="634"/>
      <c r="C461" s="647" t="str" cm="1">
        <f t="array" ref="C461">IFERROR(IF(ISBLANK(A461),"",IF(AND(ISBLANK(B461),ISBLANK(E461),ISBLANK(F461)),"",IF(AND(ISBLANK(B461),ISBLANK(E461),NOT(ISBLANK(F461))),_xlfn._xlws.FILTER('Rot.Out'!L:L,'Rot.Out'!B:B=EnterData!F461),IF(AND(ISBLANK(B461),NOT(ISBLANK(E461))),_xlfn._xlws.FILTER(Int.Out!AA:AA,Int.Out!B:B=E461),_xlfn._xlws.FILTER(Make.Trt!D:D,Make.Trt!C:C=B461))))),"")</f>
        <v/>
      </c>
      <c r="D461" s="636"/>
      <c r="E461" s="636"/>
      <c r="F461" s="218"/>
      <c r="G461" s="218"/>
      <c r="H461" s="218"/>
      <c r="I461" s="619" t="s">
        <v>109</v>
      </c>
      <c r="J461" s="619" t="s">
        <v>109</v>
      </c>
      <c r="K461" s="652"/>
      <c r="L461" s="329"/>
      <c r="M461" s="7"/>
      <c r="N461" s="434" t="str">
        <f>IF(OR(ISBLANK($A461),ISBLANK($G461)),"",IFERROR(IF(INDEX(Times!N:N,MATCH(CONCATENATE($G461,$A461),Times!$S:$S,0))=0,"",INDEX(Times!N:N,MATCH(CONCATENATE($G461,$A461),Times!$S:$S,0))),""))</f>
        <v/>
      </c>
      <c r="O461" s="434" t="str">
        <f>IF(OR(ISBLANK($A461),ISBLANK($G461)),"",IFERROR(IF(INDEX(Times!O:O,MATCH(CONCATENATE($G461,$A461),Times!$S:$S,0))=0,"",INDEX(Times!O:O,MATCH(CONCATENATE($G461,$A461),Times!$S:$S,0))),""))</f>
        <v/>
      </c>
      <c r="P461" s="434" t="str">
        <f>IF(OR(ISBLANK($A461),ISBLANK($G461)),"",IFERROR(IF(INDEX(Times!P:P,MATCH(CONCATENATE($G461,$A461),Times!$S:$S,0))=0,"",INDEX(Times!P:P,MATCH(CONCATENATE($G461,$A461),Times!$S:$S,0))),""))</f>
        <v/>
      </c>
      <c r="Q461" s="434" t="str">
        <f>IF(OR(ISBLANK($A461),ISBLANK($G461)),"",IFERROR(IF(INDEX(Times!Q:Q,MATCH(CONCATENATE($G461,$A461),Times!$S:$S,0))=0,"",INDEX(Times!Q:Q,MATCH(CONCATENATE($G461,$A461),Times!$S:$S,0))),""))</f>
        <v/>
      </c>
      <c r="R461" s="218" t="str">
        <f>IF(OR(ISBLANK($A461),ISBLANK($G461)),"",IFERROR(IF(INDEX(Times!R:R,MATCH(CONCATENATE($G461,$A461),Times!$S:$S,0))=0,"",INDEX(Times!R:R,MATCH(CONCATENATE($G461,$A461),Times!$S:$S,0))),""))</f>
        <v/>
      </c>
      <c r="S461" s="645"/>
      <c r="T461" s="645"/>
      <c r="U461" s="218"/>
      <c r="V461" s="329"/>
      <c r="W461" s="329"/>
      <c r="X461" s="329"/>
      <c r="Y461" s="329"/>
      <c r="Z461" s="329"/>
      <c r="AA461" s="329"/>
      <c r="AB461" s="329"/>
      <c r="AC461" s="7"/>
      <c r="AD461" s="7"/>
      <c r="AE461" s="7"/>
      <c r="AF461" s="7"/>
      <c r="AG461" s="7"/>
      <c r="AH461" s="7"/>
      <c r="AI461" s="7"/>
      <c r="AJ461" s="7"/>
      <c r="AK461" s="7"/>
    </row>
    <row r="462" spans="1:37" x14ac:dyDescent="0.5">
      <c r="A462" s="218"/>
      <c r="B462" s="634"/>
      <c r="C462" s="647" t="str" cm="1">
        <f t="array" ref="C462">IFERROR(IF(ISBLANK(A462),"",IF(AND(ISBLANK(B462),ISBLANK(E462),ISBLANK(F462)),"",IF(AND(ISBLANK(B462),ISBLANK(E462),NOT(ISBLANK(F462))),_xlfn._xlws.FILTER('Rot.Out'!L:L,'Rot.Out'!B:B=EnterData!F462),IF(AND(ISBLANK(B462),NOT(ISBLANK(E462))),_xlfn._xlws.FILTER(Int.Out!AA:AA,Int.Out!B:B=E462),_xlfn._xlws.FILTER(Make.Trt!D:D,Make.Trt!C:C=B462))))),"")</f>
        <v/>
      </c>
      <c r="D462" s="636"/>
      <c r="E462" s="636"/>
      <c r="F462" s="218"/>
      <c r="G462" s="218"/>
      <c r="H462" s="218"/>
      <c r="I462" s="619" t="s">
        <v>109</v>
      </c>
      <c r="J462" s="619" t="s">
        <v>109</v>
      </c>
      <c r="K462" s="652"/>
      <c r="L462" s="329"/>
      <c r="M462" s="7"/>
      <c r="N462" s="434" t="str">
        <f>IF(OR(ISBLANK($A462),ISBLANK($G462)),"",IFERROR(IF(INDEX(Times!N:N,MATCH(CONCATENATE($G462,$A462),Times!$S:$S,0))=0,"",INDEX(Times!N:N,MATCH(CONCATENATE($G462,$A462),Times!$S:$S,0))),""))</f>
        <v/>
      </c>
      <c r="O462" s="434" t="str">
        <f>IF(OR(ISBLANK($A462),ISBLANK($G462)),"",IFERROR(IF(INDEX(Times!O:O,MATCH(CONCATENATE($G462,$A462),Times!$S:$S,0))=0,"",INDEX(Times!O:O,MATCH(CONCATENATE($G462,$A462),Times!$S:$S,0))),""))</f>
        <v/>
      </c>
      <c r="P462" s="434" t="str">
        <f>IF(OR(ISBLANK($A462),ISBLANK($G462)),"",IFERROR(IF(INDEX(Times!P:P,MATCH(CONCATENATE($G462,$A462),Times!$S:$S,0))=0,"",INDEX(Times!P:P,MATCH(CONCATENATE($G462,$A462),Times!$S:$S,0))),""))</f>
        <v/>
      </c>
      <c r="Q462" s="434" t="str">
        <f>IF(OR(ISBLANK($A462),ISBLANK($G462)),"",IFERROR(IF(INDEX(Times!Q:Q,MATCH(CONCATENATE($G462,$A462),Times!$S:$S,0))=0,"",INDEX(Times!Q:Q,MATCH(CONCATENATE($G462,$A462),Times!$S:$S,0))),""))</f>
        <v/>
      </c>
      <c r="R462" s="218" t="str">
        <f>IF(OR(ISBLANK($A462),ISBLANK($G462)),"",IFERROR(IF(INDEX(Times!R:R,MATCH(CONCATENATE($G462,$A462),Times!$S:$S,0))=0,"",INDEX(Times!R:R,MATCH(CONCATENATE($G462,$A462),Times!$S:$S,0))),""))</f>
        <v/>
      </c>
      <c r="S462" s="645"/>
      <c r="T462" s="645"/>
      <c r="U462" s="218"/>
      <c r="V462" s="329"/>
      <c r="W462" s="329"/>
      <c r="X462" s="329"/>
      <c r="Y462" s="329"/>
      <c r="Z462" s="329"/>
      <c r="AA462" s="329"/>
      <c r="AB462" s="329"/>
      <c r="AC462" s="7"/>
      <c r="AD462" s="7"/>
      <c r="AE462" s="7"/>
      <c r="AF462" s="7"/>
      <c r="AG462" s="7"/>
      <c r="AH462" s="7"/>
      <c r="AI462" s="7"/>
      <c r="AJ462" s="7"/>
      <c r="AK462" s="7"/>
    </row>
    <row r="463" spans="1:37" x14ac:dyDescent="0.5">
      <c r="A463" s="218"/>
      <c r="B463" s="634"/>
      <c r="C463" s="647" t="str" cm="1">
        <f t="array" ref="C463">IFERROR(IF(ISBLANK(A463),"",IF(AND(ISBLANK(B463),ISBLANK(E463),ISBLANK(F463)),"",IF(AND(ISBLANK(B463),ISBLANK(E463),NOT(ISBLANK(F463))),_xlfn._xlws.FILTER('Rot.Out'!L:L,'Rot.Out'!B:B=EnterData!F463),IF(AND(ISBLANK(B463),NOT(ISBLANK(E463))),_xlfn._xlws.FILTER(Int.Out!AA:AA,Int.Out!B:B=E463),_xlfn._xlws.FILTER(Make.Trt!D:D,Make.Trt!C:C=B463))))),"")</f>
        <v/>
      </c>
      <c r="D463" s="636"/>
      <c r="E463" s="636"/>
      <c r="F463" s="218"/>
      <c r="G463" s="218"/>
      <c r="H463" s="218"/>
      <c r="I463" s="619" t="s">
        <v>109</v>
      </c>
      <c r="J463" s="619" t="s">
        <v>109</v>
      </c>
      <c r="K463" s="652"/>
      <c r="L463" s="329"/>
      <c r="M463" s="7"/>
      <c r="N463" s="434" t="str">
        <f>IF(OR(ISBLANK($A463),ISBLANK($G463)),"",IFERROR(IF(INDEX(Times!N:N,MATCH(CONCATENATE($G463,$A463),Times!$S:$S,0))=0,"",INDEX(Times!N:N,MATCH(CONCATENATE($G463,$A463),Times!$S:$S,0))),""))</f>
        <v/>
      </c>
      <c r="O463" s="434" t="str">
        <f>IF(OR(ISBLANK($A463),ISBLANK($G463)),"",IFERROR(IF(INDEX(Times!O:O,MATCH(CONCATENATE($G463,$A463),Times!$S:$S,0))=0,"",INDEX(Times!O:O,MATCH(CONCATENATE($G463,$A463),Times!$S:$S,0))),""))</f>
        <v/>
      </c>
      <c r="P463" s="434" t="str">
        <f>IF(OR(ISBLANK($A463),ISBLANK($G463)),"",IFERROR(IF(INDEX(Times!P:P,MATCH(CONCATENATE($G463,$A463),Times!$S:$S,0))=0,"",INDEX(Times!P:P,MATCH(CONCATENATE($G463,$A463),Times!$S:$S,0))),""))</f>
        <v/>
      </c>
      <c r="Q463" s="434" t="str">
        <f>IF(OR(ISBLANK($A463),ISBLANK($G463)),"",IFERROR(IF(INDEX(Times!Q:Q,MATCH(CONCATENATE($G463,$A463),Times!$S:$S,0))=0,"",INDEX(Times!Q:Q,MATCH(CONCATENATE($G463,$A463),Times!$S:$S,0))),""))</f>
        <v/>
      </c>
      <c r="R463" s="218" t="str">
        <f>IF(OR(ISBLANK($A463),ISBLANK($G463)),"",IFERROR(IF(INDEX(Times!R:R,MATCH(CONCATENATE($G463,$A463),Times!$S:$S,0))=0,"",INDEX(Times!R:R,MATCH(CONCATENATE($G463,$A463),Times!$S:$S,0))),""))</f>
        <v/>
      </c>
      <c r="S463" s="645"/>
      <c r="T463" s="645"/>
      <c r="U463" s="218"/>
      <c r="V463" s="329"/>
      <c r="W463" s="329"/>
      <c r="X463" s="329"/>
      <c r="Y463" s="329"/>
      <c r="Z463" s="329"/>
      <c r="AA463" s="329"/>
      <c r="AB463" s="329"/>
      <c r="AC463" s="7"/>
      <c r="AD463" s="7"/>
      <c r="AE463" s="7"/>
      <c r="AF463" s="7"/>
      <c r="AG463" s="7"/>
      <c r="AH463" s="7"/>
      <c r="AI463" s="7"/>
      <c r="AJ463" s="7"/>
      <c r="AK463" s="7"/>
    </row>
    <row r="464" spans="1:37" x14ac:dyDescent="0.5">
      <c r="A464" s="218"/>
      <c r="B464" s="634"/>
      <c r="C464" s="647" t="str" cm="1">
        <f t="array" ref="C464">IFERROR(IF(ISBLANK(A464),"",IF(AND(ISBLANK(B464),ISBLANK(E464),ISBLANK(F464)),"",IF(AND(ISBLANK(B464),ISBLANK(E464),NOT(ISBLANK(F464))),_xlfn._xlws.FILTER('Rot.Out'!L:L,'Rot.Out'!B:B=EnterData!F464),IF(AND(ISBLANK(B464),NOT(ISBLANK(E464))),_xlfn._xlws.FILTER(Int.Out!AA:AA,Int.Out!B:B=E464),_xlfn._xlws.FILTER(Make.Trt!D:D,Make.Trt!C:C=B464))))),"")</f>
        <v/>
      </c>
      <c r="D464" s="636"/>
      <c r="E464" s="636"/>
      <c r="F464" s="218"/>
      <c r="G464" s="218"/>
      <c r="H464" s="218"/>
      <c r="I464" s="619" t="s">
        <v>109</v>
      </c>
      <c r="J464" s="619" t="s">
        <v>109</v>
      </c>
      <c r="K464" s="652"/>
      <c r="L464" s="329"/>
      <c r="M464" s="7"/>
      <c r="N464" s="434" t="str">
        <f>IF(OR(ISBLANK($A464),ISBLANK($G464)),"",IFERROR(IF(INDEX(Times!N:N,MATCH(CONCATENATE($G464,$A464),Times!$S:$S,0))=0,"",INDEX(Times!N:N,MATCH(CONCATENATE($G464,$A464),Times!$S:$S,0))),""))</f>
        <v/>
      </c>
      <c r="O464" s="434" t="str">
        <f>IF(OR(ISBLANK($A464),ISBLANK($G464)),"",IFERROR(IF(INDEX(Times!O:O,MATCH(CONCATENATE($G464,$A464),Times!$S:$S,0))=0,"",INDEX(Times!O:O,MATCH(CONCATENATE($G464,$A464),Times!$S:$S,0))),""))</f>
        <v/>
      </c>
      <c r="P464" s="434" t="str">
        <f>IF(OR(ISBLANK($A464),ISBLANK($G464)),"",IFERROR(IF(INDEX(Times!P:P,MATCH(CONCATENATE($G464,$A464),Times!$S:$S,0))=0,"",INDEX(Times!P:P,MATCH(CONCATENATE($G464,$A464),Times!$S:$S,0))),""))</f>
        <v/>
      </c>
      <c r="Q464" s="434" t="str">
        <f>IF(OR(ISBLANK($A464),ISBLANK($G464)),"",IFERROR(IF(INDEX(Times!Q:Q,MATCH(CONCATENATE($G464,$A464),Times!$S:$S,0))=0,"",INDEX(Times!Q:Q,MATCH(CONCATENATE($G464,$A464),Times!$S:$S,0))),""))</f>
        <v/>
      </c>
      <c r="R464" s="218" t="str">
        <f>IF(OR(ISBLANK($A464),ISBLANK($G464)),"",IFERROR(IF(INDEX(Times!R:R,MATCH(CONCATENATE($G464,$A464),Times!$S:$S,0))=0,"",INDEX(Times!R:R,MATCH(CONCATENATE($G464,$A464),Times!$S:$S,0))),""))</f>
        <v/>
      </c>
      <c r="S464" s="645"/>
      <c r="T464" s="645"/>
      <c r="U464" s="218"/>
      <c r="V464" s="329"/>
      <c r="W464" s="329"/>
      <c r="X464" s="329"/>
      <c r="Y464" s="329"/>
      <c r="Z464" s="329"/>
      <c r="AA464" s="329"/>
      <c r="AB464" s="329"/>
      <c r="AC464" s="7"/>
      <c r="AD464" s="7"/>
      <c r="AE464" s="7"/>
      <c r="AF464" s="7"/>
      <c r="AG464" s="7"/>
      <c r="AH464" s="7"/>
      <c r="AI464" s="7"/>
      <c r="AJ464" s="7"/>
      <c r="AK464" s="7"/>
    </row>
    <row r="465" spans="1:37" x14ac:dyDescent="0.5">
      <c r="A465" s="218"/>
      <c r="B465" s="634"/>
      <c r="C465" s="647" t="str" cm="1">
        <f t="array" ref="C465">IFERROR(IF(ISBLANK(A465),"",IF(AND(ISBLANK(B465),ISBLANK(E465),ISBLANK(F465)),"",IF(AND(ISBLANK(B465),ISBLANK(E465),NOT(ISBLANK(F465))),_xlfn._xlws.FILTER('Rot.Out'!L:L,'Rot.Out'!B:B=EnterData!F465),IF(AND(ISBLANK(B465),NOT(ISBLANK(E465))),_xlfn._xlws.FILTER(Int.Out!AA:AA,Int.Out!B:B=E465),_xlfn._xlws.FILTER(Make.Trt!D:D,Make.Trt!C:C=B465))))),"")</f>
        <v/>
      </c>
      <c r="D465" s="636"/>
      <c r="E465" s="636"/>
      <c r="F465" s="218"/>
      <c r="G465" s="218"/>
      <c r="H465" s="218"/>
      <c r="I465" s="619" t="s">
        <v>109</v>
      </c>
      <c r="J465" s="619" t="s">
        <v>109</v>
      </c>
      <c r="K465" s="652"/>
      <c r="L465" s="329"/>
      <c r="M465" s="7"/>
      <c r="N465" s="434" t="str">
        <f>IF(OR(ISBLANK($A465),ISBLANK($G465)),"",IFERROR(IF(INDEX(Times!N:N,MATCH(CONCATENATE($G465,$A465),Times!$S:$S,0))=0,"",INDEX(Times!N:N,MATCH(CONCATENATE($G465,$A465),Times!$S:$S,0))),""))</f>
        <v/>
      </c>
      <c r="O465" s="434" t="str">
        <f>IF(OR(ISBLANK($A465),ISBLANK($G465)),"",IFERROR(IF(INDEX(Times!O:O,MATCH(CONCATENATE($G465,$A465),Times!$S:$S,0))=0,"",INDEX(Times!O:O,MATCH(CONCATENATE($G465,$A465),Times!$S:$S,0))),""))</f>
        <v/>
      </c>
      <c r="P465" s="434" t="str">
        <f>IF(OR(ISBLANK($A465),ISBLANK($G465)),"",IFERROR(IF(INDEX(Times!P:P,MATCH(CONCATENATE($G465,$A465),Times!$S:$S,0))=0,"",INDEX(Times!P:P,MATCH(CONCATENATE($G465,$A465),Times!$S:$S,0))),""))</f>
        <v/>
      </c>
      <c r="Q465" s="434" t="str">
        <f>IF(OR(ISBLANK($A465),ISBLANK($G465)),"",IFERROR(IF(INDEX(Times!Q:Q,MATCH(CONCATENATE($G465,$A465),Times!$S:$S,0))=0,"",INDEX(Times!Q:Q,MATCH(CONCATENATE($G465,$A465),Times!$S:$S,0))),""))</f>
        <v/>
      </c>
      <c r="R465" s="218" t="str">
        <f>IF(OR(ISBLANK($A465),ISBLANK($G465)),"",IFERROR(IF(INDEX(Times!R:R,MATCH(CONCATENATE($G465,$A465),Times!$S:$S,0))=0,"",INDEX(Times!R:R,MATCH(CONCATENATE($G465,$A465),Times!$S:$S,0))),""))</f>
        <v/>
      </c>
      <c r="S465" s="645"/>
      <c r="T465" s="645"/>
      <c r="U465" s="218"/>
      <c r="V465" s="329"/>
      <c r="W465" s="329"/>
      <c r="X465" s="329"/>
      <c r="Y465" s="329"/>
      <c r="Z465" s="329"/>
      <c r="AA465" s="329"/>
      <c r="AB465" s="329"/>
      <c r="AC465" s="7"/>
      <c r="AD465" s="7"/>
      <c r="AE465" s="7"/>
      <c r="AF465" s="7"/>
      <c r="AG465" s="7"/>
      <c r="AH465" s="7"/>
      <c r="AI465" s="7"/>
      <c r="AJ465" s="7"/>
      <c r="AK465" s="7"/>
    </row>
    <row r="466" spans="1:37" x14ac:dyDescent="0.5">
      <c r="A466" s="218"/>
      <c r="B466" s="634"/>
      <c r="C466" s="647" t="str" cm="1">
        <f t="array" ref="C466">IFERROR(IF(ISBLANK(A466),"",IF(AND(ISBLANK(B466),ISBLANK(E466),ISBLANK(F466)),"",IF(AND(ISBLANK(B466),ISBLANK(E466),NOT(ISBLANK(F466))),_xlfn._xlws.FILTER('Rot.Out'!L:L,'Rot.Out'!B:B=EnterData!F466),IF(AND(ISBLANK(B466),NOT(ISBLANK(E466))),_xlfn._xlws.FILTER(Int.Out!AA:AA,Int.Out!B:B=E466),_xlfn._xlws.FILTER(Make.Trt!D:D,Make.Trt!C:C=B466))))),"")</f>
        <v/>
      </c>
      <c r="D466" s="636"/>
      <c r="E466" s="636"/>
      <c r="F466" s="218"/>
      <c r="G466" s="218"/>
      <c r="H466" s="218"/>
      <c r="I466" s="619" t="s">
        <v>109</v>
      </c>
      <c r="J466" s="619" t="s">
        <v>109</v>
      </c>
      <c r="K466" s="652"/>
      <c r="L466" s="329"/>
      <c r="M466" s="7"/>
      <c r="N466" s="434" t="str">
        <f>IF(OR(ISBLANK($A466),ISBLANK($G466)),"",IFERROR(IF(INDEX(Times!N:N,MATCH(CONCATENATE($G466,$A466),Times!$S:$S,0))=0,"",INDEX(Times!N:N,MATCH(CONCATENATE($G466,$A466),Times!$S:$S,0))),""))</f>
        <v/>
      </c>
      <c r="O466" s="434" t="str">
        <f>IF(OR(ISBLANK($A466),ISBLANK($G466)),"",IFERROR(IF(INDEX(Times!O:O,MATCH(CONCATENATE($G466,$A466),Times!$S:$S,0))=0,"",INDEX(Times!O:O,MATCH(CONCATENATE($G466,$A466),Times!$S:$S,0))),""))</f>
        <v/>
      </c>
      <c r="P466" s="434" t="str">
        <f>IF(OR(ISBLANK($A466),ISBLANK($G466)),"",IFERROR(IF(INDEX(Times!P:P,MATCH(CONCATENATE($G466,$A466),Times!$S:$S,0))=0,"",INDEX(Times!P:P,MATCH(CONCATENATE($G466,$A466),Times!$S:$S,0))),""))</f>
        <v/>
      </c>
      <c r="Q466" s="434" t="str">
        <f>IF(OR(ISBLANK($A466),ISBLANK($G466)),"",IFERROR(IF(INDEX(Times!Q:Q,MATCH(CONCATENATE($G466,$A466),Times!$S:$S,0))=0,"",INDEX(Times!Q:Q,MATCH(CONCATENATE($G466,$A466),Times!$S:$S,0))),""))</f>
        <v/>
      </c>
      <c r="R466" s="218" t="str">
        <f>IF(OR(ISBLANK($A466),ISBLANK($G466)),"",IFERROR(IF(INDEX(Times!R:R,MATCH(CONCATENATE($G466,$A466),Times!$S:$S,0))=0,"",INDEX(Times!R:R,MATCH(CONCATENATE($G466,$A466),Times!$S:$S,0))),""))</f>
        <v/>
      </c>
      <c r="S466" s="645"/>
      <c r="T466" s="645"/>
      <c r="U466" s="218"/>
      <c r="V466" s="329"/>
      <c r="W466" s="329"/>
      <c r="X466" s="329"/>
      <c r="Y466" s="329"/>
      <c r="Z466" s="329"/>
      <c r="AA466" s="329"/>
      <c r="AB466" s="329"/>
      <c r="AC466" s="7"/>
      <c r="AD466" s="7"/>
      <c r="AE466" s="7"/>
      <c r="AF466" s="7"/>
      <c r="AG466" s="7"/>
      <c r="AH466" s="7"/>
      <c r="AI466" s="7"/>
      <c r="AJ466" s="7"/>
      <c r="AK466" s="7"/>
    </row>
    <row r="467" spans="1:37" x14ac:dyDescent="0.5">
      <c r="A467" s="218"/>
      <c r="B467" s="634"/>
      <c r="C467" s="647" t="str" cm="1">
        <f t="array" ref="C467">IFERROR(IF(ISBLANK(A467),"",IF(AND(ISBLANK(B467),ISBLANK(E467),ISBLANK(F467)),"",IF(AND(ISBLANK(B467),ISBLANK(E467),NOT(ISBLANK(F467))),_xlfn._xlws.FILTER('Rot.Out'!L:L,'Rot.Out'!B:B=EnterData!F467),IF(AND(ISBLANK(B467),NOT(ISBLANK(E467))),_xlfn._xlws.FILTER(Int.Out!AA:AA,Int.Out!B:B=E467),_xlfn._xlws.FILTER(Make.Trt!D:D,Make.Trt!C:C=B467))))),"")</f>
        <v/>
      </c>
      <c r="D467" s="636"/>
      <c r="E467" s="636"/>
      <c r="F467" s="218"/>
      <c r="G467" s="218"/>
      <c r="H467" s="218"/>
      <c r="I467" s="619" t="s">
        <v>109</v>
      </c>
      <c r="J467" s="619" t="s">
        <v>109</v>
      </c>
      <c r="K467" s="652"/>
      <c r="L467" s="329"/>
      <c r="M467" s="7"/>
      <c r="N467" s="434" t="str">
        <f>IF(OR(ISBLANK($A467),ISBLANK($G467)),"",IFERROR(IF(INDEX(Times!N:N,MATCH(CONCATENATE($G467,$A467),Times!$S:$S,0))=0,"",INDEX(Times!N:N,MATCH(CONCATENATE($G467,$A467),Times!$S:$S,0))),""))</f>
        <v/>
      </c>
      <c r="O467" s="434" t="str">
        <f>IF(OR(ISBLANK($A467),ISBLANK($G467)),"",IFERROR(IF(INDEX(Times!O:O,MATCH(CONCATENATE($G467,$A467),Times!$S:$S,0))=0,"",INDEX(Times!O:O,MATCH(CONCATENATE($G467,$A467),Times!$S:$S,0))),""))</f>
        <v/>
      </c>
      <c r="P467" s="434" t="str">
        <f>IF(OR(ISBLANK($A467),ISBLANK($G467)),"",IFERROR(IF(INDEX(Times!P:P,MATCH(CONCATENATE($G467,$A467),Times!$S:$S,0))=0,"",INDEX(Times!P:P,MATCH(CONCATENATE($G467,$A467),Times!$S:$S,0))),""))</f>
        <v/>
      </c>
      <c r="Q467" s="434" t="str">
        <f>IF(OR(ISBLANK($A467),ISBLANK($G467)),"",IFERROR(IF(INDEX(Times!Q:Q,MATCH(CONCATENATE($G467,$A467),Times!$S:$S,0))=0,"",INDEX(Times!Q:Q,MATCH(CONCATENATE($G467,$A467),Times!$S:$S,0))),""))</f>
        <v/>
      </c>
      <c r="R467" s="218" t="str">
        <f>IF(OR(ISBLANK($A467),ISBLANK($G467)),"",IFERROR(IF(INDEX(Times!R:R,MATCH(CONCATENATE($G467,$A467),Times!$S:$S,0))=0,"",INDEX(Times!R:R,MATCH(CONCATENATE($G467,$A467),Times!$S:$S,0))),""))</f>
        <v/>
      </c>
      <c r="S467" s="645"/>
      <c r="T467" s="645"/>
      <c r="U467" s="218"/>
      <c r="V467" s="329"/>
      <c r="W467" s="329"/>
      <c r="X467" s="329"/>
      <c r="Y467" s="329"/>
      <c r="Z467" s="329"/>
      <c r="AA467" s="329"/>
      <c r="AB467" s="329"/>
      <c r="AC467" s="7"/>
      <c r="AD467" s="7"/>
      <c r="AE467" s="7"/>
      <c r="AF467" s="7"/>
      <c r="AG467" s="7"/>
      <c r="AH467" s="7"/>
      <c r="AI467" s="7"/>
      <c r="AJ467" s="7"/>
      <c r="AK467" s="7"/>
    </row>
    <row r="468" spans="1:37" x14ac:dyDescent="0.5">
      <c r="A468" s="218"/>
      <c r="B468" s="634"/>
      <c r="C468" s="647" t="str" cm="1">
        <f t="array" ref="C468">IFERROR(IF(ISBLANK(A468),"",IF(AND(ISBLANK(B468),ISBLANK(E468),ISBLANK(F468)),"",IF(AND(ISBLANK(B468),ISBLANK(E468),NOT(ISBLANK(F468))),_xlfn._xlws.FILTER('Rot.Out'!L:L,'Rot.Out'!B:B=EnterData!F468),IF(AND(ISBLANK(B468),NOT(ISBLANK(E468))),_xlfn._xlws.FILTER(Int.Out!AA:AA,Int.Out!B:B=E468),_xlfn._xlws.FILTER(Make.Trt!D:D,Make.Trt!C:C=B468))))),"")</f>
        <v/>
      </c>
      <c r="D468" s="636"/>
      <c r="E468" s="636"/>
      <c r="F468" s="218"/>
      <c r="G468" s="218"/>
      <c r="H468" s="218"/>
      <c r="I468" s="619" t="s">
        <v>109</v>
      </c>
      <c r="J468" s="619" t="s">
        <v>109</v>
      </c>
      <c r="K468" s="652"/>
      <c r="L468" s="329"/>
      <c r="M468" s="7"/>
      <c r="N468" s="434" t="str">
        <f>IF(OR(ISBLANK($A468),ISBLANK($G468)),"",IFERROR(IF(INDEX(Times!N:N,MATCH(CONCATENATE($G468,$A468),Times!$S:$S,0))=0,"",INDEX(Times!N:N,MATCH(CONCATENATE($G468,$A468),Times!$S:$S,0))),""))</f>
        <v/>
      </c>
      <c r="O468" s="434" t="str">
        <f>IF(OR(ISBLANK($A468),ISBLANK($G468)),"",IFERROR(IF(INDEX(Times!O:O,MATCH(CONCATENATE($G468,$A468),Times!$S:$S,0))=0,"",INDEX(Times!O:O,MATCH(CONCATENATE($G468,$A468),Times!$S:$S,0))),""))</f>
        <v/>
      </c>
      <c r="P468" s="434" t="str">
        <f>IF(OR(ISBLANK($A468),ISBLANK($G468)),"",IFERROR(IF(INDEX(Times!P:P,MATCH(CONCATENATE($G468,$A468),Times!$S:$S,0))=0,"",INDEX(Times!P:P,MATCH(CONCATENATE($G468,$A468),Times!$S:$S,0))),""))</f>
        <v/>
      </c>
      <c r="Q468" s="434" t="str">
        <f>IF(OR(ISBLANK($A468),ISBLANK($G468)),"",IFERROR(IF(INDEX(Times!Q:Q,MATCH(CONCATENATE($G468,$A468),Times!$S:$S,0))=0,"",INDEX(Times!Q:Q,MATCH(CONCATENATE($G468,$A468),Times!$S:$S,0))),""))</f>
        <v/>
      </c>
      <c r="R468" s="218" t="str">
        <f>IF(OR(ISBLANK($A468),ISBLANK($G468)),"",IFERROR(IF(INDEX(Times!R:R,MATCH(CONCATENATE($G468,$A468),Times!$S:$S,0))=0,"",INDEX(Times!R:R,MATCH(CONCATENATE($G468,$A468),Times!$S:$S,0))),""))</f>
        <v/>
      </c>
      <c r="S468" s="645"/>
      <c r="T468" s="645"/>
      <c r="U468" s="218"/>
      <c r="V468" s="329"/>
      <c r="W468" s="329"/>
      <c r="X468" s="329"/>
      <c r="Y468" s="329"/>
      <c r="Z468" s="329"/>
      <c r="AA468" s="329"/>
      <c r="AB468" s="329"/>
      <c r="AC468" s="7"/>
      <c r="AD468" s="7"/>
      <c r="AE468" s="7"/>
      <c r="AF468" s="7"/>
      <c r="AG468" s="7"/>
      <c r="AH468" s="7"/>
      <c r="AI468" s="7"/>
      <c r="AJ468" s="7"/>
      <c r="AK468" s="7"/>
    </row>
    <row r="469" spans="1:37" x14ac:dyDescent="0.5">
      <c r="A469" s="218"/>
      <c r="B469" s="634"/>
      <c r="C469" s="647" t="str" cm="1">
        <f t="array" ref="C469">IFERROR(IF(ISBLANK(A469),"",IF(AND(ISBLANK(B469),ISBLANK(E469),ISBLANK(F469)),"",IF(AND(ISBLANK(B469),ISBLANK(E469),NOT(ISBLANK(F469))),_xlfn._xlws.FILTER('Rot.Out'!L:L,'Rot.Out'!B:B=EnterData!F469),IF(AND(ISBLANK(B469),NOT(ISBLANK(E469))),_xlfn._xlws.FILTER(Int.Out!AA:AA,Int.Out!B:B=E469),_xlfn._xlws.FILTER(Make.Trt!D:D,Make.Trt!C:C=B469))))),"")</f>
        <v/>
      </c>
      <c r="D469" s="636"/>
      <c r="E469" s="636"/>
      <c r="F469" s="218"/>
      <c r="G469" s="218"/>
      <c r="H469" s="218"/>
      <c r="I469" s="619" t="s">
        <v>109</v>
      </c>
      <c r="J469" s="619" t="s">
        <v>109</v>
      </c>
      <c r="K469" s="652"/>
      <c r="L469" s="329"/>
      <c r="M469" s="7"/>
      <c r="N469" s="434" t="str">
        <f>IF(OR(ISBLANK($A469),ISBLANK($G469)),"",IFERROR(IF(INDEX(Times!N:N,MATCH(CONCATENATE($G469,$A469),Times!$S:$S,0))=0,"",INDEX(Times!N:N,MATCH(CONCATENATE($G469,$A469),Times!$S:$S,0))),""))</f>
        <v/>
      </c>
      <c r="O469" s="434" t="str">
        <f>IF(OR(ISBLANK($A469),ISBLANK($G469)),"",IFERROR(IF(INDEX(Times!O:O,MATCH(CONCATENATE($G469,$A469),Times!$S:$S,0))=0,"",INDEX(Times!O:O,MATCH(CONCATENATE($G469,$A469),Times!$S:$S,0))),""))</f>
        <v/>
      </c>
      <c r="P469" s="434" t="str">
        <f>IF(OR(ISBLANK($A469),ISBLANK($G469)),"",IFERROR(IF(INDEX(Times!P:P,MATCH(CONCATENATE($G469,$A469),Times!$S:$S,0))=0,"",INDEX(Times!P:P,MATCH(CONCATENATE($G469,$A469),Times!$S:$S,0))),""))</f>
        <v/>
      </c>
      <c r="Q469" s="434" t="str">
        <f>IF(OR(ISBLANK($A469),ISBLANK($G469)),"",IFERROR(IF(INDEX(Times!Q:Q,MATCH(CONCATENATE($G469,$A469),Times!$S:$S,0))=0,"",INDEX(Times!Q:Q,MATCH(CONCATENATE($G469,$A469),Times!$S:$S,0))),""))</f>
        <v/>
      </c>
      <c r="R469" s="218" t="str">
        <f>IF(OR(ISBLANK($A469),ISBLANK($G469)),"",IFERROR(IF(INDEX(Times!R:R,MATCH(CONCATENATE($G469,$A469),Times!$S:$S,0))=0,"",INDEX(Times!R:R,MATCH(CONCATENATE($G469,$A469),Times!$S:$S,0))),""))</f>
        <v/>
      </c>
      <c r="S469" s="645"/>
      <c r="T469" s="645"/>
      <c r="U469" s="218"/>
      <c r="V469" s="329"/>
      <c r="W469" s="329"/>
      <c r="X469" s="329"/>
      <c r="Y469" s="329"/>
      <c r="Z469" s="329"/>
      <c r="AA469" s="329"/>
      <c r="AB469" s="329"/>
      <c r="AC469" s="7"/>
      <c r="AD469" s="7"/>
      <c r="AE469" s="7"/>
      <c r="AF469" s="7"/>
      <c r="AG469" s="7"/>
      <c r="AH469" s="7"/>
      <c r="AI469" s="7"/>
      <c r="AJ469" s="7"/>
      <c r="AK469" s="7"/>
    </row>
    <row r="470" spans="1:37" x14ac:dyDescent="0.5">
      <c r="A470" s="218"/>
      <c r="B470" s="634"/>
      <c r="C470" s="647" t="str" cm="1">
        <f t="array" ref="C470">IFERROR(IF(ISBLANK(A470),"",IF(AND(ISBLANK(B470),ISBLANK(E470),ISBLANK(F470)),"",IF(AND(ISBLANK(B470),ISBLANK(E470),NOT(ISBLANK(F470))),_xlfn._xlws.FILTER('Rot.Out'!L:L,'Rot.Out'!B:B=EnterData!F470),IF(AND(ISBLANK(B470),NOT(ISBLANK(E470))),_xlfn._xlws.FILTER(Int.Out!AA:AA,Int.Out!B:B=E470),_xlfn._xlws.FILTER(Make.Trt!D:D,Make.Trt!C:C=B470))))),"")</f>
        <v/>
      </c>
      <c r="D470" s="636"/>
      <c r="E470" s="636"/>
      <c r="F470" s="218"/>
      <c r="G470" s="218"/>
      <c r="H470" s="218"/>
      <c r="I470" s="619" t="s">
        <v>109</v>
      </c>
      <c r="J470" s="619" t="s">
        <v>109</v>
      </c>
      <c r="K470" s="652"/>
      <c r="L470" s="329"/>
      <c r="M470" s="7"/>
      <c r="N470" s="434" t="str">
        <f>IF(OR(ISBLANK($A470),ISBLANK($G470)),"",IFERROR(IF(INDEX(Times!N:N,MATCH(CONCATENATE($G470,$A470),Times!$S:$S,0))=0,"",INDEX(Times!N:N,MATCH(CONCATENATE($G470,$A470),Times!$S:$S,0))),""))</f>
        <v/>
      </c>
      <c r="O470" s="434" t="str">
        <f>IF(OR(ISBLANK($A470),ISBLANK($G470)),"",IFERROR(IF(INDEX(Times!O:O,MATCH(CONCATENATE($G470,$A470),Times!$S:$S,0))=0,"",INDEX(Times!O:O,MATCH(CONCATENATE($G470,$A470),Times!$S:$S,0))),""))</f>
        <v/>
      </c>
      <c r="P470" s="434" t="str">
        <f>IF(OR(ISBLANK($A470),ISBLANK($G470)),"",IFERROR(IF(INDEX(Times!P:P,MATCH(CONCATENATE($G470,$A470),Times!$S:$S,0))=0,"",INDEX(Times!P:P,MATCH(CONCATENATE($G470,$A470),Times!$S:$S,0))),""))</f>
        <v/>
      </c>
      <c r="Q470" s="434" t="str">
        <f>IF(OR(ISBLANK($A470),ISBLANK($G470)),"",IFERROR(IF(INDEX(Times!Q:Q,MATCH(CONCATENATE($G470,$A470),Times!$S:$S,0))=0,"",INDEX(Times!Q:Q,MATCH(CONCATENATE($G470,$A470),Times!$S:$S,0))),""))</f>
        <v/>
      </c>
      <c r="R470" s="218" t="str">
        <f>IF(OR(ISBLANK($A470),ISBLANK($G470)),"",IFERROR(IF(INDEX(Times!R:R,MATCH(CONCATENATE($G470,$A470),Times!$S:$S,0))=0,"",INDEX(Times!R:R,MATCH(CONCATENATE($G470,$A470),Times!$S:$S,0))),""))</f>
        <v/>
      </c>
      <c r="S470" s="645"/>
      <c r="T470" s="645"/>
      <c r="U470" s="218"/>
      <c r="V470" s="329"/>
      <c r="W470" s="329"/>
      <c r="X470" s="329"/>
      <c r="Y470" s="329"/>
      <c r="Z470" s="329"/>
      <c r="AA470" s="329"/>
      <c r="AB470" s="329"/>
      <c r="AC470" s="7"/>
      <c r="AD470" s="7"/>
      <c r="AE470" s="7"/>
      <c r="AF470" s="7"/>
      <c r="AG470" s="7"/>
      <c r="AH470" s="7"/>
      <c r="AI470" s="7"/>
      <c r="AJ470" s="7"/>
      <c r="AK470" s="7"/>
    </row>
    <row r="471" spans="1:37" x14ac:dyDescent="0.5">
      <c r="A471" s="218"/>
      <c r="B471" s="634"/>
      <c r="C471" s="647" t="str" cm="1">
        <f t="array" ref="C471">IFERROR(IF(ISBLANK(A471),"",IF(AND(ISBLANK(B471),ISBLANK(E471),ISBLANK(F471)),"",IF(AND(ISBLANK(B471),ISBLANK(E471),NOT(ISBLANK(F471))),_xlfn._xlws.FILTER('Rot.Out'!L:L,'Rot.Out'!B:B=EnterData!F471),IF(AND(ISBLANK(B471),NOT(ISBLANK(E471))),_xlfn._xlws.FILTER(Int.Out!AA:AA,Int.Out!B:B=E471),_xlfn._xlws.FILTER(Make.Trt!D:D,Make.Trt!C:C=B471))))),"")</f>
        <v/>
      </c>
      <c r="D471" s="636"/>
      <c r="E471" s="636"/>
      <c r="F471" s="218"/>
      <c r="G471" s="218"/>
      <c r="H471" s="218"/>
      <c r="I471" s="619" t="s">
        <v>109</v>
      </c>
      <c r="J471" s="619" t="s">
        <v>109</v>
      </c>
      <c r="K471" s="652"/>
      <c r="L471" s="329"/>
      <c r="M471" s="7"/>
      <c r="N471" s="434" t="str">
        <f>IF(OR(ISBLANK($A471),ISBLANK($G471)),"",IFERROR(IF(INDEX(Times!N:N,MATCH(CONCATENATE($G471,$A471),Times!$S:$S,0))=0,"",INDEX(Times!N:N,MATCH(CONCATENATE($G471,$A471),Times!$S:$S,0))),""))</f>
        <v/>
      </c>
      <c r="O471" s="434" t="str">
        <f>IF(OR(ISBLANK($A471),ISBLANK($G471)),"",IFERROR(IF(INDEX(Times!O:O,MATCH(CONCATENATE($G471,$A471),Times!$S:$S,0))=0,"",INDEX(Times!O:O,MATCH(CONCATENATE($G471,$A471),Times!$S:$S,0))),""))</f>
        <v/>
      </c>
      <c r="P471" s="434" t="str">
        <f>IF(OR(ISBLANK($A471),ISBLANK($G471)),"",IFERROR(IF(INDEX(Times!P:P,MATCH(CONCATENATE($G471,$A471),Times!$S:$S,0))=0,"",INDEX(Times!P:P,MATCH(CONCATENATE($G471,$A471),Times!$S:$S,0))),""))</f>
        <v/>
      </c>
      <c r="Q471" s="434" t="str">
        <f>IF(OR(ISBLANK($A471),ISBLANK($G471)),"",IFERROR(IF(INDEX(Times!Q:Q,MATCH(CONCATENATE($G471,$A471),Times!$S:$S,0))=0,"",INDEX(Times!Q:Q,MATCH(CONCATENATE($G471,$A471),Times!$S:$S,0))),""))</f>
        <v/>
      </c>
      <c r="R471" s="218" t="str">
        <f>IF(OR(ISBLANK($A471),ISBLANK($G471)),"",IFERROR(IF(INDEX(Times!R:R,MATCH(CONCATENATE($G471,$A471),Times!$S:$S,0))=0,"",INDEX(Times!R:R,MATCH(CONCATENATE($G471,$A471),Times!$S:$S,0))),""))</f>
        <v/>
      </c>
      <c r="S471" s="645"/>
      <c r="T471" s="645"/>
      <c r="U471" s="218"/>
      <c r="V471" s="329"/>
      <c r="W471" s="329"/>
      <c r="X471" s="329"/>
      <c r="Y471" s="329"/>
      <c r="Z471" s="329"/>
      <c r="AA471" s="329"/>
      <c r="AB471" s="329"/>
      <c r="AC471" s="7"/>
      <c r="AD471" s="7"/>
      <c r="AE471" s="7"/>
      <c r="AF471" s="7"/>
      <c r="AG471" s="7"/>
      <c r="AH471" s="7"/>
      <c r="AI471" s="7"/>
      <c r="AJ471" s="7"/>
      <c r="AK471" s="7"/>
    </row>
    <row r="472" spans="1:37" x14ac:dyDescent="0.5">
      <c r="A472" s="218"/>
      <c r="B472" s="634"/>
      <c r="C472" s="647" t="str" cm="1">
        <f t="array" ref="C472">IFERROR(IF(ISBLANK(A472),"",IF(AND(ISBLANK(B472),ISBLANK(E472),ISBLANK(F472)),"",IF(AND(ISBLANK(B472),ISBLANK(E472),NOT(ISBLANK(F472))),_xlfn._xlws.FILTER('Rot.Out'!L:L,'Rot.Out'!B:B=EnterData!F472),IF(AND(ISBLANK(B472),NOT(ISBLANK(E472))),_xlfn._xlws.FILTER(Int.Out!AA:AA,Int.Out!B:B=E472),_xlfn._xlws.FILTER(Make.Trt!D:D,Make.Trt!C:C=B472))))),"")</f>
        <v/>
      </c>
      <c r="D472" s="636"/>
      <c r="E472" s="636"/>
      <c r="F472" s="218"/>
      <c r="G472" s="218"/>
      <c r="H472" s="218"/>
      <c r="I472" s="619" t="s">
        <v>109</v>
      </c>
      <c r="J472" s="619" t="s">
        <v>109</v>
      </c>
      <c r="K472" s="652"/>
      <c r="L472" s="329"/>
      <c r="M472" s="7"/>
      <c r="N472" s="434" t="str">
        <f>IF(OR(ISBLANK($A472),ISBLANK($G472)),"",IFERROR(IF(INDEX(Times!N:N,MATCH(CONCATENATE($G472,$A472),Times!$S:$S,0))=0,"",INDEX(Times!N:N,MATCH(CONCATENATE($G472,$A472),Times!$S:$S,0))),""))</f>
        <v/>
      </c>
      <c r="O472" s="434" t="str">
        <f>IF(OR(ISBLANK($A472),ISBLANK($G472)),"",IFERROR(IF(INDEX(Times!O:O,MATCH(CONCATENATE($G472,$A472),Times!$S:$S,0))=0,"",INDEX(Times!O:O,MATCH(CONCATENATE($G472,$A472),Times!$S:$S,0))),""))</f>
        <v/>
      </c>
      <c r="P472" s="434" t="str">
        <f>IF(OR(ISBLANK($A472),ISBLANK($G472)),"",IFERROR(IF(INDEX(Times!P:P,MATCH(CONCATENATE($G472,$A472),Times!$S:$S,0))=0,"",INDEX(Times!P:P,MATCH(CONCATENATE($G472,$A472),Times!$S:$S,0))),""))</f>
        <v/>
      </c>
      <c r="Q472" s="434" t="str">
        <f>IF(OR(ISBLANK($A472),ISBLANK($G472)),"",IFERROR(IF(INDEX(Times!Q:Q,MATCH(CONCATENATE($G472,$A472),Times!$S:$S,0))=0,"",INDEX(Times!Q:Q,MATCH(CONCATENATE($G472,$A472),Times!$S:$S,0))),""))</f>
        <v/>
      </c>
      <c r="R472" s="218" t="str">
        <f>IF(OR(ISBLANK($A472),ISBLANK($G472)),"",IFERROR(IF(INDEX(Times!R:R,MATCH(CONCATENATE($G472,$A472),Times!$S:$S,0))=0,"",INDEX(Times!R:R,MATCH(CONCATENATE($G472,$A472),Times!$S:$S,0))),""))</f>
        <v/>
      </c>
      <c r="S472" s="645"/>
      <c r="T472" s="645"/>
      <c r="U472" s="218"/>
      <c r="V472" s="329"/>
      <c r="W472" s="329"/>
      <c r="X472" s="329"/>
      <c r="Y472" s="329"/>
      <c r="Z472" s="329"/>
      <c r="AA472" s="329"/>
      <c r="AB472" s="329"/>
      <c r="AC472" s="7"/>
      <c r="AD472" s="7"/>
      <c r="AE472" s="7"/>
      <c r="AF472" s="7"/>
      <c r="AG472" s="7"/>
      <c r="AH472" s="7"/>
      <c r="AI472" s="7"/>
      <c r="AJ472" s="7"/>
      <c r="AK472" s="7"/>
    </row>
    <row r="473" spans="1:37" x14ac:dyDescent="0.5">
      <c r="A473" s="218"/>
      <c r="B473" s="634"/>
      <c r="C473" s="647" t="str" cm="1">
        <f t="array" ref="C473">IFERROR(IF(ISBLANK(A473),"",IF(AND(ISBLANK(B473),ISBLANK(E473),ISBLANK(F473)),"",IF(AND(ISBLANK(B473),ISBLANK(E473),NOT(ISBLANK(F473))),_xlfn._xlws.FILTER('Rot.Out'!L:L,'Rot.Out'!B:B=EnterData!F473),IF(AND(ISBLANK(B473),NOT(ISBLANK(E473))),_xlfn._xlws.FILTER(Int.Out!AA:AA,Int.Out!B:B=E473),_xlfn._xlws.FILTER(Make.Trt!D:D,Make.Trt!C:C=B473))))),"")</f>
        <v/>
      </c>
      <c r="D473" s="636"/>
      <c r="E473" s="636"/>
      <c r="F473" s="218"/>
      <c r="G473" s="218"/>
      <c r="H473" s="218"/>
      <c r="I473" s="619" t="s">
        <v>109</v>
      </c>
      <c r="J473" s="619" t="s">
        <v>109</v>
      </c>
      <c r="K473" s="652"/>
      <c r="L473" s="329"/>
      <c r="M473" s="7"/>
      <c r="N473" s="434" t="str">
        <f>IF(OR(ISBLANK($A473),ISBLANK($G473)),"",IFERROR(IF(INDEX(Times!N:N,MATCH(CONCATENATE($G473,$A473),Times!$S:$S,0))=0,"",INDEX(Times!N:N,MATCH(CONCATENATE($G473,$A473),Times!$S:$S,0))),""))</f>
        <v/>
      </c>
      <c r="O473" s="434" t="str">
        <f>IF(OR(ISBLANK($A473),ISBLANK($G473)),"",IFERROR(IF(INDEX(Times!O:O,MATCH(CONCATENATE($G473,$A473),Times!$S:$S,0))=0,"",INDEX(Times!O:O,MATCH(CONCATENATE($G473,$A473),Times!$S:$S,0))),""))</f>
        <v/>
      </c>
      <c r="P473" s="434" t="str">
        <f>IF(OR(ISBLANK($A473),ISBLANK($G473)),"",IFERROR(IF(INDEX(Times!P:P,MATCH(CONCATENATE($G473,$A473),Times!$S:$S,0))=0,"",INDEX(Times!P:P,MATCH(CONCATENATE($G473,$A473),Times!$S:$S,0))),""))</f>
        <v/>
      </c>
      <c r="Q473" s="434" t="str">
        <f>IF(OR(ISBLANK($A473),ISBLANK($G473)),"",IFERROR(IF(INDEX(Times!Q:Q,MATCH(CONCATENATE($G473,$A473),Times!$S:$S,0))=0,"",INDEX(Times!Q:Q,MATCH(CONCATENATE($G473,$A473),Times!$S:$S,0))),""))</f>
        <v/>
      </c>
      <c r="R473" s="218" t="str">
        <f>IF(OR(ISBLANK($A473),ISBLANK($G473)),"",IFERROR(IF(INDEX(Times!R:R,MATCH(CONCATENATE($G473,$A473),Times!$S:$S,0))=0,"",INDEX(Times!R:R,MATCH(CONCATENATE($G473,$A473),Times!$S:$S,0))),""))</f>
        <v/>
      </c>
      <c r="S473" s="645"/>
      <c r="T473" s="645"/>
      <c r="U473" s="218"/>
      <c r="V473" s="329"/>
      <c r="W473" s="329"/>
      <c r="X473" s="329"/>
      <c r="Y473" s="329"/>
      <c r="Z473" s="329"/>
      <c r="AA473" s="329"/>
      <c r="AB473" s="329"/>
      <c r="AC473" s="7"/>
      <c r="AD473" s="7"/>
      <c r="AE473" s="7"/>
      <c r="AF473" s="7"/>
      <c r="AG473" s="7"/>
      <c r="AH473" s="7"/>
      <c r="AI473" s="7"/>
      <c r="AJ473" s="7"/>
      <c r="AK473" s="7"/>
    </row>
    <row r="474" spans="1:37" x14ac:dyDescent="0.5">
      <c r="A474" s="218"/>
      <c r="B474" s="634"/>
      <c r="C474" s="647" t="str" cm="1">
        <f t="array" ref="C474">IFERROR(IF(ISBLANK(A474),"",IF(AND(ISBLANK(B474),ISBLANK(E474),ISBLANK(F474)),"",IF(AND(ISBLANK(B474),ISBLANK(E474),NOT(ISBLANK(F474))),_xlfn._xlws.FILTER('Rot.Out'!L:L,'Rot.Out'!B:B=EnterData!F474),IF(AND(ISBLANK(B474),NOT(ISBLANK(E474))),_xlfn._xlws.FILTER(Int.Out!AA:AA,Int.Out!B:B=E474),_xlfn._xlws.FILTER(Make.Trt!D:D,Make.Trt!C:C=B474))))),"")</f>
        <v/>
      </c>
      <c r="D474" s="636"/>
      <c r="E474" s="636"/>
      <c r="F474" s="218"/>
      <c r="G474" s="218"/>
      <c r="H474" s="218"/>
      <c r="I474" s="619" t="s">
        <v>109</v>
      </c>
      <c r="J474" s="619" t="s">
        <v>109</v>
      </c>
      <c r="K474" s="652"/>
      <c r="L474" s="329"/>
      <c r="M474" s="7"/>
      <c r="N474" s="434" t="str">
        <f>IF(OR(ISBLANK($A474),ISBLANK($G474)),"",IFERROR(IF(INDEX(Times!N:N,MATCH(CONCATENATE($G474,$A474),Times!$S:$S,0))=0,"",INDEX(Times!N:N,MATCH(CONCATENATE($G474,$A474),Times!$S:$S,0))),""))</f>
        <v/>
      </c>
      <c r="O474" s="434" t="str">
        <f>IF(OR(ISBLANK($A474),ISBLANK($G474)),"",IFERROR(IF(INDEX(Times!O:O,MATCH(CONCATENATE($G474,$A474),Times!$S:$S,0))=0,"",INDEX(Times!O:O,MATCH(CONCATENATE($G474,$A474),Times!$S:$S,0))),""))</f>
        <v/>
      </c>
      <c r="P474" s="434" t="str">
        <f>IF(OR(ISBLANK($A474),ISBLANK($G474)),"",IFERROR(IF(INDEX(Times!P:P,MATCH(CONCATENATE($G474,$A474),Times!$S:$S,0))=0,"",INDEX(Times!P:P,MATCH(CONCATENATE($G474,$A474),Times!$S:$S,0))),""))</f>
        <v/>
      </c>
      <c r="Q474" s="434" t="str">
        <f>IF(OR(ISBLANK($A474),ISBLANK($G474)),"",IFERROR(IF(INDEX(Times!Q:Q,MATCH(CONCATENATE($G474,$A474),Times!$S:$S,0))=0,"",INDEX(Times!Q:Q,MATCH(CONCATENATE($G474,$A474),Times!$S:$S,0))),""))</f>
        <v/>
      </c>
      <c r="R474" s="218" t="str">
        <f>IF(OR(ISBLANK($A474),ISBLANK($G474)),"",IFERROR(IF(INDEX(Times!R:R,MATCH(CONCATENATE($G474,$A474),Times!$S:$S,0))=0,"",INDEX(Times!R:R,MATCH(CONCATENATE($G474,$A474),Times!$S:$S,0))),""))</f>
        <v/>
      </c>
      <c r="S474" s="645"/>
      <c r="T474" s="645"/>
      <c r="U474" s="218"/>
      <c r="V474" s="329"/>
      <c r="W474" s="329"/>
      <c r="X474" s="329"/>
      <c r="Y474" s="329"/>
      <c r="Z474" s="329"/>
      <c r="AA474" s="329"/>
      <c r="AB474" s="329"/>
      <c r="AC474" s="7"/>
      <c r="AD474" s="7"/>
      <c r="AE474" s="7"/>
      <c r="AF474" s="7"/>
      <c r="AG474" s="7"/>
      <c r="AH474" s="7"/>
      <c r="AI474" s="7"/>
      <c r="AJ474" s="7"/>
      <c r="AK474" s="7"/>
    </row>
    <row r="475" spans="1:37" x14ac:dyDescent="0.5">
      <c r="A475" s="218"/>
      <c r="B475" s="634"/>
      <c r="C475" s="647" t="str" cm="1">
        <f t="array" ref="C475">IFERROR(IF(ISBLANK(A475),"",IF(AND(ISBLANK(B475),ISBLANK(E475),ISBLANK(F475)),"",IF(AND(ISBLANK(B475),ISBLANK(E475),NOT(ISBLANK(F475))),_xlfn._xlws.FILTER('Rot.Out'!L:L,'Rot.Out'!B:B=EnterData!F475),IF(AND(ISBLANK(B475),NOT(ISBLANK(E475))),_xlfn._xlws.FILTER(Int.Out!AA:AA,Int.Out!B:B=E475),_xlfn._xlws.FILTER(Make.Trt!D:D,Make.Trt!C:C=B475))))),"")</f>
        <v/>
      </c>
      <c r="D475" s="636"/>
      <c r="E475" s="636"/>
      <c r="F475" s="218"/>
      <c r="G475" s="218"/>
      <c r="H475" s="218"/>
      <c r="I475" s="619" t="s">
        <v>109</v>
      </c>
      <c r="J475" s="619" t="s">
        <v>109</v>
      </c>
      <c r="K475" s="652"/>
      <c r="L475" s="329"/>
      <c r="M475" s="7"/>
      <c r="N475" s="434" t="str">
        <f>IF(OR(ISBLANK($A475),ISBLANK($G475)),"",IFERROR(IF(INDEX(Times!N:N,MATCH(CONCATENATE($G475,$A475),Times!$S:$S,0))=0,"",INDEX(Times!N:N,MATCH(CONCATENATE($G475,$A475),Times!$S:$S,0))),""))</f>
        <v/>
      </c>
      <c r="O475" s="434" t="str">
        <f>IF(OR(ISBLANK($A475),ISBLANK($G475)),"",IFERROR(IF(INDEX(Times!O:O,MATCH(CONCATENATE($G475,$A475),Times!$S:$S,0))=0,"",INDEX(Times!O:O,MATCH(CONCATENATE($G475,$A475),Times!$S:$S,0))),""))</f>
        <v/>
      </c>
      <c r="P475" s="434" t="str">
        <f>IF(OR(ISBLANK($A475),ISBLANK($G475)),"",IFERROR(IF(INDEX(Times!P:P,MATCH(CONCATENATE($G475,$A475),Times!$S:$S,0))=0,"",INDEX(Times!P:P,MATCH(CONCATENATE($G475,$A475),Times!$S:$S,0))),""))</f>
        <v/>
      </c>
      <c r="Q475" s="434" t="str">
        <f>IF(OR(ISBLANK($A475),ISBLANK($G475)),"",IFERROR(IF(INDEX(Times!Q:Q,MATCH(CONCATENATE($G475,$A475),Times!$S:$S,0))=0,"",INDEX(Times!Q:Q,MATCH(CONCATENATE($G475,$A475),Times!$S:$S,0))),""))</f>
        <v/>
      </c>
      <c r="R475" s="218" t="str">
        <f>IF(OR(ISBLANK($A475),ISBLANK($G475)),"",IFERROR(IF(INDEX(Times!R:R,MATCH(CONCATENATE($G475,$A475),Times!$S:$S,0))=0,"",INDEX(Times!R:R,MATCH(CONCATENATE($G475,$A475),Times!$S:$S,0))),""))</f>
        <v/>
      </c>
      <c r="S475" s="645"/>
      <c r="T475" s="645"/>
      <c r="U475" s="218"/>
      <c r="V475" s="329"/>
      <c r="W475" s="329"/>
      <c r="X475" s="329"/>
      <c r="Y475" s="329"/>
      <c r="Z475" s="329"/>
      <c r="AA475" s="329"/>
      <c r="AB475" s="329"/>
      <c r="AC475" s="7"/>
      <c r="AD475" s="7"/>
      <c r="AE475" s="7"/>
      <c r="AF475" s="7"/>
      <c r="AG475" s="7"/>
      <c r="AH475" s="7"/>
      <c r="AI475" s="7"/>
      <c r="AJ475" s="7"/>
      <c r="AK475" s="7"/>
    </row>
    <row r="476" spans="1:37" x14ac:dyDescent="0.5">
      <c r="A476" s="218"/>
      <c r="B476" s="634"/>
      <c r="C476" s="647" t="str" cm="1">
        <f t="array" ref="C476">IFERROR(IF(ISBLANK(A476),"",IF(AND(ISBLANK(B476),ISBLANK(E476),ISBLANK(F476)),"",IF(AND(ISBLANK(B476),ISBLANK(E476),NOT(ISBLANK(F476))),_xlfn._xlws.FILTER('Rot.Out'!L:L,'Rot.Out'!B:B=EnterData!F476),IF(AND(ISBLANK(B476),NOT(ISBLANK(E476))),_xlfn._xlws.FILTER(Int.Out!AA:AA,Int.Out!B:B=E476),_xlfn._xlws.FILTER(Make.Trt!D:D,Make.Trt!C:C=B476))))),"")</f>
        <v/>
      </c>
      <c r="D476" s="636"/>
      <c r="E476" s="636"/>
      <c r="F476" s="218"/>
      <c r="G476" s="218"/>
      <c r="H476" s="218"/>
      <c r="I476" s="619" t="s">
        <v>109</v>
      </c>
      <c r="J476" s="619" t="s">
        <v>109</v>
      </c>
      <c r="K476" s="652"/>
      <c r="L476" s="329"/>
      <c r="M476" s="7"/>
      <c r="N476" s="434" t="str">
        <f>IF(OR(ISBLANK($A476),ISBLANK($G476)),"",IFERROR(IF(INDEX(Times!N:N,MATCH(CONCATENATE($G476,$A476),Times!$S:$S,0))=0,"",INDEX(Times!N:N,MATCH(CONCATENATE($G476,$A476),Times!$S:$S,0))),""))</f>
        <v/>
      </c>
      <c r="O476" s="434" t="str">
        <f>IF(OR(ISBLANK($A476),ISBLANK($G476)),"",IFERROR(IF(INDEX(Times!O:O,MATCH(CONCATENATE($G476,$A476),Times!$S:$S,0))=0,"",INDEX(Times!O:O,MATCH(CONCATENATE($G476,$A476),Times!$S:$S,0))),""))</f>
        <v/>
      </c>
      <c r="P476" s="434" t="str">
        <f>IF(OR(ISBLANK($A476),ISBLANK($G476)),"",IFERROR(IF(INDEX(Times!P:P,MATCH(CONCATENATE($G476,$A476),Times!$S:$S,0))=0,"",INDEX(Times!P:P,MATCH(CONCATENATE($G476,$A476),Times!$S:$S,0))),""))</f>
        <v/>
      </c>
      <c r="Q476" s="434" t="str">
        <f>IF(OR(ISBLANK($A476),ISBLANK($G476)),"",IFERROR(IF(INDEX(Times!Q:Q,MATCH(CONCATENATE($G476,$A476),Times!$S:$S,0))=0,"",INDEX(Times!Q:Q,MATCH(CONCATENATE($G476,$A476),Times!$S:$S,0))),""))</f>
        <v/>
      </c>
      <c r="R476" s="218" t="str">
        <f>IF(OR(ISBLANK($A476),ISBLANK($G476)),"",IFERROR(IF(INDEX(Times!R:R,MATCH(CONCATENATE($G476,$A476),Times!$S:$S,0))=0,"",INDEX(Times!R:R,MATCH(CONCATENATE($G476,$A476),Times!$S:$S,0))),""))</f>
        <v/>
      </c>
      <c r="S476" s="645"/>
      <c r="T476" s="645"/>
      <c r="U476" s="218"/>
      <c r="V476" s="329"/>
      <c r="W476" s="329"/>
      <c r="X476" s="329"/>
      <c r="Y476" s="329"/>
      <c r="Z476" s="329"/>
      <c r="AA476" s="329"/>
      <c r="AB476" s="329"/>
      <c r="AC476" s="7"/>
      <c r="AD476" s="7"/>
      <c r="AE476" s="7"/>
      <c r="AF476" s="7"/>
      <c r="AG476" s="7"/>
      <c r="AH476" s="7"/>
      <c r="AI476" s="7"/>
      <c r="AJ476" s="7"/>
      <c r="AK476" s="7"/>
    </row>
    <row r="477" spans="1:37" x14ac:dyDescent="0.5">
      <c r="A477" s="218"/>
      <c r="B477" s="634"/>
      <c r="C477" s="647" t="str" cm="1">
        <f t="array" ref="C477">IFERROR(IF(ISBLANK(A477),"",IF(AND(ISBLANK(B477),ISBLANK(E477),ISBLANK(F477)),"",IF(AND(ISBLANK(B477),ISBLANK(E477),NOT(ISBLANK(F477))),_xlfn._xlws.FILTER('Rot.Out'!L:L,'Rot.Out'!B:B=EnterData!F477),IF(AND(ISBLANK(B477),NOT(ISBLANK(E477))),_xlfn._xlws.FILTER(Int.Out!AA:AA,Int.Out!B:B=E477),_xlfn._xlws.FILTER(Make.Trt!D:D,Make.Trt!C:C=B477))))),"")</f>
        <v/>
      </c>
      <c r="D477" s="636"/>
      <c r="E477" s="636"/>
      <c r="F477" s="218"/>
      <c r="G477" s="218"/>
      <c r="H477" s="218"/>
      <c r="I477" s="619" t="s">
        <v>109</v>
      </c>
      <c r="J477" s="619" t="s">
        <v>109</v>
      </c>
      <c r="K477" s="652"/>
      <c r="L477" s="329"/>
      <c r="M477" s="7"/>
      <c r="N477" s="434" t="str">
        <f>IF(OR(ISBLANK($A477),ISBLANK($G477)),"",IFERROR(IF(INDEX(Times!N:N,MATCH(CONCATENATE($G477,$A477),Times!$S:$S,0))=0,"",INDEX(Times!N:N,MATCH(CONCATENATE($G477,$A477),Times!$S:$S,0))),""))</f>
        <v/>
      </c>
      <c r="O477" s="434" t="str">
        <f>IF(OR(ISBLANK($A477),ISBLANK($G477)),"",IFERROR(IF(INDEX(Times!O:O,MATCH(CONCATENATE($G477,$A477),Times!$S:$S,0))=0,"",INDEX(Times!O:O,MATCH(CONCATENATE($G477,$A477),Times!$S:$S,0))),""))</f>
        <v/>
      </c>
      <c r="P477" s="434" t="str">
        <f>IF(OR(ISBLANK($A477),ISBLANK($G477)),"",IFERROR(IF(INDEX(Times!P:P,MATCH(CONCATENATE($G477,$A477),Times!$S:$S,0))=0,"",INDEX(Times!P:P,MATCH(CONCATENATE($G477,$A477),Times!$S:$S,0))),""))</f>
        <v/>
      </c>
      <c r="Q477" s="434" t="str">
        <f>IF(OR(ISBLANK($A477),ISBLANK($G477)),"",IFERROR(IF(INDEX(Times!Q:Q,MATCH(CONCATENATE($G477,$A477),Times!$S:$S,0))=0,"",INDEX(Times!Q:Q,MATCH(CONCATENATE($G477,$A477),Times!$S:$S,0))),""))</f>
        <v/>
      </c>
      <c r="R477" s="218" t="str">
        <f>IF(OR(ISBLANK($A477),ISBLANK($G477)),"",IFERROR(IF(INDEX(Times!R:R,MATCH(CONCATENATE($G477,$A477),Times!$S:$S,0))=0,"",INDEX(Times!R:R,MATCH(CONCATENATE($G477,$A477),Times!$S:$S,0))),""))</f>
        <v/>
      </c>
      <c r="S477" s="645"/>
      <c r="T477" s="645"/>
      <c r="U477" s="218"/>
      <c r="V477" s="329"/>
      <c r="W477" s="329"/>
      <c r="X477" s="329"/>
      <c r="Y477" s="329"/>
      <c r="Z477" s="329"/>
      <c r="AA477" s="329"/>
      <c r="AB477" s="329"/>
      <c r="AC477" s="7"/>
      <c r="AD477" s="7"/>
      <c r="AE477" s="7"/>
      <c r="AF477" s="7"/>
      <c r="AG477" s="7"/>
      <c r="AH477" s="7"/>
      <c r="AI477" s="7"/>
      <c r="AJ477" s="7"/>
      <c r="AK477" s="7"/>
    </row>
    <row r="478" spans="1:37" x14ac:dyDescent="0.5">
      <c r="A478" s="218"/>
      <c r="B478" s="634"/>
      <c r="C478" s="647" t="str" cm="1">
        <f t="array" ref="C478">IFERROR(IF(ISBLANK(A478),"",IF(AND(ISBLANK(B478),ISBLANK(E478),ISBLANK(F478)),"",IF(AND(ISBLANK(B478),ISBLANK(E478),NOT(ISBLANK(F478))),_xlfn._xlws.FILTER('Rot.Out'!L:L,'Rot.Out'!B:B=EnterData!F478),IF(AND(ISBLANK(B478),NOT(ISBLANK(E478))),_xlfn._xlws.FILTER(Int.Out!AA:AA,Int.Out!B:B=E478),_xlfn._xlws.FILTER(Make.Trt!D:D,Make.Trt!C:C=B478))))),"")</f>
        <v/>
      </c>
      <c r="D478" s="636"/>
      <c r="E478" s="636"/>
      <c r="F478" s="218"/>
      <c r="G478" s="218"/>
      <c r="H478" s="218"/>
      <c r="I478" s="619" t="s">
        <v>109</v>
      </c>
      <c r="J478" s="619" t="s">
        <v>109</v>
      </c>
      <c r="K478" s="652"/>
      <c r="L478" s="329"/>
      <c r="M478" s="7"/>
      <c r="N478" s="434" t="str">
        <f>IF(OR(ISBLANK($A478),ISBLANK($G478)),"",IFERROR(IF(INDEX(Times!N:N,MATCH(CONCATENATE($G478,$A478),Times!$S:$S,0))=0,"",INDEX(Times!N:N,MATCH(CONCATENATE($G478,$A478),Times!$S:$S,0))),""))</f>
        <v/>
      </c>
      <c r="O478" s="434" t="str">
        <f>IF(OR(ISBLANK($A478),ISBLANK($G478)),"",IFERROR(IF(INDEX(Times!O:O,MATCH(CONCATENATE($G478,$A478),Times!$S:$S,0))=0,"",INDEX(Times!O:O,MATCH(CONCATENATE($G478,$A478),Times!$S:$S,0))),""))</f>
        <v/>
      </c>
      <c r="P478" s="434" t="str">
        <f>IF(OR(ISBLANK($A478),ISBLANK($G478)),"",IFERROR(IF(INDEX(Times!P:P,MATCH(CONCATENATE($G478,$A478),Times!$S:$S,0))=0,"",INDEX(Times!P:P,MATCH(CONCATENATE($G478,$A478),Times!$S:$S,0))),""))</f>
        <v/>
      </c>
      <c r="Q478" s="434" t="str">
        <f>IF(OR(ISBLANK($A478),ISBLANK($G478)),"",IFERROR(IF(INDEX(Times!Q:Q,MATCH(CONCATENATE($G478,$A478),Times!$S:$S,0))=0,"",INDEX(Times!Q:Q,MATCH(CONCATENATE($G478,$A478),Times!$S:$S,0))),""))</f>
        <v/>
      </c>
      <c r="R478" s="218" t="str">
        <f>IF(OR(ISBLANK($A478),ISBLANK($G478)),"",IFERROR(IF(INDEX(Times!R:R,MATCH(CONCATENATE($G478,$A478),Times!$S:$S,0))=0,"",INDEX(Times!R:R,MATCH(CONCATENATE($G478,$A478),Times!$S:$S,0))),""))</f>
        <v/>
      </c>
      <c r="S478" s="645"/>
      <c r="T478" s="645"/>
      <c r="U478" s="218"/>
      <c r="V478" s="329"/>
      <c r="W478" s="329"/>
      <c r="X478" s="329"/>
      <c r="Y478" s="329"/>
      <c r="Z478" s="329"/>
      <c r="AA478" s="329"/>
      <c r="AB478" s="329"/>
      <c r="AC478" s="7"/>
      <c r="AD478" s="7"/>
      <c r="AE478" s="7"/>
      <c r="AF478" s="7"/>
      <c r="AG478" s="7"/>
      <c r="AH478" s="7"/>
      <c r="AI478" s="7"/>
      <c r="AJ478" s="7"/>
      <c r="AK478" s="7"/>
    </row>
    <row r="479" spans="1:37" x14ac:dyDescent="0.5">
      <c r="A479" s="218"/>
      <c r="B479" s="634"/>
      <c r="C479" s="647" t="str" cm="1">
        <f t="array" ref="C479">IFERROR(IF(ISBLANK(A479),"",IF(AND(ISBLANK(B479),ISBLANK(E479),ISBLANK(F479)),"",IF(AND(ISBLANK(B479),ISBLANK(E479),NOT(ISBLANK(F479))),_xlfn._xlws.FILTER('Rot.Out'!L:L,'Rot.Out'!B:B=EnterData!F479),IF(AND(ISBLANK(B479),NOT(ISBLANK(E479))),_xlfn._xlws.FILTER(Int.Out!AA:AA,Int.Out!B:B=E479),_xlfn._xlws.FILTER(Make.Trt!D:D,Make.Trt!C:C=B479))))),"")</f>
        <v/>
      </c>
      <c r="D479" s="636"/>
      <c r="E479" s="636"/>
      <c r="F479" s="218"/>
      <c r="G479" s="218"/>
      <c r="H479" s="218"/>
      <c r="I479" s="619" t="s">
        <v>109</v>
      </c>
      <c r="J479" s="619" t="s">
        <v>109</v>
      </c>
      <c r="K479" s="652"/>
      <c r="L479" s="329"/>
      <c r="M479" s="7"/>
      <c r="N479" s="434" t="str">
        <f>IF(OR(ISBLANK($A479),ISBLANK($G479)),"",IFERROR(IF(INDEX(Times!N:N,MATCH(CONCATENATE($G479,$A479),Times!$S:$S,0))=0,"",INDEX(Times!N:N,MATCH(CONCATENATE($G479,$A479),Times!$S:$S,0))),""))</f>
        <v/>
      </c>
      <c r="O479" s="434" t="str">
        <f>IF(OR(ISBLANK($A479),ISBLANK($G479)),"",IFERROR(IF(INDEX(Times!O:O,MATCH(CONCATENATE($G479,$A479),Times!$S:$S,0))=0,"",INDEX(Times!O:O,MATCH(CONCATENATE($G479,$A479),Times!$S:$S,0))),""))</f>
        <v/>
      </c>
      <c r="P479" s="434" t="str">
        <f>IF(OR(ISBLANK($A479),ISBLANK($G479)),"",IFERROR(IF(INDEX(Times!P:P,MATCH(CONCATENATE($G479,$A479),Times!$S:$S,0))=0,"",INDEX(Times!P:P,MATCH(CONCATENATE($G479,$A479),Times!$S:$S,0))),""))</f>
        <v/>
      </c>
      <c r="Q479" s="434" t="str">
        <f>IF(OR(ISBLANK($A479),ISBLANK($G479)),"",IFERROR(IF(INDEX(Times!Q:Q,MATCH(CONCATENATE($G479,$A479),Times!$S:$S,0))=0,"",INDEX(Times!Q:Q,MATCH(CONCATENATE($G479,$A479),Times!$S:$S,0))),""))</f>
        <v/>
      </c>
      <c r="R479" s="218" t="str">
        <f>IF(OR(ISBLANK($A479),ISBLANK($G479)),"",IFERROR(IF(INDEX(Times!R:R,MATCH(CONCATENATE($G479,$A479),Times!$S:$S,0))=0,"",INDEX(Times!R:R,MATCH(CONCATENATE($G479,$A479),Times!$S:$S,0))),""))</f>
        <v/>
      </c>
      <c r="S479" s="645"/>
      <c r="T479" s="645"/>
      <c r="U479" s="218"/>
      <c r="V479" s="329"/>
      <c r="W479" s="329"/>
      <c r="X479" s="329"/>
      <c r="Y479" s="329"/>
      <c r="Z479" s="329"/>
      <c r="AA479" s="329"/>
      <c r="AB479" s="329"/>
      <c r="AC479" s="7"/>
      <c r="AD479" s="7"/>
      <c r="AE479" s="7"/>
      <c r="AF479" s="7"/>
      <c r="AG479" s="7"/>
      <c r="AH479" s="7"/>
      <c r="AI479" s="7"/>
      <c r="AJ479" s="7"/>
      <c r="AK479" s="7"/>
    </row>
    <row r="480" spans="1:37" x14ac:dyDescent="0.5">
      <c r="A480" s="218"/>
      <c r="B480" s="634"/>
      <c r="C480" s="647" t="str" cm="1">
        <f t="array" ref="C480">IFERROR(IF(ISBLANK(A480),"",IF(AND(ISBLANK(B480),ISBLANK(E480),ISBLANK(F480)),"",IF(AND(ISBLANK(B480),ISBLANK(E480),NOT(ISBLANK(F480))),_xlfn._xlws.FILTER('Rot.Out'!L:L,'Rot.Out'!B:B=EnterData!F480),IF(AND(ISBLANK(B480),NOT(ISBLANK(E480))),_xlfn._xlws.FILTER(Int.Out!AA:AA,Int.Out!B:B=E480),_xlfn._xlws.FILTER(Make.Trt!D:D,Make.Trt!C:C=B480))))),"")</f>
        <v/>
      </c>
      <c r="D480" s="636"/>
      <c r="E480" s="636"/>
      <c r="F480" s="218"/>
      <c r="G480" s="218"/>
      <c r="H480" s="218"/>
      <c r="I480" s="619" t="s">
        <v>109</v>
      </c>
      <c r="J480" s="619" t="s">
        <v>109</v>
      </c>
      <c r="K480" s="652"/>
      <c r="L480" s="329"/>
      <c r="M480" s="7"/>
      <c r="N480" s="434" t="str">
        <f>IF(OR(ISBLANK($A480),ISBLANK($G480)),"",IFERROR(IF(INDEX(Times!N:N,MATCH(CONCATENATE($G480,$A480),Times!$S:$S,0))=0,"",INDEX(Times!N:N,MATCH(CONCATENATE($G480,$A480),Times!$S:$S,0))),""))</f>
        <v/>
      </c>
      <c r="O480" s="434" t="str">
        <f>IF(OR(ISBLANK($A480),ISBLANK($G480)),"",IFERROR(IF(INDEX(Times!O:O,MATCH(CONCATENATE($G480,$A480),Times!$S:$S,0))=0,"",INDEX(Times!O:O,MATCH(CONCATENATE($G480,$A480),Times!$S:$S,0))),""))</f>
        <v/>
      </c>
      <c r="P480" s="434" t="str">
        <f>IF(OR(ISBLANK($A480),ISBLANK($G480)),"",IFERROR(IF(INDEX(Times!P:P,MATCH(CONCATENATE($G480,$A480),Times!$S:$S,0))=0,"",INDEX(Times!P:P,MATCH(CONCATENATE($G480,$A480),Times!$S:$S,0))),""))</f>
        <v/>
      </c>
      <c r="Q480" s="434" t="str">
        <f>IF(OR(ISBLANK($A480),ISBLANK($G480)),"",IFERROR(IF(INDEX(Times!Q:Q,MATCH(CONCATENATE($G480,$A480),Times!$S:$S,0))=0,"",INDEX(Times!Q:Q,MATCH(CONCATENATE($G480,$A480),Times!$S:$S,0))),""))</f>
        <v/>
      </c>
      <c r="R480" s="218" t="str">
        <f>IF(OR(ISBLANK($A480),ISBLANK($G480)),"",IFERROR(IF(INDEX(Times!R:R,MATCH(CONCATENATE($G480,$A480),Times!$S:$S,0))=0,"",INDEX(Times!R:R,MATCH(CONCATENATE($G480,$A480),Times!$S:$S,0))),""))</f>
        <v/>
      </c>
      <c r="S480" s="645"/>
      <c r="T480" s="645"/>
      <c r="U480" s="218"/>
      <c r="V480" s="329"/>
      <c r="W480" s="329"/>
      <c r="X480" s="329"/>
      <c r="Y480" s="329"/>
      <c r="Z480" s="329"/>
      <c r="AA480" s="329"/>
      <c r="AB480" s="329"/>
      <c r="AC480" s="7"/>
      <c r="AD480" s="7"/>
      <c r="AE480" s="7"/>
      <c r="AF480" s="7"/>
      <c r="AG480" s="7"/>
      <c r="AH480" s="7"/>
      <c r="AI480" s="7"/>
      <c r="AJ480" s="7"/>
      <c r="AK480" s="7"/>
    </row>
    <row r="481" spans="1:37" x14ac:dyDescent="0.5">
      <c r="A481" s="218"/>
      <c r="B481" s="634"/>
      <c r="C481" s="647" t="str" cm="1">
        <f t="array" ref="C481">IFERROR(IF(ISBLANK(A481),"",IF(AND(ISBLANK(B481),ISBLANK(E481),ISBLANK(F481)),"",IF(AND(ISBLANK(B481),ISBLANK(E481),NOT(ISBLANK(F481))),_xlfn._xlws.FILTER('Rot.Out'!L:L,'Rot.Out'!B:B=EnterData!F481),IF(AND(ISBLANK(B481),NOT(ISBLANK(E481))),_xlfn._xlws.FILTER(Int.Out!AA:AA,Int.Out!B:B=E481),_xlfn._xlws.FILTER(Make.Trt!D:D,Make.Trt!C:C=B481))))),"")</f>
        <v/>
      </c>
      <c r="D481" s="636"/>
      <c r="E481" s="636"/>
      <c r="F481" s="218"/>
      <c r="G481" s="218"/>
      <c r="H481" s="218"/>
      <c r="I481" s="619" t="s">
        <v>109</v>
      </c>
      <c r="J481" s="619" t="s">
        <v>109</v>
      </c>
      <c r="K481" s="652"/>
      <c r="L481" s="329"/>
      <c r="M481" s="7"/>
      <c r="N481" s="434" t="str">
        <f>IF(OR(ISBLANK($A481),ISBLANK($G481)),"",IFERROR(IF(INDEX(Times!N:N,MATCH(CONCATENATE($G481,$A481),Times!$S:$S,0))=0,"",INDEX(Times!N:N,MATCH(CONCATENATE($G481,$A481),Times!$S:$S,0))),""))</f>
        <v/>
      </c>
      <c r="O481" s="434" t="str">
        <f>IF(OR(ISBLANK($A481),ISBLANK($G481)),"",IFERROR(IF(INDEX(Times!O:O,MATCH(CONCATENATE($G481,$A481),Times!$S:$S,0))=0,"",INDEX(Times!O:O,MATCH(CONCATENATE($G481,$A481),Times!$S:$S,0))),""))</f>
        <v/>
      </c>
      <c r="P481" s="434" t="str">
        <f>IF(OR(ISBLANK($A481),ISBLANK($G481)),"",IFERROR(IF(INDEX(Times!P:P,MATCH(CONCATENATE($G481,$A481),Times!$S:$S,0))=0,"",INDEX(Times!P:P,MATCH(CONCATENATE($G481,$A481),Times!$S:$S,0))),""))</f>
        <v/>
      </c>
      <c r="Q481" s="434" t="str">
        <f>IF(OR(ISBLANK($A481),ISBLANK($G481)),"",IFERROR(IF(INDEX(Times!Q:Q,MATCH(CONCATENATE($G481,$A481),Times!$S:$S,0))=0,"",INDEX(Times!Q:Q,MATCH(CONCATENATE($G481,$A481),Times!$S:$S,0))),""))</f>
        <v/>
      </c>
      <c r="R481" s="218" t="str">
        <f>IF(OR(ISBLANK($A481),ISBLANK($G481)),"",IFERROR(IF(INDEX(Times!R:R,MATCH(CONCATENATE($G481,$A481),Times!$S:$S,0))=0,"",INDEX(Times!R:R,MATCH(CONCATENATE($G481,$A481),Times!$S:$S,0))),""))</f>
        <v/>
      </c>
      <c r="S481" s="645"/>
      <c r="T481" s="645"/>
      <c r="U481" s="218"/>
      <c r="V481" s="329"/>
      <c r="W481" s="329"/>
      <c r="X481" s="329"/>
      <c r="Y481" s="329"/>
      <c r="Z481" s="329"/>
      <c r="AA481" s="329"/>
      <c r="AB481" s="329"/>
      <c r="AC481" s="7"/>
      <c r="AD481" s="7"/>
      <c r="AE481" s="7"/>
      <c r="AF481" s="7"/>
      <c r="AG481" s="7"/>
      <c r="AH481" s="7"/>
      <c r="AI481" s="7"/>
      <c r="AJ481" s="7"/>
      <c r="AK481" s="7"/>
    </row>
    <row r="482" spans="1:37" x14ac:dyDescent="0.5">
      <c r="A482" s="218"/>
      <c r="B482" s="634"/>
      <c r="C482" s="647" t="str" cm="1">
        <f t="array" ref="C482">IFERROR(IF(ISBLANK(A482),"",IF(AND(ISBLANK(B482),ISBLANK(E482),ISBLANK(F482)),"",IF(AND(ISBLANK(B482),ISBLANK(E482),NOT(ISBLANK(F482))),_xlfn._xlws.FILTER('Rot.Out'!L:L,'Rot.Out'!B:B=EnterData!F482),IF(AND(ISBLANK(B482),NOT(ISBLANK(E482))),_xlfn._xlws.FILTER(Int.Out!AA:AA,Int.Out!B:B=E482),_xlfn._xlws.FILTER(Make.Trt!D:D,Make.Trt!C:C=B482))))),"")</f>
        <v/>
      </c>
      <c r="D482" s="636"/>
      <c r="E482" s="636"/>
      <c r="F482" s="218"/>
      <c r="G482" s="218"/>
      <c r="H482" s="218"/>
      <c r="I482" s="619" t="s">
        <v>109</v>
      </c>
      <c r="J482" s="619" t="s">
        <v>109</v>
      </c>
      <c r="K482" s="652"/>
      <c r="L482" s="329"/>
      <c r="M482" s="7"/>
      <c r="N482" s="434" t="str">
        <f>IF(OR(ISBLANK($A482),ISBLANK($G482)),"",IFERROR(IF(INDEX(Times!N:N,MATCH(CONCATENATE($G482,$A482),Times!$S:$S,0))=0,"",INDEX(Times!N:N,MATCH(CONCATENATE($G482,$A482),Times!$S:$S,0))),""))</f>
        <v/>
      </c>
      <c r="O482" s="434" t="str">
        <f>IF(OR(ISBLANK($A482),ISBLANK($G482)),"",IFERROR(IF(INDEX(Times!O:O,MATCH(CONCATENATE($G482,$A482),Times!$S:$S,0))=0,"",INDEX(Times!O:O,MATCH(CONCATENATE($G482,$A482),Times!$S:$S,0))),""))</f>
        <v/>
      </c>
      <c r="P482" s="434" t="str">
        <f>IF(OR(ISBLANK($A482),ISBLANK($G482)),"",IFERROR(IF(INDEX(Times!P:P,MATCH(CONCATENATE($G482,$A482),Times!$S:$S,0))=0,"",INDEX(Times!P:P,MATCH(CONCATENATE($G482,$A482),Times!$S:$S,0))),""))</f>
        <v/>
      </c>
      <c r="Q482" s="434" t="str">
        <f>IF(OR(ISBLANK($A482),ISBLANK($G482)),"",IFERROR(IF(INDEX(Times!Q:Q,MATCH(CONCATENATE($G482,$A482),Times!$S:$S,0))=0,"",INDEX(Times!Q:Q,MATCH(CONCATENATE($G482,$A482),Times!$S:$S,0))),""))</f>
        <v/>
      </c>
      <c r="R482" s="218" t="str">
        <f>IF(OR(ISBLANK($A482),ISBLANK($G482)),"",IFERROR(IF(INDEX(Times!R:R,MATCH(CONCATENATE($G482,$A482),Times!$S:$S,0))=0,"",INDEX(Times!R:R,MATCH(CONCATENATE($G482,$A482),Times!$S:$S,0))),""))</f>
        <v/>
      </c>
      <c r="S482" s="645"/>
      <c r="T482" s="645"/>
      <c r="U482" s="218"/>
      <c r="V482" s="329"/>
      <c r="W482" s="329"/>
      <c r="X482" s="329"/>
      <c r="Y482" s="329"/>
      <c r="Z482" s="329"/>
      <c r="AA482" s="329"/>
      <c r="AB482" s="329"/>
      <c r="AC482" s="7"/>
      <c r="AD482" s="7"/>
      <c r="AE482" s="7"/>
      <c r="AF482" s="7"/>
      <c r="AG482" s="7"/>
      <c r="AH482" s="7"/>
      <c r="AI482" s="7"/>
      <c r="AJ482" s="7"/>
      <c r="AK482" s="7"/>
    </row>
    <row r="483" spans="1:37" x14ac:dyDescent="0.5">
      <c r="A483" s="218"/>
      <c r="B483" s="634"/>
      <c r="C483" s="647" t="str" cm="1">
        <f t="array" ref="C483">IFERROR(IF(ISBLANK(A483),"",IF(AND(ISBLANK(B483),ISBLANK(E483),ISBLANK(F483)),"",IF(AND(ISBLANK(B483),ISBLANK(E483),NOT(ISBLANK(F483))),_xlfn._xlws.FILTER('Rot.Out'!L:L,'Rot.Out'!B:B=EnterData!F483),IF(AND(ISBLANK(B483),NOT(ISBLANK(E483))),_xlfn._xlws.FILTER(Int.Out!AA:AA,Int.Out!B:B=E483),_xlfn._xlws.FILTER(Make.Trt!D:D,Make.Trt!C:C=B483))))),"")</f>
        <v/>
      </c>
      <c r="D483" s="636"/>
      <c r="E483" s="636"/>
      <c r="F483" s="218"/>
      <c r="G483" s="218"/>
      <c r="H483" s="218"/>
      <c r="I483" s="619" t="s">
        <v>109</v>
      </c>
      <c r="J483" s="619" t="s">
        <v>109</v>
      </c>
      <c r="K483" s="652"/>
      <c r="L483" s="329"/>
      <c r="M483" s="7"/>
      <c r="N483" s="434" t="str">
        <f>IF(OR(ISBLANK($A483),ISBLANK($G483)),"",IFERROR(IF(INDEX(Times!N:N,MATCH(CONCATENATE($G483,$A483),Times!$S:$S,0))=0,"",INDEX(Times!N:N,MATCH(CONCATENATE($G483,$A483),Times!$S:$S,0))),""))</f>
        <v/>
      </c>
      <c r="O483" s="434" t="str">
        <f>IF(OR(ISBLANK($A483),ISBLANK($G483)),"",IFERROR(IF(INDEX(Times!O:O,MATCH(CONCATENATE($G483,$A483),Times!$S:$S,0))=0,"",INDEX(Times!O:O,MATCH(CONCATENATE($G483,$A483),Times!$S:$S,0))),""))</f>
        <v/>
      </c>
      <c r="P483" s="434" t="str">
        <f>IF(OR(ISBLANK($A483),ISBLANK($G483)),"",IFERROR(IF(INDEX(Times!P:P,MATCH(CONCATENATE($G483,$A483),Times!$S:$S,0))=0,"",INDEX(Times!P:P,MATCH(CONCATENATE($G483,$A483),Times!$S:$S,0))),""))</f>
        <v/>
      </c>
      <c r="Q483" s="434" t="str">
        <f>IF(OR(ISBLANK($A483),ISBLANK($G483)),"",IFERROR(IF(INDEX(Times!Q:Q,MATCH(CONCATENATE($G483,$A483),Times!$S:$S,0))=0,"",INDEX(Times!Q:Q,MATCH(CONCATENATE($G483,$A483),Times!$S:$S,0))),""))</f>
        <v/>
      </c>
      <c r="R483" s="218" t="str">
        <f>IF(OR(ISBLANK($A483),ISBLANK($G483)),"",IFERROR(IF(INDEX(Times!R:R,MATCH(CONCATENATE($G483,$A483),Times!$S:$S,0))=0,"",INDEX(Times!R:R,MATCH(CONCATENATE($G483,$A483),Times!$S:$S,0))),""))</f>
        <v/>
      </c>
      <c r="S483" s="645"/>
      <c r="T483" s="645"/>
      <c r="U483" s="218"/>
      <c r="V483" s="329"/>
      <c r="W483" s="329"/>
      <c r="X483" s="329"/>
      <c r="Y483" s="329"/>
      <c r="Z483" s="329"/>
      <c r="AA483" s="329"/>
      <c r="AB483" s="329"/>
      <c r="AC483" s="7"/>
      <c r="AD483" s="7"/>
      <c r="AE483" s="7"/>
      <c r="AF483" s="7"/>
      <c r="AG483" s="7"/>
      <c r="AH483" s="7"/>
      <c r="AI483" s="7"/>
      <c r="AJ483" s="7"/>
      <c r="AK483" s="7"/>
    </row>
    <row r="484" spans="1:37" x14ac:dyDescent="0.5">
      <c r="A484" s="218"/>
      <c r="B484" s="634"/>
      <c r="C484" s="647" t="str" cm="1">
        <f t="array" ref="C484">IFERROR(IF(ISBLANK(A484),"",IF(AND(ISBLANK(B484),ISBLANK(E484),ISBLANK(F484)),"",IF(AND(ISBLANK(B484),ISBLANK(E484),NOT(ISBLANK(F484))),_xlfn._xlws.FILTER('Rot.Out'!L:L,'Rot.Out'!B:B=EnterData!F484),IF(AND(ISBLANK(B484),NOT(ISBLANK(E484))),_xlfn._xlws.FILTER(Int.Out!AA:AA,Int.Out!B:B=E484),_xlfn._xlws.FILTER(Make.Trt!D:D,Make.Trt!C:C=B484))))),"")</f>
        <v/>
      </c>
      <c r="D484" s="636"/>
      <c r="E484" s="636"/>
      <c r="F484" s="218"/>
      <c r="G484" s="218"/>
      <c r="H484" s="218"/>
      <c r="I484" s="619" t="s">
        <v>109</v>
      </c>
      <c r="J484" s="619" t="s">
        <v>109</v>
      </c>
      <c r="K484" s="652"/>
      <c r="L484" s="329"/>
      <c r="M484" s="7"/>
      <c r="N484" s="434" t="str">
        <f>IF(OR(ISBLANK($A484),ISBLANK($G484)),"",IFERROR(IF(INDEX(Times!N:N,MATCH(CONCATENATE($G484,$A484),Times!$S:$S,0))=0,"",INDEX(Times!N:N,MATCH(CONCATENATE($G484,$A484),Times!$S:$S,0))),""))</f>
        <v/>
      </c>
      <c r="O484" s="434" t="str">
        <f>IF(OR(ISBLANK($A484),ISBLANK($G484)),"",IFERROR(IF(INDEX(Times!O:O,MATCH(CONCATENATE($G484,$A484),Times!$S:$S,0))=0,"",INDEX(Times!O:O,MATCH(CONCATENATE($G484,$A484),Times!$S:$S,0))),""))</f>
        <v/>
      </c>
      <c r="P484" s="434" t="str">
        <f>IF(OR(ISBLANK($A484),ISBLANK($G484)),"",IFERROR(IF(INDEX(Times!P:P,MATCH(CONCATENATE($G484,$A484),Times!$S:$S,0))=0,"",INDEX(Times!P:P,MATCH(CONCATENATE($G484,$A484),Times!$S:$S,0))),""))</f>
        <v/>
      </c>
      <c r="Q484" s="434" t="str">
        <f>IF(OR(ISBLANK($A484),ISBLANK($G484)),"",IFERROR(IF(INDEX(Times!Q:Q,MATCH(CONCATENATE($G484,$A484),Times!$S:$S,0))=0,"",INDEX(Times!Q:Q,MATCH(CONCATENATE($G484,$A484),Times!$S:$S,0))),""))</f>
        <v/>
      </c>
      <c r="R484" s="218" t="str">
        <f>IF(OR(ISBLANK($A484),ISBLANK($G484)),"",IFERROR(IF(INDEX(Times!R:R,MATCH(CONCATENATE($G484,$A484),Times!$S:$S,0))=0,"",INDEX(Times!R:R,MATCH(CONCATENATE($G484,$A484),Times!$S:$S,0))),""))</f>
        <v/>
      </c>
      <c r="S484" s="645"/>
      <c r="T484" s="645"/>
      <c r="U484" s="218"/>
      <c r="V484" s="329"/>
      <c r="W484" s="329"/>
      <c r="X484" s="329"/>
      <c r="Y484" s="329"/>
      <c r="Z484" s="329"/>
      <c r="AA484" s="329"/>
      <c r="AB484" s="329"/>
      <c r="AC484" s="7"/>
      <c r="AD484" s="7"/>
      <c r="AE484" s="7"/>
      <c r="AF484" s="7"/>
      <c r="AG484" s="7"/>
      <c r="AH484" s="7"/>
      <c r="AI484" s="7"/>
      <c r="AJ484" s="7"/>
      <c r="AK484" s="7"/>
    </row>
    <row r="485" spans="1:37" x14ac:dyDescent="0.5">
      <c r="A485" s="218"/>
      <c r="B485" s="634"/>
      <c r="C485" s="647" t="str" cm="1">
        <f t="array" ref="C485">IFERROR(IF(ISBLANK(A485),"",IF(AND(ISBLANK(B485),ISBLANK(E485),ISBLANK(F485)),"",IF(AND(ISBLANK(B485),ISBLANK(E485),NOT(ISBLANK(F485))),_xlfn._xlws.FILTER('Rot.Out'!L:L,'Rot.Out'!B:B=EnterData!F485),IF(AND(ISBLANK(B485),NOT(ISBLANK(E485))),_xlfn._xlws.FILTER(Int.Out!AA:AA,Int.Out!B:B=E485),_xlfn._xlws.FILTER(Make.Trt!D:D,Make.Trt!C:C=B485))))),"")</f>
        <v/>
      </c>
      <c r="D485" s="636"/>
      <c r="E485" s="636"/>
      <c r="F485" s="218"/>
      <c r="G485" s="218"/>
      <c r="H485" s="218"/>
      <c r="I485" s="619" t="s">
        <v>109</v>
      </c>
      <c r="J485" s="619" t="s">
        <v>109</v>
      </c>
      <c r="K485" s="652"/>
      <c r="L485" s="329"/>
      <c r="M485" s="7"/>
      <c r="N485" s="434" t="str">
        <f>IF(OR(ISBLANK($A485),ISBLANK($G485)),"",IFERROR(IF(INDEX(Times!N:N,MATCH(CONCATENATE($G485,$A485),Times!$S:$S,0))=0,"",INDEX(Times!N:N,MATCH(CONCATENATE($G485,$A485),Times!$S:$S,0))),""))</f>
        <v/>
      </c>
      <c r="O485" s="434" t="str">
        <f>IF(OR(ISBLANK($A485),ISBLANK($G485)),"",IFERROR(IF(INDEX(Times!O:O,MATCH(CONCATENATE($G485,$A485),Times!$S:$S,0))=0,"",INDEX(Times!O:O,MATCH(CONCATENATE($G485,$A485),Times!$S:$S,0))),""))</f>
        <v/>
      </c>
      <c r="P485" s="434" t="str">
        <f>IF(OR(ISBLANK($A485),ISBLANK($G485)),"",IFERROR(IF(INDEX(Times!P:P,MATCH(CONCATENATE($G485,$A485),Times!$S:$S,0))=0,"",INDEX(Times!P:P,MATCH(CONCATENATE($G485,$A485),Times!$S:$S,0))),""))</f>
        <v/>
      </c>
      <c r="Q485" s="434" t="str">
        <f>IF(OR(ISBLANK($A485),ISBLANK($G485)),"",IFERROR(IF(INDEX(Times!Q:Q,MATCH(CONCATENATE($G485,$A485),Times!$S:$S,0))=0,"",INDEX(Times!Q:Q,MATCH(CONCATENATE($G485,$A485),Times!$S:$S,0))),""))</f>
        <v/>
      </c>
      <c r="R485" s="218" t="str">
        <f>IF(OR(ISBLANK($A485),ISBLANK($G485)),"",IFERROR(IF(INDEX(Times!R:R,MATCH(CONCATENATE($G485,$A485),Times!$S:$S,0))=0,"",INDEX(Times!R:R,MATCH(CONCATENATE($G485,$A485),Times!$S:$S,0))),""))</f>
        <v/>
      </c>
      <c r="S485" s="645"/>
      <c r="T485" s="645"/>
      <c r="U485" s="218"/>
      <c r="V485" s="329"/>
      <c r="W485" s="329"/>
      <c r="X485" s="329"/>
      <c r="Y485" s="329"/>
      <c r="Z485" s="329"/>
      <c r="AA485" s="329"/>
      <c r="AB485" s="329"/>
      <c r="AC485" s="7"/>
      <c r="AD485" s="7"/>
      <c r="AE485" s="7"/>
      <c r="AF485" s="7"/>
      <c r="AG485" s="7"/>
      <c r="AH485" s="7"/>
      <c r="AI485" s="7"/>
      <c r="AJ485" s="7"/>
      <c r="AK485" s="7"/>
    </row>
    <row r="486" spans="1:37" x14ac:dyDescent="0.5">
      <c r="A486" s="218"/>
      <c r="B486" s="634"/>
      <c r="C486" s="647" t="str" cm="1">
        <f t="array" ref="C486">IFERROR(IF(ISBLANK(A486),"",IF(AND(ISBLANK(B486),ISBLANK(E486),ISBLANK(F486)),"",IF(AND(ISBLANK(B486),ISBLANK(E486),NOT(ISBLANK(F486))),_xlfn._xlws.FILTER('Rot.Out'!L:L,'Rot.Out'!B:B=EnterData!F486),IF(AND(ISBLANK(B486),NOT(ISBLANK(E486))),_xlfn._xlws.FILTER(Int.Out!AA:AA,Int.Out!B:B=E486),_xlfn._xlws.FILTER(Make.Trt!D:D,Make.Trt!C:C=B486))))),"")</f>
        <v/>
      </c>
      <c r="D486" s="636"/>
      <c r="E486" s="636"/>
      <c r="F486" s="218"/>
      <c r="G486" s="218"/>
      <c r="H486" s="218"/>
      <c r="I486" s="619" t="s">
        <v>109</v>
      </c>
      <c r="J486" s="619" t="s">
        <v>109</v>
      </c>
      <c r="K486" s="652"/>
      <c r="L486" s="329"/>
      <c r="M486" s="7"/>
      <c r="N486" s="434" t="str">
        <f>IF(OR(ISBLANK($A486),ISBLANK($G486)),"",IFERROR(IF(INDEX(Times!N:N,MATCH(CONCATENATE($G486,$A486),Times!$S:$S,0))=0,"",INDEX(Times!N:N,MATCH(CONCATENATE($G486,$A486),Times!$S:$S,0))),""))</f>
        <v/>
      </c>
      <c r="O486" s="434" t="str">
        <f>IF(OR(ISBLANK($A486),ISBLANK($G486)),"",IFERROR(IF(INDEX(Times!O:O,MATCH(CONCATENATE($G486,$A486),Times!$S:$S,0))=0,"",INDEX(Times!O:O,MATCH(CONCATENATE($G486,$A486),Times!$S:$S,0))),""))</f>
        <v/>
      </c>
      <c r="P486" s="434" t="str">
        <f>IF(OR(ISBLANK($A486),ISBLANK($G486)),"",IFERROR(IF(INDEX(Times!P:P,MATCH(CONCATENATE($G486,$A486),Times!$S:$S,0))=0,"",INDEX(Times!P:P,MATCH(CONCATENATE($G486,$A486),Times!$S:$S,0))),""))</f>
        <v/>
      </c>
      <c r="Q486" s="434" t="str">
        <f>IF(OR(ISBLANK($A486),ISBLANK($G486)),"",IFERROR(IF(INDEX(Times!Q:Q,MATCH(CONCATENATE($G486,$A486),Times!$S:$S,0))=0,"",INDEX(Times!Q:Q,MATCH(CONCATENATE($G486,$A486),Times!$S:$S,0))),""))</f>
        <v/>
      </c>
      <c r="R486" s="218" t="str">
        <f>IF(OR(ISBLANK($A486),ISBLANK($G486)),"",IFERROR(IF(INDEX(Times!R:R,MATCH(CONCATENATE($G486,$A486),Times!$S:$S,0))=0,"",INDEX(Times!R:R,MATCH(CONCATENATE($G486,$A486),Times!$S:$S,0))),""))</f>
        <v/>
      </c>
      <c r="S486" s="645"/>
      <c r="T486" s="645"/>
      <c r="U486" s="218"/>
      <c r="V486" s="329"/>
      <c r="W486" s="329"/>
      <c r="X486" s="329"/>
      <c r="Y486" s="329"/>
      <c r="Z486" s="329"/>
      <c r="AA486" s="329"/>
      <c r="AB486" s="329"/>
      <c r="AC486" s="7"/>
      <c r="AD486" s="7"/>
      <c r="AE486" s="7"/>
      <c r="AF486" s="7"/>
      <c r="AG486" s="7"/>
      <c r="AH486" s="7"/>
      <c r="AI486" s="7"/>
      <c r="AJ486" s="7"/>
      <c r="AK486" s="7"/>
    </row>
    <row r="487" spans="1:37" x14ac:dyDescent="0.5">
      <c r="A487" s="218"/>
      <c r="B487" s="634"/>
      <c r="C487" s="647" t="str" cm="1">
        <f t="array" ref="C487">IFERROR(IF(ISBLANK(A487),"",IF(AND(ISBLANK(B487),ISBLANK(E487),ISBLANK(F487)),"",IF(AND(ISBLANK(B487),ISBLANK(E487),NOT(ISBLANK(F487))),_xlfn._xlws.FILTER('Rot.Out'!L:L,'Rot.Out'!B:B=EnterData!F487),IF(AND(ISBLANK(B487),NOT(ISBLANK(E487))),_xlfn._xlws.FILTER(Int.Out!AA:AA,Int.Out!B:B=E487),_xlfn._xlws.FILTER(Make.Trt!D:D,Make.Trt!C:C=B487))))),"")</f>
        <v/>
      </c>
      <c r="D487" s="636"/>
      <c r="E487" s="636"/>
      <c r="F487" s="218"/>
      <c r="G487" s="218"/>
      <c r="H487" s="218"/>
      <c r="I487" s="619" t="s">
        <v>109</v>
      </c>
      <c r="J487" s="619" t="s">
        <v>109</v>
      </c>
      <c r="K487" s="652"/>
      <c r="L487" s="329"/>
      <c r="M487" s="7"/>
      <c r="N487" s="434" t="str">
        <f>IF(OR(ISBLANK($A487),ISBLANK($G487)),"",IFERROR(IF(INDEX(Times!N:N,MATCH(CONCATENATE($G487,$A487),Times!$S:$S,0))=0,"",INDEX(Times!N:N,MATCH(CONCATENATE($G487,$A487),Times!$S:$S,0))),""))</f>
        <v/>
      </c>
      <c r="O487" s="434" t="str">
        <f>IF(OR(ISBLANK($A487),ISBLANK($G487)),"",IFERROR(IF(INDEX(Times!O:O,MATCH(CONCATENATE($G487,$A487),Times!$S:$S,0))=0,"",INDEX(Times!O:O,MATCH(CONCATENATE($G487,$A487),Times!$S:$S,0))),""))</f>
        <v/>
      </c>
      <c r="P487" s="434" t="str">
        <f>IF(OR(ISBLANK($A487),ISBLANK($G487)),"",IFERROR(IF(INDEX(Times!P:P,MATCH(CONCATENATE($G487,$A487),Times!$S:$S,0))=0,"",INDEX(Times!P:P,MATCH(CONCATENATE($G487,$A487),Times!$S:$S,0))),""))</f>
        <v/>
      </c>
      <c r="Q487" s="434" t="str">
        <f>IF(OR(ISBLANK($A487),ISBLANK($G487)),"",IFERROR(IF(INDEX(Times!Q:Q,MATCH(CONCATENATE($G487,$A487),Times!$S:$S,0))=0,"",INDEX(Times!Q:Q,MATCH(CONCATENATE($G487,$A487),Times!$S:$S,0))),""))</f>
        <v/>
      </c>
      <c r="R487" s="218" t="str">
        <f>IF(OR(ISBLANK($A487),ISBLANK($G487)),"",IFERROR(IF(INDEX(Times!R:R,MATCH(CONCATENATE($G487,$A487),Times!$S:$S,0))=0,"",INDEX(Times!R:R,MATCH(CONCATENATE($G487,$A487),Times!$S:$S,0))),""))</f>
        <v/>
      </c>
      <c r="S487" s="645"/>
      <c r="T487" s="645"/>
      <c r="U487" s="218"/>
      <c r="V487" s="329"/>
      <c r="W487" s="329"/>
      <c r="X487" s="329"/>
      <c r="Y487" s="329"/>
      <c r="Z487" s="329"/>
      <c r="AA487" s="329"/>
      <c r="AB487" s="329"/>
      <c r="AC487" s="7"/>
      <c r="AD487" s="7"/>
      <c r="AE487" s="7"/>
      <c r="AF487" s="7"/>
      <c r="AG487" s="7"/>
      <c r="AH487" s="7"/>
      <c r="AI487" s="7"/>
      <c r="AJ487" s="7"/>
      <c r="AK487" s="7"/>
    </row>
    <row r="488" spans="1:37" x14ac:dyDescent="0.5">
      <c r="A488" s="218"/>
      <c r="B488" s="634"/>
      <c r="C488" s="647" t="str" cm="1">
        <f t="array" ref="C488">IFERROR(IF(ISBLANK(A488),"",IF(AND(ISBLANK(B488),ISBLANK(E488),ISBLANK(F488)),"",IF(AND(ISBLANK(B488),ISBLANK(E488),NOT(ISBLANK(F488))),_xlfn._xlws.FILTER('Rot.Out'!L:L,'Rot.Out'!B:B=EnterData!F488),IF(AND(ISBLANK(B488),NOT(ISBLANK(E488))),_xlfn._xlws.FILTER(Int.Out!AA:AA,Int.Out!B:B=E488),_xlfn._xlws.FILTER(Make.Trt!D:D,Make.Trt!C:C=B488))))),"")</f>
        <v/>
      </c>
      <c r="D488" s="636"/>
      <c r="E488" s="636"/>
      <c r="F488" s="218"/>
      <c r="G488" s="218"/>
      <c r="H488" s="218"/>
      <c r="I488" s="619" t="s">
        <v>109</v>
      </c>
      <c r="J488" s="619" t="s">
        <v>109</v>
      </c>
      <c r="K488" s="652"/>
      <c r="L488" s="329"/>
      <c r="M488" s="7"/>
      <c r="N488" s="434" t="str">
        <f>IF(OR(ISBLANK($A488),ISBLANK($G488)),"",IFERROR(IF(INDEX(Times!N:N,MATCH(CONCATENATE($G488,$A488),Times!$S:$S,0))=0,"",INDEX(Times!N:N,MATCH(CONCATENATE($G488,$A488),Times!$S:$S,0))),""))</f>
        <v/>
      </c>
      <c r="O488" s="434" t="str">
        <f>IF(OR(ISBLANK($A488),ISBLANK($G488)),"",IFERROR(IF(INDEX(Times!O:O,MATCH(CONCATENATE($G488,$A488),Times!$S:$S,0))=0,"",INDEX(Times!O:O,MATCH(CONCATENATE($G488,$A488),Times!$S:$S,0))),""))</f>
        <v/>
      </c>
      <c r="P488" s="434" t="str">
        <f>IF(OR(ISBLANK($A488),ISBLANK($G488)),"",IFERROR(IF(INDEX(Times!P:P,MATCH(CONCATENATE($G488,$A488),Times!$S:$S,0))=0,"",INDEX(Times!P:P,MATCH(CONCATENATE($G488,$A488),Times!$S:$S,0))),""))</f>
        <v/>
      </c>
      <c r="Q488" s="434" t="str">
        <f>IF(OR(ISBLANK($A488),ISBLANK($G488)),"",IFERROR(IF(INDEX(Times!Q:Q,MATCH(CONCATENATE($G488,$A488),Times!$S:$S,0))=0,"",INDEX(Times!Q:Q,MATCH(CONCATENATE($G488,$A488),Times!$S:$S,0))),""))</f>
        <v/>
      </c>
      <c r="R488" s="218" t="str">
        <f>IF(OR(ISBLANK($A488),ISBLANK($G488)),"",IFERROR(IF(INDEX(Times!R:R,MATCH(CONCATENATE($G488,$A488),Times!$S:$S,0))=0,"",INDEX(Times!R:R,MATCH(CONCATENATE($G488,$A488),Times!$S:$S,0))),""))</f>
        <v/>
      </c>
      <c r="S488" s="645"/>
      <c r="T488" s="645"/>
      <c r="U488" s="218"/>
      <c r="V488" s="329"/>
      <c r="W488" s="329"/>
      <c r="X488" s="329"/>
      <c r="Y488" s="329"/>
      <c r="Z488" s="329"/>
      <c r="AA488" s="329"/>
      <c r="AB488" s="329"/>
      <c r="AC488" s="7"/>
      <c r="AD488" s="7"/>
      <c r="AE488" s="7"/>
      <c r="AF488" s="7"/>
      <c r="AG488" s="7"/>
      <c r="AH488" s="7"/>
      <c r="AI488" s="7"/>
      <c r="AJ488" s="7"/>
      <c r="AK488" s="7"/>
    </row>
    <row r="489" spans="1:37" x14ac:dyDescent="0.5">
      <c r="A489" s="218"/>
      <c r="B489" s="634"/>
      <c r="C489" s="647" t="str" cm="1">
        <f t="array" ref="C489">IFERROR(IF(ISBLANK(A489),"",IF(AND(ISBLANK(B489),ISBLANK(E489),ISBLANK(F489)),"",IF(AND(ISBLANK(B489),ISBLANK(E489),NOT(ISBLANK(F489))),_xlfn._xlws.FILTER('Rot.Out'!L:L,'Rot.Out'!B:B=EnterData!F489),IF(AND(ISBLANK(B489),NOT(ISBLANK(E489))),_xlfn._xlws.FILTER(Int.Out!AA:AA,Int.Out!B:B=E489),_xlfn._xlws.FILTER(Make.Trt!D:D,Make.Trt!C:C=B489))))),"")</f>
        <v/>
      </c>
      <c r="D489" s="636"/>
      <c r="E489" s="636"/>
      <c r="F489" s="218"/>
      <c r="G489" s="218"/>
      <c r="H489" s="218"/>
      <c r="I489" s="619" t="s">
        <v>109</v>
      </c>
      <c r="J489" s="619" t="s">
        <v>109</v>
      </c>
      <c r="K489" s="652"/>
      <c r="L489" s="329"/>
      <c r="M489" s="7"/>
      <c r="N489" s="434" t="str">
        <f>IF(OR(ISBLANK($A489),ISBLANK($G489)),"",IFERROR(IF(INDEX(Times!N:N,MATCH(CONCATENATE($G489,$A489),Times!$S:$S,0))=0,"",INDEX(Times!N:N,MATCH(CONCATENATE($G489,$A489),Times!$S:$S,0))),""))</f>
        <v/>
      </c>
      <c r="O489" s="434" t="str">
        <f>IF(OR(ISBLANK($A489),ISBLANK($G489)),"",IFERROR(IF(INDEX(Times!O:O,MATCH(CONCATENATE($G489,$A489),Times!$S:$S,0))=0,"",INDEX(Times!O:O,MATCH(CONCATENATE($G489,$A489),Times!$S:$S,0))),""))</f>
        <v/>
      </c>
      <c r="P489" s="434" t="str">
        <f>IF(OR(ISBLANK($A489),ISBLANK($G489)),"",IFERROR(IF(INDEX(Times!P:P,MATCH(CONCATENATE($G489,$A489),Times!$S:$S,0))=0,"",INDEX(Times!P:P,MATCH(CONCATENATE($G489,$A489),Times!$S:$S,0))),""))</f>
        <v/>
      </c>
      <c r="Q489" s="434" t="str">
        <f>IF(OR(ISBLANK($A489),ISBLANK($G489)),"",IFERROR(IF(INDEX(Times!Q:Q,MATCH(CONCATENATE($G489,$A489),Times!$S:$S,0))=0,"",INDEX(Times!Q:Q,MATCH(CONCATENATE($G489,$A489),Times!$S:$S,0))),""))</f>
        <v/>
      </c>
      <c r="R489" s="218" t="str">
        <f>IF(OR(ISBLANK($A489),ISBLANK($G489)),"",IFERROR(IF(INDEX(Times!R:R,MATCH(CONCATENATE($G489,$A489),Times!$S:$S,0))=0,"",INDEX(Times!R:R,MATCH(CONCATENATE($G489,$A489),Times!$S:$S,0))),""))</f>
        <v/>
      </c>
      <c r="S489" s="645"/>
      <c r="T489" s="645"/>
      <c r="U489" s="218"/>
      <c r="V489" s="329"/>
      <c r="W489" s="329"/>
      <c r="X489" s="329"/>
      <c r="Y489" s="329"/>
      <c r="Z489" s="329"/>
      <c r="AA489" s="329"/>
      <c r="AB489" s="329"/>
      <c r="AC489" s="7"/>
      <c r="AD489" s="7"/>
      <c r="AE489" s="7"/>
      <c r="AF489" s="7"/>
      <c r="AG489" s="7"/>
      <c r="AH489" s="7"/>
      <c r="AI489" s="7"/>
      <c r="AJ489" s="7"/>
      <c r="AK489" s="7"/>
    </row>
    <row r="490" spans="1:37" x14ac:dyDescent="0.5">
      <c r="A490" s="218"/>
      <c r="B490" s="634"/>
      <c r="C490" s="647" t="str" cm="1">
        <f t="array" ref="C490">IFERROR(IF(ISBLANK(A490),"",IF(AND(ISBLANK(B490),ISBLANK(E490),ISBLANK(F490)),"",IF(AND(ISBLANK(B490),ISBLANK(E490),NOT(ISBLANK(F490))),_xlfn._xlws.FILTER('Rot.Out'!L:L,'Rot.Out'!B:B=EnterData!F490),IF(AND(ISBLANK(B490),NOT(ISBLANK(E490))),_xlfn._xlws.FILTER(Int.Out!AA:AA,Int.Out!B:B=E490),_xlfn._xlws.FILTER(Make.Trt!D:D,Make.Trt!C:C=B490))))),"")</f>
        <v/>
      </c>
      <c r="D490" s="636"/>
      <c r="E490" s="636"/>
      <c r="F490" s="218"/>
      <c r="G490" s="218"/>
      <c r="H490" s="218"/>
      <c r="I490" s="619" t="s">
        <v>109</v>
      </c>
      <c r="J490" s="619" t="s">
        <v>109</v>
      </c>
      <c r="K490" s="652"/>
      <c r="L490" s="329"/>
      <c r="M490" s="7"/>
      <c r="N490" s="434" t="str">
        <f>IF(OR(ISBLANK($A490),ISBLANK($G490)),"",IFERROR(IF(INDEX(Times!N:N,MATCH(CONCATENATE($G490,$A490),Times!$S:$S,0))=0,"",INDEX(Times!N:N,MATCH(CONCATENATE($G490,$A490),Times!$S:$S,0))),""))</f>
        <v/>
      </c>
      <c r="O490" s="434" t="str">
        <f>IF(OR(ISBLANK($A490),ISBLANK($G490)),"",IFERROR(IF(INDEX(Times!O:O,MATCH(CONCATENATE($G490,$A490),Times!$S:$S,0))=0,"",INDEX(Times!O:O,MATCH(CONCATENATE($G490,$A490),Times!$S:$S,0))),""))</f>
        <v/>
      </c>
      <c r="P490" s="434" t="str">
        <f>IF(OR(ISBLANK($A490),ISBLANK($G490)),"",IFERROR(IF(INDEX(Times!P:P,MATCH(CONCATENATE($G490,$A490),Times!$S:$S,0))=0,"",INDEX(Times!P:P,MATCH(CONCATENATE($G490,$A490),Times!$S:$S,0))),""))</f>
        <v/>
      </c>
      <c r="Q490" s="434" t="str">
        <f>IF(OR(ISBLANK($A490),ISBLANK($G490)),"",IFERROR(IF(INDEX(Times!Q:Q,MATCH(CONCATENATE($G490,$A490),Times!$S:$S,0))=0,"",INDEX(Times!Q:Q,MATCH(CONCATENATE($G490,$A490),Times!$S:$S,0))),""))</f>
        <v/>
      </c>
      <c r="R490" s="218" t="str">
        <f>IF(OR(ISBLANK($A490),ISBLANK($G490)),"",IFERROR(IF(INDEX(Times!R:R,MATCH(CONCATENATE($G490,$A490),Times!$S:$S,0))=0,"",INDEX(Times!R:R,MATCH(CONCATENATE($G490,$A490),Times!$S:$S,0))),""))</f>
        <v/>
      </c>
      <c r="S490" s="645"/>
      <c r="T490" s="645"/>
      <c r="U490" s="218"/>
      <c r="V490" s="329"/>
      <c r="W490" s="329"/>
      <c r="X490" s="329"/>
      <c r="Y490" s="329"/>
      <c r="Z490" s="329"/>
      <c r="AA490" s="329"/>
      <c r="AB490" s="329"/>
      <c r="AC490" s="7"/>
      <c r="AD490" s="7"/>
      <c r="AE490" s="7"/>
      <c r="AF490" s="7"/>
      <c r="AG490" s="7"/>
      <c r="AH490" s="7"/>
      <c r="AI490" s="7"/>
      <c r="AJ490" s="7"/>
      <c r="AK490" s="7"/>
    </row>
    <row r="491" spans="1:37" x14ac:dyDescent="0.5">
      <c r="A491" s="218"/>
      <c r="B491" s="634"/>
      <c r="C491" s="647" t="str" cm="1">
        <f t="array" ref="C491">IFERROR(IF(ISBLANK(A491),"",IF(AND(ISBLANK(B491),ISBLANK(E491),ISBLANK(F491)),"",IF(AND(ISBLANK(B491),ISBLANK(E491),NOT(ISBLANK(F491))),_xlfn._xlws.FILTER('Rot.Out'!L:L,'Rot.Out'!B:B=EnterData!F491),IF(AND(ISBLANK(B491),NOT(ISBLANK(E491))),_xlfn._xlws.FILTER(Int.Out!AA:AA,Int.Out!B:B=E491),_xlfn._xlws.FILTER(Make.Trt!D:D,Make.Trt!C:C=B491))))),"")</f>
        <v/>
      </c>
      <c r="D491" s="636"/>
      <c r="E491" s="636"/>
      <c r="F491" s="218"/>
      <c r="G491" s="218"/>
      <c r="H491" s="218"/>
      <c r="I491" s="619" t="s">
        <v>109</v>
      </c>
      <c r="J491" s="619" t="s">
        <v>109</v>
      </c>
      <c r="K491" s="652"/>
      <c r="L491" s="329"/>
      <c r="M491" s="7"/>
      <c r="N491" s="434" t="str">
        <f>IF(OR(ISBLANK($A491),ISBLANK($G491)),"",IFERROR(IF(INDEX(Times!N:N,MATCH(CONCATENATE($G491,$A491),Times!$S:$S,0))=0,"",INDEX(Times!N:N,MATCH(CONCATENATE($G491,$A491),Times!$S:$S,0))),""))</f>
        <v/>
      </c>
      <c r="O491" s="434" t="str">
        <f>IF(OR(ISBLANK($A491),ISBLANK($G491)),"",IFERROR(IF(INDEX(Times!O:O,MATCH(CONCATENATE($G491,$A491),Times!$S:$S,0))=0,"",INDEX(Times!O:O,MATCH(CONCATENATE($G491,$A491),Times!$S:$S,0))),""))</f>
        <v/>
      </c>
      <c r="P491" s="434" t="str">
        <f>IF(OR(ISBLANK($A491),ISBLANK($G491)),"",IFERROR(IF(INDEX(Times!P:P,MATCH(CONCATENATE($G491,$A491),Times!$S:$S,0))=0,"",INDEX(Times!P:P,MATCH(CONCATENATE($G491,$A491),Times!$S:$S,0))),""))</f>
        <v/>
      </c>
      <c r="Q491" s="434" t="str">
        <f>IF(OR(ISBLANK($A491),ISBLANK($G491)),"",IFERROR(IF(INDEX(Times!Q:Q,MATCH(CONCATENATE($G491,$A491),Times!$S:$S,0))=0,"",INDEX(Times!Q:Q,MATCH(CONCATENATE($G491,$A491),Times!$S:$S,0))),""))</f>
        <v/>
      </c>
      <c r="R491" s="218" t="str">
        <f>IF(OR(ISBLANK($A491),ISBLANK($G491)),"",IFERROR(IF(INDEX(Times!R:R,MATCH(CONCATENATE($G491,$A491),Times!$S:$S,0))=0,"",INDEX(Times!R:R,MATCH(CONCATENATE($G491,$A491),Times!$S:$S,0))),""))</f>
        <v/>
      </c>
      <c r="S491" s="645"/>
      <c r="T491" s="645"/>
      <c r="U491" s="218"/>
      <c r="V491" s="329"/>
      <c r="W491" s="329"/>
      <c r="X491" s="329"/>
      <c r="Y491" s="329"/>
      <c r="Z491" s="329"/>
      <c r="AA491" s="329"/>
      <c r="AB491" s="329"/>
      <c r="AC491" s="7"/>
      <c r="AD491" s="7"/>
      <c r="AE491" s="7"/>
      <c r="AF491" s="7"/>
      <c r="AG491" s="7"/>
      <c r="AH491" s="7"/>
      <c r="AI491" s="7"/>
      <c r="AJ491" s="7"/>
      <c r="AK491" s="7"/>
    </row>
    <row r="492" spans="1:37" x14ac:dyDescent="0.5">
      <c r="A492" s="218"/>
      <c r="B492" s="634"/>
      <c r="C492" s="647" t="str" cm="1">
        <f t="array" ref="C492">IFERROR(IF(ISBLANK(A492),"",IF(AND(ISBLANK(B492),ISBLANK(E492),ISBLANK(F492)),"",IF(AND(ISBLANK(B492),ISBLANK(E492),NOT(ISBLANK(F492))),_xlfn._xlws.FILTER('Rot.Out'!L:L,'Rot.Out'!B:B=EnterData!F492),IF(AND(ISBLANK(B492),NOT(ISBLANK(E492))),_xlfn._xlws.FILTER(Int.Out!AA:AA,Int.Out!B:B=E492),_xlfn._xlws.FILTER(Make.Trt!D:D,Make.Trt!C:C=B492))))),"")</f>
        <v/>
      </c>
      <c r="D492" s="636"/>
      <c r="E492" s="636"/>
      <c r="F492" s="218"/>
      <c r="G492" s="218"/>
      <c r="H492" s="218"/>
      <c r="I492" s="619" t="s">
        <v>109</v>
      </c>
      <c r="J492" s="619" t="s">
        <v>109</v>
      </c>
      <c r="K492" s="652"/>
      <c r="L492" s="329"/>
      <c r="M492" s="7"/>
      <c r="N492" s="434" t="str">
        <f>IF(OR(ISBLANK($A492),ISBLANK($G492)),"",IFERROR(IF(INDEX(Times!N:N,MATCH(CONCATENATE($G492,$A492),Times!$S:$S,0))=0,"",INDEX(Times!N:N,MATCH(CONCATENATE($G492,$A492),Times!$S:$S,0))),""))</f>
        <v/>
      </c>
      <c r="O492" s="434" t="str">
        <f>IF(OR(ISBLANK($A492),ISBLANK($G492)),"",IFERROR(IF(INDEX(Times!O:O,MATCH(CONCATENATE($G492,$A492),Times!$S:$S,0))=0,"",INDEX(Times!O:O,MATCH(CONCATENATE($G492,$A492),Times!$S:$S,0))),""))</f>
        <v/>
      </c>
      <c r="P492" s="434" t="str">
        <f>IF(OR(ISBLANK($A492),ISBLANK($G492)),"",IFERROR(IF(INDEX(Times!P:P,MATCH(CONCATENATE($G492,$A492),Times!$S:$S,0))=0,"",INDEX(Times!P:P,MATCH(CONCATENATE($G492,$A492),Times!$S:$S,0))),""))</f>
        <v/>
      </c>
      <c r="Q492" s="434" t="str">
        <f>IF(OR(ISBLANK($A492),ISBLANK($G492)),"",IFERROR(IF(INDEX(Times!Q:Q,MATCH(CONCATENATE($G492,$A492),Times!$S:$S,0))=0,"",INDEX(Times!Q:Q,MATCH(CONCATENATE($G492,$A492),Times!$S:$S,0))),""))</f>
        <v/>
      </c>
      <c r="R492" s="218" t="str">
        <f>IF(OR(ISBLANK($A492),ISBLANK($G492)),"",IFERROR(IF(INDEX(Times!R:R,MATCH(CONCATENATE($G492,$A492),Times!$S:$S,0))=0,"",INDEX(Times!R:R,MATCH(CONCATENATE($G492,$A492),Times!$S:$S,0))),""))</f>
        <v/>
      </c>
      <c r="S492" s="645"/>
      <c r="T492" s="645"/>
      <c r="U492" s="218"/>
      <c r="V492" s="329"/>
      <c r="W492" s="329"/>
      <c r="X492" s="329"/>
      <c r="Y492" s="329"/>
      <c r="Z492" s="329"/>
      <c r="AA492" s="329"/>
      <c r="AB492" s="329"/>
      <c r="AC492" s="7"/>
      <c r="AD492" s="7"/>
      <c r="AE492" s="7"/>
      <c r="AF492" s="7"/>
      <c r="AG492" s="7"/>
      <c r="AH492" s="7"/>
      <c r="AI492" s="7"/>
      <c r="AJ492" s="7"/>
      <c r="AK492" s="7"/>
    </row>
    <row r="493" spans="1:37" x14ac:dyDescent="0.5">
      <c r="A493" s="218"/>
      <c r="B493" s="634"/>
      <c r="C493" s="647" t="str" cm="1">
        <f t="array" ref="C493">IFERROR(IF(ISBLANK(A493),"",IF(AND(ISBLANK(B493),ISBLANK(E493),ISBLANK(F493)),"",IF(AND(ISBLANK(B493),ISBLANK(E493),NOT(ISBLANK(F493))),_xlfn._xlws.FILTER('Rot.Out'!L:L,'Rot.Out'!B:B=EnterData!F493),IF(AND(ISBLANK(B493),NOT(ISBLANK(E493))),_xlfn._xlws.FILTER(Int.Out!AA:AA,Int.Out!B:B=E493),_xlfn._xlws.FILTER(Make.Trt!D:D,Make.Trt!C:C=B493))))),"")</f>
        <v/>
      </c>
      <c r="D493" s="636"/>
      <c r="E493" s="636"/>
      <c r="F493" s="218"/>
      <c r="G493" s="218"/>
      <c r="H493" s="218"/>
      <c r="I493" s="619" t="s">
        <v>109</v>
      </c>
      <c r="J493" s="619" t="s">
        <v>109</v>
      </c>
      <c r="K493" s="652"/>
      <c r="L493" s="329"/>
      <c r="M493" s="7"/>
      <c r="N493" s="434" t="str">
        <f>IF(OR(ISBLANK($A493),ISBLANK($G493)),"",IFERROR(IF(INDEX(Times!N:N,MATCH(CONCATENATE($G493,$A493),Times!$S:$S,0))=0,"",INDEX(Times!N:N,MATCH(CONCATENATE($G493,$A493),Times!$S:$S,0))),""))</f>
        <v/>
      </c>
      <c r="O493" s="434" t="str">
        <f>IF(OR(ISBLANK($A493),ISBLANK($G493)),"",IFERROR(IF(INDEX(Times!O:O,MATCH(CONCATENATE($G493,$A493),Times!$S:$S,0))=0,"",INDEX(Times!O:O,MATCH(CONCATENATE($G493,$A493),Times!$S:$S,0))),""))</f>
        <v/>
      </c>
      <c r="P493" s="434" t="str">
        <f>IF(OR(ISBLANK($A493),ISBLANK($G493)),"",IFERROR(IF(INDEX(Times!P:P,MATCH(CONCATENATE($G493,$A493),Times!$S:$S,0))=0,"",INDEX(Times!P:P,MATCH(CONCATENATE($G493,$A493),Times!$S:$S,0))),""))</f>
        <v/>
      </c>
      <c r="Q493" s="434" t="str">
        <f>IF(OR(ISBLANK($A493),ISBLANK($G493)),"",IFERROR(IF(INDEX(Times!Q:Q,MATCH(CONCATENATE($G493,$A493),Times!$S:$S,0))=0,"",INDEX(Times!Q:Q,MATCH(CONCATENATE($G493,$A493),Times!$S:$S,0))),""))</f>
        <v/>
      </c>
      <c r="R493" s="218" t="str">
        <f>IF(OR(ISBLANK($A493),ISBLANK($G493)),"",IFERROR(IF(INDEX(Times!R:R,MATCH(CONCATENATE($G493,$A493),Times!$S:$S,0))=0,"",INDEX(Times!R:R,MATCH(CONCATENATE($G493,$A493),Times!$S:$S,0))),""))</f>
        <v/>
      </c>
      <c r="S493" s="645"/>
      <c r="T493" s="645"/>
      <c r="U493" s="218"/>
      <c r="V493" s="329"/>
      <c r="W493" s="329"/>
      <c r="X493" s="329"/>
      <c r="Y493" s="329"/>
      <c r="Z493" s="329"/>
      <c r="AA493" s="329"/>
      <c r="AB493" s="329"/>
      <c r="AC493" s="7"/>
      <c r="AD493" s="7"/>
      <c r="AE493" s="7"/>
      <c r="AF493" s="7"/>
      <c r="AG493" s="7"/>
      <c r="AH493" s="7"/>
      <c r="AI493" s="7"/>
      <c r="AJ493" s="7"/>
      <c r="AK493" s="7"/>
    </row>
    <row r="494" spans="1:37" x14ac:dyDescent="0.5">
      <c r="A494" s="218"/>
      <c r="B494" s="634"/>
      <c r="C494" s="647" t="str" cm="1">
        <f t="array" ref="C494">IFERROR(IF(ISBLANK(A494),"",IF(AND(ISBLANK(B494),ISBLANK(E494),ISBLANK(F494)),"",IF(AND(ISBLANK(B494),ISBLANK(E494),NOT(ISBLANK(F494))),_xlfn._xlws.FILTER('Rot.Out'!L:L,'Rot.Out'!B:B=EnterData!F494),IF(AND(ISBLANK(B494),NOT(ISBLANK(E494))),_xlfn._xlws.FILTER(Int.Out!AA:AA,Int.Out!B:B=E494),_xlfn._xlws.FILTER(Make.Trt!D:D,Make.Trt!C:C=B494))))),"")</f>
        <v/>
      </c>
      <c r="D494" s="636"/>
      <c r="E494" s="636"/>
      <c r="F494" s="218"/>
      <c r="G494" s="218"/>
      <c r="H494" s="218"/>
      <c r="I494" s="619" t="s">
        <v>109</v>
      </c>
      <c r="J494" s="619" t="s">
        <v>109</v>
      </c>
      <c r="K494" s="652"/>
      <c r="L494" s="329"/>
      <c r="M494" s="7"/>
      <c r="N494" s="434" t="str">
        <f>IF(OR(ISBLANK($A494),ISBLANK($G494)),"",IFERROR(IF(INDEX(Times!N:N,MATCH(CONCATENATE($G494,$A494),Times!$S:$S,0))=0,"",INDEX(Times!N:N,MATCH(CONCATENATE($G494,$A494),Times!$S:$S,0))),""))</f>
        <v/>
      </c>
      <c r="O494" s="434" t="str">
        <f>IF(OR(ISBLANK($A494),ISBLANK($G494)),"",IFERROR(IF(INDEX(Times!O:O,MATCH(CONCATENATE($G494,$A494),Times!$S:$S,0))=0,"",INDEX(Times!O:O,MATCH(CONCATENATE($G494,$A494),Times!$S:$S,0))),""))</f>
        <v/>
      </c>
      <c r="P494" s="434" t="str">
        <f>IF(OR(ISBLANK($A494),ISBLANK($G494)),"",IFERROR(IF(INDEX(Times!P:P,MATCH(CONCATENATE($G494,$A494),Times!$S:$S,0))=0,"",INDEX(Times!P:P,MATCH(CONCATENATE($G494,$A494),Times!$S:$S,0))),""))</f>
        <v/>
      </c>
      <c r="Q494" s="434" t="str">
        <f>IF(OR(ISBLANK($A494),ISBLANK($G494)),"",IFERROR(IF(INDEX(Times!Q:Q,MATCH(CONCATENATE($G494,$A494),Times!$S:$S,0))=0,"",INDEX(Times!Q:Q,MATCH(CONCATENATE($G494,$A494),Times!$S:$S,0))),""))</f>
        <v/>
      </c>
      <c r="R494" s="218" t="str">
        <f>IF(OR(ISBLANK($A494),ISBLANK($G494)),"",IFERROR(IF(INDEX(Times!R:R,MATCH(CONCATENATE($G494,$A494),Times!$S:$S,0))=0,"",INDEX(Times!R:R,MATCH(CONCATENATE($G494,$A494),Times!$S:$S,0))),""))</f>
        <v/>
      </c>
      <c r="S494" s="645"/>
      <c r="T494" s="645"/>
      <c r="U494" s="218"/>
      <c r="V494" s="329"/>
      <c r="W494" s="329"/>
      <c r="X494" s="329"/>
      <c r="Y494" s="329"/>
      <c r="Z494" s="329"/>
      <c r="AA494" s="329"/>
      <c r="AB494" s="329"/>
      <c r="AC494" s="7"/>
      <c r="AD494" s="7"/>
      <c r="AE494" s="7"/>
      <c r="AF494" s="7"/>
      <c r="AG494" s="7"/>
      <c r="AH494" s="7"/>
      <c r="AI494" s="7"/>
      <c r="AJ494" s="7"/>
      <c r="AK494" s="7"/>
    </row>
    <row r="495" spans="1:37" x14ac:dyDescent="0.5">
      <c r="A495" s="218"/>
      <c r="B495" s="634"/>
      <c r="C495" s="647" t="str" cm="1">
        <f t="array" ref="C495">IFERROR(IF(ISBLANK(A495),"",IF(AND(ISBLANK(B495),ISBLANK(E495),ISBLANK(F495)),"",IF(AND(ISBLANK(B495),ISBLANK(E495),NOT(ISBLANK(F495))),_xlfn._xlws.FILTER('Rot.Out'!L:L,'Rot.Out'!B:B=EnterData!F495),IF(AND(ISBLANK(B495),NOT(ISBLANK(E495))),_xlfn._xlws.FILTER(Int.Out!AA:AA,Int.Out!B:B=E495),_xlfn._xlws.FILTER(Make.Trt!D:D,Make.Trt!C:C=B495))))),"")</f>
        <v/>
      </c>
      <c r="D495" s="636"/>
      <c r="E495" s="636"/>
      <c r="F495" s="218"/>
      <c r="G495" s="218"/>
      <c r="H495" s="218"/>
      <c r="I495" s="619" t="s">
        <v>109</v>
      </c>
      <c r="J495" s="619" t="s">
        <v>109</v>
      </c>
      <c r="K495" s="652"/>
      <c r="L495" s="329"/>
      <c r="M495" s="7"/>
      <c r="N495" s="434" t="str">
        <f>IF(OR(ISBLANK($A495),ISBLANK($G495)),"",IFERROR(IF(INDEX(Times!N:N,MATCH(CONCATENATE($G495,$A495),Times!$S:$S,0))=0,"",INDEX(Times!N:N,MATCH(CONCATENATE($G495,$A495),Times!$S:$S,0))),""))</f>
        <v/>
      </c>
      <c r="O495" s="434" t="str">
        <f>IF(OR(ISBLANK($A495),ISBLANK($G495)),"",IFERROR(IF(INDEX(Times!O:O,MATCH(CONCATENATE($G495,$A495),Times!$S:$S,0))=0,"",INDEX(Times!O:O,MATCH(CONCATENATE($G495,$A495),Times!$S:$S,0))),""))</f>
        <v/>
      </c>
      <c r="P495" s="434" t="str">
        <f>IF(OR(ISBLANK($A495),ISBLANK($G495)),"",IFERROR(IF(INDEX(Times!P:P,MATCH(CONCATENATE($G495,$A495),Times!$S:$S,0))=0,"",INDEX(Times!P:P,MATCH(CONCATENATE($G495,$A495),Times!$S:$S,0))),""))</f>
        <v/>
      </c>
      <c r="Q495" s="434" t="str">
        <f>IF(OR(ISBLANK($A495),ISBLANK($G495)),"",IFERROR(IF(INDEX(Times!Q:Q,MATCH(CONCATENATE($G495,$A495),Times!$S:$S,0))=0,"",INDEX(Times!Q:Q,MATCH(CONCATENATE($G495,$A495),Times!$S:$S,0))),""))</f>
        <v/>
      </c>
      <c r="R495" s="218" t="str">
        <f>IF(OR(ISBLANK($A495),ISBLANK($G495)),"",IFERROR(IF(INDEX(Times!R:R,MATCH(CONCATENATE($G495,$A495),Times!$S:$S,0))=0,"",INDEX(Times!R:R,MATCH(CONCATENATE($G495,$A495),Times!$S:$S,0))),""))</f>
        <v/>
      </c>
      <c r="S495" s="645"/>
      <c r="T495" s="645"/>
      <c r="U495" s="218"/>
      <c r="V495" s="329"/>
      <c r="W495" s="329"/>
      <c r="X495" s="329"/>
      <c r="Y495" s="329"/>
      <c r="Z495" s="329"/>
      <c r="AA495" s="329"/>
      <c r="AB495" s="329"/>
      <c r="AC495" s="7"/>
      <c r="AD495" s="7"/>
      <c r="AE495" s="7"/>
      <c r="AF495" s="7"/>
      <c r="AG495" s="7"/>
      <c r="AH495" s="7"/>
      <c r="AI495" s="7"/>
      <c r="AJ495" s="7"/>
      <c r="AK495" s="7"/>
    </row>
    <row r="496" spans="1:37" x14ac:dyDescent="0.5">
      <c r="A496" s="218"/>
      <c r="B496" s="634"/>
      <c r="C496" s="647" t="str" cm="1">
        <f t="array" ref="C496">IFERROR(IF(ISBLANK(A496),"",IF(AND(ISBLANK(B496),ISBLANK(E496),ISBLANK(F496)),"",IF(AND(ISBLANK(B496),ISBLANK(E496),NOT(ISBLANK(F496))),_xlfn._xlws.FILTER('Rot.Out'!L:L,'Rot.Out'!B:B=EnterData!F496),IF(AND(ISBLANK(B496),NOT(ISBLANK(E496))),_xlfn._xlws.FILTER(Int.Out!AA:AA,Int.Out!B:B=E496),_xlfn._xlws.FILTER(Make.Trt!D:D,Make.Trt!C:C=B496))))),"")</f>
        <v/>
      </c>
      <c r="D496" s="636"/>
      <c r="E496" s="636"/>
      <c r="F496" s="218"/>
      <c r="G496" s="218"/>
      <c r="H496" s="218"/>
      <c r="I496" s="619" t="s">
        <v>109</v>
      </c>
      <c r="J496" s="619" t="s">
        <v>109</v>
      </c>
      <c r="K496" s="652"/>
      <c r="L496" s="329"/>
      <c r="M496" s="7"/>
      <c r="N496" s="434" t="str">
        <f>IF(OR(ISBLANK($A496),ISBLANK($G496)),"",IFERROR(IF(INDEX(Times!N:N,MATCH(CONCATENATE($G496,$A496),Times!$S:$S,0))=0,"",INDEX(Times!N:N,MATCH(CONCATENATE($G496,$A496),Times!$S:$S,0))),""))</f>
        <v/>
      </c>
      <c r="O496" s="434" t="str">
        <f>IF(OR(ISBLANK($A496),ISBLANK($G496)),"",IFERROR(IF(INDEX(Times!O:O,MATCH(CONCATENATE($G496,$A496),Times!$S:$S,0))=0,"",INDEX(Times!O:O,MATCH(CONCATENATE($G496,$A496),Times!$S:$S,0))),""))</f>
        <v/>
      </c>
      <c r="P496" s="434" t="str">
        <f>IF(OR(ISBLANK($A496),ISBLANK($G496)),"",IFERROR(IF(INDEX(Times!P:P,MATCH(CONCATENATE($G496,$A496),Times!$S:$S,0))=0,"",INDEX(Times!P:P,MATCH(CONCATENATE($G496,$A496),Times!$S:$S,0))),""))</f>
        <v/>
      </c>
      <c r="Q496" s="434" t="str">
        <f>IF(OR(ISBLANK($A496),ISBLANK($G496)),"",IFERROR(IF(INDEX(Times!Q:Q,MATCH(CONCATENATE($G496,$A496),Times!$S:$S,0))=0,"",INDEX(Times!Q:Q,MATCH(CONCATENATE($G496,$A496),Times!$S:$S,0))),""))</f>
        <v/>
      </c>
      <c r="R496" s="218" t="str">
        <f>IF(OR(ISBLANK($A496),ISBLANK($G496)),"",IFERROR(IF(INDEX(Times!R:R,MATCH(CONCATENATE($G496,$A496),Times!$S:$S,0))=0,"",INDEX(Times!R:R,MATCH(CONCATENATE($G496,$A496),Times!$S:$S,0))),""))</f>
        <v/>
      </c>
      <c r="S496" s="645"/>
      <c r="T496" s="645"/>
      <c r="U496" s="218"/>
      <c r="V496" s="329"/>
      <c r="W496" s="329"/>
      <c r="X496" s="329"/>
      <c r="Y496" s="329"/>
      <c r="Z496" s="329"/>
      <c r="AA496" s="329"/>
      <c r="AB496" s="329"/>
      <c r="AC496" s="7"/>
      <c r="AD496" s="7"/>
      <c r="AE496" s="7"/>
      <c r="AF496" s="7"/>
      <c r="AG496" s="7"/>
      <c r="AH496" s="7"/>
      <c r="AI496" s="7"/>
      <c r="AJ496" s="7"/>
      <c r="AK496" s="7"/>
    </row>
    <row r="497" spans="1:37" x14ac:dyDescent="0.5">
      <c r="A497" s="218"/>
      <c r="B497" s="634"/>
      <c r="C497" s="647" t="str" cm="1">
        <f t="array" ref="C497">IFERROR(IF(ISBLANK(A497),"",IF(AND(ISBLANK(B497),ISBLANK(E497),ISBLANK(F497)),"",IF(AND(ISBLANK(B497),ISBLANK(E497),NOT(ISBLANK(F497))),_xlfn._xlws.FILTER('Rot.Out'!L:L,'Rot.Out'!B:B=EnterData!F497),IF(AND(ISBLANK(B497),NOT(ISBLANK(E497))),_xlfn._xlws.FILTER(Int.Out!AA:AA,Int.Out!B:B=E497),_xlfn._xlws.FILTER(Make.Trt!D:D,Make.Trt!C:C=B497))))),"")</f>
        <v/>
      </c>
      <c r="D497" s="636"/>
      <c r="E497" s="636"/>
      <c r="F497" s="218"/>
      <c r="G497" s="218"/>
      <c r="H497" s="218"/>
      <c r="I497" s="619" t="s">
        <v>109</v>
      </c>
      <c r="J497" s="619" t="s">
        <v>109</v>
      </c>
      <c r="K497" s="652"/>
      <c r="L497" s="329"/>
      <c r="M497" s="7"/>
      <c r="N497" s="434" t="str">
        <f>IF(OR(ISBLANK($A497),ISBLANK($G497)),"",IFERROR(IF(INDEX(Times!N:N,MATCH(CONCATENATE($G497,$A497),Times!$S:$S,0))=0,"",INDEX(Times!N:N,MATCH(CONCATENATE($G497,$A497),Times!$S:$S,0))),""))</f>
        <v/>
      </c>
      <c r="O497" s="434" t="str">
        <f>IF(OR(ISBLANK($A497),ISBLANK($G497)),"",IFERROR(IF(INDEX(Times!O:O,MATCH(CONCATENATE($G497,$A497),Times!$S:$S,0))=0,"",INDEX(Times!O:O,MATCH(CONCATENATE($G497,$A497),Times!$S:$S,0))),""))</f>
        <v/>
      </c>
      <c r="P497" s="434" t="str">
        <f>IF(OR(ISBLANK($A497),ISBLANK($G497)),"",IFERROR(IF(INDEX(Times!P:P,MATCH(CONCATENATE($G497,$A497),Times!$S:$S,0))=0,"",INDEX(Times!P:P,MATCH(CONCATENATE($G497,$A497),Times!$S:$S,0))),""))</f>
        <v/>
      </c>
      <c r="Q497" s="434" t="str">
        <f>IF(OR(ISBLANK($A497),ISBLANK($G497)),"",IFERROR(IF(INDEX(Times!Q:Q,MATCH(CONCATENATE($G497,$A497),Times!$S:$S,0))=0,"",INDEX(Times!Q:Q,MATCH(CONCATENATE($G497,$A497),Times!$S:$S,0))),""))</f>
        <v/>
      </c>
      <c r="R497" s="218" t="str">
        <f>IF(OR(ISBLANK($A497),ISBLANK($G497)),"",IFERROR(IF(INDEX(Times!R:R,MATCH(CONCATENATE($G497,$A497),Times!$S:$S,0))=0,"",INDEX(Times!R:R,MATCH(CONCATENATE($G497,$A497),Times!$S:$S,0))),""))</f>
        <v/>
      </c>
      <c r="S497" s="645"/>
      <c r="T497" s="645"/>
      <c r="U497" s="218"/>
      <c r="V497" s="329"/>
      <c r="W497" s="329"/>
      <c r="X497" s="329"/>
      <c r="Y497" s="329"/>
      <c r="Z497" s="329"/>
      <c r="AA497" s="329"/>
      <c r="AB497" s="329"/>
      <c r="AC497" s="7"/>
      <c r="AD497" s="7"/>
      <c r="AE497" s="7"/>
      <c r="AF497" s="7"/>
      <c r="AG497" s="7"/>
      <c r="AH497" s="7"/>
      <c r="AI497" s="7"/>
      <c r="AJ497" s="7"/>
      <c r="AK497" s="7"/>
    </row>
    <row r="498" spans="1:37" x14ac:dyDescent="0.5">
      <c r="A498" s="218"/>
      <c r="B498" s="634"/>
      <c r="C498" s="647" t="str" cm="1">
        <f t="array" ref="C498">IFERROR(IF(ISBLANK(A498),"",IF(AND(ISBLANK(B498),ISBLANK(E498),ISBLANK(F498)),"",IF(AND(ISBLANK(B498),ISBLANK(E498),NOT(ISBLANK(F498))),_xlfn._xlws.FILTER('Rot.Out'!L:L,'Rot.Out'!B:B=EnterData!F498),IF(AND(ISBLANK(B498),NOT(ISBLANK(E498))),_xlfn._xlws.FILTER(Int.Out!AA:AA,Int.Out!B:B=E498),_xlfn._xlws.FILTER(Make.Trt!D:D,Make.Trt!C:C=B498))))),"")</f>
        <v/>
      </c>
      <c r="D498" s="636"/>
      <c r="E498" s="636"/>
      <c r="F498" s="218"/>
      <c r="G498" s="218"/>
      <c r="H498" s="218"/>
      <c r="I498" s="619" t="s">
        <v>109</v>
      </c>
      <c r="J498" s="619" t="s">
        <v>109</v>
      </c>
      <c r="K498" s="652"/>
      <c r="L498" s="329"/>
      <c r="M498" s="7"/>
      <c r="N498" s="434" t="str">
        <f>IF(OR(ISBLANK($A498),ISBLANK($G498)),"",IFERROR(IF(INDEX(Times!N:N,MATCH(CONCATENATE($G498,$A498),Times!$S:$S,0))=0,"",INDEX(Times!N:N,MATCH(CONCATENATE($G498,$A498),Times!$S:$S,0))),""))</f>
        <v/>
      </c>
      <c r="O498" s="434" t="str">
        <f>IF(OR(ISBLANK($A498),ISBLANK($G498)),"",IFERROR(IF(INDEX(Times!O:O,MATCH(CONCATENATE($G498,$A498),Times!$S:$S,0))=0,"",INDEX(Times!O:O,MATCH(CONCATENATE($G498,$A498),Times!$S:$S,0))),""))</f>
        <v/>
      </c>
      <c r="P498" s="434" t="str">
        <f>IF(OR(ISBLANK($A498),ISBLANK($G498)),"",IFERROR(IF(INDEX(Times!P:P,MATCH(CONCATENATE($G498,$A498),Times!$S:$S,0))=0,"",INDEX(Times!P:P,MATCH(CONCATENATE($G498,$A498),Times!$S:$S,0))),""))</f>
        <v/>
      </c>
      <c r="Q498" s="434" t="str">
        <f>IF(OR(ISBLANK($A498),ISBLANK($G498)),"",IFERROR(IF(INDEX(Times!Q:Q,MATCH(CONCATENATE($G498,$A498),Times!$S:$S,0))=0,"",INDEX(Times!Q:Q,MATCH(CONCATENATE($G498,$A498),Times!$S:$S,0))),""))</f>
        <v/>
      </c>
      <c r="R498" s="218" t="str">
        <f>IF(OR(ISBLANK($A498),ISBLANK($G498)),"",IFERROR(IF(INDEX(Times!R:R,MATCH(CONCATENATE($G498,$A498),Times!$S:$S,0))=0,"",INDEX(Times!R:R,MATCH(CONCATENATE($G498,$A498),Times!$S:$S,0))),""))</f>
        <v/>
      </c>
      <c r="S498" s="645"/>
      <c r="T498" s="645"/>
      <c r="U498" s="218"/>
      <c r="V498" s="329"/>
      <c r="W498" s="329"/>
      <c r="X498" s="329"/>
      <c r="Y498" s="329"/>
      <c r="Z498" s="329"/>
      <c r="AA498" s="329"/>
      <c r="AB498" s="329"/>
      <c r="AC498" s="7"/>
      <c r="AD498" s="7"/>
      <c r="AE498" s="7"/>
      <c r="AF498" s="7"/>
      <c r="AG498" s="7"/>
      <c r="AH498" s="7"/>
      <c r="AI498" s="7"/>
      <c r="AJ498" s="7"/>
      <c r="AK498" s="7"/>
    </row>
    <row r="499" spans="1:37" x14ac:dyDescent="0.5">
      <c r="A499" s="218"/>
      <c r="B499" s="634"/>
      <c r="C499" s="647" t="str" cm="1">
        <f t="array" ref="C499">IFERROR(IF(ISBLANK(A499),"",IF(AND(ISBLANK(B499),ISBLANK(E499),ISBLANK(F499)),"",IF(AND(ISBLANK(B499),ISBLANK(E499),NOT(ISBLANK(F499))),_xlfn._xlws.FILTER('Rot.Out'!L:L,'Rot.Out'!B:B=EnterData!F499),IF(AND(ISBLANK(B499),NOT(ISBLANK(E499))),_xlfn._xlws.FILTER(Int.Out!AA:AA,Int.Out!B:B=E499),_xlfn._xlws.FILTER(Make.Trt!D:D,Make.Trt!C:C=B499))))),"")</f>
        <v/>
      </c>
      <c r="D499" s="636"/>
      <c r="E499" s="636"/>
      <c r="F499" s="218"/>
      <c r="G499" s="218"/>
      <c r="H499" s="218"/>
      <c r="I499" s="619" t="s">
        <v>109</v>
      </c>
      <c r="J499" s="619" t="s">
        <v>109</v>
      </c>
      <c r="K499" s="652"/>
      <c r="L499" s="329"/>
      <c r="M499" s="7"/>
      <c r="N499" s="434" t="str">
        <f>IF(OR(ISBLANK($A499),ISBLANK($G499)),"",IFERROR(IF(INDEX(Times!N:N,MATCH(CONCATENATE($G499,$A499),Times!$S:$S,0))=0,"",INDEX(Times!N:N,MATCH(CONCATENATE($G499,$A499),Times!$S:$S,0))),""))</f>
        <v/>
      </c>
      <c r="O499" s="434" t="str">
        <f>IF(OR(ISBLANK($A499),ISBLANK($G499)),"",IFERROR(IF(INDEX(Times!O:O,MATCH(CONCATENATE($G499,$A499),Times!$S:$S,0))=0,"",INDEX(Times!O:O,MATCH(CONCATENATE($G499,$A499),Times!$S:$S,0))),""))</f>
        <v/>
      </c>
      <c r="P499" s="434" t="str">
        <f>IF(OR(ISBLANK($A499),ISBLANK($G499)),"",IFERROR(IF(INDEX(Times!P:P,MATCH(CONCATENATE($G499,$A499),Times!$S:$S,0))=0,"",INDEX(Times!P:P,MATCH(CONCATENATE($G499,$A499),Times!$S:$S,0))),""))</f>
        <v/>
      </c>
      <c r="Q499" s="434" t="str">
        <f>IF(OR(ISBLANK($A499),ISBLANK($G499)),"",IFERROR(IF(INDEX(Times!Q:Q,MATCH(CONCATENATE($G499,$A499),Times!$S:$S,0))=0,"",INDEX(Times!Q:Q,MATCH(CONCATENATE($G499,$A499),Times!$S:$S,0))),""))</f>
        <v/>
      </c>
      <c r="R499" s="218" t="str">
        <f>IF(OR(ISBLANK($A499),ISBLANK($G499)),"",IFERROR(IF(INDEX(Times!R:R,MATCH(CONCATENATE($G499,$A499),Times!$S:$S,0))=0,"",INDEX(Times!R:R,MATCH(CONCATENATE($G499,$A499),Times!$S:$S,0))),""))</f>
        <v/>
      </c>
      <c r="S499" s="645"/>
      <c r="T499" s="645"/>
      <c r="U499" s="218"/>
      <c r="V499" s="329"/>
      <c r="W499" s="329"/>
      <c r="X499" s="329"/>
      <c r="Y499" s="329"/>
      <c r="Z499" s="329"/>
      <c r="AA499" s="329"/>
      <c r="AB499" s="329"/>
      <c r="AC499" s="7"/>
      <c r="AD499" s="7"/>
      <c r="AE499" s="7"/>
      <c r="AF499" s="7"/>
      <c r="AG499" s="7"/>
      <c r="AH499" s="7"/>
      <c r="AI499" s="7"/>
      <c r="AJ499" s="7"/>
      <c r="AK499" s="7"/>
    </row>
    <row r="500" spans="1:37" x14ac:dyDescent="0.5">
      <c r="A500" s="218"/>
      <c r="B500" s="634"/>
      <c r="C500" s="647" t="str" cm="1">
        <f t="array" ref="C500">IFERROR(IF(ISBLANK(A500),"",IF(AND(ISBLANK(B500),ISBLANK(E500),ISBLANK(F500)),"",IF(AND(ISBLANK(B500),ISBLANK(E500),NOT(ISBLANK(F500))),_xlfn._xlws.FILTER('Rot.Out'!L:L,'Rot.Out'!B:B=EnterData!F500),IF(AND(ISBLANK(B500),NOT(ISBLANK(E500))),_xlfn._xlws.FILTER(Int.Out!AA:AA,Int.Out!B:B=E500),_xlfn._xlws.FILTER(Make.Trt!D:D,Make.Trt!C:C=B500))))),"")</f>
        <v/>
      </c>
      <c r="D500" s="636"/>
      <c r="E500" s="636"/>
      <c r="F500" s="218"/>
      <c r="G500" s="218"/>
      <c r="H500" s="218"/>
      <c r="I500" s="619" t="s">
        <v>109</v>
      </c>
      <c r="J500" s="619" t="s">
        <v>109</v>
      </c>
      <c r="K500" s="652"/>
      <c r="L500" s="329"/>
      <c r="M500" s="7"/>
      <c r="N500" s="434" t="str">
        <f>IF(OR(ISBLANK($A500),ISBLANK($G500)),"",IFERROR(IF(INDEX(Times!N:N,MATCH(CONCATENATE($G500,$A500),Times!$S:$S,0))=0,"",INDEX(Times!N:N,MATCH(CONCATENATE($G500,$A500),Times!$S:$S,0))),""))</f>
        <v/>
      </c>
      <c r="O500" s="434" t="str">
        <f>IF(OR(ISBLANK($A500),ISBLANK($G500)),"",IFERROR(IF(INDEX(Times!O:O,MATCH(CONCATENATE($G500,$A500),Times!$S:$S,0))=0,"",INDEX(Times!O:O,MATCH(CONCATENATE($G500,$A500),Times!$S:$S,0))),""))</f>
        <v/>
      </c>
      <c r="P500" s="434" t="str">
        <f>IF(OR(ISBLANK($A500),ISBLANK($G500)),"",IFERROR(IF(INDEX(Times!P:P,MATCH(CONCATENATE($G500,$A500),Times!$S:$S,0))=0,"",INDEX(Times!P:P,MATCH(CONCATENATE($G500,$A500),Times!$S:$S,0))),""))</f>
        <v/>
      </c>
      <c r="Q500" s="434" t="str">
        <f>IF(OR(ISBLANK($A500),ISBLANK($G500)),"",IFERROR(IF(INDEX(Times!Q:Q,MATCH(CONCATENATE($G500,$A500),Times!$S:$S,0))=0,"",INDEX(Times!Q:Q,MATCH(CONCATENATE($G500,$A500),Times!$S:$S,0))),""))</f>
        <v/>
      </c>
      <c r="R500" s="218" t="str">
        <f>IF(OR(ISBLANK($A500),ISBLANK($G500)),"",IFERROR(IF(INDEX(Times!R:R,MATCH(CONCATENATE($G500,$A500),Times!$S:$S,0))=0,"",INDEX(Times!R:R,MATCH(CONCATENATE($G500,$A500),Times!$S:$S,0))),""))</f>
        <v/>
      </c>
      <c r="S500" s="645"/>
      <c r="T500" s="645"/>
      <c r="U500" s="218"/>
      <c r="V500" s="329"/>
      <c r="W500" s="329"/>
      <c r="X500" s="329"/>
      <c r="Y500" s="329"/>
      <c r="Z500" s="329"/>
      <c r="AA500" s="329"/>
      <c r="AB500" s="329"/>
      <c r="AC500" s="7"/>
      <c r="AD500" s="7"/>
      <c r="AE500" s="7"/>
      <c r="AF500" s="7"/>
      <c r="AG500" s="7"/>
      <c r="AH500" s="7"/>
      <c r="AI500" s="7"/>
      <c r="AJ500" s="7"/>
      <c r="AK500" s="7"/>
    </row>
    <row r="501" spans="1:37" x14ac:dyDescent="0.5">
      <c r="A501" s="218"/>
      <c r="B501" s="634"/>
      <c r="C501" s="647" t="str" cm="1">
        <f t="array" ref="C501">IFERROR(IF(ISBLANK(A501),"",IF(AND(ISBLANK(B501),ISBLANK(E501),ISBLANK(F501)),"",IF(AND(ISBLANK(B501),ISBLANK(E501),NOT(ISBLANK(F501))),_xlfn._xlws.FILTER('Rot.Out'!L:L,'Rot.Out'!B:B=EnterData!F501),IF(AND(ISBLANK(B501),NOT(ISBLANK(E501))),_xlfn._xlws.FILTER(Int.Out!AA:AA,Int.Out!B:B=E501),_xlfn._xlws.FILTER(Make.Trt!D:D,Make.Trt!C:C=B501))))),"")</f>
        <v/>
      </c>
      <c r="D501" s="636"/>
      <c r="E501" s="636"/>
      <c r="F501" s="218"/>
      <c r="G501" s="218"/>
      <c r="H501" s="218"/>
      <c r="I501" s="619" t="s">
        <v>109</v>
      </c>
      <c r="J501" s="619" t="s">
        <v>109</v>
      </c>
      <c r="K501" s="652"/>
      <c r="L501" s="329"/>
      <c r="M501" s="7"/>
      <c r="N501" s="434" t="str">
        <f>IF(OR(ISBLANK($A501),ISBLANK($G501)),"",IFERROR(IF(INDEX(Times!N:N,MATCH(CONCATENATE($G501,$A501),Times!$S:$S,0))=0,"",INDEX(Times!N:N,MATCH(CONCATENATE($G501,$A501),Times!$S:$S,0))),""))</f>
        <v/>
      </c>
      <c r="O501" s="434" t="str">
        <f>IF(OR(ISBLANK($A501),ISBLANK($G501)),"",IFERROR(IF(INDEX(Times!O:O,MATCH(CONCATENATE($G501,$A501),Times!$S:$S,0))=0,"",INDEX(Times!O:O,MATCH(CONCATENATE($G501,$A501),Times!$S:$S,0))),""))</f>
        <v/>
      </c>
      <c r="P501" s="434" t="str">
        <f>IF(OR(ISBLANK($A501),ISBLANK($G501)),"",IFERROR(IF(INDEX(Times!P:P,MATCH(CONCATENATE($G501,$A501),Times!$S:$S,0))=0,"",INDEX(Times!P:P,MATCH(CONCATENATE($G501,$A501),Times!$S:$S,0))),""))</f>
        <v/>
      </c>
      <c r="Q501" s="434" t="str">
        <f>IF(OR(ISBLANK($A501),ISBLANK($G501)),"",IFERROR(IF(INDEX(Times!Q:Q,MATCH(CONCATENATE($G501,$A501),Times!$S:$S,0))=0,"",INDEX(Times!Q:Q,MATCH(CONCATENATE($G501,$A501),Times!$S:$S,0))),""))</f>
        <v/>
      </c>
      <c r="R501" s="218" t="str">
        <f>IF(OR(ISBLANK($A501),ISBLANK($G501)),"",IFERROR(IF(INDEX(Times!R:R,MATCH(CONCATENATE($G501,$A501),Times!$S:$S,0))=0,"",INDEX(Times!R:R,MATCH(CONCATENATE($G501,$A501),Times!$S:$S,0))),""))</f>
        <v/>
      </c>
      <c r="S501" s="645"/>
      <c r="T501" s="645"/>
      <c r="U501" s="218"/>
      <c r="V501" s="329"/>
      <c r="W501" s="329"/>
      <c r="X501" s="329"/>
      <c r="Y501" s="329"/>
      <c r="Z501" s="329"/>
      <c r="AA501" s="329"/>
      <c r="AB501" s="329"/>
      <c r="AC501" s="7"/>
      <c r="AD501" s="7"/>
      <c r="AE501" s="7"/>
      <c r="AF501" s="7"/>
      <c r="AG501" s="7"/>
      <c r="AH501" s="7"/>
      <c r="AI501" s="7"/>
      <c r="AJ501" s="7"/>
      <c r="AK501" s="7"/>
    </row>
    <row r="502" spans="1:37" x14ac:dyDescent="0.5">
      <c r="A502" s="218"/>
      <c r="B502" s="634"/>
      <c r="C502" s="647" t="str" cm="1">
        <f t="array" ref="C502">IFERROR(IF(ISBLANK(A502),"",IF(AND(ISBLANK(B502),ISBLANK(E502),ISBLANK(F502)),"",IF(AND(ISBLANK(B502),ISBLANK(E502),NOT(ISBLANK(F502))),_xlfn._xlws.FILTER('Rot.Out'!L:L,'Rot.Out'!B:B=EnterData!F502),IF(AND(ISBLANK(B502),NOT(ISBLANK(E502))),_xlfn._xlws.FILTER(Int.Out!AA:AA,Int.Out!B:B=E502),_xlfn._xlws.FILTER(Make.Trt!D:D,Make.Trt!C:C=B502))))),"")</f>
        <v/>
      </c>
      <c r="D502" s="636"/>
      <c r="E502" s="636"/>
      <c r="F502" s="218"/>
      <c r="G502" s="218"/>
      <c r="H502" s="218"/>
      <c r="I502" s="619" t="s">
        <v>109</v>
      </c>
      <c r="J502" s="619" t="s">
        <v>109</v>
      </c>
      <c r="K502" s="652"/>
      <c r="L502" s="329"/>
      <c r="M502" s="7"/>
      <c r="N502" s="434" t="str">
        <f>IF(OR(ISBLANK($A502),ISBLANK($G502)),"",IFERROR(IF(INDEX(Times!N:N,MATCH(CONCATENATE($G502,$A502),Times!$S:$S,0))=0,"",INDEX(Times!N:N,MATCH(CONCATENATE($G502,$A502),Times!$S:$S,0))),""))</f>
        <v/>
      </c>
      <c r="O502" s="434" t="str">
        <f>IF(OR(ISBLANK($A502),ISBLANK($G502)),"",IFERROR(IF(INDEX(Times!O:O,MATCH(CONCATENATE($G502,$A502),Times!$S:$S,0))=0,"",INDEX(Times!O:O,MATCH(CONCATENATE($G502,$A502),Times!$S:$S,0))),""))</f>
        <v/>
      </c>
      <c r="P502" s="434" t="str">
        <f>IF(OR(ISBLANK($A502),ISBLANK($G502)),"",IFERROR(IF(INDEX(Times!P:P,MATCH(CONCATENATE($G502,$A502),Times!$S:$S,0))=0,"",INDEX(Times!P:P,MATCH(CONCATENATE($G502,$A502),Times!$S:$S,0))),""))</f>
        <v/>
      </c>
      <c r="Q502" s="434" t="str">
        <f>IF(OR(ISBLANK($A502),ISBLANK($G502)),"",IFERROR(IF(INDEX(Times!Q:Q,MATCH(CONCATENATE($G502,$A502),Times!$S:$S,0))=0,"",INDEX(Times!Q:Q,MATCH(CONCATENATE($G502,$A502),Times!$S:$S,0))),""))</f>
        <v/>
      </c>
      <c r="R502" s="218" t="str">
        <f>IF(OR(ISBLANK($A502),ISBLANK($G502)),"",IFERROR(IF(INDEX(Times!R:R,MATCH(CONCATENATE($G502,$A502),Times!$S:$S,0))=0,"",INDEX(Times!R:R,MATCH(CONCATENATE($G502,$A502),Times!$S:$S,0))),""))</f>
        <v/>
      </c>
      <c r="S502" s="645"/>
      <c r="T502" s="645"/>
      <c r="U502" s="218"/>
      <c r="V502" s="329"/>
      <c r="W502" s="329"/>
      <c r="X502" s="329"/>
      <c r="Y502" s="329"/>
      <c r="Z502" s="329"/>
      <c r="AA502" s="329"/>
      <c r="AB502" s="329"/>
      <c r="AC502" s="7"/>
      <c r="AD502" s="7"/>
      <c r="AE502" s="7"/>
      <c r="AF502" s="7"/>
      <c r="AG502" s="7"/>
      <c r="AH502" s="7"/>
      <c r="AI502" s="7"/>
      <c r="AJ502" s="7"/>
      <c r="AK502" s="7"/>
    </row>
    <row r="503" spans="1:37" x14ac:dyDescent="0.5">
      <c r="A503" s="218"/>
      <c r="B503" s="634"/>
      <c r="C503" s="647" t="str" cm="1">
        <f t="array" ref="C503">IFERROR(IF(ISBLANK(A503),"",IF(AND(ISBLANK(B503),ISBLANK(E503),ISBLANK(F503)),"",IF(AND(ISBLANK(B503),ISBLANK(E503),NOT(ISBLANK(F503))),_xlfn._xlws.FILTER('Rot.Out'!L:L,'Rot.Out'!B:B=EnterData!F503),IF(AND(ISBLANK(B503),NOT(ISBLANK(E503))),_xlfn._xlws.FILTER(Int.Out!AA:AA,Int.Out!B:B=E503),_xlfn._xlws.FILTER(Make.Trt!D:D,Make.Trt!C:C=B503))))),"")</f>
        <v/>
      </c>
      <c r="D503" s="636"/>
      <c r="E503" s="636"/>
      <c r="F503" s="218"/>
      <c r="G503" s="218"/>
      <c r="H503" s="218"/>
      <c r="I503" s="619" t="s">
        <v>109</v>
      </c>
      <c r="J503" s="619" t="s">
        <v>109</v>
      </c>
      <c r="K503" s="652"/>
      <c r="L503" s="329"/>
      <c r="M503" s="7"/>
      <c r="N503" s="434" t="str">
        <f>IF(OR(ISBLANK($A503),ISBLANK($G503)),"",IFERROR(IF(INDEX(Times!N:N,MATCH(CONCATENATE($G503,$A503),Times!$S:$S,0))=0,"",INDEX(Times!N:N,MATCH(CONCATENATE($G503,$A503),Times!$S:$S,0))),""))</f>
        <v/>
      </c>
      <c r="O503" s="434" t="str">
        <f>IF(OR(ISBLANK($A503),ISBLANK($G503)),"",IFERROR(IF(INDEX(Times!O:O,MATCH(CONCATENATE($G503,$A503),Times!$S:$S,0))=0,"",INDEX(Times!O:O,MATCH(CONCATENATE($G503,$A503),Times!$S:$S,0))),""))</f>
        <v/>
      </c>
      <c r="P503" s="434" t="str">
        <f>IF(OR(ISBLANK($A503),ISBLANK($G503)),"",IFERROR(IF(INDEX(Times!P:P,MATCH(CONCATENATE($G503,$A503),Times!$S:$S,0))=0,"",INDEX(Times!P:P,MATCH(CONCATENATE($G503,$A503),Times!$S:$S,0))),""))</f>
        <v/>
      </c>
      <c r="Q503" s="434" t="str">
        <f>IF(OR(ISBLANK($A503),ISBLANK($G503)),"",IFERROR(IF(INDEX(Times!Q:Q,MATCH(CONCATENATE($G503,$A503),Times!$S:$S,0))=0,"",INDEX(Times!Q:Q,MATCH(CONCATENATE($G503,$A503),Times!$S:$S,0))),""))</f>
        <v/>
      </c>
      <c r="R503" s="218" t="str">
        <f>IF(OR(ISBLANK($A503),ISBLANK($G503)),"",IFERROR(IF(INDEX(Times!R:R,MATCH(CONCATENATE($G503,$A503),Times!$S:$S,0))=0,"",INDEX(Times!R:R,MATCH(CONCATENATE($G503,$A503),Times!$S:$S,0))),""))</f>
        <v/>
      </c>
      <c r="S503" s="645"/>
      <c r="T503" s="645"/>
      <c r="U503" s="218"/>
      <c r="V503" s="329"/>
      <c r="W503" s="329"/>
      <c r="X503" s="329"/>
      <c r="Y503" s="329"/>
      <c r="Z503" s="329"/>
      <c r="AA503" s="329"/>
      <c r="AB503" s="329"/>
      <c r="AC503" s="7"/>
      <c r="AD503" s="7"/>
      <c r="AE503" s="7"/>
      <c r="AF503" s="7"/>
      <c r="AG503" s="7"/>
      <c r="AH503" s="7"/>
      <c r="AI503" s="7"/>
      <c r="AJ503" s="7"/>
      <c r="AK503" s="7"/>
    </row>
    <row r="504" spans="1:37" x14ac:dyDescent="0.5">
      <c r="A504" s="218"/>
      <c r="B504" s="634"/>
      <c r="C504" s="647" t="str" cm="1">
        <f t="array" ref="C504">IFERROR(IF(ISBLANK(A504),"",IF(AND(ISBLANK(B504),ISBLANK(E504),ISBLANK(F504)),"",IF(AND(ISBLANK(B504),ISBLANK(E504),NOT(ISBLANK(F504))),_xlfn._xlws.FILTER('Rot.Out'!L:L,'Rot.Out'!B:B=EnterData!F504),IF(AND(ISBLANK(B504),NOT(ISBLANK(E504))),_xlfn._xlws.FILTER(Int.Out!AA:AA,Int.Out!B:B=E504),_xlfn._xlws.FILTER(Make.Trt!D:D,Make.Trt!C:C=B504))))),"")</f>
        <v/>
      </c>
      <c r="D504" s="636"/>
      <c r="E504" s="636"/>
      <c r="F504" s="218"/>
      <c r="G504" s="218"/>
      <c r="H504" s="218"/>
      <c r="I504" s="619" t="s">
        <v>109</v>
      </c>
      <c r="J504" s="619" t="s">
        <v>109</v>
      </c>
      <c r="K504" s="652"/>
      <c r="L504" s="329"/>
      <c r="M504" s="7"/>
      <c r="N504" s="434" t="str">
        <f>IF(OR(ISBLANK($A504),ISBLANK($G504)),"",IFERROR(IF(INDEX(Times!N:N,MATCH(CONCATENATE($G504,$A504),Times!$S:$S,0))=0,"",INDEX(Times!N:N,MATCH(CONCATENATE($G504,$A504),Times!$S:$S,0))),""))</f>
        <v/>
      </c>
      <c r="O504" s="434" t="str">
        <f>IF(OR(ISBLANK($A504),ISBLANK($G504)),"",IFERROR(IF(INDEX(Times!O:O,MATCH(CONCATENATE($G504,$A504),Times!$S:$S,0))=0,"",INDEX(Times!O:O,MATCH(CONCATENATE($G504,$A504),Times!$S:$S,0))),""))</f>
        <v/>
      </c>
      <c r="P504" s="434" t="str">
        <f>IF(OR(ISBLANK($A504),ISBLANK($G504)),"",IFERROR(IF(INDEX(Times!P:P,MATCH(CONCATENATE($G504,$A504),Times!$S:$S,0))=0,"",INDEX(Times!P:P,MATCH(CONCATENATE($G504,$A504),Times!$S:$S,0))),""))</f>
        <v/>
      </c>
      <c r="Q504" s="434" t="str">
        <f>IF(OR(ISBLANK($A504),ISBLANK($G504)),"",IFERROR(IF(INDEX(Times!Q:Q,MATCH(CONCATENATE($G504,$A504),Times!$S:$S,0))=0,"",INDEX(Times!Q:Q,MATCH(CONCATENATE($G504,$A504),Times!$S:$S,0))),""))</f>
        <v/>
      </c>
      <c r="R504" s="218" t="str">
        <f>IF(OR(ISBLANK($A504),ISBLANK($G504)),"",IFERROR(IF(INDEX(Times!R:R,MATCH(CONCATENATE($G504,$A504),Times!$S:$S,0))=0,"",INDEX(Times!R:R,MATCH(CONCATENATE($G504,$A504),Times!$S:$S,0))),""))</f>
        <v/>
      </c>
      <c r="S504" s="645"/>
      <c r="T504" s="645"/>
      <c r="U504" s="218"/>
      <c r="V504" s="329"/>
      <c r="W504" s="329"/>
      <c r="X504" s="329"/>
      <c r="Y504" s="329"/>
      <c r="Z504" s="329"/>
      <c r="AA504" s="329"/>
      <c r="AB504" s="329"/>
      <c r="AC504" s="7"/>
      <c r="AD504" s="7"/>
      <c r="AE504" s="7"/>
      <c r="AF504" s="7"/>
      <c r="AG504" s="7"/>
      <c r="AH504" s="7"/>
      <c r="AI504" s="7"/>
      <c r="AJ504" s="7"/>
      <c r="AK504" s="7"/>
    </row>
    <row r="505" spans="1:37" x14ac:dyDescent="0.5">
      <c r="A505" s="218"/>
      <c r="B505" s="634"/>
      <c r="C505" s="647" t="str" cm="1">
        <f t="array" ref="C505">IFERROR(IF(ISBLANK(A505),"",IF(AND(ISBLANK(B505),ISBLANK(E505),ISBLANK(F505)),"",IF(AND(ISBLANK(B505),ISBLANK(E505),NOT(ISBLANK(F505))),_xlfn._xlws.FILTER('Rot.Out'!L:L,'Rot.Out'!B:B=EnterData!F505),IF(AND(ISBLANK(B505),NOT(ISBLANK(E505))),_xlfn._xlws.FILTER(Int.Out!AA:AA,Int.Out!B:B=E505),_xlfn._xlws.FILTER(Make.Trt!D:D,Make.Trt!C:C=B505))))),"")</f>
        <v/>
      </c>
      <c r="D505" s="636"/>
      <c r="E505" s="636"/>
      <c r="F505" s="218"/>
      <c r="G505" s="218"/>
      <c r="H505" s="218"/>
      <c r="I505" s="619" t="s">
        <v>109</v>
      </c>
      <c r="J505" s="619" t="s">
        <v>109</v>
      </c>
      <c r="K505" s="652"/>
      <c r="L505" s="329"/>
      <c r="M505" s="7"/>
      <c r="N505" s="434" t="str">
        <f>IF(OR(ISBLANK($A505),ISBLANK($G505)),"",IFERROR(IF(INDEX(Times!N:N,MATCH(CONCATENATE($G505,$A505),Times!$S:$S,0))=0,"",INDEX(Times!N:N,MATCH(CONCATENATE($G505,$A505),Times!$S:$S,0))),""))</f>
        <v/>
      </c>
      <c r="O505" s="434" t="str">
        <f>IF(OR(ISBLANK($A505),ISBLANK($G505)),"",IFERROR(IF(INDEX(Times!O:O,MATCH(CONCATENATE($G505,$A505),Times!$S:$S,0))=0,"",INDEX(Times!O:O,MATCH(CONCATENATE($G505,$A505),Times!$S:$S,0))),""))</f>
        <v/>
      </c>
      <c r="P505" s="434" t="str">
        <f>IF(OR(ISBLANK($A505),ISBLANK($G505)),"",IFERROR(IF(INDEX(Times!P:P,MATCH(CONCATENATE($G505,$A505),Times!$S:$S,0))=0,"",INDEX(Times!P:P,MATCH(CONCATENATE($G505,$A505),Times!$S:$S,0))),""))</f>
        <v/>
      </c>
      <c r="Q505" s="434" t="str">
        <f>IF(OR(ISBLANK($A505),ISBLANK($G505)),"",IFERROR(IF(INDEX(Times!Q:Q,MATCH(CONCATENATE($G505,$A505),Times!$S:$S,0))=0,"",INDEX(Times!Q:Q,MATCH(CONCATENATE($G505,$A505),Times!$S:$S,0))),""))</f>
        <v/>
      </c>
      <c r="R505" s="218" t="str">
        <f>IF(OR(ISBLANK($A505),ISBLANK($G505)),"",IFERROR(IF(INDEX(Times!R:R,MATCH(CONCATENATE($G505,$A505),Times!$S:$S,0))=0,"",INDEX(Times!R:R,MATCH(CONCATENATE($G505,$A505),Times!$S:$S,0))),""))</f>
        <v/>
      </c>
      <c r="S505" s="645"/>
      <c r="T505" s="645"/>
      <c r="U505" s="218"/>
      <c r="V505" s="329"/>
      <c r="W505" s="329"/>
      <c r="X505" s="329"/>
      <c r="Y505" s="329"/>
      <c r="Z505" s="329"/>
      <c r="AA505" s="329"/>
      <c r="AB505" s="329"/>
      <c r="AC505" s="7"/>
      <c r="AD505" s="7"/>
      <c r="AE505" s="7"/>
      <c r="AF505" s="7"/>
      <c r="AG505" s="7"/>
      <c r="AH505" s="7"/>
      <c r="AI505" s="7"/>
      <c r="AJ505" s="7"/>
      <c r="AK505" s="7"/>
    </row>
    <row r="506" spans="1:37" x14ac:dyDescent="0.5">
      <c r="A506" s="218"/>
      <c r="B506" s="634"/>
      <c r="C506" s="647" t="str" cm="1">
        <f t="array" ref="C506">IFERROR(IF(ISBLANK(A506),"",IF(AND(ISBLANK(B506),ISBLANK(E506),ISBLANK(F506)),"",IF(AND(ISBLANK(B506),ISBLANK(E506),NOT(ISBLANK(F506))),_xlfn._xlws.FILTER('Rot.Out'!L:L,'Rot.Out'!B:B=EnterData!F506),IF(AND(ISBLANK(B506),NOT(ISBLANK(E506))),_xlfn._xlws.FILTER(Int.Out!AA:AA,Int.Out!B:B=E506),_xlfn._xlws.FILTER(Make.Trt!D:D,Make.Trt!C:C=B506))))),"")</f>
        <v/>
      </c>
      <c r="D506" s="636"/>
      <c r="E506" s="636"/>
      <c r="F506" s="218"/>
      <c r="G506" s="218"/>
      <c r="H506" s="218"/>
      <c r="I506" s="619" t="s">
        <v>109</v>
      </c>
      <c r="J506" s="619" t="s">
        <v>109</v>
      </c>
      <c r="K506" s="652"/>
      <c r="L506" s="329"/>
      <c r="M506" s="7"/>
      <c r="N506" s="434" t="str">
        <f>IF(OR(ISBLANK($A506),ISBLANK($G506)),"",IFERROR(IF(INDEX(Times!N:N,MATCH(CONCATENATE($G506,$A506),Times!$S:$S,0))=0,"",INDEX(Times!N:N,MATCH(CONCATENATE($G506,$A506),Times!$S:$S,0))),""))</f>
        <v/>
      </c>
      <c r="O506" s="434" t="str">
        <f>IF(OR(ISBLANK($A506),ISBLANK($G506)),"",IFERROR(IF(INDEX(Times!O:O,MATCH(CONCATENATE($G506,$A506),Times!$S:$S,0))=0,"",INDEX(Times!O:O,MATCH(CONCATENATE($G506,$A506),Times!$S:$S,0))),""))</f>
        <v/>
      </c>
      <c r="P506" s="434" t="str">
        <f>IF(OR(ISBLANK($A506),ISBLANK($G506)),"",IFERROR(IF(INDEX(Times!P:P,MATCH(CONCATENATE($G506,$A506),Times!$S:$S,0))=0,"",INDEX(Times!P:P,MATCH(CONCATENATE($G506,$A506),Times!$S:$S,0))),""))</f>
        <v/>
      </c>
      <c r="Q506" s="434" t="str">
        <f>IF(OR(ISBLANK($A506),ISBLANK($G506)),"",IFERROR(IF(INDEX(Times!Q:Q,MATCH(CONCATENATE($G506,$A506),Times!$S:$S,0))=0,"",INDEX(Times!Q:Q,MATCH(CONCATENATE($G506,$A506),Times!$S:$S,0))),""))</f>
        <v/>
      </c>
      <c r="R506" s="218" t="str">
        <f>IF(OR(ISBLANK($A506),ISBLANK($G506)),"",IFERROR(IF(INDEX(Times!R:R,MATCH(CONCATENATE($G506,$A506),Times!$S:$S,0))=0,"",INDEX(Times!R:R,MATCH(CONCATENATE($G506,$A506),Times!$S:$S,0))),""))</f>
        <v/>
      </c>
      <c r="S506" s="645"/>
      <c r="T506" s="645"/>
      <c r="U506" s="218"/>
      <c r="V506" s="329"/>
      <c r="W506" s="329"/>
      <c r="X506" s="329"/>
      <c r="Y506" s="329"/>
      <c r="Z506" s="329"/>
      <c r="AA506" s="329"/>
      <c r="AB506" s="329"/>
      <c r="AC506" s="7"/>
      <c r="AD506" s="7"/>
      <c r="AE506" s="7"/>
      <c r="AF506" s="7"/>
      <c r="AG506" s="7"/>
      <c r="AH506" s="7"/>
      <c r="AI506" s="7"/>
      <c r="AJ506" s="7"/>
      <c r="AK506" s="7"/>
    </row>
    <row r="507" spans="1:37" x14ac:dyDescent="0.5">
      <c r="A507" s="218"/>
      <c r="B507" s="634"/>
      <c r="C507" s="647" t="str" cm="1">
        <f t="array" ref="C507">IFERROR(IF(ISBLANK(A507),"",IF(AND(ISBLANK(B507),ISBLANK(E507),ISBLANK(F507)),"",IF(AND(ISBLANK(B507),ISBLANK(E507),NOT(ISBLANK(F507))),_xlfn._xlws.FILTER('Rot.Out'!L:L,'Rot.Out'!B:B=EnterData!F507),IF(AND(ISBLANK(B507),NOT(ISBLANK(E507))),_xlfn._xlws.FILTER(Int.Out!AA:AA,Int.Out!B:B=E507),_xlfn._xlws.FILTER(Make.Trt!D:D,Make.Trt!C:C=B507))))),"")</f>
        <v/>
      </c>
      <c r="D507" s="636"/>
      <c r="E507" s="636"/>
      <c r="F507" s="218"/>
      <c r="G507" s="218"/>
      <c r="H507" s="218"/>
      <c r="I507" s="619" t="s">
        <v>109</v>
      </c>
      <c r="J507" s="619" t="s">
        <v>109</v>
      </c>
      <c r="K507" s="652"/>
      <c r="L507" s="329"/>
      <c r="M507" s="7"/>
      <c r="N507" s="434" t="str">
        <f>IF(OR(ISBLANK($A507),ISBLANK($G507)),"",IFERROR(IF(INDEX(Times!N:N,MATCH(CONCATENATE($G507,$A507),Times!$S:$S,0))=0,"",INDEX(Times!N:N,MATCH(CONCATENATE($G507,$A507),Times!$S:$S,0))),""))</f>
        <v/>
      </c>
      <c r="O507" s="434" t="str">
        <f>IF(OR(ISBLANK($A507),ISBLANK($G507)),"",IFERROR(IF(INDEX(Times!O:O,MATCH(CONCATENATE($G507,$A507),Times!$S:$S,0))=0,"",INDEX(Times!O:O,MATCH(CONCATENATE($G507,$A507),Times!$S:$S,0))),""))</f>
        <v/>
      </c>
      <c r="P507" s="434" t="str">
        <f>IF(OR(ISBLANK($A507),ISBLANK($G507)),"",IFERROR(IF(INDEX(Times!P:P,MATCH(CONCATENATE($G507,$A507),Times!$S:$S,0))=0,"",INDEX(Times!P:P,MATCH(CONCATENATE($G507,$A507),Times!$S:$S,0))),""))</f>
        <v/>
      </c>
      <c r="Q507" s="434" t="str">
        <f>IF(OR(ISBLANK($A507),ISBLANK($G507)),"",IFERROR(IF(INDEX(Times!Q:Q,MATCH(CONCATENATE($G507,$A507),Times!$S:$S,0))=0,"",INDEX(Times!Q:Q,MATCH(CONCATENATE($G507,$A507),Times!$S:$S,0))),""))</f>
        <v/>
      </c>
      <c r="R507" s="218" t="str">
        <f>IF(OR(ISBLANK($A507),ISBLANK($G507)),"",IFERROR(IF(INDEX(Times!R:R,MATCH(CONCATENATE($G507,$A507),Times!$S:$S,0))=0,"",INDEX(Times!R:R,MATCH(CONCATENATE($G507,$A507),Times!$S:$S,0))),""))</f>
        <v/>
      </c>
      <c r="S507" s="645"/>
      <c r="T507" s="645"/>
      <c r="U507" s="218"/>
      <c r="V507" s="329"/>
      <c r="W507" s="329"/>
      <c r="X507" s="329"/>
      <c r="Y507" s="329"/>
      <c r="Z507" s="329"/>
      <c r="AA507" s="329"/>
      <c r="AB507" s="329"/>
      <c r="AC507" s="7"/>
      <c r="AD507" s="7"/>
      <c r="AE507" s="7"/>
      <c r="AF507" s="7"/>
      <c r="AG507" s="7"/>
      <c r="AH507" s="7"/>
      <c r="AI507" s="7"/>
      <c r="AJ507" s="7"/>
      <c r="AK507" s="7"/>
    </row>
    <row r="508" spans="1:37" x14ac:dyDescent="0.5">
      <c r="A508" s="218"/>
      <c r="B508" s="634"/>
      <c r="C508" s="647" t="str" cm="1">
        <f t="array" ref="C508">IFERROR(IF(ISBLANK(A508),"",IF(AND(ISBLANK(B508),ISBLANK(E508),ISBLANK(F508)),"",IF(AND(ISBLANK(B508),ISBLANK(E508),NOT(ISBLANK(F508))),_xlfn._xlws.FILTER('Rot.Out'!L:L,'Rot.Out'!B:B=EnterData!F508),IF(AND(ISBLANK(B508),NOT(ISBLANK(E508))),_xlfn._xlws.FILTER(Int.Out!AA:AA,Int.Out!B:B=E508),_xlfn._xlws.FILTER(Make.Trt!D:D,Make.Trt!C:C=B508))))),"")</f>
        <v/>
      </c>
      <c r="D508" s="636"/>
      <c r="E508" s="636"/>
      <c r="F508" s="218"/>
      <c r="G508" s="218"/>
      <c r="H508" s="218"/>
      <c r="I508" s="619" t="s">
        <v>109</v>
      </c>
      <c r="J508" s="619" t="s">
        <v>109</v>
      </c>
      <c r="K508" s="652"/>
      <c r="L508" s="329"/>
      <c r="M508" s="7"/>
      <c r="N508" s="434" t="str">
        <f>IF(OR(ISBLANK($A508),ISBLANK($G508)),"",IFERROR(IF(INDEX(Times!N:N,MATCH(CONCATENATE($G508,$A508),Times!$S:$S,0))=0,"",INDEX(Times!N:N,MATCH(CONCATENATE($G508,$A508),Times!$S:$S,0))),""))</f>
        <v/>
      </c>
      <c r="O508" s="434" t="str">
        <f>IF(OR(ISBLANK($A508),ISBLANK($G508)),"",IFERROR(IF(INDEX(Times!O:O,MATCH(CONCATENATE($G508,$A508),Times!$S:$S,0))=0,"",INDEX(Times!O:O,MATCH(CONCATENATE($G508,$A508),Times!$S:$S,0))),""))</f>
        <v/>
      </c>
      <c r="P508" s="434" t="str">
        <f>IF(OR(ISBLANK($A508),ISBLANK($G508)),"",IFERROR(IF(INDEX(Times!P:P,MATCH(CONCATENATE($G508,$A508),Times!$S:$S,0))=0,"",INDEX(Times!P:P,MATCH(CONCATENATE($G508,$A508),Times!$S:$S,0))),""))</f>
        <v/>
      </c>
      <c r="Q508" s="434" t="str">
        <f>IF(OR(ISBLANK($A508),ISBLANK($G508)),"",IFERROR(IF(INDEX(Times!Q:Q,MATCH(CONCATENATE($G508,$A508),Times!$S:$S,0))=0,"",INDEX(Times!Q:Q,MATCH(CONCATENATE($G508,$A508),Times!$S:$S,0))),""))</f>
        <v/>
      </c>
      <c r="R508" s="218" t="str">
        <f>IF(OR(ISBLANK($A508),ISBLANK($G508)),"",IFERROR(IF(INDEX(Times!R:R,MATCH(CONCATENATE($G508,$A508),Times!$S:$S,0))=0,"",INDEX(Times!R:R,MATCH(CONCATENATE($G508,$A508),Times!$S:$S,0))),""))</f>
        <v/>
      </c>
      <c r="S508" s="645"/>
      <c r="T508" s="645"/>
      <c r="U508" s="218"/>
      <c r="V508" s="329"/>
      <c r="W508" s="329"/>
      <c r="X508" s="329"/>
      <c r="Y508" s="329"/>
      <c r="Z508" s="329"/>
      <c r="AA508" s="329"/>
      <c r="AB508" s="329"/>
      <c r="AC508" s="7"/>
      <c r="AD508" s="7"/>
      <c r="AE508" s="7"/>
      <c r="AF508" s="7"/>
      <c r="AG508" s="7"/>
      <c r="AH508" s="7"/>
      <c r="AI508" s="7"/>
      <c r="AJ508" s="7"/>
      <c r="AK508" s="7"/>
    </row>
    <row r="509" spans="1:37" x14ac:dyDescent="0.5">
      <c r="A509" s="218"/>
      <c r="B509" s="634"/>
      <c r="C509" s="647" t="str" cm="1">
        <f t="array" ref="C509">IFERROR(IF(ISBLANK(A509),"",IF(AND(ISBLANK(B509),ISBLANK(E509),ISBLANK(F509)),"",IF(AND(ISBLANK(B509),ISBLANK(E509),NOT(ISBLANK(F509))),_xlfn._xlws.FILTER('Rot.Out'!L:L,'Rot.Out'!B:B=EnterData!F509),IF(AND(ISBLANK(B509),NOT(ISBLANK(E509))),_xlfn._xlws.FILTER(Int.Out!AA:AA,Int.Out!B:B=E509),_xlfn._xlws.FILTER(Make.Trt!D:D,Make.Trt!C:C=B509))))),"")</f>
        <v/>
      </c>
      <c r="D509" s="636"/>
      <c r="E509" s="636"/>
      <c r="F509" s="218"/>
      <c r="G509" s="218"/>
      <c r="H509" s="218"/>
      <c r="I509" s="619" t="s">
        <v>109</v>
      </c>
      <c r="J509" s="619" t="s">
        <v>109</v>
      </c>
      <c r="K509" s="652"/>
      <c r="L509" s="329"/>
      <c r="M509" s="7"/>
      <c r="N509" s="434" t="str">
        <f>IF(OR(ISBLANK($A509),ISBLANK($G509)),"",IFERROR(IF(INDEX(Times!N:N,MATCH(CONCATENATE($G509,$A509),Times!$S:$S,0))=0,"",INDEX(Times!N:N,MATCH(CONCATENATE($G509,$A509),Times!$S:$S,0))),""))</f>
        <v/>
      </c>
      <c r="O509" s="434" t="str">
        <f>IF(OR(ISBLANK($A509),ISBLANK($G509)),"",IFERROR(IF(INDEX(Times!O:O,MATCH(CONCATENATE($G509,$A509),Times!$S:$S,0))=0,"",INDEX(Times!O:O,MATCH(CONCATENATE($G509,$A509),Times!$S:$S,0))),""))</f>
        <v/>
      </c>
      <c r="P509" s="434" t="str">
        <f>IF(OR(ISBLANK($A509),ISBLANK($G509)),"",IFERROR(IF(INDEX(Times!P:P,MATCH(CONCATENATE($G509,$A509),Times!$S:$S,0))=0,"",INDEX(Times!P:P,MATCH(CONCATENATE($G509,$A509),Times!$S:$S,0))),""))</f>
        <v/>
      </c>
      <c r="Q509" s="434" t="str">
        <f>IF(OR(ISBLANK($A509),ISBLANK($G509)),"",IFERROR(IF(INDEX(Times!Q:Q,MATCH(CONCATENATE($G509,$A509),Times!$S:$S,0))=0,"",INDEX(Times!Q:Q,MATCH(CONCATENATE($G509,$A509),Times!$S:$S,0))),""))</f>
        <v/>
      </c>
      <c r="R509" s="218" t="str">
        <f>IF(OR(ISBLANK($A509),ISBLANK($G509)),"",IFERROR(IF(INDEX(Times!R:R,MATCH(CONCATENATE($G509,$A509),Times!$S:$S,0))=0,"",INDEX(Times!R:R,MATCH(CONCATENATE($G509,$A509),Times!$S:$S,0))),""))</f>
        <v/>
      </c>
      <c r="S509" s="645"/>
      <c r="T509" s="645"/>
      <c r="U509" s="218"/>
      <c r="V509" s="329"/>
      <c r="W509" s="329"/>
      <c r="X509" s="329"/>
      <c r="Y509" s="329"/>
      <c r="Z509" s="329"/>
      <c r="AA509" s="329"/>
      <c r="AB509" s="329"/>
      <c r="AC509" s="7"/>
      <c r="AD509" s="7"/>
      <c r="AE509" s="7"/>
      <c r="AF509" s="7"/>
      <c r="AG509" s="7"/>
      <c r="AH509" s="7"/>
      <c r="AI509" s="7"/>
      <c r="AJ509" s="7"/>
      <c r="AK509" s="7"/>
    </row>
    <row r="510" spans="1:37" x14ac:dyDescent="0.5">
      <c r="A510" s="218"/>
      <c r="B510" s="634"/>
      <c r="C510" s="647" t="str" cm="1">
        <f t="array" ref="C510">IFERROR(IF(ISBLANK(A510),"",IF(AND(ISBLANK(B510),ISBLANK(E510),ISBLANK(F510)),"",IF(AND(ISBLANK(B510),ISBLANK(E510),NOT(ISBLANK(F510))),_xlfn._xlws.FILTER('Rot.Out'!L:L,'Rot.Out'!B:B=EnterData!F510),IF(AND(ISBLANK(B510),NOT(ISBLANK(E510))),_xlfn._xlws.FILTER(Int.Out!AA:AA,Int.Out!B:B=E510),_xlfn._xlws.FILTER(Make.Trt!D:D,Make.Trt!C:C=B510))))),"")</f>
        <v/>
      </c>
      <c r="D510" s="636"/>
      <c r="E510" s="636"/>
      <c r="F510" s="218"/>
      <c r="G510" s="218"/>
      <c r="H510" s="218"/>
      <c r="I510" s="619" t="s">
        <v>109</v>
      </c>
      <c r="J510" s="619" t="s">
        <v>109</v>
      </c>
      <c r="K510" s="652"/>
      <c r="L510" s="329"/>
      <c r="M510" s="7"/>
      <c r="N510" s="434" t="str">
        <f>IF(OR(ISBLANK($A510),ISBLANK($G510)),"",IFERROR(IF(INDEX(Times!N:N,MATCH(CONCATENATE($G510,$A510),Times!$S:$S,0))=0,"",INDEX(Times!N:N,MATCH(CONCATENATE($G510,$A510),Times!$S:$S,0))),""))</f>
        <v/>
      </c>
      <c r="O510" s="434" t="str">
        <f>IF(OR(ISBLANK($A510),ISBLANK($G510)),"",IFERROR(IF(INDEX(Times!O:O,MATCH(CONCATENATE($G510,$A510),Times!$S:$S,0))=0,"",INDEX(Times!O:O,MATCH(CONCATENATE($G510,$A510),Times!$S:$S,0))),""))</f>
        <v/>
      </c>
      <c r="P510" s="434" t="str">
        <f>IF(OR(ISBLANK($A510),ISBLANK($G510)),"",IFERROR(IF(INDEX(Times!P:P,MATCH(CONCATENATE($G510,$A510),Times!$S:$S,0))=0,"",INDEX(Times!P:P,MATCH(CONCATENATE($G510,$A510),Times!$S:$S,0))),""))</f>
        <v/>
      </c>
      <c r="Q510" s="434" t="str">
        <f>IF(OR(ISBLANK($A510),ISBLANK($G510)),"",IFERROR(IF(INDEX(Times!Q:Q,MATCH(CONCATENATE($G510,$A510),Times!$S:$S,0))=0,"",INDEX(Times!Q:Q,MATCH(CONCATENATE($G510,$A510),Times!$S:$S,0))),""))</f>
        <v/>
      </c>
      <c r="R510" s="218" t="str">
        <f>IF(OR(ISBLANK($A510),ISBLANK($G510)),"",IFERROR(IF(INDEX(Times!R:R,MATCH(CONCATENATE($G510,$A510),Times!$S:$S,0))=0,"",INDEX(Times!R:R,MATCH(CONCATENATE($G510,$A510),Times!$S:$S,0))),""))</f>
        <v/>
      </c>
      <c r="S510" s="645"/>
      <c r="T510" s="645"/>
      <c r="U510" s="218"/>
      <c r="V510" s="329"/>
      <c r="W510" s="329"/>
      <c r="X510" s="329"/>
      <c r="Y510" s="329"/>
      <c r="Z510" s="329"/>
      <c r="AA510" s="329"/>
      <c r="AB510" s="329"/>
      <c r="AC510" s="7"/>
      <c r="AD510" s="7"/>
      <c r="AE510" s="7"/>
      <c r="AF510" s="7"/>
      <c r="AG510" s="7"/>
      <c r="AH510" s="7"/>
      <c r="AI510" s="7"/>
      <c r="AJ510" s="7"/>
      <c r="AK510" s="7"/>
    </row>
    <row r="511" spans="1:37" x14ac:dyDescent="0.5">
      <c r="A511" s="218"/>
      <c r="B511" s="634"/>
      <c r="C511" s="647" t="str" cm="1">
        <f t="array" ref="C511">IFERROR(IF(ISBLANK(A511),"",IF(AND(ISBLANK(B511),ISBLANK(E511),ISBLANK(F511)),"",IF(AND(ISBLANK(B511),ISBLANK(E511),NOT(ISBLANK(F511))),_xlfn._xlws.FILTER('Rot.Out'!L:L,'Rot.Out'!B:B=EnterData!F511),IF(AND(ISBLANK(B511),NOT(ISBLANK(E511))),_xlfn._xlws.FILTER(Int.Out!AA:AA,Int.Out!B:B=E511),_xlfn._xlws.FILTER(Make.Trt!D:D,Make.Trt!C:C=B511))))),"")</f>
        <v/>
      </c>
      <c r="D511" s="636"/>
      <c r="E511" s="636"/>
      <c r="F511" s="218"/>
      <c r="G511" s="218"/>
      <c r="H511" s="218"/>
      <c r="I511" s="619" t="s">
        <v>109</v>
      </c>
      <c r="J511" s="619" t="s">
        <v>109</v>
      </c>
      <c r="K511" s="652"/>
      <c r="L511" s="329"/>
      <c r="M511" s="7"/>
      <c r="N511" s="434" t="str">
        <f>IF(OR(ISBLANK($A511),ISBLANK($G511)),"",IFERROR(IF(INDEX(Times!N:N,MATCH(CONCATENATE($G511,$A511),Times!$S:$S,0))=0,"",INDEX(Times!N:N,MATCH(CONCATENATE($G511,$A511),Times!$S:$S,0))),""))</f>
        <v/>
      </c>
      <c r="O511" s="434" t="str">
        <f>IF(OR(ISBLANK($A511),ISBLANK($G511)),"",IFERROR(IF(INDEX(Times!O:O,MATCH(CONCATENATE($G511,$A511),Times!$S:$S,0))=0,"",INDEX(Times!O:O,MATCH(CONCATENATE($G511,$A511),Times!$S:$S,0))),""))</f>
        <v/>
      </c>
      <c r="P511" s="434" t="str">
        <f>IF(OR(ISBLANK($A511),ISBLANK($G511)),"",IFERROR(IF(INDEX(Times!P:P,MATCH(CONCATENATE($G511,$A511),Times!$S:$S,0))=0,"",INDEX(Times!P:P,MATCH(CONCATENATE($G511,$A511),Times!$S:$S,0))),""))</f>
        <v/>
      </c>
      <c r="Q511" s="434" t="str">
        <f>IF(OR(ISBLANK($A511),ISBLANK($G511)),"",IFERROR(IF(INDEX(Times!Q:Q,MATCH(CONCATENATE($G511,$A511),Times!$S:$S,0))=0,"",INDEX(Times!Q:Q,MATCH(CONCATENATE($G511,$A511),Times!$S:$S,0))),""))</f>
        <v/>
      </c>
      <c r="R511" s="218" t="str">
        <f>IF(OR(ISBLANK($A511),ISBLANK($G511)),"",IFERROR(IF(INDEX(Times!R:R,MATCH(CONCATENATE($G511,$A511),Times!$S:$S,0))=0,"",INDEX(Times!R:R,MATCH(CONCATENATE($G511,$A511),Times!$S:$S,0))),""))</f>
        <v/>
      </c>
      <c r="S511" s="645"/>
      <c r="T511" s="645"/>
      <c r="U511" s="218"/>
      <c r="V511" s="329"/>
      <c r="W511" s="329"/>
      <c r="X511" s="329"/>
      <c r="Y511" s="329"/>
      <c r="Z511" s="329"/>
      <c r="AA511" s="329"/>
      <c r="AB511" s="329"/>
      <c r="AC511" s="7"/>
      <c r="AD511" s="7"/>
      <c r="AE511" s="7"/>
      <c r="AF511" s="7"/>
      <c r="AG511" s="7"/>
      <c r="AH511" s="7"/>
      <c r="AI511" s="7"/>
      <c r="AJ511" s="7"/>
      <c r="AK511" s="7"/>
    </row>
    <row r="512" spans="1:37" x14ac:dyDescent="0.5">
      <c r="A512" s="218"/>
      <c r="B512" s="634"/>
      <c r="C512" s="647" t="str" cm="1">
        <f t="array" ref="C512">IFERROR(IF(ISBLANK(A512),"",IF(AND(ISBLANK(B512),ISBLANK(E512),ISBLANK(F512)),"",IF(AND(ISBLANK(B512),ISBLANK(E512),NOT(ISBLANK(F512))),_xlfn._xlws.FILTER('Rot.Out'!L:L,'Rot.Out'!B:B=EnterData!F512),IF(AND(ISBLANK(B512),NOT(ISBLANK(E512))),_xlfn._xlws.FILTER(Int.Out!AA:AA,Int.Out!B:B=E512),_xlfn._xlws.FILTER(Make.Trt!D:D,Make.Trt!C:C=B512))))),"")</f>
        <v/>
      </c>
      <c r="D512" s="636"/>
      <c r="E512" s="636"/>
      <c r="F512" s="218"/>
      <c r="G512" s="218"/>
      <c r="H512" s="218"/>
      <c r="I512" s="619" t="s">
        <v>109</v>
      </c>
      <c r="J512" s="619" t="s">
        <v>109</v>
      </c>
      <c r="K512" s="652"/>
      <c r="L512" s="329"/>
      <c r="M512" s="7"/>
      <c r="N512" s="434" t="str">
        <f>IF(OR(ISBLANK($A512),ISBLANK($G512)),"",IFERROR(IF(INDEX(Times!N:N,MATCH(CONCATENATE($G512,$A512),Times!$S:$S,0))=0,"",INDEX(Times!N:N,MATCH(CONCATENATE($G512,$A512),Times!$S:$S,0))),""))</f>
        <v/>
      </c>
      <c r="O512" s="434" t="str">
        <f>IF(OR(ISBLANK($A512),ISBLANK($G512)),"",IFERROR(IF(INDEX(Times!O:O,MATCH(CONCATENATE($G512,$A512),Times!$S:$S,0))=0,"",INDEX(Times!O:O,MATCH(CONCATENATE($G512,$A512),Times!$S:$S,0))),""))</f>
        <v/>
      </c>
      <c r="P512" s="434" t="str">
        <f>IF(OR(ISBLANK($A512),ISBLANK($G512)),"",IFERROR(IF(INDEX(Times!P:P,MATCH(CONCATENATE($G512,$A512),Times!$S:$S,0))=0,"",INDEX(Times!P:P,MATCH(CONCATENATE($G512,$A512),Times!$S:$S,0))),""))</f>
        <v/>
      </c>
      <c r="Q512" s="434" t="str">
        <f>IF(OR(ISBLANK($A512),ISBLANK($G512)),"",IFERROR(IF(INDEX(Times!Q:Q,MATCH(CONCATENATE($G512,$A512),Times!$S:$S,0))=0,"",INDEX(Times!Q:Q,MATCH(CONCATENATE($G512,$A512),Times!$S:$S,0))),""))</f>
        <v/>
      </c>
      <c r="R512" s="218" t="str">
        <f>IF(OR(ISBLANK($A512),ISBLANK($G512)),"",IFERROR(IF(INDEX(Times!R:R,MATCH(CONCATENATE($G512,$A512),Times!$S:$S,0))=0,"",INDEX(Times!R:R,MATCH(CONCATENATE($G512,$A512),Times!$S:$S,0))),""))</f>
        <v/>
      </c>
      <c r="S512" s="645"/>
      <c r="T512" s="645"/>
      <c r="U512" s="218"/>
      <c r="V512" s="329"/>
      <c r="W512" s="329"/>
      <c r="X512" s="329"/>
      <c r="Y512" s="329"/>
      <c r="Z512" s="329"/>
      <c r="AA512" s="329"/>
      <c r="AB512" s="329"/>
      <c r="AC512" s="7"/>
      <c r="AD512" s="7"/>
      <c r="AE512" s="7"/>
      <c r="AF512" s="7"/>
      <c r="AG512" s="7"/>
      <c r="AH512" s="7"/>
      <c r="AI512" s="7"/>
      <c r="AJ512" s="7"/>
      <c r="AK512" s="7"/>
    </row>
    <row r="513" spans="1:37" x14ac:dyDescent="0.5">
      <c r="A513" s="218"/>
      <c r="B513" s="634"/>
      <c r="C513" s="647" t="str" cm="1">
        <f t="array" ref="C513">IFERROR(IF(ISBLANK(A513),"",IF(AND(ISBLANK(B513),ISBLANK(E513),ISBLANK(F513)),"",IF(AND(ISBLANK(B513),ISBLANK(E513),NOT(ISBLANK(F513))),_xlfn._xlws.FILTER('Rot.Out'!L:L,'Rot.Out'!B:B=EnterData!F513),IF(AND(ISBLANK(B513),NOT(ISBLANK(E513))),_xlfn._xlws.FILTER(Int.Out!AA:AA,Int.Out!B:B=E513),_xlfn._xlws.FILTER(Make.Trt!D:D,Make.Trt!C:C=B513))))),"")</f>
        <v/>
      </c>
      <c r="D513" s="636"/>
      <c r="E513" s="636"/>
      <c r="F513" s="218"/>
      <c r="G513" s="218"/>
      <c r="H513" s="218"/>
      <c r="I513" s="619" t="s">
        <v>109</v>
      </c>
      <c r="J513" s="619" t="s">
        <v>109</v>
      </c>
      <c r="K513" s="652"/>
      <c r="L513" s="329"/>
      <c r="M513" s="7"/>
      <c r="N513" s="434" t="str">
        <f>IF(OR(ISBLANK($A513),ISBLANK($G513)),"",IFERROR(IF(INDEX(Times!N:N,MATCH(CONCATENATE($G513,$A513),Times!$S:$S,0))=0,"",INDEX(Times!N:N,MATCH(CONCATENATE($G513,$A513),Times!$S:$S,0))),""))</f>
        <v/>
      </c>
      <c r="O513" s="434" t="str">
        <f>IF(OR(ISBLANK($A513),ISBLANK($G513)),"",IFERROR(IF(INDEX(Times!O:O,MATCH(CONCATENATE($G513,$A513),Times!$S:$S,0))=0,"",INDEX(Times!O:O,MATCH(CONCATENATE($G513,$A513),Times!$S:$S,0))),""))</f>
        <v/>
      </c>
      <c r="P513" s="434" t="str">
        <f>IF(OR(ISBLANK($A513),ISBLANK($G513)),"",IFERROR(IF(INDEX(Times!P:P,MATCH(CONCATENATE($G513,$A513),Times!$S:$S,0))=0,"",INDEX(Times!P:P,MATCH(CONCATENATE($G513,$A513),Times!$S:$S,0))),""))</f>
        <v/>
      </c>
      <c r="Q513" s="434" t="str">
        <f>IF(OR(ISBLANK($A513),ISBLANK($G513)),"",IFERROR(IF(INDEX(Times!Q:Q,MATCH(CONCATENATE($G513,$A513),Times!$S:$S,0))=0,"",INDEX(Times!Q:Q,MATCH(CONCATENATE($G513,$A513),Times!$S:$S,0))),""))</f>
        <v/>
      </c>
      <c r="R513" s="218" t="str">
        <f>IF(OR(ISBLANK($A513),ISBLANK($G513)),"",IFERROR(IF(INDEX(Times!R:R,MATCH(CONCATENATE($G513,$A513),Times!$S:$S,0))=0,"",INDEX(Times!R:R,MATCH(CONCATENATE($G513,$A513),Times!$S:$S,0))),""))</f>
        <v/>
      </c>
      <c r="S513" s="645"/>
      <c r="T513" s="645"/>
      <c r="U513" s="218"/>
      <c r="V513" s="329"/>
      <c r="W513" s="329"/>
      <c r="X513" s="329"/>
      <c r="Y513" s="329"/>
      <c r="Z513" s="329"/>
      <c r="AA513" s="329"/>
      <c r="AB513" s="329"/>
      <c r="AC513" s="7"/>
      <c r="AD513" s="7"/>
      <c r="AE513" s="7"/>
      <c r="AF513" s="7"/>
      <c r="AG513" s="7"/>
      <c r="AH513" s="7"/>
      <c r="AI513" s="7"/>
      <c r="AJ513" s="7"/>
      <c r="AK513" s="7"/>
    </row>
    <row r="514" spans="1:37" x14ac:dyDescent="0.5">
      <c r="A514" s="218"/>
      <c r="B514" s="634"/>
      <c r="C514" s="647" t="str" cm="1">
        <f t="array" ref="C514">IFERROR(IF(ISBLANK(A514),"",IF(AND(ISBLANK(B514),ISBLANK(E514),ISBLANK(F514)),"",IF(AND(ISBLANK(B514),ISBLANK(E514),NOT(ISBLANK(F514))),_xlfn._xlws.FILTER('Rot.Out'!L:L,'Rot.Out'!B:B=EnterData!F514),IF(AND(ISBLANK(B514),NOT(ISBLANK(E514))),_xlfn._xlws.FILTER(Int.Out!AA:AA,Int.Out!B:B=E514),_xlfn._xlws.FILTER(Make.Trt!D:D,Make.Trt!C:C=B514))))),"")</f>
        <v/>
      </c>
      <c r="D514" s="636"/>
      <c r="E514" s="636"/>
      <c r="F514" s="218"/>
      <c r="G514" s="218"/>
      <c r="H514" s="218"/>
      <c r="I514" s="619" t="s">
        <v>109</v>
      </c>
      <c r="J514" s="619" t="s">
        <v>109</v>
      </c>
      <c r="K514" s="652"/>
      <c r="L514" s="329"/>
      <c r="M514" s="7"/>
      <c r="N514" s="434" t="str">
        <f>IF(OR(ISBLANK($A514),ISBLANK($G514)),"",IFERROR(IF(INDEX(Times!N:N,MATCH(CONCATENATE($G514,$A514),Times!$S:$S,0))=0,"",INDEX(Times!N:N,MATCH(CONCATENATE($G514,$A514),Times!$S:$S,0))),""))</f>
        <v/>
      </c>
      <c r="O514" s="434" t="str">
        <f>IF(OR(ISBLANK($A514),ISBLANK($G514)),"",IFERROR(IF(INDEX(Times!O:O,MATCH(CONCATENATE($G514,$A514),Times!$S:$S,0))=0,"",INDEX(Times!O:O,MATCH(CONCATENATE($G514,$A514),Times!$S:$S,0))),""))</f>
        <v/>
      </c>
      <c r="P514" s="434" t="str">
        <f>IF(OR(ISBLANK($A514),ISBLANK($G514)),"",IFERROR(IF(INDEX(Times!P:P,MATCH(CONCATENATE($G514,$A514),Times!$S:$S,0))=0,"",INDEX(Times!P:P,MATCH(CONCATENATE($G514,$A514),Times!$S:$S,0))),""))</f>
        <v/>
      </c>
      <c r="Q514" s="434" t="str">
        <f>IF(OR(ISBLANK($A514),ISBLANK($G514)),"",IFERROR(IF(INDEX(Times!Q:Q,MATCH(CONCATENATE($G514,$A514),Times!$S:$S,0))=0,"",INDEX(Times!Q:Q,MATCH(CONCATENATE($G514,$A514),Times!$S:$S,0))),""))</f>
        <v/>
      </c>
      <c r="R514" s="218" t="str">
        <f>IF(OR(ISBLANK($A514),ISBLANK($G514)),"",IFERROR(IF(INDEX(Times!R:R,MATCH(CONCATENATE($G514,$A514),Times!$S:$S,0))=0,"",INDEX(Times!R:R,MATCH(CONCATENATE($G514,$A514),Times!$S:$S,0))),""))</f>
        <v/>
      </c>
      <c r="S514" s="645"/>
      <c r="T514" s="645"/>
      <c r="U514" s="218"/>
      <c r="V514" s="329"/>
      <c r="W514" s="329"/>
      <c r="X514" s="329"/>
      <c r="Y514" s="329"/>
      <c r="Z514" s="329"/>
      <c r="AA514" s="329"/>
      <c r="AB514" s="329"/>
      <c r="AC514" s="7"/>
      <c r="AD514" s="7"/>
      <c r="AE514" s="7"/>
      <c r="AF514" s="7"/>
      <c r="AG514" s="7"/>
      <c r="AH514" s="7"/>
      <c r="AI514" s="7"/>
      <c r="AJ514" s="7"/>
      <c r="AK514" s="7"/>
    </row>
    <row r="515" spans="1:37" x14ac:dyDescent="0.5">
      <c r="A515" s="218"/>
      <c r="B515" s="634"/>
      <c r="C515" s="647" t="str" cm="1">
        <f t="array" ref="C515">IFERROR(IF(ISBLANK(A515),"",IF(AND(ISBLANK(B515),ISBLANK(E515),ISBLANK(F515)),"",IF(AND(ISBLANK(B515),ISBLANK(E515),NOT(ISBLANK(F515))),_xlfn._xlws.FILTER('Rot.Out'!L:L,'Rot.Out'!B:B=EnterData!F515),IF(AND(ISBLANK(B515),NOT(ISBLANK(E515))),_xlfn._xlws.FILTER(Int.Out!AA:AA,Int.Out!B:B=E515),_xlfn._xlws.FILTER(Make.Trt!D:D,Make.Trt!C:C=B515))))),"")</f>
        <v/>
      </c>
      <c r="D515" s="636"/>
      <c r="E515" s="636"/>
      <c r="F515" s="218"/>
      <c r="G515" s="218"/>
      <c r="H515" s="218"/>
      <c r="I515" s="619" t="s">
        <v>109</v>
      </c>
      <c r="J515" s="619" t="s">
        <v>109</v>
      </c>
      <c r="K515" s="652"/>
      <c r="L515" s="329"/>
      <c r="M515" s="7"/>
      <c r="N515" s="434" t="str">
        <f>IF(OR(ISBLANK($A515),ISBLANK($G515)),"",IFERROR(IF(INDEX(Times!N:N,MATCH(CONCATENATE($G515,$A515),Times!$S:$S,0))=0,"",INDEX(Times!N:N,MATCH(CONCATENATE($G515,$A515),Times!$S:$S,0))),""))</f>
        <v/>
      </c>
      <c r="O515" s="434" t="str">
        <f>IF(OR(ISBLANK($A515),ISBLANK($G515)),"",IFERROR(IF(INDEX(Times!O:O,MATCH(CONCATENATE($G515,$A515),Times!$S:$S,0))=0,"",INDEX(Times!O:O,MATCH(CONCATENATE($G515,$A515),Times!$S:$S,0))),""))</f>
        <v/>
      </c>
      <c r="P515" s="434" t="str">
        <f>IF(OR(ISBLANK($A515),ISBLANK($G515)),"",IFERROR(IF(INDEX(Times!P:P,MATCH(CONCATENATE($G515,$A515),Times!$S:$S,0))=0,"",INDEX(Times!P:P,MATCH(CONCATENATE($G515,$A515),Times!$S:$S,0))),""))</f>
        <v/>
      </c>
      <c r="Q515" s="434" t="str">
        <f>IF(OR(ISBLANK($A515),ISBLANK($G515)),"",IFERROR(IF(INDEX(Times!Q:Q,MATCH(CONCATENATE($G515,$A515),Times!$S:$S,0))=0,"",INDEX(Times!Q:Q,MATCH(CONCATENATE($G515,$A515),Times!$S:$S,0))),""))</f>
        <v/>
      </c>
      <c r="R515" s="218" t="str">
        <f>IF(OR(ISBLANK($A515),ISBLANK($G515)),"",IFERROR(IF(INDEX(Times!R:R,MATCH(CONCATENATE($G515,$A515),Times!$S:$S,0))=0,"",INDEX(Times!R:R,MATCH(CONCATENATE($G515,$A515),Times!$S:$S,0))),""))</f>
        <v/>
      </c>
      <c r="S515" s="645"/>
      <c r="T515" s="645"/>
      <c r="U515" s="218"/>
      <c r="V515" s="329"/>
      <c r="W515" s="329"/>
      <c r="X515" s="329"/>
      <c r="Y515" s="329"/>
      <c r="Z515" s="329"/>
      <c r="AA515" s="329"/>
      <c r="AB515" s="329"/>
      <c r="AC515" s="7"/>
      <c r="AD515" s="7"/>
      <c r="AE515" s="7"/>
      <c r="AF515" s="7"/>
      <c r="AG515" s="7"/>
      <c r="AH515" s="7"/>
      <c r="AI515" s="7"/>
      <c r="AJ515" s="7"/>
      <c r="AK515" s="7"/>
    </row>
    <row r="516" spans="1:37" x14ac:dyDescent="0.5">
      <c r="A516" s="218"/>
      <c r="B516" s="634"/>
      <c r="C516" s="647" t="str" cm="1">
        <f t="array" ref="C516">IFERROR(IF(ISBLANK(A516),"",IF(AND(ISBLANK(B516),ISBLANK(E516),ISBLANK(F516)),"",IF(AND(ISBLANK(B516),ISBLANK(E516),NOT(ISBLANK(F516))),_xlfn._xlws.FILTER('Rot.Out'!L:L,'Rot.Out'!B:B=EnterData!F516),IF(AND(ISBLANK(B516),NOT(ISBLANK(E516))),_xlfn._xlws.FILTER(Int.Out!AA:AA,Int.Out!B:B=E516),_xlfn._xlws.FILTER(Make.Trt!D:D,Make.Trt!C:C=B516))))),"")</f>
        <v/>
      </c>
      <c r="D516" s="636"/>
      <c r="E516" s="636"/>
      <c r="F516" s="218"/>
      <c r="G516" s="218"/>
      <c r="H516" s="218"/>
      <c r="I516" s="619" t="s">
        <v>109</v>
      </c>
      <c r="J516" s="619" t="s">
        <v>109</v>
      </c>
      <c r="K516" s="652"/>
      <c r="L516" s="329"/>
      <c r="M516" s="7"/>
      <c r="N516" s="434" t="str">
        <f>IF(OR(ISBLANK($A516),ISBLANK($G516)),"",IFERROR(IF(INDEX(Times!N:N,MATCH(CONCATENATE($G516,$A516),Times!$S:$S,0))=0,"",INDEX(Times!N:N,MATCH(CONCATENATE($G516,$A516),Times!$S:$S,0))),""))</f>
        <v/>
      </c>
      <c r="O516" s="434" t="str">
        <f>IF(OR(ISBLANK($A516),ISBLANK($G516)),"",IFERROR(IF(INDEX(Times!O:O,MATCH(CONCATENATE($G516,$A516),Times!$S:$S,0))=0,"",INDEX(Times!O:O,MATCH(CONCATENATE($G516,$A516),Times!$S:$S,0))),""))</f>
        <v/>
      </c>
      <c r="P516" s="434" t="str">
        <f>IF(OR(ISBLANK($A516),ISBLANK($G516)),"",IFERROR(IF(INDEX(Times!P:P,MATCH(CONCATENATE($G516,$A516),Times!$S:$S,0))=0,"",INDEX(Times!P:P,MATCH(CONCATENATE($G516,$A516),Times!$S:$S,0))),""))</f>
        <v/>
      </c>
      <c r="Q516" s="434" t="str">
        <f>IF(OR(ISBLANK($A516),ISBLANK($G516)),"",IFERROR(IF(INDEX(Times!Q:Q,MATCH(CONCATENATE($G516,$A516),Times!$S:$S,0))=0,"",INDEX(Times!Q:Q,MATCH(CONCATENATE($G516,$A516),Times!$S:$S,0))),""))</f>
        <v/>
      </c>
      <c r="R516" s="218" t="str">
        <f>IF(OR(ISBLANK($A516),ISBLANK($G516)),"",IFERROR(IF(INDEX(Times!R:R,MATCH(CONCATENATE($G516,$A516),Times!$S:$S,0))=0,"",INDEX(Times!R:R,MATCH(CONCATENATE($G516,$A516),Times!$S:$S,0))),""))</f>
        <v/>
      </c>
      <c r="S516" s="645"/>
      <c r="T516" s="645"/>
      <c r="U516" s="218"/>
      <c r="V516" s="329"/>
      <c r="W516" s="329"/>
      <c r="X516" s="329"/>
      <c r="Y516" s="329"/>
      <c r="Z516" s="329"/>
      <c r="AA516" s="329"/>
      <c r="AB516" s="329"/>
      <c r="AC516" s="7"/>
      <c r="AD516" s="7"/>
      <c r="AE516" s="7"/>
      <c r="AF516" s="7"/>
      <c r="AG516" s="7"/>
      <c r="AH516" s="7"/>
      <c r="AI516" s="7"/>
      <c r="AJ516" s="7"/>
      <c r="AK516" s="7"/>
    </row>
    <row r="517" spans="1:37" x14ac:dyDescent="0.5">
      <c r="A517" s="218"/>
      <c r="B517" s="634"/>
      <c r="C517" s="647" t="str" cm="1">
        <f t="array" ref="C517">IFERROR(IF(ISBLANK(A517),"",IF(AND(ISBLANK(B517),ISBLANK(E517),ISBLANK(F517)),"",IF(AND(ISBLANK(B517),ISBLANK(E517),NOT(ISBLANK(F517))),_xlfn._xlws.FILTER('Rot.Out'!L:L,'Rot.Out'!B:B=EnterData!F517),IF(AND(ISBLANK(B517),NOT(ISBLANK(E517))),_xlfn._xlws.FILTER(Int.Out!AA:AA,Int.Out!B:B=E517),_xlfn._xlws.FILTER(Make.Trt!D:D,Make.Trt!C:C=B517))))),"")</f>
        <v/>
      </c>
      <c r="D517" s="636"/>
      <c r="E517" s="636"/>
      <c r="F517" s="218"/>
      <c r="G517" s="218"/>
      <c r="H517" s="218"/>
      <c r="I517" s="619" t="s">
        <v>109</v>
      </c>
      <c r="J517" s="619" t="s">
        <v>109</v>
      </c>
      <c r="K517" s="652"/>
      <c r="L517" s="329"/>
      <c r="M517" s="7"/>
      <c r="N517" s="434" t="str">
        <f>IF(OR(ISBLANK($A517),ISBLANK($G517)),"",IFERROR(IF(INDEX(Times!N:N,MATCH(CONCATENATE($G517,$A517),Times!$S:$S,0))=0,"",INDEX(Times!N:N,MATCH(CONCATENATE($G517,$A517),Times!$S:$S,0))),""))</f>
        <v/>
      </c>
      <c r="O517" s="434" t="str">
        <f>IF(OR(ISBLANK($A517),ISBLANK($G517)),"",IFERROR(IF(INDEX(Times!O:O,MATCH(CONCATENATE($G517,$A517),Times!$S:$S,0))=0,"",INDEX(Times!O:O,MATCH(CONCATENATE($G517,$A517),Times!$S:$S,0))),""))</f>
        <v/>
      </c>
      <c r="P517" s="434" t="str">
        <f>IF(OR(ISBLANK($A517),ISBLANK($G517)),"",IFERROR(IF(INDEX(Times!P:P,MATCH(CONCATENATE($G517,$A517),Times!$S:$S,0))=0,"",INDEX(Times!P:P,MATCH(CONCATENATE($G517,$A517),Times!$S:$S,0))),""))</f>
        <v/>
      </c>
      <c r="Q517" s="434" t="str">
        <f>IF(OR(ISBLANK($A517),ISBLANK($G517)),"",IFERROR(IF(INDEX(Times!Q:Q,MATCH(CONCATENATE($G517,$A517),Times!$S:$S,0))=0,"",INDEX(Times!Q:Q,MATCH(CONCATENATE($G517,$A517),Times!$S:$S,0))),""))</f>
        <v/>
      </c>
      <c r="R517" s="218" t="str">
        <f>IF(OR(ISBLANK($A517),ISBLANK($G517)),"",IFERROR(IF(INDEX(Times!R:R,MATCH(CONCATENATE($G517,$A517),Times!$S:$S,0))=0,"",INDEX(Times!R:R,MATCH(CONCATENATE($G517,$A517),Times!$S:$S,0))),""))</f>
        <v/>
      </c>
      <c r="S517" s="645"/>
      <c r="T517" s="645"/>
      <c r="U517" s="218"/>
      <c r="V517" s="329"/>
      <c r="W517" s="329"/>
      <c r="X517" s="329"/>
      <c r="Y517" s="329"/>
      <c r="Z517" s="329"/>
      <c r="AA517" s="329"/>
      <c r="AB517" s="329"/>
      <c r="AC517" s="7"/>
      <c r="AD517" s="7"/>
      <c r="AE517" s="7"/>
      <c r="AF517" s="7"/>
      <c r="AG517" s="7"/>
      <c r="AH517" s="7"/>
      <c r="AI517" s="7"/>
      <c r="AJ517" s="7"/>
      <c r="AK517" s="7"/>
    </row>
    <row r="518" spans="1:37" x14ac:dyDescent="0.5">
      <c r="A518" s="218"/>
      <c r="B518" s="634"/>
      <c r="C518" s="647" t="str" cm="1">
        <f t="array" ref="C518">IFERROR(IF(ISBLANK(A518),"",IF(AND(ISBLANK(B518),ISBLANK(E518),ISBLANK(F518)),"",IF(AND(ISBLANK(B518),ISBLANK(E518),NOT(ISBLANK(F518))),_xlfn._xlws.FILTER('Rot.Out'!L:L,'Rot.Out'!B:B=EnterData!F518),IF(AND(ISBLANK(B518),NOT(ISBLANK(E518))),_xlfn._xlws.FILTER(Int.Out!AA:AA,Int.Out!B:B=E518),_xlfn._xlws.FILTER(Make.Trt!D:D,Make.Trt!C:C=B518))))),"")</f>
        <v/>
      </c>
      <c r="D518" s="636"/>
      <c r="E518" s="636"/>
      <c r="F518" s="218"/>
      <c r="G518" s="218"/>
      <c r="H518" s="218"/>
      <c r="I518" s="619" t="s">
        <v>109</v>
      </c>
      <c r="J518" s="619" t="s">
        <v>109</v>
      </c>
      <c r="K518" s="652"/>
      <c r="L518" s="329"/>
      <c r="M518" s="7"/>
      <c r="N518" s="434" t="str">
        <f>IF(OR(ISBLANK($A518),ISBLANK($G518)),"",IFERROR(IF(INDEX(Times!N:N,MATCH(CONCATENATE($G518,$A518),Times!$S:$S,0))=0,"",INDEX(Times!N:N,MATCH(CONCATENATE($G518,$A518),Times!$S:$S,0))),""))</f>
        <v/>
      </c>
      <c r="O518" s="434" t="str">
        <f>IF(OR(ISBLANK($A518),ISBLANK($G518)),"",IFERROR(IF(INDEX(Times!O:O,MATCH(CONCATENATE($G518,$A518),Times!$S:$S,0))=0,"",INDEX(Times!O:O,MATCH(CONCATENATE($G518,$A518),Times!$S:$S,0))),""))</f>
        <v/>
      </c>
      <c r="P518" s="434" t="str">
        <f>IF(OR(ISBLANK($A518),ISBLANK($G518)),"",IFERROR(IF(INDEX(Times!P:P,MATCH(CONCATENATE($G518,$A518),Times!$S:$S,0))=0,"",INDEX(Times!P:P,MATCH(CONCATENATE($G518,$A518),Times!$S:$S,0))),""))</f>
        <v/>
      </c>
      <c r="Q518" s="434" t="str">
        <f>IF(OR(ISBLANK($A518),ISBLANK($G518)),"",IFERROR(IF(INDEX(Times!Q:Q,MATCH(CONCATENATE($G518,$A518),Times!$S:$S,0))=0,"",INDEX(Times!Q:Q,MATCH(CONCATENATE($G518,$A518),Times!$S:$S,0))),""))</f>
        <v/>
      </c>
      <c r="R518" s="218" t="str">
        <f>IF(OR(ISBLANK($A518),ISBLANK($G518)),"",IFERROR(IF(INDEX(Times!R:R,MATCH(CONCATENATE($G518,$A518),Times!$S:$S,0))=0,"",INDEX(Times!R:R,MATCH(CONCATENATE($G518,$A518),Times!$S:$S,0))),""))</f>
        <v/>
      </c>
      <c r="S518" s="645"/>
      <c r="T518" s="645"/>
      <c r="U518" s="218"/>
      <c r="V518" s="329"/>
      <c r="W518" s="329"/>
      <c r="X518" s="329"/>
      <c r="Y518" s="329"/>
      <c r="Z518" s="329"/>
      <c r="AA518" s="329"/>
      <c r="AB518" s="329"/>
      <c r="AC518" s="7"/>
      <c r="AD518" s="7"/>
      <c r="AE518" s="7"/>
      <c r="AF518" s="7"/>
      <c r="AG518" s="7"/>
      <c r="AH518" s="7"/>
      <c r="AI518" s="7"/>
      <c r="AJ518" s="7"/>
      <c r="AK518" s="7"/>
    </row>
    <row r="519" spans="1:37" x14ac:dyDescent="0.5">
      <c r="A519" s="218"/>
      <c r="B519" s="634"/>
      <c r="C519" s="647" t="str" cm="1">
        <f t="array" ref="C519">IFERROR(IF(ISBLANK(A519),"",IF(AND(ISBLANK(B519),ISBLANK(E519),ISBLANK(F519)),"",IF(AND(ISBLANK(B519),ISBLANK(E519),NOT(ISBLANK(F519))),_xlfn._xlws.FILTER('Rot.Out'!L:L,'Rot.Out'!B:B=EnterData!F519),IF(AND(ISBLANK(B519),NOT(ISBLANK(E519))),_xlfn._xlws.FILTER(Int.Out!AA:AA,Int.Out!B:B=E519),_xlfn._xlws.FILTER(Make.Trt!D:D,Make.Trt!C:C=B519))))),"")</f>
        <v/>
      </c>
      <c r="D519" s="636"/>
      <c r="E519" s="636"/>
      <c r="F519" s="218"/>
      <c r="G519" s="218"/>
      <c r="H519" s="218"/>
      <c r="I519" s="619" t="s">
        <v>109</v>
      </c>
      <c r="J519" s="619" t="s">
        <v>109</v>
      </c>
      <c r="K519" s="652"/>
      <c r="L519" s="329"/>
      <c r="M519" s="7"/>
      <c r="N519" s="434" t="str">
        <f>IF(OR(ISBLANK($A519),ISBLANK($G519)),"",IFERROR(IF(INDEX(Times!N:N,MATCH(CONCATENATE($G519,$A519),Times!$S:$S,0))=0,"",INDEX(Times!N:N,MATCH(CONCATENATE($G519,$A519),Times!$S:$S,0))),""))</f>
        <v/>
      </c>
      <c r="O519" s="434" t="str">
        <f>IF(OR(ISBLANK($A519),ISBLANK($G519)),"",IFERROR(IF(INDEX(Times!O:O,MATCH(CONCATENATE($G519,$A519),Times!$S:$S,0))=0,"",INDEX(Times!O:O,MATCH(CONCATENATE($G519,$A519),Times!$S:$S,0))),""))</f>
        <v/>
      </c>
      <c r="P519" s="434" t="str">
        <f>IF(OR(ISBLANK($A519),ISBLANK($G519)),"",IFERROR(IF(INDEX(Times!P:P,MATCH(CONCATENATE($G519,$A519),Times!$S:$S,0))=0,"",INDEX(Times!P:P,MATCH(CONCATENATE($G519,$A519),Times!$S:$S,0))),""))</f>
        <v/>
      </c>
      <c r="Q519" s="434" t="str">
        <f>IF(OR(ISBLANK($A519),ISBLANK($G519)),"",IFERROR(IF(INDEX(Times!Q:Q,MATCH(CONCATENATE($G519,$A519),Times!$S:$S,0))=0,"",INDEX(Times!Q:Q,MATCH(CONCATENATE($G519,$A519),Times!$S:$S,0))),""))</f>
        <v/>
      </c>
      <c r="R519" s="218" t="str">
        <f>IF(OR(ISBLANK($A519),ISBLANK($G519)),"",IFERROR(IF(INDEX(Times!R:R,MATCH(CONCATENATE($G519,$A519),Times!$S:$S,0))=0,"",INDEX(Times!R:R,MATCH(CONCATENATE($G519,$A519),Times!$S:$S,0))),""))</f>
        <v/>
      </c>
      <c r="S519" s="645"/>
      <c r="T519" s="645"/>
      <c r="U519" s="218"/>
      <c r="V519" s="329"/>
      <c r="W519" s="329"/>
      <c r="X519" s="329"/>
      <c r="Y519" s="329"/>
      <c r="Z519" s="329"/>
      <c r="AA519" s="329"/>
      <c r="AB519" s="329"/>
      <c r="AC519" s="7"/>
      <c r="AD519" s="7"/>
      <c r="AE519" s="7"/>
      <c r="AF519" s="7"/>
      <c r="AG519" s="7"/>
      <c r="AH519" s="7"/>
      <c r="AI519" s="7"/>
      <c r="AJ519" s="7"/>
      <c r="AK519" s="7"/>
    </row>
    <row r="520" spans="1:37" x14ac:dyDescent="0.5">
      <c r="A520" s="218"/>
      <c r="B520" s="634"/>
      <c r="C520" s="647" t="str" cm="1">
        <f t="array" ref="C520">IFERROR(IF(ISBLANK(A520),"",IF(AND(ISBLANK(B520),ISBLANK(E520),ISBLANK(F520)),"",IF(AND(ISBLANK(B520),ISBLANK(E520),NOT(ISBLANK(F520))),_xlfn._xlws.FILTER('Rot.Out'!L:L,'Rot.Out'!B:B=EnterData!F520),IF(AND(ISBLANK(B520),NOT(ISBLANK(E520))),_xlfn._xlws.FILTER(Int.Out!AA:AA,Int.Out!B:B=E520),_xlfn._xlws.FILTER(Make.Trt!D:D,Make.Trt!C:C=B520))))),"")</f>
        <v/>
      </c>
      <c r="D520" s="636"/>
      <c r="E520" s="636"/>
      <c r="F520" s="218"/>
      <c r="G520" s="218"/>
      <c r="H520" s="218"/>
      <c r="I520" s="619" t="s">
        <v>109</v>
      </c>
      <c r="J520" s="619" t="s">
        <v>109</v>
      </c>
      <c r="K520" s="652"/>
      <c r="L520" s="329"/>
      <c r="M520" s="7"/>
      <c r="N520" s="434" t="str">
        <f>IF(OR(ISBLANK($A520),ISBLANK($G520)),"",IFERROR(IF(INDEX(Times!N:N,MATCH(CONCATENATE($G520,$A520),Times!$S:$S,0))=0,"",INDEX(Times!N:N,MATCH(CONCATENATE($G520,$A520),Times!$S:$S,0))),""))</f>
        <v/>
      </c>
      <c r="O520" s="434" t="str">
        <f>IF(OR(ISBLANK($A520),ISBLANK($G520)),"",IFERROR(IF(INDEX(Times!O:O,MATCH(CONCATENATE($G520,$A520),Times!$S:$S,0))=0,"",INDEX(Times!O:O,MATCH(CONCATENATE($G520,$A520),Times!$S:$S,0))),""))</f>
        <v/>
      </c>
      <c r="P520" s="434" t="str">
        <f>IF(OR(ISBLANK($A520),ISBLANK($G520)),"",IFERROR(IF(INDEX(Times!P:P,MATCH(CONCATENATE($G520,$A520),Times!$S:$S,0))=0,"",INDEX(Times!P:P,MATCH(CONCATENATE($G520,$A520),Times!$S:$S,0))),""))</f>
        <v/>
      </c>
      <c r="Q520" s="434" t="str">
        <f>IF(OR(ISBLANK($A520),ISBLANK($G520)),"",IFERROR(IF(INDEX(Times!Q:Q,MATCH(CONCATENATE($G520,$A520),Times!$S:$S,0))=0,"",INDEX(Times!Q:Q,MATCH(CONCATENATE($G520,$A520),Times!$S:$S,0))),""))</f>
        <v/>
      </c>
      <c r="R520" s="218" t="str">
        <f>IF(OR(ISBLANK($A520),ISBLANK($G520)),"",IFERROR(IF(INDEX(Times!R:R,MATCH(CONCATENATE($G520,$A520),Times!$S:$S,0))=0,"",INDEX(Times!R:R,MATCH(CONCATENATE($G520,$A520),Times!$S:$S,0))),""))</f>
        <v/>
      </c>
      <c r="S520" s="645"/>
      <c r="T520" s="645"/>
      <c r="U520" s="218"/>
      <c r="V520" s="329"/>
      <c r="W520" s="329"/>
      <c r="X520" s="329"/>
      <c r="Y520" s="329"/>
      <c r="Z520" s="329"/>
      <c r="AA520" s="329"/>
      <c r="AB520" s="329"/>
      <c r="AC520" s="7"/>
      <c r="AD520" s="7"/>
      <c r="AE520" s="7"/>
      <c r="AF520" s="7"/>
      <c r="AG520" s="7"/>
      <c r="AH520" s="7"/>
      <c r="AI520" s="7"/>
      <c r="AJ520" s="7"/>
      <c r="AK520" s="7"/>
    </row>
    <row r="521" spans="1:37" x14ac:dyDescent="0.5">
      <c r="A521" s="218"/>
      <c r="B521" s="634"/>
      <c r="C521" s="647" t="str" cm="1">
        <f t="array" ref="C521">IFERROR(IF(ISBLANK(A521),"",IF(AND(ISBLANK(B521),ISBLANK(E521),ISBLANK(F521)),"",IF(AND(ISBLANK(B521),ISBLANK(E521),NOT(ISBLANK(F521))),_xlfn._xlws.FILTER('Rot.Out'!L:L,'Rot.Out'!B:B=EnterData!F521),IF(AND(ISBLANK(B521),NOT(ISBLANK(E521))),_xlfn._xlws.FILTER(Int.Out!AA:AA,Int.Out!B:B=E521),_xlfn._xlws.FILTER(Make.Trt!D:D,Make.Trt!C:C=B521))))),"")</f>
        <v/>
      </c>
      <c r="D521" s="636"/>
      <c r="E521" s="636"/>
      <c r="F521" s="218"/>
      <c r="G521" s="218"/>
      <c r="H521" s="218"/>
      <c r="I521" s="619" t="s">
        <v>109</v>
      </c>
      <c r="J521" s="619" t="s">
        <v>109</v>
      </c>
      <c r="K521" s="652"/>
      <c r="L521" s="329"/>
      <c r="M521" s="7"/>
      <c r="N521" s="434" t="str">
        <f>IF(OR(ISBLANK($A521),ISBLANK($G521)),"",IFERROR(IF(INDEX(Times!N:N,MATCH(CONCATENATE($G521,$A521),Times!$S:$S,0))=0,"",INDEX(Times!N:N,MATCH(CONCATENATE($G521,$A521),Times!$S:$S,0))),""))</f>
        <v/>
      </c>
      <c r="O521" s="434" t="str">
        <f>IF(OR(ISBLANK($A521),ISBLANK($G521)),"",IFERROR(IF(INDEX(Times!O:O,MATCH(CONCATENATE($G521,$A521),Times!$S:$S,0))=0,"",INDEX(Times!O:O,MATCH(CONCATENATE($G521,$A521),Times!$S:$S,0))),""))</f>
        <v/>
      </c>
      <c r="P521" s="434" t="str">
        <f>IF(OR(ISBLANK($A521),ISBLANK($G521)),"",IFERROR(IF(INDEX(Times!P:P,MATCH(CONCATENATE($G521,$A521),Times!$S:$S,0))=0,"",INDEX(Times!P:P,MATCH(CONCATENATE($G521,$A521),Times!$S:$S,0))),""))</f>
        <v/>
      </c>
      <c r="Q521" s="434" t="str">
        <f>IF(OR(ISBLANK($A521),ISBLANK($G521)),"",IFERROR(IF(INDEX(Times!Q:Q,MATCH(CONCATENATE($G521,$A521),Times!$S:$S,0))=0,"",INDEX(Times!Q:Q,MATCH(CONCATENATE($G521,$A521),Times!$S:$S,0))),""))</f>
        <v/>
      </c>
      <c r="R521" s="218" t="str">
        <f>IF(OR(ISBLANK($A521),ISBLANK($G521)),"",IFERROR(IF(INDEX(Times!R:R,MATCH(CONCATENATE($G521,$A521),Times!$S:$S,0))=0,"",INDEX(Times!R:R,MATCH(CONCATENATE($G521,$A521),Times!$S:$S,0))),""))</f>
        <v/>
      </c>
      <c r="S521" s="645"/>
      <c r="T521" s="645"/>
      <c r="U521" s="218"/>
      <c r="V521" s="329"/>
      <c r="W521" s="329"/>
      <c r="X521" s="329"/>
      <c r="Y521" s="329"/>
      <c r="Z521" s="329"/>
      <c r="AA521" s="329"/>
      <c r="AB521" s="329"/>
      <c r="AC521" s="7"/>
      <c r="AD521" s="7"/>
      <c r="AE521" s="7"/>
      <c r="AF521" s="7"/>
      <c r="AG521" s="7"/>
      <c r="AH521" s="7"/>
      <c r="AI521" s="7"/>
      <c r="AJ521" s="7"/>
      <c r="AK521" s="7"/>
    </row>
    <row r="522" spans="1:37" x14ac:dyDescent="0.5">
      <c r="A522" s="218"/>
      <c r="B522" s="634"/>
      <c r="C522" s="647" t="str" cm="1">
        <f t="array" ref="C522">IFERROR(IF(ISBLANK(A522),"",IF(AND(ISBLANK(B522),ISBLANK(E522),ISBLANK(F522)),"",IF(AND(ISBLANK(B522),ISBLANK(E522),NOT(ISBLANK(F522))),_xlfn._xlws.FILTER('Rot.Out'!L:L,'Rot.Out'!B:B=EnterData!F522),IF(AND(ISBLANK(B522),NOT(ISBLANK(E522))),_xlfn._xlws.FILTER(Int.Out!AA:AA,Int.Out!B:B=E522),_xlfn._xlws.FILTER(Make.Trt!D:D,Make.Trt!C:C=B522))))),"")</f>
        <v/>
      </c>
      <c r="D522" s="636"/>
      <c r="E522" s="636"/>
      <c r="F522" s="218"/>
      <c r="G522" s="218"/>
      <c r="H522" s="218"/>
      <c r="I522" s="619" t="s">
        <v>109</v>
      </c>
      <c r="J522" s="619" t="s">
        <v>109</v>
      </c>
      <c r="K522" s="652"/>
      <c r="L522" s="329"/>
      <c r="M522" s="7"/>
      <c r="N522" s="434" t="str">
        <f>IF(OR(ISBLANK($A522),ISBLANK($G522)),"",IFERROR(IF(INDEX(Times!N:N,MATCH(CONCATENATE($G522,$A522),Times!$S:$S,0))=0,"",INDEX(Times!N:N,MATCH(CONCATENATE($G522,$A522),Times!$S:$S,0))),""))</f>
        <v/>
      </c>
      <c r="O522" s="434" t="str">
        <f>IF(OR(ISBLANK($A522),ISBLANK($G522)),"",IFERROR(IF(INDEX(Times!O:O,MATCH(CONCATENATE($G522,$A522),Times!$S:$S,0))=0,"",INDEX(Times!O:O,MATCH(CONCATENATE($G522,$A522),Times!$S:$S,0))),""))</f>
        <v/>
      </c>
      <c r="P522" s="434" t="str">
        <f>IF(OR(ISBLANK($A522),ISBLANK($G522)),"",IFERROR(IF(INDEX(Times!P:P,MATCH(CONCATENATE($G522,$A522),Times!$S:$S,0))=0,"",INDEX(Times!P:P,MATCH(CONCATENATE($G522,$A522),Times!$S:$S,0))),""))</f>
        <v/>
      </c>
      <c r="Q522" s="434" t="str">
        <f>IF(OR(ISBLANK($A522),ISBLANK($G522)),"",IFERROR(IF(INDEX(Times!Q:Q,MATCH(CONCATENATE($G522,$A522),Times!$S:$S,0))=0,"",INDEX(Times!Q:Q,MATCH(CONCATENATE($G522,$A522),Times!$S:$S,0))),""))</f>
        <v/>
      </c>
      <c r="R522" s="218" t="str">
        <f>IF(OR(ISBLANK($A522),ISBLANK($G522)),"",IFERROR(IF(INDEX(Times!R:R,MATCH(CONCATENATE($G522,$A522),Times!$S:$S,0))=0,"",INDEX(Times!R:R,MATCH(CONCATENATE($G522,$A522),Times!$S:$S,0))),""))</f>
        <v/>
      </c>
      <c r="S522" s="645"/>
      <c r="T522" s="645"/>
      <c r="U522" s="218"/>
      <c r="V522" s="329"/>
      <c r="W522" s="329"/>
      <c r="X522" s="329"/>
      <c r="Y522" s="329"/>
      <c r="Z522" s="329"/>
      <c r="AA522" s="329"/>
      <c r="AB522" s="329"/>
      <c r="AC522" s="7"/>
      <c r="AD522" s="7"/>
      <c r="AE522" s="7"/>
      <c r="AF522" s="7"/>
      <c r="AG522" s="7"/>
      <c r="AH522" s="7"/>
      <c r="AI522" s="7"/>
      <c r="AJ522" s="7"/>
      <c r="AK522" s="7"/>
    </row>
    <row r="523" spans="1:37" x14ac:dyDescent="0.5">
      <c r="A523" s="218"/>
      <c r="B523" s="634"/>
      <c r="C523" s="647" t="str" cm="1">
        <f t="array" ref="C523">IFERROR(IF(ISBLANK(A523),"",IF(AND(ISBLANK(B523),ISBLANK(E523),ISBLANK(F523)),"",IF(AND(ISBLANK(B523),ISBLANK(E523),NOT(ISBLANK(F523))),_xlfn._xlws.FILTER('Rot.Out'!L:L,'Rot.Out'!B:B=EnterData!F523),IF(AND(ISBLANK(B523),NOT(ISBLANK(E523))),_xlfn._xlws.FILTER(Int.Out!AA:AA,Int.Out!B:B=E523),_xlfn._xlws.FILTER(Make.Trt!D:D,Make.Trt!C:C=B523))))),"")</f>
        <v/>
      </c>
      <c r="D523" s="636"/>
      <c r="E523" s="636"/>
      <c r="F523" s="218"/>
      <c r="G523" s="218"/>
      <c r="H523" s="218"/>
      <c r="I523" s="619" t="s">
        <v>109</v>
      </c>
      <c r="J523" s="619" t="s">
        <v>109</v>
      </c>
      <c r="K523" s="652"/>
      <c r="L523" s="329"/>
      <c r="M523" s="7"/>
      <c r="N523" s="434" t="str">
        <f>IF(OR(ISBLANK($A523),ISBLANK($G523)),"",IFERROR(IF(INDEX(Times!N:N,MATCH(CONCATENATE($G523,$A523),Times!$S:$S,0))=0,"",INDEX(Times!N:N,MATCH(CONCATENATE($G523,$A523),Times!$S:$S,0))),""))</f>
        <v/>
      </c>
      <c r="O523" s="434" t="str">
        <f>IF(OR(ISBLANK($A523),ISBLANK($G523)),"",IFERROR(IF(INDEX(Times!O:O,MATCH(CONCATENATE($G523,$A523),Times!$S:$S,0))=0,"",INDEX(Times!O:O,MATCH(CONCATENATE($G523,$A523),Times!$S:$S,0))),""))</f>
        <v/>
      </c>
      <c r="P523" s="434" t="str">
        <f>IF(OR(ISBLANK($A523),ISBLANK($G523)),"",IFERROR(IF(INDEX(Times!P:P,MATCH(CONCATENATE($G523,$A523),Times!$S:$S,0))=0,"",INDEX(Times!P:P,MATCH(CONCATENATE($G523,$A523),Times!$S:$S,0))),""))</f>
        <v/>
      </c>
      <c r="Q523" s="434" t="str">
        <f>IF(OR(ISBLANK($A523),ISBLANK($G523)),"",IFERROR(IF(INDEX(Times!Q:Q,MATCH(CONCATENATE($G523,$A523),Times!$S:$S,0))=0,"",INDEX(Times!Q:Q,MATCH(CONCATENATE($G523,$A523),Times!$S:$S,0))),""))</f>
        <v/>
      </c>
      <c r="R523" s="218" t="str">
        <f>IF(OR(ISBLANK($A523),ISBLANK($G523)),"",IFERROR(IF(INDEX(Times!R:R,MATCH(CONCATENATE($G523,$A523),Times!$S:$S,0))=0,"",INDEX(Times!R:R,MATCH(CONCATENATE($G523,$A523),Times!$S:$S,0))),""))</f>
        <v/>
      </c>
      <c r="S523" s="645"/>
      <c r="T523" s="645"/>
      <c r="U523" s="218"/>
      <c r="V523" s="329"/>
      <c r="W523" s="329"/>
      <c r="X523" s="329"/>
      <c r="Y523" s="329"/>
      <c r="Z523" s="329"/>
      <c r="AA523" s="329"/>
      <c r="AB523" s="329"/>
      <c r="AC523" s="7"/>
      <c r="AD523" s="7"/>
      <c r="AE523" s="7"/>
      <c r="AF523" s="7"/>
      <c r="AG523" s="7"/>
      <c r="AH523" s="7"/>
      <c r="AI523" s="7"/>
      <c r="AJ523" s="7"/>
      <c r="AK523" s="7"/>
    </row>
    <row r="524" spans="1:37" x14ac:dyDescent="0.5">
      <c r="A524" s="218"/>
      <c r="B524" s="634"/>
      <c r="C524" s="647" t="str" cm="1">
        <f t="array" ref="C524">IFERROR(IF(ISBLANK(A524),"",IF(AND(ISBLANK(B524),ISBLANK(E524),ISBLANK(F524)),"",IF(AND(ISBLANK(B524),ISBLANK(E524),NOT(ISBLANK(F524))),_xlfn._xlws.FILTER('Rot.Out'!L:L,'Rot.Out'!B:B=EnterData!F524),IF(AND(ISBLANK(B524),NOT(ISBLANK(E524))),_xlfn._xlws.FILTER(Int.Out!AA:AA,Int.Out!B:B=E524),_xlfn._xlws.FILTER(Make.Trt!D:D,Make.Trt!C:C=B524))))),"")</f>
        <v/>
      </c>
      <c r="D524" s="636"/>
      <c r="E524" s="636"/>
      <c r="F524" s="218"/>
      <c r="G524" s="218"/>
      <c r="H524" s="218"/>
      <c r="I524" s="619" t="s">
        <v>109</v>
      </c>
      <c r="J524" s="619" t="s">
        <v>109</v>
      </c>
      <c r="K524" s="652"/>
      <c r="L524" s="329"/>
      <c r="M524" s="7"/>
      <c r="N524" s="434" t="str">
        <f>IF(OR(ISBLANK($A524),ISBLANK($G524)),"",IFERROR(IF(INDEX(Times!N:N,MATCH(CONCATENATE($G524,$A524),Times!$S:$S,0))=0,"",INDEX(Times!N:N,MATCH(CONCATENATE($G524,$A524),Times!$S:$S,0))),""))</f>
        <v/>
      </c>
      <c r="O524" s="434" t="str">
        <f>IF(OR(ISBLANK($A524),ISBLANK($G524)),"",IFERROR(IF(INDEX(Times!O:O,MATCH(CONCATENATE($G524,$A524),Times!$S:$S,0))=0,"",INDEX(Times!O:O,MATCH(CONCATENATE($G524,$A524),Times!$S:$S,0))),""))</f>
        <v/>
      </c>
      <c r="P524" s="434" t="str">
        <f>IF(OR(ISBLANK($A524),ISBLANK($G524)),"",IFERROR(IF(INDEX(Times!P:P,MATCH(CONCATENATE($G524,$A524),Times!$S:$S,0))=0,"",INDEX(Times!P:P,MATCH(CONCATENATE($G524,$A524),Times!$S:$S,0))),""))</f>
        <v/>
      </c>
      <c r="Q524" s="434" t="str">
        <f>IF(OR(ISBLANK($A524),ISBLANK($G524)),"",IFERROR(IF(INDEX(Times!Q:Q,MATCH(CONCATENATE($G524,$A524),Times!$S:$S,0))=0,"",INDEX(Times!Q:Q,MATCH(CONCATENATE($G524,$A524),Times!$S:$S,0))),""))</f>
        <v/>
      </c>
      <c r="R524" s="218" t="str">
        <f>IF(OR(ISBLANK($A524),ISBLANK($G524)),"",IFERROR(IF(INDEX(Times!R:R,MATCH(CONCATENATE($G524,$A524),Times!$S:$S,0))=0,"",INDEX(Times!R:R,MATCH(CONCATENATE($G524,$A524),Times!$S:$S,0))),""))</f>
        <v/>
      </c>
      <c r="S524" s="645"/>
      <c r="T524" s="645"/>
      <c r="U524" s="218"/>
      <c r="V524" s="329"/>
      <c r="W524" s="329"/>
      <c r="X524" s="329"/>
      <c r="Y524" s="329"/>
      <c r="Z524" s="329"/>
      <c r="AA524" s="329"/>
      <c r="AB524" s="329"/>
      <c r="AC524" s="7"/>
      <c r="AD524" s="7"/>
      <c r="AE524" s="7"/>
      <c r="AF524" s="7"/>
      <c r="AG524" s="7"/>
      <c r="AH524" s="7"/>
      <c r="AI524" s="7"/>
      <c r="AJ524" s="7"/>
      <c r="AK524" s="7"/>
    </row>
    <row r="525" spans="1:37" x14ac:dyDescent="0.5">
      <c r="A525" s="218"/>
      <c r="B525" s="634"/>
      <c r="C525" s="647" t="str" cm="1">
        <f t="array" ref="C525">IFERROR(IF(ISBLANK(A525),"",IF(AND(ISBLANK(B525),ISBLANK(E525),ISBLANK(F525)),"",IF(AND(ISBLANK(B525),ISBLANK(E525),NOT(ISBLANK(F525))),_xlfn._xlws.FILTER('Rot.Out'!L:L,'Rot.Out'!B:B=EnterData!F525),IF(AND(ISBLANK(B525),NOT(ISBLANK(E525))),_xlfn._xlws.FILTER(Int.Out!AA:AA,Int.Out!B:B=E525),_xlfn._xlws.FILTER(Make.Trt!D:D,Make.Trt!C:C=B525))))),"")</f>
        <v/>
      </c>
      <c r="D525" s="636"/>
      <c r="E525" s="636"/>
      <c r="F525" s="218"/>
      <c r="G525" s="218"/>
      <c r="H525" s="218"/>
      <c r="I525" s="619" t="s">
        <v>109</v>
      </c>
      <c r="J525" s="619" t="s">
        <v>109</v>
      </c>
      <c r="K525" s="652"/>
      <c r="L525" s="329"/>
      <c r="M525" s="7"/>
      <c r="N525" s="434" t="str">
        <f>IF(OR(ISBLANK($A525),ISBLANK($G525)),"",IFERROR(IF(INDEX(Times!N:N,MATCH(CONCATENATE($G525,$A525),Times!$S:$S,0))=0,"",INDEX(Times!N:N,MATCH(CONCATENATE($G525,$A525),Times!$S:$S,0))),""))</f>
        <v/>
      </c>
      <c r="O525" s="434" t="str">
        <f>IF(OR(ISBLANK($A525),ISBLANK($G525)),"",IFERROR(IF(INDEX(Times!O:O,MATCH(CONCATENATE($G525,$A525),Times!$S:$S,0))=0,"",INDEX(Times!O:O,MATCH(CONCATENATE($G525,$A525),Times!$S:$S,0))),""))</f>
        <v/>
      </c>
      <c r="P525" s="434" t="str">
        <f>IF(OR(ISBLANK($A525),ISBLANK($G525)),"",IFERROR(IF(INDEX(Times!P:P,MATCH(CONCATENATE($G525,$A525),Times!$S:$S,0))=0,"",INDEX(Times!P:P,MATCH(CONCATENATE($G525,$A525),Times!$S:$S,0))),""))</f>
        <v/>
      </c>
      <c r="Q525" s="434" t="str">
        <f>IF(OR(ISBLANK($A525),ISBLANK($G525)),"",IFERROR(IF(INDEX(Times!Q:Q,MATCH(CONCATENATE($G525,$A525),Times!$S:$S,0))=0,"",INDEX(Times!Q:Q,MATCH(CONCATENATE($G525,$A525),Times!$S:$S,0))),""))</f>
        <v/>
      </c>
      <c r="R525" s="218" t="str">
        <f>IF(OR(ISBLANK($A525),ISBLANK($G525)),"",IFERROR(IF(INDEX(Times!R:R,MATCH(CONCATENATE($G525,$A525),Times!$S:$S,0))=0,"",INDEX(Times!R:R,MATCH(CONCATENATE($G525,$A525),Times!$S:$S,0))),""))</f>
        <v/>
      </c>
      <c r="S525" s="645"/>
      <c r="T525" s="645"/>
      <c r="U525" s="218"/>
      <c r="V525" s="329"/>
      <c r="W525" s="329"/>
      <c r="X525" s="329"/>
      <c r="Y525" s="329"/>
      <c r="Z525" s="329"/>
      <c r="AA525" s="329"/>
      <c r="AB525" s="329"/>
      <c r="AC525" s="7"/>
      <c r="AD525" s="7"/>
      <c r="AE525" s="7"/>
      <c r="AF525" s="7"/>
      <c r="AG525" s="7"/>
      <c r="AH525" s="7"/>
      <c r="AI525" s="7"/>
      <c r="AJ525" s="7"/>
      <c r="AK525" s="7"/>
    </row>
    <row r="526" spans="1:37" x14ac:dyDescent="0.5">
      <c r="A526" s="218"/>
      <c r="B526" s="634"/>
      <c r="C526" s="647" t="str" cm="1">
        <f t="array" ref="C526">IFERROR(IF(ISBLANK(A526),"",IF(AND(ISBLANK(B526),ISBLANK(E526),ISBLANK(F526)),"",IF(AND(ISBLANK(B526),ISBLANK(E526),NOT(ISBLANK(F526))),_xlfn._xlws.FILTER('Rot.Out'!L:L,'Rot.Out'!B:B=EnterData!F526),IF(AND(ISBLANK(B526),NOT(ISBLANK(E526))),_xlfn._xlws.FILTER(Int.Out!AA:AA,Int.Out!B:B=E526),_xlfn._xlws.FILTER(Make.Trt!D:D,Make.Trt!C:C=B526))))),"")</f>
        <v/>
      </c>
      <c r="D526" s="636"/>
      <c r="E526" s="636"/>
      <c r="F526" s="218"/>
      <c r="G526" s="218"/>
      <c r="H526" s="218"/>
      <c r="I526" s="619" t="s">
        <v>109</v>
      </c>
      <c r="J526" s="619" t="s">
        <v>109</v>
      </c>
      <c r="K526" s="652"/>
      <c r="L526" s="329"/>
      <c r="M526" s="7"/>
      <c r="N526" s="434" t="str">
        <f>IF(OR(ISBLANK($A526),ISBLANK($G526)),"",IFERROR(IF(INDEX(Times!N:N,MATCH(CONCATENATE($G526,$A526),Times!$S:$S,0))=0,"",INDEX(Times!N:N,MATCH(CONCATENATE($G526,$A526),Times!$S:$S,0))),""))</f>
        <v/>
      </c>
      <c r="O526" s="434" t="str">
        <f>IF(OR(ISBLANK($A526),ISBLANK($G526)),"",IFERROR(IF(INDEX(Times!O:O,MATCH(CONCATENATE($G526,$A526),Times!$S:$S,0))=0,"",INDEX(Times!O:O,MATCH(CONCATENATE($G526,$A526),Times!$S:$S,0))),""))</f>
        <v/>
      </c>
      <c r="P526" s="434" t="str">
        <f>IF(OR(ISBLANK($A526),ISBLANK($G526)),"",IFERROR(IF(INDEX(Times!P:P,MATCH(CONCATENATE($G526,$A526),Times!$S:$S,0))=0,"",INDEX(Times!P:P,MATCH(CONCATENATE($G526,$A526),Times!$S:$S,0))),""))</f>
        <v/>
      </c>
      <c r="Q526" s="434" t="str">
        <f>IF(OR(ISBLANK($A526),ISBLANK($G526)),"",IFERROR(IF(INDEX(Times!Q:Q,MATCH(CONCATENATE($G526,$A526),Times!$S:$S,0))=0,"",INDEX(Times!Q:Q,MATCH(CONCATENATE($G526,$A526),Times!$S:$S,0))),""))</f>
        <v/>
      </c>
      <c r="R526" s="218" t="str">
        <f>IF(OR(ISBLANK($A526),ISBLANK($G526)),"",IFERROR(IF(INDEX(Times!R:R,MATCH(CONCATENATE($G526,$A526),Times!$S:$S,0))=0,"",INDEX(Times!R:R,MATCH(CONCATENATE($G526,$A526),Times!$S:$S,0))),""))</f>
        <v/>
      </c>
      <c r="S526" s="645"/>
      <c r="T526" s="645"/>
      <c r="U526" s="218"/>
      <c r="V526" s="329"/>
      <c r="W526" s="329"/>
      <c r="X526" s="329"/>
      <c r="Y526" s="329"/>
      <c r="Z526" s="329"/>
      <c r="AA526" s="329"/>
      <c r="AB526" s="329"/>
      <c r="AC526" s="7"/>
      <c r="AD526" s="7"/>
      <c r="AE526" s="7"/>
      <c r="AF526" s="7"/>
      <c r="AG526" s="7"/>
      <c r="AH526" s="7"/>
      <c r="AI526" s="7"/>
      <c r="AJ526" s="7"/>
      <c r="AK526" s="7"/>
    </row>
    <row r="527" spans="1:37" x14ac:dyDescent="0.5">
      <c r="A527" s="218"/>
      <c r="B527" s="634"/>
      <c r="C527" s="647" t="str" cm="1">
        <f t="array" ref="C527">IFERROR(IF(ISBLANK(A527),"",IF(AND(ISBLANK(B527),ISBLANK(E527),ISBLANK(F527)),"",IF(AND(ISBLANK(B527),ISBLANK(E527),NOT(ISBLANK(F527))),_xlfn._xlws.FILTER('Rot.Out'!L:L,'Rot.Out'!B:B=EnterData!F527),IF(AND(ISBLANK(B527),NOT(ISBLANK(E527))),_xlfn._xlws.FILTER(Int.Out!AA:AA,Int.Out!B:B=E527),_xlfn._xlws.FILTER(Make.Trt!D:D,Make.Trt!C:C=B527))))),"")</f>
        <v/>
      </c>
      <c r="D527" s="636"/>
      <c r="E527" s="636"/>
      <c r="F527" s="218"/>
      <c r="G527" s="218"/>
      <c r="H527" s="218"/>
      <c r="I527" s="619" t="s">
        <v>109</v>
      </c>
      <c r="J527" s="619" t="s">
        <v>109</v>
      </c>
      <c r="K527" s="652"/>
      <c r="L527" s="329"/>
      <c r="M527" s="7"/>
      <c r="N527" s="434" t="str">
        <f>IF(OR(ISBLANK($A527),ISBLANK($G527)),"",IFERROR(IF(INDEX(Times!N:N,MATCH(CONCATENATE($G527,$A527),Times!$S:$S,0))=0,"",INDEX(Times!N:N,MATCH(CONCATENATE($G527,$A527),Times!$S:$S,0))),""))</f>
        <v/>
      </c>
      <c r="O527" s="434" t="str">
        <f>IF(OR(ISBLANK($A527),ISBLANK($G527)),"",IFERROR(IF(INDEX(Times!O:O,MATCH(CONCATENATE($G527,$A527),Times!$S:$S,0))=0,"",INDEX(Times!O:O,MATCH(CONCATENATE($G527,$A527),Times!$S:$S,0))),""))</f>
        <v/>
      </c>
      <c r="P527" s="434" t="str">
        <f>IF(OR(ISBLANK($A527),ISBLANK($G527)),"",IFERROR(IF(INDEX(Times!P:P,MATCH(CONCATENATE($G527,$A527),Times!$S:$S,0))=0,"",INDEX(Times!P:P,MATCH(CONCATENATE($G527,$A527),Times!$S:$S,0))),""))</f>
        <v/>
      </c>
      <c r="Q527" s="434" t="str">
        <f>IF(OR(ISBLANK($A527),ISBLANK($G527)),"",IFERROR(IF(INDEX(Times!Q:Q,MATCH(CONCATENATE($G527,$A527),Times!$S:$S,0))=0,"",INDEX(Times!Q:Q,MATCH(CONCATENATE($G527,$A527),Times!$S:$S,0))),""))</f>
        <v/>
      </c>
      <c r="R527" s="218" t="str">
        <f>IF(OR(ISBLANK($A527),ISBLANK($G527)),"",IFERROR(IF(INDEX(Times!R:R,MATCH(CONCATENATE($G527,$A527),Times!$S:$S,0))=0,"",INDEX(Times!R:R,MATCH(CONCATENATE($G527,$A527),Times!$S:$S,0))),""))</f>
        <v/>
      </c>
      <c r="S527" s="645"/>
      <c r="T527" s="645"/>
      <c r="U527" s="218"/>
      <c r="V527" s="329"/>
      <c r="W527" s="329"/>
      <c r="X527" s="329"/>
      <c r="Y527" s="329"/>
      <c r="Z527" s="329"/>
      <c r="AA527" s="329"/>
      <c r="AB527" s="329"/>
      <c r="AC527" s="7"/>
      <c r="AD527" s="7"/>
      <c r="AE527" s="7"/>
      <c r="AF527" s="7"/>
      <c r="AG527" s="7"/>
      <c r="AH527" s="7"/>
      <c r="AI527" s="7"/>
      <c r="AJ527" s="7"/>
      <c r="AK527" s="7"/>
    </row>
    <row r="528" spans="1:37" x14ac:dyDescent="0.5">
      <c r="A528" s="218"/>
      <c r="B528" s="634"/>
      <c r="C528" s="647" t="str" cm="1">
        <f t="array" ref="C528">IFERROR(IF(ISBLANK(A528),"",IF(AND(ISBLANK(B528),ISBLANK(E528),ISBLANK(F528)),"",IF(AND(ISBLANK(B528),ISBLANK(E528),NOT(ISBLANK(F528))),_xlfn._xlws.FILTER('Rot.Out'!L:L,'Rot.Out'!B:B=EnterData!F528),IF(AND(ISBLANK(B528),NOT(ISBLANK(E528))),_xlfn._xlws.FILTER(Int.Out!AA:AA,Int.Out!B:B=E528),_xlfn._xlws.FILTER(Make.Trt!D:D,Make.Trt!C:C=B528))))),"")</f>
        <v/>
      </c>
      <c r="D528" s="636"/>
      <c r="E528" s="636"/>
      <c r="F528" s="218"/>
      <c r="G528" s="218"/>
      <c r="H528" s="218"/>
      <c r="I528" s="619" t="s">
        <v>109</v>
      </c>
      <c r="J528" s="619" t="s">
        <v>109</v>
      </c>
      <c r="K528" s="652"/>
      <c r="L528" s="329"/>
      <c r="M528" s="7"/>
      <c r="N528" s="434" t="str">
        <f>IF(OR(ISBLANK($A528),ISBLANK($G528)),"",IFERROR(IF(INDEX(Times!N:N,MATCH(CONCATENATE($G528,$A528),Times!$S:$S,0))=0,"",INDEX(Times!N:N,MATCH(CONCATENATE($G528,$A528),Times!$S:$S,0))),""))</f>
        <v/>
      </c>
      <c r="O528" s="434" t="str">
        <f>IF(OR(ISBLANK($A528),ISBLANK($G528)),"",IFERROR(IF(INDEX(Times!O:O,MATCH(CONCATENATE($G528,$A528),Times!$S:$S,0))=0,"",INDEX(Times!O:O,MATCH(CONCATENATE($G528,$A528),Times!$S:$S,0))),""))</f>
        <v/>
      </c>
      <c r="P528" s="434" t="str">
        <f>IF(OR(ISBLANK($A528),ISBLANK($G528)),"",IFERROR(IF(INDEX(Times!P:P,MATCH(CONCATENATE($G528,$A528),Times!$S:$S,0))=0,"",INDEX(Times!P:P,MATCH(CONCATENATE($G528,$A528),Times!$S:$S,0))),""))</f>
        <v/>
      </c>
      <c r="Q528" s="434" t="str">
        <f>IF(OR(ISBLANK($A528),ISBLANK($G528)),"",IFERROR(IF(INDEX(Times!Q:Q,MATCH(CONCATENATE($G528,$A528),Times!$S:$S,0))=0,"",INDEX(Times!Q:Q,MATCH(CONCATENATE($G528,$A528),Times!$S:$S,0))),""))</f>
        <v/>
      </c>
      <c r="R528" s="218" t="str">
        <f>IF(OR(ISBLANK($A528),ISBLANK($G528)),"",IFERROR(IF(INDEX(Times!R:R,MATCH(CONCATENATE($G528,$A528),Times!$S:$S,0))=0,"",INDEX(Times!R:R,MATCH(CONCATENATE($G528,$A528),Times!$S:$S,0))),""))</f>
        <v/>
      </c>
      <c r="S528" s="645"/>
      <c r="T528" s="645"/>
      <c r="U528" s="218"/>
      <c r="V528" s="329"/>
      <c r="W528" s="329"/>
      <c r="X528" s="329"/>
      <c r="Y528" s="329"/>
      <c r="Z528" s="329"/>
      <c r="AA528" s="329"/>
      <c r="AB528" s="329"/>
      <c r="AC528" s="7"/>
      <c r="AD528" s="7"/>
      <c r="AE528" s="7"/>
      <c r="AF528" s="7"/>
      <c r="AG528" s="7"/>
      <c r="AH528" s="7"/>
      <c r="AI528" s="7"/>
      <c r="AJ528" s="7"/>
      <c r="AK528" s="7"/>
    </row>
    <row r="529" spans="1:37" x14ac:dyDescent="0.5">
      <c r="A529" s="218"/>
      <c r="B529" s="634"/>
      <c r="C529" s="647" t="str" cm="1">
        <f t="array" ref="C529">IFERROR(IF(ISBLANK(A529),"",IF(AND(ISBLANK(B529),ISBLANK(E529),ISBLANK(F529)),"",IF(AND(ISBLANK(B529),ISBLANK(E529),NOT(ISBLANK(F529))),_xlfn._xlws.FILTER('Rot.Out'!L:L,'Rot.Out'!B:B=EnterData!F529),IF(AND(ISBLANK(B529),NOT(ISBLANK(E529))),_xlfn._xlws.FILTER(Int.Out!AA:AA,Int.Out!B:B=E529),_xlfn._xlws.FILTER(Make.Trt!D:D,Make.Trt!C:C=B529))))),"")</f>
        <v/>
      </c>
      <c r="D529" s="636"/>
      <c r="E529" s="636"/>
      <c r="F529" s="218"/>
      <c r="G529" s="218"/>
      <c r="H529" s="218"/>
      <c r="I529" s="619" t="s">
        <v>109</v>
      </c>
      <c r="J529" s="619" t="s">
        <v>109</v>
      </c>
      <c r="K529" s="652"/>
      <c r="L529" s="329"/>
      <c r="M529" s="7"/>
      <c r="N529" s="434" t="str">
        <f>IF(OR(ISBLANK($A529),ISBLANK($G529)),"",IFERROR(IF(INDEX(Times!N:N,MATCH(CONCATENATE($G529,$A529),Times!$S:$S,0))=0,"",INDEX(Times!N:N,MATCH(CONCATENATE($G529,$A529),Times!$S:$S,0))),""))</f>
        <v/>
      </c>
      <c r="O529" s="434" t="str">
        <f>IF(OR(ISBLANK($A529),ISBLANK($G529)),"",IFERROR(IF(INDEX(Times!O:O,MATCH(CONCATENATE($G529,$A529),Times!$S:$S,0))=0,"",INDEX(Times!O:O,MATCH(CONCATENATE($G529,$A529),Times!$S:$S,0))),""))</f>
        <v/>
      </c>
      <c r="P529" s="434" t="str">
        <f>IF(OR(ISBLANK($A529),ISBLANK($G529)),"",IFERROR(IF(INDEX(Times!P:P,MATCH(CONCATENATE($G529,$A529),Times!$S:$S,0))=0,"",INDEX(Times!P:P,MATCH(CONCATENATE($G529,$A529),Times!$S:$S,0))),""))</f>
        <v/>
      </c>
      <c r="Q529" s="434" t="str">
        <f>IF(OR(ISBLANK($A529),ISBLANK($G529)),"",IFERROR(IF(INDEX(Times!Q:Q,MATCH(CONCATENATE($G529,$A529),Times!$S:$S,0))=0,"",INDEX(Times!Q:Q,MATCH(CONCATENATE($G529,$A529),Times!$S:$S,0))),""))</f>
        <v/>
      </c>
      <c r="R529" s="218" t="str">
        <f>IF(OR(ISBLANK($A529),ISBLANK($G529)),"",IFERROR(IF(INDEX(Times!R:R,MATCH(CONCATENATE($G529,$A529),Times!$S:$S,0))=0,"",INDEX(Times!R:R,MATCH(CONCATENATE($G529,$A529),Times!$S:$S,0))),""))</f>
        <v/>
      </c>
      <c r="S529" s="645"/>
      <c r="T529" s="645"/>
      <c r="U529" s="218"/>
      <c r="V529" s="329"/>
      <c r="W529" s="329"/>
      <c r="X529" s="329"/>
      <c r="Y529" s="329"/>
      <c r="Z529" s="329"/>
      <c r="AA529" s="329"/>
      <c r="AB529" s="329"/>
      <c r="AC529" s="7"/>
      <c r="AD529" s="7"/>
      <c r="AE529" s="7"/>
      <c r="AF529" s="7"/>
      <c r="AG529" s="7"/>
      <c r="AH529" s="7"/>
      <c r="AI529" s="7"/>
      <c r="AJ529" s="7"/>
      <c r="AK529" s="7"/>
    </row>
    <row r="530" spans="1:37" x14ac:dyDescent="0.5">
      <c r="A530" s="218"/>
      <c r="B530" s="634"/>
      <c r="C530" s="647" t="str" cm="1">
        <f t="array" ref="C530">IFERROR(IF(ISBLANK(A530),"",IF(AND(ISBLANK(B530),ISBLANK(E530),ISBLANK(F530)),"",IF(AND(ISBLANK(B530),ISBLANK(E530),NOT(ISBLANK(F530))),_xlfn._xlws.FILTER('Rot.Out'!L:L,'Rot.Out'!B:B=EnterData!F530),IF(AND(ISBLANK(B530),NOT(ISBLANK(E530))),_xlfn._xlws.FILTER(Int.Out!AA:AA,Int.Out!B:B=E530),_xlfn._xlws.FILTER(Make.Trt!D:D,Make.Trt!C:C=B530))))),"")</f>
        <v/>
      </c>
      <c r="D530" s="636"/>
      <c r="E530" s="636"/>
      <c r="F530" s="218"/>
      <c r="G530" s="218"/>
      <c r="H530" s="218"/>
      <c r="I530" s="619" t="s">
        <v>109</v>
      </c>
      <c r="J530" s="619" t="s">
        <v>109</v>
      </c>
      <c r="K530" s="652"/>
      <c r="L530" s="329"/>
      <c r="M530" s="7"/>
      <c r="N530" s="434" t="str">
        <f>IF(OR(ISBLANK($A530),ISBLANK($G530)),"",IFERROR(IF(INDEX(Times!N:N,MATCH(CONCATENATE($G530,$A530),Times!$S:$S,0))=0,"",INDEX(Times!N:N,MATCH(CONCATENATE($G530,$A530),Times!$S:$S,0))),""))</f>
        <v/>
      </c>
      <c r="O530" s="434" t="str">
        <f>IF(OR(ISBLANK($A530),ISBLANK($G530)),"",IFERROR(IF(INDEX(Times!O:O,MATCH(CONCATENATE($G530,$A530),Times!$S:$S,0))=0,"",INDEX(Times!O:O,MATCH(CONCATENATE($G530,$A530),Times!$S:$S,0))),""))</f>
        <v/>
      </c>
      <c r="P530" s="434" t="str">
        <f>IF(OR(ISBLANK($A530),ISBLANK($G530)),"",IFERROR(IF(INDEX(Times!P:P,MATCH(CONCATENATE($G530,$A530),Times!$S:$S,0))=0,"",INDEX(Times!P:P,MATCH(CONCATENATE($G530,$A530),Times!$S:$S,0))),""))</f>
        <v/>
      </c>
      <c r="Q530" s="434" t="str">
        <f>IF(OR(ISBLANK($A530),ISBLANK($G530)),"",IFERROR(IF(INDEX(Times!Q:Q,MATCH(CONCATENATE($G530,$A530),Times!$S:$S,0))=0,"",INDEX(Times!Q:Q,MATCH(CONCATENATE($G530,$A530),Times!$S:$S,0))),""))</f>
        <v/>
      </c>
      <c r="R530" s="218" t="str">
        <f>IF(OR(ISBLANK($A530),ISBLANK($G530)),"",IFERROR(IF(INDEX(Times!R:R,MATCH(CONCATENATE($G530,$A530),Times!$S:$S,0))=0,"",INDEX(Times!R:R,MATCH(CONCATENATE($G530,$A530),Times!$S:$S,0))),""))</f>
        <v/>
      </c>
      <c r="S530" s="645"/>
      <c r="T530" s="645"/>
      <c r="U530" s="218"/>
      <c r="V530" s="329"/>
      <c r="W530" s="329"/>
      <c r="X530" s="329"/>
      <c r="Y530" s="329"/>
      <c r="Z530" s="329"/>
      <c r="AA530" s="329"/>
      <c r="AB530" s="329"/>
      <c r="AC530" s="7"/>
      <c r="AD530" s="7"/>
      <c r="AE530" s="7"/>
      <c r="AF530" s="7"/>
      <c r="AG530" s="7"/>
      <c r="AH530" s="7"/>
      <c r="AI530" s="7"/>
      <c r="AJ530" s="7"/>
      <c r="AK530" s="7"/>
    </row>
    <row r="531" spans="1:37" x14ac:dyDescent="0.5">
      <c r="A531" s="218"/>
      <c r="B531" s="634"/>
      <c r="C531" s="647" t="str" cm="1">
        <f t="array" ref="C531">IFERROR(IF(ISBLANK(A531),"",IF(AND(ISBLANK(B531),ISBLANK(E531),ISBLANK(F531)),"",IF(AND(ISBLANK(B531),ISBLANK(E531),NOT(ISBLANK(F531))),_xlfn._xlws.FILTER('Rot.Out'!L:L,'Rot.Out'!B:B=EnterData!F531),IF(AND(ISBLANK(B531),NOT(ISBLANK(E531))),_xlfn._xlws.FILTER(Int.Out!AA:AA,Int.Out!B:B=E531),_xlfn._xlws.FILTER(Make.Trt!D:D,Make.Trt!C:C=B531))))),"")</f>
        <v/>
      </c>
      <c r="D531" s="636"/>
      <c r="E531" s="636"/>
      <c r="F531" s="218"/>
      <c r="G531" s="218"/>
      <c r="H531" s="218"/>
      <c r="I531" s="619" t="s">
        <v>109</v>
      </c>
      <c r="J531" s="619" t="s">
        <v>109</v>
      </c>
      <c r="K531" s="652"/>
      <c r="L531" s="329"/>
      <c r="M531" s="7"/>
      <c r="N531" s="434" t="str">
        <f>IF(OR(ISBLANK($A531),ISBLANK($G531)),"",IFERROR(IF(INDEX(Times!N:N,MATCH(CONCATENATE($G531,$A531),Times!$S:$S,0))=0,"",INDEX(Times!N:N,MATCH(CONCATENATE($G531,$A531),Times!$S:$S,0))),""))</f>
        <v/>
      </c>
      <c r="O531" s="434" t="str">
        <f>IF(OR(ISBLANK($A531),ISBLANK($G531)),"",IFERROR(IF(INDEX(Times!O:O,MATCH(CONCATENATE($G531,$A531),Times!$S:$S,0))=0,"",INDEX(Times!O:O,MATCH(CONCATENATE($G531,$A531),Times!$S:$S,0))),""))</f>
        <v/>
      </c>
      <c r="P531" s="434" t="str">
        <f>IF(OR(ISBLANK($A531),ISBLANK($G531)),"",IFERROR(IF(INDEX(Times!P:P,MATCH(CONCATENATE($G531,$A531),Times!$S:$S,0))=0,"",INDEX(Times!P:P,MATCH(CONCATENATE($G531,$A531),Times!$S:$S,0))),""))</f>
        <v/>
      </c>
      <c r="Q531" s="434" t="str">
        <f>IF(OR(ISBLANK($A531),ISBLANK($G531)),"",IFERROR(IF(INDEX(Times!Q:Q,MATCH(CONCATENATE($G531,$A531),Times!$S:$S,0))=0,"",INDEX(Times!Q:Q,MATCH(CONCATENATE($G531,$A531),Times!$S:$S,0))),""))</f>
        <v/>
      </c>
      <c r="R531" s="218" t="str">
        <f>IF(OR(ISBLANK($A531),ISBLANK($G531)),"",IFERROR(IF(INDEX(Times!R:R,MATCH(CONCATENATE($G531,$A531),Times!$S:$S,0))=0,"",INDEX(Times!R:R,MATCH(CONCATENATE($G531,$A531),Times!$S:$S,0))),""))</f>
        <v/>
      </c>
      <c r="S531" s="645"/>
      <c r="T531" s="645"/>
      <c r="U531" s="218"/>
      <c r="V531" s="329"/>
      <c r="W531" s="329"/>
      <c r="X531" s="329"/>
      <c r="Y531" s="329"/>
      <c r="Z531" s="329"/>
      <c r="AA531" s="329"/>
      <c r="AB531" s="329"/>
      <c r="AC531" s="7"/>
      <c r="AD531" s="7"/>
      <c r="AE531" s="7"/>
      <c r="AF531" s="7"/>
      <c r="AG531" s="7"/>
      <c r="AH531" s="7"/>
      <c r="AI531" s="7"/>
      <c r="AJ531" s="7"/>
      <c r="AK531" s="7"/>
    </row>
    <row r="532" spans="1:37" x14ac:dyDescent="0.5">
      <c r="A532" s="218"/>
      <c r="B532" s="634"/>
      <c r="C532" s="647" t="str" cm="1">
        <f t="array" ref="C532">IFERROR(IF(ISBLANK(A532),"",IF(AND(ISBLANK(B532),ISBLANK(E532),ISBLANK(F532)),"",IF(AND(ISBLANK(B532),ISBLANK(E532),NOT(ISBLANK(F532))),_xlfn._xlws.FILTER('Rot.Out'!L:L,'Rot.Out'!B:B=EnterData!F532),IF(AND(ISBLANK(B532),NOT(ISBLANK(E532))),_xlfn._xlws.FILTER(Int.Out!AA:AA,Int.Out!B:B=E532),_xlfn._xlws.FILTER(Make.Trt!D:D,Make.Trt!C:C=B532))))),"")</f>
        <v/>
      </c>
      <c r="D532" s="636"/>
      <c r="E532" s="636"/>
      <c r="F532" s="218"/>
      <c r="G532" s="218"/>
      <c r="H532" s="218"/>
      <c r="I532" s="619" t="s">
        <v>109</v>
      </c>
      <c r="J532" s="619" t="s">
        <v>109</v>
      </c>
      <c r="K532" s="652"/>
      <c r="L532" s="329"/>
      <c r="M532" s="7"/>
      <c r="N532" s="434" t="str">
        <f>IF(OR(ISBLANK($A532),ISBLANK($G532)),"",IFERROR(IF(INDEX(Times!N:N,MATCH(CONCATENATE($G532,$A532),Times!$S:$S,0))=0,"",INDEX(Times!N:N,MATCH(CONCATENATE($G532,$A532),Times!$S:$S,0))),""))</f>
        <v/>
      </c>
      <c r="O532" s="434" t="str">
        <f>IF(OR(ISBLANK($A532),ISBLANK($G532)),"",IFERROR(IF(INDEX(Times!O:O,MATCH(CONCATENATE($G532,$A532),Times!$S:$S,0))=0,"",INDEX(Times!O:O,MATCH(CONCATENATE($G532,$A532),Times!$S:$S,0))),""))</f>
        <v/>
      </c>
      <c r="P532" s="434" t="str">
        <f>IF(OR(ISBLANK($A532),ISBLANK($G532)),"",IFERROR(IF(INDEX(Times!P:P,MATCH(CONCATENATE($G532,$A532),Times!$S:$S,0))=0,"",INDEX(Times!P:P,MATCH(CONCATENATE($G532,$A532),Times!$S:$S,0))),""))</f>
        <v/>
      </c>
      <c r="Q532" s="434" t="str">
        <f>IF(OR(ISBLANK($A532),ISBLANK($G532)),"",IFERROR(IF(INDEX(Times!Q:Q,MATCH(CONCATENATE($G532,$A532),Times!$S:$S,0))=0,"",INDEX(Times!Q:Q,MATCH(CONCATENATE($G532,$A532),Times!$S:$S,0))),""))</f>
        <v/>
      </c>
      <c r="R532" s="218" t="str">
        <f>IF(OR(ISBLANK($A532),ISBLANK($G532)),"",IFERROR(IF(INDEX(Times!R:R,MATCH(CONCATENATE($G532,$A532),Times!$S:$S,0))=0,"",INDEX(Times!R:R,MATCH(CONCATENATE($G532,$A532),Times!$S:$S,0))),""))</f>
        <v/>
      </c>
      <c r="S532" s="645"/>
      <c r="T532" s="645"/>
      <c r="U532" s="218"/>
      <c r="V532" s="329"/>
      <c r="W532" s="329"/>
      <c r="X532" s="329"/>
      <c r="Y532" s="329"/>
      <c r="Z532" s="329"/>
      <c r="AA532" s="329"/>
      <c r="AB532" s="329"/>
      <c r="AC532" s="7"/>
      <c r="AD532" s="7"/>
      <c r="AE532" s="7"/>
      <c r="AF532" s="7"/>
      <c r="AG532" s="7"/>
      <c r="AH532" s="7"/>
      <c r="AI532" s="7"/>
      <c r="AJ532" s="7"/>
      <c r="AK532" s="7"/>
    </row>
    <row r="533" spans="1:37" x14ac:dyDescent="0.5">
      <c r="A533" s="218"/>
      <c r="B533" s="634"/>
      <c r="C533" s="647" t="str" cm="1">
        <f t="array" ref="C533">IFERROR(IF(ISBLANK(A533),"",IF(AND(ISBLANK(B533),ISBLANK(E533),ISBLANK(F533)),"",IF(AND(ISBLANK(B533),ISBLANK(E533),NOT(ISBLANK(F533))),_xlfn._xlws.FILTER('Rot.Out'!L:L,'Rot.Out'!B:B=EnterData!F533),IF(AND(ISBLANK(B533),NOT(ISBLANK(E533))),_xlfn._xlws.FILTER(Int.Out!AA:AA,Int.Out!B:B=E533),_xlfn._xlws.FILTER(Make.Trt!D:D,Make.Trt!C:C=B533))))),"")</f>
        <v/>
      </c>
      <c r="D533" s="636"/>
      <c r="E533" s="636"/>
      <c r="F533" s="218"/>
      <c r="G533" s="218"/>
      <c r="H533" s="218"/>
      <c r="I533" s="619" t="s">
        <v>109</v>
      </c>
      <c r="J533" s="619" t="s">
        <v>109</v>
      </c>
      <c r="K533" s="652"/>
      <c r="L533" s="329"/>
      <c r="M533" s="7"/>
      <c r="N533" s="434" t="str">
        <f>IF(OR(ISBLANK($A533),ISBLANK($G533)),"",IFERROR(IF(INDEX(Times!N:N,MATCH(CONCATENATE($G533,$A533),Times!$S:$S,0))=0,"",INDEX(Times!N:N,MATCH(CONCATENATE($G533,$A533),Times!$S:$S,0))),""))</f>
        <v/>
      </c>
      <c r="O533" s="434" t="str">
        <f>IF(OR(ISBLANK($A533),ISBLANK($G533)),"",IFERROR(IF(INDEX(Times!O:O,MATCH(CONCATENATE($G533,$A533),Times!$S:$S,0))=0,"",INDEX(Times!O:O,MATCH(CONCATENATE($G533,$A533),Times!$S:$S,0))),""))</f>
        <v/>
      </c>
      <c r="P533" s="434" t="str">
        <f>IF(OR(ISBLANK($A533),ISBLANK($G533)),"",IFERROR(IF(INDEX(Times!P:P,MATCH(CONCATENATE($G533,$A533),Times!$S:$S,0))=0,"",INDEX(Times!P:P,MATCH(CONCATENATE($G533,$A533),Times!$S:$S,0))),""))</f>
        <v/>
      </c>
      <c r="Q533" s="434" t="str">
        <f>IF(OR(ISBLANK($A533),ISBLANK($G533)),"",IFERROR(IF(INDEX(Times!Q:Q,MATCH(CONCATENATE($G533,$A533),Times!$S:$S,0))=0,"",INDEX(Times!Q:Q,MATCH(CONCATENATE($G533,$A533),Times!$S:$S,0))),""))</f>
        <v/>
      </c>
      <c r="R533" s="218" t="str">
        <f>IF(OR(ISBLANK($A533),ISBLANK($G533)),"",IFERROR(IF(INDEX(Times!R:R,MATCH(CONCATENATE($G533,$A533),Times!$S:$S,0))=0,"",INDEX(Times!R:R,MATCH(CONCATENATE($G533,$A533),Times!$S:$S,0))),""))</f>
        <v/>
      </c>
      <c r="S533" s="645"/>
      <c r="T533" s="645"/>
      <c r="U533" s="218"/>
      <c r="V533" s="329"/>
      <c r="W533" s="329"/>
      <c r="X533" s="329"/>
      <c r="Y533" s="329"/>
      <c r="Z533" s="329"/>
      <c r="AA533" s="329"/>
      <c r="AB533" s="329"/>
      <c r="AC533" s="7"/>
      <c r="AD533" s="7"/>
      <c r="AE533" s="7"/>
      <c r="AF533" s="7"/>
      <c r="AG533" s="7"/>
      <c r="AH533" s="7"/>
      <c r="AI533" s="7"/>
      <c r="AJ533" s="7"/>
      <c r="AK533" s="7"/>
    </row>
    <row r="534" spans="1:37" x14ac:dyDescent="0.5">
      <c r="A534" s="218"/>
      <c r="B534" s="634"/>
      <c r="C534" s="647" t="str" cm="1">
        <f t="array" ref="C534">IFERROR(IF(ISBLANK(A534),"",IF(AND(ISBLANK(B534),ISBLANK(E534),ISBLANK(F534)),"",IF(AND(ISBLANK(B534),ISBLANK(E534),NOT(ISBLANK(F534))),_xlfn._xlws.FILTER('Rot.Out'!L:L,'Rot.Out'!B:B=EnterData!F534),IF(AND(ISBLANK(B534),NOT(ISBLANK(E534))),_xlfn._xlws.FILTER(Int.Out!AA:AA,Int.Out!B:B=E534),_xlfn._xlws.FILTER(Make.Trt!D:D,Make.Trt!C:C=B534))))),"")</f>
        <v/>
      </c>
      <c r="D534" s="636"/>
      <c r="E534" s="636"/>
      <c r="F534" s="218"/>
      <c r="G534" s="218"/>
      <c r="H534" s="218"/>
      <c r="I534" s="619" t="s">
        <v>109</v>
      </c>
      <c r="J534" s="619" t="s">
        <v>109</v>
      </c>
      <c r="K534" s="652"/>
      <c r="L534" s="329"/>
      <c r="M534" s="7"/>
      <c r="N534" s="434" t="str">
        <f>IF(OR(ISBLANK($A534),ISBLANK($G534)),"",IFERROR(IF(INDEX(Times!N:N,MATCH(CONCATENATE($G534,$A534),Times!$S:$S,0))=0,"",INDEX(Times!N:N,MATCH(CONCATENATE($G534,$A534),Times!$S:$S,0))),""))</f>
        <v/>
      </c>
      <c r="O534" s="434" t="str">
        <f>IF(OR(ISBLANK($A534),ISBLANK($G534)),"",IFERROR(IF(INDEX(Times!O:O,MATCH(CONCATENATE($G534,$A534),Times!$S:$S,0))=0,"",INDEX(Times!O:O,MATCH(CONCATENATE($G534,$A534),Times!$S:$S,0))),""))</f>
        <v/>
      </c>
      <c r="P534" s="434" t="str">
        <f>IF(OR(ISBLANK($A534),ISBLANK($G534)),"",IFERROR(IF(INDEX(Times!P:P,MATCH(CONCATENATE($G534,$A534),Times!$S:$S,0))=0,"",INDEX(Times!P:P,MATCH(CONCATENATE($G534,$A534),Times!$S:$S,0))),""))</f>
        <v/>
      </c>
      <c r="Q534" s="434" t="str">
        <f>IF(OR(ISBLANK($A534),ISBLANK($G534)),"",IFERROR(IF(INDEX(Times!Q:Q,MATCH(CONCATENATE($G534,$A534),Times!$S:$S,0))=0,"",INDEX(Times!Q:Q,MATCH(CONCATENATE($G534,$A534),Times!$S:$S,0))),""))</f>
        <v/>
      </c>
      <c r="R534" s="218" t="str">
        <f>IF(OR(ISBLANK($A534),ISBLANK($G534)),"",IFERROR(IF(INDEX(Times!R:R,MATCH(CONCATENATE($G534,$A534),Times!$S:$S,0))=0,"",INDEX(Times!R:R,MATCH(CONCATENATE($G534,$A534),Times!$S:$S,0))),""))</f>
        <v/>
      </c>
      <c r="S534" s="645"/>
      <c r="T534" s="645"/>
      <c r="U534" s="218"/>
      <c r="V534" s="329"/>
      <c r="W534" s="329"/>
      <c r="X534" s="329"/>
      <c r="Y534" s="329"/>
      <c r="Z534" s="329"/>
      <c r="AA534" s="329"/>
      <c r="AB534" s="329"/>
      <c r="AC534" s="7"/>
      <c r="AD534" s="7"/>
      <c r="AE534" s="7"/>
      <c r="AF534" s="7"/>
      <c r="AG534" s="7"/>
      <c r="AH534" s="7"/>
      <c r="AI534" s="7"/>
      <c r="AJ534" s="7"/>
      <c r="AK534" s="7"/>
    </row>
    <row r="535" spans="1:37" x14ac:dyDescent="0.5">
      <c r="A535" s="218"/>
      <c r="B535" s="634"/>
      <c r="C535" s="647" t="str" cm="1">
        <f t="array" ref="C535">IFERROR(IF(ISBLANK(A535),"",IF(AND(ISBLANK(B535),ISBLANK(E535),ISBLANK(F535)),"",IF(AND(ISBLANK(B535),ISBLANK(E535),NOT(ISBLANK(F535))),_xlfn._xlws.FILTER('Rot.Out'!L:L,'Rot.Out'!B:B=EnterData!F535),IF(AND(ISBLANK(B535),NOT(ISBLANK(E535))),_xlfn._xlws.FILTER(Int.Out!AA:AA,Int.Out!B:B=E535),_xlfn._xlws.FILTER(Make.Trt!D:D,Make.Trt!C:C=B535))))),"")</f>
        <v/>
      </c>
      <c r="D535" s="636"/>
      <c r="E535" s="636"/>
      <c r="F535" s="218"/>
      <c r="G535" s="218"/>
      <c r="H535" s="218"/>
      <c r="I535" s="619" t="s">
        <v>109</v>
      </c>
      <c r="J535" s="619" t="s">
        <v>109</v>
      </c>
      <c r="K535" s="652"/>
      <c r="L535" s="329"/>
      <c r="M535" s="7"/>
      <c r="N535" s="434" t="str">
        <f>IF(OR(ISBLANK($A535),ISBLANK($G535)),"",IFERROR(IF(INDEX(Times!N:N,MATCH(CONCATENATE($G535,$A535),Times!$S:$S,0))=0,"",INDEX(Times!N:N,MATCH(CONCATENATE($G535,$A535),Times!$S:$S,0))),""))</f>
        <v/>
      </c>
      <c r="O535" s="434" t="str">
        <f>IF(OR(ISBLANK($A535),ISBLANK($G535)),"",IFERROR(IF(INDEX(Times!O:O,MATCH(CONCATENATE($G535,$A535),Times!$S:$S,0))=0,"",INDEX(Times!O:O,MATCH(CONCATENATE($G535,$A535),Times!$S:$S,0))),""))</f>
        <v/>
      </c>
      <c r="P535" s="434" t="str">
        <f>IF(OR(ISBLANK($A535),ISBLANK($G535)),"",IFERROR(IF(INDEX(Times!P:P,MATCH(CONCATENATE($G535,$A535),Times!$S:$S,0))=0,"",INDEX(Times!P:P,MATCH(CONCATENATE($G535,$A535),Times!$S:$S,0))),""))</f>
        <v/>
      </c>
      <c r="Q535" s="434" t="str">
        <f>IF(OR(ISBLANK($A535),ISBLANK($G535)),"",IFERROR(IF(INDEX(Times!Q:Q,MATCH(CONCATENATE($G535,$A535),Times!$S:$S,0))=0,"",INDEX(Times!Q:Q,MATCH(CONCATENATE($G535,$A535),Times!$S:$S,0))),""))</f>
        <v/>
      </c>
      <c r="R535" s="218" t="str">
        <f>IF(OR(ISBLANK($A535),ISBLANK($G535)),"",IFERROR(IF(INDEX(Times!R:R,MATCH(CONCATENATE($G535,$A535),Times!$S:$S,0))=0,"",INDEX(Times!R:R,MATCH(CONCATENATE($G535,$A535),Times!$S:$S,0))),""))</f>
        <v/>
      </c>
      <c r="S535" s="645"/>
      <c r="T535" s="645"/>
      <c r="U535" s="218"/>
      <c r="V535" s="329"/>
      <c r="W535" s="329"/>
      <c r="X535" s="329"/>
      <c r="Y535" s="329"/>
      <c r="Z535" s="329"/>
      <c r="AA535" s="329"/>
      <c r="AB535" s="329"/>
      <c r="AC535" s="7"/>
      <c r="AD535" s="7"/>
      <c r="AE535" s="7"/>
      <c r="AF535" s="7"/>
      <c r="AG535" s="7"/>
      <c r="AH535" s="7"/>
      <c r="AI535" s="7"/>
      <c r="AJ535" s="7"/>
      <c r="AK535" s="7"/>
    </row>
    <row r="536" spans="1:37" x14ac:dyDescent="0.5">
      <c r="A536" s="218"/>
      <c r="B536" s="634"/>
      <c r="C536" s="647" t="str" cm="1">
        <f t="array" ref="C536">IFERROR(IF(ISBLANK(A536),"",IF(AND(ISBLANK(B536),ISBLANK(E536),ISBLANK(F536)),"",IF(AND(ISBLANK(B536),ISBLANK(E536),NOT(ISBLANK(F536))),_xlfn._xlws.FILTER('Rot.Out'!L:L,'Rot.Out'!B:B=EnterData!F536),IF(AND(ISBLANK(B536),NOT(ISBLANK(E536))),_xlfn._xlws.FILTER(Int.Out!AA:AA,Int.Out!B:B=E536),_xlfn._xlws.FILTER(Make.Trt!D:D,Make.Trt!C:C=B536))))),"")</f>
        <v/>
      </c>
      <c r="D536" s="636"/>
      <c r="E536" s="636"/>
      <c r="F536" s="218"/>
      <c r="G536" s="218"/>
      <c r="H536" s="218"/>
      <c r="I536" s="619" t="s">
        <v>109</v>
      </c>
      <c r="J536" s="619" t="s">
        <v>109</v>
      </c>
      <c r="K536" s="652"/>
      <c r="L536" s="329"/>
      <c r="M536" s="7"/>
      <c r="N536" s="434" t="str">
        <f>IF(OR(ISBLANK($A536),ISBLANK($G536)),"",IFERROR(IF(INDEX(Times!N:N,MATCH(CONCATENATE($G536,$A536),Times!$S:$S,0))=0,"",INDEX(Times!N:N,MATCH(CONCATENATE($G536,$A536),Times!$S:$S,0))),""))</f>
        <v/>
      </c>
      <c r="O536" s="434" t="str">
        <f>IF(OR(ISBLANK($A536),ISBLANK($G536)),"",IFERROR(IF(INDEX(Times!O:O,MATCH(CONCATENATE($G536,$A536),Times!$S:$S,0))=0,"",INDEX(Times!O:O,MATCH(CONCATENATE($G536,$A536),Times!$S:$S,0))),""))</f>
        <v/>
      </c>
      <c r="P536" s="434" t="str">
        <f>IF(OR(ISBLANK($A536),ISBLANK($G536)),"",IFERROR(IF(INDEX(Times!P:P,MATCH(CONCATENATE($G536,$A536),Times!$S:$S,0))=0,"",INDEX(Times!P:P,MATCH(CONCATENATE($G536,$A536),Times!$S:$S,0))),""))</f>
        <v/>
      </c>
      <c r="Q536" s="434" t="str">
        <f>IF(OR(ISBLANK($A536),ISBLANK($G536)),"",IFERROR(IF(INDEX(Times!Q:Q,MATCH(CONCATENATE($G536,$A536),Times!$S:$S,0))=0,"",INDEX(Times!Q:Q,MATCH(CONCATENATE($G536,$A536),Times!$S:$S,0))),""))</f>
        <v/>
      </c>
      <c r="R536" s="218" t="str">
        <f>IF(OR(ISBLANK($A536),ISBLANK($G536)),"",IFERROR(IF(INDEX(Times!R:R,MATCH(CONCATENATE($G536,$A536),Times!$S:$S,0))=0,"",INDEX(Times!R:R,MATCH(CONCATENATE($G536,$A536),Times!$S:$S,0))),""))</f>
        <v/>
      </c>
      <c r="S536" s="645"/>
      <c r="T536" s="645"/>
      <c r="U536" s="218"/>
      <c r="V536" s="329"/>
      <c r="W536" s="329"/>
      <c r="X536" s="329"/>
      <c r="Y536" s="329"/>
      <c r="Z536" s="329"/>
      <c r="AA536" s="329"/>
      <c r="AB536" s="329"/>
      <c r="AC536" s="7"/>
      <c r="AD536" s="7"/>
      <c r="AE536" s="7"/>
      <c r="AF536" s="7"/>
      <c r="AG536" s="7"/>
      <c r="AH536" s="7"/>
      <c r="AI536" s="7"/>
      <c r="AJ536" s="7"/>
      <c r="AK536" s="7"/>
    </row>
    <row r="537" spans="1:37" x14ac:dyDescent="0.5">
      <c r="A537" s="218"/>
      <c r="B537" s="634"/>
      <c r="C537" s="647" t="str" cm="1">
        <f t="array" ref="C537">IFERROR(IF(ISBLANK(A537),"",IF(AND(ISBLANK(B537),ISBLANK(E537),ISBLANK(F537)),"",IF(AND(ISBLANK(B537),ISBLANK(E537),NOT(ISBLANK(F537))),_xlfn._xlws.FILTER('Rot.Out'!L:L,'Rot.Out'!B:B=EnterData!F537),IF(AND(ISBLANK(B537),NOT(ISBLANK(E537))),_xlfn._xlws.FILTER(Int.Out!AA:AA,Int.Out!B:B=E537),_xlfn._xlws.FILTER(Make.Trt!D:D,Make.Trt!C:C=B537))))),"")</f>
        <v/>
      </c>
      <c r="D537" s="636"/>
      <c r="E537" s="636"/>
      <c r="F537" s="218"/>
      <c r="G537" s="218"/>
      <c r="H537" s="218"/>
      <c r="I537" s="619" t="s">
        <v>109</v>
      </c>
      <c r="J537" s="619" t="s">
        <v>109</v>
      </c>
      <c r="K537" s="652"/>
      <c r="L537" s="329"/>
      <c r="M537" s="7"/>
      <c r="N537" s="434" t="str">
        <f>IF(OR(ISBLANK($A537),ISBLANK($G537)),"",IFERROR(IF(INDEX(Times!N:N,MATCH(CONCATENATE($G537,$A537),Times!$S:$S,0))=0,"",INDEX(Times!N:N,MATCH(CONCATENATE($G537,$A537),Times!$S:$S,0))),""))</f>
        <v/>
      </c>
      <c r="O537" s="434" t="str">
        <f>IF(OR(ISBLANK($A537),ISBLANK($G537)),"",IFERROR(IF(INDEX(Times!O:O,MATCH(CONCATENATE($G537,$A537),Times!$S:$S,0))=0,"",INDEX(Times!O:O,MATCH(CONCATENATE($G537,$A537),Times!$S:$S,0))),""))</f>
        <v/>
      </c>
      <c r="P537" s="434" t="str">
        <f>IF(OR(ISBLANK($A537),ISBLANK($G537)),"",IFERROR(IF(INDEX(Times!P:P,MATCH(CONCATENATE($G537,$A537),Times!$S:$S,0))=0,"",INDEX(Times!P:P,MATCH(CONCATENATE($G537,$A537),Times!$S:$S,0))),""))</f>
        <v/>
      </c>
      <c r="Q537" s="434" t="str">
        <f>IF(OR(ISBLANK($A537),ISBLANK($G537)),"",IFERROR(IF(INDEX(Times!Q:Q,MATCH(CONCATENATE($G537,$A537),Times!$S:$S,0))=0,"",INDEX(Times!Q:Q,MATCH(CONCATENATE($G537,$A537),Times!$S:$S,0))),""))</f>
        <v/>
      </c>
      <c r="R537" s="218" t="str">
        <f>IF(OR(ISBLANK($A537),ISBLANK($G537)),"",IFERROR(IF(INDEX(Times!R:R,MATCH(CONCATENATE($G537,$A537),Times!$S:$S,0))=0,"",INDEX(Times!R:R,MATCH(CONCATENATE($G537,$A537),Times!$S:$S,0))),""))</f>
        <v/>
      </c>
      <c r="S537" s="645"/>
      <c r="T537" s="645"/>
      <c r="U537" s="218"/>
      <c r="V537" s="329"/>
      <c r="W537" s="329"/>
      <c r="X537" s="329"/>
      <c r="Y537" s="329"/>
      <c r="Z537" s="329"/>
      <c r="AA537" s="329"/>
      <c r="AB537" s="329"/>
      <c r="AC537" s="7"/>
      <c r="AD537" s="7"/>
      <c r="AE537" s="7"/>
      <c r="AF537" s="7"/>
      <c r="AG537" s="7"/>
      <c r="AH537" s="7"/>
      <c r="AI537" s="7"/>
      <c r="AJ537" s="7"/>
      <c r="AK537" s="7"/>
    </row>
    <row r="538" spans="1:37" x14ac:dyDescent="0.5">
      <c r="A538" s="218"/>
      <c r="B538" s="634"/>
      <c r="C538" s="647" t="str" cm="1">
        <f t="array" ref="C538">IFERROR(IF(ISBLANK(A538),"",IF(AND(ISBLANK(B538),ISBLANK(E538),ISBLANK(F538)),"",IF(AND(ISBLANK(B538),ISBLANK(E538),NOT(ISBLANK(F538))),_xlfn._xlws.FILTER('Rot.Out'!L:L,'Rot.Out'!B:B=EnterData!F538),IF(AND(ISBLANK(B538),NOT(ISBLANK(E538))),_xlfn._xlws.FILTER(Int.Out!AA:AA,Int.Out!B:B=E538),_xlfn._xlws.FILTER(Make.Trt!D:D,Make.Trt!C:C=B538))))),"")</f>
        <v/>
      </c>
      <c r="D538" s="636"/>
      <c r="E538" s="636"/>
      <c r="F538" s="218"/>
      <c r="G538" s="218"/>
      <c r="H538" s="218"/>
      <c r="I538" s="619" t="s">
        <v>109</v>
      </c>
      <c r="J538" s="619" t="s">
        <v>109</v>
      </c>
      <c r="K538" s="652"/>
      <c r="L538" s="329"/>
      <c r="M538" s="7"/>
      <c r="N538" s="434" t="str">
        <f>IF(OR(ISBLANK($A538),ISBLANK($G538)),"",IFERROR(IF(INDEX(Times!N:N,MATCH(CONCATENATE($G538,$A538),Times!$S:$S,0))=0,"",INDEX(Times!N:N,MATCH(CONCATENATE($G538,$A538),Times!$S:$S,0))),""))</f>
        <v/>
      </c>
      <c r="O538" s="434" t="str">
        <f>IF(OR(ISBLANK($A538),ISBLANK($G538)),"",IFERROR(IF(INDEX(Times!O:O,MATCH(CONCATENATE($G538,$A538),Times!$S:$S,0))=0,"",INDEX(Times!O:O,MATCH(CONCATENATE($G538,$A538),Times!$S:$S,0))),""))</f>
        <v/>
      </c>
      <c r="P538" s="434" t="str">
        <f>IF(OR(ISBLANK($A538),ISBLANK($G538)),"",IFERROR(IF(INDEX(Times!P:P,MATCH(CONCATENATE($G538,$A538),Times!$S:$S,0))=0,"",INDEX(Times!P:P,MATCH(CONCATENATE($G538,$A538),Times!$S:$S,0))),""))</f>
        <v/>
      </c>
      <c r="Q538" s="434" t="str">
        <f>IF(OR(ISBLANK($A538),ISBLANK($G538)),"",IFERROR(IF(INDEX(Times!Q:Q,MATCH(CONCATENATE($G538,$A538),Times!$S:$S,0))=0,"",INDEX(Times!Q:Q,MATCH(CONCATENATE($G538,$A538),Times!$S:$S,0))),""))</f>
        <v/>
      </c>
      <c r="R538" s="218" t="str">
        <f>IF(OR(ISBLANK($A538),ISBLANK($G538)),"",IFERROR(IF(INDEX(Times!R:R,MATCH(CONCATENATE($G538,$A538),Times!$S:$S,0))=0,"",INDEX(Times!R:R,MATCH(CONCATENATE($G538,$A538),Times!$S:$S,0))),""))</f>
        <v/>
      </c>
      <c r="S538" s="645"/>
      <c r="T538" s="645"/>
      <c r="U538" s="218"/>
      <c r="V538" s="329"/>
      <c r="W538" s="329"/>
      <c r="X538" s="329"/>
      <c r="Y538" s="329"/>
      <c r="Z538" s="329"/>
      <c r="AA538" s="329"/>
      <c r="AB538" s="329"/>
      <c r="AC538" s="7"/>
      <c r="AD538" s="7"/>
      <c r="AE538" s="7"/>
      <c r="AF538" s="7"/>
      <c r="AG538" s="7"/>
      <c r="AH538" s="7"/>
      <c r="AI538" s="7"/>
      <c r="AJ538" s="7"/>
      <c r="AK538" s="7"/>
    </row>
    <row r="539" spans="1:37" x14ac:dyDescent="0.5">
      <c r="A539" s="218"/>
      <c r="B539" s="634"/>
      <c r="C539" s="647" t="str" cm="1">
        <f t="array" ref="C539">IFERROR(IF(ISBLANK(A539),"",IF(AND(ISBLANK(B539),ISBLANK(E539),ISBLANK(F539)),"",IF(AND(ISBLANK(B539),ISBLANK(E539),NOT(ISBLANK(F539))),_xlfn._xlws.FILTER('Rot.Out'!L:L,'Rot.Out'!B:B=EnterData!F539),IF(AND(ISBLANK(B539),NOT(ISBLANK(E539))),_xlfn._xlws.FILTER(Int.Out!AA:AA,Int.Out!B:B=E539),_xlfn._xlws.FILTER(Make.Trt!D:D,Make.Trt!C:C=B539))))),"")</f>
        <v/>
      </c>
      <c r="D539" s="636"/>
      <c r="E539" s="636"/>
      <c r="F539" s="218"/>
      <c r="G539" s="218"/>
      <c r="H539" s="218"/>
      <c r="I539" s="619" t="s">
        <v>109</v>
      </c>
      <c r="J539" s="619" t="s">
        <v>109</v>
      </c>
      <c r="K539" s="652"/>
      <c r="L539" s="329"/>
      <c r="M539" s="7"/>
      <c r="N539" s="434" t="str">
        <f>IF(OR(ISBLANK($A539),ISBLANK($G539)),"",IFERROR(IF(INDEX(Times!N:N,MATCH(CONCATENATE($G539,$A539),Times!$S:$S,0))=0,"",INDEX(Times!N:N,MATCH(CONCATENATE($G539,$A539),Times!$S:$S,0))),""))</f>
        <v/>
      </c>
      <c r="O539" s="434" t="str">
        <f>IF(OR(ISBLANK($A539),ISBLANK($G539)),"",IFERROR(IF(INDEX(Times!O:O,MATCH(CONCATENATE($G539,$A539),Times!$S:$S,0))=0,"",INDEX(Times!O:O,MATCH(CONCATENATE($G539,$A539),Times!$S:$S,0))),""))</f>
        <v/>
      </c>
      <c r="P539" s="434" t="str">
        <f>IF(OR(ISBLANK($A539),ISBLANK($G539)),"",IFERROR(IF(INDEX(Times!P:P,MATCH(CONCATENATE($G539,$A539),Times!$S:$S,0))=0,"",INDEX(Times!P:P,MATCH(CONCATENATE($G539,$A539),Times!$S:$S,0))),""))</f>
        <v/>
      </c>
      <c r="Q539" s="434" t="str">
        <f>IF(OR(ISBLANK($A539),ISBLANK($G539)),"",IFERROR(IF(INDEX(Times!Q:Q,MATCH(CONCATENATE($G539,$A539),Times!$S:$S,0))=0,"",INDEX(Times!Q:Q,MATCH(CONCATENATE($G539,$A539),Times!$S:$S,0))),""))</f>
        <v/>
      </c>
      <c r="R539" s="218" t="str">
        <f>IF(OR(ISBLANK($A539),ISBLANK($G539)),"",IFERROR(IF(INDEX(Times!R:R,MATCH(CONCATENATE($G539,$A539),Times!$S:$S,0))=0,"",INDEX(Times!R:R,MATCH(CONCATENATE($G539,$A539),Times!$S:$S,0))),""))</f>
        <v/>
      </c>
      <c r="S539" s="645"/>
      <c r="T539" s="645"/>
      <c r="U539" s="218"/>
      <c r="V539" s="329"/>
      <c r="W539" s="329"/>
      <c r="X539" s="329"/>
      <c r="Y539" s="329"/>
      <c r="Z539" s="329"/>
      <c r="AA539" s="329"/>
      <c r="AB539" s="329"/>
      <c r="AC539" s="7"/>
      <c r="AD539" s="7"/>
      <c r="AE539" s="7"/>
      <c r="AF539" s="7"/>
      <c r="AG539" s="7"/>
      <c r="AH539" s="7"/>
      <c r="AI539" s="7"/>
      <c r="AJ539" s="7"/>
      <c r="AK539" s="7"/>
    </row>
    <row r="540" spans="1:37" x14ac:dyDescent="0.5">
      <c r="A540" s="218"/>
      <c r="B540" s="634"/>
      <c r="C540" s="647" t="str" cm="1">
        <f t="array" ref="C540">IFERROR(IF(ISBLANK(A540),"",IF(AND(ISBLANK(B540),ISBLANK(E540),ISBLANK(F540)),"",IF(AND(ISBLANK(B540),ISBLANK(E540),NOT(ISBLANK(F540))),_xlfn._xlws.FILTER('Rot.Out'!L:L,'Rot.Out'!B:B=EnterData!F540),IF(AND(ISBLANK(B540),NOT(ISBLANK(E540))),_xlfn._xlws.FILTER(Int.Out!AA:AA,Int.Out!B:B=E540),_xlfn._xlws.FILTER(Make.Trt!D:D,Make.Trt!C:C=B540))))),"")</f>
        <v/>
      </c>
      <c r="D540" s="636"/>
      <c r="E540" s="636"/>
      <c r="F540" s="218"/>
      <c r="G540" s="218"/>
      <c r="H540" s="218"/>
      <c r="I540" s="619" t="s">
        <v>109</v>
      </c>
      <c r="J540" s="619" t="s">
        <v>109</v>
      </c>
      <c r="K540" s="652"/>
      <c r="L540" s="329"/>
      <c r="M540" s="7"/>
      <c r="N540" s="434" t="str">
        <f>IF(OR(ISBLANK($A540),ISBLANK($G540)),"",IFERROR(IF(INDEX(Times!N:N,MATCH(CONCATENATE($G540,$A540),Times!$S:$S,0))=0,"",INDEX(Times!N:N,MATCH(CONCATENATE($G540,$A540),Times!$S:$S,0))),""))</f>
        <v/>
      </c>
      <c r="O540" s="434" t="str">
        <f>IF(OR(ISBLANK($A540),ISBLANK($G540)),"",IFERROR(IF(INDEX(Times!O:O,MATCH(CONCATENATE($G540,$A540),Times!$S:$S,0))=0,"",INDEX(Times!O:O,MATCH(CONCATENATE($G540,$A540),Times!$S:$S,0))),""))</f>
        <v/>
      </c>
      <c r="P540" s="434" t="str">
        <f>IF(OR(ISBLANK($A540),ISBLANK($G540)),"",IFERROR(IF(INDEX(Times!P:P,MATCH(CONCATENATE($G540,$A540),Times!$S:$S,0))=0,"",INDEX(Times!P:P,MATCH(CONCATENATE($G540,$A540),Times!$S:$S,0))),""))</f>
        <v/>
      </c>
      <c r="Q540" s="434" t="str">
        <f>IF(OR(ISBLANK($A540),ISBLANK($G540)),"",IFERROR(IF(INDEX(Times!Q:Q,MATCH(CONCATENATE($G540,$A540),Times!$S:$S,0))=0,"",INDEX(Times!Q:Q,MATCH(CONCATENATE($G540,$A540),Times!$S:$S,0))),""))</f>
        <v/>
      </c>
      <c r="R540" s="218" t="str">
        <f>IF(OR(ISBLANK($A540),ISBLANK($G540)),"",IFERROR(IF(INDEX(Times!R:R,MATCH(CONCATENATE($G540,$A540),Times!$S:$S,0))=0,"",INDEX(Times!R:R,MATCH(CONCATENATE($G540,$A540),Times!$S:$S,0))),""))</f>
        <v/>
      </c>
      <c r="S540" s="645"/>
      <c r="T540" s="645"/>
      <c r="U540" s="218"/>
      <c r="V540" s="329"/>
      <c r="W540" s="329"/>
      <c r="X540" s="329"/>
      <c r="Y540" s="329"/>
      <c r="Z540" s="329"/>
      <c r="AA540" s="329"/>
      <c r="AB540" s="329"/>
      <c r="AC540" s="7"/>
      <c r="AD540" s="7"/>
      <c r="AE540" s="7"/>
      <c r="AF540" s="7"/>
      <c r="AG540" s="7"/>
      <c r="AH540" s="7"/>
      <c r="AI540" s="7"/>
      <c r="AJ540" s="7"/>
      <c r="AK540" s="7"/>
    </row>
    <row r="541" spans="1:37" x14ac:dyDescent="0.5">
      <c r="A541" s="218"/>
      <c r="B541" s="634"/>
      <c r="C541" s="647" t="str" cm="1">
        <f t="array" ref="C541">IFERROR(IF(ISBLANK(A541),"",IF(AND(ISBLANK(B541),ISBLANK(E541),ISBLANK(F541)),"",IF(AND(ISBLANK(B541),ISBLANK(E541),NOT(ISBLANK(F541))),_xlfn._xlws.FILTER('Rot.Out'!L:L,'Rot.Out'!B:B=EnterData!F541),IF(AND(ISBLANK(B541),NOT(ISBLANK(E541))),_xlfn._xlws.FILTER(Int.Out!AA:AA,Int.Out!B:B=E541),_xlfn._xlws.FILTER(Make.Trt!D:D,Make.Trt!C:C=B541))))),"")</f>
        <v/>
      </c>
      <c r="D541" s="636"/>
      <c r="E541" s="636"/>
      <c r="F541" s="218"/>
      <c r="G541" s="218"/>
      <c r="H541" s="218"/>
      <c r="I541" s="619" t="s">
        <v>109</v>
      </c>
      <c r="J541" s="619" t="s">
        <v>109</v>
      </c>
      <c r="K541" s="652"/>
      <c r="L541" s="329"/>
      <c r="M541" s="7"/>
      <c r="N541" s="434" t="str">
        <f>IF(OR(ISBLANK($A541),ISBLANK($G541)),"",IFERROR(IF(INDEX(Times!N:N,MATCH(CONCATENATE($G541,$A541),Times!$S:$S,0))=0,"",INDEX(Times!N:N,MATCH(CONCATENATE($G541,$A541),Times!$S:$S,0))),""))</f>
        <v/>
      </c>
      <c r="O541" s="434" t="str">
        <f>IF(OR(ISBLANK($A541),ISBLANK($G541)),"",IFERROR(IF(INDEX(Times!O:O,MATCH(CONCATENATE($G541,$A541),Times!$S:$S,0))=0,"",INDEX(Times!O:O,MATCH(CONCATENATE($G541,$A541),Times!$S:$S,0))),""))</f>
        <v/>
      </c>
      <c r="P541" s="434" t="str">
        <f>IF(OR(ISBLANK($A541),ISBLANK($G541)),"",IFERROR(IF(INDEX(Times!P:P,MATCH(CONCATENATE($G541,$A541),Times!$S:$S,0))=0,"",INDEX(Times!P:P,MATCH(CONCATENATE($G541,$A541),Times!$S:$S,0))),""))</f>
        <v/>
      </c>
      <c r="Q541" s="434" t="str">
        <f>IF(OR(ISBLANK($A541),ISBLANK($G541)),"",IFERROR(IF(INDEX(Times!Q:Q,MATCH(CONCATENATE($G541,$A541),Times!$S:$S,0))=0,"",INDEX(Times!Q:Q,MATCH(CONCATENATE($G541,$A541),Times!$S:$S,0))),""))</f>
        <v/>
      </c>
      <c r="R541" s="218" t="str">
        <f>IF(OR(ISBLANK($A541),ISBLANK($G541)),"",IFERROR(IF(INDEX(Times!R:R,MATCH(CONCATENATE($G541,$A541),Times!$S:$S,0))=0,"",INDEX(Times!R:R,MATCH(CONCATENATE($G541,$A541),Times!$S:$S,0))),""))</f>
        <v/>
      </c>
      <c r="S541" s="645"/>
      <c r="T541" s="645"/>
      <c r="U541" s="218"/>
      <c r="V541" s="329"/>
      <c r="W541" s="329"/>
      <c r="X541" s="329"/>
      <c r="Y541" s="329"/>
      <c r="Z541" s="329"/>
      <c r="AA541" s="329"/>
      <c r="AB541" s="329"/>
      <c r="AC541" s="7"/>
      <c r="AD541" s="7"/>
      <c r="AE541" s="7"/>
      <c r="AF541" s="7"/>
      <c r="AG541" s="7"/>
      <c r="AH541" s="7"/>
      <c r="AI541" s="7"/>
      <c r="AJ541" s="7"/>
      <c r="AK541" s="7"/>
    </row>
    <row r="542" spans="1:37" x14ac:dyDescent="0.5">
      <c r="A542" s="218"/>
      <c r="B542" s="634"/>
      <c r="C542" s="647" t="str" cm="1">
        <f t="array" ref="C542">IFERROR(IF(ISBLANK(A542),"",IF(AND(ISBLANK(B542),ISBLANK(E542),ISBLANK(F542)),"",IF(AND(ISBLANK(B542),ISBLANK(E542),NOT(ISBLANK(F542))),_xlfn._xlws.FILTER('Rot.Out'!L:L,'Rot.Out'!B:B=EnterData!F542),IF(AND(ISBLANK(B542),NOT(ISBLANK(E542))),_xlfn._xlws.FILTER(Int.Out!AA:AA,Int.Out!B:B=E542),_xlfn._xlws.FILTER(Make.Trt!D:D,Make.Trt!C:C=B542))))),"")</f>
        <v/>
      </c>
      <c r="D542" s="636"/>
      <c r="E542" s="636"/>
      <c r="F542" s="218"/>
      <c r="G542" s="218"/>
      <c r="H542" s="218"/>
      <c r="I542" s="619" t="s">
        <v>109</v>
      </c>
      <c r="J542" s="619" t="s">
        <v>109</v>
      </c>
      <c r="K542" s="652"/>
      <c r="L542" s="329"/>
      <c r="M542" s="7"/>
      <c r="N542" s="434" t="str">
        <f>IF(OR(ISBLANK($A542),ISBLANK($G542)),"",IFERROR(IF(INDEX(Times!N:N,MATCH(CONCATENATE($G542,$A542),Times!$S:$S,0))=0,"",INDEX(Times!N:N,MATCH(CONCATENATE($G542,$A542),Times!$S:$S,0))),""))</f>
        <v/>
      </c>
      <c r="O542" s="434" t="str">
        <f>IF(OR(ISBLANK($A542),ISBLANK($G542)),"",IFERROR(IF(INDEX(Times!O:O,MATCH(CONCATENATE($G542,$A542),Times!$S:$S,0))=0,"",INDEX(Times!O:O,MATCH(CONCATENATE($G542,$A542),Times!$S:$S,0))),""))</f>
        <v/>
      </c>
      <c r="P542" s="434" t="str">
        <f>IF(OR(ISBLANK($A542),ISBLANK($G542)),"",IFERROR(IF(INDEX(Times!P:P,MATCH(CONCATENATE($G542,$A542),Times!$S:$S,0))=0,"",INDEX(Times!P:P,MATCH(CONCATENATE($G542,$A542),Times!$S:$S,0))),""))</f>
        <v/>
      </c>
      <c r="Q542" s="434" t="str">
        <f>IF(OR(ISBLANK($A542),ISBLANK($G542)),"",IFERROR(IF(INDEX(Times!Q:Q,MATCH(CONCATENATE($G542,$A542),Times!$S:$S,0))=0,"",INDEX(Times!Q:Q,MATCH(CONCATENATE($G542,$A542),Times!$S:$S,0))),""))</f>
        <v/>
      </c>
      <c r="R542" s="218" t="str">
        <f>IF(OR(ISBLANK($A542),ISBLANK($G542)),"",IFERROR(IF(INDEX(Times!R:R,MATCH(CONCATENATE($G542,$A542),Times!$S:$S,0))=0,"",INDEX(Times!R:R,MATCH(CONCATENATE($G542,$A542),Times!$S:$S,0))),""))</f>
        <v/>
      </c>
      <c r="S542" s="645"/>
      <c r="T542" s="645"/>
      <c r="U542" s="218"/>
      <c r="V542" s="329"/>
      <c r="W542" s="329"/>
      <c r="X542" s="329"/>
      <c r="Y542" s="329"/>
      <c r="Z542" s="329"/>
      <c r="AA542" s="329"/>
      <c r="AB542" s="329"/>
      <c r="AC542" s="7"/>
      <c r="AD542" s="7"/>
      <c r="AE542" s="7"/>
      <c r="AF542" s="7"/>
      <c r="AG542" s="7"/>
      <c r="AH542" s="7"/>
      <c r="AI542" s="7"/>
      <c r="AJ542" s="7"/>
      <c r="AK542" s="7"/>
    </row>
    <row r="543" spans="1:37" x14ac:dyDescent="0.5">
      <c r="A543" s="218"/>
      <c r="B543" s="634"/>
      <c r="C543" s="647" t="str" cm="1">
        <f t="array" ref="C543">IFERROR(IF(ISBLANK(A543),"",IF(AND(ISBLANK(B543),ISBLANK(E543),ISBLANK(F543)),"",IF(AND(ISBLANK(B543),ISBLANK(E543),NOT(ISBLANK(F543))),_xlfn._xlws.FILTER('Rot.Out'!L:L,'Rot.Out'!B:B=EnterData!F543),IF(AND(ISBLANK(B543),NOT(ISBLANK(E543))),_xlfn._xlws.FILTER(Int.Out!AA:AA,Int.Out!B:B=E543),_xlfn._xlws.FILTER(Make.Trt!D:D,Make.Trt!C:C=B543))))),"")</f>
        <v/>
      </c>
      <c r="D543" s="636"/>
      <c r="E543" s="636"/>
      <c r="F543" s="218"/>
      <c r="G543" s="218"/>
      <c r="H543" s="218"/>
      <c r="I543" s="619" t="s">
        <v>109</v>
      </c>
      <c r="J543" s="619" t="s">
        <v>109</v>
      </c>
      <c r="K543" s="652"/>
      <c r="L543" s="329"/>
      <c r="M543" s="7"/>
      <c r="N543" s="434" t="str">
        <f>IF(OR(ISBLANK($A543),ISBLANK($G543)),"",IFERROR(IF(INDEX(Times!N:N,MATCH(CONCATENATE($G543,$A543),Times!$S:$S,0))=0,"",INDEX(Times!N:N,MATCH(CONCATENATE($G543,$A543),Times!$S:$S,0))),""))</f>
        <v/>
      </c>
      <c r="O543" s="434" t="str">
        <f>IF(OR(ISBLANK($A543),ISBLANK($G543)),"",IFERROR(IF(INDEX(Times!O:O,MATCH(CONCATENATE($G543,$A543),Times!$S:$S,0))=0,"",INDEX(Times!O:O,MATCH(CONCATENATE($G543,$A543),Times!$S:$S,0))),""))</f>
        <v/>
      </c>
      <c r="P543" s="434" t="str">
        <f>IF(OR(ISBLANK($A543),ISBLANK($G543)),"",IFERROR(IF(INDEX(Times!P:P,MATCH(CONCATENATE($G543,$A543),Times!$S:$S,0))=0,"",INDEX(Times!P:P,MATCH(CONCATENATE($G543,$A543),Times!$S:$S,0))),""))</f>
        <v/>
      </c>
      <c r="Q543" s="434" t="str">
        <f>IF(OR(ISBLANK($A543),ISBLANK($G543)),"",IFERROR(IF(INDEX(Times!Q:Q,MATCH(CONCATENATE($G543,$A543),Times!$S:$S,0))=0,"",INDEX(Times!Q:Q,MATCH(CONCATENATE($G543,$A543),Times!$S:$S,0))),""))</f>
        <v/>
      </c>
      <c r="R543" s="218" t="str">
        <f>IF(OR(ISBLANK($A543),ISBLANK($G543)),"",IFERROR(IF(INDEX(Times!R:R,MATCH(CONCATENATE($G543,$A543),Times!$S:$S,0))=0,"",INDEX(Times!R:R,MATCH(CONCATENATE($G543,$A543),Times!$S:$S,0))),""))</f>
        <v/>
      </c>
      <c r="S543" s="645"/>
      <c r="T543" s="645"/>
      <c r="U543" s="218"/>
      <c r="V543" s="329"/>
      <c r="W543" s="329"/>
      <c r="X543" s="329"/>
      <c r="Y543" s="329"/>
      <c r="Z543" s="329"/>
      <c r="AA543" s="329"/>
      <c r="AB543" s="329"/>
      <c r="AC543" s="7"/>
      <c r="AD543" s="7"/>
      <c r="AE543" s="7"/>
      <c r="AF543" s="7"/>
      <c r="AG543" s="7"/>
      <c r="AH543" s="7"/>
      <c r="AI543" s="7"/>
      <c r="AJ543" s="7"/>
      <c r="AK543" s="7"/>
    </row>
    <row r="544" spans="1:37" x14ac:dyDescent="0.5">
      <c r="A544" s="218"/>
      <c r="B544" s="634"/>
      <c r="C544" s="647" t="str" cm="1">
        <f t="array" ref="C544">IFERROR(IF(ISBLANK(A544),"",IF(AND(ISBLANK(B544),ISBLANK(E544),ISBLANK(F544)),"",IF(AND(ISBLANK(B544),ISBLANK(E544),NOT(ISBLANK(F544))),_xlfn._xlws.FILTER('Rot.Out'!L:L,'Rot.Out'!B:B=EnterData!F544),IF(AND(ISBLANK(B544),NOT(ISBLANK(E544))),_xlfn._xlws.FILTER(Int.Out!AA:AA,Int.Out!B:B=E544),_xlfn._xlws.FILTER(Make.Trt!D:D,Make.Trt!C:C=B544))))),"")</f>
        <v/>
      </c>
      <c r="D544" s="636"/>
      <c r="E544" s="636"/>
      <c r="F544" s="218"/>
      <c r="G544" s="218"/>
      <c r="H544" s="218"/>
      <c r="I544" s="619" t="s">
        <v>109</v>
      </c>
      <c r="J544" s="619" t="s">
        <v>109</v>
      </c>
      <c r="K544" s="652"/>
      <c r="L544" s="329"/>
      <c r="M544" s="7"/>
      <c r="N544" s="434" t="str">
        <f>IF(OR(ISBLANK($A544),ISBLANK($G544)),"",IFERROR(IF(INDEX(Times!N:N,MATCH(CONCATENATE($G544,$A544),Times!$S:$S,0))=0,"",INDEX(Times!N:N,MATCH(CONCATENATE($G544,$A544),Times!$S:$S,0))),""))</f>
        <v/>
      </c>
      <c r="O544" s="434" t="str">
        <f>IF(OR(ISBLANK($A544),ISBLANK($G544)),"",IFERROR(IF(INDEX(Times!O:O,MATCH(CONCATENATE($G544,$A544),Times!$S:$S,0))=0,"",INDEX(Times!O:O,MATCH(CONCATENATE($G544,$A544),Times!$S:$S,0))),""))</f>
        <v/>
      </c>
      <c r="P544" s="434" t="str">
        <f>IF(OR(ISBLANK($A544),ISBLANK($G544)),"",IFERROR(IF(INDEX(Times!P:P,MATCH(CONCATENATE($G544,$A544),Times!$S:$S,0))=0,"",INDEX(Times!P:P,MATCH(CONCATENATE($G544,$A544),Times!$S:$S,0))),""))</f>
        <v/>
      </c>
      <c r="Q544" s="434" t="str">
        <f>IF(OR(ISBLANK($A544),ISBLANK($G544)),"",IFERROR(IF(INDEX(Times!Q:Q,MATCH(CONCATENATE($G544,$A544),Times!$S:$S,0))=0,"",INDEX(Times!Q:Q,MATCH(CONCATENATE($G544,$A544),Times!$S:$S,0))),""))</f>
        <v/>
      </c>
      <c r="R544" s="218" t="str">
        <f>IF(OR(ISBLANK($A544),ISBLANK($G544)),"",IFERROR(IF(INDEX(Times!R:R,MATCH(CONCATENATE($G544,$A544),Times!$S:$S,0))=0,"",INDEX(Times!R:R,MATCH(CONCATENATE($G544,$A544),Times!$S:$S,0))),""))</f>
        <v/>
      </c>
      <c r="S544" s="645"/>
      <c r="T544" s="645"/>
      <c r="U544" s="218"/>
      <c r="V544" s="329"/>
      <c r="W544" s="329"/>
      <c r="X544" s="329"/>
      <c r="Y544" s="329"/>
      <c r="Z544" s="329"/>
      <c r="AA544" s="329"/>
      <c r="AB544" s="329"/>
      <c r="AC544" s="7"/>
      <c r="AD544" s="7"/>
      <c r="AE544" s="7"/>
      <c r="AF544" s="7"/>
      <c r="AG544" s="7"/>
      <c r="AH544" s="7"/>
      <c r="AI544" s="7"/>
      <c r="AJ544" s="7"/>
      <c r="AK544" s="7"/>
    </row>
    <row r="545" spans="1:37" x14ac:dyDescent="0.5">
      <c r="A545" s="218"/>
      <c r="B545" s="634"/>
      <c r="C545" s="647" t="str" cm="1">
        <f t="array" ref="C545">IFERROR(IF(ISBLANK(A545),"",IF(AND(ISBLANK(B545),ISBLANK(E545),ISBLANK(F545)),"",IF(AND(ISBLANK(B545),ISBLANK(E545),NOT(ISBLANK(F545))),_xlfn._xlws.FILTER('Rot.Out'!L:L,'Rot.Out'!B:B=EnterData!F545),IF(AND(ISBLANK(B545),NOT(ISBLANK(E545))),_xlfn._xlws.FILTER(Int.Out!AA:AA,Int.Out!B:B=E545),_xlfn._xlws.FILTER(Make.Trt!D:D,Make.Trt!C:C=B545))))),"")</f>
        <v/>
      </c>
      <c r="D545" s="636"/>
      <c r="E545" s="636"/>
      <c r="F545" s="218"/>
      <c r="G545" s="218"/>
      <c r="H545" s="218"/>
      <c r="I545" s="619" t="s">
        <v>109</v>
      </c>
      <c r="J545" s="619" t="s">
        <v>109</v>
      </c>
      <c r="K545" s="652"/>
      <c r="L545" s="329"/>
      <c r="M545" s="7"/>
      <c r="N545" s="434" t="str">
        <f>IF(OR(ISBLANK($A545),ISBLANK($G545)),"",IFERROR(IF(INDEX(Times!N:N,MATCH(CONCATENATE($G545,$A545),Times!$S:$S,0))=0,"",INDEX(Times!N:N,MATCH(CONCATENATE($G545,$A545),Times!$S:$S,0))),""))</f>
        <v/>
      </c>
      <c r="O545" s="434" t="str">
        <f>IF(OR(ISBLANK($A545),ISBLANK($G545)),"",IFERROR(IF(INDEX(Times!O:O,MATCH(CONCATENATE($G545,$A545),Times!$S:$S,0))=0,"",INDEX(Times!O:O,MATCH(CONCATENATE($G545,$A545),Times!$S:$S,0))),""))</f>
        <v/>
      </c>
      <c r="P545" s="434" t="str">
        <f>IF(OR(ISBLANK($A545),ISBLANK($G545)),"",IFERROR(IF(INDEX(Times!P:P,MATCH(CONCATENATE($G545,$A545),Times!$S:$S,0))=0,"",INDEX(Times!P:P,MATCH(CONCATENATE($G545,$A545),Times!$S:$S,0))),""))</f>
        <v/>
      </c>
      <c r="Q545" s="434" t="str">
        <f>IF(OR(ISBLANK($A545),ISBLANK($G545)),"",IFERROR(IF(INDEX(Times!Q:Q,MATCH(CONCATENATE($G545,$A545),Times!$S:$S,0))=0,"",INDEX(Times!Q:Q,MATCH(CONCATENATE($G545,$A545),Times!$S:$S,0))),""))</f>
        <v/>
      </c>
      <c r="R545" s="218" t="str">
        <f>IF(OR(ISBLANK($A545),ISBLANK($G545)),"",IFERROR(IF(INDEX(Times!R:R,MATCH(CONCATENATE($G545,$A545),Times!$S:$S,0))=0,"",INDEX(Times!R:R,MATCH(CONCATENATE($G545,$A545),Times!$S:$S,0))),""))</f>
        <v/>
      </c>
      <c r="S545" s="645"/>
      <c r="T545" s="645"/>
      <c r="U545" s="218"/>
      <c r="V545" s="329"/>
      <c r="W545" s="329"/>
      <c r="X545" s="329"/>
      <c r="Y545" s="329"/>
      <c r="Z545" s="329"/>
      <c r="AA545" s="329"/>
      <c r="AB545" s="329"/>
      <c r="AC545" s="7"/>
      <c r="AD545" s="7"/>
      <c r="AE545" s="7"/>
      <c r="AF545" s="7"/>
      <c r="AG545" s="7"/>
      <c r="AH545" s="7"/>
      <c r="AI545" s="7"/>
      <c r="AJ545" s="7"/>
      <c r="AK545" s="7"/>
    </row>
    <row r="546" spans="1:37" x14ac:dyDescent="0.5">
      <c r="A546" s="218"/>
      <c r="B546" s="634"/>
      <c r="C546" s="647" t="str" cm="1">
        <f t="array" ref="C546">IFERROR(IF(ISBLANK(A546),"",IF(AND(ISBLANK(B546),ISBLANK(E546),ISBLANK(F546)),"",IF(AND(ISBLANK(B546),ISBLANK(E546),NOT(ISBLANK(F546))),_xlfn._xlws.FILTER('Rot.Out'!L:L,'Rot.Out'!B:B=EnterData!F546),IF(AND(ISBLANK(B546),NOT(ISBLANK(E546))),_xlfn._xlws.FILTER(Int.Out!AA:AA,Int.Out!B:B=E546),_xlfn._xlws.FILTER(Make.Trt!D:D,Make.Trt!C:C=B546))))),"")</f>
        <v/>
      </c>
      <c r="D546" s="636"/>
      <c r="E546" s="636"/>
      <c r="F546" s="218"/>
      <c r="G546" s="218"/>
      <c r="H546" s="218"/>
      <c r="I546" s="619" t="s">
        <v>109</v>
      </c>
      <c r="J546" s="619" t="s">
        <v>109</v>
      </c>
      <c r="K546" s="652"/>
      <c r="L546" s="329"/>
      <c r="M546" s="7"/>
      <c r="N546" s="434" t="str">
        <f>IF(OR(ISBLANK($A546),ISBLANK($G546)),"",IFERROR(IF(INDEX(Times!N:N,MATCH(CONCATENATE($G546,$A546),Times!$S:$S,0))=0,"",INDEX(Times!N:N,MATCH(CONCATENATE($G546,$A546),Times!$S:$S,0))),""))</f>
        <v/>
      </c>
      <c r="O546" s="434" t="str">
        <f>IF(OR(ISBLANK($A546),ISBLANK($G546)),"",IFERROR(IF(INDEX(Times!O:O,MATCH(CONCATENATE($G546,$A546),Times!$S:$S,0))=0,"",INDEX(Times!O:O,MATCH(CONCATENATE($G546,$A546),Times!$S:$S,0))),""))</f>
        <v/>
      </c>
      <c r="P546" s="434" t="str">
        <f>IF(OR(ISBLANK($A546),ISBLANK($G546)),"",IFERROR(IF(INDEX(Times!P:P,MATCH(CONCATENATE($G546,$A546),Times!$S:$S,0))=0,"",INDEX(Times!P:P,MATCH(CONCATENATE($G546,$A546),Times!$S:$S,0))),""))</f>
        <v/>
      </c>
      <c r="Q546" s="434" t="str">
        <f>IF(OR(ISBLANK($A546),ISBLANK($G546)),"",IFERROR(IF(INDEX(Times!Q:Q,MATCH(CONCATENATE($G546,$A546),Times!$S:$S,0))=0,"",INDEX(Times!Q:Q,MATCH(CONCATENATE($G546,$A546),Times!$S:$S,0))),""))</f>
        <v/>
      </c>
      <c r="R546" s="218" t="str">
        <f>IF(OR(ISBLANK($A546),ISBLANK($G546)),"",IFERROR(IF(INDEX(Times!R:R,MATCH(CONCATENATE($G546,$A546),Times!$S:$S,0))=0,"",INDEX(Times!R:R,MATCH(CONCATENATE($G546,$A546),Times!$S:$S,0))),""))</f>
        <v/>
      </c>
      <c r="S546" s="645"/>
      <c r="T546" s="645"/>
      <c r="U546" s="218"/>
      <c r="V546" s="329"/>
      <c r="W546" s="329"/>
      <c r="X546" s="329"/>
      <c r="Y546" s="329"/>
      <c r="Z546" s="329"/>
      <c r="AA546" s="329"/>
      <c r="AB546" s="329"/>
      <c r="AC546" s="7"/>
      <c r="AD546" s="7"/>
      <c r="AE546" s="7"/>
      <c r="AF546" s="7"/>
      <c r="AG546" s="7"/>
      <c r="AH546" s="7"/>
      <c r="AI546" s="7"/>
      <c r="AJ546" s="7"/>
      <c r="AK546" s="7"/>
    </row>
    <row r="547" spans="1:37" x14ac:dyDescent="0.5">
      <c r="A547" s="218"/>
      <c r="B547" s="634"/>
      <c r="C547" s="647" t="str" cm="1">
        <f t="array" ref="C547">IFERROR(IF(ISBLANK(A547),"",IF(AND(ISBLANK(B547),ISBLANK(E547),ISBLANK(F547)),"",IF(AND(ISBLANK(B547),ISBLANK(E547),NOT(ISBLANK(F547))),_xlfn._xlws.FILTER('Rot.Out'!L:L,'Rot.Out'!B:B=EnterData!F547),IF(AND(ISBLANK(B547),NOT(ISBLANK(E547))),_xlfn._xlws.FILTER(Int.Out!AA:AA,Int.Out!B:B=E547),_xlfn._xlws.FILTER(Make.Trt!D:D,Make.Trt!C:C=B547))))),"")</f>
        <v/>
      </c>
      <c r="D547" s="636"/>
      <c r="E547" s="636"/>
      <c r="F547" s="218"/>
      <c r="G547" s="218"/>
      <c r="H547" s="218"/>
      <c r="I547" s="619" t="s">
        <v>109</v>
      </c>
      <c r="J547" s="619" t="s">
        <v>109</v>
      </c>
      <c r="K547" s="652"/>
      <c r="L547" s="329"/>
      <c r="M547" s="7"/>
      <c r="N547" s="434" t="str">
        <f>IF(OR(ISBLANK($A547),ISBLANK($G547)),"",IFERROR(IF(INDEX(Times!N:N,MATCH(CONCATENATE($G547,$A547),Times!$S:$S,0))=0,"",INDEX(Times!N:N,MATCH(CONCATENATE($G547,$A547),Times!$S:$S,0))),""))</f>
        <v/>
      </c>
      <c r="O547" s="434" t="str">
        <f>IF(OR(ISBLANK($A547),ISBLANK($G547)),"",IFERROR(IF(INDEX(Times!O:O,MATCH(CONCATENATE($G547,$A547),Times!$S:$S,0))=0,"",INDEX(Times!O:O,MATCH(CONCATENATE($G547,$A547),Times!$S:$S,0))),""))</f>
        <v/>
      </c>
      <c r="P547" s="434" t="str">
        <f>IF(OR(ISBLANK($A547),ISBLANK($G547)),"",IFERROR(IF(INDEX(Times!P:P,MATCH(CONCATENATE($G547,$A547),Times!$S:$S,0))=0,"",INDEX(Times!P:P,MATCH(CONCATENATE($G547,$A547),Times!$S:$S,0))),""))</f>
        <v/>
      </c>
      <c r="Q547" s="434" t="str">
        <f>IF(OR(ISBLANK($A547),ISBLANK($G547)),"",IFERROR(IF(INDEX(Times!Q:Q,MATCH(CONCATENATE($G547,$A547),Times!$S:$S,0))=0,"",INDEX(Times!Q:Q,MATCH(CONCATENATE($G547,$A547),Times!$S:$S,0))),""))</f>
        <v/>
      </c>
      <c r="R547" s="218" t="str">
        <f>IF(OR(ISBLANK($A547),ISBLANK($G547)),"",IFERROR(IF(INDEX(Times!R:R,MATCH(CONCATENATE($G547,$A547),Times!$S:$S,0))=0,"",INDEX(Times!R:R,MATCH(CONCATENATE($G547,$A547),Times!$S:$S,0))),""))</f>
        <v/>
      </c>
      <c r="S547" s="645"/>
      <c r="T547" s="645"/>
      <c r="U547" s="218"/>
      <c r="V547" s="329"/>
      <c r="W547" s="329"/>
      <c r="X547" s="329"/>
      <c r="Y547" s="329"/>
      <c r="Z547" s="329"/>
      <c r="AA547" s="329"/>
      <c r="AB547" s="329"/>
      <c r="AC547" s="7"/>
      <c r="AD547" s="7"/>
      <c r="AE547" s="7"/>
      <c r="AF547" s="7"/>
      <c r="AG547" s="7"/>
      <c r="AH547" s="7"/>
      <c r="AI547" s="7"/>
      <c r="AJ547" s="7"/>
      <c r="AK547" s="7"/>
    </row>
    <row r="548" spans="1:37" x14ac:dyDescent="0.5">
      <c r="A548" s="218"/>
      <c r="B548" s="634"/>
      <c r="C548" s="647" t="str" cm="1">
        <f t="array" ref="C548">IFERROR(IF(ISBLANK(A548),"",IF(AND(ISBLANK(B548),ISBLANK(E548),ISBLANK(F548)),"",IF(AND(ISBLANK(B548),ISBLANK(E548),NOT(ISBLANK(F548))),_xlfn._xlws.FILTER('Rot.Out'!L:L,'Rot.Out'!B:B=EnterData!F548),IF(AND(ISBLANK(B548),NOT(ISBLANK(E548))),_xlfn._xlws.FILTER(Int.Out!AA:AA,Int.Out!B:B=E548),_xlfn._xlws.FILTER(Make.Trt!D:D,Make.Trt!C:C=B548))))),"")</f>
        <v/>
      </c>
      <c r="D548" s="636"/>
      <c r="E548" s="636"/>
      <c r="F548" s="218"/>
      <c r="G548" s="218"/>
      <c r="H548" s="218"/>
      <c r="I548" s="619" t="s">
        <v>109</v>
      </c>
      <c r="J548" s="619" t="s">
        <v>109</v>
      </c>
      <c r="K548" s="652"/>
      <c r="L548" s="329"/>
      <c r="M548" s="7"/>
      <c r="N548" s="434" t="str">
        <f>IF(OR(ISBLANK($A548),ISBLANK($G548)),"",IFERROR(IF(INDEX(Times!N:N,MATCH(CONCATENATE($G548,$A548),Times!$S:$S,0))=0,"",INDEX(Times!N:N,MATCH(CONCATENATE($G548,$A548),Times!$S:$S,0))),""))</f>
        <v/>
      </c>
      <c r="O548" s="434" t="str">
        <f>IF(OR(ISBLANK($A548),ISBLANK($G548)),"",IFERROR(IF(INDEX(Times!O:O,MATCH(CONCATENATE($G548,$A548),Times!$S:$S,0))=0,"",INDEX(Times!O:O,MATCH(CONCATENATE($G548,$A548),Times!$S:$S,0))),""))</f>
        <v/>
      </c>
      <c r="P548" s="434" t="str">
        <f>IF(OR(ISBLANK($A548),ISBLANK($G548)),"",IFERROR(IF(INDEX(Times!P:P,MATCH(CONCATENATE($G548,$A548),Times!$S:$S,0))=0,"",INDEX(Times!P:P,MATCH(CONCATENATE($G548,$A548),Times!$S:$S,0))),""))</f>
        <v/>
      </c>
      <c r="Q548" s="434" t="str">
        <f>IF(OR(ISBLANK($A548),ISBLANK($G548)),"",IFERROR(IF(INDEX(Times!Q:Q,MATCH(CONCATENATE($G548,$A548),Times!$S:$S,0))=0,"",INDEX(Times!Q:Q,MATCH(CONCATENATE($G548,$A548),Times!$S:$S,0))),""))</f>
        <v/>
      </c>
      <c r="R548" s="218" t="str">
        <f>IF(OR(ISBLANK($A548),ISBLANK($G548)),"",IFERROR(IF(INDEX(Times!R:R,MATCH(CONCATENATE($G548,$A548),Times!$S:$S,0))=0,"",INDEX(Times!R:R,MATCH(CONCATENATE($G548,$A548),Times!$S:$S,0))),""))</f>
        <v/>
      </c>
      <c r="S548" s="645"/>
      <c r="T548" s="645"/>
      <c r="U548" s="218"/>
      <c r="V548" s="329"/>
      <c r="W548" s="329"/>
      <c r="X548" s="329"/>
      <c r="Y548" s="329"/>
      <c r="Z548" s="329"/>
      <c r="AA548" s="329"/>
      <c r="AB548" s="329"/>
      <c r="AC548" s="7"/>
      <c r="AD548" s="7"/>
      <c r="AE548" s="7"/>
      <c r="AF548" s="7"/>
      <c r="AG548" s="7"/>
      <c r="AH548" s="7"/>
      <c r="AI548" s="7"/>
      <c r="AJ548" s="7"/>
      <c r="AK548" s="7"/>
    </row>
    <row r="549" spans="1:37" x14ac:dyDescent="0.5">
      <c r="A549" s="218"/>
      <c r="B549" s="634"/>
      <c r="C549" s="647" t="str" cm="1">
        <f t="array" ref="C549">IFERROR(IF(ISBLANK(A549),"",IF(AND(ISBLANK(B549),ISBLANK(E549),ISBLANK(F549)),"",IF(AND(ISBLANK(B549),ISBLANK(E549),NOT(ISBLANK(F549))),_xlfn._xlws.FILTER('Rot.Out'!L:L,'Rot.Out'!B:B=EnterData!F549),IF(AND(ISBLANK(B549),NOT(ISBLANK(E549))),_xlfn._xlws.FILTER(Int.Out!AA:AA,Int.Out!B:B=E549),_xlfn._xlws.FILTER(Make.Trt!D:D,Make.Trt!C:C=B549))))),"")</f>
        <v/>
      </c>
      <c r="D549" s="636"/>
      <c r="E549" s="636"/>
      <c r="F549" s="218"/>
      <c r="G549" s="218"/>
      <c r="H549" s="218"/>
      <c r="I549" s="619" t="s">
        <v>109</v>
      </c>
      <c r="J549" s="619" t="s">
        <v>109</v>
      </c>
      <c r="K549" s="652"/>
      <c r="L549" s="329"/>
      <c r="M549" s="7"/>
      <c r="N549" s="434" t="str">
        <f>IF(OR(ISBLANK($A549),ISBLANK($G549)),"",IFERROR(IF(INDEX(Times!N:N,MATCH(CONCATENATE($G549,$A549),Times!$S:$S,0))=0,"",INDEX(Times!N:N,MATCH(CONCATENATE($G549,$A549),Times!$S:$S,0))),""))</f>
        <v/>
      </c>
      <c r="O549" s="434" t="str">
        <f>IF(OR(ISBLANK($A549),ISBLANK($G549)),"",IFERROR(IF(INDEX(Times!O:O,MATCH(CONCATENATE($G549,$A549),Times!$S:$S,0))=0,"",INDEX(Times!O:O,MATCH(CONCATENATE($G549,$A549),Times!$S:$S,0))),""))</f>
        <v/>
      </c>
      <c r="P549" s="434" t="str">
        <f>IF(OR(ISBLANK($A549),ISBLANK($G549)),"",IFERROR(IF(INDEX(Times!P:P,MATCH(CONCATENATE($G549,$A549),Times!$S:$S,0))=0,"",INDEX(Times!P:P,MATCH(CONCATENATE($G549,$A549),Times!$S:$S,0))),""))</f>
        <v/>
      </c>
      <c r="Q549" s="434" t="str">
        <f>IF(OR(ISBLANK($A549),ISBLANK($G549)),"",IFERROR(IF(INDEX(Times!Q:Q,MATCH(CONCATENATE($G549,$A549),Times!$S:$S,0))=0,"",INDEX(Times!Q:Q,MATCH(CONCATENATE($G549,$A549),Times!$S:$S,0))),""))</f>
        <v/>
      </c>
      <c r="R549" s="218" t="str">
        <f>IF(OR(ISBLANK($A549),ISBLANK($G549)),"",IFERROR(IF(INDEX(Times!R:R,MATCH(CONCATENATE($G549,$A549),Times!$S:$S,0))=0,"",INDEX(Times!R:R,MATCH(CONCATENATE($G549,$A549),Times!$S:$S,0))),""))</f>
        <v/>
      </c>
      <c r="S549" s="645"/>
      <c r="T549" s="645"/>
      <c r="U549" s="218"/>
      <c r="V549" s="329"/>
      <c r="W549" s="329"/>
      <c r="X549" s="329"/>
      <c r="Y549" s="329"/>
      <c r="Z549" s="329"/>
      <c r="AA549" s="329"/>
      <c r="AB549" s="329"/>
      <c r="AC549" s="7"/>
      <c r="AD549" s="7"/>
      <c r="AE549" s="7"/>
      <c r="AF549" s="7"/>
      <c r="AG549" s="7"/>
      <c r="AH549" s="7"/>
      <c r="AI549" s="7"/>
      <c r="AJ549" s="7"/>
      <c r="AK549" s="7"/>
    </row>
    <row r="550" spans="1:37" x14ac:dyDescent="0.5">
      <c r="A550" s="218"/>
      <c r="B550" s="634"/>
      <c r="C550" s="647" t="str" cm="1">
        <f t="array" ref="C550">IFERROR(IF(ISBLANK(A550),"",IF(AND(ISBLANK(B550),ISBLANK(E550),ISBLANK(F550)),"",IF(AND(ISBLANK(B550),ISBLANK(E550),NOT(ISBLANK(F550))),_xlfn._xlws.FILTER('Rot.Out'!L:L,'Rot.Out'!B:B=EnterData!F550),IF(AND(ISBLANK(B550),NOT(ISBLANK(E550))),_xlfn._xlws.FILTER(Int.Out!AA:AA,Int.Out!B:B=E550),_xlfn._xlws.FILTER(Make.Trt!D:D,Make.Trt!C:C=B550))))),"")</f>
        <v/>
      </c>
      <c r="D550" s="636"/>
      <c r="E550" s="636"/>
      <c r="F550" s="218"/>
      <c r="G550" s="218"/>
      <c r="H550" s="218"/>
      <c r="I550" s="619" t="s">
        <v>109</v>
      </c>
      <c r="J550" s="619" t="s">
        <v>109</v>
      </c>
      <c r="K550" s="652"/>
      <c r="L550" s="329"/>
      <c r="M550" s="7"/>
      <c r="N550" s="434" t="str">
        <f>IF(OR(ISBLANK($A550),ISBLANK($G550)),"",IFERROR(IF(INDEX(Times!N:N,MATCH(CONCATENATE($G550,$A550),Times!$S:$S,0))=0,"",INDEX(Times!N:N,MATCH(CONCATENATE($G550,$A550),Times!$S:$S,0))),""))</f>
        <v/>
      </c>
      <c r="O550" s="434" t="str">
        <f>IF(OR(ISBLANK($A550),ISBLANK($G550)),"",IFERROR(IF(INDEX(Times!O:O,MATCH(CONCATENATE($G550,$A550),Times!$S:$S,0))=0,"",INDEX(Times!O:O,MATCH(CONCATENATE($G550,$A550),Times!$S:$S,0))),""))</f>
        <v/>
      </c>
      <c r="P550" s="434" t="str">
        <f>IF(OR(ISBLANK($A550),ISBLANK($G550)),"",IFERROR(IF(INDEX(Times!P:P,MATCH(CONCATENATE($G550,$A550),Times!$S:$S,0))=0,"",INDEX(Times!P:P,MATCH(CONCATENATE($G550,$A550),Times!$S:$S,0))),""))</f>
        <v/>
      </c>
      <c r="Q550" s="434" t="str">
        <f>IF(OR(ISBLANK($A550),ISBLANK($G550)),"",IFERROR(IF(INDEX(Times!Q:Q,MATCH(CONCATENATE($G550,$A550),Times!$S:$S,0))=0,"",INDEX(Times!Q:Q,MATCH(CONCATENATE($G550,$A550),Times!$S:$S,0))),""))</f>
        <v/>
      </c>
      <c r="R550" s="218" t="str">
        <f>IF(OR(ISBLANK($A550),ISBLANK($G550)),"",IFERROR(IF(INDEX(Times!R:R,MATCH(CONCATENATE($G550,$A550),Times!$S:$S,0))=0,"",INDEX(Times!R:R,MATCH(CONCATENATE($G550,$A550),Times!$S:$S,0))),""))</f>
        <v/>
      </c>
      <c r="S550" s="645"/>
      <c r="T550" s="645"/>
      <c r="U550" s="218"/>
      <c r="V550" s="329"/>
      <c r="W550" s="329"/>
      <c r="X550" s="329"/>
      <c r="Y550" s="329"/>
      <c r="Z550" s="329"/>
      <c r="AA550" s="329"/>
      <c r="AB550" s="329"/>
      <c r="AC550" s="7"/>
      <c r="AD550" s="7"/>
      <c r="AE550" s="7"/>
      <c r="AF550" s="7"/>
      <c r="AG550" s="7"/>
      <c r="AH550" s="7"/>
      <c r="AI550" s="7"/>
      <c r="AJ550" s="7"/>
      <c r="AK550" s="7"/>
    </row>
    <row r="551" spans="1:37" x14ac:dyDescent="0.5">
      <c r="A551" s="218"/>
      <c r="B551" s="634"/>
      <c r="C551" s="647" t="str" cm="1">
        <f t="array" ref="C551">IFERROR(IF(ISBLANK(A551),"",IF(AND(ISBLANK(B551),ISBLANK(E551),ISBLANK(F551)),"",IF(AND(ISBLANK(B551),ISBLANK(E551),NOT(ISBLANK(F551))),_xlfn._xlws.FILTER('Rot.Out'!L:L,'Rot.Out'!B:B=EnterData!F551),IF(AND(ISBLANK(B551),NOT(ISBLANK(E551))),_xlfn._xlws.FILTER(Int.Out!AA:AA,Int.Out!B:B=E551),_xlfn._xlws.FILTER(Make.Trt!D:D,Make.Trt!C:C=B551))))),"")</f>
        <v/>
      </c>
      <c r="D551" s="636"/>
      <c r="E551" s="636"/>
      <c r="F551" s="218"/>
      <c r="G551" s="218"/>
      <c r="H551" s="218"/>
      <c r="I551" s="619" t="s">
        <v>109</v>
      </c>
      <c r="J551" s="619" t="s">
        <v>109</v>
      </c>
      <c r="K551" s="652"/>
      <c r="L551" s="329"/>
      <c r="M551" s="7"/>
      <c r="N551" s="434" t="str">
        <f>IF(OR(ISBLANK($A551),ISBLANK($G551)),"",IFERROR(IF(INDEX(Times!N:N,MATCH(CONCATENATE($G551,$A551),Times!$S:$S,0))=0,"",INDEX(Times!N:N,MATCH(CONCATENATE($G551,$A551),Times!$S:$S,0))),""))</f>
        <v/>
      </c>
      <c r="O551" s="434" t="str">
        <f>IF(OR(ISBLANK($A551),ISBLANK($G551)),"",IFERROR(IF(INDEX(Times!O:O,MATCH(CONCATENATE($G551,$A551),Times!$S:$S,0))=0,"",INDEX(Times!O:O,MATCH(CONCATENATE($G551,$A551),Times!$S:$S,0))),""))</f>
        <v/>
      </c>
      <c r="P551" s="434" t="str">
        <f>IF(OR(ISBLANK($A551),ISBLANK($G551)),"",IFERROR(IF(INDEX(Times!P:P,MATCH(CONCATENATE($G551,$A551),Times!$S:$S,0))=0,"",INDEX(Times!P:P,MATCH(CONCATENATE($G551,$A551),Times!$S:$S,0))),""))</f>
        <v/>
      </c>
      <c r="Q551" s="434" t="str">
        <f>IF(OR(ISBLANK($A551),ISBLANK($G551)),"",IFERROR(IF(INDEX(Times!Q:Q,MATCH(CONCATENATE($G551,$A551),Times!$S:$S,0))=0,"",INDEX(Times!Q:Q,MATCH(CONCATENATE($G551,$A551),Times!$S:$S,0))),""))</f>
        <v/>
      </c>
      <c r="R551" s="218" t="str">
        <f>IF(OR(ISBLANK($A551),ISBLANK($G551)),"",IFERROR(IF(INDEX(Times!R:R,MATCH(CONCATENATE($G551,$A551),Times!$S:$S,0))=0,"",INDEX(Times!R:R,MATCH(CONCATENATE($G551,$A551),Times!$S:$S,0))),""))</f>
        <v/>
      </c>
      <c r="S551" s="645"/>
      <c r="T551" s="645"/>
      <c r="U551" s="218"/>
      <c r="V551" s="329"/>
      <c r="W551" s="329"/>
      <c r="X551" s="329"/>
      <c r="Y551" s="329"/>
      <c r="Z551" s="329"/>
      <c r="AA551" s="329"/>
      <c r="AB551" s="329"/>
      <c r="AC551" s="7"/>
      <c r="AD551" s="7"/>
      <c r="AE551" s="7"/>
      <c r="AF551" s="7"/>
      <c r="AG551" s="7"/>
      <c r="AH551" s="7"/>
      <c r="AI551" s="7"/>
      <c r="AJ551" s="7"/>
      <c r="AK551" s="7"/>
    </row>
    <row r="552" spans="1:37" x14ac:dyDescent="0.5">
      <c r="A552" s="218"/>
      <c r="B552" s="634"/>
      <c r="C552" s="647" t="str" cm="1">
        <f t="array" ref="C552">IFERROR(IF(ISBLANK(A552),"",IF(AND(ISBLANK(B552),ISBLANK(E552),ISBLANK(F552)),"",IF(AND(ISBLANK(B552),ISBLANK(E552),NOT(ISBLANK(F552))),_xlfn._xlws.FILTER('Rot.Out'!L:L,'Rot.Out'!B:B=EnterData!F552),IF(AND(ISBLANK(B552),NOT(ISBLANK(E552))),_xlfn._xlws.FILTER(Int.Out!AA:AA,Int.Out!B:B=E552),_xlfn._xlws.FILTER(Make.Trt!D:D,Make.Trt!C:C=B552))))),"")</f>
        <v/>
      </c>
      <c r="D552" s="636"/>
      <c r="E552" s="636"/>
      <c r="F552" s="218"/>
      <c r="G552" s="218"/>
      <c r="H552" s="218"/>
      <c r="I552" s="619" t="s">
        <v>109</v>
      </c>
      <c r="J552" s="619" t="s">
        <v>109</v>
      </c>
      <c r="K552" s="652"/>
      <c r="L552" s="329"/>
      <c r="M552" s="7"/>
      <c r="N552" s="434" t="str">
        <f>IF(OR(ISBLANK($A552),ISBLANK($G552)),"",IFERROR(IF(INDEX(Times!N:N,MATCH(CONCATENATE($G552,$A552),Times!$S:$S,0))=0,"",INDEX(Times!N:N,MATCH(CONCATENATE($G552,$A552),Times!$S:$S,0))),""))</f>
        <v/>
      </c>
      <c r="O552" s="434" t="str">
        <f>IF(OR(ISBLANK($A552),ISBLANK($G552)),"",IFERROR(IF(INDEX(Times!O:O,MATCH(CONCATENATE($G552,$A552),Times!$S:$S,0))=0,"",INDEX(Times!O:O,MATCH(CONCATENATE($G552,$A552),Times!$S:$S,0))),""))</f>
        <v/>
      </c>
      <c r="P552" s="434" t="str">
        <f>IF(OR(ISBLANK($A552),ISBLANK($G552)),"",IFERROR(IF(INDEX(Times!P:P,MATCH(CONCATENATE($G552,$A552),Times!$S:$S,0))=0,"",INDEX(Times!P:P,MATCH(CONCATENATE($G552,$A552),Times!$S:$S,0))),""))</f>
        <v/>
      </c>
      <c r="Q552" s="434" t="str">
        <f>IF(OR(ISBLANK($A552),ISBLANK($G552)),"",IFERROR(IF(INDEX(Times!Q:Q,MATCH(CONCATENATE($G552,$A552),Times!$S:$S,0))=0,"",INDEX(Times!Q:Q,MATCH(CONCATENATE($G552,$A552),Times!$S:$S,0))),""))</f>
        <v/>
      </c>
      <c r="R552" s="218" t="str">
        <f>IF(OR(ISBLANK($A552),ISBLANK($G552)),"",IFERROR(IF(INDEX(Times!R:R,MATCH(CONCATENATE($G552,$A552),Times!$S:$S,0))=0,"",INDEX(Times!R:R,MATCH(CONCATENATE($G552,$A552),Times!$S:$S,0))),""))</f>
        <v/>
      </c>
      <c r="S552" s="645"/>
      <c r="T552" s="645"/>
      <c r="U552" s="218"/>
      <c r="V552" s="329"/>
      <c r="W552" s="329"/>
      <c r="X552" s="329"/>
      <c r="Y552" s="329"/>
      <c r="Z552" s="329"/>
      <c r="AA552" s="329"/>
      <c r="AB552" s="329"/>
      <c r="AC552" s="7"/>
      <c r="AD552" s="7"/>
      <c r="AE552" s="7"/>
      <c r="AF552" s="7"/>
      <c r="AG552" s="7"/>
      <c r="AH552" s="7"/>
      <c r="AI552" s="7"/>
      <c r="AJ552" s="7"/>
      <c r="AK552" s="7"/>
    </row>
    <row r="553" spans="1:37" x14ac:dyDescent="0.5">
      <c r="A553" s="218"/>
      <c r="B553" s="634"/>
      <c r="C553" s="647" t="str" cm="1">
        <f t="array" ref="C553">IFERROR(IF(ISBLANK(A553),"",IF(AND(ISBLANK(B553),ISBLANK(E553),ISBLANK(F553)),"",IF(AND(ISBLANK(B553),ISBLANK(E553),NOT(ISBLANK(F553))),_xlfn._xlws.FILTER('Rot.Out'!L:L,'Rot.Out'!B:B=EnterData!F553),IF(AND(ISBLANK(B553),NOT(ISBLANK(E553))),_xlfn._xlws.FILTER(Int.Out!AA:AA,Int.Out!B:B=E553),_xlfn._xlws.FILTER(Make.Trt!D:D,Make.Trt!C:C=B553))))),"")</f>
        <v/>
      </c>
      <c r="D553" s="636"/>
      <c r="E553" s="636"/>
      <c r="F553" s="218"/>
      <c r="G553" s="218"/>
      <c r="H553" s="218"/>
      <c r="I553" s="619" t="s">
        <v>109</v>
      </c>
      <c r="J553" s="619" t="s">
        <v>109</v>
      </c>
      <c r="K553" s="652"/>
      <c r="L553" s="329"/>
      <c r="M553" s="7"/>
      <c r="N553" s="434" t="str">
        <f>IF(OR(ISBLANK($A553),ISBLANK($G553)),"",IFERROR(IF(INDEX(Times!N:N,MATCH(CONCATENATE($G553,$A553),Times!$S:$S,0))=0,"",INDEX(Times!N:N,MATCH(CONCATENATE($G553,$A553),Times!$S:$S,0))),""))</f>
        <v/>
      </c>
      <c r="O553" s="434" t="str">
        <f>IF(OR(ISBLANK($A553),ISBLANK($G553)),"",IFERROR(IF(INDEX(Times!O:O,MATCH(CONCATENATE($G553,$A553),Times!$S:$S,0))=0,"",INDEX(Times!O:O,MATCH(CONCATENATE($G553,$A553),Times!$S:$S,0))),""))</f>
        <v/>
      </c>
      <c r="P553" s="434" t="str">
        <f>IF(OR(ISBLANK($A553),ISBLANK($G553)),"",IFERROR(IF(INDEX(Times!P:P,MATCH(CONCATENATE($G553,$A553),Times!$S:$S,0))=0,"",INDEX(Times!P:P,MATCH(CONCATENATE($G553,$A553),Times!$S:$S,0))),""))</f>
        <v/>
      </c>
      <c r="Q553" s="434" t="str">
        <f>IF(OR(ISBLANK($A553),ISBLANK($G553)),"",IFERROR(IF(INDEX(Times!Q:Q,MATCH(CONCATENATE($G553,$A553),Times!$S:$S,0))=0,"",INDEX(Times!Q:Q,MATCH(CONCATENATE($G553,$A553),Times!$S:$S,0))),""))</f>
        <v/>
      </c>
      <c r="R553" s="218" t="str">
        <f>IF(OR(ISBLANK($A553),ISBLANK($G553)),"",IFERROR(IF(INDEX(Times!R:R,MATCH(CONCATENATE($G553,$A553),Times!$S:$S,0))=0,"",INDEX(Times!R:R,MATCH(CONCATENATE($G553,$A553),Times!$S:$S,0))),""))</f>
        <v/>
      </c>
      <c r="S553" s="645"/>
      <c r="T553" s="645"/>
      <c r="U553" s="218"/>
      <c r="V553" s="329"/>
      <c r="W553" s="329"/>
      <c r="X553" s="329"/>
      <c r="Y553" s="329"/>
      <c r="Z553" s="329"/>
      <c r="AA553" s="329"/>
      <c r="AB553" s="329"/>
      <c r="AC553" s="7"/>
      <c r="AD553" s="7"/>
      <c r="AE553" s="7"/>
      <c r="AF553" s="7"/>
      <c r="AG553" s="7"/>
      <c r="AH553" s="7"/>
      <c r="AI553" s="7"/>
      <c r="AJ553" s="7"/>
      <c r="AK553" s="7"/>
    </row>
    <row r="554" spans="1:37" x14ac:dyDescent="0.5">
      <c r="A554" s="218"/>
      <c r="B554" s="634"/>
      <c r="C554" s="647" t="str" cm="1">
        <f t="array" ref="C554">IFERROR(IF(ISBLANK(A554),"",IF(AND(ISBLANK(B554),ISBLANK(E554),ISBLANK(F554)),"",IF(AND(ISBLANK(B554),ISBLANK(E554),NOT(ISBLANK(F554))),_xlfn._xlws.FILTER('Rot.Out'!L:L,'Rot.Out'!B:B=EnterData!F554),IF(AND(ISBLANK(B554),NOT(ISBLANK(E554))),_xlfn._xlws.FILTER(Int.Out!AA:AA,Int.Out!B:B=E554),_xlfn._xlws.FILTER(Make.Trt!D:D,Make.Trt!C:C=B554))))),"")</f>
        <v/>
      </c>
      <c r="D554" s="636"/>
      <c r="E554" s="636"/>
      <c r="F554" s="218"/>
      <c r="G554" s="218"/>
      <c r="H554" s="218"/>
      <c r="I554" s="619" t="s">
        <v>109</v>
      </c>
      <c r="J554" s="619" t="s">
        <v>109</v>
      </c>
      <c r="K554" s="652"/>
      <c r="L554" s="329"/>
      <c r="M554" s="7"/>
      <c r="N554" s="434" t="str">
        <f>IF(OR(ISBLANK($A554),ISBLANK($G554)),"",IFERROR(IF(INDEX(Times!N:N,MATCH(CONCATENATE($G554,$A554),Times!$S:$S,0))=0,"",INDEX(Times!N:N,MATCH(CONCATENATE($G554,$A554),Times!$S:$S,0))),""))</f>
        <v/>
      </c>
      <c r="O554" s="434" t="str">
        <f>IF(OR(ISBLANK($A554),ISBLANK($G554)),"",IFERROR(IF(INDEX(Times!O:O,MATCH(CONCATENATE($G554,$A554),Times!$S:$S,0))=0,"",INDEX(Times!O:O,MATCH(CONCATENATE($G554,$A554),Times!$S:$S,0))),""))</f>
        <v/>
      </c>
      <c r="P554" s="434" t="str">
        <f>IF(OR(ISBLANK($A554),ISBLANK($G554)),"",IFERROR(IF(INDEX(Times!P:P,MATCH(CONCATENATE($G554,$A554),Times!$S:$S,0))=0,"",INDEX(Times!P:P,MATCH(CONCATENATE($G554,$A554),Times!$S:$S,0))),""))</f>
        <v/>
      </c>
      <c r="Q554" s="434" t="str">
        <f>IF(OR(ISBLANK($A554),ISBLANK($G554)),"",IFERROR(IF(INDEX(Times!Q:Q,MATCH(CONCATENATE($G554,$A554),Times!$S:$S,0))=0,"",INDEX(Times!Q:Q,MATCH(CONCATENATE($G554,$A554),Times!$S:$S,0))),""))</f>
        <v/>
      </c>
      <c r="R554" s="218" t="str">
        <f>IF(OR(ISBLANK($A554),ISBLANK($G554)),"",IFERROR(IF(INDEX(Times!R:R,MATCH(CONCATENATE($G554,$A554),Times!$S:$S,0))=0,"",INDEX(Times!R:R,MATCH(CONCATENATE($G554,$A554),Times!$S:$S,0))),""))</f>
        <v/>
      </c>
      <c r="S554" s="645"/>
      <c r="T554" s="645"/>
      <c r="U554" s="218"/>
      <c r="V554" s="329"/>
      <c r="W554" s="329"/>
      <c r="X554" s="329"/>
      <c r="Y554" s="329"/>
      <c r="Z554" s="329"/>
      <c r="AA554" s="329"/>
      <c r="AB554" s="329"/>
      <c r="AC554" s="7"/>
      <c r="AD554" s="7"/>
      <c r="AE554" s="7"/>
      <c r="AF554" s="7"/>
      <c r="AG554" s="7"/>
      <c r="AH554" s="7"/>
      <c r="AI554" s="7"/>
      <c r="AJ554" s="7"/>
      <c r="AK554" s="7"/>
    </row>
    <row r="555" spans="1:37" x14ac:dyDescent="0.5">
      <c r="A555" s="218"/>
      <c r="B555" s="634"/>
      <c r="C555" s="647" t="str" cm="1">
        <f t="array" ref="C555">IFERROR(IF(ISBLANK(A555),"",IF(AND(ISBLANK(B555),ISBLANK(E555),ISBLANK(F555)),"",IF(AND(ISBLANK(B555),ISBLANK(E555),NOT(ISBLANK(F555))),_xlfn._xlws.FILTER('Rot.Out'!L:L,'Rot.Out'!B:B=EnterData!F555),IF(AND(ISBLANK(B555),NOT(ISBLANK(E555))),_xlfn._xlws.FILTER(Int.Out!AA:AA,Int.Out!B:B=E555),_xlfn._xlws.FILTER(Make.Trt!D:D,Make.Trt!C:C=B555))))),"")</f>
        <v/>
      </c>
      <c r="D555" s="636"/>
      <c r="E555" s="636"/>
      <c r="F555" s="218"/>
      <c r="G555" s="218"/>
      <c r="H555" s="218"/>
      <c r="I555" s="619" t="s">
        <v>109</v>
      </c>
      <c r="J555" s="619" t="s">
        <v>109</v>
      </c>
      <c r="K555" s="652"/>
      <c r="L555" s="329"/>
      <c r="M555" s="7"/>
      <c r="N555" s="434" t="str">
        <f>IF(OR(ISBLANK($A555),ISBLANK($G555)),"",IFERROR(IF(INDEX(Times!N:N,MATCH(CONCATENATE($G555,$A555),Times!$S:$S,0))=0,"",INDEX(Times!N:N,MATCH(CONCATENATE($G555,$A555),Times!$S:$S,0))),""))</f>
        <v/>
      </c>
      <c r="O555" s="434" t="str">
        <f>IF(OR(ISBLANK($A555),ISBLANK($G555)),"",IFERROR(IF(INDEX(Times!O:O,MATCH(CONCATENATE($G555,$A555),Times!$S:$S,0))=0,"",INDEX(Times!O:O,MATCH(CONCATENATE($G555,$A555),Times!$S:$S,0))),""))</f>
        <v/>
      </c>
      <c r="P555" s="434" t="str">
        <f>IF(OR(ISBLANK($A555),ISBLANK($G555)),"",IFERROR(IF(INDEX(Times!P:P,MATCH(CONCATENATE($G555,$A555),Times!$S:$S,0))=0,"",INDEX(Times!P:P,MATCH(CONCATENATE($G555,$A555),Times!$S:$S,0))),""))</f>
        <v/>
      </c>
      <c r="Q555" s="434" t="str">
        <f>IF(OR(ISBLANK($A555),ISBLANK($G555)),"",IFERROR(IF(INDEX(Times!Q:Q,MATCH(CONCATENATE($G555,$A555),Times!$S:$S,0))=0,"",INDEX(Times!Q:Q,MATCH(CONCATENATE($G555,$A555),Times!$S:$S,0))),""))</f>
        <v/>
      </c>
      <c r="R555" s="218" t="str">
        <f>IF(OR(ISBLANK($A555),ISBLANK($G555)),"",IFERROR(IF(INDEX(Times!R:R,MATCH(CONCATENATE($G555,$A555),Times!$S:$S,0))=0,"",INDEX(Times!R:R,MATCH(CONCATENATE($G555,$A555),Times!$S:$S,0))),""))</f>
        <v/>
      </c>
      <c r="S555" s="645"/>
      <c r="T555" s="645"/>
      <c r="U555" s="218"/>
      <c r="V555" s="329"/>
      <c r="W555" s="329"/>
      <c r="X555" s="329"/>
      <c r="Y555" s="329"/>
      <c r="Z555" s="329"/>
      <c r="AA555" s="329"/>
      <c r="AB555" s="329"/>
      <c r="AC555" s="7"/>
      <c r="AD555" s="7"/>
      <c r="AE555" s="7"/>
      <c r="AF555" s="7"/>
      <c r="AG555" s="7"/>
      <c r="AH555" s="7"/>
      <c r="AI555" s="7"/>
      <c r="AJ555" s="7"/>
      <c r="AK555" s="7"/>
    </row>
    <row r="556" spans="1:37" x14ac:dyDescent="0.5">
      <c r="A556" s="218"/>
      <c r="B556" s="634"/>
      <c r="C556" s="647" t="str" cm="1">
        <f t="array" ref="C556">IFERROR(IF(ISBLANK(A556),"",IF(AND(ISBLANK(B556),ISBLANK(E556),ISBLANK(F556)),"",IF(AND(ISBLANK(B556),ISBLANK(E556),NOT(ISBLANK(F556))),_xlfn._xlws.FILTER('Rot.Out'!L:L,'Rot.Out'!B:B=EnterData!F556),IF(AND(ISBLANK(B556),NOT(ISBLANK(E556))),_xlfn._xlws.FILTER(Int.Out!AA:AA,Int.Out!B:B=E556),_xlfn._xlws.FILTER(Make.Trt!D:D,Make.Trt!C:C=B556))))),"")</f>
        <v/>
      </c>
      <c r="D556" s="636"/>
      <c r="E556" s="636"/>
      <c r="F556" s="218"/>
      <c r="G556" s="218"/>
      <c r="H556" s="218"/>
      <c r="I556" s="619" t="s">
        <v>109</v>
      </c>
      <c r="J556" s="619" t="s">
        <v>109</v>
      </c>
      <c r="K556" s="652"/>
      <c r="L556" s="329"/>
      <c r="M556" s="7"/>
      <c r="N556" s="434" t="str">
        <f>IF(OR(ISBLANK($A556),ISBLANK($G556)),"",IFERROR(IF(INDEX(Times!N:N,MATCH(CONCATENATE($G556,$A556),Times!$S:$S,0))=0,"",INDEX(Times!N:N,MATCH(CONCATENATE($G556,$A556),Times!$S:$S,0))),""))</f>
        <v/>
      </c>
      <c r="O556" s="434" t="str">
        <f>IF(OR(ISBLANK($A556),ISBLANK($G556)),"",IFERROR(IF(INDEX(Times!O:O,MATCH(CONCATENATE($G556,$A556),Times!$S:$S,0))=0,"",INDEX(Times!O:O,MATCH(CONCATENATE($G556,$A556),Times!$S:$S,0))),""))</f>
        <v/>
      </c>
      <c r="P556" s="434" t="str">
        <f>IF(OR(ISBLANK($A556),ISBLANK($G556)),"",IFERROR(IF(INDEX(Times!P:P,MATCH(CONCATENATE($G556,$A556),Times!$S:$S,0))=0,"",INDEX(Times!P:P,MATCH(CONCATENATE($G556,$A556),Times!$S:$S,0))),""))</f>
        <v/>
      </c>
      <c r="Q556" s="434" t="str">
        <f>IF(OR(ISBLANK($A556),ISBLANK($G556)),"",IFERROR(IF(INDEX(Times!Q:Q,MATCH(CONCATENATE($G556,$A556),Times!$S:$S,0))=0,"",INDEX(Times!Q:Q,MATCH(CONCATENATE($G556,$A556),Times!$S:$S,0))),""))</f>
        <v/>
      </c>
      <c r="R556" s="218" t="str">
        <f>IF(OR(ISBLANK($A556),ISBLANK($G556)),"",IFERROR(IF(INDEX(Times!R:R,MATCH(CONCATENATE($G556,$A556),Times!$S:$S,0))=0,"",INDEX(Times!R:R,MATCH(CONCATENATE($G556,$A556),Times!$S:$S,0))),""))</f>
        <v/>
      </c>
      <c r="S556" s="645"/>
      <c r="T556" s="645"/>
      <c r="U556" s="218"/>
      <c r="V556" s="329"/>
      <c r="W556" s="329"/>
      <c r="X556" s="329"/>
      <c r="Y556" s="329"/>
      <c r="Z556" s="329"/>
      <c r="AA556" s="329"/>
      <c r="AB556" s="329"/>
      <c r="AC556" s="7"/>
      <c r="AD556" s="7"/>
      <c r="AE556" s="7"/>
      <c r="AF556" s="7"/>
      <c r="AG556" s="7"/>
      <c r="AH556" s="7"/>
      <c r="AI556" s="7"/>
      <c r="AJ556" s="7"/>
      <c r="AK556" s="7"/>
    </row>
    <row r="557" spans="1:37" x14ac:dyDescent="0.5">
      <c r="A557" s="218"/>
      <c r="B557" s="634"/>
      <c r="C557" s="647" t="str" cm="1">
        <f t="array" ref="C557">IFERROR(IF(ISBLANK(A557),"",IF(AND(ISBLANK(B557),ISBLANK(E557),ISBLANK(F557)),"",IF(AND(ISBLANK(B557),ISBLANK(E557),NOT(ISBLANK(F557))),_xlfn._xlws.FILTER('Rot.Out'!L:L,'Rot.Out'!B:B=EnterData!F557),IF(AND(ISBLANK(B557),NOT(ISBLANK(E557))),_xlfn._xlws.FILTER(Int.Out!AA:AA,Int.Out!B:B=E557),_xlfn._xlws.FILTER(Make.Trt!D:D,Make.Trt!C:C=B557))))),"")</f>
        <v/>
      </c>
      <c r="D557" s="636"/>
      <c r="E557" s="636"/>
      <c r="F557" s="218"/>
      <c r="G557" s="218"/>
      <c r="H557" s="218"/>
      <c r="I557" s="619" t="s">
        <v>109</v>
      </c>
      <c r="J557" s="619" t="s">
        <v>109</v>
      </c>
      <c r="K557" s="652"/>
      <c r="L557" s="329"/>
      <c r="M557" s="7"/>
      <c r="N557" s="434" t="str">
        <f>IF(OR(ISBLANK($A557),ISBLANK($G557)),"",IFERROR(IF(INDEX(Times!N:N,MATCH(CONCATENATE($G557,$A557),Times!$S:$S,0))=0,"",INDEX(Times!N:N,MATCH(CONCATENATE($G557,$A557),Times!$S:$S,0))),""))</f>
        <v/>
      </c>
      <c r="O557" s="434" t="str">
        <f>IF(OR(ISBLANK($A557),ISBLANK($G557)),"",IFERROR(IF(INDEX(Times!O:O,MATCH(CONCATENATE($G557,$A557),Times!$S:$S,0))=0,"",INDEX(Times!O:O,MATCH(CONCATENATE($G557,$A557),Times!$S:$S,0))),""))</f>
        <v/>
      </c>
      <c r="P557" s="434" t="str">
        <f>IF(OR(ISBLANK($A557),ISBLANK($G557)),"",IFERROR(IF(INDEX(Times!P:P,MATCH(CONCATENATE($G557,$A557),Times!$S:$S,0))=0,"",INDEX(Times!P:P,MATCH(CONCATENATE($G557,$A557),Times!$S:$S,0))),""))</f>
        <v/>
      </c>
      <c r="Q557" s="434" t="str">
        <f>IF(OR(ISBLANK($A557),ISBLANK($G557)),"",IFERROR(IF(INDEX(Times!Q:Q,MATCH(CONCATENATE($G557,$A557),Times!$S:$S,0))=0,"",INDEX(Times!Q:Q,MATCH(CONCATENATE($G557,$A557),Times!$S:$S,0))),""))</f>
        <v/>
      </c>
      <c r="R557" s="218" t="str">
        <f>IF(OR(ISBLANK($A557),ISBLANK($G557)),"",IFERROR(IF(INDEX(Times!R:R,MATCH(CONCATENATE($G557,$A557),Times!$S:$S,0))=0,"",INDEX(Times!R:R,MATCH(CONCATENATE($G557,$A557),Times!$S:$S,0))),""))</f>
        <v/>
      </c>
      <c r="S557" s="645"/>
      <c r="T557" s="645"/>
      <c r="U557" s="218"/>
      <c r="V557" s="329"/>
      <c r="W557" s="329"/>
      <c r="X557" s="329"/>
      <c r="Y557" s="329"/>
      <c r="Z557" s="329"/>
      <c r="AA557" s="329"/>
      <c r="AB557" s="329"/>
      <c r="AC557" s="7"/>
      <c r="AD557" s="7"/>
      <c r="AE557" s="7"/>
      <c r="AF557" s="7"/>
      <c r="AG557" s="7"/>
      <c r="AH557" s="7"/>
      <c r="AI557" s="7"/>
      <c r="AJ557" s="7"/>
      <c r="AK557" s="7"/>
    </row>
    <row r="558" spans="1:37" x14ac:dyDescent="0.5">
      <c r="A558" s="218"/>
      <c r="B558" s="634"/>
      <c r="C558" s="647" t="str" cm="1">
        <f t="array" ref="C558">IFERROR(IF(ISBLANK(A558),"",IF(AND(ISBLANK(B558),ISBLANK(E558),ISBLANK(F558)),"",IF(AND(ISBLANK(B558),ISBLANK(E558),NOT(ISBLANK(F558))),_xlfn._xlws.FILTER('Rot.Out'!L:L,'Rot.Out'!B:B=EnterData!F558),IF(AND(ISBLANK(B558),NOT(ISBLANK(E558))),_xlfn._xlws.FILTER(Int.Out!AA:AA,Int.Out!B:B=E558),_xlfn._xlws.FILTER(Make.Trt!D:D,Make.Trt!C:C=B558))))),"")</f>
        <v/>
      </c>
      <c r="D558" s="636"/>
      <c r="E558" s="636"/>
      <c r="F558" s="218"/>
      <c r="G558" s="218"/>
      <c r="H558" s="218"/>
      <c r="I558" s="619" t="s">
        <v>109</v>
      </c>
      <c r="J558" s="619" t="s">
        <v>109</v>
      </c>
      <c r="K558" s="652"/>
      <c r="L558" s="329"/>
      <c r="M558" s="7"/>
      <c r="N558" s="434" t="str">
        <f>IF(OR(ISBLANK($A558),ISBLANK($G558)),"",IFERROR(IF(INDEX(Times!N:N,MATCH(CONCATENATE($G558,$A558),Times!$S:$S,0))=0,"",INDEX(Times!N:N,MATCH(CONCATENATE($G558,$A558),Times!$S:$S,0))),""))</f>
        <v/>
      </c>
      <c r="O558" s="434" t="str">
        <f>IF(OR(ISBLANK($A558),ISBLANK($G558)),"",IFERROR(IF(INDEX(Times!O:O,MATCH(CONCATENATE($G558,$A558),Times!$S:$S,0))=0,"",INDEX(Times!O:O,MATCH(CONCATENATE($G558,$A558),Times!$S:$S,0))),""))</f>
        <v/>
      </c>
      <c r="P558" s="434" t="str">
        <f>IF(OR(ISBLANK($A558),ISBLANK($G558)),"",IFERROR(IF(INDEX(Times!P:P,MATCH(CONCATENATE($G558,$A558),Times!$S:$S,0))=0,"",INDEX(Times!P:P,MATCH(CONCATENATE($G558,$A558),Times!$S:$S,0))),""))</f>
        <v/>
      </c>
      <c r="Q558" s="434" t="str">
        <f>IF(OR(ISBLANK($A558),ISBLANK($G558)),"",IFERROR(IF(INDEX(Times!Q:Q,MATCH(CONCATENATE($G558,$A558),Times!$S:$S,0))=0,"",INDEX(Times!Q:Q,MATCH(CONCATENATE($G558,$A558),Times!$S:$S,0))),""))</f>
        <v/>
      </c>
      <c r="R558" s="218" t="str">
        <f>IF(OR(ISBLANK($A558),ISBLANK($G558)),"",IFERROR(IF(INDEX(Times!R:R,MATCH(CONCATENATE($G558,$A558),Times!$S:$S,0))=0,"",INDEX(Times!R:R,MATCH(CONCATENATE($G558,$A558),Times!$S:$S,0))),""))</f>
        <v/>
      </c>
      <c r="S558" s="645"/>
      <c r="T558" s="645"/>
      <c r="U558" s="218"/>
      <c r="V558" s="329"/>
      <c r="W558" s="329"/>
      <c r="X558" s="329"/>
      <c r="Y558" s="329"/>
      <c r="Z558" s="329"/>
      <c r="AA558" s="329"/>
      <c r="AB558" s="329"/>
      <c r="AC558" s="7"/>
      <c r="AD558" s="7"/>
      <c r="AE558" s="7"/>
      <c r="AF558" s="7"/>
      <c r="AG558" s="7"/>
      <c r="AH558" s="7"/>
      <c r="AI558" s="7"/>
      <c r="AJ558" s="7"/>
      <c r="AK558" s="7"/>
    </row>
    <row r="559" spans="1:37" x14ac:dyDescent="0.5">
      <c r="A559" s="218"/>
      <c r="B559" s="634"/>
      <c r="C559" s="647" t="str" cm="1">
        <f t="array" ref="C559">IFERROR(IF(ISBLANK(A559),"",IF(AND(ISBLANK(B559),ISBLANK(E559),ISBLANK(F559)),"",IF(AND(ISBLANK(B559),ISBLANK(E559),NOT(ISBLANK(F559))),_xlfn._xlws.FILTER('Rot.Out'!L:L,'Rot.Out'!B:B=EnterData!F559),IF(AND(ISBLANK(B559),NOT(ISBLANK(E559))),_xlfn._xlws.FILTER(Int.Out!AA:AA,Int.Out!B:B=E559),_xlfn._xlws.FILTER(Make.Trt!D:D,Make.Trt!C:C=B559))))),"")</f>
        <v/>
      </c>
      <c r="D559" s="636"/>
      <c r="E559" s="636"/>
      <c r="F559" s="218"/>
      <c r="G559" s="218"/>
      <c r="H559" s="218"/>
      <c r="I559" s="619" t="s">
        <v>109</v>
      </c>
      <c r="J559" s="619" t="s">
        <v>109</v>
      </c>
      <c r="K559" s="652"/>
      <c r="L559" s="329"/>
      <c r="M559" s="7"/>
      <c r="N559" s="434" t="str">
        <f>IF(OR(ISBLANK($A559),ISBLANK($G559)),"",IFERROR(IF(INDEX(Times!N:N,MATCH(CONCATENATE($G559,$A559),Times!$S:$S,0))=0,"",INDEX(Times!N:N,MATCH(CONCATENATE($G559,$A559),Times!$S:$S,0))),""))</f>
        <v/>
      </c>
      <c r="O559" s="434" t="str">
        <f>IF(OR(ISBLANK($A559),ISBLANK($G559)),"",IFERROR(IF(INDEX(Times!O:O,MATCH(CONCATENATE($G559,$A559),Times!$S:$S,0))=0,"",INDEX(Times!O:O,MATCH(CONCATENATE($G559,$A559),Times!$S:$S,0))),""))</f>
        <v/>
      </c>
      <c r="P559" s="434" t="str">
        <f>IF(OR(ISBLANK($A559),ISBLANK($G559)),"",IFERROR(IF(INDEX(Times!P:P,MATCH(CONCATENATE($G559,$A559),Times!$S:$S,0))=0,"",INDEX(Times!P:P,MATCH(CONCATENATE($G559,$A559),Times!$S:$S,0))),""))</f>
        <v/>
      </c>
      <c r="Q559" s="434" t="str">
        <f>IF(OR(ISBLANK($A559),ISBLANK($G559)),"",IFERROR(IF(INDEX(Times!Q:Q,MATCH(CONCATENATE($G559,$A559),Times!$S:$S,0))=0,"",INDEX(Times!Q:Q,MATCH(CONCATENATE($G559,$A559),Times!$S:$S,0))),""))</f>
        <v/>
      </c>
      <c r="R559" s="218" t="str">
        <f>IF(OR(ISBLANK($A559),ISBLANK($G559)),"",IFERROR(IF(INDEX(Times!R:R,MATCH(CONCATENATE($G559,$A559),Times!$S:$S,0))=0,"",INDEX(Times!R:R,MATCH(CONCATENATE($G559,$A559),Times!$S:$S,0))),""))</f>
        <v/>
      </c>
      <c r="S559" s="645"/>
      <c r="T559" s="645"/>
      <c r="U559" s="218"/>
      <c r="V559" s="329"/>
      <c r="W559" s="329"/>
      <c r="X559" s="329"/>
      <c r="Y559" s="329"/>
      <c r="Z559" s="329"/>
      <c r="AA559" s="329"/>
      <c r="AB559" s="329"/>
      <c r="AC559" s="7"/>
      <c r="AD559" s="7"/>
      <c r="AE559" s="7"/>
      <c r="AF559" s="7"/>
      <c r="AG559" s="7"/>
      <c r="AH559" s="7"/>
      <c r="AI559" s="7"/>
      <c r="AJ559" s="7"/>
      <c r="AK559" s="7"/>
    </row>
    <row r="560" spans="1:37" x14ac:dyDescent="0.5">
      <c r="A560" s="218"/>
      <c r="B560" s="634"/>
      <c r="C560" s="647" t="str" cm="1">
        <f t="array" ref="C560">IFERROR(IF(ISBLANK(A560),"",IF(AND(ISBLANK(B560),ISBLANK(E560),ISBLANK(F560)),"",IF(AND(ISBLANK(B560),ISBLANK(E560),NOT(ISBLANK(F560))),_xlfn._xlws.FILTER('Rot.Out'!L:L,'Rot.Out'!B:B=EnterData!F560),IF(AND(ISBLANK(B560),NOT(ISBLANK(E560))),_xlfn._xlws.FILTER(Int.Out!AA:AA,Int.Out!B:B=E560),_xlfn._xlws.FILTER(Make.Trt!D:D,Make.Trt!C:C=B560))))),"")</f>
        <v/>
      </c>
      <c r="D560" s="636"/>
      <c r="E560" s="636"/>
      <c r="F560" s="218"/>
      <c r="G560" s="218"/>
      <c r="H560" s="218"/>
      <c r="I560" s="619" t="s">
        <v>109</v>
      </c>
      <c r="J560" s="619" t="s">
        <v>109</v>
      </c>
      <c r="K560" s="652"/>
      <c r="L560" s="329"/>
      <c r="M560" s="7"/>
      <c r="N560" s="434" t="str">
        <f>IF(OR(ISBLANK($A560),ISBLANK($G560)),"",IFERROR(IF(INDEX(Times!N:N,MATCH(CONCATENATE($G560,$A560),Times!$S:$S,0))=0,"",INDEX(Times!N:N,MATCH(CONCATENATE($G560,$A560),Times!$S:$S,0))),""))</f>
        <v/>
      </c>
      <c r="O560" s="434" t="str">
        <f>IF(OR(ISBLANK($A560),ISBLANK($G560)),"",IFERROR(IF(INDEX(Times!O:O,MATCH(CONCATENATE($G560,$A560),Times!$S:$S,0))=0,"",INDEX(Times!O:O,MATCH(CONCATENATE($G560,$A560),Times!$S:$S,0))),""))</f>
        <v/>
      </c>
      <c r="P560" s="434" t="str">
        <f>IF(OR(ISBLANK($A560),ISBLANK($G560)),"",IFERROR(IF(INDEX(Times!P:P,MATCH(CONCATENATE($G560,$A560),Times!$S:$S,0))=0,"",INDEX(Times!P:P,MATCH(CONCATENATE($G560,$A560),Times!$S:$S,0))),""))</f>
        <v/>
      </c>
      <c r="Q560" s="434" t="str">
        <f>IF(OR(ISBLANK($A560),ISBLANK($G560)),"",IFERROR(IF(INDEX(Times!Q:Q,MATCH(CONCATENATE($G560,$A560),Times!$S:$S,0))=0,"",INDEX(Times!Q:Q,MATCH(CONCATENATE($G560,$A560),Times!$S:$S,0))),""))</f>
        <v/>
      </c>
      <c r="R560" s="218" t="str">
        <f>IF(OR(ISBLANK($A560),ISBLANK($G560)),"",IFERROR(IF(INDEX(Times!R:R,MATCH(CONCATENATE($G560,$A560),Times!$S:$S,0))=0,"",INDEX(Times!R:R,MATCH(CONCATENATE($G560,$A560),Times!$S:$S,0))),""))</f>
        <v/>
      </c>
      <c r="S560" s="645"/>
      <c r="T560" s="645"/>
      <c r="U560" s="218"/>
      <c r="V560" s="329"/>
      <c r="W560" s="329"/>
      <c r="X560" s="329"/>
      <c r="Y560" s="329"/>
      <c r="Z560" s="329"/>
      <c r="AA560" s="329"/>
      <c r="AB560" s="329"/>
      <c r="AC560" s="7"/>
      <c r="AD560" s="7"/>
      <c r="AE560" s="7"/>
      <c r="AF560" s="7"/>
      <c r="AG560" s="7"/>
      <c r="AH560" s="7"/>
      <c r="AI560" s="7"/>
      <c r="AJ560" s="7"/>
      <c r="AK560" s="7"/>
    </row>
    <row r="561" spans="1:37" x14ac:dyDescent="0.5">
      <c r="A561" s="218"/>
      <c r="B561" s="634"/>
      <c r="C561" s="647" t="str" cm="1">
        <f t="array" ref="C561">IFERROR(IF(ISBLANK(A561),"",IF(AND(ISBLANK(B561),ISBLANK(E561),ISBLANK(F561)),"",IF(AND(ISBLANK(B561),ISBLANK(E561),NOT(ISBLANK(F561))),_xlfn._xlws.FILTER('Rot.Out'!L:L,'Rot.Out'!B:B=EnterData!F561),IF(AND(ISBLANK(B561),NOT(ISBLANK(E561))),_xlfn._xlws.FILTER(Int.Out!AA:AA,Int.Out!B:B=E561),_xlfn._xlws.FILTER(Make.Trt!D:D,Make.Trt!C:C=B561))))),"")</f>
        <v/>
      </c>
      <c r="D561" s="636"/>
      <c r="E561" s="636"/>
      <c r="F561" s="218"/>
      <c r="G561" s="218"/>
      <c r="H561" s="218"/>
      <c r="I561" s="619" t="s">
        <v>109</v>
      </c>
      <c r="J561" s="619" t="s">
        <v>109</v>
      </c>
      <c r="K561" s="652"/>
      <c r="L561" s="329"/>
      <c r="M561" s="7"/>
      <c r="N561" s="434" t="str">
        <f>IF(OR(ISBLANK($A561),ISBLANK($G561)),"",IFERROR(IF(INDEX(Times!N:N,MATCH(CONCATENATE($G561,$A561),Times!$S:$S,0))=0,"",INDEX(Times!N:N,MATCH(CONCATENATE($G561,$A561),Times!$S:$S,0))),""))</f>
        <v/>
      </c>
      <c r="O561" s="434" t="str">
        <f>IF(OR(ISBLANK($A561),ISBLANK($G561)),"",IFERROR(IF(INDEX(Times!O:O,MATCH(CONCATENATE($G561,$A561),Times!$S:$S,0))=0,"",INDEX(Times!O:O,MATCH(CONCATENATE($G561,$A561),Times!$S:$S,0))),""))</f>
        <v/>
      </c>
      <c r="P561" s="434" t="str">
        <f>IF(OR(ISBLANK($A561),ISBLANK($G561)),"",IFERROR(IF(INDEX(Times!P:P,MATCH(CONCATENATE($G561,$A561),Times!$S:$S,0))=0,"",INDEX(Times!P:P,MATCH(CONCATENATE($G561,$A561),Times!$S:$S,0))),""))</f>
        <v/>
      </c>
      <c r="Q561" s="434" t="str">
        <f>IF(OR(ISBLANK($A561),ISBLANK($G561)),"",IFERROR(IF(INDEX(Times!Q:Q,MATCH(CONCATENATE($G561,$A561),Times!$S:$S,0))=0,"",INDEX(Times!Q:Q,MATCH(CONCATENATE($G561,$A561),Times!$S:$S,0))),""))</f>
        <v/>
      </c>
      <c r="R561" s="218" t="str">
        <f>IF(OR(ISBLANK($A561),ISBLANK($G561)),"",IFERROR(IF(INDEX(Times!R:R,MATCH(CONCATENATE($G561,$A561),Times!$S:$S,0))=0,"",INDEX(Times!R:R,MATCH(CONCATENATE($G561,$A561),Times!$S:$S,0))),""))</f>
        <v/>
      </c>
      <c r="S561" s="645"/>
      <c r="T561" s="645"/>
      <c r="U561" s="218"/>
      <c r="V561" s="329"/>
      <c r="W561" s="329"/>
      <c r="X561" s="329"/>
      <c r="Y561" s="329"/>
      <c r="Z561" s="329"/>
      <c r="AA561" s="329"/>
      <c r="AB561" s="329"/>
      <c r="AC561" s="7"/>
      <c r="AD561" s="7"/>
      <c r="AE561" s="7"/>
      <c r="AF561" s="7"/>
      <c r="AG561" s="7"/>
      <c r="AH561" s="7"/>
      <c r="AI561" s="7"/>
      <c r="AJ561" s="7"/>
      <c r="AK561" s="7"/>
    </row>
    <row r="562" spans="1:37" x14ac:dyDescent="0.5">
      <c r="A562" s="218"/>
      <c r="B562" s="634"/>
      <c r="C562" s="647" t="str" cm="1">
        <f t="array" ref="C562">IFERROR(IF(ISBLANK(A562),"",IF(AND(ISBLANK(B562),ISBLANK(E562),ISBLANK(F562)),"",IF(AND(ISBLANK(B562),ISBLANK(E562),NOT(ISBLANK(F562))),_xlfn._xlws.FILTER('Rot.Out'!L:L,'Rot.Out'!B:B=EnterData!F562),IF(AND(ISBLANK(B562),NOT(ISBLANK(E562))),_xlfn._xlws.FILTER(Int.Out!AA:AA,Int.Out!B:B=E562),_xlfn._xlws.FILTER(Make.Trt!D:D,Make.Trt!C:C=B562))))),"")</f>
        <v/>
      </c>
      <c r="D562" s="636"/>
      <c r="E562" s="636"/>
      <c r="F562" s="218"/>
      <c r="G562" s="218"/>
      <c r="H562" s="218"/>
      <c r="I562" s="619" t="s">
        <v>109</v>
      </c>
      <c r="J562" s="619" t="s">
        <v>109</v>
      </c>
      <c r="K562" s="652"/>
      <c r="L562" s="329"/>
      <c r="M562" s="7"/>
      <c r="N562" s="434" t="str">
        <f>IF(OR(ISBLANK($A562),ISBLANK($G562)),"",IFERROR(IF(INDEX(Times!N:N,MATCH(CONCATENATE($G562,$A562),Times!$S:$S,0))=0,"",INDEX(Times!N:N,MATCH(CONCATENATE($G562,$A562),Times!$S:$S,0))),""))</f>
        <v/>
      </c>
      <c r="O562" s="434" t="str">
        <f>IF(OR(ISBLANK($A562),ISBLANK($G562)),"",IFERROR(IF(INDEX(Times!O:O,MATCH(CONCATENATE($G562,$A562),Times!$S:$S,0))=0,"",INDEX(Times!O:O,MATCH(CONCATENATE($G562,$A562),Times!$S:$S,0))),""))</f>
        <v/>
      </c>
      <c r="P562" s="434" t="str">
        <f>IF(OR(ISBLANK($A562),ISBLANK($G562)),"",IFERROR(IF(INDEX(Times!P:P,MATCH(CONCATENATE($G562,$A562),Times!$S:$S,0))=0,"",INDEX(Times!P:P,MATCH(CONCATENATE($G562,$A562),Times!$S:$S,0))),""))</f>
        <v/>
      </c>
      <c r="Q562" s="434" t="str">
        <f>IF(OR(ISBLANK($A562),ISBLANK($G562)),"",IFERROR(IF(INDEX(Times!Q:Q,MATCH(CONCATENATE($G562,$A562),Times!$S:$S,0))=0,"",INDEX(Times!Q:Q,MATCH(CONCATENATE($G562,$A562),Times!$S:$S,0))),""))</f>
        <v/>
      </c>
      <c r="R562" s="218" t="str">
        <f>IF(OR(ISBLANK($A562),ISBLANK($G562)),"",IFERROR(IF(INDEX(Times!R:R,MATCH(CONCATENATE($G562,$A562),Times!$S:$S,0))=0,"",INDEX(Times!R:R,MATCH(CONCATENATE($G562,$A562),Times!$S:$S,0))),""))</f>
        <v/>
      </c>
      <c r="S562" s="645"/>
      <c r="T562" s="645"/>
      <c r="U562" s="218"/>
      <c r="V562" s="329"/>
      <c r="W562" s="329"/>
      <c r="X562" s="329"/>
      <c r="Y562" s="329"/>
      <c r="Z562" s="329"/>
      <c r="AA562" s="329"/>
      <c r="AB562" s="329"/>
      <c r="AC562" s="7"/>
      <c r="AD562" s="7"/>
      <c r="AE562" s="7"/>
      <c r="AF562" s="7"/>
      <c r="AG562" s="7"/>
      <c r="AH562" s="7"/>
      <c r="AI562" s="7"/>
      <c r="AJ562" s="7"/>
      <c r="AK562" s="7"/>
    </row>
    <row r="563" spans="1:37" x14ac:dyDescent="0.5">
      <c r="A563" s="218"/>
      <c r="B563" s="634"/>
      <c r="C563" s="647" t="str" cm="1">
        <f t="array" ref="C563">IFERROR(IF(ISBLANK(A563),"",IF(AND(ISBLANK(B563),ISBLANK(E563),ISBLANK(F563)),"",IF(AND(ISBLANK(B563),ISBLANK(E563),NOT(ISBLANK(F563))),_xlfn._xlws.FILTER('Rot.Out'!L:L,'Rot.Out'!B:B=EnterData!F563),IF(AND(ISBLANK(B563),NOT(ISBLANK(E563))),_xlfn._xlws.FILTER(Int.Out!AA:AA,Int.Out!B:B=E563),_xlfn._xlws.FILTER(Make.Trt!D:D,Make.Trt!C:C=B563))))),"")</f>
        <v/>
      </c>
      <c r="D563" s="636"/>
      <c r="E563" s="636"/>
      <c r="F563" s="218"/>
      <c r="G563" s="218"/>
      <c r="H563" s="218"/>
      <c r="I563" s="619" t="s">
        <v>109</v>
      </c>
      <c r="J563" s="619" t="s">
        <v>109</v>
      </c>
      <c r="K563" s="652"/>
      <c r="L563" s="329"/>
      <c r="M563" s="7"/>
      <c r="N563" s="434" t="str">
        <f>IF(OR(ISBLANK($A563),ISBLANK($G563)),"",IFERROR(IF(INDEX(Times!N:N,MATCH(CONCATENATE($G563,$A563),Times!$S:$S,0))=0,"",INDEX(Times!N:N,MATCH(CONCATENATE($G563,$A563),Times!$S:$S,0))),""))</f>
        <v/>
      </c>
      <c r="O563" s="434" t="str">
        <f>IF(OR(ISBLANK($A563),ISBLANK($G563)),"",IFERROR(IF(INDEX(Times!O:O,MATCH(CONCATENATE($G563,$A563),Times!$S:$S,0))=0,"",INDEX(Times!O:O,MATCH(CONCATENATE($G563,$A563),Times!$S:$S,0))),""))</f>
        <v/>
      </c>
      <c r="P563" s="434" t="str">
        <f>IF(OR(ISBLANK($A563),ISBLANK($G563)),"",IFERROR(IF(INDEX(Times!P:P,MATCH(CONCATENATE($G563,$A563),Times!$S:$S,0))=0,"",INDEX(Times!P:P,MATCH(CONCATENATE($G563,$A563),Times!$S:$S,0))),""))</f>
        <v/>
      </c>
      <c r="Q563" s="434" t="str">
        <f>IF(OR(ISBLANK($A563),ISBLANK($G563)),"",IFERROR(IF(INDEX(Times!Q:Q,MATCH(CONCATENATE($G563,$A563),Times!$S:$S,0))=0,"",INDEX(Times!Q:Q,MATCH(CONCATENATE($G563,$A563),Times!$S:$S,0))),""))</f>
        <v/>
      </c>
      <c r="R563" s="218" t="str">
        <f>IF(OR(ISBLANK($A563),ISBLANK($G563)),"",IFERROR(IF(INDEX(Times!R:R,MATCH(CONCATENATE($G563,$A563),Times!$S:$S,0))=0,"",INDEX(Times!R:R,MATCH(CONCATENATE($G563,$A563),Times!$S:$S,0))),""))</f>
        <v/>
      </c>
      <c r="S563" s="645"/>
      <c r="T563" s="645"/>
      <c r="U563" s="218"/>
      <c r="V563" s="329"/>
      <c r="W563" s="329"/>
      <c r="X563" s="329"/>
      <c r="Y563" s="329"/>
      <c r="Z563" s="329"/>
      <c r="AA563" s="329"/>
      <c r="AB563" s="329"/>
      <c r="AC563" s="7"/>
      <c r="AD563" s="7"/>
      <c r="AE563" s="7"/>
      <c r="AF563" s="7"/>
      <c r="AG563" s="7"/>
      <c r="AH563" s="7"/>
      <c r="AI563" s="7"/>
      <c r="AJ563" s="7"/>
      <c r="AK563" s="7"/>
    </row>
    <row r="564" spans="1:37" x14ac:dyDescent="0.5">
      <c r="A564" s="218"/>
      <c r="B564" s="634"/>
      <c r="C564" s="647" t="str" cm="1">
        <f t="array" ref="C564">IFERROR(IF(ISBLANK(A564),"",IF(AND(ISBLANK(B564),ISBLANK(E564),ISBLANK(F564)),"",IF(AND(ISBLANK(B564),ISBLANK(E564),NOT(ISBLANK(F564))),_xlfn._xlws.FILTER('Rot.Out'!L:L,'Rot.Out'!B:B=EnterData!F564),IF(AND(ISBLANK(B564),NOT(ISBLANK(E564))),_xlfn._xlws.FILTER(Int.Out!AA:AA,Int.Out!B:B=E564),_xlfn._xlws.FILTER(Make.Trt!D:D,Make.Trt!C:C=B564))))),"")</f>
        <v/>
      </c>
      <c r="D564" s="636"/>
      <c r="E564" s="636"/>
      <c r="F564" s="218"/>
      <c r="G564" s="218"/>
      <c r="H564" s="218"/>
      <c r="I564" s="619" t="s">
        <v>109</v>
      </c>
      <c r="J564" s="619" t="s">
        <v>109</v>
      </c>
      <c r="K564" s="652"/>
      <c r="L564" s="329"/>
      <c r="M564" s="7"/>
      <c r="N564" s="434" t="str">
        <f>IF(OR(ISBLANK($A564),ISBLANK($G564)),"",IFERROR(IF(INDEX(Times!N:N,MATCH(CONCATENATE($G564,$A564),Times!$S:$S,0))=0,"",INDEX(Times!N:N,MATCH(CONCATENATE($G564,$A564),Times!$S:$S,0))),""))</f>
        <v/>
      </c>
      <c r="O564" s="434" t="str">
        <f>IF(OR(ISBLANK($A564),ISBLANK($G564)),"",IFERROR(IF(INDEX(Times!O:O,MATCH(CONCATENATE($G564,$A564),Times!$S:$S,0))=0,"",INDEX(Times!O:O,MATCH(CONCATENATE($G564,$A564),Times!$S:$S,0))),""))</f>
        <v/>
      </c>
      <c r="P564" s="434" t="str">
        <f>IF(OR(ISBLANK($A564),ISBLANK($G564)),"",IFERROR(IF(INDEX(Times!P:P,MATCH(CONCATENATE($G564,$A564),Times!$S:$S,0))=0,"",INDEX(Times!P:P,MATCH(CONCATENATE($G564,$A564),Times!$S:$S,0))),""))</f>
        <v/>
      </c>
      <c r="Q564" s="434" t="str">
        <f>IF(OR(ISBLANK($A564),ISBLANK($G564)),"",IFERROR(IF(INDEX(Times!Q:Q,MATCH(CONCATENATE($G564,$A564),Times!$S:$S,0))=0,"",INDEX(Times!Q:Q,MATCH(CONCATENATE($G564,$A564),Times!$S:$S,0))),""))</f>
        <v/>
      </c>
      <c r="R564" s="218" t="str">
        <f>IF(OR(ISBLANK($A564),ISBLANK($G564)),"",IFERROR(IF(INDEX(Times!R:R,MATCH(CONCATENATE($G564,$A564),Times!$S:$S,0))=0,"",INDEX(Times!R:R,MATCH(CONCATENATE($G564,$A564),Times!$S:$S,0))),""))</f>
        <v/>
      </c>
      <c r="S564" s="645"/>
      <c r="T564" s="645"/>
      <c r="U564" s="218"/>
      <c r="V564" s="329"/>
      <c r="W564" s="329"/>
      <c r="X564" s="329"/>
      <c r="Y564" s="329"/>
      <c r="Z564" s="329"/>
      <c r="AA564" s="329"/>
      <c r="AB564" s="329"/>
      <c r="AC564" s="7"/>
      <c r="AD564" s="7"/>
      <c r="AE564" s="7"/>
      <c r="AF564" s="7"/>
      <c r="AG564" s="7"/>
      <c r="AH564" s="7"/>
      <c r="AI564" s="7"/>
      <c r="AJ564" s="7"/>
      <c r="AK564" s="7"/>
    </row>
    <row r="565" spans="1:37" x14ac:dyDescent="0.5">
      <c r="A565" s="218"/>
      <c r="B565" s="634"/>
      <c r="C565" s="647" t="str" cm="1">
        <f t="array" ref="C565">IFERROR(IF(ISBLANK(A565),"",IF(AND(ISBLANK(B565),ISBLANK(E565),ISBLANK(F565)),"",IF(AND(ISBLANK(B565),ISBLANK(E565),NOT(ISBLANK(F565))),_xlfn._xlws.FILTER('Rot.Out'!L:L,'Rot.Out'!B:B=EnterData!F565),IF(AND(ISBLANK(B565),NOT(ISBLANK(E565))),_xlfn._xlws.FILTER(Int.Out!AA:AA,Int.Out!B:B=E565),_xlfn._xlws.FILTER(Make.Trt!D:D,Make.Trt!C:C=B565))))),"")</f>
        <v/>
      </c>
      <c r="D565" s="636"/>
      <c r="E565" s="636"/>
      <c r="F565" s="218"/>
      <c r="G565" s="218"/>
      <c r="H565" s="218"/>
      <c r="I565" s="619" t="s">
        <v>109</v>
      </c>
      <c r="J565" s="619" t="s">
        <v>109</v>
      </c>
      <c r="K565" s="652"/>
      <c r="L565" s="329"/>
      <c r="M565" s="7"/>
      <c r="N565" s="434" t="str">
        <f>IF(OR(ISBLANK($A565),ISBLANK($G565)),"",IFERROR(IF(INDEX(Times!N:N,MATCH(CONCATENATE($G565,$A565),Times!$S:$S,0))=0,"",INDEX(Times!N:N,MATCH(CONCATENATE($G565,$A565),Times!$S:$S,0))),""))</f>
        <v/>
      </c>
      <c r="O565" s="434" t="str">
        <f>IF(OR(ISBLANK($A565),ISBLANK($G565)),"",IFERROR(IF(INDEX(Times!O:O,MATCH(CONCATENATE($G565,$A565),Times!$S:$S,0))=0,"",INDEX(Times!O:O,MATCH(CONCATENATE($G565,$A565),Times!$S:$S,0))),""))</f>
        <v/>
      </c>
      <c r="P565" s="434" t="str">
        <f>IF(OR(ISBLANK($A565),ISBLANK($G565)),"",IFERROR(IF(INDEX(Times!P:P,MATCH(CONCATENATE($G565,$A565),Times!$S:$S,0))=0,"",INDEX(Times!P:P,MATCH(CONCATENATE($G565,$A565),Times!$S:$S,0))),""))</f>
        <v/>
      </c>
      <c r="Q565" s="434" t="str">
        <f>IF(OR(ISBLANK($A565),ISBLANK($G565)),"",IFERROR(IF(INDEX(Times!Q:Q,MATCH(CONCATENATE($G565,$A565),Times!$S:$S,0))=0,"",INDEX(Times!Q:Q,MATCH(CONCATENATE($G565,$A565),Times!$S:$S,0))),""))</f>
        <v/>
      </c>
      <c r="R565" s="218" t="str">
        <f>IF(OR(ISBLANK($A565),ISBLANK($G565)),"",IFERROR(IF(INDEX(Times!R:R,MATCH(CONCATENATE($G565,$A565),Times!$S:$S,0))=0,"",INDEX(Times!R:R,MATCH(CONCATENATE($G565,$A565),Times!$S:$S,0))),""))</f>
        <v/>
      </c>
      <c r="S565" s="645"/>
      <c r="T565" s="645"/>
      <c r="U565" s="218"/>
      <c r="V565" s="329"/>
      <c r="W565" s="329"/>
      <c r="X565" s="329"/>
      <c r="Y565" s="329"/>
      <c r="Z565" s="329"/>
      <c r="AA565" s="329"/>
      <c r="AB565" s="329"/>
      <c r="AC565" s="7"/>
      <c r="AD565" s="7"/>
      <c r="AE565" s="7"/>
      <c r="AF565" s="7"/>
      <c r="AG565" s="7"/>
      <c r="AH565" s="7"/>
      <c r="AI565" s="7"/>
      <c r="AJ565" s="7"/>
      <c r="AK565" s="7"/>
    </row>
    <row r="566" spans="1:37" x14ac:dyDescent="0.5">
      <c r="A566" s="218"/>
      <c r="B566" s="634"/>
      <c r="C566" s="647" t="str" cm="1">
        <f t="array" ref="C566">IFERROR(IF(ISBLANK(A566),"",IF(AND(ISBLANK(B566),ISBLANK(E566),ISBLANK(F566)),"",IF(AND(ISBLANK(B566),ISBLANK(E566),NOT(ISBLANK(F566))),_xlfn._xlws.FILTER('Rot.Out'!L:L,'Rot.Out'!B:B=EnterData!F566),IF(AND(ISBLANK(B566),NOT(ISBLANK(E566))),_xlfn._xlws.FILTER(Int.Out!AA:AA,Int.Out!B:B=E566),_xlfn._xlws.FILTER(Make.Trt!D:D,Make.Trt!C:C=B566))))),"")</f>
        <v/>
      </c>
      <c r="D566" s="636"/>
      <c r="E566" s="636"/>
      <c r="F566" s="218"/>
      <c r="G566" s="218"/>
      <c r="H566" s="218"/>
      <c r="I566" s="619" t="s">
        <v>109</v>
      </c>
      <c r="J566" s="619" t="s">
        <v>109</v>
      </c>
      <c r="K566" s="652"/>
      <c r="L566" s="329"/>
      <c r="M566" s="7"/>
      <c r="N566" s="434" t="str">
        <f>IF(OR(ISBLANK($A566),ISBLANK($G566)),"",IFERROR(IF(INDEX(Times!N:N,MATCH(CONCATENATE($G566,$A566),Times!$S:$S,0))=0,"",INDEX(Times!N:N,MATCH(CONCATENATE($G566,$A566),Times!$S:$S,0))),""))</f>
        <v/>
      </c>
      <c r="O566" s="434" t="str">
        <f>IF(OR(ISBLANK($A566),ISBLANK($G566)),"",IFERROR(IF(INDEX(Times!O:O,MATCH(CONCATENATE($G566,$A566),Times!$S:$S,0))=0,"",INDEX(Times!O:O,MATCH(CONCATENATE($G566,$A566),Times!$S:$S,0))),""))</f>
        <v/>
      </c>
      <c r="P566" s="434" t="str">
        <f>IF(OR(ISBLANK($A566),ISBLANK($G566)),"",IFERROR(IF(INDEX(Times!P:P,MATCH(CONCATENATE($G566,$A566),Times!$S:$S,0))=0,"",INDEX(Times!P:P,MATCH(CONCATENATE($G566,$A566),Times!$S:$S,0))),""))</f>
        <v/>
      </c>
      <c r="Q566" s="434" t="str">
        <f>IF(OR(ISBLANK($A566),ISBLANK($G566)),"",IFERROR(IF(INDEX(Times!Q:Q,MATCH(CONCATENATE($G566,$A566),Times!$S:$S,0))=0,"",INDEX(Times!Q:Q,MATCH(CONCATENATE($G566,$A566),Times!$S:$S,0))),""))</f>
        <v/>
      </c>
      <c r="R566" s="218" t="str">
        <f>IF(OR(ISBLANK($A566),ISBLANK($G566)),"",IFERROR(IF(INDEX(Times!R:R,MATCH(CONCATENATE($G566,$A566),Times!$S:$S,0))=0,"",INDEX(Times!R:R,MATCH(CONCATENATE($G566,$A566),Times!$S:$S,0))),""))</f>
        <v/>
      </c>
      <c r="S566" s="645"/>
      <c r="T566" s="645"/>
      <c r="U566" s="218"/>
      <c r="V566" s="329"/>
      <c r="W566" s="329"/>
      <c r="X566" s="329"/>
      <c r="Y566" s="329"/>
      <c r="Z566" s="329"/>
      <c r="AA566" s="329"/>
      <c r="AB566" s="329"/>
      <c r="AC566" s="7"/>
      <c r="AD566" s="7"/>
      <c r="AE566" s="7"/>
      <c r="AF566" s="7"/>
      <c r="AG566" s="7"/>
      <c r="AH566" s="7"/>
      <c r="AI566" s="7"/>
      <c r="AJ566" s="7"/>
      <c r="AK566" s="7"/>
    </row>
    <row r="567" spans="1:37" x14ac:dyDescent="0.5">
      <c r="A567" s="218"/>
      <c r="B567" s="634"/>
      <c r="C567" s="647" t="str" cm="1">
        <f t="array" ref="C567">IFERROR(IF(ISBLANK(A567),"",IF(AND(ISBLANK(B567),ISBLANK(E567),ISBLANK(F567)),"",IF(AND(ISBLANK(B567),ISBLANK(E567),NOT(ISBLANK(F567))),_xlfn._xlws.FILTER('Rot.Out'!L:L,'Rot.Out'!B:B=EnterData!F567),IF(AND(ISBLANK(B567),NOT(ISBLANK(E567))),_xlfn._xlws.FILTER(Int.Out!AA:AA,Int.Out!B:B=E567),_xlfn._xlws.FILTER(Make.Trt!D:D,Make.Trt!C:C=B567))))),"")</f>
        <v/>
      </c>
      <c r="D567" s="636"/>
      <c r="E567" s="636"/>
      <c r="F567" s="218"/>
      <c r="G567" s="218"/>
      <c r="H567" s="218"/>
      <c r="I567" s="619" t="s">
        <v>109</v>
      </c>
      <c r="J567" s="619" t="s">
        <v>109</v>
      </c>
      <c r="K567" s="652"/>
      <c r="L567" s="329"/>
      <c r="M567" s="7"/>
      <c r="N567" s="434" t="str">
        <f>IF(OR(ISBLANK($A567),ISBLANK($G567)),"",IFERROR(IF(INDEX(Times!N:N,MATCH(CONCATENATE($G567,$A567),Times!$S:$S,0))=0,"",INDEX(Times!N:N,MATCH(CONCATENATE($G567,$A567),Times!$S:$S,0))),""))</f>
        <v/>
      </c>
      <c r="O567" s="434" t="str">
        <f>IF(OR(ISBLANK($A567),ISBLANK($G567)),"",IFERROR(IF(INDEX(Times!O:O,MATCH(CONCATENATE($G567,$A567),Times!$S:$S,0))=0,"",INDEX(Times!O:O,MATCH(CONCATENATE($G567,$A567),Times!$S:$S,0))),""))</f>
        <v/>
      </c>
      <c r="P567" s="434" t="str">
        <f>IF(OR(ISBLANK($A567),ISBLANK($G567)),"",IFERROR(IF(INDEX(Times!P:P,MATCH(CONCATENATE($G567,$A567),Times!$S:$S,0))=0,"",INDEX(Times!P:P,MATCH(CONCATENATE($G567,$A567),Times!$S:$S,0))),""))</f>
        <v/>
      </c>
      <c r="Q567" s="434" t="str">
        <f>IF(OR(ISBLANK($A567),ISBLANK($G567)),"",IFERROR(IF(INDEX(Times!Q:Q,MATCH(CONCATENATE($G567,$A567),Times!$S:$S,0))=0,"",INDEX(Times!Q:Q,MATCH(CONCATENATE($G567,$A567),Times!$S:$S,0))),""))</f>
        <v/>
      </c>
      <c r="R567" s="218" t="str">
        <f>IF(OR(ISBLANK($A567),ISBLANK($G567)),"",IFERROR(IF(INDEX(Times!R:R,MATCH(CONCATENATE($G567,$A567),Times!$S:$S,0))=0,"",INDEX(Times!R:R,MATCH(CONCATENATE($G567,$A567),Times!$S:$S,0))),""))</f>
        <v/>
      </c>
      <c r="S567" s="645"/>
      <c r="T567" s="645"/>
      <c r="U567" s="218"/>
      <c r="V567" s="329"/>
      <c r="W567" s="329"/>
      <c r="X567" s="329"/>
      <c r="Y567" s="329"/>
      <c r="Z567" s="329"/>
      <c r="AA567" s="329"/>
      <c r="AB567" s="329"/>
      <c r="AC567" s="7"/>
      <c r="AD567" s="7"/>
      <c r="AE567" s="7"/>
      <c r="AF567" s="7"/>
      <c r="AG567" s="7"/>
      <c r="AH567" s="7"/>
      <c r="AI567" s="7"/>
      <c r="AJ567" s="7"/>
      <c r="AK567" s="7"/>
    </row>
    <row r="568" spans="1:37" x14ac:dyDescent="0.5">
      <c r="A568" s="218"/>
      <c r="B568" s="634"/>
      <c r="C568" s="647" t="str" cm="1">
        <f t="array" ref="C568">IFERROR(IF(ISBLANK(A568),"",IF(AND(ISBLANK(B568),ISBLANK(E568),ISBLANK(F568)),"",IF(AND(ISBLANK(B568),ISBLANK(E568),NOT(ISBLANK(F568))),_xlfn._xlws.FILTER('Rot.Out'!L:L,'Rot.Out'!B:B=EnterData!F568),IF(AND(ISBLANK(B568),NOT(ISBLANK(E568))),_xlfn._xlws.FILTER(Int.Out!AA:AA,Int.Out!B:B=E568),_xlfn._xlws.FILTER(Make.Trt!D:D,Make.Trt!C:C=B568))))),"")</f>
        <v/>
      </c>
      <c r="D568" s="636"/>
      <c r="E568" s="636"/>
      <c r="F568" s="218"/>
      <c r="G568" s="218"/>
      <c r="H568" s="218"/>
      <c r="I568" s="619" t="s">
        <v>109</v>
      </c>
      <c r="J568" s="619" t="s">
        <v>109</v>
      </c>
      <c r="K568" s="652"/>
      <c r="L568" s="329"/>
      <c r="M568" s="7"/>
      <c r="N568" s="434" t="str">
        <f>IF(OR(ISBLANK($A568),ISBLANK($G568)),"",IFERROR(IF(INDEX(Times!N:N,MATCH(CONCATENATE($G568,$A568),Times!$S:$S,0))=0,"",INDEX(Times!N:N,MATCH(CONCATENATE($G568,$A568),Times!$S:$S,0))),""))</f>
        <v/>
      </c>
      <c r="O568" s="434" t="str">
        <f>IF(OR(ISBLANK($A568),ISBLANK($G568)),"",IFERROR(IF(INDEX(Times!O:O,MATCH(CONCATENATE($G568,$A568),Times!$S:$S,0))=0,"",INDEX(Times!O:O,MATCH(CONCATENATE($G568,$A568),Times!$S:$S,0))),""))</f>
        <v/>
      </c>
      <c r="P568" s="434" t="str">
        <f>IF(OR(ISBLANK($A568),ISBLANK($G568)),"",IFERROR(IF(INDEX(Times!P:P,MATCH(CONCATENATE($G568,$A568),Times!$S:$S,0))=0,"",INDEX(Times!P:P,MATCH(CONCATENATE($G568,$A568),Times!$S:$S,0))),""))</f>
        <v/>
      </c>
      <c r="Q568" s="434" t="str">
        <f>IF(OR(ISBLANK($A568),ISBLANK($G568)),"",IFERROR(IF(INDEX(Times!Q:Q,MATCH(CONCATENATE($G568,$A568),Times!$S:$S,0))=0,"",INDEX(Times!Q:Q,MATCH(CONCATENATE($G568,$A568),Times!$S:$S,0))),""))</f>
        <v/>
      </c>
      <c r="R568" s="218" t="str">
        <f>IF(OR(ISBLANK($A568),ISBLANK($G568)),"",IFERROR(IF(INDEX(Times!R:R,MATCH(CONCATENATE($G568,$A568),Times!$S:$S,0))=0,"",INDEX(Times!R:R,MATCH(CONCATENATE($G568,$A568),Times!$S:$S,0))),""))</f>
        <v/>
      </c>
      <c r="S568" s="645"/>
      <c r="T568" s="645"/>
      <c r="U568" s="218"/>
      <c r="V568" s="329"/>
      <c r="W568" s="329"/>
      <c r="X568" s="329"/>
      <c r="Y568" s="329"/>
      <c r="Z568" s="329"/>
      <c r="AA568" s="329"/>
      <c r="AB568" s="329"/>
      <c r="AC568" s="7"/>
      <c r="AD568" s="7"/>
      <c r="AE568" s="7"/>
      <c r="AF568" s="7"/>
      <c r="AG568" s="7"/>
      <c r="AH568" s="7"/>
      <c r="AI568" s="7"/>
      <c r="AJ568" s="7"/>
      <c r="AK568" s="7"/>
    </row>
    <row r="569" spans="1:37" x14ac:dyDescent="0.5">
      <c r="A569" s="218"/>
      <c r="B569" s="634"/>
      <c r="C569" s="647" t="str" cm="1">
        <f t="array" ref="C569">IFERROR(IF(ISBLANK(A569),"",IF(AND(ISBLANK(B569),ISBLANK(E569),ISBLANK(F569)),"",IF(AND(ISBLANK(B569),ISBLANK(E569),NOT(ISBLANK(F569))),_xlfn._xlws.FILTER('Rot.Out'!L:L,'Rot.Out'!B:B=EnterData!F569),IF(AND(ISBLANK(B569),NOT(ISBLANK(E569))),_xlfn._xlws.FILTER(Int.Out!AA:AA,Int.Out!B:B=E569),_xlfn._xlws.FILTER(Make.Trt!D:D,Make.Trt!C:C=B569))))),"")</f>
        <v/>
      </c>
      <c r="D569" s="636"/>
      <c r="E569" s="636"/>
      <c r="F569" s="218"/>
      <c r="G569" s="218"/>
      <c r="H569" s="218"/>
      <c r="I569" s="619" t="s">
        <v>109</v>
      </c>
      <c r="J569" s="619" t="s">
        <v>109</v>
      </c>
      <c r="K569" s="652"/>
      <c r="L569" s="329"/>
      <c r="M569" s="7"/>
      <c r="N569" s="434" t="str">
        <f>IF(OR(ISBLANK($A569),ISBLANK($G569)),"",IFERROR(IF(INDEX(Times!N:N,MATCH(CONCATENATE($G569,$A569),Times!$S:$S,0))=0,"",INDEX(Times!N:N,MATCH(CONCATENATE($G569,$A569),Times!$S:$S,0))),""))</f>
        <v/>
      </c>
      <c r="O569" s="434" t="str">
        <f>IF(OR(ISBLANK($A569),ISBLANK($G569)),"",IFERROR(IF(INDEX(Times!O:O,MATCH(CONCATENATE($G569,$A569),Times!$S:$S,0))=0,"",INDEX(Times!O:O,MATCH(CONCATENATE($G569,$A569),Times!$S:$S,0))),""))</f>
        <v/>
      </c>
      <c r="P569" s="434" t="str">
        <f>IF(OR(ISBLANK($A569),ISBLANK($G569)),"",IFERROR(IF(INDEX(Times!P:P,MATCH(CONCATENATE($G569,$A569),Times!$S:$S,0))=0,"",INDEX(Times!P:P,MATCH(CONCATENATE($G569,$A569),Times!$S:$S,0))),""))</f>
        <v/>
      </c>
      <c r="Q569" s="434" t="str">
        <f>IF(OR(ISBLANK($A569),ISBLANK($G569)),"",IFERROR(IF(INDEX(Times!Q:Q,MATCH(CONCATENATE($G569,$A569),Times!$S:$S,0))=0,"",INDEX(Times!Q:Q,MATCH(CONCATENATE($G569,$A569),Times!$S:$S,0))),""))</f>
        <v/>
      </c>
      <c r="R569" s="218" t="str">
        <f>IF(OR(ISBLANK($A569),ISBLANK($G569)),"",IFERROR(IF(INDEX(Times!R:R,MATCH(CONCATENATE($G569,$A569),Times!$S:$S,0))=0,"",INDEX(Times!R:R,MATCH(CONCATENATE($G569,$A569),Times!$S:$S,0))),""))</f>
        <v/>
      </c>
      <c r="S569" s="645"/>
      <c r="T569" s="645"/>
      <c r="U569" s="218"/>
      <c r="V569" s="329"/>
      <c r="W569" s="329"/>
      <c r="X569" s="329"/>
      <c r="Y569" s="329"/>
      <c r="Z569" s="329"/>
      <c r="AA569" s="329"/>
      <c r="AB569" s="329"/>
      <c r="AC569" s="7"/>
      <c r="AD569" s="7"/>
      <c r="AE569" s="7"/>
      <c r="AF569" s="7"/>
      <c r="AG569" s="7"/>
      <c r="AH569" s="7"/>
      <c r="AI569" s="7"/>
      <c r="AJ569" s="7"/>
      <c r="AK569" s="7"/>
    </row>
    <row r="570" spans="1:37" x14ac:dyDescent="0.5">
      <c r="A570" s="218"/>
      <c r="B570" s="634"/>
      <c r="C570" s="647" t="str" cm="1">
        <f t="array" ref="C570">IFERROR(IF(ISBLANK(A570),"",IF(AND(ISBLANK(B570),ISBLANK(E570),ISBLANK(F570)),"",IF(AND(ISBLANK(B570),ISBLANK(E570),NOT(ISBLANK(F570))),_xlfn._xlws.FILTER('Rot.Out'!L:L,'Rot.Out'!B:B=EnterData!F570),IF(AND(ISBLANK(B570),NOT(ISBLANK(E570))),_xlfn._xlws.FILTER(Int.Out!AA:AA,Int.Out!B:B=E570),_xlfn._xlws.FILTER(Make.Trt!D:D,Make.Trt!C:C=B570))))),"")</f>
        <v/>
      </c>
      <c r="D570" s="636"/>
      <c r="E570" s="636"/>
      <c r="F570" s="218"/>
      <c r="G570" s="218"/>
      <c r="H570" s="218"/>
      <c r="I570" s="619" t="s">
        <v>109</v>
      </c>
      <c r="J570" s="619" t="s">
        <v>109</v>
      </c>
      <c r="K570" s="652"/>
      <c r="L570" s="329"/>
      <c r="M570" s="7"/>
      <c r="N570" s="434" t="str">
        <f>IF(OR(ISBLANK($A570),ISBLANK($G570)),"",IFERROR(IF(INDEX(Times!N:N,MATCH(CONCATENATE($G570,$A570),Times!$S:$S,0))=0,"",INDEX(Times!N:N,MATCH(CONCATENATE($G570,$A570),Times!$S:$S,0))),""))</f>
        <v/>
      </c>
      <c r="O570" s="434" t="str">
        <f>IF(OR(ISBLANK($A570),ISBLANK($G570)),"",IFERROR(IF(INDEX(Times!O:O,MATCH(CONCATENATE($G570,$A570),Times!$S:$S,0))=0,"",INDEX(Times!O:O,MATCH(CONCATENATE($G570,$A570),Times!$S:$S,0))),""))</f>
        <v/>
      </c>
      <c r="P570" s="434" t="str">
        <f>IF(OR(ISBLANK($A570),ISBLANK($G570)),"",IFERROR(IF(INDEX(Times!P:P,MATCH(CONCATENATE($G570,$A570),Times!$S:$S,0))=0,"",INDEX(Times!P:P,MATCH(CONCATENATE($G570,$A570),Times!$S:$S,0))),""))</f>
        <v/>
      </c>
      <c r="Q570" s="434" t="str">
        <f>IF(OR(ISBLANK($A570),ISBLANK($G570)),"",IFERROR(IF(INDEX(Times!Q:Q,MATCH(CONCATENATE($G570,$A570),Times!$S:$S,0))=0,"",INDEX(Times!Q:Q,MATCH(CONCATENATE($G570,$A570),Times!$S:$S,0))),""))</f>
        <v/>
      </c>
      <c r="R570" s="218" t="str">
        <f>IF(OR(ISBLANK($A570),ISBLANK($G570)),"",IFERROR(IF(INDEX(Times!R:R,MATCH(CONCATENATE($G570,$A570),Times!$S:$S,0))=0,"",INDEX(Times!R:R,MATCH(CONCATENATE($G570,$A570),Times!$S:$S,0))),""))</f>
        <v/>
      </c>
      <c r="S570" s="645"/>
      <c r="T570" s="645"/>
      <c r="U570" s="218"/>
      <c r="V570" s="329"/>
      <c r="W570" s="329"/>
      <c r="X570" s="329"/>
      <c r="Y570" s="329"/>
      <c r="Z570" s="329"/>
      <c r="AA570" s="329"/>
      <c r="AB570" s="329"/>
      <c r="AC570" s="7"/>
      <c r="AD570" s="7"/>
      <c r="AE570" s="7"/>
      <c r="AF570" s="7"/>
      <c r="AG570" s="7"/>
      <c r="AH570" s="7"/>
      <c r="AI570" s="7"/>
      <c r="AJ570" s="7"/>
      <c r="AK570" s="7"/>
    </row>
    <row r="571" spans="1:37" x14ac:dyDescent="0.5">
      <c r="A571" s="218"/>
      <c r="B571" s="634"/>
      <c r="C571" s="647" t="str" cm="1">
        <f t="array" ref="C571">IFERROR(IF(ISBLANK(A571),"",IF(AND(ISBLANK(B571),ISBLANK(E571),ISBLANK(F571)),"",IF(AND(ISBLANK(B571),ISBLANK(E571),NOT(ISBLANK(F571))),_xlfn._xlws.FILTER('Rot.Out'!L:L,'Rot.Out'!B:B=EnterData!F571),IF(AND(ISBLANK(B571),NOT(ISBLANK(E571))),_xlfn._xlws.FILTER(Int.Out!AA:AA,Int.Out!B:B=E571),_xlfn._xlws.FILTER(Make.Trt!D:D,Make.Trt!C:C=B571))))),"")</f>
        <v/>
      </c>
      <c r="D571" s="636"/>
      <c r="E571" s="636"/>
      <c r="F571" s="218"/>
      <c r="G571" s="218"/>
      <c r="H571" s="218"/>
      <c r="I571" s="619" t="s">
        <v>109</v>
      </c>
      <c r="J571" s="619" t="s">
        <v>109</v>
      </c>
      <c r="K571" s="652"/>
      <c r="L571" s="329"/>
      <c r="M571" s="7"/>
      <c r="N571" s="434" t="str">
        <f>IF(OR(ISBLANK($A571),ISBLANK($G571)),"",IFERROR(IF(INDEX(Times!N:N,MATCH(CONCATENATE($G571,$A571),Times!$S:$S,0))=0,"",INDEX(Times!N:N,MATCH(CONCATENATE($G571,$A571),Times!$S:$S,0))),""))</f>
        <v/>
      </c>
      <c r="O571" s="434" t="str">
        <f>IF(OR(ISBLANK($A571),ISBLANK($G571)),"",IFERROR(IF(INDEX(Times!O:O,MATCH(CONCATENATE($G571,$A571),Times!$S:$S,0))=0,"",INDEX(Times!O:O,MATCH(CONCATENATE($G571,$A571),Times!$S:$S,0))),""))</f>
        <v/>
      </c>
      <c r="P571" s="434" t="str">
        <f>IF(OR(ISBLANK($A571),ISBLANK($G571)),"",IFERROR(IF(INDEX(Times!P:P,MATCH(CONCATENATE($G571,$A571),Times!$S:$S,0))=0,"",INDEX(Times!P:P,MATCH(CONCATENATE($G571,$A571),Times!$S:$S,0))),""))</f>
        <v/>
      </c>
      <c r="Q571" s="434" t="str">
        <f>IF(OR(ISBLANK($A571),ISBLANK($G571)),"",IFERROR(IF(INDEX(Times!Q:Q,MATCH(CONCATENATE($G571,$A571),Times!$S:$S,0))=0,"",INDEX(Times!Q:Q,MATCH(CONCATENATE($G571,$A571),Times!$S:$S,0))),""))</f>
        <v/>
      </c>
      <c r="R571" s="218" t="str">
        <f>IF(OR(ISBLANK($A571),ISBLANK($G571)),"",IFERROR(IF(INDEX(Times!R:R,MATCH(CONCATENATE($G571,$A571),Times!$S:$S,0))=0,"",INDEX(Times!R:R,MATCH(CONCATENATE($G571,$A571),Times!$S:$S,0))),""))</f>
        <v/>
      </c>
      <c r="S571" s="645"/>
      <c r="T571" s="645"/>
      <c r="U571" s="218"/>
      <c r="V571" s="329"/>
      <c r="W571" s="329"/>
      <c r="X571" s="329"/>
      <c r="Y571" s="329"/>
      <c r="Z571" s="329"/>
      <c r="AA571" s="329"/>
      <c r="AB571" s="329"/>
      <c r="AC571" s="7"/>
      <c r="AD571" s="7"/>
      <c r="AE571" s="7"/>
      <c r="AF571" s="7"/>
      <c r="AG571" s="7"/>
      <c r="AH571" s="7"/>
      <c r="AI571" s="7"/>
      <c r="AJ571" s="7"/>
      <c r="AK571" s="7"/>
    </row>
    <row r="572" spans="1:37" x14ac:dyDescent="0.5">
      <c r="A572" s="218"/>
      <c r="B572" s="634"/>
      <c r="C572" s="647" t="str" cm="1">
        <f t="array" ref="C572">IFERROR(IF(ISBLANK(A572),"",IF(AND(ISBLANK(B572),ISBLANK(E572),ISBLANK(F572)),"",IF(AND(ISBLANK(B572),ISBLANK(E572),NOT(ISBLANK(F572))),_xlfn._xlws.FILTER('Rot.Out'!L:L,'Rot.Out'!B:B=EnterData!F572),IF(AND(ISBLANK(B572),NOT(ISBLANK(E572))),_xlfn._xlws.FILTER(Int.Out!AA:AA,Int.Out!B:B=E572),_xlfn._xlws.FILTER(Make.Trt!D:D,Make.Trt!C:C=B572))))),"")</f>
        <v/>
      </c>
      <c r="D572" s="636"/>
      <c r="E572" s="636"/>
      <c r="F572" s="218"/>
      <c r="G572" s="218"/>
      <c r="H572" s="218"/>
      <c r="I572" s="619" t="s">
        <v>109</v>
      </c>
      <c r="J572" s="619" t="s">
        <v>109</v>
      </c>
      <c r="K572" s="652"/>
      <c r="L572" s="329"/>
      <c r="M572" s="7"/>
      <c r="N572" s="434" t="str">
        <f>IF(OR(ISBLANK($A572),ISBLANK($G572)),"",IFERROR(IF(INDEX(Times!N:N,MATCH(CONCATENATE($G572,$A572),Times!$S:$S,0))=0,"",INDEX(Times!N:N,MATCH(CONCATENATE($G572,$A572),Times!$S:$S,0))),""))</f>
        <v/>
      </c>
      <c r="O572" s="434" t="str">
        <f>IF(OR(ISBLANK($A572),ISBLANK($G572)),"",IFERROR(IF(INDEX(Times!O:O,MATCH(CONCATENATE($G572,$A572),Times!$S:$S,0))=0,"",INDEX(Times!O:O,MATCH(CONCATENATE($G572,$A572),Times!$S:$S,0))),""))</f>
        <v/>
      </c>
      <c r="P572" s="434" t="str">
        <f>IF(OR(ISBLANK($A572),ISBLANK($G572)),"",IFERROR(IF(INDEX(Times!P:P,MATCH(CONCATENATE($G572,$A572),Times!$S:$S,0))=0,"",INDEX(Times!P:P,MATCH(CONCATENATE($G572,$A572),Times!$S:$S,0))),""))</f>
        <v/>
      </c>
      <c r="Q572" s="434" t="str">
        <f>IF(OR(ISBLANK($A572),ISBLANK($G572)),"",IFERROR(IF(INDEX(Times!Q:Q,MATCH(CONCATENATE($G572,$A572),Times!$S:$S,0))=0,"",INDEX(Times!Q:Q,MATCH(CONCATENATE($G572,$A572),Times!$S:$S,0))),""))</f>
        <v/>
      </c>
      <c r="R572" s="218" t="str">
        <f>IF(OR(ISBLANK($A572),ISBLANK($G572)),"",IFERROR(IF(INDEX(Times!R:R,MATCH(CONCATENATE($G572,$A572),Times!$S:$S,0))=0,"",INDEX(Times!R:R,MATCH(CONCATENATE($G572,$A572),Times!$S:$S,0))),""))</f>
        <v/>
      </c>
      <c r="S572" s="645"/>
      <c r="T572" s="645"/>
      <c r="U572" s="218"/>
      <c r="V572" s="329"/>
      <c r="W572" s="329"/>
      <c r="X572" s="329"/>
      <c r="Y572" s="329"/>
      <c r="Z572" s="329"/>
      <c r="AA572" s="329"/>
      <c r="AB572" s="329"/>
      <c r="AC572" s="7"/>
      <c r="AD572" s="7"/>
      <c r="AE572" s="7"/>
      <c r="AF572" s="7"/>
      <c r="AG572" s="7"/>
      <c r="AH572" s="7"/>
      <c r="AI572" s="7"/>
      <c r="AJ572" s="7"/>
      <c r="AK572" s="7"/>
    </row>
    <row r="573" spans="1:37" x14ac:dyDescent="0.5">
      <c r="A573" s="218"/>
      <c r="B573" s="634"/>
      <c r="C573" s="647" t="str" cm="1">
        <f t="array" ref="C573">IFERROR(IF(ISBLANK(A573),"",IF(AND(ISBLANK(B573),ISBLANK(E573),ISBLANK(F573)),"",IF(AND(ISBLANK(B573),ISBLANK(E573),NOT(ISBLANK(F573))),_xlfn._xlws.FILTER('Rot.Out'!L:L,'Rot.Out'!B:B=EnterData!F573),IF(AND(ISBLANK(B573),NOT(ISBLANK(E573))),_xlfn._xlws.FILTER(Int.Out!AA:AA,Int.Out!B:B=E573),_xlfn._xlws.FILTER(Make.Trt!D:D,Make.Trt!C:C=B573))))),"")</f>
        <v/>
      </c>
      <c r="D573" s="636"/>
      <c r="E573" s="636"/>
      <c r="F573" s="218"/>
      <c r="G573" s="218"/>
      <c r="H573" s="218"/>
      <c r="I573" s="619" t="s">
        <v>109</v>
      </c>
      <c r="J573" s="619" t="s">
        <v>109</v>
      </c>
      <c r="K573" s="652"/>
      <c r="L573" s="329"/>
      <c r="M573" s="7"/>
      <c r="N573" s="434" t="str">
        <f>IF(OR(ISBLANK($A573),ISBLANK($G573)),"",IFERROR(IF(INDEX(Times!N:N,MATCH(CONCATENATE($G573,$A573),Times!$S:$S,0))=0,"",INDEX(Times!N:N,MATCH(CONCATENATE($G573,$A573),Times!$S:$S,0))),""))</f>
        <v/>
      </c>
      <c r="O573" s="434" t="str">
        <f>IF(OR(ISBLANK($A573),ISBLANK($G573)),"",IFERROR(IF(INDEX(Times!O:O,MATCH(CONCATENATE($G573,$A573),Times!$S:$S,0))=0,"",INDEX(Times!O:O,MATCH(CONCATENATE($G573,$A573),Times!$S:$S,0))),""))</f>
        <v/>
      </c>
      <c r="P573" s="434" t="str">
        <f>IF(OR(ISBLANK($A573),ISBLANK($G573)),"",IFERROR(IF(INDEX(Times!P:P,MATCH(CONCATENATE($G573,$A573),Times!$S:$S,0))=0,"",INDEX(Times!P:P,MATCH(CONCATENATE($G573,$A573),Times!$S:$S,0))),""))</f>
        <v/>
      </c>
      <c r="Q573" s="434" t="str">
        <f>IF(OR(ISBLANK($A573),ISBLANK($G573)),"",IFERROR(IF(INDEX(Times!Q:Q,MATCH(CONCATENATE($G573,$A573),Times!$S:$S,0))=0,"",INDEX(Times!Q:Q,MATCH(CONCATENATE($G573,$A573),Times!$S:$S,0))),""))</f>
        <v/>
      </c>
      <c r="R573" s="218" t="str">
        <f>IF(OR(ISBLANK($A573),ISBLANK($G573)),"",IFERROR(IF(INDEX(Times!R:R,MATCH(CONCATENATE($G573,$A573),Times!$S:$S,0))=0,"",INDEX(Times!R:R,MATCH(CONCATENATE($G573,$A573),Times!$S:$S,0))),""))</f>
        <v/>
      </c>
      <c r="S573" s="645"/>
      <c r="T573" s="645"/>
      <c r="U573" s="218"/>
      <c r="V573" s="329"/>
      <c r="W573" s="329"/>
      <c r="X573" s="329"/>
      <c r="Y573" s="329"/>
      <c r="Z573" s="329"/>
      <c r="AA573" s="329"/>
      <c r="AB573" s="329"/>
      <c r="AC573" s="7"/>
      <c r="AD573" s="7"/>
      <c r="AE573" s="7"/>
      <c r="AF573" s="7"/>
      <c r="AG573" s="7"/>
      <c r="AH573" s="7"/>
      <c r="AI573" s="7"/>
      <c r="AJ573" s="7"/>
      <c r="AK573" s="7"/>
    </row>
    <row r="574" spans="1:37" x14ac:dyDescent="0.5">
      <c r="A574" s="218"/>
      <c r="B574" s="634"/>
      <c r="C574" s="647" t="str" cm="1">
        <f t="array" ref="C574">IFERROR(IF(ISBLANK(A574),"",IF(AND(ISBLANK(B574),ISBLANK(E574),ISBLANK(F574)),"",IF(AND(ISBLANK(B574),ISBLANK(E574),NOT(ISBLANK(F574))),_xlfn._xlws.FILTER('Rot.Out'!L:L,'Rot.Out'!B:B=EnterData!F574),IF(AND(ISBLANK(B574),NOT(ISBLANK(E574))),_xlfn._xlws.FILTER(Int.Out!AA:AA,Int.Out!B:B=E574),_xlfn._xlws.FILTER(Make.Trt!D:D,Make.Trt!C:C=B574))))),"")</f>
        <v/>
      </c>
      <c r="D574" s="636"/>
      <c r="E574" s="636"/>
      <c r="F574" s="218"/>
      <c r="G574" s="218"/>
      <c r="H574" s="218"/>
      <c r="I574" s="619" t="s">
        <v>109</v>
      </c>
      <c r="J574" s="619" t="s">
        <v>109</v>
      </c>
      <c r="K574" s="652"/>
      <c r="L574" s="329"/>
      <c r="M574" s="7"/>
      <c r="N574" s="434" t="str">
        <f>IF(OR(ISBLANK($A574),ISBLANK($G574)),"",IFERROR(IF(INDEX(Times!N:N,MATCH(CONCATENATE($G574,$A574),Times!$S:$S,0))=0,"",INDEX(Times!N:N,MATCH(CONCATENATE($G574,$A574),Times!$S:$S,0))),""))</f>
        <v/>
      </c>
      <c r="O574" s="434" t="str">
        <f>IF(OR(ISBLANK($A574),ISBLANK($G574)),"",IFERROR(IF(INDEX(Times!O:O,MATCH(CONCATENATE($G574,$A574),Times!$S:$S,0))=0,"",INDEX(Times!O:O,MATCH(CONCATENATE($G574,$A574),Times!$S:$S,0))),""))</f>
        <v/>
      </c>
      <c r="P574" s="434" t="str">
        <f>IF(OR(ISBLANK($A574),ISBLANK($G574)),"",IFERROR(IF(INDEX(Times!P:P,MATCH(CONCATENATE($G574,$A574),Times!$S:$S,0))=0,"",INDEX(Times!P:P,MATCH(CONCATENATE($G574,$A574),Times!$S:$S,0))),""))</f>
        <v/>
      </c>
      <c r="Q574" s="434" t="str">
        <f>IF(OR(ISBLANK($A574),ISBLANK($G574)),"",IFERROR(IF(INDEX(Times!Q:Q,MATCH(CONCATENATE($G574,$A574),Times!$S:$S,0))=0,"",INDEX(Times!Q:Q,MATCH(CONCATENATE($G574,$A574),Times!$S:$S,0))),""))</f>
        <v/>
      </c>
      <c r="R574" s="218" t="str">
        <f>IF(OR(ISBLANK($A574),ISBLANK($G574)),"",IFERROR(IF(INDEX(Times!R:R,MATCH(CONCATENATE($G574,$A574),Times!$S:$S,0))=0,"",INDEX(Times!R:R,MATCH(CONCATENATE($G574,$A574),Times!$S:$S,0))),""))</f>
        <v/>
      </c>
      <c r="S574" s="645"/>
      <c r="T574" s="645"/>
      <c r="U574" s="218"/>
      <c r="V574" s="329"/>
      <c r="W574" s="329"/>
      <c r="X574" s="329"/>
      <c r="Y574" s="329"/>
      <c r="Z574" s="329"/>
      <c r="AA574" s="329"/>
      <c r="AB574" s="329"/>
      <c r="AC574" s="7"/>
      <c r="AD574" s="7"/>
      <c r="AE574" s="7"/>
      <c r="AF574" s="7"/>
      <c r="AG574" s="7"/>
      <c r="AH574" s="7"/>
      <c r="AI574" s="7"/>
      <c r="AJ574" s="7"/>
      <c r="AK574" s="7"/>
    </row>
    <row r="575" spans="1:37" x14ac:dyDescent="0.5">
      <c r="A575" s="218"/>
      <c r="B575" s="634"/>
      <c r="C575" s="647" t="str" cm="1">
        <f t="array" ref="C575">IFERROR(IF(ISBLANK(A575),"",IF(AND(ISBLANK(B575),ISBLANK(E575),ISBLANK(F575)),"",IF(AND(ISBLANK(B575),ISBLANK(E575),NOT(ISBLANK(F575))),_xlfn._xlws.FILTER('Rot.Out'!L:L,'Rot.Out'!B:B=EnterData!F575),IF(AND(ISBLANK(B575),NOT(ISBLANK(E575))),_xlfn._xlws.FILTER(Int.Out!AA:AA,Int.Out!B:B=E575),_xlfn._xlws.FILTER(Make.Trt!D:D,Make.Trt!C:C=B575))))),"")</f>
        <v/>
      </c>
      <c r="D575" s="636"/>
      <c r="E575" s="636"/>
      <c r="F575" s="218"/>
      <c r="G575" s="218"/>
      <c r="H575" s="218"/>
      <c r="I575" s="619" t="s">
        <v>109</v>
      </c>
      <c r="J575" s="619" t="s">
        <v>109</v>
      </c>
      <c r="K575" s="652"/>
      <c r="L575" s="329"/>
      <c r="M575" s="7"/>
      <c r="N575" s="434" t="str">
        <f>IF(OR(ISBLANK($A575),ISBLANK($G575)),"",IFERROR(IF(INDEX(Times!N:N,MATCH(CONCATENATE($G575,$A575),Times!$S:$S,0))=0,"",INDEX(Times!N:N,MATCH(CONCATENATE($G575,$A575),Times!$S:$S,0))),""))</f>
        <v/>
      </c>
      <c r="O575" s="434" t="str">
        <f>IF(OR(ISBLANK($A575),ISBLANK($G575)),"",IFERROR(IF(INDEX(Times!O:O,MATCH(CONCATENATE($G575,$A575),Times!$S:$S,0))=0,"",INDEX(Times!O:O,MATCH(CONCATENATE($G575,$A575),Times!$S:$S,0))),""))</f>
        <v/>
      </c>
      <c r="P575" s="434" t="str">
        <f>IF(OR(ISBLANK($A575),ISBLANK($G575)),"",IFERROR(IF(INDEX(Times!P:P,MATCH(CONCATENATE($G575,$A575),Times!$S:$S,0))=0,"",INDEX(Times!P:P,MATCH(CONCATENATE($G575,$A575),Times!$S:$S,0))),""))</f>
        <v/>
      </c>
      <c r="Q575" s="434" t="str">
        <f>IF(OR(ISBLANK($A575),ISBLANK($G575)),"",IFERROR(IF(INDEX(Times!Q:Q,MATCH(CONCATENATE($G575,$A575),Times!$S:$S,0))=0,"",INDEX(Times!Q:Q,MATCH(CONCATENATE($G575,$A575),Times!$S:$S,0))),""))</f>
        <v/>
      </c>
      <c r="R575" s="218" t="str">
        <f>IF(OR(ISBLANK($A575),ISBLANK($G575)),"",IFERROR(IF(INDEX(Times!R:R,MATCH(CONCATENATE($G575,$A575),Times!$S:$S,0))=0,"",INDEX(Times!R:R,MATCH(CONCATENATE($G575,$A575),Times!$S:$S,0))),""))</f>
        <v/>
      </c>
      <c r="S575" s="645"/>
      <c r="T575" s="645"/>
      <c r="U575" s="218"/>
      <c r="V575" s="329"/>
      <c r="W575" s="329"/>
      <c r="X575" s="329"/>
      <c r="Y575" s="329"/>
      <c r="Z575" s="329"/>
      <c r="AA575" s="329"/>
      <c r="AB575" s="329"/>
      <c r="AC575" s="7"/>
      <c r="AD575" s="7"/>
      <c r="AE575" s="7"/>
      <c r="AF575" s="7"/>
      <c r="AG575" s="7"/>
      <c r="AH575" s="7"/>
      <c r="AI575" s="7"/>
      <c r="AJ575" s="7"/>
      <c r="AK575" s="7"/>
    </row>
    <row r="576" spans="1:37" x14ac:dyDescent="0.5">
      <c r="A576" s="218"/>
      <c r="B576" s="634"/>
      <c r="C576" s="647" t="str" cm="1">
        <f t="array" ref="C576">IFERROR(IF(ISBLANK(A576),"",IF(AND(ISBLANK(B576),ISBLANK(E576),ISBLANK(F576)),"",IF(AND(ISBLANK(B576),ISBLANK(E576),NOT(ISBLANK(F576))),_xlfn._xlws.FILTER('Rot.Out'!L:L,'Rot.Out'!B:B=EnterData!F576),IF(AND(ISBLANK(B576),NOT(ISBLANK(E576))),_xlfn._xlws.FILTER(Int.Out!AA:AA,Int.Out!B:B=E576),_xlfn._xlws.FILTER(Make.Trt!D:D,Make.Trt!C:C=B576))))),"")</f>
        <v/>
      </c>
      <c r="D576" s="636"/>
      <c r="E576" s="636"/>
      <c r="F576" s="218"/>
      <c r="G576" s="218"/>
      <c r="H576" s="218"/>
      <c r="I576" s="619" t="s">
        <v>109</v>
      </c>
      <c r="J576" s="619" t="s">
        <v>109</v>
      </c>
      <c r="K576" s="652"/>
      <c r="L576" s="329"/>
      <c r="M576" s="7"/>
      <c r="N576" s="434" t="str">
        <f>IF(OR(ISBLANK($A576),ISBLANK($G576)),"",IFERROR(IF(INDEX(Times!N:N,MATCH(CONCATENATE($G576,$A576),Times!$S:$S,0))=0,"",INDEX(Times!N:N,MATCH(CONCATENATE($G576,$A576),Times!$S:$S,0))),""))</f>
        <v/>
      </c>
      <c r="O576" s="434" t="str">
        <f>IF(OR(ISBLANK($A576),ISBLANK($G576)),"",IFERROR(IF(INDEX(Times!O:O,MATCH(CONCATENATE($G576,$A576),Times!$S:$S,0))=0,"",INDEX(Times!O:O,MATCH(CONCATENATE($G576,$A576),Times!$S:$S,0))),""))</f>
        <v/>
      </c>
      <c r="P576" s="434" t="str">
        <f>IF(OR(ISBLANK($A576),ISBLANK($G576)),"",IFERROR(IF(INDEX(Times!P:P,MATCH(CONCATENATE($G576,$A576),Times!$S:$S,0))=0,"",INDEX(Times!P:P,MATCH(CONCATENATE($G576,$A576),Times!$S:$S,0))),""))</f>
        <v/>
      </c>
      <c r="Q576" s="434" t="str">
        <f>IF(OR(ISBLANK($A576),ISBLANK($G576)),"",IFERROR(IF(INDEX(Times!Q:Q,MATCH(CONCATENATE($G576,$A576),Times!$S:$S,0))=0,"",INDEX(Times!Q:Q,MATCH(CONCATENATE($G576,$A576),Times!$S:$S,0))),""))</f>
        <v/>
      </c>
      <c r="R576" s="218" t="str">
        <f>IF(OR(ISBLANK($A576),ISBLANK($G576)),"",IFERROR(IF(INDEX(Times!R:R,MATCH(CONCATENATE($G576,$A576),Times!$S:$S,0))=0,"",INDEX(Times!R:R,MATCH(CONCATENATE($G576,$A576),Times!$S:$S,0))),""))</f>
        <v/>
      </c>
      <c r="S576" s="645"/>
      <c r="T576" s="645"/>
      <c r="U576" s="218"/>
      <c r="V576" s="329"/>
      <c r="W576" s="329"/>
      <c r="X576" s="329"/>
      <c r="Y576" s="329"/>
      <c r="Z576" s="329"/>
      <c r="AA576" s="329"/>
      <c r="AB576" s="329"/>
      <c r="AC576" s="7"/>
      <c r="AD576" s="7"/>
      <c r="AE576" s="7"/>
      <c r="AF576" s="7"/>
      <c r="AG576" s="7"/>
      <c r="AH576" s="7"/>
      <c r="AI576" s="7"/>
      <c r="AJ576" s="7"/>
      <c r="AK576" s="7"/>
    </row>
    <row r="577" spans="1:37" x14ac:dyDescent="0.5">
      <c r="A577" s="218"/>
      <c r="B577" s="634"/>
      <c r="C577" s="647" t="str" cm="1">
        <f t="array" ref="C577">IFERROR(IF(ISBLANK(A577),"",IF(AND(ISBLANK(B577),ISBLANK(E577),ISBLANK(F577)),"",IF(AND(ISBLANK(B577),ISBLANK(E577),NOT(ISBLANK(F577))),_xlfn._xlws.FILTER('Rot.Out'!L:L,'Rot.Out'!B:B=EnterData!F577),IF(AND(ISBLANK(B577),NOT(ISBLANK(E577))),_xlfn._xlws.FILTER(Int.Out!AA:AA,Int.Out!B:B=E577),_xlfn._xlws.FILTER(Make.Trt!D:D,Make.Trt!C:C=B577))))),"")</f>
        <v/>
      </c>
      <c r="D577" s="636"/>
      <c r="E577" s="636"/>
      <c r="F577" s="218"/>
      <c r="G577" s="218"/>
      <c r="H577" s="218"/>
      <c r="I577" s="619" t="s">
        <v>109</v>
      </c>
      <c r="J577" s="619" t="s">
        <v>109</v>
      </c>
      <c r="K577" s="652"/>
      <c r="L577" s="329"/>
      <c r="M577" s="7"/>
      <c r="N577" s="434" t="str">
        <f>IF(OR(ISBLANK($A577),ISBLANK($G577)),"",IFERROR(IF(INDEX(Times!N:N,MATCH(CONCATENATE($G577,$A577),Times!$S:$S,0))=0,"",INDEX(Times!N:N,MATCH(CONCATENATE($G577,$A577),Times!$S:$S,0))),""))</f>
        <v/>
      </c>
      <c r="O577" s="434" t="str">
        <f>IF(OR(ISBLANK($A577),ISBLANK($G577)),"",IFERROR(IF(INDEX(Times!O:O,MATCH(CONCATENATE($G577,$A577),Times!$S:$S,0))=0,"",INDEX(Times!O:O,MATCH(CONCATENATE($G577,$A577),Times!$S:$S,0))),""))</f>
        <v/>
      </c>
      <c r="P577" s="434" t="str">
        <f>IF(OR(ISBLANK($A577),ISBLANK($G577)),"",IFERROR(IF(INDEX(Times!P:P,MATCH(CONCATENATE($G577,$A577),Times!$S:$S,0))=0,"",INDEX(Times!P:P,MATCH(CONCATENATE($G577,$A577),Times!$S:$S,0))),""))</f>
        <v/>
      </c>
      <c r="Q577" s="434" t="str">
        <f>IF(OR(ISBLANK($A577),ISBLANK($G577)),"",IFERROR(IF(INDEX(Times!Q:Q,MATCH(CONCATENATE($G577,$A577),Times!$S:$S,0))=0,"",INDEX(Times!Q:Q,MATCH(CONCATENATE($G577,$A577),Times!$S:$S,0))),""))</f>
        <v/>
      </c>
      <c r="R577" s="218" t="str">
        <f>IF(OR(ISBLANK($A577),ISBLANK($G577)),"",IFERROR(IF(INDEX(Times!R:R,MATCH(CONCATENATE($G577,$A577),Times!$S:$S,0))=0,"",INDEX(Times!R:R,MATCH(CONCATENATE($G577,$A577),Times!$S:$S,0))),""))</f>
        <v/>
      </c>
      <c r="S577" s="645"/>
      <c r="T577" s="645"/>
      <c r="U577" s="218"/>
      <c r="V577" s="329"/>
      <c r="W577" s="329"/>
      <c r="X577" s="329"/>
      <c r="Y577" s="329"/>
      <c r="Z577" s="329"/>
      <c r="AA577" s="329"/>
      <c r="AB577" s="329"/>
      <c r="AC577" s="7"/>
      <c r="AD577" s="7"/>
      <c r="AE577" s="7"/>
      <c r="AF577" s="7"/>
      <c r="AG577" s="7"/>
      <c r="AH577" s="7"/>
      <c r="AI577" s="7"/>
      <c r="AJ577" s="7"/>
      <c r="AK577" s="7"/>
    </row>
    <row r="578" spans="1:37" x14ac:dyDescent="0.5">
      <c r="A578" s="218"/>
      <c r="B578" s="634"/>
      <c r="C578" s="647" t="str" cm="1">
        <f t="array" ref="C578">IFERROR(IF(ISBLANK(A578),"",IF(AND(ISBLANK(B578),ISBLANK(E578),ISBLANK(F578)),"",IF(AND(ISBLANK(B578),ISBLANK(E578),NOT(ISBLANK(F578))),_xlfn._xlws.FILTER('Rot.Out'!L:L,'Rot.Out'!B:B=EnterData!F578),IF(AND(ISBLANK(B578),NOT(ISBLANK(E578))),_xlfn._xlws.FILTER(Int.Out!AA:AA,Int.Out!B:B=E578),_xlfn._xlws.FILTER(Make.Trt!D:D,Make.Trt!C:C=B578))))),"")</f>
        <v/>
      </c>
      <c r="D578" s="636"/>
      <c r="E578" s="636"/>
      <c r="F578" s="218"/>
      <c r="G578" s="218"/>
      <c r="H578" s="218"/>
      <c r="I578" s="619" t="s">
        <v>109</v>
      </c>
      <c r="J578" s="619" t="s">
        <v>109</v>
      </c>
      <c r="K578" s="652"/>
      <c r="L578" s="329"/>
      <c r="M578" s="7"/>
      <c r="N578" s="434" t="str">
        <f>IF(OR(ISBLANK($A578),ISBLANK($G578)),"",IFERROR(IF(INDEX(Times!N:N,MATCH(CONCATENATE($G578,$A578),Times!$S:$S,0))=0,"",INDEX(Times!N:N,MATCH(CONCATENATE($G578,$A578),Times!$S:$S,0))),""))</f>
        <v/>
      </c>
      <c r="O578" s="434" t="str">
        <f>IF(OR(ISBLANK($A578),ISBLANK($G578)),"",IFERROR(IF(INDEX(Times!O:O,MATCH(CONCATENATE($G578,$A578),Times!$S:$S,0))=0,"",INDEX(Times!O:O,MATCH(CONCATENATE($G578,$A578),Times!$S:$S,0))),""))</f>
        <v/>
      </c>
      <c r="P578" s="434" t="str">
        <f>IF(OR(ISBLANK($A578),ISBLANK($G578)),"",IFERROR(IF(INDEX(Times!P:P,MATCH(CONCATENATE($G578,$A578),Times!$S:$S,0))=0,"",INDEX(Times!P:P,MATCH(CONCATENATE($G578,$A578),Times!$S:$S,0))),""))</f>
        <v/>
      </c>
      <c r="Q578" s="434" t="str">
        <f>IF(OR(ISBLANK($A578),ISBLANK($G578)),"",IFERROR(IF(INDEX(Times!Q:Q,MATCH(CONCATENATE($G578,$A578),Times!$S:$S,0))=0,"",INDEX(Times!Q:Q,MATCH(CONCATENATE($G578,$A578),Times!$S:$S,0))),""))</f>
        <v/>
      </c>
      <c r="R578" s="218" t="str">
        <f>IF(OR(ISBLANK($A578),ISBLANK($G578)),"",IFERROR(IF(INDEX(Times!R:R,MATCH(CONCATENATE($G578,$A578),Times!$S:$S,0))=0,"",INDEX(Times!R:R,MATCH(CONCATENATE($G578,$A578),Times!$S:$S,0))),""))</f>
        <v/>
      </c>
      <c r="S578" s="645"/>
      <c r="T578" s="645"/>
      <c r="U578" s="218"/>
      <c r="V578" s="329"/>
      <c r="W578" s="329"/>
      <c r="X578" s="329"/>
      <c r="Y578" s="329"/>
      <c r="Z578" s="329"/>
      <c r="AA578" s="329"/>
      <c r="AB578" s="329"/>
      <c r="AC578" s="7"/>
      <c r="AD578" s="7"/>
      <c r="AE578" s="7"/>
      <c r="AF578" s="7"/>
      <c r="AG578" s="7"/>
      <c r="AH578" s="7"/>
      <c r="AI578" s="7"/>
      <c r="AJ578" s="7"/>
      <c r="AK578" s="7"/>
    </row>
    <row r="579" spans="1:37" x14ac:dyDescent="0.5">
      <c r="A579" s="218"/>
      <c r="B579" s="634"/>
      <c r="C579" s="647" t="str" cm="1">
        <f t="array" ref="C579">IFERROR(IF(ISBLANK(A579),"",IF(AND(ISBLANK(B579),ISBLANK(E579),ISBLANK(F579)),"",IF(AND(ISBLANK(B579),ISBLANK(E579),NOT(ISBLANK(F579))),_xlfn._xlws.FILTER('Rot.Out'!L:L,'Rot.Out'!B:B=EnterData!F579),IF(AND(ISBLANK(B579),NOT(ISBLANK(E579))),_xlfn._xlws.FILTER(Int.Out!AA:AA,Int.Out!B:B=E579),_xlfn._xlws.FILTER(Make.Trt!D:D,Make.Trt!C:C=B579))))),"")</f>
        <v/>
      </c>
      <c r="D579" s="636"/>
      <c r="E579" s="636"/>
      <c r="F579" s="218"/>
      <c r="G579" s="218"/>
      <c r="H579" s="218"/>
      <c r="I579" s="619" t="s">
        <v>109</v>
      </c>
      <c r="J579" s="619" t="s">
        <v>109</v>
      </c>
      <c r="K579" s="652"/>
      <c r="L579" s="329"/>
      <c r="M579" s="7"/>
      <c r="N579" s="434" t="str">
        <f>IF(OR(ISBLANK($A579),ISBLANK($G579)),"",IFERROR(IF(INDEX(Times!N:N,MATCH(CONCATENATE($G579,$A579),Times!$S:$S,0))=0,"",INDEX(Times!N:N,MATCH(CONCATENATE($G579,$A579),Times!$S:$S,0))),""))</f>
        <v/>
      </c>
      <c r="O579" s="434" t="str">
        <f>IF(OR(ISBLANK($A579),ISBLANK($G579)),"",IFERROR(IF(INDEX(Times!O:O,MATCH(CONCATENATE($G579,$A579),Times!$S:$S,0))=0,"",INDEX(Times!O:O,MATCH(CONCATENATE($G579,$A579),Times!$S:$S,0))),""))</f>
        <v/>
      </c>
      <c r="P579" s="434" t="str">
        <f>IF(OR(ISBLANK($A579),ISBLANK($G579)),"",IFERROR(IF(INDEX(Times!P:P,MATCH(CONCATENATE($G579,$A579),Times!$S:$S,0))=0,"",INDEX(Times!P:P,MATCH(CONCATENATE($G579,$A579),Times!$S:$S,0))),""))</f>
        <v/>
      </c>
      <c r="Q579" s="434" t="str">
        <f>IF(OR(ISBLANK($A579),ISBLANK($G579)),"",IFERROR(IF(INDEX(Times!Q:Q,MATCH(CONCATENATE($G579,$A579),Times!$S:$S,0))=0,"",INDEX(Times!Q:Q,MATCH(CONCATENATE($G579,$A579),Times!$S:$S,0))),""))</f>
        <v/>
      </c>
      <c r="R579" s="218" t="str">
        <f>IF(OR(ISBLANK($A579),ISBLANK($G579)),"",IFERROR(IF(INDEX(Times!R:R,MATCH(CONCATENATE($G579,$A579),Times!$S:$S,0))=0,"",INDEX(Times!R:R,MATCH(CONCATENATE($G579,$A579),Times!$S:$S,0))),""))</f>
        <v/>
      </c>
      <c r="S579" s="645"/>
      <c r="T579" s="645"/>
      <c r="U579" s="218"/>
      <c r="V579" s="329"/>
      <c r="W579" s="329"/>
      <c r="X579" s="329"/>
      <c r="Y579" s="329"/>
      <c r="Z579" s="329"/>
      <c r="AA579" s="329"/>
      <c r="AB579" s="329"/>
      <c r="AC579" s="7"/>
      <c r="AD579" s="7"/>
      <c r="AE579" s="7"/>
      <c r="AF579" s="7"/>
      <c r="AG579" s="7"/>
      <c r="AH579" s="7"/>
      <c r="AI579" s="7"/>
      <c r="AJ579" s="7"/>
      <c r="AK579" s="7"/>
    </row>
    <row r="580" spans="1:37" x14ac:dyDescent="0.5">
      <c r="A580" s="218"/>
      <c r="B580" s="634"/>
      <c r="C580" s="647" t="str" cm="1">
        <f t="array" ref="C580">IFERROR(IF(ISBLANK(A580),"",IF(AND(ISBLANK(B580),ISBLANK(E580),ISBLANK(F580)),"",IF(AND(ISBLANK(B580),ISBLANK(E580),NOT(ISBLANK(F580))),_xlfn._xlws.FILTER('Rot.Out'!L:L,'Rot.Out'!B:B=EnterData!F580),IF(AND(ISBLANK(B580),NOT(ISBLANK(E580))),_xlfn._xlws.FILTER(Int.Out!AA:AA,Int.Out!B:B=E580),_xlfn._xlws.FILTER(Make.Trt!D:D,Make.Trt!C:C=B580))))),"")</f>
        <v/>
      </c>
      <c r="D580" s="636"/>
      <c r="E580" s="636"/>
      <c r="F580" s="218"/>
      <c r="G580" s="218"/>
      <c r="H580" s="218"/>
      <c r="I580" s="619" t="s">
        <v>109</v>
      </c>
      <c r="J580" s="619" t="s">
        <v>109</v>
      </c>
      <c r="K580" s="652"/>
      <c r="L580" s="329"/>
      <c r="M580" s="7"/>
      <c r="N580" s="434" t="str">
        <f>IF(OR(ISBLANK($A580),ISBLANK($G580)),"",IFERROR(IF(INDEX(Times!N:N,MATCH(CONCATENATE($G580,$A580),Times!$S:$S,0))=0,"",INDEX(Times!N:N,MATCH(CONCATENATE($G580,$A580),Times!$S:$S,0))),""))</f>
        <v/>
      </c>
      <c r="O580" s="434" t="str">
        <f>IF(OR(ISBLANK($A580),ISBLANK($G580)),"",IFERROR(IF(INDEX(Times!O:O,MATCH(CONCATENATE($G580,$A580),Times!$S:$S,0))=0,"",INDEX(Times!O:O,MATCH(CONCATENATE($G580,$A580),Times!$S:$S,0))),""))</f>
        <v/>
      </c>
      <c r="P580" s="434" t="str">
        <f>IF(OR(ISBLANK($A580),ISBLANK($G580)),"",IFERROR(IF(INDEX(Times!P:P,MATCH(CONCATENATE($G580,$A580),Times!$S:$S,0))=0,"",INDEX(Times!P:P,MATCH(CONCATENATE($G580,$A580),Times!$S:$S,0))),""))</f>
        <v/>
      </c>
      <c r="Q580" s="434" t="str">
        <f>IF(OR(ISBLANK($A580),ISBLANK($G580)),"",IFERROR(IF(INDEX(Times!Q:Q,MATCH(CONCATENATE($G580,$A580),Times!$S:$S,0))=0,"",INDEX(Times!Q:Q,MATCH(CONCATENATE($G580,$A580),Times!$S:$S,0))),""))</f>
        <v/>
      </c>
      <c r="R580" s="218" t="str">
        <f>IF(OR(ISBLANK($A580),ISBLANK($G580)),"",IFERROR(IF(INDEX(Times!R:R,MATCH(CONCATENATE($G580,$A580),Times!$S:$S,0))=0,"",INDEX(Times!R:R,MATCH(CONCATENATE($G580,$A580),Times!$S:$S,0))),""))</f>
        <v/>
      </c>
      <c r="S580" s="645"/>
      <c r="T580" s="645"/>
      <c r="U580" s="218"/>
      <c r="V580" s="329"/>
      <c r="W580" s="329"/>
      <c r="X580" s="329"/>
      <c r="Y580" s="329"/>
      <c r="Z580" s="329"/>
      <c r="AA580" s="329"/>
      <c r="AB580" s="329"/>
      <c r="AC580" s="7"/>
      <c r="AD580" s="7"/>
      <c r="AE580" s="7"/>
      <c r="AF580" s="7"/>
      <c r="AG580" s="7"/>
      <c r="AH580" s="7"/>
      <c r="AI580" s="7"/>
      <c r="AJ580" s="7"/>
      <c r="AK580" s="7"/>
    </row>
    <row r="581" spans="1:37" x14ac:dyDescent="0.5">
      <c r="A581" s="218"/>
      <c r="B581" s="634"/>
      <c r="C581" s="647" t="str" cm="1">
        <f t="array" ref="C581">IFERROR(IF(ISBLANK(A581),"",IF(AND(ISBLANK(B581),ISBLANK(E581),ISBLANK(F581)),"",IF(AND(ISBLANK(B581),ISBLANK(E581),NOT(ISBLANK(F581))),_xlfn._xlws.FILTER('Rot.Out'!L:L,'Rot.Out'!B:B=EnterData!F581),IF(AND(ISBLANK(B581),NOT(ISBLANK(E581))),_xlfn._xlws.FILTER(Int.Out!AA:AA,Int.Out!B:B=E581),_xlfn._xlws.FILTER(Make.Trt!D:D,Make.Trt!C:C=B581))))),"")</f>
        <v/>
      </c>
      <c r="D581" s="636"/>
      <c r="E581" s="636"/>
      <c r="F581" s="218"/>
      <c r="G581" s="218"/>
      <c r="H581" s="218"/>
      <c r="I581" s="619" t="s">
        <v>109</v>
      </c>
      <c r="J581" s="619" t="s">
        <v>109</v>
      </c>
      <c r="K581" s="652"/>
      <c r="L581" s="329"/>
      <c r="M581" s="7"/>
      <c r="N581" s="434" t="str">
        <f>IF(OR(ISBLANK($A581),ISBLANK($G581)),"",IFERROR(IF(INDEX(Times!N:N,MATCH(CONCATENATE($G581,$A581),Times!$S:$S,0))=0,"",INDEX(Times!N:N,MATCH(CONCATENATE($G581,$A581),Times!$S:$S,0))),""))</f>
        <v/>
      </c>
      <c r="O581" s="434" t="str">
        <f>IF(OR(ISBLANK($A581),ISBLANK($G581)),"",IFERROR(IF(INDEX(Times!O:O,MATCH(CONCATENATE($G581,$A581),Times!$S:$S,0))=0,"",INDEX(Times!O:O,MATCH(CONCATENATE($G581,$A581),Times!$S:$S,0))),""))</f>
        <v/>
      </c>
      <c r="P581" s="434" t="str">
        <f>IF(OR(ISBLANK($A581),ISBLANK($G581)),"",IFERROR(IF(INDEX(Times!P:P,MATCH(CONCATENATE($G581,$A581),Times!$S:$S,0))=0,"",INDEX(Times!P:P,MATCH(CONCATENATE($G581,$A581),Times!$S:$S,0))),""))</f>
        <v/>
      </c>
      <c r="Q581" s="434" t="str">
        <f>IF(OR(ISBLANK($A581),ISBLANK($G581)),"",IFERROR(IF(INDEX(Times!Q:Q,MATCH(CONCATENATE($G581,$A581),Times!$S:$S,0))=0,"",INDEX(Times!Q:Q,MATCH(CONCATENATE($G581,$A581),Times!$S:$S,0))),""))</f>
        <v/>
      </c>
      <c r="R581" s="218" t="str">
        <f>IF(OR(ISBLANK($A581),ISBLANK($G581)),"",IFERROR(IF(INDEX(Times!R:R,MATCH(CONCATENATE($G581,$A581),Times!$S:$S,0))=0,"",INDEX(Times!R:R,MATCH(CONCATENATE($G581,$A581),Times!$S:$S,0))),""))</f>
        <v/>
      </c>
      <c r="S581" s="645"/>
      <c r="T581" s="645"/>
      <c r="U581" s="218"/>
      <c r="V581" s="329"/>
      <c r="W581" s="329"/>
      <c r="X581" s="329"/>
      <c r="Y581" s="329"/>
      <c r="Z581" s="329"/>
      <c r="AA581" s="329"/>
      <c r="AB581" s="329"/>
      <c r="AC581" s="7"/>
      <c r="AD581" s="7"/>
      <c r="AE581" s="7"/>
      <c r="AF581" s="7"/>
      <c r="AG581" s="7"/>
      <c r="AH581" s="7"/>
      <c r="AI581" s="7"/>
      <c r="AJ581" s="7"/>
      <c r="AK581" s="7"/>
    </row>
    <row r="582" spans="1:37" x14ac:dyDescent="0.5">
      <c r="A582" s="218"/>
      <c r="B582" s="634"/>
      <c r="C582" s="647" t="str" cm="1">
        <f t="array" ref="C582">IFERROR(IF(ISBLANK(A582),"",IF(AND(ISBLANK(B582),ISBLANK(E582),ISBLANK(F582)),"",IF(AND(ISBLANK(B582),ISBLANK(E582),NOT(ISBLANK(F582))),_xlfn._xlws.FILTER('Rot.Out'!L:L,'Rot.Out'!B:B=EnterData!F582),IF(AND(ISBLANK(B582),NOT(ISBLANK(E582))),_xlfn._xlws.FILTER(Int.Out!AA:AA,Int.Out!B:B=E582),_xlfn._xlws.FILTER(Make.Trt!D:D,Make.Trt!C:C=B582))))),"")</f>
        <v/>
      </c>
      <c r="D582" s="636"/>
      <c r="E582" s="636"/>
      <c r="F582" s="218"/>
      <c r="G582" s="218"/>
      <c r="H582" s="218"/>
      <c r="I582" s="619" t="s">
        <v>109</v>
      </c>
      <c r="J582" s="619" t="s">
        <v>109</v>
      </c>
      <c r="K582" s="652"/>
      <c r="L582" s="329"/>
      <c r="M582" s="7"/>
      <c r="N582" s="434" t="str">
        <f>IF(OR(ISBLANK($A582),ISBLANK($G582)),"",IFERROR(IF(INDEX(Times!N:N,MATCH(CONCATENATE($G582,$A582),Times!$S:$S,0))=0,"",INDEX(Times!N:N,MATCH(CONCATENATE($G582,$A582),Times!$S:$S,0))),""))</f>
        <v/>
      </c>
      <c r="O582" s="434" t="str">
        <f>IF(OR(ISBLANK($A582),ISBLANK($G582)),"",IFERROR(IF(INDEX(Times!O:O,MATCH(CONCATENATE($G582,$A582),Times!$S:$S,0))=0,"",INDEX(Times!O:O,MATCH(CONCATENATE($G582,$A582),Times!$S:$S,0))),""))</f>
        <v/>
      </c>
      <c r="P582" s="434" t="str">
        <f>IF(OR(ISBLANK($A582),ISBLANK($G582)),"",IFERROR(IF(INDEX(Times!P:P,MATCH(CONCATENATE($G582,$A582),Times!$S:$S,0))=0,"",INDEX(Times!P:P,MATCH(CONCATENATE($G582,$A582),Times!$S:$S,0))),""))</f>
        <v/>
      </c>
      <c r="Q582" s="434" t="str">
        <f>IF(OR(ISBLANK($A582),ISBLANK($G582)),"",IFERROR(IF(INDEX(Times!Q:Q,MATCH(CONCATENATE($G582,$A582),Times!$S:$S,0))=0,"",INDEX(Times!Q:Q,MATCH(CONCATENATE($G582,$A582),Times!$S:$S,0))),""))</f>
        <v/>
      </c>
      <c r="R582" s="218" t="str">
        <f>IF(OR(ISBLANK($A582),ISBLANK($G582)),"",IFERROR(IF(INDEX(Times!R:R,MATCH(CONCATENATE($G582,$A582),Times!$S:$S,0))=0,"",INDEX(Times!R:R,MATCH(CONCATENATE($G582,$A582),Times!$S:$S,0))),""))</f>
        <v/>
      </c>
      <c r="S582" s="645"/>
      <c r="T582" s="645"/>
      <c r="U582" s="218"/>
      <c r="V582" s="329"/>
      <c r="W582" s="329"/>
      <c r="X582" s="329"/>
      <c r="Y582" s="329"/>
      <c r="Z582" s="329"/>
      <c r="AA582" s="329"/>
      <c r="AB582" s="329"/>
      <c r="AC582" s="7"/>
      <c r="AD582" s="7"/>
      <c r="AE582" s="7"/>
      <c r="AF582" s="7"/>
      <c r="AG582" s="7"/>
      <c r="AH582" s="7"/>
      <c r="AI582" s="7"/>
      <c r="AJ582" s="7"/>
      <c r="AK582" s="7"/>
    </row>
    <row r="583" spans="1:37" x14ac:dyDescent="0.5">
      <c r="A583" s="218"/>
      <c r="B583" s="634"/>
      <c r="C583" s="647" t="str" cm="1">
        <f t="array" ref="C583">IFERROR(IF(ISBLANK(A583),"",IF(AND(ISBLANK(B583),ISBLANK(E583),ISBLANK(F583)),"",IF(AND(ISBLANK(B583),ISBLANK(E583),NOT(ISBLANK(F583))),_xlfn._xlws.FILTER('Rot.Out'!L:L,'Rot.Out'!B:B=EnterData!F583),IF(AND(ISBLANK(B583),NOT(ISBLANK(E583))),_xlfn._xlws.FILTER(Int.Out!AA:AA,Int.Out!B:B=E583),_xlfn._xlws.FILTER(Make.Trt!D:D,Make.Trt!C:C=B583))))),"")</f>
        <v/>
      </c>
      <c r="D583" s="636"/>
      <c r="E583" s="636"/>
      <c r="F583" s="218"/>
      <c r="G583" s="218"/>
      <c r="H583" s="218"/>
      <c r="I583" s="619" t="s">
        <v>109</v>
      </c>
      <c r="J583" s="619" t="s">
        <v>109</v>
      </c>
      <c r="K583" s="652"/>
      <c r="L583" s="329"/>
      <c r="M583" s="7"/>
      <c r="N583" s="434" t="str">
        <f>IF(OR(ISBLANK($A583),ISBLANK($G583)),"",IFERROR(IF(INDEX(Times!N:N,MATCH(CONCATENATE($G583,$A583),Times!$S:$S,0))=0,"",INDEX(Times!N:N,MATCH(CONCATENATE($G583,$A583),Times!$S:$S,0))),""))</f>
        <v/>
      </c>
      <c r="O583" s="434" t="str">
        <f>IF(OR(ISBLANK($A583),ISBLANK($G583)),"",IFERROR(IF(INDEX(Times!O:O,MATCH(CONCATENATE($G583,$A583),Times!$S:$S,0))=0,"",INDEX(Times!O:O,MATCH(CONCATENATE($G583,$A583),Times!$S:$S,0))),""))</f>
        <v/>
      </c>
      <c r="P583" s="434" t="str">
        <f>IF(OR(ISBLANK($A583),ISBLANK($G583)),"",IFERROR(IF(INDEX(Times!P:P,MATCH(CONCATENATE($G583,$A583),Times!$S:$S,0))=0,"",INDEX(Times!P:P,MATCH(CONCATENATE($G583,$A583),Times!$S:$S,0))),""))</f>
        <v/>
      </c>
      <c r="Q583" s="434" t="str">
        <f>IF(OR(ISBLANK($A583),ISBLANK($G583)),"",IFERROR(IF(INDEX(Times!Q:Q,MATCH(CONCATENATE($G583,$A583),Times!$S:$S,0))=0,"",INDEX(Times!Q:Q,MATCH(CONCATENATE($G583,$A583),Times!$S:$S,0))),""))</f>
        <v/>
      </c>
      <c r="R583" s="218" t="str">
        <f>IF(OR(ISBLANK($A583),ISBLANK($G583)),"",IFERROR(IF(INDEX(Times!R:R,MATCH(CONCATENATE($G583,$A583),Times!$S:$S,0))=0,"",INDEX(Times!R:R,MATCH(CONCATENATE($G583,$A583),Times!$S:$S,0))),""))</f>
        <v/>
      </c>
      <c r="S583" s="645"/>
      <c r="T583" s="645"/>
      <c r="U583" s="218"/>
      <c r="V583" s="329"/>
      <c r="W583" s="329"/>
      <c r="X583" s="329"/>
      <c r="Y583" s="329"/>
      <c r="Z583" s="329"/>
      <c r="AA583" s="329"/>
      <c r="AB583" s="329"/>
      <c r="AC583" s="7"/>
      <c r="AD583" s="7"/>
      <c r="AE583" s="7"/>
      <c r="AF583" s="7"/>
      <c r="AG583" s="7"/>
      <c r="AH583" s="7"/>
      <c r="AI583" s="7"/>
      <c r="AJ583" s="7"/>
      <c r="AK583" s="7"/>
    </row>
    <row r="584" spans="1:37" x14ac:dyDescent="0.5">
      <c r="A584" s="218"/>
      <c r="B584" s="634"/>
      <c r="C584" s="647" t="str" cm="1">
        <f t="array" ref="C584">IFERROR(IF(ISBLANK(A584),"",IF(AND(ISBLANK(B584),ISBLANK(E584),ISBLANK(F584)),"",IF(AND(ISBLANK(B584),ISBLANK(E584),NOT(ISBLANK(F584))),_xlfn._xlws.FILTER('Rot.Out'!L:L,'Rot.Out'!B:B=EnterData!F584),IF(AND(ISBLANK(B584),NOT(ISBLANK(E584))),_xlfn._xlws.FILTER(Int.Out!AA:AA,Int.Out!B:B=E584),_xlfn._xlws.FILTER(Make.Trt!D:D,Make.Trt!C:C=B584))))),"")</f>
        <v/>
      </c>
      <c r="D584" s="636"/>
      <c r="E584" s="636"/>
      <c r="F584" s="218"/>
      <c r="G584" s="218"/>
      <c r="H584" s="218"/>
      <c r="I584" s="619" t="s">
        <v>109</v>
      </c>
      <c r="J584" s="619" t="s">
        <v>109</v>
      </c>
      <c r="K584" s="652"/>
      <c r="L584" s="329"/>
      <c r="M584" s="7"/>
      <c r="N584" s="434" t="str">
        <f>IF(OR(ISBLANK($A584),ISBLANK($G584)),"",IFERROR(IF(INDEX(Times!N:N,MATCH(CONCATENATE($G584,$A584),Times!$S:$S,0))=0,"",INDEX(Times!N:N,MATCH(CONCATENATE($G584,$A584),Times!$S:$S,0))),""))</f>
        <v/>
      </c>
      <c r="O584" s="434" t="str">
        <f>IF(OR(ISBLANK($A584),ISBLANK($G584)),"",IFERROR(IF(INDEX(Times!O:O,MATCH(CONCATENATE($G584,$A584),Times!$S:$S,0))=0,"",INDEX(Times!O:O,MATCH(CONCATENATE($G584,$A584),Times!$S:$S,0))),""))</f>
        <v/>
      </c>
      <c r="P584" s="434" t="str">
        <f>IF(OR(ISBLANK($A584),ISBLANK($G584)),"",IFERROR(IF(INDEX(Times!P:P,MATCH(CONCATENATE($G584,$A584),Times!$S:$S,0))=0,"",INDEX(Times!P:P,MATCH(CONCATENATE($G584,$A584),Times!$S:$S,0))),""))</f>
        <v/>
      </c>
      <c r="Q584" s="434" t="str">
        <f>IF(OR(ISBLANK($A584),ISBLANK($G584)),"",IFERROR(IF(INDEX(Times!Q:Q,MATCH(CONCATENATE($G584,$A584),Times!$S:$S,0))=0,"",INDEX(Times!Q:Q,MATCH(CONCATENATE($G584,$A584),Times!$S:$S,0))),""))</f>
        <v/>
      </c>
      <c r="R584" s="218" t="str">
        <f>IF(OR(ISBLANK($A584),ISBLANK($G584)),"",IFERROR(IF(INDEX(Times!R:R,MATCH(CONCATENATE($G584,$A584),Times!$S:$S,0))=0,"",INDEX(Times!R:R,MATCH(CONCATENATE($G584,$A584),Times!$S:$S,0))),""))</f>
        <v/>
      </c>
      <c r="S584" s="645"/>
      <c r="T584" s="645"/>
      <c r="U584" s="218"/>
      <c r="V584" s="329"/>
      <c r="W584" s="329"/>
      <c r="X584" s="329"/>
      <c r="Y584" s="329"/>
      <c r="Z584" s="329"/>
      <c r="AA584" s="329"/>
      <c r="AB584" s="329"/>
      <c r="AC584" s="7"/>
      <c r="AD584" s="7"/>
      <c r="AE584" s="7"/>
      <c r="AF584" s="7"/>
      <c r="AG584" s="7"/>
      <c r="AH584" s="7"/>
      <c r="AI584" s="7"/>
      <c r="AJ584" s="7"/>
      <c r="AK584" s="7"/>
    </row>
    <row r="585" spans="1:37" x14ac:dyDescent="0.5">
      <c r="A585" s="218"/>
      <c r="B585" s="634"/>
      <c r="C585" s="647" t="str" cm="1">
        <f t="array" ref="C585">IFERROR(IF(ISBLANK(A585),"",IF(AND(ISBLANK(B585),ISBLANK(E585),ISBLANK(F585)),"",IF(AND(ISBLANK(B585),ISBLANK(E585),NOT(ISBLANK(F585))),_xlfn._xlws.FILTER('Rot.Out'!L:L,'Rot.Out'!B:B=EnterData!F585),IF(AND(ISBLANK(B585),NOT(ISBLANK(E585))),_xlfn._xlws.FILTER(Int.Out!AA:AA,Int.Out!B:B=E585),_xlfn._xlws.FILTER(Make.Trt!D:D,Make.Trt!C:C=B585))))),"")</f>
        <v/>
      </c>
      <c r="D585" s="636"/>
      <c r="E585" s="636"/>
      <c r="F585" s="218"/>
      <c r="G585" s="218"/>
      <c r="H585" s="218"/>
      <c r="I585" s="619" t="s">
        <v>109</v>
      </c>
      <c r="J585" s="619" t="s">
        <v>109</v>
      </c>
      <c r="K585" s="652"/>
      <c r="L585" s="329"/>
      <c r="M585" s="7"/>
      <c r="N585" s="434" t="str">
        <f>IF(OR(ISBLANK($A585),ISBLANK($G585)),"",IFERROR(IF(INDEX(Times!N:N,MATCH(CONCATENATE($G585,$A585),Times!$S:$S,0))=0,"",INDEX(Times!N:N,MATCH(CONCATENATE($G585,$A585),Times!$S:$S,0))),""))</f>
        <v/>
      </c>
      <c r="O585" s="434" t="str">
        <f>IF(OR(ISBLANK($A585),ISBLANK($G585)),"",IFERROR(IF(INDEX(Times!O:O,MATCH(CONCATENATE($G585,$A585),Times!$S:$S,0))=0,"",INDEX(Times!O:O,MATCH(CONCATENATE($G585,$A585),Times!$S:$S,0))),""))</f>
        <v/>
      </c>
      <c r="P585" s="434" t="str">
        <f>IF(OR(ISBLANK($A585),ISBLANK($G585)),"",IFERROR(IF(INDEX(Times!P:P,MATCH(CONCATENATE($G585,$A585),Times!$S:$S,0))=0,"",INDEX(Times!P:P,MATCH(CONCATENATE($G585,$A585),Times!$S:$S,0))),""))</f>
        <v/>
      </c>
      <c r="Q585" s="434" t="str">
        <f>IF(OR(ISBLANK($A585),ISBLANK($G585)),"",IFERROR(IF(INDEX(Times!Q:Q,MATCH(CONCATENATE($G585,$A585),Times!$S:$S,0))=0,"",INDEX(Times!Q:Q,MATCH(CONCATENATE($G585,$A585),Times!$S:$S,0))),""))</f>
        <v/>
      </c>
      <c r="R585" s="218" t="str">
        <f>IF(OR(ISBLANK($A585),ISBLANK($G585)),"",IFERROR(IF(INDEX(Times!R:R,MATCH(CONCATENATE($G585,$A585),Times!$S:$S,0))=0,"",INDEX(Times!R:R,MATCH(CONCATENATE($G585,$A585),Times!$S:$S,0))),""))</f>
        <v/>
      </c>
      <c r="S585" s="645"/>
      <c r="T585" s="645"/>
      <c r="U585" s="218"/>
      <c r="V585" s="329"/>
      <c r="W585" s="329"/>
      <c r="X585" s="329"/>
      <c r="Y585" s="329"/>
      <c r="Z585" s="329"/>
      <c r="AA585" s="329"/>
      <c r="AB585" s="329"/>
      <c r="AC585" s="7"/>
      <c r="AD585" s="7"/>
      <c r="AE585" s="7"/>
      <c r="AF585" s="7"/>
      <c r="AG585" s="7"/>
      <c r="AH585" s="7"/>
      <c r="AI585" s="7"/>
      <c r="AJ585" s="7"/>
      <c r="AK585" s="7"/>
    </row>
    <row r="586" spans="1:37" x14ac:dyDescent="0.5">
      <c r="A586" s="218"/>
      <c r="B586" s="634"/>
      <c r="C586" s="647" t="str" cm="1">
        <f t="array" ref="C586">IFERROR(IF(ISBLANK(A586),"",IF(AND(ISBLANK(B586),ISBLANK(E586),ISBLANK(F586)),"",IF(AND(ISBLANK(B586),ISBLANK(E586),NOT(ISBLANK(F586))),_xlfn._xlws.FILTER('Rot.Out'!L:L,'Rot.Out'!B:B=EnterData!F586),IF(AND(ISBLANK(B586),NOT(ISBLANK(E586))),_xlfn._xlws.FILTER(Int.Out!AA:AA,Int.Out!B:B=E586),_xlfn._xlws.FILTER(Make.Trt!D:D,Make.Trt!C:C=B586))))),"")</f>
        <v/>
      </c>
      <c r="D586" s="636"/>
      <c r="E586" s="636"/>
      <c r="F586" s="218"/>
      <c r="G586" s="218"/>
      <c r="H586" s="218"/>
      <c r="I586" s="619" t="s">
        <v>109</v>
      </c>
      <c r="J586" s="619" t="s">
        <v>109</v>
      </c>
      <c r="K586" s="652"/>
      <c r="L586" s="329"/>
      <c r="M586" s="7"/>
      <c r="N586" s="434" t="str">
        <f>IF(OR(ISBLANK($A586),ISBLANK($G586)),"",IFERROR(IF(INDEX(Times!N:N,MATCH(CONCATENATE($G586,$A586),Times!$S:$S,0))=0,"",INDEX(Times!N:N,MATCH(CONCATENATE($G586,$A586),Times!$S:$S,0))),""))</f>
        <v/>
      </c>
      <c r="O586" s="434" t="str">
        <f>IF(OR(ISBLANK($A586),ISBLANK($G586)),"",IFERROR(IF(INDEX(Times!O:O,MATCH(CONCATENATE($G586,$A586),Times!$S:$S,0))=0,"",INDEX(Times!O:O,MATCH(CONCATENATE($G586,$A586),Times!$S:$S,0))),""))</f>
        <v/>
      </c>
      <c r="P586" s="434" t="str">
        <f>IF(OR(ISBLANK($A586),ISBLANK($G586)),"",IFERROR(IF(INDEX(Times!P:P,MATCH(CONCATENATE($G586,$A586),Times!$S:$S,0))=0,"",INDEX(Times!P:P,MATCH(CONCATENATE($G586,$A586),Times!$S:$S,0))),""))</f>
        <v/>
      </c>
      <c r="Q586" s="434" t="str">
        <f>IF(OR(ISBLANK($A586),ISBLANK($G586)),"",IFERROR(IF(INDEX(Times!Q:Q,MATCH(CONCATENATE($G586,$A586),Times!$S:$S,0))=0,"",INDEX(Times!Q:Q,MATCH(CONCATENATE($G586,$A586),Times!$S:$S,0))),""))</f>
        <v/>
      </c>
      <c r="R586" s="218" t="str">
        <f>IF(OR(ISBLANK($A586),ISBLANK($G586)),"",IFERROR(IF(INDEX(Times!R:R,MATCH(CONCATENATE($G586,$A586),Times!$S:$S,0))=0,"",INDEX(Times!R:R,MATCH(CONCATENATE($G586,$A586),Times!$S:$S,0))),""))</f>
        <v/>
      </c>
      <c r="S586" s="645"/>
      <c r="T586" s="645"/>
      <c r="U586" s="218"/>
      <c r="V586" s="329"/>
      <c r="W586" s="329"/>
      <c r="X586" s="329"/>
      <c r="Y586" s="329"/>
      <c r="Z586" s="329"/>
      <c r="AA586" s="329"/>
      <c r="AB586" s="329"/>
      <c r="AC586" s="7"/>
      <c r="AD586" s="7"/>
      <c r="AE586" s="7"/>
      <c r="AF586" s="7"/>
      <c r="AG586" s="7"/>
      <c r="AH586" s="7"/>
      <c r="AI586" s="7"/>
      <c r="AJ586" s="7"/>
      <c r="AK586" s="7"/>
    </row>
    <row r="587" spans="1:37" x14ac:dyDescent="0.5">
      <c r="A587" s="218"/>
      <c r="B587" s="634"/>
      <c r="C587" s="647" t="str" cm="1">
        <f t="array" ref="C587">IFERROR(IF(ISBLANK(A587),"",IF(AND(ISBLANK(B587),ISBLANK(E587),ISBLANK(F587)),"",IF(AND(ISBLANK(B587),ISBLANK(E587),NOT(ISBLANK(F587))),_xlfn._xlws.FILTER('Rot.Out'!L:L,'Rot.Out'!B:B=EnterData!F587),IF(AND(ISBLANK(B587),NOT(ISBLANK(E587))),_xlfn._xlws.FILTER(Int.Out!AA:AA,Int.Out!B:B=E587),_xlfn._xlws.FILTER(Make.Trt!D:D,Make.Trt!C:C=B587))))),"")</f>
        <v/>
      </c>
      <c r="D587" s="636"/>
      <c r="E587" s="636"/>
      <c r="F587" s="218"/>
      <c r="G587" s="218"/>
      <c r="H587" s="218"/>
      <c r="I587" s="619" t="s">
        <v>109</v>
      </c>
      <c r="J587" s="619" t="s">
        <v>109</v>
      </c>
      <c r="K587" s="652"/>
      <c r="L587" s="329"/>
      <c r="M587" s="7"/>
      <c r="N587" s="434" t="str">
        <f>IF(OR(ISBLANK($A587),ISBLANK($G587)),"",IFERROR(IF(INDEX(Times!N:N,MATCH(CONCATENATE($G587,$A587),Times!$S:$S,0))=0,"",INDEX(Times!N:N,MATCH(CONCATENATE($G587,$A587),Times!$S:$S,0))),""))</f>
        <v/>
      </c>
      <c r="O587" s="434" t="str">
        <f>IF(OR(ISBLANK($A587),ISBLANK($G587)),"",IFERROR(IF(INDEX(Times!O:O,MATCH(CONCATENATE($G587,$A587),Times!$S:$S,0))=0,"",INDEX(Times!O:O,MATCH(CONCATENATE($G587,$A587),Times!$S:$S,0))),""))</f>
        <v/>
      </c>
      <c r="P587" s="434" t="str">
        <f>IF(OR(ISBLANK($A587),ISBLANK($G587)),"",IFERROR(IF(INDEX(Times!P:P,MATCH(CONCATENATE($G587,$A587),Times!$S:$S,0))=0,"",INDEX(Times!P:P,MATCH(CONCATENATE($G587,$A587),Times!$S:$S,0))),""))</f>
        <v/>
      </c>
      <c r="Q587" s="434" t="str">
        <f>IF(OR(ISBLANK($A587),ISBLANK($G587)),"",IFERROR(IF(INDEX(Times!Q:Q,MATCH(CONCATENATE($G587,$A587),Times!$S:$S,0))=0,"",INDEX(Times!Q:Q,MATCH(CONCATENATE($G587,$A587),Times!$S:$S,0))),""))</f>
        <v/>
      </c>
      <c r="R587" s="218" t="str">
        <f>IF(OR(ISBLANK($A587),ISBLANK($G587)),"",IFERROR(IF(INDEX(Times!R:R,MATCH(CONCATENATE($G587,$A587),Times!$S:$S,0))=0,"",INDEX(Times!R:R,MATCH(CONCATENATE($G587,$A587),Times!$S:$S,0))),""))</f>
        <v/>
      </c>
      <c r="S587" s="645"/>
      <c r="T587" s="645"/>
      <c r="U587" s="218"/>
      <c r="V587" s="329"/>
      <c r="W587" s="329"/>
      <c r="X587" s="329"/>
      <c r="Y587" s="329"/>
      <c r="Z587" s="329"/>
      <c r="AA587" s="329"/>
      <c r="AB587" s="329"/>
      <c r="AC587" s="7"/>
      <c r="AD587" s="7"/>
      <c r="AE587" s="7"/>
      <c r="AF587" s="7"/>
      <c r="AG587" s="7"/>
      <c r="AH587" s="7"/>
      <c r="AI587" s="7"/>
      <c r="AJ587" s="7"/>
      <c r="AK587" s="7"/>
    </row>
    <row r="588" spans="1:37" x14ac:dyDescent="0.5">
      <c r="A588" s="218"/>
      <c r="B588" s="634"/>
      <c r="C588" s="647" t="str" cm="1">
        <f t="array" ref="C588">IFERROR(IF(ISBLANK(A588),"",IF(AND(ISBLANK(B588),ISBLANK(E588),ISBLANK(F588)),"",IF(AND(ISBLANK(B588),ISBLANK(E588),NOT(ISBLANK(F588))),_xlfn._xlws.FILTER('Rot.Out'!L:L,'Rot.Out'!B:B=EnterData!F588),IF(AND(ISBLANK(B588),NOT(ISBLANK(E588))),_xlfn._xlws.FILTER(Int.Out!AA:AA,Int.Out!B:B=E588),_xlfn._xlws.FILTER(Make.Trt!D:D,Make.Trt!C:C=B588))))),"")</f>
        <v/>
      </c>
      <c r="D588" s="636"/>
      <c r="E588" s="636"/>
      <c r="F588" s="218"/>
      <c r="G588" s="218"/>
      <c r="H588" s="218"/>
      <c r="I588" s="619" t="s">
        <v>109</v>
      </c>
      <c r="J588" s="619" t="s">
        <v>109</v>
      </c>
      <c r="K588" s="652"/>
      <c r="L588" s="329"/>
      <c r="M588" s="7"/>
      <c r="N588" s="434" t="str">
        <f>IF(OR(ISBLANK($A588),ISBLANK($G588)),"",IFERROR(IF(INDEX(Times!N:N,MATCH(CONCATENATE($G588,$A588),Times!$S:$S,0))=0,"",INDEX(Times!N:N,MATCH(CONCATENATE($G588,$A588),Times!$S:$S,0))),""))</f>
        <v/>
      </c>
      <c r="O588" s="434" t="str">
        <f>IF(OR(ISBLANK($A588),ISBLANK($G588)),"",IFERROR(IF(INDEX(Times!O:O,MATCH(CONCATENATE($G588,$A588),Times!$S:$S,0))=0,"",INDEX(Times!O:O,MATCH(CONCATENATE($G588,$A588),Times!$S:$S,0))),""))</f>
        <v/>
      </c>
      <c r="P588" s="434" t="str">
        <f>IF(OR(ISBLANK($A588),ISBLANK($G588)),"",IFERROR(IF(INDEX(Times!P:P,MATCH(CONCATENATE($G588,$A588),Times!$S:$S,0))=0,"",INDEX(Times!P:P,MATCH(CONCATENATE($G588,$A588),Times!$S:$S,0))),""))</f>
        <v/>
      </c>
      <c r="Q588" s="434" t="str">
        <f>IF(OR(ISBLANK($A588),ISBLANK($G588)),"",IFERROR(IF(INDEX(Times!Q:Q,MATCH(CONCATENATE($G588,$A588),Times!$S:$S,0))=0,"",INDEX(Times!Q:Q,MATCH(CONCATENATE($G588,$A588),Times!$S:$S,0))),""))</f>
        <v/>
      </c>
      <c r="R588" s="218" t="str">
        <f>IF(OR(ISBLANK($A588),ISBLANK($G588)),"",IFERROR(IF(INDEX(Times!R:R,MATCH(CONCATENATE($G588,$A588),Times!$S:$S,0))=0,"",INDEX(Times!R:R,MATCH(CONCATENATE($G588,$A588),Times!$S:$S,0))),""))</f>
        <v/>
      </c>
      <c r="S588" s="645"/>
      <c r="T588" s="645"/>
      <c r="U588" s="218"/>
      <c r="V588" s="329"/>
      <c r="W588" s="329"/>
      <c r="X588" s="329"/>
      <c r="Y588" s="329"/>
      <c r="Z588" s="329"/>
      <c r="AA588" s="329"/>
      <c r="AB588" s="329"/>
      <c r="AC588" s="7"/>
      <c r="AD588" s="7"/>
      <c r="AE588" s="7"/>
      <c r="AF588" s="7"/>
      <c r="AG588" s="7"/>
      <c r="AH588" s="7"/>
      <c r="AI588" s="7"/>
      <c r="AJ588" s="7"/>
      <c r="AK588" s="7"/>
    </row>
    <row r="589" spans="1:37" x14ac:dyDescent="0.5">
      <c r="A589" s="218"/>
      <c r="B589" s="634"/>
      <c r="C589" s="647" t="str" cm="1">
        <f t="array" ref="C589">IFERROR(IF(ISBLANK(A589),"",IF(AND(ISBLANK(B589),ISBLANK(E589),ISBLANK(F589)),"",IF(AND(ISBLANK(B589),ISBLANK(E589),NOT(ISBLANK(F589))),_xlfn._xlws.FILTER('Rot.Out'!L:L,'Rot.Out'!B:B=EnterData!F589),IF(AND(ISBLANK(B589),NOT(ISBLANK(E589))),_xlfn._xlws.FILTER(Int.Out!AA:AA,Int.Out!B:B=E589),_xlfn._xlws.FILTER(Make.Trt!D:D,Make.Trt!C:C=B589))))),"")</f>
        <v/>
      </c>
      <c r="D589" s="636"/>
      <c r="E589" s="636"/>
      <c r="F589" s="218"/>
      <c r="G589" s="218"/>
      <c r="H589" s="218"/>
      <c r="I589" s="619" t="s">
        <v>109</v>
      </c>
      <c r="J589" s="619" t="s">
        <v>109</v>
      </c>
      <c r="K589" s="652"/>
      <c r="L589" s="329"/>
      <c r="M589" s="7"/>
      <c r="N589" s="434" t="str">
        <f>IF(OR(ISBLANK($A589),ISBLANK($G589)),"",IFERROR(IF(INDEX(Times!N:N,MATCH(CONCATENATE($G589,$A589),Times!$S:$S,0))=0,"",INDEX(Times!N:N,MATCH(CONCATENATE($G589,$A589),Times!$S:$S,0))),""))</f>
        <v/>
      </c>
      <c r="O589" s="434" t="str">
        <f>IF(OR(ISBLANK($A589),ISBLANK($G589)),"",IFERROR(IF(INDEX(Times!O:O,MATCH(CONCATENATE($G589,$A589),Times!$S:$S,0))=0,"",INDEX(Times!O:O,MATCH(CONCATENATE($G589,$A589),Times!$S:$S,0))),""))</f>
        <v/>
      </c>
      <c r="P589" s="434" t="str">
        <f>IF(OR(ISBLANK($A589),ISBLANK($G589)),"",IFERROR(IF(INDEX(Times!P:P,MATCH(CONCATENATE($G589,$A589),Times!$S:$S,0))=0,"",INDEX(Times!P:P,MATCH(CONCATENATE($G589,$A589),Times!$S:$S,0))),""))</f>
        <v/>
      </c>
      <c r="Q589" s="434" t="str">
        <f>IF(OR(ISBLANK($A589),ISBLANK($G589)),"",IFERROR(IF(INDEX(Times!Q:Q,MATCH(CONCATENATE($G589,$A589),Times!$S:$S,0))=0,"",INDEX(Times!Q:Q,MATCH(CONCATENATE($G589,$A589),Times!$S:$S,0))),""))</f>
        <v/>
      </c>
      <c r="R589" s="218" t="str">
        <f>IF(OR(ISBLANK($A589),ISBLANK($G589)),"",IFERROR(IF(INDEX(Times!R:R,MATCH(CONCATENATE($G589,$A589),Times!$S:$S,0))=0,"",INDEX(Times!R:R,MATCH(CONCATENATE($G589,$A589),Times!$S:$S,0))),""))</f>
        <v/>
      </c>
      <c r="S589" s="645"/>
      <c r="T589" s="645"/>
      <c r="U589" s="218"/>
      <c r="V589" s="329"/>
      <c r="W589" s="329"/>
      <c r="X589" s="329"/>
      <c r="Y589" s="329"/>
      <c r="Z589" s="329"/>
      <c r="AA589" s="329"/>
      <c r="AB589" s="329"/>
      <c r="AC589" s="7"/>
      <c r="AD589" s="7"/>
      <c r="AE589" s="7"/>
      <c r="AF589" s="7"/>
      <c r="AG589" s="7"/>
      <c r="AH589" s="7"/>
      <c r="AI589" s="7"/>
      <c r="AJ589" s="7"/>
      <c r="AK589" s="7"/>
    </row>
    <row r="590" spans="1:37" x14ac:dyDescent="0.5">
      <c r="A590" s="218"/>
      <c r="B590" s="634"/>
      <c r="C590" s="647" t="str" cm="1">
        <f t="array" ref="C590">IFERROR(IF(ISBLANK(A590),"",IF(AND(ISBLANK(B590),ISBLANK(E590),ISBLANK(F590)),"",IF(AND(ISBLANK(B590),ISBLANK(E590),NOT(ISBLANK(F590))),_xlfn._xlws.FILTER('Rot.Out'!L:L,'Rot.Out'!B:B=EnterData!F590),IF(AND(ISBLANK(B590),NOT(ISBLANK(E590))),_xlfn._xlws.FILTER(Int.Out!AA:AA,Int.Out!B:B=E590),_xlfn._xlws.FILTER(Make.Trt!D:D,Make.Trt!C:C=B590))))),"")</f>
        <v/>
      </c>
      <c r="D590" s="636"/>
      <c r="E590" s="636"/>
      <c r="F590" s="218"/>
      <c r="G590" s="218"/>
      <c r="H590" s="218"/>
      <c r="I590" s="619" t="s">
        <v>109</v>
      </c>
      <c r="J590" s="619" t="s">
        <v>109</v>
      </c>
      <c r="K590" s="652"/>
      <c r="L590" s="329"/>
      <c r="M590" s="7"/>
      <c r="N590" s="434" t="str">
        <f>IF(OR(ISBLANK($A590),ISBLANK($G590)),"",IFERROR(IF(INDEX(Times!N:N,MATCH(CONCATENATE($G590,$A590),Times!$S:$S,0))=0,"",INDEX(Times!N:N,MATCH(CONCATENATE($G590,$A590),Times!$S:$S,0))),""))</f>
        <v/>
      </c>
      <c r="O590" s="434" t="str">
        <f>IF(OR(ISBLANK($A590),ISBLANK($G590)),"",IFERROR(IF(INDEX(Times!O:O,MATCH(CONCATENATE($G590,$A590),Times!$S:$S,0))=0,"",INDEX(Times!O:O,MATCH(CONCATENATE($G590,$A590),Times!$S:$S,0))),""))</f>
        <v/>
      </c>
      <c r="P590" s="434" t="str">
        <f>IF(OR(ISBLANK($A590),ISBLANK($G590)),"",IFERROR(IF(INDEX(Times!P:P,MATCH(CONCATENATE($G590,$A590),Times!$S:$S,0))=0,"",INDEX(Times!P:P,MATCH(CONCATENATE($G590,$A590),Times!$S:$S,0))),""))</f>
        <v/>
      </c>
      <c r="Q590" s="434" t="str">
        <f>IF(OR(ISBLANK($A590),ISBLANK($G590)),"",IFERROR(IF(INDEX(Times!Q:Q,MATCH(CONCATENATE($G590,$A590),Times!$S:$S,0))=0,"",INDEX(Times!Q:Q,MATCH(CONCATENATE($G590,$A590),Times!$S:$S,0))),""))</f>
        <v/>
      </c>
      <c r="R590" s="218" t="str">
        <f>IF(OR(ISBLANK($A590),ISBLANK($G590)),"",IFERROR(IF(INDEX(Times!R:R,MATCH(CONCATENATE($G590,$A590),Times!$S:$S,0))=0,"",INDEX(Times!R:R,MATCH(CONCATENATE($G590,$A590),Times!$S:$S,0))),""))</f>
        <v/>
      </c>
      <c r="S590" s="645"/>
      <c r="T590" s="645"/>
      <c r="U590" s="218"/>
      <c r="V590" s="329"/>
      <c r="W590" s="329"/>
      <c r="X590" s="329"/>
      <c r="Y590" s="329"/>
      <c r="Z590" s="329"/>
      <c r="AA590" s="329"/>
      <c r="AB590" s="329"/>
      <c r="AC590" s="7"/>
      <c r="AD590" s="7"/>
      <c r="AE590" s="7"/>
      <c r="AF590" s="7"/>
      <c r="AG590" s="7"/>
      <c r="AH590" s="7"/>
      <c r="AI590" s="7"/>
      <c r="AJ590" s="7"/>
      <c r="AK590" s="7"/>
    </row>
    <row r="591" spans="1:37" x14ac:dyDescent="0.5">
      <c r="A591" s="218"/>
      <c r="B591" s="634"/>
      <c r="C591" s="647" t="str" cm="1">
        <f t="array" ref="C591">IFERROR(IF(ISBLANK(A591),"",IF(AND(ISBLANK(B591),ISBLANK(E591),ISBLANK(F591)),"",IF(AND(ISBLANK(B591),ISBLANK(E591),NOT(ISBLANK(F591))),_xlfn._xlws.FILTER('Rot.Out'!L:L,'Rot.Out'!B:B=EnterData!F591),IF(AND(ISBLANK(B591),NOT(ISBLANK(E591))),_xlfn._xlws.FILTER(Int.Out!AA:AA,Int.Out!B:B=E591),_xlfn._xlws.FILTER(Make.Trt!D:D,Make.Trt!C:C=B591))))),"")</f>
        <v/>
      </c>
      <c r="D591" s="636"/>
      <c r="E591" s="636"/>
      <c r="F591" s="218"/>
      <c r="G591" s="218"/>
      <c r="H591" s="218"/>
      <c r="I591" s="619" t="s">
        <v>109</v>
      </c>
      <c r="J591" s="619" t="s">
        <v>109</v>
      </c>
      <c r="K591" s="652"/>
      <c r="L591" s="329"/>
      <c r="M591" s="7"/>
      <c r="N591" s="434" t="str">
        <f>IF(OR(ISBLANK($A591),ISBLANK($G591)),"",IFERROR(IF(INDEX(Times!N:N,MATCH(CONCATENATE($G591,$A591),Times!$S:$S,0))=0,"",INDEX(Times!N:N,MATCH(CONCATENATE($G591,$A591),Times!$S:$S,0))),""))</f>
        <v/>
      </c>
      <c r="O591" s="434" t="str">
        <f>IF(OR(ISBLANK($A591),ISBLANK($G591)),"",IFERROR(IF(INDEX(Times!O:O,MATCH(CONCATENATE($G591,$A591),Times!$S:$S,0))=0,"",INDEX(Times!O:O,MATCH(CONCATENATE($G591,$A591),Times!$S:$S,0))),""))</f>
        <v/>
      </c>
      <c r="P591" s="434" t="str">
        <f>IF(OR(ISBLANK($A591),ISBLANK($G591)),"",IFERROR(IF(INDEX(Times!P:P,MATCH(CONCATENATE($G591,$A591),Times!$S:$S,0))=0,"",INDEX(Times!P:P,MATCH(CONCATENATE($G591,$A591),Times!$S:$S,0))),""))</f>
        <v/>
      </c>
      <c r="Q591" s="434" t="str">
        <f>IF(OR(ISBLANK($A591),ISBLANK($G591)),"",IFERROR(IF(INDEX(Times!Q:Q,MATCH(CONCATENATE($G591,$A591),Times!$S:$S,0))=0,"",INDEX(Times!Q:Q,MATCH(CONCATENATE($G591,$A591),Times!$S:$S,0))),""))</f>
        <v/>
      </c>
      <c r="R591" s="218" t="str">
        <f>IF(OR(ISBLANK($A591),ISBLANK($G591)),"",IFERROR(IF(INDEX(Times!R:R,MATCH(CONCATENATE($G591,$A591),Times!$S:$S,0))=0,"",INDEX(Times!R:R,MATCH(CONCATENATE($G591,$A591),Times!$S:$S,0))),""))</f>
        <v/>
      </c>
      <c r="S591" s="645"/>
      <c r="T591" s="645"/>
      <c r="U591" s="218"/>
      <c r="V591" s="329"/>
      <c r="W591" s="329"/>
      <c r="X591" s="329"/>
      <c r="Y591" s="329"/>
      <c r="Z591" s="329"/>
      <c r="AA591" s="329"/>
      <c r="AB591" s="329"/>
      <c r="AC591" s="7"/>
      <c r="AD591" s="7"/>
      <c r="AE591" s="7"/>
      <c r="AF591" s="7"/>
      <c r="AG591" s="7"/>
      <c r="AH591" s="7"/>
      <c r="AI591" s="7"/>
      <c r="AJ591" s="7"/>
      <c r="AK591" s="7"/>
    </row>
    <row r="592" spans="1:37" x14ac:dyDescent="0.5">
      <c r="A592" s="218"/>
      <c r="B592" s="634"/>
      <c r="C592" s="647" t="str" cm="1">
        <f t="array" ref="C592">IFERROR(IF(ISBLANK(A592),"",IF(AND(ISBLANK(B592),ISBLANK(E592),ISBLANK(F592)),"",IF(AND(ISBLANK(B592),ISBLANK(E592),NOT(ISBLANK(F592))),_xlfn._xlws.FILTER('Rot.Out'!L:L,'Rot.Out'!B:B=EnterData!F592),IF(AND(ISBLANK(B592),NOT(ISBLANK(E592))),_xlfn._xlws.FILTER(Int.Out!AA:AA,Int.Out!B:B=E592),_xlfn._xlws.FILTER(Make.Trt!D:D,Make.Trt!C:C=B592))))),"")</f>
        <v/>
      </c>
      <c r="D592" s="636"/>
      <c r="E592" s="636"/>
      <c r="F592" s="218"/>
      <c r="G592" s="218"/>
      <c r="H592" s="218"/>
      <c r="I592" s="619" t="s">
        <v>109</v>
      </c>
      <c r="J592" s="619" t="s">
        <v>109</v>
      </c>
      <c r="K592" s="652"/>
      <c r="L592" s="329"/>
      <c r="M592" s="7"/>
      <c r="N592" s="434" t="str">
        <f>IF(OR(ISBLANK($A592),ISBLANK($G592)),"",IFERROR(IF(INDEX(Times!N:N,MATCH(CONCATENATE($G592,$A592),Times!$S:$S,0))=0,"",INDEX(Times!N:N,MATCH(CONCATENATE($G592,$A592),Times!$S:$S,0))),""))</f>
        <v/>
      </c>
      <c r="O592" s="434" t="str">
        <f>IF(OR(ISBLANK($A592),ISBLANK($G592)),"",IFERROR(IF(INDEX(Times!O:O,MATCH(CONCATENATE($G592,$A592),Times!$S:$S,0))=0,"",INDEX(Times!O:O,MATCH(CONCATENATE($G592,$A592),Times!$S:$S,0))),""))</f>
        <v/>
      </c>
      <c r="P592" s="434" t="str">
        <f>IF(OR(ISBLANK($A592),ISBLANK($G592)),"",IFERROR(IF(INDEX(Times!P:P,MATCH(CONCATENATE($G592,$A592),Times!$S:$S,0))=0,"",INDEX(Times!P:P,MATCH(CONCATENATE($G592,$A592),Times!$S:$S,0))),""))</f>
        <v/>
      </c>
      <c r="Q592" s="434" t="str">
        <f>IF(OR(ISBLANK($A592),ISBLANK($G592)),"",IFERROR(IF(INDEX(Times!Q:Q,MATCH(CONCATENATE($G592,$A592),Times!$S:$S,0))=0,"",INDEX(Times!Q:Q,MATCH(CONCATENATE($G592,$A592),Times!$S:$S,0))),""))</f>
        <v/>
      </c>
      <c r="R592" s="218" t="str">
        <f>IF(OR(ISBLANK($A592),ISBLANK($G592)),"",IFERROR(IF(INDEX(Times!R:R,MATCH(CONCATENATE($G592,$A592),Times!$S:$S,0))=0,"",INDEX(Times!R:R,MATCH(CONCATENATE($G592,$A592),Times!$S:$S,0))),""))</f>
        <v/>
      </c>
      <c r="S592" s="645"/>
      <c r="T592" s="645"/>
      <c r="U592" s="218"/>
      <c r="V592" s="329"/>
      <c r="W592" s="329"/>
      <c r="X592" s="329"/>
      <c r="Y592" s="329"/>
      <c r="Z592" s="329"/>
      <c r="AA592" s="329"/>
      <c r="AB592" s="329"/>
      <c r="AC592" s="7"/>
      <c r="AD592" s="7"/>
      <c r="AE592" s="7"/>
      <c r="AF592" s="7"/>
      <c r="AG592" s="7"/>
      <c r="AH592" s="7"/>
      <c r="AI592" s="7"/>
      <c r="AJ592" s="7"/>
      <c r="AK592" s="7"/>
    </row>
    <row r="593" spans="1:37" x14ac:dyDescent="0.5">
      <c r="A593" s="218"/>
      <c r="B593" s="634"/>
      <c r="C593" s="647" t="str" cm="1">
        <f t="array" ref="C593">IFERROR(IF(ISBLANK(A593),"",IF(AND(ISBLANK(B593),ISBLANK(E593),ISBLANK(F593)),"",IF(AND(ISBLANK(B593),ISBLANK(E593),NOT(ISBLANK(F593))),_xlfn._xlws.FILTER('Rot.Out'!L:L,'Rot.Out'!B:B=EnterData!F593),IF(AND(ISBLANK(B593),NOT(ISBLANK(E593))),_xlfn._xlws.FILTER(Int.Out!AA:AA,Int.Out!B:B=E593),_xlfn._xlws.FILTER(Make.Trt!D:D,Make.Trt!C:C=B593))))),"")</f>
        <v/>
      </c>
      <c r="D593" s="636"/>
      <c r="E593" s="636"/>
      <c r="F593" s="218"/>
      <c r="G593" s="218"/>
      <c r="H593" s="218"/>
      <c r="I593" s="619" t="s">
        <v>109</v>
      </c>
      <c r="J593" s="619" t="s">
        <v>109</v>
      </c>
      <c r="K593" s="652"/>
      <c r="L593" s="329"/>
      <c r="M593" s="7"/>
      <c r="N593" s="434" t="str">
        <f>IF(OR(ISBLANK($A593),ISBLANK($G593)),"",IFERROR(IF(INDEX(Times!N:N,MATCH(CONCATENATE($G593,$A593),Times!$S:$S,0))=0,"",INDEX(Times!N:N,MATCH(CONCATENATE($G593,$A593),Times!$S:$S,0))),""))</f>
        <v/>
      </c>
      <c r="O593" s="434" t="str">
        <f>IF(OR(ISBLANK($A593),ISBLANK($G593)),"",IFERROR(IF(INDEX(Times!O:O,MATCH(CONCATENATE($G593,$A593),Times!$S:$S,0))=0,"",INDEX(Times!O:O,MATCH(CONCATENATE($G593,$A593),Times!$S:$S,0))),""))</f>
        <v/>
      </c>
      <c r="P593" s="434" t="str">
        <f>IF(OR(ISBLANK($A593),ISBLANK($G593)),"",IFERROR(IF(INDEX(Times!P:P,MATCH(CONCATENATE($G593,$A593),Times!$S:$S,0))=0,"",INDEX(Times!P:P,MATCH(CONCATENATE($G593,$A593),Times!$S:$S,0))),""))</f>
        <v/>
      </c>
      <c r="Q593" s="434" t="str">
        <f>IF(OR(ISBLANK($A593),ISBLANK($G593)),"",IFERROR(IF(INDEX(Times!Q:Q,MATCH(CONCATENATE($G593,$A593),Times!$S:$S,0))=0,"",INDEX(Times!Q:Q,MATCH(CONCATENATE($G593,$A593),Times!$S:$S,0))),""))</f>
        <v/>
      </c>
      <c r="R593" s="218" t="str">
        <f>IF(OR(ISBLANK($A593),ISBLANK($G593)),"",IFERROR(IF(INDEX(Times!R:R,MATCH(CONCATENATE($G593,$A593),Times!$S:$S,0))=0,"",INDEX(Times!R:R,MATCH(CONCATENATE($G593,$A593),Times!$S:$S,0))),""))</f>
        <v/>
      </c>
      <c r="S593" s="645"/>
      <c r="T593" s="645"/>
      <c r="U593" s="218"/>
      <c r="V593" s="329"/>
      <c r="W593" s="329"/>
      <c r="X593" s="329"/>
      <c r="Y593" s="329"/>
      <c r="Z593" s="329"/>
      <c r="AA593" s="329"/>
      <c r="AB593" s="329"/>
      <c r="AC593" s="7"/>
      <c r="AD593" s="7"/>
      <c r="AE593" s="7"/>
      <c r="AF593" s="7"/>
      <c r="AG593" s="7"/>
      <c r="AH593" s="7"/>
      <c r="AI593" s="7"/>
      <c r="AJ593" s="7"/>
      <c r="AK593" s="7"/>
    </row>
    <row r="594" spans="1:37" x14ac:dyDescent="0.5">
      <c r="A594" s="218"/>
      <c r="B594" s="634"/>
      <c r="C594" s="647" t="str" cm="1">
        <f t="array" ref="C594">IFERROR(IF(ISBLANK(A594),"",IF(AND(ISBLANK(B594),ISBLANK(E594),ISBLANK(F594)),"",IF(AND(ISBLANK(B594),ISBLANK(E594),NOT(ISBLANK(F594))),_xlfn._xlws.FILTER('Rot.Out'!L:L,'Rot.Out'!B:B=EnterData!F594),IF(AND(ISBLANK(B594),NOT(ISBLANK(E594))),_xlfn._xlws.FILTER(Int.Out!AA:AA,Int.Out!B:B=E594),_xlfn._xlws.FILTER(Make.Trt!D:D,Make.Trt!C:C=B594))))),"")</f>
        <v/>
      </c>
      <c r="D594" s="636"/>
      <c r="E594" s="636"/>
      <c r="F594" s="218"/>
      <c r="G594" s="218"/>
      <c r="H594" s="218"/>
      <c r="I594" s="619" t="s">
        <v>109</v>
      </c>
      <c r="J594" s="619" t="s">
        <v>109</v>
      </c>
      <c r="K594" s="652"/>
      <c r="L594" s="329"/>
      <c r="M594" s="7"/>
      <c r="N594" s="434" t="str">
        <f>IF(OR(ISBLANK($A594),ISBLANK($G594)),"",IFERROR(IF(INDEX(Times!N:N,MATCH(CONCATENATE($G594,$A594),Times!$S:$S,0))=0,"",INDEX(Times!N:N,MATCH(CONCATENATE($G594,$A594),Times!$S:$S,0))),""))</f>
        <v/>
      </c>
      <c r="O594" s="434" t="str">
        <f>IF(OR(ISBLANK($A594),ISBLANK($G594)),"",IFERROR(IF(INDEX(Times!O:O,MATCH(CONCATENATE($G594,$A594),Times!$S:$S,0))=0,"",INDEX(Times!O:O,MATCH(CONCATENATE($G594,$A594),Times!$S:$S,0))),""))</f>
        <v/>
      </c>
      <c r="P594" s="434" t="str">
        <f>IF(OR(ISBLANK($A594),ISBLANK($G594)),"",IFERROR(IF(INDEX(Times!P:P,MATCH(CONCATENATE($G594,$A594),Times!$S:$S,0))=0,"",INDEX(Times!P:P,MATCH(CONCATENATE($G594,$A594),Times!$S:$S,0))),""))</f>
        <v/>
      </c>
      <c r="Q594" s="434" t="str">
        <f>IF(OR(ISBLANK($A594),ISBLANK($G594)),"",IFERROR(IF(INDEX(Times!Q:Q,MATCH(CONCATENATE($G594,$A594),Times!$S:$S,0))=0,"",INDEX(Times!Q:Q,MATCH(CONCATENATE($G594,$A594),Times!$S:$S,0))),""))</f>
        <v/>
      </c>
      <c r="R594" s="218" t="str">
        <f>IF(OR(ISBLANK($A594),ISBLANK($G594)),"",IFERROR(IF(INDEX(Times!R:R,MATCH(CONCATENATE($G594,$A594),Times!$S:$S,0))=0,"",INDEX(Times!R:R,MATCH(CONCATENATE($G594,$A594),Times!$S:$S,0))),""))</f>
        <v/>
      </c>
      <c r="S594" s="645"/>
      <c r="T594" s="645"/>
      <c r="U594" s="218"/>
      <c r="V594" s="329"/>
      <c r="W594" s="329"/>
      <c r="X594" s="329"/>
      <c r="Y594" s="329"/>
      <c r="Z594" s="329"/>
      <c r="AA594" s="329"/>
      <c r="AB594" s="329"/>
      <c r="AC594" s="7"/>
      <c r="AD594" s="7"/>
      <c r="AE594" s="7"/>
      <c r="AF594" s="7"/>
      <c r="AG594" s="7"/>
      <c r="AH594" s="7"/>
      <c r="AI594" s="7"/>
      <c r="AJ594" s="7"/>
      <c r="AK594" s="7"/>
    </row>
    <row r="595" spans="1:37" x14ac:dyDescent="0.5">
      <c r="A595" s="218"/>
      <c r="B595" s="634"/>
      <c r="C595" s="647" t="str" cm="1">
        <f t="array" ref="C595">IFERROR(IF(ISBLANK(A595),"",IF(AND(ISBLANK(B595),ISBLANK(E595),ISBLANK(F595)),"",IF(AND(ISBLANK(B595),ISBLANK(E595),NOT(ISBLANK(F595))),_xlfn._xlws.FILTER('Rot.Out'!L:L,'Rot.Out'!B:B=EnterData!F595),IF(AND(ISBLANK(B595),NOT(ISBLANK(E595))),_xlfn._xlws.FILTER(Int.Out!AA:AA,Int.Out!B:B=E595),_xlfn._xlws.FILTER(Make.Trt!D:D,Make.Trt!C:C=B595))))),"")</f>
        <v/>
      </c>
      <c r="D595" s="636"/>
      <c r="E595" s="636"/>
      <c r="F595" s="218"/>
      <c r="G595" s="218"/>
      <c r="H595" s="218"/>
      <c r="I595" s="619" t="s">
        <v>109</v>
      </c>
      <c r="J595" s="619" t="s">
        <v>109</v>
      </c>
      <c r="K595" s="652"/>
      <c r="L595" s="329"/>
      <c r="M595" s="7"/>
      <c r="N595" s="434" t="str">
        <f>IF(OR(ISBLANK($A595),ISBLANK($G595)),"",IFERROR(IF(INDEX(Times!N:N,MATCH(CONCATENATE($G595,$A595),Times!$S:$S,0))=0,"",INDEX(Times!N:N,MATCH(CONCATENATE($G595,$A595),Times!$S:$S,0))),""))</f>
        <v/>
      </c>
      <c r="O595" s="434" t="str">
        <f>IF(OR(ISBLANK($A595),ISBLANK($G595)),"",IFERROR(IF(INDEX(Times!O:O,MATCH(CONCATENATE($G595,$A595),Times!$S:$S,0))=0,"",INDEX(Times!O:O,MATCH(CONCATENATE($G595,$A595),Times!$S:$S,0))),""))</f>
        <v/>
      </c>
      <c r="P595" s="434" t="str">
        <f>IF(OR(ISBLANK($A595),ISBLANK($G595)),"",IFERROR(IF(INDEX(Times!P:P,MATCH(CONCATENATE($G595,$A595),Times!$S:$S,0))=0,"",INDEX(Times!P:P,MATCH(CONCATENATE($G595,$A595),Times!$S:$S,0))),""))</f>
        <v/>
      </c>
      <c r="Q595" s="434" t="str">
        <f>IF(OR(ISBLANK($A595),ISBLANK($G595)),"",IFERROR(IF(INDEX(Times!Q:Q,MATCH(CONCATENATE($G595,$A595),Times!$S:$S,0))=0,"",INDEX(Times!Q:Q,MATCH(CONCATENATE($G595,$A595),Times!$S:$S,0))),""))</f>
        <v/>
      </c>
      <c r="R595" s="218" t="str">
        <f>IF(OR(ISBLANK($A595),ISBLANK($G595)),"",IFERROR(IF(INDEX(Times!R:R,MATCH(CONCATENATE($G595,$A595),Times!$S:$S,0))=0,"",INDEX(Times!R:R,MATCH(CONCATENATE($G595,$A595),Times!$S:$S,0))),""))</f>
        <v/>
      </c>
      <c r="S595" s="645"/>
      <c r="T595" s="645"/>
      <c r="U595" s="218"/>
      <c r="V595" s="329"/>
      <c r="W595" s="329"/>
      <c r="X595" s="329"/>
      <c r="Y595" s="329"/>
      <c r="Z595" s="329"/>
      <c r="AA595" s="329"/>
      <c r="AB595" s="329"/>
      <c r="AC595" s="7"/>
      <c r="AD595" s="7"/>
      <c r="AE595" s="7"/>
      <c r="AF595" s="7"/>
      <c r="AG595" s="7"/>
      <c r="AH595" s="7"/>
      <c r="AI595" s="7"/>
      <c r="AJ595" s="7"/>
      <c r="AK595" s="7"/>
    </row>
    <row r="596" spans="1:37" x14ac:dyDescent="0.5">
      <c r="A596" s="218"/>
      <c r="B596" s="634"/>
      <c r="C596" s="647" t="str" cm="1">
        <f t="array" ref="C596">IFERROR(IF(ISBLANK(A596),"",IF(AND(ISBLANK(B596),ISBLANK(E596),ISBLANK(F596)),"",IF(AND(ISBLANK(B596),ISBLANK(E596),NOT(ISBLANK(F596))),_xlfn._xlws.FILTER('Rot.Out'!L:L,'Rot.Out'!B:B=EnterData!F596),IF(AND(ISBLANK(B596),NOT(ISBLANK(E596))),_xlfn._xlws.FILTER(Int.Out!AA:AA,Int.Out!B:B=E596),_xlfn._xlws.FILTER(Make.Trt!D:D,Make.Trt!C:C=B596))))),"")</f>
        <v/>
      </c>
      <c r="D596" s="636"/>
      <c r="E596" s="636"/>
      <c r="F596" s="218"/>
      <c r="G596" s="218"/>
      <c r="H596" s="218"/>
      <c r="I596" s="619" t="s">
        <v>109</v>
      </c>
      <c r="J596" s="619" t="s">
        <v>109</v>
      </c>
      <c r="K596" s="652"/>
      <c r="L596" s="329"/>
      <c r="M596" s="7"/>
      <c r="N596" s="434" t="str">
        <f>IF(OR(ISBLANK($A596),ISBLANK($G596)),"",IFERROR(IF(INDEX(Times!N:N,MATCH(CONCATENATE($G596,$A596),Times!$S:$S,0))=0,"",INDEX(Times!N:N,MATCH(CONCATENATE($G596,$A596),Times!$S:$S,0))),""))</f>
        <v/>
      </c>
      <c r="O596" s="434" t="str">
        <f>IF(OR(ISBLANK($A596),ISBLANK($G596)),"",IFERROR(IF(INDEX(Times!O:O,MATCH(CONCATENATE($G596,$A596),Times!$S:$S,0))=0,"",INDEX(Times!O:O,MATCH(CONCATENATE($G596,$A596),Times!$S:$S,0))),""))</f>
        <v/>
      </c>
      <c r="P596" s="434" t="str">
        <f>IF(OR(ISBLANK($A596),ISBLANK($G596)),"",IFERROR(IF(INDEX(Times!P:P,MATCH(CONCATENATE($G596,$A596),Times!$S:$S,0))=0,"",INDEX(Times!P:P,MATCH(CONCATENATE($G596,$A596),Times!$S:$S,0))),""))</f>
        <v/>
      </c>
      <c r="Q596" s="434" t="str">
        <f>IF(OR(ISBLANK($A596),ISBLANK($G596)),"",IFERROR(IF(INDEX(Times!Q:Q,MATCH(CONCATENATE($G596,$A596),Times!$S:$S,0))=0,"",INDEX(Times!Q:Q,MATCH(CONCATENATE($G596,$A596),Times!$S:$S,0))),""))</f>
        <v/>
      </c>
      <c r="R596" s="218" t="str">
        <f>IF(OR(ISBLANK($A596),ISBLANK($G596)),"",IFERROR(IF(INDEX(Times!R:R,MATCH(CONCATENATE($G596,$A596),Times!$S:$S,0))=0,"",INDEX(Times!R:R,MATCH(CONCATENATE($G596,$A596),Times!$S:$S,0))),""))</f>
        <v/>
      </c>
      <c r="S596" s="645"/>
      <c r="T596" s="645"/>
      <c r="U596" s="218"/>
      <c r="V596" s="329"/>
      <c r="W596" s="329"/>
      <c r="X596" s="329"/>
      <c r="Y596" s="329"/>
      <c r="Z596" s="329"/>
      <c r="AA596" s="329"/>
      <c r="AB596" s="329"/>
      <c r="AC596" s="7"/>
      <c r="AD596" s="7"/>
      <c r="AE596" s="7"/>
      <c r="AF596" s="7"/>
      <c r="AG596" s="7"/>
      <c r="AH596" s="7"/>
      <c r="AI596" s="7"/>
      <c r="AJ596" s="7"/>
      <c r="AK596" s="7"/>
    </row>
    <row r="597" spans="1:37" x14ac:dyDescent="0.5">
      <c r="A597" s="218"/>
      <c r="B597" s="634"/>
      <c r="C597" s="647" t="str" cm="1">
        <f t="array" ref="C597">IFERROR(IF(ISBLANK(A597),"",IF(AND(ISBLANK(B597),ISBLANK(E597),ISBLANK(F597)),"",IF(AND(ISBLANK(B597),ISBLANK(E597),NOT(ISBLANK(F597))),_xlfn._xlws.FILTER('Rot.Out'!L:L,'Rot.Out'!B:B=EnterData!F597),IF(AND(ISBLANK(B597),NOT(ISBLANK(E597))),_xlfn._xlws.FILTER(Int.Out!AA:AA,Int.Out!B:B=E597),_xlfn._xlws.FILTER(Make.Trt!D:D,Make.Trt!C:C=B597))))),"")</f>
        <v/>
      </c>
      <c r="D597" s="636"/>
      <c r="E597" s="636"/>
      <c r="F597" s="218"/>
      <c r="G597" s="218"/>
      <c r="H597" s="218"/>
      <c r="I597" s="619" t="s">
        <v>109</v>
      </c>
      <c r="J597" s="619" t="s">
        <v>109</v>
      </c>
      <c r="K597" s="652"/>
      <c r="L597" s="329"/>
      <c r="M597" s="7"/>
      <c r="N597" s="434" t="str">
        <f>IF(OR(ISBLANK($A597),ISBLANK($G597)),"",IFERROR(IF(INDEX(Times!N:N,MATCH(CONCATENATE($G597,$A597),Times!$S:$S,0))=0,"",INDEX(Times!N:N,MATCH(CONCATENATE($G597,$A597),Times!$S:$S,0))),""))</f>
        <v/>
      </c>
      <c r="O597" s="434" t="str">
        <f>IF(OR(ISBLANK($A597),ISBLANK($G597)),"",IFERROR(IF(INDEX(Times!O:O,MATCH(CONCATENATE($G597,$A597),Times!$S:$S,0))=0,"",INDEX(Times!O:O,MATCH(CONCATENATE($G597,$A597),Times!$S:$S,0))),""))</f>
        <v/>
      </c>
      <c r="P597" s="434" t="str">
        <f>IF(OR(ISBLANK($A597),ISBLANK($G597)),"",IFERROR(IF(INDEX(Times!P:P,MATCH(CONCATENATE($G597,$A597),Times!$S:$S,0))=0,"",INDEX(Times!P:P,MATCH(CONCATENATE($G597,$A597),Times!$S:$S,0))),""))</f>
        <v/>
      </c>
      <c r="Q597" s="434" t="str">
        <f>IF(OR(ISBLANK($A597),ISBLANK($G597)),"",IFERROR(IF(INDEX(Times!Q:Q,MATCH(CONCATENATE($G597,$A597),Times!$S:$S,0))=0,"",INDEX(Times!Q:Q,MATCH(CONCATENATE($G597,$A597),Times!$S:$S,0))),""))</f>
        <v/>
      </c>
      <c r="R597" s="218" t="str">
        <f>IF(OR(ISBLANK($A597),ISBLANK($G597)),"",IFERROR(IF(INDEX(Times!R:R,MATCH(CONCATENATE($G597,$A597),Times!$S:$S,0))=0,"",INDEX(Times!R:R,MATCH(CONCATENATE($G597,$A597),Times!$S:$S,0))),""))</f>
        <v/>
      </c>
      <c r="S597" s="645"/>
      <c r="T597" s="645"/>
      <c r="U597" s="218"/>
      <c r="V597" s="329"/>
      <c r="W597" s="329"/>
      <c r="X597" s="329"/>
      <c r="Y597" s="329"/>
      <c r="Z597" s="329"/>
      <c r="AA597" s="329"/>
      <c r="AB597" s="329"/>
      <c r="AC597" s="7"/>
      <c r="AD597" s="7"/>
      <c r="AE597" s="7"/>
      <c r="AF597" s="7"/>
      <c r="AG597" s="7"/>
      <c r="AH597" s="7"/>
      <c r="AI597" s="7"/>
      <c r="AJ597" s="7"/>
      <c r="AK597" s="7"/>
    </row>
    <row r="598" spans="1:37" x14ac:dyDescent="0.5">
      <c r="A598" s="218"/>
      <c r="B598" s="634"/>
      <c r="C598" s="647" t="str" cm="1">
        <f t="array" ref="C598">IFERROR(IF(ISBLANK(A598),"",IF(AND(ISBLANK(B598),ISBLANK(E598),ISBLANK(F598)),"",IF(AND(ISBLANK(B598),ISBLANK(E598),NOT(ISBLANK(F598))),_xlfn._xlws.FILTER('Rot.Out'!L:L,'Rot.Out'!B:B=EnterData!F598),IF(AND(ISBLANK(B598),NOT(ISBLANK(E598))),_xlfn._xlws.FILTER(Int.Out!AA:AA,Int.Out!B:B=E598),_xlfn._xlws.FILTER(Make.Trt!D:D,Make.Trt!C:C=B598))))),"")</f>
        <v/>
      </c>
      <c r="D598" s="636"/>
      <c r="E598" s="636"/>
      <c r="F598" s="218"/>
      <c r="G598" s="218"/>
      <c r="H598" s="218"/>
      <c r="I598" s="619" t="s">
        <v>109</v>
      </c>
      <c r="J598" s="619" t="s">
        <v>109</v>
      </c>
      <c r="K598" s="652"/>
      <c r="L598" s="329"/>
      <c r="M598" s="7"/>
      <c r="N598" s="434" t="str">
        <f>IF(OR(ISBLANK($A598),ISBLANK($G598)),"",IFERROR(IF(INDEX(Times!N:N,MATCH(CONCATENATE($G598,$A598),Times!$S:$S,0))=0,"",INDEX(Times!N:N,MATCH(CONCATENATE($G598,$A598),Times!$S:$S,0))),""))</f>
        <v/>
      </c>
      <c r="O598" s="434" t="str">
        <f>IF(OR(ISBLANK($A598),ISBLANK($G598)),"",IFERROR(IF(INDEX(Times!O:O,MATCH(CONCATENATE($G598,$A598),Times!$S:$S,0))=0,"",INDEX(Times!O:O,MATCH(CONCATENATE($G598,$A598),Times!$S:$S,0))),""))</f>
        <v/>
      </c>
      <c r="P598" s="434" t="str">
        <f>IF(OR(ISBLANK($A598),ISBLANK($G598)),"",IFERROR(IF(INDEX(Times!P:P,MATCH(CONCATENATE($G598,$A598),Times!$S:$S,0))=0,"",INDEX(Times!P:P,MATCH(CONCATENATE($G598,$A598),Times!$S:$S,0))),""))</f>
        <v/>
      </c>
      <c r="Q598" s="434" t="str">
        <f>IF(OR(ISBLANK($A598),ISBLANK($G598)),"",IFERROR(IF(INDEX(Times!Q:Q,MATCH(CONCATENATE($G598,$A598),Times!$S:$S,0))=0,"",INDEX(Times!Q:Q,MATCH(CONCATENATE($G598,$A598),Times!$S:$S,0))),""))</f>
        <v/>
      </c>
      <c r="R598" s="218" t="str">
        <f>IF(OR(ISBLANK($A598),ISBLANK($G598)),"",IFERROR(IF(INDEX(Times!R:R,MATCH(CONCATENATE($G598,$A598),Times!$S:$S,0))=0,"",INDEX(Times!R:R,MATCH(CONCATENATE($G598,$A598),Times!$S:$S,0))),""))</f>
        <v/>
      </c>
      <c r="S598" s="645"/>
      <c r="T598" s="645"/>
      <c r="U598" s="218"/>
      <c r="V598" s="329"/>
      <c r="W598" s="329"/>
      <c r="X598" s="329"/>
      <c r="Y598" s="329"/>
      <c r="Z598" s="329"/>
      <c r="AA598" s="329"/>
      <c r="AB598" s="329"/>
      <c r="AC598" s="7"/>
      <c r="AD598" s="7"/>
      <c r="AE598" s="7"/>
      <c r="AF598" s="7"/>
      <c r="AG598" s="7"/>
      <c r="AH598" s="7"/>
      <c r="AI598" s="7"/>
      <c r="AJ598" s="7"/>
      <c r="AK598" s="7"/>
    </row>
    <row r="599" spans="1:37" x14ac:dyDescent="0.5">
      <c r="A599" s="218"/>
      <c r="B599" s="634"/>
      <c r="C599" s="647" t="str" cm="1">
        <f t="array" ref="C599">IFERROR(IF(ISBLANK(A599),"",IF(AND(ISBLANK(B599),ISBLANK(E599),ISBLANK(F599)),"",IF(AND(ISBLANK(B599),ISBLANK(E599),NOT(ISBLANK(F599))),_xlfn._xlws.FILTER('Rot.Out'!L:L,'Rot.Out'!B:B=EnterData!F599),IF(AND(ISBLANK(B599),NOT(ISBLANK(E599))),_xlfn._xlws.FILTER(Int.Out!AA:AA,Int.Out!B:B=E599),_xlfn._xlws.FILTER(Make.Trt!D:D,Make.Trt!C:C=B599))))),"")</f>
        <v/>
      </c>
      <c r="D599" s="636"/>
      <c r="E599" s="636"/>
      <c r="F599" s="218"/>
      <c r="G599" s="218"/>
      <c r="H599" s="218"/>
      <c r="I599" s="619" t="s">
        <v>109</v>
      </c>
      <c r="J599" s="619" t="s">
        <v>109</v>
      </c>
      <c r="K599" s="652"/>
      <c r="L599" s="329"/>
      <c r="M599" s="7"/>
      <c r="N599" s="434" t="str">
        <f>IF(OR(ISBLANK($A599),ISBLANK($G599)),"",IFERROR(IF(INDEX(Times!N:N,MATCH(CONCATENATE($G599,$A599),Times!$S:$S,0))=0,"",INDEX(Times!N:N,MATCH(CONCATENATE($G599,$A599),Times!$S:$S,0))),""))</f>
        <v/>
      </c>
      <c r="O599" s="434" t="str">
        <f>IF(OR(ISBLANK($A599),ISBLANK($G599)),"",IFERROR(IF(INDEX(Times!O:O,MATCH(CONCATENATE($G599,$A599),Times!$S:$S,0))=0,"",INDEX(Times!O:O,MATCH(CONCATENATE($G599,$A599),Times!$S:$S,0))),""))</f>
        <v/>
      </c>
      <c r="P599" s="434" t="str">
        <f>IF(OR(ISBLANK($A599),ISBLANK($G599)),"",IFERROR(IF(INDEX(Times!P:P,MATCH(CONCATENATE($G599,$A599),Times!$S:$S,0))=0,"",INDEX(Times!P:P,MATCH(CONCATENATE($G599,$A599),Times!$S:$S,0))),""))</f>
        <v/>
      </c>
      <c r="Q599" s="434" t="str">
        <f>IF(OR(ISBLANK($A599),ISBLANK($G599)),"",IFERROR(IF(INDEX(Times!Q:Q,MATCH(CONCATENATE($G599,$A599),Times!$S:$S,0))=0,"",INDEX(Times!Q:Q,MATCH(CONCATENATE($G599,$A599),Times!$S:$S,0))),""))</f>
        <v/>
      </c>
      <c r="R599" s="218" t="str">
        <f>IF(OR(ISBLANK($A599),ISBLANK($G599)),"",IFERROR(IF(INDEX(Times!R:R,MATCH(CONCATENATE($G599,$A599),Times!$S:$S,0))=0,"",INDEX(Times!R:R,MATCH(CONCATENATE($G599,$A599),Times!$S:$S,0))),""))</f>
        <v/>
      </c>
      <c r="S599" s="645"/>
      <c r="T599" s="645"/>
      <c r="U599" s="218"/>
      <c r="V599" s="329"/>
      <c r="W599" s="329"/>
      <c r="X599" s="329"/>
      <c r="Y599" s="329"/>
      <c r="Z599" s="329"/>
      <c r="AA599" s="329"/>
      <c r="AB599" s="329"/>
      <c r="AC599" s="7"/>
      <c r="AD599" s="7"/>
      <c r="AE599" s="7"/>
      <c r="AF599" s="7"/>
      <c r="AG599" s="7"/>
      <c r="AH599" s="7"/>
      <c r="AI599" s="7"/>
      <c r="AJ599" s="7"/>
      <c r="AK599" s="7"/>
    </row>
    <row r="600" spans="1:37" x14ac:dyDescent="0.5">
      <c r="A600" s="218"/>
      <c r="B600" s="634"/>
      <c r="C600" s="647" t="str" cm="1">
        <f t="array" ref="C600">IFERROR(IF(ISBLANK(A600),"",IF(AND(ISBLANK(B600),ISBLANK(E600),ISBLANK(F600)),"",IF(AND(ISBLANK(B600),ISBLANK(E600),NOT(ISBLANK(F600))),_xlfn._xlws.FILTER('Rot.Out'!L:L,'Rot.Out'!B:B=EnterData!F600),IF(AND(ISBLANK(B600),NOT(ISBLANK(E600))),_xlfn._xlws.FILTER(Int.Out!AA:AA,Int.Out!B:B=E600),_xlfn._xlws.FILTER(Make.Trt!D:D,Make.Trt!C:C=B600))))),"")</f>
        <v/>
      </c>
      <c r="D600" s="636"/>
      <c r="E600" s="636"/>
      <c r="F600" s="218"/>
      <c r="G600" s="218"/>
      <c r="H600" s="218"/>
      <c r="I600" s="619" t="s">
        <v>109</v>
      </c>
      <c r="J600" s="619" t="s">
        <v>109</v>
      </c>
      <c r="K600" s="652"/>
      <c r="L600" s="329"/>
      <c r="M600" s="7"/>
      <c r="N600" s="434" t="str">
        <f>IF(OR(ISBLANK($A600),ISBLANK($G600)),"",IFERROR(IF(INDEX(Times!N:N,MATCH(CONCATENATE($G600,$A600),Times!$S:$S,0))=0,"",INDEX(Times!N:N,MATCH(CONCATENATE($G600,$A600),Times!$S:$S,0))),""))</f>
        <v/>
      </c>
      <c r="O600" s="434" t="str">
        <f>IF(OR(ISBLANK($A600),ISBLANK($G600)),"",IFERROR(IF(INDEX(Times!O:O,MATCH(CONCATENATE($G600,$A600),Times!$S:$S,0))=0,"",INDEX(Times!O:O,MATCH(CONCATENATE($G600,$A600),Times!$S:$S,0))),""))</f>
        <v/>
      </c>
      <c r="P600" s="434" t="str">
        <f>IF(OR(ISBLANK($A600),ISBLANK($G600)),"",IFERROR(IF(INDEX(Times!P:P,MATCH(CONCATENATE($G600,$A600),Times!$S:$S,0))=0,"",INDEX(Times!P:P,MATCH(CONCATENATE($G600,$A600),Times!$S:$S,0))),""))</f>
        <v/>
      </c>
      <c r="Q600" s="434" t="str">
        <f>IF(OR(ISBLANK($A600),ISBLANK($G600)),"",IFERROR(IF(INDEX(Times!Q:Q,MATCH(CONCATENATE($G600,$A600),Times!$S:$S,0))=0,"",INDEX(Times!Q:Q,MATCH(CONCATENATE($G600,$A600),Times!$S:$S,0))),""))</f>
        <v/>
      </c>
      <c r="R600" s="218" t="str">
        <f>IF(OR(ISBLANK($A600),ISBLANK($G600)),"",IFERROR(IF(INDEX(Times!R:R,MATCH(CONCATENATE($G600,$A600),Times!$S:$S,0))=0,"",INDEX(Times!R:R,MATCH(CONCATENATE($G600,$A600),Times!$S:$S,0))),""))</f>
        <v/>
      </c>
      <c r="S600" s="645"/>
      <c r="T600" s="645"/>
      <c r="U600" s="218"/>
      <c r="V600" s="329"/>
      <c r="W600" s="329"/>
      <c r="X600" s="329"/>
      <c r="Y600" s="329"/>
      <c r="Z600" s="329"/>
      <c r="AA600" s="329"/>
      <c r="AB600" s="329"/>
      <c r="AC600" s="7"/>
      <c r="AD600" s="7"/>
      <c r="AE600" s="7"/>
      <c r="AF600" s="7"/>
      <c r="AG600" s="7"/>
      <c r="AH600" s="7"/>
      <c r="AI600" s="7"/>
      <c r="AJ600" s="7"/>
      <c r="AK600" s="7"/>
    </row>
    <row r="601" spans="1:37" x14ac:dyDescent="0.5">
      <c r="A601" s="218"/>
      <c r="B601" s="634"/>
      <c r="C601" s="647" t="str" cm="1">
        <f t="array" ref="C601">IFERROR(IF(ISBLANK(A601),"",IF(AND(ISBLANK(B601),ISBLANK(E601),ISBLANK(F601)),"",IF(AND(ISBLANK(B601),ISBLANK(E601),NOT(ISBLANK(F601))),_xlfn._xlws.FILTER('Rot.Out'!L:L,'Rot.Out'!B:B=EnterData!F601),IF(AND(ISBLANK(B601),NOT(ISBLANK(E601))),_xlfn._xlws.FILTER(Int.Out!AA:AA,Int.Out!B:B=E601),_xlfn._xlws.FILTER(Make.Trt!D:D,Make.Trt!C:C=B601))))),"")</f>
        <v/>
      </c>
      <c r="D601" s="636"/>
      <c r="E601" s="636"/>
      <c r="F601" s="218"/>
      <c r="G601" s="218"/>
      <c r="H601" s="218"/>
      <c r="I601" s="619" t="s">
        <v>109</v>
      </c>
      <c r="J601" s="619" t="s">
        <v>109</v>
      </c>
      <c r="K601" s="652"/>
      <c r="L601" s="329"/>
      <c r="M601" s="7"/>
      <c r="N601" s="434" t="str">
        <f>IF(OR(ISBLANK($A601),ISBLANK($G601)),"",IFERROR(IF(INDEX(Times!N:N,MATCH(CONCATENATE($G601,$A601),Times!$S:$S,0))=0,"",INDEX(Times!N:N,MATCH(CONCATENATE($G601,$A601),Times!$S:$S,0))),""))</f>
        <v/>
      </c>
      <c r="O601" s="434" t="str">
        <f>IF(OR(ISBLANK($A601),ISBLANK($G601)),"",IFERROR(IF(INDEX(Times!O:O,MATCH(CONCATENATE($G601,$A601),Times!$S:$S,0))=0,"",INDEX(Times!O:O,MATCH(CONCATENATE($G601,$A601),Times!$S:$S,0))),""))</f>
        <v/>
      </c>
      <c r="P601" s="434" t="str">
        <f>IF(OR(ISBLANK($A601),ISBLANK($G601)),"",IFERROR(IF(INDEX(Times!P:P,MATCH(CONCATENATE($G601,$A601),Times!$S:$S,0))=0,"",INDEX(Times!P:P,MATCH(CONCATENATE($G601,$A601),Times!$S:$S,0))),""))</f>
        <v/>
      </c>
      <c r="Q601" s="434" t="str">
        <f>IF(OR(ISBLANK($A601),ISBLANK($G601)),"",IFERROR(IF(INDEX(Times!Q:Q,MATCH(CONCATENATE($G601,$A601),Times!$S:$S,0))=0,"",INDEX(Times!Q:Q,MATCH(CONCATENATE($G601,$A601),Times!$S:$S,0))),""))</f>
        <v/>
      </c>
      <c r="R601" s="218" t="str">
        <f>IF(OR(ISBLANK($A601),ISBLANK($G601)),"",IFERROR(IF(INDEX(Times!R:R,MATCH(CONCATENATE($G601,$A601),Times!$S:$S,0))=0,"",INDEX(Times!R:R,MATCH(CONCATENATE($G601,$A601),Times!$S:$S,0))),""))</f>
        <v/>
      </c>
      <c r="S601" s="645"/>
      <c r="T601" s="645"/>
      <c r="U601" s="218"/>
      <c r="V601" s="329"/>
      <c r="W601" s="329"/>
      <c r="X601" s="329"/>
      <c r="Y601" s="329"/>
      <c r="Z601" s="329"/>
      <c r="AA601" s="329"/>
      <c r="AB601" s="329"/>
      <c r="AC601" s="7"/>
      <c r="AD601" s="7"/>
      <c r="AE601" s="7"/>
      <c r="AF601" s="7"/>
      <c r="AG601" s="7"/>
      <c r="AH601" s="7"/>
      <c r="AI601" s="7"/>
      <c r="AJ601" s="7"/>
      <c r="AK601" s="7"/>
    </row>
    <row r="602" spans="1:37" x14ac:dyDescent="0.5">
      <c r="A602" s="218"/>
      <c r="B602" s="634"/>
      <c r="C602" s="647" t="str" cm="1">
        <f t="array" ref="C602">IFERROR(IF(ISBLANK(A602),"",IF(AND(ISBLANK(B602),ISBLANK(E602),ISBLANK(F602)),"",IF(AND(ISBLANK(B602),ISBLANK(E602),NOT(ISBLANK(F602))),_xlfn._xlws.FILTER('Rot.Out'!L:L,'Rot.Out'!B:B=EnterData!F602),IF(AND(ISBLANK(B602),NOT(ISBLANK(E602))),_xlfn._xlws.FILTER(Int.Out!AA:AA,Int.Out!B:B=E602),_xlfn._xlws.FILTER(Make.Trt!D:D,Make.Trt!C:C=B602))))),"")</f>
        <v/>
      </c>
      <c r="D602" s="636"/>
      <c r="E602" s="636"/>
      <c r="F602" s="218"/>
      <c r="G602" s="218"/>
      <c r="H602" s="218"/>
      <c r="I602" s="619" t="s">
        <v>109</v>
      </c>
      <c r="J602" s="619" t="s">
        <v>109</v>
      </c>
      <c r="K602" s="652"/>
      <c r="L602" s="329"/>
      <c r="M602" s="7"/>
      <c r="N602" s="434" t="str">
        <f>IF(OR(ISBLANK($A602),ISBLANK($G602)),"",IFERROR(IF(INDEX(Times!N:N,MATCH(CONCATENATE($G602,$A602),Times!$S:$S,0))=0,"",INDEX(Times!N:N,MATCH(CONCATENATE($G602,$A602),Times!$S:$S,0))),""))</f>
        <v/>
      </c>
      <c r="O602" s="434" t="str">
        <f>IF(OR(ISBLANK($A602),ISBLANK($G602)),"",IFERROR(IF(INDEX(Times!O:O,MATCH(CONCATENATE($G602,$A602),Times!$S:$S,0))=0,"",INDEX(Times!O:O,MATCH(CONCATENATE($G602,$A602),Times!$S:$S,0))),""))</f>
        <v/>
      </c>
      <c r="P602" s="434" t="str">
        <f>IF(OR(ISBLANK($A602),ISBLANK($G602)),"",IFERROR(IF(INDEX(Times!P:P,MATCH(CONCATENATE($G602,$A602),Times!$S:$S,0))=0,"",INDEX(Times!P:P,MATCH(CONCATENATE($G602,$A602),Times!$S:$S,0))),""))</f>
        <v/>
      </c>
      <c r="Q602" s="434" t="str">
        <f>IF(OR(ISBLANK($A602),ISBLANK($G602)),"",IFERROR(IF(INDEX(Times!Q:Q,MATCH(CONCATENATE($G602,$A602),Times!$S:$S,0))=0,"",INDEX(Times!Q:Q,MATCH(CONCATENATE($G602,$A602),Times!$S:$S,0))),""))</f>
        <v/>
      </c>
      <c r="R602" s="218" t="str">
        <f>IF(OR(ISBLANK($A602),ISBLANK($G602)),"",IFERROR(IF(INDEX(Times!R:R,MATCH(CONCATENATE($G602,$A602),Times!$S:$S,0))=0,"",INDEX(Times!R:R,MATCH(CONCATENATE($G602,$A602),Times!$S:$S,0))),""))</f>
        <v/>
      </c>
      <c r="S602" s="645"/>
      <c r="T602" s="645"/>
      <c r="U602" s="218"/>
      <c r="V602" s="329"/>
      <c r="W602" s="329"/>
      <c r="X602" s="329"/>
      <c r="Y602" s="329"/>
      <c r="Z602" s="329"/>
      <c r="AA602" s="329"/>
      <c r="AB602" s="329"/>
      <c r="AC602" s="7"/>
      <c r="AD602" s="7"/>
      <c r="AE602" s="7"/>
      <c r="AF602" s="7"/>
      <c r="AG602" s="7"/>
      <c r="AH602" s="7"/>
      <c r="AI602" s="7"/>
      <c r="AJ602" s="7"/>
      <c r="AK602" s="7"/>
    </row>
    <row r="603" spans="1:37" x14ac:dyDescent="0.5">
      <c r="A603" s="218"/>
      <c r="B603" s="634"/>
      <c r="C603" s="647" t="str" cm="1">
        <f t="array" ref="C603">IFERROR(IF(ISBLANK(A603),"",IF(AND(ISBLANK(B603),ISBLANK(E603),ISBLANK(F603)),"",IF(AND(ISBLANK(B603),ISBLANK(E603),NOT(ISBLANK(F603))),_xlfn._xlws.FILTER('Rot.Out'!L:L,'Rot.Out'!B:B=EnterData!F603),IF(AND(ISBLANK(B603),NOT(ISBLANK(E603))),_xlfn._xlws.FILTER(Int.Out!AA:AA,Int.Out!B:B=E603),_xlfn._xlws.FILTER(Make.Trt!D:D,Make.Trt!C:C=B603))))),"")</f>
        <v/>
      </c>
      <c r="D603" s="636"/>
      <c r="E603" s="636"/>
      <c r="F603" s="218"/>
      <c r="G603" s="218"/>
      <c r="H603" s="218"/>
      <c r="I603" s="619" t="s">
        <v>109</v>
      </c>
      <c r="J603" s="619" t="s">
        <v>109</v>
      </c>
      <c r="K603" s="652"/>
      <c r="L603" s="329"/>
      <c r="M603" s="7"/>
      <c r="N603" s="434" t="str">
        <f>IF(OR(ISBLANK($A603),ISBLANK($G603)),"",IFERROR(IF(INDEX(Times!N:N,MATCH(CONCATENATE($G603,$A603),Times!$S:$S,0))=0,"",INDEX(Times!N:N,MATCH(CONCATENATE($G603,$A603),Times!$S:$S,0))),""))</f>
        <v/>
      </c>
      <c r="O603" s="434" t="str">
        <f>IF(OR(ISBLANK($A603),ISBLANK($G603)),"",IFERROR(IF(INDEX(Times!O:O,MATCH(CONCATENATE($G603,$A603),Times!$S:$S,0))=0,"",INDEX(Times!O:O,MATCH(CONCATENATE($G603,$A603),Times!$S:$S,0))),""))</f>
        <v/>
      </c>
      <c r="P603" s="434" t="str">
        <f>IF(OR(ISBLANK($A603),ISBLANK($G603)),"",IFERROR(IF(INDEX(Times!P:P,MATCH(CONCATENATE($G603,$A603),Times!$S:$S,0))=0,"",INDEX(Times!P:P,MATCH(CONCATENATE($G603,$A603),Times!$S:$S,0))),""))</f>
        <v/>
      </c>
      <c r="Q603" s="434" t="str">
        <f>IF(OR(ISBLANK($A603),ISBLANK($G603)),"",IFERROR(IF(INDEX(Times!Q:Q,MATCH(CONCATENATE($G603,$A603),Times!$S:$S,0))=0,"",INDEX(Times!Q:Q,MATCH(CONCATENATE($G603,$A603),Times!$S:$S,0))),""))</f>
        <v/>
      </c>
      <c r="R603" s="218" t="str">
        <f>IF(OR(ISBLANK($A603),ISBLANK($G603)),"",IFERROR(IF(INDEX(Times!R:R,MATCH(CONCATENATE($G603,$A603),Times!$S:$S,0))=0,"",INDEX(Times!R:R,MATCH(CONCATENATE($G603,$A603),Times!$S:$S,0))),""))</f>
        <v/>
      </c>
      <c r="S603" s="645"/>
      <c r="T603" s="645"/>
      <c r="U603" s="218"/>
      <c r="V603" s="329"/>
      <c r="W603" s="329"/>
      <c r="X603" s="329"/>
      <c r="Y603" s="329"/>
      <c r="Z603" s="329"/>
      <c r="AA603" s="329"/>
      <c r="AB603" s="329"/>
      <c r="AC603" s="7"/>
      <c r="AD603" s="7"/>
      <c r="AE603" s="7"/>
      <c r="AF603" s="7"/>
      <c r="AG603" s="7"/>
      <c r="AH603" s="7"/>
      <c r="AI603" s="7"/>
      <c r="AJ603" s="7"/>
      <c r="AK603" s="7"/>
    </row>
    <row r="604" spans="1:37" x14ac:dyDescent="0.5">
      <c r="A604" s="218"/>
      <c r="B604" s="634"/>
      <c r="C604" s="647" t="str" cm="1">
        <f t="array" ref="C604">IFERROR(IF(ISBLANK(A604),"",IF(AND(ISBLANK(B604),ISBLANK(E604),ISBLANK(F604)),"",IF(AND(ISBLANK(B604),ISBLANK(E604),NOT(ISBLANK(F604))),_xlfn._xlws.FILTER('Rot.Out'!L:L,'Rot.Out'!B:B=EnterData!F604),IF(AND(ISBLANK(B604),NOT(ISBLANK(E604))),_xlfn._xlws.FILTER(Int.Out!AA:AA,Int.Out!B:B=E604),_xlfn._xlws.FILTER(Make.Trt!D:D,Make.Trt!C:C=B604))))),"")</f>
        <v/>
      </c>
      <c r="D604" s="636"/>
      <c r="E604" s="636"/>
      <c r="F604" s="218"/>
      <c r="G604" s="218"/>
      <c r="H604" s="218"/>
      <c r="I604" s="619" t="s">
        <v>109</v>
      </c>
      <c r="J604" s="619" t="s">
        <v>109</v>
      </c>
      <c r="K604" s="652"/>
      <c r="L604" s="329"/>
      <c r="M604" s="7"/>
      <c r="N604" s="434" t="str">
        <f>IF(OR(ISBLANK($A604),ISBLANK($G604)),"",IFERROR(IF(INDEX(Times!N:N,MATCH(CONCATENATE($G604,$A604),Times!$S:$S,0))=0,"",INDEX(Times!N:N,MATCH(CONCATENATE($G604,$A604),Times!$S:$S,0))),""))</f>
        <v/>
      </c>
      <c r="O604" s="434" t="str">
        <f>IF(OR(ISBLANK($A604),ISBLANK($G604)),"",IFERROR(IF(INDEX(Times!O:O,MATCH(CONCATENATE($G604,$A604),Times!$S:$S,0))=0,"",INDEX(Times!O:O,MATCH(CONCATENATE($G604,$A604),Times!$S:$S,0))),""))</f>
        <v/>
      </c>
      <c r="P604" s="434" t="str">
        <f>IF(OR(ISBLANK($A604),ISBLANK($G604)),"",IFERROR(IF(INDEX(Times!P:P,MATCH(CONCATENATE($G604,$A604),Times!$S:$S,0))=0,"",INDEX(Times!P:P,MATCH(CONCATENATE($G604,$A604),Times!$S:$S,0))),""))</f>
        <v/>
      </c>
      <c r="Q604" s="434" t="str">
        <f>IF(OR(ISBLANK($A604),ISBLANK($G604)),"",IFERROR(IF(INDEX(Times!Q:Q,MATCH(CONCATENATE($G604,$A604),Times!$S:$S,0))=0,"",INDEX(Times!Q:Q,MATCH(CONCATENATE($G604,$A604),Times!$S:$S,0))),""))</f>
        <v/>
      </c>
      <c r="R604" s="218" t="str">
        <f>IF(OR(ISBLANK($A604),ISBLANK($G604)),"",IFERROR(IF(INDEX(Times!R:R,MATCH(CONCATENATE($G604,$A604),Times!$S:$S,0))=0,"",INDEX(Times!R:R,MATCH(CONCATENATE($G604,$A604),Times!$S:$S,0))),""))</f>
        <v/>
      </c>
      <c r="S604" s="645"/>
      <c r="T604" s="645"/>
      <c r="U604" s="218"/>
      <c r="V604" s="329"/>
      <c r="W604" s="329"/>
      <c r="X604" s="329"/>
      <c r="Y604" s="329"/>
      <c r="Z604" s="329"/>
      <c r="AA604" s="329"/>
      <c r="AB604" s="329"/>
      <c r="AC604" s="7"/>
      <c r="AD604" s="7"/>
      <c r="AE604" s="7"/>
      <c r="AF604" s="7"/>
      <c r="AG604" s="7"/>
      <c r="AH604" s="7"/>
      <c r="AI604" s="7"/>
      <c r="AJ604" s="7"/>
      <c r="AK604" s="7"/>
    </row>
    <row r="605" spans="1:37" x14ac:dyDescent="0.5">
      <c r="A605" s="218"/>
      <c r="B605" s="634"/>
      <c r="C605" s="647" t="str" cm="1">
        <f t="array" ref="C605">IFERROR(IF(ISBLANK(A605),"",IF(AND(ISBLANK(B605),ISBLANK(E605),ISBLANK(F605)),"",IF(AND(ISBLANK(B605),ISBLANK(E605),NOT(ISBLANK(F605))),_xlfn._xlws.FILTER('Rot.Out'!L:L,'Rot.Out'!B:B=EnterData!F605),IF(AND(ISBLANK(B605),NOT(ISBLANK(E605))),_xlfn._xlws.FILTER(Int.Out!AA:AA,Int.Out!B:B=E605),_xlfn._xlws.FILTER(Make.Trt!D:D,Make.Trt!C:C=B605))))),"")</f>
        <v/>
      </c>
      <c r="D605" s="636"/>
      <c r="E605" s="636"/>
      <c r="F605" s="218"/>
      <c r="G605" s="218"/>
      <c r="H605" s="218"/>
      <c r="I605" s="619" t="s">
        <v>109</v>
      </c>
      <c r="J605" s="619" t="s">
        <v>109</v>
      </c>
      <c r="K605" s="652"/>
      <c r="L605" s="329"/>
      <c r="M605" s="7"/>
      <c r="N605" s="434" t="str">
        <f>IF(OR(ISBLANK($A605),ISBLANK($G605)),"",IFERROR(IF(INDEX(Times!N:N,MATCH(CONCATENATE($G605,$A605),Times!$S:$S,0))=0,"",INDEX(Times!N:N,MATCH(CONCATENATE($G605,$A605),Times!$S:$S,0))),""))</f>
        <v/>
      </c>
      <c r="O605" s="434" t="str">
        <f>IF(OR(ISBLANK($A605),ISBLANK($G605)),"",IFERROR(IF(INDEX(Times!O:O,MATCH(CONCATENATE($G605,$A605),Times!$S:$S,0))=0,"",INDEX(Times!O:O,MATCH(CONCATENATE($G605,$A605),Times!$S:$S,0))),""))</f>
        <v/>
      </c>
      <c r="P605" s="434" t="str">
        <f>IF(OR(ISBLANK($A605),ISBLANK($G605)),"",IFERROR(IF(INDEX(Times!P:P,MATCH(CONCATENATE($G605,$A605),Times!$S:$S,0))=0,"",INDEX(Times!P:P,MATCH(CONCATENATE($G605,$A605),Times!$S:$S,0))),""))</f>
        <v/>
      </c>
      <c r="Q605" s="434" t="str">
        <f>IF(OR(ISBLANK($A605),ISBLANK($G605)),"",IFERROR(IF(INDEX(Times!Q:Q,MATCH(CONCATENATE($G605,$A605),Times!$S:$S,0))=0,"",INDEX(Times!Q:Q,MATCH(CONCATENATE($G605,$A605),Times!$S:$S,0))),""))</f>
        <v/>
      </c>
      <c r="R605" s="218" t="str">
        <f>IF(OR(ISBLANK($A605),ISBLANK($G605)),"",IFERROR(IF(INDEX(Times!R:R,MATCH(CONCATENATE($G605,$A605),Times!$S:$S,0))=0,"",INDEX(Times!R:R,MATCH(CONCATENATE($G605,$A605),Times!$S:$S,0))),""))</f>
        <v/>
      </c>
      <c r="S605" s="645"/>
      <c r="T605" s="645"/>
      <c r="U605" s="218"/>
      <c r="V605" s="329"/>
      <c r="W605" s="329"/>
      <c r="X605" s="329"/>
      <c r="Y605" s="329"/>
      <c r="Z605" s="329"/>
      <c r="AA605" s="329"/>
      <c r="AB605" s="329"/>
      <c r="AC605" s="7"/>
      <c r="AD605" s="7"/>
      <c r="AE605" s="7"/>
      <c r="AF605" s="7"/>
      <c r="AG605" s="7"/>
      <c r="AH605" s="7"/>
      <c r="AI605" s="7"/>
      <c r="AJ605" s="7"/>
      <c r="AK605" s="7"/>
    </row>
    <row r="606" spans="1:37" x14ac:dyDescent="0.5">
      <c r="A606" s="218"/>
      <c r="B606" s="634"/>
      <c r="C606" s="647" t="str" cm="1">
        <f t="array" ref="C606">IFERROR(IF(ISBLANK(A606),"",IF(AND(ISBLANK(B606),ISBLANK(E606),ISBLANK(F606)),"",IF(AND(ISBLANK(B606),ISBLANK(E606),NOT(ISBLANK(F606))),_xlfn._xlws.FILTER('Rot.Out'!L:L,'Rot.Out'!B:B=EnterData!F606),IF(AND(ISBLANK(B606),NOT(ISBLANK(E606))),_xlfn._xlws.FILTER(Int.Out!AA:AA,Int.Out!B:B=E606),_xlfn._xlws.FILTER(Make.Trt!D:D,Make.Trt!C:C=B606))))),"")</f>
        <v/>
      </c>
      <c r="D606" s="636"/>
      <c r="E606" s="636"/>
      <c r="F606" s="218"/>
      <c r="G606" s="218"/>
      <c r="H606" s="218"/>
      <c r="I606" s="619" t="s">
        <v>109</v>
      </c>
      <c r="J606" s="619" t="s">
        <v>109</v>
      </c>
      <c r="K606" s="652"/>
      <c r="L606" s="329"/>
      <c r="M606" s="7"/>
      <c r="N606" s="434" t="str">
        <f>IF(OR(ISBLANK($A606),ISBLANK($G606)),"",IFERROR(IF(INDEX(Times!N:N,MATCH(CONCATENATE($G606,$A606),Times!$S:$S,0))=0,"",INDEX(Times!N:N,MATCH(CONCATENATE($G606,$A606),Times!$S:$S,0))),""))</f>
        <v/>
      </c>
      <c r="O606" s="434" t="str">
        <f>IF(OR(ISBLANK($A606),ISBLANK($G606)),"",IFERROR(IF(INDEX(Times!O:O,MATCH(CONCATENATE($G606,$A606),Times!$S:$S,0))=0,"",INDEX(Times!O:O,MATCH(CONCATENATE($G606,$A606),Times!$S:$S,0))),""))</f>
        <v/>
      </c>
      <c r="P606" s="434" t="str">
        <f>IF(OR(ISBLANK($A606),ISBLANK($G606)),"",IFERROR(IF(INDEX(Times!P:P,MATCH(CONCATENATE($G606,$A606),Times!$S:$S,0))=0,"",INDEX(Times!P:P,MATCH(CONCATENATE($G606,$A606),Times!$S:$S,0))),""))</f>
        <v/>
      </c>
      <c r="Q606" s="434" t="str">
        <f>IF(OR(ISBLANK($A606),ISBLANK($G606)),"",IFERROR(IF(INDEX(Times!Q:Q,MATCH(CONCATENATE($G606,$A606),Times!$S:$S,0))=0,"",INDEX(Times!Q:Q,MATCH(CONCATENATE($G606,$A606),Times!$S:$S,0))),""))</f>
        <v/>
      </c>
      <c r="R606" s="218" t="str">
        <f>IF(OR(ISBLANK($A606),ISBLANK($G606)),"",IFERROR(IF(INDEX(Times!R:R,MATCH(CONCATENATE($G606,$A606),Times!$S:$S,0))=0,"",INDEX(Times!R:R,MATCH(CONCATENATE($G606,$A606),Times!$S:$S,0))),""))</f>
        <v/>
      </c>
      <c r="S606" s="645"/>
      <c r="T606" s="645"/>
      <c r="U606" s="218"/>
      <c r="V606" s="329"/>
      <c r="W606" s="329"/>
      <c r="X606" s="329"/>
      <c r="Y606" s="329"/>
      <c r="Z606" s="329"/>
      <c r="AA606" s="329"/>
      <c r="AB606" s="329"/>
      <c r="AC606" s="7"/>
      <c r="AD606" s="7"/>
      <c r="AE606" s="7"/>
      <c r="AF606" s="7"/>
      <c r="AG606" s="7"/>
      <c r="AH606" s="7"/>
      <c r="AI606" s="7"/>
      <c r="AJ606" s="7"/>
      <c r="AK606" s="7"/>
    </row>
    <row r="607" spans="1:37" x14ac:dyDescent="0.5">
      <c r="A607" s="218"/>
      <c r="B607" s="634"/>
      <c r="C607" s="647" t="str" cm="1">
        <f t="array" ref="C607">IFERROR(IF(ISBLANK(A607),"",IF(AND(ISBLANK(B607),ISBLANK(E607),ISBLANK(F607)),"",IF(AND(ISBLANK(B607),ISBLANK(E607),NOT(ISBLANK(F607))),_xlfn._xlws.FILTER('Rot.Out'!L:L,'Rot.Out'!B:B=EnterData!F607),IF(AND(ISBLANK(B607),NOT(ISBLANK(E607))),_xlfn._xlws.FILTER(Int.Out!AA:AA,Int.Out!B:B=E607),_xlfn._xlws.FILTER(Make.Trt!D:D,Make.Trt!C:C=B607))))),"")</f>
        <v/>
      </c>
      <c r="D607" s="636"/>
      <c r="E607" s="636"/>
      <c r="F607" s="218"/>
      <c r="G607" s="218"/>
      <c r="H607" s="218"/>
      <c r="I607" s="619" t="s">
        <v>109</v>
      </c>
      <c r="J607" s="619" t="s">
        <v>109</v>
      </c>
      <c r="K607" s="652"/>
      <c r="L607" s="329"/>
      <c r="M607" s="7"/>
      <c r="N607" s="434" t="str">
        <f>IF(OR(ISBLANK($A607),ISBLANK($G607)),"",IFERROR(IF(INDEX(Times!N:N,MATCH(CONCATENATE($G607,$A607),Times!$S:$S,0))=0,"",INDEX(Times!N:N,MATCH(CONCATENATE($G607,$A607),Times!$S:$S,0))),""))</f>
        <v/>
      </c>
      <c r="O607" s="434" t="str">
        <f>IF(OR(ISBLANK($A607),ISBLANK($G607)),"",IFERROR(IF(INDEX(Times!O:O,MATCH(CONCATENATE($G607,$A607),Times!$S:$S,0))=0,"",INDEX(Times!O:O,MATCH(CONCATENATE($G607,$A607),Times!$S:$S,0))),""))</f>
        <v/>
      </c>
      <c r="P607" s="434" t="str">
        <f>IF(OR(ISBLANK($A607),ISBLANK($G607)),"",IFERROR(IF(INDEX(Times!P:P,MATCH(CONCATENATE($G607,$A607),Times!$S:$S,0))=0,"",INDEX(Times!P:P,MATCH(CONCATENATE($G607,$A607),Times!$S:$S,0))),""))</f>
        <v/>
      </c>
      <c r="Q607" s="434" t="str">
        <f>IF(OR(ISBLANK($A607),ISBLANK($G607)),"",IFERROR(IF(INDEX(Times!Q:Q,MATCH(CONCATENATE($G607,$A607),Times!$S:$S,0))=0,"",INDEX(Times!Q:Q,MATCH(CONCATENATE($G607,$A607),Times!$S:$S,0))),""))</f>
        <v/>
      </c>
      <c r="R607" s="218" t="str">
        <f>IF(OR(ISBLANK($A607),ISBLANK($G607)),"",IFERROR(IF(INDEX(Times!R:R,MATCH(CONCATENATE($G607,$A607),Times!$S:$S,0))=0,"",INDEX(Times!R:R,MATCH(CONCATENATE($G607,$A607),Times!$S:$S,0))),""))</f>
        <v/>
      </c>
      <c r="S607" s="645"/>
      <c r="T607" s="645"/>
      <c r="U607" s="218"/>
      <c r="V607" s="329"/>
      <c r="W607" s="329"/>
      <c r="X607" s="329"/>
      <c r="Y607" s="329"/>
      <c r="Z607" s="329"/>
      <c r="AA607" s="329"/>
      <c r="AB607" s="329"/>
      <c r="AC607" s="7"/>
      <c r="AD607" s="7"/>
      <c r="AE607" s="7"/>
      <c r="AF607" s="7"/>
      <c r="AG607" s="7"/>
      <c r="AH607" s="7"/>
      <c r="AI607" s="7"/>
      <c r="AJ607" s="7"/>
      <c r="AK607" s="7"/>
    </row>
    <row r="608" spans="1:37" x14ac:dyDescent="0.5">
      <c r="A608" s="218"/>
      <c r="B608" s="634"/>
      <c r="C608" s="647" t="str" cm="1">
        <f t="array" ref="C608">IFERROR(IF(ISBLANK(A608),"",IF(AND(ISBLANK(B608),ISBLANK(E608),ISBLANK(F608)),"",IF(AND(ISBLANK(B608),ISBLANK(E608),NOT(ISBLANK(F608))),_xlfn._xlws.FILTER('Rot.Out'!L:L,'Rot.Out'!B:B=EnterData!F608),IF(AND(ISBLANK(B608),NOT(ISBLANK(E608))),_xlfn._xlws.FILTER(Int.Out!AA:AA,Int.Out!B:B=E608),_xlfn._xlws.FILTER(Make.Trt!D:D,Make.Trt!C:C=B608))))),"")</f>
        <v/>
      </c>
      <c r="D608" s="636"/>
      <c r="E608" s="636"/>
      <c r="F608" s="218"/>
      <c r="G608" s="218"/>
      <c r="H608" s="218"/>
      <c r="I608" s="619" t="s">
        <v>109</v>
      </c>
      <c r="J608" s="619" t="s">
        <v>109</v>
      </c>
      <c r="K608" s="652"/>
      <c r="L608" s="329"/>
      <c r="M608" s="7"/>
      <c r="N608" s="434" t="str">
        <f>IF(OR(ISBLANK($A608),ISBLANK($G608)),"",IFERROR(IF(INDEX(Times!N:N,MATCH(CONCATENATE($G608,$A608),Times!$S:$S,0))=0,"",INDEX(Times!N:N,MATCH(CONCATENATE($G608,$A608),Times!$S:$S,0))),""))</f>
        <v/>
      </c>
      <c r="O608" s="434" t="str">
        <f>IF(OR(ISBLANK($A608),ISBLANK($G608)),"",IFERROR(IF(INDEX(Times!O:O,MATCH(CONCATENATE($G608,$A608),Times!$S:$S,0))=0,"",INDEX(Times!O:O,MATCH(CONCATENATE($G608,$A608),Times!$S:$S,0))),""))</f>
        <v/>
      </c>
      <c r="P608" s="434" t="str">
        <f>IF(OR(ISBLANK($A608),ISBLANK($G608)),"",IFERROR(IF(INDEX(Times!P:P,MATCH(CONCATENATE($G608,$A608),Times!$S:$S,0))=0,"",INDEX(Times!P:P,MATCH(CONCATENATE($G608,$A608),Times!$S:$S,0))),""))</f>
        <v/>
      </c>
      <c r="Q608" s="434" t="str">
        <f>IF(OR(ISBLANK($A608),ISBLANK($G608)),"",IFERROR(IF(INDEX(Times!Q:Q,MATCH(CONCATENATE($G608,$A608),Times!$S:$S,0))=0,"",INDEX(Times!Q:Q,MATCH(CONCATENATE($G608,$A608),Times!$S:$S,0))),""))</f>
        <v/>
      </c>
      <c r="R608" s="218" t="str">
        <f>IF(OR(ISBLANK($A608),ISBLANK($G608)),"",IFERROR(IF(INDEX(Times!R:R,MATCH(CONCATENATE($G608,$A608),Times!$S:$S,0))=0,"",INDEX(Times!R:R,MATCH(CONCATENATE($G608,$A608),Times!$S:$S,0))),""))</f>
        <v/>
      </c>
      <c r="S608" s="645"/>
      <c r="T608" s="645"/>
      <c r="U608" s="218"/>
      <c r="V608" s="329"/>
      <c r="W608" s="329"/>
      <c r="X608" s="329"/>
      <c r="Y608" s="329"/>
      <c r="Z608" s="329"/>
      <c r="AA608" s="329"/>
      <c r="AB608" s="329"/>
      <c r="AC608" s="7"/>
      <c r="AD608" s="7"/>
      <c r="AE608" s="7"/>
      <c r="AF608" s="7"/>
      <c r="AG608" s="7"/>
      <c r="AH608" s="7"/>
      <c r="AI608" s="7"/>
      <c r="AJ608" s="7"/>
      <c r="AK608" s="7"/>
    </row>
    <row r="609" spans="1:37" x14ac:dyDescent="0.5">
      <c r="A609" s="218"/>
      <c r="B609" s="634"/>
      <c r="C609" s="647" t="str" cm="1">
        <f t="array" ref="C609">IFERROR(IF(ISBLANK(A609),"",IF(AND(ISBLANK(B609),ISBLANK(E609),ISBLANK(F609)),"",IF(AND(ISBLANK(B609),ISBLANK(E609),NOT(ISBLANK(F609))),_xlfn._xlws.FILTER('Rot.Out'!L:L,'Rot.Out'!B:B=EnterData!F609),IF(AND(ISBLANK(B609),NOT(ISBLANK(E609))),_xlfn._xlws.FILTER(Int.Out!AA:AA,Int.Out!B:B=E609),_xlfn._xlws.FILTER(Make.Trt!D:D,Make.Trt!C:C=B609))))),"")</f>
        <v/>
      </c>
      <c r="D609" s="636"/>
      <c r="E609" s="636"/>
      <c r="F609" s="218"/>
      <c r="G609" s="218"/>
      <c r="H609" s="218"/>
      <c r="I609" s="619" t="s">
        <v>109</v>
      </c>
      <c r="J609" s="619" t="s">
        <v>109</v>
      </c>
      <c r="K609" s="652"/>
      <c r="L609" s="329"/>
      <c r="M609" s="7"/>
      <c r="N609" s="434" t="str">
        <f>IF(OR(ISBLANK($A609),ISBLANK($G609)),"",IFERROR(IF(INDEX(Times!N:N,MATCH(CONCATENATE($G609,$A609),Times!$S:$S,0))=0,"",INDEX(Times!N:N,MATCH(CONCATENATE($G609,$A609),Times!$S:$S,0))),""))</f>
        <v/>
      </c>
      <c r="O609" s="434" t="str">
        <f>IF(OR(ISBLANK($A609),ISBLANK($G609)),"",IFERROR(IF(INDEX(Times!O:O,MATCH(CONCATENATE($G609,$A609),Times!$S:$S,0))=0,"",INDEX(Times!O:O,MATCH(CONCATENATE($G609,$A609),Times!$S:$S,0))),""))</f>
        <v/>
      </c>
      <c r="P609" s="434" t="str">
        <f>IF(OR(ISBLANK($A609),ISBLANK($G609)),"",IFERROR(IF(INDEX(Times!P:P,MATCH(CONCATENATE($G609,$A609),Times!$S:$S,0))=0,"",INDEX(Times!P:P,MATCH(CONCATENATE($G609,$A609),Times!$S:$S,0))),""))</f>
        <v/>
      </c>
      <c r="Q609" s="434" t="str">
        <f>IF(OR(ISBLANK($A609),ISBLANK($G609)),"",IFERROR(IF(INDEX(Times!Q:Q,MATCH(CONCATENATE($G609,$A609),Times!$S:$S,0))=0,"",INDEX(Times!Q:Q,MATCH(CONCATENATE($G609,$A609),Times!$S:$S,0))),""))</f>
        <v/>
      </c>
      <c r="R609" s="218" t="str">
        <f>IF(OR(ISBLANK($A609),ISBLANK($G609)),"",IFERROR(IF(INDEX(Times!R:R,MATCH(CONCATENATE($G609,$A609),Times!$S:$S,0))=0,"",INDEX(Times!R:R,MATCH(CONCATENATE($G609,$A609),Times!$S:$S,0))),""))</f>
        <v/>
      </c>
      <c r="S609" s="645"/>
      <c r="T609" s="645"/>
      <c r="U609" s="218"/>
      <c r="V609" s="329"/>
      <c r="W609" s="329"/>
      <c r="X609" s="329"/>
      <c r="Y609" s="329"/>
      <c r="Z609" s="329"/>
      <c r="AA609" s="329"/>
      <c r="AB609" s="329"/>
      <c r="AC609" s="7"/>
      <c r="AD609" s="7"/>
      <c r="AE609" s="7"/>
      <c r="AF609" s="7"/>
      <c r="AG609" s="7"/>
      <c r="AH609" s="7"/>
      <c r="AI609" s="7"/>
      <c r="AJ609" s="7"/>
      <c r="AK609" s="7"/>
    </row>
    <row r="610" spans="1:37" x14ac:dyDescent="0.5">
      <c r="A610" s="218"/>
      <c r="B610" s="634"/>
      <c r="C610" s="647" t="str" cm="1">
        <f t="array" ref="C610">IFERROR(IF(ISBLANK(A610),"",IF(AND(ISBLANK(B610),ISBLANK(E610),ISBLANK(F610)),"",IF(AND(ISBLANK(B610),ISBLANK(E610),NOT(ISBLANK(F610))),_xlfn._xlws.FILTER('Rot.Out'!L:L,'Rot.Out'!B:B=EnterData!F610),IF(AND(ISBLANK(B610),NOT(ISBLANK(E610))),_xlfn._xlws.FILTER(Int.Out!AA:AA,Int.Out!B:B=E610),_xlfn._xlws.FILTER(Make.Trt!D:D,Make.Trt!C:C=B610))))),"")</f>
        <v/>
      </c>
      <c r="D610" s="636"/>
      <c r="E610" s="636"/>
      <c r="F610" s="218"/>
      <c r="G610" s="218"/>
      <c r="H610" s="218"/>
      <c r="I610" s="619" t="s">
        <v>109</v>
      </c>
      <c r="J610" s="619" t="s">
        <v>109</v>
      </c>
      <c r="K610" s="652"/>
      <c r="L610" s="329"/>
      <c r="M610" s="7"/>
      <c r="N610" s="434" t="str">
        <f>IF(OR(ISBLANK($A610),ISBLANK($G610)),"",IFERROR(IF(INDEX(Times!N:N,MATCH(CONCATENATE($G610,$A610),Times!$S:$S,0))=0,"",INDEX(Times!N:N,MATCH(CONCATENATE($G610,$A610),Times!$S:$S,0))),""))</f>
        <v/>
      </c>
      <c r="O610" s="434" t="str">
        <f>IF(OR(ISBLANK($A610),ISBLANK($G610)),"",IFERROR(IF(INDEX(Times!O:O,MATCH(CONCATENATE($G610,$A610),Times!$S:$S,0))=0,"",INDEX(Times!O:O,MATCH(CONCATENATE($G610,$A610),Times!$S:$S,0))),""))</f>
        <v/>
      </c>
      <c r="P610" s="434" t="str">
        <f>IF(OR(ISBLANK($A610),ISBLANK($G610)),"",IFERROR(IF(INDEX(Times!P:P,MATCH(CONCATENATE($G610,$A610),Times!$S:$S,0))=0,"",INDEX(Times!P:P,MATCH(CONCATENATE($G610,$A610),Times!$S:$S,0))),""))</f>
        <v/>
      </c>
      <c r="Q610" s="434" t="str">
        <f>IF(OR(ISBLANK($A610),ISBLANK($G610)),"",IFERROR(IF(INDEX(Times!Q:Q,MATCH(CONCATENATE($G610,$A610),Times!$S:$S,0))=0,"",INDEX(Times!Q:Q,MATCH(CONCATENATE($G610,$A610),Times!$S:$S,0))),""))</f>
        <v/>
      </c>
      <c r="R610" s="218" t="str">
        <f>IF(OR(ISBLANK($A610),ISBLANK($G610)),"",IFERROR(IF(INDEX(Times!R:R,MATCH(CONCATENATE($G610,$A610),Times!$S:$S,0))=0,"",INDEX(Times!R:R,MATCH(CONCATENATE($G610,$A610),Times!$S:$S,0))),""))</f>
        <v/>
      </c>
      <c r="S610" s="645"/>
      <c r="T610" s="645"/>
      <c r="U610" s="218"/>
      <c r="V610" s="329"/>
      <c r="W610" s="329"/>
      <c r="X610" s="329"/>
      <c r="Y610" s="329"/>
      <c r="Z610" s="329"/>
      <c r="AA610" s="329"/>
      <c r="AB610" s="329"/>
      <c r="AC610" s="7"/>
      <c r="AD610" s="7"/>
      <c r="AE610" s="7"/>
      <c r="AF610" s="7"/>
      <c r="AG610" s="7"/>
      <c r="AH610" s="7"/>
      <c r="AI610" s="7"/>
      <c r="AJ610" s="7"/>
      <c r="AK610" s="7"/>
    </row>
    <row r="611" spans="1:37" x14ac:dyDescent="0.5">
      <c r="A611" s="218"/>
      <c r="B611" s="634"/>
      <c r="C611" s="647" t="str" cm="1">
        <f t="array" ref="C611">IFERROR(IF(ISBLANK(A611),"",IF(AND(ISBLANK(B611),ISBLANK(E611),ISBLANK(F611)),"",IF(AND(ISBLANK(B611),ISBLANK(E611),NOT(ISBLANK(F611))),_xlfn._xlws.FILTER('Rot.Out'!L:L,'Rot.Out'!B:B=EnterData!F611),IF(AND(ISBLANK(B611),NOT(ISBLANK(E611))),_xlfn._xlws.FILTER(Int.Out!AA:AA,Int.Out!B:B=E611),_xlfn._xlws.FILTER(Make.Trt!D:D,Make.Trt!C:C=B611))))),"")</f>
        <v/>
      </c>
      <c r="D611" s="636"/>
      <c r="E611" s="636"/>
      <c r="F611" s="218"/>
      <c r="G611" s="218"/>
      <c r="H611" s="218"/>
      <c r="I611" s="619" t="s">
        <v>109</v>
      </c>
      <c r="J611" s="619" t="s">
        <v>109</v>
      </c>
      <c r="K611" s="652"/>
      <c r="L611" s="329"/>
      <c r="M611" s="7"/>
      <c r="N611" s="434" t="str">
        <f>IF(OR(ISBLANK($A611),ISBLANK($G611)),"",IFERROR(IF(INDEX(Times!N:N,MATCH(CONCATENATE($G611,$A611),Times!$S:$S,0))=0,"",INDEX(Times!N:N,MATCH(CONCATENATE($G611,$A611),Times!$S:$S,0))),""))</f>
        <v/>
      </c>
      <c r="O611" s="434" t="str">
        <f>IF(OR(ISBLANK($A611),ISBLANK($G611)),"",IFERROR(IF(INDEX(Times!O:O,MATCH(CONCATENATE($G611,$A611),Times!$S:$S,0))=0,"",INDEX(Times!O:O,MATCH(CONCATENATE($G611,$A611),Times!$S:$S,0))),""))</f>
        <v/>
      </c>
      <c r="P611" s="434" t="str">
        <f>IF(OR(ISBLANK($A611),ISBLANK($G611)),"",IFERROR(IF(INDEX(Times!P:P,MATCH(CONCATENATE($G611,$A611),Times!$S:$S,0))=0,"",INDEX(Times!P:P,MATCH(CONCATENATE($G611,$A611),Times!$S:$S,0))),""))</f>
        <v/>
      </c>
      <c r="Q611" s="434" t="str">
        <f>IF(OR(ISBLANK($A611),ISBLANK($G611)),"",IFERROR(IF(INDEX(Times!Q:Q,MATCH(CONCATENATE($G611,$A611),Times!$S:$S,0))=0,"",INDEX(Times!Q:Q,MATCH(CONCATENATE($G611,$A611),Times!$S:$S,0))),""))</f>
        <v/>
      </c>
      <c r="R611" s="218" t="str">
        <f>IF(OR(ISBLANK($A611),ISBLANK($G611)),"",IFERROR(IF(INDEX(Times!R:R,MATCH(CONCATENATE($G611,$A611),Times!$S:$S,0))=0,"",INDEX(Times!R:R,MATCH(CONCATENATE($G611,$A611),Times!$S:$S,0))),""))</f>
        <v/>
      </c>
      <c r="S611" s="645"/>
      <c r="T611" s="645"/>
      <c r="U611" s="218"/>
      <c r="V611" s="329"/>
      <c r="W611" s="329"/>
      <c r="X611" s="329"/>
      <c r="Y611" s="329"/>
      <c r="Z611" s="329"/>
      <c r="AA611" s="329"/>
      <c r="AB611" s="329"/>
      <c r="AC611" s="7"/>
      <c r="AD611" s="7"/>
      <c r="AE611" s="7"/>
      <c r="AF611" s="7"/>
      <c r="AG611" s="7"/>
      <c r="AH611" s="7"/>
      <c r="AI611" s="7"/>
      <c r="AJ611" s="7"/>
      <c r="AK611" s="7"/>
    </row>
    <row r="612" spans="1:37" x14ac:dyDescent="0.5">
      <c r="A612" s="218"/>
      <c r="B612" s="634"/>
      <c r="C612" s="647" t="str" cm="1">
        <f t="array" ref="C612">IFERROR(IF(ISBLANK(A612),"",IF(AND(ISBLANK(B612),ISBLANK(E612),ISBLANK(F612)),"",IF(AND(ISBLANK(B612),ISBLANK(E612),NOT(ISBLANK(F612))),_xlfn._xlws.FILTER('Rot.Out'!L:L,'Rot.Out'!B:B=EnterData!F612),IF(AND(ISBLANK(B612),NOT(ISBLANK(E612))),_xlfn._xlws.FILTER(Int.Out!AA:AA,Int.Out!B:B=E612),_xlfn._xlws.FILTER(Make.Trt!D:D,Make.Trt!C:C=B612))))),"")</f>
        <v/>
      </c>
      <c r="D612" s="636"/>
      <c r="E612" s="636"/>
      <c r="F612" s="218"/>
      <c r="G612" s="218"/>
      <c r="H612" s="218"/>
      <c r="I612" s="619" t="s">
        <v>109</v>
      </c>
      <c r="J612" s="619" t="s">
        <v>109</v>
      </c>
      <c r="K612" s="652"/>
      <c r="L612" s="329"/>
      <c r="M612" s="7"/>
      <c r="N612" s="434" t="str">
        <f>IF(OR(ISBLANK($A612),ISBLANK($G612)),"",IFERROR(IF(INDEX(Times!N:N,MATCH(CONCATENATE($G612,$A612),Times!$S:$S,0))=0,"",INDEX(Times!N:N,MATCH(CONCATENATE($G612,$A612),Times!$S:$S,0))),""))</f>
        <v/>
      </c>
      <c r="O612" s="434" t="str">
        <f>IF(OR(ISBLANK($A612),ISBLANK($G612)),"",IFERROR(IF(INDEX(Times!O:O,MATCH(CONCATENATE($G612,$A612),Times!$S:$S,0))=0,"",INDEX(Times!O:O,MATCH(CONCATENATE($G612,$A612),Times!$S:$S,0))),""))</f>
        <v/>
      </c>
      <c r="P612" s="434" t="str">
        <f>IF(OR(ISBLANK($A612),ISBLANK($G612)),"",IFERROR(IF(INDEX(Times!P:P,MATCH(CONCATENATE($G612,$A612),Times!$S:$S,0))=0,"",INDEX(Times!P:P,MATCH(CONCATENATE($G612,$A612),Times!$S:$S,0))),""))</f>
        <v/>
      </c>
      <c r="Q612" s="434" t="str">
        <f>IF(OR(ISBLANK($A612),ISBLANK($G612)),"",IFERROR(IF(INDEX(Times!Q:Q,MATCH(CONCATENATE($G612,$A612),Times!$S:$S,0))=0,"",INDEX(Times!Q:Q,MATCH(CONCATENATE($G612,$A612),Times!$S:$S,0))),""))</f>
        <v/>
      </c>
      <c r="R612" s="218" t="str">
        <f>IF(OR(ISBLANK($A612),ISBLANK($G612)),"",IFERROR(IF(INDEX(Times!R:R,MATCH(CONCATENATE($G612,$A612),Times!$S:$S,0))=0,"",INDEX(Times!R:R,MATCH(CONCATENATE($G612,$A612),Times!$S:$S,0))),""))</f>
        <v/>
      </c>
      <c r="S612" s="645"/>
      <c r="T612" s="645"/>
      <c r="U612" s="218"/>
      <c r="V612" s="329"/>
      <c r="W612" s="329"/>
      <c r="X612" s="329"/>
      <c r="Y612" s="329"/>
      <c r="Z612" s="329"/>
      <c r="AA612" s="329"/>
      <c r="AB612" s="329"/>
      <c r="AC612" s="7"/>
      <c r="AD612" s="7"/>
      <c r="AE612" s="7"/>
      <c r="AF612" s="7"/>
      <c r="AG612" s="7"/>
      <c r="AH612" s="7"/>
      <c r="AI612" s="7"/>
      <c r="AJ612" s="7"/>
      <c r="AK612" s="7"/>
    </row>
    <row r="613" spans="1:37" x14ac:dyDescent="0.5">
      <c r="A613" s="218"/>
      <c r="B613" s="634"/>
      <c r="C613" s="647" t="str" cm="1">
        <f t="array" ref="C613">IFERROR(IF(ISBLANK(A613),"",IF(AND(ISBLANK(B613),ISBLANK(E613),ISBLANK(F613)),"",IF(AND(ISBLANK(B613),ISBLANK(E613),NOT(ISBLANK(F613))),_xlfn._xlws.FILTER('Rot.Out'!L:L,'Rot.Out'!B:B=EnterData!F613),IF(AND(ISBLANK(B613),NOT(ISBLANK(E613))),_xlfn._xlws.FILTER(Int.Out!AA:AA,Int.Out!B:B=E613),_xlfn._xlws.FILTER(Make.Trt!D:D,Make.Trt!C:C=B613))))),"")</f>
        <v/>
      </c>
      <c r="D613" s="636"/>
      <c r="E613" s="636"/>
      <c r="F613" s="218"/>
      <c r="G613" s="218"/>
      <c r="H613" s="218"/>
      <c r="I613" s="619" t="s">
        <v>109</v>
      </c>
      <c r="J613" s="619" t="s">
        <v>109</v>
      </c>
      <c r="K613" s="652"/>
      <c r="L613" s="329"/>
      <c r="M613" s="7"/>
      <c r="N613" s="434" t="str">
        <f>IF(OR(ISBLANK($A613),ISBLANK($G613)),"",IFERROR(IF(INDEX(Times!N:N,MATCH(CONCATENATE($G613,$A613),Times!$S:$S,0))=0,"",INDEX(Times!N:N,MATCH(CONCATENATE($G613,$A613),Times!$S:$S,0))),""))</f>
        <v/>
      </c>
      <c r="O613" s="434" t="str">
        <f>IF(OR(ISBLANK($A613),ISBLANK($G613)),"",IFERROR(IF(INDEX(Times!O:O,MATCH(CONCATENATE($G613,$A613),Times!$S:$S,0))=0,"",INDEX(Times!O:O,MATCH(CONCATENATE($G613,$A613),Times!$S:$S,0))),""))</f>
        <v/>
      </c>
      <c r="P613" s="434" t="str">
        <f>IF(OR(ISBLANK($A613),ISBLANK($G613)),"",IFERROR(IF(INDEX(Times!P:P,MATCH(CONCATENATE($G613,$A613),Times!$S:$S,0))=0,"",INDEX(Times!P:P,MATCH(CONCATENATE($G613,$A613),Times!$S:$S,0))),""))</f>
        <v/>
      </c>
      <c r="Q613" s="434" t="str">
        <f>IF(OR(ISBLANK($A613),ISBLANK($G613)),"",IFERROR(IF(INDEX(Times!Q:Q,MATCH(CONCATENATE($G613,$A613),Times!$S:$S,0))=0,"",INDEX(Times!Q:Q,MATCH(CONCATENATE($G613,$A613),Times!$S:$S,0))),""))</f>
        <v/>
      </c>
      <c r="R613" s="218" t="str">
        <f>IF(OR(ISBLANK($A613),ISBLANK($G613)),"",IFERROR(IF(INDEX(Times!R:R,MATCH(CONCATENATE($G613,$A613),Times!$S:$S,0))=0,"",INDEX(Times!R:R,MATCH(CONCATENATE($G613,$A613),Times!$S:$S,0))),""))</f>
        <v/>
      </c>
      <c r="S613" s="645"/>
      <c r="T613" s="645"/>
      <c r="U613" s="218"/>
      <c r="V613" s="329"/>
      <c r="W613" s="329"/>
      <c r="X613" s="329"/>
      <c r="Y613" s="329"/>
      <c r="Z613" s="329"/>
      <c r="AA613" s="329"/>
      <c r="AB613" s="329"/>
      <c r="AC613" s="7"/>
      <c r="AD613" s="7"/>
      <c r="AE613" s="7"/>
      <c r="AF613" s="7"/>
      <c r="AG613" s="7"/>
      <c r="AH613" s="7"/>
      <c r="AI613" s="7"/>
      <c r="AJ613" s="7"/>
      <c r="AK613" s="7"/>
    </row>
    <row r="614" spans="1:37" x14ac:dyDescent="0.5">
      <c r="A614" s="218"/>
      <c r="B614" s="634"/>
      <c r="C614" s="647" t="str" cm="1">
        <f t="array" ref="C614">IFERROR(IF(ISBLANK(A614),"",IF(AND(ISBLANK(B614),ISBLANK(E614),ISBLANK(F614)),"",IF(AND(ISBLANK(B614),ISBLANK(E614),NOT(ISBLANK(F614))),_xlfn._xlws.FILTER('Rot.Out'!L:L,'Rot.Out'!B:B=EnterData!F614),IF(AND(ISBLANK(B614),NOT(ISBLANK(E614))),_xlfn._xlws.FILTER(Int.Out!AA:AA,Int.Out!B:B=E614),_xlfn._xlws.FILTER(Make.Trt!D:D,Make.Trt!C:C=B614))))),"")</f>
        <v/>
      </c>
      <c r="D614" s="636"/>
      <c r="E614" s="636"/>
      <c r="F614" s="218"/>
      <c r="G614" s="218"/>
      <c r="H614" s="218"/>
      <c r="I614" s="619" t="s">
        <v>109</v>
      </c>
      <c r="J614" s="619" t="s">
        <v>109</v>
      </c>
      <c r="K614" s="652"/>
      <c r="L614" s="329"/>
      <c r="M614" s="7"/>
      <c r="N614" s="434" t="str">
        <f>IF(OR(ISBLANK($A614),ISBLANK($G614)),"",IFERROR(IF(INDEX(Times!N:N,MATCH(CONCATENATE($G614,$A614),Times!$S:$S,0))=0,"",INDEX(Times!N:N,MATCH(CONCATENATE($G614,$A614),Times!$S:$S,0))),""))</f>
        <v/>
      </c>
      <c r="O614" s="434" t="str">
        <f>IF(OR(ISBLANK($A614),ISBLANK($G614)),"",IFERROR(IF(INDEX(Times!O:O,MATCH(CONCATENATE($G614,$A614),Times!$S:$S,0))=0,"",INDEX(Times!O:O,MATCH(CONCATENATE($G614,$A614),Times!$S:$S,0))),""))</f>
        <v/>
      </c>
      <c r="P614" s="434" t="str">
        <f>IF(OR(ISBLANK($A614),ISBLANK($G614)),"",IFERROR(IF(INDEX(Times!P:P,MATCH(CONCATENATE($G614,$A614),Times!$S:$S,0))=0,"",INDEX(Times!P:P,MATCH(CONCATENATE($G614,$A614),Times!$S:$S,0))),""))</f>
        <v/>
      </c>
      <c r="Q614" s="434" t="str">
        <f>IF(OR(ISBLANK($A614),ISBLANK($G614)),"",IFERROR(IF(INDEX(Times!Q:Q,MATCH(CONCATENATE($G614,$A614),Times!$S:$S,0))=0,"",INDEX(Times!Q:Q,MATCH(CONCATENATE($G614,$A614),Times!$S:$S,0))),""))</f>
        <v/>
      </c>
      <c r="R614" s="218" t="str">
        <f>IF(OR(ISBLANK($A614),ISBLANK($G614)),"",IFERROR(IF(INDEX(Times!R:R,MATCH(CONCATENATE($G614,$A614),Times!$S:$S,0))=0,"",INDEX(Times!R:R,MATCH(CONCATENATE($G614,$A614),Times!$S:$S,0))),""))</f>
        <v/>
      </c>
      <c r="S614" s="645"/>
      <c r="T614" s="645"/>
      <c r="U614" s="218"/>
      <c r="V614" s="329"/>
      <c r="W614" s="329"/>
      <c r="X614" s="329"/>
      <c r="Y614" s="329"/>
      <c r="Z614" s="329"/>
      <c r="AA614" s="329"/>
      <c r="AB614" s="329"/>
      <c r="AC614" s="7"/>
      <c r="AD614" s="7"/>
      <c r="AE614" s="7"/>
      <c r="AF614" s="7"/>
      <c r="AG614" s="7"/>
      <c r="AH614" s="7"/>
      <c r="AI614" s="7"/>
      <c r="AJ614" s="7"/>
      <c r="AK614" s="7"/>
    </row>
    <row r="615" spans="1:37" x14ac:dyDescent="0.5">
      <c r="A615" s="218"/>
      <c r="B615" s="634"/>
      <c r="C615" s="647" t="str" cm="1">
        <f t="array" ref="C615">IFERROR(IF(ISBLANK(A615),"",IF(AND(ISBLANK(B615),ISBLANK(E615),ISBLANK(F615)),"",IF(AND(ISBLANK(B615),ISBLANK(E615),NOT(ISBLANK(F615))),_xlfn._xlws.FILTER('Rot.Out'!L:L,'Rot.Out'!B:B=EnterData!F615),IF(AND(ISBLANK(B615),NOT(ISBLANK(E615))),_xlfn._xlws.FILTER(Int.Out!AA:AA,Int.Out!B:B=E615),_xlfn._xlws.FILTER(Make.Trt!D:D,Make.Trt!C:C=B615))))),"")</f>
        <v/>
      </c>
      <c r="D615" s="636"/>
      <c r="E615" s="636"/>
      <c r="F615" s="218"/>
      <c r="G615" s="218"/>
      <c r="H615" s="218"/>
      <c r="I615" s="619" t="s">
        <v>109</v>
      </c>
      <c r="J615" s="619" t="s">
        <v>109</v>
      </c>
      <c r="K615" s="652"/>
      <c r="L615" s="329"/>
      <c r="M615" s="7"/>
      <c r="N615" s="434" t="str">
        <f>IF(OR(ISBLANK($A615),ISBLANK($G615)),"",IFERROR(IF(INDEX(Times!N:N,MATCH(CONCATENATE($G615,$A615),Times!$S:$S,0))=0,"",INDEX(Times!N:N,MATCH(CONCATENATE($G615,$A615),Times!$S:$S,0))),""))</f>
        <v/>
      </c>
      <c r="O615" s="434" t="str">
        <f>IF(OR(ISBLANK($A615),ISBLANK($G615)),"",IFERROR(IF(INDEX(Times!O:O,MATCH(CONCATENATE($G615,$A615),Times!$S:$S,0))=0,"",INDEX(Times!O:O,MATCH(CONCATENATE($G615,$A615),Times!$S:$S,0))),""))</f>
        <v/>
      </c>
      <c r="P615" s="434" t="str">
        <f>IF(OR(ISBLANK($A615),ISBLANK($G615)),"",IFERROR(IF(INDEX(Times!P:P,MATCH(CONCATENATE($G615,$A615),Times!$S:$S,0))=0,"",INDEX(Times!P:P,MATCH(CONCATENATE($G615,$A615),Times!$S:$S,0))),""))</f>
        <v/>
      </c>
      <c r="Q615" s="434" t="str">
        <f>IF(OR(ISBLANK($A615),ISBLANK($G615)),"",IFERROR(IF(INDEX(Times!Q:Q,MATCH(CONCATENATE($G615,$A615),Times!$S:$S,0))=0,"",INDEX(Times!Q:Q,MATCH(CONCATENATE($G615,$A615),Times!$S:$S,0))),""))</f>
        <v/>
      </c>
      <c r="R615" s="218" t="str">
        <f>IF(OR(ISBLANK($A615),ISBLANK($G615)),"",IFERROR(IF(INDEX(Times!R:R,MATCH(CONCATENATE($G615,$A615),Times!$S:$S,0))=0,"",INDEX(Times!R:R,MATCH(CONCATENATE($G615,$A615),Times!$S:$S,0))),""))</f>
        <v/>
      </c>
      <c r="S615" s="645"/>
      <c r="T615" s="645"/>
      <c r="U615" s="218"/>
      <c r="V615" s="329"/>
      <c r="W615" s="329"/>
      <c r="X615" s="329"/>
      <c r="Y615" s="329"/>
      <c r="Z615" s="329"/>
      <c r="AA615" s="329"/>
      <c r="AB615" s="329"/>
      <c r="AC615" s="7"/>
      <c r="AD615" s="7"/>
      <c r="AE615" s="7"/>
      <c r="AF615" s="7"/>
      <c r="AG615" s="7"/>
      <c r="AH615" s="7"/>
      <c r="AI615" s="7"/>
      <c r="AJ615" s="7"/>
      <c r="AK615" s="7"/>
    </row>
    <row r="616" spans="1:37" x14ac:dyDescent="0.5">
      <c r="A616" s="218"/>
      <c r="B616" s="634"/>
      <c r="C616" s="647" t="str" cm="1">
        <f t="array" ref="C616">IFERROR(IF(ISBLANK(A616),"",IF(AND(ISBLANK(B616),ISBLANK(E616),ISBLANK(F616)),"",IF(AND(ISBLANK(B616),ISBLANK(E616),NOT(ISBLANK(F616))),_xlfn._xlws.FILTER('Rot.Out'!L:L,'Rot.Out'!B:B=EnterData!F616),IF(AND(ISBLANK(B616),NOT(ISBLANK(E616))),_xlfn._xlws.FILTER(Int.Out!AA:AA,Int.Out!B:B=E616),_xlfn._xlws.FILTER(Make.Trt!D:D,Make.Trt!C:C=B616))))),"")</f>
        <v/>
      </c>
      <c r="D616" s="636"/>
      <c r="E616" s="636"/>
      <c r="F616" s="218"/>
      <c r="G616" s="218"/>
      <c r="H616" s="218"/>
      <c r="I616" s="619" t="s">
        <v>109</v>
      </c>
      <c r="J616" s="619" t="s">
        <v>109</v>
      </c>
      <c r="K616" s="652"/>
      <c r="L616" s="329"/>
      <c r="M616" s="7"/>
      <c r="N616" s="434" t="str">
        <f>IF(OR(ISBLANK($A616),ISBLANK($G616)),"",IFERROR(IF(INDEX(Times!N:N,MATCH(CONCATENATE($G616,$A616),Times!$S:$S,0))=0,"",INDEX(Times!N:N,MATCH(CONCATENATE($G616,$A616),Times!$S:$S,0))),""))</f>
        <v/>
      </c>
      <c r="O616" s="434" t="str">
        <f>IF(OR(ISBLANK($A616),ISBLANK($G616)),"",IFERROR(IF(INDEX(Times!O:O,MATCH(CONCATENATE($G616,$A616),Times!$S:$S,0))=0,"",INDEX(Times!O:O,MATCH(CONCATENATE($G616,$A616),Times!$S:$S,0))),""))</f>
        <v/>
      </c>
      <c r="P616" s="434" t="str">
        <f>IF(OR(ISBLANK($A616),ISBLANK($G616)),"",IFERROR(IF(INDEX(Times!P:P,MATCH(CONCATENATE($G616,$A616),Times!$S:$S,0))=0,"",INDEX(Times!P:P,MATCH(CONCATENATE($G616,$A616),Times!$S:$S,0))),""))</f>
        <v/>
      </c>
      <c r="Q616" s="434" t="str">
        <f>IF(OR(ISBLANK($A616),ISBLANK($G616)),"",IFERROR(IF(INDEX(Times!Q:Q,MATCH(CONCATENATE($G616,$A616),Times!$S:$S,0))=0,"",INDEX(Times!Q:Q,MATCH(CONCATENATE($G616,$A616),Times!$S:$S,0))),""))</f>
        <v/>
      </c>
      <c r="R616" s="218" t="str">
        <f>IF(OR(ISBLANK($A616),ISBLANK($G616)),"",IFERROR(IF(INDEX(Times!R:R,MATCH(CONCATENATE($G616,$A616),Times!$S:$S,0))=0,"",INDEX(Times!R:R,MATCH(CONCATENATE($G616,$A616),Times!$S:$S,0))),""))</f>
        <v/>
      </c>
      <c r="S616" s="645"/>
      <c r="T616" s="645"/>
      <c r="U616" s="218"/>
      <c r="V616" s="329"/>
      <c r="W616" s="329"/>
      <c r="X616" s="329"/>
      <c r="Y616" s="329"/>
      <c r="Z616" s="329"/>
      <c r="AA616" s="329"/>
      <c r="AB616" s="329"/>
      <c r="AC616" s="7"/>
      <c r="AD616" s="7"/>
      <c r="AE616" s="7"/>
      <c r="AF616" s="7"/>
      <c r="AG616" s="7"/>
      <c r="AH616" s="7"/>
      <c r="AI616" s="7"/>
      <c r="AJ616" s="7"/>
      <c r="AK616" s="7"/>
    </row>
    <row r="617" spans="1:37" x14ac:dyDescent="0.5">
      <c r="A617" s="218"/>
      <c r="B617" s="634"/>
      <c r="C617" s="647" t="str" cm="1">
        <f t="array" ref="C617">IFERROR(IF(ISBLANK(A617),"",IF(AND(ISBLANK(B617),ISBLANK(E617),ISBLANK(F617)),"",IF(AND(ISBLANK(B617),ISBLANK(E617),NOT(ISBLANK(F617))),_xlfn._xlws.FILTER('Rot.Out'!L:L,'Rot.Out'!B:B=EnterData!F617),IF(AND(ISBLANK(B617),NOT(ISBLANK(E617))),_xlfn._xlws.FILTER(Int.Out!AA:AA,Int.Out!B:B=E617),_xlfn._xlws.FILTER(Make.Trt!D:D,Make.Trt!C:C=B617))))),"")</f>
        <v/>
      </c>
      <c r="D617" s="636"/>
      <c r="E617" s="636"/>
      <c r="F617" s="218"/>
      <c r="G617" s="218"/>
      <c r="H617" s="218"/>
      <c r="I617" s="619" t="s">
        <v>109</v>
      </c>
      <c r="J617" s="619" t="s">
        <v>109</v>
      </c>
      <c r="K617" s="652"/>
      <c r="L617" s="329"/>
      <c r="M617" s="7"/>
      <c r="N617" s="434" t="str">
        <f>IF(OR(ISBLANK($A617),ISBLANK($G617)),"",IFERROR(IF(INDEX(Times!N:N,MATCH(CONCATENATE($G617,$A617),Times!$S:$S,0))=0,"",INDEX(Times!N:N,MATCH(CONCATENATE($G617,$A617),Times!$S:$S,0))),""))</f>
        <v/>
      </c>
      <c r="O617" s="434" t="str">
        <f>IF(OR(ISBLANK($A617),ISBLANK($G617)),"",IFERROR(IF(INDEX(Times!O:O,MATCH(CONCATENATE($G617,$A617),Times!$S:$S,0))=0,"",INDEX(Times!O:O,MATCH(CONCATENATE($G617,$A617),Times!$S:$S,0))),""))</f>
        <v/>
      </c>
      <c r="P617" s="434" t="str">
        <f>IF(OR(ISBLANK($A617),ISBLANK($G617)),"",IFERROR(IF(INDEX(Times!P:P,MATCH(CONCATENATE($G617,$A617),Times!$S:$S,0))=0,"",INDEX(Times!P:P,MATCH(CONCATENATE($G617,$A617),Times!$S:$S,0))),""))</f>
        <v/>
      </c>
      <c r="Q617" s="434" t="str">
        <f>IF(OR(ISBLANK($A617),ISBLANK($G617)),"",IFERROR(IF(INDEX(Times!Q:Q,MATCH(CONCATENATE($G617,$A617),Times!$S:$S,0))=0,"",INDEX(Times!Q:Q,MATCH(CONCATENATE($G617,$A617),Times!$S:$S,0))),""))</f>
        <v/>
      </c>
      <c r="R617" s="218" t="str">
        <f>IF(OR(ISBLANK($A617),ISBLANK($G617)),"",IFERROR(IF(INDEX(Times!R:R,MATCH(CONCATENATE($G617,$A617),Times!$S:$S,0))=0,"",INDEX(Times!R:R,MATCH(CONCATENATE($G617,$A617),Times!$S:$S,0))),""))</f>
        <v/>
      </c>
      <c r="S617" s="645"/>
      <c r="T617" s="645"/>
      <c r="U617" s="218"/>
      <c r="V617" s="329"/>
      <c r="W617" s="329"/>
      <c r="X617" s="329"/>
      <c r="Y617" s="329"/>
      <c r="Z617" s="329"/>
      <c r="AA617" s="329"/>
      <c r="AB617" s="329"/>
      <c r="AC617" s="7"/>
      <c r="AD617" s="7"/>
      <c r="AE617" s="7"/>
      <c r="AF617" s="7"/>
      <c r="AG617" s="7"/>
      <c r="AH617" s="7"/>
      <c r="AI617" s="7"/>
      <c r="AJ617" s="7"/>
      <c r="AK617" s="7"/>
    </row>
    <row r="618" spans="1:37" x14ac:dyDescent="0.5">
      <c r="A618" s="218"/>
      <c r="B618" s="634"/>
      <c r="C618" s="647" t="str" cm="1">
        <f t="array" ref="C618">IFERROR(IF(ISBLANK(A618),"",IF(AND(ISBLANK(B618),ISBLANK(E618),ISBLANK(F618)),"",IF(AND(ISBLANK(B618),ISBLANK(E618),NOT(ISBLANK(F618))),_xlfn._xlws.FILTER('Rot.Out'!L:L,'Rot.Out'!B:B=EnterData!F618),IF(AND(ISBLANK(B618),NOT(ISBLANK(E618))),_xlfn._xlws.FILTER(Int.Out!AA:AA,Int.Out!B:B=E618),_xlfn._xlws.FILTER(Make.Trt!D:D,Make.Trt!C:C=B618))))),"")</f>
        <v/>
      </c>
      <c r="D618" s="636"/>
      <c r="E618" s="636"/>
      <c r="F618" s="218"/>
      <c r="G618" s="218"/>
      <c r="H618" s="218"/>
      <c r="I618" s="619" t="s">
        <v>109</v>
      </c>
      <c r="J618" s="619" t="s">
        <v>109</v>
      </c>
      <c r="K618" s="652"/>
      <c r="L618" s="329"/>
      <c r="M618" s="7"/>
      <c r="N618" s="434" t="str">
        <f>IF(OR(ISBLANK($A618),ISBLANK($G618)),"",IFERROR(IF(INDEX(Times!N:N,MATCH(CONCATENATE($G618,$A618),Times!$S:$S,0))=0,"",INDEX(Times!N:N,MATCH(CONCATENATE($G618,$A618),Times!$S:$S,0))),""))</f>
        <v/>
      </c>
      <c r="O618" s="434" t="str">
        <f>IF(OR(ISBLANK($A618),ISBLANK($G618)),"",IFERROR(IF(INDEX(Times!O:O,MATCH(CONCATENATE($G618,$A618),Times!$S:$S,0))=0,"",INDEX(Times!O:O,MATCH(CONCATENATE($G618,$A618),Times!$S:$S,0))),""))</f>
        <v/>
      </c>
      <c r="P618" s="434" t="str">
        <f>IF(OR(ISBLANK($A618),ISBLANK($G618)),"",IFERROR(IF(INDEX(Times!P:P,MATCH(CONCATENATE($G618,$A618),Times!$S:$S,0))=0,"",INDEX(Times!P:P,MATCH(CONCATENATE($G618,$A618),Times!$S:$S,0))),""))</f>
        <v/>
      </c>
      <c r="Q618" s="434" t="str">
        <f>IF(OR(ISBLANK($A618),ISBLANK($G618)),"",IFERROR(IF(INDEX(Times!Q:Q,MATCH(CONCATENATE($G618,$A618),Times!$S:$S,0))=0,"",INDEX(Times!Q:Q,MATCH(CONCATENATE($G618,$A618),Times!$S:$S,0))),""))</f>
        <v/>
      </c>
      <c r="R618" s="218" t="str">
        <f>IF(OR(ISBLANK($A618),ISBLANK($G618)),"",IFERROR(IF(INDEX(Times!R:R,MATCH(CONCATENATE($G618,$A618),Times!$S:$S,0))=0,"",INDEX(Times!R:R,MATCH(CONCATENATE($G618,$A618),Times!$S:$S,0))),""))</f>
        <v/>
      </c>
      <c r="S618" s="645"/>
      <c r="T618" s="645"/>
      <c r="U618" s="218"/>
      <c r="V618" s="329"/>
      <c r="W618" s="329"/>
      <c r="X618" s="329"/>
      <c r="Y618" s="329"/>
      <c r="Z618" s="329"/>
      <c r="AA618" s="329"/>
      <c r="AB618" s="329"/>
      <c r="AC618" s="7"/>
      <c r="AD618" s="7"/>
      <c r="AE618" s="7"/>
      <c r="AF618" s="7"/>
      <c r="AG618" s="7"/>
      <c r="AH618" s="7"/>
      <c r="AI618" s="7"/>
      <c r="AJ618" s="7"/>
      <c r="AK618" s="7"/>
    </row>
    <row r="619" spans="1:37" x14ac:dyDescent="0.5">
      <c r="A619" s="218"/>
      <c r="B619" s="634"/>
      <c r="C619" s="647" t="str" cm="1">
        <f t="array" ref="C619">IFERROR(IF(ISBLANK(A619),"",IF(AND(ISBLANK(B619),ISBLANK(E619),ISBLANK(F619)),"",IF(AND(ISBLANK(B619),ISBLANK(E619),NOT(ISBLANK(F619))),_xlfn._xlws.FILTER('Rot.Out'!L:L,'Rot.Out'!B:B=EnterData!F619),IF(AND(ISBLANK(B619),NOT(ISBLANK(E619))),_xlfn._xlws.FILTER(Int.Out!AA:AA,Int.Out!B:B=E619),_xlfn._xlws.FILTER(Make.Trt!D:D,Make.Trt!C:C=B619))))),"")</f>
        <v/>
      </c>
      <c r="D619" s="636"/>
      <c r="E619" s="636"/>
      <c r="F619" s="218"/>
      <c r="G619" s="218"/>
      <c r="H619" s="218"/>
      <c r="I619" s="619" t="s">
        <v>109</v>
      </c>
      <c r="J619" s="619" t="s">
        <v>109</v>
      </c>
      <c r="K619" s="652"/>
      <c r="L619" s="329"/>
      <c r="M619" s="7"/>
      <c r="N619" s="434" t="str">
        <f>IF(OR(ISBLANK($A619),ISBLANK($G619)),"",IFERROR(IF(INDEX(Times!N:N,MATCH(CONCATENATE($G619,$A619),Times!$S:$S,0))=0,"",INDEX(Times!N:N,MATCH(CONCATENATE($G619,$A619),Times!$S:$S,0))),""))</f>
        <v/>
      </c>
      <c r="O619" s="434" t="str">
        <f>IF(OR(ISBLANK($A619),ISBLANK($G619)),"",IFERROR(IF(INDEX(Times!O:O,MATCH(CONCATENATE($G619,$A619),Times!$S:$S,0))=0,"",INDEX(Times!O:O,MATCH(CONCATENATE($G619,$A619),Times!$S:$S,0))),""))</f>
        <v/>
      </c>
      <c r="P619" s="434" t="str">
        <f>IF(OR(ISBLANK($A619),ISBLANK($G619)),"",IFERROR(IF(INDEX(Times!P:P,MATCH(CONCATENATE($G619,$A619),Times!$S:$S,0))=0,"",INDEX(Times!P:P,MATCH(CONCATENATE($G619,$A619),Times!$S:$S,0))),""))</f>
        <v/>
      </c>
      <c r="Q619" s="434" t="str">
        <f>IF(OR(ISBLANK($A619),ISBLANK($G619)),"",IFERROR(IF(INDEX(Times!Q:Q,MATCH(CONCATENATE($G619,$A619),Times!$S:$S,0))=0,"",INDEX(Times!Q:Q,MATCH(CONCATENATE($G619,$A619),Times!$S:$S,0))),""))</f>
        <v/>
      </c>
      <c r="R619" s="218" t="str">
        <f>IF(OR(ISBLANK($A619),ISBLANK($G619)),"",IFERROR(IF(INDEX(Times!R:R,MATCH(CONCATENATE($G619,$A619),Times!$S:$S,0))=0,"",INDEX(Times!R:R,MATCH(CONCATENATE($G619,$A619),Times!$S:$S,0))),""))</f>
        <v/>
      </c>
      <c r="S619" s="645"/>
      <c r="T619" s="645"/>
      <c r="U619" s="218"/>
      <c r="V619" s="329"/>
      <c r="W619" s="329"/>
      <c r="X619" s="329"/>
      <c r="Y619" s="329"/>
      <c r="Z619" s="329"/>
      <c r="AA619" s="329"/>
      <c r="AB619" s="329"/>
      <c r="AC619" s="7"/>
      <c r="AD619" s="7"/>
      <c r="AE619" s="7"/>
      <c r="AF619" s="7"/>
      <c r="AG619" s="7"/>
      <c r="AH619" s="7"/>
      <c r="AI619" s="7"/>
      <c r="AJ619" s="7"/>
      <c r="AK619" s="7"/>
    </row>
    <row r="620" spans="1:37" x14ac:dyDescent="0.5">
      <c r="A620" s="218"/>
      <c r="B620" s="634"/>
      <c r="C620" s="647" t="str" cm="1">
        <f t="array" ref="C620">IFERROR(IF(ISBLANK(A620),"",IF(AND(ISBLANK(B620),ISBLANK(E620),ISBLANK(F620)),"",IF(AND(ISBLANK(B620),ISBLANK(E620),NOT(ISBLANK(F620))),_xlfn._xlws.FILTER('Rot.Out'!L:L,'Rot.Out'!B:B=EnterData!F620),IF(AND(ISBLANK(B620),NOT(ISBLANK(E620))),_xlfn._xlws.FILTER(Int.Out!AA:AA,Int.Out!B:B=E620),_xlfn._xlws.FILTER(Make.Trt!D:D,Make.Trt!C:C=B620))))),"")</f>
        <v/>
      </c>
      <c r="D620" s="636"/>
      <c r="E620" s="636"/>
      <c r="F620" s="218"/>
      <c r="G620" s="218"/>
      <c r="H620" s="218"/>
      <c r="I620" s="619" t="s">
        <v>109</v>
      </c>
      <c r="J620" s="619" t="s">
        <v>109</v>
      </c>
      <c r="K620" s="652"/>
      <c r="L620" s="329"/>
      <c r="M620" s="7"/>
      <c r="N620" s="434" t="str">
        <f>IF(OR(ISBLANK($A620),ISBLANK($G620)),"",IFERROR(IF(INDEX(Times!N:N,MATCH(CONCATENATE($G620,$A620),Times!$S:$S,0))=0,"",INDEX(Times!N:N,MATCH(CONCATENATE($G620,$A620),Times!$S:$S,0))),""))</f>
        <v/>
      </c>
      <c r="O620" s="434" t="str">
        <f>IF(OR(ISBLANK($A620),ISBLANK($G620)),"",IFERROR(IF(INDEX(Times!O:O,MATCH(CONCATENATE($G620,$A620),Times!$S:$S,0))=0,"",INDEX(Times!O:O,MATCH(CONCATENATE($G620,$A620),Times!$S:$S,0))),""))</f>
        <v/>
      </c>
      <c r="P620" s="434" t="str">
        <f>IF(OR(ISBLANK($A620),ISBLANK($G620)),"",IFERROR(IF(INDEX(Times!P:P,MATCH(CONCATENATE($G620,$A620),Times!$S:$S,0))=0,"",INDEX(Times!P:P,MATCH(CONCATENATE($G620,$A620),Times!$S:$S,0))),""))</f>
        <v/>
      </c>
      <c r="Q620" s="434" t="str">
        <f>IF(OR(ISBLANK($A620),ISBLANK($G620)),"",IFERROR(IF(INDEX(Times!Q:Q,MATCH(CONCATENATE($G620,$A620),Times!$S:$S,0))=0,"",INDEX(Times!Q:Q,MATCH(CONCATENATE($G620,$A620),Times!$S:$S,0))),""))</f>
        <v/>
      </c>
      <c r="R620" s="218" t="str">
        <f>IF(OR(ISBLANK($A620),ISBLANK($G620)),"",IFERROR(IF(INDEX(Times!R:R,MATCH(CONCATENATE($G620,$A620),Times!$S:$S,0))=0,"",INDEX(Times!R:R,MATCH(CONCATENATE($G620,$A620),Times!$S:$S,0))),""))</f>
        <v/>
      </c>
      <c r="S620" s="645"/>
      <c r="T620" s="645"/>
      <c r="U620" s="218"/>
      <c r="V620" s="329"/>
      <c r="W620" s="329"/>
      <c r="X620" s="329"/>
      <c r="Y620" s="329"/>
      <c r="Z620" s="329"/>
      <c r="AA620" s="329"/>
      <c r="AB620" s="329"/>
      <c r="AC620" s="7"/>
      <c r="AD620" s="7"/>
      <c r="AE620" s="7"/>
      <c r="AF620" s="7"/>
      <c r="AG620" s="7"/>
      <c r="AH620" s="7"/>
      <c r="AI620" s="7"/>
      <c r="AJ620" s="7"/>
      <c r="AK620" s="7"/>
    </row>
    <row r="621" spans="1:37" x14ac:dyDescent="0.5">
      <c r="A621" s="218"/>
      <c r="B621" s="634"/>
      <c r="C621" s="647" t="str" cm="1">
        <f t="array" ref="C621">IFERROR(IF(ISBLANK(A621),"",IF(AND(ISBLANK(B621),ISBLANK(E621),ISBLANK(F621)),"",IF(AND(ISBLANK(B621),ISBLANK(E621),NOT(ISBLANK(F621))),_xlfn._xlws.FILTER('Rot.Out'!L:L,'Rot.Out'!B:B=EnterData!F621),IF(AND(ISBLANK(B621),NOT(ISBLANK(E621))),_xlfn._xlws.FILTER(Int.Out!AA:AA,Int.Out!B:B=E621),_xlfn._xlws.FILTER(Make.Trt!D:D,Make.Trt!C:C=B621))))),"")</f>
        <v/>
      </c>
      <c r="D621" s="636"/>
      <c r="E621" s="636"/>
      <c r="F621" s="218"/>
      <c r="G621" s="218"/>
      <c r="H621" s="218"/>
      <c r="I621" s="619" t="s">
        <v>109</v>
      </c>
      <c r="J621" s="619" t="s">
        <v>109</v>
      </c>
      <c r="K621" s="652"/>
      <c r="L621" s="329"/>
      <c r="M621" s="7"/>
      <c r="N621" s="434" t="str">
        <f>IF(OR(ISBLANK($A621),ISBLANK($G621)),"",IFERROR(IF(INDEX(Times!N:N,MATCH(CONCATENATE($G621,$A621),Times!$S:$S,0))=0,"",INDEX(Times!N:N,MATCH(CONCATENATE($G621,$A621),Times!$S:$S,0))),""))</f>
        <v/>
      </c>
      <c r="O621" s="434" t="str">
        <f>IF(OR(ISBLANK($A621),ISBLANK($G621)),"",IFERROR(IF(INDEX(Times!O:O,MATCH(CONCATENATE($G621,$A621),Times!$S:$S,0))=0,"",INDEX(Times!O:O,MATCH(CONCATENATE($G621,$A621),Times!$S:$S,0))),""))</f>
        <v/>
      </c>
      <c r="P621" s="434" t="str">
        <f>IF(OR(ISBLANK($A621),ISBLANK($G621)),"",IFERROR(IF(INDEX(Times!P:P,MATCH(CONCATENATE($G621,$A621),Times!$S:$S,0))=0,"",INDEX(Times!P:P,MATCH(CONCATENATE($G621,$A621),Times!$S:$S,0))),""))</f>
        <v/>
      </c>
      <c r="Q621" s="434" t="str">
        <f>IF(OR(ISBLANK($A621),ISBLANK($G621)),"",IFERROR(IF(INDEX(Times!Q:Q,MATCH(CONCATENATE($G621,$A621),Times!$S:$S,0))=0,"",INDEX(Times!Q:Q,MATCH(CONCATENATE($G621,$A621),Times!$S:$S,0))),""))</f>
        <v/>
      </c>
      <c r="R621" s="218" t="str">
        <f>IF(OR(ISBLANK($A621),ISBLANK($G621)),"",IFERROR(IF(INDEX(Times!R:R,MATCH(CONCATENATE($G621,$A621),Times!$S:$S,0))=0,"",INDEX(Times!R:R,MATCH(CONCATENATE($G621,$A621),Times!$S:$S,0))),""))</f>
        <v/>
      </c>
      <c r="S621" s="645"/>
      <c r="T621" s="645"/>
      <c r="U621" s="218"/>
      <c r="V621" s="329"/>
      <c r="W621" s="329"/>
      <c r="X621" s="329"/>
      <c r="Y621" s="329"/>
      <c r="Z621" s="329"/>
      <c r="AA621" s="329"/>
      <c r="AB621" s="329"/>
      <c r="AC621" s="7"/>
      <c r="AD621" s="7"/>
      <c r="AE621" s="7"/>
      <c r="AF621" s="7"/>
      <c r="AG621" s="7"/>
      <c r="AH621" s="7"/>
      <c r="AI621" s="7"/>
      <c r="AJ621" s="7"/>
      <c r="AK621" s="7"/>
    </row>
    <row r="622" spans="1:37" x14ac:dyDescent="0.5">
      <c r="A622" s="218"/>
      <c r="B622" s="634"/>
      <c r="C622" s="647" t="str" cm="1">
        <f t="array" ref="C622">IFERROR(IF(ISBLANK(A622),"",IF(AND(ISBLANK(B622),ISBLANK(E622),ISBLANK(F622)),"",IF(AND(ISBLANK(B622),ISBLANK(E622),NOT(ISBLANK(F622))),_xlfn._xlws.FILTER('Rot.Out'!L:L,'Rot.Out'!B:B=EnterData!F622),IF(AND(ISBLANK(B622),NOT(ISBLANK(E622))),_xlfn._xlws.FILTER(Int.Out!AA:AA,Int.Out!B:B=E622),_xlfn._xlws.FILTER(Make.Trt!D:D,Make.Trt!C:C=B622))))),"")</f>
        <v/>
      </c>
      <c r="D622" s="636"/>
      <c r="E622" s="636"/>
      <c r="F622" s="218"/>
      <c r="G622" s="218"/>
      <c r="H622" s="218"/>
      <c r="I622" s="619" t="s">
        <v>109</v>
      </c>
      <c r="J622" s="619" t="s">
        <v>109</v>
      </c>
      <c r="K622" s="652"/>
      <c r="L622" s="329"/>
      <c r="M622" s="7"/>
      <c r="N622" s="434" t="str">
        <f>IF(OR(ISBLANK($A622),ISBLANK($G622)),"",IFERROR(IF(INDEX(Times!N:N,MATCH(CONCATENATE($G622,$A622),Times!$S:$S,0))=0,"",INDEX(Times!N:N,MATCH(CONCATENATE($G622,$A622),Times!$S:$S,0))),""))</f>
        <v/>
      </c>
      <c r="O622" s="434" t="str">
        <f>IF(OR(ISBLANK($A622),ISBLANK($G622)),"",IFERROR(IF(INDEX(Times!O:O,MATCH(CONCATENATE($G622,$A622),Times!$S:$S,0))=0,"",INDEX(Times!O:O,MATCH(CONCATENATE($G622,$A622),Times!$S:$S,0))),""))</f>
        <v/>
      </c>
      <c r="P622" s="434" t="str">
        <f>IF(OR(ISBLANK($A622),ISBLANK($G622)),"",IFERROR(IF(INDEX(Times!P:P,MATCH(CONCATENATE($G622,$A622),Times!$S:$S,0))=0,"",INDEX(Times!P:P,MATCH(CONCATENATE($G622,$A622),Times!$S:$S,0))),""))</f>
        <v/>
      </c>
      <c r="Q622" s="434" t="str">
        <f>IF(OR(ISBLANK($A622),ISBLANK($G622)),"",IFERROR(IF(INDEX(Times!Q:Q,MATCH(CONCATENATE($G622,$A622),Times!$S:$S,0))=0,"",INDEX(Times!Q:Q,MATCH(CONCATENATE($G622,$A622),Times!$S:$S,0))),""))</f>
        <v/>
      </c>
      <c r="R622" s="218" t="str">
        <f>IF(OR(ISBLANK($A622),ISBLANK($G622)),"",IFERROR(IF(INDEX(Times!R:R,MATCH(CONCATENATE($G622,$A622),Times!$S:$S,0))=0,"",INDEX(Times!R:R,MATCH(CONCATENATE($G622,$A622),Times!$S:$S,0))),""))</f>
        <v/>
      </c>
      <c r="S622" s="645"/>
      <c r="T622" s="645"/>
      <c r="U622" s="218"/>
      <c r="V622" s="329"/>
      <c r="W622" s="329"/>
      <c r="X622" s="329"/>
      <c r="Y622" s="329"/>
      <c r="Z622" s="329"/>
      <c r="AA622" s="329"/>
      <c r="AB622" s="329"/>
      <c r="AC622" s="7"/>
      <c r="AD622" s="7"/>
      <c r="AE622" s="7"/>
      <c r="AF622" s="7"/>
      <c r="AG622" s="7"/>
      <c r="AH622" s="7"/>
      <c r="AI622" s="7"/>
      <c r="AJ622" s="7"/>
      <c r="AK622" s="7"/>
    </row>
    <row r="623" spans="1:37" x14ac:dyDescent="0.5">
      <c r="A623" s="218"/>
      <c r="B623" s="634"/>
      <c r="C623" s="647" t="str" cm="1">
        <f t="array" ref="C623">IFERROR(IF(ISBLANK(A623),"",IF(AND(ISBLANK(B623),ISBLANK(E623),ISBLANK(F623)),"",IF(AND(ISBLANK(B623),ISBLANK(E623),NOT(ISBLANK(F623))),_xlfn._xlws.FILTER('Rot.Out'!L:L,'Rot.Out'!B:B=EnterData!F623),IF(AND(ISBLANK(B623),NOT(ISBLANK(E623))),_xlfn._xlws.FILTER(Int.Out!AA:AA,Int.Out!B:B=E623),_xlfn._xlws.FILTER(Make.Trt!D:D,Make.Trt!C:C=B623))))),"")</f>
        <v/>
      </c>
      <c r="D623" s="636"/>
      <c r="E623" s="636"/>
      <c r="F623" s="218"/>
      <c r="G623" s="218"/>
      <c r="H623" s="218"/>
      <c r="I623" s="619" t="s">
        <v>109</v>
      </c>
      <c r="J623" s="619" t="s">
        <v>109</v>
      </c>
      <c r="K623" s="652"/>
      <c r="L623" s="329"/>
      <c r="M623" s="7"/>
      <c r="N623" s="434" t="str">
        <f>IF(OR(ISBLANK($A623),ISBLANK($G623)),"",IFERROR(IF(INDEX(Times!N:N,MATCH(CONCATENATE($G623,$A623),Times!$S:$S,0))=0,"",INDEX(Times!N:N,MATCH(CONCATENATE($G623,$A623),Times!$S:$S,0))),""))</f>
        <v/>
      </c>
      <c r="O623" s="434" t="str">
        <f>IF(OR(ISBLANK($A623),ISBLANK($G623)),"",IFERROR(IF(INDEX(Times!O:O,MATCH(CONCATENATE($G623,$A623),Times!$S:$S,0))=0,"",INDEX(Times!O:O,MATCH(CONCATENATE($G623,$A623),Times!$S:$S,0))),""))</f>
        <v/>
      </c>
      <c r="P623" s="434" t="str">
        <f>IF(OR(ISBLANK($A623),ISBLANK($G623)),"",IFERROR(IF(INDEX(Times!P:P,MATCH(CONCATENATE($G623,$A623),Times!$S:$S,0))=0,"",INDEX(Times!P:P,MATCH(CONCATENATE($G623,$A623),Times!$S:$S,0))),""))</f>
        <v/>
      </c>
      <c r="Q623" s="434" t="str">
        <f>IF(OR(ISBLANK($A623),ISBLANK($G623)),"",IFERROR(IF(INDEX(Times!Q:Q,MATCH(CONCATENATE($G623,$A623),Times!$S:$S,0))=0,"",INDEX(Times!Q:Q,MATCH(CONCATENATE($G623,$A623),Times!$S:$S,0))),""))</f>
        <v/>
      </c>
      <c r="R623" s="218" t="str">
        <f>IF(OR(ISBLANK($A623),ISBLANK($G623)),"",IFERROR(IF(INDEX(Times!R:R,MATCH(CONCATENATE($G623,$A623),Times!$S:$S,0))=0,"",INDEX(Times!R:R,MATCH(CONCATENATE($G623,$A623),Times!$S:$S,0))),""))</f>
        <v/>
      </c>
      <c r="S623" s="645"/>
      <c r="T623" s="645"/>
      <c r="U623" s="218"/>
      <c r="V623" s="329"/>
      <c r="W623" s="329"/>
      <c r="X623" s="329"/>
      <c r="Y623" s="329"/>
      <c r="Z623" s="329"/>
      <c r="AA623" s="329"/>
      <c r="AB623" s="329"/>
      <c r="AC623" s="7"/>
      <c r="AD623" s="7"/>
      <c r="AE623" s="7"/>
      <c r="AF623" s="7"/>
      <c r="AG623" s="7"/>
      <c r="AH623" s="7"/>
      <c r="AI623" s="7"/>
      <c r="AJ623" s="7"/>
      <c r="AK623" s="7"/>
    </row>
    <row r="624" spans="1:37" x14ac:dyDescent="0.5">
      <c r="A624" s="218"/>
      <c r="B624" s="634"/>
      <c r="C624" s="647" t="str" cm="1">
        <f t="array" ref="C624">IFERROR(IF(ISBLANK(A624),"",IF(AND(ISBLANK(B624),ISBLANK(E624),ISBLANK(F624)),"",IF(AND(ISBLANK(B624),ISBLANK(E624),NOT(ISBLANK(F624))),_xlfn._xlws.FILTER('Rot.Out'!L:L,'Rot.Out'!B:B=EnterData!F624),IF(AND(ISBLANK(B624),NOT(ISBLANK(E624))),_xlfn._xlws.FILTER(Int.Out!AA:AA,Int.Out!B:B=E624),_xlfn._xlws.FILTER(Make.Trt!D:D,Make.Trt!C:C=B624))))),"")</f>
        <v/>
      </c>
      <c r="D624" s="636"/>
      <c r="E624" s="636"/>
      <c r="F624" s="218"/>
      <c r="G624" s="218"/>
      <c r="H624" s="218"/>
      <c r="I624" s="619" t="s">
        <v>109</v>
      </c>
      <c r="J624" s="619" t="s">
        <v>109</v>
      </c>
      <c r="K624" s="652"/>
      <c r="L624" s="329"/>
      <c r="M624" s="7"/>
      <c r="N624" s="434" t="str">
        <f>IF(OR(ISBLANK($A624),ISBLANK($G624)),"",IFERROR(IF(INDEX(Times!N:N,MATCH(CONCATENATE($G624,$A624),Times!$S:$S,0))=0,"",INDEX(Times!N:N,MATCH(CONCATENATE($G624,$A624),Times!$S:$S,0))),""))</f>
        <v/>
      </c>
      <c r="O624" s="434" t="str">
        <f>IF(OR(ISBLANK($A624),ISBLANK($G624)),"",IFERROR(IF(INDEX(Times!O:O,MATCH(CONCATENATE($G624,$A624),Times!$S:$S,0))=0,"",INDEX(Times!O:O,MATCH(CONCATENATE($G624,$A624),Times!$S:$S,0))),""))</f>
        <v/>
      </c>
      <c r="P624" s="434" t="str">
        <f>IF(OR(ISBLANK($A624),ISBLANK($G624)),"",IFERROR(IF(INDEX(Times!P:P,MATCH(CONCATENATE($G624,$A624),Times!$S:$S,0))=0,"",INDEX(Times!P:P,MATCH(CONCATENATE($G624,$A624),Times!$S:$S,0))),""))</f>
        <v/>
      </c>
      <c r="Q624" s="434" t="str">
        <f>IF(OR(ISBLANK($A624),ISBLANK($G624)),"",IFERROR(IF(INDEX(Times!Q:Q,MATCH(CONCATENATE($G624,$A624),Times!$S:$S,0))=0,"",INDEX(Times!Q:Q,MATCH(CONCATENATE($G624,$A624),Times!$S:$S,0))),""))</f>
        <v/>
      </c>
      <c r="R624" s="218" t="str">
        <f>IF(OR(ISBLANK($A624),ISBLANK($G624)),"",IFERROR(IF(INDEX(Times!R:R,MATCH(CONCATENATE($G624,$A624),Times!$S:$S,0))=0,"",INDEX(Times!R:R,MATCH(CONCATENATE($G624,$A624),Times!$S:$S,0))),""))</f>
        <v/>
      </c>
      <c r="S624" s="645"/>
      <c r="T624" s="645"/>
      <c r="U624" s="218"/>
      <c r="V624" s="329"/>
      <c r="W624" s="329"/>
      <c r="X624" s="329"/>
      <c r="Y624" s="329"/>
      <c r="Z624" s="329"/>
      <c r="AA624" s="329"/>
      <c r="AB624" s="329"/>
      <c r="AC624" s="7"/>
      <c r="AD624" s="7"/>
      <c r="AE624" s="7"/>
      <c r="AF624" s="7"/>
      <c r="AG624" s="7"/>
      <c r="AH624" s="7"/>
      <c r="AI624" s="7"/>
      <c r="AJ624" s="7"/>
      <c r="AK624" s="7"/>
    </row>
    <row r="625" spans="1:37" x14ac:dyDescent="0.5">
      <c r="A625" s="218"/>
      <c r="B625" s="634"/>
      <c r="C625" s="647" t="str" cm="1">
        <f t="array" ref="C625">IFERROR(IF(ISBLANK(A625),"",IF(AND(ISBLANK(B625),ISBLANK(E625),ISBLANK(F625)),"",IF(AND(ISBLANK(B625),ISBLANK(E625),NOT(ISBLANK(F625))),_xlfn._xlws.FILTER('Rot.Out'!L:L,'Rot.Out'!B:B=EnterData!F625),IF(AND(ISBLANK(B625),NOT(ISBLANK(E625))),_xlfn._xlws.FILTER(Int.Out!AA:AA,Int.Out!B:B=E625),_xlfn._xlws.FILTER(Make.Trt!D:D,Make.Trt!C:C=B625))))),"")</f>
        <v/>
      </c>
      <c r="D625" s="636"/>
      <c r="E625" s="636"/>
      <c r="F625" s="218"/>
      <c r="G625" s="218"/>
      <c r="H625" s="218"/>
      <c r="I625" s="619" t="s">
        <v>109</v>
      </c>
      <c r="J625" s="619" t="s">
        <v>109</v>
      </c>
      <c r="K625" s="652"/>
      <c r="L625" s="329"/>
      <c r="M625" s="7"/>
      <c r="N625" s="434" t="str">
        <f>IF(OR(ISBLANK($A625),ISBLANK($G625)),"",IFERROR(IF(INDEX(Times!N:N,MATCH(CONCATENATE($G625,$A625),Times!$S:$S,0))=0,"",INDEX(Times!N:N,MATCH(CONCATENATE($G625,$A625),Times!$S:$S,0))),""))</f>
        <v/>
      </c>
      <c r="O625" s="434" t="str">
        <f>IF(OR(ISBLANK($A625),ISBLANK($G625)),"",IFERROR(IF(INDEX(Times!O:O,MATCH(CONCATENATE($G625,$A625),Times!$S:$S,0))=0,"",INDEX(Times!O:O,MATCH(CONCATENATE($G625,$A625),Times!$S:$S,0))),""))</f>
        <v/>
      </c>
      <c r="P625" s="434" t="str">
        <f>IF(OR(ISBLANK($A625),ISBLANK($G625)),"",IFERROR(IF(INDEX(Times!P:P,MATCH(CONCATENATE($G625,$A625),Times!$S:$S,0))=0,"",INDEX(Times!P:P,MATCH(CONCATENATE($G625,$A625),Times!$S:$S,0))),""))</f>
        <v/>
      </c>
      <c r="Q625" s="434" t="str">
        <f>IF(OR(ISBLANK($A625),ISBLANK($G625)),"",IFERROR(IF(INDEX(Times!Q:Q,MATCH(CONCATENATE($G625,$A625),Times!$S:$S,0))=0,"",INDEX(Times!Q:Q,MATCH(CONCATENATE($G625,$A625),Times!$S:$S,0))),""))</f>
        <v/>
      </c>
      <c r="R625" s="218" t="str">
        <f>IF(OR(ISBLANK($A625),ISBLANK($G625)),"",IFERROR(IF(INDEX(Times!R:R,MATCH(CONCATENATE($G625,$A625),Times!$S:$S,0))=0,"",INDEX(Times!R:R,MATCH(CONCATENATE($G625,$A625),Times!$S:$S,0))),""))</f>
        <v/>
      </c>
      <c r="S625" s="645"/>
      <c r="T625" s="645"/>
      <c r="U625" s="218"/>
      <c r="V625" s="329"/>
      <c r="W625" s="329"/>
      <c r="X625" s="329"/>
      <c r="Y625" s="329"/>
      <c r="Z625" s="329"/>
      <c r="AA625" s="329"/>
      <c r="AB625" s="329"/>
      <c r="AC625" s="7"/>
      <c r="AD625" s="7"/>
      <c r="AE625" s="7"/>
      <c r="AF625" s="7"/>
      <c r="AG625" s="7"/>
      <c r="AH625" s="7"/>
      <c r="AI625" s="7"/>
      <c r="AJ625" s="7"/>
      <c r="AK625" s="7"/>
    </row>
    <row r="626" spans="1:37" x14ac:dyDescent="0.5">
      <c r="A626" s="218"/>
      <c r="B626" s="634"/>
      <c r="C626" s="647" t="str" cm="1">
        <f t="array" ref="C626">IFERROR(IF(ISBLANK(A626),"",IF(AND(ISBLANK(B626),ISBLANK(E626),ISBLANK(F626)),"",IF(AND(ISBLANK(B626),ISBLANK(E626),NOT(ISBLANK(F626))),_xlfn._xlws.FILTER('Rot.Out'!L:L,'Rot.Out'!B:B=EnterData!F626),IF(AND(ISBLANK(B626),NOT(ISBLANK(E626))),_xlfn._xlws.FILTER(Int.Out!AA:AA,Int.Out!B:B=E626),_xlfn._xlws.FILTER(Make.Trt!D:D,Make.Trt!C:C=B626))))),"")</f>
        <v/>
      </c>
      <c r="D626" s="636"/>
      <c r="E626" s="636"/>
      <c r="F626" s="218"/>
      <c r="G626" s="218"/>
      <c r="H626" s="218"/>
      <c r="I626" s="619" t="s">
        <v>109</v>
      </c>
      <c r="J626" s="619" t="s">
        <v>109</v>
      </c>
      <c r="K626" s="652"/>
      <c r="L626" s="329"/>
      <c r="M626" s="7"/>
      <c r="N626" s="434" t="str">
        <f>IF(OR(ISBLANK($A626),ISBLANK($G626)),"",IFERROR(IF(INDEX(Times!N:N,MATCH(CONCATENATE($G626,$A626),Times!$S:$S,0))=0,"",INDEX(Times!N:N,MATCH(CONCATENATE($G626,$A626),Times!$S:$S,0))),""))</f>
        <v/>
      </c>
      <c r="O626" s="434" t="str">
        <f>IF(OR(ISBLANK($A626),ISBLANK($G626)),"",IFERROR(IF(INDEX(Times!O:O,MATCH(CONCATENATE($G626,$A626),Times!$S:$S,0))=0,"",INDEX(Times!O:O,MATCH(CONCATENATE($G626,$A626),Times!$S:$S,0))),""))</f>
        <v/>
      </c>
      <c r="P626" s="434" t="str">
        <f>IF(OR(ISBLANK($A626),ISBLANK($G626)),"",IFERROR(IF(INDEX(Times!P:P,MATCH(CONCATENATE($G626,$A626),Times!$S:$S,0))=0,"",INDEX(Times!P:P,MATCH(CONCATENATE($G626,$A626),Times!$S:$S,0))),""))</f>
        <v/>
      </c>
      <c r="Q626" s="434" t="str">
        <f>IF(OR(ISBLANK($A626),ISBLANK($G626)),"",IFERROR(IF(INDEX(Times!Q:Q,MATCH(CONCATENATE($G626,$A626),Times!$S:$S,0))=0,"",INDEX(Times!Q:Q,MATCH(CONCATENATE($G626,$A626),Times!$S:$S,0))),""))</f>
        <v/>
      </c>
      <c r="R626" s="218" t="str">
        <f>IF(OR(ISBLANK($A626),ISBLANK($G626)),"",IFERROR(IF(INDEX(Times!R:R,MATCH(CONCATENATE($G626,$A626),Times!$S:$S,0))=0,"",INDEX(Times!R:R,MATCH(CONCATENATE($G626,$A626),Times!$S:$S,0))),""))</f>
        <v/>
      </c>
      <c r="S626" s="645"/>
      <c r="T626" s="645"/>
      <c r="U626" s="218"/>
      <c r="V626" s="329"/>
      <c r="W626" s="329"/>
      <c r="X626" s="329"/>
      <c r="Y626" s="329"/>
      <c r="Z626" s="329"/>
      <c r="AA626" s="329"/>
      <c r="AB626" s="329"/>
      <c r="AC626" s="7"/>
      <c r="AD626" s="7"/>
      <c r="AE626" s="7"/>
      <c r="AF626" s="7"/>
      <c r="AG626" s="7"/>
      <c r="AH626" s="7"/>
      <c r="AI626" s="7"/>
      <c r="AJ626" s="7"/>
      <c r="AK626" s="7"/>
    </row>
    <row r="627" spans="1:37" x14ac:dyDescent="0.5">
      <c r="A627" s="218"/>
      <c r="B627" s="634"/>
      <c r="C627" s="647" t="str" cm="1">
        <f t="array" ref="C627">IFERROR(IF(ISBLANK(A627),"",IF(AND(ISBLANK(B627),ISBLANK(E627),ISBLANK(F627)),"",IF(AND(ISBLANK(B627),ISBLANK(E627),NOT(ISBLANK(F627))),_xlfn._xlws.FILTER('Rot.Out'!L:L,'Rot.Out'!B:B=EnterData!F627),IF(AND(ISBLANK(B627),NOT(ISBLANK(E627))),_xlfn._xlws.FILTER(Int.Out!AA:AA,Int.Out!B:B=E627),_xlfn._xlws.FILTER(Make.Trt!D:D,Make.Trt!C:C=B627))))),"")</f>
        <v/>
      </c>
      <c r="D627" s="636"/>
      <c r="E627" s="636"/>
      <c r="F627" s="218"/>
      <c r="G627" s="218"/>
      <c r="H627" s="218"/>
      <c r="I627" s="619" t="s">
        <v>109</v>
      </c>
      <c r="J627" s="619" t="s">
        <v>109</v>
      </c>
      <c r="K627" s="652"/>
      <c r="L627" s="329"/>
      <c r="M627" s="7"/>
      <c r="N627" s="434" t="str">
        <f>IF(OR(ISBLANK($A627),ISBLANK($G627)),"",IFERROR(IF(INDEX(Times!N:N,MATCH(CONCATENATE($G627,$A627),Times!$S:$S,0))=0,"",INDEX(Times!N:N,MATCH(CONCATENATE($G627,$A627),Times!$S:$S,0))),""))</f>
        <v/>
      </c>
      <c r="O627" s="434" t="str">
        <f>IF(OR(ISBLANK($A627),ISBLANK($G627)),"",IFERROR(IF(INDEX(Times!O:O,MATCH(CONCATENATE($G627,$A627),Times!$S:$S,0))=0,"",INDEX(Times!O:O,MATCH(CONCATENATE($G627,$A627),Times!$S:$S,0))),""))</f>
        <v/>
      </c>
      <c r="P627" s="434" t="str">
        <f>IF(OR(ISBLANK($A627),ISBLANK($G627)),"",IFERROR(IF(INDEX(Times!P:P,MATCH(CONCATENATE($G627,$A627),Times!$S:$S,0))=0,"",INDEX(Times!P:P,MATCH(CONCATENATE($G627,$A627),Times!$S:$S,0))),""))</f>
        <v/>
      </c>
      <c r="Q627" s="434" t="str">
        <f>IF(OR(ISBLANK($A627),ISBLANK($G627)),"",IFERROR(IF(INDEX(Times!Q:Q,MATCH(CONCATENATE($G627,$A627),Times!$S:$S,0))=0,"",INDEX(Times!Q:Q,MATCH(CONCATENATE($G627,$A627),Times!$S:$S,0))),""))</f>
        <v/>
      </c>
      <c r="R627" s="218" t="str">
        <f>IF(OR(ISBLANK($A627),ISBLANK($G627)),"",IFERROR(IF(INDEX(Times!R:R,MATCH(CONCATENATE($G627,$A627),Times!$S:$S,0))=0,"",INDEX(Times!R:R,MATCH(CONCATENATE($G627,$A627),Times!$S:$S,0))),""))</f>
        <v/>
      </c>
      <c r="S627" s="645"/>
      <c r="T627" s="645"/>
      <c r="U627" s="218"/>
      <c r="V627" s="329"/>
      <c r="W627" s="329"/>
      <c r="X627" s="329"/>
      <c r="Y627" s="329"/>
      <c r="Z627" s="329"/>
      <c r="AA627" s="329"/>
      <c r="AB627" s="329"/>
      <c r="AC627" s="7"/>
      <c r="AD627" s="7"/>
      <c r="AE627" s="7"/>
      <c r="AF627" s="7"/>
      <c r="AG627" s="7"/>
      <c r="AH627" s="7"/>
      <c r="AI627" s="7"/>
      <c r="AJ627" s="7"/>
      <c r="AK627" s="7"/>
    </row>
    <row r="628" spans="1:37" x14ac:dyDescent="0.5">
      <c r="A628" s="218"/>
      <c r="B628" s="634"/>
      <c r="C628" s="647" t="str" cm="1">
        <f t="array" ref="C628">IFERROR(IF(ISBLANK(A628),"",IF(AND(ISBLANK(B628),ISBLANK(E628),ISBLANK(F628)),"",IF(AND(ISBLANK(B628),ISBLANK(E628),NOT(ISBLANK(F628))),_xlfn._xlws.FILTER('Rot.Out'!L:L,'Rot.Out'!B:B=EnterData!F628),IF(AND(ISBLANK(B628),NOT(ISBLANK(E628))),_xlfn._xlws.FILTER(Int.Out!AA:AA,Int.Out!B:B=E628),_xlfn._xlws.FILTER(Make.Trt!D:D,Make.Trt!C:C=B628))))),"")</f>
        <v/>
      </c>
      <c r="D628" s="636"/>
      <c r="E628" s="636"/>
      <c r="F628" s="218"/>
      <c r="G628" s="218"/>
      <c r="H628" s="218"/>
      <c r="I628" s="619" t="s">
        <v>109</v>
      </c>
      <c r="J628" s="619" t="s">
        <v>109</v>
      </c>
      <c r="K628" s="652"/>
      <c r="L628" s="329"/>
      <c r="M628" s="7"/>
      <c r="N628" s="434" t="str">
        <f>IF(OR(ISBLANK($A628),ISBLANK($G628)),"",IFERROR(IF(INDEX(Times!N:N,MATCH(CONCATENATE($G628,$A628),Times!$S:$S,0))=0,"",INDEX(Times!N:N,MATCH(CONCATENATE($G628,$A628),Times!$S:$S,0))),""))</f>
        <v/>
      </c>
      <c r="O628" s="434" t="str">
        <f>IF(OR(ISBLANK($A628),ISBLANK($G628)),"",IFERROR(IF(INDEX(Times!O:O,MATCH(CONCATENATE($G628,$A628),Times!$S:$S,0))=0,"",INDEX(Times!O:O,MATCH(CONCATENATE($G628,$A628),Times!$S:$S,0))),""))</f>
        <v/>
      </c>
      <c r="P628" s="434" t="str">
        <f>IF(OR(ISBLANK($A628),ISBLANK($G628)),"",IFERROR(IF(INDEX(Times!P:P,MATCH(CONCATENATE($G628,$A628),Times!$S:$S,0))=0,"",INDEX(Times!P:P,MATCH(CONCATENATE($G628,$A628),Times!$S:$S,0))),""))</f>
        <v/>
      </c>
      <c r="Q628" s="434" t="str">
        <f>IF(OR(ISBLANK($A628),ISBLANK($G628)),"",IFERROR(IF(INDEX(Times!Q:Q,MATCH(CONCATENATE($G628,$A628),Times!$S:$S,0))=0,"",INDEX(Times!Q:Q,MATCH(CONCATENATE($G628,$A628),Times!$S:$S,0))),""))</f>
        <v/>
      </c>
      <c r="R628" s="218" t="str">
        <f>IF(OR(ISBLANK($A628),ISBLANK($G628)),"",IFERROR(IF(INDEX(Times!R:R,MATCH(CONCATENATE($G628,$A628),Times!$S:$S,0))=0,"",INDEX(Times!R:R,MATCH(CONCATENATE($G628,$A628),Times!$S:$S,0))),""))</f>
        <v/>
      </c>
      <c r="S628" s="645"/>
      <c r="T628" s="645"/>
      <c r="U628" s="218"/>
      <c r="V628" s="329"/>
      <c r="W628" s="329"/>
      <c r="X628" s="329"/>
      <c r="Y628" s="329"/>
      <c r="Z628" s="329"/>
      <c r="AA628" s="329"/>
      <c r="AB628" s="329"/>
      <c r="AC628" s="7"/>
      <c r="AD628" s="7"/>
      <c r="AE628" s="7"/>
      <c r="AF628" s="7"/>
      <c r="AG628" s="7"/>
      <c r="AH628" s="7"/>
      <c r="AI628" s="7"/>
      <c r="AJ628" s="7"/>
      <c r="AK628" s="7"/>
    </row>
    <row r="629" spans="1:37" x14ac:dyDescent="0.5">
      <c r="A629" s="218"/>
      <c r="B629" s="634"/>
      <c r="C629" s="647" t="str" cm="1">
        <f t="array" ref="C629">IFERROR(IF(ISBLANK(A629),"",IF(AND(ISBLANK(B629),ISBLANK(E629),ISBLANK(F629)),"",IF(AND(ISBLANK(B629),ISBLANK(E629),NOT(ISBLANK(F629))),_xlfn._xlws.FILTER('Rot.Out'!L:L,'Rot.Out'!B:B=EnterData!F629),IF(AND(ISBLANK(B629),NOT(ISBLANK(E629))),_xlfn._xlws.FILTER(Int.Out!AA:AA,Int.Out!B:B=E629),_xlfn._xlws.FILTER(Make.Trt!D:D,Make.Trt!C:C=B629))))),"")</f>
        <v/>
      </c>
      <c r="D629" s="636"/>
      <c r="E629" s="636"/>
      <c r="F629" s="218"/>
      <c r="G629" s="218"/>
      <c r="H629" s="218"/>
      <c r="I629" s="619" t="s">
        <v>109</v>
      </c>
      <c r="J629" s="619" t="s">
        <v>109</v>
      </c>
      <c r="K629" s="652"/>
      <c r="L629" s="329"/>
      <c r="M629" s="7"/>
      <c r="N629" s="434" t="str">
        <f>IF(OR(ISBLANK($A629),ISBLANK($G629)),"",IFERROR(IF(INDEX(Times!N:N,MATCH(CONCATENATE($G629,$A629),Times!$S:$S,0))=0,"",INDEX(Times!N:N,MATCH(CONCATENATE($G629,$A629),Times!$S:$S,0))),""))</f>
        <v/>
      </c>
      <c r="O629" s="434" t="str">
        <f>IF(OR(ISBLANK($A629),ISBLANK($G629)),"",IFERROR(IF(INDEX(Times!O:O,MATCH(CONCATENATE($G629,$A629),Times!$S:$S,0))=0,"",INDEX(Times!O:O,MATCH(CONCATENATE($G629,$A629),Times!$S:$S,0))),""))</f>
        <v/>
      </c>
      <c r="P629" s="434" t="str">
        <f>IF(OR(ISBLANK($A629),ISBLANK($G629)),"",IFERROR(IF(INDEX(Times!P:P,MATCH(CONCATENATE($G629,$A629),Times!$S:$S,0))=0,"",INDEX(Times!P:P,MATCH(CONCATENATE($G629,$A629),Times!$S:$S,0))),""))</f>
        <v/>
      </c>
      <c r="Q629" s="434" t="str">
        <f>IF(OR(ISBLANK($A629),ISBLANK($G629)),"",IFERROR(IF(INDEX(Times!Q:Q,MATCH(CONCATENATE($G629,$A629),Times!$S:$S,0))=0,"",INDEX(Times!Q:Q,MATCH(CONCATENATE($G629,$A629),Times!$S:$S,0))),""))</f>
        <v/>
      </c>
      <c r="R629" s="218" t="str">
        <f>IF(OR(ISBLANK($A629),ISBLANK($G629)),"",IFERROR(IF(INDEX(Times!R:R,MATCH(CONCATENATE($G629,$A629),Times!$S:$S,0))=0,"",INDEX(Times!R:R,MATCH(CONCATENATE($G629,$A629),Times!$S:$S,0))),""))</f>
        <v/>
      </c>
      <c r="S629" s="645"/>
      <c r="T629" s="645"/>
      <c r="U629" s="218"/>
      <c r="V629" s="329"/>
      <c r="W629" s="329"/>
      <c r="X629" s="329"/>
      <c r="Y629" s="329"/>
      <c r="Z629" s="329"/>
      <c r="AA629" s="329"/>
      <c r="AB629" s="329"/>
      <c r="AC629" s="7"/>
      <c r="AD629" s="7"/>
      <c r="AE629" s="7"/>
      <c r="AF629" s="7"/>
      <c r="AG629" s="7"/>
      <c r="AH629" s="7"/>
      <c r="AI629" s="7"/>
      <c r="AJ629" s="7"/>
      <c r="AK629" s="7"/>
    </row>
    <row r="630" spans="1:37" x14ac:dyDescent="0.5">
      <c r="A630" s="218"/>
      <c r="B630" s="634"/>
      <c r="C630" s="647" t="str" cm="1">
        <f t="array" ref="C630">IFERROR(IF(ISBLANK(A630),"",IF(AND(ISBLANK(B630),ISBLANK(E630),ISBLANK(F630)),"",IF(AND(ISBLANK(B630),ISBLANK(E630),NOT(ISBLANK(F630))),_xlfn._xlws.FILTER('Rot.Out'!L:L,'Rot.Out'!B:B=EnterData!F630),IF(AND(ISBLANK(B630),NOT(ISBLANK(E630))),_xlfn._xlws.FILTER(Int.Out!AA:AA,Int.Out!B:B=E630),_xlfn._xlws.FILTER(Make.Trt!D:D,Make.Trt!C:C=B630))))),"")</f>
        <v/>
      </c>
      <c r="D630" s="636"/>
      <c r="E630" s="636"/>
      <c r="F630" s="218"/>
      <c r="G630" s="218"/>
      <c r="H630" s="218"/>
      <c r="I630" s="619" t="s">
        <v>109</v>
      </c>
      <c r="J630" s="619" t="s">
        <v>109</v>
      </c>
      <c r="K630" s="652"/>
      <c r="L630" s="329"/>
      <c r="M630" s="7"/>
      <c r="N630" s="434" t="str">
        <f>IF(OR(ISBLANK($A630),ISBLANK($G630)),"",IFERROR(IF(INDEX(Times!N:N,MATCH(CONCATENATE($G630,$A630),Times!$S:$S,0))=0,"",INDEX(Times!N:N,MATCH(CONCATENATE($G630,$A630),Times!$S:$S,0))),""))</f>
        <v/>
      </c>
      <c r="O630" s="434" t="str">
        <f>IF(OR(ISBLANK($A630),ISBLANK($G630)),"",IFERROR(IF(INDEX(Times!O:O,MATCH(CONCATENATE($G630,$A630),Times!$S:$S,0))=0,"",INDEX(Times!O:O,MATCH(CONCATENATE($G630,$A630),Times!$S:$S,0))),""))</f>
        <v/>
      </c>
      <c r="P630" s="434" t="str">
        <f>IF(OR(ISBLANK($A630),ISBLANK($G630)),"",IFERROR(IF(INDEX(Times!P:P,MATCH(CONCATENATE($G630,$A630),Times!$S:$S,0))=0,"",INDEX(Times!P:P,MATCH(CONCATENATE($G630,$A630),Times!$S:$S,0))),""))</f>
        <v/>
      </c>
      <c r="Q630" s="434" t="str">
        <f>IF(OR(ISBLANK($A630),ISBLANK($G630)),"",IFERROR(IF(INDEX(Times!Q:Q,MATCH(CONCATENATE($G630,$A630),Times!$S:$S,0))=0,"",INDEX(Times!Q:Q,MATCH(CONCATENATE($G630,$A630),Times!$S:$S,0))),""))</f>
        <v/>
      </c>
      <c r="R630" s="218" t="str">
        <f>IF(OR(ISBLANK($A630),ISBLANK($G630)),"",IFERROR(IF(INDEX(Times!R:R,MATCH(CONCATENATE($G630,$A630),Times!$S:$S,0))=0,"",INDEX(Times!R:R,MATCH(CONCATENATE($G630,$A630),Times!$S:$S,0))),""))</f>
        <v/>
      </c>
      <c r="S630" s="645"/>
      <c r="T630" s="645"/>
      <c r="U630" s="218"/>
      <c r="V630" s="329"/>
      <c r="W630" s="329"/>
      <c r="X630" s="329"/>
      <c r="Y630" s="329"/>
      <c r="Z630" s="329"/>
      <c r="AA630" s="329"/>
      <c r="AB630" s="329"/>
      <c r="AC630" s="7"/>
      <c r="AD630" s="7"/>
      <c r="AE630" s="7"/>
      <c r="AF630" s="7"/>
      <c r="AG630" s="7"/>
      <c r="AH630" s="7"/>
      <c r="AI630" s="7"/>
      <c r="AJ630" s="7"/>
      <c r="AK630" s="7"/>
    </row>
    <row r="631" spans="1:37" x14ac:dyDescent="0.5">
      <c r="A631" s="218"/>
      <c r="B631" s="634"/>
      <c r="C631" s="647" t="str" cm="1">
        <f t="array" ref="C631">IFERROR(IF(ISBLANK(A631),"",IF(AND(ISBLANK(B631),ISBLANK(E631),ISBLANK(F631)),"",IF(AND(ISBLANK(B631),ISBLANK(E631),NOT(ISBLANK(F631))),_xlfn._xlws.FILTER('Rot.Out'!L:L,'Rot.Out'!B:B=EnterData!F631),IF(AND(ISBLANK(B631),NOT(ISBLANK(E631))),_xlfn._xlws.FILTER(Int.Out!AA:AA,Int.Out!B:B=E631),_xlfn._xlws.FILTER(Make.Trt!D:D,Make.Trt!C:C=B631))))),"")</f>
        <v/>
      </c>
      <c r="D631" s="636"/>
      <c r="E631" s="636"/>
      <c r="F631" s="218"/>
      <c r="G631" s="218"/>
      <c r="H631" s="218"/>
      <c r="I631" s="619" t="s">
        <v>109</v>
      </c>
      <c r="J631" s="619" t="s">
        <v>109</v>
      </c>
      <c r="K631" s="652"/>
      <c r="L631" s="329"/>
      <c r="M631" s="7"/>
      <c r="N631" s="434" t="str">
        <f>IF(OR(ISBLANK($A631),ISBLANK($G631)),"",IFERROR(IF(INDEX(Times!N:N,MATCH(CONCATENATE($G631,$A631),Times!$S:$S,0))=0,"",INDEX(Times!N:N,MATCH(CONCATENATE($G631,$A631),Times!$S:$S,0))),""))</f>
        <v/>
      </c>
      <c r="O631" s="434" t="str">
        <f>IF(OR(ISBLANK($A631),ISBLANK($G631)),"",IFERROR(IF(INDEX(Times!O:O,MATCH(CONCATENATE($G631,$A631),Times!$S:$S,0))=0,"",INDEX(Times!O:O,MATCH(CONCATENATE($G631,$A631),Times!$S:$S,0))),""))</f>
        <v/>
      </c>
      <c r="P631" s="434" t="str">
        <f>IF(OR(ISBLANK($A631),ISBLANK($G631)),"",IFERROR(IF(INDEX(Times!P:P,MATCH(CONCATENATE($G631,$A631),Times!$S:$S,0))=0,"",INDEX(Times!P:P,MATCH(CONCATENATE($G631,$A631),Times!$S:$S,0))),""))</f>
        <v/>
      </c>
      <c r="Q631" s="434" t="str">
        <f>IF(OR(ISBLANK($A631),ISBLANK($G631)),"",IFERROR(IF(INDEX(Times!Q:Q,MATCH(CONCATENATE($G631,$A631),Times!$S:$S,0))=0,"",INDEX(Times!Q:Q,MATCH(CONCATENATE($G631,$A631),Times!$S:$S,0))),""))</f>
        <v/>
      </c>
      <c r="R631" s="218" t="str">
        <f>IF(OR(ISBLANK($A631),ISBLANK($G631)),"",IFERROR(IF(INDEX(Times!R:R,MATCH(CONCATENATE($G631,$A631),Times!$S:$S,0))=0,"",INDEX(Times!R:R,MATCH(CONCATENATE($G631,$A631),Times!$S:$S,0))),""))</f>
        <v/>
      </c>
      <c r="S631" s="645"/>
      <c r="T631" s="645"/>
      <c r="U631" s="218"/>
      <c r="V631" s="329"/>
      <c r="W631" s="329"/>
      <c r="X631" s="329"/>
      <c r="Y631" s="329"/>
      <c r="Z631" s="329"/>
      <c r="AA631" s="329"/>
      <c r="AB631" s="329"/>
      <c r="AC631" s="7"/>
      <c r="AD631" s="7"/>
      <c r="AE631" s="7"/>
      <c r="AF631" s="7"/>
      <c r="AG631" s="7"/>
      <c r="AH631" s="7"/>
      <c r="AI631" s="7"/>
      <c r="AJ631" s="7"/>
      <c r="AK631" s="7"/>
    </row>
    <row r="632" spans="1:37" x14ac:dyDescent="0.5">
      <c r="A632" s="218"/>
      <c r="B632" s="634"/>
      <c r="C632" s="647" t="str" cm="1">
        <f t="array" ref="C632">IFERROR(IF(ISBLANK(A632),"",IF(AND(ISBLANK(B632),ISBLANK(E632),ISBLANK(F632)),"",IF(AND(ISBLANK(B632),ISBLANK(E632),NOT(ISBLANK(F632))),_xlfn._xlws.FILTER('Rot.Out'!L:L,'Rot.Out'!B:B=EnterData!F632),IF(AND(ISBLANK(B632),NOT(ISBLANK(E632))),_xlfn._xlws.FILTER(Int.Out!AA:AA,Int.Out!B:B=E632),_xlfn._xlws.FILTER(Make.Trt!D:D,Make.Trt!C:C=B632))))),"")</f>
        <v/>
      </c>
      <c r="D632" s="636"/>
      <c r="E632" s="636"/>
      <c r="F632" s="218"/>
      <c r="G632" s="218"/>
      <c r="H632" s="218"/>
      <c r="I632" s="619" t="s">
        <v>109</v>
      </c>
      <c r="J632" s="619" t="s">
        <v>109</v>
      </c>
      <c r="K632" s="652"/>
      <c r="L632" s="329"/>
      <c r="M632" s="7"/>
      <c r="N632" s="434" t="str">
        <f>IF(OR(ISBLANK($A632),ISBLANK($G632)),"",IFERROR(IF(INDEX(Times!N:N,MATCH(CONCATENATE($G632,$A632),Times!$S:$S,0))=0,"",INDEX(Times!N:N,MATCH(CONCATENATE($G632,$A632),Times!$S:$S,0))),""))</f>
        <v/>
      </c>
      <c r="O632" s="434" t="str">
        <f>IF(OR(ISBLANK($A632),ISBLANK($G632)),"",IFERROR(IF(INDEX(Times!O:O,MATCH(CONCATENATE($G632,$A632),Times!$S:$S,0))=0,"",INDEX(Times!O:O,MATCH(CONCATENATE($G632,$A632),Times!$S:$S,0))),""))</f>
        <v/>
      </c>
      <c r="P632" s="434" t="str">
        <f>IF(OR(ISBLANK($A632),ISBLANK($G632)),"",IFERROR(IF(INDEX(Times!P:P,MATCH(CONCATENATE($G632,$A632),Times!$S:$S,0))=0,"",INDEX(Times!P:P,MATCH(CONCATENATE($G632,$A632),Times!$S:$S,0))),""))</f>
        <v/>
      </c>
      <c r="Q632" s="434" t="str">
        <f>IF(OR(ISBLANK($A632),ISBLANK($G632)),"",IFERROR(IF(INDEX(Times!Q:Q,MATCH(CONCATENATE($G632,$A632),Times!$S:$S,0))=0,"",INDEX(Times!Q:Q,MATCH(CONCATENATE($G632,$A632),Times!$S:$S,0))),""))</f>
        <v/>
      </c>
      <c r="R632" s="218" t="str">
        <f>IF(OR(ISBLANK($A632),ISBLANK($G632)),"",IFERROR(IF(INDEX(Times!R:R,MATCH(CONCATENATE($G632,$A632),Times!$S:$S,0))=0,"",INDEX(Times!R:R,MATCH(CONCATENATE($G632,$A632),Times!$S:$S,0))),""))</f>
        <v/>
      </c>
      <c r="S632" s="645"/>
      <c r="T632" s="645"/>
      <c r="U632" s="218"/>
      <c r="V632" s="329"/>
      <c r="W632" s="329"/>
      <c r="X632" s="329"/>
      <c r="Y632" s="329"/>
      <c r="Z632" s="329"/>
      <c r="AA632" s="329"/>
      <c r="AB632" s="329"/>
      <c r="AC632" s="7"/>
      <c r="AD632" s="7"/>
      <c r="AE632" s="7"/>
      <c r="AF632" s="7"/>
      <c r="AG632" s="7"/>
      <c r="AH632" s="7"/>
      <c r="AI632" s="7"/>
      <c r="AJ632" s="7"/>
      <c r="AK632" s="7"/>
    </row>
    <row r="633" spans="1:37" x14ac:dyDescent="0.5">
      <c r="A633" s="218"/>
      <c r="B633" s="634"/>
      <c r="C633" s="647" t="str" cm="1">
        <f t="array" ref="C633">IFERROR(IF(ISBLANK(A633),"",IF(AND(ISBLANK(B633),ISBLANK(E633),ISBLANK(F633)),"",IF(AND(ISBLANK(B633),ISBLANK(E633),NOT(ISBLANK(F633))),_xlfn._xlws.FILTER('Rot.Out'!L:L,'Rot.Out'!B:B=EnterData!F633),IF(AND(ISBLANK(B633),NOT(ISBLANK(E633))),_xlfn._xlws.FILTER(Int.Out!AA:AA,Int.Out!B:B=E633),_xlfn._xlws.FILTER(Make.Trt!D:D,Make.Trt!C:C=B633))))),"")</f>
        <v/>
      </c>
      <c r="D633" s="636"/>
      <c r="E633" s="636"/>
      <c r="F633" s="218"/>
      <c r="G633" s="218"/>
      <c r="H633" s="218"/>
      <c r="I633" s="619" t="s">
        <v>109</v>
      </c>
      <c r="J633" s="619" t="s">
        <v>109</v>
      </c>
      <c r="K633" s="652"/>
      <c r="L633" s="329"/>
      <c r="M633" s="7"/>
      <c r="N633" s="434" t="str">
        <f>IF(OR(ISBLANK($A633),ISBLANK($G633)),"",IFERROR(IF(INDEX(Times!N:N,MATCH(CONCATENATE($G633,$A633),Times!$S:$S,0))=0,"",INDEX(Times!N:N,MATCH(CONCATENATE($G633,$A633),Times!$S:$S,0))),""))</f>
        <v/>
      </c>
      <c r="O633" s="434" t="str">
        <f>IF(OR(ISBLANK($A633),ISBLANK($G633)),"",IFERROR(IF(INDEX(Times!O:O,MATCH(CONCATENATE($G633,$A633),Times!$S:$S,0))=0,"",INDEX(Times!O:O,MATCH(CONCATENATE($G633,$A633),Times!$S:$S,0))),""))</f>
        <v/>
      </c>
      <c r="P633" s="434" t="str">
        <f>IF(OR(ISBLANK($A633),ISBLANK($G633)),"",IFERROR(IF(INDEX(Times!P:P,MATCH(CONCATENATE($G633,$A633),Times!$S:$S,0))=0,"",INDEX(Times!P:P,MATCH(CONCATENATE($G633,$A633),Times!$S:$S,0))),""))</f>
        <v/>
      </c>
      <c r="Q633" s="434" t="str">
        <f>IF(OR(ISBLANK($A633),ISBLANK($G633)),"",IFERROR(IF(INDEX(Times!Q:Q,MATCH(CONCATENATE($G633,$A633),Times!$S:$S,0))=0,"",INDEX(Times!Q:Q,MATCH(CONCATENATE($G633,$A633),Times!$S:$S,0))),""))</f>
        <v/>
      </c>
      <c r="R633" s="218" t="str">
        <f>IF(OR(ISBLANK($A633),ISBLANK($G633)),"",IFERROR(IF(INDEX(Times!R:R,MATCH(CONCATENATE($G633,$A633),Times!$S:$S,0))=0,"",INDEX(Times!R:R,MATCH(CONCATENATE($G633,$A633),Times!$S:$S,0))),""))</f>
        <v/>
      </c>
      <c r="S633" s="645"/>
      <c r="T633" s="645"/>
      <c r="U633" s="218"/>
      <c r="V633" s="329"/>
      <c r="W633" s="329"/>
      <c r="X633" s="329"/>
      <c r="Y633" s="329"/>
      <c r="Z633" s="329"/>
      <c r="AA633" s="329"/>
      <c r="AB633" s="329"/>
      <c r="AC633" s="7"/>
      <c r="AD633" s="7"/>
      <c r="AE633" s="7"/>
      <c r="AF633" s="7"/>
      <c r="AG633" s="7"/>
      <c r="AH633" s="7"/>
      <c r="AI633" s="7"/>
      <c r="AJ633" s="7"/>
      <c r="AK633" s="7"/>
    </row>
    <row r="634" spans="1:37" x14ac:dyDescent="0.5">
      <c r="A634" s="218"/>
      <c r="B634" s="634"/>
      <c r="C634" s="647" t="str" cm="1">
        <f t="array" ref="C634">IFERROR(IF(ISBLANK(A634),"",IF(AND(ISBLANK(B634),ISBLANK(E634),ISBLANK(F634)),"",IF(AND(ISBLANK(B634),ISBLANK(E634),NOT(ISBLANK(F634))),_xlfn._xlws.FILTER('Rot.Out'!L:L,'Rot.Out'!B:B=EnterData!F634),IF(AND(ISBLANK(B634),NOT(ISBLANK(E634))),_xlfn._xlws.FILTER(Int.Out!AA:AA,Int.Out!B:B=E634),_xlfn._xlws.FILTER(Make.Trt!D:D,Make.Trt!C:C=B634))))),"")</f>
        <v/>
      </c>
      <c r="D634" s="636"/>
      <c r="E634" s="636"/>
      <c r="F634" s="218"/>
      <c r="G634" s="218"/>
      <c r="H634" s="218"/>
      <c r="I634" s="619" t="s">
        <v>109</v>
      </c>
      <c r="J634" s="619" t="s">
        <v>109</v>
      </c>
      <c r="K634" s="652"/>
      <c r="L634" s="329"/>
      <c r="M634" s="7"/>
      <c r="N634" s="434" t="str">
        <f>IF(OR(ISBLANK($A634),ISBLANK($G634)),"",IFERROR(IF(INDEX(Times!N:N,MATCH(CONCATENATE($G634,$A634),Times!$S:$S,0))=0,"",INDEX(Times!N:N,MATCH(CONCATENATE($G634,$A634),Times!$S:$S,0))),""))</f>
        <v/>
      </c>
      <c r="O634" s="434" t="str">
        <f>IF(OR(ISBLANK($A634),ISBLANK($G634)),"",IFERROR(IF(INDEX(Times!O:O,MATCH(CONCATENATE($G634,$A634),Times!$S:$S,0))=0,"",INDEX(Times!O:O,MATCH(CONCATENATE($G634,$A634),Times!$S:$S,0))),""))</f>
        <v/>
      </c>
      <c r="P634" s="434" t="str">
        <f>IF(OR(ISBLANK($A634),ISBLANK($G634)),"",IFERROR(IF(INDEX(Times!P:P,MATCH(CONCATENATE($G634,$A634),Times!$S:$S,0))=0,"",INDEX(Times!P:P,MATCH(CONCATENATE($G634,$A634),Times!$S:$S,0))),""))</f>
        <v/>
      </c>
      <c r="Q634" s="434" t="str">
        <f>IF(OR(ISBLANK($A634),ISBLANK($G634)),"",IFERROR(IF(INDEX(Times!Q:Q,MATCH(CONCATENATE($G634,$A634),Times!$S:$S,0))=0,"",INDEX(Times!Q:Q,MATCH(CONCATENATE($G634,$A634),Times!$S:$S,0))),""))</f>
        <v/>
      </c>
      <c r="R634" s="218" t="str">
        <f>IF(OR(ISBLANK($A634),ISBLANK($G634)),"",IFERROR(IF(INDEX(Times!R:R,MATCH(CONCATENATE($G634,$A634),Times!$S:$S,0))=0,"",INDEX(Times!R:R,MATCH(CONCATENATE($G634,$A634),Times!$S:$S,0))),""))</f>
        <v/>
      </c>
      <c r="S634" s="645"/>
      <c r="T634" s="645"/>
      <c r="U634" s="218"/>
      <c r="V634" s="329"/>
      <c r="W634" s="329"/>
      <c r="X634" s="329"/>
      <c r="Y634" s="329"/>
      <c r="Z634" s="329"/>
      <c r="AA634" s="329"/>
      <c r="AB634" s="329"/>
      <c r="AC634" s="7"/>
      <c r="AD634" s="7"/>
      <c r="AE634" s="7"/>
      <c r="AF634" s="7"/>
      <c r="AG634" s="7"/>
      <c r="AH634" s="7"/>
      <c r="AI634" s="7"/>
      <c r="AJ634" s="7"/>
      <c r="AK634" s="7"/>
    </row>
    <row r="635" spans="1:37" x14ac:dyDescent="0.5">
      <c r="A635" s="218"/>
      <c r="B635" s="634"/>
      <c r="C635" s="647" t="str" cm="1">
        <f t="array" ref="C635">IFERROR(IF(ISBLANK(A635),"",IF(AND(ISBLANK(B635),ISBLANK(E635),ISBLANK(F635)),"",IF(AND(ISBLANK(B635),ISBLANK(E635),NOT(ISBLANK(F635))),_xlfn._xlws.FILTER('Rot.Out'!L:L,'Rot.Out'!B:B=EnterData!F635),IF(AND(ISBLANK(B635),NOT(ISBLANK(E635))),_xlfn._xlws.FILTER(Int.Out!AA:AA,Int.Out!B:B=E635),_xlfn._xlws.FILTER(Make.Trt!D:D,Make.Trt!C:C=B635))))),"")</f>
        <v/>
      </c>
      <c r="D635" s="636"/>
      <c r="E635" s="636"/>
      <c r="F635" s="218"/>
      <c r="G635" s="218"/>
      <c r="H635" s="218"/>
      <c r="I635" s="619" t="s">
        <v>109</v>
      </c>
      <c r="J635" s="619" t="s">
        <v>109</v>
      </c>
      <c r="K635" s="652"/>
      <c r="L635" s="329"/>
      <c r="M635" s="7"/>
      <c r="N635" s="434" t="str">
        <f>IF(OR(ISBLANK($A635),ISBLANK($G635)),"",IFERROR(IF(INDEX(Times!N:N,MATCH(CONCATENATE($G635,$A635),Times!$S:$S,0))=0,"",INDEX(Times!N:N,MATCH(CONCATENATE($G635,$A635),Times!$S:$S,0))),""))</f>
        <v/>
      </c>
      <c r="O635" s="434" t="str">
        <f>IF(OR(ISBLANK($A635),ISBLANK($G635)),"",IFERROR(IF(INDEX(Times!O:O,MATCH(CONCATENATE($G635,$A635),Times!$S:$S,0))=0,"",INDEX(Times!O:O,MATCH(CONCATENATE($G635,$A635),Times!$S:$S,0))),""))</f>
        <v/>
      </c>
      <c r="P635" s="434" t="str">
        <f>IF(OR(ISBLANK($A635),ISBLANK($G635)),"",IFERROR(IF(INDEX(Times!P:P,MATCH(CONCATENATE($G635,$A635),Times!$S:$S,0))=0,"",INDEX(Times!P:P,MATCH(CONCATENATE($G635,$A635),Times!$S:$S,0))),""))</f>
        <v/>
      </c>
      <c r="Q635" s="434" t="str">
        <f>IF(OR(ISBLANK($A635),ISBLANK($G635)),"",IFERROR(IF(INDEX(Times!Q:Q,MATCH(CONCATENATE($G635,$A635),Times!$S:$S,0))=0,"",INDEX(Times!Q:Q,MATCH(CONCATENATE($G635,$A635),Times!$S:$S,0))),""))</f>
        <v/>
      </c>
      <c r="R635" s="218" t="str">
        <f>IF(OR(ISBLANK($A635),ISBLANK($G635)),"",IFERROR(IF(INDEX(Times!R:R,MATCH(CONCATENATE($G635,$A635),Times!$S:$S,0))=0,"",INDEX(Times!R:R,MATCH(CONCATENATE($G635,$A635),Times!$S:$S,0))),""))</f>
        <v/>
      </c>
      <c r="S635" s="645"/>
      <c r="T635" s="645"/>
      <c r="U635" s="218"/>
      <c r="V635" s="329"/>
      <c r="W635" s="329"/>
      <c r="X635" s="329"/>
      <c r="Y635" s="329"/>
      <c r="Z635" s="329"/>
      <c r="AA635" s="329"/>
      <c r="AB635" s="329"/>
      <c r="AC635" s="7"/>
      <c r="AD635" s="7"/>
      <c r="AE635" s="7"/>
      <c r="AF635" s="7"/>
      <c r="AG635" s="7"/>
      <c r="AH635" s="7"/>
      <c r="AI635" s="7"/>
      <c r="AJ635" s="7"/>
      <c r="AK635" s="7"/>
    </row>
    <row r="636" spans="1:37" x14ac:dyDescent="0.5">
      <c r="A636" s="218"/>
      <c r="B636" s="634"/>
      <c r="C636" s="647" t="str" cm="1">
        <f t="array" ref="C636">IFERROR(IF(ISBLANK(A636),"",IF(AND(ISBLANK(B636),ISBLANK(E636),ISBLANK(F636)),"",IF(AND(ISBLANK(B636),ISBLANK(E636),NOT(ISBLANK(F636))),_xlfn._xlws.FILTER('Rot.Out'!L:L,'Rot.Out'!B:B=EnterData!F636),IF(AND(ISBLANK(B636),NOT(ISBLANK(E636))),_xlfn._xlws.FILTER(Int.Out!AA:AA,Int.Out!B:B=E636),_xlfn._xlws.FILTER(Make.Trt!D:D,Make.Trt!C:C=B636))))),"")</f>
        <v/>
      </c>
      <c r="D636" s="636"/>
      <c r="E636" s="636"/>
      <c r="F636" s="218"/>
      <c r="G636" s="218"/>
      <c r="H636" s="218"/>
      <c r="I636" s="619" t="s">
        <v>109</v>
      </c>
      <c r="J636" s="619" t="s">
        <v>109</v>
      </c>
      <c r="K636" s="652"/>
      <c r="L636" s="329"/>
      <c r="M636" s="7"/>
      <c r="N636" s="434" t="str">
        <f>IF(OR(ISBLANK($A636),ISBLANK($G636)),"",IFERROR(IF(INDEX(Times!N:N,MATCH(CONCATENATE($G636,$A636),Times!$S:$S,0))=0,"",INDEX(Times!N:N,MATCH(CONCATENATE($G636,$A636),Times!$S:$S,0))),""))</f>
        <v/>
      </c>
      <c r="O636" s="434" t="str">
        <f>IF(OR(ISBLANK($A636),ISBLANK($G636)),"",IFERROR(IF(INDEX(Times!O:O,MATCH(CONCATENATE($G636,$A636),Times!$S:$S,0))=0,"",INDEX(Times!O:O,MATCH(CONCATENATE($G636,$A636),Times!$S:$S,0))),""))</f>
        <v/>
      </c>
      <c r="P636" s="434" t="str">
        <f>IF(OR(ISBLANK($A636),ISBLANK($G636)),"",IFERROR(IF(INDEX(Times!P:P,MATCH(CONCATENATE($G636,$A636),Times!$S:$S,0))=0,"",INDEX(Times!P:P,MATCH(CONCATENATE($G636,$A636),Times!$S:$S,0))),""))</f>
        <v/>
      </c>
      <c r="Q636" s="434" t="str">
        <f>IF(OR(ISBLANK($A636),ISBLANK($G636)),"",IFERROR(IF(INDEX(Times!Q:Q,MATCH(CONCATENATE($G636,$A636),Times!$S:$S,0))=0,"",INDEX(Times!Q:Q,MATCH(CONCATENATE($G636,$A636),Times!$S:$S,0))),""))</f>
        <v/>
      </c>
      <c r="R636" s="218" t="str">
        <f>IF(OR(ISBLANK($A636),ISBLANK($G636)),"",IFERROR(IF(INDEX(Times!R:R,MATCH(CONCATENATE($G636,$A636),Times!$S:$S,0))=0,"",INDEX(Times!R:R,MATCH(CONCATENATE($G636,$A636),Times!$S:$S,0))),""))</f>
        <v/>
      </c>
      <c r="S636" s="645"/>
      <c r="T636" s="645"/>
      <c r="U636" s="218"/>
      <c r="V636" s="329"/>
      <c r="W636" s="329"/>
      <c r="X636" s="329"/>
      <c r="Y636" s="329"/>
      <c r="Z636" s="329"/>
      <c r="AA636" s="329"/>
      <c r="AB636" s="329"/>
      <c r="AC636" s="7"/>
      <c r="AD636" s="7"/>
      <c r="AE636" s="7"/>
      <c r="AF636" s="7"/>
      <c r="AG636" s="7"/>
      <c r="AH636" s="7"/>
      <c r="AI636" s="7"/>
      <c r="AJ636" s="7"/>
      <c r="AK636" s="7"/>
    </row>
    <row r="637" spans="1:37" x14ac:dyDescent="0.5">
      <c r="A637" s="218"/>
      <c r="B637" s="634"/>
      <c r="C637" s="647" t="str" cm="1">
        <f t="array" ref="C637">IFERROR(IF(ISBLANK(A637),"",IF(AND(ISBLANK(B637),ISBLANK(E637),ISBLANK(F637)),"",IF(AND(ISBLANK(B637),ISBLANK(E637),NOT(ISBLANK(F637))),_xlfn._xlws.FILTER('Rot.Out'!L:L,'Rot.Out'!B:B=EnterData!F637),IF(AND(ISBLANK(B637),NOT(ISBLANK(E637))),_xlfn._xlws.FILTER(Int.Out!AA:AA,Int.Out!B:B=E637),_xlfn._xlws.FILTER(Make.Trt!D:D,Make.Trt!C:C=B637))))),"")</f>
        <v/>
      </c>
      <c r="D637" s="636"/>
      <c r="E637" s="636"/>
      <c r="F637" s="218"/>
      <c r="G637" s="218"/>
      <c r="H637" s="218"/>
      <c r="I637" s="619" t="s">
        <v>109</v>
      </c>
      <c r="J637" s="619" t="s">
        <v>109</v>
      </c>
      <c r="K637" s="652"/>
      <c r="L637" s="329"/>
      <c r="M637" s="7"/>
      <c r="N637" s="434" t="str">
        <f>IF(OR(ISBLANK($A637),ISBLANK($G637)),"",IFERROR(IF(INDEX(Times!N:N,MATCH(CONCATENATE($G637,$A637),Times!$S:$S,0))=0,"",INDEX(Times!N:N,MATCH(CONCATENATE($G637,$A637),Times!$S:$S,0))),""))</f>
        <v/>
      </c>
      <c r="O637" s="434" t="str">
        <f>IF(OR(ISBLANK($A637),ISBLANK($G637)),"",IFERROR(IF(INDEX(Times!O:O,MATCH(CONCATENATE($G637,$A637),Times!$S:$S,0))=0,"",INDEX(Times!O:O,MATCH(CONCATENATE($G637,$A637),Times!$S:$S,0))),""))</f>
        <v/>
      </c>
      <c r="P637" s="434" t="str">
        <f>IF(OR(ISBLANK($A637),ISBLANK($G637)),"",IFERROR(IF(INDEX(Times!P:P,MATCH(CONCATENATE($G637,$A637),Times!$S:$S,0))=0,"",INDEX(Times!P:P,MATCH(CONCATENATE($G637,$A637),Times!$S:$S,0))),""))</f>
        <v/>
      </c>
      <c r="Q637" s="434" t="str">
        <f>IF(OR(ISBLANK($A637),ISBLANK($G637)),"",IFERROR(IF(INDEX(Times!Q:Q,MATCH(CONCATENATE($G637,$A637),Times!$S:$S,0))=0,"",INDEX(Times!Q:Q,MATCH(CONCATENATE($G637,$A637),Times!$S:$S,0))),""))</f>
        <v/>
      </c>
      <c r="R637" s="218" t="str">
        <f>IF(OR(ISBLANK($A637),ISBLANK($G637)),"",IFERROR(IF(INDEX(Times!R:R,MATCH(CONCATENATE($G637,$A637),Times!$S:$S,0))=0,"",INDEX(Times!R:R,MATCH(CONCATENATE($G637,$A637),Times!$S:$S,0))),""))</f>
        <v/>
      </c>
      <c r="S637" s="645"/>
      <c r="T637" s="645"/>
      <c r="U637" s="218"/>
      <c r="V637" s="329"/>
      <c r="W637" s="329"/>
      <c r="X637" s="329"/>
      <c r="Y637" s="329"/>
      <c r="Z637" s="329"/>
      <c r="AA637" s="329"/>
      <c r="AB637" s="329"/>
      <c r="AC637" s="7"/>
      <c r="AD637" s="7"/>
      <c r="AE637" s="7"/>
      <c r="AF637" s="7"/>
      <c r="AG637" s="7"/>
      <c r="AH637" s="7"/>
      <c r="AI637" s="7"/>
      <c r="AJ637" s="7"/>
      <c r="AK637" s="7"/>
    </row>
    <row r="638" spans="1:37" x14ac:dyDescent="0.5">
      <c r="A638" s="218"/>
      <c r="B638" s="634"/>
      <c r="C638" s="647" t="str" cm="1">
        <f t="array" ref="C638">IFERROR(IF(ISBLANK(A638),"",IF(AND(ISBLANK(B638),ISBLANK(E638),ISBLANK(F638)),"",IF(AND(ISBLANK(B638),ISBLANK(E638),NOT(ISBLANK(F638))),_xlfn._xlws.FILTER('Rot.Out'!L:L,'Rot.Out'!B:B=EnterData!F638),IF(AND(ISBLANK(B638),NOT(ISBLANK(E638))),_xlfn._xlws.FILTER(Int.Out!AA:AA,Int.Out!B:B=E638),_xlfn._xlws.FILTER(Make.Trt!D:D,Make.Trt!C:C=B638))))),"")</f>
        <v/>
      </c>
      <c r="D638" s="636"/>
      <c r="E638" s="636"/>
      <c r="F638" s="218"/>
      <c r="G638" s="218"/>
      <c r="H638" s="218"/>
      <c r="I638" s="619" t="s">
        <v>109</v>
      </c>
      <c r="J638" s="619" t="s">
        <v>109</v>
      </c>
      <c r="K638" s="652"/>
      <c r="L638" s="329"/>
      <c r="M638" s="7"/>
      <c r="N638" s="434" t="str">
        <f>IF(OR(ISBLANK($A638),ISBLANK($G638)),"",IFERROR(IF(INDEX(Times!N:N,MATCH(CONCATENATE($G638,$A638),Times!$S:$S,0))=0,"",INDEX(Times!N:N,MATCH(CONCATENATE($G638,$A638),Times!$S:$S,0))),""))</f>
        <v/>
      </c>
      <c r="O638" s="434" t="str">
        <f>IF(OR(ISBLANK($A638),ISBLANK($G638)),"",IFERROR(IF(INDEX(Times!O:O,MATCH(CONCATENATE($G638,$A638),Times!$S:$S,0))=0,"",INDEX(Times!O:O,MATCH(CONCATENATE($G638,$A638),Times!$S:$S,0))),""))</f>
        <v/>
      </c>
      <c r="P638" s="434" t="str">
        <f>IF(OR(ISBLANK($A638),ISBLANK($G638)),"",IFERROR(IF(INDEX(Times!P:P,MATCH(CONCATENATE($G638,$A638),Times!$S:$S,0))=0,"",INDEX(Times!P:P,MATCH(CONCATENATE($G638,$A638),Times!$S:$S,0))),""))</f>
        <v/>
      </c>
      <c r="Q638" s="434" t="str">
        <f>IF(OR(ISBLANK($A638),ISBLANK($G638)),"",IFERROR(IF(INDEX(Times!Q:Q,MATCH(CONCATENATE($G638,$A638),Times!$S:$S,0))=0,"",INDEX(Times!Q:Q,MATCH(CONCATENATE($G638,$A638),Times!$S:$S,0))),""))</f>
        <v/>
      </c>
      <c r="R638" s="218" t="str">
        <f>IF(OR(ISBLANK($A638),ISBLANK($G638)),"",IFERROR(IF(INDEX(Times!R:R,MATCH(CONCATENATE($G638,$A638),Times!$S:$S,0))=0,"",INDEX(Times!R:R,MATCH(CONCATENATE($G638,$A638),Times!$S:$S,0))),""))</f>
        <v/>
      </c>
      <c r="S638" s="645"/>
      <c r="T638" s="645"/>
      <c r="U638" s="218"/>
      <c r="V638" s="329"/>
      <c r="W638" s="329"/>
      <c r="X638" s="329"/>
      <c r="Y638" s="329"/>
      <c r="Z638" s="329"/>
      <c r="AA638" s="329"/>
      <c r="AB638" s="329"/>
      <c r="AC638" s="7"/>
      <c r="AD638" s="7"/>
      <c r="AE638" s="7"/>
      <c r="AF638" s="7"/>
      <c r="AG638" s="7"/>
      <c r="AH638" s="7"/>
      <c r="AI638" s="7"/>
      <c r="AJ638" s="7"/>
      <c r="AK638" s="7"/>
    </row>
    <row r="639" spans="1:37" x14ac:dyDescent="0.5">
      <c r="A639" s="218"/>
      <c r="B639" s="634"/>
      <c r="C639" s="647" t="str" cm="1">
        <f t="array" ref="C639">IFERROR(IF(ISBLANK(A639),"",IF(AND(ISBLANK(B639),ISBLANK(E639),ISBLANK(F639)),"",IF(AND(ISBLANK(B639),ISBLANK(E639),NOT(ISBLANK(F639))),_xlfn._xlws.FILTER('Rot.Out'!L:L,'Rot.Out'!B:B=EnterData!F639),IF(AND(ISBLANK(B639),NOT(ISBLANK(E639))),_xlfn._xlws.FILTER(Int.Out!AA:AA,Int.Out!B:B=E639),_xlfn._xlws.FILTER(Make.Trt!D:D,Make.Trt!C:C=B639))))),"")</f>
        <v/>
      </c>
      <c r="D639" s="636"/>
      <c r="E639" s="636"/>
      <c r="F639" s="218"/>
      <c r="G639" s="218"/>
      <c r="H639" s="218"/>
      <c r="I639" s="619" t="s">
        <v>109</v>
      </c>
      <c r="J639" s="619" t="s">
        <v>109</v>
      </c>
      <c r="K639" s="652"/>
      <c r="L639" s="329"/>
      <c r="M639" s="7"/>
      <c r="N639" s="434" t="str">
        <f>IF(OR(ISBLANK($A639),ISBLANK($G639)),"",IFERROR(IF(INDEX(Times!N:N,MATCH(CONCATENATE($G639,$A639),Times!$S:$S,0))=0,"",INDEX(Times!N:N,MATCH(CONCATENATE($G639,$A639),Times!$S:$S,0))),""))</f>
        <v/>
      </c>
      <c r="O639" s="434" t="str">
        <f>IF(OR(ISBLANK($A639),ISBLANK($G639)),"",IFERROR(IF(INDEX(Times!O:O,MATCH(CONCATENATE($G639,$A639),Times!$S:$S,0))=0,"",INDEX(Times!O:O,MATCH(CONCATENATE($G639,$A639),Times!$S:$S,0))),""))</f>
        <v/>
      </c>
      <c r="P639" s="434" t="str">
        <f>IF(OR(ISBLANK($A639),ISBLANK($G639)),"",IFERROR(IF(INDEX(Times!P:P,MATCH(CONCATENATE($G639,$A639),Times!$S:$S,0))=0,"",INDEX(Times!P:P,MATCH(CONCATENATE($G639,$A639),Times!$S:$S,0))),""))</f>
        <v/>
      </c>
      <c r="Q639" s="434" t="str">
        <f>IF(OR(ISBLANK($A639),ISBLANK($G639)),"",IFERROR(IF(INDEX(Times!Q:Q,MATCH(CONCATENATE($G639,$A639),Times!$S:$S,0))=0,"",INDEX(Times!Q:Q,MATCH(CONCATENATE($G639,$A639),Times!$S:$S,0))),""))</f>
        <v/>
      </c>
      <c r="R639" s="218" t="str">
        <f>IF(OR(ISBLANK($A639),ISBLANK($G639)),"",IFERROR(IF(INDEX(Times!R:R,MATCH(CONCATENATE($G639,$A639),Times!$S:$S,0))=0,"",INDEX(Times!R:R,MATCH(CONCATENATE($G639,$A639),Times!$S:$S,0))),""))</f>
        <v/>
      </c>
      <c r="S639" s="645"/>
      <c r="T639" s="645"/>
      <c r="U639" s="218"/>
      <c r="V639" s="329"/>
      <c r="W639" s="329"/>
      <c r="X639" s="329"/>
      <c r="Y639" s="329"/>
      <c r="Z639" s="329"/>
      <c r="AA639" s="329"/>
      <c r="AB639" s="329"/>
      <c r="AC639" s="7"/>
      <c r="AD639" s="7"/>
      <c r="AE639" s="7"/>
      <c r="AF639" s="7"/>
      <c r="AG639" s="7"/>
      <c r="AH639" s="7"/>
      <c r="AI639" s="7"/>
      <c r="AJ639" s="7"/>
      <c r="AK639" s="7"/>
    </row>
    <row r="640" spans="1:37" x14ac:dyDescent="0.5">
      <c r="A640" s="218"/>
      <c r="B640" s="634"/>
      <c r="C640" s="647" t="str" cm="1">
        <f t="array" ref="C640">IFERROR(IF(ISBLANK(A640),"",IF(AND(ISBLANK(B640),ISBLANK(E640),ISBLANK(F640)),"",IF(AND(ISBLANK(B640),ISBLANK(E640),NOT(ISBLANK(F640))),_xlfn._xlws.FILTER('Rot.Out'!L:L,'Rot.Out'!B:B=EnterData!F640),IF(AND(ISBLANK(B640),NOT(ISBLANK(E640))),_xlfn._xlws.FILTER(Int.Out!AA:AA,Int.Out!B:B=E640),_xlfn._xlws.FILTER(Make.Trt!D:D,Make.Trt!C:C=B640))))),"")</f>
        <v/>
      </c>
      <c r="D640" s="636"/>
      <c r="E640" s="636"/>
      <c r="F640" s="218"/>
      <c r="G640" s="218"/>
      <c r="H640" s="218"/>
      <c r="I640" s="619" t="s">
        <v>109</v>
      </c>
      <c r="J640" s="619" t="s">
        <v>109</v>
      </c>
      <c r="K640" s="652"/>
      <c r="L640" s="329"/>
      <c r="M640" s="7"/>
      <c r="N640" s="434" t="str">
        <f>IF(OR(ISBLANK($A640),ISBLANK($G640)),"",IFERROR(IF(INDEX(Times!N:N,MATCH(CONCATENATE($G640,$A640),Times!$S:$S,0))=0,"",INDEX(Times!N:N,MATCH(CONCATENATE($G640,$A640),Times!$S:$S,0))),""))</f>
        <v/>
      </c>
      <c r="O640" s="434" t="str">
        <f>IF(OR(ISBLANK($A640),ISBLANK($G640)),"",IFERROR(IF(INDEX(Times!O:O,MATCH(CONCATENATE($G640,$A640),Times!$S:$S,0))=0,"",INDEX(Times!O:O,MATCH(CONCATENATE($G640,$A640),Times!$S:$S,0))),""))</f>
        <v/>
      </c>
      <c r="P640" s="434" t="str">
        <f>IF(OR(ISBLANK($A640),ISBLANK($G640)),"",IFERROR(IF(INDEX(Times!P:P,MATCH(CONCATENATE($G640,$A640),Times!$S:$S,0))=0,"",INDEX(Times!P:P,MATCH(CONCATENATE($G640,$A640),Times!$S:$S,0))),""))</f>
        <v/>
      </c>
      <c r="Q640" s="434" t="str">
        <f>IF(OR(ISBLANK($A640),ISBLANK($G640)),"",IFERROR(IF(INDEX(Times!Q:Q,MATCH(CONCATENATE($G640,$A640),Times!$S:$S,0))=0,"",INDEX(Times!Q:Q,MATCH(CONCATENATE($G640,$A640),Times!$S:$S,0))),""))</f>
        <v/>
      </c>
      <c r="R640" s="218" t="str">
        <f>IF(OR(ISBLANK($A640),ISBLANK($G640)),"",IFERROR(IF(INDEX(Times!R:R,MATCH(CONCATENATE($G640,$A640),Times!$S:$S,0))=0,"",INDEX(Times!R:R,MATCH(CONCATENATE($G640,$A640),Times!$S:$S,0))),""))</f>
        <v/>
      </c>
      <c r="S640" s="645"/>
      <c r="T640" s="645"/>
      <c r="U640" s="218"/>
      <c r="V640" s="329"/>
      <c r="W640" s="329"/>
      <c r="X640" s="329"/>
      <c r="Y640" s="329"/>
      <c r="Z640" s="329"/>
      <c r="AA640" s="329"/>
      <c r="AB640" s="329"/>
      <c r="AC640" s="7"/>
      <c r="AD640" s="7"/>
      <c r="AE640" s="7"/>
      <c r="AF640" s="7"/>
      <c r="AG640" s="7"/>
      <c r="AH640" s="7"/>
      <c r="AI640" s="7"/>
      <c r="AJ640" s="7"/>
      <c r="AK640" s="7"/>
    </row>
    <row r="641" spans="1:37" x14ac:dyDescent="0.5">
      <c r="A641" s="218"/>
      <c r="B641" s="634"/>
      <c r="C641" s="647" t="str" cm="1">
        <f t="array" ref="C641">IFERROR(IF(ISBLANK(A641),"",IF(AND(ISBLANK(B641),ISBLANK(E641),ISBLANK(F641)),"",IF(AND(ISBLANK(B641),ISBLANK(E641),NOT(ISBLANK(F641))),_xlfn._xlws.FILTER('Rot.Out'!L:L,'Rot.Out'!B:B=EnterData!F641),IF(AND(ISBLANK(B641),NOT(ISBLANK(E641))),_xlfn._xlws.FILTER(Int.Out!AA:AA,Int.Out!B:B=E641),_xlfn._xlws.FILTER(Make.Trt!D:D,Make.Trt!C:C=B641))))),"")</f>
        <v/>
      </c>
      <c r="D641" s="636"/>
      <c r="E641" s="636"/>
      <c r="F641" s="218"/>
      <c r="G641" s="218"/>
      <c r="H641" s="218"/>
      <c r="I641" s="619" t="s">
        <v>109</v>
      </c>
      <c r="J641" s="619" t="s">
        <v>109</v>
      </c>
      <c r="K641" s="652"/>
      <c r="L641" s="329"/>
      <c r="M641" s="7"/>
      <c r="N641" s="434" t="str">
        <f>IF(OR(ISBLANK($A641),ISBLANK($G641)),"",IFERROR(IF(INDEX(Times!N:N,MATCH(CONCATENATE($G641,$A641),Times!$S:$S,0))=0,"",INDEX(Times!N:N,MATCH(CONCATENATE($G641,$A641),Times!$S:$S,0))),""))</f>
        <v/>
      </c>
      <c r="O641" s="434" t="str">
        <f>IF(OR(ISBLANK($A641),ISBLANK($G641)),"",IFERROR(IF(INDEX(Times!O:O,MATCH(CONCATENATE($G641,$A641),Times!$S:$S,0))=0,"",INDEX(Times!O:O,MATCH(CONCATENATE($G641,$A641),Times!$S:$S,0))),""))</f>
        <v/>
      </c>
      <c r="P641" s="434" t="str">
        <f>IF(OR(ISBLANK($A641),ISBLANK($G641)),"",IFERROR(IF(INDEX(Times!P:P,MATCH(CONCATENATE($G641,$A641),Times!$S:$S,0))=0,"",INDEX(Times!P:P,MATCH(CONCATENATE($G641,$A641),Times!$S:$S,0))),""))</f>
        <v/>
      </c>
      <c r="Q641" s="434" t="str">
        <f>IF(OR(ISBLANK($A641),ISBLANK($G641)),"",IFERROR(IF(INDEX(Times!Q:Q,MATCH(CONCATENATE($G641,$A641),Times!$S:$S,0))=0,"",INDEX(Times!Q:Q,MATCH(CONCATENATE($G641,$A641),Times!$S:$S,0))),""))</f>
        <v/>
      </c>
      <c r="R641" s="218" t="str">
        <f>IF(OR(ISBLANK($A641),ISBLANK($G641)),"",IFERROR(IF(INDEX(Times!R:R,MATCH(CONCATENATE($G641,$A641),Times!$S:$S,0))=0,"",INDEX(Times!R:R,MATCH(CONCATENATE($G641,$A641),Times!$S:$S,0))),""))</f>
        <v/>
      </c>
      <c r="S641" s="645"/>
      <c r="T641" s="645"/>
      <c r="U641" s="218"/>
      <c r="V641" s="329"/>
      <c r="W641" s="329"/>
      <c r="X641" s="329"/>
      <c r="Y641" s="329"/>
      <c r="Z641" s="329"/>
      <c r="AA641" s="329"/>
      <c r="AB641" s="329"/>
      <c r="AC641" s="7"/>
      <c r="AD641" s="7"/>
      <c r="AE641" s="7"/>
      <c r="AF641" s="7"/>
      <c r="AG641" s="7"/>
      <c r="AH641" s="7"/>
      <c r="AI641" s="7"/>
      <c r="AJ641" s="7"/>
      <c r="AK641" s="7"/>
    </row>
    <row r="642" spans="1:37" x14ac:dyDescent="0.5">
      <c r="A642" s="218"/>
      <c r="B642" s="634"/>
      <c r="C642" s="647" t="str" cm="1">
        <f t="array" ref="C642">IFERROR(IF(ISBLANK(A642),"",IF(AND(ISBLANK(B642),ISBLANK(E642),ISBLANK(F642)),"",IF(AND(ISBLANK(B642),ISBLANK(E642),NOT(ISBLANK(F642))),_xlfn._xlws.FILTER('Rot.Out'!L:L,'Rot.Out'!B:B=EnterData!F642),IF(AND(ISBLANK(B642),NOT(ISBLANK(E642))),_xlfn._xlws.FILTER(Int.Out!AA:AA,Int.Out!B:B=E642),_xlfn._xlws.FILTER(Make.Trt!D:D,Make.Trt!C:C=B642))))),"")</f>
        <v/>
      </c>
      <c r="D642" s="636"/>
      <c r="E642" s="636"/>
      <c r="F642" s="218"/>
      <c r="G642" s="218"/>
      <c r="H642" s="218"/>
      <c r="I642" s="619" t="s">
        <v>109</v>
      </c>
      <c r="J642" s="619" t="s">
        <v>109</v>
      </c>
      <c r="K642" s="652"/>
      <c r="L642" s="329"/>
      <c r="M642" s="7"/>
      <c r="N642" s="434" t="str">
        <f>IF(OR(ISBLANK($A642),ISBLANK($G642)),"",IFERROR(IF(INDEX(Times!N:N,MATCH(CONCATENATE($G642,$A642),Times!$S:$S,0))=0,"",INDEX(Times!N:N,MATCH(CONCATENATE($G642,$A642),Times!$S:$S,0))),""))</f>
        <v/>
      </c>
      <c r="O642" s="434" t="str">
        <f>IF(OR(ISBLANK($A642),ISBLANK($G642)),"",IFERROR(IF(INDEX(Times!O:O,MATCH(CONCATENATE($G642,$A642),Times!$S:$S,0))=0,"",INDEX(Times!O:O,MATCH(CONCATENATE($G642,$A642),Times!$S:$S,0))),""))</f>
        <v/>
      </c>
      <c r="P642" s="434" t="str">
        <f>IF(OR(ISBLANK($A642),ISBLANK($G642)),"",IFERROR(IF(INDEX(Times!P:P,MATCH(CONCATENATE($G642,$A642),Times!$S:$S,0))=0,"",INDEX(Times!P:P,MATCH(CONCATENATE($G642,$A642),Times!$S:$S,0))),""))</f>
        <v/>
      </c>
      <c r="Q642" s="434" t="str">
        <f>IF(OR(ISBLANK($A642),ISBLANK($G642)),"",IFERROR(IF(INDEX(Times!Q:Q,MATCH(CONCATENATE($G642,$A642),Times!$S:$S,0))=0,"",INDEX(Times!Q:Q,MATCH(CONCATENATE($G642,$A642),Times!$S:$S,0))),""))</f>
        <v/>
      </c>
      <c r="R642" s="218" t="str">
        <f>IF(OR(ISBLANK($A642),ISBLANK($G642)),"",IFERROR(IF(INDEX(Times!R:R,MATCH(CONCATENATE($G642,$A642),Times!$S:$S,0))=0,"",INDEX(Times!R:R,MATCH(CONCATENATE($G642,$A642),Times!$S:$S,0))),""))</f>
        <v/>
      </c>
      <c r="S642" s="645"/>
      <c r="T642" s="645"/>
      <c r="U642" s="218"/>
      <c r="V642" s="329"/>
      <c r="W642" s="329"/>
      <c r="X642" s="329"/>
      <c r="Y642" s="329"/>
      <c r="Z642" s="329"/>
      <c r="AA642" s="329"/>
      <c r="AB642" s="329"/>
      <c r="AC642" s="7"/>
      <c r="AD642" s="7"/>
      <c r="AE642" s="7"/>
      <c r="AF642" s="7"/>
      <c r="AG642" s="7"/>
      <c r="AH642" s="7"/>
      <c r="AI642" s="7"/>
      <c r="AJ642" s="7"/>
      <c r="AK642" s="7"/>
    </row>
    <row r="643" spans="1:37" x14ac:dyDescent="0.5">
      <c r="A643" s="218"/>
      <c r="B643" s="634"/>
      <c r="C643" s="647" t="str" cm="1">
        <f t="array" ref="C643">IFERROR(IF(ISBLANK(A643),"",IF(AND(ISBLANK(B643),ISBLANK(E643),ISBLANK(F643)),"",IF(AND(ISBLANK(B643),ISBLANK(E643),NOT(ISBLANK(F643))),_xlfn._xlws.FILTER('Rot.Out'!L:L,'Rot.Out'!B:B=EnterData!F643),IF(AND(ISBLANK(B643),NOT(ISBLANK(E643))),_xlfn._xlws.FILTER(Int.Out!AA:AA,Int.Out!B:B=E643),_xlfn._xlws.FILTER(Make.Trt!D:D,Make.Trt!C:C=B643))))),"")</f>
        <v/>
      </c>
      <c r="D643" s="636"/>
      <c r="E643" s="636"/>
      <c r="F643" s="218"/>
      <c r="G643" s="218"/>
      <c r="H643" s="218"/>
      <c r="I643" s="619" t="s">
        <v>109</v>
      </c>
      <c r="J643" s="619" t="s">
        <v>109</v>
      </c>
      <c r="K643" s="652"/>
      <c r="L643" s="329"/>
      <c r="M643" s="7"/>
      <c r="N643" s="434" t="str">
        <f>IF(OR(ISBLANK($A643),ISBLANK($G643)),"",IFERROR(IF(INDEX(Times!N:N,MATCH(CONCATENATE($G643,$A643),Times!$S:$S,0))=0,"",INDEX(Times!N:N,MATCH(CONCATENATE($G643,$A643),Times!$S:$S,0))),""))</f>
        <v/>
      </c>
      <c r="O643" s="434" t="str">
        <f>IF(OR(ISBLANK($A643),ISBLANK($G643)),"",IFERROR(IF(INDEX(Times!O:O,MATCH(CONCATENATE($G643,$A643),Times!$S:$S,0))=0,"",INDEX(Times!O:O,MATCH(CONCATENATE($G643,$A643),Times!$S:$S,0))),""))</f>
        <v/>
      </c>
      <c r="P643" s="434" t="str">
        <f>IF(OR(ISBLANK($A643),ISBLANK($G643)),"",IFERROR(IF(INDEX(Times!P:P,MATCH(CONCATENATE($G643,$A643),Times!$S:$S,0))=0,"",INDEX(Times!P:P,MATCH(CONCATENATE($G643,$A643),Times!$S:$S,0))),""))</f>
        <v/>
      </c>
      <c r="Q643" s="434" t="str">
        <f>IF(OR(ISBLANK($A643),ISBLANK($G643)),"",IFERROR(IF(INDEX(Times!Q:Q,MATCH(CONCATENATE($G643,$A643),Times!$S:$S,0))=0,"",INDEX(Times!Q:Q,MATCH(CONCATENATE($G643,$A643),Times!$S:$S,0))),""))</f>
        <v/>
      </c>
      <c r="R643" s="218" t="str">
        <f>IF(OR(ISBLANK($A643),ISBLANK($G643)),"",IFERROR(IF(INDEX(Times!R:R,MATCH(CONCATENATE($G643,$A643),Times!$S:$S,0))=0,"",INDEX(Times!R:R,MATCH(CONCATENATE($G643,$A643),Times!$S:$S,0))),""))</f>
        <v/>
      </c>
      <c r="S643" s="645"/>
      <c r="T643" s="645"/>
      <c r="U643" s="218"/>
      <c r="V643" s="329"/>
      <c r="W643" s="329"/>
      <c r="X643" s="329"/>
      <c r="Y643" s="329"/>
      <c r="Z643" s="329"/>
      <c r="AA643" s="329"/>
      <c r="AB643" s="329"/>
      <c r="AC643" s="7"/>
      <c r="AD643" s="7"/>
      <c r="AE643" s="7"/>
      <c r="AF643" s="7"/>
      <c r="AG643" s="7"/>
      <c r="AH643" s="7"/>
      <c r="AI643" s="7"/>
      <c r="AJ643" s="7"/>
      <c r="AK643" s="7"/>
    </row>
    <row r="644" spans="1:37" x14ac:dyDescent="0.5">
      <c r="A644" s="218"/>
      <c r="B644" s="634"/>
      <c r="C644" s="647" t="str" cm="1">
        <f t="array" ref="C644">IFERROR(IF(ISBLANK(A644),"",IF(AND(ISBLANK(B644),ISBLANK(E644),ISBLANK(F644)),"",IF(AND(ISBLANK(B644),ISBLANK(E644),NOT(ISBLANK(F644))),_xlfn._xlws.FILTER('Rot.Out'!L:L,'Rot.Out'!B:B=EnterData!F644),IF(AND(ISBLANK(B644),NOT(ISBLANK(E644))),_xlfn._xlws.FILTER(Int.Out!AA:AA,Int.Out!B:B=E644),_xlfn._xlws.FILTER(Make.Trt!D:D,Make.Trt!C:C=B644))))),"")</f>
        <v/>
      </c>
      <c r="D644" s="636"/>
      <c r="E644" s="636"/>
      <c r="F644" s="218"/>
      <c r="G644" s="218"/>
      <c r="H644" s="218"/>
      <c r="I644" s="619" t="s">
        <v>109</v>
      </c>
      <c r="J644" s="619" t="s">
        <v>109</v>
      </c>
      <c r="K644" s="652"/>
      <c r="L644" s="329"/>
      <c r="M644" s="7"/>
      <c r="N644" s="434" t="str">
        <f>IF(OR(ISBLANK($A644),ISBLANK($G644)),"",IFERROR(IF(INDEX(Times!N:N,MATCH(CONCATENATE($G644,$A644),Times!$S:$S,0))=0,"",INDEX(Times!N:N,MATCH(CONCATENATE($G644,$A644),Times!$S:$S,0))),""))</f>
        <v/>
      </c>
      <c r="O644" s="434" t="str">
        <f>IF(OR(ISBLANK($A644),ISBLANK($G644)),"",IFERROR(IF(INDEX(Times!O:O,MATCH(CONCATENATE($G644,$A644),Times!$S:$S,0))=0,"",INDEX(Times!O:O,MATCH(CONCATENATE($G644,$A644),Times!$S:$S,0))),""))</f>
        <v/>
      </c>
      <c r="P644" s="434" t="str">
        <f>IF(OR(ISBLANK($A644),ISBLANK($G644)),"",IFERROR(IF(INDEX(Times!P:P,MATCH(CONCATENATE($G644,$A644),Times!$S:$S,0))=0,"",INDEX(Times!P:P,MATCH(CONCATENATE($G644,$A644),Times!$S:$S,0))),""))</f>
        <v/>
      </c>
      <c r="Q644" s="434" t="str">
        <f>IF(OR(ISBLANK($A644),ISBLANK($G644)),"",IFERROR(IF(INDEX(Times!Q:Q,MATCH(CONCATENATE($G644,$A644),Times!$S:$S,0))=0,"",INDEX(Times!Q:Q,MATCH(CONCATENATE($G644,$A644),Times!$S:$S,0))),""))</f>
        <v/>
      </c>
      <c r="R644" s="218" t="str">
        <f>IF(OR(ISBLANK($A644),ISBLANK($G644)),"",IFERROR(IF(INDEX(Times!R:R,MATCH(CONCATENATE($G644,$A644),Times!$S:$S,0))=0,"",INDEX(Times!R:R,MATCH(CONCATENATE($G644,$A644),Times!$S:$S,0))),""))</f>
        <v/>
      </c>
      <c r="S644" s="645"/>
      <c r="T644" s="645"/>
      <c r="U644" s="218"/>
      <c r="V644" s="329"/>
      <c r="W644" s="329"/>
      <c r="X644" s="329"/>
      <c r="Y644" s="329"/>
      <c r="Z644" s="329"/>
      <c r="AA644" s="329"/>
      <c r="AB644" s="329"/>
      <c r="AC644" s="7"/>
      <c r="AD644" s="7"/>
      <c r="AE644" s="7"/>
      <c r="AF644" s="7"/>
      <c r="AG644" s="7"/>
      <c r="AH644" s="7"/>
      <c r="AI644" s="7"/>
      <c r="AJ644" s="7"/>
      <c r="AK644" s="7"/>
    </row>
    <row r="645" spans="1:37" x14ac:dyDescent="0.5">
      <c r="A645" s="218"/>
      <c r="B645" s="634"/>
      <c r="C645" s="647" t="str" cm="1">
        <f t="array" ref="C645">IFERROR(IF(ISBLANK(A645),"",IF(AND(ISBLANK(B645),ISBLANK(E645),ISBLANK(F645)),"",IF(AND(ISBLANK(B645),ISBLANK(E645),NOT(ISBLANK(F645))),_xlfn._xlws.FILTER('Rot.Out'!L:L,'Rot.Out'!B:B=EnterData!F645),IF(AND(ISBLANK(B645),NOT(ISBLANK(E645))),_xlfn._xlws.FILTER(Int.Out!AA:AA,Int.Out!B:B=E645),_xlfn._xlws.FILTER(Make.Trt!D:D,Make.Trt!C:C=B645))))),"")</f>
        <v/>
      </c>
      <c r="D645" s="636"/>
      <c r="E645" s="636"/>
      <c r="F645" s="218"/>
      <c r="G645" s="218"/>
      <c r="H645" s="218"/>
      <c r="I645" s="619" t="s">
        <v>109</v>
      </c>
      <c r="J645" s="619" t="s">
        <v>109</v>
      </c>
      <c r="K645" s="652"/>
      <c r="L645" s="329"/>
      <c r="M645" s="7"/>
      <c r="N645" s="434" t="str">
        <f>IF(OR(ISBLANK($A645),ISBLANK($G645)),"",IFERROR(IF(INDEX(Times!N:N,MATCH(CONCATENATE($G645,$A645),Times!$S:$S,0))=0,"",INDEX(Times!N:N,MATCH(CONCATENATE($G645,$A645),Times!$S:$S,0))),""))</f>
        <v/>
      </c>
      <c r="O645" s="434" t="str">
        <f>IF(OR(ISBLANK($A645),ISBLANK($G645)),"",IFERROR(IF(INDEX(Times!O:O,MATCH(CONCATENATE($G645,$A645),Times!$S:$S,0))=0,"",INDEX(Times!O:O,MATCH(CONCATENATE($G645,$A645),Times!$S:$S,0))),""))</f>
        <v/>
      </c>
      <c r="P645" s="434" t="str">
        <f>IF(OR(ISBLANK($A645),ISBLANK($G645)),"",IFERROR(IF(INDEX(Times!P:P,MATCH(CONCATENATE($G645,$A645),Times!$S:$S,0))=0,"",INDEX(Times!P:P,MATCH(CONCATENATE($G645,$A645),Times!$S:$S,0))),""))</f>
        <v/>
      </c>
      <c r="Q645" s="434" t="str">
        <f>IF(OR(ISBLANK($A645),ISBLANK($G645)),"",IFERROR(IF(INDEX(Times!Q:Q,MATCH(CONCATENATE($G645,$A645),Times!$S:$S,0))=0,"",INDEX(Times!Q:Q,MATCH(CONCATENATE($G645,$A645),Times!$S:$S,0))),""))</f>
        <v/>
      </c>
      <c r="R645" s="218" t="str">
        <f>IF(OR(ISBLANK($A645),ISBLANK($G645)),"",IFERROR(IF(INDEX(Times!R:R,MATCH(CONCATENATE($G645,$A645),Times!$S:$S,0))=0,"",INDEX(Times!R:R,MATCH(CONCATENATE($G645,$A645),Times!$S:$S,0))),""))</f>
        <v/>
      </c>
      <c r="S645" s="645"/>
      <c r="T645" s="645"/>
      <c r="U645" s="218"/>
      <c r="V645" s="329"/>
      <c r="W645" s="329"/>
      <c r="X645" s="329"/>
      <c r="Y645" s="329"/>
      <c r="Z645" s="329"/>
      <c r="AA645" s="329"/>
      <c r="AB645" s="329"/>
      <c r="AC645" s="7"/>
      <c r="AD645" s="7"/>
      <c r="AE645" s="7"/>
      <c r="AF645" s="7"/>
      <c r="AG645" s="7"/>
      <c r="AH645" s="7"/>
      <c r="AI645" s="7"/>
      <c r="AJ645" s="7"/>
      <c r="AK645" s="7"/>
    </row>
    <row r="646" spans="1:37" x14ac:dyDescent="0.5">
      <c r="A646" s="218"/>
      <c r="B646" s="634"/>
      <c r="C646" s="647" t="str" cm="1">
        <f t="array" ref="C646">IFERROR(IF(ISBLANK(A646),"",IF(AND(ISBLANK(B646),ISBLANK(E646),ISBLANK(F646)),"",IF(AND(ISBLANK(B646),ISBLANK(E646),NOT(ISBLANK(F646))),_xlfn._xlws.FILTER('Rot.Out'!L:L,'Rot.Out'!B:B=EnterData!F646),IF(AND(ISBLANK(B646),NOT(ISBLANK(E646))),_xlfn._xlws.FILTER(Int.Out!AA:AA,Int.Out!B:B=E646),_xlfn._xlws.FILTER(Make.Trt!D:D,Make.Trt!C:C=B646))))),"")</f>
        <v/>
      </c>
      <c r="D646" s="636"/>
      <c r="E646" s="636"/>
      <c r="F646" s="218"/>
      <c r="G646" s="218"/>
      <c r="H646" s="218"/>
      <c r="I646" s="619" t="s">
        <v>109</v>
      </c>
      <c r="J646" s="619" t="s">
        <v>109</v>
      </c>
      <c r="K646" s="652"/>
      <c r="L646" s="329"/>
      <c r="M646" s="7"/>
      <c r="N646" s="434" t="str">
        <f>IF(OR(ISBLANK($A646),ISBLANK($G646)),"",IFERROR(IF(INDEX(Times!N:N,MATCH(CONCATENATE($G646,$A646),Times!$S:$S,0))=0,"",INDEX(Times!N:N,MATCH(CONCATENATE($G646,$A646),Times!$S:$S,0))),""))</f>
        <v/>
      </c>
      <c r="O646" s="434" t="str">
        <f>IF(OR(ISBLANK($A646),ISBLANK($G646)),"",IFERROR(IF(INDEX(Times!O:O,MATCH(CONCATENATE($G646,$A646),Times!$S:$S,0))=0,"",INDEX(Times!O:O,MATCH(CONCATENATE($G646,$A646),Times!$S:$S,0))),""))</f>
        <v/>
      </c>
      <c r="P646" s="434" t="str">
        <f>IF(OR(ISBLANK($A646),ISBLANK($G646)),"",IFERROR(IF(INDEX(Times!P:P,MATCH(CONCATENATE($G646,$A646),Times!$S:$S,0))=0,"",INDEX(Times!P:P,MATCH(CONCATENATE($G646,$A646),Times!$S:$S,0))),""))</f>
        <v/>
      </c>
      <c r="Q646" s="434" t="str">
        <f>IF(OR(ISBLANK($A646),ISBLANK($G646)),"",IFERROR(IF(INDEX(Times!Q:Q,MATCH(CONCATENATE($G646,$A646),Times!$S:$S,0))=0,"",INDEX(Times!Q:Q,MATCH(CONCATENATE($G646,$A646),Times!$S:$S,0))),""))</f>
        <v/>
      </c>
      <c r="R646" s="218" t="str">
        <f>IF(OR(ISBLANK($A646),ISBLANK($G646)),"",IFERROR(IF(INDEX(Times!R:R,MATCH(CONCATENATE($G646,$A646),Times!$S:$S,0))=0,"",INDEX(Times!R:R,MATCH(CONCATENATE($G646,$A646),Times!$S:$S,0))),""))</f>
        <v/>
      </c>
      <c r="S646" s="645"/>
      <c r="T646" s="645"/>
      <c r="U646" s="218"/>
      <c r="V646" s="329"/>
      <c r="W646" s="329"/>
      <c r="X646" s="329"/>
      <c r="Y646" s="329"/>
      <c r="Z646" s="329"/>
      <c r="AA646" s="329"/>
      <c r="AB646" s="329"/>
      <c r="AC646" s="7"/>
      <c r="AD646" s="7"/>
      <c r="AE646" s="7"/>
      <c r="AF646" s="7"/>
      <c r="AG646" s="7"/>
      <c r="AH646" s="7"/>
      <c r="AI646" s="7"/>
      <c r="AJ646" s="7"/>
      <c r="AK646" s="7"/>
    </row>
    <row r="647" spans="1:37" x14ac:dyDescent="0.5">
      <c r="A647" s="218"/>
      <c r="B647" s="634"/>
      <c r="C647" s="647" t="str" cm="1">
        <f t="array" ref="C647">IFERROR(IF(ISBLANK(A647),"",IF(AND(ISBLANK(B647),ISBLANK(E647),ISBLANK(F647)),"",IF(AND(ISBLANK(B647),ISBLANK(E647),NOT(ISBLANK(F647))),_xlfn._xlws.FILTER('Rot.Out'!L:L,'Rot.Out'!B:B=EnterData!F647),IF(AND(ISBLANK(B647),NOT(ISBLANK(E647))),_xlfn._xlws.FILTER(Int.Out!AA:AA,Int.Out!B:B=E647),_xlfn._xlws.FILTER(Make.Trt!D:D,Make.Trt!C:C=B647))))),"")</f>
        <v/>
      </c>
      <c r="D647" s="636"/>
      <c r="E647" s="636"/>
      <c r="F647" s="218"/>
      <c r="G647" s="218"/>
      <c r="H647" s="218"/>
      <c r="I647" s="619" t="s">
        <v>109</v>
      </c>
      <c r="J647" s="619" t="s">
        <v>109</v>
      </c>
      <c r="K647" s="652"/>
      <c r="L647" s="329"/>
      <c r="M647" s="7"/>
      <c r="N647" s="434" t="str">
        <f>IF(OR(ISBLANK($A647),ISBLANK($G647)),"",IFERROR(IF(INDEX(Times!N:N,MATCH(CONCATENATE($G647,$A647),Times!$S:$S,0))=0,"",INDEX(Times!N:N,MATCH(CONCATENATE($G647,$A647),Times!$S:$S,0))),""))</f>
        <v/>
      </c>
      <c r="O647" s="434" t="str">
        <f>IF(OR(ISBLANK($A647),ISBLANK($G647)),"",IFERROR(IF(INDEX(Times!O:O,MATCH(CONCATENATE($G647,$A647),Times!$S:$S,0))=0,"",INDEX(Times!O:O,MATCH(CONCATENATE($G647,$A647),Times!$S:$S,0))),""))</f>
        <v/>
      </c>
      <c r="P647" s="434" t="str">
        <f>IF(OR(ISBLANK($A647),ISBLANK($G647)),"",IFERROR(IF(INDEX(Times!P:P,MATCH(CONCATENATE($G647,$A647),Times!$S:$S,0))=0,"",INDEX(Times!P:P,MATCH(CONCATENATE($G647,$A647),Times!$S:$S,0))),""))</f>
        <v/>
      </c>
      <c r="Q647" s="434" t="str">
        <f>IF(OR(ISBLANK($A647),ISBLANK($G647)),"",IFERROR(IF(INDEX(Times!Q:Q,MATCH(CONCATENATE($G647,$A647),Times!$S:$S,0))=0,"",INDEX(Times!Q:Q,MATCH(CONCATENATE($G647,$A647),Times!$S:$S,0))),""))</f>
        <v/>
      </c>
      <c r="R647" s="218" t="str">
        <f>IF(OR(ISBLANK($A647),ISBLANK($G647)),"",IFERROR(IF(INDEX(Times!R:R,MATCH(CONCATENATE($G647,$A647),Times!$S:$S,0))=0,"",INDEX(Times!R:R,MATCH(CONCATENATE($G647,$A647),Times!$S:$S,0))),""))</f>
        <v/>
      </c>
      <c r="S647" s="645"/>
      <c r="T647" s="645"/>
      <c r="U647" s="218"/>
      <c r="V647" s="329"/>
      <c r="W647" s="329"/>
      <c r="X647" s="329"/>
      <c r="Y647" s="329"/>
      <c r="Z647" s="329"/>
      <c r="AA647" s="329"/>
      <c r="AB647" s="329"/>
      <c r="AC647" s="7"/>
      <c r="AD647" s="7"/>
      <c r="AE647" s="7"/>
      <c r="AF647" s="7"/>
      <c r="AG647" s="7"/>
      <c r="AH647" s="7"/>
      <c r="AI647" s="7"/>
      <c r="AJ647" s="7"/>
      <c r="AK647" s="7"/>
    </row>
    <row r="648" spans="1:37" x14ac:dyDescent="0.5">
      <c r="A648" s="218"/>
      <c r="B648" s="634"/>
      <c r="C648" s="647" t="str" cm="1">
        <f t="array" ref="C648">IFERROR(IF(ISBLANK(A648),"",IF(AND(ISBLANK(B648),ISBLANK(E648),ISBLANK(F648)),"",IF(AND(ISBLANK(B648),ISBLANK(E648),NOT(ISBLANK(F648))),_xlfn._xlws.FILTER('Rot.Out'!L:L,'Rot.Out'!B:B=EnterData!F648),IF(AND(ISBLANK(B648),NOT(ISBLANK(E648))),_xlfn._xlws.FILTER(Int.Out!AA:AA,Int.Out!B:B=E648),_xlfn._xlws.FILTER(Make.Trt!D:D,Make.Trt!C:C=B648))))),"")</f>
        <v/>
      </c>
      <c r="D648" s="636"/>
      <c r="E648" s="636"/>
      <c r="F648" s="218"/>
      <c r="G648" s="218"/>
      <c r="H648" s="218"/>
      <c r="I648" s="619" t="s">
        <v>109</v>
      </c>
      <c r="J648" s="619" t="s">
        <v>109</v>
      </c>
      <c r="K648" s="652"/>
      <c r="L648" s="329"/>
      <c r="M648" s="7"/>
      <c r="N648" s="434" t="str">
        <f>IF(OR(ISBLANK($A648),ISBLANK($G648)),"",IFERROR(IF(INDEX(Times!N:N,MATCH(CONCATENATE($G648,$A648),Times!$S:$S,0))=0,"",INDEX(Times!N:N,MATCH(CONCATENATE($G648,$A648),Times!$S:$S,0))),""))</f>
        <v/>
      </c>
      <c r="O648" s="434" t="str">
        <f>IF(OR(ISBLANK($A648),ISBLANK($G648)),"",IFERROR(IF(INDEX(Times!O:O,MATCH(CONCATENATE($G648,$A648),Times!$S:$S,0))=0,"",INDEX(Times!O:O,MATCH(CONCATENATE($G648,$A648),Times!$S:$S,0))),""))</f>
        <v/>
      </c>
      <c r="P648" s="434" t="str">
        <f>IF(OR(ISBLANK($A648),ISBLANK($G648)),"",IFERROR(IF(INDEX(Times!P:P,MATCH(CONCATENATE($G648,$A648),Times!$S:$S,0))=0,"",INDEX(Times!P:P,MATCH(CONCATENATE($G648,$A648),Times!$S:$S,0))),""))</f>
        <v/>
      </c>
      <c r="Q648" s="434" t="str">
        <f>IF(OR(ISBLANK($A648),ISBLANK($G648)),"",IFERROR(IF(INDEX(Times!Q:Q,MATCH(CONCATENATE($G648,$A648),Times!$S:$S,0))=0,"",INDEX(Times!Q:Q,MATCH(CONCATENATE($G648,$A648),Times!$S:$S,0))),""))</f>
        <v/>
      </c>
      <c r="R648" s="218" t="str">
        <f>IF(OR(ISBLANK($A648),ISBLANK($G648)),"",IFERROR(IF(INDEX(Times!R:R,MATCH(CONCATENATE($G648,$A648),Times!$S:$S,0))=0,"",INDEX(Times!R:R,MATCH(CONCATENATE($G648,$A648),Times!$S:$S,0))),""))</f>
        <v/>
      </c>
      <c r="S648" s="645"/>
      <c r="T648" s="645"/>
      <c r="U648" s="218"/>
      <c r="V648" s="329"/>
      <c r="W648" s="329"/>
      <c r="X648" s="329"/>
      <c r="Y648" s="329"/>
      <c r="Z648" s="329"/>
      <c r="AA648" s="329"/>
      <c r="AB648" s="329"/>
      <c r="AC648" s="7"/>
      <c r="AD648" s="7"/>
      <c r="AE648" s="7"/>
      <c r="AF648" s="7"/>
      <c r="AG648" s="7"/>
      <c r="AH648" s="7"/>
      <c r="AI648" s="7"/>
      <c r="AJ648" s="7"/>
      <c r="AK648" s="7"/>
    </row>
    <row r="649" spans="1:37" x14ac:dyDescent="0.5">
      <c r="A649" s="218"/>
      <c r="B649" s="634"/>
      <c r="C649" s="647" t="str" cm="1">
        <f t="array" ref="C649">IFERROR(IF(ISBLANK(A649),"",IF(AND(ISBLANK(B649),ISBLANK(E649),ISBLANK(F649)),"",IF(AND(ISBLANK(B649),ISBLANK(E649),NOT(ISBLANK(F649))),_xlfn._xlws.FILTER('Rot.Out'!L:L,'Rot.Out'!B:B=EnterData!F649),IF(AND(ISBLANK(B649),NOT(ISBLANK(E649))),_xlfn._xlws.FILTER(Int.Out!AA:AA,Int.Out!B:B=E649),_xlfn._xlws.FILTER(Make.Trt!D:D,Make.Trt!C:C=B649))))),"")</f>
        <v/>
      </c>
      <c r="D649" s="636"/>
      <c r="E649" s="636"/>
      <c r="F649" s="218"/>
      <c r="G649" s="218"/>
      <c r="H649" s="218"/>
      <c r="I649" s="619" t="s">
        <v>109</v>
      </c>
      <c r="J649" s="619" t="s">
        <v>109</v>
      </c>
      <c r="K649" s="652"/>
      <c r="L649" s="329"/>
      <c r="M649" s="7"/>
      <c r="N649" s="434" t="str">
        <f>IF(OR(ISBLANK($A649),ISBLANK($G649)),"",IFERROR(IF(INDEX(Times!N:N,MATCH(CONCATENATE($G649,$A649),Times!$S:$S,0))=0,"",INDEX(Times!N:N,MATCH(CONCATENATE($G649,$A649),Times!$S:$S,0))),""))</f>
        <v/>
      </c>
      <c r="O649" s="434" t="str">
        <f>IF(OR(ISBLANK($A649),ISBLANK($G649)),"",IFERROR(IF(INDEX(Times!O:O,MATCH(CONCATENATE($G649,$A649),Times!$S:$S,0))=0,"",INDEX(Times!O:O,MATCH(CONCATENATE($G649,$A649),Times!$S:$S,0))),""))</f>
        <v/>
      </c>
      <c r="P649" s="434" t="str">
        <f>IF(OR(ISBLANK($A649),ISBLANK($G649)),"",IFERROR(IF(INDEX(Times!P:P,MATCH(CONCATENATE($G649,$A649),Times!$S:$S,0))=0,"",INDEX(Times!P:P,MATCH(CONCATENATE($G649,$A649),Times!$S:$S,0))),""))</f>
        <v/>
      </c>
      <c r="Q649" s="434" t="str">
        <f>IF(OR(ISBLANK($A649),ISBLANK($G649)),"",IFERROR(IF(INDEX(Times!Q:Q,MATCH(CONCATENATE($G649,$A649),Times!$S:$S,0))=0,"",INDEX(Times!Q:Q,MATCH(CONCATENATE($G649,$A649),Times!$S:$S,0))),""))</f>
        <v/>
      </c>
      <c r="R649" s="218" t="str">
        <f>IF(OR(ISBLANK($A649),ISBLANK($G649)),"",IFERROR(IF(INDEX(Times!R:R,MATCH(CONCATENATE($G649,$A649),Times!$S:$S,0))=0,"",INDEX(Times!R:R,MATCH(CONCATENATE($G649,$A649),Times!$S:$S,0))),""))</f>
        <v/>
      </c>
      <c r="S649" s="645"/>
      <c r="T649" s="645"/>
      <c r="U649" s="218"/>
      <c r="V649" s="329"/>
      <c r="W649" s="329"/>
      <c r="X649" s="329"/>
      <c r="Y649" s="329"/>
      <c r="Z649" s="329"/>
      <c r="AA649" s="329"/>
      <c r="AB649" s="329"/>
      <c r="AC649" s="7"/>
      <c r="AD649" s="7"/>
      <c r="AE649" s="7"/>
      <c r="AF649" s="7"/>
      <c r="AG649" s="7"/>
      <c r="AH649" s="7"/>
      <c r="AI649" s="7"/>
      <c r="AJ649" s="7"/>
      <c r="AK649" s="7"/>
    </row>
    <row r="650" spans="1:37" x14ac:dyDescent="0.5">
      <c r="A650" s="218"/>
      <c r="B650" s="634"/>
      <c r="C650" s="647" t="str" cm="1">
        <f t="array" ref="C650">IFERROR(IF(ISBLANK(A650),"",IF(AND(ISBLANK(B650),ISBLANK(E650),ISBLANK(F650)),"",IF(AND(ISBLANK(B650),ISBLANK(E650),NOT(ISBLANK(F650))),_xlfn._xlws.FILTER('Rot.Out'!L:L,'Rot.Out'!B:B=EnterData!F650),IF(AND(ISBLANK(B650),NOT(ISBLANK(E650))),_xlfn._xlws.FILTER(Int.Out!AA:AA,Int.Out!B:B=E650),_xlfn._xlws.FILTER(Make.Trt!D:D,Make.Trt!C:C=B650))))),"")</f>
        <v/>
      </c>
      <c r="D650" s="636"/>
      <c r="E650" s="636"/>
      <c r="F650" s="218"/>
      <c r="G650" s="218"/>
      <c r="H650" s="218"/>
      <c r="I650" s="619" t="s">
        <v>109</v>
      </c>
      <c r="J650" s="619" t="s">
        <v>109</v>
      </c>
      <c r="K650" s="652"/>
      <c r="L650" s="329"/>
      <c r="M650" s="7"/>
      <c r="N650" s="434" t="str">
        <f>IF(OR(ISBLANK($A650),ISBLANK($G650)),"",IFERROR(IF(INDEX(Times!N:N,MATCH(CONCATENATE($G650,$A650),Times!$S:$S,0))=0,"",INDEX(Times!N:N,MATCH(CONCATENATE($G650,$A650),Times!$S:$S,0))),""))</f>
        <v/>
      </c>
      <c r="O650" s="434" t="str">
        <f>IF(OR(ISBLANK($A650),ISBLANK($G650)),"",IFERROR(IF(INDEX(Times!O:O,MATCH(CONCATENATE($G650,$A650),Times!$S:$S,0))=0,"",INDEX(Times!O:O,MATCH(CONCATENATE($G650,$A650),Times!$S:$S,0))),""))</f>
        <v/>
      </c>
      <c r="P650" s="434" t="str">
        <f>IF(OR(ISBLANK($A650),ISBLANK($G650)),"",IFERROR(IF(INDEX(Times!P:P,MATCH(CONCATENATE($G650,$A650),Times!$S:$S,0))=0,"",INDEX(Times!P:P,MATCH(CONCATENATE($G650,$A650),Times!$S:$S,0))),""))</f>
        <v/>
      </c>
      <c r="Q650" s="434" t="str">
        <f>IF(OR(ISBLANK($A650),ISBLANK($G650)),"",IFERROR(IF(INDEX(Times!Q:Q,MATCH(CONCATENATE($G650,$A650),Times!$S:$S,0))=0,"",INDEX(Times!Q:Q,MATCH(CONCATENATE($G650,$A650),Times!$S:$S,0))),""))</f>
        <v/>
      </c>
      <c r="R650" s="218" t="str">
        <f>IF(OR(ISBLANK($A650),ISBLANK($G650)),"",IFERROR(IF(INDEX(Times!R:R,MATCH(CONCATENATE($G650,$A650),Times!$S:$S,0))=0,"",INDEX(Times!R:R,MATCH(CONCATENATE($G650,$A650),Times!$S:$S,0))),""))</f>
        <v/>
      </c>
      <c r="S650" s="645"/>
      <c r="T650" s="645"/>
      <c r="U650" s="218"/>
      <c r="V650" s="329"/>
      <c r="W650" s="329"/>
      <c r="X650" s="329"/>
      <c r="Y650" s="329"/>
      <c r="Z650" s="329"/>
      <c r="AA650" s="329"/>
      <c r="AB650" s="329"/>
      <c r="AC650" s="7"/>
      <c r="AD650" s="7"/>
      <c r="AE650" s="7"/>
      <c r="AF650" s="7"/>
      <c r="AG650" s="7"/>
      <c r="AH650" s="7"/>
      <c r="AI650" s="7"/>
      <c r="AJ650" s="7"/>
      <c r="AK650" s="7"/>
    </row>
    <row r="651" spans="1:37" x14ac:dyDescent="0.5">
      <c r="A651" s="218"/>
      <c r="B651" s="634"/>
      <c r="C651" s="647" t="str" cm="1">
        <f t="array" ref="C651">IFERROR(IF(ISBLANK(A651),"",IF(AND(ISBLANK(B651),ISBLANK(E651),ISBLANK(F651)),"",IF(AND(ISBLANK(B651),ISBLANK(E651),NOT(ISBLANK(F651))),_xlfn._xlws.FILTER('Rot.Out'!L:L,'Rot.Out'!B:B=EnterData!F651),IF(AND(ISBLANK(B651),NOT(ISBLANK(E651))),_xlfn._xlws.FILTER(Int.Out!AA:AA,Int.Out!B:B=E651),_xlfn._xlws.FILTER(Make.Trt!D:D,Make.Trt!C:C=B651))))),"")</f>
        <v/>
      </c>
      <c r="D651" s="636"/>
      <c r="E651" s="636"/>
      <c r="F651" s="218"/>
      <c r="G651" s="218"/>
      <c r="H651" s="218"/>
      <c r="I651" s="619" t="s">
        <v>109</v>
      </c>
      <c r="J651" s="619" t="s">
        <v>109</v>
      </c>
      <c r="K651" s="652"/>
      <c r="L651" s="329"/>
      <c r="M651" s="7"/>
      <c r="N651" s="434" t="str">
        <f>IF(OR(ISBLANK($A651),ISBLANK($G651)),"",IFERROR(IF(INDEX(Times!N:N,MATCH(CONCATENATE($G651,$A651),Times!$S:$S,0))=0,"",INDEX(Times!N:N,MATCH(CONCATENATE($G651,$A651),Times!$S:$S,0))),""))</f>
        <v/>
      </c>
      <c r="O651" s="434" t="str">
        <f>IF(OR(ISBLANK($A651),ISBLANK($G651)),"",IFERROR(IF(INDEX(Times!O:O,MATCH(CONCATENATE($G651,$A651),Times!$S:$S,0))=0,"",INDEX(Times!O:O,MATCH(CONCATENATE($G651,$A651),Times!$S:$S,0))),""))</f>
        <v/>
      </c>
      <c r="P651" s="434" t="str">
        <f>IF(OR(ISBLANK($A651),ISBLANK($G651)),"",IFERROR(IF(INDEX(Times!P:P,MATCH(CONCATENATE($G651,$A651),Times!$S:$S,0))=0,"",INDEX(Times!P:P,MATCH(CONCATENATE($G651,$A651),Times!$S:$S,0))),""))</f>
        <v/>
      </c>
      <c r="Q651" s="434" t="str">
        <f>IF(OR(ISBLANK($A651),ISBLANK($G651)),"",IFERROR(IF(INDEX(Times!Q:Q,MATCH(CONCATENATE($G651,$A651),Times!$S:$S,0))=0,"",INDEX(Times!Q:Q,MATCH(CONCATENATE($G651,$A651),Times!$S:$S,0))),""))</f>
        <v/>
      </c>
      <c r="R651" s="218" t="str">
        <f>IF(OR(ISBLANK($A651),ISBLANK($G651)),"",IFERROR(IF(INDEX(Times!R:R,MATCH(CONCATENATE($G651,$A651),Times!$S:$S,0))=0,"",INDEX(Times!R:R,MATCH(CONCATENATE($G651,$A651),Times!$S:$S,0))),""))</f>
        <v/>
      </c>
      <c r="S651" s="645"/>
      <c r="T651" s="645"/>
      <c r="U651" s="218"/>
      <c r="V651" s="329"/>
      <c r="W651" s="329"/>
      <c r="X651" s="329"/>
      <c r="Y651" s="329"/>
      <c r="Z651" s="329"/>
      <c r="AA651" s="329"/>
      <c r="AB651" s="329"/>
      <c r="AC651" s="7"/>
      <c r="AD651" s="7"/>
      <c r="AE651" s="7"/>
      <c r="AF651" s="7"/>
      <c r="AG651" s="7"/>
      <c r="AH651" s="7"/>
      <c r="AI651" s="7"/>
      <c r="AJ651" s="7"/>
      <c r="AK651" s="7"/>
    </row>
    <row r="652" spans="1:37" x14ac:dyDescent="0.5">
      <c r="A652" s="218"/>
      <c r="B652" s="634"/>
      <c r="C652" s="647" t="str" cm="1">
        <f t="array" ref="C652">IFERROR(IF(ISBLANK(A652),"",IF(AND(ISBLANK(B652),ISBLANK(E652),ISBLANK(F652)),"",IF(AND(ISBLANK(B652),ISBLANK(E652),NOT(ISBLANK(F652))),_xlfn._xlws.FILTER('Rot.Out'!L:L,'Rot.Out'!B:B=EnterData!F652),IF(AND(ISBLANK(B652),NOT(ISBLANK(E652))),_xlfn._xlws.FILTER(Int.Out!AA:AA,Int.Out!B:B=E652),_xlfn._xlws.FILTER(Make.Trt!D:D,Make.Trt!C:C=B652))))),"")</f>
        <v/>
      </c>
      <c r="D652" s="636"/>
      <c r="E652" s="636"/>
      <c r="F652" s="218"/>
      <c r="G652" s="218"/>
      <c r="H652" s="218"/>
      <c r="I652" s="619" t="s">
        <v>109</v>
      </c>
      <c r="J652" s="619" t="s">
        <v>109</v>
      </c>
      <c r="K652" s="652"/>
      <c r="L652" s="329"/>
      <c r="M652" s="7"/>
      <c r="N652" s="434" t="str">
        <f>IF(OR(ISBLANK($A652),ISBLANK($G652)),"",IFERROR(IF(INDEX(Times!N:N,MATCH(CONCATENATE($G652,$A652),Times!$S:$S,0))=0,"",INDEX(Times!N:N,MATCH(CONCATENATE($G652,$A652),Times!$S:$S,0))),""))</f>
        <v/>
      </c>
      <c r="O652" s="434" t="str">
        <f>IF(OR(ISBLANK($A652),ISBLANK($G652)),"",IFERROR(IF(INDEX(Times!O:O,MATCH(CONCATENATE($G652,$A652),Times!$S:$S,0))=0,"",INDEX(Times!O:O,MATCH(CONCATENATE($G652,$A652),Times!$S:$S,0))),""))</f>
        <v/>
      </c>
      <c r="P652" s="434" t="str">
        <f>IF(OR(ISBLANK($A652),ISBLANK($G652)),"",IFERROR(IF(INDEX(Times!P:P,MATCH(CONCATENATE($G652,$A652),Times!$S:$S,0))=0,"",INDEX(Times!P:P,MATCH(CONCATENATE($G652,$A652),Times!$S:$S,0))),""))</f>
        <v/>
      </c>
      <c r="Q652" s="434" t="str">
        <f>IF(OR(ISBLANK($A652),ISBLANK($G652)),"",IFERROR(IF(INDEX(Times!Q:Q,MATCH(CONCATENATE($G652,$A652),Times!$S:$S,0))=0,"",INDEX(Times!Q:Q,MATCH(CONCATENATE($G652,$A652),Times!$S:$S,0))),""))</f>
        <v/>
      </c>
      <c r="R652" s="218" t="str">
        <f>IF(OR(ISBLANK($A652),ISBLANK($G652)),"",IFERROR(IF(INDEX(Times!R:R,MATCH(CONCATENATE($G652,$A652),Times!$S:$S,0))=0,"",INDEX(Times!R:R,MATCH(CONCATENATE($G652,$A652),Times!$S:$S,0))),""))</f>
        <v/>
      </c>
      <c r="S652" s="645"/>
      <c r="T652" s="645"/>
      <c r="U652" s="218"/>
      <c r="V652" s="329"/>
      <c r="W652" s="329"/>
      <c r="X652" s="329"/>
      <c r="Y652" s="329"/>
      <c r="Z652" s="329"/>
      <c r="AA652" s="329"/>
      <c r="AB652" s="329"/>
      <c r="AC652" s="7"/>
      <c r="AD652" s="7"/>
      <c r="AE652" s="7"/>
      <c r="AF652" s="7"/>
      <c r="AG652" s="7"/>
      <c r="AH652" s="7"/>
      <c r="AI652" s="7"/>
      <c r="AJ652" s="7"/>
      <c r="AK652" s="7"/>
    </row>
    <row r="653" spans="1:37" x14ac:dyDescent="0.5">
      <c r="A653" s="218"/>
      <c r="B653" s="634"/>
      <c r="C653" s="647" t="str" cm="1">
        <f t="array" ref="C653">IFERROR(IF(ISBLANK(A653),"",IF(AND(ISBLANK(B653),ISBLANK(E653),ISBLANK(F653)),"",IF(AND(ISBLANK(B653),ISBLANK(E653),NOT(ISBLANK(F653))),_xlfn._xlws.FILTER('Rot.Out'!L:L,'Rot.Out'!B:B=EnterData!F653),IF(AND(ISBLANK(B653),NOT(ISBLANK(E653))),_xlfn._xlws.FILTER(Int.Out!AA:AA,Int.Out!B:B=E653),_xlfn._xlws.FILTER(Make.Trt!D:D,Make.Trt!C:C=B653))))),"")</f>
        <v/>
      </c>
      <c r="D653" s="636"/>
      <c r="E653" s="636"/>
      <c r="F653" s="218"/>
      <c r="G653" s="218"/>
      <c r="H653" s="218"/>
      <c r="I653" s="619" t="s">
        <v>109</v>
      </c>
      <c r="J653" s="619" t="s">
        <v>109</v>
      </c>
      <c r="K653" s="652"/>
      <c r="L653" s="329"/>
      <c r="M653" s="7"/>
      <c r="N653" s="434" t="str">
        <f>IF(OR(ISBLANK($A653),ISBLANK($G653)),"",IFERROR(IF(INDEX(Times!N:N,MATCH(CONCATENATE($G653,$A653),Times!$S:$S,0))=0,"",INDEX(Times!N:N,MATCH(CONCATENATE($G653,$A653),Times!$S:$S,0))),""))</f>
        <v/>
      </c>
      <c r="O653" s="434" t="str">
        <f>IF(OR(ISBLANK($A653),ISBLANK($G653)),"",IFERROR(IF(INDEX(Times!O:O,MATCH(CONCATENATE($G653,$A653),Times!$S:$S,0))=0,"",INDEX(Times!O:O,MATCH(CONCATENATE($G653,$A653),Times!$S:$S,0))),""))</f>
        <v/>
      </c>
      <c r="P653" s="434" t="str">
        <f>IF(OR(ISBLANK($A653),ISBLANK($G653)),"",IFERROR(IF(INDEX(Times!P:P,MATCH(CONCATENATE($G653,$A653),Times!$S:$S,0))=0,"",INDEX(Times!P:P,MATCH(CONCATENATE($G653,$A653),Times!$S:$S,0))),""))</f>
        <v/>
      </c>
      <c r="Q653" s="434" t="str">
        <f>IF(OR(ISBLANK($A653),ISBLANK($G653)),"",IFERROR(IF(INDEX(Times!Q:Q,MATCH(CONCATENATE($G653,$A653),Times!$S:$S,0))=0,"",INDEX(Times!Q:Q,MATCH(CONCATENATE($G653,$A653),Times!$S:$S,0))),""))</f>
        <v/>
      </c>
      <c r="R653" s="218" t="str">
        <f>IF(OR(ISBLANK($A653),ISBLANK($G653)),"",IFERROR(IF(INDEX(Times!R:R,MATCH(CONCATENATE($G653,$A653),Times!$S:$S,0))=0,"",INDEX(Times!R:R,MATCH(CONCATENATE($G653,$A653),Times!$S:$S,0))),""))</f>
        <v/>
      </c>
      <c r="S653" s="645"/>
      <c r="T653" s="645"/>
      <c r="U653" s="218"/>
      <c r="V653" s="329"/>
      <c r="W653" s="329"/>
      <c r="X653" s="329"/>
      <c r="Y653" s="329"/>
      <c r="Z653" s="329"/>
      <c r="AA653" s="329"/>
      <c r="AB653" s="329"/>
      <c r="AC653" s="7"/>
      <c r="AD653" s="7"/>
      <c r="AE653" s="7"/>
      <c r="AF653" s="7"/>
      <c r="AG653" s="7"/>
      <c r="AH653" s="7"/>
      <c r="AI653" s="7"/>
      <c r="AJ653" s="7"/>
      <c r="AK653" s="7"/>
    </row>
    <row r="654" spans="1:37" x14ac:dyDescent="0.5">
      <c r="A654" s="218"/>
      <c r="B654" s="634"/>
      <c r="C654" s="647" t="str" cm="1">
        <f t="array" ref="C654">IFERROR(IF(ISBLANK(A654),"",IF(AND(ISBLANK(B654),ISBLANK(E654),ISBLANK(F654)),"",IF(AND(ISBLANK(B654),ISBLANK(E654),NOT(ISBLANK(F654))),_xlfn._xlws.FILTER('Rot.Out'!L:L,'Rot.Out'!B:B=EnterData!F654),IF(AND(ISBLANK(B654),NOT(ISBLANK(E654))),_xlfn._xlws.FILTER(Int.Out!AA:AA,Int.Out!B:B=E654),_xlfn._xlws.FILTER(Make.Trt!D:D,Make.Trt!C:C=B654))))),"")</f>
        <v/>
      </c>
      <c r="D654" s="636"/>
      <c r="E654" s="636"/>
      <c r="F654" s="218"/>
      <c r="G654" s="218"/>
      <c r="H654" s="218"/>
      <c r="I654" s="619" t="s">
        <v>109</v>
      </c>
      <c r="J654" s="619" t="s">
        <v>109</v>
      </c>
      <c r="K654" s="652"/>
      <c r="L654" s="329"/>
      <c r="M654" s="7"/>
      <c r="N654" s="434" t="str">
        <f>IF(OR(ISBLANK($A654),ISBLANK($G654)),"",IFERROR(IF(INDEX(Times!N:N,MATCH(CONCATENATE($G654,$A654),Times!$S:$S,0))=0,"",INDEX(Times!N:N,MATCH(CONCATENATE($G654,$A654),Times!$S:$S,0))),""))</f>
        <v/>
      </c>
      <c r="O654" s="434" t="str">
        <f>IF(OR(ISBLANK($A654),ISBLANK($G654)),"",IFERROR(IF(INDEX(Times!O:O,MATCH(CONCATENATE($G654,$A654),Times!$S:$S,0))=0,"",INDEX(Times!O:O,MATCH(CONCATENATE($G654,$A654),Times!$S:$S,0))),""))</f>
        <v/>
      </c>
      <c r="P654" s="434" t="str">
        <f>IF(OR(ISBLANK($A654),ISBLANK($G654)),"",IFERROR(IF(INDEX(Times!P:P,MATCH(CONCATENATE($G654,$A654),Times!$S:$S,0))=0,"",INDEX(Times!P:P,MATCH(CONCATENATE($G654,$A654),Times!$S:$S,0))),""))</f>
        <v/>
      </c>
      <c r="Q654" s="434" t="str">
        <f>IF(OR(ISBLANK($A654),ISBLANK($G654)),"",IFERROR(IF(INDEX(Times!Q:Q,MATCH(CONCATENATE($G654,$A654),Times!$S:$S,0))=0,"",INDEX(Times!Q:Q,MATCH(CONCATENATE($G654,$A654),Times!$S:$S,0))),""))</f>
        <v/>
      </c>
      <c r="R654" s="218" t="str">
        <f>IF(OR(ISBLANK($A654),ISBLANK($G654)),"",IFERROR(IF(INDEX(Times!R:R,MATCH(CONCATENATE($G654,$A654),Times!$S:$S,0))=0,"",INDEX(Times!R:R,MATCH(CONCATENATE($G654,$A654),Times!$S:$S,0))),""))</f>
        <v/>
      </c>
      <c r="S654" s="645"/>
      <c r="T654" s="645"/>
      <c r="U654" s="218"/>
      <c r="V654" s="329"/>
      <c r="W654" s="329"/>
      <c r="X654" s="329"/>
      <c r="Y654" s="329"/>
      <c r="Z654" s="329"/>
      <c r="AA654" s="329"/>
      <c r="AB654" s="329"/>
      <c r="AC654" s="7"/>
      <c r="AD654" s="7"/>
      <c r="AE654" s="7"/>
      <c r="AF654" s="7"/>
      <c r="AG654" s="7"/>
      <c r="AH654" s="7"/>
      <c r="AI654" s="7"/>
      <c r="AJ654" s="7"/>
      <c r="AK654" s="7"/>
    </row>
    <row r="655" spans="1:37" x14ac:dyDescent="0.5">
      <c r="A655" s="218"/>
      <c r="B655" s="634"/>
      <c r="C655" s="647" t="str" cm="1">
        <f t="array" ref="C655">IFERROR(IF(ISBLANK(A655),"",IF(AND(ISBLANK(B655),ISBLANK(E655),ISBLANK(F655)),"",IF(AND(ISBLANK(B655),ISBLANK(E655),NOT(ISBLANK(F655))),_xlfn._xlws.FILTER('Rot.Out'!L:L,'Rot.Out'!B:B=EnterData!F655),IF(AND(ISBLANK(B655),NOT(ISBLANK(E655))),_xlfn._xlws.FILTER(Int.Out!AA:AA,Int.Out!B:B=E655),_xlfn._xlws.FILTER(Make.Trt!D:D,Make.Trt!C:C=B655))))),"")</f>
        <v/>
      </c>
      <c r="D655" s="636"/>
      <c r="E655" s="636"/>
      <c r="F655" s="218"/>
      <c r="G655" s="218"/>
      <c r="H655" s="218"/>
      <c r="I655" s="619" t="s">
        <v>109</v>
      </c>
      <c r="J655" s="619" t="s">
        <v>109</v>
      </c>
      <c r="K655" s="652"/>
      <c r="L655" s="329"/>
      <c r="M655" s="7"/>
      <c r="N655" s="434" t="str">
        <f>IF(OR(ISBLANK($A655),ISBLANK($G655)),"",IFERROR(IF(INDEX(Times!N:N,MATCH(CONCATENATE($G655,$A655),Times!$S:$S,0))=0,"",INDEX(Times!N:N,MATCH(CONCATENATE($G655,$A655),Times!$S:$S,0))),""))</f>
        <v/>
      </c>
      <c r="O655" s="434" t="str">
        <f>IF(OR(ISBLANK($A655),ISBLANK($G655)),"",IFERROR(IF(INDEX(Times!O:O,MATCH(CONCATENATE($G655,$A655),Times!$S:$S,0))=0,"",INDEX(Times!O:O,MATCH(CONCATENATE($G655,$A655),Times!$S:$S,0))),""))</f>
        <v/>
      </c>
      <c r="P655" s="434" t="str">
        <f>IF(OR(ISBLANK($A655),ISBLANK($G655)),"",IFERROR(IF(INDEX(Times!P:P,MATCH(CONCATENATE($G655,$A655),Times!$S:$S,0))=0,"",INDEX(Times!P:P,MATCH(CONCATENATE($G655,$A655),Times!$S:$S,0))),""))</f>
        <v/>
      </c>
      <c r="Q655" s="434" t="str">
        <f>IF(OR(ISBLANK($A655),ISBLANK($G655)),"",IFERROR(IF(INDEX(Times!Q:Q,MATCH(CONCATENATE($G655,$A655),Times!$S:$S,0))=0,"",INDEX(Times!Q:Q,MATCH(CONCATENATE($G655,$A655),Times!$S:$S,0))),""))</f>
        <v/>
      </c>
      <c r="R655" s="218" t="str">
        <f>IF(OR(ISBLANK($A655),ISBLANK($G655)),"",IFERROR(IF(INDEX(Times!R:R,MATCH(CONCATENATE($G655,$A655),Times!$S:$S,0))=0,"",INDEX(Times!R:R,MATCH(CONCATENATE($G655,$A655),Times!$S:$S,0))),""))</f>
        <v/>
      </c>
      <c r="S655" s="645"/>
      <c r="T655" s="645"/>
      <c r="U655" s="218"/>
      <c r="V655" s="329"/>
      <c r="W655" s="329"/>
      <c r="X655" s="329"/>
      <c r="Y655" s="329"/>
      <c r="Z655" s="329"/>
      <c r="AA655" s="329"/>
      <c r="AB655" s="329"/>
      <c r="AC655" s="7"/>
      <c r="AD655" s="7"/>
      <c r="AE655" s="7"/>
      <c r="AF655" s="7"/>
      <c r="AG655" s="7"/>
      <c r="AH655" s="7"/>
      <c r="AI655" s="7"/>
      <c r="AJ655" s="7"/>
      <c r="AK655" s="7"/>
    </row>
    <row r="656" spans="1:37" x14ac:dyDescent="0.5">
      <c r="A656" s="218"/>
      <c r="B656" s="634"/>
      <c r="C656" s="647" t="str" cm="1">
        <f t="array" ref="C656">IFERROR(IF(ISBLANK(A656),"",IF(AND(ISBLANK(B656),ISBLANK(E656),ISBLANK(F656)),"",IF(AND(ISBLANK(B656),ISBLANK(E656),NOT(ISBLANK(F656))),_xlfn._xlws.FILTER('Rot.Out'!L:L,'Rot.Out'!B:B=EnterData!F656),IF(AND(ISBLANK(B656),NOT(ISBLANK(E656))),_xlfn._xlws.FILTER(Int.Out!AA:AA,Int.Out!B:B=E656),_xlfn._xlws.FILTER(Make.Trt!D:D,Make.Trt!C:C=B656))))),"")</f>
        <v/>
      </c>
      <c r="D656" s="636"/>
      <c r="E656" s="636"/>
      <c r="F656" s="218"/>
      <c r="G656" s="218"/>
      <c r="H656" s="218"/>
      <c r="I656" s="619" t="s">
        <v>109</v>
      </c>
      <c r="J656" s="619" t="s">
        <v>109</v>
      </c>
      <c r="K656" s="652"/>
      <c r="L656" s="329"/>
      <c r="M656" s="7"/>
      <c r="N656" s="434" t="str">
        <f>IF(OR(ISBLANK($A656),ISBLANK($G656)),"",IFERROR(IF(INDEX(Times!N:N,MATCH(CONCATENATE($G656,$A656),Times!$S:$S,0))=0,"",INDEX(Times!N:N,MATCH(CONCATENATE($G656,$A656),Times!$S:$S,0))),""))</f>
        <v/>
      </c>
      <c r="O656" s="434" t="str">
        <f>IF(OR(ISBLANK($A656),ISBLANK($G656)),"",IFERROR(IF(INDEX(Times!O:O,MATCH(CONCATENATE($G656,$A656),Times!$S:$S,0))=0,"",INDEX(Times!O:O,MATCH(CONCATENATE($G656,$A656),Times!$S:$S,0))),""))</f>
        <v/>
      </c>
      <c r="P656" s="434" t="str">
        <f>IF(OR(ISBLANK($A656),ISBLANK($G656)),"",IFERROR(IF(INDEX(Times!P:P,MATCH(CONCATENATE($G656,$A656),Times!$S:$S,0))=0,"",INDEX(Times!P:P,MATCH(CONCATENATE($G656,$A656),Times!$S:$S,0))),""))</f>
        <v/>
      </c>
      <c r="Q656" s="434" t="str">
        <f>IF(OR(ISBLANK($A656),ISBLANK($G656)),"",IFERROR(IF(INDEX(Times!Q:Q,MATCH(CONCATENATE($G656,$A656),Times!$S:$S,0))=0,"",INDEX(Times!Q:Q,MATCH(CONCATENATE($G656,$A656),Times!$S:$S,0))),""))</f>
        <v/>
      </c>
      <c r="R656" s="218" t="str">
        <f>IF(OR(ISBLANK($A656),ISBLANK($G656)),"",IFERROR(IF(INDEX(Times!R:R,MATCH(CONCATENATE($G656,$A656),Times!$S:$S,0))=0,"",INDEX(Times!R:R,MATCH(CONCATENATE($G656,$A656),Times!$S:$S,0))),""))</f>
        <v/>
      </c>
      <c r="S656" s="645"/>
      <c r="T656" s="645"/>
      <c r="U656" s="218"/>
      <c r="V656" s="329"/>
      <c r="W656" s="329"/>
      <c r="X656" s="329"/>
      <c r="Y656" s="329"/>
      <c r="Z656" s="329"/>
      <c r="AA656" s="329"/>
      <c r="AB656" s="329"/>
      <c r="AC656" s="7"/>
      <c r="AD656" s="7"/>
      <c r="AE656" s="7"/>
      <c r="AF656" s="7"/>
      <c r="AG656" s="7"/>
      <c r="AH656" s="7"/>
      <c r="AI656" s="7"/>
      <c r="AJ656" s="7"/>
      <c r="AK656" s="7"/>
    </row>
    <row r="657" spans="1:37" x14ac:dyDescent="0.5">
      <c r="A657" s="218"/>
      <c r="B657" s="634"/>
      <c r="C657" s="647" t="str" cm="1">
        <f t="array" ref="C657">IFERROR(IF(ISBLANK(A657),"",IF(AND(ISBLANK(B657),ISBLANK(E657),ISBLANK(F657)),"",IF(AND(ISBLANK(B657),ISBLANK(E657),NOT(ISBLANK(F657))),_xlfn._xlws.FILTER('Rot.Out'!L:L,'Rot.Out'!B:B=EnterData!F657),IF(AND(ISBLANK(B657),NOT(ISBLANK(E657))),_xlfn._xlws.FILTER(Int.Out!AA:AA,Int.Out!B:B=E657),_xlfn._xlws.FILTER(Make.Trt!D:D,Make.Trt!C:C=B657))))),"")</f>
        <v/>
      </c>
      <c r="D657" s="636"/>
      <c r="E657" s="636"/>
      <c r="F657" s="218"/>
      <c r="G657" s="218"/>
      <c r="H657" s="218"/>
      <c r="I657" s="619" t="s">
        <v>109</v>
      </c>
      <c r="J657" s="619" t="s">
        <v>109</v>
      </c>
      <c r="K657" s="652"/>
      <c r="L657" s="329"/>
      <c r="M657" s="7"/>
      <c r="N657" s="434" t="str">
        <f>IF(OR(ISBLANK($A657),ISBLANK($G657)),"",IFERROR(IF(INDEX(Times!N:N,MATCH(CONCATENATE($G657,$A657),Times!$S:$S,0))=0,"",INDEX(Times!N:N,MATCH(CONCATENATE($G657,$A657),Times!$S:$S,0))),""))</f>
        <v/>
      </c>
      <c r="O657" s="434" t="str">
        <f>IF(OR(ISBLANK($A657),ISBLANK($G657)),"",IFERROR(IF(INDEX(Times!O:O,MATCH(CONCATENATE($G657,$A657),Times!$S:$S,0))=0,"",INDEX(Times!O:O,MATCH(CONCATENATE($G657,$A657),Times!$S:$S,0))),""))</f>
        <v/>
      </c>
      <c r="P657" s="434" t="str">
        <f>IF(OR(ISBLANK($A657),ISBLANK($G657)),"",IFERROR(IF(INDEX(Times!P:P,MATCH(CONCATENATE($G657,$A657),Times!$S:$S,0))=0,"",INDEX(Times!P:P,MATCH(CONCATENATE($G657,$A657),Times!$S:$S,0))),""))</f>
        <v/>
      </c>
      <c r="Q657" s="434" t="str">
        <f>IF(OR(ISBLANK($A657),ISBLANK($G657)),"",IFERROR(IF(INDEX(Times!Q:Q,MATCH(CONCATENATE($G657,$A657),Times!$S:$S,0))=0,"",INDEX(Times!Q:Q,MATCH(CONCATENATE($G657,$A657),Times!$S:$S,0))),""))</f>
        <v/>
      </c>
      <c r="R657" s="218" t="str">
        <f>IF(OR(ISBLANK($A657),ISBLANK($G657)),"",IFERROR(IF(INDEX(Times!R:R,MATCH(CONCATENATE($G657,$A657),Times!$S:$S,0))=0,"",INDEX(Times!R:R,MATCH(CONCATENATE($G657,$A657),Times!$S:$S,0))),""))</f>
        <v/>
      </c>
      <c r="S657" s="645"/>
      <c r="T657" s="645"/>
      <c r="U657" s="218"/>
      <c r="V657" s="329"/>
      <c r="W657" s="329"/>
      <c r="X657" s="329"/>
      <c r="Y657" s="329"/>
      <c r="Z657" s="329"/>
      <c r="AA657" s="329"/>
      <c r="AB657" s="329"/>
      <c r="AC657" s="7"/>
      <c r="AD657" s="7"/>
      <c r="AE657" s="7"/>
      <c r="AF657" s="7"/>
      <c r="AG657" s="7"/>
      <c r="AH657" s="7"/>
      <c r="AI657" s="7"/>
      <c r="AJ657" s="7"/>
      <c r="AK657" s="7"/>
    </row>
    <row r="658" spans="1:37" x14ac:dyDescent="0.5">
      <c r="A658" s="218"/>
      <c r="B658" s="634"/>
      <c r="C658" s="647" t="str" cm="1">
        <f t="array" ref="C658">IFERROR(IF(ISBLANK(A658),"",IF(AND(ISBLANK(B658),ISBLANK(E658),ISBLANK(F658)),"",IF(AND(ISBLANK(B658),ISBLANK(E658),NOT(ISBLANK(F658))),_xlfn._xlws.FILTER('Rot.Out'!L:L,'Rot.Out'!B:B=EnterData!F658),IF(AND(ISBLANK(B658),NOT(ISBLANK(E658))),_xlfn._xlws.FILTER(Int.Out!AA:AA,Int.Out!B:B=E658),_xlfn._xlws.FILTER(Make.Trt!D:D,Make.Trt!C:C=B658))))),"")</f>
        <v/>
      </c>
      <c r="D658" s="636"/>
      <c r="E658" s="636"/>
      <c r="F658" s="218"/>
      <c r="G658" s="218"/>
      <c r="H658" s="218"/>
      <c r="I658" s="619" t="s">
        <v>109</v>
      </c>
      <c r="J658" s="619" t="s">
        <v>109</v>
      </c>
      <c r="K658" s="652"/>
      <c r="L658" s="329"/>
      <c r="M658" s="7"/>
      <c r="N658" s="434" t="str">
        <f>IF(OR(ISBLANK($A658),ISBLANK($G658)),"",IFERROR(IF(INDEX(Times!N:N,MATCH(CONCATENATE($G658,$A658),Times!$S:$S,0))=0,"",INDEX(Times!N:N,MATCH(CONCATENATE($G658,$A658),Times!$S:$S,0))),""))</f>
        <v/>
      </c>
      <c r="O658" s="434" t="str">
        <f>IF(OR(ISBLANK($A658),ISBLANK($G658)),"",IFERROR(IF(INDEX(Times!O:O,MATCH(CONCATENATE($G658,$A658),Times!$S:$S,0))=0,"",INDEX(Times!O:O,MATCH(CONCATENATE($G658,$A658),Times!$S:$S,0))),""))</f>
        <v/>
      </c>
      <c r="P658" s="434" t="str">
        <f>IF(OR(ISBLANK($A658),ISBLANK($G658)),"",IFERROR(IF(INDEX(Times!P:P,MATCH(CONCATENATE($G658,$A658),Times!$S:$S,0))=0,"",INDEX(Times!P:P,MATCH(CONCATENATE($G658,$A658),Times!$S:$S,0))),""))</f>
        <v/>
      </c>
      <c r="Q658" s="434" t="str">
        <f>IF(OR(ISBLANK($A658),ISBLANK($G658)),"",IFERROR(IF(INDEX(Times!Q:Q,MATCH(CONCATENATE($G658,$A658),Times!$S:$S,0))=0,"",INDEX(Times!Q:Q,MATCH(CONCATENATE($G658,$A658),Times!$S:$S,0))),""))</f>
        <v/>
      </c>
      <c r="R658" s="218" t="str">
        <f>IF(OR(ISBLANK($A658),ISBLANK($G658)),"",IFERROR(IF(INDEX(Times!R:R,MATCH(CONCATENATE($G658,$A658),Times!$S:$S,0))=0,"",INDEX(Times!R:R,MATCH(CONCATENATE($G658,$A658),Times!$S:$S,0))),""))</f>
        <v/>
      </c>
      <c r="S658" s="645"/>
      <c r="T658" s="645"/>
      <c r="U658" s="218"/>
      <c r="V658" s="329"/>
      <c r="W658" s="329"/>
      <c r="X658" s="329"/>
      <c r="Y658" s="329"/>
      <c r="Z658" s="329"/>
      <c r="AA658" s="329"/>
      <c r="AB658" s="329"/>
      <c r="AC658" s="7"/>
      <c r="AD658" s="7"/>
      <c r="AE658" s="7"/>
      <c r="AF658" s="7"/>
      <c r="AG658" s="7"/>
      <c r="AH658" s="7"/>
      <c r="AI658" s="7"/>
      <c r="AJ658" s="7"/>
      <c r="AK658" s="7"/>
    </row>
    <row r="659" spans="1:37" x14ac:dyDescent="0.5">
      <c r="A659" s="218"/>
      <c r="B659" s="634"/>
      <c r="C659" s="647" t="str" cm="1">
        <f t="array" ref="C659">IFERROR(IF(ISBLANK(A659),"",IF(AND(ISBLANK(B659),ISBLANK(E659),ISBLANK(F659)),"",IF(AND(ISBLANK(B659),ISBLANK(E659),NOT(ISBLANK(F659))),_xlfn._xlws.FILTER('Rot.Out'!L:L,'Rot.Out'!B:B=EnterData!F659),IF(AND(ISBLANK(B659),NOT(ISBLANK(E659))),_xlfn._xlws.FILTER(Int.Out!AA:AA,Int.Out!B:B=E659),_xlfn._xlws.FILTER(Make.Trt!D:D,Make.Trt!C:C=B659))))),"")</f>
        <v/>
      </c>
      <c r="D659" s="636"/>
      <c r="E659" s="636"/>
      <c r="F659" s="218"/>
      <c r="G659" s="218"/>
      <c r="H659" s="218"/>
      <c r="I659" s="619" t="s">
        <v>109</v>
      </c>
      <c r="J659" s="619" t="s">
        <v>109</v>
      </c>
      <c r="K659" s="652"/>
      <c r="L659" s="329"/>
      <c r="M659" s="7"/>
      <c r="N659" s="434" t="str">
        <f>IF(OR(ISBLANK($A659),ISBLANK($G659)),"",IFERROR(IF(INDEX(Times!N:N,MATCH(CONCATENATE($G659,$A659),Times!$S:$S,0))=0,"",INDEX(Times!N:N,MATCH(CONCATENATE($G659,$A659),Times!$S:$S,0))),""))</f>
        <v/>
      </c>
      <c r="O659" s="434" t="str">
        <f>IF(OR(ISBLANK($A659),ISBLANK($G659)),"",IFERROR(IF(INDEX(Times!O:O,MATCH(CONCATENATE($G659,$A659),Times!$S:$S,0))=0,"",INDEX(Times!O:O,MATCH(CONCATENATE($G659,$A659),Times!$S:$S,0))),""))</f>
        <v/>
      </c>
      <c r="P659" s="434" t="str">
        <f>IF(OR(ISBLANK($A659),ISBLANK($G659)),"",IFERROR(IF(INDEX(Times!P:P,MATCH(CONCATENATE($G659,$A659),Times!$S:$S,0))=0,"",INDEX(Times!P:P,MATCH(CONCATENATE($G659,$A659),Times!$S:$S,0))),""))</f>
        <v/>
      </c>
      <c r="Q659" s="434" t="str">
        <f>IF(OR(ISBLANK($A659),ISBLANK($G659)),"",IFERROR(IF(INDEX(Times!Q:Q,MATCH(CONCATENATE($G659,$A659),Times!$S:$S,0))=0,"",INDEX(Times!Q:Q,MATCH(CONCATENATE($G659,$A659),Times!$S:$S,0))),""))</f>
        <v/>
      </c>
      <c r="R659" s="218" t="str">
        <f>IF(OR(ISBLANK($A659),ISBLANK($G659)),"",IFERROR(IF(INDEX(Times!R:R,MATCH(CONCATENATE($G659,$A659),Times!$S:$S,0))=0,"",INDEX(Times!R:R,MATCH(CONCATENATE($G659,$A659),Times!$S:$S,0))),""))</f>
        <v/>
      </c>
      <c r="S659" s="645"/>
      <c r="T659" s="645"/>
      <c r="U659" s="218"/>
      <c r="V659" s="329"/>
      <c r="W659" s="329"/>
      <c r="X659" s="329"/>
      <c r="Y659" s="329"/>
      <c r="Z659" s="329"/>
      <c r="AA659" s="329"/>
      <c r="AB659" s="329"/>
      <c r="AC659" s="7"/>
      <c r="AD659" s="7"/>
      <c r="AE659" s="7"/>
      <c r="AF659" s="7"/>
      <c r="AG659" s="7"/>
      <c r="AH659" s="7"/>
      <c r="AI659" s="7"/>
      <c r="AJ659" s="7"/>
      <c r="AK659" s="7"/>
    </row>
    <row r="660" spans="1:37" x14ac:dyDescent="0.5">
      <c r="A660" s="218"/>
      <c r="B660" s="634"/>
      <c r="C660" s="647" t="str" cm="1">
        <f t="array" ref="C660">IFERROR(IF(ISBLANK(A660),"",IF(AND(ISBLANK(B660),ISBLANK(E660),ISBLANK(F660)),"",IF(AND(ISBLANK(B660),ISBLANK(E660),NOT(ISBLANK(F660))),_xlfn._xlws.FILTER('Rot.Out'!L:L,'Rot.Out'!B:B=EnterData!F660),IF(AND(ISBLANK(B660),NOT(ISBLANK(E660))),_xlfn._xlws.FILTER(Int.Out!AA:AA,Int.Out!B:B=E660),_xlfn._xlws.FILTER(Make.Trt!D:D,Make.Trt!C:C=B660))))),"")</f>
        <v/>
      </c>
      <c r="D660" s="636"/>
      <c r="E660" s="636"/>
      <c r="F660" s="218"/>
      <c r="G660" s="218"/>
      <c r="H660" s="218"/>
      <c r="I660" s="619" t="s">
        <v>109</v>
      </c>
      <c r="J660" s="619" t="s">
        <v>109</v>
      </c>
      <c r="K660" s="652"/>
      <c r="L660" s="329"/>
      <c r="M660" s="7"/>
      <c r="N660" s="434" t="str">
        <f>IF(OR(ISBLANK($A660),ISBLANK($G660)),"",IFERROR(IF(INDEX(Times!N:N,MATCH(CONCATENATE($G660,$A660),Times!$S:$S,0))=0,"",INDEX(Times!N:N,MATCH(CONCATENATE($G660,$A660),Times!$S:$S,0))),""))</f>
        <v/>
      </c>
      <c r="O660" s="434" t="str">
        <f>IF(OR(ISBLANK($A660),ISBLANK($G660)),"",IFERROR(IF(INDEX(Times!O:O,MATCH(CONCATENATE($G660,$A660),Times!$S:$S,0))=0,"",INDEX(Times!O:O,MATCH(CONCATENATE($G660,$A660),Times!$S:$S,0))),""))</f>
        <v/>
      </c>
      <c r="P660" s="434" t="str">
        <f>IF(OR(ISBLANK($A660),ISBLANK($G660)),"",IFERROR(IF(INDEX(Times!P:P,MATCH(CONCATENATE($G660,$A660),Times!$S:$S,0))=0,"",INDEX(Times!P:P,MATCH(CONCATENATE($G660,$A660),Times!$S:$S,0))),""))</f>
        <v/>
      </c>
      <c r="Q660" s="434" t="str">
        <f>IF(OR(ISBLANK($A660),ISBLANK($G660)),"",IFERROR(IF(INDEX(Times!Q:Q,MATCH(CONCATENATE($G660,$A660),Times!$S:$S,0))=0,"",INDEX(Times!Q:Q,MATCH(CONCATENATE($G660,$A660),Times!$S:$S,0))),""))</f>
        <v/>
      </c>
      <c r="R660" s="218" t="str">
        <f>IF(OR(ISBLANK($A660),ISBLANK($G660)),"",IFERROR(IF(INDEX(Times!R:R,MATCH(CONCATENATE($G660,$A660),Times!$S:$S,0))=0,"",INDEX(Times!R:R,MATCH(CONCATENATE($G660,$A660),Times!$S:$S,0))),""))</f>
        <v/>
      </c>
      <c r="S660" s="645"/>
      <c r="T660" s="645"/>
      <c r="U660" s="218"/>
      <c r="V660" s="329"/>
      <c r="W660" s="329"/>
      <c r="X660" s="329"/>
      <c r="Y660" s="329"/>
      <c r="Z660" s="329"/>
      <c r="AA660" s="329"/>
      <c r="AB660" s="329"/>
      <c r="AC660" s="7"/>
      <c r="AD660" s="7"/>
      <c r="AE660" s="7"/>
      <c r="AF660" s="7"/>
      <c r="AG660" s="7"/>
      <c r="AH660" s="7"/>
      <c r="AI660" s="7"/>
      <c r="AJ660" s="7"/>
      <c r="AK660" s="7"/>
    </row>
    <row r="661" spans="1:37" x14ac:dyDescent="0.5">
      <c r="A661" s="218"/>
      <c r="B661" s="634"/>
      <c r="C661" s="647" t="str" cm="1">
        <f t="array" ref="C661">IFERROR(IF(ISBLANK(A661),"",IF(AND(ISBLANK(B661),ISBLANK(E661),ISBLANK(F661)),"",IF(AND(ISBLANK(B661),ISBLANK(E661),NOT(ISBLANK(F661))),_xlfn._xlws.FILTER('Rot.Out'!L:L,'Rot.Out'!B:B=EnterData!F661),IF(AND(ISBLANK(B661),NOT(ISBLANK(E661))),_xlfn._xlws.FILTER(Int.Out!AA:AA,Int.Out!B:B=E661),_xlfn._xlws.FILTER(Make.Trt!D:D,Make.Trt!C:C=B661))))),"")</f>
        <v/>
      </c>
      <c r="D661" s="636"/>
      <c r="E661" s="636"/>
      <c r="F661" s="218"/>
      <c r="G661" s="218"/>
      <c r="H661" s="218"/>
      <c r="I661" s="619" t="s">
        <v>109</v>
      </c>
      <c r="J661" s="619" t="s">
        <v>109</v>
      </c>
      <c r="K661" s="652"/>
      <c r="L661" s="329"/>
      <c r="M661" s="7"/>
      <c r="N661" s="434" t="str">
        <f>IF(OR(ISBLANK($A661),ISBLANK($G661)),"",IFERROR(IF(INDEX(Times!N:N,MATCH(CONCATENATE($G661,$A661),Times!$S:$S,0))=0,"",INDEX(Times!N:N,MATCH(CONCATENATE($G661,$A661),Times!$S:$S,0))),""))</f>
        <v/>
      </c>
      <c r="O661" s="434" t="str">
        <f>IF(OR(ISBLANK($A661),ISBLANK($G661)),"",IFERROR(IF(INDEX(Times!O:O,MATCH(CONCATENATE($G661,$A661),Times!$S:$S,0))=0,"",INDEX(Times!O:O,MATCH(CONCATENATE($G661,$A661),Times!$S:$S,0))),""))</f>
        <v/>
      </c>
      <c r="P661" s="434" t="str">
        <f>IF(OR(ISBLANK($A661),ISBLANK($G661)),"",IFERROR(IF(INDEX(Times!P:P,MATCH(CONCATENATE($G661,$A661),Times!$S:$S,0))=0,"",INDEX(Times!P:P,MATCH(CONCATENATE($G661,$A661),Times!$S:$S,0))),""))</f>
        <v/>
      </c>
      <c r="Q661" s="434" t="str">
        <f>IF(OR(ISBLANK($A661),ISBLANK($G661)),"",IFERROR(IF(INDEX(Times!Q:Q,MATCH(CONCATENATE($G661,$A661),Times!$S:$S,0))=0,"",INDEX(Times!Q:Q,MATCH(CONCATENATE($G661,$A661),Times!$S:$S,0))),""))</f>
        <v/>
      </c>
      <c r="R661" s="218" t="str">
        <f>IF(OR(ISBLANK($A661),ISBLANK($G661)),"",IFERROR(IF(INDEX(Times!R:R,MATCH(CONCATENATE($G661,$A661),Times!$S:$S,0))=0,"",INDEX(Times!R:R,MATCH(CONCATENATE($G661,$A661),Times!$S:$S,0))),""))</f>
        <v/>
      </c>
      <c r="S661" s="645"/>
      <c r="T661" s="645"/>
      <c r="U661" s="218"/>
      <c r="V661" s="329"/>
      <c r="W661" s="329"/>
      <c r="X661" s="329"/>
      <c r="Y661" s="329"/>
      <c r="Z661" s="329"/>
      <c r="AA661" s="329"/>
      <c r="AB661" s="329"/>
      <c r="AC661" s="7"/>
      <c r="AD661" s="7"/>
      <c r="AE661" s="7"/>
      <c r="AF661" s="7"/>
      <c r="AG661" s="7"/>
      <c r="AH661" s="7"/>
      <c r="AI661" s="7"/>
      <c r="AJ661" s="7"/>
      <c r="AK661" s="7"/>
    </row>
    <row r="662" spans="1:37" x14ac:dyDescent="0.5">
      <c r="A662" s="218"/>
      <c r="B662" s="634"/>
      <c r="C662" s="647" t="str" cm="1">
        <f t="array" ref="C662">IFERROR(IF(ISBLANK(A662),"",IF(AND(ISBLANK(B662),ISBLANK(E662),ISBLANK(F662)),"",IF(AND(ISBLANK(B662),ISBLANK(E662),NOT(ISBLANK(F662))),_xlfn._xlws.FILTER('Rot.Out'!L:L,'Rot.Out'!B:B=EnterData!F662),IF(AND(ISBLANK(B662),NOT(ISBLANK(E662))),_xlfn._xlws.FILTER(Int.Out!AA:AA,Int.Out!B:B=E662),_xlfn._xlws.FILTER(Make.Trt!D:D,Make.Trt!C:C=B662))))),"")</f>
        <v/>
      </c>
      <c r="D662" s="636"/>
      <c r="E662" s="636"/>
      <c r="F662" s="218"/>
      <c r="G662" s="218"/>
      <c r="H662" s="218"/>
      <c r="I662" s="619" t="s">
        <v>109</v>
      </c>
      <c r="J662" s="619" t="s">
        <v>109</v>
      </c>
      <c r="K662" s="652"/>
      <c r="L662" s="329"/>
      <c r="M662" s="7"/>
      <c r="N662" s="434" t="str">
        <f>IF(OR(ISBLANK($A662),ISBLANK($G662)),"",IFERROR(IF(INDEX(Times!N:N,MATCH(CONCATENATE($G662,$A662),Times!$S:$S,0))=0,"",INDEX(Times!N:N,MATCH(CONCATENATE($G662,$A662),Times!$S:$S,0))),""))</f>
        <v/>
      </c>
      <c r="O662" s="434" t="str">
        <f>IF(OR(ISBLANK($A662),ISBLANK($G662)),"",IFERROR(IF(INDEX(Times!O:O,MATCH(CONCATENATE($G662,$A662),Times!$S:$S,0))=0,"",INDEX(Times!O:O,MATCH(CONCATENATE($G662,$A662),Times!$S:$S,0))),""))</f>
        <v/>
      </c>
      <c r="P662" s="434" t="str">
        <f>IF(OR(ISBLANK($A662),ISBLANK($G662)),"",IFERROR(IF(INDEX(Times!P:P,MATCH(CONCATENATE($G662,$A662),Times!$S:$S,0))=0,"",INDEX(Times!P:P,MATCH(CONCATENATE($G662,$A662),Times!$S:$S,0))),""))</f>
        <v/>
      </c>
      <c r="Q662" s="434" t="str">
        <f>IF(OR(ISBLANK($A662),ISBLANK($G662)),"",IFERROR(IF(INDEX(Times!Q:Q,MATCH(CONCATENATE($G662,$A662),Times!$S:$S,0))=0,"",INDEX(Times!Q:Q,MATCH(CONCATENATE($G662,$A662),Times!$S:$S,0))),""))</f>
        <v/>
      </c>
      <c r="R662" s="218" t="str">
        <f>IF(OR(ISBLANK($A662),ISBLANK($G662)),"",IFERROR(IF(INDEX(Times!R:R,MATCH(CONCATENATE($G662,$A662),Times!$S:$S,0))=0,"",INDEX(Times!R:R,MATCH(CONCATENATE($G662,$A662),Times!$S:$S,0))),""))</f>
        <v/>
      </c>
      <c r="S662" s="645"/>
      <c r="T662" s="645"/>
      <c r="U662" s="218"/>
      <c r="V662" s="329"/>
      <c r="W662" s="329"/>
      <c r="X662" s="329"/>
      <c r="Y662" s="329"/>
      <c r="Z662" s="329"/>
      <c r="AA662" s="329"/>
      <c r="AB662" s="329"/>
      <c r="AC662" s="7"/>
      <c r="AD662" s="7"/>
      <c r="AE662" s="7"/>
      <c r="AF662" s="7"/>
      <c r="AG662" s="7"/>
      <c r="AH662" s="7"/>
      <c r="AI662" s="7"/>
      <c r="AJ662" s="7"/>
      <c r="AK662" s="7"/>
    </row>
    <row r="663" spans="1:37" x14ac:dyDescent="0.5">
      <c r="A663" s="218"/>
      <c r="B663" s="634"/>
      <c r="C663" s="647" t="str" cm="1">
        <f t="array" ref="C663">IFERROR(IF(ISBLANK(A663),"",IF(AND(ISBLANK(B663),ISBLANK(E663),ISBLANK(F663)),"",IF(AND(ISBLANK(B663),ISBLANK(E663),NOT(ISBLANK(F663))),_xlfn._xlws.FILTER('Rot.Out'!L:L,'Rot.Out'!B:B=EnterData!F663),IF(AND(ISBLANK(B663),NOT(ISBLANK(E663))),_xlfn._xlws.FILTER(Int.Out!AA:AA,Int.Out!B:B=E663),_xlfn._xlws.FILTER(Make.Trt!D:D,Make.Trt!C:C=B663))))),"")</f>
        <v/>
      </c>
      <c r="D663" s="636"/>
      <c r="E663" s="636"/>
      <c r="F663" s="218"/>
      <c r="G663" s="218"/>
      <c r="H663" s="218"/>
      <c r="I663" s="619" t="s">
        <v>109</v>
      </c>
      <c r="J663" s="619" t="s">
        <v>109</v>
      </c>
      <c r="K663" s="652"/>
      <c r="L663" s="329"/>
      <c r="M663" s="7"/>
      <c r="N663" s="434" t="str">
        <f>IF(OR(ISBLANK($A663),ISBLANK($G663)),"",IFERROR(IF(INDEX(Times!N:N,MATCH(CONCATENATE($G663,$A663),Times!$S:$S,0))=0,"",INDEX(Times!N:N,MATCH(CONCATENATE($G663,$A663),Times!$S:$S,0))),""))</f>
        <v/>
      </c>
      <c r="O663" s="434" t="str">
        <f>IF(OR(ISBLANK($A663),ISBLANK($G663)),"",IFERROR(IF(INDEX(Times!O:O,MATCH(CONCATENATE($G663,$A663),Times!$S:$S,0))=0,"",INDEX(Times!O:O,MATCH(CONCATENATE($G663,$A663),Times!$S:$S,0))),""))</f>
        <v/>
      </c>
      <c r="P663" s="434" t="str">
        <f>IF(OR(ISBLANK($A663),ISBLANK($G663)),"",IFERROR(IF(INDEX(Times!P:P,MATCH(CONCATENATE($G663,$A663),Times!$S:$S,0))=0,"",INDEX(Times!P:P,MATCH(CONCATENATE($G663,$A663),Times!$S:$S,0))),""))</f>
        <v/>
      </c>
      <c r="Q663" s="434" t="str">
        <f>IF(OR(ISBLANK($A663),ISBLANK($G663)),"",IFERROR(IF(INDEX(Times!Q:Q,MATCH(CONCATENATE($G663,$A663),Times!$S:$S,0))=0,"",INDEX(Times!Q:Q,MATCH(CONCATENATE($G663,$A663),Times!$S:$S,0))),""))</f>
        <v/>
      </c>
      <c r="R663" s="218" t="str">
        <f>IF(OR(ISBLANK($A663),ISBLANK($G663)),"",IFERROR(IF(INDEX(Times!R:R,MATCH(CONCATENATE($G663,$A663),Times!$S:$S,0))=0,"",INDEX(Times!R:R,MATCH(CONCATENATE($G663,$A663),Times!$S:$S,0))),""))</f>
        <v/>
      </c>
      <c r="S663" s="645"/>
      <c r="T663" s="645"/>
      <c r="U663" s="218"/>
      <c r="V663" s="329"/>
      <c r="W663" s="329"/>
      <c r="X663" s="329"/>
      <c r="Y663" s="329"/>
      <c r="Z663" s="329"/>
      <c r="AA663" s="329"/>
      <c r="AB663" s="329"/>
      <c r="AC663" s="7"/>
      <c r="AD663" s="7"/>
      <c r="AE663" s="7"/>
      <c r="AF663" s="7"/>
      <c r="AG663" s="7"/>
      <c r="AH663" s="7"/>
      <c r="AI663" s="7"/>
      <c r="AJ663" s="7"/>
      <c r="AK663" s="7"/>
    </row>
    <row r="664" spans="1:37" x14ac:dyDescent="0.5">
      <c r="A664" s="218"/>
      <c r="B664" s="634"/>
      <c r="C664" s="647" t="str" cm="1">
        <f t="array" ref="C664">IFERROR(IF(ISBLANK(A664),"",IF(AND(ISBLANK(B664),ISBLANK(E664),ISBLANK(F664)),"",IF(AND(ISBLANK(B664),ISBLANK(E664),NOT(ISBLANK(F664))),_xlfn._xlws.FILTER('Rot.Out'!L:L,'Rot.Out'!B:B=EnterData!F664),IF(AND(ISBLANK(B664),NOT(ISBLANK(E664))),_xlfn._xlws.FILTER(Int.Out!AA:AA,Int.Out!B:B=E664),_xlfn._xlws.FILTER(Make.Trt!D:D,Make.Trt!C:C=B664))))),"")</f>
        <v/>
      </c>
      <c r="D664" s="636"/>
      <c r="E664" s="636"/>
      <c r="F664" s="218"/>
      <c r="G664" s="218"/>
      <c r="H664" s="218"/>
      <c r="I664" s="619" t="s">
        <v>109</v>
      </c>
      <c r="J664" s="619" t="s">
        <v>109</v>
      </c>
      <c r="K664" s="652"/>
      <c r="L664" s="329"/>
      <c r="M664" s="7"/>
      <c r="N664" s="434" t="str">
        <f>IF(OR(ISBLANK($A664),ISBLANK($G664)),"",IFERROR(IF(INDEX(Times!N:N,MATCH(CONCATENATE($G664,$A664),Times!$S:$S,0))=0,"",INDEX(Times!N:N,MATCH(CONCATENATE($G664,$A664),Times!$S:$S,0))),""))</f>
        <v/>
      </c>
      <c r="O664" s="434" t="str">
        <f>IF(OR(ISBLANK($A664),ISBLANK($G664)),"",IFERROR(IF(INDEX(Times!O:O,MATCH(CONCATENATE($G664,$A664),Times!$S:$S,0))=0,"",INDEX(Times!O:O,MATCH(CONCATENATE($G664,$A664),Times!$S:$S,0))),""))</f>
        <v/>
      </c>
      <c r="P664" s="434" t="str">
        <f>IF(OR(ISBLANK($A664),ISBLANK($G664)),"",IFERROR(IF(INDEX(Times!P:P,MATCH(CONCATENATE($G664,$A664),Times!$S:$S,0))=0,"",INDEX(Times!P:P,MATCH(CONCATENATE($G664,$A664),Times!$S:$S,0))),""))</f>
        <v/>
      </c>
      <c r="Q664" s="434" t="str">
        <f>IF(OR(ISBLANK($A664),ISBLANK($G664)),"",IFERROR(IF(INDEX(Times!Q:Q,MATCH(CONCATENATE($G664,$A664),Times!$S:$S,0))=0,"",INDEX(Times!Q:Q,MATCH(CONCATENATE($G664,$A664),Times!$S:$S,0))),""))</f>
        <v/>
      </c>
      <c r="R664" s="218" t="str">
        <f>IF(OR(ISBLANK($A664),ISBLANK($G664)),"",IFERROR(IF(INDEX(Times!R:R,MATCH(CONCATENATE($G664,$A664),Times!$S:$S,0))=0,"",INDEX(Times!R:R,MATCH(CONCATENATE($G664,$A664),Times!$S:$S,0))),""))</f>
        <v/>
      </c>
      <c r="S664" s="645"/>
      <c r="T664" s="645"/>
      <c r="U664" s="218"/>
      <c r="V664" s="329"/>
      <c r="W664" s="329"/>
      <c r="X664" s="329"/>
      <c r="Y664" s="329"/>
      <c r="Z664" s="329"/>
      <c r="AA664" s="329"/>
      <c r="AB664" s="329"/>
      <c r="AC664" s="7"/>
      <c r="AD664" s="7"/>
      <c r="AE664" s="7"/>
      <c r="AF664" s="7"/>
      <c r="AG664" s="7"/>
      <c r="AH664" s="7"/>
      <c r="AI664" s="7"/>
      <c r="AJ664" s="7"/>
      <c r="AK664" s="7"/>
    </row>
    <row r="665" spans="1:37" x14ac:dyDescent="0.5">
      <c r="A665" s="218"/>
      <c r="B665" s="634"/>
      <c r="C665" s="647" t="str" cm="1">
        <f t="array" ref="C665">IFERROR(IF(ISBLANK(A665),"",IF(AND(ISBLANK(B665),ISBLANK(E665),ISBLANK(F665)),"",IF(AND(ISBLANK(B665),ISBLANK(E665),NOT(ISBLANK(F665))),_xlfn._xlws.FILTER('Rot.Out'!L:L,'Rot.Out'!B:B=EnterData!F665),IF(AND(ISBLANK(B665),NOT(ISBLANK(E665))),_xlfn._xlws.FILTER(Int.Out!AA:AA,Int.Out!B:B=E665),_xlfn._xlws.FILTER(Make.Trt!D:D,Make.Trt!C:C=B665))))),"")</f>
        <v/>
      </c>
      <c r="D665" s="636"/>
      <c r="E665" s="636"/>
      <c r="F665" s="218"/>
      <c r="G665" s="218"/>
      <c r="H665" s="218"/>
      <c r="I665" s="619" t="s">
        <v>109</v>
      </c>
      <c r="J665" s="619" t="s">
        <v>109</v>
      </c>
      <c r="K665" s="652"/>
      <c r="L665" s="329"/>
      <c r="M665" s="7"/>
      <c r="N665" s="434" t="str">
        <f>IF(OR(ISBLANK($A665),ISBLANK($G665)),"",IFERROR(IF(INDEX(Times!N:N,MATCH(CONCATENATE($G665,$A665),Times!$S:$S,0))=0,"",INDEX(Times!N:N,MATCH(CONCATENATE($G665,$A665),Times!$S:$S,0))),""))</f>
        <v/>
      </c>
      <c r="O665" s="434" t="str">
        <f>IF(OR(ISBLANK($A665),ISBLANK($G665)),"",IFERROR(IF(INDEX(Times!O:O,MATCH(CONCATENATE($G665,$A665),Times!$S:$S,0))=0,"",INDEX(Times!O:O,MATCH(CONCATENATE($G665,$A665),Times!$S:$S,0))),""))</f>
        <v/>
      </c>
      <c r="P665" s="434" t="str">
        <f>IF(OR(ISBLANK($A665),ISBLANK($G665)),"",IFERROR(IF(INDEX(Times!P:P,MATCH(CONCATENATE($G665,$A665),Times!$S:$S,0))=0,"",INDEX(Times!P:P,MATCH(CONCATENATE($G665,$A665),Times!$S:$S,0))),""))</f>
        <v/>
      </c>
      <c r="Q665" s="434" t="str">
        <f>IF(OR(ISBLANK($A665),ISBLANK($G665)),"",IFERROR(IF(INDEX(Times!Q:Q,MATCH(CONCATENATE($G665,$A665),Times!$S:$S,0))=0,"",INDEX(Times!Q:Q,MATCH(CONCATENATE($G665,$A665),Times!$S:$S,0))),""))</f>
        <v/>
      </c>
      <c r="R665" s="218" t="str">
        <f>IF(OR(ISBLANK($A665),ISBLANK($G665)),"",IFERROR(IF(INDEX(Times!R:R,MATCH(CONCATENATE($G665,$A665),Times!$S:$S,0))=0,"",INDEX(Times!R:R,MATCH(CONCATENATE($G665,$A665),Times!$S:$S,0))),""))</f>
        <v/>
      </c>
      <c r="S665" s="645"/>
      <c r="T665" s="645"/>
      <c r="U665" s="218"/>
      <c r="V665" s="329"/>
      <c r="W665" s="329"/>
      <c r="X665" s="329"/>
      <c r="Y665" s="329"/>
      <c r="Z665" s="329"/>
      <c r="AA665" s="329"/>
      <c r="AB665" s="329"/>
      <c r="AC665" s="7"/>
      <c r="AD665" s="7"/>
      <c r="AE665" s="7"/>
      <c r="AF665" s="7"/>
      <c r="AG665" s="7"/>
      <c r="AH665" s="7"/>
      <c r="AI665" s="7"/>
      <c r="AJ665" s="7"/>
      <c r="AK665" s="7"/>
    </row>
    <row r="666" spans="1:37" x14ac:dyDescent="0.5">
      <c r="A666" s="218"/>
      <c r="B666" s="634"/>
      <c r="C666" s="647" t="str" cm="1">
        <f t="array" ref="C666">IFERROR(IF(ISBLANK(A666),"",IF(AND(ISBLANK(B666),ISBLANK(E666),ISBLANK(F666)),"",IF(AND(ISBLANK(B666),ISBLANK(E666),NOT(ISBLANK(F666))),_xlfn._xlws.FILTER('Rot.Out'!L:L,'Rot.Out'!B:B=EnterData!F666),IF(AND(ISBLANK(B666),NOT(ISBLANK(E666))),_xlfn._xlws.FILTER(Int.Out!AA:AA,Int.Out!B:B=E666),_xlfn._xlws.FILTER(Make.Trt!D:D,Make.Trt!C:C=B666))))),"")</f>
        <v/>
      </c>
      <c r="D666" s="636"/>
      <c r="E666" s="636"/>
      <c r="F666" s="218"/>
      <c r="G666" s="218"/>
      <c r="H666" s="218"/>
      <c r="I666" s="619" t="s">
        <v>109</v>
      </c>
      <c r="J666" s="619" t="s">
        <v>109</v>
      </c>
      <c r="K666" s="652"/>
      <c r="L666" s="329"/>
      <c r="M666" s="7"/>
      <c r="N666" s="434" t="str">
        <f>IF(OR(ISBLANK($A666),ISBLANK($G666)),"",IFERROR(IF(INDEX(Times!N:N,MATCH(CONCATENATE($G666,$A666),Times!$S:$S,0))=0,"",INDEX(Times!N:N,MATCH(CONCATENATE($G666,$A666),Times!$S:$S,0))),""))</f>
        <v/>
      </c>
      <c r="O666" s="434" t="str">
        <f>IF(OR(ISBLANK($A666),ISBLANK($G666)),"",IFERROR(IF(INDEX(Times!O:O,MATCH(CONCATENATE($G666,$A666),Times!$S:$S,0))=0,"",INDEX(Times!O:O,MATCH(CONCATENATE($G666,$A666),Times!$S:$S,0))),""))</f>
        <v/>
      </c>
      <c r="P666" s="434" t="str">
        <f>IF(OR(ISBLANK($A666),ISBLANK($G666)),"",IFERROR(IF(INDEX(Times!P:P,MATCH(CONCATENATE($G666,$A666),Times!$S:$S,0))=0,"",INDEX(Times!P:P,MATCH(CONCATENATE($G666,$A666),Times!$S:$S,0))),""))</f>
        <v/>
      </c>
      <c r="Q666" s="434" t="str">
        <f>IF(OR(ISBLANK($A666),ISBLANK($G666)),"",IFERROR(IF(INDEX(Times!Q:Q,MATCH(CONCATENATE($G666,$A666),Times!$S:$S,0))=0,"",INDEX(Times!Q:Q,MATCH(CONCATENATE($G666,$A666),Times!$S:$S,0))),""))</f>
        <v/>
      </c>
      <c r="R666" s="218" t="str">
        <f>IF(OR(ISBLANK($A666),ISBLANK($G666)),"",IFERROR(IF(INDEX(Times!R:R,MATCH(CONCATENATE($G666,$A666),Times!$S:$S,0))=0,"",INDEX(Times!R:R,MATCH(CONCATENATE($G666,$A666),Times!$S:$S,0))),""))</f>
        <v/>
      </c>
      <c r="S666" s="645"/>
      <c r="T666" s="645"/>
      <c r="U666" s="218"/>
      <c r="V666" s="329"/>
      <c r="W666" s="329"/>
      <c r="X666" s="329"/>
      <c r="Y666" s="329"/>
      <c r="Z666" s="329"/>
      <c r="AA666" s="329"/>
      <c r="AB666" s="329"/>
      <c r="AC666" s="7"/>
      <c r="AD666" s="7"/>
      <c r="AE666" s="7"/>
      <c r="AF666" s="7"/>
      <c r="AG666" s="7"/>
      <c r="AH666" s="7"/>
      <c r="AI666" s="7"/>
      <c r="AJ666" s="7"/>
      <c r="AK666" s="7"/>
    </row>
    <row r="667" spans="1:37" x14ac:dyDescent="0.5">
      <c r="A667" s="218"/>
      <c r="B667" s="634"/>
      <c r="C667" s="647" t="str" cm="1">
        <f t="array" ref="C667">IFERROR(IF(ISBLANK(A667),"",IF(AND(ISBLANK(B667),ISBLANK(E667),ISBLANK(F667)),"",IF(AND(ISBLANK(B667),ISBLANK(E667),NOT(ISBLANK(F667))),_xlfn._xlws.FILTER('Rot.Out'!L:L,'Rot.Out'!B:B=EnterData!F667),IF(AND(ISBLANK(B667),NOT(ISBLANK(E667))),_xlfn._xlws.FILTER(Int.Out!AA:AA,Int.Out!B:B=E667),_xlfn._xlws.FILTER(Make.Trt!D:D,Make.Trt!C:C=B667))))),"")</f>
        <v/>
      </c>
      <c r="D667" s="636"/>
      <c r="E667" s="636"/>
      <c r="F667" s="218"/>
      <c r="G667" s="218"/>
      <c r="H667" s="218"/>
      <c r="I667" s="619" t="s">
        <v>109</v>
      </c>
      <c r="J667" s="619" t="s">
        <v>109</v>
      </c>
      <c r="K667" s="652"/>
      <c r="L667" s="329"/>
      <c r="M667" s="7"/>
      <c r="N667" s="434" t="str">
        <f>IF(OR(ISBLANK($A667),ISBLANK($G667)),"",IFERROR(IF(INDEX(Times!N:N,MATCH(CONCATENATE($G667,$A667),Times!$S:$S,0))=0,"",INDEX(Times!N:N,MATCH(CONCATENATE($G667,$A667),Times!$S:$S,0))),""))</f>
        <v/>
      </c>
      <c r="O667" s="434" t="str">
        <f>IF(OR(ISBLANK($A667),ISBLANK($G667)),"",IFERROR(IF(INDEX(Times!O:O,MATCH(CONCATENATE($G667,$A667),Times!$S:$S,0))=0,"",INDEX(Times!O:O,MATCH(CONCATENATE($G667,$A667),Times!$S:$S,0))),""))</f>
        <v/>
      </c>
      <c r="P667" s="434" t="str">
        <f>IF(OR(ISBLANK($A667),ISBLANK($G667)),"",IFERROR(IF(INDEX(Times!P:P,MATCH(CONCATENATE($G667,$A667),Times!$S:$S,0))=0,"",INDEX(Times!P:P,MATCH(CONCATENATE($G667,$A667),Times!$S:$S,0))),""))</f>
        <v/>
      </c>
      <c r="Q667" s="434" t="str">
        <f>IF(OR(ISBLANK($A667),ISBLANK($G667)),"",IFERROR(IF(INDEX(Times!Q:Q,MATCH(CONCATENATE($G667,$A667),Times!$S:$S,0))=0,"",INDEX(Times!Q:Q,MATCH(CONCATENATE($G667,$A667),Times!$S:$S,0))),""))</f>
        <v/>
      </c>
      <c r="R667" s="218" t="str">
        <f>IF(OR(ISBLANK($A667),ISBLANK($G667)),"",IFERROR(IF(INDEX(Times!R:R,MATCH(CONCATENATE($G667,$A667),Times!$S:$S,0))=0,"",INDEX(Times!R:R,MATCH(CONCATENATE($G667,$A667),Times!$S:$S,0))),""))</f>
        <v/>
      </c>
      <c r="S667" s="645"/>
      <c r="T667" s="645"/>
      <c r="U667" s="218"/>
      <c r="V667" s="329"/>
      <c r="W667" s="329"/>
      <c r="X667" s="329"/>
      <c r="Y667" s="329"/>
      <c r="Z667" s="329"/>
      <c r="AA667" s="329"/>
      <c r="AB667" s="329"/>
      <c r="AC667" s="7"/>
      <c r="AD667" s="7"/>
      <c r="AE667" s="7"/>
      <c r="AF667" s="7"/>
      <c r="AG667" s="7"/>
      <c r="AH667" s="7"/>
      <c r="AI667" s="7"/>
      <c r="AJ667" s="7"/>
      <c r="AK667" s="7"/>
    </row>
    <row r="668" spans="1:37" x14ac:dyDescent="0.5">
      <c r="A668" s="218"/>
      <c r="B668" s="634"/>
      <c r="C668" s="647" t="str" cm="1">
        <f t="array" ref="C668">IFERROR(IF(ISBLANK(A668),"",IF(AND(ISBLANK(B668),ISBLANK(E668),ISBLANK(F668)),"",IF(AND(ISBLANK(B668),ISBLANK(E668),NOT(ISBLANK(F668))),_xlfn._xlws.FILTER('Rot.Out'!L:L,'Rot.Out'!B:B=EnterData!F668),IF(AND(ISBLANK(B668),NOT(ISBLANK(E668))),_xlfn._xlws.FILTER(Int.Out!AA:AA,Int.Out!B:B=E668),_xlfn._xlws.FILTER(Make.Trt!D:D,Make.Trt!C:C=B668))))),"")</f>
        <v/>
      </c>
      <c r="D668" s="636"/>
      <c r="E668" s="636"/>
      <c r="F668" s="218"/>
      <c r="G668" s="218"/>
      <c r="H668" s="218"/>
      <c r="I668" s="619" t="s">
        <v>109</v>
      </c>
      <c r="J668" s="619" t="s">
        <v>109</v>
      </c>
      <c r="K668" s="652"/>
      <c r="L668" s="329"/>
      <c r="M668" s="7"/>
      <c r="N668" s="434" t="str">
        <f>IF(OR(ISBLANK($A668),ISBLANK($G668)),"",IFERROR(IF(INDEX(Times!N:N,MATCH(CONCATENATE($G668,$A668),Times!$S:$S,0))=0,"",INDEX(Times!N:N,MATCH(CONCATENATE($G668,$A668),Times!$S:$S,0))),""))</f>
        <v/>
      </c>
      <c r="O668" s="434" t="str">
        <f>IF(OR(ISBLANK($A668),ISBLANK($G668)),"",IFERROR(IF(INDEX(Times!O:O,MATCH(CONCATENATE($G668,$A668),Times!$S:$S,0))=0,"",INDEX(Times!O:O,MATCH(CONCATENATE($G668,$A668),Times!$S:$S,0))),""))</f>
        <v/>
      </c>
      <c r="P668" s="434" t="str">
        <f>IF(OR(ISBLANK($A668),ISBLANK($G668)),"",IFERROR(IF(INDEX(Times!P:P,MATCH(CONCATENATE($G668,$A668),Times!$S:$S,0))=0,"",INDEX(Times!P:P,MATCH(CONCATENATE($G668,$A668),Times!$S:$S,0))),""))</f>
        <v/>
      </c>
      <c r="Q668" s="434" t="str">
        <f>IF(OR(ISBLANK($A668),ISBLANK($G668)),"",IFERROR(IF(INDEX(Times!Q:Q,MATCH(CONCATENATE($G668,$A668),Times!$S:$S,0))=0,"",INDEX(Times!Q:Q,MATCH(CONCATENATE($G668,$A668),Times!$S:$S,0))),""))</f>
        <v/>
      </c>
      <c r="R668" s="218" t="str">
        <f>IF(OR(ISBLANK($A668),ISBLANK($G668)),"",IFERROR(IF(INDEX(Times!R:R,MATCH(CONCATENATE($G668,$A668),Times!$S:$S,0))=0,"",INDEX(Times!R:R,MATCH(CONCATENATE($G668,$A668),Times!$S:$S,0))),""))</f>
        <v/>
      </c>
      <c r="S668" s="645"/>
      <c r="T668" s="645"/>
      <c r="U668" s="218"/>
      <c r="V668" s="329"/>
      <c r="W668" s="329"/>
      <c r="X668" s="329"/>
      <c r="Y668" s="329"/>
      <c r="Z668" s="329"/>
      <c r="AA668" s="329"/>
      <c r="AB668" s="329"/>
      <c r="AC668" s="7"/>
      <c r="AD668" s="7"/>
      <c r="AE668" s="7"/>
      <c r="AF668" s="7"/>
      <c r="AG668" s="7"/>
      <c r="AH668" s="7"/>
      <c r="AI668" s="7"/>
      <c r="AJ668" s="7"/>
      <c r="AK668" s="7"/>
    </row>
    <row r="669" spans="1:37" x14ac:dyDescent="0.5">
      <c r="A669" s="218"/>
      <c r="B669" s="634"/>
      <c r="C669" s="647" t="str" cm="1">
        <f t="array" ref="C669">IFERROR(IF(ISBLANK(A669),"",IF(AND(ISBLANK(B669),ISBLANK(E669),ISBLANK(F669)),"",IF(AND(ISBLANK(B669),ISBLANK(E669),NOT(ISBLANK(F669))),_xlfn._xlws.FILTER('Rot.Out'!L:L,'Rot.Out'!B:B=EnterData!F669),IF(AND(ISBLANK(B669),NOT(ISBLANK(E669))),_xlfn._xlws.FILTER(Int.Out!AA:AA,Int.Out!B:B=E669),_xlfn._xlws.FILTER(Make.Trt!D:D,Make.Trt!C:C=B669))))),"")</f>
        <v/>
      </c>
      <c r="D669" s="636"/>
      <c r="E669" s="636"/>
      <c r="F669" s="218"/>
      <c r="G669" s="218"/>
      <c r="H669" s="218"/>
      <c r="I669" s="619" t="s">
        <v>109</v>
      </c>
      <c r="J669" s="619" t="s">
        <v>109</v>
      </c>
      <c r="K669" s="652"/>
      <c r="L669" s="329"/>
      <c r="M669" s="7"/>
      <c r="N669" s="434" t="str">
        <f>IF(OR(ISBLANK($A669),ISBLANK($G669)),"",IFERROR(IF(INDEX(Times!N:N,MATCH(CONCATENATE($G669,$A669),Times!$S:$S,0))=0,"",INDEX(Times!N:N,MATCH(CONCATENATE($G669,$A669),Times!$S:$S,0))),""))</f>
        <v/>
      </c>
      <c r="O669" s="434" t="str">
        <f>IF(OR(ISBLANK($A669),ISBLANK($G669)),"",IFERROR(IF(INDEX(Times!O:O,MATCH(CONCATENATE($G669,$A669),Times!$S:$S,0))=0,"",INDEX(Times!O:O,MATCH(CONCATENATE($G669,$A669),Times!$S:$S,0))),""))</f>
        <v/>
      </c>
      <c r="P669" s="434" t="str">
        <f>IF(OR(ISBLANK($A669),ISBLANK($G669)),"",IFERROR(IF(INDEX(Times!P:P,MATCH(CONCATENATE($G669,$A669),Times!$S:$S,0))=0,"",INDEX(Times!P:P,MATCH(CONCATENATE($G669,$A669),Times!$S:$S,0))),""))</f>
        <v/>
      </c>
      <c r="Q669" s="434" t="str">
        <f>IF(OR(ISBLANK($A669),ISBLANK($G669)),"",IFERROR(IF(INDEX(Times!Q:Q,MATCH(CONCATENATE($G669,$A669),Times!$S:$S,0))=0,"",INDEX(Times!Q:Q,MATCH(CONCATENATE($G669,$A669),Times!$S:$S,0))),""))</f>
        <v/>
      </c>
      <c r="R669" s="218" t="str">
        <f>IF(OR(ISBLANK($A669),ISBLANK($G669)),"",IFERROR(IF(INDEX(Times!R:R,MATCH(CONCATENATE($G669,$A669),Times!$S:$S,0))=0,"",INDEX(Times!R:R,MATCH(CONCATENATE($G669,$A669),Times!$S:$S,0))),""))</f>
        <v/>
      </c>
      <c r="S669" s="645"/>
      <c r="T669" s="645"/>
      <c r="U669" s="218"/>
      <c r="V669" s="329"/>
      <c r="W669" s="329"/>
      <c r="X669" s="329"/>
      <c r="Y669" s="329"/>
      <c r="Z669" s="329"/>
      <c r="AA669" s="329"/>
      <c r="AB669" s="329"/>
      <c r="AC669" s="7"/>
      <c r="AD669" s="7"/>
      <c r="AE669" s="7"/>
      <c r="AF669" s="7"/>
      <c r="AG669" s="7"/>
      <c r="AH669" s="7"/>
      <c r="AI669" s="7"/>
      <c r="AJ669" s="7"/>
      <c r="AK669" s="7"/>
    </row>
    <row r="670" spans="1:37" x14ac:dyDescent="0.5">
      <c r="A670" s="218"/>
      <c r="B670" s="634"/>
      <c r="C670" s="647" t="str" cm="1">
        <f t="array" ref="C670">IFERROR(IF(ISBLANK(A670),"",IF(AND(ISBLANK(B670),ISBLANK(E670),ISBLANK(F670)),"",IF(AND(ISBLANK(B670),ISBLANK(E670),NOT(ISBLANK(F670))),_xlfn._xlws.FILTER('Rot.Out'!L:L,'Rot.Out'!B:B=EnterData!F670),IF(AND(ISBLANK(B670),NOT(ISBLANK(E670))),_xlfn._xlws.FILTER(Int.Out!AA:AA,Int.Out!B:B=E670),_xlfn._xlws.FILTER(Make.Trt!D:D,Make.Trt!C:C=B670))))),"")</f>
        <v/>
      </c>
      <c r="D670" s="636"/>
      <c r="E670" s="636"/>
      <c r="F670" s="218"/>
      <c r="G670" s="218"/>
      <c r="H670" s="218"/>
      <c r="I670" s="619" t="s">
        <v>109</v>
      </c>
      <c r="J670" s="619" t="s">
        <v>109</v>
      </c>
      <c r="K670" s="652"/>
      <c r="L670" s="329"/>
      <c r="M670" s="7"/>
      <c r="N670" s="434" t="str">
        <f>IF(OR(ISBLANK($A670),ISBLANK($G670)),"",IFERROR(IF(INDEX(Times!N:N,MATCH(CONCATENATE($G670,$A670),Times!$S:$S,0))=0,"",INDEX(Times!N:N,MATCH(CONCATENATE($G670,$A670),Times!$S:$S,0))),""))</f>
        <v/>
      </c>
      <c r="O670" s="434" t="str">
        <f>IF(OR(ISBLANK($A670),ISBLANK($G670)),"",IFERROR(IF(INDEX(Times!O:O,MATCH(CONCATENATE($G670,$A670),Times!$S:$S,0))=0,"",INDEX(Times!O:O,MATCH(CONCATENATE($G670,$A670),Times!$S:$S,0))),""))</f>
        <v/>
      </c>
      <c r="P670" s="434" t="str">
        <f>IF(OR(ISBLANK($A670),ISBLANK($G670)),"",IFERROR(IF(INDEX(Times!P:P,MATCH(CONCATENATE($G670,$A670),Times!$S:$S,0))=0,"",INDEX(Times!P:P,MATCH(CONCATENATE($G670,$A670),Times!$S:$S,0))),""))</f>
        <v/>
      </c>
      <c r="Q670" s="434" t="str">
        <f>IF(OR(ISBLANK($A670),ISBLANK($G670)),"",IFERROR(IF(INDEX(Times!Q:Q,MATCH(CONCATENATE($G670,$A670),Times!$S:$S,0))=0,"",INDEX(Times!Q:Q,MATCH(CONCATENATE($G670,$A670),Times!$S:$S,0))),""))</f>
        <v/>
      </c>
      <c r="R670" s="218" t="str">
        <f>IF(OR(ISBLANK($A670),ISBLANK($G670)),"",IFERROR(IF(INDEX(Times!R:R,MATCH(CONCATENATE($G670,$A670),Times!$S:$S,0))=0,"",INDEX(Times!R:R,MATCH(CONCATENATE($G670,$A670),Times!$S:$S,0))),""))</f>
        <v/>
      </c>
      <c r="S670" s="645"/>
      <c r="T670" s="645"/>
      <c r="U670" s="218"/>
      <c r="V670" s="329"/>
      <c r="W670" s="329"/>
      <c r="X670" s="329"/>
      <c r="Y670" s="329"/>
      <c r="Z670" s="329"/>
      <c r="AA670" s="329"/>
      <c r="AB670" s="329"/>
      <c r="AC670" s="7"/>
      <c r="AD670" s="7"/>
      <c r="AE670" s="7"/>
      <c r="AF670" s="7"/>
      <c r="AG670" s="7"/>
      <c r="AH670" s="7"/>
      <c r="AI670" s="7"/>
      <c r="AJ670" s="7"/>
      <c r="AK670" s="7"/>
    </row>
    <row r="671" spans="1:37" x14ac:dyDescent="0.5">
      <c r="A671" s="218"/>
      <c r="B671" s="634"/>
      <c r="C671" s="647" t="str" cm="1">
        <f t="array" ref="C671">IFERROR(IF(ISBLANK(A671),"",IF(AND(ISBLANK(B671),ISBLANK(E671),ISBLANK(F671)),"",IF(AND(ISBLANK(B671),ISBLANK(E671),NOT(ISBLANK(F671))),_xlfn._xlws.FILTER('Rot.Out'!L:L,'Rot.Out'!B:B=EnterData!F671),IF(AND(ISBLANK(B671),NOT(ISBLANK(E671))),_xlfn._xlws.FILTER(Int.Out!AA:AA,Int.Out!B:B=E671),_xlfn._xlws.FILTER(Make.Trt!D:D,Make.Trt!C:C=B671))))),"")</f>
        <v/>
      </c>
      <c r="D671" s="636"/>
      <c r="E671" s="636"/>
      <c r="F671" s="218"/>
      <c r="G671" s="218"/>
      <c r="H671" s="218"/>
      <c r="I671" s="619" t="s">
        <v>109</v>
      </c>
      <c r="J671" s="619" t="s">
        <v>109</v>
      </c>
      <c r="K671" s="652"/>
      <c r="L671" s="329"/>
      <c r="M671" s="7"/>
      <c r="N671" s="434" t="str">
        <f>IF(OR(ISBLANK($A671),ISBLANK($G671)),"",IFERROR(IF(INDEX(Times!N:N,MATCH(CONCATENATE($G671,$A671),Times!$S:$S,0))=0,"",INDEX(Times!N:N,MATCH(CONCATENATE($G671,$A671),Times!$S:$S,0))),""))</f>
        <v/>
      </c>
      <c r="O671" s="434" t="str">
        <f>IF(OR(ISBLANK($A671),ISBLANK($G671)),"",IFERROR(IF(INDEX(Times!O:O,MATCH(CONCATENATE($G671,$A671),Times!$S:$S,0))=0,"",INDEX(Times!O:O,MATCH(CONCATENATE($G671,$A671),Times!$S:$S,0))),""))</f>
        <v/>
      </c>
      <c r="P671" s="434" t="str">
        <f>IF(OR(ISBLANK($A671),ISBLANK($G671)),"",IFERROR(IF(INDEX(Times!P:P,MATCH(CONCATENATE($G671,$A671),Times!$S:$S,0))=0,"",INDEX(Times!P:P,MATCH(CONCATENATE($G671,$A671),Times!$S:$S,0))),""))</f>
        <v/>
      </c>
      <c r="Q671" s="434" t="str">
        <f>IF(OR(ISBLANK($A671),ISBLANK($G671)),"",IFERROR(IF(INDEX(Times!Q:Q,MATCH(CONCATENATE($G671,$A671),Times!$S:$S,0))=0,"",INDEX(Times!Q:Q,MATCH(CONCATENATE($G671,$A671),Times!$S:$S,0))),""))</f>
        <v/>
      </c>
      <c r="R671" s="218" t="str">
        <f>IF(OR(ISBLANK($A671),ISBLANK($G671)),"",IFERROR(IF(INDEX(Times!R:R,MATCH(CONCATENATE($G671,$A671),Times!$S:$S,0))=0,"",INDEX(Times!R:R,MATCH(CONCATENATE($G671,$A671),Times!$S:$S,0))),""))</f>
        <v/>
      </c>
      <c r="S671" s="645"/>
      <c r="T671" s="645"/>
      <c r="U671" s="218"/>
      <c r="V671" s="329"/>
      <c r="W671" s="329"/>
      <c r="X671" s="329"/>
      <c r="Y671" s="329"/>
      <c r="Z671" s="329"/>
      <c r="AA671" s="329"/>
      <c r="AB671" s="329"/>
      <c r="AC671" s="7"/>
      <c r="AD671" s="7"/>
      <c r="AE671" s="7"/>
      <c r="AF671" s="7"/>
      <c r="AG671" s="7"/>
      <c r="AH671" s="7"/>
      <c r="AI671" s="7"/>
      <c r="AJ671" s="7"/>
      <c r="AK671" s="7"/>
    </row>
    <row r="672" spans="1:37" x14ac:dyDescent="0.5">
      <c r="A672" s="218"/>
      <c r="B672" s="634"/>
      <c r="C672" s="647" t="str" cm="1">
        <f t="array" ref="C672">IFERROR(IF(ISBLANK(A672),"",IF(AND(ISBLANK(B672),ISBLANK(E672),ISBLANK(F672)),"",IF(AND(ISBLANK(B672),ISBLANK(E672),NOT(ISBLANK(F672))),_xlfn._xlws.FILTER('Rot.Out'!L:L,'Rot.Out'!B:B=EnterData!F672),IF(AND(ISBLANK(B672),NOT(ISBLANK(E672))),_xlfn._xlws.FILTER(Int.Out!AA:AA,Int.Out!B:B=E672),_xlfn._xlws.FILTER(Make.Trt!D:D,Make.Trt!C:C=B672))))),"")</f>
        <v/>
      </c>
      <c r="D672" s="636"/>
      <c r="E672" s="636"/>
      <c r="F672" s="218"/>
      <c r="G672" s="218"/>
      <c r="H672" s="218"/>
      <c r="I672" s="619" t="s">
        <v>109</v>
      </c>
      <c r="J672" s="619" t="s">
        <v>109</v>
      </c>
      <c r="K672" s="652"/>
      <c r="L672" s="329"/>
      <c r="M672" s="7"/>
      <c r="N672" s="434" t="str">
        <f>IF(OR(ISBLANK($A672),ISBLANK($G672)),"",IFERROR(IF(INDEX(Times!N:N,MATCH(CONCATENATE($G672,$A672),Times!$S:$S,0))=0,"",INDEX(Times!N:N,MATCH(CONCATENATE($G672,$A672),Times!$S:$S,0))),""))</f>
        <v/>
      </c>
      <c r="O672" s="434" t="str">
        <f>IF(OR(ISBLANK($A672),ISBLANK($G672)),"",IFERROR(IF(INDEX(Times!O:O,MATCH(CONCATENATE($G672,$A672),Times!$S:$S,0))=0,"",INDEX(Times!O:O,MATCH(CONCATENATE($G672,$A672),Times!$S:$S,0))),""))</f>
        <v/>
      </c>
      <c r="P672" s="434" t="str">
        <f>IF(OR(ISBLANK($A672),ISBLANK($G672)),"",IFERROR(IF(INDEX(Times!P:P,MATCH(CONCATENATE($G672,$A672),Times!$S:$S,0))=0,"",INDEX(Times!P:P,MATCH(CONCATENATE($G672,$A672),Times!$S:$S,0))),""))</f>
        <v/>
      </c>
      <c r="Q672" s="434" t="str">
        <f>IF(OR(ISBLANK($A672),ISBLANK($G672)),"",IFERROR(IF(INDEX(Times!Q:Q,MATCH(CONCATENATE($G672,$A672),Times!$S:$S,0))=0,"",INDEX(Times!Q:Q,MATCH(CONCATENATE($G672,$A672),Times!$S:$S,0))),""))</f>
        <v/>
      </c>
      <c r="R672" s="218" t="str">
        <f>IF(OR(ISBLANK($A672),ISBLANK($G672)),"",IFERROR(IF(INDEX(Times!R:R,MATCH(CONCATENATE($G672,$A672),Times!$S:$S,0))=0,"",INDEX(Times!R:R,MATCH(CONCATENATE($G672,$A672),Times!$S:$S,0))),""))</f>
        <v/>
      </c>
      <c r="S672" s="645"/>
      <c r="T672" s="645"/>
      <c r="U672" s="218"/>
      <c r="V672" s="329"/>
      <c r="W672" s="329"/>
      <c r="X672" s="329"/>
      <c r="Y672" s="329"/>
      <c r="Z672" s="329"/>
      <c r="AA672" s="329"/>
      <c r="AB672" s="329"/>
      <c r="AC672" s="7"/>
      <c r="AD672" s="7"/>
      <c r="AE672" s="7"/>
      <c r="AF672" s="7"/>
      <c r="AG672" s="7"/>
      <c r="AH672" s="7"/>
      <c r="AI672" s="7"/>
      <c r="AJ672" s="7"/>
      <c r="AK672" s="7"/>
    </row>
    <row r="673" spans="1:37" x14ac:dyDescent="0.5">
      <c r="A673" s="218"/>
      <c r="B673" s="634"/>
      <c r="C673" s="647" t="str" cm="1">
        <f t="array" ref="C673">IFERROR(IF(ISBLANK(A673),"",IF(AND(ISBLANK(B673),ISBLANK(E673),ISBLANK(F673)),"",IF(AND(ISBLANK(B673),ISBLANK(E673),NOT(ISBLANK(F673))),_xlfn._xlws.FILTER('Rot.Out'!L:L,'Rot.Out'!B:B=EnterData!F673),IF(AND(ISBLANK(B673),NOT(ISBLANK(E673))),_xlfn._xlws.FILTER(Int.Out!AA:AA,Int.Out!B:B=E673),_xlfn._xlws.FILTER(Make.Trt!D:D,Make.Trt!C:C=B673))))),"")</f>
        <v/>
      </c>
      <c r="D673" s="636"/>
      <c r="E673" s="636"/>
      <c r="F673" s="218"/>
      <c r="G673" s="218"/>
      <c r="H673" s="218"/>
      <c r="I673" s="619" t="s">
        <v>109</v>
      </c>
      <c r="J673" s="619" t="s">
        <v>109</v>
      </c>
      <c r="K673" s="652"/>
      <c r="L673" s="329"/>
      <c r="M673" s="7"/>
      <c r="N673" s="434" t="str">
        <f>IF(OR(ISBLANK($A673),ISBLANK($G673)),"",IFERROR(IF(INDEX(Times!N:N,MATCH(CONCATENATE($G673,$A673),Times!$S:$S,0))=0,"",INDEX(Times!N:N,MATCH(CONCATENATE($G673,$A673),Times!$S:$S,0))),""))</f>
        <v/>
      </c>
      <c r="O673" s="434" t="str">
        <f>IF(OR(ISBLANK($A673),ISBLANK($G673)),"",IFERROR(IF(INDEX(Times!O:O,MATCH(CONCATENATE($G673,$A673),Times!$S:$S,0))=0,"",INDEX(Times!O:O,MATCH(CONCATENATE($G673,$A673),Times!$S:$S,0))),""))</f>
        <v/>
      </c>
      <c r="P673" s="434" t="str">
        <f>IF(OR(ISBLANK($A673),ISBLANK($G673)),"",IFERROR(IF(INDEX(Times!P:P,MATCH(CONCATENATE($G673,$A673),Times!$S:$S,0))=0,"",INDEX(Times!P:P,MATCH(CONCATENATE($G673,$A673),Times!$S:$S,0))),""))</f>
        <v/>
      </c>
      <c r="Q673" s="434" t="str">
        <f>IF(OR(ISBLANK($A673),ISBLANK($G673)),"",IFERROR(IF(INDEX(Times!Q:Q,MATCH(CONCATENATE($G673,$A673),Times!$S:$S,0))=0,"",INDEX(Times!Q:Q,MATCH(CONCATENATE($G673,$A673),Times!$S:$S,0))),""))</f>
        <v/>
      </c>
      <c r="R673" s="218" t="str">
        <f>IF(OR(ISBLANK($A673),ISBLANK($G673)),"",IFERROR(IF(INDEX(Times!R:R,MATCH(CONCATENATE($G673,$A673),Times!$S:$S,0))=0,"",INDEX(Times!R:R,MATCH(CONCATENATE($G673,$A673),Times!$S:$S,0))),""))</f>
        <v/>
      </c>
      <c r="S673" s="645"/>
      <c r="T673" s="645"/>
      <c r="U673" s="218"/>
      <c r="V673" s="329"/>
      <c r="W673" s="329"/>
      <c r="X673" s="329"/>
      <c r="Y673" s="329"/>
      <c r="Z673" s="329"/>
      <c r="AA673" s="329"/>
      <c r="AB673" s="329"/>
      <c r="AC673" s="7"/>
      <c r="AD673" s="7"/>
      <c r="AE673" s="7"/>
      <c r="AF673" s="7"/>
      <c r="AG673" s="7"/>
      <c r="AH673" s="7"/>
      <c r="AI673" s="7"/>
      <c r="AJ673" s="7"/>
      <c r="AK673" s="7"/>
    </row>
    <row r="674" spans="1:37" x14ac:dyDescent="0.5">
      <c r="A674" s="218"/>
      <c r="B674" s="634"/>
      <c r="C674" s="647" t="str" cm="1">
        <f t="array" ref="C674">IFERROR(IF(ISBLANK(A674),"",IF(AND(ISBLANK(B674),ISBLANK(E674),ISBLANK(F674)),"",IF(AND(ISBLANK(B674),ISBLANK(E674),NOT(ISBLANK(F674))),_xlfn._xlws.FILTER('Rot.Out'!L:L,'Rot.Out'!B:B=EnterData!F674),IF(AND(ISBLANK(B674),NOT(ISBLANK(E674))),_xlfn._xlws.FILTER(Int.Out!AA:AA,Int.Out!B:B=E674),_xlfn._xlws.FILTER(Make.Trt!D:D,Make.Trt!C:C=B674))))),"")</f>
        <v/>
      </c>
      <c r="D674" s="636"/>
      <c r="E674" s="636"/>
      <c r="F674" s="218"/>
      <c r="G674" s="218"/>
      <c r="H674" s="218"/>
      <c r="I674" s="619" t="s">
        <v>109</v>
      </c>
      <c r="J674" s="619" t="s">
        <v>109</v>
      </c>
      <c r="K674" s="652"/>
      <c r="L674" s="329"/>
      <c r="M674" s="7"/>
      <c r="N674" s="434" t="str">
        <f>IF(OR(ISBLANK($A674),ISBLANK($G674)),"",IFERROR(IF(INDEX(Times!N:N,MATCH(CONCATENATE($G674,$A674),Times!$S:$S,0))=0,"",INDEX(Times!N:N,MATCH(CONCATENATE($G674,$A674),Times!$S:$S,0))),""))</f>
        <v/>
      </c>
      <c r="O674" s="434" t="str">
        <f>IF(OR(ISBLANK($A674),ISBLANK($G674)),"",IFERROR(IF(INDEX(Times!O:O,MATCH(CONCATENATE($G674,$A674),Times!$S:$S,0))=0,"",INDEX(Times!O:O,MATCH(CONCATENATE($G674,$A674),Times!$S:$S,0))),""))</f>
        <v/>
      </c>
      <c r="P674" s="434" t="str">
        <f>IF(OR(ISBLANK($A674),ISBLANK($G674)),"",IFERROR(IF(INDEX(Times!P:P,MATCH(CONCATENATE($G674,$A674),Times!$S:$S,0))=0,"",INDEX(Times!P:P,MATCH(CONCATENATE($G674,$A674),Times!$S:$S,0))),""))</f>
        <v/>
      </c>
      <c r="Q674" s="434" t="str">
        <f>IF(OR(ISBLANK($A674),ISBLANK($G674)),"",IFERROR(IF(INDEX(Times!Q:Q,MATCH(CONCATENATE($G674,$A674),Times!$S:$S,0))=0,"",INDEX(Times!Q:Q,MATCH(CONCATENATE($G674,$A674),Times!$S:$S,0))),""))</f>
        <v/>
      </c>
      <c r="R674" s="218" t="str">
        <f>IF(OR(ISBLANK($A674),ISBLANK($G674)),"",IFERROR(IF(INDEX(Times!R:R,MATCH(CONCATENATE($G674,$A674),Times!$S:$S,0))=0,"",INDEX(Times!R:R,MATCH(CONCATENATE($G674,$A674),Times!$S:$S,0))),""))</f>
        <v/>
      </c>
      <c r="S674" s="645"/>
      <c r="T674" s="645"/>
      <c r="U674" s="218"/>
      <c r="V674" s="329"/>
      <c r="W674" s="329"/>
      <c r="X674" s="329"/>
      <c r="Y674" s="329"/>
      <c r="Z674" s="329"/>
      <c r="AA674" s="329"/>
      <c r="AB674" s="329"/>
      <c r="AC674" s="7"/>
      <c r="AD674" s="7"/>
      <c r="AE674" s="7"/>
      <c r="AF674" s="7"/>
      <c r="AG674" s="7"/>
      <c r="AH674" s="7"/>
      <c r="AI674" s="7"/>
      <c r="AJ674" s="7"/>
      <c r="AK674" s="7"/>
    </row>
    <row r="675" spans="1:37" x14ac:dyDescent="0.5">
      <c r="A675" s="218"/>
      <c r="B675" s="634"/>
      <c r="C675" s="647" t="str" cm="1">
        <f t="array" ref="C675">IFERROR(IF(ISBLANK(A675),"",IF(AND(ISBLANK(B675),ISBLANK(E675),ISBLANK(F675)),"",IF(AND(ISBLANK(B675),ISBLANK(E675),NOT(ISBLANK(F675))),_xlfn._xlws.FILTER('Rot.Out'!L:L,'Rot.Out'!B:B=EnterData!F675),IF(AND(ISBLANK(B675),NOT(ISBLANK(E675))),_xlfn._xlws.FILTER(Int.Out!AA:AA,Int.Out!B:B=E675),_xlfn._xlws.FILTER(Make.Trt!D:D,Make.Trt!C:C=B675))))),"")</f>
        <v/>
      </c>
      <c r="D675" s="636"/>
      <c r="E675" s="636"/>
      <c r="F675" s="218"/>
      <c r="G675" s="218"/>
      <c r="H675" s="218"/>
      <c r="I675" s="619" t="s">
        <v>109</v>
      </c>
      <c r="J675" s="619" t="s">
        <v>109</v>
      </c>
      <c r="K675" s="652"/>
      <c r="L675" s="329"/>
      <c r="M675" s="7"/>
      <c r="N675" s="434" t="str">
        <f>IF(OR(ISBLANK($A675),ISBLANK($G675)),"",IFERROR(IF(INDEX(Times!N:N,MATCH(CONCATENATE($G675,$A675),Times!$S:$S,0))=0,"",INDEX(Times!N:N,MATCH(CONCATENATE($G675,$A675),Times!$S:$S,0))),""))</f>
        <v/>
      </c>
      <c r="O675" s="434" t="str">
        <f>IF(OR(ISBLANK($A675),ISBLANK($G675)),"",IFERROR(IF(INDEX(Times!O:O,MATCH(CONCATENATE($G675,$A675),Times!$S:$S,0))=0,"",INDEX(Times!O:O,MATCH(CONCATENATE($G675,$A675),Times!$S:$S,0))),""))</f>
        <v/>
      </c>
      <c r="P675" s="434" t="str">
        <f>IF(OR(ISBLANK($A675),ISBLANK($G675)),"",IFERROR(IF(INDEX(Times!P:P,MATCH(CONCATENATE($G675,$A675),Times!$S:$S,0))=0,"",INDEX(Times!P:P,MATCH(CONCATENATE($G675,$A675),Times!$S:$S,0))),""))</f>
        <v/>
      </c>
      <c r="Q675" s="434" t="str">
        <f>IF(OR(ISBLANK($A675),ISBLANK($G675)),"",IFERROR(IF(INDEX(Times!Q:Q,MATCH(CONCATENATE($G675,$A675),Times!$S:$S,0))=0,"",INDEX(Times!Q:Q,MATCH(CONCATENATE($G675,$A675),Times!$S:$S,0))),""))</f>
        <v/>
      </c>
      <c r="R675" s="218" t="str">
        <f>IF(OR(ISBLANK($A675),ISBLANK($G675)),"",IFERROR(IF(INDEX(Times!R:R,MATCH(CONCATENATE($G675,$A675),Times!$S:$S,0))=0,"",INDEX(Times!R:R,MATCH(CONCATENATE($G675,$A675),Times!$S:$S,0))),""))</f>
        <v/>
      </c>
      <c r="S675" s="645"/>
      <c r="T675" s="645"/>
      <c r="U675" s="218"/>
      <c r="V675" s="329"/>
      <c r="W675" s="329"/>
      <c r="X675" s="329"/>
      <c r="Y675" s="329"/>
      <c r="Z675" s="329"/>
      <c r="AA675" s="329"/>
      <c r="AB675" s="329"/>
      <c r="AC675" s="7"/>
      <c r="AD675" s="7"/>
      <c r="AE675" s="7"/>
      <c r="AF675" s="7"/>
      <c r="AG675" s="7"/>
      <c r="AH675" s="7"/>
      <c r="AI675" s="7"/>
      <c r="AJ675" s="7"/>
      <c r="AK675" s="7"/>
    </row>
    <row r="676" spans="1:37" x14ac:dyDescent="0.5">
      <c r="A676" s="218"/>
      <c r="B676" s="634"/>
      <c r="C676" s="647" t="str" cm="1">
        <f t="array" ref="C676">IFERROR(IF(ISBLANK(A676),"",IF(AND(ISBLANK(B676),ISBLANK(E676),ISBLANK(F676)),"",IF(AND(ISBLANK(B676),ISBLANK(E676),NOT(ISBLANK(F676))),_xlfn._xlws.FILTER('Rot.Out'!L:L,'Rot.Out'!B:B=EnterData!F676),IF(AND(ISBLANK(B676),NOT(ISBLANK(E676))),_xlfn._xlws.FILTER(Int.Out!AA:AA,Int.Out!B:B=E676),_xlfn._xlws.FILTER(Make.Trt!D:D,Make.Trt!C:C=B676))))),"")</f>
        <v/>
      </c>
      <c r="D676" s="636"/>
      <c r="E676" s="636"/>
      <c r="F676" s="218"/>
      <c r="G676" s="218"/>
      <c r="H676" s="218"/>
      <c r="I676" s="619" t="s">
        <v>109</v>
      </c>
      <c r="J676" s="619" t="s">
        <v>109</v>
      </c>
      <c r="K676" s="652"/>
      <c r="L676" s="329"/>
      <c r="M676" s="7"/>
      <c r="N676" s="434" t="str">
        <f>IF(OR(ISBLANK($A676),ISBLANK($G676)),"",IFERROR(IF(INDEX(Times!N:N,MATCH(CONCATENATE($G676,$A676),Times!$S:$S,0))=0,"",INDEX(Times!N:N,MATCH(CONCATENATE($G676,$A676),Times!$S:$S,0))),""))</f>
        <v/>
      </c>
      <c r="O676" s="434" t="str">
        <f>IF(OR(ISBLANK($A676),ISBLANK($G676)),"",IFERROR(IF(INDEX(Times!O:O,MATCH(CONCATENATE($G676,$A676),Times!$S:$S,0))=0,"",INDEX(Times!O:O,MATCH(CONCATENATE($G676,$A676),Times!$S:$S,0))),""))</f>
        <v/>
      </c>
      <c r="P676" s="434" t="str">
        <f>IF(OR(ISBLANK($A676),ISBLANK($G676)),"",IFERROR(IF(INDEX(Times!P:P,MATCH(CONCATENATE($G676,$A676),Times!$S:$S,0))=0,"",INDEX(Times!P:P,MATCH(CONCATENATE($G676,$A676),Times!$S:$S,0))),""))</f>
        <v/>
      </c>
      <c r="Q676" s="434" t="str">
        <f>IF(OR(ISBLANK($A676),ISBLANK($G676)),"",IFERROR(IF(INDEX(Times!Q:Q,MATCH(CONCATENATE($G676,$A676),Times!$S:$S,0))=0,"",INDEX(Times!Q:Q,MATCH(CONCATENATE($G676,$A676),Times!$S:$S,0))),""))</f>
        <v/>
      </c>
      <c r="R676" s="218" t="str">
        <f>IF(OR(ISBLANK($A676),ISBLANK($G676)),"",IFERROR(IF(INDEX(Times!R:R,MATCH(CONCATENATE($G676,$A676),Times!$S:$S,0))=0,"",INDEX(Times!R:R,MATCH(CONCATENATE($G676,$A676),Times!$S:$S,0))),""))</f>
        <v/>
      </c>
      <c r="S676" s="645"/>
      <c r="T676" s="645"/>
      <c r="U676" s="218"/>
      <c r="V676" s="329"/>
      <c r="W676" s="329"/>
      <c r="X676" s="329"/>
      <c r="Y676" s="329"/>
      <c r="Z676" s="329"/>
      <c r="AA676" s="329"/>
      <c r="AB676" s="329"/>
      <c r="AC676" s="7"/>
      <c r="AD676" s="7"/>
      <c r="AE676" s="7"/>
      <c r="AF676" s="7"/>
      <c r="AG676" s="7"/>
      <c r="AH676" s="7"/>
      <c r="AI676" s="7"/>
      <c r="AJ676" s="7"/>
      <c r="AK676" s="7"/>
    </row>
    <row r="677" spans="1:37" x14ac:dyDescent="0.5">
      <c r="A677" s="218"/>
      <c r="B677" s="634"/>
      <c r="C677" s="647" t="str" cm="1">
        <f t="array" ref="C677">IFERROR(IF(ISBLANK(A677),"",IF(AND(ISBLANK(B677),ISBLANK(E677),ISBLANK(F677)),"",IF(AND(ISBLANK(B677),ISBLANK(E677),NOT(ISBLANK(F677))),_xlfn._xlws.FILTER('Rot.Out'!L:L,'Rot.Out'!B:B=EnterData!F677),IF(AND(ISBLANK(B677),NOT(ISBLANK(E677))),_xlfn._xlws.FILTER(Int.Out!AA:AA,Int.Out!B:B=E677),_xlfn._xlws.FILTER(Make.Trt!D:D,Make.Trt!C:C=B677))))),"")</f>
        <v/>
      </c>
      <c r="D677" s="636"/>
      <c r="E677" s="636"/>
      <c r="F677" s="218"/>
      <c r="G677" s="218"/>
      <c r="H677" s="218"/>
      <c r="I677" s="619" t="s">
        <v>109</v>
      </c>
      <c r="J677" s="619" t="s">
        <v>109</v>
      </c>
      <c r="K677" s="652"/>
      <c r="L677" s="329"/>
      <c r="M677" s="7"/>
      <c r="N677" s="434" t="str">
        <f>IF(OR(ISBLANK($A677),ISBLANK($G677)),"",IFERROR(IF(INDEX(Times!N:N,MATCH(CONCATENATE($G677,$A677),Times!$S:$S,0))=0,"",INDEX(Times!N:N,MATCH(CONCATENATE($G677,$A677),Times!$S:$S,0))),""))</f>
        <v/>
      </c>
      <c r="O677" s="434" t="str">
        <f>IF(OR(ISBLANK($A677),ISBLANK($G677)),"",IFERROR(IF(INDEX(Times!O:O,MATCH(CONCATENATE($G677,$A677),Times!$S:$S,0))=0,"",INDEX(Times!O:O,MATCH(CONCATENATE($G677,$A677),Times!$S:$S,0))),""))</f>
        <v/>
      </c>
      <c r="P677" s="434" t="str">
        <f>IF(OR(ISBLANK($A677),ISBLANK($G677)),"",IFERROR(IF(INDEX(Times!P:P,MATCH(CONCATENATE($G677,$A677),Times!$S:$S,0))=0,"",INDEX(Times!P:P,MATCH(CONCATENATE($G677,$A677),Times!$S:$S,0))),""))</f>
        <v/>
      </c>
      <c r="Q677" s="434" t="str">
        <f>IF(OR(ISBLANK($A677),ISBLANK($G677)),"",IFERROR(IF(INDEX(Times!Q:Q,MATCH(CONCATENATE($G677,$A677),Times!$S:$S,0))=0,"",INDEX(Times!Q:Q,MATCH(CONCATENATE($G677,$A677),Times!$S:$S,0))),""))</f>
        <v/>
      </c>
      <c r="R677" s="218" t="str">
        <f>IF(OR(ISBLANK($A677),ISBLANK($G677)),"",IFERROR(IF(INDEX(Times!R:R,MATCH(CONCATENATE($G677,$A677),Times!$S:$S,0))=0,"",INDEX(Times!R:R,MATCH(CONCATENATE($G677,$A677),Times!$S:$S,0))),""))</f>
        <v/>
      </c>
      <c r="S677" s="645"/>
      <c r="T677" s="645"/>
      <c r="U677" s="218"/>
      <c r="V677" s="329"/>
      <c r="W677" s="329"/>
      <c r="X677" s="329"/>
      <c r="Y677" s="329"/>
      <c r="Z677" s="329"/>
      <c r="AA677" s="329"/>
      <c r="AB677" s="329"/>
      <c r="AC677" s="7"/>
      <c r="AD677" s="7"/>
      <c r="AE677" s="7"/>
      <c r="AF677" s="7"/>
      <c r="AG677" s="7"/>
      <c r="AH677" s="7"/>
      <c r="AI677" s="7"/>
      <c r="AJ677" s="7"/>
      <c r="AK677" s="7"/>
    </row>
    <row r="678" spans="1:37" x14ac:dyDescent="0.5">
      <c r="A678" s="218"/>
      <c r="B678" s="634"/>
      <c r="C678" s="647" t="str" cm="1">
        <f t="array" ref="C678">IFERROR(IF(ISBLANK(A678),"",IF(AND(ISBLANK(B678),ISBLANK(E678),ISBLANK(F678)),"",IF(AND(ISBLANK(B678),ISBLANK(E678),NOT(ISBLANK(F678))),_xlfn._xlws.FILTER('Rot.Out'!L:L,'Rot.Out'!B:B=EnterData!F678),IF(AND(ISBLANK(B678),NOT(ISBLANK(E678))),_xlfn._xlws.FILTER(Int.Out!AA:AA,Int.Out!B:B=E678),_xlfn._xlws.FILTER(Make.Trt!D:D,Make.Trt!C:C=B678))))),"")</f>
        <v/>
      </c>
      <c r="D678" s="636"/>
      <c r="E678" s="636"/>
      <c r="F678" s="218"/>
      <c r="G678" s="218"/>
      <c r="H678" s="218"/>
      <c r="I678" s="619" t="s">
        <v>109</v>
      </c>
      <c r="J678" s="619" t="s">
        <v>109</v>
      </c>
      <c r="K678" s="652"/>
      <c r="L678" s="329"/>
      <c r="M678" s="7"/>
      <c r="N678" s="434" t="str">
        <f>IF(OR(ISBLANK($A678),ISBLANK($G678)),"",IFERROR(IF(INDEX(Times!N:N,MATCH(CONCATENATE($G678,$A678),Times!$S:$S,0))=0,"",INDEX(Times!N:N,MATCH(CONCATENATE($G678,$A678),Times!$S:$S,0))),""))</f>
        <v/>
      </c>
      <c r="O678" s="434" t="str">
        <f>IF(OR(ISBLANK($A678),ISBLANK($G678)),"",IFERROR(IF(INDEX(Times!O:O,MATCH(CONCATENATE($G678,$A678),Times!$S:$S,0))=0,"",INDEX(Times!O:O,MATCH(CONCATENATE($G678,$A678),Times!$S:$S,0))),""))</f>
        <v/>
      </c>
      <c r="P678" s="434" t="str">
        <f>IF(OR(ISBLANK($A678),ISBLANK($G678)),"",IFERROR(IF(INDEX(Times!P:P,MATCH(CONCATENATE($G678,$A678),Times!$S:$S,0))=0,"",INDEX(Times!P:P,MATCH(CONCATENATE($G678,$A678),Times!$S:$S,0))),""))</f>
        <v/>
      </c>
      <c r="Q678" s="434" t="str">
        <f>IF(OR(ISBLANK($A678),ISBLANK($G678)),"",IFERROR(IF(INDEX(Times!Q:Q,MATCH(CONCATENATE($G678,$A678),Times!$S:$S,0))=0,"",INDEX(Times!Q:Q,MATCH(CONCATENATE($G678,$A678),Times!$S:$S,0))),""))</f>
        <v/>
      </c>
      <c r="R678" s="218" t="str">
        <f>IF(OR(ISBLANK($A678),ISBLANK($G678)),"",IFERROR(IF(INDEX(Times!R:R,MATCH(CONCATENATE($G678,$A678),Times!$S:$S,0))=0,"",INDEX(Times!R:R,MATCH(CONCATENATE($G678,$A678),Times!$S:$S,0))),""))</f>
        <v/>
      </c>
      <c r="S678" s="645"/>
      <c r="T678" s="645"/>
      <c r="U678" s="218"/>
      <c r="V678" s="329"/>
      <c r="W678" s="329"/>
      <c r="X678" s="329"/>
      <c r="Y678" s="329"/>
      <c r="Z678" s="329"/>
      <c r="AA678" s="329"/>
      <c r="AB678" s="329"/>
      <c r="AC678" s="7"/>
      <c r="AD678" s="7"/>
      <c r="AE678" s="7"/>
      <c r="AF678" s="7"/>
      <c r="AG678" s="7"/>
      <c r="AH678" s="7"/>
      <c r="AI678" s="7"/>
      <c r="AJ678" s="7"/>
      <c r="AK678" s="7"/>
    </row>
    <row r="679" spans="1:37" x14ac:dyDescent="0.5">
      <c r="A679" s="218"/>
      <c r="B679" s="634"/>
      <c r="C679" s="647" t="str" cm="1">
        <f t="array" ref="C679">IFERROR(IF(ISBLANK(A679),"",IF(AND(ISBLANK(B679),ISBLANK(E679),ISBLANK(F679)),"",IF(AND(ISBLANK(B679),ISBLANK(E679),NOT(ISBLANK(F679))),_xlfn._xlws.FILTER('Rot.Out'!L:L,'Rot.Out'!B:B=EnterData!F679),IF(AND(ISBLANK(B679),NOT(ISBLANK(E679))),_xlfn._xlws.FILTER(Int.Out!AA:AA,Int.Out!B:B=E679),_xlfn._xlws.FILTER(Make.Trt!D:D,Make.Trt!C:C=B679))))),"")</f>
        <v/>
      </c>
      <c r="D679" s="636"/>
      <c r="E679" s="636"/>
      <c r="F679" s="218"/>
      <c r="G679" s="218"/>
      <c r="H679" s="218"/>
      <c r="I679" s="619" t="s">
        <v>109</v>
      </c>
      <c r="J679" s="619" t="s">
        <v>109</v>
      </c>
      <c r="K679" s="652"/>
      <c r="L679" s="329"/>
      <c r="M679" s="7"/>
      <c r="N679" s="434" t="str">
        <f>IF(OR(ISBLANK($A679),ISBLANK($G679)),"",IFERROR(IF(INDEX(Times!N:N,MATCH(CONCATENATE($G679,$A679),Times!$S:$S,0))=0,"",INDEX(Times!N:N,MATCH(CONCATENATE($G679,$A679),Times!$S:$S,0))),""))</f>
        <v/>
      </c>
      <c r="O679" s="434" t="str">
        <f>IF(OR(ISBLANK($A679),ISBLANK($G679)),"",IFERROR(IF(INDEX(Times!O:O,MATCH(CONCATENATE($G679,$A679),Times!$S:$S,0))=0,"",INDEX(Times!O:O,MATCH(CONCATENATE($G679,$A679),Times!$S:$S,0))),""))</f>
        <v/>
      </c>
      <c r="P679" s="434" t="str">
        <f>IF(OR(ISBLANK($A679),ISBLANK($G679)),"",IFERROR(IF(INDEX(Times!P:P,MATCH(CONCATENATE($G679,$A679),Times!$S:$S,0))=0,"",INDEX(Times!P:P,MATCH(CONCATENATE($G679,$A679),Times!$S:$S,0))),""))</f>
        <v/>
      </c>
      <c r="Q679" s="434" t="str">
        <f>IF(OR(ISBLANK($A679),ISBLANK($G679)),"",IFERROR(IF(INDEX(Times!Q:Q,MATCH(CONCATENATE($G679,$A679),Times!$S:$S,0))=0,"",INDEX(Times!Q:Q,MATCH(CONCATENATE($G679,$A679),Times!$S:$S,0))),""))</f>
        <v/>
      </c>
      <c r="R679" s="218" t="str">
        <f>IF(OR(ISBLANK($A679),ISBLANK($G679)),"",IFERROR(IF(INDEX(Times!R:R,MATCH(CONCATENATE($G679,$A679),Times!$S:$S,0))=0,"",INDEX(Times!R:R,MATCH(CONCATENATE($G679,$A679),Times!$S:$S,0))),""))</f>
        <v/>
      </c>
      <c r="S679" s="645"/>
      <c r="T679" s="645"/>
      <c r="U679" s="218"/>
      <c r="V679" s="329"/>
      <c r="W679" s="329"/>
      <c r="X679" s="329"/>
      <c r="Y679" s="329"/>
      <c r="Z679" s="329"/>
      <c r="AA679" s="329"/>
      <c r="AB679" s="329"/>
      <c r="AC679" s="7"/>
      <c r="AD679" s="7"/>
      <c r="AE679" s="7"/>
      <c r="AF679" s="7"/>
      <c r="AG679" s="7"/>
      <c r="AH679" s="7"/>
      <c r="AI679" s="7"/>
      <c r="AJ679" s="7"/>
      <c r="AK679" s="7"/>
    </row>
    <row r="680" spans="1:37" x14ac:dyDescent="0.5">
      <c r="A680" s="218"/>
      <c r="B680" s="634"/>
      <c r="C680" s="647" t="str" cm="1">
        <f t="array" ref="C680">IFERROR(IF(ISBLANK(A680),"",IF(AND(ISBLANK(B680),ISBLANK(E680),ISBLANK(F680)),"",IF(AND(ISBLANK(B680),ISBLANK(E680),NOT(ISBLANK(F680))),_xlfn._xlws.FILTER('Rot.Out'!L:L,'Rot.Out'!B:B=EnterData!F680),IF(AND(ISBLANK(B680),NOT(ISBLANK(E680))),_xlfn._xlws.FILTER(Int.Out!AA:AA,Int.Out!B:B=E680),_xlfn._xlws.FILTER(Make.Trt!D:D,Make.Trt!C:C=B680))))),"")</f>
        <v/>
      </c>
      <c r="D680" s="636"/>
      <c r="E680" s="636"/>
      <c r="F680" s="218"/>
      <c r="G680" s="218"/>
      <c r="H680" s="218"/>
      <c r="I680" s="619" t="s">
        <v>109</v>
      </c>
      <c r="J680" s="619" t="s">
        <v>109</v>
      </c>
      <c r="K680" s="652"/>
      <c r="L680" s="329"/>
      <c r="M680" s="7"/>
      <c r="N680" s="434" t="str">
        <f>IF(OR(ISBLANK($A680),ISBLANK($G680)),"",IFERROR(IF(INDEX(Times!N:N,MATCH(CONCATENATE($G680,$A680),Times!$S:$S,0))=0,"",INDEX(Times!N:N,MATCH(CONCATENATE($G680,$A680),Times!$S:$S,0))),""))</f>
        <v/>
      </c>
      <c r="O680" s="434" t="str">
        <f>IF(OR(ISBLANK($A680),ISBLANK($G680)),"",IFERROR(IF(INDEX(Times!O:O,MATCH(CONCATENATE($G680,$A680),Times!$S:$S,0))=0,"",INDEX(Times!O:O,MATCH(CONCATENATE($G680,$A680),Times!$S:$S,0))),""))</f>
        <v/>
      </c>
      <c r="P680" s="434" t="str">
        <f>IF(OR(ISBLANK($A680),ISBLANK($G680)),"",IFERROR(IF(INDEX(Times!P:P,MATCH(CONCATENATE($G680,$A680),Times!$S:$S,0))=0,"",INDEX(Times!P:P,MATCH(CONCATENATE($G680,$A680),Times!$S:$S,0))),""))</f>
        <v/>
      </c>
      <c r="Q680" s="434" t="str">
        <f>IF(OR(ISBLANK($A680),ISBLANK($G680)),"",IFERROR(IF(INDEX(Times!Q:Q,MATCH(CONCATENATE($G680,$A680),Times!$S:$S,0))=0,"",INDEX(Times!Q:Q,MATCH(CONCATENATE($G680,$A680),Times!$S:$S,0))),""))</f>
        <v/>
      </c>
      <c r="R680" s="218" t="str">
        <f>IF(OR(ISBLANK($A680),ISBLANK($G680)),"",IFERROR(IF(INDEX(Times!R:R,MATCH(CONCATENATE($G680,$A680),Times!$S:$S,0))=0,"",INDEX(Times!R:R,MATCH(CONCATENATE($G680,$A680),Times!$S:$S,0))),""))</f>
        <v/>
      </c>
      <c r="S680" s="645"/>
      <c r="T680" s="645"/>
      <c r="U680" s="218"/>
      <c r="V680" s="329"/>
      <c r="W680" s="329"/>
      <c r="X680" s="329"/>
      <c r="Y680" s="329"/>
      <c r="Z680" s="329"/>
      <c r="AA680" s="329"/>
      <c r="AB680" s="329"/>
      <c r="AC680" s="7"/>
      <c r="AD680" s="7"/>
      <c r="AE680" s="7"/>
      <c r="AF680" s="7"/>
      <c r="AG680" s="7"/>
      <c r="AH680" s="7"/>
      <c r="AI680" s="7"/>
      <c r="AJ680" s="7"/>
      <c r="AK680" s="7"/>
    </row>
    <row r="681" spans="1:37" x14ac:dyDescent="0.5">
      <c r="A681" s="218"/>
      <c r="B681" s="634"/>
      <c r="C681" s="647" t="str" cm="1">
        <f t="array" ref="C681">IFERROR(IF(ISBLANK(A681),"",IF(AND(ISBLANK(B681),ISBLANK(E681),ISBLANK(F681)),"",IF(AND(ISBLANK(B681),ISBLANK(E681),NOT(ISBLANK(F681))),_xlfn._xlws.FILTER('Rot.Out'!L:L,'Rot.Out'!B:B=EnterData!F681),IF(AND(ISBLANK(B681),NOT(ISBLANK(E681))),_xlfn._xlws.FILTER(Int.Out!AA:AA,Int.Out!B:B=E681),_xlfn._xlws.FILTER(Make.Trt!D:D,Make.Trt!C:C=B681))))),"")</f>
        <v/>
      </c>
      <c r="D681" s="636"/>
      <c r="E681" s="636"/>
      <c r="F681" s="218"/>
      <c r="G681" s="218"/>
      <c r="H681" s="218"/>
      <c r="I681" s="619" t="s">
        <v>109</v>
      </c>
      <c r="J681" s="619" t="s">
        <v>109</v>
      </c>
      <c r="K681" s="652"/>
      <c r="L681" s="329"/>
      <c r="M681" s="7"/>
      <c r="N681" s="434" t="str">
        <f>IF(OR(ISBLANK($A681),ISBLANK($G681)),"",IFERROR(IF(INDEX(Times!N:N,MATCH(CONCATENATE($G681,$A681),Times!$S:$S,0))=0,"",INDEX(Times!N:N,MATCH(CONCATENATE($G681,$A681),Times!$S:$S,0))),""))</f>
        <v/>
      </c>
      <c r="O681" s="434" t="str">
        <f>IF(OR(ISBLANK($A681),ISBLANK($G681)),"",IFERROR(IF(INDEX(Times!O:O,MATCH(CONCATENATE($G681,$A681),Times!$S:$S,0))=0,"",INDEX(Times!O:O,MATCH(CONCATENATE($G681,$A681),Times!$S:$S,0))),""))</f>
        <v/>
      </c>
      <c r="P681" s="434" t="str">
        <f>IF(OR(ISBLANK($A681),ISBLANK($G681)),"",IFERROR(IF(INDEX(Times!P:P,MATCH(CONCATENATE($G681,$A681),Times!$S:$S,0))=0,"",INDEX(Times!P:P,MATCH(CONCATENATE($G681,$A681),Times!$S:$S,0))),""))</f>
        <v/>
      </c>
      <c r="Q681" s="434" t="str">
        <f>IF(OR(ISBLANK($A681),ISBLANK($G681)),"",IFERROR(IF(INDEX(Times!Q:Q,MATCH(CONCATENATE($G681,$A681),Times!$S:$S,0))=0,"",INDEX(Times!Q:Q,MATCH(CONCATENATE($G681,$A681),Times!$S:$S,0))),""))</f>
        <v/>
      </c>
      <c r="R681" s="218" t="str">
        <f>IF(OR(ISBLANK($A681),ISBLANK($G681)),"",IFERROR(IF(INDEX(Times!R:R,MATCH(CONCATENATE($G681,$A681),Times!$S:$S,0))=0,"",INDEX(Times!R:R,MATCH(CONCATENATE($G681,$A681),Times!$S:$S,0))),""))</f>
        <v/>
      </c>
      <c r="S681" s="645"/>
      <c r="T681" s="645"/>
      <c r="U681" s="218"/>
      <c r="V681" s="329"/>
      <c r="W681" s="329"/>
      <c r="X681" s="329"/>
      <c r="Y681" s="329"/>
      <c r="Z681" s="329"/>
      <c r="AA681" s="329"/>
      <c r="AB681" s="329"/>
      <c r="AC681" s="7"/>
      <c r="AD681" s="7"/>
      <c r="AE681" s="7"/>
      <c r="AF681" s="7"/>
      <c r="AG681" s="7"/>
      <c r="AH681" s="7"/>
      <c r="AI681" s="7"/>
      <c r="AJ681" s="7"/>
      <c r="AK681" s="7"/>
    </row>
    <row r="682" spans="1:37" x14ac:dyDescent="0.5">
      <c r="A682" s="218"/>
      <c r="B682" s="634"/>
      <c r="C682" s="647" t="str" cm="1">
        <f t="array" ref="C682">IFERROR(IF(ISBLANK(A682),"",IF(AND(ISBLANK(B682),ISBLANK(E682),ISBLANK(F682)),"",IF(AND(ISBLANK(B682),ISBLANK(E682),NOT(ISBLANK(F682))),_xlfn._xlws.FILTER('Rot.Out'!L:L,'Rot.Out'!B:B=EnterData!F682),IF(AND(ISBLANK(B682),NOT(ISBLANK(E682))),_xlfn._xlws.FILTER(Int.Out!AA:AA,Int.Out!B:B=E682),_xlfn._xlws.FILTER(Make.Trt!D:D,Make.Trt!C:C=B682))))),"")</f>
        <v/>
      </c>
      <c r="D682" s="636"/>
      <c r="E682" s="636"/>
      <c r="F682" s="218"/>
      <c r="G682" s="218"/>
      <c r="H682" s="218"/>
      <c r="I682" s="619" t="s">
        <v>109</v>
      </c>
      <c r="J682" s="619" t="s">
        <v>109</v>
      </c>
      <c r="K682" s="652"/>
      <c r="L682" s="329"/>
      <c r="M682" s="7"/>
      <c r="N682" s="434" t="str">
        <f>IF(OR(ISBLANK($A682),ISBLANK($G682)),"",IFERROR(IF(INDEX(Times!N:N,MATCH(CONCATENATE($G682,$A682),Times!$S:$S,0))=0,"",INDEX(Times!N:N,MATCH(CONCATENATE($G682,$A682),Times!$S:$S,0))),""))</f>
        <v/>
      </c>
      <c r="O682" s="434" t="str">
        <f>IF(OR(ISBLANK($A682),ISBLANK($G682)),"",IFERROR(IF(INDEX(Times!O:O,MATCH(CONCATENATE($G682,$A682),Times!$S:$S,0))=0,"",INDEX(Times!O:O,MATCH(CONCATENATE($G682,$A682),Times!$S:$S,0))),""))</f>
        <v/>
      </c>
      <c r="P682" s="434" t="str">
        <f>IF(OR(ISBLANK($A682),ISBLANK($G682)),"",IFERROR(IF(INDEX(Times!P:P,MATCH(CONCATENATE($G682,$A682),Times!$S:$S,0))=0,"",INDEX(Times!P:P,MATCH(CONCATENATE($G682,$A682),Times!$S:$S,0))),""))</f>
        <v/>
      </c>
      <c r="Q682" s="434" t="str">
        <f>IF(OR(ISBLANK($A682),ISBLANK($G682)),"",IFERROR(IF(INDEX(Times!Q:Q,MATCH(CONCATENATE($G682,$A682),Times!$S:$S,0))=0,"",INDEX(Times!Q:Q,MATCH(CONCATENATE($G682,$A682),Times!$S:$S,0))),""))</f>
        <v/>
      </c>
      <c r="R682" s="218" t="str">
        <f>IF(OR(ISBLANK($A682),ISBLANK($G682)),"",IFERROR(IF(INDEX(Times!R:R,MATCH(CONCATENATE($G682,$A682),Times!$S:$S,0))=0,"",INDEX(Times!R:R,MATCH(CONCATENATE($G682,$A682),Times!$S:$S,0))),""))</f>
        <v/>
      </c>
      <c r="S682" s="645"/>
      <c r="T682" s="645"/>
      <c r="U682" s="218"/>
      <c r="V682" s="329"/>
      <c r="W682" s="329"/>
      <c r="X682" s="329"/>
      <c r="Y682" s="329"/>
      <c r="Z682" s="329"/>
      <c r="AA682" s="329"/>
      <c r="AB682" s="329"/>
      <c r="AC682" s="7"/>
      <c r="AD682" s="7"/>
      <c r="AE682" s="7"/>
      <c r="AF682" s="7"/>
      <c r="AG682" s="7"/>
      <c r="AH682" s="7"/>
      <c r="AI682" s="7"/>
      <c r="AJ682" s="7"/>
      <c r="AK682" s="7"/>
    </row>
    <row r="683" spans="1:37" x14ac:dyDescent="0.5">
      <c r="A683" s="218"/>
      <c r="B683" s="634"/>
      <c r="C683" s="647" t="str" cm="1">
        <f t="array" ref="C683">IFERROR(IF(ISBLANK(A683),"",IF(AND(ISBLANK(B683),ISBLANK(E683),ISBLANK(F683)),"",IF(AND(ISBLANK(B683),ISBLANK(E683),NOT(ISBLANK(F683))),_xlfn._xlws.FILTER('Rot.Out'!L:L,'Rot.Out'!B:B=EnterData!F683),IF(AND(ISBLANK(B683),NOT(ISBLANK(E683))),_xlfn._xlws.FILTER(Int.Out!AA:AA,Int.Out!B:B=E683),_xlfn._xlws.FILTER(Make.Trt!D:D,Make.Trt!C:C=B683))))),"")</f>
        <v/>
      </c>
      <c r="D683" s="636"/>
      <c r="E683" s="636"/>
      <c r="F683" s="218"/>
      <c r="G683" s="218"/>
      <c r="H683" s="218"/>
      <c r="I683" s="619" t="s">
        <v>109</v>
      </c>
      <c r="J683" s="619" t="s">
        <v>109</v>
      </c>
      <c r="K683" s="652"/>
      <c r="L683" s="329"/>
      <c r="M683" s="7"/>
      <c r="N683" s="434" t="str">
        <f>IF(OR(ISBLANK($A683),ISBLANK($G683)),"",IFERROR(IF(INDEX(Times!N:N,MATCH(CONCATENATE($G683,$A683),Times!$S:$S,0))=0,"",INDEX(Times!N:N,MATCH(CONCATENATE($G683,$A683),Times!$S:$S,0))),""))</f>
        <v/>
      </c>
      <c r="O683" s="434" t="str">
        <f>IF(OR(ISBLANK($A683),ISBLANK($G683)),"",IFERROR(IF(INDEX(Times!O:O,MATCH(CONCATENATE($G683,$A683),Times!$S:$S,0))=0,"",INDEX(Times!O:O,MATCH(CONCATENATE($G683,$A683),Times!$S:$S,0))),""))</f>
        <v/>
      </c>
      <c r="P683" s="434" t="str">
        <f>IF(OR(ISBLANK($A683),ISBLANK($G683)),"",IFERROR(IF(INDEX(Times!P:P,MATCH(CONCATENATE($G683,$A683),Times!$S:$S,0))=0,"",INDEX(Times!P:P,MATCH(CONCATENATE($G683,$A683),Times!$S:$S,0))),""))</f>
        <v/>
      </c>
      <c r="Q683" s="434" t="str">
        <f>IF(OR(ISBLANK($A683),ISBLANK($G683)),"",IFERROR(IF(INDEX(Times!Q:Q,MATCH(CONCATENATE($G683,$A683),Times!$S:$S,0))=0,"",INDEX(Times!Q:Q,MATCH(CONCATENATE($G683,$A683),Times!$S:$S,0))),""))</f>
        <v/>
      </c>
      <c r="R683" s="218" t="str">
        <f>IF(OR(ISBLANK($A683),ISBLANK($G683)),"",IFERROR(IF(INDEX(Times!R:R,MATCH(CONCATENATE($G683,$A683),Times!$S:$S,0))=0,"",INDEX(Times!R:R,MATCH(CONCATENATE($G683,$A683),Times!$S:$S,0))),""))</f>
        <v/>
      </c>
      <c r="S683" s="645"/>
      <c r="T683" s="645"/>
      <c r="U683" s="218"/>
      <c r="V683" s="329"/>
      <c r="W683" s="329"/>
      <c r="X683" s="329"/>
      <c r="Y683" s="329"/>
      <c r="Z683" s="329"/>
      <c r="AA683" s="329"/>
      <c r="AB683" s="329"/>
      <c r="AC683" s="7"/>
      <c r="AD683" s="7"/>
      <c r="AE683" s="7"/>
      <c r="AF683" s="7"/>
      <c r="AG683" s="7"/>
      <c r="AH683" s="7"/>
      <c r="AI683" s="7"/>
      <c r="AJ683" s="7"/>
      <c r="AK683" s="7"/>
    </row>
    <row r="684" spans="1:37" x14ac:dyDescent="0.5">
      <c r="A684" s="218"/>
      <c r="B684" s="634"/>
      <c r="C684" s="647" t="str" cm="1">
        <f t="array" ref="C684">IFERROR(IF(ISBLANK(A684),"",IF(AND(ISBLANK(B684),ISBLANK(E684),ISBLANK(F684)),"",IF(AND(ISBLANK(B684),ISBLANK(E684),NOT(ISBLANK(F684))),_xlfn._xlws.FILTER('Rot.Out'!L:L,'Rot.Out'!B:B=EnterData!F684),IF(AND(ISBLANK(B684),NOT(ISBLANK(E684))),_xlfn._xlws.FILTER(Int.Out!AA:AA,Int.Out!B:B=E684),_xlfn._xlws.FILTER(Make.Trt!D:D,Make.Trt!C:C=B684))))),"")</f>
        <v/>
      </c>
      <c r="D684" s="636"/>
      <c r="E684" s="636"/>
      <c r="F684" s="218"/>
      <c r="G684" s="218"/>
      <c r="H684" s="218"/>
      <c r="I684" s="619" t="s">
        <v>109</v>
      </c>
      <c r="J684" s="619" t="s">
        <v>109</v>
      </c>
      <c r="K684" s="652"/>
      <c r="L684" s="329"/>
      <c r="M684" s="7"/>
      <c r="N684" s="434" t="str">
        <f>IF(OR(ISBLANK($A684),ISBLANK($G684)),"",IFERROR(IF(INDEX(Times!N:N,MATCH(CONCATENATE($G684,$A684),Times!$S:$S,0))=0,"",INDEX(Times!N:N,MATCH(CONCATENATE($G684,$A684),Times!$S:$S,0))),""))</f>
        <v/>
      </c>
      <c r="O684" s="434" t="str">
        <f>IF(OR(ISBLANK($A684),ISBLANK($G684)),"",IFERROR(IF(INDEX(Times!O:O,MATCH(CONCATENATE($G684,$A684),Times!$S:$S,0))=0,"",INDEX(Times!O:O,MATCH(CONCATENATE($G684,$A684),Times!$S:$S,0))),""))</f>
        <v/>
      </c>
      <c r="P684" s="434" t="str">
        <f>IF(OR(ISBLANK($A684),ISBLANK($G684)),"",IFERROR(IF(INDEX(Times!P:P,MATCH(CONCATENATE($G684,$A684),Times!$S:$S,0))=0,"",INDEX(Times!P:P,MATCH(CONCATENATE($G684,$A684),Times!$S:$S,0))),""))</f>
        <v/>
      </c>
      <c r="Q684" s="434" t="str">
        <f>IF(OR(ISBLANK($A684),ISBLANK($G684)),"",IFERROR(IF(INDEX(Times!Q:Q,MATCH(CONCATENATE($G684,$A684),Times!$S:$S,0))=0,"",INDEX(Times!Q:Q,MATCH(CONCATENATE($G684,$A684),Times!$S:$S,0))),""))</f>
        <v/>
      </c>
      <c r="R684" s="218" t="str">
        <f>IF(OR(ISBLANK($A684),ISBLANK($G684)),"",IFERROR(IF(INDEX(Times!R:R,MATCH(CONCATENATE($G684,$A684),Times!$S:$S,0))=0,"",INDEX(Times!R:R,MATCH(CONCATENATE($G684,$A684),Times!$S:$S,0))),""))</f>
        <v/>
      </c>
      <c r="S684" s="645"/>
      <c r="T684" s="645"/>
      <c r="U684" s="218"/>
      <c r="V684" s="329"/>
      <c r="W684" s="329"/>
      <c r="X684" s="329"/>
      <c r="Y684" s="329"/>
      <c r="Z684" s="329"/>
      <c r="AA684" s="329"/>
      <c r="AB684" s="329"/>
      <c r="AC684" s="7"/>
      <c r="AD684" s="7"/>
      <c r="AE684" s="7"/>
      <c r="AF684" s="7"/>
      <c r="AG684" s="7"/>
      <c r="AH684" s="7"/>
      <c r="AI684" s="7"/>
      <c r="AJ684" s="7"/>
      <c r="AK684" s="7"/>
    </row>
    <row r="685" spans="1:37" x14ac:dyDescent="0.5">
      <c r="A685" s="218"/>
      <c r="B685" s="634"/>
      <c r="C685" s="647" t="str" cm="1">
        <f t="array" ref="C685">IFERROR(IF(ISBLANK(A685),"",IF(AND(ISBLANK(B685),ISBLANK(E685),ISBLANK(F685)),"",IF(AND(ISBLANK(B685),ISBLANK(E685),NOT(ISBLANK(F685))),_xlfn._xlws.FILTER('Rot.Out'!L:L,'Rot.Out'!B:B=EnterData!F685),IF(AND(ISBLANK(B685),NOT(ISBLANK(E685))),_xlfn._xlws.FILTER(Int.Out!AA:AA,Int.Out!B:B=E685),_xlfn._xlws.FILTER(Make.Trt!D:D,Make.Trt!C:C=B685))))),"")</f>
        <v/>
      </c>
      <c r="D685" s="636"/>
      <c r="E685" s="636"/>
      <c r="F685" s="218"/>
      <c r="G685" s="218"/>
      <c r="H685" s="218"/>
      <c r="I685" s="619" t="s">
        <v>109</v>
      </c>
      <c r="J685" s="619" t="s">
        <v>109</v>
      </c>
      <c r="K685" s="652"/>
      <c r="L685" s="329"/>
      <c r="M685" s="7"/>
      <c r="N685" s="434" t="str">
        <f>IF(OR(ISBLANK($A685),ISBLANK($G685)),"",IFERROR(IF(INDEX(Times!N:N,MATCH(CONCATENATE($G685,$A685),Times!$S:$S,0))=0,"",INDEX(Times!N:N,MATCH(CONCATENATE($G685,$A685),Times!$S:$S,0))),""))</f>
        <v/>
      </c>
      <c r="O685" s="434" t="str">
        <f>IF(OR(ISBLANK($A685),ISBLANK($G685)),"",IFERROR(IF(INDEX(Times!O:O,MATCH(CONCATENATE($G685,$A685),Times!$S:$S,0))=0,"",INDEX(Times!O:O,MATCH(CONCATENATE($G685,$A685),Times!$S:$S,0))),""))</f>
        <v/>
      </c>
      <c r="P685" s="434" t="str">
        <f>IF(OR(ISBLANK($A685),ISBLANK($G685)),"",IFERROR(IF(INDEX(Times!P:P,MATCH(CONCATENATE($G685,$A685),Times!$S:$S,0))=0,"",INDEX(Times!P:P,MATCH(CONCATENATE($G685,$A685),Times!$S:$S,0))),""))</f>
        <v/>
      </c>
      <c r="Q685" s="434" t="str">
        <f>IF(OR(ISBLANK($A685),ISBLANK($G685)),"",IFERROR(IF(INDEX(Times!Q:Q,MATCH(CONCATENATE($G685,$A685),Times!$S:$S,0))=0,"",INDEX(Times!Q:Q,MATCH(CONCATENATE($G685,$A685),Times!$S:$S,0))),""))</f>
        <v/>
      </c>
      <c r="R685" s="218" t="str">
        <f>IF(OR(ISBLANK($A685),ISBLANK($G685)),"",IFERROR(IF(INDEX(Times!R:R,MATCH(CONCATENATE($G685,$A685),Times!$S:$S,0))=0,"",INDEX(Times!R:R,MATCH(CONCATENATE($G685,$A685),Times!$S:$S,0))),""))</f>
        <v/>
      </c>
      <c r="S685" s="645"/>
      <c r="T685" s="645"/>
      <c r="U685" s="218"/>
      <c r="V685" s="329"/>
      <c r="W685" s="329"/>
      <c r="X685" s="329"/>
      <c r="Y685" s="329"/>
      <c r="Z685" s="329"/>
      <c r="AA685" s="329"/>
      <c r="AB685" s="329"/>
      <c r="AC685" s="7"/>
      <c r="AD685" s="7"/>
      <c r="AE685" s="7"/>
      <c r="AF685" s="7"/>
      <c r="AG685" s="7"/>
      <c r="AH685" s="7"/>
      <c r="AI685" s="7"/>
      <c r="AJ685" s="7"/>
      <c r="AK685" s="7"/>
    </row>
    <row r="686" spans="1:37" x14ac:dyDescent="0.5">
      <c r="A686" s="218"/>
      <c r="B686" s="634"/>
      <c r="C686" s="647" t="str" cm="1">
        <f t="array" ref="C686">IFERROR(IF(ISBLANK(A686),"",IF(AND(ISBLANK(B686),ISBLANK(E686),ISBLANK(F686)),"",IF(AND(ISBLANK(B686),ISBLANK(E686),NOT(ISBLANK(F686))),_xlfn._xlws.FILTER('Rot.Out'!L:L,'Rot.Out'!B:B=EnterData!F686),IF(AND(ISBLANK(B686),NOT(ISBLANK(E686))),_xlfn._xlws.FILTER(Int.Out!AA:AA,Int.Out!B:B=E686),_xlfn._xlws.FILTER(Make.Trt!D:D,Make.Trt!C:C=B686))))),"")</f>
        <v/>
      </c>
      <c r="D686" s="636"/>
      <c r="E686" s="636"/>
      <c r="F686" s="218"/>
      <c r="G686" s="218"/>
      <c r="H686" s="218"/>
      <c r="I686" s="619" t="s">
        <v>109</v>
      </c>
      <c r="J686" s="619" t="s">
        <v>109</v>
      </c>
      <c r="K686" s="652"/>
      <c r="L686" s="329"/>
      <c r="M686" s="7"/>
      <c r="N686" s="434" t="str">
        <f>IF(OR(ISBLANK($A686),ISBLANK($G686)),"",IFERROR(IF(INDEX(Times!N:N,MATCH(CONCATENATE($G686,$A686),Times!$S:$S,0))=0,"",INDEX(Times!N:N,MATCH(CONCATENATE($G686,$A686),Times!$S:$S,0))),""))</f>
        <v/>
      </c>
      <c r="O686" s="434" t="str">
        <f>IF(OR(ISBLANK($A686),ISBLANK($G686)),"",IFERROR(IF(INDEX(Times!O:O,MATCH(CONCATENATE($G686,$A686),Times!$S:$S,0))=0,"",INDEX(Times!O:O,MATCH(CONCATENATE($G686,$A686),Times!$S:$S,0))),""))</f>
        <v/>
      </c>
      <c r="P686" s="434" t="str">
        <f>IF(OR(ISBLANK($A686),ISBLANK($G686)),"",IFERROR(IF(INDEX(Times!P:P,MATCH(CONCATENATE($G686,$A686),Times!$S:$S,0))=0,"",INDEX(Times!P:P,MATCH(CONCATENATE($G686,$A686),Times!$S:$S,0))),""))</f>
        <v/>
      </c>
      <c r="Q686" s="434" t="str">
        <f>IF(OR(ISBLANK($A686),ISBLANK($G686)),"",IFERROR(IF(INDEX(Times!Q:Q,MATCH(CONCATENATE($G686,$A686),Times!$S:$S,0))=0,"",INDEX(Times!Q:Q,MATCH(CONCATENATE($G686,$A686),Times!$S:$S,0))),""))</f>
        <v/>
      </c>
      <c r="R686" s="218" t="str">
        <f>IF(OR(ISBLANK($A686),ISBLANK($G686)),"",IFERROR(IF(INDEX(Times!R:R,MATCH(CONCATENATE($G686,$A686),Times!$S:$S,0))=0,"",INDEX(Times!R:R,MATCH(CONCATENATE($G686,$A686),Times!$S:$S,0))),""))</f>
        <v/>
      </c>
      <c r="S686" s="645"/>
      <c r="T686" s="645"/>
      <c r="U686" s="218"/>
      <c r="V686" s="329"/>
      <c r="W686" s="329"/>
      <c r="X686" s="329"/>
      <c r="Y686" s="329"/>
      <c r="Z686" s="329"/>
      <c r="AA686" s="329"/>
      <c r="AB686" s="329"/>
      <c r="AC686" s="7"/>
      <c r="AD686" s="7"/>
      <c r="AE686" s="7"/>
      <c r="AF686" s="7"/>
      <c r="AG686" s="7"/>
      <c r="AH686" s="7"/>
      <c r="AI686" s="7"/>
      <c r="AJ686" s="7"/>
      <c r="AK686" s="7"/>
    </row>
    <row r="687" spans="1:37" x14ac:dyDescent="0.5">
      <c r="A687" s="218"/>
      <c r="B687" s="634"/>
      <c r="C687" s="647" t="str" cm="1">
        <f t="array" ref="C687">IFERROR(IF(ISBLANK(A687),"",IF(AND(ISBLANK(B687),ISBLANK(E687),ISBLANK(F687)),"",IF(AND(ISBLANK(B687),ISBLANK(E687),NOT(ISBLANK(F687))),_xlfn._xlws.FILTER('Rot.Out'!L:L,'Rot.Out'!B:B=EnterData!F687),IF(AND(ISBLANK(B687),NOT(ISBLANK(E687))),_xlfn._xlws.FILTER(Int.Out!AA:AA,Int.Out!B:B=E687),_xlfn._xlws.FILTER(Make.Trt!D:D,Make.Trt!C:C=B687))))),"")</f>
        <v/>
      </c>
      <c r="D687" s="636"/>
      <c r="E687" s="636"/>
      <c r="F687" s="218"/>
      <c r="G687" s="218"/>
      <c r="H687" s="218"/>
      <c r="I687" s="619" t="s">
        <v>109</v>
      </c>
      <c r="J687" s="619" t="s">
        <v>109</v>
      </c>
      <c r="K687" s="652"/>
      <c r="L687" s="329"/>
      <c r="M687" s="7"/>
      <c r="N687" s="434" t="str">
        <f>IF(OR(ISBLANK($A687),ISBLANK($G687)),"",IFERROR(IF(INDEX(Times!N:N,MATCH(CONCATENATE($G687,$A687),Times!$S:$S,0))=0,"",INDEX(Times!N:N,MATCH(CONCATENATE($G687,$A687),Times!$S:$S,0))),""))</f>
        <v/>
      </c>
      <c r="O687" s="434" t="str">
        <f>IF(OR(ISBLANK($A687),ISBLANK($G687)),"",IFERROR(IF(INDEX(Times!O:O,MATCH(CONCATENATE($G687,$A687),Times!$S:$S,0))=0,"",INDEX(Times!O:O,MATCH(CONCATENATE($G687,$A687),Times!$S:$S,0))),""))</f>
        <v/>
      </c>
      <c r="P687" s="434" t="str">
        <f>IF(OR(ISBLANK($A687),ISBLANK($G687)),"",IFERROR(IF(INDEX(Times!P:P,MATCH(CONCATENATE($G687,$A687),Times!$S:$S,0))=0,"",INDEX(Times!P:P,MATCH(CONCATENATE($G687,$A687),Times!$S:$S,0))),""))</f>
        <v/>
      </c>
      <c r="Q687" s="434" t="str">
        <f>IF(OR(ISBLANK($A687),ISBLANK($G687)),"",IFERROR(IF(INDEX(Times!Q:Q,MATCH(CONCATENATE($G687,$A687),Times!$S:$S,0))=0,"",INDEX(Times!Q:Q,MATCH(CONCATENATE($G687,$A687),Times!$S:$S,0))),""))</f>
        <v/>
      </c>
      <c r="R687" s="218" t="str">
        <f>IF(OR(ISBLANK($A687),ISBLANK($G687)),"",IFERROR(IF(INDEX(Times!R:R,MATCH(CONCATENATE($G687,$A687),Times!$S:$S,0))=0,"",INDEX(Times!R:R,MATCH(CONCATENATE($G687,$A687),Times!$S:$S,0))),""))</f>
        <v/>
      </c>
      <c r="S687" s="645"/>
      <c r="T687" s="645"/>
      <c r="U687" s="218"/>
      <c r="V687" s="329"/>
      <c r="W687" s="329"/>
      <c r="X687" s="329"/>
      <c r="Y687" s="329"/>
      <c r="Z687" s="329"/>
      <c r="AA687" s="329"/>
      <c r="AB687" s="329"/>
      <c r="AC687" s="7"/>
      <c r="AD687" s="7"/>
      <c r="AE687" s="7"/>
      <c r="AF687" s="7"/>
      <c r="AG687" s="7"/>
      <c r="AH687" s="7"/>
      <c r="AI687" s="7"/>
      <c r="AJ687" s="7"/>
      <c r="AK687" s="7"/>
    </row>
    <row r="688" spans="1:37" x14ac:dyDescent="0.5">
      <c r="A688" s="218"/>
      <c r="B688" s="634"/>
      <c r="C688" s="647" t="str" cm="1">
        <f t="array" ref="C688">IFERROR(IF(ISBLANK(A688),"",IF(AND(ISBLANK(B688),ISBLANK(E688),ISBLANK(F688)),"",IF(AND(ISBLANK(B688),ISBLANK(E688),NOT(ISBLANK(F688))),_xlfn._xlws.FILTER('Rot.Out'!L:L,'Rot.Out'!B:B=EnterData!F688),IF(AND(ISBLANK(B688),NOT(ISBLANK(E688))),_xlfn._xlws.FILTER(Int.Out!AA:AA,Int.Out!B:B=E688),_xlfn._xlws.FILTER(Make.Trt!D:D,Make.Trt!C:C=B688))))),"")</f>
        <v/>
      </c>
      <c r="D688" s="636"/>
      <c r="E688" s="636"/>
      <c r="F688" s="218"/>
      <c r="G688" s="218"/>
      <c r="H688" s="218"/>
      <c r="I688" s="619" t="s">
        <v>109</v>
      </c>
      <c r="J688" s="619" t="s">
        <v>109</v>
      </c>
      <c r="K688" s="652"/>
      <c r="L688" s="329"/>
      <c r="M688" s="7"/>
      <c r="N688" s="434" t="str">
        <f>IF(OR(ISBLANK($A688),ISBLANK($G688)),"",IFERROR(IF(INDEX(Times!N:N,MATCH(CONCATENATE($G688,$A688),Times!$S:$S,0))=0,"",INDEX(Times!N:N,MATCH(CONCATENATE($G688,$A688),Times!$S:$S,0))),""))</f>
        <v/>
      </c>
      <c r="O688" s="434" t="str">
        <f>IF(OR(ISBLANK($A688),ISBLANK($G688)),"",IFERROR(IF(INDEX(Times!O:O,MATCH(CONCATENATE($G688,$A688),Times!$S:$S,0))=0,"",INDEX(Times!O:O,MATCH(CONCATENATE($G688,$A688),Times!$S:$S,0))),""))</f>
        <v/>
      </c>
      <c r="P688" s="434" t="str">
        <f>IF(OR(ISBLANK($A688),ISBLANK($G688)),"",IFERROR(IF(INDEX(Times!P:P,MATCH(CONCATENATE($G688,$A688),Times!$S:$S,0))=0,"",INDEX(Times!P:P,MATCH(CONCATENATE($G688,$A688),Times!$S:$S,0))),""))</f>
        <v/>
      </c>
      <c r="Q688" s="434" t="str">
        <f>IF(OR(ISBLANK($A688),ISBLANK($G688)),"",IFERROR(IF(INDEX(Times!Q:Q,MATCH(CONCATENATE($G688,$A688),Times!$S:$S,0))=0,"",INDEX(Times!Q:Q,MATCH(CONCATENATE($G688,$A688),Times!$S:$S,0))),""))</f>
        <v/>
      </c>
      <c r="R688" s="218" t="str">
        <f>IF(OR(ISBLANK($A688),ISBLANK($G688)),"",IFERROR(IF(INDEX(Times!R:R,MATCH(CONCATENATE($G688,$A688),Times!$S:$S,0))=0,"",INDEX(Times!R:R,MATCH(CONCATENATE($G688,$A688),Times!$S:$S,0))),""))</f>
        <v/>
      </c>
      <c r="S688" s="645"/>
      <c r="T688" s="645"/>
      <c r="U688" s="218"/>
      <c r="V688" s="329"/>
      <c r="W688" s="329"/>
      <c r="X688" s="329"/>
      <c r="Y688" s="329"/>
      <c r="Z688" s="329"/>
      <c r="AA688" s="329"/>
      <c r="AB688" s="329"/>
      <c r="AC688" s="7"/>
      <c r="AD688" s="7"/>
      <c r="AE688" s="7"/>
      <c r="AF688" s="7"/>
      <c r="AG688" s="7"/>
      <c r="AH688" s="7"/>
      <c r="AI688" s="7"/>
      <c r="AJ688" s="7"/>
      <c r="AK688" s="7"/>
    </row>
    <row r="689" spans="1:37" x14ac:dyDescent="0.5">
      <c r="A689" s="218"/>
      <c r="B689" s="634"/>
      <c r="C689" s="647" t="str" cm="1">
        <f t="array" ref="C689">IFERROR(IF(ISBLANK(A689),"",IF(AND(ISBLANK(B689),ISBLANK(E689),ISBLANK(F689)),"",IF(AND(ISBLANK(B689),ISBLANK(E689),NOT(ISBLANK(F689))),_xlfn._xlws.FILTER('Rot.Out'!L:L,'Rot.Out'!B:B=EnterData!F689),IF(AND(ISBLANK(B689),NOT(ISBLANK(E689))),_xlfn._xlws.FILTER(Int.Out!AA:AA,Int.Out!B:B=E689),_xlfn._xlws.FILTER(Make.Trt!D:D,Make.Trt!C:C=B689))))),"")</f>
        <v/>
      </c>
      <c r="D689" s="636"/>
      <c r="E689" s="636"/>
      <c r="F689" s="218"/>
      <c r="G689" s="218"/>
      <c r="H689" s="218"/>
      <c r="I689" s="619" t="s">
        <v>109</v>
      </c>
      <c r="J689" s="619" t="s">
        <v>109</v>
      </c>
      <c r="K689" s="652"/>
      <c r="L689" s="329"/>
      <c r="M689" s="7"/>
      <c r="N689" s="434" t="str">
        <f>IF(OR(ISBLANK($A689),ISBLANK($G689)),"",IFERROR(IF(INDEX(Times!N:N,MATCH(CONCATENATE($G689,$A689),Times!$S:$S,0))=0,"",INDEX(Times!N:N,MATCH(CONCATENATE($G689,$A689),Times!$S:$S,0))),""))</f>
        <v/>
      </c>
      <c r="O689" s="434" t="str">
        <f>IF(OR(ISBLANK($A689),ISBLANK($G689)),"",IFERROR(IF(INDEX(Times!O:O,MATCH(CONCATENATE($G689,$A689),Times!$S:$S,0))=0,"",INDEX(Times!O:O,MATCH(CONCATENATE($G689,$A689),Times!$S:$S,0))),""))</f>
        <v/>
      </c>
      <c r="P689" s="434" t="str">
        <f>IF(OR(ISBLANK($A689),ISBLANK($G689)),"",IFERROR(IF(INDEX(Times!P:P,MATCH(CONCATENATE($G689,$A689),Times!$S:$S,0))=0,"",INDEX(Times!P:P,MATCH(CONCATENATE($G689,$A689),Times!$S:$S,0))),""))</f>
        <v/>
      </c>
      <c r="Q689" s="434" t="str">
        <f>IF(OR(ISBLANK($A689),ISBLANK($G689)),"",IFERROR(IF(INDEX(Times!Q:Q,MATCH(CONCATENATE($G689,$A689),Times!$S:$S,0))=0,"",INDEX(Times!Q:Q,MATCH(CONCATENATE($G689,$A689),Times!$S:$S,0))),""))</f>
        <v/>
      </c>
      <c r="R689" s="218" t="str">
        <f>IF(OR(ISBLANK($A689),ISBLANK($G689)),"",IFERROR(IF(INDEX(Times!R:R,MATCH(CONCATENATE($G689,$A689),Times!$S:$S,0))=0,"",INDEX(Times!R:R,MATCH(CONCATENATE($G689,$A689),Times!$S:$S,0))),""))</f>
        <v/>
      </c>
      <c r="S689" s="645"/>
      <c r="T689" s="645"/>
      <c r="U689" s="218"/>
      <c r="V689" s="329"/>
      <c r="W689" s="329"/>
      <c r="X689" s="329"/>
      <c r="Y689" s="329"/>
      <c r="Z689" s="329"/>
      <c r="AA689" s="329"/>
      <c r="AB689" s="329"/>
      <c r="AC689" s="7"/>
      <c r="AD689" s="7"/>
      <c r="AE689" s="7"/>
      <c r="AF689" s="7"/>
      <c r="AG689" s="7"/>
      <c r="AH689" s="7"/>
      <c r="AI689" s="7"/>
      <c r="AJ689" s="7"/>
      <c r="AK689" s="7"/>
    </row>
    <row r="690" spans="1:37" x14ac:dyDescent="0.5">
      <c r="A690" s="218"/>
      <c r="B690" s="634"/>
      <c r="C690" s="647" t="str" cm="1">
        <f t="array" ref="C690">IFERROR(IF(ISBLANK(A690),"",IF(AND(ISBLANK(B690),ISBLANK(E690),ISBLANK(F690)),"",IF(AND(ISBLANK(B690),ISBLANK(E690),NOT(ISBLANK(F690))),_xlfn._xlws.FILTER('Rot.Out'!L:L,'Rot.Out'!B:B=EnterData!F690),IF(AND(ISBLANK(B690),NOT(ISBLANK(E690))),_xlfn._xlws.FILTER(Int.Out!AA:AA,Int.Out!B:B=E690),_xlfn._xlws.FILTER(Make.Trt!D:D,Make.Trt!C:C=B690))))),"")</f>
        <v/>
      </c>
      <c r="D690" s="636"/>
      <c r="E690" s="636"/>
      <c r="F690" s="218"/>
      <c r="G690" s="218"/>
      <c r="H690" s="218"/>
      <c r="I690" s="619" t="s">
        <v>109</v>
      </c>
      <c r="J690" s="619" t="s">
        <v>109</v>
      </c>
      <c r="K690" s="652"/>
      <c r="L690" s="329"/>
      <c r="M690" s="7"/>
      <c r="N690" s="434" t="str">
        <f>IF(OR(ISBLANK($A690),ISBLANK($G690)),"",IFERROR(IF(INDEX(Times!N:N,MATCH(CONCATENATE($G690,$A690),Times!$S:$S,0))=0,"",INDEX(Times!N:N,MATCH(CONCATENATE($G690,$A690),Times!$S:$S,0))),""))</f>
        <v/>
      </c>
      <c r="O690" s="434" t="str">
        <f>IF(OR(ISBLANK($A690),ISBLANK($G690)),"",IFERROR(IF(INDEX(Times!O:O,MATCH(CONCATENATE($G690,$A690),Times!$S:$S,0))=0,"",INDEX(Times!O:O,MATCH(CONCATENATE($G690,$A690),Times!$S:$S,0))),""))</f>
        <v/>
      </c>
      <c r="P690" s="434" t="str">
        <f>IF(OR(ISBLANK($A690),ISBLANK($G690)),"",IFERROR(IF(INDEX(Times!P:P,MATCH(CONCATENATE($G690,$A690),Times!$S:$S,0))=0,"",INDEX(Times!P:P,MATCH(CONCATENATE($G690,$A690),Times!$S:$S,0))),""))</f>
        <v/>
      </c>
      <c r="Q690" s="434" t="str">
        <f>IF(OR(ISBLANK($A690),ISBLANK($G690)),"",IFERROR(IF(INDEX(Times!Q:Q,MATCH(CONCATENATE($G690,$A690),Times!$S:$S,0))=0,"",INDEX(Times!Q:Q,MATCH(CONCATENATE($G690,$A690),Times!$S:$S,0))),""))</f>
        <v/>
      </c>
      <c r="R690" s="218" t="str">
        <f>IF(OR(ISBLANK($A690),ISBLANK($G690)),"",IFERROR(IF(INDEX(Times!R:R,MATCH(CONCATENATE($G690,$A690),Times!$S:$S,0))=0,"",INDEX(Times!R:R,MATCH(CONCATENATE($G690,$A690),Times!$S:$S,0))),""))</f>
        <v/>
      </c>
      <c r="S690" s="645"/>
      <c r="T690" s="645"/>
      <c r="U690" s="218"/>
      <c r="V690" s="329"/>
      <c r="W690" s="329"/>
      <c r="X690" s="329"/>
      <c r="Y690" s="329"/>
      <c r="Z690" s="329"/>
      <c r="AA690" s="329"/>
      <c r="AB690" s="329"/>
      <c r="AC690" s="7"/>
      <c r="AD690" s="7"/>
      <c r="AE690" s="7"/>
      <c r="AF690" s="7"/>
      <c r="AG690" s="7"/>
      <c r="AH690" s="7"/>
      <c r="AI690" s="7"/>
      <c r="AJ690" s="7"/>
      <c r="AK690" s="7"/>
    </row>
    <row r="691" spans="1:37" x14ac:dyDescent="0.5">
      <c r="A691" s="218"/>
      <c r="B691" s="634"/>
      <c r="C691" s="647" t="str" cm="1">
        <f t="array" ref="C691">IFERROR(IF(ISBLANK(A691),"",IF(AND(ISBLANK(B691),ISBLANK(E691),ISBLANK(F691)),"",IF(AND(ISBLANK(B691),ISBLANK(E691),NOT(ISBLANK(F691))),_xlfn._xlws.FILTER('Rot.Out'!L:L,'Rot.Out'!B:B=EnterData!F691),IF(AND(ISBLANK(B691),NOT(ISBLANK(E691))),_xlfn._xlws.FILTER(Int.Out!AA:AA,Int.Out!B:B=E691),_xlfn._xlws.FILTER(Make.Trt!D:D,Make.Trt!C:C=B691))))),"")</f>
        <v/>
      </c>
      <c r="D691" s="636"/>
      <c r="E691" s="636"/>
      <c r="F691" s="218"/>
      <c r="G691" s="218"/>
      <c r="H691" s="218"/>
      <c r="I691" s="619" t="s">
        <v>109</v>
      </c>
      <c r="J691" s="619" t="s">
        <v>109</v>
      </c>
      <c r="K691" s="652"/>
      <c r="L691" s="329"/>
      <c r="M691" s="7"/>
      <c r="N691" s="434" t="str">
        <f>IF(OR(ISBLANK($A691),ISBLANK($G691)),"",IFERROR(IF(INDEX(Times!N:N,MATCH(CONCATENATE($G691,$A691),Times!$S:$S,0))=0,"",INDEX(Times!N:N,MATCH(CONCATENATE($G691,$A691),Times!$S:$S,0))),""))</f>
        <v/>
      </c>
      <c r="O691" s="434" t="str">
        <f>IF(OR(ISBLANK($A691),ISBLANK($G691)),"",IFERROR(IF(INDEX(Times!O:O,MATCH(CONCATENATE($G691,$A691),Times!$S:$S,0))=0,"",INDEX(Times!O:O,MATCH(CONCATENATE($G691,$A691),Times!$S:$S,0))),""))</f>
        <v/>
      </c>
      <c r="P691" s="434" t="str">
        <f>IF(OR(ISBLANK($A691),ISBLANK($G691)),"",IFERROR(IF(INDEX(Times!P:P,MATCH(CONCATENATE($G691,$A691),Times!$S:$S,0))=0,"",INDEX(Times!P:P,MATCH(CONCATENATE($G691,$A691),Times!$S:$S,0))),""))</f>
        <v/>
      </c>
      <c r="Q691" s="434" t="str">
        <f>IF(OR(ISBLANK($A691),ISBLANK($G691)),"",IFERROR(IF(INDEX(Times!Q:Q,MATCH(CONCATENATE($G691,$A691),Times!$S:$S,0))=0,"",INDEX(Times!Q:Q,MATCH(CONCATENATE($G691,$A691),Times!$S:$S,0))),""))</f>
        <v/>
      </c>
      <c r="R691" s="218" t="str">
        <f>IF(OR(ISBLANK($A691),ISBLANK($G691)),"",IFERROR(IF(INDEX(Times!R:R,MATCH(CONCATENATE($G691,$A691),Times!$S:$S,0))=0,"",INDEX(Times!R:R,MATCH(CONCATENATE($G691,$A691),Times!$S:$S,0))),""))</f>
        <v/>
      </c>
      <c r="S691" s="645"/>
      <c r="T691" s="645"/>
      <c r="U691" s="218"/>
      <c r="V691" s="329"/>
      <c r="W691" s="329"/>
      <c r="X691" s="329"/>
      <c r="Y691" s="329"/>
      <c r="Z691" s="329"/>
      <c r="AA691" s="329"/>
      <c r="AB691" s="329"/>
      <c r="AC691" s="7"/>
      <c r="AD691" s="7"/>
      <c r="AE691" s="7"/>
      <c r="AF691" s="7"/>
      <c r="AG691" s="7"/>
      <c r="AH691" s="7"/>
      <c r="AI691" s="7"/>
      <c r="AJ691" s="7"/>
      <c r="AK691" s="7"/>
    </row>
    <row r="692" spans="1:37" x14ac:dyDescent="0.5">
      <c r="A692" s="218"/>
      <c r="B692" s="634"/>
      <c r="C692" s="647" t="str" cm="1">
        <f t="array" ref="C692">IFERROR(IF(ISBLANK(A692),"",IF(AND(ISBLANK(B692),ISBLANK(E692),ISBLANK(F692)),"",IF(AND(ISBLANK(B692),ISBLANK(E692),NOT(ISBLANK(F692))),_xlfn._xlws.FILTER('Rot.Out'!L:L,'Rot.Out'!B:B=EnterData!F692),IF(AND(ISBLANK(B692),NOT(ISBLANK(E692))),_xlfn._xlws.FILTER(Int.Out!AA:AA,Int.Out!B:B=E692),_xlfn._xlws.FILTER(Make.Trt!D:D,Make.Trt!C:C=B692))))),"")</f>
        <v/>
      </c>
      <c r="D692" s="636"/>
      <c r="E692" s="636"/>
      <c r="F692" s="218"/>
      <c r="G692" s="218"/>
      <c r="H692" s="218"/>
      <c r="I692" s="619" t="s">
        <v>109</v>
      </c>
      <c r="J692" s="619" t="s">
        <v>109</v>
      </c>
      <c r="K692" s="652"/>
      <c r="L692" s="329"/>
      <c r="M692" s="7"/>
      <c r="N692" s="434" t="str">
        <f>IF(OR(ISBLANK($A692),ISBLANK($G692)),"",IFERROR(IF(INDEX(Times!N:N,MATCH(CONCATENATE($G692,$A692),Times!$S:$S,0))=0,"",INDEX(Times!N:N,MATCH(CONCATENATE($G692,$A692),Times!$S:$S,0))),""))</f>
        <v/>
      </c>
      <c r="O692" s="434" t="str">
        <f>IF(OR(ISBLANK($A692),ISBLANK($G692)),"",IFERROR(IF(INDEX(Times!O:O,MATCH(CONCATENATE($G692,$A692),Times!$S:$S,0))=0,"",INDEX(Times!O:O,MATCH(CONCATENATE($G692,$A692),Times!$S:$S,0))),""))</f>
        <v/>
      </c>
      <c r="P692" s="434" t="str">
        <f>IF(OR(ISBLANK($A692),ISBLANK($G692)),"",IFERROR(IF(INDEX(Times!P:P,MATCH(CONCATENATE($G692,$A692),Times!$S:$S,0))=0,"",INDEX(Times!P:P,MATCH(CONCATENATE($G692,$A692),Times!$S:$S,0))),""))</f>
        <v/>
      </c>
      <c r="Q692" s="434" t="str">
        <f>IF(OR(ISBLANK($A692),ISBLANK($G692)),"",IFERROR(IF(INDEX(Times!Q:Q,MATCH(CONCATENATE($G692,$A692),Times!$S:$S,0))=0,"",INDEX(Times!Q:Q,MATCH(CONCATENATE($G692,$A692),Times!$S:$S,0))),""))</f>
        <v/>
      </c>
      <c r="R692" s="218" t="str">
        <f>IF(OR(ISBLANK($A692),ISBLANK($G692)),"",IFERROR(IF(INDEX(Times!R:R,MATCH(CONCATENATE($G692,$A692),Times!$S:$S,0))=0,"",INDEX(Times!R:R,MATCH(CONCATENATE($G692,$A692),Times!$S:$S,0))),""))</f>
        <v/>
      </c>
      <c r="S692" s="645"/>
      <c r="T692" s="645"/>
      <c r="U692" s="218"/>
      <c r="V692" s="329"/>
      <c r="W692" s="329"/>
      <c r="X692" s="329"/>
      <c r="Y692" s="329"/>
      <c r="Z692" s="329"/>
      <c r="AA692" s="329"/>
      <c r="AB692" s="329"/>
      <c r="AC692" s="7"/>
      <c r="AD692" s="7"/>
      <c r="AE692" s="7"/>
      <c r="AF692" s="7"/>
      <c r="AG692" s="7"/>
      <c r="AH692" s="7"/>
      <c r="AI692" s="7"/>
      <c r="AJ692" s="7"/>
      <c r="AK692" s="7"/>
    </row>
    <row r="693" spans="1:37" x14ac:dyDescent="0.5">
      <c r="A693" s="218"/>
      <c r="B693" s="634"/>
      <c r="C693" s="647" t="str" cm="1">
        <f t="array" ref="C693">IFERROR(IF(ISBLANK(A693),"",IF(AND(ISBLANK(B693),ISBLANK(E693),ISBLANK(F693)),"",IF(AND(ISBLANK(B693),ISBLANK(E693),NOT(ISBLANK(F693))),_xlfn._xlws.FILTER('Rot.Out'!L:L,'Rot.Out'!B:B=EnterData!F693),IF(AND(ISBLANK(B693),NOT(ISBLANK(E693))),_xlfn._xlws.FILTER(Int.Out!AA:AA,Int.Out!B:B=E693),_xlfn._xlws.FILTER(Make.Trt!D:D,Make.Trt!C:C=B693))))),"")</f>
        <v/>
      </c>
      <c r="D693" s="636"/>
      <c r="E693" s="636"/>
      <c r="F693" s="218"/>
      <c r="G693" s="218"/>
      <c r="H693" s="218"/>
      <c r="I693" s="619" t="s">
        <v>109</v>
      </c>
      <c r="J693" s="619" t="s">
        <v>109</v>
      </c>
      <c r="K693" s="652"/>
      <c r="L693" s="329"/>
      <c r="M693" s="7"/>
      <c r="N693" s="434" t="str">
        <f>IF(OR(ISBLANK($A693),ISBLANK($G693)),"",IFERROR(IF(INDEX(Times!N:N,MATCH(CONCATENATE($G693,$A693),Times!$S:$S,0))=0,"",INDEX(Times!N:N,MATCH(CONCATENATE($G693,$A693),Times!$S:$S,0))),""))</f>
        <v/>
      </c>
      <c r="O693" s="434" t="str">
        <f>IF(OR(ISBLANK($A693),ISBLANK($G693)),"",IFERROR(IF(INDEX(Times!O:O,MATCH(CONCATENATE($G693,$A693),Times!$S:$S,0))=0,"",INDEX(Times!O:O,MATCH(CONCATENATE($G693,$A693),Times!$S:$S,0))),""))</f>
        <v/>
      </c>
      <c r="P693" s="434" t="str">
        <f>IF(OR(ISBLANK($A693),ISBLANK($G693)),"",IFERROR(IF(INDEX(Times!P:P,MATCH(CONCATENATE($G693,$A693),Times!$S:$S,0))=0,"",INDEX(Times!P:P,MATCH(CONCATENATE($G693,$A693),Times!$S:$S,0))),""))</f>
        <v/>
      </c>
      <c r="Q693" s="434" t="str">
        <f>IF(OR(ISBLANK($A693),ISBLANK($G693)),"",IFERROR(IF(INDEX(Times!Q:Q,MATCH(CONCATENATE($G693,$A693),Times!$S:$S,0))=0,"",INDEX(Times!Q:Q,MATCH(CONCATENATE($G693,$A693),Times!$S:$S,0))),""))</f>
        <v/>
      </c>
      <c r="R693" s="218" t="str">
        <f>IF(OR(ISBLANK($A693),ISBLANK($G693)),"",IFERROR(IF(INDEX(Times!R:R,MATCH(CONCATENATE($G693,$A693),Times!$S:$S,0))=0,"",INDEX(Times!R:R,MATCH(CONCATENATE($G693,$A693),Times!$S:$S,0))),""))</f>
        <v/>
      </c>
      <c r="S693" s="645"/>
      <c r="T693" s="645"/>
      <c r="U693" s="218"/>
      <c r="V693" s="329"/>
      <c r="W693" s="329"/>
      <c r="X693" s="329"/>
      <c r="Y693" s="329"/>
      <c r="Z693" s="329"/>
      <c r="AA693" s="329"/>
      <c r="AB693" s="329"/>
      <c r="AC693" s="7"/>
      <c r="AD693" s="7"/>
      <c r="AE693" s="7"/>
      <c r="AF693" s="7"/>
      <c r="AG693" s="7"/>
      <c r="AH693" s="7"/>
      <c r="AI693" s="7"/>
      <c r="AJ693" s="7"/>
      <c r="AK693" s="7"/>
    </row>
    <row r="694" spans="1:37" x14ac:dyDescent="0.5">
      <c r="A694" s="218"/>
      <c r="B694" s="634"/>
      <c r="C694" s="647" t="str" cm="1">
        <f t="array" ref="C694">IFERROR(IF(ISBLANK(A694),"",IF(AND(ISBLANK(B694),ISBLANK(E694),ISBLANK(F694)),"",IF(AND(ISBLANK(B694),ISBLANK(E694),NOT(ISBLANK(F694))),_xlfn._xlws.FILTER('Rot.Out'!L:L,'Rot.Out'!B:B=EnterData!F694),IF(AND(ISBLANK(B694),NOT(ISBLANK(E694))),_xlfn._xlws.FILTER(Int.Out!AA:AA,Int.Out!B:B=E694),_xlfn._xlws.FILTER(Make.Trt!D:D,Make.Trt!C:C=B694))))),"")</f>
        <v/>
      </c>
      <c r="D694" s="636"/>
      <c r="E694" s="636"/>
      <c r="F694" s="218"/>
      <c r="G694" s="218"/>
      <c r="H694" s="218"/>
      <c r="I694" s="619" t="s">
        <v>109</v>
      </c>
      <c r="J694" s="619" t="s">
        <v>109</v>
      </c>
      <c r="K694" s="652"/>
      <c r="L694" s="329"/>
      <c r="M694" s="7"/>
      <c r="N694" s="434" t="str">
        <f>IF(OR(ISBLANK($A694),ISBLANK($G694)),"",IFERROR(IF(INDEX(Times!N:N,MATCH(CONCATENATE($G694,$A694),Times!$S:$S,0))=0,"",INDEX(Times!N:N,MATCH(CONCATENATE($G694,$A694),Times!$S:$S,0))),""))</f>
        <v/>
      </c>
      <c r="O694" s="434" t="str">
        <f>IF(OR(ISBLANK($A694),ISBLANK($G694)),"",IFERROR(IF(INDEX(Times!O:O,MATCH(CONCATENATE($G694,$A694),Times!$S:$S,0))=0,"",INDEX(Times!O:O,MATCH(CONCATENATE($G694,$A694),Times!$S:$S,0))),""))</f>
        <v/>
      </c>
      <c r="P694" s="434" t="str">
        <f>IF(OR(ISBLANK($A694),ISBLANK($G694)),"",IFERROR(IF(INDEX(Times!P:P,MATCH(CONCATENATE($G694,$A694),Times!$S:$S,0))=0,"",INDEX(Times!P:P,MATCH(CONCATENATE($G694,$A694),Times!$S:$S,0))),""))</f>
        <v/>
      </c>
      <c r="Q694" s="434" t="str">
        <f>IF(OR(ISBLANK($A694),ISBLANK($G694)),"",IFERROR(IF(INDEX(Times!Q:Q,MATCH(CONCATENATE($G694,$A694),Times!$S:$S,0))=0,"",INDEX(Times!Q:Q,MATCH(CONCATENATE($G694,$A694),Times!$S:$S,0))),""))</f>
        <v/>
      </c>
      <c r="R694" s="218" t="str">
        <f>IF(OR(ISBLANK($A694),ISBLANK($G694)),"",IFERROR(IF(INDEX(Times!R:R,MATCH(CONCATENATE($G694,$A694),Times!$S:$S,0))=0,"",INDEX(Times!R:R,MATCH(CONCATENATE($G694,$A694),Times!$S:$S,0))),""))</f>
        <v/>
      </c>
      <c r="S694" s="645"/>
      <c r="T694" s="645"/>
      <c r="U694" s="218"/>
      <c r="V694" s="329"/>
      <c r="W694" s="329"/>
      <c r="X694" s="329"/>
      <c r="Y694" s="329"/>
      <c r="Z694" s="329"/>
      <c r="AA694" s="329"/>
      <c r="AB694" s="329"/>
      <c r="AC694" s="7"/>
      <c r="AD694" s="7"/>
      <c r="AE694" s="7"/>
      <c r="AF694" s="7"/>
      <c r="AG694" s="7"/>
      <c r="AH694" s="7"/>
      <c r="AI694" s="7"/>
      <c r="AJ694" s="7"/>
      <c r="AK694" s="7"/>
    </row>
    <row r="695" spans="1:37" x14ac:dyDescent="0.5">
      <c r="A695" s="218"/>
      <c r="B695" s="634"/>
      <c r="C695" s="647" t="str" cm="1">
        <f t="array" ref="C695">IFERROR(IF(ISBLANK(A695),"",IF(AND(ISBLANK(B695),ISBLANK(E695),ISBLANK(F695)),"",IF(AND(ISBLANK(B695),ISBLANK(E695),NOT(ISBLANK(F695))),_xlfn._xlws.FILTER('Rot.Out'!L:L,'Rot.Out'!B:B=EnterData!F695),IF(AND(ISBLANK(B695),NOT(ISBLANK(E695))),_xlfn._xlws.FILTER(Int.Out!AA:AA,Int.Out!B:B=E695),_xlfn._xlws.FILTER(Make.Trt!D:D,Make.Trt!C:C=B695))))),"")</f>
        <v/>
      </c>
      <c r="D695" s="636"/>
      <c r="E695" s="636"/>
      <c r="F695" s="218"/>
      <c r="G695" s="218"/>
      <c r="H695" s="218"/>
      <c r="I695" s="619" t="s">
        <v>109</v>
      </c>
      <c r="J695" s="619" t="s">
        <v>109</v>
      </c>
      <c r="K695" s="652"/>
      <c r="L695" s="329"/>
      <c r="M695" s="7"/>
      <c r="N695" s="434" t="str">
        <f>IF(OR(ISBLANK($A695),ISBLANK($G695)),"",IFERROR(IF(INDEX(Times!N:N,MATCH(CONCATENATE($G695,$A695),Times!$S:$S,0))=0,"",INDEX(Times!N:N,MATCH(CONCATENATE($G695,$A695),Times!$S:$S,0))),""))</f>
        <v/>
      </c>
      <c r="O695" s="434" t="str">
        <f>IF(OR(ISBLANK($A695),ISBLANK($G695)),"",IFERROR(IF(INDEX(Times!O:O,MATCH(CONCATENATE($G695,$A695),Times!$S:$S,0))=0,"",INDEX(Times!O:O,MATCH(CONCATENATE($G695,$A695),Times!$S:$S,0))),""))</f>
        <v/>
      </c>
      <c r="P695" s="434" t="str">
        <f>IF(OR(ISBLANK($A695),ISBLANK($G695)),"",IFERROR(IF(INDEX(Times!P:P,MATCH(CONCATENATE($G695,$A695),Times!$S:$S,0))=0,"",INDEX(Times!P:P,MATCH(CONCATENATE($G695,$A695),Times!$S:$S,0))),""))</f>
        <v/>
      </c>
      <c r="Q695" s="434" t="str">
        <f>IF(OR(ISBLANK($A695),ISBLANK($G695)),"",IFERROR(IF(INDEX(Times!Q:Q,MATCH(CONCATENATE($G695,$A695),Times!$S:$S,0))=0,"",INDEX(Times!Q:Q,MATCH(CONCATENATE($G695,$A695),Times!$S:$S,0))),""))</f>
        <v/>
      </c>
      <c r="R695" s="218" t="str">
        <f>IF(OR(ISBLANK($A695),ISBLANK($G695)),"",IFERROR(IF(INDEX(Times!R:R,MATCH(CONCATENATE($G695,$A695),Times!$S:$S,0))=0,"",INDEX(Times!R:R,MATCH(CONCATENATE($G695,$A695),Times!$S:$S,0))),""))</f>
        <v/>
      </c>
      <c r="S695" s="645"/>
      <c r="T695" s="645"/>
      <c r="U695" s="218"/>
      <c r="V695" s="329"/>
      <c r="W695" s="329"/>
      <c r="X695" s="329"/>
      <c r="Y695" s="329"/>
      <c r="Z695" s="329"/>
      <c r="AA695" s="329"/>
      <c r="AB695" s="329"/>
      <c r="AC695" s="7"/>
      <c r="AD695" s="7"/>
      <c r="AE695" s="7"/>
      <c r="AF695" s="7"/>
      <c r="AG695" s="7"/>
      <c r="AH695" s="7"/>
      <c r="AI695" s="7"/>
      <c r="AJ695" s="7"/>
      <c r="AK695" s="7"/>
    </row>
    <row r="696" spans="1:37" x14ac:dyDescent="0.5">
      <c r="A696" s="218"/>
      <c r="B696" s="634"/>
      <c r="C696" s="647" t="str" cm="1">
        <f t="array" ref="C696">IFERROR(IF(ISBLANK(A696),"",IF(AND(ISBLANK(B696),ISBLANK(E696),ISBLANK(F696)),"",IF(AND(ISBLANK(B696),ISBLANK(E696),NOT(ISBLANK(F696))),_xlfn._xlws.FILTER('Rot.Out'!L:L,'Rot.Out'!B:B=EnterData!F696),IF(AND(ISBLANK(B696),NOT(ISBLANK(E696))),_xlfn._xlws.FILTER(Int.Out!AA:AA,Int.Out!B:B=E696),_xlfn._xlws.FILTER(Make.Trt!D:D,Make.Trt!C:C=B696))))),"")</f>
        <v/>
      </c>
      <c r="D696" s="636"/>
      <c r="E696" s="636"/>
      <c r="F696" s="218"/>
      <c r="G696" s="218"/>
      <c r="H696" s="218"/>
      <c r="I696" s="619" t="s">
        <v>109</v>
      </c>
      <c r="J696" s="619" t="s">
        <v>109</v>
      </c>
      <c r="K696" s="652"/>
      <c r="L696" s="329"/>
      <c r="M696" s="7"/>
      <c r="N696" s="434" t="str">
        <f>IF(OR(ISBLANK($A696),ISBLANK($G696)),"",IFERROR(IF(INDEX(Times!N:N,MATCH(CONCATENATE($G696,$A696),Times!$S:$S,0))=0,"",INDEX(Times!N:N,MATCH(CONCATENATE($G696,$A696),Times!$S:$S,0))),""))</f>
        <v/>
      </c>
      <c r="O696" s="434" t="str">
        <f>IF(OR(ISBLANK($A696),ISBLANK($G696)),"",IFERROR(IF(INDEX(Times!O:O,MATCH(CONCATENATE($G696,$A696),Times!$S:$S,0))=0,"",INDEX(Times!O:O,MATCH(CONCATENATE($G696,$A696),Times!$S:$S,0))),""))</f>
        <v/>
      </c>
      <c r="P696" s="434" t="str">
        <f>IF(OR(ISBLANK($A696),ISBLANK($G696)),"",IFERROR(IF(INDEX(Times!P:P,MATCH(CONCATENATE($G696,$A696),Times!$S:$S,0))=0,"",INDEX(Times!P:P,MATCH(CONCATENATE($G696,$A696),Times!$S:$S,0))),""))</f>
        <v/>
      </c>
      <c r="Q696" s="434" t="str">
        <f>IF(OR(ISBLANK($A696),ISBLANK($G696)),"",IFERROR(IF(INDEX(Times!Q:Q,MATCH(CONCATENATE($G696,$A696),Times!$S:$S,0))=0,"",INDEX(Times!Q:Q,MATCH(CONCATENATE($G696,$A696),Times!$S:$S,0))),""))</f>
        <v/>
      </c>
      <c r="R696" s="218" t="str">
        <f>IF(OR(ISBLANK($A696),ISBLANK($G696)),"",IFERROR(IF(INDEX(Times!R:R,MATCH(CONCATENATE($G696,$A696),Times!$S:$S,0))=0,"",INDEX(Times!R:R,MATCH(CONCATENATE($G696,$A696),Times!$S:$S,0))),""))</f>
        <v/>
      </c>
      <c r="S696" s="645"/>
      <c r="T696" s="645"/>
      <c r="U696" s="218"/>
      <c r="V696" s="329"/>
      <c r="W696" s="329"/>
      <c r="X696" s="329"/>
      <c r="Y696" s="329"/>
      <c r="Z696" s="329"/>
      <c r="AA696" s="329"/>
      <c r="AB696" s="329"/>
      <c r="AC696" s="7"/>
      <c r="AD696" s="7"/>
      <c r="AE696" s="7"/>
      <c r="AF696" s="7"/>
      <c r="AG696" s="7"/>
      <c r="AH696" s="7"/>
      <c r="AI696" s="7"/>
      <c r="AJ696" s="7"/>
      <c r="AK696" s="7"/>
    </row>
    <row r="697" spans="1:37" x14ac:dyDescent="0.5">
      <c r="A697" s="218"/>
      <c r="B697" s="634"/>
      <c r="C697" s="647" t="str" cm="1">
        <f t="array" ref="C697">IFERROR(IF(ISBLANK(A697),"",IF(AND(ISBLANK(B697),ISBLANK(E697),ISBLANK(F697)),"",IF(AND(ISBLANK(B697),ISBLANK(E697),NOT(ISBLANK(F697))),_xlfn._xlws.FILTER('Rot.Out'!L:L,'Rot.Out'!B:B=EnterData!F697),IF(AND(ISBLANK(B697),NOT(ISBLANK(E697))),_xlfn._xlws.FILTER(Int.Out!AA:AA,Int.Out!B:B=E697),_xlfn._xlws.FILTER(Make.Trt!D:D,Make.Trt!C:C=B697))))),"")</f>
        <v/>
      </c>
      <c r="D697" s="636"/>
      <c r="E697" s="636"/>
      <c r="F697" s="218"/>
      <c r="G697" s="218"/>
      <c r="H697" s="218"/>
      <c r="I697" s="619" t="s">
        <v>109</v>
      </c>
      <c r="J697" s="619" t="s">
        <v>109</v>
      </c>
      <c r="K697" s="652"/>
      <c r="L697" s="329"/>
      <c r="M697" s="7"/>
      <c r="N697" s="434" t="str">
        <f>IF(OR(ISBLANK($A697),ISBLANK($G697)),"",IFERROR(IF(INDEX(Times!N:N,MATCH(CONCATENATE($G697,$A697),Times!$S:$S,0))=0,"",INDEX(Times!N:N,MATCH(CONCATENATE($G697,$A697),Times!$S:$S,0))),""))</f>
        <v/>
      </c>
      <c r="O697" s="434" t="str">
        <f>IF(OR(ISBLANK($A697),ISBLANK($G697)),"",IFERROR(IF(INDEX(Times!O:O,MATCH(CONCATENATE($G697,$A697),Times!$S:$S,0))=0,"",INDEX(Times!O:O,MATCH(CONCATENATE($G697,$A697),Times!$S:$S,0))),""))</f>
        <v/>
      </c>
      <c r="P697" s="434" t="str">
        <f>IF(OR(ISBLANK($A697),ISBLANK($G697)),"",IFERROR(IF(INDEX(Times!P:P,MATCH(CONCATENATE($G697,$A697),Times!$S:$S,0))=0,"",INDEX(Times!P:P,MATCH(CONCATENATE($G697,$A697),Times!$S:$S,0))),""))</f>
        <v/>
      </c>
      <c r="Q697" s="434" t="str">
        <f>IF(OR(ISBLANK($A697),ISBLANK($G697)),"",IFERROR(IF(INDEX(Times!Q:Q,MATCH(CONCATENATE($G697,$A697),Times!$S:$S,0))=0,"",INDEX(Times!Q:Q,MATCH(CONCATENATE($G697,$A697),Times!$S:$S,0))),""))</f>
        <v/>
      </c>
      <c r="R697" s="218" t="str">
        <f>IF(OR(ISBLANK($A697),ISBLANK($G697)),"",IFERROR(IF(INDEX(Times!R:R,MATCH(CONCATENATE($G697,$A697),Times!$S:$S,0))=0,"",INDEX(Times!R:R,MATCH(CONCATENATE($G697,$A697),Times!$S:$S,0))),""))</f>
        <v/>
      </c>
      <c r="S697" s="645"/>
      <c r="T697" s="645"/>
      <c r="U697" s="218"/>
      <c r="V697" s="329"/>
      <c r="W697" s="329"/>
      <c r="X697" s="329"/>
      <c r="Y697" s="329"/>
      <c r="Z697" s="329"/>
      <c r="AA697" s="329"/>
      <c r="AB697" s="329"/>
      <c r="AC697" s="7"/>
      <c r="AD697" s="7"/>
      <c r="AE697" s="7"/>
      <c r="AF697" s="7"/>
      <c r="AG697" s="7"/>
      <c r="AH697" s="7"/>
      <c r="AI697" s="7"/>
      <c r="AJ697" s="7"/>
      <c r="AK697" s="7"/>
    </row>
    <row r="698" spans="1:37" x14ac:dyDescent="0.5">
      <c r="A698" s="218"/>
      <c r="B698" s="634"/>
      <c r="C698" s="647" t="str" cm="1">
        <f t="array" ref="C698">IFERROR(IF(ISBLANK(A698),"",IF(AND(ISBLANK(B698),ISBLANK(E698),ISBLANK(F698)),"",IF(AND(ISBLANK(B698),ISBLANK(E698),NOT(ISBLANK(F698))),_xlfn._xlws.FILTER('Rot.Out'!L:L,'Rot.Out'!B:B=EnterData!F698),IF(AND(ISBLANK(B698),NOT(ISBLANK(E698))),_xlfn._xlws.FILTER(Int.Out!AA:AA,Int.Out!B:B=E698),_xlfn._xlws.FILTER(Make.Trt!D:D,Make.Trt!C:C=B698))))),"")</f>
        <v/>
      </c>
      <c r="D698" s="636"/>
      <c r="E698" s="636"/>
      <c r="F698" s="218"/>
      <c r="G698" s="218"/>
      <c r="H698" s="218"/>
      <c r="I698" s="619" t="s">
        <v>109</v>
      </c>
      <c r="J698" s="619" t="s">
        <v>109</v>
      </c>
      <c r="K698" s="652"/>
      <c r="L698" s="329"/>
      <c r="M698" s="7"/>
      <c r="N698" s="434" t="str">
        <f>IF(OR(ISBLANK($A698),ISBLANK($G698)),"",IFERROR(IF(INDEX(Times!N:N,MATCH(CONCATENATE($G698,$A698),Times!$S:$S,0))=0,"",INDEX(Times!N:N,MATCH(CONCATENATE($G698,$A698),Times!$S:$S,0))),""))</f>
        <v/>
      </c>
      <c r="O698" s="434" t="str">
        <f>IF(OR(ISBLANK($A698),ISBLANK($G698)),"",IFERROR(IF(INDEX(Times!O:O,MATCH(CONCATENATE($G698,$A698),Times!$S:$S,0))=0,"",INDEX(Times!O:O,MATCH(CONCATENATE($G698,$A698),Times!$S:$S,0))),""))</f>
        <v/>
      </c>
      <c r="P698" s="434" t="str">
        <f>IF(OR(ISBLANK($A698),ISBLANK($G698)),"",IFERROR(IF(INDEX(Times!P:P,MATCH(CONCATENATE($G698,$A698),Times!$S:$S,0))=0,"",INDEX(Times!P:P,MATCH(CONCATENATE($G698,$A698),Times!$S:$S,0))),""))</f>
        <v/>
      </c>
      <c r="Q698" s="434" t="str">
        <f>IF(OR(ISBLANK($A698),ISBLANK($G698)),"",IFERROR(IF(INDEX(Times!Q:Q,MATCH(CONCATENATE($G698,$A698),Times!$S:$S,0))=0,"",INDEX(Times!Q:Q,MATCH(CONCATENATE($G698,$A698),Times!$S:$S,0))),""))</f>
        <v/>
      </c>
      <c r="R698" s="218" t="str">
        <f>IF(OR(ISBLANK($A698),ISBLANK($G698)),"",IFERROR(IF(INDEX(Times!R:R,MATCH(CONCATENATE($G698,$A698),Times!$S:$S,0))=0,"",INDEX(Times!R:R,MATCH(CONCATENATE($G698,$A698),Times!$S:$S,0))),""))</f>
        <v/>
      </c>
      <c r="S698" s="645"/>
      <c r="T698" s="645"/>
      <c r="U698" s="218"/>
      <c r="V698" s="329"/>
      <c r="W698" s="329"/>
      <c r="X698" s="329"/>
      <c r="Y698" s="329"/>
      <c r="Z698" s="329"/>
      <c r="AA698" s="329"/>
      <c r="AB698" s="329"/>
      <c r="AC698" s="7"/>
      <c r="AD698" s="7"/>
      <c r="AE698" s="7"/>
      <c r="AF698" s="7"/>
      <c r="AG698" s="7"/>
      <c r="AH698" s="7"/>
      <c r="AI698" s="7"/>
      <c r="AJ698" s="7"/>
      <c r="AK698" s="7"/>
    </row>
    <row r="699" spans="1:37" x14ac:dyDescent="0.5">
      <c r="A699" s="218"/>
      <c r="B699" s="634"/>
      <c r="C699" s="647" t="str" cm="1">
        <f t="array" ref="C699">IFERROR(IF(ISBLANK(A699),"",IF(AND(ISBLANK(B699),ISBLANK(E699),ISBLANK(F699)),"",IF(AND(ISBLANK(B699),ISBLANK(E699),NOT(ISBLANK(F699))),_xlfn._xlws.FILTER('Rot.Out'!L:L,'Rot.Out'!B:B=EnterData!F699),IF(AND(ISBLANK(B699),NOT(ISBLANK(E699))),_xlfn._xlws.FILTER(Int.Out!AA:AA,Int.Out!B:B=E699),_xlfn._xlws.FILTER(Make.Trt!D:D,Make.Trt!C:C=B699))))),"")</f>
        <v/>
      </c>
      <c r="D699" s="636"/>
      <c r="E699" s="636"/>
      <c r="F699" s="218"/>
      <c r="G699" s="218"/>
      <c r="H699" s="218"/>
      <c r="I699" s="619" t="s">
        <v>109</v>
      </c>
      <c r="J699" s="619" t="s">
        <v>109</v>
      </c>
      <c r="K699" s="652"/>
      <c r="L699" s="329"/>
      <c r="M699" s="7"/>
      <c r="N699" s="434" t="str">
        <f>IF(OR(ISBLANK($A699),ISBLANK($G699)),"",IFERROR(IF(INDEX(Times!N:N,MATCH(CONCATENATE($G699,$A699),Times!$S:$S,0))=0,"",INDEX(Times!N:N,MATCH(CONCATENATE($G699,$A699),Times!$S:$S,0))),""))</f>
        <v/>
      </c>
      <c r="O699" s="434" t="str">
        <f>IF(OR(ISBLANK($A699),ISBLANK($G699)),"",IFERROR(IF(INDEX(Times!O:O,MATCH(CONCATENATE($G699,$A699),Times!$S:$S,0))=0,"",INDEX(Times!O:O,MATCH(CONCATENATE($G699,$A699),Times!$S:$S,0))),""))</f>
        <v/>
      </c>
      <c r="P699" s="434" t="str">
        <f>IF(OR(ISBLANK($A699),ISBLANK($G699)),"",IFERROR(IF(INDEX(Times!P:P,MATCH(CONCATENATE($G699,$A699),Times!$S:$S,0))=0,"",INDEX(Times!P:P,MATCH(CONCATENATE($G699,$A699),Times!$S:$S,0))),""))</f>
        <v/>
      </c>
      <c r="Q699" s="434" t="str">
        <f>IF(OR(ISBLANK($A699),ISBLANK($G699)),"",IFERROR(IF(INDEX(Times!Q:Q,MATCH(CONCATENATE($G699,$A699),Times!$S:$S,0))=0,"",INDEX(Times!Q:Q,MATCH(CONCATENATE($G699,$A699),Times!$S:$S,0))),""))</f>
        <v/>
      </c>
      <c r="R699" s="218" t="str">
        <f>IF(OR(ISBLANK($A699),ISBLANK($G699)),"",IFERROR(IF(INDEX(Times!R:R,MATCH(CONCATENATE($G699,$A699),Times!$S:$S,0))=0,"",INDEX(Times!R:R,MATCH(CONCATENATE($G699,$A699),Times!$S:$S,0))),""))</f>
        <v/>
      </c>
      <c r="S699" s="645"/>
      <c r="T699" s="645"/>
      <c r="U699" s="218"/>
      <c r="V699" s="329"/>
      <c r="W699" s="329"/>
      <c r="X699" s="329"/>
      <c r="Y699" s="329"/>
      <c r="Z699" s="329"/>
      <c r="AA699" s="329"/>
      <c r="AB699" s="329"/>
      <c r="AC699" s="7"/>
      <c r="AD699" s="7"/>
      <c r="AE699" s="7"/>
      <c r="AF699" s="7"/>
      <c r="AG699" s="7"/>
      <c r="AH699" s="7"/>
      <c r="AI699" s="7"/>
      <c r="AJ699" s="7"/>
      <c r="AK699" s="7"/>
    </row>
    <row r="700" spans="1:37" x14ac:dyDescent="0.5">
      <c r="A700" s="218"/>
      <c r="B700" s="634"/>
      <c r="C700" s="647" t="str" cm="1">
        <f t="array" ref="C700">IFERROR(IF(ISBLANK(A700),"",IF(AND(ISBLANK(B700),ISBLANK(E700),ISBLANK(F700)),"",IF(AND(ISBLANK(B700),ISBLANK(E700),NOT(ISBLANK(F700))),_xlfn._xlws.FILTER('Rot.Out'!L:L,'Rot.Out'!B:B=EnterData!F700),IF(AND(ISBLANK(B700),NOT(ISBLANK(E700))),_xlfn._xlws.FILTER(Int.Out!AA:AA,Int.Out!B:B=E700),_xlfn._xlws.FILTER(Make.Trt!D:D,Make.Trt!C:C=B700))))),"")</f>
        <v/>
      </c>
      <c r="D700" s="636"/>
      <c r="E700" s="636"/>
      <c r="F700" s="218"/>
      <c r="G700" s="218"/>
      <c r="H700" s="218"/>
      <c r="I700" s="619" t="s">
        <v>109</v>
      </c>
      <c r="J700" s="619" t="s">
        <v>109</v>
      </c>
      <c r="K700" s="652"/>
      <c r="L700" s="329"/>
      <c r="M700" s="7"/>
      <c r="N700" s="434" t="str">
        <f>IF(OR(ISBLANK($A700),ISBLANK($G700)),"",IFERROR(IF(INDEX(Times!N:N,MATCH(CONCATENATE($G700,$A700),Times!$S:$S,0))=0,"",INDEX(Times!N:N,MATCH(CONCATENATE($G700,$A700),Times!$S:$S,0))),""))</f>
        <v/>
      </c>
      <c r="O700" s="434" t="str">
        <f>IF(OR(ISBLANK($A700),ISBLANK($G700)),"",IFERROR(IF(INDEX(Times!O:O,MATCH(CONCATENATE($G700,$A700),Times!$S:$S,0))=0,"",INDEX(Times!O:O,MATCH(CONCATENATE($G700,$A700),Times!$S:$S,0))),""))</f>
        <v/>
      </c>
      <c r="P700" s="434" t="str">
        <f>IF(OR(ISBLANK($A700),ISBLANK($G700)),"",IFERROR(IF(INDEX(Times!P:P,MATCH(CONCATENATE($G700,$A700),Times!$S:$S,0))=0,"",INDEX(Times!P:P,MATCH(CONCATENATE($G700,$A700),Times!$S:$S,0))),""))</f>
        <v/>
      </c>
      <c r="Q700" s="434" t="str">
        <f>IF(OR(ISBLANK($A700),ISBLANK($G700)),"",IFERROR(IF(INDEX(Times!Q:Q,MATCH(CONCATENATE($G700,$A700),Times!$S:$S,0))=0,"",INDEX(Times!Q:Q,MATCH(CONCATENATE($G700,$A700),Times!$S:$S,0))),""))</f>
        <v/>
      </c>
      <c r="R700" s="218" t="str">
        <f>IF(OR(ISBLANK($A700),ISBLANK($G700)),"",IFERROR(IF(INDEX(Times!R:R,MATCH(CONCATENATE($G700,$A700),Times!$S:$S,0))=0,"",INDEX(Times!R:R,MATCH(CONCATENATE($G700,$A700),Times!$S:$S,0))),""))</f>
        <v/>
      </c>
      <c r="S700" s="645"/>
      <c r="T700" s="645"/>
      <c r="U700" s="218"/>
      <c r="V700" s="329"/>
      <c r="W700" s="329"/>
      <c r="X700" s="329"/>
      <c r="Y700" s="329"/>
      <c r="Z700" s="329"/>
      <c r="AA700" s="329"/>
      <c r="AB700" s="329"/>
      <c r="AC700" s="7"/>
      <c r="AD700" s="7"/>
      <c r="AE700" s="7"/>
      <c r="AF700" s="7"/>
      <c r="AG700" s="7"/>
      <c r="AH700" s="7"/>
      <c r="AI700" s="7"/>
      <c r="AJ700" s="7"/>
      <c r="AK700" s="7"/>
    </row>
    <row r="701" spans="1:37" x14ac:dyDescent="0.5">
      <c r="A701" s="218"/>
      <c r="B701" s="634"/>
      <c r="C701" s="647" t="str" cm="1">
        <f t="array" ref="C701">IFERROR(IF(ISBLANK(A701),"",IF(AND(ISBLANK(B701),ISBLANK(E701),ISBLANK(F701)),"",IF(AND(ISBLANK(B701),ISBLANK(E701),NOT(ISBLANK(F701))),_xlfn._xlws.FILTER('Rot.Out'!L:L,'Rot.Out'!B:B=EnterData!F701),IF(AND(ISBLANK(B701),NOT(ISBLANK(E701))),_xlfn._xlws.FILTER(Int.Out!AA:AA,Int.Out!B:B=E701),_xlfn._xlws.FILTER(Make.Trt!D:D,Make.Trt!C:C=B701))))),"")</f>
        <v/>
      </c>
      <c r="D701" s="636"/>
      <c r="E701" s="636"/>
      <c r="F701" s="218"/>
      <c r="G701" s="218"/>
      <c r="H701" s="218"/>
      <c r="I701" s="619" t="s">
        <v>109</v>
      </c>
      <c r="J701" s="619" t="s">
        <v>109</v>
      </c>
      <c r="K701" s="652"/>
      <c r="L701" s="329"/>
      <c r="M701" s="7"/>
      <c r="N701" s="434" t="str">
        <f>IF(OR(ISBLANK($A701),ISBLANK($G701)),"",IFERROR(IF(INDEX(Times!N:N,MATCH(CONCATENATE($G701,$A701),Times!$S:$S,0))=0,"",INDEX(Times!N:N,MATCH(CONCATENATE($G701,$A701),Times!$S:$S,0))),""))</f>
        <v/>
      </c>
      <c r="O701" s="434" t="str">
        <f>IF(OR(ISBLANK($A701),ISBLANK($G701)),"",IFERROR(IF(INDEX(Times!O:O,MATCH(CONCATENATE($G701,$A701),Times!$S:$S,0))=0,"",INDEX(Times!O:O,MATCH(CONCATENATE($G701,$A701),Times!$S:$S,0))),""))</f>
        <v/>
      </c>
      <c r="P701" s="434" t="str">
        <f>IF(OR(ISBLANK($A701),ISBLANK($G701)),"",IFERROR(IF(INDEX(Times!P:P,MATCH(CONCATENATE($G701,$A701),Times!$S:$S,0))=0,"",INDEX(Times!P:P,MATCH(CONCATENATE($G701,$A701),Times!$S:$S,0))),""))</f>
        <v/>
      </c>
      <c r="Q701" s="434" t="str">
        <f>IF(OR(ISBLANK($A701),ISBLANK($G701)),"",IFERROR(IF(INDEX(Times!Q:Q,MATCH(CONCATENATE($G701,$A701),Times!$S:$S,0))=0,"",INDEX(Times!Q:Q,MATCH(CONCATENATE($G701,$A701),Times!$S:$S,0))),""))</f>
        <v/>
      </c>
      <c r="R701" s="218" t="str">
        <f>IF(OR(ISBLANK($A701),ISBLANK($G701)),"",IFERROR(IF(INDEX(Times!R:R,MATCH(CONCATENATE($G701,$A701),Times!$S:$S,0))=0,"",INDEX(Times!R:R,MATCH(CONCATENATE($G701,$A701),Times!$S:$S,0))),""))</f>
        <v/>
      </c>
      <c r="S701" s="645"/>
      <c r="T701" s="645"/>
      <c r="U701" s="218"/>
      <c r="V701" s="329"/>
      <c r="W701" s="329"/>
      <c r="X701" s="329"/>
      <c r="Y701" s="329"/>
      <c r="Z701" s="329"/>
      <c r="AA701" s="329"/>
      <c r="AB701" s="329"/>
      <c r="AC701" s="7"/>
      <c r="AD701" s="7"/>
      <c r="AE701" s="7"/>
      <c r="AF701" s="7"/>
      <c r="AG701" s="7"/>
      <c r="AH701" s="7"/>
      <c r="AI701" s="7"/>
      <c r="AJ701" s="7"/>
      <c r="AK701" s="7"/>
    </row>
    <row r="702" spans="1:37" x14ac:dyDescent="0.5">
      <c r="A702" s="218"/>
      <c r="B702" s="634"/>
      <c r="C702" s="647" t="str" cm="1">
        <f t="array" ref="C702">IFERROR(IF(ISBLANK(A702),"",IF(AND(ISBLANK(B702),ISBLANK(E702),ISBLANK(F702)),"",IF(AND(ISBLANK(B702),ISBLANK(E702),NOT(ISBLANK(F702))),_xlfn._xlws.FILTER('Rot.Out'!L:L,'Rot.Out'!B:B=EnterData!F702),IF(AND(ISBLANK(B702),NOT(ISBLANK(E702))),_xlfn._xlws.FILTER(Int.Out!AA:AA,Int.Out!B:B=E702),_xlfn._xlws.FILTER(Make.Trt!D:D,Make.Trt!C:C=B702))))),"")</f>
        <v/>
      </c>
      <c r="D702" s="636"/>
      <c r="E702" s="636"/>
      <c r="F702" s="218"/>
      <c r="G702" s="218"/>
      <c r="H702" s="218"/>
      <c r="I702" s="619" t="s">
        <v>109</v>
      </c>
      <c r="J702" s="619" t="s">
        <v>109</v>
      </c>
      <c r="K702" s="652"/>
      <c r="L702" s="329"/>
      <c r="M702" s="7"/>
      <c r="N702" s="434" t="str">
        <f>IF(OR(ISBLANK($A702),ISBLANK($G702)),"",IFERROR(IF(INDEX(Times!N:N,MATCH(CONCATENATE($G702,$A702),Times!$S:$S,0))=0,"",INDEX(Times!N:N,MATCH(CONCATENATE($G702,$A702),Times!$S:$S,0))),""))</f>
        <v/>
      </c>
      <c r="O702" s="434" t="str">
        <f>IF(OR(ISBLANK($A702),ISBLANK($G702)),"",IFERROR(IF(INDEX(Times!O:O,MATCH(CONCATENATE($G702,$A702),Times!$S:$S,0))=0,"",INDEX(Times!O:O,MATCH(CONCATENATE($G702,$A702),Times!$S:$S,0))),""))</f>
        <v/>
      </c>
      <c r="P702" s="434" t="str">
        <f>IF(OR(ISBLANK($A702),ISBLANK($G702)),"",IFERROR(IF(INDEX(Times!P:P,MATCH(CONCATENATE($G702,$A702),Times!$S:$S,0))=0,"",INDEX(Times!P:P,MATCH(CONCATENATE($G702,$A702),Times!$S:$S,0))),""))</f>
        <v/>
      </c>
      <c r="Q702" s="434" t="str">
        <f>IF(OR(ISBLANK($A702),ISBLANK($G702)),"",IFERROR(IF(INDEX(Times!Q:Q,MATCH(CONCATENATE($G702,$A702),Times!$S:$S,0))=0,"",INDEX(Times!Q:Q,MATCH(CONCATENATE($G702,$A702),Times!$S:$S,0))),""))</f>
        <v/>
      </c>
      <c r="R702" s="218" t="str">
        <f>IF(OR(ISBLANK($A702),ISBLANK($G702)),"",IFERROR(IF(INDEX(Times!R:R,MATCH(CONCATENATE($G702,$A702),Times!$S:$S,0))=0,"",INDEX(Times!R:R,MATCH(CONCATENATE($G702,$A702),Times!$S:$S,0))),""))</f>
        <v/>
      </c>
      <c r="S702" s="645"/>
      <c r="T702" s="645"/>
      <c r="U702" s="218"/>
      <c r="V702" s="329"/>
      <c r="W702" s="329"/>
      <c r="X702" s="329"/>
      <c r="Y702" s="329"/>
      <c r="Z702" s="329"/>
      <c r="AA702" s="329"/>
      <c r="AB702" s="329"/>
      <c r="AC702" s="7"/>
      <c r="AD702" s="7"/>
      <c r="AE702" s="7"/>
      <c r="AF702" s="7"/>
      <c r="AG702" s="7"/>
      <c r="AH702" s="7"/>
      <c r="AI702" s="7"/>
      <c r="AJ702" s="7"/>
      <c r="AK702" s="7"/>
    </row>
    <row r="703" spans="1:37" x14ac:dyDescent="0.5">
      <c r="A703" s="218"/>
      <c r="B703" s="634"/>
      <c r="C703" s="647" t="str" cm="1">
        <f t="array" ref="C703">IFERROR(IF(ISBLANK(A703),"",IF(AND(ISBLANK(B703),ISBLANK(E703),ISBLANK(F703)),"",IF(AND(ISBLANK(B703),ISBLANK(E703),NOT(ISBLANK(F703))),_xlfn._xlws.FILTER('Rot.Out'!L:L,'Rot.Out'!B:B=EnterData!F703),IF(AND(ISBLANK(B703),NOT(ISBLANK(E703))),_xlfn._xlws.FILTER(Int.Out!AA:AA,Int.Out!B:B=E703),_xlfn._xlws.FILTER(Make.Trt!D:D,Make.Trt!C:C=B703))))),"")</f>
        <v/>
      </c>
      <c r="D703" s="636"/>
      <c r="E703" s="636"/>
      <c r="F703" s="218"/>
      <c r="G703" s="218"/>
      <c r="H703" s="218"/>
      <c r="I703" s="619" t="s">
        <v>109</v>
      </c>
      <c r="J703" s="619" t="s">
        <v>109</v>
      </c>
      <c r="K703" s="652"/>
      <c r="L703" s="329"/>
      <c r="M703" s="7"/>
      <c r="N703" s="434" t="str">
        <f>IF(OR(ISBLANK($A703),ISBLANK($G703)),"",IFERROR(IF(INDEX(Times!N:N,MATCH(CONCATENATE($G703,$A703),Times!$S:$S,0))=0,"",INDEX(Times!N:N,MATCH(CONCATENATE($G703,$A703),Times!$S:$S,0))),""))</f>
        <v/>
      </c>
      <c r="O703" s="434" t="str">
        <f>IF(OR(ISBLANK($A703),ISBLANK($G703)),"",IFERROR(IF(INDEX(Times!O:O,MATCH(CONCATENATE($G703,$A703),Times!$S:$S,0))=0,"",INDEX(Times!O:O,MATCH(CONCATENATE($G703,$A703),Times!$S:$S,0))),""))</f>
        <v/>
      </c>
      <c r="P703" s="434" t="str">
        <f>IF(OR(ISBLANK($A703),ISBLANK($G703)),"",IFERROR(IF(INDEX(Times!P:P,MATCH(CONCATENATE($G703,$A703),Times!$S:$S,0))=0,"",INDEX(Times!P:P,MATCH(CONCATENATE($G703,$A703),Times!$S:$S,0))),""))</f>
        <v/>
      </c>
      <c r="Q703" s="434" t="str">
        <f>IF(OR(ISBLANK($A703),ISBLANK($G703)),"",IFERROR(IF(INDEX(Times!Q:Q,MATCH(CONCATENATE($G703,$A703),Times!$S:$S,0))=0,"",INDEX(Times!Q:Q,MATCH(CONCATENATE($G703,$A703),Times!$S:$S,0))),""))</f>
        <v/>
      </c>
      <c r="R703" s="218" t="str">
        <f>IF(OR(ISBLANK($A703),ISBLANK($G703)),"",IFERROR(IF(INDEX(Times!R:R,MATCH(CONCATENATE($G703,$A703),Times!$S:$S,0))=0,"",INDEX(Times!R:R,MATCH(CONCATENATE($G703,$A703),Times!$S:$S,0))),""))</f>
        <v/>
      </c>
      <c r="S703" s="645"/>
      <c r="T703" s="645"/>
      <c r="U703" s="218"/>
      <c r="V703" s="329"/>
      <c r="W703" s="329"/>
      <c r="X703" s="329"/>
      <c r="Y703" s="329"/>
      <c r="Z703" s="329"/>
      <c r="AA703" s="329"/>
      <c r="AB703" s="329"/>
      <c r="AC703" s="7"/>
      <c r="AD703" s="7"/>
      <c r="AE703" s="7"/>
      <c r="AF703" s="7"/>
      <c r="AG703" s="7"/>
      <c r="AH703" s="7"/>
      <c r="AI703" s="7"/>
      <c r="AJ703" s="7"/>
      <c r="AK703" s="7"/>
    </row>
    <row r="704" spans="1:37" x14ac:dyDescent="0.5">
      <c r="A704" s="218"/>
      <c r="B704" s="634"/>
      <c r="C704" s="647" t="str" cm="1">
        <f t="array" ref="C704">IFERROR(IF(ISBLANK(A704),"",IF(AND(ISBLANK(B704),ISBLANK(E704),ISBLANK(F704)),"",IF(AND(ISBLANK(B704),ISBLANK(E704),NOT(ISBLANK(F704))),_xlfn._xlws.FILTER('Rot.Out'!L:L,'Rot.Out'!B:B=EnterData!F704),IF(AND(ISBLANK(B704),NOT(ISBLANK(E704))),_xlfn._xlws.FILTER(Int.Out!AA:AA,Int.Out!B:B=E704),_xlfn._xlws.FILTER(Make.Trt!D:D,Make.Trt!C:C=B704))))),"")</f>
        <v/>
      </c>
      <c r="D704" s="636"/>
      <c r="E704" s="636"/>
      <c r="F704" s="218"/>
      <c r="G704" s="218"/>
      <c r="H704" s="218"/>
      <c r="I704" s="619" t="s">
        <v>109</v>
      </c>
      <c r="J704" s="619" t="s">
        <v>109</v>
      </c>
      <c r="K704" s="652"/>
      <c r="L704" s="329"/>
      <c r="M704" s="7"/>
      <c r="N704" s="434" t="str">
        <f>IF(OR(ISBLANK($A704),ISBLANK($G704)),"",IFERROR(IF(INDEX(Times!N:N,MATCH(CONCATENATE($G704,$A704),Times!$S:$S,0))=0,"",INDEX(Times!N:N,MATCH(CONCATENATE($G704,$A704),Times!$S:$S,0))),""))</f>
        <v/>
      </c>
      <c r="O704" s="434" t="str">
        <f>IF(OR(ISBLANK($A704),ISBLANK($G704)),"",IFERROR(IF(INDEX(Times!O:O,MATCH(CONCATENATE($G704,$A704),Times!$S:$S,0))=0,"",INDEX(Times!O:O,MATCH(CONCATENATE($G704,$A704),Times!$S:$S,0))),""))</f>
        <v/>
      </c>
      <c r="P704" s="434" t="str">
        <f>IF(OR(ISBLANK($A704),ISBLANK($G704)),"",IFERROR(IF(INDEX(Times!P:P,MATCH(CONCATENATE($G704,$A704),Times!$S:$S,0))=0,"",INDEX(Times!P:P,MATCH(CONCATENATE($G704,$A704),Times!$S:$S,0))),""))</f>
        <v/>
      </c>
      <c r="Q704" s="434" t="str">
        <f>IF(OR(ISBLANK($A704),ISBLANK($G704)),"",IFERROR(IF(INDEX(Times!Q:Q,MATCH(CONCATENATE($G704,$A704),Times!$S:$S,0))=0,"",INDEX(Times!Q:Q,MATCH(CONCATENATE($G704,$A704),Times!$S:$S,0))),""))</f>
        <v/>
      </c>
      <c r="R704" s="218" t="str">
        <f>IF(OR(ISBLANK($A704),ISBLANK($G704)),"",IFERROR(IF(INDEX(Times!R:R,MATCH(CONCATENATE($G704,$A704),Times!$S:$S,0))=0,"",INDEX(Times!R:R,MATCH(CONCATENATE($G704,$A704),Times!$S:$S,0))),""))</f>
        <v/>
      </c>
      <c r="S704" s="645"/>
      <c r="T704" s="645"/>
      <c r="U704" s="218"/>
      <c r="V704" s="329"/>
      <c r="W704" s="329"/>
      <c r="X704" s="329"/>
      <c r="Y704" s="329"/>
      <c r="Z704" s="329"/>
      <c r="AA704" s="329"/>
      <c r="AB704" s="329"/>
      <c r="AC704" s="7"/>
      <c r="AD704" s="7"/>
      <c r="AE704" s="7"/>
      <c r="AF704" s="7"/>
      <c r="AG704" s="7"/>
      <c r="AH704" s="7"/>
      <c r="AI704" s="7"/>
      <c r="AJ704" s="7"/>
      <c r="AK704" s="7"/>
    </row>
    <row r="705" spans="1:37" x14ac:dyDescent="0.5">
      <c r="A705" s="218"/>
      <c r="B705" s="634"/>
      <c r="C705" s="647" t="str" cm="1">
        <f t="array" ref="C705">IFERROR(IF(ISBLANK(A705),"",IF(AND(ISBLANK(B705),ISBLANK(E705),ISBLANK(F705)),"",IF(AND(ISBLANK(B705),ISBLANK(E705),NOT(ISBLANK(F705))),_xlfn._xlws.FILTER('Rot.Out'!L:L,'Rot.Out'!B:B=EnterData!F705),IF(AND(ISBLANK(B705),NOT(ISBLANK(E705))),_xlfn._xlws.FILTER(Int.Out!AA:AA,Int.Out!B:B=E705),_xlfn._xlws.FILTER(Make.Trt!D:D,Make.Trt!C:C=B705))))),"")</f>
        <v/>
      </c>
      <c r="D705" s="636"/>
      <c r="E705" s="636"/>
      <c r="F705" s="218"/>
      <c r="G705" s="218"/>
      <c r="H705" s="218"/>
      <c r="I705" s="619" t="s">
        <v>109</v>
      </c>
      <c r="J705" s="619" t="s">
        <v>109</v>
      </c>
      <c r="K705" s="652"/>
      <c r="L705" s="329"/>
      <c r="M705" s="7"/>
      <c r="N705" s="434" t="str">
        <f>IF(OR(ISBLANK($A705),ISBLANK($G705)),"",IFERROR(IF(INDEX(Times!N:N,MATCH(CONCATENATE($G705,$A705),Times!$S:$S,0))=0,"",INDEX(Times!N:N,MATCH(CONCATENATE($G705,$A705),Times!$S:$S,0))),""))</f>
        <v/>
      </c>
      <c r="O705" s="434" t="str">
        <f>IF(OR(ISBLANK($A705),ISBLANK($G705)),"",IFERROR(IF(INDEX(Times!O:O,MATCH(CONCATENATE($G705,$A705),Times!$S:$S,0))=0,"",INDEX(Times!O:O,MATCH(CONCATENATE($G705,$A705),Times!$S:$S,0))),""))</f>
        <v/>
      </c>
      <c r="P705" s="434" t="str">
        <f>IF(OR(ISBLANK($A705),ISBLANK($G705)),"",IFERROR(IF(INDEX(Times!P:P,MATCH(CONCATENATE($G705,$A705),Times!$S:$S,0))=0,"",INDEX(Times!P:P,MATCH(CONCATENATE($G705,$A705),Times!$S:$S,0))),""))</f>
        <v/>
      </c>
      <c r="Q705" s="434" t="str">
        <f>IF(OR(ISBLANK($A705),ISBLANK($G705)),"",IFERROR(IF(INDEX(Times!Q:Q,MATCH(CONCATENATE($G705,$A705),Times!$S:$S,0))=0,"",INDEX(Times!Q:Q,MATCH(CONCATENATE($G705,$A705),Times!$S:$S,0))),""))</f>
        <v/>
      </c>
      <c r="R705" s="218" t="str">
        <f>IF(OR(ISBLANK($A705),ISBLANK($G705)),"",IFERROR(IF(INDEX(Times!R:R,MATCH(CONCATENATE($G705,$A705),Times!$S:$S,0))=0,"",INDEX(Times!R:R,MATCH(CONCATENATE($G705,$A705),Times!$S:$S,0))),""))</f>
        <v/>
      </c>
      <c r="S705" s="645"/>
      <c r="T705" s="645"/>
      <c r="U705" s="218"/>
      <c r="V705" s="329"/>
      <c r="W705" s="329"/>
      <c r="X705" s="329"/>
      <c r="Y705" s="329"/>
      <c r="Z705" s="329"/>
      <c r="AA705" s="329"/>
      <c r="AB705" s="329"/>
      <c r="AC705" s="7"/>
      <c r="AD705" s="7"/>
      <c r="AE705" s="7"/>
      <c r="AF705" s="7"/>
      <c r="AG705" s="7"/>
      <c r="AH705" s="7"/>
      <c r="AI705" s="7"/>
      <c r="AJ705" s="7"/>
      <c r="AK705" s="7"/>
    </row>
    <row r="706" spans="1:37" x14ac:dyDescent="0.5">
      <c r="A706" s="218"/>
      <c r="B706" s="634"/>
      <c r="C706" s="647" t="str" cm="1">
        <f t="array" ref="C706">IFERROR(IF(ISBLANK(A706),"",IF(AND(ISBLANK(B706),ISBLANK(E706),ISBLANK(F706)),"",IF(AND(ISBLANK(B706),ISBLANK(E706),NOT(ISBLANK(F706))),_xlfn._xlws.FILTER('Rot.Out'!L:L,'Rot.Out'!B:B=EnterData!F706),IF(AND(ISBLANK(B706),NOT(ISBLANK(E706))),_xlfn._xlws.FILTER(Int.Out!AA:AA,Int.Out!B:B=E706),_xlfn._xlws.FILTER(Make.Trt!D:D,Make.Trt!C:C=B706))))),"")</f>
        <v/>
      </c>
      <c r="D706" s="636"/>
      <c r="E706" s="636"/>
      <c r="F706" s="218"/>
      <c r="G706" s="218"/>
      <c r="H706" s="218"/>
      <c r="I706" s="619" t="s">
        <v>109</v>
      </c>
      <c r="J706" s="619" t="s">
        <v>109</v>
      </c>
      <c r="K706" s="652"/>
      <c r="L706" s="329"/>
      <c r="M706" s="7"/>
      <c r="N706" s="434" t="str">
        <f>IF(OR(ISBLANK($A706),ISBLANK($G706)),"",IFERROR(IF(INDEX(Times!N:N,MATCH(CONCATENATE($G706,$A706),Times!$S:$S,0))=0,"",INDEX(Times!N:N,MATCH(CONCATENATE($G706,$A706),Times!$S:$S,0))),""))</f>
        <v/>
      </c>
      <c r="O706" s="434" t="str">
        <f>IF(OR(ISBLANK($A706),ISBLANK($G706)),"",IFERROR(IF(INDEX(Times!O:O,MATCH(CONCATENATE($G706,$A706),Times!$S:$S,0))=0,"",INDEX(Times!O:O,MATCH(CONCATENATE($G706,$A706),Times!$S:$S,0))),""))</f>
        <v/>
      </c>
      <c r="P706" s="434" t="str">
        <f>IF(OR(ISBLANK($A706),ISBLANK($G706)),"",IFERROR(IF(INDEX(Times!P:P,MATCH(CONCATENATE($G706,$A706),Times!$S:$S,0))=0,"",INDEX(Times!P:P,MATCH(CONCATENATE($G706,$A706),Times!$S:$S,0))),""))</f>
        <v/>
      </c>
      <c r="Q706" s="434" t="str">
        <f>IF(OR(ISBLANK($A706),ISBLANK($G706)),"",IFERROR(IF(INDEX(Times!Q:Q,MATCH(CONCATENATE($G706,$A706),Times!$S:$S,0))=0,"",INDEX(Times!Q:Q,MATCH(CONCATENATE($G706,$A706),Times!$S:$S,0))),""))</f>
        <v/>
      </c>
      <c r="R706" s="218" t="str">
        <f>IF(OR(ISBLANK($A706),ISBLANK($G706)),"",IFERROR(IF(INDEX(Times!R:R,MATCH(CONCATENATE($G706,$A706),Times!$S:$S,0))=0,"",INDEX(Times!R:R,MATCH(CONCATENATE($G706,$A706),Times!$S:$S,0))),""))</f>
        <v/>
      </c>
      <c r="S706" s="645"/>
      <c r="T706" s="645"/>
      <c r="U706" s="218"/>
      <c r="V706" s="329"/>
      <c r="W706" s="329"/>
      <c r="X706" s="329"/>
      <c r="Y706" s="329"/>
      <c r="Z706" s="329"/>
      <c r="AA706" s="329"/>
      <c r="AB706" s="329"/>
      <c r="AC706" s="7"/>
      <c r="AD706" s="7"/>
      <c r="AE706" s="7"/>
      <c r="AF706" s="7"/>
      <c r="AG706" s="7"/>
      <c r="AH706" s="7"/>
      <c r="AI706" s="7"/>
      <c r="AJ706" s="7"/>
      <c r="AK706" s="7"/>
    </row>
    <row r="707" spans="1:37" x14ac:dyDescent="0.5">
      <c r="A707" s="218"/>
      <c r="B707" s="634"/>
      <c r="C707" s="647" t="str" cm="1">
        <f t="array" ref="C707">IFERROR(IF(ISBLANK(A707),"",IF(AND(ISBLANK(B707),ISBLANK(E707),ISBLANK(F707)),"",IF(AND(ISBLANK(B707),ISBLANK(E707),NOT(ISBLANK(F707))),_xlfn._xlws.FILTER('Rot.Out'!L:L,'Rot.Out'!B:B=EnterData!F707),IF(AND(ISBLANK(B707),NOT(ISBLANK(E707))),_xlfn._xlws.FILTER(Int.Out!AA:AA,Int.Out!B:B=E707),_xlfn._xlws.FILTER(Make.Trt!D:D,Make.Trt!C:C=B707))))),"")</f>
        <v/>
      </c>
      <c r="D707" s="636"/>
      <c r="E707" s="636"/>
      <c r="F707" s="218"/>
      <c r="G707" s="218"/>
      <c r="H707" s="218"/>
      <c r="I707" s="619" t="s">
        <v>109</v>
      </c>
      <c r="J707" s="619" t="s">
        <v>109</v>
      </c>
      <c r="K707" s="652"/>
      <c r="L707" s="329"/>
      <c r="M707" s="7"/>
      <c r="N707" s="434" t="str">
        <f>IF(OR(ISBLANK($A707),ISBLANK($G707)),"",IFERROR(IF(INDEX(Times!N:N,MATCH(CONCATENATE($G707,$A707),Times!$S:$S,0))=0,"",INDEX(Times!N:N,MATCH(CONCATENATE($G707,$A707),Times!$S:$S,0))),""))</f>
        <v/>
      </c>
      <c r="O707" s="434" t="str">
        <f>IF(OR(ISBLANK($A707),ISBLANK($G707)),"",IFERROR(IF(INDEX(Times!O:O,MATCH(CONCATENATE($G707,$A707),Times!$S:$S,0))=0,"",INDEX(Times!O:O,MATCH(CONCATENATE($G707,$A707),Times!$S:$S,0))),""))</f>
        <v/>
      </c>
      <c r="P707" s="434" t="str">
        <f>IF(OR(ISBLANK($A707),ISBLANK($G707)),"",IFERROR(IF(INDEX(Times!P:P,MATCH(CONCATENATE($G707,$A707),Times!$S:$S,0))=0,"",INDEX(Times!P:P,MATCH(CONCATENATE($G707,$A707),Times!$S:$S,0))),""))</f>
        <v/>
      </c>
      <c r="Q707" s="434" t="str">
        <f>IF(OR(ISBLANK($A707),ISBLANK($G707)),"",IFERROR(IF(INDEX(Times!Q:Q,MATCH(CONCATENATE($G707,$A707),Times!$S:$S,0))=0,"",INDEX(Times!Q:Q,MATCH(CONCATENATE($G707,$A707),Times!$S:$S,0))),""))</f>
        <v/>
      </c>
      <c r="R707" s="218" t="str">
        <f>IF(OR(ISBLANK($A707),ISBLANK($G707)),"",IFERROR(IF(INDEX(Times!R:R,MATCH(CONCATENATE($G707,$A707),Times!$S:$S,0))=0,"",INDEX(Times!R:R,MATCH(CONCATENATE($G707,$A707),Times!$S:$S,0))),""))</f>
        <v/>
      </c>
      <c r="S707" s="645"/>
      <c r="T707" s="645"/>
      <c r="U707" s="218"/>
      <c r="V707" s="329"/>
      <c r="W707" s="329"/>
      <c r="X707" s="329"/>
      <c r="Y707" s="329"/>
      <c r="Z707" s="329"/>
      <c r="AA707" s="329"/>
      <c r="AB707" s="329"/>
      <c r="AC707" s="7"/>
      <c r="AD707" s="7"/>
      <c r="AE707" s="7"/>
      <c r="AF707" s="7"/>
      <c r="AG707" s="7"/>
      <c r="AH707" s="7"/>
      <c r="AI707" s="7"/>
      <c r="AJ707" s="7"/>
      <c r="AK707" s="7"/>
    </row>
    <row r="708" spans="1:37" x14ac:dyDescent="0.5">
      <c r="A708" s="218"/>
      <c r="B708" s="634"/>
      <c r="C708" s="647" t="str" cm="1">
        <f t="array" ref="C708">IFERROR(IF(ISBLANK(A708),"",IF(AND(ISBLANK(B708),ISBLANK(E708),ISBLANK(F708)),"",IF(AND(ISBLANK(B708),ISBLANK(E708),NOT(ISBLANK(F708))),_xlfn._xlws.FILTER('Rot.Out'!L:L,'Rot.Out'!B:B=EnterData!F708),IF(AND(ISBLANK(B708),NOT(ISBLANK(E708))),_xlfn._xlws.FILTER(Int.Out!AA:AA,Int.Out!B:B=E708),_xlfn._xlws.FILTER(Make.Trt!D:D,Make.Trt!C:C=B708))))),"")</f>
        <v/>
      </c>
      <c r="D708" s="636"/>
      <c r="E708" s="636"/>
      <c r="F708" s="218"/>
      <c r="G708" s="218"/>
      <c r="H708" s="218"/>
      <c r="I708" s="619" t="s">
        <v>109</v>
      </c>
      <c r="J708" s="619" t="s">
        <v>109</v>
      </c>
      <c r="K708" s="652"/>
      <c r="L708" s="329"/>
      <c r="M708" s="7"/>
      <c r="N708" s="434" t="str">
        <f>IF(OR(ISBLANK($A708),ISBLANK($G708)),"",IFERROR(IF(INDEX(Times!N:N,MATCH(CONCATENATE($G708,$A708),Times!$S:$S,0))=0,"",INDEX(Times!N:N,MATCH(CONCATENATE($G708,$A708),Times!$S:$S,0))),""))</f>
        <v/>
      </c>
      <c r="O708" s="434" t="str">
        <f>IF(OR(ISBLANK($A708),ISBLANK($G708)),"",IFERROR(IF(INDEX(Times!O:O,MATCH(CONCATENATE($G708,$A708),Times!$S:$S,0))=0,"",INDEX(Times!O:O,MATCH(CONCATENATE($G708,$A708),Times!$S:$S,0))),""))</f>
        <v/>
      </c>
      <c r="P708" s="434" t="str">
        <f>IF(OR(ISBLANK($A708),ISBLANK($G708)),"",IFERROR(IF(INDEX(Times!P:P,MATCH(CONCATENATE($G708,$A708),Times!$S:$S,0))=0,"",INDEX(Times!P:P,MATCH(CONCATENATE($G708,$A708),Times!$S:$S,0))),""))</f>
        <v/>
      </c>
      <c r="Q708" s="434" t="str">
        <f>IF(OR(ISBLANK($A708),ISBLANK($G708)),"",IFERROR(IF(INDEX(Times!Q:Q,MATCH(CONCATENATE($G708,$A708),Times!$S:$S,0))=0,"",INDEX(Times!Q:Q,MATCH(CONCATENATE($G708,$A708),Times!$S:$S,0))),""))</f>
        <v/>
      </c>
      <c r="R708" s="218" t="str">
        <f>IF(OR(ISBLANK($A708),ISBLANK($G708)),"",IFERROR(IF(INDEX(Times!R:R,MATCH(CONCATENATE($G708,$A708),Times!$S:$S,0))=0,"",INDEX(Times!R:R,MATCH(CONCATENATE($G708,$A708),Times!$S:$S,0))),""))</f>
        <v/>
      </c>
      <c r="S708" s="645"/>
      <c r="T708" s="645"/>
      <c r="U708" s="218"/>
      <c r="V708" s="329"/>
      <c r="W708" s="329"/>
      <c r="X708" s="329"/>
      <c r="Y708" s="329"/>
      <c r="Z708" s="329"/>
      <c r="AA708" s="329"/>
      <c r="AB708" s="329"/>
      <c r="AC708" s="7"/>
      <c r="AD708" s="7"/>
      <c r="AE708" s="7"/>
      <c r="AF708" s="7"/>
      <c r="AG708" s="7"/>
      <c r="AH708" s="7"/>
      <c r="AI708" s="7"/>
      <c r="AJ708" s="7"/>
      <c r="AK708" s="7"/>
    </row>
    <row r="709" spans="1:37" x14ac:dyDescent="0.5">
      <c r="A709" s="218"/>
      <c r="B709" s="634"/>
      <c r="C709" s="647" t="str" cm="1">
        <f t="array" ref="C709">IFERROR(IF(ISBLANK(A709),"",IF(AND(ISBLANK(B709),ISBLANK(E709),ISBLANK(F709)),"",IF(AND(ISBLANK(B709),ISBLANK(E709),NOT(ISBLANK(F709))),_xlfn._xlws.FILTER('Rot.Out'!L:L,'Rot.Out'!B:B=EnterData!F709),IF(AND(ISBLANK(B709),NOT(ISBLANK(E709))),_xlfn._xlws.FILTER(Int.Out!AA:AA,Int.Out!B:B=E709),_xlfn._xlws.FILTER(Make.Trt!D:D,Make.Trt!C:C=B709))))),"")</f>
        <v/>
      </c>
      <c r="D709" s="636"/>
      <c r="E709" s="636"/>
      <c r="F709" s="218"/>
      <c r="G709" s="218"/>
      <c r="H709" s="218"/>
      <c r="I709" s="619" t="s">
        <v>109</v>
      </c>
      <c r="J709" s="619" t="s">
        <v>109</v>
      </c>
      <c r="K709" s="652"/>
      <c r="L709" s="329"/>
      <c r="M709" s="7"/>
      <c r="N709" s="434" t="str">
        <f>IF(OR(ISBLANK($A709),ISBLANK($G709)),"",IFERROR(IF(INDEX(Times!N:N,MATCH(CONCATENATE($G709,$A709),Times!$S:$S,0))=0,"",INDEX(Times!N:N,MATCH(CONCATENATE($G709,$A709),Times!$S:$S,0))),""))</f>
        <v/>
      </c>
      <c r="O709" s="434" t="str">
        <f>IF(OR(ISBLANK($A709),ISBLANK($G709)),"",IFERROR(IF(INDEX(Times!O:O,MATCH(CONCATENATE($G709,$A709),Times!$S:$S,0))=0,"",INDEX(Times!O:O,MATCH(CONCATENATE($G709,$A709),Times!$S:$S,0))),""))</f>
        <v/>
      </c>
      <c r="P709" s="434" t="str">
        <f>IF(OR(ISBLANK($A709),ISBLANK($G709)),"",IFERROR(IF(INDEX(Times!P:P,MATCH(CONCATENATE($G709,$A709),Times!$S:$S,0))=0,"",INDEX(Times!P:P,MATCH(CONCATENATE($G709,$A709),Times!$S:$S,0))),""))</f>
        <v/>
      </c>
      <c r="Q709" s="434" t="str">
        <f>IF(OR(ISBLANK($A709),ISBLANK($G709)),"",IFERROR(IF(INDEX(Times!Q:Q,MATCH(CONCATENATE($G709,$A709),Times!$S:$S,0))=0,"",INDEX(Times!Q:Q,MATCH(CONCATENATE($G709,$A709),Times!$S:$S,0))),""))</f>
        <v/>
      </c>
      <c r="R709" s="218" t="str">
        <f>IF(OR(ISBLANK($A709),ISBLANK($G709)),"",IFERROR(IF(INDEX(Times!R:R,MATCH(CONCATENATE($G709,$A709),Times!$S:$S,0))=0,"",INDEX(Times!R:R,MATCH(CONCATENATE($G709,$A709),Times!$S:$S,0))),""))</f>
        <v/>
      </c>
      <c r="S709" s="645"/>
      <c r="T709" s="645"/>
      <c r="U709" s="218"/>
      <c r="V709" s="329"/>
      <c r="W709" s="329"/>
      <c r="X709" s="329"/>
      <c r="Y709" s="329"/>
      <c r="Z709" s="329"/>
      <c r="AA709" s="329"/>
      <c r="AB709" s="329"/>
      <c r="AC709" s="7"/>
      <c r="AD709" s="7"/>
      <c r="AE709" s="7"/>
      <c r="AF709" s="7"/>
      <c r="AG709" s="7"/>
      <c r="AH709" s="7"/>
      <c r="AI709" s="7"/>
      <c r="AJ709" s="7"/>
      <c r="AK709" s="7"/>
    </row>
    <row r="710" spans="1:37" x14ac:dyDescent="0.5">
      <c r="A710" s="218"/>
      <c r="B710" s="634"/>
      <c r="C710" s="647" t="str" cm="1">
        <f t="array" ref="C710">IFERROR(IF(ISBLANK(A710),"",IF(AND(ISBLANK(B710),ISBLANK(E710),ISBLANK(F710)),"",IF(AND(ISBLANK(B710),ISBLANK(E710),NOT(ISBLANK(F710))),_xlfn._xlws.FILTER('Rot.Out'!L:L,'Rot.Out'!B:B=EnterData!F710),IF(AND(ISBLANK(B710),NOT(ISBLANK(E710))),_xlfn._xlws.FILTER(Int.Out!AA:AA,Int.Out!B:B=E710),_xlfn._xlws.FILTER(Make.Trt!D:D,Make.Trt!C:C=B710))))),"")</f>
        <v/>
      </c>
      <c r="D710" s="636"/>
      <c r="E710" s="636"/>
      <c r="F710" s="218"/>
      <c r="G710" s="218"/>
      <c r="H710" s="218"/>
      <c r="I710" s="619" t="s">
        <v>109</v>
      </c>
      <c r="J710" s="619" t="s">
        <v>109</v>
      </c>
      <c r="K710" s="652"/>
      <c r="L710" s="329"/>
      <c r="M710" s="7"/>
      <c r="N710" s="434" t="str">
        <f>IF(OR(ISBLANK($A710),ISBLANK($G710)),"",IFERROR(IF(INDEX(Times!N:N,MATCH(CONCATENATE($G710,$A710),Times!$S:$S,0))=0,"",INDEX(Times!N:N,MATCH(CONCATENATE($G710,$A710),Times!$S:$S,0))),""))</f>
        <v/>
      </c>
      <c r="O710" s="434" t="str">
        <f>IF(OR(ISBLANK($A710),ISBLANK($G710)),"",IFERROR(IF(INDEX(Times!O:O,MATCH(CONCATENATE($G710,$A710),Times!$S:$S,0))=0,"",INDEX(Times!O:O,MATCH(CONCATENATE($G710,$A710),Times!$S:$S,0))),""))</f>
        <v/>
      </c>
      <c r="P710" s="434" t="str">
        <f>IF(OR(ISBLANK($A710),ISBLANK($G710)),"",IFERROR(IF(INDEX(Times!P:P,MATCH(CONCATENATE($G710,$A710),Times!$S:$S,0))=0,"",INDEX(Times!P:P,MATCH(CONCATENATE($G710,$A710),Times!$S:$S,0))),""))</f>
        <v/>
      </c>
      <c r="Q710" s="434" t="str">
        <f>IF(OR(ISBLANK($A710),ISBLANK($G710)),"",IFERROR(IF(INDEX(Times!Q:Q,MATCH(CONCATENATE($G710,$A710),Times!$S:$S,0))=0,"",INDEX(Times!Q:Q,MATCH(CONCATENATE($G710,$A710),Times!$S:$S,0))),""))</f>
        <v/>
      </c>
      <c r="R710" s="218" t="str">
        <f>IF(OR(ISBLANK($A710),ISBLANK($G710)),"",IFERROR(IF(INDEX(Times!R:R,MATCH(CONCATENATE($G710,$A710),Times!$S:$S,0))=0,"",INDEX(Times!R:R,MATCH(CONCATENATE($G710,$A710),Times!$S:$S,0))),""))</f>
        <v/>
      </c>
      <c r="S710" s="645"/>
      <c r="T710" s="645"/>
      <c r="U710" s="218"/>
      <c r="V710" s="329"/>
      <c r="W710" s="329"/>
      <c r="X710" s="329"/>
      <c r="Y710" s="329"/>
      <c r="Z710" s="329"/>
      <c r="AA710" s="329"/>
      <c r="AB710" s="329"/>
      <c r="AC710" s="7"/>
      <c r="AD710" s="7"/>
      <c r="AE710" s="7"/>
      <c r="AF710" s="7"/>
      <c r="AG710" s="7"/>
      <c r="AH710" s="7"/>
      <c r="AI710" s="7"/>
      <c r="AJ710" s="7"/>
      <c r="AK710" s="7"/>
    </row>
    <row r="711" spans="1:37" x14ac:dyDescent="0.5">
      <c r="A711" s="218"/>
      <c r="B711" s="634"/>
      <c r="C711" s="647" t="str" cm="1">
        <f t="array" ref="C711">IFERROR(IF(ISBLANK(A711),"",IF(AND(ISBLANK(B711),ISBLANK(E711),ISBLANK(F711)),"",IF(AND(ISBLANK(B711),ISBLANK(E711),NOT(ISBLANK(F711))),_xlfn._xlws.FILTER('Rot.Out'!L:L,'Rot.Out'!B:B=EnterData!F711),IF(AND(ISBLANK(B711),NOT(ISBLANK(E711))),_xlfn._xlws.FILTER(Int.Out!AA:AA,Int.Out!B:B=E711),_xlfn._xlws.FILTER(Make.Trt!D:D,Make.Trt!C:C=B711))))),"")</f>
        <v/>
      </c>
      <c r="D711" s="636"/>
      <c r="E711" s="636"/>
      <c r="F711" s="218"/>
      <c r="G711" s="218"/>
      <c r="H711" s="218"/>
      <c r="I711" s="619" t="s">
        <v>109</v>
      </c>
      <c r="J711" s="619" t="s">
        <v>109</v>
      </c>
      <c r="K711" s="652"/>
      <c r="L711" s="329"/>
      <c r="M711" s="7"/>
      <c r="N711" s="434" t="str">
        <f>IF(OR(ISBLANK($A711),ISBLANK($G711)),"",IFERROR(IF(INDEX(Times!N:N,MATCH(CONCATENATE($G711,$A711),Times!$S:$S,0))=0,"",INDEX(Times!N:N,MATCH(CONCATENATE($G711,$A711),Times!$S:$S,0))),""))</f>
        <v/>
      </c>
      <c r="O711" s="434" t="str">
        <f>IF(OR(ISBLANK($A711),ISBLANK($G711)),"",IFERROR(IF(INDEX(Times!O:O,MATCH(CONCATENATE($G711,$A711),Times!$S:$S,0))=0,"",INDEX(Times!O:O,MATCH(CONCATENATE($G711,$A711),Times!$S:$S,0))),""))</f>
        <v/>
      </c>
      <c r="P711" s="434" t="str">
        <f>IF(OR(ISBLANK($A711),ISBLANK($G711)),"",IFERROR(IF(INDEX(Times!P:P,MATCH(CONCATENATE($G711,$A711),Times!$S:$S,0))=0,"",INDEX(Times!P:P,MATCH(CONCATENATE($G711,$A711),Times!$S:$S,0))),""))</f>
        <v/>
      </c>
      <c r="Q711" s="434" t="str">
        <f>IF(OR(ISBLANK($A711),ISBLANK($G711)),"",IFERROR(IF(INDEX(Times!Q:Q,MATCH(CONCATENATE($G711,$A711),Times!$S:$S,0))=0,"",INDEX(Times!Q:Q,MATCH(CONCATENATE($G711,$A711),Times!$S:$S,0))),""))</f>
        <v/>
      </c>
      <c r="R711" s="218" t="str">
        <f>IF(OR(ISBLANK($A711),ISBLANK($G711)),"",IFERROR(IF(INDEX(Times!R:R,MATCH(CONCATENATE($G711,$A711),Times!$S:$S,0))=0,"",INDEX(Times!R:R,MATCH(CONCATENATE($G711,$A711),Times!$S:$S,0))),""))</f>
        <v/>
      </c>
      <c r="S711" s="645"/>
      <c r="T711" s="645"/>
      <c r="U711" s="218"/>
      <c r="V711" s="329"/>
      <c r="W711" s="329"/>
      <c r="X711" s="329"/>
      <c r="Y711" s="329"/>
      <c r="Z711" s="329"/>
      <c r="AA711" s="329"/>
      <c r="AB711" s="329"/>
      <c r="AC711" s="7"/>
      <c r="AD711" s="7"/>
      <c r="AE711" s="7"/>
      <c r="AF711" s="7"/>
      <c r="AG711" s="7"/>
      <c r="AH711" s="7"/>
      <c r="AI711" s="7"/>
      <c r="AJ711" s="7"/>
      <c r="AK711" s="7"/>
    </row>
    <row r="712" spans="1:37" x14ac:dyDescent="0.5">
      <c r="A712" s="218"/>
      <c r="B712" s="634"/>
      <c r="C712" s="647" t="str" cm="1">
        <f t="array" ref="C712">IFERROR(IF(ISBLANK(A712),"",IF(AND(ISBLANK(B712),ISBLANK(E712),ISBLANK(F712)),"",IF(AND(ISBLANK(B712),ISBLANK(E712),NOT(ISBLANK(F712))),_xlfn._xlws.FILTER('Rot.Out'!L:L,'Rot.Out'!B:B=EnterData!F712),IF(AND(ISBLANK(B712),NOT(ISBLANK(E712))),_xlfn._xlws.FILTER(Int.Out!AA:AA,Int.Out!B:B=E712),_xlfn._xlws.FILTER(Make.Trt!D:D,Make.Trt!C:C=B712))))),"")</f>
        <v/>
      </c>
      <c r="D712" s="636"/>
      <c r="E712" s="636"/>
      <c r="F712" s="218"/>
      <c r="G712" s="218"/>
      <c r="H712" s="218"/>
      <c r="I712" s="619" t="s">
        <v>109</v>
      </c>
      <c r="J712" s="619" t="s">
        <v>109</v>
      </c>
      <c r="K712" s="652"/>
      <c r="L712" s="329"/>
      <c r="M712" s="7"/>
      <c r="N712" s="434" t="str">
        <f>IF(OR(ISBLANK($A712),ISBLANK($G712)),"",IFERROR(IF(INDEX(Times!N:N,MATCH(CONCATENATE($G712,$A712),Times!$S:$S,0))=0,"",INDEX(Times!N:N,MATCH(CONCATENATE($G712,$A712),Times!$S:$S,0))),""))</f>
        <v/>
      </c>
      <c r="O712" s="434" t="str">
        <f>IF(OR(ISBLANK($A712),ISBLANK($G712)),"",IFERROR(IF(INDEX(Times!O:O,MATCH(CONCATENATE($G712,$A712),Times!$S:$S,0))=0,"",INDEX(Times!O:O,MATCH(CONCATENATE($G712,$A712),Times!$S:$S,0))),""))</f>
        <v/>
      </c>
      <c r="P712" s="434" t="str">
        <f>IF(OR(ISBLANK($A712),ISBLANK($G712)),"",IFERROR(IF(INDEX(Times!P:P,MATCH(CONCATENATE($G712,$A712),Times!$S:$S,0))=0,"",INDEX(Times!P:P,MATCH(CONCATENATE($G712,$A712),Times!$S:$S,0))),""))</f>
        <v/>
      </c>
      <c r="Q712" s="434" t="str">
        <f>IF(OR(ISBLANK($A712),ISBLANK($G712)),"",IFERROR(IF(INDEX(Times!Q:Q,MATCH(CONCATENATE($G712,$A712),Times!$S:$S,0))=0,"",INDEX(Times!Q:Q,MATCH(CONCATENATE($G712,$A712),Times!$S:$S,0))),""))</f>
        <v/>
      </c>
      <c r="R712" s="218" t="str">
        <f>IF(OR(ISBLANK($A712),ISBLANK($G712)),"",IFERROR(IF(INDEX(Times!R:R,MATCH(CONCATENATE($G712,$A712),Times!$S:$S,0))=0,"",INDEX(Times!R:R,MATCH(CONCATENATE($G712,$A712),Times!$S:$S,0))),""))</f>
        <v/>
      </c>
      <c r="S712" s="645"/>
      <c r="T712" s="645"/>
      <c r="U712" s="218"/>
      <c r="V712" s="329"/>
      <c r="W712" s="329"/>
      <c r="X712" s="329"/>
      <c r="Y712" s="329"/>
      <c r="Z712" s="329"/>
      <c r="AA712" s="329"/>
      <c r="AB712" s="329"/>
      <c r="AC712" s="7"/>
      <c r="AD712" s="7"/>
      <c r="AE712" s="7"/>
      <c r="AF712" s="7"/>
      <c r="AG712" s="7"/>
      <c r="AH712" s="7"/>
      <c r="AI712" s="7"/>
      <c r="AJ712" s="7"/>
      <c r="AK712" s="7"/>
    </row>
    <row r="713" spans="1:37" x14ac:dyDescent="0.5">
      <c r="A713" s="218"/>
      <c r="B713" s="634"/>
      <c r="C713" s="647" t="str" cm="1">
        <f t="array" ref="C713">IFERROR(IF(ISBLANK(A713),"",IF(AND(ISBLANK(B713),ISBLANK(E713),ISBLANK(F713)),"",IF(AND(ISBLANK(B713),ISBLANK(E713),NOT(ISBLANK(F713))),_xlfn._xlws.FILTER('Rot.Out'!L:L,'Rot.Out'!B:B=EnterData!F713),IF(AND(ISBLANK(B713),NOT(ISBLANK(E713))),_xlfn._xlws.FILTER(Int.Out!AA:AA,Int.Out!B:B=E713),_xlfn._xlws.FILTER(Make.Trt!D:D,Make.Trt!C:C=B713))))),"")</f>
        <v/>
      </c>
      <c r="D713" s="636"/>
      <c r="E713" s="636"/>
      <c r="F713" s="218"/>
      <c r="G713" s="218"/>
      <c r="H713" s="218"/>
      <c r="I713" s="619" t="s">
        <v>109</v>
      </c>
      <c r="J713" s="619" t="s">
        <v>109</v>
      </c>
      <c r="K713" s="652"/>
      <c r="L713" s="329"/>
      <c r="M713" s="7"/>
      <c r="N713" s="434" t="str">
        <f>IF(OR(ISBLANK($A713),ISBLANK($G713)),"",IFERROR(IF(INDEX(Times!N:N,MATCH(CONCATENATE($G713,$A713),Times!$S:$S,0))=0,"",INDEX(Times!N:N,MATCH(CONCATENATE($G713,$A713),Times!$S:$S,0))),""))</f>
        <v/>
      </c>
      <c r="O713" s="434" t="str">
        <f>IF(OR(ISBLANK($A713),ISBLANK($G713)),"",IFERROR(IF(INDEX(Times!O:O,MATCH(CONCATENATE($G713,$A713),Times!$S:$S,0))=0,"",INDEX(Times!O:O,MATCH(CONCATENATE($G713,$A713),Times!$S:$S,0))),""))</f>
        <v/>
      </c>
      <c r="P713" s="434" t="str">
        <f>IF(OR(ISBLANK($A713),ISBLANK($G713)),"",IFERROR(IF(INDEX(Times!P:P,MATCH(CONCATENATE($G713,$A713),Times!$S:$S,0))=0,"",INDEX(Times!P:P,MATCH(CONCATENATE($G713,$A713),Times!$S:$S,0))),""))</f>
        <v/>
      </c>
      <c r="Q713" s="434" t="str">
        <f>IF(OR(ISBLANK($A713),ISBLANK($G713)),"",IFERROR(IF(INDEX(Times!Q:Q,MATCH(CONCATENATE($G713,$A713),Times!$S:$S,0))=0,"",INDEX(Times!Q:Q,MATCH(CONCATENATE($G713,$A713),Times!$S:$S,0))),""))</f>
        <v/>
      </c>
      <c r="R713" s="218" t="str">
        <f>IF(OR(ISBLANK($A713),ISBLANK($G713)),"",IFERROR(IF(INDEX(Times!R:R,MATCH(CONCATENATE($G713,$A713),Times!$S:$S,0))=0,"",INDEX(Times!R:R,MATCH(CONCATENATE($G713,$A713),Times!$S:$S,0))),""))</f>
        <v/>
      </c>
      <c r="S713" s="645"/>
      <c r="T713" s="645"/>
      <c r="U713" s="218"/>
      <c r="V713" s="329"/>
      <c r="W713" s="329"/>
      <c r="X713" s="329"/>
      <c r="Y713" s="329"/>
      <c r="Z713" s="329"/>
      <c r="AA713" s="329"/>
      <c r="AB713" s="329"/>
      <c r="AC713" s="7"/>
      <c r="AD713" s="7"/>
      <c r="AE713" s="7"/>
      <c r="AF713" s="7"/>
      <c r="AG713" s="7"/>
      <c r="AH713" s="7"/>
      <c r="AI713" s="7"/>
      <c r="AJ713" s="7"/>
      <c r="AK713" s="7"/>
    </row>
    <row r="714" spans="1:37" x14ac:dyDescent="0.5">
      <c r="A714" s="218"/>
      <c r="B714" s="634"/>
      <c r="C714" s="647" t="str" cm="1">
        <f t="array" ref="C714">IFERROR(IF(ISBLANK(A714),"",IF(AND(ISBLANK(B714),ISBLANK(E714),ISBLANK(F714)),"",IF(AND(ISBLANK(B714),ISBLANK(E714),NOT(ISBLANK(F714))),_xlfn._xlws.FILTER('Rot.Out'!L:L,'Rot.Out'!B:B=EnterData!F714),IF(AND(ISBLANK(B714),NOT(ISBLANK(E714))),_xlfn._xlws.FILTER(Int.Out!AA:AA,Int.Out!B:B=E714),_xlfn._xlws.FILTER(Make.Trt!D:D,Make.Trt!C:C=B714))))),"")</f>
        <v/>
      </c>
      <c r="D714" s="636"/>
      <c r="E714" s="636"/>
      <c r="F714" s="218"/>
      <c r="G714" s="218"/>
      <c r="H714" s="218"/>
      <c r="I714" s="619" t="s">
        <v>109</v>
      </c>
      <c r="J714" s="619" t="s">
        <v>109</v>
      </c>
      <c r="K714" s="652"/>
      <c r="L714" s="329"/>
      <c r="M714" s="7"/>
      <c r="N714" s="434" t="str">
        <f>IF(OR(ISBLANK($A714),ISBLANK($G714)),"",IFERROR(IF(INDEX(Times!N:N,MATCH(CONCATENATE($G714,$A714),Times!$S:$S,0))=0,"",INDEX(Times!N:N,MATCH(CONCATENATE($G714,$A714),Times!$S:$S,0))),""))</f>
        <v/>
      </c>
      <c r="O714" s="434" t="str">
        <f>IF(OR(ISBLANK($A714),ISBLANK($G714)),"",IFERROR(IF(INDEX(Times!O:O,MATCH(CONCATENATE($G714,$A714),Times!$S:$S,0))=0,"",INDEX(Times!O:O,MATCH(CONCATENATE($G714,$A714),Times!$S:$S,0))),""))</f>
        <v/>
      </c>
      <c r="P714" s="434" t="str">
        <f>IF(OR(ISBLANK($A714),ISBLANK($G714)),"",IFERROR(IF(INDEX(Times!P:P,MATCH(CONCATENATE($G714,$A714),Times!$S:$S,0))=0,"",INDEX(Times!P:P,MATCH(CONCATENATE($G714,$A714),Times!$S:$S,0))),""))</f>
        <v/>
      </c>
      <c r="Q714" s="434" t="str">
        <f>IF(OR(ISBLANK($A714),ISBLANK($G714)),"",IFERROR(IF(INDEX(Times!Q:Q,MATCH(CONCATENATE($G714,$A714),Times!$S:$S,0))=0,"",INDEX(Times!Q:Q,MATCH(CONCATENATE($G714,$A714),Times!$S:$S,0))),""))</f>
        <v/>
      </c>
      <c r="R714" s="218" t="str">
        <f>IF(OR(ISBLANK($A714),ISBLANK($G714)),"",IFERROR(IF(INDEX(Times!R:R,MATCH(CONCATENATE($G714,$A714),Times!$S:$S,0))=0,"",INDEX(Times!R:R,MATCH(CONCATENATE($G714,$A714),Times!$S:$S,0))),""))</f>
        <v/>
      </c>
      <c r="S714" s="645"/>
      <c r="T714" s="645"/>
      <c r="U714" s="218"/>
      <c r="V714" s="329"/>
      <c r="W714" s="329"/>
      <c r="X714" s="329"/>
      <c r="Y714" s="329"/>
      <c r="Z714" s="329"/>
      <c r="AA714" s="329"/>
      <c r="AB714" s="329"/>
      <c r="AC714" s="7"/>
      <c r="AD714" s="7"/>
      <c r="AE714" s="7"/>
      <c r="AF714" s="7"/>
      <c r="AG714" s="7"/>
      <c r="AH714" s="7"/>
      <c r="AI714" s="7"/>
      <c r="AJ714" s="7"/>
      <c r="AK714" s="7"/>
    </row>
    <row r="715" spans="1:37" x14ac:dyDescent="0.5">
      <c r="A715" s="218"/>
      <c r="B715" s="634"/>
      <c r="C715" s="647" t="str" cm="1">
        <f t="array" ref="C715">IFERROR(IF(ISBLANK(A715),"",IF(AND(ISBLANK(B715),ISBLANK(E715),ISBLANK(F715)),"",IF(AND(ISBLANK(B715),ISBLANK(E715),NOT(ISBLANK(F715))),_xlfn._xlws.FILTER('Rot.Out'!L:L,'Rot.Out'!B:B=EnterData!F715),IF(AND(ISBLANK(B715),NOT(ISBLANK(E715))),_xlfn._xlws.FILTER(Int.Out!AA:AA,Int.Out!B:B=E715),_xlfn._xlws.FILTER(Make.Trt!D:D,Make.Trt!C:C=B715))))),"")</f>
        <v/>
      </c>
      <c r="D715" s="636"/>
      <c r="E715" s="636"/>
      <c r="F715" s="218"/>
      <c r="G715" s="218"/>
      <c r="H715" s="218"/>
      <c r="I715" s="619" t="s">
        <v>109</v>
      </c>
      <c r="J715" s="619" t="s">
        <v>109</v>
      </c>
      <c r="K715" s="652"/>
      <c r="L715" s="329"/>
      <c r="M715" s="7"/>
      <c r="N715" s="434" t="str">
        <f>IF(OR(ISBLANK($A715),ISBLANK($G715)),"",IFERROR(IF(INDEX(Times!N:N,MATCH(CONCATENATE($G715,$A715),Times!$S:$S,0))=0,"",INDEX(Times!N:N,MATCH(CONCATENATE($G715,$A715),Times!$S:$S,0))),""))</f>
        <v/>
      </c>
      <c r="O715" s="434" t="str">
        <f>IF(OR(ISBLANK($A715),ISBLANK($G715)),"",IFERROR(IF(INDEX(Times!O:O,MATCH(CONCATENATE($G715,$A715),Times!$S:$S,0))=0,"",INDEX(Times!O:O,MATCH(CONCATENATE($G715,$A715),Times!$S:$S,0))),""))</f>
        <v/>
      </c>
      <c r="P715" s="434" t="str">
        <f>IF(OR(ISBLANK($A715),ISBLANK($G715)),"",IFERROR(IF(INDEX(Times!P:P,MATCH(CONCATENATE($G715,$A715),Times!$S:$S,0))=0,"",INDEX(Times!P:P,MATCH(CONCATENATE($G715,$A715),Times!$S:$S,0))),""))</f>
        <v/>
      </c>
      <c r="Q715" s="434" t="str">
        <f>IF(OR(ISBLANK($A715),ISBLANK($G715)),"",IFERROR(IF(INDEX(Times!Q:Q,MATCH(CONCATENATE($G715,$A715),Times!$S:$S,0))=0,"",INDEX(Times!Q:Q,MATCH(CONCATENATE($G715,$A715),Times!$S:$S,0))),""))</f>
        <v/>
      </c>
      <c r="R715" s="218" t="str">
        <f>IF(OR(ISBLANK($A715),ISBLANK($G715)),"",IFERROR(IF(INDEX(Times!R:R,MATCH(CONCATENATE($G715,$A715),Times!$S:$S,0))=0,"",INDEX(Times!R:R,MATCH(CONCATENATE($G715,$A715),Times!$S:$S,0))),""))</f>
        <v/>
      </c>
      <c r="S715" s="645"/>
      <c r="T715" s="645"/>
      <c r="U715" s="218"/>
      <c r="V715" s="329"/>
      <c r="W715" s="329"/>
      <c r="X715" s="329"/>
      <c r="Y715" s="329"/>
      <c r="Z715" s="329"/>
      <c r="AA715" s="329"/>
      <c r="AB715" s="329"/>
      <c r="AC715" s="7"/>
      <c r="AD715" s="7"/>
      <c r="AE715" s="7"/>
      <c r="AF715" s="7"/>
      <c r="AG715" s="7"/>
      <c r="AH715" s="7"/>
      <c r="AI715" s="7"/>
      <c r="AJ715" s="7"/>
      <c r="AK715" s="7"/>
    </row>
    <row r="716" spans="1:37" x14ac:dyDescent="0.5">
      <c r="A716" s="218"/>
      <c r="B716" s="634"/>
      <c r="C716" s="647" t="str" cm="1">
        <f t="array" ref="C716">IFERROR(IF(ISBLANK(A716),"",IF(AND(ISBLANK(B716),ISBLANK(E716),ISBLANK(F716)),"",IF(AND(ISBLANK(B716),ISBLANK(E716),NOT(ISBLANK(F716))),_xlfn._xlws.FILTER('Rot.Out'!L:L,'Rot.Out'!B:B=EnterData!F716),IF(AND(ISBLANK(B716),NOT(ISBLANK(E716))),_xlfn._xlws.FILTER(Int.Out!AA:AA,Int.Out!B:B=E716),_xlfn._xlws.FILTER(Make.Trt!D:D,Make.Trt!C:C=B716))))),"")</f>
        <v/>
      </c>
      <c r="D716" s="636"/>
      <c r="E716" s="636"/>
      <c r="F716" s="218"/>
      <c r="G716" s="218"/>
      <c r="H716" s="218"/>
      <c r="I716" s="619" t="s">
        <v>109</v>
      </c>
      <c r="J716" s="619" t="s">
        <v>109</v>
      </c>
      <c r="K716" s="652"/>
      <c r="L716" s="329"/>
      <c r="M716" s="7"/>
      <c r="N716" s="434" t="str">
        <f>IF(OR(ISBLANK($A716),ISBLANK($G716)),"",IFERROR(IF(INDEX(Times!N:N,MATCH(CONCATENATE($G716,$A716),Times!$S:$S,0))=0,"",INDEX(Times!N:N,MATCH(CONCATENATE($G716,$A716),Times!$S:$S,0))),""))</f>
        <v/>
      </c>
      <c r="O716" s="434" t="str">
        <f>IF(OR(ISBLANK($A716),ISBLANK($G716)),"",IFERROR(IF(INDEX(Times!O:O,MATCH(CONCATENATE($G716,$A716),Times!$S:$S,0))=0,"",INDEX(Times!O:O,MATCH(CONCATENATE($G716,$A716),Times!$S:$S,0))),""))</f>
        <v/>
      </c>
      <c r="P716" s="434" t="str">
        <f>IF(OR(ISBLANK($A716),ISBLANK($G716)),"",IFERROR(IF(INDEX(Times!P:P,MATCH(CONCATENATE($G716,$A716),Times!$S:$S,0))=0,"",INDEX(Times!P:P,MATCH(CONCATENATE($G716,$A716),Times!$S:$S,0))),""))</f>
        <v/>
      </c>
      <c r="Q716" s="434" t="str">
        <f>IF(OR(ISBLANK($A716),ISBLANK($G716)),"",IFERROR(IF(INDEX(Times!Q:Q,MATCH(CONCATENATE($G716,$A716),Times!$S:$S,0))=0,"",INDEX(Times!Q:Q,MATCH(CONCATENATE($G716,$A716),Times!$S:$S,0))),""))</f>
        <v/>
      </c>
      <c r="R716" s="218" t="str">
        <f>IF(OR(ISBLANK($A716),ISBLANK($G716)),"",IFERROR(IF(INDEX(Times!R:R,MATCH(CONCATENATE($G716,$A716),Times!$S:$S,0))=0,"",INDEX(Times!R:R,MATCH(CONCATENATE($G716,$A716),Times!$S:$S,0))),""))</f>
        <v/>
      </c>
      <c r="S716" s="645"/>
      <c r="T716" s="645"/>
      <c r="U716" s="218"/>
      <c r="V716" s="329"/>
      <c r="W716" s="329"/>
      <c r="X716" s="329"/>
      <c r="Y716" s="329"/>
      <c r="Z716" s="329"/>
      <c r="AA716" s="329"/>
      <c r="AB716" s="329"/>
      <c r="AC716" s="7"/>
      <c r="AD716" s="7"/>
      <c r="AE716" s="7"/>
      <c r="AF716" s="7"/>
      <c r="AG716" s="7"/>
      <c r="AH716" s="7"/>
      <c r="AI716" s="7"/>
      <c r="AJ716" s="7"/>
      <c r="AK716" s="7"/>
    </row>
    <row r="717" spans="1:37" x14ac:dyDescent="0.5">
      <c r="A717" s="218"/>
      <c r="B717" s="634"/>
      <c r="C717" s="647" t="str" cm="1">
        <f t="array" ref="C717">IFERROR(IF(ISBLANK(A717),"",IF(AND(ISBLANK(B717),ISBLANK(E717),ISBLANK(F717)),"",IF(AND(ISBLANK(B717),ISBLANK(E717),NOT(ISBLANK(F717))),_xlfn._xlws.FILTER('Rot.Out'!L:L,'Rot.Out'!B:B=EnterData!F717),IF(AND(ISBLANK(B717),NOT(ISBLANK(E717))),_xlfn._xlws.FILTER(Int.Out!AA:AA,Int.Out!B:B=E717),_xlfn._xlws.FILTER(Make.Trt!D:D,Make.Trt!C:C=B717))))),"")</f>
        <v/>
      </c>
      <c r="D717" s="636"/>
      <c r="E717" s="636"/>
      <c r="F717" s="218"/>
      <c r="G717" s="218"/>
      <c r="H717" s="218"/>
      <c r="I717" s="619" t="s">
        <v>109</v>
      </c>
      <c r="J717" s="619" t="s">
        <v>109</v>
      </c>
      <c r="K717" s="652"/>
      <c r="L717" s="329"/>
      <c r="M717" s="7"/>
      <c r="N717" s="434" t="str">
        <f>IF(OR(ISBLANK($A717),ISBLANK($G717)),"",IFERROR(IF(INDEX(Times!N:N,MATCH(CONCATENATE($G717,$A717),Times!$S:$S,0))=0,"",INDEX(Times!N:N,MATCH(CONCATENATE($G717,$A717),Times!$S:$S,0))),""))</f>
        <v/>
      </c>
      <c r="O717" s="434" t="str">
        <f>IF(OR(ISBLANK($A717),ISBLANK($G717)),"",IFERROR(IF(INDEX(Times!O:O,MATCH(CONCATENATE($G717,$A717),Times!$S:$S,0))=0,"",INDEX(Times!O:O,MATCH(CONCATENATE($G717,$A717),Times!$S:$S,0))),""))</f>
        <v/>
      </c>
      <c r="P717" s="434" t="str">
        <f>IF(OR(ISBLANK($A717),ISBLANK($G717)),"",IFERROR(IF(INDEX(Times!P:P,MATCH(CONCATENATE($G717,$A717),Times!$S:$S,0))=0,"",INDEX(Times!P:P,MATCH(CONCATENATE($G717,$A717),Times!$S:$S,0))),""))</f>
        <v/>
      </c>
      <c r="Q717" s="434" t="str">
        <f>IF(OR(ISBLANK($A717),ISBLANK($G717)),"",IFERROR(IF(INDEX(Times!Q:Q,MATCH(CONCATENATE($G717,$A717),Times!$S:$S,0))=0,"",INDEX(Times!Q:Q,MATCH(CONCATENATE($G717,$A717),Times!$S:$S,0))),""))</f>
        <v/>
      </c>
      <c r="R717" s="218" t="str">
        <f>IF(OR(ISBLANK($A717),ISBLANK($G717)),"",IFERROR(IF(INDEX(Times!R:R,MATCH(CONCATENATE($G717,$A717),Times!$S:$S,0))=0,"",INDEX(Times!R:R,MATCH(CONCATENATE($G717,$A717),Times!$S:$S,0))),""))</f>
        <v/>
      </c>
      <c r="S717" s="645"/>
      <c r="T717" s="645"/>
      <c r="U717" s="218"/>
      <c r="V717" s="329"/>
      <c r="W717" s="329"/>
      <c r="X717" s="329"/>
      <c r="Y717" s="329"/>
      <c r="Z717" s="329"/>
      <c r="AA717" s="329"/>
      <c r="AB717" s="329"/>
      <c r="AC717" s="7"/>
      <c r="AD717" s="7"/>
      <c r="AE717" s="7"/>
      <c r="AF717" s="7"/>
      <c r="AG717" s="7"/>
      <c r="AH717" s="7"/>
      <c r="AI717" s="7"/>
      <c r="AJ717" s="7"/>
      <c r="AK717" s="7"/>
    </row>
    <row r="718" spans="1:37" x14ac:dyDescent="0.5">
      <c r="A718" s="218"/>
      <c r="B718" s="634"/>
      <c r="C718" s="647" t="str" cm="1">
        <f t="array" ref="C718">IFERROR(IF(ISBLANK(A718),"",IF(AND(ISBLANK(B718),ISBLANK(E718),ISBLANK(F718)),"",IF(AND(ISBLANK(B718),ISBLANK(E718),NOT(ISBLANK(F718))),_xlfn._xlws.FILTER('Rot.Out'!L:L,'Rot.Out'!B:B=EnterData!F718),IF(AND(ISBLANK(B718),NOT(ISBLANK(E718))),_xlfn._xlws.FILTER(Int.Out!AA:AA,Int.Out!B:B=E718),_xlfn._xlws.FILTER(Make.Trt!D:D,Make.Trt!C:C=B718))))),"")</f>
        <v/>
      </c>
      <c r="D718" s="636"/>
      <c r="E718" s="636"/>
      <c r="F718" s="218"/>
      <c r="G718" s="218"/>
      <c r="H718" s="218"/>
      <c r="I718" s="619" t="s">
        <v>109</v>
      </c>
      <c r="J718" s="619" t="s">
        <v>109</v>
      </c>
      <c r="K718" s="652"/>
      <c r="L718" s="329"/>
      <c r="M718" s="7"/>
      <c r="N718" s="434" t="str">
        <f>IF(OR(ISBLANK($A718),ISBLANK($G718)),"",IFERROR(IF(INDEX(Times!N:N,MATCH(CONCATENATE($G718,$A718),Times!$S:$S,0))=0,"",INDEX(Times!N:N,MATCH(CONCATENATE($G718,$A718),Times!$S:$S,0))),""))</f>
        <v/>
      </c>
      <c r="O718" s="434" t="str">
        <f>IF(OR(ISBLANK($A718),ISBLANK($G718)),"",IFERROR(IF(INDEX(Times!O:O,MATCH(CONCATENATE($G718,$A718),Times!$S:$S,0))=0,"",INDEX(Times!O:O,MATCH(CONCATENATE($G718,$A718),Times!$S:$S,0))),""))</f>
        <v/>
      </c>
      <c r="P718" s="434" t="str">
        <f>IF(OR(ISBLANK($A718),ISBLANK($G718)),"",IFERROR(IF(INDEX(Times!P:P,MATCH(CONCATENATE($G718,$A718),Times!$S:$S,0))=0,"",INDEX(Times!P:P,MATCH(CONCATENATE($G718,$A718),Times!$S:$S,0))),""))</f>
        <v/>
      </c>
      <c r="Q718" s="434" t="str">
        <f>IF(OR(ISBLANK($A718),ISBLANK($G718)),"",IFERROR(IF(INDEX(Times!Q:Q,MATCH(CONCATENATE($G718,$A718),Times!$S:$S,0))=0,"",INDEX(Times!Q:Q,MATCH(CONCATENATE($G718,$A718),Times!$S:$S,0))),""))</f>
        <v/>
      </c>
      <c r="R718" s="218" t="str">
        <f>IF(OR(ISBLANK($A718),ISBLANK($G718)),"",IFERROR(IF(INDEX(Times!R:R,MATCH(CONCATENATE($G718,$A718),Times!$S:$S,0))=0,"",INDEX(Times!R:R,MATCH(CONCATENATE($G718,$A718),Times!$S:$S,0))),""))</f>
        <v/>
      </c>
      <c r="S718" s="645"/>
      <c r="T718" s="645"/>
      <c r="U718" s="218"/>
      <c r="V718" s="329"/>
      <c r="W718" s="329"/>
      <c r="X718" s="329"/>
      <c r="Y718" s="329"/>
      <c r="Z718" s="329"/>
      <c r="AA718" s="329"/>
      <c r="AB718" s="329"/>
      <c r="AC718" s="7"/>
      <c r="AD718" s="7"/>
      <c r="AE718" s="7"/>
      <c r="AF718" s="7"/>
      <c r="AG718" s="7"/>
      <c r="AH718" s="7"/>
      <c r="AI718" s="7"/>
      <c r="AJ718" s="7"/>
      <c r="AK718" s="7"/>
    </row>
    <row r="719" spans="1:37" x14ac:dyDescent="0.5">
      <c r="A719" s="218"/>
      <c r="B719" s="634"/>
      <c r="C719" s="647" t="str" cm="1">
        <f t="array" ref="C719">IFERROR(IF(ISBLANK(A719),"",IF(AND(ISBLANK(B719),ISBLANK(E719),ISBLANK(F719)),"",IF(AND(ISBLANK(B719),ISBLANK(E719),NOT(ISBLANK(F719))),_xlfn._xlws.FILTER('Rot.Out'!L:L,'Rot.Out'!B:B=EnterData!F719),IF(AND(ISBLANK(B719),NOT(ISBLANK(E719))),_xlfn._xlws.FILTER(Int.Out!AA:AA,Int.Out!B:B=E719),_xlfn._xlws.FILTER(Make.Trt!D:D,Make.Trt!C:C=B719))))),"")</f>
        <v/>
      </c>
      <c r="D719" s="636"/>
      <c r="E719" s="636"/>
      <c r="F719" s="218"/>
      <c r="G719" s="218"/>
      <c r="H719" s="218"/>
      <c r="I719" s="619" t="s">
        <v>109</v>
      </c>
      <c r="J719" s="619" t="s">
        <v>109</v>
      </c>
      <c r="K719" s="652"/>
      <c r="L719" s="329"/>
      <c r="M719" s="7"/>
      <c r="N719" s="434" t="str">
        <f>IF(OR(ISBLANK($A719),ISBLANK($G719)),"",IFERROR(IF(INDEX(Times!N:N,MATCH(CONCATENATE($G719,$A719),Times!$S:$S,0))=0,"",INDEX(Times!N:N,MATCH(CONCATENATE($G719,$A719),Times!$S:$S,0))),""))</f>
        <v/>
      </c>
      <c r="O719" s="434" t="str">
        <f>IF(OR(ISBLANK($A719),ISBLANK($G719)),"",IFERROR(IF(INDEX(Times!O:O,MATCH(CONCATENATE($G719,$A719),Times!$S:$S,0))=0,"",INDEX(Times!O:O,MATCH(CONCATENATE($G719,$A719),Times!$S:$S,0))),""))</f>
        <v/>
      </c>
      <c r="P719" s="434" t="str">
        <f>IF(OR(ISBLANK($A719),ISBLANK($G719)),"",IFERROR(IF(INDEX(Times!P:P,MATCH(CONCATENATE($G719,$A719),Times!$S:$S,0))=0,"",INDEX(Times!P:P,MATCH(CONCATENATE($G719,$A719),Times!$S:$S,0))),""))</f>
        <v/>
      </c>
      <c r="Q719" s="434" t="str">
        <f>IF(OR(ISBLANK($A719),ISBLANK($G719)),"",IFERROR(IF(INDEX(Times!Q:Q,MATCH(CONCATENATE($G719,$A719),Times!$S:$S,0))=0,"",INDEX(Times!Q:Q,MATCH(CONCATENATE($G719,$A719),Times!$S:$S,0))),""))</f>
        <v/>
      </c>
      <c r="R719" s="218" t="str">
        <f>IF(OR(ISBLANK($A719),ISBLANK($G719)),"",IFERROR(IF(INDEX(Times!R:R,MATCH(CONCATENATE($G719,$A719),Times!$S:$S,0))=0,"",INDEX(Times!R:R,MATCH(CONCATENATE($G719,$A719),Times!$S:$S,0))),""))</f>
        <v/>
      </c>
      <c r="S719" s="645"/>
      <c r="T719" s="645"/>
      <c r="U719" s="218"/>
      <c r="V719" s="329"/>
      <c r="W719" s="329"/>
      <c r="X719" s="329"/>
      <c r="Y719" s="329"/>
      <c r="Z719" s="329"/>
      <c r="AA719" s="329"/>
      <c r="AB719" s="329"/>
      <c r="AC719" s="7"/>
      <c r="AD719" s="7"/>
      <c r="AE719" s="7"/>
      <c r="AF719" s="7"/>
      <c r="AG719" s="7"/>
      <c r="AH719" s="7"/>
      <c r="AI719" s="7"/>
      <c r="AJ719" s="7"/>
      <c r="AK719" s="7"/>
    </row>
    <row r="720" spans="1:37" x14ac:dyDescent="0.5">
      <c r="A720" s="218"/>
      <c r="B720" s="634"/>
      <c r="C720" s="647" t="str" cm="1">
        <f t="array" ref="C720">IFERROR(IF(ISBLANK(A720),"",IF(AND(ISBLANK(B720),ISBLANK(E720),ISBLANK(F720)),"",IF(AND(ISBLANK(B720),ISBLANK(E720),NOT(ISBLANK(F720))),_xlfn._xlws.FILTER('Rot.Out'!L:L,'Rot.Out'!B:B=EnterData!F720),IF(AND(ISBLANK(B720),NOT(ISBLANK(E720))),_xlfn._xlws.FILTER(Int.Out!AA:AA,Int.Out!B:B=E720),_xlfn._xlws.FILTER(Make.Trt!D:D,Make.Trt!C:C=B720))))),"")</f>
        <v/>
      </c>
      <c r="D720" s="636"/>
      <c r="E720" s="636"/>
      <c r="F720" s="218"/>
      <c r="G720" s="218"/>
      <c r="H720" s="218"/>
      <c r="I720" s="619" t="s">
        <v>109</v>
      </c>
      <c r="J720" s="619" t="s">
        <v>109</v>
      </c>
      <c r="K720" s="652"/>
      <c r="L720" s="329"/>
      <c r="M720" s="7"/>
      <c r="N720" s="434" t="str">
        <f>IF(OR(ISBLANK($A720),ISBLANK($G720)),"",IFERROR(IF(INDEX(Times!N:N,MATCH(CONCATENATE($G720,$A720),Times!$S:$S,0))=0,"",INDEX(Times!N:N,MATCH(CONCATENATE($G720,$A720),Times!$S:$S,0))),""))</f>
        <v/>
      </c>
      <c r="O720" s="434" t="str">
        <f>IF(OR(ISBLANK($A720),ISBLANK($G720)),"",IFERROR(IF(INDEX(Times!O:O,MATCH(CONCATENATE($G720,$A720),Times!$S:$S,0))=0,"",INDEX(Times!O:O,MATCH(CONCATENATE($G720,$A720),Times!$S:$S,0))),""))</f>
        <v/>
      </c>
      <c r="P720" s="434" t="str">
        <f>IF(OR(ISBLANK($A720),ISBLANK($G720)),"",IFERROR(IF(INDEX(Times!P:P,MATCH(CONCATENATE($G720,$A720),Times!$S:$S,0))=0,"",INDEX(Times!P:P,MATCH(CONCATENATE($G720,$A720),Times!$S:$S,0))),""))</f>
        <v/>
      </c>
      <c r="Q720" s="434" t="str">
        <f>IF(OR(ISBLANK($A720),ISBLANK($G720)),"",IFERROR(IF(INDEX(Times!Q:Q,MATCH(CONCATENATE($G720,$A720),Times!$S:$S,0))=0,"",INDEX(Times!Q:Q,MATCH(CONCATENATE($G720,$A720),Times!$S:$S,0))),""))</f>
        <v/>
      </c>
      <c r="R720" s="218" t="str">
        <f>IF(OR(ISBLANK($A720),ISBLANK($G720)),"",IFERROR(IF(INDEX(Times!R:R,MATCH(CONCATENATE($G720,$A720),Times!$S:$S,0))=0,"",INDEX(Times!R:R,MATCH(CONCATENATE($G720,$A720),Times!$S:$S,0))),""))</f>
        <v/>
      </c>
      <c r="S720" s="645"/>
      <c r="T720" s="645"/>
      <c r="U720" s="218"/>
      <c r="V720" s="329"/>
      <c r="W720" s="329"/>
      <c r="X720" s="329"/>
      <c r="Y720" s="329"/>
      <c r="Z720" s="329"/>
      <c r="AA720" s="329"/>
      <c r="AB720" s="329"/>
      <c r="AC720" s="7"/>
      <c r="AD720" s="7"/>
      <c r="AE720" s="7"/>
      <c r="AF720" s="7"/>
      <c r="AG720" s="7"/>
      <c r="AH720" s="7"/>
      <c r="AI720" s="7"/>
      <c r="AJ720" s="7"/>
      <c r="AK720" s="7"/>
    </row>
    <row r="721" spans="1:37" x14ac:dyDescent="0.5">
      <c r="A721" s="218"/>
      <c r="B721" s="634"/>
      <c r="C721" s="647" t="str" cm="1">
        <f t="array" ref="C721">IFERROR(IF(ISBLANK(A721),"",IF(AND(ISBLANK(B721),ISBLANK(E721),ISBLANK(F721)),"",IF(AND(ISBLANK(B721),ISBLANK(E721),NOT(ISBLANK(F721))),_xlfn._xlws.FILTER('Rot.Out'!L:L,'Rot.Out'!B:B=EnterData!F721),IF(AND(ISBLANK(B721),NOT(ISBLANK(E721))),_xlfn._xlws.FILTER(Int.Out!AA:AA,Int.Out!B:B=E721),_xlfn._xlws.FILTER(Make.Trt!D:D,Make.Trt!C:C=B721))))),"")</f>
        <v/>
      </c>
      <c r="D721" s="636"/>
      <c r="E721" s="636"/>
      <c r="F721" s="218"/>
      <c r="G721" s="218"/>
      <c r="H721" s="218"/>
      <c r="I721" s="619" t="s">
        <v>109</v>
      </c>
      <c r="J721" s="619" t="s">
        <v>109</v>
      </c>
      <c r="K721" s="652"/>
      <c r="L721" s="329"/>
      <c r="M721" s="7"/>
      <c r="N721" s="434" t="str">
        <f>IF(OR(ISBLANK($A721),ISBLANK($G721)),"",IFERROR(IF(INDEX(Times!N:N,MATCH(CONCATENATE($G721,$A721),Times!$S:$S,0))=0,"",INDEX(Times!N:N,MATCH(CONCATENATE($G721,$A721),Times!$S:$S,0))),""))</f>
        <v/>
      </c>
      <c r="O721" s="434" t="str">
        <f>IF(OR(ISBLANK($A721),ISBLANK($G721)),"",IFERROR(IF(INDEX(Times!O:O,MATCH(CONCATENATE($G721,$A721),Times!$S:$S,0))=0,"",INDEX(Times!O:O,MATCH(CONCATENATE($G721,$A721),Times!$S:$S,0))),""))</f>
        <v/>
      </c>
      <c r="P721" s="434" t="str">
        <f>IF(OR(ISBLANK($A721),ISBLANK($G721)),"",IFERROR(IF(INDEX(Times!P:P,MATCH(CONCATENATE($G721,$A721),Times!$S:$S,0))=0,"",INDEX(Times!P:P,MATCH(CONCATENATE($G721,$A721),Times!$S:$S,0))),""))</f>
        <v/>
      </c>
      <c r="Q721" s="434" t="str">
        <f>IF(OR(ISBLANK($A721),ISBLANK($G721)),"",IFERROR(IF(INDEX(Times!Q:Q,MATCH(CONCATENATE($G721,$A721),Times!$S:$S,0))=0,"",INDEX(Times!Q:Q,MATCH(CONCATENATE($G721,$A721),Times!$S:$S,0))),""))</f>
        <v/>
      </c>
      <c r="R721" s="218" t="str">
        <f>IF(OR(ISBLANK($A721),ISBLANK($G721)),"",IFERROR(IF(INDEX(Times!R:R,MATCH(CONCATENATE($G721,$A721),Times!$S:$S,0))=0,"",INDEX(Times!R:R,MATCH(CONCATENATE($G721,$A721),Times!$S:$S,0))),""))</f>
        <v/>
      </c>
      <c r="S721" s="645"/>
      <c r="T721" s="645"/>
      <c r="U721" s="218"/>
      <c r="V721" s="329"/>
      <c r="W721" s="329"/>
      <c r="X721" s="329"/>
      <c r="Y721" s="329"/>
      <c r="Z721" s="329"/>
      <c r="AA721" s="329"/>
      <c r="AB721" s="329"/>
      <c r="AC721" s="7"/>
      <c r="AD721" s="7"/>
      <c r="AE721" s="7"/>
      <c r="AF721" s="7"/>
      <c r="AG721" s="7"/>
      <c r="AH721" s="7"/>
      <c r="AI721" s="7"/>
      <c r="AJ721" s="7"/>
      <c r="AK721" s="7"/>
    </row>
    <row r="722" spans="1:37" x14ac:dyDescent="0.5">
      <c r="A722" s="218"/>
      <c r="B722" s="634"/>
      <c r="C722" s="647" t="str" cm="1">
        <f t="array" ref="C722">IFERROR(IF(ISBLANK(A722),"",IF(AND(ISBLANK(B722),ISBLANK(E722),ISBLANK(F722)),"",IF(AND(ISBLANK(B722),ISBLANK(E722),NOT(ISBLANK(F722))),_xlfn._xlws.FILTER('Rot.Out'!L:L,'Rot.Out'!B:B=EnterData!F722),IF(AND(ISBLANK(B722),NOT(ISBLANK(E722))),_xlfn._xlws.FILTER(Int.Out!AA:AA,Int.Out!B:B=E722),_xlfn._xlws.FILTER(Make.Trt!D:D,Make.Trt!C:C=B722))))),"")</f>
        <v/>
      </c>
      <c r="D722" s="636"/>
      <c r="E722" s="636"/>
      <c r="F722" s="218"/>
      <c r="G722" s="218"/>
      <c r="H722" s="218"/>
      <c r="I722" s="619" t="s">
        <v>109</v>
      </c>
      <c r="J722" s="619" t="s">
        <v>109</v>
      </c>
      <c r="K722" s="652"/>
      <c r="L722" s="329"/>
      <c r="M722" s="7"/>
      <c r="N722" s="434" t="str">
        <f>IF(OR(ISBLANK($A722),ISBLANK($G722)),"",IFERROR(IF(INDEX(Times!N:N,MATCH(CONCATENATE($G722,$A722),Times!$S:$S,0))=0,"",INDEX(Times!N:N,MATCH(CONCATENATE($G722,$A722),Times!$S:$S,0))),""))</f>
        <v/>
      </c>
      <c r="O722" s="434" t="str">
        <f>IF(OR(ISBLANK($A722),ISBLANK($G722)),"",IFERROR(IF(INDEX(Times!O:O,MATCH(CONCATENATE($G722,$A722),Times!$S:$S,0))=0,"",INDEX(Times!O:O,MATCH(CONCATENATE($G722,$A722),Times!$S:$S,0))),""))</f>
        <v/>
      </c>
      <c r="P722" s="434" t="str">
        <f>IF(OR(ISBLANK($A722),ISBLANK($G722)),"",IFERROR(IF(INDEX(Times!P:P,MATCH(CONCATENATE($G722,$A722),Times!$S:$S,0))=0,"",INDEX(Times!P:P,MATCH(CONCATENATE($G722,$A722),Times!$S:$S,0))),""))</f>
        <v/>
      </c>
      <c r="Q722" s="434" t="str">
        <f>IF(OR(ISBLANK($A722),ISBLANK($G722)),"",IFERROR(IF(INDEX(Times!Q:Q,MATCH(CONCATENATE($G722,$A722),Times!$S:$S,0))=0,"",INDEX(Times!Q:Q,MATCH(CONCATENATE($G722,$A722),Times!$S:$S,0))),""))</f>
        <v/>
      </c>
      <c r="R722" s="218" t="str">
        <f>IF(OR(ISBLANK($A722),ISBLANK($G722)),"",IFERROR(IF(INDEX(Times!R:R,MATCH(CONCATENATE($G722,$A722),Times!$S:$S,0))=0,"",INDEX(Times!R:R,MATCH(CONCATENATE($G722,$A722),Times!$S:$S,0))),""))</f>
        <v/>
      </c>
      <c r="S722" s="645"/>
      <c r="T722" s="645"/>
      <c r="U722" s="218"/>
      <c r="V722" s="329"/>
      <c r="W722" s="329"/>
      <c r="X722" s="329"/>
      <c r="Y722" s="329"/>
      <c r="Z722" s="329"/>
      <c r="AA722" s="329"/>
      <c r="AB722" s="329"/>
      <c r="AC722" s="7"/>
      <c r="AD722" s="7"/>
      <c r="AE722" s="7"/>
      <c r="AF722" s="7"/>
      <c r="AG722" s="7"/>
      <c r="AH722" s="7"/>
      <c r="AI722" s="7"/>
      <c r="AJ722" s="7"/>
      <c r="AK722" s="7"/>
    </row>
    <row r="723" spans="1:37" x14ac:dyDescent="0.5">
      <c r="A723" s="218"/>
      <c r="B723" s="634"/>
      <c r="C723" s="647" t="str" cm="1">
        <f t="array" ref="C723">IFERROR(IF(ISBLANK(A723),"",IF(AND(ISBLANK(B723),ISBLANK(E723),ISBLANK(F723)),"",IF(AND(ISBLANK(B723),ISBLANK(E723),NOT(ISBLANK(F723))),_xlfn._xlws.FILTER('Rot.Out'!L:L,'Rot.Out'!B:B=EnterData!F723),IF(AND(ISBLANK(B723),NOT(ISBLANK(E723))),_xlfn._xlws.FILTER(Int.Out!AA:AA,Int.Out!B:B=E723),_xlfn._xlws.FILTER(Make.Trt!D:D,Make.Trt!C:C=B723))))),"")</f>
        <v/>
      </c>
      <c r="D723" s="636"/>
      <c r="E723" s="636"/>
      <c r="F723" s="218"/>
      <c r="G723" s="218"/>
      <c r="H723" s="218"/>
      <c r="I723" s="619" t="s">
        <v>109</v>
      </c>
      <c r="J723" s="619" t="s">
        <v>109</v>
      </c>
      <c r="K723" s="652"/>
      <c r="L723" s="329"/>
      <c r="M723" s="7"/>
      <c r="N723" s="434" t="str">
        <f>IF(OR(ISBLANK($A723),ISBLANK($G723)),"",IFERROR(IF(INDEX(Times!N:N,MATCH(CONCATENATE($G723,$A723),Times!$S:$S,0))=0,"",INDEX(Times!N:N,MATCH(CONCATENATE($G723,$A723),Times!$S:$S,0))),""))</f>
        <v/>
      </c>
      <c r="O723" s="434" t="str">
        <f>IF(OR(ISBLANK($A723),ISBLANK($G723)),"",IFERROR(IF(INDEX(Times!O:O,MATCH(CONCATENATE($G723,$A723),Times!$S:$S,0))=0,"",INDEX(Times!O:O,MATCH(CONCATENATE($G723,$A723),Times!$S:$S,0))),""))</f>
        <v/>
      </c>
      <c r="P723" s="434" t="str">
        <f>IF(OR(ISBLANK($A723),ISBLANK($G723)),"",IFERROR(IF(INDEX(Times!P:P,MATCH(CONCATENATE($G723,$A723),Times!$S:$S,0))=0,"",INDEX(Times!P:P,MATCH(CONCATENATE($G723,$A723),Times!$S:$S,0))),""))</f>
        <v/>
      </c>
      <c r="Q723" s="434" t="str">
        <f>IF(OR(ISBLANK($A723),ISBLANK($G723)),"",IFERROR(IF(INDEX(Times!Q:Q,MATCH(CONCATENATE($G723,$A723),Times!$S:$S,0))=0,"",INDEX(Times!Q:Q,MATCH(CONCATENATE($G723,$A723),Times!$S:$S,0))),""))</f>
        <v/>
      </c>
      <c r="R723" s="218" t="str">
        <f>IF(OR(ISBLANK($A723),ISBLANK($G723)),"",IFERROR(IF(INDEX(Times!R:R,MATCH(CONCATENATE($G723,$A723),Times!$S:$S,0))=0,"",INDEX(Times!R:R,MATCH(CONCATENATE($G723,$A723),Times!$S:$S,0))),""))</f>
        <v/>
      </c>
      <c r="S723" s="645"/>
      <c r="T723" s="645"/>
      <c r="U723" s="218"/>
      <c r="V723" s="329"/>
      <c r="W723" s="329"/>
      <c r="X723" s="329"/>
      <c r="Y723" s="329"/>
      <c r="Z723" s="329"/>
      <c r="AA723" s="329"/>
      <c r="AB723" s="329"/>
      <c r="AC723" s="7"/>
      <c r="AD723" s="7"/>
      <c r="AE723" s="7"/>
      <c r="AF723" s="7"/>
      <c r="AG723" s="7"/>
      <c r="AH723" s="7"/>
      <c r="AI723" s="7"/>
      <c r="AJ723" s="7"/>
      <c r="AK723" s="7"/>
    </row>
    <row r="724" spans="1:37" x14ac:dyDescent="0.5">
      <c r="A724" s="218"/>
      <c r="B724" s="634"/>
      <c r="C724" s="647" t="str" cm="1">
        <f t="array" ref="C724">IFERROR(IF(ISBLANK(A724),"",IF(AND(ISBLANK(B724),ISBLANK(E724),ISBLANK(F724)),"",IF(AND(ISBLANK(B724),ISBLANK(E724),NOT(ISBLANK(F724))),_xlfn._xlws.FILTER('Rot.Out'!L:L,'Rot.Out'!B:B=EnterData!F724),IF(AND(ISBLANK(B724),NOT(ISBLANK(E724))),_xlfn._xlws.FILTER(Int.Out!AA:AA,Int.Out!B:B=E724),_xlfn._xlws.FILTER(Make.Trt!D:D,Make.Trt!C:C=B724))))),"")</f>
        <v/>
      </c>
      <c r="D724" s="636"/>
      <c r="E724" s="636"/>
      <c r="F724" s="218"/>
      <c r="G724" s="218"/>
      <c r="H724" s="218"/>
      <c r="I724" s="619" t="s">
        <v>109</v>
      </c>
      <c r="J724" s="619" t="s">
        <v>109</v>
      </c>
      <c r="K724" s="652"/>
      <c r="L724" s="329"/>
      <c r="M724" s="7"/>
      <c r="N724" s="434" t="str">
        <f>IF(OR(ISBLANK($A724),ISBLANK($G724)),"",IFERROR(IF(INDEX(Times!N:N,MATCH(CONCATENATE($G724,$A724),Times!$S:$S,0))=0,"",INDEX(Times!N:N,MATCH(CONCATENATE($G724,$A724),Times!$S:$S,0))),""))</f>
        <v/>
      </c>
      <c r="O724" s="434" t="str">
        <f>IF(OR(ISBLANK($A724),ISBLANK($G724)),"",IFERROR(IF(INDEX(Times!O:O,MATCH(CONCATENATE($G724,$A724),Times!$S:$S,0))=0,"",INDEX(Times!O:O,MATCH(CONCATENATE($G724,$A724),Times!$S:$S,0))),""))</f>
        <v/>
      </c>
      <c r="P724" s="434" t="str">
        <f>IF(OR(ISBLANK($A724),ISBLANK($G724)),"",IFERROR(IF(INDEX(Times!P:P,MATCH(CONCATENATE($G724,$A724),Times!$S:$S,0))=0,"",INDEX(Times!P:P,MATCH(CONCATENATE($G724,$A724),Times!$S:$S,0))),""))</f>
        <v/>
      </c>
      <c r="Q724" s="434" t="str">
        <f>IF(OR(ISBLANK($A724),ISBLANK($G724)),"",IFERROR(IF(INDEX(Times!Q:Q,MATCH(CONCATENATE($G724,$A724),Times!$S:$S,0))=0,"",INDEX(Times!Q:Q,MATCH(CONCATENATE($G724,$A724),Times!$S:$S,0))),""))</f>
        <v/>
      </c>
      <c r="R724" s="218" t="str">
        <f>IF(OR(ISBLANK($A724),ISBLANK($G724)),"",IFERROR(IF(INDEX(Times!R:R,MATCH(CONCATENATE($G724,$A724),Times!$S:$S,0))=0,"",INDEX(Times!R:R,MATCH(CONCATENATE($G724,$A724),Times!$S:$S,0))),""))</f>
        <v/>
      </c>
      <c r="S724" s="645"/>
      <c r="T724" s="645"/>
      <c r="U724" s="218"/>
      <c r="V724" s="329"/>
      <c r="W724" s="329"/>
      <c r="X724" s="329"/>
      <c r="Y724" s="329"/>
      <c r="Z724" s="329"/>
      <c r="AA724" s="329"/>
      <c r="AB724" s="329"/>
      <c r="AC724" s="7"/>
      <c r="AD724" s="7"/>
      <c r="AE724" s="7"/>
      <c r="AF724" s="7"/>
      <c r="AG724" s="7"/>
      <c r="AH724" s="7"/>
      <c r="AI724" s="7"/>
      <c r="AJ724" s="7"/>
      <c r="AK724" s="7"/>
    </row>
    <row r="725" spans="1:37" x14ac:dyDescent="0.5">
      <c r="A725" s="218"/>
      <c r="B725" s="634"/>
      <c r="C725" s="647" t="str" cm="1">
        <f t="array" ref="C725">IFERROR(IF(ISBLANK(A725),"",IF(AND(ISBLANK(B725),ISBLANK(E725),ISBLANK(F725)),"",IF(AND(ISBLANK(B725),ISBLANK(E725),NOT(ISBLANK(F725))),_xlfn._xlws.FILTER('Rot.Out'!L:L,'Rot.Out'!B:B=EnterData!F725),IF(AND(ISBLANK(B725),NOT(ISBLANK(E725))),_xlfn._xlws.FILTER(Int.Out!AA:AA,Int.Out!B:B=E725),_xlfn._xlws.FILTER(Make.Trt!D:D,Make.Trt!C:C=B725))))),"")</f>
        <v/>
      </c>
      <c r="D725" s="636"/>
      <c r="E725" s="636"/>
      <c r="F725" s="218"/>
      <c r="G725" s="218"/>
      <c r="H725" s="218"/>
      <c r="I725" s="619" t="s">
        <v>109</v>
      </c>
      <c r="J725" s="619" t="s">
        <v>109</v>
      </c>
      <c r="K725" s="652"/>
      <c r="L725" s="329"/>
      <c r="M725" s="7"/>
      <c r="N725" s="434" t="str">
        <f>IF(OR(ISBLANK($A725),ISBLANK($G725)),"",IFERROR(IF(INDEX(Times!N:N,MATCH(CONCATENATE($G725,$A725),Times!$S:$S,0))=0,"",INDEX(Times!N:N,MATCH(CONCATENATE($G725,$A725),Times!$S:$S,0))),""))</f>
        <v/>
      </c>
      <c r="O725" s="434" t="str">
        <f>IF(OR(ISBLANK($A725),ISBLANK($G725)),"",IFERROR(IF(INDEX(Times!O:O,MATCH(CONCATENATE($G725,$A725),Times!$S:$S,0))=0,"",INDEX(Times!O:O,MATCH(CONCATENATE($G725,$A725),Times!$S:$S,0))),""))</f>
        <v/>
      </c>
      <c r="P725" s="434" t="str">
        <f>IF(OR(ISBLANK($A725),ISBLANK($G725)),"",IFERROR(IF(INDEX(Times!P:P,MATCH(CONCATENATE($G725,$A725),Times!$S:$S,0))=0,"",INDEX(Times!P:P,MATCH(CONCATENATE($G725,$A725),Times!$S:$S,0))),""))</f>
        <v/>
      </c>
      <c r="Q725" s="434" t="str">
        <f>IF(OR(ISBLANK($A725),ISBLANK($G725)),"",IFERROR(IF(INDEX(Times!Q:Q,MATCH(CONCATENATE($G725,$A725),Times!$S:$S,0))=0,"",INDEX(Times!Q:Q,MATCH(CONCATENATE($G725,$A725),Times!$S:$S,0))),""))</f>
        <v/>
      </c>
      <c r="R725" s="218" t="str">
        <f>IF(OR(ISBLANK($A725),ISBLANK($G725)),"",IFERROR(IF(INDEX(Times!R:R,MATCH(CONCATENATE($G725,$A725),Times!$S:$S,0))=0,"",INDEX(Times!R:R,MATCH(CONCATENATE($G725,$A725),Times!$S:$S,0))),""))</f>
        <v/>
      </c>
      <c r="S725" s="645"/>
      <c r="T725" s="645"/>
      <c r="U725" s="218"/>
      <c r="V725" s="329"/>
      <c r="W725" s="329"/>
      <c r="X725" s="329"/>
      <c r="Y725" s="329"/>
      <c r="Z725" s="329"/>
      <c r="AA725" s="329"/>
      <c r="AB725" s="329"/>
      <c r="AC725" s="7"/>
      <c r="AD725" s="7"/>
      <c r="AE725" s="7"/>
      <c r="AF725" s="7"/>
      <c r="AG725" s="7"/>
      <c r="AH725" s="7"/>
      <c r="AI725" s="7"/>
      <c r="AJ725" s="7"/>
      <c r="AK725" s="7"/>
    </row>
    <row r="726" spans="1:37" x14ac:dyDescent="0.5">
      <c r="A726" s="218"/>
      <c r="B726" s="634"/>
      <c r="C726" s="647" t="str" cm="1">
        <f t="array" ref="C726">IFERROR(IF(ISBLANK(A726),"",IF(AND(ISBLANK(B726),ISBLANK(E726),ISBLANK(F726)),"",IF(AND(ISBLANK(B726),ISBLANK(E726),NOT(ISBLANK(F726))),_xlfn._xlws.FILTER('Rot.Out'!L:L,'Rot.Out'!B:B=EnterData!F726),IF(AND(ISBLANK(B726),NOT(ISBLANK(E726))),_xlfn._xlws.FILTER(Int.Out!AA:AA,Int.Out!B:B=E726),_xlfn._xlws.FILTER(Make.Trt!D:D,Make.Trt!C:C=B726))))),"")</f>
        <v/>
      </c>
      <c r="D726" s="636"/>
      <c r="E726" s="636"/>
      <c r="F726" s="218"/>
      <c r="G726" s="218"/>
      <c r="H726" s="218"/>
      <c r="I726" s="619" t="s">
        <v>109</v>
      </c>
      <c r="J726" s="619" t="s">
        <v>109</v>
      </c>
      <c r="K726" s="652"/>
      <c r="L726" s="329"/>
      <c r="M726" s="7"/>
      <c r="N726" s="434" t="str">
        <f>IF(OR(ISBLANK($A726),ISBLANK($G726)),"",IFERROR(IF(INDEX(Times!N:N,MATCH(CONCATENATE($G726,$A726),Times!$S:$S,0))=0,"",INDEX(Times!N:N,MATCH(CONCATENATE($G726,$A726),Times!$S:$S,0))),""))</f>
        <v/>
      </c>
      <c r="O726" s="434" t="str">
        <f>IF(OR(ISBLANK($A726),ISBLANK($G726)),"",IFERROR(IF(INDEX(Times!O:O,MATCH(CONCATENATE($G726,$A726),Times!$S:$S,0))=0,"",INDEX(Times!O:O,MATCH(CONCATENATE($G726,$A726),Times!$S:$S,0))),""))</f>
        <v/>
      </c>
      <c r="P726" s="434" t="str">
        <f>IF(OR(ISBLANK($A726),ISBLANK($G726)),"",IFERROR(IF(INDEX(Times!P:P,MATCH(CONCATENATE($G726,$A726),Times!$S:$S,0))=0,"",INDEX(Times!P:P,MATCH(CONCATENATE($G726,$A726),Times!$S:$S,0))),""))</f>
        <v/>
      </c>
      <c r="Q726" s="434" t="str">
        <f>IF(OR(ISBLANK($A726),ISBLANK($G726)),"",IFERROR(IF(INDEX(Times!Q:Q,MATCH(CONCATENATE($G726,$A726),Times!$S:$S,0))=0,"",INDEX(Times!Q:Q,MATCH(CONCATENATE($G726,$A726),Times!$S:$S,0))),""))</f>
        <v/>
      </c>
      <c r="R726" s="218" t="str">
        <f>IF(OR(ISBLANK($A726),ISBLANK($G726)),"",IFERROR(IF(INDEX(Times!R:R,MATCH(CONCATENATE($G726,$A726),Times!$S:$S,0))=0,"",INDEX(Times!R:R,MATCH(CONCATENATE($G726,$A726),Times!$S:$S,0))),""))</f>
        <v/>
      </c>
      <c r="S726" s="645"/>
      <c r="T726" s="645"/>
      <c r="U726" s="218"/>
      <c r="V726" s="329"/>
      <c r="W726" s="329"/>
      <c r="X726" s="329"/>
      <c r="Y726" s="329"/>
      <c r="Z726" s="329"/>
      <c r="AA726" s="329"/>
      <c r="AB726" s="329"/>
      <c r="AC726" s="7"/>
      <c r="AD726" s="7"/>
      <c r="AE726" s="7"/>
      <c r="AF726" s="7"/>
      <c r="AG726" s="7"/>
      <c r="AH726" s="7"/>
      <c r="AI726" s="7"/>
      <c r="AJ726" s="7"/>
      <c r="AK726" s="7"/>
    </row>
    <row r="727" spans="1:37" x14ac:dyDescent="0.5">
      <c r="A727" s="218"/>
      <c r="B727" s="634"/>
      <c r="C727" s="647" t="str" cm="1">
        <f t="array" ref="C727">IFERROR(IF(ISBLANK(A727),"",IF(AND(ISBLANK(B727),ISBLANK(E727),ISBLANK(F727)),"",IF(AND(ISBLANK(B727),ISBLANK(E727),NOT(ISBLANK(F727))),_xlfn._xlws.FILTER('Rot.Out'!L:L,'Rot.Out'!B:B=EnterData!F727),IF(AND(ISBLANK(B727),NOT(ISBLANK(E727))),_xlfn._xlws.FILTER(Int.Out!AA:AA,Int.Out!B:B=E727),_xlfn._xlws.FILTER(Make.Trt!D:D,Make.Trt!C:C=B727))))),"")</f>
        <v/>
      </c>
      <c r="D727" s="636"/>
      <c r="E727" s="636"/>
      <c r="F727" s="218"/>
      <c r="G727" s="218"/>
      <c r="H727" s="218"/>
      <c r="I727" s="619" t="s">
        <v>109</v>
      </c>
      <c r="J727" s="619" t="s">
        <v>109</v>
      </c>
      <c r="K727" s="652"/>
      <c r="L727" s="329"/>
      <c r="M727" s="7"/>
      <c r="N727" s="434" t="str">
        <f>IF(OR(ISBLANK($A727),ISBLANK($G727)),"",IFERROR(IF(INDEX(Times!N:N,MATCH(CONCATENATE($G727,$A727),Times!$S:$S,0))=0,"",INDEX(Times!N:N,MATCH(CONCATENATE($G727,$A727),Times!$S:$S,0))),""))</f>
        <v/>
      </c>
      <c r="O727" s="434" t="str">
        <f>IF(OR(ISBLANK($A727),ISBLANK($G727)),"",IFERROR(IF(INDEX(Times!O:O,MATCH(CONCATENATE($G727,$A727),Times!$S:$S,0))=0,"",INDEX(Times!O:O,MATCH(CONCATENATE($G727,$A727),Times!$S:$S,0))),""))</f>
        <v/>
      </c>
      <c r="P727" s="434" t="str">
        <f>IF(OR(ISBLANK($A727),ISBLANK($G727)),"",IFERROR(IF(INDEX(Times!P:P,MATCH(CONCATENATE($G727,$A727),Times!$S:$S,0))=0,"",INDEX(Times!P:P,MATCH(CONCATENATE($G727,$A727),Times!$S:$S,0))),""))</f>
        <v/>
      </c>
      <c r="Q727" s="434" t="str">
        <f>IF(OR(ISBLANK($A727),ISBLANK($G727)),"",IFERROR(IF(INDEX(Times!Q:Q,MATCH(CONCATENATE($G727,$A727),Times!$S:$S,0))=0,"",INDEX(Times!Q:Q,MATCH(CONCATENATE($G727,$A727),Times!$S:$S,0))),""))</f>
        <v/>
      </c>
      <c r="R727" s="218" t="str">
        <f>IF(OR(ISBLANK($A727),ISBLANK($G727)),"",IFERROR(IF(INDEX(Times!R:R,MATCH(CONCATENATE($G727,$A727),Times!$S:$S,0))=0,"",INDEX(Times!R:R,MATCH(CONCATENATE($G727,$A727),Times!$S:$S,0))),""))</f>
        <v/>
      </c>
      <c r="S727" s="645"/>
      <c r="T727" s="645"/>
      <c r="U727" s="218"/>
      <c r="V727" s="329"/>
      <c r="W727" s="329"/>
      <c r="X727" s="329"/>
      <c r="Y727" s="329"/>
      <c r="Z727" s="329"/>
      <c r="AA727" s="329"/>
      <c r="AB727" s="329"/>
      <c r="AC727" s="7"/>
      <c r="AD727" s="7"/>
      <c r="AE727" s="7"/>
      <c r="AF727" s="7"/>
      <c r="AG727" s="7"/>
      <c r="AH727" s="7"/>
      <c r="AI727" s="7"/>
      <c r="AJ727" s="7"/>
      <c r="AK727" s="7"/>
    </row>
    <row r="728" spans="1:37" x14ac:dyDescent="0.5">
      <c r="A728" s="218"/>
      <c r="B728" s="634"/>
      <c r="C728" s="647" t="str" cm="1">
        <f t="array" ref="C728">IFERROR(IF(ISBLANK(A728),"",IF(AND(ISBLANK(B728),ISBLANK(E728),ISBLANK(F728)),"",IF(AND(ISBLANK(B728),ISBLANK(E728),NOT(ISBLANK(F728))),_xlfn._xlws.FILTER('Rot.Out'!L:L,'Rot.Out'!B:B=EnterData!F728),IF(AND(ISBLANK(B728),NOT(ISBLANK(E728))),_xlfn._xlws.FILTER(Int.Out!AA:AA,Int.Out!B:B=E728),_xlfn._xlws.FILTER(Make.Trt!D:D,Make.Trt!C:C=B728))))),"")</f>
        <v/>
      </c>
      <c r="D728" s="636"/>
      <c r="E728" s="636"/>
      <c r="F728" s="218"/>
      <c r="G728" s="218"/>
      <c r="H728" s="218"/>
      <c r="I728" s="619" t="s">
        <v>109</v>
      </c>
      <c r="J728" s="619" t="s">
        <v>109</v>
      </c>
      <c r="K728" s="652"/>
      <c r="L728" s="329"/>
      <c r="M728" s="7"/>
      <c r="N728" s="434" t="str">
        <f>IF(OR(ISBLANK($A728),ISBLANK($G728)),"",IFERROR(IF(INDEX(Times!N:N,MATCH(CONCATENATE($G728,$A728),Times!$S:$S,0))=0,"",INDEX(Times!N:N,MATCH(CONCATENATE($G728,$A728),Times!$S:$S,0))),""))</f>
        <v/>
      </c>
      <c r="O728" s="434" t="str">
        <f>IF(OR(ISBLANK($A728),ISBLANK($G728)),"",IFERROR(IF(INDEX(Times!O:O,MATCH(CONCATENATE($G728,$A728),Times!$S:$S,0))=0,"",INDEX(Times!O:O,MATCH(CONCATENATE($G728,$A728),Times!$S:$S,0))),""))</f>
        <v/>
      </c>
      <c r="P728" s="434" t="str">
        <f>IF(OR(ISBLANK($A728),ISBLANK($G728)),"",IFERROR(IF(INDEX(Times!P:P,MATCH(CONCATENATE($G728,$A728),Times!$S:$S,0))=0,"",INDEX(Times!P:P,MATCH(CONCATENATE($G728,$A728),Times!$S:$S,0))),""))</f>
        <v/>
      </c>
      <c r="Q728" s="434" t="str">
        <f>IF(OR(ISBLANK($A728),ISBLANK($G728)),"",IFERROR(IF(INDEX(Times!Q:Q,MATCH(CONCATENATE($G728,$A728),Times!$S:$S,0))=0,"",INDEX(Times!Q:Q,MATCH(CONCATENATE($G728,$A728),Times!$S:$S,0))),""))</f>
        <v/>
      </c>
      <c r="R728" s="218" t="str">
        <f>IF(OR(ISBLANK($A728),ISBLANK($G728)),"",IFERROR(IF(INDEX(Times!R:R,MATCH(CONCATENATE($G728,$A728),Times!$S:$S,0))=0,"",INDEX(Times!R:R,MATCH(CONCATENATE($G728,$A728),Times!$S:$S,0))),""))</f>
        <v/>
      </c>
      <c r="S728" s="645"/>
      <c r="T728" s="645"/>
      <c r="U728" s="218"/>
      <c r="V728" s="329"/>
      <c r="W728" s="329"/>
      <c r="X728" s="329"/>
      <c r="Y728" s="329"/>
      <c r="Z728" s="329"/>
      <c r="AA728" s="329"/>
      <c r="AB728" s="329"/>
      <c r="AC728" s="7"/>
      <c r="AD728" s="7"/>
      <c r="AE728" s="7"/>
      <c r="AF728" s="7"/>
      <c r="AG728" s="7"/>
      <c r="AH728" s="7"/>
      <c r="AI728" s="7"/>
      <c r="AJ728" s="7"/>
      <c r="AK728" s="7"/>
    </row>
    <row r="729" spans="1:37" x14ac:dyDescent="0.5">
      <c r="A729" s="218"/>
      <c r="B729" s="634"/>
      <c r="C729" s="647" t="str" cm="1">
        <f t="array" ref="C729">IFERROR(IF(ISBLANK(A729),"",IF(AND(ISBLANK(B729),ISBLANK(E729),ISBLANK(F729)),"",IF(AND(ISBLANK(B729),ISBLANK(E729),NOT(ISBLANK(F729))),_xlfn._xlws.FILTER('Rot.Out'!L:L,'Rot.Out'!B:B=EnterData!F729),IF(AND(ISBLANK(B729),NOT(ISBLANK(E729))),_xlfn._xlws.FILTER(Int.Out!AA:AA,Int.Out!B:B=E729),_xlfn._xlws.FILTER(Make.Trt!D:D,Make.Trt!C:C=B729))))),"")</f>
        <v/>
      </c>
      <c r="D729" s="636"/>
      <c r="E729" s="636"/>
      <c r="F729" s="218"/>
      <c r="G729" s="218"/>
      <c r="H729" s="218"/>
      <c r="I729" s="619" t="s">
        <v>109</v>
      </c>
      <c r="J729" s="619" t="s">
        <v>109</v>
      </c>
      <c r="K729" s="652"/>
      <c r="L729" s="329"/>
      <c r="M729" s="7"/>
      <c r="N729" s="434" t="str">
        <f>IF(OR(ISBLANK($A729),ISBLANK($G729)),"",IFERROR(IF(INDEX(Times!N:N,MATCH(CONCATENATE($G729,$A729),Times!$S:$S,0))=0,"",INDEX(Times!N:N,MATCH(CONCATENATE($G729,$A729),Times!$S:$S,0))),""))</f>
        <v/>
      </c>
      <c r="O729" s="434" t="str">
        <f>IF(OR(ISBLANK($A729),ISBLANK($G729)),"",IFERROR(IF(INDEX(Times!O:O,MATCH(CONCATENATE($G729,$A729),Times!$S:$S,0))=0,"",INDEX(Times!O:O,MATCH(CONCATENATE($G729,$A729),Times!$S:$S,0))),""))</f>
        <v/>
      </c>
      <c r="P729" s="434" t="str">
        <f>IF(OR(ISBLANK($A729),ISBLANK($G729)),"",IFERROR(IF(INDEX(Times!P:P,MATCH(CONCATENATE($G729,$A729),Times!$S:$S,0))=0,"",INDEX(Times!P:P,MATCH(CONCATENATE($G729,$A729),Times!$S:$S,0))),""))</f>
        <v/>
      </c>
      <c r="Q729" s="434" t="str">
        <f>IF(OR(ISBLANK($A729),ISBLANK($G729)),"",IFERROR(IF(INDEX(Times!Q:Q,MATCH(CONCATENATE($G729,$A729),Times!$S:$S,0))=0,"",INDEX(Times!Q:Q,MATCH(CONCATENATE($G729,$A729),Times!$S:$S,0))),""))</f>
        <v/>
      </c>
      <c r="R729" s="218" t="str">
        <f>IF(OR(ISBLANK($A729),ISBLANK($G729)),"",IFERROR(IF(INDEX(Times!R:R,MATCH(CONCATENATE($G729,$A729),Times!$S:$S,0))=0,"",INDEX(Times!R:R,MATCH(CONCATENATE($G729,$A729),Times!$S:$S,0))),""))</f>
        <v/>
      </c>
      <c r="S729" s="645"/>
      <c r="T729" s="645"/>
      <c r="U729" s="218"/>
      <c r="V729" s="329"/>
      <c r="W729" s="329"/>
      <c r="X729" s="329"/>
      <c r="Y729" s="329"/>
      <c r="Z729" s="329"/>
      <c r="AA729" s="329"/>
      <c r="AB729" s="329"/>
      <c r="AC729" s="7"/>
      <c r="AD729" s="7"/>
      <c r="AE729" s="7"/>
      <c r="AF729" s="7"/>
      <c r="AG729" s="7"/>
      <c r="AH729" s="7"/>
      <c r="AI729" s="7"/>
      <c r="AJ729" s="7"/>
      <c r="AK729" s="7"/>
    </row>
    <row r="730" spans="1:37" x14ac:dyDescent="0.5">
      <c r="A730" s="218"/>
      <c r="B730" s="634"/>
      <c r="C730" s="647" t="str" cm="1">
        <f t="array" ref="C730">IFERROR(IF(ISBLANK(A730),"",IF(AND(ISBLANK(B730),ISBLANK(E730),ISBLANK(F730)),"",IF(AND(ISBLANK(B730),ISBLANK(E730),NOT(ISBLANK(F730))),_xlfn._xlws.FILTER('Rot.Out'!L:L,'Rot.Out'!B:B=EnterData!F730),IF(AND(ISBLANK(B730),NOT(ISBLANK(E730))),_xlfn._xlws.FILTER(Int.Out!AA:AA,Int.Out!B:B=E730),_xlfn._xlws.FILTER(Make.Trt!D:D,Make.Trt!C:C=B730))))),"")</f>
        <v/>
      </c>
      <c r="D730" s="636"/>
      <c r="E730" s="636"/>
      <c r="F730" s="218"/>
      <c r="G730" s="218"/>
      <c r="H730" s="218"/>
      <c r="I730" s="619" t="s">
        <v>109</v>
      </c>
      <c r="J730" s="619" t="s">
        <v>109</v>
      </c>
      <c r="K730" s="652"/>
      <c r="L730" s="329"/>
      <c r="M730" s="7"/>
      <c r="N730" s="434" t="str">
        <f>IF(OR(ISBLANK($A730),ISBLANK($G730)),"",IFERROR(IF(INDEX(Times!N:N,MATCH(CONCATENATE($G730,$A730),Times!$S:$S,0))=0,"",INDEX(Times!N:N,MATCH(CONCATENATE($G730,$A730),Times!$S:$S,0))),""))</f>
        <v/>
      </c>
      <c r="O730" s="434" t="str">
        <f>IF(OR(ISBLANK($A730),ISBLANK($G730)),"",IFERROR(IF(INDEX(Times!O:O,MATCH(CONCATENATE($G730,$A730),Times!$S:$S,0))=0,"",INDEX(Times!O:O,MATCH(CONCATENATE($G730,$A730),Times!$S:$S,0))),""))</f>
        <v/>
      </c>
      <c r="P730" s="434" t="str">
        <f>IF(OR(ISBLANK($A730),ISBLANK($G730)),"",IFERROR(IF(INDEX(Times!P:P,MATCH(CONCATENATE($G730,$A730),Times!$S:$S,0))=0,"",INDEX(Times!P:P,MATCH(CONCATENATE($G730,$A730),Times!$S:$S,0))),""))</f>
        <v/>
      </c>
      <c r="Q730" s="434" t="str">
        <f>IF(OR(ISBLANK($A730),ISBLANK($G730)),"",IFERROR(IF(INDEX(Times!Q:Q,MATCH(CONCATENATE($G730,$A730),Times!$S:$S,0))=0,"",INDEX(Times!Q:Q,MATCH(CONCATENATE($G730,$A730),Times!$S:$S,0))),""))</f>
        <v/>
      </c>
      <c r="R730" s="218" t="str">
        <f>IF(OR(ISBLANK($A730),ISBLANK($G730)),"",IFERROR(IF(INDEX(Times!R:R,MATCH(CONCATENATE($G730,$A730),Times!$S:$S,0))=0,"",INDEX(Times!R:R,MATCH(CONCATENATE($G730,$A730),Times!$S:$S,0))),""))</f>
        <v/>
      </c>
      <c r="S730" s="645"/>
      <c r="T730" s="645"/>
      <c r="U730" s="218"/>
      <c r="V730" s="329"/>
      <c r="W730" s="329"/>
      <c r="X730" s="329"/>
      <c r="Y730" s="329"/>
      <c r="Z730" s="329"/>
      <c r="AA730" s="329"/>
      <c r="AB730" s="329"/>
      <c r="AC730" s="7"/>
      <c r="AD730" s="7"/>
      <c r="AE730" s="7"/>
      <c r="AF730" s="7"/>
      <c r="AG730" s="7"/>
      <c r="AH730" s="7"/>
      <c r="AI730" s="7"/>
      <c r="AJ730" s="7"/>
      <c r="AK730" s="7"/>
    </row>
    <row r="731" spans="1:37" x14ac:dyDescent="0.5">
      <c r="A731" s="218"/>
      <c r="B731" s="634"/>
      <c r="C731" s="647" t="str" cm="1">
        <f t="array" ref="C731">IFERROR(IF(ISBLANK(A731),"",IF(AND(ISBLANK(B731),ISBLANK(E731),ISBLANK(F731)),"",IF(AND(ISBLANK(B731),ISBLANK(E731),NOT(ISBLANK(F731))),_xlfn._xlws.FILTER('Rot.Out'!L:L,'Rot.Out'!B:B=EnterData!F731),IF(AND(ISBLANK(B731),NOT(ISBLANK(E731))),_xlfn._xlws.FILTER(Int.Out!AA:AA,Int.Out!B:B=E731),_xlfn._xlws.FILTER(Make.Trt!D:D,Make.Trt!C:C=B731))))),"")</f>
        <v/>
      </c>
      <c r="D731" s="636"/>
      <c r="E731" s="636"/>
      <c r="F731" s="218"/>
      <c r="G731" s="218"/>
      <c r="H731" s="218"/>
      <c r="I731" s="619" t="s">
        <v>109</v>
      </c>
      <c r="J731" s="619" t="s">
        <v>109</v>
      </c>
      <c r="K731" s="652"/>
      <c r="L731" s="329"/>
      <c r="M731" s="7"/>
      <c r="N731" s="434" t="str">
        <f>IF(OR(ISBLANK($A731),ISBLANK($G731)),"",IFERROR(IF(INDEX(Times!N:N,MATCH(CONCATENATE($G731,$A731),Times!$S:$S,0))=0,"",INDEX(Times!N:N,MATCH(CONCATENATE($G731,$A731),Times!$S:$S,0))),""))</f>
        <v/>
      </c>
      <c r="O731" s="434" t="str">
        <f>IF(OR(ISBLANK($A731),ISBLANK($G731)),"",IFERROR(IF(INDEX(Times!O:O,MATCH(CONCATENATE($G731,$A731),Times!$S:$S,0))=0,"",INDEX(Times!O:O,MATCH(CONCATENATE($G731,$A731),Times!$S:$S,0))),""))</f>
        <v/>
      </c>
      <c r="P731" s="434" t="str">
        <f>IF(OR(ISBLANK($A731),ISBLANK($G731)),"",IFERROR(IF(INDEX(Times!P:P,MATCH(CONCATENATE($G731,$A731),Times!$S:$S,0))=0,"",INDEX(Times!P:P,MATCH(CONCATENATE($G731,$A731),Times!$S:$S,0))),""))</f>
        <v/>
      </c>
      <c r="Q731" s="434" t="str">
        <f>IF(OR(ISBLANK($A731),ISBLANK($G731)),"",IFERROR(IF(INDEX(Times!Q:Q,MATCH(CONCATENATE($G731,$A731),Times!$S:$S,0))=0,"",INDEX(Times!Q:Q,MATCH(CONCATENATE($G731,$A731),Times!$S:$S,0))),""))</f>
        <v/>
      </c>
      <c r="R731" s="218" t="str">
        <f>IF(OR(ISBLANK($A731),ISBLANK($G731)),"",IFERROR(IF(INDEX(Times!R:R,MATCH(CONCATENATE($G731,$A731),Times!$S:$S,0))=0,"",INDEX(Times!R:R,MATCH(CONCATENATE($G731,$A731),Times!$S:$S,0))),""))</f>
        <v/>
      </c>
      <c r="S731" s="645"/>
      <c r="T731" s="645"/>
      <c r="U731" s="218"/>
      <c r="V731" s="329"/>
      <c r="W731" s="329"/>
      <c r="X731" s="329"/>
      <c r="Y731" s="329"/>
      <c r="Z731" s="329"/>
      <c r="AA731" s="329"/>
      <c r="AB731" s="329"/>
      <c r="AC731" s="7"/>
      <c r="AD731" s="7"/>
      <c r="AE731" s="7"/>
      <c r="AF731" s="7"/>
      <c r="AG731" s="7"/>
      <c r="AH731" s="7"/>
      <c r="AI731" s="7"/>
      <c r="AJ731" s="7"/>
      <c r="AK731" s="7"/>
    </row>
    <row r="732" spans="1:37" x14ac:dyDescent="0.5">
      <c r="A732" s="218"/>
      <c r="B732" s="634"/>
      <c r="C732" s="647" t="str" cm="1">
        <f t="array" ref="C732">IFERROR(IF(ISBLANK(A732),"",IF(AND(ISBLANK(B732),ISBLANK(E732),ISBLANK(F732)),"",IF(AND(ISBLANK(B732),ISBLANK(E732),NOT(ISBLANK(F732))),_xlfn._xlws.FILTER('Rot.Out'!L:L,'Rot.Out'!B:B=EnterData!F732),IF(AND(ISBLANK(B732),NOT(ISBLANK(E732))),_xlfn._xlws.FILTER(Int.Out!AA:AA,Int.Out!B:B=E732),_xlfn._xlws.FILTER(Make.Trt!D:D,Make.Trt!C:C=B732))))),"")</f>
        <v/>
      </c>
      <c r="D732" s="636"/>
      <c r="E732" s="636"/>
      <c r="F732" s="218"/>
      <c r="G732" s="218"/>
      <c r="H732" s="218"/>
      <c r="I732" s="619" t="s">
        <v>109</v>
      </c>
      <c r="J732" s="619" t="s">
        <v>109</v>
      </c>
      <c r="K732" s="652"/>
      <c r="L732" s="329"/>
      <c r="M732" s="7"/>
      <c r="N732" s="434" t="str">
        <f>IF(OR(ISBLANK($A732),ISBLANK($G732)),"",IFERROR(IF(INDEX(Times!N:N,MATCH(CONCATENATE($G732,$A732),Times!$S:$S,0))=0,"",INDEX(Times!N:N,MATCH(CONCATENATE($G732,$A732),Times!$S:$S,0))),""))</f>
        <v/>
      </c>
      <c r="O732" s="434" t="str">
        <f>IF(OR(ISBLANK($A732),ISBLANK($G732)),"",IFERROR(IF(INDEX(Times!O:O,MATCH(CONCATENATE($G732,$A732),Times!$S:$S,0))=0,"",INDEX(Times!O:O,MATCH(CONCATENATE($G732,$A732),Times!$S:$S,0))),""))</f>
        <v/>
      </c>
      <c r="P732" s="434" t="str">
        <f>IF(OR(ISBLANK($A732),ISBLANK($G732)),"",IFERROR(IF(INDEX(Times!P:P,MATCH(CONCATENATE($G732,$A732),Times!$S:$S,0))=0,"",INDEX(Times!P:P,MATCH(CONCATENATE($G732,$A732),Times!$S:$S,0))),""))</f>
        <v/>
      </c>
      <c r="Q732" s="434" t="str">
        <f>IF(OR(ISBLANK($A732),ISBLANK($G732)),"",IFERROR(IF(INDEX(Times!Q:Q,MATCH(CONCATENATE($G732,$A732),Times!$S:$S,0))=0,"",INDEX(Times!Q:Q,MATCH(CONCATENATE($G732,$A732),Times!$S:$S,0))),""))</f>
        <v/>
      </c>
      <c r="R732" s="218" t="str">
        <f>IF(OR(ISBLANK($A732),ISBLANK($G732)),"",IFERROR(IF(INDEX(Times!R:R,MATCH(CONCATENATE($G732,$A732),Times!$S:$S,0))=0,"",INDEX(Times!R:R,MATCH(CONCATENATE($G732,$A732),Times!$S:$S,0))),""))</f>
        <v/>
      </c>
      <c r="S732" s="645"/>
      <c r="T732" s="645"/>
      <c r="U732" s="218"/>
      <c r="V732" s="329"/>
      <c r="W732" s="329"/>
      <c r="X732" s="329"/>
      <c r="Y732" s="329"/>
      <c r="Z732" s="329"/>
      <c r="AA732" s="329"/>
      <c r="AB732" s="329"/>
      <c r="AC732" s="7"/>
      <c r="AD732" s="7"/>
      <c r="AE732" s="7"/>
      <c r="AF732" s="7"/>
      <c r="AG732" s="7"/>
      <c r="AH732" s="7"/>
      <c r="AI732" s="7"/>
      <c r="AJ732" s="7"/>
      <c r="AK732" s="7"/>
    </row>
    <row r="733" spans="1:37" x14ac:dyDescent="0.5">
      <c r="A733" s="218"/>
      <c r="B733" s="634"/>
      <c r="C733" s="647" t="str" cm="1">
        <f t="array" ref="C733">IFERROR(IF(ISBLANK(A733),"",IF(AND(ISBLANK(B733),ISBLANK(E733),ISBLANK(F733)),"",IF(AND(ISBLANK(B733),ISBLANK(E733),NOT(ISBLANK(F733))),_xlfn._xlws.FILTER('Rot.Out'!L:L,'Rot.Out'!B:B=EnterData!F733),IF(AND(ISBLANK(B733),NOT(ISBLANK(E733))),_xlfn._xlws.FILTER(Int.Out!AA:AA,Int.Out!B:B=E733),_xlfn._xlws.FILTER(Make.Trt!D:D,Make.Trt!C:C=B733))))),"")</f>
        <v/>
      </c>
      <c r="D733" s="636"/>
      <c r="E733" s="636"/>
      <c r="F733" s="218"/>
      <c r="G733" s="218"/>
      <c r="H733" s="218"/>
      <c r="I733" s="619" t="s">
        <v>109</v>
      </c>
      <c r="J733" s="619" t="s">
        <v>109</v>
      </c>
      <c r="K733" s="652"/>
      <c r="L733" s="329"/>
      <c r="M733" s="7"/>
      <c r="N733" s="434" t="str">
        <f>IF(OR(ISBLANK($A733),ISBLANK($G733)),"",IFERROR(IF(INDEX(Times!N:N,MATCH(CONCATENATE($G733,$A733),Times!$S:$S,0))=0,"",INDEX(Times!N:N,MATCH(CONCATENATE($G733,$A733),Times!$S:$S,0))),""))</f>
        <v/>
      </c>
      <c r="O733" s="434" t="str">
        <f>IF(OR(ISBLANK($A733),ISBLANK($G733)),"",IFERROR(IF(INDEX(Times!O:O,MATCH(CONCATENATE($G733,$A733),Times!$S:$S,0))=0,"",INDEX(Times!O:O,MATCH(CONCATENATE($G733,$A733),Times!$S:$S,0))),""))</f>
        <v/>
      </c>
      <c r="P733" s="434" t="str">
        <f>IF(OR(ISBLANK($A733),ISBLANK($G733)),"",IFERROR(IF(INDEX(Times!P:P,MATCH(CONCATENATE($G733,$A733),Times!$S:$S,0))=0,"",INDEX(Times!P:P,MATCH(CONCATENATE($G733,$A733),Times!$S:$S,0))),""))</f>
        <v/>
      </c>
      <c r="Q733" s="434" t="str">
        <f>IF(OR(ISBLANK($A733),ISBLANK($G733)),"",IFERROR(IF(INDEX(Times!Q:Q,MATCH(CONCATENATE($G733,$A733),Times!$S:$S,0))=0,"",INDEX(Times!Q:Q,MATCH(CONCATENATE($G733,$A733),Times!$S:$S,0))),""))</f>
        <v/>
      </c>
      <c r="R733" s="218" t="str">
        <f>IF(OR(ISBLANK($A733),ISBLANK($G733)),"",IFERROR(IF(INDEX(Times!R:R,MATCH(CONCATENATE($G733,$A733),Times!$S:$S,0))=0,"",INDEX(Times!R:R,MATCH(CONCATENATE($G733,$A733),Times!$S:$S,0))),""))</f>
        <v/>
      </c>
      <c r="S733" s="645"/>
      <c r="T733" s="645"/>
      <c r="U733" s="218"/>
      <c r="V733" s="329"/>
      <c r="W733" s="329"/>
      <c r="X733" s="329"/>
      <c r="Y733" s="329"/>
      <c r="Z733" s="329"/>
      <c r="AA733" s="329"/>
      <c r="AB733" s="329"/>
      <c r="AC733" s="7"/>
      <c r="AD733" s="7"/>
      <c r="AE733" s="7"/>
      <c r="AF733" s="7"/>
      <c r="AG733" s="7"/>
      <c r="AH733" s="7"/>
      <c r="AI733" s="7"/>
      <c r="AJ733" s="7"/>
      <c r="AK733" s="7"/>
    </row>
    <row r="734" spans="1:37" x14ac:dyDescent="0.5">
      <c r="A734" s="218"/>
      <c r="B734" s="634"/>
      <c r="C734" s="647" t="str" cm="1">
        <f t="array" ref="C734">IFERROR(IF(ISBLANK(A734),"",IF(AND(ISBLANK(B734),ISBLANK(E734),ISBLANK(F734)),"",IF(AND(ISBLANK(B734),ISBLANK(E734),NOT(ISBLANK(F734))),_xlfn._xlws.FILTER('Rot.Out'!L:L,'Rot.Out'!B:B=EnterData!F734),IF(AND(ISBLANK(B734),NOT(ISBLANK(E734))),_xlfn._xlws.FILTER(Int.Out!AA:AA,Int.Out!B:B=E734),_xlfn._xlws.FILTER(Make.Trt!D:D,Make.Trt!C:C=B734))))),"")</f>
        <v/>
      </c>
      <c r="D734" s="636"/>
      <c r="E734" s="636"/>
      <c r="F734" s="218"/>
      <c r="G734" s="218"/>
      <c r="H734" s="218"/>
      <c r="I734" s="619" t="s">
        <v>109</v>
      </c>
      <c r="J734" s="619" t="s">
        <v>109</v>
      </c>
      <c r="K734" s="652"/>
      <c r="L734" s="329"/>
      <c r="M734" s="7"/>
      <c r="N734" s="434" t="str">
        <f>IF(OR(ISBLANK($A734),ISBLANK($G734)),"",IFERROR(IF(INDEX(Times!N:N,MATCH(CONCATENATE($G734,$A734),Times!$S:$S,0))=0,"",INDEX(Times!N:N,MATCH(CONCATENATE($G734,$A734),Times!$S:$S,0))),""))</f>
        <v/>
      </c>
      <c r="O734" s="434" t="str">
        <f>IF(OR(ISBLANK($A734),ISBLANK($G734)),"",IFERROR(IF(INDEX(Times!O:O,MATCH(CONCATENATE($G734,$A734),Times!$S:$S,0))=0,"",INDEX(Times!O:O,MATCH(CONCATENATE($G734,$A734),Times!$S:$S,0))),""))</f>
        <v/>
      </c>
      <c r="P734" s="434" t="str">
        <f>IF(OR(ISBLANK($A734),ISBLANK($G734)),"",IFERROR(IF(INDEX(Times!P:P,MATCH(CONCATENATE($G734,$A734),Times!$S:$S,0))=0,"",INDEX(Times!P:P,MATCH(CONCATENATE($G734,$A734),Times!$S:$S,0))),""))</f>
        <v/>
      </c>
      <c r="Q734" s="434" t="str">
        <f>IF(OR(ISBLANK($A734),ISBLANK($G734)),"",IFERROR(IF(INDEX(Times!Q:Q,MATCH(CONCATENATE($G734,$A734),Times!$S:$S,0))=0,"",INDEX(Times!Q:Q,MATCH(CONCATENATE($G734,$A734),Times!$S:$S,0))),""))</f>
        <v/>
      </c>
      <c r="R734" s="218" t="str">
        <f>IF(OR(ISBLANK($A734),ISBLANK($G734)),"",IFERROR(IF(INDEX(Times!R:R,MATCH(CONCATENATE($G734,$A734),Times!$S:$S,0))=0,"",INDEX(Times!R:R,MATCH(CONCATENATE($G734,$A734),Times!$S:$S,0))),""))</f>
        <v/>
      </c>
      <c r="S734" s="645"/>
      <c r="T734" s="645"/>
      <c r="U734" s="218"/>
      <c r="V734" s="329"/>
      <c r="W734" s="329"/>
      <c r="X734" s="329"/>
      <c r="Y734" s="329"/>
      <c r="Z734" s="329"/>
      <c r="AA734" s="329"/>
      <c r="AB734" s="329"/>
      <c r="AC734" s="7"/>
      <c r="AD734" s="7"/>
      <c r="AE734" s="7"/>
      <c r="AF734" s="7"/>
      <c r="AG734" s="7"/>
      <c r="AH734" s="7"/>
      <c r="AI734" s="7"/>
      <c r="AJ734" s="7"/>
      <c r="AK734" s="7"/>
    </row>
    <row r="735" spans="1:37" x14ac:dyDescent="0.5">
      <c r="A735" s="218"/>
      <c r="B735" s="634"/>
      <c r="C735" s="647" t="str" cm="1">
        <f t="array" ref="C735">IFERROR(IF(ISBLANK(A735),"",IF(AND(ISBLANK(B735),ISBLANK(E735),ISBLANK(F735)),"",IF(AND(ISBLANK(B735),ISBLANK(E735),NOT(ISBLANK(F735))),_xlfn._xlws.FILTER('Rot.Out'!L:L,'Rot.Out'!B:B=EnterData!F735),IF(AND(ISBLANK(B735),NOT(ISBLANK(E735))),_xlfn._xlws.FILTER(Int.Out!AA:AA,Int.Out!B:B=E735),_xlfn._xlws.FILTER(Make.Trt!D:D,Make.Trt!C:C=B735))))),"")</f>
        <v/>
      </c>
      <c r="D735" s="636"/>
      <c r="E735" s="636"/>
      <c r="F735" s="218"/>
      <c r="G735" s="218"/>
      <c r="H735" s="218"/>
      <c r="I735" s="619" t="s">
        <v>109</v>
      </c>
      <c r="J735" s="619" t="s">
        <v>109</v>
      </c>
      <c r="K735" s="652"/>
      <c r="L735" s="329"/>
      <c r="M735" s="7"/>
      <c r="N735" s="434" t="str">
        <f>IF(OR(ISBLANK($A735),ISBLANK($G735)),"",IFERROR(IF(INDEX(Times!N:N,MATCH(CONCATENATE($G735,$A735),Times!$S:$S,0))=0,"",INDEX(Times!N:N,MATCH(CONCATENATE($G735,$A735),Times!$S:$S,0))),""))</f>
        <v/>
      </c>
      <c r="O735" s="434" t="str">
        <f>IF(OR(ISBLANK($A735),ISBLANK($G735)),"",IFERROR(IF(INDEX(Times!O:O,MATCH(CONCATENATE($G735,$A735),Times!$S:$S,0))=0,"",INDEX(Times!O:O,MATCH(CONCATENATE($G735,$A735),Times!$S:$S,0))),""))</f>
        <v/>
      </c>
      <c r="P735" s="434" t="str">
        <f>IF(OR(ISBLANK($A735),ISBLANK($G735)),"",IFERROR(IF(INDEX(Times!P:P,MATCH(CONCATENATE($G735,$A735),Times!$S:$S,0))=0,"",INDEX(Times!P:P,MATCH(CONCATENATE($G735,$A735),Times!$S:$S,0))),""))</f>
        <v/>
      </c>
      <c r="Q735" s="434" t="str">
        <f>IF(OR(ISBLANK($A735),ISBLANK($G735)),"",IFERROR(IF(INDEX(Times!Q:Q,MATCH(CONCATENATE($G735,$A735),Times!$S:$S,0))=0,"",INDEX(Times!Q:Q,MATCH(CONCATENATE($G735,$A735),Times!$S:$S,0))),""))</f>
        <v/>
      </c>
      <c r="R735" s="218" t="str">
        <f>IF(OR(ISBLANK($A735),ISBLANK($G735)),"",IFERROR(IF(INDEX(Times!R:R,MATCH(CONCATENATE($G735,$A735),Times!$S:$S,0))=0,"",INDEX(Times!R:R,MATCH(CONCATENATE($G735,$A735),Times!$S:$S,0))),""))</f>
        <v/>
      </c>
      <c r="S735" s="645"/>
      <c r="T735" s="645"/>
      <c r="U735" s="218"/>
      <c r="V735" s="329"/>
      <c r="W735" s="329"/>
      <c r="X735" s="329"/>
      <c r="Y735" s="329"/>
      <c r="Z735" s="329"/>
      <c r="AA735" s="329"/>
      <c r="AB735" s="329"/>
      <c r="AC735" s="7"/>
      <c r="AD735" s="7"/>
      <c r="AE735" s="7"/>
      <c r="AF735" s="7"/>
      <c r="AG735" s="7"/>
      <c r="AH735" s="7"/>
      <c r="AI735" s="7"/>
      <c r="AJ735" s="7"/>
      <c r="AK735" s="7"/>
    </row>
    <row r="736" spans="1:37" x14ac:dyDescent="0.5">
      <c r="A736" s="218"/>
      <c r="B736" s="634"/>
      <c r="C736" s="647" t="str" cm="1">
        <f t="array" ref="C736">IFERROR(IF(ISBLANK(A736),"",IF(AND(ISBLANK(B736),ISBLANK(E736),ISBLANK(F736)),"",IF(AND(ISBLANK(B736),ISBLANK(E736),NOT(ISBLANK(F736))),_xlfn._xlws.FILTER('Rot.Out'!L:L,'Rot.Out'!B:B=EnterData!F736),IF(AND(ISBLANK(B736),NOT(ISBLANK(E736))),_xlfn._xlws.FILTER(Int.Out!AA:AA,Int.Out!B:B=E736),_xlfn._xlws.FILTER(Make.Trt!D:D,Make.Trt!C:C=B736))))),"")</f>
        <v/>
      </c>
      <c r="D736" s="636"/>
      <c r="E736" s="636"/>
      <c r="F736" s="218"/>
      <c r="G736" s="218"/>
      <c r="H736" s="218"/>
      <c r="I736" s="619" t="s">
        <v>109</v>
      </c>
      <c r="J736" s="619" t="s">
        <v>109</v>
      </c>
      <c r="K736" s="652"/>
      <c r="L736" s="329"/>
      <c r="M736" s="7"/>
      <c r="N736" s="434" t="str">
        <f>IF(OR(ISBLANK($A736),ISBLANK($G736)),"",IFERROR(IF(INDEX(Times!N:N,MATCH(CONCATENATE($G736,$A736),Times!$S:$S,0))=0,"",INDEX(Times!N:N,MATCH(CONCATENATE($G736,$A736),Times!$S:$S,0))),""))</f>
        <v/>
      </c>
      <c r="O736" s="434" t="str">
        <f>IF(OR(ISBLANK($A736),ISBLANK($G736)),"",IFERROR(IF(INDEX(Times!O:O,MATCH(CONCATENATE($G736,$A736),Times!$S:$S,0))=0,"",INDEX(Times!O:O,MATCH(CONCATENATE($G736,$A736),Times!$S:$S,0))),""))</f>
        <v/>
      </c>
      <c r="P736" s="434" t="str">
        <f>IF(OR(ISBLANK($A736),ISBLANK($G736)),"",IFERROR(IF(INDEX(Times!P:P,MATCH(CONCATENATE($G736,$A736),Times!$S:$S,0))=0,"",INDEX(Times!P:P,MATCH(CONCATENATE($G736,$A736),Times!$S:$S,0))),""))</f>
        <v/>
      </c>
      <c r="Q736" s="434" t="str">
        <f>IF(OR(ISBLANK($A736),ISBLANK($G736)),"",IFERROR(IF(INDEX(Times!Q:Q,MATCH(CONCATENATE($G736,$A736),Times!$S:$S,0))=0,"",INDEX(Times!Q:Q,MATCH(CONCATENATE($G736,$A736),Times!$S:$S,0))),""))</f>
        <v/>
      </c>
      <c r="R736" s="218" t="str">
        <f>IF(OR(ISBLANK($A736),ISBLANK($G736)),"",IFERROR(IF(INDEX(Times!R:R,MATCH(CONCATENATE($G736,$A736),Times!$S:$S,0))=0,"",INDEX(Times!R:R,MATCH(CONCATENATE($G736,$A736),Times!$S:$S,0))),""))</f>
        <v/>
      </c>
      <c r="S736" s="645"/>
      <c r="T736" s="645"/>
      <c r="U736" s="218"/>
      <c r="V736" s="329"/>
      <c r="W736" s="329"/>
      <c r="X736" s="329"/>
      <c r="Y736" s="329"/>
      <c r="Z736" s="329"/>
      <c r="AA736" s="329"/>
      <c r="AB736" s="329"/>
      <c r="AC736" s="7"/>
      <c r="AD736" s="7"/>
      <c r="AE736" s="7"/>
      <c r="AF736" s="7"/>
      <c r="AG736" s="7"/>
      <c r="AH736" s="7"/>
      <c r="AI736" s="7"/>
      <c r="AJ736" s="7"/>
      <c r="AK736" s="7"/>
    </row>
    <row r="737" spans="1:37" x14ac:dyDescent="0.5">
      <c r="A737" s="218"/>
      <c r="B737" s="634"/>
      <c r="C737" s="647" t="str" cm="1">
        <f t="array" ref="C737">IFERROR(IF(ISBLANK(A737),"",IF(AND(ISBLANK(B737),ISBLANK(E737),ISBLANK(F737)),"",IF(AND(ISBLANK(B737),ISBLANK(E737),NOT(ISBLANK(F737))),_xlfn._xlws.FILTER('Rot.Out'!L:L,'Rot.Out'!B:B=EnterData!F737),IF(AND(ISBLANK(B737),NOT(ISBLANK(E737))),_xlfn._xlws.FILTER(Int.Out!AA:AA,Int.Out!B:B=E737),_xlfn._xlws.FILTER(Make.Trt!D:D,Make.Trt!C:C=B737))))),"")</f>
        <v/>
      </c>
      <c r="D737" s="636"/>
      <c r="E737" s="636"/>
      <c r="F737" s="218"/>
      <c r="G737" s="218"/>
      <c r="H737" s="218"/>
      <c r="I737" s="619" t="s">
        <v>109</v>
      </c>
      <c r="J737" s="619" t="s">
        <v>109</v>
      </c>
      <c r="K737" s="652"/>
      <c r="L737" s="329"/>
      <c r="M737" s="7"/>
      <c r="N737" s="434" t="str">
        <f>IF(OR(ISBLANK($A737),ISBLANK($G737)),"",IFERROR(IF(INDEX(Times!N:N,MATCH(CONCATENATE($G737,$A737),Times!$S:$S,0))=0,"",INDEX(Times!N:N,MATCH(CONCATENATE($G737,$A737),Times!$S:$S,0))),""))</f>
        <v/>
      </c>
      <c r="O737" s="434" t="str">
        <f>IF(OR(ISBLANK($A737),ISBLANK($G737)),"",IFERROR(IF(INDEX(Times!O:O,MATCH(CONCATENATE($G737,$A737),Times!$S:$S,0))=0,"",INDEX(Times!O:O,MATCH(CONCATENATE($G737,$A737),Times!$S:$S,0))),""))</f>
        <v/>
      </c>
      <c r="P737" s="434" t="str">
        <f>IF(OR(ISBLANK($A737),ISBLANK($G737)),"",IFERROR(IF(INDEX(Times!P:P,MATCH(CONCATENATE($G737,$A737),Times!$S:$S,0))=0,"",INDEX(Times!P:P,MATCH(CONCATENATE($G737,$A737),Times!$S:$S,0))),""))</f>
        <v/>
      </c>
      <c r="Q737" s="434" t="str">
        <f>IF(OR(ISBLANK($A737),ISBLANK($G737)),"",IFERROR(IF(INDEX(Times!Q:Q,MATCH(CONCATENATE($G737,$A737),Times!$S:$S,0))=0,"",INDEX(Times!Q:Q,MATCH(CONCATENATE($G737,$A737),Times!$S:$S,0))),""))</f>
        <v/>
      </c>
      <c r="R737" s="218" t="str">
        <f>IF(OR(ISBLANK($A737),ISBLANK($G737)),"",IFERROR(IF(INDEX(Times!R:R,MATCH(CONCATENATE($G737,$A737),Times!$S:$S,0))=0,"",INDEX(Times!R:R,MATCH(CONCATENATE($G737,$A737),Times!$S:$S,0))),""))</f>
        <v/>
      </c>
      <c r="S737" s="645"/>
      <c r="T737" s="645"/>
      <c r="U737" s="218"/>
      <c r="V737" s="329"/>
      <c r="W737" s="329"/>
      <c r="X737" s="329"/>
      <c r="Y737" s="329"/>
      <c r="Z737" s="329"/>
      <c r="AA737" s="329"/>
      <c r="AB737" s="329"/>
      <c r="AC737" s="7"/>
      <c r="AD737" s="7"/>
      <c r="AE737" s="7"/>
      <c r="AF737" s="7"/>
      <c r="AG737" s="7"/>
      <c r="AH737" s="7"/>
      <c r="AI737" s="7"/>
      <c r="AJ737" s="7"/>
      <c r="AK737" s="7"/>
    </row>
    <row r="738" spans="1:37" x14ac:dyDescent="0.5">
      <c r="A738" s="218"/>
      <c r="B738" s="634"/>
      <c r="C738" s="647" t="str" cm="1">
        <f t="array" ref="C738">IFERROR(IF(ISBLANK(A738),"",IF(AND(ISBLANK(B738),ISBLANK(E738),ISBLANK(F738)),"",IF(AND(ISBLANK(B738),ISBLANK(E738),NOT(ISBLANK(F738))),_xlfn._xlws.FILTER('Rot.Out'!L:L,'Rot.Out'!B:B=EnterData!F738),IF(AND(ISBLANK(B738),NOT(ISBLANK(E738))),_xlfn._xlws.FILTER(Int.Out!AA:AA,Int.Out!B:B=E738),_xlfn._xlws.FILTER(Make.Trt!D:D,Make.Trt!C:C=B738))))),"")</f>
        <v/>
      </c>
      <c r="D738" s="636"/>
      <c r="E738" s="636"/>
      <c r="F738" s="218"/>
      <c r="G738" s="218"/>
      <c r="H738" s="218"/>
      <c r="I738" s="619" t="s">
        <v>109</v>
      </c>
      <c r="J738" s="619" t="s">
        <v>109</v>
      </c>
      <c r="K738" s="652"/>
      <c r="L738" s="329"/>
      <c r="M738" s="7"/>
      <c r="N738" s="434" t="str">
        <f>IF(OR(ISBLANK($A738),ISBLANK($G738)),"",IFERROR(IF(INDEX(Times!N:N,MATCH(CONCATENATE($G738,$A738),Times!$S:$S,0))=0,"",INDEX(Times!N:N,MATCH(CONCATENATE($G738,$A738),Times!$S:$S,0))),""))</f>
        <v/>
      </c>
      <c r="O738" s="434" t="str">
        <f>IF(OR(ISBLANK($A738),ISBLANK($G738)),"",IFERROR(IF(INDEX(Times!O:O,MATCH(CONCATENATE($G738,$A738),Times!$S:$S,0))=0,"",INDEX(Times!O:O,MATCH(CONCATENATE($G738,$A738),Times!$S:$S,0))),""))</f>
        <v/>
      </c>
      <c r="P738" s="434" t="str">
        <f>IF(OR(ISBLANK($A738),ISBLANK($G738)),"",IFERROR(IF(INDEX(Times!P:P,MATCH(CONCATENATE($G738,$A738),Times!$S:$S,0))=0,"",INDEX(Times!P:P,MATCH(CONCATENATE($G738,$A738),Times!$S:$S,0))),""))</f>
        <v/>
      </c>
      <c r="Q738" s="434" t="str">
        <f>IF(OR(ISBLANK($A738),ISBLANK($G738)),"",IFERROR(IF(INDEX(Times!Q:Q,MATCH(CONCATENATE($G738,$A738),Times!$S:$S,0))=0,"",INDEX(Times!Q:Q,MATCH(CONCATENATE($G738,$A738),Times!$S:$S,0))),""))</f>
        <v/>
      </c>
      <c r="R738" s="218" t="str">
        <f>IF(OR(ISBLANK($A738),ISBLANK($G738)),"",IFERROR(IF(INDEX(Times!R:R,MATCH(CONCATENATE($G738,$A738),Times!$S:$S,0))=0,"",INDEX(Times!R:R,MATCH(CONCATENATE($G738,$A738),Times!$S:$S,0))),""))</f>
        <v/>
      </c>
      <c r="S738" s="645"/>
      <c r="T738" s="645"/>
      <c r="U738" s="218"/>
      <c r="V738" s="329"/>
      <c r="W738" s="329"/>
      <c r="X738" s="329"/>
      <c r="Y738" s="329"/>
      <c r="Z738" s="329"/>
      <c r="AA738" s="329"/>
      <c r="AB738" s="329"/>
      <c r="AC738" s="7"/>
      <c r="AD738" s="7"/>
      <c r="AE738" s="7"/>
      <c r="AF738" s="7"/>
      <c r="AG738" s="7"/>
      <c r="AH738" s="7"/>
      <c r="AI738" s="7"/>
      <c r="AJ738" s="7"/>
      <c r="AK738" s="7"/>
    </row>
    <row r="739" spans="1:37" x14ac:dyDescent="0.5">
      <c r="A739" s="218"/>
      <c r="B739" s="634"/>
      <c r="C739" s="647" t="str" cm="1">
        <f t="array" ref="C739">IFERROR(IF(ISBLANK(A739),"",IF(AND(ISBLANK(B739),ISBLANK(E739),ISBLANK(F739)),"",IF(AND(ISBLANK(B739),ISBLANK(E739),NOT(ISBLANK(F739))),_xlfn._xlws.FILTER('Rot.Out'!L:L,'Rot.Out'!B:B=EnterData!F739),IF(AND(ISBLANK(B739),NOT(ISBLANK(E739))),_xlfn._xlws.FILTER(Int.Out!AA:AA,Int.Out!B:B=E739),_xlfn._xlws.FILTER(Make.Trt!D:D,Make.Trt!C:C=B739))))),"")</f>
        <v/>
      </c>
      <c r="D739" s="636"/>
      <c r="E739" s="636"/>
      <c r="F739" s="218"/>
      <c r="G739" s="218"/>
      <c r="H739" s="218"/>
      <c r="I739" s="619" t="s">
        <v>109</v>
      </c>
      <c r="J739" s="619" t="s">
        <v>109</v>
      </c>
      <c r="K739" s="652"/>
      <c r="L739" s="329"/>
      <c r="M739" s="7"/>
      <c r="N739" s="434" t="str">
        <f>IF(OR(ISBLANK($A739),ISBLANK($G739)),"",IFERROR(IF(INDEX(Times!N:N,MATCH(CONCATENATE($G739,$A739),Times!$S:$S,0))=0,"",INDEX(Times!N:N,MATCH(CONCATENATE($G739,$A739),Times!$S:$S,0))),""))</f>
        <v/>
      </c>
      <c r="O739" s="434" t="str">
        <f>IF(OR(ISBLANK($A739),ISBLANK($G739)),"",IFERROR(IF(INDEX(Times!O:O,MATCH(CONCATENATE($G739,$A739),Times!$S:$S,0))=0,"",INDEX(Times!O:O,MATCH(CONCATENATE($G739,$A739),Times!$S:$S,0))),""))</f>
        <v/>
      </c>
      <c r="P739" s="434" t="str">
        <f>IF(OR(ISBLANK($A739),ISBLANK($G739)),"",IFERROR(IF(INDEX(Times!P:P,MATCH(CONCATENATE($G739,$A739),Times!$S:$S,0))=0,"",INDEX(Times!P:P,MATCH(CONCATENATE($G739,$A739),Times!$S:$S,0))),""))</f>
        <v/>
      </c>
      <c r="Q739" s="434" t="str">
        <f>IF(OR(ISBLANK($A739),ISBLANK($G739)),"",IFERROR(IF(INDEX(Times!Q:Q,MATCH(CONCATENATE($G739,$A739),Times!$S:$S,0))=0,"",INDEX(Times!Q:Q,MATCH(CONCATENATE($G739,$A739),Times!$S:$S,0))),""))</f>
        <v/>
      </c>
      <c r="R739" s="218" t="str">
        <f>IF(OR(ISBLANK($A739),ISBLANK($G739)),"",IFERROR(IF(INDEX(Times!R:R,MATCH(CONCATENATE($G739,$A739),Times!$S:$S,0))=0,"",INDEX(Times!R:R,MATCH(CONCATENATE($G739,$A739),Times!$S:$S,0))),""))</f>
        <v/>
      </c>
      <c r="S739" s="645"/>
      <c r="T739" s="645"/>
      <c r="U739" s="218"/>
      <c r="V739" s="329"/>
      <c r="W739" s="329"/>
      <c r="X739" s="329"/>
      <c r="Y739" s="329"/>
      <c r="Z739" s="329"/>
      <c r="AA739" s="329"/>
      <c r="AB739" s="329"/>
      <c r="AC739" s="7"/>
      <c r="AD739" s="7"/>
      <c r="AE739" s="7"/>
      <c r="AF739" s="7"/>
      <c r="AG739" s="7"/>
      <c r="AH739" s="7"/>
      <c r="AI739" s="7"/>
      <c r="AJ739" s="7"/>
      <c r="AK739" s="7"/>
    </row>
    <row r="740" spans="1:37" x14ac:dyDescent="0.5">
      <c r="A740" s="89"/>
      <c r="B740" s="89"/>
      <c r="C740" s="89"/>
      <c r="D740" s="89"/>
      <c r="E740" s="89"/>
      <c r="F740" s="89"/>
      <c r="G740" s="89"/>
      <c r="H740" s="89"/>
      <c r="I740" s="89"/>
      <c r="J740" s="89"/>
      <c r="K740" s="89"/>
      <c r="L740" s="89"/>
      <c r="M740" s="89"/>
      <c r="N740" s="89"/>
      <c r="O740" s="89"/>
      <c r="P740" s="89"/>
      <c r="Q740" s="89"/>
      <c r="R740" s="89"/>
      <c r="S740" s="89"/>
      <c r="T740" s="89"/>
      <c r="U740" s="89"/>
      <c r="V740" s="89"/>
      <c r="W740" s="89"/>
      <c r="X740" s="89"/>
      <c r="Y740" s="7"/>
      <c r="Z740" s="7"/>
      <c r="AA740" s="7"/>
      <c r="AB740" s="89"/>
      <c r="AC740" s="7"/>
      <c r="AD740" s="7"/>
      <c r="AE740" s="7"/>
      <c r="AF740" s="7"/>
      <c r="AG740" s="7"/>
      <c r="AH740" s="7"/>
      <c r="AI740" s="7"/>
      <c r="AJ740" s="7"/>
      <c r="AK740" s="7"/>
    </row>
  </sheetData>
  <sheetProtection sheet="1" formatColumns="0" formatRows="0" selectLockedCells="1"/>
  <autoFilter ref="A4:Y739" xr:uid="{72977DC0-3112-49AB-A883-74EBB872B5F5}"/>
  <mergeCells count="10">
    <mergeCell ref="A1:M1"/>
    <mergeCell ref="AD1:AG1"/>
    <mergeCell ref="AD2:AG2"/>
    <mergeCell ref="N3:O3"/>
    <mergeCell ref="X3:Y3"/>
    <mergeCell ref="P3:Q3"/>
    <mergeCell ref="R3:R4"/>
    <mergeCell ref="S3:U3"/>
    <mergeCell ref="Z3:AA3"/>
    <mergeCell ref="N1:AA1"/>
  </mergeCells>
  <conditionalFormatting sqref="B5:B739">
    <cfRule type="expression" dxfId="378" priority="23">
      <formula>AND(ISBLANK(B5),OR(NOT(ISBLANK(A5)),COUNTA(G5:H5)&gt;0),AND(ISBLANK(E5),ISBLANK(F5)))</formula>
    </cfRule>
  </conditionalFormatting>
  <conditionalFormatting sqref="I5:I739">
    <cfRule type="expression" dxfId="377" priority="20">
      <formula>AND(OR($I5="",ISBLANK($I5)),(COUNTA($D5:$H5)+COUNTA($A5:$B5))&gt;0)</formula>
    </cfRule>
  </conditionalFormatting>
  <conditionalFormatting sqref="K5:K739">
    <cfRule type="expression" dxfId="376" priority="19">
      <formula>AND(ISBLANK(K5),J5&lt;&gt;"")</formula>
    </cfRule>
  </conditionalFormatting>
  <conditionalFormatting sqref="G5:H739">
    <cfRule type="expression" dxfId="375" priority="6">
      <formula>AND(ISBLANK(G5),(COUNTA($A5:$B5)+COUNTA($D5:$H5))&gt;0)</formula>
    </cfRule>
  </conditionalFormatting>
  <conditionalFormatting sqref="AA5:AA739">
    <cfRule type="expression" dxfId="374" priority="3">
      <formula>AND(NOT(ISBLANK(Z5)),ISBLANK(AA5))</formula>
    </cfRule>
  </conditionalFormatting>
  <dataValidations count="12">
    <dataValidation type="list" allowBlank="1" showInputMessage="1" showErrorMessage="1" sqref="AE2" xr:uid="{99EE3763-7797-46D2-A537-5DEED4731655}">
      <formula1>"Treatments,Products,Varieties"</formula1>
    </dataValidation>
    <dataValidation type="list" allowBlank="1" showInputMessage="1" showErrorMessage="1" sqref="AE5:AE25" xr:uid="{A7D8694C-90C7-47A1-B9A3-1C2A1E9253BB}">
      <formula1>"Yes"</formula1>
    </dataValidation>
    <dataValidation type="list" allowBlank="1" showInputMessage="1" showErrorMessage="1" sqref="AE3" xr:uid="{3AD60F86-5CD8-4E15-A8FF-48D00C60FD67}">
      <formula1>"Times"</formula1>
    </dataValidation>
    <dataValidation type="decimal" errorStyle="warning" allowBlank="1" showInputMessage="1" showErrorMessage="1" error="Should be a number." sqref="I5:I739" xr:uid="{BEDD758C-8D68-4376-9805-8708F4440B15}">
      <formula1>-1000000</formula1>
      <formula2>1000000</formula2>
    </dataValidation>
    <dataValidation type="decimal" errorStyle="warning" allowBlank="1" showInputMessage="1" showErrorMessage="1" error="Shuold be a number_x000a_" sqref="J5:J739" xr:uid="{07B336AA-A611-48B1-B472-85CBFBD25B53}">
      <formula1>-1000000</formula1>
      <formula2>1000000</formula2>
    </dataValidation>
    <dataValidation allowBlank="1" showInputMessage="1" showErrorMessage="1" prompt="Please note where the data were taken from in the publication, so entered data can be cross-checked with ease." sqref="L5:L9" xr:uid="{37E16983-5C9D-49AA-B1A4-9D49A4704287}"/>
    <dataValidation type="list" allowBlank="1" showInputMessage="1" showErrorMessage="1" sqref="J3:K3 K5:K739" xr:uid="{F226F299-5CD4-48CF-A688-D3B52FA473F7}">
      <formula1>Error</formula1>
    </dataValidation>
    <dataValidation type="list" allowBlank="1" showInputMessage="1" sqref="D5:D739" xr:uid="{AE41F4B1-607A-4309-A846-679BD9E337C4}">
      <formula1>Product.Comp</formula1>
    </dataValidation>
    <dataValidation type="date" errorStyle="warning" allowBlank="1" showInputMessage="1" showErrorMessage="1" error="Date is &lt;1950 or &gt;2019?" sqref="S5:T739" xr:uid="{E7FB647A-5D36-48C1-8BDC-95047B46FE01}">
      <formula1>18264</formula1>
      <formula2>43831</formula2>
    </dataValidation>
    <dataValidation type="list" allowBlank="1" showInputMessage="1" showErrorMessage="1" sqref="AA5:AA739" xr:uid="{2B37BD17-FC11-4B33-8E90-DB5B854DD1AC}">
      <formula1>I.Unit</formula1>
    </dataValidation>
    <dataValidation type="decimal" errorStyle="warning" allowBlank="1" showInputMessage="1" showErrorMessage="1" error="1) Should be a postive number_x000a_2) Check the value as it is &gt;10000." prompt="Use this column to manually enter irrigation data when you have many different amounts of water applied in an experiment. You do not need to fill if the amount of irrigtion water applied is the outcome. This should be the seasonal total of water applied." sqref="Z6:Z739" xr:uid="{844184BE-662D-4A85-A213-69DD7AFFBC94}">
      <formula1>0</formula1>
      <formula2>10000</formula2>
    </dataValidation>
    <dataValidation type="decimal" errorStyle="warning" allowBlank="1" showInputMessage="1" showErrorMessage="1" error="1) Should be a postive number_x000a_2) Check the value as it is &gt;10000." prompt="Use this column to manually enter data when you have many different amounts of water applied/rainfall in an experiment. You do not need to fill if the amount of irrigtion water applied is the outcome. This should be the seasonal total of water applied." sqref="Z5" xr:uid="{AA8BA9BB-300D-4AC6-B7D1-C503DC3E01D5}">
      <formula1>0</formula1>
      <formula2>10000</formula2>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3" id="{FB7D0D75-CC55-4183-8A3A-97D10802BA21}">
            <xm:f>AND(NOT(ISBLANK(A5)),COUNTIF(_xlfn.ANCHORARRAY(Site!$AM$2),A5)=0,IFERROR(IF(SEARCH("..",A5)&gt;0,FALSE(),TRUE()),TRUE()))</xm:f>
            <x14:dxf>
              <fill>
                <patternFill>
                  <bgColor rgb="FFFF9999"/>
                </patternFill>
              </fill>
            </x14:dxf>
          </x14:cfRule>
          <xm:sqref>A5:A739</xm:sqref>
        </x14:conditionalFormatting>
        <x14:conditionalFormatting xmlns:xm="http://schemas.microsoft.com/office/excel/2006/main">
          <x14:cfRule type="expression" priority="32" id="{41C3B281-54E1-4F53-BC61-0503DC7071B8}">
            <xm:f>AND(NOT(ISBLANK(B5)),COUNTIF(_xlfn.ANCHORARRAY(Intercrop!$AT$1),B5)=0)</xm:f>
            <x14:dxf>
              <fill>
                <patternFill>
                  <bgColor rgb="FFFF9999"/>
                </patternFill>
              </fill>
            </x14:dxf>
          </x14:cfRule>
          <xm:sqref>B5:B739</xm:sqref>
        </x14:conditionalFormatting>
        <x14:conditionalFormatting xmlns:xm="http://schemas.microsoft.com/office/excel/2006/main">
          <x14:cfRule type="expression" priority="29" id="{5BA425F9-86CF-4D28-8CA4-E0B779F96EBF}">
            <xm:f>AND(NOT(ISBLANK(H5)),COUNTIF(_xlfn.ANCHORARRAY(Outcomes!$Z$2),H5)=0)</xm:f>
            <x14:dxf>
              <fill>
                <patternFill>
                  <bgColor rgb="FFFF9999"/>
                </patternFill>
              </fill>
            </x14:dxf>
          </x14:cfRule>
          <xm:sqref>H5:H739</xm:sqref>
        </x14:conditionalFormatting>
        <x14:conditionalFormatting xmlns:xm="http://schemas.microsoft.com/office/excel/2006/main">
          <x14:cfRule type="expression" priority="305" id="{73B6FCCC-699C-4B56-AA0D-254EC1928625}">
            <xm:f>AND(NOT(ISBLANK(F5)),COUNTIF(_xlfn.ANCHORARRAY(Rotation!$U$2),F5)=0)</xm:f>
            <x14:dxf>
              <fill>
                <patternFill>
                  <bgColor rgb="FFFF9999"/>
                </patternFill>
              </fill>
            </x14:dxf>
          </x14:cfRule>
          <xm:sqref>F5:F10 F29:F739</xm:sqref>
        </x14:conditionalFormatting>
        <x14:conditionalFormatting xmlns:xm="http://schemas.microsoft.com/office/excel/2006/main">
          <x14:cfRule type="expression" priority="22" id="{16356292-5DB6-47D7-A168-A7C45DC1A73C}">
            <xm:f>AND(NOT(ISBLANK(E5)),COUNTIF(_xlfn.ANCHORARRAY(Intercrop!$AS$1),E5)=0)</xm:f>
            <x14:dxf>
              <fill>
                <patternFill>
                  <bgColor rgb="FFFF9999"/>
                </patternFill>
              </fill>
            </x14:dxf>
          </x14:cfRule>
          <xm:sqref>E5:E10 E29:E739</xm:sqref>
        </x14:conditionalFormatting>
        <x14:conditionalFormatting xmlns:xm="http://schemas.microsoft.com/office/excel/2006/main">
          <x14:cfRule type="expression" priority="18" id="{3A7FD3DF-7036-4F39-9A4F-40EF42E03B7D}">
            <xm:f>AND(NOT(ISBLANK(F11)),COUNTIF(_xlfn.ANCHORARRAY(Rotation!$U$2),F11)=0)</xm:f>
            <x14:dxf>
              <fill>
                <patternFill>
                  <bgColor rgb="FFFF9999"/>
                </patternFill>
              </fill>
            </x14:dxf>
          </x14:cfRule>
          <xm:sqref>F11:F16</xm:sqref>
        </x14:conditionalFormatting>
        <x14:conditionalFormatting xmlns:xm="http://schemas.microsoft.com/office/excel/2006/main">
          <x14:cfRule type="expression" priority="16" id="{2CE3282E-5A12-4101-8F6C-376A981DDC90}">
            <xm:f>AND(NOT(ISBLANK(E11)),COUNTIF(_xlfn.ANCHORARRAY(Intercrop!$AS$1),E11)=0)</xm:f>
            <x14:dxf>
              <fill>
                <patternFill>
                  <bgColor rgb="FFFF9999"/>
                </patternFill>
              </fill>
            </x14:dxf>
          </x14:cfRule>
          <xm:sqref>E11:E16</xm:sqref>
        </x14:conditionalFormatting>
        <x14:conditionalFormatting xmlns:xm="http://schemas.microsoft.com/office/excel/2006/main">
          <x14:cfRule type="expression" priority="14" id="{16F0A774-9CFA-48AF-940D-A22381AF658D}">
            <xm:f>AND(NOT(ISBLANK(F17)),COUNTIF(_xlfn.ANCHORARRAY(Rotation!$U$2),F17)=0)</xm:f>
            <x14:dxf>
              <fill>
                <patternFill>
                  <bgColor rgb="FFFF9999"/>
                </patternFill>
              </fill>
            </x14:dxf>
          </x14:cfRule>
          <xm:sqref>F17:F22</xm:sqref>
        </x14:conditionalFormatting>
        <x14:conditionalFormatting xmlns:xm="http://schemas.microsoft.com/office/excel/2006/main">
          <x14:cfRule type="expression" priority="11" id="{F92022E3-B01A-432E-B55D-409C73982060}">
            <xm:f>AND(NOT(ISBLANK(E17)),COUNTIF(_xlfn.ANCHORARRAY(Intercrop!$AS$1),E17)=0)</xm:f>
            <x14:dxf>
              <fill>
                <patternFill>
                  <bgColor rgb="FFFF9999"/>
                </patternFill>
              </fill>
            </x14:dxf>
          </x14:cfRule>
          <xm:sqref>E17:E22</xm:sqref>
        </x14:conditionalFormatting>
        <x14:conditionalFormatting xmlns:xm="http://schemas.microsoft.com/office/excel/2006/main">
          <x14:cfRule type="expression" priority="8" id="{B5E0DE28-E401-4540-9C25-C12187951C50}">
            <xm:f>AND(NOT(ISBLANK(G5)),COUNTIF(_xlfn.ANCHORARRAY(Times!$H$10),G5)=0,IFERROR(IF(SEARCH("..",G5)&gt;0,FALSE(),TRUE()),TRUE()))</xm:f>
            <x14:dxf>
              <fill>
                <patternFill>
                  <bgColor rgb="FFFF9999"/>
                </patternFill>
              </fill>
            </x14:dxf>
          </x14:cfRule>
          <xm:sqref>G5:G739</xm:sqref>
        </x14:conditionalFormatting>
        <x14:conditionalFormatting xmlns:xm="http://schemas.microsoft.com/office/excel/2006/main">
          <x14:cfRule type="expression" priority="9" id="{52830409-C899-4ADC-9364-AF8115EE134F}">
            <xm:f>AND(NOT(ISBLANK(F23)),COUNTIF(_xlfn.ANCHORARRAY(Rotation!$U$2),F23)=0)</xm:f>
            <x14:dxf>
              <fill>
                <patternFill>
                  <bgColor rgb="FFFF9999"/>
                </patternFill>
              </fill>
            </x14:dxf>
          </x14:cfRule>
          <xm:sqref>F23:F28</xm:sqref>
        </x14:conditionalFormatting>
        <x14:conditionalFormatting xmlns:xm="http://schemas.microsoft.com/office/excel/2006/main">
          <x14:cfRule type="expression" priority="7" id="{53D00E96-A42B-44EE-9E12-CB3C6C0C2C7D}">
            <xm:f>AND(NOT(ISBLANK(E23)),COUNTIF(_xlfn.ANCHORARRAY(Intercrop!$AS$1),E23)=0)</xm:f>
            <x14:dxf>
              <fill>
                <patternFill>
                  <bgColor rgb="FFFF9999"/>
                </patternFill>
              </fill>
            </x14:dxf>
          </x14:cfRule>
          <xm:sqref>E23:E28</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604C4C66-7928-42F5-8996-E51D0EA542B8}">
          <x14:formula1>
            <xm:f>_xlfn.ANCHORARRAY(Make.Trt!$AK$2)</xm:f>
          </x14:formula1>
          <xm:sqref>B740:D740 AB740 AB6:AB739</xm:sqref>
        </x14:dataValidation>
        <x14:dataValidation type="list" allowBlank="1" showInputMessage="1" showErrorMessage="1" xr:uid="{DDB71CA4-EA62-4051-AC9C-A651CEE88114}">
          <x14:formula1>
            <xm:f>_xlfn.ANCHORARRAY(Variety!$BC$2)</xm:f>
          </x14:formula1>
          <xm:sqref>W5:W739</xm:sqref>
        </x14:dataValidation>
        <x14:dataValidation type="list" allowBlank="1" showInputMessage="1" showErrorMessage="1" xr:uid="{61BE1EDE-AA02-4EFB-9C1E-AF2D6FA3EFA2}">
          <x14:formula1>
            <xm:f>_xlfn.ANCHORARRAY(Outcomes!$Z$2)</xm:f>
          </x14:formula1>
          <xm:sqref>H5:H739</xm:sqref>
        </x14:dataValidation>
        <x14:dataValidation type="list" errorStyle="warning" allowBlank="1" showInputMessage="1" errorTitle="Times" xr:uid="{45E93D47-4F64-4A00-908D-C8226A53E94F}">
          <x14:formula1>
            <xm:f>_xlfn.ANCHORARRAY(Times!$H$10)</xm:f>
          </x14:formula1>
          <xm:sqref>G5:G739</xm:sqref>
        </x14:dataValidation>
        <x14:dataValidation type="list" allowBlank="1" showInputMessage="1" showErrorMessage="1" xr:uid="{D0127728-EA0D-45A1-9F11-C28D7362B4E4}">
          <x14:formula1>
            <xm:f>_xlfn.ANCHORARRAY(Rotation!$U$2)</xm:f>
          </x14:formula1>
          <xm:sqref>F5:F739</xm:sqref>
        </x14:dataValidation>
        <x14:dataValidation type="list" allowBlank="1" showInputMessage="1" showErrorMessage="1" prompt="Use this column when recording outcomes that are based on treatment AND control values. For example Nitrogen ARE (N.treatment - N.control)/N input or LER outcomes. The control should be specified in this column." xr:uid="{54C52BE5-E4AB-487F-A33A-BD6A0A136263}">
          <x14:formula1>
            <xm:f>_xlfn.ANCHORARRAY(Make.Trt!$AK$2)</xm:f>
          </x14:formula1>
          <xm:sqref>AB5</xm:sqref>
        </x14:dataValidation>
        <x14:dataValidation type="list" allowBlank="1" showInputMessage="1" showErrorMessage="1" xr:uid="{53C4A3ED-44A2-4AF4-90DC-AB5E421C2256}">
          <x14:formula1>
            <xm:f>_xlfn.ANCHORARRAY(ED.LookUps!$FU1)</xm:f>
          </x14:formula1>
          <xm:sqref>E5:E739</xm:sqref>
        </x14:dataValidation>
        <x14:dataValidation type="list" allowBlank="1" showInputMessage="1" showErrorMessage="1" xr:uid="{7997F8B7-D382-4878-B5A7-9B787FEB70B0}">
          <x14:formula1>
            <xm:f>_xlfn.ANCHORARRAY(ED.LookUps!$K1)</xm:f>
          </x14:formula1>
          <xm:sqref>B5:B739</xm:sqref>
        </x14:dataValidation>
        <x14:dataValidation type="list" allowBlank="1" showInputMessage="1" showErrorMessage="1" xr:uid="{15365BF3-7518-47D2-A46E-3351D4C82410}">
          <x14:formula1>
            <xm:f>_xlfn.ANCHORARRAY(Site!AM$2)</xm:f>
          </x14:formula1>
          <xm:sqref>A5:A739</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90BBB-63C0-4A0E-A4F9-39FD00FD0218}">
  <sheetPr codeName="Sheet39">
    <tabColor theme="5" tint="0.39997558519241921"/>
  </sheetPr>
  <dimension ref="A1:A4"/>
  <sheetViews>
    <sheetView topLeftCell="A16" workbookViewId="0">
      <selection activeCell="C10" sqref="C10"/>
    </sheetView>
  </sheetViews>
  <sheetFormatPr defaultRowHeight="14.35" x14ac:dyDescent="0.5"/>
  <sheetData>
    <row r="1" spans="1:1" x14ac:dyDescent="0.5">
      <c r="A1" t="s">
        <v>5807</v>
      </c>
    </row>
    <row r="3" spans="1:1" x14ac:dyDescent="0.5">
      <c r="A3" t="s">
        <v>5808</v>
      </c>
    </row>
    <row r="4" spans="1:1" x14ac:dyDescent="0.5">
      <c r="A4" t="s">
        <v>5809</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87951-8F79-4B9D-AD8D-715E465CD98D}">
  <sheetPr codeName="Sheet11"/>
  <dimension ref="A1:DH75"/>
  <sheetViews>
    <sheetView topLeftCell="BQ1" workbookViewId="0">
      <selection activeCell="C10" sqref="C10"/>
    </sheetView>
  </sheetViews>
  <sheetFormatPr defaultColWidth="9" defaultRowHeight="10.35" x14ac:dyDescent="0.35"/>
  <cols>
    <col min="1" max="1" width="9" style="4"/>
    <col min="2" max="2" width="2.52734375" style="4" customWidth="1"/>
    <col min="3" max="3" width="10.52734375" style="4" customWidth="1"/>
    <col min="4" max="4" width="2.52734375" style="4" customWidth="1"/>
    <col min="5" max="5" width="12.46875" style="4" customWidth="1"/>
    <col min="6" max="6" width="2.52734375" style="4" customWidth="1"/>
    <col min="7" max="7" width="9.46875" style="4" customWidth="1"/>
    <col min="8" max="8" width="2.52734375" style="4" customWidth="1"/>
    <col min="9" max="9" width="9.8203125" style="4" customWidth="1"/>
    <col min="10" max="10" width="2.52734375" style="4" customWidth="1"/>
    <col min="11" max="11" width="9" style="4"/>
    <col min="12" max="12" width="2.52734375" style="4" customWidth="1"/>
    <col min="13" max="13" width="12.52734375" style="4" customWidth="1"/>
    <col min="14" max="14" width="2.52734375" style="4" customWidth="1"/>
    <col min="15" max="15" width="9" style="4"/>
    <col min="16" max="16" width="3.52734375" style="4" customWidth="1"/>
    <col min="17" max="17" width="13.46875" style="4" customWidth="1"/>
    <col min="18" max="18" width="3.17578125" style="4" customWidth="1"/>
    <col min="19" max="19" width="11.52734375" style="4" customWidth="1"/>
    <col min="20" max="20" width="2.52734375" style="4" customWidth="1"/>
    <col min="21" max="21" width="9.46875" style="4" customWidth="1"/>
    <col min="22" max="22" width="2.52734375" style="4" customWidth="1"/>
    <col min="23" max="23" width="9.17578125" style="4" customWidth="1"/>
    <col min="24" max="24" width="2.52734375" style="4" customWidth="1"/>
    <col min="25" max="25" width="10.52734375" style="4" customWidth="1"/>
    <col min="26" max="26" width="2.52734375" style="4" customWidth="1"/>
    <col min="27" max="27" width="10.52734375" style="4" customWidth="1"/>
    <col min="28" max="28" width="2.52734375" style="4" customWidth="1"/>
    <col min="29" max="29" width="9" style="4"/>
    <col min="30" max="30" width="2.52734375" style="4" customWidth="1"/>
    <col min="31" max="31" width="9" style="4"/>
    <col min="32" max="32" width="2.52734375" style="4" customWidth="1"/>
    <col min="33" max="33" width="9" style="4"/>
    <col min="34" max="34" width="2.52734375" style="4" customWidth="1"/>
    <col min="35" max="35" width="10" style="4" customWidth="1"/>
    <col min="36" max="36" width="3.17578125" style="4" customWidth="1"/>
    <col min="37" max="37" width="9.52734375" style="4" customWidth="1"/>
    <col min="38" max="38" width="2.52734375" style="4" customWidth="1"/>
    <col min="39" max="39" width="9" style="4"/>
    <col min="40" max="40" width="2.52734375" style="4" customWidth="1"/>
    <col min="41" max="41" width="9.17578125" style="4" customWidth="1"/>
    <col min="42" max="42" width="2.52734375" style="4" customWidth="1"/>
    <col min="43" max="43" width="9.52734375" style="4" customWidth="1"/>
    <col min="44" max="44" width="2.52734375" style="4" customWidth="1"/>
    <col min="45" max="45" width="9.8203125" style="4" customWidth="1"/>
    <col min="46" max="46" width="2.52734375" style="4" customWidth="1"/>
    <col min="47" max="47" width="9" style="4"/>
    <col min="48" max="48" width="2.52734375" style="4" customWidth="1"/>
    <col min="49" max="49" width="13.52734375" style="4" customWidth="1"/>
    <col min="50" max="50" width="12.52734375" style="4" customWidth="1"/>
    <col min="51" max="51" width="2.17578125" style="4" customWidth="1"/>
    <col min="52" max="52" width="13" style="4" customWidth="1"/>
    <col min="53" max="53" width="2.17578125" style="4" customWidth="1"/>
    <col min="54" max="54" width="9" style="4"/>
    <col min="55" max="55" width="2.17578125" style="4" customWidth="1"/>
    <col min="56" max="56" width="10.17578125" style="4" customWidth="1"/>
    <col min="57" max="57" width="2.17578125" style="4" customWidth="1"/>
    <col min="58" max="58" width="9" style="4"/>
    <col min="59" max="59" width="2.17578125" style="4" customWidth="1"/>
    <col min="60" max="60" width="9" style="4"/>
    <col min="61" max="61" width="2.17578125" style="4" customWidth="1"/>
    <col min="62" max="62" width="9" style="4"/>
    <col min="63" max="63" width="2.17578125" style="4" customWidth="1"/>
    <col min="64" max="64" width="9" style="4"/>
    <col min="65" max="65" width="2.17578125" style="4" customWidth="1"/>
    <col min="66" max="66" width="9" style="4"/>
    <col min="67" max="67" width="2.17578125" style="4" customWidth="1"/>
    <col min="68" max="68" width="9" style="4"/>
    <col min="69" max="69" width="2.17578125" style="4" customWidth="1"/>
    <col min="70" max="70" width="9" style="4"/>
    <col min="71" max="71" width="2.17578125" style="4" customWidth="1"/>
    <col min="72" max="72" width="9" style="4"/>
    <col min="73" max="73" width="2.17578125" style="4" customWidth="1"/>
    <col min="74" max="74" width="10" style="4" customWidth="1"/>
    <col min="75" max="75" width="2.17578125" style="4" customWidth="1"/>
    <col min="76" max="76" width="11" style="4" customWidth="1"/>
    <col min="77" max="77" width="2.17578125" style="4" customWidth="1"/>
    <col min="78" max="79" width="9" style="4"/>
    <col min="80" max="80" width="8.46875" style="4" customWidth="1"/>
    <col min="81" max="81" width="2.17578125" style="4" customWidth="1"/>
    <col min="82" max="82" width="9.46875" style="4" customWidth="1"/>
    <col min="83" max="83" width="2.17578125" style="4" customWidth="1"/>
    <col min="84" max="84" width="11.8203125" style="4" customWidth="1"/>
    <col min="85" max="85" width="9" style="4"/>
    <col min="86" max="86" width="2.17578125" style="4" customWidth="1"/>
    <col min="87" max="87" width="9" style="4"/>
    <col min="88" max="88" width="2.17578125" style="4" customWidth="1"/>
    <col min="89" max="89" width="9" style="4"/>
    <col min="90" max="90" width="2.17578125" style="4" customWidth="1"/>
    <col min="91" max="91" width="9" style="4"/>
    <col min="92" max="92" width="2.17578125" style="4" customWidth="1"/>
    <col min="93" max="93" width="9" style="4"/>
    <col min="94" max="94" width="2.17578125" style="4" customWidth="1"/>
    <col min="95" max="95" width="11.17578125" style="4" customWidth="1"/>
    <col min="96" max="96" width="2.17578125" style="4" customWidth="1"/>
    <col min="97" max="97" width="9.46875" style="4" customWidth="1"/>
    <col min="98" max="98" width="2.17578125" style="4" customWidth="1"/>
    <col min="99" max="99" width="11.17578125" style="4" customWidth="1"/>
    <col min="100" max="101" width="2.17578125" style="4" customWidth="1"/>
    <col min="102" max="102" width="9" style="4"/>
    <col min="103" max="103" width="2.17578125" style="4" customWidth="1"/>
    <col min="104" max="104" width="9" style="4"/>
    <col min="105" max="105" width="5.52734375" style="4" customWidth="1"/>
    <col min="106" max="106" width="16.17578125" style="4" customWidth="1"/>
    <col min="107" max="107" width="5.52734375" style="4" customWidth="1"/>
    <col min="108" max="108" width="11.8203125" style="4" customWidth="1"/>
    <col min="109" max="109" width="4.46875" style="4" customWidth="1"/>
    <col min="110" max="110" width="16" style="4" bestFit="1" customWidth="1"/>
    <col min="111" max="111" width="12.17578125" style="4" bestFit="1" customWidth="1"/>
    <col min="112" max="16384" width="9" style="4"/>
  </cols>
  <sheetData>
    <row r="1" spans="1:112" s="3" customFormat="1" x14ac:dyDescent="0.35">
      <c r="A1" s="3" t="s">
        <v>49</v>
      </c>
      <c r="C1" s="3" t="s">
        <v>5810</v>
      </c>
      <c r="E1" s="3" t="s">
        <v>5811</v>
      </c>
      <c r="G1" s="3" t="s">
        <v>116</v>
      </c>
      <c r="I1" s="3" t="s">
        <v>5812</v>
      </c>
      <c r="K1" s="3" t="s">
        <v>5813</v>
      </c>
      <c r="M1" s="3" t="s">
        <v>5814</v>
      </c>
      <c r="O1" s="3" t="s">
        <v>5815</v>
      </c>
      <c r="Q1" s="3" t="s">
        <v>5816</v>
      </c>
      <c r="S1" s="3" t="s">
        <v>5817</v>
      </c>
      <c r="U1" s="3" t="s">
        <v>5818</v>
      </c>
      <c r="W1" s="3" t="s">
        <v>5819</v>
      </c>
      <c r="Y1" s="3" t="s">
        <v>5820</v>
      </c>
      <c r="AA1" s="3" t="s">
        <v>5821</v>
      </c>
      <c r="AC1" s="3" t="s">
        <v>5822</v>
      </c>
      <c r="AE1" s="3" t="s">
        <v>5823</v>
      </c>
      <c r="AG1" s="3" t="s">
        <v>1375</v>
      </c>
      <c r="AI1" s="3" t="s">
        <v>5824</v>
      </c>
      <c r="AK1" s="3" t="s">
        <v>5825</v>
      </c>
      <c r="AM1" s="3" t="s">
        <v>5826</v>
      </c>
      <c r="AO1" s="3" t="s">
        <v>5827</v>
      </c>
      <c r="AQ1" s="3" t="s">
        <v>5828</v>
      </c>
      <c r="AS1" s="3" t="s">
        <v>5829</v>
      </c>
      <c r="AU1" s="3" t="s">
        <v>5830</v>
      </c>
      <c r="AW1" s="3" t="s">
        <v>5831</v>
      </c>
      <c r="AX1" s="3" t="s">
        <v>4106</v>
      </c>
      <c r="AZ1" s="3" t="s">
        <v>3558</v>
      </c>
      <c r="BB1" s="3" t="s">
        <v>4570</v>
      </c>
      <c r="BD1" s="3" t="s">
        <v>4568</v>
      </c>
      <c r="BF1" s="3" t="s">
        <v>4571</v>
      </c>
      <c r="BH1" s="3" t="s">
        <v>4109</v>
      </c>
      <c r="BJ1" s="3" t="s">
        <v>4452</v>
      </c>
      <c r="BL1" s="3" t="s">
        <v>4457</v>
      </c>
      <c r="BN1" s="3" t="s">
        <v>4459</v>
      </c>
      <c r="BP1" s="3" t="s">
        <v>5832</v>
      </c>
      <c r="BR1" s="3" t="s">
        <v>5833</v>
      </c>
      <c r="BT1" s="3" t="s">
        <v>4710</v>
      </c>
      <c r="BV1" s="3" t="s">
        <v>4711</v>
      </c>
      <c r="BX1" s="3" t="s">
        <v>5834</v>
      </c>
      <c r="BZ1" s="3" t="s">
        <v>5835</v>
      </c>
      <c r="CA1" s="3" t="s">
        <v>5836</v>
      </c>
      <c r="CB1" s="3" t="s">
        <v>5837</v>
      </c>
      <c r="CD1" s="3" t="s">
        <v>4673</v>
      </c>
      <c r="CF1" s="3" t="s">
        <v>5838</v>
      </c>
      <c r="CG1" s="3" t="s">
        <v>3591</v>
      </c>
      <c r="CI1" s="3" t="s">
        <v>5839</v>
      </c>
      <c r="CK1" s="3" t="s">
        <v>5840</v>
      </c>
      <c r="CM1" s="3" t="s">
        <v>4758</v>
      </c>
      <c r="CO1" s="3" t="s">
        <v>4757</v>
      </c>
      <c r="CQ1" s="3" t="s">
        <v>4761</v>
      </c>
      <c r="CS1" s="3" t="s">
        <v>4762</v>
      </c>
      <c r="CU1" s="3" t="s">
        <v>4763</v>
      </c>
      <c r="CX1" s="3" t="s">
        <v>5841</v>
      </c>
      <c r="CZ1" s="3" t="s">
        <v>5842</v>
      </c>
      <c r="DB1" s="3" t="s">
        <v>1390</v>
      </c>
      <c r="DD1" s="4" t="s">
        <v>1412</v>
      </c>
      <c r="DF1" s="3" t="s">
        <v>5843</v>
      </c>
      <c r="DG1" s="3" t="s">
        <v>5844</v>
      </c>
      <c r="DH1" s="3" t="s">
        <v>5845</v>
      </c>
    </row>
    <row r="2" spans="1:112" x14ac:dyDescent="0.35">
      <c r="A2" s="4" t="s">
        <v>130</v>
      </c>
      <c r="C2" s="4" t="s">
        <v>5846</v>
      </c>
      <c r="E2" s="4" t="s">
        <v>5847</v>
      </c>
      <c r="G2" s="4" t="s">
        <v>5848</v>
      </c>
      <c r="I2" s="217" t="s">
        <v>5849</v>
      </c>
      <c r="K2" s="4" t="s">
        <v>5849</v>
      </c>
      <c r="M2" s="4" t="s">
        <v>5850</v>
      </c>
      <c r="O2" s="4" t="s">
        <v>5849</v>
      </c>
      <c r="Q2" s="4" t="s">
        <v>5851</v>
      </c>
      <c r="S2" s="4" t="s">
        <v>5852</v>
      </c>
      <c r="U2" s="4" t="s">
        <v>5853</v>
      </c>
      <c r="W2" s="4" t="s">
        <v>5854</v>
      </c>
      <c r="Y2" s="4" t="s">
        <v>1355</v>
      </c>
      <c r="AA2" s="4" t="s">
        <v>1355</v>
      </c>
      <c r="AC2" s="4" t="s">
        <v>1355</v>
      </c>
      <c r="AE2" s="4" t="s">
        <v>5855</v>
      </c>
      <c r="AG2" s="4" t="s">
        <v>1355</v>
      </c>
      <c r="AI2" s="4" t="s">
        <v>1355</v>
      </c>
      <c r="AK2" s="4" t="s">
        <v>1355</v>
      </c>
      <c r="AM2" s="4" t="s">
        <v>1355</v>
      </c>
      <c r="AO2" s="4" t="s">
        <v>1355</v>
      </c>
      <c r="AQ2" s="4" t="s">
        <v>1355</v>
      </c>
      <c r="AS2" s="4" t="s">
        <v>1355</v>
      </c>
      <c r="AU2" s="4" t="s">
        <v>4212</v>
      </c>
      <c r="AW2" s="4" t="s">
        <v>5856</v>
      </c>
      <c r="AX2" s="4" t="s">
        <v>5857</v>
      </c>
      <c r="AZ2" s="4" t="s">
        <v>5858</v>
      </c>
      <c r="BB2" s="4" t="s">
        <v>5859</v>
      </c>
      <c r="BD2" s="4" t="s">
        <v>5860</v>
      </c>
      <c r="BF2" s="4" t="s">
        <v>5861</v>
      </c>
      <c r="BH2" s="4" t="s">
        <v>5862</v>
      </c>
      <c r="BJ2" s="4" t="s">
        <v>4483</v>
      </c>
      <c r="BL2" s="4" t="s">
        <v>1355</v>
      </c>
      <c r="BN2" s="4" t="s">
        <v>4212</v>
      </c>
      <c r="BP2" s="4" t="s">
        <v>5863</v>
      </c>
      <c r="BR2" s="4" t="s">
        <v>5864</v>
      </c>
      <c r="BT2" s="4" t="s">
        <v>5865</v>
      </c>
      <c r="BV2" s="4" t="s">
        <v>172</v>
      </c>
      <c r="BX2" s="4" t="s">
        <v>5866</v>
      </c>
      <c r="BZ2" s="4" t="s">
        <v>5867</v>
      </c>
      <c r="CA2" s="4" t="s">
        <v>5868</v>
      </c>
      <c r="CB2" s="4" t="s">
        <v>172</v>
      </c>
      <c r="CD2" s="4" t="s">
        <v>5869</v>
      </c>
      <c r="CF2" s="4" t="s">
        <v>5870</v>
      </c>
      <c r="CG2" s="4" t="s">
        <v>5871</v>
      </c>
      <c r="CI2" s="4" t="s">
        <v>5872</v>
      </c>
      <c r="CK2" s="4" t="s">
        <v>5873</v>
      </c>
      <c r="CM2" s="4" t="s">
        <v>5874</v>
      </c>
      <c r="CO2" s="4" t="s">
        <v>5875</v>
      </c>
      <c r="CQ2" s="4" t="s">
        <v>5876</v>
      </c>
      <c r="CS2" s="4" t="s">
        <v>5877</v>
      </c>
      <c r="CU2" s="4" t="s">
        <v>5878</v>
      </c>
      <c r="CX2" s="4" t="s">
        <v>1355</v>
      </c>
      <c r="CZ2" s="4" t="s">
        <v>5879</v>
      </c>
      <c r="DB2" s="4" t="s">
        <v>5880</v>
      </c>
      <c r="DD2" s="4" t="s">
        <v>2024</v>
      </c>
      <c r="DF2" s="4" t="s">
        <v>5881</v>
      </c>
      <c r="DG2" s="4" t="s">
        <v>5348</v>
      </c>
      <c r="DH2" s="4" t="str" cm="1">
        <f t="array" ref="DH2">IF(ISBLANK(Animals!C30),"",TRANSPOSE(IFERROR(_xlfn._xlws.FILTER(DF:DF,DG:DG=Animals!C30),"")))</f>
        <v/>
      </c>
    </row>
    <row r="3" spans="1:112" x14ac:dyDescent="0.35">
      <c r="A3" s="4" t="s">
        <v>5882</v>
      </c>
      <c r="C3" s="4" t="s">
        <v>5883</v>
      </c>
      <c r="E3" s="4" t="s">
        <v>5884</v>
      </c>
      <c r="G3" s="4" t="s">
        <v>5885</v>
      </c>
      <c r="I3" s="217" t="s">
        <v>1355</v>
      </c>
      <c r="K3" s="4" t="s">
        <v>1355</v>
      </c>
      <c r="M3" s="4" t="s">
        <v>5886</v>
      </c>
      <c r="O3" s="4" t="s">
        <v>1355</v>
      </c>
      <c r="Q3" s="4" t="s">
        <v>5887</v>
      </c>
      <c r="S3" s="4" t="s">
        <v>5888</v>
      </c>
      <c r="U3" s="4" t="s">
        <v>5889</v>
      </c>
      <c r="W3" s="4" t="s">
        <v>5890</v>
      </c>
      <c r="Y3" s="4" t="s">
        <v>5891</v>
      </c>
      <c r="AA3" s="4" t="s">
        <v>5891</v>
      </c>
      <c r="AC3" s="4" t="s">
        <v>5892</v>
      </c>
      <c r="AE3" s="4" t="s">
        <v>5893</v>
      </c>
      <c r="AG3" s="4" t="s">
        <v>5892</v>
      </c>
      <c r="AI3" s="4" t="s">
        <v>5894</v>
      </c>
      <c r="AK3" s="4" t="s">
        <v>5892</v>
      </c>
      <c r="AM3" s="4" t="s">
        <v>5892</v>
      </c>
      <c r="AO3" s="4" t="s">
        <v>5892</v>
      </c>
      <c r="AQ3" s="4" t="s">
        <v>5892</v>
      </c>
      <c r="AS3" s="4" t="s">
        <v>5892</v>
      </c>
      <c r="AU3" s="4" t="s">
        <v>5895</v>
      </c>
      <c r="AW3" s="4" t="s">
        <v>5896</v>
      </c>
      <c r="AX3" s="4" t="s">
        <v>5897</v>
      </c>
      <c r="AZ3" s="4" t="s">
        <v>5898</v>
      </c>
      <c r="BB3" s="4" t="s">
        <v>4212</v>
      </c>
      <c r="BD3" s="4" t="s">
        <v>5899</v>
      </c>
      <c r="BF3" s="4" t="s">
        <v>5900</v>
      </c>
      <c r="BH3" s="4" t="s">
        <v>5901</v>
      </c>
      <c r="BJ3" s="4" t="s">
        <v>4514</v>
      </c>
      <c r="BL3" s="4" t="s">
        <v>5849</v>
      </c>
      <c r="BN3" s="4" t="s">
        <v>4222</v>
      </c>
      <c r="BP3" s="4" t="s">
        <v>5902</v>
      </c>
      <c r="BR3" s="4" t="s">
        <v>5903</v>
      </c>
      <c r="BT3" s="4" t="s">
        <v>5904</v>
      </c>
      <c r="BV3" s="4" t="s">
        <v>5905</v>
      </c>
      <c r="BX3" s="4" t="s">
        <v>5906</v>
      </c>
      <c r="BZ3" s="4" t="s">
        <v>5907</v>
      </c>
      <c r="CA3" s="4" t="s">
        <v>5908</v>
      </c>
      <c r="CB3" s="4" t="s">
        <v>5909</v>
      </c>
      <c r="CD3" s="4" t="s">
        <v>5910</v>
      </c>
      <c r="CF3" s="4" t="s">
        <v>5911</v>
      </c>
      <c r="CG3" s="4" t="s">
        <v>5912</v>
      </c>
      <c r="CI3" s="4" t="s">
        <v>5913</v>
      </c>
      <c r="CK3" s="4" t="s">
        <v>5914</v>
      </c>
      <c r="CM3" s="4" t="s">
        <v>5915</v>
      </c>
      <c r="CO3" s="4" t="s">
        <v>5916</v>
      </c>
      <c r="CQ3" s="4" t="s">
        <v>5917</v>
      </c>
      <c r="CS3" s="4" t="s">
        <v>5918</v>
      </c>
      <c r="CU3" s="4" t="s">
        <v>5919</v>
      </c>
      <c r="CX3" s="4" t="s">
        <v>5920</v>
      </c>
      <c r="CZ3" s="4" t="s">
        <v>5348</v>
      </c>
      <c r="DB3" s="4" t="s">
        <v>5348</v>
      </c>
      <c r="DD3" s="4" t="s">
        <v>5921</v>
      </c>
      <c r="DF3" s="4" t="s">
        <v>5922</v>
      </c>
      <c r="DG3" s="4" t="s">
        <v>5348</v>
      </c>
      <c r="DH3" s="4" t="str" cm="1">
        <f t="array" ref="DH3">IF(ISBLANK(Animals!C31),"",TRANSPOSE(IFERROR(_xlfn._xlws.FILTER(DF:DF,DG:DG=Animals!C31),"")))</f>
        <v/>
      </c>
    </row>
    <row r="4" spans="1:112" x14ac:dyDescent="0.35">
      <c r="A4" s="4" t="s">
        <v>504</v>
      </c>
      <c r="C4" s="4" t="s">
        <v>5923</v>
      </c>
      <c r="E4" s="4" t="s">
        <v>172</v>
      </c>
      <c r="G4" s="4" t="s">
        <v>5924</v>
      </c>
      <c r="K4" s="4" t="s">
        <v>4273</v>
      </c>
      <c r="M4" s="4" t="s">
        <v>5887</v>
      </c>
      <c r="O4" s="4" t="s">
        <v>4273</v>
      </c>
      <c r="Q4" s="4" t="s">
        <v>5925</v>
      </c>
      <c r="S4" s="4" t="s">
        <v>5926</v>
      </c>
      <c r="U4" s="4" t="s">
        <v>5927</v>
      </c>
      <c r="AC4" s="4" t="s">
        <v>5849</v>
      </c>
      <c r="AE4" s="4" t="s">
        <v>5928</v>
      </c>
      <c r="AG4" s="4" t="s">
        <v>5894</v>
      </c>
      <c r="AI4" s="4" t="s">
        <v>5929</v>
      </c>
      <c r="AK4" s="4" t="s">
        <v>5894</v>
      </c>
      <c r="AM4" s="4" t="s">
        <v>5894</v>
      </c>
      <c r="AO4" s="4" t="s">
        <v>5894</v>
      </c>
      <c r="AQ4" s="4" t="s">
        <v>5894</v>
      </c>
      <c r="AS4" s="4" t="s">
        <v>5894</v>
      </c>
      <c r="AU4" s="4" t="s">
        <v>4273</v>
      </c>
      <c r="AW4" s="4" t="s">
        <v>5930</v>
      </c>
      <c r="AX4" s="4" t="s">
        <v>5931</v>
      </c>
      <c r="BB4" s="4" t="s">
        <v>5932</v>
      </c>
      <c r="BD4" s="4" t="s">
        <v>5933</v>
      </c>
      <c r="BF4" s="4" t="s">
        <v>5934</v>
      </c>
      <c r="BH4" s="4" t="s">
        <v>5935</v>
      </c>
      <c r="BJ4" s="4" t="s">
        <v>4527</v>
      </c>
      <c r="BL4" s="4" t="s">
        <v>4187</v>
      </c>
      <c r="BN4" s="4" t="s">
        <v>5936</v>
      </c>
      <c r="BP4" s="4" t="s">
        <v>5937</v>
      </c>
      <c r="BR4" s="4" t="s">
        <v>5938</v>
      </c>
      <c r="BT4" s="4" t="s">
        <v>4231</v>
      </c>
      <c r="BV4" s="4" t="s">
        <v>5939</v>
      </c>
      <c r="BX4" s="4" t="s">
        <v>5940</v>
      </c>
      <c r="BZ4" s="4" t="s">
        <v>5941</v>
      </c>
      <c r="CA4" s="4" t="s">
        <v>5942</v>
      </c>
      <c r="CB4" s="4" t="s">
        <v>1432</v>
      </c>
      <c r="CD4" s="4" t="s">
        <v>5943</v>
      </c>
      <c r="CF4" s="4" t="s">
        <v>5944</v>
      </c>
      <c r="CG4" s="4" t="s">
        <v>5945</v>
      </c>
      <c r="CI4" s="4" t="s">
        <v>5946</v>
      </c>
      <c r="CK4" s="4" t="s">
        <v>5918</v>
      </c>
      <c r="CM4" s="4" t="s">
        <v>5947</v>
      </c>
      <c r="CQ4" s="4" t="s">
        <v>5948</v>
      </c>
      <c r="CS4" s="4" t="s">
        <v>5949</v>
      </c>
      <c r="CX4" s="4" t="s">
        <v>5849</v>
      </c>
      <c r="CZ4" s="4" t="s">
        <v>5950</v>
      </c>
      <c r="DB4" s="4" t="s">
        <v>5951</v>
      </c>
      <c r="DD4" s="4" t="s">
        <v>5952</v>
      </c>
      <c r="DF4" s="4" t="s">
        <v>5953</v>
      </c>
      <c r="DG4" s="4" t="s">
        <v>5348</v>
      </c>
      <c r="DH4" s="4" t="str" cm="1">
        <f t="array" ref="DH4">IF(ISBLANK(Animals!C32),"",TRANSPOSE(IFERROR(_xlfn._xlws.FILTER(DF:DF,DG:DG=Animals!C32),"")))</f>
        <v/>
      </c>
    </row>
    <row r="5" spans="1:112" x14ac:dyDescent="0.35">
      <c r="A5" s="4" t="s">
        <v>138</v>
      </c>
      <c r="C5" s="4" t="s">
        <v>5954</v>
      </c>
      <c r="E5" s="4" t="s">
        <v>5955</v>
      </c>
      <c r="G5" s="4" t="s">
        <v>5956</v>
      </c>
      <c r="K5" s="4" t="s">
        <v>5957</v>
      </c>
      <c r="M5" s="4" t="s">
        <v>5958</v>
      </c>
      <c r="O5" s="4" t="s">
        <v>5957</v>
      </c>
      <c r="Q5" s="4" t="s">
        <v>5959</v>
      </c>
      <c r="S5" s="4" t="s">
        <v>5960</v>
      </c>
      <c r="U5" s="4" t="s">
        <v>5961</v>
      </c>
      <c r="AC5" s="4" t="s">
        <v>4194</v>
      </c>
      <c r="AE5" s="4" t="s">
        <v>5962</v>
      </c>
      <c r="AG5" s="4" t="s">
        <v>5849</v>
      </c>
      <c r="AI5" s="4" t="s">
        <v>5963</v>
      </c>
      <c r="AK5" s="4" t="s">
        <v>5964</v>
      </c>
      <c r="AM5" s="4" t="s">
        <v>5849</v>
      </c>
      <c r="AO5" s="4" t="s">
        <v>5964</v>
      </c>
      <c r="AQ5" s="4" t="s">
        <v>5964</v>
      </c>
      <c r="AS5" s="4" t="s">
        <v>5964</v>
      </c>
      <c r="AW5" s="4" t="s">
        <v>4233</v>
      </c>
      <c r="AX5" s="4" t="s">
        <v>5965</v>
      </c>
      <c r="BB5" s="4" t="s">
        <v>5895</v>
      </c>
      <c r="BD5" s="4" t="s">
        <v>5875</v>
      </c>
      <c r="BF5" s="4" t="s">
        <v>5966</v>
      </c>
      <c r="BH5" s="4" t="s">
        <v>5967</v>
      </c>
      <c r="BL5" s="4" t="s">
        <v>5968</v>
      </c>
      <c r="BN5" s="4" t="s">
        <v>4248</v>
      </c>
      <c r="BP5" s="4" t="s">
        <v>172</v>
      </c>
      <c r="BR5" s="4" t="s">
        <v>5969</v>
      </c>
      <c r="BT5" s="4" t="s">
        <v>5970</v>
      </c>
      <c r="BV5" s="4" t="s">
        <v>5971</v>
      </c>
      <c r="BZ5" s="4" t="s">
        <v>5972</v>
      </c>
      <c r="CA5" s="4" t="s">
        <v>5973</v>
      </c>
      <c r="CB5" s="4" t="s">
        <v>1444</v>
      </c>
      <c r="CD5" s="4" t="s">
        <v>5974</v>
      </c>
      <c r="CF5" s="4" t="s">
        <v>5975</v>
      </c>
      <c r="CG5" s="4" t="s">
        <v>5976</v>
      </c>
      <c r="CI5" s="4" t="s">
        <v>5907</v>
      </c>
      <c r="CK5" s="4" t="s">
        <v>5977</v>
      </c>
      <c r="CM5" s="4" t="s">
        <v>5978</v>
      </c>
      <c r="CQ5" s="4" t="s">
        <v>5920</v>
      </c>
      <c r="CX5" s="4" t="s">
        <v>5979</v>
      </c>
      <c r="CZ5" s="4" t="s">
        <v>5980</v>
      </c>
      <c r="DB5" s="4" t="s">
        <v>1429</v>
      </c>
      <c r="DD5" s="4" t="s">
        <v>5981</v>
      </c>
      <c r="DF5" s="4" t="s">
        <v>5982</v>
      </c>
      <c r="DG5" s="4" t="s">
        <v>5348</v>
      </c>
      <c r="DH5" s="4" t="str" cm="1">
        <f t="array" ref="DH5">IF(ISBLANK(Animals!C33),"",TRANSPOSE(IFERROR(_xlfn._xlws.FILTER(DF:DF,DG:DG=Animals!C33),"")))</f>
        <v/>
      </c>
    </row>
    <row r="6" spans="1:112" x14ac:dyDescent="0.35">
      <c r="A6" s="4" t="s">
        <v>296</v>
      </c>
      <c r="C6" s="4" t="s">
        <v>5983</v>
      </c>
      <c r="E6" s="4" t="s">
        <v>5984</v>
      </c>
      <c r="G6" s="4" t="s">
        <v>5985</v>
      </c>
      <c r="K6" s="4" t="s">
        <v>5968</v>
      </c>
      <c r="M6" s="4" t="s">
        <v>5925</v>
      </c>
      <c r="O6" s="4" t="s">
        <v>5968</v>
      </c>
      <c r="Q6" s="4" t="s">
        <v>5986</v>
      </c>
      <c r="S6" s="4" t="s">
        <v>5987</v>
      </c>
      <c r="AC6" s="4" t="s">
        <v>4212</v>
      </c>
      <c r="AE6" s="4" t="s">
        <v>5988</v>
      </c>
      <c r="AG6" s="4" t="s">
        <v>4194</v>
      </c>
      <c r="AI6" s="4" t="s">
        <v>5964</v>
      </c>
      <c r="AK6" s="4" t="s">
        <v>5989</v>
      </c>
      <c r="AM6" s="4" t="s">
        <v>4194</v>
      </c>
      <c r="AO6" s="4" t="s">
        <v>5989</v>
      </c>
      <c r="AQ6" s="4" t="s">
        <v>5989</v>
      </c>
      <c r="AS6" s="4" t="s">
        <v>5989</v>
      </c>
      <c r="AW6" s="4" t="s">
        <v>5990</v>
      </c>
      <c r="AX6" s="4" t="s">
        <v>5991</v>
      </c>
      <c r="BB6" s="4" t="s">
        <v>4273</v>
      </c>
      <c r="BD6" s="4" t="s">
        <v>172</v>
      </c>
      <c r="BF6" s="4" t="s">
        <v>5992</v>
      </c>
      <c r="BH6" s="4" t="s">
        <v>5993</v>
      </c>
      <c r="BL6" s="4" t="s">
        <v>5994</v>
      </c>
      <c r="BN6" s="4" t="s">
        <v>5849</v>
      </c>
      <c r="BP6" s="4" t="s">
        <v>5995</v>
      </c>
      <c r="BT6" s="4" t="s">
        <v>5996</v>
      </c>
      <c r="BZ6" s="4" t="s">
        <v>5946</v>
      </c>
      <c r="CA6" s="4" t="s">
        <v>5997</v>
      </c>
      <c r="CD6" s="4" t="s">
        <v>5998</v>
      </c>
      <c r="CF6" s="4" t="s">
        <v>5999</v>
      </c>
      <c r="CG6" s="4" t="s">
        <v>6000</v>
      </c>
      <c r="CM6" s="4" t="s">
        <v>6001</v>
      </c>
      <c r="CQ6" s="4" t="s">
        <v>5849</v>
      </c>
      <c r="CX6" s="4" t="s">
        <v>6002</v>
      </c>
      <c r="CZ6" s="4" t="s">
        <v>4750</v>
      </c>
      <c r="DB6" s="4" t="s">
        <v>6003</v>
      </c>
      <c r="DD6" s="4" t="s">
        <v>6004</v>
      </c>
      <c r="DF6" s="4" t="s">
        <v>6005</v>
      </c>
      <c r="DG6" s="4" t="s">
        <v>5980</v>
      </c>
      <c r="DH6" s="4" t="str" cm="1">
        <f t="array" ref="DH6">IF(ISBLANK(Animals!C34),"",TRANSPOSE(IFERROR(_xlfn._xlws.FILTER(DF:DF,DG:DG=Animals!C34),"")))</f>
        <v/>
      </c>
    </row>
    <row r="7" spans="1:112" x14ac:dyDescent="0.35">
      <c r="A7" s="4" t="s">
        <v>172</v>
      </c>
      <c r="C7" s="4" t="s">
        <v>6006</v>
      </c>
      <c r="E7" s="4" t="s">
        <v>6007</v>
      </c>
      <c r="G7" s="4" t="s">
        <v>6008</v>
      </c>
      <c r="K7" s="4" t="s">
        <v>6009</v>
      </c>
      <c r="M7" s="4" t="s">
        <v>6010</v>
      </c>
      <c r="O7" s="4" t="s">
        <v>6009</v>
      </c>
      <c r="Q7" s="4" t="s">
        <v>6010</v>
      </c>
      <c r="S7" s="4" t="s">
        <v>6011</v>
      </c>
      <c r="AC7" s="4" t="s">
        <v>6012</v>
      </c>
      <c r="AG7" s="4" t="s">
        <v>4212</v>
      </c>
      <c r="AI7" s="4" t="s">
        <v>5989</v>
      </c>
      <c r="AK7" s="4" t="s">
        <v>5968</v>
      </c>
      <c r="AM7" s="4" t="s">
        <v>6012</v>
      </c>
      <c r="AO7" s="4" t="s">
        <v>5968</v>
      </c>
      <c r="AQ7" s="4" t="s">
        <v>5968</v>
      </c>
      <c r="AS7" s="4" t="s">
        <v>5968</v>
      </c>
      <c r="AW7" s="4" t="s">
        <v>6013</v>
      </c>
      <c r="AX7" s="4" t="s">
        <v>6014</v>
      </c>
      <c r="BB7" s="4" t="s">
        <v>4169</v>
      </c>
      <c r="BF7" s="4" t="s">
        <v>1356</v>
      </c>
      <c r="BH7" s="4" t="s">
        <v>5902</v>
      </c>
      <c r="BL7" s="4" t="s">
        <v>4257</v>
      </c>
      <c r="BN7" s="4" t="s">
        <v>5968</v>
      </c>
      <c r="BT7" s="4" t="s">
        <v>6015</v>
      </c>
      <c r="BZ7" s="4" t="s">
        <v>6016</v>
      </c>
      <c r="CD7" s="4" t="s">
        <v>6017</v>
      </c>
      <c r="CF7" s="4" t="s">
        <v>6018</v>
      </c>
      <c r="CG7" s="4" t="s">
        <v>6019</v>
      </c>
      <c r="CM7" s="4" t="s">
        <v>6020</v>
      </c>
      <c r="CQ7" s="4" t="s">
        <v>5979</v>
      </c>
      <c r="CX7" s="4" t="s">
        <v>6021</v>
      </c>
      <c r="CZ7" s="4" t="s">
        <v>6022</v>
      </c>
      <c r="DB7" s="4" t="s">
        <v>1562</v>
      </c>
      <c r="DD7" s="4" t="s">
        <v>6023</v>
      </c>
      <c r="DF7" s="4" t="s">
        <v>6024</v>
      </c>
      <c r="DG7" s="4" t="s">
        <v>5980</v>
      </c>
      <c r="DH7" s="4" t="str" cm="1">
        <f t="array" ref="DH7">IF(ISBLANK(Animals!C35),"",TRANSPOSE(IFERROR(_xlfn._xlws.FILTER(DF:DF,DG:DG=Animals!C35),"")))</f>
        <v/>
      </c>
    </row>
    <row r="8" spans="1:112" x14ac:dyDescent="0.35">
      <c r="C8" s="4" t="s">
        <v>6025</v>
      </c>
      <c r="G8" s="4" t="s">
        <v>6026</v>
      </c>
      <c r="M8" s="4" t="s">
        <v>6027</v>
      </c>
      <c r="Q8" s="4" t="s">
        <v>6027</v>
      </c>
      <c r="S8" s="4" t="s">
        <v>6028</v>
      </c>
      <c r="AC8" s="4" t="s">
        <v>6029</v>
      </c>
      <c r="AG8" s="4" t="s">
        <v>6012</v>
      </c>
      <c r="AI8" s="4" t="s">
        <v>6030</v>
      </c>
      <c r="AK8" s="4" t="s">
        <v>6031</v>
      </c>
      <c r="AM8" s="4" t="s">
        <v>5964</v>
      </c>
      <c r="AO8" s="4" t="s">
        <v>6032</v>
      </c>
      <c r="AQ8" s="4" t="s">
        <v>6032</v>
      </c>
      <c r="AS8" s="4" t="s">
        <v>6032</v>
      </c>
      <c r="AW8" s="4" t="s">
        <v>172</v>
      </c>
      <c r="AX8" s="4" t="s">
        <v>6033</v>
      </c>
      <c r="BF8" s="4" t="s">
        <v>3593</v>
      </c>
      <c r="BH8" s="4" t="s">
        <v>6034</v>
      </c>
      <c r="BL8" s="4" t="s">
        <v>6035</v>
      </c>
      <c r="BN8" s="4" t="s">
        <v>6009</v>
      </c>
      <c r="BT8" s="4" t="s">
        <v>6036</v>
      </c>
      <c r="BZ8" s="4" t="s">
        <v>6037</v>
      </c>
      <c r="CD8" s="4" t="s">
        <v>6038</v>
      </c>
      <c r="CF8" s="4" t="s">
        <v>6039</v>
      </c>
      <c r="CG8" s="4" t="s">
        <v>6040</v>
      </c>
      <c r="CM8" s="4" t="s">
        <v>6041</v>
      </c>
      <c r="CQ8" s="4" t="s">
        <v>6002</v>
      </c>
      <c r="CX8" s="4" t="s">
        <v>6042</v>
      </c>
      <c r="CZ8" s="4" t="s">
        <v>6043</v>
      </c>
      <c r="DB8" s="4" t="s">
        <v>1455</v>
      </c>
      <c r="DD8" s="4" t="s">
        <v>6044</v>
      </c>
      <c r="DF8" s="4" t="s">
        <v>6045</v>
      </c>
      <c r="DG8" s="4" t="s">
        <v>5980</v>
      </c>
      <c r="DH8" s="4" t="str" cm="1">
        <f t="array" ref="DH8">IF(ISBLANK(Animals!C36),"",TRANSPOSE(IFERROR(_xlfn._xlws.FILTER(DF:DF,DG:DG=Animals!C36),"")))</f>
        <v/>
      </c>
    </row>
    <row r="9" spans="1:112" x14ac:dyDescent="0.35">
      <c r="C9" s="4" t="s">
        <v>6046</v>
      </c>
      <c r="G9" s="4" t="s">
        <v>6047</v>
      </c>
      <c r="M9" s="4" t="s">
        <v>6048</v>
      </c>
      <c r="Q9" s="4" t="s">
        <v>6048</v>
      </c>
      <c r="S9" s="4" t="s">
        <v>6049</v>
      </c>
      <c r="AC9" s="4" t="s">
        <v>6009</v>
      </c>
      <c r="AG9" s="4" t="s">
        <v>6029</v>
      </c>
      <c r="AM9" s="4" t="s">
        <v>5968</v>
      </c>
      <c r="BF9" s="4" t="s">
        <v>6050</v>
      </c>
      <c r="BH9" s="4" t="s">
        <v>6051</v>
      </c>
      <c r="BL9" s="4" t="s">
        <v>6052</v>
      </c>
      <c r="BT9" s="4" t="s">
        <v>6053</v>
      </c>
      <c r="BZ9" s="4" t="s">
        <v>6054</v>
      </c>
      <c r="CF9" s="4" t="s">
        <v>6055</v>
      </c>
      <c r="CG9" s="4" t="s">
        <v>6056</v>
      </c>
      <c r="CM9" s="4" t="s">
        <v>6057</v>
      </c>
      <c r="CQ9" s="4" t="s">
        <v>6042</v>
      </c>
      <c r="CX9" s="4" t="s">
        <v>6009</v>
      </c>
      <c r="CZ9" s="4" t="s">
        <v>6058</v>
      </c>
      <c r="DB9" s="4" t="s">
        <v>1503</v>
      </c>
      <c r="DD9" s="4" t="s">
        <v>6059</v>
      </c>
      <c r="DF9" s="4" t="s">
        <v>6060</v>
      </c>
      <c r="DG9" s="4" t="s">
        <v>5980</v>
      </c>
      <c r="DH9" s="4" t="str" cm="1">
        <f t="array" ref="DH9">IF(ISBLANK(Animals!C37),"",TRANSPOSE(IFERROR(_xlfn._xlws.FILTER(DF:DF,DG:DG=Animals!C37),"")))</f>
        <v/>
      </c>
    </row>
    <row r="10" spans="1:112" x14ac:dyDescent="0.35">
      <c r="C10" s="4" t="s">
        <v>6061</v>
      </c>
      <c r="G10" s="4" t="s">
        <v>6062</v>
      </c>
      <c r="M10" s="4" t="s">
        <v>6063</v>
      </c>
      <c r="Q10" s="4" t="s">
        <v>6063</v>
      </c>
      <c r="S10" s="4" t="s">
        <v>6064</v>
      </c>
      <c r="AC10" s="4" t="s">
        <v>5968</v>
      </c>
      <c r="AG10" s="4" t="s">
        <v>6009</v>
      </c>
      <c r="AM10" s="4" t="s">
        <v>5989</v>
      </c>
      <c r="BF10" s="4" t="s">
        <v>6065</v>
      </c>
      <c r="BH10" s="4" t="s">
        <v>6066</v>
      </c>
      <c r="BL10" s="4" t="s">
        <v>6067</v>
      </c>
      <c r="BT10" s="4" t="s">
        <v>6068</v>
      </c>
      <c r="BZ10" s="4" t="s">
        <v>6069</v>
      </c>
      <c r="CM10" s="4" t="s">
        <v>5939</v>
      </c>
      <c r="CX10" s="4" t="s">
        <v>6070</v>
      </c>
      <c r="CZ10" s="4" t="s">
        <v>6071</v>
      </c>
      <c r="DB10" s="4" t="s">
        <v>1482</v>
      </c>
      <c r="DD10" s="4" t="s">
        <v>6072</v>
      </c>
      <c r="DF10" s="4" t="s">
        <v>6073</v>
      </c>
      <c r="DG10" s="4" t="s">
        <v>5980</v>
      </c>
      <c r="DH10" s="4" t="str" cm="1">
        <f t="array" ref="DH10">IF(ISBLANK(Animals!C38),"",TRANSPOSE(IFERROR(_xlfn._xlws.FILTER(DF:DF,DG:DG=Animals!C38),"")))</f>
        <v/>
      </c>
    </row>
    <row r="11" spans="1:112" x14ac:dyDescent="0.35">
      <c r="C11" s="4" t="s">
        <v>6074</v>
      </c>
      <c r="G11" s="4" t="s">
        <v>6075</v>
      </c>
      <c r="M11" s="4" t="s">
        <v>6076</v>
      </c>
      <c r="Q11" s="4" t="s">
        <v>6077</v>
      </c>
      <c r="S11" s="4" t="s">
        <v>6078</v>
      </c>
      <c r="AC11" s="4" t="s">
        <v>6031</v>
      </c>
      <c r="AG11" s="4" t="s">
        <v>5968</v>
      </c>
      <c r="AM11" s="4" t="s">
        <v>6031</v>
      </c>
      <c r="BF11" s="4" t="s">
        <v>172</v>
      </c>
      <c r="BH11" s="4" t="s">
        <v>6079</v>
      </c>
      <c r="BL11" s="4" t="s">
        <v>6080</v>
      </c>
      <c r="BT11" s="4" t="s">
        <v>1355</v>
      </c>
      <c r="BZ11" s="4" t="s">
        <v>6081</v>
      </c>
      <c r="CM11" s="4" t="s">
        <v>6082</v>
      </c>
      <c r="CX11" s="4" t="s">
        <v>5968</v>
      </c>
      <c r="DB11" s="4" t="s">
        <v>6083</v>
      </c>
      <c r="DD11" s="4" t="s">
        <v>6084</v>
      </c>
      <c r="DF11" s="4" t="s">
        <v>6085</v>
      </c>
      <c r="DG11" s="4" t="s">
        <v>5980</v>
      </c>
      <c r="DH11" s="4" t="str" cm="1">
        <f t="array" ref="DH11">IF(ISBLANK(Animals!C39),"",TRANSPOSE(IFERROR(_xlfn._xlws.FILTER(DF:DF,DG:DG=Animals!C39),"")))</f>
        <v/>
      </c>
    </row>
    <row r="12" spans="1:112" x14ac:dyDescent="0.35">
      <c r="C12" s="4" t="s">
        <v>6086</v>
      </c>
      <c r="G12" s="4" t="s">
        <v>6087</v>
      </c>
      <c r="M12" s="4" t="s">
        <v>6088</v>
      </c>
      <c r="S12" s="4" t="s">
        <v>6089</v>
      </c>
      <c r="AG12" s="4" t="s">
        <v>6031</v>
      </c>
      <c r="BH12" s="4" t="s">
        <v>6090</v>
      </c>
      <c r="BL12" s="4" t="s">
        <v>6091</v>
      </c>
      <c r="BT12" s="4" t="s">
        <v>6092</v>
      </c>
      <c r="BZ12" s="4" t="s">
        <v>6093</v>
      </c>
      <c r="CM12" s="4" t="s">
        <v>6094</v>
      </c>
      <c r="CX12" s="4" t="s">
        <v>6095</v>
      </c>
      <c r="DB12" s="4" t="s">
        <v>1526</v>
      </c>
      <c r="DD12" s="4" t="s">
        <v>6096</v>
      </c>
      <c r="DF12" s="4" t="s">
        <v>6097</v>
      </c>
      <c r="DG12" s="4" t="s">
        <v>5980</v>
      </c>
      <c r="DH12" s="4" t="str" cm="1">
        <f t="array" ref="DH12">IF(ISBLANK(Animals!C40),"",TRANSPOSE(IFERROR(_xlfn._xlws.FILTER(DF:DF,DG:DG=Animals!C40),"")))</f>
        <v/>
      </c>
    </row>
    <row r="13" spans="1:112" x14ac:dyDescent="0.35">
      <c r="C13" s="4" t="s">
        <v>6098</v>
      </c>
      <c r="G13" s="4" t="s">
        <v>6099</v>
      </c>
      <c r="S13" s="4" t="s">
        <v>6100</v>
      </c>
      <c r="BH13" s="4" t="s">
        <v>6101</v>
      </c>
      <c r="BL13" s="4" t="s">
        <v>6102</v>
      </c>
      <c r="BT13" s="4" t="s">
        <v>6103</v>
      </c>
      <c r="BZ13" s="4" t="s">
        <v>6104</v>
      </c>
      <c r="CM13" s="4" t="s">
        <v>6105</v>
      </c>
      <c r="CX13" s="4" t="s">
        <v>6106</v>
      </c>
      <c r="DB13" s="4" t="s">
        <v>6107</v>
      </c>
      <c r="DD13" s="4" t="s">
        <v>6108</v>
      </c>
      <c r="DF13" s="4" t="s">
        <v>6109</v>
      </c>
      <c r="DG13" s="4" t="s">
        <v>5980</v>
      </c>
      <c r="DH13" s="4" t="str" cm="1">
        <f t="array" ref="DH13">IF(ISBLANK(Animals!C41),"",TRANSPOSE(IFERROR(_xlfn._xlws.FILTER(DF:DF,DG:DG=Animals!C41),"")))</f>
        <v/>
      </c>
    </row>
    <row r="14" spans="1:112" x14ac:dyDescent="0.35">
      <c r="C14" s="4" t="s">
        <v>6110</v>
      </c>
      <c r="S14" s="4" t="s">
        <v>172</v>
      </c>
      <c r="BH14" s="4" t="s">
        <v>6111</v>
      </c>
      <c r="BL14" s="4" t="s">
        <v>6112</v>
      </c>
      <c r="BT14" s="4" t="s">
        <v>6113</v>
      </c>
      <c r="CM14" s="4" t="s">
        <v>6114</v>
      </c>
      <c r="CX14" s="4" t="s">
        <v>6115</v>
      </c>
      <c r="DB14" s="4" t="s">
        <v>1415</v>
      </c>
      <c r="DD14" s="4" t="s">
        <v>2130</v>
      </c>
      <c r="DF14" s="4" t="s">
        <v>6116</v>
      </c>
      <c r="DG14" s="4" t="s">
        <v>6058</v>
      </c>
      <c r="DH14" s="4" t="str" cm="1">
        <f t="array" ref="DH14">IF(ISBLANK(Animals!C42),"",TRANSPOSE(IFERROR(_xlfn._xlws.FILTER(DF:DF,DG:DG=Animals!C42),"")))</f>
        <v/>
      </c>
    </row>
    <row r="15" spans="1:112" x14ac:dyDescent="0.35">
      <c r="C15" s="4" t="s">
        <v>6117</v>
      </c>
      <c r="BH15" s="4" t="s">
        <v>6118</v>
      </c>
      <c r="BL15" s="4" t="s">
        <v>6119</v>
      </c>
      <c r="CM15" s="4" t="s">
        <v>6120</v>
      </c>
      <c r="CX15" s="4" t="s">
        <v>6121</v>
      </c>
      <c r="DB15" s="4" t="s">
        <v>1533</v>
      </c>
      <c r="DD15" s="4" t="s">
        <v>6122</v>
      </c>
      <c r="DF15" s="4" t="s">
        <v>6123</v>
      </c>
      <c r="DG15" s="4" t="s">
        <v>6058</v>
      </c>
      <c r="DH15" s="4" t="str" cm="1">
        <f t="array" ref="DH15">IF(ISBLANK(Animals!C43),"",TRANSPOSE(IFERROR(_xlfn._xlws.FILTER(DF:DF,DG:DG=Animals!C43),"")))</f>
        <v/>
      </c>
    </row>
    <row r="16" spans="1:112" x14ac:dyDescent="0.35">
      <c r="C16" s="4" t="s">
        <v>6124</v>
      </c>
      <c r="BH16" s="4" t="s">
        <v>6125</v>
      </c>
      <c r="CM16" s="4" t="s">
        <v>6126</v>
      </c>
      <c r="DD16" s="4" t="s">
        <v>6127</v>
      </c>
      <c r="DF16" s="4" t="s">
        <v>6128</v>
      </c>
      <c r="DG16" s="4" t="s">
        <v>6058</v>
      </c>
      <c r="DH16" s="4" t="str" cm="1">
        <f t="array" ref="DH16">IF(ISBLANK(Animals!C44),"",TRANSPOSE(IFERROR(_xlfn._xlws.FILTER(DF:DF,DG:DG=Animals!C44),"")))</f>
        <v/>
      </c>
    </row>
    <row r="17" spans="3:112" x14ac:dyDescent="0.35">
      <c r="C17" s="4" t="s">
        <v>6129</v>
      </c>
      <c r="BH17" s="4" t="s">
        <v>6130</v>
      </c>
      <c r="CM17" s="4" t="s">
        <v>6131</v>
      </c>
      <c r="DD17" s="4" t="s">
        <v>6132</v>
      </c>
      <c r="DF17" s="4" t="s">
        <v>6133</v>
      </c>
      <c r="DG17" s="4" t="s">
        <v>6058</v>
      </c>
      <c r="DH17" s="4" t="str" cm="1">
        <f t="array" ref="DH17">IF(ISBLANK(Animals!C45),"",TRANSPOSE(IFERROR(_xlfn._xlws.FILTER(DF:DF,DG:DG=Animals!C45),"")))</f>
        <v/>
      </c>
    </row>
    <row r="18" spans="3:112" x14ac:dyDescent="0.35">
      <c r="C18" s="4" t="s">
        <v>6134</v>
      </c>
      <c r="BH18" s="4" t="s">
        <v>6135</v>
      </c>
      <c r="DD18" s="4" t="s">
        <v>6136</v>
      </c>
      <c r="DF18" s="4" t="s">
        <v>6137</v>
      </c>
      <c r="DG18" s="4" t="s">
        <v>6058</v>
      </c>
      <c r="DH18" s="4" t="str" cm="1">
        <f t="array" ref="DH18">IF(ISBLANK(Animals!C46),"",TRANSPOSE(IFERROR(_xlfn._xlws.FILTER(DF:DF,DG:DG=Animals!C46),"")))</f>
        <v/>
      </c>
    </row>
    <row r="19" spans="3:112" x14ac:dyDescent="0.35">
      <c r="C19" s="4" t="s">
        <v>6138</v>
      </c>
      <c r="DD19" s="4" t="s">
        <v>6139</v>
      </c>
      <c r="DF19" s="4" t="s">
        <v>6140</v>
      </c>
      <c r="DG19" s="4" t="s">
        <v>6058</v>
      </c>
      <c r="DH19" s="4" t="str" cm="1">
        <f t="array" ref="DH19">IF(ISBLANK(Animals!C47),"",TRANSPOSE(IFERROR(_xlfn._xlws.FILTER(DF:DF,DG:DG=Animals!C47),"")))</f>
        <v/>
      </c>
    </row>
    <row r="20" spans="3:112" x14ac:dyDescent="0.35">
      <c r="C20" s="4" t="s">
        <v>6141</v>
      </c>
      <c r="DD20" s="4" t="s">
        <v>1668</v>
      </c>
      <c r="DF20" s="4" t="s">
        <v>6142</v>
      </c>
      <c r="DG20" s="4" t="s">
        <v>6058</v>
      </c>
      <c r="DH20" s="4" t="str" cm="1">
        <f t="array" ref="DH20">IF(ISBLANK(Animals!C48),"",TRANSPOSE(IFERROR(_xlfn._xlws.FILTER(DF:DF,DG:DG=Animals!C48),"")))</f>
        <v/>
      </c>
    </row>
    <row r="21" spans="3:112" x14ac:dyDescent="0.35">
      <c r="C21" s="4" t="s">
        <v>6143</v>
      </c>
      <c r="DD21" s="4" t="s">
        <v>6144</v>
      </c>
      <c r="DF21" s="4" t="s">
        <v>2368</v>
      </c>
      <c r="DG21" s="4" t="s">
        <v>6022</v>
      </c>
      <c r="DH21" s="4" t="str" cm="1">
        <f t="array" ref="DH21">IF(ISBLANK(Animals!C49),"",TRANSPOSE(IFERROR(_xlfn._xlws.FILTER(DF:DF,DG:DG=Animals!C49),"")))</f>
        <v/>
      </c>
    </row>
    <row r="22" spans="3:112" x14ac:dyDescent="0.35">
      <c r="C22" s="4" t="s">
        <v>6145</v>
      </c>
      <c r="DD22" s="4" t="s">
        <v>6146</v>
      </c>
      <c r="DF22" s="4" t="s">
        <v>6147</v>
      </c>
      <c r="DG22" s="4" t="s">
        <v>6022</v>
      </c>
      <c r="DH22" s="4" t="str" cm="1">
        <f t="array" ref="DH22">IF(ISBLANK(Animals!C50),"",TRANSPOSE(IFERROR(_xlfn._xlws.FILTER(DF:DF,DG:DG=Animals!C50),"")))</f>
        <v/>
      </c>
    </row>
    <row r="23" spans="3:112" x14ac:dyDescent="0.35">
      <c r="C23" s="4" t="s">
        <v>6148</v>
      </c>
      <c r="DD23" s="4" t="s">
        <v>6149</v>
      </c>
      <c r="DF23" s="4" t="s">
        <v>6150</v>
      </c>
      <c r="DG23" s="4" t="s">
        <v>6022</v>
      </c>
      <c r="DH23" s="4" t="str" cm="1">
        <f t="array" ref="DH23">IF(ISBLANK(Animals!C51),"",TRANSPOSE(IFERROR(_xlfn._xlws.FILTER(DF:DF,DG:DG=Animals!C51),"")))</f>
        <v/>
      </c>
    </row>
    <row r="24" spans="3:112" x14ac:dyDescent="0.35">
      <c r="C24" s="4" t="s">
        <v>6151</v>
      </c>
      <c r="DD24" s="4" t="s">
        <v>6152</v>
      </c>
      <c r="DF24" s="4" t="s">
        <v>6153</v>
      </c>
      <c r="DG24" s="4" t="s">
        <v>6022</v>
      </c>
      <c r="DH24" s="4" t="str" cm="1">
        <f t="array" ref="DH24">IF(ISBLANK(Animals!C52),"",TRANSPOSE(IFERROR(_xlfn._xlws.FILTER(DF:DF,DG:DG=Animals!C52),"")))</f>
        <v/>
      </c>
    </row>
    <row r="25" spans="3:112" x14ac:dyDescent="0.35">
      <c r="C25" s="4" t="s">
        <v>6154</v>
      </c>
      <c r="DD25" s="4" t="s">
        <v>6155</v>
      </c>
      <c r="DF25" s="4" t="s">
        <v>6156</v>
      </c>
      <c r="DG25" s="4" t="s">
        <v>6043</v>
      </c>
      <c r="DH25" s="4" t="str" cm="1">
        <f t="array" ref="DH25">IF(ISBLANK(Animals!C53),"",TRANSPOSE(IFERROR(_xlfn._xlws.FILTER(DF:DF,DG:DG=Animals!C53),"")))</f>
        <v/>
      </c>
    </row>
    <row r="26" spans="3:112" x14ac:dyDescent="0.35">
      <c r="C26" s="4" t="s">
        <v>6157</v>
      </c>
      <c r="DD26" s="4" t="s">
        <v>6158</v>
      </c>
      <c r="DF26" s="4" t="s">
        <v>6159</v>
      </c>
      <c r="DG26" s="4" t="s">
        <v>6043</v>
      </c>
      <c r="DH26" s="4" t="str" cm="1">
        <f t="array" ref="DH26">IF(ISBLANK(Animals!C54),"",TRANSPOSE(IFERROR(_xlfn._xlws.FILTER(DF:DF,DG:DG=Animals!C54),"")))</f>
        <v/>
      </c>
    </row>
    <row r="27" spans="3:112" x14ac:dyDescent="0.35">
      <c r="C27" s="4" t="s">
        <v>6160</v>
      </c>
      <c r="DD27" s="4" t="s">
        <v>6161</v>
      </c>
      <c r="DF27" s="4" t="s">
        <v>5869</v>
      </c>
      <c r="DG27" s="4" t="s">
        <v>6043</v>
      </c>
      <c r="DH27" s="4" t="str" cm="1">
        <f t="array" ref="DH27">IF(ISBLANK(Animals!C55),"",TRANSPOSE(IFERROR(_xlfn._xlws.FILTER(DF:DF,DG:DG=Animals!C55),"")))</f>
        <v/>
      </c>
    </row>
    <row r="28" spans="3:112" x14ac:dyDescent="0.35">
      <c r="C28" s="4" t="s">
        <v>6162</v>
      </c>
      <c r="DD28" s="4" t="s">
        <v>6163</v>
      </c>
      <c r="DF28" s="4" t="s">
        <v>6164</v>
      </c>
      <c r="DG28" s="4" t="s">
        <v>6043</v>
      </c>
      <c r="DH28" s="4" t="str" cm="1">
        <f t="array" ref="DH28">IF(ISBLANK(Animals!C56),"",TRANSPOSE(IFERROR(_xlfn._xlws.FILTER(DF:DF,DG:DG=Animals!C56),"")))</f>
        <v/>
      </c>
    </row>
    <row r="29" spans="3:112" x14ac:dyDescent="0.35">
      <c r="C29" s="4" t="s">
        <v>6165</v>
      </c>
      <c r="DD29" s="4" t="s">
        <v>1940</v>
      </c>
      <c r="DF29" s="4" t="s">
        <v>6166</v>
      </c>
      <c r="DG29" s="4" t="s">
        <v>6043</v>
      </c>
      <c r="DH29" s="4" t="str" cm="1">
        <f t="array" ref="DH29">IF(ISBLANK(Animals!C57),"",TRANSPOSE(IFERROR(_xlfn._xlws.FILTER(DF:DF,DG:DG=Animals!C57),"")))</f>
        <v/>
      </c>
    </row>
    <row r="30" spans="3:112" x14ac:dyDescent="0.35">
      <c r="C30" s="4" t="s">
        <v>6167</v>
      </c>
      <c r="DD30" s="4" t="s">
        <v>6168</v>
      </c>
      <c r="DF30" s="4" t="s">
        <v>6169</v>
      </c>
      <c r="DG30" s="4" t="s">
        <v>6043</v>
      </c>
      <c r="DH30" s="4" t="str" cm="1">
        <f t="array" ref="DH30">IF(ISBLANK(Animals!C58),"",TRANSPOSE(IFERROR(_xlfn._xlws.FILTER(DF:DF,DG:DG=Animals!C58),"")))</f>
        <v/>
      </c>
    </row>
    <row r="31" spans="3:112" x14ac:dyDescent="0.35">
      <c r="C31" s="4" t="s">
        <v>6170</v>
      </c>
      <c r="DD31" s="4" t="s">
        <v>6171</v>
      </c>
      <c r="DF31" s="4" t="s">
        <v>6172</v>
      </c>
      <c r="DG31" s="4" t="s">
        <v>6043</v>
      </c>
      <c r="DH31" s="4" t="str" cm="1">
        <f t="array" ref="DH31">IF(ISBLANK(Animals!C59),"",TRANSPOSE(IFERROR(_xlfn._xlws.FILTER(DF:DF,DG:DG=Animals!C59),"")))</f>
        <v/>
      </c>
    </row>
    <row r="32" spans="3:112" x14ac:dyDescent="0.35">
      <c r="C32" s="4" t="s">
        <v>6173</v>
      </c>
      <c r="DD32" s="4" t="s">
        <v>6174</v>
      </c>
      <c r="DF32" s="4" t="s">
        <v>6175</v>
      </c>
      <c r="DG32" s="4" t="s">
        <v>6043</v>
      </c>
      <c r="DH32" s="4" t="str" cm="1">
        <f t="array" ref="DH32">IF(ISBLANK(Animals!C60),"",TRANSPOSE(IFERROR(_xlfn._xlws.FILTER(DF:DF,DG:DG=Animals!C60),"")))</f>
        <v/>
      </c>
    </row>
    <row r="33" spans="3:112" x14ac:dyDescent="0.35">
      <c r="C33" s="4" t="s">
        <v>6176</v>
      </c>
      <c r="DD33" s="4" t="s">
        <v>6177</v>
      </c>
      <c r="DH33" s="4" t="str" cm="1">
        <f t="array" ref="DH33">IF(ISBLANK(Animals!C61),"",TRANSPOSE(IFERROR(_xlfn._xlws.FILTER(DF:DF,DG:DG=Animals!C61),"")))</f>
        <v/>
      </c>
    </row>
    <row r="34" spans="3:112" x14ac:dyDescent="0.35">
      <c r="C34" s="4" t="s">
        <v>6178</v>
      </c>
      <c r="DD34" s="4" t="s">
        <v>6179</v>
      </c>
      <c r="DH34" s="4" t="str" cm="1">
        <f t="array" ref="DH34">IF(ISBLANK(Animals!C62),"",TRANSPOSE(IFERROR(_xlfn._xlws.FILTER(DF:DF,DG:DG=Animals!C62),"")))</f>
        <v/>
      </c>
    </row>
    <row r="35" spans="3:112" x14ac:dyDescent="0.35">
      <c r="C35" s="4" t="s">
        <v>6180</v>
      </c>
      <c r="DD35" s="4" t="s">
        <v>6181</v>
      </c>
      <c r="DH35" s="4" t="str" cm="1">
        <f t="array" ref="DH35">IF(ISBLANK(Animals!C63),"",TRANSPOSE(IFERROR(_xlfn._xlws.FILTER(DF:DF,DG:DG=Animals!C63),"")))</f>
        <v/>
      </c>
    </row>
    <row r="36" spans="3:112" x14ac:dyDescent="0.35">
      <c r="C36" s="4" t="s">
        <v>6182</v>
      </c>
      <c r="DD36" s="4" t="s">
        <v>6183</v>
      </c>
      <c r="DH36" s="4" t="str" cm="1">
        <f t="array" ref="DH36">IF(ISBLANK(Animals!C64),"",TRANSPOSE(IFERROR(_xlfn._xlws.FILTER(DF:DF,DG:DG=Animals!C64),"")))</f>
        <v/>
      </c>
    </row>
    <row r="37" spans="3:112" x14ac:dyDescent="0.35">
      <c r="C37" s="4" t="s">
        <v>6184</v>
      </c>
      <c r="DD37" s="4" t="s">
        <v>6185</v>
      </c>
      <c r="DH37" s="4" t="str" cm="1">
        <f t="array" ref="DH37">IF(ISBLANK(Animals!C65),"",TRANSPOSE(IFERROR(_xlfn._xlws.FILTER(DF:DF,DG:DG=Animals!C65),"")))</f>
        <v/>
      </c>
    </row>
    <row r="38" spans="3:112" ht="10.5" customHeight="1" x14ac:dyDescent="0.35">
      <c r="C38" s="4" t="s">
        <v>6186</v>
      </c>
      <c r="DD38" s="4" t="s">
        <v>6187</v>
      </c>
      <c r="DH38" s="4" t="str" cm="1">
        <f t="array" ref="DH38">IF(ISBLANK(Animals!C66),"",TRANSPOSE(IFERROR(_xlfn._xlws.FILTER(DF:DF,DG:DG=Animals!C66),"")))</f>
        <v/>
      </c>
    </row>
    <row r="39" spans="3:112" x14ac:dyDescent="0.35">
      <c r="C39" s="4" t="s">
        <v>6188</v>
      </c>
      <c r="DD39" s="4" t="s">
        <v>6189</v>
      </c>
      <c r="DH39" s="4" t="str" cm="1">
        <f t="array" ref="DH39">IF(ISBLANK(Animals!C67),"",TRANSPOSE(IFERROR(_xlfn._xlws.FILTER(DF:DF,DG:DG=Animals!C67),"")))</f>
        <v/>
      </c>
    </row>
    <row r="40" spans="3:112" x14ac:dyDescent="0.35">
      <c r="C40" s="4" t="s">
        <v>6190</v>
      </c>
      <c r="DD40" s="4" t="s">
        <v>6191</v>
      </c>
      <c r="DH40" s="4" t="str" cm="1">
        <f t="array" ref="DH40">IF(ISBLANK(Animals!C68),"",TRANSPOSE(IFERROR(_xlfn._xlws.FILTER(DF:DF,DG:DG=Animals!C68),"")))</f>
        <v/>
      </c>
    </row>
    <row r="41" spans="3:112" x14ac:dyDescent="0.35">
      <c r="C41" s="4" t="s">
        <v>6192</v>
      </c>
      <c r="DD41" s="4" t="s">
        <v>3631</v>
      </c>
      <c r="DH41" s="4" t="str" cm="1">
        <f t="array" ref="DH41">IF(ISBLANK(Animals!C69),"",TRANSPOSE(IFERROR(_xlfn._xlws.FILTER(DF:DF,DG:DG=Animals!C69),"")))</f>
        <v/>
      </c>
    </row>
    <row r="42" spans="3:112" x14ac:dyDescent="0.35">
      <c r="C42" s="4" t="s">
        <v>6193</v>
      </c>
      <c r="DD42" s="4" t="s">
        <v>6194</v>
      </c>
      <c r="DH42" s="4" t="str" cm="1">
        <f t="array" ref="DH42">IF(ISBLANK(Animals!C70),"",TRANSPOSE(IFERROR(_xlfn._xlws.FILTER(DF:DF,DG:DG=Animals!C70),"")))</f>
        <v/>
      </c>
    </row>
    <row r="43" spans="3:112" x14ac:dyDescent="0.35">
      <c r="C43" s="4" t="s">
        <v>6195</v>
      </c>
      <c r="DD43" s="4" t="s">
        <v>1577</v>
      </c>
      <c r="DH43" s="4" t="str" cm="1">
        <f t="array" ref="DH43">IF(ISBLANK(Animals!C71),"",TRANSPOSE(IFERROR(_xlfn._xlws.FILTER(DF:DF,DG:DG=Animals!C71),"")))</f>
        <v/>
      </c>
    </row>
    <row r="44" spans="3:112" x14ac:dyDescent="0.35">
      <c r="C44" s="4" t="s">
        <v>6196</v>
      </c>
      <c r="DD44" s="4" t="s">
        <v>6197</v>
      </c>
      <c r="DH44" s="4" t="str" cm="1">
        <f t="array" ref="DH44">IF(ISBLANK(Animals!C72),"",TRANSPOSE(IFERROR(_xlfn._xlws.FILTER(DF:DF,DG:DG=Animals!C72),"")))</f>
        <v/>
      </c>
    </row>
    <row r="45" spans="3:112" x14ac:dyDescent="0.35">
      <c r="C45" s="4" t="s">
        <v>6198</v>
      </c>
      <c r="DD45" s="4" t="s">
        <v>6199</v>
      </c>
      <c r="DH45" s="4" t="str" cm="1">
        <f t="array" ref="DH45">IF(ISBLANK(Animals!C73),"",TRANSPOSE(IFERROR(_xlfn._xlws.FILTER(DF:DF,DG:DG=Animals!C73),"")))</f>
        <v/>
      </c>
    </row>
    <row r="46" spans="3:112" x14ac:dyDescent="0.35">
      <c r="C46" s="4" t="s">
        <v>6200</v>
      </c>
      <c r="DD46" s="4" t="s">
        <v>6201</v>
      </c>
      <c r="DH46" s="4" t="str" cm="1">
        <f t="array" ref="DH46">IF(ISBLANK(Animals!C74),"",TRANSPOSE(IFERROR(_xlfn._xlws.FILTER(DF:DF,DG:DG=Animals!C74),"")))</f>
        <v/>
      </c>
    </row>
    <row r="47" spans="3:112" x14ac:dyDescent="0.35">
      <c r="C47" s="4" t="s">
        <v>6202</v>
      </c>
      <c r="DD47" s="4" t="s">
        <v>6203</v>
      </c>
      <c r="DH47" s="4" t="str" cm="1">
        <f t="array" ref="DH47">IF(ISBLANK(Animals!C75),"",TRANSPOSE(IFERROR(_xlfn._xlws.FILTER(DF:DF,DG:DG=Animals!C75),"")))</f>
        <v/>
      </c>
    </row>
    <row r="48" spans="3:112" x14ac:dyDescent="0.35">
      <c r="C48" s="4" t="s">
        <v>6204</v>
      </c>
      <c r="DD48" s="4" t="s">
        <v>6205</v>
      </c>
      <c r="DH48" s="4" t="str" cm="1">
        <f t="array" ref="DH48">IF(ISBLANK(Animals!C76),"",TRANSPOSE(IFERROR(_xlfn._xlws.FILTER(DF:DF,DG:DG=Animals!C76),"")))</f>
        <v/>
      </c>
    </row>
    <row r="49" spans="3:112" x14ac:dyDescent="0.35">
      <c r="C49" s="4" t="s">
        <v>6206</v>
      </c>
      <c r="DD49" s="4" t="s">
        <v>6207</v>
      </c>
      <c r="DH49" s="4" t="str" cm="1">
        <f t="array" ref="DH49">IF(ISBLANK(Animals!C77),"",TRANSPOSE(IFERROR(_xlfn._xlws.FILTER(DF:DF,DG:DG=Animals!C77),"")))</f>
        <v/>
      </c>
    </row>
    <row r="50" spans="3:112" x14ac:dyDescent="0.35">
      <c r="DD50" s="4" t="s">
        <v>6208</v>
      </c>
      <c r="DH50" s="4" t="str" cm="1">
        <f t="array" ref="DH50">IF(ISBLANK(Animals!C78),"",TRANSPOSE(IFERROR(_xlfn._xlws.FILTER(DF:DF,DG:DG=Animals!C78),"")))</f>
        <v/>
      </c>
    </row>
    <row r="51" spans="3:112" x14ac:dyDescent="0.35">
      <c r="DD51" s="4" t="s">
        <v>6209</v>
      </c>
      <c r="DH51" s="4" t="str" cm="1">
        <f t="array" ref="DH51">IF(ISBLANK(Animals!C79),"",TRANSPOSE(IFERROR(_xlfn._xlws.FILTER(DF:DF,DG:DG=Animals!C79),"")))</f>
        <v/>
      </c>
    </row>
    <row r="52" spans="3:112" x14ac:dyDescent="0.35">
      <c r="DD52" s="4" t="s">
        <v>6210</v>
      </c>
      <c r="DH52" s="4" t="str" cm="1">
        <f t="array" ref="DH52">IF(ISBLANK(Animals!C80),"",TRANSPOSE(IFERROR(_xlfn._xlws.FILTER(DF:DF,DG:DG=Animals!C80),"")))</f>
        <v/>
      </c>
    </row>
    <row r="53" spans="3:112" x14ac:dyDescent="0.35">
      <c r="DD53" s="4" t="s">
        <v>6211</v>
      </c>
      <c r="DH53" s="4" t="str" cm="1">
        <f t="array" ref="DH53">IF(ISBLANK(Animals!C81),"",TRANSPOSE(IFERROR(_xlfn._xlws.FILTER(DF:DF,DG:DG=Animals!C81),"")))</f>
        <v/>
      </c>
    </row>
    <row r="54" spans="3:112" x14ac:dyDescent="0.35">
      <c r="DD54" s="4" t="s">
        <v>6212</v>
      </c>
      <c r="DH54" s="4" t="str" cm="1">
        <f t="array" ref="DH54">IF(ISBLANK(Animals!C82),"",TRANSPOSE(IFERROR(_xlfn._xlws.FILTER(DF:DF,DG:DG=Animals!C82),"")))</f>
        <v/>
      </c>
    </row>
    <row r="55" spans="3:112" x14ac:dyDescent="0.35">
      <c r="DD55" s="4" t="s">
        <v>1896</v>
      </c>
      <c r="DH55" s="4" t="str" cm="1">
        <f t="array" ref="DH55">IF(ISBLANK(Animals!C83),"",TRANSPOSE(IFERROR(_xlfn._xlws.FILTER(DF:DF,DG:DG=Animals!C83),"")))</f>
        <v/>
      </c>
    </row>
    <row r="56" spans="3:112" x14ac:dyDescent="0.35">
      <c r="DD56" s="4" t="s">
        <v>6213</v>
      </c>
      <c r="DH56" s="4" t="str" cm="1">
        <f t="array" ref="DH56">IF(ISBLANK(Animals!C84),"",TRANSPOSE(IFERROR(_xlfn._xlws.FILTER(DF:DF,DG:DG=Animals!C84),"")))</f>
        <v/>
      </c>
    </row>
    <row r="57" spans="3:112" x14ac:dyDescent="0.35">
      <c r="DD57" s="4" t="s">
        <v>1356</v>
      </c>
      <c r="DH57" s="4" t="str" cm="1">
        <f t="array" ref="DH57">IF(ISBLANK(Animals!C85),"",TRANSPOSE(IFERROR(_xlfn._xlws.FILTER(DF:DF,DG:DG=Animals!C85),"")))</f>
        <v/>
      </c>
    </row>
    <row r="58" spans="3:112" x14ac:dyDescent="0.35">
      <c r="DD58" s="4" t="s">
        <v>1482</v>
      </c>
      <c r="DH58" s="4" t="str" cm="1">
        <f t="array" ref="DH58">IF(ISBLANK(Animals!C86),"",TRANSPOSE(IFERROR(_xlfn._xlws.FILTER(DF:DF,DG:DG=Animals!C86),"")))</f>
        <v/>
      </c>
    </row>
    <row r="59" spans="3:112" x14ac:dyDescent="0.35">
      <c r="DD59" s="4" t="s">
        <v>6214</v>
      </c>
      <c r="DH59" s="4" t="str" cm="1">
        <f t="array" ref="DH59">IF(ISBLANK(Animals!C87),"",TRANSPOSE(IFERROR(_xlfn._xlws.FILTER(DF:DF,DG:DG=Animals!C87),"")))</f>
        <v/>
      </c>
    </row>
    <row r="60" spans="3:112" x14ac:dyDescent="0.35">
      <c r="DD60" s="4" t="s">
        <v>1444</v>
      </c>
      <c r="DH60" s="4" t="str" cm="1">
        <f t="array" ref="DH60">IF(ISBLANK(Animals!C88),"",TRANSPOSE(IFERROR(_xlfn._xlws.FILTER(DF:DF,DG:DG=Animals!C88),"")))</f>
        <v/>
      </c>
    </row>
    <row r="61" spans="3:112" x14ac:dyDescent="0.35">
      <c r="DD61" s="4" t="s">
        <v>6215</v>
      </c>
      <c r="DH61" s="4" t="str" cm="1">
        <f t="array" ref="DH61">IF(ISBLANK(Animals!C89),"",TRANSPOSE(IFERROR(_xlfn._xlws.FILTER(DF:DF,DG:DG=Animals!C89),"")))</f>
        <v/>
      </c>
    </row>
    <row r="62" spans="3:112" x14ac:dyDescent="0.35">
      <c r="DD62" s="4" t="s">
        <v>6216</v>
      </c>
      <c r="DH62" s="4" t="str" cm="1">
        <f t="array" ref="DH62">IF(ISBLANK(Animals!C90),"",TRANSPOSE(IFERROR(_xlfn._xlws.FILTER(DF:DF,DG:DG=Animals!C90),"")))</f>
        <v/>
      </c>
    </row>
    <row r="63" spans="3:112" x14ac:dyDescent="0.35">
      <c r="DD63" s="4" t="s">
        <v>6217</v>
      </c>
      <c r="DH63" s="4" t="str" cm="1">
        <f t="array" ref="DH63">IF(ISBLANK(Animals!C91),"",TRANSPOSE(IFERROR(_xlfn._xlws.FILTER(DF:DF,DG:DG=Animals!C91),"")))</f>
        <v/>
      </c>
    </row>
    <row r="64" spans="3:112" x14ac:dyDescent="0.35">
      <c r="DD64" s="4" t="s">
        <v>1524</v>
      </c>
      <c r="DH64" s="4" t="str" cm="1">
        <f t="array" ref="DH64">IF(ISBLANK(Animals!C92),"",TRANSPOSE(IFERROR(_xlfn._xlws.FILTER(DF:DF,DG:DG=Animals!C92),"")))</f>
        <v/>
      </c>
    </row>
    <row r="65" spans="108:112" x14ac:dyDescent="0.35">
      <c r="DD65" s="4" t="s">
        <v>6218</v>
      </c>
      <c r="DH65" s="4" t="str" cm="1">
        <f t="array" ref="DH65">IF(ISBLANK(Animals!C93),"",TRANSPOSE(IFERROR(_xlfn._xlws.FILTER(DF:DF,DG:DG=Animals!C93),"")))</f>
        <v/>
      </c>
    </row>
    <row r="66" spans="108:112" x14ac:dyDescent="0.35">
      <c r="DD66" s="4" t="s">
        <v>6219</v>
      </c>
      <c r="DH66" s="4" t="str" cm="1">
        <f t="array" ref="DH66">IF(ISBLANK(Animals!C94),"",TRANSPOSE(IFERROR(_xlfn._xlws.FILTER(DF:DF,DG:DG=Animals!C94),"")))</f>
        <v/>
      </c>
    </row>
    <row r="67" spans="108:112" x14ac:dyDescent="0.35">
      <c r="DD67" s="4" t="s">
        <v>6220</v>
      </c>
      <c r="DH67" s="4" t="str" cm="1">
        <f t="array" ref="DH67">IF(ISBLANK(Animals!C95),"",TRANSPOSE(IFERROR(_xlfn._xlws.FILTER(DF:DF,DG:DG=Animals!C95),"")))</f>
        <v/>
      </c>
    </row>
    <row r="68" spans="108:112" x14ac:dyDescent="0.35">
      <c r="DD68" s="4" t="s">
        <v>6221</v>
      </c>
      <c r="DH68" s="4" t="str" cm="1">
        <f t="array" ref="DH68">IF(ISBLANK(Animals!C96),"",TRANSPOSE(IFERROR(_xlfn._xlws.FILTER(DF:DF,DG:DG=Animals!C96),"")))</f>
        <v/>
      </c>
    </row>
    <row r="69" spans="108:112" x14ac:dyDescent="0.35">
      <c r="DD69" s="4" t="s">
        <v>6222</v>
      </c>
      <c r="DH69" s="4" t="str" cm="1">
        <f t="array" ref="DH69">IF(ISBLANK(Animals!C97),"",TRANSPOSE(IFERROR(_xlfn._xlws.FILTER(DF:DF,DG:DG=Animals!C97),"")))</f>
        <v/>
      </c>
    </row>
    <row r="70" spans="108:112" x14ac:dyDescent="0.35">
      <c r="DD70" s="4" t="s">
        <v>6223</v>
      </c>
      <c r="DH70" s="4" t="str" cm="1">
        <f t="array" ref="DH70">IF(ISBLANK(Animals!C98),"",TRANSPOSE(IFERROR(_xlfn._xlws.FILTER(DF:DF,DG:DG=Animals!C98),"")))</f>
        <v/>
      </c>
    </row>
    <row r="71" spans="108:112" x14ac:dyDescent="0.35">
      <c r="DD71" s="4" t="s">
        <v>172</v>
      </c>
      <c r="DH71" s="4" t="str" cm="1">
        <f t="array" ref="DH71">IF(ISBLANK(Animals!C99),"",TRANSPOSE(IFERROR(_xlfn._xlws.FILTER(DF:DF,DG:DG=Animals!C99),"")))</f>
        <v/>
      </c>
    </row>
    <row r="72" spans="108:112" x14ac:dyDescent="0.35">
      <c r="DD72" s="4" t="s">
        <v>5909</v>
      </c>
      <c r="DH72" s="4" t="str" cm="1">
        <f t="array" ref="DH72">IF(ISBLANK(Animals!C100),"",TRANSPOSE(IFERROR(_xlfn._xlws.FILTER(DF:DF,DG:DG=Animals!C100),"")))</f>
        <v/>
      </c>
    </row>
    <row r="73" spans="108:112" x14ac:dyDescent="0.35">
      <c r="DD73" s="4" t="s">
        <v>6224</v>
      </c>
      <c r="DH73" s="4" t="str" cm="1">
        <f t="array" ref="DH73">IF(ISBLANK(Animals!C101),"",TRANSPOSE(IFERROR(_xlfn._xlws.FILTER(DF:DF,DG:DG=Animals!C101),"")))</f>
        <v/>
      </c>
    </row>
    <row r="74" spans="108:112" x14ac:dyDescent="0.35">
      <c r="DD74" s="4" t="s">
        <v>6225</v>
      </c>
      <c r="DH74" s="4" t="str" cm="1">
        <f t="array" ref="DH74">IF(ISBLANK(Animals!C102),"",TRANSPOSE(IFERROR(_xlfn._xlws.FILTER(DF:DF,DG:DG=Animals!C102),"")))</f>
        <v/>
      </c>
    </row>
    <row r="75" spans="108:112" x14ac:dyDescent="0.35">
      <c r="DD75" s="4" t="s">
        <v>6226</v>
      </c>
    </row>
  </sheetData>
  <pageMargins left="0.7" right="0.7" top="0.75" bottom="0.75" header="0.3" footer="0.3"/>
  <pageSetup paperSize="9" orientation="portrait" r:id="rId1"/>
  <tableParts count="5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FE2F6-5197-49BF-8788-2E0FCFF28726}">
  <sheetPr codeName="Sheet41"/>
  <dimension ref="A1:R22"/>
  <sheetViews>
    <sheetView workbookViewId="0">
      <selection activeCell="D24" sqref="A23:D24"/>
    </sheetView>
  </sheetViews>
  <sheetFormatPr defaultRowHeight="14.35" x14ac:dyDescent="0.5"/>
  <cols>
    <col min="1" max="7" width="9" style="4" customWidth="1"/>
    <col min="8" max="13" width="9" style="4"/>
  </cols>
  <sheetData>
    <row r="1" spans="1:18" x14ac:dyDescent="0.5">
      <c r="A1" s="4" t="s">
        <v>6227</v>
      </c>
      <c r="B1" s="4" t="str" cm="1">
        <f t="array" ref="B1:R1">TRANSPOSE(_xlfn._xlws.SORT(_xlfn.UNIQUE(_xlfn._xlws.FILTER(T.Method,ISNUMBER(SEARCH(Tillage!C13,T.Method)),"Not Found"))))</f>
        <v>Chain Harrow</v>
      </c>
      <c r="C1" s="4" t="str">
        <v>Chisel Plough</v>
      </c>
      <c r="D1" s="4" t="str">
        <v>Disc</v>
      </c>
      <c r="E1" s="4" t="str">
        <v>Disc Harrrow</v>
      </c>
      <c r="F1" s="4" t="str">
        <v>Disc Plough</v>
      </c>
      <c r="G1" s="4" t="str">
        <v>Hand Hoe</v>
      </c>
      <c r="H1" s="4" t="str">
        <v>Harrow</v>
      </c>
      <c r="I1" s="4" t="str">
        <v>Harrow (1 Disc)</v>
      </c>
      <c r="J1" s="4" t="str">
        <v>Harrow (2 Discs)</v>
      </c>
      <c r="K1" s="4" t="str">
        <v>Moldboard Plough</v>
      </c>
      <c r="L1" s="4" t="str">
        <v>Ox-drawn Tine</v>
      </c>
      <c r="M1" s="4" t="str">
        <v>Ripper</v>
      </c>
      <c r="N1" t="str">
        <v>Roller Harrow</v>
      </c>
      <c r="O1" t="str">
        <v>Rotary Plough</v>
      </c>
      <c r="P1" t="str">
        <v>Spring Harrow</v>
      </c>
      <c r="Q1" t="str">
        <v>Sub-soiler</v>
      </c>
      <c r="R1" t="str">
        <v>Tine Ripper</v>
      </c>
    </row>
    <row r="2" spans="1:18" x14ac:dyDescent="0.5">
      <c r="A2" s="4" t="s">
        <v>6227</v>
      </c>
      <c r="B2" s="4" t="str" cm="1">
        <f t="array" ref="B2:R2">TRANSPOSE(_xlfn._xlws.SORT(_xlfn.UNIQUE(_xlfn._xlws.FILTER(T.Method,ISNUMBER(SEARCH(Tillage!C14,T.Method)),"Not Found"))))</f>
        <v>Chain Harrow</v>
      </c>
      <c r="C2" s="4" t="str">
        <v>Chisel Plough</v>
      </c>
      <c r="D2" s="4" t="str">
        <v>Disc</v>
      </c>
      <c r="E2" s="4" t="str">
        <v>Disc Harrrow</v>
      </c>
      <c r="F2" s="4" t="str">
        <v>Disc Plough</v>
      </c>
      <c r="G2" s="4" t="str">
        <v>Hand Hoe</v>
      </c>
      <c r="H2" s="4" t="str">
        <v>Harrow</v>
      </c>
      <c r="I2" s="4" t="str">
        <v>Harrow (1 Disc)</v>
      </c>
      <c r="J2" s="4" t="str">
        <v>Harrow (2 Discs)</v>
      </c>
      <c r="K2" s="4" t="str">
        <v>Moldboard Plough</v>
      </c>
      <c r="L2" s="4" t="str">
        <v>Ox-drawn Tine</v>
      </c>
      <c r="M2" s="4" t="str">
        <v>Ripper</v>
      </c>
      <c r="N2" t="str">
        <v>Roller Harrow</v>
      </c>
      <c r="O2" t="str">
        <v>Rotary Plough</v>
      </c>
      <c r="P2" t="str">
        <v>Spring Harrow</v>
      </c>
      <c r="Q2" t="str">
        <v>Sub-soiler</v>
      </c>
      <c r="R2" t="str">
        <v>Tine Ripper</v>
      </c>
    </row>
    <row r="3" spans="1:18" x14ac:dyDescent="0.5">
      <c r="A3" s="4" t="s">
        <v>6227</v>
      </c>
      <c r="B3" s="4" t="str" cm="1">
        <f t="array" ref="B3:R3">TRANSPOSE(_xlfn._xlws.SORT(_xlfn.UNIQUE(_xlfn._xlws.FILTER(T.Method,ISNUMBER(SEARCH(Tillage!C15,T.Method)),"Not Found"))))</f>
        <v>Chain Harrow</v>
      </c>
      <c r="C3" s="4" t="str">
        <v>Chisel Plough</v>
      </c>
      <c r="D3" s="4" t="str">
        <v>Disc</v>
      </c>
      <c r="E3" s="4" t="str">
        <v>Disc Harrrow</v>
      </c>
      <c r="F3" s="4" t="str">
        <v>Disc Plough</v>
      </c>
      <c r="G3" s="4" t="str">
        <v>Hand Hoe</v>
      </c>
      <c r="H3" s="4" t="str">
        <v>Harrow</v>
      </c>
      <c r="I3" s="4" t="str">
        <v>Harrow (1 Disc)</v>
      </c>
      <c r="J3" s="4" t="str">
        <v>Harrow (2 Discs)</v>
      </c>
      <c r="K3" s="4" t="str">
        <v>Moldboard Plough</v>
      </c>
      <c r="L3" s="4" t="str">
        <v>Ox-drawn Tine</v>
      </c>
      <c r="M3" s="4" t="str">
        <v>Ripper</v>
      </c>
      <c r="N3" t="str">
        <v>Roller Harrow</v>
      </c>
      <c r="O3" t="str">
        <v>Rotary Plough</v>
      </c>
      <c r="P3" t="str">
        <v>Spring Harrow</v>
      </c>
      <c r="Q3" t="str">
        <v>Sub-soiler</v>
      </c>
      <c r="R3" t="str">
        <v>Tine Ripper</v>
      </c>
    </row>
    <row r="4" spans="1:18" x14ac:dyDescent="0.5">
      <c r="A4" s="4" t="s">
        <v>6227</v>
      </c>
      <c r="B4" s="4" t="str" cm="1">
        <f t="array" ref="B4:R4">TRANSPOSE(_xlfn._xlws.SORT(_xlfn.UNIQUE(_xlfn._xlws.FILTER(T.Method,ISNUMBER(SEARCH(Tillage!C16,T.Method)),"Not Found"))))</f>
        <v>Chain Harrow</v>
      </c>
      <c r="C4" s="4" t="str">
        <v>Chisel Plough</v>
      </c>
      <c r="D4" s="4" t="str">
        <v>Disc</v>
      </c>
      <c r="E4" s="4" t="str">
        <v>Disc Harrrow</v>
      </c>
      <c r="F4" s="4" t="str">
        <v>Disc Plough</v>
      </c>
      <c r="G4" s="4" t="str">
        <v>Hand Hoe</v>
      </c>
      <c r="H4" s="4" t="str">
        <v>Harrow</v>
      </c>
      <c r="I4" s="4" t="str">
        <v>Harrow (1 Disc)</v>
      </c>
      <c r="J4" s="4" t="str">
        <v>Harrow (2 Discs)</v>
      </c>
      <c r="K4" s="4" t="str">
        <v>Moldboard Plough</v>
      </c>
      <c r="L4" s="4" t="str">
        <v>Ox-drawn Tine</v>
      </c>
      <c r="M4" s="4" t="str">
        <v>Ripper</v>
      </c>
      <c r="N4" t="str">
        <v>Roller Harrow</v>
      </c>
      <c r="O4" t="str">
        <v>Rotary Plough</v>
      </c>
      <c r="P4" t="str">
        <v>Spring Harrow</v>
      </c>
      <c r="Q4" t="str">
        <v>Sub-soiler</v>
      </c>
      <c r="R4" t="str">
        <v>Tine Ripper</v>
      </c>
    </row>
    <row r="5" spans="1:18" x14ac:dyDescent="0.5">
      <c r="A5" s="4" t="s">
        <v>6227</v>
      </c>
      <c r="B5" s="4" t="str" cm="1">
        <f t="array" ref="B5:R5">TRANSPOSE(_xlfn._xlws.SORT(_xlfn.UNIQUE(_xlfn._xlws.FILTER(T.Method,ISNUMBER(SEARCH(Tillage!C17,T.Method)),"Not Found"))))</f>
        <v>Chain Harrow</v>
      </c>
      <c r="C5" s="4" t="str">
        <v>Chisel Plough</v>
      </c>
      <c r="D5" s="4" t="str">
        <v>Disc</v>
      </c>
      <c r="E5" s="4" t="str">
        <v>Disc Harrrow</v>
      </c>
      <c r="F5" s="4" t="str">
        <v>Disc Plough</v>
      </c>
      <c r="G5" s="4" t="str">
        <v>Hand Hoe</v>
      </c>
      <c r="H5" s="4" t="str">
        <v>Harrow</v>
      </c>
      <c r="I5" s="4" t="str">
        <v>Harrow (1 Disc)</v>
      </c>
      <c r="J5" s="4" t="str">
        <v>Harrow (2 Discs)</v>
      </c>
      <c r="K5" s="4" t="str">
        <v>Moldboard Plough</v>
      </c>
      <c r="L5" s="4" t="str">
        <v>Ox-drawn Tine</v>
      </c>
      <c r="M5" s="4" t="str">
        <v>Ripper</v>
      </c>
      <c r="N5" t="str">
        <v>Roller Harrow</v>
      </c>
      <c r="O5" t="str">
        <v>Rotary Plough</v>
      </c>
      <c r="P5" t="str">
        <v>Spring Harrow</v>
      </c>
      <c r="Q5" t="str">
        <v>Sub-soiler</v>
      </c>
      <c r="R5" t="str">
        <v>Tine Ripper</v>
      </c>
    </row>
    <row r="6" spans="1:18" x14ac:dyDescent="0.5">
      <c r="A6" s="4" t="s">
        <v>6227</v>
      </c>
      <c r="B6" s="4" t="str" cm="1">
        <f t="array" ref="B6:R6">TRANSPOSE(_xlfn._xlws.SORT(_xlfn.UNIQUE(_xlfn._xlws.FILTER(T.Method,ISNUMBER(SEARCH(Tillage!C18,T.Method)),"Not Found"))))</f>
        <v>Chain Harrow</v>
      </c>
      <c r="C6" s="4" t="str">
        <v>Chisel Plough</v>
      </c>
      <c r="D6" s="4" t="str">
        <v>Disc</v>
      </c>
      <c r="E6" s="4" t="str">
        <v>Disc Harrrow</v>
      </c>
      <c r="F6" s="4" t="str">
        <v>Disc Plough</v>
      </c>
      <c r="G6" s="4" t="str">
        <v>Hand Hoe</v>
      </c>
      <c r="H6" s="4" t="str">
        <v>Harrow</v>
      </c>
      <c r="I6" s="4" t="str">
        <v>Harrow (1 Disc)</v>
      </c>
      <c r="J6" s="4" t="str">
        <v>Harrow (2 Discs)</v>
      </c>
      <c r="K6" s="4" t="str">
        <v>Moldboard Plough</v>
      </c>
      <c r="L6" s="4" t="str">
        <v>Ox-drawn Tine</v>
      </c>
      <c r="M6" s="4" t="str">
        <v>Ripper</v>
      </c>
      <c r="N6" t="str">
        <v>Roller Harrow</v>
      </c>
      <c r="O6" t="str">
        <v>Rotary Plough</v>
      </c>
      <c r="P6" t="str">
        <v>Spring Harrow</v>
      </c>
      <c r="Q6" t="str">
        <v>Sub-soiler</v>
      </c>
      <c r="R6" t="str">
        <v>Tine Ripper</v>
      </c>
    </row>
    <row r="7" spans="1:18" x14ac:dyDescent="0.5">
      <c r="A7" s="4" t="s">
        <v>6227</v>
      </c>
      <c r="B7" s="4" t="str" cm="1">
        <f t="array" ref="B7:R7">TRANSPOSE(_xlfn._xlws.SORT(_xlfn.UNIQUE(_xlfn._xlws.FILTER(T.Method,ISNUMBER(SEARCH(Tillage!C19,T.Method)),"Not Found"))))</f>
        <v>Chain Harrow</v>
      </c>
      <c r="C7" s="4" t="str">
        <v>Chisel Plough</v>
      </c>
      <c r="D7" s="4" t="str">
        <v>Disc</v>
      </c>
      <c r="E7" s="4" t="str">
        <v>Disc Harrrow</v>
      </c>
      <c r="F7" s="4" t="str">
        <v>Disc Plough</v>
      </c>
      <c r="G7" s="4" t="str">
        <v>Hand Hoe</v>
      </c>
      <c r="H7" s="4" t="str">
        <v>Harrow</v>
      </c>
      <c r="I7" s="4" t="str">
        <v>Harrow (1 Disc)</v>
      </c>
      <c r="J7" s="4" t="str">
        <v>Harrow (2 Discs)</v>
      </c>
      <c r="K7" s="4" t="str">
        <v>Moldboard Plough</v>
      </c>
      <c r="L7" s="4" t="str">
        <v>Ox-drawn Tine</v>
      </c>
      <c r="M7" s="4" t="str">
        <v>Ripper</v>
      </c>
      <c r="N7" t="str">
        <v>Roller Harrow</v>
      </c>
      <c r="O7" t="str">
        <v>Rotary Plough</v>
      </c>
      <c r="P7" t="str">
        <v>Spring Harrow</v>
      </c>
      <c r="Q7" t="str">
        <v>Sub-soiler</v>
      </c>
      <c r="R7" t="str">
        <v>Tine Ripper</v>
      </c>
    </row>
    <row r="8" spans="1:18" x14ac:dyDescent="0.5">
      <c r="A8" s="4" t="s">
        <v>6227</v>
      </c>
      <c r="B8" s="4" t="str" cm="1">
        <f t="array" ref="B8:R8">TRANSPOSE(_xlfn._xlws.SORT(_xlfn.UNIQUE(_xlfn._xlws.FILTER(T.Method,ISNUMBER(SEARCH(Tillage!C20,T.Method)),"Not Found"))))</f>
        <v>Chain Harrow</v>
      </c>
      <c r="C8" s="4" t="str">
        <v>Chisel Plough</v>
      </c>
      <c r="D8" s="4" t="str">
        <v>Disc</v>
      </c>
      <c r="E8" s="4" t="str">
        <v>Disc Harrrow</v>
      </c>
      <c r="F8" s="4" t="str">
        <v>Disc Plough</v>
      </c>
      <c r="G8" s="4" t="str">
        <v>Hand Hoe</v>
      </c>
      <c r="H8" s="4" t="str">
        <v>Harrow</v>
      </c>
      <c r="I8" s="4" t="str">
        <v>Harrow (1 Disc)</v>
      </c>
      <c r="J8" s="4" t="str">
        <v>Harrow (2 Discs)</v>
      </c>
      <c r="K8" s="4" t="str">
        <v>Moldboard Plough</v>
      </c>
      <c r="L8" s="4" t="str">
        <v>Ox-drawn Tine</v>
      </c>
      <c r="M8" s="4" t="str">
        <v>Ripper</v>
      </c>
      <c r="N8" t="str">
        <v>Roller Harrow</v>
      </c>
      <c r="O8" t="str">
        <v>Rotary Plough</v>
      </c>
      <c r="P8" t="str">
        <v>Spring Harrow</v>
      </c>
      <c r="Q8" t="str">
        <v>Sub-soiler</v>
      </c>
      <c r="R8" t="str">
        <v>Tine Ripper</v>
      </c>
    </row>
    <row r="9" spans="1:18" x14ac:dyDescent="0.5">
      <c r="A9" s="4" t="s">
        <v>6227</v>
      </c>
      <c r="B9" s="4" t="str" cm="1">
        <f t="array" ref="B9:R9">TRANSPOSE(_xlfn._xlws.SORT(_xlfn.UNIQUE(_xlfn._xlws.FILTER(T.Method,ISNUMBER(SEARCH(Tillage!C21,T.Method)),"Not Found"))))</f>
        <v>Chain Harrow</v>
      </c>
      <c r="C9" s="4" t="str">
        <v>Chisel Plough</v>
      </c>
      <c r="D9" s="4" t="str">
        <v>Disc</v>
      </c>
      <c r="E9" s="4" t="str">
        <v>Disc Harrrow</v>
      </c>
      <c r="F9" s="4" t="str">
        <v>Disc Plough</v>
      </c>
      <c r="G9" s="4" t="str">
        <v>Hand Hoe</v>
      </c>
      <c r="H9" s="4" t="str">
        <v>Harrow</v>
      </c>
      <c r="I9" s="4" t="str">
        <v>Harrow (1 Disc)</v>
      </c>
      <c r="J9" s="4" t="str">
        <v>Harrow (2 Discs)</v>
      </c>
      <c r="K9" s="4" t="str">
        <v>Moldboard Plough</v>
      </c>
      <c r="L9" s="4" t="str">
        <v>Ox-drawn Tine</v>
      </c>
      <c r="M9" s="4" t="str">
        <v>Ripper</v>
      </c>
      <c r="N9" t="str">
        <v>Roller Harrow</v>
      </c>
      <c r="O9" t="str">
        <v>Rotary Plough</v>
      </c>
      <c r="P9" t="str">
        <v>Spring Harrow</v>
      </c>
      <c r="Q9" t="str">
        <v>Sub-soiler</v>
      </c>
      <c r="R9" t="str">
        <v>Tine Ripper</v>
      </c>
    </row>
    <row r="10" spans="1:18" x14ac:dyDescent="0.5">
      <c r="A10" s="4" t="s">
        <v>6227</v>
      </c>
      <c r="B10" s="4" t="str" cm="1">
        <f t="array" ref="B10:R10">TRANSPOSE(_xlfn._xlws.SORT(_xlfn.UNIQUE(_xlfn._xlws.FILTER(T.Method,ISNUMBER(SEARCH(Tillage!C22,T.Method)),"Not Found"))))</f>
        <v>Chain Harrow</v>
      </c>
      <c r="C10" s="4" t="str">
        <v>Chisel Plough</v>
      </c>
      <c r="D10" s="4" t="str">
        <v>Disc</v>
      </c>
      <c r="E10" s="4" t="str">
        <v>Disc Harrrow</v>
      </c>
      <c r="F10" s="4" t="str">
        <v>Disc Plough</v>
      </c>
      <c r="G10" s="4" t="str">
        <v>Hand Hoe</v>
      </c>
      <c r="H10" s="4" t="str">
        <v>Harrow</v>
      </c>
      <c r="I10" s="4" t="str">
        <v>Harrow (1 Disc)</v>
      </c>
      <c r="J10" s="4" t="str">
        <v>Harrow (2 Discs)</v>
      </c>
      <c r="K10" s="4" t="str">
        <v>Moldboard Plough</v>
      </c>
      <c r="L10" s="4" t="str">
        <v>Ox-drawn Tine</v>
      </c>
      <c r="M10" s="4" t="str">
        <v>Ripper</v>
      </c>
      <c r="N10" t="str">
        <v>Roller Harrow</v>
      </c>
      <c r="O10" t="str">
        <v>Rotary Plough</v>
      </c>
      <c r="P10" t="str">
        <v>Spring Harrow</v>
      </c>
      <c r="Q10" t="str">
        <v>Sub-soiler</v>
      </c>
      <c r="R10" t="str">
        <v>Tine Ripper</v>
      </c>
    </row>
    <row r="11" spans="1:18" x14ac:dyDescent="0.5">
      <c r="A11" s="4" t="s">
        <v>6227</v>
      </c>
      <c r="B11" s="4" t="str" cm="1">
        <f t="array" ref="B11:R11">TRANSPOSE(_xlfn._xlws.SORT(_xlfn.UNIQUE(_xlfn._xlws.FILTER(T.Method,ISNUMBER(SEARCH(Tillage!C23,T.Method)),"Not Found"))))</f>
        <v>Chain Harrow</v>
      </c>
      <c r="C11" s="4" t="str">
        <v>Chisel Plough</v>
      </c>
      <c r="D11" s="4" t="str">
        <v>Disc</v>
      </c>
      <c r="E11" s="4" t="str">
        <v>Disc Harrrow</v>
      </c>
      <c r="F11" s="4" t="str">
        <v>Disc Plough</v>
      </c>
      <c r="G11" s="4" t="str">
        <v>Hand Hoe</v>
      </c>
      <c r="H11" s="4" t="str">
        <v>Harrow</v>
      </c>
      <c r="I11" s="4" t="str">
        <v>Harrow (1 Disc)</v>
      </c>
      <c r="J11" s="4" t="str">
        <v>Harrow (2 Discs)</v>
      </c>
      <c r="K11" s="4" t="str">
        <v>Moldboard Plough</v>
      </c>
      <c r="L11" s="4" t="str">
        <v>Ox-drawn Tine</v>
      </c>
      <c r="M11" s="4" t="str">
        <v>Ripper</v>
      </c>
      <c r="N11" t="str">
        <v>Roller Harrow</v>
      </c>
      <c r="O11" t="str">
        <v>Rotary Plough</v>
      </c>
      <c r="P11" t="str">
        <v>Spring Harrow</v>
      </c>
      <c r="Q11" t="str">
        <v>Sub-soiler</v>
      </c>
      <c r="R11" t="str">
        <v>Tine Ripper</v>
      </c>
    </row>
    <row r="12" spans="1:18" x14ac:dyDescent="0.5">
      <c r="A12" s="4" t="s">
        <v>6227</v>
      </c>
      <c r="B12" s="4" t="str" cm="1">
        <f t="array" ref="B12:R12">TRANSPOSE(_xlfn._xlws.SORT(_xlfn.UNIQUE(_xlfn._xlws.FILTER(T.Method,ISNUMBER(SEARCH(Tillage!C24,T.Method)),"Not Found"))))</f>
        <v>Chain Harrow</v>
      </c>
      <c r="C12" s="4" t="str">
        <v>Chisel Plough</v>
      </c>
      <c r="D12" s="4" t="str">
        <v>Disc</v>
      </c>
      <c r="E12" s="4" t="str">
        <v>Disc Harrrow</v>
      </c>
      <c r="F12" s="4" t="str">
        <v>Disc Plough</v>
      </c>
      <c r="G12" s="4" t="str">
        <v>Hand Hoe</v>
      </c>
      <c r="H12" s="4" t="str">
        <v>Harrow</v>
      </c>
      <c r="I12" s="4" t="str">
        <v>Harrow (1 Disc)</v>
      </c>
      <c r="J12" s="4" t="str">
        <v>Harrow (2 Discs)</v>
      </c>
      <c r="K12" s="4" t="str">
        <v>Moldboard Plough</v>
      </c>
      <c r="L12" s="4" t="str">
        <v>Ox-drawn Tine</v>
      </c>
      <c r="M12" s="4" t="str">
        <v>Ripper</v>
      </c>
      <c r="N12" t="str">
        <v>Roller Harrow</v>
      </c>
      <c r="O12" t="str">
        <v>Rotary Plough</v>
      </c>
      <c r="P12" t="str">
        <v>Spring Harrow</v>
      </c>
      <c r="Q12" t="str">
        <v>Sub-soiler</v>
      </c>
      <c r="R12" t="str">
        <v>Tine Ripper</v>
      </c>
    </row>
    <row r="13" spans="1:18" x14ac:dyDescent="0.5">
      <c r="A13" s="4" t="s">
        <v>6227</v>
      </c>
      <c r="B13" s="4" t="str" cm="1">
        <f t="array" ref="B13:R13">TRANSPOSE(_xlfn._xlws.SORT(_xlfn.UNIQUE(_xlfn._xlws.FILTER(T.Method,ISNUMBER(SEARCH(Tillage!C25,T.Method)),"Not Found"))))</f>
        <v>Chain Harrow</v>
      </c>
      <c r="C13" s="4" t="str">
        <v>Chisel Plough</v>
      </c>
      <c r="D13" s="4" t="str">
        <v>Disc</v>
      </c>
      <c r="E13" s="4" t="str">
        <v>Disc Harrrow</v>
      </c>
      <c r="F13" s="4" t="str">
        <v>Disc Plough</v>
      </c>
      <c r="G13" s="4" t="str">
        <v>Hand Hoe</v>
      </c>
      <c r="H13" s="4" t="str">
        <v>Harrow</v>
      </c>
      <c r="I13" s="4" t="str">
        <v>Harrow (1 Disc)</v>
      </c>
      <c r="J13" s="4" t="str">
        <v>Harrow (2 Discs)</v>
      </c>
      <c r="K13" s="4" t="str">
        <v>Moldboard Plough</v>
      </c>
      <c r="L13" s="4" t="str">
        <v>Ox-drawn Tine</v>
      </c>
      <c r="M13" s="4" t="str">
        <v>Ripper</v>
      </c>
      <c r="N13" t="str">
        <v>Roller Harrow</v>
      </c>
      <c r="O13" t="str">
        <v>Rotary Plough</v>
      </c>
      <c r="P13" t="str">
        <v>Spring Harrow</v>
      </c>
      <c r="Q13" t="str">
        <v>Sub-soiler</v>
      </c>
      <c r="R13" t="str">
        <v>Tine Ripper</v>
      </c>
    </row>
    <row r="14" spans="1:18" x14ac:dyDescent="0.5">
      <c r="A14" s="4" t="s">
        <v>6227</v>
      </c>
      <c r="B14" s="4" t="str" cm="1">
        <f t="array" ref="B14:R14">TRANSPOSE(_xlfn._xlws.SORT(_xlfn.UNIQUE(_xlfn._xlws.FILTER(T.Method,ISNUMBER(SEARCH(Tillage!C26,T.Method)),"Not Found"))))</f>
        <v>Chain Harrow</v>
      </c>
      <c r="C14" s="4" t="str">
        <v>Chisel Plough</v>
      </c>
      <c r="D14" s="4" t="str">
        <v>Disc</v>
      </c>
      <c r="E14" s="4" t="str">
        <v>Disc Harrrow</v>
      </c>
      <c r="F14" s="4" t="str">
        <v>Disc Plough</v>
      </c>
      <c r="G14" s="4" t="str">
        <v>Hand Hoe</v>
      </c>
      <c r="H14" s="4" t="str">
        <v>Harrow</v>
      </c>
      <c r="I14" s="4" t="str">
        <v>Harrow (1 Disc)</v>
      </c>
      <c r="J14" s="4" t="str">
        <v>Harrow (2 Discs)</v>
      </c>
      <c r="K14" s="4" t="str">
        <v>Moldboard Plough</v>
      </c>
      <c r="L14" s="4" t="str">
        <v>Ox-drawn Tine</v>
      </c>
      <c r="M14" s="4" t="str">
        <v>Ripper</v>
      </c>
      <c r="N14" t="str">
        <v>Roller Harrow</v>
      </c>
      <c r="O14" t="str">
        <v>Rotary Plough</v>
      </c>
      <c r="P14" t="str">
        <v>Spring Harrow</v>
      </c>
      <c r="Q14" t="str">
        <v>Sub-soiler</v>
      </c>
      <c r="R14" t="str">
        <v>Tine Ripper</v>
      </c>
    </row>
    <row r="15" spans="1:18" x14ac:dyDescent="0.5">
      <c r="A15" s="4" t="s">
        <v>6227</v>
      </c>
      <c r="B15" s="4" t="str" cm="1">
        <f t="array" ref="B15:R15">TRANSPOSE(_xlfn._xlws.SORT(_xlfn.UNIQUE(_xlfn._xlws.FILTER(T.Method,ISNUMBER(SEARCH(Tillage!C27,T.Method)),"Not Found"))))</f>
        <v>Chain Harrow</v>
      </c>
      <c r="C15" s="4" t="str">
        <v>Chisel Plough</v>
      </c>
      <c r="D15" s="4" t="str">
        <v>Disc</v>
      </c>
      <c r="E15" s="4" t="str">
        <v>Disc Harrrow</v>
      </c>
      <c r="F15" s="4" t="str">
        <v>Disc Plough</v>
      </c>
      <c r="G15" s="4" t="str">
        <v>Hand Hoe</v>
      </c>
      <c r="H15" s="4" t="str">
        <v>Harrow</v>
      </c>
      <c r="I15" s="4" t="str">
        <v>Harrow (1 Disc)</v>
      </c>
      <c r="J15" s="4" t="str">
        <v>Harrow (2 Discs)</v>
      </c>
      <c r="K15" s="4" t="str">
        <v>Moldboard Plough</v>
      </c>
      <c r="L15" s="4" t="str">
        <v>Ox-drawn Tine</v>
      </c>
      <c r="M15" s="4" t="str">
        <v>Ripper</v>
      </c>
      <c r="N15" t="str">
        <v>Roller Harrow</v>
      </c>
      <c r="O15" t="str">
        <v>Rotary Plough</v>
      </c>
      <c r="P15" t="str">
        <v>Spring Harrow</v>
      </c>
      <c r="Q15" t="str">
        <v>Sub-soiler</v>
      </c>
      <c r="R15" t="str">
        <v>Tine Ripper</v>
      </c>
    </row>
    <row r="16" spans="1:18" x14ac:dyDescent="0.5">
      <c r="A16" s="4" t="s">
        <v>6227</v>
      </c>
      <c r="B16" s="4" t="str" cm="1">
        <f t="array" ref="B16:R16">TRANSPOSE(_xlfn._xlws.SORT(_xlfn.UNIQUE(_xlfn._xlws.FILTER(T.Method,ISNUMBER(SEARCH(Tillage!C28,T.Method)),"Not Found"))))</f>
        <v>Chain Harrow</v>
      </c>
      <c r="C16" s="4" t="str">
        <v>Chisel Plough</v>
      </c>
      <c r="D16" s="4" t="str">
        <v>Disc</v>
      </c>
      <c r="E16" s="4" t="str">
        <v>Disc Harrrow</v>
      </c>
      <c r="F16" s="4" t="str">
        <v>Disc Plough</v>
      </c>
      <c r="G16" s="4" t="str">
        <v>Hand Hoe</v>
      </c>
      <c r="H16" s="4" t="str">
        <v>Harrow</v>
      </c>
      <c r="I16" s="4" t="str">
        <v>Harrow (1 Disc)</v>
      </c>
      <c r="J16" s="4" t="str">
        <v>Harrow (2 Discs)</v>
      </c>
      <c r="K16" s="4" t="str">
        <v>Moldboard Plough</v>
      </c>
      <c r="L16" s="4" t="str">
        <v>Ox-drawn Tine</v>
      </c>
      <c r="M16" s="4" t="str">
        <v>Ripper</v>
      </c>
      <c r="N16" t="str">
        <v>Roller Harrow</v>
      </c>
      <c r="O16" t="str">
        <v>Rotary Plough</v>
      </c>
      <c r="P16" t="str">
        <v>Spring Harrow</v>
      </c>
      <c r="Q16" t="str">
        <v>Sub-soiler</v>
      </c>
      <c r="R16" t="str">
        <v>Tine Ripper</v>
      </c>
    </row>
    <row r="17" spans="1:18" x14ac:dyDescent="0.5">
      <c r="A17" s="4" t="s">
        <v>6227</v>
      </c>
      <c r="B17" s="4" t="str" cm="1">
        <f t="array" ref="B17:R17">TRANSPOSE(_xlfn._xlws.SORT(_xlfn.UNIQUE(_xlfn._xlws.FILTER(T.Method,ISNUMBER(SEARCH(Tillage!C29,T.Method)),"Not Found"))))</f>
        <v>Chain Harrow</v>
      </c>
      <c r="C17" s="4" t="str">
        <v>Chisel Plough</v>
      </c>
      <c r="D17" s="4" t="str">
        <v>Disc</v>
      </c>
      <c r="E17" s="4" t="str">
        <v>Disc Harrrow</v>
      </c>
      <c r="F17" s="4" t="str">
        <v>Disc Plough</v>
      </c>
      <c r="G17" s="4" t="str">
        <v>Hand Hoe</v>
      </c>
      <c r="H17" s="4" t="str">
        <v>Harrow</v>
      </c>
      <c r="I17" s="4" t="str">
        <v>Harrow (1 Disc)</v>
      </c>
      <c r="J17" s="4" t="str">
        <v>Harrow (2 Discs)</v>
      </c>
      <c r="K17" s="4" t="str">
        <v>Moldboard Plough</v>
      </c>
      <c r="L17" s="4" t="str">
        <v>Ox-drawn Tine</v>
      </c>
      <c r="M17" s="4" t="str">
        <v>Ripper</v>
      </c>
      <c r="N17" t="str">
        <v>Roller Harrow</v>
      </c>
      <c r="O17" t="str">
        <v>Rotary Plough</v>
      </c>
      <c r="P17" t="str">
        <v>Spring Harrow</v>
      </c>
      <c r="Q17" t="str">
        <v>Sub-soiler</v>
      </c>
      <c r="R17" t="str">
        <v>Tine Ripper</v>
      </c>
    </row>
    <row r="18" spans="1:18" x14ac:dyDescent="0.5">
      <c r="A18" s="4" t="s">
        <v>6227</v>
      </c>
      <c r="B18" s="4" t="str" cm="1">
        <f t="array" ref="B18:R18">TRANSPOSE(_xlfn._xlws.SORT(_xlfn.UNIQUE(_xlfn._xlws.FILTER(T.Method,ISNUMBER(SEARCH(Tillage!C30,T.Method)),"Not Found"))))</f>
        <v>Chain Harrow</v>
      </c>
      <c r="C18" s="4" t="str">
        <v>Chisel Plough</v>
      </c>
      <c r="D18" s="4" t="str">
        <v>Disc</v>
      </c>
      <c r="E18" s="4" t="str">
        <v>Disc Harrrow</v>
      </c>
      <c r="F18" s="4" t="str">
        <v>Disc Plough</v>
      </c>
      <c r="G18" s="4" t="str">
        <v>Hand Hoe</v>
      </c>
      <c r="H18" s="4" t="str">
        <v>Harrow</v>
      </c>
      <c r="I18" s="4" t="str">
        <v>Harrow (1 Disc)</v>
      </c>
      <c r="J18" s="4" t="str">
        <v>Harrow (2 Discs)</v>
      </c>
      <c r="K18" s="4" t="str">
        <v>Moldboard Plough</v>
      </c>
      <c r="L18" s="4" t="str">
        <v>Ox-drawn Tine</v>
      </c>
      <c r="M18" s="4" t="str">
        <v>Ripper</v>
      </c>
      <c r="N18" t="str">
        <v>Roller Harrow</v>
      </c>
      <c r="O18" t="str">
        <v>Rotary Plough</v>
      </c>
      <c r="P18" t="str">
        <v>Spring Harrow</v>
      </c>
      <c r="Q18" t="str">
        <v>Sub-soiler</v>
      </c>
      <c r="R18" t="str">
        <v>Tine Ripper</v>
      </c>
    </row>
    <row r="19" spans="1:18" x14ac:dyDescent="0.5">
      <c r="A19" s="4" t="s">
        <v>6227</v>
      </c>
      <c r="B19" s="4" t="str" cm="1">
        <f t="array" ref="B19:R19">TRANSPOSE(_xlfn._xlws.SORT(_xlfn.UNIQUE(_xlfn._xlws.FILTER(T.Method,ISNUMBER(SEARCH(Tillage!C31,T.Method)),"Not Found"))))</f>
        <v>Chain Harrow</v>
      </c>
      <c r="C19" s="4" t="str">
        <v>Chisel Plough</v>
      </c>
      <c r="D19" s="4" t="str">
        <v>Disc</v>
      </c>
      <c r="E19" s="4" t="str">
        <v>Disc Harrrow</v>
      </c>
      <c r="F19" s="4" t="str">
        <v>Disc Plough</v>
      </c>
      <c r="G19" s="4" t="str">
        <v>Hand Hoe</v>
      </c>
      <c r="H19" s="4" t="str">
        <v>Harrow</v>
      </c>
      <c r="I19" s="4" t="str">
        <v>Harrow (1 Disc)</v>
      </c>
      <c r="J19" s="4" t="str">
        <v>Harrow (2 Discs)</v>
      </c>
      <c r="K19" s="4" t="str">
        <v>Moldboard Plough</v>
      </c>
      <c r="L19" s="4" t="str">
        <v>Ox-drawn Tine</v>
      </c>
      <c r="M19" s="4" t="str">
        <v>Ripper</v>
      </c>
      <c r="N19" t="str">
        <v>Roller Harrow</v>
      </c>
      <c r="O19" t="str">
        <v>Rotary Plough</v>
      </c>
      <c r="P19" t="str">
        <v>Spring Harrow</v>
      </c>
      <c r="Q19" t="str">
        <v>Sub-soiler</v>
      </c>
      <c r="R19" t="str">
        <v>Tine Ripper</v>
      </c>
    </row>
    <row r="20" spans="1:18" x14ac:dyDescent="0.5">
      <c r="A20" s="4" t="s">
        <v>6227</v>
      </c>
      <c r="B20" s="4" t="str" cm="1">
        <f t="array" ref="B20:R20">TRANSPOSE(_xlfn._xlws.SORT(_xlfn.UNIQUE(_xlfn._xlws.FILTER(T.Method,ISNUMBER(SEARCH(Tillage!C32,T.Method)),"Not Found"))))</f>
        <v>Chain Harrow</v>
      </c>
      <c r="C20" s="4" t="str">
        <v>Chisel Plough</v>
      </c>
      <c r="D20" s="4" t="str">
        <v>Disc</v>
      </c>
      <c r="E20" s="4" t="str">
        <v>Disc Harrrow</v>
      </c>
      <c r="F20" s="4" t="str">
        <v>Disc Plough</v>
      </c>
      <c r="G20" s="4" t="str">
        <v>Hand Hoe</v>
      </c>
      <c r="H20" s="4" t="str">
        <v>Harrow</v>
      </c>
      <c r="I20" s="4" t="str">
        <v>Harrow (1 Disc)</v>
      </c>
      <c r="J20" s="4" t="str">
        <v>Harrow (2 Discs)</v>
      </c>
      <c r="K20" s="4" t="str">
        <v>Moldboard Plough</v>
      </c>
      <c r="L20" s="4" t="str">
        <v>Ox-drawn Tine</v>
      </c>
      <c r="M20" s="4" t="str">
        <v>Ripper</v>
      </c>
      <c r="N20" t="str">
        <v>Roller Harrow</v>
      </c>
      <c r="O20" t="str">
        <v>Rotary Plough</v>
      </c>
      <c r="P20" t="str">
        <v>Spring Harrow</v>
      </c>
      <c r="Q20" t="str">
        <v>Sub-soiler</v>
      </c>
      <c r="R20" t="str">
        <v>Tine Ripper</v>
      </c>
    </row>
    <row r="21" spans="1:18" x14ac:dyDescent="0.5">
      <c r="A21" s="4" t="s">
        <v>6227</v>
      </c>
      <c r="B21" s="4" t="str" cm="1">
        <f t="array" ref="B21:R21">TRANSPOSE(_xlfn._xlws.SORT(_xlfn.UNIQUE(_xlfn._xlws.FILTER(T.Method,ISNUMBER(SEARCH(Tillage!C33,T.Method)),"Not Found"))))</f>
        <v>Chain Harrow</v>
      </c>
      <c r="C21" s="4" t="str">
        <v>Chisel Plough</v>
      </c>
      <c r="D21" s="4" t="str">
        <v>Disc</v>
      </c>
      <c r="E21" s="4" t="str">
        <v>Disc Harrrow</v>
      </c>
      <c r="F21" s="4" t="str">
        <v>Disc Plough</v>
      </c>
      <c r="G21" s="4" t="str">
        <v>Hand Hoe</v>
      </c>
      <c r="H21" s="4" t="str">
        <v>Harrow</v>
      </c>
      <c r="I21" s="4" t="str">
        <v>Harrow (1 Disc)</v>
      </c>
      <c r="J21" s="4" t="str">
        <v>Harrow (2 Discs)</v>
      </c>
      <c r="K21" s="4" t="str">
        <v>Moldboard Plough</v>
      </c>
      <c r="L21" s="4" t="str">
        <v>Ox-drawn Tine</v>
      </c>
      <c r="M21" s="4" t="str">
        <v>Ripper</v>
      </c>
      <c r="N21" t="str">
        <v>Roller Harrow</v>
      </c>
      <c r="O21" t="str">
        <v>Rotary Plough</v>
      </c>
      <c r="P21" t="str">
        <v>Spring Harrow</v>
      </c>
      <c r="Q21" t="str">
        <v>Sub-soiler</v>
      </c>
      <c r="R21" t="str">
        <v>Tine Ripper</v>
      </c>
    </row>
    <row r="22" spans="1:18" x14ac:dyDescent="0.5">
      <c r="A22" s="4" t="s">
        <v>6227</v>
      </c>
      <c r="B22" s="4" t="str" cm="1">
        <f t="array" ref="B22:R22">TRANSPOSE(_xlfn._xlws.SORT(_xlfn.UNIQUE(_xlfn._xlws.FILTER(T.Method,ISNUMBER(SEARCH(Tillage!C34,T.Method)),"Not Found"))))</f>
        <v>Chain Harrow</v>
      </c>
      <c r="C22" s="4" t="str">
        <v>Chisel Plough</v>
      </c>
      <c r="D22" s="4" t="str">
        <v>Disc</v>
      </c>
      <c r="E22" s="4" t="str">
        <v>Disc Harrrow</v>
      </c>
      <c r="F22" s="4" t="str">
        <v>Disc Plough</v>
      </c>
      <c r="G22" s="4" t="str">
        <v>Hand Hoe</v>
      </c>
      <c r="H22" s="4" t="str">
        <v>Harrow</v>
      </c>
      <c r="I22" s="4" t="str">
        <v>Harrow (1 Disc)</v>
      </c>
      <c r="J22" s="4" t="str">
        <v>Harrow (2 Discs)</v>
      </c>
      <c r="K22" s="4" t="str">
        <v>Moldboard Plough</v>
      </c>
      <c r="L22" s="4" t="str">
        <v>Ox-drawn Tine</v>
      </c>
      <c r="M22" s="4" t="str">
        <v>Ripper</v>
      </c>
      <c r="N22" t="str">
        <v>Roller Harrow</v>
      </c>
      <c r="O22" t="str">
        <v>Rotary Plough</v>
      </c>
      <c r="P22" t="str">
        <v>Spring Harrow</v>
      </c>
      <c r="Q22" t="str">
        <v>Sub-soiler</v>
      </c>
      <c r="R22" t="str">
        <v>Tine Ripper</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83CE5-ADD8-44C5-B549-15E55AB170B8}">
  <sheetPr codeName="Sheet13"/>
  <dimension ref="A1:CK28"/>
  <sheetViews>
    <sheetView topLeftCell="BT1" workbookViewId="0">
      <selection activeCell="C10" sqref="C10"/>
    </sheetView>
  </sheetViews>
  <sheetFormatPr defaultColWidth="9" defaultRowHeight="10.35" x14ac:dyDescent="0.35"/>
  <cols>
    <col min="1" max="1" width="12.8203125" style="4" bestFit="1" customWidth="1"/>
    <col min="2" max="2" width="5.8203125" style="4" bestFit="1" customWidth="1"/>
    <col min="3" max="3" width="9.8203125" style="4" customWidth="1"/>
    <col min="4" max="4" width="6" style="4" bestFit="1" customWidth="1"/>
    <col min="5" max="5" width="3.52734375" style="4" customWidth="1"/>
    <col min="6" max="6" width="9.8203125" style="4" customWidth="1"/>
    <col min="7" max="7" width="3.52734375" style="4" customWidth="1"/>
    <col min="8" max="8" width="25.46875" style="4" bestFit="1" customWidth="1"/>
    <col min="9" max="9" width="25.46875" style="4" customWidth="1"/>
    <col min="10" max="10" width="9.46875" style="4" customWidth="1"/>
    <col min="11" max="11" width="3.52734375" style="4" customWidth="1"/>
    <col min="12" max="14" width="9" style="4" customWidth="1"/>
    <col min="15" max="15" width="11.8203125" style="4" customWidth="1"/>
    <col min="16" max="16" width="3.52734375" style="4" customWidth="1"/>
    <col min="17" max="19" width="9" style="4"/>
    <col min="20" max="20" width="9" style="4" customWidth="1"/>
    <col min="21" max="21" width="3.52734375" style="4" customWidth="1"/>
    <col min="22" max="25" width="9" style="4"/>
    <col min="26" max="26" width="3.52734375" style="4" customWidth="1"/>
    <col min="27" max="29" width="9" style="4"/>
    <col min="30" max="30" width="9.46875" style="4" customWidth="1"/>
    <col min="31" max="31" width="3.52734375" style="4" customWidth="1"/>
    <col min="32" max="33" width="9" style="4"/>
    <col min="34" max="34" width="9" style="4" customWidth="1"/>
    <col min="35" max="35" width="3.52734375" style="4" customWidth="1"/>
    <col min="36" max="36" width="14" style="4" bestFit="1" customWidth="1"/>
    <col min="37" max="37" width="13.46875" style="4" bestFit="1" customWidth="1"/>
    <col min="38" max="38" width="13.46875" style="4" customWidth="1"/>
    <col min="39" max="40" width="9" style="4"/>
    <col min="41" max="41" width="14.52734375" style="4" bestFit="1" customWidth="1"/>
    <col min="42" max="42" width="27.8203125" style="4" bestFit="1" customWidth="1"/>
    <col min="43" max="43" width="9.46875" style="309" customWidth="1"/>
    <col min="44" max="44" width="9.46875" style="4" customWidth="1"/>
    <col min="45" max="50" width="9" style="4"/>
    <col min="51" max="51" width="20.52734375" style="4" customWidth="1"/>
    <col min="52" max="52" width="9" style="4"/>
    <col min="53" max="53" width="9.46875" style="4" customWidth="1"/>
    <col min="54" max="54" width="2.46875" style="4" customWidth="1"/>
    <col min="55" max="55" width="9" style="4"/>
    <col min="56" max="56" width="9.17578125" style="4" customWidth="1"/>
    <col min="57" max="57" width="9" style="4"/>
    <col min="58" max="58" width="2.46875" style="4" customWidth="1"/>
    <col min="59" max="59" width="9" style="4"/>
    <col min="60" max="60" width="9.17578125" style="4" customWidth="1"/>
    <col min="61" max="61" width="9" style="4"/>
    <col min="62" max="62" width="2.46875" style="4" customWidth="1"/>
    <col min="63" max="63" width="9" style="4"/>
    <col min="64" max="64" width="9.17578125" style="4" customWidth="1"/>
    <col min="65" max="65" width="9" style="4"/>
    <col min="66" max="66" width="2.46875" style="4" customWidth="1"/>
    <col min="67" max="67" width="9" style="4"/>
    <col min="68" max="68" width="9.17578125" style="4" customWidth="1"/>
    <col min="69" max="69" width="9" style="4"/>
    <col min="70" max="70" width="2.8203125" style="4" customWidth="1"/>
    <col min="71" max="71" width="9" style="4"/>
    <col min="72" max="72" width="9.17578125" style="4" customWidth="1"/>
    <col min="73" max="73" width="9" style="4"/>
    <col min="74" max="74" width="2.8203125" style="4" customWidth="1"/>
    <col min="75" max="75" width="9" style="4"/>
    <col min="76" max="76" width="9.17578125" style="4" customWidth="1"/>
    <col min="77" max="77" width="9" style="4"/>
    <col min="78" max="78" width="2" style="4" customWidth="1"/>
    <col min="79" max="79" width="9" style="4"/>
    <col min="80" max="80" width="9.17578125" style="4" customWidth="1"/>
    <col min="81" max="81" width="9" style="4" customWidth="1"/>
    <col min="82" max="82" width="2" style="4" customWidth="1"/>
    <col min="83" max="83" width="9" style="4"/>
    <col min="84" max="85" width="9.46875" style="4" customWidth="1"/>
    <col min="86" max="86" width="9" style="4"/>
    <col min="87" max="87" width="8" style="490" bestFit="1" customWidth="1"/>
    <col min="88" max="88" width="22.17578125" style="490" bestFit="1" customWidth="1"/>
    <col min="89" max="89" width="18.52734375" style="319" customWidth="1"/>
    <col min="90" max="16384" width="9" style="4"/>
  </cols>
  <sheetData>
    <row r="1" spans="1:89" x14ac:dyDescent="0.35">
      <c r="A1" s="4" t="s">
        <v>6228</v>
      </c>
      <c r="B1" s="4" t="s">
        <v>3590</v>
      </c>
      <c r="C1" s="4" t="s">
        <v>3591</v>
      </c>
      <c r="D1" s="4" t="s">
        <v>6229</v>
      </c>
      <c r="F1" s="4" t="s">
        <v>6228</v>
      </c>
      <c r="H1" s="3" t="s">
        <v>6230</v>
      </c>
      <c r="I1" s="3" t="s">
        <v>3590</v>
      </c>
      <c r="J1" s="3" t="s">
        <v>3591</v>
      </c>
      <c r="L1" s="29" t="s">
        <v>3571</v>
      </c>
      <c r="M1" s="29" t="s">
        <v>3590</v>
      </c>
      <c r="N1" s="29" t="s">
        <v>6229</v>
      </c>
      <c r="O1" s="29" t="s">
        <v>3591</v>
      </c>
      <c r="Q1" s="3" t="s">
        <v>3571</v>
      </c>
      <c r="R1" s="3" t="s">
        <v>3590</v>
      </c>
      <c r="S1" s="3" t="s">
        <v>6229</v>
      </c>
      <c r="T1" s="3" t="s">
        <v>3591</v>
      </c>
      <c r="V1" s="4" t="s">
        <v>3571</v>
      </c>
      <c r="W1" s="4" t="s">
        <v>3590</v>
      </c>
      <c r="X1" s="4" t="s">
        <v>6229</v>
      </c>
      <c r="Y1" s="4" t="s">
        <v>3591</v>
      </c>
      <c r="AA1" s="54" t="s">
        <v>3571</v>
      </c>
      <c r="AB1" s="55" t="s">
        <v>3590</v>
      </c>
      <c r="AC1" s="55" t="s">
        <v>6229</v>
      </c>
      <c r="AD1" s="56" t="s">
        <v>3591</v>
      </c>
      <c r="AF1" s="54" t="s">
        <v>3571</v>
      </c>
      <c r="AG1" s="55" t="s">
        <v>6229</v>
      </c>
      <c r="AH1" s="56" t="s">
        <v>3591</v>
      </c>
      <c r="AJ1" s="4" t="s">
        <v>3571</v>
      </c>
      <c r="AK1" s="4" t="s">
        <v>6229</v>
      </c>
      <c r="AL1" s="4" t="s">
        <v>3590</v>
      </c>
      <c r="AM1" s="4" t="s">
        <v>3591</v>
      </c>
      <c r="AO1" s="3" t="s">
        <v>3571</v>
      </c>
      <c r="AP1" s="3" t="s">
        <v>3589</v>
      </c>
      <c r="AQ1" s="308" t="s">
        <v>3590</v>
      </c>
      <c r="AR1" s="3" t="s">
        <v>3591</v>
      </c>
      <c r="AT1" s="3" t="s">
        <v>3571</v>
      </c>
      <c r="AU1" s="3" t="s">
        <v>3589</v>
      </c>
      <c r="AV1" s="308" t="s">
        <v>3590</v>
      </c>
      <c r="AW1" s="3" t="s">
        <v>3591</v>
      </c>
      <c r="AY1" s="55" t="s">
        <v>3589</v>
      </c>
      <c r="AZ1" s="317" t="s">
        <v>3590</v>
      </c>
      <c r="BA1" s="55" t="s">
        <v>3591</v>
      </c>
      <c r="BC1" s="4" t="s">
        <v>3590</v>
      </c>
      <c r="BD1" s="359" t="s">
        <v>3589</v>
      </c>
      <c r="BE1" s="360" t="s">
        <v>3591</v>
      </c>
      <c r="BG1" s="54" t="s">
        <v>3590</v>
      </c>
      <c r="BH1" s="54" t="s">
        <v>3589</v>
      </c>
      <c r="BI1" s="56" t="s">
        <v>3591</v>
      </c>
      <c r="BK1" s="54" t="s">
        <v>3590</v>
      </c>
      <c r="BL1" s="54" t="s">
        <v>3589</v>
      </c>
      <c r="BM1" s="56" t="s">
        <v>3591</v>
      </c>
      <c r="BO1" s="54" t="s">
        <v>3590</v>
      </c>
      <c r="BP1" s="54" t="s">
        <v>3589</v>
      </c>
      <c r="BQ1" s="56" t="s">
        <v>3591</v>
      </c>
      <c r="BS1" s="54" t="s">
        <v>3590</v>
      </c>
      <c r="BT1" s="54" t="s">
        <v>3589</v>
      </c>
      <c r="BU1" s="56" t="s">
        <v>3591</v>
      </c>
      <c r="BW1" s="54" t="s">
        <v>3590</v>
      </c>
      <c r="BX1" s="54" t="s">
        <v>3589</v>
      </c>
      <c r="BY1" s="56" t="s">
        <v>3591</v>
      </c>
      <c r="CA1" s="4" t="s">
        <v>3590</v>
      </c>
      <c r="CB1" s="4" t="s">
        <v>3589</v>
      </c>
      <c r="CC1" s="4" t="s">
        <v>3591</v>
      </c>
      <c r="CE1" s="54" t="s">
        <v>3590</v>
      </c>
      <c r="CF1" s="55" t="s">
        <v>3589</v>
      </c>
      <c r="CG1" s="56" t="s">
        <v>3591</v>
      </c>
      <c r="CI1" s="671" t="s">
        <v>3590</v>
      </c>
      <c r="CJ1" s="672" t="s">
        <v>3589</v>
      </c>
      <c r="CK1" s="749" t="s">
        <v>3591</v>
      </c>
    </row>
    <row r="2" spans="1:89" x14ac:dyDescent="0.35">
      <c r="A2" s="4" t="s">
        <v>6231</v>
      </c>
      <c r="B2" s="4" t="s">
        <v>1805</v>
      </c>
      <c r="C2" s="4" t="s">
        <v>6232</v>
      </c>
      <c r="D2" s="4" t="s">
        <v>6233</v>
      </c>
      <c r="F2" s="4" t="s">
        <v>6231</v>
      </c>
      <c r="H2" s="4" t="s">
        <v>6234</v>
      </c>
      <c r="I2" s="4" t="s">
        <v>6235</v>
      </c>
      <c r="J2" s="4" t="s">
        <v>6236</v>
      </c>
      <c r="L2" s="4" t="s">
        <v>6237</v>
      </c>
      <c r="M2" s="4" t="s">
        <v>6238</v>
      </c>
      <c r="N2" s="4" t="s">
        <v>6239</v>
      </c>
      <c r="O2" s="4" t="s">
        <v>6054</v>
      </c>
      <c r="Q2" s="4" t="s">
        <v>6240</v>
      </c>
      <c r="R2" s="4" t="s">
        <v>1481</v>
      </c>
      <c r="S2" s="4" t="s">
        <v>6241</v>
      </c>
      <c r="T2" s="4" t="s">
        <v>6242</v>
      </c>
      <c r="V2" s="4" t="s">
        <v>6243</v>
      </c>
      <c r="W2" s="4" t="s">
        <v>6244</v>
      </c>
      <c r="X2" s="4" t="s">
        <v>5864</v>
      </c>
      <c r="Y2" s="4" t="s">
        <v>6245</v>
      </c>
      <c r="AA2" s="284" t="s">
        <v>6246</v>
      </c>
      <c r="AB2" s="285" t="s">
        <v>6247</v>
      </c>
      <c r="AC2" s="285" t="s">
        <v>6248</v>
      </c>
      <c r="AD2" s="286" t="s">
        <v>6249</v>
      </c>
      <c r="AF2" s="4" t="s">
        <v>6250</v>
      </c>
      <c r="AG2" s="4" t="s">
        <v>6251</v>
      </c>
      <c r="AH2" s="4" t="s">
        <v>6252</v>
      </c>
      <c r="AJ2" s="91" t="s">
        <v>6253</v>
      </c>
      <c r="AK2" s="92" t="s">
        <v>6254</v>
      </c>
      <c r="AL2" s="92" t="s">
        <v>1694</v>
      </c>
      <c r="AM2" s="93" t="s">
        <v>6255</v>
      </c>
      <c r="AO2" s="4" t="s">
        <v>3595</v>
      </c>
      <c r="AP2" s="4" t="s">
        <v>6256</v>
      </c>
      <c r="AQ2" s="309" t="s">
        <v>1941</v>
      </c>
      <c r="AR2" s="4" t="s">
        <v>6257</v>
      </c>
      <c r="AT2" s="4" t="s">
        <v>6258</v>
      </c>
      <c r="AU2" s="4" t="s">
        <v>6259</v>
      </c>
      <c r="AV2" s="309" t="s">
        <v>1576</v>
      </c>
      <c r="AW2" s="4" t="s">
        <v>6260</v>
      </c>
      <c r="AY2" s="318" t="s">
        <v>6261</v>
      </c>
      <c r="AZ2" s="319" t="s">
        <v>6262</v>
      </c>
      <c r="BA2" s="319" t="s">
        <v>6263</v>
      </c>
      <c r="BC2" s="4" t="s">
        <v>6264</v>
      </c>
      <c r="BD2" s="4" t="s">
        <v>6265</v>
      </c>
      <c r="BE2" s="4" t="s">
        <v>6266</v>
      </c>
      <c r="BG2" s="4" t="s">
        <v>6267</v>
      </c>
      <c r="BH2" s="4" t="s">
        <v>6268</v>
      </c>
      <c r="BI2" s="4" t="s">
        <v>6269</v>
      </c>
      <c r="BK2" s="4" t="s">
        <v>6270</v>
      </c>
      <c r="BL2" s="4" t="s">
        <v>6265</v>
      </c>
      <c r="BM2" s="4" t="s">
        <v>6271</v>
      </c>
      <c r="BO2" s="4" t="s">
        <v>6272</v>
      </c>
      <c r="BP2" s="4" t="s">
        <v>6273</v>
      </c>
      <c r="BQ2" s="4" t="s">
        <v>6274</v>
      </c>
      <c r="BS2" s="4" t="s">
        <v>1637</v>
      </c>
      <c r="BT2" s="4" t="s">
        <v>6275</v>
      </c>
      <c r="BU2" s="4" t="s">
        <v>6276</v>
      </c>
      <c r="BW2" s="4" t="s">
        <v>2231</v>
      </c>
      <c r="BX2" s="4" t="s">
        <v>6277</v>
      </c>
      <c r="BY2" s="4" t="s">
        <v>6278</v>
      </c>
      <c r="CA2" s="4" t="s">
        <v>1481</v>
      </c>
      <c r="CB2" s="4" t="s">
        <v>6279</v>
      </c>
      <c r="CC2" s="4" t="s">
        <v>6242</v>
      </c>
      <c r="CE2" s="4" t="s">
        <v>1428</v>
      </c>
      <c r="CF2" s="4" t="s">
        <v>6280</v>
      </c>
      <c r="CG2" s="4" t="s">
        <v>6281</v>
      </c>
      <c r="CI2" s="490" t="s">
        <v>6282</v>
      </c>
      <c r="CJ2" s="490" t="s">
        <v>6283</v>
      </c>
      <c r="CK2" s="319" t="s">
        <v>6284</v>
      </c>
    </row>
    <row r="3" spans="1:89" x14ac:dyDescent="0.35">
      <c r="A3" s="4" t="s">
        <v>6285</v>
      </c>
      <c r="B3" s="4" t="s">
        <v>6286</v>
      </c>
      <c r="C3" s="4" t="s">
        <v>6287</v>
      </c>
      <c r="D3" s="4" t="s">
        <v>6288</v>
      </c>
      <c r="F3" s="4" t="s">
        <v>6285</v>
      </c>
      <c r="H3" s="4" t="s">
        <v>6289</v>
      </c>
      <c r="I3" s="4" t="s">
        <v>2426</v>
      </c>
      <c r="J3" s="4" t="s">
        <v>6290</v>
      </c>
      <c r="L3" s="4" t="s">
        <v>6291</v>
      </c>
      <c r="M3" s="4" t="s">
        <v>6292</v>
      </c>
      <c r="N3" s="4" t="s">
        <v>6293</v>
      </c>
      <c r="O3" s="4" t="s">
        <v>5868</v>
      </c>
      <c r="Q3" s="4" t="s">
        <v>6294</v>
      </c>
      <c r="R3" s="4" t="s">
        <v>1903</v>
      </c>
      <c r="S3" s="4" t="s">
        <v>6295</v>
      </c>
      <c r="T3" s="4" t="s">
        <v>6296</v>
      </c>
      <c r="V3" s="4" t="s">
        <v>6297</v>
      </c>
      <c r="W3" s="4" t="s">
        <v>6298</v>
      </c>
      <c r="X3" s="4" t="s">
        <v>6299</v>
      </c>
      <c r="Y3" s="4" t="s">
        <v>6300</v>
      </c>
      <c r="AA3" s="284" t="s">
        <v>6301</v>
      </c>
      <c r="AB3" s="285" t="s">
        <v>6302</v>
      </c>
      <c r="AC3" s="285" t="s">
        <v>6303</v>
      </c>
      <c r="AD3" s="286" t="s">
        <v>6304</v>
      </c>
      <c r="AF3" s="4" t="s">
        <v>6305</v>
      </c>
      <c r="AG3" s="4" t="s">
        <v>6306</v>
      </c>
      <c r="AH3" s="4" t="s">
        <v>6307</v>
      </c>
      <c r="AJ3" s="94" t="s">
        <v>6308</v>
      </c>
      <c r="AK3" s="4" t="s">
        <v>6309</v>
      </c>
      <c r="AL3" s="4" t="s">
        <v>1699</v>
      </c>
      <c r="AM3" s="95" t="s">
        <v>6310</v>
      </c>
      <c r="AO3" s="4" t="s">
        <v>3595</v>
      </c>
      <c r="AP3" s="4" t="s">
        <v>6311</v>
      </c>
      <c r="AQ3" s="309" t="s">
        <v>6312</v>
      </c>
      <c r="AR3" s="4" t="s">
        <v>6313</v>
      </c>
      <c r="AT3" s="4" t="s">
        <v>5870</v>
      </c>
      <c r="AU3" s="4" t="s">
        <v>6314</v>
      </c>
      <c r="AV3" s="309" t="s">
        <v>6315</v>
      </c>
      <c r="AW3" s="4" t="s">
        <v>6316</v>
      </c>
      <c r="AY3" s="318" t="s">
        <v>6317</v>
      </c>
      <c r="AZ3" s="319" t="s">
        <v>6318</v>
      </c>
      <c r="BA3" s="319" t="s">
        <v>6319</v>
      </c>
      <c r="BC3" s="4" t="s">
        <v>6320</v>
      </c>
      <c r="BD3" s="4" t="s">
        <v>6022</v>
      </c>
      <c r="BE3" s="4" t="s">
        <v>6321</v>
      </c>
      <c r="BG3" s="4" t="s">
        <v>1647</v>
      </c>
      <c r="BH3" s="4" t="s">
        <v>6322</v>
      </c>
      <c r="BI3" s="4" t="s">
        <v>6323</v>
      </c>
      <c r="BK3" s="4" t="s">
        <v>6324</v>
      </c>
      <c r="BL3" s="4" t="s">
        <v>6022</v>
      </c>
      <c r="BM3" s="4" t="s">
        <v>6325</v>
      </c>
      <c r="BO3" s="4" t="s">
        <v>6326</v>
      </c>
      <c r="BP3" s="4" t="s">
        <v>6327</v>
      </c>
      <c r="BQ3" s="4" t="s">
        <v>6328</v>
      </c>
      <c r="BS3" s="4" t="s">
        <v>1640</v>
      </c>
      <c r="BT3" s="4" t="s">
        <v>6329</v>
      </c>
      <c r="BU3" s="4" t="s">
        <v>6330</v>
      </c>
      <c r="BW3" s="4" t="s">
        <v>1644</v>
      </c>
      <c r="BX3" s="4" t="s">
        <v>6331</v>
      </c>
      <c r="BY3" s="4" t="s">
        <v>6332</v>
      </c>
      <c r="CA3" s="4" t="s">
        <v>1903</v>
      </c>
      <c r="CB3" s="4" t="s">
        <v>6333</v>
      </c>
      <c r="CC3" s="4" t="s">
        <v>6296</v>
      </c>
      <c r="CE3" s="4" t="s">
        <v>1573</v>
      </c>
      <c r="CF3" s="4" t="s">
        <v>6334</v>
      </c>
      <c r="CG3" s="4" t="s">
        <v>6335</v>
      </c>
      <c r="CI3" s="490" t="s">
        <v>6336</v>
      </c>
      <c r="CJ3" s="490" t="s">
        <v>6337</v>
      </c>
      <c r="CK3" s="319" t="s">
        <v>6338</v>
      </c>
    </row>
    <row r="4" spans="1:89" x14ac:dyDescent="0.35">
      <c r="A4" s="4" t="s">
        <v>6339</v>
      </c>
      <c r="B4" s="4" t="s">
        <v>6340</v>
      </c>
      <c r="C4" s="4" t="s">
        <v>6341</v>
      </c>
      <c r="D4" s="4" t="s">
        <v>6342</v>
      </c>
      <c r="F4" s="4" t="s">
        <v>6339</v>
      </c>
      <c r="H4" s="4" t="s">
        <v>6343</v>
      </c>
      <c r="I4" s="4" t="s">
        <v>6344</v>
      </c>
      <c r="J4" s="4" t="s">
        <v>6345</v>
      </c>
      <c r="L4" s="4" t="s">
        <v>6346</v>
      </c>
      <c r="M4" s="4" t="s">
        <v>6347</v>
      </c>
      <c r="N4" s="4" t="s">
        <v>6348</v>
      </c>
      <c r="O4" s="4" t="s">
        <v>6016</v>
      </c>
      <c r="Q4" s="4" t="s">
        <v>6349</v>
      </c>
      <c r="R4" s="4" t="s">
        <v>1836</v>
      </c>
      <c r="S4" s="4" t="s">
        <v>6350</v>
      </c>
      <c r="T4" s="4" t="s">
        <v>6351</v>
      </c>
      <c r="V4" s="4" t="s">
        <v>6352</v>
      </c>
      <c r="W4" s="4" t="s">
        <v>6353</v>
      </c>
      <c r="X4" s="4" t="s">
        <v>6354</v>
      </c>
      <c r="Y4" s="4" t="s">
        <v>6355</v>
      </c>
      <c r="AA4" s="284" t="s">
        <v>6356</v>
      </c>
      <c r="AB4" s="285" t="s">
        <v>1809</v>
      </c>
      <c r="AC4" s="285" t="s">
        <v>6357</v>
      </c>
      <c r="AD4" s="286" t="s">
        <v>6358</v>
      </c>
      <c r="AJ4" s="94" t="s">
        <v>6359</v>
      </c>
      <c r="AK4" s="4" t="s">
        <v>6360</v>
      </c>
      <c r="AL4" s="4" t="s">
        <v>1708</v>
      </c>
      <c r="AM4" s="95" t="s">
        <v>6361</v>
      </c>
      <c r="AO4" s="4" t="s">
        <v>3596</v>
      </c>
      <c r="AP4" s="4" t="s">
        <v>3596</v>
      </c>
      <c r="AQ4" s="309" t="s">
        <v>1569</v>
      </c>
      <c r="AR4" s="4" t="s">
        <v>6362</v>
      </c>
      <c r="AT4" s="4" t="s">
        <v>5870</v>
      </c>
      <c r="AU4" s="4" t="s">
        <v>6363</v>
      </c>
      <c r="AV4" s="309" t="s">
        <v>1583</v>
      </c>
      <c r="AW4" s="4" t="s">
        <v>6364</v>
      </c>
      <c r="AY4" s="318" t="s">
        <v>6365</v>
      </c>
      <c r="AZ4" s="319" t="s">
        <v>6366</v>
      </c>
      <c r="BA4" s="319" t="s">
        <v>6367</v>
      </c>
      <c r="BC4" s="4" t="s">
        <v>6368</v>
      </c>
      <c r="BD4" s="4" t="s">
        <v>5879</v>
      </c>
      <c r="BE4" s="4" t="s">
        <v>6369</v>
      </c>
      <c r="BG4" s="4" t="s">
        <v>1650</v>
      </c>
      <c r="BH4" s="4" t="s">
        <v>6370</v>
      </c>
      <c r="BI4" s="4" t="s">
        <v>6371</v>
      </c>
      <c r="BK4" s="4" t="s">
        <v>6372</v>
      </c>
      <c r="BL4" s="4" t="s">
        <v>5879</v>
      </c>
      <c r="BM4" s="4" t="s">
        <v>6373</v>
      </c>
      <c r="BO4" s="4" t="s">
        <v>6374</v>
      </c>
      <c r="BP4" s="4" t="s">
        <v>6375</v>
      </c>
      <c r="BQ4" s="4" t="s">
        <v>6376</v>
      </c>
      <c r="BS4" s="4" t="s">
        <v>6377</v>
      </c>
      <c r="BT4" s="4" t="s">
        <v>6378</v>
      </c>
      <c r="BU4" s="4" t="s">
        <v>6379</v>
      </c>
      <c r="BW4" s="4" t="s">
        <v>6380</v>
      </c>
      <c r="BX4" s="4" t="s">
        <v>6381</v>
      </c>
      <c r="BY4" s="4" t="s">
        <v>6382</v>
      </c>
      <c r="CA4" s="4" t="s">
        <v>1906</v>
      </c>
      <c r="CB4" s="4" t="s">
        <v>6383</v>
      </c>
      <c r="CC4" s="4" t="s">
        <v>6384</v>
      </c>
      <c r="CE4" s="4" t="s">
        <v>1566</v>
      </c>
      <c r="CF4" s="4" t="s">
        <v>6385</v>
      </c>
      <c r="CG4" s="4" t="s">
        <v>6386</v>
      </c>
      <c r="CI4" s="490" t="s">
        <v>6387</v>
      </c>
      <c r="CJ4" s="490" t="s">
        <v>6388</v>
      </c>
      <c r="CK4" s="319" t="s">
        <v>6389</v>
      </c>
    </row>
    <row r="5" spans="1:89" x14ac:dyDescent="0.35">
      <c r="H5" s="4" t="s">
        <v>6390</v>
      </c>
      <c r="I5" s="4" t="s">
        <v>2421</v>
      </c>
      <c r="J5" s="4" t="s">
        <v>6391</v>
      </c>
      <c r="L5" s="4" t="s">
        <v>6392</v>
      </c>
      <c r="M5" s="4" t="s">
        <v>6393</v>
      </c>
      <c r="N5" s="4" t="s">
        <v>6394</v>
      </c>
      <c r="O5" s="4" t="s">
        <v>6104</v>
      </c>
      <c r="V5" s="4" t="s">
        <v>6395</v>
      </c>
      <c r="X5" s="4" t="s">
        <v>5938</v>
      </c>
      <c r="Y5" s="4" t="s">
        <v>6396</v>
      </c>
      <c r="AA5" s="284" t="s">
        <v>6397</v>
      </c>
      <c r="AB5" s="285" t="s">
        <v>6398</v>
      </c>
      <c r="AC5" s="285" t="s">
        <v>6399</v>
      </c>
      <c r="AD5" s="286" t="s">
        <v>6400</v>
      </c>
      <c r="AJ5" s="94" t="s">
        <v>6401</v>
      </c>
      <c r="AK5" s="4" t="s">
        <v>6402</v>
      </c>
      <c r="AL5" s="4" t="s">
        <v>6403</v>
      </c>
      <c r="AM5" s="95" t="s">
        <v>6404</v>
      </c>
      <c r="AO5" s="4" t="s">
        <v>3596</v>
      </c>
      <c r="AP5" s="4" t="s">
        <v>6405</v>
      </c>
      <c r="AQ5" s="309" t="s">
        <v>1946</v>
      </c>
      <c r="AR5" s="4" t="s">
        <v>6406</v>
      </c>
      <c r="AT5" s="4" t="s">
        <v>5870</v>
      </c>
      <c r="AU5" s="4" t="s">
        <v>6407</v>
      </c>
      <c r="AV5" s="309" t="s">
        <v>6408</v>
      </c>
      <c r="AW5" s="4" t="s">
        <v>6409</v>
      </c>
      <c r="AY5" s="686" t="s">
        <v>6410</v>
      </c>
      <c r="AZ5" s="318" t="s">
        <v>6411</v>
      </c>
      <c r="BA5" s="687" t="s">
        <v>6412</v>
      </c>
      <c r="BC5" s="4" t="s">
        <v>6413</v>
      </c>
      <c r="BD5" s="4" t="s">
        <v>5950</v>
      </c>
      <c r="BE5" s="4" t="s">
        <v>6414</v>
      </c>
      <c r="BG5" s="4" t="s">
        <v>1653</v>
      </c>
      <c r="BH5" s="4" t="s">
        <v>6415</v>
      </c>
      <c r="BI5" s="4" t="s">
        <v>6416</v>
      </c>
      <c r="BK5" s="4" t="s">
        <v>6417</v>
      </c>
      <c r="BL5" s="4" t="s">
        <v>5950</v>
      </c>
      <c r="BM5" s="4" t="s">
        <v>6418</v>
      </c>
      <c r="BT5" s="518" t="s">
        <v>172</v>
      </c>
      <c r="BU5" s="517" t="s">
        <v>6419</v>
      </c>
      <c r="BW5" s="4" t="s">
        <v>6420</v>
      </c>
      <c r="BX5" s="4" t="s">
        <v>6421</v>
      </c>
      <c r="BY5" s="4" t="s">
        <v>6422</v>
      </c>
      <c r="CA5" s="4" t="s">
        <v>1910</v>
      </c>
      <c r="CB5" s="4" t="s">
        <v>6423</v>
      </c>
      <c r="CC5" s="4" t="s">
        <v>6424</v>
      </c>
      <c r="CE5" s="4" t="s">
        <v>1834</v>
      </c>
      <c r="CF5" s="4" t="s">
        <v>6425</v>
      </c>
      <c r="CG5" s="4" t="s">
        <v>6426</v>
      </c>
      <c r="CI5" s="490" t="s">
        <v>6427</v>
      </c>
      <c r="CJ5" s="490" t="s">
        <v>6428</v>
      </c>
      <c r="CK5" s="319" t="s">
        <v>6429</v>
      </c>
    </row>
    <row r="6" spans="1:89" x14ac:dyDescent="0.35">
      <c r="H6" s="4" t="s">
        <v>6430</v>
      </c>
      <c r="I6" s="4" t="s">
        <v>6431</v>
      </c>
      <c r="J6" s="4" t="s">
        <v>6432</v>
      </c>
      <c r="L6" s="4" t="s">
        <v>6433</v>
      </c>
      <c r="M6" s="4" t="s">
        <v>6434</v>
      </c>
      <c r="N6" s="4" t="s">
        <v>6435</v>
      </c>
      <c r="O6" s="4" t="s">
        <v>5973</v>
      </c>
      <c r="V6" s="4" t="s">
        <v>6436</v>
      </c>
      <c r="X6" s="4" t="s">
        <v>5969</v>
      </c>
      <c r="Y6" s="4" t="s">
        <v>6437</v>
      </c>
      <c r="AA6" s="284" t="s">
        <v>172</v>
      </c>
      <c r="AB6" s="285"/>
      <c r="AC6" s="285" t="s">
        <v>6438</v>
      </c>
      <c r="AD6" s="286" t="s">
        <v>6439</v>
      </c>
      <c r="AJ6" s="94" t="s">
        <v>6440</v>
      </c>
      <c r="AK6" s="4" t="s">
        <v>6441</v>
      </c>
      <c r="AL6" s="4" t="s">
        <v>6403</v>
      </c>
      <c r="AM6" s="95" t="s">
        <v>6442</v>
      </c>
      <c r="AO6" s="4" t="s">
        <v>6018</v>
      </c>
      <c r="AP6" s="4" t="s">
        <v>6018</v>
      </c>
      <c r="AQ6" s="309" t="s">
        <v>6443</v>
      </c>
      <c r="AT6" s="4" t="s">
        <v>5870</v>
      </c>
      <c r="AU6" s="4" t="s">
        <v>6444</v>
      </c>
      <c r="AV6" s="309" t="s">
        <v>1888</v>
      </c>
      <c r="AW6" s="4" t="s">
        <v>6445</v>
      </c>
      <c r="AY6" s="686" t="s">
        <v>6446</v>
      </c>
      <c r="AZ6" s="674" t="s">
        <v>6447</v>
      </c>
      <c r="BA6" s="687" t="s">
        <v>6448</v>
      </c>
      <c r="BC6" s="4" t="s">
        <v>6449</v>
      </c>
      <c r="BD6" s="4" t="s">
        <v>6043</v>
      </c>
      <c r="BE6" s="4" t="s">
        <v>6450</v>
      </c>
      <c r="BK6" s="4" t="s">
        <v>6451</v>
      </c>
      <c r="BL6" s="4" t="s">
        <v>6043</v>
      </c>
      <c r="BM6" s="4" t="s">
        <v>6452</v>
      </c>
      <c r="BW6" s="4" t="s">
        <v>6453</v>
      </c>
      <c r="BX6" s="4" t="s">
        <v>6454</v>
      </c>
      <c r="BY6" s="4" t="s">
        <v>6455</v>
      </c>
      <c r="CA6" s="4" t="s">
        <v>1913</v>
      </c>
      <c r="CB6" s="4" t="s">
        <v>6456</v>
      </c>
      <c r="CC6" s="4" t="s">
        <v>6457</v>
      </c>
      <c r="CE6" s="4" t="s">
        <v>1549</v>
      </c>
      <c r="CF6" s="4" t="s">
        <v>6458</v>
      </c>
      <c r="CJ6" s="490" t="s">
        <v>6459</v>
      </c>
      <c r="CK6" s="319" t="s">
        <v>6460</v>
      </c>
    </row>
    <row r="7" spans="1:89" x14ac:dyDescent="0.35">
      <c r="H7" s="4" t="s">
        <v>6461</v>
      </c>
      <c r="I7" s="4" t="s">
        <v>6462</v>
      </c>
      <c r="J7" s="4" t="s">
        <v>6463</v>
      </c>
      <c r="L7" s="4" t="s">
        <v>6464</v>
      </c>
      <c r="M7" s="4" t="s">
        <v>6465</v>
      </c>
      <c r="N7" s="4" t="s">
        <v>6466</v>
      </c>
      <c r="O7" s="4" t="s">
        <v>6093</v>
      </c>
      <c r="V7" s="284" t="s">
        <v>172</v>
      </c>
      <c r="W7" s="285"/>
      <c r="X7" s="285" t="s">
        <v>6438</v>
      </c>
      <c r="Y7" s="286" t="s">
        <v>6467</v>
      </c>
      <c r="AJ7" s="94" t="s">
        <v>6468</v>
      </c>
      <c r="AK7" s="4" t="s">
        <v>6469</v>
      </c>
      <c r="AL7" s="4" t="s">
        <v>6403</v>
      </c>
      <c r="AM7" s="95" t="s">
        <v>6470</v>
      </c>
      <c r="AT7" s="4" t="s">
        <v>6471</v>
      </c>
      <c r="AU7" s="4" t="s">
        <v>6471</v>
      </c>
      <c r="AV7" s="309" t="s">
        <v>1870</v>
      </c>
      <c r="AW7" s="4" t="s">
        <v>6472</v>
      </c>
      <c r="AY7" s="318" t="s">
        <v>6473</v>
      </c>
      <c r="AZ7" s="674" t="s">
        <v>6474</v>
      </c>
      <c r="BA7" s="319" t="s">
        <v>6475</v>
      </c>
      <c r="BW7" s="4" t="s">
        <v>1822</v>
      </c>
      <c r="BX7" s="4" t="s">
        <v>6476</v>
      </c>
      <c r="BY7" s="4" t="s">
        <v>6477</v>
      </c>
      <c r="CA7" s="4" t="s">
        <v>1836</v>
      </c>
      <c r="CB7" s="4" t="s">
        <v>6478</v>
      </c>
      <c r="CC7" s="4" t="s">
        <v>6351</v>
      </c>
      <c r="CE7" s="4" t="s">
        <v>1557</v>
      </c>
      <c r="CF7" s="4" t="s">
        <v>6479</v>
      </c>
      <c r="CG7" s="4" t="s">
        <v>6480</v>
      </c>
      <c r="CI7" s="673" t="s">
        <v>6481</v>
      </c>
      <c r="CJ7" s="673" t="s">
        <v>6482</v>
      </c>
      <c r="CK7" s="687" t="s">
        <v>6483</v>
      </c>
    </row>
    <row r="8" spans="1:89" x14ac:dyDescent="0.35">
      <c r="H8" s="4" t="s">
        <v>6484</v>
      </c>
      <c r="I8" s="607" t="s">
        <v>6485</v>
      </c>
      <c r="J8" s="4" t="s">
        <v>6486</v>
      </c>
      <c r="L8" s="4" t="s">
        <v>6487</v>
      </c>
      <c r="M8" s="607" t="s">
        <v>6488</v>
      </c>
      <c r="N8" s="4" t="s">
        <v>6489</v>
      </c>
      <c r="O8" s="4" t="s">
        <v>6490</v>
      </c>
      <c r="AJ8" s="94" t="s">
        <v>6491</v>
      </c>
      <c r="AK8" s="4" t="s">
        <v>6492</v>
      </c>
      <c r="AL8" s="4" t="s">
        <v>6493</v>
      </c>
      <c r="AM8" s="95" t="s">
        <v>6494</v>
      </c>
      <c r="AT8" s="4" t="s">
        <v>6471</v>
      </c>
      <c r="AU8" s="4" t="s">
        <v>6495</v>
      </c>
      <c r="AV8" s="309" t="s">
        <v>1897</v>
      </c>
      <c r="AW8" s="4" t="s">
        <v>6496</v>
      </c>
      <c r="AY8" s="674" t="s">
        <v>6497</v>
      </c>
      <c r="AZ8" s="674" t="s">
        <v>6498</v>
      </c>
      <c r="BA8" s="674" t="s">
        <v>6499</v>
      </c>
      <c r="CA8" s="4" t="s">
        <v>1845</v>
      </c>
      <c r="CB8" s="4" t="s">
        <v>6500</v>
      </c>
      <c r="CC8" s="4" t="s">
        <v>6501</v>
      </c>
      <c r="CE8" s="4" t="s">
        <v>1831</v>
      </c>
      <c r="CF8" s="4" t="s">
        <v>6502</v>
      </c>
      <c r="CG8" s="4" t="s">
        <v>6503</v>
      </c>
      <c r="CI8" s="673" t="s">
        <v>6504</v>
      </c>
      <c r="CJ8" s="673" t="s">
        <v>6505</v>
      </c>
      <c r="CK8" s="687" t="s">
        <v>6506</v>
      </c>
    </row>
    <row r="9" spans="1:89" x14ac:dyDescent="0.35">
      <c r="H9" s="4" t="s">
        <v>6507</v>
      </c>
      <c r="I9" s="4" t="s">
        <v>6508</v>
      </c>
      <c r="J9" s="4" t="s">
        <v>6509</v>
      </c>
      <c r="L9" s="4" t="s">
        <v>6510</v>
      </c>
      <c r="M9" s="4" t="s">
        <v>6511</v>
      </c>
      <c r="N9" s="4" t="s">
        <v>6512</v>
      </c>
      <c r="O9" s="4" t="s">
        <v>5997</v>
      </c>
      <c r="AJ9" s="94" t="s">
        <v>172</v>
      </c>
      <c r="AK9" s="94" t="s">
        <v>172</v>
      </c>
      <c r="AL9" s="4" t="str">
        <f>""</f>
        <v/>
      </c>
      <c r="AM9" s="95" t="s">
        <v>6419</v>
      </c>
      <c r="AT9" s="4" t="s">
        <v>6513</v>
      </c>
      <c r="AU9" s="4" t="s">
        <v>6513</v>
      </c>
      <c r="AV9" s="309" t="s">
        <v>1944</v>
      </c>
      <c r="AW9" s="4" t="s">
        <v>6514</v>
      </c>
      <c r="AZ9" s="490"/>
      <c r="CA9" s="4" t="s">
        <v>1848</v>
      </c>
      <c r="CB9" s="4" t="s">
        <v>6515</v>
      </c>
      <c r="CC9" s="4" t="s">
        <v>6516</v>
      </c>
      <c r="CE9" s="4" t="s">
        <v>6517</v>
      </c>
      <c r="CF9" s="4" t="s">
        <v>6518</v>
      </c>
      <c r="CG9" s="4" t="s">
        <v>6519</v>
      </c>
      <c r="CI9" s="673" t="s">
        <v>6520</v>
      </c>
      <c r="CJ9" s="673" t="s">
        <v>6521</v>
      </c>
      <c r="CK9" s="687" t="s">
        <v>6522</v>
      </c>
    </row>
    <row r="10" spans="1:89" x14ac:dyDescent="0.35">
      <c r="H10" s="4" t="s">
        <v>6523</v>
      </c>
      <c r="I10" s="4" t="s">
        <v>6524</v>
      </c>
      <c r="J10" s="4" t="s">
        <v>6525</v>
      </c>
      <c r="L10" s="4" t="s">
        <v>6526</v>
      </c>
      <c r="M10" s="4" t="s">
        <v>6527</v>
      </c>
      <c r="N10" s="4" t="s">
        <v>5913</v>
      </c>
      <c r="O10" s="4" t="s">
        <v>6528</v>
      </c>
      <c r="AT10" s="4" t="s">
        <v>6018</v>
      </c>
      <c r="AU10" s="4" t="s">
        <v>6018</v>
      </c>
      <c r="AV10" s="309" t="s">
        <v>6443</v>
      </c>
      <c r="CA10" s="4" t="s">
        <v>6529</v>
      </c>
      <c r="CB10" s="4" t="s">
        <v>6530</v>
      </c>
      <c r="CC10" s="4" t="s">
        <v>6531</v>
      </c>
      <c r="CE10" s="4" t="s">
        <v>2210</v>
      </c>
      <c r="CF10" s="4" t="s">
        <v>6532</v>
      </c>
      <c r="CG10" s="4" t="s">
        <v>6533</v>
      </c>
      <c r="CI10" s="673" t="s">
        <v>6534</v>
      </c>
      <c r="CJ10" s="673" t="s">
        <v>6535</v>
      </c>
      <c r="CK10" s="687" t="s">
        <v>6536</v>
      </c>
    </row>
    <row r="11" spans="1:89" x14ac:dyDescent="0.35">
      <c r="H11" s="4" t="s">
        <v>6537</v>
      </c>
      <c r="I11" s="4" t="s">
        <v>6538</v>
      </c>
      <c r="J11" s="4" t="s">
        <v>6539</v>
      </c>
      <c r="L11" s="4" t="s">
        <v>6540</v>
      </c>
      <c r="M11" s="4" t="s">
        <v>6541</v>
      </c>
      <c r="N11" s="4" t="s">
        <v>6542</v>
      </c>
      <c r="O11" s="4" t="s">
        <v>5942</v>
      </c>
      <c r="CI11" s="673" t="s">
        <v>6543</v>
      </c>
      <c r="CJ11" s="673" t="s">
        <v>6544</v>
      </c>
      <c r="CK11" s="687" t="s">
        <v>6545</v>
      </c>
    </row>
    <row r="12" spans="1:89" x14ac:dyDescent="0.35">
      <c r="H12" s="4" t="s">
        <v>6546</v>
      </c>
      <c r="I12" s="607" t="s">
        <v>6488</v>
      </c>
      <c r="J12" s="4" t="s">
        <v>6547</v>
      </c>
      <c r="L12" s="4" t="s">
        <v>6548</v>
      </c>
      <c r="M12" s="4" t="s">
        <v>6549</v>
      </c>
      <c r="N12" s="4" t="s">
        <v>6550</v>
      </c>
      <c r="O12" s="4" t="s">
        <v>6037</v>
      </c>
      <c r="CI12" s="673" t="s">
        <v>6551</v>
      </c>
      <c r="CJ12" s="673" t="s">
        <v>6552</v>
      </c>
      <c r="CK12" s="687" t="s">
        <v>6553</v>
      </c>
    </row>
    <row r="13" spans="1:89" x14ac:dyDescent="0.35">
      <c r="H13" s="4" t="s">
        <v>6554</v>
      </c>
      <c r="I13" s="4" t="s">
        <v>6555</v>
      </c>
      <c r="J13" s="4" t="s">
        <v>6556</v>
      </c>
      <c r="L13" s="4" t="s">
        <v>6557</v>
      </c>
      <c r="M13" s="4" t="s">
        <v>6558</v>
      </c>
      <c r="N13" s="4" t="s">
        <v>6559</v>
      </c>
      <c r="O13" s="4" t="s">
        <v>6081</v>
      </c>
      <c r="CI13" s="673" t="s">
        <v>1855</v>
      </c>
      <c r="CJ13" s="673" t="s">
        <v>6560</v>
      </c>
      <c r="CK13" s="687" t="s">
        <v>6561</v>
      </c>
    </row>
    <row r="14" spans="1:89" x14ac:dyDescent="0.35">
      <c r="H14" s="4" t="s">
        <v>6562</v>
      </c>
      <c r="I14" s="4" t="s">
        <v>2427</v>
      </c>
      <c r="J14" s="4" t="s">
        <v>6563</v>
      </c>
      <c r="L14" s="4" t="s">
        <v>6564</v>
      </c>
      <c r="M14" s="4" t="s">
        <v>6565</v>
      </c>
      <c r="N14" s="4" t="s">
        <v>6566</v>
      </c>
      <c r="O14" s="4" t="s">
        <v>6567</v>
      </c>
      <c r="CI14" s="490" t="s">
        <v>6568</v>
      </c>
      <c r="CJ14" s="688" t="s">
        <v>6569</v>
      </c>
      <c r="CK14" s="319" t="s">
        <v>6570</v>
      </c>
    </row>
    <row r="15" spans="1:89" x14ac:dyDescent="0.35">
      <c r="H15" s="4" t="s">
        <v>6571</v>
      </c>
      <c r="I15" s="4" t="s">
        <v>6572</v>
      </c>
      <c r="J15" s="4" t="s">
        <v>6573</v>
      </c>
      <c r="L15" s="4" t="s">
        <v>6574</v>
      </c>
      <c r="M15" s="4" t="s">
        <v>6575</v>
      </c>
      <c r="N15" s="4" t="s">
        <v>6576</v>
      </c>
      <c r="O15" s="4" t="s">
        <v>5908</v>
      </c>
      <c r="CI15" s="490" t="s">
        <v>6577</v>
      </c>
      <c r="CJ15" s="688" t="s">
        <v>6578</v>
      </c>
      <c r="CK15" s="319" t="s">
        <v>6579</v>
      </c>
    </row>
    <row r="16" spans="1:89" x14ac:dyDescent="0.35">
      <c r="H16" s="4" t="s">
        <v>6580</v>
      </c>
      <c r="I16" s="4" t="s">
        <v>2422</v>
      </c>
      <c r="J16" s="4" t="s">
        <v>6581</v>
      </c>
      <c r="CI16" s="490" t="s">
        <v>6582</v>
      </c>
      <c r="CJ16" s="490" t="s">
        <v>6583</v>
      </c>
      <c r="CK16" s="319" t="s">
        <v>6584</v>
      </c>
    </row>
    <row r="17" spans="8:10" x14ac:dyDescent="0.35">
      <c r="H17" s="4" t="s">
        <v>6585</v>
      </c>
      <c r="I17" s="4" t="s">
        <v>6586</v>
      </c>
      <c r="J17" s="4" t="s">
        <v>6587</v>
      </c>
    </row>
    <row r="18" spans="8:10" x14ac:dyDescent="0.35">
      <c r="H18" s="4" t="s">
        <v>6588</v>
      </c>
      <c r="I18" s="4" t="s">
        <v>6589</v>
      </c>
      <c r="J18" s="4" t="s">
        <v>6590</v>
      </c>
    </row>
    <row r="19" spans="8:10" x14ac:dyDescent="0.35">
      <c r="H19" s="4" t="s">
        <v>6591</v>
      </c>
      <c r="I19" s="4" t="s">
        <v>6592</v>
      </c>
      <c r="J19" s="4" t="s">
        <v>6593</v>
      </c>
    </row>
    <row r="20" spans="8:10" x14ac:dyDescent="0.35">
      <c r="H20" s="4" t="s">
        <v>6594</v>
      </c>
      <c r="I20" s="4" t="s">
        <v>1881</v>
      </c>
      <c r="J20" s="4" t="s">
        <v>6595</v>
      </c>
    </row>
    <row r="21" spans="8:10" x14ac:dyDescent="0.35">
      <c r="H21" s="4" t="s">
        <v>6596</v>
      </c>
      <c r="I21" s="4" t="s">
        <v>6597</v>
      </c>
      <c r="J21" s="4" t="s">
        <v>6598</v>
      </c>
    </row>
    <row r="22" spans="8:10" x14ac:dyDescent="0.35">
      <c r="H22" s="4" t="s">
        <v>6599</v>
      </c>
      <c r="I22" s="4" t="s">
        <v>2428</v>
      </c>
      <c r="J22" s="4" t="s">
        <v>6600</v>
      </c>
    </row>
    <row r="23" spans="8:10" x14ac:dyDescent="0.35">
      <c r="H23" s="4" t="s">
        <v>6601</v>
      </c>
      <c r="I23" s="4" t="s">
        <v>6602</v>
      </c>
      <c r="J23" s="4" t="s">
        <v>6603</v>
      </c>
    </row>
    <row r="24" spans="8:10" x14ac:dyDescent="0.35">
      <c r="H24" s="4" t="s">
        <v>6604</v>
      </c>
      <c r="I24" s="4" t="s">
        <v>2423</v>
      </c>
      <c r="J24" s="4" t="s">
        <v>6605</v>
      </c>
    </row>
    <row r="25" spans="8:10" x14ac:dyDescent="0.35">
      <c r="H25" s="4" t="s">
        <v>6606</v>
      </c>
      <c r="I25" s="683" t="s">
        <v>1877</v>
      </c>
      <c r="J25" s="4" t="s">
        <v>6607</v>
      </c>
    </row>
    <row r="26" spans="8:10" x14ac:dyDescent="0.35">
      <c r="H26" s="4" t="s">
        <v>6608</v>
      </c>
      <c r="I26" s="683" t="s">
        <v>6609</v>
      </c>
      <c r="J26" s="4" t="s">
        <v>6610</v>
      </c>
    </row>
    <row r="27" spans="8:10" x14ac:dyDescent="0.35">
      <c r="H27" s="4" t="s">
        <v>6611</v>
      </c>
      <c r="I27" s="683" t="s">
        <v>6612</v>
      </c>
      <c r="J27" s="4" t="s">
        <v>6613</v>
      </c>
    </row>
    <row r="28" spans="8:10" x14ac:dyDescent="0.35">
      <c r="H28" s="4" t="s">
        <v>6614</v>
      </c>
      <c r="I28" s="683" t="s">
        <v>1891</v>
      </c>
      <c r="J28" s="4" t="s">
        <v>6615</v>
      </c>
    </row>
  </sheetData>
  <pageMargins left="0.7" right="0.7" top="0.75" bottom="0.75" header="0.3" footer="0.3"/>
  <pageSetup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A6AFC-AE93-4941-961C-FE32CE0F22CD}">
  <sheetPr codeName="Sheet69"/>
  <dimension ref="A1:CQ2"/>
  <sheetViews>
    <sheetView showFormulas="1" topLeftCell="AC1" workbookViewId="0">
      <selection activeCell="C10" sqref="C10"/>
    </sheetView>
  </sheetViews>
  <sheetFormatPr defaultColWidth="8.8203125" defaultRowHeight="10.35" x14ac:dyDescent="0.35"/>
  <cols>
    <col min="1" max="16384" width="8.8203125" style="4"/>
  </cols>
  <sheetData>
    <row r="1" spans="1:95" x14ac:dyDescent="0.35">
      <c r="A1" s="4" t="str" cm="1">
        <f t="array" ref="A1:I1">AF.Out!A1:I1</f>
        <v>AF.Level.Name</v>
      </c>
      <c r="B1" s="4" t="str">
        <v>AF.Codes</v>
      </c>
      <c r="C1" s="4" t="str">
        <v>Notes</v>
      </c>
      <c r="D1" s="4" t="str">
        <v>AF.Tree</v>
      </c>
      <c r="E1" s="4" t="str">
        <v>AF.Subspecies</v>
      </c>
      <c r="F1" s="4" t="str">
        <v>AF.Var</v>
      </c>
      <c r="G1" s="4" t="str">
        <v>AF.New.Tree</v>
      </c>
      <c r="H1" s="4" t="str">
        <v>AF.New.Subsp</v>
      </c>
      <c r="I1" s="4" t="str">
        <v>AF.New.Var</v>
      </c>
      <c r="J1" s="4" t="str" cm="1">
        <f t="array" ref="J1:K1">Till.Out!B1:C1</f>
        <v>T.Level.Name</v>
      </c>
      <c r="K1" s="4" t="str">
        <v>T.Code</v>
      </c>
      <c r="L1" s="4" t="str" cm="1">
        <f t="array" ref="L1:AA1">Plant.Out!A1:P1</f>
        <v>P.Product</v>
      </c>
      <c r="M1" s="4" t="str">
        <v>P.Level.Name</v>
      </c>
      <c r="N1" s="4" t="str">
        <v>P.Structure</v>
      </c>
      <c r="O1" s="4" t="str">
        <v>P.Method</v>
      </c>
      <c r="P1" s="4" t="str">
        <v>Plant.Density</v>
      </c>
      <c r="Q1" s="4" t="str">
        <v>Plant.Density.Unit</v>
      </c>
      <c r="R1" s="4" t="str">
        <v>Plant.Row</v>
      </c>
      <c r="S1" s="4" t="str">
        <v>Plant.Station</v>
      </c>
      <c r="T1" s="4" t="str">
        <v>Plant.Seeds</v>
      </c>
      <c r="U1" s="4" t="str">
        <v>Plant.Thin</v>
      </c>
      <c r="V1" s="4" t="str">
        <v>Plant.Tram.Row</v>
      </c>
      <c r="W1" s="4" t="str">
        <v>Plant.Tram.N</v>
      </c>
      <c r="X1" s="4" t="str">
        <v>Plant.Intercrop</v>
      </c>
      <c r="Y1" s="4" t="str">
        <v>Plant.Block.Rows</v>
      </c>
      <c r="Z1" s="4" t="str">
        <v>Plant.Block.Perc</v>
      </c>
      <c r="AA1" s="4" t="str">
        <v>Plant.Block.Width</v>
      </c>
      <c r="AB1" s="4" t="str" cm="1">
        <f t="array" ref="AB1:AT1">Var.Out!A1:S1</f>
        <v>V.Product</v>
      </c>
      <c r="AC1" s="4" t="str">
        <v>V.Var</v>
      </c>
      <c r="AD1" s="4" t="str">
        <v>V.Species</v>
      </c>
      <c r="AE1" s="4" t="str">
        <v>V.Subpecies</v>
      </c>
      <c r="AF1" s="4" t="str">
        <v>V.Crop.Practice</v>
      </c>
      <c r="AG1" s="4" t="str">
        <v>V.Animal.Practice</v>
      </c>
      <c r="AH1" s="4" t="str">
        <v>V.Base</v>
      </c>
      <c r="AI1" s="4" t="str">
        <v>V.New.Crop</v>
      </c>
      <c r="AJ1" s="4" t="str">
        <v>V.New.Var</v>
      </c>
      <c r="AK1" s="4" t="str">
        <v>V.New.Species</v>
      </c>
      <c r="AL1" s="4" t="str">
        <v>V.New.SubSpecies</v>
      </c>
      <c r="AM1" s="4" t="str">
        <v>V.Type</v>
      </c>
      <c r="AN1" s="4" t="str">
        <v>V.Trait1</v>
      </c>
      <c r="AO1" s="4" t="str">
        <v>V.Trait2</v>
      </c>
      <c r="AP1" s="4" t="str">
        <v>V.Trait3</v>
      </c>
      <c r="AQ1" s="4" t="str">
        <v>V.Maturity</v>
      </c>
      <c r="AR1" s="4" t="str">
        <v>V.Code.Crop</v>
      </c>
      <c r="AS1" s="4" t="str">
        <v>V.Code.Animal</v>
      </c>
      <c r="AT1" s="4" t="str">
        <v>V.Codes</v>
      </c>
      <c r="AU1" s="4" t="str" cm="1">
        <f t="array" ref="AU1:BM1">Fert.Out!B1:T1</f>
        <v>F.NO</v>
      </c>
      <c r="AV1" s="4" t="str">
        <v>F.PO</v>
      </c>
      <c r="AW1" s="4" t="str">
        <v>F.KO</v>
      </c>
      <c r="AX1" s="4" t="str">
        <v>F.NI</v>
      </c>
      <c r="AY1" s="4" t="str">
        <v>F.PI</v>
      </c>
      <c r="AZ1" s="4" t="str">
        <v>F.P2O5</v>
      </c>
      <c r="BA1" s="4" t="str">
        <v>F.KI</v>
      </c>
      <c r="BB1" s="4" t="str">
        <v>F.K2O</v>
      </c>
      <c r="BC1" s="4" t="str">
        <v>F.O.Unit</v>
      </c>
      <c r="BD1" s="4" t="str">
        <v>F.I.Unit</v>
      </c>
      <c r="BE1" s="4" t="str">
        <v>F.NI.Code</v>
      </c>
      <c r="BF1" s="4" t="str">
        <v>F.PI.Code</v>
      </c>
      <c r="BG1" s="4" t="str">
        <v>F.KI.Code</v>
      </c>
      <c r="BH1" s="4" t="str">
        <v>F.Urea</v>
      </c>
      <c r="BI1" s="4" t="str">
        <v>F.Compost</v>
      </c>
      <c r="BJ1" s="4" t="str">
        <v>F.Manure</v>
      </c>
      <c r="BK1" s="4" t="str">
        <v>F.Biosolid</v>
      </c>
      <c r="BL1" s="4" t="str">
        <v>F.MicroN</v>
      </c>
      <c r="BM1" s="4" t="str">
        <v>F.Codes</v>
      </c>
      <c r="BN1" s="4" t="str" cm="1">
        <f t="array" ref="BN1:BS1">'Residues.Out'!F1:K1</f>
        <v>M.Codes</v>
      </c>
      <c r="BO1" s="4" t="str">
        <v>M.Notes</v>
      </c>
      <c r="BP1" s="4" t="str">
        <v>M.NO</v>
      </c>
      <c r="BQ1" s="4" t="str">
        <v>M.PO</v>
      </c>
      <c r="BR1" s="4" t="str">
        <v>M.KO</v>
      </c>
      <c r="BS1" s="4" t="str">
        <v>M.Unit</v>
      </c>
      <c r="BT1" s="4" t="str" cm="1">
        <f t="array" ref="BT1:BY1">Weed.Out!B1:G1</f>
        <v>W.Structure</v>
      </c>
      <c r="BU1" s="4" t="str">
        <v>W.Method</v>
      </c>
      <c r="BV1" s="4" t="str">
        <v>W.Freq</v>
      </c>
      <c r="BW1" s="4" t="str">
        <v>W.Freq.Time</v>
      </c>
      <c r="BX1" s="4" t="str">
        <v>W.New.Method</v>
      </c>
      <c r="BY1" s="4" t="str">
        <v>W.Notes</v>
      </c>
      <c r="BZ1" s="4" t="str" cm="1">
        <f t="array" ref="BZ1:CB1">pH.Out!B1:D1</f>
        <v>pH.Prac</v>
      </c>
      <c r="CA1" s="4" t="str">
        <v>pH.Codes</v>
      </c>
      <c r="CB1" s="4" t="str">
        <v>pH.Notes</v>
      </c>
      <c r="CC1" s="4" t="str" cm="1">
        <f t="array" ref="CC1:CD1">Other.Out!B1:C1</f>
        <v>O.Structure</v>
      </c>
      <c r="CD1" s="4" t="str">
        <v>O.Notes</v>
      </c>
      <c r="CE1" s="4" t="str" cm="1">
        <f t="array" ref="CE1:CH1">Irrig.Out!B1:E1</f>
        <v>I.Method</v>
      </c>
      <c r="CF1" s="4" t="str">
        <v>I.Strategy</v>
      </c>
      <c r="CG1" s="4" t="str">
        <v>I.Codes</v>
      </c>
      <c r="CH1" s="4" t="str">
        <v>I.Notes</v>
      </c>
      <c r="CI1" s="4" t="str" cm="1">
        <f t="array" ref="CI1:CL1">Animals.Out!P1:S1</f>
        <v>A.Codes</v>
      </c>
      <c r="CJ1" s="4" t="str">
        <v>A.Notes</v>
      </c>
      <c r="CK1" s="4" t="str">
        <v>A.Grazing</v>
      </c>
      <c r="CL1" s="4" t="str">
        <v>A.Hay</v>
      </c>
      <c r="CM1" s="4" t="str" cm="1">
        <f t="array" ref="CM1:CO1">'PH.E.Out'!E1:G1</f>
        <v>PO.Codes</v>
      </c>
      <c r="CN1" s="4" t="str">
        <v>PO.Notes</v>
      </c>
      <c r="CO1" s="4" t="str">
        <v>PO.Source</v>
      </c>
      <c r="CP1" s="4" t="str" cm="1">
        <f t="array" ref="CP1:CQ1">'PH.E.Out'!M1:N1</f>
        <v>E.Codes</v>
      </c>
      <c r="CQ1" s="4" t="str">
        <v>E.Notes</v>
      </c>
    </row>
    <row r="2" spans="1:95" x14ac:dyDescent="0.35">
      <c r="A2" s="4" t="str" cm="1">
        <f t="array" ref="A2">IFERROR(_xlfn._xlws.FILTER(AF.Out!A:I,AF.Out!A:A="Base"),"")</f>
        <v/>
      </c>
      <c r="J2" s="4" t="str" cm="1">
        <f t="array" ref="J2">IFERROR(_xlfn._xlws.FILTER(Till.Out!B:C,Till.Out!B:B="Base"),"")</f>
        <v/>
      </c>
      <c r="L2" s="4" t="str" cm="1">
        <f t="array" ref="L2">IFERROR(_xlfn._xlws.FILTER(Plant.Out!A:P,Plant.Out!B:B="Base"),"")</f>
        <v/>
      </c>
      <c r="AB2" s="4" t="str" cm="1">
        <f t="array" ref="AB2">IFERROR(_xlfn._xlws.FILTER(Var.Out!A:S,Var.Out!G:G="Yes"),"")</f>
        <v/>
      </c>
      <c r="AU2" s="4" cm="1">
        <f t="array" ref="AU2:BM2">IFERROR(_xlfn._xlws.FILTER(Fert.Out!B:T,Fert.Out!A:A="Base"),"")</f>
        <v>0</v>
      </c>
      <c r="AV2" s="4" t="str">
        <v/>
      </c>
      <c r="AW2" s="4" t="str">
        <v/>
      </c>
      <c r="AX2" s="4">
        <v>0</v>
      </c>
      <c r="AY2" s="4">
        <v>0</v>
      </c>
      <c r="AZ2" s="4">
        <v>0</v>
      </c>
      <c r="BA2" s="4">
        <v>0</v>
      </c>
      <c r="BB2" s="4">
        <v>0</v>
      </c>
      <c r="BC2" s="4">
        <v>0</v>
      </c>
      <c r="BD2" s="4">
        <v>0</v>
      </c>
      <c r="BE2" s="4" t="str">
        <v/>
      </c>
      <c r="BF2" s="4" t="str">
        <v/>
      </c>
      <c r="BG2" s="4" t="str">
        <v/>
      </c>
      <c r="BH2" s="4" t="str">
        <v/>
      </c>
      <c r="BI2" s="4" t="str">
        <v/>
      </c>
      <c r="BJ2" s="4" t="str">
        <v/>
      </c>
      <c r="BK2" s="4" t="str">
        <v/>
      </c>
      <c r="BL2" s="4" t="str">
        <v/>
      </c>
      <c r="BM2" s="4" t="str">
        <v/>
      </c>
      <c r="BN2" s="4" t="str" cm="1">
        <f t="array" ref="BN2:BS2">IFERROR(_xlfn._xlws.FILTER('Residues.Out'!F:K,'Residues.Out'!A:A="Base"),"")</f>
        <v/>
      </c>
      <c r="BO2" s="4">
        <v>0</v>
      </c>
      <c r="BP2" s="4">
        <v>0</v>
      </c>
      <c r="BQ2" s="4">
        <v>0</v>
      </c>
      <c r="BR2" s="4">
        <v>0</v>
      </c>
      <c r="BS2" s="4">
        <v>0</v>
      </c>
      <c r="BT2" s="4" t="str" cm="1">
        <f t="array" ref="BT2:BY2">IFERROR(_xlfn._xlws.FILTER(Weed.Out!B:G,Weed.Out!A:A="Base"),"")</f>
        <v>No</v>
      </c>
      <c r="BU2" s="4">
        <v>0</v>
      </c>
      <c r="BV2" s="4">
        <v>0</v>
      </c>
      <c r="BW2" s="4">
        <v>0</v>
      </c>
      <c r="BX2" s="4" t="str">
        <v/>
      </c>
      <c r="BY2" s="4">
        <v>0</v>
      </c>
      <c r="BZ2" s="4" cm="1">
        <f t="array" ref="BZ2:CB2">IFERROR(_xlfn._xlws.FILTER(pH.Out!B:D,pH.Out!A:A="Base"),"")</f>
        <v>0</v>
      </c>
      <c r="CA2" s="4" t="str">
        <v/>
      </c>
      <c r="CB2" s="4">
        <v>0</v>
      </c>
      <c r="CC2" s="4" t="str" cm="1">
        <f t="array" ref="CC2:CD2">IFERROR(_xlfn._xlws.FILTER(Other.Out!B:C,Other.Out!A:A="Base"),"")</f>
        <v>No</v>
      </c>
      <c r="CD2" s="4">
        <v>0</v>
      </c>
      <c r="CE2" s="4" cm="1">
        <f t="array" ref="CE2:CH2">IFERROR(_xlfn._xlws.FILTER(Irrig.Out!B:E,Irrig.Out!A:A="Base"),"")</f>
        <v>0</v>
      </c>
      <c r="CF2" s="4">
        <v>0</v>
      </c>
      <c r="CG2" s="4" t="str">
        <v/>
      </c>
      <c r="CH2" s="4">
        <v>0</v>
      </c>
      <c r="CI2" s="4" t="str" cm="1">
        <f t="array" ref="CI2:CL2">IFERROR(_xlfn._xlws.FILTER(Animals.Out!P:S,Animals.Out!A:A="Base"),"")</f>
        <v/>
      </c>
      <c r="CJ2" s="4">
        <v>0</v>
      </c>
      <c r="CK2" s="4">
        <v>0</v>
      </c>
      <c r="CL2" s="4">
        <v>0</v>
      </c>
      <c r="CM2" s="4" t="str" cm="1">
        <f t="array" ref="CM2:CO2">IFERROR(_xlfn._xlws.FILTER('PH.E.Out'!E:G,'PH.E.Out'!A:A="Base"),"")</f>
        <v/>
      </c>
      <c r="CN2" s="4">
        <v>0</v>
      </c>
      <c r="CO2" s="4">
        <v>0</v>
      </c>
      <c r="CP2" s="4" t="str" cm="1">
        <f t="array" ref="CP2:CQ2">IFERROR(_xlfn._xlws.FILTER('PH.E.Out'!M:N,'PH.E.Out'!I:I="Base"),"")</f>
        <v/>
      </c>
      <c r="CQ2" s="4">
        <v>0</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0BBA5-98FD-4367-A519-F8AB1D4FDBEF}">
  <sheetPr codeName="Sheet49"/>
  <dimension ref="A1:BI22"/>
  <sheetViews>
    <sheetView topLeftCell="AK1" workbookViewId="0"/>
  </sheetViews>
  <sheetFormatPr defaultColWidth="9" defaultRowHeight="10.35" x14ac:dyDescent="0.35"/>
  <cols>
    <col min="1" max="1" width="9" style="4" customWidth="1"/>
    <col min="2" max="2" width="2.17578125" style="4" customWidth="1"/>
    <col min="3" max="3" width="9.52734375" style="4" customWidth="1"/>
    <col min="4" max="4" width="2.17578125" style="4" customWidth="1"/>
    <col min="5" max="5" width="9" style="4"/>
    <col min="6" max="6" width="2.17578125" style="4" customWidth="1"/>
    <col min="7" max="7" width="10.52734375" style="4" customWidth="1"/>
    <col min="8" max="8" width="2.17578125" style="4" customWidth="1"/>
    <col min="9" max="9" width="13.52734375" style="4" customWidth="1"/>
    <col min="10" max="10" width="2.46875" style="4" customWidth="1"/>
    <col min="11" max="11" width="9" style="4"/>
    <col min="12" max="12" width="2.17578125" style="4" customWidth="1"/>
    <col min="13" max="13" width="9" style="4"/>
    <col min="14" max="14" width="2.17578125" style="4" customWidth="1"/>
    <col min="15" max="15" width="9" style="4"/>
    <col min="16" max="16" width="2.17578125" style="4" customWidth="1"/>
    <col min="17" max="17" width="16.52734375" style="4" customWidth="1"/>
    <col min="18" max="18" width="2.17578125" style="4" customWidth="1"/>
    <col min="19" max="19" width="9" style="4"/>
    <col min="20" max="20" width="2.17578125" style="4" customWidth="1"/>
    <col min="21" max="21" width="9" style="4"/>
    <col min="22" max="22" width="2.17578125" style="4" customWidth="1"/>
    <col min="23" max="23" width="9.46875" style="4" customWidth="1"/>
    <col min="24" max="24" width="2.17578125" style="4" customWidth="1"/>
    <col min="25" max="25" width="14.17578125" style="4" customWidth="1"/>
    <col min="26" max="26" width="2.17578125" style="4" customWidth="1"/>
    <col min="27" max="27" width="9.52734375" style="4" customWidth="1"/>
    <col min="28" max="28" width="2.17578125" style="4" customWidth="1"/>
    <col min="29" max="29" width="10.8203125" style="4" customWidth="1"/>
    <col min="30" max="30" width="2.17578125" style="4" customWidth="1"/>
    <col min="31" max="31" width="12.17578125" style="4" customWidth="1"/>
    <col min="32" max="32" width="2.17578125" style="4" customWidth="1"/>
    <col min="33" max="33" width="9" style="4"/>
    <col min="34" max="34" width="2.17578125" style="4" customWidth="1"/>
    <col min="35" max="35" width="11.17578125" style="4" customWidth="1"/>
    <col min="36" max="36" width="2.17578125" style="4" customWidth="1"/>
    <col min="37" max="37" width="9" style="4"/>
    <col min="38" max="38" width="2.17578125" style="4" customWidth="1"/>
    <col min="39" max="39" width="11.17578125" style="4" customWidth="1"/>
    <col min="40" max="40" width="2.17578125" style="4" customWidth="1"/>
    <col min="41" max="41" width="9" style="4"/>
    <col min="42" max="42" width="2.17578125" style="4" customWidth="1"/>
    <col min="43" max="43" width="9" style="4"/>
    <col min="44" max="44" width="2.17578125" style="4" customWidth="1"/>
    <col min="45" max="45" width="9" style="4"/>
    <col min="46" max="46" width="2.17578125" style="4" customWidth="1"/>
    <col min="47" max="47" width="11.52734375" style="4" customWidth="1"/>
    <col min="48" max="48" width="2.17578125" style="4" customWidth="1"/>
    <col min="49" max="49" width="11.17578125" style="4" customWidth="1"/>
    <col min="50" max="50" width="2.17578125" style="4" customWidth="1"/>
    <col min="51" max="51" width="10.52734375" style="4" customWidth="1"/>
    <col min="52" max="52" width="2.17578125" style="4" customWidth="1"/>
    <col min="53" max="53" width="9" style="4"/>
    <col min="54" max="54" width="2.17578125" style="4" customWidth="1"/>
    <col min="55" max="55" width="12.46875" style="4" customWidth="1"/>
    <col min="56" max="56" width="2.17578125" style="4" customWidth="1"/>
    <col min="57" max="57" width="9" style="4"/>
    <col min="58" max="58" width="2.17578125" style="4" customWidth="1"/>
    <col min="59" max="59" width="15" style="4" customWidth="1"/>
    <col min="60" max="60" width="2.17578125" style="4" customWidth="1"/>
    <col min="61" max="61" width="15.17578125" style="4" customWidth="1"/>
    <col min="62" max="62" width="2.17578125" style="4" customWidth="1"/>
    <col min="63" max="63" width="9" style="4"/>
    <col min="64" max="64" width="2.17578125" style="4" customWidth="1"/>
    <col min="65" max="65" width="9" style="4"/>
    <col min="66" max="66" width="2.17578125" style="4" customWidth="1"/>
    <col min="67" max="67" width="9" style="4"/>
    <col min="68" max="68" width="2.17578125" style="4" customWidth="1"/>
    <col min="69" max="69" width="9" style="4"/>
    <col min="70" max="70" width="2.17578125" style="4" customWidth="1"/>
    <col min="71" max="71" width="9" style="4"/>
    <col min="72" max="72" width="2.17578125" style="4" customWidth="1"/>
    <col min="73" max="73" width="9" style="4"/>
    <col min="74" max="74" width="2.17578125" style="4" customWidth="1"/>
    <col min="75" max="75" width="9" style="4"/>
    <col min="76" max="76" width="2.17578125" style="4" customWidth="1"/>
    <col min="77" max="16384" width="9" style="4"/>
  </cols>
  <sheetData>
    <row r="1" spans="1:61" s="3" customFormat="1" x14ac:dyDescent="0.35">
      <c r="A1" s="3" t="s">
        <v>4994</v>
      </c>
      <c r="C1" s="3" t="s">
        <v>5008</v>
      </c>
      <c r="E1" s="3" t="s">
        <v>5009</v>
      </c>
      <c r="G1" s="3" t="s">
        <v>6616</v>
      </c>
      <c r="I1" s="3" t="s">
        <v>6617</v>
      </c>
      <c r="K1" s="3" t="s">
        <v>5029</v>
      </c>
      <c r="M1" s="3" t="s">
        <v>5030</v>
      </c>
      <c r="O1" s="3" t="s">
        <v>5087</v>
      </c>
      <c r="Q1" s="3" t="s">
        <v>6618</v>
      </c>
      <c r="S1" s="3" t="s">
        <v>5070</v>
      </c>
      <c r="U1" s="3" t="s">
        <v>5096</v>
      </c>
      <c r="W1" s="3" t="s">
        <v>5097</v>
      </c>
      <c r="Y1" s="3" t="s">
        <v>6619</v>
      </c>
      <c r="AA1" s="3" t="s">
        <v>6620</v>
      </c>
      <c r="AC1" s="3" t="s">
        <v>6621</v>
      </c>
      <c r="AE1" s="3" t="s">
        <v>6622</v>
      </c>
      <c r="AG1" s="3" t="s">
        <v>5140</v>
      </c>
      <c r="AI1" s="3" t="s">
        <v>6623</v>
      </c>
      <c r="AK1" s="3" t="s">
        <v>5071</v>
      </c>
      <c r="AM1" s="3" t="s">
        <v>6624</v>
      </c>
      <c r="AO1" s="3" t="s">
        <v>5072</v>
      </c>
      <c r="AQ1" s="3" t="s">
        <v>5235</v>
      </c>
      <c r="AS1" s="3" t="s">
        <v>5236</v>
      </c>
      <c r="AU1" s="3" t="s">
        <v>6625</v>
      </c>
      <c r="AW1" s="3" t="s">
        <v>6626</v>
      </c>
      <c r="AY1" s="3" t="s">
        <v>6627</v>
      </c>
      <c r="BA1" s="3" t="s">
        <v>2395</v>
      </c>
      <c r="BC1" s="5" t="s">
        <v>6628</v>
      </c>
      <c r="BE1" s="3" t="s">
        <v>5258</v>
      </c>
      <c r="BG1" s="3" t="s">
        <v>6629</v>
      </c>
      <c r="BI1" s="3" t="s">
        <v>6630</v>
      </c>
    </row>
    <row r="2" spans="1:61" x14ac:dyDescent="0.35">
      <c r="A2" s="4" t="s">
        <v>5008</v>
      </c>
      <c r="C2" s="4" t="s">
        <v>5009</v>
      </c>
      <c r="E2" s="4" t="s">
        <v>6616</v>
      </c>
      <c r="G2" s="4" t="s">
        <v>6631</v>
      </c>
      <c r="I2" s="4" t="s">
        <v>6632</v>
      </c>
      <c r="K2" s="4" t="s">
        <v>5030</v>
      </c>
      <c r="M2" s="4" t="s">
        <v>6633</v>
      </c>
      <c r="O2" s="4" t="s">
        <v>6634</v>
      </c>
      <c r="Q2" s="4" t="s">
        <v>6635</v>
      </c>
      <c r="S2" s="4" t="s">
        <v>5096</v>
      </c>
      <c r="U2" s="4" t="s">
        <v>5097</v>
      </c>
      <c r="W2" s="4" t="s">
        <v>5097</v>
      </c>
      <c r="Y2" s="4" t="s">
        <v>6636</v>
      </c>
      <c r="AA2" s="4" t="s">
        <v>5110</v>
      </c>
      <c r="AC2" s="4" t="s">
        <v>6621</v>
      </c>
      <c r="AE2" s="4" t="s">
        <v>6622</v>
      </c>
      <c r="AG2" s="4" t="s">
        <v>6623</v>
      </c>
      <c r="AI2" s="4" t="s">
        <v>6637</v>
      </c>
      <c r="AK2" s="4" t="s">
        <v>6624</v>
      </c>
      <c r="AM2" s="4" t="s">
        <v>6638</v>
      </c>
      <c r="AO2" s="4" t="s">
        <v>6639</v>
      </c>
      <c r="AQ2" s="4" t="s">
        <v>5236</v>
      </c>
      <c r="AS2" s="4" t="s">
        <v>6625</v>
      </c>
      <c r="AU2" s="4" t="s">
        <v>6640</v>
      </c>
      <c r="AW2" s="4" t="s">
        <v>6627</v>
      </c>
      <c r="AY2" s="4" t="s">
        <v>6641</v>
      </c>
      <c r="BA2" s="4" t="s">
        <v>6628</v>
      </c>
      <c r="BC2" s="4" t="s">
        <v>6642</v>
      </c>
      <c r="BE2" s="4" t="s">
        <v>6643</v>
      </c>
      <c r="BG2" s="4" t="s">
        <v>6644</v>
      </c>
      <c r="BI2" s="4" t="s">
        <v>6645</v>
      </c>
    </row>
    <row r="3" spans="1:61" x14ac:dyDescent="0.35">
      <c r="A3" s="4" t="s">
        <v>5070</v>
      </c>
      <c r="C3" s="4" t="s">
        <v>5029</v>
      </c>
      <c r="E3" s="4" t="s">
        <v>6617</v>
      </c>
      <c r="K3" s="4" t="s">
        <v>5087</v>
      </c>
      <c r="M3" s="4" t="s">
        <v>6646</v>
      </c>
      <c r="O3" s="4" t="s">
        <v>6647</v>
      </c>
      <c r="Q3" s="4" t="s">
        <v>6648</v>
      </c>
      <c r="S3" s="4" t="s">
        <v>5140</v>
      </c>
      <c r="U3" s="4" t="s">
        <v>6619</v>
      </c>
      <c r="W3" s="4" t="s">
        <v>6649</v>
      </c>
      <c r="Y3" s="4" t="s">
        <v>6650</v>
      </c>
      <c r="AA3" s="4" t="s">
        <v>5112</v>
      </c>
      <c r="AE3" s="4" t="s">
        <v>6651</v>
      </c>
      <c r="AI3" s="4" t="s">
        <v>6652</v>
      </c>
      <c r="AK3" s="4" t="s">
        <v>5072</v>
      </c>
      <c r="AM3" s="4" t="s">
        <v>6653</v>
      </c>
      <c r="AO3" s="4" t="s">
        <v>6654</v>
      </c>
      <c r="AQ3" s="4" t="s">
        <v>2395</v>
      </c>
      <c r="AU3" s="4" t="s">
        <v>6655</v>
      </c>
      <c r="AY3" s="4" t="s">
        <v>6656</v>
      </c>
      <c r="BA3" s="4" t="s">
        <v>5258</v>
      </c>
      <c r="BG3" s="4" t="s">
        <v>6657</v>
      </c>
    </row>
    <row r="4" spans="1:61" x14ac:dyDescent="0.35">
      <c r="A4" s="4" t="s">
        <v>5235</v>
      </c>
      <c r="K4" s="4" t="s">
        <v>6618</v>
      </c>
      <c r="M4" s="4" t="s">
        <v>6658</v>
      </c>
      <c r="O4" s="4" t="s">
        <v>6659</v>
      </c>
      <c r="Q4" s="4" t="s">
        <v>6660</v>
      </c>
      <c r="S4" s="4" t="s">
        <v>5071</v>
      </c>
      <c r="U4" s="4" t="s">
        <v>6620</v>
      </c>
      <c r="AA4" s="4" t="s">
        <v>6661</v>
      </c>
      <c r="AI4" s="4" t="s">
        <v>6662</v>
      </c>
      <c r="AM4" s="4" t="s">
        <v>6663</v>
      </c>
      <c r="AQ4" s="4" t="s">
        <v>6626</v>
      </c>
      <c r="AU4" s="4" t="s">
        <v>6664</v>
      </c>
      <c r="AY4" s="4" t="s">
        <v>6665</v>
      </c>
      <c r="BA4" s="4" t="s">
        <v>6629</v>
      </c>
    </row>
    <row r="5" spans="1:61" x14ac:dyDescent="0.35">
      <c r="O5" s="4" t="s">
        <v>6666</v>
      </c>
      <c r="Q5" s="4" t="s">
        <v>6667</v>
      </c>
      <c r="U5" s="4" t="s">
        <v>6621</v>
      </c>
      <c r="AA5" s="4" t="s">
        <v>6668</v>
      </c>
      <c r="AI5" s="4" t="s">
        <v>6669</v>
      </c>
      <c r="AM5" s="4" t="s">
        <v>6670</v>
      </c>
      <c r="AU5" s="4" t="s">
        <v>6671</v>
      </c>
      <c r="BA5" s="4" t="s">
        <v>6630</v>
      </c>
    </row>
    <row r="6" spans="1:61" x14ac:dyDescent="0.35">
      <c r="Q6" s="4" t="s">
        <v>6672</v>
      </c>
      <c r="U6" s="4" t="s">
        <v>6622</v>
      </c>
      <c r="AA6" s="4" t="s">
        <v>6673</v>
      </c>
      <c r="AI6" s="4" t="s">
        <v>6674</v>
      </c>
      <c r="AU6" s="4" t="s">
        <v>6675</v>
      </c>
    </row>
    <row r="7" spans="1:61" x14ac:dyDescent="0.35">
      <c r="Q7" s="4" t="s">
        <v>6676</v>
      </c>
      <c r="AA7" s="4" t="s">
        <v>6677</v>
      </c>
      <c r="AI7" s="4" t="s">
        <v>6678</v>
      </c>
    </row>
    <row r="8" spans="1:61" x14ac:dyDescent="0.35">
      <c r="Q8" s="4" t="s">
        <v>6679</v>
      </c>
      <c r="AA8" s="4" t="s">
        <v>6680</v>
      </c>
      <c r="AI8" s="4" t="s">
        <v>6681</v>
      </c>
    </row>
    <row r="9" spans="1:61" x14ac:dyDescent="0.35">
      <c r="Q9" s="4" t="s">
        <v>6682</v>
      </c>
      <c r="AA9" s="4" t="s">
        <v>6683</v>
      </c>
      <c r="AI9" s="4" t="s">
        <v>6684</v>
      </c>
    </row>
    <row r="10" spans="1:61" x14ac:dyDescent="0.35">
      <c r="Q10" s="4" t="s">
        <v>6685</v>
      </c>
      <c r="Y10" s="4" t="e" cm="1">
        <f t="array" ref="Y10">+AL12Y10:AF10</f>
        <v>#NAME?</v>
      </c>
      <c r="AA10" s="4" t="s">
        <v>6686</v>
      </c>
      <c r="AI10" s="4" t="s">
        <v>6687</v>
      </c>
    </row>
    <row r="11" spans="1:61" x14ac:dyDescent="0.35">
      <c r="AI11" s="4" t="s">
        <v>6688</v>
      </c>
    </row>
    <row r="12" spans="1:61" x14ac:dyDescent="0.35">
      <c r="AI12" s="4" t="s">
        <v>6689</v>
      </c>
    </row>
    <row r="13" spans="1:61" x14ac:dyDescent="0.35">
      <c r="AI13" s="4" t="s">
        <v>6690</v>
      </c>
    </row>
    <row r="14" spans="1:61" x14ac:dyDescent="0.35">
      <c r="AI14" s="4" t="s">
        <v>6691</v>
      </c>
    </row>
    <row r="15" spans="1:61" x14ac:dyDescent="0.35">
      <c r="AI15" s="4" t="s">
        <v>6692</v>
      </c>
    </row>
    <row r="16" spans="1:61" x14ac:dyDescent="0.35">
      <c r="AI16" s="4" t="s">
        <v>6693</v>
      </c>
    </row>
    <row r="17" spans="35:35" x14ac:dyDescent="0.35">
      <c r="AI17" s="4" t="s">
        <v>6694</v>
      </c>
    </row>
    <row r="18" spans="35:35" x14ac:dyDescent="0.35">
      <c r="AI18" s="4" t="s">
        <v>6695</v>
      </c>
    </row>
    <row r="19" spans="35:35" x14ac:dyDescent="0.35">
      <c r="AI19" s="4" t="s">
        <v>6696</v>
      </c>
    </row>
    <row r="20" spans="35:35" x14ac:dyDescent="0.35">
      <c r="AI20" s="4" t="s">
        <v>6697</v>
      </c>
    </row>
    <row r="21" spans="35:35" x14ac:dyDescent="0.35">
      <c r="AI21" s="4" t="s">
        <v>6698</v>
      </c>
    </row>
    <row r="22" spans="35:35" x14ac:dyDescent="0.35">
      <c r="AI22" s="4" t="s">
        <v>6699</v>
      </c>
    </row>
  </sheetData>
  <pageMargins left="0.7" right="0.7" top="0.75" bottom="0.75" header="0.3" footer="0.3"/>
  <pageSetup paperSize="9" orientation="portrait" r:id="rId1"/>
  <tableParts count="3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A189B9D6E2ED14DA089CB920E3BDCB5" ma:contentTypeVersion="5" ma:contentTypeDescription="Create a new document." ma:contentTypeScope="" ma:versionID="fdae9f8c8bd1410d6f119cdc30c4bcb2">
  <xsd:schema xmlns:xsd="http://www.w3.org/2001/XMLSchema" xmlns:xs="http://www.w3.org/2001/XMLSchema" xmlns:p="http://schemas.microsoft.com/office/2006/metadata/properties" xmlns:ns3="b28b779b-9f99-412f-89bc-15530c348715" xmlns:ns4="bbfe1c19-b389-4e83-b6d9-e1df3c8395da" targetNamespace="http://schemas.microsoft.com/office/2006/metadata/properties" ma:root="true" ma:fieldsID="f0d67c05a444eb44930734f9f04c35d9" ns3:_="" ns4:_="">
    <xsd:import namespace="b28b779b-9f99-412f-89bc-15530c348715"/>
    <xsd:import namespace="bbfe1c19-b389-4e83-b6d9-e1df3c8395d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8b779b-9f99-412f-89bc-15530c3487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bfe1c19-b389-4e83-b6d9-e1df3c8395d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5A64BF1-1EF6-417F-8565-9BC7E4625B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8b779b-9f99-412f-89bc-15530c348715"/>
    <ds:schemaRef ds:uri="bbfe1c19-b389-4e83-b6d9-e1df3c8395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EF1C3CC-EA51-43D5-9AE7-DD40DDDB942D}">
  <ds:schemaRefs>
    <ds:schemaRef ds:uri="http://schemas.microsoft.com/sharepoint/v3/contenttype/forms"/>
  </ds:schemaRefs>
</ds:datastoreItem>
</file>

<file path=customXml/itemProps3.xml><?xml version="1.0" encoding="utf-8"?>
<ds:datastoreItem xmlns:ds="http://schemas.openxmlformats.org/officeDocument/2006/customXml" ds:itemID="{9EE97773-89A7-4900-A097-E33E071B89D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68</vt:i4>
      </vt:variant>
      <vt:variant>
        <vt:lpstr>Named Ranges</vt:lpstr>
      </vt:variant>
      <vt:variant>
        <vt:i4>118</vt:i4>
      </vt:variant>
    </vt:vector>
  </HeadingPairs>
  <TitlesOfParts>
    <vt:vector size="186" baseType="lpstr">
      <vt:lpstr>Intro</vt:lpstr>
      <vt:lpstr>Pub</vt:lpstr>
      <vt:lpstr>Pub.Out</vt:lpstr>
      <vt:lpstr>Site</vt:lpstr>
      <vt:lpstr>Site.Out</vt:lpstr>
      <vt:lpstr>Site.L</vt:lpstr>
      <vt:lpstr>Site.Soils</vt:lpstr>
      <vt:lpstr>Soils.Out</vt:lpstr>
      <vt:lpstr>Times</vt:lpstr>
      <vt:lpstr>ExpD</vt:lpstr>
      <vt:lpstr>ExpD.Out</vt:lpstr>
      <vt:lpstr>Products</vt:lpstr>
      <vt:lpstr>Prod.Out</vt:lpstr>
      <vt:lpstr>EUs</vt:lpstr>
      <vt:lpstr>Variety</vt:lpstr>
      <vt:lpstr>Var.Out</vt:lpstr>
      <vt:lpstr>Var.L</vt:lpstr>
      <vt:lpstr>Plant</vt:lpstr>
      <vt:lpstr>AgFor</vt:lpstr>
      <vt:lpstr>AF.Out</vt:lpstr>
      <vt:lpstr>Tree.L</vt:lpstr>
      <vt:lpstr>Tillage</vt:lpstr>
      <vt:lpstr>Till.Out</vt:lpstr>
      <vt:lpstr>Plant.Out</vt:lpstr>
      <vt:lpstr>Fert.Out</vt:lpstr>
      <vt:lpstr>Fert.L</vt:lpstr>
      <vt:lpstr>Fertilizer</vt:lpstr>
      <vt:lpstr>Chems</vt:lpstr>
      <vt:lpstr>Chems.Out</vt:lpstr>
      <vt:lpstr>Chem.L</vt:lpstr>
      <vt:lpstr>Residues</vt:lpstr>
      <vt:lpstr>Residues.Out</vt:lpstr>
      <vt:lpstr>Residue.L</vt:lpstr>
      <vt:lpstr>Weed</vt:lpstr>
      <vt:lpstr>Weed.Out</vt:lpstr>
      <vt:lpstr>Harvest</vt:lpstr>
      <vt:lpstr>Harvest.Out</vt:lpstr>
      <vt:lpstr>pH</vt:lpstr>
      <vt:lpstr>pH.Out</vt:lpstr>
      <vt:lpstr>Other.Out</vt:lpstr>
      <vt:lpstr>WaterHarvest</vt:lpstr>
      <vt:lpstr>WH.Out</vt:lpstr>
      <vt:lpstr>Irrigat</vt:lpstr>
      <vt:lpstr>Irrig.Out</vt:lpstr>
      <vt:lpstr>Animals.Out</vt:lpstr>
      <vt:lpstr>Other</vt:lpstr>
      <vt:lpstr>Animals</vt:lpstr>
      <vt:lpstr>PH.Energy</vt:lpstr>
      <vt:lpstr>PH.E.Out</vt:lpstr>
      <vt:lpstr>Make.Trt</vt:lpstr>
      <vt:lpstr>MT.Out</vt:lpstr>
      <vt:lpstr>Intercrop</vt:lpstr>
      <vt:lpstr>Int.Out</vt:lpstr>
      <vt:lpstr>Rotation</vt:lpstr>
      <vt:lpstr>Rot.Out</vt:lpstr>
      <vt:lpstr>Outcomes</vt:lpstr>
      <vt:lpstr>Out.Out</vt:lpstr>
      <vt:lpstr>Outcodes</vt:lpstr>
      <vt:lpstr>ED.LookUps</vt:lpstr>
      <vt:lpstr>Data.Out</vt:lpstr>
      <vt:lpstr>Bib.L</vt:lpstr>
      <vt:lpstr>EnterData</vt:lpstr>
      <vt:lpstr>Evaluate</vt:lpstr>
      <vt:lpstr>Lists</vt:lpstr>
      <vt:lpstr>T.List</vt:lpstr>
      <vt:lpstr>Prac.L</vt:lpstr>
      <vt:lpstr>Base.Out</vt:lpstr>
      <vt:lpstr>Out.L</vt:lpstr>
      <vt:lpstr>AgroF_Int</vt:lpstr>
      <vt:lpstr>AlH.Unit</vt:lpstr>
      <vt:lpstr>Animal_Survival</vt:lpstr>
      <vt:lpstr>AnimalBreed</vt:lpstr>
      <vt:lpstr>AnimalManure</vt:lpstr>
      <vt:lpstr>AnimalPasture</vt:lpstr>
      <vt:lpstr>BD.Unit</vt:lpstr>
      <vt:lpstr>Biochar</vt:lpstr>
      <vt:lpstr>Biodiversity</vt:lpstr>
      <vt:lpstr>BioFertilizer</vt:lpstr>
      <vt:lpstr>Biosolid</vt:lpstr>
      <vt:lpstr>Ca.Unit</vt:lpstr>
      <vt:lpstr>Carbon_Stock</vt:lpstr>
      <vt:lpstr>Carbon_Stocks</vt:lpstr>
      <vt:lpstr>CEC.Unit</vt:lpstr>
      <vt:lpstr>Chem.AI.Unit</vt:lpstr>
      <vt:lpstr>Chem.Unit</vt:lpstr>
      <vt:lpstr>Compost</vt:lpstr>
      <vt:lpstr>Cookstove</vt:lpstr>
      <vt:lpstr>Costs</vt:lpstr>
      <vt:lpstr>Costs_Cookstove</vt:lpstr>
      <vt:lpstr>Crop.Trait</vt:lpstr>
      <vt:lpstr>Crop.Var.Type</vt:lpstr>
      <vt:lpstr>Diet.Comp.Unit</vt:lpstr>
      <vt:lpstr>Diet.Items</vt:lpstr>
      <vt:lpstr>Diet.Process</vt:lpstr>
      <vt:lpstr>Diet.Source</vt:lpstr>
      <vt:lpstr>Diet.Unit.Amount</vt:lpstr>
      <vt:lpstr>Diet.Unit.Animals</vt:lpstr>
      <vt:lpstr>Diet.Unit.Time</vt:lpstr>
      <vt:lpstr>Economic_Performance</vt:lpstr>
      <vt:lpstr>Economics</vt:lpstr>
      <vt:lpstr>Efficiency</vt:lpstr>
      <vt:lpstr>Efficiency_Cookstove</vt:lpstr>
      <vt:lpstr>Emissions</vt:lpstr>
      <vt:lpstr>Emissions_Cookstove</vt:lpstr>
      <vt:lpstr>Energy</vt:lpstr>
      <vt:lpstr>Error</vt:lpstr>
      <vt:lpstr>F.Category</vt:lpstr>
      <vt:lpstr>F.Codes</vt:lpstr>
      <vt:lpstr>F.Level.Name</vt:lpstr>
      <vt:lpstr>F.Method</vt:lpstr>
      <vt:lpstr>F.Unit</vt:lpstr>
      <vt:lpstr>FC.Unit</vt:lpstr>
      <vt:lpstr>FeedAddition</vt:lpstr>
      <vt:lpstr>FeedProcess</vt:lpstr>
      <vt:lpstr>FeedSub</vt:lpstr>
      <vt:lpstr>Fert.Unit</vt:lpstr>
      <vt:lpstr>Gender_Equity</vt:lpstr>
      <vt:lpstr>GHG_Emissions</vt:lpstr>
      <vt:lpstr>H.Pracs</vt:lpstr>
      <vt:lpstr>I.Method</vt:lpstr>
      <vt:lpstr>I.Pracs</vt:lpstr>
      <vt:lpstr>I.Type</vt:lpstr>
      <vt:lpstr>I.Unit</vt:lpstr>
      <vt:lpstr>I.Water.Type</vt:lpstr>
      <vt:lpstr>Income</vt:lpstr>
      <vt:lpstr>Inorganic</vt:lpstr>
      <vt:lpstr>Intercrop</vt:lpstr>
      <vt:lpstr>Intercrop.Types</vt:lpstr>
      <vt:lpstr>K.Unit</vt:lpstr>
      <vt:lpstr>Labour</vt:lpstr>
      <vt:lpstr>M.Fate</vt:lpstr>
      <vt:lpstr>M.Name</vt:lpstr>
      <vt:lpstr>M.Source</vt:lpstr>
      <vt:lpstr>Manure</vt:lpstr>
      <vt:lpstr>Mg.Unit</vt:lpstr>
      <vt:lpstr>MicroNutrient</vt:lpstr>
      <vt:lpstr>Mitigation</vt:lpstr>
      <vt:lpstr>Mulch.Pracs</vt:lpstr>
      <vt:lpstr>Mulch.Unit</vt:lpstr>
      <vt:lpstr>N.Unit</vt:lpstr>
      <vt:lpstr>NA.Unit</vt:lpstr>
      <vt:lpstr>NonProduct_Yield</vt:lpstr>
      <vt:lpstr>Organic_Other</vt:lpstr>
      <vt:lpstr>P.Subtype</vt:lpstr>
      <vt:lpstr>P.Type</vt:lpstr>
      <vt:lpstr>P.Unit</vt:lpstr>
      <vt:lpstr>PD.Unit</vt:lpstr>
      <vt:lpstr>Pest_and_Pathogen</vt:lpstr>
      <vt:lpstr>pH.Material</vt:lpstr>
      <vt:lpstr>pH.Method</vt:lpstr>
      <vt:lpstr>pH.Pracs</vt:lpstr>
      <vt:lpstr>Physical</vt:lpstr>
      <vt:lpstr>Pillar</vt:lpstr>
      <vt:lpstr>Plant.Methods</vt:lpstr>
      <vt:lpstr>PostHarvest</vt:lpstr>
      <vt:lpstr>Product.Comp</vt:lpstr>
      <vt:lpstr>Product_Yield</vt:lpstr>
      <vt:lpstr>Productivity</vt:lpstr>
      <vt:lpstr>PWP.Unit</vt:lpstr>
      <vt:lpstr>Resilience</vt:lpstr>
      <vt:lpstr>Rotation.Pracs</vt:lpstr>
      <vt:lpstr>Savings</vt:lpstr>
      <vt:lpstr>Seeds</vt:lpstr>
      <vt:lpstr>Site.Admin</vt:lpstr>
      <vt:lpstr>Site.Seasons</vt:lpstr>
      <vt:lpstr>Site.Type</vt:lpstr>
      <vt:lpstr>SOC.Method</vt:lpstr>
      <vt:lpstr>SOC.Unit</vt:lpstr>
      <vt:lpstr>Social</vt:lpstr>
      <vt:lpstr>Soil.Class</vt:lpstr>
      <vt:lpstr>Soil.Texture</vt:lpstr>
      <vt:lpstr>Soil_Quality</vt:lpstr>
      <vt:lpstr>SOM.Method</vt:lpstr>
      <vt:lpstr>SOM.Unit</vt:lpstr>
      <vt:lpstr>T.Method</vt:lpstr>
      <vt:lpstr>TAW.Unit</vt:lpstr>
      <vt:lpstr>Till.Code</vt:lpstr>
      <vt:lpstr>Till.Code.Base</vt:lpstr>
      <vt:lpstr>Till.Other</vt:lpstr>
      <vt:lpstr>Tree.Materials</vt:lpstr>
      <vt:lpstr>Use_Efficiency</vt:lpstr>
      <vt:lpstr>W.Type</vt:lpstr>
      <vt:lpstr>Weed.Time.Units</vt:lpstr>
      <vt:lpstr>WH_Prac</vt:lpstr>
      <vt:lpstr>Yield</vt:lpstr>
      <vt:lpstr>Yield_Stability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Steward</dc:creator>
  <cp:keywords/>
  <dc:description/>
  <cp:lastModifiedBy>Pete Steward</cp:lastModifiedBy>
  <cp:revision/>
  <dcterms:created xsi:type="dcterms:W3CDTF">2020-02-04T11:18:52Z</dcterms:created>
  <dcterms:modified xsi:type="dcterms:W3CDTF">2024-01-03T10:26:21Z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0x0101002A189B9D6E2ED14DA089CB920E3BDCB5</vt:lpwstr>
  </property>
</Properties>
</file>